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office.accenture.com/personal/aamna_afreen_accenture_com/Documents/Desktop/BILLING 2025/SEPTEMBER 2025/"/>
    </mc:Choice>
  </mc:AlternateContent>
  <xr:revisionPtr revIDLastSave="1" documentId="8_{32E130CF-D4C7-4ED1-8628-31A606B35B57}" xr6:coauthVersionLast="47" xr6:coauthVersionMax="47" xr10:uidLastSave="{EC991DE1-F24B-46BD-99BF-6E9C7ED10D89}"/>
  <bookViews>
    <workbookView minimized="1" xWindow="5140" yWindow="3150" windowWidth="14400" windowHeight="7270" tabRatio="795" firstSheet="1" activeTab="1" xr2:uid="{37236134-B7E8-45D0-912F-7D91F8544B02}"/>
  </bookViews>
  <sheets>
    <sheet name="Intro &amp; JRF Guidelines" sheetId="13" r:id="rId1"/>
    <sheet name="JRF" sheetId="1" r:id="rId2"/>
    <sheet name="Journal Template" sheetId="2" state="hidden" r:id="rId3"/>
    <sheet name="RIR Form" sheetId="5" state="hidden" r:id="rId4"/>
    <sheet name="Checks" sheetId="4" state="hidden" r:id="rId5"/>
    <sheet name="BS Adj Codes" sheetId="7" state="hidden" r:id="rId6"/>
    <sheet name="Entities" sheetId="8" state="hidden" r:id="rId7"/>
    <sheet name="Intercompany Master" sheetId="9" state="hidden" r:id="rId8"/>
    <sheet name="Budget Rates 2025" sheetId="6" state="hidden" r:id="rId9"/>
  </sheets>
  <externalReferences>
    <externalReference r:id="rId10"/>
    <externalReference r:id="rId11"/>
    <externalReference r:id="rId12"/>
  </externalReferences>
  <definedNames>
    <definedName name="_">#REF!</definedName>
    <definedName name="_xlnm._FilterDatabase" localSheetId="5" hidden="1">'BS Adj Codes'!$A$1:$Q$43</definedName>
    <definedName name="_xlnm._FilterDatabase" localSheetId="4" hidden="1">Checks!$CG$1:$CL$91</definedName>
    <definedName name="_xlnm._FilterDatabase" localSheetId="6" hidden="1">Entities!$A$1:$AE$417</definedName>
    <definedName name="_xlnm._FilterDatabase" localSheetId="7" hidden="1">'Intercompany Master'!$A$1:$AN$720</definedName>
    <definedName name="_xlnm._FilterDatabase" localSheetId="2" hidden="1">'Journal Template'!$A$12:$AX$413</definedName>
    <definedName name="_xlnm._FilterDatabase" localSheetId="1" hidden="1">JRF!$A$15:$CI$26</definedName>
    <definedName name="AED">[1]Country!$B$98</definedName>
    <definedName name="Amer">Checks!$E$3:$E$7</definedName>
    <definedName name="Asia">Checks!#REF!</definedName>
    <definedName name="ATS">[1]Country!$B$5</definedName>
    <definedName name="AUD">[1]Country!$B$4</definedName>
    <definedName name="BEF">[1]Country!$B$7</definedName>
    <definedName name="BHD">[1]Country!$B$6</definedName>
    <definedName name="Bill_Amount">#REF!</definedName>
    <definedName name="Bill_Count">#REF!</definedName>
    <definedName name="Bill_Data">#REF!</definedName>
    <definedName name="Bill_Hdr">#REF!</definedName>
    <definedName name="Bill_Type">#REF!</definedName>
    <definedName name="CAD">[1]Country!$B$9</definedName>
    <definedName name="Calced2">'[1]Calculation 2'!$A$1:$I$150</definedName>
    <definedName name="CHF">[1]Country!$B$90</definedName>
    <definedName name="CNY">[1]Country!$B$11</definedName>
    <definedName name="Currency_name">[1]Country!$B$2:$C$107</definedName>
    <definedName name="CYP">[1]Country!$B$12</definedName>
    <definedName name="CZK">[1]Country!$B$13</definedName>
    <definedName name="DEM">[1]Country!$B$14</definedName>
    <definedName name="DEM_period_end_rate">'[1]Calculations 1'!$I$22</definedName>
    <definedName name="ECU">[1]Country!$B$18</definedName>
    <definedName name="EGP">[1]Country!$B$15</definedName>
    <definedName name="EMEA">Checks!#REF!</definedName>
    <definedName name="End_Date">[1]Introduction!$H$4</definedName>
    <definedName name="ENTRY">#REF!</definedName>
    <definedName name="ESP">[1]Country!$B$85</definedName>
    <definedName name="Europe">Checks!#REF!</definedName>
    <definedName name="EventsRange">[2]EVENTS!$A$1:$AJ$1285</definedName>
    <definedName name="FIM">[1]Country!$B$19</definedName>
    <definedName name="First_Row">#REF!</definedName>
    <definedName name="Forecast_DEM">[1]Introduction!$H$9</definedName>
    <definedName name="Forecast_USD">[1]Introduction!$H$8</definedName>
    <definedName name="FRF">[1]Country!$B$20</definedName>
    <definedName name="GBP">[1]Country!$B$8</definedName>
    <definedName name="GRD">[1]Country!$B$21</definedName>
    <definedName name="HKD">[1]Country!$B$24</definedName>
    <definedName name="HMD_DATA_NAMES">'[3]REPORT FIELDS'!$A$1:$A$51</definedName>
    <definedName name="HUF">[1]Country!$B$25</definedName>
    <definedName name="IDR">[1]Country!$B$28</definedName>
    <definedName name="IEP">[1]Country!$B$31</definedName>
    <definedName name="ILS">[1]Country!$B$32</definedName>
    <definedName name="Ind">Checks!$F$3:$F$7</definedName>
    <definedName name="India">Checks!$F$3:$F$7</definedName>
    <definedName name="INR">[1]Country!$B$27</definedName>
    <definedName name="ISK">[1]Country!$B$26</definedName>
    <definedName name="ITL">[1]Country!$B$33</definedName>
    <definedName name="JOD">[1]Country!$B$36</definedName>
    <definedName name="JPY">[1]Country!$B$35</definedName>
    <definedName name="KES">[1]Country!$B$37</definedName>
    <definedName name="KRW">[1]Country!$B$84</definedName>
    <definedName name="KWD">[1]Country!$B$38</definedName>
    <definedName name="l">JRF!$B$11</definedName>
    <definedName name="Last_Row">#REF!</definedName>
    <definedName name="LBP">[1]Country!$B$40</definedName>
    <definedName name="LKR">[1]Country!$B$86</definedName>
    <definedName name="MOP">[1]Country!$B$46</definedName>
    <definedName name="MTL">[1]Country!$B$50</definedName>
    <definedName name="MXN">[1]Country!$B$53</definedName>
    <definedName name="MYR">[1]Country!$B$49</definedName>
    <definedName name="NAF">[1]Country!$B$3</definedName>
    <definedName name="NLG">[1]Country!$B$58</definedName>
    <definedName name="NPR">[1]Country!$B$57</definedName>
    <definedName name="NvsElapsedTime">0</definedName>
    <definedName name="NvsEndTime">35178.6762840278</definedName>
    <definedName name="NvsLayoutType">"M3"</definedName>
    <definedName name="NZD">[1]Country!$B$59</definedName>
    <definedName name="OMR">[1]Country!$B$63</definedName>
    <definedName name="PeopleSoft_Billing_Misc_Spreadsheet_Upload">#REF!</definedName>
    <definedName name="Period_number">[1]Introduction!$H$2</definedName>
    <definedName name="PHP">[1]Country!$B$69</definedName>
    <definedName name="PKR">[1]Country!$B$64</definedName>
    <definedName name="PLN">[1]Country!$B$70</definedName>
    <definedName name="_xlnm.Print_Area" localSheetId="3">'RIR Form'!$B$1:$AI$34</definedName>
    <definedName name="Project_ID_Col">#REF!</definedName>
    <definedName name="PTE">[1]Country!$B$71</definedName>
    <definedName name="ROL">[1]Country!$B$73</definedName>
    <definedName name="SAR">[1]Country!$B$76</definedName>
    <definedName name="SEK">[1]Country!$B$89</definedName>
    <definedName name="SGD">[1]Country!$B$79</definedName>
    <definedName name="SIT">[1]Country!$B$81</definedName>
    <definedName name="SKK">[1]Country!$B$80</definedName>
    <definedName name="Spreadsheet_Data">#REF!</definedName>
    <definedName name="Start_Date">[1]Introduction!$H$3</definedName>
    <definedName name="THB">[1]Country!$B$94</definedName>
    <definedName name="TRL">[1]Country!$B$97</definedName>
    <definedName name="TWD">[1]Country!$B$92</definedName>
    <definedName name="USD">[1]Country!$B$101</definedName>
    <definedName name="USD_period_end_rate">'[1]Calculations 1'!$I$116</definedName>
    <definedName name="VND">[1]Country!$B$104</definedName>
    <definedName name="Year_end_date">[1]Introduction!$H$5</definedName>
    <definedName name="ZAR">[1]Country!$B$83</definedName>
    <definedName name="ZMK">[1]Country!$B$106</definedName>
    <definedName name="ZWD">[1]Country!$B$107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1" l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K26" i="1"/>
  <c r="K27" i="1"/>
  <c r="K28" i="1"/>
  <c r="K25" i="1" l="1"/>
  <c r="K24" i="1"/>
  <c r="K23" i="1" l="1"/>
  <c r="K22" i="1"/>
  <c r="K21" i="1"/>
  <c r="K20" i="1"/>
  <c r="K19" i="1"/>
  <c r="K18" i="1"/>
  <c r="K17" i="1"/>
  <c r="CK202" i="4" l="1"/>
  <c r="CK403" i="4"/>
  <c r="CK404" i="4"/>
  <c r="CK405" i="4"/>
  <c r="CK406" i="4"/>
  <c r="CK407" i="4"/>
  <c r="CK408" i="4"/>
  <c r="CK409" i="4"/>
  <c r="CK410" i="4"/>
  <c r="CK411" i="4"/>
  <c r="CK412" i="4"/>
  <c r="CK413" i="4"/>
  <c r="CK414" i="4"/>
  <c r="CK415" i="4"/>
  <c r="CK416" i="4"/>
  <c r="CK417" i="4"/>
  <c r="CK418" i="4"/>
  <c r="CK419" i="4"/>
  <c r="CK420" i="4"/>
  <c r="CK421" i="4"/>
  <c r="CK422" i="4"/>
  <c r="CK423" i="4"/>
  <c r="CK424" i="4"/>
  <c r="CK425" i="4"/>
  <c r="CK426" i="4"/>
  <c r="CK427" i="4"/>
  <c r="CK428" i="4"/>
  <c r="CK429" i="4"/>
  <c r="CK430" i="4"/>
  <c r="CK431" i="4"/>
  <c r="CK432" i="4"/>
  <c r="CK433" i="4"/>
  <c r="CK434" i="4"/>
  <c r="CK435" i="4"/>
  <c r="CK436" i="4"/>
  <c r="CK437" i="4"/>
  <c r="CK438" i="4"/>
  <c r="CK439" i="4"/>
  <c r="CK440" i="4"/>
  <c r="CK441" i="4"/>
  <c r="CK442" i="4"/>
  <c r="CK443" i="4"/>
  <c r="CK444" i="4"/>
  <c r="CK445" i="4"/>
  <c r="CK446" i="4"/>
  <c r="CK447" i="4"/>
  <c r="CK448" i="4"/>
  <c r="CK449" i="4"/>
  <c r="CK450" i="4"/>
  <c r="CK451" i="4"/>
  <c r="CK452" i="4"/>
  <c r="CK453" i="4"/>
  <c r="CK454" i="4"/>
  <c r="CK455" i="4"/>
  <c r="CK456" i="4"/>
  <c r="CK457" i="4"/>
  <c r="CK458" i="4"/>
  <c r="CK459" i="4"/>
  <c r="CK460" i="4"/>
  <c r="CK461" i="4"/>
  <c r="CK462" i="4"/>
  <c r="CK463" i="4"/>
  <c r="CK464" i="4"/>
  <c r="CK465" i="4"/>
  <c r="CK466" i="4"/>
  <c r="CK467" i="4"/>
  <c r="CK468" i="4"/>
  <c r="CK469" i="4"/>
  <c r="CK470" i="4"/>
  <c r="CK471" i="4"/>
  <c r="CK472" i="4"/>
  <c r="CK473" i="4"/>
  <c r="CK474" i="4"/>
  <c r="CK475" i="4"/>
  <c r="CK476" i="4"/>
  <c r="CK477" i="4"/>
  <c r="CK478" i="4"/>
  <c r="CK479" i="4"/>
  <c r="CK480" i="4"/>
  <c r="CK481" i="4"/>
  <c r="CK482" i="4"/>
  <c r="CK483" i="4"/>
  <c r="CK484" i="4"/>
  <c r="CK485" i="4"/>
  <c r="CK486" i="4"/>
  <c r="CK487" i="4"/>
  <c r="CK488" i="4"/>
  <c r="CK489" i="4"/>
  <c r="CK490" i="4"/>
  <c r="CK491" i="4"/>
  <c r="CK492" i="4"/>
  <c r="CK493" i="4"/>
  <c r="CK494" i="4"/>
  <c r="CK495" i="4"/>
  <c r="CK496" i="4"/>
  <c r="CK497" i="4"/>
  <c r="CK498" i="4"/>
  <c r="CK499" i="4"/>
  <c r="CK500" i="4"/>
  <c r="CK501" i="4"/>
  <c r="CK502" i="4"/>
  <c r="CK503" i="4"/>
  <c r="CK504" i="4"/>
  <c r="CK505" i="4"/>
  <c r="CK506" i="4"/>
  <c r="CK507" i="4"/>
  <c r="CK508" i="4"/>
  <c r="CK509" i="4"/>
  <c r="CK510" i="4"/>
  <c r="CK511" i="4"/>
  <c r="CK512" i="4"/>
  <c r="CK513" i="4"/>
  <c r="CK514" i="4"/>
  <c r="CK515" i="4"/>
  <c r="CK516" i="4"/>
  <c r="CK517" i="4"/>
  <c r="CK518" i="4"/>
  <c r="CK519" i="4"/>
  <c r="CK520" i="4"/>
  <c r="CK521" i="4"/>
  <c r="CK522" i="4"/>
  <c r="CK523" i="4"/>
  <c r="CK524" i="4"/>
  <c r="CK525" i="4"/>
  <c r="CK526" i="4"/>
  <c r="CK527" i="4"/>
  <c r="CK528" i="4"/>
  <c r="CK529" i="4"/>
  <c r="CK530" i="4"/>
  <c r="CK531" i="4"/>
  <c r="CK532" i="4"/>
  <c r="CK533" i="4"/>
  <c r="CK534" i="4"/>
  <c r="CK535" i="4"/>
  <c r="CK536" i="4"/>
  <c r="CK537" i="4"/>
  <c r="CK538" i="4"/>
  <c r="CK539" i="4"/>
  <c r="CK540" i="4"/>
  <c r="CK541" i="4"/>
  <c r="CK542" i="4"/>
  <c r="CK543" i="4"/>
  <c r="CK544" i="4"/>
  <c r="CK545" i="4"/>
  <c r="CK546" i="4"/>
  <c r="CK547" i="4"/>
  <c r="CK548" i="4"/>
  <c r="CK549" i="4"/>
  <c r="CK550" i="4"/>
  <c r="CK551" i="4"/>
  <c r="CK552" i="4"/>
  <c r="CK553" i="4"/>
  <c r="CK554" i="4"/>
  <c r="CK555" i="4"/>
  <c r="CK556" i="4"/>
  <c r="CK557" i="4"/>
  <c r="CK558" i="4"/>
  <c r="CK559" i="4"/>
  <c r="CK560" i="4"/>
  <c r="CK561" i="4"/>
  <c r="CK562" i="4"/>
  <c r="CK563" i="4"/>
  <c r="CK564" i="4"/>
  <c r="CK565" i="4"/>
  <c r="CK566" i="4"/>
  <c r="CK567" i="4"/>
  <c r="CK568" i="4"/>
  <c r="CK569" i="4"/>
  <c r="CK570" i="4"/>
  <c r="CK571" i="4"/>
  <c r="CK572" i="4"/>
  <c r="CK573" i="4"/>
  <c r="CK574" i="4"/>
  <c r="CK575" i="4"/>
  <c r="CK576" i="4"/>
  <c r="CK577" i="4"/>
  <c r="CK578" i="4"/>
  <c r="CK579" i="4"/>
  <c r="CK580" i="4"/>
  <c r="CK581" i="4"/>
  <c r="CK582" i="4"/>
  <c r="CK583" i="4"/>
  <c r="CK584" i="4"/>
  <c r="CK585" i="4"/>
  <c r="CK586" i="4"/>
  <c r="CK587" i="4"/>
  <c r="CK588" i="4"/>
  <c r="CK589" i="4"/>
  <c r="CK590" i="4"/>
  <c r="CK591" i="4"/>
  <c r="CK592" i="4"/>
  <c r="CK593" i="4"/>
  <c r="CK594" i="4"/>
  <c r="CK595" i="4"/>
  <c r="CK596" i="4"/>
  <c r="CK597" i="4"/>
  <c r="CK598" i="4"/>
  <c r="CK599" i="4"/>
  <c r="CK600" i="4"/>
  <c r="CK601" i="4"/>
  <c r="CK602" i="4"/>
  <c r="CK603" i="4"/>
  <c r="CK604" i="4"/>
  <c r="CK605" i="4"/>
  <c r="CK606" i="4"/>
  <c r="CK607" i="4"/>
  <c r="CK608" i="4"/>
  <c r="CK609" i="4"/>
  <c r="CK610" i="4"/>
  <c r="CK611" i="4"/>
  <c r="CK612" i="4"/>
  <c r="CK613" i="4"/>
  <c r="CK614" i="4"/>
  <c r="CK615" i="4"/>
  <c r="CK616" i="4"/>
  <c r="CK617" i="4"/>
  <c r="CK618" i="4"/>
  <c r="CK619" i="4"/>
  <c r="CK620" i="4"/>
  <c r="CK621" i="4"/>
  <c r="CK622" i="4"/>
  <c r="CK623" i="4"/>
  <c r="CK624" i="4"/>
  <c r="CK625" i="4"/>
  <c r="CK626" i="4"/>
  <c r="CK627" i="4"/>
  <c r="CK628" i="4"/>
  <c r="CK629" i="4"/>
  <c r="CK630" i="4"/>
  <c r="CK631" i="4"/>
  <c r="CK632" i="4"/>
  <c r="CK633" i="4"/>
  <c r="CK634" i="4"/>
  <c r="CK635" i="4"/>
  <c r="CK636" i="4"/>
  <c r="CK637" i="4"/>
  <c r="CK638" i="4"/>
  <c r="CK639" i="4"/>
  <c r="CK640" i="4"/>
  <c r="CK641" i="4"/>
  <c r="CK642" i="4"/>
  <c r="CK643" i="4"/>
  <c r="CK644" i="4"/>
  <c r="CK645" i="4"/>
  <c r="CK646" i="4"/>
  <c r="CK647" i="4"/>
  <c r="CK648" i="4"/>
  <c r="CK649" i="4"/>
  <c r="CK650" i="4"/>
  <c r="CK651" i="4"/>
  <c r="CK652" i="4"/>
  <c r="CK653" i="4"/>
  <c r="CK654" i="4"/>
  <c r="CK655" i="4"/>
  <c r="CK656" i="4"/>
  <c r="CK657" i="4"/>
  <c r="CK658" i="4"/>
  <c r="CK659" i="4"/>
  <c r="CK660" i="4"/>
  <c r="CK661" i="4"/>
  <c r="CK662" i="4"/>
  <c r="CK663" i="4"/>
  <c r="CK664" i="4"/>
  <c r="CK665" i="4"/>
  <c r="CK666" i="4"/>
  <c r="CK667" i="4"/>
  <c r="CK668" i="4"/>
  <c r="CK669" i="4"/>
  <c r="CK670" i="4"/>
  <c r="CK671" i="4"/>
  <c r="CK672" i="4"/>
  <c r="CK673" i="4"/>
  <c r="CK674" i="4"/>
  <c r="CK675" i="4"/>
  <c r="CK676" i="4"/>
  <c r="CK677" i="4"/>
  <c r="CK678" i="4"/>
  <c r="CK679" i="4"/>
  <c r="CK680" i="4"/>
  <c r="CK681" i="4"/>
  <c r="CK682" i="4"/>
  <c r="CK683" i="4"/>
  <c r="CK684" i="4"/>
  <c r="CK685" i="4"/>
  <c r="CK686" i="4"/>
  <c r="CK687" i="4"/>
  <c r="CK688" i="4"/>
  <c r="CK689" i="4"/>
  <c r="CK690" i="4"/>
  <c r="CK691" i="4"/>
  <c r="CK692" i="4"/>
  <c r="CK693" i="4"/>
  <c r="CK694" i="4"/>
  <c r="CK695" i="4"/>
  <c r="CK696" i="4"/>
  <c r="CK697" i="4"/>
  <c r="CK698" i="4"/>
  <c r="CK699" i="4"/>
  <c r="CK700" i="4"/>
  <c r="CK701" i="4"/>
  <c r="CK702" i="4"/>
  <c r="CK703" i="4"/>
  <c r="CK704" i="4"/>
  <c r="CK705" i="4"/>
  <c r="CK706" i="4"/>
  <c r="CK707" i="4"/>
  <c r="CK708" i="4"/>
  <c r="CK709" i="4"/>
  <c r="CK710" i="4"/>
  <c r="CK711" i="4"/>
  <c r="CK712" i="4"/>
  <c r="CK713" i="4"/>
  <c r="CK714" i="4"/>
  <c r="CK715" i="4"/>
  <c r="CK716" i="4"/>
  <c r="CK717" i="4"/>
  <c r="CK718" i="4"/>
  <c r="CK719" i="4"/>
  <c r="CK720" i="4"/>
  <c r="CK721" i="4"/>
  <c r="CK722" i="4"/>
  <c r="CK723" i="4"/>
  <c r="CK724" i="4"/>
  <c r="CK725" i="4"/>
  <c r="CK726" i="4"/>
  <c r="CK727" i="4"/>
  <c r="CK728" i="4"/>
  <c r="CK729" i="4"/>
  <c r="CK730" i="4"/>
  <c r="CK731" i="4"/>
  <c r="CK732" i="4"/>
  <c r="CK733" i="4"/>
  <c r="CK734" i="4"/>
  <c r="CK735" i="4"/>
  <c r="CK736" i="4"/>
  <c r="CK737" i="4"/>
  <c r="CK738" i="4"/>
  <c r="CK739" i="4"/>
  <c r="CK740" i="4"/>
  <c r="CK741" i="4"/>
  <c r="CK742" i="4"/>
  <c r="CK743" i="4"/>
  <c r="CK744" i="4"/>
  <c r="CK745" i="4"/>
  <c r="CK746" i="4"/>
  <c r="CK747" i="4"/>
  <c r="CK748" i="4"/>
  <c r="CK749" i="4"/>
  <c r="CK750" i="4"/>
  <c r="CK751" i="4"/>
  <c r="CK752" i="4"/>
  <c r="CK753" i="4"/>
  <c r="CK754" i="4"/>
  <c r="CK755" i="4"/>
  <c r="CK756" i="4"/>
  <c r="CK757" i="4"/>
  <c r="CK758" i="4"/>
  <c r="CK759" i="4"/>
  <c r="CK760" i="4"/>
  <c r="CK761" i="4"/>
  <c r="CK762" i="4"/>
  <c r="CK763" i="4"/>
  <c r="CK764" i="4"/>
  <c r="CK765" i="4"/>
  <c r="CK766" i="4"/>
  <c r="CK767" i="4"/>
  <c r="CK768" i="4"/>
  <c r="CK769" i="4"/>
  <c r="CK770" i="4"/>
  <c r="CK771" i="4"/>
  <c r="CK772" i="4"/>
  <c r="CK773" i="4"/>
  <c r="CK774" i="4"/>
  <c r="CK775" i="4"/>
  <c r="CK776" i="4"/>
  <c r="CK777" i="4"/>
  <c r="CK778" i="4"/>
  <c r="CK779" i="4"/>
  <c r="CK780" i="4"/>
  <c r="CK781" i="4"/>
  <c r="CK782" i="4"/>
  <c r="CK783" i="4"/>
  <c r="CK784" i="4"/>
  <c r="CK785" i="4"/>
  <c r="CK786" i="4"/>
  <c r="CK787" i="4"/>
  <c r="CK788" i="4"/>
  <c r="CK789" i="4"/>
  <c r="CK790" i="4"/>
  <c r="CK791" i="4"/>
  <c r="CK792" i="4"/>
  <c r="CK793" i="4"/>
  <c r="CK794" i="4"/>
  <c r="CK795" i="4"/>
  <c r="CK796" i="4"/>
  <c r="CK797" i="4"/>
  <c r="CK798" i="4"/>
  <c r="CK799" i="4"/>
  <c r="CK800" i="4"/>
  <c r="CK801" i="4"/>
  <c r="CK802" i="4"/>
  <c r="CK803" i="4"/>
  <c r="CK804" i="4"/>
  <c r="CK805" i="4"/>
  <c r="CK806" i="4"/>
  <c r="CK807" i="4"/>
  <c r="CK808" i="4"/>
  <c r="CK809" i="4"/>
  <c r="CK810" i="4"/>
  <c r="CK811" i="4"/>
  <c r="CK812" i="4"/>
  <c r="CK813" i="4"/>
  <c r="CK814" i="4"/>
  <c r="CK815" i="4"/>
  <c r="CK816" i="4"/>
  <c r="CK817" i="4"/>
  <c r="CK818" i="4"/>
  <c r="CK819" i="4"/>
  <c r="CK820" i="4"/>
  <c r="CK821" i="4"/>
  <c r="CK822" i="4"/>
  <c r="CK823" i="4"/>
  <c r="CK824" i="4"/>
  <c r="CK825" i="4"/>
  <c r="CK826" i="4"/>
  <c r="CK827" i="4"/>
  <c r="CK828" i="4"/>
  <c r="CK829" i="4"/>
  <c r="CK830" i="4"/>
  <c r="CK831" i="4"/>
  <c r="CK832" i="4"/>
  <c r="CK833" i="4"/>
  <c r="CK834" i="4"/>
  <c r="CK835" i="4"/>
  <c r="CK836" i="4"/>
  <c r="CK837" i="4"/>
  <c r="CK838" i="4"/>
  <c r="CK839" i="4"/>
  <c r="CK840" i="4"/>
  <c r="CK841" i="4"/>
  <c r="CK842" i="4"/>
  <c r="CK843" i="4"/>
  <c r="CK844" i="4"/>
  <c r="CK845" i="4"/>
  <c r="CK846" i="4"/>
  <c r="CK847" i="4"/>
  <c r="CK848" i="4"/>
  <c r="CK849" i="4"/>
  <c r="CK850" i="4"/>
  <c r="CK851" i="4"/>
  <c r="CK852" i="4"/>
  <c r="CK853" i="4"/>
  <c r="CK854" i="4"/>
  <c r="CK855" i="4"/>
  <c r="CK856" i="4"/>
  <c r="CK857" i="4"/>
  <c r="CK858" i="4"/>
  <c r="CK859" i="4"/>
  <c r="CK860" i="4"/>
  <c r="CK861" i="4"/>
  <c r="CK862" i="4"/>
  <c r="CK863" i="4"/>
  <c r="CK864" i="4"/>
  <c r="CK865" i="4"/>
  <c r="CK866" i="4"/>
  <c r="CK867" i="4"/>
  <c r="CK868" i="4"/>
  <c r="CK869" i="4"/>
  <c r="CK870" i="4"/>
  <c r="CK871" i="4"/>
  <c r="CK872" i="4"/>
  <c r="CK873" i="4"/>
  <c r="CK874" i="4"/>
  <c r="CK875" i="4"/>
  <c r="CK876" i="4"/>
  <c r="CK877" i="4"/>
  <c r="CK878" i="4"/>
  <c r="CK879" i="4"/>
  <c r="CK880" i="4"/>
  <c r="CK881" i="4"/>
  <c r="CK882" i="4"/>
  <c r="CK883" i="4"/>
  <c r="CK884" i="4"/>
  <c r="CK885" i="4"/>
  <c r="CK886" i="4"/>
  <c r="CK887" i="4"/>
  <c r="CK888" i="4"/>
  <c r="CK889" i="4"/>
  <c r="CK890" i="4"/>
  <c r="CK891" i="4"/>
  <c r="CK892" i="4"/>
  <c r="CK893" i="4"/>
  <c r="CK894" i="4"/>
  <c r="CK895" i="4"/>
  <c r="CK896" i="4"/>
  <c r="CK897" i="4"/>
  <c r="CK898" i="4"/>
  <c r="CK899" i="4"/>
  <c r="CK900" i="4"/>
  <c r="CK901" i="4"/>
  <c r="CK902" i="4"/>
  <c r="CK903" i="4"/>
  <c r="CK904" i="4"/>
  <c r="CK905" i="4"/>
  <c r="CK906" i="4"/>
  <c r="CK907" i="4"/>
  <c r="CK908" i="4"/>
  <c r="CK909" i="4"/>
  <c r="CK910" i="4"/>
  <c r="CK911" i="4"/>
  <c r="CK912" i="4"/>
  <c r="CK913" i="4"/>
  <c r="CK914" i="4"/>
  <c r="CK915" i="4"/>
  <c r="CK916" i="4"/>
  <c r="CK917" i="4"/>
  <c r="CK918" i="4"/>
  <c r="CK919" i="4"/>
  <c r="CK920" i="4"/>
  <c r="CK921" i="4"/>
  <c r="CK922" i="4"/>
  <c r="CK923" i="4"/>
  <c r="CK924" i="4"/>
  <c r="CK925" i="4"/>
  <c r="CK926" i="4"/>
  <c r="CK927" i="4"/>
  <c r="CK928" i="4"/>
  <c r="CK929" i="4"/>
  <c r="CK930" i="4"/>
  <c r="CK931" i="4"/>
  <c r="CK932" i="4"/>
  <c r="CK933" i="4"/>
  <c r="CK934" i="4"/>
  <c r="CK935" i="4"/>
  <c r="CK936" i="4"/>
  <c r="CK937" i="4"/>
  <c r="CK938" i="4"/>
  <c r="CK939" i="4"/>
  <c r="CK940" i="4"/>
  <c r="CK941" i="4"/>
  <c r="CK942" i="4"/>
  <c r="CK943" i="4"/>
  <c r="CK944" i="4"/>
  <c r="CK945" i="4"/>
  <c r="CK946" i="4"/>
  <c r="CK947" i="4"/>
  <c r="CK948" i="4"/>
  <c r="CK949" i="4"/>
  <c r="CK950" i="4"/>
  <c r="CK951" i="4"/>
  <c r="CK952" i="4"/>
  <c r="CK953" i="4"/>
  <c r="CK954" i="4"/>
  <c r="CK955" i="4"/>
  <c r="CK956" i="4"/>
  <c r="CK957" i="4"/>
  <c r="CK958" i="4"/>
  <c r="CK959" i="4"/>
  <c r="CK960" i="4"/>
  <c r="CK961" i="4"/>
  <c r="CK962" i="4"/>
  <c r="CK963" i="4"/>
  <c r="CK964" i="4"/>
  <c r="CK965" i="4"/>
  <c r="CK966" i="4"/>
  <c r="CK967" i="4"/>
  <c r="CK968" i="4"/>
  <c r="CK969" i="4"/>
  <c r="CK970" i="4"/>
  <c r="CK971" i="4"/>
  <c r="CK972" i="4"/>
  <c r="CK973" i="4"/>
  <c r="CK974" i="4"/>
  <c r="CK975" i="4"/>
  <c r="CK976" i="4"/>
  <c r="CK977" i="4"/>
  <c r="CK978" i="4"/>
  <c r="CK979" i="4"/>
  <c r="CK980" i="4"/>
  <c r="CK981" i="4"/>
  <c r="CK982" i="4"/>
  <c r="CK983" i="4"/>
  <c r="CK984" i="4"/>
  <c r="CK985" i="4"/>
  <c r="CK986" i="4"/>
  <c r="CK987" i="4"/>
  <c r="CK988" i="4"/>
  <c r="CK989" i="4"/>
  <c r="CK990" i="4"/>
  <c r="CK991" i="4"/>
  <c r="CK992" i="4"/>
  <c r="CK993" i="4"/>
  <c r="CK994" i="4"/>
  <c r="CK995" i="4"/>
  <c r="CK996" i="4"/>
  <c r="CK997" i="4"/>
  <c r="CK998" i="4"/>
  <c r="CK999" i="4"/>
  <c r="CK1000" i="4"/>
  <c r="CK1001" i="4"/>
  <c r="CK1002" i="4"/>
  <c r="CK1003" i="4"/>
  <c r="CK1004" i="4"/>
  <c r="CK1005" i="4"/>
  <c r="CK1006" i="4"/>
  <c r="CK1007" i="4"/>
  <c r="CK1008" i="4"/>
  <c r="CK1009" i="4"/>
  <c r="CK1010" i="4"/>
  <c r="CK1011" i="4"/>
  <c r="CK1012" i="4"/>
  <c r="CK1013" i="4"/>
  <c r="CK1014" i="4"/>
  <c r="CK1015" i="4"/>
  <c r="CK1016" i="4"/>
  <c r="CK1017" i="4"/>
  <c r="CK1018" i="4"/>
  <c r="CK1019" i="4"/>
  <c r="CK1020" i="4"/>
  <c r="CK1021" i="4"/>
  <c r="CK1022" i="4"/>
  <c r="CK1023" i="4"/>
  <c r="CK1024" i="4"/>
  <c r="CK1025" i="4"/>
  <c r="CK1026" i="4"/>
  <c r="CK1027" i="4"/>
  <c r="CK1028" i="4"/>
  <c r="CK1029" i="4"/>
  <c r="CK1030" i="4"/>
  <c r="CK1031" i="4"/>
  <c r="CK1032" i="4"/>
  <c r="CK1033" i="4"/>
  <c r="CK1034" i="4"/>
  <c r="CK1035" i="4"/>
  <c r="CK1036" i="4"/>
  <c r="CK1037" i="4"/>
  <c r="CK1038" i="4"/>
  <c r="CK1039" i="4"/>
  <c r="CK1040" i="4"/>
  <c r="CK1041" i="4"/>
  <c r="CK1042" i="4"/>
  <c r="CK1043" i="4"/>
  <c r="CK1044" i="4"/>
  <c r="CK1045" i="4"/>
  <c r="CK1046" i="4"/>
  <c r="CK1047" i="4"/>
  <c r="CK1048" i="4"/>
  <c r="CK1049" i="4"/>
  <c r="CK1050" i="4"/>
  <c r="CK1051" i="4"/>
  <c r="CK1052" i="4"/>
  <c r="CK1053" i="4"/>
  <c r="CK1054" i="4"/>
  <c r="CK1055" i="4"/>
  <c r="CK1056" i="4"/>
  <c r="CK1057" i="4"/>
  <c r="CK1058" i="4"/>
  <c r="CK1059" i="4"/>
  <c r="CK1060" i="4"/>
  <c r="CK1061" i="4"/>
  <c r="CK1062" i="4"/>
  <c r="CK1063" i="4"/>
  <c r="CK1064" i="4"/>
  <c r="CK1065" i="4"/>
  <c r="CK1066" i="4"/>
  <c r="CK1067" i="4"/>
  <c r="CK1068" i="4"/>
  <c r="CK1069" i="4"/>
  <c r="CK1070" i="4"/>
  <c r="CK1071" i="4"/>
  <c r="CK1072" i="4"/>
  <c r="CK1073" i="4"/>
  <c r="CK1074" i="4"/>
  <c r="CK1075" i="4"/>
  <c r="CK1076" i="4"/>
  <c r="CK1077" i="4"/>
  <c r="CK1078" i="4"/>
  <c r="CK1079" i="4"/>
  <c r="CK1080" i="4"/>
  <c r="CK1081" i="4"/>
  <c r="CK1082" i="4"/>
  <c r="CK1083" i="4"/>
  <c r="CK1084" i="4"/>
  <c r="CK1085" i="4"/>
  <c r="CK1086" i="4"/>
  <c r="CK1087" i="4"/>
  <c r="CK1088" i="4"/>
  <c r="CK1089" i="4"/>
  <c r="CK1090" i="4"/>
  <c r="CK1091" i="4"/>
  <c r="CK1092" i="4"/>
  <c r="CK1093" i="4"/>
  <c r="CK1094" i="4"/>
  <c r="CK1095" i="4"/>
  <c r="CK1096" i="4"/>
  <c r="CK1097" i="4"/>
  <c r="CK1098" i="4"/>
  <c r="CK1099" i="4"/>
  <c r="CK1100" i="4"/>
  <c r="CK1101" i="4"/>
  <c r="CK1102" i="4"/>
  <c r="CK1103" i="4"/>
  <c r="CK1104" i="4"/>
  <c r="CK1105" i="4"/>
  <c r="CK1106" i="4"/>
  <c r="CK1107" i="4"/>
  <c r="CK1108" i="4"/>
  <c r="CK1109" i="4"/>
  <c r="CK1110" i="4"/>
  <c r="CK1111" i="4"/>
  <c r="CK1112" i="4"/>
  <c r="CK1113" i="4"/>
  <c r="CK1114" i="4"/>
  <c r="CK1115" i="4"/>
  <c r="CK1116" i="4"/>
  <c r="CK1117" i="4"/>
  <c r="CK1118" i="4"/>
  <c r="CK1119" i="4"/>
  <c r="CK1120" i="4"/>
  <c r="CK1121" i="4"/>
  <c r="CK1122" i="4"/>
  <c r="CK1123" i="4"/>
  <c r="CK1124" i="4"/>
  <c r="CK1125" i="4"/>
  <c r="CK1126" i="4"/>
  <c r="CK1127" i="4"/>
  <c r="CK1128" i="4"/>
  <c r="CK1129" i="4"/>
  <c r="CK1130" i="4"/>
  <c r="CK1131" i="4"/>
  <c r="CK1132" i="4"/>
  <c r="CK1133" i="4"/>
  <c r="CK1134" i="4"/>
  <c r="CK1135" i="4"/>
  <c r="CK1136" i="4"/>
  <c r="CK1137" i="4"/>
  <c r="CK1138" i="4"/>
  <c r="CK1139" i="4"/>
  <c r="CK1140" i="4"/>
  <c r="CK1141" i="4"/>
  <c r="CK1142" i="4"/>
  <c r="CK1143" i="4"/>
  <c r="CK1144" i="4"/>
  <c r="CK1145" i="4"/>
  <c r="CK1146" i="4"/>
  <c r="CK1147" i="4"/>
  <c r="CK1148" i="4"/>
  <c r="CK1149" i="4"/>
  <c r="CK1150" i="4"/>
  <c r="CK1151" i="4"/>
  <c r="CK1152" i="4"/>
  <c r="CK1153" i="4"/>
  <c r="CK1154" i="4"/>
  <c r="CK1155" i="4"/>
  <c r="CK1156" i="4"/>
  <c r="CK1157" i="4"/>
  <c r="CK1158" i="4"/>
  <c r="CK1159" i="4"/>
  <c r="CK1160" i="4"/>
  <c r="CK1161" i="4"/>
  <c r="CK1162" i="4"/>
  <c r="CK1163" i="4"/>
  <c r="CK1164" i="4"/>
  <c r="CK1165" i="4"/>
  <c r="CK1166" i="4"/>
  <c r="CK1167" i="4"/>
  <c r="CK1168" i="4"/>
  <c r="CK1169" i="4"/>
  <c r="CK1170" i="4"/>
  <c r="CK1171" i="4"/>
  <c r="CK1172" i="4"/>
  <c r="CK1173" i="4"/>
  <c r="CK1174" i="4"/>
  <c r="CK1175" i="4"/>
  <c r="CK1176" i="4"/>
  <c r="CK1177" i="4"/>
  <c r="CK1178" i="4"/>
  <c r="CK1179" i="4"/>
  <c r="CK1180" i="4"/>
  <c r="CK1181" i="4"/>
  <c r="CK1182" i="4"/>
  <c r="CK1183" i="4"/>
  <c r="CK1184" i="4"/>
  <c r="CK1185" i="4"/>
  <c r="CK1186" i="4"/>
  <c r="CK1187" i="4"/>
  <c r="CK1188" i="4"/>
  <c r="CK1189" i="4"/>
  <c r="CK1190" i="4"/>
  <c r="CK1191" i="4"/>
  <c r="CK1192" i="4"/>
  <c r="CK1193" i="4"/>
  <c r="CK1194" i="4"/>
  <c r="CK1195" i="4"/>
  <c r="CK1196" i="4"/>
  <c r="CK1197" i="4"/>
  <c r="CK1198" i="4"/>
  <c r="CK1199" i="4"/>
  <c r="CK1200" i="4"/>
  <c r="CK1201" i="4"/>
  <c r="CK1202" i="4"/>
  <c r="CK1203" i="4"/>
  <c r="CK1204" i="4"/>
  <c r="CK1205" i="4"/>
  <c r="CK1206" i="4"/>
  <c r="CK1207" i="4"/>
  <c r="CK1208" i="4"/>
  <c r="CK1209" i="4"/>
  <c r="CK1210" i="4"/>
  <c r="CK1211" i="4"/>
  <c r="CK1212" i="4"/>
  <c r="CK1213" i="4"/>
  <c r="CK1214" i="4"/>
  <c r="CK1215" i="4"/>
  <c r="CK1216" i="4"/>
  <c r="CK1217" i="4"/>
  <c r="CK1218" i="4"/>
  <c r="CK1219" i="4"/>
  <c r="CK1220" i="4"/>
  <c r="CK1221" i="4"/>
  <c r="CK1222" i="4"/>
  <c r="CK1223" i="4"/>
  <c r="CK1224" i="4"/>
  <c r="CK1225" i="4"/>
  <c r="CK1226" i="4"/>
  <c r="CK1227" i="4"/>
  <c r="CK1228" i="4"/>
  <c r="CK1229" i="4"/>
  <c r="CK1230" i="4"/>
  <c r="CK1231" i="4"/>
  <c r="CK1232" i="4"/>
  <c r="CK1233" i="4"/>
  <c r="CK1234" i="4"/>
  <c r="CK1235" i="4"/>
  <c r="CK1236" i="4"/>
  <c r="CK1237" i="4"/>
  <c r="CK1238" i="4"/>
  <c r="CK1239" i="4"/>
  <c r="CK1240" i="4"/>
  <c r="CK1241" i="4"/>
  <c r="CK1242" i="4"/>
  <c r="CK1243" i="4"/>
  <c r="CK1244" i="4"/>
  <c r="CK1245" i="4"/>
  <c r="CK1246" i="4"/>
  <c r="CK1247" i="4"/>
  <c r="CK1248" i="4"/>
  <c r="CK1249" i="4"/>
  <c r="CK1250" i="4"/>
  <c r="CK1251" i="4"/>
  <c r="CK1252" i="4"/>
  <c r="CK1253" i="4"/>
  <c r="CK1254" i="4"/>
  <c r="CK1255" i="4"/>
  <c r="CK1256" i="4"/>
  <c r="CK1257" i="4"/>
  <c r="CK1258" i="4"/>
  <c r="CK1259" i="4"/>
  <c r="CK1260" i="4"/>
  <c r="CK1261" i="4"/>
  <c r="CK1262" i="4"/>
  <c r="CK1263" i="4"/>
  <c r="CK1264" i="4"/>
  <c r="CK1265" i="4"/>
  <c r="CK1266" i="4"/>
  <c r="CK1267" i="4"/>
  <c r="CK1268" i="4"/>
  <c r="CK1269" i="4"/>
  <c r="CK1270" i="4"/>
  <c r="CK1271" i="4"/>
  <c r="CK1272" i="4"/>
  <c r="CK1273" i="4"/>
  <c r="CK1274" i="4"/>
  <c r="CK1275" i="4"/>
  <c r="CK1276" i="4"/>
  <c r="CK1277" i="4"/>
  <c r="CK1278" i="4"/>
  <c r="CK1279" i="4"/>
  <c r="CK1280" i="4"/>
  <c r="CK1281" i="4"/>
  <c r="CK1282" i="4"/>
  <c r="CK1283" i="4"/>
  <c r="CK1284" i="4"/>
  <c r="CK1285" i="4"/>
  <c r="CK1286" i="4"/>
  <c r="CK1287" i="4"/>
  <c r="CK1288" i="4"/>
  <c r="CK1289" i="4"/>
  <c r="CK1290" i="4"/>
  <c r="CK1291" i="4"/>
  <c r="CK1292" i="4"/>
  <c r="CK1293" i="4"/>
  <c r="CK1294" i="4"/>
  <c r="CK1295" i="4"/>
  <c r="CK1296" i="4"/>
  <c r="CK1297" i="4"/>
  <c r="CK1298" i="4"/>
  <c r="CK1299" i="4"/>
  <c r="CK1300" i="4"/>
  <c r="CK1301" i="4"/>
  <c r="CK1302" i="4"/>
  <c r="CK1303" i="4"/>
  <c r="CK1304" i="4"/>
  <c r="CK1305" i="4"/>
  <c r="CK1306" i="4"/>
  <c r="CK1307" i="4"/>
  <c r="CK1308" i="4"/>
  <c r="CK1309" i="4"/>
  <c r="CK1310" i="4"/>
  <c r="CK1311" i="4"/>
  <c r="CK1312" i="4"/>
  <c r="CK1313" i="4"/>
  <c r="CK1314" i="4"/>
  <c r="CK1315" i="4"/>
  <c r="CK1316" i="4"/>
  <c r="CK1317" i="4"/>
  <c r="CK1318" i="4"/>
  <c r="CK1319" i="4"/>
  <c r="CK1320" i="4"/>
  <c r="CK1321" i="4"/>
  <c r="CK1322" i="4"/>
  <c r="CK1323" i="4"/>
  <c r="CK1324" i="4"/>
  <c r="CK1325" i="4"/>
  <c r="CK1326" i="4"/>
  <c r="CK1327" i="4"/>
  <c r="CK1328" i="4"/>
  <c r="CK1329" i="4"/>
  <c r="CK1330" i="4"/>
  <c r="CK1331" i="4"/>
  <c r="CK1332" i="4"/>
  <c r="CK1333" i="4"/>
  <c r="CK1334" i="4"/>
  <c r="CK1335" i="4"/>
  <c r="CK1336" i="4"/>
  <c r="CK1337" i="4"/>
  <c r="CK1338" i="4"/>
  <c r="CK1339" i="4"/>
  <c r="CK1340" i="4"/>
  <c r="CK1341" i="4"/>
  <c r="CK1342" i="4"/>
  <c r="CK1343" i="4"/>
  <c r="CK1344" i="4"/>
  <c r="CK1345" i="4"/>
  <c r="CK1346" i="4"/>
  <c r="CK1347" i="4"/>
  <c r="CK1348" i="4"/>
  <c r="CK1349" i="4"/>
  <c r="CK1350" i="4"/>
  <c r="CK1351" i="4"/>
  <c r="CK1352" i="4"/>
  <c r="CK1353" i="4"/>
  <c r="CK1354" i="4"/>
  <c r="CK1355" i="4"/>
  <c r="CK1356" i="4"/>
  <c r="CK1357" i="4"/>
  <c r="CK1358" i="4"/>
  <c r="CK1359" i="4"/>
  <c r="CK1360" i="4"/>
  <c r="CK1361" i="4"/>
  <c r="CK1362" i="4"/>
  <c r="CK1363" i="4"/>
  <c r="CK1364" i="4"/>
  <c r="CK1365" i="4"/>
  <c r="CK1366" i="4"/>
  <c r="CK1367" i="4"/>
  <c r="CK1368" i="4"/>
  <c r="CK1369" i="4"/>
  <c r="CK1370" i="4"/>
  <c r="CK1371" i="4"/>
  <c r="CK1372" i="4"/>
  <c r="CK1373" i="4"/>
  <c r="CK1374" i="4"/>
  <c r="CK1375" i="4"/>
  <c r="CK1376" i="4"/>
  <c r="CK1377" i="4"/>
  <c r="CK1378" i="4"/>
  <c r="CK1379" i="4"/>
  <c r="CK1380" i="4"/>
  <c r="CK1381" i="4"/>
  <c r="CK1382" i="4"/>
  <c r="CK1383" i="4"/>
  <c r="CK1384" i="4"/>
  <c r="CK1385" i="4"/>
  <c r="CK1386" i="4"/>
  <c r="CK1387" i="4"/>
  <c r="CK1388" i="4"/>
  <c r="CK1389" i="4"/>
  <c r="CK1390" i="4"/>
  <c r="CK1391" i="4"/>
  <c r="CK1392" i="4"/>
  <c r="CK1393" i="4"/>
  <c r="CK1394" i="4"/>
  <c r="CK1395" i="4"/>
  <c r="CK1396" i="4"/>
  <c r="CK1397" i="4"/>
  <c r="CK1398" i="4"/>
  <c r="CK1399" i="4"/>
  <c r="CK1400" i="4"/>
  <c r="CK1401" i="4"/>
  <c r="CK1402" i="4"/>
  <c r="CK1403" i="4"/>
  <c r="CK1404" i="4"/>
  <c r="CK1405" i="4"/>
  <c r="CK1406" i="4"/>
  <c r="CK1407" i="4"/>
  <c r="CK1408" i="4"/>
  <c r="CK1409" i="4"/>
  <c r="CK1410" i="4"/>
  <c r="CK1411" i="4"/>
  <c r="CK1412" i="4"/>
  <c r="CK1413" i="4"/>
  <c r="CK1414" i="4"/>
  <c r="CK1415" i="4"/>
  <c r="CK1416" i="4"/>
  <c r="CK1417" i="4"/>
  <c r="CK1418" i="4"/>
  <c r="CK1419" i="4"/>
  <c r="CK1420" i="4"/>
  <c r="CK1421" i="4"/>
  <c r="CK1422" i="4"/>
  <c r="CK1423" i="4"/>
  <c r="CK1424" i="4"/>
  <c r="CK1425" i="4"/>
  <c r="CK1426" i="4"/>
  <c r="CK1427" i="4"/>
  <c r="CK1428" i="4"/>
  <c r="CK1429" i="4"/>
  <c r="CK1430" i="4"/>
  <c r="CK1431" i="4"/>
  <c r="CK1432" i="4"/>
  <c r="CK1433" i="4"/>
  <c r="CK1434" i="4"/>
  <c r="CK1435" i="4"/>
  <c r="CK1436" i="4"/>
  <c r="CK1437" i="4"/>
  <c r="CK1438" i="4"/>
  <c r="CK1439" i="4"/>
  <c r="CK1440" i="4"/>
  <c r="CK1441" i="4"/>
  <c r="CK1442" i="4"/>
  <c r="CK1443" i="4"/>
  <c r="CK1444" i="4"/>
  <c r="CK1445" i="4"/>
  <c r="CK1446" i="4"/>
  <c r="CK1447" i="4"/>
  <c r="CK1448" i="4"/>
  <c r="CK1449" i="4"/>
  <c r="CK1450" i="4"/>
  <c r="CK1451" i="4"/>
  <c r="CK1452" i="4"/>
  <c r="CK1453" i="4"/>
  <c r="CK1454" i="4"/>
  <c r="CK1455" i="4"/>
  <c r="CK1456" i="4"/>
  <c r="CK1457" i="4"/>
  <c r="CK1458" i="4"/>
  <c r="CK1459" i="4"/>
  <c r="CK1460" i="4"/>
  <c r="CK1461" i="4"/>
  <c r="CK1462" i="4"/>
  <c r="CK1463" i="4"/>
  <c r="CK1464" i="4"/>
  <c r="CK1465" i="4"/>
  <c r="CK1466" i="4"/>
  <c r="CK1467" i="4"/>
  <c r="CK1468" i="4"/>
  <c r="CK1469" i="4"/>
  <c r="CK1470" i="4"/>
  <c r="CK1471" i="4"/>
  <c r="CK1472" i="4"/>
  <c r="CK1473" i="4"/>
  <c r="CK1474" i="4"/>
  <c r="CK1475" i="4"/>
  <c r="CK1476" i="4"/>
  <c r="CK1477" i="4"/>
  <c r="CK1478" i="4"/>
  <c r="CK1479" i="4"/>
  <c r="CK1480" i="4"/>
  <c r="CK1481" i="4"/>
  <c r="CK1482" i="4"/>
  <c r="CK1483" i="4"/>
  <c r="CK1484" i="4"/>
  <c r="CK1485" i="4"/>
  <c r="CK1486" i="4"/>
  <c r="CK1487" i="4"/>
  <c r="CK1488" i="4"/>
  <c r="CK1489" i="4"/>
  <c r="CK1490" i="4"/>
  <c r="CK1491" i="4"/>
  <c r="CK1492" i="4"/>
  <c r="CK1493" i="4"/>
  <c r="CK1494" i="4"/>
  <c r="CK1495" i="4"/>
  <c r="CK1496" i="4"/>
  <c r="CK1497" i="4"/>
  <c r="CK1498" i="4"/>
  <c r="CK1499" i="4"/>
  <c r="CK1500" i="4"/>
  <c r="CK1501" i="4"/>
  <c r="CK1502" i="4"/>
  <c r="CK1503" i="4"/>
  <c r="CK1504" i="4"/>
  <c r="CK1505" i="4"/>
  <c r="CK1506" i="4"/>
  <c r="CK1507" i="4"/>
  <c r="CK1508" i="4"/>
  <c r="CK1509" i="4"/>
  <c r="CK1510" i="4"/>
  <c r="CK1511" i="4"/>
  <c r="CK1512" i="4"/>
  <c r="CK1513" i="4"/>
  <c r="CK1514" i="4"/>
  <c r="CK1515" i="4"/>
  <c r="CK1516" i="4"/>
  <c r="CK1517" i="4"/>
  <c r="CK1518" i="4"/>
  <c r="CK1519" i="4"/>
  <c r="CK1520" i="4"/>
  <c r="CK1521" i="4"/>
  <c r="CK1522" i="4"/>
  <c r="CK1523" i="4"/>
  <c r="CK1524" i="4"/>
  <c r="CK1525" i="4"/>
  <c r="CK1526" i="4"/>
  <c r="CK1527" i="4"/>
  <c r="CK1528" i="4"/>
  <c r="CK1529" i="4"/>
  <c r="CK1530" i="4"/>
  <c r="CK1531" i="4"/>
  <c r="CK1532" i="4"/>
  <c r="CK1533" i="4"/>
  <c r="CK1534" i="4"/>
  <c r="CK1535" i="4"/>
  <c r="CK1536" i="4"/>
  <c r="CK1537" i="4"/>
  <c r="CK1538" i="4"/>
  <c r="CK1539" i="4"/>
  <c r="CK1540" i="4"/>
  <c r="CK1541" i="4"/>
  <c r="CK1542" i="4"/>
  <c r="CK1543" i="4"/>
  <c r="CK1544" i="4"/>
  <c r="CK1545" i="4"/>
  <c r="CK1546" i="4"/>
  <c r="CK1547" i="4"/>
  <c r="CK1548" i="4"/>
  <c r="CK1549" i="4"/>
  <c r="CK1550" i="4"/>
  <c r="CK1551" i="4"/>
  <c r="CK1552" i="4"/>
  <c r="CK1553" i="4"/>
  <c r="CK1554" i="4"/>
  <c r="CK1555" i="4"/>
  <c r="CK1556" i="4"/>
  <c r="CK1557" i="4"/>
  <c r="CK1558" i="4"/>
  <c r="CK1559" i="4"/>
  <c r="CK1560" i="4"/>
  <c r="CK1561" i="4"/>
  <c r="CK1562" i="4"/>
  <c r="CK1563" i="4"/>
  <c r="CK1564" i="4"/>
  <c r="CK1565" i="4"/>
  <c r="CK1566" i="4"/>
  <c r="CK1567" i="4"/>
  <c r="CK1568" i="4"/>
  <c r="CK1569" i="4"/>
  <c r="CK1570" i="4"/>
  <c r="CK1571" i="4"/>
  <c r="CK1572" i="4"/>
  <c r="CK1573" i="4"/>
  <c r="CK1574" i="4"/>
  <c r="CK1575" i="4"/>
  <c r="CK1576" i="4"/>
  <c r="CK1577" i="4"/>
  <c r="CK1578" i="4"/>
  <c r="CK1579" i="4"/>
  <c r="CK1580" i="4"/>
  <c r="CK1581" i="4"/>
  <c r="CK1582" i="4"/>
  <c r="CK1583" i="4"/>
  <c r="CK1584" i="4"/>
  <c r="CK1585" i="4"/>
  <c r="CK1586" i="4"/>
  <c r="CK1587" i="4"/>
  <c r="CK1588" i="4"/>
  <c r="CK1589" i="4"/>
  <c r="CK1590" i="4"/>
  <c r="CK1591" i="4"/>
  <c r="CK1592" i="4"/>
  <c r="CK1593" i="4"/>
  <c r="CK1594" i="4"/>
  <c r="CK1595" i="4"/>
  <c r="CK1596" i="4"/>
  <c r="CK1597" i="4"/>
  <c r="CK1598" i="4"/>
  <c r="CK1599" i="4"/>
  <c r="CK1600" i="4"/>
  <c r="CK1601" i="4"/>
  <c r="CK1602" i="4"/>
  <c r="CK1603" i="4"/>
  <c r="CK1604" i="4"/>
  <c r="CK1605" i="4"/>
  <c r="CK1606" i="4"/>
  <c r="CK1607" i="4"/>
  <c r="CK1608" i="4"/>
  <c r="CK1609" i="4"/>
  <c r="CK1610" i="4"/>
  <c r="CK1611" i="4"/>
  <c r="CK1612" i="4"/>
  <c r="CK1613" i="4"/>
  <c r="CK1614" i="4"/>
  <c r="CK1615" i="4"/>
  <c r="CK1616" i="4"/>
  <c r="CK1617" i="4"/>
  <c r="CK1618" i="4"/>
  <c r="CK1619" i="4"/>
  <c r="CK1620" i="4"/>
  <c r="CK1621" i="4"/>
  <c r="CK1622" i="4"/>
  <c r="CK1623" i="4"/>
  <c r="CK1624" i="4"/>
  <c r="CK1625" i="4"/>
  <c r="CK1626" i="4"/>
  <c r="CK1627" i="4"/>
  <c r="CK1628" i="4"/>
  <c r="CK1629" i="4"/>
  <c r="CK1630" i="4"/>
  <c r="CK1631" i="4"/>
  <c r="CK1632" i="4"/>
  <c r="CK1633" i="4"/>
  <c r="CK1634" i="4"/>
  <c r="CK1635" i="4"/>
  <c r="CK1636" i="4"/>
  <c r="CK1637" i="4"/>
  <c r="CK1638" i="4"/>
  <c r="CK1639" i="4"/>
  <c r="CK1640" i="4"/>
  <c r="CK1641" i="4"/>
  <c r="CK1642" i="4"/>
  <c r="CK1643" i="4"/>
  <c r="CK1644" i="4"/>
  <c r="CK1645" i="4"/>
  <c r="CK1646" i="4"/>
  <c r="CK1647" i="4"/>
  <c r="CK1648" i="4"/>
  <c r="CK1649" i="4"/>
  <c r="CK1650" i="4"/>
  <c r="CK1651" i="4"/>
  <c r="CK1652" i="4"/>
  <c r="CK1653" i="4"/>
  <c r="CK1654" i="4"/>
  <c r="CK1655" i="4"/>
  <c r="CK1656" i="4"/>
  <c r="CK1657" i="4"/>
  <c r="CK1658" i="4"/>
  <c r="CK1659" i="4"/>
  <c r="CK1660" i="4"/>
  <c r="CK1661" i="4"/>
  <c r="CK1662" i="4"/>
  <c r="CK1663" i="4"/>
  <c r="CK1664" i="4"/>
  <c r="CK1665" i="4"/>
  <c r="CK1666" i="4"/>
  <c r="CK1667" i="4"/>
  <c r="CK1668" i="4"/>
  <c r="CK1669" i="4"/>
  <c r="CK1670" i="4"/>
  <c r="CK1671" i="4"/>
  <c r="CK1672" i="4"/>
  <c r="CK1673" i="4"/>
  <c r="CK1674" i="4"/>
  <c r="CK1675" i="4"/>
  <c r="CK1676" i="4"/>
  <c r="CK1677" i="4"/>
  <c r="CK1678" i="4"/>
  <c r="CK1679" i="4"/>
  <c r="CK1680" i="4"/>
  <c r="CK1681" i="4"/>
  <c r="CK1682" i="4"/>
  <c r="CK1683" i="4"/>
  <c r="CK1684" i="4"/>
  <c r="CK1685" i="4"/>
  <c r="CK1686" i="4"/>
  <c r="CK1687" i="4"/>
  <c r="CK1688" i="4"/>
  <c r="CK1689" i="4"/>
  <c r="CK1690" i="4"/>
  <c r="CK1691" i="4"/>
  <c r="CK1692" i="4"/>
  <c r="CK1693" i="4"/>
  <c r="CK1694" i="4"/>
  <c r="CK1695" i="4"/>
  <c r="CK1696" i="4"/>
  <c r="CK1697" i="4"/>
  <c r="CK1698" i="4"/>
  <c r="CK1699" i="4"/>
  <c r="CK1700" i="4"/>
  <c r="CK1701" i="4"/>
  <c r="CK1702" i="4"/>
  <c r="CK1703" i="4"/>
  <c r="CK1704" i="4"/>
  <c r="CK1705" i="4"/>
  <c r="CK1706" i="4"/>
  <c r="CK1707" i="4"/>
  <c r="CK1708" i="4"/>
  <c r="CK1709" i="4"/>
  <c r="CK1710" i="4"/>
  <c r="CK1711" i="4"/>
  <c r="CK1712" i="4"/>
  <c r="CK1713" i="4"/>
  <c r="CK1714" i="4"/>
  <c r="CK1715" i="4"/>
  <c r="CK1716" i="4"/>
  <c r="CK1717" i="4"/>
  <c r="CK1718" i="4"/>
  <c r="CK1719" i="4"/>
  <c r="CK1720" i="4"/>
  <c r="CK1721" i="4"/>
  <c r="CK1722" i="4"/>
  <c r="CK1723" i="4"/>
  <c r="CK1724" i="4"/>
  <c r="CK1725" i="4"/>
  <c r="CK1726" i="4"/>
  <c r="CK1727" i="4"/>
  <c r="CK1728" i="4"/>
  <c r="CK1729" i="4"/>
  <c r="CK1730" i="4"/>
  <c r="CK1731" i="4"/>
  <c r="CK1732" i="4"/>
  <c r="CK1733" i="4"/>
  <c r="CK1734" i="4"/>
  <c r="CK1735" i="4"/>
  <c r="CK1736" i="4"/>
  <c r="CK1737" i="4"/>
  <c r="CK1738" i="4"/>
  <c r="CK1739" i="4"/>
  <c r="CK1740" i="4"/>
  <c r="CK1741" i="4"/>
  <c r="CK1742" i="4"/>
  <c r="CK1743" i="4"/>
  <c r="CK1744" i="4"/>
  <c r="CK1745" i="4"/>
  <c r="CK1746" i="4"/>
  <c r="CK1747" i="4"/>
  <c r="CK1748" i="4"/>
  <c r="CK1749" i="4"/>
  <c r="CK1750" i="4"/>
  <c r="CK1751" i="4"/>
  <c r="CK1752" i="4"/>
  <c r="CK1753" i="4"/>
  <c r="CK1754" i="4"/>
  <c r="CK1755" i="4"/>
  <c r="CK1756" i="4"/>
  <c r="CK1757" i="4"/>
  <c r="CK1758" i="4"/>
  <c r="CK1759" i="4"/>
  <c r="CK1760" i="4"/>
  <c r="CK1761" i="4"/>
  <c r="CK1762" i="4"/>
  <c r="CK1763" i="4"/>
  <c r="CK1764" i="4"/>
  <c r="CK1765" i="4"/>
  <c r="CK1766" i="4"/>
  <c r="CK1767" i="4"/>
  <c r="CK1768" i="4"/>
  <c r="CK1769" i="4"/>
  <c r="CK1770" i="4"/>
  <c r="CK1771" i="4"/>
  <c r="CK1772" i="4"/>
  <c r="CK1773" i="4"/>
  <c r="CK1774" i="4"/>
  <c r="CK1775" i="4"/>
  <c r="CK1776" i="4"/>
  <c r="CK1777" i="4"/>
  <c r="CK1778" i="4"/>
  <c r="CK1779" i="4"/>
  <c r="CK1780" i="4"/>
  <c r="CK1781" i="4"/>
  <c r="CK1782" i="4"/>
  <c r="CK1783" i="4"/>
  <c r="CK1784" i="4"/>
  <c r="CK1785" i="4"/>
  <c r="CK1786" i="4"/>
  <c r="CK1787" i="4"/>
  <c r="CK1788" i="4"/>
  <c r="CK1789" i="4"/>
  <c r="CK1790" i="4"/>
  <c r="CK1791" i="4"/>
  <c r="CK1792" i="4"/>
  <c r="CK1793" i="4"/>
  <c r="CK1794" i="4"/>
  <c r="CK1795" i="4"/>
  <c r="CK1796" i="4"/>
  <c r="CK1797" i="4"/>
  <c r="CK1798" i="4"/>
  <c r="CK1799" i="4"/>
  <c r="CK1800" i="4"/>
  <c r="CK1801" i="4"/>
  <c r="CK1802" i="4"/>
  <c r="CK1803" i="4"/>
  <c r="CK1804" i="4"/>
  <c r="CK1805" i="4"/>
  <c r="CK1806" i="4"/>
  <c r="CK1807" i="4"/>
  <c r="CK1808" i="4"/>
  <c r="CK1809" i="4"/>
  <c r="CK1810" i="4"/>
  <c r="CK1811" i="4"/>
  <c r="CK1812" i="4"/>
  <c r="CK1813" i="4"/>
  <c r="CK1814" i="4"/>
  <c r="CK1815" i="4"/>
  <c r="CK1816" i="4"/>
  <c r="CK1817" i="4"/>
  <c r="CK1818" i="4"/>
  <c r="CK1819" i="4"/>
  <c r="CK1820" i="4"/>
  <c r="CK1821" i="4"/>
  <c r="CK1822" i="4"/>
  <c r="CK1823" i="4"/>
  <c r="CK1824" i="4"/>
  <c r="CK1825" i="4"/>
  <c r="CK1826" i="4"/>
  <c r="CK1827" i="4"/>
  <c r="CK1828" i="4"/>
  <c r="CK1829" i="4"/>
  <c r="CK1830" i="4"/>
  <c r="CK1831" i="4"/>
  <c r="CK1832" i="4"/>
  <c r="CK1833" i="4"/>
  <c r="CK1834" i="4"/>
  <c r="CK1835" i="4"/>
  <c r="CK1836" i="4"/>
  <c r="CK1837" i="4"/>
  <c r="CK1838" i="4"/>
  <c r="CK1839" i="4"/>
  <c r="CK1840" i="4"/>
  <c r="CK1841" i="4"/>
  <c r="CK1842" i="4"/>
  <c r="CK1843" i="4"/>
  <c r="CK1844" i="4"/>
  <c r="CK1845" i="4"/>
  <c r="CK1846" i="4"/>
  <c r="CK1847" i="4"/>
  <c r="CK1848" i="4"/>
  <c r="CK1849" i="4"/>
  <c r="CK1850" i="4"/>
  <c r="CK1851" i="4"/>
  <c r="CK1852" i="4"/>
  <c r="CK1853" i="4"/>
  <c r="CK1854" i="4"/>
  <c r="CK1855" i="4"/>
  <c r="CK1856" i="4"/>
  <c r="CK1857" i="4"/>
  <c r="CK1858" i="4"/>
  <c r="CK1859" i="4"/>
  <c r="CK1860" i="4"/>
  <c r="CK1861" i="4"/>
  <c r="CK1862" i="4"/>
  <c r="CK1863" i="4"/>
  <c r="CK1864" i="4"/>
  <c r="CK1865" i="4"/>
  <c r="CK1866" i="4"/>
  <c r="CK1867" i="4"/>
  <c r="CK1868" i="4"/>
  <c r="CK1869" i="4"/>
  <c r="CK1870" i="4"/>
  <c r="CK1871" i="4"/>
  <c r="CK1872" i="4"/>
  <c r="CK1873" i="4"/>
  <c r="CK1874" i="4"/>
  <c r="CK1875" i="4"/>
  <c r="CK1876" i="4"/>
  <c r="CK1877" i="4"/>
  <c r="CK1878" i="4"/>
  <c r="CK1879" i="4"/>
  <c r="CK1880" i="4"/>
  <c r="CK1881" i="4"/>
  <c r="CK1882" i="4"/>
  <c r="CK1883" i="4"/>
  <c r="CK1884" i="4"/>
  <c r="CK1885" i="4"/>
  <c r="CK1886" i="4"/>
  <c r="CK1887" i="4"/>
  <c r="CK1888" i="4"/>
  <c r="CK1889" i="4"/>
  <c r="CK1890" i="4"/>
  <c r="CK1891" i="4"/>
  <c r="CK1892" i="4"/>
  <c r="CK1893" i="4"/>
  <c r="CK1894" i="4"/>
  <c r="CK1895" i="4"/>
  <c r="CK1896" i="4"/>
  <c r="CK1897" i="4"/>
  <c r="CK1898" i="4"/>
  <c r="CK1899" i="4"/>
  <c r="CK1900" i="4"/>
  <c r="CK1901" i="4"/>
  <c r="CK1902" i="4"/>
  <c r="CK1903" i="4"/>
  <c r="CK1904" i="4"/>
  <c r="CK1905" i="4"/>
  <c r="CK1906" i="4"/>
  <c r="CK1907" i="4"/>
  <c r="CK1908" i="4"/>
  <c r="CK1909" i="4"/>
  <c r="CK1910" i="4"/>
  <c r="CK1911" i="4"/>
  <c r="CK1912" i="4"/>
  <c r="CK1913" i="4"/>
  <c r="CK1914" i="4"/>
  <c r="CK1915" i="4"/>
  <c r="CK1916" i="4"/>
  <c r="CK1917" i="4"/>
  <c r="CK1918" i="4"/>
  <c r="CK1919" i="4"/>
  <c r="CK1920" i="4"/>
  <c r="CK1921" i="4"/>
  <c r="CK1922" i="4"/>
  <c r="CK1923" i="4"/>
  <c r="CK1924" i="4"/>
  <c r="CK1925" i="4"/>
  <c r="CK1926" i="4"/>
  <c r="CK1927" i="4"/>
  <c r="CK1928" i="4"/>
  <c r="CK1929" i="4"/>
  <c r="CK1930" i="4"/>
  <c r="CK1931" i="4"/>
  <c r="CK1932" i="4"/>
  <c r="CK1933" i="4"/>
  <c r="CK1934" i="4"/>
  <c r="CK1935" i="4"/>
  <c r="CK1936" i="4"/>
  <c r="CK1937" i="4"/>
  <c r="CK1938" i="4"/>
  <c r="CK1939" i="4"/>
  <c r="CK1940" i="4"/>
  <c r="CK1941" i="4"/>
  <c r="CK1942" i="4"/>
  <c r="CK1943" i="4"/>
  <c r="CK1944" i="4"/>
  <c r="CK1945" i="4"/>
  <c r="CK1946" i="4"/>
  <c r="CK1947" i="4"/>
  <c r="CK1948" i="4"/>
  <c r="CK1949" i="4"/>
  <c r="CK1950" i="4"/>
  <c r="CK1951" i="4"/>
  <c r="CK1952" i="4"/>
  <c r="CK1953" i="4"/>
  <c r="CK1954" i="4"/>
  <c r="CK1955" i="4"/>
  <c r="CK1956" i="4"/>
  <c r="CK1957" i="4"/>
  <c r="CK1958" i="4"/>
  <c r="CK1959" i="4"/>
  <c r="CK1960" i="4"/>
  <c r="CK1961" i="4"/>
  <c r="CK1962" i="4"/>
  <c r="CK1963" i="4"/>
  <c r="CK1964" i="4"/>
  <c r="CK1965" i="4"/>
  <c r="CK1966" i="4"/>
  <c r="CK1967" i="4"/>
  <c r="CK1968" i="4"/>
  <c r="CK1969" i="4"/>
  <c r="CK1970" i="4"/>
  <c r="CK1971" i="4"/>
  <c r="CK1972" i="4"/>
  <c r="CK1973" i="4"/>
  <c r="CK1974" i="4"/>
  <c r="CK1975" i="4"/>
  <c r="CK1976" i="4"/>
  <c r="CK1977" i="4"/>
  <c r="CK1978" i="4"/>
  <c r="CK1979" i="4"/>
  <c r="CK1980" i="4"/>
  <c r="CK1981" i="4"/>
  <c r="CK1982" i="4"/>
  <c r="CK1983" i="4"/>
  <c r="CK1984" i="4"/>
  <c r="CK1985" i="4"/>
  <c r="CK1986" i="4"/>
  <c r="CK1987" i="4"/>
  <c r="CK1988" i="4"/>
  <c r="CK1989" i="4"/>
  <c r="CK1990" i="4"/>
  <c r="CK1991" i="4"/>
  <c r="CK1992" i="4"/>
  <c r="CK1993" i="4"/>
  <c r="CK1994" i="4"/>
  <c r="CK1995" i="4"/>
  <c r="CK1996" i="4"/>
  <c r="CK1997" i="4"/>
  <c r="CK1998" i="4"/>
  <c r="CK1999" i="4"/>
  <c r="CK2000" i="4"/>
  <c r="CK2001" i="4"/>
  <c r="CK2002" i="4"/>
  <c r="CK2003" i="4"/>
  <c r="CK2004" i="4"/>
  <c r="CK2005" i="4"/>
  <c r="CK2006" i="4"/>
  <c r="CK2007" i="4"/>
  <c r="CK2008" i="4"/>
  <c r="CK2009" i="4"/>
  <c r="CK2010" i="4"/>
  <c r="CK2011" i="4"/>
  <c r="CK2012" i="4"/>
  <c r="CK2013" i="4"/>
  <c r="CK2014" i="4"/>
  <c r="CK2015" i="4"/>
  <c r="CK2016" i="4"/>
  <c r="CK2017" i="4"/>
  <c r="CK2018" i="4"/>
  <c r="CK2019" i="4"/>
  <c r="CK2020" i="4"/>
  <c r="CK2021" i="4"/>
  <c r="CK2022" i="4"/>
  <c r="CK2023" i="4"/>
  <c r="CK2024" i="4"/>
  <c r="CK2025" i="4"/>
  <c r="CK2026" i="4"/>
  <c r="CK2027" i="4"/>
  <c r="CK2028" i="4"/>
  <c r="CK2029" i="4"/>
  <c r="CK2030" i="4"/>
  <c r="CK2031" i="4"/>
  <c r="CK2032" i="4"/>
  <c r="CK2033" i="4"/>
  <c r="CK2034" i="4"/>
  <c r="CK2035" i="4"/>
  <c r="CK2036" i="4"/>
  <c r="CK2037" i="4"/>
  <c r="CK2038" i="4"/>
  <c r="CK2039" i="4"/>
  <c r="CK2040" i="4"/>
  <c r="CK2041" i="4"/>
  <c r="CK2042" i="4"/>
  <c r="CK2043" i="4"/>
  <c r="CK2044" i="4"/>
  <c r="CK2045" i="4"/>
  <c r="CK2046" i="4"/>
  <c r="CK2047" i="4"/>
  <c r="CK2048" i="4"/>
  <c r="CK2049" i="4"/>
  <c r="CK2050" i="4"/>
  <c r="CK2051" i="4"/>
  <c r="CK2052" i="4"/>
  <c r="CK2053" i="4"/>
  <c r="CK2054" i="4"/>
  <c r="CK2055" i="4"/>
  <c r="CK2056" i="4"/>
  <c r="CK2057" i="4"/>
  <c r="CK2058" i="4"/>
  <c r="CK2059" i="4"/>
  <c r="CK2060" i="4"/>
  <c r="CK2061" i="4"/>
  <c r="CK2062" i="4"/>
  <c r="CK2063" i="4"/>
  <c r="CK2064" i="4"/>
  <c r="CK2065" i="4"/>
  <c r="CK2066" i="4"/>
  <c r="CK2067" i="4"/>
  <c r="CK2068" i="4"/>
  <c r="CK2069" i="4"/>
  <c r="CK2070" i="4"/>
  <c r="CK2071" i="4"/>
  <c r="CK2072" i="4"/>
  <c r="CK2073" i="4"/>
  <c r="CK2074" i="4"/>
  <c r="CK2075" i="4"/>
  <c r="CK2076" i="4"/>
  <c r="CK2077" i="4"/>
  <c r="CK2078" i="4"/>
  <c r="CK2079" i="4"/>
  <c r="CK2080" i="4"/>
  <c r="CK2081" i="4"/>
  <c r="CK2082" i="4"/>
  <c r="CK2083" i="4"/>
  <c r="CK2084" i="4"/>
  <c r="CK2085" i="4"/>
  <c r="CK2086" i="4"/>
  <c r="CK2087" i="4"/>
  <c r="CK2088" i="4"/>
  <c r="CK2089" i="4"/>
  <c r="CK2090" i="4"/>
  <c r="CK2091" i="4"/>
  <c r="CK2092" i="4"/>
  <c r="CK2093" i="4"/>
  <c r="CK2094" i="4"/>
  <c r="CK2095" i="4"/>
  <c r="CK2096" i="4"/>
  <c r="CK2097" i="4"/>
  <c r="CK2098" i="4"/>
  <c r="CK2099" i="4"/>
  <c r="CK2100" i="4"/>
  <c r="CK2101" i="4"/>
  <c r="CK2102" i="4"/>
  <c r="CK2103" i="4"/>
  <c r="CK2104" i="4"/>
  <c r="CK2105" i="4"/>
  <c r="CK2106" i="4"/>
  <c r="CK2107" i="4"/>
  <c r="CK2108" i="4"/>
  <c r="CK2109" i="4"/>
  <c r="CK2110" i="4"/>
  <c r="CK2111" i="4"/>
  <c r="CK2112" i="4"/>
  <c r="CK2113" i="4"/>
  <c r="CK2114" i="4"/>
  <c r="CK2115" i="4"/>
  <c r="CK2116" i="4"/>
  <c r="CK2117" i="4"/>
  <c r="CK2118" i="4"/>
  <c r="CK2119" i="4"/>
  <c r="CK2120" i="4"/>
  <c r="CK2121" i="4"/>
  <c r="CK2122" i="4"/>
  <c r="CK2123" i="4"/>
  <c r="CK2124" i="4"/>
  <c r="CK2125" i="4"/>
  <c r="CK2126" i="4"/>
  <c r="CK2127" i="4"/>
  <c r="CK2128" i="4"/>
  <c r="CK2129" i="4"/>
  <c r="CK2130" i="4"/>
  <c r="CK2131" i="4"/>
  <c r="CK2132" i="4"/>
  <c r="CK2133" i="4"/>
  <c r="CK2134" i="4"/>
  <c r="CK2135" i="4"/>
  <c r="CK2136" i="4"/>
  <c r="CK2137" i="4"/>
  <c r="CK2138" i="4"/>
  <c r="CK2139" i="4"/>
  <c r="CK2140" i="4"/>
  <c r="CK2141" i="4"/>
  <c r="CK2142" i="4"/>
  <c r="CK2143" i="4"/>
  <c r="CK2144" i="4"/>
  <c r="CK2145" i="4"/>
  <c r="CK2146" i="4"/>
  <c r="CK2147" i="4"/>
  <c r="CK2148" i="4"/>
  <c r="CK2149" i="4"/>
  <c r="CK2150" i="4"/>
  <c r="CK2151" i="4"/>
  <c r="CK2152" i="4"/>
  <c r="CK2153" i="4"/>
  <c r="CK2154" i="4"/>
  <c r="CK2155" i="4"/>
  <c r="CK2156" i="4"/>
  <c r="CK2157" i="4"/>
  <c r="CK2158" i="4"/>
  <c r="CK2159" i="4"/>
  <c r="CK2160" i="4"/>
  <c r="CK2161" i="4"/>
  <c r="CK2162" i="4"/>
  <c r="CK2163" i="4"/>
  <c r="CK2164" i="4"/>
  <c r="CK2165" i="4"/>
  <c r="CK2166" i="4"/>
  <c r="CK2167" i="4"/>
  <c r="CK2168" i="4"/>
  <c r="CK2169" i="4"/>
  <c r="CK2170" i="4"/>
  <c r="CK2171" i="4"/>
  <c r="CK2172" i="4"/>
  <c r="CK2173" i="4"/>
  <c r="CK2174" i="4"/>
  <c r="CK2175" i="4"/>
  <c r="CK2176" i="4"/>
  <c r="CK2177" i="4"/>
  <c r="CK2178" i="4"/>
  <c r="CK2179" i="4"/>
  <c r="CK2180" i="4"/>
  <c r="CK2181" i="4"/>
  <c r="CK2182" i="4"/>
  <c r="CK2183" i="4"/>
  <c r="CK2184" i="4"/>
  <c r="CK2185" i="4"/>
  <c r="CK2186" i="4"/>
  <c r="CK2187" i="4"/>
  <c r="CK2188" i="4"/>
  <c r="CK2189" i="4"/>
  <c r="CK2190" i="4"/>
  <c r="CK2191" i="4"/>
  <c r="CK2192" i="4"/>
  <c r="CK2193" i="4"/>
  <c r="CK2194" i="4"/>
  <c r="CK2195" i="4"/>
  <c r="CK2196" i="4"/>
  <c r="CK2197" i="4"/>
  <c r="CK2198" i="4"/>
  <c r="CK2199" i="4"/>
  <c r="CK2200" i="4"/>
  <c r="CK2201" i="4"/>
  <c r="CK2202" i="4"/>
  <c r="CK2203" i="4"/>
  <c r="CK2204" i="4"/>
  <c r="CK2205" i="4"/>
  <c r="CK2206" i="4"/>
  <c r="CK2207" i="4"/>
  <c r="CK2208" i="4"/>
  <c r="CK2209" i="4"/>
  <c r="CK2210" i="4"/>
  <c r="CK2211" i="4"/>
  <c r="CK2212" i="4"/>
  <c r="CK2213" i="4"/>
  <c r="CK2214" i="4"/>
  <c r="CK2215" i="4"/>
  <c r="CK2216" i="4"/>
  <c r="CK2217" i="4"/>
  <c r="CK2218" i="4"/>
  <c r="CK2219" i="4"/>
  <c r="CK2220" i="4"/>
  <c r="CK2221" i="4"/>
  <c r="CK2222" i="4"/>
  <c r="CK2223" i="4"/>
  <c r="CK2224" i="4"/>
  <c r="CK2225" i="4"/>
  <c r="CK2226" i="4"/>
  <c r="CK2227" i="4"/>
  <c r="CK2228" i="4"/>
  <c r="CK2229" i="4"/>
  <c r="CK2230" i="4"/>
  <c r="CK2231" i="4"/>
  <c r="CK2232" i="4"/>
  <c r="CK2233" i="4"/>
  <c r="CK2234" i="4"/>
  <c r="CK2235" i="4"/>
  <c r="CK2236" i="4"/>
  <c r="CK2237" i="4"/>
  <c r="CK2238" i="4"/>
  <c r="CK2239" i="4"/>
  <c r="CK2240" i="4"/>
  <c r="CK2241" i="4"/>
  <c r="CK2242" i="4"/>
  <c r="CK2243" i="4"/>
  <c r="CK2244" i="4"/>
  <c r="CK2245" i="4"/>
  <c r="CK2246" i="4"/>
  <c r="CK2247" i="4"/>
  <c r="CK2248" i="4"/>
  <c r="CK2249" i="4"/>
  <c r="CK2250" i="4"/>
  <c r="CK2251" i="4"/>
  <c r="CK2252" i="4"/>
  <c r="CK2253" i="4"/>
  <c r="CK2254" i="4"/>
  <c r="CK2255" i="4"/>
  <c r="CK2256" i="4"/>
  <c r="CK2257" i="4"/>
  <c r="CK2258" i="4"/>
  <c r="CK2259" i="4"/>
  <c r="CK2260" i="4"/>
  <c r="CK2261" i="4"/>
  <c r="CK2262" i="4"/>
  <c r="CK2263" i="4"/>
  <c r="CK2264" i="4"/>
  <c r="CK2265" i="4"/>
  <c r="CK2266" i="4"/>
  <c r="CK2267" i="4"/>
  <c r="CK2268" i="4"/>
  <c r="CK2269" i="4"/>
  <c r="CK2270" i="4"/>
  <c r="CK2271" i="4"/>
  <c r="CK2272" i="4"/>
  <c r="CK2273" i="4"/>
  <c r="CK2274" i="4"/>
  <c r="CK2275" i="4"/>
  <c r="CK2276" i="4"/>
  <c r="CK2277" i="4"/>
  <c r="CK2278" i="4"/>
  <c r="CK2279" i="4"/>
  <c r="CK2280" i="4"/>
  <c r="CK2281" i="4"/>
  <c r="CK2282" i="4"/>
  <c r="CK2283" i="4"/>
  <c r="CK2284" i="4"/>
  <c r="CK2285" i="4"/>
  <c r="CK2286" i="4"/>
  <c r="CK2287" i="4"/>
  <c r="CK2288" i="4"/>
  <c r="CK2289" i="4"/>
  <c r="CK2290" i="4"/>
  <c r="CK2291" i="4"/>
  <c r="CK2292" i="4"/>
  <c r="CK2293" i="4"/>
  <c r="CK2294" i="4"/>
  <c r="CK2295" i="4"/>
  <c r="CK2296" i="4"/>
  <c r="CK2297" i="4"/>
  <c r="CK2298" i="4"/>
  <c r="CK2299" i="4"/>
  <c r="CK2300" i="4"/>
  <c r="CK2301" i="4"/>
  <c r="CK2302" i="4"/>
  <c r="CK2303" i="4"/>
  <c r="CK2304" i="4"/>
  <c r="CK2305" i="4"/>
  <c r="CK2306" i="4"/>
  <c r="CK2307" i="4"/>
  <c r="CK2308" i="4"/>
  <c r="CK2309" i="4"/>
  <c r="CK2310" i="4"/>
  <c r="CK2311" i="4"/>
  <c r="CK2312" i="4"/>
  <c r="CK2313" i="4"/>
  <c r="CK2314" i="4"/>
  <c r="CK2315" i="4"/>
  <c r="CK2316" i="4"/>
  <c r="CK2317" i="4"/>
  <c r="CK2318" i="4"/>
  <c r="CK2319" i="4"/>
  <c r="CK2320" i="4"/>
  <c r="CK2321" i="4"/>
  <c r="CK2322" i="4"/>
  <c r="CK2323" i="4"/>
  <c r="CK2324" i="4"/>
  <c r="CK2325" i="4"/>
  <c r="CK2326" i="4"/>
  <c r="CK2327" i="4"/>
  <c r="CK2328" i="4"/>
  <c r="CK2329" i="4"/>
  <c r="CK2330" i="4"/>
  <c r="CK2331" i="4"/>
  <c r="CK2332" i="4"/>
  <c r="CK2333" i="4"/>
  <c r="CK2334" i="4"/>
  <c r="CK2335" i="4"/>
  <c r="CK2336" i="4"/>
  <c r="CK2337" i="4"/>
  <c r="CK2338" i="4"/>
  <c r="CK2339" i="4"/>
  <c r="CK2340" i="4"/>
  <c r="CK2341" i="4"/>
  <c r="CK2342" i="4"/>
  <c r="CK2343" i="4"/>
  <c r="CK2344" i="4"/>
  <c r="CK2345" i="4"/>
  <c r="CK2346" i="4"/>
  <c r="CK2347" i="4"/>
  <c r="CK2348" i="4"/>
  <c r="CK2349" i="4"/>
  <c r="CK2350" i="4"/>
  <c r="CK2351" i="4"/>
  <c r="CK2352" i="4"/>
  <c r="CK2353" i="4"/>
  <c r="CK2354" i="4"/>
  <c r="CK2355" i="4"/>
  <c r="CK2356" i="4"/>
  <c r="CK2357" i="4"/>
  <c r="CK2358" i="4"/>
  <c r="CK2359" i="4"/>
  <c r="CK2360" i="4"/>
  <c r="CK2361" i="4"/>
  <c r="CK2362" i="4"/>
  <c r="CK2363" i="4"/>
  <c r="CK2364" i="4"/>
  <c r="CK2365" i="4"/>
  <c r="CK2366" i="4"/>
  <c r="CK2367" i="4"/>
  <c r="CK2368" i="4"/>
  <c r="CK2369" i="4"/>
  <c r="CK2370" i="4"/>
  <c r="CK2371" i="4"/>
  <c r="CK2372" i="4"/>
  <c r="CK2373" i="4"/>
  <c r="CK2374" i="4"/>
  <c r="CK2375" i="4"/>
  <c r="CK2376" i="4"/>
  <c r="CK2377" i="4"/>
  <c r="CK2378" i="4"/>
  <c r="CK2379" i="4"/>
  <c r="CK2380" i="4"/>
  <c r="CK2381" i="4"/>
  <c r="CK2382" i="4"/>
  <c r="CK2383" i="4"/>
  <c r="CK2384" i="4"/>
  <c r="CK2385" i="4"/>
  <c r="CK2386" i="4"/>
  <c r="CK2387" i="4"/>
  <c r="CK2388" i="4"/>
  <c r="CK2389" i="4"/>
  <c r="CK2390" i="4"/>
  <c r="CK2391" i="4"/>
  <c r="CK2392" i="4"/>
  <c r="CK2393" i="4"/>
  <c r="CK2394" i="4"/>
  <c r="CK2395" i="4"/>
  <c r="CK2396" i="4"/>
  <c r="CK2397" i="4"/>
  <c r="CK2398" i="4"/>
  <c r="CK2399" i="4"/>
  <c r="CK2400" i="4"/>
  <c r="CK2401" i="4"/>
  <c r="CK2402" i="4"/>
  <c r="CK2403" i="4"/>
  <c r="CK2404" i="4"/>
  <c r="CK2405" i="4"/>
  <c r="CK2406" i="4"/>
  <c r="CK2407" i="4"/>
  <c r="CK2408" i="4"/>
  <c r="CK2409" i="4"/>
  <c r="CK2410" i="4"/>
  <c r="CK2411" i="4"/>
  <c r="CK2412" i="4"/>
  <c r="CK2413" i="4"/>
  <c r="CK2414" i="4"/>
  <c r="CK2415" i="4"/>
  <c r="CK2416" i="4"/>
  <c r="CK2417" i="4"/>
  <c r="CK2418" i="4"/>
  <c r="CK2419" i="4"/>
  <c r="CK2420" i="4"/>
  <c r="CK2421" i="4"/>
  <c r="CK2422" i="4"/>
  <c r="CK2423" i="4"/>
  <c r="CK2424" i="4"/>
  <c r="CK2425" i="4"/>
  <c r="CK2426" i="4"/>
  <c r="CK2427" i="4"/>
  <c r="CK2428" i="4"/>
  <c r="CK2429" i="4"/>
  <c r="CK2430" i="4"/>
  <c r="CK2431" i="4"/>
  <c r="CK2432" i="4"/>
  <c r="CK2433" i="4"/>
  <c r="CK2434" i="4"/>
  <c r="CK2435" i="4"/>
  <c r="CK2436" i="4"/>
  <c r="CK2437" i="4"/>
  <c r="CK2438" i="4"/>
  <c r="CK2439" i="4"/>
  <c r="CK2440" i="4"/>
  <c r="CK2441" i="4"/>
  <c r="CK2442" i="4"/>
  <c r="CK2443" i="4"/>
  <c r="CK2444" i="4"/>
  <c r="CK2445" i="4"/>
  <c r="CK2446" i="4"/>
  <c r="CK2447" i="4"/>
  <c r="CK2448" i="4"/>
  <c r="CK2449" i="4"/>
  <c r="CK2450" i="4"/>
  <c r="CK2451" i="4"/>
  <c r="CK2452" i="4"/>
  <c r="CK2453" i="4"/>
  <c r="CK2454" i="4"/>
  <c r="CK2455" i="4"/>
  <c r="CK2456" i="4"/>
  <c r="CK2457" i="4"/>
  <c r="CK2458" i="4"/>
  <c r="CK2459" i="4"/>
  <c r="CK2460" i="4"/>
  <c r="CK2461" i="4"/>
  <c r="CK2462" i="4"/>
  <c r="CK2463" i="4"/>
  <c r="CK2464" i="4"/>
  <c r="CK2465" i="4"/>
  <c r="CK2466" i="4"/>
  <c r="CK2467" i="4"/>
  <c r="CK2468" i="4"/>
  <c r="CK2469" i="4"/>
  <c r="CK2470" i="4"/>
  <c r="CK2471" i="4"/>
  <c r="CK2472" i="4"/>
  <c r="CK2473" i="4"/>
  <c r="CK2474" i="4"/>
  <c r="CK2475" i="4"/>
  <c r="CK2476" i="4"/>
  <c r="CK2477" i="4"/>
  <c r="CK2478" i="4"/>
  <c r="CK2479" i="4"/>
  <c r="CK2480" i="4"/>
  <c r="CK2481" i="4"/>
  <c r="CK2482" i="4"/>
  <c r="CK2483" i="4"/>
  <c r="CK2484" i="4"/>
  <c r="CK2485" i="4"/>
  <c r="CK2486" i="4"/>
  <c r="CK2487" i="4"/>
  <c r="CK2488" i="4"/>
  <c r="CK2489" i="4"/>
  <c r="CK2490" i="4"/>
  <c r="CK2491" i="4"/>
  <c r="CK2492" i="4"/>
  <c r="CK2493" i="4"/>
  <c r="CK2494" i="4"/>
  <c r="CK2495" i="4"/>
  <c r="CK2496" i="4"/>
  <c r="CK2497" i="4"/>
  <c r="CK2498" i="4"/>
  <c r="CK2499" i="4"/>
  <c r="CK2500" i="4"/>
  <c r="CK2501" i="4"/>
  <c r="CK2502" i="4"/>
  <c r="CK2503" i="4"/>
  <c r="CK2504" i="4"/>
  <c r="CK2505" i="4"/>
  <c r="CK2506" i="4"/>
  <c r="CK2507" i="4"/>
  <c r="CK2508" i="4"/>
  <c r="CK2509" i="4"/>
  <c r="CK2510" i="4"/>
  <c r="CK2511" i="4"/>
  <c r="CK2512" i="4"/>
  <c r="CK2513" i="4"/>
  <c r="CK2514" i="4"/>
  <c r="CK2515" i="4"/>
  <c r="CK2516" i="4"/>
  <c r="CK2517" i="4"/>
  <c r="CK2518" i="4"/>
  <c r="CK2519" i="4"/>
  <c r="CK2520" i="4"/>
  <c r="CK2521" i="4"/>
  <c r="CK2522" i="4"/>
  <c r="CK2523" i="4"/>
  <c r="CK2524" i="4"/>
  <c r="CK2525" i="4"/>
  <c r="CK2526" i="4"/>
  <c r="CK2527" i="4"/>
  <c r="CK2528" i="4"/>
  <c r="CK2529" i="4"/>
  <c r="CK2530" i="4"/>
  <c r="CK2531" i="4"/>
  <c r="CK2532" i="4"/>
  <c r="CK2533" i="4"/>
  <c r="CK2534" i="4"/>
  <c r="CK2535" i="4"/>
  <c r="CK2536" i="4"/>
  <c r="CK2537" i="4"/>
  <c r="CK2538" i="4"/>
  <c r="CK2539" i="4"/>
  <c r="CK2540" i="4"/>
  <c r="CK2541" i="4"/>
  <c r="CK2542" i="4"/>
  <c r="CK2543" i="4"/>
  <c r="CK2544" i="4"/>
  <c r="CK2545" i="4"/>
  <c r="CK2546" i="4"/>
  <c r="CK2547" i="4"/>
  <c r="CK2548" i="4"/>
  <c r="CK2549" i="4"/>
  <c r="CK2550" i="4"/>
  <c r="CK2551" i="4"/>
  <c r="CK2552" i="4"/>
  <c r="CK2553" i="4"/>
  <c r="CK2554" i="4"/>
  <c r="CK2555" i="4"/>
  <c r="CK2556" i="4"/>
  <c r="CK2557" i="4"/>
  <c r="CK2558" i="4"/>
  <c r="CK2559" i="4"/>
  <c r="CK2560" i="4"/>
  <c r="CK2561" i="4"/>
  <c r="CK2562" i="4"/>
  <c r="CK2563" i="4"/>
  <c r="CK2564" i="4"/>
  <c r="CK2565" i="4"/>
  <c r="CK2566" i="4"/>
  <c r="CK2567" i="4"/>
  <c r="CK2568" i="4"/>
  <c r="CK2569" i="4"/>
  <c r="CK2570" i="4"/>
  <c r="CK2571" i="4"/>
  <c r="CK2572" i="4"/>
  <c r="CK2573" i="4"/>
  <c r="CK2574" i="4"/>
  <c r="CK2575" i="4"/>
  <c r="CK2576" i="4"/>
  <c r="CK2577" i="4"/>
  <c r="CK2578" i="4"/>
  <c r="CK2579" i="4"/>
  <c r="CK2580" i="4"/>
  <c r="CK2581" i="4"/>
  <c r="CK2582" i="4"/>
  <c r="CK2583" i="4"/>
  <c r="CK2584" i="4"/>
  <c r="CK2585" i="4"/>
  <c r="CK2586" i="4"/>
  <c r="CK2587" i="4"/>
  <c r="CK2588" i="4"/>
  <c r="CK2589" i="4"/>
  <c r="CK2590" i="4"/>
  <c r="CK2591" i="4"/>
  <c r="CK2592" i="4"/>
  <c r="CK2593" i="4"/>
  <c r="CK2594" i="4"/>
  <c r="CK2595" i="4"/>
  <c r="CK2596" i="4"/>
  <c r="CK2597" i="4"/>
  <c r="CK2598" i="4"/>
  <c r="CK2599" i="4"/>
  <c r="CK2600" i="4"/>
  <c r="CK2601" i="4"/>
  <c r="CK2602" i="4"/>
  <c r="CK2603" i="4"/>
  <c r="CK2604" i="4"/>
  <c r="CK2605" i="4"/>
  <c r="CK2606" i="4"/>
  <c r="CK2607" i="4"/>
  <c r="CK2608" i="4"/>
  <c r="CK2609" i="4"/>
  <c r="CK2610" i="4"/>
  <c r="CK2611" i="4"/>
  <c r="CK2612" i="4"/>
  <c r="CK2613" i="4"/>
  <c r="CK2614" i="4"/>
  <c r="CK2615" i="4"/>
  <c r="CK2616" i="4"/>
  <c r="CK2617" i="4"/>
  <c r="CK2618" i="4"/>
  <c r="CK2619" i="4"/>
  <c r="CK2620" i="4"/>
  <c r="CK2621" i="4"/>
  <c r="CK2622" i="4"/>
  <c r="CK2623" i="4"/>
  <c r="CK2624" i="4"/>
  <c r="CK2625" i="4"/>
  <c r="CK2626" i="4"/>
  <c r="CK2627" i="4"/>
  <c r="CK2628" i="4"/>
  <c r="CK2629" i="4"/>
  <c r="CK2630" i="4"/>
  <c r="CK2631" i="4"/>
  <c r="CK2632" i="4"/>
  <c r="CK2633" i="4"/>
  <c r="CK2634" i="4"/>
  <c r="CK2635" i="4"/>
  <c r="CK2636" i="4"/>
  <c r="CK2637" i="4"/>
  <c r="CK2638" i="4"/>
  <c r="CK2639" i="4"/>
  <c r="CK2640" i="4"/>
  <c r="CK2641" i="4"/>
  <c r="CK2642" i="4"/>
  <c r="CK2643" i="4"/>
  <c r="CK2644" i="4"/>
  <c r="CK2645" i="4"/>
  <c r="CK2646" i="4"/>
  <c r="CK2647" i="4"/>
  <c r="CK2648" i="4"/>
  <c r="CK2649" i="4"/>
  <c r="CK2650" i="4"/>
  <c r="CK2651" i="4"/>
  <c r="CK2652" i="4"/>
  <c r="CK2653" i="4"/>
  <c r="CK2654" i="4"/>
  <c r="CK2655" i="4"/>
  <c r="CK2656" i="4"/>
  <c r="CK2657" i="4"/>
  <c r="CK2658" i="4"/>
  <c r="CK2659" i="4"/>
  <c r="CK2660" i="4"/>
  <c r="CK2661" i="4"/>
  <c r="CK2662" i="4"/>
  <c r="CK2663" i="4"/>
  <c r="CK2664" i="4"/>
  <c r="CK2665" i="4"/>
  <c r="CK2666" i="4"/>
  <c r="CK2667" i="4"/>
  <c r="CK2668" i="4"/>
  <c r="CK2669" i="4"/>
  <c r="CK2670" i="4"/>
  <c r="CK2671" i="4"/>
  <c r="CK2672" i="4"/>
  <c r="CK2673" i="4"/>
  <c r="CK2674" i="4"/>
  <c r="CK2675" i="4"/>
  <c r="CK2676" i="4"/>
  <c r="CK2677" i="4"/>
  <c r="CK2678" i="4"/>
  <c r="CK2679" i="4"/>
  <c r="CK2680" i="4"/>
  <c r="CK2681" i="4"/>
  <c r="CK2682" i="4"/>
  <c r="CK2683" i="4"/>
  <c r="CK2684" i="4"/>
  <c r="CK2685" i="4"/>
  <c r="CK2686" i="4"/>
  <c r="CK2687" i="4"/>
  <c r="CK2688" i="4"/>
  <c r="CK2689" i="4"/>
  <c r="CK2690" i="4"/>
  <c r="CK2691" i="4"/>
  <c r="CK2692" i="4"/>
  <c r="CK2693" i="4"/>
  <c r="CK2694" i="4"/>
  <c r="CK2695" i="4"/>
  <c r="CK2696" i="4"/>
  <c r="CK2697" i="4"/>
  <c r="CK2698" i="4"/>
  <c r="CK2699" i="4"/>
  <c r="CK2700" i="4"/>
  <c r="CK2701" i="4"/>
  <c r="CK2702" i="4"/>
  <c r="CK2703" i="4"/>
  <c r="CK2704" i="4"/>
  <c r="CK2705" i="4"/>
  <c r="CK2706" i="4"/>
  <c r="CK2707" i="4"/>
  <c r="CK2708" i="4"/>
  <c r="CK2709" i="4"/>
  <c r="CK2710" i="4"/>
  <c r="CK2711" i="4"/>
  <c r="CK2712" i="4"/>
  <c r="CK2713" i="4"/>
  <c r="CK2714" i="4"/>
  <c r="CK2715" i="4"/>
  <c r="CK2716" i="4"/>
  <c r="CK2717" i="4"/>
  <c r="CK2718" i="4"/>
  <c r="CK2719" i="4"/>
  <c r="CK2720" i="4"/>
  <c r="CK2721" i="4"/>
  <c r="CK2722" i="4"/>
  <c r="CK2723" i="4"/>
  <c r="CK2724" i="4"/>
  <c r="CK2725" i="4"/>
  <c r="CK2726" i="4"/>
  <c r="CK2727" i="4"/>
  <c r="CK2728" i="4"/>
  <c r="CK2729" i="4"/>
  <c r="CK2730" i="4"/>
  <c r="CK2731" i="4"/>
  <c r="CK2732" i="4"/>
  <c r="CK2733" i="4"/>
  <c r="CK2734" i="4"/>
  <c r="CK2735" i="4"/>
  <c r="CK2736" i="4"/>
  <c r="CK2737" i="4"/>
  <c r="CK2738" i="4"/>
  <c r="CK2739" i="4"/>
  <c r="CK2740" i="4"/>
  <c r="CK2741" i="4"/>
  <c r="CK2742" i="4"/>
  <c r="CK2743" i="4"/>
  <c r="CK2744" i="4"/>
  <c r="CK2745" i="4"/>
  <c r="CK2746" i="4"/>
  <c r="CK2747" i="4"/>
  <c r="CK2748" i="4"/>
  <c r="CK2749" i="4"/>
  <c r="CK2750" i="4"/>
  <c r="CK2751" i="4"/>
  <c r="CK2752" i="4"/>
  <c r="CK2753" i="4"/>
  <c r="CK2754" i="4"/>
  <c r="CK2755" i="4"/>
  <c r="CK2756" i="4"/>
  <c r="CK2757" i="4"/>
  <c r="CK2758" i="4"/>
  <c r="CK2759" i="4"/>
  <c r="CK2760" i="4"/>
  <c r="CK2761" i="4"/>
  <c r="CK2762" i="4"/>
  <c r="CK2763" i="4"/>
  <c r="CK2764" i="4"/>
  <c r="CK2765" i="4"/>
  <c r="CK2766" i="4"/>
  <c r="CK2767" i="4"/>
  <c r="CK2768" i="4"/>
  <c r="CK2769" i="4"/>
  <c r="CK2770" i="4"/>
  <c r="CK2771" i="4"/>
  <c r="CK2772" i="4"/>
  <c r="CK2773" i="4"/>
  <c r="CK2774" i="4"/>
  <c r="CK2775" i="4"/>
  <c r="CK2776" i="4"/>
  <c r="CK2777" i="4"/>
  <c r="CK2778" i="4"/>
  <c r="CK2779" i="4"/>
  <c r="CK2780" i="4"/>
  <c r="CK2781" i="4"/>
  <c r="CK2782" i="4"/>
  <c r="CK2783" i="4"/>
  <c r="CK2784" i="4"/>
  <c r="CK2785" i="4"/>
  <c r="CK2786" i="4"/>
  <c r="CK2787" i="4"/>
  <c r="CK2788" i="4"/>
  <c r="CK2789" i="4"/>
  <c r="CK2790" i="4"/>
  <c r="CK2791" i="4"/>
  <c r="CK2792" i="4"/>
  <c r="CK2793" i="4"/>
  <c r="CK2794" i="4"/>
  <c r="CK2795" i="4"/>
  <c r="CK2796" i="4"/>
  <c r="CK2797" i="4"/>
  <c r="CK2798" i="4"/>
  <c r="CK2799" i="4"/>
  <c r="CK2800" i="4"/>
  <c r="CK2801" i="4"/>
  <c r="CK2802" i="4"/>
  <c r="CK2803" i="4"/>
  <c r="CK2804" i="4"/>
  <c r="CK2805" i="4"/>
  <c r="CK2806" i="4"/>
  <c r="CK2807" i="4"/>
  <c r="CK2808" i="4"/>
  <c r="CK2809" i="4"/>
  <c r="CK2810" i="4"/>
  <c r="CK2811" i="4"/>
  <c r="CK2812" i="4"/>
  <c r="CK2813" i="4"/>
  <c r="CK2814" i="4"/>
  <c r="CK2815" i="4"/>
  <c r="CK2816" i="4"/>
  <c r="CK2817" i="4"/>
  <c r="CK2818" i="4"/>
  <c r="CK2819" i="4"/>
  <c r="CK2820" i="4"/>
  <c r="CK2821" i="4"/>
  <c r="CK2822" i="4"/>
  <c r="CK2823" i="4"/>
  <c r="CK2824" i="4"/>
  <c r="CK2825" i="4"/>
  <c r="CK2826" i="4"/>
  <c r="CK2827" i="4"/>
  <c r="CK2828" i="4"/>
  <c r="CK2829" i="4"/>
  <c r="CK2830" i="4"/>
  <c r="CK2831" i="4"/>
  <c r="CK2832" i="4"/>
  <c r="CK2833" i="4"/>
  <c r="CK2834" i="4"/>
  <c r="CK2835" i="4"/>
  <c r="CK2836" i="4"/>
  <c r="CK2837" i="4"/>
  <c r="CK2838" i="4"/>
  <c r="CK2839" i="4"/>
  <c r="CK2840" i="4"/>
  <c r="CK2841" i="4"/>
  <c r="CK2842" i="4"/>
  <c r="CK2843" i="4"/>
  <c r="CK2844" i="4"/>
  <c r="CK2845" i="4"/>
  <c r="CK2846" i="4"/>
  <c r="CK2847" i="4"/>
  <c r="CK2848" i="4"/>
  <c r="CK2849" i="4"/>
  <c r="CK2850" i="4"/>
  <c r="CK2851" i="4"/>
  <c r="CK2852" i="4"/>
  <c r="CK2853" i="4"/>
  <c r="CK2854" i="4"/>
  <c r="CK2855" i="4"/>
  <c r="CK2856" i="4"/>
  <c r="CK2857" i="4"/>
  <c r="CK2858" i="4"/>
  <c r="CK2859" i="4"/>
  <c r="CK2860" i="4"/>
  <c r="CK2861" i="4"/>
  <c r="CK2862" i="4"/>
  <c r="CK2863" i="4"/>
  <c r="CK2864" i="4"/>
  <c r="CK2865" i="4"/>
  <c r="CK2866" i="4"/>
  <c r="CK2867" i="4"/>
  <c r="CK2868" i="4"/>
  <c r="CK2869" i="4"/>
  <c r="CK2870" i="4"/>
  <c r="CK2871" i="4"/>
  <c r="CK2872" i="4"/>
  <c r="CK2873" i="4"/>
  <c r="CK2874" i="4"/>
  <c r="CK2875" i="4"/>
  <c r="CK2876" i="4"/>
  <c r="CK2877" i="4"/>
  <c r="CK2878" i="4"/>
  <c r="CK2879" i="4"/>
  <c r="CK2880" i="4"/>
  <c r="CK2881" i="4"/>
  <c r="CK2882" i="4"/>
  <c r="CK2883" i="4"/>
  <c r="CK2884" i="4"/>
  <c r="CK2885" i="4"/>
  <c r="CK2886" i="4"/>
  <c r="CK2887" i="4"/>
  <c r="CK2888" i="4"/>
  <c r="CK2889" i="4"/>
  <c r="CK2890" i="4"/>
  <c r="CK2891" i="4"/>
  <c r="CK2892" i="4"/>
  <c r="CK2893" i="4"/>
  <c r="CK2894" i="4"/>
  <c r="CK2895" i="4"/>
  <c r="CK2896" i="4"/>
  <c r="CK2897" i="4"/>
  <c r="CK2898" i="4"/>
  <c r="CK2899" i="4"/>
  <c r="CK2900" i="4"/>
  <c r="CK2901" i="4"/>
  <c r="CK2902" i="4"/>
  <c r="CK2903" i="4"/>
  <c r="CK2904" i="4"/>
  <c r="CK2905" i="4"/>
  <c r="CK2906" i="4"/>
  <c r="CK2907" i="4"/>
  <c r="CK2908" i="4"/>
  <c r="CK2909" i="4"/>
  <c r="CK2910" i="4"/>
  <c r="CK2911" i="4"/>
  <c r="CK2912" i="4"/>
  <c r="CK2913" i="4"/>
  <c r="CK2914" i="4"/>
  <c r="CK2915" i="4"/>
  <c r="CK2916" i="4"/>
  <c r="CK2917" i="4"/>
  <c r="CK2918" i="4"/>
  <c r="CK2919" i="4"/>
  <c r="CK2920" i="4"/>
  <c r="CK2921" i="4"/>
  <c r="CK2922" i="4"/>
  <c r="CK2923" i="4"/>
  <c r="CK2924" i="4"/>
  <c r="CK2925" i="4"/>
  <c r="CK2926" i="4"/>
  <c r="CK2927" i="4"/>
  <c r="CK2928" i="4"/>
  <c r="CK2929" i="4"/>
  <c r="CK2930" i="4"/>
  <c r="CK2931" i="4"/>
  <c r="CK2932" i="4"/>
  <c r="CK2933" i="4"/>
  <c r="CK2934" i="4"/>
  <c r="CK2935" i="4"/>
  <c r="CK2936" i="4"/>
  <c r="CK2937" i="4"/>
  <c r="CK2938" i="4"/>
  <c r="CK2939" i="4"/>
  <c r="CK2940" i="4"/>
  <c r="CK2941" i="4"/>
  <c r="CK2942" i="4"/>
  <c r="CK2943" i="4"/>
  <c r="CK2944" i="4"/>
  <c r="CK2945" i="4"/>
  <c r="CK2946" i="4"/>
  <c r="CK2947" i="4"/>
  <c r="CK2948" i="4"/>
  <c r="CK2949" i="4"/>
  <c r="CK2950" i="4"/>
  <c r="CK2951" i="4"/>
  <c r="CK2952" i="4"/>
  <c r="CK2953" i="4"/>
  <c r="CK2954" i="4"/>
  <c r="CK2955" i="4"/>
  <c r="CK2956" i="4"/>
  <c r="CK2957" i="4"/>
  <c r="CK2958" i="4"/>
  <c r="CK2959" i="4"/>
  <c r="CK2960" i="4"/>
  <c r="CK2961" i="4"/>
  <c r="CK2962" i="4"/>
  <c r="CK2963" i="4"/>
  <c r="CK2964" i="4"/>
  <c r="CK2965" i="4"/>
  <c r="CK2966" i="4"/>
  <c r="CK2967" i="4"/>
  <c r="CK2968" i="4"/>
  <c r="CK2969" i="4"/>
  <c r="CK2970" i="4"/>
  <c r="CK2971" i="4"/>
  <c r="CK2972" i="4"/>
  <c r="CK2973" i="4"/>
  <c r="CK2974" i="4"/>
  <c r="CK2975" i="4"/>
  <c r="CK2976" i="4"/>
  <c r="CK2977" i="4"/>
  <c r="CK2978" i="4"/>
  <c r="CK2979" i="4"/>
  <c r="CK2980" i="4"/>
  <c r="CK2981" i="4"/>
  <c r="CK2982" i="4"/>
  <c r="CK2983" i="4"/>
  <c r="CK2984" i="4"/>
  <c r="CK2985" i="4"/>
  <c r="CK2986" i="4"/>
  <c r="CK2987" i="4"/>
  <c r="CK2988" i="4"/>
  <c r="CK2989" i="4"/>
  <c r="CK2990" i="4"/>
  <c r="CK2991" i="4"/>
  <c r="CK2992" i="4"/>
  <c r="CK2993" i="4"/>
  <c r="CK2994" i="4"/>
  <c r="CK2995" i="4"/>
  <c r="CK2996" i="4"/>
  <c r="CK2997" i="4"/>
  <c r="CK2998" i="4"/>
  <c r="CK2999" i="4"/>
  <c r="CK3000" i="4"/>
  <c r="CK3001" i="4"/>
  <c r="CK3002" i="4"/>
  <c r="CK3003" i="4"/>
  <c r="CK3004" i="4"/>
  <c r="CK3005" i="4"/>
  <c r="CK3006" i="4"/>
  <c r="CK3007" i="4"/>
  <c r="CK3008" i="4"/>
  <c r="CK3009" i="4"/>
  <c r="CK3010" i="4"/>
  <c r="CK3011" i="4"/>
  <c r="CK3012" i="4"/>
  <c r="CK3013" i="4"/>
  <c r="CK3014" i="4"/>
  <c r="CK3015" i="4"/>
  <c r="CK3016" i="4"/>
  <c r="CK3017" i="4"/>
  <c r="CK3018" i="4"/>
  <c r="CK3019" i="4"/>
  <c r="CK3020" i="4"/>
  <c r="CK3021" i="4"/>
  <c r="CK3022" i="4"/>
  <c r="CK3023" i="4"/>
  <c r="CK3024" i="4"/>
  <c r="CK3025" i="4"/>
  <c r="CK3026" i="4"/>
  <c r="CK3027" i="4"/>
  <c r="CK3028" i="4"/>
  <c r="CK3029" i="4"/>
  <c r="CK3030" i="4"/>
  <c r="CK3031" i="4"/>
  <c r="CK3032" i="4"/>
  <c r="CK3033" i="4"/>
  <c r="CK3034" i="4"/>
  <c r="CK3035" i="4"/>
  <c r="CK3036" i="4"/>
  <c r="CK3037" i="4"/>
  <c r="CK3038" i="4"/>
  <c r="CK3039" i="4"/>
  <c r="CK3040" i="4"/>
  <c r="CK3041" i="4"/>
  <c r="CK3042" i="4"/>
  <c r="CK3043" i="4"/>
  <c r="CK3044" i="4"/>
  <c r="CK3045" i="4"/>
  <c r="CK3046" i="4"/>
  <c r="CK3047" i="4"/>
  <c r="CK3048" i="4"/>
  <c r="CK3049" i="4"/>
  <c r="CK3050" i="4"/>
  <c r="CK3051" i="4"/>
  <c r="CK3052" i="4"/>
  <c r="CK3053" i="4"/>
  <c r="CK3054" i="4"/>
  <c r="CK3055" i="4"/>
  <c r="CK3056" i="4"/>
  <c r="CK3057" i="4"/>
  <c r="CK3058" i="4"/>
  <c r="CK3059" i="4"/>
  <c r="CK3060" i="4"/>
  <c r="CK3061" i="4"/>
  <c r="CK3062" i="4"/>
  <c r="CK3063" i="4"/>
  <c r="CK3064" i="4"/>
  <c r="CK3065" i="4"/>
  <c r="CK3066" i="4"/>
  <c r="CK3067" i="4"/>
  <c r="CK3068" i="4"/>
  <c r="CK3069" i="4"/>
  <c r="CK3070" i="4"/>
  <c r="CK3071" i="4"/>
  <c r="CK3072" i="4"/>
  <c r="CK3073" i="4"/>
  <c r="CK3074" i="4"/>
  <c r="CK3075" i="4"/>
  <c r="CK3076" i="4"/>
  <c r="CK3077" i="4"/>
  <c r="CK3078" i="4"/>
  <c r="CK3079" i="4"/>
  <c r="CK3080" i="4"/>
  <c r="CK3081" i="4"/>
  <c r="CK3082" i="4"/>
  <c r="CK3083" i="4"/>
  <c r="CK3084" i="4"/>
  <c r="CK3085" i="4"/>
  <c r="CK3086" i="4"/>
  <c r="CK3087" i="4"/>
  <c r="CK3088" i="4"/>
  <c r="CK3089" i="4"/>
  <c r="CK3090" i="4"/>
  <c r="CK3091" i="4"/>
  <c r="CK3092" i="4"/>
  <c r="CK3093" i="4"/>
  <c r="CK3094" i="4"/>
  <c r="CK3095" i="4"/>
  <c r="CK3096" i="4"/>
  <c r="CK3097" i="4"/>
  <c r="CK3098" i="4"/>
  <c r="CK3099" i="4"/>
  <c r="CK3100" i="4"/>
  <c r="CK3101" i="4"/>
  <c r="CK3102" i="4"/>
  <c r="CK3103" i="4"/>
  <c r="CK3104" i="4"/>
  <c r="CK3105" i="4"/>
  <c r="CK3106" i="4"/>
  <c r="CK3107" i="4"/>
  <c r="CK3108" i="4"/>
  <c r="CK3109" i="4"/>
  <c r="CK3110" i="4"/>
  <c r="CK3111" i="4"/>
  <c r="CK3112" i="4"/>
  <c r="CK3113" i="4"/>
  <c r="CK3114" i="4"/>
  <c r="CK3115" i="4"/>
  <c r="CK3116" i="4"/>
  <c r="CK3117" i="4"/>
  <c r="CK3118" i="4"/>
  <c r="CK3119" i="4"/>
  <c r="CK3120" i="4"/>
  <c r="CK3121" i="4"/>
  <c r="CK3122" i="4"/>
  <c r="CK3123" i="4"/>
  <c r="CK3124" i="4"/>
  <c r="CK3125" i="4"/>
  <c r="CK3126" i="4"/>
  <c r="CK3127" i="4"/>
  <c r="CK3128" i="4"/>
  <c r="CK3129" i="4"/>
  <c r="CK3130" i="4"/>
  <c r="CK3131" i="4"/>
  <c r="CK3132" i="4"/>
  <c r="CK3133" i="4"/>
  <c r="CK3134" i="4"/>
  <c r="CK3135" i="4"/>
  <c r="CK3136" i="4"/>
  <c r="CK3137" i="4"/>
  <c r="CK3138" i="4"/>
  <c r="CK3139" i="4"/>
  <c r="CK3140" i="4"/>
  <c r="CK3141" i="4"/>
  <c r="CK3142" i="4"/>
  <c r="CK3143" i="4"/>
  <c r="CK3144" i="4"/>
  <c r="CK3145" i="4"/>
  <c r="CK3146" i="4"/>
  <c r="CK3147" i="4"/>
  <c r="CK3148" i="4"/>
  <c r="CK3149" i="4"/>
  <c r="CK3150" i="4"/>
  <c r="CK3151" i="4"/>
  <c r="CK3152" i="4"/>
  <c r="CK3153" i="4"/>
  <c r="CK3154" i="4"/>
  <c r="CK3155" i="4"/>
  <c r="CK3156" i="4"/>
  <c r="CK3157" i="4"/>
  <c r="CK3158" i="4"/>
  <c r="CK3159" i="4"/>
  <c r="CK3160" i="4"/>
  <c r="CK3161" i="4"/>
  <c r="CK3162" i="4"/>
  <c r="CK3163" i="4"/>
  <c r="CK3164" i="4"/>
  <c r="CK3165" i="4"/>
  <c r="CK3166" i="4"/>
  <c r="CK3167" i="4"/>
  <c r="CK3168" i="4"/>
  <c r="CK3169" i="4"/>
  <c r="CK3170" i="4"/>
  <c r="CK3171" i="4"/>
  <c r="CK3172" i="4"/>
  <c r="CK3173" i="4"/>
  <c r="CK3174" i="4"/>
  <c r="CK3175" i="4"/>
  <c r="CK3176" i="4"/>
  <c r="CK3177" i="4"/>
  <c r="CK3178" i="4"/>
  <c r="CK3179" i="4"/>
  <c r="CK3180" i="4"/>
  <c r="CK3181" i="4"/>
  <c r="CK3182" i="4"/>
  <c r="CK3183" i="4"/>
  <c r="CK3184" i="4"/>
  <c r="CK3185" i="4"/>
  <c r="CK3186" i="4"/>
  <c r="CK3187" i="4"/>
  <c r="CK3188" i="4"/>
  <c r="CK3189" i="4"/>
  <c r="CK3190" i="4"/>
  <c r="CK3191" i="4"/>
  <c r="CK3192" i="4"/>
  <c r="CK3193" i="4"/>
  <c r="CK3194" i="4"/>
  <c r="CK3195" i="4"/>
  <c r="CK3196" i="4"/>
  <c r="CK3197" i="4"/>
  <c r="CK3198" i="4"/>
  <c r="CK3199" i="4"/>
  <c r="CK3200" i="4"/>
  <c r="CK3201" i="4"/>
  <c r="CK3202" i="4"/>
  <c r="CK3203" i="4"/>
  <c r="CK3204" i="4"/>
  <c r="CK3205" i="4"/>
  <c r="CK3206" i="4"/>
  <c r="CK3207" i="4"/>
  <c r="CK3208" i="4"/>
  <c r="CK3209" i="4"/>
  <c r="CK3210" i="4"/>
  <c r="CK3211" i="4"/>
  <c r="CK3212" i="4"/>
  <c r="CK3213" i="4"/>
  <c r="CK3214" i="4"/>
  <c r="CK3215" i="4"/>
  <c r="CK3216" i="4"/>
  <c r="CK3217" i="4"/>
  <c r="CK3218" i="4"/>
  <c r="CK3219" i="4"/>
  <c r="CK3220" i="4"/>
  <c r="CK3221" i="4"/>
  <c r="CK3222" i="4"/>
  <c r="CK3223" i="4"/>
  <c r="CK3224" i="4"/>
  <c r="CK3225" i="4"/>
  <c r="CK3226" i="4"/>
  <c r="CK3227" i="4"/>
  <c r="CK3228" i="4"/>
  <c r="CK3229" i="4"/>
  <c r="CK3230" i="4"/>
  <c r="CK3231" i="4"/>
  <c r="CK3232" i="4"/>
  <c r="CK3233" i="4"/>
  <c r="CK3234" i="4"/>
  <c r="CK3235" i="4"/>
  <c r="CK3236" i="4"/>
  <c r="CK3237" i="4"/>
  <c r="CK3238" i="4"/>
  <c r="CK3239" i="4"/>
  <c r="CK3240" i="4"/>
  <c r="CK3241" i="4"/>
  <c r="CK3242" i="4"/>
  <c r="CK3243" i="4"/>
  <c r="CK3244" i="4"/>
  <c r="CK3245" i="4"/>
  <c r="CK3246" i="4"/>
  <c r="CK3247" i="4"/>
  <c r="CK3248" i="4"/>
  <c r="CK3249" i="4"/>
  <c r="CK3250" i="4"/>
  <c r="CK3251" i="4"/>
  <c r="CK3252" i="4"/>
  <c r="CK3253" i="4"/>
  <c r="CK3254" i="4"/>
  <c r="CK3255" i="4"/>
  <c r="CK3256" i="4"/>
  <c r="CK3257" i="4"/>
  <c r="CK3258" i="4"/>
  <c r="CK3259" i="4"/>
  <c r="CK3260" i="4"/>
  <c r="CK3261" i="4"/>
  <c r="CK3262" i="4"/>
  <c r="CK3263" i="4"/>
  <c r="CK3264" i="4"/>
  <c r="CK3265" i="4"/>
  <c r="CK3266" i="4"/>
  <c r="CK3267" i="4"/>
  <c r="CK3268" i="4"/>
  <c r="CK3269" i="4"/>
  <c r="CK3270" i="4"/>
  <c r="CK3271" i="4"/>
  <c r="CK3272" i="4"/>
  <c r="CK3273" i="4"/>
  <c r="CK3274" i="4"/>
  <c r="CK3275" i="4"/>
  <c r="CK3276" i="4"/>
  <c r="CK3277" i="4"/>
  <c r="CK3278" i="4"/>
  <c r="CK3279" i="4"/>
  <c r="CK3280" i="4"/>
  <c r="CK3281" i="4"/>
  <c r="CK3282" i="4"/>
  <c r="CK3283" i="4"/>
  <c r="CK3284" i="4"/>
  <c r="CK3285" i="4"/>
  <c r="CK3286" i="4"/>
  <c r="CK3287" i="4"/>
  <c r="CK3288" i="4"/>
  <c r="CK3289" i="4"/>
  <c r="CK3290" i="4"/>
  <c r="CK3291" i="4"/>
  <c r="CK3292" i="4"/>
  <c r="CK3293" i="4"/>
  <c r="CK3294" i="4"/>
  <c r="CK3295" i="4"/>
  <c r="CK3296" i="4"/>
  <c r="CK3297" i="4"/>
  <c r="CK3298" i="4"/>
  <c r="CK3299" i="4"/>
  <c r="CK3300" i="4"/>
  <c r="CK3301" i="4"/>
  <c r="CK3302" i="4"/>
  <c r="CK3303" i="4"/>
  <c r="CK3304" i="4"/>
  <c r="CK3305" i="4"/>
  <c r="CK3306" i="4"/>
  <c r="CK3307" i="4"/>
  <c r="CK3308" i="4"/>
  <c r="CK3309" i="4"/>
  <c r="CK3310" i="4"/>
  <c r="CK3311" i="4"/>
  <c r="CK3312" i="4"/>
  <c r="CK3313" i="4"/>
  <c r="CK3314" i="4"/>
  <c r="CK3315" i="4"/>
  <c r="CK3316" i="4"/>
  <c r="CK3317" i="4"/>
  <c r="CK3318" i="4"/>
  <c r="CK3319" i="4"/>
  <c r="CK3320" i="4"/>
  <c r="CK3321" i="4"/>
  <c r="CK3322" i="4"/>
  <c r="CK3323" i="4"/>
  <c r="CK3324" i="4"/>
  <c r="CK3325" i="4"/>
  <c r="CK3326" i="4"/>
  <c r="CK3327" i="4"/>
  <c r="CK3328" i="4"/>
  <c r="CK3329" i="4"/>
  <c r="CK3330" i="4"/>
  <c r="CK3331" i="4"/>
  <c r="CK3332" i="4"/>
  <c r="CK3333" i="4"/>
  <c r="CK3334" i="4"/>
  <c r="CK3335" i="4"/>
  <c r="CK3336" i="4"/>
  <c r="CK3337" i="4"/>
  <c r="CK3338" i="4"/>
  <c r="CK3339" i="4"/>
  <c r="CK3340" i="4"/>
  <c r="CK3341" i="4"/>
  <c r="CK3342" i="4"/>
  <c r="CK3343" i="4"/>
  <c r="CK3344" i="4"/>
  <c r="CK3345" i="4"/>
  <c r="CK3346" i="4"/>
  <c r="CK3347" i="4"/>
  <c r="CK3348" i="4"/>
  <c r="CK3349" i="4"/>
  <c r="CK3350" i="4"/>
  <c r="CK3351" i="4"/>
  <c r="CK3352" i="4"/>
  <c r="CK3353" i="4"/>
  <c r="CK3354" i="4"/>
  <c r="CK3355" i="4"/>
  <c r="CK3356" i="4"/>
  <c r="CK3357" i="4"/>
  <c r="CK3358" i="4"/>
  <c r="CK3359" i="4"/>
  <c r="CK3360" i="4"/>
  <c r="CK3361" i="4"/>
  <c r="CK3362" i="4"/>
  <c r="CK3363" i="4"/>
  <c r="CK3364" i="4"/>
  <c r="CK3365" i="4"/>
  <c r="CK3366" i="4"/>
  <c r="CK3367" i="4"/>
  <c r="CK3368" i="4"/>
  <c r="CK3369" i="4"/>
  <c r="CK3370" i="4"/>
  <c r="CK3371" i="4"/>
  <c r="CK3372" i="4"/>
  <c r="CK3373" i="4"/>
  <c r="CK3374" i="4"/>
  <c r="CK3375" i="4"/>
  <c r="CK3376" i="4"/>
  <c r="CK3377" i="4"/>
  <c r="CK3378" i="4"/>
  <c r="CK3379" i="4"/>
  <c r="CK3380" i="4"/>
  <c r="CK3381" i="4"/>
  <c r="CK3382" i="4"/>
  <c r="CK3383" i="4"/>
  <c r="CK3384" i="4"/>
  <c r="CK3385" i="4"/>
  <c r="CK3386" i="4"/>
  <c r="CK3387" i="4"/>
  <c r="CK3388" i="4"/>
  <c r="CK3389" i="4"/>
  <c r="CK3390" i="4"/>
  <c r="CK3391" i="4"/>
  <c r="CK3392" i="4"/>
  <c r="CK3393" i="4"/>
  <c r="CK3394" i="4"/>
  <c r="CK3395" i="4"/>
  <c r="CK3396" i="4"/>
  <c r="CK3397" i="4"/>
  <c r="CK3398" i="4"/>
  <c r="CK3399" i="4"/>
  <c r="CK3400" i="4"/>
  <c r="CK3401" i="4"/>
  <c r="CK3402" i="4"/>
  <c r="CK3403" i="4"/>
  <c r="CK3404" i="4"/>
  <c r="CK3405" i="4"/>
  <c r="CK3406" i="4"/>
  <c r="CK3407" i="4"/>
  <c r="CK3408" i="4"/>
  <c r="CK3409" i="4"/>
  <c r="CK3410" i="4"/>
  <c r="CK3411" i="4"/>
  <c r="CK3412" i="4"/>
  <c r="CK3413" i="4"/>
  <c r="CK3414" i="4"/>
  <c r="CK3415" i="4"/>
  <c r="CK3416" i="4"/>
  <c r="CK3417" i="4"/>
  <c r="CK3418" i="4"/>
  <c r="CK3419" i="4"/>
  <c r="CK3420" i="4"/>
  <c r="CK3421" i="4"/>
  <c r="CK3422" i="4"/>
  <c r="CK3423" i="4"/>
  <c r="CK3424" i="4"/>
  <c r="CK3425" i="4"/>
  <c r="CK3426" i="4"/>
  <c r="CK3427" i="4"/>
  <c r="CK3428" i="4"/>
  <c r="CK3429" i="4"/>
  <c r="CK3430" i="4"/>
  <c r="CK3431" i="4"/>
  <c r="CK3432" i="4"/>
  <c r="CK3433" i="4"/>
  <c r="CK3434" i="4"/>
  <c r="CK3435" i="4"/>
  <c r="CK3436" i="4"/>
  <c r="CK3437" i="4"/>
  <c r="CK3438" i="4"/>
  <c r="CK3439" i="4"/>
  <c r="CK3440" i="4"/>
  <c r="CK3441" i="4"/>
  <c r="CK3442" i="4"/>
  <c r="CK3443" i="4"/>
  <c r="CK3444" i="4"/>
  <c r="CK3445" i="4"/>
  <c r="CK3446" i="4"/>
  <c r="CK3447" i="4"/>
  <c r="CK3448" i="4"/>
  <c r="CK3449" i="4"/>
  <c r="CK3450" i="4"/>
  <c r="CK3451" i="4"/>
  <c r="CK3452" i="4"/>
  <c r="CK3453" i="4"/>
  <c r="CK3454" i="4"/>
  <c r="CK3455" i="4"/>
  <c r="CK3456" i="4"/>
  <c r="CK3457" i="4"/>
  <c r="CK3458" i="4"/>
  <c r="CK3459" i="4"/>
  <c r="CK3460" i="4"/>
  <c r="CK3461" i="4"/>
  <c r="CK3462" i="4"/>
  <c r="CK3463" i="4"/>
  <c r="CK3464" i="4"/>
  <c r="CK3465" i="4"/>
  <c r="CK3466" i="4"/>
  <c r="CK3467" i="4"/>
  <c r="CK3468" i="4"/>
  <c r="CK3469" i="4"/>
  <c r="CK3470" i="4"/>
  <c r="CK3471" i="4"/>
  <c r="CK3472" i="4"/>
  <c r="CK3473" i="4"/>
  <c r="CK3474" i="4"/>
  <c r="CK3475" i="4"/>
  <c r="CK3476" i="4"/>
  <c r="CK3477" i="4"/>
  <c r="CK3478" i="4"/>
  <c r="CK3479" i="4"/>
  <c r="CK3480" i="4"/>
  <c r="CK3481" i="4"/>
  <c r="CK3482" i="4"/>
  <c r="CK3483" i="4"/>
  <c r="CK3484" i="4"/>
  <c r="CK3485" i="4"/>
  <c r="CK3486" i="4"/>
  <c r="CK3487" i="4"/>
  <c r="CK3488" i="4"/>
  <c r="CK3489" i="4"/>
  <c r="CK3490" i="4"/>
  <c r="CK3491" i="4"/>
  <c r="CK3492" i="4"/>
  <c r="CK3493" i="4"/>
  <c r="CK3494" i="4"/>
  <c r="CK3495" i="4"/>
  <c r="CK3496" i="4"/>
  <c r="CK3497" i="4"/>
  <c r="CK3498" i="4"/>
  <c r="CK3499" i="4"/>
  <c r="CK3500" i="4"/>
  <c r="CK3501" i="4"/>
  <c r="CK3502" i="4"/>
  <c r="CK3503" i="4"/>
  <c r="CK3504" i="4"/>
  <c r="CK3505" i="4"/>
  <c r="CK3506" i="4"/>
  <c r="CK3507" i="4"/>
  <c r="CK3508" i="4"/>
  <c r="CK3509" i="4"/>
  <c r="CK3510" i="4"/>
  <c r="CK3511" i="4"/>
  <c r="CK3512" i="4"/>
  <c r="CK3513" i="4"/>
  <c r="CK3514" i="4"/>
  <c r="CK3515" i="4"/>
  <c r="CK3516" i="4"/>
  <c r="CK3517" i="4"/>
  <c r="CK3518" i="4"/>
  <c r="CK3519" i="4"/>
  <c r="CK3520" i="4"/>
  <c r="CK3521" i="4"/>
  <c r="CK3522" i="4"/>
  <c r="CK3523" i="4"/>
  <c r="CK3524" i="4"/>
  <c r="CK3525" i="4"/>
  <c r="CK3526" i="4"/>
  <c r="CK3527" i="4"/>
  <c r="CK3528" i="4"/>
  <c r="CK3529" i="4"/>
  <c r="CK3530" i="4"/>
  <c r="CK3531" i="4"/>
  <c r="CK3532" i="4"/>
  <c r="CK3533" i="4"/>
  <c r="CK3534" i="4"/>
  <c r="CK3535" i="4"/>
  <c r="CK3536" i="4"/>
  <c r="CK3537" i="4"/>
  <c r="CK3538" i="4"/>
  <c r="CK3539" i="4"/>
  <c r="CK3540" i="4"/>
  <c r="CK3541" i="4"/>
  <c r="CK3542" i="4"/>
  <c r="CK3543" i="4"/>
  <c r="CK3544" i="4"/>
  <c r="CK3545" i="4"/>
  <c r="CK3546" i="4"/>
  <c r="CK3547" i="4"/>
  <c r="CK3548" i="4"/>
  <c r="CK3549" i="4"/>
  <c r="CK3550" i="4"/>
  <c r="CK3551" i="4"/>
  <c r="CK3552" i="4"/>
  <c r="CK3553" i="4"/>
  <c r="CK3554" i="4"/>
  <c r="CK3555" i="4"/>
  <c r="CK3556" i="4"/>
  <c r="CK3557" i="4"/>
  <c r="CK3558" i="4"/>
  <c r="CK3559" i="4"/>
  <c r="CK3560" i="4"/>
  <c r="CK3561" i="4"/>
  <c r="CK3562" i="4"/>
  <c r="CK3563" i="4"/>
  <c r="CK3564" i="4"/>
  <c r="CK3565" i="4"/>
  <c r="CK3566" i="4"/>
  <c r="CK3567" i="4"/>
  <c r="CK3568" i="4"/>
  <c r="CK3569" i="4"/>
  <c r="CK3570" i="4"/>
  <c r="CK3571" i="4"/>
  <c r="CK3572" i="4"/>
  <c r="CK3573" i="4"/>
  <c r="CK3574" i="4"/>
  <c r="CK3575" i="4"/>
  <c r="CK3576" i="4"/>
  <c r="CK3577" i="4"/>
  <c r="CK3578" i="4"/>
  <c r="CK3579" i="4"/>
  <c r="CK3580" i="4"/>
  <c r="CK3581" i="4"/>
  <c r="CK3582" i="4"/>
  <c r="CK3583" i="4"/>
  <c r="CK3584" i="4"/>
  <c r="CK3585" i="4"/>
  <c r="CK3586" i="4"/>
  <c r="CK3587" i="4"/>
  <c r="CK3588" i="4"/>
  <c r="CK3589" i="4"/>
  <c r="CK3590" i="4"/>
  <c r="CK3591" i="4"/>
  <c r="CK3592" i="4"/>
  <c r="CK3593" i="4"/>
  <c r="CK3594" i="4"/>
  <c r="CK3595" i="4"/>
  <c r="CK3596" i="4"/>
  <c r="CK3597" i="4"/>
  <c r="CK3598" i="4"/>
  <c r="CK3599" i="4"/>
  <c r="CK3600" i="4"/>
  <c r="CK3601" i="4"/>
  <c r="CK3602" i="4"/>
  <c r="CK3603" i="4"/>
  <c r="CK3604" i="4"/>
  <c r="CK3605" i="4"/>
  <c r="CK3606" i="4"/>
  <c r="CK3607" i="4"/>
  <c r="CK3608" i="4"/>
  <c r="CK3609" i="4"/>
  <c r="CK3610" i="4"/>
  <c r="CK3611" i="4"/>
  <c r="CK3612" i="4"/>
  <c r="CK3613" i="4"/>
  <c r="CK3614" i="4"/>
  <c r="CK3615" i="4"/>
  <c r="CK3616" i="4"/>
  <c r="CK3617" i="4"/>
  <c r="CK3618" i="4"/>
  <c r="CK3619" i="4"/>
  <c r="CK3620" i="4"/>
  <c r="CK3621" i="4"/>
  <c r="CK3622" i="4"/>
  <c r="CK3623" i="4"/>
  <c r="CK3624" i="4"/>
  <c r="CK3625" i="4"/>
  <c r="CK3626" i="4"/>
  <c r="CK3627" i="4"/>
  <c r="CK3628" i="4"/>
  <c r="CK3629" i="4"/>
  <c r="CK3630" i="4"/>
  <c r="CK3631" i="4"/>
  <c r="CK3632" i="4"/>
  <c r="CK3633" i="4"/>
  <c r="CK3634" i="4"/>
  <c r="CK3635" i="4"/>
  <c r="CK3636" i="4"/>
  <c r="CK3637" i="4"/>
  <c r="CK3638" i="4"/>
  <c r="CK3639" i="4"/>
  <c r="CK3640" i="4"/>
  <c r="CK3641" i="4"/>
  <c r="CK3642" i="4"/>
  <c r="CK3643" i="4"/>
  <c r="CK3644" i="4"/>
  <c r="CK3645" i="4"/>
  <c r="CK3646" i="4"/>
  <c r="CK3647" i="4"/>
  <c r="CK3648" i="4"/>
  <c r="CK3649" i="4"/>
  <c r="CK3650" i="4"/>
  <c r="CK3651" i="4"/>
  <c r="CK3652" i="4"/>
  <c r="CK3653" i="4"/>
  <c r="CK3654" i="4"/>
  <c r="CK3655" i="4"/>
  <c r="CK3656" i="4"/>
  <c r="CK3657" i="4"/>
  <c r="CK3658" i="4"/>
  <c r="CK3659" i="4"/>
  <c r="CK3660" i="4"/>
  <c r="CK3661" i="4"/>
  <c r="CK3662" i="4"/>
  <c r="CK3663" i="4"/>
  <c r="CK3664" i="4"/>
  <c r="CK3665" i="4"/>
  <c r="CK3666" i="4"/>
  <c r="CK3667" i="4"/>
  <c r="CK3668" i="4"/>
  <c r="CK3669" i="4"/>
  <c r="CK3670" i="4"/>
  <c r="CK3671" i="4"/>
  <c r="CK3672" i="4"/>
  <c r="CK3673" i="4"/>
  <c r="CK3674" i="4"/>
  <c r="CK3675" i="4"/>
  <c r="CK3676" i="4"/>
  <c r="CK3677" i="4"/>
  <c r="CK3678" i="4"/>
  <c r="CK3679" i="4"/>
  <c r="CK3680" i="4"/>
  <c r="CK3681" i="4"/>
  <c r="CK3682" i="4"/>
  <c r="CK3683" i="4"/>
  <c r="CK3684" i="4"/>
  <c r="CK3685" i="4"/>
  <c r="CK3686" i="4"/>
  <c r="CK3687" i="4"/>
  <c r="CK3688" i="4"/>
  <c r="CK3689" i="4"/>
  <c r="CK3690" i="4"/>
  <c r="CK3691" i="4"/>
  <c r="CK3692" i="4"/>
  <c r="CK3693" i="4"/>
  <c r="CK3694" i="4"/>
  <c r="CK3695" i="4"/>
  <c r="CK3696" i="4"/>
  <c r="CK3697" i="4"/>
  <c r="CK3698" i="4"/>
  <c r="CK3699" i="4"/>
  <c r="CK3700" i="4"/>
  <c r="CK3701" i="4"/>
  <c r="CK3702" i="4"/>
  <c r="CK3703" i="4"/>
  <c r="CK3704" i="4"/>
  <c r="CK3705" i="4"/>
  <c r="CK3706" i="4"/>
  <c r="CK3707" i="4"/>
  <c r="CK3708" i="4"/>
  <c r="CK3709" i="4"/>
  <c r="CK3710" i="4"/>
  <c r="CK3711" i="4"/>
  <c r="CK3712" i="4"/>
  <c r="CK3713" i="4"/>
  <c r="CK3714" i="4"/>
  <c r="CK3715" i="4"/>
  <c r="CK3716" i="4"/>
  <c r="CK3717" i="4"/>
  <c r="CK3718" i="4"/>
  <c r="CK3719" i="4"/>
  <c r="CK3720" i="4"/>
  <c r="CK3721" i="4"/>
  <c r="CK3722" i="4"/>
  <c r="CK3723" i="4"/>
  <c r="CK3724" i="4"/>
  <c r="CK3725" i="4"/>
  <c r="CK3726" i="4"/>
  <c r="CK3727" i="4"/>
  <c r="CK3728" i="4"/>
  <c r="CK3729" i="4"/>
  <c r="CK3730" i="4"/>
  <c r="CK3731" i="4"/>
  <c r="CK3732" i="4"/>
  <c r="CK3733" i="4"/>
  <c r="CK3734" i="4"/>
  <c r="CK3735" i="4"/>
  <c r="CK3736" i="4"/>
  <c r="CK3737" i="4"/>
  <c r="CK3738" i="4"/>
  <c r="CK3739" i="4"/>
  <c r="CK3740" i="4"/>
  <c r="CK3741" i="4"/>
  <c r="CK3742" i="4"/>
  <c r="CK3743" i="4"/>
  <c r="CK3744" i="4"/>
  <c r="CK3745" i="4"/>
  <c r="CK3746" i="4"/>
  <c r="CK3747" i="4"/>
  <c r="CK3748" i="4"/>
  <c r="CK3749" i="4"/>
  <c r="CK3750" i="4"/>
  <c r="CK3751" i="4"/>
  <c r="CK3752" i="4"/>
  <c r="CK3753" i="4"/>
  <c r="CK3754" i="4"/>
  <c r="CK3755" i="4"/>
  <c r="CK3756" i="4"/>
  <c r="CK3757" i="4"/>
  <c r="CK3758" i="4"/>
  <c r="CK3759" i="4"/>
  <c r="CK3760" i="4"/>
  <c r="CK3761" i="4"/>
  <c r="CK3762" i="4"/>
  <c r="CK3763" i="4"/>
  <c r="CK3764" i="4"/>
  <c r="CK3765" i="4"/>
  <c r="CK3766" i="4"/>
  <c r="CK3767" i="4"/>
  <c r="CK3768" i="4"/>
  <c r="CK3769" i="4"/>
  <c r="CK3770" i="4"/>
  <c r="CK3771" i="4"/>
  <c r="CK3772" i="4"/>
  <c r="CK3773" i="4"/>
  <c r="CK3774" i="4"/>
  <c r="CK3775" i="4"/>
  <c r="CK3776" i="4"/>
  <c r="CK3777" i="4"/>
  <c r="CK3778" i="4"/>
  <c r="CK3779" i="4"/>
  <c r="CK3780" i="4"/>
  <c r="CK3781" i="4"/>
  <c r="CK3782" i="4"/>
  <c r="CK3783" i="4"/>
  <c r="CK3784" i="4"/>
  <c r="CK3785" i="4"/>
  <c r="CK3786" i="4"/>
  <c r="CK3787" i="4"/>
  <c r="CK3788" i="4"/>
  <c r="CK3789" i="4"/>
  <c r="CK3790" i="4"/>
  <c r="CK3791" i="4"/>
  <c r="CK3792" i="4"/>
  <c r="CK3793" i="4"/>
  <c r="CK3794" i="4"/>
  <c r="CK3795" i="4"/>
  <c r="CK3796" i="4"/>
  <c r="CK3797" i="4"/>
  <c r="CK3798" i="4"/>
  <c r="CK3799" i="4"/>
  <c r="CK3800" i="4"/>
  <c r="CK3801" i="4"/>
  <c r="CK3802" i="4"/>
  <c r="CK3803" i="4"/>
  <c r="CK3804" i="4"/>
  <c r="CK3805" i="4"/>
  <c r="CK3806" i="4"/>
  <c r="CK3807" i="4"/>
  <c r="CK3808" i="4"/>
  <c r="CK3809" i="4"/>
  <c r="CK3810" i="4"/>
  <c r="CK3811" i="4"/>
  <c r="CK3812" i="4"/>
  <c r="CK3813" i="4"/>
  <c r="CK3814" i="4"/>
  <c r="CK3815" i="4"/>
  <c r="CK3816" i="4"/>
  <c r="CK3817" i="4"/>
  <c r="CK3818" i="4"/>
  <c r="CK3819" i="4"/>
  <c r="CK3820" i="4"/>
  <c r="CK3821" i="4"/>
  <c r="CK3822" i="4"/>
  <c r="CK3823" i="4"/>
  <c r="CK3824" i="4"/>
  <c r="CK3825" i="4"/>
  <c r="CK3826" i="4"/>
  <c r="CK3827" i="4"/>
  <c r="CK3828" i="4"/>
  <c r="CK3829" i="4"/>
  <c r="CK3830" i="4"/>
  <c r="CK3831" i="4"/>
  <c r="CK3832" i="4"/>
  <c r="CK3833" i="4"/>
  <c r="CK3834" i="4"/>
  <c r="CK3835" i="4"/>
  <c r="CK3836" i="4"/>
  <c r="CK3837" i="4"/>
  <c r="CK3838" i="4"/>
  <c r="CK3839" i="4"/>
  <c r="CK3840" i="4"/>
  <c r="CK3841" i="4"/>
  <c r="CK3842" i="4"/>
  <c r="CK3843" i="4"/>
  <c r="CK3844" i="4"/>
  <c r="CK3845" i="4"/>
  <c r="CK3846" i="4"/>
  <c r="CK3847" i="4"/>
  <c r="CK3848" i="4"/>
  <c r="CK3849" i="4"/>
  <c r="CK3850" i="4"/>
  <c r="CK3851" i="4"/>
  <c r="CK3852" i="4"/>
  <c r="CK3853" i="4"/>
  <c r="CK3854" i="4"/>
  <c r="CK3855" i="4"/>
  <c r="CK3856" i="4"/>
  <c r="CK3857" i="4"/>
  <c r="CK3858" i="4"/>
  <c r="CK3859" i="4"/>
  <c r="CK3860" i="4"/>
  <c r="CK3861" i="4"/>
  <c r="CK3862" i="4"/>
  <c r="CK3863" i="4"/>
  <c r="CK3864" i="4"/>
  <c r="CK3865" i="4"/>
  <c r="CK3866" i="4"/>
  <c r="CK3867" i="4"/>
  <c r="CK3868" i="4"/>
  <c r="CK3869" i="4"/>
  <c r="CK3870" i="4"/>
  <c r="CK3871" i="4"/>
  <c r="CK3872" i="4"/>
  <c r="CK3873" i="4"/>
  <c r="CK3874" i="4"/>
  <c r="CK3875" i="4"/>
  <c r="CK3876" i="4"/>
  <c r="CK3877" i="4"/>
  <c r="CK3878" i="4"/>
  <c r="CK3879" i="4"/>
  <c r="CK3880" i="4"/>
  <c r="CK3881" i="4"/>
  <c r="CK3882" i="4"/>
  <c r="CK3883" i="4"/>
  <c r="CK3884" i="4"/>
  <c r="CK3885" i="4"/>
  <c r="CK3886" i="4"/>
  <c r="CK3887" i="4"/>
  <c r="CK3888" i="4"/>
  <c r="CK3889" i="4"/>
  <c r="CK3890" i="4"/>
  <c r="CK3891" i="4"/>
  <c r="CK3892" i="4"/>
  <c r="CK3893" i="4"/>
  <c r="CK3894" i="4"/>
  <c r="CK3895" i="4"/>
  <c r="CK3896" i="4"/>
  <c r="CK3897" i="4"/>
  <c r="CK3898" i="4"/>
  <c r="CK3899" i="4"/>
  <c r="CK3900" i="4"/>
  <c r="CK3901" i="4"/>
  <c r="CK3902" i="4"/>
  <c r="CK3903" i="4"/>
  <c r="CK3904" i="4"/>
  <c r="CK3905" i="4"/>
  <c r="CK3906" i="4"/>
  <c r="CK3907" i="4"/>
  <c r="CK3908" i="4"/>
  <c r="CK3909" i="4"/>
  <c r="CK3910" i="4"/>
  <c r="CK3911" i="4"/>
  <c r="CK3912" i="4"/>
  <c r="CK3913" i="4"/>
  <c r="CK3914" i="4"/>
  <c r="CK3915" i="4"/>
  <c r="CK3916" i="4"/>
  <c r="CK3917" i="4"/>
  <c r="CK3918" i="4"/>
  <c r="CK3919" i="4"/>
  <c r="CK3920" i="4"/>
  <c r="CK3921" i="4"/>
  <c r="CK3922" i="4"/>
  <c r="CK3923" i="4"/>
  <c r="CK3924" i="4"/>
  <c r="CK3925" i="4"/>
  <c r="CK3926" i="4"/>
  <c r="CK3927" i="4"/>
  <c r="CK3928" i="4"/>
  <c r="CK3929" i="4"/>
  <c r="CK3930" i="4"/>
  <c r="CK3931" i="4"/>
  <c r="CK3932" i="4"/>
  <c r="CK3933" i="4"/>
  <c r="CK3934" i="4"/>
  <c r="CK3935" i="4"/>
  <c r="CK3936" i="4"/>
  <c r="CK3937" i="4"/>
  <c r="CK3938" i="4"/>
  <c r="CK3939" i="4"/>
  <c r="CK3940" i="4"/>
  <c r="CK3941" i="4"/>
  <c r="CK3942" i="4"/>
  <c r="CK3943" i="4"/>
  <c r="CK3944" i="4"/>
  <c r="CK3945" i="4"/>
  <c r="CK3946" i="4"/>
  <c r="CK3947" i="4"/>
  <c r="CK3948" i="4"/>
  <c r="CK3949" i="4"/>
  <c r="CK3950" i="4"/>
  <c r="CK3951" i="4"/>
  <c r="CK3952" i="4"/>
  <c r="CK3953" i="4"/>
  <c r="CK3954" i="4"/>
  <c r="CK3955" i="4"/>
  <c r="CK3956" i="4"/>
  <c r="CK3957" i="4"/>
  <c r="CK3958" i="4"/>
  <c r="CK3959" i="4"/>
  <c r="CK3960" i="4"/>
  <c r="CK3961" i="4"/>
  <c r="CK3962" i="4"/>
  <c r="CK3963" i="4"/>
  <c r="CK3964" i="4"/>
  <c r="CK3965" i="4"/>
  <c r="CK3966" i="4"/>
  <c r="CK3967" i="4"/>
  <c r="CK3968" i="4"/>
  <c r="CK3969" i="4"/>
  <c r="CK3970" i="4"/>
  <c r="CK3971" i="4"/>
  <c r="CK3972" i="4"/>
  <c r="CK3973" i="4"/>
  <c r="CK3974" i="4"/>
  <c r="CK3975" i="4"/>
  <c r="CK3976" i="4"/>
  <c r="CK3977" i="4"/>
  <c r="CK3978" i="4"/>
  <c r="CK3979" i="4"/>
  <c r="CK3980" i="4"/>
  <c r="CK3981" i="4"/>
  <c r="CK3982" i="4"/>
  <c r="CK3983" i="4"/>
  <c r="CK3984" i="4"/>
  <c r="CK3985" i="4"/>
  <c r="CK3986" i="4"/>
  <c r="CK3987" i="4"/>
  <c r="CK3988" i="4"/>
  <c r="CK3989" i="4"/>
  <c r="CK3990" i="4"/>
  <c r="CK3991" i="4"/>
  <c r="CK3992" i="4"/>
  <c r="CK3993" i="4"/>
  <c r="CK3994" i="4"/>
  <c r="CK3995" i="4"/>
  <c r="CK3996" i="4"/>
  <c r="CK3997" i="4"/>
  <c r="CK3998" i="4"/>
  <c r="CK3999" i="4"/>
  <c r="CK4000" i="4"/>
  <c r="CK4001" i="4"/>
  <c r="CJ3" i="4"/>
  <c r="CJ4" i="4"/>
  <c r="CJ5" i="4"/>
  <c r="CJ6" i="4"/>
  <c r="CJ7" i="4"/>
  <c r="CJ8" i="4"/>
  <c r="CJ9" i="4"/>
  <c r="CJ10" i="4"/>
  <c r="CJ11" i="4"/>
  <c r="CJ12" i="4"/>
  <c r="CJ13" i="4"/>
  <c r="CJ14" i="4"/>
  <c r="CJ15" i="4"/>
  <c r="CJ16" i="4"/>
  <c r="CJ17" i="4"/>
  <c r="CJ18" i="4"/>
  <c r="CJ19" i="4"/>
  <c r="CJ20" i="4"/>
  <c r="CJ21" i="4"/>
  <c r="CJ22" i="4"/>
  <c r="CJ23" i="4"/>
  <c r="CJ24" i="4"/>
  <c r="CJ25" i="4"/>
  <c r="CJ26" i="4"/>
  <c r="CJ27" i="4"/>
  <c r="CJ28" i="4"/>
  <c r="CJ29" i="4"/>
  <c r="CJ30" i="4"/>
  <c r="CJ31" i="4"/>
  <c r="CJ32" i="4"/>
  <c r="CJ33" i="4"/>
  <c r="CJ34" i="4"/>
  <c r="CJ35" i="4"/>
  <c r="CJ36" i="4"/>
  <c r="CJ37" i="4"/>
  <c r="CJ38" i="4"/>
  <c r="CJ39" i="4"/>
  <c r="CJ40" i="4"/>
  <c r="CJ41" i="4"/>
  <c r="CJ42" i="4"/>
  <c r="CJ43" i="4"/>
  <c r="CJ44" i="4"/>
  <c r="CJ45" i="4"/>
  <c r="CJ46" i="4"/>
  <c r="CJ47" i="4"/>
  <c r="CJ48" i="4"/>
  <c r="CJ49" i="4"/>
  <c r="CJ50" i="4"/>
  <c r="CJ51" i="4"/>
  <c r="CJ52" i="4"/>
  <c r="CJ53" i="4"/>
  <c r="CJ54" i="4"/>
  <c r="CJ55" i="4"/>
  <c r="CJ56" i="4"/>
  <c r="CJ57" i="4"/>
  <c r="CJ58" i="4"/>
  <c r="CJ59" i="4"/>
  <c r="CJ60" i="4"/>
  <c r="CJ61" i="4"/>
  <c r="CJ62" i="4"/>
  <c r="CJ63" i="4"/>
  <c r="CJ64" i="4"/>
  <c r="CJ65" i="4"/>
  <c r="CJ66" i="4"/>
  <c r="CJ67" i="4"/>
  <c r="CJ68" i="4"/>
  <c r="CJ69" i="4"/>
  <c r="CJ70" i="4"/>
  <c r="CJ71" i="4"/>
  <c r="CJ72" i="4"/>
  <c r="CJ73" i="4"/>
  <c r="CJ74" i="4"/>
  <c r="CJ75" i="4"/>
  <c r="CJ76" i="4"/>
  <c r="CJ77" i="4"/>
  <c r="CJ78" i="4"/>
  <c r="CJ79" i="4"/>
  <c r="CJ80" i="4"/>
  <c r="CJ81" i="4"/>
  <c r="CJ82" i="4"/>
  <c r="CJ83" i="4"/>
  <c r="CJ84" i="4"/>
  <c r="CJ85" i="4"/>
  <c r="CJ86" i="4"/>
  <c r="CJ87" i="4"/>
  <c r="CJ88" i="4"/>
  <c r="CJ89" i="4"/>
  <c r="CJ90" i="4"/>
  <c r="CJ91" i="4"/>
  <c r="CJ92" i="4"/>
  <c r="CJ93" i="4"/>
  <c r="CJ94" i="4"/>
  <c r="CJ95" i="4"/>
  <c r="CJ96" i="4"/>
  <c r="CJ97" i="4"/>
  <c r="CJ98" i="4"/>
  <c r="CJ99" i="4"/>
  <c r="CJ100" i="4"/>
  <c r="CJ101" i="4"/>
  <c r="CJ102" i="4"/>
  <c r="CJ103" i="4"/>
  <c r="CJ104" i="4"/>
  <c r="CJ105" i="4"/>
  <c r="CJ106" i="4"/>
  <c r="CJ107" i="4"/>
  <c r="CJ108" i="4"/>
  <c r="CJ109" i="4"/>
  <c r="CJ110" i="4"/>
  <c r="CJ111" i="4"/>
  <c r="CJ112" i="4"/>
  <c r="CJ113" i="4"/>
  <c r="CJ114" i="4"/>
  <c r="CJ115" i="4"/>
  <c r="CJ116" i="4"/>
  <c r="CJ117" i="4"/>
  <c r="CJ118" i="4"/>
  <c r="CJ119" i="4"/>
  <c r="CJ120" i="4"/>
  <c r="CJ121" i="4"/>
  <c r="CJ122" i="4"/>
  <c r="CJ123" i="4"/>
  <c r="CJ124" i="4"/>
  <c r="CJ125" i="4"/>
  <c r="CJ126" i="4"/>
  <c r="CJ127" i="4"/>
  <c r="CJ128" i="4"/>
  <c r="CJ129" i="4"/>
  <c r="CJ130" i="4"/>
  <c r="CJ131" i="4"/>
  <c r="CJ132" i="4"/>
  <c r="CJ133" i="4"/>
  <c r="CJ134" i="4"/>
  <c r="CJ135" i="4"/>
  <c r="CJ136" i="4"/>
  <c r="CJ137" i="4"/>
  <c r="CJ138" i="4"/>
  <c r="CJ139" i="4"/>
  <c r="CJ140" i="4"/>
  <c r="CJ141" i="4"/>
  <c r="CJ142" i="4"/>
  <c r="CJ143" i="4"/>
  <c r="CJ144" i="4"/>
  <c r="CJ145" i="4"/>
  <c r="CJ146" i="4"/>
  <c r="CJ147" i="4"/>
  <c r="CJ148" i="4"/>
  <c r="CJ149" i="4"/>
  <c r="CJ150" i="4"/>
  <c r="CJ151" i="4"/>
  <c r="CJ152" i="4"/>
  <c r="CJ153" i="4"/>
  <c r="CJ154" i="4"/>
  <c r="CJ155" i="4"/>
  <c r="CJ156" i="4"/>
  <c r="CJ157" i="4"/>
  <c r="CJ158" i="4"/>
  <c r="CJ159" i="4"/>
  <c r="CJ160" i="4"/>
  <c r="CJ161" i="4"/>
  <c r="CJ162" i="4"/>
  <c r="CJ163" i="4"/>
  <c r="CJ164" i="4"/>
  <c r="CJ165" i="4"/>
  <c r="CJ166" i="4"/>
  <c r="CJ167" i="4"/>
  <c r="CJ168" i="4"/>
  <c r="CJ169" i="4"/>
  <c r="CJ170" i="4"/>
  <c r="CJ171" i="4"/>
  <c r="CJ172" i="4"/>
  <c r="CJ173" i="4"/>
  <c r="CJ174" i="4"/>
  <c r="CJ175" i="4"/>
  <c r="CJ176" i="4"/>
  <c r="CJ177" i="4"/>
  <c r="CJ178" i="4"/>
  <c r="CJ179" i="4"/>
  <c r="CJ180" i="4"/>
  <c r="CJ181" i="4"/>
  <c r="CJ182" i="4"/>
  <c r="CJ183" i="4"/>
  <c r="CJ184" i="4"/>
  <c r="CJ185" i="4"/>
  <c r="CJ186" i="4"/>
  <c r="CJ187" i="4"/>
  <c r="CJ188" i="4"/>
  <c r="CJ189" i="4"/>
  <c r="CJ190" i="4"/>
  <c r="CJ191" i="4"/>
  <c r="CJ192" i="4"/>
  <c r="CJ193" i="4"/>
  <c r="CJ194" i="4"/>
  <c r="CJ195" i="4"/>
  <c r="CJ196" i="4"/>
  <c r="CJ197" i="4"/>
  <c r="CJ198" i="4"/>
  <c r="CJ199" i="4"/>
  <c r="CJ200" i="4"/>
  <c r="CJ201" i="4"/>
  <c r="CJ202" i="4"/>
  <c r="CJ203" i="4"/>
  <c r="CJ204" i="4"/>
  <c r="CJ205" i="4"/>
  <c r="CJ206" i="4"/>
  <c r="CJ207" i="4"/>
  <c r="CJ208" i="4"/>
  <c r="CJ209" i="4"/>
  <c r="CJ210" i="4"/>
  <c r="CJ211" i="4"/>
  <c r="CJ212" i="4"/>
  <c r="CJ213" i="4"/>
  <c r="CJ214" i="4"/>
  <c r="CJ215" i="4"/>
  <c r="CJ216" i="4"/>
  <c r="CJ217" i="4"/>
  <c r="CJ218" i="4"/>
  <c r="CJ219" i="4"/>
  <c r="CJ220" i="4"/>
  <c r="CJ221" i="4"/>
  <c r="CJ222" i="4"/>
  <c r="CJ223" i="4"/>
  <c r="CJ224" i="4"/>
  <c r="CJ225" i="4"/>
  <c r="CJ226" i="4"/>
  <c r="CJ227" i="4"/>
  <c r="CJ228" i="4"/>
  <c r="CJ229" i="4"/>
  <c r="CJ230" i="4"/>
  <c r="CJ231" i="4"/>
  <c r="CJ232" i="4"/>
  <c r="CJ233" i="4"/>
  <c r="CJ234" i="4"/>
  <c r="CJ235" i="4"/>
  <c r="CJ236" i="4"/>
  <c r="CJ237" i="4"/>
  <c r="CJ238" i="4"/>
  <c r="CJ239" i="4"/>
  <c r="CJ240" i="4"/>
  <c r="CJ241" i="4"/>
  <c r="CJ242" i="4"/>
  <c r="CJ243" i="4"/>
  <c r="CJ244" i="4"/>
  <c r="CJ245" i="4"/>
  <c r="CJ246" i="4"/>
  <c r="CJ247" i="4"/>
  <c r="CJ248" i="4"/>
  <c r="CJ249" i="4"/>
  <c r="CJ250" i="4"/>
  <c r="CJ251" i="4"/>
  <c r="CJ252" i="4"/>
  <c r="CJ253" i="4"/>
  <c r="CJ254" i="4"/>
  <c r="CJ255" i="4"/>
  <c r="CJ256" i="4"/>
  <c r="CJ257" i="4"/>
  <c r="CJ258" i="4"/>
  <c r="CJ259" i="4"/>
  <c r="CJ260" i="4"/>
  <c r="CJ261" i="4"/>
  <c r="CJ262" i="4"/>
  <c r="CJ263" i="4"/>
  <c r="CJ264" i="4"/>
  <c r="CJ265" i="4"/>
  <c r="CJ266" i="4"/>
  <c r="CJ267" i="4"/>
  <c r="CJ268" i="4"/>
  <c r="CJ269" i="4"/>
  <c r="CJ270" i="4"/>
  <c r="CJ271" i="4"/>
  <c r="CJ272" i="4"/>
  <c r="CJ273" i="4"/>
  <c r="CJ274" i="4"/>
  <c r="CJ275" i="4"/>
  <c r="CJ276" i="4"/>
  <c r="CJ277" i="4"/>
  <c r="CJ278" i="4"/>
  <c r="CJ279" i="4"/>
  <c r="CJ280" i="4"/>
  <c r="CJ281" i="4"/>
  <c r="CJ282" i="4"/>
  <c r="CJ283" i="4"/>
  <c r="CJ284" i="4"/>
  <c r="CJ285" i="4"/>
  <c r="CJ286" i="4"/>
  <c r="CJ287" i="4"/>
  <c r="CJ288" i="4"/>
  <c r="CJ289" i="4"/>
  <c r="CJ290" i="4"/>
  <c r="CJ291" i="4"/>
  <c r="CJ292" i="4"/>
  <c r="CJ293" i="4"/>
  <c r="CJ294" i="4"/>
  <c r="CJ295" i="4"/>
  <c r="CJ296" i="4"/>
  <c r="CJ297" i="4"/>
  <c r="CJ298" i="4"/>
  <c r="CJ299" i="4"/>
  <c r="CJ300" i="4"/>
  <c r="CJ301" i="4"/>
  <c r="CJ302" i="4"/>
  <c r="CJ303" i="4"/>
  <c r="CJ304" i="4"/>
  <c r="CJ305" i="4"/>
  <c r="CJ306" i="4"/>
  <c r="CJ307" i="4"/>
  <c r="CJ308" i="4"/>
  <c r="CJ309" i="4"/>
  <c r="CJ310" i="4"/>
  <c r="CJ311" i="4"/>
  <c r="CJ312" i="4"/>
  <c r="CJ313" i="4"/>
  <c r="CJ314" i="4"/>
  <c r="CJ315" i="4"/>
  <c r="CJ316" i="4"/>
  <c r="CJ317" i="4"/>
  <c r="CJ318" i="4"/>
  <c r="CJ319" i="4"/>
  <c r="CJ320" i="4"/>
  <c r="CJ321" i="4"/>
  <c r="CJ322" i="4"/>
  <c r="CJ323" i="4"/>
  <c r="CJ324" i="4"/>
  <c r="CJ325" i="4"/>
  <c r="CJ326" i="4"/>
  <c r="CJ327" i="4"/>
  <c r="CJ328" i="4"/>
  <c r="CJ329" i="4"/>
  <c r="CJ330" i="4"/>
  <c r="CJ331" i="4"/>
  <c r="CJ332" i="4"/>
  <c r="CJ333" i="4"/>
  <c r="CJ334" i="4"/>
  <c r="CJ335" i="4"/>
  <c r="CJ336" i="4"/>
  <c r="CJ337" i="4"/>
  <c r="CJ338" i="4"/>
  <c r="CJ339" i="4"/>
  <c r="CJ340" i="4"/>
  <c r="CJ341" i="4"/>
  <c r="CJ342" i="4"/>
  <c r="CJ343" i="4"/>
  <c r="CJ344" i="4"/>
  <c r="CJ345" i="4"/>
  <c r="CJ346" i="4"/>
  <c r="CJ347" i="4"/>
  <c r="CJ348" i="4"/>
  <c r="CJ349" i="4"/>
  <c r="CJ350" i="4"/>
  <c r="CJ351" i="4"/>
  <c r="CJ352" i="4"/>
  <c r="CJ353" i="4"/>
  <c r="CJ354" i="4"/>
  <c r="CJ355" i="4"/>
  <c r="CJ356" i="4"/>
  <c r="CJ357" i="4"/>
  <c r="CJ358" i="4"/>
  <c r="CJ359" i="4"/>
  <c r="CJ360" i="4"/>
  <c r="CJ361" i="4"/>
  <c r="CJ362" i="4"/>
  <c r="CJ363" i="4"/>
  <c r="CJ364" i="4"/>
  <c r="CJ365" i="4"/>
  <c r="CJ366" i="4"/>
  <c r="CJ367" i="4"/>
  <c r="CJ368" i="4"/>
  <c r="CJ369" i="4"/>
  <c r="CJ370" i="4"/>
  <c r="CJ371" i="4"/>
  <c r="CJ372" i="4"/>
  <c r="CJ373" i="4"/>
  <c r="CJ374" i="4"/>
  <c r="CJ375" i="4"/>
  <c r="CJ376" i="4"/>
  <c r="CJ377" i="4"/>
  <c r="CJ378" i="4"/>
  <c r="CJ379" i="4"/>
  <c r="CJ380" i="4"/>
  <c r="CJ381" i="4"/>
  <c r="CJ382" i="4"/>
  <c r="CJ383" i="4"/>
  <c r="CJ384" i="4"/>
  <c r="CJ385" i="4"/>
  <c r="CJ386" i="4"/>
  <c r="CJ387" i="4"/>
  <c r="CJ388" i="4"/>
  <c r="CJ389" i="4"/>
  <c r="CJ390" i="4"/>
  <c r="CJ391" i="4"/>
  <c r="CJ392" i="4"/>
  <c r="CJ393" i="4"/>
  <c r="CJ394" i="4"/>
  <c r="CJ395" i="4"/>
  <c r="CJ396" i="4"/>
  <c r="CJ397" i="4"/>
  <c r="CJ398" i="4"/>
  <c r="CJ399" i="4"/>
  <c r="CJ400" i="4"/>
  <c r="CJ401" i="4"/>
  <c r="CJ402" i="4"/>
  <c r="CJ403" i="4"/>
  <c r="CJ404" i="4"/>
  <c r="CJ405" i="4"/>
  <c r="CJ406" i="4"/>
  <c r="CJ407" i="4"/>
  <c r="CJ408" i="4"/>
  <c r="CJ409" i="4"/>
  <c r="CJ410" i="4"/>
  <c r="CJ411" i="4"/>
  <c r="CJ412" i="4"/>
  <c r="CJ413" i="4"/>
  <c r="CJ414" i="4"/>
  <c r="CJ415" i="4"/>
  <c r="CJ416" i="4"/>
  <c r="CJ417" i="4"/>
  <c r="CJ418" i="4"/>
  <c r="CJ419" i="4"/>
  <c r="CJ420" i="4"/>
  <c r="CJ421" i="4"/>
  <c r="CJ422" i="4"/>
  <c r="CJ423" i="4"/>
  <c r="CJ424" i="4"/>
  <c r="CJ425" i="4"/>
  <c r="CJ426" i="4"/>
  <c r="CJ427" i="4"/>
  <c r="CJ428" i="4"/>
  <c r="CJ429" i="4"/>
  <c r="CJ430" i="4"/>
  <c r="CJ431" i="4"/>
  <c r="CJ432" i="4"/>
  <c r="CJ433" i="4"/>
  <c r="CJ434" i="4"/>
  <c r="CJ435" i="4"/>
  <c r="CJ436" i="4"/>
  <c r="CJ437" i="4"/>
  <c r="CJ438" i="4"/>
  <c r="CJ439" i="4"/>
  <c r="CJ440" i="4"/>
  <c r="CJ441" i="4"/>
  <c r="CJ442" i="4"/>
  <c r="CJ443" i="4"/>
  <c r="CJ444" i="4"/>
  <c r="CJ445" i="4"/>
  <c r="CJ446" i="4"/>
  <c r="CJ447" i="4"/>
  <c r="CJ448" i="4"/>
  <c r="CJ449" i="4"/>
  <c r="CJ450" i="4"/>
  <c r="CJ451" i="4"/>
  <c r="CJ452" i="4"/>
  <c r="CJ453" i="4"/>
  <c r="CJ454" i="4"/>
  <c r="CJ455" i="4"/>
  <c r="CJ456" i="4"/>
  <c r="CJ457" i="4"/>
  <c r="CJ458" i="4"/>
  <c r="CJ459" i="4"/>
  <c r="CJ460" i="4"/>
  <c r="CJ461" i="4"/>
  <c r="CJ462" i="4"/>
  <c r="CJ463" i="4"/>
  <c r="CJ464" i="4"/>
  <c r="CJ465" i="4"/>
  <c r="CJ466" i="4"/>
  <c r="CJ467" i="4"/>
  <c r="CJ468" i="4"/>
  <c r="CJ469" i="4"/>
  <c r="CJ470" i="4"/>
  <c r="CJ471" i="4"/>
  <c r="CJ472" i="4"/>
  <c r="CJ473" i="4"/>
  <c r="CJ474" i="4"/>
  <c r="CJ475" i="4"/>
  <c r="CJ476" i="4"/>
  <c r="CJ477" i="4"/>
  <c r="CJ478" i="4"/>
  <c r="CJ479" i="4"/>
  <c r="CJ480" i="4"/>
  <c r="CJ481" i="4"/>
  <c r="CJ482" i="4"/>
  <c r="CJ483" i="4"/>
  <c r="CJ484" i="4"/>
  <c r="CJ485" i="4"/>
  <c r="CJ486" i="4"/>
  <c r="CJ487" i="4"/>
  <c r="CJ488" i="4"/>
  <c r="CJ489" i="4"/>
  <c r="CJ490" i="4"/>
  <c r="CJ491" i="4"/>
  <c r="CJ492" i="4"/>
  <c r="CJ493" i="4"/>
  <c r="CJ494" i="4"/>
  <c r="CJ495" i="4"/>
  <c r="CJ496" i="4"/>
  <c r="CJ497" i="4"/>
  <c r="CJ498" i="4"/>
  <c r="CJ499" i="4"/>
  <c r="CJ500" i="4"/>
  <c r="CJ501" i="4"/>
  <c r="CJ502" i="4"/>
  <c r="CJ503" i="4"/>
  <c r="CJ504" i="4"/>
  <c r="CJ505" i="4"/>
  <c r="CJ506" i="4"/>
  <c r="CJ507" i="4"/>
  <c r="CJ508" i="4"/>
  <c r="CJ509" i="4"/>
  <c r="CJ510" i="4"/>
  <c r="CJ511" i="4"/>
  <c r="CJ512" i="4"/>
  <c r="CJ513" i="4"/>
  <c r="CJ514" i="4"/>
  <c r="CJ515" i="4"/>
  <c r="CJ516" i="4"/>
  <c r="CJ517" i="4"/>
  <c r="CJ518" i="4"/>
  <c r="CJ519" i="4"/>
  <c r="CJ520" i="4"/>
  <c r="CJ521" i="4"/>
  <c r="CJ522" i="4"/>
  <c r="CJ523" i="4"/>
  <c r="CJ524" i="4"/>
  <c r="CJ525" i="4"/>
  <c r="CJ526" i="4"/>
  <c r="CJ527" i="4"/>
  <c r="CJ528" i="4"/>
  <c r="CJ529" i="4"/>
  <c r="CJ530" i="4"/>
  <c r="CJ531" i="4"/>
  <c r="CJ532" i="4"/>
  <c r="CJ533" i="4"/>
  <c r="CJ534" i="4"/>
  <c r="CJ535" i="4"/>
  <c r="CJ536" i="4"/>
  <c r="CJ537" i="4"/>
  <c r="CJ538" i="4"/>
  <c r="CJ539" i="4"/>
  <c r="CJ540" i="4"/>
  <c r="CJ541" i="4"/>
  <c r="CJ542" i="4"/>
  <c r="CJ543" i="4"/>
  <c r="CJ544" i="4"/>
  <c r="CJ545" i="4"/>
  <c r="CJ546" i="4"/>
  <c r="CJ547" i="4"/>
  <c r="CJ548" i="4"/>
  <c r="CJ549" i="4"/>
  <c r="CJ550" i="4"/>
  <c r="CJ551" i="4"/>
  <c r="CJ552" i="4"/>
  <c r="CJ553" i="4"/>
  <c r="CJ554" i="4"/>
  <c r="CJ555" i="4"/>
  <c r="CJ556" i="4"/>
  <c r="CJ557" i="4"/>
  <c r="CJ558" i="4"/>
  <c r="CJ559" i="4"/>
  <c r="CJ560" i="4"/>
  <c r="CJ561" i="4"/>
  <c r="CJ562" i="4"/>
  <c r="CJ563" i="4"/>
  <c r="CJ564" i="4"/>
  <c r="CJ565" i="4"/>
  <c r="CJ566" i="4"/>
  <c r="CJ567" i="4"/>
  <c r="CJ568" i="4"/>
  <c r="CJ569" i="4"/>
  <c r="CJ570" i="4"/>
  <c r="CJ571" i="4"/>
  <c r="CJ572" i="4"/>
  <c r="CJ573" i="4"/>
  <c r="CJ574" i="4"/>
  <c r="CJ575" i="4"/>
  <c r="CJ576" i="4"/>
  <c r="CJ577" i="4"/>
  <c r="CJ578" i="4"/>
  <c r="CJ579" i="4"/>
  <c r="CJ580" i="4"/>
  <c r="CJ581" i="4"/>
  <c r="CJ582" i="4"/>
  <c r="CJ583" i="4"/>
  <c r="CJ584" i="4"/>
  <c r="CJ585" i="4"/>
  <c r="CJ586" i="4"/>
  <c r="CJ587" i="4"/>
  <c r="CJ588" i="4"/>
  <c r="CJ589" i="4"/>
  <c r="CJ590" i="4"/>
  <c r="CJ591" i="4"/>
  <c r="CJ592" i="4"/>
  <c r="CJ593" i="4"/>
  <c r="CJ594" i="4"/>
  <c r="CJ595" i="4"/>
  <c r="CJ596" i="4"/>
  <c r="CJ597" i="4"/>
  <c r="CJ598" i="4"/>
  <c r="CJ599" i="4"/>
  <c r="CJ600" i="4"/>
  <c r="CJ601" i="4"/>
  <c r="CJ602" i="4"/>
  <c r="CJ603" i="4"/>
  <c r="CJ604" i="4"/>
  <c r="CJ605" i="4"/>
  <c r="CJ606" i="4"/>
  <c r="CJ607" i="4"/>
  <c r="CJ608" i="4"/>
  <c r="CJ609" i="4"/>
  <c r="CJ610" i="4"/>
  <c r="CJ611" i="4"/>
  <c r="CJ612" i="4"/>
  <c r="CJ613" i="4"/>
  <c r="CJ614" i="4"/>
  <c r="CJ615" i="4"/>
  <c r="CJ616" i="4"/>
  <c r="CJ617" i="4"/>
  <c r="CJ618" i="4"/>
  <c r="CJ619" i="4"/>
  <c r="CJ620" i="4"/>
  <c r="CJ621" i="4"/>
  <c r="CJ622" i="4"/>
  <c r="CJ623" i="4"/>
  <c r="CJ624" i="4"/>
  <c r="CJ625" i="4"/>
  <c r="CJ626" i="4"/>
  <c r="CJ627" i="4"/>
  <c r="CJ628" i="4"/>
  <c r="CJ629" i="4"/>
  <c r="CJ630" i="4"/>
  <c r="CJ631" i="4"/>
  <c r="CJ632" i="4"/>
  <c r="CJ633" i="4"/>
  <c r="CJ634" i="4"/>
  <c r="CJ635" i="4"/>
  <c r="CJ636" i="4"/>
  <c r="CJ637" i="4"/>
  <c r="CJ638" i="4"/>
  <c r="CJ639" i="4"/>
  <c r="CJ640" i="4"/>
  <c r="CJ641" i="4"/>
  <c r="CJ642" i="4"/>
  <c r="CJ643" i="4"/>
  <c r="CJ644" i="4"/>
  <c r="CJ645" i="4"/>
  <c r="CJ646" i="4"/>
  <c r="CJ647" i="4"/>
  <c r="CJ648" i="4"/>
  <c r="CJ649" i="4"/>
  <c r="CJ650" i="4"/>
  <c r="CJ651" i="4"/>
  <c r="CJ652" i="4"/>
  <c r="CJ653" i="4"/>
  <c r="CJ654" i="4"/>
  <c r="CJ655" i="4"/>
  <c r="CJ656" i="4"/>
  <c r="CJ657" i="4"/>
  <c r="CJ658" i="4"/>
  <c r="CJ659" i="4"/>
  <c r="CJ660" i="4"/>
  <c r="CJ661" i="4"/>
  <c r="CJ662" i="4"/>
  <c r="CJ663" i="4"/>
  <c r="CJ664" i="4"/>
  <c r="CJ665" i="4"/>
  <c r="CJ666" i="4"/>
  <c r="CJ667" i="4"/>
  <c r="CJ668" i="4"/>
  <c r="CJ669" i="4"/>
  <c r="CJ670" i="4"/>
  <c r="CJ671" i="4"/>
  <c r="CJ672" i="4"/>
  <c r="CJ673" i="4"/>
  <c r="CJ674" i="4"/>
  <c r="CJ675" i="4"/>
  <c r="CJ676" i="4"/>
  <c r="CJ677" i="4"/>
  <c r="CJ678" i="4"/>
  <c r="CJ679" i="4"/>
  <c r="CJ680" i="4"/>
  <c r="CJ681" i="4"/>
  <c r="CJ682" i="4"/>
  <c r="CJ683" i="4"/>
  <c r="CJ684" i="4"/>
  <c r="CJ685" i="4"/>
  <c r="CJ686" i="4"/>
  <c r="CJ687" i="4"/>
  <c r="CJ688" i="4"/>
  <c r="CJ689" i="4"/>
  <c r="CJ690" i="4"/>
  <c r="CJ691" i="4"/>
  <c r="CJ692" i="4"/>
  <c r="CJ693" i="4"/>
  <c r="CJ694" i="4"/>
  <c r="CJ695" i="4"/>
  <c r="CJ696" i="4"/>
  <c r="CJ697" i="4"/>
  <c r="CJ698" i="4"/>
  <c r="CJ699" i="4"/>
  <c r="CJ700" i="4"/>
  <c r="CJ701" i="4"/>
  <c r="CJ702" i="4"/>
  <c r="CJ703" i="4"/>
  <c r="CJ704" i="4"/>
  <c r="CJ705" i="4"/>
  <c r="CJ706" i="4"/>
  <c r="CJ707" i="4"/>
  <c r="CJ708" i="4"/>
  <c r="CJ709" i="4"/>
  <c r="CJ710" i="4"/>
  <c r="CJ711" i="4"/>
  <c r="CJ712" i="4"/>
  <c r="CJ713" i="4"/>
  <c r="CJ714" i="4"/>
  <c r="CJ715" i="4"/>
  <c r="CJ716" i="4"/>
  <c r="CJ717" i="4"/>
  <c r="CJ718" i="4"/>
  <c r="CJ719" i="4"/>
  <c r="CJ720" i="4"/>
  <c r="CJ721" i="4"/>
  <c r="CJ722" i="4"/>
  <c r="CJ723" i="4"/>
  <c r="CJ724" i="4"/>
  <c r="CJ725" i="4"/>
  <c r="CJ726" i="4"/>
  <c r="CJ727" i="4"/>
  <c r="CJ728" i="4"/>
  <c r="CJ729" i="4"/>
  <c r="CJ730" i="4"/>
  <c r="CJ731" i="4"/>
  <c r="CJ732" i="4"/>
  <c r="CJ733" i="4"/>
  <c r="CJ734" i="4"/>
  <c r="CJ735" i="4"/>
  <c r="CJ736" i="4"/>
  <c r="CJ737" i="4"/>
  <c r="CJ738" i="4"/>
  <c r="CJ739" i="4"/>
  <c r="CJ740" i="4"/>
  <c r="CJ741" i="4"/>
  <c r="CJ742" i="4"/>
  <c r="CJ743" i="4"/>
  <c r="CJ744" i="4"/>
  <c r="CJ745" i="4"/>
  <c r="CJ746" i="4"/>
  <c r="CJ747" i="4"/>
  <c r="CJ748" i="4"/>
  <c r="CJ749" i="4"/>
  <c r="CJ750" i="4"/>
  <c r="CJ751" i="4"/>
  <c r="CJ752" i="4"/>
  <c r="CJ753" i="4"/>
  <c r="CJ754" i="4"/>
  <c r="CJ755" i="4"/>
  <c r="CJ756" i="4"/>
  <c r="CJ757" i="4"/>
  <c r="CJ758" i="4"/>
  <c r="CJ759" i="4"/>
  <c r="CJ760" i="4"/>
  <c r="CJ761" i="4"/>
  <c r="CJ762" i="4"/>
  <c r="CJ763" i="4"/>
  <c r="CJ764" i="4"/>
  <c r="CJ765" i="4"/>
  <c r="CJ766" i="4"/>
  <c r="CJ767" i="4"/>
  <c r="CJ768" i="4"/>
  <c r="CJ769" i="4"/>
  <c r="CJ770" i="4"/>
  <c r="CJ771" i="4"/>
  <c r="CJ772" i="4"/>
  <c r="CJ773" i="4"/>
  <c r="CJ774" i="4"/>
  <c r="CJ775" i="4"/>
  <c r="CJ776" i="4"/>
  <c r="CJ777" i="4"/>
  <c r="CJ778" i="4"/>
  <c r="CJ779" i="4"/>
  <c r="CJ780" i="4"/>
  <c r="CJ781" i="4"/>
  <c r="CJ782" i="4"/>
  <c r="CJ783" i="4"/>
  <c r="CJ784" i="4"/>
  <c r="CJ785" i="4"/>
  <c r="CJ786" i="4"/>
  <c r="CJ787" i="4"/>
  <c r="CJ788" i="4"/>
  <c r="CJ789" i="4"/>
  <c r="CJ790" i="4"/>
  <c r="CJ791" i="4"/>
  <c r="CJ792" i="4"/>
  <c r="CJ793" i="4"/>
  <c r="CJ794" i="4"/>
  <c r="CJ795" i="4"/>
  <c r="CJ796" i="4"/>
  <c r="CJ797" i="4"/>
  <c r="CJ798" i="4"/>
  <c r="CJ799" i="4"/>
  <c r="CJ800" i="4"/>
  <c r="CJ801" i="4"/>
  <c r="CJ802" i="4"/>
  <c r="CJ803" i="4"/>
  <c r="CJ804" i="4"/>
  <c r="CJ805" i="4"/>
  <c r="CJ806" i="4"/>
  <c r="CJ807" i="4"/>
  <c r="CJ808" i="4"/>
  <c r="CJ809" i="4"/>
  <c r="CJ810" i="4"/>
  <c r="CJ811" i="4"/>
  <c r="CJ812" i="4"/>
  <c r="CJ813" i="4"/>
  <c r="CJ814" i="4"/>
  <c r="CJ815" i="4"/>
  <c r="CJ816" i="4"/>
  <c r="CJ817" i="4"/>
  <c r="CJ818" i="4"/>
  <c r="CJ819" i="4"/>
  <c r="CJ820" i="4"/>
  <c r="CJ821" i="4"/>
  <c r="CJ822" i="4"/>
  <c r="CJ823" i="4"/>
  <c r="CJ824" i="4"/>
  <c r="CJ825" i="4"/>
  <c r="CJ826" i="4"/>
  <c r="CJ827" i="4"/>
  <c r="CJ828" i="4"/>
  <c r="CJ829" i="4"/>
  <c r="CJ830" i="4"/>
  <c r="CJ831" i="4"/>
  <c r="CJ832" i="4"/>
  <c r="CJ833" i="4"/>
  <c r="CJ834" i="4"/>
  <c r="CJ835" i="4"/>
  <c r="CJ836" i="4"/>
  <c r="CJ837" i="4"/>
  <c r="CJ838" i="4"/>
  <c r="CJ839" i="4"/>
  <c r="CJ840" i="4"/>
  <c r="CJ841" i="4"/>
  <c r="CJ842" i="4"/>
  <c r="CJ843" i="4"/>
  <c r="CJ844" i="4"/>
  <c r="CJ845" i="4"/>
  <c r="CJ846" i="4"/>
  <c r="CJ847" i="4"/>
  <c r="CJ848" i="4"/>
  <c r="CJ849" i="4"/>
  <c r="CJ850" i="4"/>
  <c r="CJ851" i="4"/>
  <c r="CJ852" i="4"/>
  <c r="CJ853" i="4"/>
  <c r="CJ854" i="4"/>
  <c r="CJ855" i="4"/>
  <c r="CJ856" i="4"/>
  <c r="CJ857" i="4"/>
  <c r="CJ858" i="4"/>
  <c r="CJ859" i="4"/>
  <c r="CJ860" i="4"/>
  <c r="CJ861" i="4"/>
  <c r="CJ862" i="4"/>
  <c r="CJ863" i="4"/>
  <c r="CJ864" i="4"/>
  <c r="CJ865" i="4"/>
  <c r="CJ866" i="4"/>
  <c r="CJ867" i="4"/>
  <c r="CJ868" i="4"/>
  <c r="CJ869" i="4"/>
  <c r="CJ870" i="4"/>
  <c r="CJ871" i="4"/>
  <c r="CJ872" i="4"/>
  <c r="CJ873" i="4"/>
  <c r="CJ874" i="4"/>
  <c r="CJ875" i="4"/>
  <c r="CJ876" i="4"/>
  <c r="CJ877" i="4"/>
  <c r="CJ878" i="4"/>
  <c r="CJ879" i="4"/>
  <c r="CJ880" i="4"/>
  <c r="CJ881" i="4"/>
  <c r="CJ882" i="4"/>
  <c r="CJ883" i="4"/>
  <c r="CJ884" i="4"/>
  <c r="CJ885" i="4"/>
  <c r="CJ886" i="4"/>
  <c r="CJ887" i="4"/>
  <c r="CJ888" i="4"/>
  <c r="CJ889" i="4"/>
  <c r="CJ890" i="4"/>
  <c r="CJ891" i="4"/>
  <c r="CJ892" i="4"/>
  <c r="CJ893" i="4"/>
  <c r="CJ894" i="4"/>
  <c r="CJ895" i="4"/>
  <c r="CJ896" i="4"/>
  <c r="CJ897" i="4"/>
  <c r="CJ898" i="4"/>
  <c r="CJ899" i="4"/>
  <c r="CJ900" i="4"/>
  <c r="CJ901" i="4"/>
  <c r="CJ902" i="4"/>
  <c r="CJ903" i="4"/>
  <c r="CJ904" i="4"/>
  <c r="CJ905" i="4"/>
  <c r="CJ906" i="4"/>
  <c r="CJ907" i="4"/>
  <c r="CJ908" i="4"/>
  <c r="CJ909" i="4"/>
  <c r="CJ910" i="4"/>
  <c r="CJ911" i="4"/>
  <c r="CJ912" i="4"/>
  <c r="CJ913" i="4"/>
  <c r="CJ914" i="4"/>
  <c r="CJ915" i="4"/>
  <c r="CJ916" i="4"/>
  <c r="CJ917" i="4"/>
  <c r="CJ918" i="4"/>
  <c r="CJ919" i="4"/>
  <c r="CJ920" i="4"/>
  <c r="CJ921" i="4"/>
  <c r="CJ922" i="4"/>
  <c r="CJ923" i="4"/>
  <c r="CJ924" i="4"/>
  <c r="CJ925" i="4"/>
  <c r="CJ926" i="4"/>
  <c r="CJ927" i="4"/>
  <c r="CJ928" i="4"/>
  <c r="CJ929" i="4"/>
  <c r="CJ930" i="4"/>
  <c r="CJ931" i="4"/>
  <c r="CJ932" i="4"/>
  <c r="CJ933" i="4"/>
  <c r="CJ934" i="4"/>
  <c r="CJ935" i="4"/>
  <c r="CJ936" i="4"/>
  <c r="CJ937" i="4"/>
  <c r="CJ938" i="4"/>
  <c r="CJ939" i="4"/>
  <c r="CJ940" i="4"/>
  <c r="CJ941" i="4"/>
  <c r="CJ942" i="4"/>
  <c r="CJ943" i="4"/>
  <c r="CJ944" i="4"/>
  <c r="CJ945" i="4"/>
  <c r="CJ946" i="4"/>
  <c r="CJ947" i="4"/>
  <c r="CJ948" i="4"/>
  <c r="CJ949" i="4"/>
  <c r="CJ950" i="4"/>
  <c r="CJ951" i="4"/>
  <c r="CJ952" i="4"/>
  <c r="CJ953" i="4"/>
  <c r="CJ954" i="4"/>
  <c r="CJ955" i="4"/>
  <c r="CJ956" i="4"/>
  <c r="CJ957" i="4"/>
  <c r="CJ958" i="4"/>
  <c r="CJ959" i="4"/>
  <c r="CJ960" i="4"/>
  <c r="CJ961" i="4"/>
  <c r="CJ962" i="4"/>
  <c r="CJ963" i="4"/>
  <c r="CJ964" i="4"/>
  <c r="CJ965" i="4"/>
  <c r="CJ966" i="4"/>
  <c r="CJ967" i="4"/>
  <c r="CJ968" i="4"/>
  <c r="CJ969" i="4"/>
  <c r="CJ970" i="4"/>
  <c r="CJ971" i="4"/>
  <c r="CJ972" i="4"/>
  <c r="CJ973" i="4"/>
  <c r="CJ974" i="4"/>
  <c r="CJ975" i="4"/>
  <c r="CJ976" i="4"/>
  <c r="CJ977" i="4"/>
  <c r="CJ978" i="4"/>
  <c r="CJ979" i="4"/>
  <c r="CJ980" i="4"/>
  <c r="CJ981" i="4"/>
  <c r="CJ982" i="4"/>
  <c r="CJ983" i="4"/>
  <c r="CJ984" i="4"/>
  <c r="CJ985" i="4"/>
  <c r="CJ986" i="4"/>
  <c r="CJ987" i="4"/>
  <c r="CJ988" i="4"/>
  <c r="CJ989" i="4"/>
  <c r="CJ990" i="4"/>
  <c r="CJ991" i="4"/>
  <c r="CJ992" i="4"/>
  <c r="CJ993" i="4"/>
  <c r="CJ994" i="4"/>
  <c r="CJ995" i="4"/>
  <c r="CJ996" i="4"/>
  <c r="CJ997" i="4"/>
  <c r="CJ998" i="4"/>
  <c r="CJ999" i="4"/>
  <c r="CJ1000" i="4"/>
  <c r="CJ1001" i="4"/>
  <c r="CJ1002" i="4"/>
  <c r="CJ1003" i="4"/>
  <c r="CJ1004" i="4"/>
  <c r="CJ1005" i="4"/>
  <c r="CJ1006" i="4"/>
  <c r="CJ1007" i="4"/>
  <c r="CJ1008" i="4"/>
  <c r="CJ1009" i="4"/>
  <c r="CJ1010" i="4"/>
  <c r="CJ1011" i="4"/>
  <c r="CJ1012" i="4"/>
  <c r="CJ1013" i="4"/>
  <c r="CJ1014" i="4"/>
  <c r="CJ1015" i="4"/>
  <c r="CJ1016" i="4"/>
  <c r="CJ1017" i="4"/>
  <c r="CJ1018" i="4"/>
  <c r="CJ1019" i="4"/>
  <c r="CJ1020" i="4"/>
  <c r="CJ1021" i="4"/>
  <c r="CJ1022" i="4"/>
  <c r="CJ1023" i="4"/>
  <c r="CJ1024" i="4"/>
  <c r="CJ1025" i="4"/>
  <c r="CJ1026" i="4"/>
  <c r="CJ1027" i="4"/>
  <c r="CJ1028" i="4"/>
  <c r="CJ1029" i="4"/>
  <c r="CJ1030" i="4"/>
  <c r="CJ1031" i="4"/>
  <c r="CJ1032" i="4"/>
  <c r="CJ1033" i="4"/>
  <c r="CJ1034" i="4"/>
  <c r="CJ1035" i="4"/>
  <c r="CJ1036" i="4"/>
  <c r="CJ1037" i="4"/>
  <c r="CJ1038" i="4"/>
  <c r="CJ1039" i="4"/>
  <c r="CJ1040" i="4"/>
  <c r="CJ1041" i="4"/>
  <c r="CJ1042" i="4"/>
  <c r="CJ1043" i="4"/>
  <c r="CJ1044" i="4"/>
  <c r="CJ1045" i="4"/>
  <c r="CJ1046" i="4"/>
  <c r="CJ1047" i="4"/>
  <c r="CJ1048" i="4"/>
  <c r="CJ1049" i="4"/>
  <c r="CJ1050" i="4"/>
  <c r="CJ1051" i="4"/>
  <c r="CJ1052" i="4"/>
  <c r="CJ1053" i="4"/>
  <c r="CJ1054" i="4"/>
  <c r="CJ1055" i="4"/>
  <c r="CJ1056" i="4"/>
  <c r="CJ1057" i="4"/>
  <c r="CJ1058" i="4"/>
  <c r="CJ1059" i="4"/>
  <c r="CJ1060" i="4"/>
  <c r="CJ1061" i="4"/>
  <c r="CJ1062" i="4"/>
  <c r="CJ1063" i="4"/>
  <c r="CJ1064" i="4"/>
  <c r="CJ1065" i="4"/>
  <c r="CJ1066" i="4"/>
  <c r="CJ1067" i="4"/>
  <c r="CJ1068" i="4"/>
  <c r="CJ1069" i="4"/>
  <c r="CJ1070" i="4"/>
  <c r="CJ1071" i="4"/>
  <c r="CJ1072" i="4"/>
  <c r="CJ1073" i="4"/>
  <c r="CJ1074" i="4"/>
  <c r="CJ1075" i="4"/>
  <c r="CJ1076" i="4"/>
  <c r="CJ1077" i="4"/>
  <c r="CJ1078" i="4"/>
  <c r="CJ1079" i="4"/>
  <c r="CJ1080" i="4"/>
  <c r="CJ1081" i="4"/>
  <c r="CJ1082" i="4"/>
  <c r="CJ1083" i="4"/>
  <c r="CJ1084" i="4"/>
  <c r="CJ1085" i="4"/>
  <c r="CJ1086" i="4"/>
  <c r="CJ1087" i="4"/>
  <c r="CJ1088" i="4"/>
  <c r="CJ1089" i="4"/>
  <c r="CJ1090" i="4"/>
  <c r="CJ1091" i="4"/>
  <c r="CJ1092" i="4"/>
  <c r="CJ1093" i="4"/>
  <c r="CJ1094" i="4"/>
  <c r="CJ1095" i="4"/>
  <c r="CJ1096" i="4"/>
  <c r="CJ1097" i="4"/>
  <c r="CJ1098" i="4"/>
  <c r="CJ1099" i="4"/>
  <c r="CJ1100" i="4"/>
  <c r="CJ1101" i="4"/>
  <c r="CJ1102" i="4"/>
  <c r="CJ1103" i="4"/>
  <c r="CJ1104" i="4"/>
  <c r="CJ1105" i="4"/>
  <c r="CJ1106" i="4"/>
  <c r="CJ1107" i="4"/>
  <c r="CJ1108" i="4"/>
  <c r="CJ1109" i="4"/>
  <c r="CJ1110" i="4"/>
  <c r="CJ1111" i="4"/>
  <c r="CJ1112" i="4"/>
  <c r="CJ1113" i="4"/>
  <c r="CJ1114" i="4"/>
  <c r="CJ1115" i="4"/>
  <c r="CJ1116" i="4"/>
  <c r="CJ1117" i="4"/>
  <c r="CJ1118" i="4"/>
  <c r="CJ1119" i="4"/>
  <c r="CJ1120" i="4"/>
  <c r="CJ1121" i="4"/>
  <c r="CJ1122" i="4"/>
  <c r="CJ1123" i="4"/>
  <c r="CJ1124" i="4"/>
  <c r="CJ1125" i="4"/>
  <c r="CJ1126" i="4"/>
  <c r="CJ1127" i="4"/>
  <c r="CJ1128" i="4"/>
  <c r="CJ1129" i="4"/>
  <c r="CJ1130" i="4"/>
  <c r="CJ1131" i="4"/>
  <c r="CJ1132" i="4"/>
  <c r="CJ1133" i="4"/>
  <c r="CJ1134" i="4"/>
  <c r="CJ1135" i="4"/>
  <c r="CJ1136" i="4"/>
  <c r="CJ1137" i="4"/>
  <c r="CJ1138" i="4"/>
  <c r="CJ1139" i="4"/>
  <c r="CJ1140" i="4"/>
  <c r="CJ1141" i="4"/>
  <c r="CJ1142" i="4"/>
  <c r="CJ1143" i="4"/>
  <c r="CJ1144" i="4"/>
  <c r="CJ1145" i="4"/>
  <c r="CJ1146" i="4"/>
  <c r="CJ1147" i="4"/>
  <c r="CJ1148" i="4"/>
  <c r="CJ1149" i="4"/>
  <c r="CJ1150" i="4"/>
  <c r="CJ1151" i="4"/>
  <c r="CJ1152" i="4"/>
  <c r="CJ1153" i="4"/>
  <c r="CJ1154" i="4"/>
  <c r="CJ1155" i="4"/>
  <c r="CJ1156" i="4"/>
  <c r="CJ1157" i="4"/>
  <c r="CJ1158" i="4"/>
  <c r="CJ1159" i="4"/>
  <c r="CJ1160" i="4"/>
  <c r="CJ1161" i="4"/>
  <c r="CJ1162" i="4"/>
  <c r="CJ1163" i="4"/>
  <c r="CJ1164" i="4"/>
  <c r="CJ1165" i="4"/>
  <c r="CJ1166" i="4"/>
  <c r="CJ1167" i="4"/>
  <c r="CJ1168" i="4"/>
  <c r="CJ1169" i="4"/>
  <c r="CJ1170" i="4"/>
  <c r="CJ1171" i="4"/>
  <c r="CJ1172" i="4"/>
  <c r="CJ1173" i="4"/>
  <c r="CJ1174" i="4"/>
  <c r="CJ1175" i="4"/>
  <c r="CJ1176" i="4"/>
  <c r="CJ1177" i="4"/>
  <c r="CJ1178" i="4"/>
  <c r="CJ1179" i="4"/>
  <c r="CJ1180" i="4"/>
  <c r="CJ1181" i="4"/>
  <c r="CJ1182" i="4"/>
  <c r="CJ1183" i="4"/>
  <c r="CJ1184" i="4"/>
  <c r="CJ1185" i="4"/>
  <c r="CJ1186" i="4"/>
  <c r="CJ1187" i="4"/>
  <c r="CJ1188" i="4"/>
  <c r="CJ1189" i="4"/>
  <c r="CJ1190" i="4"/>
  <c r="CJ1191" i="4"/>
  <c r="CJ1192" i="4"/>
  <c r="CJ1193" i="4"/>
  <c r="CJ1194" i="4"/>
  <c r="CJ1195" i="4"/>
  <c r="CJ1196" i="4"/>
  <c r="CJ1197" i="4"/>
  <c r="CJ1198" i="4"/>
  <c r="CJ1199" i="4"/>
  <c r="CJ1200" i="4"/>
  <c r="CJ1201" i="4"/>
  <c r="CJ1202" i="4"/>
  <c r="CJ1203" i="4"/>
  <c r="CJ1204" i="4"/>
  <c r="CJ1205" i="4"/>
  <c r="CJ1206" i="4"/>
  <c r="CJ1207" i="4"/>
  <c r="CJ1208" i="4"/>
  <c r="CJ1209" i="4"/>
  <c r="CJ1210" i="4"/>
  <c r="CJ1211" i="4"/>
  <c r="CJ1212" i="4"/>
  <c r="CJ1213" i="4"/>
  <c r="CJ1214" i="4"/>
  <c r="CJ1215" i="4"/>
  <c r="CJ1216" i="4"/>
  <c r="CJ1217" i="4"/>
  <c r="CJ1218" i="4"/>
  <c r="CJ1219" i="4"/>
  <c r="CJ1220" i="4"/>
  <c r="CJ1221" i="4"/>
  <c r="CJ1222" i="4"/>
  <c r="CJ1223" i="4"/>
  <c r="CJ1224" i="4"/>
  <c r="CJ1225" i="4"/>
  <c r="CJ1226" i="4"/>
  <c r="CJ1227" i="4"/>
  <c r="CJ1228" i="4"/>
  <c r="CJ1229" i="4"/>
  <c r="CJ1230" i="4"/>
  <c r="CJ1231" i="4"/>
  <c r="CJ1232" i="4"/>
  <c r="CJ1233" i="4"/>
  <c r="CJ1234" i="4"/>
  <c r="CJ1235" i="4"/>
  <c r="CJ1236" i="4"/>
  <c r="CJ1237" i="4"/>
  <c r="CJ1238" i="4"/>
  <c r="CJ1239" i="4"/>
  <c r="CJ1240" i="4"/>
  <c r="CJ1241" i="4"/>
  <c r="CJ1242" i="4"/>
  <c r="CJ1243" i="4"/>
  <c r="CJ1244" i="4"/>
  <c r="CJ1245" i="4"/>
  <c r="CJ1246" i="4"/>
  <c r="CJ1247" i="4"/>
  <c r="CJ1248" i="4"/>
  <c r="CJ1249" i="4"/>
  <c r="CJ1250" i="4"/>
  <c r="CJ1251" i="4"/>
  <c r="CJ1252" i="4"/>
  <c r="CJ1253" i="4"/>
  <c r="CJ1254" i="4"/>
  <c r="CJ1255" i="4"/>
  <c r="CJ1256" i="4"/>
  <c r="CJ1257" i="4"/>
  <c r="CJ1258" i="4"/>
  <c r="CJ1259" i="4"/>
  <c r="CJ1260" i="4"/>
  <c r="CJ1261" i="4"/>
  <c r="CJ1262" i="4"/>
  <c r="CJ1263" i="4"/>
  <c r="CJ1264" i="4"/>
  <c r="CJ1265" i="4"/>
  <c r="CJ1266" i="4"/>
  <c r="CJ1267" i="4"/>
  <c r="CJ1268" i="4"/>
  <c r="CJ1269" i="4"/>
  <c r="CJ1270" i="4"/>
  <c r="CJ1271" i="4"/>
  <c r="CJ1272" i="4"/>
  <c r="CJ1273" i="4"/>
  <c r="CJ1274" i="4"/>
  <c r="CJ1275" i="4"/>
  <c r="CJ1276" i="4"/>
  <c r="CJ1277" i="4"/>
  <c r="CJ1278" i="4"/>
  <c r="CJ1279" i="4"/>
  <c r="CJ1280" i="4"/>
  <c r="CJ1281" i="4"/>
  <c r="CJ1282" i="4"/>
  <c r="CJ1283" i="4"/>
  <c r="CJ1284" i="4"/>
  <c r="CJ1285" i="4"/>
  <c r="CJ1286" i="4"/>
  <c r="CJ1287" i="4"/>
  <c r="CJ1288" i="4"/>
  <c r="CJ1289" i="4"/>
  <c r="CJ1290" i="4"/>
  <c r="CJ1291" i="4"/>
  <c r="CJ1292" i="4"/>
  <c r="CJ1293" i="4"/>
  <c r="CJ1294" i="4"/>
  <c r="CJ1295" i="4"/>
  <c r="CJ1296" i="4"/>
  <c r="CJ1297" i="4"/>
  <c r="CJ1298" i="4"/>
  <c r="CJ1299" i="4"/>
  <c r="CJ1300" i="4"/>
  <c r="CJ1301" i="4"/>
  <c r="CJ1302" i="4"/>
  <c r="CJ1303" i="4"/>
  <c r="CJ1304" i="4"/>
  <c r="CJ1305" i="4"/>
  <c r="CJ1306" i="4"/>
  <c r="CJ1307" i="4"/>
  <c r="CJ1308" i="4"/>
  <c r="CJ1309" i="4"/>
  <c r="CJ1310" i="4"/>
  <c r="CJ1311" i="4"/>
  <c r="CJ1312" i="4"/>
  <c r="CJ1313" i="4"/>
  <c r="CJ1314" i="4"/>
  <c r="CJ1315" i="4"/>
  <c r="CJ1316" i="4"/>
  <c r="CJ1317" i="4"/>
  <c r="CJ1318" i="4"/>
  <c r="CJ1319" i="4"/>
  <c r="CJ1320" i="4"/>
  <c r="CJ1321" i="4"/>
  <c r="CJ1322" i="4"/>
  <c r="CJ1323" i="4"/>
  <c r="CJ1324" i="4"/>
  <c r="CJ1325" i="4"/>
  <c r="CJ1326" i="4"/>
  <c r="CJ1327" i="4"/>
  <c r="CJ1328" i="4"/>
  <c r="CJ1329" i="4"/>
  <c r="CJ1330" i="4"/>
  <c r="CJ1331" i="4"/>
  <c r="CJ1332" i="4"/>
  <c r="CJ1333" i="4"/>
  <c r="CJ1334" i="4"/>
  <c r="CJ1335" i="4"/>
  <c r="CJ1336" i="4"/>
  <c r="CJ1337" i="4"/>
  <c r="CJ1338" i="4"/>
  <c r="CJ1339" i="4"/>
  <c r="CJ1340" i="4"/>
  <c r="CJ1341" i="4"/>
  <c r="CJ1342" i="4"/>
  <c r="CJ1343" i="4"/>
  <c r="CJ1344" i="4"/>
  <c r="CJ1345" i="4"/>
  <c r="CJ1346" i="4"/>
  <c r="CJ1347" i="4"/>
  <c r="CJ1348" i="4"/>
  <c r="CJ1349" i="4"/>
  <c r="CJ1350" i="4"/>
  <c r="CJ1351" i="4"/>
  <c r="CJ1352" i="4"/>
  <c r="CJ1353" i="4"/>
  <c r="CJ1354" i="4"/>
  <c r="CJ1355" i="4"/>
  <c r="CJ1356" i="4"/>
  <c r="CJ1357" i="4"/>
  <c r="CJ1358" i="4"/>
  <c r="CJ1359" i="4"/>
  <c r="CJ1360" i="4"/>
  <c r="CJ1361" i="4"/>
  <c r="CJ1362" i="4"/>
  <c r="CJ1363" i="4"/>
  <c r="CJ1364" i="4"/>
  <c r="CJ1365" i="4"/>
  <c r="CJ1366" i="4"/>
  <c r="CJ1367" i="4"/>
  <c r="CJ1368" i="4"/>
  <c r="CJ1369" i="4"/>
  <c r="CJ1370" i="4"/>
  <c r="CJ1371" i="4"/>
  <c r="CJ1372" i="4"/>
  <c r="CJ1373" i="4"/>
  <c r="CJ1374" i="4"/>
  <c r="CJ1375" i="4"/>
  <c r="CJ1376" i="4"/>
  <c r="CJ1377" i="4"/>
  <c r="CJ1378" i="4"/>
  <c r="CJ1379" i="4"/>
  <c r="CJ1380" i="4"/>
  <c r="CJ1381" i="4"/>
  <c r="CJ1382" i="4"/>
  <c r="CJ1383" i="4"/>
  <c r="CJ1384" i="4"/>
  <c r="CJ1385" i="4"/>
  <c r="CJ1386" i="4"/>
  <c r="CJ1387" i="4"/>
  <c r="CJ1388" i="4"/>
  <c r="CJ1389" i="4"/>
  <c r="CJ1390" i="4"/>
  <c r="CJ1391" i="4"/>
  <c r="CJ1392" i="4"/>
  <c r="CJ1393" i="4"/>
  <c r="CJ1394" i="4"/>
  <c r="CJ1395" i="4"/>
  <c r="CJ1396" i="4"/>
  <c r="CJ1397" i="4"/>
  <c r="CJ1398" i="4"/>
  <c r="CJ1399" i="4"/>
  <c r="CJ1400" i="4"/>
  <c r="CJ1401" i="4"/>
  <c r="CJ1402" i="4"/>
  <c r="CJ1403" i="4"/>
  <c r="CJ1404" i="4"/>
  <c r="CJ1405" i="4"/>
  <c r="CJ1406" i="4"/>
  <c r="CJ1407" i="4"/>
  <c r="CJ1408" i="4"/>
  <c r="CJ1409" i="4"/>
  <c r="CJ1410" i="4"/>
  <c r="CJ1411" i="4"/>
  <c r="CJ1412" i="4"/>
  <c r="CJ1413" i="4"/>
  <c r="CJ1414" i="4"/>
  <c r="CJ1415" i="4"/>
  <c r="CJ1416" i="4"/>
  <c r="CJ1417" i="4"/>
  <c r="CJ1418" i="4"/>
  <c r="CJ1419" i="4"/>
  <c r="CJ1420" i="4"/>
  <c r="CJ1421" i="4"/>
  <c r="CJ1422" i="4"/>
  <c r="CJ1423" i="4"/>
  <c r="CJ1424" i="4"/>
  <c r="CJ1425" i="4"/>
  <c r="CJ1426" i="4"/>
  <c r="CJ1427" i="4"/>
  <c r="CJ1428" i="4"/>
  <c r="CJ1429" i="4"/>
  <c r="CJ1430" i="4"/>
  <c r="CJ1431" i="4"/>
  <c r="CJ1432" i="4"/>
  <c r="CJ1433" i="4"/>
  <c r="CJ1434" i="4"/>
  <c r="CJ1435" i="4"/>
  <c r="CJ1436" i="4"/>
  <c r="CJ1437" i="4"/>
  <c r="CJ1438" i="4"/>
  <c r="CJ1439" i="4"/>
  <c r="CJ1440" i="4"/>
  <c r="CJ1441" i="4"/>
  <c r="CJ1442" i="4"/>
  <c r="CJ1443" i="4"/>
  <c r="CJ1444" i="4"/>
  <c r="CJ1445" i="4"/>
  <c r="CJ1446" i="4"/>
  <c r="CJ1447" i="4"/>
  <c r="CJ1448" i="4"/>
  <c r="CJ1449" i="4"/>
  <c r="CJ1450" i="4"/>
  <c r="CJ1451" i="4"/>
  <c r="CJ1452" i="4"/>
  <c r="CJ1453" i="4"/>
  <c r="CJ1454" i="4"/>
  <c r="CJ1455" i="4"/>
  <c r="CJ1456" i="4"/>
  <c r="CJ1457" i="4"/>
  <c r="CJ1458" i="4"/>
  <c r="CJ1459" i="4"/>
  <c r="CJ1460" i="4"/>
  <c r="CJ1461" i="4"/>
  <c r="CJ1462" i="4"/>
  <c r="CJ1463" i="4"/>
  <c r="CJ1464" i="4"/>
  <c r="CJ1465" i="4"/>
  <c r="CJ1466" i="4"/>
  <c r="CJ1467" i="4"/>
  <c r="CJ1468" i="4"/>
  <c r="CJ1469" i="4"/>
  <c r="CJ1470" i="4"/>
  <c r="CJ1471" i="4"/>
  <c r="CJ1472" i="4"/>
  <c r="CJ1473" i="4"/>
  <c r="CJ1474" i="4"/>
  <c r="CJ1475" i="4"/>
  <c r="CJ1476" i="4"/>
  <c r="CJ1477" i="4"/>
  <c r="CJ1478" i="4"/>
  <c r="CJ1479" i="4"/>
  <c r="CJ1480" i="4"/>
  <c r="CJ1481" i="4"/>
  <c r="CJ1482" i="4"/>
  <c r="CJ1483" i="4"/>
  <c r="CJ1484" i="4"/>
  <c r="CJ1485" i="4"/>
  <c r="CJ1486" i="4"/>
  <c r="CJ1487" i="4"/>
  <c r="CJ1488" i="4"/>
  <c r="CJ1489" i="4"/>
  <c r="CJ1490" i="4"/>
  <c r="CJ1491" i="4"/>
  <c r="CJ1492" i="4"/>
  <c r="CJ1493" i="4"/>
  <c r="CJ1494" i="4"/>
  <c r="CJ1495" i="4"/>
  <c r="CJ1496" i="4"/>
  <c r="CJ1497" i="4"/>
  <c r="CJ1498" i="4"/>
  <c r="CJ1499" i="4"/>
  <c r="CJ1500" i="4"/>
  <c r="CJ1501" i="4"/>
  <c r="CJ1502" i="4"/>
  <c r="CJ1503" i="4"/>
  <c r="CJ1504" i="4"/>
  <c r="CJ1505" i="4"/>
  <c r="CJ1506" i="4"/>
  <c r="CJ1507" i="4"/>
  <c r="CJ1508" i="4"/>
  <c r="CJ1509" i="4"/>
  <c r="CJ1510" i="4"/>
  <c r="CJ1511" i="4"/>
  <c r="CJ1512" i="4"/>
  <c r="CJ1513" i="4"/>
  <c r="CJ1514" i="4"/>
  <c r="CJ1515" i="4"/>
  <c r="CJ1516" i="4"/>
  <c r="CJ1517" i="4"/>
  <c r="CJ1518" i="4"/>
  <c r="CJ1519" i="4"/>
  <c r="CJ1520" i="4"/>
  <c r="CJ1521" i="4"/>
  <c r="CJ1522" i="4"/>
  <c r="CJ1523" i="4"/>
  <c r="CJ1524" i="4"/>
  <c r="CJ1525" i="4"/>
  <c r="CJ1526" i="4"/>
  <c r="CJ1527" i="4"/>
  <c r="CJ1528" i="4"/>
  <c r="CJ1529" i="4"/>
  <c r="CJ1530" i="4"/>
  <c r="CJ1531" i="4"/>
  <c r="CJ1532" i="4"/>
  <c r="CJ1533" i="4"/>
  <c r="CJ1534" i="4"/>
  <c r="CJ1535" i="4"/>
  <c r="CJ1536" i="4"/>
  <c r="CJ1537" i="4"/>
  <c r="CJ1538" i="4"/>
  <c r="CJ1539" i="4"/>
  <c r="CJ1540" i="4"/>
  <c r="CJ1541" i="4"/>
  <c r="CJ1542" i="4"/>
  <c r="CJ1543" i="4"/>
  <c r="CJ1544" i="4"/>
  <c r="CJ1545" i="4"/>
  <c r="CJ1546" i="4"/>
  <c r="CJ1547" i="4"/>
  <c r="CJ1548" i="4"/>
  <c r="CJ1549" i="4"/>
  <c r="CJ1550" i="4"/>
  <c r="CJ1551" i="4"/>
  <c r="CJ1552" i="4"/>
  <c r="CJ1553" i="4"/>
  <c r="CJ1554" i="4"/>
  <c r="CJ1555" i="4"/>
  <c r="CJ1556" i="4"/>
  <c r="CJ1557" i="4"/>
  <c r="CJ1558" i="4"/>
  <c r="CJ1559" i="4"/>
  <c r="CJ1560" i="4"/>
  <c r="CJ1561" i="4"/>
  <c r="CJ1562" i="4"/>
  <c r="CJ1563" i="4"/>
  <c r="CJ1564" i="4"/>
  <c r="CJ1565" i="4"/>
  <c r="CJ1566" i="4"/>
  <c r="CJ1567" i="4"/>
  <c r="CJ1568" i="4"/>
  <c r="CJ1569" i="4"/>
  <c r="CJ1570" i="4"/>
  <c r="CJ1571" i="4"/>
  <c r="CJ1572" i="4"/>
  <c r="CJ1573" i="4"/>
  <c r="CJ1574" i="4"/>
  <c r="CJ1575" i="4"/>
  <c r="CJ1576" i="4"/>
  <c r="CJ1577" i="4"/>
  <c r="CJ1578" i="4"/>
  <c r="CJ1579" i="4"/>
  <c r="CJ1580" i="4"/>
  <c r="CJ1581" i="4"/>
  <c r="CJ1582" i="4"/>
  <c r="CJ1583" i="4"/>
  <c r="CJ1584" i="4"/>
  <c r="CJ1585" i="4"/>
  <c r="CJ1586" i="4"/>
  <c r="CJ1587" i="4"/>
  <c r="CJ1588" i="4"/>
  <c r="CJ1589" i="4"/>
  <c r="CJ1590" i="4"/>
  <c r="CJ1591" i="4"/>
  <c r="CJ1592" i="4"/>
  <c r="CJ1593" i="4"/>
  <c r="CJ1594" i="4"/>
  <c r="CJ1595" i="4"/>
  <c r="CJ1596" i="4"/>
  <c r="CJ1597" i="4"/>
  <c r="CJ1598" i="4"/>
  <c r="CJ1599" i="4"/>
  <c r="CJ1600" i="4"/>
  <c r="CJ1601" i="4"/>
  <c r="CJ1602" i="4"/>
  <c r="CJ1603" i="4"/>
  <c r="CJ1604" i="4"/>
  <c r="CJ1605" i="4"/>
  <c r="CJ1606" i="4"/>
  <c r="CJ1607" i="4"/>
  <c r="CJ1608" i="4"/>
  <c r="CJ1609" i="4"/>
  <c r="CJ1610" i="4"/>
  <c r="CJ1611" i="4"/>
  <c r="CJ1612" i="4"/>
  <c r="CJ1613" i="4"/>
  <c r="CJ1614" i="4"/>
  <c r="CJ1615" i="4"/>
  <c r="CJ1616" i="4"/>
  <c r="CJ1617" i="4"/>
  <c r="CJ1618" i="4"/>
  <c r="CJ1619" i="4"/>
  <c r="CJ1620" i="4"/>
  <c r="CJ1621" i="4"/>
  <c r="CJ1622" i="4"/>
  <c r="CJ1623" i="4"/>
  <c r="CJ1624" i="4"/>
  <c r="CJ1625" i="4"/>
  <c r="CJ1626" i="4"/>
  <c r="CJ1627" i="4"/>
  <c r="CJ1628" i="4"/>
  <c r="CJ1629" i="4"/>
  <c r="CJ1630" i="4"/>
  <c r="CJ1631" i="4"/>
  <c r="CJ1632" i="4"/>
  <c r="CJ1633" i="4"/>
  <c r="CJ1634" i="4"/>
  <c r="CJ1635" i="4"/>
  <c r="CJ1636" i="4"/>
  <c r="CJ1637" i="4"/>
  <c r="CJ1638" i="4"/>
  <c r="CJ1639" i="4"/>
  <c r="CJ1640" i="4"/>
  <c r="CJ1641" i="4"/>
  <c r="CJ1642" i="4"/>
  <c r="CJ1643" i="4"/>
  <c r="CJ1644" i="4"/>
  <c r="CJ1645" i="4"/>
  <c r="CJ1646" i="4"/>
  <c r="CJ1647" i="4"/>
  <c r="CJ1648" i="4"/>
  <c r="CJ1649" i="4"/>
  <c r="CJ1650" i="4"/>
  <c r="CJ1651" i="4"/>
  <c r="CJ1652" i="4"/>
  <c r="CJ1653" i="4"/>
  <c r="CJ1654" i="4"/>
  <c r="CJ1655" i="4"/>
  <c r="CJ1656" i="4"/>
  <c r="CJ1657" i="4"/>
  <c r="CJ1658" i="4"/>
  <c r="CJ1659" i="4"/>
  <c r="CJ1660" i="4"/>
  <c r="CJ1661" i="4"/>
  <c r="CJ1662" i="4"/>
  <c r="CJ1663" i="4"/>
  <c r="CJ1664" i="4"/>
  <c r="CJ1665" i="4"/>
  <c r="CJ1666" i="4"/>
  <c r="CJ1667" i="4"/>
  <c r="CJ1668" i="4"/>
  <c r="CJ1669" i="4"/>
  <c r="CJ1670" i="4"/>
  <c r="CJ1671" i="4"/>
  <c r="CJ1672" i="4"/>
  <c r="CJ1673" i="4"/>
  <c r="CJ1674" i="4"/>
  <c r="CJ1675" i="4"/>
  <c r="CJ1676" i="4"/>
  <c r="CJ1677" i="4"/>
  <c r="CJ1678" i="4"/>
  <c r="CJ1679" i="4"/>
  <c r="CJ1680" i="4"/>
  <c r="CJ1681" i="4"/>
  <c r="CJ1682" i="4"/>
  <c r="CJ1683" i="4"/>
  <c r="CJ1684" i="4"/>
  <c r="CJ1685" i="4"/>
  <c r="CJ1686" i="4"/>
  <c r="CJ1687" i="4"/>
  <c r="CJ1688" i="4"/>
  <c r="CJ1689" i="4"/>
  <c r="CJ1690" i="4"/>
  <c r="CJ1691" i="4"/>
  <c r="CJ1692" i="4"/>
  <c r="CJ1693" i="4"/>
  <c r="CJ1694" i="4"/>
  <c r="CJ1695" i="4"/>
  <c r="CJ1696" i="4"/>
  <c r="CJ1697" i="4"/>
  <c r="CJ1698" i="4"/>
  <c r="CJ1699" i="4"/>
  <c r="CJ1700" i="4"/>
  <c r="CJ1701" i="4"/>
  <c r="CJ1702" i="4"/>
  <c r="CJ1703" i="4"/>
  <c r="CJ1704" i="4"/>
  <c r="CJ1705" i="4"/>
  <c r="CJ1706" i="4"/>
  <c r="CJ1707" i="4"/>
  <c r="CJ1708" i="4"/>
  <c r="CJ1709" i="4"/>
  <c r="CJ1710" i="4"/>
  <c r="CJ1711" i="4"/>
  <c r="CJ1712" i="4"/>
  <c r="CJ1713" i="4"/>
  <c r="CJ1714" i="4"/>
  <c r="CJ1715" i="4"/>
  <c r="CJ1716" i="4"/>
  <c r="CJ1717" i="4"/>
  <c r="CJ1718" i="4"/>
  <c r="CJ1719" i="4"/>
  <c r="CJ1720" i="4"/>
  <c r="CJ1721" i="4"/>
  <c r="CJ1722" i="4"/>
  <c r="CJ1723" i="4"/>
  <c r="CJ1724" i="4"/>
  <c r="CJ1725" i="4"/>
  <c r="CJ1726" i="4"/>
  <c r="CJ1727" i="4"/>
  <c r="CJ1728" i="4"/>
  <c r="CJ1729" i="4"/>
  <c r="CJ1730" i="4"/>
  <c r="CJ1731" i="4"/>
  <c r="CJ1732" i="4"/>
  <c r="CJ1733" i="4"/>
  <c r="CJ1734" i="4"/>
  <c r="CJ1735" i="4"/>
  <c r="CJ1736" i="4"/>
  <c r="CJ1737" i="4"/>
  <c r="CJ1738" i="4"/>
  <c r="CJ1739" i="4"/>
  <c r="CJ1740" i="4"/>
  <c r="CJ1741" i="4"/>
  <c r="CJ1742" i="4"/>
  <c r="CJ1743" i="4"/>
  <c r="CJ1744" i="4"/>
  <c r="CJ1745" i="4"/>
  <c r="CJ1746" i="4"/>
  <c r="CJ1747" i="4"/>
  <c r="CJ1748" i="4"/>
  <c r="CJ1749" i="4"/>
  <c r="CJ1750" i="4"/>
  <c r="CJ1751" i="4"/>
  <c r="CJ1752" i="4"/>
  <c r="CJ1753" i="4"/>
  <c r="CJ1754" i="4"/>
  <c r="CJ1755" i="4"/>
  <c r="CJ1756" i="4"/>
  <c r="CJ1757" i="4"/>
  <c r="CJ1758" i="4"/>
  <c r="CJ1759" i="4"/>
  <c r="CJ1760" i="4"/>
  <c r="CJ1761" i="4"/>
  <c r="CJ1762" i="4"/>
  <c r="CJ1763" i="4"/>
  <c r="CJ1764" i="4"/>
  <c r="CJ1765" i="4"/>
  <c r="CJ1766" i="4"/>
  <c r="CJ1767" i="4"/>
  <c r="CJ1768" i="4"/>
  <c r="CJ1769" i="4"/>
  <c r="CJ1770" i="4"/>
  <c r="CJ1771" i="4"/>
  <c r="CJ1772" i="4"/>
  <c r="CJ1773" i="4"/>
  <c r="CJ1774" i="4"/>
  <c r="CJ1775" i="4"/>
  <c r="CJ1776" i="4"/>
  <c r="CJ1777" i="4"/>
  <c r="CJ1778" i="4"/>
  <c r="CJ1779" i="4"/>
  <c r="CJ1780" i="4"/>
  <c r="CJ1781" i="4"/>
  <c r="CJ1782" i="4"/>
  <c r="CJ1783" i="4"/>
  <c r="CJ1784" i="4"/>
  <c r="CJ1785" i="4"/>
  <c r="CJ1786" i="4"/>
  <c r="CJ1787" i="4"/>
  <c r="CJ1788" i="4"/>
  <c r="CJ1789" i="4"/>
  <c r="CJ1790" i="4"/>
  <c r="CJ1791" i="4"/>
  <c r="CJ1792" i="4"/>
  <c r="CJ1793" i="4"/>
  <c r="CJ1794" i="4"/>
  <c r="CJ1795" i="4"/>
  <c r="CJ1796" i="4"/>
  <c r="CJ1797" i="4"/>
  <c r="CJ1798" i="4"/>
  <c r="CJ1799" i="4"/>
  <c r="CJ1800" i="4"/>
  <c r="CJ1801" i="4"/>
  <c r="CJ1802" i="4"/>
  <c r="CJ1803" i="4"/>
  <c r="CJ1804" i="4"/>
  <c r="CJ1805" i="4"/>
  <c r="CJ1806" i="4"/>
  <c r="CJ1807" i="4"/>
  <c r="CJ1808" i="4"/>
  <c r="CJ1809" i="4"/>
  <c r="CJ1810" i="4"/>
  <c r="CJ1811" i="4"/>
  <c r="CJ1812" i="4"/>
  <c r="CJ1813" i="4"/>
  <c r="CJ1814" i="4"/>
  <c r="CJ1815" i="4"/>
  <c r="CJ1816" i="4"/>
  <c r="CJ1817" i="4"/>
  <c r="CJ1818" i="4"/>
  <c r="CJ1819" i="4"/>
  <c r="CJ1820" i="4"/>
  <c r="CJ1821" i="4"/>
  <c r="CJ1822" i="4"/>
  <c r="CJ1823" i="4"/>
  <c r="CJ1824" i="4"/>
  <c r="CJ1825" i="4"/>
  <c r="CJ1826" i="4"/>
  <c r="CJ1827" i="4"/>
  <c r="CJ1828" i="4"/>
  <c r="CJ1829" i="4"/>
  <c r="CJ1830" i="4"/>
  <c r="CJ1831" i="4"/>
  <c r="CJ1832" i="4"/>
  <c r="CJ1833" i="4"/>
  <c r="CJ1834" i="4"/>
  <c r="CJ1835" i="4"/>
  <c r="CJ1836" i="4"/>
  <c r="CJ1837" i="4"/>
  <c r="CJ1838" i="4"/>
  <c r="CJ1839" i="4"/>
  <c r="CJ1840" i="4"/>
  <c r="CJ1841" i="4"/>
  <c r="CJ1842" i="4"/>
  <c r="CJ1843" i="4"/>
  <c r="CJ1844" i="4"/>
  <c r="CJ1845" i="4"/>
  <c r="CJ1846" i="4"/>
  <c r="CJ1847" i="4"/>
  <c r="CJ1848" i="4"/>
  <c r="CJ1849" i="4"/>
  <c r="CJ1850" i="4"/>
  <c r="CJ1851" i="4"/>
  <c r="CJ1852" i="4"/>
  <c r="CJ1853" i="4"/>
  <c r="CJ1854" i="4"/>
  <c r="CJ1855" i="4"/>
  <c r="CJ1856" i="4"/>
  <c r="CJ1857" i="4"/>
  <c r="CJ1858" i="4"/>
  <c r="CJ1859" i="4"/>
  <c r="CJ1860" i="4"/>
  <c r="CJ1861" i="4"/>
  <c r="CJ1862" i="4"/>
  <c r="CJ1863" i="4"/>
  <c r="CJ1864" i="4"/>
  <c r="CJ1865" i="4"/>
  <c r="CJ1866" i="4"/>
  <c r="CJ1867" i="4"/>
  <c r="CJ1868" i="4"/>
  <c r="CJ1869" i="4"/>
  <c r="CJ1870" i="4"/>
  <c r="CJ1871" i="4"/>
  <c r="CJ1872" i="4"/>
  <c r="CJ1873" i="4"/>
  <c r="CJ1874" i="4"/>
  <c r="CJ1875" i="4"/>
  <c r="CJ1876" i="4"/>
  <c r="CJ1877" i="4"/>
  <c r="CJ1878" i="4"/>
  <c r="CJ1879" i="4"/>
  <c r="CJ1880" i="4"/>
  <c r="CJ1881" i="4"/>
  <c r="CJ1882" i="4"/>
  <c r="CJ1883" i="4"/>
  <c r="CJ1884" i="4"/>
  <c r="CJ1885" i="4"/>
  <c r="CJ1886" i="4"/>
  <c r="CJ1887" i="4"/>
  <c r="CJ1888" i="4"/>
  <c r="CJ1889" i="4"/>
  <c r="CJ1890" i="4"/>
  <c r="CJ1891" i="4"/>
  <c r="CJ1892" i="4"/>
  <c r="CJ1893" i="4"/>
  <c r="CJ1894" i="4"/>
  <c r="CJ1895" i="4"/>
  <c r="CJ1896" i="4"/>
  <c r="CJ1897" i="4"/>
  <c r="CJ1898" i="4"/>
  <c r="CJ1899" i="4"/>
  <c r="CJ1900" i="4"/>
  <c r="CJ1901" i="4"/>
  <c r="CJ1902" i="4"/>
  <c r="CJ1903" i="4"/>
  <c r="CJ1904" i="4"/>
  <c r="CJ1905" i="4"/>
  <c r="CJ1906" i="4"/>
  <c r="CJ1907" i="4"/>
  <c r="CJ1908" i="4"/>
  <c r="CJ1909" i="4"/>
  <c r="CJ1910" i="4"/>
  <c r="CJ1911" i="4"/>
  <c r="CJ1912" i="4"/>
  <c r="CJ1913" i="4"/>
  <c r="CJ1914" i="4"/>
  <c r="CJ1915" i="4"/>
  <c r="CJ1916" i="4"/>
  <c r="CJ1917" i="4"/>
  <c r="CJ1918" i="4"/>
  <c r="CJ1919" i="4"/>
  <c r="CJ1920" i="4"/>
  <c r="CJ1921" i="4"/>
  <c r="CJ1922" i="4"/>
  <c r="CJ1923" i="4"/>
  <c r="CJ1924" i="4"/>
  <c r="CJ1925" i="4"/>
  <c r="CJ1926" i="4"/>
  <c r="CJ1927" i="4"/>
  <c r="CJ1928" i="4"/>
  <c r="CJ1929" i="4"/>
  <c r="CJ1930" i="4"/>
  <c r="CJ1931" i="4"/>
  <c r="CJ1932" i="4"/>
  <c r="CJ1933" i="4"/>
  <c r="CJ1934" i="4"/>
  <c r="CJ1935" i="4"/>
  <c r="CJ1936" i="4"/>
  <c r="CJ1937" i="4"/>
  <c r="CJ1938" i="4"/>
  <c r="CJ1939" i="4"/>
  <c r="CJ1940" i="4"/>
  <c r="CJ1941" i="4"/>
  <c r="CJ1942" i="4"/>
  <c r="CJ1943" i="4"/>
  <c r="CJ1944" i="4"/>
  <c r="CJ1945" i="4"/>
  <c r="CJ1946" i="4"/>
  <c r="CJ1947" i="4"/>
  <c r="CJ1948" i="4"/>
  <c r="CJ1949" i="4"/>
  <c r="CJ1950" i="4"/>
  <c r="CJ1951" i="4"/>
  <c r="CJ1952" i="4"/>
  <c r="CJ1953" i="4"/>
  <c r="CJ1954" i="4"/>
  <c r="CJ1955" i="4"/>
  <c r="CJ1956" i="4"/>
  <c r="CJ1957" i="4"/>
  <c r="CJ1958" i="4"/>
  <c r="CJ1959" i="4"/>
  <c r="CJ1960" i="4"/>
  <c r="CJ1961" i="4"/>
  <c r="CJ1962" i="4"/>
  <c r="CJ1963" i="4"/>
  <c r="CJ1964" i="4"/>
  <c r="CJ1965" i="4"/>
  <c r="CJ1966" i="4"/>
  <c r="CJ1967" i="4"/>
  <c r="CJ1968" i="4"/>
  <c r="CJ1969" i="4"/>
  <c r="CJ1970" i="4"/>
  <c r="CJ1971" i="4"/>
  <c r="CJ1972" i="4"/>
  <c r="CJ1973" i="4"/>
  <c r="CJ1974" i="4"/>
  <c r="CJ1975" i="4"/>
  <c r="CJ1976" i="4"/>
  <c r="CJ1977" i="4"/>
  <c r="CJ1978" i="4"/>
  <c r="CJ1979" i="4"/>
  <c r="CJ1980" i="4"/>
  <c r="CJ1981" i="4"/>
  <c r="CJ1982" i="4"/>
  <c r="CJ1983" i="4"/>
  <c r="CJ1984" i="4"/>
  <c r="CJ1985" i="4"/>
  <c r="CJ1986" i="4"/>
  <c r="CJ1987" i="4"/>
  <c r="CJ1988" i="4"/>
  <c r="CJ1989" i="4"/>
  <c r="CJ1990" i="4"/>
  <c r="CJ1991" i="4"/>
  <c r="CJ1992" i="4"/>
  <c r="CJ1993" i="4"/>
  <c r="CJ1994" i="4"/>
  <c r="CJ1995" i="4"/>
  <c r="CJ1996" i="4"/>
  <c r="CJ1997" i="4"/>
  <c r="CJ1998" i="4"/>
  <c r="CJ1999" i="4"/>
  <c r="CJ2000" i="4"/>
  <c r="CJ2001" i="4"/>
  <c r="CJ2002" i="4"/>
  <c r="CJ2003" i="4"/>
  <c r="CJ2004" i="4"/>
  <c r="CJ2005" i="4"/>
  <c r="CJ2006" i="4"/>
  <c r="CJ2007" i="4"/>
  <c r="CJ2008" i="4"/>
  <c r="CJ2009" i="4"/>
  <c r="CJ2010" i="4"/>
  <c r="CJ2011" i="4"/>
  <c r="CJ2012" i="4"/>
  <c r="CJ2013" i="4"/>
  <c r="CJ2014" i="4"/>
  <c r="CJ2015" i="4"/>
  <c r="CJ2016" i="4"/>
  <c r="CJ2017" i="4"/>
  <c r="CJ2018" i="4"/>
  <c r="CJ2019" i="4"/>
  <c r="CJ2020" i="4"/>
  <c r="CJ2021" i="4"/>
  <c r="CJ2022" i="4"/>
  <c r="CJ2023" i="4"/>
  <c r="CJ2024" i="4"/>
  <c r="CJ2025" i="4"/>
  <c r="CJ2026" i="4"/>
  <c r="CJ2027" i="4"/>
  <c r="CJ2028" i="4"/>
  <c r="CJ2029" i="4"/>
  <c r="CJ2030" i="4"/>
  <c r="CJ2031" i="4"/>
  <c r="CJ2032" i="4"/>
  <c r="CJ2033" i="4"/>
  <c r="CJ2034" i="4"/>
  <c r="CJ2035" i="4"/>
  <c r="CJ2036" i="4"/>
  <c r="CJ2037" i="4"/>
  <c r="CJ2038" i="4"/>
  <c r="CJ2039" i="4"/>
  <c r="CJ2040" i="4"/>
  <c r="CJ2041" i="4"/>
  <c r="CJ2042" i="4"/>
  <c r="CJ2043" i="4"/>
  <c r="CJ2044" i="4"/>
  <c r="CJ2045" i="4"/>
  <c r="CJ2046" i="4"/>
  <c r="CJ2047" i="4"/>
  <c r="CJ2048" i="4"/>
  <c r="CJ2049" i="4"/>
  <c r="CJ2050" i="4"/>
  <c r="CJ2051" i="4"/>
  <c r="CJ2052" i="4"/>
  <c r="CJ2053" i="4"/>
  <c r="CJ2054" i="4"/>
  <c r="CJ2055" i="4"/>
  <c r="CJ2056" i="4"/>
  <c r="CJ2057" i="4"/>
  <c r="CJ2058" i="4"/>
  <c r="CJ2059" i="4"/>
  <c r="CJ2060" i="4"/>
  <c r="CJ2061" i="4"/>
  <c r="CJ2062" i="4"/>
  <c r="CJ2063" i="4"/>
  <c r="CJ2064" i="4"/>
  <c r="CJ2065" i="4"/>
  <c r="CJ2066" i="4"/>
  <c r="CJ2067" i="4"/>
  <c r="CJ2068" i="4"/>
  <c r="CJ2069" i="4"/>
  <c r="CJ2070" i="4"/>
  <c r="CJ2071" i="4"/>
  <c r="CJ2072" i="4"/>
  <c r="CJ2073" i="4"/>
  <c r="CJ2074" i="4"/>
  <c r="CJ2075" i="4"/>
  <c r="CJ2076" i="4"/>
  <c r="CJ2077" i="4"/>
  <c r="CJ2078" i="4"/>
  <c r="CJ2079" i="4"/>
  <c r="CJ2080" i="4"/>
  <c r="CJ2081" i="4"/>
  <c r="CJ2082" i="4"/>
  <c r="CJ2083" i="4"/>
  <c r="CJ2084" i="4"/>
  <c r="CJ2085" i="4"/>
  <c r="CJ2086" i="4"/>
  <c r="CJ2087" i="4"/>
  <c r="CJ2088" i="4"/>
  <c r="CJ2089" i="4"/>
  <c r="CJ2090" i="4"/>
  <c r="CJ2091" i="4"/>
  <c r="CJ2092" i="4"/>
  <c r="CJ2093" i="4"/>
  <c r="CJ2094" i="4"/>
  <c r="CJ2095" i="4"/>
  <c r="CJ2096" i="4"/>
  <c r="CJ2097" i="4"/>
  <c r="CJ2098" i="4"/>
  <c r="CJ2099" i="4"/>
  <c r="CJ2100" i="4"/>
  <c r="CJ2101" i="4"/>
  <c r="CJ2102" i="4"/>
  <c r="CJ2103" i="4"/>
  <c r="CJ2104" i="4"/>
  <c r="CJ2105" i="4"/>
  <c r="CJ2106" i="4"/>
  <c r="CJ2107" i="4"/>
  <c r="CJ2108" i="4"/>
  <c r="CJ2109" i="4"/>
  <c r="CJ2110" i="4"/>
  <c r="CJ2111" i="4"/>
  <c r="CJ2112" i="4"/>
  <c r="CJ2113" i="4"/>
  <c r="CJ2114" i="4"/>
  <c r="CJ2115" i="4"/>
  <c r="CJ2116" i="4"/>
  <c r="CJ2117" i="4"/>
  <c r="CJ2118" i="4"/>
  <c r="CJ2119" i="4"/>
  <c r="CJ2120" i="4"/>
  <c r="CJ2121" i="4"/>
  <c r="CJ2122" i="4"/>
  <c r="CJ2123" i="4"/>
  <c r="CJ2124" i="4"/>
  <c r="CJ2125" i="4"/>
  <c r="CJ2126" i="4"/>
  <c r="CJ2127" i="4"/>
  <c r="CJ2128" i="4"/>
  <c r="CJ2129" i="4"/>
  <c r="CJ2130" i="4"/>
  <c r="CJ2131" i="4"/>
  <c r="CJ2132" i="4"/>
  <c r="CJ2133" i="4"/>
  <c r="CJ2134" i="4"/>
  <c r="CJ2135" i="4"/>
  <c r="CJ2136" i="4"/>
  <c r="CJ2137" i="4"/>
  <c r="CJ2138" i="4"/>
  <c r="CJ2139" i="4"/>
  <c r="CJ2140" i="4"/>
  <c r="CJ2141" i="4"/>
  <c r="CJ2142" i="4"/>
  <c r="CJ2143" i="4"/>
  <c r="CJ2144" i="4"/>
  <c r="CJ2145" i="4"/>
  <c r="CJ2146" i="4"/>
  <c r="CJ2147" i="4"/>
  <c r="CJ2148" i="4"/>
  <c r="CJ2149" i="4"/>
  <c r="CJ2150" i="4"/>
  <c r="CJ2151" i="4"/>
  <c r="CJ2152" i="4"/>
  <c r="CJ2153" i="4"/>
  <c r="CJ2154" i="4"/>
  <c r="CJ2155" i="4"/>
  <c r="CJ2156" i="4"/>
  <c r="CJ2157" i="4"/>
  <c r="CJ2158" i="4"/>
  <c r="CJ2159" i="4"/>
  <c r="CJ2160" i="4"/>
  <c r="CJ2161" i="4"/>
  <c r="CJ2162" i="4"/>
  <c r="CJ2163" i="4"/>
  <c r="CJ2164" i="4"/>
  <c r="CJ2165" i="4"/>
  <c r="CJ2166" i="4"/>
  <c r="CJ2167" i="4"/>
  <c r="CJ2168" i="4"/>
  <c r="CJ2169" i="4"/>
  <c r="CJ2170" i="4"/>
  <c r="CJ2171" i="4"/>
  <c r="CJ2172" i="4"/>
  <c r="CJ2173" i="4"/>
  <c r="CJ2174" i="4"/>
  <c r="CJ2175" i="4"/>
  <c r="CJ2176" i="4"/>
  <c r="CJ2177" i="4"/>
  <c r="CJ2178" i="4"/>
  <c r="CJ2179" i="4"/>
  <c r="CJ2180" i="4"/>
  <c r="CJ2181" i="4"/>
  <c r="CJ2182" i="4"/>
  <c r="CJ2183" i="4"/>
  <c r="CJ2184" i="4"/>
  <c r="CJ2185" i="4"/>
  <c r="CJ2186" i="4"/>
  <c r="CJ2187" i="4"/>
  <c r="CJ2188" i="4"/>
  <c r="CJ2189" i="4"/>
  <c r="CJ2190" i="4"/>
  <c r="CJ2191" i="4"/>
  <c r="CJ2192" i="4"/>
  <c r="CJ2193" i="4"/>
  <c r="CJ2194" i="4"/>
  <c r="CJ2195" i="4"/>
  <c r="CJ2196" i="4"/>
  <c r="CJ2197" i="4"/>
  <c r="CJ2198" i="4"/>
  <c r="CJ2199" i="4"/>
  <c r="CJ2200" i="4"/>
  <c r="CJ2201" i="4"/>
  <c r="CJ2202" i="4"/>
  <c r="CJ2203" i="4"/>
  <c r="CJ2204" i="4"/>
  <c r="CJ2205" i="4"/>
  <c r="CJ2206" i="4"/>
  <c r="CJ2207" i="4"/>
  <c r="CJ2208" i="4"/>
  <c r="CJ2209" i="4"/>
  <c r="CJ2210" i="4"/>
  <c r="CJ2211" i="4"/>
  <c r="CJ2212" i="4"/>
  <c r="CJ2213" i="4"/>
  <c r="CJ2214" i="4"/>
  <c r="CJ2215" i="4"/>
  <c r="CJ2216" i="4"/>
  <c r="CJ2217" i="4"/>
  <c r="CJ2218" i="4"/>
  <c r="CJ2219" i="4"/>
  <c r="CJ2220" i="4"/>
  <c r="CJ2221" i="4"/>
  <c r="CJ2222" i="4"/>
  <c r="CJ2223" i="4"/>
  <c r="CJ2224" i="4"/>
  <c r="CJ2225" i="4"/>
  <c r="CJ2226" i="4"/>
  <c r="CJ2227" i="4"/>
  <c r="CJ2228" i="4"/>
  <c r="CJ2229" i="4"/>
  <c r="CJ2230" i="4"/>
  <c r="CJ2231" i="4"/>
  <c r="CJ2232" i="4"/>
  <c r="CJ2233" i="4"/>
  <c r="CJ2234" i="4"/>
  <c r="CJ2235" i="4"/>
  <c r="CJ2236" i="4"/>
  <c r="CJ2237" i="4"/>
  <c r="CJ2238" i="4"/>
  <c r="CJ2239" i="4"/>
  <c r="CJ2240" i="4"/>
  <c r="CJ2241" i="4"/>
  <c r="CJ2242" i="4"/>
  <c r="CJ2243" i="4"/>
  <c r="CJ2244" i="4"/>
  <c r="CJ2245" i="4"/>
  <c r="CJ2246" i="4"/>
  <c r="CJ2247" i="4"/>
  <c r="CJ2248" i="4"/>
  <c r="CJ2249" i="4"/>
  <c r="CJ2250" i="4"/>
  <c r="CJ2251" i="4"/>
  <c r="CJ2252" i="4"/>
  <c r="CJ2253" i="4"/>
  <c r="CJ2254" i="4"/>
  <c r="CJ2255" i="4"/>
  <c r="CJ2256" i="4"/>
  <c r="CJ2257" i="4"/>
  <c r="CJ2258" i="4"/>
  <c r="CJ2259" i="4"/>
  <c r="CJ2260" i="4"/>
  <c r="CJ2261" i="4"/>
  <c r="CJ2262" i="4"/>
  <c r="CJ2263" i="4"/>
  <c r="CJ2264" i="4"/>
  <c r="CJ2265" i="4"/>
  <c r="CJ2266" i="4"/>
  <c r="CJ2267" i="4"/>
  <c r="CJ2268" i="4"/>
  <c r="CJ2269" i="4"/>
  <c r="CJ2270" i="4"/>
  <c r="CJ2271" i="4"/>
  <c r="CJ2272" i="4"/>
  <c r="CJ2273" i="4"/>
  <c r="CJ2274" i="4"/>
  <c r="CJ2275" i="4"/>
  <c r="CJ2276" i="4"/>
  <c r="CJ2277" i="4"/>
  <c r="CJ2278" i="4"/>
  <c r="CJ2279" i="4"/>
  <c r="CJ2280" i="4"/>
  <c r="CJ2281" i="4"/>
  <c r="CJ2282" i="4"/>
  <c r="CJ2283" i="4"/>
  <c r="CJ2284" i="4"/>
  <c r="CJ2285" i="4"/>
  <c r="CJ2286" i="4"/>
  <c r="CJ2287" i="4"/>
  <c r="CJ2288" i="4"/>
  <c r="CJ2289" i="4"/>
  <c r="CJ2290" i="4"/>
  <c r="CJ2291" i="4"/>
  <c r="CJ2292" i="4"/>
  <c r="CJ2293" i="4"/>
  <c r="CJ2294" i="4"/>
  <c r="CJ2295" i="4"/>
  <c r="CJ2296" i="4"/>
  <c r="CJ2297" i="4"/>
  <c r="CJ2298" i="4"/>
  <c r="CJ2299" i="4"/>
  <c r="CJ2300" i="4"/>
  <c r="CJ2301" i="4"/>
  <c r="CJ2302" i="4"/>
  <c r="CJ2303" i="4"/>
  <c r="CJ2304" i="4"/>
  <c r="CJ2305" i="4"/>
  <c r="CJ2306" i="4"/>
  <c r="CJ2307" i="4"/>
  <c r="CJ2308" i="4"/>
  <c r="CJ2309" i="4"/>
  <c r="CJ2310" i="4"/>
  <c r="CJ2311" i="4"/>
  <c r="CJ2312" i="4"/>
  <c r="CJ2313" i="4"/>
  <c r="CJ2314" i="4"/>
  <c r="CJ2315" i="4"/>
  <c r="CJ2316" i="4"/>
  <c r="CJ2317" i="4"/>
  <c r="CJ2318" i="4"/>
  <c r="CJ2319" i="4"/>
  <c r="CJ2320" i="4"/>
  <c r="CJ2321" i="4"/>
  <c r="CJ2322" i="4"/>
  <c r="CJ2323" i="4"/>
  <c r="CJ2324" i="4"/>
  <c r="CJ2325" i="4"/>
  <c r="CJ2326" i="4"/>
  <c r="CJ2327" i="4"/>
  <c r="CJ2328" i="4"/>
  <c r="CJ2329" i="4"/>
  <c r="CJ2330" i="4"/>
  <c r="CJ2331" i="4"/>
  <c r="CJ2332" i="4"/>
  <c r="CJ2333" i="4"/>
  <c r="CJ2334" i="4"/>
  <c r="CJ2335" i="4"/>
  <c r="CJ2336" i="4"/>
  <c r="CJ2337" i="4"/>
  <c r="CJ2338" i="4"/>
  <c r="CJ2339" i="4"/>
  <c r="CJ2340" i="4"/>
  <c r="CJ2341" i="4"/>
  <c r="CJ2342" i="4"/>
  <c r="CJ2343" i="4"/>
  <c r="CJ2344" i="4"/>
  <c r="CJ2345" i="4"/>
  <c r="CJ2346" i="4"/>
  <c r="CJ2347" i="4"/>
  <c r="CJ2348" i="4"/>
  <c r="CJ2349" i="4"/>
  <c r="CJ2350" i="4"/>
  <c r="CJ2351" i="4"/>
  <c r="CJ2352" i="4"/>
  <c r="CJ2353" i="4"/>
  <c r="CJ2354" i="4"/>
  <c r="CJ2355" i="4"/>
  <c r="CJ2356" i="4"/>
  <c r="CJ2357" i="4"/>
  <c r="CJ2358" i="4"/>
  <c r="CJ2359" i="4"/>
  <c r="CJ2360" i="4"/>
  <c r="CJ2361" i="4"/>
  <c r="CJ2362" i="4"/>
  <c r="CJ2363" i="4"/>
  <c r="CJ2364" i="4"/>
  <c r="CJ2365" i="4"/>
  <c r="CJ2366" i="4"/>
  <c r="CJ2367" i="4"/>
  <c r="CJ2368" i="4"/>
  <c r="CJ2369" i="4"/>
  <c r="CJ2370" i="4"/>
  <c r="CJ2371" i="4"/>
  <c r="CJ2372" i="4"/>
  <c r="CJ2373" i="4"/>
  <c r="CJ2374" i="4"/>
  <c r="CJ2375" i="4"/>
  <c r="CJ2376" i="4"/>
  <c r="CJ2377" i="4"/>
  <c r="CJ2378" i="4"/>
  <c r="CJ2379" i="4"/>
  <c r="CJ2380" i="4"/>
  <c r="CJ2381" i="4"/>
  <c r="CJ2382" i="4"/>
  <c r="CJ2383" i="4"/>
  <c r="CJ2384" i="4"/>
  <c r="CJ2385" i="4"/>
  <c r="CJ2386" i="4"/>
  <c r="CJ2387" i="4"/>
  <c r="CJ2388" i="4"/>
  <c r="CJ2389" i="4"/>
  <c r="CJ2390" i="4"/>
  <c r="CJ2391" i="4"/>
  <c r="CJ2392" i="4"/>
  <c r="CJ2393" i="4"/>
  <c r="CJ2394" i="4"/>
  <c r="CJ2395" i="4"/>
  <c r="CJ2396" i="4"/>
  <c r="CJ2397" i="4"/>
  <c r="CJ2398" i="4"/>
  <c r="CJ2399" i="4"/>
  <c r="CJ2400" i="4"/>
  <c r="CJ2401" i="4"/>
  <c r="CJ2402" i="4"/>
  <c r="CJ2403" i="4"/>
  <c r="CJ2404" i="4"/>
  <c r="CJ2405" i="4"/>
  <c r="CJ2406" i="4"/>
  <c r="CJ2407" i="4"/>
  <c r="CJ2408" i="4"/>
  <c r="CJ2409" i="4"/>
  <c r="CJ2410" i="4"/>
  <c r="CJ2411" i="4"/>
  <c r="CJ2412" i="4"/>
  <c r="CJ2413" i="4"/>
  <c r="CJ2414" i="4"/>
  <c r="CJ2415" i="4"/>
  <c r="CJ2416" i="4"/>
  <c r="CJ2417" i="4"/>
  <c r="CJ2418" i="4"/>
  <c r="CJ2419" i="4"/>
  <c r="CJ2420" i="4"/>
  <c r="CJ2421" i="4"/>
  <c r="CJ2422" i="4"/>
  <c r="CJ2423" i="4"/>
  <c r="CJ2424" i="4"/>
  <c r="CJ2425" i="4"/>
  <c r="CJ2426" i="4"/>
  <c r="CJ2427" i="4"/>
  <c r="CJ2428" i="4"/>
  <c r="CJ2429" i="4"/>
  <c r="CJ2430" i="4"/>
  <c r="CJ2431" i="4"/>
  <c r="CJ2432" i="4"/>
  <c r="CJ2433" i="4"/>
  <c r="CJ2434" i="4"/>
  <c r="CJ2435" i="4"/>
  <c r="CJ2436" i="4"/>
  <c r="CJ2437" i="4"/>
  <c r="CJ2438" i="4"/>
  <c r="CJ2439" i="4"/>
  <c r="CJ2440" i="4"/>
  <c r="CJ2441" i="4"/>
  <c r="CJ2442" i="4"/>
  <c r="CJ2443" i="4"/>
  <c r="CJ2444" i="4"/>
  <c r="CJ2445" i="4"/>
  <c r="CJ2446" i="4"/>
  <c r="CJ2447" i="4"/>
  <c r="CJ2448" i="4"/>
  <c r="CJ2449" i="4"/>
  <c r="CJ2450" i="4"/>
  <c r="CJ2451" i="4"/>
  <c r="CJ2452" i="4"/>
  <c r="CJ2453" i="4"/>
  <c r="CJ2454" i="4"/>
  <c r="CJ2455" i="4"/>
  <c r="CJ2456" i="4"/>
  <c r="CJ2457" i="4"/>
  <c r="CJ2458" i="4"/>
  <c r="CJ2459" i="4"/>
  <c r="CJ2460" i="4"/>
  <c r="CJ2461" i="4"/>
  <c r="CJ2462" i="4"/>
  <c r="CJ2463" i="4"/>
  <c r="CJ2464" i="4"/>
  <c r="CJ2465" i="4"/>
  <c r="CJ2466" i="4"/>
  <c r="CJ2467" i="4"/>
  <c r="CJ2468" i="4"/>
  <c r="CJ2469" i="4"/>
  <c r="CJ2470" i="4"/>
  <c r="CJ2471" i="4"/>
  <c r="CJ2472" i="4"/>
  <c r="CJ2473" i="4"/>
  <c r="CJ2474" i="4"/>
  <c r="CJ2475" i="4"/>
  <c r="CJ2476" i="4"/>
  <c r="CJ2477" i="4"/>
  <c r="CJ2478" i="4"/>
  <c r="CJ2479" i="4"/>
  <c r="CJ2480" i="4"/>
  <c r="CJ2481" i="4"/>
  <c r="CJ2482" i="4"/>
  <c r="CJ2483" i="4"/>
  <c r="CJ2484" i="4"/>
  <c r="CJ2485" i="4"/>
  <c r="CJ2486" i="4"/>
  <c r="CJ2487" i="4"/>
  <c r="CJ2488" i="4"/>
  <c r="CJ2489" i="4"/>
  <c r="CJ2490" i="4"/>
  <c r="CJ2491" i="4"/>
  <c r="CJ2492" i="4"/>
  <c r="CJ2493" i="4"/>
  <c r="CJ2494" i="4"/>
  <c r="CJ2495" i="4"/>
  <c r="CJ2496" i="4"/>
  <c r="CJ2497" i="4"/>
  <c r="CJ2498" i="4"/>
  <c r="CJ2499" i="4"/>
  <c r="CJ2500" i="4"/>
  <c r="CJ2501" i="4"/>
  <c r="CJ2502" i="4"/>
  <c r="CJ2503" i="4"/>
  <c r="CJ2504" i="4"/>
  <c r="CJ2505" i="4"/>
  <c r="CJ2506" i="4"/>
  <c r="CJ2507" i="4"/>
  <c r="CJ2508" i="4"/>
  <c r="CJ2509" i="4"/>
  <c r="CJ2510" i="4"/>
  <c r="CJ2511" i="4"/>
  <c r="CJ2512" i="4"/>
  <c r="CJ2513" i="4"/>
  <c r="CJ2514" i="4"/>
  <c r="CJ2515" i="4"/>
  <c r="CJ2516" i="4"/>
  <c r="CJ2517" i="4"/>
  <c r="CJ2518" i="4"/>
  <c r="CJ2519" i="4"/>
  <c r="CJ2520" i="4"/>
  <c r="CJ2521" i="4"/>
  <c r="CJ2522" i="4"/>
  <c r="CJ2523" i="4"/>
  <c r="CJ2524" i="4"/>
  <c r="CJ2525" i="4"/>
  <c r="CJ2526" i="4"/>
  <c r="CJ2527" i="4"/>
  <c r="CJ2528" i="4"/>
  <c r="CJ2529" i="4"/>
  <c r="CJ2530" i="4"/>
  <c r="CJ2531" i="4"/>
  <c r="CJ2532" i="4"/>
  <c r="CJ2533" i="4"/>
  <c r="CJ2534" i="4"/>
  <c r="CJ2535" i="4"/>
  <c r="CJ2536" i="4"/>
  <c r="CJ2537" i="4"/>
  <c r="CJ2538" i="4"/>
  <c r="CJ2539" i="4"/>
  <c r="CJ2540" i="4"/>
  <c r="CJ2541" i="4"/>
  <c r="CJ2542" i="4"/>
  <c r="CJ2543" i="4"/>
  <c r="CJ2544" i="4"/>
  <c r="CJ2545" i="4"/>
  <c r="CJ2546" i="4"/>
  <c r="CJ2547" i="4"/>
  <c r="CJ2548" i="4"/>
  <c r="CJ2549" i="4"/>
  <c r="CJ2550" i="4"/>
  <c r="CJ2551" i="4"/>
  <c r="CJ2552" i="4"/>
  <c r="CJ2553" i="4"/>
  <c r="CJ2554" i="4"/>
  <c r="CJ2555" i="4"/>
  <c r="CJ2556" i="4"/>
  <c r="CJ2557" i="4"/>
  <c r="CJ2558" i="4"/>
  <c r="CJ2559" i="4"/>
  <c r="CJ2560" i="4"/>
  <c r="CJ2561" i="4"/>
  <c r="CJ2562" i="4"/>
  <c r="CJ2563" i="4"/>
  <c r="CJ2564" i="4"/>
  <c r="CJ2565" i="4"/>
  <c r="CJ2566" i="4"/>
  <c r="CJ2567" i="4"/>
  <c r="CJ2568" i="4"/>
  <c r="CJ2569" i="4"/>
  <c r="CJ2570" i="4"/>
  <c r="CJ2571" i="4"/>
  <c r="CJ2572" i="4"/>
  <c r="CJ2573" i="4"/>
  <c r="CJ2574" i="4"/>
  <c r="CJ2575" i="4"/>
  <c r="CJ2576" i="4"/>
  <c r="CJ2577" i="4"/>
  <c r="CJ2578" i="4"/>
  <c r="CJ2579" i="4"/>
  <c r="CJ2580" i="4"/>
  <c r="CJ2581" i="4"/>
  <c r="CJ2582" i="4"/>
  <c r="CJ2583" i="4"/>
  <c r="CJ2584" i="4"/>
  <c r="CJ2585" i="4"/>
  <c r="CJ2586" i="4"/>
  <c r="CJ2587" i="4"/>
  <c r="CJ2588" i="4"/>
  <c r="CJ2589" i="4"/>
  <c r="CJ2590" i="4"/>
  <c r="CJ2591" i="4"/>
  <c r="CJ2592" i="4"/>
  <c r="CJ2593" i="4"/>
  <c r="CJ2594" i="4"/>
  <c r="CJ2595" i="4"/>
  <c r="CJ2596" i="4"/>
  <c r="CJ2597" i="4"/>
  <c r="CJ2598" i="4"/>
  <c r="CJ2599" i="4"/>
  <c r="CJ2600" i="4"/>
  <c r="CJ2601" i="4"/>
  <c r="CJ2602" i="4"/>
  <c r="CJ2603" i="4"/>
  <c r="CJ2604" i="4"/>
  <c r="CJ2605" i="4"/>
  <c r="CJ2606" i="4"/>
  <c r="CJ2607" i="4"/>
  <c r="CJ2608" i="4"/>
  <c r="CJ2609" i="4"/>
  <c r="CJ2610" i="4"/>
  <c r="CJ2611" i="4"/>
  <c r="CJ2612" i="4"/>
  <c r="CJ2613" i="4"/>
  <c r="CJ2614" i="4"/>
  <c r="CJ2615" i="4"/>
  <c r="CJ2616" i="4"/>
  <c r="CJ2617" i="4"/>
  <c r="CJ2618" i="4"/>
  <c r="CJ2619" i="4"/>
  <c r="CJ2620" i="4"/>
  <c r="CJ2621" i="4"/>
  <c r="CJ2622" i="4"/>
  <c r="CJ2623" i="4"/>
  <c r="CJ2624" i="4"/>
  <c r="CJ2625" i="4"/>
  <c r="CJ2626" i="4"/>
  <c r="CJ2627" i="4"/>
  <c r="CJ2628" i="4"/>
  <c r="CJ2629" i="4"/>
  <c r="CJ2630" i="4"/>
  <c r="CJ2631" i="4"/>
  <c r="CJ2632" i="4"/>
  <c r="CJ2633" i="4"/>
  <c r="CJ2634" i="4"/>
  <c r="CJ2635" i="4"/>
  <c r="CJ2636" i="4"/>
  <c r="CJ2637" i="4"/>
  <c r="CJ2638" i="4"/>
  <c r="CJ2639" i="4"/>
  <c r="CJ2640" i="4"/>
  <c r="CJ2641" i="4"/>
  <c r="CJ2642" i="4"/>
  <c r="CJ2643" i="4"/>
  <c r="CJ2644" i="4"/>
  <c r="CJ2645" i="4"/>
  <c r="CJ2646" i="4"/>
  <c r="CJ2647" i="4"/>
  <c r="CJ2648" i="4"/>
  <c r="CJ2649" i="4"/>
  <c r="CJ2650" i="4"/>
  <c r="CJ2651" i="4"/>
  <c r="CJ2652" i="4"/>
  <c r="CJ2653" i="4"/>
  <c r="CJ2654" i="4"/>
  <c r="CJ2655" i="4"/>
  <c r="CJ2656" i="4"/>
  <c r="CJ2657" i="4"/>
  <c r="CJ2658" i="4"/>
  <c r="CJ2659" i="4"/>
  <c r="CJ2660" i="4"/>
  <c r="CJ2661" i="4"/>
  <c r="CJ2662" i="4"/>
  <c r="CJ2663" i="4"/>
  <c r="CJ2664" i="4"/>
  <c r="CJ2665" i="4"/>
  <c r="CJ2666" i="4"/>
  <c r="CJ2667" i="4"/>
  <c r="CJ2668" i="4"/>
  <c r="CJ2669" i="4"/>
  <c r="CJ2670" i="4"/>
  <c r="CJ2671" i="4"/>
  <c r="CJ2672" i="4"/>
  <c r="CJ2673" i="4"/>
  <c r="CJ2674" i="4"/>
  <c r="CJ2675" i="4"/>
  <c r="CJ2676" i="4"/>
  <c r="CJ2677" i="4"/>
  <c r="CJ2678" i="4"/>
  <c r="CJ2679" i="4"/>
  <c r="CJ2680" i="4"/>
  <c r="CJ2681" i="4"/>
  <c r="CJ2682" i="4"/>
  <c r="CJ2683" i="4"/>
  <c r="CJ2684" i="4"/>
  <c r="CJ2685" i="4"/>
  <c r="CJ2686" i="4"/>
  <c r="CJ2687" i="4"/>
  <c r="CJ2688" i="4"/>
  <c r="CJ2689" i="4"/>
  <c r="CJ2690" i="4"/>
  <c r="CJ2691" i="4"/>
  <c r="CJ2692" i="4"/>
  <c r="CJ2693" i="4"/>
  <c r="CJ2694" i="4"/>
  <c r="CJ2695" i="4"/>
  <c r="CJ2696" i="4"/>
  <c r="CJ2697" i="4"/>
  <c r="CJ2698" i="4"/>
  <c r="CJ2699" i="4"/>
  <c r="CJ2700" i="4"/>
  <c r="CJ2701" i="4"/>
  <c r="CJ2702" i="4"/>
  <c r="CJ2703" i="4"/>
  <c r="CJ2704" i="4"/>
  <c r="CJ2705" i="4"/>
  <c r="CJ2706" i="4"/>
  <c r="CJ2707" i="4"/>
  <c r="CJ2708" i="4"/>
  <c r="CJ2709" i="4"/>
  <c r="CJ2710" i="4"/>
  <c r="CJ2711" i="4"/>
  <c r="CJ2712" i="4"/>
  <c r="CJ2713" i="4"/>
  <c r="CJ2714" i="4"/>
  <c r="CJ2715" i="4"/>
  <c r="CJ2716" i="4"/>
  <c r="CJ2717" i="4"/>
  <c r="CJ2718" i="4"/>
  <c r="CJ2719" i="4"/>
  <c r="CJ2720" i="4"/>
  <c r="CJ2721" i="4"/>
  <c r="CJ2722" i="4"/>
  <c r="CJ2723" i="4"/>
  <c r="CJ2724" i="4"/>
  <c r="CJ2725" i="4"/>
  <c r="CJ2726" i="4"/>
  <c r="CJ2727" i="4"/>
  <c r="CJ2728" i="4"/>
  <c r="CJ2729" i="4"/>
  <c r="CJ2730" i="4"/>
  <c r="CJ2731" i="4"/>
  <c r="CJ2732" i="4"/>
  <c r="CJ2733" i="4"/>
  <c r="CJ2734" i="4"/>
  <c r="CJ2735" i="4"/>
  <c r="CJ2736" i="4"/>
  <c r="CJ2737" i="4"/>
  <c r="CJ2738" i="4"/>
  <c r="CJ2739" i="4"/>
  <c r="CJ2740" i="4"/>
  <c r="CJ2741" i="4"/>
  <c r="CJ2742" i="4"/>
  <c r="CJ2743" i="4"/>
  <c r="CJ2744" i="4"/>
  <c r="CJ2745" i="4"/>
  <c r="CJ2746" i="4"/>
  <c r="CJ2747" i="4"/>
  <c r="CJ2748" i="4"/>
  <c r="CJ2749" i="4"/>
  <c r="CJ2750" i="4"/>
  <c r="CJ2751" i="4"/>
  <c r="CJ2752" i="4"/>
  <c r="CJ2753" i="4"/>
  <c r="CJ2754" i="4"/>
  <c r="CJ2755" i="4"/>
  <c r="CJ2756" i="4"/>
  <c r="CJ2757" i="4"/>
  <c r="CJ2758" i="4"/>
  <c r="CJ2759" i="4"/>
  <c r="CJ2760" i="4"/>
  <c r="CJ2761" i="4"/>
  <c r="CJ2762" i="4"/>
  <c r="CJ2763" i="4"/>
  <c r="CJ2764" i="4"/>
  <c r="CJ2765" i="4"/>
  <c r="CJ2766" i="4"/>
  <c r="CJ2767" i="4"/>
  <c r="CJ2768" i="4"/>
  <c r="CJ2769" i="4"/>
  <c r="CJ2770" i="4"/>
  <c r="CJ2771" i="4"/>
  <c r="CJ2772" i="4"/>
  <c r="CJ2773" i="4"/>
  <c r="CJ2774" i="4"/>
  <c r="CJ2775" i="4"/>
  <c r="CJ2776" i="4"/>
  <c r="CJ2777" i="4"/>
  <c r="CJ2778" i="4"/>
  <c r="CJ2779" i="4"/>
  <c r="CJ2780" i="4"/>
  <c r="CJ2781" i="4"/>
  <c r="CJ2782" i="4"/>
  <c r="CJ2783" i="4"/>
  <c r="CJ2784" i="4"/>
  <c r="CJ2785" i="4"/>
  <c r="CJ2786" i="4"/>
  <c r="CJ2787" i="4"/>
  <c r="CJ2788" i="4"/>
  <c r="CJ2789" i="4"/>
  <c r="CJ2790" i="4"/>
  <c r="CJ2791" i="4"/>
  <c r="CJ2792" i="4"/>
  <c r="CJ2793" i="4"/>
  <c r="CJ2794" i="4"/>
  <c r="CJ2795" i="4"/>
  <c r="CJ2796" i="4"/>
  <c r="CJ2797" i="4"/>
  <c r="CJ2798" i="4"/>
  <c r="CJ2799" i="4"/>
  <c r="CJ2800" i="4"/>
  <c r="CJ2801" i="4"/>
  <c r="CJ2802" i="4"/>
  <c r="CJ2803" i="4"/>
  <c r="CJ2804" i="4"/>
  <c r="CJ2805" i="4"/>
  <c r="CJ2806" i="4"/>
  <c r="CJ2807" i="4"/>
  <c r="CJ2808" i="4"/>
  <c r="CJ2809" i="4"/>
  <c r="CJ2810" i="4"/>
  <c r="CJ2811" i="4"/>
  <c r="CJ2812" i="4"/>
  <c r="CJ2813" i="4"/>
  <c r="CJ2814" i="4"/>
  <c r="CJ2815" i="4"/>
  <c r="CJ2816" i="4"/>
  <c r="CJ2817" i="4"/>
  <c r="CJ2818" i="4"/>
  <c r="CJ2819" i="4"/>
  <c r="CJ2820" i="4"/>
  <c r="CJ2821" i="4"/>
  <c r="CJ2822" i="4"/>
  <c r="CJ2823" i="4"/>
  <c r="CJ2824" i="4"/>
  <c r="CJ2825" i="4"/>
  <c r="CJ2826" i="4"/>
  <c r="CJ2827" i="4"/>
  <c r="CJ2828" i="4"/>
  <c r="CJ2829" i="4"/>
  <c r="CJ2830" i="4"/>
  <c r="CJ2831" i="4"/>
  <c r="CJ2832" i="4"/>
  <c r="CJ2833" i="4"/>
  <c r="CJ2834" i="4"/>
  <c r="CJ2835" i="4"/>
  <c r="CJ2836" i="4"/>
  <c r="CJ2837" i="4"/>
  <c r="CJ2838" i="4"/>
  <c r="CJ2839" i="4"/>
  <c r="CJ2840" i="4"/>
  <c r="CJ2841" i="4"/>
  <c r="CJ2842" i="4"/>
  <c r="CJ2843" i="4"/>
  <c r="CJ2844" i="4"/>
  <c r="CJ2845" i="4"/>
  <c r="CJ2846" i="4"/>
  <c r="CJ2847" i="4"/>
  <c r="CJ2848" i="4"/>
  <c r="CJ2849" i="4"/>
  <c r="CJ2850" i="4"/>
  <c r="CJ2851" i="4"/>
  <c r="CJ2852" i="4"/>
  <c r="CJ2853" i="4"/>
  <c r="CJ2854" i="4"/>
  <c r="CJ2855" i="4"/>
  <c r="CJ2856" i="4"/>
  <c r="CJ2857" i="4"/>
  <c r="CJ2858" i="4"/>
  <c r="CJ2859" i="4"/>
  <c r="CJ2860" i="4"/>
  <c r="CJ2861" i="4"/>
  <c r="CJ2862" i="4"/>
  <c r="CJ2863" i="4"/>
  <c r="CJ2864" i="4"/>
  <c r="CJ2865" i="4"/>
  <c r="CJ2866" i="4"/>
  <c r="CJ2867" i="4"/>
  <c r="CJ2868" i="4"/>
  <c r="CJ2869" i="4"/>
  <c r="CJ2870" i="4"/>
  <c r="CJ2871" i="4"/>
  <c r="CJ2872" i="4"/>
  <c r="CJ2873" i="4"/>
  <c r="CJ2874" i="4"/>
  <c r="CJ2875" i="4"/>
  <c r="CJ2876" i="4"/>
  <c r="CJ2877" i="4"/>
  <c r="CJ2878" i="4"/>
  <c r="CJ2879" i="4"/>
  <c r="CJ2880" i="4"/>
  <c r="CJ2881" i="4"/>
  <c r="CJ2882" i="4"/>
  <c r="CJ2883" i="4"/>
  <c r="CJ2884" i="4"/>
  <c r="CJ2885" i="4"/>
  <c r="CJ2886" i="4"/>
  <c r="CJ2887" i="4"/>
  <c r="CJ2888" i="4"/>
  <c r="CJ2889" i="4"/>
  <c r="CJ2890" i="4"/>
  <c r="CJ2891" i="4"/>
  <c r="CJ2892" i="4"/>
  <c r="CJ2893" i="4"/>
  <c r="CJ2894" i="4"/>
  <c r="CJ2895" i="4"/>
  <c r="CJ2896" i="4"/>
  <c r="CJ2897" i="4"/>
  <c r="CJ2898" i="4"/>
  <c r="CJ2899" i="4"/>
  <c r="CJ2900" i="4"/>
  <c r="CJ2901" i="4"/>
  <c r="CJ2902" i="4"/>
  <c r="CJ2903" i="4"/>
  <c r="CJ2904" i="4"/>
  <c r="CJ2905" i="4"/>
  <c r="CJ2906" i="4"/>
  <c r="CJ2907" i="4"/>
  <c r="CJ2908" i="4"/>
  <c r="CJ2909" i="4"/>
  <c r="CJ2910" i="4"/>
  <c r="CJ2911" i="4"/>
  <c r="CJ2912" i="4"/>
  <c r="CJ2913" i="4"/>
  <c r="CJ2914" i="4"/>
  <c r="CJ2915" i="4"/>
  <c r="CJ2916" i="4"/>
  <c r="CJ2917" i="4"/>
  <c r="CJ2918" i="4"/>
  <c r="CJ2919" i="4"/>
  <c r="CJ2920" i="4"/>
  <c r="CJ2921" i="4"/>
  <c r="CJ2922" i="4"/>
  <c r="CJ2923" i="4"/>
  <c r="CJ2924" i="4"/>
  <c r="CJ2925" i="4"/>
  <c r="CJ2926" i="4"/>
  <c r="CJ2927" i="4"/>
  <c r="CJ2928" i="4"/>
  <c r="CJ2929" i="4"/>
  <c r="CJ2930" i="4"/>
  <c r="CJ2931" i="4"/>
  <c r="CJ2932" i="4"/>
  <c r="CJ2933" i="4"/>
  <c r="CJ2934" i="4"/>
  <c r="CJ2935" i="4"/>
  <c r="CJ2936" i="4"/>
  <c r="CJ2937" i="4"/>
  <c r="CJ2938" i="4"/>
  <c r="CJ2939" i="4"/>
  <c r="CJ2940" i="4"/>
  <c r="CJ2941" i="4"/>
  <c r="CJ2942" i="4"/>
  <c r="CJ2943" i="4"/>
  <c r="CJ2944" i="4"/>
  <c r="CJ2945" i="4"/>
  <c r="CJ2946" i="4"/>
  <c r="CJ2947" i="4"/>
  <c r="CJ2948" i="4"/>
  <c r="CJ2949" i="4"/>
  <c r="CJ2950" i="4"/>
  <c r="CJ2951" i="4"/>
  <c r="CJ2952" i="4"/>
  <c r="CJ2953" i="4"/>
  <c r="CJ2954" i="4"/>
  <c r="CJ2955" i="4"/>
  <c r="CJ2956" i="4"/>
  <c r="CJ2957" i="4"/>
  <c r="CJ2958" i="4"/>
  <c r="CJ2959" i="4"/>
  <c r="CJ2960" i="4"/>
  <c r="CJ2961" i="4"/>
  <c r="CJ2962" i="4"/>
  <c r="CJ2963" i="4"/>
  <c r="CJ2964" i="4"/>
  <c r="CJ2965" i="4"/>
  <c r="CJ2966" i="4"/>
  <c r="CJ2967" i="4"/>
  <c r="CJ2968" i="4"/>
  <c r="CJ2969" i="4"/>
  <c r="CJ2970" i="4"/>
  <c r="CJ2971" i="4"/>
  <c r="CJ2972" i="4"/>
  <c r="CJ2973" i="4"/>
  <c r="CJ2974" i="4"/>
  <c r="CJ2975" i="4"/>
  <c r="CJ2976" i="4"/>
  <c r="CJ2977" i="4"/>
  <c r="CJ2978" i="4"/>
  <c r="CJ2979" i="4"/>
  <c r="CJ2980" i="4"/>
  <c r="CJ2981" i="4"/>
  <c r="CJ2982" i="4"/>
  <c r="CJ2983" i="4"/>
  <c r="CJ2984" i="4"/>
  <c r="CJ2985" i="4"/>
  <c r="CJ2986" i="4"/>
  <c r="CJ2987" i="4"/>
  <c r="CJ2988" i="4"/>
  <c r="CJ2989" i="4"/>
  <c r="CJ2990" i="4"/>
  <c r="CJ2991" i="4"/>
  <c r="CJ2992" i="4"/>
  <c r="CJ2993" i="4"/>
  <c r="CJ2994" i="4"/>
  <c r="CJ2995" i="4"/>
  <c r="CJ2996" i="4"/>
  <c r="CJ2997" i="4"/>
  <c r="CJ2998" i="4"/>
  <c r="CJ2999" i="4"/>
  <c r="CJ3000" i="4"/>
  <c r="CJ3001" i="4"/>
  <c r="CJ3002" i="4"/>
  <c r="CJ3003" i="4"/>
  <c r="CJ3004" i="4"/>
  <c r="CJ3005" i="4"/>
  <c r="CJ3006" i="4"/>
  <c r="CJ3007" i="4"/>
  <c r="CJ3008" i="4"/>
  <c r="CJ3009" i="4"/>
  <c r="CJ3010" i="4"/>
  <c r="CJ3011" i="4"/>
  <c r="CJ3012" i="4"/>
  <c r="CJ3013" i="4"/>
  <c r="CJ3014" i="4"/>
  <c r="CJ3015" i="4"/>
  <c r="CJ3016" i="4"/>
  <c r="CJ3017" i="4"/>
  <c r="CJ3018" i="4"/>
  <c r="CJ3019" i="4"/>
  <c r="CJ3020" i="4"/>
  <c r="CJ3021" i="4"/>
  <c r="CJ3022" i="4"/>
  <c r="CJ3023" i="4"/>
  <c r="CJ3024" i="4"/>
  <c r="CJ3025" i="4"/>
  <c r="CJ3026" i="4"/>
  <c r="CJ3027" i="4"/>
  <c r="CJ3028" i="4"/>
  <c r="CJ3029" i="4"/>
  <c r="CJ3030" i="4"/>
  <c r="CJ3031" i="4"/>
  <c r="CJ3032" i="4"/>
  <c r="CJ3033" i="4"/>
  <c r="CJ3034" i="4"/>
  <c r="CJ3035" i="4"/>
  <c r="CJ3036" i="4"/>
  <c r="CJ3037" i="4"/>
  <c r="CJ3038" i="4"/>
  <c r="CJ3039" i="4"/>
  <c r="CJ3040" i="4"/>
  <c r="CJ3041" i="4"/>
  <c r="CJ3042" i="4"/>
  <c r="CJ3043" i="4"/>
  <c r="CJ3044" i="4"/>
  <c r="CJ3045" i="4"/>
  <c r="CJ3046" i="4"/>
  <c r="CJ3047" i="4"/>
  <c r="CJ3048" i="4"/>
  <c r="CJ3049" i="4"/>
  <c r="CJ3050" i="4"/>
  <c r="CJ3051" i="4"/>
  <c r="CJ3052" i="4"/>
  <c r="CJ3053" i="4"/>
  <c r="CJ3054" i="4"/>
  <c r="CJ3055" i="4"/>
  <c r="CJ3056" i="4"/>
  <c r="CJ3057" i="4"/>
  <c r="CJ3058" i="4"/>
  <c r="CJ3059" i="4"/>
  <c r="CJ3060" i="4"/>
  <c r="CJ3061" i="4"/>
  <c r="CJ3062" i="4"/>
  <c r="CJ3063" i="4"/>
  <c r="CJ3064" i="4"/>
  <c r="CJ3065" i="4"/>
  <c r="CJ3066" i="4"/>
  <c r="CJ3067" i="4"/>
  <c r="CJ3068" i="4"/>
  <c r="CJ3069" i="4"/>
  <c r="CJ3070" i="4"/>
  <c r="CJ3071" i="4"/>
  <c r="CJ3072" i="4"/>
  <c r="CJ3073" i="4"/>
  <c r="CJ3074" i="4"/>
  <c r="CJ3075" i="4"/>
  <c r="CJ3076" i="4"/>
  <c r="CJ3077" i="4"/>
  <c r="CJ3078" i="4"/>
  <c r="CJ3079" i="4"/>
  <c r="CJ3080" i="4"/>
  <c r="CJ3081" i="4"/>
  <c r="CJ3082" i="4"/>
  <c r="CJ3083" i="4"/>
  <c r="CJ3084" i="4"/>
  <c r="CJ3085" i="4"/>
  <c r="CJ3086" i="4"/>
  <c r="CJ3087" i="4"/>
  <c r="CJ3088" i="4"/>
  <c r="CJ3089" i="4"/>
  <c r="CJ3090" i="4"/>
  <c r="CJ3091" i="4"/>
  <c r="CJ3092" i="4"/>
  <c r="CJ3093" i="4"/>
  <c r="CJ3094" i="4"/>
  <c r="CJ3095" i="4"/>
  <c r="CJ3096" i="4"/>
  <c r="CJ3097" i="4"/>
  <c r="CJ3098" i="4"/>
  <c r="CJ3099" i="4"/>
  <c r="CJ3100" i="4"/>
  <c r="CJ3101" i="4"/>
  <c r="CJ3102" i="4"/>
  <c r="CJ3103" i="4"/>
  <c r="CJ3104" i="4"/>
  <c r="CJ3105" i="4"/>
  <c r="CJ3106" i="4"/>
  <c r="CJ3107" i="4"/>
  <c r="CJ3108" i="4"/>
  <c r="CJ3109" i="4"/>
  <c r="CJ3110" i="4"/>
  <c r="CJ3111" i="4"/>
  <c r="CJ3112" i="4"/>
  <c r="CJ3113" i="4"/>
  <c r="CJ3114" i="4"/>
  <c r="CJ3115" i="4"/>
  <c r="CJ3116" i="4"/>
  <c r="CJ3117" i="4"/>
  <c r="CJ3118" i="4"/>
  <c r="CJ3119" i="4"/>
  <c r="CJ3120" i="4"/>
  <c r="CJ3121" i="4"/>
  <c r="CJ3122" i="4"/>
  <c r="CJ3123" i="4"/>
  <c r="CJ3124" i="4"/>
  <c r="CJ3125" i="4"/>
  <c r="CJ3126" i="4"/>
  <c r="CJ3127" i="4"/>
  <c r="CJ3128" i="4"/>
  <c r="CJ3129" i="4"/>
  <c r="CJ3130" i="4"/>
  <c r="CJ3131" i="4"/>
  <c r="CJ3132" i="4"/>
  <c r="CJ3133" i="4"/>
  <c r="CJ3134" i="4"/>
  <c r="CJ3135" i="4"/>
  <c r="CJ3136" i="4"/>
  <c r="CJ3137" i="4"/>
  <c r="CJ3138" i="4"/>
  <c r="CJ3139" i="4"/>
  <c r="CJ3140" i="4"/>
  <c r="CJ3141" i="4"/>
  <c r="CJ3142" i="4"/>
  <c r="CJ3143" i="4"/>
  <c r="CJ3144" i="4"/>
  <c r="CJ3145" i="4"/>
  <c r="CJ3146" i="4"/>
  <c r="CJ3147" i="4"/>
  <c r="CJ3148" i="4"/>
  <c r="CJ3149" i="4"/>
  <c r="CJ3150" i="4"/>
  <c r="CJ3151" i="4"/>
  <c r="CJ3152" i="4"/>
  <c r="CJ3153" i="4"/>
  <c r="CJ3154" i="4"/>
  <c r="CJ3155" i="4"/>
  <c r="CJ3156" i="4"/>
  <c r="CJ3157" i="4"/>
  <c r="CJ3158" i="4"/>
  <c r="CJ3159" i="4"/>
  <c r="CJ3160" i="4"/>
  <c r="CJ3161" i="4"/>
  <c r="CJ3162" i="4"/>
  <c r="CJ3163" i="4"/>
  <c r="CJ3164" i="4"/>
  <c r="CJ3165" i="4"/>
  <c r="CJ3166" i="4"/>
  <c r="CJ3167" i="4"/>
  <c r="CJ3168" i="4"/>
  <c r="CJ3169" i="4"/>
  <c r="CJ3170" i="4"/>
  <c r="CJ3171" i="4"/>
  <c r="CJ3172" i="4"/>
  <c r="CJ3173" i="4"/>
  <c r="CJ3174" i="4"/>
  <c r="CJ3175" i="4"/>
  <c r="CJ3176" i="4"/>
  <c r="CJ3177" i="4"/>
  <c r="CJ3178" i="4"/>
  <c r="CJ3179" i="4"/>
  <c r="CJ3180" i="4"/>
  <c r="CJ3181" i="4"/>
  <c r="CJ3182" i="4"/>
  <c r="CJ3183" i="4"/>
  <c r="CJ3184" i="4"/>
  <c r="CJ3185" i="4"/>
  <c r="CJ3186" i="4"/>
  <c r="CJ3187" i="4"/>
  <c r="CJ3188" i="4"/>
  <c r="CJ3189" i="4"/>
  <c r="CJ3190" i="4"/>
  <c r="CJ3191" i="4"/>
  <c r="CJ3192" i="4"/>
  <c r="CJ3193" i="4"/>
  <c r="CJ3194" i="4"/>
  <c r="CJ3195" i="4"/>
  <c r="CJ3196" i="4"/>
  <c r="CJ3197" i="4"/>
  <c r="CJ3198" i="4"/>
  <c r="CJ3199" i="4"/>
  <c r="CJ3200" i="4"/>
  <c r="CJ3201" i="4"/>
  <c r="CJ3202" i="4"/>
  <c r="CJ3203" i="4"/>
  <c r="CJ3204" i="4"/>
  <c r="CJ3205" i="4"/>
  <c r="CJ3206" i="4"/>
  <c r="CJ3207" i="4"/>
  <c r="CJ3208" i="4"/>
  <c r="CJ3209" i="4"/>
  <c r="CJ3210" i="4"/>
  <c r="CJ3211" i="4"/>
  <c r="CJ3212" i="4"/>
  <c r="CJ3213" i="4"/>
  <c r="CJ3214" i="4"/>
  <c r="CJ3215" i="4"/>
  <c r="CJ3216" i="4"/>
  <c r="CJ3217" i="4"/>
  <c r="CJ3218" i="4"/>
  <c r="CJ3219" i="4"/>
  <c r="CJ3220" i="4"/>
  <c r="CJ3221" i="4"/>
  <c r="CJ3222" i="4"/>
  <c r="CJ3223" i="4"/>
  <c r="CJ3224" i="4"/>
  <c r="CJ3225" i="4"/>
  <c r="CJ3226" i="4"/>
  <c r="CJ3227" i="4"/>
  <c r="CJ3228" i="4"/>
  <c r="CJ3229" i="4"/>
  <c r="CJ3230" i="4"/>
  <c r="CJ3231" i="4"/>
  <c r="CJ3232" i="4"/>
  <c r="CJ3233" i="4"/>
  <c r="CJ3234" i="4"/>
  <c r="CJ3235" i="4"/>
  <c r="CJ3236" i="4"/>
  <c r="CJ3237" i="4"/>
  <c r="CJ3238" i="4"/>
  <c r="CJ3239" i="4"/>
  <c r="CJ3240" i="4"/>
  <c r="CJ3241" i="4"/>
  <c r="CJ3242" i="4"/>
  <c r="CJ3243" i="4"/>
  <c r="CJ3244" i="4"/>
  <c r="CJ3245" i="4"/>
  <c r="CJ3246" i="4"/>
  <c r="CJ3247" i="4"/>
  <c r="CJ3248" i="4"/>
  <c r="CJ3249" i="4"/>
  <c r="CJ3250" i="4"/>
  <c r="CJ3251" i="4"/>
  <c r="CJ3252" i="4"/>
  <c r="CJ3253" i="4"/>
  <c r="CJ3254" i="4"/>
  <c r="CJ3255" i="4"/>
  <c r="CJ3256" i="4"/>
  <c r="CJ3257" i="4"/>
  <c r="CJ3258" i="4"/>
  <c r="CJ3259" i="4"/>
  <c r="CJ3260" i="4"/>
  <c r="CJ3261" i="4"/>
  <c r="CJ3262" i="4"/>
  <c r="CJ3263" i="4"/>
  <c r="CJ3264" i="4"/>
  <c r="CJ3265" i="4"/>
  <c r="CJ3266" i="4"/>
  <c r="CJ3267" i="4"/>
  <c r="CJ3268" i="4"/>
  <c r="CJ3269" i="4"/>
  <c r="CJ3270" i="4"/>
  <c r="CJ3271" i="4"/>
  <c r="CJ3272" i="4"/>
  <c r="CJ3273" i="4"/>
  <c r="CJ3274" i="4"/>
  <c r="CJ3275" i="4"/>
  <c r="CJ3276" i="4"/>
  <c r="CJ3277" i="4"/>
  <c r="CJ3278" i="4"/>
  <c r="CJ3279" i="4"/>
  <c r="CJ3280" i="4"/>
  <c r="CJ3281" i="4"/>
  <c r="CJ3282" i="4"/>
  <c r="CJ3283" i="4"/>
  <c r="CJ3284" i="4"/>
  <c r="CJ3285" i="4"/>
  <c r="CJ3286" i="4"/>
  <c r="CJ3287" i="4"/>
  <c r="CJ3288" i="4"/>
  <c r="CJ3289" i="4"/>
  <c r="CJ3290" i="4"/>
  <c r="CJ3291" i="4"/>
  <c r="CJ3292" i="4"/>
  <c r="CJ3293" i="4"/>
  <c r="CJ3294" i="4"/>
  <c r="CJ3295" i="4"/>
  <c r="CJ3296" i="4"/>
  <c r="CJ3297" i="4"/>
  <c r="CJ3298" i="4"/>
  <c r="CJ3299" i="4"/>
  <c r="CJ3300" i="4"/>
  <c r="CJ3301" i="4"/>
  <c r="CJ3302" i="4"/>
  <c r="CJ3303" i="4"/>
  <c r="CJ3304" i="4"/>
  <c r="CJ3305" i="4"/>
  <c r="CJ3306" i="4"/>
  <c r="CJ3307" i="4"/>
  <c r="CJ3308" i="4"/>
  <c r="CJ3309" i="4"/>
  <c r="CJ3310" i="4"/>
  <c r="CJ3311" i="4"/>
  <c r="CJ3312" i="4"/>
  <c r="CJ3313" i="4"/>
  <c r="CJ3314" i="4"/>
  <c r="CJ3315" i="4"/>
  <c r="CJ3316" i="4"/>
  <c r="CJ3317" i="4"/>
  <c r="CJ3318" i="4"/>
  <c r="CJ3319" i="4"/>
  <c r="CJ3320" i="4"/>
  <c r="CJ3321" i="4"/>
  <c r="CJ3322" i="4"/>
  <c r="CJ3323" i="4"/>
  <c r="CJ3324" i="4"/>
  <c r="CJ3325" i="4"/>
  <c r="CJ3326" i="4"/>
  <c r="CJ3327" i="4"/>
  <c r="CJ3328" i="4"/>
  <c r="CJ3329" i="4"/>
  <c r="CJ3330" i="4"/>
  <c r="CJ3331" i="4"/>
  <c r="CJ3332" i="4"/>
  <c r="CJ3333" i="4"/>
  <c r="CJ3334" i="4"/>
  <c r="CJ3335" i="4"/>
  <c r="CJ3336" i="4"/>
  <c r="CJ3337" i="4"/>
  <c r="CJ3338" i="4"/>
  <c r="CJ3339" i="4"/>
  <c r="CJ3340" i="4"/>
  <c r="CJ3341" i="4"/>
  <c r="CJ3342" i="4"/>
  <c r="CJ3343" i="4"/>
  <c r="CJ3344" i="4"/>
  <c r="CJ3345" i="4"/>
  <c r="CJ3346" i="4"/>
  <c r="CJ3347" i="4"/>
  <c r="CJ3348" i="4"/>
  <c r="CJ3349" i="4"/>
  <c r="CJ3350" i="4"/>
  <c r="CJ3351" i="4"/>
  <c r="CJ3352" i="4"/>
  <c r="CJ3353" i="4"/>
  <c r="CJ3354" i="4"/>
  <c r="CJ3355" i="4"/>
  <c r="CJ3356" i="4"/>
  <c r="CJ3357" i="4"/>
  <c r="CJ3358" i="4"/>
  <c r="CJ3359" i="4"/>
  <c r="CJ3360" i="4"/>
  <c r="CJ3361" i="4"/>
  <c r="CJ3362" i="4"/>
  <c r="CJ3363" i="4"/>
  <c r="CJ3364" i="4"/>
  <c r="CJ3365" i="4"/>
  <c r="CJ3366" i="4"/>
  <c r="CJ3367" i="4"/>
  <c r="CJ3368" i="4"/>
  <c r="CJ3369" i="4"/>
  <c r="CJ3370" i="4"/>
  <c r="CJ3371" i="4"/>
  <c r="CJ3372" i="4"/>
  <c r="CJ3373" i="4"/>
  <c r="CJ3374" i="4"/>
  <c r="CJ3375" i="4"/>
  <c r="CJ3376" i="4"/>
  <c r="CJ3377" i="4"/>
  <c r="CJ3378" i="4"/>
  <c r="CJ3379" i="4"/>
  <c r="CJ3380" i="4"/>
  <c r="CJ3381" i="4"/>
  <c r="CJ3382" i="4"/>
  <c r="CJ3383" i="4"/>
  <c r="CJ3384" i="4"/>
  <c r="CJ3385" i="4"/>
  <c r="CJ3386" i="4"/>
  <c r="CJ3387" i="4"/>
  <c r="CJ3388" i="4"/>
  <c r="CJ3389" i="4"/>
  <c r="CJ3390" i="4"/>
  <c r="CJ3391" i="4"/>
  <c r="CJ3392" i="4"/>
  <c r="CJ3393" i="4"/>
  <c r="CJ3394" i="4"/>
  <c r="CJ3395" i="4"/>
  <c r="CJ3396" i="4"/>
  <c r="CJ3397" i="4"/>
  <c r="CJ3398" i="4"/>
  <c r="CJ3399" i="4"/>
  <c r="CJ3400" i="4"/>
  <c r="CJ3401" i="4"/>
  <c r="CJ3402" i="4"/>
  <c r="CJ3403" i="4"/>
  <c r="CJ3404" i="4"/>
  <c r="CJ3405" i="4"/>
  <c r="CJ3406" i="4"/>
  <c r="CJ3407" i="4"/>
  <c r="CJ3408" i="4"/>
  <c r="CJ3409" i="4"/>
  <c r="CJ3410" i="4"/>
  <c r="CJ3411" i="4"/>
  <c r="CJ3412" i="4"/>
  <c r="CJ3413" i="4"/>
  <c r="CJ3414" i="4"/>
  <c r="CJ3415" i="4"/>
  <c r="CJ3416" i="4"/>
  <c r="CJ3417" i="4"/>
  <c r="CJ3418" i="4"/>
  <c r="CJ3419" i="4"/>
  <c r="CJ3420" i="4"/>
  <c r="CJ3421" i="4"/>
  <c r="CJ3422" i="4"/>
  <c r="CJ3423" i="4"/>
  <c r="CJ3424" i="4"/>
  <c r="CJ3425" i="4"/>
  <c r="CJ3426" i="4"/>
  <c r="CJ3427" i="4"/>
  <c r="CJ3428" i="4"/>
  <c r="CJ3429" i="4"/>
  <c r="CJ3430" i="4"/>
  <c r="CJ3431" i="4"/>
  <c r="CJ3432" i="4"/>
  <c r="CJ3433" i="4"/>
  <c r="CJ3434" i="4"/>
  <c r="CJ3435" i="4"/>
  <c r="CJ3436" i="4"/>
  <c r="CJ3437" i="4"/>
  <c r="CJ3438" i="4"/>
  <c r="CJ3439" i="4"/>
  <c r="CJ3440" i="4"/>
  <c r="CJ3441" i="4"/>
  <c r="CJ3442" i="4"/>
  <c r="CJ3443" i="4"/>
  <c r="CJ3444" i="4"/>
  <c r="CJ3445" i="4"/>
  <c r="CJ3446" i="4"/>
  <c r="CJ3447" i="4"/>
  <c r="CJ3448" i="4"/>
  <c r="CJ3449" i="4"/>
  <c r="CJ3450" i="4"/>
  <c r="CJ3451" i="4"/>
  <c r="CJ3452" i="4"/>
  <c r="CJ3453" i="4"/>
  <c r="CJ3454" i="4"/>
  <c r="CJ3455" i="4"/>
  <c r="CJ3456" i="4"/>
  <c r="CJ3457" i="4"/>
  <c r="CJ3458" i="4"/>
  <c r="CJ3459" i="4"/>
  <c r="CJ3460" i="4"/>
  <c r="CJ3461" i="4"/>
  <c r="CJ3462" i="4"/>
  <c r="CJ3463" i="4"/>
  <c r="CJ3464" i="4"/>
  <c r="CJ3465" i="4"/>
  <c r="CJ3466" i="4"/>
  <c r="CJ3467" i="4"/>
  <c r="CJ3468" i="4"/>
  <c r="CJ3469" i="4"/>
  <c r="CJ3470" i="4"/>
  <c r="CJ3471" i="4"/>
  <c r="CJ3472" i="4"/>
  <c r="CJ3473" i="4"/>
  <c r="CJ3474" i="4"/>
  <c r="CJ3475" i="4"/>
  <c r="CJ3476" i="4"/>
  <c r="CJ3477" i="4"/>
  <c r="CJ3478" i="4"/>
  <c r="CJ3479" i="4"/>
  <c r="CJ3480" i="4"/>
  <c r="CJ3481" i="4"/>
  <c r="CJ3482" i="4"/>
  <c r="CJ3483" i="4"/>
  <c r="CJ3484" i="4"/>
  <c r="CJ3485" i="4"/>
  <c r="CJ3486" i="4"/>
  <c r="CJ3487" i="4"/>
  <c r="CJ3488" i="4"/>
  <c r="CJ3489" i="4"/>
  <c r="CJ3490" i="4"/>
  <c r="CJ3491" i="4"/>
  <c r="CJ3492" i="4"/>
  <c r="CJ3493" i="4"/>
  <c r="CJ3494" i="4"/>
  <c r="CJ3495" i="4"/>
  <c r="CJ3496" i="4"/>
  <c r="CJ3497" i="4"/>
  <c r="CJ3498" i="4"/>
  <c r="CJ3499" i="4"/>
  <c r="CJ3500" i="4"/>
  <c r="CJ3501" i="4"/>
  <c r="CJ3502" i="4"/>
  <c r="CJ3503" i="4"/>
  <c r="CJ3504" i="4"/>
  <c r="CJ3505" i="4"/>
  <c r="CJ3506" i="4"/>
  <c r="CJ3507" i="4"/>
  <c r="CJ3508" i="4"/>
  <c r="CJ3509" i="4"/>
  <c r="CJ3510" i="4"/>
  <c r="CJ3511" i="4"/>
  <c r="CJ3512" i="4"/>
  <c r="CJ3513" i="4"/>
  <c r="CJ3514" i="4"/>
  <c r="CJ3515" i="4"/>
  <c r="CJ3516" i="4"/>
  <c r="CJ3517" i="4"/>
  <c r="CJ3518" i="4"/>
  <c r="CJ3519" i="4"/>
  <c r="CJ3520" i="4"/>
  <c r="CJ3521" i="4"/>
  <c r="CJ3522" i="4"/>
  <c r="CJ3523" i="4"/>
  <c r="CJ3524" i="4"/>
  <c r="CJ3525" i="4"/>
  <c r="CJ3526" i="4"/>
  <c r="CJ3527" i="4"/>
  <c r="CJ3528" i="4"/>
  <c r="CJ3529" i="4"/>
  <c r="CJ3530" i="4"/>
  <c r="CJ3531" i="4"/>
  <c r="CJ3532" i="4"/>
  <c r="CJ3533" i="4"/>
  <c r="CJ3534" i="4"/>
  <c r="CJ3535" i="4"/>
  <c r="CJ3536" i="4"/>
  <c r="CJ3537" i="4"/>
  <c r="CJ3538" i="4"/>
  <c r="CJ3539" i="4"/>
  <c r="CJ3540" i="4"/>
  <c r="CJ3541" i="4"/>
  <c r="CJ3542" i="4"/>
  <c r="CJ3543" i="4"/>
  <c r="CJ3544" i="4"/>
  <c r="CJ3545" i="4"/>
  <c r="CJ3546" i="4"/>
  <c r="CJ3547" i="4"/>
  <c r="CJ3548" i="4"/>
  <c r="CJ3549" i="4"/>
  <c r="CJ3550" i="4"/>
  <c r="CJ3551" i="4"/>
  <c r="CJ3552" i="4"/>
  <c r="CJ3553" i="4"/>
  <c r="CJ3554" i="4"/>
  <c r="CJ3555" i="4"/>
  <c r="CJ3556" i="4"/>
  <c r="CJ3557" i="4"/>
  <c r="CJ3558" i="4"/>
  <c r="CJ3559" i="4"/>
  <c r="CJ3560" i="4"/>
  <c r="CJ3561" i="4"/>
  <c r="CJ3562" i="4"/>
  <c r="CJ3563" i="4"/>
  <c r="CJ3564" i="4"/>
  <c r="CJ3565" i="4"/>
  <c r="CJ3566" i="4"/>
  <c r="CJ3567" i="4"/>
  <c r="CJ3568" i="4"/>
  <c r="CJ3569" i="4"/>
  <c r="CJ3570" i="4"/>
  <c r="CJ3571" i="4"/>
  <c r="CJ3572" i="4"/>
  <c r="CJ3573" i="4"/>
  <c r="CJ3574" i="4"/>
  <c r="CJ3575" i="4"/>
  <c r="CJ3576" i="4"/>
  <c r="CJ3577" i="4"/>
  <c r="CJ3578" i="4"/>
  <c r="CJ3579" i="4"/>
  <c r="CJ3580" i="4"/>
  <c r="CJ3581" i="4"/>
  <c r="CJ3582" i="4"/>
  <c r="CJ3583" i="4"/>
  <c r="CJ3584" i="4"/>
  <c r="CJ3585" i="4"/>
  <c r="CJ3586" i="4"/>
  <c r="CJ3587" i="4"/>
  <c r="CJ3588" i="4"/>
  <c r="CJ3589" i="4"/>
  <c r="CJ3590" i="4"/>
  <c r="CJ3591" i="4"/>
  <c r="CJ3592" i="4"/>
  <c r="CJ3593" i="4"/>
  <c r="CJ3594" i="4"/>
  <c r="CJ3595" i="4"/>
  <c r="CJ3596" i="4"/>
  <c r="CJ3597" i="4"/>
  <c r="CJ3598" i="4"/>
  <c r="CJ3599" i="4"/>
  <c r="CJ3600" i="4"/>
  <c r="CJ3601" i="4"/>
  <c r="CJ3602" i="4"/>
  <c r="CJ3603" i="4"/>
  <c r="CJ3604" i="4"/>
  <c r="CJ3605" i="4"/>
  <c r="CJ3606" i="4"/>
  <c r="CJ3607" i="4"/>
  <c r="CJ3608" i="4"/>
  <c r="CJ3609" i="4"/>
  <c r="CJ3610" i="4"/>
  <c r="CJ3611" i="4"/>
  <c r="CJ3612" i="4"/>
  <c r="CJ3613" i="4"/>
  <c r="CJ3614" i="4"/>
  <c r="CJ3615" i="4"/>
  <c r="CJ3616" i="4"/>
  <c r="CJ3617" i="4"/>
  <c r="CJ3618" i="4"/>
  <c r="CJ3619" i="4"/>
  <c r="CJ3620" i="4"/>
  <c r="CJ3621" i="4"/>
  <c r="CJ3622" i="4"/>
  <c r="CJ3623" i="4"/>
  <c r="CJ3624" i="4"/>
  <c r="CJ3625" i="4"/>
  <c r="CJ3626" i="4"/>
  <c r="CJ3627" i="4"/>
  <c r="CJ3628" i="4"/>
  <c r="CJ3629" i="4"/>
  <c r="CJ3630" i="4"/>
  <c r="CJ3631" i="4"/>
  <c r="CJ3632" i="4"/>
  <c r="CJ3633" i="4"/>
  <c r="CJ3634" i="4"/>
  <c r="CJ3635" i="4"/>
  <c r="CJ3636" i="4"/>
  <c r="CJ3637" i="4"/>
  <c r="CJ3638" i="4"/>
  <c r="CJ3639" i="4"/>
  <c r="CJ3640" i="4"/>
  <c r="CJ3641" i="4"/>
  <c r="CJ3642" i="4"/>
  <c r="CJ3643" i="4"/>
  <c r="CJ3644" i="4"/>
  <c r="CJ3645" i="4"/>
  <c r="CJ3646" i="4"/>
  <c r="CJ3647" i="4"/>
  <c r="CJ3648" i="4"/>
  <c r="CJ3649" i="4"/>
  <c r="CJ3650" i="4"/>
  <c r="CJ3651" i="4"/>
  <c r="CJ3652" i="4"/>
  <c r="CJ3653" i="4"/>
  <c r="CJ3654" i="4"/>
  <c r="CJ3655" i="4"/>
  <c r="CJ3656" i="4"/>
  <c r="CJ3657" i="4"/>
  <c r="CJ3658" i="4"/>
  <c r="CJ3659" i="4"/>
  <c r="CJ3660" i="4"/>
  <c r="CJ3661" i="4"/>
  <c r="CJ3662" i="4"/>
  <c r="CJ3663" i="4"/>
  <c r="CJ3664" i="4"/>
  <c r="CJ3665" i="4"/>
  <c r="CJ3666" i="4"/>
  <c r="CJ3667" i="4"/>
  <c r="CJ3668" i="4"/>
  <c r="CJ3669" i="4"/>
  <c r="CJ3670" i="4"/>
  <c r="CJ3671" i="4"/>
  <c r="CJ3672" i="4"/>
  <c r="CJ3673" i="4"/>
  <c r="CJ3674" i="4"/>
  <c r="CJ3675" i="4"/>
  <c r="CJ3676" i="4"/>
  <c r="CJ3677" i="4"/>
  <c r="CJ3678" i="4"/>
  <c r="CJ3679" i="4"/>
  <c r="CJ3680" i="4"/>
  <c r="CJ3681" i="4"/>
  <c r="CJ3682" i="4"/>
  <c r="CJ3683" i="4"/>
  <c r="CJ3684" i="4"/>
  <c r="CJ3685" i="4"/>
  <c r="CJ3686" i="4"/>
  <c r="CJ3687" i="4"/>
  <c r="CJ3688" i="4"/>
  <c r="CJ3689" i="4"/>
  <c r="CJ3690" i="4"/>
  <c r="CJ3691" i="4"/>
  <c r="CJ3692" i="4"/>
  <c r="CJ3693" i="4"/>
  <c r="CJ3694" i="4"/>
  <c r="CJ3695" i="4"/>
  <c r="CJ3696" i="4"/>
  <c r="CJ3697" i="4"/>
  <c r="CJ3698" i="4"/>
  <c r="CJ3699" i="4"/>
  <c r="CJ3700" i="4"/>
  <c r="CJ3701" i="4"/>
  <c r="CJ3702" i="4"/>
  <c r="CJ3703" i="4"/>
  <c r="CJ3704" i="4"/>
  <c r="CJ3705" i="4"/>
  <c r="CJ3706" i="4"/>
  <c r="CJ3707" i="4"/>
  <c r="CJ3708" i="4"/>
  <c r="CJ3709" i="4"/>
  <c r="CJ3710" i="4"/>
  <c r="CJ3711" i="4"/>
  <c r="CJ3712" i="4"/>
  <c r="CJ3713" i="4"/>
  <c r="CJ3714" i="4"/>
  <c r="CJ3715" i="4"/>
  <c r="CJ3716" i="4"/>
  <c r="CJ3717" i="4"/>
  <c r="CJ3718" i="4"/>
  <c r="CJ3719" i="4"/>
  <c r="CJ3720" i="4"/>
  <c r="CJ3721" i="4"/>
  <c r="CJ3722" i="4"/>
  <c r="CJ3723" i="4"/>
  <c r="CJ3724" i="4"/>
  <c r="CJ3725" i="4"/>
  <c r="CJ3726" i="4"/>
  <c r="CJ3727" i="4"/>
  <c r="CJ3728" i="4"/>
  <c r="CJ3729" i="4"/>
  <c r="CJ3730" i="4"/>
  <c r="CJ3731" i="4"/>
  <c r="CJ3732" i="4"/>
  <c r="CJ3733" i="4"/>
  <c r="CJ3734" i="4"/>
  <c r="CJ3735" i="4"/>
  <c r="CJ3736" i="4"/>
  <c r="CJ3737" i="4"/>
  <c r="CJ3738" i="4"/>
  <c r="CJ3739" i="4"/>
  <c r="CJ3740" i="4"/>
  <c r="CJ3741" i="4"/>
  <c r="CJ3742" i="4"/>
  <c r="CJ3743" i="4"/>
  <c r="CJ3744" i="4"/>
  <c r="CJ3745" i="4"/>
  <c r="CJ3746" i="4"/>
  <c r="CJ3747" i="4"/>
  <c r="CJ3748" i="4"/>
  <c r="CJ3749" i="4"/>
  <c r="CJ3750" i="4"/>
  <c r="CJ3751" i="4"/>
  <c r="CJ3752" i="4"/>
  <c r="CJ3753" i="4"/>
  <c r="CJ3754" i="4"/>
  <c r="CJ3755" i="4"/>
  <c r="CJ3756" i="4"/>
  <c r="CJ3757" i="4"/>
  <c r="CJ3758" i="4"/>
  <c r="CJ3759" i="4"/>
  <c r="CJ3760" i="4"/>
  <c r="CJ3761" i="4"/>
  <c r="CJ3762" i="4"/>
  <c r="CJ3763" i="4"/>
  <c r="CJ3764" i="4"/>
  <c r="CJ3765" i="4"/>
  <c r="CJ3766" i="4"/>
  <c r="CJ3767" i="4"/>
  <c r="CJ3768" i="4"/>
  <c r="CJ3769" i="4"/>
  <c r="CJ3770" i="4"/>
  <c r="CJ3771" i="4"/>
  <c r="CJ3772" i="4"/>
  <c r="CJ3773" i="4"/>
  <c r="CJ3774" i="4"/>
  <c r="CJ3775" i="4"/>
  <c r="CJ3776" i="4"/>
  <c r="CJ3777" i="4"/>
  <c r="CJ3778" i="4"/>
  <c r="CJ3779" i="4"/>
  <c r="CJ3780" i="4"/>
  <c r="CJ3781" i="4"/>
  <c r="CJ3782" i="4"/>
  <c r="CJ3783" i="4"/>
  <c r="CJ3784" i="4"/>
  <c r="CJ3785" i="4"/>
  <c r="CJ3786" i="4"/>
  <c r="CJ3787" i="4"/>
  <c r="CJ3788" i="4"/>
  <c r="CJ3789" i="4"/>
  <c r="CJ3790" i="4"/>
  <c r="CJ3791" i="4"/>
  <c r="CJ3792" i="4"/>
  <c r="CJ3793" i="4"/>
  <c r="CJ3794" i="4"/>
  <c r="CJ3795" i="4"/>
  <c r="CJ3796" i="4"/>
  <c r="CJ3797" i="4"/>
  <c r="CJ3798" i="4"/>
  <c r="CJ3799" i="4"/>
  <c r="CJ3800" i="4"/>
  <c r="CJ3801" i="4"/>
  <c r="CJ3802" i="4"/>
  <c r="CJ3803" i="4"/>
  <c r="CJ3804" i="4"/>
  <c r="CJ3805" i="4"/>
  <c r="CJ3806" i="4"/>
  <c r="CJ3807" i="4"/>
  <c r="CJ3808" i="4"/>
  <c r="CJ3809" i="4"/>
  <c r="CJ3810" i="4"/>
  <c r="CJ3811" i="4"/>
  <c r="CJ3812" i="4"/>
  <c r="CJ3813" i="4"/>
  <c r="CJ3814" i="4"/>
  <c r="CJ3815" i="4"/>
  <c r="CJ3816" i="4"/>
  <c r="CJ3817" i="4"/>
  <c r="CJ3818" i="4"/>
  <c r="CJ3819" i="4"/>
  <c r="CJ3820" i="4"/>
  <c r="CJ3821" i="4"/>
  <c r="CJ3822" i="4"/>
  <c r="CJ3823" i="4"/>
  <c r="CJ3824" i="4"/>
  <c r="CJ3825" i="4"/>
  <c r="CJ3826" i="4"/>
  <c r="CJ3827" i="4"/>
  <c r="CJ3828" i="4"/>
  <c r="CJ3829" i="4"/>
  <c r="CJ3830" i="4"/>
  <c r="CJ3831" i="4"/>
  <c r="CJ3832" i="4"/>
  <c r="CJ3833" i="4"/>
  <c r="CJ3834" i="4"/>
  <c r="CJ3835" i="4"/>
  <c r="CJ3836" i="4"/>
  <c r="CJ3837" i="4"/>
  <c r="CJ3838" i="4"/>
  <c r="CJ3839" i="4"/>
  <c r="CJ3840" i="4"/>
  <c r="CJ3841" i="4"/>
  <c r="CJ3842" i="4"/>
  <c r="CJ3843" i="4"/>
  <c r="CJ3844" i="4"/>
  <c r="CJ3845" i="4"/>
  <c r="CJ3846" i="4"/>
  <c r="CJ3847" i="4"/>
  <c r="CJ3848" i="4"/>
  <c r="CJ3849" i="4"/>
  <c r="CJ3850" i="4"/>
  <c r="CJ3851" i="4"/>
  <c r="CJ3852" i="4"/>
  <c r="CJ3853" i="4"/>
  <c r="CJ3854" i="4"/>
  <c r="CJ3855" i="4"/>
  <c r="CJ3856" i="4"/>
  <c r="CJ3857" i="4"/>
  <c r="CJ3858" i="4"/>
  <c r="CJ3859" i="4"/>
  <c r="CJ3860" i="4"/>
  <c r="CJ3861" i="4"/>
  <c r="CJ3862" i="4"/>
  <c r="CJ3863" i="4"/>
  <c r="CJ3864" i="4"/>
  <c r="CJ3865" i="4"/>
  <c r="CJ3866" i="4"/>
  <c r="CJ3867" i="4"/>
  <c r="CJ3868" i="4"/>
  <c r="CJ3869" i="4"/>
  <c r="CJ3870" i="4"/>
  <c r="CJ3871" i="4"/>
  <c r="CJ3872" i="4"/>
  <c r="CJ3873" i="4"/>
  <c r="CJ3874" i="4"/>
  <c r="CJ3875" i="4"/>
  <c r="CJ3876" i="4"/>
  <c r="CJ3877" i="4"/>
  <c r="CJ3878" i="4"/>
  <c r="CJ3879" i="4"/>
  <c r="CJ3880" i="4"/>
  <c r="CJ3881" i="4"/>
  <c r="CJ3882" i="4"/>
  <c r="CJ3883" i="4"/>
  <c r="CJ3884" i="4"/>
  <c r="CJ3885" i="4"/>
  <c r="CJ3886" i="4"/>
  <c r="CJ3887" i="4"/>
  <c r="CJ3888" i="4"/>
  <c r="CJ3889" i="4"/>
  <c r="CJ3890" i="4"/>
  <c r="CJ3891" i="4"/>
  <c r="CJ3892" i="4"/>
  <c r="CJ3893" i="4"/>
  <c r="CJ3894" i="4"/>
  <c r="CJ3895" i="4"/>
  <c r="CJ3896" i="4"/>
  <c r="CJ3897" i="4"/>
  <c r="CJ3898" i="4"/>
  <c r="CJ3899" i="4"/>
  <c r="CJ3900" i="4"/>
  <c r="CJ3901" i="4"/>
  <c r="CJ3902" i="4"/>
  <c r="CJ3903" i="4"/>
  <c r="CJ3904" i="4"/>
  <c r="CJ3905" i="4"/>
  <c r="CJ3906" i="4"/>
  <c r="CJ3907" i="4"/>
  <c r="CJ3908" i="4"/>
  <c r="CJ3909" i="4"/>
  <c r="CJ3910" i="4"/>
  <c r="CJ3911" i="4"/>
  <c r="CJ3912" i="4"/>
  <c r="CJ3913" i="4"/>
  <c r="CJ3914" i="4"/>
  <c r="CJ3915" i="4"/>
  <c r="CJ3916" i="4"/>
  <c r="CJ3917" i="4"/>
  <c r="CJ3918" i="4"/>
  <c r="CJ3919" i="4"/>
  <c r="CJ3920" i="4"/>
  <c r="CJ3921" i="4"/>
  <c r="CJ3922" i="4"/>
  <c r="CJ3923" i="4"/>
  <c r="CJ3924" i="4"/>
  <c r="CJ3925" i="4"/>
  <c r="CJ3926" i="4"/>
  <c r="CJ3927" i="4"/>
  <c r="CJ3928" i="4"/>
  <c r="CJ3929" i="4"/>
  <c r="CJ3930" i="4"/>
  <c r="CJ3931" i="4"/>
  <c r="CJ3932" i="4"/>
  <c r="CJ3933" i="4"/>
  <c r="CJ3934" i="4"/>
  <c r="CJ3935" i="4"/>
  <c r="CJ3936" i="4"/>
  <c r="CJ3937" i="4"/>
  <c r="CJ3938" i="4"/>
  <c r="CJ3939" i="4"/>
  <c r="CJ3940" i="4"/>
  <c r="CJ3941" i="4"/>
  <c r="CJ3942" i="4"/>
  <c r="CJ3943" i="4"/>
  <c r="CJ3944" i="4"/>
  <c r="CJ3945" i="4"/>
  <c r="CJ3946" i="4"/>
  <c r="CJ3947" i="4"/>
  <c r="CJ3948" i="4"/>
  <c r="CJ3949" i="4"/>
  <c r="CJ3950" i="4"/>
  <c r="CJ3951" i="4"/>
  <c r="CJ3952" i="4"/>
  <c r="CJ3953" i="4"/>
  <c r="CJ3954" i="4"/>
  <c r="CJ3955" i="4"/>
  <c r="CJ3956" i="4"/>
  <c r="CJ3957" i="4"/>
  <c r="CJ3958" i="4"/>
  <c r="CJ3959" i="4"/>
  <c r="CJ3960" i="4"/>
  <c r="CJ3961" i="4"/>
  <c r="CJ3962" i="4"/>
  <c r="CJ3963" i="4"/>
  <c r="CJ3964" i="4"/>
  <c r="CJ3965" i="4"/>
  <c r="CJ3966" i="4"/>
  <c r="CJ3967" i="4"/>
  <c r="CJ3968" i="4"/>
  <c r="CJ3969" i="4"/>
  <c r="CJ3970" i="4"/>
  <c r="CJ3971" i="4"/>
  <c r="CJ3972" i="4"/>
  <c r="CJ3973" i="4"/>
  <c r="CJ3974" i="4"/>
  <c r="CJ3975" i="4"/>
  <c r="CJ3976" i="4"/>
  <c r="CJ3977" i="4"/>
  <c r="CJ3978" i="4"/>
  <c r="CJ3979" i="4"/>
  <c r="CJ3980" i="4"/>
  <c r="CJ3981" i="4"/>
  <c r="CJ3982" i="4"/>
  <c r="CJ3983" i="4"/>
  <c r="CJ3984" i="4"/>
  <c r="CJ3985" i="4"/>
  <c r="CJ3986" i="4"/>
  <c r="CJ3987" i="4"/>
  <c r="CJ3988" i="4"/>
  <c r="CJ3989" i="4"/>
  <c r="CJ3990" i="4"/>
  <c r="CJ3991" i="4"/>
  <c r="CJ3992" i="4"/>
  <c r="CJ3993" i="4"/>
  <c r="CJ3994" i="4"/>
  <c r="CJ3995" i="4"/>
  <c r="CJ3996" i="4"/>
  <c r="CJ3997" i="4"/>
  <c r="CJ3998" i="4"/>
  <c r="CJ3999" i="4"/>
  <c r="CJ4000" i="4"/>
  <c r="CJ4001" i="4"/>
  <c r="CJ2" i="4"/>
  <c r="CI2" i="4"/>
  <c r="CI3" i="4"/>
  <c r="CI4" i="4"/>
  <c r="CI5" i="4"/>
  <c r="CI6" i="4"/>
  <c r="CI7" i="4"/>
  <c r="CI8" i="4"/>
  <c r="CI9" i="4"/>
  <c r="CI10" i="4"/>
  <c r="CI11" i="4"/>
  <c r="CI12" i="4"/>
  <c r="CI13" i="4"/>
  <c r="CI14" i="4"/>
  <c r="CI15" i="4"/>
  <c r="CI16" i="4"/>
  <c r="CI17" i="4"/>
  <c r="CI18" i="4"/>
  <c r="CI19" i="4"/>
  <c r="CI20" i="4"/>
  <c r="CI21" i="4"/>
  <c r="CI22" i="4"/>
  <c r="CI23" i="4"/>
  <c r="CI24" i="4"/>
  <c r="CI25" i="4"/>
  <c r="CI26" i="4"/>
  <c r="CI27" i="4"/>
  <c r="CI28" i="4"/>
  <c r="CI29" i="4"/>
  <c r="CI30" i="4"/>
  <c r="CI31" i="4"/>
  <c r="CI32" i="4"/>
  <c r="CI33" i="4"/>
  <c r="CI34" i="4"/>
  <c r="CI35" i="4"/>
  <c r="CI36" i="4"/>
  <c r="CI37" i="4"/>
  <c r="CI38" i="4"/>
  <c r="CI39" i="4"/>
  <c r="CI40" i="4"/>
  <c r="CI41" i="4"/>
  <c r="CI42" i="4"/>
  <c r="CI43" i="4"/>
  <c r="CI44" i="4"/>
  <c r="CI45" i="4"/>
  <c r="CI46" i="4"/>
  <c r="CI47" i="4"/>
  <c r="CI48" i="4"/>
  <c r="CI49" i="4"/>
  <c r="CI50" i="4"/>
  <c r="CI51" i="4"/>
  <c r="CI52" i="4"/>
  <c r="CI53" i="4"/>
  <c r="CI54" i="4"/>
  <c r="CI55" i="4"/>
  <c r="CI56" i="4"/>
  <c r="CI57" i="4"/>
  <c r="CI58" i="4"/>
  <c r="CI59" i="4"/>
  <c r="CI60" i="4"/>
  <c r="CI61" i="4"/>
  <c r="CI62" i="4"/>
  <c r="CI63" i="4"/>
  <c r="CI64" i="4"/>
  <c r="CI65" i="4"/>
  <c r="CI66" i="4"/>
  <c r="CI67" i="4"/>
  <c r="CI68" i="4"/>
  <c r="CI69" i="4"/>
  <c r="CI70" i="4"/>
  <c r="CI71" i="4"/>
  <c r="CI72" i="4"/>
  <c r="CI73" i="4"/>
  <c r="CI74" i="4"/>
  <c r="CI75" i="4"/>
  <c r="CI76" i="4"/>
  <c r="CI77" i="4"/>
  <c r="CI78" i="4"/>
  <c r="CI79" i="4"/>
  <c r="CI80" i="4"/>
  <c r="CI81" i="4"/>
  <c r="CI82" i="4"/>
  <c r="CI83" i="4"/>
  <c r="CI84" i="4"/>
  <c r="CI85" i="4"/>
  <c r="CI86" i="4"/>
  <c r="CI87" i="4"/>
  <c r="CI88" i="4"/>
  <c r="CI89" i="4"/>
  <c r="CI90" i="4"/>
  <c r="CI91" i="4"/>
  <c r="CI92" i="4"/>
  <c r="CI93" i="4"/>
  <c r="CI94" i="4"/>
  <c r="CI95" i="4"/>
  <c r="CI96" i="4"/>
  <c r="CI97" i="4"/>
  <c r="CI98" i="4"/>
  <c r="CI99" i="4"/>
  <c r="CI100" i="4"/>
  <c r="CI101" i="4"/>
  <c r="CI102" i="4"/>
  <c r="CI103" i="4"/>
  <c r="CI104" i="4"/>
  <c r="CI105" i="4"/>
  <c r="CI106" i="4"/>
  <c r="CI107" i="4"/>
  <c r="CI108" i="4"/>
  <c r="CI109" i="4"/>
  <c r="CI110" i="4"/>
  <c r="CI111" i="4"/>
  <c r="CI112" i="4"/>
  <c r="CI113" i="4"/>
  <c r="CI114" i="4"/>
  <c r="CI115" i="4"/>
  <c r="CI116" i="4"/>
  <c r="CI117" i="4"/>
  <c r="CI118" i="4"/>
  <c r="CI119" i="4"/>
  <c r="CI120" i="4"/>
  <c r="CI121" i="4"/>
  <c r="CI122" i="4"/>
  <c r="CI123" i="4"/>
  <c r="CI124" i="4"/>
  <c r="CI125" i="4"/>
  <c r="CI126" i="4"/>
  <c r="CI127" i="4"/>
  <c r="CI128" i="4"/>
  <c r="CI129" i="4"/>
  <c r="CI130" i="4"/>
  <c r="CI131" i="4"/>
  <c r="CI132" i="4"/>
  <c r="CI133" i="4"/>
  <c r="CI134" i="4"/>
  <c r="CI135" i="4"/>
  <c r="CI136" i="4"/>
  <c r="CI137" i="4"/>
  <c r="CI138" i="4"/>
  <c r="CI139" i="4"/>
  <c r="CI140" i="4"/>
  <c r="CI141" i="4"/>
  <c r="CI142" i="4"/>
  <c r="CI143" i="4"/>
  <c r="CI144" i="4"/>
  <c r="CI145" i="4"/>
  <c r="CI146" i="4"/>
  <c r="CI147" i="4"/>
  <c r="CI148" i="4"/>
  <c r="CI149" i="4"/>
  <c r="CI150" i="4"/>
  <c r="CI151" i="4"/>
  <c r="CI152" i="4"/>
  <c r="CI153" i="4"/>
  <c r="CI154" i="4"/>
  <c r="CI155" i="4"/>
  <c r="CI156" i="4"/>
  <c r="CI157" i="4"/>
  <c r="CI158" i="4"/>
  <c r="CI159" i="4"/>
  <c r="CI160" i="4"/>
  <c r="CI161" i="4"/>
  <c r="CI162" i="4"/>
  <c r="CI163" i="4"/>
  <c r="CI164" i="4"/>
  <c r="CI165" i="4"/>
  <c r="CI166" i="4"/>
  <c r="CI167" i="4"/>
  <c r="CI168" i="4"/>
  <c r="CI169" i="4"/>
  <c r="CI170" i="4"/>
  <c r="CI171" i="4"/>
  <c r="CI172" i="4"/>
  <c r="CI173" i="4"/>
  <c r="CI174" i="4"/>
  <c r="CI175" i="4"/>
  <c r="CI176" i="4"/>
  <c r="CI177" i="4"/>
  <c r="CI178" i="4"/>
  <c r="CI179" i="4"/>
  <c r="CI180" i="4"/>
  <c r="CI181" i="4"/>
  <c r="CI182" i="4"/>
  <c r="CI183" i="4"/>
  <c r="CI184" i="4"/>
  <c r="CI185" i="4"/>
  <c r="CI186" i="4"/>
  <c r="CI187" i="4"/>
  <c r="CI188" i="4"/>
  <c r="CI189" i="4"/>
  <c r="CI190" i="4"/>
  <c r="CI191" i="4"/>
  <c r="CI192" i="4"/>
  <c r="CI193" i="4"/>
  <c r="CI194" i="4"/>
  <c r="CI195" i="4"/>
  <c r="CI196" i="4"/>
  <c r="CI197" i="4"/>
  <c r="CI198" i="4"/>
  <c r="CI199" i="4"/>
  <c r="CI200" i="4"/>
  <c r="CI201" i="4"/>
  <c r="CI202" i="4"/>
  <c r="CI203" i="4"/>
  <c r="CI204" i="4"/>
  <c r="CI205" i="4"/>
  <c r="CI206" i="4"/>
  <c r="CI207" i="4"/>
  <c r="CI208" i="4"/>
  <c r="CI209" i="4"/>
  <c r="CI210" i="4"/>
  <c r="CI211" i="4"/>
  <c r="CI212" i="4"/>
  <c r="CI213" i="4"/>
  <c r="CI214" i="4"/>
  <c r="CI215" i="4"/>
  <c r="CI216" i="4"/>
  <c r="CI217" i="4"/>
  <c r="CI218" i="4"/>
  <c r="CI219" i="4"/>
  <c r="CI220" i="4"/>
  <c r="CI221" i="4"/>
  <c r="CI222" i="4"/>
  <c r="CI223" i="4"/>
  <c r="CI224" i="4"/>
  <c r="CI225" i="4"/>
  <c r="CI226" i="4"/>
  <c r="CI227" i="4"/>
  <c r="CI228" i="4"/>
  <c r="CI229" i="4"/>
  <c r="CI230" i="4"/>
  <c r="CI231" i="4"/>
  <c r="CI232" i="4"/>
  <c r="CI233" i="4"/>
  <c r="CI234" i="4"/>
  <c r="CI235" i="4"/>
  <c r="CI236" i="4"/>
  <c r="CI237" i="4"/>
  <c r="CI238" i="4"/>
  <c r="CI239" i="4"/>
  <c r="CI240" i="4"/>
  <c r="CI241" i="4"/>
  <c r="CI242" i="4"/>
  <c r="CI243" i="4"/>
  <c r="CI244" i="4"/>
  <c r="CI245" i="4"/>
  <c r="CI246" i="4"/>
  <c r="CI247" i="4"/>
  <c r="CI248" i="4"/>
  <c r="CI249" i="4"/>
  <c r="CI250" i="4"/>
  <c r="CI251" i="4"/>
  <c r="CI252" i="4"/>
  <c r="CI253" i="4"/>
  <c r="CI254" i="4"/>
  <c r="CI255" i="4"/>
  <c r="CI256" i="4"/>
  <c r="CI257" i="4"/>
  <c r="CI258" i="4"/>
  <c r="CI259" i="4"/>
  <c r="CI260" i="4"/>
  <c r="CI261" i="4"/>
  <c r="CI262" i="4"/>
  <c r="CI263" i="4"/>
  <c r="CI264" i="4"/>
  <c r="CI265" i="4"/>
  <c r="CI266" i="4"/>
  <c r="CI267" i="4"/>
  <c r="CI268" i="4"/>
  <c r="CI269" i="4"/>
  <c r="CI270" i="4"/>
  <c r="CI271" i="4"/>
  <c r="CI272" i="4"/>
  <c r="CI273" i="4"/>
  <c r="CI274" i="4"/>
  <c r="CI275" i="4"/>
  <c r="CI276" i="4"/>
  <c r="CI277" i="4"/>
  <c r="CI278" i="4"/>
  <c r="CI279" i="4"/>
  <c r="CI280" i="4"/>
  <c r="CI281" i="4"/>
  <c r="CI282" i="4"/>
  <c r="CI283" i="4"/>
  <c r="CI284" i="4"/>
  <c r="CI285" i="4"/>
  <c r="CI286" i="4"/>
  <c r="CI287" i="4"/>
  <c r="CI288" i="4"/>
  <c r="CI289" i="4"/>
  <c r="CI290" i="4"/>
  <c r="CI291" i="4"/>
  <c r="CI292" i="4"/>
  <c r="CI293" i="4"/>
  <c r="CI294" i="4"/>
  <c r="CI295" i="4"/>
  <c r="CI296" i="4"/>
  <c r="CI297" i="4"/>
  <c r="CI298" i="4"/>
  <c r="CI299" i="4"/>
  <c r="CI300" i="4"/>
  <c r="CI301" i="4"/>
  <c r="CI302" i="4"/>
  <c r="CI303" i="4"/>
  <c r="CI304" i="4"/>
  <c r="CI305" i="4"/>
  <c r="CI306" i="4"/>
  <c r="CI307" i="4"/>
  <c r="CI308" i="4"/>
  <c r="CI309" i="4"/>
  <c r="CI310" i="4"/>
  <c r="CI311" i="4"/>
  <c r="CI312" i="4"/>
  <c r="CI313" i="4"/>
  <c r="CI314" i="4"/>
  <c r="CI315" i="4"/>
  <c r="CI316" i="4"/>
  <c r="CI317" i="4"/>
  <c r="CI318" i="4"/>
  <c r="CI319" i="4"/>
  <c r="CI320" i="4"/>
  <c r="CI321" i="4"/>
  <c r="CI322" i="4"/>
  <c r="CI323" i="4"/>
  <c r="CI324" i="4"/>
  <c r="CI325" i="4"/>
  <c r="CI326" i="4"/>
  <c r="CI327" i="4"/>
  <c r="CI328" i="4"/>
  <c r="CI329" i="4"/>
  <c r="CI330" i="4"/>
  <c r="CI331" i="4"/>
  <c r="CI332" i="4"/>
  <c r="CI333" i="4"/>
  <c r="CI334" i="4"/>
  <c r="CI335" i="4"/>
  <c r="CI336" i="4"/>
  <c r="CI337" i="4"/>
  <c r="CI338" i="4"/>
  <c r="CI339" i="4"/>
  <c r="CI340" i="4"/>
  <c r="CI341" i="4"/>
  <c r="CI342" i="4"/>
  <c r="CI343" i="4"/>
  <c r="CI344" i="4"/>
  <c r="CI345" i="4"/>
  <c r="CI346" i="4"/>
  <c r="CI347" i="4"/>
  <c r="CI348" i="4"/>
  <c r="CI349" i="4"/>
  <c r="CI350" i="4"/>
  <c r="CI351" i="4"/>
  <c r="CI352" i="4"/>
  <c r="CI353" i="4"/>
  <c r="CI354" i="4"/>
  <c r="CI355" i="4"/>
  <c r="CI356" i="4"/>
  <c r="CI357" i="4"/>
  <c r="CI358" i="4"/>
  <c r="CI359" i="4"/>
  <c r="CI360" i="4"/>
  <c r="CI361" i="4"/>
  <c r="CI362" i="4"/>
  <c r="CI363" i="4"/>
  <c r="CI364" i="4"/>
  <c r="CI365" i="4"/>
  <c r="CI366" i="4"/>
  <c r="CI367" i="4"/>
  <c r="CI368" i="4"/>
  <c r="CI369" i="4"/>
  <c r="CI370" i="4"/>
  <c r="CI371" i="4"/>
  <c r="CI372" i="4"/>
  <c r="CI373" i="4"/>
  <c r="CI374" i="4"/>
  <c r="CI375" i="4"/>
  <c r="CI376" i="4"/>
  <c r="CI377" i="4"/>
  <c r="CI378" i="4"/>
  <c r="CI379" i="4"/>
  <c r="CI380" i="4"/>
  <c r="CI381" i="4"/>
  <c r="CI382" i="4"/>
  <c r="CI383" i="4"/>
  <c r="CI384" i="4"/>
  <c r="CI385" i="4"/>
  <c r="CI386" i="4"/>
  <c r="CI387" i="4"/>
  <c r="CI388" i="4"/>
  <c r="CI389" i="4"/>
  <c r="CI390" i="4"/>
  <c r="CI391" i="4"/>
  <c r="CI392" i="4"/>
  <c r="CI393" i="4"/>
  <c r="CI394" i="4"/>
  <c r="CI395" i="4"/>
  <c r="CI396" i="4"/>
  <c r="CI397" i="4"/>
  <c r="CI398" i="4"/>
  <c r="CI399" i="4"/>
  <c r="CI400" i="4"/>
  <c r="CI401" i="4"/>
  <c r="CI402" i="4"/>
  <c r="CI403" i="4"/>
  <c r="CI404" i="4"/>
  <c r="CI405" i="4"/>
  <c r="CI406" i="4"/>
  <c r="CI407" i="4"/>
  <c r="CI408" i="4"/>
  <c r="CI409" i="4"/>
  <c r="CI410" i="4"/>
  <c r="CI411" i="4"/>
  <c r="CI412" i="4"/>
  <c r="CI413" i="4"/>
  <c r="CI414" i="4"/>
  <c r="CI415" i="4"/>
  <c r="CI416" i="4"/>
  <c r="CI417" i="4"/>
  <c r="CI418" i="4"/>
  <c r="CI419" i="4"/>
  <c r="CI420" i="4"/>
  <c r="CI421" i="4"/>
  <c r="CI422" i="4"/>
  <c r="CI423" i="4"/>
  <c r="CI424" i="4"/>
  <c r="CI425" i="4"/>
  <c r="CI426" i="4"/>
  <c r="CI427" i="4"/>
  <c r="CI428" i="4"/>
  <c r="CI429" i="4"/>
  <c r="CI430" i="4"/>
  <c r="CI431" i="4"/>
  <c r="CI432" i="4"/>
  <c r="CI433" i="4"/>
  <c r="CI434" i="4"/>
  <c r="CI435" i="4"/>
  <c r="CI436" i="4"/>
  <c r="CI437" i="4"/>
  <c r="CI438" i="4"/>
  <c r="CI439" i="4"/>
  <c r="CI440" i="4"/>
  <c r="CI441" i="4"/>
  <c r="CI442" i="4"/>
  <c r="CI443" i="4"/>
  <c r="CI444" i="4"/>
  <c r="CI445" i="4"/>
  <c r="CI446" i="4"/>
  <c r="CI447" i="4"/>
  <c r="CI448" i="4"/>
  <c r="CI449" i="4"/>
  <c r="CI450" i="4"/>
  <c r="CI451" i="4"/>
  <c r="CI452" i="4"/>
  <c r="CI453" i="4"/>
  <c r="CI454" i="4"/>
  <c r="CI455" i="4"/>
  <c r="CI456" i="4"/>
  <c r="CI457" i="4"/>
  <c r="CI458" i="4"/>
  <c r="CI459" i="4"/>
  <c r="CI460" i="4"/>
  <c r="CI461" i="4"/>
  <c r="CI462" i="4"/>
  <c r="CI463" i="4"/>
  <c r="CI464" i="4"/>
  <c r="CI465" i="4"/>
  <c r="CI466" i="4"/>
  <c r="CI467" i="4"/>
  <c r="CI468" i="4"/>
  <c r="CI469" i="4"/>
  <c r="CI470" i="4"/>
  <c r="CI471" i="4"/>
  <c r="CI472" i="4"/>
  <c r="CI473" i="4"/>
  <c r="CI474" i="4"/>
  <c r="CI475" i="4"/>
  <c r="CI476" i="4"/>
  <c r="CI477" i="4"/>
  <c r="CI478" i="4"/>
  <c r="CI479" i="4"/>
  <c r="CI480" i="4"/>
  <c r="CI481" i="4"/>
  <c r="CI482" i="4"/>
  <c r="CI483" i="4"/>
  <c r="CI484" i="4"/>
  <c r="CI485" i="4"/>
  <c r="CI486" i="4"/>
  <c r="CI487" i="4"/>
  <c r="CI488" i="4"/>
  <c r="CI489" i="4"/>
  <c r="CI490" i="4"/>
  <c r="CI491" i="4"/>
  <c r="CI492" i="4"/>
  <c r="CI493" i="4"/>
  <c r="CI494" i="4"/>
  <c r="CI495" i="4"/>
  <c r="CI496" i="4"/>
  <c r="CI497" i="4"/>
  <c r="CI498" i="4"/>
  <c r="CI499" i="4"/>
  <c r="CI500" i="4"/>
  <c r="CI501" i="4"/>
  <c r="CI502" i="4"/>
  <c r="CI503" i="4"/>
  <c r="CI504" i="4"/>
  <c r="CI505" i="4"/>
  <c r="CI506" i="4"/>
  <c r="CI507" i="4"/>
  <c r="CI508" i="4"/>
  <c r="CI509" i="4"/>
  <c r="CI510" i="4"/>
  <c r="CI511" i="4"/>
  <c r="CI512" i="4"/>
  <c r="CI513" i="4"/>
  <c r="CI514" i="4"/>
  <c r="CI515" i="4"/>
  <c r="CI516" i="4"/>
  <c r="CI517" i="4"/>
  <c r="CI518" i="4"/>
  <c r="CI519" i="4"/>
  <c r="CI520" i="4"/>
  <c r="CI521" i="4"/>
  <c r="CI522" i="4"/>
  <c r="CI523" i="4"/>
  <c r="CI524" i="4"/>
  <c r="CI525" i="4"/>
  <c r="CI526" i="4"/>
  <c r="CI527" i="4"/>
  <c r="CI528" i="4"/>
  <c r="CI529" i="4"/>
  <c r="CI530" i="4"/>
  <c r="CI531" i="4"/>
  <c r="CI532" i="4"/>
  <c r="CI533" i="4"/>
  <c r="CI534" i="4"/>
  <c r="CI535" i="4"/>
  <c r="CI536" i="4"/>
  <c r="CI537" i="4"/>
  <c r="CI538" i="4"/>
  <c r="CI539" i="4"/>
  <c r="CI540" i="4"/>
  <c r="CI541" i="4"/>
  <c r="CI542" i="4"/>
  <c r="CI543" i="4"/>
  <c r="CI544" i="4"/>
  <c r="CI545" i="4"/>
  <c r="CI546" i="4"/>
  <c r="CI547" i="4"/>
  <c r="CI548" i="4"/>
  <c r="CI549" i="4"/>
  <c r="CI550" i="4"/>
  <c r="CI551" i="4"/>
  <c r="CI552" i="4"/>
  <c r="CI553" i="4"/>
  <c r="CI554" i="4"/>
  <c r="CI555" i="4"/>
  <c r="CI556" i="4"/>
  <c r="CI557" i="4"/>
  <c r="CI558" i="4"/>
  <c r="CI559" i="4"/>
  <c r="CI560" i="4"/>
  <c r="CI561" i="4"/>
  <c r="CI562" i="4"/>
  <c r="CI563" i="4"/>
  <c r="CI564" i="4"/>
  <c r="CI565" i="4"/>
  <c r="CI566" i="4"/>
  <c r="CI567" i="4"/>
  <c r="CI568" i="4"/>
  <c r="CI569" i="4"/>
  <c r="CI570" i="4"/>
  <c r="CI571" i="4"/>
  <c r="CI572" i="4"/>
  <c r="CI573" i="4"/>
  <c r="CI574" i="4"/>
  <c r="CI575" i="4"/>
  <c r="CI576" i="4"/>
  <c r="CI577" i="4"/>
  <c r="CI578" i="4"/>
  <c r="CI579" i="4"/>
  <c r="CI580" i="4"/>
  <c r="CI581" i="4"/>
  <c r="CI582" i="4"/>
  <c r="CI583" i="4"/>
  <c r="CI584" i="4"/>
  <c r="CI585" i="4"/>
  <c r="CI586" i="4"/>
  <c r="CI587" i="4"/>
  <c r="CI588" i="4"/>
  <c r="CI589" i="4"/>
  <c r="CI590" i="4"/>
  <c r="CI591" i="4"/>
  <c r="CI592" i="4"/>
  <c r="CI593" i="4"/>
  <c r="CI594" i="4"/>
  <c r="CI595" i="4"/>
  <c r="CI596" i="4"/>
  <c r="CI597" i="4"/>
  <c r="CI598" i="4"/>
  <c r="CI599" i="4"/>
  <c r="CI600" i="4"/>
  <c r="CI601" i="4"/>
  <c r="CI602" i="4"/>
  <c r="CI603" i="4"/>
  <c r="CI604" i="4"/>
  <c r="CI605" i="4"/>
  <c r="CI606" i="4"/>
  <c r="CI607" i="4"/>
  <c r="CI608" i="4"/>
  <c r="CI609" i="4"/>
  <c r="CI610" i="4"/>
  <c r="CI611" i="4"/>
  <c r="CI612" i="4"/>
  <c r="CI613" i="4"/>
  <c r="CI614" i="4"/>
  <c r="CI615" i="4"/>
  <c r="CI616" i="4"/>
  <c r="CI617" i="4"/>
  <c r="CI618" i="4"/>
  <c r="CI619" i="4"/>
  <c r="CI620" i="4"/>
  <c r="CI621" i="4"/>
  <c r="CI622" i="4"/>
  <c r="CI623" i="4"/>
  <c r="CI624" i="4"/>
  <c r="CI625" i="4"/>
  <c r="CI626" i="4"/>
  <c r="CI627" i="4"/>
  <c r="CI628" i="4"/>
  <c r="CI629" i="4"/>
  <c r="CI630" i="4"/>
  <c r="CI631" i="4"/>
  <c r="CI632" i="4"/>
  <c r="CI633" i="4"/>
  <c r="CI634" i="4"/>
  <c r="CI635" i="4"/>
  <c r="CI636" i="4"/>
  <c r="CI637" i="4"/>
  <c r="CI638" i="4"/>
  <c r="CI639" i="4"/>
  <c r="CI640" i="4"/>
  <c r="CI641" i="4"/>
  <c r="CI642" i="4"/>
  <c r="CI643" i="4"/>
  <c r="CI644" i="4"/>
  <c r="CI645" i="4"/>
  <c r="CI646" i="4"/>
  <c r="CI647" i="4"/>
  <c r="CI648" i="4"/>
  <c r="CI649" i="4"/>
  <c r="CI650" i="4"/>
  <c r="CI651" i="4"/>
  <c r="CI652" i="4"/>
  <c r="CI653" i="4"/>
  <c r="CI654" i="4"/>
  <c r="CI655" i="4"/>
  <c r="CI656" i="4"/>
  <c r="CI657" i="4"/>
  <c r="CI658" i="4"/>
  <c r="CI659" i="4"/>
  <c r="CI660" i="4"/>
  <c r="CI661" i="4"/>
  <c r="CI662" i="4"/>
  <c r="CI663" i="4"/>
  <c r="CI664" i="4"/>
  <c r="CI665" i="4"/>
  <c r="CI666" i="4"/>
  <c r="CI667" i="4"/>
  <c r="CI668" i="4"/>
  <c r="CI669" i="4"/>
  <c r="CI670" i="4"/>
  <c r="CI671" i="4"/>
  <c r="CI672" i="4"/>
  <c r="CI673" i="4"/>
  <c r="CI674" i="4"/>
  <c r="CI675" i="4"/>
  <c r="CI676" i="4"/>
  <c r="CI677" i="4"/>
  <c r="CI678" i="4"/>
  <c r="CI679" i="4"/>
  <c r="CI680" i="4"/>
  <c r="CI681" i="4"/>
  <c r="CI682" i="4"/>
  <c r="CI683" i="4"/>
  <c r="CI684" i="4"/>
  <c r="CI685" i="4"/>
  <c r="CI686" i="4"/>
  <c r="CI687" i="4"/>
  <c r="CI688" i="4"/>
  <c r="CI689" i="4"/>
  <c r="CI690" i="4"/>
  <c r="CI691" i="4"/>
  <c r="CI692" i="4"/>
  <c r="CI693" i="4"/>
  <c r="CI694" i="4"/>
  <c r="CI695" i="4"/>
  <c r="CI696" i="4"/>
  <c r="CI697" i="4"/>
  <c r="CI698" i="4"/>
  <c r="CI699" i="4"/>
  <c r="CI700" i="4"/>
  <c r="CI701" i="4"/>
  <c r="CI702" i="4"/>
  <c r="CI703" i="4"/>
  <c r="CI704" i="4"/>
  <c r="CI705" i="4"/>
  <c r="CI706" i="4"/>
  <c r="CI707" i="4"/>
  <c r="CI708" i="4"/>
  <c r="CI709" i="4"/>
  <c r="CI710" i="4"/>
  <c r="CI711" i="4"/>
  <c r="CI712" i="4"/>
  <c r="CI713" i="4"/>
  <c r="CI714" i="4"/>
  <c r="CI715" i="4"/>
  <c r="CI716" i="4"/>
  <c r="CI717" i="4"/>
  <c r="CI718" i="4"/>
  <c r="CI719" i="4"/>
  <c r="CI720" i="4"/>
  <c r="CI721" i="4"/>
  <c r="CI722" i="4"/>
  <c r="CI723" i="4"/>
  <c r="CI724" i="4"/>
  <c r="CI725" i="4"/>
  <c r="CI726" i="4"/>
  <c r="CI727" i="4"/>
  <c r="CI728" i="4"/>
  <c r="CI729" i="4"/>
  <c r="CI730" i="4"/>
  <c r="CI731" i="4"/>
  <c r="CI732" i="4"/>
  <c r="CI733" i="4"/>
  <c r="CI734" i="4"/>
  <c r="CI735" i="4"/>
  <c r="CI736" i="4"/>
  <c r="CI737" i="4"/>
  <c r="CI738" i="4"/>
  <c r="CI739" i="4"/>
  <c r="CI740" i="4"/>
  <c r="CI741" i="4"/>
  <c r="CI742" i="4"/>
  <c r="CI743" i="4"/>
  <c r="CI744" i="4"/>
  <c r="CI745" i="4"/>
  <c r="CI746" i="4"/>
  <c r="CI747" i="4"/>
  <c r="CI748" i="4"/>
  <c r="CI749" i="4"/>
  <c r="CI750" i="4"/>
  <c r="CI751" i="4"/>
  <c r="CI752" i="4"/>
  <c r="CI753" i="4"/>
  <c r="CI754" i="4"/>
  <c r="CI755" i="4"/>
  <c r="CI756" i="4"/>
  <c r="CI757" i="4"/>
  <c r="CI758" i="4"/>
  <c r="CI759" i="4"/>
  <c r="CI760" i="4"/>
  <c r="CI761" i="4"/>
  <c r="CI762" i="4"/>
  <c r="CI763" i="4"/>
  <c r="CI764" i="4"/>
  <c r="CI765" i="4"/>
  <c r="CI766" i="4"/>
  <c r="CI767" i="4"/>
  <c r="CI768" i="4"/>
  <c r="CI769" i="4"/>
  <c r="CI770" i="4"/>
  <c r="CI771" i="4"/>
  <c r="CI772" i="4"/>
  <c r="CI773" i="4"/>
  <c r="CI774" i="4"/>
  <c r="CI775" i="4"/>
  <c r="CI776" i="4"/>
  <c r="CI777" i="4"/>
  <c r="CI778" i="4"/>
  <c r="CI779" i="4"/>
  <c r="CI780" i="4"/>
  <c r="CI781" i="4"/>
  <c r="CI782" i="4"/>
  <c r="CI783" i="4"/>
  <c r="CI784" i="4"/>
  <c r="CI785" i="4"/>
  <c r="CI786" i="4"/>
  <c r="CI787" i="4"/>
  <c r="CI788" i="4"/>
  <c r="CI789" i="4"/>
  <c r="CI790" i="4"/>
  <c r="CI791" i="4"/>
  <c r="CI792" i="4"/>
  <c r="CI793" i="4"/>
  <c r="CI794" i="4"/>
  <c r="CI795" i="4"/>
  <c r="CI796" i="4"/>
  <c r="CI797" i="4"/>
  <c r="CI798" i="4"/>
  <c r="CI799" i="4"/>
  <c r="CI800" i="4"/>
  <c r="CI801" i="4"/>
  <c r="CI802" i="4"/>
  <c r="CI803" i="4"/>
  <c r="CI804" i="4"/>
  <c r="CI805" i="4"/>
  <c r="CI806" i="4"/>
  <c r="CI807" i="4"/>
  <c r="CI808" i="4"/>
  <c r="CI809" i="4"/>
  <c r="CI810" i="4"/>
  <c r="CI811" i="4"/>
  <c r="CI812" i="4"/>
  <c r="CI813" i="4"/>
  <c r="CI814" i="4"/>
  <c r="CI815" i="4"/>
  <c r="CI816" i="4"/>
  <c r="CI817" i="4"/>
  <c r="CI818" i="4"/>
  <c r="CI819" i="4"/>
  <c r="CI820" i="4"/>
  <c r="CI821" i="4"/>
  <c r="CI822" i="4"/>
  <c r="CI823" i="4"/>
  <c r="CI824" i="4"/>
  <c r="CI825" i="4"/>
  <c r="CI826" i="4"/>
  <c r="CI827" i="4"/>
  <c r="CI828" i="4"/>
  <c r="CI829" i="4"/>
  <c r="CI830" i="4"/>
  <c r="CI831" i="4"/>
  <c r="CI832" i="4"/>
  <c r="CI833" i="4"/>
  <c r="CI834" i="4"/>
  <c r="CI835" i="4"/>
  <c r="CI836" i="4"/>
  <c r="CI837" i="4"/>
  <c r="CI838" i="4"/>
  <c r="CI839" i="4"/>
  <c r="CI840" i="4"/>
  <c r="CI841" i="4"/>
  <c r="CI842" i="4"/>
  <c r="CI843" i="4"/>
  <c r="CI844" i="4"/>
  <c r="CI845" i="4"/>
  <c r="CI846" i="4"/>
  <c r="CI847" i="4"/>
  <c r="CI848" i="4"/>
  <c r="CI849" i="4"/>
  <c r="CI850" i="4"/>
  <c r="CI851" i="4"/>
  <c r="CI852" i="4"/>
  <c r="CI853" i="4"/>
  <c r="CI854" i="4"/>
  <c r="CI855" i="4"/>
  <c r="CI856" i="4"/>
  <c r="CI857" i="4"/>
  <c r="CI858" i="4"/>
  <c r="CI859" i="4"/>
  <c r="CI860" i="4"/>
  <c r="CI861" i="4"/>
  <c r="CI862" i="4"/>
  <c r="CI863" i="4"/>
  <c r="CI864" i="4"/>
  <c r="CI865" i="4"/>
  <c r="CI866" i="4"/>
  <c r="CI867" i="4"/>
  <c r="CI868" i="4"/>
  <c r="CI869" i="4"/>
  <c r="CI870" i="4"/>
  <c r="CI871" i="4"/>
  <c r="CI872" i="4"/>
  <c r="CI873" i="4"/>
  <c r="CI874" i="4"/>
  <c r="CI875" i="4"/>
  <c r="CI876" i="4"/>
  <c r="CI877" i="4"/>
  <c r="CI878" i="4"/>
  <c r="CI879" i="4"/>
  <c r="CI880" i="4"/>
  <c r="CI881" i="4"/>
  <c r="CI882" i="4"/>
  <c r="CI883" i="4"/>
  <c r="CI884" i="4"/>
  <c r="CI885" i="4"/>
  <c r="CI886" i="4"/>
  <c r="CI887" i="4"/>
  <c r="CI888" i="4"/>
  <c r="CI889" i="4"/>
  <c r="CI890" i="4"/>
  <c r="CI891" i="4"/>
  <c r="CI892" i="4"/>
  <c r="CI893" i="4"/>
  <c r="CI894" i="4"/>
  <c r="CI895" i="4"/>
  <c r="CI896" i="4"/>
  <c r="CI897" i="4"/>
  <c r="CI898" i="4"/>
  <c r="CI899" i="4"/>
  <c r="CI900" i="4"/>
  <c r="CI901" i="4"/>
  <c r="CI902" i="4"/>
  <c r="CI903" i="4"/>
  <c r="CI904" i="4"/>
  <c r="CI905" i="4"/>
  <c r="CI906" i="4"/>
  <c r="CI907" i="4"/>
  <c r="CI908" i="4"/>
  <c r="CI909" i="4"/>
  <c r="CI910" i="4"/>
  <c r="CI911" i="4"/>
  <c r="CI912" i="4"/>
  <c r="CI913" i="4"/>
  <c r="CI914" i="4"/>
  <c r="CI915" i="4"/>
  <c r="CI916" i="4"/>
  <c r="CI917" i="4"/>
  <c r="CI918" i="4"/>
  <c r="CI919" i="4"/>
  <c r="CI920" i="4"/>
  <c r="CI921" i="4"/>
  <c r="CI922" i="4"/>
  <c r="CI923" i="4"/>
  <c r="CI924" i="4"/>
  <c r="CI925" i="4"/>
  <c r="CI926" i="4"/>
  <c r="CI927" i="4"/>
  <c r="CI928" i="4"/>
  <c r="CI929" i="4"/>
  <c r="CI930" i="4"/>
  <c r="CI931" i="4"/>
  <c r="CI932" i="4"/>
  <c r="CI933" i="4"/>
  <c r="CI934" i="4"/>
  <c r="CI935" i="4"/>
  <c r="CI936" i="4"/>
  <c r="CI937" i="4"/>
  <c r="CI938" i="4"/>
  <c r="CI939" i="4"/>
  <c r="CI940" i="4"/>
  <c r="CI941" i="4"/>
  <c r="CI942" i="4"/>
  <c r="CI943" i="4"/>
  <c r="CI944" i="4"/>
  <c r="CI945" i="4"/>
  <c r="CI946" i="4"/>
  <c r="CI947" i="4"/>
  <c r="CI948" i="4"/>
  <c r="CI949" i="4"/>
  <c r="CI950" i="4"/>
  <c r="CI951" i="4"/>
  <c r="CI952" i="4"/>
  <c r="CI953" i="4"/>
  <c r="CI954" i="4"/>
  <c r="CI955" i="4"/>
  <c r="CI956" i="4"/>
  <c r="CI957" i="4"/>
  <c r="CI958" i="4"/>
  <c r="CI959" i="4"/>
  <c r="CI960" i="4"/>
  <c r="CI961" i="4"/>
  <c r="CI962" i="4"/>
  <c r="CI963" i="4"/>
  <c r="CI964" i="4"/>
  <c r="CI965" i="4"/>
  <c r="CI966" i="4"/>
  <c r="CI967" i="4"/>
  <c r="CI968" i="4"/>
  <c r="CI969" i="4"/>
  <c r="CI970" i="4"/>
  <c r="CI971" i="4"/>
  <c r="CI972" i="4"/>
  <c r="CI973" i="4"/>
  <c r="CI974" i="4"/>
  <c r="CI975" i="4"/>
  <c r="CI976" i="4"/>
  <c r="CI977" i="4"/>
  <c r="CI978" i="4"/>
  <c r="CI979" i="4"/>
  <c r="CI980" i="4"/>
  <c r="CI981" i="4"/>
  <c r="CI982" i="4"/>
  <c r="CI983" i="4"/>
  <c r="CI984" i="4"/>
  <c r="CI985" i="4"/>
  <c r="CI986" i="4"/>
  <c r="CI987" i="4"/>
  <c r="CI988" i="4"/>
  <c r="CI989" i="4"/>
  <c r="CI990" i="4"/>
  <c r="CI991" i="4"/>
  <c r="CI992" i="4"/>
  <c r="CI993" i="4"/>
  <c r="CI994" i="4"/>
  <c r="CI995" i="4"/>
  <c r="CI996" i="4"/>
  <c r="CI997" i="4"/>
  <c r="CI998" i="4"/>
  <c r="CI999" i="4"/>
  <c r="CI1000" i="4"/>
  <c r="CI1001" i="4"/>
  <c r="CI1002" i="4"/>
  <c r="CI1003" i="4"/>
  <c r="CI1004" i="4"/>
  <c r="CI1005" i="4"/>
  <c r="CI1006" i="4"/>
  <c r="CI1007" i="4"/>
  <c r="CI1008" i="4"/>
  <c r="CI1009" i="4"/>
  <c r="CI1010" i="4"/>
  <c r="CI1011" i="4"/>
  <c r="CI1012" i="4"/>
  <c r="CI1013" i="4"/>
  <c r="CI1014" i="4"/>
  <c r="CI1015" i="4"/>
  <c r="CI1016" i="4"/>
  <c r="CI1017" i="4"/>
  <c r="CI1018" i="4"/>
  <c r="CI1019" i="4"/>
  <c r="CI1020" i="4"/>
  <c r="CI1021" i="4"/>
  <c r="CI1022" i="4"/>
  <c r="CI1023" i="4"/>
  <c r="CI1024" i="4"/>
  <c r="CI1025" i="4"/>
  <c r="CI1026" i="4"/>
  <c r="CI1027" i="4"/>
  <c r="CI1028" i="4"/>
  <c r="CI1029" i="4"/>
  <c r="CI1030" i="4"/>
  <c r="CI1031" i="4"/>
  <c r="CI1032" i="4"/>
  <c r="CI1033" i="4"/>
  <c r="CI1034" i="4"/>
  <c r="CI1035" i="4"/>
  <c r="CI1036" i="4"/>
  <c r="CI1037" i="4"/>
  <c r="CI1038" i="4"/>
  <c r="CI1039" i="4"/>
  <c r="CI1040" i="4"/>
  <c r="CI1041" i="4"/>
  <c r="CI1042" i="4"/>
  <c r="CI1043" i="4"/>
  <c r="CI1044" i="4"/>
  <c r="CI1045" i="4"/>
  <c r="CI1046" i="4"/>
  <c r="CI1047" i="4"/>
  <c r="CI1048" i="4"/>
  <c r="CI1049" i="4"/>
  <c r="CI1050" i="4"/>
  <c r="CI1051" i="4"/>
  <c r="CI1052" i="4"/>
  <c r="CI1053" i="4"/>
  <c r="CI1054" i="4"/>
  <c r="CI1055" i="4"/>
  <c r="CI1056" i="4"/>
  <c r="CI1057" i="4"/>
  <c r="CI1058" i="4"/>
  <c r="CI1059" i="4"/>
  <c r="CI1060" i="4"/>
  <c r="CI1061" i="4"/>
  <c r="CI1062" i="4"/>
  <c r="CI1063" i="4"/>
  <c r="CI1064" i="4"/>
  <c r="CI1065" i="4"/>
  <c r="CI1066" i="4"/>
  <c r="CI1067" i="4"/>
  <c r="CI1068" i="4"/>
  <c r="CI1069" i="4"/>
  <c r="CI1070" i="4"/>
  <c r="CI1071" i="4"/>
  <c r="CI1072" i="4"/>
  <c r="CI1073" i="4"/>
  <c r="CI1074" i="4"/>
  <c r="CI1075" i="4"/>
  <c r="CI1076" i="4"/>
  <c r="CI1077" i="4"/>
  <c r="CI1078" i="4"/>
  <c r="CI1079" i="4"/>
  <c r="CI1080" i="4"/>
  <c r="CI1081" i="4"/>
  <c r="CI1082" i="4"/>
  <c r="CI1083" i="4"/>
  <c r="CI1084" i="4"/>
  <c r="CI1085" i="4"/>
  <c r="CI1086" i="4"/>
  <c r="CI1087" i="4"/>
  <c r="CI1088" i="4"/>
  <c r="CI1089" i="4"/>
  <c r="CI1090" i="4"/>
  <c r="CI1091" i="4"/>
  <c r="CI1092" i="4"/>
  <c r="CI1093" i="4"/>
  <c r="CI1094" i="4"/>
  <c r="CI1095" i="4"/>
  <c r="CI1096" i="4"/>
  <c r="CI1097" i="4"/>
  <c r="CI1098" i="4"/>
  <c r="CI1099" i="4"/>
  <c r="CI1100" i="4"/>
  <c r="CI1101" i="4"/>
  <c r="CI1102" i="4"/>
  <c r="CI1103" i="4"/>
  <c r="CI1104" i="4"/>
  <c r="CI1105" i="4"/>
  <c r="CI1106" i="4"/>
  <c r="CI1107" i="4"/>
  <c r="CI1108" i="4"/>
  <c r="CI1109" i="4"/>
  <c r="CI1110" i="4"/>
  <c r="CI1111" i="4"/>
  <c r="CI1112" i="4"/>
  <c r="CI1113" i="4"/>
  <c r="CI1114" i="4"/>
  <c r="CI1115" i="4"/>
  <c r="CI1116" i="4"/>
  <c r="CI1117" i="4"/>
  <c r="CI1118" i="4"/>
  <c r="CI1119" i="4"/>
  <c r="CI1120" i="4"/>
  <c r="CI1121" i="4"/>
  <c r="CI1122" i="4"/>
  <c r="CI1123" i="4"/>
  <c r="CI1124" i="4"/>
  <c r="CI1125" i="4"/>
  <c r="CI1126" i="4"/>
  <c r="CI1127" i="4"/>
  <c r="CI1128" i="4"/>
  <c r="CI1129" i="4"/>
  <c r="CI1130" i="4"/>
  <c r="CI1131" i="4"/>
  <c r="CI1132" i="4"/>
  <c r="CI1133" i="4"/>
  <c r="CI1134" i="4"/>
  <c r="CI1135" i="4"/>
  <c r="CI1136" i="4"/>
  <c r="CI1137" i="4"/>
  <c r="CI1138" i="4"/>
  <c r="CI1139" i="4"/>
  <c r="CI1140" i="4"/>
  <c r="CI1141" i="4"/>
  <c r="CI1142" i="4"/>
  <c r="CI1143" i="4"/>
  <c r="CI1144" i="4"/>
  <c r="CI1145" i="4"/>
  <c r="CI1146" i="4"/>
  <c r="CI1147" i="4"/>
  <c r="CI1148" i="4"/>
  <c r="CI1149" i="4"/>
  <c r="CI1150" i="4"/>
  <c r="CI1151" i="4"/>
  <c r="CI1152" i="4"/>
  <c r="CI1153" i="4"/>
  <c r="CI1154" i="4"/>
  <c r="CI1155" i="4"/>
  <c r="CI1156" i="4"/>
  <c r="CI1157" i="4"/>
  <c r="CI1158" i="4"/>
  <c r="CI1159" i="4"/>
  <c r="CI1160" i="4"/>
  <c r="CI1161" i="4"/>
  <c r="CI1162" i="4"/>
  <c r="CI1163" i="4"/>
  <c r="CI1164" i="4"/>
  <c r="CI1165" i="4"/>
  <c r="CI1166" i="4"/>
  <c r="CI1167" i="4"/>
  <c r="CI1168" i="4"/>
  <c r="CI1169" i="4"/>
  <c r="CI1170" i="4"/>
  <c r="CI1171" i="4"/>
  <c r="CI1172" i="4"/>
  <c r="CI1173" i="4"/>
  <c r="CI1174" i="4"/>
  <c r="CI1175" i="4"/>
  <c r="CI1176" i="4"/>
  <c r="CI1177" i="4"/>
  <c r="CI1178" i="4"/>
  <c r="CI1179" i="4"/>
  <c r="CI1180" i="4"/>
  <c r="CI1181" i="4"/>
  <c r="CI1182" i="4"/>
  <c r="CI1183" i="4"/>
  <c r="CI1184" i="4"/>
  <c r="CI1185" i="4"/>
  <c r="CI1186" i="4"/>
  <c r="CI1187" i="4"/>
  <c r="CI1188" i="4"/>
  <c r="CI1189" i="4"/>
  <c r="CI1190" i="4"/>
  <c r="CI1191" i="4"/>
  <c r="CI1192" i="4"/>
  <c r="CI1193" i="4"/>
  <c r="CI1194" i="4"/>
  <c r="CI1195" i="4"/>
  <c r="CI1196" i="4"/>
  <c r="CI1197" i="4"/>
  <c r="CI1198" i="4"/>
  <c r="CI1199" i="4"/>
  <c r="CI1200" i="4"/>
  <c r="CI1201" i="4"/>
  <c r="CI1202" i="4"/>
  <c r="CI1203" i="4"/>
  <c r="CI1204" i="4"/>
  <c r="CI1205" i="4"/>
  <c r="CI1206" i="4"/>
  <c r="CI1207" i="4"/>
  <c r="CI1208" i="4"/>
  <c r="CI1209" i="4"/>
  <c r="CI1210" i="4"/>
  <c r="CI1211" i="4"/>
  <c r="CI1212" i="4"/>
  <c r="CI1213" i="4"/>
  <c r="CI1214" i="4"/>
  <c r="CI1215" i="4"/>
  <c r="CI1216" i="4"/>
  <c r="CI1217" i="4"/>
  <c r="CI1218" i="4"/>
  <c r="CI1219" i="4"/>
  <c r="CI1220" i="4"/>
  <c r="CI1221" i="4"/>
  <c r="CI1222" i="4"/>
  <c r="CI1223" i="4"/>
  <c r="CI1224" i="4"/>
  <c r="CI1225" i="4"/>
  <c r="CI1226" i="4"/>
  <c r="CI1227" i="4"/>
  <c r="CI1228" i="4"/>
  <c r="CI1229" i="4"/>
  <c r="CI1230" i="4"/>
  <c r="CI1231" i="4"/>
  <c r="CI1232" i="4"/>
  <c r="CI1233" i="4"/>
  <c r="CI1234" i="4"/>
  <c r="CI1235" i="4"/>
  <c r="CI1236" i="4"/>
  <c r="CI1237" i="4"/>
  <c r="CI1238" i="4"/>
  <c r="CI1239" i="4"/>
  <c r="CI1240" i="4"/>
  <c r="CI1241" i="4"/>
  <c r="CI1242" i="4"/>
  <c r="CI1243" i="4"/>
  <c r="CI1244" i="4"/>
  <c r="CI1245" i="4"/>
  <c r="CI1246" i="4"/>
  <c r="CI1247" i="4"/>
  <c r="CI1248" i="4"/>
  <c r="CI1249" i="4"/>
  <c r="CI1250" i="4"/>
  <c r="CI1251" i="4"/>
  <c r="CI1252" i="4"/>
  <c r="CI1253" i="4"/>
  <c r="CI1254" i="4"/>
  <c r="CI1255" i="4"/>
  <c r="CI1256" i="4"/>
  <c r="CI1257" i="4"/>
  <c r="CI1258" i="4"/>
  <c r="CI1259" i="4"/>
  <c r="CI1260" i="4"/>
  <c r="CI1261" i="4"/>
  <c r="CI1262" i="4"/>
  <c r="CI1263" i="4"/>
  <c r="CI1264" i="4"/>
  <c r="CI1265" i="4"/>
  <c r="CI1266" i="4"/>
  <c r="CI1267" i="4"/>
  <c r="CI1268" i="4"/>
  <c r="CI1269" i="4"/>
  <c r="CI1270" i="4"/>
  <c r="CI1271" i="4"/>
  <c r="CI1272" i="4"/>
  <c r="CI1273" i="4"/>
  <c r="CI1274" i="4"/>
  <c r="CI1275" i="4"/>
  <c r="CI1276" i="4"/>
  <c r="CI1277" i="4"/>
  <c r="CI1278" i="4"/>
  <c r="CI1279" i="4"/>
  <c r="CI1280" i="4"/>
  <c r="CI1281" i="4"/>
  <c r="CI1282" i="4"/>
  <c r="CI1283" i="4"/>
  <c r="CI1284" i="4"/>
  <c r="CI1285" i="4"/>
  <c r="CI1286" i="4"/>
  <c r="CI1287" i="4"/>
  <c r="CI1288" i="4"/>
  <c r="CI1289" i="4"/>
  <c r="CI1290" i="4"/>
  <c r="CI1291" i="4"/>
  <c r="CI1292" i="4"/>
  <c r="CI1293" i="4"/>
  <c r="CI1294" i="4"/>
  <c r="CI1295" i="4"/>
  <c r="CI1296" i="4"/>
  <c r="CI1297" i="4"/>
  <c r="CI1298" i="4"/>
  <c r="CI1299" i="4"/>
  <c r="CI1300" i="4"/>
  <c r="CI1301" i="4"/>
  <c r="CI1302" i="4"/>
  <c r="CI1303" i="4"/>
  <c r="CI1304" i="4"/>
  <c r="CI1305" i="4"/>
  <c r="CI1306" i="4"/>
  <c r="CI1307" i="4"/>
  <c r="CI1308" i="4"/>
  <c r="CI1309" i="4"/>
  <c r="CI1310" i="4"/>
  <c r="CI1311" i="4"/>
  <c r="CI1312" i="4"/>
  <c r="CI1313" i="4"/>
  <c r="CI1314" i="4"/>
  <c r="CI1315" i="4"/>
  <c r="CI1316" i="4"/>
  <c r="CI1317" i="4"/>
  <c r="CI1318" i="4"/>
  <c r="CI1319" i="4"/>
  <c r="CI1320" i="4"/>
  <c r="CI1321" i="4"/>
  <c r="CI1322" i="4"/>
  <c r="CI1323" i="4"/>
  <c r="CI1324" i="4"/>
  <c r="CI1325" i="4"/>
  <c r="CI1326" i="4"/>
  <c r="CI1327" i="4"/>
  <c r="CI1328" i="4"/>
  <c r="CI1329" i="4"/>
  <c r="CI1330" i="4"/>
  <c r="CI1331" i="4"/>
  <c r="CI1332" i="4"/>
  <c r="CI1333" i="4"/>
  <c r="CI1334" i="4"/>
  <c r="CI1335" i="4"/>
  <c r="CI1336" i="4"/>
  <c r="CI1337" i="4"/>
  <c r="CI1338" i="4"/>
  <c r="CI1339" i="4"/>
  <c r="CI1340" i="4"/>
  <c r="CI1341" i="4"/>
  <c r="CI1342" i="4"/>
  <c r="CI1343" i="4"/>
  <c r="CI1344" i="4"/>
  <c r="CI1345" i="4"/>
  <c r="CI1346" i="4"/>
  <c r="CI1347" i="4"/>
  <c r="CI1348" i="4"/>
  <c r="CI1349" i="4"/>
  <c r="CI1350" i="4"/>
  <c r="CI1351" i="4"/>
  <c r="CI1352" i="4"/>
  <c r="CI1353" i="4"/>
  <c r="CI1354" i="4"/>
  <c r="CI1355" i="4"/>
  <c r="CI1356" i="4"/>
  <c r="CI1357" i="4"/>
  <c r="CI1358" i="4"/>
  <c r="CI1359" i="4"/>
  <c r="CI1360" i="4"/>
  <c r="CI1361" i="4"/>
  <c r="CI1362" i="4"/>
  <c r="CI1363" i="4"/>
  <c r="CI1364" i="4"/>
  <c r="CI1365" i="4"/>
  <c r="CI1366" i="4"/>
  <c r="CI1367" i="4"/>
  <c r="CI1368" i="4"/>
  <c r="CI1369" i="4"/>
  <c r="CI1370" i="4"/>
  <c r="CI1371" i="4"/>
  <c r="CI1372" i="4"/>
  <c r="CI1373" i="4"/>
  <c r="CI1374" i="4"/>
  <c r="CI1375" i="4"/>
  <c r="CI1376" i="4"/>
  <c r="CI1377" i="4"/>
  <c r="CI1378" i="4"/>
  <c r="CI1379" i="4"/>
  <c r="CI1380" i="4"/>
  <c r="CI1381" i="4"/>
  <c r="CI1382" i="4"/>
  <c r="CI1383" i="4"/>
  <c r="CI1384" i="4"/>
  <c r="CI1385" i="4"/>
  <c r="CI1386" i="4"/>
  <c r="CI1387" i="4"/>
  <c r="CI1388" i="4"/>
  <c r="CI1389" i="4"/>
  <c r="CI1390" i="4"/>
  <c r="CI1391" i="4"/>
  <c r="CI1392" i="4"/>
  <c r="CI1393" i="4"/>
  <c r="CI1394" i="4"/>
  <c r="CI1395" i="4"/>
  <c r="CI1396" i="4"/>
  <c r="CI1397" i="4"/>
  <c r="CI1398" i="4"/>
  <c r="CI1399" i="4"/>
  <c r="CI1400" i="4"/>
  <c r="CI1401" i="4"/>
  <c r="CI1402" i="4"/>
  <c r="CI1403" i="4"/>
  <c r="CI1404" i="4"/>
  <c r="CI1405" i="4"/>
  <c r="CI1406" i="4"/>
  <c r="CI1407" i="4"/>
  <c r="CI1408" i="4"/>
  <c r="CI1409" i="4"/>
  <c r="CI1410" i="4"/>
  <c r="CI1411" i="4"/>
  <c r="CI1412" i="4"/>
  <c r="CI1413" i="4"/>
  <c r="CI1414" i="4"/>
  <c r="CI1415" i="4"/>
  <c r="CI1416" i="4"/>
  <c r="CI1417" i="4"/>
  <c r="CI1418" i="4"/>
  <c r="CI1419" i="4"/>
  <c r="CI1420" i="4"/>
  <c r="CI1421" i="4"/>
  <c r="CI1422" i="4"/>
  <c r="CI1423" i="4"/>
  <c r="CI1424" i="4"/>
  <c r="CI1425" i="4"/>
  <c r="CI1426" i="4"/>
  <c r="CI1427" i="4"/>
  <c r="CI1428" i="4"/>
  <c r="CI1429" i="4"/>
  <c r="CI1430" i="4"/>
  <c r="CI1431" i="4"/>
  <c r="CI1432" i="4"/>
  <c r="CI1433" i="4"/>
  <c r="CI1434" i="4"/>
  <c r="CI1435" i="4"/>
  <c r="CI1436" i="4"/>
  <c r="CI1437" i="4"/>
  <c r="CI1438" i="4"/>
  <c r="CI1439" i="4"/>
  <c r="CI1440" i="4"/>
  <c r="CI1441" i="4"/>
  <c r="CI1442" i="4"/>
  <c r="CI1443" i="4"/>
  <c r="CI1444" i="4"/>
  <c r="CI1445" i="4"/>
  <c r="CI1446" i="4"/>
  <c r="CI1447" i="4"/>
  <c r="CI1448" i="4"/>
  <c r="CI1449" i="4"/>
  <c r="CI1450" i="4"/>
  <c r="CI1451" i="4"/>
  <c r="CI1452" i="4"/>
  <c r="CI1453" i="4"/>
  <c r="CI1454" i="4"/>
  <c r="CI1455" i="4"/>
  <c r="CI1456" i="4"/>
  <c r="CI1457" i="4"/>
  <c r="CI1458" i="4"/>
  <c r="CI1459" i="4"/>
  <c r="CI1460" i="4"/>
  <c r="CI1461" i="4"/>
  <c r="CI1462" i="4"/>
  <c r="CI1463" i="4"/>
  <c r="CI1464" i="4"/>
  <c r="CI1465" i="4"/>
  <c r="CI1466" i="4"/>
  <c r="CI1467" i="4"/>
  <c r="CI1468" i="4"/>
  <c r="CI1469" i="4"/>
  <c r="CI1470" i="4"/>
  <c r="CI1471" i="4"/>
  <c r="CI1472" i="4"/>
  <c r="CI1473" i="4"/>
  <c r="CI1474" i="4"/>
  <c r="CI1475" i="4"/>
  <c r="CI1476" i="4"/>
  <c r="CI1477" i="4"/>
  <c r="CI1478" i="4"/>
  <c r="CI1479" i="4"/>
  <c r="CI1480" i="4"/>
  <c r="CI1481" i="4"/>
  <c r="CI1482" i="4"/>
  <c r="CI1483" i="4"/>
  <c r="CI1484" i="4"/>
  <c r="CI1485" i="4"/>
  <c r="CI1486" i="4"/>
  <c r="CI1487" i="4"/>
  <c r="CI1488" i="4"/>
  <c r="CI1489" i="4"/>
  <c r="CI1490" i="4"/>
  <c r="CI1491" i="4"/>
  <c r="CI1492" i="4"/>
  <c r="CI1493" i="4"/>
  <c r="CI1494" i="4"/>
  <c r="CI1495" i="4"/>
  <c r="CI1496" i="4"/>
  <c r="CI1497" i="4"/>
  <c r="CI1498" i="4"/>
  <c r="CI1499" i="4"/>
  <c r="CI1500" i="4"/>
  <c r="CI1501" i="4"/>
  <c r="CI1502" i="4"/>
  <c r="CI1503" i="4"/>
  <c r="CI1504" i="4"/>
  <c r="CI1505" i="4"/>
  <c r="CI1506" i="4"/>
  <c r="CI1507" i="4"/>
  <c r="CI1508" i="4"/>
  <c r="CI1509" i="4"/>
  <c r="CI1510" i="4"/>
  <c r="CI1511" i="4"/>
  <c r="CI1512" i="4"/>
  <c r="CI1513" i="4"/>
  <c r="CI1514" i="4"/>
  <c r="CI1515" i="4"/>
  <c r="CI1516" i="4"/>
  <c r="CI1517" i="4"/>
  <c r="CI1518" i="4"/>
  <c r="CI1519" i="4"/>
  <c r="CI1520" i="4"/>
  <c r="CI1521" i="4"/>
  <c r="CI1522" i="4"/>
  <c r="CI1523" i="4"/>
  <c r="CI1524" i="4"/>
  <c r="CI1525" i="4"/>
  <c r="CI1526" i="4"/>
  <c r="CI1527" i="4"/>
  <c r="CI1528" i="4"/>
  <c r="CI1529" i="4"/>
  <c r="CI1530" i="4"/>
  <c r="CI1531" i="4"/>
  <c r="CI1532" i="4"/>
  <c r="CI1533" i="4"/>
  <c r="CI1534" i="4"/>
  <c r="CI1535" i="4"/>
  <c r="CI1536" i="4"/>
  <c r="CI1537" i="4"/>
  <c r="CI1538" i="4"/>
  <c r="CI1539" i="4"/>
  <c r="CI1540" i="4"/>
  <c r="CI1541" i="4"/>
  <c r="CI1542" i="4"/>
  <c r="CI1543" i="4"/>
  <c r="CI1544" i="4"/>
  <c r="CI1545" i="4"/>
  <c r="CI1546" i="4"/>
  <c r="CI1547" i="4"/>
  <c r="CI1548" i="4"/>
  <c r="CI1549" i="4"/>
  <c r="CI1550" i="4"/>
  <c r="CI1551" i="4"/>
  <c r="CI1552" i="4"/>
  <c r="CI1553" i="4"/>
  <c r="CI1554" i="4"/>
  <c r="CI1555" i="4"/>
  <c r="CI1556" i="4"/>
  <c r="CI1557" i="4"/>
  <c r="CI1558" i="4"/>
  <c r="CI1559" i="4"/>
  <c r="CI1560" i="4"/>
  <c r="CI1561" i="4"/>
  <c r="CI1562" i="4"/>
  <c r="CI1563" i="4"/>
  <c r="CI1564" i="4"/>
  <c r="CI1565" i="4"/>
  <c r="CI1566" i="4"/>
  <c r="CI1567" i="4"/>
  <c r="CI1568" i="4"/>
  <c r="CI1569" i="4"/>
  <c r="CI1570" i="4"/>
  <c r="CI1571" i="4"/>
  <c r="CI1572" i="4"/>
  <c r="CI1573" i="4"/>
  <c r="CI1574" i="4"/>
  <c r="CI1575" i="4"/>
  <c r="CI1576" i="4"/>
  <c r="CI1577" i="4"/>
  <c r="CI1578" i="4"/>
  <c r="CI1579" i="4"/>
  <c r="CI1580" i="4"/>
  <c r="CI1581" i="4"/>
  <c r="CI1582" i="4"/>
  <c r="CI1583" i="4"/>
  <c r="CI1584" i="4"/>
  <c r="CI1585" i="4"/>
  <c r="CI1586" i="4"/>
  <c r="CI1587" i="4"/>
  <c r="CI1588" i="4"/>
  <c r="CI1589" i="4"/>
  <c r="CI1590" i="4"/>
  <c r="CI1591" i="4"/>
  <c r="CI1592" i="4"/>
  <c r="CI1593" i="4"/>
  <c r="CI1594" i="4"/>
  <c r="CI1595" i="4"/>
  <c r="CI1596" i="4"/>
  <c r="CI1597" i="4"/>
  <c r="CI1598" i="4"/>
  <c r="CI1599" i="4"/>
  <c r="CI1600" i="4"/>
  <c r="CI1601" i="4"/>
  <c r="CI1602" i="4"/>
  <c r="CI1603" i="4"/>
  <c r="CI1604" i="4"/>
  <c r="CI1605" i="4"/>
  <c r="CI1606" i="4"/>
  <c r="CI1607" i="4"/>
  <c r="CI1608" i="4"/>
  <c r="CI1609" i="4"/>
  <c r="CI1610" i="4"/>
  <c r="CI1611" i="4"/>
  <c r="CI1612" i="4"/>
  <c r="CI1613" i="4"/>
  <c r="CI1614" i="4"/>
  <c r="CI1615" i="4"/>
  <c r="CI1616" i="4"/>
  <c r="CI1617" i="4"/>
  <c r="CI1618" i="4"/>
  <c r="CI1619" i="4"/>
  <c r="CI1620" i="4"/>
  <c r="CI1621" i="4"/>
  <c r="CI1622" i="4"/>
  <c r="CI1623" i="4"/>
  <c r="CI1624" i="4"/>
  <c r="CI1625" i="4"/>
  <c r="CI1626" i="4"/>
  <c r="CI1627" i="4"/>
  <c r="CI1628" i="4"/>
  <c r="CI1629" i="4"/>
  <c r="CI1630" i="4"/>
  <c r="CI1631" i="4"/>
  <c r="CI1632" i="4"/>
  <c r="CI1633" i="4"/>
  <c r="CI1634" i="4"/>
  <c r="CI1635" i="4"/>
  <c r="CI1636" i="4"/>
  <c r="CI1637" i="4"/>
  <c r="CI1638" i="4"/>
  <c r="CI1639" i="4"/>
  <c r="CI1640" i="4"/>
  <c r="CI1641" i="4"/>
  <c r="CI1642" i="4"/>
  <c r="CI1643" i="4"/>
  <c r="CI1644" i="4"/>
  <c r="CI1645" i="4"/>
  <c r="CI1646" i="4"/>
  <c r="CI1647" i="4"/>
  <c r="CI1648" i="4"/>
  <c r="CI1649" i="4"/>
  <c r="CI1650" i="4"/>
  <c r="CI1651" i="4"/>
  <c r="CI1652" i="4"/>
  <c r="CI1653" i="4"/>
  <c r="CI1654" i="4"/>
  <c r="CI1655" i="4"/>
  <c r="CI1656" i="4"/>
  <c r="CI1657" i="4"/>
  <c r="CI1658" i="4"/>
  <c r="CI1659" i="4"/>
  <c r="CI1660" i="4"/>
  <c r="CI1661" i="4"/>
  <c r="CI1662" i="4"/>
  <c r="CI1663" i="4"/>
  <c r="CI1664" i="4"/>
  <c r="CI1665" i="4"/>
  <c r="CI1666" i="4"/>
  <c r="CI1667" i="4"/>
  <c r="CI1668" i="4"/>
  <c r="CI1669" i="4"/>
  <c r="CI1670" i="4"/>
  <c r="CI1671" i="4"/>
  <c r="CI1672" i="4"/>
  <c r="CI1673" i="4"/>
  <c r="CI1674" i="4"/>
  <c r="CI1675" i="4"/>
  <c r="CI1676" i="4"/>
  <c r="CI1677" i="4"/>
  <c r="CI1678" i="4"/>
  <c r="CI1679" i="4"/>
  <c r="CI1680" i="4"/>
  <c r="CI1681" i="4"/>
  <c r="CI1682" i="4"/>
  <c r="CI1683" i="4"/>
  <c r="CI1684" i="4"/>
  <c r="CI1685" i="4"/>
  <c r="CI1686" i="4"/>
  <c r="CI1687" i="4"/>
  <c r="CI1688" i="4"/>
  <c r="CI1689" i="4"/>
  <c r="CI1690" i="4"/>
  <c r="CI1691" i="4"/>
  <c r="CI1692" i="4"/>
  <c r="CI1693" i="4"/>
  <c r="CI1694" i="4"/>
  <c r="CI1695" i="4"/>
  <c r="CI1696" i="4"/>
  <c r="CI1697" i="4"/>
  <c r="CI1698" i="4"/>
  <c r="CI1699" i="4"/>
  <c r="CI1700" i="4"/>
  <c r="CI1701" i="4"/>
  <c r="CI1702" i="4"/>
  <c r="CI1703" i="4"/>
  <c r="CI1704" i="4"/>
  <c r="CI1705" i="4"/>
  <c r="CI1706" i="4"/>
  <c r="CI1707" i="4"/>
  <c r="CI1708" i="4"/>
  <c r="CI1709" i="4"/>
  <c r="CI1710" i="4"/>
  <c r="CI1711" i="4"/>
  <c r="CI1712" i="4"/>
  <c r="CI1713" i="4"/>
  <c r="CI1714" i="4"/>
  <c r="CI1715" i="4"/>
  <c r="CI1716" i="4"/>
  <c r="CI1717" i="4"/>
  <c r="CI1718" i="4"/>
  <c r="CI1719" i="4"/>
  <c r="CI1720" i="4"/>
  <c r="CI1721" i="4"/>
  <c r="CI1722" i="4"/>
  <c r="CI1723" i="4"/>
  <c r="CI1724" i="4"/>
  <c r="CI1725" i="4"/>
  <c r="CI1726" i="4"/>
  <c r="CI1727" i="4"/>
  <c r="CI1728" i="4"/>
  <c r="CI1729" i="4"/>
  <c r="CI1730" i="4"/>
  <c r="CI1731" i="4"/>
  <c r="CI1732" i="4"/>
  <c r="CI1733" i="4"/>
  <c r="CI1734" i="4"/>
  <c r="CI1735" i="4"/>
  <c r="CI1736" i="4"/>
  <c r="CI1737" i="4"/>
  <c r="CI1738" i="4"/>
  <c r="CI1739" i="4"/>
  <c r="CI1740" i="4"/>
  <c r="CI1741" i="4"/>
  <c r="CI1742" i="4"/>
  <c r="CI1743" i="4"/>
  <c r="CI1744" i="4"/>
  <c r="CI1745" i="4"/>
  <c r="CI1746" i="4"/>
  <c r="CI1747" i="4"/>
  <c r="CI1748" i="4"/>
  <c r="CI1749" i="4"/>
  <c r="CI1750" i="4"/>
  <c r="CI1751" i="4"/>
  <c r="CI1752" i="4"/>
  <c r="CI1753" i="4"/>
  <c r="CI1754" i="4"/>
  <c r="CI1755" i="4"/>
  <c r="CI1756" i="4"/>
  <c r="CI1757" i="4"/>
  <c r="CI1758" i="4"/>
  <c r="CI1759" i="4"/>
  <c r="CI1760" i="4"/>
  <c r="CI1761" i="4"/>
  <c r="CI1762" i="4"/>
  <c r="CI1763" i="4"/>
  <c r="CI1764" i="4"/>
  <c r="CI1765" i="4"/>
  <c r="CI1766" i="4"/>
  <c r="CI1767" i="4"/>
  <c r="CI1768" i="4"/>
  <c r="CI1769" i="4"/>
  <c r="CI1770" i="4"/>
  <c r="CI1771" i="4"/>
  <c r="CI1772" i="4"/>
  <c r="CI1773" i="4"/>
  <c r="CI1774" i="4"/>
  <c r="CI1775" i="4"/>
  <c r="CI1776" i="4"/>
  <c r="CI1777" i="4"/>
  <c r="CI1778" i="4"/>
  <c r="CI1779" i="4"/>
  <c r="CI1780" i="4"/>
  <c r="CI1781" i="4"/>
  <c r="CI1782" i="4"/>
  <c r="CI1783" i="4"/>
  <c r="CI1784" i="4"/>
  <c r="CI1785" i="4"/>
  <c r="CI1786" i="4"/>
  <c r="CI1787" i="4"/>
  <c r="CI1788" i="4"/>
  <c r="CI1789" i="4"/>
  <c r="CI1790" i="4"/>
  <c r="CI1791" i="4"/>
  <c r="CI1792" i="4"/>
  <c r="CI1793" i="4"/>
  <c r="CI1794" i="4"/>
  <c r="CI1795" i="4"/>
  <c r="CI1796" i="4"/>
  <c r="CI1797" i="4"/>
  <c r="CI1798" i="4"/>
  <c r="CI1799" i="4"/>
  <c r="CI1800" i="4"/>
  <c r="CI1801" i="4"/>
  <c r="CI1802" i="4"/>
  <c r="CI1803" i="4"/>
  <c r="CI1804" i="4"/>
  <c r="CI1805" i="4"/>
  <c r="CI1806" i="4"/>
  <c r="CI1807" i="4"/>
  <c r="CI1808" i="4"/>
  <c r="CI1809" i="4"/>
  <c r="CI1810" i="4"/>
  <c r="CI1811" i="4"/>
  <c r="CI1812" i="4"/>
  <c r="CI1813" i="4"/>
  <c r="CI1814" i="4"/>
  <c r="CI1815" i="4"/>
  <c r="CI1816" i="4"/>
  <c r="CI1817" i="4"/>
  <c r="CI1818" i="4"/>
  <c r="CI1819" i="4"/>
  <c r="CI1820" i="4"/>
  <c r="CI1821" i="4"/>
  <c r="CI1822" i="4"/>
  <c r="CI1823" i="4"/>
  <c r="CI1824" i="4"/>
  <c r="CI1825" i="4"/>
  <c r="CI1826" i="4"/>
  <c r="CI1827" i="4"/>
  <c r="CI1828" i="4"/>
  <c r="CI1829" i="4"/>
  <c r="CI1830" i="4"/>
  <c r="CI1831" i="4"/>
  <c r="CI1832" i="4"/>
  <c r="CI1833" i="4"/>
  <c r="CI1834" i="4"/>
  <c r="CI1835" i="4"/>
  <c r="CI1836" i="4"/>
  <c r="CI1837" i="4"/>
  <c r="CI1838" i="4"/>
  <c r="CI1839" i="4"/>
  <c r="CI1840" i="4"/>
  <c r="CI1841" i="4"/>
  <c r="CI1842" i="4"/>
  <c r="CI1843" i="4"/>
  <c r="CI1844" i="4"/>
  <c r="CI1845" i="4"/>
  <c r="CI1846" i="4"/>
  <c r="CI1847" i="4"/>
  <c r="CI1848" i="4"/>
  <c r="CI1849" i="4"/>
  <c r="CI1850" i="4"/>
  <c r="CI1851" i="4"/>
  <c r="CI1852" i="4"/>
  <c r="CI1853" i="4"/>
  <c r="CI1854" i="4"/>
  <c r="CI1855" i="4"/>
  <c r="CI1856" i="4"/>
  <c r="CI1857" i="4"/>
  <c r="CI1858" i="4"/>
  <c r="CI1859" i="4"/>
  <c r="CI1860" i="4"/>
  <c r="CI1861" i="4"/>
  <c r="CI1862" i="4"/>
  <c r="CI1863" i="4"/>
  <c r="CI1864" i="4"/>
  <c r="CI1865" i="4"/>
  <c r="CI1866" i="4"/>
  <c r="CI1867" i="4"/>
  <c r="CI1868" i="4"/>
  <c r="CI1869" i="4"/>
  <c r="CI1870" i="4"/>
  <c r="CI1871" i="4"/>
  <c r="CI1872" i="4"/>
  <c r="CI1873" i="4"/>
  <c r="CI1874" i="4"/>
  <c r="CI1875" i="4"/>
  <c r="CI1876" i="4"/>
  <c r="CI1877" i="4"/>
  <c r="CI1878" i="4"/>
  <c r="CI1879" i="4"/>
  <c r="CI1880" i="4"/>
  <c r="CI1881" i="4"/>
  <c r="CI1882" i="4"/>
  <c r="CI1883" i="4"/>
  <c r="CI1884" i="4"/>
  <c r="CI1885" i="4"/>
  <c r="CI1886" i="4"/>
  <c r="CI1887" i="4"/>
  <c r="CI1888" i="4"/>
  <c r="CI1889" i="4"/>
  <c r="CI1890" i="4"/>
  <c r="CI1891" i="4"/>
  <c r="CI1892" i="4"/>
  <c r="CI1893" i="4"/>
  <c r="CI1894" i="4"/>
  <c r="CI1895" i="4"/>
  <c r="CI1896" i="4"/>
  <c r="CI1897" i="4"/>
  <c r="CI1898" i="4"/>
  <c r="CI1899" i="4"/>
  <c r="CI1900" i="4"/>
  <c r="CI1901" i="4"/>
  <c r="CI1902" i="4"/>
  <c r="CI1903" i="4"/>
  <c r="CI1904" i="4"/>
  <c r="CI1905" i="4"/>
  <c r="CI1906" i="4"/>
  <c r="CI1907" i="4"/>
  <c r="CI1908" i="4"/>
  <c r="CI1909" i="4"/>
  <c r="CI1910" i="4"/>
  <c r="CI1911" i="4"/>
  <c r="CI1912" i="4"/>
  <c r="CI1913" i="4"/>
  <c r="CI1914" i="4"/>
  <c r="CI1915" i="4"/>
  <c r="CI1916" i="4"/>
  <c r="CI1917" i="4"/>
  <c r="CI1918" i="4"/>
  <c r="CI1919" i="4"/>
  <c r="CI1920" i="4"/>
  <c r="CI1921" i="4"/>
  <c r="CI1922" i="4"/>
  <c r="CI1923" i="4"/>
  <c r="CI1924" i="4"/>
  <c r="CI1925" i="4"/>
  <c r="CI1926" i="4"/>
  <c r="CI1927" i="4"/>
  <c r="CI1928" i="4"/>
  <c r="CI1929" i="4"/>
  <c r="CI1930" i="4"/>
  <c r="CI1931" i="4"/>
  <c r="CI1932" i="4"/>
  <c r="CI1933" i="4"/>
  <c r="CI1934" i="4"/>
  <c r="CI1935" i="4"/>
  <c r="CI1936" i="4"/>
  <c r="CI1937" i="4"/>
  <c r="CI1938" i="4"/>
  <c r="CI1939" i="4"/>
  <c r="CI1940" i="4"/>
  <c r="CI1941" i="4"/>
  <c r="CI1942" i="4"/>
  <c r="CI1943" i="4"/>
  <c r="CI1944" i="4"/>
  <c r="CI1945" i="4"/>
  <c r="CI1946" i="4"/>
  <c r="CI1947" i="4"/>
  <c r="CI1948" i="4"/>
  <c r="CI1949" i="4"/>
  <c r="CI1950" i="4"/>
  <c r="CI1951" i="4"/>
  <c r="CI1952" i="4"/>
  <c r="CI1953" i="4"/>
  <c r="CI1954" i="4"/>
  <c r="CI1955" i="4"/>
  <c r="CI1956" i="4"/>
  <c r="CI1957" i="4"/>
  <c r="CI1958" i="4"/>
  <c r="CI1959" i="4"/>
  <c r="CI1960" i="4"/>
  <c r="CI1961" i="4"/>
  <c r="CI1962" i="4"/>
  <c r="CI1963" i="4"/>
  <c r="CI1964" i="4"/>
  <c r="CI1965" i="4"/>
  <c r="CI1966" i="4"/>
  <c r="CI1967" i="4"/>
  <c r="CI1968" i="4"/>
  <c r="CI1969" i="4"/>
  <c r="CI1970" i="4"/>
  <c r="CI1971" i="4"/>
  <c r="CI1972" i="4"/>
  <c r="CI1973" i="4"/>
  <c r="CI1974" i="4"/>
  <c r="CI1975" i="4"/>
  <c r="CI1976" i="4"/>
  <c r="CI1977" i="4"/>
  <c r="CI1978" i="4"/>
  <c r="CI1979" i="4"/>
  <c r="CI1980" i="4"/>
  <c r="CI1981" i="4"/>
  <c r="CI1982" i="4"/>
  <c r="CI1983" i="4"/>
  <c r="CI1984" i="4"/>
  <c r="CI1985" i="4"/>
  <c r="CI1986" i="4"/>
  <c r="CI1987" i="4"/>
  <c r="CI1988" i="4"/>
  <c r="CI1989" i="4"/>
  <c r="CI1990" i="4"/>
  <c r="CI1991" i="4"/>
  <c r="CI1992" i="4"/>
  <c r="CI1993" i="4"/>
  <c r="CI1994" i="4"/>
  <c r="CI1995" i="4"/>
  <c r="CI1996" i="4"/>
  <c r="CI1997" i="4"/>
  <c r="CI1998" i="4"/>
  <c r="CI1999" i="4"/>
  <c r="CI2000" i="4"/>
  <c r="CI2001" i="4"/>
  <c r="CI2002" i="4"/>
  <c r="CI2003" i="4"/>
  <c r="CI2004" i="4"/>
  <c r="CI2005" i="4"/>
  <c r="CI2006" i="4"/>
  <c r="CI2007" i="4"/>
  <c r="CI2008" i="4"/>
  <c r="CI2009" i="4"/>
  <c r="CI2010" i="4"/>
  <c r="CI2011" i="4"/>
  <c r="CI2012" i="4"/>
  <c r="CI2013" i="4"/>
  <c r="CI2014" i="4"/>
  <c r="CI2015" i="4"/>
  <c r="CI2016" i="4"/>
  <c r="CI2017" i="4"/>
  <c r="CI2018" i="4"/>
  <c r="CI2019" i="4"/>
  <c r="CI2020" i="4"/>
  <c r="CI2021" i="4"/>
  <c r="CI2022" i="4"/>
  <c r="CI2023" i="4"/>
  <c r="CI2024" i="4"/>
  <c r="CI2025" i="4"/>
  <c r="CI2026" i="4"/>
  <c r="CI2027" i="4"/>
  <c r="CI2028" i="4"/>
  <c r="CI2029" i="4"/>
  <c r="CI2030" i="4"/>
  <c r="CI2031" i="4"/>
  <c r="CI2032" i="4"/>
  <c r="CI2033" i="4"/>
  <c r="CI2034" i="4"/>
  <c r="CI2035" i="4"/>
  <c r="CI2036" i="4"/>
  <c r="CI2037" i="4"/>
  <c r="CI2038" i="4"/>
  <c r="CI2039" i="4"/>
  <c r="CI2040" i="4"/>
  <c r="CI2041" i="4"/>
  <c r="CI2042" i="4"/>
  <c r="CI2043" i="4"/>
  <c r="CI2044" i="4"/>
  <c r="CI2045" i="4"/>
  <c r="CI2046" i="4"/>
  <c r="CI2047" i="4"/>
  <c r="CI2048" i="4"/>
  <c r="CI2049" i="4"/>
  <c r="CI2050" i="4"/>
  <c r="CI2051" i="4"/>
  <c r="CI2052" i="4"/>
  <c r="CI2053" i="4"/>
  <c r="CI2054" i="4"/>
  <c r="CI2055" i="4"/>
  <c r="CI2056" i="4"/>
  <c r="CI2057" i="4"/>
  <c r="CI2058" i="4"/>
  <c r="CI2059" i="4"/>
  <c r="CI2060" i="4"/>
  <c r="CI2061" i="4"/>
  <c r="CI2062" i="4"/>
  <c r="CI2063" i="4"/>
  <c r="CI2064" i="4"/>
  <c r="CI2065" i="4"/>
  <c r="CI2066" i="4"/>
  <c r="CI2067" i="4"/>
  <c r="CI2068" i="4"/>
  <c r="CI2069" i="4"/>
  <c r="CI2070" i="4"/>
  <c r="CI2071" i="4"/>
  <c r="CI2072" i="4"/>
  <c r="CI2073" i="4"/>
  <c r="CI2074" i="4"/>
  <c r="CI2075" i="4"/>
  <c r="CI2076" i="4"/>
  <c r="CI2077" i="4"/>
  <c r="CI2078" i="4"/>
  <c r="CI2079" i="4"/>
  <c r="CI2080" i="4"/>
  <c r="CI2081" i="4"/>
  <c r="CI2082" i="4"/>
  <c r="CI2083" i="4"/>
  <c r="CI2084" i="4"/>
  <c r="CI2085" i="4"/>
  <c r="CI2086" i="4"/>
  <c r="CI2087" i="4"/>
  <c r="CI2088" i="4"/>
  <c r="CI2089" i="4"/>
  <c r="CI2090" i="4"/>
  <c r="CI2091" i="4"/>
  <c r="CI2092" i="4"/>
  <c r="CI2093" i="4"/>
  <c r="CI2094" i="4"/>
  <c r="CI2095" i="4"/>
  <c r="CI2096" i="4"/>
  <c r="CI2097" i="4"/>
  <c r="CI2098" i="4"/>
  <c r="CI2099" i="4"/>
  <c r="CI2100" i="4"/>
  <c r="CI2101" i="4"/>
  <c r="CI2102" i="4"/>
  <c r="CI2103" i="4"/>
  <c r="CI2104" i="4"/>
  <c r="CI2105" i="4"/>
  <c r="CI2106" i="4"/>
  <c r="CI2107" i="4"/>
  <c r="CI2108" i="4"/>
  <c r="CI2109" i="4"/>
  <c r="CI2110" i="4"/>
  <c r="CI2111" i="4"/>
  <c r="CI2112" i="4"/>
  <c r="CI2113" i="4"/>
  <c r="CI2114" i="4"/>
  <c r="CI2115" i="4"/>
  <c r="CI2116" i="4"/>
  <c r="CI2117" i="4"/>
  <c r="CI2118" i="4"/>
  <c r="CI2119" i="4"/>
  <c r="CI2120" i="4"/>
  <c r="CI2121" i="4"/>
  <c r="CI2122" i="4"/>
  <c r="CI2123" i="4"/>
  <c r="CI2124" i="4"/>
  <c r="CI2125" i="4"/>
  <c r="CI2126" i="4"/>
  <c r="CI2127" i="4"/>
  <c r="CI2128" i="4"/>
  <c r="CI2129" i="4"/>
  <c r="CI2130" i="4"/>
  <c r="CI2131" i="4"/>
  <c r="CI2132" i="4"/>
  <c r="CI2133" i="4"/>
  <c r="CI2134" i="4"/>
  <c r="CI2135" i="4"/>
  <c r="CI2136" i="4"/>
  <c r="CI2137" i="4"/>
  <c r="CI2138" i="4"/>
  <c r="CI2139" i="4"/>
  <c r="CI2140" i="4"/>
  <c r="CI2141" i="4"/>
  <c r="CI2142" i="4"/>
  <c r="CI2143" i="4"/>
  <c r="CI2144" i="4"/>
  <c r="CI2145" i="4"/>
  <c r="CI2146" i="4"/>
  <c r="CI2147" i="4"/>
  <c r="CI2148" i="4"/>
  <c r="CI2149" i="4"/>
  <c r="CI2150" i="4"/>
  <c r="CI2151" i="4"/>
  <c r="CI2152" i="4"/>
  <c r="CI2153" i="4"/>
  <c r="CI2154" i="4"/>
  <c r="CI2155" i="4"/>
  <c r="CI2156" i="4"/>
  <c r="CI2157" i="4"/>
  <c r="CI2158" i="4"/>
  <c r="CI2159" i="4"/>
  <c r="CI2160" i="4"/>
  <c r="CI2161" i="4"/>
  <c r="CI2162" i="4"/>
  <c r="CI2163" i="4"/>
  <c r="CI2164" i="4"/>
  <c r="CI2165" i="4"/>
  <c r="CI2166" i="4"/>
  <c r="CI2167" i="4"/>
  <c r="CI2168" i="4"/>
  <c r="CI2169" i="4"/>
  <c r="CI2170" i="4"/>
  <c r="CI2171" i="4"/>
  <c r="CI2172" i="4"/>
  <c r="CI2173" i="4"/>
  <c r="CI2174" i="4"/>
  <c r="CI2175" i="4"/>
  <c r="CI2176" i="4"/>
  <c r="CI2177" i="4"/>
  <c r="CI2178" i="4"/>
  <c r="CI2179" i="4"/>
  <c r="CI2180" i="4"/>
  <c r="CI2181" i="4"/>
  <c r="CI2182" i="4"/>
  <c r="CI2183" i="4"/>
  <c r="CI2184" i="4"/>
  <c r="CI2185" i="4"/>
  <c r="CI2186" i="4"/>
  <c r="CI2187" i="4"/>
  <c r="CI2188" i="4"/>
  <c r="CI2189" i="4"/>
  <c r="CI2190" i="4"/>
  <c r="CI2191" i="4"/>
  <c r="CI2192" i="4"/>
  <c r="CI2193" i="4"/>
  <c r="CI2194" i="4"/>
  <c r="CI2195" i="4"/>
  <c r="CI2196" i="4"/>
  <c r="CI2197" i="4"/>
  <c r="CI2198" i="4"/>
  <c r="CI2199" i="4"/>
  <c r="CI2200" i="4"/>
  <c r="CI2201" i="4"/>
  <c r="CI2202" i="4"/>
  <c r="CI2203" i="4"/>
  <c r="CI2204" i="4"/>
  <c r="CI2205" i="4"/>
  <c r="CI2206" i="4"/>
  <c r="CI2207" i="4"/>
  <c r="CI2208" i="4"/>
  <c r="CI2209" i="4"/>
  <c r="CI2210" i="4"/>
  <c r="CI2211" i="4"/>
  <c r="CI2212" i="4"/>
  <c r="CI2213" i="4"/>
  <c r="CI2214" i="4"/>
  <c r="CI2215" i="4"/>
  <c r="CI2216" i="4"/>
  <c r="CI2217" i="4"/>
  <c r="CI2218" i="4"/>
  <c r="CI2219" i="4"/>
  <c r="CI2220" i="4"/>
  <c r="CI2221" i="4"/>
  <c r="CI2222" i="4"/>
  <c r="CI2223" i="4"/>
  <c r="CI2224" i="4"/>
  <c r="CI2225" i="4"/>
  <c r="CI2226" i="4"/>
  <c r="CI2227" i="4"/>
  <c r="CI2228" i="4"/>
  <c r="CI2229" i="4"/>
  <c r="CI2230" i="4"/>
  <c r="CI2231" i="4"/>
  <c r="CI2232" i="4"/>
  <c r="CI2233" i="4"/>
  <c r="CI2234" i="4"/>
  <c r="CI2235" i="4"/>
  <c r="CI2236" i="4"/>
  <c r="CI2237" i="4"/>
  <c r="CI2238" i="4"/>
  <c r="CI2239" i="4"/>
  <c r="CI2240" i="4"/>
  <c r="CI2241" i="4"/>
  <c r="CI2242" i="4"/>
  <c r="CI2243" i="4"/>
  <c r="CI2244" i="4"/>
  <c r="CI2245" i="4"/>
  <c r="CI2246" i="4"/>
  <c r="CI2247" i="4"/>
  <c r="CI2248" i="4"/>
  <c r="CI2249" i="4"/>
  <c r="CI2250" i="4"/>
  <c r="CI2251" i="4"/>
  <c r="CI2252" i="4"/>
  <c r="CI2253" i="4"/>
  <c r="CI2254" i="4"/>
  <c r="CI2255" i="4"/>
  <c r="CI2256" i="4"/>
  <c r="CI2257" i="4"/>
  <c r="CI2258" i="4"/>
  <c r="CI2259" i="4"/>
  <c r="CI2260" i="4"/>
  <c r="CI2261" i="4"/>
  <c r="CI2262" i="4"/>
  <c r="CI2263" i="4"/>
  <c r="CI2264" i="4"/>
  <c r="CI2265" i="4"/>
  <c r="CI2266" i="4"/>
  <c r="CI2267" i="4"/>
  <c r="CI2268" i="4"/>
  <c r="CI2269" i="4"/>
  <c r="CI2270" i="4"/>
  <c r="CI2271" i="4"/>
  <c r="CI2272" i="4"/>
  <c r="CI2273" i="4"/>
  <c r="CI2274" i="4"/>
  <c r="CI2275" i="4"/>
  <c r="CI2276" i="4"/>
  <c r="CI2277" i="4"/>
  <c r="CI2278" i="4"/>
  <c r="CI2279" i="4"/>
  <c r="CI2280" i="4"/>
  <c r="CI2281" i="4"/>
  <c r="CI2282" i="4"/>
  <c r="CI2283" i="4"/>
  <c r="CI2284" i="4"/>
  <c r="CI2285" i="4"/>
  <c r="CI2286" i="4"/>
  <c r="CI2287" i="4"/>
  <c r="CI2288" i="4"/>
  <c r="CI2289" i="4"/>
  <c r="CI2290" i="4"/>
  <c r="CI2291" i="4"/>
  <c r="CI2292" i="4"/>
  <c r="CI2293" i="4"/>
  <c r="CI2294" i="4"/>
  <c r="CI2295" i="4"/>
  <c r="CI2296" i="4"/>
  <c r="CI2297" i="4"/>
  <c r="CI2298" i="4"/>
  <c r="CI2299" i="4"/>
  <c r="CI2300" i="4"/>
  <c r="CI2301" i="4"/>
  <c r="CI2302" i="4"/>
  <c r="CI2303" i="4"/>
  <c r="CI2304" i="4"/>
  <c r="CI2305" i="4"/>
  <c r="CI2306" i="4"/>
  <c r="CI2307" i="4"/>
  <c r="CI2308" i="4"/>
  <c r="CI2309" i="4"/>
  <c r="CI2310" i="4"/>
  <c r="CI2311" i="4"/>
  <c r="CI2312" i="4"/>
  <c r="CI2313" i="4"/>
  <c r="CI2314" i="4"/>
  <c r="CI2315" i="4"/>
  <c r="CI2316" i="4"/>
  <c r="CI2317" i="4"/>
  <c r="CI2318" i="4"/>
  <c r="CI2319" i="4"/>
  <c r="CI2320" i="4"/>
  <c r="CI2321" i="4"/>
  <c r="CI2322" i="4"/>
  <c r="CI2323" i="4"/>
  <c r="CI2324" i="4"/>
  <c r="CI2325" i="4"/>
  <c r="CI2326" i="4"/>
  <c r="CI2327" i="4"/>
  <c r="CI2328" i="4"/>
  <c r="CI2329" i="4"/>
  <c r="CI2330" i="4"/>
  <c r="CI2331" i="4"/>
  <c r="CI2332" i="4"/>
  <c r="CI2333" i="4"/>
  <c r="CI2334" i="4"/>
  <c r="CI2335" i="4"/>
  <c r="CI2336" i="4"/>
  <c r="CI2337" i="4"/>
  <c r="CI2338" i="4"/>
  <c r="CI2339" i="4"/>
  <c r="CI2340" i="4"/>
  <c r="CI2341" i="4"/>
  <c r="CI2342" i="4"/>
  <c r="CI2343" i="4"/>
  <c r="CI2344" i="4"/>
  <c r="CI2345" i="4"/>
  <c r="CI2346" i="4"/>
  <c r="CI2347" i="4"/>
  <c r="CI2348" i="4"/>
  <c r="CI2349" i="4"/>
  <c r="CI2350" i="4"/>
  <c r="CI2351" i="4"/>
  <c r="CI2352" i="4"/>
  <c r="CI2353" i="4"/>
  <c r="CI2354" i="4"/>
  <c r="CI2355" i="4"/>
  <c r="CI2356" i="4"/>
  <c r="CI2357" i="4"/>
  <c r="CI2358" i="4"/>
  <c r="CI2359" i="4"/>
  <c r="CI2360" i="4"/>
  <c r="CI2361" i="4"/>
  <c r="CI2362" i="4"/>
  <c r="CI2363" i="4"/>
  <c r="CI2364" i="4"/>
  <c r="CI2365" i="4"/>
  <c r="CI2366" i="4"/>
  <c r="CI2367" i="4"/>
  <c r="CI2368" i="4"/>
  <c r="CI2369" i="4"/>
  <c r="CI2370" i="4"/>
  <c r="CI2371" i="4"/>
  <c r="CI2372" i="4"/>
  <c r="CI2373" i="4"/>
  <c r="CI2374" i="4"/>
  <c r="CI2375" i="4"/>
  <c r="CI2376" i="4"/>
  <c r="CI2377" i="4"/>
  <c r="CI2378" i="4"/>
  <c r="CI2379" i="4"/>
  <c r="CI2380" i="4"/>
  <c r="CI2381" i="4"/>
  <c r="CI2382" i="4"/>
  <c r="CI2383" i="4"/>
  <c r="CI2384" i="4"/>
  <c r="CI2385" i="4"/>
  <c r="CI2386" i="4"/>
  <c r="CI2387" i="4"/>
  <c r="CI2388" i="4"/>
  <c r="CI2389" i="4"/>
  <c r="CI2390" i="4"/>
  <c r="CI2391" i="4"/>
  <c r="CI2392" i="4"/>
  <c r="CI2393" i="4"/>
  <c r="CI2394" i="4"/>
  <c r="CI2395" i="4"/>
  <c r="CI2396" i="4"/>
  <c r="CI2397" i="4"/>
  <c r="CI2398" i="4"/>
  <c r="CI2399" i="4"/>
  <c r="CI2400" i="4"/>
  <c r="CI2401" i="4"/>
  <c r="CI2402" i="4"/>
  <c r="CI2403" i="4"/>
  <c r="CI2404" i="4"/>
  <c r="CI2405" i="4"/>
  <c r="CI2406" i="4"/>
  <c r="CI2407" i="4"/>
  <c r="CI2408" i="4"/>
  <c r="CI2409" i="4"/>
  <c r="CI2410" i="4"/>
  <c r="CI2411" i="4"/>
  <c r="CI2412" i="4"/>
  <c r="CI2413" i="4"/>
  <c r="CI2414" i="4"/>
  <c r="CI2415" i="4"/>
  <c r="CI2416" i="4"/>
  <c r="CI2417" i="4"/>
  <c r="CI2418" i="4"/>
  <c r="CI2419" i="4"/>
  <c r="CI2420" i="4"/>
  <c r="CI2421" i="4"/>
  <c r="CI2422" i="4"/>
  <c r="CI2423" i="4"/>
  <c r="CI2424" i="4"/>
  <c r="CI2425" i="4"/>
  <c r="CI2426" i="4"/>
  <c r="CI2427" i="4"/>
  <c r="CI2428" i="4"/>
  <c r="CI2429" i="4"/>
  <c r="CI2430" i="4"/>
  <c r="CI2431" i="4"/>
  <c r="CI2432" i="4"/>
  <c r="CI2433" i="4"/>
  <c r="CI2434" i="4"/>
  <c r="CI2435" i="4"/>
  <c r="CI2436" i="4"/>
  <c r="CI2437" i="4"/>
  <c r="CI2438" i="4"/>
  <c r="CI2439" i="4"/>
  <c r="CI2440" i="4"/>
  <c r="CI2441" i="4"/>
  <c r="CI2442" i="4"/>
  <c r="CI2443" i="4"/>
  <c r="CI2444" i="4"/>
  <c r="CI2445" i="4"/>
  <c r="CI2446" i="4"/>
  <c r="CI2447" i="4"/>
  <c r="CI2448" i="4"/>
  <c r="CI2449" i="4"/>
  <c r="CI2450" i="4"/>
  <c r="CI2451" i="4"/>
  <c r="CI2452" i="4"/>
  <c r="CI2453" i="4"/>
  <c r="CI2454" i="4"/>
  <c r="CI2455" i="4"/>
  <c r="CI2456" i="4"/>
  <c r="CI2457" i="4"/>
  <c r="CI2458" i="4"/>
  <c r="CI2459" i="4"/>
  <c r="CI2460" i="4"/>
  <c r="CI2461" i="4"/>
  <c r="CI2462" i="4"/>
  <c r="CI2463" i="4"/>
  <c r="CI2464" i="4"/>
  <c r="CI2465" i="4"/>
  <c r="CI2466" i="4"/>
  <c r="CI2467" i="4"/>
  <c r="CI2468" i="4"/>
  <c r="CI2469" i="4"/>
  <c r="CI2470" i="4"/>
  <c r="CI2471" i="4"/>
  <c r="CI2472" i="4"/>
  <c r="CI2473" i="4"/>
  <c r="CI2474" i="4"/>
  <c r="CI2475" i="4"/>
  <c r="CI2476" i="4"/>
  <c r="CI2477" i="4"/>
  <c r="CI2478" i="4"/>
  <c r="CI2479" i="4"/>
  <c r="CI2480" i="4"/>
  <c r="CI2481" i="4"/>
  <c r="CI2482" i="4"/>
  <c r="CI2483" i="4"/>
  <c r="CI2484" i="4"/>
  <c r="CI2485" i="4"/>
  <c r="CI2486" i="4"/>
  <c r="CI2487" i="4"/>
  <c r="CI2488" i="4"/>
  <c r="CI2489" i="4"/>
  <c r="CI2490" i="4"/>
  <c r="CI2491" i="4"/>
  <c r="CI2492" i="4"/>
  <c r="CI2493" i="4"/>
  <c r="CI2494" i="4"/>
  <c r="CI2495" i="4"/>
  <c r="CI2496" i="4"/>
  <c r="CI2497" i="4"/>
  <c r="CI2498" i="4"/>
  <c r="CI2499" i="4"/>
  <c r="CI2500" i="4"/>
  <c r="CI2501" i="4"/>
  <c r="CI2502" i="4"/>
  <c r="CI2503" i="4"/>
  <c r="CI2504" i="4"/>
  <c r="CI2505" i="4"/>
  <c r="CI2506" i="4"/>
  <c r="CI2507" i="4"/>
  <c r="CI2508" i="4"/>
  <c r="CI2509" i="4"/>
  <c r="CI2510" i="4"/>
  <c r="CI2511" i="4"/>
  <c r="CI2512" i="4"/>
  <c r="CI2513" i="4"/>
  <c r="CI2514" i="4"/>
  <c r="CI2515" i="4"/>
  <c r="CI2516" i="4"/>
  <c r="CI2517" i="4"/>
  <c r="CI2518" i="4"/>
  <c r="CI2519" i="4"/>
  <c r="CI2520" i="4"/>
  <c r="CI2521" i="4"/>
  <c r="CI2522" i="4"/>
  <c r="CI2523" i="4"/>
  <c r="CI2524" i="4"/>
  <c r="CI2525" i="4"/>
  <c r="CI2526" i="4"/>
  <c r="CI2527" i="4"/>
  <c r="CI2528" i="4"/>
  <c r="CI2529" i="4"/>
  <c r="CI2530" i="4"/>
  <c r="CI2531" i="4"/>
  <c r="CI2532" i="4"/>
  <c r="CI2533" i="4"/>
  <c r="CI2534" i="4"/>
  <c r="CI2535" i="4"/>
  <c r="CI2536" i="4"/>
  <c r="CI2537" i="4"/>
  <c r="CI2538" i="4"/>
  <c r="CI2539" i="4"/>
  <c r="CI2540" i="4"/>
  <c r="CI2541" i="4"/>
  <c r="CI2542" i="4"/>
  <c r="CI2543" i="4"/>
  <c r="CI2544" i="4"/>
  <c r="CI2545" i="4"/>
  <c r="CI2546" i="4"/>
  <c r="CI2547" i="4"/>
  <c r="CI2548" i="4"/>
  <c r="CI2549" i="4"/>
  <c r="CI2550" i="4"/>
  <c r="CI2551" i="4"/>
  <c r="CI2552" i="4"/>
  <c r="CI2553" i="4"/>
  <c r="CI2554" i="4"/>
  <c r="CI2555" i="4"/>
  <c r="CI2556" i="4"/>
  <c r="CI2557" i="4"/>
  <c r="CI2558" i="4"/>
  <c r="CI2559" i="4"/>
  <c r="CI2560" i="4"/>
  <c r="CI2561" i="4"/>
  <c r="CI2562" i="4"/>
  <c r="CI2563" i="4"/>
  <c r="CI2564" i="4"/>
  <c r="CI2565" i="4"/>
  <c r="CI2566" i="4"/>
  <c r="CI2567" i="4"/>
  <c r="CI2568" i="4"/>
  <c r="CI2569" i="4"/>
  <c r="CI2570" i="4"/>
  <c r="CI2571" i="4"/>
  <c r="CI2572" i="4"/>
  <c r="CI2573" i="4"/>
  <c r="CI2574" i="4"/>
  <c r="CI2575" i="4"/>
  <c r="CI2576" i="4"/>
  <c r="CI2577" i="4"/>
  <c r="CI2578" i="4"/>
  <c r="CI2579" i="4"/>
  <c r="CI2580" i="4"/>
  <c r="CI2581" i="4"/>
  <c r="CI2582" i="4"/>
  <c r="CI2583" i="4"/>
  <c r="CI2584" i="4"/>
  <c r="CI2585" i="4"/>
  <c r="CI2586" i="4"/>
  <c r="CI2587" i="4"/>
  <c r="CI2588" i="4"/>
  <c r="CI2589" i="4"/>
  <c r="CI2590" i="4"/>
  <c r="CI2591" i="4"/>
  <c r="CI2592" i="4"/>
  <c r="CI2593" i="4"/>
  <c r="CI2594" i="4"/>
  <c r="CI2595" i="4"/>
  <c r="CI2596" i="4"/>
  <c r="CI2597" i="4"/>
  <c r="CI2598" i="4"/>
  <c r="CI2599" i="4"/>
  <c r="CI2600" i="4"/>
  <c r="CI2601" i="4"/>
  <c r="CI2602" i="4"/>
  <c r="CI2603" i="4"/>
  <c r="CI2604" i="4"/>
  <c r="CI2605" i="4"/>
  <c r="CI2606" i="4"/>
  <c r="CI2607" i="4"/>
  <c r="CI2608" i="4"/>
  <c r="CI2609" i="4"/>
  <c r="CI2610" i="4"/>
  <c r="CI2611" i="4"/>
  <c r="CI2612" i="4"/>
  <c r="CI2613" i="4"/>
  <c r="CI2614" i="4"/>
  <c r="CI2615" i="4"/>
  <c r="CI2616" i="4"/>
  <c r="CI2617" i="4"/>
  <c r="CI2618" i="4"/>
  <c r="CI2619" i="4"/>
  <c r="CI2620" i="4"/>
  <c r="CI2621" i="4"/>
  <c r="CI2622" i="4"/>
  <c r="CI2623" i="4"/>
  <c r="CI2624" i="4"/>
  <c r="CI2625" i="4"/>
  <c r="CI2626" i="4"/>
  <c r="CI2627" i="4"/>
  <c r="CI2628" i="4"/>
  <c r="CI2629" i="4"/>
  <c r="CI2630" i="4"/>
  <c r="CI2631" i="4"/>
  <c r="CI2632" i="4"/>
  <c r="CI2633" i="4"/>
  <c r="CI2634" i="4"/>
  <c r="CI2635" i="4"/>
  <c r="CI2636" i="4"/>
  <c r="CI2637" i="4"/>
  <c r="CI2638" i="4"/>
  <c r="CI2639" i="4"/>
  <c r="CI2640" i="4"/>
  <c r="CI2641" i="4"/>
  <c r="CI2642" i="4"/>
  <c r="CI2643" i="4"/>
  <c r="CI2644" i="4"/>
  <c r="CI2645" i="4"/>
  <c r="CI2646" i="4"/>
  <c r="CI2647" i="4"/>
  <c r="CI2648" i="4"/>
  <c r="CI2649" i="4"/>
  <c r="CI2650" i="4"/>
  <c r="CI2651" i="4"/>
  <c r="CI2652" i="4"/>
  <c r="CI2653" i="4"/>
  <c r="CI2654" i="4"/>
  <c r="CI2655" i="4"/>
  <c r="CI2656" i="4"/>
  <c r="CI2657" i="4"/>
  <c r="CI2658" i="4"/>
  <c r="CI2659" i="4"/>
  <c r="CI2660" i="4"/>
  <c r="CI2661" i="4"/>
  <c r="CI2662" i="4"/>
  <c r="CI2663" i="4"/>
  <c r="CI2664" i="4"/>
  <c r="CI2665" i="4"/>
  <c r="CI2666" i="4"/>
  <c r="CI2667" i="4"/>
  <c r="CI2668" i="4"/>
  <c r="CI2669" i="4"/>
  <c r="CI2670" i="4"/>
  <c r="CI2671" i="4"/>
  <c r="CI2672" i="4"/>
  <c r="CI2673" i="4"/>
  <c r="CI2674" i="4"/>
  <c r="CI2675" i="4"/>
  <c r="CI2676" i="4"/>
  <c r="CI2677" i="4"/>
  <c r="CI2678" i="4"/>
  <c r="CI2679" i="4"/>
  <c r="CI2680" i="4"/>
  <c r="CI2681" i="4"/>
  <c r="CI2682" i="4"/>
  <c r="CI2683" i="4"/>
  <c r="CI2684" i="4"/>
  <c r="CI2685" i="4"/>
  <c r="CI2686" i="4"/>
  <c r="CI2687" i="4"/>
  <c r="CI2688" i="4"/>
  <c r="CI2689" i="4"/>
  <c r="CI2690" i="4"/>
  <c r="CI2691" i="4"/>
  <c r="CI2692" i="4"/>
  <c r="CI2693" i="4"/>
  <c r="CI2694" i="4"/>
  <c r="CI2695" i="4"/>
  <c r="CI2696" i="4"/>
  <c r="CI2697" i="4"/>
  <c r="CI2698" i="4"/>
  <c r="CI2699" i="4"/>
  <c r="CI2700" i="4"/>
  <c r="CI2701" i="4"/>
  <c r="CI2702" i="4"/>
  <c r="CI2703" i="4"/>
  <c r="CI2704" i="4"/>
  <c r="CI2705" i="4"/>
  <c r="CI2706" i="4"/>
  <c r="CI2707" i="4"/>
  <c r="CI2708" i="4"/>
  <c r="CI2709" i="4"/>
  <c r="CI2710" i="4"/>
  <c r="CI2711" i="4"/>
  <c r="CI2712" i="4"/>
  <c r="CI2713" i="4"/>
  <c r="CI2714" i="4"/>
  <c r="CI2715" i="4"/>
  <c r="CI2716" i="4"/>
  <c r="CI2717" i="4"/>
  <c r="CI2718" i="4"/>
  <c r="CI2719" i="4"/>
  <c r="CI2720" i="4"/>
  <c r="CI2721" i="4"/>
  <c r="CI2722" i="4"/>
  <c r="CI2723" i="4"/>
  <c r="CI2724" i="4"/>
  <c r="CI2725" i="4"/>
  <c r="CI2726" i="4"/>
  <c r="CI2727" i="4"/>
  <c r="CI2728" i="4"/>
  <c r="CI2729" i="4"/>
  <c r="CI2730" i="4"/>
  <c r="CI2731" i="4"/>
  <c r="CI2732" i="4"/>
  <c r="CI2733" i="4"/>
  <c r="CI2734" i="4"/>
  <c r="CI2735" i="4"/>
  <c r="CI2736" i="4"/>
  <c r="CI2737" i="4"/>
  <c r="CI2738" i="4"/>
  <c r="CI2739" i="4"/>
  <c r="CI2740" i="4"/>
  <c r="CI2741" i="4"/>
  <c r="CI2742" i="4"/>
  <c r="CI2743" i="4"/>
  <c r="CI2744" i="4"/>
  <c r="CI2745" i="4"/>
  <c r="CI2746" i="4"/>
  <c r="CI2747" i="4"/>
  <c r="CI2748" i="4"/>
  <c r="CI2749" i="4"/>
  <c r="CI2750" i="4"/>
  <c r="CI2751" i="4"/>
  <c r="CI2752" i="4"/>
  <c r="CI2753" i="4"/>
  <c r="CI2754" i="4"/>
  <c r="CI2755" i="4"/>
  <c r="CI2756" i="4"/>
  <c r="CI2757" i="4"/>
  <c r="CI2758" i="4"/>
  <c r="CI2759" i="4"/>
  <c r="CI2760" i="4"/>
  <c r="CI2761" i="4"/>
  <c r="CI2762" i="4"/>
  <c r="CI2763" i="4"/>
  <c r="CI2764" i="4"/>
  <c r="CI2765" i="4"/>
  <c r="CI2766" i="4"/>
  <c r="CI2767" i="4"/>
  <c r="CI2768" i="4"/>
  <c r="CI2769" i="4"/>
  <c r="CI2770" i="4"/>
  <c r="CI2771" i="4"/>
  <c r="CI2772" i="4"/>
  <c r="CI2773" i="4"/>
  <c r="CI2774" i="4"/>
  <c r="CI2775" i="4"/>
  <c r="CI2776" i="4"/>
  <c r="CI2777" i="4"/>
  <c r="CI2778" i="4"/>
  <c r="CI2779" i="4"/>
  <c r="CI2780" i="4"/>
  <c r="CI2781" i="4"/>
  <c r="CI2782" i="4"/>
  <c r="CI2783" i="4"/>
  <c r="CI2784" i="4"/>
  <c r="CI2785" i="4"/>
  <c r="CI2786" i="4"/>
  <c r="CI2787" i="4"/>
  <c r="CI2788" i="4"/>
  <c r="CI2789" i="4"/>
  <c r="CI2790" i="4"/>
  <c r="CI2791" i="4"/>
  <c r="CI2792" i="4"/>
  <c r="CI2793" i="4"/>
  <c r="CI2794" i="4"/>
  <c r="CI2795" i="4"/>
  <c r="CI2796" i="4"/>
  <c r="CI2797" i="4"/>
  <c r="CI2798" i="4"/>
  <c r="CI2799" i="4"/>
  <c r="CI2800" i="4"/>
  <c r="CI2801" i="4"/>
  <c r="CI2802" i="4"/>
  <c r="CI2803" i="4"/>
  <c r="CI2804" i="4"/>
  <c r="CI2805" i="4"/>
  <c r="CI2806" i="4"/>
  <c r="CI2807" i="4"/>
  <c r="CI2808" i="4"/>
  <c r="CI2809" i="4"/>
  <c r="CI2810" i="4"/>
  <c r="CI2811" i="4"/>
  <c r="CI2812" i="4"/>
  <c r="CI2813" i="4"/>
  <c r="CI2814" i="4"/>
  <c r="CI2815" i="4"/>
  <c r="CI2816" i="4"/>
  <c r="CI2817" i="4"/>
  <c r="CI2818" i="4"/>
  <c r="CI2819" i="4"/>
  <c r="CI2820" i="4"/>
  <c r="CI2821" i="4"/>
  <c r="CI2822" i="4"/>
  <c r="CI2823" i="4"/>
  <c r="CI2824" i="4"/>
  <c r="CI2825" i="4"/>
  <c r="CI2826" i="4"/>
  <c r="CI2827" i="4"/>
  <c r="CI2828" i="4"/>
  <c r="CI2829" i="4"/>
  <c r="CI2830" i="4"/>
  <c r="CI2831" i="4"/>
  <c r="CI2832" i="4"/>
  <c r="CI2833" i="4"/>
  <c r="CI2834" i="4"/>
  <c r="CI2835" i="4"/>
  <c r="CI2836" i="4"/>
  <c r="CI2837" i="4"/>
  <c r="CI2838" i="4"/>
  <c r="CI2839" i="4"/>
  <c r="CI2840" i="4"/>
  <c r="CI2841" i="4"/>
  <c r="CI2842" i="4"/>
  <c r="CI2843" i="4"/>
  <c r="CI2844" i="4"/>
  <c r="CI2845" i="4"/>
  <c r="CI2846" i="4"/>
  <c r="CI2847" i="4"/>
  <c r="CI2848" i="4"/>
  <c r="CI2849" i="4"/>
  <c r="CI2850" i="4"/>
  <c r="CI2851" i="4"/>
  <c r="CI2852" i="4"/>
  <c r="CI2853" i="4"/>
  <c r="CI2854" i="4"/>
  <c r="CI2855" i="4"/>
  <c r="CI2856" i="4"/>
  <c r="CI2857" i="4"/>
  <c r="CI2858" i="4"/>
  <c r="CI2859" i="4"/>
  <c r="CI2860" i="4"/>
  <c r="CI2861" i="4"/>
  <c r="CI2862" i="4"/>
  <c r="CI2863" i="4"/>
  <c r="CI2864" i="4"/>
  <c r="CI2865" i="4"/>
  <c r="CI2866" i="4"/>
  <c r="CI2867" i="4"/>
  <c r="CI2868" i="4"/>
  <c r="CI2869" i="4"/>
  <c r="CI2870" i="4"/>
  <c r="CI2871" i="4"/>
  <c r="CI2872" i="4"/>
  <c r="CI2873" i="4"/>
  <c r="CI2874" i="4"/>
  <c r="CI2875" i="4"/>
  <c r="CI2876" i="4"/>
  <c r="CI2877" i="4"/>
  <c r="CI2878" i="4"/>
  <c r="CI2879" i="4"/>
  <c r="CI2880" i="4"/>
  <c r="CI2881" i="4"/>
  <c r="CI2882" i="4"/>
  <c r="CI2883" i="4"/>
  <c r="CI2884" i="4"/>
  <c r="CI2885" i="4"/>
  <c r="CI2886" i="4"/>
  <c r="CI2887" i="4"/>
  <c r="CI2888" i="4"/>
  <c r="CI2889" i="4"/>
  <c r="CI2890" i="4"/>
  <c r="CI2891" i="4"/>
  <c r="CI2892" i="4"/>
  <c r="CI2893" i="4"/>
  <c r="CI2894" i="4"/>
  <c r="CI2895" i="4"/>
  <c r="CI2896" i="4"/>
  <c r="CI2897" i="4"/>
  <c r="CI2898" i="4"/>
  <c r="CI2899" i="4"/>
  <c r="CI2900" i="4"/>
  <c r="CI2901" i="4"/>
  <c r="CI2902" i="4"/>
  <c r="CI2903" i="4"/>
  <c r="CI2904" i="4"/>
  <c r="CI2905" i="4"/>
  <c r="CI2906" i="4"/>
  <c r="CI2907" i="4"/>
  <c r="CI2908" i="4"/>
  <c r="CI2909" i="4"/>
  <c r="CI2910" i="4"/>
  <c r="CI2911" i="4"/>
  <c r="CI2912" i="4"/>
  <c r="CI2913" i="4"/>
  <c r="CI2914" i="4"/>
  <c r="CI2915" i="4"/>
  <c r="CI2916" i="4"/>
  <c r="CI2917" i="4"/>
  <c r="CI2918" i="4"/>
  <c r="CI2919" i="4"/>
  <c r="CI2920" i="4"/>
  <c r="CI2921" i="4"/>
  <c r="CI2922" i="4"/>
  <c r="CI2923" i="4"/>
  <c r="CI2924" i="4"/>
  <c r="CI2925" i="4"/>
  <c r="CI2926" i="4"/>
  <c r="CI2927" i="4"/>
  <c r="CI2928" i="4"/>
  <c r="CI2929" i="4"/>
  <c r="CI2930" i="4"/>
  <c r="CI2931" i="4"/>
  <c r="CI2932" i="4"/>
  <c r="CI2933" i="4"/>
  <c r="CI2934" i="4"/>
  <c r="CI2935" i="4"/>
  <c r="CI2936" i="4"/>
  <c r="CI2937" i="4"/>
  <c r="CI2938" i="4"/>
  <c r="CI2939" i="4"/>
  <c r="CI2940" i="4"/>
  <c r="CI2941" i="4"/>
  <c r="CI2942" i="4"/>
  <c r="CI2943" i="4"/>
  <c r="CI2944" i="4"/>
  <c r="CI2945" i="4"/>
  <c r="CI2946" i="4"/>
  <c r="CI2947" i="4"/>
  <c r="CI2948" i="4"/>
  <c r="CI2949" i="4"/>
  <c r="CI2950" i="4"/>
  <c r="CI2951" i="4"/>
  <c r="CI2952" i="4"/>
  <c r="CI2953" i="4"/>
  <c r="CI2954" i="4"/>
  <c r="CI2955" i="4"/>
  <c r="CI2956" i="4"/>
  <c r="CI2957" i="4"/>
  <c r="CI2958" i="4"/>
  <c r="CI2959" i="4"/>
  <c r="CI2960" i="4"/>
  <c r="CI2961" i="4"/>
  <c r="CI2962" i="4"/>
  <c r="CI2963" i="4"/>
  <c r="CI2964" i="4"/>
  <c r="CI2965" i="4"/>
  <c r="CI2966" i="4"/>
  <c r="CI2967" i="4"/>
  <c r="CI2968" i="4"/>
  <c r="CI2969" i="4"/>
  <c r="CI2970" i="4"/>
  <c r="CI2971" i="4"/>
  <c r="CI2972" i="4"/>
  <c r="CI2973" i="4"/>
  <c r="CI2974" i="4"/>
  <c r="CI2975" i="4"/>
  <c r="CI2976" i="4"/>
  <c r="CI2977" i="4"/>
  <c r="CI2978" i="4"/>
  <c r="CI2979" i="4"/>
  <c r="CI2980" i="4"/>
  <c r="CI2981" i="4"/>
  <c r="CI2982" i="4"/>
  <c r="CI2983" i="4"/>
  <c r="CI2984" i="4"/>
  <c r="CI2985" i="4"/>
  <c r="CI2986" i="4"/>
  <c r="CI2987" i="4"/>
  <c r="CI2988" i="4"/>
  <c r="CI2989" i="4"/>
  <c r="CI2990" i="4"/>
  <c r="CI2991" i="4"/>
  <c r="CI2992" i="4"/>
  <c r="CI2993" i="4"/>
  <c r="CI2994" i="4"/>
  <c r="CI2995" i="4"/>
  <c r="CI2996" i="4"/>
  <c r="CI2997" i="4"/>
  <c r="CI2998" i="4"/>
  <c r="CI2999" i="4"/>
  <c r="CI3000" i="4"/>
  <c r="CI3001" i="4"/>
  <c r="CI3002" i="4"/>
  <c r="CI3003" i="4"/>
  <c r="CI3004" i="4"/>
  <c r="CI3005" i="4"/>
  <c r="CI3006" i="4"/>
  <c r="CI3007" i="4"/>
  <c r="CI3008" i="4"/>
  <c r="CI3009" i="4"/>
  <c r="CI3010" i="4"/>
  <c r="CI3011" i="4"/>
  <c r="CI3012" i="4"/>
  <c r="CI3013" i="4"/>
  <c r="CI3014" i="4"/>
  <c r="CI3015" i="4"/>
  <c r="CI3016" i="4"/>
  <c r="CI3017" i="4"/>
  <c r="CI3018" i="4"/>
  <c r="CI3019" i="4"/>
  <c r="CI3020" i="4"/>
  <c r="CI3021" i="4"/>
  <c r="CI3022" i="4"/>
  <c r="CI3023" i="4"/>
  <c r="CI3024" i="4"/>
  <c r="CI3025" i="4"/>
  <c r="CI3026" i="4"/>
  <c r="CI3027" i="4"/>
  <c r="CI3028" i="4"/>
  <c r="CI3029" i="4"/>
  <c r="CI3030" i="4"/>
  <c r="CI3031" i="4"/>
  <c r="CI3032" i="4"/>
  <c r="CI3033" i="4"/>
  <c r="CI3034" i="4"/>
  <c r="CI3035" i="4"/>
  <c r="CI3036" i="4"/>
  <c r="CI3037" i="4"/>
  <c r="CI3038" i="4"/>
  <c r="CI3039" i="4"/>
  <c r="CI3040" i="4"/>
  <c r="CI3041" i="4"/>
  <c r="CI3042" i="4"/>
  <c r="CI3043" i="4"/>
  <c r="CI3044" i="4"/>
  <c r="CI3045" i="4"/>
  <c r="CI3046" i="4"/>
  <c r="CI3047" i="4"/>
  <c r="CI3048" i="4"/>
  <c r="CI3049" i="4"/>
  <c r="CI3050" i="4"/>
  <c r="CI3051" i="4"/>
  <c r="CI3052" i="4"/>
  <c r="CI3053" i="4"/>
  <c r="CI3054" i="4"/>
  <c r="CI3055" i="4"/>
  <c r="CI3056" i="4"/>
  <c r="CI3057" i="4"/>
  <c r="CI3058" i="4"/>
  <c r="CI3059" i="4"/>
  <c r="CI3060" i="4"/>
  <c r="CI3061" i="4"/>
  <c r="CI3062" i="4"/>
  <c r="CI3063" i="4"/>
  <c r="CI3064" i="4"/>
  <c r="CI3065" i="4"/>
  <c r="CI3066" i="4"/>
  <c r="CI3067" i="4"/>
  <c r="CI3068" i="4"/>
  <c r="CI3069" i="4"/>
  <c r="CI3070" i="4"/>
  <c r="CI3071" i="4"/>
  <c r="CI3072" i="4"/>
  <c r="CI3073" i="4"/>
  <c r="CI3074" i="4"/>
  <c r="CI3075" i="4"/>
  <c r="CI3076" i="4"/>
  <c r="CI3077" i="4"/>
  <c r="CI3078" i="4"/>
  <c r="CI3079" i="4"/>
  <c r="CI3080" i="4"/>
  <c r="CI3081" i="4"/>
  <c r="CI3082" i="4"/>
  <c r="CI3083" i="4"/>
  <c r="CI3084" i="4"/>
  <c r="CI3085" i="4"/>
  <c r="CI3086" i="4"/>
  <c r="CI3087" i="4"/>
  <c r="CI3088" i="4"/>
  <c r="CI3089" i="4"/>
  <c r="CI3090" i="4"/>
  <c r="CI3091" i="4"/>
  <c r="CI3092" i="4"/>
  <c r="CI3093" i="4"/>
  <c r="CI3094" i="4"/>
  <c r="CI3095" i="4"/>
  <c r="CI3096" i="4"/>
  <c r="CI3097" i="4"/>
  <c r="CI3098" i="4"/>
  <c r="CI3099" i="4"/>
  <c r="CI3100" i="4"/>
  <c r="CI3101" i="4"/>
  <c r="CI3102" i="4"/>
  <c r="CI3103" i="4"/>
  <c r="CI3104" i="4"/>
  <c r="CI3105" i="4"/>
  <c r="CI3106" i="4"/>
  <c r="CI3107" i="4"/>
  <c r="CI3108" i="4"/>
  <c r="CI3109" i="4"/>
  <c r="CI3110" i="4"/>
  <c r="CI3111" i="4"/>
  <c r="CI3112" i="4"/>
  <c r="CI3113" i="4"/>
  <c r="CI3114" i="4"/>
  <c r="CI3115" i="4"/>
  <c r="CI3116" i="4"/>
  <c r="CI3117" i="4"/>
  <c r="CI3118" i="4"/>
  <c r="CI3119" i="4"/>
  <c r="CI3120" i="4"/>
  <c r="CI3121" i="4"/>
  <c r="CI3122" i="4"/>
  <c r="CI3123" i="4"/>
  <c r="CI3124" i="4"/>
  <c r="CI3125" i="4"/>
  <c r="CI3126" i="4"/>
  <c r="CI3127" i="4"/>
  <c r="CI3128" i="4"/>
  <c r="CI3129" i="4"/>
  <c r="CI3130" i="4"/>
  <c r="CI3131" i="4"/>
  <c r="CI3132" i="4"/>
  <c r="CI3133" i="4"/>
  <c r="CI3134" i="4"/>
  <c r="CI3135" i="4"/>
  <c r="CI3136" i="4"/>
  <c r="CI3137" i="4"/>
  <c r="CI3138" i="4"/>
  <c r="CI3139" i="4"/>
  <c r="CI3140" i="4"/>
  <c r="CI3141" i="4"/>
  <c r="CI3142" i="4"/>
  <c r="CI3143" i="4"/>
  <c r="CI3144" i="4"/>
  <c r="CI3145" i="4"/>
  <c r="CI3146" i="4"/>
  <c r="CI3147" i="4"/>
  <c r="CI3148" i="4"/>
  <c r="CI3149" i="4"/>
  <c r="CI3150" i="4"/>
  <c r="CI3151" i="4"/>
  <c r="CI3152" i="4"/>
  <c r="CI3153" i="4"/>
  <c r="CI3154" i="4"/>
  <c r="CI3155" i="4"/>
  <c r="CI3156" i="4"/>
  <c r="CI3157" i="4"/>
  <c r="CI3158" i="4"/>
  <c r="CI3159" i="4"/>
  <c r="CI3160" i="4"/>
  <c r="CI3161" i="4"/>
  <c r="CI3162" i="4"/>
  <c r="CI3163" i="4"/>
  <c r="CI3164" i="4"/>
  <c r="CI3165" i="4"/>
  <c r="CI3166" i="4"/>
  <c r="CI3167" i="4"/>
  <c r="CI3168" i="4"/>
  <c r="CI3169" i="4"/>
  <c r="CI3170" i="4"/>
  <c r="CI3171" i="4"/>
  <c r="CI3172" i="4"/>
  <c r="CI3173" i="4"/>
  <c r="CI3174" i="4"/>
  <c r="CI3175" i="4"/>
  <c r="CI3176" i="4"/>
  <c r="CI3177" i="4"/>
  <c r="CI3178" i="4"/>
  <c r="CI3179" i="4"/>
  <c r="CI3180" i="4"/>
  <c r="CI3181" i="4"/>
  <c r="CI3182" i="4"/>
  <c r="CI3183" i="4"/>
  <c r="CI3184" i="4"/>
  <c r="CI3185" i="4"/>
  <c r="CI3186" i="4"/>
  <c r="CI3187" i="4"/>
  <c r="CI3188" i="4"/>
  <c r="CI3189" i="4"/>
  <c r="CI3190" i="4"/>
  <c r="CI3191" i="4"/>
  <c r="CI3192" i="4"/>
  <c r="CI3193" i="4"/>
  <c r="CI3194" i="4"/>
  <c r="CI3195" i="4"/>
  <c r="CI3196" i="4"/>
  <c r="CI3197" i="4"/>
  <c r="CI3198" i="4"/>
  <c r="CI3199" i="4"/>
  <c r="CI3200" i="4"/>
  <c r="CI3201" i="4"/>
  <c r="CI3202" i="4"/>
  <c r="CI3203" i="4"/>
  <c r="CI3204" i="4"/>
  <c r="CI3205" i="4"/>
  <c r="CI3206" i="4"/>
  <c r="CI3207" i="4"/>
  <c r="CI3208" i="4"/>
  <c r="CI3209" i="4"/>
  <c r="CI3210" i="4"/>
  <c r="CI3211" i="4"/>
  <c r="CI3212" i="4"/>
  <c r="CI3213" i="4"/>
  <c r="CI3214" i="4"/>
  <c r="CI3215" i="4"/>
  <c r="CI3216" i="4"/>
  <c r="CI3217" i="4"/>
  <c r="CI3218" i="4"/>
  <c r="CI3219" i="4"/>
  <c r="CI3220" i="4"/>
  <c r="CI3221" i="4"/>
  <c r="CI3222" i="4"/>
  <c r="CI3223" i="4"/>
  <c r="CI3224" i="4"/>
  <c r="CI3225" i="4"/>
  <c r="CI3226" i="4"/>
  <c r="CI3227" i="4"/>
  <c r="CI3228" i="4"/>
  <c r="CI3229" i="4"/>
  <c r="CI3230" i="4"/>
  <c r="CI3231" i="4"/>
  <c r="CI3232" i="4"/>
  <c r="CI3233" i="4"/>
  <c r="CI3234" i="4"/>
  <c r="CI3235" i="4"/>
  <c r="CI3236" i="4"/>
  <c r="CI3237" i="4"/>
  <c r="CI3238" i="4"/>
  <c r="CI3239" i="4"/>
  <c r="CI3240" i="4"/>
  <c r="CI3241" i="4"/>
  <c r="CI3242" i="4"/>
  <c r="CI3243" i="4"/>
  <c r="CI3244" i="4"/>
  <c r="CI3245" i="4"/>
  <c r="CI3246" i="4"/>
  <c r="CI3247" i="4"/>
  <c r="CI3248" i="4"/>
  <c r="CI3249" i="4"/>
  <c r="CI3250" i="4"/>
  <c r="CI3251" i="4"/>
  <c r="CI3252" i="4"/>
  <c r="CI3253" i="4"/>
  <c r="CI3254" i="4"/>
  <c r="CI3255" i="4"/>
  <c r="CI3256" i="4"/>
  <c r="CI3257" i="4"/>
  <c r="CI3258" i="4"/>
  <c r="CI3259" i="4"/>
  <c r="CI3260" i="4"/>
  <c r="CI3261" i="4"/>
  <c r="CI3262" i="4"/>
  <c r="CI3263" i="4"/>
  <c r="CI3264" i="4"/>
  <c r="CI3265" i="4"/>
  <c r="CI3266" i="4"/>
  <c r="CI3267" i="4"/>
  <c r="CI3268" i="4"/>
  <c r="CI3269" i="4"/>
  <c r="CI3270" i="4"/>
  <c r="CI3271" i="4"/>
  <c r="CI3272" i="4"/>
  <c r="CI3273" i="4"/>
  <c r="CI3274" i="4"/>
  <c r="CI3275" i="4"/>
  <c r="CI3276" i="4"/>
  <c r="CI3277" i="4"/>
  <c r="CI3278" i="4"/>
  <c r="CI3279" i="4"/>
  <c r="CI3280" i="4"/>
  <c r="CI3281" i="4"/>
  <c r="CI3282" i="4"/>
  <c r="CI3283" i="4"/>
  <c r="CI3284" i="4"/>
  <c r="CI3285" i="4"/>
  <c r="CI3286" i="4"/>
  <c r="CI3287" i="4"/>
  <c r="CI3288" i="4"/>
  <c r="CI3289" i="4"/>
  <c r="CI3290" i="4"/>
  <c r="CI3291" i="4"/>
  <c r="CI3292" i="4"/>
  <c r="CI3293" i="4"/>
  <c r="CI3294" i="4"/>
  <c r="CI3295" i="4"/>
  <c r="CI3296" i="4"/>
  <c r="CI3297" i="4"/>
  <c r="CI3298" i="4"/>
  <c r="CI3299" i="4"/>
  <c r="CI3300" i="4"/>
  <c r="CI3301" i="4"/>
  <c r="CI3302" i="4"/>
  <c r="CI3303" i="4"/>
  <c r="CI3304" i="4"/>
  <c r="CI3305" i="4"/>
  <c r="CI3306" i="4"/>
  <c r="CI3307" i="4"/>
  <c r="CI3308" i="4"/>
  <c r="CI3309" i="4"/>
  <c r="CI3310" i="4"/>
  <c r="CI3311" i="4"/>
  <c r="CI3312" i="4"/>
  <c r="CI3313" i="4"/>
  <c r="CI3314" i="4"/>
  <c r="CI3315" i="4"/>
  <c r="CI3316" i="4"/>
  <c r="CI3317" i="4"/>
  <c r="CI3318" i="4"/>
  <c r="CI3319" i="4"/>
  <c r="CI3320" i="4"/>
  <c r="CI3321" i="4"/>
  <c r="CI3322" i="4"/>
  <c r="CI3323" i="4"/>
  <c r="CI3324" i="4"/>
  <c r="CI3325" i="4"/>
  <c r="CI3326" i="4"/>
  <c r="CI3327" i="4"/>
  <c r="CI3328" i="4"/>
  <c r="CI3329" i="4"/>
  <c r="CI3330" i="4"/>
  <c r="CI3331" i="4"/>
  <c r="CI3332" i="4"/>
  <c r="CI3333" i="4"/>
  <c r="CI3334" i="4"/>
  <c r="CI3335" i="4"/>
  <c r="CI3336" i="4"/>
  <c r="CI3337" i="4"/>
  <c r="CI3338" i="4"/>
  <c r="CI3339" i="4"/>
  <c r="CI3340" i="4"/>
  <c r="CI3341" i="4"/>
  <c r="CI3342" i="4"/>
  <c r="CI3343" i="4"/>
  <c r="CI3344" i="4"/>
  <c r="CI3345" i="4"/>
  <c r="CI3346" i="4"/>
  <c r="CI3347" i="4"/>
  <c r="CI3348" i="4"/>
  <c r="CI3349" i="4"/>
  <c r="CI3350" i="4"/>
  <c r="CI3351" i="4"/>
  <c r="CI3352" i="4"/>
  <c r="CI3353" i="4"/>
  <c r="CI3354" i="4"/>
  <c r="CI3355" i="4"/>
  <c r="CI3356" i="4"/>
  <c r="CI3357" i="4"/>
  <c r="CI3358" i="4"/>
  <c r="CI3359" i="4"/>
  <c r="CI3360" i="4"/>
  <c r="CI3361" i="4"/>
  <c r="CI3362" i="4"/>
  <c r="CI3363" i="4"/>
  <c r="CI3364" i="4"/>
  <c r="CI3365" i="4"/>
  <c r="CI3366" i="4"/>
  <c r="CI3367" i="4"/>
  <c r="CI3368" i="4"/>
  <c r="CI3369" i="4"/>
  <c r="CI3370" i="4"/>
  <c r="CI3371" i="4"/>
  <c r="CI3372" i="4"/>
  <c r="CI3373" i="4"/>
  <c r="CI3374" i="4"/>
  <c r="CI3375" i="4"/>
  <c r="CI3376" i="4"/>
  <c r="CI3377" i="4"/>
  <c r="CI3378" i="4"/>
  <c r="CI3379" i="4"/>
  <c r="CI3380" i="4"/>
  <c r="CI3381" i="4"/>
  <c r="CI3382" i="4"/>
  <c r="CI3383" i="4"/>
  <c r="CI3384" i="4"/>
  <c r="CI3385" i="4"/>
  <c r="CI3386" i="4"/>
  <c r="CI3387" i="4"/>
  <c r="CI3388" i="4"/>
  <c r="CI3389" i="4"/>
  <c r="CI3390" i="4"/>
  <c r="CI3391" i="4"/>
  <c r="CI3392" i="4"/>
  <c r="CI3393" i="4"/>
  <c r="CI3394" i="4"/>
  <c r="CI3395" i="4"/>
  <c r="CI3396" i="4"/>
  <c r="CI3397" i="4"/>
  <c r="CI3398" i="4"/>
  <c r="CI3399" i="4"/>
  <c r="CI3400" i="4"/>
  <c r="CI3401" i="4"/>
  <c r="CI3402" i="4"/>
  <c r="CI3403" i="4"/>
  <c r="CI3404" i="4"/>
  <c r="CI3405" i="4"/>
  <c r="CI3406" i="4"/>
  <c r="CI3407" i="4"/>
  <c r="CI3408" i="4"/>
  <c r="CI3409" i="4"/>
  <c r="CI3410" i="4"/>
  <c r="CI3411" i="4"/>
  <c r="CI3412" i="4"/>
  <c r="CI3413" i="4"/>
  <c r="CI3414" i="4"/>
  <c r="CI3415" i="4"/>
  <c r="CI3416" i="4"/>
  <c r="CI3417" i="4"/>
  <c r="CI3418" i="4"/>
  <c r="CI3419" i="4"/>
  <c r="CI3420" i="4"/>
  <c r="CI3421" i="4"/>
  <c r="CI3422" i="4"/>
  <c r="CI3423" i="4"/>
  <c r="CI3424" i="4"/>
  <c r="CI3425" i="4"/>
  <c r="CI3426" i="4"/>
  <c r="CI3427" i="4"/>
  <c r="CI3428" i="4"/>
  <c r="CI3429" i="4"/>
  <c r="CI3430" i="4"/>
  <c r="CI3431" i="4"/>
  <c r="CI3432" i="4"/>
  <c r="CI3433" i="4"/>
  <c r="CI3434" i="4"/>
  <c r="CI3435" i="4"/>
  <c r="CI3436" i="4"/>
  <c r="CI3437" i="4"/>
  <c r="CI3438" i="4"/>
  <c r="CI3439" i="4"/>
  <c r="CI3440" i="4"/>
  <c r="CI3441" i="4"/>
  <c r="CI3442" i="4"/>
  <c r="CI3443" i="4"/>
  <c r="CI3444" i="4"/>
  <c r="CI3445" i="4"/>
  <c r="CI3446" i="4"/>
  <c r="CI3447" i="4"/>
  <c r="CI3448" i="4"/>
  <c r="CI3449" i="4"/>
  <c r="CI3450" i="4"/>
  <c r="CI3451" i="4"/>
  <c r="CI3452" i="4"/>
  <c r="CI3453" i="4"/>
  <c r="CI3454" i="4"/>
  <c r="CI3455" i="4"/>
  <c r="CI3456" i="4"/>
  <c r="CI3457" i="4"/>
  <c r="CI3458" i="4"/>
  <c r="CI3459" i="4"/>
  <c r="CI3460" i="4"/>
  <c r="CI3461" i="4"/>
  <c r="CI3462" i="4"/>
  <c r="CI3463" i="4"/>
  <c r="CI3464" i="4"/>
  <c r="CI3465" i="4"/>
  <c r="CI3466" i="4"/>
  <c r="CI3467" i="4"/>
  <c r="CI3468" i="4"/>
  <c r="CI3469" i="4"/>
  <c r="CI3470" i="4"/>
  <c r="CI3471" i="4"/>
  <c r="CI3472" i="4"/>
  <c r="CI3473" i="4"/>
  <c r="CI3474" i="4"/>
  <c r="CI3475" i="4"/>
  <c r="CI3476" i="4"/>
  <c r="CI3477" i="4"/>
  <c r="CI3478" i="4"/>
  <c r="CI3479" i="4"/>
  <c r="CI3480" i="4"/>
  <c r="CI3481" i="4"/>
  <c r="CI3482" i="4"/>
  <c r="CI3483" i="4"/>
  <c r="CI3484" i="4"/>
  <c r="CI3485" i="4"/>
  <c r="CI3486" i="4"/>
  <c r="CI3487" i="4"/>
  <c r="CI3488" i="4"/>
  <c r="CI3489" i="4"/>
  <c r="CI3490" i="4"/>
  <c r="CI3491" i="4"/>
  <c r="CI3492" i="4"/>
  <c r="CI3493" i="4"/>
  <c r="CI3494" i="4"/>
  <c r="CI3495" i="4"/>
  <c r="CI3496" i="4"/>
  <c r="CI3497" i="4"/>
  <c r="CI3498" i="4"/>
  <c r="CI3499" i="4"/>
  <c r="CI3500" i="4"/>
  <c r="CI3501" i="4"/>
  <c r="CI3502" i="4"/>
  <c r="CI3503" i="4"/>
  <c r="CI3504" i="4"/>
  <c r="CI3505" i="4"/>
  <c r="CI3506" i="4"/>
  <c r="CI3507" i="4"/>
  <c r="CI3508" i="4"/>
  <c r="CI3509" i="4"/>
  <c r="CI3510" i="4"/>
  <c r="CI3511" i="4"/>
  <c r="CI3512" i="4"/>
  <c r="CI3513" i="4"/>
  <c r="CI3514" i="4"/>
  <c r="CI3515" i="4"/>
  <c r="CI3516" i="4"/>
  <c r="CI3517" i="4"/>
  <c r="CI3518" i="4"/>
  <c r="CI3519" i="4"/>
  <c r="CI3520" i="4"/>
  <c r="CI3521" i="4"/>
  <c r="CI3522" i="4"/>
  <c r="CI3523" i="4"/>
  <c r="CI3524" i="4"/>
  <c r="CI3525" i="4"/>
  <c r="CI3526" i="4"/>
  <c r="CI3527" i="4"/>
  <c r="CI3528" i="4"/>
  <c r="CI3529" i="4"/>
  <c r="CI3530" i="4"/>
  <c r="CI3531" i="4"/>
  <c r="CI3532" i="4"/>
  <c r="CI3533" i="4"/>
  <c r="CI3534" i="4"/>
  <c r="CI3535" i="4"/>
  <c r="CI3536" i="4"/>
  <c r="CI3537" i="4"/>
  <c r="CI3538" i="4"/>
  <c r="CI3539" i="4"/>
  <c r="CI3540" i="4"/>
  <c r="CI3541" i="4"/>
  <c r="CI3542" i="4"/>
  <c r="CI3543" i="4"/>
  <c r="CI3544" i="4"/>
  <c r="CI3545" i="4"/>
  <c r="CI3546" i="4"/>
  <c r="CI3547" i="4"/>
  <c r="CI3548" i="4"/>
  <c r="CI3549" i="4"/>
  <c r="CI3550" i="4"/>
  <c r="CI3551" i="4"/>
  <c r="CI3552" i="4"/>
  <c r="CI3553" i="4"/>
  <c r="CI3554" i="4"/>
  <c r="CI3555" i="4"/>
  <c r="CI3556" i="4"/>
  <c r="CI3557" i="4"/>
  <c r="CI3558" i="4"/>
  <c r="CI3559" i="4"/>
  <c r="CI3560" i="4"/>
  <c r="CI3561" i="4"/>
  <c r="CI3562" i="4"/>
  <c r="CI3563" i="4"/>
  <c r="CI3564" i="4"/>
  <c r="CI3565" i="4"/>
  <c r="CI3566" i="4"/>
  <c r="CI3567" i="4"/>
  <c r="CI3568" i="4"/>
  <c r="CI3569" i="4"/>
  <c r="CI3570" i="4"/>
  <c r="CI3571" i="4"/>
  <c r="CI3572" i="4"/>
  <c r="CI3573" i="4"/>
  <c r="CI3574" i="4"/>
  <c r="CI3575" i="4"/>
  <c r="CI3576" i="4"/>
  <c r="CI3577" i="4"/>
  <c r="CI3578" i="4"/>
  <c r="CI3579" i="4"/>
  <c r="CI3580" i="4"/>
  <c r="CI3581" i="4"/>
  <c r="CI3582" i="4"/>
  <c r="CI3583" i="4"/>
  <c r="CI3584" i="4"/>
  <c r="CI3585" i="4"/>
  <c r="CI3586" i="4"/>
  <c r="CI3587" i="4"/>
  <c r="CI3588" i="4"/>
  <c r="CI3589" i="4"/>
  <c r="CI3590" i="4"/>
  <c r="CI3591" i="4"/>
  <c r="CI3592" i="4"/>
  <c r="CI3593" i="4"/>
  <c r="CI3594" i="4"/>
  <c r="CI3595" i="4"/>
  <c r="CI3596" i="4"/>
  <c r="CI3597" i="4"/>
  <c r="CI3598" i="4"/>
  <c r="CI3599" i="4"/>
  <c r="CI3600" i="4"/>
  <c r="CI3601" i="4"/>
  <c r="CI3602" i="4"/>
  <c r="CI3603" i="4"/>
  <c r="CI3604" i="4"/>
  <c r="CI3605" i="4"/>
  <c r="CI3606" i="4"/>
  <c r="CI3607" i="4"/>
  <c r="CI3608" i="4"/>
  <c r="CI3609" i="4"/>
  <c r="CI3610" i="4"/>
  <c r="CI3611" i="4"/>
  <c r="CI3612" i="4"/>
  <c r="CI3613" i="4"/>
  <c r="CI3614" i="4"/>
  <c r="CI3615" i="4"/>
  <c r="CI3616" i="4"/>
  <c r="CI3617" i="4"/>
  <c r="CI3618" i="4"/>
  <c r="CI3619" i="4"/>
  <c r="CI3620" i="4"/>
  <c r="CI3621" i="4"/>
  <c r="CI3622" i="4"/>
  <c r="CI3623" i="4"/>
  <c r="CI3624" i="4"/>
  <c r="CI3625" i="4"/>
  <c r="CI3626" i="4"/>
  <c r="CI3627" i="4"/>
  <c r="CI3628" i="4"/>
  <c r="CI3629" i="4"/>
  <c r="CI3630" i="4"/>
  <c r="CI3631" i="4"/>
  <c r="CI3632" i="4"/>
  <c r="CI3633" i="4"/>
  <c r="CI3634" i="4"/>
  <c r="CI3635" i="4"/>
  <c r="CI3636" i="4"/>
  <c r="CI3637" i="4"/>
  <c r="CI3638" i="4"/>
  <c r="CI3639" i="4"/>
  <c r="CI3640" i="4"/>
  <c r="CI3641" i="4"/>
  <c r="CI3642" i="4"/>
  <c r="CI3643" i="4"/>
  <c r="CI3644" i="4"/>
  <c r="CI3645" i="4"/>
  <c r="CI3646" i="4"/>
  <c r="CI3647" i="4"/>
  <c r="CI3648" i="4"/>
  <c r="CI3649" i="4"/>
  <c r="CI3650" i="4"/>
  <c r="CI3651" i="4"/>
  <c r="CI3652" i="4"/>
  <c r="CI3653" i="4"/>
  <c r="CI3654" i="4"/>
  <c r="CI3655" i="4"/>
  <c r="CI3656" i="4"/>
  <c r="CI3657" i="4"/>
  <c r="CI3658" i="4"/>
  <c r="CI3659" i="4"/>
  <c r="CI3660" i="4"/>
  <c r="CI3661" i="4"/>
  <c r="CI3662" i="4"/>
  <c r="CI3663" i="4"/>
  <c r="CI3664" i="4"/>
  <c r="CI3665" i="4"/>
  <c r="CI3666" i="4"/>
  <c r="CI3667" i="4"/>
  <c r="CI3668" i="4"/>
  <c r="CI3669" i="4"/>
  <c r="CI3670" i="4"/>
  <c r="CI3671" i="4"/>
  <c r="CI3672" i="4"/>
  <c r="CI3673" i="4"/>
  <c r="CI3674" i="4"/>
  <c r="CI3675" i="4"/>
  <c r="CI3676" i="4"/>
  <c r="CI3677" i="4"/>
  <c r="CI3678" i="4"/>
  <c r="CI3679" i="4"/>
  <c r="CI3680" i="4"/>
  <c r="CI3681" i="4"/>
  <c r="CI3682" i="4"/>
  <c r="CI3683" i="4"/>
  <c r="CI3684" i="4"/>
  <c r="CI3685" i="4"/>
  <c r="CI3686" i="4"/>
  <c r="CI3687" i="4"/>
  <c r="CI3688" i="4"/>
  <c r="CI3689" i="4"/>
  <c r="CI3690" i="4"/>
  <c r="CI3691" i="4"/>
  <c r="CI3692" i="4"/>
  <c r="CI3693" i="4"/>
  <c r="CI3694" i="4"/>
  <c r="CI3695" i="4"/>
  <c r="CI3696" i="4"/>
  <c r="CI3697" i="4"/>
  <c r="CI3698" i="4"/>
  <c r="CI3699" i="4"/>
  <c r="CI3700" i="4"/>
  <c r="CI3701" i="4"/>
  <c r="CI3702" i="4"/>
  <c r="CI3703" i="4"/>
  <c r="CI3704" i="4"/>
  <c r="CI3705" i="4"/>
  <c r="CI3706" i="4"/>
  <c r="CI3707" i="4"/>
  <c r="CI3708" i="4"/>
  <c r="CI3709" i="4"/>
  <c r="CI3710" i="4"/>
  <c r="CI3711" i="4"/>
  <c r="CI3712" i="4"/>
  <c r="CI3713" i="4"/>
  <c r="CI3714" i="4"/>
  <c r="CI3715" i="4"/>
  <c r="CI3716" i="4"/>
  <c r="CI3717" i="4"/>
  <c r="CI3718" i="4"/>
  <c r="CI3719" i="4"/>
  <c r="CI3720" i="4"/>
  <c r="CI3721" i="4"/>
  <c r="CI3722" i="4"/>
  <c r="CI3723" i="4"/>
  <c r="CI3724" i="4"/>
  <c r="CI3725" i="4"/>
  <c r="CI3726" i="4"/>
  <c r="CI3727" i="4"/>
  <c r="CI3728" i="4"/>
  <c r="CI3729" i="4"/>
  <c r="CI3730" i="4"/>
  <c r="CI3731" i="4"/>
  <c r="CI3732" i="4"/>
  <c r="CI3733" i="4"/>
  <c r="CI3734" i="4"/>
  <c r="CI3735" i="4"/>
  <c r="CI3736" i="4"/>
  <c r="CI3737" i="4"/>
  <c r="CI3738" i="4"/>
  <c r="CI3739" i="4"/>
  <c r="CI3740" i="4"/>
  <c r="CI3741" i="4"/>
  <c r="CI3742" i="4"/>
  <c r="CI3743" i="4"/>
  <c r="CI3744" i="4"/>
  <c r="CI3745" i="4"/>
  <c r="CI3746" i="4"/>
  <c r="CI3747" i="4"/>
  <c r="CI3748" i="4"/>
  <c r="CI3749" i="4"/>
  <c r="CI3750" i="4"/>
  <c r="CI3751" i="4"/>
  <c r="CI3752" i="4"/>
  <c r="CI3753" i="4"/>
  <c r="CI3754" i="4"/>
  <c r="CI3755" i="4"/>
  <c r="CI3756" i="4"/>
  <c r="CI3757" i="4"/>
  <c r="CI3758" i="4"/>
  <c r="CI3759" i="4"/>
  <c r="CI3760" i="4"/>
  <c r="CI3761" i="4"/>
  <c r="CI3762" i="4"/>
  <c r="CI3763" i="4"/>
  <c r="CI3764" i="4"/>
  <c r="CI3765" i="4"/>
  <c r="CI3766" i="4"/>
  <c r="CI3767" i="4"/>
  <c r="CI3768" i="4"/>
  <c r="CI3769" i="4"/>
  <c r="CI3770" i="4"/>
  <c r="CI3771" i="4"/>
  <c r="CI3772" i="4"/>
  <c r="CI3773" i="4"/>
  <c r="CI3774" i="4"/>
  <c r="CI3775" i="4"/>
  <c r="CI3776" i="4"/>
  <c r="CI3777" i="4"/>
  <c r="CI3778" i="4"/>
  <c r="CI3779" i="4"/>
  <c r="CI3780" i="4"/>
  <c r="CI3781" i="4"/>
  <c r="CI3782" i="4"/>
  <c r="CI3783" i="4"/>
  <c r="CI3784" i="4"/>
  <c r="CI3785" i="4"/>
  <c r="CI3786" i="4"/>
  <c r="CI3787" i="4"/>
  <c r="CI3788" i="4"/>
  <c r="CI3789" i="4"/>
  <c r="CI3790" i="4"/>
  <c r="CI3791" i="4"/>
  <c r="CI3792" i="4"/>
  <c r="CI3793" i="4"/>
  <c r="CI3794" i="4"/>
  <c r="CI3795" i="4"/>
  <c r="CI3796" i="4"/>
  <c r="CI3797" i="4"/>
  <c r="CI3798" i="4"/>
  <c r="CI3799" i="4"/>
  <c r="CI3800" i="4"/>
  <c r="CI3801" i="4"/>
  <c r="CI3802" i="4"/>
  <c r="CI3803" i="4"/>
  <c r="CI3804" i="4"/>
  <c r="CI3805" i="4"/>
  <c r="CI3806" i="4"/>
  <c r="CI3807" i="4"/>
  <c r="CI3808" i="4"/>
  <c r="CI3809" i="4"/>
  <c r="CI3810" i="4"/>
  <c r="CI3811" i="4"/>
  <c r="CI3812" i="4"/>
  <c r="CI3813" i="4"/>
  <c r="CI3814" i="4"/>
  <c r="CI3815" i="4"/>
  <c r="CI3816" i="4"/>
  <c r="CI3817" i="4"/>
  <c r="CI3818" i="4"/>
  <c r="CI3819" i="4"/>
  <c r="CI3820" i="4"/>
  <c r="CI3821" i="4"/>
  <c r="CI3822" i="4"/>
  <c r="CI3823" i="4"/>
  <c r="CI3824" i="4"/>
  <c r="CI3825" i="4"/>
  <c r="CI3826" i="4"/>
  <c r="CI3827" i="4"/>
  <c r="CI3828" i="4"/>
  <c r="CI3829" i="4"/>
  <c r="CI3830" i="4"/>
  <c r="CI3831" i="4"/>
  <c r="CI3832" i="4"/>
  <c r="CI3833" i="4"/>
  <c r="CI3834" i="4"/>
  <c r="CI3835" i="4"/>
  <c r="CI3836" i="4"/>
  <c r="CI3837" i="4"/>
  <c r="CI3838" i="4"/>
  <c r="CI3839" i="4"/>
  <c r="CI3840" i="4"/>
  <c r="CI3841" i="4"/>
  <c r="CI3842" i="4"/>
  <c r="CI3843" i="4"/>
  <c r="CI3844" i="4"/>
  <c r="CI3845" i="4"/>
  <c r="CI3846" i="4"/>
  <c r="CI3847" i="4"/>
  <c r="CI3848" i="4"/>
  <c r="CI3849" i="4"/>
  <c r="CI3850" i="4"/>
  <c r="CI3851" i="4"/>
  <c r="CI3852" i="4"/>
  <c r="CI3853" i="4"/>
  <c r="CI3854" i="4"/>
  <c r="CI3855" i="4"/>
  <c r="CI3856" i="4"/>
  <c r="CI3857" i="4"/>
  <c r="CI3858" i="4"/>
  <c r="CI3859" i="4"/>
  <c r="CI3860" i="4"/>
  <c r="CI3861" i="4"/>
  <c r="CI3862" i="4"/>
  <c r="CI3863" i="4"/>
  <c r="CI3864" i="4"/>
  <c r="CI3865" i="4"/>
  <c r="CI3866" i="4"/>
  <c r="CI3867" i="4"/>
  <c r="CI3868" i="4"/>
  <c r="CI3869" i="4"/>
  <c r="CI3870" i="4"/>
  <c r="CI3871" i="4"/>
  <c r="CI3872" i="4"/>
  <c r="CI3873" i="4"/>
  <c r="CI3874" i="4"/>
  <c r="CI3875" i="4"/>
  <c r="CI3876" i="4"/>
  <c r="CI3877" i="4"/>
  <c r="CI3878" i="4"/>
  <c r="CI3879" i="4"/>
  <c r="CI3880" i="4"/>
  <c r="CI3881" i="4"/>
  <c r="CI3882" i="4"/>
  <c r="CI3883" i="4"/>
  <c r="CI3884" i="4"/>
  <c r="CI3885" i="4"/>
  <c r="CI3886" i="4"/>
  <c r="CI3887" i="4"/>
  <c r="CI3888" i="4"/>
  <c r="CI3889" i="4"/>
  <c r="CI3890" i="4"/>
  <c r="CI3891" i="4"/>
  <c r="CI3892" i="4"/>
  <c r="CI3893" i="4"/>
  <c r="CI3894" i="4"/>
  <c r="CI3895" i="4"/>
  <c r="CI3896" i="4"/>
  <c r="CI3897" i="4"/>
  <c r="CI3898" i="4"/>
  <c r="CI3899" i="4"/>
  <c r="CI3900" i="4"/>
  <c r="CI3901" i="4"/>
  <c r="CI3902" i="4"/>
  <c r="CI3903" i="4"/>
  <c r="CI3904" i="4"/>
  <c r="CI3905" i="4"/>
  <c r="CI3906" i="4"/>
  <c r="CI3907" i="4"/>
  <c r="CI3908" i="4"/>
  <c r="CI3909" i="4"/>
  <c r="CI3910" i="4"/>
  <c r="CI3911" i="4"/>
  <c r="CI3912" i="4"/>
  <c r="CI3913" i="4"/>
  <c r="CI3914" i="4"/>
  <c r="CI3915" i="4"/>
  <c r="CI3916" i="4"/>
  <c r="CI3917" i="4"/>
  <c r="CI3918" i="4"/>
  <c r="CI3919" i="4"/>
  <c r="CI3920" i="4"/>
  <c r="CI3921" i="4"/>
  <c r="CI3922" i="4"/>
  <c r="CI3923" i="4"/>
  <c r="CI3924" i="4"/>
  <c r="CI3925" i="4"/>
  <c r="CI3926" i="4"/>
  <c r="CI3927" i="4"/>
  <c r="CI3928" i="4"/>
  <c r="CI3929" i="4"/>
  <c r="CI3930" i="4"/>
  <c r="CI3931" i="4"/>
  <c r="CI3932" i="4"/>
  <c r="CI3933" i="4"/>
  <c r="CI3934" i="4"/>
  <c r="CI3935" i="4"/>
  <c r="CI3936" i="4"/>
  <c r="CI3937" i="4"/>
  <c r="CI3938" i="4"/>
  <c r="CI3939" i="4"/>
  <c r="CI3940" i="4"/>
  <c r="CI3941" i="4"/>
  <c r="CI3942" i="4"/>
  <c r="CI3943" i="4"/>
  <c r="CI3944" i="4"/>
  <c r="CI3945" i="4"/>
  <c r="CI3946" i="4"/>
  <c r="CI3947" i="4"/>
  <c r="CI3948" i="4"/>
  <c r="CI3949" i="4"/>
  <c r="CI3950" i="4"/>
  <c r="CI3951" i="4"/>
  <c r="CI3952" i="4"/>
  <c r="CI3953" i="4"/>
  <c r="CI3954" i="4"/>
  <c r="CI3955" i="4"/>
  <c r="CI3956" i="4"/>
  <c r="CI3957" i="4"/>
  <c r="CI3958" i="4"/>
  <c r="CI3959" i="4"/>
  <c r="CI3960" i="4"/>
  <c r="CI3961" i="4"/>
  <c r="CI3962" i="4"/>
  <c r="CI3963" i="4"/>
  <c r="CI3964" i="4"/>
  <c r="CI3965" i="4"/>
  <c r="CI3966" i="4"/>
  <c r="CI3967" i="4"/>
  <c r="CI3968" i="4"/>
  <c r="CI3969" i="4"/>
  <c r="CI3970" i="4"/>
  <c r="CI3971" i="4"/>
  <c r="CI3972" i="4"/>
  <c r="CI3973" i="4"/>
  <c r="CI3974" i="4"/>
  <c r="CI3975" i="4"/>
  <c r="CI3976" i="4"/>
  <c r="CI3977" i="4"/>
  <c r="CI3978" i="4"/>
  <c r="CI3979" i="4"/>
  <c r="CI3980" i="4"/>
  <c r="CI3981" i="4"/>
  <c r="CI3982" i="4"/>
  <c r="CI3983" i="4"/>
  <c r="CI3984" i="4"/>
  <c r="CI3985" i="4"/>
  <c r="CI3986" i="4"/>
  <c r="CI3987" i="4"/>
  <c r="CI3988" i="4"/>
  <c r="CI3989" i="4"/>
  <c r="CI3990" i="4"/>
  <c r="CI3991" i="4"/>
  <c r="CI3992" i="4"/>
  <c r="CI3993" i="4"/>
  <c r="CI3994" i="4"/>
  <c r="CI3995" i="4"/>
  <c r="CI3996" i="4"/>
  <c r="CI3997" i="4"/>
  <c r="CI3998" i="4"/>
  <c r="CI3999" i="4"/>
  <c r="CI4000" i="4"/>
  <c r="CI4001" i="4"/>
  <c r="AC3" i="4"/>
  <c r="AD3" i="4"/>
  <c r="AC4" i="4"/>
  <c r="AD4" i="4"/>
  <c r="AC5" i="4"/>
  <c r="AD5" i="4"/>
  <c r="AC6" i="4"/>
  <c r="AD6" i="4"/>
  <c r="AC7" i="4"/>
  <c r="AD7" i="4"/>
  <c r="AC8" i="4"/>
  <c r="AD8" i="4"/>
  <c r="AC9" i="4"/>
  <c r="AD9" i="4"/>
  <c r="AC10" i="4"/>
  <c r="AD10" i="4"/>
  <c r="AC11" i="4"/>
  <c r="AD11" i="4"/>
  <c r="AC12" i="4"/>
  <c r="AD12" i="4"/>
  <c r="AC13" i="4"/>
  <c r="AD13" i="4"/>
  <c r="AC14" i="4"/>
  <c r="AD14" i="4"/>
  <c r="AC15" i="4"/>
  <c r="AD15" i="4"/>
  <c r="AC16" i="4"/>
  <c r="AD16" i="4"/>
  <c r="AC17" i="4"/>
  <c r="AD17" i="4"/>
  <c r="AC18" i="4"/>
  <c r="AD18" i="4"/>
  <c r="AC19" i="4"/>
  <c r="AD19" i="4"/>
  <c r="AC20" i="4"/>
  <c r="AD20" i="4"/>
  <c r="AC21" i="4"/>
  <c r="AD21" i="4"/>
  <c r="AC22" i="4"/>
  <c r="AD22" i="4"/>
  <c r="AC23" i="4"/>
  <c r="AD23" i="4"/>
  <c r="AC24" i="4"/>
  <c r="AD24" i="4"/>
  <c r="AC25" i="4"/>
  <c r="AD25" i="4"/>
  <c r="AC26" i="4"/>
  <c r="AD26" i="4"/>
  <c r="AC27" i="4"/>
  <c r="AD27" i="4"/>
  <c r="AC28" i="4"/>
  <c r="AD28" i="4"/>
  <c r="AC29" i="4"/>
  <c r="AD29" i="4"/>
  <c r="AC30" i="4"/>
  <c r="AD30" i="4"/>
  <c r="AC31" i="4"/>
  <c r="AD31" i="4"/>
  <c r="AC32" i="4"/>
  <c r="AD32" i="4"/>
  <c r="AC33" i="4"/>
  <c r="AD33" i="4"/>
  <c r="AC34" i="4"/>
  <c r="AD34" i="4"/>
  <c r="AC35" i="4"/>
  <c r="AD35" i="4"/>
  <c r="AC36" i="4"/>
  <c r="AD36" i="4"/>
  <c r="AC37" i="4"/>
  <c r="AD37" i="4"/>
  <c r="AC38" i="4"/>
  <c r="AD38" i="4"/>
  <c r="AC39" i="4"/>
  <c r="AD39" i="4"/>
  <c r="AC40" i="4"/>
  <c r="AD40" i="4"/>
  <c r="AC41" i="4"/>
  <c r="AD41" i="4"/>
  <c r="AC42" i="4"/>
  <c r="AD42" i="4"/>
  <c r="AC43" i="4"/>
  <c r="AD43" i="4"/>
  <c r="AC44" i="4"/>
  <c r="AD44" i="4"/>
  <c r="AC45" i="4"/>
  <c r="AD45" i="4"/>
  <c r="AC46" i="4"/>
  <c r="AD46" i="4"/>
  <c r="AC47" i="4"/>
  <c r="AD47" i="4"/>
  <c r="AC48" i="4"/>
  <c r="AD48" i="4"/>
  <c r="AC49" i="4"/>
  <c r="AD49" i="4"/>
  <c r="AC50" i="4"/>
  <c r="AD50" i="4"/>
  <c r="AC51" i="4"/>
  <c r="AD51" i="4"/>
  <c r="AC52" i="4"/>
  <c r="AD52" i="4"/>
  <c r="AC53" i="4"/>
  <c r="AD53" i="4"/>
  <c r="AC54" i="4"/>
  <c r="AD54" i="4"/>
  <c r="AC55" i="4"/>
  <c r="AD55" i="4"/>
  <c r="AC56" i="4"/>
  <c r="AD56" i="4"/>
  <c r="AC57" i="4"/>
  <c r="AD57" i="4"/>
  <c r="AC58" i="4"/>
  <c r="AD58" i="4"/>
  <c r="AC59" i="4"/>
  <c r="AD59" i="4"/>
  <c r="AC60" i="4"/>
  <c r="AD60" i="4"/>
  <c r="AC61" i="4"/>
  <c r="AD61" i="4"/>
  <c r="AC62" i="4"/>
  <c r="AD62" i="4"/>
  <c r="AC63" i="4"/>
  <c r="AD63" i="4"/>
  <c r="AC64" i="4"/>
  <c r="AD64" i="4"/>
  <c r="AC65" i="4"/>
  <c r="AD65" i="4"/>
  <c r="AC66" i="4"/>
  <c r="AD66" i="4"/>
  <c r="AC67" i="4"/>
  <c r="AD67" i="4"/>
  <c r="AC68" i="4"/>
  <c r="AD68" i="4"/>
  <c r="AC69" i="4"/>
  <c r="AD69" i="4"/>
  <c r="AC70" i="4"/>
  <c r="AD70" i="4"/>
  <c r="AC71" i="4"/>
  <c r="AD71" i="4"/>
  <c r="AC72" i="4"/>
  <c r="AD72" i="4"/>
  <c r="AC73" i="4"/>
  <c r="AD73" i="4"/>
  <c r="AC74" i="4"/>
  <c r="AD74" i="4"/>
  <c r="AC75" i="4"/>
  <c r="AD75" i="4"/>
  <c r="AC76" i="4"/>
  <c r="AD76" i="4"/>
  <c r="AC77" i="4"/>
  <c r="AD77" i="4"/>
  <c r="AC78" i="4"/>
  <c r="AD78" i="4"/>
  <c r="AC79" i="4"/>
  <c r="AD79" i="4"/>
  <c r="AC80" i="4"/>
  <c r="AD80" i="4"/>
  <c r="AC81" i="4"/>
  <c r="AD81" i="4"/>
  <c r="AC82" i="4"/>
  <c r="AD82" i="4"/>
  <c r="AC83" i="4"/>
  <c r="AD83" i="4"/>
  <c r="AC84" i="4"/>
  <c r="AD84" i="4"/>
  <c r="AC85" i="4"/>
  <c r="AD85" i="4"/>
  <c r="AC86" i="4"/>
  <c r="AD86" i="4"/>
  <c r="AC87" i="4"/>
  <c r="AD87" i="4"/>
  <c r="AC88" i="4"/>
  <c r="AD88" i="4"/>
  <c r="AC89" i="4"/>
  <c r="AD89" i="4"/>
  <c r="AC90" i="4"/>
  <c r="AD90" i="4"/>
  <c r="AC91" i="4"/>
  <c r="AD91" i="4"/>
  <c r="AC92" i="4"/>
  <c r="AD92" i="4"/>
  <c r="AC93" i="4"/>
  <c r="AD93" i="4"/>
  <c r="AC94" i="4"/>
  <c r="AD94" i="4"/>
  <c r="AC95" i="4"/>
  <c r="AD95" i="4"/>
  <c r="AC96" i="4"/>
  <c r="AD96" i="4"/>
  <c r="AC97" i="4"/>
  <c r="AD97" i="4"/>
  <c r="AC98" i="4"/>
  <c r="AD98" i="4"/>
  <c r="AC99" i="4"/>
  <c r="AD99" i="4"/>
  <c r="AC100" i="4"/>
  <c r="AD100" i="4"/>
  <c r="AC101" i="4"/>
  <c r="AD101" i="4"/>
  <c r="AC102" i="4"/>
  <c r="AD102" i="4"/>
  <c r="AC103" i="4"/>
  <c r="AD103" i="4"/>
  <c r="AC104" i="4"/>
  <c r="AD104" i="4"/>
  <c r="AC105" i="4"/>
  <c r="AD105" i="4"/>
  <c r="AC106" i="4"/>
  <c r="AD106" i="4"/>
  <c r="AC107" i="4"/>
  <c r="AD107" i="4"/>
  <c r="AC108" i="4"/>
  <c r="AD108" i="4"/>
  <c r="AC109" i="4"/>
  <c r="AD109" i="4"/>
  <c r="AC110" i="4"/>
  <c r="AD110" i="4"/>
  <c r="AC111" i="4"/>
  <c r="AD111" i="4"/>
  <c r="AC112" i="4"/>
  <c r="AD112" i="4"/>
  <c r="AC113" i="4"/>
  <c r="AD113" i="4"/>
  <c r="AC114" i="4"/>
  <c r="AD114" i="4"/>
  <c r="AC115" i="4"/>
  <c r="AD115" i="4"/>
  <c r="AC116" i="4"/>
  <c r="AD116" i="4"/>
  <c r="AC117" i="4"/>
  <c r="AD117" i="4"/>
  <c r="AC118" i="4"/>
  <c r="AD118" i="4"/>
  <c r="AC119" i="4"/>
  <c r="AD119" i="4"/>
  <c r="AC120" i="4"/>
  <c r="AD120" i="4"/>
  <c r="AC121" i="4"/>
  <c r="AD121" i="4"/>
  <c r="AC122" i="4"/>
  <c r="AD122" i="4"/>
  <c r="AC123" i="4"/>
  <c r="AD123" i="4"/>
  <c r="AC124" i="4"/>
  <c r="AD124" i="4"/>
  <c r="AC125" i="4"/>
  <c r="AD125" i="4"/>
  <c r="AC126" i="4"/>
  <c r="AD126" i="4"/>
  <c r="AC127" i="4"/>
  <c r="AD127" i="4"/>
  <c r="AC128" i="4"/>
  <c r="AD128" i="4"/>
  <c r="AC129" i="4"/>
  <c r="AD129" i="4"/>
  <c r="AC130" i="4"/>
  <c r="AD130" i="4"/>
  <c r="AC131" i="4"/>
  <c r="AD131" i="4"/>
  <c r="AC132" i="4"/>
  <c r="AD132" i="4"/>
  <c r="AC133" i="4"/>
  <c r="AD133" i="4"/>
  <c r="AC134" i="4"/>
  <c r="AD134" i="4"/>
  <c r="AC135" i="4"/>
  <c r="AD135" i="4"/>
  <c r="AC136" i="4"/>
  <c r="AD136" i="4"/>
  <c r="AC137" i="4"/>
  <c r="AD137" i="4"/>
  <c r="AC138" i="4"/>
  <c r="AD138" i="4"/>
  <c r="AC139" i="4"/>
  <c r="AD139" i="4"/>
  <c r="AC140" i="4"/>
  <c r="AD140" i="4"/>
  <c r="AC141" i="4"/>
  <c r="AD141" i="4"/>
  <c r="AC142" i="4"/>
  <c r="AD142" i="4"/>
  <c r="AC143" i="4"/>
  <c r="AD143" i="4"/>
  <c r="AC144" i="4"/>
  <c r="AD144" i="4"/>
  <c r="AC145" i="4"/>
  <c r="AD145" i="4"/>
  <c r="AC146" i="4"/>
  <c r="AD146" i="4"/>
  <c r="AC147" i="4"/>
  <c r="AD147" i="4"/>
  <c r="AC148" i="4"/>
  <c r="AD148" i="4"/>
  <c r="AC149" i="4"/>
  <c r="AD149" i="4"/>
  <c r="AC150" i="4"/>
  <c r="AD150" i="4"/>
  <c r="AC151" i="4"/>
  <c r="AD151" i="4"/>
  <c r="AC152" i="4"/>
  <c r="AD152" i="4"/>
  <c r="AC153" i="4"/>
  <c r="AD153" i="4"/>
  <c r="AC154" i="4"/>
  <c r="AD154" i="4"/>
  <c r="AC155" i="4"/>
  <c r="AD155" i="4"/>
  <c r="AC156" i="4"/>
  <c r="AD156" i="4"/>
  <c r="AC157" i="4"/>
  <c r="AD157" i="4"/>
  <c r="AC158" i="4"/>
  <c r="AD158" i="4"/>
  <c r="AC159" i="4"/>
  <c r="AD159" i="4"/>
  <c r="AC160" i="4"/>
  <c r="AD160" i="4"/>
  <c r="AC161" i="4"/>
  <c r="AD161" i="4"/>
  <c r="AC162" i="4"/>
  <c r="AD162" i="4"/>
  <c r="AC163" i="4"/>
  <c r="AD163" i="4"/>
  <c r="AC164" i="4"/>
  <c r="AD164" i="4"/>
  <c r="AC165" i="4"/>
  <c r="AD165" i="4"/>
  <c r="AC166" i="4"/>
  <c r="AD166" i="4"/>
  <c r="AC167" i="4"/>
  <c r="AD167" i="4"/>
  <c r="AC168" i="4"/>
  <c r="AD168" i="4"/>
  <c r="AC169" i="4"/>
  <c r="AD169" i="4"/>
  <c r="AC170" i="4"/>
  <c r="AD170" i="4"/>
  <c r="AC171" i="4"/>
  <c r="AD171" i="4"/>
  <c r="AC172" i="4"/>
  <c r="AD172" i="4"/>
  <c r="AC173" i="4"/>
  <c r="AD173" i="4"/>
  <c r="AC174" i="4"/>
  <c r="AD174" i="4"/>
  <c r="AC175" i="4"/>
  <c r="AD175" i="4"/>
  <c r="AC176" i="4"/>
  <c r="AD176" i="4"/>
  <c r="AC177" i="4"/>
  <c r="AD177" i="4"/>
  <c r="AC178" i="4"/>
  <c r="AD178" i="4"/>
  <c r="AC179" i="4"/>
  <c r="AD179" i="4"/>
  <c r="AC180" i="4"/>
  <c r="AD180" i="4"/>
  <c r="AC181" i="4"/>
  <c r="AD181" i="4"/>
  <c r="AC182" i="4"/>
  <c r="AD182" i="4"/>
  <c r="AC183" i="4"/>
  <c r="AD183" i="4"/>
  <c r="AC184" i="4"/>
  <c r="AD184" i="4"/>
  <c r="AC185" i="4"/>
  <c r="AD185" i="4"/>
  <c r="AC186" i="4"/>
  <c r="AD186" i="4"/>
  <c r="AC187" i="4"/>
  <c r="AD187" i="4"/>
  <c r="AC188" i="4"/>
  <c r="AD188" i="4"/>
  <c r="AC189" i="4"/>
  <c r="AD189" i="4"/>
  <c r="AC190" i="4"/>
  <c r="AD190" i="4"/>
  <c r="AC191" i="4"/>
  <c r="AD191" i="4"/>
  <c r="AC192" i="4"/>
  <c r="AD192" i="4"/>
  <c r="AC193" i="4"/>
  <c r="AD193" i="4"/>
  <c r="AC194" i="4"/>
  <c r="AD194" i="4"/>
  <c r="AC195" i="4"/>
  <c r="AD195" i="4"/>
  <c r="AC196" i="4"/>
  <c r="AD196" i="4"/>
  <c r="AC197" i="4"/>
  <c r="AD197" i="4"/>
  <c r="AC198" i="4"/>
  <c r="AD198" i="4"/>
  <c r="AC199" i="4"/>
  <c r="AD199" i="4"/>
  <c r="AC200" i="4"/>
  <c r="AD200" i="4"/>
  <c r="AC201" i="4"/>
  <c r="AD201" i="4"/>
  <c r="AC202" i="4"/>
  <c r="AD202" i="4"/>
  <c r="AC203" i="4"/>
  <c r="AD203" i="4"/>
  <c r="AC204" i="4"/>
  <c r="AD204" i="4"/>
  <c r="AC205" i="4"/>
  <c r="AD205" i="4"/>
  <c r="AC206" i="4"/>
  <c r="AD206" i="4"/>
  <c r="AC207" i="4"/>
  <c r="AD207" i="4"/>
  <c r="AC208" i="4"/>
  <c r="AD208" i="4"/>
  <c r="AC209" i="4"/>
  <c r="AD209" i="4"/>
  <c r="AC210" i="4"/>
  <c r="AD210" i="4"/>
  <c r="AC211" i="4"/>
  <c r="AD211" i="4"/>
  <c r="AC212" i="4"/>
  <c r="AD212" i="4"/>
  <c r="AC213" i="4"/>
  <c r="AD213" i="4"/>
  <c r="AC214" i="4"/>
  <c r="AD214" i="4"/>
  <c r="AC215" i="4"/>
  <c r="AD215" i="4"/>
  <c r="AC216" i="4"/>
  <c r="AD216" i="4"/>
  <c r="AC217" i="4"/>
  <c r="AD217" i="4"/>
  <c r="AC218" i="4"/>
  <c r="AD218" i="4"/>
  <c r="AC219" i="4"/>
  <c r="AD219" i="4"/>
  <c r="AC220" i="4"/>
  <c r="AD220" i="4"/>
  <c r="AC221" i="4"/>
  <c r="AD221" i="4"/>
  <c r="AC222" i="4"/>
  <c r="AD222" i="4"/>
  <c r="AC223" i="4"/>
  <c r="AD223" i="4"/>
  <c r="AC224" i="4"/>
  <c r="AD224" i="4"/>
  <c r="AC225" i="4"/>
  <c r="AD225" i="4"/>
  <c r="AC226" i="4"/>
  <c r="AD226" i="4"/>
  <c r="AC227" i="4"/>
  <c r="AD227" i="4"/>
  <c r="AC228" i="4"/>
  <c r="AD228" i="4"/>
  <c r="AC229" i="4"/>
  <c r="AD229" i="4"/>
  <c r="AC230" i="4"/>
  <c r="AD230" i="4"/>
  <c r="AC231" i="4"/>
  <c r="AD231" i="4"/>
  <c r="AC232" i="4"/>
  <c r="AD232" i="4"/>
  <c r="AC233" i="4"/>
  <c r="AD233" i="4"/>
  <c r="AC234" i="4"/>
  <c r="AD234" i="4"/>
  <c r="AC235" i="4"/>
  <c r="AD235" i="4"/>
  <c r="AC236" i="4"/>
  <c r="AD236" i="4"/>
  <c r="AC237" i="4"/>
  <c r="AD237" i="4"/>
  <c r="AC238" i="4"/>
  <c r="AD238" i="4"/>
  <c r="AC239" i="4"/>
  <c r="AD239" i="4"/>
  <c r="AC240" i="4"/>
  <c r="AD240" i="4"/>
  <c r="AC241" i="4"/>
  <c r="AD241" i="4"/>
  <c r="AC242" i="4"/>
  <c r="AD242" i="4"/>
  <c r="AC243" i="4"/>
  <c r="AD243" i="4"/>
  <c r="AC244" i="4"/>
  <c r="AD244" i="4"/>
  <c r="AC245" i="4"/>
  <c r="AD245" i="4"/>
  <c r="AC246" i="4"/>
  <c r="AD246" i="4"/>
  <c r="AC247" i="4"/>
  <c r="AD247" i="4"/>
  <c r="AC248" i="4"/>
  <c r="AD248" i="4"/>
  <c r="AC249" i="4"/>
  <c r="AD249" i="4"/>
  <c r="AC250" i="4"/>
  <c r="AD250" i="4"/>
  <c r="AC251" i="4"/>
  <c r="AD251" i="4"/>
  <c r="AC252" i="4"/>
  <c r="AD252" i="4"/>
  <c r="AC253" i="4"/>
  <c r="AD253" i="4"/>
  <c r="AC254" i="4"/>
  <c r="AD254" i="4"/>
  <c r="AC255" i="4"/>
  <c r="AD255" i="4"/>
  <c r="AC256" i="4"/>
  <c r="AD256" i="4"/>
  <c r="AC257" i="4"/>
  <c r="AD257" i="4"/>
  <c r="AC258" i="4"/>
  <c r="AD258" i="4"/>
  <c r="AC259" i="4"/>
  <c r="AD259" i="4"/>
  <c r="AC260" i="4"/>
  <c r="AD260" i="4"/>
  <c r="AC261" i="4"/>
  <c r="AD261" i="4"/>
  <c r="AC262" i="4"/>
  <c r="AD262" i="4"/>
  <c r="AC263" i="4"/>
  <c r="AD263" i="4"/>
  <c r="AC264" i="4"/>
  <c r="AD264" i="4"/>
  <c r="AC265" i="4"/>
  <c r="AD265" i="4"/>
  <c r="AC266" i="4"/>
  <c r="AD266" i="4"/>
  <c r="AC267" i="4"/>
  <c r="AD267" i="4"/>
  <c r="AC268" i="4"/>
  <c r="AD268" i="4"/>
  <c r="AC269" i="4"/>
  <c r="AD269" i="4"/>
  <c r="AC270" i="4"/>
  <c r="AD270" i="4"/>
  <c r="AC271" i="4"/>
  <c r="AD271" i="4"/>
  <c r="AC272" i="4"/>
  <c r="AD272" i="4"/>
  <c r="AC273" i="4"/>
  <c r="AD273" i="4"/>
  <c r="AC274" i="4"/>
  <c r="AD274" i="4"/>
  <c r="AC275" i="4"/>
  <c r="AD275" i="4"/>
  <c r="AC276" i="4"/>
  <c r="AD276" i="4"/>
  <c r="AC277" i="4"/>
  <c r="AD277" i="4"/>
  <c r="AC278" i="4"/>
  <c r="AD278" i="4"/>
  <c r="AC279" i="4"/>
  <c r="AD279" i="4"/>
  <c r="AC280" i="4"/>
  <c r="AD280" i="4"/>
  <c r="AC281" i="4"/>
  <c r="AD281" i="4"/>
  <c r="AC282" i="4"/>
  <c r="AD282" i="4"/>
  <c r="AC283" i="4"/>
  <c r="AD283" i="4"/>
  <c r="AC284" i="4"/>
  <c r="AD284" i="4"/>
  <c r="AC285" i="4"/>
  <c r="AD285" i="4"/>
  <c r="AC286" i="4"/>
  <c r="AD286" i="4"/>
  <c r="AC287" i="4"/>
  <c r="AD287" i="4"/>
  <c r="AC288" i="4"/>
  <c r="AD288" i="4"/>
  <c r="AC289" i="4"/>
  <c r="AD289" i="4"/>
  <c r="AC290" i="4"/>
  <c r="AD290" i="4"/>
  <c r="AC291" i="4"/>
  <c r="AD291" i="4"/>
  <c r="AC292" i="4"/>
  <c r="AD292" i="4"/>
  <c r="AC293" i="4"/>
  <c r="AD293" i="4"/>
  <c r="AC294" i="4"/>
  <c r="AD294" i="4"/>
  <c r="AC295" i="4"/>
  <c r="AD295" i="4"/>
  <c r="AC296" i="4"/>
  <c r="AD296" i="4"/>
  <c r="AC297" i="4"/>
  <c r="AD297" i="4"/>
  <c r="AC298" i="4"/>
  <c r="AD298" i="4"/>
  <c r="AC299" i="4"/>
  <c r="AD299" i="4"/>
  <c r="AC300" i="4"/>
  <c r="AD300" i="4"/>
  <c r="AC301" i="4"/>
  <c r="AD301" i="4"/>
  <c r="AC302" i="4"/>
  <c r="AD302" i="4"/>
  <c r="AC303" i="4"/>
  <c r="AD303" i="4"/>
  <c r="AC304" i="4"/>
  <c r="AD304" i="4"/>
  <c r="AC305" i="4"/>
  <c r="AD305" i="4"/>
  <c r="AC306" i="4"/>
  <c r="AD306" i="4"/>
  <c r="AC307" i="4"/>
  <c r="AD307" i="4"/>
  <c r="AC308" i="4"/>
  <c r="AD308" i="4"/>
  <c r="AC309" i="4"/>
  <c r="AD309" i="4"/>
  <c r="AC310" i="4"/>
  <c r="AD310" i="4"/>
  <c r="AC311" i="4"/>
  <c r="AD311" i="4"/>
  <c r="AC312" i="4"/>
  <c r="AD312" i="4"/>
  <c r="AC313" i="4"/>
  <c r="AD313" i="4"/>
  <c r="AC314" i="4"/>
  <c r="AD314" i="4"/>
  <c r="AC315" i="4"/>
  <c r="AD315" i="4"/>
  <c r="AC316" i="4"/>
  <c r="AD316" i="4"/>
  <c r="AC317" i="4"/>
  <c r="AD317" i="4"/>
  <c r="AC318" i="4"/>
  <c r="AD318" i="4"/>
  <c r="AC319" i="4"/>
  <c r="AD319" i="4"/>
  <c r="AC320" i="4"/>
  <c r="AD320" i="4"/>
  <c r="AC321" i="4"/>
  <c r="AD321" i="4"/>
  <c r="AC322" i="4"/>
  <c r="AD322" i="4"/>
  <c r="AC323" i="4"/>
  <c r="AD323" i="4"/>
  <c r="AC324" i="4"/>
  <c r="AD324" i="4"/>
  <c r="AC325" i="4"/>
  <c r="AD325" i="4"/>
  <c r="AC326" i="4"/>
  <c r="AD326" i="4"/>
  <c r="AC327" i="4"/>
  <c r="AD327" i="4"/>
  <c r="AC328" i="4"/>
  <c r="AD328" i="4"/>
  <c r="AC329" i="4"/>
  <c r="AD329" i="4"/>
  <c r="AC330" i="4"/>
  <c r="AD330" i="4"/>
  <c r="AC331" i="4"/>
  <c r="AD331" i="4"/>
  <c r="AC332" i="4"/>
  <c r="AD332" i="4"/>
  <c r="AC333" i="4"/>
  <c r="AD333" i="4"/>
  <c r="AC334" i="4"/>
  <c r="AD334" i="4"/>
  <c r="AC335" i="4"/>
  <c r="AD335" i="4"/>
  <c r="AC336" i="4"/>
  <c r="AD336" i="4"/>
  <c r="AC337" i="4"/>
  <c r="AD337" i="4"/>
  <c r="AC338" i="4"/>
  <c r="AD338" i="4"/>
  <c r="AC339" i="4"/>
  <c r="AD339" i="4"/>
  <c r="AC340" i="4"/>
  <c r="AD340" i="4"/>
  <c r="AC341" i="4"/>
  <c r="AD341" i="4"/>
  <c r="AC342" i="4"/>
  <c r="AD342" i="4"/>
  <c r="AC343" i="4"/>
  <c r="AD343" i="4"/>
  <c r="AC344" i="4"/>
  <c r="AD344" i="4"/>
  <c r="AC345" i="4"/>
  <c r="AD345" i="4"/>
  <c r="AC346" i="4"/>
  <c r="AD346" i="4"/>
  <c r="AC347" i="4"/>
  <c r="AD347" i="4"/>
  <c r="AC348" i="4"/>
  <c r="AD348" i="4"/>
  <c r="AC349" i="4"/>
  <c r="AD349" i="4"/>
  <c r="AC350" i="4"/>
  <c r="AD350" i="4"/>
  <c r="AC351" i="4"/>
  <c r="AD351" i="4"/>
  <c r="AC352" i="4"/>
  <c r="AD352" i="4"/>
  <c r="AC353" i="4"/>
  <c r="AD353" i="4"/>
  <c r="AC354" i="4"/>
  <c r="AD354" i="4"/>
  <c r="AC355" i="4"/>
  <c r="AD355" i="4"/>
  <c r="AC356" i="4"/>
  <c r="AD356" i="4"/>
  <c r="AC357" i="4"/>
  <c r="AD357" i="4"/>
  <c r="AC358" i="4"/>
  <c r="AD358" i="4"/>
  <c r="AC359" i="4"/>
  <c r="AD359" i="4"/>
  <c r="AC360" i="4"/>
  <c r="AD360" i="4"/>
  <c r="AC361" i="4"/>
  <c r="AD361" i="4"/>
  <c r="AC362" i="4"/>
  <c r="AD362" i="4"/>
  <c r="AC363" i="4"/>
  <c r="AD363" i="4"/>
  <c r="AC364" i="4"/>
  <c r="AD364" i="4"/>
  <c r="AC365" i="4"/>
  <c r="AD365" i="4"/>
  <c r="AC366" i="4"/>
  <c r="AD366" i="4"/>
  <c r="AC367" i="4"/>
  <c r="AD367" i="4"/>
  <c r="AC368" i="4"/>
  <c r="AD368" i="4"/>
  <c r="AC369" i="4"/>
  <c r="AD369" i="4"/>
  <c r="AC370" i="4"/>
  <c r="AD370" i="4"/>
  <c r="AC371" i="4"/>
  <c r="AD371" i="4"/>
  <c r="AC372" i="4"/>
  <c r="AD372" i="4"/>
  <c r="AC373" i="4"/>
  <c r="AD373" i="4"/>
  <c r="AC374" i="4"/>
  <c r="AD374" i="4"/>
  <c r="AC375" i="4"/>
  <c r="AD375" i="4"/>
  <c r="AC376" i="4"/>
  <c r="AD376" i="4"/>
  <c r="AC377" i="4"/>
  <c r="AD377" i="4"/>
  <c r="AC378" i="4"/>
  <c r="AD378" i="4"/>
  <c r="AC379" i="4"/>
  <c r="AD379" i="4"/>
  <c r="AC380" i="4"/>
  <c r="AD380" i="4"/>
  <c r="AC381" i="4"/>
  <c r="AD381" i="4"/>
  <c r="AC382" i="4"/>
  <c r="AD382" i="4"/>
  <c r="AC383" i="4"/>
  <c r="AD383" i="4"/>
  <c r="AC384" i="4"/>
  <c r="AD384" i="4"/>
  <c r="AC385" i="4"/>
  <c r="AD385" i="4"/>
  <c r="AC386" i="4"/>
  <c r="AD386" i="4"/>
  <c r="AC387" i="4"/>
  <c r="AD387" i="4"/>
  <c r="AC388" i="4"/>
  <c r="AD388" i="4"/>
  <c r="AC389" i="4"/>
  <c r="AD389" i="4"/>
  <c r="AC390" i="4"/>
  <c r="AD390" i="4"/>
  <c r="AC391" i="4"/>
  <c r="AD391" i="4"/>
  <c r="AC392" i="4"/>
  <c r="AD392" i="4"/>
  <c r="AC393" i="4"/>
  <c r="AD393" i="4"/>
  <c r="AC394" i="4"/>
  <c r="AD394" i="4"/>
  <c r="AC395" i="4"/>
  <c r="AD395" i="4"/>
  <c r="AC396" i="4"/>
  <c r="AD396" i="4"/>
  <c r="AC397" i="4"/>
  <c r="AD397" i="4"/>
  <c r="AC398" i="4"/>
  <c r="AD398" i="4"/>
  <c r="AC399" i="4"/>
  <c r="AD399" i="4"/>
  <c r="AC400" i="4"/>
  <c r="AD400" i="4"/>
  <c r="AC401" i="4"/>
  <c r="AD401" i="4"/>
  <c r="AC402" i="4"/>
  <c r="AD402" i="4"/>
  <c r="AC403" i="4"/>
  <c r="AD403" i="4"/>
  <c r="AC404" i="4"/>
  <c r="AD404" i="4"/>
  <c r="AC405" i="4"/>
  <c r="AD405" i="4"/>
  <c r="AC406" i="4"/>
  <c r="AD406" i="4"/>
  <c r="AC407" i="4"/>
  <c r="AD407" i="4"/>
  <c r="AC408" i="4"/>
  <c r="AD408" i="4"/>
  <c r="AC409" i="4"/>
  <c r="AD409" i="4"/>
  <c r="AC410" i="4"/>
  <c r="AD410" i="4"/>
  <c r="AC411" i="4"/>
  <c r="AD411" i="4"/>
  <c r="AC412" i="4"/>
  <c r="AD412" i="4"/>
  <c r="AC413" i="4"/>
  <c r="AD413" i="4"/>
  <c r="AC414" i="4"/>
  <c r="AD414" i="4"/>
  <c r="AC415" i="4"/>
  <c r="AD415" i="4"/>
  <c r="AC416" i="4"/>
  <c r="AD416" i="4"/>
  <c r="AC417" i="4"/>
  <c r="AD417" i="4"/>
  <c r="AC418" i="4"/>
  <c r="AD418" i="4"/>
  <c r="AC419" i="4"/>
  <c r="AD419" i="4"/>
  <c r="AC420" i="4"/>
  <c r="AD420" i="4"/>
  <c r="AC421" i="4"/>
  <c r="AD421" i="4"/>
  <c r="AC422" i="4"/>
  <c r="AD422" i="4"/>
  <c r="AC423" i="4"/>
  <c r="AD423" i="4"/>
  <c r="AC424" i="4"/>
  <c r="AD424" i="4"/>
  <c r="AC425" i="4"/>
  <c r="AD425" i="4"/>
  <c r="AC426" i="4"/>
  <c r="AD426" i="4"/>
  <c r="AC427" i="4"/>
  <c r="AD427" i="4"/>
  <c r="AC428" i="4"/>
  <c r="AD428" i="4"/>
  <c r="AC429" i="4"/>
  <c r="AD429" i="4"/>
  <c r="AC430" i="4"/>
  <c r="AD430" i="4"/>
  <c r="AC431" i="4"/>
  <c r="AD431" i="4"/>
  <c r="AC432" i="4"/>
  <c r="AD432" i="4"/>
  <c r="AC433" i="4"/>
  <c r="AD433" i="4"/>
  <c r="AC434" i="4"/>
  <c r="AD434" i="4"/>
  <c r="AC435" i="4"/>
  <c r="AD435" i="4"/>
  <c r="AC436" i="4"/>
  <c r="AD436" i="4"/>
  <c r="AC437" i="4"/>
  <c r="AD437" i="4"/>
  <c r="AC438" i="4"/>
  <c r="AD438" i="4"/>
  <c r="AC439" i="4"/>
  <c r="AD439" i="4"/>
  <c r="AC440" i="4"/>
  <c r="AD440" i="4"/>
  <c r="AC441" i="4"/>
  <c r="AD441" i="4"/>
  <c r="AC442" i="4"/>
  <c r="AD442" i="4"/>
  <c r="AC443" i="4"/>
  <c r="AD443" i="4"/>
  <c r="AC444" i="4"/>
  <c r="AD444" i="4"/>
  <c r="AC445" i="4"/>
  <c r="AD445" i="4"/>
  <c r="AC446" i="4"/>
  <c r="AD446" i="4"/>
  <c r="AC447" i="4"/>
  <c r="AD447" i="4"/>
  <c r="AC448" i="4"/>
  <c r="AD448" i="4"/>
  <c r="AC449" i="4"/>
  <c r="AD449" i="4"/>
  <c r="AC450" i="4"/>
  <c r="AD450" i="4"/>
  <c r="AC451" i="4"/>
  <c r="AD451" i="4"/>
  <c r="AC452" i="4"/>
  <c r="AD452" i="4"/>
  <c r="AC453" i="4"/>
  <c r="AD453" i="4"/>
  <c r="AC454" i="4"/>
  <c r="AD454" i="4"/>
  <c r="AC455" i="4"/>
  <c r="AD455" i="4"/>
  <c r="AC456" i="4"/>
  <c r="AD456" i="4"/>
  <c r="AC457" i="4"/>
  <c r="AD457" i="4"/>
  <c r="AC458" i="4"/>
  <c r="AD458" i="4"/>
  <c r="AC459" i="4"/>
  <c r="AD459" i="4"/>
  <c r="AC460" i="4"/>
  <c r="AD460" i="4"/>
  <c r="AC461" i="4"/>
  <c r="AD461" i="4"/>
  <c r="AC462" i="4"/>
  <c r="AD462" i="4"/>
  <c r="AC463" i="4"/>
  <c r="AD463" i="4"/>
  <c r="AC464" i="4"/>
  <c r="AD464" i="4"/>
  <c r="AC465" i="4"/>
  <c r="AD465" i="4"/>
  <c r="AC466" i="4"/>
  <c r="AD466" i="4"/>
  <c r="AC467" i="4"/>
  <c r="AD467" i="4"/>
  <c r="AC468" i="4"/>
  <c r="AD468" i="4"/>
  <c r="AC469" i="4"/>
  <c r="AD469" i="4"/>
  <c r="AC470" i="4"/>
  <c r="AD470" i="4"/>
  <c r="AC471" i="4"/>
  <c r="AD471" i="4"/>
  <c r="AC472" i="4"/>
  <c r="AD472" i="4"/>
  <c r="AC473" i="4"/>
  <c r="AD473" i="4"/>
  <c r="AC474" i="4"/>
  <c r="AD474" i="4"/>
  <c r="AC475" i="4"/>
  <c r="AD475" i="4"/>
  <c r="AC476" i="4"/>
  <c r="AD476" i="4"/>
  <c r="AC477" i="4"/>
  <c r="AD477" i="4"/>
  <c r="AC478" i="4"/>
  <c r="AD478" i="4"/>
  <c r="AC479" i="4"/>
  <c r="AD479" i="4"/>
  <c r="AC480" i="4"/>
  <c r="AD480" i="4"/>
  <c r="AC481" i="4"/>
  <c r="AD481" i="4"/>
  <c r="AC482" i="4"/>
  <c r="AD482" i="4"/>
  <c r="AC483" i="4"/>
  <c r="AD483" i="4"/>
  <c r="AC484" i="4"/>
  <c r="AD484" i="4"/>
  <c r="AC485" i="4"/>
  <c r="AD485" i="4"/>
  <c r="AC486" i="4"/>
  <c r="AD486" i="4"/>
  <c r="AC487" i="4"/>
  <c r="AD487" i="4"/>
  <c r="AC488" i="4"/>
  <c r="AD488" i="4"/>
  <c r="AC489" i="4"/>
  <c r="AD489" i="4"/>
  <c r="AC490" i="4"/>
  <c r="AD490" i="4"/>
  <c r="AC491" i="4"/>
  <c r="AD491" i="4"/>
  <c r="AC492" i="4"/>
  <c r="AD492" i="4"/>
  <c r="AC493" i="4"/>
  <c r="AD493" i="4"/>
  <c r="AC494" i="4"/>
  <c r="AD494" i="4"/>
  <c r="AC495" i="4"/>
  <c r="AD495" i="4"/>
  <c r="AC496" i="4"/>
  <c r="AD496" i="4"/>
  <c r="AC497" i="4"/>
  <c r="AD497" i="4"/>
  <c r="AC498" i="4"/>
  <c r="AD498" i="4"/>
  <c r="AC499" i="4"/>
  <c r="AD499" i="4"/>
  <c r="AC500" i="4"/>
  <c r="AD500" i="4"/>
  <c r="AC501" i="4"/>
  <c r="AD501" i="4"/>
  <c r="AC502" i="4"/>
  <c r="AD502" i="4"/>
  <c r="AC503" i="4"/>
  <c r="AD503" i="4"/>
  <c r="AC504" i="4"/>
  <c r="AD504" i="4"/>
  <c r="AC505" i="4"/>
  <c r="AD505" i="4"/>
  <c r="AC506" i="4"/>
  <c r="AD506" i="4"/>
  <c r="AC507" i="4"/>
  <c r="AD507" i="4"/>
  <c r="AC508" i="4"/>
  <c r="AD508" i="4"/>
  <c r="AC509" i="4"/>
  <c r="AD509" i="4"/>
  <c r="AC510" i="4"/>
  <c r="AD510" i="4"/>
  <c r="AC511" i="4"/>
  <c r="AD511" i="4"/>
  <c r="AC512" i="4"/>
  <c r="AD512" i="4"/>
  <c r="AC513" i="4"/>
  <c r="AD513" i="4"/>
  <c r="AC514" i="4"/>
  <c r="AD514" i="4"/>
  <c r="AC515" i="4"/>
  <c r="AD515" i="4"/>
  <c r="AC516" i="4"/>
  <c r="AD516" i="4"/>
  <c r="AC517" i="4"/>
  <c r="AD517" i="4"/>
  <c r="AC518" i="4"/>
  <c r="AD518" i="4"/>
  <c r="AC519" i="4"/>
  <c r="AD519" i="4"/>
  <c r="AC520" i="4"/>
  <c r="AD520" i="4"/>
  <c r="AC521" i="4"/>
  <c r="AD521" i="4"/>
  <c r="AC522" i="4"/>
  <c r="AD522" i="4"/>
  <c r="AC523" i="4"/>
  <c r="AD523" i="4"/>
  <c r="AC524" i="4"/>
  <c r="AD524" i="4"/>
  <c r="AC525" i="4"/>
  <c r="AD525" i="4"/>
  <c r="AC526" i="4"/>
  <c r="AD526" i="4"/>
  <c r="AC527" i="4"/>
  <c r="AD527" i="4"/>
  <c r="AC528" i="4"/>
  <c r="AD528" i="4"/>
  <c r="AC529" i="4"/>
  <c r="AD529" i="4"/>
  <c r="AC530" i="4"/>
  <c r="AD530" i="4"/>
  <c r="AC531" i="4"/>
  <c r="AD531" i="4"/>
  <c r="AC532" i="4"/>
  <c r="AD532" i="4"/>
  <c r="AC533" i="4"/>
  <c r="AD533" i="4"/>
  <c r="AC534" i="4"/>
  <c r="AD534" i="4"/>
  <c r="AC535" i="4"/>
  <c r="AD535" i="4"/>
  <c r="AC536" i="4"/>
  <c r="AD536" i="4"/>
  <c r="AC537" i="4"/>
  <c r="AD537" i="4"/>
  <c r="AC538" i="4"/>
  <c r="AD538" i="4"/>
  <c r="AC539" i="4"/>
  <c r="AD539" i="4"/>
  <c r="AC540" i="4"/>
  <c r="AD540" i="4"/>
  <c r="AC541" i="4"/>
  <c r="AD541" i="4"/>
  <c r="AC542" i="4"/>
  <c r="AD542" i="4"/>
  <c r="AC543" i="4"/>
  <c r="AD543" i="4"/>
  <c r="AC544" i="4"/>
  <c r="AD544" i="4"/>
  <c r="AC545" i="4"/>
  <c r="AD545" i="4"/>
  <c r="AC546" i="4"/>
  <c r="AD546" i="4"/>
  <c r="AC547" i="4"/>
  <c r="AD547" i="4"/>
  <c r="AC548" i="4"/>
  <c r="AD548" i="4"/>
  <c r="AC549" i="4"/>
  <c r="AD549" i="4"/>
  <c r="AC550" i="4"/>
  <c r="AD550" i="4"/>
  <c r="AC551" i="4"/>
  <c r="AD551" i="4"/>
  <c r="AC552" i="4"/>
  <c r="AD552" i="4"/>
  <c r="AC553" i="4"/>
  <c r="AD553" i="4"/>
  <c r="AC554" i="4"/>
  <c r="AD554" i="4"/>
  <c r="AC555" i="4"/>
  <c r="AD555" i="4"/>
  <c r="AC556" i="4"/>
  <c r="AD556" i="4"/>
  <c r="AC557" i="4"/>
  <c r="AD557" i="4"/>
  <c r="AC558" i="4"/>
  <c r="AD558" i="4"/>
  <c r="AC559" i="4"/>
  <c r="AD559" i="4"/>
  <c r="AC560" i="4"/>
  <c r="AD560" i="4"/>
  <c r="AC561" i="4"/>
  <c r="AD561" i="4"/>
  <c r="AC562" i="4"/>
  <c r="AD562" i="4"/>
  <c r="AC563" i="4"/>
  <c r="AD563" i="4"/>
  <c r="AC564" i="4"/>
  <c r="AD564" i="4"/>
  <c r="AC565" i="4"/>
  <c r="AD565" i="4"/>
  <c r="AC566" i="4"/>
  <c r="AD566" i="4"/>
  <c r="AC567" i="4"/>
  <c r="AD567" i="4"/>
  <c r="AC568" i="4"/>
  <c r="AD568" i="4"/>
  <c r="AC569" i="4"/>
  <c r="AD569" i="4"/>
  <c r="AC570" i="4"/>
  <c r="AD570" i="4"/>
  <c r="AC571" i="4"/>
  <c r="AD571" i="4"/>
  <c r="AC572" i="4"/>
  <c r="AD572" i="4"/>
  <c r="AC573" i="4"/>
  <c r="AD573" i="4"/>
  <c r="AC574" i="4"/>
  <c r="AD574" i="4"/>
  <c r="AC575" i="4"/>
  <c r="AD575" i="4"/>
  <c r="AC576" i="4"/>
  <c r="AD576" i="4"/>
  <c r="AC577" i="4"/>
  <c r="AD577" i="4"/>
  <c r="AC578" i="4"/>
  <c r="AD578" i="4"/>
  <c r="AC579" i="4"/>
  <c r="AD579" i="4"/>
  <c r="AC580" i="4"/>
  <c r="AD580" i="4"/>
  <c r="AC581" i="4"/>
  <c r="AD581" i="4"/>
  <c r="AC582" i="4"/>
  <c r="AD582" i="4"/>
  <c r="AC583" i="4"/>
  <c r="AD583" i="4"/>
  <c r="AC584" i="4"/>
  <c r="AD584" i="4"/>
  <c r="AC585" i="4"/>
  <c r="AD585" i="4"/>
  <c r="AC586" i="4"/>
  <c r="AD586" i="4"/>
  <c r="AC587" i="4"/>
  <c r="AD587" i="4"/>
  <c r="AC588" i="4"/>
  <c r="AD588" i="4"/>
  <c r="AC589" i="4"/>
  <c r="AD589" i="4"/>
  <c r="AC590" i="4"/>
  <c r="AD590" i="4"/>
  <c r="AC591" i="4"/>
  <c r="AD591" i="4"/>
  <c r="AC592" i="4"/>
  <c r="AD592" i="4"/>
  <c r="AC593" i="4"/>
  <c r="AD593" i="4"/>
  <c r="AC594" i="4"/>
  <c r="AD594" i="4"/>
  <c r="AC595" i="4"/>
  <c r="AD595" i="4"/>
  <c r="AC596" i="4"/>
  <c r="AD596" i="4"/>
  <c r="AC597" i="4"/>
  <c r="AD597" i="4"/>
  <c r="AC598" i="4"/>
  <c r="AD598" i="4"/>
  <c r="AC599" i="4"/>
  <c r="AD599" i="4"/>
  <c r="AC600" i="4"/>
  <c r="AD600" i="4"/>
  <c r="AC601" i="4"/>
  <c r="AD601" i="4"/>
  <c r="AC602" i="4"/>
  <c r="AD602" i="4"/>
  <c r="AC603" i="4"/>
  <c r="AD603" i="4"/>
  <c r="AC604" i="4"/>
  <c r="AD604" i="4"/>
  <c r="AC605" i="4"/>
  <c r="AD605" i="4"/>
  <c r="AC606" i="4"/>
  <c r="AD606" i="4"/>
  <c r="AC607" i="4"/>
  <c r="AD607" i="4"/>
  <c r="AC608" i="4"/>
  <c r="AD608" i="4"/>
  <c r="AC609" i="4"/>
  <c r="AD609" i="4"/>
  <c r="AC610" i="4"/>
  <c r="AD610" i="4"/>
  <c r="AC611" i="4"/>
  <c r="AD611" i="4"/>
  <c r="AC612" i="4"/>
  <c r="AD612" i="4"/>
  <c r="AC613" i="4"/>
  <c r="AD613" i="4"/>
  <c r="AC614" i="4"/>
  <c r="AD614" i="4"/>
  <c r="AC615" i="4"/>
  <c r="AD615" i="4"/>
  <c r="AC616" i="4"/>
  <c r="AD616" i="4"/>
  <c r="AC617" i="4"/>
  <c r="AD617" i="4"/>
  <c r="AC618" i="4"/>
  <c r="AD618" i="4"/>
  <c r="AC619" i="4"/>
  <c r="AD619" i="4"/>
  <c r="AC620" i="4"/>
  <c r="AD620" i="4"/>
  <c r="AC621" i="4"/>
  <c r="AD621" i="4"/>
  <c r="AC622" i="4"/>
  <c r="AD622" i="4"/>
  <c r="AC623" i="4"/>
  <c r="AD623" i="4"/>
  <c r="AC624" i="4"/>
  <c r="AD624" i="4"/>
  <c r="AC625" i="4"/>
  <c r="AD625" i="4"/>
  <c r="AC626" i="4"/>
  <c r="AD626" i="4"/>
  <c r="AC627" i="4"/>
  <c r="AD627" i="4"/>
  <c r="AC628" i="4"/>
  <c r="AD628" i="4"/>
  <c r="AC629" i="4"/>
  <c r="AD629" i="4"/>
  <c r="AC630" i="4"/>
  <c r="AD630" i="4"/>
  <c r="AC631" i="4"/>
  <c r="AD631" i="4"/>
  <c r="AC632" i="4"/>
  <c r="AD632" i="4"/>
  <c r="AC633" i="4"/>
  <c r="AD633" i="4"/>
  <c r="AC634" i="4"/>
  <c r="AD634" i="4"/>
  <c r="AC635" i="4"/>
  <c r="AD635" i="4"/>
  <c r="AC636" i="4"/>
  <c r="AD636" i="4"/>
  <c r="AC637" i="4"/>
  <c r="AD637" i="4"/>
  <c r="AC638" i="4"/>
  <c r="AD638" i="4"/>
  <c r="AC639" i="4"/>
  <c r="AD639" i="4"/>
  <c r="AC640" i="4"/>
  <c r="AD640" i="4"/>
  <c r="AC641" i="4"/>
  <c r="AD641" i="4"/>
  <c r="AC642" i="4"/>
  <c r="AD642" i="4"/>
  <c r="AC643" i="4"/>
  <c r="AD643" i="4"/>
  <c r="AC644" i="4"/>
  <c r="AD644" i="4"/>
  <c r="AC645" i="4"/>
  <c r="AD645" i="4"/>
  <c r="AC646" i="4"/>
  <c r="AD646" i="4"/>
  <c r="AC647" i="4"/>
  <c r="AD647" i="4"/>
  <c r="AC648" i="4"/>
  <c r="AD648" i="4"/>
  <c r="AC649" i="4"/>
  <c r="AD649" i="4"/>
  <c r="AC650" i="4"/>
  <c r="AD650" i="4"/>
  <c r="AC651" i="4"/>
  <c r="AD651" i="4"/>
  <c r="AC652" i="4"/>
  <c r="AD652" i="4"/>
  <c r="AC653" i="4"/>
  <c r="AD653" i="4"/>
  <c r="AC654" i="4"/>
  <c r="AD654" i="4"/>
  <c r="AC655" i="4"/>
  <c r="AD655" i="4"/>
  <c r="AC656" i="4"/>
  <c r="AD656" i="4"/>
  <c r="AC657" i="4"/>
  <c r="AD657" i="4"/>
  <c r="AC658" i="4"/>
  <c r="AD658" i="4"/>
  <c r="AC659" i="4"/>
  <c r="AD659" i="4"/>
  <c r="AC660" i="4"/>
  <c r="AD660" i="4"/>
  <c r="AC661" i="4"/>
  <c r="AD661" i="4"/>
  <c r="AC662" i="4"/>
  <c r="AD662" i="4"/>
  <c r="AC663" i="4"/>
  <c r="AD663" i="4"/>
  <c r="AC664" i="4"/>
  <c r="AD664" i="4"/>
  <c r="AC665" i="4"/>
  <c r="AD665" i="4"/>
  <c r="AC666" i="4"/>
  <c r="AD666" i="4"/>
  <c r="AC667" i="4"/>
  <c r="AD667" i="4"/>
  <c r="AC668" i="4"/>
  <c r="AD668" i="4"/>
  <c r="AC669" i="4"/>
  <c r="AD669" i="4"/>
  <c r="AC670" i="4"/>
  <c r="AD670" i="4"/>
  <c r="AC671" i="4"/>
  <c r="AD671" i="4"/>
  <c r="AC672" i="4"/>
  <c r="AD672" i="4"/>
  <c r="AC673" i="4"/>
  <c r="AD673" i="4"/>
  <c r="AC674" i="4"/>
  <c r="AD674" i="4"/>
  <c r="AC675" i="4"/>
  <c r="AD675" i="4"/>
  <c r="AC676" i="4"/>
  <c r="AD676" i="4"/>
  <c r="AC677" i="4"/>
  <c r="AD677" i="4"/>
  <c r="AC678" i="4"/>
  <c r="AD678" i="4"/>
  <c r="AC679" i="4"/>
  <c r="AD679" i="4"/>
  <c r="AC680" i="4"/>
  <c r="AD680" i="4"/>
  <c r="AC681" i="4"/>
  <c r="AD681" i="4"/>
  <c r="AC682" i="4"/>
  <c r="AD682" i="4"/>
  <c r="AC683" i="4"/>
  <c r="AD683" i="4"/>
  <c r="AC684" i="4"/>
  <c r="AD684" i="4"/>
  <c r="AC685" i="4"/>
  <c r="AD685" i="4"/>
  <c r="AC686" i="4"/>
  <c r="AD686" i="4"/>
  <c r="AC687" i="4"/>
  <c r="AD687" i="4"/>
  <c r="AC688" i="4"/>
  <c r="AD688" i="4"/>
  <c r="AC689" i="4"/>
  <c r="AD689" i="4"/>
  <c r="AC690" i="4"/>
  <c r="AD690" i="4"/>
  <c r="AC691" i="4"/>
  <c r="AD691" i="4"/>
  <c r="AC692" i="4"/>
  <c r="AD692" i="4"/>
  <c r="AC693" i="4"/>
  <c r="AD693" i="4"/>
  <c r="AC694" i="4"/>
  <c r="AD694" i="4"/>
  <c r="AC695" i="4"/>
  <c r="AD695" i="4"/>
  <c r="AC696" i="4"/>
  <c r="AD696" i="4"/>
  <c r="AC697" i="4"/>
  <c r="AD697" i="4"/>
  <c r="AC698" i="4"/>
  <c r="AD698" i="4"/>
  <c r="AC699" i="4"/>
  <c r="AD699" i="4"/>
  <c r="AC700" i="4"/>
  <c r="AD700" i="4"/>
  <c r="AC701" i="4"/>
  <c r="AD701" i="4"/>
  <c r="AC702" i="4"/>
  <c r="AD702" i="4"/>
  <c r="AC703" i="4"/>
  <c r="AD703" i="4"/>
  <c r="AC704" i="4"/>
  <c r="AD704" i="4"/>
  <c r="AC705" i="4"/>
  <c r="AD705" i="4"/>
  <c r="AC706" i="4"/>
  <c r="AD706" i="4"/>
  <c r="AC707" i="4"/>
  <c r="AD707" i="4"/>
  <c r="AC708" i="4"/>
  <c r="AD708" i="4"/>
  <c r="AC709" i="4"/>
  <c r="AD709" i="4"/>
  <c r="AC710" i="4"/>
  <c r="AD710" i="4"/>
  <c r="AC711" i="4"/>
  <c r="AD711" i="4"/>
  <c r="AC712" i="4"/>
  <c r="AD712" i="4"/>
  <c r="AC713" i="4"/>
  <c r="AD713" i="4"/>
  <c r="AC714" i="4"/>
  <c r="AD714" i="4"/>
  <c r="AC715" i="4"/>
  <c r="AD715" i="4"/>
  <c r="AC716" i="4"/>
  <c r="AD716" i="4"/>
  <c r="AC717" i="4"/>
  <c r="AD717" i="4"/>
  <c r="AC718" i="4"/>
  <c r="AD718" i="4"/>
  <c r="AC719" i="4"/>
  <c r="AD719" i="4"/>
  <c r="AC720" i="4"/>
  <c r="AD720" i="4"/>
  <c r="AC721" i="4"/>
  <c r="AD721" i="4"/>
  <c r="AC722" i="4"/>
  <c r="AD722" i="4"/>
  <c r="AC723" i="4"/>
  <c r="AD723" i="4"/>
  <c r="AC724" i="4"/>
  <c r="AD724" i="4"/>
  <c r="AC725" i="4"/>
  <c r="AD725" i="4"/>
  <c r="AC726" i="4"/>
  <c r="AD726" i="4"/>
  <c r="AC727" i="4"/>
  <c r="AD727" i="4"/>
  <c r="AC728" i="4"/>
  <c r="AD728" i="4"/>
  <c r="AC729" i="4"/>
  <c r="AD729" i="4"/>
  <c r="AC730" i="4"/>
  <c r="AD730" i="4"/>
  <c r="AC731" i="4"/>
  <c r="AD731" i="4"/>
  <c r="AC732" i="4"/>
  <c r="AD732" i="4"/>
  <c r="AC733" i="4"/>
  <c r="AD733" i="4"/>
  <c r="AC734" i="4"/>
  <c r="AD734" i="4"/>
  <c r="AC735" i="4"/>
  <c r="AD735" i="4"/>
  <c r="AC736" i="4"/>
  <c r="AD736" i="4"/>
  <c r="AC737" i="4"/>
  <c r="AD737" i="4"/>
  <c r="AC738" i="4"/>
  <c r="AD738" i="4"/>
  <c r="AC739" i="4"/>
  <c r="AD739" i="4"/>
  <c r="AC740" i="4"/>
  <c r="AD740" i="4"/>
  <c r="AC741" i="4"/>
  <c r="AD741" i="4"/>
  <c r="AC742" i="4"/>
  <c r="AD742" i="4"/>
  <c r="AC743" i="4"/>
  <c r="AD743" i="4"/>
  <c r="AC744" i="4"/>
  <c r="AD744" i="4"/>
  <c r="AC745" i="4"/>
  <c r="AD745" i="4"/>
  <c r="AC746" i="4"/>
  <c r="AD746" i="4"/>
  <c r="AC747" i="4"/>
  <c r="AD747" i="4"/>
  <c r="AC748" i="4"/>
  <c r="AD748" i="4"/>
  <c r="AC749" i="4"/>
  <c r="AD749" i="4"/>
  <c r="AC750" i="4"/>
  <c r="AD750" i="4"/>
  <c r="AC751" i="4"/>
  <c r="AD751" i="4"/>
  <c r="AC752" i="4"/>
  <c r="AD752" i="4"/>
  <c r="AC753" i="4"/>
  <c r="AD753" i="4"/>
  <c r="AC754" i="4"/>
  <c r="AD754" i="4"/>
  <c r="AC755" i="4"/>
  <c r="AD755" i="4"/>
  <c r="AC756" i="4"/>
  <c r="AD756" i="4"/>
  <c r="AC757" i="4"/>
  <c r="AD757" i="4"/>
  <c r="AC758" i="4"/>
  <c r="AD758" i="4"/>
  <c r="AC759" i="4"/>
  <c r="AD759" i="4"/>
  <c r="AC760" i="4"/>
  <c r="AD760" i="4"/>
  <c r="AC761" i="4"/>
  <c r="AD761" i="4"/>
  <c r="AC762" i="4"/>
  <c r="AD762" i="4"/>
  <c r="AC763" i="4"/>
  <c r="AD763" i="4"/>
  <c r="AC764" i="4"/>
  <c r="AD764" i="4"/>
  <c r="AC765" i="4"/>
  <c r="AD765" i="4"/>
  <c r="AC766" i="4"/>
  <c r="AD766" i="4"/>
  <c r="AC767" i="4"/>
  <c r="AD767" i="4"/>
  <c r="AC768" i="4"/>
  <c r="AD768" i="4"/>
  <c r="AC769" i="4"/>
  <c r="AD769" i="4"/>
  <c r="AC770" i="4"/>
  <c r="AD770" i="4"/>
  <c r="AC771" i="4"/>
  <c r="AD771" i="4"/>
  <c r="AC772" i="4"/>
  <c r="AD772" i="4"/>
  <c r="AC773" i="4"/>
  <c r="AD773" i="4"/>
  <c r="AC774" i="4"/>
  <c r="AD774" i="4"/>
  <c r="AC775" i="4"/>
  <c r="AD775" i="4"/>
  <c r="AC776" i="4"/>
  <c r="AD776" i="4"/>
  <c r="AC777" i="4"/>
  <c r="AD777" i="4"/>
  <c r="AC778" i="4"/>
  <c r="AD778" i="4"/>
  <c r="AC779" i="4"/>
  <c r="AD779" i="4"/>
  <c r="AC780" i="4"/>
  <c r="AD780" i="4"/>
  <c r="AC781" i="4"/>
  <c r="AD781" i="4"/>
  <c r="AC782" i="4"/>
  <c r="AD782" i="4"/>
  <c r="AC783" i="4"/>
  <c r="AD783" i="4"/>
  <c r="AC784" i="4"/>
  <c r="AD784" i="4"/>
  <c r="AC785" i="4"/>
  <c r="AD785" i="4"/>
  <c r="AC786" i="4"/>
  <c r="AD786" i="4"/>
  <c r="AC787" i="4"/>
  <c r="AD787" i="4"/>
  <c r="AC788" i="4"/>
  <c r="AD788" i="4"/>
  <c r="AC789" i="4"/>
  <c r="AD789" i="4"/>
  <c r="AC790" i="4"/>
  <c r="AD790" i="4"/>
  <c r="AC791" i="4"/>
  <c r="AD791" i="4"/>
  <c r="AC792" i="4"/>
  <c r="AD792" i="4"/>
  <c r="AC793" i="4"/>
  <c r="AD793" i="4"/>
  <c r="AC794" i="4"/>
  <c r="AD794" i="4"/>
  <c r="AC795" i="4"/>
  <c r="AD795" i="4"/>
  <c r="AC796" i="4"/>
  <c r="AD796" i="4"/>
  <c r="AC797" i="4"/>
  <c r="AD797" i="4"/>
  <c r="AC798" i="4"/>
  <c r="AD798" i="4"/>
  <c r="AC799" i="4"/>
  <c r="AD799" i="4"/>
  <c r="AC800" i="4"/>
  <c r="AD800" i="4"/>
  <c r="AC801" i="4"/>
  <c r="AD801" i="4"/>
  <c r="AC802" i="4"/>
  <c r="AD802" i="4"/>
  <c r="AC803" i="4"/>
  <c r="AD803" i="4"/>
  <c r="AC804" i="4"/>
  <c r="AD804" i="4"/>
  <c r="AC805" i="4"/>
  <c r="AD805" i="4"/>
  <c r="AC806" i="4"/>
  <c r="AD806" i="4"/>
  <c r="AC807" i="4"/>
  <c r="AD807" i="4"/>
  <c r="AC808" i="4"/>
  <c r="AD808" i="4"/>
  <c r="AC809" i="4"/>
  <c r="AD809" i="4"/>
  <c r="AC810" i="4"/>
  <c r="AD810" i="4"/>
  <c r="AC811" i="4"/>
  <c r="AD811" i="4"/>
  <c r="AC812" i="4"/>
  <c r="AD812" i="4"/>
  <c r="AC813" i="4"/>
  <c r="AD813" i="4"/>
  <c r="AC814" i="4"/>
  <c r="AD814" i="4"/>
  <c r="AC815" i="4"/>
  <c r="AD815" i="4"/>
  <c r="AC816" i="4"/>
  <c r="AD816" i="4"/>
  <c r="AC817" i="4"/>
  <c r="AD817" i="4"/>
  <c r="AC818" i="4"/>
  <c r="AD818" i="4"/>
  <c r="AC819" i="4"/>
  <c r="AD819" i="4"/>
  <c r="AC820" i="4"/>
  <c r="AD820" i="4"/>
  <c r="AC821" i="4"/>
  <c r="AD821" i="4"/>
  <c r="AC822" i="4"/>
  <c r="AD822" i="4"/>
  <c r="AC823" i="4"/>
  <c r="AD823" i="4"/>
  <c r="AC824" i="4"/>
  <c r="AD824" i="4"/>
  <c r="AC825" i="4"/>
  <c r="AD825" i="4"/>
  <c r="AC826" i="4"/>
  <c r="AD826" i="4"/>
  <c r="AC827" i="4"/>
  <c r="AD827" i="4"/>
  <c r="AC828" i="4"/>
  <c r="AD828" i="4"/>
  <c r="AC829" i="4"/>
  <c r="AD829" i="4"/>
  <c r="AC830" i="4"/>
  <c r="AD830" i="4"/>
  <c r="AC831" i="4"/>
  <c r="AD831" i="4"/>
  <c r="AC832" i="4"/>
  <c r="AD832" i="4"/>
  <c r="AC833" i="4"/>
  <c r="AD833" i="4"/>
  <c r="AC834" i="4"/>
  <c r="AD834" i="4"/>
  <c r="AC835" i="4"/>
  <c r="AD835" i="4"/>
  <c r="AC836" i="4"/>
  <c r="AD836" i="4"/>
  <c r="AC837" i="4"/>
  <c r="AD837" i="4"/>
  <c r="AC838" i="4"/>
  <c r="AD838" i="4"/>
  <c r="AC839" i="4"/>
  <c r="AD839" i="4"/>
  <c r="AC840" i="4"/>
  <c r="AD840" i="4"/>
  <c r="AC841" i="4"/>
  <c r="AD841" i="4"/>
  <c r="AC842" i="4"/>
  <c r="AD842" i="4"/>
  <c r="AC843" i="4"/>
  <c r="AD843" i="4"/>
  <c r="AC844" i="4"/>
  <c r="AD844" i="4"/>
  <c r="AC845" i="4"/>
  <c r="AD845" i="4"/>
  <c r="AC846" i="4"/>
  <c r="AD846" i="4"/>
  <c r="AC847" i="4"/>
  <c r="AD847" i="4"/>
  <c r="AC848" i="4"/>
  <c r="AD848" i="4"/>
  <c r="AC849" i="4"/>
  <c r="AD849" i="4"/>
  <c r="AC850" i="4"/>
  <c r="AD850" i="4"/>
  <c r="AC851" i="4"/>
  <c r="AD851" i="4"/>
  <c r="AC852" i="4"/>
  <c r="AD852" i="4"/>
  <c r="AC853" i="4"/>
  <c r="AD853" i="4"/>
  <c r="AC854" i="4"/>
  <c r="AD854" i="4"/>
  <c r="AC855" i="4"/>
  <c r="AD855" i="4"/>
  <c r="AC856" i="4"/>
  <c r="AD856" i="4"/>
  <c r="AC857" i="4"/>
  <c r="AD857" i="4"/>
  <c r="AC858" i="4"/>
  <c r="AD858" i="4"/>
  <c r="AC859" i="4"/>
  <c r="AD859" i="4"/>
  <c r="AC860" i="4"/>
  <c r="AD860" i="4"/>
  <c r="AC861" i="4"/>
  <c r="AD861" i="4"/>
  <c r="AC862" i="4"/>
  <c r="AD862" i="4"/>
  <c r="AC863" i="4"/>
  <c r="AD863" i="4"/>
  <c r="AC864" i="4"/>
  <c r="AD864" i="4"/>
  <c r="AC865" i="4"/>
  <c r="AD865" i="4"/>
  <c r="AC866" i="4"/>
  <c r="AD866" i="4"/>
  <c r="AC867" i="4"/>
  <c r="AD867" i="4"/>
  <c r="AC868" i="4"/>
  <c r="AD868" i="4"/>
  <c r="AC869" i="4"/>
  <c r="AD869" i="4"/>
  <c r="AC870" i="4"/>
  <c r="AD870" i="4"/>
  <c r="AC871" i="4"/>
  <c r="AD871" i="4"/>
  <c r="AC872" i="4"/>
  <c r="AD872" i="4"/>
  <c r="AC873" i="4"/>
  <c r="AD873" i="4"/>
  <c r="AC874" i="4"/>
  <c r="AD874" i="4"/>
  <c r="AC875" i="4"/>
  <c r="AD875" i="4"/>
  <c r="AC876" i="4"/>
  <c r="AD876" i="4"/>
  <c r="AC877" i="4"/>
  <c r="AD877" i="4"/>
  <c r="AC878" i="4"/>
  <c r="AD878" i="4"/>
  <c r="AC879" i="4"/>
  <c r="AD879" i="4"/>
  <c r="AC880" i="4"/>
  <c r="AD880" i="4"/>
  <c r="AC881" i="4"/>
  <c r="AD881" i="4"/>
  <c r="AC882" i="4"/>
  <c r="AD882" i="4"/>
  <c r="AC883" i="4"/>
  <c r="AD883" i="4"/>
  <c r="AC884" i="4"/>
  <c r="AD884" i="4"/>
  <c r="AC885" i="4"/>
  <c r="AD885" i="4"/>
  <c r="AC886" i="4"/>
  <c r="AD886" i="4"/>
  <c r="AC887" i="4"/>
  <c r="AD887" i="4"/>
  <c r="AC888" i="4"/>
  <c r="AD888" i="4"/>
  <c r="AC889" i="4"/>
  <c r="AD889" i="4"/>
  <c r="AC890" i="4"/>
  <c r="AD890" i="4"/>
  <c r="AC891" i="4"/>
  <c r="AD891" i="4"/>
  <c r="AC892" i="4"/>
  <c r="AD892" i="4"/>
  <c r="AC893" i="4"/>
  <c r="AD893" i="4"/>
  <c r="AC894" i="4"/>
  <c r="AD894" i="4"/>
  <c r="AC895" i="4"/>
  <c r="AD895" i="4"/>
  <c r="AC896" i="4"/>
  <c r="AD896" i="4"/>
  <c r="AC897" i="4"/>
  <c r="AD897" i="4"/>
  <c r="AC898" i="4"/>
  <c r="AD898" i="4"/>
  <c r="AC899" i="4"/>
  <c r="AD899" i="4"/>
  <c r="AC900" i="4"/>
  <c r="AD900" i="4"/>
  <c r="AC901" i="4"/>
  <c r="AD901" i="4"/>
  <c r="AC902" i="4"/>
  <c r="AD902" i="4"/>
  <c r="AC903" i="4"/>
  <c r="AD903" i="4"/>
  <c r="AC904" i="4"/>
  <c r="AD904" i="4"/>
  <c r="AC905" i="4"/>
  <c r="AD905" i="4"/>
  <c r="AC906" i="4"/>
  <c r="AD906" i="4"/>
  <c r="AC907" i="4"/>
  <c r="AD907" i="4"/>
  <c r="AC908" i="4"/>
  <c r="AD908" i="4"/>
  <c r="AC909" i="4"/>
  <c r="AD909" i="4"/>
  <c r="AC910" i="4"/>
  <c r="AD910" i="4"/>
  <c r="AC911" i="4"/>
  <c r="AD911" i="4"/>
  <c r="AC912" i="4"/>
  <c r="AD912" i="4"/>
  <c r="AC913" i="4"/>
  <c r="AD913" i="4"/>
  <c r="AC914" i="4"/>
  <c r="AD914" i="4"/>
  <c r="AC915" i="4"/>
  <c r="AD915" i="4"/>
  <c r="AC916" i="4"/>
  <c r="AD916" i="4"/>
  <c r="AC917" i="4"/>
  <c r="AD917" i="4"/>
  <c r="AC918" i="4"/>
  <c r="AD918" i="4"/>
  <c r="AC919" i="4"/>
  <c r="AD919" i="4"/>
  <c r="AC920" i="4"/>
  <c r="AD920" i="4"/>
  <c r="AC921" i="4"/>
  <c r="AD921" i="4"/>
  <c r="AC922" i="4"/>
  <c r="AD922" i="4"/>
  <c r="AC923" i="4"/>
  <c r="AD923" i="4"/>
  <c r="AC924" i="4"/>
  <c r="AD924" i="4"/>
  <c r="AC925" i="4"/>
  <c r="AD925" i="4"/>
  <c r="AC926" i="4"/>
  <c r="AD926" i="4"/>
  <c r="AC927" i="4"/>
  <c r="AD927" i="4"/>
  <c r="AC928" i="4"/>
  <c r="AD928" i="4"/>
  <c r="AC929" i="4"/>
  <c r="AD929" i="4"/>
  <c r="AC930" i="4"/>
  <c r="AD930" i="4"/>
  <c r="AC931" i="4"/>
  <c r="AD931" i="4"/>
  <c r="AC932" i="4"/>
  <c r="AD932" i="4"/>
  <c r="AC933" i="4"/>
  <c r="AD933" i="4"/>
  <c r="AC934" i="4"/>
  <c r="AD934" i="4"/>
  <c r="AC935" i="4"/>
  <c r="AD935" i="4"/>
  <c r="AC936" i="4"/>
  <c r="AD936" i="4"/>
  <c r="AC937" i="4"/>
  <c r="AD937" i="4"/>
  <c r="AC938" i="4"/>
  <c r="AD938" i="4"/>
  <c r="AC939" i="4"/>
  <c r="AD939" i="4"/>
  <c r="AC940" i="4"/>
  <c r="AD940" i="4"/>
  <c r="AC941" i="4"/>
  <c r="AD941" i="4"/>
  <c r="AC942" i="4"/>
  <c r="AD942" i="4"/>
  <c r="AC943" i="4"/>
  <c r="AD943" i="4"/>
  <c r="AC944" i="4"/>
  <c r="AD944" i="4"/>
  <c r="AC945" i="4"/>
  <c r="AD945" i="4"/>
  <c r="AC946" i="4"/>
  <c r="AD946" i="4"/>
  <c r="AC947" i="4"/>
  <c r="AD947" i="4"/>
  <c r="AC948" i="4"/>
  <c r="AD948" i="4"/>
  <c r="AC949" i="4"/>
  <c r="AD949" i="4"/>
  <c r="AC950" i="4"/>
  <c r="AD950" i="4"/>
  <c r="AC951" i="4"/>
  <c r="AD951" i="4"/>
  <c r="AC952" i="4"/>
  <c r="AD952" i="4"/>
  <c r="AC953" i="4"/>
  <c r="AD953" i="4"/>
  <c r="AC954" i="4"/>
  <c r="AD954" i="4"/>
  <c r="AC955" i="4"/>
  <c r="AD955" i="4"/>
  <c r="AC956" i="4"/>
  <c r="AD956" i="4"/>
  <c r="AC957" i="4"/>
  <c r="AD957" i="4"/>
  <c r="AC958" i="4"/>
  <c r="AD958" i="4"/>
  <c r="AC959" i="4"/>
  <c r="AD959" i="4"/>
  <c r="AC960" i="4"/>
  <c r="AD960" i="4"/>
  <c r="AC961" i="4"/>
  <c r="AD961" i="4"/>
  <c r="AC962" i="4"/>
  <c r="AD962" i="4"/>
  <c r="AC963" i="4"/>
  <c r="AD963" i="4"/>
  <c r="AC964" i="4"/>
  <c r="AD964" i="4"/>
  <c r="AC965" i="4"/>
  <c r="AD965" i="4"/>
  <c r="AC966" i="4"/>
  <c r="AD966" i="4"/>
  <c r="AC967" i="4"/>
  <c r="AD967" i="4"/>
  <c r="AC968" i="4"/>
  <c r="AD968" i="4"/>
  <c r="AC969" i="4"/>
  <c r="AD969" i="4"/>
  <c r="AC970" i="4"/>
  <c r="AD970" i="4"/>
  <c r="AC971" i="4"/>
  <c r="AD971" i="4"/>
  <c r="AC972" i="4"/>
  <c r="AD972" i="4"/>
  <c r="AC973" i="4"/>
  <c r="AD973" i="4"/>
  <c r="AC974" i="4"/>
  <c r="AD974" i="4"/>
  <c r="AC975" i="4"/>
  <c r="AD975" i="4"/>
  <c r="AC976" i="4"/>
  <c r="AD976" i="4"/>
  <c r="AC977" i="4"/>
  <c r="AD977" i="4"/>
  <c r="AC978" i="4"/>
  <c r="AD978" i="4"/>
  <c r="AC979" i="4"/>
  <c r="AD979" i="4"/>
  <c r="AC980" i="4"/>
  <c r="AD980" i="4"/>
  <c r="AC981" i="4"/>
  <c r="AD981" i="4"/>
  <c r="AC982" i="4"/>
  <c r="AD982" i="4"/>
  <c r="AC983" i="4"/>
  <c r="AD983" i="4"/>
  <c r="AC984" i="4"/>
  <c r="AD984" i="4"/>
  <c r="AC985" i="4"/>
  <c r="AD985" i="4"/>
  <c r="AC986" i="4"/>
  <c r="AD986" i="4"/>
  <c r="AC987" i="4"/>
  <c r="AD987" i="4"/>
  <c r="AC988" i="4"/>
  <c r="AD988" i="4"/>
  <c r="AC989" i="4"/>
  <c r="AD989" i="4"/>
  <c r="AC990" i="4"/>
  <c r="AD990" i="4"/>
  <c r="AC991" i="4"/>
  <c r="AD991" i="4"/>
  <c r="AC992" i="4"/>
  <c r="AD992" i="4"/>
  <c r="AC993" i="4"/>
  <c r="AD993" i="4"/>
  <c r="AC994" i="4"/>
  <c r="AD994" i="4"/>
  <c r="AC995" i="4"/>
  <c r="AD995" i="4"/>
  <c r="AC996" i="4"/>
  <c r="AD996" i="4"/>
  <c r="AC997" i="4"/>
  <c r="AD997" i="4"/>
  <c r="AC998" i="4"/>
  <c r="AD998" i="4"/>
  <c r="AC999" i="4"/>
  <c r="AD999" i="4"/>
  <c r="AC1000" i="4"/>
  <c r="AD1000" i="4"/>
  <c r="AC1001" i="4"/>
  <c r="AD1001" i="4"/>
  <c r="AC1002" i="4"/>
  <c r="AD1002" i="4"/>
  <c r="AC1003" i="4"/>
  <c r="AD1003" i="4"/>
  <c r="AC1004" i="4"/>
  <c r="AD1004" i="4"/>
  <c r="AC1005" i="4"/>
  <c r="AD1005" i="4"/>
  <c r="AC1006" i="4"/>
  <c r="AD1006" i="4"/>
  <c r="AC1007" i="4"/>
  <c r="AD1007" i="4"/>
  <c r="AC1008" i="4"/>
  <c r="AD1008" i="4"/>
  <c r="AC1009" i="4"/>
  <c r="AD1009" i="4"/>
  <c r="AC1010" i="4"/>
  <c r="AD1010" i="4"/>
  <c r="AC1011" i="4"/>
  <c r="AD1011" i="4"/>
  <c r="AC1012" i="4"/>
  <c r="AD1012" i="4"/>
  <c r="AC1013" i="4"/>
  <c r="AD1013" i="4"/>
  <c r="AC1014" i="4"/>
  <c r="AD1014" i="4"/>
  <c r="AC1015" i="4"/>
  <c r="AD1015" i="4"/>
  <c r="AC1016" i="4"/>
  <c r="AD1016" i="4"/>
  <c r="AC1017" i="4"/>
  <c r="AD1017" i="4"/>
  <c r="AC1018" i="4"/>
  <c r="AD1018" i="4"/>
  <c r="AC1019" i="4"/>
  <c r="AD1019" i="4"/>
  <c r="AC1020" i="4"/>
  <c r="AD1020" i="4"/>
  <c r="AC1021" i="4"/>
  <c r="AD1021" i="4"/>
  <c r="AC1022" i="4"/>
  <c r="AD1022" i="4"/>
  <c r="AC1023" i="4"/>
  <c r="AD1023" i="4"/>
  <c r="AC1024" i="4"/>
  <c r="AD1024" i="4"/>
  <c r="AC1025" i="4"/>
  <c r="AD1025" i="4"/>
  <c r="AC1026" i="4"/>
  <c r="AD1026" i="4"/>
  <c r="AC1027" i="4"/>
  <c r="AD1027" i="4"/>
  <c r="AC1028" i="4"/>
  <c r="AD1028" i="4"/>
  <c r="AC1029" i="4"/>
  <c r="AD1029" i="4"/>
  <c r="AC1030" i="4"/>
  <c r="AD1030" i="4"/>
  <c r="AC1031" i="4"/>
  <c r="AD1031" i="4"/>
  <c r="AC1032" i="4"/>
  <c r="AD1032" i="4"/>
  <c r="AC1033" i="4"/>
  <c r="AD1033" i="4"/>
  <c r="AC1034" i="4"/>
  <c r="AD1034" i="4"/>
  <c r="AC1035" i="4"/>
  <c r="AD1035" i="4"/>
  <c r="AC1036" i="4"/>
  <c r="AD1036" i="4"/>
  <c r="AC1037" i="4"/>
  <c r="AD1037" i="4"/>
  <c r="AC1038" i="4"/>
  <c r="AD1038" i="4"/>
  <c r="AC1039" i="4"/>
  <c r="AD1039" i="4"/>
  <c r="AC1040" i="4"/>
  <c r="AD1040" i="4"/>
  <c r="AC1041" i="4"/>
  <c r="AD1041" i="4"/>
  <c r="AC1042" i="4"/>
  <c r="AD1042" i="4"/>
  <c r="AC1043" i="4"/>
  <c r="AD1043" i="4"/>
  <c r="AC1044" i="4"/>
  <c r="AD1044" i="4"/>
  <c r="AC1045" i="4"/>
  <c r="AD1045" i="4"/>
  <c r="AC1046" i="4"/>
  <c r="AD1046" i="4"/>
  <c r="AC1047" i="4"/>
  <c r="AD1047" i="4"/>
  <c r="AC1048" i="4"/>
  <c r="AD1048" i="4"/>
  <c r="AC1049" i="4"/>
  <c r="AD1049" i="4"/>
  <c r="AC1050" i="4"/>
  <c r="AD1050" i="4"/>
  <c r="AC1051" i="4"/>
  <c r="AD1051" i="4"/>
  <c r="AC1052" i="4"/>
  <c r="AD1052" i="4"/>
  <c r="AC1053" i="4"/>
  <c r="AD1053" i="4"/>
  <c r="AC1054" i="4"/>
  <c r="AD1054" i="4"/>
  <c r="AC1055" i="4"/>
  <c r="AD1055" i="4"/>
  <c r="AC1056" i="4"/>
  <c r="AD1056" i="4"/>
  <c r="AC1057" i="4"/>
  <c r="AD1057" i="4"/>
  <c r="AC1058" i="4"/>
  <c r="AD1058" i="4"/>
  <c r="AC1059" i="4"/>
  <c r="AD1059" i="4"/>
  <c r="AC1060" i="4"/>
  <c r="AD1060" i="4"/>
  <c r="AC1061" i="4"/>
  <c r="AD1061" i="4"/>
  <c r="AC1062" i="4"/>
  <c r="AD1062" i="4"/>
  <c r="AC1063" i="4"/>
  <c r="AD1063" i="4"/>
  <c r="AC1064" i="4"/>
  <c r="AD1064" i="4"/>
  <c r="AC1065" i="4"/>
  <c r="AD1065" i="4"/>
  <c r="AC1066" i="4"/>
  <c r="AD1066" i="4"/>
  <c r="AC1067" i="4"/>
  <c r="AD1067" i="4"/>
  <c r="AC1068" i="4"/>
  <c r="AD1068" i="4"/>
  <c r="AC1069" i="4"/>
  <c r="AD1069" i="4"/>
  <c r="AC1070" i="4"/>
  <c r="AD1070" i="4"/>
  <c r="AC1071" i="4"/>
  <c r="AD1071" i="4"/>
  <c r="AC1072" i="4"/>
  <c r="AD1072" i="4"/>
  <c r="AC1073" i="4"/>
  <c r="AD1073" i="4"/>
  <c r="AC1074" i="4"/>
  <c r="AD1074" i="4"/>
  <c r="AC1075" i="4"/>
  <c r="AD1075" i="4"/>
  <c r="AC1076" i="4"/>
  <c r="AD1076" i="4"/>
  <c r="AC1077" i="4"/>
  <c r="AD1077" i="4"/>
  <c r="AC1078" i="4"/>
  <c r="AD1078" i="4"/>
  <c r="AC1079" i="4"/>
  <c r="AD1079" i="4"/>
  <c r="AC1080" i="4"/>
  <c r="AD1080" i="4"/>
  <c r="AC1081" i="4"/>
  <c r="AD1081" i="4"/>
  <c r="AC1082" i="4"/>
  <c r="AD1082" i="4"/>
  <c r="AC1083" i="4"/>
  <c r="AD1083" i="4"/>
  <c r="AC1084" i="4"/>
  <c r="AD1084" i="4"/>
  <c r="AC1085" i="4"/>
  <c r="AD1085" i="4"/>
  <c r="AC1086" i="4"/>
  <c r="AD1086" i="4"/>
  <c r="AC1087" i="4"/>
  <c r="AD1087" i="4"/>
  <c r="AC1088" i="4"/>
  <c r="AD1088" i="4"/>
  <c r="AC1089" i="4"/>
  <c r="AD1089" i="4"/>
  <c r="AC1090" i="4"/>
  <c r="AD1090" i="4"/>
  <c r="AC1091" i="4"/>
  <c r="AD1091" i="4"/>
  <c r="AC1092" i="4"/>
  <c r="AD1092" i="4"/>
  <c r="AC1093" i="4"/>
  <c r="AD1093" i="4"/>
  <c r="AC1094" i="4"/>
  <c r="AD1094" i="4"/>
  <c r="AC1095" i="4"/>
  <c r="AD1095" i="4"/>
  <c r="AC1096" i="4"/>
  <c r="AD1096" i="4"/>
  <c r="AC1097" i="4"/>
  <c r="AD1097" i="4"/>
  <c r="AC1098" i="4"/>
  <c r="AD1098" i="4"/>
  <c r="AC1099" i="4"/>
  <c r="AD1099" i="4"/>
  <c r="AC1100" i="4"/>
  <c r="AD1100" i="4"/>
  <c r="AC1101" i="4"/>
  <c r="AD1101" i="4"/>
  <c r="AC1102" i="4"/>
  <c r="AD1102" i="4"/>
  <c r="AC1103" i="4"/>
  <c r="AD1103" i="4"/>
  <c r="AC1104" i="4"/>
  <c r="AD1104" i="4"/>
  <c r="AC1105" i="4"/>
  <c r="AD1105" i="4"/>
  <c r="AC1106" i="4"/>
  <c r="AD1106" i="4"/>
  <c r="AC1107" i="4"/>
  <c r="AD1107" i="4"/>
  <c r="AC1108" i="4"/>
  <c r="AD1108" i="4"/>
  <c r="AC1109" i="4"/>
  <c r="AD1109" i="4"/>
  <c r="AC1110" i="4"/>
  <c r="AD1110" i="4"/>
  <c r="AC1111" i="4"/>
  <c r="AD1111" i="4"/>
  <c r="AC1112" i="4"/>
  <c r="AD1112" i="4"/>
  <c r="AC1113" i="4"/>
  <c r="AD1113" i="4"/>
  <c r="AC1114" i="4"/>
  <c r="AD1114" i="4"/>
  <c r="AC1115" i="4"/>
  <c r="AD1115" i="4"/>
  <c r="AC1116" i="4"/>
  <c r="AD1116" i="4"/>
  <c r="AC1117" i="4"/>
  <c r="AD1117" i="4"/>
  <c r="AC1118" i="4"/>
  <c r="AD1118" i="4"/>
  <c r="AC1119" i="4"/>
  <c r="AD1119" i="4"/>
  <c r="AC1120" i="4"/>
  <c r="AD1120" i="4"/>
  <c r="AC1121" i="4"/>
  <c r="AD1121" i="4"/>
  <c r="AC1122" i="4"/>
  <c r="AD1122" i="4"/>
  <c r="AC1123" i="4"/>
  <c r="AD1123" i="4"/>
  <c r="AC1124" i="4"/>
  <c r="AD1124" i="4"/>
  <c r="AC1125" i="4"/>
  <c r="AD1125" i="4"/>
  <c r="AC1126" i="4"/>
  <c r="AD1126" i="4"/>
  <c r="AC1127" i="4"/>
  <c r="AD1127" i="4"/>
  <c r="AC1128" i="4"/>
  <c r="AD1128" i="4"/>
  <c r="AC1129" i="4"/>
  <c r="AD1129" i="4"/>
  <c r="AC1130" i="4"/>
  <c r="AD1130" i="4"/>
  <c r="AC1131" i="4"/>
  <c r="AD1131" i="4"/>
  <c r="AC1132" i="4"/>
  <c r="AD1132" i="4"/>
  <c r="AC1133" i="4"/>
  <c r="AD1133" i="4"/>
  <c r="AC1134" i="4"/>
  <c r="AD1134" i="4"/>
  <c r="AC1135" i="4"/>
  <c r="AD1135" i="4"/>
  <c r="AC1136" i="4"/>
  <c r="AD1136" i="4"/>
  <c r="AC1137" i="4"/>
  <c r="AD1137" i="4"/>
  <c r="AC1138" i="4"/>
  <c r="AD1138" i="4"/>
  <c r="AC1139" i="4"/>
  <c r="AD1139" i="4"/>
  <c r="AC1140" i="4"/>
  <c r="AD1140" i="4"/>
  <c r="AC1141" i="4"/>
  <c r="AD1141" i="4"/>
  <c r="AC1142" i="4"/>
  <c r="AD1142" i="4"/>
  <c r="AC1143" i="4"/>
  <c r="AD1143" i="4"/>
  <c r="AC1144" i="4"/>
  <c r="AD1144" i="4"/>
  <c r="AC1145" i="4"/>
  <c r="AD1145" i="4"/>
  <c r="AC1146" i="4"/>
  <c r="AD1146" i="4"/>
  <c r="AC1147" i="4"/>
  <c r="AD1147" i="4"/>
  <c r="AC1148" i="4"/>
  <c r="AD1148" i="4"/>
  <c r="AC1149" i="4"/>
  <c r="AD1149" i="4"/>
  <c r="AC1150" i="4"/>
  <c r="AD1150" i="4"/>
  <c r="AC1151" i="4"/>
  <c r="AD1151" i="4"/>
  <c r="AC1152" i="4"/>
  <c r="AD1152" i="4"/>
  <c r="AC1153" i="4"/>
  <c r="AD1153" i="4"/>
  <c r="AC1154" i="4"/>
  <c r="AD1154" i="4"/>
  <c r="AC1155" i="4"/>
  <c r="AD1155" i="4"/>
  <c r="AC1156" i="4"/>
  <c r="AD1156" i="4"/>
  <c r="AC1157" i="4"/>
  <c r="AD1157" i="4"/>
  <c r="AC1158" i="4"/>
  <c r="AD1158" i="4"/>
  <c r="AC1159" i="4"/>
  <c r="AD1159" i="4"/>
  <c r="AC1160" i="4"/>
  <c r="AD1160" i="4"/>
  <c r="AC1161" i="4"/>
  <c r="AD1161" i="4"/>
  <c r="AC1162" i="4"/>
  <c r="AD1162" i="4"/>
  <c r="AC1163" i="4"/>
  <c r="AD1163" i="4"/>
  <c r="AC1164" i="4"/>
  <c r="AD1164" i="4"/>
  <c r="AC1165" i="4"/>
  <c r="AD1165" i="4"/>
  <c r="AC1166" i="4"/>
  <c r="AD1166" i="4"/>
  <c r="AC1167" i="4"/>
  <c r="AD1167" i="4"/>
  <c r="AC1168" i="4"/>
  <c r="AD1168" i="4"/>
  <c r="AC1169" i="4"/>
  <c r="AD1169" i="4"/>
  <c r="AC1170" i="4"/>
  <c r="AD1170" i="4"/>
  <c r="AC1171" i="4"/>
  <c r="AD1171" i="4"/>
  <c r="AC1172" i="4"/>
  <c r="AD1172" i="4"/>
  <c r="AC1173" i="4"/>
  <c r="AD1173" i="4"/>
  <c r="AC1174" i="4"/>
  <c r="AD1174" i="4"/>
  <c r="AC1175" i="4"/>
  <c r="AD1175" i="4"/>
  <c r="AC1176" i="4"/>
  <c r="AD1176" i="4"/>
  <c r="AC1177" i="4"/>
  <c r="AD1177" i="4"/>
  <c r="AC1178" i="4"/>
  <c r="AD1178" i="4"/>
  <c r="AC1179" i="4"/>
  <c r="AD1179" i="4"/>
  <c r="AC1180" i="4"/>
  <c r="AD1180" i="4"/>
  <c r="AC1181" i="4"/>
  <c r="AD1181" i="4"/>
  <c r="AC1182" i="4"/>
  <c r="AD1182" i="4"/>
  <c r="AC1183" i="4"/>
  <c r="AD1183" i="4"/>
  <c r="AC1184" i="4"/>
  <c r="AD1184" i="4"/>
  <c r="AC1185" i="4"/>
  <c r="AD1185" i="4"/>
  <c r="AC1186" i="4"/>
  <c r="AD1186" i="4"/>
  <c r="AC1187" i="4"/>
  <c r="AD1187" i="4"/>
  <c r="AC1188" i="4"/>
  <c r="AD1188" i="4"/>
  <c r="AC1189" i="4"/>
  <c r="AD1189" i="4"/>
  <c r="AC1190" i="4"/>
  <c r="AD1190" i="4"/>
  <c r="AC1191" i="4"/>
  <c r="AD1191" i="4"/>
  <c r="AC1192" i="4"/>
  <c r="AD1192" i="4"/>
  <c r="AC1193" i="4"/>
  <c r="AD1193" i="4"/>
  <c r="AC1194" i="4"/>
  <c r="AD1194" i="4"/>
  <c r="AC1195" i="4"/>
  <c r="AD1195" i="4"/>
  <c r="AC1196" i="4"/>
  <c r="AD1196" i="4"/>
  <c r="AC1197" i="4"/>
  <c r="AD1197" i="4"/>
  <c r="AC1198" i="4"/>
  <c r="AD1198" i="4"/>
  <c r="AC1199" i="4"/>
  <c r="AD1199" i="4"/>
  <c r="AC1200" i="4"/>
  <c r="AD1200" i="4"/>
  <c r="AC1201" i="4"/>
  <c r="AD1201" i="4"/>
  <c r="AC1202" i="4"/>
  <c r="AD1202" i="4"/>
  <c r="AC1203" i="4"/>
  <c r="AD1203" i="4"/>
  <c r="AC1204" i="4"/>
  <c r="AD1204" i="4"/>
  <c r="AC1205" i="4"/>
  <c r="AD1205" i="4"/>
  <c r="AC1206" i="4"/>
  <c r="AD1206" i="4"/>
  <c r="AC1207" i="4"/>
  <c r="AD1207" i="4"/>
  <c r="AC1208" i="4"/>
  <c r="AD1208" i="4"/>
  <c r="AC1209" i="4"/>
  <c r="AD1209" i="4"/>
  <c r="AC1210" i="4"/>
  <c r="AD1210" i="4"/>
  <c r="AC1211" i="4"/>
  <c r="AD1211" i="4"/>
  <c r="AC1212" i="4"/>
  <c r="AD1212" i="4"/>
  <c r="AC1213" i="4"/>
  <c r="AD1213" i="4"/>
  <c r="AC1214" i="4"/>
  <c r="AD1214" i="4"/>
  <c r="AC1215" i="4"/>
  <c r="AD1215" i="4"/>
  <c r="AC1216" i="4"/>
  <c r="AD1216" i="4"/>
  <c r="AC1217" i="4"/>
  <c r="AD1217" i="4"/>
  <c r="AC1218" i="4"/>
  <c r="AD1218" i="4"/>
  <c r="AC1219" i="4"/>
  <c r="AD1219" i="4"/>
  <c r="AC1220" i="4"/>
  <c r="AD1220" i="4"/>
  <c r="AC1221" i="4"/>
  <c r="AD1221" i="4"/>
  <c r="AC1222" i="4"/>
  <c r="AD1222" i="4"/>
  <c r="AC1223" i="4"/>
  <c r="AD1223" i="4"/>
  <c r="AC1224" i="4"/>
  <c r="AD1224" i="4"/>
  <c r="AC1225" i="4"/>
  <c r="AD1225" i="4"/>
  <c r="AC1226" i="4"/>
  <c r="AD1226" i="4"/>
  <c r="AC1227" i="4"/>
  <c r="AD1227" i="4"/>
  <c r="AC1228" i="4"/>
  <c r="AD1228" i="4"/>
  <c r="AC1229" i="4"/>
  <c r="AD1229" i="4"/>
  <c r="AC1230" i="4"/>
  <c r="AD1230" i="4"/>
  <c r="AC1231" i="4"/>
  <c r="AD1231" i="4"/>
  <c r="AC1232" i="4"/>
  <c r="AD1232" i="4"/>
  <c r="AC1233" i="4"/>
  <c r="AD1233" i="4"/>
  <c r="AC1234" i="4"/>
  <c r="AD1234" i="4"/>
  <c r="AC1235" i="4"/>
  <c r="AD1235" i="4"/>
  <c r="AC1236" i="4"/>
  <c r="AD1236" i="4"/>
  <c r="AC1237" i="4"/>
  <c r="AD1237" i="4"/>
  <c r="AC1238" i="4"/>
  <c r="AD1238" i="4"/>
  <c r="AC1239" i="4"/>
  <c r="AD1239" i="4"/>
  <c r="AC1240" i="4"/>
  <c r="AD1240" i="4"/>
  <c r="AC1241" i="4"/>
  <c r="AD1241" i="4"/>
  <c r="AC1242" i="4"/>
  <c r="AD1242" i="4"/>
  <c r="AC1243" i="4"/>
  <c r="AD1243" i="4"/>
  <c r="AC1244" i="4"/>
  <c r="AD1244" i="4"/>
  <c r="AC1245" i="4"/>
  <c r="AD1245" i="4"/>
  <c r="AC1246" i="4"/>
  <c r="AD1246" i="4"/>
  <c r="AC1247" i="4"/>
  <c r="AD1247" i="4"/>
  <c r="AC1248" i="4"/>
  <c r="AD1248" i="4"/>
  <c r="AC1249" i="4"/>
  <c r="AD1249" i="4"/>
  <c r="AC1250" i="4"/>
  <c r="AD1250" i="4"/>
  <c r="AC1251" i="4"/>
  <c r="AD1251" i="4"/>
  <c r="AC1252" i="4"/>
  <c r="AD1252" i="4"/>
  <c r="AC1253" i="4"/>
  <c r="AD1253" i="4"/>
  <c r="AC1254" i="4"/>
  <c r="AD1254" i="4"/>
  <c r="AC1255" i="4"/>
  <c r="AD1255" i="4"/>
  <c r="AC1256" i="4"/>
  <c r="AD1256" i="4"/>
  <c r="AC1257" i="4"/>
  <c r="AD1257" i="4"/>
  <c r="AC1258" i="4"/>
  <c r="AD1258" i="4"/>
  <c r="AC1259" i="4"/>
  <c r="AD1259" i="4"/>
  <c r="AC1260" i="4"/>
  <c r="AD1260" i="4"/>
  <c r="AC1261" i="4"/>
  <c r="AD1261" i="4"/>
  <c r="AC1262" i="4"/>
  <c r="AD1262" i="4"/>
  <c r="AC1263" i="4"/>
  <c r="AD1263" i="4"/>
  <c r="AC1264" i="4"/>
  <c r="AD1264" i="4"/>
  <c r="AC1265" i="4"/>
  <c r="AD1265" i="4"/>
  <c r="AC1266" i="4"/>
  <c r="AD1266" i="4"/>
  <c r="AC1267" i="4"/>
  <c r="AD1267" i="4"/>
  <c r="AC1268" i="4"/>
  <c r="AD1268" i="4"/>
  <c r="AC1269" i="4"/>
  <c r="AD1269" i="4"/>
  <c r="AC1270" i="4"/>
  <c r="AD1270" i="4"/>
  <c r="AC1271" i="4"/>
  <c r="AD1271" i="4"/>
  <c r="AC1272" i="4"/>
  <c r="AD1272" i="4"/>
  <c r="AC1273" i="4"/>
  <c r="AD1273" i="4"/>
  <c r="AC1274" i="4"/>
  <c r="AD1274" i="4"/>
  <c r="AC1275" i="4"/>
  <c r="AD1275" i="4"/>
  <c r="AC1276" i="4"/>
  <c r="AD1276" i="4"/>
  <c r="AC1277" i="4"/>
  <c r="AD1277" i="4"/>
  <c r="AC1278" i="4"/>
  <c r="AD1278" i="4"/>
  <c r="AC1279" i="4"/>
  <c r="AD1279" i="4"/>
  <c r="AC1280" i="4"/>
  <c r="AD1280" i="4"/>
  <c r="AC1281" i="4"/>
  <c r="AD1281" i="4"/>
  <c r="AC1282" i="4"/>
  <c r="AD1282" i="4"/>
  <c r="AC1283" i="4"/>
  <c r="AD1283" i="4"/>
  <c r="AC1284" i="4"/>
  <c r="AD1284" i="4"/>
  <c r="AC1285" i="4"/>
  <c r="AD1285" i="4"/>
  <c r="AC1286" i="4"/>
  <c r="AD1286" i="4"/>
  <c r="AC1287" i="4"/>
  <c r="AD1287" i="4"/>
  <c r="AC1288" i="4"/>
  <c r="AD1288" i="4"/>
  <c r="AC1289" i="4"/>
  <c r="AD1289" i="4"/>
  <c r="AC1290" i="4"/>
  <c r="AD1290" i="4"/>
  <c r="AC1291" i="4"/>
  <c r="AD1291" i="4"/>
  <c r="AC1292" i="4"/>
  <c r="AD1292" i="4"/>
  <c r="AC1293" i="4"/>
  <c r="AD1293" i="4"/>
  <c r="AC1294" i="4"/>
  <c r="AD1294" i="4"/>
  <c r="AC1295" i="4"/>
  <c r="AD1295" i="4"/>
  <c r="AC1296" i="4"/>
  <c r="AD1296" i="4"/>
  <c r="AC1297" i="4"/>
  <c r="AD1297" i="4"/>
  <c r="AC1298" i="4"/>
  <c r="AD1298" i="4"/>
  <c r="AC1299" i="4"/>
  <c r="AD1299" i="4"/>
  <c r="AC1300" i="4"/>
  <c r="AD1300" i="4"/>
  <c r="AC1301" i="4"/>
  <c r="AD1301" i="4"/>
  <c r="AC1302" i="4"/>
  <c r="AD1302" i="4"/>
  <c r="AC1303" i="4"/>
  <c r="AD1303" i="4"/>
  <c r="AC1304" i="4"/>
  <c r="AD1304" i="4"/>
  <c r="AC1305" i="4"/>
  <c r="AD1305" i="4"/>
  <c r="AC1306" i="4"/>
  <c r="AD1306" i="4"/>
  <c r="AC1307" i="4"/>
  <c r="AD1307" i="4"/>
  <c r="AC1308" i="4"/>
  <c r="AD1308" i="4"/>
  <c r="AC1309" i="4"/>
  <c r="AD1309" i="4"/>
  <c r="AC1310" i="4"/>
  <c r="AD1310" i="4"/>
  <c r="AC1311" i="4"/>
  <c r="AD1311" i="4"/>
  <c r="AC1312" i="4"/>
  <c r="AD1312" i="4"/>
  <c r="AC1313" i="4"/>
  <c r="AD1313" i="4"/>
  <c r="AC1314" i="4"/>
  <c r="AD1314" i="4"/>
  <c r="AC1315" i="4"/>
  <c r="AD1315" i="4"/>
  <c r="AC1316" i="4"/>
  <c r="AD1316" i="4"/>
  <c r="AC1317" i="4"/>
  <c r="AD1317" i="4"/>
  <c r="AC1318" i="4"/>
  <c r="AD1318" i="4"/>
  <c r="AC1319" i="4"/>
  <c r="AD1319" i="4"/>
  <c r="AC1320" i="4"/>
  <c r="AD1320" i="4"/>
  <c r="AC1321" i="4"/>
  <c r="AD1321" i="4"/>
  <c r="AC1322" i="4"/>
  <c r="AD1322" i="4"/>
  <c r="AC1323" i="4"/>
  <c r="AD1323" i="4"/>
  <c r="AC1324" i="4"/>
  <c r="AD1324" i="4"/>
  <c r="AC1325" i="4"/>
  <c r="AD1325" i="4"/>
  <c r="AC1326" i="4"/>
  <c r="AD1326" i="4"/>
  <c r="AC1327" i="4"/>
  <c r="AD1327" i="4"/>
  <c r="AC1328" i="4"/>
  <c r="AD1328" i="4"/>
  <c r="AC1329" i="4"/>
  <c r="AD1329" i="4"/>
  <c r="AC1330" i="4"/>
  <c r="AD1330" i="4"/>
  <c r="AC1331" i="4"/>
  <c r="AD1331" i="4"/>
  <c r="AC1332" i="4"/>
  <c r="AD1332" i="4"/>
  <c r="AC1333" i="4"/>
  <c r="AD1333" i="4"/>
  <c r="AC1334" i="4"/>
  <c r="AD1334" i="4"/>
  <c r="AC1335" i="4"/>
  <c r="AD1335" i="4"/>
  <c r="AC1336" i="4"/>
  <c r="AD1336" i="4"/>
  <c r="AC1337" i="4"/>
  <c r="AD1337" i="4"/>
  <c r="AC1338" i="4"/>
  <c r="AD1338" i="4"/>
  <c r="AC1339" i="4"/>
  <c r="AD1339" i="4"/>
  <c r="AC1340" i="4"/>
  <c r="AD1340" i="4"/>
  <c r="AC1341" i="4"/>
  <c r="AD1341" i="4"/>
  <c r="AC1342" i="4"/>
  <c r="AD1342" i="4"/>
  <c r="AC1343" i="4"/>
  <c r="AD1343" i="4"/>
  <c r="AC1344" i="4"/>
  <c r="AD1344" i="4"/>
  <c r="AC1345" i="4"/>
  <c r="AD1345" i="4"/>
  <c r="AC1346" i="4"/>
  <c r="AD1346" i="4"/>
  <c r="AC1347" i="4"/>
  <c r="AD1347" i="4"/>
  <c r="AC1348" i="4"/>
  <c r="AD1348" i="4"/>
  <c r="AC1349" i="4"/>
  <c r="AD1349" i="4"/>
  <c r="AC1350" i="4"/>
  <c r="AD1350" i="4"/>
  <c r="AC1351" i="4"/>
  <c r="AD1351" i="4"/>
  <c r="AC1352" i="4"/>
  <c r="AD1352" i="4"/>
  <c r="AC1353" i="4"/>
  <c r="AD1353" i="4"/>
  <c r="AC1354" i="4"/>
  <c r="AD1354" i="4"/>
  <c r="AC1355" i="4"/>
  <c r="AD1355" i="4"/>
  <c r="AC1356" i="4"/>
  <c r="AD1356" i="4"/>
  <c r="AC1357" i="4"/>
  <c r="AD1357" i="4"/>
  <c r="AC1358" i="4"/>
  <c r="AD1358" i="4"/>
  <c r="AC1359" i="4"/>
  <c r="AD1359" i="4"/>
  <c r="AC1360" i="4"/>
  <c r="AD1360" i="4"/>
  <c r="AC1361" i="4"/>
  <c r="AD1361" i="4"/>
  <c r="AC1362" i="4"/>
  <c r="AD1362" i="4"/>
  <c r="AC1363" i="4"/>
  <c r="AD1363" i="4"/>
  <c r="AC1364" i="4"/>
  <c r="AD1364" i="4"/>
  <c r="AC1365" i="4"/>
  <c r="AD1365" i="4"/>
  <c r="AC1366" i="4"/>
  <c r="AD1366" i="4"/>
  <c r="AC1367" i="4"/>
  <c r="AD1367" i="4"/>
  <c r="AC1368" i="4"/>
  <c r="AD1368" i="4"/>
  <c r="AC1369" i="4"/>
  <c r="AD1369" i="4"/>
  <c r="AC1370" i="4"/>
  <c r="AD1370" i="4"/>
  <c r="AC1371" i="4"/>
  <c r="AD1371" i="4"/>
  <c r="AC1372" i="4"/>
  <c r="AD1372" i="4"/>
  <c r="AC1373" i="4"/>
  <c r="AD1373" i="4"/>
  <c r="AC1374" i="4"/>
  <c r="AD1374" i="4"/>
  <c r="AC1375" i="4"/>
  <c r="AD1375" i="4"/>
  <c r="AC1376" i="4"/>
  <c r="AD1376" i="4"/>
  <c r="AC1377" i="4"/>
  <c r="AD1377" i="4"/>
  <c r="AC1378" i="4"/>
  <c r="AD1378" i="4"/>
  <c r="AC1379" i="4"/>
  <c r="AD1379" i="4"/>
  <c r="AC1380" i="4"/>
  <c r="AD1380" i="4"/>
  <c r="AC1381" i="4"/>
  <c r="AD1381" i="4"/>
  <c r="AC1382" i="4"/>
  <c r="AD1382" i="4"/>
  <c r="AC1383" i="4"/>
  <c r="AD1383" i="4"/>
  <c r="AC1384" i="4"/>
  <c r="AD1384" i="4"/>
  <c r="AC1385" i="4"/>
  <c r="AD1385" i="4"/>
  <c r="AC1386" i="4"/>
  <c r="AD1386" i="4"/>
  <c r="AC1387" i="4"/>
  <c r="AD1387" i="4"/>
  <c r="AC1388" i="4"/>
  <c r="AD1388" i="4"/>
  <c r="AC1389" i="4"/>
  <c r="AD1389" i="4"/>
  <c r="AC1390" i="4"/>
  <c r="AD1390" i="4"/>
  <c r="AC1391" i="4"/>
  <c r="AD1391" i="4"/>
  <c r="AC1392" i="4"/>
  <c r="AD1392" i="4"/>
  <c r="AC1393" i="4"/>
  <c r="AD1393" i="4"/>
  <c r="AC1394" i="4"/>
  <c r="AD1394" i="4"/>
  <c r="AC1395" i="4"/>
  <c r="AD1395" i="4"/>
  <c r="AC1396" i="4"/>
  <c r="AD1396" i="4"/>
  <c r="AC1397" i="4"/>
  <c r="AD1397" i="4"/>
  <c r="AC1398" i="4"/>
  <c r="AD1398" i="4"/>
  <c r="AC1399" i="4"/>
  <c r="AD1399" i="4"/>
  <c r="AC1400" i="4"/>
  <c r="AD1400" i="4"/>
  <c r="AC1401" i="4"/>
  <c r="AD1401" i="4"/>
  <c r="AC1402" i="4"/>
  <c r="AD1402" i="4"/>
  <c r="AC1403" i="4"/>
  <c r="AD1403" i="4"/>
  <c r="AC1404" i="4"/>
  <c r="AD1404" i="4"/>
  <c r="AC1405" i="4"/>
  <c r="AD1405" i="4"/>
  <c r="AC1406" i="4"/>
  <c r="AD1406" i="4"/>
  <c r="AC1407" i="4"/>
  <c r="AD1407" i="4"/>
  <c r="AC1408" i="4"/>
  <c r="AD1408" i="4"/>
  <c r="AC1409" i="4"/>
  <c r="AD1409" i="4"/>
  <c r="AC1410" i="4"/>
  <c r="AD1410" i="4"/>
  <c r="AC1411" i="4"/>
  <c r="AD1411" i="4"/>
  <c r="AC1412" i="4"/>
  <c r="AD1412" i="4"/>
  <c r="AC1413" i="4"/>
  <c r="AD1413" i="4"/>
  <c r="AC1414" i="4"/>
  <c r="AD1414" i="4"/>
  <c r="AC1415" i="4"/>
  <c r="AD1415" i="4"/>
  <c r="AC1416" i="4"/>
  <c r="AD1416" i="4"/>
  <c r="AC1417" i="4"/>
  <c r="AD1417" i="4"/>
  <c r="AC1418" i="4"/>
  <c r="AD1418" i="4"/>
  <c r="AC1419" i="4"/>
  <c r="AD1419" i="4"/>
  <c r="AC1420" i="4"/>
  <c r="AD1420" i="4"/>
  <c r="AC1421" i="4"/>
  <c r="AD1421" i="4"/>
  <c r="AC1422" i="4"/>
  <c r="AD1422" i="4"/>
  <c r="AC1423" i="4"/>
  <c r="AD1423" i="4"/>
  <c r="AC1424" i="4"/>
  <c r="AD1424" i="4"/>
  <c r="AC1425" i="4"/>
  <c r="AD1425" i="4"/>
  <c r="AC1426" i="4"/>
  <c r="AD1426" i="4"/>
  <c r="AC1427" i="4"/>
  <c r="AD1427" i="4"/>
  <c r="AC1428" i="4"/>
  <c r="AD1428" i="4"/>
  <c r="AC1429" i="4"/>
  <c r="AD1429" i="4"/>
  <c r="AC1430" i="4"/>
  <c r="AD1430" i="4"/>
  <c r="AC1431" i="4"/>
  <c r="AD1431" i="4"/>
  <c r="AC1432" i="4"/>
  <c r="AD1432" i="4"/>
  <c r="AC1433" i="4"/>
  <c r="AD1433" i="4"/>
  <c r="AC1434" i="4"/>
  <c r="AD1434" i="4"/>
  <c r="AC1435" i="4"/>
  <c r="AD1435" i="4"/>
  <c r="AC1436" i="4"/>
  <c r="AD1436" i="4"/>
  <c r="AC1437" i="4"/>
  <c r="AD1437" i="4"/>
  <c r="AC1438" i="4"/>
  <c r="AD1438" i="4"/>
  <c r="AC1439" i="4"/>
  <c r="AD1439" i="4"/>
  <c r="AC1440" i="4"/>
  <c r="AD1440" i="4"/>
  <c r="AC1441" i="4"/>
  <c r="AD1441" i="4"/>
  <c r="AC1442" i="4"/>
  <c r="AD1442" i="4"/>
  <c r="AC1443" i="4"/>
  <c r="AD1443" i="4"/>
  <c r="AC1444" i="4"/>
  <c r="AD1444" i="4"/>
  <c r="AC1445" i="4"/>
  <c r="AD1445" i="4"/>
  <c r="AC1446" i="4"/>
  <c r="AD1446" i="4"/>
  <c r="AC1447" i="4"/>
  <c r="AD1447" i="4"/>
  <c r="AC1448" i="4"/>
  <c r="AD1448" i="4"/>
  <c r="AC1449" i="4"/>
  <c r="AD1449" i="4"/>
  <c r="AC1450" i="4"/>
  <c r="AD1450" i="4"/>
  <c r="AC1451" i="4"/>
  <c r="AD1451" i="4"/>
  <c r="AC1452" i="4"/>
  <c r="AD1452" i="4"/>
  <c r="AC1453" i="4"/>
  <c r="AD1453" i="4"/>
  <c r="AC1454" i="4"/>
  <c r="AD1454" i="4"/>
  <c r="AC1455" i="4"/>
  <c r="AD1455" i="4"/>
  <c r="AC1456" i="4"/>
  <c r="AD1456" i="4"/>
  <c r="AC1457" i="4"/>
  <c r="AD1457" i="4"/>
  <c r="AC1458" i="4"/>
  <c r="AD1458" i="4"/>
  <c r="AC1459" i="4"/>
  <c r="AD1459" i="4"/>
  <c r="AC1460" i="4"/>
  <c r="AD1460" i="4"/>
  <c r="AC1461" i="4"/>
  <c r="AD1461" i="4"/>
  <c r="AC1462" i="4"/>
  <c r="AD1462" i="4"/>
  <c r="AC1463" i="4"/>
  <c r="AD1463" i="4"/>
  <c r="AC1464" i="4"/>
  <c r="AD1464" i="4"/>
  <c r="AC1465" i="4"/>
  <c r="AD1465" i="4"/>
  <c r="AC1466" i="4"/>
  <c r="AD1466" i="4"/>
  <c r="AC1467" i="4"/>
  <c r="AD1467" i="4"/>
  <c r="AC1468" i="4"/>
  <c r="AD1468" i="4"/>
  <c r="AC1469" i="4"/>
  <c r="AD1469" i="4"/>
  <c r="AC1470" i="4"/>
  <c r="AD1470" i="4"/>
  <c r="AC1471" i="4"/>
  <c r="AD1471" i="4"/>
  <c r="AC1472" i="4"/>
  <c r="AD1472" i="4"/>
  <c r="AC1473" i="4"/>
  <c r="AD1473" i="4"/>
  <c r="AC1474" i="4"/>
  <c r="AD1474" i="4"/>
  <c r="AC1475" i="4"/>
  <c r="AD1475" i="4"/>
  <c r="AC1476" i="4"/>
  <c r="AD1476" i="4"/>
  <c r="AC1477" i="4"/>
  <c r="AD1477" i="4"/>
  <c r="AC1478" i="4"/>
  <c r="AD1478" i="4"/>
  <c r="AC1479" i="4"/>
  <c r="AD1479" i="4"/>
  <c r="AC1480" i="4"/>
  <c r="AD1480" i="4"/>
  <c r="AC1481" i="4"/>
  <c r="AD1481" i="4"/>
  <c r="AC1482" i="4"/>
  <c r="AD1482" i="4"/>
  <c r="AC1483" i="4"/>
  <c r="AD1483" i="4"/>
  <c r="AC1484" i="4"/>
  <c r="AD1484" i="4"/>
  <c r="AC1485" i="4"/>
  <c r="AD1485" i="4"/>
  <c r="AC1486" i="4"/>
  <c r="AD1486" i="4"/>
  <c r="AC1487" i="4"/>
  <c r="AD1487" i="4"/>
  <c r="AC1488" i="4"/>
  <c r="AD1488" i="4"/>
  <c r="AC1489" i="4"/>
  <c r="AD1489" i="4"/>
  <c r="AC1490" i="4"/>
  <c r="AD1490" i="4"/>
  <c r="AC1491" i="4"/>
  <c r="AD1491" i="4"/>
  <c r="AC1492" i="4"/>
  <c r="AD1492" i="4"/>
  <c r="AC1493" i="4"/>
  <c r="AD1493" i="4"/>
  <c r="AC1494" i="4"/>
  <c r="AD1494" i="4"/>
  <c r="AC1495" i="4"/>
  <c r="AD1495" i="4"/>
  <c r="AC1496" i="4"/>
  <c r="AD1496" i="4"/>
  <c r="AC1497" i="4"/>
  <c r="AD1497" i="4"/>
  <c r="AC1498" i="4"/>
  <c r="AD1498" i="4"/>
  <c r="AC1499" i="4"/>
  <c r="AD1499" i="4"/>
  <c r="AC1500" i="4"/>
  <c r="AD1500" i="4"/>
  <c r="AC1501" i="4"/>
  <c r="AD1501" i="4"/>
  <c r="AC1502" i="4"/>
  <c r="AD1502" i="4"/>
  <c r="AC1503" i="4"/>
  <c r="AD1503" i="4"/>
  <c r="AC1504" i="4"/>
  <c r="AD1504" i="4"/>
  <c r="AC1505" i="4"/>
  <c r="AD1505" i="4"/>
  <c r="AC1506" i="4"/>
  <c r="AD1506" i="4"/>
  <c r="AC1507" i="4"/>
  <c r="AD1507" i="4"/>
  <c r="AC1508" i="4"/>
  <c r="AD1508" i="4"/>
  <c r="AC1509" i="4"/>
  <c r="AD1509" i="4"/>
  <c r="AC1510" i="4"/>
  <c r="AD1510" i="4"/>
  <c r="AC1511" i="4"/>
  <c r="AD1511" i="4"/>
  <c r="AC1512" i="4"/>
  <c r="AD1512" i="4"/>
  <c r="AC1513" i="4"/>
  <c r="AD1513" i="4"/>
  <c r="AC1514" i="4"/>
  <c r="AD1514" i="4"/>
  <c r="AC1515" i="4"/>
  <c r="AD1515" i="4"/>
  <c r="AC1516" i="4"/>
  <c r="AD1516" i="4"/>
  <c r="AC1517" i="4"/>
  <c r="AD1517" i="4"/>
  <c r="AC1518" i="4"/>
  <c r="AD1518" i="4"/>
  <c r="AC1519" i="4"/>
  <c r="AD1519" i="4"/>
  <c r="AC1520" i="4"/>
  <c r="AD1520" i="4"/>
  <c r="AC1521" i="4"/>
  <c r="AD1521" i="4"/>
  <c r="AC1522" i="4"/>
  <c r="AD1522" i="4"/>
  <c r="AC1523" i="4"/>
  <c r="AD1523" i="4"/>
  <c r="AC1524" i="4"/>
  <c r="AD1524" i="4"/>
  <c r="AC1525" i="4"/>
  <c r="AD1525" i="4"/>
  <c r="AC1526" i="4"/>
  <c r="AD1526" i="4"/>
  <c r="AC1527" i="4"/>
  <c r="AD1527" i="4"/>
  <c r="AC1528" i="4"/>
  <c r="AD1528" i="4"/>
  <c r="AC1529" i="4"/>
  <c r="AD1529" i="4"/>
  <c r="AC1530" i="4"/>
  <c r="AD1530" i="4"/>
  <c r="AC1531" i="4"/>
  <c r="AD1531" i="4"/>
  <c r="AC1532" i="4"/>
  <c r="AD1532" i="4"/>
  <c r="AC1533" i="4"/>
  <c r="AD1533" i="4"/>
  <c r="AC1534" i="4"/>
  <c r="AD1534" i="4"/>
  <c r="AC1535" i="4"/>
  <c r="AD1535" i="4"/>
  <c r="AC1536" i="4"/>
  <c r="AD1536" i="4"/>
  <c r="AC1537" i="4"/>
  <c r="AD1537" i="4"/>
  <c r="AC1538" i="4"/>
  <c r="AD1538" i="4"/>
  <c r="AC1539" i="4"/>
  <c r="AD1539" i="4"/>
  <c r="AC1540" i="4"/>
  <c r="AD1540" i="4"/>
  <c r="AC1541" i="4"/>
  <c r="AD1541" i="4"/>
  <c r="AC1542" i="4"/>
  <c r="AD1542" i="4"/>
  <c r="AC1543" i="4"/>
  <c r="AD1543" i="4"/>
  <c r="AC1544" i="4"/>
  <c r="AD1544" i="4"/>
  <c r="AC1545" i="4"/>
  <c r="AD1545" i="4"/>
  <c r="AC1546" i="4"/>
  <c r="AD1546" i="4"/>
  <c r="AC1547" i="4"/>
  <c r="AD1547" i="4"/>
  <c r="AC1548" i="4"/>
  <c r="AD1548" i="4"/>
  <c r="AC1549" i="4"/>
  <c r="AD1549" i="4"/>
  <c r="AC1550" i="4"/>
  <c r="AD1550" i="4"/>
  <c r="AC1551" i="4"/>
  <c r="AD1551" i="4"/>
  <c r="AC1552" i="4"/>
  <c r="AD1552" i="4"/>
  <c r="AC1553" i="4"/>
  <c r="AD1553" i="4"/>
  <c r="AC1554" i="4"/>
  <c r="AD1554" i="4"/>
  <c r="AC1555" i="4"/>
  <c r="AD1555" i="4"/>
  <c r="AC1556" i="4"/>
  <c r="AD1556" i="4"/>
  <c r="AC1557" i="4"/>
  <c r="AD1557" i="4"/>
  <c r="AC1558" i="4"/>
  <c r="AD1558" i="4"/>
  <c r="AC1559" i="4"/>
  <c r="AD1559" i="4"/>
  <c r="AC1560" i="4"/>
  <c r="AD1560" i="4"/>
  <c r="AC1561" i="4"/>
  <c r="AD1561" i="4"/>
  <c r="AC1562" i="4"/>
  <c r="AD1562" i="4"/>
  <c r="AC1563" i="4"/>
  <c r="AD1563" i="4"/>
  <c r="AC1564" i="4"/>
  <c r="AD1564" i="4"/>
  <c r="AC1565" i="4"/>
  <c r="AD1565" i="4"/>
  <c r="AC1566" i="4"/>
  <c r="AD1566" i="4"/>
  <c r="AC1567" i="4"/>
  <c r="AD1567" i="4"/>
  <c r="AC1568" i="4"/>
  <c r="AD1568" i="4"/>
  <c r="AC1569" i="4"/>
  <c r="AD1569" i="4"/>
  <c r="AC1570" i="4"/>
  <c r="AD1570" i="4"/>
  <c r="AC1571" i="4"/>
  <c r="AD1571" i="4"/>
  <c r="AC1572" i="4"/>
  <c r="AD1572" i="4"/>
  <c r="AC1573" i="4"/>
  <c r="AD1573" i="4"/>
  <c r="AC1574" i="4"/>
  <c r="AD1574" i="4"/>
  <c r="AC1575" i="4"/>
  <c r="AD1575" i="4"/>
  <c r="AC1576" i="4"/>
  <c r="AD1576" i="4"/>
  <c r="AC1577" i="4"/>
  <c r="AD1577" i="4"/>
  <c r="AC1578" i="4"/>
  <c r="AD1578" i="4"/>
  <c r="AC1579" i="4"/>
  <c r="AD1579" i="4"/>
  <c r="AC1580" i="4"/>
  <c r="AD1580" i="4"/>
  <c r="AC1581" i="4"/>
  <c r="AD1581" i="4"/>
  <c r="AC1582" i="4"/>
  <c r="AD1582" i="4"/>
  <c r="AC1583" i="4"/>
  <c r="AD1583" i="4"/>
  <c r="AC1584" i="4"/>
  <c r="AD1584" i="4"/>
  <c r="AC1585" i="4"/>
  <c r="AD1585" i="4"/>
  <c r="AC1586" i="4"/>
  <c r="AD1586" i="4"/>
  <c r="AC1587" i="4"/>
  <c r="AD1587" i="4"/>
  <c r="AC1588" i="4"/>
  <c r="AD1588" i="4"/>
  <c r="AC1589" i="4"/>
  <c r="AD1589" i="4"/>
  <c r="AC1590" i="4"/>
  <c r="AD1590" i="4"/>
  <c r="AC1591" i="4"/>
  <c r="AD1591" i="4"/>
  <c r="AC1592" i="4"/>
  <c r="AD1592" i="4"/>
  <c r="AC1593" i="4"/>
  <c r="AD1593" i="4"/>
  <c r="AC1594" i="4"/>
  <c r="AD1594" i="4"/>
  <c r="AC1595" i="4"/>
  <c r="AD1595" i="4"/>
  <c r="AC1596" i="4"/>
  <c r="AD1596" i="4"/>
  <c r="AC1597" i="4"/>
  <c r="AD1597" i="4"/>
  <c r="AC1598" i="4"/>
  <c r="AD1598" i="4"/>
  <c r="AC1599" i="4"/>
  <c r="AD1599" i="4"/>
  <c r="AC1600" i="4"/>
  <c r="AD1600" i="4"/>
  <c r="AC1601" i="4"/>
  <c r="AD1601" i="4"/>
  <c r="AC1602" i="4"/>
  <c r="AD1602" i="4"/>
  <c r="AC1603" i="4"/>
  <c r="AD1603" i="4"/>
  <c r="AC1604" i="4"/>
  <c r="AD1604" i="4"/>
  <c r="AC1605" i="4"/>
  <c r="AD1605" i="4"/>
  <c r="AC1606" i="4"/>
  <c r="AD1606" i="4"/>
  <c r="AC1607" i="4"/>
  <c r="AD1607" i="4"/>
  <c r="AC1608" i="4"/>
  <c r="AD1608" i="4"/>
  <c r="AC1609" i="4"/>
  <c r="AD1609" i="4"/>
  <c r="AC1610" i="4"/>
  <c r="AD1610" i="4"/>
  <c r="AC1611" i="4"/>
  <c r="AD1611" i="4"/>
  <c r="AC1612" i="4"/>
  <c r="AD1612" i="4"/>
  <c r="AC1613" i="4"/>
  <c r="AD1613" i="4"/>
  <c r="AC1614" i="4"/>
  <c r="AD1614" i="4"/>
  <c r="AC1615" i="4"/>
  <c r="AD1615" i="4"/>
  <c r="AC1616" i="4"/>
  <c r="AD1616" i="4"/>
  <c r="AC1617" i="4"/>
  <c r="AD1617" i="4"/>
  <c r="AC1618" i="4"/>
  <c r="AD1618" i="4"/>
  <c r="AC1619" i="4"/>
  <c r="AD1619" i="4"/>
  <c r="AC1620" i="4"/>
  <c r="AD1620" i="4"/>
  <c r="AC1621" i="4"/>
  <c r="AD1621" i="4"/>
  <c r="AC1622" i="4"/>
  <c r="AD1622" i="4"/>
  <c r="AC1623" i="4"/>
  <c r="AD1623" i="4"/>
  <c r="AC1624" i="4"/>
  <c r="AD1624" i="4"/>
  <c r="AC1625" i="4"/>
  <c r="AD1625" i="4"/>
  <c r="AC1626" i="4"/>
  <c r="AD1626" i="4"/>
  <c r="AC1627" i="4"/>
  <c r="AD1627" i="4"/>
  <c r="AC1628" i="4"/>
  <c r="AD1628" i="4"/>
  <c r="AC1629" i="4"/>
  <c r="AD1629" i="4"/>
  <c r="AC1630" i="4"/>
  <c r="AD1630" i="4"/>
  <c r="AC1631" i="4"/>
  <c r="AD1631" i="4"/>
  <c r="AC1632" i="4"/>
  <c r="AD1632" i="4"/>
  <c r="AC1633" i="4"/>
  <c r="AD1633" i="4"/>
  <c r="AC1634" i="4"/>
  <c r="AD1634" i="4"/>
  <c r="AC1635" i="4"/>
  <c r="AD1635" i="4"/>
  <c r="AC1636" i="4"/>
  <c r="AD1636" i="4"/>
  <c r="AC1637" i="4"/>
  <c r="AD1637" i="4"/>
  <c r="AC1638" i="4"/>
  <c r="AD1638" i="4"/>
  <c r="AC1639" i="4"/>
  <c r="AD1639" i="4"/>
  <c r="AC1640" i="4"/>
  <c r="AD1640" i="4"/>
  <c r="AC1641" i="4"/>
  <c r="AD1641" i="4"/>
  <c r="AC1642" i="4"/>
  <c r="AD1642" i="4"/>
  <c r="AC1643" i="4"/>
  <c r="AD1643" i="4"/>
  <c r="AC1644" i="4"/>
  <c r="AD1644" i="4"/>
  <c r="AC1645" i="4"/>
  <c r="AD1645" i="4"/>
  <c r="AC1646" i="4"/>
  <c r="AD1646" i="4"/>
  <c r="AC1647" i="4"/>
  <c r="AD1647" i="4"/>
  <c r="AC1648" i="4"/>
  <c r="AD1648" i="4"/>
  <c r="AC1649" i="4"/>
  <c r="AD1649" i="4"/>
  <c r="AC1650" i="4"/>
  <c r="AD1650" i="4"/>
  <c r="AC1651" i="4"/>
  <c r="AD1651" i="4"/>
  <c r="AC1652" i="4"/>
  <c r="AD1652" i="4"/>
  <c r="AC1653" i="4"/>
  <c r="AD1653" i="4"/>
  <c r="AC1654" i="4"/>
  <c r="AD1654" i="4"/>
  <c r="AC1655" i="4"/>
  <c r="AD1655" i="4"/>
  <c r="AC1656" i="4"/>
  <c r="AD1656" i="4"/>
  <c r="AC1657" i="4"/>
  <c r="AD1657" i="4"/>
  <c r="AC1658" i="4"/>
  <c r="AD1658" i="4"/>
  <c r="AC1659" i="4"/>
  <c r="AD1659" i="4"/>
  <c r="AC1660" i="4"/>
  <c r="AD1660" i="4"/>
  <c r="AC1661" i="4"/>
  <c r="AD1661" i="4"/>
  <c r="AC1662" i="4"/>
  <c r="AD1662" i="4"/>
  <c r="AC1663" i="4"/>
  <c r="AD1663" i="4"/>
  <c r="AC1664" i="4"/>
  <c r="AD1664" i="4"/>
  <c r="AC1665" i="4"/>
  <c r="AD1665" i="4"/>
  <c r="AC1666" i="4"/>
  <c r="AD1666" i="4"/>
  <c r="AC1667" i="4"/>
  <c r="AD1667" i="4"/>
  <c r="AC1668" i="4"/>
  <c r="AD1668" i="4"/>
  <c r="AC1669" i="4"/>
  <c r="AD1669" i="4"/>
  <c r="AC1670" i="4"/>
  <c r="AD1670" i="4"/>
  <c r="AC1671" i="4"/>
  <c r="AD1671" i="4"/>
  <c r="AC1672" i="4"/>
  <c r="AD1672" i="4"/>
  <c r="AC1673" i="4"/>
  <c r="AD1673" i="4"/>
  <c r="AC1674" i="4"/>
  <c r="AD1674" i="4"/>
  <c r="AC1675" i="4"/>
  <c r="AD1675" i="4"/>
  <c r="AC1676" i="4"/>
  <c r="AD1676" i="4"/>
  <c r="AC1677" i="4"/>
  <c r="AD1677" i="4"/>
  <c r="AC1678" i="4"/>
  <c r="AD1678" i="4"/>
  <c r="AC1679" i="4"/>
  <c r="AD1679" i="4"/>
  <c r="AC1680" i="4"/>
  <c r="AD1680" i="4"/>
  <c r="AC1681" i="4"/>
  <c r="AD1681" i="4"/>
  <c r="AC1682" i="4"/>
  <c r="AD1682" i="4"/>
  <c r="AC1683" i="4"/>
  <c r="AD1683" i="4"/>
  <c r="AC1684" i="4"/>
  <c r="AD1684" i="4"/>
  <c r="AC1685" i="4"/>
  <c r="AD1685" i="4"/>
  <c r="AC1686" i="4"/>
  <c r="AD1686" i="4"/>
  <c r="AC1687" i="4"/>
  <c r="AD1687" i="4"/>
  <c r="AC1688" i="4"/>
  <c r="AD1688" i="4"/>
  <c r="AC1689" i="4"/>
  <c r="AD1689" i="4"/>
  <c r="AC1690" i="4"/>
  <c r="AD1690" i="4"/>
  <c r="AC1691" i="4"/>
  <c r="AD1691" i="4"/>
  <c r="AC1692" i="4"/>
  <c r="AD1692" i="4"/>
  <c r="AC1693" i="4"/>
  <c r="AD1693" i="4"/>
  <c r="AC1694" i="4"/>
  <c r="AD1694" i="4"/>
  <c r="AC1695" i="4"/>
  <c r="AD1695" i="4"/>
  <c r="AC1696" i="4"/>
  <c r="AD1696" i="4"/>
  <c r="AC1697" i="4"/>
  <c r="AD1697" i="4"/>
  <c r="AC1698" i="4"/>
  <c r="AD1698" i="4"/>
  <c r="AC1699" i="4"/>
  <c r="AD1699" i="4"/>
  <c r="AC1700" i="4"/>
  <c r="AD1700" i="4"/>
  <c r="AC1701" i="4"/>
  <c r="AD1701" i="4"/>
  <c r="AC1702" i="4"/>
  <c r="AD1702" i="4"/>
  <c r="AC1703" i="4"/>
  <c r="AD1703" i="4"/>
  <c r="AC1704" i="4"/>
  <c r="AD1704" i="4"/>
  <c r="AC1705" i="4"/>
  <c r="AD1705" i="4"/>
  <c r="AC1706" i="4"/>
  <c r="AD1706" i="4"/>
  <c r="AC1707" i="4"/>
  <c r="AD1707" i="4"/>
  <c r="AC1708" i="4"/>
  <c r="AD1708" i="4"/>
  <c r="AC1709" i="4"/>
  <c r="AD1709" i="4"/>
  <c r="AC1710" i="4"/>
  <c r="AD1710" i="4"/>
  <c r="AC1711" i="4"/>
  <c r="AD1711" i="4"/>
  <c r="AC1712" i="4"/>
  <c r="AD1712" i="4"/>
  <c r="AC1713" i="4"/>
  <c r="AD1713" i="4"/>
  <c r="AC1714" i="4"/>
  <c r="AD1714" i="4"/>
  <c r="AC1715" i="4"/>
  <c r="AD1715" i="4"/>
  <c r="AC1716" i="4"/>
  <c r="AD1716" i="4"/>
  <c r="AC1717" i="4"/>
  <c r="AD1717" i="4"/>
  <c r="AC1718" i="4"/>
  <c r="AD1718" i="4"/>
  <c r="AC1719" i="4"/>
  <c r="AD1719" i="4"/>
  <c r="AC1720" i="4"/>
  <c r="AD1720" i="4"/>
  <c r="AC1721" i="4"/>
  <c r="AD1721" i="4"/>
  <c r="AC1722" i="4"/>
  <c r="AD1722" i="4"/>
  <c r="AC1723" i="4"/>
  <c r="AD1723" i="4"/>
  <c r="AC1724" i="4"/>
  <c r="AD1724" i="4"/>
  <c r="AC1725" i="4"/>
  <c r="AD1725" i="4"/>
  <c r="AC1726" i="4"/>
  <c r="AD1726" i="4"/>
  <c r="AC1727" i="4"/>
  <c r="AD1727" i="4"/>
  <c r="AC1728" i="4"/>
  <c r="AD1728" i="4"/>
  <c r="AC1729" i="4"/>
  <c r="AD1729" i="4"/>
  <c r="AC1730" i="4"/>
  <c r="AD1730" i="4"/>
  <c r="AC1731" i="4"/>
  <c r="AD1731" i="4"/>
  <c r="AC1732" i="4"/>
  <c r="AD1732" i="4"/>
  <c r="AC1733" i="4"/>
  <c r="AD1733" i="4"/>
  <c r="AC1734" i="4"/>
  <c r="AD1734" i="4"/>
  <c r="AC1735" i="4"/>
  <c r="AD1735" i="4"/>
  <c r="AC1736" i="4"/>
  <c r="AD1736" i="4"/>
  <c r="AC1737" i="4"/>
  <c r="AD1737" i="4"/>
  <c r="AC1738" i="4"/>
  <c r="AD1738" i="4"/>
  <c r="AC1739" i="4"/>
  <c r="AD1739" i="4"/>
  <c r="AC1740" i="4"/>
  <c r="AD1740" i="4"/>
  <c r="AC1741" i="4"/>
  <c r="AD1741" i="4"/>
  <c r="AC1742" i="4"/>
  <c r="AD1742" i="4"/>
  <c r="AC1743" i="4"/>
  <c r="AD1743" i="4"/>
  <c r="AC1744" i="4"/>
  <c r="AD1744" i="4"/>
  <c r="AC1745" i="4"/>
  <c r="AD1745" i="4"/>
  <c r="AC1746" i="4"/>
  <c r="AD1746" i="4"/>
  <c r="AC1747" i="4"/>
  <c r="AD1747" i="4"/>
  <c r="AC1748" i="4"/>
  <c r="AD1748" i="4"/>
  <c r="AC1749" i="4"/>
  <c r="AD1749" i="4"/>
  <c r="AC1750" i="4"/>
  <c r="AD1750" i="4"/>
  <c r="AC1751" i="4"/>
  <c r="AD1751" i="4"/>
  <c r="AC1752" i="4"/>
  <c r="AD1752" i="4"/>
  <c r="AC1753" i="4"/>
  <c r="AD1753" i="4"/>
  <c r="AC1754" i="4"/>
  <c r="AD1754" i="4"/>
  <c r="AC1755" i="4"/>
  <c r="AD1755" i="4"/>
  <c r="AC1756" i="4"/>
  <c r="AD1756" i="4"/>
  <c r="AC1757" i="4"/>
  <c r="AD1757" i="4"/>
  <c r="AC1758" i="4"/>
  <c r="AD1758" i="4"/>
  <c r="AC1759" i="4"/>
  <c r="AD1759" i="4"/>
  <c r="AC1760" i="4"/>
  <c r="AD1760" i="4"/>
  <c r="AC1761" i="4"/>
  <c r="AD1761" i="4"/>
  <c r="AC1762" i="4"/>
  <c r="AD1762" i="4"/>
  <c r="AC1763" i="4"/>
  <c r="AD1763" i="4"/>
  <c r="AC1764" i="4"/>
  <c r="AD1764" i="4"/>
  <c r="AC1765" i="4"/>
  <c r="AD1765" i="4"/>
  <c r="AC1766" i="4"/>
  <c r="AD1766" i="4"/>
  <c r="AC1767" i="4"/>
  <c r="AD1767" i="4"/>
  <c r="AC1768" i="4"/>
  <c r="AD1768" i="4"/>
  <c r="AC1769" i="4"/>
  <c r="AD1769" i="4"/>
  <c r="AC1770" i="4"/>
  <c r="AD1770" i="4"/>
  <c r="AC1771" i="4"/>
  <c r="AD1771" i="4"/>
  <c r="AC1772" i="4"/>
  <c r="AD1772" i="4"/>
  <c r="AC1773" i="4"/>
  <c r="AD1773" i="4"/>
  <c r="AC1774" i="4"/>
  <c r="AD1774" i="4"/>
  <c r="AC1775" i="4"/>
  <c r="AD1775" i="4"/>
  <c r="AC1776" i="4"/>
  <c r="AD1776" i="4"/>
  <c r="AC1777" i="4"/>
  <c r="AD1777" i="4"/>
  <c r="AC1778" i="4"/>
  <c r="AD1778" i="4"/>
  <c r="AC1779" i="4"/>
  <c r="AD1779" i="4"/>
  <c r="AC1780" i="4"/>
  <c r="AD1780" i="4"/>
  <c r="AC1781" i="4"/>
  <c r="AD1781" i="4"/>
  <c r="AC1782" i="4"/>
  <c r="AD1782" i="4"/>
  <c r="AC1783" i="4"/>
  <c r="AD1783" i="4"/>
  <c r="AC1784" i="4"/>
  <c r="AD1784" i="4"/>
  <c r="AC1785" i="4"/>
  <c r="AD1785" i="4"/>
  <c r="AC1786" i="4"/>
  <c r="AD1786" i="4"/>
  <c r="AC1787" i="4"/>
  <c r="AD1787" i="4"/>
  <c r="AC1788" i="4"/>
  <c r="AD1788" i="4"/>
  <c r="AC1789" i="4"/>
  <c r="AD1789" i="4"/>
  <c r="AC1790" i="4"/>
  <c r="AD1790" i="4"/>
  <c r="AC1791" i="4"/>
  <c r="AD1791" i="4"/>
  <c r="AC1792" i="4"/>
  <c r="AD1792" i="4"/>
  <c r="AC1793" i="4"/>
  <c r="AD1793" i="4"/>
  <c r="AC1794" i="4"/>
  <c r="AD1794" i="4"/>
  <c r="AC1795" i="4"/>
  <c r="AD1795" i="4"/>
  <c r="AC1796" i="4"/>
  <c r="AD1796" i="4"/>
  <c r="AC1797" i="4"/>
  <c r="AD1797" i="4"/>
  <c r="AC1798" i="4"/>
  <c r="AD1798" i="4"/>
  <c r="AC1799" i="4"/>
  <c r="AD1799" i="4"/>
  <c r="AC1800" i="4"/>
  <c r="AD1800" i="4"/>
  <c r="AC1801" i="4"/>
  <c r="AD1801" i="4"/>
  <c r="AC1802" i="4"/>
  <c r="AD1802" i="4"/>
  <c r="AC1803" i="4"/>
  <c r="AD1803" i="4"/>
  <c r="AC1804" i="4"/>
  <c r="AD1804" i="4"/>
  <c r="AC1805" i="4"/>
  <c r="AD1805" i="4"/>
  <c r="AC1806" i="4"/>
  <c r="AD1806" i="4"/>
  <c r="AC1807" i="4"/>
  <c r="AD1807" i="4"/>
  <c r="AC1808" i="4"/>
  <c r="AD1808" i="4"/>
  <c r="AC1809" i="4"/>
  <c r="AD1809" i="4"/>
  <c r="AC1810" i="4"/>
  <c r="AD1810" i="4"/>
  <c r="AC1811" i="4"/>
  <c r="AD1811" i="4"/>
  <c r="AC1812" i="4"/>
  <c r="AD1812" i="4"/>
  <c r="AC1813" i="4"/>
  <c r="AD1813" i="4"/>
  <c r="AC1814" i="4"/>
  <c r="AD1814" i="4"/>
  <c r="AC1815" i="4"/>
  <c r="AD1815" i="4"/>
  <c r="AC1816" i="4"/>
  <c r="AD1816" i="4"/>
  <c r="AC1817" i="4"/>
  <c r="AD1817" i="4"/>
  <c r="AC1818" i="4"/>
  <c r="AD1818" i="4"/>
  <c r="AC1819" i="4"/>
  <c r="AD1819" i="4"/>
  <c r="AC1820" i="4"/>
  <c r="AD1820" i="4"/>
  <c r="AC1821" i="4"/>
  <c r="AD1821" i="4"/>
  <c r="AC1822" i="4"/>
  <c r="AD1822" i="4"/>
  <c r="AC1823" i="4"/>
  <c r="AD1823" i="4"/>
  <c r="AC1824" i="4"/>
  <c r="AD1824" i="4"/>
  <c r="AC1825" i="4"/>
  <c r="AD1825" i="4"/>
  <c r="AC1826" i="4"/>
  <c r="AD1826" i="4"/>
  <c r="AC1827" i="4"/>
  <c r="AD1827" i="4"/>
  <c r="AC1828" i="4"/>
  <c r="AD1828" i="4"/>
  <c r="AC1829" i="4"/>
  <c r="AD1829" i="4"/>
  <c r="AC1830" i="4"/>
  <c r="AD1830" i="4"/>
  <c r="AC1831" i="4"/>
  <c r="AD1831" i="4"/>
  <c r="AC1832" i="4"/>
  <c r="AD1832" i="4"/>
  <c r="AC1833" i="4"/>
  <c r="AD1833" i="4"/>
  <c r="AC1834" i="4"/>
  <c r="AD1834" i="4"/>
  <c r="AC1835" i="4"/>
  <c r="AD1835" i="4"/>
  <c r="AC1836" i="4"/>
  <c r="AD1836" i="4"/>
  <c r="AC1837" i="4"/>
  <c r="AD1837" i="4"/>
  <c r="AC1838" i="4"/>
  <c r="AD1838" i="4"/>
  <c r="AC1839" i="4"/>
  <c r="AD1839" i="4"/>
  <c r="AC1840" i="4"/>
  <c r="AD1840" i="4"/>
  <c r="AC1841" i="4"/>
  <c r="AD1841" i="4"/>
  <c r="AC1842" i="4"/>
  <c r="AD1842" i="4"/>
  <c r="AC1843" i="4"/>
  <c r="AD1843" i="4"/>
  <c r="AC1844" i="4"/>
  <c r="AD1844" i="4"/>
  <c r="AC1845" i="4"/>
  <c r="AD1845" i="4"/>
  <c r="AC1846" i="4"/>
  <c r="AD1846" i="4"/>
  <c r="AC1847" i="4"/>
  <c r="AD1847" i="4"/>
  <c r="AC1848" i="4"/>
  <c r="AD1848" i="4"/>
  <c r="AC1849" i="4"/>
  <c r="AD1849" i="4"/>
  <c r="AC1850" i="4"/>
  <c r="AD1850" i="4"/>
  <c r="AC1851" i="4"/>
  <c r="AD1851" i="4"/>
  <c r="AC1852" i="4"/>
  <c r="AD1852" i="4"/>
  <c r="AC1853" i="4"/>
  <c r="AD1853" i="4"/>
  <c r="AC1854" i="4"/>
  <c r="AD1854" i="4"/>
  <c r="AC1855" i="4"/>
  <c r="AD1855" i="4"/>
  <c r="AC1856" i="4"/>
  <c r="AD1856" i="4"/>
  <c r="AC1857" i="4"/>
  <c r="AD1857" i="4"/>
  <c r="AC1858" i="4"/>
  <c r="AD1858" i="4"/>
  <c r="AC1859" i="4"/>
  <c r="AD1859" i="4"/>
  <c r="AC1860" i="4"/>
  <c r="AD1860" i="4"/>
  <c r="AC1861" i="4"/>
  <c r="AD1861" i="4"/>
  <c r="AC1862" i="4"/>
  <c r="AD1862" i="4"/>
  <c r="AC1863" i="4"/>
  <c r="AD1863" i="4"/>
  <c r="AC1864" i="4"/>
  <c r="AD1864" i="4"/>
  <c r="AC1865" i="4"/>
  <c r="AD1865" i="4"/>
  <c r="AC1866" i="4"/>
  <c r="AD1866" i="4"/>
  <c r="AC1867" i="4"/>
  <c r="AD1867" i="4"/>
  <c r="AC1868" i="4"/>
  <c r="AD1868" i="4"/>
  <c r="AC1869" i="4"/>
  <c r="AD1869" i="4"/>
  <c r="AC1870" i="4"/>
  <c r="AD1870" i="4"/>
  <c r="AC1871" i="4"/>
  <c r="AD1871" i="4"/>
  <c r="AC1872" i="4"/>
  <c r="AD1872" i="4"/>
  <c r="AC1873" i="4"/>
  <c r="AD1873" i="4"/>
  <c r="AC1874" i="4"/>
  <c r="AD1874" i="4"/>
  <c r="AC1875" i="4"/>
  <c r="AD1875" i="4"/>
  <c r="AC1876" i="4"/>
  <c r="AD1876" i="4"/>
  <c r="AC1877" i="4"/>
  <c r="AD1877" i="4"/>
  <c r="AC1878" i="4"/>
  <c r="AD1878" i="4"/>
  <c r="AC1879" i="4"/>
  <c r="AD1879" i="4"/>
  <c r="AC1880" i="4"/>
  <c r="AD1880" i="4"/>
  <c r="AC1881" i="4"/>
  <c r="AD1881" i="4"/>
  <c r="AC1882" i="4"/>
  <c r="AD1882" i="4"/>
  <c r="AC1883" i="4"/>
  <c r="AD1883" i="4"/>
  <c r="AC1884" i="4"/>
  <c r="AD1884" i="4"/>
  <c r="AC1885" i="4"/>
  <c r="AD1885" i="4"/>
  <c r="AC1886" i="4"/>
  <c r="AD1886" i="4"/>
  <c r="AC1887" i="4"/>
  <c r="AD1887" i="4"/>
  <c r="AC1888" i="4"/>
  <c r="AD1888" i="4"/>
  <c r="AC1889" i="4"/>
  <c r="AD1889" i="4"/>
  <c r="AC1890" i="4"/>
  <c r="AD1890" i="4"/>
  <c r="AC1891" i="4"/>
  <c r="AD1891" i="4"/>
  <c r="AC1892" i="4"/>
  <c r="AD1892" i="4"/>
  <c r="AC1893" i="4"/>
  <c r="AD1893" i="4"/>
  <c r="AC1894" i="4"/>
  <c r="AD1894" i="4"/>
  <c r="AC1895" i="4"/>
  <c r="AD1895" i="4"/>
  <c r="AC1896" i="4"/>
  <c r="AD1896" i="4"/>
  <c r="AC1897" i="4"/>
  <c r="AD1897" i="4"/>
  <c r="AC1898" i="4"/>
  <c r="AD1898" i="4"/>
  <c r="AC1899" i="4"/>
  <c r="AD1899" i="4"/>
  <c r="AC1900" i="4"/>
  <c r="AD1900" i="4"/>
  <c r="AC1901" i="4"/>
  <c r="AD1901" i="4"/>
  <c r="AC1902" i="4"/>
  <c r="AD1902" i="4"/>
  <c r="AC1903" i="4"/>
  <c r="AD1903" i="4"/>
  <c r="AC1904" i="4"/>
  <c r="AD1904" i="4"/>
  <c r="AC1905" i="4"/>
  <c r="AD1905" i="4"/>
  <c r="AC1906" i="4"/>
  <c r="AD1906" i="4"/>
  <c r="AC1907" i="4"/>
  <c r="AD1907" i="4"/>
  <c r="AC1908" i="4"/>
  <c r="AD1908" i="4"/>
  <c r="AC1909" i="4"/>
  <c r="AD1909" i="4"/>
  <c r="AC1910" i="4"/>
  <c r="AD1910" i="4"/>
  <c r="AC1911" i="4"/>
  <c r="AD1911" i="4"/>
  <c r="AC1912" i="4"/>
  <c r="AD1912" i="4"/>
  <c r="AC1913" i="4"/>
  <c r="AD1913" i="4"/>
  <c r="AC1914" i="4"/>
  <c r="AD1914" i="4"/>
  <c r="AC1915" i="4"/>
  <c r="AD1915" i="4"/>
  <c r="AC1916" i="4"/>
  <c r="AD1916" i="4"/>
  <c r="AC1917" i="4"/>
  <c r="AD1917" i="4"/>
  <c r="AC1918" i="4"/>
  <c r="AD1918" i="4"/>
  <c r="AC1919" i="4"/>
  <c r="AD1919" i="4"/>
  <c r="AC1920" i="4"/>
  <c r="AD1920" i="4"/>
  <c r="AC1921" i="4"/>
  <c r="AD1921" i="4"/>
  <c r="AC1922" i="4"/>
  <c r="AD1922" i="4"/>
  <c r="AC1923" i="4"/>
  <c r="AD1923" i="4"/>
  <c r="AC1924" i="4"/>
  <c r="AD1924" i="4"/>
  <c r="AC1925" i="4"/>
  <c r="AD1925" i="4"/>
  <c r="AC1926" i="4"/>
  <c r="AD1926" i="4"/>
  <c r="AC1927" i="4"/>
  <c r="AD1927" i="4"/>
  <c r="AC1928" i="4"/>
  <c r="AD1928" i="4"/>
  <c r="AC1929" i="4"/>
  <c r="AD1929" i="4"/>
  <c r="AC1930" i="4"/>
  <c r="AD1930" i="4"/>
  <c r="AC1931" i="4"/>
  <c r="AD1931" i="4"/>
  <c r="AC1932" i="4"/>
  <c r="AD1932" i="4"/>
  <c r="AC1933" i="4"/>
  <c r="AD1933" i="4"/>
  <c r="AC1934" i="4"/>
  <c r="AD1934" i="4"/>
  <c r="AC1935" i="4"/>
  <c r="AD1935" i="4"/>
  <c r="AC1936" i="4"/>
  <c r="AD1936" i="4"/>
  <c r="AC1937" i="4"/>
  <c r="AD1937" i="4"/>
  <c r="AC1938" i="4"/>
  <c r="AD1938" i="4"/>
  <c r="AC1939" i="4"/>
  <c r="AD1939" i="4"/>
  <c r="AC1940" i="4"/>
  <c r="AD1940" i="4"/>
  <c r="AC1941" i="4"/>
  <c r="AD1941" i="4"/>
  <c r="AC1942" i="4"/>
  <c r="AD1942" i="4"/>
  <c r="AC1943" i="4"/>
  <c r="AD1943" i="4"/>
  <c r="AC1944" i="4"/>
  <c r="AD1944" i="4"/>
  <c r="AC1945" i="4"/>
  <c r="AD1945" i="4"/>
  <c r="AC1946" i="4"/>
  <c r="AD1946" i="4"/>
  <c r="AC1947" i="4"/>
  <c r="AD1947" i="4"/>
  <c r="AC1948" i="4"/>
  <c r="AD1948" i="4"/>
  <c r="AC1949" i="4"/>
  <c r="AD1949" i="4"/>
  <c r="AC1950" i="4"/>
  <c r="AD1950" i="4"/>
  <c r="AC1951" i="4"/>
  <c r="AD1951" i="4"/>
  <c r="AC1952" i="4"/>
  <c r="AD1952" i="4"/>
  <c r="AC1953" i="4"/>
  <c r="AD1953" i="4"/>
  <c r="AC1954" i="4"/>
  <c r="AD1954" i="4"/>
  <c r="AC1955" i="4"/>
  <c r="AD1955" i="4"/>
  <c r="AC1956" i="4"/>
  <c r="AD1956" i="4"/>
  <c r="AC1957" i="4"/>
  <c r="AD1957" i="4"/>
  <c r="AC1958" i="4"/>
  <c r="AD1958" i="4"/>
  <c r="AC1959" i="4"/>
  <c r="AD1959" i="4"/>
  <c r="AC1960" i="4"/>
  <c r="AD1960" i="4"/>
  <c r="AC1961" i="4"/>
  <c r="AD1961" i="4"/>
  <c r="AC1962" i="4"/>
  <c r="AD1962" i="4"/>
  <c r="AC1963" i="4"/>
  <c r="AD1963" i="4"/>
  <c r="AC1964" i="4"/>
  <c r="AD1964" i="4"/>
  <c r="AC1965" i="4"/>
  <c r="AD1965" i="4"/>
  <c r="AC1966" i="4"/>
  <c r="AD1966" i="4"/>
  <c r="AC1967" i="4"/>
  <c r="AD1967" i="4"/>
  <c r="AC1968" i="4"/>
  <c r="AD1968" i="4"/>
  <c r="AC1969" i="4"/>
  <c r="AD1969" i="4"/>
  <c r="AC1970" i="4"/>
  <c r="AD1970" i="4"/>
  <c r="AC1971" i="4"/>
  <c r="AD1971" i="4"/>
  <c r="AC1972" i="4"/>
  <c r="AD1972" i="4"/>
  <c r="AC1973" i="4"/>
  <c r="AD1973" i="4"/>
  <c r="AC1974" i="4"/>
  <c r="AD1974" i="4"/>
  <c r="AC1975" i="4"/>
  <c r="AD1975" i="4"/>
  <c r="AC1976" i="4"/>
  <c r="AD1976" i="4"/>
  <c r="AC1977" i="4"/>
  <c r="AD1977" i="4"/>
  <c r="AC1978" i="4"/>
  <c r="AD1978" i="4"/>
  <c r="AC1979" i="4"/>
  <c r="AD1979" i="4"/>
  <c r="AC1980" i="4"/>
  <c r="AD1980" i="4"/>
  <c r="AC1981" i="4"/>
  <c r="AD1981" i="4"/>
  <c r="AC1982" i="4"/>
  <c r="AD1982" i="4"/>
  <c r="AC1983" i="4"/>
  <c r="AD1983" i="4"/>
  <c r="AC1984" i="4"/>
  <c r="AD1984" i="4"/>
  <c r="AC1985" i="4"/>
  <c r="AD1985" i="4"/>
  <c r="AC1986" i="4"/>
  <c r="AD1986" i="4"/>
  <c r="AC1987" i="4"/>
  <c r="AD1987" i="4"/>
  <c r="AC1988" i="4"/>
  <c r="AD1988" i="4"/>
  <c r="AC1989" i="4"/>
  <c r="AD1989" i="4"/>
  <c r="AC1990" i="4"/>
  <c r="AD1990" i="4"/>
  <c r="AC1991" i="4"/>
  <c r="AD1991" i="4"/>
  <c r="AC1992" i="4"/>
  <c r="AD1992" i="4"/>
  <c r="AC1993" i="4"/>
  <c r="AD1993" i="4"/>
  <c r="AC1994" i="4"/>
  <c r="AD1994" i="4"/>
  <c r="AC1995" i="4"/>
  <c r="AD1995" i="4"/>
  <c r="AC1996" i="4"/>
  <c r="AD1996" i="4"/>
  <c r="AC1997" i="4"/>
  <c r="AD1997" i="4"/>
  <c r="AC1998" i="4"/>
  <c r="AD1998" i="4"/>
  <c r="AC1999" i="4"/>
  <c r="AD1999" i="4"/>
  <c r="AC2000" i="4"/>
  <c r="AD2000" i="4"/>
  <c r="AC2001" i="4"/>
  <c r="AD2001" i="4"/>
  <c r="AC2002" i="4"/>
  <c r="AD2002" i="4"/>
  <c r="AC2003" i="4"/>
  <c r="AD2003" i="4"/>
  <c r="AC2004" i="4"/>
  <c r="AD2004" i="4"/>
  <c r="AC2005" i="4"/>
  <c r="AD2005" i="4"/>
  <c r="AC2006" i="4"/>
  <c r="AD2006" i="4"/>
  <c r="AC2007" i="4"/>
  <c r="AD2007" i="4"/>
  <c r="AC2008" i="4"/>
  <c r="AD2008" i="4"/>
  <c r="AC2009" i="4"/>
  <c r="AD2009" i="4"/>
  <c r="AC2010" i="4"/>
  <c r="AD2010" i="4"/>
  <c r="AC2011" i="4"/>
  <c r="AD2011" i="4"/>
  <c r="AC2012" i="4"/>
  <c r="AD2012" i="4"/>
  <c r="AC2013" i="4"/>
  <c r="AD2013" i="4"/>
  <c r="AC2014" i="4"/>
  <c r="AD2014" i="4"/>
  <c r="AC2015" i="4"/>
  <c r="AD2015" i="4"/>
  <c r="AC2016" i="4"/>
  <c r="AD2016" i="4"/>
  <c r="AC2017" i="4"/>
  <c r="AD2017" i="4"/>
  <c r="AC2018" i="4"/>
  <c r="AD2018" i="4"/>
  <c r="AC2019" i="4"/>
  <c r="AD2019" i="4"/>
  <c r="AC2020" i="4"/>
  <c r="AD2020" i="4"/>
  <c r="AC2021" i="4"/>
  <c r="AD2021" i="4"/>
  <c r="AC2022" i="4"/>
  <c r="AD2022" i="4"/>
  <c r="AC2023" i="4"/>
  <c r="AD2023" i="4"/>
  <c r="AC2024" i="4"/>
  <c r="AD2024" i="4"/>
  <c r="AC2025" i="4"/>
  <c r="AD2025" i="4"/>
  <c r="AC2026" i="4"/>
  <c r="AD2026" i="4"/>
  <c r="AC2027" i="4"/>
  <c r="AD2027" i="4"/>
  <c r="AC2028" i="4"/>
  <c r="AD2028" i="4"/>
  <c r="AC2029" i="4"/>
  <c r="AD2029" i="4"/>
  <c r="AC2030" i="4"/>
  <c r="AD2030" i="4"/>
  <c r="AC2031" i="4"/>
  <c r="AD2031" i="4"/>
  <c r="AC2032" i="4"/>
  <c r="AD2032" i="4"/>
  <c r="AC2033" i="4"/>
  <c r="AD2033" i="4"/>
  <c r="AC2034" i="4"/>
  <c r="AD2034" i="4"/>
  <c r="AC2035" i="4"/>
  <c r="AD2035" i="4"/>
  <c r="AC2036" i="4"/>
  <c r="AD2036" i="4"/>
  <c r="AC2037" i="4"/>
  <c r="AD2037" i="4"/>
  <c r="AC2038" i="4"/>
  <c r="AD2038" i="4"/>
  <c r="AC2039" i="4"/>
  <c r="AD2039" i="4"/>
  <c r="AC2040" i="4"/>
  <c r="AD2040" i="4"/>
  <c r="AC2041" i="4"/>
  <c r="AD2041" i="4"/>
  <c r="AC2042" i="4"/>
  <c r="AD2042" i="4"/>
  <c r="AC2043" i="4"/>
  <c r="AD2043" i="4"/>
  <c r="AC2044" i="4"/>
  <c r="AD2044" i="4"/>
  <c r="AC2045" i="4"/>
  <c r="AD2045" i="4"/>
  <c r="AC2046" i="4"/>
  <c r="AD2046" i="4"/>
  <c r="AC2047" i="4"/>
  <c r="AD2047" i="4"/>
  <c r="AC2048" i="4"/>
  <c r="AD2048" i="4"/>
  <c r="AC2049" i="4"/>
  <c r="AD2049" i="4"/>
  <c r="AC2050" i="4"/>
  <c r="AD2050" i="4"/>
  <c r="AC2051" i="4"/>
  <c r="AD2051" i="4"/>
  <c r="AC2052" i="4"/>
  <c r="AD2052" i="4"/>
  <c r="AC2053" i="4"/>
  <c r="AD2053" i="4"/>
  <c r="AC2054" i="4"/>
  <c r="AD2054" i="4"/>
  <c r="AC2055" i="4"/>
  <c r="AD2055" i="4"/>
  <c r="AC2056" i="4"/>
  <c r="AD2056" i="4"/>
  <c r="AC2057" i="4"/>
  <c r="AD2057" i="4"/>
  <c r="AC2058" i="4"/>
  <c r="AD2058" i="4"/>
  <c r="AC2059" i="4"/>
  <c r="AD2059" i="4"/>
  <c r="AC2060" i="4"/>
  <c r="AD2060" i="4"/>
  <c r="AC2061" i="4"/>
  <c r="AD2061" i="4"/>
  <c r="AC2062" i="4"/>
  <c r="AD2062" i="4"/>
  <c r="AC2063" i="4"/>
  <c r="AD2063" i="4"/>
  <c r="AC2064" i="4"/>
  <c r="AD2064" i="4"/>
  <c r="AC2065" i="4"/>
  <c r="AD2065" i="4"/>
  <c r="AC2066" i="4"/>
  <c r="AD2066" i="4"/>
  <c r="AC2067" i="4"/>
  <c r="AD2067" i="4"/>
  <c r="AC2068" i="4"/>
  <c r="AD2068" i="4"/>
  <c r="AC2069" i="4"/>
  <c r="AD2069" i="4"/>
  <c r="AC2070" i="4"/>
  <c r="AD2070" i="4"/>
  <c r="AC2071" i="4"/>
  <c r="AD2071" i="4"/>
  <c r="AC2072" i="4"/>
  <c r="AD2072" i="4"/>
  <c r="AC2073" i="4"/>
  <c r="AD2073" i="4"/>
  <c r="AC2074" i="4"/>
  <c r="AD2074" i="4"/>
  <c r="AC2075" i="4"/>
  <c r="AD2075" i="4"/>
  <c r="AC2076" i="4"/>
  <c r="AD2076" i="4"/>
  <c r="AC2077" i="4"/>
  <c r="AD2077" i="4"/>
  <c r="AC2078" i="4"/>
  <c r="AD2078" i="4"/>
  <c r="AC2079" i="4"/>
  <c r="AD2079" i="4"/>
  <c r="AC2080" i="4"/>
  <c r="AD2080" i="4"/>
  <c r="AC2081" i="4"/>
  <c r="AD2081" i="4"/>
  <c r="AC2082" i="4"/>
  <c r="AD2082" i="4"/>
  <c r="AC2083" i="4"/>
  <c r="AD2083" i="4"/>
  <c r="AC2084" i="4"/>
  <c r="AD2084" i="4"/>
  <c r="AC2085" i="4"/>
  <c r="AD2085" i="4"/>
  <c r="AC2086" i="4"/>
  <c r="AD2086" i="4"/>
  <c r="AC2087" i="4"/>
  <c r="AD2087" i="4"/>
  <c r="AC2088" i="4"/>
  <c r="AD2088" i="4"/>
  <c r="AC2089" i="4"/>
  <c r="AD2089" i="4"/>
  <c r="AC2090" i="4"/>
  <c r="AD2090" i="4"/>
  <c r="AC2091" i="4"/>
  <c r="AD2091" i="4"/>
  <c r="AC2092" i="4"/>
  <c r="AD2092" i="4"/>
  <c r="AC2093" i="4"/>
  <c r="AD2093" i="4"/>
  <c r="AC2094" i="4"/>
  <c r="AD2094" i="4"/>
  <c r="AC2095" i="4"/>
  <c r="AD2095" i="4"/>
  <c r="AC2096" i="4"/>
  <c r="AD2096" i="4"/>
  <c r="AC2097" i="4"/>
  <c r="AD2097" i="4"/>
  <c r="AC2098" i="4"/>
  <c r="AD2098" i="4"/>
  <c r="AC2099" i="4"/>
  <c r="AD2099" i="4"/>
  <c r="AC2100" i="4"/>
  <c r="AD2100" i="4"/>
  <c r="AC2101" i="4"/>
  <c r="AD2101" i="4"/>
  <c r="AC2102" i="4"/>
  <c r="AD2102" i="4"/>
  <c r="AC2103" i="4"/>
  <c r="AD2103" i="4"/>
  <c r="AC2104" i="4"/>
  <c r="AD2104" i="4"/>
  <c r="AC2105" i="4"/>
  <c r="AD2105" i="4"/>
  <c r="AC2106" i="4"/>
  <c r="AD2106" i="4"/>
  <c r="AC2107" i="4"/>
  <c r="AD2107" i="4"/>
  <c r="AC2108" i="4"/>
  <c r="AD2108" i="4"/>
  <c r="AC2109" i="4"/>
  <c r="AD2109" i="4"/>
  <c r="AC2110" i="4"/>
  <c r="AD2110" i="4"/>
  <c r="AC2111" i="4"/>
  <c r="AD2111" i="4"/>
  <c r="AC2112" i="4"/>
  <c r="AD2112" i="4"/>
  <c r="AC2113" i="4"/>
  <c r="AD2113" i="4"/>
  <c r="AC2114" i="4"/>
  <c r="AD2114" i="4"/>
  <c r="AC2115" i="4"/>
  <c r="AD2115" i="4"/>
  <c r="AC2116" i="4"/>
  <c r="AD2116" i="4"/>
  <c r="AC2117" i="4"/>
  <c r="AD2117" i="4"/>
  <c r="AC2118" i="4"/>
  <c r="AD2118" i="4"/>
  <c r="AC2119" i="4"/>
  <c r="AD2119" i="4"/>
  <c r="AC2120" i="4"/>
  <c r="AD2120" i="4"/>
  <c r="AC2121" i="4"/>
  <c r="AD2121" i="4"/>
  <c r="AC2122" i="4"/>
  <c r="AD2122" i="4"/>
  <c r="AC2123" i="4"/>
  <c r="AD2123" i="4"/>
  <c r="AC2124" i="4"/>
  <c r="AD2124" i="4"/>
  <c r="AC2125" i="4"/>
  <c r="AD2125" i="4"/>
  <c r="AC2126" i="4"/>
  <c r="AD2126" i="4"/>
  <c r="AC2127" i="4"/>
  <c r="AD2127" i="4"/>
  <c r="AC2128" i="4"/>
  <c r="AD2128" i="4"/>
  <c r="AC2129" i="4"/>
  <c r="AD2129" i="4"/>
  <c r="AC2130" i="4"/>
  <c r="AD2130" i="4"/>
  <c r="AC2131" i="4"/>
  <c r="AD2131" i="4"/>
  <c r="AC2132" i="4"/>
  <c r="AD2132" i="4"/>
  <c r="AC2133" i="4"/>
  <c r="AD2133" i="4"/>
  <c r="AC2134" i="4"/>
  <c r="AD2134" i="4"/>
  <c r="AC2135" i="4"/>
  <c r="AD2135" i="4"/>
  <c r="AC2136" i="4"/>
  <c r="AD2136" i="4"/>
  <c r="AC2137" i="4"/>
  <c r="AD2137" i="4"/>
  <c r="AC2138" i="4"/>
  <c r="AD2138" i="4"/>
  <c r="AC2139" i="4"/>
  <c r="AD2139" i="4"/>
  <c r="AC2140" i="4"/>
  <c r="AD2140" i="4"/>
  <c r="AC2141" i="4"/>
  <c r="AD2141" i="4"/>
  <c r="AC2142" i="4"/>
  <c r="AD2142" i="4"/>
  <c r="AC2143" i="4"/>
  <c r="AD2143" i="4"/>
  <c r="AC2144" i="4"/>
  <c r="AD2144" i="4"/>
  <c r="AC2145" i="4"/>
  <c r="AD2145" i="4"/>
  <c r="AC2146" i="4"/>
  <c r="AD2146" i="4"/>
  <c r="AC2147" i="4"/>
  <c r="AD2147" i="4"/>
  <c r="AC2148" i="4"/>
  <c r="AD2148" i="4"/>
  <c r="AC2149" i="4"/>
  <c r="AD2149" i="4"/>
  <c r="AC2150" i="4"/>
  <c r="AD2150" i="4"/>
  <c r="AC2151" i="4"/>
  <c r="AD2151" i="4"/>
  <c r="AC2152" i="4"/>
  <c r="AD2152" i="4"/>
  <c r="AC2153" i="4"/>
  <c r="AD2153" i="4"/>
  <c r="AC2154" i="4"/>
  <c r="AD2154" i="4"/>
  <c r="AC2155" i="4"/>
  <c r="AD2155" i="4"/>
  <c r="AC2156" i="4"/>
  <c r="AD2156" i="4"/>
  <c r="AC2157" i="4"/>
  <c r="AD2157" i="4"/>
  <c r="AC2158" i="4"/>
  <c r="AD2158" i="4"/>
  <c r="AC2159" i="4"/>
  <c r="AD2159" i="4"/>
  <c r="AC2160" i="4"/>
  <c r="AD2160" i="4"/>
  <c r="AC2161" i="4"/>
  <c r="AD2161" i="4"/>
  <c r="AC2162" i="4"/>
  <c r="AD2162" i="4"/>
  <c r="AC2163" i="4"/>
  <c r="AD2163" i="4"/>
  <c r="AC2164" i="4"/>
  <c r="AD2164" i="4"/>
  <c r="AC2165" i="4"/>
  <c r="AD2165" i="4"/>
  <c r="AC2166" i="4"/>
  <c r="AD2166" i="4"/>
  <c r="AC2167" i="4"/>
  <c r="AD2167" i="4"/>
  <c r="AC2168" i="4"/>
  <c r="AD2168" i="4"/>
  <c r="AC2169" i="4"/>
  <c r="AD2169" i="4"/>
  <c r="AC2170" i="4"/>
  <c r="AD2170" i="4"/>
  <c r="AC2171" i="4"/>
  <c r="AD2171" i="4"/>
  <c r="AC2172" i="4"/>
  <c r="AD2172" i="4"/>
  <c r="AC2173" i="4"/>
  <c r="AD2173" i="4"/>
  <c r="AC2174" i="4"/>
  <c r="AD2174" i="4"/>
  <c r="AC2175" i="4"/>
  <c r="AD2175" i="4"/>
  <c r="AC2176" i="4"/>
  <c r="AD2176" i="4"/>
  <c r="AC2177" i="4"/>
  <c r="AD2177" i="4"/>
  <c r="AC2178" i="4"/>
  <c r="AD2178" i="4"/>
  <c r="AC2179" i="4"/>
  <c r="AD2179" i="4"/>
  <c r="AC2180" i="4"/>
  <c r="AD2180" i="4"/>
  <c r="AC2181" i="4"/>
  <c r="AD2181" i="4"/>
  <c r="AC2182" i="4"/>
  <c r="AD2182" i="4"/>
  <c r="AC2183" i="4"/>
  <c r="AD2183" i="4"/>
  <c r="AC2184" i="4"/>
  <c r="AD2184" i="4"/>
  <c r="AC2185" i="4"/>
  <c r="AD2185" i="4"/>
  <c r="AC2186" i="4"/>
  <c r="AD2186" i="4"/>
  <c r="AC2187" i="4"/>
  <c r="AD2187" i="4"/>
  <c r="AC2188" i="4"/>
  <c r="AD2188" i="4"/>
  <c r="AC2189" i="4"/>
  <c r="AD2189" i="4"/>
  <c r="AC2190" i="4"/>
  <c r="AD2190" i="4"/>
  <c r="AC2191" i="4"/>
  <c r="AD2191" i="4"/>
  <c r="AC2192" i="4"/>
  <c r="AD2192" i="4"/>
  <c r="AC2193" i="4"/>
  <c r="AD2193" i="4"/>
  <c r="AC2194" i="4"/>
  <c r="AD2194" i="4"/>
  <c r="AC2195" i="4"/>
  <c r="AD2195" i="4"/>
  <c r="AC2196" i="4"/>
  <c r="AD2196" i="4"/>
  <c r="AC2197" i="4"/>
  <c r="AD2197" i="4"/>
  <c r="AC2198" i="4"/>
  <c r="AD2198" i="4"/>
  <c r="AC2199" i="4"/>
  <c r="AD2199" i="4"/>
  <c r="AC2200" i="4"/>
  <c r="AD2200" i="4"/>
  <c r="AC2201" i="4"/>
  <c r="AD2201" i="4"/>
  <c r="AC2202" i="4"/>
  <c r="AD2202" i="4"/>
  <c r="AC2203" i="4"/>
  <c r="AD2203" i="4"/>
  <c r="AC2204" i="4"/>
  <c r="AD2204" i="4"/>
  <c r="AC2205" i="4"/>
  <c r="AD2205" i="4"/>
  <c r="AC2206" i="4"/>
  <c r="AD2206" i="4"/>
  <c r="AC2207" i="4"/>
  <c r="AD2207" i="4"/>
  <c r="AC2208" i="4"/>
  <c r="AD2208" i="4"/>
  <c r="AC2209" i="4"/>
  <c r="AD2209" i="4"/>
  <c r="AC2210" i="4"/>
  <c r="AD2210" i="4"/>
  <c r="AC2211" i="4"/>
  <c r="AD2211" i="4"/>
  <c r="AC2212" i="4"/>
  <c r="AD2212" i="4"/>
  <c r="AC2213" i="4"/>
  <c r="AD2213" i="4"/>
  <c r="AC2214" i="4"/>
  <c r="AD2214" i="4"/>
  <c r="AC2215" i="4"/>
  <c r="AD2215" i="4"/>
  <c r="AC2216" i="4"/>
  <c r="AD2216" i="4"/>
  <c r="AC2217" i="4"/>
  <c r="AD2217" i="4"/>
  <c r="AC2218" i="4"/>
  <c r="AD2218" i="4"/>
  <c r="AC2219" i="4"/>
  <c r="AD2219" i="4"/>
  <c r="AC2220" i="4"/>
  <c r="AD2220" i="4"/>
  <c r="AC2221" i="4"/>
  <c r="AD2221" i="4"/>
  <c r="AC2222" i="4"/>
  <c r="AD2222" i="4"/>
  <c r="AC2223" i="4"/>
  <c r="AD2223" i="4"/>
  <c r="AC2224" i="4"/>
  <c r="AD2224" i="4"/>
  <c r="AC2225" i="4"/>
  <c r="AD2225" i="4"/>
  <c r="AC2226" i="4"/>
  <c r="AD2226" i="4"/>
  <c r="AC2227" i="4"/>
  <c r="AD2227" i="4"/>
  <c r="AC2228" i="4"/>
  <c r="AD2228" i="4"/>
  <c r="AC2229" i="4"/>
  <c r="AD2229" i="4"/>
  <c r="AC2230" i="4"/>
  <c r="AD2230" i="4"/>
  <c r="AC2231" i="4"/>
  <c r="AD2231" i="4"/>
  <c r="AC2232" i="4"/>
  <c r="AD2232" i="4"/>
  <c r="AC2233" i="4"/>
  <c r="AD2233" i="4"/>
  <c r="AC2234" i="4"/>
  <c r="AD2234" i="4"/>
  <c r="AC2235" i="4"/>
  <c r="AD2235" i="4"/>
  <c r="AC2236" i="4"/>
  <c r="AD2236" i="4"/>
  <c r="AC2237" i="4"/>
  <c r="AD2237" i="4"/>
  <c r="AC2238" i="4"/>
  <c r="AD2238" i="4"/>
  <c r="AC2239" i="4"/>
  <c r="AD2239" i="4"/>
  <c r="AC2240" i="4"/>
  <c r="AD2240" i="4"/>
  <c r="AC2241" i="4"/>
  <c r="AD2241" i="4"/>
  <c r="AC2242" i="4"/>
  <c r="AD2242" i="4"/>
  <c r="AC2243" i="4"/>
  <c r="AD2243" i="4"/>
  <c r="AC2244" i="4"/>
  <c r="AD2244" i="4"/>
  <c r="AC2245" i="4"/>
  <c r="AD2245" i="4"/>
  <c r="AC2246" i="4"/>
  <c r="AD2246" i="4"/>
  <c r="AC2247" i="4"/>
  <c r="AD2247" i="4"/>
  <c r="AC2248" i="4"/>
  <c r="AD2248" i="4"/>
  <c r="AC2249" i="4"/>
  <c r="AD2249" i="4"/>
  <c r="AC2250" i="4"/>
  <c r="AD2250" i="4"/>
  <c r="AC2251" i="4"/>
  <c r="AD2251" i="4"/>
  <c r="AC2252" i="4"/>
  <c r="AD2252" i="4"/>
  <c r="AC2253" i="4"/>
  <c r="AD2253" i="4"/>
  <c r="AC2254" i="4"/>
  <c r="AD2254" i="4"/>
  <c r="AC2255" i="4"/>
  <c r="AD2255" i="4"/>
  <c r="AC2256" i="4"/>
  <c r="AD2256" i="4"/>
  <c r="AC2257" i="4"/>
  <c r="AD2257" i="4"/>
  <c r="AC2258" i="4"/>
  <c r="AD2258" i="4"/>
  <c r="AC2259" i="4"/>
  <c r="AD2259" i="4"/>
  <c r="AC2260" i="4"/>
  <c r="AD2260" i="4"/>
  <c r="AC2261" i="4"/>
  <c r="AD2261" i="4"/>
  <c r="AC2262" i="4"/>
  <c r="AD2262" i="4"/>
  <c r="AC2263" i="4"/>
  <c r="AD2263" i="4"/>
  <c r="AC2264" i="4"/>
  <c r="AD2264" i="4"/>
  <c r="AC2265" i="4"/>
  <c r="AD2265" i="4"/>
  <c r="AC2266" i="4"/>
  <c r="AD2266" i="4"/>
  <c r="AC2267" i="4"/>
  <c r="AD2267" i="4"/>
  <c r="AC2268" i="4"/>
  <c r="AD2268" i="4"/>
  <c r="AC2269" i="4"/>
  <c r="AD2269" i="4"/>
  <c r="AC2270" i="4"/>
  <c r="AD2270" i="4"/>
  <c r="AC2271" i="4"/>
  <c r="AD2271" i="4"/>
  <c r="AC2272" i="4"/>
  <c r="AD2272" i="4"/>
  <c r="AC2273" i="4"/>
  <c r="AD2273" i="4"/>
  <c r="AC2274" i="4"/>
  <c r="AD2274" i="4"/>
  <c r="AC2275" i="4"/>
  <c r="AD2275" i="4"/>
  <c r="AC2276" i="4"/>
  <c r="AD2276" i="4"/>
  <c r="AC2277" i="4"/>
  <c r="AD2277" i="4"/>
  <c r="AC2278" i="4"/>
  <c r="AD2278" i="4"/>
  <c r="AC2279" i="4"/>
  <c r="AD2279" i="4"/>
  <c r="AC2280" i="4"/>
  <c r="AD2280" i="4"/>
  <c r="AC2281" i="4"/>
  <c r="AD2281" i="4"/>
  <c r="AC2282" i="4"/>
  <c r="AD2282" i="4"/>
  <c r="AC2283" i="4"/>
  <c r="AD2283" i="4"/>
  <c r="AC2284" i="4"/>
  <c r="AD2284" i="4"/>
  <c r="AC2285" i="4"/>
  <c r="AD2285" i="4"/>
  <c r="AC2286" i="4"/>
  <c r="AD2286" i="4"/>
  <c r="AC2287" i="4"/>
  <c r="AD2287" i="4"/>
  <c r="AC2288" i="4"/>
  <c r="AD2288" i="4"/>
  <c r="AC2289" i="4"/>
  <c r="AD2289" i="4"/>
  <c r="AC2290" i="4"/>
  <c r="AD2290" i="4"/>
  <c r="AC2291" i="4"/>
  <c r="AD2291" i="4"/>
  <c r="AC2292" i="4"/>
  <c r="AD2292" i="4"/>
  <c r="AC2293" i="4"/>
  <c r="AD2293" i="4"/>
  <c r="AC2294" i="4"/>
  <c r="AD2294" i="4"/>
  <c r="AC2295" i="4"/>
  <c r="AD2295" i="4"/>
  <c r="AC2296" i="4"/>
  <c r="AD2296" i="4"/>
  <c r="AC2297" i="4"/>
  <c r="AD2297" i="4"/>
  <c r="AC2298" i="4"/>
  <c r="AD2298" i="4"/>
  <c r="AC2299" i="4"/>
  <c r="AD2299" i="4"/>
  <c r="AC2300" i="4"/>
  <c r="AD2300" i="4"/>
  <c r="AC2301" i="4"/>
  <c r="AD2301" i="4"/>
  <c r="AC2302" i="4"/>
  <c r="AD2302" i="4"/>
  <c r="AC2303" i="4"/>
  <c r="AD2303" i="4"/>
  <c r="AC2304" i="4"/>
  <c r="AD2304" i="4"/>
  <c r="AC2305" i="4"/>
  <c r="AD2305" i="4"/>
  <c r="AC2306" i="4"/>
  <c r="AD2306" i="4"/>
  <c r="AC2307" i="4"/>
  <c r="AD2307" i="4"/>
  <c r="AC2308" i="4"/>
  <c r="AD2308" i="4"/>
  <c r="AC2309" i="4"/>
  <c r="AD2309" i="4"/>
  <c r="AC2310" i="4"/>
  <c r="AD2310" i="4"/>
  <c r="AC2311" i="4"/>
  <c r="AD2311" i="4"/>
  <c r="AC2312" i="4"/>
  <c r="AD2312" i="4"/>
  <c r="AC2313" i="4"/>
  <c r="AD2313" i="4"/>
  <c r="AC2314" i="4"/>
  <c r="AD2314" i="4"/>
  <c r="AC2315" i="4"/>
  <c r="AD2315" i="4"/>
  <c r="AC2316" i="4"/>
  <c r="AD2316" i="4"/>
  <c r="AC2317" i="4"/>
  <c r="AD2317" i="4"/>
  <c r="AC2318" i="4"/>
  <c r="AD2318" i="4"/>
  <c r="AC2319" i="4"/>
  <c r="AD2319" i="4"/>
  <c r="AC2320" i="4"/>
  <c r="AD2320" i="4"/>
  <c r="AC2321" i="4"/>
  <c r="AD2321" i="4"/>
  <c r="AC2322" i="4"/>
  <c r="AD2322" i="4"/>
  <c r="AC2323" i="4"/>
  <c r="AD2323" i="4"/>
  <c r="AC2324" i="4"/>
  <c r="AD2324" i="4"/>
  <c r="AC2325" i="4"/>
  <c r="AD2325" i="4"/>
  <c r="AC2326" i="4"/>
  <c r="AD2326" i="4"/>
  <c r="AC2327" i="4"/>
  <c r="AD2327" i="4"/>
  <c r="AC2328" i="4"/>
  <c r="AD2328" i="4"/>
  <c r="AC2329" i="4"/>
  <c r="AD2329" i="4"/>
  <c r="AC2330" i="4"/>
  <c r="AD2330" i="4"/>
  <c r="AC2331" i="4"/>
  <c r="AD2331" i="4"/>
  <c r="AC2332" i="4"/>
  <c r="AD2332" i="4"/>
  <c r="AC2333" i="4"/>
  <c r="AD2333" i="4"/>
  <c r="AC2334" i="4"/>
  <c r="AD2334" i="4"/>
  <c r="AC2335" i="4"/>
  <c r="AD2335" i="4"/>
  <c r="AC2336" i="4"/>
  <c r="AD2336" i="4"/>
  <c r="AC2337" i="4"/>
  <c r="AD2337" i="4"/>
  <c r="AC2338" i="4"/>
  <c r="AD2338" i="4"/>
  <c r="AC2339" i="4"/>
  <c r="AD2339" i="4"/>
  <c r="AC2340" i="4"/>
  <c r="AD2340" i="4"/>
  <c r="AC2341" i="4"/>
  <c r="AD2341" i="4"/>
  <c r="AC2342" i="4"/>
  <c r="AD2342" i="4"/>
  <c r="AC2343" i="4"/>
  <c r="AD2343" i="4"/>
  <c r="AC2344" i="4"/>
  <c r="AD2344" i="4"/>
  <c r="AC2345" i="4"/>
  <c r="AD2345" i="4"/>
  <c r="AC2346" i="4"/>
  <c r="AD2346" i="4"/>
  <c r="AC2347" i="4"/>
  <c r="AD2347" i="4"/>
  <c r="AC2348" i="4"/>
  <c r="AD2348" i="4"/>
  <c r="AC2349" i="4"/>
  <c r="AD2349" i="4"/>
  <c r="AC2350" i="4"/>
  <c r="AD2350" i="4"/>
  <c r="AC2351" i="4"/>
  <c r="AD2351" i="4"/>
  <c r="AC2352" i="4"/>
  <c r="AD2352" i="4"/>
  <c r="AC2353" i="4"/>
  <c r="AD2353" i="4"/>
  <c r="AC2354" i="4"/>
  <c r="AD2354" i="4"/>
  <c r="AC2355" i="4"/>
  <c r="AD2355" i="4"/>
  <c r="AC2356" i="4"/>
  <c r="AD2356" i="4"/>
  <c r="AC2357" i="4"/>
  <c r="AD2357" i="4"/>
  <c r="AC2358" i="4"/>
  <c r="AD2358" i="4"/>
  <c r="AC2359" i="4"/>
  <c r="AD2359" i="4"/>
  <c r="AC2360" i="4"/>
  <c r="AD2360" i="4"/>
  <c r="AC2361" i="4"/>
  <c r="AD2361" i="4"/>
  <c r="AC2362" i="4"/>
  <c r="AD2362" i="4"/>
  <c r="AC2363" i="4"/>
  <c r="AD2363" i="4"/>
  <c r="AC2364" i="4"/>
  <c r="AD2364" i="4"/>
  <c r="AC2365" i="4"/>
  <c r="AD2365" i="4"/>
  <c r="AC2366" i="4"/>
  <c r="AD2366" i="4"/>
  <c r="AC2367" i="4"/>
  <c r="AD2367" i="4"/>
  <c r="AC2368" i="4"/>
  <c r="AD2368" i="4"/>
  <c r="AC2369" i="4"/>
  <c r="AD2369" i="4"/>
  <c r="AC2370" i="4"/>
  <c r="AD2370" i="4"/>
  <c r="AC2371" i="4"/>
  <c r="AD2371" i="4"/>
  <c r="AC2372" i="4"/>
  <c r="AD2372" i="4"/>
  <c r="AC2373" i="4"/>
  <c r="AD2373" i="4"/>
  <c r="AC2374" i="4"/>
  <c r="AD2374" i="4"/>
  <c r="AC2375" i="4"/>
  <c r="AD2375" i="4"/>
  <c r="AC2376" i="4"/>
  <c r="AD2376" i="4"/>
  <c r="AC2377" i="4"/>
  <c r="AD2377" i="4"/>
  <c r="AC2378" i="4"/>
  <c r="AD2378" i="4"/>
  <c r="AC2379" i="4"/>
  <c r="AD2379" i="4"/>
  <c r="AC2380" i="4"/>
  <c r="AD2380" i="4"/>
  <c r="AC2381" i="4"/>
  <c r="AD2381" i="4"/>
  <c r="AC2382" i="4"/>
  <c r="AD2382" i="4"/>
  <c r="AC2383" i="4"/>
  <c r="AD2383" i="4"/>
  <c r="AC2384" i="4"/>
  <c r="AD2384" i="4"/>
  <c r="AC2385" i="4"/>
  <c r="AD2385" i="4"/>
  <c r="AC2386" i="4"/>
  <c r="AD2386" i="4"/>
  <c r="AC2387" i="4"/>
  <c r="AD2387" i="4"/>
  <c r="AC2388" i="4"/>
  <c r="AD2388" i="4"/>
  <c r="AC2389" i="4"/>
  <c r="AD2389" i="4"/>
  <c r="AC2390" i="4"/>
  <c r="AD2390" i="4"/>
  <c r="AC2391" i="4"/>
  <c r="AD2391" i="4"/>
  <c r="AC2392" i="4"/>
  <c r="AD2392" i="4"/>
  <c r="AC2393" i="4"/>
  <c r="AD2393" i="4"/>
  <c r="AC2394" i="4"/>
  <c r="AD2394" i="4"/>
  <c r="AC2395" i="4"/>
  <c r="AD2395" i="4"/>
  <c r="AC2396" i="4"/>
  <c r="AD2396" i="4"/>
  <c r="AC2397" i="4"/>
  <c r="AD2397" i="4"/>
  <c r="AC2398" i="4"/>
  <c r="AD2398" i="4"/>
  <c r="AC2399" i="4"/>
  <c r="AD2399" i="4"/>
  <c r="AC2400" i="4"/>
  <c r="AD2400" i="4"/>
  <c r="AC2401" i="4"/>
  <c r="AD2401" i="4"/>
  <c r="AC2402" i="4"/>
  <c r="AD2402" i="4"/>
  <c r="AC2403" i="4"/>
  <c r="AD2403" i="4"/>
  <c r="AC2404" i="4"/>
  <c r="AD2404" i="4"/>
  <c r="AC2405" i="4"/>
  <c r="AD2405" i="4"/>
  <c r="AC2406" i="4"/>
  <c r="AD2406" i="4"/>
  <c r="AC2407" i="4"/>
  <c r="AD2407" i="4"/>
  <c r="AC2408" i="4"/>
  <c r="AD2408" i="4"/>
  <c r="AC2409" i="4"/>
  <c r="AD2409" i="4"/>
  <c r="AC2410" i="4"/>
  <c r="AD2410" i="4"/>
  <c r="AC2411" i="4"/>
  <c r="AD2411" i="4"/>
  <c r="AC2412" i="4"/>
  <c r="AD2412" i="4"/>
  <c r="AC2413" i="4"/>
  <c r="AD2413" i="4"/>
  <c r="AC2414" i="4"/>
  <c r="AD2414" i="4"/>
  <c r="AC2415" i="4"/>
  <c r="AD2415" i="4"/>
  <c r="AC2416" i="4"/>
  <c r="AD2416" i="4"/>
  <c r="AC2417" i="4"/>
  <c r="AD2417" i="4"/>
  <c r="AC2418" i="4"/>
  <c r="AD2418" i="4"/>
  <c r="AC2419" i="4"/>
  <c r="AD2419" i="4"/>
  <c r="AC2420" i="4"/>
  <c r="AD2420" i="4"/>
  <c r="AC2421" i="4"/>
  <c r="AD2421" i="4"/>
  <c r="AC2422" i="4"/>
  <c r="AD2422" i="4"/>
  <c r="AC2423" i="4"/>
  <c r="AD2423" i="4"/>
  <c r="AC2424" i="4"/>
  <c r="AD2424" i="4"/>
  <c r="AC2425" i="4"/>
  <c r="AD2425" i="4"/>
  <c r="AC2426" i="4"/>
  <c r="AD2426" i="4"/>
  <c r="AC2427" i="4"/>
  <c r="AD2427" i="4"/>
  <c r="AC2428" i="4"/>
  <c r="AD2428" i="4"/>
  <c r="AC2429" i="4"/>
  <c r="AD2429" i="4"/>
  <c r="AC2430" i="4"/>
  <c r="AD2430" i="4"/>
  <c r="AC2431" i="4"/>
  <c r="AD2431" i="4"/>
  <c r="AC2432" i="4"/>
  <c r="AD2432" i="4"/>
  <c r="AC2433" i="4"/>
  <c r="AD2433" i="4"/>
  <c r="AC2434" i="4"/>
  <c r="AD2434" i="4"/>
  <c r="AC2435" i="4"/>
  <c r="AD2435" i="4"/>
  <c r="AC2436" i="4"/>
  <c r="AD2436" i="4"/>
  <c r="AC2437" i="4"/>
  <c r="AD2437" i="4"/>
  <c r="AC2438" i="4"/>
  <c r="AD2438" i="4"/>
  <c r="AC2439" i="4"/>
  <c r="AD2439" i="4"/>
  <c r="AC2440" i="4"/>
  <c r="AD2440" i="4"/>
  <c r="AC2441" i="4"/>
  <c r="AD2441" i="4"/>
  <c r="AC2442" i="4"/>
  <c r="AD2442" i="4"/>
  <c r="AC2443" i="4"/>
  <c r="AD2443" i="4"/>
  <c r="AC2444" i="4"/>
  <c r="AD2444" i="4"/>
  <c r="AC2445" i="4"/>
  <c r="AD2445" i="4"/>
  <c r="AC2446" i="4"/>
  <c r="AD2446" i="4"/>
  <c r="AC2447" i="4"/>
  <c r="AD2447" i="4"/>
  <c r="AC2448" i="4"/>
  <c r="AD2448" i="4"/>
  <c r="AC2449" i="4"/>
  <c r="AD2449" i="4"/>
  <c r="AC2450" i="4"/>
  <c r="AD2450" i="4"/>
  <c r="AC2451" i="4"/>
  <c r="AD2451" i="4"/>
  <c r="AC2452" i="4"/>
  <c r="AD2452" i="4"/>
  <c r="AC2453" i="4"/>
  <c r="AD2453" i="4"/>
  <c r="AC2454" i="4"/>
  <c r="AD2454" i="4"/>
  <c r="AC2455" i="4"/>
  <c r="AD2455" i="4"/>
  <c r="AC2456" i="4"/>
  <c r="AD2456" i="4"/>
  <c r="AC2457" i="4"/>
  <c r="AD2457" i="4"/>
  <c r="AC2458" i="4"/>
  <c r="AD2458" i="4"/>
  <c r="AC2459" i="4"/>
  <c r="AD2459" i="4"/>
  <c r="AC2460" i="4"/>
  <c r="AD2460" i="4"/>
  <c r="AC2461" i="4"/>
  <c r="AD2461" i="4"/>
  <c r="AC2462" i="4"/>
  <c r="AD2462" i="4"/>
  <c r="AC2463" i="4"/>
  <c r="AD2463" i="4"/>
  <c r="AC2464" i="4"/>
  <c r="AD2464" i="4"/>
  <c r="AC2465" i="4"/>
  <c r="AD2465" i="4"/>
  <c r="AC2466" i="4"/>
  <c r="AD2466" i="4"/>
  <c r="AC2467" i="4"/>
  <c r="AD2467" i="4"/>
  <c r="AC2468" i="4"/>
  <c r="AD2468" i="4"/>
  <c r="AC2469" i="4"/>
  <c r="AD2469" i="4"/>
  <c r="AC2470" i="4"/>
  <c r="AD2470" i="4"/>
  <c r="AC2471" i="4"/>
  <c r="AD2471" i="4"/>
  <c r="AC2472" i="4"/>
  <c r="AD2472" i="4"/>
  <c r="AC2473" i="4"/>
  <c r="AD2473" i="4"/>
  <c r="AC2474" i="4"/>
  <c r="AD2474" i="4"/>
  <c r="AC2475" i="4"/>
  <c r="AD2475" i="4"/>
  <c r="AC2476" i="4"/>
  <c r="AD2476" i="4"/>
  <c r="AC2477" i="4"/>
  <c r="AD2477" i="4"/>
  <c r="AC2478" i="4"/>
  <c r="AD2478" i="4"/>
  <c r="AC2479" i="4"/>
  <c r="AD2479" i="4"/>
  <c r="AC2480" i="4"/>
  <c r="AD2480" i="4"/>
  <c r="AC2481" i="4"/>
  <c r="AD2481" i="4"/>
  <c r="AC2482" i="4"/>
  <c r="AD2482" i="4"/>
  <c r="AC2483" i="4"/>
  <c r="AD2483" i="4"/>
  <c r="AC2484" i="4"/>
  <c r="AD2484" i="4"/>
  <c r="AC2485" i="4"/>
  <c r="AD2485" i="4"/>
  <c r="AC2486" i="4"/>
  <c r="AD2486" i="4"/>
  <c r="AC2487" i="4"/>
  <c r="AD2487" i="4"/>
  <c r="AC2488" i="4"/>
  <c r="AD2488" i="4"/>
  <c r="AC2489" i="4"/>
  <c r="AD2489" i="4"/>
  <c r="AC2490" i="4"/>
  <c r="AD2490" i="4"/>
  <c r="AC2491" i="4"/>
  <c r="AD2491" i="4"/>
  <c r="AC2492" i="4"/>
  <c r="AD2492" i="4"/>
  <c r="AC2493" i="4"/>
  <c r="AD2493" i="4"/>
  <c r="AC2494" i="4"/>
  <c r="AD2494" i="4"/>
  <c r="AC2495" i="4"/>
  <c r="AD2495" i="4"/>
  <c r="AC2496" i="4"/>
  <c r="AD2496" i="4"/>
  <c r="AC2497" i="4"/>
  <c r="AD2497" i="4"/>
  <c r="AC2498" i="4"/>
  <c r="AD2498" i="4"/>
  <c r="AC2499" i="4"/>
  <c r="AD2499" i="4"/>
  <c r="AC2500" i="4"/>
  <c r="AD2500" i="4"/>
  <c r="AC2501" i="4"/>
  <c r="AD2501" i="4"/>
  <c r="AC2502" i="4"/>
  <c r="AD2502" i="4"/>
  <c r="AC2503" i="4"/>
  <c r="AD2503" i="4"/>
  <c r="AC2504" i="4"/>
  <c r="AD2504" i="4"/>
  <c r="AC2505" i="4"/>
  <c r="AD2505" i="4"/>
  <c r="AC2506" i="4"/>
  <c r="AD2506" i="4"/>
  <c r="AC2507" i="4"/>
  <c r="AD2507" i="4"/>
  <c r="AC2508" i="4"/>
  <c r="AD2508" i="4"/>
  <c r="AC2509" i="4"/>
  <c r="AD2509" i="4"/>
  <c r="AC2510" i="4"/>
  <c r="AD2510" i="4"/>
  <c r="AC2511" i="4"/>
  <c r="AD2511" i="4"/>
  <c r="AC2512" i="4"/>
  <c r="AD2512" i="4"/>
  <c r="AC2513" i="4"/>
  <c r="AD2513" i="4"/>
  <c r="AC2514" i="4"/>
  <c r="AD2514" i="4"/>
  <c r="AC2515" i="4"/>
  <c r="AD2515" i="4"/>
  <c r="AC2516" i="4"/>
  <c r="AD2516" i="4"/>
  <c r="AC2517" i="4"/>
  <c r="AD2517" i="4"/>
  <c r="AC2518" i="4"/>
  <c r="AD2518" i="4"/>
  <c r="AC2519" i="4"/>
  <c r="AD2519" i="4"/>
  <c r="AC2520" i="4"/>
  <c r="AD2520" i="4"/>
  <c r="AC2521" i="4"/>
  <c r="AD2521" i="4"/>
  <c r="AC2522" i="4"/>
  <c r="AD2522" i="4"/>
  <c r="AC2523" i="4"/>
  <c r="AD2523" i="4"/>
  <c r="AC2524" i="4"/>
  <c r="AD2524" i="4"/>
  <c r="AC2525" i="4"/>
  <c r="AD2525" i="4"/>
  <c r="AC2526" i="4"/>
  <c r="AD2526" i="4"/>
  <c r="AC2527" i="4"/>
  <c r="AD2527" i="4"/>
  <c r="AC2528" i="4"/>
  <c r="AD2528" i="4"/>
  <c r="AC2529" i="4"/>
  <c r="AD2529" i="4"/>
  <c r="AC2530" i="4"/>
  <c r="AD2530" i="4"/>
  <c r="AC2531" i="4"/>
  <c r="AD2531" i="4"/>
  <c r="AC2532" i="4"/>
  <c r="AD2532" i="4"/>
  <c r="AC2533" i="4"/>
  <c r="AD2533" i="4"/>
  <c r="AC2534" i="4"/>
  <c r="AD2534" i="4"/>
  <c r="AC2535" i="4"/>
  <c r="AD2535" i="4"/>
  <c r="AC2536" i="4"/>
  <c r="AD2536" i="4"/>
  <c r="AC2537" i="4"/>
  <c r="AD2537" i="4"/>
  <c r="AC2538" i="4"/>
  <c r="AD2538" i="4"/>
  <c r="AC2539" i="4"/>
  <c r="AD2539" i="4"/>
  <c r="AC2540" i="4"/>
  <c r="AD2540" i="4"/>
  <c r="AC2541" i="4"/>
  <c r="AD2541" i="4"/>
  <c r="AC2542" i="4"/>
  <c r="AD2542" i="4"/>
  <c r="AC2543" i="4"/>
  <c r="AD2543" i="4"/>
  <c r="AC2544" i="4"/>
  <c r="AD2544" i="4"/>
  <c r="AC2545" i="4"/>
  <c r="AD2545" i="4"/>
  <c r="AC2546" i="4"/>
  <c r="AD2546" i="4"/>
  <c r="AC2547" i="4"/>
  <c r="AD2547" i="4"/>
  <c r="AC2548" i="4"/>
  <c r="AD2548" i="4"/>
  <c r="AC2549" i="4"/>
  <c r="AD2549" i="4"/>
  <c r="AC2550" i="4"/>
  <c r="AD2550" i="4"/>
  <c r="AC2551" i="4"/>
  <c r="AD2551" i="4"/>
  <c r="AC2552" i="4"/>
  <c r="AD2552" i="4"/>
  <c r="AC2553" i="4"/>
  <c r="AD2553" i="4"/>
  <c r="AC2554" i="4"/>
  <c r="AD2554" i="4"/>
  <c r="AC2555" i="4"/>
  <c r="AD2555" i="4"/>
  <c r="AC2556" i="4"/>
  <c r="AD2556" i="4"/>
  <c r="AC2557" i="4"/>
  <c r="AD2557" i="4"/>
  <c r="AC2558" i="4"/>
  <c r="AD2558" i="4"/>
  <c r="AC2559" i="4"/>
  <c r="AD2559" i="4"/>
  <c r="AC2560" i="4"/>
  <c r="AD2560" i="4"/>
  <c r="AC2561" i="4"/>
  <c r="AD2561" i="4"/>
  <c r="AC2562" i="4"/>
  <c r="AD2562" i="4"/>
  <c r="AC2563" i="4"/>
  <c r="AD2563" i="4"/>
  <c r="AC2564" i="4"/>
  <c r="AD2564" i="4"/>
  <c r="AC2565" i="4"/>
  <c r="AD2565" i="4"/>
  <c r="AC2566" i="4"/>
  <c r="AD2566" i="4"/>
  <c r="AC2567" i="4"/>
  <c r="AD2567" i="4"/>
  <c r="AC2568" i="4"/>
  <c r="AD2568" i="4"/>
  <c r="AC2569" i="4"/>
  <c r="AD2569" i="4"/>
  <c r="AC2570" i="4"/>
  <c r="AD2570" i="4"/>
  <c r="AC2571" i="4"/>
  <c r="AD2571" i="4"/>
  <c r="AC2572" i="4"/>
  <c r="AD2572" i="4"/>
  <c r="AC2573" i="4"/>
  <c r="AD2573" i="4"/>
  <c r="AC2574" i="4"/>
  <c r="AD2574" i="4"/>
  <c r="AC2575" i="4"/>
  <c r="AD2575" i="4"/>
  <c r="AC2576" i="4"/>
  <c r="AD2576" i="4"/>
  <c r="AC2577" i="4"/>
  <c r="AD2577" i="4"/>
  <c r="AC2578" i="4"/>
  <c r="AD2578" i="4"/>
  <c r="AC2579" i="4"/>
  <c r="AD2579" i="4"/>
  <c r="AC2580" i="4"/>
  <c r="AD2580" i="4"/>
  <c r="AC2581" i="4"/>
  <c r="AD2581" i="4"/>
  <c r="AC2582" i="4"/>
  <c r="AD2582" i="4"/>
  <c r="AC2583" i="4"/>
  <c r="AD2583" i="4"/>
  <c r="AC2584" i="4"/>
  <c r="AD2584" i="4"/>
  <c r="AC2585" i="4"/>
  <c r="AD2585" i="4"/>
  <c r="AC2586" i="4"/>
  <c r="AD2586" i="4"/>
  <c r="AC2587" i="4"/>
  <c r="AD2587" i="4"/>
  <c r="AC2588" i="4"/>
  <c r="AD2588" i="4"/>
  <c r="AC2589" i="4"/>
  <c r="AD2589" i="4"/>
  <c r="AC2590" i="4"/>
  <c r="AD2590" i="4"/>
  <c r="AC2591" i="4"/>
  <c r="AD2591" i="4"/>
  <c r="AC2592" i="4"/>
  <c r="AD2592" i="4"/>
  <c r="AC2593" i="4"/>
  <c r="AD2593" i="4"/>
  <c r="AC2594" i="4"/>
  <c r="AD2594" i="4"/>
  <c r="AC2595" i="4"/>
  <c r="AD2595" i="4"/>
  <c r="AC2596" i="4"/>
  <c r="AD2596" i="4"/>
  <c r="AC2597" i="4"/>
  <c r="AD2597" i="4"/>
  <c r="AC2598" i="4"/>
  <c r="AD2598" i="4"/>
  <c r="AC2599" i="4"/>
  <c r="AD2599" i="4"/>
  <c r="AC2600" i="4"/>
  <c r="AD2600" i="4"/>
  <c r="AC2601" i="4"/>
  <c r="AD2601" i="4"/>
  <c r="AC2602" i="4"/>
  <c r="AD2602" i="4"/>
  <c r="AC2603" i="4"/>
  <c r="AD2603" i="4"/>
  <c r="AC2604" i="4"/>
  <c r="AD2604" i="4"/>
  <c r="AC2605" i="4"/>
  <c r="AD2605" i="4"/>
  <c r="AC2606" i="4"/>
  <c r="AD2606" i="4"/>
  <c r="AC2607" i="4"/>
  <c r="AD2607" i="4"/>
  <c r="AC2608" i="4"/>
  <c r="AD2608" i="4"/>
  <c r="AC2609" i="4"/>
  <c r="AD2609" i="4"/>
  <c r="AC2610" i="4"/>
  <c r="AD2610" i="4"/>
  <c r="AC2611" i="4"/>
  <c r="AD2611" i="4"/>
  <c r="AC2612" i="4"/>
  <c r="AD2612" i="4"/>
  <c r="AC2613" i="4"/>
  <c r="AD2613" i="4"/>
  <c r="AC2614" i="4"/>
  <c r="AD2614" i="4"/>
  <c r="AC2615" i="4"/>
  <c r="AD2615" i="4"/>
  <c r="AC2616" i="4"/>
  <c r="AD2616" i="4"/>
  <c r="AC2617" i="4"/>
  <c r="AD2617" i="4"/>
  <c r="AC2618" i="4"/>
  <c r="AD2618" i="4"/>
  <c r="AC2619" i="4"/>
  <c r="AD2619" i="4"/>
  <c r="AC2620" i="4"/>
  <c r="AD2620" i="4"/>
  <c r="AC2621" i="4"/>
  <c r="AD2621" i="4"/>
  <c r="AC2622" i="4"/>
  <c r="AD2622" i="4"/>
  <c r="AC2623" i="4"/>
  <c r="AD2623" i="4"/>
  <c r="AC2624" i="4"/>
  <c r="AD2624" i="4"/>
  <c r="AC2625" i="4"/>
  <c r="AD2625" i="4"/>
  <c r="AC2626" i="4"/>
  <c r="AD2626" i="4"/>
  <c r="AC2627" i="4"/>
  <c r="AD2627" i="4"/>
  <c r="AC2628" i="4"/>
  <c r="AD2628" i="4"/>
  <c r="AC2629" i="4"/>
  <c r="AD2629" i="4"/>
  <c r="AC2630" i="4"/>
  <c r="AD2630" i="4"/>
  <c r="AC2631" i="4"/>
  <c r="AD2631" i="4"/>
  <c r="AC2632" i="4"/>
  <c r="AD2632" i="4"/>
  <c r="AC2633" i="4"/>
  <c r="AD2633" i="4"/>
  <c r="AC2634" i="4"/>
  <c r="AD2634" i="4"/>
  <c r="AC2635" i="4"/>
  <c r="AD2635" i="4"/>
  <c r="AC2636" i="4"/>
  <c r="AD2636" i="4"/>
  <c r="AC2637" i="4"/>
  <c r="AD2637" i="4"/>
  <c r="AC2638" i="4"/>
  <c r="AD2638" i="4"/>
  <c r="AC2639" i="4"/>
  <c r="AD2639" i="4"/>
  <c r="AC2640" i="4"/>
  <c r="AD2640" i="4"/>
  <c r="AC2641" i="4"/>
  <c r="AD2641" i="4"/>
  <c r="AC2642" i="4"/>
  <c r="AD2642" i="4"/>
  <c r="AC2643" i="4"/>
  <c r="AD2643" i="4"/>
  <c r="AC2644" i="4"/>
  <c r="AD2644" i="4"/>
  <c r="AC2645" i="4"/>
  <c r="AD2645" i="4"/>
  <c r="AC2646" i="4"/>
  <c r="AD2646" i="4"/>
  <c r="AC2647" i="4"/>
  <c r="AD2647" i="4"/>
  <c r="AC2648" i="4"/>
  <c r="AD2648" i="4"/>
  <c r="AC2649" i="4"/>
  <c r="AD2649" i="4"/>
  <c r="AC2650" i="4"/>
  <c r="AD2650" i="4"/>
  <c r="AC2651" i="4"/>
  <c r="AD2651" i="4"/>
  <c r="AC2652" i="4"/>
  <c r="AD2652" i="4"/>
  <c r="AC2653" i="4"/>
  <c r="AD2653" i="4"/>
  <c r="AC2654" i="4"/>
  <c r="AD2654" i="4"/>
  <c r="AC2655" i="4"/>
  <c r="AD2655" i="4"/>
  <c r="AC2656" i="4"/>
  <c r="AD2656" i="4"/>
  <c r="AC2657" i="4"/>
  <c r="AD2657" i="4"/>
  <c r="AC2658" i="4"/>
  <c r="AD2658" i="4"/>
  <c r="AC2659" i="4"/>
  <c r="AD2659" i="4"/>
  <c r="AC2660" i="4"/>
  <c r="AD2660" i="4"/>
  <c r="AC2661" i="4"/>
  <c r="AD2661" i="4"/>
  <c r="AC2662" i="4"/>
  <c r="AD2662" i="4"/>
  <c r="AC2663" i="4"/>
  <c r="AD2663" i="4"/>
  <c r="AC2664" i="4"/>
  <c r="AD2664" i="4"/>
  <c r="AC2665" i="4"/>
  <c r="AD2665" i="4"/>
  <c r="AC2666" i="4"/>
  <c r="AD2666" i="4"/>
  <c r="AC2667" i="4"/>
  <c r="AD2667" i="4"/>
  <c r="AC2668" i="4"/>
  <c r="AD2668" i="4"/>
  <c r="AC2669" i="4"/>
  <c r="AD2669" i="4"/>
  <c r="AC2670" i="4"/>
  <c r="AD2670" i="4"/>
  <c r="AC2671" i="4"/>
  <c r="AD2671" i="4"/>
  <c r="AC2672" i="4"/>
  <c r="AD2672" i="4"/>
  <c r="AC2673" i="4"/>
  <c r="AD2673" i="4"/>
  <c r="AC2674" i="4"/>
  <c r="AD2674" i="4"/>
  <c r="AC2675" i="4"/>
  <c r="AD2675" i="4"/>
  <c r="AC2676" i="4"/>
  <c r="AD2676" i="4"/>
  <c r="AC2677" i="4"/>
  <c r="AD2677" i="4"/>
  <c r="AC2678" i="4"/>
  <c r="AD2678" i="4"/>
  <c r="AC2679" i="4"/>
  <c r="AD2679" i="4"/>
  <c r="AC2680" i="4"/>
  <c r="AD2680" i="4"/>
  <c r="AC2681" i="4"/>
  <c r="AD2681" i="4"/>
  <c r="AC2682" i="4"/>
  <c r="AD2682" i="4"/>
  <c r="AC2683" i="4"/>
  <c r="AD2683" i="4"/>
  <c r="AC2684" i="4"/>
  <c r="AD2684" i="4"/>
  <c r="AC2685" i="4"/>
  <c r="AD2685" i="4"/>
  <c r="AC2686" i="4"/>
  <c r="AD2686" i="4"/>
  <c r="AC2687" i="4"/>
  <c r="AD2687" i="4"/>
  <c r="AC2688" i="4"/>
  <c r="AD2688" i="4"/>
  <c r="AC2689" i="4"/>
  <c r="AD2689" i="4"/>
  <c r="AC2690" i="4"/>
  <c r="AD2690" i="4"/>
  <c r="AC2691" i="4"/>
  <c r="AD2691" i="4"/>
  <c r="AC2692" i="4"/>
  <c r="AD2692" i="4"/>
  <c r="AC2693" i="4"/>
  <c r="AD2693" i="4"/>
  <c r="AC2694" i="4"/>
  <c r="AD2694" i="4"/>
  <c r="AC2695" i="4"/>
  <c r="AD2695" i="4"/>
  <c r="AC2696" i="4"/>
  <c r="AD2696" i="4"/>
  <c r="AC2697" i="4"/>
  <c r="AD2697" i="4"/>
  <c r="AC2698" i="4"/>
  <c r="AD2698" i="4"/>
  <c r="AC2699" i="4"/>
  <c r="AD2699" i="4"/>
  <c r="AC2700" i="4"/>
  <c r="AD2700" i="4"/>
  <c r="AC2701" i="4"/>
  <c r="AD2701" i="4"/>
  <c r="AC2702" i="4"/>
  <c r="AD2702" i="4"/>
  <c r="AC2703" i="4"/>
  <c r="AD2703" i="4"/>
  <c r="AC2704" i="4"/>
  <c r="AD2704" i="4"/>
  <c r="AC2705" i="4"/>
  <c r="AD2705" i="4"/>
  <c r="AC2706" i="4"/>
  <c r="AD2706" i="4"/>
  <c r="AC2707" i="4"/>
  <c r="AD2707" i="4"/>
  <c r="AC2708" i="4"/>
  <c r="AD2708" i="4"/>
  <c r="AC2709" i="4"/>
  <c r="AD2709" i="4"/>
  <c r="AC2710" i="4"/>
  <c r="AD2710" i="4"/>
  <c r="AC2711" i="4"/>
  <c r="AD2711" i="4"/>
  <c r="AC2712" i="4"/>
  <c r="AD2712" i="4"/>
  <c r="AC2713" i="4"/>
  <c r="AD2713" i="4"/>
  <c r="AC2714" i="4"/>
  <c r="AD2714" i="4"/>
  <c r="AC2715" i="4"/>
  <c r="AD2715" i="4"/>
  <c r="AC2716" i="4"/>
  <c r="AD2716" i="4"/>
  <c r="AC2717" i="4"/>
  <c r="AD2717" i="4"/>
  <c r="AC2718" i="4"/>
  <c r="AD2718" i="4"/>
  <c r="AC2719" i="4"/>
  <c r="AD2719" i="4"/>
  <c r="AC2720" i="4"/>
  <c r="AD2720" i="4"/>
  <c r="AC2721" i="4"/>
  <c r="AD2721" i="4"/>
  <c r="AC2722" i="4"/>
  <c r="AD2722" i="4"/>
  <c r="AC2723" i="4"/>
  <c r="AD2723" i="4"/>
  <c r="AC2724" i="4"/>
  <c r="AD2724" i="4"/>
  <c r="AC2725" i="4"/>
  <c r="AD2725" i="4"/>
  <c r="AC2726" i="4"/>
  <c r="AD2726" i="4"/>
  <c r="AC2727" i="4"/>
  <c r="AD2727" i="4"/>
  <c r="AC2728" i="4"/>
  <c r="AD2728" i="4"/>
  <c r="AC2729" i="4"/>
  <c r="AD2729" i="4"/>
  <c r="AC2730" i="4"/>
  <c r="AD2730" i="4"/>
  <c r="AC2731" i="4"/>
  <c r="AD2731" i="4"/>
  <c r="AC2732" i="4"/>
  <c r="AD2732" i="4"/>
  <c r="AC2733" i="4"/>
  <c r="AD2733" i="4"/>
  <c r="AC2734" i="4"/>
  <c r="AD2734" i="4"/>
  <c r="AC2735" i="4"/>
  <c r="AD2735" i="4"/>
  <c r="AC2736" i="4"/>
  <c r="AD2736" i="4"/>
  <c r="AC2737" i="4"/>
  <c r="AD2737" i="4"/>
  <c r="AC2738" i="4"/>
  <c r="AD2738" i="4"/>
  <c r="AC2739" i="4"/>
  <c r="AD2739" i="4"/>
  <c r="AC2740" i="4"/>
  <c r="AD2740" i="4"/>
  <c r="AC2741" i="4"/>
  <c r="AD2741" i="4"/>
  <c r="AC2742" i="4"/>
  <c r="AD2742" i="4"/>
  <c r="AC2743" i="4"/>
  <c r="AD2743" i="4"/>
  <c r="AC2744" i="4"/>
  <c r="AD2744" i="4"/>
  <c r="AC2745" i="4"/>
  <c r="AD2745" i="4"/>
  <c r="AC2746" i="4"/>
  <c r="AD2746" i="4"/>
  <c r="AC2747" i="4"/>
  <c r="AD2747" i="4"/>
  <c r="AC2748" i="4"/>
  <c r="AD2748" i="4"/>
  <c r="AC2749" i="4"/>
  <c r="AD2749" i="4"/>
  <c r="AC2750" i="4"/>
  <c r="AD2750" i="4"/>
  <c r="AC2751" i="4"/>
  <c r="AD2751" i="4"/>
  <c r="AC2752" i="4"/>
  <c r="AD2752" i="4"/>
  <c r="AC2753" i="4"/>
  <c r="AD2753" i="4"/>
  <c r="AC2754" i="4"/>
  <c r="AD2754" i="4"/>
  <c r="AC2755" i="4"/>
  <c r="AD2755" i="4"/>
  <c r="AC2756" i="4"/>
  <c r="AD2756" i="4"/>
  <c r="AC2757" i="4"/>
  <c r="AD2757" i="4"/>
  <c r="AC2758" i="4"/>
  <c r="AD2758" i="4"/>
  <c r="AC2759" i="4"/>
  <c r="AD2759" i="4"/>
  <c r="AC2760" i="4"/>
  <c r="AD2760" i="4"/>
  <c r="AC2761" i="4"/>
  <c r="AD2761" i="4"/>
  <c r="AC2762" i="4"/>
  <c r="AD2762" i="4"/>
  <c r="AC2763" i="4"/>
  <c r="AD2763" i="4"/>
  <c r="AC2764" i="4"/>
  <c r="AD2764" i="4"/>
  <c r="AC2765" i="4"/>
  <c r="AD2765" i="4"/>
  <c r="AC2766" i="4"/>
  <c r="AD2766" i="4"/>
  <c r="AC2767" i="4"/>
  <c r="AD2767" i="4"/>
  <c r="AC2768" i="4"/>
  <c r="AD2768" i="4"/>
  <c r="AC2769" i="4"/>
  <c r="AD2769" i="4"/>
  <c r="AC2770" i="4"/>
  <c r="AD2770" i="4"/>
  <c r="AC2771" i="4"/>
  <c r="AD2771" i="4"/>
  <c r="AC2772" i="4"/>
  <c r="AD2772" i="4"/>
  <c r="AC2773" i="4"/>
  <c r="AD2773" i="4"/>
  <c r="AC2774" i="4"/>
  <c r="AD2774" i="4"/>
  <c r="AC2775" i="4"/>
  <c r="AD2775" i="4"/>
  <c r="AC2776" i="4"/>
  <c r="AD2776" i="4"/>
  <c r="AC2777" i="4"/>
  <c r="AD2777" i="4"/>
  <c r="AC2778" i="4"/>
  <c r="AD2778" i="4"/>
  <c r="AC2779" i="4"/>
  <c r="AD2779" i="4"/>
  <c r="AC2780" i="4"/>
  <c r="AD2780" i="4"/>
  <c r="AC2781" i="4"/>
  <c r="AD2781" i="4"/>
  <c r="AC2782" i="4"/>
  <c r="AD2782" i="4"/>
  <c r="AC2783" i="4"/>
  <c r="AD2783" i="4"/>
  <c r="AC2784" i="4"/>
  <c r="AD2784" i="4"/>
  <c r="AC2785" i="4"/>
  <c r="AD2785" i="4"/>
  <c r="AC2786" i="4"/>
  <c r="AD2786" i="4"/>
  <c r="AC2787" i="4"/>
  <c r="AD2787" i="4"/>
  <c r="AC2788" i="4"/>
  <c r="AD2788" i="4"/>
  <c r="AC2789" i="4"/>
  <c r="AD2789" i="4"/>
  <c r="AC2790" i="4"/>
  <c r="AD2790" i="4"/>
  <c r="AC2791" i="4"/>
  <c r="AD2791" i="4"/>
  <c r="AC2792" i="4"/>
  <c r="AD2792" i="4"/>
  <c r="AC2793" i="4"/>
  <c r="AD2793" i="4"/>
  <c r="AC2794" i="4"/>
  <c r="AD2794" i="4"/>
  <c r="AC2795" i="4"/>
  <c r="AD2795" i="4"/>
  <c r="AC2796" i="4"/>
  <c r="AD2796" i="4"/>
  <c r="AC2797" i="4"/>
  <c r="AD2797" i="4"/>
  <c r="AC2798" i="4"/>
  <c r="AD2798" i="4"/>
  <c r="AC2799" i="4"/>
  <c r="AD2799" i="4"/>
  <c r="AC2800" i="4"/>
  <c r="AD2800" i="4"/>
  <c r="AC2801" i="4"/>
  <c r="AD2801" i="4"/>
  <c r="AC2802" i="4"/>
  <c r="AD2802" i="4"/>
  <c r="AC2803" i="4"/>
  <c r="AD2803" i="4"/>
  <c r="AC2804" i="4"/>
  <c r="AD2804" i="4"/>
  <c r="AC2805" i="4"/>
  <c r="AD2805" i="4"/>
  <c r="AC2806" i="4"/>
  <c r="AD2806" i="4"/>
  <c r="AC2807" i="4"/>
  <c r="AD2807" i="4"/>
  <c r="AC2808" i="4"/>
  <c r="AD2808" i="4"/>
  <c r="AC2809" i="4"/>
  <c r="AD2809" i="4"/>
  <c r="AC2810" i="4"/>
  <c r="AD2810" i="4"/>
  <c r="AC2811" i="4"/>
  <c r="AD2811" i="4"/>
  <c r="AC2812" i="4"/>
  <c r="AD2812" i="4"/>
  <c r="AC2813" i="4"/>
  <c r="AD2813" i="4"/>
  <c r="AC2814" i="4"/>
  <c r="AD2814" i="4"/>
  <c r="AC2815" i="4"/>
  <c r="AD2815" i="4"/>
  <c r="AC2816" i="4"/>
  <c r="AD2816" i="4"/>
  <c r="AC2817" i="4"/>
  <c r="AD2817" i="4"/>
  <c r="AC2818" i="4"/>
  <c r="AD2818" i="4"/>
  <c r="AC2819" i="4"/>
  <c r="AD2819" i="4"/>
  <c r="AC2820" i="4"/>
  <c r="AD2820" i="4"/>
  <c r="AC2821" i="4"/>
  <c r="AD2821" i="4"/>
  <c r="AC2822" i="4"/>
  <c r="AD2822" i="4"/>
  <c r="AC2823" i="4"/>
  <c r="AD2823" i="4"/>
  <c r="AC2824" i="4"/>
  <c r="AD2824" i="4"/>
  <c r="AC2825" i="4"/>
  <c r="AD2825" i="4"/>
  <c r="AC2826" i="4"/>
  <c r="AD2826" i="4"/>
  <c r="AC2827" i="4"/>
  <c r="AD2827" i="4"/>
  <c r="AC2828" i="4"/>
  <c r="AD2828" i="4"/>
  <c r="AC2829" i="4"/>
  <c r="AD2829" i="4"/>
  <c r="AC2830" i="4"/>
  <c r="AD2830" i="4"/>
  <c r="AC2831" i="4"/>
  <c r="AD2831" i="4"/>
  <c r="AC2832" i="4"/>
  <c r="AD2832" i="4"/>
  <c r="AC2833" i="4"/>
  <c r="AD2833" i="4"/>
  <c r="AC2834" i="4"/>
  <c r="AD2834" i="4"/>
  <c r="AC2835" i="4"/>
  <c r="AD2835" i="4"/>
  <c r="AC2836" i="4"/>
  <c r="AD2836" i="4"/>
  <c r="AC2837" i="4"/>
  <c r="AD2837" i="4"/>
  <c r="AC2838" i="4"/>
  <c r="AD2838" i="4"/>
  <c r="AC2839" i="4"/>
  <c r="AD2839" i="4"/>
  <c r="AC2840" i="4"/>
  <c r="AD2840" i="4"/>
  <c r="AC2841" i="4"/>
  <c r="AD2841" i="4"/>
  <c r="AC2842" i="4"/>
  <c r="AD2842" i="4"/>
  <c r="AC2843" i="4"/>
  <c r="AD2843" i="4"/>
  <c r="AC2844" i="4"/>
  <c r="AD2844" i="4"/>
  <c r="AC2845" i="4"/>
  <c r="AD2845" i="4"/>
  <c r="AC2846" i="4"/>
  <c r="AD2846" i="4"/>
  <c r="AC2847" i="4"/>
  <c r="AD2847" i="4"/>
  <c r="AC2848" i="4"/>
  <c r="AD2848" i="4"/>
  <c r="AC2849" i="4"/>
  <c r="AD2849" i="4"/>
  <c r="AC2850" i="4"/>
  <c r="AD2850" i="4"/>
  <c r="AC2851" i="4"/>
  <c r="AD2851" i="4"/>
  <c r="AC2852" i="4"/>
  <c r="AD2852" i="4"/>
  <c r="AC2853" i="4"/>
  <c r="AD2853" i="4"/>
  <c r="AC2854" i="4"/>
  <c r="AD2854" i="4"/>
  <c r="AC2855" i="4"/>
  <c r="AD2855" i="4"/>
  <c r="AC2856" i="4"/>
  <c r="AD2856" i="4"/>
  <c r="AC2857" i="4"/>
  <c r="AD2857" i="4"/>
  <c r="AC2858" i="4"/>
  <c r="AD2858" i="4"/>
  <c r="AC2859" i="4"/>
  <c r="AD2859" i="4"/>
  <c r="AC2860" i="4"/>
  <c r="AD2860" i="4"/>
  <c r="AC2861" i="4"/>
  <c r="AD2861" i="4"/>
  <c r="AC2862" i="4"/>
  <c r="AD2862" i="4"/>
  <c r="AC2863" i="4"/>
  <c r="AD2863" i="4"/>
  <c r="AC2864" i="4"/>
  <c r="AD2864" i="4"/>
  <c r="AC2865" i="4"/>
  <c r="AD2865" i="4"/>
  <c r="AC2866" i="4"/>
  <c r="AD2866" i="4"/>
  <c r="AC2867" i="4"/>
  <c r="AD2867" i="4"/>
  <c r="AC2868" i="4"/>
  <c r="AD2868" i="4"/>
  <c r="AC2869" i="4"/>
  <c r="AD2869" i="4"/>
  <c r="AC2870" i="4"/>
  <c r="AD2870" i="4"/>
  <c r="AC2871" i="4"/>
  <c r="AD2871" i="4"/>
  <c r="AC2872" i="4"/>
  <c r="AD2872" i="4"/>
  <c r="AC2873" i="4"/>
  <c r="AD2873" i="4"/>
  <c r="AC2874" i="4"/>
  <c r="AD2874" i="4"/>
  <c r="AC2875" i="4"/>
  <c r="AD2875" i="4"/>
  <c r="AC2876" i="4"/>
  <c r="AD2876" i="4"/>
  <c r="AC2877" i="4"/>
  <c r="AD2877" i="4"/>
  <c r="AC2878" i="4"/>
  <c r="AD2878" i="4"/>
  <c r="AC2879" i="4"/>
  <c r="AD2879" i="4"/>
  <c r="AC2880" i="4"/>
  <c r="AD2880" i="4"/>
  <c r="AC2881" i="4"/>
  <c r="AD2881" i="4"/>
  <c r="AC2882" i="4"/>
  <c r="AD2882" i="4"/>
  <c r="AC2883" i="4"/>
  <c r="AD2883" i="4"/>
  <c r="AC2884" i="4"/>
  <c r="AD2884" i="4"/>
  <c r="AC2885" i="4"/>
  <c r="AD2885" i="4"/>
  <c r="AC2886" i="4"/>
  <c r="AD2886" i="4"/>
  <c r="AC2887" i="4"/>
  <c r="AD2887" i="4"/>
  <c r="AC2888" i="4"/>
  <c r="AD2888" i="4"/>
  <c r="AC2889" i="4"/>
  <c r="AD2889" i="4"/>
  <c r="AC2890" i="4"/>
  <c r="AD2890" i="4"/>
  <c r="AC2891" i="4"/>
  <c r="AD2891" i="4"/>
  <c r="AC2892" i="4"/>
  <c r="AD2892" i="4"/>
  <c r="AC2893" i="4"/>
  <c r="AD2893" i="4"/>
  <c r="AC2894" i="4"/>
  <c r="AD2894" i="4"/>
  <c r="AC2895" i="4"/>
  <c r="AD2895" i="4"/>
  <c r="AC2896" i="4"/>
  <c r="AD2896" i="4"/>
  <c r="AC2897" i="4"/>
  <c r="AD2897" i="4"/>
  <c r="AC2898" i="4"/>
  <c r="AD2898" i="4"/>
  <c r="AC2899" i="4"/>
  <c r="AD2899" i="4"/>
  <c r="AC2900" i="4"/>
  <c r="AD2900" i="4"/>
  <c r="AC2901" i="4"/>
  <c r="AD2901" i="4"/>
  <c r="AC2902" i="4"/>
  <c r="AD2902" i="4"/>
  <c r="AC2903" i="4"/>
  <c r="AD2903" i="4"/>
  <c r="AC2904" i="4"/>
  <c r="AD2904" i="4"/>
  <c r="AC2905" i="4"/>
  <c r="AD2905" i="4"/>
  <c r="AC2906" i="4"/>
  <c r="AD2906" i="4"/>
  <c r="AC2907" i="4"/>
  <c r="AD2907" i="4"/>
  <c r="AC2908" i="4"/>
  <c r="AD2908" i="4"/>
  <c r="AC2909" i="4"/>
  <c r="AD2909" i="4"/>
  <c r="AC2910" i="4"/>
  <c r="AD2910" i="4"/>
  <c r="AC2911" i="4"/>
  <c r="AD2911" i="4"/>
  <c r="AC2912" i="4"/>
  <c r="AD2912" i="4"/>
  <c r="AC2913" i="4"/>
  <c r="AD2913" i="4"/>
  <c r="AC2914" i="4"/>
  <c r="AD2914" i="4"/>
  <c r="AC2915" i="4"/>
  <c r="AD2915" i="4"/>
  <c r="AC2916" i="4"/>
  <c r="AD2916" i="4"/>
  <c r="AC2917" i="4"/>
  <c r="AD2917" i="4"/>
  <c r="AC2918" i="4"/>
  <c r="AD2918" i="4"/>
  <c r="AC2919" i="4"/>
  <c r="AD2919" i="4"/>
  <c r="AC2920" i="4"/>
  <c r="AD2920" i="4"/>
  <c r="AC2921" i="4"/>
  <c r="AD2921" i="4"/>
  <c r="AC2922" i="4"/>
  <c r="AD2922" i="4"/>
  <c r="AC2923" i="4"/>
  <c r="AD2923" i="4"/>
  <c r="AC2924" i="4"/>
  <c r="AD2924" i="4"/>
  <c r="AC2925" i="4"/>
  <c r="AD2925" i="4"/>
  <c r="AC2926" i="4"/>
  <c r="AD2926" i="4"/>
  <c r="AC2927" i="4"/>
  <c r="AD2927" i="4"/>
  <c r="AC2928" i="4"/>
  <c r="AD2928" i="4"/>
  <c r="AC2929" i="4"/>
  <c r="AD2929" i="4"/>
  <c r="AC2930" i="4"/>
  <c r="AD2930" i="4"/>
  <c r="AC2931" i="4"/>
  <c r="AD2931" i="4"/>
  <c r="AC2932" i="4"/>
  <c r="AD2932" i="4"/>
  <c r="AC2933" i="4"/>
  <c r="AD2933" i="4"/>
  <c r="AC2934" i="4"/>
  <c r="AD2934" i="4"/>
  <c r="AC2935" i="4"/>
  <c r="AD2935" i="4"/>
  <c r="AC2936" i="4"/>
  <c r="AD2936" i="4"/>
  <c r="AC2937" i="4"/>
  <c r="AD2937" i="4"/>
  <c r="AC2938" i="4"/>
  <c r="AD2938" i="4"/>
  <c r="AC2939" i="4"/>
  <c r="AD2939" i="4"/>
  <c r="AC2940" i="4"/>
  <c r="AD2940" i="4"/>
  <c r="AC2941" i="4"/>
  <c r="AD2941" i="4"/>
  <c r="AC2942" i="4"/>
  <c r="AD2942" i="4"/>
  <c r="AC2943" i="4"/>
  <c r="AD2943" i="4"/>
  <c r="AC2944" i="4"/>
  <c r="AD2944" i="4"/>
  <c r="AC2945" i="4"/>
  <c r="AD2945" i="4"/>
  <c r="AC2946" i="4"/>
  <c r="AD2946" i="4"/>
  <c r="AC2947" i="4"/>
  <c r="AD2947" i="4"/>
  <c r="AC2948" i="4"/>
  <c r="AD2948" i="4"/>
  <c r="AC2949" i="4"/>
  <c r="AD2949" i="4"/>
  <c r="AC2950" i="4"/>
  <c r="AD2950" i="4"/>
  <c r="AC2951" i="4"/>
  <c r="AD2951" i="4"/>
  <c r="AC2952" i="4"/>
  <c r="AD2952" i="4"/>
  <c r="AC2953" i="4"/>
  <c r="AD2953" i="4"/>
  <c r="AC2954" i="4"/>
  <c r="AD2954" i="4"/>
  <c r="AC2955" i="4"/>
  <c r="AD2955" i="4"/>
  <c r="AC2956" i="4"/>
  <c r="AD2956" i="4"/>
  <c r="AC2957" i="4"/>
  <c r="AD2957" i="4"/>
  <c r="AC2958" i="4"/>
  <c r="AD2958" i="4"/>
  <c r="AC2959" i="4"/>
  <c r="AD2959" i="4"/>
  <c r="AC2960" i="4"/>
  <c r="AD2960" i="4"/>
  <c r="AC2961" i="4"/>
  <c r="AD2961" i="4"/>
  <c r="AC2962" i="4"/>
  <c r="AD2962" i="4"/>
  <c r="AC2963" i="4"/>
  <c r="AD2963" i="4"/>
  <c r="AC2964" i="4"/>
  <c r="AD2964" i="4"/>
  <c r="AC2965" i="4"/>
  <c r="AD2965" i="4"/>
  <c r="AC2966" i="4"/>
  <c r="AD2966" i="4"/>
  <c r="AC2967" i="4"/>
  <c r="AD2967" i="4"/>
  <c r="AC2968" i="4"/>
  <c r="AD2968" i="4"/>
  <c r="AC2969" i="4"/>
  <c r="AD2969" i="4"/>
  <c r="AC2970" i="4"/>
  <c r="AD2970" i="4"/>
  <c r="AC2971" i="4"/>
  <c r="AD2971" i="4"/>
  <c r="AC2972" i="4"/>
  <c r="AD2972" i="4"/>
  <c r="AC2973" i="4"/>
  <c r="AD2973" i="4"/>
  <c r="AC2974" i="4"/>
  <c r="AD2974" i="4"/>
  <c r="AC2975" i="4"/>
  <c r="AD2975" i="4"/>
  <c r="AC2976" i="4"/>
  <c r="AD2976" i="4"/>
  <c r="AC2977" i="4"/>
  <c r="AD2977" i="4"/>
  <c r="AC2978" i="4"/>
  <c r="AD2978" i="4"/>
  <c r="AC2979" i="4"/>
  <c r="AD2979" i="4"/>
  <c r="AC2980" i="4"/>
  <c r="AD2980" i="4"/>
  <c r="AC2981" i="4"/>
  <c r="AD2981" i="4"/>
  <c r="AC2982" i="4"/>
  <c r="AD2982" i="4"/>
  <c r="AC2983" i="4"/>
  <c r="AD2983" i="4"/>
  <c r="AC2984" i="4"/>
  <c r="AD2984" i="4"/>
  <c r="AC2985" i="4"/>
  <c r="AD2985" i="4"/>
  <c r="AC2986" i="4"/>
  <c r="AD2986" i="4"/>
  <c r="AC2987" i="4"/>
  <c r="AD2987" i="4"/>
  <c r="AC2988" i="4"/>
  <c r="AD2988" i="4"/>
  <c r="AC2989" i="4"/>
  <c r="AD2989" i="4"/>
  <c r="AC2990" i="4"/>
  <c r="AD2990" i="4"/>
  <c r="AC2991" i="4"/>
  <c r="AD2991" i="4"/>
  <c r="AC2992" i="4"/>
  <c r="AD2992" i="4"/>
  <c r="AC2993" i="4"/>
  <c r="AD2993" i="4"/>
  <c r="AC2994" i="4"/>
  <c r="AD2994" i="4"/>
  <c r="AC2995" i="4"/>
  <c r="AD2995" i="4"/>
  <c r="AC2996" i="4"/>
  <c r="AD2996" i="4"/>
  <c r="AC2997" i="4"/>
  <c r="AD2997" i="4"/>
  <c r="AC2998" i="4"/>
  <c r="AD2998" i="4"/>
  <c r="AC2999" i="4"/>
  <c r="AD2999" i="4"/>
  <c r="AC3000" i="4"/>
  <c r="AD3000" i="4"/>
  <c r="AC3001" i="4"/>
  <c r="AD3001" i="4"/>
  <c r="AC3002" i="4"/>
  <c r="AD3002" i="4"/>
  <c r="AC3003" i="4"/>
  <c r="AD3003" i="4"/>
  <c r="AC3004" i="4"/>
  <c r="AD3004" i="4"/>
  <c r="AC3005" i="4"/>
  <c r="AD3005" i="4"/>
  <c r="AC3006" i="4"/>
  <c r="AD3006" i="4"/>
  <c r="AC3007" i="4"/>
  <c r="AD3007" i="4"/>
  <c r="AC3008" i="4"/>
  <c r="AD3008" i="4"/>
  <c r="AC3009" i="4"/>
  <c r="AD3009" i="4"/>
  <c r="AC3010" i="4"/>
  <c r="AD3010" i="4"/>
  <c r="AC3011" i="4"/>
  <c r="AD3011" i="4"/>
  <c r="AC3012" i="4"/>
  <c r="AD3012" i="4"/>
  <c r="AC3013" i="4"/>
  <c r="AD3013" i="4"/>
  <c r="AC3014" i="4"/>
  <c r="AD3014" i="4"/>
  <c r="AC3015" i="4"/>
  <c r="AD3015" i="4"/>
  <c r="AC3016" i="4"/>
  <c r="AD3016" i="4"/>
  <c r="AC3017" i="4"/>
  <c r="AD3017" i="4"/>
  <c r="AC3018" i="4"/>
  <c r="AD3018" i="4"/>
  <c r="AC3019" i="4"/>
  <c r="AD3019" i="4"/>
  <c r="AC3020" i="4"/>
  <c r="AD3020" i="4"/>
  <c r="AC3021" i="4"/>
  <c r="AD3021" i="4"/>
  <c r="AC3022" i="4"/>
  <c r="AD3022" i="4"/>
  <c r="AC3023" i="4"/>
  <c r="AD3023" i="4"/>
  <c r="AC3024" i="4"/>
  <c r="AD3024" i="4"/>
  <c r="AC3025" i="4"/>
  <c r="AD3025" i="4"/>
  <c r="AC3026" i="4"/>
  <c r="AD3026" i="4"/>
  <c r="AC3027" i="4"/>
  <c r="AD3027" i="4"/>
  <c r="AC3028" i="4"/>
  <c r="AD3028" i="4"/>
  <c r="AC3029" i="4"/>
  <c r="AD3029" i="4"/>
  <c r="AC3030" i="4"/>
  <c r="AD3030" i="4"/>
  <c r="AC3031" i="4"/>
  <c r="AD3031" i="4"/>
  <c r="AC3032" i="4"/>
  <c r="AD3032" i="4"/>
  <c r="AC3033" i="4"/>
  <c r="AD3033" i="4"/>
  <c r="AC3034" i="4"/>
  <c r="AD3034" i="4"/>
  <c r="AC3035" i="4"/>
  <c r="AD3035" i="4"/>
  <c r="AC3036" i="4"/>
  <c r="AD3036" i="4"/>
  <c r="AC3037" i="4"/>
  <c r="AD3037" i="4"/>
  <c r="AC3038" i="4"/>
  <c r="AD3038" i="4"/>
  <c r="AC3039" i="4"/>
  <c r="AD3039" i="4"/>
  <c r="AC3040" i="4"/>
  <c r="AD3040" i="4"/>
  <c r="AC3041" i="4"/>
  <c r="AD3041" i="4"/>
  <c r="AC3042" i="4"/>
  <c r="AD3042" i="4"/>
  <c r="AC3043" i="4"/>
  <c r="AD3043" i="4"/>
  <c r="AC3044" i="4"/>
  <c r="AD3044" i="4"/>
  <c r="AC3045" i="4"/>
  <c r="AD3045" i="4"/>
  <c r="AC3046" i="4"/>
  <c r="AD3046" i="4"/>
  <c r="AC3047" i="4"/>
  <c r="AD3047" i="4"/>
  <c r="AC3048" i="4"/>
  <c r="AD3048" i="4"/>
  <c r="AC3049" i="4"/>
  <c r="AD3049" i="4"/>
  <c r="AC3050" i="4"/>
  <c r="AD3050" i="4"/>
  <c r="AC3051" i="4"/>
  <c r="AD3051" i="4"/>
  <c r="AC3052" i="4"/>
  <c r="AD3052" i="4"/>
  <c r="AC3053" i="4"/>
  <c r="AD3053" i="4"/>
  <c r="AC3054" i="4"/>
  <c r="AD3054" i="4"/>
  <c r="AC3055" i="4"/>
  <c r="AD3055" i="4"/>
  <c r="AC3056" i="4"/>
  <c r="AD3056" i="4"/>
  <c r="AC3057" i="4"/>
  <c r="AD3057" i="4"/>
  <c r="AC3058" i="4"/>
  <c r="AD3058" i="4"/>
  <c r="AC3059" i="4"/>
  <c r="AD3059" i="4"/>
  <c r="AC3060" i="4"/>
  <c r="AD3060" i="4"/>
  <c r="AC3061" i="4"/>
  <c r="AD3061" i="4"/>
  <c r="AC3062" i="4"/>
  <c r="AD3062" i="4"/>
  <c r="AC3063" i="4"/>
  <c r="AD3063" i="4"/>
  <c r="AC3064" i="4"/>
  <c r="AD3064" i="4"/>
  <c r="AC3065" i="4"/>
  <c r="AD3065" i="4"/>
  <c r="AC3066" i="4"/>
  <c r="AD3066" i="4"/>
  <c r="AC3067" i="4"/>
  <c r="AD3067" i="4"/>
  <c r="AC3068" i="4"/>
  <c r="AD3068" i="4"/>
  <c r="AC3069" i="4"/>
  <c r="AD3069" i="4"/>
  <c r="AC3070" i="4"/>
  <c r="AD3070" i="4"/>
  <c r="AC3071" i="4"/>
  <c r="AD3071" i="4"/>
  <c r="AC3072" i="4"/>
  <c r="AD3072" i="4"/>
  <c r="AC3073" i="4"/>
  <c r="AD3073" i="4"/>
  <c r="AC3074" i="4"/>
  <c r="AD3074" i="4"/>
  <c r="AC3075" i="4"/>
  <c r="AD3075" i="4"/>
  <c r="AC3076" i="4"/>
  <c r="AD3076" i="4"/>
  <c r="AC3077" i="4"/>
  <c r="AD3077" i="4"/>
  <c r="AC3078" i="4"/>
  <c r="AD3078" i="4"/>
  <c r="AC3079" i="4"/>
  <c r="AD3079" i="4"/>
  <c r="AC3080" i="4"/>
  <c r="AD3080" i="4"/>
  <c r="AC3081" i="4"/>
  <c r="AD3081" i="4"/>
  <c r="AC3082" i="4"/>
  <c r="AD3082" i="4"/>
  <c r="AC3083" i="4"/>
  <c r="AD3083" i="4"/>
  <c r="AC3084" i="4"/>
  <c r="AD3084" i="4"/>
  <c r="AC3085" i="4"/>
  <c r="AD3085" i="4"/>
  <c r="AC3086" i="4"/>
  <c r="AD3086" i="4"/>
  <c r="AC3087" i="4"/>
  <c r="AD3087" i="4"/>
  <c r="AC3088" i="4"/>
  <c r="AD3088" i="4"/>
  <c r="AC3089" i="4"/>
  <c r="AD3089" i="4"/>
  <c r="AC3090" i="4"/>
  <c r="AD3090" i="4"/>
  <c r="AC3091" i="4"/>
  <c r="AD3091" i="4"/>
  <c r="AC3092" i="4"/>
  <c r="AD3092" i="4"/>
  <c r="AC3093" i="4"/>
  <c r="AD3093" i="4"/>
  <c r="AC3094" i="4"/>
  <c r="AD3094" i="4"/>
  <c r="AC3095" i="4"/>
  <c r="AD3095" i="4"/>
  <c r="AC3096" i="4"/>
  <c r="AD3096" i="4"/>
  <c r="AC3097" i="4"/>
  <c r="AD3097" i="4"/>
  <c r="AC3098" i="4"/>
  <c r="AD3098" i="4"/>
  <c r="AC3099" i="4"/>
  <c r="AD3099" i="4"/>
  <c r="AC3100" i="4"/>
  <c r="AD3100" i="4"/>
  <c r="AC3101" i="4"/>
  <c r="AD3101" i="4"/>
  <c r="AC3102" i="4"/>
  <c r="AD3102" i="4"/>
  <c r="AC3103" i="4"/>
  <c r="AD3103" i="4"/>
  <c r="AC3104" i="4"/>
  <c r="AD3104" i="4"/>
  <c r="AC3105" i="4"/>
  <c r="AD3105" i="4"/>
  <c r="AC3106" i="4"/>
  <c r="AD3106" i="4"/>
  <c r="AC3107" i="4"/>
  <c r="AD3107" i="4"/>
  <c r="AC3108" i="4"/>
  <c r="AD3108" i="4"/>
  <c r="AC3109" i="4"/>
  <c r="AD3109" i="4"/>
  <c r="AC3110" i="4"/>
  <c r="AD3110" i="4"/>
  <c r="AC3111" i="4"/>
  <c r="AD3111" i="4"/>
  <c r="AC3112" i="4"/>
  <c r="AD3112" i="4"/>
  <c r="AC3113" i="4"/>
  <c r="AD3113" i="4"/>
  <c r="AC3114" i="4"/>
  <c r="AD3114" i="4"/>
  <c r="AC3115" i="4"/>
  <c r="AD3115" i="4"/>
  <c r="AC3116" i="4"/>
  <c r="AD3116" i="4"/>
  <c r="AC3117" i="4"/>
  <c r="AD3117" i="4"/>
  <c r="AC3118" i="4"/>
  <c r="AD3118" i="4"/>
  <c r="AC3119" i="4"/>
  <c r="AD3119" i="4"/>
  <c r="AC3120" i="4"/>
  <c r="AD3120" i="4"/>
  <c r="AC3121" i="4"/>
  <c r="AD3121" i="4"/>
  <c r="AC3122" i="4"/>
  <c r="AD3122" i="4"/>
  <c r="AC3123" i="4"/>
  <c r="AD3123" i="4"/>
  <c r="AC3124" i="4"/>
  <c r="AD3124" i="4"/>
  <c r="AC3125" i="4"/>
  <c r="AD3125" i="4"/>
  <c r="AC3126" i="4"/>
  <c r="AD3126" i="4"/>
  <c r="AC3127" i="4"/>
  <c r="AD3127" i="4"/>
  <c r="AC3128" i="4"/>
  <c r="AD3128" i="4"/>
  <c r="AC3129" i="4"/>
  <c r="AD3129" i="4"/>
  <c r="AC3130" i="4"/>
  <c r="AD3130" i="4"/>
  <c r="AC3131" i="4"/>
  <c r="AD3131" i="4"/>
  <c r="AC3132" i="4"/>
  <c r="AD3132" i="4"/>
  <c r="AC3133" i="4"/>
  <c r="AD3133" i="4"/>
  <c r="AC3134" i="4"/>
  <c r="AD3134" i="4"/>
  <c r="AC3135" i="4"/>
  <c r="AD3135" i="4"/>
  <c r="AC3136" i="4"/>
  <c r="AD3136" i="4"/>
  <c r="AC3137" i="4"/>
  <c r="AD3137" i="4"/>
  <c r="AC3138" i="4"/>
  <c r="AD3138" i="4"/>
  <c r="AC3139" i="4"/>
  <c r="AD3139" i="4"/>
  <c r="AC3140" i="4"/>
  <c r="AD3140" i="4"/>
  <c r="AC3141" i="4"/>
  <c r="AD3141" i="4"/>
  <c r="AC3142" i="4"/>
  <c r="AD3142" i="4"/>
  <c r="AC3143" i="4"/>
  <c r="AD3143" i="4"/>
  <c r="AC3144" i="4"/>
  <c r="AD3144" i="4"/>
  <c r="AC3145" i="4"/>
  <c r="AD3145" i="4"/>
  <c r="AC3146" i="4"/>
  <c r="AD3146" i="4"/>
  <c r="AC3147" i="4"/>
  <c r="AD3147" i="4"/>
  <c r="AC3148" i="4"/>
  <c r="AD3148" i="4"/>
  <c r="AC3149" i="4"/>
  <c r="AD3149" i="4"/>
  <c r="AC3150" i="4"/>
  <c r="AD3150" i="4"/>
  <c r="AC3151" i="4"/>
  <c r="AD3151" i="4"/>
  <c r="AC3152" i="4"/>
  <c r="AD3152" i="4"/>
  <c r="AC3153" i="4"/>
  <c r="AD3153" i="4"/>
  <c r="AC3154" i="4"/>
  <c r="AD3154" i="4"/>
  <c r="AC3155" i="4"/>
  <c r="AD3155" i="4"/>
  <c r="AC3156" i="4"/>
  <c r="AD3156" i="4"/>
  <c r="AC3157" i="4"/>
  <c r="AD3157" i="4"/>
  <c r="AC3158" i="4"/>
  <c r="AD3158" i="4"/>
  <c r="AC3159" i="4"/>
  <c r="AD3159" i="4"/>
  <c r="AC3160" i="4"/>
  <c r="AD3160" i="4"/>
  <c r="AC3161" i="4"/>
  <c r="AD3161" i="4"/>
  <c r="AC3162" i="4"/>
  <c r="AD3162" i="4"/>
  <c r="AC3163" i="4"/>
  <c r="AD3163" i="4"/>
  <c r="AC3164" i="4"/>
  <c r="AD3164" i="4"/>
  <c r="AC3165" i="4"/>
  <c r="AD3165" i="4"/>
  <c r="AC3166" i="4"/>
  <c r="AD3166" i="4"/>
  <c r="AC3167" i="4"/>
  <c r="AD3167" i="4"/>
  <c r="AC3168" i="4"/>
  <c r="AD3168" i="4"/>
  <c r="AC3169" i="4"/>
  <c r="AD3169" i="4"/>
  <c r="AC3170" i="4"/>
  <c r="AD3170" i="4"/>
  <c r="AC3171" i="4"/>
  <c r="AD3171" i="4"/>
  <c r="AC3172" i="4"/>
  <c r="AD3172" i="4"/>
  <c r="AC3173" i="4"/>
  <c r="AD3173" i="4"/>
  <c r="AC3174" i="4"/>
  <c r="AD3174" i="4"/>
  <c r="AC3175" i="4"/>
  <c r="AD3175" i="4"/>
  <c r="AC3176" i="4"/>
  <c r="AD3176" i="4"/>
  <c r="AC3177" i="4"/>
  <c r="AD3177" i="4"/>
  <c r="AC3178" i="4"/>
  <c r="AD3178" i="4"/>
  <c r="AC3179" i="4"/>
  <c r="AD3179" i="4"/>
  <c r="AC3180" i="4"/>
  <c r="AD3180" i="4"/>
  <c r="AC3181" i="4"/>
  <c r="AD3181" i="4"/>
  <c r="AC3182" i="4"/>
  <c r="AD3182" i="4"/>
  <c r="AC3183" i="4"/>
  <c r="AD3183" i="4"/>
  <c r="AC3184" i="4"/>
  <c r="AD3184" i="4"/>
  <c r="AC3185" i="4"/>
  <c r="AD3185" i="4"/>
  <c r="AC3186" i="4"/>
  <c r="AD3186" i="4"/>
  <c r="AC3187" i="4"/>
  <c r="AD3187" i="4"/>
  <c r="AC3188" i="4"/>
  <c r="AD3188" i="4"/>
  <c r="AC3189" i="4"/>
  <c r="AD3189" i="4"/>
  <c r="AC3190" i="4"/>
  <c r="AD3190" i="4"/>
  <c r="AC3191" i="4"/>
  <c r="AD3191" i="4"/>
  <c r="AC3192" i="4"/>
  <c r="AD3192" i="4"/>
  <c r="AC3193" i="4"/>
  <c r="AD3193" i="4"/>
  <c r="AC3194" i="4"/>
  <c r="AD3194" i="4"/>
  <c r="AC3195" i="4"/>
  <c r="AD3195" i="4"/>
  <c r="AC3196" i="4"/>
  <c r="AD3196" i="4"/>
  <c r="AC3197" i="4"/>
  <c r="AD3197" i="4"/>
  <c r="AC3198" i="4"/>
  <c r="AD3198" i="4"/>
  <c r="AC3199" i="4"/>
  <c r="AD3199" i="4"/>
  <c r="AC3200" i="4"/>
  <c r="AD3200" i="4"/>
  <c r="AC3201" i="4"/>
  <c r="AD3201" i="4"/>
  <c r="AC3202" i="4"/>
  <c r="AD3202" i="4"/>
  <c r="AC3203" i="4"/>
  <c r="AD3203" i="4"/>
  <c r="AC3204" i="4"/>
  <c r="AD3204" i="4"/>
  <c r="AC3205" i="4"/>
  <c r="AD3205" i="4"/>
  <c r="AC3206" i="4"/>
  <c r="AD3206" i="4"/>
  <c r="AC3207" i="4"/>
  <c r="AD3207" i="4"/>
  <c r="AC3208" i="4"/>
  <c r="AD3208" i="4"/>
  <c r="AC3209" i="4"/>
  <c r="AD3209" i="4"/>
  <c r="AC3210" i="4"/>
  <c r="AD3210" i="4"/>
  <c r="AC3211" i="4"/>
  <c r="AD3211" i="4"/>
  <c r="AC3212" i="4"/>
  <c r="AD3212" i="4"/>
  <c r="AC3213" i="4"/>
  <c r="AD3213" i="4"/>
  <c r="AC3214" i="4"/>
  <c r="AD3214" i="4"/>
  <c r="AC3215" i="4"/>
  <c r="AD3215" i="4"/>
  <c r="AC3216" i="4"/>
  <c r="AD3216" i="4"/>
  <c r="AC3217" i="4"/>
  <c r="AD3217" i="4"/>
  <c r="AC3218" i="4"/>
  <c r="AD3218" i="4"/>
  <c r="AC3219" i="4"/>
  <c r="AD3219" i="4"/>
  <c r="AC3220" i="4"/>
  <c r="AD3220" i="4"/>
  <c r="AC3221" i="4"/>
  <c r="AD3221" i="4"/>
  <c r="AC3222" i="4"/>
  <c r="AD3222" i="4"/>
  <c r="AC3223" i="4"/>
  <c r="AD3223" i="4"/>
  <c r="AC3224" i="4"/>
  <c r="AD3224" i="4"/>
  <c r="AC3225" i="4"/>
  <c r="AD3225" i="4"/>
  <c r="AC3226" i="4"/>
  <c r="AD3226" i="4"/>
  <c r="AC3227" i="4"/>
  <c r="AD3227" i="4"/>
  <c r="AC3228" i="4"/>
  <c r="AD3228" i="4"/>
  <c r="AC3229" i="4"/>
  <c r="AD3229" i="4"/>
  <c r="AC3230" i="4"/>
  <c r="AD3230" i="4"/>
  <c r="AC3231" i="4"/>
  <c r="AD3231" i="4"/>
  <c r="AC3232" i="4"/>
  <c r="AD3232" i="4"/>
  <c r="AC3233" i="4"/>
  <c r="AD3233" i="4"/>
  <c r="AC3234" i="4"/>
  <c r="AD3234" i="4"/>
  <c r="AC3235" i="4"/>
  <c r="AD3235" i="4"/>
  <c r="AC3236" i="4"/>
  <c r="AD3236" i="4"/>
  <c r="AC3237" i="4"/>
  <c r="AD3237" i="4"/>
  <c r="AC3238" i="4"/>
  <c r="AD3238" i="4"/>
  <c r="AC3239" i="4"/>
  <c r="AD3239" i="4"/>
  <c r="AC3240" i="4"/>
  <c r="AD3240" i="4"/>
  <c r="AC3241" i="4"/>
  <c r="AD3241" i="4"/>
  <c r="AC3242" i="4"/>
  <c r="AD3242" i="4"/>
  <c r="AC3243" i="4"/>
  <c r="AD3243" i="4"/>
  <c r="AC3244" i="4"/>
  <c r="AD3244" i="4"/>
  <c r="AC3245" i="4"/>
  <c r="AD3245" i="4"/>
  <c r="AC3246" i="4"/>
  <c r="AD3246" i="4"/>
  <c r="AC3247" i="4"/>
  <c r="AD3247" i="4"/>
  <c r="AC3248" i="4"/>
  <c r="AD3248" i="4"/>
  <c r="AC3249" i="4"/>
  <c r="AD3249" i="4"/>
  <c r="AC3250" i="4"/>
  <c r="AD3250" i="4"/>
  <c r="AC3251" i="4"/>
  <c r="AD3251" i="4"/>
  <c r="AC3252" i="4"/>
  <c r="AD3252" i="4"/>
  <c r="AC3253" i="4"/>
  <c r="AD3253" i="4"/>
  <c r="AC3254" i="4"/>
  <c r="AD3254" i="4"/>
  <c r="AC3255" i="4"/>
  <c r="AD3255" i="4"/>
  <c r="AC3256" i="4"/>
  <c r="AD3256" i="4"/>
  <c r="AC3257" i="4"/>
  <c r="AD3257" i="4"/>
  <c r="AC3258" i="4"/>
  <c r="AD3258" i="4"/>
  <c r="AC3259" i="4"/>
  <c r="AD3259" i="4"/>
  <c r="AC3260" i="4"/>
  <c r="AD3260" i="4"/>
  <c r="AC3261" i="4"/>
  <c r="AD3261" i="4"/>
  <c r="AC3262" i="4"/>
  <c r="AD3262" i="4"/>
  <c r="AC3263" i="4"/>
  <c r="AD3263" i="4"/>
  <c r="AC3264" i="4"/>
  <c r="AD3264" i="4"/>
  <c r="AC3265" i="4"/>
  <c r="AD3265" i="4"/>
  <c r="AC3266" i="4"/>
  <c r="AD3266" i="4"/>
  <c r="AC3267" i="4"/>
  <c r="AD3267" i="4"/>
  <c r="AC3268" i="4"/>
  <c r="AD3268" i="4"/>
  <c r="AC3269" i="4"/>
  <c r="AD3269" i="4"/>
  <c r="AC3270" i="4"/>
  <c r="AD3270" i="4"/>
  <c r="AC3271" i="4"/>
  <c r="AD3271" i="4"/>
  <c r="AC3272" i="4"/>
  <c r="AD3272" i="4"/>
  <c r="AC3273" i="4"/>
  <c r="AD3273" i="4"/>
  <c r="AC3274" i="4"/>
  <c r="AD3274" i="4"/>
  <c r="AC3275" i="4"/>
  <c r="AD3275" i="4"/>
  <c r="AC3276" i="4"/>
  <c r="AD3276" i="4"/>
  <c r="AC3277" i="4"/>
  <c r="AD3277" i="4"/>
  <c r="AC3278" i="4"/>
  <c r="AD3278" i="4"/>
  <c r="AC3279" i="4"/>
  <c r="AD3279" i="4"/>
  <c r="AC3280" i="4"/>
  <c r="AD3280" i="4"/>
  <c r="AC3281" i="4"/>
  <c r="AD3281" i="4"/>
  <c r="AC3282" i="4"/>
  <c r="AD3282" i="4"/>
  <c r="AC3283" i="4"/>
  <c r="AD3283" i="4"/>
  <c r="AC3284" i="4"/>
  <c r="AD3284" i="4"/>
  <c r="AC3285" i="4"/>
  <c r="AD3285" i="4"/>
  <c r="AC3286" i="4"/>
  <c r="AD3286" i="4"/>
  <c r="AC3287" i="4"/>
  <c r="AD3287" i="4"/>
  <c r="AC3288" i="4"/>
  <c r="AD3288" i="4"/>
  <c r="AC3289" i="4"/>
  <c r="AD3289" i="4"/>
  <c r="AC3290" i="4"/>
  <c r="AD3290" i="4"/>
  <c r="AC3291" i="4"/>
  <c r="AD3291" i="4"/>
  <c r="AC3292" i="4"/>
  <c r="AD3292" i="4"/>
  <c r="AC3293" i="4"/>
  <c r="AD3293" i="4"/>
  <c r="AC3294" i="4"/>
  <c r="AD3294" i="4"/>
  <c r="AC3295" i="4"/>
  <c r="AD3295" i="4"/>
  <c r="AC3296" i="4"/>
  <c r="AD3296" i="4"/>
  <c r="AC3297" i="4"/>
  <c r="AD3297" i="4"/>
  <c r="AC3298" i="4"/>
  <c r="AD3298" i="4"/>
  <c r="AC3299" i="4"/>
  <c r="AD3299" i="4"/>
  <c r="AC3300" i="4"/>
  <c r="AD3300" i="4"/>
  <c r="AC3301" i="4"/>
  <c r="AD3301" i="4"/>
  <c r="AC3302" i="4"/>
  <c r="AD3302" i="4"/>
  <c r="AC3303" i="4"/>
  <c r="AD3303" i="4"/>
  <c r="AC3304" i="4"/>
  <c r="AD3304" i="4"/>
  <c r="AC3305" i="4"/>
  <c r="AD3305" i="4"/>
  <c r="AC3306" i="4"/>
  <c r="AD3306" i="4"/>
  <c r="AC3307" i="4"/>
  <c r="AD3307" i="4"/>
  <c r="AC3308" i="4"/>
  <c r="AD3308" i="4"/>
  <c r="AC3309" i="4"/>
  <c r="AD3309" i="4"/>
  <c r="AC3310" i="4"/>
  <c r="AD3310" i="4"/>
  <c r="AC3311" i="4"/>
  <c r="AD3311" i="4"/>
  <c r="AC3312" i="4"/>
  <c r="AD3312" i="4"/>
  <c r="AC3313" i="4"/>
  <c r="AD3313" i="4"/>
  <c r="AC3314" i="4"/>
  <c r="AD3314" i="4"/>
  <c r="AC3315" i="4"/>
  <c r="AD3315" i="4"/>
  <c r="AC3316" i="4"/>
  <c r="AD3316" i="4"/>
  <c r="AC3317" i="4"/>
  <c r="AD3317" i="4"/>
  <c r="AC3318" i="4"/>
  <c r="AD3318" i="4"/>
  <c r="AC3319" i="4"/>
  <c r="AD3319" i="4"/>
  <c r="AC3320" i="4"/>
  <c r="AD3320" i="4"/>
  <c r="AC3321" i="4"/>
  <c r="AD3321" i="4"/>
  <c r="AC3322" i="4"/>
  <c r="AD3322" i="4"/>
  <c r="AC3323" i="4"/>
  <c r="AD3323" i="4"/>
  <c r="AC3324" i="4"/>
  <c r="AD3324" i="4"/>
  <c r="AC3325" i="4"/>
  <c r="AD3325" i="4"/>
  <c r="AC3326" i="4"/>
  <c r="AD3326" i="4"/>
  <c r="AC3327" i="4"/>
  <c r="AD3327" i="4"/>
  <c r="AC3328" i="4"/>
  <c r="AD3328" i="4"/>
  <c r="AC3329" i="4"/>
  <c r="AD3329" i="4"/>
  <c r="AC3330" i="4"/>
  <c r="AD3330" i="4"/>
  <c r="AC3331" i="4"/>
  <c r="AD3331" i="4"/>
  <c r="AC3332" i="4"/>
  <c r="AD3332" i="4"/>
  <c r="AC3333" i="4"/>
  <c r="AD3333" i="4"/>
  <c r="AC3334" i="4"/>
  <c r="AD3334" i="4"/>
  <c r="AC3335" i="4"/>
  <c r="AD3335" i="4"/>
  <c r="AC3336" i="4"/>
  <c r="AD3336" i="4"/>
  <c r="AC3337" i="4"/>
  <c r="AD3337" i="4"/>
  <c r="AC3338" i="4"/>
  <c r="AD3338" i="4"/>
  <c r="AC3339" i="4"/>
  <c r="AD3339" i="4"/>
  <c r="AC3340" i="4"/>
  <c r="AD3340" i="4"/>
  <c r="AC3341" i="4"/>
  <c r="AD3341" i="4"/>
  <c r="AC3342" i="4"/>
  <c r="AD3342" i="4"/>
  <c r="AC3343" i="4"/>
  <c r="AD3343" i="4"/>
  <c r="AC3344" i="4"/>
  <c r="AD3344" i="4"/>
  <c r="AC3345" i="4"/>
  <c r="AD3345" i="4"/>
  <c r="AC3346" i="4"/>
  <c r="AD3346" i="4"/>
  <c r="AC3347" i="4"/>
  <c r="AD3347" i="4"/>
  <c r="AC3348" i="4"/>
  <c r="AD3348" i="4"/>
  <c r="AC3349" i="4"/>
  <c r="AD3349" i="4"/>
  <c r="AC3350" i="4"/>
  <c r="AD3350" i="4"/>
  <c r="AC3351" i="4"/>
  <c r="AD3351" i="4"/>
  <c r="AC3352" i="4"/>
  <c r="AD3352" i="4"/>
  <c r="AC3353" i="4"/>
  <c r="AD3353" i="4"/>
  <c r="AC3354" i="4"/>
  <c r="AD3354" i="4"/>
  <c r="AC3355" i="4"/>
  <c r="AD3355" i="4"/>
  <c r="AC3356" i="4"/>
  <c r="AD3356" i="4"/>
  <c r="AC3357" i="4"/>
  <c r="AD3357" i="4"/>
  <c r="AC3358" i="4"/>
  <c r="AD3358" i="4"/>
  <c r="AC3359" i="4"/>
  <c r="AD3359" i="4"/>
  <c r="AC3360" i="4"/>
  <c r="AD3360" i="4"/>
  <c r="AC3361" i="4"/>
  <c r="AD3361" i="4"/>
  <c r="AC3362" i="4"/>
  <c r="AD3362" i="4"/>
  <c r="AC3363" i="4"/>
  <c r="AD3363" i="4"/>
  <c r="AC3364" i="4"/>
  <c r="AD3364" i="4"/>
  <c r="AC3365" i="4"/>
  <c r="AD3365" i="4"/>
  <c r="AC3366" i="4"/>
  <c r="AD3366" i="4"/>
  <c r="AC3367" i="4"/>
  <c r="AD3367" i="4"/>
  <c r="AC3368" i="4"/>
  <c r="AD3368" i="4"/>
  <c r="AC3369" i="4"/>
  <c r="AD3369" i="4"/>
  <c r="AC3370" i="4"/>
  <c r="AD3370" i="4"/>
  <c r="AC3371" i="4"/>
  <c r="AD3371" i="4"/>
  <c r="AC3372" i="4"/>
  <c r="AD3372" i="4"/>
  <c r="AC3373" i="4"/>
  <c r="AD3373" i="4"/>
  <c r="AC3374" i="4"/>
  <c r="AD3374" i="4"/>
  <c r="AC3375" i="4"/>
  <c r="AD3375" i="4"/>
  <c r="AC3376" i="4"/>
  <c r="AD3376" i="4"/>
  <c r="AC3377" i="4"/>
  <c r="AD3377" i="4"/>
  <c r="AC3378" i="4"/>
  <c r="AD3378" i="4"/>
  <c r="AC3379" i="4"/>
  <c r="AD3379" i="4"/>
  <c r="AC3380" i="4"/>
  <c r="AD3380" i="4"/>
  <c r="AC3381" i="4"/>
  <c r="AD3381" i="4"/>
  <c r="AC3382" i="4"/>
  <c r="AD3382" i="4"/>
  <c r="AC3383" i="4"/>
  <c r="AD3383" i="4"/>
  <c r="AC3384" i="4"/>
  <c r="AD3384" i="4"/>
  <c r="AC3385" i="4"/>
  <c r="AD3385" i="4"/>
  <c r="AC3386" i="4"/>
  <c r="AD3386" i="4"/>
  <c r="AC3387" i="4"/>
  <c r="AD3387" i="4"/>
  <c r="AC3388" i="4"/>
  <c r="AD3388" i="4"/>
  <c r="AC3389" i="4"/>
  <c r="AD3389" i="4"/>
  <c r="AC3390" i="4"/>
  <c r="AD3390" i="4"/>
  <c r="AC3391" i="4"/>
  <c r="AD3391" i="4"/>
  <c r="AC3392" i="4"/>
  <c r="AD3392" i="4"/>
  <c r="AC3393" i="4"/>
  <c r="AD3393" i="4"/>
  <c r="AC3394" i="4"/>
  <c r="AD3394" i="4"/>
  <c r="AC3395" i="4"/>
  <c r="AD3395" i="4"/>
  <c r="AC3396" i="4"/>
  <c r="AD3396" i="4"/>
  <c r="AC3397" i="4"/>
  <c r="AD3397" i="4"/>
  <c r="AC3398" i="4"/>
  <c r="AD3398" i="4"/>
  <c r="AC3399" i="4"/>
  <c r="AD3399" i="4"/>
  <c r="AC3400" i="4"/>
  <c r="AD3400" i="4"/>
  <c r="AC3401" i="4"/>
  <c r="AD3401" i="4"/>
  <c r="AC3402" i="4"/>
  <c r="AD3402" i="4"/>
  <c r="AC3403" i="4"/>
  <c r="AD3403" i="4"/>
  <c r="AC3404" i="4"/>
  <c r="AD3404" i="4"/>
  <c r="AC3405" i="4"/>
  <c r="AD3405" i="4"/>
  <c r="AC3406" i="4"/>
  <c r="AD3406" i="4"/>
  <c r="AC3407" i="4"/>
  <c r="AD3407" i="4"/>
  <c r="AC3408" i="4"/>
  <c r="AD3408" i="4"/>
  <c r="AC3409" i="4"/>
  <c r="AD3409" i="4"/>
  <c r="AC3410" i="4"/>
  <c r="AD3410" i="4"/>
  <c r="AC3411" i="4"/>
  <c r="AD3411" i="4"/>
  <c r="AC3412" i="4"/>
  <c r="AD3412" i="4"/>
  <c r="AC3413" i="4"/>
  <c r="AD3413" i="4"/>
  <c r="AC3414" i="4"/>
  <c r="AD3414" i="4"/>
  <c r="AC3415" i="4"/>
  <c r="AD3415" i="4"/>
  <c r="AC3416" i="4"/>
  <c r="AD3416" i="4"/>
  <c r="AC3417" i="4"/>
  <c r="AD3417" i="4"/>
  <c r="AC3418" i="4"/>
  <c r="AD3418" i="4"/>
  <c r="AC3419" i="4"/>
  <c r="AD3419" i="4"/>
  <c r="AC3420" i="4"/>
  <c r="AD3420" i="4"/>
  <c r="AC3421" i="4"/>
  <c r="AD3421" i="4"/>
  <c r="AC3422" i="4"/>
  <c r="AD3422" i="4"/>
  <c r="AC3423" i="4"/>
  <c r="AD3423" i="4"/>
  <c r="AC3424" i="4"/>
  <c r="AD3424" i="4"/>
  <c r="AC3425" i="4"/>
  <c r="AD3425" i="4"/>
  <c r="AC3426" i="4"/>
  <c r="AD3426" i="4"/>
  <c r="AC3427" i="4"/>
  <c r="AD3427" i="4"/>
  <c r="AC3428" i="4"/>
  <c r="AD3428" i="4"/>
  <c r="AC3429" i="4"/>
  <c r="AD3429" i="4"/>
  <c r="AC3430" i="4"/>
  <c r="AD3430" i="4"/>
  <c r="AC3431" i="4"/>
  <c r="AD3431" i="4"/>
  <c r="AC3432" i="4"/>
  <c r="AD3432" i="4"/>
  <c r="AC3433" i="4"/>
  <c r="AD3433" i="4"/>
  <c r="AC3434" i="4"/>
  <c r="AD3434" i="4"/>
  <c r="AC3435" i="4"/>
  <c r="AD3435" i="4"/>
  <c r="AC3436" i="4"/>
  <c r="AD3436" i="4"/>
  <c r="AC3437" i="4"/>
  <c r="AD3437" i="4"/>
  <c r="AC3438" i="4"/>
  <c r="AD3438" i="4"/>
  <c r="AC3439" i="4"/>
  <c r="AD3439" i="4"/>
  <c r="AC3440" i="4"/>
  <c r="AD3440" i="4"/>
  <c r="AC3441" i="4"/>
  <c r="AD3441" i="4"/>
  <c r="AC3442" i="4"/>
  <c r="AD3442" i="4"/>
  <c r="AC3443" i="4"/>
  <c r="AD3443" i="4"/>
  <c r="AC3444" i="4"/>
  <c r="AD3444" i="4"/>
  <c r="AC3445" i="4"/>
  <c r="AD3445" i="4"/>
  <c r="AC3446" i="4"/>
  <c r="AD3446" i="4"/>
  <c r="AC3447" i="4"/>
  <c r="AD3447" i="4"/>
  <c r="AC3448" i="4"/>
  <c r="AD3448" i="4"/>
  <c r="AC3449" i="4"/>
  <c r="AD3449" i="4"/>
  <c r="AC3450" i="4"/>
  <c r="AD3450" i="4"/>
  <c r="AC3451" i="4"/>
  <c r="AD3451" i="4"/>
  <c r="AC3452" i="4"/>
  <c r="AD3452" i="4"/>
  <c r="AC3453" i="4"/>
  <c r="AD3453" i="4"/>
  <c r="AC3454" i="4"/>
  <c r="AD3454" i="4"/>
  <c r="AC3455" i="4"/>
  <c r="AD3455" i="4"/>
  <c r="AC3456" i="4"/>
  <c r="AD3456" i="4"/>
  <c r="AC3457" i="4"/>
  <c r="AD3457" i="4"/>
  <c r="AC3458" i="4"/>
  <c r="AD3458" i="4"/>
  <c r="AC3459" i="4"/>
  <c r="AD3459" i="4"/>
  <c r="AC3460" i="4"/>
  <c r="AD3460" i="4"/>
  <c r="AC3461" i="4"/>
  <c r="AD3461" i="4"/>
  <c r="AC3462" i="4"/>
  <c r="AD3462" i="4"/>
  <c r="AC3463" i="4"/>
  <c r="AD3463" i="4"/>
  <c r="AC3464" i="4"/>
  <c r="AD3464" i="4"/>
  <c r="AC3465" i="4"/>
  <c r="AD3465" i="4"/>
  <c r="AC3466" i="4"/>
  <c r="AD3466" i="4"/>
  <c r="AC3467" i="4"/>
  <c r="AD3467" i="4"/>
  <c r="AC3468" i="4"/>
  <c r="AD3468" i="4"/>
  <c r="AC3469" i="4"/>
  <c r="AD3469" i="4"/>
  <c r="AC3470" i="4"/>
  <c r="AD3470" i="4"/>
  <c r="AC3471" i="4"/>
  <c r="AD3471" i="4"/>
  <c r="AC3472" i="4"/>
  <c r="AD3472" i="4"/>
  <c r="AC3473" i="4"/>
  <c r="AD3473" i="4"/>
  <c r="AC3474" i="4"/>
  <c r="AD3474" i="4"/>
  <c r="AC3475" i="4"/>
  <c r="AD3475" i="4"/>
  <c r="AC3476" i="4"/>
  <c r="AD3476" i="4"/>
  <c r="AC3477" i="4"/>
  <c r="AD3477" i="4"/>
  <c r="AC3478" i="4"/>
  <c r="AD3478" i="4"/>
  <c r="AC3479" i="4"/>
  <c r="AD3479" i="4"/>
  <c r="AC3480" i="4"/>
  <c r="AD3480" i="4"/>
  <c r="AC3481" i="4"/>
  <c r="AD3481" i="4"/>
  <c r="AC3482" i="4"/>
  <c r="AD3482" i="4"/>
  <c r="AC3483" i="4"/>
  <c r="AD3483" i="4"/>
  <c r="AC3484" i="4"/>
  <c r="AD3484" i="4"/>
  <c r="AC3485" i="4"/>
  <c r="AD3485" i="4"/>
  <c r="AC3486" i="4"/>
  <c r="AD3486" i="4"/>
  <c r="AC3487" i="4"/>
  <c r="AD3487" i="4"/>
  <c r="AC3488" i="4"/>
  <c r="AD3488" i="4"/>
  <c r="AC3489" i="4"/>
  <c r="AD3489" i="4"/>
  <c r="AC3490" i="4"/>
  <c r="AD3490" i="4"/>
  <c r="AC3491" i="4"/>
  <c r="AD3491" i="4"/>
  <c r="AC3492" i="4"/>
  <c r="AD3492" i="4"/>
  <c r="AC3493" i="4"/>
  <c r="AD3493" i="4"/>
  <c r="AC3494" i="4"/>
  <c r="AD3494" i="4"/>
  <c r="AC3495" i="4"/>
  <c r="AD3495" i="4"/>
  <c r="AC3496" i="4"/>
  <c r="AD3496" i="4"/>
  <c r="AC3497" i="4"/>
  <c r="AD3497" i="4"/>
  <c r="AC3498" i="4"/>
  <c r="AD3498" i="4"/>
  <c r="AC3499" i="4"/>
  <c r="AD3499" i="4"/>
  <c r="AC3500" i="4"/>
  <c r="AD3500" i="4"/>
  <c r="AC3501" i="4"/>
  <c r="AD3501" i="4"/>
  <c r="AC3502" i="4"/>
  <c r="AD3502" i="4"/>
  <c r="AC3503" i="4"/>
  <c r="AD3503" i="4"/>
  <c r="AC3504" i="4"/>
  <c r="AD3504" i="4"/>
  <c r="AC3505" i="4"/>
  <c r="AD3505" i="4"/>
  <c r="AC3506" i="4"/>
  <c r="AD3506" i="4"/>
  <c r="AC3507" i="4"/>
  <c r="AD3507" i="4"/>
  <c r="AC3508" i="4"/>
  <c r="AD3508" i="4"/>
  <c r="AC3509" i="4"/>
  <c r="AD3509" i="4"/>
  <c r="AC3510" i="4"/>
  <c r="AD3510" i="4"/>
  <c r="AC3511" i="4"/>
  <c r="AD3511" i="4"/>
  <c r="AC3512" i="4"/>
  <c r="AD3512" i="4"/>
  <c r="AC3513" i="4"/>
  <c r="AD3513" i="4"/>
  <c r="AC3514" i="4"/>
  <c r="AD3514" i="4"/>
  <c r="AC3515" i="4"/>
  <c r="AD3515" i="4"/>
  <c r="AC3516" i="4"/>
  <c r="AD3516" i="4"/>
  <c r="AC3517" i="4"/>
  <c r="AD3517" i="4"/>
  <c r="AC3518" i="4"/>
  <c r="AD3518" i="4"/>
  <c r="AC3519" i="4"/>
  <c r="AD3519" i="4"/>
  <c r="AC3520" i="4"/>
  <c r="AD3520" i="4"/>
  <c r="AC3521" i="4"/>
  <c r="AD3521" i="4"/>
  <c r="AC3522" i="4"/>
  <c r="AD3522" i="4"/>
  <c r="AC3523" i="4"/>
  <c r="AD3523" i="4"/>
  <c r="AC3524" i="4"/>
  <c r="AD3524" i="4"/>
  <c r="AC3525" i="4"/>
  <c r="AD3525" i="4"/>
  <c r="AC3526" i="4"/>
  <c r="AD3526" i="4"/>
  <c r="AC3527" i="4"/>
  <c r="AD3527" i="4"/>
  <c r="AC3528" i="4"/>
  <c r="AD3528" i="4"/>
  <c r="AC3529" i="4"/>
  <c r="AD3529" i="4"/>
  <c r="AC3530" i="4"/>
  <c r="AD3530" i="4"/>
  <c r="AC3531" i="4"/>
  <c r="AD3531" i="4"/>
  <c r="AC3532" i="4"/>
  <c r="AD3532" i="4"/>
  <c r="AC3533" i="4"/>
  <c r="AD3533" i="4"/>
  <c r="AC3534" i="4"/>
  <c r="AD3534" i="4"/>
  <c r="AC3535" i="4"/>
  <c r="AD3535" i="4"/>
  <c r="AC3536" i="4"/>
  <c r="AD3536" i="4"/>
  <c r="AC3537" i="4"/>
  <c r="AD3537" i="4"/>
  <c r="AC3538" i="4"/>
  <c r="AD3538" i="4"/>
  <c r="AC3539" i="4"/>
  <c r="AD3539" i="4"/>
  <c r="AC3540" i="4"/>
  <c r="AD3540" i="4"/>
  <c r="AC3541" i="4"/>
  <c r="AD3541" i="4"/>
  <c r="AC3542" i="4"/>
  <c r="AD3542" i="4"/>
  <c r="AC3543" i="4"/>
  <c r="AD3543" i="4"/>
  <c r="AC3544" i="4"/>
  <c r="AD3544" i="4"/>
  <c r="AC3545" i="4"/>
  <c r="AD3545" i="4"/>
  <c r="AC3546" i="4"/>
  <c r="AD3546" i="4"/>
  <c r="AC3547" i="4"/>
  <c r="AD3547" i="4"/>
  <c r="AC3548" i="4"/>
  <c r="AD3548" i="4"/>
  <c r="AC3549" i="4"/>
  <c r="AD3549" i="4"/>
  <c r="AC3550" i="4"/>
  <c r="AD3550" i="4"/>
  <c r="AC3551" i="4"/>
  <c r="AD3551" i="4"/>
  <c r="AC3552" i="4"/>
  <c r="AD3552" i="4"/>
  <c r="AC3553" i="4"/>
  <c r="AD3553" i="4"/>
  <c r="AC3554" i="4"/>
  <c r="AD3554" i="4"/>
  <c r="AC3555" i="4"/>
  <c r="AD3555" i="4"/>
  <c r="AC3556" i="4"/>
  <c r="AD3556" i="4"/>
  <c r="AC3557" i="4"/>
  <c r="AD3557" i="4"/>
  <c r="AC3558" i="4"/>
  <c r="AD3558" i="4"/>
  <c r="AC3559" i="4"/>
  <c r="AD3559" i="4"/>
  <c r="AC3560" i="4"/>
  <c r="AD3560" i="4"/>
  <c r="AC3561" i="4"/>
  <c r="AD3561" i="4"/>
  <c r="AC3562" i="4"/>
  <c r="AD3562" i="4"/>
  <c r="AC3563" i="4"/>
  <c r="AD3563" i="4"/>
  <c r="AC3564" i="4"/>
  <c r="AD3564" i="4"/>
  <c r="AC3565" i="4"/>
  <c r="AD3565" i="4"/>
  <c r="AC3566" i="4"/>
  <c r="AD3566" i="4"/>
  <c r="AC3567" i="4"/>
  <c r="AD3567" i="4"/>
  <c r="AC3568" i="4"/>
  <c r="AD3568" i="4"/>
  <c r="AC3569" i="4"/>
  <c r="AD3569" i="4"/>
  <c r="AC3570" i="4"/>
  <c r="AD3570" i="4"/>
  <c r="AC3571" i="4"/>
  <c r="AD3571" i="4"/>
  <c r="AC3572" i="4"/>
  <c r="AD3572" i="4"/>
  <c r="AC3573" i="4"/>
  <c r="AD3573" i="4"/>
  <c r="AC3574" i="4"/>
  <c r="AD3574" i="4"/>
  <c r="AC3575" i="4"/>
  <c r="AD3575" i="4"/>
  <c r="AC3576" i="4"/>
  <c r="AD3576" i="4"/>
  <c r="AC3577" i="4"/>
  <c r="AD3577" i="4"/>
  <c r="AC3578" i="4"/>
  <c r="AD3578" i="4"/>
  <c r="AC3579" i="4"/>
  <c r="AD3579" i="4"/>
  <c r="AC3580" i="4"/>
  <c r="AD3580" i="4"/>
  <c r="AC3581" i="4"/>
  <c r="AD3581" i="4"/>
  <c r="AC3582" i="4"/>
  <c r="AD3582" i="4"/>
  <c r="AC3583" i="4"/>
  <c r="AD3583" i="4"/>
  <c r="AC3584" i="4"/>
  <c r="AD3584" i="4"/>
  <c r="AC3585" i="4"/>
  <c r="AD3585" i="4"/>
  <c r="AC3586" i="4"/>
  <c r="AD3586" i="4"/>
  <c r="AC3587" i="4"/>
  <c r="AD3587" i="4"/>
  <c r="AC3588" i="4"/>
  <c r="AD3588" i="4"/>
  <c r="AC3589" i="4"/>
  <c r="AD3589" i="4"/>
  <c r="AC3590" i="4"/>
  <c r="AD3590" i="4"/>
  <c r="AC3591" i="4"/>
  <c r="AD3591" i="4"/>
  <c r="AC3592" i="4"/>
  <c r="AD3592" i="4"/>
  <c r="AC3593" i="4"/>
  <c r="AD3593" i="4"/>
  <c r="AC3594" i="4"/>
  <c r="AD3594" i="4"/>
  <c r="AC3595" i="4"/>
  <c r="AD3595" i="4"/>
  <c r="AC3596" i="4"/>
  <c r="AD3596" i="4"/>
  <c r="AC3597" i="4"/>
  <c r="AD3597" i="4"/>
  <c r="AC3598" i="4"/>
  <c r="AD3598" i="4"/>
  <c r="AC3599" i="4"/>
  <c r="AD3599" i="4"/>
  <c r="AC3600" i="4"/>
  <c r="AD3600" i="4"/>
  <c r="AC3601" i="4"/>
  <c r="AD3601" i="4"/>
  <c r="AC3602" i="4"/>
  <c r="AD3602" i="4"/>
  <c r="AC3603" i="4"/>
  <c r="AD3603" i="4"/>
  <c r="AC3604" i="4"/>
  <c r="AD3604" i="4"/>
  <c r="AC3605" i="4"/>
  <c r="AD3605" i="4"/>
  <c r="AC3606" i="4"/>
  <c r="AD3606" i="4"/>
  <c r="AC3607" i="4"/>
  <c r="AD3607" i="4"/>
  <c r="AC3608" i="4"/>
  <c r="AD3608" i="4"/>
  <c r="AC3609" i="4"/>
  <c r="AD3609" i="4"/>
  <c r="AC3610" i="4"/>
  <c r="AD3610" i="4"/>
  <c r="AC3611" i="4"/>
  <c r="AD3611" i="4"/>
  <c r="AC3612" i="4"/>
  <c r="AD3612" i="4"/>
  <c r="AC3613" i="4"/>
  <c r="AD3613" i="4"/>
  <c r="AC3614" i="4"/>
  <c r="AD3614" i="4"/>
  <c r="AC3615" i="4"/>
  <c r="AD3615" i="4"/>
  <c r="AC3616" i="4"/>
  <c r="AD3616" i="4"/>
  <c r="AC3617" i="4"/>
  <c r="AD3617" i="4"/>
  <c r="AC3618" i="4"/>
  <c r="AD3618" i="4"/>
  <c r="AC3619" i="4"/>
  <c r="AD3619" i="4"/>
  <c r="AC3620" i="4"/>
  <c r="AD3620" i="4"/>
  <c r="AC3621" i="4"/>
  <c r="AD3621" i="4"/>
  <c r="AC3622" i="4"/>
  <c r="AD3622" i="4"/>
  <c r="AC3623" i="4"/>
  <c r="AD3623" i="4"/>
  <c r="AC3624" i="4"/>
  <c r="AD3624" i="4"/>
  <c r="AC3625" i="4"/>
  <c r="AD3625" i="4"/>
  <c r="AC3626" i="4"/>
  <c r="AD3626" i="4"/>
  <c r="AC3627" i="4"/>
  <c r="AD3627" i="4"/>
  <c r="AC3628" i="4"/>
  <c r="AD3628" i="4"/>
  <c r="AC3629" i="4"/>
  <c r="AD3629" i="4"/>
  <c r="AC3630" i="4"/>
  <c r="AD3630" i="4"/>
  <c r="AC3631" i="4"/>
  <c r="AD3631" i="4"/>
  <c r="AC3632" i="4"/>
  <c r="AD3632" i="4"/>
  <c r="AC3633" i="4"/>
  <c r="AD3633" i="4"/>
  <c r="AC3634" i="4"/>
  <c r="AD3634" i="4"/>
  <c r="AC3635" i="4"/>
  <c r="AD3635" i="4"/>
  <c r="AC3636" i="4"/>
  <c r="AD3636" i="4"/>
  <c r="AC3637" i="4"/>
  <c r="AD3637" i="4"/>
  <c r="AC3638" i="4"/>
  <c r="AD3638" i="4"/>
  <c r="AC3639" i="4"/>
  <c r="AD3639" i="4"/>
  <c r="AC3640" i="4"/>
  <c r="AD3640" i="4"/>
  <c r="AC3641" i="4"/>
  <c r="AD3641" i="4"/>
  <c r="AC3642" i="4"/>
  <c r="AD3642" i="4"/>
  <c r="AC3643" i="4"/>
  <c r="AD3643" i="4"/>
  <c r="AC3644" i="4"/>
  <c r="AD3644" i="4"/>
  <c r="AC3645" i="4"/>
  <c r="AD3645" i="4"/>
  <c r="AC3646" i="4"/>
  <c r="AD3646" i="4"/>
  <c r="AC3647" i="4"/>
  <c r="AD3647" i="4"/>
  <c r="AC3648" i="4"/>
  <c r="AD3648" i="4"/>
  <c r="AC3649" i="4"/>
  <c r="AD3649" i="4"/>
  <c r="AC3650" i="4"/>
  <c r="AD3650" i="4"/>
  <c r="AC3651" i="4"/>
  <c r="AD3651" i="4"/>
  <c r="AC3652" i="4"/>
  <c r="AD3652" i="4"/>
  <c r="AC3653" i="4"/>
  <c r="AD3653" i="4"/>
  <c r="AC3654" i="4"/>
  <c r="AD3654" i="4"/>
  <c r="AC3655" i="4"/>
  <c r="AD3655" i="4"/>
  <c r="AC3656" i="4"/>
  <c r="AD3656" i="4"/>
  <c r="AC3657" i="4"/>
  <c r="AD3657" i="4"/>
  <c r="AC3658" i="4"/>
  <c r="AD3658" i="4"/>
  <c r="AC3659" i="4"/>
  <c r="AD3659" i="4"/>
  <c r="AC3660" i="4"/>
  <c r="AD3660" i="4"/>
  <c r="AC3661" i="4"/>
  <c r="AD3661" i="4"/>
  <c r="AC3662" i="4"/>
  <c r="AD3662" i="4"/>
  <c r="AC3663" i="4"/>
  <c r="AD3663" i="4"/>
  <c r="AC3664" i="4"/>
  <c r="AD3664" i="4"/>
  <c r="AC3665" i="4"/>
  <c r="AD3665" i="4"/>
  <c r="AC3666" i="4"/>
  <c r="AD3666" i="4"/>
  <c r="AC3667" i="4"/>
  <c r="AD3667" i="4"/>
  <c r="AC3668" i="4"/>
  <c r="AD3668" i="4"/>
  <c r="AC3669" i="4"/>
  <c r="AD3669" i="4"/>
  <c r="AC3670" i="4"/>
  <c r="AD3670" i="4"/>
  <c r="AC3671" i="4"/>
  <c r="AD3671" i="4"/>
  <c r="AC3672" i="4"/>
  <c r="AD3672" i="4"/>
  <c r="AC3673" i="4"/>
  <c r="AD3673" i="4"/>
  <c r="AC3674" i="4"/>
  <c r="AD3674" i="4"/>
  <c r="AC3675" i="4"/>
  <c r="AD3675" i="4"/>
  <c r="AC3676" i="4"/>
  <c r="AD3676" i="4"/>
  <c r="AC3677" i="4"/>
  <c r="AD3677" i="4"/>
  <c r="AC3678" i="4"/>
  <c r="AD3678" i="4"/>
  <c r="AC3679" i="4"/>
  <c r="AD3679" i="4"/>
  <c r="AC3680" i="4"/>
  <c r="AD3680" i="4"/>
  <c r="AC3681" i="4"/>
  <c r="AD3681" i="4"/>
  <c r="AC3682" i="4"/>
  <c r="AD3682" i="4"/>
  <c r="AC3683" i="4"/>
  <c r="AD3683" i="4"/>
  <c r="AC3684" i="4"/>
  <c r="AD3684" i="4"/>
  <c r="AC3685" i="4"/>
  <c r="AD3685" i="4"/>
  <c r="AC3686" i="4"/>
  <c r="AD3686" i="4"/>
  <c r="AC3687" i="4"/>
  <c r="AD3687" i="4"/>
  <c r="AC3688" i="4"/>
  <c r="AD3688" i="4"/>
  <c r="AC3689" i="4"/>
  <c r="AD3689" i="4"/>
  <c r="AC3690" i="4"/>
  <c r="AD3690" i="4"/>
  <c r="AC3691" i="4"/>
  <c r="AD3691" i="4"/>
  <c r="AC3692" i="4"/>
  <c r="AD3692" i="4"/>
  <c r="AC3693" i="4"/>
  <c r="AD3693" i="4"/>
  <c r="AC3694" i="4"/>
  <c r="AD3694" i="4"/>
  <c r="AC3695" i="4"/>
  <c r="AD3695" i="4"/>
  <c r="AC3696" i="4"/>
  <c r="AD3696" i="4"/>
  <c r="AC3697" i="4"/>
  <c r="AD3697" i="4"/>
  <c r="AC3698" i="4"/>
  <c r="AD3698" i="4"/>
  <c r="AC3699" i="4"/>
  <c r="AD3699" i="4"/>
  <c r="AC3700" i="4"/>
  <c r="AD3700" i="4"/>
  <c r="AC3701" i="4"/>
  <c r="AD3701" i="4"/>
  <c r="AC3702" i="4"/>
  <c r="AD3702" i="4"/>
  <c r="AC3703" i="4"/>
  <c r="AD3703" i="4"/>
  <c r="AC3704" i="4"/>
  <c r="AD3704" i="4"/>
  <c r="AC3705" i="4"/>
  <c r="AD3705" i="4"/>
  <c r="AC3706" i="4"/>
  <c r="AD3706" i="4"/>
  <c r="AC3707" i="4"/>
  <c r="AD3707" i="4"/>
  <c r="AC3708" i="4"/>
  <c r="AD3708" i="4"/>
  <c r="AC3709" i="4"/>
  <c r="AD3709" i="4"/>
  <c r="AC3710" i="4"/>
  <c r="AD3710" i="4"/>
  <c r="AC3711" i="4"/>
  <c r="AD3711" i="4"/>
  <c r="AC3712" i="4"/>
  <c r="AD3712" i="4"/>
  <c r="AC3713" i="4"/>
  <c r="AD3713" i="4"/>
  <c r="AC3714" i="4"/>
  <c r="AD3714" i="4"/>
  <c r="AC3715" i="4"/>
  <c r="AD3715" i="4"/>
  <c r="AC3716" i="4"/>
  <c r="AD3716" i="4"/>
  <c r="AC3717" i="4"/>
  <c r="AD3717" i="4"/>
  <c r="AC3718" i="4"/>
  <c r="AD3718" i="4"/>
  <c r="AC3719" i="4"/>
  <c r="AD3719" i="4"/>
  <c r="AC3720" i="4"/>
  <c r="AD3720" i="4"/>
  <c r="AC3721" i="4"/>
  <c r="AD3721" i="4"/>
  <c r="AC3722" i="4"/>
  <c r="AD3722" i="4"/>
  <c r="AC3723" i="4"/>
  <c r="AD3723" i="4"/>
  <c r="AC3724" i="4"/>
  <c r="AD3724" i="4"/>
  <c r="AC3725" i="4"/>
  <c r="AD3725" i="4"/>
  <c r="AC3726" i="4"/>
  <c r="AD3726" i="4"/>
  <c r="AC3727" i="4"/>
  <c r="AD3727" i="4"/>
  <c r="AC3728" i="4"/>
  <c r="AD3728" i="4"/>
  <c r="AC3729" i="4"/>
  <c r="AD3729" i="4"/>
  <c r="AC3730" i="4"/>
  <c r="AD3730" i="4"/>
  <c r="AC3731" i="4"/>
  <c r="AD3731" i="4"/>
  <c r="AC3732" i="4"/>
  <c r="AD3732" i="4"/>
  <c r="AC3733" i="4"/>
  <c r="AD3733" i="4"/>
  <c r="AC3734" i="4"/>
  <c r="AD3734" i="4"/>
  <c r="AC3735" i="4"/>
  <c r="AD3735" i="4"/>
  <c r="AC3736" i="4"/>
  <c r="AD3736" i="4"/>
  <c r="AC3737" i="4"/>
  <c r="AD3737" i="4"/>
  <c r="AC3738" i="4"/>
  <c r="AD3738" i="4"/>
  <c r="AC3739" i="4"/>
  <c r="AD3739" i="4"/>
  <c r="AC3740" i="4"/>
  <c r="AD3740" i="4"/>
  <c r="AC3741" i="4"/>
  <c r="AD3741" i="4"/>
  <c r="AC3742" i="4"/>
  <c r="AD3742" i="4"/>
  <c r="AC3743" i="4"/>
  <c r="AD3743" i="4"/>
  <c r="AC3744" i="4"/>
  <c r="AD3744" i="4"/>
  <c r="AC3745" i="4"/>
  <c r="AD3745" i="4"/>
  <c r="AC3746" i="4"/>
  <c r="AD3746" i="4"/>
  <c r="AC3747" i="4"/>
  <c r="AD3747" i="4"/>
  <c r="AC3748" i="4"/>
  <c r="AD3748" i="4"/>
  <c r="AC3749" i="4"/>
  <c r="AD3749" i="4"/>
  <c r="AC3750" i="4"/>
  <c r="AD3750" i="4"/>
  <c r="AC3751" i="4"/>
  <c r="AD3751" i="4"/>
  <c r="AC3752" i="4"/>
  <c r="AD3752" i="4"/>
  <c r="AC3753" i="4"/>
  <c r="AD3753" i="4"/>
  <c r="AC3754" i="4"/>
  <c r="AD3754" i="4"/>
  <c r="AC3755" i="4"/>
  <c r="AD3755" i="4"/>
  <c r="AC3756" i="4"/>
  <c r="AD3756" i="4"/>
  <c r="AC3757" i="4"/>
  <c r="AD3757" i="4"/>
  <c r="AC3758" i="4"/>
  <c r="AD3758" i="4"/>
  <c r="AC3759" i="4"/>
  <c r="AD3759" i="4"/>
  <c r="AC3760" i="4"/>
  <c r="AD3760" i="4"/>
  <c r="AC3761" i="4"/>
  <c r="AD3761" i="4"/>
  <c r="AC3762" i="4"/>
  <c r="AD3762" i="4"/>
  <c r="AC3763" i="4"/>
  <c r="AD3763" i="4"/>
  <c r="AC3764" i="4"/>
  <c r="AD3764" i="4"/>
  <c r="AC3765" i="4"/>
  <c r="AD3765" i="4"/>
  <c r="AC3766" i="4"/>
  <c r="AD3766" i="4"/>
  <c r="AC3767" i="4"/>
  <c r="AD3767" i="4"/>
  <c r="AC3768" i="4"/>
  <c r="AD3768" i="4"/>
  <c r="AC3769" i="4"/>
  <c r="AD3769" i="4"/>
  <c r="AC3770" i="4"/>
  <c r="AD3770" i="4"/>
  <c r="AC3771" i="4"/>
  <c r="AD3771" i="4"/>
  <c r="AC3772" i="4"/>
  <c r="AD3772" i="4"/>
  <c r="AC3773" i="4"/>
  <c r="AD3773" i="4"/>
  <c r="AC3774" i="4"/>
  <c r="AD3774" i="4"/>
  <c r="AC3775" i="4"/>
  <c r="AD3775" i="4"/>
  <c r="AC3776" i="4"/>
  <c r="AD3776" i="4"/>
  <c r="AC3777" i="4"/>
  <c r="AD3777" i="4"/>
  <c r="AC3778" i="4"/>
  <c r="AD3778" i="4"/>
  <c r="AC3779" i="4"/>
  <c r="AD3779" i="4"/>
  <c r="AC3780" i="4"/>
  <c r="AD3780" i="4"/>
  <c r="AC3781" i="4"/>
  <c r="AD3781" i="4"/>
  <c r="AC3782" i="4"/>
  <c r="AD3782" i="4"/>
  <c r="AC3783" i="4"/>
  <c r="AD3783" i="4"/>
  <c r="AC3784" i="4"/>
  <c r="AD3784" i="4"/>
  <c r="AC3785" i="4"/>
  <c r="AD3785" i="4"/>
  <c r="AC3786" i="4"/>
  <c r="AD3786" i="4"/>
  <c r="AC3787" i="4"/>
  <c r="AD3787" i="4"/>
  <c r="AC3788" i="4"/>
  <c r="AD3788" i="4"/>
  <c r="AC3789" i="4"/>
  <c r="AD3789" i="4"/>
  <c r="AC3790" i="4"/>
  <c r="AD3790" i="4"/>
  <c r="AC3791" i="4"/>
  <c r="AD3791" i="4"/>
  <c r="AC3792" i="4"/>
  <c r="AD3792" i="4"/>
  <c r="AC3793" i="4"/>
  <c r="AD3793" i="4"/>
  <c r="AC3794" i="4"/>
  <c r="AD3794" i="4"/>
  <c r="AC3795" i="4"/>
  <c r="AD3795" i="4"/>
  <c r="AC3796" i="4"/>
  <c r="AD3796" i="4"/>
  <c r="AC3797" i="4"/>
  <c r="AD3797" i="4"/>
  <c r="AC3798" i="4"/>
  <c r="AD3798" i="4"/>
  <c r="AC3799" i="4"/>
  <c r="AD3799" i="4"/>
  <c r="AC3800" i="4"/>
  <c r="AD3800" i="4"/>
  <c r="AC3801" i="4"/>
  <c r="AD3801" i="4"/>
  <c r="AC3802" i="4"/>
  <c r="AD3802" i="4"/>
  <c r="AC3803" i="4"/>
  <c r="AD3803" i="4"/>
  <c r="AC3804" i="4"/>
  <c r="AD3804" i="4"/>
  <c r="AC3805" i="4"/>
  <c r="AD3805" i="4"/>
  <c r="AC3806" i="4"/>
  <c r="AD3806" i="4"/>
  <c r="AC3807" i="4"/>
  <c r="AD3807" i="4"/>
  <c r="AC3808" i="4"/>
  <c r="AD3808" i="4"/>
  <c r="AC3809" i="4"/>
  <c r="AD3809" i="4"/>
  <c r="AC3810" i="4"/>
  <c r="AD3810" i="4"/>
  <c r="AC3811" i="4"/>
  <c r="AD3811" i="4"/>
  <c r="AC3812" i="4"/>
  <c r="AD3812" i="4"/>
  <c r="AC3813" i="4"/>
  <c r="AD3813" i="4"/>
  <c r="AC3814" i="4"/>
  <c r="AD3814" i="4"/>
  <c r="AC3815" i="4"/>
  <c r="AD3815" i="4"/>
  <c r="AC3816" i="4"/>
  <c r="AD3816" i="4"/>
  <c r="AC3817" i="4"/>
  <c r="AD3817" i="4"/>
  <c r="AC3818" i="4"/>
  <c r="AD3818" i="4"/>
  <c r="AC3819" i="4"/>
  <c r="AD3819" i="4"/>
  <c r="AC3820" i="4"/>
  <c r="AD3820" i="4"/>
  <c r="AC3821" i="4"/>
  <c r="AD3821" i="4"/>
  <c r="AC3822" i="4"/>
  <c r="AD3822" i="4"/>
  <c r="AC3823" i="4"/>
  <c r="AD3823" i="4"/>
  <c r="AC3824" i="4"/>
  <c r="AD3824" i="4"/>
  <c r="AC3825" i="4"/>
  <c r="AD3825" i="4"/>
  <c r="AC3826" i="4"/>
  <c r="AD3826" i="4"/>
  <c r="AC3827" i="4"/>
  <c r="AD3827" i="4"/>
  <c r="AC3828" i="4"/>
  <c r="AD3828" i="4"/>
  <c r="AC3829" i="4"/>
  <c r="AD3829" i="4"/>
  <c r="AC3830" i="4"/>
  <c r="AD3830" i="4"/>
  <c r="AC3831" i="4"/>
  <c r="AD3831" i="4"/>
  <c r="AC3832" i="4"/>
  <c r="AD3832" i="4"/>
  <c r="AC3833" i="4"/>
  <c r="AD3833" i="4"/>
  <c r="AC3834" i="4"/>
  <c r="AD3834" i="4"/>
  <c r="AC3835" i="4"/>
  <c r="AD3835" i="4"/>
  <c r="AC3836" i="4"/>
  <c r="AD3836" i="4"/>
  <c r="AC3837" i="4"/>
  <c r="AD3837" i="4"/>
  <c r="AC3838" i="4"/>
  <c r="AD3838" i="4"/>
  <c r="AC3839" i="4"/>
  <c r="AD3839" i="4"/>
  <c r="AC3840" i="4"/>
  <c r="AD3840" i="4"/>
  <c r="AC3841" i="4"/>
  <c r="AD3841" i="4"/>
  <c r="AC3842" i="4"/>
  <c r="AD3842" i="4"/>
  <c r="AC3843" i="4"/>
  <c r="AD3843" i="4"/>
  <c r="AC3844" i="4"/>
  <c r="AD3844" i="4"/>
  <c r="AC3845" i="4"/>
  <c r="AD3845" i="4"/>
  <c r="AC3846" i="4"/>
  <c r="AD3846" i="4"/>
  <c r="AC3847" i="4"/>
  <c r="AD3847" i="4"/>
  <c r="AC3848" i="4"/>
  <c r="AD3848" i="4"/>
  <c r="AC3849" i="4"/>
  <c r="AD3849" i="4"/>
  <c r="AC3850" i="4"/>
  <c r="AD3850" i="4"/>
  <c r="AC3851" i="4"/>
  <c r="AD3851" i="4"/>
  <c r="AC3852" i="4"/>
  <c r="AD3852" i="4"/>
  <c r="AC3853" i="4"/>
  <c r="AD3853" i="4"/>
  <c r="AC3854" i="4"/>
  <c r="AD3854" i="4"/>
  <c r="AC3855" i="4"/>
  <c r="AD3855" i="4"/>
  <c r="AC3856" i="4"/>
  <c r="AD3856" i="4"/>
  <c r="AC3857" i="4"/>
  <c r="AD3857" i="4"/>
  <c r="AC3858" i="4"/>
  <c r="AD3858" i="4"/>
  <c r="AC3859" i="4"/>
  <c r="AD3859" i="4"/>
  <c r="AC3860" i="4"/>
  <c r="AD3860" i="4"/>
  <c r="AC3861" i="4"/>
  <c r="AD3861" i="4"/>
  <c r="AC3862" i="4"/>
  <c r="AD3862" i="4"/>
  <c r="AC3863" i="4"/>
  <c r="AD3863" i="4"/>
  <c r="AC3864" i="4"/>
  <c r="AD3864" i="4"/>
  <c r="AC3865" i="4"/>
  <c r="AD3865" i="4"/>
  <c r="AC3866" i="4"/>
  <c r="AD3866" i="4"/>
  <c r="AC3867" i="4"/>
  <c r="AD3867" i="4"/>
  <c r="AC3868" i="4"/>
  <c r="AD3868" i="4"/>
  <c r="AC3869" i="4"/>
  <c r="AD3869" i="4"/>
  <c r="AC3870" i="4"/>
  <c r="AD3870" i="4"/>
  <c r="AC3871" i="4"/>
  <c r="AD3871" i="4"/>
  <c r="AC3872" i="4"/>
  <c r="AD3872" i="4"/>
  <c r="AC3873" i="4"/>
  <c r="AD3873" i="4"/>
  <c r="AC3874" i="4"/>
  <c r="AD3874" i="4"/>
  <c r="AC3875" i="4"/>
  <c r="AD3875" i="4"/>
  <c r="AC3876" i="4"/>
  <c r="AD3876" i="4"/>
  <c r="AC3877" i="4"/>
  <c r="AD3877" i="4"/>
  <c r="AC3878" i="4"/>
  <c r="AD3878" i="4"/>
  <c r="AC3879" i="4"/>
  <c r="AD3879" i="4"/>
  <c r="AC3880" i="4"/>
  <c r="AD3880" i="4"/>
  <c r="AC3881" i="4"/>
  <c r="AD3881" i="4"/>
  <c r="AC3882" i="4"/>
  <c r="AD3882" i="4"/>
  <c r="AC3883" i="4"/>
  <c r="AD3883" i="4"/>
  <c r="AC3884" i="4"/>
  <c r="AD3884" i="4"/>
  <c r="AC3885" i="4"/>
  <c r="AD3885" i="4"/>
  <c r="AC3886" i="4"/>
  <c r="AD3886" i="4"/>
  <c r="AC3887" i="4"/>
  <c r="AD3887" i="4"/>
  <c r="AC3888" i="4"/>
  <c r="AD3888" i="4"/>
  <c r="AC3889" i="4"/>
  <c r="AD3889" i="4"/>
  <c r="AC3890" i="4"/>
  <c r="AD3890" i="4"/>
  <c r="AC3891" i="4"/>
  <c r="AD3891" i="4"/>
  <c r="AC3892" i="4"/>
  <c r="AD3892" i="4"/>
  <c r="AC3893" i="4"/>
  <c r="AD3893" i="4"/>
  <c r="AC3894" i="4"/>
  <c r="AD3894" i="4"/>
  <c r="AC3895" i="4"/>
  <c r="AD3895" i="4"/>
  <c r="AC3896" i="4"/>
  <c r="AD3896" i="4"/>
  <c r="AC3897" i="4"/>
  <c r="AD3897" i="4"/>
  <c r="AC3898" i="4"/>
  <c r="AD3898" i="4"/>
  <c r="AC3899" i="4"/>
  <c r="AD3899" i="4"/>
  <c r="AC3900" i="4"/>
  <c r="AD3900" i="4"/>
  <c r="AC3901" i="4"/>
  <c r="AD3901" i="4"/>
  <c r="AC3902" i="4"/>
  <c r="AD3902" i="4"/>
  <c r="AC3903" i="4"/>
  <c r="AD3903" i="4"/>
  <c r="AC3904" i="4"/>
  <c r="AD3904" i="4"/>
  <c r="AC3905" i="4"/>
  <c r="AD3905" i="4"/>
  <c r="AC3906" i="4"/>
  <c r="AD3906" i="4"/>
  <c r="AC3907" i="4"/>
  <c r="AD3907" i="4"/>
  <c r="AC3908" i="4"/>
  <c r="AD3908" i="4"/>
  <c r="AC3909" i="4"/>
  <c r="AD3909" i="4"/>
  <c r="AC3910" i="4"/>
  <c r="AD3910" i="4"/>
  <c r="AC3911" i="4"/>
  <c r="AD3911" i="4"/>
  <c r="AC3912" i="4"/>
  <c r="AD3912" i="4"/>
  <c r="AC3913" i="4"/>
  <c r="AD3913" i="4"/>
  <c r="AC3914" i="4"/>
  <c r="AD3914" i="4"/>
  <c r="AC3915" i="4"/>
  <c r="AD3915" i="4"/>
  <c r="AC3916" i="4"/>
  <c r="AD3916" i="4"/>
  <c r="AC3917" i="4"/>
  <c r="AD3917" i="4"/>
  <c r="AC3918" i="4"/>
  <c r="AD3918" i="4"/>
  <c r="AC3919" i="4"/>
  <c r="AD3919" i="4"/>
  <c r="AC3920" i="4"/>
  <c r="AD3920" i="4"/>
  <c r="AC3921" i="4"/>
  <c r="AD3921" i="4"/>
  <c r="AC3922" i="4"/>
  <c r="AD3922" i="4"/>
  <c r="AC3923" i="4"/>
  <c r="AD3923" i="4"/>
  <c r="AC3924" i="4"/>
  <c r="AD3924" i="4"/>
  <c r="AC3925" i="4"/>
  <c r="AD3925" i="4"/>
  <c r="AC3926" i="4"/>
  <c r="AD3926" i="4"/>
  <c r="AC3927" i="4"/>
  <c r="AD3927" i="4"/>
  <c r="AC3928" i="4"/>
  <c r="AD3928" i="4"/>
  <c r="AC3929" i="4"/>
  <c r="AD3929" i="4"/>
  <c r="AC3930" i="4"/>
  <c r="AD3930" i="4"/>
  <c r="AC3931" i="4"/>
  <c r="AD3931" i="4"/>
  <c r="AC3932" i="4"/>
  <c r="AD3932" i="4"/>
  <c r="AC3933" i="4"/>
  <c r="AD3933" i="4"/>
  <c r="AC3934" i="4"/>
  <c r="AD3934" i="4"/>
  <c r="AC3935" i="4"/>
  <c r="AD3935" i="4"/>
  <c r="AC3936" i="4"/>
  <c r="AD3936" i="4"/>
  <c r="AC3937" i="4"/>
  <c r="AD3937" i="4"/>
  <c r="AC3938" i="4"/>
  <c r="AD3938" i="4"/>
  <c r="AC3939" i="4"/>
  <c r="AD3939" i="4"/>
  <c r="AC3940" i="4"/>
  <c r="AD3940" i="4"/>
  <c r="AC3941" i="4"/>
  <c r="AD3941" i="4"/>
  <c r="AC3942" i="4"/>
  <c r="AD3942" i="4"/>
  <c r="AC3943" i="4"/>
  <c r="AD3943" i="4"/>
  <c r="AC3944" i="4"/>
  <c r="AD3944" i="4"/>
  <c r="AC3945" i="4"/>
  <c r="AD3945" i="4"/>
  <c r="AC3946" i="4"/>
  <c r="AD3946" i="4"/>
  <c r="AC3947" i="4"/>
  <c r="AD3947" i="4"/>
  <c r="AC3948" i="4"/>
  <c r="AD3948" i="4"/>
  <c r="AC3949" i="4"/>
  <c r="AD3949" i="4"/>
  <c r="AC3950" i="4"/>
  <c r="AD3950" i="4"/>
  <c r="AC3951" i="4"/>
  <c r="AD3951" i="4"/>
  <c r="AC3952" i="4"/>
  <c r="AD3952" i="4"/>
  <c r="AC3953" i="4"/>
  <c r="AD3953" i="4"/>
  <c r="AC3954" i="4"/>
  <c r="AD3954" i="4"/>
  <c r="AC3955" i="4"/>
  <c r="AD3955" i="4"/>
  <c r="AC3956" i="4"/>
  <c r="AD3956" i="4"/>
  <c r="AC3957" i="4"/>
  <c r="AD3957" i="4"/>
  <c r="AC3958" i="4"/>
  <c r="AD3958" i="4"/>
  <c r="AC3959" i="4"/>
  <c r="AD3959" i="4"/>
  <c r="AC3960" i="4"/>
  <c r="AD3960" i="4"/>
  <c r="AC3961" i="4"/>
  <c r="AD3961" i="4"/>
  <c r="AC3962" i="4"/>
  <c r="AD3962" i="4"/>
  <c r="AC3963" i="4"/>
  <c r="AD3963" i="4"/>
  <c r="AC3964" i="4"/>
  <c r="AD3964" i="4"/>
  <c r="AC3965" i="4"/>
  <c r="AD3965" i="4"/>
  <c r="AC3966" i="4"/>
  <c r="AD3966" i="4"/>
  <c r="AC3967" i="4"/>
  <c r="AD3967" i="4"/>
  <c r="AC3968" i="4"/>
  <c r="AD3968" i="4"/>
  <c r="AC3969" i="4"/>
  <c r="AD3969" i="4"/>
  <c r="AC3970" i="4"/>
  <c r="AD3970" i="4"/>
  <c r="AC3971" i="4"/>
  <c r="AD3971" i="4"/>
  <c r="AC3972" i="4"/>
  <c r="AD3972" i="4"/>
  <c r="AC3973" i="4"/>
  <c r="AD3973" i="4"/>
  <c r="AC3974" i="4"/>
  <c r="AD3974" i="4"/>
  <c r="AC3975" i="4"/>
  <c r="AD3975" i="4"/>
  <c r="AC3976" i="4"/>
  <c r="AD3976" i="4"/>
  <c r="AC3977" i="4"/>
  <c r="AD3977" i="4"/>
  <c r="AC3978" i="4"/>
  <c r="AD3978" i="4"/>
  <c r="AC3979" i="4"/>
  <c r="AD3979" i="4"/>
  <c r="AC3980" i="4"/>
  <c r="AD3980" i="4"/>
  <c r="AC3981" i="4"/>
  <c r="AD3981" i="4"/>
  <c r="AC3982" i="4"/>
  <c r="AD3982" i="4"/>
  <c r="AC3983" i="4"/>
  <c r="AD3983" i="4"/>
  <c r="AC3984" i="4"/>
  <c r="AD3984" i="4"/>
  <c r="AC3985" i="4"/>
  <c r="AD3985" i="4"/>
  <c r="AC3986" i="4"/>
  <c r="AD3986" i="4"/>
  <c r="AC3987" i="4"/>
  <c r="AD3987" i="4"/>
  <c r="AC3988" i="4"/>
  <c r="AD3988" i="4"/>
  <c r="AC3989" i="4"/>
  <c r="AD3989" i="4"/>
  <c r="AC3990" i="4"/>
  <c r="AD3990" i="4"/>
  <c r="AC3991" i="4"/>
  <c r="AD3991" i="4"/>
  <c r="AC3992" i="4"/>
  <c r="AD3992" i="4"/>
  <c r="AC3993" i="4"/>
  <c r="AD3993" i="4"/>
  <c r="AC3994" i="4"/>
  <c r="AD3994" i="4"/>
  <c r="AC3995" i="4"/>
  <c r="AD3995" i="4"/>
  <c r="AC3996" i="4"/>
  <c r="AD3996" i="4"/>
  <c r="AC3997" i="4"/>
  <c r="AD3997" i="4"/>
  <c r="AC3998" i="4"/>
  <c r="AD3998" i="4"/>
  <c r="AC3999" i="4"/>
  <c r="AD3999" i="4"/>
  <c r="AC4000" i="4"/>
  <c r="AD4000" i="4"/>
  <c r="AC4001" i="4"/>
  <c r="AD4001" i="4"/>
  <c r="V3" i="4"/>
  <c r="W3" i="4"/>
  <c r="V4" i="4"/>
  <c r="W4" i="4"/>
  <c r="V5" i="4"/>
  <c r="W5" i="4"/>
  <c r="V6" i="4"/>
  <c r="W6" i="4"/>
  <c r="V7" i="4"/>
  <c r="W7" i="4"/>
  <c r="V8" i="4"/>
  <c r="W8" i="4"/>
  <c r="V9" i="4"/>
  <c r="W9" i="4"/>
  <c r="V10" i="4"/>
  <c r="W10" i="4"/>
  <c r="V11" i="4"/>
  <c r="W11" i="4"/>
  <c r="V12" i="4"/>
  <c r="W12" i="4"/>
  <c r="V13" i="4"/>
  <c r="W13" i="4"/>
  <c r="V14" i="4"/>
  <c r="W14" i="4"/>
  <c r="V15" i="4"/>
  <c r="W15" i="4"/>
  <c r="V16" i="4"/>
  <c r="W16" i="4"/>
  <c r="V17" i="4"/>
  <c r="W17" i="4"/>
  <c r="V18" i="4"/>
  <c r="W18" i="4"/>
  <c r="V19" i="4"/>
  <c r="W19" i="4"/>
  <c r="V20" i="4"/>
  <c r="W20" i="4"/>
  <c r="V21" i="4"/>
  <c r="W21" i="4"/>
  <c r="V22" i="4"/>
  <c r="W22" i="4"/>
  <c r="V23" i="4"/>
  <c r="W23" i="4"/>
  <c r="V24" i="4"/>
  <c r="W24" i="4"/>
  <c r="V25" i="4"/>
  <c r="W25" i="4"/>
  <c r="V26" i="4"/>
  <c r="W26" i="4"/>
  <c r="V27" i="4"/>
  <c r="W27" i="4"/>
  <c r="V28" i="4"/>
  <c r="W28" i="4"/>
  <c r="V29" i="4"/>
  <c r="W29" i="4"/>
  <c r="V30" i="4"/>
  <c r="W30" i="4"/>
  <c r="V31" i="4"/>
  <c r="W31" i="4"/>
  <c r="V32" i="4"/>
  <c r="W32" i="4"/>
  <c r="V33" i="4"/>
  <c r="W33" i="4"/>
  <c r="V34" i="4"/>
  <c r="W34" i="4"/>
  <c r="V35" i="4"/>
  <c r="W35" i="4"/>
  <c r="V36" i="4"/>
  <c r="W36" i="4"/>
  <c r="V37" i="4"/>
  <c r="W37" i="4"/>
  <c r="V38" i="4"/>
  <c r="W38" i="4"/>
  <c r="V39" i="4"/>
  <c r="W39" i="4"/>
  <c r="V40" i="4"/>
  <c r="W40" i="4"/>
  <c r="V41" i="4"/>
  <c r="W41" i="4"/>
  <c r="V42" i="4"/>
  <c r="W42" i="4"/>
  <c r="V43" i="4"/>
  <c r="W43" i="4"/>
  <c r="V44" i="4"/>
  <c r="W44" i="4"/>
  <c r="V45" i="4"/>
  <c r="W45" i="4"/>
  <c r="V46" i="4"/>
  <c r="W46" i="4"/>
  <c r="V47" i="4"/>
  <c r="W47" i="4"/>
  <c r="V48" i="4"/>
  <c r="W48" i="4"/>
  <c r="V49" i="4"/>
  <c r="W49" i="4"/>
  <c r="V50" i="4"/>
  <c r="W50" i="4"/>
  <c r="V51" i="4"/>
  <c r="W51" i="4"/>
  <c r="V52" i="4"/>
  <c r="W52" i="4"/>
  <c r="V53" i="4"/>
  <c r="W53" i="4"/>
  <c r="V54" i="4"/>
  <c r="W54" i="4"/>
  <c r="V55" i="4"/>
  <c r="W55" i="4"/>
  <c r="V56" i="4"/>
  <c r="W56" i="4"/>
  <c r="V57" i="4"/>
  <c r="W57" i="4"/>
  <c r="V58" i="4"/>
  <c r="W58" i="4"/>
  <c r="V59" i="4"/>
  <c r="W59" i="4"/>
  <c r="V60" i="4"/>
  <c r="W60" i="4"/>
  <c r="V61" i="4"/>
  <c r="W61" i="4"/>
  <c r="V62" i="4"/>
  <c r="W62" i="4"/>
  <c r="V63" i="4"/>
  <c r="W63" i="4"/>
  <c r="V64" i="4"/>
  <c r="W64" i="4"/>
  <c r="V65" i="4"/>
  <c r="W65" i="4"/>
  <c r="V66" i="4"/>
  <c r="W66" i="4"/>
  <c r="V67" i="4"/>
  <c r="W67" i="4"/>
  <c r="V68" i="4"/>
  <c r="W68" i="4"/>
  <c r="V69" i="4"/>
  <c r="W69" i="4"/>
  <c r="V70" i="4"/>
  <c r="W70" i="4"/>
  <c r="V71" i="4"/>
  <c r="W71" i="4"/>
  <c r="V72" i="4"/>
  <c r="W72" i="4"/>
  <c r="V73" i="4"/>
  <c r="W73" i="4"/>
  <c r="V74" i="4"/>
  <c r="W74" i="4"/>
  <c r="V75" i="4"/>
  <c r="W75" i="4"/>
  <c r="V76" i="4"/>
  <c r="W76" i="4"/>
  <c r="V77" i="4"/>
  <c r="W77" i="4"/>
  <c r="V78" i="4"/>
  <c r="W78" i="4"/>
  <c r="V79" i="4"/>
  <c r="W79" i="4"/>
  <c r="V80" i="4"/>
  <c r="W80" i="4"/>
  <c r="V81" i="4"/>
  <c r="W81" i="4"/>
  <c r="V82" i="4"/>
  <c r="W82" i="4"/>
  <c r="V83" i="4"/>
  <c r="W83" i="4"/>
  <c r="V84" i="4"/>
  <c r="W84" i="4"/>
  <c r="V85" i="4"/>
  <c r="W85" i="4"/>
  <c r="V86" i="4"/>
  <c r="W86" i="4"/>
  <c r="V87" i="4"/>
  <c r="W87" i="4"/>
  <c r="V88" i="4"/>
  <c r="W88" i="4"/>
  <c r="V89" i="4"/>
  <c r="W89" i="4"/>
  <c r="V90" i="4"/>
  <c r="W90" i="4"/>
  <c r="V91" i="4"/>
  <c r="W91" i="4"/>
  <c r="V92" i="4"/>
  <c r="W92" i="4"/>
  <c r="V93" i="4"/>
  <c r="W93" i="4"/>
  <c r="V94" i="4"/>
  <c r="W94" i="4"/>
  <c r="V95" i="4"/>
  <c r="W95" i="4"/>
  <c r="V96" i="4"/>
  <c r="W96" i="4"/>
  <c r="V97" i="4"/>
  <c r="W97" i="4"/>
  <c r="V98" i="4"/>
  <c r="W98" i="4"/>
  <c r="V99" i="4"/>
  <c r="W99" i="4"/>
  <c r="V100" i="4"/>
  <c r="W100" i="4"/>
  <c r="V101" i="4"/>
  <c r="W101" i="4"/>
  <c r="V102" i="4"/>
  <c r="W102" i="4"/>
  <c r="V103" i="4"/>
  <c r="W103" i="4"/>
  <c r="V104" i="4"/>
  <c r="W104" i="4"/>
  <c r="V105" i="4"/>
  <c r="W105" i="4"/>
  <c r="V106" i="4"/>
  <c r="W106" i="4"/>
  <c r="V107" i="4"/>
  <c r="W107" i="4"/>
  <c r="V108" i="4"/>
  <c r="W108" i="4"/>
  <c r="V109" i="4"/>
  <c r="W109" i="4"/>
  <c r="V110" i="4"/>
  <c r="W110" i="4"/>
  <c r="V111" i="4"/>
  <c r="W111" i="4"/>
  <c r="V112" i="4"/>
  <c r="W112" i="4"/>
  <c r="V113" i="4"/>
  <c r="W113" i="4"/>
  <c r="V114" i="4"/>
  <c r="W114" i="4"/>
  <c r="V115" i="4"/>
  <c r="W115" i="4"/>
  <c r="V116" i="4"/>
  <c r="W116" i="4"/>
  <c r="V117" i="4"/>
  <c r="W117" i="4"/>
  <c r="V118" i="4"/>
  <c r="W118" i="4"/>
  <c r="V119" i="4"/>
  <c r="W119" i="4"/>
  <c r="V120" i="4"/>
  <c r="W120" i="4"/>
  <c r="V121" i="4"/>
  <c r="W121" i="4"/>
  <c r="V122" i="4"/>
  <c r="W122" i="4"/>
  <c r="V123" i="4"/>
  <c r="W123" i="4"/>
  <c r="V124" i="4"/>
  <c r="W124" i="4"/>
  <c r="V125" i="4"/>
  <c r="W125" i="4"/>
  <c r="V126" i="4"/>
  <c r="W126" i="4"/>
  <c r="V127" i="4"/>
  <c r="W127" i="4"/>
  <c r="V128" i="4"/>
  <c r="W128" i="4"/>
  <c r="V129" i="4"/>
  <c r="W129" i="4"/>
  <c r="V130" i="4"/>
  <c r="W130" i="4"/>
  <c r="V131" i="4"/>
  <c r="W131" i="4"/>
  <c r="V132" i="4"/>
  <c r="W132" i="4"/>
  <c r="V133" i="4"/>
  <c r="W133" i="4"/>
  <c r="V134" i="4"/>
  <c r="W134" i="4"/>
  <c r="V135" i="4"/>
  <c r="W135" i="4"/>
  <c r="V136" i="4"/>
  <c r="W136" i="4"/>
  <c r="V137" i="4"/>
  <c r="W137" i="4"/>
  <c r="V138" i="4"/>
  <c r="W138" i="4"/>
  <c r="V139" i="4"/>
  <c r="W139" i="4"/>
  <c r="V140" i="4"/>
  <c r="W140" i="4"/>
  <c r="V141" i="4"/>
  <c r="W141" i="4"/>
  <c r="V142" i="4"/>
  <c r="W142" i="4"/>
  <c r="V143" i="4"/>
  <c r="W143" i="4"/>
  <c r="V144" i="4"/>
  <c r="W144" i="4"/>
  <c r="V145" i="4"/>
  <c r="W145" i="4"/>
  <c r="V146" i="4"/>
  <c r="W146" i="4"/>
  <c r="V147" i="4"/>
  <c r="W147" i="4"/>
  <c r="V148" i="4"/>
  <c r="W148" i="4"/>
  <c r="V149" i="4"/>
  <c r="W149" i="4"/>
  <c r="V150" i="4"/>
  <c r="W150" i="4"/>
  <c r="V151" i="4"/>
  <c r="W151" i="4"/>
  <c r="V152" i="4"/>
  <c r="W152" i="4"/>
  <c r="V153" i="4"/>
  <c r="W153" i="4"/>
  <c r="V154" i="4"/>
  <c r="W154" i="4"/>
  <c r="V155" i="4"/>
  <c r="W155" i="4"/>
  <c r="V156" i="4"/>
  <c r="W156" i="4"/>
  <c r="V157" i="4"/>
  <c r="W157" i="4"/>
  <c r="V158" i="4"/>
  <c r="W158" i="4"/>
  <c r="V159" i="4"/>
  <c r="W159" i="4"/>
  <c r="V160" i="4"/>
  <c r="W160" i="4"/>
  <c r="V161" i="4"/>
  <c r="W161" i="4"/>
  <c r="V162" i="4"/>
  <c r="W162" i="4"/>
  <c r="V163" i="4"/>
  <c r="W163" i="4"/>
  <c r="V164" i="4"/>
  <c r="W164" i="4"/>
  <c r="V165" i="4"/>
  <c r="W165" i="4"/>
  <c r="V166" i="4"/>
  <c r="W166" i="4"/>
  <c r="V167" i="4"/>
  <c r="W167" i="4"/>
  <c r="V168" i="4"/>
  <c r="W168" i="4"/>
  <c r="V169" i="4"/>
  <c r="W169" i="4"/>
  <c r="V170" i="4"/>
  <c r="W170" i="4"/>
  <c r="V171" i="4"/>
  <c r="W171" i="4"/>
  <c r="V172" i="4"/>
  <c r="W172" i="4"/>
  <c r="V173" i="4"/>
  <c r="W173" i="4"/>
  <c r="V174" i="4"/>
  <c r="W174" i="4"/>
  <c r="V175" i="4"/>
  <c r="W175" i="4"/>
  <c r="V176" i="4"/>
  <c r="W176" i="4"/>
  <c r="V177" i="4"/>
  <c r="W177" i="4"/>
  <c r="V178" i="4"/>
  <c r="W178" i="4"/>
  <c r="V179" i="4"/>
  <c r="W179" i="4"/>
  <c r="V180" i="4"/>
  <c r="W180" i="4"/>
  <c r="V181" i="4"/>
  <c r="W181" i="4"/>
  <c r="V182" i="4"/>
  <c r="W182" i="4"/>
  <c r="V183" i="4"/>
  <c r="W183" i="4"/>
  <c r="V184" i="4"/>
  <c r="W184" i="4"/>
  <c r="V185" i="4"/>
  <c r="W185" i="4"/>
  <c r="V186" i="4"/>
  <c r="W186" i="4"/>
  <c r="V187" i="4"/>
  <c r="W187" i="4"/>
  <c r="V188" i="4"/>
  <c r="W188" i="4"/>
  <c r="V189" i="4"/>
  <c r="W189" i="4"/>
  <c r="V190" i="4"/>
  <c r="W190" i="4"/>
  <c r="V191" i="4"/>
  <c r="W191" i="4"/>
  <c r="V192" i="4"/>
  <c r="W192" i="4"/>
  <c r="V193" i="4"/>
  <c r="W193" i="4"/>
  <c r="V194" i="4"/>
  <c r="W194" i="4"/>
  <c r="V195" i="4"/>
  <c r="W195" i="4"/>
  <c r="V196" i="4"/>
  <c r="W196" i="4"/>
  <c r="V197" i="4"/>
  <c r="W197" i="4"/>
  <c r="V198" i="4"/>
  <c r="W198" i="4"/>
  <c r="V199" i="4"/>
  <c r="W199" i="4"/>
  <c r="V200" i="4"/>
  <c r="W200" i="4"/>
  <c r="V201" i="4"/>
  <c r="W201" i="4"/>
  <c r="V202" i="4"/>
  <c r="W202" i="4"/>
  <c r="V203" i="4"/>
  <c r="W203" i="4"/>
  <c r="V204" i="4"/>
  <c r="W204" i="4"/>
  <c r="V205" i="4"/>
  <c r="W205" i="4"/>
  <c r="V206" i="4"/>
  <c r="W206" i="4"/>
  <c r="V207" i="4"/>
  <c r="W207" i="4"/>
  <c r="V208" i="4"/>
  <c r="W208" i="4"/>
  <c r="V209" i="4"/>
  <c r="W209" i="4"/>
  <c r="V210" i="4"/>
  <c r="W210" i="4"/>
  <c r="V211" i="4"/>
  <c r="W211" i="4"/>
  <c r="V212" i="4"/>
  <c r="W212" i="4"/>
  <c r="V213" i="4"/>
  <c r="W213" i="4"/>
  <c r="V214" i="4"/>
  <c r="W214" i="4"/>
  <c r="V215" i="4"/>
  <c r="W215" i="4"/>
  <c r="V216" i="4"/>
  <c r="W216" i="4"/>
  <c r="V217" i="4"/>
  <c r="W217" i="4"/>
  <c r="V218" i="4"/>
  <c r="W218" i="4"/>
  <c r="V219" i="4"/>
  <c r="W219" i="4"/>
  <c r="V220" i="4"/>
  <c r="W220" i="4"/>
  <c r="V221" i="4"/>
  <c r="W221" i="4"/>
  <c r="V222" i="4"/>
  <c r="W222" i="4"/>
  <c r="V223" i="4"/>
  <c r="W223" i="4"/>
  <c r="V224" i="4"/>
  <c r="W224" i="4"/>
  <c r="V225" i="4"/>
  <c r="W225" i="4"/>
  <c r="V226" i="4"/>
  <c r="W226" i="4"/>
  <c r="V227" i="4"/>
  <c r="W227" i="4"/>
  <c r="V228" i="4"/>
  <c r="W228" i="4"/>
  <c r="V229" i="4"/>
  <c r="W229" i="4"/>
  <c r="V230" i="4"/>
  <c r="W230" i="4"/>
  <c r="V231" i="4"/>
  <c r="W231" i="4"/>
  <c r="V232" i="4"/>
  <c r="W232" i="4"/>
  <c r="V233" i="4"/>
  <c r="W233" i="4"/>
  <c r="V234" i="4"/>
  <c r="W234" i="4"/>
  <c r="V235" i="4"/>
  <c r="W235" i="4"/>
  <c r="V236" i="4"/>
  <c r="W236" i="4"/>
  <c r="V237" i="4"/>
  <c r="W237" i="4"/>
  <c r="V238" i="4"/>
  <c r="W238" i="4"/>
  <c r="V239" i="4"/>
  <c r="W239" i="4"/>
  <c r="V240" i="4"/>
  <c r="W240" i="4"/>
  <c r="V241" i="4"/>
  <c r="W241" i="4"/>
  <c r="V242" i="4"/>
  <c r="W242" i="4"/>
  <c r="V243" i="4"/>
  <c r="W243" i="4"/>
  <c r="V244" i="4"/>
  <c r="W244" i="4"/>
  <c r="V245" i="4"/>
  <c r="W245" i="4"/>
  <c r="V246" i="4"/>
  <c r="W246" i="4"/>
  <c r="V247" i="4"/>
  <c r="W247" i="4"/>
  <c r="V248" i="4"/>
  <c r="W248" i="4"/>
  <c r="V249" i="4"/>
  <c r="W249" i="4"/>
  <c r="V250" i="4"/>
  <c r="W250" i="4"/>
  <c r="V251" i="4"/>
  <c r="W251" i="4"/>
  <c r="V252" i="4"/>
  <c r="W252" i="4"/>
  <c r="V253" i="4"/>
  <c r="W253" i="4"/>
  <c r="V254" i="4"/>
  <c r="W254" i="4"/>
  <c r="V255" i="4"/>
  <c r="W255" i="4"/>
  <c r="V256" i="4"/>
  <c r="W256" i="4"/>
  <c r="V257" i="4"/>
  <c r="W257" i="4"/>
  <c r="V258" i="4"/>
  <c r="W258" i="4"/>
  <c r="V259" i="4"/>
  <c r="W259" i="4"/>
  <c r="V260" i="4"/>
  <c r="W260" i="4"/>
  <c r="V261" i="4"/>
  <c r="W261" i="4"/>
  <c r="V262" i="4"/>
  <c r="W262" i="4"/>
  <c r="V263" i="4"/>
  <c r="W263" i="4"/>
  <c r="V264" i="4"/>
  <c r="W264" i="4"/>
  <c r="V265" i="4"/>
  <c r="W265" i="4"/>
  <c r="V266" i="4"/>
  <c r="W266" i="4"/>
  <c r="V267" i="4"/>
  <c r="W267" i="4"/>
  <c r="V268" i="4"/>
  <c r="W268" i="4"/>
  <c r="V269" i="4"/>
  <c r="W269" i="4"/>
  <c r="V270" i="4"/>
  <c r="W270" i="4"/>
  <c r="V271" i="4"/>
  <c r="W271" i="4"/>
  <c r="V272" i="4"/>
  <c r="W272" i="4"/>
  <c r="V273" i="4"/>
  <c r="W273" i="4"/>
  <c r="V274" i="4"/>
  <c r="W274" i="4"/>
  <c r="V275" i="4"/>
  <c r="W275" i="4"/>
  <c r="V276" i="4"/>
  <c r="W276" i="4"/>
  <c r="V277" i="4"/>
  <c r="W277" i="4"/>
  <c r="V278" i="4"/>
  <c r="W278" i="4"/>
  <c r="V279" i="4"/>
  <c r="W279" i="4"/>
  <c r="V280" i="4"/>
  <c r="W280" i="4"/>
  <c r="V281" i="4"/>
  <c r="W281" i="4"/>
  <c r="V282" i="4"/>
  <c r="W282" i="4"/>
  <c r="V283" i="4"/>
  <c r="W283" i="4"/>
  <c r="V284" i="4"/>
  <c r="W284" i="4"/>
  <c r="V285" i="4"/>
  <c r="W285" i="4"/>
  <c r="V286" i="4"/>
  <c r="W286" i="4"/>
  <c r="V287" i="4"/>
  <c r="W287" i="4"/>
  <c r="V288" i="4"/>
  <c r="W288" i="4"/>
  <c r="V289" i="4"/>
  <c r="W289" i="4"/>
  <c r="V290" i="4"/>
  <c r="W290" i="4"/>
  <c r="V291" i="4"/>
  <c r="W291" i="4"/>
  <c r="V292" i="4"/>
  <c r="W292" i="4"/>
  <c r="V293" i="4"/>
  <c r="W293" i="4"/>
  <c r="V294" i="4"/>
  <c r="W294" i="4"/>
  <c r="V295" i="4"/>
  <c r="W295" i="4"/>
  <c r="V296" i="4"/>
  <c r="W296" i="4"/>
  <c r="V297" i="4"/>
  <c r="W297" i="4"/>
  <c r="V298" i="4"/>
  <c r="W298" i="4"/>
  <c r="V299" i="4"/>
  <c r="W299" i="4"/>
  <c r="V300" i="4"/>
  <c r="W300" i="4"/>
  <c r="V301" i="4"/>
  <c r="W301" i="4"/>
  <c r="V302" i="4"/>
  <c r="W302" i="4"/>
  <c r="V303" i="4"/>
  <c r="W303" i="4"/>
  <c r="V304" i="4"/>
  <c r="W304" i="4"/>
  <c r="V305" i="4"/>
  <c r="W305" i="4"/>
  <c r="V306" i="4"/>
  <c r="W306" i="4"/>
  <c r="V307" i="4"/>
  <c r="W307" i="4"/>
  <c r="V308" i="4"/>
  <c r="W308" i="4"/>
  <c r="V309" i="4"/>
  <c r="W309" i="4"/>
  <c r="V310" i="4"/>
  <c r="W310" i="4"/>
  <c r="V311" i="4"/>
  <c r="W311" i="4"/>
  <c r="V312" i="4"/>
  <c r="W312" i="4"/>
  <c r="V313" i="4"/>
  <c r="W313" i="4"/>
  <c r="V314" i="4"/>
  <c r="W314" i="4"/>
  <c r="V315" i="4"/>
  <c r="W315" i="4"/>
  <c r="V316" i="4"/>
  <c r="W316" i="4"/>
  <c r="V317" i="4"/>
  <c r="W317" i="4"/>
  <c r="V318" i="4"/>
  <c r="W318" i="4"/>
  <c r="V319" i="4"/>
  <c r="W319" i="4"/>
  <c r="V320" i="4"/>
  <c r="W320" i="4"/>
  <c r="V321" i="4"/>
  <c r="W321" i="4"/>
  <c r="V322" i="4"/>
  <c r="W322" i="4"/>
  <c r="V323" i="4"/>
  <c r="W323" i="4"/>
  <c r="V324" i="4"/>
  <c r="W324" i="4"/>
  <c r="V325" i="4"/>
  <c r="W325" i="4"/>
  <c r="V326" i="4"/>
  <c r="W326" i="4"/>
  <c r="V327" i="4"/>
  <c r="W327" i="4"/>
  <c r="V328" i="4"/>
  <c r="W328" i="4"/>
  <c r="V329" i="4"/>
  <c r="W329" i="4"/>
  <c r="V330" i="4"/>
  <c r="W330" i="4"/>
  <c r="V331" i="4"/>
  <c r="W331" i="4"/>
  <c r="V332" i="4"/>
  <c r="W332" i="4"/>
  <c r="V333" i="4"/>
  <c r="W333" i="4"/>
  <c r="V334" i="4"/>
  <c r="W334" i="4"/>
  <c r="V335" i="4"/>
  <c r="W335" i="4"/>
  <c r="V336" i="4"/>
  <c r="W336" i="4"/>
  <c r="V337" i="4"/>
  <c r="W337" i="4"/>
  <c r="V338" i="4"/>
  <c r="W338" i="4"/>
  <c r="V339" i="4"/>
  <c r="W339" i="4"/>
  <c r="V340" i="4"/>
  <c r="W340" i="4"/>
  <c r="V341" i="4"/>
  <c r="W341" i="4"/>
  <c r="V342" i="4"/>
  <c r="W342" i="4"/>
  <c r="V343" i="4"/>
  <c r="W343" i="4"/>
  <c r="V344" i="4"/>
  <c r="W344" i="4"/>
  <c r="V345" i="4"/>
  <c r="W345" i="4"/>
  <c r="V346" i="4"/>
  <c r="W346" i="4"/>
  <c r="V347" i="4"/>
  <c r="W347" i="4"/>
  <c r="V348" i="4"/>
  <c r="W348" i="4"/>
  <c r="V349" i="4"/>
  <c r="W349" i="4"/>
  <c r="V350" i="4"/>
  <c r="W350" i="4"/>
  <c r="V351" i="4"/>
  <c r="W351" i="4"/>
  <c r="V352" i="4"/>
  <c r="W352" i="4"/>
  <c r="V353" i="4"/>
  <c r="W353" i="4"/>
  <c r="V354" i="4"/>
  <c r="W354" i="4"/>
  <c r="V355" i="4"/>
  <c r="W355" i="4"/>
  <c r="V356" i="4"/>
  <c r="W356" i="4"/>
  <c r="V357" i="4"/>
  <c r="W357" i="4"/>
  <c r="V358" i="4"/>
  <c r="W358" i="4"/>
  <c r="V359" i="4"/>
  <c r="W359" i="4"/>
  <c r="V360" i="4"/>
  <c r="W360" i="4"/>
  <c r="V361" i="4"/>
  <c r="W361" i="4"/>
  <c r="V362" i="4"/>
  <c r="W362" i="4"/>
  <c r="V363" i="4"/>
  <c r="W363" i="4"/>
  <c r="V364" i="4"/>
  <c r="W364" i="4"/>
  <c r="V365" i="4"/>
  <c r="W365" i="4"/>
  <c r="V366" i="4"/>
  <c r="W366" i="4"/>
  <c r="V367" i="4"/>
  <c r="W367" i="4"/>
  <c r="V368" i="4"/>
  <c r="W368" i="4"/>
  <c r="V369" i="4"/>
  <c r="W369" i="4"/>
  <c r="V370" i="4"/>
  <c r="W370" i="4"/>
  <c r="V371" i="4"/>
  <c r="W371" i="4"/>
  <c r="V372" i="4"/>
  <c r="W372" i="4"/>
  <c r="V373" i="4"/>
  <c r="W373" i="4"/>
  <c r="V374" i="4"/>
  <c r="W374" i="4"/>
  <c r="V375" i="4"/>
  <c r="W375" i="4"/>
  <c r="V376" i="4"/>
  <c r="W376" i="4"/>
  <c r="V377" i="4"/>
  <c r="W377" i="4"/>
  <c r="V378" i="4"/>
  <c r="W378" i="4"/>
  <c r="V379" i="4"/>
  <c r="W379" i="4"/>
  <c r="V380" i="4"/>
  <c r="W380" i="4"/>
  <c r="V381" i="4"/>
  <c r="W381" i="4"/>
  <c r="V382" i="4"/>
  <c r="W382" i="4"/>
  <c r="V383" i="4"/>
  <c r="W383" i="4"/>
  <c r="V384" i="4"/>
  <c r="W384" i="4"/>
  <c r="V385" i="4"/>
  <c r="W385" i="4"/>
  <c r="V386" i="4"/>
  <c r="W386" i="4"/>
  <c r="V387" i="4"/>
  <c r="W387" i="4"/>
  <c r="V388" i="4"/>
  <c r="W388" i="4"/>
  <c r="V389" i="4"/>
  <c r="W389" i="4"/>
  <c r="V390" i="4"/>
  <c r="W390" i="4"/>
  <c r="V391" i="4"/>
  <c r="W391" i="4"/>
  <c r="V392" i="4"/>
  <c r="W392" i="4"/>
  <c r="V393" i="4"/>
  <c r="W393" i="4"/>
  <c r="V394" i="4"/>
  <c r="W394" i="4"/>
  <c r="V395" i="4"/>
  <c r="W395" i="4"/>
  <c r="V396" i="4"/>
  <c r="W396" i="4"/>
  <c r="V397" i="4"/>
  <c r="W397" i="4"/>
  <c r="V398" i="4"/>
  <c r="W398" i="4"/>
  <c r="V399" i="4"/>
  <c r="W399" i="4"/>
  <c r="V400" i="4"/>
  <c r="W400" i="4"/>
  <c r="V401" i="4"/>
  <c r="W401" i="4"/>
  <c r="V402" i="4"/>
  <c r="W402" i="4"/>
  <c r="V403" i="4"/>
  <c r="W403" i="4"/>
  <c r="V404" i="4"/>
  <c r="W404" i="4"/>
  <c r="V405" i="4"/>
  <c r="W405" i="4"/>
  <c r="V406" i="4"/>
  <c r="W406" i="4"/>
  <c r="V407" i="4"/>
  <c r="W407" i="4"/>
  <c r="V408" i="4"/>
  <c r="W408" i="4"/>
  <c r="V409" i="4"/>
  <c r="W409" i="4"/>
  <c r="V410" i="4"/>
  <c r="W410" i="4"/>
  <c r="V411" i="4"/>
  <c r="W411" i="4"/>
  <c r="V412" i="4"/>
  <c r="W412" i="4"/>
  <c r="V413" i="4"/>
  <c r="W413" i="4"/>
  <c r="V414" i="4"/>
  <c r="W414" i="4"/>
  <c r="V415" i="4"/>
  <c r="W415" i="4"/>
  <c r="V416" i="4"/>
  <c r="W416" i="4"/>
  <c r="V417" i="4"/>
  <c r="W417" i="4"/>
  <c r="V418" i="4"/>
  <c r="W418" i="4"/>
  <c r="V419" i="4"/>
  <c r="W419" i="4"/>
  <c r="V420" i="4"/>
  <c r="W420" i="4"/>
  <c r="V421" i="4"/>
  <c r="W421" i="4"/>
  <c r="V422" i="4"/>
  <c r="W422" i="4"/>
  <c r="V423" i="4"/>
  <c r="W423" i="4"/>
  <c r="V424" i="4"/>
  <c r="W424" i="4"/>
  <c r="V425" i="4"/>
  <c r="W425" i="4"/>
  <c r="V426" i="4"/>
  <c r="W426" i="4"/>
  <c r="V427" i="4"/>
  <c r="W427" i="4"/>
  <c r="V428" i="4"/>
  <c r="W428" i="4"/>
  <c r="V429" i="4"/>
  <c r="W429" i="4"/>
  <c r="V430" i="4"/>
  <c r="W430" i="4"/>
  <c r="V431" i="4"/>
  <c r="W431" i="4"/>
  <c r="V432" i="4"/>
  <c r="W432" i="4"/>
  <c r="V433" i="4"/>
  <c r="W433" i="4"/>
  <c r="V434" i="4"/>
  <c r="W434" i="4"/>
  <c r="V435" i="4"/>
  <c r="W435" i="4"/>
  <c r="V436" i="4"/>
  <c r="W436" i="4"/>
  <c r="V437" i="4"/>
  <c r="W437" i="4"/>
  <c r="V438" i="4"/>
  <c r="W438" i="4"/>
  <c r="V439" i="4"/>
  <c r="W439" i="4"/>
  <c r="V440" i="4"/>
  <c r="W440" i="4"/>
  <c r="V441" i="4"/>
  <c r="W441" i="4"/>
  <c r="V442" i="4"/>
  <c r="W442" i="4"/>
  <c r="V443" i="4"/>
  <c r="W443" i="4"/>
  <c r="V444" i="4"/>
  <c r="W444" i="4"/>
  <c r="V445" i="4"/>
  <c r="W445" i="4"/>
  <c r="V446" i="4"/>
  <c r="W446" i="4"/>
  <c r="V447" i="4"/>
  <c r="W447" i="4"/>
  <c r="V448" i="4"/>
  <c r="W448" i="4"/>
  <c r="V449" i="4"/>
  <c r="W449" i="4"/>
  <c r="V450" i="4"/>
  <c r="W450" i="4"/>
  <c r="V451" i="4"/>
  <c r="W451" i="4"/>
  <c r="V452" i="4"/>
  <c r="W452" i="4"/>
  <c r="V453" i="4"/>
  <c r="W453" i="4"/>
  <c r="V454" i="4"/>
  <c r="W454" i="4"/>
  <c r="V455" i="4"/>
  <c r="W455" i="4"/>
  <c r="V456" i="4"/>
  <c r="W456" i="4"/>
  <c r="V457" i="4"/>
  <c r="W457" i="4"/>
  <c r="V458" i="4"/>
  <c r="W458" i="4"/>
  <c r="V459" i="4"/>
  <c r="W459" i="4"/>
  <c r="V460" i="4"/>
  <c r="W460" i="4"/>
  <c r="V461" i="4"/>
  <c r="W461" i="4"/>
  <c r="V462" i="4"/>
  <c r="W462" i="4"/>
  <c r="V463" i="4"/>
  <c r="W463" i="4"/>
  <c r="V464" i="4"/>
  <c r="W464" i="4"/>
  <c r="V465" i="4"/>
  <c r="W465" i="4"/>
  <c r="V466" i="4"/>
  <c r="W466" i="4"/>
  <c r="V467" i="4"/>
  <c r="W467" i="4"/>
  <c r="V468" i="4"/>
  <c r="W468" i="4"/>
  <c r="V469" i="4"/>
  <c r="W469" i="4"/>
  <c r="V470" i="4"/>
  <c r="W470" i="4"/>
  <c r="V471" i="4"/>
  <c r="W471" i="4"/>
  <c r="V472" i="4"/>
  <c r="W472" i="4"/>
  <c r="V473" i="4"/>
  <c r="W473" i="4"/>
  <c r="V474" i="4"/>
  <c r="W474" i="4"/>
  <c r="V475" i="4"/>
  <c r="W475" i="4"/>
  <c r="V476" i="4"/>
  <c r="W476" i="4"/>
  <c r="V477" i="4"/>
  <c r="W477" i="4"/>
  <c r="V478" i="4"/>
  <c r="W478" i="4"/>
  <c r="V479" i="4"/>
  <c r="W479" i="4"/>
  <c r="V480" i="4"/>
  <c r="W480" i="4"/>
  <c r="V481" i="4"/>
  <c r="W481" i="4"/>
  <c r="V482" i="4"/>
  <c r="W482" i="4"/>
  <c r="V483" i="4"/>
  <c r="W483" i="4"/>
  <c r="V484" i="4"/>
  <c r="W484" i="4"/>
  <c r="V485" i="4"/>
  <c r="W485" i="4"/>
  <c r="V486" i="4"/>
  <c r="W486" i="4"/>
  <c r="V487" i="4"/>
  <c r="W487" i="4"/>
  <c r="V488" i="4"/>
  <c r="W488" i="4"/>
  <c r="V489" i="4"/>
  <c r="W489" i="4"/>
  <c r="V490" i="4"/>
  <c r="W490" i="4"/>
  <c r="V491" i="4"/>
  <c r="W491" i="4"/>
  <c r="V492" i="4"/>
  <c r="W492" i="4"/>
  <c r="V493" i="4"/>
  <c r="W493" i="4"/>
  <c r="V494" i="4"/>
  <c r="W494" i="4"/>
  <c r="V495" i="4"/>
  <c r="W495" i="4"/>
  <c r="V496" i="4"/>
  <c r="W496" i="4"/>
  <c r="V497" i="4"/>
  <c r="W497" i="4"/>
  <c r="V498" i="4"/>
  <c r="W498" i="4"/>
  <c r="V499" i="4"/>
  <c r="W499" i="4"/>
  <c r="V500" i="4"/>
  <c r="W500" i="4"/>
  <c r="V501" i="4"/>
  <c r="W501" i="4"/>
  <c r="V502" i="4"/>
  <c r="W502" i="4"/>
  <c r="V503" i="4"/>
  <c r="W503" i="4"/>
  <c r="V504" i="4"/>
  <c r="W504" i="4"/>
  <c r="V505" i="4"/>
  <c r="W505" i="4"/>
  <c r="V506" i="4"/>
  <c r="W506" i="4"/>
  <c r="V507" i="4"/>
  <c r="W507" i="4"/>
  <c r="V508" i="4"/>
  <c r="W508" i="4"/>
  <c r="V509" i="4"/>
  <c r="W509" i="4"/>
  <c r="V510" i="4"/>
  <c r="W510" i="4"/>
  <c r="V511" i="4"/>
  <c r="W511" i="4"/>
  <c r="V512" i="4"/>
  <c r="W512" i="4"/>
  <c r="V513" i="4"/>
  <c r="W513" i="4"/>
  <c r="V514" i="4"/>
  <c r="W514" i="4"/>
  <c r="V515" i="4"/>
  <c r="W515" i="4"/>
  <c r="V516" i="4"/>
  <c r="W516" i="4"/>
  <c r="V517" i="4"/>
  <c r="W517" i="4"/>
  <c r="V518" i="4"/>
  <c r="W518" i="4"/>
  <c r="V519" i="4"/>
  <c r="W519" i="4"/>
  <c r="V520" i="4"/>
  <c r="W520" i="4"/>
  <c r="V521" i="4"/>
  <c r="W521" i="4"/>
  <c r="V522" i="4"/>
  <c r="W522" i="4"/>
  <c r="V523" i="4"/>
  <c r="W523" i="4"/>
  <c r="V524" i="4"/>
  <c r="W524" i="4"/>
  <c r="V525" i="4"/>
  <c r="W525" i="4"/>
  <c r="V526" i="4"/>
  <c r="W526" i="4"/>
  <c r="V527" i="4"/>
  <c r="W527" i="4"/>
  <c r="V528" i="4"/>
  <c r="W528" i="4"/>
  <c r="V529" i="4"/>
  <c r="W529" i="4"/>
  <c r="V530" i="4"/>
  <c r="W530" i="4"/>
  <c r="V531" i="4"/>
  <c r="W531" i="4"/>
  <c r="V532" i="4"/>
  <c r="W532" i="4"/>
  <c r="V533" i="4"/>
  <c r="W533" i="4"/>
  <c r="V534" i="4"/>
  <c r="W534" i="4"/>
  <c r="V535" i="4"/>
  <c r="W535" i="4"/>
  <c r="V536" i="4"/>
  <c r="W536" i="4"/>
  <c r="V537" i="4"/>
  <c r="W537" i="4"/>
  <c r="V538" i="4"/>
  <c r="W538" i="4"/>
  <c r="V539" i="4"/>
  <c r="W539" i="4"/>
  <c r="V540" i="4"/>
  <c r="W540" i="4"/>
  <c r="V541" i="4"/>
  <c r="W541" i="4"/>
  <c r="V542" i="4"/>
  <c r="W542" i="4"/>
  <c r="V543" i="4"/>
  <c r="W543" i="4"/>
  <c r="V544" i="4"/>
  <c r="W544" i="4"/>
  <c r="V545" i="4"/>
  <c r="W545" i="4"/>
  <c r="V546" i="4"/>
  <c r="W546" i="4"/>
  <c r="V547" i="4"/>
  <c r="W547" i="4"/>
  <c r="V548" i="4"/>
  <c r="W548" i="4"/>
  <c r="V549" i="4"/>
  <c r="W549" i="4"/>
  <c r="V550" i="4"/>
  <c r="W550" i="4"/>
  <c r="V551" i="4"/>
  <c r="W551" i="4"/>
  <c r="V552" i="4"/>
  <c r="W552" i="4"/>
  <c r="V553" i="4"/>
  <c r="W553" i="4"/>
  <c r="V554" i="4"/>
  <c r="W554" i="4"/>
  <c r="V555" i="4"/>
  <c r="W555" i="4"/>
  <c r="V556" i="4"/>
  <c r="W556" i="4"/>
  <c r="V557" i="4"/>
  <c r="W557" i="4"/>
  <c r="V558" i="4"/>
  <c r="W558" i="4"/>
  <c r="V559" i="4"/>
  <c r="W559" i="4"/>
  <c r="V560" i="4"/>
  <c r="W560" i="4"/>
  <c r="V561" i="4"/>
  <c r="W561" i="4"/>
  <c r="V562" i="4"/>
  <c r="W562" i="4"/>
  <c r="V563" i="4"/>
  <c r="W563" i="4"/>
  <c r="V564" i="4"/>
  <c r="W564" i="4"/>
  <c r="V565" i="4"/>
  <c r="W565" i="4"/>
  <c r="V566" i="4"/>
  <c r="W566" i="4"/>
  <c r="V567" i="4"/>
  <c r="W567" i="4"/>
  <c r="V568" i="4"/>
  <c r="W568" i="4"/>
  <c r="V569" i="4"/>
  <c r="W569" i="4"/>
  <c r="V570" i="4"/>
  <c r="W570" i="4"/>
  <c r="V571" i="4"/>
  <c r="W571" i="4"/>
  <c r="V572" i="4"/>
  <c r="W572" i="4"/>
  <c r="V573" i="4"/>
  <c r="W573" i="4"/>
  <c r="V574" i="4"/>
  <c r="W574" i="4"/>
  <c r="V575" i="4"/>
  <c r="W575" i="4"/>
  <c r="V576" i="4"/>
  <c r="W576" i="4"/>
  <c r="V577" i="4"/>
  <c r="W577" i="4"/>
  <c r="V578" i="4"/>
  <c r="W578" i="4"/>
  <c r="V579" i="4"/>
  <c r="W579" i="4"/>
  <c r="V580" i="4"/>
  <c r="W580" i="4"/>
  <c r="V581" i="4"/>
  <c r="W581" i="4"/>
  <c r="V582" i="4"/>
  <c r="W582" i="4"/>
  <c r="V583" i="4"/>
  <c r="W583" i="4"/>
  <c r="V584" i="4"/>
  <c r="W584" i="4"/>
  <c r="V585" i="4"/>
  <c r="W585" i="4"/>
  <c r="V586" i="4"/>
  <c r="W586" i="4"/>
  <c r="V587" i="4"/>
  <c r="W587" i="4"/>
  <c r="V588" i="4"/>
  <c r="W588" i="4"/>
  <c r="V589" i="4"/>
  <c r="W589" i="4"/>
  <c r="V590" i="4"/>
  <c r="W590" i="4"/>
  <c r="V591" i="4"/>
  <c r="W591" i="4"/>
  <c r="V592" i="4"/>
  <c r="W592" i="4"/>
  <c r="V593" i="4"/>
  <c r="W593" i="4"/>
  <c r="V594" i="4"/>
  <c r="W594" i="4"/>
  <c r="V595" i="4"/>
  <c r="W595" i="4"/>
  <c r="V596" i="4"/>
  <c r="W596" i="4"/>
  <c r="V597" i="4"/>
  <c r="W597" i="4"/>
  <c r="V598" i="4"/>
  <c r="W598" i="4"/>
  <c r="V599" i="4"/>
  <c r="W599" i="4"/>
  <c r="V600" i="4"/>
  <c r="W600" i="4"/>
  <c r="V601" i="4"/>
  <c r="W601" i="4"/>
  <c r="V602" i="4"/>
  <c r="W602" i="4"/>
  <c r="V603" i="4"/>
  <c r="W603" i="4"/>
  <c r="V604" i="4"/>
  <c r="W604" i="4"/>
  <c r="V605" i="4"/>
  <c r="W605" i="4"/>
  <c r="V606" i="4"/>
  <c r="W606" i="4"/>
  <c r="V607" i="4"/>
  <c r="W607" i="4"/>
  <c r="V608" i="4"/>
  <c r="W608" i="4"/>
  <c r="V609" i="4"/>
  <c r="W609" i="4"/>
  <c r="V610" i="4"/>
  <c r="W610" i="4"/>
  <c r="V611" i="4"/>
  <c r="W611" i="4"/>
  <c r="V612" i="4"/>
  <c r="W612" i="4"/>
  <c r="V613" i="4"/>
  <c r="W613" i="4"/>
  <c r="V614" i="4"/>
  <c r="W614" i="4"/>
  <c r="V615" i="4"/>
  <c r="W615" i="4"/>
  <c r="V616" i="4"/>
  <c r="W616" i="4"/>
  <c r="V617" i="4"/>
  <c r="W617" i="4"/>
  <c r="V618" i="4"/>
  <c r="W618" i="4"/>
  <c r="V619" i="4"/>
  <c r="W619" i="4"/>
  <c r="V620" i="4"/>
  <c r="W620" i="4"/>
  <c r="V621" i="4"/>
  <c r="W621" i="4"/>
  <c r="V622" i="4"/>
  <c r="W622" i="4"/>
  <c r="V623" i="4"/>
  <c r="W623" i="4"/>
  <c r="V624" i="4"/>
  <c r="W624" i="4"/>
  <c r="V625" i="4"/>
  <c r="W625" i="4"/>
  <c r="V626" i="4"/>
  <c r="W626" i="4"/>
  <c r="V627" i="4"/>
  <c r="W627" i="4"/>
  <c r="V628" i="4"/>
  <c r="W628" i="4"/>
  <c r="V629" i="4"/>
  <c r="W629" i="4"/>
  <c r="V630" i="4"/>
  <c r="W630" i="4"/>
  <c r="V631" i="4"/>
  <c r="W631" i="4"/>
  <c r="V632" i="4"/>
  <c r="W632" i="4"/>
  <c r="V633" i="4"/>
  <c r="W633" i="4"/>
  <c r="V634" i="4"/>
  <c r="W634" i="4"/>
  <c r="V635" i="4"/>
  <c r="W635" i="4"/>
  <c r="V636" i="4"/>
  <c r="W636" i="4"/>
  <c r="V637" i="4"/>
  <c r="W637" i="4"/>
  <c r="V638" i="4"/>
  <c r="W638" i="4"/>
  <c r="V639" i="4"/>
  <c r="W639" i="4"/>
  <c r="V640" i="4"/>
  <c r="W640" i="4"/>
  <c r="V641" i="4"/>
  <c r="W641" i="4"/>
  <c r="V642" i="4"/>
  <c r="W642" i="4"/>
  <c r="V643" i="4"/>
  <c r="W643" i="4"/>
  <c r="V644" i="4"/>
  <c r="W644" i="4"/>
  <c r="V645" i="4"/>
  <c r="W645" i="4"/>
  <c r="V646" i="4"/>
  <c r="W646" i="4"/>
  <c r="V647" i="4"/>
  <c r="W647" i="4"/>
  <c r="V648" i="4"/>
  <c r="W648" i="4"/>
  <c r="V649" i="4"/>
  <c r="W649" i="4"/>
  <c r="V650" i="4"/>
  <c r="W650" i="4"/>
  <c r="V651" i="4"/>
  <c r="W651" i="4"/>
  <c r="V652" i="4"/>
  <c r="W652" i="4"/>
  <c r="V653" i="4"/>
  <c r="W653" i="4"/>
  <c r="V654" i="4"/>
  <c r="W654" i="4"/>
  <c r="V655" i="4"/>
  <c r="W655" i="4"/>
  <c r="V656" i="4"/>
  <c r="W656" i="4"/>
  <c r="V657" i="4"/>
  <c r="W657" i="4"/>
  <c r="V658" i="4"/>
  <c r="W658" i="4"/>
  <c r="V659" i="4"/>
  <c r="W659" i="4"/>
  <c r="V660" i="4"/>
  <c r="W660" i="4"/>
  <c r="V661" i="4"/>
  <c r="W661" i="4"/>
  <c r="V662" i="4"/>
  <c r="W662" i="4"/>
  <c r="V663" i="4"/>
  <c r="W663" i="4"/>
  <c r="V664" i="4"/>
  <c r="W664" i="4"/>
  <c r="V665" i="4"/>
  <c r="W665" i="4"/>
  <c r="V666" i="4"/>
  <c r="W666" i="4"/>
  <c r="V667" i="4"/>
  <c r="W667" i="4"/>
  <c r="V668" i="4"/>
  <c r="W668" i="4"/>
  <c r="V669" i="4"/>
  <c r="W669" i="4"/>
  <c r="V670" i="4"/>
  <c r="W670" i="4"/>
  <c r="V671" i="4"/>
  <c r="W671" i="4"/>
  <c r="V672" i="4"/>
  <c r="W672" i="4"/>
  <c r="V673" i="4"/>
  <c r="W673" i="4"/>
  <c r="V674" i="4"/>
  <c r="W674" i="4"/>
  <c r="V675" i="4"/>
  <c r="W675" i="4"/>
  <c r="V676" i="4"/>
  <c r="W676" i="4"/>
  <c r="V677" i="4"/>
  <c r="W677" i="4"/>
  <c r="V678" i="4"/>
  <c r="W678" i="4"/>
  <c r="V679" i="4"/>
  <c r="W679" i="4"/>
  <c r="V680" i="4"/>
  <c r="W680" i="4"/>
  <c r="V681" i="4"/>
  <c r="W681" i="4"/>
  <c r="V682" i="4"/>
  <c r="W682" i="4"/>
  <c r="V683" i="4"/>
  <c r="W683" i="4"/>
  <c r="V684" i="4"/>
  <c r="W684" i="4"/>
  <c r="V685" i="4"/>
  <c r="W685" i="4"/>
  <c r="V686" i="4"/>
  <c r="W686" i="4"/>
  <c r="V687" i="4"/>
  <c r="W687" i="4"/>
  <c r="V688" i="4"/>
  <c r="W688" i="4"/>
  <c r="V689" i="4"/>
  <c r="W689" i="4"/>
  <c r="V690" i="4"/>
  <c r="W690" i="4"/>
  <c r="V691" i="4"/>
  <c r="W691" i="4"/>
  <c r="V692" i="4"/>
  <c r="W692" i="4"/>
  <c r="V693" i="4"/>
  <c r="W693" i="4"/>
  <c r="V694" i="4"/>
  <c r="W694" i="4"/>
  <c r="V695" i="4"/>
  <c r="W695" i="4"/>
  <c r="V696" i="4"/>
  <c r="W696" i="4"/>
  <c r="V697" i="4"/>
  <c r="W697" i="4"/>
  <c r="V698" i="4"/>
  <c r="W698" i="4"/>
  <c r="V699" i="4"/>
  <c r="W699" i="4"/>
  <c r="V700" i="4"/>
  <c r="W700" i="4"/>
  <c r="V701" i="4"/>
  <c r="W701" i="4"/>
  <c r="V702" i="4"/>
  <c r="W702" i="4"/>
  <c r="V703" i="4"/>
  <c r="W703" i="4"/>
  <c r="V704" i="4"/>
  <c r="W704" i="4"/>
  <c r="V705" i="4"/>
  <c r="W705" i="4"/>
  <c r="V706" i="4"/>
  <c r="W706" i="4"/>
  <c r="V707" i="4"/>
  <c r="W707" i="4"/>
  <c r="V708" i="4"/>
  <c r="W708" i="4"/>
  <c r="V709" i="4"/>
  <c r="W709" i="4"/>
  <c r="V710" i="4"/>
  <c r="W710" i="4"/>
  <c r="V711" i="4"/>
  <c r="W711" i="4"/>
  <c r="V712" i="4"/>
  <c r="W712" i="4"/>
  <c r="V713" i="4"/>
  <c r="W713" i="4"/>
  <c r="V714" i="4"/>
  <c r="W714" i="4"/>
  <c r="V715" i="4"/>
  <c r="W715" i="4"/>
  <c r="V716" i="4"/>
  <c r="W716" i="4"/>
  <c r="V717" i="4"/>
  <c r="W717" i="4"/>
  <c r="V718" i="4"/>
  <c r="W718" i="4"/>
  <c r="V719" i="4"/>
  <c r="W719" i="4"/>
  <c r="V720" i="4"/>
  <c r="W720" i="4"/>
  <c r="V721" i="4"/>
  <c r="W721" i="4"/>
  <c r="V722" i="4"/>
  <c r="W722" i="4"/>
  <c r="V723" i="4"/>
  <c r="W723" i="4"/>
  <c r="V724" i="4"/>
  <c r="W724" i="4"/>
  <c r="V725" i="4"/>
  <c r="W725" i="4"/>
  <c r="V726" i="4"/>
  <c r="W726" i="4"/>
  <c r="V727" i="4"/>
  <c r="W727" i="4"/>
  <c r="V728" i="4"/>
  <c r="W728" i="4"/>
  <c r="V729" i="4"/>
  <c r="W729" i="4"/>
  <c r="V730" i="4"/>
  <c r="W730" i="4"/>
  <c r="V731" i="4"/>
  <c r="W731" i="4"/>
  <c r="V732" i="4"/>
  <c r="W732" i="4"/>
  <c r="V733" i="4"/>
  <c r="W733" i="4"/>
  <c r="V734" i="4"/>
  <c r="W734" i="4"/>
  <c r="V735" i="4"/>
  <c r="W735" i="4"/>
  <c r="V736" i="4"/>
  <c r="W736" i="4"/>
  <c r="V737" i="4"/>
  <c r="W737" i="4"/>
  <c r="V738" i="4"/>
  <c r="W738" i="4"/>
  <c r="V739" i="4"/>
  <c r="W739" i="4"/>
  <c r="V740" i="4"/>
  <c r="W740" i="4"/>
  <c r="V741" i="4"/>
  <c r="W741" i="4"/>
  <c r="V742" i="4"/>
  <c r="W742" i="4"/>
  <c r="V743" i="4"/>
  <c r="W743" i="4"/>
  <c r="V744" i="4"/>
  <c r="W744" i="4"/>
  <c r="V745" i="4"/>
  <c r="W745" i="4"/>
  <c r="V746" i="4"/>
  <c r="W746" i="4"/>
  <c r="V747" i="4"/>
  <c r="W747" i="4"/>
  <c r="V748" i="4"/>
  <c r="W748" i="4"/>
  <c r="V749" i="4"/>
  <c r="W749" i="4"/>
  <c r="V750" i="4"/>
  <c r="W750" i="4"/>
  <c r="V751" i="4"/>
  <c r="W751" i="4"/>
  <c r="V752" i="4"/>
  <c r="W752" i="4"/>
  <c r="V753" i="4"/>
  <c r="W753" i="4"/>
  <c r="V754" i="4"/>
  <c r="W754" i="4"/>
  <c r="V755" i="4"/>
  <c r="W755" i="4"/>
  <c r="V756" i="4"/>
  <c r="W756" i="4"/>
  <c r="V757" i="4"/>
  <c r="W757" i="4"/>
  <c r="V758" i="4"/>
  <c r="W758" i="4"/>
  <c r="V759" i="4"/>
  <c r="W759" i="4"/>
  <c r="V760" i="4"/>
  <c r="W760" i="4"/>
  <c r="V761" i="4"/>
  <c r="W761" i="4"/>
  <c r="V762" i="4"/>
  <c r="W762" i="4"/>
  <c r="V763" i="4"/>
  <c r="W763" i="4"/>
  <c r="V764" i="4"/>
  <c r="W764" i="4"/>
  <c r="V765" i="4"/>
  <c r="W765" i="4"/>
  <c r="V766" i="4"/>
  <c r="W766" i="4"/>
  <c r="V767" i="4"/>
  <c r="W767" i="4"/>
  <c r="V768" i="4"/>
  <c r="W768" i="4"/>
  <c r="V769" i="4"/>
  <c r="W769" i="4"/>
  <c r="V770" i="4"/>
  <c r="W770" i="4"/>
  <c r="V771" i="4"/>
  <c r="W771" i="4"/>
  <c r="V772" i="4"/>
  <c r="W772" i="4"/>
  <c r="V773" i="4"/>
  <c r="W773" i="4"/>
  <c r="V774" i="4"/>
  <c r="W774" i="4"/>
  <c r="V775" i="4"/>
  <c r="W775" i="4"/>
  <c r="V776" i="4"/>
  <c r="W776" i="4"/>
  <c r="V777" i="4"/>
  <c r="W777" i="4"/>
  <c r="V778" i="4"/>
  <c r="W778" i="4"/>
  <c r="V779" i="4"/>
  <c r="W779" i="4"/>
  <c r="V780" i="4"/>
  <c r="W780" i="4"/>
  <c r="V781" i="4"/>
  <c r="W781" i="4"/>
  <c r="V782" i="4"/>
  <c r="W782" i="4"/>
  <c r="V783" i="4"/>
  <c r="W783" i="4"/>
  <c r="V784" i="4"/>
  <c r="W784" i="4"/>
  <c r="V785" i="4"/>
  <c r="W785" i="4"/>
  <c r="V786" i="4"/>
  <c r="W786" i="4"/>
  <c r="V787" i="4"/>
  <c r="W787" i="4"/>
  <c r="V788" i="4"/>
  <c r="W788" i="4"/>
  <c r="V789" i="4"/>
  <c r="W789" i="4"/>
  <c r="V790" i="4"/>
  <c r="W790" i="4"/>
  <c r="V791" i="4"/>
  <c r="W791" i="4"/>
  <c r="V792" i="4"/>
  <c r="W792" i="4"/>
  <c r="V793" i="4"/>
  <c r="W793" i="4"/>
  <c r="V794" i="4"/>
  <c r="W794" i="4"/>
  <c r="V795" i="4"/>
  <c r="W795" i="4"/>
  <c r="V796" i="4"/>
  <c r="W796" i="4"/>
  <c r="V797" i="4"/>
  <c r="W797" i="4"/>
  <c r="V798" i="4"/>
  <c r="W798" i="4"/>
  <c r="V799" i="4"/>
  <c r="W799" i="4"/>
  <c r="V800" i="4"/>
  <c r="W800" i="4"/>
  <c r="V801" i="4"/>
  <c r="W801" i="4"/>
  <c r="V802" i="4"/>
  <c r="W802" i="4"/>
  <c r="V803" i="4"/>
  <c r="W803" i="4"/>
  <c r="V804" i="4"/>
  <c r="W804" i="4"/>
  <c r="V805" i="4"/>
  <c r="W805" i="4"/>
  <c r="V806" i="4"/>
  <c r="W806" i="4"/>
  <c r="V807" i="4"/>
  <c r="W807" i="4"/>
  <c r="V808" i="4"/>
  <c r="W808" i="4"/>
  <c r="V809" i="4"/>
  <c r="W809" i="4"/>
  <c r="V810" i="4"/>
  <c r="W810" i="4"/>
  <c r="V811" i="4"/>
  <c r="W811" i="4"/>
  <c r="V812" i="4"/>
  <c r="W812" i="4"/>
  <c r="V813" i="4"/>
  <c r="W813" i="4"/>
  <c r="V814" i="4"/>
  <c r="W814" i="4"/>
  <c r="V815" i="4"/>
  <c r="W815" i="4"/>
  <c r="V816" i="4"/>
  <c r="W816" i="4"/>
  <c r="V817" i="4"/>
  <c r="W817" i="4"/>
  <c r="V818" i="4"/>
  <c r="W818" i="4"/>
  <c r="V819" i="4"/>
  <c r="W819" i="4"/>
  <c r="V820" i="4"/>
  <c r="W820" i="4"/>
  <c r="V821" i="4"/>
  <c r="W821" i="4"/>
  <c r="V822" i="4"/>
  <c r="W822" i="4"/>
  <c r="V823" i="4"/>
  <c r="W823" i="4"/>
  <c r="V824" i="4"/>
  <c r="W824" i="4"/>
  <c r="V825" i="4"/>
  <c r="W825" i="4"/>
  <c r="V826" i="4"/>
  <c r="W826" i="4"/>
  <c r="V827" i="4"/>
  <c r="W827" i="4"/>
  <c r="V828" i="4"/>
  <c r="W828" i="4"/>
  <c r="V829" i="4"/>
  <c r="W829" i="4"/>
  <c r="V830" i="4"/>
  <c r="W830" i="4"/>
  <c r="V831" i="4"/>
  <c r="W831" i="4"/>
  <c r="V832" i="4"/>
  <c r="W832" i="4"/>
  <c r="V833" i="4"/>
  <c r="W833" i="4"/>
  <c r="V834" i="4"/>
  <c r="W834" i="4"/>
  <c r="V835" i="4"/>
  <c r="W835" i="4"/>
  <c r="V836" i="4"/>
  <c r="W836" i="4"/>
  <c r="V837" i="4"/>
  <c r="W837" i="4"/>
  <c r="V838" i="4"/>
  <c r="W838" i="4"/>
  <c r="V839" i="4"/>
  <c r="W839" i="4"/>
  <c r="V840" i="4"/>
  <c r="W840" i="4"/>
  <c r="V841" i="4"/>
  <c r="W841" i="4"/>
  <c r="V842" i="4"/>
  <c r="W842" i="4"/>
  <c r="V843" i="4"/>
  <c r="W843" i="4"/>
  <c r="V844" i="4"/>
  <c r="W844" i="4"/>
  <c r="V845" i="4"/>
  <c r="W845" i="4"/>
  <c r="V846" i="4"/>
  <c r="W846" i="4"/>
  <c r="V847" i="4"/>
  <c r="W847" i="4"/>
  <c r="V848" i="4"/>
  <c r="W848" i="4"/>
  <c r="V849" i="4"/>
  <c r="W849" i="4"/>
  <c r="V850" i="4"/>
  <c r="W850" i="4"/>
  <c r="V851" i="4"/>
  <c r="W851" i="4"/>
  <c r="V852" i="4"/>
  <c r="W852" i="4"/>
  <c r="V853" i="4"/>
  <c r="W853" i="4"/>
  <c r="V854" i="4"/>
  <c r="W854" i="4"/>
  <c r="V855" i="4"/>
  <c r="W855" i="4"/>
  <c r="V856" i="4"/>
  <c r="W856" i="4"/>
  <c r="V857" i="4"/>
  <c r="W857" i="4"/>
  <c r="V858" i="4"/>
  <c r="W858" i="4"/>
  <c r="V859" i="4"/>
  <c r="W859" i="4"/>
  <c r="V860" i="4"/>
  <c r="W860" i="4"/>
  <c r="V861" i="4"/>
  <c r="W861" i="4"/>
  <c r="V862" i="4"/>
  <c r="W862" i="4"/>
  <c r="V863" i="4"/>
  <c r="W863" i="4"/>
  <c r="V864" i="4"/>
  <c r="W864" i="4"/>
  <c r="V865" i="4"/>
  <c r="W865" i="4"/>
  <c r="V866" i="4"/>
  <c r="W866" i="4"/>
  <c r="V867" i="4"/>
  <c r="W867" i="4"/>
  <c r="V868" i="4"/>
  <c r="W868" i="4"/>
  <c r="V869" i="4"/>
  <c r="W869" i="4"/>
  <c r="V870" i="4"/>
  <c r="W870" i="4"/>
  <c r="V871" i="4"/>
  <c r="W871" i="4"/>
  <c r="V872" i="4"/>
  <c r="W872" i="4"/>
  <c r="V873" i="4"/>
  <c r="W873" i="4"/>
  <c r="V874" i="4"/>
  <c r="W874" i="4"/>
  <c r="V875" i="4"/>
  <c r="W875" i="4"/>
  <c r="V876" i="4"/>
  <c r="W876" i="4"/>
  <c r="V877" i="4"/>
  <c r="W877" i="4"/>
  <c r="V878" i="4"/>
  <c r="W878" i="4"/>
  <c r="V879" i="4"/>
  <c r="W879" i="4"/>
  <c r="V880" i="4"/>
  <c r="W880" i="4"/>
  <c r="V881" i="4"/>
  <c r="W881" i="4"/>
  <c r="V882" i="4"/>
  <c r="W882" i="4"/>
  <c r="V883" i="4"/>
  <c r="W883" i="4"/>
  <c r="V884" i="4"/>
  <c r="W884" i="4"/>
  <c r="V885" i="4"/>
  <c r="W885" i="4"/>
  <c r="V886" i="4"/>
  <c r="W886" i="4"/>
  <c r="V887" i="4"/>
  <c r="W887" i="4"/>
  <c r="V888" i="4"/>
  <c r="W888" i="4"/>
  <c r="V889" i="4"/>
  <c r="W889" i="4"/>
  <c r="V890" i="4"/>
  <c r="W890" i="4"/>
  <c r="V891" i="4"/>
  <c r="W891" i="4"/>
  <c r="V892" i="4"/>
  <c r="W892" i="4"/>
  <c r="V893" i="4"/>
  <c r="W893" i="4"/>
  <c r="V894" i="4"/>
  <c r="W894" i="4"/>
  <c r="V895" i="4"/>
  <c r="W895" i="4"/>
  <c r="V896" i="4"/>
  <c r="W896" i="4"/>
  <c r="V897" i="4"/>
  <c r="W897" i="4"/>
  <c r="V898" i="4"/>
  <c r="W898" i="4"/>
  <c r="V899" i="4"/>
  <c r="W899" i="4"/>
  <c r="V900" i="4"/>
  <c r="W900" i="4"/>
  <c r="V901" i="4"/>
  <c r="W901" i="4"/>
  <c r="V902" i="4"/>
  <c r="W902" i="4"/>
  <c r="V903" i="4"/>
  <c r="W903" i="4"/>
  <c r="V904" i="4"/>
  <c r="W904" i="4"/>
  <c r="V905" i="4"/>
  <c r="W905" i="4"/>
  <c r="V906" i="4"/>
  <c r="W906" i="4"/>
  <c r="V907" i="4"/>
  <c r="W907" i="4"/>
  <c r="V908" i="4"/>
  <c r="W908" i="4"/>
  <c r="V909" i="4"/>
  <c r="W909" i="4"/>
  <c r="V910" i="4"/>
  <c r="W910" i="4"/>
  <c r="V911" i="4"/>
  <c r="W911" i="4"/>
  <c r="V912" i="4"/>
  <c r="W912" i="4"/>
  <c r="V913" i="4"/>
  <c r="W913" i="4"/>
  <c r="V914" i="4"/>
  <c r="W914" i="4"/>
  <c r="V915" i="4"/>
  <c r="W915" i="4"/>
  <c r="V916" i="4"/>
  <c r="W916" i="4"/>
  <c r="V917" i="4"/>
  <c r="W917" i="4"/>
  <c r="V918" i="4"/>
  <c r="W918" i="4"/>
  <c r="V919" i="4"/>
  <c r="W919" i="4"/>
  <c r="V920" i="4"/>
  <c r="W920" i="4"/>
  <c r="V921" i="4"/>
  <c r="W921" i="4"/>
  <c r="V922" i="4"/>
  <c r="W922" i="4"/>
  <c r="V923" i="4"/>
  <c r="W923" i="4"/>
  <c r="V924" i="4"/>
  <c r="W924" i="4"/>
  <c r="V925" i="4"/>
  <c r="W925" i="4"/>
  <c r="V926" i="4"/>
  <c r="W926" i="4"/>
  <c r="V927" i="4"/>
  <c r="W927" i="4"/>
  <c r="V928" i="4"/>
  <c r="W928" i="4"/>
  <c r="V929" i="4"/>
  <c r="W929" i="4"/>
  <c r="V930" i="4"/>
  <c r="W930" i="4"/>
  <c r="V931" i="4"/>
  <c r="W931" i="4"/>
  <c r="V932" i="4"/>
  <c r="W932" i="4"/>
  <c r="V933" i="4"/>
  <c r="W933" i="4"/>
  <c r="V934" i="4"/>
  <c r="W934" i="4"/>
  <c r="V935" i="4"/>
  <c r="W935" i="4"/>
  <c r="V936" i="4"/>
  <c r="W936" i="4"/>
  <c r="V937" i="4"/>
  <c r="W937" i="4"/>
  <c r="V938" i="4"/>
  <c r="W938" i="4"/>
  <c r="V939" i="4"/>
  <c r="W939" i="4"/>
  <c r="V940" i="4"/>
  <c r="W940" i="4"/>
  <c r="V941" i="4"/>
  <c r="W941" i="4"/>
  <c r="V942" i="4"/>
  <c r="W942" i="4"/>
  <c r="V943" i="4"/>
  <c r="W943" i="4"/>
  <c r="V944" i="4"/>
  <c r="W944" i="4"/>
  <c r="V945" i="4"/>
  <c r="W945" i="4"/>
  <c r="V946" i="4"/>
  <c r="W946" i="4"/>
  <c r="V947" i="4"/>
  <c r="W947" i="4"/>
  <c r="V948" i="4"/>
  <c r="W948" i="4"/>
  <c r="V949" i="4"/>
  <c r="W949" i="4"/>
  <c r="V950" i="4"/>
  <c r="W950" i="4"/>
  <c r="V951" i="4"/>
  <c r="W951" i="4"/>
  <c r="V952" i="4"/>
  <c r="W952" i="4"/>
  <c r="V953" i="4"/>
  <c r="W953" i="4"/>
  <c r="V954" i="4"/>
  <c r="W954" i="4"/>
  <c r="V955" i="4"/>
  <c r="W955" i="4"/>
  <c r="V956" i="4"/>
  <c r="W956" i="4"/>
  <c r="V957" i="4"/>
  <c r="W957" i="4"/>
  <c r="V958" i="4"/>
  <c r="W958" i="4"/>
  <c r="V959" i="4"/>
  <c r="W959" i="4"/>
  <c r="V960" i="4"/>
  <c r="W960" i="4"/>
  <c r="V961" i="4"/>
  <c r="W961" i="4"/>
  <c r="V962" i="4"/>
  <c r="W962" i="4"/>
  <c r="V963" i="4"/>
  <c r="W963" i="4"/>
  <c r="V964" i="4"/>
  <c r="W964" i="4"/>
  <c r="V965" i="4"/>
  <c r="W965" i="4"/>
  <c r="V966" i="4"/>
  <c r="W966" i="4"/>
  <c r="V967" i="4"/>
  <c r="W967" i="4"/>
  <c r="V968" i="4"/>
  <c r="W968" i="4"/>
  <c r="V969" i="4"/>
  <c r="W969" i="4"/>
  <c r="V970" i="4"/>
  <c r="W970" i="4"/>
  <c r="V971" i="4"/>
  <c r="W971" i="4"/>
  <c r="V972" i="4"/>
  <c r="W972" i="4"/>
  <c r="V973" i="4"/>
  <c r="W973" i="4"/>
  <c r="V974" i="4"/>
  <c r="W974" i="4"/>
  <c r="V975" i="4"/>
  <c r="W975" i="4"/>
  <c r="V976" i="4"/>
  <c r="W976" i="4"/>
  <c r="V977" i="4"/>
  <c r="W977" i="4"/>
  <c r="V978" i="4"/>
  <c r="W978" i="4"/>
  <c r="V979" i="4"/>
  <c r="W979" i="4"/>
  <c r="V980" i="4"/>
  <c r="W980" i="4"/>
  <c r="V981" i="4"/>
  <c r="W981" i="4"/>
  <c r="V982" i="4"/>
  <c r="W982" i="4"/>
  <c r="V983" i="4"/>
  <c r="W983" i="4"/>
  <c r="V984" i="4"/>
  <c r="W984" i="4"/>
  <c r="V985" i="4"/>
  <c r="W985" i="4"/>
  <c r="V986" i="4"/>
  <c r="W986" i="4"/>
  <c r="V987" i="4"/>
  <c r="W987" i="4"/>
  <c r="V988" i="4"/>
  <c r="W988" i="4"/>
  <c r="V989" i="4"/>
  <c r="W989" i="4"/>
  <c r="V990" i="4"/>
  <c r="W990" i="4"/>
  <c r="V991" i="4"/>
  <c r="W991" i="4"/>
  <c r="V992" i="4"/>
  <c r="W992" i="4"/>
  <c r="V993" i="4"/>
  <c r="W993" i="4"/>
  <c r="V994" i="4"/>
  <c r="W994" i="4"/>
  <c r="V995" i="4"/>
  <c r="W995" i="4"/>
  <c r="V996" i="4"/>
  <c r="W996" i="4"/>
  <c r="V997" i="4"/>
  <c r="W997" i="4"/>
  <c r="V998" i="4"/>
  <c r="W998" i="4"/>
  <c r="V999" i="4"/>
  <c r="W999" i="4"/>
  <c r="V1000" i="4"/>
  <c r="W1000" i="4"/>
  <c r="V1001" i="4"/>
  <c r="W1001" i="4"/>
  <c r="V1002" i="4"/>
  <c r="W1002" i="4"/>
  <c r="V1003" i="4"/>
  <c r="W1003" i="4"/>
  <c r="V1004" i="4"/>
  <c r="W1004" i="4"/>
  <c r="V1005" i="4"/>
  <c r="W1005" i="4"/>
  <c r="V1006" i="4"/>
  <c r="W1006" i="4"/>
  <c r="V1007" i="4"/>
  <c r="W1007" i="4"/>
  <c r="V1008" i="4"/>
  <c r="W1008" i="4"/>
  <c r="V1009" i="4"/>
  <c r="W1009" i="4"/>
  <c r="V1010" i="4"/>
  <c r="W1010" i="4"/>
  <c r="V1011" i="4"/>
  <c r="W1011" i="4"/>
  <c r="V1012" i="4"/>
  <c r="W1012" i="4"/>
  <c r="V1013" i="4"/>
  <c r="W1013" i="4"/>
  <c r="V1014" i="4"/>
  <c r="W1014" i="4"/>
  <c r="V1015" i="4"/>
  <c r="W1015" i="4"/>
  <c r="V1016" i="4"/>
  <c r="W1016" i="4"/>
  <c r="V1017" i="4"/>
  <c r="W1017" i="4"/>
  <c r="V1018" i="4"/>
  <c r="W1018" i="4"/>
  <c r="V1019" i="4"/>
  <c r="W1019" i="4"/>
  <c r="V1020" i="4"/>
  <c r="W1020" i="4"/>
  <c r="V1021" i="4"/>
  <c r="W1021" i="4"/>
  <c r="V1022" i="4"/>
  <c r="W1022" i="4"/>
  <c r="V1023" i="4"/>
  <c r="W1023" i="4"/>
  <c r="V1024" i="4"/>
  <c r="W1024" i="4"/>
  <c r="V1025" i="4"/>
  <c r="W1025" i="4"/>
  <c r="V1026" i="4"/>
  <c r="W1026" i="4"/>
  <c r="V1027" i="4"/>
  <c r="W1027" i="4"/>
  <c r="V1028" i="4"/>
  <c r="W1028" i="4"/>
  <c r="V1029" i="4"/>
  <c r="W1029" i="4"/>
  <c r="V1030" i="4"/>
  <c r="W1030" i="4"/>
  <c r="V1031" i="4"/>
  <c r="W1031" i="4"/>
  <c r="V1032" i="4"/>
  <c r="W1032" i="4"/>
  <c r="V1033" i="4"/>
  <c r="W1033" i="4"/>
  <c r="V1034" i="4"/>
  <c r="W1034" i="4"/>
  <c r="V1035" i="4"/>
  <c r="W1035" i="4"/>
  <c r="V1036" i="4"/>
  <c r="W1036" i="4"/>
  <c r="V1037" i="4"/>
  <c r="W1037" i="4"/>
  <c r="V1038" i="4"/>
  <c r="W1038" i="4"/>
  <c r="V1039" i="4"/>
  <c r="W1039" i="4"/>
  <c r="V1040" i="4"/>
  <c r="W1040" i="4"/>
  <c r="V1041" i="4"/>
  <c r="W1041" i="4"/>
  <c r="V1042" i="4"/>
  <c r="W1042" i="4"/>
  <c r="V1043" i="4"/>
  <c r="W1043" i="4"/>
  <c r="V1044" i="4"/>
  <c r="W1044" i="4"/>
  <c r="V1045" i="4"/>
  <c r="W1045" i="4"/>
  <c r="V1046" i="4"/>
  <c r="W1046" i="4"/>
  <c r="V1047" i="4"/>
  <c r="W1047" i="4"/>
  <c r="V1048" i="4"/>
  <c r="W1048" i="4"/>
  <c r="V1049" i="4"/>
  <c r="W1049" i="4"/>
  <c r="V1050" i="4"/>
  <c r="W1050" i="4"/>
  <c r="V1051" i="4"/>
  <c r="W1051" i="4"/>
  <c r="V1052" i="4"/>
  <c r="W1052" i="4"/>
  <c r="V1053" i="4"/>
  <c r="W1053" i="4"/>
  <c r="V1054" i="4"/>
  <c r="W1054" i="4"/>
  <c r="V1055" i="4"/>
  <c r="W1055" i="4"/>
  <c r="V1056" i="4"/>
  <c r="W1056" i="4"/>
  <c r="V1057" i="4"/>
  <c r="W1057" i="4"/>
  <c r="V1058" i="4"/>
  <c r="W1058" i="4"/>
  <c r="V1059" i="4"/>
  <c r="W1059" i="4"/>
  <c r="V1060" i="4"/>
  <c r="W1060" i="4"/>
  <c r="V1061" i="4"/>
  <c r="W1061" i="4"/>
  <c r="V1062" i="4"/>
  <c r="W1062" i="4"/>
  <c r="V1063" i="4"/>
  <c r="W1063" i="4"/>
  <c r="V1064" i="4"/>
  <c r="W1064" i="4"/>
  <c r="V1065" i="4"/>
  <c r="W1065" i="4"/>
  <c r="V1066" i="4"/>
  <c r="W1066" i="4"/>
  <c r="V1067" i="4"/>
  <c r="W1067" i="4"/>
  <c r="V1068" i="4"/>
  <c r="W1068" i="4"/>
  <c r="V1069" i="4"/>
  <c r="W1069" i="4"/>
  <c r="V1070" i="4"/>
  <c r="W1070" i="4"/>
  <c r="V1071" i="4"/>
  <c r="W1071" i="4"/>
  <c r="V1072" i="4"/>
  <c r="W1072" i="4"/>
  <c r="V1073" i="4"/>
  <c r="W1073" i="4"/>
  <c r="V1074" i="4"/>
  <c r="W1074" i="4"/>
  <c r="V1075" i="4"/>
  <c r="W1075" i="4"/>
  <c r="V1076" i="4"/>
  <c r="W1076" i="4"/>
  <c r="V1077" i="4"/>
  <c r="W1077" i="4"/>
  <c r="V1078" i="4"/>
  <c r="W1078" i="4"/>
  <c r="V1079" i="4"/>
  <c r="W1079" i="4"/>
  <c r="V1080" i="4"/>
  <c r="W1080" i="4"/>
  <c r="V1081" i="4"/>
  <c r="W1081" i="4"/>
  <c r="V1082" i="4"/>
  <c r="W1082" i="4"/>
  <c r="V1083" i="4"/>
  <c r="W1083" i="4"/>
  <c r="V1084" i="4"/>
  <c r="W1084" i="4"/>
  <c r="V1085" i="4"/>
  <c r="W1085" i="4"/>
  <c r="V1086" i="4"/>
  <c r="W1086" i="4"/>
  <c r="V1087" i="4"/>
  <c r="W1087" i="4"/>
  <c r="V1088" i="4"/>
  <c r="W1088" i="4"/>
  <c r="V1089" i="4"/>
  <c r="W1089" i="4"/>
  <c r="V1090" i="4"/>
  <c r="W1090" i="4"/>
  <c r="V1091" i="4"/>
  <c r="W1091" i="4"/>
  <c r="V1092" i="4"/>
  <c r="W1092" i="4"/>
  <c r="V1093" i="4"/>
  <c r="W1093" i="4"/>
  <c r="V1094" i="4"/>
  <c r="W1094" i="4"/>
  <c r="V1095" i="4"/>
  <c r="W1095" i="4"/>
  <c r="V1096" i="4"/>
  <c r="W1096" i="4"/>
  <c r="V1097" i="4"/>
  <c r="W1097" i="4"/>
  <c r="V1098" i="4"/>
  <c r="W1098" i="4"/>
  <c r="V1099" i="4"/>
  <c r="W1099" i="4"/>
  <c r="V1100" i="4"/>
  <c r="W1100" i="4"/>
  <c r="V1101" i="4"/>
  <c r="W1101" i="4"/>
  <c r="V1102" i="4"/>
  <c r="W1102" i="4"/>
  <c r="V1103" i="4"/>
  <c r="W1103" i="4"/>
  <c r="V1104" i="4"/>
  <c r="W1104" i="4"/>
  <c r="V1105" i="4"/>
  <c r="W1105" i="4"/>
  <c r="V1106" i="4"/>
  <c r="W1106" i="4"/>
  <c r="V1107" i="4"/>
  <c r="W1107" i="4"/>
  <c r="V1108" i="4"/>
  <c r="W1108" i="4"/>
  <c r="V1109" i="4"/>
  <c r="W1109" i="4"/>
  <c r="V1110" i="4"/>
  <c r="W1110" i="4"/>
  <c r="V1111" i="4"/>
  <c r="W1111" i="4"/>
  <c r="V1112" i="4"/>
  <c r="W1112" i="4"/>
  <c r="V1113" i="4"/>
  <c r="W1113" i="4"/>
  <c r="V1114" i="4"/>
  <c r="W1114" i="4"/>
  <c r="V1115" i="4"/>
  <c r="W1115" i="4"/>
  <c r="V1116" i="4"/>
  <c r="W1116" i="4"/>
  <c r="V1117" i="4"/>
  <c r="W1117" i="4"/>
  <c r="V1118" i="4"/>
  <c r="W1118" i="4"/>
  <c r="V1119" i="4"/>
  <c r="W1119" i="4"/>
  <c r="V1120" i="4"/>
  <c r="W1120" i="4"/>
  <c r="V1121" i="4"/>
  <c r="W1121" i="4"/>
  <c r="V1122" i="4"/>
  <c r="W1122" i="4"/>
  <c r="V1123" i="4"/>
  <c r="W1123" i="4"/>
  <c r="V1124" i="4"/>
  <c r="W1124" i="4"/>
  <c r="V1125" i="4"/>
  <c r="W1125" i="4"/>
  <c r="V1126" i="4"/>
  <c r="W1126" i="4"/>
  <c r="V1127" i="4"/>
  <c r="W1127" i="4"/>
  <c r="V1128" i="4"/>
  <c r="W1128" i="4"/>
  <c r="V1129" i="4"/>
  <c r="W1129" i="4"/>
  <c r="V1130" i="4"/>
  <c r="W1130" i="4"/>
  <c r="V1131" i="4"/>
  <c r="W1131" i="4"/>
  <c r="V1132" i="4"/>
  <c r="W1132" i="4"/>
  <c r="V1133" i="4"/>
  <c r="W1133" i="4"/>
  <c r="V1134" i="4"/>
  <c r="W1134" i="4"/>
  <c r="V1135" i="4"/>
  <c r="W1135" i="4"/>
  <c r="V1136" i="4"/>
  <c r="W1136" i="4"/>
  <c r="V1137" i="4"/>
  <c r="W1137" i="4"/>
  <c r="V1138" i="4"/>
  <c r="W1138" i="4"/>
  <c r="V1139" i="4"/>
  <c r="W1139" i="4"/>
  <c r="V1140" i="4"/>
  <c r="W1140" i="4"/>
  <c r="V1141" i="4"/>
  <c r="W1141" i="4"/>
  <c r="V1142" i="4"/>
  <c r="W1142" i="4"/>
  <c r="V1143" i="4"/>
  <c r="W1143" i="4"/>
  <c r="V1144" i="4"/>
  <c r="W1144" i="4"/>
  <c r="V1145" i="4"/>
  <c r="W1145" i="4"/>
  <c r="V1146" i="4"/>
  <c r="W1146" i="4"/>
  <c r="V1147" i="4"/>
  <c r="W1147" i="4"/>
  <c r="V1148" i="4"/>
  <c r="W1148" i="4"/>
  <c r="V1149" i="4"/>
  <c r="W1149" i="4"/>
  <c r="V1150" i="4"/>
  <c r="W1150" i="4"/>
  <c r="V1151" i="4"/>
  <c r="W1151" i="4"/>
  <c r="V1152" i="4"/>
  <c r="W1152" i="4"/>
  <c r="V1153" i="4"/>
  <c r="W1153" i="4"/>
  <c r="V1154" i="4"/>
  <c r="W1154" i="4"/>
  <c r="V1155" i="4"/>
  <c r="W1155" i="4"/>
  <c r="V1156" i="4"/>
  <c r="W1156" i="4"/>
  <c r="V1157" i="4"/>
  <c r="W1157" i="4"/>
  <c r="V1158" i="4"/>
  <c r="W1158" i="4"/>
  <c r="V1159" i="4"/>
  <c r="W1159" i="4"/>
  <c r="V1160" i="4"/>
  <c r="W1160" i="4"/>
  <c r="V1161" i="4"/>
  <c r="W1161" i="4"/>
  <c r="V1162" i="4"/>
  <c r="W1162" i="4"/>
  <c r="V1163" i="4"/>
  <c r="W1163" i="4"/>
  <c r="V1164" i="4"/>
  <c r="W1164" i="4"/>
  <c r="V1165" i="4"/>
  <c r="W1165" i="4"/>
  <c r="V1166" i="4"/>
  <c r="W1166" i="4"/>
  <c r="V1167" i="4"/>
  <c r="W1167" i="4"/>
  <c r="V1168" i="4"/>
  <c r="W1168" i="4"/>
  <c r="V1169" i="4"/>
  <c r="W1169" i="4"/>
  <c r="V1170" i="4"/>
  <c r="W1170" i="4"/>
  <c r="V1171" i="4"/>
  <c r="W1171" i="4"/>
  <c r="V1172" i="4"/>
  <c r="W1172" i="4"/>
  <c r="V1173" i="4"/>
  <c r="W1173" i="4"/>
  <c r="V1174" i="4"/>
  <c r="W1174" i="4"/>
  <c r="V1175" i="4"/>
  <c r="W1175" i="4"/>
  <c r="V1176" i="4"/>
  <c r="W1176" i="4"/>
  <c r="V1177" i="4"/>
  <c r="W1177" i="4"/>
  <c r="V1178" i="4"/>
  <c r="W1178" i="4"/>
  <c r="V1179" i="4"/>
  <c r="W1179" i="4"/>
  <c r="V1180" i="4"/>
  <c r="W1180" i="4"/>
  <c r="V1181" i="4"/>
  <c r="W1181" i="4"/>
  <c r="V1182" i="4"/>
  <c r="W1182" i="4"/>
  <c r="V1183" i="4"/>
  <c r="W1183" i="4"/>
  <c r="V1184" i="4"/>
  <c r="W1184" i="4"/>
  <c r="V1185" i="4"/>
  <c r="W1185" i="4"/>
  <c r="V1186" i="4"/>
  <c r="W1186" i="4"/>
  <c r="V1187" i="4"/>
  <c r="W1187" i="4"/>
  <c r="V1188" i="4"/>
  <c r="W1188" i="4"/>
  <c r="V1189" i="4"/>
  <c r="W1189" i="4"/>
  <c r="V1190" i="4"/>
  <c r="W1190" i="4"/>
  <c r="V1191" i="4"/>
  <c r="W1191" i="4"/>
  <c r="V1192" i="4"/>
  <c r="W1192" i="4"/>
  <c r="V1193" i="4"/>
  <c r="W1193" i="4"/>
  <c r="V1194" i="4"/>
  <c r="W1194" i="4"/>
  <c r="V1195" i="4"/>
  <c r="W1195" i="4"/>
  <c r="V1196" i="4"/>
  <c r="W1196" i="4"/>
  <c r="V1197" i="4"/>
  <c r="W1197" i="4"/>
  <c r="V1198" i="4"/>
  <c r="W1198" i="4"/>
  <c r="V1199" i="4"/>
  <c r="W1199" i="4"/>
  <c r="V1200" i="4"/>
  <c r="W1200" i="4"/>
  <c r="V1201" i="4"/>
  <c r="W1201" i="4"/>
  <c r="V1202" i="4"/>
  <c r="W1202" i="4"/>
  <c r="V1203" i="4"/>
  <c r="W1203" i="4"/>
  <c r="V1204" i="4"/>
  <c r="W1204" i="4"/>
  <c r="V1205" i="4"/>
  <c r="W1205" i="4"/>
  <c r="V1206" i="4"/>
  <c r="W1206" i="4"/>
  <c r="V1207" i="4"/>
  <c r="W1207" i="4"/>
  <c r="V1208" i="4"/>
  <c r="W1208" i="4"/>
  <c r="V1209" i="4"/>
  <c r="W1209" i="4"/>
  <c r="V1210" i="4"/>
  <c r="W1210" i="4"/>
  <c r="V1211" i="4"/>
  <c r="W1211" i="4"/>
  <c r="V1212" i="4"/>
  <c r="W1212" i="4"/>
  <c r="V1213" i="4"/>
  <c r="W1213" i="4"/>
  <c r="V1214" i="4"/>
  <c r="W1214" i="4"/>
  <c r="V1215" i="4"/>
  <c r="W1215" i="4"/>
  <c r="V1216" i="4"/>
  <c r="W1216" i="4"/>
  <c r="V1217" i="4"/>
  <c r="W1217" i="4"/>
  <c r="V1218" i="4"/>
  <c r="W1218" i="4"/>
  <c r="V1219" i="4"/>
  <c r="W1219" i="4"/>
  <c r="V1220" i="4"/>
  <c r="W1220" i="4"/>
  <c r="V1221" i="4"/>
  <c r="W1221" i="4"/>
  <c r="V1222" i="4"/>
  <c r="W1222" i="4"/>
  <c r="V1223" i="4"/>
  <c r="W1223" i="4"/>
  <c r="V1224" i="4"/>
  <c r="W1224" i="4"/>
  <c r="V1225" i="4"/>
  <c r="W1225" i="4"/>
  <c r="V1226" i="4"/>
  <c r="W1226" i="4"/>
  <c r="V1227" i="4"/>
  <c r="W1227" i="4"/>
  <c r="V1228" i="4"/>
  <c r="W1228" i="4"/>
  <c r="V1229" i="4"/>
  <c r="W1229" i="4"/>
  <c r="V1230" i="4"/>
  <c r="W1230" i="4"/>
  <c r="V1231" i="4"/>
  <c r="W1231" i="4"/>
  <c r="V1232" i="4"/>
  <c r="W1232" i="4"/>
  <c r="V1233" i="4"/>
  <c r="W1233" i="4"/>
  <c r="V1234" i="4"/>
  <c r="W1234" i="4"/>
  <c r="V1235" i="4"/>
  <c r="W1235" i="4"/>
  <c r="V1236" i="4"/>
  <c r="W1236" i="4"/>
  <c r="V1237" i="4"/>
  <c r="W1237" i="4"/>
  <c r="V1238" i="4"/>
  <c r="W1238" i="4"/>
  <c r="V1239" i="4"/>
  <c r="W1239" i="4"/>
  <c r="V1240" i="4"/>
  <c r="W1240" i="4"/>
  <c r="V1241" i="4"/>
  <c r="W1241" i="4"/>
  <c r="V1242" i="4"/>
  <c r="W1242" i="4"/>
  <c r="V1243" i="4"/>
  <c r="W1243" i="4"/>
  <c r="V1244" i="4"/>
  <c r="W1244" i="4"/>
  <c r="V1245" i="4"/>
  <c r="W1245" i="4"/>
  <c r="V1246" i="4"/>
  <c r="W1246" i="4"/>
  <c r="V1247" i="4"/>
  <c r="W1247" i="4"/>
  <c r="V1248" i="4"/>
  <c r="W1248" i="4"/>
  <c r="V1249" i="4"/>
  <c r="W1249" i="4"/>
  <c r="V1250" i="4"/>
  <c r="W1250" i="4"/>
  <c r="V1251" i="4"/>
  <c r="W1251" i="4"/>
  <c r="V1252" i="4"/>
  <c r="W1252" i="4"/>
  <c r="V1253" i="4"/>
  <c r="W1253" i="4"/>
  <c r="V1254" i="4"/>
  <c r="W1254" i="4"/>
  <c r="V1255" i="4"/>
  <c r="W1255" i="4"/>
  <c r="V1256" i="4"/>
  <c r="W1256" i="4"/>
  <c r="V1257" i="4"/>
  <c r="W1257" i="4"/>
  <c r="V1258" i="4"/>
  <c r="W1258" i="4"/>
  <c r="V1259" i="4"/>
  <c r="W1259" i="4"/>
  <c r="V1260" i="4"/>
  <c r="W1260" i="4"/>
  <c r="V1261" i="4"/>
  <c r="W1261" i="4"/>
  <c r="V1262" i="4"/>
  <c r="W1262" i="4"/>
  <c r="V1263" i="4"/>
  <c r="W1263" i="4"/>
  <c r="V1264" i="4"/>
  <c r="W1264" i="4"/>
  <c r="V1265" i="4"/>
  <c r="W1265" i="4"/>
  <c r="V1266" i="4"/>
  <c r="W1266" i="4"/>
  <c r="V1267" i="4"/>
  <c r="W1267" i="4"/>
  <c r="V1268" i="4"/>
  <c r="W1268" i="4"/>
  <c r="V1269" i="4"/>
  <c r="W1269" i="4"/>
  <c r="V1270" i="4"/>
  <c r="W1270" i="4"/>
  <c r="V1271" i="4"/>
  <c r="W1271" i="4"/>
  <c r="V1272" i="4"/>
  <c r="W1272" i="4"/>
  <c r="V1273" i="4"/>
  <c r="W1273" i="4"/>
  <c r="V1274" i="4"/>
  <c r="W1274" i="4"/>
  <c r="V1275" i="4"/>
  <c r="W1275" i="4"/>
  <c r="V1276" i="4"/>
  <c r="W1276" i="4"/>
  <c r="V1277" i="4"/>
  <c r="W1277" i="4"/>
  <c r="V1278" i="4"/>
  <c r="W1278" i="4"/>
  <c r="V1279" i="4"/>
  <c r="W1279" i="4"/>
  <c r="V1280" i="4"/>
  <c r="W1280" i="4"/>
  <c r="V1281" i="4"/>
  <c r="W1281" i="4"/>
  <c r="V1282" i="4"/>
  <c r="W1282" i="4"/>
  <c r="V1283" i="4"/>
  <c r="W1283" i="4"/>
  <c r="V1284" i="4"/>
  <c r="W1284" i="4"/>
  <c r="V1285" i="4"/>
  <c r="W1285" i="4"/>
  <c r="V1286" i="4"/>
  <c r="W1286" i="4"/>
  <c r="V1287" i="4"/>
  <c r="W1287" i="4"/>
  <c r="V1288" i="4"/>
  <c r="W1288" i="4"/>
  <c r="V1289" i="4"/>
  <c r="W1289" i="4"/>
  <c r="V1290" i="4"/>
  <c r="W1290" i="4"/>
  <c r="V1291" i="4"/>
  <c r="W1291" i="4"/>
  <c r="V1292" i="4"/>
  <c r="W1292" i="4"/>
  <c r="V1293" i="4"/>
  <c r="W1293" i="4"/>
  <c r="V1294" i="4"/>
  <c r="W1294" i="4"/>
  <c r="V1295" i="4"/>
  <c r="W1295" i="4"/>
  <c r="V1296" i="4"/>
  <c r="W1296" i="4"/>
  <c r="V1297" i="4"/>
  <c r="W1297" i="4"/>
  <c r="V1298" i="4"/>
  <c r="W1298" i="4"/>
  <c r="V1299" i="4"/>
  <c r="W1299" i="4"/>
  <c r="V1300" i="4"/>
  <c r="W1300" i="4"/>
  <c r="V1301" i="4"/>
  <c r="W1301" i="4"/>
  <c r="V1302" i="4"/>
  <c r="W1302" i="4"/>
  <c r="V1303" i="4"/>
  <c r="W1303" i="4"/>
  <c r="V1304" i="4"/>
  <c r="W1304" i="4"/>
  <c r="V1305" i="4"/>
  <c r="W1305" i="4"/>
  <c r="V1306" i="4"/>
  <c r="W1306" i="4"/>
  <c r="V1307" i="4"/>
  <c r="W1307" i="4"/>
  <c r="V1308" i="4"/>
  <c r="W1308" i="4"/>
  <c r="V1309" i="4"/>
  <c r="W1309" i="4"/>
  <c r="V1310" i="4"/>
  <c r="W1310" i="4"/>
  <c r="V1311" i="4"/>
  <c r="W1311" i="4"/>
  <c r="V1312" i="4"/>
  <c r="W1312" i="4"/>
  <c r="V1313" i="4"/>
  <c r="W1313" i="4"/>
  <c r="V1314" i="4"/>
  <c r="W1314" i="4"/>
  <c r="V1315" i="4"/>
  <c r="W1315" i="4"/>
  <c r="V1316" i="4"/>
  <c r="W1316" i="4"/>
  <c r="V1317" i="4"/>
  <c r="W1317" i="4"/>
  <c r="V1318" i="4"/>
  <c r="W1318" i="4"/>
  <c r="V1319" i="4"/>
  <c r="W1319" i="4"/>
  <c r="V1320" i="4"/>
  <c r="W1320" i="4"/>
  <c r="V1321" i="4"/>
  <c r="W1321" i="4"/>
  <c r="V1322" i="4"/>
  <c r="W1322" i="4"/>
  <c r="V1323" i="4"/>
  <c r="W1323" i="4"/>
  <c r="V1324" i="4"/>
  <c r="W1324" i="4"/>
  <c r="V1325" i="4"/>
  <c r="W1325" i="4"/>
  <c r="V1326" i="4"/>
  <c r="W1326" i="4"/>
  <c r="V1327" i="4"/>
  <c r="W1327" i="4"/>
  <c r="V1328" i="4"/>
  <c r="W1328" i="4"/>
  <c r="V1329" i="4"/>
  <c r="W1329" i="4"/>
  <c r="V1330" i="4"/>
  <c r="W1330" i="4"/>
  <c r="V1331" i="4"/>
  <c r="W1331" i="4"/>
  <c r="V1332" i="4"/>
  <c r="W1332" i="4"/>
  <c r="V1333" i="4"/>
  <c r="W1333" i="4"/>
  <c r="V1334" i="4"/>
  <c r="W1334" i="4"/>
  <c r="V1335" i="4"/>
  <c r="W1335" i="4"/>
  <c r="V1336" i="4"/>
  <c r="W1336" i="4"/>
  <c r="V1337" i="4"/>
  <c r="W1337" i="4"/>
  <c r="V1338" i="4"/>
  <c r="W1338" i="4"/>
  <c r="V1339" i="4"/>
  <c r="W1339" i="4"/>
  <c r="V1340" i="4"/>
  <c r="W1340" i="4"/>
  <c r="V1341" i="4"/>
  <c r="W1341" i="4"/>
  <c r="V1342" i="4"/>
  <c r="W1342" i="4"/>
  <c r="V1343" i="4"/>
  <c r="W1343" i="4"/>
  <c r="V1344" i="4"/>
  <c r="W1344" i="4"/>
  <c r="V1345" i="4"/>
  <c r="W1345" i="4"/>
  <c r="V1346" i="4"/>
  <c r="W1346" i="4"/>
  <c r="V1347" i="4"/>
  <c r="W1347" i="4"/>
  <c r="V1348" i="4"/>
  <c r="W1348" i="4"/>
  <c r="V1349" i="4"/>
  <c r="W1349" i="4"/>
  <c r="V1350" i="4"/>
  <c r="W1350" i="4"/>
  <c r="V1351" i="4"/>
  <c r="W1351" i="4"/>
  <c r="V1352" i="4"/>
  <c r="W1352" i="4"/>
  <c r="V1353" i="4"/>
  <c r="W1353" i="4"/>
  <c r="V1354" i="4"/>
  <c r="W1354" i="4"/>
  <c r="V1355" i="4"/>
  <c r="W1355" i="4"/>
  <c r="V1356" i="4"/>
  <c r="W1356" i="4"/>
  <c r="V1357" i="4"/>
  <c r="W1357" i="4"/>
  <c r="V1358" i="4"/>
  <c r="W1358" i="4"/>
  <c r="V1359" i="4"/>
  <c r="W1359" i="4"/>
  <c r="V1360" i="4"/>
  <c r="W1360" i="4"/>
  <c r="V1361" i="4"/>
  <c r="W1361" i="4"/>
  <c r="V1362" i="4"/>
  <c r="W1362" i="4"/>
  <c r="V1363" i="4"/>
  <c r="W1363" i="4"/>
  <c r="V1364" i="4"/>
  <c r="W1364" i="4"/>
  <c r="V1365" i="4"/>
  <c r="W1365" i="4"/>
  <c r="V1366" i="4"/>
  <c r="W1366" i="4"/>
  <c r="V1367" i="4"/>
  <c r="W1367" i="4"/>
  <c r="V1368" i="4"/>
  <c r="W1368" i="4"/>
  <c r="V1369" i="4"/>
  <c r="W1369" i="4"/>
  <c r="V1370" i="4"/>
  <c r="W1370" i="4"/>
  <c r="V1371" i="4"/>
  <c r="W1371" i="4"/>
  <c r="V1372" i="4"/>
  <c r="W1372" i="4"/>
  <c r="V1373" i="4"/>
  <c r="W1373" i="4"/>
  <c r="V1374" i="4"/>
  <c r="W1374" i="4"/>
  <c r="V1375" i="4"/>
  <c r="W1375" i="4"/>
  <c r="V1376" i="4"/>
  <c r="W1376" i="4"/>
  <c r="V1377" i="4"/>
  <c r="W1377" i="4"/>
  <c r="V1378" i="4"/>
  <c r="W1378" i="4"/>
  <c r="V1379" i="4"/>
  <c r="W1379" i="4"/>
  <c r="V1380" i="4"/>
  <c r="W1380" i="4"/>
  <c r="V1381" i="4"/>
  <c r="W1381" i="4"/>
  <c r="V1382" i="4"/>
  <c r="W1382" i="4"/>
  <c r="V1383" i="4"/>
  <c r="W1383" i="4"/>
  <c r="V1384" i="4"/>
  <c r="W1384" i="4"/>
  <c r="V1385" i="4"/>
  <c r="W1385" i="4"/>
  <c r="V1386" i="4"/>
  <c r="W1386" i="4"/>
  <c r="V1387" i="4"/>
  <c r="W1387" i="4"/>
  <c r="V1388" i="4"/>
  <c r="W1388" i="4"/>
  <c r="V1389" i="4"/>
  <c r="W1389" i="4"/>
  <c r="V1390" i="4"/>
  <c r="W1390" i="4"/>
  <c r="V1391" i="4"/>
  <c r="W1391" i="4"/>
  <c r="V1392" i="4"/>
  <c r="W1392" i="4"/>
  <c r="V1393" i="4"/>
  <c r="W1393" i="4"/>
  <c r="V1394" i="4"/>
  <c r="W1394" i="4"/>
  <c r="V1395" i="4"/>
  <c r="W1395" i="4"/>
  <c r="V1396" i="4"/>
  <c r="W1396" i="4"/>
  <c r="V1397" i="4"/>
  <c r="W1397" i="4"/>
  <c r="V1398" i="4"/>
  <c r="W1398" i="4"/>
  <c r="V1399" i="4"/>
  <c r="W1399" i="4"/>
  <c r="V1400" i="4"/>
  <c r="W1400" i="4"/>
  <c r="V1401" i="4"/>
  <c r="W1401" i="4"/>
  <c r="V1402" i="4"/>
  <c r="W1402" i="4"/>
  <c r="V1403" i="4"/>
  <c r="W1403" i="4"/>
  <c r="V1404" i="4"/>
  <c r="W1404" i="4"/>
  <c r="V1405" i="4"/>
  <c r="W1405" i="4"/>
  <c r="V1406" i="4"/>
  <c r="W1406" i="4"/>
  <c r="V1407" i="4"/>
  <c r="W1407" i="4"/>
  <c r="V1408" i="4"/>
  <c r="W1408" i="4"/>
  <c r="V1409" i="4"/>
  <c r="W1409" i="4"/>
  <c r="V1410" i="4"/>
  <c r="W1410" i="4"/>
  <c r="V1411" i="4"/>
  <c r="W1411" i="4"/>
  <c r="V1412" i="4"/>
  <c r="W1412" i="4"/>
  <c r="V1413" i="4"/>
  <c r="W1413" i="4"/>
  <c r="V1414" i="4"/>
  <c r="W1414" i="4"/>
  <c r="V1415" i="4"/>
  <c r="W1415" i="4"/>
  <c r="V1416" i="4"/>
  <c r="W1416" i="4"/>
  <c r="V1417" i="4"/>
  <c r="W1417" i="4"/>
  <c r="V1418" i="4"/>
  <c r="W1418" i="4"/>
  <c r="V1419" i="4"/>
  <c r="W1419" i="4"/>
  <c r="V1420" i="4"/>
  <c r="W1420" i="4"/>
  <c r="V1421" i="4"/>
  <c r="W1421" i="4"/>
  <c r="V1422" i="4"/>
  <c r="W1422" i="4"/>
  <c r="V1423" i="4"/>
  <c r="W1423" i="4"/>
  <c r="V1424" i="4"/>
  <c r="W1424" i="4"/>
  <c r="V1425" i="4"/>
  <c r="W1425" i="4"/>
  <c r="V1426" i="4"/>
  <c r="W1426" i="4"/>
  <c r="V1427" i="4"/>
  <c r="W1427" i="4"/>
  <c r="V1428" i="4"/>
  <c r="W1428" i="4"/>
  <c r="V1429" i="4"/>
  <c r="W1429" i="4"/>
  <c r="V1430" i="4"/>
  <c r="W1430" i="4"/>
  <c r="V1431" i="4"/>
  <c r="W1431" i="4"/>
  <c r="V1432" i="4"/>
  <c r="W1432" i="4"/>
  <c r="V1433" i="4"/>
  <c r="W1433" i="4"/>
  <c r="V1434" i="4"/>
  <c r="W1434" i="4"/>
  <c r="V1435" i="4"/>
  <c r="W1435" i="4"/>
  <c r="V1436" i="4"/>
  <c r="W1436" i="4"/>
  <c r="V1437" i="4"/>
  <c r="W1437" i="4"/>
  <c r="V1438" i="4"/>
  <c r="W1438" i="4"/>
  <c r="V1439" i="4"/>
  <c r="W1439" i="4"/>
  <c r="V1440" i="4"/>
  <c r="W1440" i="4"/>
  <c r="V1441" i="4"/>
  <c r="W1441" i="4"/>
  <c r="V1442" i="4"/>
  <c r="W1442" i="4"/>
  <c r="V1443" i="4"/>
  <c r="W1443" i="4"/>
  <c r="V1444" i="4"/>
  <c r="W1444" i="4"/>
  <c r="V1445" i="4"/>
  <c r="W1445" i="4"/>
  <c r="V1446" i="4"/>
  <c r="W1446" i="4"/>
  <c r="V1447" i="4"/>
  <c r="W1447" i="4"/>
  <c r="V1448" i="4"/>
  <c r="W1448" i="4"/>
  <c r="V1449" i="4"/>
  <c r="W1449" i="4"/>
  <c r="V1450" i="4"/>
  <c r="W1450" i="4"/>
  <c r="V1451" i="4"/>
  <c r="W1451" i="4"/>
  <c r="V1452" i="4"/>
  <c r="W1452" i="4"/>
  <c r="V1453" i="4"/>
  <c r="W1453" i="4"/>
  <c r="V1454" i="4"/>
  <c r="W1454" i="4"/>
  <c r="V1455" i="4"/>
  <c r="W1455" i="4"/>
  <c r="V1456" i="4"/>
  <c r="W1456" i="4"/>
  <c r="V1457" i="4"/>
  <c r="W1457" i="4"/>
  <c r="V1458" i="4"/>
  <c r="W1458" i="4"/>
  <c r="V1459" i="4"/>
  <c r="W1459" i="4"/>
  <c r="V1460" i="4"/>
  <c r="W1460" i="4"/>
  <c r="V1461" i="4"/>
  <c r="W1461" i="4"/>
  <c r="V1462" i="4"/>
  <c r="W1462" i="4"/>
  <c r="V1463" i="4"/>
  <c r="W1463" i="4"/>
  <c r="V1464" i="4"/>
  <c r="W1464" i="4"/>
  <c r="V1465" i="4"/>
  <c r="W1465" i="4"/>
  <c r="V1466" i="4"/>
  <c r="W1466" i="4"/>
  <c r="V1467" i="4"/>
  <c r="W1467" i="4"/>
  <c r="V1468" i="4"/>
  <c r="W1468" i="4"/>
  <c r="V1469" i="4"/>
  <c r="W1469" i="4"/>
  <c r="V1470" i="4"/>
  <c r="W1470" i="4"/>
  <c r="V1471" i="4"/>
  <c r="W1471" i="4"/>
  <c r="V1472" i="4"/>
  <c r="W1472" i="4"/>
  <c r="V1473" i="4"/>
  <c r="W1473" i="4"/>
  <c r="V1474" i="4"/>
  <c r="W1474" i="4"/>
  <c r="V1475" i="4"/>
  <c r="W1475" i="4"/>
  <c r="V1476" i="4"/>
  <c r="W1476" i="4"/>
  <c r="V1477" i="4"/>
  <c r="W1477" i="4"/>
  <c r="V1478" i="4"/>
  <c r="W1478" i="4"/>
  <c r="V1479" i="4"/>
  <c r="W1479" i="4"/>
  <c r="V1480" i="4"/>
  <c r="W1480" i="4"/>
  <c r="V1481" i="4"/>
  <c r="W1481" i="4"/>
  <c r="V1482" i="4"/>
  <c r="W1482" i="4"/>
  <c r="V1483" i="4"/>
  <c r="W1483" i="4"/>
  <c r="V1484" i="4"/>
  <c r="W1484" i="4"/>
  <c r="V1485" i="4"/>
  <c r="W1485" i="4"/>
  <c r="V1486" i="4"/>
  <c r="W1486" i="4"/>
  <c r="V1487" i="4"/>
  <c r="W1487" i="4"/>
  <c r="V1488" i="4"/>
  <c r="W1488" i="4"/>
  <c r="V1489" i="4"/>
  <c r="W1489" i="4"/>
  <c r="V1490" i="4"/>
  <c r="W1490" i="4"/>
  <c r="V1491" i="4"/>
  <c r="W1491" i="4"/>
  <c r="V1492" i="4"/>
  <c r="W1492" i="4"/>
  <c r="V1493" i="4"/>
  <c r="W1493" i="4"/>
  <c r="V1494" i="4"/>
  <c r="W1494" i="4"/>
  <c r="V1495" i="4"/>
  <c r="W1495" i="4"/>
  <c r="V1496" i="4"/>
  <c r="W1496" i="4"/>
  <c r="V1497" i="4"/>
  <c r="W1497" i="4"/>
  <c r="V1498" i="4"/>
  <c r="W1498" i="4"/>
  <c r="V1499" i="4"/>
  <c r="W1499" i="4"/>
  <c r="V1500" i="4"/>
  <c r="W1500" i="4"/>
  <c r="V1501" i="4"/>
  <c r="W1501" i="4"/>
  <c r="V1502" i="4"/>
  <c r="W1502" i="4"/>
  <c r="V1503" i="4"/>
  <c r="W1503" i="4"/>
  <c r="V1504" i="4"/>
  <c r="W1504" i="4"/>
  <c r="V1505" i="4"/>
  <c r="W1505" i="4"/>
  <c r="V1506" i="4"/>
  <c r="W1506" i="4"/>
  <c r="V1507" i="4"/>
  <c r="W1507" i="4"/>
  <c r="V1508" i="4"/>
  <c r="W1508" i="4"/>
  <c r="V1509" i="4"/>
  <c r="W1509" i="4"/>
  <c r="V1510" i="4"/>
  <c r="W1510" i="4"/>
  <c r="V1511" i="4"/>
  <c r="W1511" i="4"/>
  <c r="V1512" i="4"/>
  <c r="W1512" i="4"/>
  <c r="V1513" i="4"/>
  <c r="W1513" i="4"/>
  <c r="V1514" i="4"/>
  <c r="W1514" i="4"/>
  <c r="V1515" i="4"/>
  <c r="W1515" i="4"/>
  <c r="V1516" i="4"/>
  <c r="W1516" i="4"/>
  <c r="V1517" i="4"/>
  <c r="W1517" i="4"/>
  <c r="V1518" i="4"/>
  <c r="W1518" i="4"/>
  <c r="V1519" i="4"/>
  <c r="W1519" i="4"/>
  <c r="V1520" i="4"/>
  <c r="W1520" i="4"/>
  <c r="V1521" i="4"/>
  <c r="W1521" i="4"/>
  <c r="V1522" i="4"/>
  <c r="W1522" i="4"/>
  <c r="V1523" i="4"/>
  <c r="W1523" i="4"/>
  <c r="V1524" i="4"/>
  <c r="W1524" i="4"/>
  <c r="V1525" i="4"/>
  <c r="W1525" i="4"/>
  <c r="V1526" i="4"/>
  <c r="W1526" i="4"/>
  <c r="V1527" i="4"/>
  <c r="W1527" i="4"/>
  <c r="V1528" i="4"/>
  <c r="W1528" i="4"/>
  <c r="V1529" i="4"/>
  <c r="W1529" i="4"/>
  <c r="V1530" i="4"/>
  <c r="W1530" i="4"/>
  <c r="V1531" i="4"/>
  <c r="W1531" i="4"/>
  <c r="V1532" i="4"/>
  <c r="W1532" i="4"/>
  <c r="V1533" i="4"/>
  <c r="W1533" i="4"/>
  <c r="V1534" i="4"/>
  <c r="W1534" i="4"/>
  <c r="V1535" i="4"/>
  <c r="W1535" i="4"/>
  <c r="V1536" i="4"/>
  <c r="W1536" i="4"/>
  <c r="V1537" i="4"/>
  <c r="W1537" i="4"/>
  <c r="V1538" i="4"/>
  <c r="W1538" i="4"/>
  <c r="V1539" i="4"/>
  <c r="W1539" i="4"/>
  <c r="V1540" i="4"/>
  <c r="W1540" i="4"/>
  <c r="V1541" i="4"/>
  <c r="W1541" i="4"/>
  <c r="V1542" i="4"/>
  <c r="W1542" i="4"/>
  <c r="V1543" i="4"/>
  <c r="W1543" i="4"/>
  <c r="V1544" i="4"/>
  <c r="W1544" i="4"/>
  <c r="V1545" i="4"/>
  <c r="W1545" i="4"/>
  <c r="V1546" i="4"/>
  <c r="W1546" i="4"/>
  <c r="V1547" i="4"/>
  <c r="W1547" i="4"/>
  <c r="V1548" i="4"/>
  <c r="W1548" i="4"/>
  <c r="V1549" i="4"/>
  <c r="W1549" i="4"/>
  <c r="V1550" i="4"/>
  <c r="W1550" i="4"/>
  <c r="V1551" i="4"/>
  <c r="W1551" i="4"/>
  <c r="V1552" i="4"/>
  <c r="W1552" i="4"/>
  <c r="V1553" i="4"/>
  <c r="W1553" i="4"/>
  <c r="V1554" i="4"/>
  <c r="W1554" i="4"/>
  <c r="V1555" i="4"/>
  <c r="W1555" i="4"/>
  <c r="V1556" i="4"/>
  <c r="W1556" i="4"/>
  <c r="V1557" i="4"/>
  <c r="W1557" i="4"/>
  <c r="V1558" i="4"/>
  <c r="W1558" i="4"/>
  <c r="V1559" i="4"/>
  <c r="W1559" i="4"/>
  <c r="V1560" i="4"/>
  <c r="W1560" i="4"/>
  <c r="V1561" i="4"/>
  <c r="W1561" i="4"/>
  <c r="V1562" i="4"/>
  <c r="W1562" i="4"/>
  <c r="V1563" i="4"/>
  <c r="W1563" i="4"/>
  <c r="V1564" i="4"/>
  <c r="W1564" i="4"/>
  <c r="V1565" i="4"/>
  <c r="W1565" i="4"/>
  <c r="V1566" i="4"/>
  <c r="W1566" i="4"/>
  <c r="V1567" i="4"/>
  <c r="W1567" i="4"/>
  <c r="V1568" i="4"/>
  <c r="W1568" i="4"/>
  <c r="V1569" i="4"/>
  <c r="W1569" i="4"/>
  <c r="V1570" i="4"/>
  <c r="W1570" i="4"/>
  <c r="V1571" i="4"/>
  <c r="W1571" i="4"/>
  <c r="V1572" i="4"/>
  <c r="W1572" i="4"/>
  <c r="V1573" i="4"/>
  <c r="W1573" i="4"/>
  <c r="V1574" i="4"/>
  <c r="W1574" i="4"/>
  <c r="V1575" i="4"/>
  <c r="W1575" i="4"/>
  <c r="V1576" i="4"/>
  <c r="W1576" i="4"/>
  <c r="V1577" i="4"/>
  <c r="W1577" i="4"/>
  <c r="V1578" i="4"/>
  <c r="W1578" i="4"/>
  <c r="V1579" i="4"/>
  <c r="W1579" i="4"/>
  <c r="V1580" i="4"/>
  <c r="W1580" i="4"/>
  <c r="V1581" i="4"/>
  <c r="W1581" i="4"/>
  <c r="V1582" i="4"/>
  <c r="W1582" i="4"/>
  <c r="V1583" i="4"/>
  <c r="W1583" i="4"/>
  <c r="V1584" i="4"/>
  <c r="W1584" i="4"/>
  <c r="V1585" i="4"/>
  <c r="W1585" i="4"/>
  <c r="V1586" i="4"/>
  <c r="W1586" i="4"/>
  <c r="V1587" i="4"/>
  <c r="W1587" i="4"/>
  <c r="V1588" i="4"/>
  <c r="W1588" i="4"/>
  <c r="V1589" i="4"/>
  <c r="W1589" i="4"/>
  <c r="V1590" i="4"/>
  <c r="W1590" i="4"/>
  <c r="V1591" i="4"/>
  <c r="W1591" i="4"/>
  <c r="V1592" i="4"/>
  <c r="W1592" i="4"/>
  <c r="V1593" i="4"/>
  <c r="W1593" i="4"/>
  <c r="V1594" i="4"/>
  <c r="W1594" i="4"/>
  <c r="V1595" i="4"/>
  <c r="W1595" i="4"/>
  <c r="V1596" i="4"/>
  <c r="W1596" i="4"/>
  <c r="V1597" i="4"/>
  <c r="W1597" i="4"/>
  <c r="V1598" i="4"/>
  <c r="W1598" i="4"/>
  <c r="V1599" i="4"/>
  <c r="W1599" i="4"/>
  <c r="V1600" i="4"/>
  <c r="W1600" i="4"/>
  <c r="V1601" i="4"/>
  <c r="W1601" i="4"/>
  <c r="V1602" i="4"/>
  <c r="W1602" i="4"/>
  <c r="V1603" i="4"/>
  <c r="W1603" i="4"/>
  <c r="V1604" i="4"/>
  <c r="W1604" i="4"/>
  <c r="V1605" i="4"/>
  <c r="W1605" i="4"/>
  <c r="V1606" i="4"/>
  <c r="W1606" i="4"/>
  <c r="V1607" i="4"/>
  <c r="W1607" i="4"/>
  <c r="V1608" i="4"/>
  <c r="W1608" i="4"/>
  <c r="V1609" i="4"/>
  <c r="W1609" i="4"/>
  <c r="V1610" i="4"/>
  <c r="W1610" i="4"/>
  <c r="V1611" i="4"/>
  <c r="W1611" i="4"/>
  <c r="V1612" i="4"/>
  <c r="W1612" i="4"/>
  <c r="V1613" i="4"/>
  <c r="W1613" i="4"/>
  <c r="V1614" i="4"/>
  <c r="W1614" i="4"/>
  <c r="V1615" i="4"/>
  <c r="W1615" i="4"/>
  <c r="V1616" i="4"/>
  <c r="W1616" i="4"/>
  <c r="V1617" i="4"/>
  <c r="W1617" i="4"/>
  <c r="V1618" i="4"/>
  <c r="W1618" i="4"/>
  <c r="V1619" i="4"/>
  <c r="W1619" i="4"/>
  <c r="V1620" i="4"/>
  <c r="W1620" i="4"/>
  <c r="V1621" i="4"/>
  <c r="W1621" i="4"/>
  <c r="V1622" i="4"/>
  <c r="W1622" i="4"/>
  <c r="V1623" i="4"/>
  <c r="W1623" i="4"/>
  <c r="V1624" i="4"/>
  <c r="W1624" i="4"/>
  <c r="V1625" i="4"/>
  <c r="W1625" i="4"/>
  <c r="V1626" i="4"/>
  <c r="W1626" i="4"/>
  <c r="V1627" i="4"/>
  <c r="W1627" i="4"/>
  <c r="V1628" i="4"/>
  <c r="W1628" i="4"/>
  <c r="V1629" i="4"/>
  <c r="W1629" i="4"/>
  <c r="V1630" i="4"/>
  <c r="W1630" i="4"/>
  <c r="V1631" i="4"/>
  <c r="W1631" i="4"/>
  <c r="V1632" i="4"/>
  <c r="W1632" i="4"/>
  <c r="V1633" i="4"/>
  <c r="W1633" i="4"/>
  <c r="V1634" i="4"/>
  <c r="W1634" i="4"/>
  <c r="V1635" i="4"/>
  <c r="W1635" i="4"/>
  <c r="V1636" i="4"/>
  <c r="W1636" i="4"/>
  <c r="V1637" i="4"/>
  <c r="W1637" i="4"/>
  <c r="V1638" i="4"/>
  <c r="W1638" i="4"/>
  <c r="V1639" i="4"/>
  <c r="W1639" i="4"/>
  <c r="V1640" i="4"/>
  <c r="W1640" i="4"/>
  <c r="V1641" i="4"/>
  <c r="W1641" i="4"/>
  <c r="V1642" i="4"/>
  <c r="W1642" i="4"/>
  <c r="V1643" i="4"/>
  <c r="W1643" i="4"/>
  <c r="V1644" i="4"/>
  <c r="W1644" i="4"/>
  <c r="V1645" i="4"/>
  <c r="W1645" i="4"/>
  <c r="V1646" i="4"/>
  <c r="W1646" i="4"/>
  <c r="V1647" i="4"/>
  <c r="W1647" i="4"/>
  <c r="V1648" i="4"/>
  <c r="W1648" i="4"/>
  <c r="V1649" i="4"/>
  <c r="W1649" i="4"/>
  <c r="V1650" i="4"/>
  <c r="W1650" i="4"/>
  <c r="V1651" i="4"/>
  <c r="W1651" i="4"/>
  <c r="V1652" i="4"/>
  <c r="W1652" i="4"/>
  <c r="V1653" i="4"/>
  <c r="W1653" i="4"/>
  <c r="V1654" i="4"/>
  <c r="W1654" i="4"/>
  <c r="V1655" i="4"/>
  <c r="W1655" i="4"/>
  <c r="V1656" i="4"/>
  <c r="W1656" i="4"/>
  <c r="V1657" i="4"/>
  <c r="W1657" i="4"/>
  <c r="V1658" i="4"/>
  <c r="W1658" i="4"/>
  <c r="V1659" i="4"/>
  <c r="W1659" i="4"/>
  <c r="V1660" i="4"/>
  <c r="W1660" i="4"/>
  <c r="V1661" i="4"/>
  <c r="W1661" i="4"/>
  <c r="V1662" i="4"/>
  <c r="W1662" i="4"/>
  <c r="V1663" i="4"/>
  <c r="W1663" i="4"/>
  <c r="V1664" i="4"/>
  <c r="W1664" i="4"/>
  <c r="V1665" i="4"/>
  <c r="W1665" i="4"/>
  <c r="V1666" i="4"/>
  <c r="W1666" i="4"/>
  <c r="V1667" i="4"/>
  <c r="W1667" i="4"/>
  <c r="V1668" i="4"/>
  <c r="W1668" i="4"/>
  <c r="V1669" i="4"/>
  <c r="W1669" i="4"/>
  <c r="V1670" i="4"/>
  <c r="W1670" i="4"/>
  <c r="V1671" i="4"/>
  <c r="W1671" i="4"/>
  <c r="V1672" i="4"/>
  <c r="W1672" i="4"/>
  <c r="V1673" i="4"/>
  <c r="W1673" i="4"/>
  <c r="V1674" i="4"/>
  <c r="W1674" i="4"/>
  <c r="V1675" i="4"/>
  <c r="W1675" i="4"/>
  <c r="V1676" i="4"/>
  <c r="W1676" i="4"/>
  <c r="V1677" i="4"/>
  <c r="W1677" i="4"/>
  <c r="V1678" i="4"/>
  <c r="W1678" i="4"/>
  <c r="V1679" i="4"/>
  <c r="W1679" i="4"/>
  <c r="V1680" i="4"/>
  <c r="W1680" i="4"/>
  <c r="V1681" i="4"/>
  <c r="W1681" i="4"/>
  <c r="V1682" i="4"/>
  <c r="W1682" i="4"/>
  <c r="V1683" i="4"/>
  <c r="W1683" i="4"/>
  <c r="V1684" i="4"/>
  <c r="W1684" i="4"/>
  <c r="V1685" i="4"/>
  <c r="W1685" i="4"/>
  <c r="V1686" i="4"/>
  <c r="W1686" i="4"/>
  <c r="V1687" i="4"/>
  <c r="W1687" i="4"/>
  <c r="V1688" i="4"/>
  <c r="W1688" i="4"/>
  <c r="V1689" i="4"/>
  <c r="W1689" i="4"/>
  <c r="V1690" i="4"/>
  <c r="W1690" i="4"/>
  <c r="V1691" i="4"/>
  <c r="W1691" i="4"/>
  <c r="V1692" i="4"/>
  <c r="W1692" i="4"/>
  <c r="V1693" i="4"/>
  <c r="W1693" i="4"/>
  <c r="V1694" i="4"/>
  <c r="W1694" i="4"/>
  <c r="V1695" i="4"/>
  <c r="W1695" i="4"/>
  <c r="V1696" i="4"/>
  <c r="W1696" i="4"/>
  <c r="V1697" i="4"/>
  <c r="W1697" i="4"/>
  <c r="V1698" i="4"/>
  <c r="W1698" i="4"/>
  <c r="V1699" i="4"/>
  <c r="W1699" i="4"/>
  <c r="V1700" i="4"/>
  <c r="W1700" i="4"/>
  <c r="V1701" i="4"/>
  <c r="W1701" i="4"/>
  <c r="V1702" i="4"/>
  <c r="W1702" i="4"/>
  <c r="V1703" i="4"/>
  <c r="W1703" i="4"/>
  <c r="V1704" i="4"/>
  <c r="W1704" i="4"/>
  <c r="V1705" i="4"/>
  <c r="W1705" i="4"/>
  <c r="V1706" i="4"/>
  <c r="W1706" i="4"/>
  <c r="V1707" i="4"/>
  <c r="W1707" i="4"/>
  <c r="V1708" i="4"/>
  <c r="W1708" i="4"/>
  <c r="V1709" i="4"/>
  <c r="W1709" i="4"/>
  <c r="V1710" i="4"/>
  <c r="W1710" i="4"/>
  <c r="V1711" i="4"/>
  <c r="W1711" i="4"/>
  <c r="V1712" i="4"/>
  <c r="W1712" i="4"/>
  <c r="V1713" i="4"/>
  <c r="W1713" i="4"/>
  <c r="V1714" i="4"/>
  <c r="W1714" i="4"/>
  <c r="V1715" i="4"/>
  <c r="W1715" i="4"/>
  <c r="V1716" i="4"/>
  <c r="W1716" i="4"/>
  <c r="V1717" i="4"/>
  <c r="W1717" i="4"/>
  <c r="V1718" i="4"/>
  <c r="W1718" i="4"/>
  <c r="V1719" i="4"/>
  <c r="W1719" i="4"/>
  <c r="V1720" i="4"/>
  <c r="W1720" i="4"/>
  <c r="V1721" i="4"/>
  <c r="W1721" i="4"/>
  <c r="V1722" i="4"/>
  <c r="W1722" i="4"/>
  <c r="V1723" i="4"/>
  <c r="W1723" i="4"/>
  <c r="V1724" i="4"/>
  <c r="W1724" i="4"/>
  <c r="V1725" i="4"/>
  <c r="W1725" i="4"/>
  <c r="V1726" i="4"/>
  <c r="W1726" i="4"/>
  <c r="V1727" i="4"/>
  <c r="W1727" i="4"/>
  <c r="V1728" i="4"/>
  <c r="W1728" i="4"/>
  <c r="V1729" i="4"/>
  <c r="W1729" i="4"/>
  <c r="V1730" i="4"/>
  <c r="W1730" i="4"/>
  <c r="V1731" i="4"/>
  <c r="W1731" i="4"/>
  <c r="V1732" i="4"/>
  <c r="W1732" i="4"/>
  <c r="V1733" i="4"/>
  <c r="W1733" i="4"/>
  <c r="V1734" i="4"/>
  <c r="W1734" i="4"/>
  <c r="V1735" i="4"/>
  <c r="W1735" i="4"/>
  <c r="V1736" i="4"/>
  <c r="W1736" i="4"/>
  <c r="V1737" i="4"/>
  <c r="W1737" i="4"/>
  <c r="V1738" i="4"/>
  <c r="W1738" i="4"/>
  <c r="V1739" i="4"/>
  <c r="W1739" i="4"/>
  <c r="V1740" i="4"/>
  <c r="W1740" i="4"/>
  <c r="V1741" i="4"/>
  <c r="W1741" i="4"/>
  <c r="V1742" i="4"/>
  <c r="W1742" i="4"/>
  <c r="V1743" i="4"/>
  <c r="W1743" i="4"/>
  <c r="V1744" i="4"/>
  <c r="W1744" i="4"/>
  <c r="V1745" i="4"/>
  <c r="W1745" i="4"/>
  <c r="V1746" i="4"/>
  <c r="W1746" i="4"/>
  <c r="V1747" i="4"/>
  <c r="W1747" i="4"/>
  <c r="V1748" i="4"/>
  <c r="W1748" i="4"/>
  <c r="V1749" i="4"/>
  <c r="W1749" i="4"/>
  <c r="V1750" i="4"/>
  <c r="W1750" i="4"/>
  <c r="V1751" i="4"/>
  <c r="W1751" i="4"/>
  <c r="V1752" i="4"/>
  <c r="W1752" i="4"/>
  <c r="V1753" i="4"/>
  <c r="W1753" i="4"/>
  <c r="V1754" i="4"/>
  <c r="W1754" i="4"/>
  <c r="V1755" i="4"/>
  <c r="W1755" i="4"/>
  <c r="V1756" i="4"/>
  <c r="W1756" i="4"/>
  <c r="V1757" i="4"/>
  <c r="W1757" i="4"/>
  <c r="V1758" i="4"/>
  <c r="W1758" i="4"/>
  <c r="V1759" i="4"/>
  <c r="W1759" i="4"/>
  <c r="V1760" i="4"/>
  <c r="W1760" i="4"/>
  <c r="V1761" i="4"/>
  <c r="W1761" i="4"/>
  <c r="V1762" i="4"/>
  <c r="W1762" i="4"/>
  <c r="V1763" i="4"/>
  <c r="W1763" i="4"/>
  <c r="V1764" i="4"/>
  <c r="W1764" i="4"/>
  <c r="V1765" i="4"/>
  <c r="W1765" i="4"/>
  <c r="V1766" i="4"/>
  <c r="W1766" i="4"/>
  <c r="V1767" i="4"/>
  <c r="W1767" i="4"/>
  <c r="V1768" i="4"/>
  <c r="W1768" i="4"/>
  <c r="V1769" i="4"/>
  <c r="W1769" i="4"/>
  <c r="V1770" i="4"/>
  <c r="W1770" i="4"/>
  <c r="V1771" i="4"/>
  <c r="W1771" i="4"/>
  <c r="V1772" i="4"/>
  <c r="W1772" i="4"/>
  <c r="V1773" i="4"/>
  <c r="W1773" i="4"/>
  <c r="V1774" i="4"/>
  <c r="W1774" i="4"/>
  <c r="V1775" i="4"/>
  <c r="W1775" i="4"/>
  <c r="V1776" i="4"/>
  <c r="W1776" i="4"/>
  <c r="V1777" i="4"/>
  <c r="W1777" i="4"/>
  <c r="V1778" i="4"/>
  <c r="W1778" i="4"/>
  <c r="V1779" i="4"/>
  <c r="W1779" i="4"/>
  <c r="V1780" i="4"/>
  <c r="W1780" i="4"/>
  <c r="V1781" i="4"/>
  <c r="W1781" i="4"/>
  <c r="V1782" i="4"/>
  <c r="W1782" i="4"/>
  <c r="V1783" i="4"/>
  <c r="W1783" i="4"/>
  <c r="V1784" i="4"/>
  <c r="W1784" i="4"/>
  <c r="V1785" i="4"/>
  <c r="W1785" i="4"/>
  <c r="V1786" i="4"/>
  <c r="W1786" i="4"/>
  <c r="V1787" i="4"/>
  <c r="W1787" i="4"/>
  <c r="V1788" i="4"/>
  <c r="W1788" i="4"/>
  <c r="V1789" i="4"/>
  <c r="W1789" i="4"/>
  <c r="V1790" i="4"/>
  <c r="W1790" i="4"/>
  <c r="V1791" i="4"/>
  <c r="W1791" i="4"/>
  <c r="V1792" i="4"/>
  <c r="W1792" i="4"/>
  <c r="V1793" i="4"/>
  <c r="W1793" i="4"/>
  <c r="V1794" i="4"/>
  <c r="W1794" i="4"/>
  <c r="V1795" i="4"/>
  <c r="W1795" i="4"/>
  <c r="V1796" i="4"/>
  <c r="W1796" i="4"/>
  <c r="V1797" i="4"/>
  <c r="W1797" i="4"/>
  <c r="V1798" i="4"/>
  <c r="W1798" i="4"/>
  <c r="V1799" i="4"/>
  <c r="W1799" i="4"/>
  <c r="V1800" i="4"/>
  <c r="W1800" i="4"/>
  <c r="V1801" i="4"/>
  <c r="W1801" i="4"/>
  <c r="V1802" i="4"/>
  <c r="W1802" i="4"/>
  <c r="V1803" i="4"/>
  <c r="W1803" i="4"/>
  <c r="V1804" i="4"/>
  <c r="W1804" i="4"/>
  <c r="V1805" i="4"/>
  <c r="W1805" i="4"/>
  <c r="V1806" i="4"/>
  <c r="W1806" i="4"/>
  <c r="V1807" i="4"/>
  <c r="W1807" i="4"/>
  <c r="V1808" i="4"/>
  <c r="W1808" i="4"/>
  <c r="V1809" i="4"/>
  <c r="W1809" i="4"/>
  <c r="V1810" i="4"/>
  <c r="W1810" i="4"/>
  <c r="V1811" i="4"/>
  <c r="W1811" i="4"/>
  <c r="V1812" i="4"/>
  <c r="W1812" i="4"/>
  <c r="V1813" i="4"/>
  <c r="W1813" i="4"/>
  <c r="V1814" i="4"/>
  <c r="W1814" i="4"/>
  <c r="V1815" i="4"/>
  <c r="W1815" i="4"/>
  <c r="V1816" i="4"/>
  <c r="W1816" i="4"/>
  <c r="V1817" i="4"/>
  <c r="W1817" i="4"/>
  <c r="V1818" i="4"/>
  <c r="W1818" i="4"/>
  <c r="V1819" i="4"/>
  <c r="W1819" i="4"/>
  <c r="V1820" i="4"/>
  <c r="W1820" i="4"/>
  <c r="V1821" i="4"/>
  <c r="W1821" i="4"/>
  <c r="V1822" i="4"/>
  <c r="W1822" i="4"/>
  <c r="V1823" i="4"/>
  <c r="W1823" i="4"/>
  <c r="V1824" i="4"/>
  <c r="W1824" i="4"/>
  <c r="V1825" i="4"/>
  <c r="W1825" i="4"/>
  <c r="V1826" i="4"/>
  <c r="W1826" i="4"/>
  <c r="V1827" i="4"/>
  <c r="W1827" i="4"/>
  <c r="V1828" i="4"/>
  <c r="W1828" i="4"/>
  <c r="V1829" i="4"/>
  <c r="W1829" i="4"/>
  <c r="V1830" i="4"/>
  <c r="W1830" i="4"/>
  <c r="V1831" i="4"/>
  <c r="W1831" i="4"/>
  <c r="V1832" i="4"/>
  <c r="W1832" i="4"/>
  <c r="V1833" i="4"/>
  <c r="W1833" i="4"/>
  <c r="V1834" i="4"/>
  <c r="W1834" i="4"/>
  <c r="V1835" i="4"/>
  <c r="W1835" i="4"/>
  <c r="V1836" i="4"/>
  <c r="W1836" i="4"/>
  <c r="V1837" i="4"/>
  <c r="W1837" i="4"/>
  <c r="V1838" i="4"/>
  <c r="W1838" i="4"/>
  <c r="V1839" i="4"/>
  <c r="W1839" i="4"/>
  <c r="V1840" i="4"/>
  <c r="W1840" i="4"/>
  <c r="V1841" i="4"/>
  <c r="W1841" i="4"/>
  <c r="V1842" i="4"/>
  <c r="W1842" i="4"/>
  <c r="V1843" i="4"/>
  <c r="W1843" i="4"/>
  <c r="V1844" i="4"/>
  <c r="W1844" i="4"/>
  <c r="V1845" i="4"/>
  <c r="W1845" i="4"/>
  <c r="V1846" i="4"/>
  <c r="W1846" i="4"/>
  <c r="V1847" i="4"/>
  <c r="W1847" i="4"/>
  <c r="V1848" i="4"/>
  <c r="W1848" i="4"/>
  <c r="V1849" i="4"/>
  <c r="W1849" i="4"/>
  <c r="V1850" i="4"/>
  <c r="W1850" i="4"/>
  <c r="V1851" i="4"/>
  <c r="W1851" i="4"/>
  <c r="V1852" i="4"/>
  <c r="W1852" i="4"/>
  <c r="V1853" i="4"/>
  <c r="W1853" i="4"/>
  <c r="V1854" i="4"/>
  <c r="W1854" i="4"/>
  <c r="V1855" i="4"/>
  <c r="W1855" i="4"/>
  <c r="V1856" i="4"/>
  <c r="W1856" i="4"/>
  <c r="V1857" i="4"/>
  <c r="W1857" i="4"/>
  <c r="V1858" i="4"/>
  <c r="W1858" i="4"/>
  <c r="V1859" i="4"/>
  <c r="W1859" i="4"/>
  <c r="V1860" i="4"/>
  <c r="W1860" i="4"/>
  <c r="V1861" i="4"/>
  <c r="W1861" i="4"/>
  <c r="V1862" i="4"/>
  <c r="W1862" i="4"/>
  <c r="V1863" i="4"/>
  <c r="W1863" i="4"/>
  <c r="V1864" i="4"/>
  <c r="W1864" i="4"/>
  <c r="V1865" i="4"/>
  <c r="W1865" i="4"/>
  <c r="V1866" i="4"/>
  <c r="W1866" i="4"/>
  <c r="V1867" i="4"/>
  <c r="W1867" i="4"/>
  <c r="V1868" i="4"/>
  <c r="W1868" i="4"/>
  <c r="V1869" i="4"/>
  <c r="W1869" i="4"/>
  <c r="V1870" i="4"/>
  <c r="W1870" i="4"/>
  <c r="V1871" i="4"/>
  <c r="W1871" i="4"/>
  <c r="V1872" i="4"/>
  <c r="W1872" i="4"/>
  <c r="V1873" i="4"/>
  <c r="W1873" i="4"/>
  <c r="V1874" i="4"/>
  <c r="W1874" i="4"/>
  <c r="V1875" i="4"/>
  <c r="W1875" i="4"/>
  <c r="V1876" i="4"/>
  <c r="W1876" i="4"/>
  <c r="V1877" i="4"/>
  <c r="W1877" i="4"/>
  <c r="V1878" i="4"/>
  <c r="W1878" i="4"/>
  <c r="V1879" i="4"/>
  <c r="W1879" i="4"/>
  <c r="V1880" i="4"/>
  <c r="W1880" i="4"/>
  <c r="V1881" i="4"/>
  <c r="W1881" i="4"/>
  <c r="V1882" i="4"/>
  <c r="W1882" i="4"/>
  <c r="V1883" i="4"/>
  <c r="W1883" i="4"/>
  <c r="V1884" i="4"/>
  <c r="W1884" i="4"/>
  <c r="V1885" i="4"/>
  <c r="W1885" i="4"/>
  <c r="V1886" i="4"/>
  <c r="W1886" i="4"/>
  <c r="V1887" i="4"/>
  <c r="W1887" i="4"/>
  <c r="V1888" i="4"/>
  <c r="W1888" i="4"/>
  <c r="V1889" i="4"/>
  <c r="W1889" i="4"/>
  <c r="V1890" i="4"/>
  <c r="W1890" i="4"/>
  <c r="V1891" i="4"/>
  <c r="W1891" i="4"/>
  <c r="V1892" i="4"/>
  <c r="W1892" i="4"/>
  <c r="V1893" i="4"/>
  <c r="W1893" i="4"/>
  <c r="V1894" i="4"/>
  <c r="W1894" i="4"/>
  <c r="V1895" i="4"/>
  <c r="W1895" i="4"/>
  <c r="V1896" i="4"/>
  <c r="W1896" i="4"/>
  <c r="V1897" i="4"/>
  <c r="W1897" i="4"/>
  <c r="V1898" i="4"/>
  <c r="W1898" i="4"/>
  <c r="V1899" i="4"/>
  <c r="W1899" i="4"/>
  <c r="V1900" i="4"/>
  <c r="W1900" i="4"/>
  <c r="V1901" i="4"/>
  <c r="W1901" i="4"/>
  <c r="V1902" i="4"/>
  <c r="W1902" i="4"/>
  <c r="V1903" i="4"/>
  <c r="W1903" i="4"/>
  <c r="V1904" i="4"/>
  <c r="W1904" i="4"/>
  <c r="V1905" i="4"/>
  <c r="W1905" i="4"/>
  <c r="V1906" i="4"/>
  <c r="W1906" i="4"/>
  <c r="V1907" i="4"/>
  <c r="W1907" i="4"/>
  <c r="V1908" i="4"/>
  <c r="W1908" i="4"/>
  <c r="V1909" i="4"/>
  <c r="W1909" i="4"/>
  <c r="V1910" i="4"/>
  <c r="W1910" i="4"/>
  <c r="V1911" i="4"/>
  <c r="W1911" i="4"/>
  <c r="V1912" i="4"/>
  <c r="W1912" i="4"/>
  <c r="V1913" i="4"/>
  <c r="W1913" i="4"/>
  <c r="V1914" i="4"/>
  <c r="W1914" i="4"/>
  <c r="V1915" i="4"/>
  <c r="W1915" i="4"/>
  <c r="V1916" i="4"/>
  <c r="W1916" i="4"/>
  <c r="V1917" i="4"/>
  <c r="W1917" i="4"/>
  <c r="V1918" i="4"/>
  <c r="W1918" i="4"/>
  <c r="V1919" i="4"/>
  <c r="W1919" i="4"/>
  <c r="V1920" i="4"/>
  <c r="W1920" i="4"/>
  <c r="V1921" i="4"/>
  <c r="W1921" i="4"/>
  <c r="V1922" i="4"/>
  <c r="W1922" i="4"/>
  <c r="V1923" i="4"/>
  <c r="W1923" i="4"/>
  <c r="V1924" i="4"/>
  <c r="W1924" i="4"/>
  <c r="V1925" i="4"/>
  <c r="W1925" i="4"/>
  <c r="V1926" i="4"/>
  <c r="W1926" i="4"/>
  <c r="V1927" i="4"/>
  <c r="W1927" i="4"/>
  <c r="V1928" i="4"/>
  <c r="W1928" i="4"/>
  <c r="V1929" i="4"/>
  <c r="W1929" i="4"/>
  <c r="V1930" i="4"/>
  <c r="W1930" i="4"/>
  <c r="V1931" i="4"/>
  <c r="W1931" i="4"/>
  <c r="V1932" i="4"/>
  <c r="W1932" i="4"/>
  <c r="V1933" i="4"/>
  <c r="W1933" i="4"/>
  <c r="V1934" i="4"/>
  <c r="W1934" i="4"/>
  <c r="V1935" i="4"/>
  <c r="W1935" i="4"/>
  <c r="V1936" i="4"/>
  <c r="W1936" i="4"/>
  <c r="V1937" i="4"/>
  <c r="W1937" i="4"/>
  <c r="V1938" i="4"/>
  <c r="W1938" i="4"/>
  <c r="V1939" i="4"/>
  <c r="W1939" i="4"/>
  <c r="V1940" i="4"/>
  <c r="W1940" i="4"/>
  <c r="V1941" i="4"/>
  <c r="W1941" i="4"/>
  <c r="V1942" i="4"/>
  <c r="W1942" i="4"/>
  <c r="V1943" i="4"/>
  <c r="W1943" i="4"/>
  <c r="V1944" i="4"/>
  <c r="W1944" i="4"/>
  <c r="V1945" i="4"/>
  <c r="W1945" i="4"/>
  <c r="V1946" i="4"/>
  <c r="W1946" i="4"/>
  <c r="V1947" i="4"/>
  <c r="W1947" i="4"/>
  <c r="V1948" i="4"/>
  <c r="W1948" i="4"/>
  <c r="V1949" i="4"/>
  <c r="W1949" i="4"/>
  <c r="V1950" i="4"/>
  <c r="W1950" i="4"/>
  <c r="V1951" i="4"/>
  <c r="W1951" i="4"/>
  <c r="V1952" i="4"/>
  <c r="W1952" i="4"/>
  <c r="V1953" i="4"/>
  <c r="W1953" i="4"/>
  <c r="V1954" i="4"/>
  <c r="W1954" i="4"/>
  <c r="V1955" i="4"/>
  <c r="W1955" i="4"/>
  <c r="V1956" i="4"/>
  <c r="W1956" i="4"/>
  <c r="V1957" i="4"/>
  <c r="W1957" i="4"/>
  <c r="V1958" i="4"/>
  <c r="W1958" i="4"/>
  <c r="V1959" i="4"/>
  <c r="W1959" i="4"/>
  <c r="V1960" i="4"/>
  <c r="W1960" i="4"/>
  <c r="V1961" i="4"/>
  <c r="W1961" i="4"/>
  <c r="V1962" i="4"/>
  <c r="W1962" i="4"/>
  <c r="V1963" i="4"/>
  <c r="W1963" i="4"/>
  <c r="V1964" i="4"/>
  <c r="W1964" i="4"/>
  <c r="V1965" i="4"/>
  <c r="W1965" i="4"/>
  <c r="V1966" i="4"/>
  <c r="W1966" i="4"/>
  <c r="V1967" i="4"/>
  <c r="W1967" i="4"/>
  <c r="V1968" i="4"/>
  <c r="W1968" i="4"/>
  <c r="V1969" i="4"/>
  <c r="W1969" i="4"/>
  <c r="V1970" i="4"/>
  <c r="W1970" i="4"/>
  <c r="V1971" i="4"/>
  <c r="W1971" i="4"/>
  <c r="V1972" i="4"/>
  <c r="W1972" i="4"/>
  <c r="V1973" i="4"/>
  <c r="W1973" i="4"/>
  <c r="V1974" i="4"/>
  <c r="W1974" i="4"/>
  <c r="V1975" i="4"/>
  <c r="W1975" i="4"/>
  <c r="V1976" i="4"/>
  <c r="W1976" i="4"/>
  <c r="V1977" i="4"/>
  <c r="W1977" i="4"/>
  <c r="V1978" i="4"/>
  <c r="W1978" i="4"/>
  <c r="V1979" i="4"/>
  <c r="W1979" i="4"/>
  <c r="V1980" i="4"/>
  <c r="W1980" i="4"/>
  <c r="V1981" i="4"/>
  <c r="W1981" i="4"/>
  <c r="V1982" i="4"/>
  <c r="W1982" i="4"/>
  <c r="V1983" i="4"/>
  <c r="W1983" i="4"/>
  <c r="V1984" i="4"/>
  <c r="W1984" i="4"/>
  <c r="V1985" i="4"/>
  <c r="W1985" i="4"/>
  <c r="V1986" i="4"/>
  <c r="W1986" i="4"/>
  <c r="V1987" i="4"/>
  <c r="W1987" i="4"/>
  <c r="V1988" i="4"/>
  <c r="W1988" i="4"/>
  <c r="V1989" i="4"/>
  <c r="W1989" i="4"/>
  <c r="V1990" i="4"/>
  <c r="W1990" i="4"/>
  <c r="V1991" i="4"/>
  <c r="W1991" i="4"/>
  <c r="V1992" i="4"/>
  <c r="W1992" i="4"/>
  <c r="V1993" i="4"/>
  <c r="W1993" i="4"/>
  <c r="V1994" i="4"/>
  <c r="W1994" i="4"/>
  <c r="V1995" i="4"/>
  <c r="W1995" i="4"/>
  <c r="V1996" i="4"/>
  <c r="W1996" i="4"/>
  <c r="V1997" i="4"/>
  <c r="W1997" i="4"/>
  <c r="V1998" i="4"/>
  <c r="W1998" i="4"/>
  <c r="V1999" i="4"/>
  <c r="W1999" i="4"/>
  <c r="V2000" i="4"/>
  <c r="W2000" i="4"/>
  <c r="V2001" i="4"/>
  <c r="W2001" i="4"/>
  <c r="V2002" i="4"/>
  <c r="W2002" i="4"/>
  <c r="V2003" i="4"/>
  <c r="W2003" i="4"/>
  <c r="V2004" i="4"/>
  <c r="W2004" i="4"/>
  <c r="V2005" i="4"/>
  <c r="W2005" i="4"/>
  <c r="V2006" i="4"/>
  <c r="W2006" i="4"/>
  <c r="V2007" i="4"/>
  <c r="W2007" i="4"/>
  <c r="V2008" i="4"/>
  <c r="W2008" i="4"/>
  <c r="V2009" i="4"/>
  <c r="W2009" i="4"/>
  <c r="V2010" i="4"/>
  <c r="W2010" i="4"/>
  <c r="V2011" i="4"/>
  <c r="W2011" i="4"/>
  <c r="V2012" i="4"/>
  <c r="W2012" i="4"/>
  <c r="V2013" i="4"/>
  <c r="W2013" i="4"/>
  <c r="V2014" i="4"/>
  <c r="W2014" i="4"/>
  <c r="V2015" i="4"/>
  <c r="W2015" i="4"/>
  <c r="V2016" i="4"/>
  <c r="W2016" i="4"/>
  <c r="V2017" i="4"/>
  <c r="W2017" i="4"/>
  <c r="V2018" i="4"/>
  <c r="W2018" i="4"/>
  <c r="V2019" i="4"/>
  <c r="W2019" i="4"/>
  <c r="V2020" i="4"/>
  <c r="W2020" i="4"/>
  <c r="V2021" i="4"/>
  <c r="W2021" i="4"/>
  <c r="V2022" i="4"/>
  <c r="W2022" i="4"/>
  <c r="V2023" i="4"/>
  <c r="W2023" i="4"/>
  <c r="V2024" i="4"/>
  <c r="W2024" i="4"/>
  <c r="V2025" i="4"/>
  <c r="W2025" i="4"/>
  <c r="V2026" i="4"/>
  <c r="W2026" i="4"/>
  <c r="V2027" i="4"/>
  <c r="W2027" i="4"/>
  <c r="V2028" i="4"/>
  <c r="W2028" i="4"/>
  <c r="V2029" i="4"/>
  <c r="W2029" i="4"/>
  <c r="V2030" i="4"/>
  <c r="W2030" i="4"/>
  <c r="V2031" i="4"/>
  <c r="W2031" i="4"/>
  <c r="V2032" i="4"/>
  <c r="W2032" i="4"/>
  <c r="V2033" i="4"/>
  <c r="W2033" i="4"/>
  <c r="V2034" i="4"/>
  <c r="W2034" i="4"/>
  <c r="V2035" i="4"/>
  <c r="W2035" i="4"/>
  <c r="V2036" i="4"/>
  <c r="W2036" i="4"/>
  <c r="V2037" i="4"/>
  <c r="W2037" i="4"/>
  <c r="V2038" i="4"/>
  <c r="W2038" i="4"/>
  <c r="V2039" i="4"/>
  <c r="W2039" i="4"/>
  <c r="V2040" i="4"/>
  <c r="W2040" i="4"/>
  <c r="V2041" i="4"/>
  <c r="W2041" i="4"/>
  <c r="V2042" i="4"/>
  <c r="W2042" i="4"/>
  <c r="V2043" i="4"/>
  <c r="W2043" i="4"/>
  <c r="V2044" i="4"/>
  <c r="W2044" i="4"/>
  <c r="V2045" i="4"/>
  <c r="W2045" i="4"/>
  <c r="V2046" i="4"/>
  <c r="W2046" i="4"/>
  <c r="V2047" i="4"/>
  <c r="W2047" i="4"/>
  <c r="V2048" i="4"/>
  <c r="W2048" i="4"/>
  <c r="V2049" i="4"/>
  <c r="W2049" i="4"/>
  <c r="V2050" i="4"/>
  <c r="W2050" i="4"/>
  <c r="V2051" i="4"/>
  <c r="W2051" i="4"/>
  <c r="V2052" i="4"/>
  <c r="W2052" i="4"/>
  <c r="V2053" i="4"/>
  <c r="W2053" i="4"/>
  <c r="V2054" i="4"/>
  <c r="W2054" i="4"/>
  <c r="V2055" i="4"/>
  <c r="W2055" i="4"/>
  <c r="V2056" i="4"/>
  <c r="W2056" i="4"/>
  <c r="V2057" i="4"/>
  <c r="W2057" i="4"/>
  <c r="V2058" i="4"/>
  <c r="W2058" i="4"/>
  <c r="V2059" i="4"/>
  <c r="W2059" i="4"/>
  <c r="V2060" i="4"/>
  <c r="W2060" i="4"/>
  <c r="V2061" i="4"/>
  <c r="W2061" i="4"/>
  <c r="V2062" i="4"/>
  <c r="W2062" i="4"/>
  <c r="V2063" i="4"/>
  <c r="W2063" i="4"/>
  <c r="V2064" i="4"/>
  <c r="W2064" i="4"/>
  <c r="V2065" i="4"/>
  <c r="W2065" i="4"/>
  <c r="V2066" i="4"/>
  <c r="W2066" i="4"/>
  <c r="V2067" i="4"/>
  <c r="W2067" i="4"/>
  <c r="V2068" i="4"/>
  <c r="W2068" i="4"/>
  <c r="V2069" i="4"/>
  <c r="W2069" i="4"/>
  <c r="V2070" i="4"/>
  <c r="W2070" i="4"/>
  <c r="V2071" i="4"/>
  <c r="W2071" i="4"/>
  <c r="V2072" i="4"/>
  <c r="W2072" i="4"/>
  <c r="V2073" i="4"/>
  <c r="W2073" i="4"/>
  <c r="V2074" i="4"/>
  <c r="W2074" i="4"/>
  <c r="V2075" i="4"/>
  <c r="W2075" i="4"/>
  <c r="V2076" i="4"/>
  <c r="W2076" i="4"/>
  <c r="V2077" i="4"/>
  <c r="W2077" i="4"/>
  <c r="V2078" i="4"/>
  <c r="W2078" i="4"/>
  <c r="V2079" i="4"/>
  <c r="W2079" i="4"/>
  <c r="V2080" i="4"/>
  <c r="W2080" i="4"/>
  <c r="V2081" i="4"/>
  <c r="W2081" i="4"/>
  <c r="V2082" i="4"/>
  <c r="W2082" i="4"/>
  <c r="V2083" i="4"/>
  <c r="W2083" i="4"/>
  <c r="V2084" i="4"/>
  <c r="W2084" i="4"/>
  <c r="V2085" i="4"/>
  <c r="W2085" i="4"/>
  <c r="V2086" i="4"/>
  <c r="W2086" i="4"/>
  <c r="V2087" i="4"/>
  <c r="W2087" i="4"/>
  <c r="V2088" i="4"/>
  <c r="W2088" i="4"/>
  <c r="V2089" i="4"/>
  <c r="W2089" i="4"/>
  <c r="V2090" i="4"/>
  <c r="W2090" i="4"/>
  <c r="V2091" i="4"/>
  <c r="W2091" i="4"/>
  <c r="V2092" i="4"/>
  <c r="W2092" i="4"/>
  <c r="V2093" i="4"/>
  <c r="W2093" i="4"/>
  <c r="V2094" i="4"/>
  <c r="W2094" i="4"/>
  <c r="V2095" i="4"/>
  <c r="W2095" i="4"/>
  <c r="V2096" i="4"/>
  <c r="W2096" i="4"/>
  <c r="V2097" i="4"/>
  <c r="W2097" i="4"/>
  <c r="V2098" i="4"/>
  <c r="W2098" i="4"/>
  <c r="V2099" i="4"/>
  <c r="W2099" i="4"/>
  <c r="V2100" i="4"/>
  <c r="W2100" i="4"/>
  <c r="V2101" i="4"/>
  <c r="W2101" i="4"/>
  <c r="V2102" i="4"/>
  <c r="W2102" i="4"/>
  <c r="V2103" i="4"/>
  <c r="W2103" i="4"/>
  <c r="V2104" i="4"/>
  <c r="W2104" i="4"/>
  <c r="V2105" i="4"/>
  <c r="W2105" i="4"/>
  <c r="V2106" i="4"/>
  <c r="W2106" i="4"/>
  <c r="V2107" i="4"/>
  <c r="W2107" i="4"/>
  <c r="V2108" i="4"/>
  <c r="W2108" i="4"/>
  <c r="V2109" i="4"/>
  <c r="W2109" i="4"/>
  <c r="V2110" i="4"/>
  <c r="W2110" i="4"/>
  <c r="V2111" i="4"/>
  <c r="W2111" i="4"/>
  <c r="V2112" i="4"/>
  <c r="W2112" i="4"/>
  <c r="V2113" i="4"/>
  <c r="W2113" i="4"/>
  <c r="V2114" i="4"/>
  <c r="W2114" i="4"/>
  <c r="V2115" i="4"/>
  <c r="W2115" i="4"/>
  <c r="V2116" i="4"/>
  <c r="W2116" i="4"/>
  <c r="V2117" i="4"/>
  <c r="W2117" i="4"/>
  <c r="V2118" i="4"/>
  <c r="W2118" i="4"/>
  <c r="V2119" i="4"/>
  <c r="W2119" i="4"/>
  <c r="V2120" i="4"/>
  <c r="W2120" i="4"/>
  <c r="V2121" i="4"/>
  <c r="W2121" i="4"/>
  <c r="V2122" i="4"/>
  <c r="W2122" i="4"/>
  <c r="V2123" i="4"/>
  <c r="W2123" i="4"/>
  <c r="V2124" i="4"/>
  <c r="W2124" i="4"/>
  <c r="V2125" i="4"/>
  <c r="W2125" i="4"/>
  <c r="V2126" i="4"/>
  <c r="W2126" i="4"/>
  <c r="V2127" i="4"/>
  <c r="W2127" i="4"/>
  <c r="V2128" i="4"/>
  <c r="W2128" i="4"/>
  <c r="V2129" i="4"/>
  <c r="W2129" i="4"/>
  <c r="V2130" i="4"/>
  <c r="W2130" i="4"/>
  <c r="V2131" i="4"/>
  <c r="W2131" i="4"/>
  <c r="V2132" i="4"/>
  <c r="W2132" i="4"/>
  <c r="V2133" i="4"/>
  <c r="W2133" i="4"/>
  <c r="V2134" i="4"/>
  <c r="W2134" i="4"/>
  <c r="V2135" i="4"/>
  <c r="W2135" i="4"/>
  <c r="V2136" i="4"/>
  <c r="W2136" i="4"/>
  <c r="V2137" i="4"/>
  <c r="W2137" i="4"/>
  <c r="V2138" i="4"/>
  <c r="W2138" i="4"/>
  <c r="V2139" i="4"/>
  <c r="W2139" i="4"/>
  <c r="V2140" i="4"/>
  <c r="W2140" i="4"/>
  <c r="V2141" i="4"/>
  <c r="W2141" i="4"/>
  <c r="V2142" i="4"/>
  <c r="W2142" i="4"/>
  <c r="V2143" i="4"/>
  <c r="W2143" i="4"/>
  <c r="V2144" i="4"/>
  <c r="W2144" i="4"/>
  <c r="V2145" i="4"/>
  <c r="W2145" i="4"/>
  <c r="V2146" i="4"/>
  <c r="W2146" i="4"/>
  <c r="V2147" i="4"/>
  <c r="W2147" i="4"/>
  <c r="V2148" i="4"/>
  <c r="W2148" i="4"/>
  <c r="V2149" i="4"/>
  <c r="W2149" i="4"/>
  <c r="V2150" i="4"/>
  <c r="W2150" i="4"/>
  <c r="V2151" i="4"/>
  <c r="W2151" i="4"/>
  <c r="V2152" i="4"/>
  <c r="W2152" i="4"/>
  <c r="V2153" i="4"/>
  <c r="W2153" i="4"/>
  <c r="V2154" i="4"/>
  <c r="W2154" i="4"/>
  <c r="V2155" i="4"/>
  <c r="W2155" i="4"/>
  <c r="V2156" i="4"/>
  <c r="W2156" i="4"/>
  <c r="V2157" i="4"/>
  <c r="W2157" i="4"/>
  <c r="V2158" i="4"/>
  <c r="W2158" i="4"/>
  <c r="V2159" i="4"/>
  <c r="W2159" i="4"/>
  <c r="V2160" i="4"/>
  <c r="W2160" i="4"/>
  <c r="V2161" i="4"/>
  <c r="W2161" i="4"/>
  <c r="V2162" i="4"/>
  <c r="W2162" i="4"/>
  <c r="V2163" i="4"/>
  <c r="W2163" i="4"/>
  <c r="V2164" i="4"/>
  <c r="W2164" i="4"/>
  <c r="V2165" i="4"/>
  <c r="W2165" i="4"/>
  <c r="V2166" i="4"/>
  <c r="W2166" i="4"/>
  <c r="V2167" i="4"/>
  <c r="W2167" i="4"/>
  <c r="V2168" i="4"/>
  <c r="W2168" i="4"/>
  <c r="V2169" i="4"/>
  <c r="W2169" i="4"/>
  <c r="V2170" i="4"/>
  <c r="W2170" i="4"/>
  <c r="V2171" i="4"/>
  <c r="W2171" i="4"/>
  <c r="V2172" i="4"/>
  <c r="W2172" i="4"/>
  <c r="V2173" i="4"/>
  <c r="W2173" i="4"/>
  <c r="V2174" i="4"/>
  <c r="W2174" i="4"/>
  <c r="V2175" i="4"/>
  <c r="W2175" i="4"/>
  <c r="V2176" i="4"/>
  <c r="W2176" i="4"/>
  <c r="V2177" i="4"/>
  <c r="W2177" i="4"/>
  <c r="V2178" i="4"/>
  <c r="W2178" i="4"/>
  <c r="V2179" i="4"/>
  <c r="W2179" i="4"/>
  <c r="V2180" i="4"/>
  <c r="W2180" i="4"/>
  <c r="V2181" i="4"/>
  <c r="W2181" i="4"/>
  <c r="V2182" i="4"/>
  <c r="W2182" i="4"/>
  <c r="V2183" i="4"/>
  <c r="W2183" i="4"/>
  <c r="V2184" i="4"/>
  <c r="W2184" i="4"/>
  <c r="V2185" i="4"/>
  <c r="W2185" i="4"/>
  <c r="V2186" i="4"/>
  <c r="W2186" i="4"/>
  <c r="V2187" i="4"/>
  <c r="W2187" i="4"/>
  <c r="V2188" i="4"/>
  <c r="W2188" i="4"/>
  <c r="V2189" i="4"/>
  <c r="W2189" i="4"/>
  <c r="V2190" i="4"/>
  <c r="W2190" i="4"/>
  <c r="V2191" i="4"/>
  <c r="W2191" i="4"/>
  <c r="V2192" i="4"/>
  <c r="W2192" i="4"/>
  <c r="V2193" i="4"/>
  <c r="W2193" i="4"/>
  <c r="V2194" i="4"/>
  <c r="W2194" i="4"/>
  <c r="V2195" i="4"/>
  <c r="W2195" i="4"/>
  <c r="V2196" i="4"/>
  <c r="W2196" i="4"/>
  <c r="V2197" i="4"/>
  <c r="W2197" i="4"/>
  <c r="V2198" i="4"/>
  <c r="W2198" i="4"/>
  <c r="V2199" i="4"/>
  <c r="W2199" i="4"/>
  <c r="V2200" i="4"/>
  <c r="W2200" i="4"/>
  <c r="V2201" i="4"/>
  <c r="W2201" i="4"/>
  <c r="V2202" i="4"/>
  <c r="W2202" i="4"/>
  <c r="V2203" i="4"/>
  <c r="W2203" i="4"/>
  <c r="V2204" i="4"/>
  <c r="W2204" i="4"/>
  <c r="V2205" i="4"/>
  <c r="W2205" i="4"/>
  <c r="V2206" i="4"/>
  <c r="W2206" i="4"/>
  <c r="V2207" i="4"/>
  <c r="W2207" i="4"/>
  <c r="V2208" i="4"/>
  <c r="W2208" i="4"/>
  <c r="V2209" i="4"/>
  <c r="W2209" i="4"/>
  <c r="V2210" i="4"/>
  <c r="W2210" i="4"/>
  <c r="V2211" i="4"/>
  <c r="W2211" i="4"/>
  <c r="V2212" i="4"/>
  <c r="W2212" i="4"/>
  <c r="V2213" i="4"/>
  <c r="W2213" i="4"/>
  <c r="V2214" i="4"/>
  <c r="W2214" i="4"/>
  <c r="V2215" i="4"/>
  <c r="W2215" i="4"/>
  <c r="V2216" i="4"/>
  <c r="W2216" i="4"/>
  <c r="V2217" i="4"/>
  <c r="W2217" i="4"/>
  <c r="V2218" i="4"/>
  <c r="W2218" i="4"/>
  <c r="V2219" i="4"/>
  <c r="W2219" i="4"/>
  <c r="V2220" i="4"/>
  <c r="W2220" i="4"/>
  <c r="V2221" i="4"/>
  <c r="W2221" i="4"/>
  <c r="V2222" i="4"/>
  <c r="W2222" i="4"/>
  <c r="V2223" i="4"/>
  <c r="W2223" i="4"/>
  <c r="V2224" i="4"/>
  <c r="W2224" i="4"/>
  <c r="V2225" i="4"/>
  <c r="W2225" i="4"/>
  <c r="V2226" i="4"/>
  <c r="W2226" i="4"/>
  <c r="V2227" i="4"/>
  <c r="W2227" i="4"/>
  <c r="V2228" i="4"/>
  <c r="W2228" i="4"/>
  <c r="V2229" i="4"/>
  <c r="W2229" i="4"/>
  <c r="V2230" i="4"/>
  <c r="W2230" i="4"/>
  <c r="V2231" i="4"/>
  <c r="W2231" i="4"/>
  <c r="V2232" i="4"/>
  <c r="W2232" i="4"/>
  <c r="V2233" i="4"/>
  <c r="W2233" i="4"/>
  <c r="V2234" i="4"/>
  <c r="W2234" i="4"/>
  <c r="V2235" i="4"/>
  <c r="W2235" i="4"/>
  <c r="V2236" i="4"/>
  <c r="W2236" i="4"/>
  <c r="V2237" i="4"/>
  <c r="W2237" i="4"/>
  <c r="V2238" i="4"/>
  <c r="W2238" i="4"/>
  <c r="V2239" i="4"/>
  <c r="W2239" i="4"/>
  <c r="V2240" i="4"/>
  <c r="W2240" i="4"/>
  <c r="V2241" i="4"/>
  <c r="W2241" i="4"/>
  <c r="V2242" i="4"/>
  <c r="W2242" i="4"/>
  <c r="V2243" i="4"/>
  <c r="W2243" i="4"/>
  <c r="V2244" i="4"/>
  <c r="W2244" i="4"/>
  <c r="V2245" i="4"/>
  <c r="W2245" i="4"/>
  <c r="V2246" i="4"/>
  <c r="W2246" i="4"/>
  <c r="V2247" i="4"/>
  <c r="W2247" i="4"/>
  <c r="V2248" i="4"/>
  <c r="W2248" i="4"/>
  <c r="V2249" i="4"/>
  <c r="W2249" i="4"/>
  <c r="V2250" i="4"/>
  <c r="W2250" i="4"/>
  <c r="V2251" i="4"/>
  <c r="W2251" i="4"/>
  <c r="V2252" i="4"/>
  <c r="W2252" i="4"/>
  <c r="V2253" i="4"/>
  <c r="W2253" i="4"/>
  <c r="V2254" i="4"/>
  <c r="W2254" i="4"/>
  <c r="V2255" i="4"/>
  <c r="W2255" i="4"/>
  <c r="V2256" i="4"/>
  <c r="W2256" i="4"/>
  <c r="V2257" i="4"/>
  <c r="W2257" i="4"/>
  <c r="V2258" i="4"/>
  <c r="W2258" i="4"/>
  <c r="V2259" i="4"/>
  <c r="W2259" i="4"/>
  <c r="V2260" i="4"/>
  <c r="W2260" i="4"/>
  <c r="V2261" i="4"/>
  <c r="W2261" i="4"/>
  <c r="V2262" i="4"/>
  <c r="W2262" i="4"/>
  <c r="V2263" i="4"/>
  <c r="W2263" i="4"/>
  <c r="V2264" i="4"/>
  <c r="W2264" i="4"/>
  <c r="V2265" i="4"/>
  <c r="W2265" i="4"/>
  <c r="V2266" i="4"/>
  <c r="W2266" i="4"/>
  <c r="V2267" i="4"/>
  <c r="W2267" i="4"/>
  <c r="V2268" i="4"/>
  <c r="W2268" i="4"/>
  <c r="V2269" i="4"/>
  <c r="W2269" i="4"/>
  <c r="V2270" i="4"/>
  <c r="W2270" i="4"/>
  <c r="V2271" i="4"/>
  <c r="W2271" i="4"/>
  <c r="V2272" i="4"/>
  <c r="W2272" i="4"/>
  <c r="V2273" i="4"/>
  <c r="W2273" i="4"/>
  <c r="V2274" i="4"/>
  <c r="W2274" i="4"/>
  <c r="V2275" i="4"/>
  <c r="W2275" i="4"/>
  <c r="V2276" i="4"/>
  <c r="W2276" i="4"/>
  <c r="V2277" i="4"/>
  <c r="W2277" i="4"/>
  <c r="V2278" i="4"/>
  <c r="W2278" i="4"/>
  <c r="V2279" i="4"/>
  <c r="W2279" i="4"/>
  <c r="V2280" i="4"/>
  <c r="W2280" i="4"/>
  <c r="V2281" i="4"/>
  <c r="W2281" i="4"/>
  <c r="V2282" i="4"/>
  <c r="W2282" i="4"/>
  <c r="V2283" i="4"/>
  <c r="W2283" i="4"/>
  <c r="V2284" i="4"/>
  <c r="W2284" i="4"/>
  <c r="V2285" i="4"/>
  <c r="W2285" i="4"/>
  <c r="V2286" i="4"/>
  <c r="W2286" i="4"/>
  <c r="V2287" i="4"/>
  <c r="W2287" i="4"/>
  <c r="V2288" i="4"/>
  <c r="W2288" i="4"/>
  <c r="V2289" i="4"/>
  <c r="W2289" i="4"/>
  <c r="V2290" i="4"/>
  <c r="W2290" i="4"/>
  <c r="V2291" i="4"/>
  <c r="W2291" i="4"/>
  <c r="V2292" i="4"/>
  <c r="W2292" i="4"/>
  <c r="V2293" i="4"/>
  <c r="W2293" i="4"/>
  <c r="V2294" i="4"/>
  <c r="W2294" i="4"/>
  <c r="V2295" i="4"/>
  <c r="W2295" i="4"/>
  <c r="V2296" i="4"/>
  <c r="W2296" i="4"/>
  <c r="V2297" i="4"/>
  <c r="W2297" i="4"/>
  <c r="V2298" i="4"/>
  <c r="W2298" i="4"/>
  <c r="V2299" i="4"/>
  <c r="W2299" i="4"/>
  <c r="V2300" i="4"/>
  <c r="W2300" i="4"/>
  <c r="V2301" i="4"/>
  <c r="W2301" i="4"/>
  <c r="V2302" i="4"/>
  <c r="W2302" i="4"/>
  <c r="V2303" i="4"/>
  <c r="W2303" i="4"/>
  <c r="V2304" i="4"/>
  <c r="W2304" i="4"/>
  <c r="V2305" i="4"/>
  <c r="W2305" i="4"/>
  <c r="V2306" i="4"/>
  <c r="W2306" i="4"/>
  <c r="V2307" i="4"/>
  <c r="W2307" i="4"/>
  <c r="V2308" i="4"/>
  <c r="W2308" i="4"/>
  <c r="V2309" i="4"/>
  <c r="W2309" i="4"/>
  <c r="V2310" i="4"/>
  <c r="W2310" i="4"/>
  <c r="V2311" i="4"/>
  <c r="W2311" i="4"/>
  <c r="V2312" i="4"/>
  <c r="W2312" i="4"/>
  <c r="V2313" i="4"/>
  <c r="W2313" i="4"/>
  <c r="V2314" i="4"/>
  <c r="W2314" i="4"/>
  <c r="V2315" i="4"/>
  <c r="W2315" i="4"/>
  <c r="V2316" i="4"/>
  <c r="W2316" i="4"/>
  <c r="V2317" i="4"/>
  <c r="W2317" i="4"/>
  <c r="V2318" i="4"/>
  <c r="W2318" i="4"/>
  <c r="V2319" i="4"/>
  <c r="W2319" i="4"/>
  <c r="V2320" i="4"/>
  <c r="W2320" i="4"/>
  <c r="V2321" i="4"/>
  <c r="W2321" i="4"/>
  <c r="V2322" i="4"/>
  <c r="W2322" i="4"/>
  <c r="V2323" i="4"/>
  <c r="W2323" i="4"/>
  <c r="V2324" i="4"/>
  <c r="W2324" i="4"/>
  <c r="V2325" i="4"/>
  <c r="W2325" i="4"/>
  <c r="V2326" i="4"/>
  <c r="W2326" i="4"/>
  <c r="V2327" i="4"/>
  <c r="W2327" i="4"/>
  <c r="V2328" i="4"/>
  <c r="W2328" i="4"/>
  <c r="V2329" i="4"/>
  <c r="W2329" i="4"/>
  <c r="V2330" i="4"/>
  <c r="W2330" i="4"/>
  <c r="V2331" i="4"/>
  <c r="W2331" i="4"/>
  <c r="V2332" i="4"/>
  <c r="W2332" i="4"/>
  <c r="V2333" i="4"/>
  <c r="W2333" i="4"/>
  <c r="V2334" i="4"/>
  <c r="W2334" i="4"/>
  <c r="V2335" i="4"/>
  <c r="W2335" i="4"/>
  <c r="V2336" i="4"/>
  <c r="W2336" i="4"/>
  <c r="V2337" i="4"/>
  <c r="W2337" i="4"/>
  <c r="V2338" i="4"/>
  <c r="W2338" i="4"/>
  <c r="V2339" i="4"/>
  <c r="W2339" i="4"/>
  <c r="V2340" i="4"/>
  <c r="W2340" i="4"/>
  <c r="V2341" i="4"/>
  <c r="W2341" i="4"/>
  <c r="V2342" i="4"/>
  <c r="W2342" i="4"/>
  <c r="V2343" i="4"/>
  <c r="W2343" i="4"/>
  <c r="V2344" i="4"/>
  <c r="W2344" i="4"/>
  <c r="V2345" i="4"/>
  <c r="W2345" i="4"/>
  <c r="V2346" i="4"/>
  <c r="W2346" i="4"/>
  <c r="V2347" i="4"/>
  <c r="W2347" i="4"/>
  <c r="V2348" i="4"/>
  <c r="W2348" i="4"/>
  <c r="V2349" i="4"/>
  <c r="W2349" i="4"/>
  <c r="V2350" i="4"/>
  <c r="W2350" i="4"/>
  <c r="V2351" i="4"/>
  <c r="W2351" i="4"/>
  <c r="V2352" i="4"/>
  <c r="W2352" i="4"/>
  <c r="V2353" i="4"/>
  <c r="W2353" i="4"/>
  <c r="V2354" i="4"/>
  <c r="W2354" i="4"/>
  <c r="V2355" i="4"/>
  <c r="W2355" i="4"/>
  <c r="V2356" i="4"/>
  <c r="W2356" i="4"/>
  <c r="V2357" i="4"/>
  <c r="W2357" i="4"/>
  <c r="V2358" i="4"/>
  <c r="W2358" i="4"/>
  <c r="V2359" i="4"/>
  <c r="W2359" i="4"/>
  <c r="V2360" i="4"/>
  <c r="W2360" i="4"/>
  <c r="V2361" i="4"/>
  <c r="W2361" i="4"/>
  <c r="V2362" i="4"/>
  <c r="W2362" i="4"/>
  <c r="V2363" i="4"/>
  <c r="W2363" i="4"/>
  <c r="V2364" i="4"/>
  <c r="W2364" i="4"/>
  <c r="V2365" i="4"/>
  <c r="W2365" i="4"/>
  <c r="V2366" i="4"/>
  <c r="W2366" i="4"/>
  <c r="V2367" i="4"/>
  <c r="W2367" i="4"/>
  <c r="V2368" i="4"/>
  <c r="W2368" i="4"/>
  <c r="V2369" i="4"/>
  <c r="W2369" i="4"/>
  <c r="V2370" i="4"/>
  <c r="W2370" i="4"/>
  <c r="V2371" i="4"/>
  <c r="W2371" i="4"/>
  <c r="V2372" i="4"/>
  <c r="W2372" i="4"/>
  <c r="V2373" i="4"/>
  <c r="W2373" i="4"/>
  <c r="V2374" i="4"/>
  <c r="W2374" i="4"/>
  <c r="V2375" i="4"/>
  <c r="W2375" i="4"/>
  <c r="V2376" i="4"/>
  <c r="W2376" i="4"/>
  <c r="V2377" i="4"/>
  <c r="W2377" i="4"/>
  <c r="V2378" i="4"/>
  <c r="W2378" i="4"/>
  <c r="V2379" i="4"/>
  <c r="W2379" i="4"/>
  <c r="V2380" i="4"/>
  <c r="W2380" i="4"/>
  <c r="V2381" i="4"/>
  <c r="W2381" i="4"/>
  <c r="V2382" i="4"/>
  <c r="W2382" i="4"/>
  <c r="V2383" i="4"/>
  <c r="W2383" i="4"/>
  <c r="V2384" i="4"/>
  <c r="W2384" i="4"/>
  <c r="V2385" i="4"/>
  <c r="W2385" i="4"/>
  <c r="V2386" i="4"/>
  <c r="W2386" i="4"/>
  <c r="V2387" i="4"/>
  <c r="W2387" i="4"/>
  <c r="V2388" i="4"/>
  <c r="W2388" i="4"/>
  <c r="V2389" i="4"/>
  <c r="W2389" i="4"/>
  <c r="V2390" i="4"/>
  <c r="W2390" i="4"/>
  <c r="V2391" i="4"/>
  <c r="W2391" i="4"/>
  <c r="V2392" i="4"/>
  <c r="W2392" i="4"/>
  <c r="V2393" i="4"/>
  <c r="W2393" i="4"/>
  <c r="V2394" i="4"/>
  <c r="W2394" i="4"/>
  <c r="V2395" i="4"/>
  <c r="W2395" i="4"/>
  <c r="V2396" i="4"/>
  <c r="W2396" i="4"/>
  <c r="V2397" i="4"/>
  <c r="W2397" i="4"/>
  <c r="V2398" i="4"/>
  <c r="W2398" i="4"/>
  <c r="V2399" i="4"/>
  <c r="W2399" i="4"/>
  <c r="V2400" i="4"/>
  <c r="W2400" i="4"/>
  <c r="V2401" i="4"/>
  <c r="W2401" i="4"/>
  <c r="V2402" i="4"/>
  <c r="W2402" i="4"/>
  <c r="V2403" i="4"/>
  <c r="W2403" i="4"/>
  <c r="V2404" i="4"/>
  <c r="W2404" i="4"/>
  <c r="V2405" i="4"/>
  <c r="W2405" i="4"/>
  <c r="V2406" i="4"/>
  <c r="W2406" i="4"/>
  <c r="V2407" i="4"/>
  <c r="W2407" i="4"/>
  <c r="V2408" i="4"/>
  <c r="W2408" i="4"/>
  <c r="V2409" i="4"/>
  <c r="W2409" i="4"/>
  <c r="V2410" i="4"/>
  <c r="W2410" i="4"/>
  <c r="V2411" i="4"/>
  <c r="W2411" i="4"/>
  <c r="V2412" i="4"/>
  <c r="W2412" i="4"/>
  <c r="V2413" i="4"/>
  <c r="W2413" i="4"/>
  <c r="V2414" i="4"/>
  <c r="W2414" i="4"/>
  <c r="V2415" i="4"/>
  <c r="W2415" i="4"/>
  <c r="V2416" i="4"/>
  <c r="W2416" i="4"/>
  <c r="V2417" i="4"/>
  <c r="W2417" i="4"/>
  <c r="V2418" i="4"/>
  <c r="W2418" i="4"/>
  <c r="V2419" i="4"/>
  <c r="W2419" i="4"/>
  <c r="V2420" i="4"/>
  <c r="W2420" i="4"/>
  <c r="V2421" i="4"/>
  <c r="W2421" i="4"/>
  <c r="V2422" i="4"/>
  <c r="W2422" i="4"/>
  <c r="V2423" i="4"/>
  <c r="W2423" i="4"/>
  <c r="V2424" i="4"/>
  <c r="W2424" i="4"/>
  <c r="V2425" i="4"/>
  <c r="W2425" i="4"/>
  <c r="V2426" i="4"/>
  <c r="W2426" i="4"/>
  <c r="V2427" i="4"/>
  <c r="W2427" i="4"/>
  <c r="V2428" i="4"/>
  <c r="W2428" i="4"/>
  <c r="V2429" i="4"/>
  <c r="W2429" i="4"/>
  <c r="V2430" i="4"/>
  <c r="W2430" i="4"/>
  <c r="V2431" i="4"/>
  <c r="W2431" i="4"/>
  <c r="V2432" i="4"/>
  <c r="W2432" i="4"/>
  <c r="V2433" i="4"/>
  <c r="W2433" i="4"/>
  <c r="V2434" i="4"/>
  <c r="W2434" i="4"/>
  <c r="V2435" i="4"/>
  <c r="W2435" i="4"/>
  <c r="V2436" i="4"/>
  <c r="W2436" i="4"/>
  <c r="V2437" i="4"/>
  <c r="W2437" i="4"/>
  <c r="V2438" i="4"/>
  <c r="W2438" i="4"/>
  <c r="V2439" i="4"/>
  <c r="W2439" i="4"/>
  <c r="V2440" i="4"/>
  <c r="W2440" i="4"/>
  <c r="V2441" i="4"/>
  <c r="W2441" i="4"/>
  <c r="V2442" i="4"/>
  <c r="W2442" i="4"/>
  <c r="V2443" i="4"/>
  <c r="W2443" i="4"/>
  <c r="V2444" i="4"/>
  <c r="W2444" i="4"/>
  <c r="V2445" i="4"/>
  <c r="W2445" i="4"/>
  <c r="V2446" i="4"/>
  <c r="W2446" i="4"/>
  <c r="V2447" i="4"/>
  <c r="W2447" i="4"/>
  <c r="V2448" i="4"/>
  <c r="W2448" i="4"/>
  <c r="V2449" i="4"/>
  <c r="W2449" i="4"/>
  <c r="V2450" i="4"/>
  <c r="W2450" i="4"/>
  <c r="V2451" i="4"/>
  <c r="W2451" i="4"/>
  <c r="V2452" i="4"/>
  <c r="W2452" i="4"/>
  <c r="V2453" i="4"/>
  <c r="W2453" i="4"/>
  <c r="V2454" i="4"/>
  <c r="W2454" i="4"/>
  <c r="V2455" i="4"/>
  <c r="W2455" i="4"/>
  <c r="V2456" i="4"/>
  <c r="W2456" i="4"/>
  <c r="V2457" i="4"/>
  <c r="W2457" i="4"/>
  <c r="V2458" i="4"/>
  <c r="W2458" i="4"/>
  <c r="V2459" i="4"/>
  <c r="W2459" i="4"/>
  <c r="V2460" i="4"/>
  <c r="W2460" i="4"/>
  <c r="V2461" i="4"/>
  <c r="W2461" i="4"/>
  <c r="V2462" i="4"/>
  <c r="W2462" i="4"/>
  <c r="V2463" i="4"/>
  <c r="W2463" i="4"/>
  <c r="V2464" i="4"/>
  <c r="W2464" i="4"/>
  <c r="V2465" i="4"/>
  <c r="W2465" i="4"/>
  <c r="V2466" i="4"/>
  <c r="W2466" i="4"/>
  <c r="V2467" i="4"/>
  <c r="W2467" i="4"/>
  <c r="V2468" i="4"/>
  <c r="W2468" i="4"/>
  <c r="V2469" i="4"/>
  <c r="W2469" i="4"/>
  <c r="V2470" i="4"/>
  <c r="W2470" i="4"/>
  <c r="V2471" i="4"/>
  <c r="W2471" i="4"/>
  <c r="V2472" i="4"/>
  <c r="W2472" i="4"/>
  <c r="V2473" i="4"/>
  <c r="W2473" i="4"/>
  <c r="V2474" i="4"/>
  <c r="W2474" i="4"/>
  <c r="V2475" i="4"/>
  <c r="W2475" i="4"/>
  <c r="V2476" i="4"/>
  <c r="W2476" i="4"/>
  <c r="V2477" i="4"/>
  <c r="W2477" i="4"/>
  <c r="V2478" i="4"/>
  <c r="W2478" i="4"/>
  <c r="V2479" i="4"/>
  <c r="W2479" i="4"/>
  <c r="V2480" i="4"/>
  <c r="W2480" i="4"/>
  <c r="V2481" i="4"/>
  <c r="W2481" i="4"/>
  <c r="V2482" i="4"/>
  <c r="W2482" i="4"/>
  <c r="V2483" i="4"/>
  <c r="W2483" i="4"/>
  <c r="V2484" i="4"/>
  <c r="W2484" i="4"/>
  <c r="V2485" i="4"/>
  <c r="W2485" i="4"/>
  <c r="V2486" i="4"/>
  <c r="W2486" i="4"/>
  <c r="V2487" i="4"/>
  <c r="W2487" i="4"/>
  <c r="V2488" i="4"/>
  <c r="W2488" i="4"/>
  <c r="V2489" i="4"/>
  <c r="W2489" i="4"/>
  <c r="V2490" i="4"/>
  <c r="W2490" i="4"/>
  <c r="V2491" i="4"/>
  <c r="W2491" i="4"/>
  <c r="V2492" i="4"/>
  <c r="W2492" i="4"/>
  <c r="V2493" i="4"/>
  <c r="W2493" i="4"/>
  <c r="V2494" i="4"/>
  <c r="W2494" i="4"/>
  <c r="V2495" i="4"/>
  <c r="W2495" i="4"/>
  <c r="V2496" i="4"/>
  <c r="W2496" i="4"/>
  <c r="V2497" i="4"/>
  <c r="W2497" i="4"/>
  <c r="V2498" i="4"/>
  <c r="W2498" i="4"/>
  <c r="V2499" i="4"/>
  <c r="W2499" i="4"/>
  <c r="V2500" i="4"/>
  <c r="W2500" i="4"/>
  <c r="V2501" i="4"/>
  <c r="W2501" i="4"/>
  <c r="V2502" i="4"/>
  <c r="W2502" i="4"/>
  <c r="V2503" i="4"/>
  <c r="W2503" i="4"/>
  <c r="V2504" i="4"/>
  <c r="W2504" i="4"/>
  <c r="V2505" i="4"/>
  <c r="W2505" i="4"/>
  <c r="V2506" i="4"/>
  <c r="W2506" i="4"/>
  <c r="V2507" i="4"/>
  <c r="W2507" i="4"/>
  <c r="V2508" i="4"/>
  <c r="W2508" i="4"/>
  <c r="V2509" i="4"/>
  <c r="W2509" i="4"/>
  <c r="V2510" i="4"/>
  <c r="W2510" i="4"/>
  <c r="V2511" i="4"/>
  <c r="W2511" i="4"/>
  <c r="V2512" i="4"/>
  <c r="W2512" i="4"/>
  <c r="V2513" i="4"/>
  <c r="W2513" i="4"/>
  <c r="V2514" i="4"/>
  <c r="W2514" i="4"/>
  <c r="V2515" i="4"/>
  <c r="W2515" i="4"/>
  <c r="V2516" i="4"/>
  <c r="W2516" i="4"/>
  <c r="V2517" i="4"/>
  <c r="W2517" i="4"/>
  <c r="V2518" i="4"/>
  <c r="W2518" i="4"/>
  <c r="V2519" i="4"/>
  <c r="W2519" i="4"/>
  <c r="V2520" i="4"/>
  <c r="W2520" i="4"/>
  <c r="V2521" i="4"/>
  <c r="W2521" i="4"/>
  <c r="V2522" i="4"/>
  <c r="W2522" i="4"/>
  <c r="V2523" i="4"/>
  <c r="W2523" i="4"/>
  <c r="V2524" i="4"/>
  <c r="W2524" i="4"/>
  <c r="V2525" i="4"/>
  <c r="W2525" i="4"/>
  <c r="V2526" i="4"/>
  <c r="W2526" i="4"/>
  <c r="V2527" i="4"/>
  <c r="W2527" i="4"/>
  <c r="V2528" i="4"/>
  <c r="W2528" i="4"/>
  <c r="V2529" i="4"/>
  <c r="W2529" i="4"/>
  <c r="V2530" i="4"/>
  <c r="W2530" i="4"/>
  <c r="V2531" i="4"/>
  <c r="W2531" i="4"/>
  <c r="V2532" i="4"/>
  <c r="W2532" i="4"/>
  <c r="V2533" i="4"/>
  <c r="W2533" i="4"/>
  <c r="V2534" i="4"/>
  <c r="W2534" i="4"/>
  <c r="V2535" i="4"/>
  <c r="W2535" i="4"/>
  <c r="V2536" i="4"/>
  <c r="W2536" i="4"/>
  <c r="V2537" i="4"/>
  <c r="W2537" i="4"/>
  <c r="V2538" i="4"/>
  <c r="W2538" i="4"/>
  <c r="V2539" i="4"/>
  <c r="W2539" i="4"/>
  <c r="V2540" i="4"/>
  <c r="W2540" i="4"/>
  <c r="V2541" i="4"/>
  <c r="W2541" i="4"/>
  <c r="V2542" i="4"/>
  <c r="W2542" i="4"/>
  <c r="V2543" i="4"/>
  <c r="W2543" i="4"/>
  <c r="V2544" i="4"/>
  <c r="W2544" i="4"/>
  <c r="V2545" i="4"/>
  <c r="W2545" i="4"/>
  <c r="V2546" i="4"/>
  <c r="W2546" i="4"/>
  <c r="V2547" i="4"/>
  <c r="W2547" i="4"/>
  <c r="V2548" i="4"/>
  <c r="W2548" i="4"/>
  <c r="V2549" i="4"/>
  <c r="W2549" i="4"/>
  <c r="V2550" i="4"/>
  <c r="W2550" i="4"/>
  <c r="V2551" i="4"/>
  <c r="W2551" i="4"/>
  <c r="V2552" i="4"/>
  <c r="W2552" i="4"/>
  <c r="V2553" i="4"/>
  <c r="W2553" i="4"/>
  <c r="V2554" i="4"/>
  <c r="W2554" i="4"/>
  <c r="V2555" i="4"/>
  <c r="W2555" i="4"/>
  <c r="V2556" i="4"/>
  <c r="W2556" i="4"/>
  <c r="V2557" i="4"/>
  <c r="W2557" i="4"/>
  <c r="V2558" i="4"/>
  <c r="W2558" i="4"/>
  <c r="V2559" i="4"/>
  <c r="W2559" i="4"/>
  <c r="V2560" i="4"/>
  <c r="W2560" i="4"/>
  <c r="V2561" i="4"/>
  <c r="W2561" i="4"/>
  <c r="V2562" i="4"/>
  <c r="W2562" i="4"/>
  <c r="V2563" i="4"/>
  <c r="W2563" i="4"/>
  <c r="V2564" i="4"/>
  <c r="W2564" i="4"/>
  <c r="V2565" i="4"/>
  <c r="W2565" i="4"/>
  <c r="V2566" i="4"/>
  <c r="W2566" i="4"/>
  <c r="V2567" i="4"/>
  <c r="W2567" i="4"/>
  <c r="V2568" i="4"/>
  <c r="W2568" i="4"/>
  <c r="V2569" i="4"/>
  <c r="W2569" i="4"/>
  <c r="V2570" i="4"/>
  <c r="W2570" i="4"/>
  <c r="V2571" i="4"/>
  <c r="W2571" i="4"/>
  <c r="V2572" i="4"/>
  <c r="W2572" i="4"/>
  <c r="V2573" i="4"/>
  <c r="W2573" i="4"/>
  <c r="V2574" i="4"/>
  <c r="W2574" i="4"/>
  <c r="V2575" i="4"/>
  <c r="W2575" i="4"/>
  <c r="V2576" i="4"/>
  <c r="W2576" i="4"/>
  <c r="V2577" i="4"/>
  <c r="W2577" i="4"/>
  <c r="V2578" i="4"/>
  <c r="W2578" i="4"/>
  <c r="V2579" i="4"/>
  <c r="W2579" i="4"/>
  <c r="V2580" i="4"/>
  <c r="W2580" i="4"/>
  <c r="V2581" i="4"/>
  <c r="W2581" i="4"/>
  <c r="V2582" i="4"/>
  <c r="W2582" i="4"/>
  <c r="V2583" i="4"/>
  <c r="W2583" i="4"/>
  <c r="V2584" i="4"/>
  <c r="W2584" i="4"/>
  <c r="V2585" i="4"/>
  <c r="W2585" i="4"/>
  <c r="V2586" i="4"/>
  <c r="W2586" i="4"/>
  <c r="V2587" i="4"/>
  <c r="W2587" i="4"/>
  <c r="V2588" i="4"/>
  <c r="W2588" i="4"/>
  <c r="V2589" i="4"/>
  <c r="W2589" i="4"/>
  <c r="V2590" i="4"/>
  <c r="W2590" i="4"/>
  <c r="V2591" i="4"/>
  <c r="W2591" i="4"/>
  <c r="V2592" i="4"/>
  <c r="W2592" i="4"/>
  <c r="V2593" i="4"/>
  <c r="W2593" i="4"/>
  <c r="V2594" i="4"/>
  <c r="W2594" i="4"/>
  <c r="V2595" i="4"/>
  <c r="W2595" i="4"/>
  <c r="V2596" i="4"/>
  <c r="W2596" i="4"/>
  <c r="V2597" i="4"/>
  <c r="W2597" i="4"/>
  <c r="V2598" i="4"/>
  <c r="W2598" i="4"/>
  <c r="V2599" i="4"/>
  <c r="W2599" i="4"/>
  <c r="V2600" i="4"/>
  <c r="W2600" i="4"/>
  <c r="V2601" i="4"/>
  <c r="W2601" i="4"/>
  <c r="V2602" i="4"/>
  <c r="W2602" i="4"/>
  <c r="V2603" i="4"/>
  <c r="W2603" i="4"/>
  <c r="V2604" i="4"/>
  <c r="W2604" i="4"/>
  <c r="V2605" i="4"/>
  <c r="W2605" i="4"/>
  <c r="V2606" i="4"/>
  <c r="W2606" i="4"/>
  <c r="V2607" i="4"/>
  <c r="W2607" i="4"/>
  <c r="V2608" i="4"/>
  <c r="W2608" i="4"/>
  <c r="V2609" i="4"/>
  <c r="W2609" i="4"/>
  <c r="V2610" i="4"/>
  <c r="W2610" i="4"/>
  <c r="V2611" i="4"/>
  <c r="W2611" i="4"/>
  <c r="V2612" i="4"/>
  <c r="W2612" i="4"/>
  <c r="V2613" i="4"/>
  <c r="W2613" i="4"/>
  <c r="V2614" i="4"/>
  <c r="W2614" i="4"/>
  <c r="V2615" i="4"/>
  <c r="W2615" i="4"/>
  <c r="V2616" i="4"/>
  <c r="W2616" i="4"/>
  <c r="V2617" i="4"/>
  <c r="W2617" i="4"/>
  <c r="V2618" i="4"/>
  <c r="W2618" i="4"/>
  <c r="V2619" i="4"/>
  <c r="W2619" i="4"/>
  <c r="V2620" i="4"/>
  <c r="W2620" i="4"/>
  <c r="V2621" i="4"/>
  <c r="W2621" i="4"/>
  <c r="V2622" i="4"/>
  <c r="W2622" i="4"/>
  <c r="V2623" i="4"/>
  <c r="W2623" i="4"/>
  <c r="V2624" i="4"/>
  <c r="W2624" i="4"/>
  <c r="V2625" i="4"/>
  <c r="W2625" i="4"/>
  <c r="V2626" i="4"/>
  <c r="W2626" i="4"/>
  <c r="V2627" i="4"/>
  <c r="W2627" i="4"/>
  <c r="V2628" i="4"/>
  <c r="W2628" i="4"/>
  <c r="V2629" i="4"/>
  <c r="W2629" i="4"/>
  <c r="V2630" i="4"/>
  <c r="W2630" i="4"/>
  <c r="V2631" i="4"/>
  <c r="W2631" i="4"/>
  <c r="V2632" i="4"/>
  <c r="W2632" i="4"/>
  <c r="V2633" i="4"/>
  <c r="W2633" i="4"/>
  <c r="V2634" i="4"/>
  <c r="W2634" i="4"/>
  <c r="V2635" i="4"/>
  <c r="W2635" i="4"/>
  <c r="V2636" i="4"/>
  <c r="W2636" i="4"/>
  <c r="V2637" i="4"/>
  <c r="W2637" i="4"/>
  <c r="V2638" i="4"/>
  <c r="W2638" i="4"/>
  <c r="V2639" i="4"/>
  <c r="W2639" i="4"/>
  <c r="V2640" i="4"/>
  <c r="W2640" i="4"/>
  <c r="V2641" i="4"/>
  <c r="W2641" i="4"/>
  <c r="V2642" i="4"/>
  <c r="W2642" i="4"/>
  <c r="V2643" i="4"/>
  <c r="W2643" i="4"/>
  <c r="V2644" i="4"/>
  <c r="W2644" i="4"/>
  <c r="V2645" i="4"/>
  <c r="W2645" i="4"/>
  <c r="V2646" i="4"/>
  <c r="W2646" i="4"/>
  <c r="V2647" i="4"/>
  <c r="W2647" i="4"/>
  <c r="V2648" i="4"/>
  <c r="W2648" i="4"/>
  <c r="V2649" i="4"/>
  <c r="W2649" i="4"/>
  <c r="V2650" i="4"/>
  <c r="W2650" i="4"/>
  <c r="V2651" i="4"/>
  <c r="W2651" i="4"/>
  <c r="V2652" i="4"/>
  <c r="W2652" i="4"/>
  <c r="V2653" i="4"/>
  <c r="W2653" i="4"/>
  <c r="V2654" i="4"/>
  <c r="W2654" i="4"/>
  <c r="V2655" i="4"/>
  <c r="W2655" i="4"/>
  <c r="V2656" i="4"/>
  <c r="W2656" i="4"/>
  <c r="V2657" i="4"/>
  <c r="W2657" i="4"/>
  <c r="V2658" i="4"/>
  <c r="W2658" i="4"/>
  <c r="V2659" i="4"/>
  <c r="W2659" i="4"/>
  <c r="V2660" i="4"/>
  <c r="W2660" i="4"/>
  <c r="V2661" i="4"/>
  <c r="W2661" i="4"/>
  <c r="V2662" i="4"/>
  <c r="W2662" i="4"/>
  <c r="V2663" i="4"/>
  <c r="W2663" i="4"/>
  <c r="V2664" i="4"/>
  <c r="W2664" i="4"/>
  <c r="V2665" i="4"/>
  <c r="W2665" i="4"/>
  <c r="V2666" i="4"/>
  <c r="W2666" i="4"/>
  <c r="V2667" i="4"/>
  <c r="W2667" i="4"/>
  <c r="V2668" i="4"/>
  <c r="W2668" i="4"/>
  <c r="V2669" i="4"/>
  <c r="W2669" i="4"/>
  <c r="V2670" i="4"/>
  <c r="W2670" i="4"/>
  <c r="V2671" i="4"/>
  <c r="W2671" i="4"/>
  <c r="V2672" i="4"/>
  <c r="W2672" i="4"/>
  <c r="V2673" i="4"/>
  <c r="W2673" i="4"/>
  <c r="V2674" i="4"/>
  <c r="W2674" i="4"/>
  <c r="V2675" i="4"/>
  <c r="W2675" i="4"/>
  <c r="V2676" i="4"/>
  <c r="W2676" i="4"/>
  <c r="V2677" i="4"/>
  <c r="W2677" i="4"/>
  <c r="V2678" i="4"/>
  <c r="W2678" i="4"/>
  <c r="V2679" i="4"/>
  <c r="W2679" i="4"/>
  <c r="V2680" i="4"/>
  <c r="W2680" i="4"/>
  <c r="V2681" i="4"/>
  <c r="W2681" i="4"/>
  <c r="V2682" i="4"/>
  <c r="W2682" i="4"/>
  <c r="V2683" i="4"/>
  <c r="W2683" i="4"/>
  <c r="V2684" i="4"/>
  <c r="W2684" i="4"/>
  <c r="V2685" i="4"/>
  <c r="W2685" i="4"/>
  <c r="V2686" i="4"/>
  <c r="W2686" i="4"/>
  <c r="V2687" i="4"/>
  <c r="W2687" i="4"/>
  <c r="V2688" i="4"/>
  <c r="W2688" i="4"/>
  <c r="V2689" i="4"/>
  <c r="W2689" i="4"/>
  <c r="V2690" i="4"/>
  <c r="W2690" i="4"/>
  <c r="V2691" i="4"/>
  <c r="W2691" i="4"/>
  <c r="V2692" i="4"/>
  <c r="W2692" i="4"/>
  <c r="V2693" i="4"/>
  <c r="W2693" i="4"/>
  <c r="V2694" i="4"/>
  <c r="W2694" i="4"/>
  <c r="V2695" i="4"/>
  <c r="W2695" i="4"/>
  <c r="V2696" i="4"/>
  <c r="W2696" i="4"/>
  <c r="V2697" i="4"/>
  <c r="W2697" i="4"/>
  <c r="V2698" i="4"/>
  <c r="W2698" i="4"/>
  <c r="V2699" i="4"/>
  <c r="W2699" i="4"/>
  <c r="V2700" i="4"/>
  <c r="W2700" i="4"/>
  <c r="V2701" i="4"/>
  <c r="W2701" i="4"/>
  <c r="V2702" i="4"/>
  <c r="W2702" i="4"/>
  <c r="V2703" i="4"/>
  <c r="W2703" i="4"/>
  <c r="V2704" i="4"/>
  <c r="W2704" i="4"/>
  <c r="V2705" i="4"/>
  <c r="W2705" i="4"/>
  <c r="V2706" i="4"/>
  <c r="W2706" i="4"/>
  <c r="V2707" i="4"/>
  <c r="W2707" i="4"/>
  <c r="V2708" i="4"/>
  <c r="W2708" i="4"/>
  <c r="V2709" i="4"/>
  <c r="W2709" i="4"/>
  <c r="V2710" i="4"/>
  <c r="W2710" i="4"/>
  <c r="V2711" i="4"/>
  <c r="W2711" i="4"/>
  <c r="V2712" i="4"/>
  <c r="W2712" i="4"/>
  <c r="V2713" i="4"/>
  <c r="W2713" i="4"/>
  <c r="V2714" i="4"/>
  <c r="W2714" i="4"/>
  <c r="V2715" i="4"/>
  <c r="W2715" i="4"/>
  <c r="V2716" i="4"/>
  <c r="W2716" i="4"/>
  <c r="V2717" i="4"/>
  <c r="W2717" i="4"/>
  <c r="V2718" i="4"/>
  <c r="W2718" i="4"/>
  <c r="V2719" i="4"/>
  <c r="W2719" i="4"/>
  <c r="V2720" i="4"/>
  <c r="W2720" i="4"/>
  <c r="V2721" i="4"/>
  <c r="W2721" i="4"/>
  <c r="V2722" i="4"/>
  <c r="W2722" i="4"/>
  <c r="V2723" i="4"/>
  <c r="W2723" i="4"/>
  <c r="V2724" i="4"/>
  <c r="W2724" i="4"/>
  <c r="V2725" i="4"/>
  <c r="W2725" i="4"/>
  <c r="V2726" i="4"/>
  <c r="W2726" i="4"/>
  <c r="V2727" i="4"/>
  <c r="W2727" i="4"/>
  <c r="V2728" i="4"/>
  <c r="W2728" i="4"/>
  <c r="V2729" i="4"/>
  <c r="W2729" i="4"/>
  <c r="V2730" i="4"/>
  <c r="W2730" i="4"/>
  <c r="V2731" i="4"/>
  <c r="W2731" i="4"/>
  <c r="V2732" i="4"/>
  <c r="W2732" i="4"/>
  <c r="V2733" i="4"/>
  <c r="W2733" i="4"/>
  <c r="V2734" i="4"/>
  <c r="W2734" i="4"/>
  <c r="V2735" i="4"/>
  <c r="W2735" i="4"/>
  <c r="V2736" i="4"/>
  <c r="W2736" i="4"/>
  <c r="V2737" i="4"/>
  <c r="W2737" i="4"/>
  <c r="V2738" i="4"/>
  <c r="W2738" i="4"/>
  <c r="V2739" i="4"/>
  <c r="W2739" i="4"/>
  <c r="V2740" i="4"/>
  <c r="W2740" i="4"/>
  <c r="V2741" i="4"/>
  <c r="W2741" i="4"/>
  <c r="V2742" i="4"/>
  <c r="W2742" i="4"/>
  <c r="V2743" i="4"/>
  <c r="W2743" i="4"/>
  <c r="V2744" i="4"/>
  <c r="W2744" i="4"/>
  <c r="V2745" i="4"/>
  <c r="W2745" i="4"/>
  <c r="V2746" i="4"/>
  <c r="W2746" i="4"/>
  <c r="V2747" i="4"/>
  <c r="W2747" i="4"/>
  <c r="V2748" i="4"/>
  <c r="W2748" i="4"/>
  <c r="V2749" i="4"/>
  <c r="W2749" i="4"/>
  <c r="V2750" i="4"/>
  <c r="W2750" i="4"/>
  <c r="V2751" i="4"/>
  <c r="W2751" i="4"/>
  <c r="V2752" i="4"/>
  <c r="W2752" i="4"/>
  <c r="V2753" i="4"/>
  <c r="W2753" i="4"/>
  <c r="V2754" i="4"/>
  <c r="W2754" i="4"/>
  <c r="V2755" i="4"/>
  <c r="W2755" i="4"/>
  <c r="V2756" i="4"/>
  <c r="W2756" i="4"/>
  <c r="V2757" i="4"/>
  <c r="W2757" i="4"/>
  <c r="V2758" i="4"/>
  <c r="W2758" i="4"/>
  <c r="V2759" i="4"/>
  <c r="W2759" i="4"/>
  <c r="V2760" i="4"/>
  <c r="W2760" i="4"/>
  <c r="V2761" i="4"/>
  <c r="W2761" i="4"/>
  <c r="V2762" i="4"/>
  <c r="W2762" i="4"/>
  <c r="V2763" i="4"/>
  <c r="W2763" i="4"/>
  <c r="V2764" i="4"/>
  <c r="W2764" i="4"/>
  <c r="V2765" i="4"/>
  <c r="W2765" i="4"/>
  <c r="V2766" i="4"/>
  <c r="W2766" i="4"/>
  <c r="V2767" i="4"/>
  <c r="W2767" i="4"/>
  <c r="V2768" i="4"/>
  <c r="W2768" i="4"/>
  <c r="V2769" i="4"/>
  <c r="W2769" i="4"/>
  <c r="V2770" i="4"/>
  <c r="W2770" i="4"/>
  <c r="V2771" i="4"/>
  <c r="W2771" i="4"/>
  <c r="V2772" i="4"/>
  <c r="W2772" i="4"/>
  <c r="V2773" i="4"/>
  <c r="W2773" i="4"/>
  <c r="V2774" i="4"/>
  <c r="W2774" i="4"/>
  <c r="V2775" i="4"/>
  <c r="W2775" i="4"/>
  <c r="V2776" i="4"/>
  <c r="W2776" i="4"/>
  <c r="V2777" i="4"/>
  <c r="W2777" i="4"/>
  <c r="V2778" i="4"/>
  <c r="W2778" i="4"/>
  <c r="V2779" i="4"/>
  <c r="W2779" i="4"/>
  <c r="V2780" i="4"/>
  <c r="W2780" i="4"/>
  <c r="V2781" i="4"/>
  <c r="W2781" i="4"/>
  <c r="V2782" i="4"/>
  <c r="W2782" i="4"/>
  <c r="V2783" i="4"/>
  <c r="W2783" i="4"/>
  <c r="V2784" i="4"/>
  <c r="W2784" i="4"/>
  <c r="V2785" i="4"/>
  <c r="W2785" i="4"/>
  <c r="V2786" i="4"/>
  <c r="W2786" i="4"/>
  <c r="V2787" i="4"/>
  <c r="W2787" i="4"/>
  <c r="V2788" i="4"/>
  <c r="W2788" i="4"/>
  <c r="V2789" i="4"/>
  <c r="W2789" i="4"/>
  <c r="V2790" i="4"/>
  <c r="W2790" i="4"/>
  <c r="V2791" i="4"/>
  <c r="W2791" i="4"/>
  <c r="V2792" i="4"/>
  <c r="W2792" i="4"/>
  <c r="V2793" i="4"/>
  <c r="W2793" i="4"/>
  <c r="V2794" i="4"/>
  <c r="W2794" i="4"/>
  <c r="V2795" i="4"/>
  <c r="W2795" i="4"/>
  <c r="V2796" i="4"/>
  <c r="W2796" i="4"/>
  <c r="V2797" i="4"/>
  <c r="W2797" i="4"/>
  <c r="V2798" i="4"/>
  <c r="W2798" i="4"/>
  <c r="V2799" i="4"/>
  <c r="W2799" i="4"/>
  <c r="V2800" i="4"/>
  <c r="W2800" i="4"/>
  <c r="V2801" i="4"/>
  <c r="W2801" i="4"/>
  <c r="V2802" i="4"/>
  <c r="W2802" i="4"/>
  <c r="V2803" i="4"/>
  <c r="W2803" i="4"/>
  <c r="V2804" i="4"/>
  <c r="W2804" i="4"/>
  <c r="V2805" i="4"/>
  <c r="W2805" i="4"/>
  <c r="V2806" i="4"/>
  <c r="W2806" i="4"/>
  <c r="V2807" i="4"/>
  <c r="W2807" i="4"/>
  <c r="V2808" i="4"/>
  <c r="W2808" i="4"/>
  <c r="V2809" i="4"/>
  <c r="W2809" i="4"/>
  <c r="V2810" i="4"/>
  <c r="W2810" i="4"/>
  <c r="V2811" i="4"/>
  <c r="W2811" i="4"/>
  <c r="V2812" i="4"/>
  <c r="W2812" i="4"/>
  <c r="V2813" i="4"/>
  <c r="W2813" i="4"/>
  <c r="V2814" i="4"/>
  <c r="W2814" i="4"/>
  <c r="V2815" i="4"/>
  <c r="W2815" i="4"/>
  <c r="V2816" i="4"/>
  <c r="W2816" i="4"/>
  <c r="V2817" i="4"/>
  <c r="W2817" i="4"/>
  <c r="V2818" i="4"/>
  <c r="W2818" i="4"/>
  <c r="V2819" i="4"/>
  <c r="W2819" i="4"/>
  <c r="V2820" i="4"/>
  <c r="W2820" i="4"/>
  <c r="V2821" i="4"/>
  <c r="W2821" i="4"/>
  <c r="V2822" i="4"/>
  <c r="W2822" i="4"/>
  <c r="V2823" i="4"/>
  <c r="W2823" i="4"/>
  <c r="V2824" i="4"/>
  <c r="W2824" i="4"/>
  <c r="V2825" i="4"/>
  <c r="W2825" i="4"/>
  <c r="V2826" i="4"/>
  <c r="W2826" i="4"/>
  <c r="V2827" i="4"/>
  <c r="W2827" i="4"/>
  <c r="V2828" i="4"/>
  <c r="W2828" i="4"/>
  <c r="V2829" i="4"/>
  <c r="W2829" i="4"/>
  <c r="V2830" i="4"/>
  <c r="W2830" i="4"/>
  <c r="V2831" i="4"/>
  <c r="W2831" i="4"/>
  <c r="V2832" i="4"/>
  <c r="W2832" i="4"/>
  <c r="V2833" i="4"/>
  <c r="W2833" i="4"/>
  <c r="V2834" i="4"/>
  <c r="W2834" i="4"/>
  <c r="V2835" i="4"/>
  <c r="W2835" i="4"/>
  <c r="V2836" i="4"/>
  <c r="W2836" i="4"/>
  <c r="V2837" i="4"/>
  <c r="W2837" i="4"/>
  <c r="V2838" i="4"/>
  <c r="W2838" i="4"/>
  <c r="V2839" i="4"/>
  <c r="W2839" i="4"/>
  <c r="V2840" i="4"/>
  <c r="W2840" i="4"/>
  <c r="V2841" i="4"/>
  <c r="W2841" i="4"/>
  <c r="V2842" i="4"/>
  <c r="W2842" i="4"/>
  <c r="V2843" i="4"/>
  <c r="W2843" i="4"/>
  <c r="V2844" i="4"/>
  <c r="W2844" i="4"/>
  <c r="V2845" i="4"/>
  <c r="W2845" i="4"/>
  <c r="V2846" i="4"/>
  <c r="W2846" i="4"/>
  <c r="V2847" i="4"/>
  <c r="W2847" i="4"/>
  <c r="V2848" i="4"/>
  <c r="W2848" i="4"/>
  <c r="V2849" i="4"/>
  <c r="W2849" i="4"/>
  <c r="V2850" i="4"/>
  <c r="W2850" i="4"/>
  <c r="V2851" i="4"/>
  <c r="W2851" i="4"/>
  <c r="V2852" i="4"/>
  <c r="W2852" i="4"/>
  <c r="V2853" i="4"/>
  <c r="W2853" i="4"/>
  <c r="V2854" i="4"/>
  <c r="W2854" i="4"/>
  <c r="V2855" i="4"/>
  <c r="W2855" i="4"/>
  <c r="V2856" i="4"/>
  <c r="W2856" i="4"/>
  <c r="V2857" i="4"/>
  <c r="W2857" i="4"/>
  <c r="V2858" i="4"/>
  <c r="W2858" i="4"/>
  <c r="V2859" i="4"/>
  <c r="W2859" i="4"/>
  <c r="V2860" i="4"/>
  <c r="W2860" i="4"/>
  <c r="V2861" i="4"/>
  <c r="W2861" i="4"/>
  <c r="V2862" i="4"/>
  <c r="W2862" i="4"/>
  <c r="V2863" i="4"/>
  <c r="W2863" i="4"/>
  <c r="V2864" i="4"/>
  <c r="W2864" i="4"/>
  <c r="V2865" i="4"/>
  <c r="W2865" i="4"/>
  <c r="V2866" i="4"/>
  <c r="W2866" i="4"/>
  <c r="V2867" i="4"/>
  <c r="W2867" i="4"/>
  <c r="V2868" i="4"/>
  <c r="W2868" i="4"/>
  <c r="V2869" i="4"/>
  <c r="W2869" i="4"/>
  <c r="V2870" i="4"/>
  <c r="W2870" i="4"/>
  <c r="V2871" i="4"/>
  <c r="W2871" i="4"/>
  <c r="V2872" i="4"/>
  <c r="W2872" i="4"/>
  <c r="V2873" i="4"/>
  <c r="W2873" i="4"/>
  <c r="V2874" i="4"/>
  <c r="W2874" i="4"/>
  <c r="V2875" i="4"/>
  <c r="W2875" i="4"/>
  <c r="V2876" i="4"/>
  <c r="W2876" i="4"/>
  <c r="V2877" i="4"/>
  <c r="W2877" i="4"/>
  <c r="V2878" i="4"/>
  <c r="W2878" i="4"/>
  <c r="V2879" i="4"/>
  <c r="W2879" i="4"/>
  <c r="V2880" i="4"/>
  <c r="W2880" i="4"/>
  <c r="V2881" i="4"/>
  <c r="W2881" i="4"/>
  <c r="V2882" i="4"/>
  <c r="W2882" i="4"/>
  <c r="V2883" i="4"/>
  <c r="W2883" i="4"/>
  <c r="V2884" i="4"/>
  <c r="W2884" i="4"/>
  <c r="V2885" i="4"/>
  <c r="W2885" i="4"/>
  <c r="V2886" i="4"/>
  <c r="W2886" i="4"/>
  <c r="V2887" i="4"/>
  <c r="W2887" i="4"/>
  <c r="V2888" i="4"/>
  <c r="W2888" i="4"/>
  <c r="V2889" i="4"/>
  <c r="W2889" i="4"/>
  <c r="V2890" i="4"/>
  <c r="W2890" i="4"/>
  <c r="V2891" i="4"/>
  <c r="W2891" i="4"/>
  <c r="V2892" i="4"/>
  <c r="W2892" i="4"/>
  <c r="V2893" i="4"/>
  <c r="W2893" i="4"/>
  <c r="V2894" i="4"/>
  <c r="W2894" i="4"/>
  <c r="V2895" i="4"/>
  <c r="W2895" i="4"/>
  <c r="V2896" i="4"/>
  <c r="W2896" i="4"/>
  <c r="V2897" i="4"/>
  <c r="W2897" i="4"/>
  <c r="V2898" i="4"/>
  <c r="W2898" i="4"/>
  <c r="V2899" i="4"/>
  <c r="W2899" i="4"/>
  <c r="V2900" i="4"/>
  <c r="W2900" i="4"/>
  <c r="V2901" i="4"/>
  <c r="W2901" i="4"/>
  <c r="V2902" i="4"/>
  <c r="W2902" i="4"/>
  <c r="V2903" i="4"/>
  <c r="W2903" i="4"/>
  <c r="V2904" i="4"/>
  <c r="W2904" i="4"/>
  <c r="V2905" i="4"/>
  <c r="W2905" i="4"/>
  <c r="V2906" i="4"/>
  <c r="W2906" i="4"/>
  <c r="V2907" i="4"/>
  <c r="W2907" i="4"/>
  <c r="V2908" i="4"/>
  <c r="W2908" i="4"/>
  <c r="V2909" i="4"/>
  <c r="W2909" i="4"/>
  <c r="V2910" i="4"/>
  <c r="W2910" i="4"/>
  <c r="V2911" i="4"/>
  <c r="W2911" i="4"/>
  <c r="V2912" i="4"/>
  <c r="W2912" i="4"/>
  <c r="V2913" i="4"/>
  <c r="W2913" i="4"/>
  <c r="V2914" i="4"/>
  <c r="W2914" i="4"/>
  <c r="V2915" i="4"/>
  <c r="W2915" i="4"/>
  <c r="V2916" i="4"/>
  <c r="W2916" i="4"/>
  <c r="V2917" i="4"/>
  <c r="W2917" i="4"/>
  <c r="V2918" i="4"/>
  <c r="W2918" i="4"/>
  <c r="V2919" i="4"/>
  <c r="W2919" i="4"/>
  <c r="V2920" i="4"/>
  <c r="W2920" i="4"/>
  <c r="V2921" i="4"/>
  <c r="W2921" i="4"/>
  <c r="V2922" i="4"/>
  <c r="W2922" i="4"/>
  <c r="V2923" i="4"/>
  <c r="W2923" i="4"/>
  <c r="V2924" i="4"/>
  <c r="W2924" i="4"/>
  <c r="V2925" i="4"/>
  <c r="W2925" i="4"/>
  <c r="V2926" i="4"/>
  <c r="W2926" i="4"/>
  <c r="V2927" i="4"/>
  <c r="W2927" i="4"/>
  <c r="V2928" i="4"/>
  <c r="W2928" i="4"/>
  <c r="V2929" i="4"/>
  <c r="W2929" i="4"/>
  <c r="V2930" i="4"/>
  <c r="W2930" i="4"/>
  <c r="V2931" i="4"/>
  <c r="W2931" i="4"/>
  <c r="V2932" i="4"/>
  <c r="W2932" i="4"/>
  <c r="V2933" i="4"/>
  <c r="W2933" i="4"/>
  <c r="V2934" i="4"/>
  <c r="W2934" i="4"/>
  <c r="V2935" i="4"/>
  <c r="W2935" i="4"/>
  <c r="V2936" i="4"/>
  <c r="W2936" i="4"/>
  <c r="V2937" i="4"/>
  <c r="W2937" i="4"/>
  <c r="V2938" i="4"/>
  <c r="W2938" i="4"/>
  <c r="V2939" i="4"/>
  <c r="W2939" i="4"/>
  <c r="V2940" i="4"/>
  <c r="W2940" i="4"/>
  <c r="V2941" i="4"/>
  <c r="W2941" i="4"/>
  <c r="V2942" i="4"/>
  <c r="W2942" i="4"/>
  <c r="V2943" i="4"/>
  <c r="W2943" i="4"/>
  <c r="V2944" i="4"/>
  <c r="W2944" i="4"/>
  <c r="V2945" i="4"/>
  <c r="W2945" i="4"/>
  <c r="V2946" i="4"/>
  <c r="W2946" i="4"/>
  <c r="V2947" i="4"/>
  <c r="W2947" i="4"/>
  <c r="V2948" i="4"/>
  <c r="W2948" i="4"/>
  <c r="V2949" i="4"/>
  <c r="W2949" i="4"/>
  <c r="V2950" i="4"/>
  <c r="W2950" i="4"/>
  <c r="V2951" i="4"/>
  <c r="W2951" i="4"/>
  <c r="V2952" i="4"/>
  <c r="W2952" i="4"/>
  <c r="V2953" i="4"/>
  <c r="W2953" i="4"/>
  <c r="V2954" i="4"/>
  <c r="W2954" i="4"/>
  <c r="V2955" i="4"/>
  <c r="W2955" i="4"/>
  <c r="V2956" i="4"/>
  <c r="W2956" i="4"/>
  <c r="V2957" i="4"/>
  <c r="W2957" i="4"/>
  <c r="V2958" i="4"/>
  <c r="W2958" i="4"/>
  <c r="V2959" i="4"/>
  <c r="W2959" i="4"/>
  <c r="V2960" i="4"/>
  <c r="W2960" i="4"/>
  <c r="V2961" i="4"/>
  <c r="W2961" i="4"/>
  <c r="V2962" i="4"/>
  <c r="W2962" i="4"/>
  <c r="V2963" i="4"/>
  <c r="W2963" i="4"/>
  <c r="V2964" i="4"/>
  <c r="W2964" i="4"/>
  <c r="V2965" i="4"/>
  <c r="W2965" i="4"/>
  <c r="V2966" i="4"/>
  <c r="W2966" i="4"/>
  <c r="V2967" i="4"/>
  <c r="W2967" i="4"/>
  <c r="V2968" i="4"/>
  <c r="W2968" i="4"/>
  <c r="V2969" i="4"/>
  <c r="W2969" i="4"/>
  <c r="V2970" i="4"/>
  <c r="W2970" i="4"/>
  <c r="V2971" i="4"/>
  <c r="W2971" i="4"/>
  <c r="V2972" i="4"/>
  <c r="W2972" i="4"/>
  <c r="V2973" i="4"/>
  <c r="W2973" i="4"/>
  <c r="V2974" i="4"/>
  <c r="W2974" i="4"/>
  <c r="V2975" i="4"/>
  <c r="W2975" i="4"/>
  <c r="V2976" i="4"/>
  <c r="W2976" i="4"/>
  <c r="V2977" i="4"/>
  <c r="W2977" i="4"/>
  <c r="V2978" i="4"/>
  <c r="W2978" i="4"/>
  <c r="V2979" i="4"/>
  <c r="W2979" i="4"/>
  <c r="V2980" i="4"/>
  <c r="W2980" i="4"/>
  <c r="V2981" i="4"/>
  <c r="W2981" i="4"/>
  <c r="V2982" i="4"/>
  <c r="W2982" i="4"/>
  <c r="V2983" i="4"/>
  <c r="W2983" i="4"/>
  <c r="V2984" i="4"/>
  <c r="W2984" i="4"/>
  <c r="V2985" i="4"/>
  <c r="W2985" i="4"/>
  <c r="V2986" i="4"/>
  <c r="W2986" i="4"/>
  <c r="V2987" i="4"/>
  <c r="W2987" i="4"/>
  <c r="V2988" i="4"/>
  <c r="W2988" i="4"/>
  <c r="V2989" i="4"/>
  <c r="W2989" i="4"/>
  <c r="V2990" i="4"/>
  <c r="W2990" i="4"/>
  <c r="V2991" i="4"/>
  <c r="W2991" i="4"/>
  <c r="V2992" i="4"/>
  <c r="W2992" i="4"/>
  <c r="V2993" i="4"/>
  <c r="W2993" i="4"/>
  <c r="V2994" i="4"/>
  <c r="W2994" i="4"/>
  <c r="V2995" i="4"/>
  <c r="W2995" i="4"/>
  <c r="V2996" i="4"/>
  <c r="W2996" i="4"/>
  <c r="V2997" i="4"/>
  <c r="W2997" i="4"/>
  <c r="V2998" i="4"/>
  <c r="W2998" i="4"/>
  <c r="V2999" i="4"/>
  <c r="W2999" i="4"/>
  <c r="V3000" i="4"/>
  <c r="W3000" i="4"/>
  <c r="V3001" i="4"/>
  <c r="W3001" i="4"/>
  <c r="V3002" i="4"/>
  <c r="W3002" i="4"/>
  <c r="V3003" i="4"/>
  <c r="W3003" i="4"/>
  <c r="V3004" i="4"/>
  <c r="W3004" i="4"/>
  <c r="V3005" i="4"/>
  <c r="W3005" i="4"/>
  <c r="V3006" i="4"/>
  <c r="W3006" i="4"/>
  <c r="V3007" i="4"/>
  <c r="W3007" i="4"/>
  <c r="V3008" i="4"/>
  <c r="W3008" i="4"/>
  <c r="V3009" i="4"/>
  <c r="W3009" i="4"/>
  <c r="V3010" i="4"/>
  <c r="W3010" i="4"/>
  <c r="V3011" i="4"/>
  <c r="W3011" i="4"/>
  <c r="V3012" i="4"/>
  <c r="W3012" i="4"/>
  <c r="V3013" i="4"/>
  <c r="W3013" i="4"/>
  <c r="V3014" i="4"/>
  <c r="W3014" i="4"/>
  <c r="V3015" i="4"/>
  <c r="W3015" i="4"/>
  <c r="V3016" i="4"/>
  <c r="W3016" i="4"/>
  <c r="V3017" i="4"/>
  <c r="W3017" i="4"/>
  <c r="V3018" i="4"/>
  <c r="W3018" i="4"/>
  <c r="V3019" i="4"/>
  <c r="W3019" i="4"/>
  <c r="V3020" i="4"/>
  <c r="W3020" i="4"/>
  <c r="V3021" i="4"/>
  <c r="W3021" i="4"/>
  <c r="V3022" i="4"/>
  <c r="W3022" i="4"/>
  <c r="V3023" i="4"/>
  <c r="W3023" i="4"/>
  <c r="V3024" i="4"/>
  <c r="W3024" i="4"/>
  <c r="V3025" i="4"/>
  <c r="W3025" i="4"/>
  <c r="V3026" i="4"/>
  <c r="W3026" i="4"/>
  <c r="V3027" i="4"/>
  <c r="W3027" i="4"/>
  <c r="V3028" i="4"/>
  <c r="W3028" i="4"/>
  <c r="V3029" i="4"/>
  <c r="W3029" i="4"/>
  <c r="V3030" i="4"/>
  <c r="W3030" i="4"/>
  <c r="V3031" i="4"/>
  <c r="W3031" i="4"/>
  <c r="V3032" i="4"/>
  <c r="W3032" i="4"/>
  <c r="V3033" i="4"/>
  <c r="W3033" i="4"/>
  <c r="V3034" i="4"/>
  <c r="W3034" i="4"/>
  <c r="V3035" i="4"/>
  <c r="W3035" i="4"/>
  <c r="V3036" i="4"/>
  <c r="W3036" i="4"/>
  <c r="V3037" i="4"/>
  <c r="W3037" i="4"/>
  <c r="V3038" i="4"/>
  <c r="W3038" i="4"/>
  <c r="V3039" i="4"/>
  <c r="W3039" i="4"/>
  <c r="V3040" i="4"/>
  <c r="W3040" i="4"/>
  <c r="V3041" i="4"/>
  <c r="W3041" i="4"/>
  <c r="V3042" i="4"/>
  <c r="W3042" i="4"/>
  <c r="V3043" i="4"/>
  <c r="W3043" i="4"/>
  <c r="V3044" i="4"/>
  <c r="W3044" i="4"/>
  <c r="V3045" i="4"/>
  <c r="W3045" i="4"/>
  <c r="V3046" i="4"/>
  <c r="W3046" i="4"/>
  <c r="V3047" i="4"/>
  <c r="W3047" i="4"/>
  <c r="V3048" i="4"/>
  <c r="W3048" i="4"/>
  <c r="V3049" i="4"/>
  <c r="W3049" i="4"/>
  <c r="V3050" i="4"/>
  <c r="W3050" i="4"/>
  <c r="V3051" i="4"/>
  <c r="W3051" i="4"/>
  <c r="V3052" i="4"/>
  <c r="W3052" i="4"/>
  <c r="V3053" i="4"/>
  <c r="W3053" i="4"/>
  <c r="V3054" i="4"/>
  <c r="W3054" i="4"/>
  <c r="V3055" i="4"/>
  <c r="W3055" i="4"/>
  <c r="V3056" i="4"/>
  <c r="W3056" i="4"/>
  <c r="V3057" i="4"/>
  <c r="W3057" i="4"/>
  <c r="V3058" i="4"/>
  <c r="W3058" i="4"/>
  <c r="V3059" i="4"/>
  <c r="W3059" i="4"/>
  <c r="V3060" i="4"/>
  <c r="W3060" i="4"/>
  <c r="V3061" i="4"/>
  <c r="W3061" i="4"/>
  <c r="V3062" i="4"/>
  <c r="W3062" i="4"/>
  <c r="V3063" i="4"/>
  <c r="W3063" i="4"/>
  <c r="V3064" i="4"/>
  <c r="W3064" i="4"/>
  <c r="V3065" i="4"/>
  <c r="W3065" i="4"/>
  <c r="V3066" i="4"/>
  <c r="W3066" i="4"/>
  <c r="V3067" i="4"/>
  <c r="W3067" i="4"/>
  <c r="V3068" i="4"/>
  <c r="W3068" i="4"/>
  <c r="V3069" i="4"/>
  <c r="W3069" i="4"/>
  <c r="V3070" i="4"/>
  <c r="W3070" i="4"/>
  <c r="V3071" i="4"/>
  <c r="W3071" i="4"/>
  <c r="V3072" i="4"/>
  <c r="W3072" i="4"/>
  <c r="V3073" i="4"/>
  <c r="W3073" i="4"/>
  <c r="V3074" i="4"/>
  <c r="W3074" i="4"/>
  <c r="V3075" i="4"/>
  <c r="W3075" i="4"/>
  <c r="V3076" i="4"/>
  <c r="W3076" i="4"/>
  <c r="V3077" i="4"/>
  <c r="W3077" i="4"/>
  <c r="V3078" i="4"/>
  <c r="W3078" i="4"/>
  <c r="V3079" i="4"/>
  <c r="W3079" i="4"/>
  <c r="V3080" i="4"/>
  <c r="W3080" i="4"/>
  <c r="V3081" i="4"/>
  <c r="W3081" i="4"/>
  <c r="V3082" i="4"/>
  <c r="W3082" i="4"/>
  <c r="V3083" i="4"/>
  <c r="W3083" i="4"/>
  <c r="V3084" i="4"/>
  <c r="W3084" i="4"/>
  <c r="V3085" i="4"/>
  <c r="W3085" i="4"/>
  <c r="V3086" i="4"/>
  <c r="W3086" i="4"/>
  <c r="V3087" i="4"/>
  <c r="W3087" i="4"/>
  <c r="V3088" i="4"/>
  <c r="W3088" i="4"/>
  <c r="V3089" i="4"/>
  <c r="W3089" i="4"/>
  <c r="V3090" i="4"/>
  <c r="W3090" i="4"/>
  <c r="V3091" i="4"/>
  <c r="W3091" i="4"/>
  <c r="V3092" i="4"/>
  <c r="W3092" i="4"/>
  <c r="V3093" i="4"/>
  <c r="W3093" i="4"/>
  <c r="V3094" i="4"/>
  <c r="W3094" i="4"/>
  <c r="V3095" i="4"/>
  <c r="W3095" i="4"/>
  <c r="V3096" i="4"/>
  <c r="W3096" i="4"/>
  <c r="V3097" i="4"/>
  <c r="W3097" i="4"/>
  <c r="V3098" i="4"/>
  <c r="W3098" i="4"/>
  <c r="V3099" i="4"/>
  <c r="W3099" i="4"/>
  <c r="V3100" i="4"/>
  <c r="W3100" i="4"/>
  <c r="V3101" i="4"/>
  <c r="W3101" i="4"/>
  <c r="V3102" i="4"/>
  <c r="W3102" i="4"/>
  <c r="V3103" i="4"/>
  <c r="W3103" i="4"/>
  <c r="V3104" i="4"/>
  <c r="W3104" i="4"/>
  <c r="V3105" i="4"/>
  <c r="W3105" i="4"/>
  <c r="V3106" i="4"/>
  <c r="W3106" i="4"/>
  <c r="V3107" i="4"/>
  <c r="W3107" i="4"/>
  <c r="V3108" i="4"/>
  <c r="W3108" i="4"/>
  <c r="V3109" i="4"/>
  <c r="W3109" i="4"/>
  <c r="V3110" i="4"/>
  <c r="W3110" i="4"/>
  <c r="V3111" i="4"/>
  <c r="W3111" i="4"/>
  <c r="V3112" i="4"/>
  <c r="W3112" i="4"/>
  <c r="V3113" i="4"/>
  <c r="W3113" i="4"/>
  <c r="V3114" i="4"/>
  <c r="W3114" i="4"/>
  <c r="V3115" i="4"/>
  <c r="W3115" i="4"/>
  <c r="V3116" i="4"/>
  <c r="W3116" i="4"/>
  <c r="V3117" i="4"/>
  <c r="W3117" i="4"/>
  <c r="V3118" i="4"/>
  <c r="W3118" i="4"/>
  <c r="V3119" i="4"/>
  <c r="W3119" i="4"/>
  <c r="V3120" i="4"/>
  <c r="W3120" i="4"/>
  <c r="V3121" i="4"/>
  <c r="W3121" i="4"/>
  <c r="V3122" i="4"/>
  <c r="W3122" i="4"/>
  <c r="V3123" i="4"/>
  <c r="W3123" i="4"/>
  <c r="V3124" i="4"/>
  <c r="W3124" i="4"/>
  <c r="V3125" i="4"/>
  <c r="W3125" i="4"/>
  <c r="V3126" i="4"/>
  <c r="W3126" i="4"/>
  <c r="V3127" i="4"/>
  <c r="W3127" i="4"/>
  <c r="V3128" i="4"/>
  <c r="W3128" i="4"/>
  <c r="V3129" i="4"/>
  <c r="W3129" i="4"/>
  <c r="V3130" i="4"/>
  <c r="W3130" i="4"/>
  <c r="V3131" i="4"/>
  <c r="W3131" i="4"/>
  <c r="V3132" i="4"/>
  <c r="W3132" i="4"/>
  <c r="V3133" i="4"/>
  <c r="W3133" i="4"/>
  <c r="V3134" i="4"/>
  <c r="W3134" i="4"/>
  <c r="V3135" i="4"/>
  <c r="W3135" i="4"/>
  <c r="V3136" i="4"/>
  <c r="W3136" i="4"/>
  <c r="V3137" i="4"/>
  <c r="W3137" i="4"/>
  <c r="V3138" i="4"/>
  <c r="W3138" i="4"/>
  <c r="V3139" i="4"/>
  <c r="W3139" i="4"/>
  <c r="V3140" i="4"/>
  <c r="W3140" i="4"/>
  <c r="V3141" i="4"/>
  <c r="W3141" i="4"/>
  <c r="V3142" i="4"/>
  <c r="W3142" i="4"/>
  <c r="V3143" i="4"/>
  <c r="W3143" i="4"/>
  <c r="V3144" i="4"/>
  <c r="W3144" i="4"/>
  <c r="V3145" i="4"/>
  <c r="W3145" i="4"/>
  <c r="V3146" i="4"/>
  <c r="W3146" i="4"/>
  <c r="V3147" i="4"/>
  <c r="W3147" i="4"/>
  <c r="V3148" i="4"/>
  <c r="W3148" i="4"/>
  <c r="V3149" i="4"/>
  <c r="W3149" i="4"/>
  <c r="V3150" i="4"/>
  <c r="W3150" i="4"/>
  <c r="V3151" i="4"/>
  <c r="W3151" i="4"/>
  <c r="V3152" i="4"/>
  <c r="W3152" i="4"/>
  <c r="V3153" i="4"/>
  <c r="W3153" i="4"/>
  <c r="V3154" i="4"/>
  <c r="W3154" i="4"/>
  <c r="V3155" i="4"/>
  <c r="W3155" i="4"/>
  <c r="V3156" i="4"/>
  <c r="W3156" i="4"/>
  <c r="V3157" i="4"/>
  <c r="W3157" i="4"/>
  <c r="V3158" i="4"/>
  <c r="W3158" i="4"/>
  <c r="V3159" i="4"/>
  <c r="W3159" i="4"/>
  <c r="V3160" i="4"/>
  <c r="W3160" i="4"/>
  <c r="V3161" i="4"/>
  <c r="W3161" i="4"/>
  <c r="V3162" i="4"/>
  <c r="W3162" i="4"/>
  <c r="V3163" i="4"/>
  <c r="W3163" i="4"/>
  <c r="V3164" i="4"/>
  <c r="W3164" i="4"/>
  <c r="V3165" i="4"/>
  <c r="W3165" i="4"/>
  <c r="V3166" i="4"/>
  <c r="W3166" i="4"/>
  <c r="V3167" i="4"/>
  <c r="W3167" i="4"/>
  <c r="V3168" i="4"/>
  <c r="W3168" i="4"/>
  <c r="V3169" i="4"/>
  <c r="W3169" i="4"/>
  <c r="V3170" i="4"/>
  <c r="W3170" i="4"/>
  <c r="V3171" i="4"/>
  <c r="W3171" i="4"/>
  <c r="V3172" i="4"/>
  <c r="W3172" i="4"/>
  <c r="V3173" i="4"/>
  <c r="W3173" i="4"/>
  <c r="V3174" i="4"/>
  <c r="W3174" i="4"/>
  <c r="V3175" i="4"/>
  <c r="W3175" i="4"/>
  <c r="V3176" i="4"/>
  <c r="W3176" i="4"/>
  <c r="V3177" i="4"/>
  <c r="W3177" i="4"/>
  <c r="V3178" i="4"/>
  <c r="W3178" i="4"/>
  <c r="V3179" i="4"/>
  <c r="W3179" i="4"/>
  <c r="V3180" i="4"/>
  <c r="W3180" i="4"/>
  <c r="V3181" i="4"/>
  <c r="W3181" i="4"/>
  <c r="V3182" i="4"/>
  <c r="W3182" i="4"/>
  <c r="V3183" i="4"/>
  <c r="W3183" i="4"/>
  <c r="V3184" i="4"/>
  <c r="W3184" i="4"/>
  <c r="V3185" i="4"/>
  <c r="W3185" i="4"/>
  <c r="V3186" i="4"/>
  <c r="W3186" i="4"/>
  <c r="V3187" i="4"/>
  <c r="W3187" i="4"/>
  <c r="V3188" i="4"/>
  <c r="W3188" i="4"/>
  <c r="V3189" i="4"/>
  <c r="W3189" i="4"/>
  <c r="V3190" i="4"/>
  <c r="W3190" i="4"/>
  <c r="V3191" i="4"/>
  <c r="W3191" i="4"/>
  <c r="V3192" i="4"/>
  <c r="W3192" i="4"/>
  <c r="V3193" i="4"/>
  <c r="W3193" i="4"/>
  <c r="V3194" i="4"/>
  <c r="W3194" i="4"/>
  <c r="V3195" i="4"/>
  <c r="W3195" i="4"/>
  <c r="V3196" i="4"/>
  <c r="W3196" i="4"/>
  <c r="V3197" i="4"/>
  <c r="W3197" i="4"/>
  <c r="V3198" i="4"/>
  <c r="W3198" i="4"/>
  <c r="V3199" i="4"/>
  <c r="W3199" i="4"/>
  <c r="V3200" i="4"/>
  <c r="W3200" i="4"/>
  <c r="V3201" i="4"/>
  <c r="W3201" i="4"/>
  <c r="V3202" i="4"/>
  <c r="W3202" i="4"/>
  <c r="V3203" i="4"/>
  <c r="W3203" i="4"/>
  <c r="V3204" i="4"/>
  <c r="W3204" i="4"/>
  <c r="V3205" i="4"/>
  <c r="W3205" i="4"/>
  <c r="V3206" i="4"/>
  <c r="W3206" i="4"/>
  <c r="V3207" i="4"/>
  <c r="W3207" i="4"/>
  <c r="V3208" i="4"/>
  <c r="W3208" i="4"/>
  <c r="V3209" i="4"/>
  <c r="W3209" i="4"/>
  <c r="V3210" i="4"/>
  <c r="W3210" i="4"/>
  <c r="V3211" i="4"/>
  <c r="W3211" i="4"/>
  <c r="V3212" i="4"/>
  <c r="W3212" i="4"/>
  <c r="V3213" i="4"/>
  <c r="W3213" i="4"/>
  <c r="V3214" i="4"/>
  <c r="W3214" i="4"/>
  <c r="V3215" i="4"/>
  <c r="W3215" i="4"/>
  <c r="V3216" i="4"/>
  <c r="W3216" i="4"/>
  <c r="V3217" i="4"/>
  <c r="W3217" i="4"/>
  <c r="V3218" i="4"/>
  <c r="W3218" i="4"/>
  <c r="V3219" i="4"/>
  <c r="W3219" i="4"/>
  <c r="V3220" i="4"/>
  <c r="W3220" i="4"/>
  <c r="V3221" i="4"/>
  <c r="W3221" i="4"/>
  <c r="V3222" i="4"/>
  <c r="W3222" i="4"/>
  <c r="V3223" i="4"/>
  <c r="W3223" i="4"/>
  <c r="V3224" i="4"/>
  <c r="W3224" i="4"/>
  <c r="V3225" i="4"/>
  <c r="W3225" i="4"/>
  <c r="V3226" i="4"/>
  <c r="W3226" i="4"/>
  <c r="V3227" i="4"/>
  <c r="W3227" i="4"/>
  <c r="V3228" i="4"/>
  <c r="W3228" i="4"/>
  <c r="V3229" i="4"/>
  <c r="W3229" i="4"/>
  <c r="V3230" i="4"/>
  <c r="W3230" i="4"/>
  <c r="V3231" i="4"/>
  <c r="W3231" i="4"/>
  <c r="V3232" i="4"/>
  <c r="W3232" i="4"/>
  <c r="V3233" i="4"/>
  <c r="W3233" i="4"/>
  <c r="V3234" i="4"/>
  <c r="W3234" i="4"/>
  <c r="V3235" i="4"/>
  <c r="W3235" i="4"/>
  <c r="V3236" i="4"/>
  <c r="W3236" i="4"/>
  <c r="V3237" i="4"/>
  <c r="W3237" i="4"/>
  <c r="V3238" i="4"/>
  <c r="W3238" i="4"/>
  <c r="V3239" i="4"/>
  <c r="W3239" i="4"/>
  <c r="V3240" i="4"/>
  <c r="W3240" i="4"/>
  <c r="V3241" i="4"/>
  <c r="W3241" i="4"/>
  <c r="V3242" i="4"/>
  <c r="W3242" i="4"/>
  <c r="V3243" i="4"/>
  <c r="W3243" i="4"/>
  <c r="V3244" i="4"/>
  <c r="W3244" i="4"/>
  <c r="V3245" i="4"/>
  <c r="W3245" i="4"/>
  <c r="V3246" i="4"/>
  <c r="W3246" i="4"/>
  <c r="V3247" i="4"/>
  <c r="W3247" i="4"/>
  <c r="V3248" i="4"/>
  <c r="W3248" i="4"/>
  <c r="V3249" i="4"/>
  <c r="W3249" i="4"/>
  <c r="V3250" i="4"/>
  <c r="W3250" i="4"/>
  <c r="V3251" i="4"/>
  <c r="W3251" i="4"/>
  <c r="V3252" i="4"/>
  <c r="W3252" i="4"/>
  <c r="V3253" i="4"/>
  <c r="W3253" i="4"/>
  <c r="V3254" i="4"/>
  <c r="W3254" i="4"/>
  <c r="V3255" i="4"/>
  <c r="W3255" i="4"/>
  <c r="V3256" i="4"/>
  <c r="W3256" i="4"/>
  <c r="V3257" i="4"/>
  <c r="W3257" i="4"/>
  <c r="V3258" i="4"/>
  <c r="W3258" i="4"/>
  <c r="V3259" i="4"/>
  <c r="W3259" i="4"/>
  <c r="V3260" i="4"/>
  <c r="W3260" i="4"/>
  <c r="V3261" i="4"/>
  <c r="W3261" i="4"/>
  <c r="V3262" i="4"/>
  <c r="W3262" i="4"/>
  <c r="V3263" i="4"/>
  <c r="W3263" i="4"/>
  <c r="V3264" i="4"/>
  <c r="W3264" i="4"/>
  <c r="V3265" i="4"/>
  <c r="W3265" i="4"/>
  <c r="V3266" i="4"/>
  <c r="W3266" i="4"/>
  <c r="V3267" i="4"/>
  <c r="W3267" i="4"/>
  <c r="V3268" i="4"/>
  <c r="W3268" i="4"/>
  <c r="V3269" i="4"/>
  <c r="W3269" i="4"/>
  <c r="V3270" i="4"/>
  <c r="W3270" i="4"/>
  <c r="V3271" i="4"/>
  <c r="W3271" i="4"/>
  <c r="V3272" i="4"/>
  <c r="W3272" i="4"/>
  <c r="V3273" i="4"/>
  <c r="W3273" i="4"/>
  <c r="V3274" i="4"/>
  <c r="W3274" i="4"/>
  <c r="V3275" i="4"/>
  <c r="W3275" i="4"/>
  <c r="V3276" i="4"/>
  <c r="W3276" i="4"/>
  <c r="V3277" i="4"/>
  <c r="W3277" i="4"/>
  <c r="V3278" i="4"/>
  <c r="W3278" i="4"/>
  <c r="V3279" i="4"/>
  <c r="W3279" i="4"/>
  <c r="V3280" i="4"/>
  <c r="W3280" i="4"/>
  <c r="V3281" i="4"/>
  <c r="W3281" i="4"/>
  <c r="V3282" i="4"/>
  <c r="W3282" i="4"/>
  <c r="V3283" i="4"/>
  <c r="W3283" i="4"/>
  <c r="V3284" i="4"/>
  <c r="W3284" i="4"/>
  <c r="V3285" i="4"/>
  <c r="W3285" i="4"/>
  <c r="V3286" i="4"/>
  <c r="W3286" i="4"/>
  <c r="V3287" i="4"/>
  <c r="W3287" i="4"/>
  <c r="V3288" i="4"/>
  <c r="W3288" i="4"/>
  <c r="V3289" i="4"/>
  <c r="W3289" i="4"/>
  <c r="V3290" i="4"/>
  <c r="W3290" i="4"/>
  <c r="V3291" i="4"/>
  <c r="W3291" i="4"/>
  <c r="V3292" i="4"/>
  <c r="W3292" i="4"/>
  <c r="V3293" i="4"/>
  <c r="W3293" i="4"/>
  <c r="V3294" i="4"/>
  <c r="W3294" i="4"/>
  <c r="V3295" i="4"/>
  <c r="W3295" i="4"/>
  <c r="V3296" i="4"/>
  <c r="W3296" i="4"/>
  <c r="V3297" i="4"/>
  <c r="W3297" i="4"/>
  <c r="V3298" i="4"/>
  <c r="W3298" i="4"/>
  <c r="V3299" i="4"/>
  <c r="W3299" i="4"/>
  <c r="V3300" i="4"/>
  <c r="W3300" i="4"/>
  <c r="V3301" i="4"/>
  <c r="W3301" i="4"/>
  <c r="V3302" i="4"/>
  <c r="W3302" i="4"/>
  <c r="V3303" i="4"/>
  <c r="W3303" i="4"/>
  <c r="V3304" i="4"/>
  <c r="W3304" i="4"/>
  <c r="V3305" i="4"/>
  <c r="W3305" i="4"/>
  <c r="V3306" i="4"/>
  <c r="W3306" i="4"/>
  <c r="V3307" i="4"/>
  <c r="W3307" i="4"/>
  <c r="V3308" i="4"/>
  <c r="W3308" i="4"/>
  <c r="V3309" i="4"/>
  <c r="W3309" i="4"/>
  <c r="V3310" i="4"/>
  <c r="W3310" i="4"/>
  <c r="V3311" i="4"/>
  <c r="W3311" i="4"/>
  <c r="V3312" i="4"/>
  <c r="W3312" i="4"/>
  <c r="V3313" i="4"/>
  <c r="W3313" i="4"/>
  <c r="V3314" i="4"/>
  <c r="W3314" i="4"/>
  <c r="V3315" i="4"/>
  <c r="W3315" i="4"/>
  <c r="V3316" i="4"/>
  <c r="W3316" i="4"/>
  <c r="V3317" i="4"/>
  <c r="W3317" i="4"/>
  <c r="V3318" i="4"/>
  <c r="W3318" i="4"/>
  <c r="V3319" i="4"/>
  <c r="W3319" i="4"/>
  <c r="V3320" i="4"/>
  <c r="W3320" i="4"/>
  <c r="V3321" i="4"/>
  <c r="W3321" i="4"/>
  <c r="V3322" i="4"/>
  <c r="W3322" i="4"/>
  <c r="V3323" i="4"/>
  <c r="W3323" i="4"/>
  <c r="V3324" i="4"/>
  <c r="W3324" i="4"/>
  <c r="V3325" i="4"/>
  <c r="W3325" i="4"/>
  <c r="V3326" i="4"/>
  <c r="W3326" i="4"/>
  <c r="V3327" i="4"/>
  <c r="W3327" i="4"/>
  <c r="V3328" i="4"/>
  <c r="W3328" i="4"/>
  <c r="V3329" i="4"/>
  <c r="W3329" i="4"/>
  <c r="V3330" i="4"/>
  <c r="W3330" i="4"/>
  <c r="V3331" i="4"/>
  <c r="W3331" i="4"/>
  <c r="V3332" i="4"/>
  <c r="W3332" i="4"/>
  <c r="V3333" i="4"/>
  <c r="W3333" i="4"/>
  <c r="V3334" i="4"/>
  <c r="W3334" i="4"/>
  <c r="V3335" i="4"/>
  <c r="W3335" i="4"/>
  <c r="V3336" i="4"/>
  <c r="W3336" i="4"/>
  <c r="V3337" i="4"/>
  <c r="W3337" i="4"/>
  <c r="V3338" i="4"/>
  <c r="W3338" i="4"/>
  <c r="V3339" i="4"/>
  <c r="W3339" i="4"/>
  <c r="V3340" i="4"/>
  <c r="W3340" i="4"/>
  <c r="V3341" i="4"/>
  <c r="W3341" i="4"/>
  <c r="V3342" i="4"/>
  <c r="W3342" i="4"/>
  <c r="V3343" i="4"/>
  <c r="W3343" i="4"/>
  <c r="V3344" i="4"/>
  <c r="W3344" i="4"/>
  <c r="V3345" i="4"/>
  <c r="W3345" i="4"/>
  <c r="V3346" i="4"/>
  <c r="W3346" i="4"/>
  <c r="V3347" i="4"/>
  <c r="W3347" i="4"/>
  <c r="V3348" i="4"/>
  <c r="W3348" i="4"/>
  <c r="V3349" i="4"/>
  <c r="W3349" i="4"/>
  <c r="V3350" i="4"/>
  <c r="W3350" i="4"/>
  <c r="V3351" i="4"/>
  <c r="W3351" i="4"/>
  <c r="V3352" i="4"/>
  <c r="W3352" i="4"/>
  <c r="V3353" i="4"/>
  <c r="W3353" i="4"/>
  <c r="V3354" i="4"/>
  <c r="W3354" i="4"/>
  <c r="V3355" i="4"/>
  <c r="W3355" i="4"/>
  <c r="V3356" i="4"/>
  <c r="W3356" i="4"/>
  <c r="V3357" i="4"/>
  <c r="W3357" i="4"/>
  <c r="V3358" i="4"/>
  <c r="W3358" i="4"/>
  <c r="V3359" i="4"/>
  <c r="W3359" i="4"/>
  <c r="V3360" i="4"/>
  <c r="W3360" i="4"/>
  <c r="V3361" i="4"/>
  <c r="W3361" i="4"/>
  <c r="V3362" i="4"/>
  <c r="W3362" i="4"/>
  <c r="V3363" i="4"/>
  <c r="W3363" i="4"/>
  <c r="V3364" i="4"/>
  <c r="W3364" i="4"/>
  <c r="V3365" i="4"/>
  <c r="W3365" i="4"/>
  <c r="V3366" i="4"/>
  <c r="W3366" i="4"/>
  <c r="V3367" i="4"/>
  <c r="W3367" i="4"/>
  <c r="V3368" i="4"/>
  <c r="W3368" i="4"/>
  <c r="V3369" i="4"/>
  <c r="W3369" i="4"/>
  <c r="V3370" i="4"/>
  <c r="W3370" i="4"/>
  <c r="V3371" i="4"/>
  <c r="W3371" i="4"/>
  <c r="V3372" i="4"/>
  <c r="W3372" i="4"/>
  <c r="V3373" i="4"/>
  <c r="W3373" i="4"/>
  <c r="V3374" i="4"/>
  <c r="W3374" i="4"/>
  <c r="V3375" i="4"/>
  <c r="W3375" i="4"/>
  <c r="V3376" i="4"/>
  <c r="W3376" i="4"/>
  <c r="V3377" i="4"/>
  <c r="W3377" i="4"/>
  <c r="V3378" i="4"/>
  <c r="W3378" i="4"/>
  <c r="V3379" i="4"/>
  <c r="W3379" i="4"/>
  <c r="V3380" i="4"/>
  <c r="W3380" i="4"/>
  <c r="V3381" i="4"/>
  <c r="W3381" i="4"/>
  <c r="V3382" i="4"/>
  <c r="W3382" i="4"/>
  <c r="V3383" i="4"/>
  <c r="W3383" i="4"/>
  <c r="V3384" i="4"/>
  <c r="W3384" i="4"/>
  <c r="V3385" i="4"/>
  <c r="W3385" i="4"/>
  <c r="V3386" i="4"/>
  <c r="W3386" i="4"/>
  <c r="V3387" i="4"/>
  <c r="W3387" i="4"/>
  <c r="V3388" i="4"/>
  <c r="W3388" i="4"/>
  <c r="V3389" i="4"/>
  <c r="W3389" i="4"/>
  <c r="V3390" i="4"/>
  <c r="W3390" i="4"/>
  <c r="V3391" i="4"/>
  <c r="W3391" i="4"/>
  <c r="V3392" i="4"/>
  <c r="W3392" i="4"/>
  <c r="V3393" i="4"/>
  <c r="W3393" i="4"/>
  <c r="V3394" i="4"/>
  <c r="W3394" i="4"/>
  <c r="V3395" i="4"/>
  <c r="W3395" i="4"/>
  <c r="V3396" i="4"/>
  <c r="W3396" i="4"/>
  <c r="V3397" i="4"/>
  <c r="W3397" i="4"/>
  <c r="V3398" i="4"/>
  <c r="W3398" i="4"/>
  <c r="V3399" i="4"/>
  <c r="W3399" i="4"/>
  <c r="V3400" i="4"/>
  <c r="W3400" i="4"/>
  <c r="V3401" i="4"/>
  <c r="W3401" i="4"/>
  <c r="V3402" i="4"/>
  <c r="W3402" i="4"/>
  <c r="V3403" i="4"/>
  <c r="W3403" i="4"/>
  <c r="V3404" i="4"/>
  <c r="W3404" i="4"/>
  <c r="V3405" i="4"/>
  <c r="W3405" i="4"/>
  <c r="V3406" i="4"/>
  <c r="W3406" i="4"/>
  <c r="V3407" i="4"/>
  <c r="W3407" i="4"/>
  <c r="V3408" i="4"/>
  <c r="W3408" i="4"/>
  <c r="V3409" i="4"/>
  <c r="W3409" i="4"/>
  <c r="V3410" i="4"/>
  <c r="W3410" i="4"/>
  <c r="V3411" i="4"/>
  <c r="W3411" i="4"/>
  <c r="V3412" i="4"/>
  <c r="W3412" i="4"/>
  <c r="V3413" i="4"/>
  <c r="W3413" i="4"/>
  <c r="V3414" i="4"/>
  <c r="W3414" i="4"/>
  <c r="V3415" i="4"/>
  <c r="W3415" i="4"/>
  <c r="V3416" i="4"/>
  <c r="W3416" i="4"/>
  <c r="V3417" i="4"/>
  <c r="W3417" i="4"/>
  <c r="V3418" i="4"/>
  <c r="W3418" i="4"/>
  <c r="V3419" i="4"/>
  <c r="W3419" i="4"/>
  <c r="V3420" i="4"/>
  <c r="W3420" i="4"/>
  <c r="V3421" i="4"/>
  <c r="W3421" i="4"/>
  <c r="V3422" i="4"/>
  <c r="W3422" i="4"/>
  <c r="V3423" i="4"/>
  <c r="W3423" i="4"/>
  <c r="V3424" i="4"/>
  <c r="W3424" i="4"/>
  <c r="V3425" i="4"/>
  <c r="W3425" i="4"/>
  <c r="V3426" i="4"/>
  <c r="W3426" i="4"/>
  <c r="V3427" i="4"/>
  <c r="W3427" i="4"/>
  <c r="V3428" i="4"/>
  <c r="W3428" i="4"/>
  <c r="V3429" i="4"/>
  <c r="W3429" i="4"/>
  <c r="V3430" i="4"/>
  <c r="W3430" i="4"/>
  <c r="V3431" i="4"/>
  <c r="W3431" i="4"/>
  <c r="V3432" i="4"/>
  <c r="W3432" i="4"/>
  <c r="V3433" i="4"/>
  <c r="W3433" i="4"/>
  <c r="V3434" i="4"/>
  <c r="W3434" i="4"/>
  <c r="V3435" i="4"/>
  <c r="W3435" i="4"/>
  <c r="V3436" i="4"/>
  <c r="W3436" i="4"/>
  <c r="V3437" i="4"/>
  <c r="W3437" i="4"/>
  <c r="V3438" i="4"/>
  <c r="W3438" i="4"/>
  <c r="V3439" i="4"/>
  <c r="W3439" i="4"/>
  <c r="V3440" i="4"/>
  <c r="W3440" i="4"/>
  <c r="V3441" i="4"/>
  <c r="W3441" i="4"/>
  <c r="V3442" i="4"/>
  <c r="W3442" i="4"/>
  <c r="V3443" i="4"/>
  <c r="W3443" i="4"/>
  <c r="V3444" i="4"/>
  <c r="W3444" i="4"/>
  <c r="V3445" i="4"/>
  <c r="W3445" i="4"/>
  <c r="V3446" i="4"/>
  <c r="W3446" i="4"/>
  <c r="V3447" i="4"/>
  <c r="W3447" i="4"/>
  <c r="V3448" i="4"/>
  <c r="W3448" i="4"/>
  <c r="V3449" i="4"/>
  <c r="W3449" i="4"/>
  <c r="V3450" i="4"/>
  <c r="W3450" i="4"/>
  <c r="V3451" i="4"/>
  <c r="W3451" i="4"/>
  <c r="V3452" i="4"/>
  <c r="W3452" i="4"/>
  <c r="V3453" i="4"/>
  <c r="W3453" i="4"/>
  <c r="V3454" i="4"/>
  <c r="W3454" i="4"/>
  <c r="V3455" i="4"/>
  <c r="W3455" i="4"/>
  <c r="V3456" i="4"/>
  <c r="W3456" i="4"/>
  <c r="V3457" i="4"/>
  <c r="W3457" i="4"/>
  <c r="V3458" i="4"/>
  <c r="W3458" i="4"/>
  <c r="V3459" i="4"/>
  <c r="W3459" i="4"/>
  <c r="V3460" i="4"/>
  <c r="W3460" i="4"/>
  <c r="V3461" i="4"/>
  <c r="W3461" i="4"/>
  <c r="V3462" i="4"/>
  <c r="W3462" i="4"/>
  <c r="V3463" i="4"/>
  <c r="W3463" i="4"/>
  <c r="V3464" i="4"/>
  <c r="W3464" i="4"/>
  <c r="V3465" i="4"/>
  <c r="W3465" i="4"/>
  <c r="V3466" i="4"/>
  <c r="W3466" i="4"/>
  <c r="V3467" i="4"/>
  <c r="W3467" i="4"/>
  <c r="V3468" i="4"/>
  <c r="W3468" i="4"/>
  <c r="V3469" i="4"/>
  <c r="W3469" i="4"/>
  <c r="V3470" i="4"/>
  <c r="W3470" i="4"/>
  <c r="V3471" i="4"/>
  <c r="W3471" i="4"/>
  <c r="V3472" i="4"/>
  <c r="W3472" i="4"/>
  <c r="V3473" i="4"/>
  <c r="W3473" i="4"/>
  <c r="V3474" i="4"/>
  <c r="W3474" i="4"/>
  <c r="V3475" i="4"/>
  <c r="W3475" i="4"/>
  <c r="V3476" i="4"/>
  <c r="W3476" i="4"/>
  <c r="V3477" i="4"/>
  <c r="W3477" i="4"/>
  <c r="V3478" i="4"/>
  <c r="W3478" i="4"/>
  <c r="V3479" i="4"/>
  <c r="W3479" i="4"/>
  <c r="V3480" i="4"/>
  <c r="W3480" i="4"/>
  <c r="V3481" i="4"/>
  <c r="W3481" i="4"/>
  <c r="V3482" i="4"/>
  <c r="W3482" i="4"/>
  <c r="V3483" i="4"/>
  <c r="W3483" i="4"/>
  <c r="V3484" i="4"/>
  <c r="W3484" i="4"/>
  <c r="V3485" i="4"/>
  <c r="W3485" i="4"/>
  <c r="V3486" i="4"/>
  <c r="W3486" i="4"/>
  <c r="V3487" i="4"/>
  <c r="W3487" i="4"/>
  <c r="V3488" i="4"/>
  <c r="W3488" i="4"/>
  <c r="V3489" i="4"/>
  <c r="W3489" i="4"/>
  <c r="V3490" i="4"/>
  <c r="W3490" i="4"/>
  <c r="V3491" i="4"/>
  <c r="W3491" i="4"/>
  <c r="V3492" i="4"/>
  <c r="W3492" i="4"/>
  <c r="V3493" i="4"/>
  <c r="W3493" i="4"/>
  <c r="V3494" i="4"/>
  <c r="W3494" i="4"/>
  <c r="V3495" i="4"/>
  <c r="W3495" i="4"/>
  <c r="V3496" i="4"/>
  <c r="W3496" i="4"/>
  <c r="V3497" i="4"/>
  <c r="W3497" i="4"/>
  <c r="V3498" i="4"/>
  <c r="W3498" i="4"/>
  <c r="V3499" i="4"/>
  <c r="W3499" i="4"/>
  <c r="V3500" i="4"/>
  <c r="W3500" i="4"/>
  <c r="V3501" i="4"/>
  <c r="W3501" i="4"/>
  <c r="V3502" i="4"/>
  <c r="W3502" i="4"/>
  <c r="V3503" i="4"/>
  <c r="W3503" i="4"/>
  <c r="V3504" i="4"/>
  <c r="W3504" i="4"/>
  <c r="V3505" i="4"/>
  <c r="W3505" i="4"/>
  <c r="V3506" i="4"/>
  <c r="W3506" i="4"/>
  <c r="V3507" i="4"/>
  <c r="W3507" i="4"/>
  <c r="V3508" i="4"/>
  <c r="W3508" i="4"/>
  <c r="V3509" i="4"/>
  <c r="W3509" i="4"/>
  <c r="V3510" i="4"/>
  <c r="W3510" i="4"/>
  <c r="V3511" i="4"/>
  <c r="W3511" i="4"/>
  <c r="V3512" i="4"/>
  <c r="W3512" i="4"/>
  <c r="V3513" i="4"/>
  <c r="W3513" i="4"/>
  <c r="V3514" i="4"/>
  <c r="W3514" i="4"/>
  <c r="V3515" i="4"/>
  <c r="W3515" i="4"/>
  <c r="V3516" i="4"/>
  <c r="W3516" i="4"/>
  <c r="V3517" i="4"/>
  <c r="W3517" i="4"/>
  <c r="V3518" i="4"/>
  <c r="W3518" i="4"/>
  <c r="V3519" i="4"/>
  <c r="W3519" i="4"/>
  <c r="V3520" i="4"/>
  <c r="W3520" i="4"/>
  <c r="V3521" i="4"/>
  <c r="W3521" i="4"/>
  <c r="V3522" i="4"/>
  <c r="W3522" i="4"/>
  <c r="V3523" i="4"/>
  <c r="W3523" i="4"/>
  <c r="V3524" i="4"/>
  <c r="W3524" i="4"/>
  <c r="V3525" i="4"/>
  <c r="W3525" i="4"/>
  <c r="V3526" i="4"/>
  <c r="W3526" i="4"/>
  <c r="V3527" i="4"/>
  <c r="W3527" i="4"/>
  <c r="V3528" i="4"/>
  <c r="W3528" i="4"/>
  <c r="V3529" i="4"/>
  <c r="W3529" i="4"/>
  <c r="V3530" i="4"/>
  <c r="W3530" i="4"/>
  <c r="V3531" i="4"/>
  <c r="W3531" i="4"/>
  <c r="V3532" i="4"/>
  <c r="W3532" i="4"/>
  <c r="V3533" i="4"/>
  <c r="W3533" i="4"/>
  <c r="V3534" i="4"/>
  <c r="W3534" i="4"/>
  <c r="V3535" i="4"/>
  <c r="W3535" i="4"/>
  <c r="V3536" i="4"/>
  <c r="W3536" i="4"/>
  <c r="V3537" i="4"/>
  <c r="W3537" i="4"/>
  <c r="V3538" i="4"/>
  <c r="W3538" i="4"/>
  <c r="V3539" i="4"/>
  <c r="W3539" i="4"/>
  <c r="V3540" i="4"/>
  <c r="W3540" i="4"/>
  <c r="V3541" i="4"/>
  <c r="W3541" i="4"/>
  <c r="V3542" i="4"/>
  <c r="W3542" i="4"/>
  <c r="V3543" i="4"/>
  <c r="W3543" i="4"/>
  <c r="V3544" i="4"/>
  <c r="W3544" i="4"/>
  <c r="V3545" i="4"/>
  <c r="W3545" i="4"/>
  <c r="V3546" i="4"/>
  <c r="W3546" i="4"/>
  <c r="V3547" i="4"/>
  <c r="W3547" i="4"/>
  <c r="V3548" i="4"/>
  <c r="W3548" i="4"/>
  <c r="V3549" i="4"/>
  <c r="W3549" i="4"/>
  <c r="V3550" i="4"/>
  <c r="W3550" i="4"/>
  <c r="V3551" i="4"/>
  <c r="W3551" i="4"/>
  <c r="V3552" i="4"/>
  <c r="W3552" i="4"/>
  <c r="V3553" i="4"/>
  <c r="W3553" i="4"/>
  <c r="V3554" i="4"/>
  <c r="W3554" i="4"/>
  <c r="V3555" i="4"/>
  <c r="W3555" i="4"/>
  <c r="V3556" i="4"/>
  <c r="W3556" i="4"/>
  <c r="V3557" i="4"/>
  <c r="W3557" i="4"/>
  <c r="V3558" i="4"/>
  <c r="W3558" i="4"/>
  <c r="V3559" i="4"/>
  <c r="W3559" i="4"/>
  <c r="V3560" i="4"/>
  <c r="W3560" i="4"/>
  <c r="V3561" i="4"/>
  <c r="W3561" i="4"/>
  <c r="V3562" i="4"/>
  <c r="W3562" i="4"/>
  <c r="V3563" i="4"/>
  <c r="W3563" i="4"/>
  <c r="V3564" i="4"/>
  <c r="W3564" i="4"/>
  <c r="V3565" i="4"/>
  <c r="W3565" i="4"/>
  <c r="V3566" i="4"/>
  <c r="W3566" i="4"/>
  <c r="V3567" i="4"/>
  <c r="W3567" i="4"/>
  <c r="V3568" i="4"/>
  <c r="W3568" i="4"/>
  <c r="V3569" i="4"/>
  <c r="W3569" i="4"/>
  <c r="V3570" i="4"/>
  <c r="W3570" i="4"/>
  <c r="V3571" i="4"/>
  <c r="W3571" i="4"/>
  <c r="V3572" i="4"/>
  <c r="W3572" i="4"/>
  <c r="V3573" i="4"/>
  <c r="W3573" i="4"/>
  <c r="V3574" i="4"/>
  <c r="W3574" i="4"/>
  <c r="V3575" i="4"/>
  <c r="W3575" i="4"/>
  <c r="V3576" i="4"/>
  <c r="W3576" i="4"/>
  <c r="V3577" i="4"/>
  <c r="W3577" i="4"/>
  <c r="V3578" i="4"/>
  <c r="W3578" i="4"/>
  <c r="V3579" i="4"/>
  <c r="W3579" i="4"/>
  <c r="V3580" i="4"/>
  <c r="W3580" i="4"/>
  <c r="V3581" i="4"/>
  <c r="W3581" i="4"/>
  <c r="V3582" i="4"/>
  <c r="W3582" i="4"/>
  <c r="V3583" i="4"/>
  <c r="W3583" i="4"/>
  <c r="V3584" i="4"/>
  <c r="W3584" i="4"/>
  <c r="V3585" i="4"/>
  <c r="W3585" i="4"/>
  <c r="V3586" i="4"/>
  <c r="W3586" i="4"/>
  <c r="V3587" i="4"/>
  <c r="W3587" i="4"/>
  <c r="V3588" i="4"/>
  <c r="W3588" i="4"/>
  <c r="V3589" i="4"/>
  <c r="W3589" i="4"/>
  <c r="V3590" i="4"/>
  <c r="W3590" i="4"/>
  <c r="V3591" i="4"/>
  <c r="W3591" i="4"/>
  <c r="V3592" i="4"/>
  <c r="W3592" i="4"/>
  <c r="V3593" i="4"/>
  <c r="W3593" i="4"/>
  <c r="V3594" i="4"/>
  <c r="W3594" i="4"/>
  <c r="V3595" i="4"/>
  <c r="W3595" i="4"/>
  <c r="V3596" i="4"/>
  <c r="W3596" i="4"/>
  <c r="V3597" i="4"/>
  <c r="W3597" i="4"/>
  <c r="V3598" i="4"/>
  <c r="W3598" i="4"/>
  <c r="V3599" i="4"/>
  <c r="W3599" i="4"/>
  <c r="V3600" i="4"/>
  <c r="W3600" i="4"/>
  <c r="V3601" i="4"/>
  <c r="W3601" i="4"/>
  <c r="V3602" i="4"/>
  <c r="W3602" i="4"/>
  <c r="V3603" i="4"/>
  <c r="W3603" i="4"/>
  <c r="V3604" i="4"/>
  <c r="W3604" i="4"/>
  <c r="V3605" i="4"/>
  <c r="W3605" i="4"/>
  <c r="V3606" i="4"/>
  <c r="W3606" i="4"/>
  <c r="V3607" i="4"/>
  <c r="W3607" i="4"/>
  <c r="V3608" i="4"/>
  <c r="W3608" i="4"/>
  <c r="V3609" i="4"/>
  <c r="W3609" i="4"/>
  <c r="V3610" i="4"/>
  <c r="W3610" i="4"/>
  <c r="V3611" i="4"/>
  <c r="W3611" i="4"/>
  <c r="V3612" i="4"/>
  <c r="W3612" i="4"/>
  <c r="V3613" i="4"/>
  <c r="W3613" i="4"/>
  <c r="V3614" i="4"/>
  <c r="W3614" i="4"/>
  <c r="V3615" i="4"/>
  <c r="W3615" i="4"/>
  <c r="V3616" i="4"/>
  <c r="W3616" i="4"/>
  <c r="V3617" i="4"/>
  <c r="W3617" i="4"/>
  <c r="V3618" i="4"/>
  <c r="W3618" i="4"/>
  <c r="V3619" i="4"/>
  <c r="W3619" i="4"/>
  <c r="V3620" i="4"/>
  <c r="W3620" i="4"/>
  <c r="V3621" i="4"/>
  <c r="W3621" i="4"/>
  <c r="V3622" i="4"/>
  <c r="W3622" i="4"/>
  <c r="V3623" i="4"/>
  <c r="W3623" i="4"/>
  <c r="V3624" i="4"/>
  <c r="W3624" i="4"/>
  <c r="V3625" i="4"/>
  <c r="W3625" i="4"/>
  <c r="V3626" i="4"/>
  <c r="W3626" i="4"/>
  <c r="V3627" i="4"/>
  <c r="W3627" i="4"/>
  <c r="V3628" i="4"/>
  <c r="W3628" i="4"/>
  <c r="V3629" i="4"/>
  <c r="W3629" i="4"/>
  <c r="V3630" i="4"/>
  <c r="W3630" i="4"/>
  <c r="V3631" i="4"/>
  <c r="W3631" i="4"/>
  <c r="V3632" i="4"/>
  <c r="W3632" i="4"/>
  <c r="V3633" i="4"/>
  <c r="W3633" i="4"/>
  <c r="V3634" i="4"/>
  <c r="W3634" i="4"/>
  <c r="V3635" i="4"/>
  <c r="W3635" i="4"/>
  <c r="V3636" i="4"/>
  <c r="W3636" i="4"/>
  <c r="V3637" i="4"/>
  <c r="W3637" i="4"/>
  <c r="V3638" i="4"/>
  <c r="W3638" i="4"/>
  <c r="V3639" i="4"/>
  <c r="W3639" i="4"/>
  <c r="V3640" i="4"/>
  <c r="W3640" i="4"/>
  <c r="V3641" i="4"/>
  <c r="W3641" i="4"/>
  <c r="V3642" i="4"/>
  <c r="W3642" i="4"/>
  <c r="V3643" i="4"/>
  <c r="W3643" i="4"/>
  <c r="V3644" i="4"/>
  <c r="W3644" i="4"/>
  <c r="V3645" i="4"/>
  <c r="W3645" i="4"/>
  <c r="V3646" i="4"/>
  <c r="W3646" i="4"/>
  <c r="V3647" i="4"/>
  <c r="W3647" i="4"/>
  <c r="V3648" i="4"/>
  <c r="W3648" i="4"/>
  <c r="V3649" i="4"/>
  <c r="W3649" i="4"/>
  <c r="V3650" i="4"/>
  <c r="W3650" i="4"/>
  <c r="V3651" i="4"/>
  <c r="W3651" i="4"/>
  <c r="V3652" i="4"/>
  <c r="W3652" i="4"/>
  <c r="V3653" i="4"/>
  <c r="W3653" i="4"/>
  <c r="V3654" i="4"/>
  <c r="W3654" i="4"/>
  <c r="V3655" i="4"/>
  <c r="W3655" i="4"/>
  <c r="V3656" i="4"/>
  <c r="W3656" i="4"/>
  <c r="V3657" i="4"/>
  <c r="W3657" i="4"/>
  <c r="V3658" i="4"/>
  <c r="W3658" i="4"/>
  <c r="V3659" i="4"/>
  <c r="W3659" i="4"/>
  <c r="V3660" i="4"/>
  <c r="W3660" i="4"/>
  <c r="V3661" i="4"/>
  <c r="W3661" i="4"/>
  <c r="V3662" i="4"/>
  <c r="W3662" i="4"/>
  <c r="V3663" i="4"/>
  <c r="W3663" i="4"/>
  <c r="V3664" i="4"/>
  <c r="W3664" i="4"/>
  <c r="V3665" i="4"/>
  <c r="W3665" i="4"/>
  <c r="V3666" i="4"/>
  <c r="W3666" i="4"/>
  <c r="V3667" i="4"/>
  <c r="W3667" i="4"/>
  <c r="V3668" i="4"/>
  <c r="W3668" i="4"/>
  <c r="V3669" i="4"/>
  <c r="W3669" i="4"/>
  <c r="V3670" i="4"/>
  <c r="W3670" i="4"/>
  <c r="V3671" i="4"/>
  <c r="W3671" i="4"/>
  <c r="V3672" i="4"/>
  <c r="W3672" i="4"/>
  <c r="V3673" i="4"/>
  <c r="W3673" i="4"/>
  <c r="V3674" i="4"/>
  <c r="W3674" i="4"/>
  <c r="V3675" i="4"/>
  <c r="W3675" i="4"/>
  <c r="V3676" i="4"/>
  <c r="W3676" i="4"/>
  <c r="V3677" i="4"/>
  <c r="W3677" i="4"/>
  <c r="V3678" i="4"/>
  <c r="W3678" i="4"/>
  <c r="V3679" i="4"/>
  <c r="W3679" i="4"/>
  <c r="V3680" i="4"/>
  <c r="W3680" i="4"/>
  <c r="V3681" i="4"/>
  <c r="W3681" i="4"/>
  <c r="V3682" i="4"/>
  <c r="W3682" i="4"/>
  <c r="V3683" i="4"/>
  <c r="W3683" i="4"/>
  <c r="V3684" i="4"/>
  <c r="W3684" i="4"/>
  <c r="V3685" i="4"/>
  <c r="W3685" i="4"/>
  <c r="V3686" i="4"/>
  <c r="W3686" i="4"/>
  <c r="V3687" i="4"/>
  <c r="W3687" i="4"/>
  <c r="V3688" i="4"/>
  <c r="W3688" i="4"/>
  <c r="V3689" i="4"/>
  <c r="W3689" i="4"/>
  <c r="V3690" i="4"/>
  <c r="W3690" i="4"/>
  <c r="V3691" i="4"/>
  <c r="W3691" i="4"/>
  <c r="V3692" i="4"/>
  <c r="W3692" i="4"/>
  <c r="V3693" i="4"/>
  <c r="W3693" i="4"/>
  <c r="V3694" i="4"/>
  <c r="W3694" i="4"/>
  <c r="V3695" i="4"/>
  <c r="W3695" i="4"/>
  <c r="V3696" i="4"/>
  <c r="W3696" i="4"/>
  <c r="V3697" i="4"/>
  <c r="W3697" i="4"/>
  <c r="V3698" i="4"/>
  <c r="W3698" i="4"/>
  <c r="V3699" i="4"/>
  <c r="W3699" i="4"/>
  <c r="V3700" i="4"/>
  <c r="W3700" i="4"/>
  <c r="V3701" i="4"/>
  <c r="W3701" i="4"/>
  <c r="V3702" i="4"/>
  <c r="W3702" i="4"/>
  <c r="V3703" i="4"/>
  <c r="W3703" i="4"/>
  <c r="V3704" i="4"/>
  <c r="W3704" i="4"/>
  <c r="V3705" i="4"/>
  <c r="W3705" i="4"/>
  <c r="V3706" i="4"/>
  <c r="W3706" i="4"/>
  <c r="V3707" i="4"/>
  <c r="W3707" i="4"/>
  <c r="V3708" i="4"/>
  <c r="W3708" i="4"/>
  <c r="V3709" i="4"/>
  <c r="W3709" i="4"/>
  <c r="V3710" i="4"/>
  <c r="W3710" i="4"/>
  <c r="V3711" i="4"/>
  <c r="W3711" i="4"/>
  <c r="V3712" i="4"/>
  <c r="W3712" i="4"/>
  <c r="V3713" i="4"/>
  <c r="W3713" i="4"/>
  <c r="V3714" i="4"/>
  <c r="W3714" i="4"/>
  <c r="V3715" i="4"/>
  <c r="W3715" i="4"/>
  <c r="V3716" i="4"/>
  <c r="W3716" i="4"/>
  <c r="V3717" i="4"/>
  <c r="W3717" i="4"/>
  <c r="V3718" i="4"/>
  <c r="W3718" i="4"/>
  <c r="V3719" i="4"/>
  <c r="W3719" i="4"/>
  <c r="V3720" i="4"/>
  <c r="W3720" i="4"/>
  <c r="V3721" i="4"/>
  <c r="W3721" i="4"/>
  <c r="V3722" i="4"/>
  <c r="W3722" i="4"/>
  <c r="V3723" i="4"/>
  <c r="W3723" i="4"/>
  <c r="V3724" i="4"/>
  <c r="W3724" i="4"/>
  <c r="V3725" i="4"/>
  <c r="W3725" i="4"/>
  <c r="V3726" i="4"/>
  <c r="W3726" i="4"/>
  <c r="V3727" i="4"/>
  <c r="W3727" i="4"/>
  <c r="V3728" i="4"/>
  <c r="W3728" i="4"/>
  <c r="V3729" i="4"/>
  <c r="W3729" i="4"/>
  <c r="V3730" i="4"/>
  <c r="W3730" i="4"/>
  <c r="V3731" i="4"/>
  <c r="W3731" i="4"/>
  <c r="V3732" i="4"/>
  <c r="W3732" i="4"/>
  <c r="V3733" i="4"/>
  <c r="W3733" i="4"/>
  <c r="V3734" i="4"/>
  <c r="W3734" i="4"/>
  <c r="V3735" i="4"/>
  <c r="W3735" i="4"/>
  <c r="V3736" i="4"/>
  <c r="W3736" i="4"/>
  <c r="V3737" i="4"/>
  <c r="W3737" i="4"/>
  <c r="V3738" i="4"/>
  <c r="W3738" i="4"/>
  <c r="V3739" i="4"/>
  <c r="W3739" i="4"/>
  <c r="V3740" i="4"/>
  <c r="W3740" i="4"/>
  <c r="V3741" i="4"/>
  <c r="W3741" i="4"/>
  <c r="V3742" i="4"/>
  <c r="W3742" i="4"/>
  <c r="V3743" i="4"/>
  <c r="W3743" i="4"/>
  <c r="V3744" i="4"/>
  <c r="W3744" i="4"/>
  <c r="V3745" i="4"/>
  <c r="W3745" i="4"/>
  <c r="V3746" i="4"/>
  <c r="W3746" i="4"/>
  <c r="V3747" i="4"/>
  <c r="W3747" i="4"/>
  <c r="V3748" i="4"/>
  <c r="W3748" i="4"/>
  <c r="V3749" i="4"/>
  <c r="W3749" i="4"/>
  <c r="V3750" i="4"/>
  <c r="W3750" i="4"/>
  <c r="V3751" i="4"/>
  <c r="W3751" i="4"/>
  <c r="V3752" i="4"/>
  <c r="W3752" i="4"/>
  <c r="V3753" i="4"/>
  <c r="W3753" i="4"/>
  <c r="V3754" i="4"/>
  <c r="W3754" i="4"/>
  <c r="V3755" i="4"/>
  <c r="W3755" i="4"/>
  <c r="V3756" i="4"/>
  <c r="W3756" i="4"/>
  <c r="V3757" i="4"/>
  <c r="W3757" i="4"/>
  <c r="V3758" i="4"/>
  <c r="W3758" i="4"/>
  <c r="V3759" i="4"/>
  <c r="W3759" i="4"/>
  <c r="V3760" i="4"/>
  <c r="W3760" i="4"/>
  <c r="V3761" i="4"/>
  <c r="W3761" i="4"/>
  <c r="V3762" i="4"/>
  <c r="W3762" i="4"/>
  <c r="V3763" i="4"/>
  <c r="W3763" i="4"/>
  <c r="V3764" i="4"/>
  <c r="W3764" i="4"/>
  <c r="V3765" i="4"/>
  <c r="W3765" i="4"/>
  <c r="V3766" i="4"/>
  <c r="W3766" i="4"/>
  <c r="V3767" i="4"/>
  <c r="W3767" i="4"/>
  <c r="V3768" i="4"/>
  <c r="W3768" i="4"/>
  <c r="V3769" i="4"/>
  <c r="W3769" i="4"/>
  <c r="V3770" i="4"/>
  <c r="W3770" i="4"/>
  <c r="V3771" i="4"/>
  <c r="W3771" i="4"/>
  <c r="V3772" i="4"/>
  <c r="W3772" i="4"/>
  <c r="V3773" i="4"/>
  <c r="W3773" i="4"/>
  <c r="V3774" i="4"/>
  <c r="W3774" i="4"/>
  <c r="V3775" i="4"/>
  <c r="W3775" i="4"/>
  <c r="V3776" i="4"/>
  <c r="W3776" i="4"/>
  <c r="V3777" i="4"/>
  <c r="W3777" i="4"/>
  <c r="V3778" i="4"/>
  <c r="W3778" i="4"/>
  <c r="V3779" i="4"/>
  <c r="W3779" i="4"/>
  <c r="V3780" i="4"/>
  <c r="W3780" i="4"/>
  <c r="V3781" i="4"/>
  <c r="W3781" i="4"/>
  <c r="V3782" i="4"/>
  <c r="W3782" i="4"/>
  <c r="V3783" i="4"/>
  <c r="W3783" i="4"/>
  <c r="V3784" i="4"/>
  <c r="W3784" i="4"/>
  <c r="V3785" i="4"/>
  <c r="W3785" i="4"/>
  <c r="V3786" i="4"/>
  <c r="W3786" i="4"/>
  <c r="V3787" i="4"/>
  <c r="W3787" i="4"/>
  <c r="V3788" i="4"/>
  <c r="W3788" i="4"/>
  <c r="V3789" i="4"/>
  <c r="W3789" i="4"/>
  <c r="V3790" i="4"/>
  <c r="W3790" i="4"/>
  <c r="V3791" i="4"/>
  <c r="W3791" i="4"/>
  <c r="V3792" i="4"/>
  <c r="W3792" i="4"/>
  <c r="V3793" i="4"/>
  <c r="W3793" i="4"/>
  <c r="V3794" i="4"/>
  <c r="W3794" i="4"/>
  <c r="V3795" i="4"/>
  <c r="W3795" i="4"/>
  <c r="V3796" i="4"/>
  <c r="W3796" i="4"/>
  <c r="V3797" i="4"/>
  <c r="W3797" i="4"/>
  <c r="V3798" i="4"/>
  <c r="W3798" i="4"/>
  <c r="V3799" i="4"/>
  <c r="W3799" i="4"/>
  <c r="V3800" i="4"/>
  <c r="W3800" i="4"/>
  <c r="V3801" i="4"/>
  <c r="W3801" i="4"/>
  <c r="V3802" i="4"/>
  <c r="W3802" i="4"/>
  <c r="V3803" i="4"/>
  <c r="W3803" i="4"/>
  <c r="V3804" i="4"/>
  <c r="W3804" i="4"/>
  <c r="V3805" i="4"/>
  <c r="W3805" i="4"/>
  <c r="V3806" i="4"/>
  <c r="W3806" i="4"/>
  <c r="V3807" i="4"/>
  <c r="W3807" i="4"/>
  <c r="V3808" i="4"/>
  <c r="W3808" i="4"/>
  <c r="V3809" i="4"/>
  <c r="W3809" i="4"/>
  <c r="V3810" i="4"/>
  <c r="W3810" i="4"/>
  <c r="V3811" i="4"/>
  <c r="W3811" i="4"/>
  <c r="V3812" i="4"/>
  <c r="W3812" i="4"/>
  <c r="V3813" i="4"/>
  <c r="W3813" i="4"/>
  <c r="V3814" i="4"/>
  <c r="W3814" i="4"/>
  <c r="V3815" i="4"/>
  <c r="W3815" i="4"/>
  <c r="V3816" i="4"/>
  <c r="W3816" i="4"/>
  <c r="V3817" i="4"/>
  <c r="W3817" i="4"/>
  <c r="V3818" i="4"/>
  <c r="W3818" i="4"/>
  <c r="V3819" i="4"/>
  <c r="W3819" i="4"/>
  <c r="V3820" i="4"/>
  <c r="W3820" i="4"/>
  <c r="V3821" i="4"/>
  <c r="W3821" i="4"/>
  <c r="V3822" i="4"/>
  <c r="W3822" i="4"/>
  <c r="V3823" i="4"/>
  <c r="W3823" i="4"/>
  <c r="V3824" i="4"/>
  <c r="W3824" i="4"/>
  <c r="V3825" i="4"/>
  <c r="W3825" i="4"/>
  <c r="V3826" i="4"/>
  <c r="W3826" i="4"/>
  <c r="V3827" i="4"/>
  <c r="W3827" i="4"/>
  <c r="V3828" i="4"/>
  <c r="W3828" i="4"/>
  <c r="V3829" i="4"/>
  <c r="W3829" i="4"/>
  <c r="V3830" i="4"/>
  <c r="W3830" i="4"/>
  <c r="V3831" i="4"/>
  <c r="W3831" i="4"/>
  <c r="V3832" i="4"/>
  <c r="W3832" i="4"/>
  <c r="V3833" i="4"/>
  <c r="W3833" i="4"/>
  <c r="V3834" i="4"/>
  <c r="W3834" i="4"/>
  <c r="V3835" i="4"/>
  <c r="W3835" i="4"/>
  <c r="V3836" i="4"/>
  <c r="W3836" i="4"/>
  <c r="V3837" i="4"/>
  <c r="W3837" i="4"/>
  <c r="V3838" i="4"/>
  <c r="W3838" i="4"/>
  <c r="V3839" i="4"/>
  <c r="W3839" i="4"/>
  <c r="V3840" i="4"/>
  <c r="W3840" i="4"/>
  <c r="V3841" i="4"/>
  <c r="W3841" i="4"/>
  <c r="V3842" i="4"/>
  <c r="W3842" i="4"/>
  <c r="V3843" i="4"/>
  <c r="W3843" i="4"/>
  <c r="V3844" i="4"/>
  <c r="W3844" i="4"/>
  <c r="V3845" i="4"/>
  <c r="W3845" i="4"/>
  <c r="V3846" i="4"/>
  <c r="W3846" i="4"/>
  <c r="V3847" i="4"/>
  <c r="W3847" i="4"/>
  <c r="V3848" i="4"/>
  <c r="W3848" i="4"/>
  <c r="V3849" i="4"/>
  <c r="W3849" i="4"/>
  <c r="V3850" i="4"/>
  <c r="W3850" i="4"/>
  <c r="V3851" i="4"/>
  <c r="W3851" i="4"/>
  <c r="V3852" i="4"/>
  <c r="W3852" i="4"/>
  <c r="V3853" i="4"/>
  <c r="W3853" i="4"/>
  <c r="V3854" i="4"/>
  <c r="W3854" i="4"/>
  <c r="V3855" i="4"/>
  <c r="W3855" i="4"/>
  <c r="V3856" i="4"/>
  <c r="W3856" i="4"/>
  <c r="V3857" i="4"/>
  <c r="W3857" i="4"/>
  <c r="V3858" i="4"/>
  <c r="W3858" i="4"/>
  <c r="V3859" i="4"/>
  <c r="W3859" i="4"/>
  <c r="V3860" i="4"/>
  <c r="W3860" i="4"/>
  <c r="V3861" i="4"/>
  <c r="W3861" i="4"/>
  <c r="V3862" i="4"/>
  <c r="W3862" i="4"/>
  <c r="V3863" i="4"/>
  <c r="W3863" i="4"/>
  <c r="V3864" i="4"/>
  <c r="W3864" i="4"/>
  <c r="V3865" i="4"/>
  <c r="W3865" i="4"/>
  <c r="V3866" i="4"/>
  <c r="W3866" i="4"/>
  <c r="V3867" i="4"/>
  <c r="W3867" i="4"/>
  <c r="V3868" i="4"/>
  <c r="W3868" i="4"/>
  <c r="V3869" i="4"/>
  <c r="W3869" i="4"/>
  <c r="V3870" i="4"/>
  <c r="W3870" i="4"/>
  <c r="V3871" i="4"/>
  <c r="W3871" i="4"/>
  <c r="V3872" i="4"/>
  <c r="W3872" i="4"/>
  <c r="V3873" i="4"/>
  <c r="W3873" i="4"/>
  <c r="V3874" i="4"/>
  <c r="W3874" i="4"/>
  <c r="V3875" i="4"/>
  <c r="W3875" i="4"/>
  <c r="V3876" i="4"/>
  <c r="W3876" i="4"/>
  <c r="V3877" i="4"/>
  <c r="W3877" i="4"/>
  <c r="V3878" i="4"/>
  <c r="W3878" i="4"/>
  <c r="V3879" i="4"/>
  <c r="W3879" i="4"/>
  <c r="V3880" i="4"/>
  <c r="W3880" i="4"/>
  <c r="V3881" i="4"/>
  <c r="W3881" i="4"/>
  <c r="V3882" i="4"/>
  <c r="W3882" i="4"/>
  <c r="V3883" i="4"/>
  <c r="W3883" i="4"/>
  <c r="V3884" i="4"/>
  <c r="W3884" i="4"/>
  <c r="V3885" i="4"/>
  <c r="W3885" i="4"/>
  <c r="V3886" i="4"/>
  <c r="W3886" i="4"/>
  <c r="V3887" i="4"/>
  <c r="W3887" i="4"/>
  <c r="V3888" i="4"/>
  <c r="W3888" i="4"/>
  <c r="V3889" i="4"/>
  <c r="W3889" i="4"/>
  <c r="V3890" i="4"/>
  <c r="W3890" i="4"/>
  <c r="V3891" i="4"/>
  <c r="W3891" i="4"/>
  <c r="V3892" i="4"/>
  <c r="W3892" i="4"/>
  <c r="V3893" i="4"/>
  <c r="W3893" i="4"/>
  <c r="V3894" i="4"/>
  <c r="W3894" i="4"/>
  <c r="V3895" i="4"/>
  <c r="W3895" i="4"/>
  <c r="V3896" i="4"/>
  <c r="W3896" i="4"/>
  <c r="V3897" i="4"/>
  <c r="W3897" i="4"/>
  <c r="V3898" i="4"/>
  <c r="W3898" i="4"/>
  <c r="V3899" i="4"/>
  <c r="W3899" i="4"/>
  <c r="V3900" i="4"/>
  <c r="W3900" i="4"/>
  <c r="V3901" i="4"/>
  <c r="W3901" i="4"/>
  <c r="V3902" i="4"/>
  <c r="W3902" i="4"/>
  <c r="V3903" i="4"/>
  <c r="W3903" i="4"/>
  <c r="V3904" i="4"/>
  <c r="W3904" i="4"/>
  <c r="V3905" i="4"/>
  <c r="W3905" i="4"/>
  <c r="V3906" i="4"/>
  <c r="W3906" i="4"/>
  <c r="V3907" i="4"/>
  <c r="W3907" i="4"/>
  <c r="V3908" i="4"/>
  <c r="W3908" i="4"/>
  <c r="V3909" i="4"/>
  <c r="W3909" i="4"/>
  <c r="V3910" i="4"/>
  <c r="W3910" i="4"/>
  <c r="V3911" i="4"/>
  <c r="W3911" i="4"/>
  <c r="V3912" i="4"/>
  <c r="W3912" i="4"/>
  <c r="V3913" i="4"/>
  <c r="W3913" i="4"/>
  <c r="V3914" i="4"/>
  <c r="W3914" i="4"/>
  <c r="V3915" i="4"/>
  <c r="W3915" i="4"/>
  <c r="V3916" i="4"/>
  <c r="W3916" i="4"/>
  <c r="V3917" i="4"/>
  <c r="W3917" i="4"/>
  <c r="V3918" i="4"/>
  <c r="W3918" i="4"/>
  <c r="V3919" i="4"/>
  <c r="W3919" i="4"/>
  <c r="V3920" i="4"/>
  <c r="W3920" i="4"/>
  <c r="V3921" i="4"/>
  <c r="W3921" i="4"/>
  <c r="V3922" i="4"/>
  <c r="W3922" i="4"/>
  <c r="V3923" i="4"/>
  <c r="W3923" i="4"/>
  <c r="V3924" i="4"/>
  <c r="W3924" i="4"/>
  <c r="V3925" i="4"/>
  <c r="W3925" i="4"/>
  <c r="V3926" i="4"/>
  <c r="W3926" i="4"/>
  <c r="V3927" i="4"/>
  <c r="W3927" i="4"/>
  <c r="V3928" i="4"/>
  <c r="W3928" i="4"/>
  <c r="V3929" i="4"/>
  <c r="W3929" i="4"/>
  <c r="V3930" i="4"/>
  <c r="W3930" i="4"/>
  <c r="V3931" i="4"/>
  <c r="W3931" i="4"/>
  <c r="V3932" i="4"/>
  <c r="W3932" i="4"/>
  <c r="V3933" i="4"/>
  <c r="W3933" i="4"/>
  <c r="V3934" i="4"/>
  <c r="W3934" i="4"/>
  <c r="V3935" i="4"/>
  <c r="W3935" i="4"/>
  <c r="V3936" i="4"/>
  <c r="W3936" i="4"/>
  <c r="V3937" i="4"/>
  <c r="W3937" i="4"/>
  <c r="V3938" i="4"/>
  <c r="W3938" i="4"/>
  <c r="V3939" i="4"/>
  <c r="W3939" i="4"/>
  <c r="V3940" i="4"/>
  <c r="W3940" i="4"/>
  <c r="V3941" i="4"/>
  <c r="W3941" i="4"/>
  <c r="V3942" i="4"/>
  <c r="W3942" i="4"/>
  <c r="V3943" i="4"/>
  <c r="W3943" i="4"/>
  <c r="V3944" i="4"/>
  <c r="W3944" i="4"/>
  <c r="V3945" i="4"/>
  <c r="W3945" i="4"/>
  <c r="V3946" i="4"/>
  <c r="W3946" i="4"/>
  <c r="V3947" i="4"/>
  <c r="W3947" i="4"/>
  <c r="V3948" i="4"/>
  <c r="W3948" i="4"/>
  <c r="V3949" i="4"/>
  <c r="W3949" i="4"/>
  <c r="V3950" i="4"/>
  <c r="W3950" i="4"/>
  <c r="V3951" i="4"/>
  <c r="W3951" i="4"/>
  <c r="V3952" i="4"/>
  <c r="W3952" i="4"/>
  <c r="V3953" i="4"/>
  <c r="W3953" i="4"/>
  <c r="V3954" i="4"/>
  <c r="W3954" i="4"/>
  <c r="V3955" i="4"/>
  <c r="W3955" i="4"/>
  <c r="V3956" i="4"/>
  <c r="W3956" i="4"/>
  <c r="V3957" i="4"/>
  <c r="W3957" i="4"/>
  <c r="V3958" i="4"/>
  <c r="W3958" i="4"/>
  <c r="V3959" i="4"/>
  <c r="W3959" i="4"/>
  <c r="V3960" i="4"/>
  <c r="W3960" i="4"/>
  <c r="V3961" i="4"/>
  <c r="W3961" i="4"/>
  <c r="V3962" i="4"/>
  <c r="W3962" i="4"/>
  <c r="V3963" i="4"/>
  <c r="W3963" i="4"/>
  <c r="V3964" i="4"/>
  <c r="W3964" i="4"/>
  <c r="V3965" i="4"/>
  <c r="W3965" i="4"/>
  <c r="V3966" i="4"/>
  <c r="W3966" i="4"/>
  <c r="V3967" i="4"/>
  <c r="W3967" i="4"/>
  <c r="V3968" i="4"/>
  <c r="W3968" i="4"/>
  <c r="V3969" i="4"/>
  <c r="W3969" i="4"/>
  <c r="V3970" i="4"/>
  <c r="W3970" i="4"/>
  <c r="V3971" i="4"/>
  <c r="W3971" i="4"/>
  <c r="V3972" i="4"/>
  <c r="W3972" i="4"/>
  <c r="V3973" i="4"/>
  <c r="W3973" i="4"/>
  <c r="V3974" i="4"/>
  <c r="W3974" i="4"/>
  <c r="V3975" i="4"/>
  <c r="W3975" i="4"/>
  <c r="V3976" i="4"/>
  <c r="W3976" i="4"/>
  <c r="V3977" i="4"/>
  <c r="W3977" i="4"/>
  <c r="V3978" i="4"/>
  <c r="W3978" i="4"/>
  <c r="V3979" i="4"/>
  <c r="W3979" i="4"/>
  <c r="V3980" i="4"/>
  <c r="W3980" i="4"/>
  <c r="V3981" i="4"/>
  <c r="W3981" i="4"/>
  <c r="V3982" i="4"/>
  <c r="W3982" i="4"/>
  <c r="V3983" i="4"/>
  <c r="W3983" i="4"/>
  <c r="V3984" i="4"/>
  <c r="W3984" i="4"/>
  <c r="V3985" i="4"/>
  <c r="W3985" i="4"/>
  <c r="V3986" i="4"/>
  <c r="W3986" i="4"/>
  <c r="V3987" i="4"/>
  <c r="W3987" i="4"/>
  <c r="V3988" i="4"/>
  <c r="W3988" i="4"/>
  <c r="V3989" i="4"/>
  <c r="W3989" i="4"/>
  <c r="V3990" i="4"/>
  <c r="W3990" i="4"/>
  <c r="V3991" i="4"/>
  <c r="W3991" i="4"/>
  <c r="V3992" i="4"/>
  <c r="W3992" i="4"/>
  <c r="V3993" i="4"/>
  <c r="W3993" i="4"/>
  <c r="V3994" i="4"/>
  <c r="W3994" i="4"/>
  <c r="V3995" i="4"/>
  <c r="W3995" i="4"/>
  <c r="V3996" i="4"/>
  <c r="W3996" i="4"/>
  <c r="V3997" i="4"/>
  <c r="W3997" i="4"/>
  <c r="V3998" i="4"/>
  <c r="W3998" i="4"/>
  <c r="V3999" i="4"/>
  <c r="W3999" i="4"/>
  <c r="V4000" i="4"/>
  <c r="W4000" i="4"/>
  <c r="V4001" i="4"/>
  <c r="W4001" i="4"/>
  <c r="Q3" i="4"/>
  <c r="R3" i="4"/>
  <c r="Q4" i="4"/>
  <c r="R4" i="4"/>
  <c r="Q5" i="4"/>
  <c r="R5" i="4"/>
  <c r="Q6" i="4"/>
  <c r="R6" i="4"/>
  <c r="Q7" i="4"/>
  <c r="R7" i="4"/>
  <c r="Q8" i="4"/>
  <c r="R8" i="4"/>
  <c r="Q9" i="4"/>
  <c r="R9" i="4"/>
  <c r="Q10" i="4"/>
  <c r="R10" i="4"/>
  <c r="Q11" i="4"/>
  <c r="R11" i="4"/>
  <c r="Q12" i="4"/>
  <c r="R12" i="4"/>
  <c r="Q13" i="4"/>
  <c r="R13" i="4"/>
  <c r="Q14" i="4"/>
  <c r="R14" i="4"/>
  <c r="Q15" i="4"/>
  <c r="R15" i="4"/>
  <c r="Q16" i="4"/>
  <c r="R16" i="4"/>
  <c r="Q17" i="4"/>
  <c r="R17" i="4"/>
  <c r="Q18" i="4"/>
  <c r="R18" i="4"/>
  <c r="Q19" i="4"/>
  <c r="R19" i="4"/>
  <c r="Q20" i="4"/>
  <c r="R20" i="4"/>
  <c r="Q21" i="4"/>
  <c r="R21" i="4"/>
  <c r="Q22" i="4"/>
  <c r="R22" i="4"/>
  <c r="Q23" i="4"/>
  <c r="R23" i="4"/>
  <c r="Q24" i="4"/>
  <c r="R24" i="4"/>
  <c r="Q25" i="4"/>
  <c r="R25" i="4"/>
  <c r="Q26" i="4"/>
  <c r="R26" i="4"/>
  <c r="Q27" i="4"/>
  <c r="R27" i="4"/>
  <c r="Q28" i="4"/>
  <c r="R28" i="4"/>
  <c r="Q29" i="4"/>
  <c r="R29" i="4"/>
  <c r="Q30" i="4"/>
  <c r="R30" i="4"/>
  <c r="Q31" i="4"/>
  <c r="R31" i="4"/>
  <c r="Q32" i="4"/>
  <c r="R32" i="4"/>
  <c r="Q33" i="4"/>
  <c r="R33" i="4"/>
  <c r="Q34" i="4"/>
  <c r="R34" i="4"/>
  <c r="Q35" i="4"/>
  <c r="R35" i="4"/>
  <c r="Q36" i="4"/>
  <c r="R36" i="4"/>
  <c r="Q37" i="4"/>
  <c r="R37" i="4"/>
  <c r="Q38" i="4"/>
  <c r="R38" i="4"/>
  <c r="Q39" i="4"/>
  <c r="R39" i="4"/>
  <c r="Q40" i="4"/>
  <c r="R40" i="4"/>
  <c r="Q41" i="4"/>
  <c r="R41" i="4"/>
  <c r="Q42" i="4"/>
  <c r="R42" i="4"/>
  <c r="Q43" i="4"/>
  <c r="R43" i="4"/>
  <c r="Q44" i="4"/>
  <c r="R44" i="4"/>
  <c r="Q45" i="4"/>
  <c r="R45" i="4"/>
  <c r="Q46" i="4"/>
  <c r="R46" i="4"/>
  <c r="Q47" i="4"/>
  <c r="R47" i="4"/>
  <c r="Q48" i="4"/>
  <c r="R48" i="4"/>
  <c r="Q49" i="4"/>
  <c r="R49" i="4"/>
  <c r="Q50" i="4"/>
  <c r="R50" i="4"/>
  <c r="Q51" i="4"/>
  <c r="R51" i="4"/>
  <c r="Q52" i="4"/>
  <c r="R52" i="4"/>
  <c r="Q53" i="4"/>
  <c r="R53" i="4"/>
  <c r="Q54" i="4"/>
  <c r="R54" i="4"/>
  <c r="Q55" i="4"/>
  <c r="R55" i="4"/>
  <c r="Q56" i="4"/>
  <c r="R56" i="4"/>
  <c r="Q57" i="4"/>
  <c r="R57" i="4"/>
  <c r="Q58" i="4"/>
  <c r="R58" i="4"/>
  <c r="Q59" i="4"/>
  <c r="R59" i="4"/>
  <c r="Q60" i="4"/>
  <c r="R60" i="4"/>
  <c r="Q61" i="4"/>
  <c r="R61" i="4"/>
  <c r="Q62" i="4"/>
  <c r="R62" i="4"/>
  <c r="Q63" i="4"/>
  <c r="R63" i="4"/>
  <c r="Q64" i="4"/>
  <c r="R64" i="4"/>
  <c r="Q65" i="4"/>
  <c r="R65" i="4"/>
  <c r="Q66" i="4"/>
  <c r="R66" i="4"/>
  <c r="Q67" i="4"/>
  <c r="R67" i="4"/>
  <c r="Q68" i="4"/>
  <c r="R68" i="4"/>
  <c r="Q69" i="4"/>
  <c r="R69" i="4"/>
  <c r="Q70" i="4"/>
  <c r="R70" i="4"/>
  <c r="Q71" i="4"/>
  <c r="R71" i="4"/>
  <c r="Q72" i="4"/>
  <c r="R72" i="4"/>
  <c r="Q73" i="4"/>
  <c r="R73" i="4"/>
  <c r="Q74" i="4"/>
  <c r="R74" i="4"/>
  <c r="Q75" i="4"/>
  <c r="R75" i="4"/>
  <c r="Q76" i="4"/>
  <c r="R76" i="4"/>
  <c r="Q77" i="4"/>
  <c r="R77" i="4"/>
  <c r="Q78" i="4"/>
  <c r="R78" i="4"/>
  <c r="Q79" i="4"/>
  <c r="R79" i="4"/>
  <c r="Q80" i="4"/>
  <c r="R80" i="4"/>
  <c r="Q81" i="4"/>
  <c r="R81" i="4"/>
  <c r="Q82" i="4"/>
  <c r="R82" i="4"/>
  <c r="Q83" i="4"/>
  <c r="R83" i="4"/>
  <c r="Q84" i="4"/>
  <c r="R84" i="4"/>
  <c r="Q85" i="4"/>
  <c r="R85" i="4"/>
  <c r="Q86" i="4"/>
  <c r="R86" i="4"/>
  <c r="Q87" i="4"/>
  <c r="R87" i="4"/>
  <c r="Q88" i="4"/>
  <c r="R88" i="4"/>
  <c r="Q89" i="4"/>
  <c r="R89" i="4"/>
  <c r="Q90" i="4"/>
  <c r="R90" i="4"/>
  <c r="Q91" i="4"/>
  <c r="R91" i="4"/>
  <c r="Q92" i="4"/>
  <c r="R92" i="4"/>
  <c r="Q93" i="4"/>
  <c r="R93" i="4"/>
  <c r="Q94" i="4"/>
  <c r="R94" i="4"/>
  <c r="Q95" i="4"/>
  <c r="R95" i="4"/>
  <c r="Q96" i="4"/>
  <c r="R96" i="4"/>
  <c r="Q97" i="4"/>
  <c r="R97" i="4"/>
  <c r="Q98" i="4"/>
  <c r="R98" i="4"/>
  <c r="Q99" i="4"/>
  <c r="R99" i="4"/>
  <c r="Q100" i="4"/>
  <c r="R100" i="4"/>
  <c r="Q101" i="4"/>
  <c r="R101" i="4"/>
  <c r="Q102" i="4"/>
  <c r="R102" i="4"/>
  <c r="Q103" i="4"/>
  <c r="R103" i="4"/>
  <c r="Q104" i="4"/>
  <c r="R104" i="4"/>
  <c r="Q105" i="4"/>
  <c r="R105" i="4"/>
  <c r="Q106" i="4"/>
  <c r="R106" i="4"/>
  <c r="Q107" i="4"/>
  <c r="R107" i="4"/>
  <c r="Q108" i="4"/>
  <c r="R108" i="4"/>
  <c r="Q109" i="4"/>
  <c r="R109" i="4"/>
  <c r="Q110" i="4"/>
  <c r="R110" i="4"/>
  <c r="Q111" i="4"/>
  <c r="R111" i="4"/>
  <c r="Q112" i="4"/>
  <c r="R112" i="4"/>
  <c r="Q113" i="4"/>
  <c r="R113" i="4"/>
  <c r="Q114" i="4"/>
  <c r="R114" i="4"/>
  <c r="Q115" i="4"/>
  <c r="R115" i="4"/>
  <c r="Q116" i="4"/>
  <c r="R116" i="4"/>
  <c r="Q117" i="4"/>
  <c r="R117" i="4"/>
  <c r="Q118" i="4"/>
  <c r="R118" i="4"/>
  <c r="Q119" i="4"/>
  <c r="R119" i="4"/>
  <c r="Q120" i="4"/>
  <c r="R120" i="4"/>
  <c r="Q121" i="4"/>
  <c r="R121" i="4"/>
  <c r="Q122" i="4"/>
  <c r="R122" i="4"/>
  <c r="Q123" i="4"/>
  <c r="R123" i="4"/>
  <c r="Q124" i="4"/>
  <c r="R124" i="4"/>
  <c r="Q125" i="4"/>
  <c r="R125" i="4"/>
  <c r="Q126" i="4"/>
  <c r="R126" i="4"/>
  <c r="Q127" i="4"/>
  <c r="R127" i="4"/>
  <c r="Q128" i="4"/>
  <c r="R128" i="4"/>
  <c r="Q129" i="4"/>
  <c r="R129" i="4"/>
  <c r="Q130" i="4"/>
  <c r="R130" i="4"/>
  <c r="Q131" i="4"/>
  <c r="R131" i="4"/>
  <c r="Q132" i="4"/>
  <c r="R132" i="4"/>
  <c r="Q133" i="4"/>
  <c r="R133" i="4"/>
  <c r="Q134" i="4"/>
  <c r="R134" i="4"/>
  <c r="Q135" i="4"/>
  <c r="R135" i="4"/>
  <c r="Q136" i="4"/>
  <c r="R136" i="4"/>
  <c r="Q137" i="4"/>
  <c r="R137" i="4"/>
  <c r="Q138" i="4"/>
  <c r="R138" i="4"/>
  <c r="Q139" i="4"/>
  <c r="R139" i="4"/>
  <c r="Q140" i="4"/>
  <c r="R140" i="4"/>
  <c r="Q141" i="4"/>
  <c r="R141" i="4"/>
  <c r="Q142" i="4"/>
  <c r="R142" i="4"/>
  <c r="Q143" i="4"/>
  <c r="R143" i="4"/>
  <c r="Q144" i="4"/>
  <c r="R144" i="4"/>
  <c r="Q145" i="4"/>
  <c r="R145" i="4"/>
  <c r="Q146" i="4"/>
  <c r="R146" i="4"/>
  <c r="Q147" i="4"/>
  <c r="R147" i="4"/>
  <c r="Q148" i="4"/>
  <c r="R148" i="4"/>
  <c r="Q149" i="4"/>
  <c r="R149" i="4"/>
  <c r="Q150" i="4"/>
  <c r="R150" i="4"/>
  <c r="Q151" i="4"/>
  <c r="R151" i="4"/>
  <c r="Q152" i="4"/>
  <c r="R152" i="4"/>
  <c r="Q153" i="4"/>
  <c r="R153" i="4"/>
  <c r="Q154" i="4"/>
  <c r="R154" i="4"/>
  <c r="Q155" i="4"/>
  <c r="R155" i="4"/>
  <c r="Q156" i="4"/>
  <c r="R156" i="4"/>
  <c r="Q157" i="4"/>
  <c r="R157" i="4"/>
  <c r="Q158" i="4"/>
  <c r="R158" i="4"/>
  <c r="Q159" i="4"/>
  <c r="R159" i="4"/>
  <c r="Q160" i="4"/>
  <c r="R160" i="4"/>
  <c r="Q161" i="4"/>
  <c r="R161" i="4"/>
  <c r="Q162" i="4"/>
  <c r="R162" i="4"/>
  <c r="Q163" i="4"/>
  <c r="R163" i="4"/>
  <c r="Q164" i="4"/>
  <c r="R164" i="4"/>
  <c r="Q165" i="4"/>
  <c r="R165" i="4"/>
  <c r="Q166" i="4"/>
  <c r="R166" i="4"/>
  <c r="Q167" i="4"/>
  <c r="R167" i="4"/>
  <c r="Q168" i="4"/>
  <c r="R168" i="4"/>
  <c r="Q169" i="4"/>
  <c r="R169" i="4"/>
  <c r="Q170" i="4"/>
  <c r="R170" i="4"/>
  <c r="Q171" i="4"/>
  <c r="R171" i="4"/>
  <c r="Q172" i="4"/>
  <c r="R172" i="4"/>
  <c r="Q173" i="4"/>
  <c r="R173" i="4"/>
  <c r="Q174" i="4"/>
  <c r="R174" i="4"/>
  <c r="Q175" i="4"/>
  <c r="R175" i="4"/>
  <c r="Q176" i="4"/>
  <c r="R176" i="4"/>
  <c r="Q177" i="4"/>
  <c r="R177" i="4"/>
  <c r="Q178" i="4"/>
  <c r="R178" i="4"/>
  <c r="Q179" i="4"/>
  <c r="R179" i="4"/>
  <c r="Q180" i="4"/>
  <c r="R180" i="4"/>
  <c r="Q181" i="4"/>
  <c r="R181" i="4"/>
  <c r="Q182" i="4"/>
  <c r="R182" i="4"/>
  <c r="Q183" i="4"/>
  <c r="R183" i="4"/>
  <c r="Q184" i="4"/>
  <c r="R184" i="4"/>
  <c r="Q185" i="4"/>
  <c r="R185" i="4"/>
  <c r="Q186" i="4"/>
  <c r="R186" i="4"/>
  <c r="Q187" i="4"/>
  <c r="R187" i="4"/>
  <c r="Q188" i="4"/>
  <c r="R188" i="4"/>
  <c r="Q189" i="4"/>
  <c r="R189" i="4"/>
  <c r="Q190" i="4"/>
  <c r="R190" i="4"/>
  <c r="Q191" i="4"/>
  <c r="R191" i="4"/>
  <c r="Q192" i="4"/>
  <c r="R192" i="4"/>
  <c r="Q193" i="4"/>
  <c r="R193" i="4"/>
  <c r="Q194" i="4"/>
  <c r="R194" i="4"/>
  <c r="Q195" i="4"/>
  <c r="R195" i="4"/>
  <c r="Q196" i="4"/>
  <c r="R196" i="4"/>
  <c r="Q197" i="4"/>
  <c r="R197" i="4"/>
  <c r="Q198" i="4"/>
  <c r="R198" i="4"/>
  <c r="Q199" i="4"/>
  <c r="R199" i="4"/>
  <c r="Q200" i="4"/>
  <c r="R200" i="4"/>
  <c r="Q201" i="4"/>
  <c r="R201" i="4"/>
  <c r="Q202" i="4"/>
  <c r="R202" i="4"/>
  <c r="Q203" i="4"/>
  <c r="R203" i="4"/>
  <c r="Q204" i="4"/>
  <c r="R204" i="4"/>
  <c r="Q205" i="4"/>
  <c r="R205" i="4"/>
  <c r="Q206" i="4"/>
  <c r="R206" i="4"/>
  <c r="Q207" i="4"/>
  <c r="R207" i="4"/>
  <c r="Q208" i="4"/>
  <c r="R208" i="4"/>
  <c r="Q209" i="4"/>
  <c r="R209" i="4"/>
  <c r="Q210" i="4"/>
  <c r="R210" i="4"/>
  <c r="Q211" i="4"/>
  <c r="R211" i="4"/>
  <c r="Q212" i="4"/>
  <c r="R212" i="4"/>
  <c r="Q213" i="4"/>
  <c r="R213" i="4"/>
  <c r="Q214" i="4"/>
  <c r="R214" i="4"/>
  <c r="Q215" i="4"/>
  <c r="R215" i="4"/>
  <c r="Q216" i="4"/>
  <c r="R216" i="4"/>
  <c r="Q217" i="4"/>
  <c r="R217" i="4"/>
  <c r="Q218" i="4"/>
  <c r="R218" i="4"/>
  <c r="Q219" i="4"/>
  <c r="R219" i="4"/>
  <c r="Q220" i="4"/>
  <c r="R220" i="4"/>
  <c r="Q221" i="4"/>
  <c r="R221" i="4"/>
  <c r="Q222" i="4"/>
  <c r="R222" i="4"/>
  <c r="Q223" i="4"/>
  <c r="R223" i="4"/>
  <c r="Q224" i="4"/>
  <c r="R224" i="4"/>
  <c r="Q225" i="4"/>
  <c r="R225" i="4"/>
  <c r="Q226" i="4"/>
  <c r="R226" i="4"/>
  <c r="Q227" i="4"/>
  <c r="R227" i="4"/>
  <c r="Q228" i="4"/>
  <c r="R228" i="4"/>
  <c r="Q229" i="4"/>
  <c r="R229" i="4"/>
  <c r="Q230" i="4"/>
  <c r="R230" i="4"/>
  <c r="Q231" i="4"/>
  <c r="R231" i="4"/>
  <c r="Q232" i="4"/>
  <c r="R232" i="4"/>
  <c r="Q233" i="4"/>
  <c r="R233" i="4"/>
  <c r="Q234" i="4"/>
  <c r="R234" i="4"/>
  <c r="Q235" i="4"/>
  <c r="R235" i="4"/>
  <c r="Q236" i="4"/>
  <c r="R236" i="4"/>
  <c r="Q237" i="4"/>
  <c r="R237" i="4"/>
  <c r="Q238" i="4"/>
  <c r="R238" i="4"/>
  <c r="Q239" i="4"/>
  <c r="R239" i="4"/>
  <c r="Q240" i="4"/>
  <c r="R240" i="4"/>
  <c r="Q241" i="4"/>
  <c r="R241" i="4"/>
  <c r="Q242" i="4"/>
  <c r="R242" i="4"/>
  <c r="Q243" i="4"/>
  <c r="R243" i="4"/>
  <c r="Q244" i="4"/>
  <c r="R244" i="4"/>
  <c r="Q245" i="4"/>
  <c r="R245" i="4"/>
  <c r="Q246" i="4"/>
  <c r="R246" i="4"/>
  <c r="Q247" i="4"/>
  <c r="R247" i="4"/>
  <c r="Q248" i="4"/>
  <c r="R248" i="4"/>
  <c r="Q249" i="4"/>
  <c r="R249" i="4"/>
  <c r="Q250" i="4"/>
  <c r="R250" i="4"/>
  <c r="Q251" i="4"/>
  <c r="R251" i="4"/>
  <c r="Q252" i="4"/>
  <c r="R252" i="4"/>
  <c r="Q253" i="4"/>
  <c r="R253" i="4"/>
  <c r="Q254" i="4"/>
  <c r="R254" i="4"/>
  <c r="Q255" i="4"/>
  <c r="R255" i="4"/>
  <c r="Q256" i="4"/>
  <c r="R256" i="4"/>
  <c r="Q257" i="4"/>
  <c r="R257" i="4"/>
  <c r="Q258" i="4"/>
  <c r="R258" i="4"/>
  <c r="Q259" i="4"/>
  <c r="R259" i="4"/>
  <c r="Q260" i="4"/>
  <c r="R260" i="4"/>
  <c r="Q261" i="4"/>
  <c r="R261" i="4"/>
  <c r="Q262" i="4"/>
  <c r="R262" i="4"/>
  <c r="Q263" i="4"/>
  <c r="R263" i="4"/>
  <c r="Q264" i="4"/>
  <c r="R264" i="4"/>
  <c r="Q265" i="4"/>
  <c r="R265" i="4"/>
  <c r="Q266" i="4"/>
  <c r="R266" i="4"/>
  <c r="Q267" i="4"/>
  <c r="R267" i="4"/>
  <c r="Q268" i="4"/>
  <c r="R268" i="4"/>
  <c r="Q269" i="4"/>
  <c r="R269" i="4"/>
  <c r="Q270" i="4"/>
  <c r="R270" i="4"/>
  <c r="Q271" i="4"/>
  <c r="R271" i="4"/>
  <c r="Q272" i="4"/>
  <c r="R272" i="4"/>
  <c r="Q273" i="4"/>
  <c r="R273" i="4"/>
  <c r="Q274" i="4"/>
  <c r="R274" i="4"/>
  <c r="Q275" i="4"/>
  <c r="R275" i="4"/>
  <c r="Q276" i="4"/>
  <c r="R276" i="4"/>
  <c r="Q277" i="4"/>
  <c r="R277" i="4"/>
  <c r="Q278" i="4"/>
  <c r="R278" i="4"/>
  <c r="Q279" i="4"/>
  <c r="R279" i="4"/>
  <c r="Q280" i="4"/>
  <c r="R280" i="4"/>
  <c r="Q281" i="4"/>
  <c r="R281" i="4"/>
  <c r="Q282" i="4"/>
  <c r="R282" i="4"/>
  <c r="Q283" i="4"/>
  <c r="R283" i="4"/>
  <c r="Q284" i="4"/>
  <c r="R284" i="4"/>
  <c r="Q285" i="4"/>
  <c r="R285" i="4"/>
  <c r="Q286" i="4"/>
  <c r="R286" i="4"/>
  <c r="Q287" i="4"/>
  <c r="R287" i="4"/>
  <c r="Q288" i="4"/>
  <c r="R288" i="4"/>
  <c r="Q289" i="4"/>
  <c r="R289" i="4"/>
  <c r="Q290" i="4"/>
  <c r="R290" i="4"/>
  <c r="Q291" i="4"/>
  <c r="R291" i="4"/>
  <c r="Q292" i="4"/>
  <c r="R292" i="4"/>
  <c r="Q293" i="4"/>
  <c r="R293" i="4"/>
  <c r="Q294" i="4"/>
  <c r="R294" i="4"/>
  <c r="Q295" i="4"/>
  <c r="R295" i="4"/>
  <c r="Q296" i="4"/>
  <c r="R296" i="4"/>
  <c r="Q297" i="4"/>
  <c r="R297" i="4"/>
  <c r="Q298" i="4"/>
  <c r="R298" i="4"/>
  <c r="Q299" i="4"/>
  <c r="R299" i="4"/>
  <c r="Q300" i="4"/>
  <c r="R300" i="4"/>
  <c r="Q301" i="4"/>
  <c r="R301" i="4"/>
  <c r="Q302" i="4"/>
  <c r="R302" i="4"/>
  <c r="Q303" i="4"/>
  <c r="R303" i="4"/>
  <c r="Q304" i="4"/>
  <c r="R304" i="4"/>
  <c r="Q305" i="4"/>
  <c r="R305" i="4"/>
  <c r="Q306" i="4"/>
  <c r="R306" i="4"/>
  <c r="Q307" i="4"/>
  <c r="R307" i="4"/>
  <c r="Q308" i="4"/>
  <c r="R308" i="4"/>
  <c r="Q309" i="4"/>
  <c r="R309" i="4"/>
  <c r="Q310" i="4"/>
  <c r="R310" i="4"/>
  <c r="Q311" i="4"/>
  <c r="R311" i="4"/>
  <c r="Q312" i="4"/>
  <c r="R312" i="4"/>
  <c r="Q313" i="4"/>
  <c r="R313" i="4"/>
  <c r="Q314" i="4"/>
  <c r="R314" i="4"/>
  <c r="Q315" i="4"/>
  <c r="R315" i="4"/>
  <c r="Q316" i="4"/>
  <c r="R316" i="4"/>
  <c r="Q317" i="4"/>
  <c r="R317" i="4"/>
  <c r="Q318" i="4"/>
  <c r="R318" i="4"/>
  <c r="Q319" i="4"/>
  <c r="R319" i="4"/>
  <c r="Q320" i="4"/>
  <c r="R320" i="4"/>
  <c r="Q321" i="4"/>
  <c r="R321" i="4"/>
  <c r="Q322" i="4"/>
  <c r="R322" i="4"/>
  <c r="Q323" i="4"/>
  <c r="R323" i="4"/>
  <c r="Q324" i="4"/>
  <c r="R324" i="4"/>
  <c r="Q325" i="4"/>
  <c r="R325" i="4"/>
  <c r="Q326" i="4"/>
  <c r="R326" i="4"/>
  <c r="Q327" i="4"/>
  <c r="R327" i="4"/>
  <c r="Q328" i="4"/>
  <c r="R328" i="4"/>
  <c r="Q329" i="4"/>
  <c r="R329" i="4"/>
  <c r="Q330" i="4"/>
  <c r="R330" i="4"/>
  <c r="Q331" i="4"/>
  <c r="R331" i="4"/>
  <c r="Q332" i="4"/>
  <c r="R332" i="4"/>
  <c r="Q333" i="4"/>
  <c r="R333" i="4"/>
  <c r="Q334" i="4"/>
  <c r="R334" i="4"/>
  <c r="Q335" i="4"/>
  <c r="R335" i="4"/>
  <c r="Q336" i="4"/>
  <c r="R336" i="4"/>
  <c r="Q337" i="4"/>
  <c r="R337" i="4"/>
  <c r="Q338" i="4"/>
  <c r="R338" i="4"/>
  <c r="Q339" i="4"/>
  <c r="R339" i="4"/>
  <c r="Q340" i="4"/>
  <c r="R340" i="4"/>
  <c r="Q341" i="4"/>
  <c r="R341" i="4"/>
  <c r="Q342" i="4"/>
  <c r="R342" i="4"/>
  <c r="Q343" i="4"/>
  <c r="R343" i="4"/>
  <c r="Q344" i="4"/>
  <c r="R344" i="4"/>
  <c r="Q345" i="4"/>
  <c r="R345" i="4"/>
  <c r="Q346" i="4"/>
  <c r="R346" i="4"/>
  <c r="Q347" i="4"/>
  <c r="R347" i="4"/>
  <c r="Q348" i="4"/>
  <c r="R348" i="4"/>
  <c r="Q349" i="4"/>
  <c r="R349" i="4"/>
  <c r="Q350" i="4"/>
  <c r="R350" i="4"/>
  <c r="Q351" i="4"/>
  <c r="R351" i="4"/>
  <c r="Q352" i="4"/>
  <c r="R352" i="4"/>
  <c r="Q353" i="4"/>
  <c r="R353" i="4"/>
  <c r="Q354" i="4"/>
  <c r="R354" i="4"/>
  <c r="Q355" i="4"/>
  <c r="R355" i="4"/>
  <c r="Q356" i="4"/>
  <c r="R356" i="4"/>
  <c r="Q357" i="4"/>
  <c r="R357" i="4"/>
  <c r="Q358" i="4"/>
  <c r="R358" i="4"/>
  <c r="Q359" i="4"/>
  <c r="R359" i="4"/>
  <c r="Q360" i="4"/>
  <c r="R360" i="4"/>
  <c r="Q361" i="4"/>
  <c r="R361" i="4"/>
  <c r="Q362" i="4"/>
  <c r="R362" i="4"/>
  <c r="Q363" i="4"/>
  <c r="R363" i="4"/>
  <c r="Q364" i="4"/>
  <c r="R364" i="4"/>
  <c r="Q365" i="4"/>
  <c r="R365" i="4"/>
  <c r="Q366" i="4"/>
  <c r="R366" i="4"/>
  <c r="Q367" i="4"/>
  <c r="R367" i="4"/>
  <c r="Q368" i="4"/>
  <c r="R368" i="4"/>
  <c r="Q369" i="4"/>
  <c r="R369" i="4"/>
  <c r="Q370" i="4"/>
  <c r="R370" i="4"/>
  <c r="Q371" i="4"/>
  <c r="R371" i="4"/>
  <c r="Q372" i="4"/>
  <c r="R372" i="4"/>
  <c r="Q373" i="4"/>
  <c r="R373" i="4"/>
  <c r="Q374" i="4"/>
  <c r="R374" i="4"/>
  <c r="Q375" i="4"/>
  <c r="R375" i="4"/>
  <c r="Q376" i="4"/>
  <c r="R376" i="4"/>
  <c r="Q377" i="4"/>
  <c r="R377" i="4"/>
  <c r="Q378" i="4"/>
  <c r="R378" i="4"/>
  <c r="Q379" i="4"/>
  <c r="R379" i="4"/>
  <c r="Q380" i="4"/>
  <c r="R380" i="4"/>
  <c r="Q381" i="4"/>
  <c r="R381" i="4"/>
  <c r="Q382" i="4"/>
  <c r="R382" i="4"/>
  <c r="Q383" i="4"/>
  <c r="R383" i="4"/>
  <c r="Q384" i="4"/>
  <c r="R384" i="4"/>
  <c r="Q385" i="4"/>
  <c r="R385" i="4"/>
  <c r="Q386" i="4"/>
  <c r="R386" i="4"/>
  <c r="Q387" i="4"/>
  <c r="R387" i="4"/>
  <c r="Q388" i="4"/>
  <c r="R388" i="4"/>
  <c r="Q389" i="4"/>
  <c r="R389" i="4"/>
  <c r="Q390" i="4"/>
  <c r="R390" i="4"/>
  <c r="Q391" i="4"/>
  <c r="R391" i="4"/>
  <c r="Q392" i="4"/>
  <c r="R392" i="4"/>
  <c r="Q393" i="4"/>
  <c r="R393" i="4"/>
  <c r="Q394" i="4"/>
  <c r="R394" i="4"/>
  <c r="Q395" i="4"/>
  <c r="R395" i="4"/>
  <c r="Q396" i="4"/>
  <c r="R396" i="4"/>
  <c r="Q397" i="4"/>
  <c r="R397" i="4"/>
  <c r="Q398" i="4"/>
  <c r="R398" i="4"/>
  <c r="Q399" i="4"/>
  <c r="R399" i="4"/>
  <c r="Q400" i="4"/>
  <c r="R400" i="4"/>
  <c r="Q401" i="4"/>
  <c r="R401" i="4"/>
  <c r="Q402" i="4"/>
  <c r="R402" i="4"/>
  <c r="Q403" i="4"/>
  <c r="R403" i="4"/>
  <c r="Q404" i="4"/>
  <c r="R404" i="4"/>
  <c r="Q405" i="4"/>
  <c r="R405" i="4"/>
  <c r="Q406" i="4"/>
  <c r="R406" i="4"/>
  <c r="Q407" i="4"/>
  <c r="R407" i="4"/>
  <c r="Q408" i="4"/>
  <c r="R408" i="4"/>
  <c r="Q409" i="4"/>
  <c r="R409" i="4"/>
  <c r="Q410" i="4"/>
  <c r="R410" i="4"/>
  <c r="Q411" i="4"/>
  <c r="R411" i="4"/>
  <c r="Q412" i="4"/>
  <c r="R412" i="4"/>
  <c r="Q413" i="4"/>
  <c r="R413" i="4"/>
  <c r="Q414" i="4"/>
  <c r="R414" i="4"/>
  <c r="Q415" i="4"/>
  <c r="R415" i="4"/>
  <c r="Q416" i="4"/>
  <c r="R416" i="4"/>
  <c r="Q417" i="4"/>
  <c r="R417" i="4"/>
  <c r="Q418" i="4"/>
  <c r="R418" i="4"/>
  <c r="Q419" i="4"/>
  <c r="R419" i="4"/>
  <c r="Q420" i="4"/>
  <c r="R420" i="4"/>
  <c r="Q421" i="4"/>
  <c r="R421" i="4"/>
  <c r="Q422" i="4"/>
  <c r="R422" i="4"/>
  <c r="Q423" i="4"/>
  <c r="R423" i="4"/>
  <c r="Q424" i="4"/>
  <c r="R424" i="4"/>
  <c r="Q425" i="4"/>
  <c r="R425" i="4"/>
  <c r="Q426" i="4"/>
  <c r="R426" i="4"/>
  <c r="Q427" i="4"/>
  <c r="R427" i="4"/>
  <c r="Q428" i="4"/>
  <c r="R428" i="4"/>
  <c r="Q429" i="4"/>
  <c r="R429" i="4"/>
  <c r="Q430" i="4"/>
  <c r="R430" i="4"/>
  <c r="Q431" i="4"/>
  <c r="R431" i="4"/>
  <c r="Q432" i="4"/>
  <c r="R432" i="4"/>
  <c r="Q433" i="4"/>
  <c r="R433" i="4"/>
  <c r="Q434" i="4"/>
  <c r="R434" i="4"/>
  <c r="Q435" i="4"/>
  <c r="R435" i="4"/>
  <c r="Q436" i="4"/>
  <c r="R436" i="4"/>
  <c r="Q437" i="4"/>
  <c r="R437" i="4"/>
  <c r="Q438" i="4"/>
  <c r="R438" i="4"/>
  <c r="Q439" i="4"/>
  <c r="R439" i="4"/>
  <c r="Q440" i="4"/>
  <c r="R440" i="4"/>
  <c r="Q441" i="4"/>
  <c r="R441" i="4"/>
  <c r="Q442" i="4"/>
  <c r="R442" i="4"/>
  <c r="Q443" i="4"/>
  <c r="R443" i="4"/>
  <c r="Q444" i="4"/>
  <c r="R444" i="4"/>
  <c r="Q445" i="4"/>
  <c r="R445" i="4"/>
  <c r="Q446" i="4"/>
  <c r="R446" i="4"/>
  <c r="Q447" i="4"/>
  <c r="R447" i="4"/>
  <c r="Q448" i="4"/>
  <c r="R448" i="4"/>
  <c r="Q449" i="4"/>
  <c r="R449" i="4"/>
  <c r="Q450" i="4"/>
  <c r="R450" i="4"/>
  <c r="Q451" i="4"/>
  <c r="R451" i="4"/>
  <c r="Q452" i="4"/>
  <c r="R452" i="4"/>
  <c r="Q453" i="4"/>
  <c r="R453" i="4"/>
  <c r="Q454" i="4"/>
  <c r="R454" i="4"/>
  <c r="Q455" i="4"/>
  <c r="R455" i="4"/>
  <c r="Q456" i="4"/>
  <c r="R456" i="4"/>
  <c r="Q457" i="4"/>
  <c r="R457" i="4"/>
  <c r="Q458" i="4"/>
  <c r="R458" i="4"/>
  <c r="Q459" i="4"/>
  <c r="R459" i="4"/>
  <c r="Q460" i="4"/>
  <c r="R460" i="4"/>
  <c r="Q461" i="4"/>
  <c r="R461" i="4"/>
  <c r="Q462" i="4"/>
  <c r="R462" i="4"/>
  <c r="Q463" i="4"/>
  <c r="R463" i="4"/>
  <c r="Q464" i="4"/>
  <c r="R464" i="4"/>
  <c r="Q465" i="4"/>
  <c r="R465" i="4"/>
  <c r="Q466" i="4"/>
  <c r="R466" i="4"/>
  <c r="Q467" i="4"/>
  <c r="R467" i="4"/>
  <c r="Q468" i="4"/>
  <c r="R468" i="4"/>
  <c r="Q469" i="4"/>
  <c r="R469" i="4"/>
  <c r="Q470" i="4"/>
  <c r="R470" i="4"/>
  <c r="Q471" i="4"/>
  <c r="R471" i="4"/>
  <c r="Q472" i="4"/>
  <c r="R472" i="4"/>
  <c r="Q473" i="4"/>
  <c r="R473" i="4"/>
  <c r="Q474" i="4"/>
  <c r="R474" i="4"/>
  <c r="Q475" i="4"/>
  <c r="R475" i="4"/>
  <c r="Q476" i="4"/>
  <c r="R476" i="4"/>
  <c r="Q477" i="4"/>
  <c r="R477" i="4"/>
  <c r="Q478" i="4"/>
  <c r="R478" i="4"/>
  <c r="Q479" i="4"/>
  <c r="R479" i="4"/>
  <c r="Q480" i="4"/>
  <c r="R480" i="4"/>
  <c r="Q481" i="4"/>
  <c r="R481" i="4"/>
  <c r="Q482" i="4"/>
  <c r="R482" i="4"/>
  <c r="Q483" i="4"/>
  <c r="R483" i="4"/>
  <c r="Q484" i="4"/>
  <c r="R484" i="4"/>
  <c r="Q485" i="4"/>
  <c r="R485" i="4"/>
  <c r="Q486" i="4"/>
  <c r="R486" i="4"/>
  <c r="Q487" i="4"/>
  <c r="R487" i="4"/>
  <c r="Q488" i="4"/>
  <c r="R488" i="4"/>
  <c r="Q489" i="4"/>
  <c r="R489" i="4"/>
  <c r="Q490" i="4"/>
  <c r="R490" i="4"/>
  <c r="Q491" i="4"/>
  <c r="R491" i="4"/>
  <c r="Q492" i="4"/>
  <c r="R492" i="4"/>
  <c r="Q493" i="4"/>
  <c r="R493" i="4"/>
  <c r="Q494" i="4"/>
  <c r="R494" i="4"/>
  <c r="Q495" i="4"/>
  <c r="R495" i="4"/>
  <c r="Q496" i="4"/>
  <c r="R496" i="4"/>
  <c r="Q497" i="4"/>
  <c r="R497" i="4"/>
  <c r="Q498" i="4"/>
  <c r="R498" i="4"/>
  <c r="Q499" i="4"/>
  <c r="R499" i="4"/>
  <c r="Q500" i="4"/>
  <c r="R500" i="4"/>
  <c r="Q501" i="4"/>
  <c r="R501" i="4"/>
  <c r="Q502" i="4"/>
  <c r="R502" i="4"/>
  <c r="Q503" i="4"/>
  <c r="R503" i="4"/>
  <c r="Q504" i="4"/>
  <c r="R504" i="4"/>
  <c r="Q505" i="4"/>
  <c r="R505" i="4"/>
  <c r="Q506" i="4"/>
  <c r="R506" i="4"/>
  <c r="Q507" i="4"/>
  <c r="R507" i="4"/>
  <c r="Q508" i="4"/>
  <c r="R508" i="4"/>
  <c r="Q509" i="4"/>
  <c r="R509" i="4"/>
  <c r="Q510" i="4"/>
  <c r="R510" i="4"/>
  <c r="Q511" i="4"/>
  <c r="R511" i="4"/>
  <c r="Q512" i="4"/>
  <c r="R512" i="4"/>
  <c r="Q513" i="4"/>
  <c r="R513" i="4"/>
  <c r="Q514" i="4"/>
  <c r="R514" i="4"/>
  <c r="Q515" i="4"/>
  <c r="R515" i="4"/>
  <c r="Q516" i="4"/>
  <c r="R516" i="4"/>
  <c r="Q517" i="4"/>
  <c r="R517" i="4"/>
  <c r="Q518" i="4"/>
  <c r="R518" i="4"/>
  <c r="Q519" i="4"/>
  <c r="R519" i="4"/>
  <c r="Q520" i="4"/>
  <c r="R520" i="4"/>
  <c r="Q521" i="4"/>
  <c r="R521" i="4"/>
  <c r="Q522" i="4"/>
  <c r="R522" i="4"/>
  <c r="Q523" i="4"/>
  <c r="R523" i="4"/>
  <c r="Q524" i="4"/>
  <c r="R524" i="4"/>
  <c r="Q525" i="4"/>
  <c r="R525" i="4"/>
  <c r="Q526" i="4"/>
  <c r="R526" i="4"/>
  <c r="Q527" i="4"/>
  <c r="R527" i="4"/>
  <c r="Q528" i="4"/>
  <c r="R528" i="4"/>
  <c r="Q529" i="4"/>
  <c r="R529" i="4"/>
  <c r="Q530" i="4"/>
  <c r="R530" i="4"/>
  <c r="Q531" i="4"/>
  <c r="R531" i="4"/>
  <c r="Q532" i="4"/>
  <c r="R532" i="4"/>
  <c r="Q533" i="4"/>
  <c r="R533" i="4"/>
  <c r="Q534" i="4"/>
  <c r="R534" i="4"/>
  <c r="Q535" i="4"/>
  <c r="R535" i="4"/>
  <c r="Q536" i="4"/>
  <c r="R536" i="4"/>
  <c r="Q537" i="4"/>
  <c r="R537" i="4"/>
  <c r="Q538" i="4"/>
  <c r="R538" i="4"/>
  <c r="Q539" i="4"/>
  <c r="R539" i="4"/>
  <c r="Q540" i="4"/>
  <c r="R540" i="4"/>
  <c r="Q541" i="4"/>
  <c r="R541" i="4"/>
  <c r="Q542" i="4"/>
  <c r="R542" i="4"/>
  <c r="Q543" i="4"/>
  <c r="R543" i="4"/>
  <c r="Q544" i="4"/>
  <c r="R544" i="4"/>
  <c r="Q545" i="4"/>
  <c r="R545" i="4"/>
  <c r="Q546" i="4"/>
  <c r="R546" i="4"/>
  <c r="Q547" i="4"/>
  <c r="R547" i="4"/>
  <c r="Q548" i="4"/>
  <c r="R548" i="4"/>
  <c r="Q549" i="4"/>
  <c r="R549" i="4"/>
  <c r="Q550" i="4"/>
  <c r="R550" i="4"/>
  <c r="Q551" i="4"/>
  <c r="R551" i="4"/>
  <c r="Q552" i="4"/>
  <c r="R552" i="4"/>
  <c r="Q553" i="4"/>
  <c r="R553" i="4"/>
  <c r="Q554" i="4"/>
  <c r="R554" i="4"/>
  <c r="Q555" i="4"/>
  <c r="R555" i="4"/>
  <c r="Q556" i="4"/>
  <c r="R556" i="4"/>
  <c r="Q557" i="4"/>
  <c r="R557" i="4"/>
  <c r="Q558" i="4"/>
  <c r="R558" i="4"/>
  <c r="Q559" i="4"/>
  <c r="R559" i="4"/>
  <c r="Q560" i="4"/>
  <c r="R560" i="4"/>
  <c r="Q561" i="4"/>
  <c r="R561" i="4"/>
  <c r="Q562" i="4"/>
  <c r="R562" i="4"/>
  <c r="Q563" i="4"/>
  <c r="R563" i="4"/>
  <c r="Q564" i="4"/>
  <c r="R564" i="4"/>
  <c r="Q565" i="4"/>
  <c r="R565" i="4"/>
  <c r="Q566" i="4"/>
  <c r="R566" i="4"/>
  <c r="Q567" i="4"/>
  <c r="R567" i="4"/>
  <c r="Q568" i="4"/>
  <c r="R568" i="4"/>
  <c r="Q569" i="4"/>
  <c r="R569" i="4"/>
  <c r="Q570" i="4"/>
  <c r="R570" i="4"/>
  <c r="Q571" i="4"/>
  <c r="R571" i="4"/>
  <c r="Q572" i="4"/>
  <c r="R572" i="4"/>
  <c r="Q573" i="4"/>
  <c r="R573" i="4"/>
  <c r="Q574" i="4"/>
  <c r="R574" i="4"/>
  <c r="Q575" i="4"/>
  <c r="R575" i="4"/>
  <c r="Q576" i="4"/>
  <c r="R576" i="4"/>
  <c r="Q577" i="4"/>
  <c r="R577" i="4"/>
  <c r="Q578" i="4"/>
  <c r="R578" i="4"/>
  <c r="Q579" i="4"/>
  <c r="R579" i="4"/>
  <c r="Q580" i="4"/>
  <c r="R580" i="4"/>
  <c r="Q581" i="4"/>
  <c r="R581" i="4"/>
  <c r="Q582" i="4"/>
  <c r="R582" i="4"/>
  <c r="Q583" i="4"/>
  <c r="R583" i="4"/>
  <c r="Q584" i="4"/>
  <c r="R584" i="4"/>
  <c r="Q585" i="4"/>
  <c r="R585" i="4"/>
  <c r="Q586" i="4"/>
  <c r="R586" i="4"/>
  <c r="Q587" i="4"/>
  <c r="R587" i="4"/>
  <c r="Q588" i="4"/>
  <c r="R588" i="4"/>
  <c r="Q589" i="4"/>
  <c r="R589" i="4"/>
  <c r="Q590" i="4"/>
  <c r="R590" i="4"/>
  <c r="Q591" i="4"/>
  <c r="R591" i="4"/>
  <c r="Q592" i="4"/>
  <c r="R592" i="4"/>
  <c r="Q593" i="4"/>
  <c r="R593" i="4"/>
  <c r="Q594" i="4"/>
  <c r="R594" i="4"/>
  <c r="Q595" i="4"/>
  <c r="R595" i="4"/>
  <c r="Q596" i="4"/>
  <c r="R596" i="4"/>
  <c r="Q597" i="4"/>
  <c r="R597" i="4"/>
  <c r="Q598" i="4"/>
  <c r="R598" i="4"/>
  <c r="Q599" i="4"/>
  <c r="R599" i="4"/>
  <c r="Q600" i="4"/>
  <c r="R600" i="4"/>
  <c r="Q601" i="4"/>
  <c r="R601" i="4"/>
  <c r="Q602" i="4"/>
  <c r="R602" i="4"/>
  <c r="Q603" i="4"/>
  <c r="R603" i="4"/>
  <c r="Q604" i="4"/>
  <c r="R604" i="4"/>
  <c r="Q605" i="4"/>
  <c r="R605" i="4"/>
  <c r="Q606" i="4"/>
  <c r="R606" i="4"/>
  <c r="Q607" i="4"/>
  <c r="R607" i="4"/>
  <c r="Q608" i="4"/>
  <c r="R608" i="4"/>
  <c r="Q609" i="4"/>
  <c r="R609" i="4"/>
  <c r="Q610" i="4"/>
  <c r="R610" i="4"/>
  <c r="Q611" i="4"/>
  <c r="R611" i="4"/>
  <c r="Q612" i="4"/>
  <c r="R612" i="4"/>
  <c r="Q613" i="4"/>
  <c r="R613" i="4"/>
  <c r="Q614" i="4"/>
  <c r="R614" i="4"/>
  <c r="Q615" i="4"/>
  <c r="R615" i="4"/>
  <c r="Q616" i="4"/>
  <c r="R616" i="4"/>
  <c r="Q617" i="4"/>
  <c r="R617" i="4"/>
  <c r="Q618" i="4"/>
  <c r="R618" i="4"/>
  <c r="Q619" i="4"/>
  <c r="R619" i="4"/>
  <c r="Q620" i="4"/>
  <c r="R620" i="4"/>
  <c r="Q621" i="4"/>
  <c r="R621" i="4"/>
  <c r="Q622" i="4"/>
  <c r="R622" i="4"/>
  <c r="Q623" i="4"/>
  <c r="R623" i="4"/>
  <c r="Q624" i="4"/>
  <c r="R624" i="4"/>
  <c r="Q625" i="4"/>
  <c r="R625" i="4"/>
  <c r="Q626" i="4"/>
  <c r="R626" i="4"/>
  <c r="Q627" i="4"/>
  <c r="R627" i="4"/>
  <c r="Q628" i="4"/>
  <c r="R628" i="4"/>
  <c r="Q629" i="4"/>
  <c r="R629" i="4"/>
  <c r="Q630" i="4"/>
  <c r="R630" i="4"/>
  <c r="Q631" i="4"/>
  <c r="R631" i="4"/>
  <c r="Q632" i="4"/>
  <c r="R632" i="4"/>
  <c r="Q633" i="4"/>
  <c r="R633" i="4"/>
  <c r="Q634" i="4"/>
  <c r="R634" i="4"/>
  <c r="Q635" i="4"/>
  <c r="R635" i="4"/>
  <c r="Q636" i="4"/>
  <c r="R636" i="4"/>
  <c r="Q637" i="4"/>
  <c r="R637" i="4"/>
  <c r="Q638" i="4"/>
  <c r="R638" i="4"/>
  <c r="Q639" i="4"/>
  <c r="R639" i="4"/>
  <c r="Q640" i="4"/>
  <c r="R640" i="4"/>
  <c r="Q641" i="4"/>
  <c r="R641" i="4"/>
  <c r="Q642" i="4"/>
  <c r="R642" i="4"/>
  <c r="Q643" i="4"/>
  <c r="R643" i="4"/>
  <c r="Q644" i="4"/>
  <c r="R644" i="4"/>
  <c r="Q645" i="4"/>
  <c r="R645" i="4"/>
  <c r="Q646" i="4"/>
  <c r="R646" i="4"/>
  <c r="Q647" i="4"/>
  <c r="R647" i="4"/>
  <c r="Q648" i="4"/>
  <c r="R648" i="4"/>
  <c r="Q649" i="4"/>
  <c r="R649" i="4"/>
  <c r="Q650" i="4"/>
  <c r="R650" i="4"/>
  <c r="Q651" i="4"/>
  <c r="R651" i="4"/>
  <c r="Q652" i="4"/>
  <c r="R652" i="4"/>
  <c r="Q653" i="4"/>
  <c r="R653" i="4"/>
  <c r="Q654" i="4"/>
  <c r="R654" i="4"/>
  <c r="Q655" i="4"/>
  <c r="R655" i="4"/>
  <c r="Q656" i="4"/>
  <c r="R656" i="4"/>
  <c r="Q657" i="4"/>
  <c r="R657" i="4"/>
  <c r="Q658" i="4"/>
  <c r="R658" i="4"/>
  <c r="Q659" i="4"/>
  <c r="R659" i="4"/>
  <c r="Q660" i="4"/>
  <c r="R660" i="4"/>
  <c r="Q661" i="4"/>
  <c r="R661" i="4"/>
  <c r="Q662" i="4"/>
  <c r="R662" i="4"/>
  <c r="Q663" i="4"/>
  <c r="R663" i="4"/>
  <c r="Q664" i="4"/>
  <c r="R664" i="4"/>
  <c r="Q665" i="4"/>
  <c r="R665" i="4"/>
  <c r="Q666" i="4"/>
  <c r="R666" i="4"/>
  <c r="Q667" i="4"/>
  <c r="R667" i="4"/>
  <c r="Q668" i="4"/>
  <c r="R668" i="4"/>
  <c r="Q669" i="4"/>
  <c r="R669" i="4"/>
  <c r="Q670" i="4"/>
  <c r="R670" i="4"/>
  <c r="Q671" i="4"/>
  <c r="R671" i="4"/>
  <c r="Q672" i="4"/>
  <c r="R672" i="4"/>
  <c r="Q673" i="4"/>
  <c r="R673" i="4"/>
  <c r="Q674" i="4"/>
  <c r="R674" i="4"/>
  <c r="Q675" i="4"/>
  <c r="R675" i="4"/>
  <c r="Q676" i="4"/>
  <c r="R676" i="4"/>
  <c r="Q677" i="4"/>
  <c r="R677" i="4"/>
  <c r="Q678" i="4"/>
  <c r="R678" i="4"/>
  <c r="Q679" i="4"/>
  <c r="R679" i="4"/>
  <c r="Q680" i="4"/>
  <c r="R680" i="4"/>
  <c r="Q681" i="4"/>
  <c r="R681" i="4"/>
  <c r="Q682" i="4"/>
  <c r="R682" i="4"/>
  <c r="Q683" i="4"/>
  <c r="R683" i="4"/>
  <c r="Q684" i="4"/>
  <c r="R684" i="4"/>
  <c r="Q685" i="4"/>
  <c r="R685" i="4"/>
  <c r="Q686" i="4"/>
  <c r="R686" i="4"/>
  <c r="Q687" i="4"/>
  <c r="R687" i="4"/>
  <c r="Q688" i="4"/>
  <c r="R688" i="4"/>
  <c r="Q689" i="4"/>
  <c r="R689" i="4"/>
  <c r="Q690" i="4"/>
  <c r="R690" i="4"/>
  <c r="Q691" i="4"/>
  <c r="R691" i="4"/>
  <c r="Q692" i="4"/>
  <c r="R692" i="4"/>
  <c r="Q693" i="4"/>
  <c r="R693" i="4"/>
  <c r="Q694" i="4"/>
  <c r="R694" i="4"/>
  <c r="Q695" i="4"/>
  <c r="R695" i="4"/>
  <c r="Q696" i="4"/>
  <c r="R696" i="4"/>
  <c r="Q697" i="4"/>
  <c r="R697" i="4"/>
  <c r="Q698" i="4"/>
  <c r="R698" i="4"/>
  <c r="Q699" i="4"/>
  <c r="R699" i="4"/>
  <c r="Q700" i="4"/>
  <c r="R700" i="4"/>
  <c r="Q701" i="4"/>
  <c r="R701" i="4"/>
  <c r="Q702" i="4"/>
  <c r="R702" i="4"/>
  <c r="Q703" i="4"/>
  <c r="R703" i="4"/>
  <c r="Q704" i="4"/>
  <c r="R704" i="4"/>
  <c r="Q705" i="4"/>
  <c r="R705" i="4"/>
  <c r="Q706" i="4"/>
  <c r="R706" i="4"/>
  <c r="Q707" i="4"/>
  <c r="R707" i="4"/>
  <c r="Q708" i="4"/>
  <c r="R708" i="4"/>
  <c r="Q709" i="4"/>
  <c r="R709" i="4"/>
  <c r="Q710" i="4"/>
  <c r="R710" i="4"/>
  <c r="Q711" i="4"/>
  <c r="R711" i="4"/>
  <c r="Q712" i="4"/>
  <c r="R712" i="4"/>
  <c r="Q713" i="4"/>
  <c r="R713" i="4"/>
  <c r="Q714" i="4"/>
  <c r="R714" i="4"/>
  <c r="Q715" i="4"/>
  <c r="R715" i="4"/>
  <c r="Q716" i="4"/>
  <c r="R716" i="4"/>
  <c r="Q717" i="4"/>
  <c r="R717" i="4"/>
  <c r="Q718" i="4"/>
  <c r="R718" i="4"/>
  <c r="Q719" i="4"/>
  <c r="R719" i="4"/>
  <c r="Q720" i="4"/>
  <c r="R720" i="4"/>
  <c r="Q721" i="4"/>
  <c r="R721" i="4"/>
  <c r="Q722" i="4"/>
  <c r="R722" i="4"/>
  <c r="Q723" i="4"/>
  <c r="R723" i="4"/>
  <c r="Q724" i="4"/>
  <c r="R724" i="4"/>
  <c r="Q725" i="4"/>
  <c r="R725" i="4"/>
  <c r="Q726" i="4"/>
  <c r="R726" i="4"/>
  <c r="Q727" i="4"/>
  <c r="R727" i="4"/>
  <c r="Q728" i="4"/>
  <c r="R728" i="4"/>
  <c r="Q729" i="4"/>
  <c r="R729" i="4"/>
  <c r="Q730" i="4"/>
  <c r="R730" i="4"/>
  <c r="Q731" i="4"/>
  <c r="R731" i="4"/>
  <c r="Q732" i="4"/>
  <c r="R732" i="4"/>
  <c r="Q733" i="4"/>
  <c r="R733" i="4"/>
  <c r="Q734" i="4"/>
  <c r="R734" i="4"/>
  <c r="Q735" i="4"/>
  <c r="R735" i="4"/>
  <c r="Q736" i="4"/>
  <c r="R736" i="4"/>
  <c r="Q737" i="4"/>
  <c r="R737" i="4"/>
  <c r="Q738" i="4"/>
  <c r="R738" i="4"/>
  <c r="Q739" i="4"/>
  <c r="R739" i="4"/>
  <c r="Q740" i="4"/>
  <c r="R740" i="4"/>
  <c r="Q741" i="4"/>
  <c r="R741" i="4"/>
  <c r="Q742" i="4"/>
  <c r="R742" i="4"/>
  <c r="Q743" i="4"/>
  <c r="R743" i="4"/>
  <c r="Q744" i="4"/>
  <c r="R744" i="4"/>
  <c r="Q745" i="4"/>
  <c r="R745" i="4"/>
  <c r="Q746" i="4"/>
  <c r="R746" i="4"/>
  <c r="Q747" i="4"/>
  <c r="R747" i="4"/>
  <c r="Q748" i="4"/>
  <c r="R748" i="4"/>
  <c r="Q749" i="4"/>
  <c r="R749" i="4"/>
  <c r="Q750" i="4"/>
  <c r="R750" i="4"/>
  <c r="Q751" i="4"/>
  <c r="R751" i="4"/>
  <c r="Q752" i="4"/>
  <c r="R752" i="4"/>
  <c r="Q753" i="4"/>
  <c r="R753" i="4"/>
  <c r="Q754" i="4"/>
  <c r="R754" i="4"/>
  <c r="Q755" i="4"/>
  <c r="R755" i="4"/>
  <c r="Q756" i="4"/>
  <c r="R756" i="4"/>
  <c r="Q757" i="4"/>
  <c r="R757" i="4"/>
  <c r="Q758" i="4"/>
  <c r="R758" i="4"/>
  <c r="Q759" i="4"/>
  <c r="R759" i="4"/>
  <c r="Q760" i="4"/>
  <c r="R760" i="4"/>
  <c r="Q761" i="4"/>
  <c r="R761" i="4"/>
  <c r="Q762" i="4"/>
  <c r="R762" i="4"/>
  <c r="Q763" i="4"/>
  <c r="R763" i="4"/>
  <c r="Q764" i="4"/>
  <c r="R764" i="4"/>
  <c r="Q765" i="4"/>
  <c r="R765" i="4"/>
  <c r="Q766" i="4"/>
  <c r="R766" i="4"/>
  <c r="Q767" i="4"/>
  <c r="R767" i="4"/>
  <c r="Q768" i="4"/>
  <c r="R768" i="4"/>
  <c r="Q769" i="4"/>
  <c r="R769" i="4"/>
  <c r="Q770" i="4"/>
  <c r="R770" i="4"/>
  <c r="Q771" i="4"/>
  <c r="R771" i="4"/>
  <c r="Q772" i="4"/>
  <c r="R772" i="4"/>
  <c r="Q773" i="4"/>
  <c r="R773" i="4"/>
  <c r="Q774" i="4"/>
  <c r="R774" i="4"/>
  <c r="Q775" i="4"/>
  <c r="R775" i="4"/>
  <c r="Q776" i="4"/>
  <c r="R776" i="4"/>
  <c r="Q777" i="4"/>
  <c r="R777" i="4"/>
  <c r="Q778" i="4"/>
  <c r="R778" i="4"/>
  <c r="Q779" i="4"/>
  <c r="R779" i="4"/>
  <c r="Q780" i="4"/>
  <c r="R780" i="4"/>
  <c r="Q781" i="4"/>
  <c r="R781" i="4"/>
  <c r="Q782" i="4"/>
  <c r="R782" i="4"/>
  <c r="Q783" i="4"/>
  <c r="R783" i="4"/>
  <c r="Q784" i="4"/>
  <c r="R784" i="4"/>
  <c r="Q785" i="4"/>
  <c r="R785" i="4"/>
  <c r="Q786" i="4"/>
  <c r="R786" i="4"/>
  <c r="Q787" i="4"/>
  <c r="R787" i="4"/>
  <c r="Q788" i="4"/>
  <c r="R788" i="4"/>
  <c r="Q789" i="4"/>
  <c r="R789" i="4"/>
  <c r="Q790" i="4"/>
  <c r="R790" i="4"/>
  <c r="Q791" i="4"/>
  <c r="R791" i="4"/>
  <c r="Q792" i="4"/>
  <c r="R792" i="4"/>
  <c r="Q793" i="4"/>
  <c r="R793" i="4"/>
  <c r="Q794" i="4"/>
  <c r="R794" i="4"/>
  <c r="Q795" i="4"/>
  <c r="R795" i="4"/>
  <c r="Q796" i="4"/>
  <c r="R796" i="4"/>
  <c r="Q797" i="4"/>
  <c r="R797" i="4"/>
  <c r="Q798" i="4"/>
  <c r="R798" i="4"/>
  <c r="Q799" i="4"/>
  <c r="R799" i="4"/>
  <c r="Q800" i="4"/>
  <c r="R800" i="4"/>
  <c r="Q801" i="4"/>
  <c r="R801" i="4"/>
  <c r="Q802" i="4"/>
  <c r="R802" i="4"/>
  <c r="Q803" i="4"/>
  <c r="R803" i="4"/>
  <c r="Q804" i="4"/>
  <c r="R804" i="4"/>
  <c r="Q805" i="4"/>
  <c r="R805" i="4"/>
  <c r="Q806" i="4"/>
  <c r="R806" i="4"/>
  <c r="Q807" i="4"/>
  <c r="R807" i="4"/>
  <c r="Q808" i="4"/>
  <c r="R808" i="4"/>
  <c r="Q809" i="4"/>
  <c r="R809" i="4"/>
  <c r="Q810" i="4"/>
  <c r="R810" i="4"/>
  <c r="Q811" i="4"/>
  <c r="R811" i="4"/>
  <c r="Q812" i="4"/>
  <c r="R812" i="4"/>
  <c r="Q813" i="4"/>
  <c r="R813" i="4"/>
  <c r="Q814" i="4"/>
  <c r="R814" i="4"/>
  <c r="Q815" i="4"/>
  <c r="R815" i="4"/>
  <c r="Q816" i="4"/>
  <c r="R816" i="4"/>
  <c r="Q817" i="4"/>
  <c r="R817" i="4"/>
  <c r="Q818" i="4"/>
  <c r="R818" i="4"/>
  <c r="Q819" i="4"/>
  <c r="R819" i="4"/>
  <c r="Q820" i="4"/>
  <c r="R820" i="4"/>
  <c r="Q821" i="4"/>
  <c r="R821" i="4"/>
  <c r="Q822" i="4"/>
  <c r="R822" i="4"/>
  <c r="Q823" i="4"/>
  <c r="R823" i="4"/>
  <c r="Q824" i="4"/>
  <c r="R824" i="4"/>
  <c r="Q825" i="4"/>
  <c r="R825" i="4"/>
  <c r="Q826" i="4"/>
  <c r="R826" i="4"/>
  <c r="Q827" i="4"/>
  <c r="R827" i="4"/>
  <c r="Q828" i="4"/>
  <c r="R828" i="4"/>
  <c r="Q829" i="4"/>
  <c r="R829" i="4"/>
  <c r="Q830" i="4"/>
  <c r="R830" i="4"/>
  <c r="Q831" i="4"/>
  <c r="R831" i="4"/>
  <c r="Q832" i="4"/>
  <c r="R832" i="4"/>
  <c r="Q833" i="4"/>
  <c r="R833" i="4"/>
  <c r="Q834" i="4"/>
  <c r="R834" i="4"/>
  <c r="Q835" i="4"/>
  <c r="R835" i="4"/>
  <c r="Q836" i="4"/>
  <c r="R836" i="4"/>
  <c r="Q837" i="4"/>
  <c r="R837" i="4"/>
  <c r="Q838" i="4"/>
  <c r="R838" i="4"/>
  <c r="Q839" i="4"/>
  <c r="R839" i="4"/>
  <c r="Q840" i="4"/>
  <c r="R840" i="4"/>
  <c r="Q841" i="4"/>
  <c r="R841" i="4"/>
  <c r="Q842" i="4"/>
  <c r="R842" i="4"/>
  <c r="Q843" i="4"/>
  <c r="R843" i="4"/>
  <c r="Q844" i="4"/>
  <c r="R844" i="4"/>
  <c r="Q845" i="4"/>
  <c r="R845" i="4"/>
  <c r="Q846" i="4"/>
  <c r="R846" i="4"/>
  <c r="Q847" i="4"/>
  <c r="R847" i="4"/>
  <c r="Q848" i="4"/>
  <c r="R848" i="4"/>
  <c r="Q849" i="4"/>
  <c r="R849" i="4"/>
  <c r="Q850" i="4"/>
  <c r="R850" i="4"/>
  <c r="Q851" i="4"/>
  <c r="R851" i="4"/>
  <c r="Q852" i="4"/>
  <c r="R852" i="4"/>
  <c r="Q853" i="4"/>
  <c r="R853" i="4"/>
  <c r="Q854" i="4"/>
  <c r="R854" i="4"/>
  <c r="Q855" i="4"/>
  <c r="R855" i="4"/>
  <c r="Q856" i="4"/>
  <c r="R856" i="4"/>
  <c r="Q857" i="4"/>
  <c r="R857" i="4"/>
  <c r="Q858" i="4"/>
  <c r="R858" i="4"/>
  <c r="Q859" i="4"/>
  <c r="R859" i="4"/>
  <c r="Q860" i="4"/>
  <c r="R860" i="4"/>
  <c r="Q861" i="4"/>
  <c r="R861" i="4"/>
  <c r="Q862" i="4"/>
  <c r="R862" i="4"/>
  <c r="Q863" i="4"/>
  <c r="R863" i="4"/>
  <c r="Q864" i="4"/>
  <c r="R864" i="4"/>
  <c r="Q865" i="4"/>
  <c r="R865" i="4"/>
  <c r="Q866" i="4"/>
  <c r="R866" i="4"/>
  <c r="Q867" i="4"/>
  <c r="R867" i="4"/>
  <c r="Q868" i="4"/>
  <c r="R868" i="4"/>
  <c r="Q869" i="4"/>
  <c r="R869" i="4"/>
  <c r="Q870" i="4"/>
  <c r="R870" i="4"/>
  <c r="Q871" i="4"/>
  <c r="R871" i="4"/>
  <c r="Q872" i="4"/>
  <c r="R872" i="4"/>
  <c r="Q873" i="4"/>
  <c r="R873" i="4"/>
  <c r="Q874" i="4"/>
  <c r="R874" i="4"/>
  <c r="Q875" i="4"/>
  <c r="R875" i="4"/>
  <c r="Q876" i="4"/>
  <c r="R876" i="4"/>
  <c r="Q877" i="4"/>
  <c r="R877" i="4"/>
  <c r="Q878" i="4"/>
  <c r="R878" i="4"/>
  <c r="Q879" i="4"/>
  <c r="R879" i="4"/>
  <c r="Q880" i="4"/>
  <c r="R880" i="4"/>
  <c r="Q881" i="4"/>
  <c r="R881" i="4"/>
  <c r="Q882" i="4"/>
  <c r="R882" i="4"/>
  <c r="Q883" i="4"/>
  <c r="R883" i="4"/>
  <c r="Q884" i="4"/>
  <c r="R884" i="4"/>
  <c r="Q885" i="4"/>
  <c r="R885" i="4"/>
  <c r="Q886" i="4"/>
  <c r="R886" i="4"/>
  <c r="Q887" i="4"/>
  <c r="R887" i="4"/>
  <c r="Q888" i="4"/>
  <c r="R888" i="4"/>
  <c r="Q889" i="4"/>
  <c r="R889" i="4"/>
  <c r="Q890" i="4"/>
  <c r="R890" i="4"/>
  <c r="Q891" i="4"/>
  <c r="R891" i="4"/>
  <c r="Q892" i="4"/>
  <c r="R892" i="4"/>
  <c r="Q893" i="4"/>
  <c r="R893" i="4"/>
  <c r="Q894" i="4"/>
  <c r="R894" i="4"/>
  <c r="Q895" i="4"/>
  <c r="R895" i="4"/>
  <c r="Q896" i="4"/>
  <c r="R896" i="4"/>
  <c r="Q897" i="4"/>
  <c r="R897" i="4"/>
  <c r="Q898" i="4"/>
  <c r="R898" i="4"/>
  <c r="Q899" i="4"/>
  <c r="R899" i="4"/>
  <c r="Q900" i="4"/>
  <c r="R900" i="4"/>
  <c r="Q901" i="4"/>
  <c r="R901" i="4"/>
  <c r="Q902" i="4"/>
  <c r="R902" i="4"/>
  <c r="Q903" i="4"/>
  <c r="R903" i="4"/>
  <c r="Q904" i="4"/>
  <c r="R904" i="4"/>
  <c r="Q905" i="4"/>
  <c r="R905" i="4"/>
  <c r="Q906" i="4"/>
  <c r="R906" i="4"/>
  <c r="Q907" i="4"/>
  <c r="R907" i="4"/>
  <c r="Q908" i="4"/>
  <c r="R908" i="4"/>
  <c r="Q909" i="4"/>
  <c r="R909" i="4"/>
  <c r="Q910" i="4"/>
  <c r="R910" i="4"/>
  <c r="Q911" i="4"/>
  <c r="R911" i="4"/>
  <c r="Q912" i="4"/>
  <c r="R912" i="4"/>
  <c r="Q913" i="4"/>
  <c r="R913" i="4"/>
  <c r="Q914" i="4"/>
  <c r="R914" i="4"/>
  <c r="Q915" i="4"/>
  <c r="R915" i="4"/>
  <c r="Q916" i="4"/>
  <c r="R916" i="4"/>
  <c r="Q917" i="4"/>
  <c r="R917" i="4"/>
  <c r="Q918" i="4"/>
  <c r="R918" i="4"/>
  <c r="Q919" i="4"/>
  <c r="R919" i="4"/>
  <c r="Q920" i="4"/>
  <c r="R920" i="4"/>
  <c r="Q921" i="4"/>
  <c r="R921" i="4"/>
  <c r="Q922" i="4"/>
  <c r="R922" i="4"/>
  <c r="Q923" i="4"/>
  <c r="R923" i="4"/>
  <c r="Q924" i="4"/>
  <c r="R924" i="4"/>
  <c r="Q925" i="4"/>
  <c r="R925" i="4"/>
  <c r="Q926" i="4"/>
  <c r="R926" i="4"/>
  <c r="Q927" i="4"/>
  <c r="R927" i="4"/>
  <c r="Q928" i="4"/>
  <c r="R928" i="4"/>
  <c r="Q929" i="4"/>
  <c r="R929" i="4"/>
  <c r="Q930" i="4"/>
  <c r="R930" i="4"/>
  <c r="Q931" i="4"/>
  <c r="R931" i="4"/>
  <c r="Q932" i="4"/>
  <c r="R932" i="4"/>
  <c r="Q933" i="4"/>
  <c r="R933" i="4"/>
  <c r="Q934" i="4"/>
  <c r="R934" i="4"/>
  <c r="Q935" i="4"/>
  <c r="R935" i="4"/>
  <c r="Q936" i="4"/>
  <c r="R936" i="4"/>
  <c r="Q937" i="4"/>
  <c r="R937" i="4"/>
  <c r="Q938" i="4"/>
  <c r="R938" i="4"/>
  <c r="Q939" i="4"/>
  <c r="R939" i="4"/>
  <c r="Q940" i="4"/>
  <c r="R940" i="4"/>
  <c r="Q941" i="4"/>
  <c r="R941" i="4"/>
  <c r="Q942" i="4"/>
  <c r="R942" i="4"/>
  <c r="Q943" i="4"/>
  <c r="R943" i="4"/>
  <c r="Q944" i="4"/>
  <c r="R944" i="4"/>
  <c r="Q945" i="4"/>
  <c r="R945" i="4"/>
  <c r="Q946" i="4"/>
  <c r="R946" i="4"/>
  <c r="Q947" i="4"/>
  <c r="R947" i="4"/>
  <c r="Q948" i="4"/>
  <c r="R948" i="4"/>
  <c r="Q949" i="4"/>
  <c r="R949" i="4"/>
  <c r="Q950" i="4"/>
  <c r="R950" i="4"/>
  <c r="Q951" i="4"/>
  <c r="R951" i="4"/>
  <c r="Q952" i="4"/>
  <c r="R952" i="4"/>
  <c r="Q953" i="4"/>
  <c r="R953" i="4"/>
  <c r="Q954" i="4"/>
  <c r="R954" i="4"/>
  <c r="Q955" i="4"/>
  <c r="R955" i="4"/>
  <c r="Q956" i="4"/>
  <c r="R956" i="4"/>
  <c r="Q957" i="4"/>
  <c r="R957" i="4"/>
  <c r="Q958" i="4"/>
  <c r="R958" i="4"/>
  <c r="Q959" i="4"/>
  <c r="R959" i="4"/>
  <c r="Q960" i="4"/>
  <c r="R960" i="4"/>
  <c r="Q961" i="4"/>
  <c r="R961" i="4"/>
  <c r="Q962" i="4"/>
  <c r="R962" i="4"/>
  <c r="Q963" i="4"/>
  <c r="R963" i="4"/>
  <c r="Q964" i="4"/>
  <c r="R964" i="4"/>
  <c r="Q965" i="4"/>
  <c r="R965" i="4"/>
  <c r="Q966" i="4"/>
  <c r="R966" i="4"/>
  <c r="Q967" i="4"/>
  <c r="R967" i="4"/>
  <c r="Q968" i="4"/>
  <c r="R968" i="4"/>
  <c r="Q969" i="4"/>
  <c r="R969" i="4"/>
  <c r="Q970" i="4"/>
  <c r="R970" i="4"/>
  <c r="Q971" i="4"/>
  <c r="R971" i="4"/>
  <c r="Q972" i="4"/>
  <c r="R972" i="4"/>
  <c r="Q973" i="4"/>
  <c r="R973" i="4"/>
  <c r="Q974" i="4"/>
  <c r="R974" i="4"/>
  <c r="Q975" i="4"/>
  <c r="R975" i="4"/>
  <c r="Q976" i="4"/>
  <c r="R976" i="4"/>
  <c r="Q977" i="4"/>
  <c r="R977" i="4"/>
  <c r="Q978" i="4"/>
  <c r="R978" i="4"/>
  <c r="Q979" i="4"/>
  <c r="R979" i="4"/>
  <c r="Q980" i="4"/>
  <c r="R980" i="4"/>
  <c r="Q981" i="4"/>
  <c r="R981" i="4"/>
  <c r="Q982" i="4"/>
  <c r="R982" i="4"/>
  <c r="Q983" i="4"/>
  <c r="R983" i="4"/>
  <c r="Q984" i="4"/>
  <c r="R984" i="4"/>
  <c r="Q985" i="4"/>
  <c r="R985" i="4"/>
  <c r="Q986" i="4"/>
  <c r="R986" i="4"/>
  <c r="Q987" i="4"/>
  <c r="R987" i="4"/>
  <c r="Q988" i="4"/>
  <c r="R988" i="4"/>
  <c r="Q989" i="4"/>
  <c r="R989" i="4"/>
  <c r="Q990" i="4"/>
  <c r="R990" i="4"/>
  <c r="Q991" i="4"/>
  <c r="R991" i="4"/>
  <c r="Q992" i="4"/>
  <c r="R992" i="4"/>
  <c r="Q993" i="4"/>
  <c r="R993" i="4"/>
  <c r="Q994" i="4"/>
  <c r="R994" i="4"/>
  <c r="Q995" i="4"/>
  <c r="R995" i="4"/>
  <c r="Q996" i="4"/>
  <c r="R996" i="4"/>
  <c r="Q997" i="4"/>
  <c r="R997" i="4"/>
  <c r="Q998" i="4"/>
  <c r="R998" i="4"/>
  <c r="Q999" i="4"/>
  <c r="R999" i="4"/>
  <c r="Q1000" i="4"/>
  <c r="R1000" i="4"/>
  <c r="Q1001" i="4"/>
  <c r="R1001" i="4"/>
  <c r="Q1002" i="4"/>
  <c r="R1002" i="4"/>
  <c r="Q1003" i="4"/>
  <c r="R1003" i="4"/>
  <c r="Q1004" i="4"/>
  <c r="R1004" i="4"/>
  <c r="Q1005" i="4"/>
  <c r="R1005" i="4"/>
  <c r="Q1006" i="4"/>
  <c r="R1006" i="4"/>
  <c r="Q1007" i="4"/>
  <c r="R1007" i="4"/>
  <c r="Q1008" i="4"/>
  <c r="R1008" i="4"/>
  <c r="Q1009" i="4"/>
  <c r="R1009" i="4"/>
  <c r="Q1010" i="4"/>
  <c r="R1010" i="4"/>
  <c r="Q1011" i="4"/>
  <c r="R1011" i="4"/>
  <c r="Q1012" i="4"/>
  <c r="R1012" i="4"/>
  <c r="Q1013" i="4"/>
  <c r="R1013" i="4"/>
  <c r="Q1014" i="4"/>
  <c r="R1014" i="4"/>
  <c r="Q1015" i="4"/>
  <c r="R1015" i="4"/>
  <c r="Q1016" i="4"/>
  <c r="R1016" i="4"/>
  <c r="Q1017" i="4"/>
  <c r="R1017" i="4"/>
  <c r="Q1018" i="4"/>
  <c r="R1018" i="4"/>
  <c r="Q1019" i="4"/>
  <c r="R1019" i="4"/>
  <c r="Q1020" i="4"/>
  <c r="R1020" i="4"/>
  <c r="Q1021" i="4"/>
  <c r="R1021" i="4"/>
  <c r="Q1022" i="4"/>
  <c r="R1022" i="4"/>
  <c r="Q1023" i="4"/>
  <c r="R1023" i="4"/>
  <c r="Q1024" i="4"/>
  <c r="R1024" i="4"/>
  <c r="Q1025" i="4"/>
  <c r="R1025" i="4"/>
  <c r="Q1026" i="4"/>
  <c r="R1026" i="4"/>
  <c r="Q1027" i="4"/>
  <c r="R1027" i="4"/>
  <c r="Q1028" i="4"/>
  <c r="R1028" i="4"/>
  <c r="Q1029" i="4"/>
  <c r="R1029" i="4"/>
  <c r="Q1030" i="4"/>
  <c r="R1030" i="4"/>
  <c r="Q1031" i="4"/>
  <c r="R1031" i="4"/>
  <c r="Q1032" i="4"/>
  <c r="R1032" i="4"/>
  <c r="Q1033" i="4"/>
  <c r="R1033" i="4"/>
  <c r="Q1034" i="4"/>
  <c r="R1034" i="4"/>
  <c r="Q1035" i="4"/>
  <c r="R1035" i="4"/>
  <c r="Q1036" i="4"/>
  <c r="R1036" i="4"/>
  <c r="Q1037" i="4"/>
  <c r="R1037" i="4"/>
  <c r="Q1038" i="4"/>
  <c r="R1038" i="4"/>
  <c r="Q1039" i="4"/>
  <c r="R1039" i="4"/>
  <c r="Q1040" i="4"/>
  <c r="R1040" i="4"/>
  <c r="Q1041" i="4"/>
  <c r="R1041" i="4"/>
  <c r="Q1042" i="4"/>
  <c r="R1042" i="4"/>
  <c r="Q1043" i="4"/>
  <c r="R1043" i="4"/>
  <c r="Q1044" i="4"/>
  <c r="R1044" i="4"/>
  <c r="Q1045" i="4"/>
  <c r="R1045" i="4"/>
  <c r="Q1046" i="4"/>
  <c r="R1046" i="4"/>
  <c r="Q1047" i="4"/>
  <c r="R1047" i="4"/>
  <c r="Q1048" i="4"/>
  <c r="R1048" i="4"/>
  <c r="Q1049" i="4"/>
  <c r="R1049" i="4"/>
  <c r="Q1050" i="4"/>
  <c r="R1050" i="4"/>
  <c r="Q1051" i="4"/>
  <c r="R1051" i="4"/>
  <c r="Q1052" i="4"/>
  <c r="R1052" i="4"/>
  <c r="Q1053" i="4"/>
  <c r="R1053" i="4"/>
  <c r="Q1054" i="4"/>
  <c r="R1054" i="4"/>
  <c r="Q1055" i="4"/>
  <c r="R1055" i="4"/>
  <c r="Q1056" i="4"/>
  <c r="R1056" i="4"/>
  <c r="Q1057" i="4"/>
  <c r="R1057" i="4"/>
  <c r="Q1058" i="4"/>
  <c r="R1058" i="4"/>
  <c r="Q1059" i="4"/>
  <c r="R1059" i="4"/>
  <c r="Q1060" i="4"/>
  <c r="R1060" i="4"/>
  <c r="Q1061" i="4"/>
  <c r="R1061" i="4"/>
  <c r="Q1062" i="4"/>
  <c r="R1062" i="4"/>
  <c r="Q1063" i="4"/>
  <c r="R1063" i="4"/>
  <c r="Q1064" i="4"/>
  <c r="R1064" i="4"/>
  <c r="Q1065" i="4"/>
  <c r="R1065" i="4"/>
  <c r="Q1066" i="4"/>
  <c r="R1066" i="4"/>
  <c r="Q1067" i="4"/>
  <c r="R1067" i="4"/>
  <c r="Q1068" i="4"/>
  <c r="R1068" i="4"/>
  <c r="Q1069" i="4"/>
  <c r="R1069" i="4"/>
  <c r="Q1070" i="4"/>
  <c r="R1070" i="4"/>
  <c r="Q1071" i="4"/>
  <c r="R1071" i="4"/>
  <c r="Q1072" i="4"/>
  <c r="R1072" i="4"/>
  <c r="Q1073" i="4"/>
  <c r="R1073" i="4"/>
  <c r="Q1074" i="4"/>
  <c r="R1074" i="4"/>
  <c r="Q1075" i="4"/>
  <c r="R1075" i="4"/>
  <c r="Q1076" i="4"/>
  <c r="R1076" i="4"/>
  <c r="Q1077" i="4"/>
  <c r="R1077" i="4"/>
  <c r="Q1078" i="4"/>
  <c r="R1078" i="4"/>
  <c r="Q1079" i="4"/>
  <c r="R1079" i="4"/>
  <c r="Q1080" i="4"/>
  <c r="R1080" i="4"/>
  <c r="Q1081" i="4"/>
  <c r="R1081" i="4"/>
  <c r="Q1082" i="4"/>
  <c r="R1082" i="4"/>
  <c r="Q1083" i="4"/>
  <c r="R1083" i="4"/>
  <c r="Q1084" i="4"/>
  <c r="R1084" i="4"/>
  <c r="Q1085" i="4"/>
  <c r="R1085" i="4"/>
  <c r="Q1086" i="4"/>
  <c r="R1086" i="4"/>
  <c r="Q1087" i="4"/>
  <c r="R1087" i="4"/>
  <c r="Q1088" i="4"/>
  <c r="R1088" i="4"/>
  <c r="Q1089" i="4"/>
  <c r="R1089" i="4"/>
  <c r="Q1090" i="4"/>
  <c r="R1090" i="4"/>
  <c r="Q1091" i="4"/>
  <c r="R1091" i="4"/>
  <c r="Q1092" i="4"/>
  <c r="R1092" i="4"/>
  <c r="Q1093" i="4"/>
  <c r="R1093" i="4"/>
  <c r="Q1094" i="4"/>
  <c r="R1094" i="4"/>
  <c r="Q1095" i="4"/>
  <c r="R1095" i="4"/>
  <c r="Q1096" i="4"/>
  <c r="R1096" i="4"/>
  <c r="Q1097" i="4"/>
  <c r="R1097" i="4"/>
  <c r="Q1098" i="4"/>
  <c r="R1098" i="4"/>
  <c r="Q1099" i="4"/>
  <c r="R1099" i="4"/>
  <c r="Q1100" i="4"/>
  <c r="R1100" i="4"/>
  <c r="Q1101" i="4"/>
  <c r="R1101" i="4"/>
  <c r="Q1102" i="4"/>
  <c r="R1102" i="4"/>
  <c r="Q1103" i="4"/>
  <c r="R1103" i="4"/>
  <c r="Q1104" i="4"/>
  <c r="R1104" i="4"/>
  <c r="Q1105" i="4"/>
  <c r="R1105" i="4"/>
  <c r="Q1106" i="4"/>
  <c r="R1106" i="4"/>
  <c r="Q1107" i="4"/>
  <c r="R1107" i="4"/>
  <c r="Q1108" i="4"/>
  <c r="R1108" i="4"/>
  <c r="Q1109" i="4"/>
  <c r="R1109" i="4"/>
  <c r="Q1110" i="4"/>
  <c r="R1110" i="4"/>
  <c r="Q1111" i="4"/>
  <c r="R1111" i="4"/>
  <c r="Q1112" i="4"/>
  <c r="R1112" i="4"/>
  <c r="Q1113" i="4"/>
  <c r="R1113" i="4"/>
  <c r="Q1114" i="4"/>
  <c r="R1114" i="4"/>
  <c r="Q1115" i="4"/>
  <c r="R1115" i="4"/>
  <c r="Q1116" i="4"/>
  <c r="R1116" i="4"/>
  <c r="Q1117" i="4"/>
  <c r="R1117" i="4"/>
  <c r="Q1118" i="4"/>
  <c r="R1118" i="4"/>
  <c r="Q1119" i="4"/>
  <c r="R1119" i="4"/>
  <c r="Q1120" i="4"/>
  <c r="R1120" i="4"/>
  <c r="Q1121" i="4"/>
  <c r="R1121" i="4"/>
  <c r="Q1122" i="4"/>
  <c r="R1122" i="4"/>
  <c r="Q1123" i="4"/>
  <c r="R1123" i="4"/>
  <c r="Q1124" i="4"/>
  <c r="R1124" i="4"/>
  <c r="Q1125" i="4"/>
  <c r="R1125" i="4"/>
  <c r="Q1126" i="4"/>
  <c r="R1126" i="4"/>
  <c r="Q1127" i="4"/>
  <c r="R1127" i="4"/>
  <c r="Q1128" i="4"/>
  <c r="R1128" i="4"/>
  <c r="Q1129" i="4"/>
  <c r="R1129" i="4"/>
  <c r="Q1130" i="4"/>
  <c r="R1130" i="4"/>
  <c r="Q1131" i="4"/>
  <c r="R1131" i="4"/>
  <c r="Q1132" i="4"/>
  <c r="R1132" i="4"/>
  <c r="Q1133" i="4"/>
  <c r="R1133" i="4"/>
  <c r="Q1134" i="4"/>
  <c r="R1134" i="4"/>
  <c r="Q1135" i="4"/>
  <c r="R1135" i="4"/>
  <c r="Q1136" i="4"/>
  <c r="R1136" i="4"/>
  <c r="Q1137" i="4"/>
  <c r="R1137" i="4"/>
  <c r="Q1138" i="4"/>
  <c r="R1138" i="4"/>
  <c r="Q1139" i="4"/>
  <c r="R1139" i="4"/>
  <c r="Q1140" i="4"/>
  <c r="R1140" i="4"/>
  <c r="Q1141" i="4"/>
  <c r="R1141" i="4"/>
  <c r="Q1142" i="4"/>
  <c r="R1142" i="4"/>
  <c r="Q1143" i="4"/>
  <c r="R1143" i="4"/>
  <c r="Q1144" i="4"/>
  <c r="R1144" i="4"/>
  <c r="Q1145" i="4"/>
  <c r="R1145" i="4"/>
  <c r="Q1146" i="4"/>
  <c r="R1146" i="4"/>
  <c r="Q1147" i="4"/>
  <c r="R1147" i="4"/>
  <c r="Q1148" i="4"/>
  <c r="R1148" i="4"/>
  <c r="Q1149" i="4"/>
  <c r="R1149" i="4"/>
  <c r="Q1150" i="4"/>
  <c r="R1150" i="4"/>
  <c r="Q1151" i="4"/>
  <c r="R1151" i="4"/>
  <c r="Q1152" i="4"/>
  <c r="R1152" i="4"/>
  <c r="Q1153" i="4"/>
  <c r="R1153" i="4"/>
  <c r="Q1154" i="4"/>
  <c r="R1154" i="4"/>
  <c r="Q1155" i="4"/>
  <c r="R1155" i="4"/>
  <c r="Q1156" i="4"/>
  <c r="R1156" i="4"/>
  <c r="Q1157" i="4"/>
  <c r="R1157" i="4"/>
  <c r="Q1158" i="4"/>
  <c r="R1158" i="4"/>
  <c r="Q1159" i="4"/>
  <c r="R1159" i="4"/>
  <c r="Q1160" i="4"/>
  <c r="R1160" i="4"/>
  <c r="Q1161" i="4"/>
  <c r="R1161" i="4"/>
  <c r="Q1162" i="4"/>
  <c r="R1162" i="4"/>
  <c r="Q1163" i="4"/>
  <c r="R1163" i="4"/>
  <c r="Q1164" i="4"/>
  <c r="R1164" i="4"/>
  <c r="Q1165" i="4"/>
  <c r="R1165" i="4"/>
  <c r="Q1166" i="4"/>
  <c r="R1166" i="4"/>
  <c r="Q1167" i="4"/>
  <c r="R1167" i="4"/>
  <c r="Q1168" i="4"/>
  <c r="R1168" i="4"/>
  <c r="Q1169" i="4"/>
  <c r="R1169" i="4"/>
  <c r="Q1170" i="4"/>
  <c r="R1170" i="4"/>
  <c r="Q1171" i="4"/>
  <c r="R1171" i="4"/>
  <c r="Q1172" i="4"/>
  <c r="R1172" i="4"/>
  <c r="Q1173" i="4"/>
  <c r="R1173" i="4"/>
  <c r="Q1174" i="4"/>
  <c r="R1174" i="4"/>
  <c r="Q1175" i="4"/>
  <c r="R1175" i="4"/>
  <c r="Q1176" i="4"/>
  <c r="R1176" i="4"/>
  <c r="Q1177" i="4"/>
  <c r="R1177" i="4"/>
  <c r="Q1178" i="4"/>
  <c r="R1178" i="4"/>
  <c r="Q1179" i="4"/>
  <c r="R1179" i="4"/>
  <c r="Q1180" i="4"/>
  <c r="R1180" i="4"/>
  <c r="Q1181" i="4"/>
  <c r="R1181" i="4"/>
  <c r="Q1182" i="4"/>
  <c r="R1182" i="4"/>
  <c r="Q1183" i="4"/>
  <c r="R1183" i="4"/>
  <c r="Q1184" i="4"/>
  <c r="R1184" i="4"/>
  <c r="Q1185" i="4"/>
  <c r="R1185" i="4"/>
  <c r="Q1186" i="4"/>
  <c r="R1186" i="4"/>
  <c r="Q1187" i="4"/>
  <c r="R1187" i="4"/>
  <c r="Q1188" i="4"/>
  <c r="R1188" i="4"/>
  <c r="Q1189" i="4"/>
  <c r="R1189" i="4"/>
  <c r="Q1190" i="4"/>
  <c r="R1190" i="4"/>
  <c r="Q1191" i="4"/>
  <c r="R1191" i="4"/>
  <c r="Q1192" i="4"/>
  <c r="R1192" i="4"/>
  <c r="Q1193" i="4"/>
  <c r="R1193" i="4"/>
  <c r="Q1194" i="4"/>
  <c r="R1194" i="4"/>
  <c r="Q1195" i="4"/>
  <c r="R1195" i="4"/>
  <c r="Q1196" i="4"/>
  <c r="R1196" i="4"/>
  <c r="Q1197" i="4"/>
  <c r="R1197" i="4"/>
  <c r="Q1198" i="4"/>
  <c r="R1198" i="4"/>
  <c r="Q1199" i="4"/>
  <c r="R1199" i="4"/>
  <c r="Q1200" i="4"/>
  <c r="R1200" i="4"/>
  <c r="Q1201" i="4"/>
  <c r="R1201" i="4"/>
  <c r="Q1202" i="4"/>
  <c r="R1202" i="4"/>
  <c r="Q1203" i="4"/>
  <c r="R1203" i="4"/>
  <c r="Q1204" i="4"/>
  <c r="R1204" i="4"/>
  <c r="Q1205" i="4"/>
  <c r="R1205" i="4"/>
  <c r="Q1206" i="4"/>
  <c r="R1206" i="4"/>
  <c r="Q1207" i="4"/>
  <c r="R1207" i="4"/>
  <c r="Q1208" i="4"/>
  <c r="R1208" i="4"/>
  <c r="Q1209" i="4"/>
  <c r="R1209" i="4"/>
  <c r="Q1210" i="4"/>
  <c r="R1210" i="4"/>
  <c r="Q1211" i="4"/>
  <c r="R1211" i="4"/>
  <c r="Q1212" i="4"/>
  <c r="R1212" i="4"/>
  <c r="Q1213" i="4"/>
  <c r="R1213" i="4"/>
  <c r="Q1214" i="4"/>
  <c r="R1214" i="4"/>
  <c r="Q1215" i="4"/>
  <c r="R1215" i="4"/>
  <c r="Q1216" i="4"/>
  <c r="R1216" i="4"/>
  <c r="Q1217" i="4"/>
  <c r="R1217" i="4"/>
  <c r="Q1218" i="4"/>
  <c r="R1218" i="4"/>
  <c r="Q1219" i="4"/>
  <c r="R1219" i="4"/>
  <c r="Q1220" i="4"/>
  <c r="R1220" i="4"/>
  <c r="Q1221" i="4"/>
  <c r="R1221" i="4"/>
  <c r="Q1222" i="4"/>
  <c r="R1222" i="4"/>
  <c r="Q1223" i="4"/>
  <c r="R1223" i="4"/>
  <c r="Q1224" i="4"/>
  <c r="R1224" i="4"/>
  <c r="Q1225" i="4"/>
  <c r="R1225" i="4"/>
  <c r="Q1226" i="4"/>
  <c r="R1226" i="4"/>
  <c r="Q1227" i="4"/>
  <c r="R1227" i="4"/>
  <c r="Q1228" i="4"/>
  <c r="R1228" i="4"/>
  <c r="Q1229" i="4"/>
  <c r="R1229" i="4"/>
  <c r="Q1230" i="4"/>
  <c r="R1230" i="4"/>
  <c r="Q1231" i="4"/>
  <c r="R1231" i="4"/>
  <c r="Q1232" i="4"/>
  <c r="R1232" i="4"/>
  <c r="Q1233" i="4"/>
  <c r="R1233" i="4"/>
  <c r="Q1234" i="4"/>
  <c r="R1234" i="4"/>
  <c r="Q1235" i="4"/>
  <c r="R1235" i="4"/>
  <c r="Q1236" i="4"/>
  <c r="R1236" i="4"/>
  <c r="Q1237" i="4"/>
  <c r="R1237" i="4"/>
  <c r="Q1238" i="4"/>
  <c r="R1238" i="4"/>
  <c r="Q1239" i="4"/>
  <c r="R1239" i="4"/>
  <c r="Q1240" i="4"/>
  <c r="R1240" i="4"/>
  <c r="Q1241" i="4"/>
  <c r="R1241" i="4"/>
  <c r="Q1242" i="4"/>
  <c r="R1242" i="4"/>
  <c r="Q1243" i="4"/>
  <c r="R1243" i="4"/>
  <c r="Q1244" i="4"/>
  <c r="R1244" i="4"/>
  <c r="Q1245" i="4"/>
  <c r="R1245" i="4"/>
  <c r="Q1246" i="4"/>
  <c r="R1246" i="4"/>
  <c r="Q1247" i="4"/>
  <c r="R1247" i="4"/>
  <c r="Q1248" i="4"/>
  <c r="R1248" i="4"/>
  <c r="Q1249" i="4"/>
  <c r="R1249" i="4"/>
  <c r="Q1250" i="4"/>
  <c r="R1250" i="4"/>
  <c r="Q1251" i="4"/>
  <c r="R1251" i="4"/>
  <c r="Q1252" i="4"/>
  <c r="R1252" i="4"/>
  <c r="Q1253" i="4"/>
  <c r="R1253" i="4"/>
  <c r="Q1254" i="4"/>
  <c r="R1254" i="4"/>
  <c r="Q1255" i="4"/>
  <c r="R1255" i="4"/>
  <c r="Q1256" i="4"/>
  <c r="R1256" i="4"/>
  <c r="Q1257" i="4"/>
  <c r="R1257" i="4"/>
  <c r="Q1258" i="4"/>
  <c r="R1258" i="4"/>
  <c r="Q1259" i="4"/>
  <c r="R1259" i="4"/>
  <c r="Q1260" i="4"/>
  <c r="R1260" i="4"/>
  <c r="Q1261" i="4"/>
  <c r="R1261" i="4"/>
  <c r="Q1262" i="4"/>
  <c r="R1262" i="4"/>
  <c r="Q1263" i="4"/>
  <c r="R1263" i="4"/>
  <c r="Q1264" i="4"/>
  <c r="R1264" i="4"/>
  <c r="Q1265" i="4"/>
  <c r="R1265" i="4"/>
  <c r="Q1266" i="4"/>
  <c r="R1266" i="4"/>
  <c r="Q1267" i="4"/>
  <c r="R1267" i="4"/>
  <c r="Q1268" i="4"/>
  <c r="R1268" i="4"/>
  <c r="Q1269" i="4"/>
  <c r="R1269" i="4"/>
  <c r="Q1270" i="4"/>
  <c r="R1270" i="4"/>
  <c r="Q1271" i="4"/>
  <c r="R1271" i="4"/>
  <c r="Q1272" i="4"/>
  <c r="R1272" i="4"/>
  <c r="Q1273" i="4"/>
  <c r="R1273" i="4"/>
  <c r="Q1274" i="4"/>
  <c r="R1274" i="4"/>
  <c r="Q1275" i="4"/>
  <c r="R1275" i="4"/>
  <c r="Q1276" i="4"/>
  <c r="R1276" i="4"/>
  <c r="Q1277" i="4"/>
  <c r="R1277" i="4"/>
  <c r="Q1278" i="4"/>
  <c r="R1278" i="4"/>
  <c r="Q1279" i="4"/>
  <c r="R1279" i="4"/>
  <c r="Q1280" i="4"/>
  <c r="R1280" i="4"/>
  <c r="Q1281" i="4"/>
  <c r="R1281" i="4"/>
  <c r="Q1282" i="4"/>
  <c r="R1282" i="4"/>
  <c r="Q1283" i="4"/>
  <c r="R1283" i="4"/>
  <c r="Q1284" i="4"/>
  <c r="R1284" i="4"/>
  <c r="Q1285" i="4"/>
  <c r="R1285" i="4"/>
  <c r="Q1286" i="4"/>
  <c r="R1286" i="4"/>
  <c r="Q1287" i="4"/>
  <c r="R1287" i="4"/>
  <c r="Q1288" i="4"/>
  <c r="R1288" i="4"/>
  <c r="Q1289" i="4"/>
  <c r="R1289" i="4"/>
  <c r="Q1290" i="4"/>
  <c r="R1290" i="4"/>
  <c r="Q1291" i="4"/>
  <c r="R1291" i="4"/>
  <c r="Q1292" i="4"/>
  <c r="R1292" i="4"/>
  <c r="Q1293" i="4"/>
  <c r="R1293" i="4"/>
  <c r="Q1294" i="4"/>
  <c r="R1294" i="4"/>
  <c r="Q1295" i="4"/>
  <c r="R1295" i="4"/>
  <c r="Q1296" i="4"/>
  <c r="R1296" i="4"/>
  <c r="Q1297" i="4"/>
  <c r="R1297" i="4"/>
  <c r="Q1298" i="4"/>
  <c r="R1298" i="4"/>
  <c r="Q1299" i="4"/>
  <c r="R1299" i="4"/>
  <c r="Q1300" i="4"/>
  <c r="R1300" i="4"/>
  <c r="Q1301" i="4"/>
  <c r="R1301" i="4"/>
  <c r="Q1302" i="4"/>
  <c r="R1302" i="4"/>
  <c r="Q1303" i="4"/>
  <c r="R1303" i="4"/>
  <c r="Q1304" i="4"/>
  <c r="R1304" i="4"/>
  <c r="Q1305" i="4"/>
  <c r="R1305" i="4"/>
  <c r="Q1306" i="4"/>
  <c r="R1306" i="4"/>
  <c r="Q1307" i="4"/>
  <c r="R1307" i="4"/>
  <c r="Q1308" i="4"/>
  <c r="R1308" i="4"/>
  <c r="Q1309" i="4"/>
  <c r="R1309" i="4"/>
  <c r="Q1310" i="4"/>
  <c r="R1310" i="4"/>
  <c r="Q1311" i="4"/>
  <c r="R1311" i="4"/>
  <c r="Q1312" i="4"/>
  <c r="R1312" i="4"/>
  <c r="Q1313" i="4"/>
  <c r="R1313" i="4"/>
  <c r="Q1314" i="4"/>
  <c r="R1314" i="4"/>
  <c r="Q1315" i="4"/>
  <c r="R1315" i="4"/>
  <c r="Q1316" i="4"/>
  <c r="R1316" i="4"/>
  <c r="Q1317" i="4"/>
  <c r="R1317" i="4"/>
  <c r="Q1318" i="4"/>
  <c r="R1318" i="4"/>
  <c r="Q1319" i="4"/>
  <c r="R1319" i="4"/>
  <c r="Q1320" i="4"/>
  <c r="R1320" i="4"/>
  <c r="Q1321" i="4"/>
  <c r="R1321" i="4"/>
  <c r="Q1322" i="4"/>
  <c r="R1322" i="4"/>
  <c r="Q1323" i="4"/>
  <c r="R1323" i="4"/>
  <c r="Q1324" i="4"/>
  <c r="R1324" i="4"/>
  <c r="Q1325" i="4"/>
  <c r="R1325" i="4"/>
  <c r="Q1326" i="4"/>
  <c r="R1326" i="4"/>
  <c r="Q1327" i="4"/>
  <c r="R1327" i="4"/>
  <c r="Q1328" i="4"/>
  <c r="R1328" i="4"/>
  <c r="Q1329" i="4"/>
  <c r="R1329" i="4"/>
  <c r="Q1330" i="4"/>
  <c r="R1330" i="4"/>
  <c r="Q1331" i="4"/>
  <c r="R1331" i="4"/>
  <c r="Q1332" i="4"/>
  <c r="R1332" i="4"/>
  <c r="Q1333" i="4"/>
  <c r="R1333" i="4"/>
  <c r="Q1334" i="4"/>
  <c r="R1334" i="4"/>
  <c r="Q1335" i="4"/>
  <c r="R1335" i="4"/>
  <c r="Q1336" i="4"/>
  <c r="R1336" i="4"/>
  <c r="Q1337" i="4"/>
  <c r="R1337" i="4"/>
  <c r="Q1338" i="4"/>
  <c r="R1338" i="4"/>
  <c r="Q1339" i="4"/>
  <c r="R1339" i="4"/>
  <c r="Q1340" i="4"/>
  <c r="R1340" i="4"/>
  <c r="Q1341" i="4"/>
  <c r="R1341" i="4"/>
  <c r="Q1342" i="4"/>
  <c r="R1342" i="4"/>
  <c r="Q1343" i="4"/>
  <c r="R1343" i="4"/>
  <c r="Q1344" i="4"/>
  <c r="R1344" i="4"/>
  <c r="Q1345" i="4"/>
  <c r="R1345" i="4"/>
  <c r="Q1346" i="4"/>
  <c r="R1346" i="4"/>
  <c r="Q1347" i="4"/>
  <c r="R1347" i="4"/>
  <c r="Q1348" i="4"/>
  <c r="R1348" i="4"/>
  <c r="Q1349" i="4"/>
  <c r="R1349" i="4"/>
  <c r="Q1350" i="4"/>
  <c r="R1350" i="4"/>
  <c r="Q1351" i="4"/>
  <c r="R1351" i="4"/>
  <c r="Q1352" i="4"/>
  <c r="R1352" i="4"/>
  <c r="Q1353" i="4"/>
  <c r="R1353" i="4"/>
  <c r="Q1354" i="4"/>
  <c r="R1354" i="4"/>
  <c r="Q1355" i="4"/>
  <c r="R1355" i="4"/>
  <c r="Q1356" i="4"/>
  <c r="R1356" i="4"/>
  <c r="Q1357" i="4"/>
  <c r="R1357" i="4"/>
  <c r="Q1358" i="4"/>
  <c r="R1358" i="4"/>
  <c r="Q1359" i="4"/>
  <c r="R1359" i="4"/>
  <c r="Q1360" i="4"/>
  <c r="R1360" i="4"/>
  <c r="Q1361" i="4"/>
  <c r="R1361" i="4"/>
  <c r="Q1362" i="4"/>
  <c r="R1362" i="4"/>
  <c r="Q1363" i="4"/>
  <c r="R1363" i="4"/>
  <c r="Q1364" i="4"/>
  <c r="R1364" i="4"/>
  <c r="Q1365" i="4"/>
  <c r="R1365" i="4"/>
  <c r="Q1366" i="4"/>
  <c r="R1366" i="4"/>
  <c r="Q1367" i="4"/>
  <c r="R1367" i="4"/>
  <c r="Q1368" i="4"/>
  <c r="R1368" i="4"/>
  <c r="Q1369" i="4"/>
  <c r="R1369" i="4"/>
  <c r="Q1370" i="4"/>
  <c r="R1370" i="4"/>
  <c r="Q1371" i="4"/>
  <c r="R1371" i="4"/>
  <c r="Q1372" i="4"/>
  <c r="R1372" i="4"/>
  <c r="Q1373" i="4"/>
  <c r="R1373" i="4"/>
  <c r="Q1374" i="4"/>
  <c r="R1374" i="4"/>
  <c r="Q1375" i="4"/>
  <c r="R1375" i="4"/>
  <c r="Q1376" i="4"/>
  <c r="R1376" i="4"/>
  <c r="Q1377" i="4"/>
  <c r="R1377" i="4"/>
  <c r="Q1378" i="4"/>
  <c r="R1378" i="4"/>
  <c r="Q1379" i="4"/>
  <c r="R1379" i="4"/>
  <c r="Q1380" i="4"/>
  <c r="R1380" i="4"/>
  <c r="Q1381" i="4"/>
  <c r="R1381" i="4"/>
  <c r="Q1382" i="4"/>
  <c r="R1382" i="4"/>
  <c r="Q1383" i="4"/>
  <c r="R1383" i="4"/>
  <c r="Q1384" i="4"/>
  <c r="R1384" i="4"/>
  <c r="Q1385" i="4"/>
  <c r="R1385" i="4"/>
  <c r="Q1386" i="4"/>
  <c r="R1386" i="4"/>
  <c r="Q1387" i="4"/>
  <c r="R1387" i="4"/>
  <c r="Q1388" i="4"/>
  <c r="R1388" i="4"/>
  <c r="Q1389" i="4"/>
  <c r="R1389" i="4"/>
  <c r="Q1390" i="4"/>
  <c r="R1390" i="4"/>
  <c r="Q1391" i="4"/>
  <c r="R1391" i="4"/>
  <c r="Q1392" i="4"/>
  <c r="R1392" i="4"/>
  <c r="Q1393" i="4"/>
  <c r="R1393" i="4"/>
  <c r="Q1394" i="4"/>
  <c r="R1394" i="4"/>
  <c r="Q1395" i="4"/>
  <c r="R1395" i="4"/>
  <c r="Q1396" i="4"/>
  <c r="R1396" i="4"/>
  <c r="Q1397" i="4"/>
  <c r="R1397" i="4"/>
  <c r="Q1398" i="4"/>
  <c r="R1398" i="4"/>
  <c r="Q1399" i="4"/>
  <c r="R1399" i="4"/>
  <c r="Q1400" i="4"/>
  <c r="R1400" i="4"/>
  <c r="Q1401" i="4"/>
  <c r="R1401" i="4"/>
  <c r="Q1402" i="4"/>
  <c r="R1402" i="4"/>
  <c r="Q1403" i="4"/>
  <c r="R1403" i="4"/>
  <c r="Q1404" i="4"/>
  <c r="R1404" i="4"/>
  <c r="Q1405" i="4"/>
  <c r="R1405" i="4"/>
  <c r="Q1406" i="4"/>
  <c r="R1406" i="4"/>
  <c r="Q1407" i="4"/>
  <c r="R1407" i="4"/>
  <c r="Q1408" i="4"/>
  <c r="R1408" i="4"/>
  <c r="Q1409" i="4"/>
  <c r="R1409" i="4"/>
  <c r="Q1410" i="4"/>
  <c r="R1410" i="4"/>
  <c r="Q1411" i="4"/>
  <c r="R1411" i="4"/>
  <c r="Q1412" i="4"/>
  <c r="R1412" i="4"/>
  <c r="Q1413" i="4"/>
  <c r="R1413" i="4"/>
  <c r="Q1414" i="4"/>
  <c r="R1414" i="4"/>
  <c r="Q1415" i="4"/>
  <c r="R1415" i="4"/>
  <c r="Q1416" i="4"/>
  <c r="R1416" i="4"/>
  <c r="Q1417" i="4"/>
  <c r="R1417" i="4"/>
  <c r="Q1418" i="4"/>
  <c r="R1418" i="4"/>
  <c r="Q1419" i="4"/>
  <c r="R1419" i="4"/>
  <c r="Q1420" i="4"/>
  <c r="R1420" i="4"/>
  <c r="Q1421" i="4"/>
  <c r="R1421" i="4"/>
  <c r="Q1422" i="4"/>
  <c r="R1422" i="4"/>
  <c r="Q1423" i="4"/>
  <c r="R1423" i="4"/>
  <c r="Q1424" i="4"/>
  <c r="R1424" i="4"/>
  <c r="Q1425" i="4"/>
  <c r="R1425" i="4"/>
  <c r="Q1426" i="4"/>
  <c r="R1426" i="4"/>
  <c r="Q1427" i="4"/>
  <c r="R1427" i="4"/>
  <c r="Q1428" i="4"/>
  <c r="R1428" i="4"/>
  <c r="Q1429" i="4"/>
  <c r="R1429" i="4"/>
  <c r="Q1430" i="4"/>
  <c r="R1430" i="4"/>
  <c r="Q1431" i="4"/>
  <c r="R1431" i="4"/>
  <c r="Q1432" i="4"/>
  <c r="R1432" i="4"/>
  <c r="Q1433" i="4"/>
  <c r="R1433" i="4"/>
  <c r="Q1434" i="4"/>
  <c r="R1434" i="4"/>
  <c r="Q1435" i="4"/>
  <c r="R1435" i="4"/>
  <c r="Q1436" i="4"/>
  <c r="R1436" i="4"/>
  <c r="Q1437" i="4"/>
  <c r="R1437" i="4"/>
  <c r="Q1438" i="4"/>
  <c r="R1438" i="4"/>
  <c r="Q1439" i="4"/>
  <c r="R1439" i="4"/>
  <c r="Q1440" i="4"/>
  <c r="R1440" i="4"/>
  <c r="Q1441" i="4"/>
  <c r="R1441" i="4"/>
  <c r="Q1442" i="4"/>
  <c r="R1442" i="4"/>
  <c r="Q1443" i="4"/>
  <c r="R1443" i="4"/>
  <c r="Q1444" i="4"/>
  <c r="R1444" i="4"/>
  <c r="Q1445" i="4"/>
  <c r="R1445" i="4"/>
  <c r="Q1446" i="4"/>
  <c r="R1446" i="4"/>
  <c r="Q1447" i="4"/>
  <c r="R1447" i="4"/>
  <c r="Q1448" i="4"/>
  <c r="R1448" i="4"/>
  <c r="Q1449" i="4"/>
  <c r="R1449" i="4"/>
  <c r="Q1450" i="4"/>
  <c r="R1450" i="4"/>
  <c r="Q1451" i="4"/>
  <c r="R1451" i="4"/>
  <c r="Q1452" i="4"/>
  <c r="R1452" i="4"/>
  <c r="Q1453" i="4"/>
  <c r="R1453" i="4"/>
  <c r="Q1454" i="4"/>
  <c r="R1454" i="4"/>
  <c r="Q1455" i="4"/>
  <c r="R1455" i="4"/>
  <c r="Q1456" i="4"/>
  <c r="R1456" i="4"/>
  <c r="Q1457" i="4"/>
  <c r="R1457" i="4"/>
  <c r="Q1458" i="4"/>
  <c r="R1458" i="4"/>
  <c r="Q1459" i="4"/>
  <c r="R1459" i="4"/>
  <c r="Q1460" i="4"/>
  <c r="R1460" i="4"/>
  <c r="Q1461" i="4"/>
  <c r="R1461" i="4"/>
  <c r="Q1462" i="4"/>
  <c r="R1462" i="4"/>
  <c r="Q1463" i="4"/>
  <c r="R1463" i="4"/>
  <c r="Q1464" i="4"/>
  <c r="R1464" i="4"/>
  <c r="Q1465" i="4"/>
  <c r="R1465" i="4"/>
  <c r="Q1466" i="4"/>
  <c r="R1466" i="4"/>
  <c r="Q1467" i="4"/>
  <c r="R1467" i="4"/>
  <c r="Q1468" i="4"/>
  <c r="R1468" i="4"/>
  <c r="Q1469" i="4"/>
  <c r="R1469" i="4"/>
  <c r="Q1470" i="4"/>
  <c r="R1470" i="4"/>
  <c r="Q1471" i="4"/>
  <c r="R1471" i="4"/>
  <c r="Q1472" i="4"/>
  <c r="R1472" i="4"/>
  <c r="Q1473" i="4"/>
  <c r="R1473" i="4"/>
  <c r="Q1474" i="4"/>
  <c r="R1474" i="4"/>
  <c r="Q1475" i="4"/>
  <c r="R1475" i="4"/>
  <c r="Q1476" i="4"/>
  <c r="R1476" i="4"/>
  <c r="Q1477" i="4"/>
  <c r="R1477" i="4"/>
  <c r="Q1478" i="4"/>
  <c r="R1478" i="4"/>
  <c r="Q1479" i="4"/>
  <c r="R1479" i="4"/>
  <c r="Q1480" i="4"/>
  <c r="R1480" i="4"/>
  <c r="Q1481" i="4"/>
  <c r="R1481" i="4"/>
  <c r="Q1482" i="4"/>
  <c r="R1482" i="4"/>
  <c r="Q1483" i="4"/>
  <c r="R1483" i="4"/>
  <c r="Q1484" i="4"/>
  <c r="R1484" i="4"/>
  <c r="Q1485" i="4"/>
  <c r="R1485" i="4"/>
  <c r="Q1486" i="4"/>
  <c r="R1486" i="4"/>
  <c r="Q1487" i="4"/>
  <c r="R1487" i="4"/>
  <c r="Q1488" i="4"/>
  <c r="R1488" i="4"/>
  <c r="Q1489" i="4"/>
  <c r="R1489" i="4"/>
  <c r="Q1490" i="4"/>
  <c r="R1490" i="4"/>
  <c r="Q1491" i="4"/>
  <c r="R1491" i="4"/>
  <c r="Q1492" i="4"/>
  <c r="R1492" i="4"/>
  <c r="Q1493" i="4"/>
  <c r="R1493" i="4"/>
  <c r="Q1494" i="4"/>
  <c r="R1494" i="4"/>
  <c r="Q1495" i="4"/>
  <c r="R1495" i="4"/>
  <c r="Q1496" i="4"/>
  <c r="R1496" i="4"/>
  <c r="Q1497" i="4"/>
  <c r="R1497" i="4"/>
  <c r="Q1498" i="4"/>
  <c r="R1498" i="4"/>
  <c r="Q1499" i="4"/>
  <c r="R1499" i="4"/>
  <c r="Q1500" i="4"/>
  <c r="R1500" i="4"/>
  <c r="Q1501" i="4"/>
  <c r="R1501" i="4"/>
  <c r="Q1502" i="4"/>
  <c r="R1502" i="4"/>
  <c r="Q1503" i="4"/>
  <c r="R1503" i="4"/>
  <c r="Q1504" i="4"/>
  <c r="R1504" i="4"/>
  <c r="Q1505" i="4"/>
  <c r="R1505" i="4"/>
  <c r="Q1506" i="4"/>
  <c r="R1506" i="4"/>
  <c r="Q1507" i="4"/>
  <c r="R1507" i="4"/>
  <c r="Q1508" i="4"/>
  <c r="R1508" i="4"/>
  <c r="Q1509" i="4"/>
  <c r="R1509" i="4"/>
  <c r="Q1510" i="4"/>
  <c r="R1510" i="4"/>
  <c r="Q1511" i="4"/>
  <c r="R1511" i="4"/>
  <c r="Q1512" i="4"/>
  <c r="R1512" i="4"/>
  <c r="Q1513" i="4"/>
  <c r="R1513" i="4"/>
  <c r="Q1514" i="4"/>
  <c r="R1514" i="4"/>
  <c r="Q1515" i="4"/>
  <c r="R1515" i="4"/>
  <c r="Q1516" i="4"/>
  <c r="R1516" i="4"/>
  <c r="Q1517" i="4"/>
  <c r="R1517" i="4"/>
  <c r="Q1518" i="4"/>
  <c r="R1518" i="4"/>
  <c r="Q1519" i="4"/>
  <c r="R1519" i="4"/>
  <c r="Q1520" i="4"/>
  <c r="R1520" i="4"/>
  <c r="Q1521" i="4"/>
  <c r="R1521" i="4"/>
  <c r="Q1522" i="4"/>
  <c r="R1522" i="4"/>
  <c r="Q1523" i="4"/>
  <c r="R1523" i="4"/>
  <c r="Q1524" i="4"/>
  <c r="R1524" i="4"/>
  <c r="Q1525" i="4"/>
  <c r="R1525" i="4"/>
  <c r="Q1526" i="4"/>
  <c r="R1526" i="4"/>
  <c r="Q1527" i="4"/>
  <c r="R1527" i="4"/>
  <c r="Q1528" i="4"/>
  <c r="R1528" i="4"/>
  <c r="Q1529" i="4"/>
  <c r="R1529" i="4"/>
  <c r="Q1530" i="4"/>
  <c r="R1530" i="4"/>
  <c r="Q1531" i="4"/>
  <c r="R1531" i="4"/>
  <c r="Q1532" i="4"/>
  <c r="R1532" i="4"/>
  <c r="Q1533" i="4"/>
  <c r="R1533" i="4"/>
  <c r="Q1534" i="4"/>
  <c r="R1534" i="4"/>
  <c r="Q1535" i="4"/>
  <c r="R1535" i="4"/>
  <c r="Q1536" i="4"/>
  <c r="R1536" i="4"/>
  <c r="Q1537" i="4"/>
  <c r="R1537" i="4"/>
  <c r="Q1538" i="4"/>
  <c r="R1538" i="4"/>
  <c r="Q1539" i="4"/>
  <c r="R1539" i="4"/>
  <c r="Q1540" i="4"/>
  <c r="R1540" i="4"/>
  <c r="Q1541" i="4"/>
  <c r="R1541" i="4"/>
  <c r="Q1542" i="4"/>
  <c r="R1542" i="4"/>
  <c r="Q1543" i="4"/>
  <c r="R1543" i="4"/>
  <c r="Q1544" i="4"/>
  <c r="R1544" i="4"/>
  <c r="Q1545" i="4"/>
  <c r="R1545" i="4"/>
  <c r="Q1546" i="4"/>
  <c r="R1546" i="4"/>
  <c r="Q1547" i="4"/>
  <c r="R1547" i="4"/>
  <c r="Q1548" i="4"/>
  <c r="R1548" i="4"/>
  <c r="Q1549" i="4"/>
  <c r="R1549" i="4"/>
  <c r="Q1550" i="4"/>
  <c r="R1550" i="4"/>
  <c r="Q1551" i="4"/>
  <c r="R1551" i="4"/>
  <c r="Q1552" i="4"/>
  <c r="R1552" i="4"/>
  <c r="Q1553" i="4"/>
  <c r="R1553" i="4"/>
  <c r="Q1554" i="4"/>
  <c r="R1554" i="4"/>
  <c r="Q1555" i="4"/>
  <c r="R1555" i="4"/>
  <c r="Q1556" i="4"/>
  <c r="R1556" i="4"/>
  <c r="Q1557" i="4"/>
  <c r="R1557" i="4"/>
  <c r="Q1558" i="4"/>
  <c r="R1558" i="4"/>
  <c r="Q1559" i="4"/>
  <c r="R1559" i="4"/>
  <c r="Q1560" i="4"/>
  <c r="R1560" i="4"/>
  <c r="Q1561" i="4"/>
  <c r="R1561" i="4"/>
  <c r="Q1562" i="4"/>
  <c r="R1562" i="4"/>
  <c r="Q1563" i="4"/>
  <c r="R1563" i="4"/>
  <c r="Q1564" i="4"/>
  <c r="R1564" i="4"/>
  <c r="Q1565" i="4"/>
  <c r="R1565" i="4"/>
  <c r="Q1566" i="4"/>
  <c r="R1566" i="4"/>
  <c r="Q1567" i="4"/>
  <c r="R1567" i="4"/>
  <c r="Q1568" i="4"/>
  <c r="R1568" i="4"/>
  <c r="Q1569" i="4"/>
  <c r="R1569" i="4"/>
  <c r="Q1570" i="4"/>
  <c r="R1570" i="4"/>
  <c r="Q1571" i="4"/>
  <c r="R1571" i="4"/>
  <c r="Q1572" i="4"/>
  <c r="R1572" i="4"/>
  <c r="Q1573" i="4"/>
  <c r="R1573" i="4"/>
  <c r="Q1574" i="4"/>
  <c r="R1574" i="4"/>
  <c r="Q1575" i="4"/>
  <c r="R1575" i="4"/>
  <c r="Q1576" i="4"/>
  <c r="R1576" i="4"/>
  <c r="Q1577" i="4"/>
  <c r="R1577" i="4"/>
  <c r="Q1578" i="4"/>
  <c r="R1578" i="4"/>
  <c r="Q1579" i="4"/>
  <c r="R1579" i="4"/>
  <c r="Q1580" i="4"/>
  <c r="R1580" i="4"/>
  <c r="Q1581" i="4"/>
  <c r="R1581" i="4"/>
  <c r="Q1582" i="4"/>
  <c r="R1582" i="4"/>
  <c r="Q1583" i="4"/>
  <c r="R1583" i="4"/>
  <c r="Q1584" i="4"/>
  <c r="R1584" i="4"/>
  <c r="Q1585" i="4"/>
  <c r="R1585" i="4"/>
  <c r="Q1586" i="4"/>
  <c r="R1586" i="4"/>
  <c r="Q1587" i="4"/>
  <c r="R1587" i="4"/>
  <c r="Q1588" i="4"/>
  <c r="R1588" i="4"/>
  <c r="Q1589" i="4"/>
  <c r="R1589" i="4"/>
  <c r="Q1590" i="4"/>
  <c r="R1590" i="4"/>
  <c r="Q1591" i="4"/>
  <c r="R1591" i="4"/>
  <c r="Q1592" i="4"/>
  <c r="R1592" i="4"/>
  <c r="Q1593" i="4"/>
  <c r="R1593" i="4"/>
  <c r="Q1594" i="4"/>
  <c r="R1594" i="4"/>
  <c r="Q1595" i="4"/>
  <c r="R1595" i="4"/>
  <c r="Q1596" i="4"/>
  <c r="R1596" i="4"/>
  <c r="Q1597" i="4"/>
  <c r="R1597" i="4"/>
  <c r="Q1598" i="4"/>
  <c r="R1598" i="4"/>
  <c r="Q1599" i="4"/>
  <c r="R1599" i="4"/>
  <c r="Q1600" i="4"/>
  <c r="R1600" i="4"/>
  <c r="Q1601" i="4"/>
  <c r="R1601" i="4"/>
  <c r="Q1602" i="4"/>
  <c r="R1602" i="4"/>
  <c r="Q1603" i="4"/>
  <c r="R1603" i="4"/>
  <c r="Q1604" i="4"/>
  <c r="R1604" i="4"/>
  <c r="Q1605" i="4"/>
  <c r="R1605" i="4"/>
  <c r="Q1606" i="4"/>
  <c r="R1606" i="4"/>
  <c r="Q1607" i="4"/>
  <c r="R1607" i="4"/>
  <c r="Q1608" i="4"/>
  <c r="R1608" i="4"/>
  <c r="Q1609" i="4"/>
  <c r="R1609" i="4"/>
  <c r="Q1610" i="4"/>
  <c r="R1610" i="4"/>
  <c r="Q1611" i="4"/>
  <c r="R1611" i="4"/>
  <c r="Q1612" i="4"/>
  <c r="R1612" i="4"/>
  <c r="Q1613" i="4"/>
  <c r="R1613" i="4"/>
  <c r="Q1614" i="4"/>
  <c r="R1614" i="4"/>
  <c r="Q1615" i="4"/>
  <c r="R1615" i="4"/>
  <c r="Q1616" i="4"/>
  <c r="R1616" i="4"/>
  <c r="Q1617" i="4"/>
  <c r="R1617" i="4"/>
  <c r="Q1618" i="4"/>
  <c r="R1618" i="4"/>
  <c r="Q1619" i="4"/>
  <c r="R1619" i="4"/>
  <c r="Q1620" i="4"/>
  <c r="R1620" i="4"/>
  <c r="Q1621" i="4"/>
  <c r="R1621" i="4"/>
  <c r="Q1622" i="4"/>
  <c r="R1622" i="4"/>
  <c r="Q1623" i="4"/>
  <c r="R1623" i="4"/>
  <c r="Q1624" i="4"/>
  <c r="R1624" i="4"/>
  <c r="Q1625" i="4"/>
  <c r="R1625" i="4"/>
  <c r="Q1626" i="4"/>
  <c r="R1626" i="4"/>
  <c r="Q1627" i="4"/>
  <c r="R1627" i="4"/>
  <c r="Q1628" i="4"/>
  <c r="R1628" i="4"/>
  <c r="Q1629" i="4"/>
  <c r="R1629" i="4"/>
  <c r="Q1630" i="4"/>
  <c r="R1630" i="4"/>
  <c r="Q1631" i="4"/>
  <c r="R1631" i="4"/>
  <c r="Q1632" i="4"/>
  <c r="R1632" i="4"/>
  <c r="Q1633" i="4"/>
  <c r="R1633" i="4"/>
  <c r="Q1634" i="4"/>
  <c r="R1634" i="4"/>
  <c r="Q1635" i="4"/>
  <c r="R1635" i="4"/>
  <c r="Q1636" i="4"/>
  <c r="R1636" i="4"/>
  <c r="Q1637" i="4"/>
  <c r="R1637" i="4"/>
  <c r="Q1638" i="4"/>
  <c r="R1638" i="4"/>
  <c r="Q1639" i="4"/>
  <c r="R1639" i="4"/>
  <c r="Q1640" i="4"/>
  <c r="R1640" i="4"/>
  <c r="Q1641" i="4"/>
  <c r="R1641" i="4"/>
  <c r="Q1642" i="4"/>
  <c r="R1642" i="4"/>
  <c r="Q1643" i="4"/>
  <c r="R1643" i="4"/>
  <c r="Q1644" i="4"/>
  <c r="R1644" i="4"/>
  <c r="Q1645" i="4"/>
  <c r="R1645" i="4"/>
  <c r="Q1646" i="4"/>
  <c r="R1646" i="4"/>
  <c r="Q1647" i="4"/>
  <c r="R1647" i="4"/>
  <c r="Q1648" i="4"/>
  <c r="R1648" i="4"/>
  <c r="Q1649" i="4"/>
  <c r="R1649" i="4"/>
  <c r="Q1650" i="4"/>
  <c r="R1650" i="4"/>
  <c r="Q1651" i="4"/>
  <c r="R1651" i="4"/>
  <c r="Q1652" i="4"/>
  <c r="R1652" i="4"/>
  <c r="Q1653" i="4"/>
  <c r="R1653" i="4"/>
  <c r="Q1654" i="4"/>
  <c r="R1654" i="4"/>
  <c r="Q1655" i="4"/>
  <c r="R1655" i="4"/>
  <c r="Q1656" i="4"/>
  <c r="R1656" i="4"/>
  <c r="Q1657" i="4"/>
  <c r="R1657" i="4"/>
  <c r="Q1658" i="4"/>
  <c r="R1658" i="4"/>
  <c r="Q1659" i="4"/>
  <c r="R1659" i="4"/>
  <c r="Q1660" i="4"/>
  <c r="R1660" i="4"/>
  <c r="Q1661" i="4"/>
  <c r="R1661" i="4"/>
  <c r="Q1662" i="4"/>
  <c r="R1662" i="4"/>
  <c r="Q1663" i="4"/>
  <c r="R1663" i="4"/>
  <c r="Q1664" i="4"/>
  <c r="R1664" i="4"/>
  <c r="Q1665" i="4"/>
  <c r="R1665" i="4"/>
  <c r="Q1666" i="4"/>
  <c r="R1666" i="4"/>
  <c r="Q1667" i="4"/>
  <c r="R1667" i="4"/>
  <c r="Q1668" i="4"/>
  <c r="R1668" i="4"/>
  <c r="Q1669" i="4"/>
  <c r="R1669" i="4"/>
  <c r="Q1670" i="4"/>
  <c r="R1670" i="4"/>
  <c r="Q1671" i="4"/>
  <c r="R1671" i="4"/>
  <c r="Q1672" i="4"/>
  <c r="R1672" i="4"/>
  <c r="Q1673" i="4"/>
  <c r="R1673" i="4"/>
  <c r="Q1674" i="4"/>
  <c r="R1674" i="4"/>
  <c r="Q1675" i="4"/>
  <c r="R1675" i="4"/>
  <c r="Q1676" i="4"/>
  <c r="R1676" i="4"/>
  <c r="Q1677" i="4"/>
  <c r="R1677" i="4"/>
  <c r="Q1678" i="4"/>
  <c r="R1678" i="4"/>
  <c r="Q1679" i="4"/>
  <c r="R1679" i="4"/>
  <c r="Q1680" i="4"/>
  <c r="R1680" i="4"/>
  <c r="Q1681" i="4"/>
  <c r="R1681" i="4"/>
  <c r="Q1682" i="4"/>
  <c r="R1682" i="4"/>
  <c r="Q1683" i="4"/>
  <c r="R1683" i="4"/>
  <c r="Q1684" i="4"/>
  <c r="R1684" i="4"/>
  <c r="Q1685" i="4"/>
  <c r="R1685" i="4"/>
  <c r="Q1686" i="4"/>
  <c r="R1686" i="4"/>
  <c r="Q1687" i="4"/>
  <c r="R1687" i="4"/>
  <c r="Q1688" i="4"/>
  <c r="R1688" i="4"/>
  <c r="Q1689" i="4"/>
  <c r="R1689" i="4"/>
  <c r="Q1690" i="4"/>
  <c r="R1690" i="4"/>
  <c r="Q1691" i="4"/>
  <c r="R1691" i="4"/>
  <c r="Q1692" i="4"/>
  <c r="R1692" i="4"/>
  <c r="Q1693" i="4"/>
  <c r="R1693" i="4"/>
  <c r="Q1694" i="4"/>
  <c r="R1694" i="4"/>
  <c r="Q1695" i="4"/>
  <c r="R1695" i="4"/>
  <c r="Q1696" i="4"/>
  <c r="R1696" i="4"/>
  <c r="Q1697" i="4"/>
  <c r="R1697" i="4"/>
  <c r="Q1698" i="4"/>
  <c r="R1698" i="4"/>
  <c r="Q1699" i="4"/>
  <c r="R1699" i="4"/>
  <c r="Q1700" i="4"/>
  <c r="R1700" i="4"/>
  <c r="Q1701" i="4"/>
  <c r="R1701" i="4"/>
  <c r="Q1702" i="4"/>
  <c r="R1702" i="4"/>
  <c r="Q1703" i="4"/>
  <c r="R1703" i="4"/>
  <c r="Q1704" i="4"/>
  <c r="R1704" i="4"/>
  <c r="Q1705" i="4"/>
  <c r="R1705" i="4"/>
  <c r="Q1706" i="4"/>
  <c r="R1706" i="4"/>
  <c r="Q1707" i="4"/>
  <c r="R1707" i="4"/>
  <c r="Q1708" i="4"/>
  <c r="R1708" i="4"/>
  <c r="Q1709" i="4"/>
  <c r="R1709" i="4"/>
  <c r="Q1710" i="4"/>
  <c r="R1710" i="4"/>
  <c r="Q1711" i="4"/>
  <c r="R1711" i="4"/>
  <c r="Q1712" i="4"/>
  <c r="R1712" i="4"/>
  <c r="Q1713" i="4"/>
  <c r="R1713" i="4"/>
  <c r="Q1714" i="4"/>
  <c r="R1714" i="4"/>
  <c r="Q1715" i="4"/>
  <c r="R1715" i="4"/>
  <c r="Q1716" i="4"/>
  <c r="R1716" i="4"/>
  <c r="Q1717" i="4"/>
  <c r="R1717" i="4"/>
  <c r="Q1718" i="4"/>
  <c r="R1718" i="4"/>
  <c r="Q1719" i="4"/>
  <c r="R1719" i="4"/>
  <c r="Q1720" i="4"/>
  <c r="R1720" i="4"/>
  <c r="Q1721" i="4"/>
  <c r="R1721" i="4"/>
  <c r="Q1722" i="4"/>
  <c r="R1722" i="4"/>
  <c r="Q1723" i="4"/>
  <c r="R1723" i="4"/>
  <c r="Q1724" i="4"/>
  <c r="R1724" i="4"/>
  <c r="Q1725" i="4"/>
  <c r="R1725" i="4"/>
  <c r="Q1726" i="4"/>
  <c r="R1726" i="4"/>
  <c r="Q1727" i="4"/>
  <c r="R1727" i="4"/>
  <c r="Q1728" i="4"/>
  <c r="R1728" i="4"/>
  <c r="Q1729" i="4"/>
  <c r="R1729" i="4"/>
  <c r="Q1730" i="4"/>
  <c r="R1730" i="4"/>
  <c r="Q1731" i="4"/>
  <c r="R1731" i="4"/>
  <c r="Q1732" i="4"/>
  <c r="R1732" i="4"/>
  <c r="Q1733" i="4"/>
  <c r="R1733" i="4"/>
  <c r="Q1734" i="4"/>
  <c r="R1734" i="4"/>
  <c r="Q1735" i="4"/>
  <c r="R1735" i="4"/>
  <c r="Q1736" i="4"/>
  <c r="R1736" i="4"/>
  <c r="Q1737" i="4"/>
  <c r="R1737" i="4"/>
  <c r="Q1738" i="4"/>
  <c r="R1738" i="4"/>
  <c r="Q1739" i="4"/>
  <c r="R1739" i="4"/>
  <c r="Q1740" i="4"/>
  <c r="R1740" i="4"/>
  <c r="Q1741" i="4"/>
  <c r="R1741" i="4"/>
  <c r="Q1742" i="4"/>
  <c r="R1742" i="4"/>
  <c r="Q1743" i="4"/>
  <c r="R1743" i="4"/>
  <c r="Q1744" i="4"/>
  <c r="R1744" i="4"/>
  <c r="Q1745" i="4"/>
  <c r="R1745" i="4"/>
  <c r="Q1746" i="4"/>
  <c r="R1746" i="4"/>
  <c r="Q1747" i="4"/>
  <c r="R1747" i="4"/>
  <c r="Q1748" i="4"/>
  <c r="R1748" i="4"/>
  <c r="Q1749" i="4"/>
  <c r="R1749" i="4"/>
  <c r="Q1750" i="4"/>
  <c r="R1750" i="4"/>
  <c r="Q1751" i="4"/>
  <c r="R1751" i="4"/>
  <c r="Q1752" i="4"/>
  <c r="R1752" i="4"/>
  <c r="Q1753" i="4"/>
  <c r="R1753" i="4"/>
  <c r="Q1754" i="4"/>
  <c r="R1754" i="4"/>
  <c r="Q1755" i="4"/>
  <c r="R1755" i="4"/>
  <c r="Q1756" i="4"/>
  <c r="R1756" i="4"/>
  <c r="Q1757" i="4"/>
  <c r="R1757" i="4"/>
  <c r="Q1758" i="4"/>
  <c r="R1758" i="4"/>
  <c r="Q1759" i="4"/>
  <c r="R1759" i="4"/>
  <c r="Q1760" i="4"/>
  <c r="R1760" i="4"/>
  <c r="Q1761" i="4"/>
  <c r="R1761" i="4"/>
  <c r="Q1762" i="4"/>
  <c r="R1762" i="4"/>
  <c r="Q1763" i="4"/>
  <c r="R1763" i="4"/>
  <c r="Q1764" i="4"/>
  <c r="R1764" i="4"/>
  <c r="Q1765" i="4"/>
  <c r="R1765" i="4"/>
  <c r="Q1766" i="4"/>
  <c r="R1766" i="4"/>
  <c r="Q1767" i="4"/>
  <c r="R1767" i="4"/>
  <c r="Q1768" i="4"/>
  <c r="R1768" i="4"/>
  <c r="Q1769" i="4"/>
  <c r="R1769" i="4"/>
  <c r="Q1770" i="4"/>
  <c r="R1770" i="4"/>
  <c r="Q1771" i="4"/>
  <c r="R1771" i="4"/>
  <c r="Q1772" i="4"/>
  <c r="R1772" i="4"/>
  <c r="Q1773" i="4"/>
  <c r="R1773" i="4"/>
  <c r="Q1774" i="4"/>
  <c r="R1774" i="4"/>
  <c r="Q1775" i="4"/>
  <c r="R1775" i="4"/>
  <c r="Q1776" i="4"/>
  <c r="R1776" i="4"/>
  <c r="Q1777" i="4"/>
  <c r="R1777" i="4"/>
  <c r="Q1778" i="4"/>
  <c r="R1778" i="4"/>
  <c r="Q1779" i="4"/>
  <c r="R1779" i="4"/>
  <c r="Q1780" i="4"/>
  <c r="R1780" i="4"/>
  <c r="Q1781" i="4"/>
  <c r="R1781" i="4"/>
  <c r="Q1782" i="4"/>
  <c r="R1782" i="4"/>
  <c r="Q1783" i="4"/>
  <c r="R1783" i="4"/>
  <c r="Q1784" i="4"/>
  <c r="R1784" i="4"/>
  <c r="Q1785" i="4"/>
  <c r="R1785" i="4"/>
  <c r="Q1786" i="4"/>
  <c r="R1786" i="4"/>
  <c r="Q1787" i="4"/>
  <c r="R1787" i="4"/>
  <c r="Q1788" i="4"/>
  <c r="R1788" i="4"/>
  <c r="Q1789" i="4"/>
  <c r="R1789" i="4"/>
  <c r="Q1790" i="4"/>
  <c r="R1790" i="4"/>
  <c r="Q1791" i="4"/>
  <c r="R1791" i="4"/>
  <c r="Q1792" i="4"/>
  <c r="R1792" i="4"/>
  <c r="Q1793" i="4"/>
  <c r="R1793" i="4"/>
  <c r="Q1794" i="4"/>
  <c r="R1794" i="4"/>
  <c r="Q1795" i="4"/>
  <c r="R1795" i="4"/>
  <c r="Q1796" i="4"/>
  <c r="R1796" i="4"/>
  <c r="Q1797" i="4"/>
  <c r="R1797" i="4"/>
  <c r="Q1798" i="4"/>
  <c r="R1798" i="4"/>
  <c r="Q1799" i="4"/>
  <c r="R1799" i="4"/>
  <c r="Q1800" i="4"/>
  <c r="R1800" i="4"/>
  <c r="Q1801" i="4"/>
  <c r="R1801" i="4"/>
  <c r="Q1802" i="4"/>
  <c r="R1802" i="4"/>
  <c r="Q1803" i="4"/>
  <c r="R1803" i="4"/>
  <c r="Q1804" i="4"/>
  <c r="R1804" i="4"/>
  <c r="Q1805" i="4"/>
  <c r="R1805" i="4"/>
  <c r="Q1806" i="4"/>
  <c r="R1806" i="4"/>
  <c r="Q1807" i="4"/>
  <c r="R1807" i="4"/>
  <c r="Q1808" i="4"/>
  <c r="R1808" i="4"/>
  <c r="Q1809" i="4"/>
  <c r="R1809" i="4"/>
  <c r="Q1810" i="4"/>
  <c r="R1810" i="4"/>
  <c r="Q1811" i="4"/>
  <c r="R1811" i="4"/>
  <c r="Q1812" i="4"/>
  <c r="R1812" i="4"/>
  <c r="Q1813" i="4"/>
  <c r="R1813" i="4"/>
  <c r="Q1814" i="4"/>
  <c r="R1814" i="4"/>
  <c r="Q1815" i="4"/>
  <c r="R1815" i="4"/>
  <c r="Q1816" i="4"/>
  <c r="R1816" i="4"/>
  <c r="Q1817" i="4"/>
  <c r="R1817" i="4"/>
  <c r="Q1818" i="4"/>
  <c r="R1818" i="4"/>
  <c r="Q1819" i="4"/>
  <c r="R1819" i="4"/>
  <c r="Q1820" i="4"/>
  <c r="R1820" i="4"/>
  <c r="Q1821" i="4"/>
  <c r="R1821" i="4"/>
  <c r="Q1822" i="4"/>
  <c r="R1822" i="4"/>
  <c r="Q1823" i="4"/>
  <c r="R1823" i="4"/>
  <c r="Q1824" i="4"/>
  <c r="R1824" i="4"/>
  <c r="Q1825" i="4"/>
  <c r="R1825" i="4"/>
  <c r="Q1826" i="4"/>
  <c r="R1826" i="4"/>
  <c r="Q1827" i="4"/>
  <c r="R1827" i="4"/>
  <c r="Q1828" i="4"/>
  <c r="R1828" i="4"/>
  <c r="Q1829" i="4"/>
  <c r="R1829" i="4"/>
  <c r="Q1830" i="4"/>
  <c r="R1830" i="4"/>
  <c r="Q1831" i="4"/>
  <c r="R1831" i="4"/>
  <c r="Q1832" i="4"/>
  <c r="R1832" i="4"/>
  <c r="Q1833" i="4"/>
  <c r="R1833" i="4"/>
  <c r="Q1834" i="4"/>
  <c r="R1834" i="4"/>
  <c r="Q1835" i="4"/>
  <c r="R1835" i="4"/>
  <c r="Q1836" i="4"/>
  <c r="R1836" i="4"/>
  <c r="Q1837" i="4"/>
  <c r="R1837" i="4"/>
  <c r="Q1838" i="4"/>
  <c r="R1838" i="4"/>
  <c r="Q1839" i="4"/>
  <c r="R1839" i="4"/>
  <c r="Q1840" i="4"/>
  <c r="R1840" i="4"/>
  <c r="Q1841" i="4"/>
  <c r="R1841" i="4"/>
  <c r="Q1842" i="4"/>
  <c r="R1842" i="4"/>
  <c r="Q1843" i="4"/>
  <c r="R1843" i="4"/>
  <c r="Q1844" i="4"/>
  <c r="R1844" i="4"/>
  <c r="Q1845" i="4"/>
  <c r="R1845" i="4"/>
  <c r="Q1846" i="4"/>
  <c r="R1846" i="4"/>
  <c r="Q1847" i="4"/>
  <c r="R1847" i="4"/>
  <c r="Q1848" i="4"/>
  <c r="R1848" i="4"/>
  <c r="Q1849" i="4"/>
  <c r="R1849" i="4"/>
  <c r="Q1850" i="4"/>
  <c r="R1850" i="4"/>
  <c r="Q1851" i="4"/>
  <c r="R1851" i="4"/>
  <c r="Q1852" i="4"/>
  <c r="R1852" i="4"/>
  <c r="Q1853" i="4"/>
  <c r="R1853" i="4"/>
  <c r="Q1854" i="4"/>
  <c r="R1854" i="4"/>
  <c r="Q1855" i="4"/>
  <c r="R1855" i="4"/>
  <c r="Q1856" i="4"/>
  <c r="R1856" i="4"/>
  <c r="Q1857" i="4"/>
  <c r="R1857" i="4"/>
  <c r="Q1858" i="4"/>
  <c r="R1858" i="4"/>
  <c r="Q1859" i="4"/>
  <c r="R1859" i="4"/>
  <c r="Q1860" i="4"/>
  <c r="R1860" i="4"/>
  <c r="Q1861" i="4"/>
  <c r="R1861" i="4"/>
  <c r="Q1862" i="4"/>
  <c r="R1862" i="4"/>
  <c r="Q1863" i="4"/>
  <c r="R1863" i="4"/>
  <c r="Q1864" i="4"/>
  <c r="R1864" i="4"/>
  <c r="Q1865" i="4"/>
  <c r="R1865" i="4"/>
  <c r="Q1866" i="4"/>
  <c r="R1866" i="4"/>
  <c r="Q1867" i="4"/>
  <c r="R1867" i="4"/>
  <c r="Q1868" i="4"/>
  <c r="R1868" i="4"/>
  <c r="Q1869" i="4"/>
  <c r="R1869" i="4"/>
  <c r="Q1870" i="4"/>
  <c r="R1870" i="4"/>
  <c r="Q1871" i="4"/>
  <c r="R1871" i="4"/>
  <c r="Q1872" i="4"/>
  <c r="R1872" i="4"/>
  <c r="Q1873" i="4"/>
  <c r="R1873" i="4"/>
  <c r="Q1874" i="4"/>
  <c r="R1874" i="4"/>
  <c r="Q1875" i="4"/>
  <c r="R1875" i="4"/>
  <c r="Q1876" i="4"/>
  <c r="R1876" i="4"/>
  <c r="Q1877" i="4"/>
  <c r="R1877" i="4"/>
  <c r="Q1878" i="4"/>
  <c r="R1878" i="4"/>
  <c r="Q1879" i="4"/>
  <c r="R1879" i="4"/>
  <c r="Q1880" i="4"/>
  <c r="R1880" i="4"/>
  <c r="Q1881" i="4"/>
  <c r="R1881" i="4"/>
  <c r="Q1882" i="4"/>
  <c r="R1882" i="4"/>
  <c r="Q1883" i="4"/>
  <c r="R1883" i="4"/>
  <c r="Q1884" i="4"/>
  <c r="R1884" i="4"/>
  <c r="Q1885" i="4"/>
  <c r="R1885" i="4"/>
  <c r="Q1886" i="4"/>
  <c r="R1886" i="4"/>
  <c r="Q1887" i="4"/>
  <c r="R1887" i="4"/>
  <c r="Q1888" i="4"/>
  <c r="R1888" i="4"/>
  <c r="Q1889" i="4"/>
  <c r="R1889" i="4"/>
  <c r="Q1890" i="4"/>
  <c r="R1890" i="4"/>
  <c r="Q1891" i="4"/>
  <c r="R1891" i="4"/>
  <c r="Q1892" i="4"/>
  <c r="R1892" i="4"/>
  <c r="Q1893" i="4"/>
  <c r="R1893" i="4"/>
  <c r="Q1894" i="4"/>
  <c r="R1894" i="4"/>
  <c r="Q1895" i="4"/>
  <c r="R1895" i="4"/>
  <c r="Q1896" i="4"/>
  <c r="R1896" i="4"/>
  <c r="Q1897" i="4"/>
  <c r="R1897" i="4"/>
  <c r="Q1898" i="4"/>
  <c r="R1898" i="4"/>
  <c r="Q1899" i="4"/>
  <c r="R1899" i="4"/>
  <c r="Q1900" i="4"/>
  <c r="R1900" i="4"/>
  <c r="Q1901" i="4"/>
  <c r="R1901" i="4"/>
  <c r="Q1902" i="4"/>
  <c r="R1902" i="4"/>
  <c r="Q1903" i="4"/>
  <c r="R1903" i="4"/>
  <c r="Q1904" i="4"/>
  <c r="R1904" i="4"/>
  <c r="Q1905" i="4"/>
  <c r="R1905" i="4"/>
  <c r="Q1906" i="4"/>
  <c r="R1906" i="4"/>
  <c r="Q1907" i="4"/>
  <c r="R1907" i="4"/>
  <c r="Q1908" i="4"/>
  <c r="R1908" i="4"/>
  <c r="Q1909" i="4"/>
  <c r="R1909" i="4"/>
  <c r="Q1910" i="4"/>
  <c r="R1910" i="4"/>
  <c r="Q1911" i="4"/>
  <c r="R1911" i="4"/>
  <c r="Q1912" i="4"/>
  <c r="R1912" i="4"/>
  <c r="Q1913" i="4"/>
  <c r="R1913" i="4"/>
  <c r="Q1914" i="4"/>
  <c r="R1914" i="4"/>
  <c r="Q1915" i="4"/>
  <c r="R1915" i="4"/>
  <c r="Q1916" i="4"/>
  <c r="R1916" i="4"/>
  <c r="Q1917" i="4"/>
  <c r="R1917" i="4"/>
  <c r="Q1918" i="4"/>
  <c r="R1918" i="4"/>
  <c r="Q1919" i="4"/>
  <c r="R1919" i="4"/>
  <c r="Q1920" i="4"/>
  <c r="R1920" i="4"/>
  <c r="Q1921" i="4"/>
  <c r="R1921" i="4"/>
  <c r="Q1922" i="4"/>
  <c r="R1922" i="4"/>
  <c r="Q1923" i="4"/>
  <c r="R1923" i="4"/>
  <c r="Q1924" i="4"/>
  <c r="R1924" i="4"/>
  <c r="Q1925" i="4"/>
  <c r="R1925" i="4"/>
  <c r="Q1926" i="4"/>
  <c r="R1926" i="4"/>
  <c r="Q1927" i="4"/>
  <c r="R1927" i="4"/>
  <c r="Q1928" i="4"/>
  <c r="R1928" i="4"/>
  <c r="Q1929" i="4"/>
  <c r="R1929" i="4"/>
  <c r="Q1930" i="4"/>
  <c r="R1930" i="4"/>
  <c r="Q1931" i="4"/>
  <c r="R1931" i="4"/>
  <c r="Q1932" i="4"/>
  <c r="R1932" i="4"/>
  <c r="Q1933" i="4"/>
  <c r="R1933" i="4"/>
  <c r="Q1934" i="4"/>
  <c r="R1934" i="4"/>
  <c r="Q1935" i="4"/>
  <c r="R1935" i="4"/>
  <c r="Q1936" i="4"/>
  <c r="R1936" i="4"/>
  <c r="Q1937" i="4"/>
  <c r="R1937" i="4"/>
  <c r="Q1938" i="4"/>
  <c r="R1938" i="4"/>
  <c r="Q1939" i="4"/>
  <c r="R1939" i="4"/>
  <c r="Q1940" i="4"/>
  <c r="R1940" i="4"/>
  <c r="Q1941" i="4"/>
  <c r="R1941" i="4"/>
  <c r="Q1942" i="4"/>
  <c r="R1942" i="4"/>
  <c r="Q1943" i="4"/>
  <c r="R1943" i="4"/>
  <c r="Q1944" i="4"/>
  <c r="R1944" i="4"/>
  <c r="Q1945" i="4"/>
  <c r="R1945" i="4"/>
  <c r="Q1946" i="4"/>
  <c r="R1946" i="4"/>
  <c r="Q1947" i="4"/>
  <c r="R1947" i="4"/>
  <c r="Q1948" i="4"/>
  <c r="R1948" i="4"/>
  <c r="Q1949" i="4"/>
  <c r="R1949" i="4"/>
  <c r="Q1950" i="4"/>
  <c r="R1950" i="4"/>
  <c r="Q1951" i="4"/>
  <c r="R1951" i="4"/>
  <c r="Q1952" i="4"/>
  <c r="R1952" i="4"/>
  <c r="Q1953" i="4"/>
  <c r="R1953" i="4"/>
  <c r="Q1954" i="4"/>
  <c r="R1954" i="4"/>
  <c r="Q1955" i="4"/>
  <c r="R1955" i="4"/>
  <c r="Q1956" i="4"/>
  <c r="R1956" i="4"/>
  <c r="Q1957" i="4"/>
  <c r="R1957" i="4"/>
  <c r="Q1958" i="4"/>
  <c r="R1958" i="4"/>
  <c r="Q1959" i="4"/>
  <c r="R1959" i="4"/>
  <c r="Q1960" i="4"/>
  <c r="R1960" i="4"/>
  <c r="Q1961" i="4"/>
  <c r="R1961" i="4"/>
  <c r="Q1962" i="4"/>
  <c r="R1962" i="4"/>
  <c r="Q1963" i="4"/>
  <c r="R1963" i="4"/>
  <c r="Q1964" i="4"/>
  <c r="R1964" i="4"/>
  <c r="Q1965" i="4"/>
  <c r="R1965" i="4"/>
  <c r="Q1966" i="4"/>
  <c r="R1966" i="4"/>
  <c r="Q1967" i="4"/>
  <c r="R1967" i="4"/>
  <c r="Q1968" i="4"/>
  <c r="R1968" i="4"/>
  <c r="Q1969" i="4"/>
  <c r="R1969" i="4"/>
  <c r="Q1970" i="4"/>
  <c r="R1970" i="4"/>
  <c r="Q1971" i="4"/>
  <c r="R1971" i="4"/>
  <c r="Q1972" i="4"/>
  <c r="R1972" i="4"/>
  <c r="Q1973" i="4"/>
  <c r="R1973" i="4"/>
  <c r="Q1974" i="4"/>
  <c r="R1974" i="4"/>
  <c r="Q1975" i="4"/>
  <c r="R1975" i="4"/>
  <c r="Q1976" i="4"/>
  <c r="R1976" i="4"/>
  <c r="Q1977" i="4"/>
  <c r="R1977" i="4"/>
  <c r="Q1978" i="4"/>
  <c r="R1978" i="4"/>
  <c r="Q1979" i="4"/>
  <c r="R1979" i="4"/>
  <c r="Q1980" i="4"/>
  <c r="R1980" i="4"/>
  <c r="Q1981" i="4"/>
  <c r="R1981" i="4"/>
  <c r="Q1982" i="4"/>
  <c r="R1982" i="4"/>
  <c r="Q1983" i="4"/>
  <c r="R1983" i="4"/>
  <c r="Q1984" i="4"/>
  <c r="R1984" i="4"/>
  <c r="Q1985" i="4"/>
  <c r="R1985" i="4"/>
  <c r="Q1986" i="4"/>
  <c r="R1986" i="4"/>
  <c r="Q1987" i="4"/>
  <c r="R1987" i="4"/>
  <c r="Q1988" i="4"/>
  <c r="R1988" i="4"/>
  <c r="Q1989" i="4"/>
  <c r="R1989" i="4"/>
  <c r="Q1990" i="4"/>
  <c r="R1990" i="4"/>
  <c r="Q1991" i="4"/>
  <c r="R1991" i="4"/>
  <c r="Q1992" i="4"/>
  <c r="R1992" i="4"/>
  <c r="Q1993" i="4"/>
  <c r="R1993" i="4"/>
  <c r="Q1994" i="4"/>
  <c r="R1994" i="4"/>
  <c r="Q1995" i="4"/>
  <c r="R1995" i="4"/>
  <c r="Q1996" i="4"/>
  <c r="R1996" i="4"/>
  <c r="Q1997" i="4"/>
  <c r="R1997" i="4"/>
  <c r="Q1998" i="4"/>
  <c r="R1998" i="4"/>
  <c r="Q1999" i="4"/>
  <c r="R1999" i="4"/>
  <c r="Q2000" i="4"/>
  <c r="R2000" i="4"/>
  <c r="Q2001" i="4"/>
  <c r="R2001" i="4"/>
  <c r="Q2002" i="4"/>
  <c r="R2002" i="4"/>
  <c r="Q2003" i="4"/>
  <c r="R2003" i="4"/>
  <c r="Q2004" i="4"/>
  <c r="R2004" i="4"/>
  <c r="Q2005" i="4"/>
  <c r="R2005" i="4"/>
  <c r="Q2006" i="4"/>
  <c r="R2006" i="4"/>
  <c r="Q2007" i="4"/>
  <c r="R2007" i="4"/>
  <c r="Q2008" i="4"/>
  <c r="R2008" i="4"/>
  <c r="Q2009" i="4"/>
  <c r="R2009" i="4"/>
  <c r="Q2010" i="4"/>
  <c r="R2010" i="4"/>
  <c r="Q2011" i="4"/>
  <c r="R2011" i="4"/>
  <c r="Q2012" i="4"/>
  <c r="R2012" i="4"/>
  <c r="Q2013" i="4"/>
  <c r="R2013" i="4"/>
  <c r="Q2014" i="4"/>
  <c r="R2014" i="4"/>
  <c r="Q2015" i="4"/>
  <c r="R2015" i="4"/>
  <c r="Q2016" i="4"/>
  <c r="R2016" i="4"/>
  <c r="Q2017" i="4"/>
  <c r="R2017" i="4"/>
  <c r="Q2018" i="4"/>
  <c r="R2018" i="4"/>
  <c r="Q2019" i="4"/>
  <c r="R2019" i="4"/>
  <c r="Q2020" i="4"/>
  <c r="R2020" i="4"/>
  <c r="Q2021" i="4"/>
  <c r="R2021" i="4"/>
  <c r="Q2022" i="4"/>
  <c r="R2022" i="4"/>
  <c r="Q2023" i="4"/>
  <c r="R2023" i="4"/>
  <c r="Q2024" i="4"/>
  <c r="R2024" i="4"/>
  <c r="Q2025" i="4"/>
  <c r="R2025" i="4"/>
  <c r="Q2026" i="4"/>
  <c r="R2026" i="4"/>
  <c r="Q2027" i="4"/>
  <c r="R2027" i="4"/>
  <c r="Q2028" i="4"/>
  <c r="R2028" i="4"/>
  <c r="Q2029" i="4"/>
  <c r="R2029" i="4"/>
  <c r="Q2030" i="4"/>
  <c r="R2030" i="4"/>
  <c r="Q2031" i="4"/>
  <c r="R2031" i="4"/>
  <c r="Q2032" i="4"/>
  <c r="R2032" i="4"/>
  <c r="Q2033" i="4"/>
  <c r="R2033" i="4"/>
  <c r="Q2034" i="4"/>
  <c r="R2034" i="4"/>
  <c r="Q2035" i="4"/>
  <c r="R2035" i="4"/>
  <c r="Q2036" i="4"/>
  <c r="R2036" i="4"/>
  <c r="Q2037" i="4"/>
  <c r="R2037" i="4"/>
  <c r="Q2038" i="4"/>
  <c r="R2038" i="4"/>
  <c r="Q2039" i="4"/>
  <c r="R2039" i="4"/>
  <c r="Q2040" i="4"/>
  <c r="R2040" i="4"/>
  <c r="Q2041" i="4"/>
  <c r="R2041" i="4"/>
  <c r="Q2042" i="4"/>
  <c r="R2042" i="4"/>
  <c r="Q2043" i="4"/>
  <c r="R2043" i="4"/>
  <c r="Q2044" i="4"/>
  <c r="R2044" i="4"/>
  <c r="Q2045" i="4"/>
  <c r="R2045" i="4"/>
  <c r="Q2046" i="4"/>
  <c r="R2046" i="4"/>
  <c r="Q2047" i="4"/>
  <c r="R2047" i="4"/>
  <c r="Q2048" i="4"/>
  <c r="R2048" i="4"/>
  <c r="Q2049" i="4"/>
  <c r="R2049" i="4"/>
  <c r="Q2050" i="4"/>
  <c r="R2050" i="4"/>
  <c r="Q2051" i="4"/>
  <c r="R2051" i="4"/>
  <c r="Q2052" i="4"/>
  <c r="R2052" i="4"/>
  <c r="Q2053" i="4"/>
  <c r="R2053" i="4"/>
  <c r="Q2054" i="4"/>
  <c r="R2054" i="4"/>
  <c r="Q2055" i="4"/>
  <c r="R2055" i="4"/>
  <c r="Q2056" i="4"/>
  <c r="R2056" i="4"/>
  <c r="Q2057" i="4"/>
  <c r="R2057" i="4"/>
  <c r="Q2058" i="4"/>
  <c r="R2058" i="4"/>
  <c r="Q2059" i="4"/>
  <c r="R2059" i="4"/>
  <c r="Q2060" i="4"/>
  <c r="R2060" i="4"/>
  <c r="Q2061" i="4"/>
  <c r="R2061" i="4"/>
  <c r="Q2062" i="4"/>
  <c r="R2062" i="4"/>
  <c r="Q2063" i="4"/>
  <c r="R2063" i="4"/>
  <c r="Q2064" i="4"/>
  <c r="R2064" i="4"/>
  <c r="Q2065" i="4"/>
  <c r="R2065" i="4"/>
  <c r="Q2066" i="4"/>
  <c r="R2066" i="4"/>
  <c r="Q2067" i="4"/>
  <c r="R2067" i="4"/>
  <c r="Q2068" i="4"/>
  <c r="R2068" i="4"/>
  <c r="Q2069" i="4"/>
  <c r="R2069" i="4"/>
  <c r="Q2070" i="4"/>
  <c r="R2070" i="4"/>
  <c r="Q2071" i="4"/>
  <c r="R2071" i="4"/>
  <c r="Q2072" i="4"/>
  <c r="R2072" i="4"/>
  <c r="Q2073" i="4"/>
  <c r="R2073" i="4"/>
  <c r="Q2074" i="4"/>
  <c r="R2074" i="4"/>
  <c r="Q2075" i="4"/>
  <c r="R2075" i="4"/>
  <c r="Q2076" i="4"/>
  <c r="R2076" i="4"/>
  <c r="Q2077" i="4"/>
  <c r="R2077" i="4"/>
  <c r="Q2078" i="4"/>
  <c r="R2078" i="4"/>
  <c r="Q2079" i="4"/>
  <c r="R2079" i="4"/>
  <c r="Q2080" i="4"/>
  <c r="R2080" i="4"/>
  <c r="Q2081" i="4"/>
  <c r="R2081" i="4"/>
  <c r="Q2082" i="4"/>
  <c r="R2082" i="4"/>
  <c r="Q2083" i="4"/>
  <c r="R2083" i="4"/>
  <c r="Q2084" i="4"/>
  <c r="R2084" i="4"/>
  <c r="Q2085" i="4"/>
  <c r="R2085" i="4"/>
  <c r="Q2086" i="4"/>
  <c r="R2086" i="4"/>
  <c r="Q2087" i="4"/>
  <c r="R2087" i="4"/>
  <c r="Q2088" i="4"/>
  <c r="R2088" i="4"/>
  <c r="Q2089" i="4"/>
  <c r="R2089" i="4"/>
  <c r="Q2090" i="4"/>
  <c r="R2090" i="4"/>
  <c r="Q2091" i="4"/>
  <c r="R2091" i="4"/>
  <c r="Q2092" i="4"/>
  <c r="R2092" i="4"/>
  <c r="Q2093" i="4"/>
  <c r="R2093" i="4"/>
  <c r="Q2094" i="4"/>
  <c r="R2094" i="4"/>
  <c r="Q2095" i="4"/>
  <c r="R2095" i="4"/>
  <c r="Q2096" i="4"/>
  <c r="R2096" i="4"/>
  <c r="Q2097" i="4"/>
  <c r="R2097" i="4"/>
  <c r="Q2098" i="4"/>
  <c r="R2098" i="4"/>
  <c r="Q2099" i="4"/>
  <c r="R2099" i="4"/>
  <c r="Q2100" i="4"/>
  <c r="R2100" i="4"/>
  <c r="Q2101" i="4"/>
  <c r="R2101" i="4"/>
  <c r="Q2102" i="4"/>
  <c r="R2102" i="4"/>
  <c r="Q2103" i="4"/>
  <c r="R2103" i="4"/>
  <c r="Q2104" i="4"/>
  <c r="R2104" i="4"/>
  <c r="Q2105" i="4"/>
  <c r="R2105" i="4"/>
  <c r="Q2106" i="4"/>
  <c r="R2106" i="4"/>
  <c r="Q2107" i="4"/>
  <c r="R2107" i="4"/>
  <c r="Q2108" i="4"/>
  <c r="R2108" i="4"/>
  <c r="Q2109" i="4"/>
  <c r="R2109" i="4"/>
  <c r="Q2110" i="4"/>
  <c r="R2110" i="4"/>
  <c r="Q2111" i="4"/>
  <c r="R2111" i="4"/>
  <c r="Q2112" i="4"/>
  <c r="R2112" i="4"/>
  <c r="Q2113" i="4"/>
  <c r="R2113" i="4"/>
  <c r="Q2114" i="4"/>
  <c r="R2114" i="4"/>
  <c r="Q2115" i="4"/>
  <c r="R2115" i="4"/>
  <c r="Q2116" i="4"/>
  <c r="R2116" i="4"/>
  <c r="Q2117" i="4"/>
  <c r="R2117" i="4"/>
  <c r="Q2118" i="4"/>
  <c r="R2118" i="4"/>
  <c r="Q2119" i="4"/>
  <c r="R2119" i="4"/>
  <c r="Q2120" i="4"/>
  <c r="R2120" i="4"/>
  <c r="Q2121" i="4"/>
  <c r="R2121" i="4"/>
  <c r="Q2122" i="4"/>
  <c r="R2122" i="4"/>
  <c r="Q2123" i="4"/>
  <c r="R2123" i="4"/>
  <c r="Q2124" i="4"/>
  <c r="R2124" i="4"/>
  <c r="Q2125" i="4"/>
  <c r="R2125" i="4"/>
  <c r="Q2126" i="4"/>
  <c r="R2126" i="4"/>
  <c r="Q2127" i="4"/>
  <c r="R2127" i="4"/>
  <c r="Q2128" i="4"/>
  <c r="R2128" i="4"/>
  <c r="Q2129" i="4"/>
  <c r="R2129" i="4"/>
  <c r="Q2130" i="4"/>
  <c r="R2130" i="4"/>
  <c r="Q2131" i="4"/>
  <c r="R2131" i="4"/>
  <c r="Q2132" i="4"/>
  <c r="R2132" i="4"/>
  <c r="Q2133" i="4"/>
  <c r="R2133" i="4"/>
  <c r="Q2134" i="4"/>
  <c r="R2134" i="4"/>
  <c r="Q2135" i="4"/>
  <c r="R2135" i="4"/>
  <c r="Q2136" i="4"/>
  <c r="R2136" i="4"/>
  <c r="Q2137" i="4"/>
  <c r="R2137" i="4"/>
  <c r="Q2138" i="4"/>
  <c r="R2138" i="4"/>
  <c r="Q2139" i="4"/>
  <c r="R2139" i="4"/>
  <c r="Q2140" i="4"/>
  <c r="R2140" i="4"/>
  <c r="Q2141" i="4"/>
  <c r="R2141" i="4"/>
  <c r="Q2142" i="4"/>
  <c r="R2142" i="4"/>
  <c r="Q2143" i="4"/>
  <c r="R2143" i="4"/>
  <c r="Q2144" i="4"/>
  <c r="R2144" i="4"/>
  <c r="Q2145" i="4"/>
  <c r="R2145" i="4"/>
  <c r="Q2146" i="4"/>
  <c r="R2146" i="4"/>
  <c r="Q2147" i="4"/>
  <c r="R2147" i="4"/>
  <c r="Q2148" i="4"/>
  <c r="R2148" i="4"/>
  <c r="Q2149" i="4"/>
  <c r="R2149" i="4"/>
  <c r="Q2150" i="4"/>
  <c r="R2150" i="4"/>
  <c r="Q2151" i="4"/>
  <c r="R2151" i="4"/>
  <c r="Q2152" i="4"/>
  <c r="R2152" i="4"/>
  <c r="Q2153" i="4"/>
  <c r="R2153" i="4"/>
  <c r="Q2154" i="4"/>
  <c r="R2154" i="4"/>
  <c r="Q2155" i="4"/>
  <c r="R2155" i="4"/>
  <c r="Q2156" i="4"/>
  <c r="R2156" i="4"/>
  <c r="Q2157" i="4"/>
  <c r="R2157" i="4"/>
  <c r="Q2158" i="4"/>
  <c r="R2158" i="4"/>
  <c r="Q2159" i="4"/>
  <c r="R2159" i="4"/>
  <c r="Q2160" i="4"/>
  <c r="R2160" i="4"/>
  <c r="Q2161" i="4"/>
  <c r="R2161" i="4"/>
  <c r="Q2162" i="4"/>
  <c r="R2162" i="4"/>
  <c r="Q2163" i="4"/>
  <c r="R2163" i="4"/>
  <c r="Q2164" i="4"/>
  <c r="R2164" i="4"/>
  <c r="Q2165" i="4"/>
  <c r="R2165" i="4"/>
  <c r="Q2166" i="4"/>
  <c r="R2166" i="4"/>
  <c r="Q2167" i="4"/>
  <c r="R2167" i="4"/>
  <c r="Q2168" i="4"/>
  <c r="R2168" i="4"/>
  <c r="Q2169" i="4"/>
  <c r="R2169" i="4"/>
  <c r="Q2170" i="4"/>
  <c r="R2170" i="4"/>
  <c r="Q2171" i="4"/>
  <c r="R2171" i="4"/>
  <c r="Q2172" i="4"/>
  <c r="R2172" i="4"/>
  <c r="Q2173" i="4"/>
  <c r="R2173" i="4"/>
  <c r="Q2174" i="4"/>
  <c r="R2174" i="4"/>
  <c r="Q2175" i="4"/>
  <c r="R2175" i="4"/>
  <c r="Q2176" i="4"/>
  <c r="R2176" i="4"/>
  <c r="Q2177" i="4"/>
  <c r="R2177" i="4"/>
  <c r="Q2178" i="4"/>
  <c r="R2178" i="4"/>
  <c r="Q2179" i="4"/>
  <c r="R2179" i="4"/>
  <c r="Q2180" i="4"/>
  <c r="R2180" i="4"/>
  <c r="Q2181" i="4"/>
  <c r="R2181" i="4"/>
  <c r="Q2182" i="4"/>
  <c r="R2182" i="4"/>
  <c r="Q2183" i="4"/>
  <c r="R2183" i="4"/>
  <c r="Q2184" i="4"/>
  <c r="R2184" i="4"/>
  <c r="Q2185" i="4"/>
  <c r="R2185" i="4"/>
  <c r="Q2186" i="4"/>
  <c r="R2186" i="4"/>
  <c r="Q2187" i="4"/>
  <c r="R2187" i="4"/>
  <c r="Q2188" i="4"/>
  <c r="R2188" i="4"/>
  <c r="Q2189" i="4"/>
  <c r="R2189" i="4"/>
  <c r="Q2190" i="4"/>
  <c r="R2190" i="4"/>
  <c r="Q2191" i="4"/>
  <c r="R2191" i="4"/>
  <c r="Q2192" i="4"/>
  <c r="R2192" i="4"/>
  <c r="Q2193" i="4"/>
  <c r="R2193" i="4"/>
  <c r="Q2194" i="4"/>
  <c r="R2194" i="4"/>
  <c r="Q2195" i="4"/>
  <c r="R2195" i="4"/>
  <c r="Q2196" i="4"/>
  <c r="R2196" i="4"/>
  <c r="Q2197" i="4"/>
  <c r="R2197" i="4"/>
  <c r="Q2198" i="4"/>
  <c r="R2198" i="4"/>
  <c r="Q2199" i="4"/>
  <c r="R2199" i="4"/>
  <c r="Q2200" i="4"/>
  <c r="R2200" i="4"/>
  <c r="Q2201" i="4"/>
  <c r="R2201" i="4"/>
  <c r="Q2202" i="4"/>
  <c r="R2202" i="4"/>
  <c r="Q2203" i="4"/>
  <c r="R2203" i="4"/>
  <c r="Q2204" i="4"/>
  <c r="R2204" i="4"/>
  <c r="Q2205" i="4"/>
  <c r="R2205" i="4"/>
  <c r="Q2206" i="4"/>
  <c r="R2206" i="4"/>
  <c r="Q2207" i="4"/>
  <c r="R2207" i="4"/>
  <c r="Q2208" i="4"/>
  <c r="R2208" i="4"/>
  <c r="Q2209" i="4"/>
  <c r="R2209" i="4"/>
  <c r="Q2210" i="4"/>
  <c r="R2210" i="4"/>
  <c r="Q2211" i="4"/>
  <c r="R2211" i="4"/>
  <c r="Q2212" i="4"/>
  <c r="R2212" i="4"/>
  <c r="Q2213" i="4"/>
  <c r="R2213" i="4"/>
  <c r="Q2214" i="4"/>
  <c r="R2214" i="4"/>
  <c r="Q2215" i="4"/>
  <c r="R2215" i="4"/>
  <c r="Q2216" i="4"/>
  <c r="R2216" i="4"/>
  <c r="Q2217" i="4"/>
  <c r="R2217" i="4"/>
  <c r="Q2218" i="4"/>
  <c r="R2218" i="4"/>
  <c r="Q2219" i="4"/>
  <c r="R2219" i="4"/>
  <c r="Q2220" i="4"/>
  <c r="R2220" i="4"/>
  <c r="Q2221" i="4"/>
  <c r="R2221" i="4"/>
  <c r="Q2222" i="4"/>
  <c r="R2222" i="4"/>
  <c r="Q2223" i="4"/>
  <c r="R2223" i="4"/>
  <c r="Q2224" i="4"/>
  <c r="R2224" i="4"/>
  <c r="Q2225" i="4"/>
  <c r="R2225" i="4"/>
  <c r="Q2226" i="4"/>
  <c r="R2226" i="4"/>
  <c r="Q2227" i="4"/>
  <c r="R2227" i="4"/>
  <c r="Q2228" i="4"/>
  <c r="R2228" i="4"/>
  <c r="Q2229" i="4"/>
  <c r="R2229" i="4"/>
  <c r="Q2230" i="4"/>
  <c r="R2230" i="4"/>
  <c r="Q2231" i="4"/>
  <c r="R2231" i="4"/>
  <c r="Q2232" i="4"/>
  <c r="R2232" i="4"/>
  <c r="Q2233" i="4"/>
  <c r="R2233" i="4"/>
  <c r="Q2234" i="4"/>
  <c r="R2234" i="4"/>
  <c r="Q2235" i="4"/>
  <c r="R2235" i="4"/>
  <c r="Q2236" i="4"/>
  <c r="R2236" i="4"/>
  <c r="Q2237" i="4"/>
  <c r="R2237" i="4"/>
  <c r="Q2238" i="4"/>
  <c r="R2238" i="4"/>
  <c r="Q2239" i="4"/>
  <c r="R2239" i="4"/>
  <c r="Q2240" i="4"/>
  <c r="R2240" i="4"/>
  <c r="Q2241" i="4"/>
  <c r="R2241" i="4"/>
  <c r="Q2242" i="4"/>
  <c r="R2242" i="4"/>
  <c r="Q2243" i="4"/>
  <c r="R2243" i="4"/>
  <c r="Q2244" i="4"/>
  <c r="R2244" i="4"/>
  <c r="Q2245" i="4"/>
  <c r="R2245" i="4"/>
  <c r="Q2246" i="4"/>
  <c r="R2246" i="4"/>
  <c r="Q2247" i="4"/>
  <c r="R2247" i="4"/>
  <c r="Q2248" i="4"/>
  <c r="R2248" i="4"/>
  <c r="Q2249" i="4"/>
  <c r="R2249" i="4"/>
  <c r="Q2250" i="4"/>
  <c r="R2250" i="4"/>
  <c r="Q2251" i="4"/>
  <c r="R2251" i="4"/>
  <c r="Q2252" i="4"/>
  <c r="R2252" i="4"/>
  <c r="Q2253" i="4"/>
  <c r="R2253" i="4"/>
  <c r="Q2254" i="4"/>
  <c r="R2254" i="4"/>
  <c r="Q2255" i="4"/>
  <c r="R2255" i="4"/>
  <c r="Q2256" i="4"/>
  <c r="R2256" i="4"/>
  <c r="Q2257" i="4"/>
  <c r="R2257" i="4"/>
  <c r="Q2258" i="4"/>
  <c r="R2258" i="4"/>
  <c r="Q2259" i="4"/>
  <c r="R2259" i="4"/>
  <c r="Q2260" i="4"/>
  <c r="R2260" i="4"/>
  <c r="Q2261" i="4"/>
  <c r="R2261" i="4"/>
  <c r="Q2262" i="4"/>
  <c r="R2262" i="4"/>
  <c r="Q2263" i="4"/>
  <c r="R2263" i="4"/>
  <c r="Q2264" i="4"/>
  <c r="R2264" i="4"/>
  <c r="Q2265" i="4"/>
  <c r="R2265" i="4"/>
  <c r="Q2266" i="4"/>
  <c r="R2266" i="4"/>
  <c r="Q2267" i="4"/>
  <c r="R2267" i="4"/>
  <c r="Q2268" i="4"/>
  <c r="R2268" i="4"/>
  <c r="Q2269" i="4"/>
  <c r="R2269" i="4"/>
  <c r="Q2270" i="4"/>
  <c r="R2270" i="4"/>
  <c r="Q2271" i="4"/>
  <c r="R2271" i="4"/>
  <c r="Q2272" i="4"/>
  <c r="R2272" i="4"/>
  <c r="Q2273" i="4"/>
  <c r="R2273" i="4"/>
  <c r="Q2274" i="4"/>
  <c r="R2274" i="4"/>
  <c r="Q2275" i="4"/>
  <c r="R2275" i="4"/>
  <c r="Q2276" i="4"/>
  <c r="R2276" i="4"/>
  <c r="Q2277" i="4"/>
  <c r="R2277" i="4"/>
  <c r="Q2278" i="4"/>
  <c r="R2278" i="4"/>
  <c r="Q2279" i="4"/>
  <c r="R2279" i="4"/>
  <c r="Q2280" i="4"/>
  <c r="R2280" i="4"/>
  <c r="Q2281" i="4"/>
  <c r="R2281" i="4"/>
  <c r="Q2282" i="4"/>
  <c r="R2282" i="4"/>
  <c r="Q2283" i="4"/>
  <c r="R2283" i="4"/>
  <c r="Q2284" i="4"/>
  <c r="R2284" i="4"/>
  <c r="Q2285" i="4"/>
  <c r="R2285" i="4"/>
  <c r="Q2286" i="4"/>
  <c r="R2286" i="4"/>
  <c r="Q2287" i="4"/>
  <c r="R2287" i="4"/>
  <c r="Q2288" i="4"/>
  <c r="R2288" i="4"/>
  <c r="Q2289" i="4"/>
  <c r="R2289" i="4"/>
  <c r="Q2290" i="4"/>
  <c r="R2290" i="4"/>
  <c r="Q2291" i="4"/>
  <c r="R2291" i="4"/>
  <c r="Q2292" i="4"/>
  <c r="R2292" i="4"/>
  <c r="Q2293" i="4"/>
  <c r="R2293" i="4"/>
  <c r="Q2294" i="4"/>
  <c r="R2294" i="4"/>
  <c r="Q2295" i="4"/>
  <c r="R2295" i="4"/>
  <c r="Q2296" i="4"/>
  <c r="R2296" i="4"/>
  <c r="Q2297" i="4"/>
  <c r="R2297" i="4"/>
  <c r="Q2298" i="4"/>
  <c r="R2298" i="4"/>
  <c r="Q2299" i="4"/>
  <c r="R2299" i="4"/>
  <c r="Q2300" i="4"/>
  <c r="R2300" i="4"/>
  <c r="Q2301" i="4"/>
  <c r="R2301" i="4"/>
  <c r="Q2302" i="4"/>
  <c r="R2302" i="4"/>
  <c r="Q2303" i="4"/>
  <c r="R2303" i="4"/>
  <c r="Q2304" i="4"/>
  <c r="R2304" i="4"/>
  <c r="Q2305" i="4"/>
  <c r="R2305" i="4"/>
  <c r="Q2306" i="4"/>
  <c r="R2306" i="4"/>
  <c r="Q2307" i="4"/>
  <c r="R2307" i="4"/>
  <c r="Q2308" i="4"/>
  <c r="R2308" i="4"/>
  <c r="Q2309" i="4"/>
  <c r="R2309" i="4"/>
  <c r="Q2310" i="4"/>
  <c r="R2310" i="4"/>
  <c r="Q2311" i="4"/>
  <c r="R2311" i="4"/>
  <c r="Q2312" i="4"/>
  <c r="R2312" i="4"/>
  <c r="Q2313" i="4"/>
  <c r="R2313" i="4"/>
  <c r="Q2314" i="4"/>
  <c r="R2314" i="4"/>
  <c r="Q2315" i="4"/>
  <c r="R2315" i="4"/>
  <c r="Q2316" i="4"/>
  <c r="R2316" i="4"/>
  <c r="Q2317" i="4"/>
  <c r="R2317" i="4"/>
  <c r="Q2318" i="4"/>
  <c r="R2318" i="4"/>
  <c r="Q2319" i="4"/>
  <c r="R2319" i="4"/>
  <c r="Q2320" i="4"/>
  <c r="R2320" i="4"/>
  <c r="Q2321" i="4"/>
  <c r="R2321" i="4"/>
  <c r="Q2322" i="4"/>
  <c r="R2322" i="4"/>
  <c r="Q2323" i="4"/>
  <c r="R2323" i="4"/>
  <c r="Q2324" i="4"/>
  <c r="R2324" i="4"/>
  <c r="Q2325" i="4"/>
  <c r="R2325" i="4"/>
  <c r="Q2326" i="4"/>
  <c r="R2326" i="4"/>
  <c r="Q2327" i="4"/>
  <c r="R2327" i="4"/>
  <c r="Q2328" i="4"/>
  <c r="R2328" i="4"/>
  <c r="Q2329" i="4"/>
  <c r="R2329" i="4"/>
  <c r="Q2330" i="4"/>
  <c r="R2330" i="4"/>
  <c r="Q2331" i="4"/>
  <c r="R2331" i="4"/>
  <c r="Q2332" i="4"/>
  <c r="R2332" i="4"/>
  <c r="Q2333" i="4"/>
  <c r="R2333" i="4"/>
  <c r="Q2334" i="4"/>
  <c r="R2334" i="4"/>
  <c r="Q2335" i="4"/>
  <c r="R2335" i="4"/>
  <c r="Q2336" i="4"/>
  <c r="R2336" i="4"/>
  <c r="Q2337" i="4"/>
  <c r="R2337" i="4"/>
  <c r="Q2338" i="4"/>
  <c r="R2338" i="4"/>
  <c r="Q2339" i="4"/>
  <c r="R2339" i="4"/>
  <c r="Q2340" i="4"/>
  <c r="R2340" i="4"/>
  <c r="Q2341" i="4"/>
  <c r="R2341" i="4"/>
  <c r="Q2342" i="4"/>
  <c r="R2342" i="4"/>
  <c r="Q2343" i="4"/>
  <c r="R2343" i="4"/>
  <c r="Q2344" i="4"/>
  <c r="R2344" i="4"/>
  <c r="Q2345" i="4"/>
  <c r="R2345" i="4"/>
  <c r="Q2346" i="4"/>
  <c r="R2346" i="4"/>
  <c r="Q2347" i="4"/>
  <c r="R2347" i="4"/>
  <c r="Q2348" i="4"/>
  <c r="R2348" i="4"/>
  <c r="Q2349" i="4"/>
  <c r="R2349" i="4"/>
  <c r="Q2350" i="4"/>
  <c r="R2350" i="4"/>
  <c r="Q2351" i="4"/>
  <c r="R2351" i="4"/>
  <c r="Q2352" i="4"/>
  <c r="R2352" i="4"/>
  <c r="Q2353" i="4"/>
  <c r="R2353" i="4"/>
  <c r="Q2354" i="4"/>
  <c r="R2354" i="4"/>
  <c r="Q2355" i="4"/>
  <c r="R2355" i="4"/>
  <c r="Q2356" i="4"/>
  <c r="R2356" i="4"/>
  <c r="Q2357" i="4"/>
  <c r="R2357" i="4"/>
  <c r="Q2358" i="4"/>
  <c r="R2358" i="4"/>
  <c r="Q2359" i="4"/>
  <c r="R2359" i="4"/>
  <c r="Q2360" i="4"/>
  <c r="R2360" i="4"/>
  <c r="Q2361" i="4"/>
  <c r="R2361" i="4"/>
  <c r="Q2362" i="4"/>
  <c r="R2362" i="4"/>
  <c r="Q2363" i="4"/>
  <c r="R2363" i="4"/>
  <c r="Q2364" i="4"/>
  <c r="R2364" i="4"/>
  <c r="Q2365" i="4"/>
  <c r="R2365" i="4"/>
  <c r="Q2366" i="4"/>
  <c r="R2366" i="4"/>
  <c r="Q2367" i="4"/>
  <c r="R2367" i="4"/>
  <c r="Q2368" i="4"/>
  <c r="R2368" i="4"/>
  <c r="Q2369" i="4"/>
  <c r="R2369" i="4"/>
  <c r="Q2370" i="4"/>
  <c r="R2370" i="4"/>
  <c r="Q2371" i="4"/>
  <c r="R2371" i="4"/>
  <c r="Q2372" i="4"/>
  <c r="R2372" i="4"/>
  <c r="Q2373" i="4"/>
  <c r="R2373" i="4"/>
  <c r="Q2374" i="4"/>
  <c r="R2374" i="4"/>
  <c r="Q2375" i="4"/>
  <c r="R2375" i="4"/>
  <c r="Q2376" i="4"/>
  <c r="R2376" i="4"/>
  <c r="Q2377" i="4"/>
  <c r="R2377" i="4"/>
  <c r="Q2378" i="4"/>
  <c r="R2378" i="4"/>
  <c r="Q2379" i="4"/>
  <c r="R2379" i="4"/>
  <c r="Q2380" i="4"/>
  <c r="R2380" i="4"/>
  <c r="Q2381" i="4"/>
  <c r="R2381" i="4"/>
  <c r="Q2382" i="4"/>
  <c r="R2382" i="4"/>
  <c r="Q2383" i="4"/>
  <c r="R2383" i="4"/>
  <c r="Q2384" i="4"/>
  <c r="R2384" i="4"/>
  <c r="Q2385" i="4"/>
  <c r="R2385" i="4"/>
  <c r="Q2386" i="4"/>
  <c r="R2386" i="4"/>
  <c r="Q2387" i="4"/>
  <c r="R2387" i="4"/>
  <c r="Q2388" i="4"/>
  <c r="R2388" i="4"/>
  <c r="Q2389" i="4"/>
  <c r="R2389" i="4"/>
  <c r="Q2390" i="4"/>
  <c r="R2390" i="4"/>
  <c r="Q2391" i="4"/>
  <c r="R2391" i="4"/>
  <c r="Q2392" i="4"/>
  <c r="R2392" i="4"/>
  <c r="Q2393" i="4"/>
  <c r="R2393" i="4"/>
  <c r="Q2394" i="4"/>
  <c r="R2394" i="4"/>
  <c r="Q2395" i="4"/>
  <c r="R2395" i="4"/>
  <c r="Q2396" i="4"/>
  <c r="R2396" i="4"/>
  <c r="Q2397" i="4"/>
  <c r="R2397" i="4"/>
  <c r="Q2398" i="4"/>
  <c r="R2398" i="4"/>
  <c r="Q2399" i="4"/>
  <c r="R2399" i="4"/>
  <c r="Q2400" i="4"/>
  <c r="R2400" i="4"/>
  <c r="Q2401" i="4"/>
  <c r="R2401" i="4"/>
  <c r="Q2402" i="4"/>
  <c r="R2402" i="4"/>
  <c r="Q2403" i="4"/>
  <c r="R2403" i="4"/>
  <c r="Q2404" i="4"/>
  <c r="R2404" i="4"/>
  <c r="Q2405" i="4"/>
  <c r="R2405" i="4"/>
  <c r="Q2406" i="4"/>
  <c r="R2406" i="4"/>
  <c r="Q2407" i="4"/>
  <c r="R2407" i="4"/>
  <c r="Q2408" i="4"/>
  <c r="R2408" i="4"/>
  <c r="Q2409" i="4"/>
  <c r="R2409" i="4"/>
  <c r="Q2410" i="4"/>
  <c r="R2410" i="4"/>
  <c r="Q2411" i="4"/>
  <c r="R2411" i="4"/>
  <c r="Q2412" i="4"/>
  <c r="R2412" i="4"/>
  <c r="Q2413" i="4"/>
  <c r="R2413" i="4"/>
  <c r="Q2414" i="4"/>
  <c r="R2414" i="4"/>
  <c r="Q2415" i="4"/>
  <c r="R2415" i="4"/>
  <c r="Q2416" i="4"/>
  <c r="R2416" i="4"/>
  <c r="Q2417" i="4"/>
  <c r="R2417" i="4"/>
  <c r="Q2418" i="4"/>
  <c r="R2418" i="4"/>
  <c r="Q2419" i="4"/>
  <c r="R2419" i="4"/>
  <c r="Q2420" i="4"/>
  <c r="R2420" i="4"/>
  <c r="Q2421" i="4"/>
  <c r="R2421" i="4"/>
  <c r="Q2422" i="4"/>
  <c r="R2422" i="4"/>
  <c r="Q2423" i="4"/>
  <c r="R2423" i="4"/>
  <c r="Q2424" i="4"/>
  <c r="R2424" i="4"/>
  <c r="Q2425" i="4"/>
  <c r="R2425" i="4"/>
  <c r="Q2426" i="4"/>
  <c r="R2426" i="4"/>
  <c r="Q2427" i="4"/>
  <c r="R2427" i="4"/>
  <c r="Q2428" i="4"/>
  <c r="R2428" i="4"/>
  <c r="Q2429" i="4"/>
  <c r="R2429" i="4"/>
  <c r="Q2430" i="4"/>
  <c r="R2430" i="4"/>
  <c r="Q2431" i="4"/>
  <c r="R2431" i="4"/>
  <c r="Q2432" i="4"/>
  <c r="R2432" i="4"/>
  <c r="Q2433" i="4"/>
  <c r="R2433" i="4"/>
  <c r="Q2434" i="4"/>
  <c r="R2434" i="4"/>
  <c r="Q2435" i="4"/>
  <c r="R2435" i="4"/>
  <c r="Q2436" i="4"/>
  <c r="R2436" i="4"/>
  <c r="Q2437" i="4"/>
  <c r="R2437" i="4"/>
  <c r="Q2438" i="4"/>
  <c r="R2438" i="4"/>
  <c r="Q2439" i="4"/>
  <c r="R2439" i="4"/>
  <c r="Q2440" i="4"/>
  <c r="R2440" i="4"/>
  <c r="Q2441" i="4"/>
  <c r="R2441" i="4"/>
  <c r="Q2442" i="4"/>
  <c r="R2442" i="4"/>
  <c r="Q2443" i="4"/>
  <c r="R2443" i="4"/>
  <c r="Q2444" i="4"/>
  <c r="R2444" i="4"/>
  <c r="Q2445" i="4"/>
  <c r="R2445" i="4"/>
  <c r="Q2446" i="4"/>
  <c r="R2446" i="4"/>
  <c r="Q2447" i="4"/>
  <c r="R2447" i="4"/>
  <c r="Q2448" i="4"/>
  <c r="R2448" i="4"/>
  <c r="Q2449" i="4"/>
  <c r="R2449" i="4"/>
  <c r="Q2450" i="4"/>
  <c r="R2450" i="4"/>
  <c r="Q2451" i="4"/>
  <c r="R2451" i="4"/>
  <c r="Q2452" i="4"/>
  <c r="R2452" i="4"/>
  <c r="Q2453" i="4"/>
  <c r="R2453" i="4"/>
  <c r="Q2454" i="4"/>
  <c r="R2454" i="4"/>
  <c r="Q2455" i="4"/>
  <c r="R2455" i="4"/>
  <c r="Q2456" i="4"/>
  <c r="R2456" i="4"/>
  <c r="Q2457" i="4"/>
  <c r="R2457" i="4"/>
  <c r="Q2458" i="4"/>
  <c r="R2458" i="4"/>
  <c r="Q2459" i="4"/>
  <c r="R2459" i="4"/>
  <c r="Q2460" i="4"/>
  <c r="R2460" i="4"/>
  <c r="Q2461" i="4"/>
  <c r="R2461" i="4"/>
  <c r="Q2462" i="4"/>
  <c r="R2462" i="4"/>
  <c r="Q2463" i="4"/>
  <c r="R2463" i="4"/>
  <c r="Q2464" i="4"/>
  <c r="R2464" i="4"/>
  <c r="Q2465" i="4"/>
  <c r="R2465" i="4"/>
  <c r="Q2466" i="4"/>
  <c r="R2466" i="4"/>
  <c r="Q2467" i="4"/>
  <c r="R2467" i="4"/>
  <c r="Q2468" i="4"/>
  <c r="R2468" i="4"/>
  <c r="Q2469" i="4"/>
  <c r="R2469" i="4"/>
  <c r="Q2470" i="4"/>
  <c r="R2470" i="4"/>
  <c r="Q2471" i="4"/>
  <c r="R2471" i="4"/>
  <c r="Q2472" i="4"/>
  <c r="R2472" i="4"/>
  <c r="Q2473" i="4"/>
  <c r="R2473" i="4"/>
  <c r="Q2474" i="4"/>
  <c r="R2474" i="4"/>
  <c r="Q2475" i="4"/>
  <c r="R2475" i="4"/>
  <c r="Q2476" i="4"/>
  <c r="R2476" i="4"/>
  <c r="Q2477" i="4"/>
  <c r="R2477" i="4"/>
  <c r="Q2478" i="4"/>
  <c r="R2478" i="4"/>
  <c r="Q2479" i="4"/>
  <c r="R2479" i="4"/>
  <c r="Q2480" i="4"/>
  <c r="R2480" i="4"/>
  <c r="Q2481" i="4"/>
  <c r="R2481" i="4"/>
  <c r="Q2482" i="4"/>
  <c r="R2482" i="4"/>
  <c r="Q2483" i="4"/>
  <c r="R2483" i="4"/>
  <c r="Q2484" i="4"/>
  <c r="R2484" i="4"/>
  <c r="Q2485" i="4"/>
  <c r="R2485" i="4"/>
  <c r="Q2486" i="4"/>
  <c r="R2486" i="4"/>
  <c r="Q2487" i="4"/>
  <c r="R2487" i="4"/>
  <c r="Q2488" i="4"/>
  <c r="R2488" i="4"/>
  <c r="Q2489" i="4"/>
  <c r="R2489" i="4"/>
  <c r="Q2490" i="4"/>
  <c r="R2490" i="4"/>
  <c r="Q2491" i="4"/>
  <c r="R2491" i="4"/>
  <c r="Q2492" i="4"/>
  <c r="R2492" i="4"/>
  <c r="Q2493" i="4"/>
  <c r="R2493" i="4"/>
  <c r="Q2494" i="4"/>
  <c r="R2494" i="4"/>
  <c r="Q2495" i="4"/>
  <c r="R2495" i="4"/>
  <c r="Q2496" i="4"/>
  <c r="R2496" i="4"/>
  <c r="Q2497" i="4"/>
  <c r="R2497" i="4"/>
  <c r="Q2498" i="4"/>
  <c r="R2498" i="4"/>
  <c r="Q2499" i="4"/>
  <c r="R2499" i="4"/>
  <c r="Q2500" i="4"/>
  <c r="R2500" i="4"/>
  <c r="Q2501" i="4"/>
  <c r="R2501" i="4"/>
  <c r="Q2502" i="4"/>
  <c r="R2502" i="4"/>
  <c r="Q2503" i="4"/>
  <c r="R2503" i="4"/>
  <c r="Q2504" i="4"/>
  <c r="R2504" i="4"/>
  <c r="Q2505" i="4"/>
  <c r="R2505" i="4"/>
  <c r="Q2506" i="4"/>
  <c r="R2506" i="4"/>
  <c r="Q2507" i="4"/>
  <c r="R2507" i="4"/>
  <c r="Q2508" i="4"/>
  <c r="R2508" i="4"/>
  <c r="Q2509" i="4"/>
  <c r="R2509" i="4"/>
  <c r="Q2510" i="4"/>
  <c r="R2510" i="4"/>
  <c r="Q2511" i="4"/>
  <c r="R2511" i="4"/>
  <c r="Q2512" i="4"/>
  <c r="R2512" i="4"/>
  <c r="Q2513" i="4"/>
  <c r="R2513" i="4"/>
  <c r="Q2514" i="4"/>
  <c r="R2514" i="4"/>
  <c r="Q2515" i="4"/>
  <c r="R2515" i="4"/>
  <c r="Q2516" i="4"/>
  <c r="R2516" i="4"/>
  <c r="Q2517" i="4"/>
  <c r="R2517" i="4"/>
  <c r="Q2518" i="4"/>
  <c r="R2518" i="4"/>
  <c r="Q2519" i="4"/>
  <c r="R2519" i="4"/>
  <c r="Q2520" i="4"/>
  <c r="R2520" i="4"/>
  <c r="Q2521" i="4"/>
  <c r="R2521" i="4"/>
  <c r="Q2522" i="4"/>
  <c r="R2522" i="4"/>
  <c r="Q2523" i="4"/>
  <c r="R2523" i="4"/>
  <c r="Q2524" i="4"/>
  <c r="R2524" i="4"/>
  <c r="Q2525" i="4"/>
  <c r="R2525" i="4"/>
  <c r="Q2526" i="4"/>
  <c r="R2526" i="4"/>
  <c r="Q2527" i="4"/>
  <c r="R2527" i="4"/>
  <c r="Q2528" i="4"/>
  <c r="R2528" i="4"/>
  <c r="Q2529" i="4"/>
  <c r="R2529" i="4"/>
  <c r="Q2530" i="4"/>
  <c r="R2530" i="4"/>
  <c r="Q2531" i="4"/>
  <c r="R2531" i="4"/>
  <c r="Q2532" i="4"/>
  <c r="R2532" i="4"/>
  <c r="Q2533" i="4"/>
  <c r="R2533" i="4"/>
  <c r="Q2534" i="4"/>
  <c r="R2534" i="4"/>
  <c r="Q2535" i="4"/>
  <c r="R2535" i="4"/>
  <c r="Q2536" i="4"/>
  <c r="R2536" i="4"/>
  <c r="Q2537" i="4"/>
  <c r="R2537" i="4"/>
  <c r="Q2538" i="4"/>
  <c r="R2538" i="4"/>
  <c r="Q2539" i="4"/>
  <c r="R2539" i="4"/>
  <c r="Q2540" i="4"/>
  <c r="R2540" i="4"/>
  <c r="Q2541" i="4"/>
  <c r="R2541" i="4"/>
  <c r="Q2542" i="4"/>
  <c r="R2542" i="4"/>
  <c r="Q2543" i="4"/>
  <c r="R2543" i="4"/>
  <c r="Q2544" i="4"/>
  <c r="R2544" i="4"/>
  <c r="Q2545" i="4"/>
  <c r="R2545" i="4"/>
  <c r="Q2546" i="4"/>
  <c r="R2546" i="4"/>
  <c r="Q2547" i="4"/>
  <c r="R2547" i="4"/>
  <c r="Q2548" i="4"/>
  <c r="R2548" i="4"/>
  <c r="Q2549" i="4"/>
  <c r="R2549" i="4"/>
  <c r="Q2550" i="4"/>
  <c r="R2550" i="4"/>
  <c r="Q2551" i="4"/>
  <c r="R2551" i="4"/>
  <c r="Q2552" i="4"/>
  <c r="R2552" i="4"/>
  <c r="Q2553" i="4"/>
  <c r="R2553" i="4"/>
  <c r="Q2554" i="4"/>
  <c r="R2554" i="4"/>
  <c r="Q2555" i="4"/>
  <c r="R2555" i="4"/>
  <c r="Q2556" i="4"/>
  <c r="R2556" i="4"/>
  <c r="Q2557" i="4"/>
  <c r="R2557" i="4"/>
  <c r="Q2558" i="4"/>
  <c r="R2558" i="4"/>
  <c r="Q2559" i="4"/>
  <c r="R2559" i="4"/>
  <c r="Q2560" i="4"/>
  <c r="R2560" i="4"/>
  <c r="Q2561" i="4"/>
  <c r="R2561" i="4"/>
  <c r="Q2562" i="4"/>
  <c r="R2562" i="4"/>
  <c r="Q2563" i="4"/>
  <c r="R2563" i="4"/>
  <c r="Q2564" i="4"/>
  <c r="R2564" i="4"/>
  <c r="Q2565" i="4"/>
  <c r="R2565" i="4"/>
  <c r="Q2566" i="4"/>
  <c r="R2566" i="4"/>
  <c r="Q2567" i="4"/>
  <c r="R2567" i="4"/>
  <c r="Q2568" i="4"/>
  <c r="R2568" i="4"/>
  <c r="Q2569" i="4"/>
  <c r="R2569" i="4"/>
  <c r="Q2570" i="4"/>
  <c r="R2570" i="4"/>
  <c r="Q2571" i="4"/>
  <c r="R2571" i="4"/>
  <c r="Q2572" i="4"/>
  <c r="R2572" i="4"/>
  <c r="Q2573" i="4"/>
  <c r="R2573" i="4"/>
  <c r="Q2574" i="4"/>
  <c r="R2574" i="4"/>
  <c r="Q2575" i="4"/>
  <c r="R2575" i="4"/>
  <c r="Q2576" i="4"/>
  <c r="R2576" i="4"/>
  <c r="Q2577" i="4"/>
  <c r="R2577" i="4"/>
  <c r="Q2578" i="4"/>
  <c r="R2578" i="4"/>
  <c r="Q2579" i="4"/>
  <c r="R2579" i="4"/>
  <c r="Q2580" i="4"/>
  <c r="R2580" i="4"/>
  <c r="Q2581" i="4"/>
  <c r="R2581" i="4"/>
  <c r="Q2582" i="4"/>
  <c r="R2582" i="4"/>
  <c r="Q2583" i="4"/>
  <c r="R2583" i="4"/>
  <c r="Q2584" i="4"/>
  <c r="R2584" i="4"/>
  <c r="Q2585" i="4"/>
  <c r="R2585" i="4"/>
  <c r="Q2586" i="4"/>
  <c r="R2586" i="4"/>
  <c r="Q2587" i="4"/>
  <c r="R2587" i="4"/>
  <c r="Q2588" i="4"/>
  <c r="R2588" i="4"/>
  <c r="Q2589" i="4"/>
  <c r="R2589" i="4"/>
  <c r="Q2590" i="4"/>
  <c r="R2590" i="4"/>
  <c r="Q2591" i="4"/>
  <c r="R2591" i="4"/>
  <c r="Q2592" i="4"/>
  <c r="R2592" i="4"/>
  <c r="Q2593" i="4"/>
  <c r="R2593" i="4"/>
  <c r="Q2594" i="4"/>
  <c r="R2594" i="4"/>
  <c r="Q2595" i="4"/>
  <c r="R2595" i="4"/>
  <c r="Q2596" i="4"/>
  <c r="R2596" i="4"/>
  <c r="Q2597" i="4"/>
  <c r="R2597" i="4"/>
  <c r="Q2598" i="4"/>
  <c r="R2598" i="4"/>
  <c r="Q2599" i="4"/>
  <c r="R2599" i="4"/>
  <c r="Q2600" i="4"/>
  <c r="R2600" i="4"/>
  <c r="Q2601" i="4"/>
  <c r="R2601" i="4"/>
  <c r="Q2602" i="4"/>
  <c r="R2602" i="4"/>
  <c r="Q2603" i="4"/>
  <c r="R2603" i="4"/>
  <c r="Q2604" i="4"/>
  <c r="R2604" i="4"/>
  <c r="Q2605" i="4"/>
  <c r="R2605" i="4"/>
  <c r="Q2606" i="4"/>
  <c r="R2606" i="4"/>
  <c r="Q2607" i="4"/>
  <c r="R2607" i="4"/>
  <c r="Q2608" i="4"/>
  <c r="R2608" i="4"/>
  <c r="Q2609" i="4"/>
  <c r="R2609" i="4"/>
  <c r="Q2610" i="4"/>
  <c r="R2610" i="4"/>
  <c r="Q2611" i="4"/>
  <c r="R2611" i="4"/>
  <c r="Q2612" i="4"/>
  <c r="R2612" i="4"/>
  <c r="Q2613" i="4"/>
  <c r="R2613" i="4"/>
  <c r="Q2614" i="4"/>
  <c r="R2614" i="4"/>
  <c r="Q2615" i="4"/>
  <c r="R2615" i="4"/>
  <c r="Q2616" i="4"/>
  <c r="R2616" i="4"/>
  <c r="Q2617" i="4"/>
  <c r="R2617" i="4"/>
  <c r="Q2618" i="4"/>
  <c r="R2618" i="4"/>
  <c r="Q2619" i="4"/>
  <c r="R2619" i="4"/>
  <c r="Q2620" i="4"/>
  <c r="R2620" i="4"/>
  <c r="Q2621" i="4"/>
  <c r="R2621" i="4"/>
  <c r="Q2622" i="4"/>
  <c r="R2622" i="4"/>
  <c r="Q2623" i="4"/>
  <c r="R2623" i="4"/>
  <c r="Q2624" i="4"/>
  <c r="R2624" i="4"/>
  <c r="Q2625" i="4"/>
  <c r="R2625" i="4"/>
  <c r="Q2626" i="4"/>
  <c r="R2626" i="4"/>
  <c r="Q2627" i="4"/>
  <c r="R2627" i="4"/>
  <c r="Q2628" i="4"/>
  <c r="R2628" i="4"/>
  <c r="Q2629" i="4"/>
  <c r="R2629" i="4"/>
  <c r="Q2630" i="4"/>
  <c r="R2630" i="4"/>
  <c r="Q2631" i="4"/>
  <c r="R2631" i="4"/>
  <c r="Q2632" i="4"/>
  <c r="R2632" i="4"/>
  <c r="Q2633" i="4"/>
  <c r="R2633" i="4"/>
  <c r="Q2634" i="4"/>
  <c r="R2634" i="4"/>
  <c r="Q2635" i="4"/>
  <c r="R2635" i="4"/>
  <c r="Q2636" i="4"/>
  <c r="R2636" i="4"/>
  <c r="Q2637" i="4"/>
  <c r="R2637" i="4"/>
  <c r="Q2638" i="4"/>
  <c r="R2638" i="4"/>
  <c r="Q2639" i="4"/>
  <c r="R2639" i="4"/>
  <c r="Q2640" i="4"/>
  <c r="R2640" i="4"/>
  <c r="Q2641" i="4"/>
  <c r="R2641" i="4"/>
  <c r="Q2642" i="4"/>
  <c r="R2642" i="4"/>
  <c r="Q2643" i="4"/>
  <c r="R2643" i="4"/>
  <c r="Q2644" i="4"/>
  <c r="R2644" i="4"/>
  <c r="Q2645" i="4"/>
  <c r="R2645" i="4"/>
  <c r="Q2646" i="4"/>
  <c r="R2646" i="4"/>
  <c r="Q2647" i="4"/>
  <c r="R2647" i="4"/>
  <c r="Q2648" i="4"/>
  <c r="R2648" i="4"/>
  <c r="Q2649" i="4"/>
  <c r="R2649" i="4"/>
  <c r="Q2650" i="4"/>
  <c r="R2650" i="4"/>
  <c r="Q2651" i="4"/>
  <c r="R2651" i="4"/>
  <c r="Q2652" i="4"/>
  <c r="R2652" i="4"/>
  <c r="Q2653" i="4"/>
  <c r="R2653" i="4"/>
  <c r="Q2654" i="4"/>
  <c r="R2654" i="4"/>
  <c r="Q2655" i="4"/>
  <c r="R2655" i="4"/>
  <c r="Q2656" i="4"/>
  <c r="R2656" i="4"/>
  <c r="Q2657" i="4"/>
  <c r="R2657" i="4"/>
  <c r="Q2658" i="4"/>
  <c r="R2658" i="4"/>
  <c r="Q2659" i="4"/>
  <c r="R2659" i="4"/>
  <c r="Q2660" i="4"/>
  <c r="R2660" i="4"/>
  <c r="Q2661" i="4"/>
  <c r="R2661" i="4"/>
  <c r="Q2662" i="4"/>
  <c r="R2662" i="4"/>
  <c r="Q2663" i="4"/>
  <c r="R2663" i="4"/>
  <c r="Q2664" i="4"/>
  <c r="R2664" i="4"/>
  <c r="Q2665" i="4"/>
  <c r="R2665" i="4"/>
  <c r="Q2666" i="4"/>
  <c r="R2666" i="4"/>
  <c r="Q2667" i="4"/>
  <c r="R2667" i="4"/>
  <c r="Q2668" i="4"/>
  <c r="R2668" i="4"/>
  <c r="Q2669" i="4"/>
  <c r="R2669" i="4"/>
  <c r="Q2670" i="4"/>
  <c r="R2670" i="4"/>
  <c r="Q2671" i="4"/>
  <c r="R2671" i="4"/>
  <c r="Q2672" i="4"/>
  <c r="R2672" i="4"/>
  <c r="Q2673" i="4"/>
  <c r="R2673" i="4"/>
  <c r="Q2674" i="4"/>
  <c r="R2674" i="4"/>
  <c r="Q2675" i="4"/>
  <c r="R2675" i="4"/>
  <c r="Q2676" i="4"/>
  <c r="R2676" i="4"/>
  <c r="Q2677" i="4"/>
  <c r="R2677" i="4"/>
  <c r="Q2678" i="4"/>
  <c r="R2678" i="4"/>
  <c r="Q2679" i="4"/>
  <c r="R2679" i="4"/>
  <c r="Q2680" i="4"/>
  <c r="R2680" i="4"/>
  <c r="Q2681" i="4"/>
  <c r="R2681" i="4"/>
  <c r="Q2682" i="4"/>
  <c r="R2682" i="4"/>
  <c r="Q2683" i="4"/>
  <c r="R2683" i="4"/>
  <c r="Q2684" i="4"/>
  <c r="R2684" i="4"/>
  <c r="Q2685" i="4"/>
  <c r="R2685" i="4"/>
  <c r="Q2686" i="4"/>
  <c r="R2686" i="4"/>
  <c r="Q2687" i="4"/>
  <c r="R2687" i="4"/>
  <c r="Q2688" i="4"/>
  <c r="R2688" i="4"/>
  <c r="Q2689" i="4"/>
  <c r="R2689" i="4"/>
  <c r="Q2690" i="4"/>
  <c r="R2690" i="4"/>
  <c r="Q2691" i="4"/>
  <c r="R2691" i="4"/>
  <c r="Q2692" i="4"/>
  <c r="R2692" i="4"/>
  <c r="Q2693" i="4"/>
  <c r="R2693" i="4"/>
  <c r="Q2694" i="4"/>
  <c r="R2694" i="4"/>
  <c r="Q2695" i="4"/>
  <c r="R2695" i="4"/>
  <c r="Q2696" i="4"/>
  <c r="R2696" i="4"/>
  <c r="Q2697" i="4"/>
  <c r="R2697" i="4"/>
  <c r="Q2698" i="4"/>
  <c r="R2698" i="4"/>
  <c r="Q2699" i="4"/>
  <c r="R2699" i="4"/>
  <c r="Q2700" i="4"/>
  <c r="R2700" i="4"/>
  <c r="Q2701" i="4"/>
  <c r="R2701" i="4"/>
  <c r="Q2702" i="4"/>
  <c r="R2702" i="4"/>
  <c r="Q2703" i="4"/>
  <c r="R2703" i="4"/>
  <c r="Q2704" i="4"/>
  <c r="R2704" i="4"/>
  <c r="Q2705" i="4"/>
  <c r="R2705" i="4"/>
  <c r="Q2706" i="4"/>
  <c r="R2706" i="4"/>
  <c r="Q2707" i="4"/>
  <c r="R2707" i="4"/>
  <c r="Q2708" i="4"/>
  <c r="R2708" i="4"/>
  <c r="Q2709" i="4"/>
  <c r="R2709" i="4"/>
  <c r="Q2710" i="4"/>
  <c r="R2710" i="4"/>
  <c r="Q2711" i="4"/>
  <c r="R2711" i="4"/>
  <c r="Q2712" i="4"/>
  <c r="R2712" i="4"/>
  <c r="Q2713" i="4"/>
  <c r="R2713" i="4"/>
  <c r="Q2714" i="4"/>
  <c r="R2714" i="4"/>
  <c r="Q2715" i="4"/>
  <c r="R2715" i="4"/>
  <c r="Q2716" i="4"/>
  <c r="R2716" i="4"/>
  <c r="Q2717" i="4"/>
  <c r="R2717" i="4"/>
  <c r="Q2718" i="4"/>
  <c r="R2718" i="4"/>
  <c r="Q2719" i="4"/>
  <c r="R2719" i="4"/>
  <c r="Q2720" i="4"/>
  <c r="R2720" i="4"/>
  <c r="Q2721" i="4"/>
  <c r="R2721" i="4"/>
  <c r="Q2722" i="4"/>
  <c r="R2722" i="4"/>
  <c r="Q2723" i="4"/>
  <c r="R2723" i="4"/>
  <c r="Q2724" i="4"/>
  <c r="R2724" i="4"/>
  <c r="Q2725" i="4"/>
  <c r="R2725" i="4"/>
  <c r="Q2726" i="4"/>
  <c r="R2726" i="4"/>
  <c r="Q2727" i="4"/>
  <c r="R2727" i="4"/>
  <c r="Q2728" i="4"/>
  <c r="R2728" i="4"/>
  <c r="Q2729" i="4"/>
  <c r="R2729" i="4"/>
  <c r="Q2730" i="4"/>
  <c r="R2730" i="4"/>
  <c r="Q2731" i="4"/>
  <c r="R2731" i="4"/>
  <c r="Q2732" i="4"/>
  <c r="R2732" i="4"/>
  <c r="Q2733" i="4"/>
  <c r="R2733" i="4"/>
  <c r="Q2734" i="4"/>
  <c r="R2734" i="4"/>
  <c r="Q2735" i="4"/>
  <c r="R2735" i="4"/>
  <c r="Q2736" i="4"/>
  <c r="R2736" i="4"/>
  <c r="Q2737" i="4"/>
  <c r="R2737" i="4"/>
  <c r="Q2738" i="4"/>
  <c r="R2738" i="4"/>
  <c r="Q2739" i="4"/>
  <c r="R2739" i="4"/>
  <c r="Q2740" i="4"/>
  <c r="R2740" i="4"/>
  <c r="Q2741" i="4"/>
  <c r="R2741" i="4"/>
  <c r="Q2742" i="4"/>
  <c r="R2742" i="4"/>
  <c r="Q2743" i="4"/>
  <c r="R2743" i="4"/>
  <c r="Q2744" i="4"/>
  <c r="R2744" i="4"/>
  <c r="Q2745" i="4"/>
  <c r="R2745" i="4"/>
  <c r="Q2746" i="4"/>
  <c r="R2746" i="4"/>
  <c r="Q2747" i="4"/>
  <c r="R2747" i="4"/>
  <c r="Q2748" i="4"/>
  <c r="R2748" i="4"/>
  <c r="Q2749" i="4"/>
  <c r="R2749" i="4"/>
  <c r="Q2750" i="4"/>
  <c r="R2750" i="4"/>
  <c r="Q2751" i="4"/>
  <c r="R2751" i="4"/>
  <c r="Q2752" i="4"/>
  <c r="R2752" i="4"/>
  <c r="Q2753" i="4"/>
  <c r="R2753" i="4"/>
  <c r="Q2754" i="4"/>
  <c r="R2754" i="4"/>
  <c r="Q2755" i="4"/>
  <c r="R2755" i="4"/>
  <c r="Q2756" i="4"/>
  <c r="R2756" i="4"/>
  <c r="Q2757" i="4"/>
  <c r="R2757" i="4"/>
  <c r="Q2758" i="4"/>
  <c r="R2758" i="4"/>
  <c r="Q2759" i="4"/>
  <c r="R2759" i="4"/>
  <c r="Q2760" i="4"/>
  <c r="R2760" i="4"/>
  <c r="Q2761" i="4"/>
  <c r="R2761" i="4"/>
  <c r="Q2762" i="4"/>
  <c r="R2762" i="4"/>
  <c r="Q2763" i="4"/>
  <c r="R2763" i="4"/>
  <c r="Q2764" i="4"/>
  <c r="R2764" i="4"/>
  <c r="Q2765" i="4"/>
  <c r="R2765" i="4"/>
  <c r="Q2766" i="4"/>
  <c r="R2766" i="4"/>
  <c r="Q2767" i="4"/>
  <c r="R2767" i="4"/>
  <c r="Q2768" i="4"/>
  <c r="R2768" i="4"/>
  <c r="Q2769" i="4"/>
  <c r="R2769" i="4"/>
  <c r="Q2770" i="4"/>
  <c r="R2770" i="4"/>
  <c r="Q2771" i="4"/>
  <c r="R2771" i="4"/>
  <c r="Q2772" i="4"/>
  <c r="R2772" i="4"/>
  <c r="Q2773" i="4"/>
  <c r="R2773" i="4"/>
  <c r="Q2774" i="4"/>
  <c r="R2774" i="4"/>
  <c r="Q2775" i="4"/>
  <c r="R2775" i="4"/>
  <c r="Q2776" i="4"/>
  <c r="R2776" i="4"/>
  <c r="Q2777" i="4"/>
  <c r="R2777" i="4"/>
  <c r="Q2778" i="4"/>
  <c r="R2778" i="4"/>
  <c r="Q2779" i="4"/>
  <c r="R2779" i="4"/>
  <c r="Q2780" i="4"/>
  <c r="R2780" i="4"/>
  <c r="Q2781" i="4"/>
  <c r="R2781" i="4"/>
  <c r="Q2782" i="4"/>
  <c r="R2782" i="4"/>
  <c r="Q2783" i="4"/>
  <c r="R2783" i="4"/>
  <c r="Q2784" i="4"/>
  <c r="R2784" i="4"/>
  <c r="Q2785" i="4"/>
  <c r="R2785" i="4"/>
  <c r="Q2786" i="4"/>
  <c r="R2786" i="4"/>
  <c r="Q2787" i="4"/>
  <c r="R2787" i="4"/>
  <c r="Q2788" i="4"/>
  <c r="R2788" i="4"/>
  <c r="Q2789" i="4"/>
  <c r="R2789" i="4"/>
  <c r="Q2790" i="4"/>
  <c r="R2790" i="4"/>
  <c r="Q2791" i="4"/>
  <c r="R2791" i="4"/>
  <c r="Q2792" i="4"/>
  <c r="R2792" i="4"/>
  <c r="Q2793" i="4"/>
  <c r="R2793" i="4"/>
  <c r="Q2794" i="4"/>
  <c r="R2794" i="4"/>
  <c r="Q2795" i="4"/>
  <c r="R2795" i="4"/>
  <c r="Q2796" i="4"/>
  <c r="R2796" i="4"/>
  <c r="Q2797" i="4"/>
  <c r="R2797" i="4"/>
  <c r="Q2798" i="4"/>
  <c r="R2798" i="4"/>
  <c r="Q2799" i="4"/>
  <c r="R2799" i="4"/>
  <c r="Q2800" i="4"/>
  <c r="R2800" i="4"/>
  <c r="Q2801" i="4"/>
  <c r="R2801" i="4"/>
  <c r="Q2802" i="4"/>
  <c r="R2802" i="4"/>
  <c r="Q2803" i="4"/>
  <c r="R2803" i="4"/>
  <c r="Q2804" i="4"/>
  <c r="R2804" i="4"/>
  <c r="Q2805" i="4"/>
  <c r="R2805" i="4"/>
  <c r="Q2806" i="4"/>
  <c r="R2806" i="4"/>
  <c r="Q2807" i="4"/>
  <c r="R2807" i="4"/>
  <c r="Q2808" i="4"/>
  <c r="R2808" i="4"/>
  <c r="Q2809" i="4"/>
  <c r="R2809" i="4"/>
  <c r="Q2810" i="4"/>
  <c r="R2810" i="4"/>
  <c r="Q2811" i="4"/>
  <c r="R2811" i="4"/>
  <c r="Q2812" i="4"/>
  <c r="R2812" i="4"/>
  <c r="Q2813" i="4"/>
  <c r="R2813" i="4"/>
  <c r="Q2814" i="4"/>
  <c r="R2814" i="4"/>
  <c r="Q2815" i="4"/>
  <c r="R2815" i="4"/>
  <c r="Q2816" i="4"/>
  <c r="R2816" i="4"/>
  <c r="Q2817" i="4"/>
  <c r="R2817" i="4"/>
  <c r="Q2818" i="4"/>
  <c r="R2818" i="4"/>
  <c r="Q2819" i="4"/>
  <c r="R2819" i="4"/>
  <c r="Q2820" i="4"/>
  <c r="R2820" i="4"/>
  <c r="Q2821" i="4"/>
  <c r="R2821" i="4"/>
  <c r="Q2822" i="4"/>
  <c r="R2822" i="4"/>
  <c r="Q2823" i="4"/>
  <c r="R2823" i="4"/>
  <c r="Q2824" i="4"/>
  <c r="R2824" i="4"/>
  <c r="Q2825" i="4"/>
  <c r="R2825" i="4"/>
  <c r="Q2826" i="4"/>
  <c r="R2826" i="4"/>
  <c r="Q2827" i="4"/>
  <c r="R2827" i="4"/>
  <c r="Q2828" i="4"/>
  <c r="R2828" i="4"/>
  <c r="Q2829" i="4"/>
  <c r="R2829" i="4"/>
  <c r="Q2830" i="4"/>
  <c r="R2830" i="4"/>
  <c r="Q2831" i="4"/>
  <c r="R2831" i="4"/>
  <c r="Q2832" i="4"/>
  <c r="R2832" i="4"/>
  <c r="Q2833" i="4"/>
  <c r="R2833" i="4"/>
  <c r="Q2834" i="4"/>
  <c r="R2834" i="4"/>
  <c r="Q2835" i="4"/>
  <c r="R2835" i="4"/>
  <c r="Q2836" i="4"/>
  <c r="R2836" i="4"/>
  <c r="Q2837" i="4"/>
  <c r="R2837" i="4"/>
  <c r="Q2838" i="4"/>
  <c r="R2838" i="4"/>
  <c r="Q2839" i="4"/>
  <c r="R2839" i="4"/>
  <c r="Q2840" i="4"/>
  <c r="R2840" i="4"/>
  <c r="Q2841" i="4"/>
  <c r="R2841" i="4"/>
  <c r="Q2842" i="4"/>
  <c r="R2842" i="4"/>
  <c r="Q2843" i="4"/>
  <c r="R2843" i="4"/>
  <c r="Q2844" i="4"/>
  <c r="R2844" i="4"/>
  <c r="Q2845" i="4"/>
  <c r="R2845" i="4"/>
  <c r="Q2846" i="4"/>
  <c r="R2846" i="4"/>
  <c r="Q2847" i="4"/>
  <c r="R2847" i="4"/>
  <c r="Q2848" i="4"/>
  <c r="R2848" i="4"/>
  <c r="Q2849" i="4"/>
  <c r="R2849" i="4"/>
  <c r="Q2850" i="4"/>
  <c r="R2850" i="4"/>
  <c r="Q2851" i="4"/>
  <c r="R2851" i="4"/>
  <c r="Q2852" i="4"/>
  <c r="R2852" i="4"/>
  <c r="Q2853" i="4"/>
  <c r="R2853" i="4"/>
  <c r="Q2854" i="4"/>
  <c r="R2854" i="4"/>
  <c r="Q2855" i="4"/>
  <c r="R2855" i="4"/>
  <c r="Q2856" i="4"/>
  <c r="R2856" i="4"/>
  <c r="Q2857" i="4"/>
  <c r="R2857" i="4"/>
  <c r="Q2858" i="4"/>
  <c r="R2858" i="4"/>
  <c r="Q2859" i="4"/>
  <c r="R2859" i="4"/>
  <c r="Q2860" i="4"/>
  <c r="R2860" i="4"/>
  <c r="Q2861" i="4"/>
  <c r="R2861" i="4"/>
  <c r="Q2862" i="4"/>
  <c r="R2862" i="4"/>
  <c r="Q2863" i="4"/>
  <c r="R2863" i="4"/>
  <c r="Q2864" i="4"/>
  <c r="R2864" i="4"/>
  <c r="Q2865" i="4"/>
  <c r="R2865" i="4"/>
  <c r="Q2866" i="4"/>
  <c r="R2866" i="4"/>
  <c r="Q2867" i="4"/>
  <c r="R2867" i="4"/>
  <c r="Q2868" i="4"/>
  <c r="R2868" i="4"/>
  <c r="Q2869" i="4"/>
  <c r="R2869" i="4"/>
  <c r="Q2870" i="4"/>
  <c r="R2870" i="4"/>
  <c r="Q2871" i="4"/>
  <c r="R2871" i="4"/>
  <c r="Q2872" i="4"/>
  <c r="R2872" i="4"/>
  <c r="Q2873" i="4"/>
  <c r="R2873" i="4"/>
  <c r="Q2874" i="4"/>
  <c r="R2874" i="4"/>
  <c r="Q2875" i="4"/>
  <c r="R2875" i="4"/>
  <c r="Q2876" i="4"/>
  <c r="R2876" i="4"/>
  <c r="Q2877" i="4"/>
  <c r="R2877" i="4"/>
  <c r="Q2878" i="4"/>
  <c r="R2878" i="4"/>
  <c r="Q2879" i="4"/>
  <c r="R2879" i="4"/>
  <c r="Q2880" i="4"/>
  <c r="R2880" i="4"/>
  <c r="Q2881" i="4"/>
  <c r="R2881" i="4"/>
  <c r="Q2882" i="4"/>
  <c r="R2882" i="4"/>
  <c r="Q2883" i="4"/>
  <c r="R2883" i="4"/>
  <c r="Q2884" i="4"/>
  <c r="R2884" i="4"/>
  <c r="Q2885" i="4"/>
  <c r="R2885" i="4"/>
  <c r="Q2886" i="4"/>
  <c r="R2886" i="4"/>
  <c r="Q2887" i="4"/>
  <c r="R2887" i="4"/>
  <c r="Q2888" i="4"/>
  <c r="R2888" i="4"/>
  <c r="Q2889" i="4"/>
  <c r="R2889" i="4"/>
  <c r="Q2890" i="4"/>
  <c r="R2890" i="4"/>
  <c r="Q2891" i="4"/>
  <c r="R2891" i="4"/>
  <c r="Q2892" i="4"/>
  <c r="R2892" i="4"/>
  <c r="Q2893" i="4"/>
  <c r="R2893" i="4"/>
  <c r="Q2894" i="4"/>
  <c r="R2894" i="4"/>
  <c r="Q2895" i="4"/>
  <c r="R2895" i="4"/>
  <c r="Q2896" i="4"/>
  <c r="R2896" i="4"/>
  <c r="Q2897" i="4"/>
  <c r="R2897" i="4"/>
  <c r="Q2898" i="4"/>
  <c r="R2898" i="4"/>
  <c r="Q2899" i="4"/>
  <c r="R2899" i="4"/>
  <c r="Q2900" i="4"/>
  <c r="R2900" i="4"/>
  <c r="Q2901" i="4"/>
  <c r="R2901" i="4"/>
  <c r="Q2902" i="4"/>
  <c r="R2902" i="4"/>
  <c r="Q2903" i="4"/>
  <c r="R2903" i="4"/>
  <c r="Q2904" i="4"/>
  <c r="R2904" i="4"/>
  <c r="Q2905" i="4"/>
  <c r="R2905" i="4"/>
  <c r="Q2906" i="4"/>
  <c r="R2906" i="4"/>
  <c r="Q2907" i="4"/>
  <c r="R2907" i="4"/>
  <c r="Q2908" i="4"/>
  <c r="R2908" i="4"/>
  <c r="Q2909" i="4"/>
  <c r="R2909" i="4"/>
  <c r="Q2910" i="4"/>
  <c r="R2910" i="4"/>
  <c r="Q2911" i="4"/>
  <c r="R2911" i="4"/>
  <c r="Q2912" i="4"/>
  <c r="R2912" i="4"/>
  <c r="Q2913" i="4"/>
  <c r="R2913" i="4"/>
  <c r="Q2914" i="4"/>
  <c r="R2914" i="4"/>
  <c r="Q2915" i="4"/>
  <c r="R2915" i="4"/>
  <c r="Q2916" i="4"/>
  <c r="R2916" i="4"/>
  <c r="Q2917" i="4"/>
  <c r="R2917" i="4"/>
  <c r="Q2918" i="4"/>
  <c r="R2918" i="4"/>
  <c r="Q2919" i="4"/>
  <c r="R2919" i="4"/>
  <c r="Q2920" i="4"/>
  <c r="R2920" i="4"/>
  <c r="Q2921" i="4"/>
  <c r="R2921" i="4"/>
  <c r="Q2922" i="4"/>
  <c r="R2922" i="4"/>
  <c r="Q2923" i="4"/>
  <c r="R2923" i="4"/>
  <c r="Q2924" i="4"/>
  <c r="R2924" i="4"/>
  <c r="Q2925" i="4"/>
  <c r="R2925" i="4"/>
  <c r="Q2926" i="4"/>
  <c r="R2926" i="4"/>
  <c r="Q2927" i="4"/>
  <c r="R2927" i="4"/>
  <c r="Q2928" i="4"/>
  <c r="R2928" i="4"/>
  <c r="Q2929" i="4"/>
  <c r="R2929" i="4"/>
  <c r="Q2930" i="4"/>
  <c r="R2930" i="4"/>
  <c r="Q2931" i="4"/>
  <c r="R2931" i="4"/>
  <c r="Q2932" i="4"/>
  <c r="R2932" i="4"/>
  <c r="Q2933" i="4"/>
  <c r="R2933" i="4"/>
  <c r="Q2934" i="4"/>
  <c r="R2934" i="4"/>
  <c r="Q2935" i="4"/>
  <c r="R2935" i="4"/>
  <c r="Q2936" i="4"/>
  <c r="R2936" i="4"/>
  <c r="Q2937" i="4"/>
  <c r="R2937" i="4"/>
  <c r="Q2938" i="4"/>
  <c r="R2938" i="4"/>
  <c r="Q2939" i="4"/>
  <c r="R2939" i="4"/>
  <c r="Q2940" i="4"/>
  <c r="R2940" i="4"/>
  <c r="Q2941" i="4"/>
  <c r="R2941" i="4"/>
  <c r="Q2942" i="4"/>
  <c r="R2942" i="4"/>
  <c r="Q2943" i="4"/>
  <c r="R2943" i="4"/>
  <c r="Q2944" i="4"/>
  <c r="R2944" i="4"/>
  <c r="Q2945" i="4"/>
  <c r="R2945" i="4"/>
  <c r="Q2946" i="4"/>
  <c r="R2946" i="4"/>
  <c r="Q2947" i="4"/>
  <c r="R2947" i="4"/>
  <c r="Q2948" i="4"/>
  <c r="R2948" i="4"/>
  <c r="Q2949" i="4"/>
  <c r="R2949" i="4"/>
  <c r="Q2950" i="4"/>
  <c r="R2950" i="4"/>
  <c r="Q2951" i="4"/>
  <c r="R2951" i="4"/>
  <c r="Q2952" i="4"/>
  <c r="R2952" i="4"/>
  <c r="Q2953" i="4"/>
  <c r="R2953" i="4"/>
  <c r="Q2954" i="4"/>
  <c r="R2954" i="4"/>
  <c r="Q2955" i="4"/>
  <c r="R2955" i="4"/>
  <c r="Q2956" i="4"/>
  <c r="R2956" i="4"/>
  <c r="Q2957" i="4"/>
  <c r="R2957" i="4"/>
  <c r="Q2958" i="4"/>
  <c r="R2958" i="4"/>
  <c r="Q2959" i="4"/>
  <c r="R2959" i="4"/>
  <c r="Q2960" i="4"/>
  <c r="R2960" i="4"/>
  <c r="Q2961" i="4"/>
  <c r="R2961" i="4"/>
  <c r="Q2962" i="4"/>
  <c r="R2962" i="4"/>
  <c r="Q2963" i="4"/>
  <c r="R2963" i="4"/>
  <c r="Q2964" i="4"/>
  <c r="R2964" i="4"/>
  <c r="Q2965" i="4"/>
  <c r="R2965" i="4"/>
  <c r="Q2966" i="4"/>
  <c r="R2966" i="4"/>
  <c r="Q2967" i="4"/>
  <c r="R2967" i="4"/>
  <c r="Q2968" i="4"/>
  <c r="R2968" i="4"/>
  <c r="Q2969" i="4"/>
  <c r="R2969" i="4"/>
  <c r="Q2970" i="4"/>
  <c r="R2970" i="4"/>
  <c r="Q2971" i="4"/>
  <c r="R2971" i="4"/>
  <c r="Q2972" i="4"/>
  <c r="R2972" i="4"/>
  <c r="Q2973" i="4"/>
  <c r="R2973" i="4"/>
  <c r="Q2974" i="4"/>
  <c r="R2974" i="4"/>
  <c r="Q2975" i="4"/>
  <c r="R2975" i="4"/>
  <c r="Q2976" i="4"/>
  <c r="R2976" i="4"/>
  <c r="Q2977" i="4"/>
  <c r="R2977" i="4"/>
  <c r="Q2978" i="4"/>
  <c r="R2978" i="4"/>
  <c r="Q2979" i="4"/>
  <c r="R2979" i="4"/>
  <c r="Q2980" i="4"/>
  <c r="R2980" i="4"/>
  <c r="Q2981" i="4"/>
  <c r="R2981" i="4"/>
  <c r="Q2982" i="4"/>
  <c r="R2982" i="4"/>
  <c r="Q2983" i="4"/>
  <c r="R2983" i="4"/>
  <c r="Q2984" i="4"/>
  <c r="R2984" i="4"/>
  <c r="Q2985" i="4"/>
  <c r="R2985" i="4"/>
  <c r="Q2986" i="4"/>
  <c r="R2986" i="4"/>
  <c r="Q2987" i="4"/>
  <c r="R2987" i="4"/>
  <c r="Q2988" i="4"/>
  <c r="R2988" i="4"/>
  <c r="Q2989" i="4"/>
  <c r="R2989" i="4"/>
  <c r="Q2990" i="4"/>
  <c r="R2990" i="4"/>
  <c r="Q2991" i="4"/>
  <c r="R2991" i="4"/>
  <c r="Q2992" i="4"/>
  <c r="R2992" i="4"/>
  <c r="Q2993" i="4"/>
  <c r="R2993" i="4"/>
  <c r="Q2994" i="4"/>
  <c r="R2994" i="4"/>
  <c r="Q2995" i="4"/>
  <c r="R2995" i="4"/>
  <c r="Q2996" i="4"/>
  <c r="R2996" i="4"/>
  <c r="Q2997" i="4"/>
  <c r="R2997" i="4"/>
  <c r="Q2998" i="4"/>
  <c r="R2998" i="4"/>
  <c r="Q2999" i="4"/>
  <c r="R2999" i="4"/>
  <c r="Q3000" i="4"/>
  <c r="R3000" i="4"/>
  <c r="Q3001" i="4"/>
  <c r="R3001" i="4"/>
  <c r="Q3002" i="4"/>
  <c r="R3002" i="4"/>
  <c r="Q3003" i="4"/>
  <c r="R3003" i="4"/>
  <c r="Q3004" i="4"/>
  <c r="R3004" i="4"/>
  <c r="Q3005" i="4"/>
  <c r="R3005" i="4"/>
  <c r="Q3006" i="4"/>
  <c r="R3006" i="4"/>
  <c r="Q3007" i="4"/>
  <c r="R3007" i="4"/>
  <c r="Q3008" i="4"/>
  <c r="R3008" i="4"/>
  <c r="Q3009" i="4"/>
  <c r="R3009" i="4"/>
  <c r="Q3010" i="4"/>
  <c r="R3010" i="4"/>
  <c r="Q3011" i="4"/>
  <c r="R3011" i="4"/>
  <c r="Q3012" i="4"/>
  <c r="R3012" i="4"/>
  <c r="Q3013" i="4"/>
  <c r="R3013" i="4"/>
  <c r="Q3014" i="4"/>
  <c r="R3014" i="4"/>
  <c r="Q3015" i="4"/>
  <c r="R3015" i="4"/>
  <c r="Q3016" i="4"/>
  <c r="R3016" i="4"/>
  <c r="Q3017" i="4"/>
  <c r="R3017" i="4"/>
  <c r="Q3018" i="4"/>
  <c r="R3018" i="4"/>
  <c r="Q3019" i="4"/>
  <c r="R3019" i="4"/>
  <c r="Q3020" i="4"/>
  <c r="R3020" i="4"/>
  <c r="Q3021" i="4"/>
  <c r="R3021" i="4"/>
  <c r="Q3022" i="4"/>
  <c r="R3022" i="4"/>
  <c r="Q3023" i="4"/>
  <c r="R3023" i="4"/>
  <c r="Q3024" i="4"/>
  <c r="R3024" i="4"/>
  <c r="Q3025" i="4"/>
  <c r="R3025" i="4"/>
  <c r="Q3026" i="4"/>
  <c r="R3026" i="4"/>
  <c r="Q3027" i="4"/>
  <c r="R3027" i="4"/>
  <c r="Q3028" i="4"/>
  <c r="R3028" i="4"/>
  <c r="Q3029" i="4"/>
  <c r="R3029" i="4"/>
  <c r="Q3030" i="4"/>
  <c r="R3030" i="4"/>
  <c r="Q3031" i="4"/>
  <c r="R3031" i="4"/>
  <c r="Q3032" i="4"/>
  <c r="R3032" i="4"/>
  <c r="Q3033" i="4"/>
  <c r="R3033" i="4"/>
  <c r="Q3034" i="4"/>
  <c r="R3034" i="4"/>
  <c r="Q3035" i="4"/>
  <c r="R3035" i="4"/>
  <c r="Q3036" i="4"/>
  <c r="R3036" i="4"/>
  <c r="Q3037" i="4"/>
  <c r="R3037" i="4"/>
  <c r="Q3038" i="4"/>
  <c r="R3038" i="4"/>
  <c r="Q3039" i="4"/>
  <c r="R3039" i="4"/>
  <c r="Q3040" i="4"/>
  <c r="R3040" i="4"/>
  <c r="Q3041" i="4"/>
  <c r="R3041" i="4"/>
  <c r="Q3042" i="4"/>
  <c r="R3042" i="4"/>
  <c r="Q3043" i="4"/>
  <c r="R3043" i="4"/>
  <c r="Q3044" i="4"/>
  <c r="R3044" i="4"/>
  <c r="Q3045" i="4"/>
  <c r="R3045" i="4"/>
  <c r="Q3046" i="4"/>
  <c r="R3046" i="4"/>
  <c r="Q3047" i="4"/>
  <c r="R3047" i="4"/>
  <c r="Q3048" i="4"/>
  <c r="R3048" i="4"/>
  <c r="Q3049" i="4"/>
  <c r="R3049" i="4"/>
  <c r="Q3050" i="4"/>
  <c r="R3050" i="4"/>
  <c r="Q3051" i="4"/>
  <c r="R3051" i="4"/>
  <c r="Q3052" i="4"/>
  <c r="R3052" i="4"/>
  <c r="Q3053" i="4"/>
  <c r="R3053" i="4"/>
  <c r="Q3054" i="4"/>
  <c r="R3054" i="4"/>
  <c r="Q3055" i="4"/>
  <c r="R3055" i="4"/>
  <c r="Q3056" i="4"/>
  <c r="R3056" i="4"/>
  <c r="Q3057" i="4"/>
  <c r="R3057" i="4"/>
  <c r="Q3058" i="4"/>
  <c r="R3058" i="4"/>
  <c r="Q3059" i="4"/>
  <c r="R3059" i="4"/>
  <c r="Q3060" i="4"/>
  <c r="R3060" i="4"/>
  <c r="Q3061" i="4"/>
  <c r="R3061" i="4"/>
  <c r="Q3062" i="4"/>
  <c r="R3062" i="4"/>
  <c r="Q3063" i="4"/>
  <c r="R3063" i="4"/>
  <c r="Q3064" i="4"/>
  <c r="R3064" i="4"/>
  <c r="Q3065" i="4"/>
  <c r="R3065" i="4"/>
  <c r="Q3066" i="4"/>
  <c r="R3066" i="4"/>
  <c r="Q3067" i="4"/>
  <c r="R3067" i="4"/>
  <c r="Q3068" i="4"/>
  <c r="R3068" i="4"/>
  <c r="Q3069" i="4"/>
  <c r="R3069" i="4"/>
  <c r="Q3070" i="4"/>
  <c r="R3070" i="4"/>
  <c r="Q3071" i="4"/>
  <c r="R3071" i="4"/>
  <c r="Q3072" i="4"/>
  <c r="R3072" i="4"/>
  <c r="Q3073" i="4"/>
  <c r="R3073" i="4"/>
  <c r="Q3074" i="4"/>
  <c r="R3074" i="4"/>
  <c r="Q3075" i="4"/>
  <c r="R3075" i="4"/>
  <c r="Q3076" i="4"/>
  <c r="R3076" i="4"/>
  <c r="Q3077" i="4"/>
  <c r="R3077" i="4"/>
  <c r="Q3078" i="4"/>
  <c r="R3078" i="4"/>
  <c r="Q3079" i="4"/>
  <c r="R3079" i="4"/>
  <c r="Q3080" i="4"/>
  <c r="R3080" i="4"/>
  <c r="Q3081" i="4"/>
  <c r="R3081" i="4"/>
  <c r="Q3082" i="4"/>
  <c r="R3082" i="4"/>
  <c r="Q3083" i="4"/>
  <c r="R3083" i="4"/>
  <c r="Q3084" i="4"/>
  <c r="R3084" i="4"/>
  <c r="Q3085" i="4"/>
  <c r="R3085" i="4"/>
  <c r="Q3086" i="4"/>
  <c r="R3086" i="4"/>
  <c r="Q3087" i="4"/>
  <c r="R3087" i="4"/>
  <c r="Q3088" i="4"/>
  <c r="R3088" i="4"/>
  <c r="Q3089" i="4"/>
  <c r="R3089" i="4"/>
  <c r="Q3090" i="4"/>
  <c r="R3090" i="4"/>
  <c r="Q3091" i="4"/>
  <c r="R3091" i="4"/>
  <c r="Q3092" i="4"/>
  <c r="R3092" i="4"/>
  <c r="Q3093" i="4"/>
  <c r="R3093" i="4"/>
  <c r="Q3094" i="4"/>
  <c r="R3094" i="4"/>
  <c r="Q3095" i="4"/>
  <c r="R3095" i="4"/>
  <c r="Q3096" i="4"/>
  <c r="R3096" i="4"/>
  <c r="Q3097" i="4"/>
  <c r="R3097" i="4"/>
  <c r="Q3098" i="4"/>
  <c r="R3098" i="4"/>
  <c r="Q3099" i="4"/>
  <c r="R3099" i="4"/>
  <c r="Q3100" i="4"/>
  <c r="R3100" i="4"/>
  <c r="Q3101" i="4"/>
  <c r="R3101" i="4"/>
  <c r="Q3102" i="4"/>
  <c r="R3102" i="4"/>
  <c r="Q3103" i="4"/>
  <c r="R3103" i="4"/>
  <c r="Q3104" i="4"/>
  <c r="R3104" i="4"/>
  <c r="Q3105" i="4"/>
  <c r="R3105" i="4"/>
  <c r="Q3106" i="4"/>
  <c r="R3106" i="4"/>
  <c r="Q3107" i="4"/>
  <c r="R3107" i="4"/>
  <c r="Q3108" i="4"/>
  <c r="R3108" i="4"/>
  <c r="Q3109" i="4"/>
  <c r="R3109" i="4"/>
  <c r="Q3110" i="4"/>
  <c r="R3110" i="4"/>
  <c r="Q3111" i="4"/>
  <c r="R3111" i="4"/>
  <c r="Q3112" i="4"/>
  <c r="R3112" i="4"/>
  <c r="Q3113" i="4"/>
  <c r="R3113" i="4"/>
  <c r="Q3114" i="4"/>
  <c r="R3114" i="4"/>
  <c r="Q3115" i="4"/>
  <c r="R3115" i="4"/>
  <c r="Q3116" i="4"/>
  <c r="R3116" i="4"/>
  <c r="Q3117" i="4"/>
  <c r="R3117" i="4"/>
  <c r="Q3118" i="4"/>
  <c r="R3118" i="4"/>
  <c r="Q3119" i="4"/>
  <c r="R3119" i="4"/>
  <c r="Q3120" i="4"/>
  <c r="R3120" i="4"/>
  <c r="Q3121" i="4"/>
  <c r="R3121" i="4"/>
  <c r="Q3122" i="4"/>
  <c r="R3122" i="4"/>
  <c r="Q3123" i="4"/>
  <c r="R3123" i="4"/>
  <c r="Q3124" i="4"/>
  <c r="R3124" i="4"/>
  <c r="Q3125" i="4"/>
  <c r="R3125" i="4"/>
  <c r="Q3126" i="4"/>
  <c r="R3126" i="4"/>
  <c r="Q3127" i="4"/>
  <c r="R3127" i="4"/>
  <c r="Q3128" i="4"/>
  <c r="R3128" i="4"/>
  <c r="Q3129" i="4"/>
  <c r="R3129" i="4"/>
  <c r="Q3130" i="4"/>
  <c r="R3130" i="4"/>
  <c r="Q3131" i="4"/>
  <c r="R3131" i="4"/>
  <c r="Q3132" i="4"/>
  <c r="R3132" i="4"/>
  <c r="Q3133" i="4"/>
  <c r="R3133" i="4"/>
  <c r="Q3134" i="4"/>
  <c r="R3134" i="4"/>
  <c r="Q3135" i="4"/>
  <c r="R3135" i="4"/>
  <c r="Q3136" i="4"/>
  <c r="R3136" i="4"/>
  <c r="Q3137" i="4"/>
  <c r="R3137" i="4"/>
  <c r="Q3138" i="4"/>
  <c r="R3138" i="4"/>
  <c r="Q3139" i="4"/>
  <c r="R3139" i="4"/>
  <c r="Q3140" i="4"/>
  <c r="R3140" i="4"/>
  <c r="Q3141" i="4"/>
  <c r="R3141" i="4"/>
  <c r="Q3142" i="4"/>
  <c r="R3142" i="4"/>
  <c r="Q3143" i="4"/>
  <c r="R3143" i="4"/>
  <c r="Q3144" i="4"/>
  <c r="R3144" i="4"/>
  <c r="Q3145" i="4"/>
  <c r="R3145" i="4"/>
  <c r="Q3146" i="4"/>
  <c r="R3146" i="4"/>
  <c r="Q3147" i="4"/>
  <c r="R3147" i="4"/>
  <c r="Q3148" i="4"/>
  <c r="R3148" i="4"/>
  <c r="Q3149" i="4"/>
  <c r="R3149" i="4"/>
  <c r="Q3150" i="4"/>
  <c r="R3150" i="4"/>
  <c r="Q3151" i="4"/>
  <c r="R3151" i="4"/>
  <c r="Q3152" i="4"/>
  <c r="R3152" i="4"/>
  <c r="Q3153" i="4"/>
  <c r="R3153" i="4"/>
  <c r="Q3154" i="4"/>
  <c r="R3154" i="4"/>
  <c r="Q3155" i="4"/>
  <c r="R3155" i="4"/>
  <c r="Q3156" i="4"/>
  <c r="R3156" i="4"/>
  <c r="Q3157" i="4"/>
  <c r="R3157" i="4"/>
  <c r="Q3158" i="4"/>
  <c r="R3158" i="4"/>
  <c r="Q3159" i="4"/>
  <c r="R3159" i="4"/>
  <c r="Q3160" i="4"/>
  <c r="R3160" i="4"/>
  <c r="Q3161" i="4"/>
  <c r="R3161" i="4"/>
  <c r="Q3162" i="4"/>
  <c r="R3162" i="4"/>
  <c r="Q3163" i="4"/>
  <c r="R3163" i="4"/>
  <c r="Q3164" i="4"/>
  <c r="R3164" i="4"/>
  <c r="Q3165" i="4"/>
  <c r="R3165" i="4"/>
  <c r="Q3166" i="4"/>
  <c r="R3166" i="4"/>
  <c r="Q3167" i="4"/>
  <c r="R3167" i="4"/>
  <c r="Q3168" i="4"/>
  <c r="R3168" i="4"/>
  <c r="Q3169" i="4"/>
  <c r="R3169" i="4"/>
  <c r="Q3170" i="4"/>
  <c r="R3170" i="4"/>
  <c r="Q3171" i="4"/>
  <c r="R3171" i="4"/>
  <c r="Q3172" i="4"/>
  <c r="R3172" i="4"/>
  <c r="Q3173" i="4"/>
  <c r="R3173" i="4"/>
  <c r="Q3174" i="4"/>
  <c r="R3174" i="4"/>
  <c r="Q3175" i="4"/>
  <c r="R3175" i="4"/>
  <c r="Q3176" i="4"/>
  <c r="R3176" i="4"/>
  <c r="Q3177" i="4"/>
  <c r="R3177" i="4"/>
  <c r="Q3178" i="4"/>
  <c r="R3178" i="4"/>
  <c r="Q3179" i="4"/>
  <c r="R3179" i="4"/>
  <c r="Q3180" i="4"/>
  <c r="R3180" i="4"/>
  <c r="Q3181" i="4"/>
  <c r="R3181" i="4"/>
  <c r="Q3182" i="4"/>
  <c r="R3182" i="4"/>
  <c r="Q3183" i="4"/>
  <c r="R3183" i="4"/>
  <c r="Q3184" i="4"/>
  <c r="R3184" i="4"/>
  <c r="Q3185" i="4"/>
  <c r="R3185" i="4"/>
  <c r="Q3186" i="4"/>
  <c r="R3186" i="4"/>
  <c r="Q3187" i="4"/>
  <c r="R3187" i="4"/>
  <c r="Q3188" i="4"/>
  <c r="R3188" i="4"/>
  <c r="Q3189" i="4"/>
  <c r="R3189" i="4"/>
  <c r="Q3190" i="4"/>
  <c r="R3190" i="4"/>
  <c r="Q3191" i="4"/>
  <c r="R3191" i="4"/>
  <c r="Q3192" i="4"/>
  <c r="R3192" i="4"/>
  <c r="Q3193" i="4"/>
  <c r="R3193" i="4"/>
  <c r="Q3194" i="4"/>
  <c r="R3194" i="4"/>
  <c r="Q3195" i="4"/>
  <c r="R3195" i="4"/>
  <c r="Q3196" i="4"/>
  <c r="R3196" i="4"/>
  <c r="Q3197" i="4"/>
  <c r="R3197" i="4"/>
  <c r="Q3198" i="4"/>
  <c r="R3198" i="4"/>
  <c r="Q3199" i="4"/>
  <c r="R3199" i="4"/>
  <c r="Q3200" i="4"/>
  <c r="R3200" i="4"/>
  <c r="Q3201" i="4"/>
  <c r="R3201" i="4"/>
  <c r="Q3202" i="4"/>
  <c r="R3202" i="4"/>
  <c r="Q3203" i="4"/>
  <c r="R3203" i="4"/>
  <c r="Q3204" i="4"/>
  <c r="R3204" i="4"/>
  <c r="Q3205" i="4"/>
  <c r="R3205" i="4"/>
  <c r="Q3206" i="4"/>
  <c r="R3206" i="4"/>
  <c r="Q3207" i="4"/>
  <c r="R3207" i="4"/>
  <c r="Q3208" i="4"/>
  <c r="R3208" i="4"/>
  <c r="Q3209" i="4"/>
  <c r="R3209" i="4"/>
  <c r="Q3210" i="4"/>
  <c r="R3210" i="4"/>
  <c r="Q3211" i="4"/>
  <c r="R3211" i="4"/>
  <c r="Q3212" i="4"/>
  <c r="R3212" i="4"/>
  <c r="Q3213" i="4"/>
  <c r="R3213" i="4"/>
  <c r="Q3214" i="4"/>
  <c r="R3214" i="4"/>
  <c r="Q3215" i="4"/>
  <c r="R3215" i="4"/>
  <c r="Q3216" i="4"/>
  <c r="R3216" i="4"/>
  <c r="Q3217" i="4"/>
  <c r="R3217" i="4"/>
  <c r="Q3218" i="4"/>
  <c r="R3218" i="4"/>
  <c r="Q3219" i="4"/>
  <c r="R3219" i="4"/>
  <c r="Q3220" i="4"/>
  <c r="R3220" i="4"/>
  <c r="Q3221" i="4"/>
  <c r="R3221" i="4"/>
  <c r="Q3222" i="4"/>
  <c r="R3222" i="4"/>
  <c r="Q3223" i="4"/>
  <c r="R3223" i="4"/>
  <c r="Q3224" i="4"/>
  <c r="R3224" i="4"/>
  <c r="Q3225" i="4"/>
  <c r="R3225" i="4"/>
  <c r="Q3226" i="4"/>
  <c r="R3226" i="4"/>
  <c r="Q3227" i="4"/>
  <c r="R3227" i="4"/>
  <c r="Q3228" i="4"/>
  <c r="R3228" i="4"/>
  <c r="Q3229" i="4"/>
  <c r="R3229" i="4"/>
  <c r="Q3230" i="4"/>
  <c r="R3230" i="4"/>
  <c r="Q3231" i="4"/>
  <c r="R3231" i="4"/>
  <c r="Q3232" i="4"/>
  <c r="R3232" i="4"/>
  <c r="Q3233" i="4"/>
  <c r="R3233" i="4"/>
  <c r="Q3234" i="4"/>
  <c r="R3234" i="4"/>
  <c r="Q3235" i="4"/>
  <c r="R3235" i="4"/>
  <c r="Q3236" i="4"/>
  <c r="R3236" i="4"/>
  <c r="Q3237" i="4"/>
  <c r="R3237" i="4"/>
  <c r="Q3238" i="4"/>
  <c r="R3238" i="4"/>
  <c r="Q3239" i="4"/>
  <c r="R3239" i="4"/>
  <c r="Q3240" i="4"/>
  <c r="R3240" i="4"/>
  <c r="Q3241" i="4"/>
  <c r="R3241" i="4"/>
  <c r="Q3242" i="4"/>
  <c r="R3242" i="4"/>
  <c r="Q3243" i="4"/>
  <c r="R3243" i="4"/>
  <c r="Q3244" i="4"/>
  <c r="R3244" i="4"/>
  <c r="Q3245" i="4"/>
  <c r="R3245" i="4"/>
  <c r="Q3246" i="4"/>
  <c r="R3246" i="4"/>
  <c r="Q3247" i="4"/>
  <c r="R3247" i="4"/>
  <c r="Q3248" i="4"/>
  <c r="R3248" i="4"/>
  <c r="Q3249" i="4"/>
  <c r="R3249" i="4"/>
  <c r="Q3250" i="4"/>
  <c r="R3250" i="4"/>
  <c r="Q3251" i="4"/>
  <c r="R3251" i="4"/>
  <c r="Q3252" i="4"/>
  <c r="R3252" i="4"/>
  <c r="Q3253" i="4"/>
  <c r="R3253" i="4"/>
  <c r="Q3254" i="4"/>
  <c r="R3254" i="4"/>
  <c r="Q3255" i="4"/>
  <c r="R3255" i="4"/>
  <c r="Q3256" i="4"/>
  <c r="R3256" i="4"/>
  <c r="Q3257" i="4"/>
  <c r="R3257" i="4"/>
  <c r="Q3258" i="4"/>
  <c r="R3258" i="4"/>
  <c r="Q3259" i="4"/>
  <c r="R3259" i="4"/>
  <c r="Q3260" i="4"/>
  <c r="R3260" i="4"/>
  <c r="Q3261" i="4"/>
  <c r="R3261" i="4"/>
  <c r="Q3262" i="4"/>
  <c r="R3262" i="4"/>
  <c r="Q3263" i="4"/>
  <c r="R3263" i="4"/>
  <c r="Q3264" i="4"/>
  <c r="R3264" i="4"/>
  <c r="Q3265" i="4"/>
  <c r="R3265" i="4"/>
  <c r="Q3266" i="4"/>
  <c r="R3266" i="4"/>
  <c r="Q3267" i="4"/>
  <c r="R3267" i="4"/>
  <c r="Q3268" i="4"/>
  <c r="R3268" i="4"/>
  <c r="Q3269" i="4"/>
  <c r="R3269" i="4"/>
  <c r="Q3270" i="4"/>
  <c r="R3270" i="4"/>
  <c r="Q3271" i="4"/>
  <c r="R3271" i="4"/>
  <c r="Q3272" i="4"/>
  <c r="R3272" i="4"/>
  <c r="Q3273" i="4"/>
  <c r="R3273" i="4"/>
  <c r="Q3274" i="4"/>
  <c r="R3274" i="4"/>
  <c r="Q3275" i="4"/>
  <c r="R3275" i="4"/>
  <c r="Q3276" i="4"/>
  <c r="R3276" i="4"/>
  <c r="Q3277" i="4"/>
  <c r="R3277" i="4"/>
  <c r="Q3278" i="4"/>
  <c r="R3278" i="4"/>
  <c r="Q3279" i="4"/>
  <c r="R3279" i="4"/>
  <c r="Q3280" i="4"/>
  <c r="R3280" i="4"/>
  <c r="Q3281" i="4"/>
  <c r="R3281" i="4"/>
  <c r="Q3282" i="4"/>
  <c r="R3282" i="4"/>
  <c r="Q3283" i="4"/>
  <c r="R3283" i="4"/>
  <c r="Q3284" i="4"/>
  <c r="R3284" i="4"/>
  <c r="Q3285" i="4"/>
  <c r="R3285" i="4"/>
  <c r="Q3286" i="4"/>
  <c r="R3286" i="4"/>
  <c r="Q3287" i="4"/>
  <c r="R3287" i="4"/>
  <c r="Q3288" i="4"/>
  <c r="R3288" i="4"/>
  <c r="Q3289" i="4"/>
  <c r="R3289" i="4"/>
  <c r="Q3290" i="4"/>
  <c r="R3290" i="4"/>
  <c r="Q3291" i="4"/>
  <c r="R3291" i="4"/>
  <c r="Q3292" i="4"/>
  <c r="R3292" i="4"/>
  <c r="Q3293" i="4"/>
  <c r="R3293" i="4"/>
  <c r="Q3294" i="4"/>
  <c r="R3294" i="4"/>
  <c r="Q3295" i="4"/>
  <c r="R3295" i="4"/>
  <c r="Q3296" i="4"/>
  <c r="R3296" i="4"/>
  <c r="Q3297" i="4"/>
  <c r="R3297" i="4"/>
  <c r="Q3298" i="4"/>
  <c r="R3298" i="4"/>
  <c r="Q3299" i="4"/>
  <c r="R3299" i="4"/>
  <c r="Q3300" i="4"/>
  <c r="R3300" i="4"/>
  <c r="Q3301" i="4"/>
  <c r="R3301" i="4"/>
  <c r="Q3302" i="4"/>
  <c r="R3302" i="4"/>
  <c r="Q3303" i="4"/>
  <c r="R3303" i="4"/>
  <c r="Q3304" i="4"/>
  <c r="R3304" i="4"/>
  <c r="Q3305" i="4"/>
  <c r="R3305" i="4"/>
  <c r="Q3306" i="4"/>
  <c r="R3306" i="4"/>
  <c r="Q3307" i="4"/>
  <c r="R3307" i="4"/>
  <c r="Q3308" i="4"/>
  <c r="R3308" i="4"/>
  <c r="Q3309" i="4"/>
  <c r="R3309" i="4"/>
  <c r="Q3310" i="4"/>
  <c r="R3310" i="4"/>
  <c r="Q3311" i="4"/>
  <c r="R3311" i="4"/>
  <c r="Q3312" i="4"/>
  <c r="R3312" i="4"/>
  <c r="Q3313" i="4"/>
  <c r="R3313" i="4"/>
  <c r="Q3314" i="4"/>
  <c r="R3314" i="4"/>
  <c r="Q3315" i="4"/>
  <c r="R3315" i="4"/>
  <c r="Q3316" i="4"/>
  <c r="R3316" i="4"/>
  <c r="Q3317" i="4"/>
  <c r="R3317" i="4"/>
  <c r="Q3318" i="4"/>
  <c r="R3318" i="4"/>
  <c r="Q3319" i="4"/>
  <c r="R3319" i="4"/>
  <c r="Q3320" i="4"/>
  <c r="R3320" i="4"/>
  <c r="Q3321" i="4"/>
  <c r="R3321" i="4"/>
  <c r="Q3322" i="4"/>
  <c r="R3322" i="4"/>
  <c r="Q3323" i="4"/>
  <c r="R3323" i="4"/>
  <c r="Q3324" i="4"/>
  <c r="R3324" i="4"/>
  <c r="Q3325" i="4"/>
  <c r="R3325" i="4"/>
  <c r="Q3326" i="4"/>
  <c r="R3326" i="4"/>
  <c r="Q3327" i="4"/>
  <c r="R3327" i="4"/>
  <c r="Q3328" i="4"/>
  <c r="R3328" i="4"/>
  <c r="Q3329" i="4"/>
  <c r="R3329" i="4"/>
  <c r="Q3330" i="4"/>
  <c r="R3330" i="4"/>
  <c r="Q3331" i="4"/>
  <c r="R3331" i="4"/>
  <c r="Q3332" i="4"/>
  <c r="R3332" i="4"/>
  <c r="Q3333" i="4"/>
  <c r="R3333" i="4"/>
  <c r="Q3334" i="4"/>
  <c r="R3334" i="4"/>
  <c r="Q3335" i="4"/>
  <c r="R3335" i="4"/>
  <c r="Q3336" i="4"/>
  <c r="R3336" i="4"/>
  <c r="Q3337" i="4"/>
  <c r="R3337" i="4"/>
  <c r="Q3338" i="4"/>
  <c r="R3338" i="4"/>
  <c r="Q3339" i="4"/>
  <c r="R3339" i="4"/>
  <c r="Q3340" i="4"/>
  <c r="R3340" i="4"/>
  <c r="Q3341" i="4"/>
  <c r="R3341" i="4"/>
  <c r="Q3342" i="4"/>
  <c r="R3342" i="4"/>
  <c r="Q3343" i="4"/>
  <c r="R3343" i="4"/>
  <c r="Q3344" i="4"/>
  <c r="R3344" i="4"/>
  <c r="Q3345" i="4"/>
  <c r="R3345" i="4"/>
  <c r="Q3346" i="4"/>
  <c r="R3346" i="4"/>
  <c r="Q3347" i="4"/>
  <c r="R3347" i="4"/>
  <c r="Q3348" i="4"/>
  <c r="R3348" i="4"/>
  <c r="Q3349" i="4"/>
  <c r="R3349" i="4"/>
  <c r="Q3350" i="4"/>
  <c r="R3350" i="4"/>
  <c r="Q3351" i="4"/>
  <c r="R3351" i="4"/>
  <c r="Q3352" i="4"/>
  <c r="R3352" i="4"/>
  <c r="Q3353" i="4"/>
  <c r="R3353" i="4"/>
  <c r="Q3354" i="4"/>
  <c r="R3354" i="4"/>
  <c r="Q3355" i="4"/>
  <c r="R3355" i="4"/>
  <c r="Q3356" i="4"/>
  <c r="R3356" i="4"/>
  <c r="Q3357" i="4"/>
  <c r="R3357" i="4"/>
  <c r="Q3358" i="4"/>
  <c r="R3358" i="4"/>
  <c r="Q3359" i="4"/>
  <c r="R3359" i="4"/>
  <c r="Q3360" i="4"/>
  <c r="R3360" i="4"/>
  <c r="Q3361" i="4"/>
  <c r="R3361" i="4"/>
  <c r="Q3362" i="4"/>
  <c r="R3362" i="4"/>
  <c r="Q3363" i="4"/>
  <c r="R3363" i="4"/>
  <c r="Q3364" i="4"/>
  <c r="R3364" i="4"/>
  <c r="Q3365" i="4"/>
  <c r="R3365" i="4"/>
  <c r="Q3366" i="4"/>
  <c r="R3366" i="4"/>
  <c r="Q3367" i="4"/>
  <c r="R3367" i="4"/>
  <c r="Q3368" i="4"/>
  <c r="R3368" i="4"/>
  <c r="Q3369" i="4"/>
  <c r="R3369" i="4"/>
  <c r="Q3370" i="4"/>
  <c r="R3370" i="4"/>
  <c r="Q3371" i="4"/>
  <c r="R3371" i="4"/>
  <c r="Q3372" i="4"/>
  <c r="R3372" i="4"/>
  <c r="Q3373" i="4"/>
  <c r="R3373" i="4"/>
  <c r="Q3374" i="4"/>
  <c r="R3374" i="4"/>
  <c r="Q3375" i="4"/>
  <c r="R3375" i="4"/>
  <c r="Q3376" i="4"/>
  <c r="R3376" i="4"/>
  <c r="Q3377" i="4"/>
  <c r="R3377" i="4"/>
  <c r="Q3378" i="4"/>
  <c r="R3378" i="4"/>
  <c r="Q3379" i="4"/>
  <c r="R3379" i="4"/>
  <c r="Q3380" i="4"/>
  <c r="R3380" i="4"/>
  <c r="Q3381" i="4"/>
  <c r="R3381" i="4"/>
  <c r="Q3382" i="4"/>
  <c r="R3382" i="4"/>
  <c r="Q3383" i="4"/>
  <c r="R3383" i="4"/>
  <c r="Q3384" i="4"/>
  <c r="R3384" i="4"/>
  <c r="Q3385" i="4"/>
  <c r="R3385" i="4"/>
  <c r="Q3386" i="4"/>
  <c r="R3386" i="4"/>
  <c r="Q3387" i="4"/>
  <c r="R3387" i="4"/>
  <c r="Q3388" i="4"/>
  <c r="R3388" i="4"/>
  <c r="Q3389" i="4"/>
  <c r="R3389" i="4"/>
  <c r="Q3390" i="4"/>
  <c r="R3390" i="4"/>
  <c r="Q3391" i="4"/>
  <c r="R3391" i="4"/>
  <c r="Q3392" i="4"/>
  <c r="R3392" i="4"/>
  <c r="Q3393" i="4"/>
  <c r="R3393" i="4"/>
  <c r="Q3394" i="4"/>
  <c r="R3394" i="4"/>
  <c r="Q3395" i="4"/>
  <c r="R3395" i="4"/>
  <c r="Q3396" i="4"/>
  <c r="R3396" i="4"/>
  <c r="Q3397" i="4"/>
  <c r="R3397" i="4"/>
  <c r="Q3398" i="4"/>
  <c r="R3398" i="4"/>
  <c r="Q3399" i="4"/>
  <c r="R3399" i="4"/>
  <c r="Q3400" i="4"/>
  <c r="R3400" i="4"/>
  <c r="Q3401" i="4"/>
  <c r="R3401" i="4"/>
  <c r="Q3402" i="4"/>
  <c r="R3402" i="4"/>
  <c r="Q3403" i="4"/>
  <c r="R3403" i="4"/>
  <c r="Q3404" i="4"/>
  <c r="R3404" i="4"/>
  <c r="Q3405" i="4"/>
  <c r="R3405" i="4"/>
  <c r="Q3406" i="4"/>
  <c r="R3406" i="4"/>
  <c r="Q3407" i="4"/>
  <c r="R3407" i="4"/>
  <c r="Q3408" i="4"/>
  <c r="R3408" i="4"/>
  <c r="Q3409" i="4"/>
  <c r="R3409" i="4"/>
  <c r="Q3410" i="4"/>
  <c r="R3410" i="4"/>
  <c r="Q3411" i="4"/>
  <c r="R3411" i="4"/>
  <c r="Q3412" i="4"/>
  <c r="R3412" i="4"/>
  <c r="Q3413" i="4"/>
  <c r="R3413" i="4"/>
  <c r="Q3414" i="4"/>
  <c r="R3414" i="4"/>
  <c r="Q3415" i="4"/>
  <c r="R3415" i="4"/>
  <c r="Q3416" i="4"/>
  <c r="R3416" i="4"/>
  <c r="Q3417" i="4"/>
  <c r="R3417" i="4"/>
  <c r="Q3418" i="4"/>
  <c r="R3418" i="4"/>
  <c r="Q3419" i="4"/>
  <c r="R3419" i="4"/>
  <c r="Q3420" i="4"/>
  <c r="R3420" i="4"/>
  <c r="Q3421" i="4"/>
  <c r="R3421" i="4"/>
  <c r="Q3422" i="4"/>
  <c r="R3422" i="4"/>
  <c r="Q3423" i="4"/>
  <c r="R3423" i="4"/>
  <c r="Q3424" i="4"/>
  <c r="R3424" i="4"/>
  <c r="Q3425" i="4"/>
  <c r="R3425" i="4"/>
  <c r="Q3426" i="4"/>
  <c r="R3426" i="4"/>
  <c r="Q3427" i="4"/>
  <c r="R3427" i="4"/>
  <c r="Q3428" i="4"/>
  <c r="R3428" i="4"/>
  <c r="Q3429" i="4"/>
  <c r="R3429" i="4"/>
  <c r="Q3430" i="4"/>
  <c r="R3430" i="4"/>
  <c r="Q3431" i="4"/>
  <c r="R3431" i="4"/>
  <c r="Q3432" i="4"/>
  <c r="R3432" i="4"/>
  <c r="Q3433" i="4"/>
  <c r="R3433" i="4"/>
  <c r="Q3434" i="4"/>
  <c r="R3434" i="4"/>
  <c r="Q3435" i="4"/>
  <c r="R3435" i="4"/>
  <c r="Q3436" i="4"/>
  <c r="R3436" i="4"/>
  <c r="Q3437" i="4"/>
  <c r="R3437" i="4"/>
  <c r="Q3438" i="4"/>
  <c r="R3438" i="4"/>
  <c r="Q3439" i="4"/>
  <c r="R3439" i="4"/>
  <c r="Q3440" i="4"/>
  <c r="R3440" i="4"/>
  <c r="Q3441" i="4"/>
  <c r="R3441" i="4"/>
  <c r="Q3442" i="4"/>
  <c r="R3442" i="4"/>
  <c r="Q3443" i="4"/>
  <c r="R3443" i="4"/>
  <c r="Q3444" i="4"/>
  <c r="R3444" i="4"/>
  <c r="Q3445" i="4"/>
  <c r="R3445" i="4"/>
  <c r="Q3446" i="4"/>
  <c r="R3446" i="4"/>
  <c r="Q3447" i="4"/>
  <c r="R3447" i="4"/>
  <c r="Q3448" i="4"/>
  <c r="R3448" i="4"/>
  <c r="Q3449" i="4"/>
  <c r="R3449" i="4"/>
  <c r="Q3450" i="4"/>
  <c r="R3450" i="4"/>
  <c r="Q3451" i="4"/>
  <c r="R3451" i="4"/>
  <c r="Q3452" i="4"/>
  <c r="R3452" i="4"/>
  <c r="Q3453" i="4"/>
  <c r="R3453" i="4"/>
  <c r="Q3454" i="4"/>
  <c r="R3454" i="4"/>
  <c r="Q3455" i="4"/>
  <c r="R3455" i="4"/>
  <c r="Q3456" i="4"/>
  <c r="R3456" i="4"/>
  <c r="Q3457" i="4"/>
  <c r="R3457" i="4"/>
  <c r="Q3458" i="4"/>
  <c r="R3458" i="4"/>
  <c r="Q3459" i="4"/>
  <c r="R3459" i="4"/>
  <c r="Q3460" i="4"/>
  <c r="R3460" i="4"/>
  <c r="Q3461" i="4"/>
  <c r="R3461" i="4"/>
  <c r="Q3462" i="4"/>
  <c r="R3462" i="4"/>
  <c r="Q3463" i="4"/>
  <c r="R3463" i="4"/>
  <c r="Q3464" i="4"/>
  <c r="R3464" i="4"/>
  <c r="Q3465" i="4"/>
  <c r="R3465" i="4"/>
  <c r="Q3466" i="4"/>
  <c r="R3466" i="4"/>
  <c r="Q3467" i="4"/>
  <c r="R3467" i="4"/>
  <c r="Q3468" i="4"/>
  <c r="R3468" i="4"/>
  <c r="Q3469" i="4"/>
  <c r="R3469" i="4"/>
  <c r="Q3470" i="4"/>
  <c r="R3470" i="4"/>
  <c r="Q3471" i="4"/>
  <c r="R3471" i="4"/>
  <c r="Q3472" i="4"/>
  <c r="R3472" i="4"/>
  <c r="Q3473" i="4"/>
  <c r="R3473" i="4"/>
  <c r="Q3474" i="4"/>
  <c r="R3474" i="4"/>
  <c r="Q3475" i="4"/>
  <c r="R3475" i="4"/>
  <c r="Q3476" i="4"/>
  <c r="R3476" i="4"/>
  <c r="Q3477" i="4"/>
  <c r="R3477" i="4"/>
  <c r="Q3478" i="4"/>
  <c r="R3478" i="4"/>
  <c r="Q3479" i="4"/>
  <c r="R3479" i="4"/>
  <c r="Q3480" i="4"/>
  <c r="R3480" i="4"/>
  <c r="Q3481" i="4"/>
  <c r="R3481" i="4"/>
  <c r="Q3482" i="4"/>
  <c r="R3482" i="4"/>
  <c r="Q3483" i="4"/>
  <c r="R3483" i="4"/>
  <c r="Q3484" i="4"/>
  <c r="R3484" i="4"/>
  <c r="Q3485" i="4"/>
  <c r="R3485" i="4"/>
  <c r="Q3486" i="4"/>
  <c r="R3486" i="4"/>
  <c r="Q3487" i="4"/>
  <c r="R3487" i="4"/>
  <c r="Q3488" i="4"/>
  <c r="R3488" i="4"/>
  <c r="Q3489" i="4"/>
  <c r="R3489" i="4"/>
  <c r="Q3490" i="4"/>
  <c r="R3490" i="4"/>
  <c r="Q3491" i="4"/>
  <c r="R3491" i="4"/>
  <c r="Q3492" i="4"/>
  <c r="R3492" i="4"/>
  <c r="Q3493" i="4"/>
  <c r="R3493" i="4"/>
  <c r="Q3494" i="4"/>
  <c r="R3494" i="4"/>
  <c r="Q3495" i="4"/>
  <c r="R3495" i="4"/>
  <c r="Q3496" i="4"/>
  <c r="R3496" i="4"/>
  <c r="Q3497" i="4"/>
  <c r="R3497" i="4"/>
  <c r="Q3498" i="4"/>
  <c r="R3498" i="4"/>
  <c r="Q3499" i="4"/>
  <c r="R3499" i="4"/>
  <c r="Q3500" i="4"/>
  <c r="R3500" i="4"/>
  <c r="Q3501" i="4"/>
  <c r="R3501" i="4"/>
  <c r="Q3502" i="4"/>
  <c r="R3502" i="4"/>
  <c r="Q3503" i="4"/>
  <c r="R3503" i="4"/>
  <c r="Q3504" i="4"/>
  <c r="R3504" i="4"/>
  <c r="Q3505" i="4"/>
  <c r="R3505" i="4"/>
  <c r="Q3506" i="4"/>
  <c r="R3506" i="4"/>
  <c r="Q3507" i="4"/>
  <c r="R3507" i="4"/>
  <c r="Q3508" i="4"/>
  <c r="R3508" i="4"/>
  <c r="Q3509" i="4"/>
  <c r="R3509" i="4"/>
  <c r="Q3510" i="4"/>
  <c r="R3510" i="4"/>
  <c r="Q3511" i="4"/>
  <c r="R3511" i="4"/>
  <c r="Q3512" i="4"/>
  <c r="R3512" i="4"/>
  <c r="Q3513" i="4"/>
  <c r="R3513" i="4"/>
  <c r="Q3514" i="4"/>
  <c r="R3514" i="4"/>
  <c r="Q3515" i="4"/>
  <c r="R3515" i="4"/>
  <c r="Q3516" i="4"/>
  <c r="R3516" i="4"/>
  <c r="Q3517" i="4"/>
  <c r="R3517" i="4"/>
  <c r="Q3518" i="4"/>
  <c r="R3518" i="4"/>
  <c r="Q3519" i="4"/>
  <c r="R3519" i="4"/>
  <c r="Q3520" i="4"/>
  <c r="R3520" i="4"/>
  <c r="Q3521" i="4"/>
  <c r="R3521" i="4"/>
  <c r="Q3522" i="4"/>
  <c r="R3522" i="4"/>
  <c r="Q3523" i="4"/>
  <c r="R3523" i="4"/>
  <c r="Q3524" i="4"/>
  <c r="R3524" i="4"/>
  <c r="Q3525" i="4"/>
  <c r="R3525" i="4"/>
  <c r="Q3526" i="4"/>
  <c r="R3526" i="4"/>
  <c r="Q3527" i="4"/>
  <c r="R3527" i="4"/>
  <c r="Q3528" i="4"/>
  <c r="R3528" i="4"/>
  <c r="Q3529" i="4"/>
  <c r="R3529" i="4"/>
  <c r="Q3530" i="4"/>
  <c r="R3530" i="4"/>
  <c r="Q3531" i="4"/>
  <c r="R3531" i="4"/>
  <c r="Q3532" i="4"/>
  <c r="R3532" i="4"/>
  <c r="Q3533" i="4"/>
  <c r="R3533" i="4"/>
  <c r="Q3534" i="4"/>
  <c r="R3534" i="4"/>
  <c r="Q3535" i="4"/>
  <c r="R3535" i="4"/>
  <c r="Q3536" i="4"/>
  <c r="R3536" i="4"/>
  <c r="Q3537" i="4"/>
  <c r="R3537" i="4"/>
  <c r="Q3538" i="4"/>
  <c r="R3538" i="4"/>
  <c r="Q3539" i="4"/>
  <c r="R3539" i="4"/>
  <c r="Q3540" i="4"/>
  <c r="R3540" i="4"/>
  <c r="Q3541" i="4"/>
  <c r="R3541" i="4"/>
  <c r="Q3542" i="4"/>
  <c r="R3542" i="4"/>
  <c r="Q3543" i="4"/>
  <c r="R3543" i="4"/>
  <c r="Q3544" i="4"/>
  <c r="R3544" i="4"/>
  <c r="Q3545" i="4"/>
  <c r="R3545" i="4"/>
  <c r="Q3546" i="4"/>
  <c r="R3546" i="4"/>
  <c r="Q3547" i="4"/>
  <c r="R3547" i="4"/>
  <c r="Q3548" i="4"/>
  <c r="R3548" i="4"/>
  <c r="Q3549" i="4"/>
  <c r="R3549" i="4"/>
  <c r="Q3550" i="4"/>
  <c r="R3550" i="4"/>
  <c r="Q3551" i="4"/>
  <c r="R3551" i="4"/>
  <c r="Q3552" i="4"/>
  <c r="R3552" i="4"/>
  <c r="Q3553" i="4"/>
  <c r="R3553" i="4"/>
  <c r="Q3554" i="4"/>
  <c r="R3554" i="4"/>
  <c r="Q3555" i="4"/>
  <c r="R3555" i="4"/>
  <c r="Q3556" i="4"/>
  <c r="R3556" i="4"/>
  <c r="Q3557" i="4"/>
  <c r="R3557" i="4"/>
  <c r="Q3558" i="4"/>
  <c r="R3558" i="4"/>
  <c r="Q3559" i="4"/>
  <c r="R3559" i="4"/>
  <c r="Q3560" i="4"/>
  <c r="R3560" i="4"/>
  <c r="Q3561" i="4"/>
  <c r="R3561" i="4"/>
  <c r="Q3562" i="4"/>
  <c r="R3562" i="4"/>
  <c r="Q3563" i="4"/>
  <c r="R3563" i="4"/>
  <c r="Q3564" i="4"/>
  <c r="R3564" i="4"/>
  <c r="Q3565" i="4"/>
  <c r="R3565" i="4"/>
  <c r="Q3566" i="4"/>
  <c r="R3566" i="4"/>
  <c r="Q3567" i="4"/>
  <c r="R3567" i="4"/>
  <c r="Q3568" i="4"/>
  <c r="R3568" i="4"/>
  <c r="Q3569" i="4"/>
  <c r="R3569" i="4"/>
  <c r="Q3570" i="4"/>
  <c r="R3570" i="4"/>
  <c r="Q3571" i="4"/>
  <c r="R3571" i="4"/>
  <c r="Q3572" i="4"/>
  <c r="R3572" i="4"/>
  <c r="Q3573" i="4"/>
  <c r="R3573" i="4"/>
  <c r="Q3574" i="4"/>
  <c r="R3574" i="4"/>
  <c r="Q3575" i="4"/>
  <c r="R3575" i="4"/>
  <c r="Q3576" i="4"/>
  <c r="R3576" i="4"/>
  <c r="Q3577" i="4"/>
  <c r="R3577" i="4"/>
  <c r="Q3578" i="4"/>
  <c r="R3578" i="4"/>
  <c r="Q3579" i="4"/>
  <c r="R3579" i="4"/>
  <c r="Q3580" i="4"/>
  <c r="R3580" i="4"/>
  <c r="Q3581" i="4"/>
  <c r="R3581" i="4"/>
  <c r="Q3582" i="4"/>
  <c r="R3582" i="4"/>
  <c r="Q3583" i="4"/>
  <c r="R3583" i="4"/>
  <c r="Q3584" i="4"/>
  <c r="R3584" i="4"/>
  <c r="Q3585" i="4"/>
  <c r="R3585" i="4"/>
  <c r="Q3586" i="4"/>
  <c r="R3586" i="4"/>
  <c r="Q3587" i="4"/>
  <c r="R3587" i="4"/>
  <c r="Q3588" i="4"/>
  <c r="R3588" i="4"/>
  <c r="Q3589" i="4"/>
  <c r="R3589" i="4"/>
  <c r="Q3590" i="4"/>
  <c r="R3590" i="4"/>
  <c r="Q3591" i="4"/>
  <c r="R3591" i="4"/>
  <c r="Q3592" i="4"/>
  <c r="R3592" i="4"/>
  <c r="Q3593" i="4"/>
  <c r="R3593" i="4"/>
  <c r="Q3594" i="4"/>
  <c r="R3594" i="4"/>
  <c r="Q3595" i="4"/>
  <c r="R3595" i="4"/>
  <c r="Q3596" i="4"/>
  <c r="R3596" i="4"/>
  <c r="Q3597" i="4"/>
  <c r="R3597" i="4"/>
  <c r="Q3598" i="4"/>
  <c r="R3598" i="4"/>
  <c r="Q3599" i="4"/>
  <c r="R3599" i="4"/>
  <c r="Q3600" i="4"/>
  <c r="R3600" i="4"/>
  <c r="Q3601" i="4"/>
  <c r="R3601" i="4"/>
  <c r="Q3602" i="4"/>
  <c r="R3602" i="4"/>
  <c r="Q3603" i="4"/>
  <c r="R3603" i="4"/>
  <c r="Q3604" i="4"/>
  <c r="R3604" i="4"/>
  <c r="Q3605" i="4"/>
  <c r="R3605" i="4"/>
  <c r="Q3606" i="4"/>
  <c r="R3606" i="4"/>
  <c r="Q3607" i="4"/>
  <c r="R3607" i="4"/>
  <c r="Q3608" i="4"/>
  <c r="R3608" i="4"/>
  <c r="Q3609" i="4"/>
  <c r="R3609" i="4"/>
  <c r="Q3610" i="4"/>
  <c r="R3610" i="4"/>
  <c r="Q3611" i="4"/>
  <c r="R3611" i="4"/>
  <c r="Q3612" i="4"/>
  <c r="R3612" i="4"/>
  <c r="Q3613" i="4"/>
  <c r="R3613" i="4"/>
  <c r="Q3614" i="4"/>
  <c r="R3614" i="4"/>
  <c r="Q3615" i="4"/>
  <c r="R3615" i="4"/>
  <c r="Q3616" i="4"/>
  <c r="R3616" i="4"/>
  <c r="Q3617" i="4"/>
  <c r="R3617" i="4"/>
  <c r="Q3618" i="4"/>
  <c r="R3618" i="4"/>
  <c r="Q3619" i="4"/>
  <c r="R3619" i="4"/>
  <c r="Q3620" i="4"/>
  <c r="R3620" i="4"/>
  <c r="Q3621" i="4"/>
  <c r="R3621" i="4"/>
  <c r="Q3622" i="4"/>
  <c r="R3622" i="4"/>
  <c r="Q3623" i="4"/>
  <c r="R3623" i="4"/>
  <c r="Q3624" i="4"/>
  <c r="R3624" i="4"/>
  <c r="Q3625" i="4"/>
  <c r="R3625" i="4"/>
  <c r="Q3626" i="4"/>
  <c r="R3626" i="4"/>
  <c r="Q3627" i="4"/>
  <c r="R3627" i="4"/>
  <c r="Q3628" i="4"/>
  <c r="R3628" i="4"/>
  <c r="Q3629" i="4"/>
  <c r="R3629" i="4"/>
  <c r="Q3630" i="4"/>
  <c r="R3630" i="4"/>
  <c r="Q3631" i="4"/>
  <c r="R3631" i="4"/>
  <c r="Q3632" i="4"/>
  <c r="R3632" i="4"/>
  <c r="Q3633" i="4"/>
  <c r="R3633" i="4"/>
  <c r="Q3634" i="4"/>
  <c r="R3634" i="4"/>
  <c r="Q3635" i="4"/>
  <c r="R3635" i="4"/>
  <c r="Q3636" i="4"/>
  <c r="R3636" i="4"/>
  <c r="Q3637" i="4"/>
  <c r="R3637" i="4"/>
  <c r="Q3638" i="4"/>
  <c r="R3638" i="4"/>
  <c r="Q3639" i="4"/>
  <c r="R3639" i="4"/>
  <c r="Q3640" i="4"/>
  <c r="R3640" i="4"/>
  <c r="Q3641" i="4"/>
  <c r="R3641" i="4"/>
  <c r="Q3642" i="4"/>
  <c r="R3642" i="4"/>
  <c r="Q3643" i="4"/>
  <c r="R3643" i="4"/>
  <c r="Q3644" i="4"/>
  <c r="R3644" i="4"/>
  <c r="Q3645" i="4"/>
  <c r="R3645" i="4"/>
  <c r="Q3646" i="4"/>
  <c r="R3646" i="4"/>
  <c r="Q3647" i="4"/>
  <c r="R3647" i="4"/>
  <c r="Q3648" i="4"/>
  <c r="R3648" i="4"/>
  <c r="Q3649" i="4"/>
  <c r="R3649" i="4"/>
  <c r="Q3650" i="4"/>
  <c r="R3650" i="4"/>
  <c r="Q3651" i="4"/>
  <c r="R3651" i="4"/>
  <c r="Q3652" i="4"/>
  <c r="R3652" i="4"/>
  <c r="Q3653" i="4"/>
  <c r="R3653" i="4"/>
  <c r="Q3654" i="4"/>
  <c r="R3654" i="4"/>
  <c r="Q3655" i="4"/>
  <c r="R3655" i="4"/>
  <c r="Q3656" i="4"/>
  <c r="R3656" i="4"/>
  <c r="Q3657" i="4"/>
  <c r="R3657" i="4"/>
  <c r="Q3658" i="4"/>
  <c r="R3658" i="4"/>
  <c r="Q3659" i="4"/>
  <c r="R3659" i="4"/>
  <c r="Q3660" i="4"/>
  <c r="R3660" i="4"/>
  <c r="Q3661" i="4"/>
  <c r="R3661" i="4"/>
  <c r="Q3662" i="4"/>
  <c r="R3662" i="4"/>
  <c r="Q3663" i="4"/>
  <c r="R3663" i="4"/>
  <c r="Q3664" i="4"/>
  <c r="R3664" i="4"/>
  <c r="Q3665" i="4"/>
  <c r="R3665" i="4"/>
  <c r="Q3666" i="4"/>
  <c r="R3666" i="4"/>
  <c r="Q3667" i="4"/>
  <c r="R3667" i="4"/>
  <c r="Q3668" i="4"/>
  <c r="R3668" i="4"/>
  <c r="Q3669" i="4"/>
  <c r="R3669" i="4"/>
  <c r="Q3670" i="4"/>
  <c r="R3670" i="4"/>
  <c r="Q3671" i="4"/>
  <c r="R3671" i="4"/>
  <c r="Q3672" i="4"/>
  <c r="R3672" i="4"/>
  <c r="Q3673" i="4"/>
  <c r="R3673" i="4"/>
  <c r="Q3674" i="4"/>
  <c r="R3674" i="4"/>
  <c r="Q3675" i="4"/>
  <c r="R3675" i="4"/>
  <c r="Q3676" i="4"/>
  <c r="R3676" i="4"/>
  <c r="Q3677" i="4"/>
  <c r="R3677" i="4"/>
  <c r="Q3678" i="4"/>
  <c r="R3678" i="4"/>
  <c r="Q3679" i="4"/>
  <c r="R3679" i="4"/>
  <c r="Q3680" i="4"/>
  <c r="R3680" i="4"/>
  <c r="Q3681" i="4"/>
  <c r="R3681" i="4"/>
  <c r="Q3682" i="4"/>
  <c r="R3682" i="4"/>
  <c r="Q3683" i="4"/>
  <c r="R3683" i="4"/>
  <c r="Q3684" i="4"/>
  <c r="R3684" i="4"/>
  <c r="Q3685" i="4"/>
  <c r="R3685" i="4"/>
  <c r="Q3686" i="4"/>
  <c r="R3686" i="4"/>
  <c r="Q3687" i="4"/>
  <c r="R3687" i="4"/>
  <c r="Q3688" i="4"/>
  <c r="R3688" i="4"/>
  <c r="Q3689" i="4"/>
  <c r="R3689" i="4"/>
  <c r="Q3690" i="4"/>
  <c r="R3690" i="4"/>
  <c r="Q3691" i="4"/>
  <c r="R3691" i="4"/>
  <c r="Q3692" i="4"/>
  <c r="R3692" i="4"/>
  <c r="Q3693" i="4"/>
  <c r="R3693" i="4"/>
  <c r="Q3694" i="4"/>
  <c r="R3694" i="4"/>
  <c r="Q3695" i="4"/>
  <c r="R3695" i="4"/>
  <c r="Q3696" i="4"/>
  <c r="R3696" i="4"/>
  <c r="Q3697" i="4"/>
  <c r="R3697" i="4"/>
  <c r="Q3698" i="4"/>
  <c r="R3698" i="4"/>
  <c r="Q3699" i="4"/>
  <c r="R3699" i="4"/>
  <c r="Q3700" i="4"/>
  <c r="R3700" i="4"/>
  <c r="Q3701" i="4"/>
  <c r="R3701" i="4"/>
  <c r="Q3702" i="4"/>
  <c r="R3702" i="4"/>
  <c r="Q3703" i="4"/>
  <c r="R3703" i="4"/>
  <c r="Q3704" i="4"/>
  <c r="R3704" i="4"/>
  <c r="Q3705" i="4"/>
  <c r="R3705" i="4"/>
  <c r="Q3706" i="4"/>
  <c r="R3706" i="4"/>
  <c r="Q3707" i="4"/>
  <c r="R3707" i="4"/>
  <c r="Q3708" i="4"/>
  <c r="R3708" i="4"/>
  <c r="Q3709" i="4"/>
  <c r="R3709" i="4"/>
  <c r="Q3710" i="4"/>
  <c r="R3710" i="4"/>
  <c r="Q3711" i="4"/>
  <c r="R3711" i="4"/>
  <c r="Q3712" i="4"/>
  <c r="R3712" i="4"/>
  <c r="Q3713" i="4"/>
  <c r="R3713" i="4"/>
  <c r="Q3714" i="4"/>
  <c r="R3714" i="4"/>
  <c r="Q3715" i="4"/>
  <c r="R3715" i="4"/>
  <c r="Q3716" i="4"/>
  <c r="R3716" i="4"/>
  <c r="Q3717" i="4"/>
  <c r="R3717" i="4"/>
  <c r="Q3718" i="4"/>
  <c r="R3718" i="4"/>
  <c r="Q3719" i="4"/>
  <c r="R3719" i="4"/>
  <c r="Q3720" i="4"/>
  <c r="R3720" i="4"/>
  <c r="Q3721" i="4"/>
  <c r="R3721" i="4"/>
  <c r="Q3722" i="4"/>
  <c r="R3722" i="4"/>
  <c r="Q3723" i="4"/>
  <c r="R3723" i="4"/>
  <c r="Q3724" i="4"/>
  <c r="R3724" i="4"/>
  <c r="Q3725" i="4"/>
  <c r="R3725" i="4"/>
  <c r="Q3726" i="4"/>
  <c r="R3726" i="4"/>
  <c r="Q3727" i="4"/>
  <c r="R3727" i="4"/>
  <c r="Q3728" i="4"/>
  <c r="R3728" i="4"/>
  <c r="Q3729" i="4"/>
  <c r="R3729" i="4"/>
  <c r="Q3730" i="4"/>
  <c r="R3730" i="4"/>
  <c r="Q3731" i="4"/>
  <c r="R3731" i="4"/>
  <c r="Q3732" i="4"/>
  <c r="R3732" i="4"/>
  <c r="Q3733" i="4"/>
  <c r="R3733" i="4"/>
  <c r="Q3734" i="4"/>
  <c r="R3734" i="4"/>
  <c r="Q3735" i="4"/>
  <c r="R3735" i="4"/>
  <c r="Q3736" i="4"/>
  <c r="R3736" i="4"/>
  <c r="Q3737" i="4"/>
  <c r="R3737" i="4"/>
  <c r="Q3738" i="4"/>
  <c r="R3738" i="4"/>
  <c r="Q3739" i="4"/>
  <c r="R3739" i="4"/>
  <c r="Q3740" i="4"/>
  <c r="R3740" i="4"/>
  <c r="Q3741" i="4"/>
  <c r="R3741" i="4"/>
  <c r="Q3742" i="4"/>
  <c r="R3742" i="4"/>
  <c r="Q3743" i="4"/>
  <c r="R3743" i="4"/>
  <c r="Q3744" i="4"/>
  <c r="R3744" i="4"/>
  <c r="Q3745" i="4"/>
  <c r="R3745" i="4"/>
  <c r="Q3746" i="4"/>
  <c r="R3746" i="4"/>
  <c r="Q3747" i="4"/>
  <c r="R3747" i="4"/>
  <c r="Q3748" i="4"/>
  <c r="R3748" i="4"/>
  <c r="Q3749" i="4"/>
  <c r="R3749" i="4"/>
  <c r="Q3750" i="4"/>
  <c r="R3750" i="4"/>
  <c r="Q3751" i="4"/>
  <c r="R3751" i="4"/>
  <c r="Q3752" i="4"/>
  <c r="R3752" i="4"/>
  <c r="Q3753" i="4"/>
  <c r="R3753" i="4"/>
  <c r="Q3754" i="4"/>
  <c r="R3754" i="4"/>
  <c r="Q3755" i="4"/>
  <c r="R3755" i="4"/>
  <c r="Q3756" i="4"/>
  <c r="R3756" i="4"/>
  <c r="Q3757" i="4"/>
  <c r="R3757" i="4"/>
  <c r="Q3758" i="4"/>
  <c r="R3758" i="4"/>
  <c r="Q3759" i="4"/>
  <c r="R3759" i="4"/>
  <c r="Q3760" i="4"/>
  <c r="R3760" i="4"/>
  <c r="Q3761" i="4"/>
  <c r="R3761" i="4"/>
  <c r="Q3762" i="4"/>
  <c r="R3762" i="4"/>
  <c r="Q3763" i="4"/>
  <c r="R3763" i="4"/>
  <c r="Q3764" i="4"/>
  <c r="R3764" i="4"/>
  <c r="Q3765" i="4"/>
  <c r="R3765" i="4"/>
  <c r="Q3766" i="4"/>
  <c r="R3766" i="4"/>
  <c r="Q3767" i="4"/>
  <c r="R3767" i="4"/>
  <c r="Q3768" i="4"/>
  <c r="R3768" i="4"/>
  <c r="Q3769" i="4"/>
  <c r="R3769" i="4"/>
  <c r="Q3770" i="4"/>
  <c r="R3770" i="4"/>
  <c r="Q3771" i="4"/>
  <c r="R3771" i="4"/>
  <c r="Q3772" i="4"/>
  <c r="R3772" i="4"/>
  <c r="Q3773" i="4"/>
  <c r="R3773" i="4"/>
  <c r="Q3774" i="4"/>
  <c r="R3774" i="4"/>
  <c r="Q3775" i="4"/>
  <c r="R3775" i="4"/>
  <c r="Q3776" i="4"/>
  <c r="R3776" i="4"/>
  <c r="Q3777" i="4"/>
  <c r="R3777" i="4"/>
  <c r="Q3778" i="4"/>
  <c r="R3778" i="4"/>
  <c r="Q3779" i="4"/>
  <c r="R3779" i="4"/>
  <c r="Q3780" i="4"/>
  <c r="R3780" i="4"/>
  <c r="Q3781" i="4"/>
  <c r="R3781" i="4"/>
  <c r="Q3782" i="4"/>
  <c r="R3782" i="4"/>
  <c r="Q3783" i="4"/>
  <c r="R3783" i="4"/>
  <c r="Q3784" i="4"/>
  <c r="R3784" i="4"/>
  <c r="Q3785" i="4"/>
  <c r="R3785" i="4"/>
  <c r="Q3786" i="4"/>
  <c r="R3786" i="4"/>
  <c r="Q3787" i="4"/>
  <c r="R3787" i="4"/>
  <c r="Q3788" i="4"/>
  <c r="R3788" i="4"/>
  <c r="Q3789" i="4"/>
  <c r="R3789" i="4"/>
  <c r="Q3790" i="4"/>
  <c r="R3790" i="4"/>
  <c r="Q3791" i="4"/>
  <c r="R3791" i="4"/>
  <c r="Q3792" i="4"/>
  <c r="R3792" i="4"/>
  <c r="Q3793" i="4"/>
  <c r="R3793" i="4"/>
  <c r="Q3794" i="4"/>
  <c r="R3794" i="4"/>
  <c r="Q3795" i="4"/>
  <c r="R3795" i="4"/>
  <c r="Q3796" i="4"/>
  <c r="R3796" i="4"/>
  <c r="Q3797" i="4"/>
  <c r="R3797" i="4"/>
  <c r="Q3798" i="4"/>
  <c r="R3798" i="4"/>
  <c r="Q3799" i="4"/>
  <c r="R3799" i="4"/>
  <c r="Q3800" i="4"/>
  <c r="R3800" i="4"/>
  <c r="Q3801" i="4"/>
  <c r="R3801" i="4"/>
  <c r="Q3802" i="4"/>
  <c r="R3802" i="4"/>
  <c r="Q3803" i="4"/>
  <c r="R3803" i="4"/>
  <c r="Q3804" i="4"/>
  <c r="R3804" i="4"/>
  <c r="Q3805" i="4"/>
  <c r="R3805" i="4"/>
  <c r="Q3806" i="4"/>
  <c r="R3806" i="4"/>
  <c r="Q3807" i="4"/>
  <c r="R3807" i="4"/>
  <c r="Q3808" i="4"/>
  <c r="R3808" i="4"/>
  <c r="Q3809" i="4"/>
  <c r="R3809" i="4"/>
  <c r="Q3810" i="4"/>
  <c r="R3810" i="4"/>
  <c r="Q3811" i="4"/>
  <c r="R3811" i="4"/>
  <c r="Q3812" i="4"/>
  <c r="R3812" i="4"/>
  <c r="Q3813" i="4"/>
  <c r="R3813" i="4"/>
  <c r="Q3814" i="4"/>
  <c r="R3814" i="4"/>
  <c r="Q3815" i="4"/>
  <c r="R3815" i="4"/>
  <c r="Q3816" i="4"/>
  <c r="R3816" i="4"/>
  <c r="Q3817" i="4"/>
  <c r="R3817" i="4"/>
  <c r="Q3818" i="4"/>
  <c r="R3818" i="4"/>
  <c r="Q3819" i="4"/>
  <c r="R3819" i="4"/>
  <c r="Q3820" i="4"/>
  <c r="R3820" i="4"/>
  <c r="Q3821" i="4"/>
  <c r="R3821" i="4"/>
  <c r="Q3822" i="4"/>
  <c r="R3822" i="4"/>
  <c r="Q3823" i="4"/>
  <c r="R3823" i="4"/>
  <c r="Q3824" i="4"/>
  <c r="R3824" i="4"/>
  <c r="Q3825" i="4"/>
  <c r="R3825" i="4"/>
  <c r="Q3826" i="4"/>
  <c r="R3826" i="4"/>
  <c r="Q3827" i="4"/>
  <c r="R3827" i="4"/>
  <c r="Q3828" i="4"/>
  <c r="R3828" i="4"/>
  <c r="Q3829" i="4"/>
  <c r="R3829" i="4"/>
  <c r="Q3830" i="4"/>
  <c r="R3830" i="4"/>
  <c r="Q3831" i="4"/>
  <c r="R3831" i="4"/>
  <c r="Q3832" i="4"/>
  <c r="R3832" i="4"/>
  <c r="Q3833" i="4"/>
  <c r="R3833" i="4"/>
  <c r="Q3834" i="4"/>
  <c r="R3834" i="4"/>
  <c r="Q3835" i="4"/>
  <c r="R3835" i="4"/>
  <c r="Q3836" i="4"/>
  <c r="R3836" i="4"/>
  <c r="Q3837" i="4"/>
  <c r="R3837" i="4"/>
  <c r="Q3838" i="4"/>
  <c r="R3838" i="4"/>
  <c r="Q3839" i="4"/>
  <c r="R3839" i="4"/>
  <c r="Q3840" i="4"/>
  <c r="R3840" i="4"/>
  <c r="Q3841" i="4"/>
  <c r="R3841" i="4"/>
  <c r="Q3842" i="4"/>
  <c r="R3842" i="4"/>
  <c r="Q3843" i="4"/>
  <c r="R3843" i="4"/>
  <c r="Q3844" i="4"/>
  <c r="R3844" i="4"/>
  <c r="Q3845" i="4"/>
  <c r="R3845" i="4"/>
  <c r="Q3846" i="4"/>
  <c r="R3846" i="4"/>
  <c r="Q3847" i="4"/>
  <c r="R3847" i="4"/>
  <c r="Q3848" i="4"/>
  <c r="R3848" i="4"/>
  <c r="Q3849" i="4"/>
  <c r="R3849" i="4"/>
  <c r="Q3850" i="4"/>
  <c r="R3850" i="4"/>
  <c r="Q3851" i="4"/>
  <c r="R3851" i="4"/>
  <c r="Q3852" i="4"/>
  <c r="R3852" i="4"/>
  <c r="Q3853" i="4"/>
  <c r="R3853" i="4"/>
  <c r="Q3854" i="4"/>
  <c r="R3854" i="4"/>
  <c r="Q3855" i="4"/>
  <c r="R3855" i="4"/>
  <c r="Q3856" i="4"/>
  <c r="R3856" i="4"/>
  <c r="Q3857" i="4"/>
  <c r="R3857" i="4"/>
  <c r="Q3858" i="4"/>
  <c r="R3858" i="4"/>
  <c r="Q3859" i="4"/>
  <c r="R3859" i="4"/>
  <c r="Q3860" i="4"/>
  <c r="R3860" i="4"/>
  <c r="Q3861" i="4"/>
  <c r="R3861" i="4"/>
  <c r="Q3862" i="4"/>
  <c r="R3862" i="4"/>
  <c r="Q3863" i="4"/>
  <c r="R3863" i="4"/>
  <c r="Q3864" i="4"/>
  <c r="R3864" i="4"/>
  <c r="Q3865" i="4"/>
  <c r="R3865" i="4"/>
  <c r="Q3866" i="4"/>
  <c r="R3866" i="4"/>
  <c r="Q3867" i="4"/>
  <c r="R3867" i="4"/>
  <c r="Q3868" i="4"/>
  <c r="R3868" i="4"/>
  <c r="Q3869" i="4"/>
  <c r="R3869" i="4"/>
  <c r="Q3870" i="4"/>
  <c r="R3870" i="4"/>
  <c r="Q3871" i="4"/>
  <c r="R3871" i="4"/>
  <c r="Q3872" i="4"/>
  <c r="R3872" i="4"/>
  <c r="Q3873" i="4"/>
  <c r="R3873" i="4"/>
  <c r="Q3874" i="4"/>
  <c r="R3874" i="4"/>
  <c r="Q3875" i="4"/>
  <c r="R3875" i="4"/>
  <c r="Q3876" i="4"/>
  <c r="R3876" i="4"/>
  <c r="Q3877" i="4"/>
  <c r="R3877" i="4"/>
  <c r="Q3878" i="4"/>
  <c r="R3878" i="4"/>
  <c r="Q3879" i="4"/>
  <c r="R3879" i="4"/>
  <c r="Q3880" i="4"/>
  <c r="R3880" i="4"/>
  <c r="Q3881" i="4"/>
  <c r="R3881" i="4"/>
  <c r="Q3882" i="4"/>
  <c r="R3882" i="4"/>
  <c r="Q3883" i="4"/>
  <c r="R3883" i="4"/>
  <c r="Q3884" i="4"/>
  <c r="R3884" i="4"/>
  <c r="Q3885" i="4"/>
  <c r="R3885" i="4"/>
  <c r="Q3886" i="4"/>
  <c r="R3886" i="4"/>
  <c r="Q3887" i="4"/>
  <c r="R3887" i="4"/>
  <c r="Q3888" i="4"/>
  <c r="R3888" i="4"/>
  <c r="Q3889" i="4"/>
  <c r="R3889" i="4"/>
  <c r="Q3890" i="4"/>
  <c r="R3890" i="4"/>
  <c r="Q3891" i="4"/>
  <c r="R3891" i="4"/>
  <c r="Q3892" i="4"/>
  <c r="R3892" i="4"/>
  <c r="Q3893" i="4"/>
  <c r="R3893" i="4"/>
  <c r="Q3894" i="4"/>
  <c r="R3894" i="4"/>
  <c r="Q3895" i="4"/>
  <c r="R3895" i="4"/>
  <c r="Q3896" i="4"/>
  <c r="R3896" i="4"/>
  <c r="Q3897" i="4"/>
  <c r="R3897" i="4"/>
  <c r="Q3898" i="4"/>
  <c r="R3898" i="4"/>
  <c r="Q3899" i="4"/>
  <c r="R3899" i="4"/>
  <c r="Q3900" i="4"/>
  <c r="R3900" i="4"/>
  <c r="Q3901" i="4"/>
  <c r="R3901" i="4"/>
  <c r="Q3902" i="4"/>
  <c r="R3902" i="4"/>
  <c r="Q3903" i="4"/>
  <c r="R3903" i="4"/>
  <c r="Q3904" i="4"/>
  <c r="R3904" i="4"/>
  <c r="Q3905" i="4"/>
  <c r="R3905" i="4"/>
  <c r="Q3906" i="4"/>
  <c r="R3906" i="4"/>
  <c r="Q3907" i="4"/>
  <c r="R3907" i="4"/>
  <c r="Q3908" i="4"/>
  <c r="R3908" i="4"/>
  <c r="Q3909" i="4"/>
  <c r="R3909" i="4"/>
  <c r="Q3910" i="4"/>
  <c r="R3910" i="4"/>
  <c r="Q3911" i="4"/>
  <c r="R3911" i="4"/>
  <c r="Q3912" i="4"/>
  <c r="R3912" i="4"/>
  <c r="Q3913" i="4"/>
  <c r="R3913" i="4"/>
  <c r="Q3914" i="4"/>
  <c r="R3914" i="4"/>
  <c r="Q3915" i="4"/>
  <c r="R3915" i="4"/>
  <c r="Q3916" i="4"/>
  <c r="R3916" i="4"/>
  <c r="Q3917" i="4"/>
  <c r="R3917" i="4"/>
  <c r="Q3918" i="4"/>
  <c r="R3918" i="4"/>
  <c r="Q3919" i="4"/>
  <c r="R3919" i="4"/>
  <c r="Q3920" i="4"/>
  <c r="R3920" i="4"/>
  <c r="Q3921" i="4"/>
  <c r="R3921" i="4"/>
  <c r="Q3922" i="4"/>
  <c r="R3922" i="4"/>
  <c r="Q3923" i="4"/>
  <c r="R3923" i="4"/>
  <c r="Q3924" i="4"/>
  <c r="R3924" i="4"/>
  <c r="Q3925" i="4"/>
  <c r="R3925" i="4"/>
  <c r="Q3926" i="4"/>
  <c r="R3926" i="4"/>
  <c r="Q3927" i="4"/>
  <c r="R3927" i="4"/>
  <c r="Q3928" i="4"/>
  <c r="R3928" i="4"/>
  <c r="Q3929" i="4"/>
  <c r="R3929" i="4"/>
  <c r="Q3930" i="4"/>
  <c r="R3930" i="4"/>
  <c r="Q3931" i="4"/>
  <c r="R3931" i="4"/>
  <c r="Q3932" i="4"/>
  <c r="R3932" i="4"/>
  <c r="Q3933" i="4"/>
  <c r="R3933" i="4"/>
  <c r="Q3934" i="4"/>
  <c r="R3934" i="4"/>
  <c r="Q3935" i="4"/>
  <c r="R3935" i="4"/>
  <c r="Q3936" i="4"/>
  <c r="R3936" i="4"/>
  <c r="Q3937" i="4"/>
  <c r="R3937" i="4"/>
  <c r="Q3938" i="4"/>
  <c r="R3938" i="4"/>
  <c r="Q3939" i="4"/>
  <c r="R3939" i="4"/>
  <c r="Q3940" i="4"/>
  <c r="R3940" i="4"/>
  <c r="Q3941" i="4"/>
  <c r="R3941" i="4"/>
  <c r="Q3942" i="4"/>
  <c r="R3942" i="4"/>
  <c r="Q3943" i="4"/>
  <c r="R3943" i="4"/>
  <c r="Q3944" i="4"/>
  <c r="R3944" i="4"/>
  <c r="Q3945" i="4"/>
  <c r="R3945" i="4"/>
  <c r="Q3946" i="4"/>
  <c r="R3946" i="4"/>
  <c r="Q3947" i="4"/>
  <c r="R3947" i="4"/>
  <c r="Q3948" i="4"/>
  <c r="R3948" i="4"/>
  <c r="Q3949" i="4"/>
  <c r="R3949" i="4"/>
  <c r="Q3950" i="4"/>
  <c r="R3950" i="4"/>
  <c r="Q3951" i="4"/>
  <c r="R3951" i="4"/>
  <c r="Q3952" i="4"/>
  <c r="R3952" i="4"/>
  <c r="Q3953" i="4"/>
  <c r="R3953" i="4"/>
  <c r="Q3954" i="4"/>
  <c r="R3954" i="4"/>
  <c r="Q3955" i="4"/>
  <c r="R3955" i="4"/>
  <c r="Q3956" i="4"/>
  <c r="R3956" i="4"/>
  <c r="Q3957" i="4"/>
  <c r="R3957" i="4"/>
  <c r="Q3958" i="4"/>
  <c r="R3958" i="4"/>
  <c r="Q3959" i="4"/>
  <c r="R3959" i="4"/>
  <c r="Q3960" i="4"/>
  <c r="R3960" i="4"/>
  <c r="Q3961" i="4"/>
  <c r="R3961" i="4"/>
  <c r="Q3962" i="4"/>
  <c r="R3962" i="4"/>
  <c r="Q3963" i="4"/>
  <c r="R3963" i="4"/>
  <c r="Q3964" i="4"/>
  <c r="R3964" i="4"/>
  <c r="Q3965" i="4"/>
  <c r="R3965" i="4"/>
  <c r="Q3966" i="4"/>
  <c r="R3966" i="4"/>
  <c r="Q3967" i="4"/>
  <c r="R3967" i="4"/>
  <c r="Q3968" i="4"/>
  <c r="R3968" i="4"/>
  <c r="Q3969" i="4"/>
  <c r="R3969" i="4"/>
  <c r="Q3970" i="4"/>
  <c r="R3970" i="4"/>
  <c r="Q3971" i="4"/>
  <c r="R3971" i="4"/>
  <c r="Q3972" i="4"/>
  <c r="R3972" i="4"/>
  <c r="Q3973" i="4"/>
  <c r="R3973" i="4"/>
  <c r="Q3974" i="4"/>
  <c r="R3974" i="4"/>
  <c r="Q3975" i="4"/>
  <c r="R3975" i="4"/>
  <c r="Q3976" i="4"/>
  <c r="R3976" i="4"/>
  <c r="Q3977" i="4"/>
  <c r="R3977" i="4"/>
  <c r="Q3978" i="4"/>
  <c r="R3978" i="4"/>
  <c r="Q3979" i="4"/>
  <c r="R3979" i="4"/>
  <c r="Q3980" i="4"/>
  <c r="R3980" i="4"/>
  <c r="Q3981" i="4"/>
  <c r="R3981" i="4"/>
  <c r="Q3982" i="4"/>
  <c r="R3982" i="4"/>
  <c r="Q3983" i="4"/>
  <c r="R3983" i="4"/>
  <c r="Q3984" i="4"/>
  <c r="R3984" i="4"/>
  <c r="Q3985" i="4"/>
  <c r="R3985" i="4"/>
  <c r="Q3986" i="4"/>
  <c r="R3986" i="4"/>
  <c r="Q3987" i="4"/>
  <c r="R3987" i="4"/>
  <c r="Q3988" i="4"/>
  <c r="R3988" i="4"/>
  <c r="Q3989" i="4"/>
  <c r="R3989" i="4"/>
  <c r="Q3990" i="4"/>
  <c r="R3990" i="4"/>
  <c r="Q3991" i="4"/>
  <c r="R3991" i="4"/>
  <c r="Q3992" i="4"/>
  <c r="R3992" i="4"/>
  <c r="Q3993" i="4"/>
  <c r="R3993" i="4"/>
  <c r="Q3994" i="4"/>
  <c r="R3994" i="4"/>
  <c r="Q3995" i="4"/>
  <c r="R3995" i="4"/>
  <c r="Q3996" i="4"/>
  <c r="R3996" i="4"/>
  <c r="Q3997" i="4"/>
  <c r="R3997" i="4"/>
  <c r="Q3998" i="4"/>
  <c r="R3998" i="4"/>
  <c r="Q3999" i="4"/>
  <c r="R3999" i="4"/>
  <c r="Q4000" i="4"/>
  <c r="R4000" i="4"/>
  <c r="Q4001" i="4"/>
  <c r="R4001" i="4"/>
  <c r="AL3" i="4"/>
  <c r="AL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63" i="4"/>
  <c r="AL64" i="4"/>
  <c r="AL65" i="4"/>
  <c r="AL66" i="4"/>
  <c r="AL67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1" i="4"/>
  <c r="AL102" i="4"/>
  <c r="AL103" i="4"/>
  <c r="AL104" i="4"/>
  <c r="AL105" i="4"/>
  <c r="AL106" i="4"/>
  <c r="AL107" i="4"/>
  <c r="AL108" i="4"/>
  <c r="AL109" i="4"/>
  <c r="AL110" i="4"/>
  <c r="AL111" i="4"/>
  <c r="AL112" i="4"/>
  <c r="AL113" i="4"/>
  <c r="AL114" i="4"/>
  <c r="AL115" i="4"/>
  <c r="AL116" i="4"/>
  <c r="AL117" i="4"/>
  <c r="AL118" i="4"/>
  <c r="AL119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49" i="4"/>
  <c r="AL150" i="4"/>
  <c r="AL151" i="4"/>
  <c r="AL152" i="4"/>
  <c r="AL153" i="4"/>
  <c r="AL154" i="4"/>
  <c r="AL155" i="4"/>
  <c r="AL156" i="4"/>
  <c r="AL157" i="4"/>
  <c r="AL158" i="4"/>
  <c r="AL159" i="4"/>
  <c r="AL160" i="4"/>
  <c r="AL161" i="4"/>
  <c r="AL162" i="4"/>
  <c r="AL163" i="4"/>
  <c r="AL164" i="4"/>
  <c r="AL165" i="4"/>
  <c r="AL166" i="4"/>
  <c r="AL167" i="4"/>
  <c r="AL168" i="4"/>
  <c r="AL169" i="4"/>
  <c r="AL170" i="4"/>
  <c r="AL171" i="4"/>
  <c r="AL172" i="4"/>
  <c r="AL173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L189" i="4"/>
  <c r="AL190" i="4"/>
  <c r="AL191" i="4"/>
  <c r="AL192" i="4"/>
  <c r="AL193" i="4"/>
  <c r="AL194" i="4"/>
  <c r="AL195" i="4"/>
  <c r="AL196" i="4"/>
  <c r="AL197" i="4"/>
  <c r="AL198" i="4"/>
  <c r="AL199" i="4"/>
  <c r="AL200" i="4"/>
  <c r="AL201" i="4"/>
  <c r="AL202" i="4"/>
  <c r="AL203" i="4"/>
  <c r="AL204" i="4"/>
  <c r="AL205" i="4"/>
  <c r="AL206" i="4"/>
  <c r="AL207" i="4"/>
  <c r="AL208" i="4"/>
  <c r="AL209" i="4"/>
  <c r="AL210" i="4"/>
  <c r="AL211" i="4"/>
  <c r="AL212" i="4"/>
  <c r="AL213" i="4"/>
  <c r="AL214" i="4"/>
  <c r="AL215" i="4"/>
  <c r="AL216" i="4"/>
  <c r="AL217" i="4"/>
  <c r="AL218" i="4"/>
  <c r="AL219" i="4"/>
  <c r="AL220" i="4"/>
  <c r="AL221" i="4"/>
  <c r="AL222" i="4"/>
  <c r="AL223" i="4"/>
  <c r="AL224" i="4"/>
  <c r="AL225" i="4"/>
  <c r="AL226" i="4"/>
  <c r="AL227" i="4"/>
  <c r="AL228" i="4"/>
  <c r="AL229" i="4"/>
  <c r="AL230" i="4"/>
  <c r="AL231" i="4"/>
  <c r="AL232" i="4"/>
  <c r="AL233" i="4"/>
  <c r="AL234" i="4"/>
  <c r="AL235" i="4"/>
  <c r="AL236" i="4"/>
  <c r="AL237" i="4"/>
  <c r="AL238" i="4"/>
  <c r="AL239" i="4"/>
  <c r="AL240" i="4"/>
  <c r="AL241" i="4"/>
  <c r="AL242" i="4"/>
  <c r="AL243" i="4"/>
  <c r="AL244" i="4"/>
  <c r="AL245" i="4"/>
  <c r="AL246" i="4"/>
  <c r="AL247" i="4"/>
  <c r="AL248" i="4"/>
  <c r="AL249" i="4"/>
  <c r="AL250" i="4"/>
  <c r="AL251" i="4"/>
  <c r="AL252" i="4"/>
  <c r="AL253" i="4"/>
  <c r="AL254" i="4"/>
  <c r="AL255" i="4"/>
  <c r="AL256" i="4"/>
  <c r="AL257" i="4"/>
  <c r="AL258" i="4"/>
  <c r="AL259" i="4"/>
  <c r="AL260" i="4"/>
  <c r="AL261" i="4"/>
  <c r="AL262" i="4"/>
  <c r="AL263" i="4"/>
  <c r="AL264" i="4"/>
  <c r="AL265" i="4"/>
  <c r="AL266" i="4"/>
  <c r="AL267" i="4"/>
  <c r="AL268" i="4"/>
  <c r="AL269" i="4"/>
  <c r="AL270" i="4"/>
  <c r="AL271" i="4"/>
  <c r="AL272" i="4"/>
  <c r="AL273" i="4"/>
  <c r="AL274" i="4"/>
  <c r="AL275" i="4"/>
  <c r="AL276" i="4"/>
  <c r="AL277" i="4"/>
  <c r="AL278" i="4"/>
  <c r="AL279" i="4"/>
  <c r="AL280" i="4"/>
  <c r="AL281" i="4"/>
  <c r="AL282" i="4"/>
  <c r="AL283" i="4"/>
  <c r="AL284" i="4"/>
  <c r="AL285" i="4"/>
  <c r="AL286" i="4"/>
  <c r="AL287" i="4"/>
  <c r="AL288" i="4"/>
  <c r="AL289" i="4"/>
  <c r="AL290" i="4"/>
  <c r="AL291" i="4"/>
  <c r="AL292" i="4"/>
  <c r="AL293" i="4"/>
  <c r="AL294" i="4"/>
  <c r="AL295" i="4"/>
  <c r="AL296" i="4"/>
  <c r="AL297" i="4"/>
  <c r="AL298" i="4"/>
  <c r="AL299" i="4"/>
  <c r="AL300" i="4"/>
  <c r="AL301" i="4"/>
  <c r="AL302" i="4"/>
  <c r="AL303" i="4"/>
  <c r="AL304" i="4"/>
  <c r="AL305" i="4"/>
  <c r="AL306" i="4"/>
  <c r="AL307" i="4"/>
  <c r="AL308" i="4"/>
  <c r="AL309" i="4"/>
  <c r="AL310" i="4"/>
  <c r="AL311" i="4"/>
  <c r="AL312" i="4"/>
  <c r="AL313" i="4"/>
  <c r="AL314" i="4"/>
  <c r="AL315" i="4"/>
  <c r="AL316" i="4"/>
  <c r="AL317" i="4"/>
  <c r="AL318" i="4"/>
  <c r="AL319" i="4"/>
  <c r="AL320" i="4"/>
  <c r="AL321" i="4"/>
  <c r="AL322" i="4"/>
  <c r="AL323" i="4"/>
  <c r="AL324" i="4"/>
  <c r="AL325" i="4"/>
  <c r="AL326" i="4"/>
  <c r="AL327" i="4"/>
  <c r="AL328" i="4"/>
  <c r="AL329" i="4"/>
  <c r="AL330" i="4"/>
  <c r="AL331" i="4"/>
  <c r="AL332" i="4"/>
  <c r="AL333" i="4"/>
  <c r="AL334" i="4"/>
  <c r="AL335" i="4"/>
  <c r="AL336" i="4"/>
  <c r="AL337" i="4"/>
  <c r="AL338" i="4"/>
  <c r="AL339" i="4"/>
  <c r="AL340" i="4"/>
  <c r="AL341" i="4"/>
  <c r="AL342" i="4"/>
  <c r="AL343" i="4"/>
  <c r="AL344" i="4"/>
  <c r="AL345" i="4"/>
  <c r="AL346" i="4"/>
  <c r="AL347" i="4"/>
  <c r="AL348" i="4"/>
  <c r="AL349" i="4"/>
  <c r="AL350" i="4"/>
  <c r="AL351" i="4"/>
  <c r="AL352" i="4"/>
  <c r="AL353" i="4"/>
  <c r="AL354" i="4"/>
  <c r="AL355" i="4"/>
  <c r="AL356" i="4"/>
  <c r="AL357" i="4"/>
  <c r="AL358" i="4"/>
  <c r="AL359" i="4"/>
  <c r="AL360" i="4"/>
  <c r="AL361" i="4"/>
  <c r="AL362" i="4"/>
  <c r="AL363" i="4"/>
  <c r="AL364" i="4"/>
  <c r="AL365" i="4"/>
  <c r="AL366" i="4"/>
  <c r="AL367" i="4"/>
  <c r="AL368" i="4"/>
  <c r="AL369" i="4"/>
  <c r="AL370" i="4"/>
  <c r="AL371" i="4"/>
  <c r="AL372" i="4"/>
  <c r="AL373" i="4"/>
  <c r="AL374" i="4"/>
  <c r="AL375" i="4"/>
  <c r="AL376" i="4"/>
  <c r="AL377" i="4"/>
  <c r="AL378" i="4"/>
  <c r="AL379" i="4"/>
  <c r="AL380" i="4"/>
  <c r="AL381" i="4"/>
  <c r="AL382" i="4"/>
  <c r="AL383" i="4"/>
  <c r="AL384" i="4"/>
  <c r="AL385" i="4"/>
  <c r="AL386" i="4"/>
  <c r="AL387" i="4"/>
  <c r="AL388" i="4"/>
  <c r="AL389" i="4"/>
  <c r="AL390" i="4"/>
  <c r="AL391" i="4"/>
  <c r="AL392" i="4"/>
  <c r="AL393" i="4"/>
  <c r="AL394" i="4"/>
  <c r="AL395" i="4"/>
  <c r="AL396" i="4"/>
  <c r="AL397" i="4"/>
  <c r="AL398" i="4"/>
  <c r="AL399" i="4"/>
  <c r="AL400" i="4"/>
  <c r="AL401" i="4"/>
  <c r="AL402" i="4"/>
  <c r="AL403" i="4"/>
  <c r="AL404" i="4"/>
  <c r="AL405" i="4"/>
  <c r="AL406" i="4"/>
  <c r="AL407" i="4"/>
  <c r="AL408" i="4"/>
  <c r="AL409" i="4"/>
  <c r="AL410" i="4"/>
  <c r="AL411" i="4"/>
  <c r="AL412" i="4"/>
  <c r="AL413" i="4"/>
  <c r="AL414" i="4"/>
  <c r="AL415" i="4"/>
  <c r="AL416" i="4"/>
  <c r="AL417" i="4"/>
  <c r="AL418" i="4"/>
  <c r="AL419" i="4"/>
  <c r="AL420" i="4"/>
  <c r="AL421" i="4"/>
  <c r="AL422" i="4"/>
  <c r="AL423" i="4"/>
  <c r="AL424" i="4"/>
  <c r="AL425" i="4"/>
  <c r="AL426" i="4"/>
  <c r="AL427" i="4"/>
  <c r="AL428" i="4"/>
  <c r="AL429" i="4"/>
  <c r="AL430" i="4"/>
  <c r="AL431" i="4"/>
  <c r="AL432" i="4"/>
  <c r="AL433" i="4"/>
  <c r="AL434" i="4"/>
  <c r="AL435" i="4"/>
  <c r="AL436" i="4"/>
  <c r="AL437" i="4"/>
  <c r="AL438" i="4"/>
  <c r="AL439" i="4"/>
  <c r="AL440" i="4"/>
  <c r="AL441" i="4"/>
  <c r="AL442" i="4"/>
  <c r="AL443" i="4"/>
  <c r="AL444" i="4"/>
  <c r="AL445" i="4"/>
  <c r="AL446" i="4"/>
  <c r="AL447" i="4"/>
  <c r="AL448" i="4"/>
  <c r="AL449" i="4"/>
  <c r="AL450" i="4"/>
  <c r="AL451" i="4"/>
  <c r="AL452" i="4"/>
  <c r="AL453" i="4"/>
  <c r="AL454" i="4"/>
  <c r="AL455" i="4"/>
  <c r="AL456" i="4"/>
  <c r="AL457" i="4"/>
  <c r="AL458" i="4"/>
  <c r="AL459" i="4"/>
  <c r="AL460" i="4"/>
  <c r="AL461" i="4"/>
  <c r="AL462" i="4"/>
  <c r="AL463" i="4"/>
  <c r="AL464" i="4"/>
  <c r="AL465" i="4"/>
  <c r="AL466" i="4"/>
  <c r="AL467" i="4"/>
  <c r="AL468" i="4"/>
  <c r="AL469" i="4"/>
  <c r="AL470" i="4"/>
  <c r="AL471" i="4"/>
  <c r="AL472" i="4"/>
  <c r="AL473" i="4"/>
  <c r="AL474" i="4"/>
  <c r="AL475" i="4"/>
  <c r="AL476" i="4"/>
  <c r="AL477" i="4"/>
  <c r="AL478" i="4"/>
  <c r="AL479" i="4"/>
  <c r="AL480" i="4"/>
  <c r="AL481" i="4"/>
  <c r="AL482" i="4"/>
  <c r="AL483" i="4"/>
  <c r="AL484" i="4"/>
  <c r="AL485" i="4"/>
  <c r="AL486" i="4"/>
  <c r="AL487" i="4"/>
  <c r="AL488" i="4"/>
  <c r="AL489" i="4"/>
  <c r="AL490" i="4"/>
  <c r="AL491" i="4"/>
  <c r="AL492" i="4"/>
  <c r="AL493" i="4"/>
  <c r="AL494" i="4"/>
  <c r="AL495" i="4"/>
  <c r="AL496" i="4"/>
  <c r="AL497" i="4"/>
  <c r="AL498" i="4"/>
  <c r="AL499" i="4"/>
  <c r="AL500" i="4"/>
  <c r="AL501" i="4"/>
  <c r="AL502" i="4"/>
  <c r="AL503" i="4"/>
  <c r="AL504" i="4"/>
  <c r="AL505" i="4"/>
  <c r="AL506" i="4"/>
  <c r="AL507" i="4"/>
  <c r="AL508" i="4"/>
  <c r="AL509" i="4"/>
  <c r="AL510" i="4"/>
  <c r="AL511" i="4"/>
  <c r="AL512" i="4"/>
  <c r="AL513" i="4"/>
  <c r="AL514" i="4"/>
  <c r="AL515" i="4"/>
  <c r="AL516" i="4"/>
  <c r="AL517" i="4"/>
  <c r="AL518" i="4"/>
  <c r="AL519" i="4"/>
  <c r="AL520" i="4"/>
  <c r="AL521" i="4"/>
  <c r="AL522" i="4"/>
  <c r="AL523" i="4"/>
  <c r="AL524" i="4"/>
  <c r="AL525" i="4"/>
  <c r="AL526" i="4"/>
  <c r="AL527" i="4"/>
  <c r="AL528" i="4"/>
  <c r="AL529" i="4"/>
  <c r="AL530" i="4"/>
  <c r="AL531" i="4"/>
  <c r="AL532" i="4"/>
  <c r="AL533" i="4"/>
  <c r="AL534" i="4"/>
  <c r="AL535" i="4"/>
  <c r="AL536" i="4"/>
  <c r="AL537" i="4"/>
  <c r="AL538" i="4"/>
  <c r="AL539" i="4"/>
  <c r="AL540" i="4"/>
  <c r="AL541" i="4"/>
  <c r="AL542" i="4"/>
  <c r="AL543" i="4"/>
  <c r="AL544" i="4"/>
  <c r="AL545" i="4"/>
  <c r="AL546" i="4"/>
  <c r="AL547" i="4"/>
  <c r="AL548" i="4"/>
  <c r="AL549" i="4"/>
  <c r="AL550" i="4"/>
  <c r="AL551" i="4"/>
  <c r="AL552" i="4"/>
  <c r="AL553" i="4"/>
  <c r="AL554" i="4"/>
  <c r="AL555" i="4"/>
  <c r="AL556" i="4"/>
  <c r="AL557" i="4"/>
  <c r="AL558" i="4"/>
  <c r="AL559" i="4"/>
  <c r="AL560" i="4"/>
  <c r="AL561" i="4"/>
  <c r="AL562" i="4"/>
  <c r="AL563" i="4"/>
  <c r="AL564" i="4"/>
  <c r="AL565" i="4"/>
  <c r="AL566" i="4"/>
  <c r="AL567" i="4"/>
  <c r="AL568" i="4"/>
  <c r="AL569" i="4"/>
  <c r="AL570" i="4"/>
  <c r="AL571" i="4"/>
  <c r="AL572" i="4"/>
  <c r="AL573" i="4"/>
  <c r="AL574" i="4"/>
  <c r="AL575" i="4"/>
  <c r="AL576" i="4"/>
  <c r="AL577" i="4"/>
  <c r="AL578" i="4"/>
  <c r="AL579" i="4"/>
  <c r="AL580" i="4"/>
  <c r="AL581" i="4"/>
  <c r="AL582" i="4"/>
  <c r="AL583" i="4"/>
  <c r="AL584" i="4"/>
  <c r="AL585" i="4"/>
  <c r="AL586" i="4"/>
  <c r="AL587" i="4"/>
  <c r="AL588" i="4"/>
  <c r="AL589" i="4"/>
  <c r="AL590" i="4"/>
  <c r="AL591" i="4"/>
  <c r="AL592" i="4"/>
  <c r="AL593" i="4"/>
  <c r="AL594" i="4"/>
  <c r="AL595" i="4"/>
  <c r="AL596" i="4"/>
  <c r="AL597" i="4"/>
  <c r="AL598" i="4"/>
  <c r="AL599" i="4"/>
  <c r="AL600" i="4"/>
  <c r="AL601" i="4"/>
  <c r="AL602" i="4"/>
  <c r="AL603" i="4"/>
  <c r="AL604" i="4"/>
  <c r="AL605" i="4"/>
  <c r="AL606" i="4"/>
  <c r="AL607" i="4"/>
  <c r="AL608" i="4"/>
  <c r="AL609" i="4"/>
  <c r="AL610" i="4"/>
  <c r="AL611" i="4"/>
  <c r="AL612" i="4"/>
  <c r="AL613" i="4"/>
  <c r="AL614" i="4"/>
  <c r="AL615" i="4"/>
  <c r="AL616" i="4"/>
  <c r="AL617" i="4"/>
  <c r="AL618" i="4"/>
  <c r="AL619" i="4"/>
  <c r="AL620" i="4"/>
  <c r="AL621" i="4"/>
  <c r="AL622" i="4"/>
  <c r="AL623" i="4"/>
  <c r="AL624" i="4"/>
  <c r="AL625" i="4"/>
  <c r="AL626" i="4"/>
  <c r="AL627" i="4"/>
  <c r="AL628" i="4"/>
  <c r="AL629" i="4"/>
  <c r="AL630" i="4"/>
  <c r="AL631" i="4"/>
  <c r="AL632" i="4"/>
  <c r="AL633" i="4"/>
  <c r="AL634" i="4"/>
  <c r="AL635" i="4"/>
  <c r="AL636" i="4"/>
  <c r="AL637" i="4"/>
  <c r="AL638" i="4"/>
  <c r="AL639" i="4"/>
  <c r="AL640" i="4"/>
  <c r="AL641" i="4"/>
  <c r="AL642" i="4"/>
  <c r="AL643" i="4"/>
  <c r="AL644" i="4"/>
  <c r="AL645" i="4"/>
  <c r="AL646" i="4"/>
  <c r="AL647" i="4"/>
  <c r="AL648" i="4"/>
  <c r="AL649" i="4"/>
  <c r="AL650" i="4"/>
  <c r="AL651" i="4"/>
  <c r="AL652" i="4"/>
  <c r="AL653" i="4"/>
  <c r="AL654" i="4"/>
  <c r="AL655" i="4"/>
  <c r="AL656" i="4"/>
  <c r="AL657" i="4"/>
  <c r="AL658" i="4"/>
  <c r="AL659" i="4"/>
  <c r="AL660" i="4"/>
  <c r="AL661" i="4"/>
  <c r="AL662" i="4"/>
  <c r="AL663" i="4"/>
  <c r="AL664" i="4"/>
  <c r="AL665" i="4"/>
  <c r="AL666" i="4"/>
  <c r="AL667" i="4"/>
  <c r="AL668" i="4"/>
  <c r="AL669" i="4"/>
  <c r="AL670" i="4"/>
  <c r="AL671" i="4"/>
  <c r="AL672" i="4"/>
  <c r="AL673" i="4"/>
  <c r="AL674" i="4"/>
  <c r="AL675" i="4"/>
  <c r="AL676" i="4"/>
  <c r="AL677" i="4"/>
  <c r="AL678" i="4"/>
  <c r="AL679" i="4"/>
  <c r="AL680" i="4"/>
  <c r="AL681" i="4"/>
  <c r="AL682" i="4"/>
  <c r="AL683" i="4"/>
  <c r="AL684" i="4"/>
  <c r="AL685" i="4"/>
  <c r="AL686" i="4"/>
  <c r="AL687" i="4"/>
  <c r="AL688" i="4"/>
  <c r="AL689" i="4"/>
  <c r="AL690" i="4"/>
  <c r="AL691" i="4"/>
  <c r="AL692" i="4"/>
  <c r="AL693" i="4"/>
  <c r="AL694" i="4"/>
  <c r="AL695" i="4"/>
  <c r="AL696" i="4"/>
  <c r="AL697" i="4"/>
  <c r="AL698" i="4"/>
  <c r="AL699" i="4"/>
  <c r="AL700" i="4"/>
  <c r="AL701" i="4"/>
  <c r="AL702" i="4"/>
  <c r="AL703" i="4"/>
  <c r="AL704" i="4"/>
  <c r="AL705" i="4"/>
  <c r="AL706" i="4"/>
  <c r="AL707" i="4"/>
  <c r="AL708" i="4"/>
  <c r="AL709" i="4"/>
  <c r="AL710" i="4"/>
  <c r="AL711" i="4"/>
  <c r="AL712" i="4"/>
  <c r="AL713" i="4"/>
  <c r="AL714" i="4"/>
  <c r="AL715" i="4"/>
  <c r="AL716" i="4"/>
  <c r="AL717" i="4"/>
  <c r="AL718" i="4"/>
  <c r="AL719" i="4"/>
  <c r="AL720" i="4"/>
  <c r="AL721" i="4"/>
  <c r="AL722" i="4"/>
  <c r="AL723" i="4"/>
  <c r="AL724" i="4"/>
  <c r="AL725" i="4"/>
  <c r="AL726" i="4"/>
  <c r="AL727" i="4"/>
  <c r="AL728" i="4"/>
  <c r="AL729" i="4"/>
  <c r="AL730" i="4"/>
  <c r="AL731" i="4"/>
  <c r="AL732" i="4"/>
  <c r="AL733" i="4"/>
  <c r="AL734" i="4"/>
  <c r="AL735" i="4"/>
  <c r="AL736" i="4"/>
  <c r="AL737" i="4"/>
  <c r="AL738" i="4"/>
  <c r="AL739" i="4"/>
  <c r="AL740" i="4"/>
  <c r="AL741" i="4"/>
  <c r="AL742" i="4"/>
  <c r="AL743" i="4"/>
  <c r="AL744" i="4"/>
  <c r="AL745" i="4"/>
  <c r="AL746" i="4"/>
  <c r="AL747" i="4"/>
  <c r="AL748" i="4"/>
  <c r="AL749" i="4"/>
  <c r="AL750" i="4"/>
  <c r="AL751" i="4"/>
  <c r="AL752" i="4"/>
  <c r="AL753" i="4"/>
  <c r="AL754" i="4"/>
  <c r="AL755" i="4"/>
  <c r="AL756" i="4"/>
  <c r="AL757" i="4"/>
  <c r="AL758" i="4"/>
  <c r="AL759" i="4"/>
  <c r="AL760" i="4"/>
  <c r="AL761" i="4"/>
  <c r="AL762" i="4"/>
  <c r="AL763" i="4"/>
  <c r="AL764" i="4"/>
  <c r="AL765" i="4"/>
  <c r="AL766" i="4"/>
  <c r="AL767" i="4"/>
  <c r="AL768" i="4"/>
  <c r="AL769" i="4"/>
  <c r="AL770" i="4"/>
  <c r="AL771" i="4"/>
  <c r="AL772" i="4"/>
  <c r="AL773" i="4"/>
  <c r="AL774" i="4"/>
  <c r="AL775" i="4"/>
  <c r="AL776" i="4"/>
  <c r="AL777" i="4"/>
  <c r="AL778" i="4"/>
  <c r="AL779" i="4"/>
  <c r="AL780" i="4"/>
  <c r="AL781" i="4"/>
  <c r="AL782" i="4"/>
  <c r="AL783" i="4"/>
  <c r="AL784" i="4"/>
  <c r="AL785" i="4"/>
  <c r="AL786" i="4"/>
  <c r="AL787" i="4"/>
  <c r="AL788" i="4"/>
  <c r="AL789" i="4"/>
  <c r="AL790" i="4"/>
  <c r="AL791" i="4"/>
  <c r="AL792" i="4"/>
  <c r="AL793" i="4"/>
  <c r="AL794" i="4"/>
  <c r="AL795" i="4"/>
  <c r="AL796" i="4"/>
  <c r="AL797" i="4"/>
  <c r="AL798" i="4"/>
  <c r="AL799" i="4"/>
  <c r="AL800" i="4"/>
  <c r="AL801" i="4"/>
  <c r="AL802" i="4"/>
  <c r="AL803" i="4"/>
  <c r="AL804" i="4"/>
  <c r="AL805" i="4"/>
  <c r="AL806" i="4"/>
  <c r="AL807" i="4"/>
  <c r="AL808" i="4"/>
  <c r="AL809" i="4"/>
  <c r="AL810" i="4"/>
  <c r="AL811" i="4"/>
  <c r="AL812" i="4"/>
  <c r="AL813" i="4"/>
  <c r="AL814" i="4"/>
  <c r="AL815" i="4"/>
  <c r="AL816" i="4"/>
  <c r="AL817" i="4"/>
  <c r="AL818" i="4"/>
  <c r="AL819" i="4"/>
  <c r="AL820" i="4"/>
  <c r="AL821" i="4"/>
  <c r="AL822" i="4"/>
  <c r="AL823" i="4"/>
  <c r="AL824" i="4"/>
  <c r="AL825" i="4"/>
  <c r="AL826" i="4"/>
  <c r="AL827" i="4"/>
  <c r="AL828" i="4"/>
  <c r="AL829" i="4"/>
  <c r="AL830" i="4"/>
  <c r="AL831" i="4"/>
  <c r="AL832" i="4"/>
  <c r="AL833" i="4"/>
  <c r="AL834" i="4"/>
  <c r="AL835" i="4"/>
  <c r="AL836" i="4"/>
  <c r="AL837" i="4"/>
  <c r="AL838" i="4"/>
  <c r="AL839" i="4"/>
  <c r="AL840" i="4"/>
  <c r="AL841" i="4"/>
  <c r="AL842" i="4"/>
  <c r="AL843" i="4"/>
  <c r="AL844" i="4"/>
  <c r="AL845" i="4"/>
  <c r="AL846" i="4"/>
  <c r="AL847" i="4"/>
  <c r="AL848" i="4"/>
  <c r="AL849" i="4"/>
  <c r="AL850" i="4"/>
  <c r="AL851" i="4"/>
  <c r="AL852" i="4"/>
  <c r="AL853" i="4"/>
  <c r="AL854" i="4"/>
  <c r="AL855" i="4"/>
  <c r="AL856" i="4"/>
  <c r="AL857" i="4"/>
  <c r="AL858" i="4"/>
  <c r="AL859" i="4"/>
  <c r="AL860" i="4"/>
  <c r="AL861" i="4"/>
  <c r="AL862" i="4"/>
  <c r="AL863" i="4"/>
  <c r="AL864" i="4"/>
  <c r="AL865" i="4"/>
  <c r="AL866" i="4"/>
  <c r="AL867" i="4"/>
  <c r="AL868" i="4"/>
  <c r="AL869" i="4"/>
  <c r="AL870" i="4"/>
  <c r="AL871" i="4"/>
  <c r="AL872" i="4"/>
  <c r="AL873" i="4"/>
  <c r="AL874" i="4"/>
  <c r="AL875" i="4"/>
  <c r="AL876" i="4"/>
  <c r="AL877" i="4"/>
  <c r="AL878" i="4"/>
  <c r="AL879" i="4"/>
  <c r="AL880" i="4"/>
  <c r="AL881" i="4"/>
  <c r="AL882" i="4"/>
  <c r="AL883" i="4"/>
  <c r="AL884" i="4"/>
  <c r="AL885" i="4"/>
  <c r="AL886" i="4"/>
  <c r="AL887" i="4"/>
  <c r="AL888" i="4"/>
  <c r="AL889" i="4"/>
  <c r="AL890" i="4"/>
  <c r="AL891" i="4"/>
  <c r="AL892" i="4"/>
  <c r="AL893" i="4"/>
  <c r="AL894" i="4"/>
  <c r="AL895" i="4"/>
  <c r="AL896" i="4"/>
  <c r="AL897" i="4"/>
  <c r="AL898" i="4"/>
  <c r="AL899" i="4"/>
  <c r="AL900" i="4"/>
  <c r="AL901" i="4"/>
  <c r="AL902" i="4"/>
  <c r="AL903" i="4"/>
  <c r="AL904" i="4"/>
  <c r="AL905" i="4"/>
  <c r="AL906" i="4"/>
  <c r="AL907" i="4"/>
  <c r="AL908" i="4"/>
  <c r="AL909" i="4"/>
  <c r="AL910" i="4"/>
  <c r="AL911" i="4"/>
  <c r="AL912" i="4"/>
  <c r="AL913" i="4"/>
  <c r="AL914" i="4"/>
  <c r="AL915" i="4"/>
  <c r="AL916" i="4"/>
  <c r="AL917" i="4"/>
  <c r="AL918" i="4"/>
  <c r="AL919" i="4"/>
  <c r="AL920" i="4"/>
  <c r="AL921" i="4"/>
  <c r="AL922" i="4"/>
  <c r="AL923" i="4"/>
  <c r="AL924" i="4"/>
  <c r="AL925" i="4"/>
  <c r="AL926" i="4"/>
  <c r="AL927" i="4"/>
  <c r="AL928" i="4"/>
  <c r="AL929" i="4"/>
  <c r="AL930" i="4"/>
  <c r="AL931" i="4"/>
  <c r="AL932" i="4"/>
  <c r="AL933" i="4"/>
  <c r="AL934" i="4"/>
  <c r="AL935" i="4"/>
  <c r="AL936" i="4"/>
  <c r="AL937" i="4"/>
  <c r="AL938" i="4"/>
  <c r="AL939" i="4"/>
  <c r="AL940" i="4"/>
  <c r="AL941" i="4"/>
  <c r="AL942" i="4"/>
  <c r="AL943" i="4"/>
  <c r="AL944" i="4"/>
  <c r="AL945" i="4"/>
  <c r="AL946" i="4"/>
  <c r="AL947" i="4"/>
  <c r="AL948" i="4"/>
  <c r="AL949" i="4"/>
  <c r="AL950" i="4"/>
  <c r="AL951" i="4"/>
  <c r="AL952" i="4"/>
  <c r="AL953" i="4"/>
  <c r="AL954" i="4"/>
  <c r="AL955" i="4"/>
  <c r="AL956" i="4"/>
  <c r="AL957" i="4"/>
  <c r="AL958" i="4"/>
  <c r="AL959" i="4"/>
  <c r="AL960" i="4"/>
  <c r="AL961" i="4"/>
  <c r="AL962" i="4"/>
  <c r="AL963" i="4"/>
  <c r="AL964" i="4"/>
  <c r="AL965" i="4"/>
  <c r="AL966" i="4"/>
  <c r="AL967" i="4"/>
  <c r="AL968" i="4"/>
  <c r="AL969" i="4"/>
  <c r="AL970" i="4"/>
  <c r="AL971" i="4"/>
  <c r="AL972" i="4"/>
  <c r="AL973" i="4"/>
  <c r="AL974" i="4"/>
  <c r="AL975" i="4"/>
  <c r="AL976" i="4"/>
  <c r="AL977" i="4"/>
  <c r="AL978" i="4"/>
  <c r="AL979" i="4"/>
  <c r="AL980" i="4"/>
  <c r="AL981" i="4"/>
  <c r="AL982" i="4"/>
  <c r="AL983" i="4"/>
  <c r="AL984" i="4"/>
  <c r="AL985" i="4"/>
  <c r="AL986" i="4"/>
  <c r="AL987" i="4"/>
  <c r="AL988" i="4"/>
  <c r="AL989" i="4"/>
  <c r="AL990" i="4"/>
  <c r="AL991" i="4"/>
  <c r="AL992" i="4"/>
  <c r="AL993" i="4"/>
  <c r="AL994" i="4"/>
  <c r="AL995" i="4"/>
  <c r="AL996" i="4"/>
  <c r="AL997" i="4"/>
  <c r="AL998" i="4"/>
  <c r="AL999" i="4"/>
  <c r="AL1000" i="4"/>
  <c r="AL1001" i="4"/>
  <c r="AL1002" i="4"/>
  <c r="AL1003" i="4"/>
  <c r="AL1004" i="4"/>
  <c r="AL1005" i="4"/>
  <c r="AL1006" i="4"/>
  <c r="AL1007" i="4"/>
  <c r="AL1008" i="4"/>
  <c r="AL1009" i="4"/>
  <c r="AL1010" i="4"/>
  <c r="AL1011" i="4"/>
  <c r="AL1012" i="4"/>
  <c r="AL1013" i="4"/>
  <c r="AL1014" i="4"/>
  <c r="AL1015" i="4"/>
  <c r="AL1016" i="4"/>
  <c r="AL1017" i="4"/>
  <c r="AL1018" i="4"/>
  <c r="AL1019" i="4"/>
  <c r="AL1020" i="4"/>
  <c r="AL1021" i="4"/>
  <c r="AL1022" i="4"/>
  <c r="AL1023" i="4"/>
  <c r="AL1024" i="4"/>
  <c r="AL1025" i="4"/>
  <c r="AL1026" i="4"/>
  <c r="AL1027" i="4"/>
  <c r="AL1028" i="4"/>
  <c r="AL1029" i="4"/>
  <c r="AL1030" i="4"/>
  <c r="AL1031" i="4"/>
  <c r="AL1032" i="4"/>
  <c r="AL1033" i="4"/>
  <c r="AL1034" i="4"/>
  <c r="AL1035" i="4"/>
  <c r="AL1036" i="4"/>
  <c r="AL1037" i="4"/>
  <c r="AL1038" i="4"/>
  <c r="AL1039" i="4"/>
  <c r="AL1040" i="4"/>
  <c r="AL1041" i="4"/>
  <c r="AL1042" i="4"/>
  <c r="AL1043" i="4"/>
  <c r="AL1044" i="4"/>
  <c r="AL1045" i="4"/>
  <c r="AL1046" i="4"/>
  <c r="AL1047" i="4"/>
  <c r="AL1048" i="4"/>
  <c r="AL1049" i="4"/>
  <c r="AL1050" i="4"/>
  <c r="AL1051" i="4"/>
  <c r="AL1052" i="4"/>
  <c r="AL1053" i="4"/>
  <c r="AL1054" i="4"/>
  <c r="AL1055" i="4"/>
  <c r="AL1056" i="4"/>
  <c r="AL1057" i="4"/>
  <c r="AL1058" i="4"/>
  <c r="AL1059" i="4"/>
  <c r="AL1060" i="4"/>
  <c r="AL1061" i="4"/>
  <c r="AL1062" i="4"/>
  <c r="AL1063" i="4"/>
  <c r="AL1064" i="4"/>
  <c r="AL1065" i="4"/>
  <c r="AL1066" i="4"/>
  <c r="AL1067" i="4"/>
  <c r="AL1068" i="4"/>
  <c r="AL1069" i="4"/>
  <c r="AL1070" i="4"/>
  <c r="AL1071" i="4"/>
  <c r="AL1072" i="4"/>
  <c r="AL1073" i="4"/>
  <c r="AL1074" i="4"/>
  <c r="AL1075" i="4"/>
  <c r="AL1076" i="4"/>
  <c r="AL1077" i="4"/>
  <c r="AL1078" i="4"/>
  <c r="AL1079" i="4"/>
  <c r="AL1080" i="4"/>
  <c r="AL1081" i="4"/>
  <c r="AL1082" i="4"/>
  <c r="AL1083" i="4"/>
  <c r="AL1084" i="4"/>
  <c r="AL1085" i="4"/>
  <c r="AL1086" i="4"/>
  <c r="AL1087" i="4"/>
  <c r="AL1088" i="4"/>
  <c r="AL1089" i="4"/>
  <c r="AL1090" i="4"/>
  <c r="AL1091" i="4"/>
  <c r="AL1092" i="4"/>
  <c r="AL1093" i="4"/>
  <c r="AL1094" i="4"/>
  <c r="AL1095" i="4"/>
  <c r="AL1096" i="4"/>
  <c r="AL1097" i="4"/>
  <c r="AL1098" i="4"/>
  <c r="AL1099" i="4"/>
  <c r="AL1100" i="4"/>
  <c r="AL1101" i="4"/>
  <c r="AL1102" i="4"/>
  <c r="AL1103" i="4"/>
  <c r="AL1104" i="4"/>
  <c r="AL1105" i="4"/>
  <c r="AL1106" i="4"/>
  <c r="AL1107" i="4"/>
  <c r="AL1108" i="4"/>
  <c r="AL1109" i="4"/>
  <c r="AL1110" i="4"/>
  <c r="AL1111" i="4"/>
  <c r="AL1112" i="4"/>
  <c r="AL1113" i="4"/>
  <c r="AL1114" i="4"/>
  <c r="AL1115" i="4"/>
  <c r="AL1116" i="4"/>
  <c r="AL1117" i="4"/>
  <c r="AL1118" i="4"/>
  <c r="AL1119" i="4"/>
  <c r="AL1120" i="4"/>
  <c r="AL1121" i="4"/>
  <c r="AL1122" i="4"/>
  <c r="AL1123" i="4"/>
  <c r="AL1124" i="4"/>
  <c r="AL1125" i="4"/>
  <c r="AL1126" i="4"/>
  <c r="AL1127" i="4"/>
  <c r="AL1128" i="4"/>
  <c r="AL1129" i="4"/>
  <c r="AL1130" i="4"/>
  <c r="AL1131" i="4"/>
  <c r="AL1132" i="4"/>
  <c r="AL1133" i="4"/>
  <c r="AL1134" i="4"/>
  <c r="AL1135" i="4"/>
  <c r="AL1136" i="4"/>
  <c r="AL1137" i="4"/>
  <c r="AL1138" i="4"/>
  <c r="AL1139" i="4"/>
  <c r="AL1140" i="4"/>
  <c r="AL1141" i="4"/>
  <c r="AL1142" i="4"/>
  <c r="AL1143" i="4"/>
  <c r="AL1144" i="4"/>
  <c r="AL1145" i="4"/>
  <c r="AL1146" i="4"/>
  <c r="AL1147" i="4"/>
  <c r="AL1148" i="4"/>
  <c r="AL1149" i="4"/>
  <c r="AL1150" i="4"/>
  <c r="AL1151" i="4"/>
  <c r="AL1152" i="4"/>
  <c r="AL1153" i="4"/>
  <c r="AL1154" i="4"/>
  <c r="AL1155" i="4"/>
  <c r="AL1156" i="4"/>
  <c r="AL1157" i="4"/>
  <c r="AL1158" i="4"/>
  <c r="AL1159" i="4"/>
  <c r="AL1160" i="4"/>
  <c r="AL1161" i="4"/>
  <c r="AL1162" i="4"/>
  <c r="AL1163" i="4"/>
  <c r="AL1164" i="4"/>
  <c r="AL1165" i="4"/>
  <c r="AL1166" i="4"/>
  <c r="AL1167" i="4"/>
  <c r="AL1168" i="4"/>
  <c r="AL1169" i="4"/>
  <c r="AL1170" i="4"/>
  <c r="AL1171" i="4"/>
  <c r="AL1172" i="4"/>
  <c r="AL1173" i="4"/>
  <c r="AL1174" i="4"/>
  <c r="AL1175" i="4"/>
  <c r="AL1176" i="4"/>
  <c r="AL1177" i="4"/>
  <c r="AL1178" i="4"/>
  <c r="AL1179" i="4"/>
  <c r="AL1180" i="4"/>
  <c r="AL1181" i="4"/>
  <c r="AL1182" i="4"/>
  <c r="AL1183" i="4"/>
  <c r="AL1184" i="4"/>
  <c r="AL1185" i="4"/>
  <c r="AL1186" i="4"/>
  <c r="AL1187" i="4"/>
  <c r="AL1188" i="4"/>
  <c r="AL1189" i="4"/>
  <c r="AL1190" i="4"/>
  <c r="AL1191" i="4"/>
  <c r="AL1192" i="4"/>
  <c r="AL1193" i="4"/>
  <c r="AL1194" i="4"/>
  <c r="AL1195" i="4"/>
  <c r="AL1196" i="4"/>
  <c r="AL1197" i="4"/>
  <c r="AL1198" i="4"/>
  <c r="AL1199" i="4"/>
  <c r="AL1200" i="4"/>
  <c r="AL1201" i="4"/>
  <c r="AL1202" i="4"/>
  <c r="AL1203" i="4"/>
  <c r="AL1204" i="4"/>
  <c r="AL1205" i="4"/>
  <c r="AL1206" i="4"/>
  <c r="AL1207" i="4"/>
  <c r="AL1208" i="4"/>
  <c r="AL1209" i="4"/>
  <c r="AL1210" i="4"/>
  <c r="AL1211" i="4"/>
  <c r="AL1212" i="4"/>
  <c r="AL1213" i="4"/>
  <c r="AL1214" i="4"/>
  <c r="AL1215" i="4"/>
  <c r="AL1216" i="4"/>
  <c r="AL1217" i="4"/>
  <c r="AL1218" i="4"/>
  <c r="AL1219" i="4"/>
  <c r="AL1220" i="4"/>
  <c r="AL1221" i="4"/>
  <c r="AL1222" i="4"/>
  <c r="AL1223" i="4"/>
  <c r="AL1224" i="4"/>
  <c r="AL1225" i="4"/>
  <c r="AL1226" i="4"/>
  <c r="AL1227" i="4"/>
  <c r="AL1228" i="4"/>
  <c r="AL1229" i="4"/>
  <c r="AL1230" i="4"/>
  <c r="AL1231" i="4"/>
  <c r="AL1232" i="4"/>
  <c r="AL1233" i="4"/>
  <c r="AL1234" i="4"/>
  <c r="AL1235" i="4"/>
  <c r="AL1236" i="4"/>
  <c r="AL1237" i="4"/>
  <c r="AL1238" i="4"/>
  <c r="AL1239" i="4"/>
  <c r="AL1240" i="4"/>
  <c r="AL1241" i="4"/>
  <c r="AL1242" i="4"/>
  <c r="AL1243" i="4"/>
  <c r="AL1244" i="4"/>
  <c r="AL1245" i="4"/>
  <c r="AL1246" i="4"/>
  <c r="AL1247" i="4"/>
  <c r="AL1248" i="4"/>
  <c r="AL1249" i="4"/>
  <c r="AL1250" i="4"/>
  <c r="AL1251" i="4"/>
  <c r="AL1252" i="4"/>
  <c r="AL1253" i="4"/>
  <c r="AL1254" i="4"/>
  <c r="AL1255" i="4"/>
  <c r="AL1256" i="4"/>
  <c r="AL1257" i="4"/>
  <c r="AL1258" i="4"/>
  <c r="AL1259" i="4"/>
  <c r="AL1260" i="4"/>
  <c r="AL1261" i="4"/>
  <c r="AL1262" i="4"/>
  <c r="AL1263" i="4"/>
  <c r="AL1264" i="4"/>
  <c r="AL1265" i="4"/>
  <c r="AL1266" i="4"/>
  <c r="AL1267" i="4"/>
  <c r="AL1268" i="4"/>
  <c r="AL1269" i="4"/>
  <c r="AL1270" i="4"/>
  <c r="AL1271" i="4"/>
  <c r="AL1272" i="4"/>
  <c r="AL1273" i="4"/>
  <c r="AL1274" i="4"/>
  <c r="AL1275" i="4"/>
  <c r="AL1276" i="4"/>
  <c r="AL1277" i="4"/>
  <c r="AL1278" i="4"/>
  <c r="AL1279" i="4"/>
  <c r="AL1280" i="4"/>
  <c r="AL1281" i="4"/>
  <c r="AL1282" i="4"/>
  <c r="AL1283" i="4"/>
  <c r="AL1284" i="4"/>
  <c r="AL1285" i="4"/>
  <c r="AL1286" i="4"/>
  <c r="AL1287" i="4"/>
  <c r="AL1288" i="4"/>
  <c r="AL1289" i="4"/>
  <c r="AL1290" i="4"/>
  <c r="AL1291" i="4"/>
  <c r="AL1292" i="4"/>
  <c r="AL1293" i="4"/>
  <c r="AL1294" i="4"/>
  <c r="AL1295" i="4"/>
  <c r="AL1296" i="4"/>
  <c r="AL1297" i="4"/>
  <c r="AL1298" i="4"/>
  <c r="AL1299" i="4"/>
  <c r="AL1300" i="4"/>
  <c r="AL1301" i="4"/>
  <c r="AL1302" i="4"/>
  <c r="AL1303" i="4"/>
  <c r="AL1304" i="4"/>
  <c r="AL1305" i="4"/>
  <c r="AL1306" i="4"/>
  <c r="AL1307" i="4"/>
  <c r="AL1308" i="4"/>
  <c r="AL1309" i="4"/>
  <c r="AL1310" i="4"/>
  <c r="AL1311" i="4"/>
  <c r="AL1312" i="4"/>
  <c r="AL1313" i="4"/>
  <c r="AL1314" i="4"/>
  <c r="AL1315" i="4"/>
  <c r="AL1316" i="4"/>
  <c r="AL1317" i="4"/>
  <c r="AL1318" i="4"/>
  <c r="AL1319" i="4"/>
  <c r="AL1320" i="4"/>
  <c r="AL1321" i="4"/>
  <c r="AL1322" i="4"/>
  <c r="AL1323" i="4"/>
  <c r="AL1324" i="4"/>
  <c r="AL1325" i="4"/>
  <c r="AL1326" i="4"/>
  <c r="AL1327" i="4"/>
  <c r="AL1328" i="4"/>
  <c r="AL1329" i="4"/>
  <c r="AL1330" i="4"/>
  <c r="AL1331" i="4"/>
  <c r="AL1332" i="4"/>
  <c r="AL1333" i="4"/>
  <c r="AL1334" i="4"/>
  <c r="AL1335" i="4"/>
  <c r="AL1336" i="4"/>
  <c r="AL1337" i="4"/>
  <c r="AL1338" i="4"/>
  <c r="AL1339" i="4"/>
  <c r="AL1340" i="4"/>
  <c r="AL1341" i="4"/>
  <c r="AL1342" i="4"/>
  <c r="AL1343" i="4"/>
  <c r="AL1344" i="4"/>
  <c r="AL1345" i="4"/>
  <c r="AL1346" i="4"/>
  <c r="AL1347" i="4"/>
  <c r="AL1348" i="4"/>
  <c r="AL1349" i="4"/>
  <c r="AL1350" i="4"/>
  <c r="AL1351" i="4"/>
  <c r="AL1352" i="4"/>
  <c r="AL1353" i="4"/>
  <c r="AL1354" i="4"/>
  <c r="AL1355" i="4"/>
  <c r="AL1356" i="4"/>
  <c r="AL1357" i="4"/>
  <c r="AL1358" i="4"/>
  <c r="AL1359" i="4"/>
  <c r="AL1360" i="4"/>
  <c r="AL1361" i="4"/>
  <c r="AL1362" i="4"/>
  <c r="AL1363" i="4"/>
  <c r="AL1364" i="4"/>
  <c r="AL1365" i="4"/>
  <c r="AL1366" i="4"/>
  <c r="AL1367" i="4"/>
  <c r="AL1368" i="4"/>
  <c r="AL1369" i="4"/>
  <c r="AL1370" i="4"/>
  <c r="AL1371" i="4"/>
  <c r="AL1372" i="4"/>
  <c r="AL1373" i="4"/>
  <c r="AL1374" i="4"/>
  <c r="AL1375" i="4"/>
  <c r="AL1376" i="4"/>
  <c r="AL1377" i="4"/>
  <c r="AL1378" i="4"/>
  <c r="AL1379" i="4"/>
  <c r="AL1380" i="4"/>
  <c r="AL1381" i="4"/>
  <c r="AL1382" i="4"/>
  <c r="AL1383" i="4"/>
  <c r="AL1384" i="4"/>
  <c r="AL1385" i="4"/>
  <c r="AL1386" i="4"/>
  <c r="AL1387" i="4"/>
  <c r="AL1388" i="4"/>
  <c r="AL1389" i="4"/>
  <c r="AL1390" i="4"/>
  <c r="AL1391" i="4"/>
  <c r="AL1392" i="4"/>
  <c r="AL1393" i="4"/>
  <c r="AL1394" i="4"/>
  <c r="AL1395" i="4"/>
  <c r="AL1396" i="4"/>
  <c r="AL1397" i="4"/>
  <c r="AL1398" i="4"/>
  <c r="AL1399" i="4"/>
  <c r="AL1400" i="4"/>
  <c r="AL1401" i="4"/>
  <c r="AL1402" i="4"/>
  <c r="AL1403" i="4"/>
  <c r="AL1404" i="4"/>
  <c r="AL1405" i="4"/>
  <c r="AL1406" i="4"/>
  <c r="AL1407" i="4"/>
  <c r="AL1408" i="4"/>
  <c r="AL1409" i="4"/>
  <c r="AL1410" i="4"/>
  <c r="AL1411" i="4"/>
  <c r="AL1412" i="4"/>
  <c r="AL1413" i="4"/>
  <c r="AL1414" i="4"/>
  <c r="AL1415" i="4"/>
  <c r="AL1416" i="4"/>
  <c r="AL1417" i="4"/>
  <c r="AL1418" i="4"/>
  <c r="AL1419" i="4"/>
  <c r="AL1420" i="4"/>
  <c r="AL1421" i="4"/>
  <c r="AL1422" i="4"/>
  <c r="AL1423" i="4"/>
  <c r="AL1424" i="4"/>
  <c r="AL1425" i="4"/>
  <c r="AL1426" i="4"/>
  <c r="AL1427" i="4"/>
  <c r="AL1428" i="4"/>
  <c r="AL1429" i="4"/>
  <c r="AL1430" i="4"/>
  <c r="AL1431" i="4"/>
  <c r="AL1432" i="4"/>
  <c r="AL1433" i="4"/>
  <c r="AL1434" i="4"/>
  <c r="AL1435" i="4"/>
  <c r="AL1436" i="4"/>
  <c r="AL1437" i="4"/>
  <c r="AL1438" i="4"/>
  <c r="AL1439" i="4"/>
  <c r="AL1440" i="4"/>
  <c r="AL1441" i="4"/>
  <c r="AL1442" i="4"/>
  <c r="AL1443" i="4"/>
  <c r="AL1444" i="4"/>
  <c r="AL1445" i="4"/>
  <c r="AL1446" i="4"/>
  <c r="AL1447" i="4"/>
  <c r="AL1448" i="4"/>
  <c r="AL1449" i="4"/>
  <c r="AL1450" i="4"/>
  <c r="AL1451" i="4"/>
  <c r="AL1452" i="4"/>
  <c r="AL1453" i="4"/>
  <c r="AL1454" i="4"/>
  <c r="AL1455" i="4"/>
  <c r="AL1456" i="4"/>
  <c r="AL1457" i="4"/>
  <c r="AL1458" i="4"/>
  <c r="AL1459" i="4"/>
  <c r="AL1460" i="4"/>
  <c r="AL1461" i="4"/>
  <c r="AL1462" i="4"/>
  <c r="AL1463" i="4"/>
  <c r="AL1464" i="4"/>
  <c r="AL1465" i="4"/>
  <c r="AL1466" i="4"/>
  <c r="AL1467" i="4"/>
  <c r="AL1468" i="4"/>
  <c r="AL1469" i="4"/>
  <c r="AL1470" i="4"/>
  <c r="AL1471" i="4"/>
  <c r="AL1472" i="4"/>
  <c r="AL1473" i="4"/>
  <c r="AL1474" i="4"/>
  <c r="AL1475" i="4"/>
  <c r="AL1476" i="4"/>
  <c r="AL1477" i="4"/>
  <c r="AL1478" i="4"/>
  <c r="AL1479" i="4"/>
  <c r="AL1480" i="4"/>
  <c r="AL1481" i="4"/>
  <c r="AL1482" i="4"/>
  <c r="AL1483" i="4"/>
  <c r="AL1484" i="4"/>
  <c r="AL1485" i="4"/>
  <c r="AL1486" i="4"/>
  <c r="AL1487" i="4"/>
  <c r="AL1488" i="4"/>
  <c r="AL1489" i="4"/>
  <c r="AL1490" i="4"/>
  <c r="AL1491" i="4"/>
  <c r="AL1492" i="4"/>
  <c r="AL1493" i="4"/>
  <c r="AL1494" i="4"/>
  <c r="AL1495" i="4"/>
  <c r="AL1496" i="4"/>
  <c r="AL1497" i="4"/>
  <c r="AL1498" i="4"/>
  <c r="AL1499" i="4"/>
  <c r="AL1500" i="4"/>
  <c r="AL1501" i="4"/>
  <c r="AL1502" i="4"/>
  <c r="AL1503" i="4"/>
  <c r="AL1504" i="4"/>
  <c r="AL1505" i="4"/>
  <c r="AL1506" i="4"/>
  <c r="AL1507" i="4"/>
  <c r="AL1508" i="4"/>
  <c r="AL1509" i="4"/>
  <c r="AL1510" i="4"/>
  <c r="AL1511" i="4"/>
  <c r="AL1512" i="4"/>
  <c r="AL1513" i="4"/>
  <c r="AL1514" i="4"/>
  <c r="AL1515" i="4"/>
  <c r="AL1516" i="4"/>
  <c r="AL1517" i="4"/>
  <c r="AL1518" i="4"/>
  <c r="AL1519" i="4"/>
  <c r="AL1520" i="4"/>
  <c r="AL1521" i="4"/>
  <c r="AL1522" i="4"/>
  <c r="AL1523" i="4"/>
  <c r="AL1524" i="4"/>
  <c r="AL1525" i="4"/>
  <c r="AL1526" i="4"/>
  <c r="AL1527" i="4"/>
  <c r="AL1528" i="4"/>
  <c r="AL1529" i="4"/>
  <c r="AL1530" i="4"/>
  <c r="AL1531" i="4"/>
  <c r="AL1532" i="4"/>
  <c r="AL1533" i="4"/>
  <c r="AL1534" i="4"/>
  <c r="AL1535" i="4"/>
  <c r="AL1536" i="4"/>
  <c r="AL1537" i="4"/>
  <c r="AL1538" i="4"/>
  <c r="AL1539" i="4"/>
  <c r="AL1540" i="4"/>
  <c r="AL1541" i="4"/>
  <c r="AL1542" i="4"/>
  <c r="AL1543" i="4"/>
  <c r="AL1544" i="4"/>
  <c r="AL1545" i="4"/>
  <c r="AL1546" i="4"/>
  <c r="AL1547" i="4"/>
  <c r="AL1548" i="4"/>
  <c r="AL1549" i="4"/>
  <c r="AL1550" i="4"/>
  <c r="AL1551" i="4"/>
  <c r="AL1552" i="4"/>
  <c r="AL1553" i="4"/>
  <c r="AL1554" i="4"/>
  <c r="AL1555" i="4"/>
  <c r="AL1556" i="4"/>
  <c r="AL1557" i="4"/>
  <c r="AL1558" i="4"/>
  <c r="AL1559" i="4"/>
  <c r="AL1560" i="4"/>
  <c r="AL1561" i="4"/>
  <c r="AL1562" i="4"/>
  <c r="AL1563" i="4"/>
  <c r="AL1564" i="4"/>
  <c r="AL1565" i="4"/>
  <c r="AL1566" i="4"/>
  <c r="AL1567" i="4"/>
  <c r="AL1568" i="4"/>
  <c r="AL1569" i="4"/>
  <c r="AL1570" i="4"/>
  <c r="AL1571" i="4"/>
  <c r="AL1572" i="4"/>
  <c r="AL1573" i="4"/>
  <c r="AL1574" i="4"/>
  <c r="AL1575" i="4"/>
  <c r="AL1576" i="4"/>
  <c r="AL1577" i="4"/>
  <c r="AL1578" i="4"/>
  <c r="AL1579" i="4"/>
  <c r="AL1580" i="4"/>
  <c r="AL1581" i="4"/>
  <c r="AL1582" i="4"/>
  <c r="AL1583" i="4"/>
  <c r="AL1584" i="4"/>
  <c r="AL1585" i="4"/>
  <c r="AL1586" i="4"/>
  <c r="AL1587" i="4"/>
  <c r="AL1588" i="4"/>
  <c r="AL1589" i="4"/>
  <c r="AL1590" i="4"/>
  <c r="AL1591" i="4"/>
  <c r="AL1592" i="4"/>
  <c r="AL1593" i="4"/>
  <c r="AL1594" i="4"/>
  <c r="AL1595" i="4"/>
  <c r="AL1596" i="4"/>
  <c r="AL1597" i="4"/>
  <c r="AL1598" i="4"/>
  <c r="AL1599" i="4"/>
  <c r="AL1600" i="4"/>
  <c r="AL1601" i="4"/>
  <c r="AL1602" i="4"/>
  <c r="AL1603" i="4"/>
  <c r="AL1604" i="4"/>
  <c r="AL1605" i="4"/>
  <c r="AL1606" i="4"/>
  <c r="AL1607" i="4"/>
  <c r="AL1608" i="4"/>
  <c r="AL1609" i="4"/>
  <c r="AL1610" i="4"/>
  <c r="AL1611" i="4"/>
  <c r="AL1612" i="4"/>
  <c r="AL1613" i="4"/>
  <c r="AL1614" i="4"/>
  <c r="AL1615" i="4"/>
  <c r="AL1616" i="4"/>
  <c r="AL1617" i="4"/>
  <c r="AL1618" i="4"/>
  <c r="AL1619" i="4"/>
  <c r="AL1620" i="4"/>
  <c r="AL1621" i="4"/>
  <c r="AL1622" i="4"/>
  <c r="AL1623" i="4"/>
  <c r="AL1624" i="4"/>
  <c r="AL1625" i="4"/>
  <c r="AL1626" i="4"/>
  <c r="AL1627" i="4"/>
  <c r="AL1628" i="4"/>
  <c r="AL1629" i="4"/>
  <c r="AL1630" i="4"/>
  <c r="AL1631" i="4"/>
  <c r="AL1632" i="4"/>
  <c r="AL1633" i="4"/>
  <c r="AL1634" i="4"/>
  <c r="AL1635" i="4"/>
  <c r="AL1636" i="4"/>
  <c r="AL1637" i="4"/>
  <c r="AL1638" i="4"/>
  <c r="AL1639" i="4"/>
  <c r="AL1640" i="4"/>
  <c r="AL1641" i="4"/>
  <c r="AL1642" i="4"/>
  <c r="AL1643" i="4"/>
  <c r="AL1644" i="4"/>
  <c r="AL1645" i="4"/>
  <c r="AL1646" i="4"/>
  <c r="AL1647" i="4"/>
  <c r="AL1648" i="4"/>
  <c r="AL1649" i="4"/>
  <c r="AL1650" i="4"/>
  <c r="AL1651" i="4"/>
  <c r="AL1652" i="4"/>
  <c r="AL1653" i="4"/>
  <c r="AL1654" i="4"/>
  <c r="AL1655" i="4"/>
  <c r="AL1656" i="4"/>
  <c r="AL1657" i="4"/>
  <c r="AL1658" i="4"/>
  <c r="AL1659" i="4"/>
  <c r="AL1660" i="4"/>
  <c r="AL1661" i="4"/>
  <c r="AL1662" i="4"/>
  <c r="AL1663" i="4"/>
  <c r="AL1664" i="4"/>
  <c r="AL1665" i="4"/>
  <c r="AL1666" i="4"/>
  <c r="AL1667" i="4"/>
  <c r="AL1668" i="4"/>
  <c r="AL1669" i="4"/>
  <c r="AL1670" i="4"/>
  <c r="AL1671" i="4"/>
  <c r="AL1672" i="4"/>
  <c r="AL1673" i="4"/>
  <c r="AL1674" i="4"/>
  <c r="AL1675" i="4"/>
  <c r="AL1676" i="4"/>
  <c r="AL1677" i="4"/>
  <c r="AL1678" i="4"/>
  <c r="AL1679" i="4"/>
  <c r="AL1680" i="4"/>
  <c r="AL1681" i="4"/>
  <c r="AL1682" i="4"/>
  <c r="AL1683" i="4"/>
  <c r="AL1684" i="4"/>
  <c r="AL1685" i="4"/>
  <c r="AL1686" i="4"/>
  <c r="AL1687" i="4"/>
  <c r="AL1688" i="4"/>
  <c r="AL1689" i="4"/>
  <c r="AL1690" i="4"/>
  <c r="AL1691" i="4"/>
  <c r="AL1692" i="4"/>
  <c r="AL1693" i="4"/>
  <c r="AL1694" i="4"/>
  <c r="AL1695" i="4"/>
  <c r="AL1696" i="4"/>
  <c r="AL1697" i="4"/>
  <c r="AL1698" i="4"/>
  <c r="AL1699" i="4"/>
  <c r="AL1700" i="4"/>
  <c r="AL1701" i="4"/>
  <c r="AL1702" i="4"/>
  <c r="AL1703" i="4"/>
  <c r="AL1704" i="4"/>
  <c r="AL1705" i="4"/>
  <c r="AL1706" i="4"/>
  <c r="AL1707" i="4"/>
  <c r="AL1708" i="4"/>
  <c r="AL1709" i="4"/>
  <c r="AL1710" i="4"/>
  <c r="AL1711" i="4"/>
  <c r="AL1712" i="4"/>
  <c r="AL1713" i="4"/>
  <c r="AL1714" i="4"/>
  <c r="AL1715" i="4"/>
  <c r="AL1716" i="4"/>
  <c r="AL1717" i="4"/>
  <c r="AL1718" i="4"/>
  <c r="AL1719" i="4"/>
  <c r="AL1720" i="4"/>
  <c r="AL1721" i="4"/>
  <c r="AL1722" i="4"/>
  <c r="AL1723" i="4"/>
  <c r="AL1724" i="4"/>
  <c r="AL1725" i="4"/>
  <c r="AL1726" i="4"/>
  <c r="AL1727" i="4"/>
  <c r="AL1728" i="4"/>
  <c r="AL1729" i="4"/>
  <c r="AL1730" i="4"/>
  <c r="AL1731" i="4"/>
  <c r="AL1732" i="4"/>
  <c r="AL1733" i="4"/>
  <c r="AL1734" i="4"/>
  <c r="AL1735" i="4"/>
  <c r="AL1736" i="4"/>
  <c r="AL1737" i="4"/>
  <c r="AL1738" i="4"/>
  <c r="AL1739" i="4"/>
  <c r="AL1740" i="4"/>
  <c r="AL1741" i="4"/>
  <c r="AL1742" i="4"/>
  <c r="AL1743" i="4"/>
  <c r="AL1744" i="4"/>
  <c r="AL1745" i="4"/>
  <c r="AL1746" i="4"/>
  <c r="AL1747" i="4"/>
  <c r="AL1748" i="4"/>
  <c r="AL1749" i="4"/>
  <c r="AL1750" i="4"/>
  <c r="AL1751" i="4"/>
  <c r="AL1752" i="4"/>
  <c r="AL1753" i="4"/>
  <c r="AL1754" i="4"/>
  <c r="AL1755" i="4"/>
  <c r="AL1756" i="4"/>
  <c r="AL1757" i="4"/>
  <c r="AL1758" i="4"/>
  <c r="AL1759" i="4"/>
  <c r="AL1760" i="4"/>
  <c r="AL1761" i="4"/>
  <c r="AL1762" i="4"/>
  <c r="AL1763" i="4"/>
  <c r="AL1764" i="4"/>
  <c r="AL1765" i="4"/>
  <c r="AL1766" i="4"/>
  <c r="AL1767" i="4"/>
  <c r="AL1768" i="4"/>
  <c r="AL1769" i="4"/>
  <c r="AL1770" i="4"/>
  <c r="AL1771" i="4"/>
  <c r="AL1772" i="4"/>
  <c r="AL1773" i="4"/>
  <c r="AL1774" i="4"/>
  <c r="AL1775" i="4"/>
  <c r="AL1776" i="4"/>
  <c r="AL1777" i="4"/>
  <c r="AL1778" i="4"/>
  <c r="AL1779" i="4"/>
  <c r="AL1780" i="4"/>
  <c r="AL1781" i="4"/>
  <c r="AL1782" i="4"/>
  <c r="AL1783" i="4"/>
  <c r="AL1784" i="4"/>
  <c r="AL1785" i="4"/>
  <c r="AL1786" i="4"/>
  <c r="AL1787" i="4"/>
  <c r="AL1788" i="4"/>
  <c r="AL1789" i="4"/>
  <c r="AL1790" i="4"/>
  <c r="AL1791" i="4"/>
  <c r="AL1792" i="4"/>
  <c r="AL1793" i="4"/>
  <c r="AL1794" i="4"/>
  <c r="AL1795" i="4"/>
  <c r="AL1796" i="4"/>
  <c r="AL1797" i="4"/>
  <c r="AL1798" i="4"/>
  <c r="AL1799" i="4"/>
  <c r="AL1800" i="4"/>
  <c r="AL1801" i="4"/>
  <c r="AL1802" i="4"/>
  <c r="AL1803" i="4"/>
  <c r="AL1804" i="4"/>
  <c r="AL1805" i="4"/>
  <c r="AL1806" i="4"/>
  <c r="AL1807" i="4"/>
  <c r="AL1808" i="4"/>
  <c r="AL1809" i="4"/>
  <c r="AL1810" i="4"/>
  <c r="AL1811" i="4"/>
  <c r="AL1812" i="4"/>
  <c r="AL1813" i="4"/>
  <c r="AL1814" i="4"/>
  <c r="AL1815" i="4"/>
  <c r="AL1816" i="4"/>
  <c r="AL1817" i="4"/>
  <c r="AL1818" i="4"/>
  <c r="AL1819" i="4"/>
  <c r="AL1820" i="4"/>
  <c r="AL1821" i="4"/>
  <c r="AL1822" i="4"/>
  <c r="AL1823" i="4"/>
  <c r="AL1824" i="4"/>
  <c r="AL1825" i="4"/>
  <c r="AL1826" i="4"/>
  <c r="AL1827" i="4"/>
  <c r="AL1828" i="4"/>
  <c r="AL1829" i="4"/>
  <c r="AL1830" i="4"/>
  <c r="AL1831" i="4"/>
  <c r="AL1832" i="4"/>
  <c r="AL1833" i="4"/>
  <c r="AL1834" i="4"/>
  <c r="AL1835" i="4"/>
  <c r="AL1836" i="4"/>
  <c r="AL1837" i="4"/>
  <c r="AL1838" i="4"/>
  <c r="AL1839" i="4"/>
  <c r="AL1840" i="4"/>
  <c r="AL1841" i="4"/>
  <c r="AL1842" i="4"/>
  <c r="AL1843" i="4"/>
  <c r="AL1844" i="4"/>
  <c r="AL1845" i="4"/>
  <c r="AL1846" i="4"/>
  <c r="AL1847" i="4"/>
  <c r="AL1848" i="4"/>
  <c r="AL1849" i="4"/>
  <c r="AL1850" i="4"/>
  <c r="AL1851" i="4"/>
  <c r="AL1852" i="4"/>
  <c r="AL1853" i="4"/>
  <c r="AL1854" i="4"/>
  <c r="AL1855" i="4"/>
  <c r="AL1856" i="4"/>
  <c r="AL1857" i="4"/>
  <c r="AL1858" i="4"/>
  <c r="AL1859" i="4"/>
  <c r="AL1860" i="4"/>
  <c r="AL1861" i="4"/>
  <c r="AL1862" i="4"/>
  <c r="AL1863" i="4"/>
  <c r="AL1864" i="4"/>
  <c r="AL1865" i="4"/>
  <c r="AL1866" i="4"/>
  <c r="AL1867" i="4"/>
  <c r="AL1868" i="4"/>
  <c r="AL1869" i="4"/>
  <c r="AL1870" i="4"/>
  <c r="AL1871" i="4"/>
  <c r="AL1872" i="4"/>
  <c r="AL1873" i="4"/>
  <c r="AL1874" i="4"/>
  <c r="AL1875" i="4"/>
  <c r="AL1876" i="4"/>
  <c r="AL1877" i="4"/>
  <c r="AL1878" i="4"/>
  <c r="AL1879" i="4"/>
  <c r="AL1880" i="4"/>
  <c r="AL1881" i="4"/>
  <c r="AL1882" i="4"/>
  <c r="AL1883" i="4"/>
  <c r="AL1884" i="4"/>
  <c r="AL1885" i="4"/>
  <c r="AL1886" i="4"/>
  <c r="AL1887" i="4"/>
  <c r="AL1888" i="4"/>
  <c r="AL1889" i="4"/>
  <c r="AL1890" i="4"/>
  <c r="AL1891" i="4"/>
  <c r="AL1892" i="4"/>
  <c r="AL1893" i="4"/>
  <c r="AL1894" i="4"/>
  <c r="AL1895" i="4"/>
  <c r="AL1896" i="4"/>
  <c r="AL1897" i="4"/>
  <c r="AL1898" i="4"/>
  <c r="AL1899" i="4"/>
  <c r="AL1900" i="4"/>
  <c r="AL1901" i="4"/>
  <c r="AL1902" i="4"/>
  <c r="AL1903" i="4"/>
  <c r="AL1904" i="4"/>
  <c r="AL1905" i="4"/>
  <c r="AL1906" i="4"/>
  <c r="AL1907" i="4"/>
  <c r="AL1908" i="4"/>
  <c r="AL1909" i="4"/>
  <c r="AL1910" i="4"/>
  <c r="AL1911" i="4"/>
  <c r="AL1912" i="4"/>
  <c r="AL1913" i="4"/>
  <c r="AL1914" i="4"/>
  <c r="AL1915" i="4"/>
  <c r="AL1916" i="4"/>
  <c r="AL1917" i="4"/>
  <c r="AL1918" i="4"/>
  <c r="AL1919" i="4"/>
  <c r="AL1920" i="4"/>
  <c r="AL1921" i="4"/>
  <c r="AL1922" i="4"/>
  <c r="AL1923" i="4"/>
  <c r="AL1924" i="4"/>
  <c r="AL1925" i="4"/>
  <c r="AL1926" i="4"/>
  <c r="AL1927" i="4"/>
  <c r="AL1928" i="4"/>
  <c r="AL1929" i="4"/>
  <c r="AL1930" i="4"/>
  <c r="AL1931" i="4"/>
  <c r="AL1932" i="4"/>
  <c r="AL1933" i="4"/>
  <c r="AL1934" i="4"/>
  <c r="AL1935" i="4"/>
  <c r="AL1936" i="4"/>
  <c r="AL1937" i="4"/>
  <c r="AL1938" i="4"/>
  <c r="AL1939" i="4"/>
  <c r="AL1940" i="4"/>
  <c r="AL1941" i="4"/>
  <c r="AL1942" i="4"/>
  <c r="AL1943" i="4"/>
  <c r="AL1944" i="4"/>
  <c r="AL1945" i="4"/>
  <c r="AL1946" i="4"/>
  <c r="AL1947" i="4"/>
  <c r="AL1948" i="4"/>
  <c r="AL1949" i="4"/>
  <c r="AL1950" i="4"/>
  <c r="AL1951" i="4"/>
  <c r="AL1952" i="4"/>
  <c r="AL1953" i="4"/>
  <c r="AL1954" i="4"/>
  <c r="AL1955" i="4"/>
  <c r="AL1956" i="4"/>
  <c r="AL1957" i="4"/>
  <c r="AL1958" i="4"/>
  <c r="AL1959" i="4"/>
  <c r="AL1960" i="4"/>
  <c r="AL1961" i="4"/>
  <c r="AL1962" i="4"/>
  <c r="AL1963" i="4"/>
  <c r="AL1964" i="4"/>
  <c r="AL1965" i="4"/>
  <c r="AL1966" i="4"/>
  <c r="AL1967" i="4"/>
  <c r="AL1968" i="4"/>
  <c r="AL1969" i="4"/>
  <c r="AL1970" i="4"/>
  <c r="AL1971" i="4"/>
  <c r="AL1972" i="4"/>
  <c r="AL1973" i="4"/>
  <c r="AL1974" i="4"/>
  <c r="AL1975" i="4"/>
  <c r="AL1976" i="4"/>
  <c r="AL1977" i="4"/>
  <c r="AL1978" i="4"/>
  <c r="AL1979" i="4"/>
  <c r="AL1980" i="4"/>
  <c r="AL1981" i="4"/>
  <c r="AL1982" i="4"/>
  <c r="AL1983" i="4"/>
  <c r="AL1984" i="4"/>
  <c r="AL1985" i="4"/>
  <c r="AL1986" i="4"/>
  <c r="AL1987" i="4"/>
  <c r="AL1988" i="4"/>
  <c r="AL1989" i="4"/>
  <c r="AL1990" i="4"/>
  <c r="AL1991" i="4"/>
  <c r="AL1992" i="4"/>
  <c r="AL1993" i="4"/>
  <c r="AL1994" i="4"/>
  <c r="AL1995" i="4"/>
  <c r="AL1996" i="4"/>
  <c r="AL1997" i="4"/>
  <c r="AL1998" i="4"/>
  <c r="AL1999" i="4"/>
  <c r="AL2000" i="4"/>
  <c r="AL2001" i="4"/>
  <c r="AL2002" i="4"/>
  <c r="AL2003" i="4"/>
  <c r="AL2004" i="4"/>
  <c r="AL2005" i="4"/>
  <c r="AL2006" i="4"/>
  <c r="AL2007" i="4"/>
  <c r="AL2008" i="4"/>
  <c r="AL2009" i="4"/>
  <c r="AL2010" i="4"/>
  <c r="AL2011" i="4"/>
  <c r="AL2012" i="4"/>
  <c r="AL2013" i="4"/>
  <c r="AL2014" i="4"/>
  <c r="AL2015" i="4"/>
  <c r="AL2016" i="4"/>
  <c r="AL2017" i="4"/>
  <c r="AL2018" i="4"/>
  <c r="AL2019" i="4"/>
  <c r="AL2020" i="4"/>
  <c r="AL2021" i="4"/>
  <c r="AL2022" i="4"/>
  <c r="AL2023" i="4"/>
  <c r="AL2024" i="4"/>
  <c r="AL2025" i="4"/>
  <c r="AL2026" i="4"/>
  <c r="AL2027" i="4"/>
  <c r="AL2028" i="4"/>
  <c r="AL2029" i="4"/>
  <c r="AL2030" i="4"/>
  <c r="AL2031" i="4"/>
  <c r="AL2032" i="4"/>
  <c r="AL2033" i="4"/>
  <c r="AL2034" i="4"/>
  <c r="AL2035" i="4"/>
  <c r="AL2036" i="4"/>
  <c r="AL2037" i="4"/>
  <c r="AL2038" i="4"/>
  <c r="AL2039" i="4"/>
  <c r="AL2040" i="4"/>
  <c r="AL2041" i="4"/>
  <c r="AL2042" i="4"/>
  <c r="AL2043" i="4"/>
  <c r="AL2044" i="4"/>
  <c r="AL2045" i="4"/>
  <c r="AL2046" i="4"/>
  <c r="AL2047" i="4"/>
  <c r="AL2048" i="4"/>
  <c r="AL2049" i="4"/>
  <c r="AL2050" i="4"/>
  <c r="AL2051" i="4"/>
  <c r="AL2052" i="4"/>
  <c r="AL2053" i="4"/>
  <c r="AL2054" i="4"/>
  <c r="AL2055" i="4"/>
  <c r="AL2056" i="4"/>
  <c r="AL2057" i="4"/>
  <c r="AL2058" i="4"/>
  <c r="AL2059" i="4"/>
  <c r="AL2060" i="4"/>
  <c r="AL2061" i="4"/>
  <c r="AL2062" i="4"/>
  <c r="AL2063" i="4"/>
  <c r="AL2064" i="4"/>
  <c r="AL2065" i="4"/>
  <c r="AL2066" i="4"/>
  <c r="AL2067" i="4"/>
  <c r="AL2068" i="4"/>
  <c r="AL2069" i="4"/>
  <c r="AL2070" i="4"/>
  <c r="AL2071" i="4"/>
  <c r="AL2072" i="4"/>
  <c r="AL2073" i="4"/>
  <c r="AL2074" i="4"/>
  <c r="AL2075" i="4"/>
  <c r="AL2076" i="4"/>
  <c r="AL2077" i="4"/>
  <c r="AL2078" i="4"/>
  <c r="AL2079" i="4"/>
  <c r="AL2080" i="4"/>
  <c r="AL2081" i="4"/>
  <c r="AL2082" i="4"/>
  <c r="AL2083" i="4"/>
  <c r="AL2084" i="4"/>
  <c r="AL2085" i="4"/>
  <c r="AL2086" i="4"/>
  <c r="AL2087" i="4"/>
  <c r="AL2088" i="4"/>
  <c r="AL2089" i="4"/>
  <c r="AL2090" i="4"/>
  <c r="AL2091" i="4"/>
  <c r="AL2092" i="4"/>
  <c r="AL2093" i="4"/>
  <c r="AL2094" i="4"/>
  <c r="AL2095" i="4"/>
  <c r="AL2096" i="4"/>
  <c r="AL2097" i="4"/>
  <c r="AL2098" i="4"/>
  <c r="AL2099" i="4"/>
  <c r="AL2100" i="4"/>
  <c r="AL2101" i="4"/>
  <c r="AL2102" i="4"/>
  <c r="AL2103" i="4"/>
  <c r="AL2104" i="4"/>
  <c r="AL2105" i="4"/>
  <c r="AL2106" i="4"/>
  <c r="AL2107" i="4"/>
  <c r="AL2108" i="4"/>
  <c r="AL2109" i="4"/>
  <c r="AL2110" i="4"/>
  <c r="AL2111" i="4"/>
  <c r="AL2112" i="4"/>
  <c r="AL2113" i="4"/>
  <c r="AL2114" i="4"/>
  <c r="AL2115" i="4"/>
  <c r="AL2116" i="4"/>
  <c r="AL2117" i="4"/>
  <c r="AL2118" i="4"/>
  <c r="AL2119" i="4"/>
  <c r="AL2120" i="4"/>
  <c r="AL2121" i="4"/>
  <c r="AL2122" i="4"/>
  <c r="AL2123" i="4"/>
  <c r="AL2124" i="4"/>
  <c r="AL2125" i="4"/>
  <c r="AL2126" i="4"/>
  <c r="AL2127" i="4"/>
  <c r="AL2128" i="4"/>
  <c r="AL2129" i="4"/>
  <c r="AL2130" i="4"/>
  <c r="AL2131" i="4"/>
  <c r="AL2132" i="4"/>
  <c r="AL2133" i="4"/>
  <c r="AL2134" i="4"/>
  <c r="AL2135" i="4"/>
  <c r="AL2136" i="4"/>
  <c r="AL2137" i="4"/>
  <c r="AL2138" i="4"/>
  <c r="AL2139" i="4"/>
  <c r="AL2140" i="4"/>
  <c r="AL2141" i="4"/>
  <c r="AL2142" i="4"/>
  <c r="AL2143" i="4"/>
  <c r="AL2144" i="4"/>
  <c r="AL2145" i="4"/>
  <c r="AL2146" i="4"/>
  <c r="AL2147" i="4"/>
  <c r="AL2148" i="4"/>
  <c r="AL2149" i="4"/>
  <c r="AL2150" i="4"/>
  <c r="AL2151" i="4"/>
  <c r="AL2152" i="4"/>
  <c r="AL2153" i="4"/>
  <c r="AL2154" i="4"/>
  <c r="AL2155" i="4"/>
  <c r="AL2156" i="4"/>
  <c r="AL2157" i="4"/>
  <c r="AL2158" i="4"/>
  <c r="AL2159" i="4"/>
  <c r="AL2160" i="4"/>
  <c r="AL2161" i="4"/>
  <c r="AL2162" i="4"/>
  <c r="AL2163" i="4"/>
  <c r="AL2164" i="4"/>
  <c r="AL2165" i="4"/>
  <c r="AL2166" i="4"/>
  <c r="AL2167" i="4"/>
  <c r="AL2168" i="4"/>
  <c r="AL2169" i="4"/>
  <c r="AL2170" i="4"/>
  <c r="AL2171" i="4"/>
  <c r="AL2172" i="4"/>
  <c r="AL2173" i="4"/>
  <c r="AL2174" i="4"/>
  <c r="AL2175" i="4"/>
  <c r="AL2176" i="4"/>
  <c r="AL2177" i="4"/>
  <c r="AL2178" i="4"/>
  <c r="AL2179" i="4"/>
  <c r="AL2180" i="4"/>
  <c r="AL2181" i="4"/>
  <c r="AL2182" i="4"/>
  <c r="AL2183" i="4"/>
  <c r="AL2184" i="4"/>
  <c r="AL2185" i="4"/>
  <c r="AL2186" i="4"/>
  <c r="AL2187" i="4"/>
  <c r="AL2188" i="4"/>
  <c r="AL2189" i="4"/>
  <c r="AL2190" i="4"/>
  <c r="AL2191" i="4"/>
  <c r="AL2192" i="4"/>
  <c r="AL2193" i="4"/>
  <c r="AL2194" i="4"/>
  <c r="AL2195" i="4"/>
  <c r="AL2196" i="4"/>
  <c r="AL2197" i="4"/>
  <c r="AL2198" i="4"/>
  <c r="AL2199" i="4"/>
  <c r="AL2200" i="4"/>
  <c r="AL2201" i="4"/>
  <c r="AL2202" i="4"/>
  <c r="AL2203" i="4"/>
  <c r="AL2204" i="4"/>
  <c r="AL2205" i="4"/>
  <c r="AL2206" i="4"/>
  <c r="AL2207" i="4"/>
  <c r="AL2208" i="4"/>
  <c r="AL2209" i="4"/>
  <c r="AL2210" i="4"/>
  <c r="AL2211" i="4"/>
  <c r="AL2212" i="4"/>
  <c r="AL2213" i="4"/>
  <c r="AL2214" i="4"/>
  <c r="AL2215" i="4"/>
  <c r="AL2216" i="4"/>
  <c r="AL2217" i="4"/>
  <c r="AL2218" i="4"/>
  <c r="AL2219" i="4"/>
  <c r="AL2220" i="4"/>
  <c r="AL2221" i="4"/>
  <c r="AL2222" i="4"/>
  <c r="AL2223" i="4"/>
  <c r="AL2224" i="4"/>
  <c r="AL2225" i="4"/>
  <c r="AL2226" i="4"/>
  <c r="AL2227" i="4"/>
  <c r="AL2228" i="4"/>
  <c r="AL2229" i="4"/>
  <c r="AL2230" i="4"/>
  <c r="AL2231" i="4"/>
  <c r="AL2232" i="4"/>
  <c r="AL2233" i="4"/>
  <c r="AL2234" i="4"/>
  <c r="AL2235" i="4"/>
  <c r="AL2236" i="4"/>
  <c r="AL2237" i="4"/>
  <c r="AL2238" i="4"/>
  <c r="AL2239" i="4"/>
  <c r="AL2240" i="4"/>
  <c r="AL2241" i="4"/>
  <c r="AL2242" i="4"/>
  <c r="AL2243" i="4"/>
  <c r="AL2244" i="4"/>
  <c r="AL2245" i="4"/>
  <c r="AL2246" i="4"/>
  <c r="AL2247" i="4"/>
  <c r="AL2248" i="4"/>
  <c r="AL2249" i="4"/>
  <c r="AL2250" i="4"/>
  <c r="AL2251" i="4"/>
  <c r="AL2252" i="4"/>
  <c r="AL2253" i="4"/>
  <c r="AL2254" i="4"/>
  <c r="AL2255" i="4"/>
  <c r="AL2256" i="4"/>
  <c r="AL2257" i="4"/>
  <c r="AL2258" i="4"/>
  <c r="AL2259" i="4"/>
  <c r="AL2260" i="4"/>
  <c r="AL2261" i="4"/>
  <c r="AL2262" i="4"/>
  <c r="AL2263" i="4"/>
  <c r="AL2264" i="4"/>
  <c r="AL2265" i="4"/>
  <c r="AL2266" i="4"/>
  <c r="AL2267" i="4"/>
  <c r="AL2268" i="4"/>
  <c r="AL2269" i="4"/>
  <c r="AL2270" i="4"/>
  <c r="AL2271" i="4"/>
  <c r="AL2272" i="4"/>
  <c r="AL2273" i="4"/>
  <c r="AL2274" i="4"/>
  <c r="AL2275" i="4"/>
  <c r="AL2276" i="4"/>
  <c r="AL2277" i="4"/>
  <c r="AL2278" i="4"/>
  <c r="AL2279" i="4"/>
  <c r="AL2280" i="4"/>
  <c r="AL2281" i="4"/>
  <c r="AL2282" i="4"/>
  <c r="AL2283" i="4"/>
  <c r="AL2284" i="4"/>
  <c r="AL2285" i="4"/>
  <c r="AL2286" i="4"/>
  <c r="AL2287" i="4"/>
  <c r="AL2288" i="4"/>
  <c r="AL2289" i="4"/>
  <c r="AL2290" i="4"/>
  <c r="AL2291" i="4"/>
  <c r="AL2292" i="4"/>
  <c r="AL2293" i="4"/>
  <c r="AL2294" i="4"/>
  <c r="AL2295" i="4"/>
  <c r="AL2296" i="4"/>
  <c r="AL2297" i="4"/>
  <c r="AL2298" i="4"/>
  <c r="AL2299" i="4"/>
  <c r="AL2300" i="4"/>
  <c r="AL2301" i="4"/>
  <c r="AL2302" i="4"/>
  <c r="AL2303" i="4"/>
  <c r="AL2304" i="4"/>
  <c r="AL2305" i="4"/>
  <c r="AL2306" i="4"/>
  <c r="AL2307" i="4"/>
  <c r="AL2308" i="4"/>
  <c r="AL2309" i="4"/>
  <c r="AL2310" i="4"/>
  <c r="AL2311" i="4"/>
  <c r="AL2312" i="4"/>
  <c r="AL2313" i="4"/>
  <c r="AL2314" i="4"/>
  <c r="AL2315" i="4"/>
  <c r="AL2316" i="4"/>
  <c r="AL2317" i="4"/>
  <c r="AL2318" i="4"/>
  <c r="AL2319" i="4"/>
  <c r="AL2320" i="4"/>
  <c r="AL2321" i="4"/>
  <c r="AL2322" i="4"/>
  <c r="AL2323" i="4"/>
  <c r="AL2324" i="4"/>
  <c r="AL2325" i="4"/>
  <c r="AL2326" i="4"/>
  <c r="AL2327" i="4"/>
  <c r="AL2328" i="4"/>
  <c r="AL2329" i="4"/>
  <c r="AL2330" i="4"/>
  <c r="AL2331" i="4"/>
  <c r="AL2332" i="4"/>
  <c r="AL2333" i="4"/>
  <c r="AL2334" i="4"/>
  <c r="AL2335" i="4"/>
  <c r="AL2336" i="4"/>
  <c r="AL2337" i="4"/>
  <c r="AL2338" i="4"/>
  <c r="AL2339" i="4"/>
  <c r="AL2340" i="4"/>
  <c r="AL2341" i="4"/>
  <c r="AL2342" i="4"/>
  <c r="AL2343" i="4"/>
  <c r="AL2344" i="4"/>
  <c r="AL2345" i="4"/>
  <c r="AL2346" i="4"/>
  <c r="AL2347" i="4"/>
  <c r="AL2348" i="4"/>
  <c r="AL2349" i="4"/>
  <c r="AL2350" i="4"/>
  <c r="AL2351" i="4"/>
  <c r="AL2352" i="4"/>
  <c r="AL2353" i="4"/>
  <c r="AL2354" i="4"/>
  <c r="AL2355" i="4"/>
  <c r="AL2356" i="4"/>
  <c r="AL2357" i="4"/>
  <c r="AL2358" i="4"/>
  <c r="AL2359" i="4"/>
  <c r="AL2360" i="4"/>
  <c r="AL2361" i="4"/>
  <c r="AL2362" i="4"/>
  <c r="AL2363" i="4"/>
  <c r="AL2364" i="4"/>
  <c r="AL2365" i="4"/>
  <c r="AL2366" i="4"/>
  <c r="AL2367" i="4"/>
  <c r="AL2368" i="4"/>
  <c r="AL2369" i="4"/>
  <c r="AL2370" i="4"/>
  <c r="AL2371" i="4"/>
  <c r="AL2372" i="4"/>
  <c r="AL2373" i="4"/>
  <c r="AL2374" i="4"/>
  <c r="AL2375" i="4"/>
  <c r="AL2376" i="4"/>
  <c r="AL2377" i="4"/>
  <c r="AL2378" i="4"/>
  <c r="AL2379" i="4"/>
  <c r="AL2380" i="4"/>
  <c r="AL2381" i="4"/>
  <c r="AL2382" i="4"/>
  <c r="AL2383" i="4"/>
  <c r="AL2384" i="4"/>
  <c r="AL2385" i="4"/>
  <c r="AL2386" i="4"/>
  <c r="AL2387" i="4"/>
  <c r="AL2388" i="4"/>
  <c r="AL2389" i="4"/>
  <c r="AL2390" i="4"/>
  <c r="AL2391" i="4"/>
  <c r="AL2392" i="4"/>
  <c r="AL2393" i="4"/>
  <c r="AL2394" i="4"/>
  <c r="AL2395" i="4"/>
  <c r="AL2396" i="4"/>
  <c r="AL2397" i="4"/>
  <c r="AL2398" i="4"/>
  <c r="AL2399" i="4"/>
  <c r="AL2400" i="4"/>
  <c r="AL2401" i="4"/>
  <c r="AL2402" i="4"/>
  <c r="AL2403" i="4"/>
  <c r="AL2404" i="4"/>
  <c r="AL2405" i="4"/>
  <c r="AL2406" i="4"/>
  <c r="AL2407" i="4"/>
  <c r="AL2408" i="4"/>
  <c r="AL2409" i="4"/>
  <c r="AL2410" i="4"/>
  <c r="AL2411" i="4"/>
  <c r="AL2412" i="4"/>
  <c r="AL2413" i="4"/>
  <c r="AL2414" i="4"/>
  <c r="AL2415" i="4"/>
  <c r="AL2416" i="4"/>
  <c r="AL2417" i="4"/>
  <c r="AL2418" i="4"/>
  <c r="AL2419" i="4"/>
  <c r="AL2420" i="4"/>
  <c r="AL2421" i="4"/>
  <c r="AL2422" i="4"/>
  <c r="AL2423" i="4"/>
  <c r="AL2424" i="4"/>
  <c r="AL2425" i="4"/>
  <c r="AL2426" i="4"/>
  <c r="AL2427" i="4"/>
  <c r="AL2428" i="4"/>
  <c r="AL2429" i="4"/>
  <c r="AL2430" i="4"/>
  <c r="AL2431" i="4"/>
  <c r="AL2432" i="4"/>
  <c r="AL2433" i="4"/>
  <c r="AL2434" i="4"/>
  <c r="AL2435" i="4"/>
  <c r="AL2436" i="4"/>
  <c r="AL2437" i="4"/>
  <c r="AL2438" i="4"/>
  <c r="AL2439" i="4"/>
  <c r="AL2440" i="4"/>
  <c r="AL2441" i="4"/>
  <c r="AL2442" i="4"/>
  <c r="AL2443" i="4"/>
  <c r="AL2444" i="4"/>
  <c r="AL2445" i="4"/>
  <c r="AL2446" i="4"/>
  <c r="AL2447" i="4"/>
  <c r="AL2448" i="4"/>
  <c r="AL2449" i="4"/>
  <c r="AL2450" i="4"/>
  <c r="AL2451" i="4"/>
  <c r="AL2452" i="4"/>
  <c r="AL2453" i="4"/>
  <c r="AL2454" i="4"/>
  <c r="AL2455" i="4"/>
  <c r="AL2456" i="4"/>
  <c r="AL2457" i="4"/>
  <c r="AL2458" i="4"/>
  <c r="AL2459" i="4"/>
  <c r="AL2460" i="4"/>
  <c r="AL2461" i="4"/>
  <c r="AL2462" i="4"/>
  <c r="AL2463" i="4"/>
  <c r="AL2464" i="4"/>
  <c r="AL2465" i="4"/>
  <c r="AL2466" i="4"/>
  <c r="AL2467" i="4"/>
  <c r="AL2468" i="4"/>
  <c r="AL2469" i="4"/>
  <c r="AL2470" i="4"/>
  <c r="AL2471" i="4"/>
  <c r="AL2472" i="4"/>
  <c r="AL2473" i="4"/>
  <c r="AL2474" i="4"/>
  <c r="AL2475" i="4"/>
  <c r="AL2476" i="4"/>
  <c r="AL2477" i="4"/>
  <c r="AL2478" i="4"/>
  <c r="AL2479" i="4"/>
  <c r="AL2480" i="4"/>
  <c r="AL2481" i="4"/>
  <c r="AL2482" i="4"/>
  <c r="AL2483" i="4"/>
  <c r="AL2484" i="4"/>
  <c r="AL2485" i="4"/>
  <c r="AL2486" i="4"/>
  <c r="AL2487" i="4"/>
  <c r="AL2488" i="4"/>
  <c r="AL2489" i="4"/>
  <c r="AL2490" i="4"/>
  <c r="AL2491" i="4"/>
  <c r="AL2492" i="4"/>
  <c r="AL2493" i="4"/>
  <c r="AL2494" i="4"/>
  <c r="AL2495" i="4"/>
  <c r="AL2496" i="4"/>
  <c r="AL2497" i="4"/>
  <c r="AL2498" i="4"/>
  <c r="AL2499" i="4"/>
  <c r="AL2500" i="4"/>
  <c r="AL2501" i="4"/>
  <c r="AL2502" i="4"/>
  <c r="AL2503" i="4"/>
  <c r="AL2504" i="4"/>
  <c r="AL2505" i="4"/>
  <c r="AL2506" i="4"/>
  <c r="AL2507" i="4"/>
  <c r="AL2508" i="4"/>
  <c r="AL2509" i="4"/>
  <c r="AL2510" i="4"/>
  <c r="AL2511" i="4"/>
  <c r="AL2512" i="4"/>
  <c r="AL2513" i="4"/>
  <c r="AL2514" i="4"/>
  <c r="AL2515" i="4"/>
  <c r="AL2516" i="4"/>
  <c r="AL2517" i="4"/>
  <c r="AL2518" i="4"/>
  <c r="AL2519" i="4"/>
  <c r="AL2520" i="4"/>
  <c r="AL2521" i="4"/>
  <c r="AL2522" i="4"/>
  <c r="AL2523" i="4"/>
  <c r="AL2524" i="4"/>
  <c r="AL2525" i="4"/>
  <c r="AL2526" i="4"/>
  <c r="AL2527" i="4"/>
  <c r="AL2528" i="4"/>
  <c r="AL2529" i="4"/>
  <c r="AL2530" i="4"/>
  <c r="AL2531" i="4"/>
  <c r="AL2532" i="4"/>
  <c r="AL2533" i="4"/>
  <c r="AL2534" i="4"/>
  <c r="AL2535" i="4"/>
  <c r="AL2536" i="4"/>
  <c r="AL2537" i="4"/>
  <c r="AL2538" i="4"/>
  <c r="AL2539" i="4"/>
  <c r="AL2540" i="4"/>
  <c r="AL2541" i="4"/>
  <c r="AL2542" i="4"/>
  <c r="AL2543" i="4"/>
  <c r="AL2544" i="4"/>
  <c r="AL2545" i="4"/>
  <c r="AL2546" i="4"/>
  <c r="AL2547" i="4"/>
  <c r="AL2548" i="4"/>
  <c r="AL2549" i="4"/>
  <c r="AL2550" i="4"/>
  <c r="AL2551" i="4"/>
  <c r="AL2552" i="4"/>
  <c r="AL2553" i="4"/>
  <c r="AL2554" i="4"/>
  <c r="AL2555" i="4"/>
  <c r="AL2556" i="4"/>
  <c r="AL2557" i="4"/>
  <c r="AL2558" i="4"/>
  <c r="AL2559" i="4"/>
  <c r="AL2560" i="4"/>
  <c r="AL2561" i="4"/>
  <c r="AL2562" i="4"/>
  <c r="AL2563" i="4"/>
  <c r="AL2564" i="4"/>
  <c r="AL2565" i="4"/>
  <c r="AL2566" i="4"/>
  <c r="AL2567" i="4"/>
  <c r="AL2568" i="4"/>
  <c r="AL2569" i="4"/>
  <c r="AL2570" i="4"/>
  <c r="AL2571" i="4"/>
  <c r="AL2572" i="4"/>
  <c r="AL2573" i="4"/>
  <c r="AL2574" i="4"/>
  <c r="AL2575" i="4"/>
  <c r="AL2576" i="4"/>
  <c r="AL2577" i="4"/>
  <c r="AL2578" i="4"/>
  <c r="AL2579" i="4"/>
  <c r="AL2580" i="4"/>
  <c r="AL2581" i="4"/>
  <c r="AL2582" i="4"/>
  <c r="AL2583" i="4"/>
  <c r="AL2584" i="4"/>
  <c r="AL2585" i="4"/>
  <c r="AL2586" i="4"/>
  <c r="AL2587" i="4"/>
  <c r="AL2588" i="4"/>
  <c r="AL2589" i="4"/>
  <c r="AL2590" i="4"/>
  <c r="AL2591" i="4"/>
  <c r="AL2592" i="4"/>
  <c r="AL2593" i="4"/>
  <c r="AL2594" i="4"/>
  <c r="AL2595" i="4"/>
  <c r="AL2596" i="4"/>
  <c r="AL2597" i="4"/>
  <c r="AL2598" i="4"/>
  <c r="AL2599" i="4"/>
  <c r="AL2600" i="4"/>
  <c r="AL2601" i="4"/>
  <c r="AL2602" i="4"/>
  <c r="AL2603" i="4"/>
  <c r="AL2604" i="4"/>
  <c r="AL2605" i="4"/>
  <c r="AL2606" i="4"/>
  <c r="AL2607" i="4"/>
  <c r="AL2608" i="4"/>
  <c r="AL2609" i="4"/>
  <c r="AL2610" i="4"/>
  <c r="AL2611" i="4"/>
  <c r="AL2612" i="4"/>
  <c r="AL2613" i="4"/>
  <c r="AL2614" i="4"/>
  <c r="AL2615" i="4"/>
  <c r="AL2616" i="4"/>
  <c r="AL2617" i="4"/>
  <c r="AL2618" i="4"/>
  <c r="AL2619" i="4"/>
  <c r="AL2620" i="4"/>
  <c r="AL2621" i="4"/>
  <c r="AL2622" i="4"/>
  <c r="AL2623" i="4"/>
  <c r="AL2624" i="4"/>
  <c r="AL2625" i="4"/>
  <c r="AL2626" i="4"/>
  <c r="AL2627" i="4"/>
  <c r="AL2628" i="4"/>
  <c r="AL2629" i="4"/>
  <c r="AL2630" i="4"/>
  <c r="AL2631" i="4"/>
  <c r="AL2632" i="4"/>
  <c r="AL2633" i="4"/>
  <c r="AL2634" i="4"/>
  <c r="AL2635" i="4"/>
  <c r="AL2636" i="4"/>
  <c r="AL2637" i="4"/>
  <c r="AL2638" i="4"/>
  <c r="AL2639" i="4"/>
  <c r="AL2640" i="4"/>
  <c r="AL2641" i="4"/>
  <c r="AL2642" i="4"/>
  <c r="AL2643" i="4"/>
  <c r="AL2644" i="4"/>
  <c r="AL2645" i="4"/>
  <c r="AL2646" i="4"/>
  <c r="AL2647" i="4"/>
  <c r="AL2648" i="4"/>
  <c r="AL2649" i="4"/>
  <c r="AL2650" i="4"/>
  <c r="AL2651" i="4"/>
  <c r="AL2652" i="4"/>
  <c r="AL2653" i="4"/>
  <c r="AL2654" i="4"/>
  <c r="AL2655" i="4"/>
  <c r="AL2656" i="4"/>
  <c r="AL2657" i="4"/>
  <c r="AL2658" i="4"/>
  <c r="AL2659" i="4"/>
  <c r="AL2660" i="4"/>
  <c r="AL2661" i="4"/>
  <c r="AL2662" i="4"/>
  <c r="AL2663" i="4"/>
  <c r="AL2664" i="4"/>
  <c r="AL2665" i="4"/>
  <c r="AL2666" i="4"/>
  <c r="AL2667" i="4"/>
  <c r="AL2668" i="4"/>
  <c r="AL2669" i="4"/>
  <c r="AL2670" i="4"/>
  <c r="AL2671" i="4"/>
  <c r="AL2672" i="4"/>
  <c r="AL2673" i="4"/>
  <c r="AL2674" i="4"/>
  <c r="AL2675" i="4"/>
  <c r="AL2676" i="4"/>
  <c r="AL2677" i="4"/>
  <c r="AL2678" i="4"/>
  <c r="AL2679" i="4"/>
  <c r="AL2680" i="4"/>
  <c r="AL2681" i="4"/>
  <c r="AL2682" i="4"/>
  <c r="AL2683" i="4"/>
  <c r="AL2684" i="4"/>
  <c r="AL2685" i="4"/>
  <c r="AL2686" i="4"/>
  <c r="AL2687" i="4"/>
  <c r="AL2688" i="4"/>
  <c r="AL2689" i="4"/>
  <c r="AL2690" i="4"/>
  <c r="AL2691" i="4"/>
  <c r="AL2692" i="4"/>
  <c r="AL2693" i="4"/>
  <c r="AL2694" i="4"/>
  <c r="AL2695" i="4"/>
  <c r="AL2696" i="4"/>
  <c r="AL2697" i="4"/>
  <c r="AL2698" i="4"/>
  <c r="AL2699" i="4"/>
  <c r="AL2700" i="4"/>
  <c r="AL2701" i="4"/>
  <c r="AL2702" i="4"/>
  <c r="AL2703" i="4"/>
  <c r="AL2704" i="4"/>
  <c r="AL2705" i="4"/>
  <c r="AL2706" i="4"/>
  <c r="AL2707" i="4"/>
  <c r="AL2708" i="4"/>
  <c r="AL2709" i="4"/>
  <c r="AL2710" i="4"/>
  <c r="AL2711" i="4"/>
  <c r="AL2712" i="4"/>
  <c r="AL2713" i="4"/>
  <c r="AL2714" i="4"/>
  <c r="AL2715" i="4"/>
  <c r="AL2716" i="4"/>
  <c r="AL2717" i="4"/>
  <c r="AL2718" i="4"/>
  <c r="AL2719" i="4"/>
  <c r="AL2720" i="4"/>
  <c r="AL2721" i="4"/>
  <c r="AL2722" i="4"/>
  <c r="AL2723" i="4"/>
  <c r="AL2724" i="4"/>
  <c r="AL2725" i="4"/>
  <c r="AL2726" i="4"/>
  <c r="AL2727" i="4"/>
  <c r="AL2728" i="4"/>
  <c r="AL2729" i="4"/>
  <c r="AL2730" i="4"/>
  <c r="AL2731" i="4"/>
  <c r="AL2732" i="4"/>
  <c r="AL2733" i="4"/>
  <c r="AL2734" i="4"/>
  <c r="AL2735" i="4"/>
  <c r="AL2736" i="4"/>
  <c r="AL2737" i="4"/>
  <c r="AL2738" i="4"/>
  <c r="AL2739" i="4"/>
  <c r="AL2740" i="4"/>
  <c r="AL2741" i="4"/>
  <c r="AL2742" i="4"/>
  <c r="AL2743" i="4"/>
  <c r="AL2744" i="4"/>
  <c r="AL2745" i="4"/>
  <c r="AL2746" i="4"/>
  <c r="AL2747" i="4"/>
  <c r="AL2748" i="4"/>
  <c r="AL2749" i="4"/>
  <c r="AL2750" i="4"/>
  <c r="AL2751" i="4"/>
  <c r="AL2752" i="4"/>
  <c r="AL2753" i="4"/>
  <c r="AL2754" i="4"/>
  <c r="AL2755" i="4"/>
  <c r="AL2756" i="4"/>
  <c r="AL2757" i="4"/>
  <c r="AL2758" i="4"/>
  <c r="AL2759" i="4"/>
  <c r="AL2760" i="4"/>
  <c r="AL2761" i="4"/>
  <c r="AL2762" i="4"/>
  <c r="AL2763" i="4"/>
  <c r="AL2764" i="4"/>
  <c r="AL2765" i="4"/>
  <c r="AL2766" i="4"/>
  <c r="AL2767" i="4"/>
  <c r="AL2768" i="4"/>
  <c r="AL2769" i="4"/>
  <c r="AL2770" i="4"/>
  <c r="AL2771" i="4"/>
  <c r="AL2772" i="4"/>
  <c r="AL2773" i="4"/>
  <c r="AL2774" i="4"/>
  <c r="AL2775" i="4"/>
  <c r="AL2776" i="4"/>
  <c r="AL2777" i="4"/>
  <c r="AL2778" i="4"/>
  <c r="AL2779" i="4"/>
  <c r="AL2780" i="4"/>
  <c r="AL2781" i="4"/>
  <c r="AL2782" i="4"/>
  <c r="AL2783" i="4"/>
  <c r="AL2784" i="4"/>
  <c r="AL2785" i="4"/>
  <c r="AL2786" i="4"/>
  <c r="AL2787" i="4"/>
  <c r="AL2788" i="4"/>
  <c r="AL2789" i="4"/>
  <c r="AL2790" i="4"/>
  <c r="AL2791" i="4"/>
  <c r="AL2792" i="4"/>
  <c r="AL2793" i="4"/>
  <c r="AL2794" i="4"/>
  <c r="AL2795" i="4"/>
  <c r="AL2796" i="4"/>
  <c r="AL2797" i="4"/>
  <c r="AL2798" i="4"/>
  <c r="AL2799" i="4"/>
  <c r="AL2800" i="4"/>
  <c r="AL2801" i="4"/>
  <c r="AL2802" i="4"/>
  <c r="AL2803" i="4"/>
  <c r="AL2804" i="4"/>
  <c r="AL2805" i="4"/>
  <c r="AL2806" i="4"/>
  <c r="AL2807" i="4"/>
  <c r="AL2808" i="4"/>
  <c r="AL2809" i="4"/>
  <c r="AL2810" i="4"/>
  <c r="AL2811" i="4"/>
  <c r="AL2812" i="4"/>
  <c r="AL2813" i="4"/>
  <c r="AL2814" i="4"/>
  <c r="AL2815" i="4"/>
  <c r="AL2816" i="4"/>
  <c r="AL2817" i="4"/>
  <c r="AL2818" i="4"/>
  <c r="AL2819" i="4"/>
  <c r="AL2820" i="4"/>
  <c r="AL2821" i="4"/>
  <c r="AL2822" i="4"/>
  <c r="AL2823" i="4"/>
  <c r="AL2824" i="4"/>
  <c r="AL2825" i="4"/>
  <c r="AL2826" i="4"/>
  <c r="AL2827" i="4"/>
  <c r="AL2828" i="4"/>
  <c r="AL2829" i="4"/>
  <c r="AL2830" i="4"/>
  <c r="AL2831" i="4"/>
  <c r="AL2832" i="4"/>
  <c r="AL2833" i="4"/>
  <c r="AL2834" i="4"/>
  <c r="AL2835" i="4"/>
  <c r="AL2836" i="4"/>
  <c r="AL2837" i="4"/>
  <c r="AL2838" i="4"/>
  <c r="AL2839" i="4"/>
  <c r="AL2840" i="4"/>
  <c r="AL2841" i="4"/>
  <c r="AL2842" i="4"/>
  <c r="AL2843" i="4"/>
  <c r="AL2844" i="4"/>
  <c r="AL2845" i="4"/>
  <c r="AL2846" i="4"/>
  <c r="AL2847" i="4"/>
  <c r="AL2848" i="4"/>
  <c r="AL2849" i="4"/>
  <c r="AL2850" i="4"/>
  <c r="AL2851" i="4"/>
  <c r="AL2852" i="4"/>
  <c r="AL2853" i="4"/>
  <c r="AL2854" i="4"/>
  <c r="AL2855" i="4"/>
  <c r="AL2856" i="4"/>
  <c r="AL2857" i="4"/>
  <c r="AL2858" i="4"/>
  <c r="AL2859" i="4"/>
  <c r="AL2860" i="4"/>
  <c r="AL2861" i="4"/>
  <c r="AL2862" i="4"/>
  <c r="AL2863" i="4"/>
  <c r="AL2864" i="4"/>
  <c r="AL2865" i="4"/>
  <c r="AL2866" i="4"/>
  <c r="AL2867" i="4"/>
  <c r="AL2868" i="4"/>
  <c r="AL2869" i="4"/>
  <c r="AL2870" i="4"/>
  <c r="AL2871" i="4"/>
  <c r="AL2872" i="4"/>
  <c r="AL2873" i="4"/>
  <c r="AL2874" i="4"/>
  <c r="AL2875" i="4"/>
  <c r="AL2876" i="4"/>
  <c r="AL2877" i="4"/>
  <c r="AL2878" i="4"/>
  <c r="AL2879" i="4"/>
  <c r="AL2880" i="4"/>
  <c r="AL2881" i="4"/>
  <c r="AL2882" i="4"/>
  <c r="AL2883" i="4"/>
  <c r="AL2884" i="4"/>
  <c r="AL2885" i="4"/>
  <c r="AL2886" i="4"/>
  <c r="AL2887" i="4"/>
  <c r="AL2888" i="4"/>
  <c r="AL2889" i="4"/>
  <c r="AL2890" i="4"/>
  <c r="AL2891" i="4"/>
  <c r="AL2892" i="4"/>
  <c r="AL2893" i="4"/>
  <c r="AL2894" i="4"/>
  <c r="AL2895" i="4"/>
  <c r="AL2896" i="4"/>
  <c r="AL2897" i="4"/>
  <c r="AL2898" i="4"/>
  <c r="AL2899" i="4"/>
  <c r="AL2900" i="4"/>
  <c r="AL2901" i="4"/>
  <c r="AL2902" i="4"/>
  <c r="AL2903" i="4"/>
  <c r="AL2904" i="4"/>
  <c r="AL2905" i="4"/>
  <c r="AL2906" i="4"/>
  <c r="AL2907" i="4"/>
  <c r="AL2908" i="4"/>
  <c r="AL2909" i="4"/>
  <c r="AL2910" i="4"/>
  <c r="AL2911" i="4"/>
  <c r="AL2912" i="4"/>
  <c r="AL2913" i="4"/>
  <c r="AL2914" i="4"/>
  <c r="AL2915" i="4"/>
  <c r="AL2916" i="4"/>
  <c r="AL2917" i="4"/>
  <c r="AL2918" i="4"/>
  <c r="AL2919" i="4"/>
  <c r="AL2920" i="4"/>
  <c r="AL2921" i="4"/>
  <c r="AL2922" i="4"/>
  <c r="AL2923" i="4"/>
  <c r="AL2924" i="4"/>
  <c r="AL2925" i="4"/>
  <c r="AL2926" i="4"/>
  <c r="AL2927" i="4"/>
  <c r="AL2928" i="4"/>
  <c r="AL2929" i="4"/>
  <c r="AL2930" i="4"/>
  <c r="AL2931" i="4"/>
  <c r="AL2932" i="4"/>
  <c r="AL2933" i="4"/>
  <c r="AL2934" i="4"/>
  <c r="AL2935" i="4"/>
  <c r="AL2936" i="4"/>
  <c r="AL2937" i="4"/>
  <c r="AL2938" i="4"/>
  <c r="AL2939" i="4"/>
  <c r="AL2940" i="4"/>
  <c r="AL2941" i="4"/>
  <c r="AL2942" i="4"/>
  <c r="AL2943" i="4"/>
  <c r="AL2944" i="4"/>
  <c r="AL2945" i="4"/>
  <c r="AL2946" i="4"/>
  <c r="AL2947" i="4"/>
  <c r="AL2948" i="4"/>
  <c r="AL2949" i="4"/>
  <c r="AL2950" i="4"/>
  <c r="AL2951" i="4"/>
  <c r="AL2952" i="4"/>
  <c r="AL2953" i="4"/>
  <c r="AL2954" i="4"/>
  <c r="AL2955" i="4"/>
  <c r="AL2956" i="4"/>
  <c r="AL2957" i="4"/>
  <c r="AL2958" i="4"/>
  <c r="AL2959" i="4"/>
  <c r="AL2960" i="4"/>
  <c r="AL2961" i="4"/>
  <c r="AL2962" i="4"/>
  <c r="AL2963" i="4"/>
  <c r="AL2964" i="4"/>
  <c r="AL2965" i="4"/>
  <c r="AL2966" i="4"/>
  <c r="AL2967" i="4"/>
  <c r="AL2968" i="4"/>
  <c r="AL2969" i="4"/>
  <c r="AL2970" i="4"/>
  <c r="AL2971" i="4"/>
  <c r="AL2972" i="4"/>
  <c r="AL2973" i="4"/>
  <c r="AL2974" i="4"/>
  <c r="AL2975" i="4"/>
  <c r="AL2976" i="4"/>
  <c r="AL2977" i="4"/>
  <c r="AL2978" i="4"/>
  <c r="AL2979" i="4"/>
  <c r="AL2980" i="4"/>
  <c r="AL2981" i="4"/>
  <c r="AL2982" i="4"/>
  <c r="AL2983" i="4"/>
  <c r="AL2984" i="4"/>
  <c r="AL2985" i="4"/>
  <c r="AL2986" i="4"/>
  <c r="AL2987" i="4"/>
  <c r="AL2988" i="4"/>
  <c r="AL2989" i="4"/>
  <c r="AL2990" i="4"/>
  <c r="AL2991" i="4"/>
  <c r="AL2992" i="4"/>
  <c r="AL2993" i="4"/>
  <c r="AL2994" i="4"/>
  <c r="AL2995" i="4"/>
  <c r="AL2996" i="4"/>
  <c r="AL2997" i="4"/>
  <c r="AL2998" i="4"/>
  <c r="AL2999" i="4"/>
  <c r="AL3000" i="4"/>
  <c r="AL3001" i="4"/>
  <c r="AL3002" i="4"/>
  <c r="AL3003" i="4"/>
  <c r="AL3004" i="4"/>
  <c r="AL3005" i="4"/>
  <c r="AL3006" i="4"/>
  <c r="AL3007" i="4"/>
  <c r="AL3008" i="4"/>
  <c r="AL3009" i="4"/>
  <c r="AL3010" i="4"/>
  <c r="AL3011" i="4"/>
  <c r="AL3012" i="4"/>
  <c r="AL3013" i="4"/>
  <c r="AL3014" i="4"/>
  <c r="AL3015" i="4"/>
  <c r="AL3016" i="4"/>
  <c r="AL3017" i="4"/>
  <c r="AL3018" i="4"/>
  <c r="AL3019" i="4"/>
  <c r="AL3020" i="4"/>
  <c r="AL3021" i="4"/>
  <c r="AL3022" i="4"/>
  <c r="AL3023" i="4"/>
  <c r="AL3024" i="4"/>
  <c r="AL3025" i="4"/>
  <c r="AL3026" i="4"/>
  <c r="AL3027" i="4"/>
  <c r="AL3028" i="4"/>
  <c r="AL3029" i="4"/>
  <c r="AL3030" i="4"/>
  <c r="AL3031" i="4"/>
  <c r="AL3032" i="4"/>
  <c r="AL3033" i="4"/>
  <c r="AL3034" i="4"/>
  <c r="AL3035" i="4"/>
  <c r="AL3036" i="4"/>
  <c r="AL3037" i="4"/>
  <c r="AL3038" i="4"/>
  <c r="AL3039" i="4"/>
  <c r="AL3040" i="4"/>
  <c r="AL3041" i="4"/>
  <c r="AL3042" i="4"/>
  <c r="AL3043" i="4"/>
  <c r="AL3044" i="4"/>
  <c r="AL3045" i="4"/>
  <c r="AL3046" i="4"/>
  <c r="AL3047" i="4"/>
  <c r="AL3048" i="4"/>
  <c r="AL3049" i="4"/>
  <c r="AL3050" i="4"/>
  <c r="AL3051" i="4"/>
  <c r="AL3052" i="4"/>
  <c r="AL3053" i="4"/>
  <c r="AL3054" i="4"/>
  <c r="AL3055" i="4"/>
  <c r="AL3056" i="4"/>
  <c r="AL3057" i="4"/>
  <c r="AL3058" i="4"/>
  <c r="AL3059" i="4"/>
  <c r="AL3060" i="4"/>
  <c r="AL3061" i="4"/>
  <c r="AL3062" i="4"/>
  <c r="AL3063" i="4"/>
  <c r="AL3064" i="4"/>
  <c r="AL3065" i="4"/>
  <c r="AL3066" i="4"/>
  <c r="AL3067" i="4"/>
  <c r="AL3068" i="4"/>
  <c r="AL3069" i="4"/>
  <c r="AL3070" i="4"/>
  <c r="AL3071" i="4"/>
  <c r="AL3072" i="4"/>
  <c r="AL3073" i="4"/>
  <c r="AL3074" i="4"/>
  <c r="AL3075" i="4"/>
  <c r="AL3076" i="4"/>
  <c r="AL3077" i="4"/>
  <c r="AL3078" i="4"/>
  <c r="AL3079" i="4"/>
  <c r="AL3080" i="4"/>
  <c r="AL3081" i="4"/>
  <c r="AL3082" i="4"/>
  <c r="AL3083" i="4"/>
  <c r="AL3084" i="4"/>
  <c r="AL3085" i="4"/>
  <c r="AL3086" i="4"/>
  <c r="AL3087" i="4"/>
  <c r="AL3088" i="4"/>
  <c r="AL3089" i="4"/>
  <c r="AL3090" i="4"/>
  <c r="AL3091" i="4"/>
  <c r="AL3092" i="4"/>
  <c r="AL3093" i="4"/>
  <c r="AL3094" i="4"/>
  <c r="AL3095" i="4"/>
  <c r="AL3096" i="4"/>
  <c r="AL3097" i="4"/>
  <c r="AL3098" i="4"/>
  <c r="AL3099" i="4"/>
  <c r="AL3100" i="4"/>
  <c r="AL3101" i="4"/>
  <c r="AL3102" i="4"/>
  <c r="AL3103" i="4"/>
  <c r="AL3104" i="4"/>
  <c r="AL3105" i="4"/>
  <c r="AL3106" i="4"/>
  <c r="AL3107" i="4"/>
  <c r="AL3108" i="4"/>
  <c r="AL3109" i="4"/>
  <c r="AL3110" i="4"/>
  <c r="AL3111" i="4"/>
  <c r="AL3112" i="4"/>
  <c r="AL3113" i="4"/>
  <c r="AL3114" i="4"/>
  <c r="AL3115" i="4"/>
  <c r="AL3116" i="4"/>
  <c r="AL3117" i="4"/>
  <c r="AL3118" i="4"/>
  <c r="AL3119" i="4"/>
  <c r="AL3120" i="4"/>
  <c r="AL3121" i="4"/>
  <c r="AL3122" i="4"/>
  <c r="AL3123" i="4"/>
  <c r="AL3124" i="4"/>
  <c r="AL3125" i="4"/>
  <c r="AL3126" i="4"/>
  <c r="AL3127" i="4"/>
  <c r="AL3128" i="4"/>
  <c r="AL3129" i="4"/>
  <c r="AL3130" i="4"/>
  <c r="AL3131" i="4"/>
  <c r="AL3132" i="4"/>
  <c r="AL3133" i="4"/>
  <c r="AL3134" i="4"/>
  <c r="AL3135" i="4"/>
  <c r="AL3136" i="4"/>
  <c r="AL3137" i="4"/>
  <c r="AL3138" i="4"/>
  <c r="AL3139" i="4"/>
  <c r="AL3140" i="4"/>
  <c r="AL3141" i="4"/>
  <c r="AL3142" i="4"/>
  <c r="AL3143" i="4"/>
  <c r="AL3144" i="4"/>
  <c r="AL3145" i="4"/>
  <c r="AL3146" i="4"/>
  <c r="AL3147" i="4"/>
  <c r="AL3148" i="4"/>
  <c r="AL3149" i="4"/>
  <c r="AL3150" i="4"/>
  <c r="AL3151" i="4"/>
  <c r="AL3152" i="4"/>
  <c r="AL3153" i="4"/>
  <c r="AL3154" i="4"/>
  <c r="AL3155" i="4"/>
  <c r="AL3156" i="4"/>
  <c r="AL3157" i="4"/>
  <c r="AL3158" i="4"/>
  <c r="AL3159" i="4"/>
  <c r="AL3160" i="4"/>
  <c r="AL3161" i="4"/>
  <c r="AL3162" i="4"/>
  <c r="AL3163" i="4"/>
  <c r="AL3164" i="4"/>
  <c r="AL3165" i="4"/>
  <c r="AL3166" i="4"/>
  <c r="AL3167" i="4"/>
  <c r="AL3168" i="4"/>
  <c r="AL3169" i="4"/>
  <c r="AL3170" i="4"/>
  <c r="AL3171" i="4"/>
  <c r="AL3172" i="4"/>
  <c r="AL3173" i="4"/>
  <c r="AL3174" i="4"/>
  <c r="AL3175" i="4"/>
  <c r="AL3176" i="4"/>
  <c r="AL3177" i="4"/>
  <c r="AL3178" i="4"/>
  <c r="AL3179" i="4"/>
  <c r="AL3180" i="4"/>
  <c r="AL3181" i="4"/>
  <c r="AL3182" i="4"/>
  <c r="AL3183" i="4"/>
  <c r="AL3184" i="4"/>
  <c r="AL3185" i="4"/>
  <c r="AL3186" i="4"/>
  <c r="AL3187" i="4"/>
  <c r="AL3188" i="4"/>
  <c r="AL3189" i="4"/>
  <c r="AL3190" i="4"/>
  <c r="AL3191" i="4"/>
  <c r="AL3192" i="4"/>
  <c r="AL3193" i="4"/>
  <c r="AL3194" i="4"/>
  <c r="AL3195" i="4"/>
  <c r="AL3196" i="4"/>
  <c r="AL3197" i="4"/>
  <c r="AL3198" i="4"/>
  <c r="AL3199" i="4"/>
  <c r="AL3200" i="4"/>
  <c r="AL3201" i="4"/>
  <c r="AL3202" i="4"/>
  <c r="AL3203" i="4"/>
  <c r="AL3204" i="4"/>
  <c r="AL3205" i="4"/>
  <c r="AL3206" i="4"/>
  <c r="AL3207" i="4"/>
  <c r="AL3208" i="4"/>
  <c r="AL3209" i="4"/>
  <c r="AL3210" i="4"/>
  <c r="AL3211" i="4"/>
  <c r="AL3212" i="4"/>
  <c r="AL3213" i="4"/>
  <c r="AL3214" i="4"/>
  <c r="AL3215" i="4"/>
  <c r="AL3216" i="4"/>
  <c r="AL3217" i="4"/>
  <c r="AL3218" i="4"/>
  <c r="AL3219" i="4"/>
  <c r="AL3220" i="4"/>
  <c r="AL3221" i="4"/>
  <c r="AL3222" i="4"/>
  <c r="AL3223" i="4"/>
  <c r="AL3224" i="4"/>
  <c r="AL3225" i="4"/>
  <c r="AL3226" i="4"/>
  <c r="AL3227" i="4"/>
  <c r="AL3228" i="4"/>
  <c r="AL3229" i="4"/>
  <c r="AL3230" i="4"/>
  <c r="AL3231" i="4"/>
  <c r="AL3232" i="4"/>
  <c r="AL3233" i="4"/>
  <c r="AL3234" i="4"/>
  <c r="AL3235" i="4"/>
  <c r="AL3236" i="4"/>
  <c r="AL3237" i="4"/>
  <c r="AL3238" i="4"/>
  <c r="AL3239" i="4"/>
  <c r="AL3240" i="4"/>
  <c r="AL3241" i="4"/>
  <c r="AL3242" i="4"/>
  <c r="AL3243" i="4"/>
  <c r="AL3244" i="4"/>
  <c r="AL3245" i="4"/>
  <c r="AL3246" i="4"/>
  <c r="AL3247" i="4"/>
  <c r="AL3248" i="4"/>
  <c r="AL3249" i="4"/>
  <c r="AL3250" i="4"/>
  <c r="AL3251" i="4"/>
  <c r="AL3252" i="4"/>
  <c r="AL3253" i="4"/>
  <c r="AL3254" i="4"/>
  <c r="AL3255" i="4"/>
  <c r="AL3256" i="4"/>
  <c r="AL3257" i="4"/>
  <c r="AL3258" i="4"/>
  <c r="AL3259" i="4"/>
  <c r="AL3260" i="4"/>
  <c r="AL3261" i="4"/>
  <c r="AL3262" i="4"/>
  <c r="AL3263" i="4"/>
  <c r="AL3264" i="4"/>
  <c r="AL3265" i="4"/>
  <c r="AL3266" i="4"/>
  <c r="AL3267" i="4"/>
  <c r="AL3268" i="4"/>
  <c r="AL3269" i="4"/>
  <c r="AL3270" i="4"/>
  <c r="AL3271" i="4"/>
  <c r="AL3272" i="4"/>
  <c r="AL3273" i="4"/>
  <c r="AL3274" i="4"/>
  <c r="AL3275" i="4"/>
  <c r="AL3276" i="4"/>
  <c r="AL3277" i="4"/>
  <c r="AL3278" i="4"/>
  <c r="AL3279" i="4"/>
  <c r="AL3280" i="4"/>
  <c r="AL3281" i="4"/>
  <c r="AL3282" i="4"/>
  <c r="AL3283" i="4"/>
  <c r="AL3284" i="4"/>
  <c r="AL3285" i="4"/>
  <c r="AL3286" i="4"/>
  <c r="AL3287" i="4"/>
  <c r="AL3288" i="4"/>
  <c r="AL3289" i="4"/>
  <c r="AL3290" i="4"/>
  <c r="AL3291" i="4"/>
  <c r="AL3292" i="4"/>
  <c r="AL3293" i="4"/>
  <c r="AL3294" i="4"/>
  <c r="AL3295" i="4"/>
  <c r="AL3296" i="4"/>
  <c r="AL3297" i="4"/>
  <c r="AL3298" i="4"/>
  <c r="AL3299" i="4"/>
  <c r="AL3300" i="4"/>
  <c r="AL3301" i="4"/>
  <c r="AL3302" i="4"/>
  <c r="AL3303" i="4"/>
  <c r="AL3304" i="4"/>
  <c r="AL3305" i="4"/>
  <c r="AL3306" i="4"/>
  <c r="AL3307" i="4"/>
  <c r="AL3308" i="4"/>
  <c r="AL3309" i="4"/>
  <c r="AL3310" i="4"/>
  <c r="AL3311" i="4"/>
  <c r="AL3312" i="4"/>
  <c r="AL3313" i="4"/>
  <c r="AL3314" i="4"/>
  <c r="AL3315" i="4"/>
  <c r="AL3316" i="4"/>
  <c r="AL3317" i="4"/>
  <c r="AL3318" i="4"/>
  <c r="AL3319" i="4"/>
  <c r="AL3320" i="4"/>
  <c r="AL3321" i="4"/>
  <c r="AL3322" i="4"/>
  <c r="AL3323" i="4"/>
  <c r="AL3324" i="4"/>
  <c r="AL3325" i="4"/>
  <c r="AL3326" i="4"/>
  <c r="AL3327" i="4"/>
  <c r="AL3328" i="4"/>
  <c r="AL3329" i="4"/>
  <c r="AL3330" i="4"/>
  <c r="AL3331" i="4"/>
  <c r="AL3332" i="4"/>
  <c r="AL3333" i="4"/>
  <c r="AL3334" i="4"/>
  <c r="AL3335" i="4"/>
  <c r="AL3336" i="4"/>
  <c r="AL3337" i="4"/>
  <c r="AL3338" i="4"/>
  <c r="AL3339" i="4"/>
  <c r="AL3340" i="4"/>
  <c r="AL3341" i="4"/>
  <c r="AL3342" i="4"/>
  <c r="AL3343" i="4"/>
  <c r="AL3344" i="4"/>
  <c r="AL3345" i="4"/>
  <c r="AL3346" i="4"/>
  <c r="AL3347" i="4"/>
  <c r="AL3348" i="4"/>
  <c r="AL3349" i="4"/>
  <c r="AL3350" i="4"/>
  <c r="AL3351" i="4"/>
  <c r="AL3352" i="4"/>
  <c r="AL3353" i="4"/>
  <c r="AL3354" i="4"/>
  <c r="AL3355" i="4"/>
  <c r="AL3356" i="4"/>
  <c r="AL3357" i="4"/>
  <c r="AL3358" i="4"/>
  <c r="AL3359" i="4"/>
  <c r="AL3360" i="4"/>
  <c r="AL3361" i="4"/>
  <c r="AL3362" i="4"/>
  <c r="AL3363" i="4"/>
  <c r="AL3364" i="4"/>
  <c r="AL3365" i="4"/>
  <c r="AL3366" i="4"/>
  <c r="AL3367" i="4"/>
  <c r="AL3368" i="4"/>
  <c r="AL3369" i="4"/>
  <c r="AL3370" i="4"/>
  <c r="AL3371" i="4"/>
  <c r="AL3372" i="4"/>
  <c r="AL3373" i="4"/>
  <c r="AL3374" i="4"/>
  <c r="AL3375" i="4"/>
  <c r="AL3376" i="4"/>
  <c r="AL3377" i="4"/>
  <c r="AL3378" i="4"/>
  <c r="AL3379" i="4"/>
  <c r="AL3380" i="4"/>
  <c r="AL3381" i="4"/>
  <c r="AL3382" i="4"/>
  <c r="AL3383" i="4"/>
  <c r="AL3384" i="4"/>
  <c r="AL3385" i="4"/>
  <c r="AL3386" i="4"/>
  <c r="AL3387" i="4"/>
  <c r="AL3388" i="4"/>
  <c r="AL3389" i="4"/>
  <c r="AL3390" i="4"/>
  <c r="AL3391" i="4"/>
  <c r="AL3392" i="4"/>
  <c r="AL3393" i="4"/>
  <c r="AL3394" i="4"/>
  <c r="AL3395" i="4"/>
  <c r="AL3396" i="4"/>
  <c r="AL3397" i="4"/>
  <c r="AL3398" i="4"/>
  <c r="AL3399" i="4"/>
  <c r="AL3400" i="4"/>
  <c r="AL3401" i="4"/>
  <c r="AL3402" i="4"/>
  <c r="AL3403" i="4"/>
  <c r="AL3404" i="4"/>
  <c r="AL3405" i="4"/>
  <c r="AL3406" i="4"/>
  <c r="AL3407" i="4"/>
  <c r="AL3408" i="4"/>
  <c r="AL3409" i="4"/>
  <c r="AL3410" i="4"/>
  <c r="AL3411" i="4"/>
  <c r="AL3412" i="4"/>
  <c r="AL3413" i="4"/>
  <c r="AL3414" i="4"/>
  <c r="AL3415" i="4"/>
  <c r="AL3416" i="4"/>
  <c r="AL3417" i="4"/>
  <c r="AL3418" i="4"/>
  <c r="AL3419" i="4"/>
  <c r="AL3420" i="4"/>
  <c r="AL3421" i="4"/>
  <c r="AL3422" i="4"/>
  <c r="AL3423" i="4"/>
  <c r="AL3424" i="4"/>
  <c r="AL3425" i="4"/>
  <c r="AL3426" i="4"/>
  <c r="AL3427" i="4"/>
  <c r="AL3428" i="4"/>
  <c r="AL3429" i="4"/>
  <c r="AL3430" i="4"/>
  <c r="AL3431" i="4"/>
  <c r="AL3432" i="4"/>
  <c r="AL3433" i="4"/>
  <c r="AL3434" i="4"/>
  <c r="AL3435" i="4"/>
  <c r="AL3436" i="4"/>
  <c r="AL3437" i="4"/>
  <c r="AL3438" i="4"/>
  <c r="AL3439" i="4"/>
  <c r="AL3440" i="4"/>
  <c r="AL3441" i="4"/>
  <c r="AL3442" i="4"/>
  <c r="AL3443" i="4"/>
  <c r="AL3444" i="4"/>
  <c r="AL3445" i="4"/>
  <c r="AL3446" i="4"/>
  <c r="AL3447" i="4"/>
  <c r="AL3448" i="4"/>
  <c r="AL3449" i="4"/>
  <c r="AL3450" i="4"/>
  <c r="AL3451" i="4"/>
  <c r="AL3452" i="4"/>
  <c r="AL3453" i="4"/>
  <c r="AL3454" i="4"/>
  <c r="AL3455" i="4"/>
  <c r="AL3456" i="4"/>
  <c r="AL3457" i="4"/>
  <c r="AL3458" i="4"/>
  <c r="AL3459" i="4"/>
  <c r="AL3460" i="4"/>
  <c r="AL3461" i="4"/>
  <c r="AL3462" i="4"/>
  <c r="AL3463" i="4"/>
  <c r="AL3464" i="4"/>
  <c r="AL3465" i="4"/>
  <c r="AL3466" i="4"/>
  <c r="AL3467" i="4"/>
  <c r="AL3468" i="4"/>
  <c r="AL3469" i="4"/>
  <c r="AL3470" i="4"/>
  <c r="AL3471" i="4"/>
  <c r="AL3472" i="4"/>
  <c r="AL3473" i="4"/>
  <c r="AL3474" i="4"/>
  <c r="AL3475" i="4"/>
  <c r="AL3476" i="4"/>
  <c r="AL3477" i="4"/>
  <c r="AL3478" i="4"/>
  <c r="AL3479" i="4"/>
  <c r="AL3480" i="4"/>
  <c r="AL3481" i="4"/>
  <c r="AL3482" i="4"/>
  <c r="AL3483" i="4"/>
  <c r="AL3484" i="4"/>
  <c r="AL3485" i="4"/>
  <c r="AL3486" i="4"/>
  <c r="AL3487" i="4"/>
  <c r="AL3488" i="4"/>
  <c r="AL3489" i="4"/>
  <c r="AL3490" i="4"/>
  <c r="AL3491" i="4"/>
  <c r="AL3492" i="4"/>
  <c r="AL3493" i="4"/>
  <c r="AL3494" i="4"/>
  <c r="AL3495" i="4"/>
  <c r="AL3496" i="4"/>
  <c r="AL3497" i="4"/>
  <c r="AL3498" i="4"/>
  <c r="AL3499" i="4"/>
  <c r="AL3500" i="4"/>
  <c r="AL3501" i="4"/>
  <c r="AL3502" i="4"/>
  <c r="AL3503" i="4"/>
  <c r="AL3504" i="4"/>
  <c r="AL3505" i="4"/>
  <c r="AL3506" i="4"/>
  <c r="AL3507" i="4"/>
  <c r="AL3508" i="4"/>
  <c r="AL3509" i="4"/>
  <c r="AL3510" i="4"/>
  <c r="AL3511" i="4"/>
  <c r="AL3512" i="4"/>
  <c r="AL3513" i="4"/>
  <c r="AL3514" i="4"/>
  <c r="AL3515" i="4"/>
  <c r="AL3516" i="4"/>
  <c r="AL3517" i="4"/>
  <c r="AL3518" i="4"/>
  <c r="AL3519" i="4"/>
  <c r="AL3520" i="4"/>
  <c r="AL3521" i="4"/>
  <c r="AL3522" i="4"/>
  <c r="AL3523" i="4"/>
  <c r="AL3524" i="4"/>
  <c r="AL3525" i="4"/>
  <c r="AL3526" i="4"/>
  <c r="AL3527" i="4"/>
  <c r="AL3528" i="4"/>
  <c r="AL3529" i="4"/>
  <c r="AL3530" i="4"/>
  <c r="AL3531" i="4"/>
  <c r="AL3532" i="4"/>
  <c r="AL3533" i="4"/>
  <c r="AL3534" i="4"/>
  <c r="AL3535" i="4"/>
  <c r="AL3536" i="4"/>
  <c r="AL3537" i="4"/>
  <c r="AL3538" i="4"/>
  <c r="AL3539" i="4"/>
  <c r="AL3540" i="4"/>
  <c r="AL3541" i="4"/>
  <c r="AL3542" i="4"/>
  <c r="AL3543" i="4"/>
  <c r="AL3544" i="4"/>
  <c r="AL3545" i="4"/>
  <c r="AL3546" i="4"/>
  <c r="AL3547" i="4"/>
  <c r="AL3548" i="4"/>
  <c r="AL3549" i="4"/>
  <c r="AL3550" i="4"/>
  <c r="AL3551" i="4"/>
  <c r="AL3552" i="4"/>
  <c r="AL3553" i="4"/>
  <c r="AL3554" i="4"/>
  <c r="AL3555" i="4"/>
  <c r="AL3556" i="4"/>
  <c r="AL3557" i="4"/>
  <c r="AL3558" i="4"/>
  <c r="AL3559" i="4"/>
  <c r="AL3560" i="4"/>
  <c r="AL3561" i="4"/>
  <c r="AL3562" i="4"/>
  <c r="AL3563" i="4"/>
  <c r="AL3564" i="4"/>
  <c r="AL3565" i="4"/>
  <c r="AL3566" i="4"/>
  <c r="AL3567" i="4"/>
  <c r="AL3568" i="4"/>
  <c r="AL3569" i="4"/>
  <c r="AL3570" i="4"/>
  <c r="AL3571" i="4"/>
  <c r="AL3572" i="4"/>
  <c r="AL3573" i="4"/>
  <c r="AL3574" i="4"/>
  <c r="AL3575" i="4"/>
  <c r="AL3576" i="4"/>
  <c r="AL3577" i="4"/>
  <c r="AL3578" i="4"/>
  <c r="AL3579" i="4"/>
  <c r="AL3580" i="4"/>
  <c r="AL3581" i="4"/>
  <c r="AL3582" i="4"/>
  <c r="AL3583" i="4"/>
  <c r="AL3584" i="4"/>
  <c r="AL3585" i="4"/>
  <c r="AL3586" i="4"/>
  <c r="AL3587" i="4"/>
  <c r="AL3588" i="4"/>
  <c r="AL3589" i="4"/>
  <c r="AL3590" i="4"/>
  <c r="AL3591" i="4"/>
  <c r="AL3592" i="4"/>
  <c r="AL3593" i="4"/>
  <c r="AL3594" i="4"/>
  <c r="AL3595" i="4"/>
  <c r="AL3596" i="4"/>
  <c r="AL3597" i="4"/>
  <c r="AL3598" i="4"/>
  <c r="AL3599" i="4"/>
  <c r="AL3600" i="4"/>
  <c r="AL3601" i="4"/>
  <c r="AL3602" i="4"/>
  <c r="AL3603" i="4"/>
  <c r="AL3604" i="4"/>
  <c r="AL3605" i="4"/>
  <c r="AL3606" i="4"/>
  <c r="AL3607" i="4"/>
  <c r="AL3608" i="4"/>
  <c r="AL3609" i="4"/>
  <c r="AL3610" i="4"/>
  <c r="AL3611" i="4"/>
  <c r="AL3612" i="4"/>
  <c r="AL3613" i="4"/>
  <c r="AL3614" i="4"/>
  <c r="AL3615" i="4"/>
  <c r="AL3616" i="4"/>
  <c r="AL3617" i="4"/>
  <c r="AL3618" i="4"/>
  <c r="AL3619" i="4"/>
  <c r="AL3620" i="4"/>
  <c r="AL3621" i="4"/>
  <c r="AL3622" i="4"/>
  <c r="AL3623" i="4"/>
  <c r="AL3624" i="4"/>
  <c r="AL3625" i="4"/>
  <c r="AL3626" i="4"/>
  <c r="AL3627" i="4"/>
  <c r="AL3628" i="4"/>
  <c r="AL3629" i="4"/>
  <c r="AL3630" i="4"/>
  <c r="AL3631" i="4"/>
  <c r="AL3632" i="4"/>
  <c r="AL3633" i="4"/>
  <c r="AL3634" i="4"/>
  <c r="AL3635" i="4"/>
  <c r="AL3636" i="4"/>
  <c r="AL3637" i="4"/>
  <c r="AL3638" i="4"/>
  <c r="AL3639" i="4"/>
  <c r="AL3640" i="4"/>
  <c r="AL3641" i="4"/>
  <c r="AL3642" i="4"/>
  <c r="AL3643" i="4"/>
  <c r="AL3644" i="4"/>
  <c r="AL3645" i="4"/>
  <c r="AL3646" i="4"/>
  <c r="AL3647" i="4"/>
  <c r="AL3648" i="4"/>
  <c r="AL3649" i="4"/>
  <c r="AL3650" i="4"/>
  <c r="AL3651" i="4"/>
  <c r="AL3652" i="4"/>
  <c r="AL3653" i="4"/>
  <c r="AL3654" i="4"/>
  <c r="AL3655" i="4"/>
  <c r="AL3656" i="4"/>
  <c r="AL3657" i="4"/>
  <c r="AL3658" i="4"/>
  <c r="AL3659" i="4"/>
  <c r="AL3660" i="4"/>
  <c r="AL3661" i="4"/>
  <c r="AL3662" i="4"/>
  <c r="AL3663" i="4"/>
  <c r="AL3664" i="4"/>
  <c r="AL3665" i="4"/>
  <c r="AL3666" i="4"/>
  <c r="AL3667" i="4"/>
  <c r="AL3668" i="4"/>
  <c r="AL3669" i="4"/>
  <c r="AL3670" i="4"/>
  <c r="AL3671" i="4"/>
  <c r="AL3672" i="4"/>
  <c r="AL3673" i="4"/>
  <c r="AL3674" i="4"/>
  <c r="AL3675" i="4"/>
  <c r="AL3676" i="4"/>
  <c r="AL3677" i="4"/>
  <c r="AL3678" i="4"/>
  <c r="AL3679" i="4"/>
  <c r="AL3680" i="4"/>
  <c r="AL3681" i="4"/>
  <c r="AL3682" i="4"/>
  <c r="AL3683" i="4"/>
  <c r="AL3684" i="4"/>
  <c r="AL3685" i="4"/>
  <c r="AL3686" i="4"/>
  <c r="AL3687" i="4"/>
  <c r="AL3688" i="4"/>
  <c r="AL3689" i="4"/>
  <c r="AL3690" i="4"/>
  <c r="AL3691" i="4"/>
  <c r="AL3692" i="4"/>
  <c r="AL3693" i="4"/>
  <c r="AL3694" i="4"/>
  <c r="AL3695" i="4"/>
  <c r="AL3696" i="4"/>
  <c r="AL3697" i="4"/>
  <c r="AL3698" i="4"/>
  <c r="AL3699" i="4"/>
  <c r="AL3700" i="4"/>
  <c r="AL3701" i="4"/>
  <c r="AL3702" i="4"/>
  <c r="AL3703" i="4"/>
  <c r="AL3704" i="4"/>
  <c r="AL3705" i="4"/>
  <c r="AL3706" i="4"/>
  <c r="AL3707" i="4"/>
  <c r="AL3708" i="4"/>
  <c r="AL3709" i="4"/>
  <c r="AL3710" i="4"/>
  <c r="AL3711" i="4"/>
  <c r="AL3712" i="4"/>
  <c r="AL3713" i="4"/>
  <c r="AL3714" i="4"/>
  <c r="AL3715" i="4"/>
  <c r="AL3716" i="4"/>
  <c r="AL3717" i="4"/>
  <c r="AL3718" i="4"/>
  <c r="AL3719" i="4"/>
  <c r="AL3720" i="4"/>
  <c r="AL3721" i="4"/>
  <c r="AL3722" i="4"/>
  <c r="AL3723" i="4"/>
  <c r="AL3724" i="4"/>
  <c r="AL3725" i="4"/>
  <c r="AL3726" i="4"/>
  <c r="AL3727" i="4"/>
  <c r="AL3728" i="4"/>
  <c r="AL3729" i="4"/>
  <c r="AL3730" i="4"/>
  <c r="AL3731" i="4"/>
  <c r="AL3732" i="4"/>
  <c r="AL3733" i="4"/>
  <c r="AL3734" i="4"/>
  <c r="AL3735" i="4"/>
  <c r="AL3736" i="4"/>
  <c r="AL3737" i="4"/>
  <c r="AL3738" i="4"/>
  <c r="AL3739" i="4"/>
  <c r="AL3740" i="4"/>
  <c r="AL3741" i="4"/>
  <c r="AL3742" i="4"/>
  <c r="AL3743" i="4"/>
  <c r="AL3744" i="4"/>
  <c r="AL3745" i="4"/>
  <c r="AL3746" i="4"/>
  <c r="AL3747" i="4"/>
  <c r="AL3748" i="4"/>
  <c r="AL3749" i="4"/>
  <c r="AL3750" i="4"/>
  <c r="AL3751" i="4"/>
  <c r="AL3752" i="4"/>
  <c r="AL3753" i="4"/>
  <c r="AL3754" i="4"/>
  <c r="AL3755" i="4"/>
  <c r="AL3756" i="4"/>
  <c r="AL3757" i="4"/>
  <c r="AL3758" i="4"/>
  <c r="AL3759" i="4"/>
  <c r="AL3760" i="4"/>
  <c r="AL3761" i="4"/>
  <c r="AL3762" i="4"/>
  <c r="AL3763" i="4"/>
  <c r="AL3764" i="4"/>
  <c r="AL3765" i="4"/>
  <c r="AL3766" i="4"/>
  <c r="AL3767" i="4"/>
  <c r="AL3768" i="4"/>
  <c r="AL3769" i="4"/>
  <c r="AL3770" i="4"/>
  <c r="AL3771" i="4"/>
  <c r="AL3772" i="4"/>
  <c r="AL3773" i="4"/>
  <c r="AL3774" i="4"/>
  <c r="AL3775" i="4"/>
  <c r="AL3776" i="4"/>
  <c r="AL3777" i="4"/>
  <c r="AL3778" i="4"/>
  <c r="AL3779" i="4"/>
  <c r="AL3780" i="4"/>
  <c r="AL3781" i="4"/>
  <c r="AL3782" i="4"/>
  <c r="AL3783" i="4"/>
  <c r="AL3784" i="4"/>
  <c r="AL3785" i="4"/>
  <c r="AL3786" i="4"/>
  <c r="AL3787" i="4"/>
  <c r="AL3788" i="4"/>
  <c r="AL3789" i="4"/>
  <c r="AL3790" i="4"/>
  <c r="AL3791" i="4"/>
  <c r="AL3792" i="4"/>
  <c r="AL3793" i="4"/>
  <c r="AL3794" i="4"/>
  <c r="AL3795" i="4"/>
  <c r="AL3796" i="4"/>
  <c r="AL3797" i="4"/>
  <c r="AL3798" i="4"/>
  <c r="AL3799" i="4"/>
  <c r="AL3800" i="4"/>
  <c r="AL3801" i="4"/>
  <c r="AL3802" i="4"/>
  <c r="AL3803" i="4"/>
  <c r="AL3804" i="4"/>
  <c r="AL3805" i="4"/>
  <c r="AL3806" i="4"/>
  <c r="AL3807" i="4"/>
  <c r="AL3808" i="4"/>
  <c r="AL3809" i="4"/>
  <c r="AL3810" i="4"/>
  <c r="AL3811" i="4"/>
  <c r="AL3812" i="4"/>
  <c r="AL3813" i="4"/>
  <c r="AL3814" i="4"/>
  <c r="AL3815" i="4"/>
  <c r="AL3816" i="4"/>
  <c r="AL3817" i="4"/>
  <c r="AL3818" i="4"/>
  <c r="AL3819" i="4"/>
  <c r="AL3820" i="4"/>
  <c r="AL3821" i="4"/>
  <c r="AL3822" i="4"/>
  <c r="AL3823" i="4"/>
  <c r="AL3824" i="4"/>
  <c r="AL3825" i="4"/>
  <c r="AL3826" i="4"/>
  <c r="AL3827" i="4"/>
  <c r="AL3828" i="4"/>
  <c r="AL3829" i="4"/>
  <c r="AL3830" i="4"/>
  <c r="AL3831" i="4"/>
  <c r="AL3832" i="4"/>
  <c r="AL3833" i="4"/>
  <c r="AL3834" i="4"/>
  <c r="AL3835" i="4"/>
  <c r="AL3836" i="4"/>
  <c r="AL3837" i="4"/>
  <c r="AL3838" i="4"/>
  <c r="AL3839" i="4"/>
  <c r="AL3840" i="4"/>
  <c r="AL3841" i="4"/>
  <c r="AL3842" i="4"/>
  <c r="AL3843" i="4"/>
  <c r="AL3844" i="4"/>
  <c r="AL3845" i="4"/>
  <c r="AL3846" i="4"/>
  <c r="AL3847" i="4"/>
  <c r="AL3848" i="4"/>
  <c r="AL3849" i="4"/>
  <c r="AL3850" i="4"/>
  <c r="AL3851" i="4"/>
  <c r="AL3852" i="4"/>
  <c r="AL3853" i="4"/>
  <c r="AL3854" i="4"/>
  <c r="AL3855" i="4"/>
  <c r="AL3856" i="4"/>
  <c r="AL3857" i="4"/>
  <c r="AL3858" i="4"/>
  <c r="AL3859" i="4"/>
  <c r="AL3860" i="4"/>
  <c r="AL3861" i="4"/>
  <c r="AL3862" i="4"/>
  <c r="AL3863" i="4"/>
  <c r="AL3864" i="4"/>
  <c r="AL3865" i="4"/>
  <c r="AL3866" i="4"/>
  <c r="AL3867" i="4"/>
  <c r="AL3868" i="4"/>
  <c r="AL3869" i="4"/>
  <c r="AL3870" i="4"/>
  <c r="AL3871" i="4"/>
  <c r="AL3872" i="4"/>
  <c r="AL3873" i="4"/>
  <c r="AL3874" i="4"/>
  <c r="AL3875" i="4"/>
  <c r="AL3876" i="4"/>
  <c r="AL3877" i="4"/>
  <c r="AL3878" i="4"/>
  <c r="AL3879" i="4"/>
  <c r="AL3880" i="4"/>
  <c r="AL3881" i="4"/>
  <c r="AL3882" i="4"/>
  <c r="AL3883" i="4"/>
  <c r="AL3884" i="4"/>
  <c r="AL3885" i="4"/>
  <c r="AL3886" i="4"/>
  <c r="AL3887" i="4"/>
  <c r="AL3888" i="4"/>
  <c r="AL3889" i="4"/>
  <c r="AL3890" i="4"/>
  <c r="AL3891" i="4"/>
  <c r="AL3892" i="4"/>
  <c r="AL3893" i="4"/>
  <c r="AL3894" i="4"/>
  <c r="AL3895" i="4"/>
  <c r="AL3896" i="4"/>
  <c r="AL3897" i="4"/>
  <c r="AL3898" i="4"/>
  <c r="AL3899" i="4"/>
  <c r="AL3900" i="4"/>
  <c r="AL3901" i="4"/>
  <c r="AL3902" i="4"/>
  <c r="AL3903" i="4"/>
  <c r="AL3904" i="4"/>
  <c r="AL3905" i="4"/>
  <c r="AL3906" i="4"/>
  <c r="AL3907" i="4"/>
  <c r="AL3908" i="4"/>
  <c r="AL3909" i="4"/>
  <c r="AL3910" i="4"/>
  <c r="AL3911" i="4"/>
  <c r="AL3912" i="4"/>
  <c r="AL3913" i="4"/>
  <c r="AL3914" i="4"/>
  <c r="AL3915" i="4"/>
  <c r="AL3916" i="4"/>
  <c r="AL3917" i="4"/>
  <c r="AL3918" i="4"/>
  <c r="AL3919" i="4"/>
  <c r="AL3920" i="4"/>
  <c r="AL3921" i="4"/>
  <c r="AL3922" i="4"/>
  <c r="AL3923" i="4"/>
  <c r="AL3924" i="4"/>
  <c r="AL3925" i="4"/>
  <c r="AL3926" i="4"/>
  <c r="AL3927" i="4"/>
  <c r="AL3928" i="4"/>
  <c r="AL3929" i="4"/>
  <c r="AL3930" i="4"/>
  <c r="AL3931" i="4"/>
  <c r="AL3932" i="4"/>
  <c r="AL3933" i="4"/>
  <c r="AL3934" i="4"/>
  <c r="AL3935" i="4"/>
  <c r="AL3936" i="4"/>
  <c r="AL3937" i="4"/>
  <c r="AL3938" i="4"/>
  <c r="AL3939" i="4"/>
  <c r="AL3940" i="4"/>
  <c r="AL3941" i="4"/>
  <c r="AL3942" i="4"/>
  <c r="AL3943" i="4"/>
  <c r="AL3944" i="4"/>
  <c r="AL3945" i="4"/>
  <c r="AL3946" i="4"/>
  <c r="AL3947" i="4"/>
  <c r="AL3948" i="4"/>
  <c r="AL3949" i="4"/>
  <c r="AL3950" i="4"/>
  <c r="AL3951" i="4"/>
  <c r="AL3952" i="4"/>
  <c r="AL3953" i="4"/>
  <c r="AL3954" i="4"/>
  <c r="AL3955" i="4"/>
  <c r="AL3956" i="4"/>
  <c r="AL3957" i="4"/>
  <c r="AL3958" i="4"/>
  <c r="AL3959" i="4"/>
  <c r="AL3960" i="4"/>
  <c r="AL3961" i="4"/>
  <c r="AL3962" i="4"/>
  <c r="AL3963" i="4"/>
  <c r="AL3964" i="4"/>
  <c r="AL3965" i="4"/>
  <c r="AL3966" i="4"/>
  <c r="AL3967" i="4"/>
  <c r="AL3968" i="4"/>
  <c r="AL3969" i="4"/>
  <c r="AL3970" i="4"/>
  <c r="AL3971" i="4"/>
  <c r="AL3972" i="4"/>
  <c r="AL3973" i="4"/>
  <c r="AL3974" i="4"/>
  <c r="AL3975" i="4"/>
  <c r="AL3976" i="4"/>
  <c r="AL3977" i="4"/>
  <c r="AL3978" i="4"/>
  <c r="AL3979" i="4"/>
  <c r="AL3980" i="4"/>
  <c r="AL3981" i="4"/>
  <c r="AL3982" i="4"/>
  <c r="AL3983" i="4"/>
  <c r="AL3984" i="4"/>
  <c r="AL3985" i="4"/>
  <c r="AL3986" i="4"/>
  <c r="AL3987" i="4"/>
  <c r="AL3988" i="4"/>
  <c r="AL3989" i="4"/>
  <c r="AL3990" i="4"/>
  <c r="AL3991" i="4"/>
  <c r="AL3992" i="4"/>
  <c r="AL3993" i="4"/>
  <c r="AL3994" i="4"/>
  <c r="AL3995" i="4"/>
  <c r="AL3996" i="4"/>
  <c r="AL3997" i="4"/>
  <c r="AL3998" i="4"/>
  <c r="AL3999" i="4"/>
  <c r="AL4000" i="4"/>
  <c r="AL4001" i="4"/>
  <c r="AL4002" i="4"/>
  <c r="AK3" i="4"/>
  <c r="AK4" i="4"/>
  <c r="AK5" i="4"/>
  <c r="AK6" i="4"/>
  <c r="AK7" i="4"/>
  <c r="AK8" i="4"/>
  <c r="AK9" i="4"/>
  <c r="AK10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2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3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K226" i="4"/>
  <c r="AK227" i="4"/>
  <c r="AK228" i="4"/>
  <c r="AK229" i="4"/>
  <c r="AK230" i="4"/>
  <c r="AK231" i="4"/>
  <c r="AK232" i="4"/>
  <c r="AK233" i="4"/>
  <c r="AK234" i="4"/>
  <c r="AK235" i="4"/>
  <c r="AK236" i="4"/>
  <c r="AK237" i="4"/>
  <c r="AK238" i="4"/>
  <c r="AK239" i="4"/>
  <c r="AK240" i="4"/>
  <c r="AK241" i="4"/>
  <c r="AK242" i="4"/>
  <c r="AK243" i="4"/>
  <c r="AK244" i="4"/>
  <c r="AK245" i="4"/>
  <c r="AK246" i="4"/>
  <c r="AK247" i="4"/>
  <c r="AK248" i="4"/>
  <c r="AK249" i="4"/>
  <c r="AK250" i="4"/>
  <c r="AK251" i="4"/>
  <c r="AK252" i="4"/>
  <c r="AK253" i="4"/>
  <c r="AK254" i="4"/>
  <c r="AK255" i="4"/>
  <c r="AK256" i="4"/>
  <c r="AK257" i="4"/>
  <c r="AK258" i="4"/>
  <c r="AK259" i="4"/>
  <c r="AK260" i="4"/>
  <c r="AK261" i="4"/>
  <c r="AK262" i="4"/>
  <c r="AK263" i="4"/>
  <c r="AK264" i="4"/>
  <c r="AK265" i="4"/>
  <c r="AK266" i="4"/>
  <c r="AK267" i="4"/>
  <c r="AK268" i="4"/>
  <c r="AK269" i="4"/>
  <c r="AK270" i="4"/>
  <c r="AK271" i="4"/>
  <c r="AK272" i="4"/>
  <c r="AK273" i="4"/>
  <c r="AK274" i="4"/>
  <c r="AK275" i="4"/>
  <c r="AK276" i="4"/>
  <c r="AK277" i="4"/>
  <c r="AK278" i="4"/>
  <c r="AK279" i="4"/>
  <c r="AK280" i="4"/>
  <c r="AK281" i="4"/>
  <c r="AK282" i="4"/>
  <c r="AK283" i="4"/>
  <c r="AK284" i="4"/>
  <c r="AK285" i="4"/>
  <c r="AK286" i="4"/>
  <c r="AK287" i="4"/>
  <c r="AK288" i="4"/>
  <c r="AK289" i="4"/>
  <c r="AK290" i="4"/>
  <c r="AK291" i="4"/>
  <c r="AK292" i="4"/>
  <c r="AK293" i="4"/>
  <c r="AK294" i="4"/>
  <c r="AK295" i="4"/>
  <c r="AK296" i="4"/>
  <c r="AK297" i="4"/>
  <c r="AK298" i="4"/>
  <c r="AK299" i="4"/>
  <c r="AK300" i="4"/>
  <c r="AK301" i="4"/>
  <c r="AK302" i="4"/>
  <c r="AK303" i="4"/>
  <c r="AK304" i="4"/>
  <c r="AK305" i="4"/>
  <c r="AK306" i="4"/>
  <c r="AK307" i="4"/>
  <c r="AK308" i="4"/>
  <c r="AK309" i="4"/>
  <c r="AK310" i="4"/>
  <c r="AK311" i="4"/>
  <c r="AK312" i="4"/>
  <c r="AK313" i="4"/>
  <c r="AK314" i="4"/>
  <c r="AK315" i="4"/>
  <c r="AK316" i="4"/>
  <c r="AK317" i="4"/>
  <c r="AK318" i="4"/>
  <c r="AK319" i="4"/>
  <c r="AK320" i="4"/>
  <c r="AK321" i="4"/>
  <c r="AK322" i="4"/>
  <c r="AK323" i="4"/>
  <c r="AK324" i="4"/>
  <c r="AK325" i="4"/>
  <c r="AK326" i="4"/>
  <c r="AK327" i="4"/>
  <c r="AK328" i="4"/>
  <c r="AK329" i="4"/>
  <c r="AK330" i="4"/>
  <c r="AK331" i="4"/>
  <c r="AK332" i="4"/>
  <c r="AK333" i="4"/>
  <c r="AK334" i="4"/>
  <c r="AK335" i="4"/>
  <c r="AK336" i="4"/>
  <c r="AK337" i="4"/>
  <c r="AK338" i="4"/>
  <c r="AK339" i="4"/>
  <c r="AK340" i="4"/>
  <c r="AK341" i="4"/>
  <c r="AK342" i="4"/>
  <c r="AK343" i="4"/>
  <c r="AK344" i="4"/>
  <c r="AK345" i="4"/>
  <c r="AK346" i="4"/>
  <c r="AK347" i="4"/>
  <c r="AK348" i="4"/>
  <c r="AK349" i="4"/>
  <c r="AK350" i="4"/>
  <c r="AK351" i="4"/>
  <c r="AK352" i="4"/>
  <c r="AK353" i="4"/>
  <c r="AK354" i="4"/>
  <c r="AK355" i="4"/>
  <c r="AK356" i="4"/>
  <c r="AK357" i="4"/>
  <c r="AK358" i="4"/>
  <c r="AK359" i="4"/>
  <c r="AK360" i="4"/>
  <c r="AK361" i="4"/>
  <c r="AK362" i="4"/>
  <c r="AK363" i="4"/>
  <c r="AK364" i="4"/>
  <c r="AK365" i="4"/>
  <c r="AK366" i="4"/>
  <c r="AK367" i="4"/>
  <c r="AK368" i="4"/>
  <c r="AK369" i="4"/>
  <c r="AK370" i="4"/>
  <c r="AK371" i="4"/>
  <c r="AK372" i="4"/>
  <c r="AK373" i="4"/>
  <c r="AK374" i="4"/>
  <c r="AK375" i="4"/>
  <c r="AK376" i="4"/>
  <c r="AK377" i="4"/>
  <c r="AK378" i="4"/>
  <c r="AK379" i="4"/>
  <c r="AK380" i="4"/>
  <c r="AK381" i="4"/>
  <c r="AK382" i="4"/>
  <c r="AK383" i="4"/>
  <c r="AK384" i="4"/>
  <c r="AK385" i="4"/>
  <c r="AK386" i="4"/>
  <c r="AK387" i="4"/>
  <c r="AK388" i="4"/>
  <c r="AK389" i="4"/>
  <c r="AK390" i="4"/>
  <c r="AK391" i="4"/>
  <c r="AK392" i="4"/>
  <c r="AK393" i="4"/>
  <c r="AK394" i="4"/>
  <c r="AK395" i="4"/>
  <c r="AK396" i="4"/>
  <c r="AK397" i="4"/>
  <c r="AK398" i="4"/>
  <c r="AK399" i="4"/>
  <c r="AK400" i="4"/>
  <c r="AK401" i="4"/>
  <c r="AK402" i="4"/>
  <c r="AK403" i="4"/>
  <c r="AK404" i="4"/>
  <c r="AK405" i="4"/>
  <c r="AK406" i="4"/>
  <c r="AK407" i="4"/>
  <c r="AK408" i="4"/>
  <c r="AK409" i="4"/>
  <c r="AK410" i="4"/>
  <c r="AK411" i="4"/>
  <c r="AK412" i="4"/>
  <c r="AK413" i="4"/>
  <c r="AK414" i="4"/>
  <c r="AK415" i="4"/>
  <c r="AK416" i="4"/>
  <c r="AK417" i="4"/>
  <c r="AK418" i="4"/>
  <c r="AK419" i="4"/>
  <c r="AK420" i="4"/>
  <c r="AK421" i="4"/>
  <c r="AK422" i="4"/>
  <c r="AK423" i="4"/>
  <c r="AK424" i="4"/>
  <c r="AK425" i="4"/>
  <c r="AK426" i="4"/>
  <c r="AK427" i="4"/>
  <c r="AK428" i="4"/>
  <c r="AK429" i="4"/>
  <c r="AK430" i="4"/>
  <c r="AK431" i="4"/>
  <c r="AK432" i="4"/>
  <c r="AK433" i="4"/>
  <c r="AK434" i="4"/>
  <c r="AK435" i="4"/>
  <c r="AK436" i="4"/>
  <c r="AK437" i="4"/>
  <c r="AK438" i="4"/>
  <c r="AK439" i="4"/>
  <c r="AK440" i="4"/>
  <c r="AK441" i="4"/>
  <c r="AK442" i="4"/>
  <c r="AK443" i="4"/>
  <c r="AK444" i="4"/>
  <c r="AK445" i="4"/>
  <c r="AK446" i="4"/>
  <c r="AK447" i="4"/>
  <c r="AK448" i="4"/>
  <c r="AK449" i="4"/>
  <c r="AK450" i="4"/>
  <c r="AK451" i="4"/>
  <c r="AK452" i="4"/>
  <c r="AK453" i="4"/>
  <c r="AK454" i="4"/>
  <c r="AK455" i="4"/>
  <c r="AK456" i="4"/>
  <c r="AK457" i="4"/>
  <c r="AK458" i="4"/>
  <c r="AK459" i="4"/>
  <c r="AK460" i="4"/>
  <c r="AK461" i="4"/>
  <c r="AK462" i="4"/>
  <c r="AK463" i="4"/>
  <c r="AK464" i="4"/>
  <c r="AK465" i="4"/>
  <c r="AK466" i="4"/>
  <c r="AK467" i="4"/>
  <c r="AK468" i="4"/>
  <c r="AK469" i="4"/>
  <c r="AK470" i="4"/>
  <c r="AK471" i="4"/>
  <c r="AK472" i="4"/>
  <c r="AK473" i="4"/>
  <c r="AK474" i="4"/>
  <c r="AK475" i="4"/>
  <c r="AK476" i="4"/>
  <c r="AK477" i="4"/>
  <c r="AK478" i="4"/>
  <c r="AK479" i="4"/>
  <c r="AK480" i="4"/>
  <c r="AK481" i="4"/>
  <c r="AK482" i="4"/>
  <c r="AK483" i="4"/>
  <c r="AK484" i="4"/>
  <c r="AK485" i="4"/>
  <c r="AK486" i="4"/>
  <c r="AK487" i="4"/>
  <c r="AK488" i="4"/>
  <c r="AK489" i="4"/>
  <c r="AK490" i="4"/>
  <c r="AK491" i="4"/>
  <c r="AK492" i="4"/>
  <c r="AK493" i="4"/>
  <c r="AK494" i="4"/>
  <c r="AK495" i="4"/>
  <c r="AK496" i="4"/>
  <c r="AK497" i="4"/>
  <c r="AK498" i="4"/>
  <c r="AK499" i="4"/>
  <c r="AK500" i="4"/>
  <c r="AK501" i="4"/>
  <c r="AK502" i="4"/>
  <c r="AK503" i="4"/>
  <c r="AK504" i="4"/>
  <c r="AK505" i="4"/>
  <c r="AK506" i="4"/>
  <c r="AK507" i="4"/>
  <c r="AK508" i="4"/>
  <c r="AK509" i="4"/>
  <c r="AK510" i="4"/>
  <c r="AK511" i="4"/>
  <c r="AK512" i="4"/>
  <c r="AK513" i="4"/>
  <c r="AK514" i="4"/>
  <c r="AK515" i="4"/>
  <c r="AK516" i="4"/>
  <c r="AK517" i="4"/>
  <c r="AK518" i="4"/>
  <c r="AK519" i="4"/>
  <c r="AK520" i="4"/>
  <c r="AK521" i="4"/>
  <c r="AK522" i="4"/>
  <c r="AK523" i="4"/>
  <c r="AK524" i="4"/>
  <c r="AK525" i="4"/>
  <c r="AK526" i="4"/>
  <c r="AK527" i="4"/>
  <c r="AK528" i="4"/>
  <c r="AK529" i="4"/>
  <c r="AK530" i="4"/>
  <c r="AK531" i="4"/>
  <c r="AK532" i="4"/>
  <c r="AK533" i="4"/>
  <c r="AK534" i="4"/>
  <c r="AK535" i="4"/>
  <c r="AK536" i="4"/>
  <c r="AK537" i="4"/>
  <c r="AK538" i="4"/>
  <c r="AK539" i="4"/>
  <c r="AK540" i="4"/>
  <c r="AK541" i="4"/>
  <c r="AK542" i="4"/>
  <c r="AK543" i="4"/>
  <c r="AK544" i="4"/>
  <c r="AK545" i="4"/>
  <c r="AK546" i="4"/>
  <c r="AK547" i="4"/>
  <c r="AK548" i="4"/>
  <c r="AK549" i="4"/>
  <c r="AK550" i="4"/>
  <c r="AK551" i="4"/>
  <c r="AK552" i="4"/>
  <c r="AK553" i="4"/>
  <c r="AK554" i="4"/>
  <c r="AK555" i="4"/>
  <c r="AK556" i="4"/>
  <c r="AK557" i="4"/>
  <c r="AK558" i="4"/>
  <c r="AK559" i="4"/>
  <c r="AK560" i="4"/>
  <c r="AK561" i="4"/>
  <c r="AK562" i="4"/>
  <c r="AK563" i="4"/>
  <c r="AK564" i="4"/>
  <c r="AK565" i="4"/>
  <c r="AK566" i="4"/>
  <c r="AK567" i="4"/>
  <c r="AK568" i="4"/>
  <c r="AK569" i="4"/>
  <c r="AK570" i="4"/>
  <c r="AK571" i="4"/>
  <c r="AK572" i="4"/>
  <c r="AK573" i="4"/>
  <c r="AK574" i="4"/>
  <c r="AK575" i="4"/>
  <c r="AK576" i="4"/>
  <c r="AK577" i="4"/>
  <c r="AK578" i="4"/>
  <c r="AK579" i="4"/>
  <c r="AK580" i="4"/>
  <c r="AK581" i="4"/>
  <c r="AK582" i="4"/>
  <c r="AK583" i="4"/>
  <c r="AK584" i="4"/>
  <c r="AK585" i="4"/>
  <c r="AK586" i="4"/>
  <c r="AK587" i="4"/>
  <c r="AK588" i="4"/>
  <c r="AK589" i="4"/>
  <c r="AK590" i="4"/>
  <c r="AK591" i="4"/>
  <c r="AK592" i="4"/>
  <c r="AK593" i="4"/>
  <c r="AK594" i="4"/>
  <c r="AK595" i="4"/>
  <c r="AK596" i="4"/>
  <c r="AK597" i="4"/>
  <c r="AK598" i="4"/>
  <c r="AK599" i="4"/>
  <c r="AK600" i="4"/>
  <c r="AK601" i="4"/>
  <c r="AK602" i="4"/>
  <c r="AK603" i="4"/>
  <c r="AK604" i="4"/>
  <c r="AK605" i="4"/>
  <c r="AK606" i="4"/>
  <c r="AK607" i="4"/>
  <c r="AK608" i="4"/>
  <c r="AK609" i="4"/>
  <c r="AK610" i="4"/>
  <c r="AK611" i="4"/>
  <c r="AK612" i="4"/>
  <c r="AK613" i="4"/>
  <c r="AK614" i="4"/>
  <c r="AK615" i="4"/>
  <c r="AK616" i="4"/>
  <c r="AK617" i="4"/>
  <c r="AK618" i="4"/>
  <c r="AK619" i="4"/>
  <c r="AK620" i="4"/>
  <c r="AK621" i="4"/>
  <c r="AK622" i="4"/>
  <c r="AK623" i="4"/>
  <c r="AK624" i="4"/>
  <c r="AK625" i="4"/>
  <c r="AK626" i="4"/>
  <c r="AK627" i="4"/>
  <c r="AK628" i="4"/>
  <c r="AK629" i="4"/>
  <c r="AK630" i="4"/>
  <c r="AK631" i="4"/>
  <c r="AK632" i="4"/>
  <c r="AK633" i="4"/>
  <c r="AK634" i="4"/>
  <c r="AK635" i="4"/>
  <c r="AK636" i="4"/>
  <c r="AK637" i="4"/>
  <c r="AK638" i="4"/>
  <c r="AK639" i="4"/>
  <c r="AK640" i="4"/>
  <c r="AK641" i="4"/>
  <c r="AK642" i="4"/>
  <c r="AK643" i="4"/>
  <c r="AK644" i="4"/>
  <c r="AK645" i="4"/>
  <c r="AK646" i="4"/>
  <c r="AK647" i="4"/>
  <c r="AK648" i="4"/>
  <c r="AK649" i="4"/>
  <c r="AK650" i="4"/>
  <c r="AK651" i="4"/>
  <c r="AK652" i="4"/>
  <c r="AK653" i="4"/>
  <c r="AK654" i="4"/>
  <c r="AK655" i="4"/>
  <c r="AK656" i="4"/>
  <c r="AK657" i="4"/>
  <c r="AK658" i="4"/>
  <c r="AK659" i="4"/>
  <c r="AK660" i="4"/>
  <c r="AK661" i="4"/>
  <c r="AK662" i="4"/>
  <c r="AK663" i="4"/>
  <c r="AK664" i="4"/>
  <c r="AK665" i="4"/>
  <c r="AK666" i="4"/>
  <c r="AK667" i="4"/>
  <c r="AK668" i="4"/>
  <c r="AK669" i="4"/>
  <c r="AK670" i="4"/>
  <c r="AK671" i="4"/>
  <c r="AK672" i="4"/>
  <c r="AK673" i="4"/>
  <c r="AK674" i="4"/>
  <c r="AK675" i="4"/>
  <c r="AK676" i="4"/>
  <c r="AK677" i="4"/>
  <c r="AK678" i="4"/>
  <c r="AK679" i="4"/>
  <c r="AK680" i="4"/>
  <c r="AK681" i="4"/>
  <c r="AK682" i="4"/>
  <c r="AK683" i="4"/>
  <c r="AK684" i="4"/>
  <c r="AK685" i="4"/>
  <c r="AK686" i="4"/>
  <c r="AK687" i="4"/>
  <c r="AK688" i="4"/>
  <c r="AK689" i="4"/>
  <c r="AK690" i="4"/>
  <c r="AK691" i="4"/>
  <c r="AK692" i="4"/>
  <c r="AK693" i="4"/>
  <c r="AK694" i="4"/>
  <c r="AK695" i="4"/>
  <c r="AK696" i="4"/>
  <c r="AK697" i="4"/>
  <c r="AK698" i="4"/>
  <c r="AK699" i="4"/>
  <c r="AK700" i="4"/>
  <c r="AK701" i="4"/>
  <c r="AK702" i="4"/>
  <c r="AK703" i="4"/>
  <c r="AK704" i="4"/>
  <c r="AK705" i="4"/>
  <c r="AK706" i="4"/>
  <c r="AK707" i="4"/>
  <c r="AK708" i="4"/>
  <c r="AK709" i="4"/>
  <c r="AK710" i="4"/>
  <c r="AK711" i="4"/>
  <c r="AK712" i="4"/>
  <c r="AK713" i="4"/>
  <c r="AK714" i="4"/>
  <c r="AK715" i="4"/>
  <c r="AK716" i="4"/>
  <c r="AK717" i="4"/>
  <c r="AK718" i="4"/>
  <c r="AK719" i="4"/>
  <c r="AK720" i="4"/>
  <c r="AK721" i="4"/>
  <c r="AK722" i="4"/>
  <c r="AK723" i="4"/>
  <c r="AK724" i="4"/>
  <c r="AK725" i="4"/>
  <c r="AK726" i="4"/>
  <c r="AK727" i="4"/>
  <c r="AK728" i="4"/>
  <c r="AK729" i="4"/>
  <c r="AK730" i="4"/>
  <c r="AK731" i="4"/>
  <c r="AK732" i="4"/>
  <c r="AK733" i="4"/>
  <c r="AK734" i="4"/>
  <c r="AK735" i="4"/>
  <c r="AK736" i="4"/>
  <c r="AK737" i="4"/>
  <c r="AK738" i="4"/>
  <c r="AK739" i="4"/>
  <c r="AK740" i="4"/>
  <c r="AK741" i="4"/>
  <c r="AK742" i="4"/>
  <c r="AK743" i="4"/>
  <c r="AK744" i="4"/>
  <c r="AK745" i="4"/>
  <c r="AK746" i="4"/>
  <c r="AK747" i="4"/>
  <c r="AK748" i="4"/>
  <c r="AK749" i="4"/>
  <c r="AK750" i="4"/>
  <c r="AK751" i="4"/>
  <c r="AK752" i="4"/>
  <c r="AK753" i="4"/>
  <c r="AK754" i="4"/>
  <c r="AK755" i="4"/>
  <c r="AK756" i="4"/>
  <c r="AK757" i="4"/>
  <c r="AK758" i="4"/>
  <c r="AK759" i="4"/>
  <c r="AK760" i="4"/>
  <c r="AK761" i="4"/>
  <c r="AK762" i="4"/>
  <c r="AK763" i="4"/>
  <c r="AK764" i="4"/>
  <c r="AK765" i="4"/>
  <c r="AK766" i="4"/>
  <c r="AK767" i="4"/>
  <c r="AK768" i="4"/>
  <c r="AK769" i="4"/>
  <c r="AK770" i="4"/>
  <c r="AK771" i="4"/>
  <c r="AK772" i="4"/>
  <c r="AK773" i="4"/>
  <c r="AK774" i="4"/>
  <c r="AK775" i="4"/>
  <c r="AK776" i="4"/>
  <c r="AK777" i="4"/>
  <c r="AK778" i="4"/>
  <c r="AK779" i="4"/>
  <c r="AK780" i="4"/>
  <c r="AK781" i="4"/>
  <c r="AK782" i="4"/>
  <c r="AK783" i="4"/>
  <c r="AK784" i="4"/>
  <c r="AK785" i="4"/>
  <c r="AK786" i="4"/>
  <c r="AK787" i="4"/>
  <c r="AK788" i="4"/>
  <c r="AK789" i="4"/>
  <c r="AK790" i="4"/>
  <c r="AK791" i="4"/>
  <c r="AK792" i="4"/>
  <c r="AK793" i="4"/>
  <c r="AK794" i="4"/>
  <c r="AK795" i="4"/>
  <c r="AK796" i="4"/>
  <c r="AK797" i="4"/>
  <c r="AK798" i="4"/>
  <c r="AK799" i="4"/>
  <c r="AK800" i="4"/>
  <c r="AK801" i="4"/>
  <c r="AK802" i="4"/>
  <c r="AK803" i="4"/>
  <c r="AK804" i="4"/>
  <c r="AK805" i="4"/>
  <c r="AK806" i="4"/>
  <c r="AK807" i="4"/>
  <c r="AK808" i="4"/>
  <c r="AK809" i="4"/>
  <c r="AK810" i="4"/>
  <c r="AK811" i="4"/>
  <c r="AK812" i="4"/>
  <c r="AK813" i="4"/>
  <c r="AK814" i="4"/>
  <c r="AK815" i="4"/>
  <c r="AK816" i="4"/>
  <c r="AK817" i="4"/>
  <c r="AK818" i="4"/>
  <c r="AK819" i="4"/>
  <c r="AK820" i="4"/>
  <c r="AK821" i="4"/>
  <c r="AK822" i="4"/>
  <c r="AK823" i="4"/>
  <c r="AK824" i="4"/>
  <c r="AK825" i="4"/>
  <c r="AK826" i="4"/>
  <c r="AK827" i="4"/>
  <c r="AK828" i="4"/>
  <c r="AK829" i="4"/>
  <c r="AK830" i="4"/>
  <c r="AK831" i="4"/>
  <c r="AK832" i="4"/>
  <c r="AK833" i="4"/>
  <c r="AK834" i="4"/>
  <c r="AK835" i="4"/>
  <c r="AK836" i="4"/>
  <c r="AK837" i="4"/>
  <c r="AK838" i="4"/>
  <c r="AK839" i="4"/>
  <c r="AK840" i="4"/>
  <c r="AK841" i="4"/>
  <c r="AK842" i="4"/>
  <c r="AK843" i="4"/>
  <c r="AK844" i="4"/>
  <c r="AK845" i="4"/>
  <c r="AK846" i="4"/>
  <c r="AK847" i="4"/>
  <c r="AK848" i="4"/>
  <c r="AK849" i="4"/>
  <c r="AK850" i="4"/>
  <c r="AK851" i="4"/>
  <c r="AK852" i="4"/>
  <c r="AK853" i="4"/>
  <c r="AK854" i="4"/>
  <c r="AK855" i="4"/>
  <c r="AK856" i="4"/>
  <c r="AK857" i="4"/>
  <c r="AK858" i="4"/>
  <c r="AK859" i="4"/>
  <c r="AK860" i="4"/>
  <c r="AK861" i="4"/>
  <c r="AK862" i="4"/>
  <c r="AK863" i="4"/>
  <c r="AK864" i="4"/>
  <c r="AK865" i="4"/>
  <c r="AK866" i="4"/>
  <c r="AK867" i="4"/>
  <c r="AK868" i="4"/>
  <c r="AK869" i="4"/>
  <c r="AK870" i="4"/>
  <c r="AK871" i="4"/>
  <c r="AK872" i="4"/>
  <c r="AK873" i="4"/>
  <c r="AK874" i="4"/>
  <c r="AK875" i="4"/>
  <c r="AK876" i="4"/>
  <c r="AK877" i="4"/>
  <c r="AK878" i="4"/>
  <c r="AK879" i="4"/>
  <c r="AK880" i="4"/>
  <c r="AK881" i="4"/>
  <c r="AK882" i="4"/>
  <c r="AK883" i="4"/>
  <c r="AK884" i="4"/>
  <c r="AK885" i="4"/>
  <c r="AK886" i="4"/>
  <c r="AK887" i="4"/>
  <c r="AK888" i="4"/>
  <c r="AK889" i="4"/>
  <c r="AK890" i="4"/>
  <c r="AK891" i="4"/>
  <c r="AK892" i="4"/>
  <c r="AK893" i="4"/>
  <c r="AK894" i="4"/>
  <c r="AK895" i="4"/>
  <c r="AK896" i="4"/>
  <c r="AK897" i="4"/>
  <c r="AK898" i="4"/>
  <c r="AK899" i="4"/>
  <c r="AK900" i="4"/>
  <c r="AK901" i="4"/>
  <c r="AK902" i="4"/>
  <c r="AK903" i="4"/>
  <c r="AK904" i="4"/>
  <c r="AK905" i="4"/>
  <c r="AK906" i="4"/>
  <c r="AK907" i="4"/>
  <c r="AK908" i="4"/>
  <c r="AK909" i="4"/>
  <c r="AK910" i="4"/>
  <c r="AK911" i="4"/>
  <c r="AK912" i="4"/>
  <c r="AK913" i="4"/>
  <c r="AK914" i="4"/>
  <c r="AK915" i="4"/>
  <c r="AK916" i="4"/>
  <c r="AK917" i="4"/>
  <c r="AK918" i="4"/>
  <c r="AK919" i="4"/>
  <c r="AK920" i="4"/>
  <c r="AK921" i="4"/>
  <c r="AK922" i="4"/>
  <c r="AK923" i="4"/>
  <c r="AK924" i="4"/>
  <c r="AK925" i="4"/>
  <c r="AK926" i="4"/>
  <c r="AK927" i="4"/>
  <c r="AK928" i="4"/>
  <c r="AK929" i="4"/>
  <c r="AK930" i="4"/>
  <c r="AK931" i="4"/>
  <c r="AK932" i="4"/>
  <c r="AK933" i="4"/>
  <c r="AK934" i="4"/>
  <c r="AK935" i="4"/>
  <c r="AK936" i="4"/>
  <c r="AK937" i="4"/>
  <c r="AK938" i="4"/>
  <c r="AK939" i="4"/>
  <c r="AK940" i="4"/>
  <c r="AK941" i="4"/>
  <c r="AK942" i="4"/>
  <c r="AK943" i="4"/>
  <c r="AK944" i="4"/>
  <c r="AK945" i="4"/>
  <c r="AK946" i="4"/>
  <c r="AK947" i="4"/>
  <c r="AK948" i="4"/>
  <c r="AK949" i="4"/>
  <c r="AK950" i="4"/>
  <c r="AK951" i="4"/>
  <c r="AK952" i="4"/>
  <c r="AK953" i="4"/>
  <c r="AK954" i="4"/>
  <c r="AK955" i="4"/>
  <c r="AK956" i="4"/>
  <c r="AK957" i="4"/>
  <c r="AK958" i="4"/>
  <c r="AK959" i="4"/>
  <c r="AK960" i="4"/>
  <c r="AK961" i="4"/>
  <c r="AK962" i="4"/>
  <c r="AK963" i="4"/>
  <c r="AK964" i="4"/>
  <c r="AK965" i="4"/>
  <c r="AK966" i="4"/>
  <c r="AK967" i="4"/>
  <c r="AK968" i="4"/>
  <c r="AK969" i="4"/>
  <c r="AK970" i="4"/>
  <c r="AK971" i="4"/>
  <c r="AK972" i="4"/>
  <c r="AK973" i="4"/>
  <c r="AK974" i="4"/>
  <c r="AK975" i="4"/>
  <c r="AK976" i="4"/>
  <c r="AK977" i="4"/>
  <c r="AK978" i="4"/>
  <c r="AK979" i="4"/>
  <c r="AK980" i="4"/>
  <c r="AK981" i="4"/>
  <c r="AK982" i="4"/>
  <c r="AK983" i="4"/>
  <c r="AK984" i="4"/>
  <c r="AK985" i="4"/>
  <c r="AK986" i="4"/>
  <c r="AK987" i="4"/>
  <c r="AK988" i="4"/>
  <c r="AK989" i="4"/>
  <c r="AK990" i="4"/>
  <c r="AK991" i="4"/>
  <c r="AK992" i="4"/>
  <c r="AK993" i="4"/>
  <c r="AK994" i="4"/>
  <c r="AK995" i="4"/>
  <c r="AK996" i="4"/>
  <c r="AK997" i="4"/>
  <c r="AK998" i="4"/>
  <c r="AK999" i="4"/>
  <c r="AK1000" i="4"/>
  <c r="AK1001" i="4"/>
  <c r="AK1002" i="4"/>
  <c r="AK1003" i="4"/>
  <c r="AK1004" i="4"/>
  <c r="AK1005" i="4"/>
  <c r="AK1006" i="4"/>
  <c r="AK1007" i="4"/>
  <c r="AK1008" i="4"/>
  <c r="AK1009" i="4"/>
  <c r="AK1010" i="4"/>
  <c r="AK1011" i="4"/>
  <c r="AK1012" i="4"/>
  <c r="AK1013" i="4"/>
  <c r="AK1014" i="4"/>
  <c r="AK1015" i="4"/>
  <c r="AK1016" i="4"/>
  <c r="AK1017" i="4"/>
  <c r="AK1018" i="4"/>
  <c r="AK1019" i="4"/>
  <c r="AK1020" i="4"/>
  <c r="AK1021" i="4"/>
  <c r="AK1022" i="4"/>
  <c r="AK1023" i="4"/>
  <c r="AK1024" i="4"/>
  <c r="AK1025" i="4"/>
  <c r="AK1026" i="4"/>
  <c r="AK1027" i="4"/>
  <c r="AK1028" i="4"/>
  <c r="AK1029" i="4"/>
  <c r="AK1030" i="4"/>
  <c r="AK1031" i="4"/>
  <c r="AK1032" i="4"/>
  <c r="AK1033" i="4"/>
  <c r="AK1034" i="4"/>
  <c r="AK1035" i="4"/>
  <c r="AK1036" i="4"/>
  <c r="AK1037" i="4"/>
  <c r="AK1038" i="4"/>
  <c r="AK1039" i="4"/>
  <c r="AK1040" i="4"/>
  <c r="AK1041" i="4"/>
  <c r="AK1042" i="4"/>
  <c r="AK1043" i="4"/>
  <c r="AK1044" i="4"/>
  <c r="AK1045" i="4"/>
  <c r="AK1046" i="4"/>
  <c r="AK1047" i="4"/>
  <c r="AK1048" i="4"/>
  <c r="AK1049" i="4"/>
  <c r="AK1050" i="4"/>
  <c r="AK1051" i="4"/>
  <c r="AK1052" i="4"/>
  <c r="AK1053" i="4"/>
  <c r="AK1054" i="4"/>
  <c r="AK1055" i="4"/>
  <c r="AK1056" i="4"/>
  <c r="AK1057" i="4"/>
  <c r="AK1058" i="4"/>
  <c r="AK1059" i="4"/>
  <c r="AK1060" i="4"/>
  <c r="AK1061" i="4"/>
  <c r="AK1062" i="4"/>
  <c r="AK1063" i="4"/>
  <c r="AK1064" i="4"/>
  <c r="AK1065" i="4"/>
  <c r="AK1066" i="4"/>
  <c r="AK1067" i="4"/>
  <c r="AK1068" i="4"/>
  <c r="AK1069" i="4"/>
  <c r="AK1070" i="4"/>
  <c r="AK1071" i="4"/>
  <c r="AK1072" i="4"/>
  <c r="AK1073" i="4"/>
  <c r="AK1074" i="4"/>
  <c r="AK1075" i="4"/>
  <c r="AK1076" i="4"/>
  <c r="AK1077" i="4"/>
  <c r="AK1078" i="4"/>
  <c r="AK1079" i="4"/>
  <c r="AK1080" i="4"/>
  <c r="AK1081" i="4"/>
  <c r="AK1082" i="4"/>
  <c r="AK1083" i="4"/>
  <c r="AK1084" i="4"/>
  <c r="AK1085" i="4"/>
  <c r="AK1086" i="4"/>
  <c r="AK1087" i="4"/>
  <c r="AK1088" i="4"/>
  <c r="AK1089" i="4"/>
  <c r="AK1090" i="4"/>
  <c r="AK1091" i="4"/>
  <c r="AK1092" i="4"/>
  <c r="AK1093" i="4"/>
  <c r="AK1094" i="4"/>
  <c r="AK1095" i="4"/>
  <c r="AK1096" i="4"/>
  <c r="AK1097" i="4"/>
  <c r="AK1098" i="4"/>
  <c r="AK1099" i="4"/>
  <c r="AK1100" i="4"/>
  <c r="AK1101" i="4"/>
  <c r="AK1102" i="4"/>
  <c r="AK1103" i="4"/>
  <c r="AK1104" i="4"/>
  <c r="AK1105" i="4"/>
  <c r="AK1106" i="4"/>
  <c r="AK1107" i="4"/>
  <c r="AK1108" i="4"/>
  <c r="AK1109" i="4"/>
  <c r="AK1110" i="4"/>
  <c r="AK1111" i="4"/>
  <c r="AK1112" i="4"/>
  <c r="AK1113" i="4"/>
  <c r="AK1114" i="4"/>
  <c r="AK1115" i="4"/>
  <c r="AK1116" i="4"/>
  <c r="AK1117" i="4"/>
  <c r="AK1118" i="4"/>
  <c r="AK1119" i="4"/>
  <c r="AK1120" i="4"/>
  <c r="AK1121" i="4"/>
  <c r="AK1122" i="4"/>
  <c r="AK1123" i="4"/>
  <c r="AK1124" i="4"/>
  <c r="AK1125" i="4"/>
  <c r="AK1126" i="4"/>
  <c r="AK1127" i="4"/>
  <c r="AK1128" i="4"/>
  <c r="AK1129" i="4"/>
  <c r="AK1130" i="4"/>
  <c r="AK1131" i="4"/>
  <c r="AK1132" i="4"/>
  <c r="AK1133" i="4"/>
  <c r="AK1134" i="4"/>
  <c r="AK1135" i="4"/>
  <c r="AK1136" i="4"/>
  <c r="AK1137" i="4"/>
  <c r="AK1138" i="4"/>
  <c r="AK1139" i="4"/>
  <c r="AK1140" i="4"/>
  <c r="AK1141" i="4"/>
  <c r="AK1142" i="4"/>
  <c r="AK1143" i="4"/>
  <c r="AK1144" i="4"/>
  <c r="AK1145" i="4"/>
  <c r="AK1146" i="4"/>
  <c r="AK1147" i="4"/>
  <c r="AK1148" i="4"/>
  <c r="AK1149" i="4"/>
  <c r="AK1150" i="4"/>
  <c r="AK1151" i="4"/>
  <c r="AK1152" i="4"/>
  <c r="AK1153" i="4"/>
  <c r="AK1154" i="4"/>
  <c r="AK1155" i="4"/>
  <c r="AK1156" i="4"/>
  <c r="AK1157" i="4"/>
  <c r="AK1158" i="4"/>
  <c r="AK1159" i="4"/>
  <c r="AK1160" i="4"/>
  <c r="AK1161" i="4"/>
  <c r="AK1162" i="4"/>
  <c r="AK1163" i="4"/>
  <c r="AK1164" i="4"/>
  <c r="AK1165" i="4"/>
  <c r="AK1166" i="4"/>
  <c r="AK1167" i="4"/>
  <c r="AK1168" i="4"/>
  <c r="AK1169" i="4"/>
  <c r="AK1170" i="4"/>
  <c r="AK1171" i="4"/>
  <c r="AK1172" i="4"/>
  <c r="AK1173" i="4"/>
  <c r="AK1174" i="4"/>
  <c r="AK1175" i="4"/>
  <c r="AK1176" i="4"/>
  <c r="AK1177" i="4"/>
  <c r="AK1178" i="4"/>
  <c r="AK1179" i="4"/>
  <c r="AK1180" i="4"/>
  <c r="AK1181" i="4"/>
  <c r="AK1182" i="4"/>
  <c r="AK1183" i="4"/>
  <c r="AK1184" i="4"/>
  <c r="AK1185" i="4"/>
  <c r="AK1186" i="4"/>
  <c r="AK1187" i="4"/>
  <c r="AK1188" i="4"/>
  <c r="AK1189" i="4"/>
  <c r="AK1190" i="4"/>
  <c r="AK1191" i="4"/>
  <c r="AK1192" i="4"/>
  <c r="AK1193" i="4"/>
  <c r="AK1194" i="4"/>
  <c r="AK1195" i="4"/>
  <c r="AK1196" i="4"/>
  <c r="AK1197" i="4"/>
  <c r="AK1198" i="4"/>
  <c r="AK1199" i="4"/>
  <c r="AK1200" i="4"/>
  <c r="AK1201" i="4"/>
  <c r="AK1202" i="4"/>
  <c r="AK1203" i="4"/>
  <c r="AK1204" i="4"/>
  <c r="AK1205" i="4"/>
  <c r="AK1206" i="4"/>
  <c r="AK1207" i="4"/>
  <c r="AK1208" i="4"/>
  <c r="AK1209" i="4"/>
  <c r="AK1210" i="4"/>
  <c r="AK1211" i="4"/>
  <c r="AK1212" i="4"/>
  <c r="AK1213" i="4"/>
  <c r="AK1214" i="4"/>
  <c r="AK1215" i="4"/>
  <c r="AK1216" i="4"/>
  <c r="AK1217" i="4"/>
  <c r="AK1218" i="4"/>
  <c r="AK1219" i="4"/>
  <c r="AK1220" i="4"/>
  <c r="AK1221" i="4"/>
  <c r="AK1222" i="4"/>
  <c r="AK1223" i="4"/>
  <c r="AK1224" i="4"/>
  <c r="AK1225" i="4"/>
  <c r="AK1226" i="4"/>
  <c r="AK1227" i="4"/>
  <c r="AK1228" i="4"/>
  <c r="AK1229" i="4"/>
  <c r="AK1230" i="4"/>
  <c r="AK1231" i="4"/>
  <c r="AK1232" i="4"/>
  <c r="AK1233" i="4"/>
  <c r="AK1234" i="4"/>
  <c r="AK1235" i="4"/>
  <c r="AK1236" i="4"/>
  <c r="AK1237" i="4"/>
  <c r="AK1238" i="4"/>
  <c r="AK1239" i="4"/>
  <c r="AK1240" i="4"/>
  <c r="AK1241" i="4"/>
  <c r="AK1242" i="4"/>
  <c r="AK1243" i="4"/>
  <c r="AK1244" i="4"/>
  <c r="AK1245" i="4"/>
  <c r="AK1246" i="4"/>
  <c r="AK1247" i="4"/>
  <c r="AK1248" i="4"/>
  <c r="AK1249" i="4"/>
  <c r="AK1250" i="4"/>
  <c r="AK1251" i="4"/>
  <c r="AK1252" i="4"/>
  <c r="AK1253" i="4"/>
  <c r="AK1254" i="4"/>
  <c r="AK1255" i="4"/>
  <c r="AK1256" i="4"/>
  <c r="AK1257" i="4"/>
  <c r="AK1258" i="4"/>
  <c r="AK1259" i="4"/>
  <c r="AK1260" i="4"/>
  <c r="AK1261" i="4"/>
  <c r="AK1262" i="4"/>
  <c r="AK1263" i="4"/>
  <c r="AK1264" i="4"/>
  <c r="AK1265" i="4"/>
  <c r="AK1266" i="4"/>
  <c r="AK1267" i="4"/>
  <c r="AK1268" i="4"/>
  <c r="AK1269" i="4"/>
  <c r="AK1270" i="4"/>
  <c r="AK1271" i="4"/>
  <c r="AK1272" i="4"/>
  <c r="AK1273" i="4"/>
  <c r="AK1274" i="4"/>
  <c r="AK1275" i="4"/>
  <c r="AK1276" i="4"/>
  <c r="AK1277" i="4"/>
  <c r="AK1278" i="4"/>
  <c r="AK1279" i="4"/>
  <c r="AK1280" i="4"/>
  <c r="AK1281" i="4"/>
  <c r="AK1282" i="4"/>
  <c r="AK1283" i="4"/>
  <c r="AK1284" i="4"/>
  <c r="AK1285" i="4"/>
  <c r="AK1286" i="4"/>
  <c r="AK1287" i="4"/>
  <c r="AK1288" i="4"/>
  <c r="AK1289" i="4"/>
  <c r="AK1290" i="4"/>
  <c r="AK1291" i="4"/>
  <c r="AK1292" i="4"/>
  <c r="AK1293" i="4"/>
  <c r="AK1294" i="4"/>
  <c r="AK1295" i="4"/>
  <c r="AK1296" i="4"/>
  <c r="AK1297" i="4"/>
  <c r="AK1298" i="4"/>
  <c r="AK1299" i="4"/>
  <c r="AK1300" i="4"/>
  <c r="AK1301" i="4"/>
  <c r="AK1302" i="4"/>
  <c r="AK1303" i="4"/>
  <c r="AK1304" i="4"/>
  <c r="AK1305" i="4"/>
  <c r="AK1306" i="4"/>
  <c r="AK1307" i="4"/>
  <c r="AK1308" i="4"/>
  <c r="AK1309" i="4"/>
  <c r="AK1310" i="4"/>
  <c r="AK1311" i="4"/>
  <c r="AK1312" i="4"/>
  <c r="AK1313" i="4"/>
  <c r="AK1314" i="4"/>
  <c r="AK1315" i="4"/>
  <c r="AK1316" i="4"/>
  <c r="AK1317" i="4"/>
  <c r="AK1318" i="4"/>
  <c r="AK1319" i="4"/>
  <c r="AK1320" i="4"/>
  <c r="AK1321" i="4"/>
  <c r="AK1322" i="4"/>
  <c r="AK1323" i="4"/>
  <c r="AK1324" i="4"/>
  <c r="AK1325" i="4"/>
  <c r="AK1326" i="4"/>
  <c r="AK1327" i="4"/>
  <c r="AK1328" i="4"/>
  <c r="AK1329" i="4"/>
  <c r="AK1330" i="4"/>
  <c r="AK1331" i="4"/>
  <c r="AK1332" i="4"/>
  <c r="AK1333" i="4"/>
  <c r="AK1334" i="4"/>
  <c r="AK1335" i="4"/>
  <c r="AK1336" i="4"/>
  <c r="AK1337" i="4"/>
  <c r="AK1338" i="4"/>
  <c r="AK1339" i="4"/>
  <c r="AK1340" i="4"/>
  <c r="AK1341" i="4"/>
  <c r="AK1342" i="4"/>
  <c r="AK1343" i="4"/>
  <c r="AK1344" i="4"/>
  <c r="AK1345" i="4"/>
  <c r="AK1346" i="4"/>
  <c r="AK1347" i="4"/>
  <c r="AK1348" i="4"/>
  <c r="AK1349" i="4"/>
  <c r="AK1350" i="4"/>
  <c r="AK1351" i="4"/>
  <c r="AK1352" i="4"/>
  <c r="AK1353" i="4"/>
  <c r="AK1354" i="4"/>
  <c r="AK1355" i="4"/>
  <c r="AK1356" i="4"/>
  <c r="AK1357" i="4"/>
  <c r="AK1358" i="4"/>
  <c r="AK1359" i="4"/>
  <c r="AK1360" i="4"/>
  <c r="AK1361" i="4"/>
  <c r="AK1362" i="4"/>
  <c r="AK1363" i="4"/>
  <c r="AK1364" i="4"/>
  <c r="AK1365" i="4"/>
  <c r="AK1366" i="4"/>
  <c r="AK1367" i="4"/>
  <c r="AK1368" i="4"/>
  <c r="AK1369" i="4"/>
  <c r="AK1370" i="4"/>
  <c r="AK1371" i="4"/>
  <c r="AK1372" i="4"/>
  <c r="AK1373" i="4"/>
  <c r="AK1374" i="4"/>
  <c r="AK1375" i="4"/>
  <c r="AK1376" i="4"/>
  <c r="AK1377" i="4"/>
  <c r="AK1378" i="4"/>
  <c r="AK1379" i="4"/>
  <c r="AK1380" i="4"/>
  <c r="AK1381" i="4"/>
  <c r="AK1382" i="4"/>
  <c r="AK1383" i="4"/>
  <c r="AK1384" i="4"/>
  <c r="AK1385" i="4"/>
  <c r="AK1386" i="4"/>
  <c r="AK1387" i="4"/>
  <c r="AK1388" i="4"/>
  <c r="AK1389" i="4"/>
  <c r="AK1390" i="4"/>
  <c r="AK1391" i="4"/>
  <c r="AK1392" i="4"/>
  <c r="AK1393" i="4"/>
  <c r="AK1394" i="4"/>
  <c r="AK1395" i="4"/>
  <c r="AK1396" i="4"/>
  <c r="AK1397" i="4"/>
  <c r="AK1398" i="4"/>
  <c r="AK1399" i="4"/>
  <c r="AK1400" i="4"/>
  <c r="AK1401" i="4"/>
  <c r="AK1402" i="4"/>
  <c r="AK1403" i="4"/>
  <c r="AK1404" i="4"/>
  <c r="AK1405" i="4"/>
  <c r="AK1406" i="4"/>
  <c r="AK1407" i="4"/>
  <c r="AK1408" i="4"/>
  <c r="AK1409" i="4"/>
  <c r="AK1410" i="4"/>
  <c r="AK1411" i="4"/>
  <c r="AK1412" i="4"/>
  <c r="AK1413" i="4"/>
  <c r="AK1414" i="4"/>
  <c r="AK1415" i="4"/>
  <c r="AK1416" i="4"/>
  <c r="AK1417" i="4"/>
  <c r="AK1418" i="4"/>
  <c r="AK1419" i="4"/>
  <c r="AK1420" i="4"/>
  <c r="AK1421" i="4"/>
  <c r="AK1422" i="4"/>
  <c r="AK1423" i="4"/>
  <c r="AK1424" i="4"/>
  <c r="AK1425" i="4"/>
  <c r="AK1426" i="4"/>
  <c r="AK1427" i="4"/>
  <c r="AK1428" i="4"/>
  <c r="AK1429" i="4"/>
  <c r="AK1430" i="4"/>
  <c r="AK1431" i="4"/>
  <c r="AK1432" i="4"/>
  <c r="AK1433" i="4"/>
  <c r="AK1434" i="4"/>
  <c r="AK1435" i="4"/>
  <c r="AK1436" i="4"/>
  <c r="AK1437" i="4"/>
  <c r="AK1438" i="4"/>
  <c r="AK1439" i="4"/>
  <c r="AK1440" i="4"/>
  <c r="AK1441" i="4"/>
  <c r="AK1442" i="4"/>
  <c r="AK1443" i="4"/>
  <c r="AK1444" i="4"/>
  <c r="AK1445" i="4"/>
  <c r="AK1446" i="4"/>
  <c r="AK1447" i="4"/>
  <c r="AK1448" i="4"/>
  <c r="AK1449" i="4"/>
  <c r="AK1450" i="4"/>
  <c r="AK1451" i="4"/>
  <c r="AK1452" i="4"/>
  <c r="AK1453" i="4"/>
  <c r="AK1454" i="4"/>
  <c r="AK1455" i="4"/>
  <c r="AK1456" i="4"/>
  <c r="AK1457" i="4"/>
  <c r="AK1458" i="4"/>
  <c r="AK1459" i="4"/>
  <c r="AK1460" i="4"/>
  <c r="AK1461" i="4"/>
  <c r="AK1462" i="4"/>
  <c r="AK1463" i="4"/>
  <c r="AK1464" i="4"/>
  <c r="AK1465" i="4"/>
  <c r="AK1466" i="4"/>
  <c r="AK1467" i="4"/>
  <c r="AK1468" i="4"/>
  <c r="AK1469" i="4"/>
  <c r="AK1470" i="4"/>
  <c r="AK1471" i="4"/>
  <c r="AK1472" i="4"/>
  <c r="AK1473" i="4"/>
  <c r="AK1474" i="4"/>
  <c r="AK1475" i="4"/>
  <c r="AK1476" i="4"/>
  <c r="AK1477" i="4"/>
  <c r="AK1478" i="4"/>
  <c r="AK1479" i="4"/>
  <c r="AK1480" i="4"/>
  <c r="AK1481" i="4"/>
  <c r="AK1482" i="4"/>
  <c r="AK1483" i="4"/>
  <c r="AK1484" i="4"/>
  <c r="AK1485" i="4"/>
  <c r="AK1486" i="4"/>
  <c r="AK1487" i="4"/>
  <c r="AK1488" i="4"/>
  <c r="AK1489" i="4"/>
  <c r="AK1490" i="4"/>
  <c r="AK1491" i="4"/>
  <c r="AK1492" i="4"/>
  <c r="AK1493" i="4"/>
  <c r="AK1494" i="4"/>
  <c r="AK1495" i="4"/>
  <c r="AK1496" i="4"/>
  <c r="AK1497" i="4"/>
  <c r="AK1498" i="4"/>
  <c r="AK1499" i="4"/>
  <c r="AK1500" i="4"/>
  <c r="AK1501" i="4"/>
  <c r="AK1502" i="4"/>
  <c r="AK1503" i="4"/>
  <c r="AK1504" i="4"/>
  <c r="AK1505" i="4"/>
  <c r="AK1506" i="4"/>
  <c r="AK1507" i="4"/>
  <c r="AK1508" i="4"/>
  <c r="AK1509" i="4"/>
  <c r="AK1510" i="4"/>
  <c r="AK1511" i="4"/>
  <c r="AK1512" i="4"/>
  <c r="AK1513" i="4"/>
  <c r="AK1514" i="4"/>
  <c r="AK1515" i="4"/>
  <c r="AK1516" i="4"/>
  <c r="AK1517" i="4"/>
  <c r="AK1518" i="4"/>
  <c r="AK1519" i="4"/>
  <c r="AK1520" i="4"/>
  <c r="AK1521" i="4"/>
  <c r="AK1522" i="4"/>
  <c r="AK1523" i="4"/>
  <c r="AK1524" i="4"/>
  <c r="AK1525" i="4"/>
  <c r="AK1526" i="4"/>
  <c r="AK1527" i="4"/>
  <c r="AK1528" i="4"/>
  <c r="AK1529" i="4"/>
  <c r="AK1530" i="4"/>
  <c r="AK1531" i="4"/>
  <c r="AK1532" i="4"/>
  <c r="AK1533" i="4"/>
  <c r="AK1534" i="4"/>
  <c r="AK1535" i="4"/>
  <c r="AK1536" i="4"/>
  <c r="AK1537" i="4"/>
  <c r="AK1538" i="4"/>
  <c r="AK1539" i="4"/>
  <c r="AK1540" i="4"/>
  <c r="AK1541" i="4"/>
  <c r="AK1542" i="4"/>
  <c r="AK1543" i="4"/>
  <c r="AK1544" i="4"/>
  <c r="AK1545" i="4"/>
  <c r="AK1546" i="4"/>
  <c r="AK1547" i="4"/>
  <c r="AK1548" i="4"/>
  <c r="AK1549" i="4"/>
  <c r="AK1550" i="4"/>
  <c r="AK1551" i="4"/>
  <c r="AK1552" i="4"/>
  <c r="AK1553" i="4"/>
  <c r="AK1554" i="4"/>
  <c r="AK1555" i="4"/>
  <c r="AK1556" i="4"/>
  <c r="AK1557" i="4"/>
  <c r="AK1558" i="4"/>
  <c r="AK1559" i="4"/>
  <c r="AK1560" i="4"/>
  <c r="AK1561" i="4"/>
  <c r="AK1562" i="4"/>
  <c r="AK1563" i="4"/>
  <c r="AK1564" i="4"/>
  <c r="AK1565" i="4"/>
  <c r="AK1566" i="4"/>
  <c r="AK1567" i="4"/>
  <c r="AK1568" i="4"/>
  <c r="AK1569" i="4"/>
  <c r="AK1570" i="4"/>
  <c r="AK1571" i="4"/>
  <c r="AK1572" i="4"/>
  <c r="AK1573" i="4"/>
  <c r="AK1574" i="4"/>
  <c r="AK1575" i="4"/>
  <c r="AK1576" i="4"/>
  <c r="AK1577" i="4"/>
  <c r="AK1578" i="4"/>
  <c r="AK1579" i="4"/>
  <c r="AK1580" i="4"/>
  <c r="AK1581" i="4"/>
  <c r="AK1582" i="4"/>
  <c r="AK1583" i="4"/>
  <c r="AK1584" i="4"/>
  <c r="AK1585" i="4"/>
  <c r="AK1586" i="4"/>
  <c r="AK1587" i="4"/>
  <c r="AK1588" i="4"/>
  <c r="AK1589" i="4"/>
  <c r="AK1590" i="4"/>
  <c r="AK1591" i="4"/>
  <c r="AK1592" i="4"/>
  <c r="AK1593" i="4"/>
  <c r="AK1594" i="4"/>
  <c r="AK1595" i="4"/>
  <c r="AK1596" i="4"/>
  <c r="AK1597" i="4"/>
  <c r="AK1598" i="4"/>
  <c r="AK1599" i="4"/>
  <c r="AK1600" i="4"/>
  <c r="AK1601" i="4"/>
  <c r="AK1602" i="4"/>
  <c r="AK1603" i="4"/>
  <c r="AK1604" i="4"/>
  <c r="AK1605" i="4"/>
  <c r="AK1606" i="4"/>
  <c r="AK1607" i="4"/>
  <c r="AK1608" i="4"/>
  <c r="AK1609" i="4"/>
  <c r="AK1610" i="4"/>
  <c r="AK1611" i="4"/>
  <c r="AK1612" i="4"/>
  <c r="AK1613" i="4"/>
  <c r="AK1614" i="4"/>
  <c r="AK1615" i="4"/>
  <c r="AK1616" i="4"/>
  <c r="AK1617" i="4"/>
  <c r="AK1618" i="4"/>
  <c r="AK1619" i="4"/>
  <c r="AK1620" i="4"/>
  <c r="AK1621" i="4"/>
  <c r="AK1622" i="4"/>
  <c r="AK1623" i="4"/>
  <c r="AK1624" i="4"/>
  <c r="AK1625" i="4"/>
  <c r="AK1626" i="4"/>
  <c r="AK1627" i="4"/>
  <c r="AK1628" i="4"/>
  <c r="AK1629" i="4"/>
  <c r="AK1630" i="4"/>
  <c r="AK1631" i="4"/>
  <c r="AK1632" i="4"/>
  <c r="AK1633" i="4"/>
  <c r="AK1634" i="4"/>
  <c r="AK1635" i="4"/>
  <c r="AK1636" i="4"/>
  <c r="AK1637" i="4"/>
  <c r="AK1638" i="4"/>
  <c r="AK1639" i="4"/>
  <c r="AK1640" i="4"/>
  <c r="AK1641" i="4"/>
  <c r="AK1642" i="4"/>
  <c r="AK1643" i="4"/>
  <c r="AK1644" i="4"/>
  <c r="AK1645" i="4"/>
  <c r="AK1646" i="4"/>
  <c r="AK1647" i="4"/>
  <c r="AK1648" i="4"/>
  <c r="AK1649" i="4"/>
  <c r="AK1650" i="4"/>
  <c r="AK1651" i="4"/>
  <c r="AK1652" i="4"/>
  <c r="AK1653" i="4"/>
  <c r="AK1654" i="4"/>
  <c r="AK1655" i="4"/>
  <c r="AK1656" i="4"/>
  <c r="AK1657" i="4"/>
  <c r="AK1658" i="4"/>
  <c r="AK1659" i="4"/>
  <c r="AK1660" i="4"/>
  <c r="AK1661" i="4"/>
  <c r="AK1662" i="4"/>
  <c r="AK1663" i="4"/>
  <c r="AK1664" i="4"/>
  <c r="AK1665" i="4"/>
  <c r="AK1666" i="4"/>
  <c r="AK1667" i="4"/>
  <c r="AK1668" i="4"/>
  <c r="AK1669" i="4"/>
  <c r="AK1670" i="4"/>
  <c r="AK1671" i="4"/>
  <c r="AK1672" i="4"/>
  <c r="AK1673" i="4"/>
  <c r="AK1674" i="4"/>
  <c r="AK1675" i="4"/>
  <c r="AK1676" i="4"/>
  <c r="AK1677" i="4"/>
  <c r="AK1678" i="4"/>
  <c r="AK1679" i="4"/>
  <c r="AK1680" i="4"/>
  <c r="AK1681" i="4"/>
  <c r="AK1682" i="4"/>
  <c r="AK1683" i="4"/>
  <c r="AK1684" i="4"/>
  <c r="AK1685" i="4"/>
  <c r="AK1686" i="4"/>
  <c r="AK1687" i="4"/>
  <c r="AK1688" i="4"/>
  <c r="AK1689" i="4"/>
  <c r="AK1690" i="4"/>
  <c r="AK1691" i="4"/>
  <c r="AK1692" i="4"/>
  <c r="AK1693" i="4"/>
  <c r="AK1694" i="4"/>
  <c r="AK1695" i="4"/>
  <c r="AK1696" i="4"/>
  <c r="AK1697" i="4"/>
  <c r="AK1698" i="4"/>
  <c r="AK1699" i="4"/>
  <c r="AK1700" i="4"/>
  <c r="AK1701" i="4"/>
  <c r="AK1702" i="4"/>
  <c r="AK1703" i="4"/>
  <c r="AK1704" i="4"/>
  <c r="AK1705" i="4"/>
  <c r="AK1706" i="4"/>
  <c r="AK1707" i="4"/>
  <c r="AK1708" i="4"/>
  <c r="AK1709" i="4"/>
  <c r="AK1710" i="4"/>
  <c r="AK1711" i="4"/>
  <c r="AK1712" i="4"/>
  <c r="AK1713" i="4"/>
  <c r="AK1714" i="4"/>
  <c r="AK1715" i="4"/>
  <c r="AK1716" i="4"/>
  <c r="AK1717" i="4"/>
  <c r="AK1718" i="4"/>
  <c r="AK1719" i="4"/>
  <c r="AK1720" i="4"/>
  <c r="AK1721" i="4"/>
  <c r="AK1722" i="4"/>
  <c r="AK1723" i="4"/>
  <c r="AK1724" i="4"/>
  <c r="AK1725" i="4"/>
  <c r="AK1726" i="4"/>
  <c r="AK1727" i="4"/>
  <c r="AK1728" i="4"/>
  <c r="AK1729" i="4"/>
  <c r="AK1730" i="4"/>
  <c r="AK1731" i="4"/>
  <c r="AK1732" i="4"/>
  <c r="AK1733" i="4"/>
  <c r="AK1734" i="4"/>
  <c r="AK1735" i="4"/>
  <c r="AK1736" i="4"/>
  <c r="AK1737" i="4"/>
  <c r="AK1738" i="4"/>
  <c r="AK1739" i="4"/>
  <c r="AK1740" i="4"/>
  <c r="AK1741" i="4"/>
  <c r="AK1742" i="4"/>
  <c r="AK1743" i="4"/>
  <c r="AK1744" i="4"/>
  <c r="AK1745" i="4"/>
  <c r="AK1746" i="4"/>
  <c r="AK1747" i="4"/>
  <c r="AK1748" i="4"/>
  <c r="AK1749" i="4"/>
  <c r="AK1750" i="4"/>
  <c r="AK1751" i="4"/>
  <c r="AK1752" i="4"/>
  <c r="AK1753" i="4"/>
  <c r="AK1754" i="4"/>
  <c r="AK1755" i="4"/>
  <c r="AK1756" i="4"/>
  <c r="AK1757" i="4"/>
  <c r="AK1758" i="4"/>
  <c r="AK1759" i="4"/>
  <c r="AK1760" i="4"/>
  <c r="AK1761" i="4"/>
  <c r="AK1762" i="4"/>
  <c r="AK1763" i="4"/>
  <c r="AK1764" i="4"/>
  <c r="AK1765" i="4"/>
  <c r="AK1766" i="4"/>
  <c r="AK1767" i="4"/>
  <c r="AK1768" i="4"/>
  <c r="AK1769" i="4"/>
  <c r="AK1770" i="4"/>
  <c r="AK1771" i="4"/>
  <c r="AK1772" i="4"/>
  <c r="AK1773" i="4"/>
  <c r="AK1774" i="4"/>
  <c r="AK1775" i="4"/>
  <c r="AK1776" i="4"/>
  <c r="AK1777" i="4"/>
  <c r="AK1778" i="4"/>
  <c r="AK1779" i="4"/>
  <c r="AK1780" i="4"/>
  <c r="AK1781" i="4"/>
  <c r="AK1782" i="4"/>
  <c r="AK1783" i="4"/>
  <c r="AK1784" i="4"/>
  <c r="AK1785" i="4"/>
  <c r="AK1786" i="4"/>
  <c r="AK1787" i="4"/>
  <c r="AK1788" i="4"/>
  <c r="AK1789" i="4"/>
  <c r="AK1790" i="4"/>
  <c r="AK1791" i="4"/>
  <c r="AK1792" i="4"/>
  <c r="AK1793" i="4"/>
  <c r="AK1794" i="4"/>
  <c r="AK1795" i="4"/>
  <c r="AK1796" i="4"/>
  <c r="AK1797" i="4"/>
  <c r="AK1798" i="4"/>
  <c r="AK1799" i="4"/>
  <c r="AK1800" i="4"/>
  <c r="AK1801" i="4"/>
  <c r="AK1802" i="4"/>
  <c r="AK1803" i="4"/>
  <c r="AK1804" i="4"/>
  <c r="AK1805" i="4"/>
  <c r="AK1806" i="4"/>
  <c r="AK1807" i="4"/>
  <c r="AK1808" i="4"/>
  <c r="AK1809" i="4"/>
  <c r="AK1810" i="4"/>
  <c r="AK1811" i="4"/>
  <c r="AK1812" i="4"/>
  <c r="AK1813" i="4"/>
  <c r="AK1814" i="4"/>
  <c r="AK1815" i="4"/>
  <c r="AK1816" i="4"/>
  <c r="AK1817" i="4"/>
  <c r="AK1818" i="4"/>
  <c r="AK1819" i="4"/>
  <c r="AK1820" i="4"/>
  <c r="AK1821" i="4"/>
  <c r="AK1822" i="4"/>
  <c r="AK1823" i="4"/>
  <c r="AK1824" i="4"/>
  <c r="AK1825" i="4"/>
  <c r="AK1826" i="4"/>
  <c r="AK1827" i="4"/>
  <c r="AK1828" i="4"/>
  <c r="AK1829" i="4"/>
  <c r="AK1830" i="4"/>
  <c r="AK1831" i="4"/>
  <c r="AK1832" i="4"/>
  <c r="AK1833" i="4"/>
  <c r="AK1834" i="4"/>
  <c r="AK1835" i="4"/>
  <c r="AK1836" i="4"/>
  <c r="AK1837" i="4"/>
  <c r="AK1838" i="4"/>
  <c r="AK1839" i="4"/>
  <c r="AK1840" i="4"/>
  <c r="AK1841" i="4"/>
  <c r="AK1842" i="4"/>
  <c r="AK1843" i="4"/>
  <c r="AK1844" i="4"/>
  <c r="AK1845" i="4"/>
  <c r="AK1846" i="4"/>
  <c r="AK1847" i="4"/>
  <c r="AK1848" i="4"/>
  <c r="AK1849" i="4"/>
  <c r="AK1850" i="4"/>
  <c r="AK1851" i="4"/>
  <c r="AK1852" i="4"/>
  <c r="AK1853" i="4"/>
  <c r="AK1854" i="4"/>
  <c r="AK1855" i="4"/>
  <c r="AK1856" i="4"/>
  <c r="AK1857" i="4"/>
  <c r="AK1858" i="4"/>
  <c r="AK1859" i="4"/>
  <c r="AK1860" i="4"/>
  <c r="AK1861" i="4"/>
  <c r="AK1862" i="4"/>
  <c r="AK1863" i="4"/>
  <c r="AK1864" i="4"/>
  <c r="AK1865" i="4"/>
  <c r="AK1866" i="4"/>
  <c r="AK1867" i="4"/>
  <c r="AK1868" i="4"/>
  <c r="AK1869" i="4"/>
  <c r="AK1870" i="4"/>
  <c r="AK1871" i="4"/>
  <c r="AK1872" i="4"/>
  <c r="AK1873" i="4"/>
  <c r="AK1874" i="4"/>
  <c r="AK1875" i="4"/>
  <c r="AK1876" i="4"/>
  <c r="AK1877" i="4"/>
  <c r="AK1878" i="4"/>
  <c r="AK1879" i="4"/>
  <c r="AK1880" i="4"/>
  <c r="AK1881" i="4"/>
  <c r="AK1882" i="4"/>
  <c r="AK1883" i="4"/>
  <c r="AK1884" i="4"/>
  <c r="AK1885" i="4"/>
  <c r="AK1886" i="4"/>
  <c r="AK1887" i="4"/>
  <c r="AK1888" i="4"/>
  <c r="AK1889" i="4"/>
  <c r="AK1890" i="4"/>
  <c r="AK1891" i="4"/>
  <c r="AK1892" i="4"/>
  <c r="AK1893" i="4"/>
  <c r="AK1894" i="4"/>
  <c r="AK1895" i="4"/>
  <c r="AK1896" i="4"/>
  <c r="AK1897" i="4"/>
  <c r="AK1898" i="4"/>
  <c r="AK1899" i="4"/>
  <c r="AK1900" i="4"/>
  <c r="AK1901" i="4"/>
  <c r="AK1902" i="4"/>
  <c r="AK1903" i="4"/>
  <c r="AK1904" i="4"/>
  <c r="AK1905" i="4"/>
  <c r="AK1906" i="4"/>
  <c r="AK1907" i="4"/>
  <c r="AK1908" i="4"/>
  <c r="AK1909" i="4"/>
  <c r="AK1910" i="4"/>
  <c r="AK1911" i="4"/>
  <c r="AK1912" i="4"/>
  <c r="AK1913" i="4"/>
  <c r="AK1914" i="4"/>
  <c r="AK1915" i="4"/>
  <c r="AK1916" i="4"/>
  <c r="AK1917" i="4"/>
  <c r="AK1918" i="4"/>
  <c r="AK1919" i="4"/>
  <c r="AK1920" i="4"/>
  <c r="AK1921" i="4"/>
  <c r="AK1922" i="4"/>
  <c r="AK1923" i="4"/>
  <c r="AK1924" i="4"/>
  <c r="AK1925" i="4"/>
  <c r="AK1926" i="4"/>
  <c r="AK1927" i="4"/>
  <c r="AK1928" i="4"/>
  <c r="AK1929" i="4"/>
  <c r="AK1930" i="4"/>
  <c r="AK1931" i="4"/>
  <c r="AK1932" i="4"/>
  <c r="AK1933" i="4"/>
  <c r="AK1934" i="4"/>
  <c r="AK1935" i="4"/>
  <c r="AK1936" i="4"/>
  <c r="AK1937" i="4"/>
  <c r="AK1938" i="4"/>
  <c r="AK1939" i="4"/>
  <c r="AK1940" i="4"/>
  <c r="AK1941" i="4"/>
  <c r="AK1942" i="4"/>
  <c r="AK1943" i="4"/>
  <c r="AK1944" i="4"/>
  <c r="AK1945" i="4"/>
  <c r="AK1946" i="4"/>
  <c r="AK1947" i="4"/>
  <c r="AK1948" i="4"/>
  <c r="AK1949" i="4"/>
  <c r="AK1950" i="4"/>
  <c r="AK1951" i="4"/>
  <c r="AK1952" i="4"/>
  <c r="AK1953" i="4"/>
  <c r="AK1954" i="4"/>
  <c r="AK1955" i="4"/>
  <c r="AK1956" i="4"/>
  <c r="AK1957" i="4"/>
  <c r="AK1958" i="4"/>
  <c r="AK1959" i="4"/>
  <c r="AK1960" i="4"/>
  <c r="AK1961" i="4"/>
  <c r="AK1962" i="4"/>
  <c r="AK1963" i="4"/>
  <c r="AK1964" i="4"/>
  <c r="AK1965" i="4"/>
  <c r="AK1966" i="4"/>
  <c r="AK1967" i="4"/>
  <c r="AK1968" i="4"/>
  <c r="AK1969" i="4"/>
  <c r="AK1970" i="4"/>
  <c r="AK1971" i="4"/>
  <c r="AK1972" i="4"/>
  <c r="AK1973" i="4"/>
  <c r="AK1974" i="4"/>
  <c r="AK1975" i="4"/>
  <c r="AK1976" i="4"/>
  <c r="AK1977" i="4"/>
  <c r="AK1978" i="4"/>
  <c r="AK1979" i="4"/>
  <c r="AK1980" i="4"/>
  <c r="AK1981" i="4"/>
  <c r="AK1982" i="4"/>
  <c r="AK1983" i="4"/>
  <c r="AK1984" i="4"/>
  <c r="AK1985" i="4"/>
  <c r="AK1986" i="4"/>
  <c r="AK1987" i="4"/>
  <c r="AK1988" i="4"/>
  <c r="AK1989" i="4"/>
  <c r="AK1990" i="4"/>
  <c r="AK1991" i="4"/>
  <c r="AK1992" i="4"/>
  <c r="AK1993" i="4"/>
  <c r="AK1994" i="4"/>
  <c r="AK1995" i="4"/>
  <c r="AK1996" i="4"/>
  <c r="AK1997" i="4"/>
  <c r="AK1998" i="4"/>
  <c r="AK1999" i="4"/>
  <c r="AK2000" i="4"/>
  <c r="AK2001" i="4"/>
  <c r="AK2002" i="4"/>
  <c r="AK2003" i="4"/>
  <c r="AK2004" i="4"/>
  <c r="AK2005" i="4"/>
  <c r="AK2006" i="4"/>
  <c r="AK2007" i="4"/>
  <c r="AK2008" i="4"/>
  <c r="AK2009" i="4"/>
  <c r="AK2010" i="4"/>
  <c r="AK2011" i="4"/>
  <c r="AK2012" i="4"/>
  <c r="AK2013" i="4"/>
  <c r="AK2014" i="4"/>
  <c r="AK2015" i="4"/>
  <c r="AK2016" i="4"/>
  <c r="AK2017" i="4"/>
  <c r="AK2018" i="4"/>
  <c r="AK2019" i="4"/>
  <c r="AK2020" i="4"/>
  <c r="AK2021" i="4"/>
  <c r="AK2022" i="4"/>
  <c r="AK2023" i="4"/>
  <c r="AK2024" i="4"/>
  <c r="AK2025" i="4"/>
  <c r="AK2026" i="4"/>
  <c r="AK2027" i="4"/>
  <c r="AK2028" i="4"/>
  <c r="AK2029" i="4"/>
  <c r="AK2030" i="4"/>
  <c r="AK2031" i="4"/>
  <c r="AK2032" i="4"/>
  <c r="AK2033" i="4"/>
  <c r="AK2034" i="4"/>
  <c r="AK2035" i="4"/>
  <c r="AK2036" i="4"/>
  <c r="AK2037" i="4"/>
  <c r="AK2038" i="4"/>
  <c r="AK2039" i="4"/>
  <c r="AK2040" i="4"/>
  <c r="AK2041" i="4"/>
  <c r="AK2042" i="4"/>
  <c r="AK2043" i="4"/>
  <c r="AK2044" i="4"/>
  <c r="AK2045" i="4"/>
  <c r="AK2046" i="4"/>
  <c r="AK2047" i="4"/>
  <c r="AK2048" i="4"/>
  <c r="AK2049" i="4"/>
  <c r="AK2050" i="4"/>
  <c r="AK2051" i="4"/>
  <c r="AK2052" i="4"/>
  <c r="AK2053" i="4"/>
  <c r="AK2054" i="4"/>
  <c r="AK2055" i="4"/>
  <c r="AK2056" i="4"/>
  <c r="AK2057" i="4"/>
  <c r="AK2058" i="4"/>
  <c r="AK2059" i="4"/>
  <c r="AK2060" i="4"/>
  <c r="AK2061" i="4"/>
  <c r="AK2062" i="4"/>
  <c r="AK2063" i="4"/>
  <c r="AK2064" i="4"/>
  <c r="AK2065" i="4"/>
  <c r="AK2066" i="4"/>
  <c r="AK2067" i="4"/>
  <c r="AK2068" i="4"/>
  <c r="AK2069" i="4"/>
  <c r="AK2070" i="4"/>
  <c r="AK2071" i="4"/>
  <c r="AK2072" i="4"/>
  <c r="AK2073" i="4"/>
  <c r="AK2074" i="4"/>
  <c r="AK2075" i="4"/>
  <c r="AK2076" i="4"/>
  <c r="AK2077" i="4"/>
  <c r="AK2078" i="4"/>
  <c r="AK2079" i="4"/>
  <c r="AK2080" i="4"/>
  <c r="AK2081" i="4"/>
  <c r="AK2082" i="4"/>
  <c r="AK2083" i="4"/>
  <c r="AK2084" i="4"/>
  <c r="AK2085" i="4"/>
  <c r="AK2086" i="4"/>
  <c r="AK2087" i="4"/>
  <c r="AK2088" i="4"/>
  <c r="AK2089" i="4"/>
  <c r="AK2090" i="4"/>
  <c r="AK2091" i="4"/>
  <c r="AK2092" i="4"/>
  <c r="AK2093" i="4"/>
  <c r="AK2094" i="4"/>
  <c r="AK2095" i="4"/>
  <c r="AK2096" i="4"/>
  <c r="AK2097" i="4"/>
  <c r="AK2098" i="4"/>
  <c r="AK2099" i="4"/>
  <c r="AK2100" i="4"/>
  <c r="AK2101" i="4"/>
  <c r="AK2102" i="4"/>
  <c r="AK2103" i="4"/>
  <c r="AK2104" i="4"/>
  <c r="AK2105" i="4"/>
  <c r="AK2106" i="4"/>
  <c r="AK2107" i="4"/>
  <c r="AK2108" i="4"/>
  <c r="AK2109" i="4"/>
  <c r="AK2110" i="4"/>
  <c r="AK2111" i="4"/>
  <c r="AK2112" i="4"/>
  <c r="AK2113" i="4"/>
  <c r="AK2114" i="4"/>
  <c r="AK2115" i="4"/>
  <c r="AK2116" i="4"/>
  <c r="AK2117" i="4"/>
  <c r="AK2118" i="4"/>
  <c r="AK2119" i="4"/>
  <c r="AK2120" i="4"/>
  <c r="AK2121" i="4"/>
  <c r="AK2122" i="4"/>
  <c r="AK2123" i="4"/>
  <c r="AK2124" i="4"/>
  <c r="AK2125" i="4"/>
  <c r="AK2126" i="4"/>
  <c r="AK2127" i="4"/>
  <c r="AK2128" i="4"/>
  <c r="AK2129" i="4"/>
  <c r="AK2130" i="4"/>
  <c r="AK2131" i="4"/>
  <c r="AK2132" i="4"/>
  <c r="AK2133" i="4"/>
  <c r="AK2134" i="4"/>
  <c r="AK2135" i="4"/>
  <c r="AK2136" i="4"/>
  <c r="AK2137" i="4"/>
  <c r="AK2138" i="4"/>
  <c r="AK2139" i="4"/>
  <c r="AK2140" i="4"/>
  <c r="AK2141" i="4"/>
  <c r="AK2142" i="4"/>
  <c r="AK2143" i="4"/>
  <c r="AK2144" i="4"/>
  <c r="AK2145" i="4"/>
  <c r="AK2146" i="4"/>
  <c r="AK2147" i="4"/>
  <c r="AK2148" i="4"/>
  <c r="AK2149" i="4"/>
  <c r="AK2150" i="4"/>
  <c r="AK2151" i="4"/>
  <c r="AK2152" i="4"/>
  <c r="AK2153" i="4"/>
  <c r="AK2154" i="4"/>
  <c r="AK2155" i="4"/>
  <c r="AK2156" i="4"/>
  <c r="AK2157" i="4"/>
  <c r="AK2158" i="4"/>
  <c r="AK2159" i="4"/>
  <c r="AK2160" i="4"/>
  <c r="AK2161" i="4"/>
  <c r="AK2162" i="4"/>
  <c r="AK2163" i="4"/>
  <c r="AK2164" i="4"/>
  <c r="AK2165" i="4"/>
  <c r="AK2166" i="4"/>
  <c r="AK2167" i="4"/>
  <c r="AK2168" i="4"/>
  <c r="AK2169" i="4"/>
  <c r="AK2170" i="4"/>
  <c r="AK2171" i="4"/>
  <c r="AK2172" i="4"/>
  <c r="AK2173" i="4"/>
  <c r="AK2174" i="4"/>
  <c r="AK2175" i="4"/>
  <c r="AK2176" i="4"/>
  <c r="AK2177" i="4"/>
  <c r="AK2178" i="4"/>
  <c r="AK2179" i="4"/>
  <c r="AK2180" i="4"/>
  <c r="AK2181" i="4"/>
  <c r="AK2182" i="4"/>
  <c r="AK2183" i="4"/>
  <c r="AK2184" i="4"/>
  <c r="AK2185" i="4"/>
  <c r="AK2186" i="4"/>
  <c r="AK2187" i="4"/>
  <c r="AK2188" i="4"/>
  <c r="AK2189" i="4"/>
  <c r="AK2190" i="4"/>
  <c r="AK2191" i="4"/>
  <c r="AK2192" i="4"/>
  <c r="AK2193" i="4"/>
  <c r="AK2194" i="4"/>
  <c r="AK2195" i="4"/>
  <c r="AK2196" i="4"/>
  <c r="AK2197" i="4"/>
  <c r="AK2198" i="4"/>
  <c r="AK2199" i="4"/>
  <c r="AK2200" i="4"/>
  <c r="AK2201" i="4"/>
  <c r="AK2202" i="4"/>
  <c r="AK2203" i="4"/>
  <c r="AK2204" i="4"/>
  <c r="AK2205" i="4"/>
  <c r="AK2206" i="4"/>
  <c r="AK2207" i="4"/>
  <c r="AK2208" i="4"/>
  <c r="AK2209" i="4"/>
  <c r="AK2210" i="4"/>
  <c r="AK2211" i="4"/>
  <c r="AK2212" i="4"/>
  <c r="AK2213" i="4"/>
  <c r="AK2214" i="4"/>
  <c r="AK2215" i="4"/>
  <c r="AK2216" i="4"/>
  <c r="AK2217" i="4"/>
  <c r="AK2218" i="4"/>
  <c r="AK2219" i="4"/>
  <c r="AK2220" i="4"/>
  <c r="AK2221" i="4"/>
  <c r="AK2222" i="4"/>
  <c r="AK2223" i="4"/>
  <c r="AK2224" i="4"/>
  <c r="AK2225" i="4"/>
  <c r="AK2226" i="4"/>
  <c r="AK2227" i="4"/>
  <c r="AK2228" i="4"/>
  <c r="AK2229" i="4"/>
  <c r="AK2230" i="4"/>
  <c r="AK2231" i="4"/>
  <c r="AK2232" i="4"/>
  <c r="AK2233" i="4"/>
  <c r="AK2234" i="4"/>
  <c r="AK2235" i="4"/>
  <c r="AK2236" i="4"/>
  <c r="AK2237" i="4"/>
  <c r="AK2238" i="4"/>
  <c r="AK2239" i="4"/>
  <c r="AK2240" i="4"/>
  <c r="AK2241" i="4"/>
  <c r="AK2242" i="4"/>
  <c r="AK2243" i="4"/>
  <c r="AK2244" i="4"/>
  <c r="AK2245" i="4"/>
  <c r="AK2246" i="4"/>
  <c r="AK2247" i="4"/>
  <c r="AK2248" i="4"/>
  <c r="AK2249" i="4"/>
  <c r="AK2250" i="4"/>
  <c r="AK2251" i="4"/>
  <c r="AK2252" i="4"/>
  <c r="AK2253" i="4"/>
  <c r="AK2254" i="4"/>
  <c r="AK2255" i="4"/>
  <c r="AK2256" i="4"/>
  <c r="AK2257" i="4"/>
  <c r="AK2258" i="4"/>
  <c r="AK2259" i="4"/>
  <c r="AK2260" i="4"/>
  <c r="AK2261" i="4"/>
  <c r="AK2262" i="4"/>
  <c r="AK2263" i="4"/>
  <c r="AK2264" i="4"/>
  <c r="AK2265" i="4"/>
  <c r="AK2266" i="4"/>
  <c r="AK2267" i="4"/>
  <c r="AK2268" i="4"/>
  <c r="AK2269" i="4"/>
  <c r="AK2270" i="4"/>
  <c r="AK2271" i="4"/>
  <c r="AK2272" i="4"/>
  <c r="AK2273" i="4"/>
  <c r="AK2274" i="4"/>
  <c r="AK2275" i="4"/>
  <c r="AK2276" i="4"/>
  <c r="AK2277" i="4"/>
  <c r="AK2278" i="4"/>
  <c r="AK2279" i="4"/>
  <c r="AK2280" i="4"/>
  <c r="AK2281" i="4"/>
  <c r="AK2282" i="4"/>
  <c r="AK2283" i="4"/>
  <c r="AK2284" i="4"/>
  <c r="AK2285" i="4"/>
  <c r="AK2286" i="4"/>
  <c r="AK2287" i="4"/>
  <c r="AK2288" i="4"/>
  <c r="AK2289" i="4"/>
  <c r="AK2290" i="4"/>
  <c r="AK2291" i="4"/>
  <c r="AK2292" i="4"/>
  <c r="AK2293" i="4"/>
  <c r="AK2294" i="4"/>
  <c r="AK2295" i="4"/>
  <c r="AK2296" i="4"/>
  <c r="AK2297" i="4"/>
  <c r="AK2298" i="4"/>
  <c r="AK2299" i="4"/>
  <c r="AK2300" i="4"/>
  <c r="AK2301" i="4"/>
  <c r="AK2302" i="4"/>
  <c r="AK2303" i="4"/>
  <c r="AK2304" i="4"/>
  <c r="AK2305" i="4"/>
  <c r="AK2306" i="4"/>
  <c r="AK2307" i="4"/>
  <c r="AK2308" i="4"/>
  <c r="AK2309" i="4"/>
  <c r="AK2310" i="4"/>
  <c r="AK2311" i="4"/>
  <c r="AK2312" i="4"/>
  <c r="AK2313" i="4"/>
  <c r="AK2314" i="4"/>
  <c r="AK2315" i="4"/>
  <c r="AK2316" i="4"/>
  <c r="AK2317" i="4"/>
  <c r="AK2318" i="4"/>
  <c r="AK2319" i="4"/>
  <c r="AK2320" i="4"/>
  <c r="AK2321" i="4"/>
  <c r="AK2322" i="4"/>
  <c r="AK2323" i="4"/>
  <c r="AK2324" i="4"/>
  <c r="AK2325" i="4"/>
  <c r="AK2326" i="4"/>
  <c r="AK2327" i="4"/>
  <c r="AK2328" i="4"/>
  <c r="AK2329" i="4"/>
  <c r="AK2330" i="4"/>
  <c r="AK2331" i="4"/>
  <c r="AK2332" i="4"/>
  <c r="AK2333" i="4"/>
  <c r="AK2334" i="4"/>
  <c r="AK2335" i="4"/>
  <c r="AK2336" i="4"/>
  <c r="AK2337" i="4"/>
  <c r="AK2338" i="4"/>
  <c r="AK2339" i="4"/>
  <c r="AK2340" i="4"/>
  <c r="AK2341" i="4"/>
  <c r="AK2342" i="4"/>
  <c r="AK2343" i="4"/>
  <c r="AK2344" i="4"/>
  <c r="AK2345" i="4"/>
  <c r="AK2346" i="4"/>
  <c r="AK2347" i="4"/>
  <c r="AK2348" i="4"/>
  <c r="AK2349" i="4"/>
  <c r="AK2350" i="4"/>
  <c r="AK2351" i="4"/>
  <c r="AK2352" i="4"/>
  <c r="AK2353" i="4"/>
  <c r="AK2354" i="4"/>
  <c r="AK2355" i="4"/>
  <c r="AK2356" i="4"/>
  <c r="AK2357" i="4"/>
  <c r="AK2358" i="4"/>
  <c r="AK2359" i="4"/>
  <c r="AK2360" i="4"/>
  <c r="AK2361" i="4"/>
  <c r="AK2362" i="4"/>
  <c r="AK2363" i="4"/>
  <c r="AK2364" i="4"/>
  <c r="AK2365" i="4"/>
  <c r="AK2366" i="4"/>
  <c r="AK2367" i="4"/>
  <c r="AK2368" i="4"/>
  <c r="AK2369" i="4"/>
  <c r="AK2370" i="4"/>
  <c r="AK2371" i="4"/>
  <c r="AK2372" i="4"/>
  <c r="AK2373" i="4"/>
  <c r="AK2374" i="4"/>
  <c r="AK2375" i="4"/>
  <c r="AK2376" i="4"/>
  <c r="AK2377" i="4"/>
  <c r="AK2378" i="4"/>
  <c r="AK2379" i="4"/>
  <c r="AK2380" i="4"/>
  <c r="AK2381" i="4"/>
  <c r="AK2382" i="4"/>
  <c r="AK2383" i="4"/>
  <c r="AK2384" i="4"/>
  <c r="AK2385" i="4"/>
  <c r="AK2386" i="4"/>
  <c r="AK2387" i="4"/>
  <c r="AK2388" i="4"/>
  <c r="AK2389" i="4"/>
  <c r="AK2390" i="4"/>
  <c r="AK2391" i="4"/>
  <c r="AK2392" i="4"/>
  <c r="AK2393" i="4"/>
  <c r="AK2394" i="4"/>
  <c r="AK2395" i="4"/>
  <c r="AK2396" i="4"/>
  <c r="AK2397" i="4"/>
  <c r="AK2398" i="4"/>
  <c r="AK2399" i="4"/>
  <c r="AK2400" i="4"/>
  <c r="AK2401" i="4"/>
  <c r="AK2402" i="4"/>
  <c r="AK2403" i="4"/>
  <c r="AK2404" i="4"/>
  <c r="AK2405" i="4"/>
  <c r="AK2406" i="4"/>
  <c r="AK2407" i="4"/>
  <c r="AK2408" i="4"/>
  <c r="AK2409" i="4"/>
  <c r="AK2410" i="4"/>
  <c r="AK2411" i="4"/>
  <c r="AK2412" i="4"/>
  <c r="AK2413" i="4"/>
  <c r="AK2414" i="4"/>
  <c r="AK2415" i="4"/>
  <c r="AK2416" i="4"/>
  <c r="AK2417" i="4"/>
  <c r="AK2418" i="4"/>
  <c r="AK2419" i="4"/>
  <c r="AK2420" i="4"/>
  <c r="AK2421" i="4"/>
  <c r="AK2422" i="4"/>
  <c r="AK2423" i="4"/>
  <c r="AK2424" i="4"/>
  <c r="AK2425" i="4"/>
  <c r="AK2426" i="4"/>
  <c r="AK2427" i="4"/>
  <c r="AK2428" i="4"/>
  <c r="AK2429" i="4"/>
  <c r="AK2430" i="4"/>
  <c r="AK2431" i="4"/>
  <c r="AK2432" i="4"/>
  <c r="AK2433" i="4"/>
  <c r="AK2434" i="4"/>
  <c r="AK2435" i="4"/>
  <c r="AK2436" i="4"/>
  <c r="AK2437" i="4"/>
  <c r="AK2438" i="4"/>
  <c r="AK2439" i="4"/>
  <c r="AK2440" i="4"/>
  <c r="AK2441" i="4"/>
  <c r="AK2442" i="4"/>
  <c r="AK2443" i="4"/>
  <c r="AK2444" i="4"/>
  <c r="AK2445" i="4"/>
  <c r="AK2446" i="4"/>
  <c r="AK2447" i="4"/>
  <c r="AK2448" i="4"/>
  <c r="AK2449" i="4"/>
  <c r="AK2450" i="4"/>
  <c r="AK2451" i="4"/>
  <c r="AK2452" i="4"/>
  <c r="AK2453" i="4"/>
  <c r="AK2454" i="4"/>
  <c r="AK2455" i="4"/>
  <c r="AK2456" i="4"/>
  <c r="AK2457" i="4"/>
  <c r="AK2458" i="4"/>
  <c r="AK2459" i="4"/>
  <c r="AK2460" i="4"/>
  <c r="AK2461" i="4"/>
  <c r="AK2462" i="4"/>
  <c r="AK2463" i="4"/>
  <c r="AK2464" i="4"/>
  <c r="AK2465" i="4"/>
  <c r="AK2466" i="4"/>
  <c r="AK2467" i="4"/>
  <c r="AK2468" i="4"/>
  <c r="AK2469" i="4"/>
  <c r="AK2470" i="4"/>
  <c r="AK2471" i="4"/>
  <c r="AK2472" i="4"/>
  <c r="AK2473" i="4"/>
  <c r="AK2474" i="4"/>
  <c r="AK2475" i="4"/>
  <c r="AK2476" i="4"/>
  <c r="AK2477" i="4"/>
  <c r="AK2478" i="4"/>
  <c r="AK2479" i="4"/>
  <c r="AK2480" i="4"/>
  <c r="AK2481" i="4"/>
  <c r="AK2482" i="4"/>
  <c r="AK2483" i="4"/>
  <c r="AK2484" i="4"/>
  <c r="AK2485" i="4"/>
  <c r="AK2486" i="4"/>
  <c r="AK2487" i="4"/>
  <c r="AK2488" i="4"/>
  <c r="AK2489" i="4"/>
  <c r="AK2490" i="4"/>
  <c r="AK2491" i="4"/>
  <c r="AK2492" i="4"/>
  <c r="AK2493" i="4"/>
  <c r="AK2494" i="4"/>
  <c r="AK2495" i="4"/>
  <c r="AK2496" i="4"/>
  <c r="AK2497" i="4"/>
  <c r="AK2498" i="4"/>
  <c r="AK2499" i="4"/>
  <c r="AK2500" i="4"/>
  <c r="AK2501" i="4"/>
  <c r="AK2502" i="4"/>
  <c r="AK2503" i="4"/>
  <c r="AK2504" i="4"/>
  <c r="AK2505" i="4"/>
  <c r="AK2506" i="4"/>
  <c r="AK2507" i="4"/>
  <c r="AK2508" i="4"/>
  <c r="AK2509" i="4"/>
  <c r="AK2510" i="4"/>
  <c r="AK2511" i="4"/>
  <c r="AK2512" i="4"/>
  <c r="AK2513" i="4"/>
  <c r="AK2514" i="4"/>
  <c r="AK2515" i="4"/>
  <c r="AK2516" i="4"/>
  <c r="AK2517" i="4"/>
  <c r="AK2518" i="4"/>
  <c r="AK2519" i="4"/>
  <c r="AK2520" i="4"/>
  <c r="AK2521" i="4"/>
  <c r="AK2522" i="4"/>
  <c r="AK2523" i="4"/>
  <c r="AK2524" i="4"/>
  <c r="AK2525" i="4"/>
  <c r="AK2526" i="4"/>
  <c r="AK2527" i="4"/>
  <c r="AK2528" i="4"/>
  <c r="AK2529" i="4"/>
  <c r="AK2530" i="4"/>
  <c r="AK2531" i="4"/>
  <c r="AK2532" i="4"/>
  <c r="AK2533" i="4"/>
  <c r="AK2534" i="4"/>
  <c r="AK2535" i="4"/>
  <c r="AK2536" i="4"/>
  <c r="AK2537" i="4"/>
  <c r="AK2538" i="4"/>
  <c r="AK2539" i="4"/>
  <c r="AK2540" i="4"/>
  <c r="AK2541" i="4"/>
  <c r="AK2542" i="4"/>
  <c r="AK2543" i="4"/>
  <c r="AK2544" i="4"/>
  <c r="AK2545" i="4"/>
  <c r="AK2546" i="4"/>
  <c r="AK2547" i="4"/>
  <c r="AK2548" i="4"/>
  <c r="AK2549" i="4"/>
  <c r="AK2550" i="4"/>
  <c r="AK2551" i="4"/>
  <c r="AK2552" i="4"/>
  <c r="AK2553" i="4"/>
  <c r="AK2554" i="4"/>
  <c r="AK2555" i="4"/>
  <c r="AK2556" i="4"/>
  <c r="AK2557" i="4"/>
  <c r="AK2558" i="4"/>
  <c r="AK2559" i="4"/>
  <c r="AK2560" i="4"/>
  <c r="AK2561" i="4"/>
  <c r="AK2562" i="4"/>
  <c r="AK2563" i="4"/>
  <c r="AK2564" i="4"/>
  <c r="AK2565" i="4"/>
  <c r="AK2566" i="4"/>
  <c r="AK2567" i="4"/>
  <c r="AK2568" i="4"/>
  <c r="AK2569" i="4"/>
  <c r="AK2570" i="4"/>
  <c r="AK2571" i="4"/>
  <c r="AK2572" i="4"/>
  <c r="AK2573" i="4"/>
  <c r="AK2574" i="4"/>
  <c r="AK2575" i="4"/>
  <c r="AK2576" i="4"/>
  <c r="AK2577" i="4"/>
  <c r="AK2578" i="4"/>
  <c r="AK2579" i="4"/>
  <c r="AK2580" i="4"/>
  <c r="AK2581" i="4"/>
  <c r="AK2582" i="4"/>
  <c r="AK2583" i="4"/>
  <c r="AK2584" i="4"/>
  <c r="AK2585" i="4"/>
  <c r="AK2586" i="4"/>
  <c r="AK2587" i="4"/>
  <c r="AK2588" i="4"/>
  <c r="AK2589" i="4"/>
  <c r="AK2590" i="4"/>
  <c r="AK2591" i="4"/>
  <c r="AK2592" i="4"/>
  <c r="AK2593" i="4"/>
  <c r="AK2594" i="4"/>
  <c r="AK2595" i="4"/>
  <c r="AK2596" i="4"/>
  <c r="AK2597" i="4"/>
  <c r="AK2598" i="4"/>
  <c r="AK2599" i="4"/>
  <c r="AK2600" i="4"/>
  <c r="AK2601" i="4"/>
  <c r="AK2602" i="4"/>
  <c r="AK2603" i="4"/>
  <c r="AK2604" i="4"/>
  <c r="AK2605" i="4"/>
  <c r="AK2606" i="4"/>
  <c r="AK2607" i="4"/>
  <c r="AK2608" i="4"/>
  <c r="AK2609" i="4"/>
  <c r="AK2610" i="4"/>
  <c r="AK2611" i="4"/>
  <c r="AK2612" i="4"/>
  <c r="AK2613" i="4"/>
  <c r="AK2614" i="4"/>
  <c r="AK2615" i="4"/>
  <c r="AK2616" i="4"/>
  <c r="AK2617" i="4"/>
  <c r="AK2618" i="4"/>
  <c r="AK2619" i="4"/>
  <c r="AK2620" i="4"/>
  <c r="AK2621" i="4"/>
  <c r="AK2622" i="4"/>
  <c r="AK2623" i="4"/>
  <c r="AK2624" i="4"/>
  <c r="AK2625" i="4"/>
  <c r="AK2626" i="4"/>
  <c r="AK2627" i="4"/>
  <c r="AK2628" i="4"/>
  <c r="AK2629" i="4"/>
  <c r="AK2630" i="4"/>
  <c r="AK2631" i="4"/>
  <c r="AK2632" i="4"/>
  <c r="AK2633" i="4"/>
  <c r="AK2634" i="4"/>
  <c r="AK2635" i="4"/>
  <c r="AK2636" i="4"/>
  <c r="AK2637" i="4"/>
  <c r="AK2638" i="4"/>
  <c r="AK2639" i="4"/>
  <c r="AK2640" i="4"/>
  <c r="AK2641" i="4"/>
  <c r="AK2642" i="4"/>
  <c r="AK2643" i="4"/>
  <c r="AK2644" i="4"/>
  <c r="AK2645" i="4"/>
  <c r="AK2646" i="4"/>
  <c r="AK2647" i="4"/>
  <c r="AK2648" i="4"/>
  <c r="AK2649" i="4"/>
  <c r="AK2650" i="4"/>
  <c r="AK2651" i="4"/>
  <c r="AK2652" i="4"/>
  <c r="AK2653" i="4"/>
  <c r="AK2654" i="4"/>
  <c r="AK2655" i="4"/>
  <c r="AK2656" i="4"/>
  <c r="AK2657" i="4"/>
  <c r="AK2658" i="4"/>
  <c r="AK2659" i="4"/>
  <c r="AK2660" i="4"/>
  <c r="AK2661" i="4"/>
  <c r="AK2662" i="4"/>
  <c r="AK2663" i="4"/>
  <c r="AK2664" i="4"/>
  <c r="AK2665" i="4"/>
  <c r="AK2666" i="4"/>
  <c r="AK2667" i="4"/>
  <c r="AK2668" i="4"/>
  <c r="AK2669" i="4"/>
  <c r="AK2670" i="4"/>
  <c r="AK2671" i="4"/>
  <c r="AK2672" i="4"/>
  <c r="AK2673" i="4"/>
  <c r="AK2674" i="4"/>
  <c r="AK2675" i="4"/>
  <c r="AK2676" i="4"/>
  <c r="AK2677" i="4"/>
  <c r="AK2678" i="4"/>
  <c r="AK2679" i="4"/>
  <c r="AK2680" i="4"/>
  <c r="AK2681" i="4"/>
  <c r="AK2682" i="4"/>
  <c r="AK2683" i="4"/>
  <c r="AK2684" i="4"/>
  <c r="AK2685" i="4"/>
  <c r="AK2686" i="4"/>
  <c r="AK2687" i="4"/>
  <c r="AK2688" i="4"/>
  <c r="AK2689" i="4"/>
  <c r="AK2690" i="4"/>
  <c r="AK2691" i="4"/>
  <c r="AK2692" i="4"/>
  <c r="AK2693" i="4"/>
  <c r="AK2694" i="4"/>
  <c r="AK2695" i="4"/>
  <c r="AK2696" i="4"/>
  <c r="AK2697" i="4"/>
  <c r="AK2698" i="4"/>
  <c r="AK2699" i="4"/>
  <c r="AK2700" i="4"/>
  <c r="AK2701" i="4"/>
  <c r="AK2702" i="4"/>
  <c r="AK2703" i="4"/>
  <c r="AK2704" i="4"/>
  <c r="AK2705" i="4"/>
  <c r="AK2706" i="4"/>
  <c r="AK2707" i="4"/>
  <c r="AK2708" i="4"/>
  <c r="AK2709" i="4"/>
  <c r="AK2710" i="4"/>
  <c r="AK2711" i="4"/>
  <c r="AK2712" i="4"/>
  <c r="AK2713" i="4"/>
  <c r="AK2714" i="4"/>
  <c r="AK2715" i="4"/>
  <c r="AK2716" i="4"/>
  <c r="AK2717" i="4"/>
  <c r="AK2718" i="4"/>
  <c r="AK2719" i="4"/>
  <c r="AK2720" i="4"/>
  <c r="AK2721" i="4"/>
  <c r="AK2722" i="4"/>
  <c r="AK2723" i="4"/>
  <c r="AK2724" i="4"/>
  <c r="AK2725" i="4"/>
  <c r="AK2726" i="4"/>
  <c r="AK2727" i="4"/>
  <c r="AK2728" i="4"/>
  <c r="AK2729" i="4"/>
  <c r="AK2730" i="4"/>
  <c r="AK2731" i="4"/>
  <c r="AK2732" i="4"/>
  <c r="AK2733" i="4"/>
  <c r="AK2734" i="4"/>
  <c r="AK2735" i="4"/>
  <c r="AK2736" i="4"/>
  <c r="AK2737" i="4"/>
  <c r="AK2738" i="4"/>
  <c r="AK2739" i="4"/>
  <c r="AK2740" i="4"/>
  <c r="AK2741" i="4"/>
  <c r="AK2742" i="4"/>
  <c r="AK2743" i="4"/>
  <c r="AK2744" i="4"/>
  <c r="AK2745" i="4"/>
  <c r="AK2746" i="4"/>
  <c r="AK2747" i="4"/>
  <c r="AK2748" i="4"/>
  <c r="AK2749" i="4"/>
  <c r="AK2750" i="4"/>
  <c r="AK2751" i="4"/>
  <c r="AK2752" i="4"/>
  <c r="AK2753" i="4"/>
  <c r="AK2754" i="4"/>
  <c r="AK2755" i="4"/>
  <c r="AK2756" i="4"/>
  <c r="AK2757" i="4"/>
  <c r="AK2758" i="4"/>
  <c r="AK2759" i="4"/>
  <c r="AK2760" i="4"/>
  <c r="AK2761" i="4"/>
  <c r="AK2762" i="4"/>
  <c r="AK2763" i="4"/>
  <c r="AK2764" i="4"/>
  <c r="AK2765" i="4"/>
  <c r="AK2766" i="4"/>
  <c r="AK2767" i="4"/>
  <c r="AK2768" i="4"/>
  <c r="AK2769" i="4"/>
  <c r="AK2770" i="4"/>
  <c r="AK2771" i="4"/>
  <c r="AK2772" i="4"/>
  <c r="AK2773" i="4"/>
  <c r="AK2774" i="4"/>
  <c r="AK2775" i="4"/>
  <c r="AK2776" i="4"/>
  <c r="AK2777" i="4"/>
  <c r="AK2778" i="4"/>
  <c r="AK2779" i="4"/>
  <c r="AK2780" i="4"/>
  <c r="AK2781" i="4"/>
  <c r="AK2782" i="4"/>
  <c r="AK2783" i="4"/>
  <c r="AK2784" i="4"/>
  <c r="AK2785" i="4"/>
  <c r="AK2786" i="4"/>
  <c r="AK2787" i="4"/>
  <c r="AK2788" i="4"/>
  <c r="AK2789" i="4"/>
  <c r="AK2790" i="4"/>
  <c r="AK2791" i="4"/>
  <c r="AK2792" i="4"/>
  <c r="AK2793" i="4"/>
  <c r="AK2794" i="4"/>
  <c r="AK2795" i="4"/>
  <c r="AK2796" i="4"/>
  <c r="AK2797" i="4"/>
  <c r="AK2798" i="4"/>
  <c r="AK2799" i="4"/>
  <c r="AK2800" i="4"/>
  <c r="AK2801" i="4"/>
  <c r="AK2802" i="4"/>
  <c r="AK2803" i="4"/>
  <c r="AK2804" i="4"/>
  <c r="AK2805" i="4"/>
  <c r="AK2806" i="4"/>
  <c r="AK2807" i="4"/>
  <c r="AK2808" i="4"/>
  <c r="AK2809" i="4"/>
  <c r="AK2810" i="4"/>
  <c r="AK2811" i="4"/>
  <c r="AK2812" i="4"/>
  <c r="AK2813" i="4"/>
  <c r="AK2814" i="4"/>
  <c r="AK2815" i="4"/>
  <c r="AK2816" i="4"/>
  <c r="AK2817" i="4"/>
  <c r="AK2818" i="4"/>
  <c r="AK2819" i="4"/>
  <c r="AK2820" i="4"/>
  <c r="AK2821" i="4"/>
  <c r="AK2822" i="4"/>
  <c r="AK2823" i="4"/>
  <c r="AK2824" i="4"/>
  <c r="AK2825" i="4"/>
  <c r="AK2826" i="4"/>
  <c r="AK2827" i="4"/>
  <c r="AK2828" i="4"/>
  <c r="AK2829" i="4"/>
  <c r="AK2830" i="4"/>
  <c r="AK2831" i="4"/>
  <c r="AK2832" i="4"/>
  <c r="AK2833" i="4"/>
  <c r="AK2834" i="4"/>
  <c r="AK2835" i="4"/>
  <c r="AK2836" i="4"/>
  <c r="AK2837" i="4"/>
  <c r="AK2838" i="4"/>
  <c r="AK2839" i="4"/>
  <c r="AK2840" i="4"/>
  <c r="AK2841" i="4"/>
  <c r="AK2842" i="4"/>
  <c r="AK2843" i="4"/>
  <c r="AK2844" i="4"/>
  <c r="AK2845" i="4"/>
  <c r="AK2846" i="4"/>
  <c r="AK2847" i="4"/>
  <c r="AK2848" i="4"/>
  <c r="AK2849" i="4"/>
  <c r="AK2850" i="4"/>
  <c r="AK2851" i="4"/>
  <c r="AK2852" i="4"/>
  <c r="AK2853" i="4"/>
  <c r="AK2854" i="4"/>
  <c r="AK2855" i="4"/>
  <c r="AK2856" i="4"/>
  <c r="AK2857" i="4"/>
  <c r="AK2858" i="4"/>
  <c r="AK2859" i="4"/>
  <c r="AK2860" i="4"/>
  <c r="AK2861" i="4"/>
  <c r="AK2862" i="4"/>
  <c r="AK2863" i="4"/>
  <c r="AK2864" i="4"/>
  <c r="AK2865" i="4"/>
  <c r="AK2866" i="4"/>
  <c r="AK2867" i="4"/>
  <c r="AK2868" i="4"/>
  <c r="AK2869" i="4"/>
  <c r="AK2870" i="4"/>
  <c r="AK2871" i="4"/>
  <c r="AK2872" i="4"/>
  <c r="AK2873" i="4"/>
  <c r="AK2874" i="4"/>
  <c r="AK2875" i="4"/>
  <c r="AK2876" i="4"/>
  <c r="AK2877" i="4"/>
  <c r="AK2878" i="4"/>
  <c r="AK2879" i="4"/>
  <c r="AK2880" i="4"/>
  <c r="AK2881" i="4"/>
  <c r="AK2882" i="4"/>
  <c r="AK2883" i="4"/>
  <c r="AK2884" i="4"/>
  <c r="AK2885" i="4"/>
  <c r="AK2886" i="4"/>
  <c r="AK2887" i="4"/>
  <c r="AK2888" i="4"/>
  <c r="AK2889" i="4"/>
  <c r="AK2890" i="4"/>
  <c r="AK2891" i="4"/>
  <c r="AK2892" i="4"/>
  <c r="AK2893" i="4"/>
  <c r="AK2894" i="4"/>
  <c r="AK2895" i="4"/>
  <c r="AK2896" i="4"/>
  <c r="AK2897" i="4"/>
  <c r="AK2898" i="4"/>
  <c r="AK2899" i="4"/>
  <c r="AK2900" i="4"/>
  <c r="AK2901" i="4"/>
  <c r="AK2902" i="4"/>
  <c r="AK2903" i="4"/>
  <c r="AK2904" i="4"/>
  <c r="AK2905" i="4"/>
  <c r="AK2906" i="4"/>
  <c r="AK2907" i="4"/>
  <c r="AK2908" i="4"/>
  <c r="AK2909" i="4"/>
  <c r="AK2910" i="4"/>
  <c r="AK2911" i="4"/>
  <c r="AK2912" i="4"/>
  <c r="AK2913" i="4"/>
  <c r="AK2914" i="4"/>
  <c r="AK2915" i="4"/>
  <c r="AK2916" i="4"/>
  <c r="AK2917" i="4"/>
  <c r="AK2918" i="4"/>
  <c r="AK2919" i="4"/>
  <c r="AK2920" i="4"/>
  <c r="AK2921" i="4"/>
  <c r="AK2922" i="4"/>
  <c r="AK2923" i="4"/>
  <c r="AK2924" i="4"/>
  <c r="AK2925" i="4"/>
  <c r="AK2926" i="4"/>
  <c r="AK2927" i="4"/>
  <c r="AK2928" i="4"/>
  <c r="AK2929" i="4"/>
  <c r="AK2930" i="4"/>
  <c r="AK2931" i="4"/>
  <c r="AK2932" i="4"/>
  <c r="AK2933" i="4"/>
  <c r="AK2934" i="4"/>
  <c r="AK2935" i="4"/>
  <c r="AK2936" i="4"/>
  <c r="AK2937" i="4"/>
  <c r="AK2938" i="4"/>
  <c r="AK2939" i="4"/>
  <c r="AK2940" i="4"/>
  <c r="AK2941" i="4"/>
  <c r="AK2942" i="4"/>
  <c r="AK2943" i="4"/>
  <c r="AK2944" i="4"/>
  <c r="AK2945" i="4"/>
  <c r="AK2946" i="4"/>
  <c r="AK2947" i="4"/>
  <c r="AK2948" i="4"/>
  <c r="AK2949" i="4"/>
  <c r="AK2950" i="4"/>
  <c r="AK2951" i="4"/>
  <c r="AK2952" i="4"/>
  <c r="AK2953" i="4"/>
  <c r="AK2954" i="4"/>
  <c r="AK2955" i="4"/>
  <c r="AK2956" i="4"/>
  <c r="AK2957" i="4"/>
  <c r="AK2958" i="4"/>
  <c r="AK2959" i="4"/>
  <c r="AK2960" i="4"/>
  <c r="AK2961" i="4"/>
  <c r="AK2962" i="4"/>
  <c r="AK2963" i="4"/>
  <c r="AK2964" i="4"/>
  <c r="AK2965" i="4"/>
  <c r="AK2966" i="4"/>
  <c r="AK2967" i="4"/>
  <c r="AK2968" i="4"/>
  <c r="AK2969" i="4"/>
  <c r="AK2970" i="4"/>
  <c r="AK2971" i="4"/>
  <c r="AK2972" i="4"/>
  <c r="AK2973" i="4"/>
  <c r="AK2974" i="4"/>
  <c r="AK2975" i="4"/>
  <c r="AK2976" i="4"/>
  <c r="AK2977" i="4"/>
  <c r="AK2978" i="4"/>
  <c r="AK2979" i="4"/>
  <c r="AK2980" i="4"/>
  <c r="AK2981" i="4"/>
  <c r="AK2982" i="4"/>
  <c r="AK2983" i="4"/>
  <c r="AK2984" i="4"/>
  <c r="AK2985" i="4"/>
  <c r="AK2986" i="4"/>
  <c r="AK2987" i="4"/>
  <c r="AK2988" i="4"/>
  <c r="AK2989" i="4"/>
  <c r="AK2990" i="4"/>
  <c r="AK2991" i="4"/>
  <c r="AK2992" i="4"/>
  <c r="AK2993" i="4"/>
  <c r="AK2994" i="4"/>
  <c r="AK2995" i="4"/>
  <c r="AK2996" i="4"/>
  <c r="AK2997" i="4"/>
  <c r="AK2998" i="4"/>
  <c r="AK2999" i="4"/>
  <c r="AK3000" i="4"/>
  <c r="AK3001" i="4"/>
  <c r="AK3002" i="4"/>
  <c r="AK3003" i="4"/>
  <c r="AK3004" i="4"/>
  <c r="AK3005" i="4"/>
  <c r="AK3006" i="4"/>
  <c r="AK3007" i="4"/>
  <c r="AK3008" i="4"/>
  <c r="AK3009" i="4"/>
  <c r="AK3010" i="4"/>
  <c r="AK3011" i="4"/>
  <c r="AK3012" i="4"/>
  <c r="AK3013" i="4"/>
  <c r="AK3014" i="4"/>
  <c r="AK3015" i="4"/>
  <c r="AK3016" i="4"/>
  <c r="AK3017" i="4"/>
  <c r="AK3018" i="4"/>
  <c r="AK3019" i="4"/>
  <c r="AK3020" i="4"/>
  <c r="AK3021" i="4"/>
  <c r="AK3022" i="4"/>
  <c r="AK3023" i="4"/>
  <c r="AK3024" i="4"/>
  <c r="AK3025" i="4"/>
  <c r="AK3026" i="4"/>
  <c r="AK3027" i="4"/>
  <c r="AK3028" i="4"/>
  <c r="AK3029" i="4"/>
  <c r="AK3030" i="4"/>
  <c r="AK3031" i="4"/>
  <c r="AK3032" i="4"/>
  <c r="AK3033" i="4"/>
  <c r="AK3034" i="4"/>
  <c r="AK3035" i="4"/>
  <c r="AK3036" i="4"/>
  <c r="AK3037" i="4"/>
  <c r="AK3038" i="4"/>
  <c r="AK3039" i="4"/>
  <c r="AK3040" i="4"/>
  <c r="AK3041" i="4"/>
  <c r="AK3042" i="4"/>
  <c r="AK3043" i="4"/>
  <c r="AK3044" i="4"/>
  <c r="AK3045" i="4"/>
  <c r="AK3046" i="4"/>
  <c r="AK3047" i="4"/>
  <c r="AK3048" i="4"/>
  <c r="AK3049" i="4"/>
  <c r="AK3050" i="4"/>
  <c r="AK3051" i="4"/>
  <c r="AK3052" i="4"/>
  <c r="AK3053" i="4"/>
  <c r="AK3054" i="4"/>
  <c r="AK3055" i="4"/>
  <c r="AK3056" i="4"/>
  <c r="AK3057" i="4"/>
  <c r="AK3058" i="4"/>
  <c r="AK3059" i="4"/>
  <c r="AK3060" i="4"/>
  <c r="AK3061" i="4"/>
  <c r="AK3062" i="4"/>
  <c r="AK3063" i="4"/>
  <c r="AK3064" i="4"/>
  <c r="AK3065" i="4"/>
  <c r="AK3066" i="4"/>
  <c r="AK3067" i="4"/>
  <c r="AK3068" i="4"/>
  <c r="AK3069" i="4"/>
  <c r="AK3070" i="4"/>
  <c r="AK3071" i="4"/>
  <c r="AK3072" i="4"/>
  <c r="AK3073" i="4"/>
  <c r="AK3074" i="4"/>
  <c r="AK3075" i="4"/>
  <c r="AK3076" i="4"/>
  <c r="AK3077" i="4"/>
  <c r="AK3078" i="4"/>
  <c r="AK3079" i="4"/>
  <c r="AK3080" i="4"/>
  <c r="AK3081" i="4"/>
  <c r="AK3082" i="4"/>
  <c r="AK3083" i="4"/>
  <c r="AK3084" i="4"/>
  <c r="AK3085" i="4"/>
  <c r="AK3086" i="4"/>
  <c r="AK3087" i="4"/>
  <c r="AK3088" i="4"/>
  <c r="AK3089" i="4"/>
  <c r="AK3090" i="4"/>
  <c r="AK3091" i="4"/>
  <c r="AK3092" i="4"/>
  <c r="AK3093" i="4"/>
  <c r="AK3094" i="4"/>
  <c r="AK3095" i="4"/>
  <c r="AK3096" i="4"/>
  <c r="AK3097" i="4"/>
  <c r="AK3098" i="4"/>
  <c r="AK3099" i="4"/>
  <c r="AK3100" i="4"/>
  <c r="AK3101" i="4"/>
  <c r="AK3102" i="4"/>
  <c r="AK3103" i="4"/>
  <c r="AK3104" i="4"/>
  <c r="AK3105" i="4"/>
  <c r="AK3106" i="4"/>
  <c r="AK3107" i="4"/>
  <c r="AK3108" i="4"/>
  <c r="AK3109" i="4"/>
  <c r="AK3110" i="4"/>
  <c r="AK3111" i="4"/>
  <c r="AK3112" i="4"/>
  <c r="AK3113" i="4"/>
  <c r="AK3114" i="4"/>
  <c r="AK3115" i="4"/>
  <c r="AK3116" i="4"/>
  <c r="AK3117" i="4"/>
  <c r="AK3118" i="4"/>
  <c r="AK3119" i="4"/>
  <c r="AK3120" i="4"/>
  <c r="AK3121" i="4"/>
  <c r="AK3122" i="4"/>
  <c r="AK3123" i="4"/>
  <c r="AK3124" i="4"/>
  <c r="AK3125" i="4"/>
  <c r="AK3126" i="4"/>
  <c r="AK3127" i="4"/>
  <c r="AK3128" i="4"/>
  <c r="AK3129" i="4"/>
  <c r="AK3130" i="4"/>
  <c r="AK3131" i="4"/>
  <c r="AK3132" i="4"/>
  <c r="AK3133" i="4"/>
  <c r="AK3134" i="4"/>
  <c r="AK3135" i="4"/>
  <c r="AK3136" i="4"/>
  <c r="AK3137" i="4"/>
  <c r="AK3138" i="4"/>
  <c r="AK3139" i="4"/>
  <c r="AK3140" i="4"/>
  <c r="AK3141" i="4"/>
  <c r="AK3142" i="4"/>
  <c r="AK3143" i="4"/>
  <c r="AK3144" i="4"/>
  <c r="AK3145" i="4"/>
  <c r="AK3146" i="4"/>
  <c r="AK3147" i="4"/>
  <c r="AK3148" i="4"/>
  <c r="AK3149" i="4"/>
  <c r="AK3150" i="4"/>
  <c r="AK3151" i="4"/>
  <c r="AK3152" i="4"/>
  <c r="AK3153" i="4"/>
  <c r="AK3154" i="4"/>
  <c r="AK3155" i="4"/>
  <c r="AK3156" i="4"/>
  <c r="AK3157" i="4"/>
  <c r="AK3158" i="4"/>
  <c r="AK3159" i="4"/>
  <c r="AK3160" i="4"/>
  <c r="AK3161" i="4"/>
  <c r="AK3162" i="4"/>
  <c r="AK3163" i="4"/>
  <c r="AK3164" i="4"/>
  <c r="AK3165" i="4"/>
  <c r="AK3166" i="4"/>
  <c r="AK3167" i="4"/>
  <c r="AK3168" i="4"/>
  <c r="AK3169" i="4"/>
  <c r="AK3170" i="4"/>
  <c r="AK3171" i="4"/>
  <c r="AK3172" i="4"/>
  <c r="AK3173" i="4"/>
  <c r="AK3174" i="4"/>
  <c r="AK3175" i="4"/>
  <c r="AK3176" i="4"/>
  <c r="AK3177" i="4"/>
  <c r="AK3178" i="4"/>
  <c r="AK3179" i="4"/>
  <c r="AK3180" i="4"/>
  <c r="AK3181" i="4"/>
  <c r="AK3182" i="4"/>
  <c r="AK3183" i="4"/>
  <c r="AK3184" i="4"/>
  <c r="AK3185" i="4"/>
  <c r="AK3186" i="4"/>
  <c r="AK3187" i="4"/>
  <c r="AK3188" i="4"/>
  <c r="AK3189" i="4"/>
  <c r="AK3190" i="4"/>
  <c r="AK3191" i="4"/>
  <c r="AK3192" i="4"/>
  <c r="AK3193" i="4"/>
  <c r="AK3194" i="4"/>
  <c r="AK3195" i="4"/>
  <c r="AK3196" i="4"/>
  <c r="AK3197" i="4"/>
  <c r="AK3198" i="4"/>
  <c r="AK3199" i="4"/>
  <c r="AK3200" i="4"/>
  <c r="AK3201" i="4"/>
  <c r="AK3202" i="4"/>
  <c r="AK3203" i="4"/>
  <c r="AK3204" i="4"/>
  <c r="AK3205" i="4"/>
  <c r="AK3206" i="4"/>
  <c r="AK3207" i="4"/>
  <c r="AK3208" i="4"/>
  <c r="AK3209" i="4"/>
  <c r="AK3210" i="4"/>
  <c r="AK3211" i="4"/>
  <c r="AK3212" i="4"/>
  <c r="AK3213" i="4"/>
  <c r="AK3214" i="4"/>
  <c r="AK3215" i="4"/>
  <c r="AK3216" i="4"/>
  <c r="AK3217" i="4"/>
  <c r="AK3218" i="4"/>
  <c r="AK3219" i="4"/>
  <c r="AK3220" i="4"/>
  <c r="AK3221" i="4"/>
  <c r="AK3222" i="4"/>
  <c r="AK3223" i="4"/>
  <c r="AK3224" i="4"/>
  <c r="AK3225" i="4"/>
  <c r="AK3226" i="4"/>
  <c r="AK3227" i="4"/>
  <c r="AK3228" i="4"/>
  <c r="AK3229" i="4"/>
  <c r="AK3230" i="4"/>
  <c r="AK3231" i="4"/>
  <c r="AK3232" i="4"/>
  <c r="AK3233" i="4"/>
  <c r="AK3234" i="4"/>
  <c r="AK3235" i="4"/>
  <c r="AK3236" i="4"/>
  <c r="AK3237" i="4"/>
  <c r="AK3238" i="4"/>
  <c r="AK3239" i="4"/>
  <c r="AK3240" i="4"/>
  <c r="AK3241" i="4"/>
  <c r="AK3242" i="4"/>
  <c r="AK3243" i="4"/>
  <c r="AK3244" i="4"/>
  <c r="AK3245" i="4"/>
  <c r="AK3246" i="4"/>
  <c r="AK3247" i="4"/>
  <c r="AK3248" i="4"/>
  <c r="AK3249" i="4"/>
  <c r="AK3250" i="4"/>
  <c r="AK3251" i="4"/>
  <c r="AK3252" i="4"/>
  <c r="AK3253" i="4"/>
  <c r="AK3254" i="4"/>
  <c r="AK3255" i="4"/>
  <c r="AK3256" i="4"/>
  <c r="AK3257" i="4"/>
  <c r="AK3258" i="4"/>
  <c r="AK3259" i="4"/>
  <c r="AK3260" i="4"/>
  <c r="AK3261" i="4"/>
  <c r="AK3262" i="4"/>
  <c r="AK3263" i="4"/>
  <c r="AK3264" i="4"/>
  <c r="AK3265" i="4"/>
  <c r="AK3266" i="4"/>
  <c r="AK3267" i="4"/>
  <c r="AK3268" i="4"/>
  <c r="AK3269" i="4"/>
  <c r="AK3270" i="4"/>
  <c r="AK3271" i="4"/>
  <c r="AK3272" i="4"/>
  <c r="AK3273" i="4"/>
  <c r="AK3274" i="4"/>
  <c r="AK3275" i="4"/>
  <c r="AK3276" i="4"/>
  <c r="AK3277" i="4"/>
  <c r="AK3278" i="4"/>
  <c r="AK3279" i="4"/>
  <c r="AK3280" i="4"/>
  <c r="AK3281" i="4"/>
  <c r="AK3282" i="4"/>
  <c r="AK3283" i="4"/>
  <c r="AK3284" i="4"/>
  <c r="AK3285" i="4"/>
  <c r="AK3286" i="4"/>
  <c r="AK3287" i="4"/>
  <c r="AK3288" i="4"/>
  <c r="AK3289" i="4"/>
  <c r="AK3290" i="4"/>
  <c r="AK3291" i="4"/>
  <c r="AK3292" i="4"/>
  <c r="AK3293" i="4"/>
  <c r="AK3294" i="4"/>
  <c r="AK3295" i="4"/>
  <c r="AK3296" i="4"/>
  <c r="AK3297" i="4"/>
  <c r="AK3298" i="4"/>
  <c r="AK3299" i="4"/>
  <c r="AK3300" i="4"/>
  <c r="AK3301" i="4"/>
  <c r="AK3302" i="4"/>
  <c r="AK3303" i="4"/>
  <c r="AK3304" i="4"/>
  <c r="AK3305" i="4"/>
  <c r="AK3306" i="4"/>
  <c r="AK3307" i="4"/>
  <c r="AK3308" i="4"/>
  <c r="AK3309" i="4"/>
  <c r="AK3310" i="4"/>
  <c r="AK3311" i="4"/>
  <c r="AK3312" i="4"/>
  <c r="AK3313" i="4"/>
  <c r="AK3314" i="4"/>
  <c r="AK3315" i="4"/>
  <c r="AK3316" i="4"/>
  <c r="AK3317" i="4"/>
  <c r="AK3318" i="4"/>
  <c r="AK3319" i="4"/>
  <c r="AK3320" i="4"/>
  <c r="AK3321" i="4"/>
  <c r="AK3322" i="4"/>
  <c r="AK3323" i="4"/>
  <c r="AK3324" i="4"/>
  <c r="AK3325" i="4"/>
  <c r="AK3326" i="4"/>
  <c r="AK3327" i="4"/>
  <c r="AK3328" i="4"/>
  <c r="AK3329" i="4"/>
  <c r="AK3330" i="4"/>
  <c r="AK3331" i="4"/>
  <c r="AK3332" i="4"/>
  <c r="AK3333" i="4"/>
  <c r="AK3334" i="4"/>
  <c r="AK3335" i="4"/>
  <c r="AK3336" i="4"/>
  <c r="AK3337" i="4"/>
  <c r="AK3338" i="4"/>
  <c r="AK3339" i="4"/>
  <c r="AK3340" i="4"/>
  <c r="AK3341" i="4"/>
  <c r="AK3342" i="4"/>
  <c r="AK3343" i="4"/>
  <c r="AK3344" i="4"/>
  <c r="AK3345" i="4"/>
  <c r="AK3346" i="4"/>
  <c r="AK3347" i="4"/>
  <c r="AK3348" i="4"/>
  <c r="AK3349" i="4"/>
  <c r="AK3350" i="4"/>
  <c r="AK3351" i="4"/>
  <c r="AK3352" i="4"/>
  <c r="AK3353" i="4"/>
  <c r="AK3354" i="4"/>
  <c r="AK3355" i="4"/>
  <c r="AK3356" i="4"/>
  <c r="AK3357" i="4"/>
  <c r="AK3358" i="4"/>
  <c r="AK3359" i="4"/>
  <c r="AK3360" i="4"/>
  <c r="AK3361" i="4"/>
  <c r="AK3362" i="4"/>
  <c r="AK3363" i="4"/>
  <c r="AK3364" i="4"/>
  <c r="AK3365" i="4"/>
  <c r="AK3366" i="4"/>
  <c r="AK3367" i="4"/>
  <c r="AK3368" i="4"/>
  <c r="AK3369" i="4"/>
  <c r="AK3370" i="4"/>
  <c r="AK3371" i="4"/>
  <c r="AK3372" i="4"/>
  <c r="AK3373" i="4"/>
  <c r="AK3374" i="4"/>
  <c r="AK3375" i="4"/>
  <c r="AK3376" i="4"/>
  <c r="AK3377" i="4"/>
  <c r="AK3378" i="4"/>
  <c r="AK3379" i="4"/>
  <c r="AK3380" i="4"/>
  <c r="AK3381" i="4"/>
  <c r="AK3382" i="4"/>
  <c r="AK3383" i="4"/>
  <c r="AK3384" i="4"/>
  <c r="AK3385" i="4"/>
  <c r="AK3386" i="4"/>
  <c r="AK3387" i="4"/>
  <c r="AK3388" i="4"/>
  <c r="AK3389" i="4"/>
  <c r="AK3390" i="4"/>
  <c r="AK3391" i="4"/>
  <c r="AK3392" i="4"/>
  <c r="AK3393" i="4"/>
  <c r="AK3394" i="4"/>
  <c r="AK3395" i="4"/>
  <c r="AK3396" i="4"/>
  <c r="AK3397" i="4"/>
  <c r="AK3398" i="4"/>
  <c r="AK3399" i="4"/>
  <c r="AK3400" i="4"/>
  <c r="AK3401" i="4"/>
  <c r="AK3402" i="4"/>
  <c r="AK3403" i="4"/>
  <c r="AK3404" i="4"/>
  <c r="AK3405" i="4"/>
  <c r="AK3406" i="4"/>
  <c r="AK3407" i="4"/>
  <c r="AK3408" i="4"/>
  <c r="AK3409" i="4"/>
  <c r="AK3410" i="4"/>
  <c r="AK3411" i="4"/>
  <c r="AK3412" i="4"/>
  <c r="AK3413" i="4"/>
  <c r="AK3414" i="4"/>
  <c r="AK3415" i="4"/>
  <c r="AK3416" i="4"/>
  <c r="AK3417" i="4"/>
  <c r="AK3418" i="4"/>
  <c r="AK3419" i="4"/>
  <c r="AK3420" i="4"/>
  <c r="AK3421" i="4"/>
  <c r="AK3422" i="4"/>
  <c r="AK3423" i="4"/>
  <c r="AK3424" i="4"/>
  <c r="AK3425" i="4"/>
  <c r="AK3426" i="4"/>
  <c r="AK3427" i="4"/>
  <c r="AK3428" i="4"/>
  <c r="AK3429" i="4"/>
  <c r="AK3430" i="4"/>
  <c r="AK3431" i="4"/>
  <c r="AK3432" i="4"/>
  <c r="AK3433" i="4"/>
  <c r="AK3434" i="4"/>
  <c r="AK3435" i="4"/>
  <c r="AK3436" i="4"/>
  <c r="AK3437" i="4"/>
  <c r="AK3438" i="4"/>
  <c r="AK3439" i="4"/>
  <c r="AK3440" i="4"/>
  <c r="AK3441" i="4"/>
  <c r="AK3442" i="4"/>
  <c r="AK3443" i="4"/>
  <c r="AK3444" i="4"/>
  <c r="AK3445" i="4"/>
  <c r="AK3446" i="4"/>
  <c r="AK3447" i="4"/>
  <c r="AK3448" i="4"/>
  <c r="AK3449" i="4"/>
  <c r="AK3450" i="4"/>
  <c r="AK3451" i="4"/>
  <c r="AK3452" i="4"/>
  <c r="AK3453" i="4"/>
  <c r="AK3454" i="4"/>
  <c r="AK3455" i="4"/>
  <c r="AK3456" i="4"/>
  <c r="AK3457" i="4"/>
  <c r="AK3458" i="4"/>
  <c r="AK3459" i="4"/>
  <c r="AK3460" i="4"/>
  <c r="AK3461" i="4"/>
  <c r="AK3462" i="4"/>
  <c r="AK3463" i="4"/>
  <c r="AK3464" i="4"/>
  <c r="AK3465" i="4"/>
  <c r="AK3466" i="4"/>
  <c r="AK3467" i="4"/>
  <c r="AK3468" i="4"/>
  <c r="AK3469" i="4"/>
  <c r="AK3470" i="4"/>
  <c r="AK3471" i="4"/>
  <c r="AK3472" i="4"/>
  <c r="AK3473" i="4"/>
  <c r="AK3474" i="4"/>
  <c r="AK3475" i="4"/>
  <c r="AK3476" i="4"/>
  <c r="AK3477" i="4"/>
  <c r="AK3478" i="4"/>
  <c r="AK3479" i="4"/>
  <c r="AK3480" i="4"/>
  <c r="AK3481" i="4"/>
  <c r="AK3482" i="4"/>
  <c r="AK3483" i="4"/>
  <c r="AK3484" i="4"/>
  <c r="AK3485" i="4"/>
  <c r="AK3486" i="4"/>
  <c r="AK3487" i="4"/>
  <c r="AK3488" i="4"/>
  <c r="AK3489" i="4"/>
  <c r="AK3490" i="4"/>
  <c r="AK3491" i="4"/>
  <c r="AK3492" i="4"/>
  <c r="AK3493" i="4"/>
  <c r="AK3494" i="4"/>
  <c r="AK3495" i="4"/>
  <c r="AK3496" i="4"/>
  <c r="AK3497" i="4"/>
  <c r="AK3498" i="4"/>
  <c r="AK3499" i="4"/>
  <c r="AK3500" i="4"/>
  <c r="AK3501" i="4"/>
  <c r="AK3502" i="4"/>
  <c r="AK3503" i="4"/>
  <c r="AK3504" i="4"/>
  <c r="AK3505" i="4"/>
  <c r="AK3506" i="4"/>
  <c r="AK3507" i="4"/>
  <c r="AK3508" i="4"/>
  <c r="AK3509" i="4"/>
  <c r="AK3510" i="4"/>
  <c r="AK3511" i="4"/>
  <c r="AK3512" i="4"/>
  <c r="AK3513" i="4"/>
  <c r="AK3514" i="4"/>
  <c r="AK3515" i="4"/>
  <c r="AK3516" i="4"/>
  <c r="AK3517" i="4"/>
  <c r="AK3518" i="4"/>
  <c r="AK3519" i="4"/>
  <c r="AK3520" i="4"/>
  <c r="AK3521" i="4"/>
  <c r="AK3522" i="4"/>
  <c r="AK3523" i="4"/>
  <c r="AK3524" i="4"/>
  <c r="AK3525" i="4"/>
  <c r="AK3526" i="4"/>
  <c r="AK3527" i="4"/>
  <c r="AK3528" i="4"/>
  <c r="AK3529" i="4"/>
  <c r="AK3530" i="4"/>
  <c r="AK3531" i="4"/>
  <c r="AK3532" i="4"/>
  <c r="AK3533" i="4"/>
  <c r="AK3534" i="4"/>
  <c r="AK3535" i="4"/>
  <c r="AK3536" i="4"/>
  <c r="AK3537" i="4"/>
  <c r="AK3538" i="4"/>
  <c r="AK3539" i="4"/>
  <c r="AK3540" i="4"/>
  <c r="AK3541" i="4"/>
  <c r="AK3542" i="4"/>
  <c r="AK3543" i="4"/>
  <c r="AK3544" i="4"/>
  <c r="AK3545" i="4"/>
  <c r="AK3546" i="4"/>
  <c r="AK3547" i="4"/>
  <c r="AK3548" i="4"/>
  <c r="AK3549" i="4"/>
  <c r="AK3550" i="4"/>
  <c r="AK3551" i="4"/>
  <c r="AK3552" i="4"/>
  <c r="AK3553" i="4"/>
  <c r="AK3554" i="4"/>
  <c r="AK3555" i="4"/>
  <c r="AK3556" i="4"/>
  <c r="AK3557" i="4"/>
  <c r="AK3558" i="4"/>
  <c r="AK3559" i="4"/>
  <c r="AK3560" i="4"/>
  <c r="AK3561" i="4"/>
  <c r="AK3562" i="4"/>
  <c r="AK3563" i="4"/>
  <c r="AK3564" i="4"/>
  <c r="AK3565" i="4"/>
  <c r="AK3566" i="4"/>
  <c r="AK3567" i="4"/>
  <c r="AK3568" i="4"/>
  <c r="AK3569" i="4"/>
  <c r="AK3570" i="4"/>
  <c r="AK3571" i="4"/>
  <c r="AK3572" i="4"/>
  <c r="AK3573" i="4"/>
  <c r="AK3574" i="4"/>
  <c r="AK3575" i="4"/>
  <c r="AK3576" i="4"/>
  <c r="AK3577" i="4"/>
  <c r="AK3578" i="4"/>
  <c r="AK3579" i="4"/>
  <c r="AK3580" i="4"/>
  <c r="AK3581" i="4"/>
  <c r="AK3582" i="4"/>
  <c r="AK3583" i="4"/>
  <c r="AK3584" i="4"/>
  <c r="AK3585" i="4"/>
  <c r="AK3586" i="4"/>
  <c r="AK3587" i="4"/>
  <c r="AK3588" i="4"/>
  <c r="AK3589" i="4"/>
  <c r="AK3590" i="4"/>
  <c r="AK3591" i="4"/>
  <c r="AK3592" i="4"/>
  <c r="AK3593" i="4"/>
  <c r="AK3594" i="4"/>
  <c r="AK3595" i="4"/>
  <c r="AK3596" i="4"/>
  <c r="AK3597" i="4"/>
  <c r="AK3598" i="4"/>
  <c r="AK3599" i="4"/>
  <c r="AK3600" i="4"/>
  <c r="AK3601" i="4"/>
  <c r="AK3602" i="4"/>
  <c r="AK3603" i="4"/>
  <c r="AK3604" i="4"/>
  <c r="AK3605" i="4"/>
  <c r="AK3606" i="4"/>
  <c r="AK3607" i="4"/>
  <c r="AK3608" i="4"/>
  <c r="AK3609" i="4"/>
  <c r="AK3610" i="4"/>
  <c r="AK3611" i="4"/>
  <c r="AK3612" i="4"/>
  <c r="AK3613" i="4"/>
  <c r="AK3614" i="4"/>
  <c r="AK3615" i="4"/>
  <c r="AK3616" i="4"/>
  <c r="AK3617" i="4"/>
  <c r="AK3618" i="4"/>
  <c r="AK3619" i="4"/>
  <c r="AK3620" i="4"/>
  <c r="AK3621" i="4"/>
  <c r="AK3622" i="4"/>
  <c r="AK3623" i="4"/>
  <c r="AK3624" i="4"/>
  <c r="AK3625" i="4"/>
  <c r="AK3626" i="4"/>
  <c r="AK3627" i="4"/>
  <c r="AK3628" i="4"/>
  <c r="AK3629" i="4"/>
  <c r="AK3630" i="4"/>
  <c r="AK3631" i="4"/>
  <c r="AK3632" i="4"/>
  <c r="AK3633" i="4"/>
  <c r="AK3634" i="4"/>
  <c r="AK3635" i="4"/>
  <c r="AK3636" i="4"/>
  <c r="AK3637" i="4"/>
  <c r="AK3638" i="4"/>
  <c r="AK3639" i="4"/>
  <c r="AK3640" i="4"/>
  <c r="AK3641" i="4"/>
  <c r="AK3642" i="4"/>
  <c r="AK3643" i="4"/>
  <c r="AK3644" i="4"/>
  <c r="AK3645" i="4"/>
  <c r="AK3646" i="4"/>
  <c r="AK3647" i="4"/>
  <c r="AK3648" i="4"/>
  <c r="AK3649" i="4"/>
  <c r="AK3650" i="4"/>
  <c r="AK3651" i="4"/>
  <c r="AK3652" i="4"/>
  <c r="AK3653" i="4"/>
  <c r="AK3654" i="4"/>
  <c r="AK3655" i="4"/>
  <c r="AK3656" i="4"/>
  <c r="AK3657" i="4"/>
  <c r="AK3658" i="4"/>
  <c r="AK3659" i="4"/>
  <c r="AK3660" i="4"/>
  <c r="AK3661" i="4"/>
  <c r="AK3662" i="4"/>
  <c r="AK3663" i="4"/>
  <c r="AK3664" i="4"/>
  <c r="AK3665" i="4"/>
  <c r="AK3666" i="4"/>
  <c r="AK3667" i="4"/>
  <c r="AK3668" i="4"/>
  <c r="AK3669" i="4"/>
  <c r="AK3670" i="4"/>
  <c r="AK3671" i="4"/>
  <c r="AK3672" i="4"/>
  <c r="AK3673" i="4"/>
  <c r="AK3674" i="4"/>
  <c r="AK3675" i="4"/>
  <c r="AK3676" i="4"/>
  <c r="AK3677" i="4"/>
  <c r="AK3678" i="4"/>
  <c r="AK3679" i="4"/>
  <c r="AK3680" i="4"/>
  <c r="AK3681" i="4"/>
  <c r="AK3682" i="4"/>
  <c r="AK3683" i="4"/>
  <c r="AK3684" i="4"/>
  <c r="AK3685" i="4"/>
  <c r="AK3686" i="4"/>
  <c r="AK3687" i="4"/>
  <c r="AK3688" i="4"/>
  <c r="AK3689" i="4"/>
  <c r="AK3690" i="4"/>
  <c r="AK3691" i="4"/>
  <c r="AK3692" i="4"/>
  <c r="AK3693" i="4"/>
  <c r="AK3694" i="4"/>
  <c r="AK3695" i="4"/>
  <c r="AK3696" i="4"/>
  <c r="AK3697" i="4"/>
  <c r="AK3698" i="4"/>
  <c r="AK3699" i="4"/>
  <c r="AK3700" i="4"/>
  <c r="AK3701" i="4"/>
  <c r="AK3702" i="4"/>
  <c r="AK3703" i="4"/>
  <c r="AK3704" i="4"/>
  <c r="AK3705" i="4"/>
  <c r="AK3706" i="4"/>
  <c r="AK3707" i="4"/>
  <c r="AK3708" i="4"/>
  <c r="AK3709" i="4"/>
  <c r="AK3710" i="4"/>
  <c r="AK3711" i="4"/>
  <c r="AK3712" i="4"/>
  <c r="AK3713" i="4"/>
  <c r="AK3714" i="4"/>
  <c r="AK3715" i="4"/>
  <c r="AK3716" i="4"/>
  <c r="AK3717" i="4"/>
  <c r="AK3718" i="4"/>
  <c r="AK3719" i="4"/>
  <c r="AK3720" i="4"/>
  <c r="AK3721" i="4"/>
  <c r="AK3722" i="4"/>
  <c r="AK3723" i="4"/>
  <c r="AK3724" i="4"/>
  <c r="AK3725" i="4"/>
  <c r="AK3726" i="4"/>
  <c r="AK3727" i="4"/>
  <c r="AK3728" i="4"/>
  <c r="AK3729" i="4"/>
  <c r="AK3730" i="4"/>
  <c r="AK3731" i="4"/>
  <c r="AK3732" i="4"/>
  <c r="AK3733" i="4"/>
  <c r="AK3734" i="4"/>
  <c r="AK3735" i="4"/>
  <c r="AK3736" i="4"/>
  <c r="AK3737" i="4"/>
  <c r="AK3738" i="4"/>
  <c r="AK3739" i="4"/>
  <c r="AK3740" i="4"/>
  <c r="AK3741" i="4"/>
  <c r="AK3742" i="4"/>
  <c r="AK3743" i="4"/>
  <c r="AK3744" i="4"/>
  <c r="AK3745" i="4"/>
  <c r="AK3746" i="4"/>
  <c r="AK3747" i="4"/>
  <c r="AK3748" i="4"/>
  <c r="AK3749" i="4"/>
  <c r="AK3750" i="4"/>
  <c r="AK3751" i="4"/>
  <c r="AK3752" i="4"/>
  <c r="AK3753" i="4"/>
  <c r="AK3754" i="4"/>
  <c r="AK3755" i="4"/>
  <c r="AK3756" i="4"/>
  <c r="AK3757" i="4"/>
  <c r="AK3758" i="4"/>
  <c r="AK3759" i="4"/>
  <c r="AK3760" i="4"/>
  <c r="AK3761" i="4"/>
  <c r="AK3762" i="4"/>
  <c r="AK3763" i="4"/>
  <c r="AK3764" i="4"/>
  <c r="AK3765" i="4"/>
  <c r="AK3766" i="4"/>
  <c r="AK3767" i="4"/>
  <c r="AK3768" i="4"/>
  <c r="AK3769" i="4"/>
  <c r="AK3770" i="4"/>
  <c r="AK3771" i="4"/>
  <c r="AK3772" i="4"/>
  <c r="AK3773" i="4"/>
  <c r="AK3774" i="4"/>
  <c r="AK3775" i="4"/>
  <c r="AK3776" i="4"/>
  <c r="AK3777" i="4"/>
  <c r="AK3778" i="4"/>
  <c r="AK3779" i="4"/>
  <c r="AK3780" i="4"/>
  <c r="AK3781" i="4"/>
  <c r="AK3782" i="4"/>
  <c r="AK3783" i="4"/>
  <c r="AK3784" i="4"/>
  <c r="AK3785" i="4"/>
  <c r="AK3786" i="4"/>
  <c r="AK3787" i="4"/>
  <c r="AK3788" i="4"/>
  <c r="AK3789" i="4"/>
  <c r="AK3790" i="4"/>
  <c r="AK3791" i="4"/>
  <c r="AK3792" i="4"/>
  <c r="AK3793" i="4"/>
  <c r="AK3794" i="4"/>
  <c r="AK3795" i="4"/>
  <c r="AK3796" i="4"/>
  <c r="AK3797" i="4"/>
  <c r="AK3798" i="4"/>
  <c r="AK3799" i="4"/>
  <c r="AK3800" i="4"/>
  <c r="AK3801" i="4"/>
  <c r="AK3802" i="4"/>
  <c r="AK3803" i="4"/>
  <c r="AK3804" i="4"/>
  <c r="AK3805" i="4"/>
  <c r="AK3806" i="4"/>
  <c r="AK3807" i="4"/>
  <c r="AK3808" i="4"/>
  <c r="AK3809" i="4"/>
  <c r="AK3810" i="4"/>
  <c r="AK3811" i="4"/>
  <c r="AK3812" i="4"/>
  <c r="AK3813" i="4"/>
  <c r="AK3814" i="4"/>
  <c r="AK3815" i="4"/>
  <c r="AK3816" i="4"/>
  <c r="AK3817" i="4"/>
  <c r="AK3818" i="4"/>
  <c r="AK3819" i="4"/>
  <c r="AK3820" i="4"/>
  <c r="AK3821" i="4"/>
  <c r="AK3822" i="4"/>
  <c r="AK3823" i="4"/>
  <c r="AK3824" i="4"/>
  <c r="AK3825" i="4"/>
  <c r="AK3826" i="4"/>
  <c r="AK3827" i="4"/>
  <c r="AK3828" i="4"/>
  <c r="AK3829" i="4"/>
  <c r="AK3830" i="4"/>
  <c r="AK3831" i="4"/>
  <c r="AK3832" i="4"/>
  <c r="AK3833" i="4"/>
  <c r="AK3834" i="4"/>
  <c r="AK3835" i="4"/>
  <c r="AK3836" i="4"/>
  <c r="AK3837" i="4"/>
  <c r="AK3838" i="4"/>
  <c r="AK3839" i="4"/>
  <c r="AK3840" i="4"/>
  <c r="AK3841" i="4"/>
  <c r="AK3842" i="4"/>
  <c r="AK3843" i="4"/>
  <c r="AK3844" i="4"/>
  <c r="AK3845" i="4"/>
  <c r="AK3846" i="4"/>
  <c r="AK3847" i="4"/>
  <c r="AK3848" i="4"/>
  <c r="AK3849" i="4"/>
  <c r="AK3850" i="4"/>
  <c r="AK3851" i="4"/>
  <c r="AK3852" i="4"/>
  <c r="AK3853" i="4"/>
  <c r="AK3854" i="4"/>
  <c r="AK3855" i="4"/>
  <c r="AK3856" i="4"/>
  <c r="AK3857" i="4"/>
  <c r="AK3858" i="4"/>
  <c r="AK3859" i="4"/>
  <c r="AK3860" i="4"/>
  <c r="AK3861" i="4"/>
  <c r="AK3862" i="4"/>
  <c r="AK3863" i="4"/>
  <c r="AK3864" i="4"/>
  <c r="AK3865" i="4"/>
  <c r="AK3866" i="4"/>
  <c r="AK3867" i="4"/>
  <c r="AK3868" i="4"/>
  <c r="AK3869" i="4"/>
  <c r="AK3870" i="4"/>
  <c r="AK3871" i="4"/>
  <c r="AK3872" i="4"/>
  <c r="AK3873" i="4"/>
  <c r="AK3874" i="4"/>
  <c r="AK3875" i="4"/>
  <c r="AK3876" i="4"/>
  <c r="AK3877" i="4"/>
  <c r="AK3878" i="4"/>
  <c r="AK3879" i="4"/>
  <c r="AK3880" i="4"/>
  <c r="AK3881" i="4"/>
  <c r="AK3882" i="4"/>
  <c r="AK3883" i="4"/>
  <c r="AK3884" i="4"/>
  <c r="AK3885" i="4"/>
  <c r="AK3886" i="4"/>
  <c r="AK3887" i="4"/>
  <c r="AK3888" i="4"/>
  <c r="AK3889" i="4"/>
  <c r="AK3890" i="4"/>
  <c r="AK3891" i="4"/>
  <c r="AK3892" i="4"/>
  <c r="AK3893" i="4"/>
  <c r="AK3894" i="4"/>
  <c r="AK3895" i="4"/>
  <c r="AK3896" i="4"/>
  <c r="AK3897" i="4"/>
  <c r="AK3898" i="4"/>
  <c r="AK3899" i="4"/>
  <c r="AK3900" i="4"/>
  <c r="AK3901" i="4"/>
  <c r="AK3902" i="4"/>
  <c r="AK3903" i="4"/>
  <c r="AK3904" i="4"/>
  <c r="AK3905" i="4"/>
  <c r="AK3906" i="4"/>
  <c r="AK3907" i="4"/>
  <c r="AK3908" i="4"/>
  <c r="AK3909" i="4"/>
  <c r="AK3910" i="4"/>
  <c r="AK3911" i="4"/>
  <c r="AK3912" i="4"/>
  <c r="AK3913" i="4"/>
  <c r="AK3914" i="4"/>
  <c r="AK3915" i="4"/>
  <c r="AK3916" i="4"/>
  <c r="AK3917" i="4"/>
  <c r="AK3918" i="4"/>
  <c r="AK3919" i="4"/>
  <c r="AK3920" i="4"/>
  <c r="AK3921" i="4"/>
  <c r="AK3922" i="4"/>
  <c r="AK3923" i="4"/>
  <c r="AK3924" i="4"/>
  <c r="AK3925" i="4"/>
  <c r="AK3926" i="4"/>
  <c r="AK3927" i="4"/>
  <c r="AK3928" i="4"/>
  <c r="AK3929" i="4"/>
  <c r="AK3930" i="4"/>
  <c r="AK3931" i="4"/>
  <c r="AK3932" i="4"/>
  <c r="AK3933" i="4"/>
  <c r="AK3934" i="4"/>
  <c r="AK3935" i="4"/>
  <c r="AK3936" i="4"/>
  <c r="AK3937" i="4"/>
  <c r="AK3938" i="4"/>
  <c r="AK3939" i="4"/>
  <c r="AK3940" i="4"/>
  <c r="AK3941" i="4"/>
  <c r="AK3942" i="4"/>
  <c r="AK3943" i="4"/>
  <c r="AK3944" i="4"/>
  <c r="AK3945" i="4"/>
  <c r="AK3946" i="4"/>
  <c r="AK3947" i="4"/>
  <c r="AK3948" i="4"/>
  <c r="AK3949" i="4"/>
  <c r="AK3950" i="4"/>
  <c r="AK3951" i="4"/>
  <c r="AK3952" i="4"/>
  <c r="AK3953" i="4"/>
  <c r="AK3954" i="4"/>
  <c r="AK3955" i="4"/>
  <c r="AK3956" i="4"/>
  <c r="AK3957" i="4"/>
  <c r="AK3958" i="4"/>
  <c r="AK3959" i="4"/>
  <c r="AK3960" i="4"/>
  <c r="AK3961" i="4"/>
  <c r="AK3962" i="4"/>
  <c r="AK3963" i="4"/>
  <c r="AK3964" i="4"/>
  <c r="AK3965" i="4"/>
  <c r="AK3966" i="4"/>
  <c r="AK3967" i="4"/>
  <c r="AK3968" i="4"/>
  <c r="AK3969" i="4"/>
  <c r="AK3970" i="4"/>
  <c r="AK3971" i="4"/>
  <c r="AK3972" i="4"/>
  <c r="AK3973" i="4"/>
  <c r="AK3974" i="4"/>
  <c r="AK3975" i="4"/>
  <c r="AK3976" i="4"/>
  <c r="AK3977" i="4"/>
  <c r="AK3978" i="4"/>
  <c r="AK3979" i="4"/>
  <c r="AK3980" i="4"/>
  <c r="AK3981" i="4"/>
  <c r="AK3982" i="4"/>
  <c r="AK3983" i="4"/>
  <c r="AK3984" i="4"/>
  <c r="AK3985" i="4"/>
  <c r="AK3986" i="4"/>
  <c r="AK3987" i="4"/>
  <c r="AK3988" i="4"/>
  <c r="AK3989" i="4"/>
  <c r="AK3990" i="4"/>
  <c r="AK3991" i="4"/>
  <c r="AK3992" i="4"/>
  <c r="AK3993" i="4"/>
  <c r="AK3994" i="4"/>
  <c r="AK3995" i="4"/>
  <c r="AK3996" i="4"/>
  <c r="AK3997" i="4"/>
  <c r="AK3998" i="4"/>
  <c r="AK3999" i="4"/>
  <c r="AK4000" i="4"/>
  <c r="AK4001" i="4"/>
  <c r="AK4002" i="4"/>
  <c r="AL2" i="4"/>
  <c r="R2" i="4"/>
  <c r="W2" i="4"/>
  <c r="AD2" i="4"/>
  <c r="G9" i="1" l="1"/>
  <c r="E5" i="2"/>
  <c r="K32" i="2"/>
  <c r="K233" i="2" s="1"/>
  <c r="K33" i="2"/>
  <c r="K234" i="2" s="1"/>
  <c r="K34" i="2"/>
  <c r="K235" i="2" s="1"/>
  <c r="K35" i="2"/>
  <c r="K236" i="2" s="1"/>
  <c r="K36" i="2"/>
  <c r="K237" i="2" s="1"/>
  <c r="K37" i="2"/>
  <c r="K238" i="2" s="1"/>
  <c r="K38" i="2"/>
  <c r="K239" i="2" s="1"/>
  <c r="K39" i="2"/>
  <c r="K240" i="2" s="1"/>
  <c r="K40" i="2"/>
  <c r="K241" i="2" s="1"/>
  <c r="K41" i="2"/>
  <c r="K242" i="2" s="1"/>
  <c r="K42" i="2"/>
  <c r="K243" i="2" s="1"/>
  <c r="K43" i="2"/>
  <c r="K244" i="2" s="1"/>
  <c r="K44" i="2"/>
  <c r="K245" i="2" s="1"/>
  <c r="K45" i="2"/>
  <c r="K246" i="2" s="1"/>
  <c r="K46" i="2"/>
  <c r="K247" i="2" s="1"/>
  <c r="K47" i="2"/>
  <c r="K248" i="2" s="1"/>
  <c r="K48" i="2"/>
  <c r="K249" i="2" s="1"/>
  <c r="K49" i="2"/>
  <c r="K250" i="2" s="1"/>
  <c r="K50" i="2"/>
  <c r="K251" i="2" s="1"/>
  <c r="K51" i="2"/>
  <c r="K252" i="2" s="1"/>
  <c r="K52" i="2"/>
  <c r="K253" i="2" s="1"/>
  <c r="K53" i="2"/>
  <c r="K254" i="2" s="1"/>
  <c r="K54" i="2"/>
  <c r="K255" i="2" s="1"/>
  <c r="K55" i="2"/>
  <c r="K256" i="2" s="1"/>
  <c r="K56" i="2"/>
  <c r="K257" i="2" s="1"/>
  <c r="K57" i="2"/>
  <c r="K258" i="2" s="1"/>
  <c r="K58" i="2"/>
  <c r="K259" i="2" s="1"/>
  <c r="K59" i="2"/>
  <c r="K260" i="2" s="1"/>
  <c r="K60" i="2"/>
  <c r="K261" i="2" s="1"/>
  <c r="K61" i="2"/>
  <c r="K262" i="2" s="1"/>
  <c r="K62" i="2"/>
  <c r="K263" i="2" s="1"/>
  <c r="K63" i="2"/>
  <c r="K264" i="2" s="1"/>
  <c r="K64" i="2"/>
  <c r="K265" i="2" s="1"/>
  <c r="K65" i="2"/>
  <c r="K266" i="2" s="1"/>
  <c r="K66" i="2"/>
  <c r="K267" i="2" s="1"/>
  <c r="K67" i="2"/>
  <c r="K268" i="2" s="1"/>
  <c r="K68" i="2"/>
  <c r="K269" i="2" s="1"/>
  <c r="K69" i="2"/>
  <c r="K270" i="2" s="1"/>
  <c r="K70" i="2"/>
  <c r="K271" i="2" s="1"/>
  <c r="K71" i="2"/>
  <c r="K272" i="2" s="1"/>
  <c r="K72" i="2"/>
  <c r="K273" i="2" s="1"/>
  <c r="K73" i="2"/>
  <c r="K274" i="2" s="1"/>
  <c r="K74" i="2"/>
  <c r="K275" i="2" s="1"/>
  <c r="K75" i="2"/>
  <c r="K276" i="2" s="1"/>
  <c r="K76" i="2"/>
  <c r="K277" i="2" s="1"/>
  <c r="K77" i="2"/>
  <c r="K278" i="2" s="1"/>
  <c r="K78" i="2"/>
  <c r="K279" i="2" s="1"/>
  <c r="K79" i="2"/>
  <c r="K280" i="2" s="1"/>
  <c r="K80" i="2"/>
  <c r="K281" i="2" s="1"/>
  <c r="K81" i="2"/>
  <c r="K282" i="2" s="1"/>
  <c r="K82" i="2"/>
  <c r="K283" i="2" s="1"/>
  <c r="K83" i="2"/>
  <c r="K284" i="2" s="1"/>
  <c r="K84" i="2"/>
  <c r="K285" i="2" s="1"/>
  <c r="K85" i="2"/>
  <c r="K286" i="2" s="1"/>
  <c r="K86" i="2"/>
  <c r="K287" i="2" s="1"/>
  <c r="K87" i="2"/>
  <c r="K288" i="2" s="1"/>
  <c r="K88" i="2"/>
  <c r="K289" i="2" s="1"/>
  <c r="K89" i="2"/>
  <c r="K290" i="2" s="1"/>
  <c r="K90" i="2"/>
  <c r="K291" i="2" s="1"/>
  <c r="K91" i="2"/>
  <c r="K292" i="2" s="1"/>
  <c r="K92" i="2"/>
  <c r="K293" i="2" s="1"/>
  <c r="K93" i="2"/>
  <c r="K294" i="2" s="1"/>
  <c r="K94" i="2"/>
  <c r="K295" i="2" s="1"/>
  <c r="K95" i="2"/>
  <c r="K296" i="2" s="1"/>
  <c r="K96" i="2"/>
  <c r="K297" i="2" s="1"/>
  <c r="K97" i="2"/>
  <c r="K298" i="2" s="1"/>
  <c r="K98" i="2"/>
  <c r="K299" i="2" s="1"/>
  <c r="K99" i="2"/>
  <c r="K300" i="2" s="1"/>
  <c r="K100" i="2"/>
  <c r="K301" i="2" s="1"/>
  <c r="K101" i="2"/>
  <c r="K302" i="2" s="1"/>
  <c r="K102" i="2"/>
  <c r="K303" i="2" s="1"/>
  <c r="K103" i="2"/>
  <c r="K304" i="2" s="1"/>
  <c r="K104" i="2"/>
  <c r="K305" i="2" s="1"/>
  <c r="K105" i="2"/>
  <c r="K306" i="2" s="1"/>
  <c r="K106" i="2"/>
  <c r="K307" i="2" s="1"/>
  <c r="K107" i="2"/>
  <c r="K308" i="2" s="1"/>
  <c r="K108" i="2"/>
  <c r="K309" i="2" s="1"/>
  <c r="K109" i="2"/>
  <c r="K310" i="2" s="1"/>
  <c r="K110" i="2"/>
  <c r="K311" i="2" s="1"/>
  <c r="K111" i="2"/>
  <c r="K312" i="2" s="1"/>
  <c r="K112" i="2"/>
  <c r="K313" i="2" s="1"/>
  <c r="K113" i="2"/>
  <c r="K314" i="2" s="1"/>
  <c r="K114" i="2"/>
  <c r="K315" i="2" s="1"/>
  <c r="K115" i="2"/>
  <c r="K316" i="2" s="1"/>
  <c r="K116" i="2"/>
  <c r="K317" i="2" s="1"/>
  <c r="K117" i="2"/>
  <c r="K318" i="2" s="1"/>
  <c r="K118" i="2"/>
  <c r="K319" i="2" s="1"/>
  <c r="K119" i="2"/>
  <c r="K320" i="2" s="1"/>
  <c r="K120" i="2"/>
  <c r="K321" i="2" s="1"/>
  <c r="K121" i="2"/>
  <c r="K322" i="2" s="1"/>
  <c r="K122" i="2"/>
  <c r="K323" i="2" s="1"/>
  <c r="K123" i="2"/>
  <c r="K324" i="2" s="1"/>
  <c r="K124" i="2"/>
  <c r="K325" i="2" s="1"/>
  <c r="K125" i="2"/>
  <c r="K326" i="2" s="1"/>
  <c r="K126" i="2"/>
  <c r="K327" i="2" s="1"/>
  <c r="K127" i="2"/>
  <c r="K328" i="2" s="1"/>
  <c r="K128" i="2"/>
  <c r="K329" i="2" s="1"/>
  <c r="K129" i="2"/>
  <c r="K330" i="2" s="1"/>
  <c r="K130" i="2"/>
  <c r="K331" i="2" s="1"/>
  <c r="K131" i="2"/>
  <c r="K332" i="2" s="1"/>
  <c r="K132" i="2"/>
  <c r="K333" i="2" s="1"/>
  <c r="K133" i="2"/>
  <c r="K334" i="2" s="1"/>
  <c r="K134" i="2"/>
  <c r="K335" i="2" s="1"/>
  <c r="K135" i="2"/>
  <c r="K336" i="2" s="1"/>
  <c r="K136" i="2"/>
  <c r="K337" i="2" s="1"/>
  <c r="K137" i="2"/>
  <c r="K338" i="2" s="1"/>
  <c r="K138" i="2"/>
  <c r="K339" i="2" s="1"/>
  <c r="K139" i="2"/>
  <c r="K340" i="2" s="1"/>
  <c r="K140" i="2"/>
  <c r="K341" i="2" s="1"/>
  <c r="K141" i="2"/>
  <c r="K342" i="2" s="1"/>
  <c r="K142" i="2"/>
  <c r="K343" i="2" s="1"/>
  <c r="K143" i="2"/>
  <c r="K344" i="2" s="1"/>
  <c r="K144" i="2"/>
  <c r="K345" i="2" s="1"/>
  <c r="K145" i="2"/>
  <c r="K346" i="2" s="1"/>
  <c r="K146" i="2"/>
  <c r="K347" i="2" s="1"/>
  <c r="K147" i="2"/>
  <c r="K348" i="2" s="1"/>
  <c r="K148" i="2"/>
  <c r="K349" i="2" s="1"/>
  <c r="K149" i="2"/>
  <c r="K350" i="2" s="1"/>
  <c r="K150" i="2"/>
  <c r="K351" i="2" s="1"/>
  <c r="K151" i="2"/>
  <c r="K352" i="2" s="1"/>
  <c r="K152" i="2"/>
  <c r="K353" i="2" s="1"/>
  <c r="K153" i="2"/>
  <c r="K354" i="2" s="1"/>
  <c r="K154" i="2"/>
  <c r="K355" i="2" s="1"/>
  <c r="K155" i="2"/>
  <c r="K356" i="2" s="1"/>
  <c r="K156" i="2"/>
  <c r="K357" i="2" s="1"/>
  <c r="K157" i="2"/>
  <c r="K358" i="2" s="1"/>
  <c r="K158" i="2"/>
  <c r="K359" i="2" s="1"/>
  <c r="K159" i="2"/>
  <c r="K360" i="2" s="1"/>
  <c r="K160" i="2"/>
  <c r="K361" i="2" s="1"/>
  <c r="K161" i="2"/>
  <c r="K362" i="2" s="1"/>
  <c r="K162" i="2"/>
  <c r="K363" i="2" s="1"/>
  <c r="K163" i="2"/>
  <c r="K364" i="2" s="1"/>
  <c r="K164" i="2"/>
  <c r="K365" i="2" s="1"/>
  <c r="K165" i="2"/>
  <c r="K366" i="2" s="1"/>
  <c r="K166" i="2"/>
  <c r="K367" i="2" s="1"/>
  <c r="K167" i="2"/>
  <c r="K368" i="2" s="1"/>
  <c r="K168" i="2"/>
  <c r="K369" i="2" s="1"/>
  <c r="K169" i="2"/>
  <c r="K370" i="2" s="1"/>
  <c r="K170" i="2"/>
  <c r="K371" i="2" s="1"/>
  <c r="K171" i="2"/>
  <c r="K372" i="2" s="1"/>
  <c r="K172" i="2"/>
  <c r="K373" i="2" s="1"/>
  <c r="K173" i="2"/>
  <c r="K374" i="2" s="1"/>
  <c r="K174" i="2"/>
  <c r="K375" i="2" s="1"/>
  <c r="K175" i="2"/>
  <c r="K376" i="2" s="1"/>
  <c r="K176" i="2"/>
  <c r="K377" i="2" s="1"/>
  <c r="K177" i="2"/>
  <c r="K378" i="2" s="1"/>
  <c r="K178" i="2"/>
  <c r="K379" i="2" s="1"/>
  <c r="K179" i="2"/>
  <c r="K380" i="2" s="1"/>
  <c r="K180" i="2"/>
  <c r="K381" i="2" s="1"/>
  <c r="K181" i="2"/>
  <c r="K382" i="2" s="1"/>
  <c r="K182" i="2"/>
  <c r="K383" i="2" s="1"/>
  <c r="K183" i="2"/>
  <c r="K384" i="2" s="1"/>
  <c r="K184" i="2"/>
  <c r="K385" i="2" s="1"/>
  <c r="K185" i="2"/>
  <c r="K386" i="2" s="1"/>
  <c r="K186" i="2"/>
  <c r="K387" i="2" s="1"/>
  <c r="K187" i="2"/>
  <c r="K388" i="2" s="1"/>
  <c r="K188" i="2"/>
  <c r="K389" i="2" s="1"/>
  <c r="K189" i="2"/>
  <c r="K390" i="2" s="1"/>
  <c r="K190" i="2"/>
  <c r="K391" i="2" s="1"/>
  <c r="K191" i="2"/>
  <c r="K392" i="2" s="1"/>
  <c r="K192" i="2"/>
  <c r="K393" i="2" s="1"/>
  <c r="K193" i="2"/>
  <c r="K394" i="2" s="1"/>
  <c r="K194" i="2"/>
  <c r="K395" i="2" s="1"/>
  <c r="K195" i="2"/>
  <c r="K396" i="2" s="1"/>
  <c r="K196" i="2"/>
  <c r="K397" i="2" s="1"/>
  <c r="K197" i="2"/>
  <c r="K398" i="2" s="1"/>
  <c r="K198" i="2"/>
  <c r="K399" i="2" s="1"/>
  <c r="K199" i="2"/>
  <c r="K400" i="2" s="1"/>
  <c r="K200" i="2"/>
  <c r="K401" i="2" s="1"/>
  <c r="K201" i="2"/>
  <c r="K402" i="2" s="1"/>
  <c r="K202" i="2"/>
  <c r="K403" i="2" s="1"/>
  <c r="K203" i="2"/>
  <c r="K404" i="2" s="1"/>
  <c r="K204" i="2"/>
  <c r="K405" i="2" s="1"/>
  <c r="K205" i="2"/>
  <c r="K406" i="2" s="1"/>
  <c r="K206" i="2"/>
  <c r="K407" i="2" s="1"/>
  <c r="K207" i="2"/>
  <c r="K408" i="2" s="1"/>
  <c r="K208" i="2"/>
  <c r="K409" i="2" s="1"/>
  <c r="K209" i="2"/>
  <c r="K410" i="2" s="1"/>
  <c r="K210" i="2"/>
  <c r="K411" i="2" s="1"/>
  <c r="K211" i="2"/>
  <c r="K412" i="2" s="1"/>
  <c r="K212" i="2"/>
  <c r="K413" i="2" s="1"/>
  <c r="C11" i="2"/>
  <c r="A14" i="2" l="1"/>
  <c r="C14" i="2"/>
  <c r="D14" i="2"/>
  <c r="E14" i="2"/>
  <c r="F14" i="2"/>
  <c r="G14" i="2"/>
  <c r="L14" i="2" s="1"/>
  <c r="H14" i="2"/>
  <c r="I14" i="2"/>
  <c r="J14" i="2"/>
  <c r="M14" i="2"/>
  <c r="O14" i="2"/>
  <c r="A15" i="2"/>
  <c r="C15" i="2"/>
  <c r="D15" i="2"/>
  <c r="D216" i="2" s="1"/>
  <c r="E15" i="2"/>
  <c r="E216" i="2" s="1"/>
  <c r="F15" i="2"/>
  <c r="F216" i="2" s="1"/>
  <c r="G15" i="2"/>
  <c r="L15" i="2" s="1"/>
  <c r="H15" i="2"/>
  <c r="I15" i="2"/>
  <c r="J15" i="2"/>
  <c r="J216" i="2" s="1"/>
  <c r="M15" i="2"/>
  <c r="M216" i="2" s="1"/>
  <c r="O15" i="2"/>
  <c r="A16" i="2"/>
  <c r="C16" i="2"/>
  <c r="D16" i="2"/>
  <c r="D217" i="2" s="1"/>
  <c r="E16" i="2"/>
  <c r="F16" i="2"/>
  <c r="F217" i="2" s="1"/>
  <c r="G16" i="2"/>
  <c r="G217" i="2" s="1"/>
  <c r="H16" i="2"/>
  <c r="I16" i="2"/>
  <c r="J16" i="2"/>
  <c r="J217" i="2" s="1"/>
  <c r="M16" i="2"/>
  <c r="M217" i="2" s="1"/>
  <c r="O16" i="2"/>
  <c r="A17" i="2"/>
  <c r="C17" i="2"/>
  <c r="D17" i="2"/>
  <c r="D218" i="2" s="1"/>
  <c r="E17" i="2"/>
  <c r="E218" i="2" s="1"/>
  <c r="F17" i="2"/>
  <c r="F218" i="2" s="1"/>
  <c r="G17" i="2"/>
  <c r="L17" i="2" s="1"/>
  <c r="H17" i="2"/>
  <c r="I17" i="2"/>
  <c r="J17" i="2"/>
  <c r="J218" i="2" s="1"/>
  <c r="M17" i="2"/>
  <c r="M218" i="2" s="1"/>
  <c r="O17" i="2"/>
  <c r="A18" i="2"/>
  <c r="C18" i="2"/>
  <c r="D18" i="2"/>
  <c r="D219" i="2" s="1"/>
  <c r="E18" i="2"/>
  <c r="E219" i="2" s="1"/>
  <c r="F18" i="2"/>
  <c r="F219" i="2" s="1"/>
  <c r="G18" i="2"/>
  <c r="G219" i="2" s="1"/>
  <c r="H18" i="2"/>
  <c r="I18" i="2"/>
  <c r="J18" i="2"/>
  <c r="J219" i="2" s="1"/>
  <c r="M18" i="2"/>
  <c r="M219" i="2" s="1"/>
  <c r="O18" i="2"/>
  <c r="A19" i="2"/>
  <c r="C19" i="2"/>
  <c r="D19" i="2"/>
  <c r="D220" i="2" s="1"/>
  <c r="E19" i="2"/>
  <c r="E220" i="2" s="1"/>
  <c r="F19" i="2"/>
  <c r="F220" i="2" s="1"/>
  <c r="G19" i="2"/>
  <c r="G220" i="2" s="1"/>
  <c r="H19" i="2"/>
  <c r="I19" i="2"/>
  <c r="J19" i="2"/>
  <c r="J220" i="2" s="1"/>
  <c r="M19" i="2"/>
  <c r="M220" i="2" s="1"/>
  <c r="O19" i="2"/>
  <c r="A20" i="2"/>
  <c r="C20" i="2"/>
  <c r="D20" i="2"/>
  <c r="D221" i="2" s="1"/>
  <c r="E20" i="2"/>
  <c r="E221" i="2" s="1"/>
  <c r="F20" i="2"/>
  <c r="F221" i="2" s="1"/>
  <c r="G20" i="2"/>
  <c r="G221" i="2" s="1"/>
  <c r="H20" i="2"/>
  <c r="I20" i="2"/>
  <c r="J20" i="2"/>
  <c r="L20" i="2"/>
  <c r="M20" i="2"/>
  <c r="M221" i="2" s="1"/>
  <c r="O20" i="2"/>
  <c r="A21" i="2"/>
  <c r="C21" i="2"/>
  <c r="D21" i="2"/>
  <c r="D222" i="2" s="1"/>
  <c r="E21" i="2"/>
  <c r="E222" i="2" s="1"/>
  <c r="F21" i="2"/>
  <c r="F222" i="2" s="1"/>
  <c r="G21" i="2"/>
  <c r="G222" i="2" s="1"/>
  <c r="H21" i="2"/>
  <c r="I21" i="2"/>
  <c r="J21" i="2"/>
  <c r="J222" i="2" s="1"/>
  <c r="L21" i="2"/>
  <c r="M21" i="2"/>
  <c r="M222" i="2" s="1"/>
  <c r="O21" i="2"/>
  <c r="A22" i="2"/>
  <c r="C22" i="2"/>
  <c r="D22" i="2"/>
  <c r="D223" i="2" s="1"/>
  <c r="E22" i="2"/>
  <c r="E223" i="2" s="1"/>
  <c r="F22" i="2"/>
  <c r="F223" i="2" s="1"/>
  <c r="G22" i="2"/>
  <c r="G223" i="2" s="1"/>
  <c r="H22" i="2"/>
  <c r="I22" i="2"/>
  <c r="J22" i="2"/>
  <c r="L22" i="2"/>
  <c r="M22" i="2"/>
  <c r="O22" i="2"/>
  <c r="A23" i="2"/>
  <c r="C23" i="2"/>
  <c r="D23" i="2"/>
  <c r="D224" i="2" s="1"/>
  <c r="E23" i="2"/>
  <c r="E224" i="2" s="1"/>
  <c r="F23" i="2"/>
  <c r="F224" i="2" s="1"/>
  <c r="G23" i="2"/>
  <c r="G224" i="2" s="1"/>
  <c r="H23" i="2"/>
  <c r="I23" i="2"/>
  <c r="J23" i="2"/>
  <c r="J224" i="2" s="1"/>
  <c r="L23" i="2"/>
  <c r="M23" i="2"/>
  <c r="M224" i="2" s="1"/>
  <c r="O23" i="2"/>
  <c r="A24" i="2"/>
  <c r="C24" i="2"/>
  <c r="D24" i="2"/>
  <c r="D225" i="2" s="1"/>
  <c r="E24" i="2"/>
  <c r="E225" i="2" s="1"/>
  <c r="F24" i="2"/>
  <c r="F225" i="2" s="1"/>
  <c r="G24" i="2"/>
  <c r="G225" i="2" s="1"/>
  <c r="H24" i="2"/>
  <c r="I24" i="2"/>
  <c r="J24" i="2"/>
  <c r="J225" i="2" s="1"/>
  <c r="L24" i="2"/>
  <c r="M24" i="2"/>
  <c r="O24" i="2"/>
  <c r="A25" i="2"/>
  <c r="C25" i="2"/>
  <c r="D25" i="2"/>
  <c r="D226" i="2" s="1"/>
  <c r="E25" i="2"/>
  <c r="E226" i="2" s="1"/>
  <c r="F25" i="2"/>
  <c r="F226" i="2" s="1"/>
  <c r="G25" i="2"/>
  <c r="G226" i="2" s="1"/>
  <c r="H25" i="2"/>
  <c r="I25" i="2"/>
  <c r="J25" i="2"/>
  <c r="J226" i="2" s="1"/>
  <c r="L25" i="2"/>
  <c r="M25" i="2"/>
  <c r="M226" i="2" s="1"/>
  <c r="O25" i="2"/>
  <c r="A26" i="2"/>
  <c r="C26" i="2"/>
  <c r="D26" i="2"/>
  <c r="D227" i="2" s="1"/>
  <c r="E26" i="2"/>
  <c r="E227" i="2" s="1"/>
  <c r="F26" i="2"/>
  <c r="F227" i="2" s="1"/>
  <c r="G26" i="2"/>
  <c r="G227" i="2" s="1"/>
  <c r="H26" i="2"/>
  <c r="I26" i="2"/>
  <c r="J26" i="2"/>
  <c r="J227" i="2" s="1"/>
  <c r="L26" i="2"/>
  <c r="M26" i="2"/>
  <c r="M227" i="2" s="1"/>
  <c r="O26" i="2"/>
  <c r="A27" i="2"/>
  <c r="C27" i="2"/>
  <c r="D27" i="2"/>
  <c r="D228" i="2" s="1"/>
  <c r="E27" i="2"/>
  <c r="E228" i="2" s="1"/>
  <c r="F27" i="2"/>
  <c r="F228" i="2" s="1"/>
  <c r="G27" i="2"/>
  <c r="G228" i="2" s="1"/>
  <c r="H27" i="2"/>
  <c r="I27" i="2"/>
  <c r="J27" i="2"/>
  <c r="J228" i="2" s="1"/>
  <c r="L27" i="2"/>
  <c r="M27" i="2"/>
  <c r="M228" i="2" s="1"/>
  <c r="O27" i="2"/>
  <c r="A28" i="2"/>
  <c r="C28" i="2"/>
  <c r="D28" i="2"/>
  <c r="D229" i="2" s="1"/>
  <c r="E28" i="2"/>
  <c r="E229" i="2" s="1"/>
  <c r="F28" i="2"/>
  <c r="F229" i="2" s="1"/>
  <c r="G28" i="2"/>
  <c r="G229" i="2" s="1"/>
  <c r="H28" i="2"/>
  <c r="I28" i="2"/>
  <c r="J28" i="2"/>
  <c r="J229" i="2" s="1"/>
  <c r="L28" i="2"/>
  <c r="M28" i="2"/>
  <c r="M229" i="2" s="1"/>
  <c r="O28" i="2"/>
  <c r="A29" i="2"/>
  <c r="C29" i="2"/>
  <c r="D29" i="2"/>
  <c r="D230" i="2" s="1"/>
  <c r="E29" i="2"/>
  <c r="E230" i="2" s="1"/>
  <c r="F29" i="2"/>
  <c r="F230" i="2" s="1"/>
  <c r="G29" i="2"/>
  <c r="G230" i="2" s="1"/>
  <c r="H29" i="2"/>
  <c r="I29" i="2"/>
  <c r="J29" i="2"/>
  <c r="J230" i="2" s="1"/>
  <c r="L29" i="2"/>
  <c r="M29" i="2"/>
  <c r="O29" i="2"/>
  <c r="A30" i="2"/>
  <c r="C30" i="2"/>
  <c r="D30" i="2"/>
  <c r="D231" i="2" s="1"/>
  <c r="E30" i="2"/>
  <c r="E231" i="2" s="1"/>
  <c r="F30" i="2"/>
  <c r="F231" i="2" s="1"/>
  <c r="G30" i="2"/>
  <c r="G231" i="2" s="1"/>
  <c r="H30" i="2"/>
  <c r="I30" i="2"/>
  <c r="J30" i="2"/>
  <c r="J231" i="2" s="1"/>
  <c r="L30" i="2"/>
  <c r="M30" i="2"/>
  <c r="O30" i="2"/>
  <c r="A31" i="2"/>
  <c r="C31" i="2"/>
  <c r="D31" i="2"/>
  <c r="D232" i="2" s="1"/>
  <c r="E31" i="2"/>
  <c r="E232" i="2" s="1"/>
  <c r="F31" i="2"/>
  <c r="F232" i="2" s="1"/>
  <c r="G31" i="2"/>
  <c r="G232" i="2" s="1"/>
  <c r="H31" i="2"/>
  <c r="I31" i="2"/>
  <c r="J31" i="2"/>
  <c r="J232" i="2" s="1"/>
  <c r="L31" i="2"/>
  <c r="M31" i="2"/>
  <c r="O31" i="2"/>
  <c r="A32" i="2"/>
  <c r="C32" i="2"/>
  <c r="C233" i="2" s="1"/>
  <c r="D32" i="2"/>
  <c r="D233" i="2" s="1"/>
  <c r="E32" i="2"/>
  <c r="E233" i="2" s="1"/>
  <c r="F32" i="2"/>
  <c r="F233" i="2" s="1"/>
  <c r="G32" i="2"/>
  <c r="G233" i="2" s="1"/>
  <c r="H32" i="2"/>
  <c r="I32" i="2"/>
  <c r="J32" i="2"/>
  <c r="L32" i="2"/>
  <c r="M32" i="2"/>
  <c r="O32" i="2"/>
  <c r="A33" i="2"/>
  <c r="C33" i="2"/>
  <c r="C234" i="2" s="1"/>
  <c r="D33" i="2"/>
  <c r="D234" i="2" s="1"/>
  <c r="E33" i="2"/>
  <c r="F33" i="2"/>
  <c r="F234" i="2" s="1"/>
  <c r="G33" i="2"/>
  <c r="G234" i="2" s="1"/>
  <c r="H33" i="2"/>
  <c r="I33" i="2"/>
  <c r="J33" i="2"/>
  <c r="L33" i="2"/>
  <c r="M33" i="2"/>
  <c r="M234" i="2" s="1"/>
  <c r="O33" i="2"/>
  <c r="A34" i="2"/>
  <c r="C34" i="2"/>
  <c r="C235" i="2" s="1"/>
  <c r="D34" i="2"/>
  <c r="D235" i="2" s="1"/>
  <c r="E34" i="2"/>
  <c r="E235" i="2" s="1"/>
  <c r="F34" i="2"/>
  <c r="F235" i="2" s="1"/>
  <c r="G34" i="2"/>
  <c r="G235" i="2" s="1"/>
  <c r="H34" i="2"/>
  <c r="I34" i="2"/>
  <c r="J34" i="2"/>
  <c r="J235" i="2" s="1"/>
  <c r="L34" i="2"/>
  <c r="M34" i="2"/>
  <c r="M235" i="2" s="1"/>
  <c r="O34" i="2"/>
  <c r="A35" i="2"/>
  <c r="B35" i="2"/>
  <c r="C35" i="2"/>
  <c r="C236" i="2" s="1"/>
  <c r="D35" i="2"/>
  <c r="D236" i="2" s="1"/>
  <c r="E35" i="2"/>
  <c r="E236" i="2" s="1"/>
  <c r="F35" i="2"/>
  <c r="F236" i="2" s="1"/>
  <c r="G35" i="2"/>
  <c r="G236" i="2" s="1"/>
  <c r="H35" i="2"/>
  <c r="I35" i="2"/>
  <c r="J35" i="2"/>
  <c r="J236" i="2" s="1"/>
  <c r="L35" i="2"/>
  <c r="M35" i="2"/>
  <c r="M236" i="2" s="1"/>
  <c r="O35" i="2"/>
  <c r="A36" i="2"/>
  <c r="C36" i="2"/>
  <c r="C237" i="2" s="1"/>
  <c r="D36" i="2"/>
  <c r="D237" i="2" s="1"/>
  <c r="E36" i="2"/>
  <c r="E237" i="2" s="1"/>
  <c r="F36" i="2"/>
  <c r="F237" i="2" s="1"/>
  <c r="G36" i="2"/>
  <c r="G237" i="2" s="1"/>
  <c r="H36" i="2"/>
  <c r="I36" i="2"/>
  <c r="J36" i="2"/>
  <c r="J237" i="2" s="1"/>
  <c r="L36" i="2"/>
  <c r="M36" i="2"/>
  <c r="M237" i="2" s="1"/>
  <c r="O36" i="2"/>
  <c r="A37" i="2"/>
  <c r="C37" i="2"/>
  <c r="C238" i="2" s="1"/>
  <c r="D37" i="2"/>
  <c r="D238" i="2" s="1"/>
  <c r="E37" i="2"/>
  <c r="E238" i="2" s="1"/>
  <c r="F37" i="2"/>
  <c r="F238" i="2" s="1"/>
  <c r="G37" i="2"/>
  <c r="G238" i="2" s="1"/>
  <c r="H37" i="2"/>
  <c r="I37" i="2"/>
  <c r="J37" i="2"/>
  <c r="J238" i="2" s="1"/>
  <c r="L37" i="2"/>
  <c r="M37" i="2"/>
  <c r="M238" i="2" s="1"/>
  <c r="O37" i="2"/>
  <c r="A38" i="2"/>
  <c r="C38" i="2"/>
  <c r="C239" i="2" s="1"/>
  <c r="D38" i="2"/>
  <c r="D239" i="2" s="1"/>
  <c r="E38" i="2"/>
  <c r="F38" i="2"/>
  <c r="G38" i="2"/>
  <c r="G239" i="2" s="1"/>
  <c r="H38" i="2"/>
  <c r="I38" i="2"/>
  <c r="J38" i="2"/>
  <c r="J239" i="2" s="1"/>
  <c r="L38" i="2"/>
  <c r="M38" i="2"/>
  <c r="O38" i="2"/>
  <c r="A39" i="2"/>
  <c r="C39" i="2"/>
  <c r="C240" i="2" s="1"/>
  <c r="D39" i="2"/>
  <c r="D240" i="2" s="1"/>
  <c r="E39" i="2"/>
  <c r="E240" i="2" s="1"/>
  <c r="F39" i="2"/>
  <c r="F240" i="2" s="1"/>
  <c r="G39" i="2"/>
  <c r="G240" i="2" s="1"/>
  <c r="H39" i="2"/>
  <c r="I39" i="2"/>
  <c r="J39" i="2"/>
  <c r="J240" i="2" s="1"/>
  <c r="L39" i="2"/>
  <c r="M39" i="2"/>
  <c r="O39" i="2"/>
  <c r="A40" i="2"/>
  <c r="C40" i="2"/>
  <c r="C241" i="2" s="1"/>
  <c r="D40" i="2"/>
  <c r="D241" i="2" s="1"/>
  <c r="E40" i="2"/>
  <c r="E241" i="2" s="1"/>
  <c r="F40" i="2"/>
  <c r="F241" i="2" s="1"/>
  <c r="G40" i="2"/>
  <c r="G241" i="2" s="1"/>
  <c r="H40" i="2"/>
  <c r="I40" i="2"/>
  <c r="J40" i="2"/>
  <c r="L40" i="2"/>
  <c r="M40" i="2"/>
  <c r="O40" i="2"/>
  <c r="A41" i="2"/>
  <c r="C41" i="2"/>
  <c r="C242" i="2" s="1"/>
  <c r="D41" i="2"/>
  <c r="D242" i="2" s="1"/>
  <c r="E41" i="2"/>
  <c r="E242" i="2" s="1"/>
  <c r="F41" i="2"/>
  <c r="F242" i="2" s="1"/>
  <c r="G41" i="2"/>
  <c r="G242" i="2" s="1"/>
  <c r="H41" i="2"/>
  <c r="I41" i="2"/>
  <c r="J41" i="2"/>
  <c r="L41" i="2"/>
  <c r="M41" i="2"/>
  <c r="M242" i="2" s="1"/>
  <c r="O41" i="2"/>
  <c r="A42" i="2"/>
  <c r="C42" i="2"/>
  <c r="C243" i="2" s="1"/>
  <c r="D42" i="2"/>
  <c r="D243" i="2" s="1"/>
  <c r="E42" i="2"/>
  <c r="E243" i="2" s="1"/>
  <c r="F42" i="2"/>
  <c r="F243" i="2" s="1"/>
  <c r="G42" i="2"/>
  <c r="G243" i="2" s="1"/>
  <c r="H42" i="2"/>
  <c r="I42" i="2"/>
  <c r="J42" i="2"/>
  <c r="L42" i="2"/>
  <c r="M42" i="2"/>
  <c r="M243" i="2" s="1"/>
  <c r="O42" i="2"/>
  <c r="A43" i="2"/>
  <c r="C43" i="2"/>
  <c r="C244" i="2" s="1"/>
  <c r="D43" i="2"/>
  <c r="D244" i="2" s="1"/>
  <c r="E43" i="2"/>
  <c r="E244" i="2" s="1"/>
  <c r="F43" i="2"/>
  <c r="F244" i="2" s="1"/>
  <c r="G43" i="2"/>
  <c r="G244" i="2" s="1"/>
  <c r="H43" i="2"/>
  <c r="I43" i="2"/>
  <c r="J43" i="2"/>
  <c r="J244" i="2" s="1"/>
  <c r="L43" i="2"/>
  <c r="M43" i="2"/>
  <c r="M244" i="2" s="1"/>
  <c r="O43" i="2"/>
  <c r="A44" i="2"/>
  <c r="C44" i="2"/>
  <c r="C245" i="2" s="1"/>
  <c r="D44" i="2"/>
  <c r="D245" i="2" s="1"/>
  <c r="E44" i="2"/>
  <c r="E245" i="2" s="1"/>
  <c r="F44" i="2"/>
  <c r="F245" i="2" s="1"/>
  <c r="G44" i="2"/>
  <c r="G245" i="2" s="1"/>
  <c r="H44" i="2"/>
  <c r="I44" i="2"/>
  <c r="J44" i="2"/>
  <c r="J245" i="2" s="1"/>
  <c r="L44" i="2"/>
  <c r="M44" i="2"/>
  <c r="M245" i="2" s="1"/>
  <c r="O44" i="2"/>
  <c r="A45" i="2"/>
  <c r="C45" i="2"/>
  <c r="C246" i="2" s="1"/>
  <c r="D45" i="2"/>
  <c r="D246" i="2" s="1"/>
  <c r="E45" i="2"/>
  <c r="E246" i="2" s="1"/>
  <c r="F45" i="2"/>
  <c r="F246" i="2" s="1"/>
  <c r="G45" i="2"/>
  <c r="G246" i="2" s="1"/>
  <c r="H45" i="2"/>
  <c r="I45" i="2"/>
  <c r="J45" i="2"/>
  <c r="L45" i="2"/>
  <c r="M45" i="2"/>
  <c r="O45" i="2"/>
  <c r="A46" i="2"/>
  <c r="C46" i="2"/>
  <c r="C247" i="2" s="1"/>
  <c r="D46" i="2"/>
  <c r="D247" i="2" s="1"/>
  <c r="E46" i="2"/>
  <c r="E247" i="2" s="1"/>
  <c r="F46" i="2"/>
  <c r="G46" i="2"/>
  <c r="G247" i="2" s="1"/>
  <c r="H46" i="2"/>
  <c r="I46" i="2"/>
  <c r="J46" i="2"/>
  <c r="J247" i="2" s="1"/>
  <c r="L46" i="2"/>
  <c r="M46" i="2"/>
  <c r="O46" i="2"/>
  <c r="A47" i="2"/>
  <c r="C47" i="2"/>
  <c r="C248" i="2" s="1"/>
  <c r="D47" i="2"/>
  <c r="D248" i="2" s="1"/>
  <c r="E47" i="2"/>
  <c r="E248" i="2" s="1"/>
  <c r="F47" i="2"/>
  <c r="F248" i="2" s="1"/>
  <c r="G47" i="2"/>
  <c r="G248" i="2" s="1"/>
  <c r="H47" i="2"/>
  <c r="I47" i="2"/>
  <c r="J47" i="2"/>
  <c r="J248" i="2" s="1"/>
  <c r="L47" i="2"/>
  <c r="M47" i="2"/>
  <c r="O47" i="2"/>
  <c r="A48" i="2"/>
  <c r="C48" i="2"/>
  <c r="C249" i="2" s="1"/>
  <c r="D48" i="2"/>
  <c r="D249" i="2" s="1"/>
  <c r="E48" i="2"/>
  <c r="E249" i="2" s="1"/>
  <c r="F48" i="2"/>
  <c r="F249" i="2" s="1"/>
  <c r="G48" i="2"/>
  <c r="G249" i="2" s="1"/>
  <c r="H48" i="2"/>
  <c r="I48" i="2"/>
  <c r="J48" i="2"/>
  <c r="J249" i="2" s="1"/>
  <c r="L48" i="2"/>
  <c r="M48" i="2"/>
  <c r="M249" i="2" s="1"/>
  <c r="O48" i="2"/>
  <c r="A49" i="2"/>
  <c r="C49" i="2"/>
  <c r="C250" i="2" s="1"/>
  <c r="D49" i="2"/>
  <c r="D250" i="2" s="1"/>
  <c r="E49" i="2"/>
  <c r="E250" i="2" s="1"/>
  <c r="F49" i="2"/>
  <c r="F250" i="2" s="1"/>
  <c r="G49" i="2"/>
  <c r="G250" i="2" s="1"/>
  <c r="H49" i="2"/>
  <c r="I49" i="2"/>
  <c r="J49" i="2"/>
  <c r="J250" i="2" s="1"/>
  <c r="L49" i="2"/>
  <c r="M49" i="2"/>
  <c r="M250" i="2" s="1"/>
  <c r="O49" i="2"/>
  <c r="A50" i="2"/>
  <c r="C50" i="2"/>
  <c r="C251" i="2" s="1"/>
  <c r="D50" i="2"/>
  <c r="D251" i="2" s="1"/>
  <c r="E50" i="2"/>
  <c r="E251" i="2" s="1"/>
  <c r="F50" i="2"/>
  <c r="F251" i="2" s="1"/>
  <c r="G50" i="2"/>
  <c r="G251" i="2" s="1"/>
  <c r="H50" i="2"/>
  <c r="I50" i="2"/>
  <c r="J50" i="2"/>
  <c r="J251" i="2" s="1"/>
  <c r="L50" i="2"/>
  <c r="M50" i="2"/>
  <c r="M251" i="2" s="1"/>
  <c r="O50" i="2"/>
  <c r="A51" i="2"/>
  <c r="C51" i="2"/>
  <c r="C252" i="2" s="1"/>
  <c r="D51" i="2"/>
  <c r="D252" i="2" s="1"/>
  <c r="E51" i="2"/>
  <c r="E252" i="2" s="1"/>
  <c r="F51" i="2"/>
  <c r="F252" i="2" s="1"/>
  <c r="G51" i="2"/>
  <c r="G252" i="2" s="1"/>
  <c r="H51" i="2"/>
  <c r="I51" i="2"/>
  <c r="J51" i="2"/>
  <c r="J252" i="2" s="1"/>
  <c r="L51" i="2"/>
  <c r="M51" i="2"/>
  <c r="O51" i="2"/>
  <c r="A52" i="2"/>
  <c r="C52" i="2"/>
  <c r="C253" i="2" s="1"/>
  <c r="D52" i="2"/>
  <c r="D253" i="2" s="1"/>
  <c r="E52" i="2"/>
  <c r="E253" i="2" s="1"/>
  <c r="F52" i="2"/>
  <c r="F253" i="2" s="1"/>
  <c r="G52" i="2"/>
  <c r="G253" i="2" s="1"/>
  <c r="H52" i="2"/>
  <c r="I52" i="2"/>
  <c r="J52" i="2"/>
  <c r="J253" i="2" s="1"/>
  <c r="L52" i="2"/>
  <c r="M52" i="2"/>
  <c r="O52" i="2"/>
  <c r="A53" i="2"/>
  <c r="C53" i="2"/>
  <c r="C254" i="2" s="1"/>
  <c r="D53" i="2"/>
  <c r="D254" i="2" s="1"/>
  <c r="E53" i="2"/>
  <c r="E254" i="2" s="1"/>
  <c r="F53" i="2"/>
  <c r="F254" i="2" s="1"/>
  <c r="G53" i="2"/>
  <c r="G254" i="2" s="1"/>
  <c r="H53" i="2"/>
  <c r="I53" i="2"/>
  <c r="J53" i="2"/>
  <c r="L53" i="2"/>
  <c r="M53" i="2"/>
  <c r="O53" i="2"/>
  <c r="A54" i="2"/>
  <c r="C54" i="2"/>
  <c r="C255" i="2" s="1"/>
  <c r="D54" i="2"/>
  <c r="D255" i="2" s="1"/>
  <c r="E54" i="2"/>
  <c r="F54" i="2"/>
  <c r="G54" i="2"/>
  <c r="G255" i="2" s="1"/>
  <c r="H54" i="2"/>
  <c r="I54" i="2"/>
  <c r="J54" i="2"/>
  <c r="J255" i="2" s="1"/>
  <c r="L54" i="2"/>
  <c r="M54" i="2"/>
  <c r="O54" i="2"/>
  <c r="A55" i="2"/>
  <c r="C55" i="2"/>
  <c r="C256" i="2" s="1"/>
  <c r="D55" i="2"/>
  <c r="D256" i="2" s="1"/>
  <c r="E55" i="2"/>
  <c r="E256" i="2" s="1"/>
  <c r="F55" i="2"/>
  <c r="F256" i="2" s="1"/>
  <c r="G55" i="2"/>
  <c r="G256" i="2" s="1"/>
  <c r="H55" i="2"/>
  <c r="I55" i="2"/>
  <c r="J55" i="2"/>
  <c r="J256" i="2" s="1"/>
  <c r="L55" i="2"/>
  <c r="M55" i="2"/>
  <c r="O55" i="2"/>
  <c r="A56" i="2"/>
  <c r="C56" i="2"/>
  <c r="C257" i="2" s="1"/>
  <c r="D56" i="2"/>
  <c r="D257" i="2" s="1"/>
  <c r="E56" i="2"/>
  <c r="E257" i="2" s="1"/>
  <c r="F56" i="2"/>
  <c r="F257" i="2" s="1"/>
  <c r="G56" i="2"/>
  <c r="G257" i="2" s="1"/>
  <c r="H56" i="2"/>
  <c r="I56" i="2"/>
  <c r="J56" i="2"/>
  <c r="J257" i="2" s="1"/>
  <c r="L56" i="2"/>
  <c r="M56" i="2"/>
  <c r="M257" i="2" s="1"/>
  <c r="O56" i="2"/>
  <c r="A57" i="2"/>
  <c r="B57" i="2"/>
  <c r="C57" i="2"/>
  <c r="C258" i="2" s="1"/>
  <c r="D57" i="2"/>
  <c r="D258" i="2" s="1"/>
  <c r="E57" i="2"/>
  <c r="E258" i="2" s="1"/>
  <c r="F57" i="2"/>
  <c r="F258" i="2" s="1"/>
  <c r="G57" i="2"/>
  <c r="G258" i="2" s="1"/>
  <c r="H57" i="2"/>
  <c r="I57" i="2"/>
  <c r="J57" i="2"/>
  <c r="J258" i="2" s="1"/>
  <c r="L57" i="2"/>
  <c r="M57" i="2"/>
  <c r="M258" i="2" s="1"/>
  <c r="O57" i="2"/>
  <c r="A58" i="2"/>
  <c r="B58" i="2"/>
  <c r="C58" i="2"/>
  <c r="C259" i="2" s="1"/>
  <c r="D58" i="2"/>
  <c r="D259" i="2" s="1"/>
  <c r="E58" i="2"/>
  <c r="E259" i="2" s="1"/>
  <c r="F58" i="2"/>
  <c r="F259" i="2" s="1"/>
  <c r="G58" i="2"/>
  <c r="G259" i="2" s="1"/>
  <c r="H58" i="2"/>
  <c r="I58" i="2"/>
  <c r="J58" i="2"/>
  <c r="J259" i="2" s="1"/>
  <c r="L58" i="2"/>
  <c r="M58" i="2"/>
  <c r="M259" i="2" s="1"/>
  <c r="O58" i="2"/>
  <c r="A59" i="2"/>
  <c r="B59" i="2"/>
  <c r="C59" i="2"/>
  <c r="C260" i="2" s="1"/>
  <c r="D59" i="2"/>
  <c r="D260" i="2" s="1"/>
  <c r="E59" i="2"/>
  <c r="E260" i="2" s="1"/>
  <c r="F59" i="2"/>
  <c r="F260" i="2" s="1"/>
  <c r="G59" i="2"/>
  <c r="G260" i="2" s="1"/>
  <c r="H59" i="2"/>
  <c r="I59" i="2"/>
  <c r="J59" i="2"/>
  <c r="J260" i="2" s="1"/>
  <c r="L59" i="2"/>
  <c r="M59" i="2"/>
  <c r="O59" i="2"/>
  <c r="A60" i="2"/>
  <c r="B60" i="2"/>
  <c r="C60" i="2"/>
  <c r="C261" i="2" s="1"/>
  <c r="D60" i="2"/>
  <c r="D261" i="2" s="1"/>
  <c r="E60" i="2"/>
  <c r="E261" i="2" s="1"/>
  <c r="F60" i="2"/>
  <c r="F261" i="2" s="1"/>
  <c r="G60" i="2"/>
  <c r="G261" i="2" s="1"/>
  <c r="H60" i="2"/>
  <c r="I60" i="2"/>
  <c r="J60" i="2"/>
  <c r="J261" i="2" s="1"/>
  <c r="L60" i="2"/>
  <c r="M60" i="2"/>
  <c r="M261" i="2" s="1"/>
  <c r="O60" i="2"/>
  <c r="A61" i="2"/>
  <c r="B61" i="2"/>
  <c r="C61" i="2"/>
  <c r="C262" i="2" s="1"/>
  <c r="D61" i="2"/>
  <c r="D262" i="2" s="1"/>
  <c r="E61" i="2"/>
  <c r="E262" i="2" s="1"/>
  <c r="F61" i="2"/>
  <c r="F262" i="2" s="1"/>
  <c r="G61" i="2"/>
  <c r="G262" i="2" s="1"/>
  <c r="H61" i="2"/>
  <c r="I61" i="2"/>
  <c r="J61" i="2"/>
  <c r="L61" i="2"/>
  <c r="M61" i="2"/>
  <c r="M262" i="2" s="1"/>
  <c r="O61" i="2"/>
  <c r="A62" i="2"/>
  <c r="B62" i="2"/>
  <c r="C62" i="2"/>
  <c r="C263" i="2" s="1"/>
  <c r="D62" i="2"/>
  <c r="D263" i="2" s="1"/>
  <c r="E62" i="2"/>
  <c r="F62" i="2"/>
  <c r="F263" i="2" s="1"/>
  <c r="G62" i="2"/>
  <c r="G263" i="2" s="1"/>
  <c r="H62" i="2"/>
  <c r="I62" i="2"/>
  <c r="J62" i="2"/>
  <c r="L62" i="2"/>
  <c r="M62" i="2"/>
  <c r="O62" i="2"/>
  <c r="A63" i="2"/>
  <c r="B63" i="2"/>
  <c r="C63" i="2"/>
  <c r="C264" i="2" s="1"/>
  <c r="D63" i="2"/>
  <c r="D264" i="2" s="1"/>
  <c r="E63" i="2"/>
  <c r="E264" i="2" s="1"/>
  <c r="F63" i="2"/>
  <c r="F264" i="2" s="1"/>
  <c r="G63" i="2"/>
  <c r="G264" i="2" s="1"/>
  <c r="H63" i="2"/>
  <c r="I63" i="2"/>
  <c r="J63" i="2"/>
  <c r="J264" i="2" s="1"/>
  <c r="L63" i="2"/>
  <c r="M63" i="2"/>
  <c r="O63" i="2"/>
  <c r="A64" i="2"/>
  <c r="B64" i="2"/>
  <c r="C64" i="2"/>
  <c r="C265" i="2" s="1"/>
  <c r="D64" i="2"/>
  <c r="D265" i="2" s="1"/>
  <c r="E64" i="2"/>
  <c r="E265" i="2" s="1"/>
  <c r="F64" i="2"/>
  <c r="F265" i="2" s="1"/>
  <c r="G64" i="2"/>
  <c r="G265" i="2" s="1"/>
  <c r="H64" i="2"/>
  <c r="I64" i="2"/>
  <c r="J64" i="2"/>
  <c r="J265" i="2" s="1"/>
  <c r="L64" i="2"/>
  <c r="M64" i="2"/>
  <c r="O64" i="2"/>
  <c r="A65" i="2"/>
  <c r="B65" i="2"/>
  <c r="C65" i="2"/>
  <c r="C266" i="2" s="1"/>
  <c r="D65" i="2"/>
  <c r="D266" i="2" s="1"/>
  <c r="E65" i="2"/>
  <c r="E266" i="2" s="1"/>
  <c r="F65" i="2"/>
  <c r="F266" i="2" s="1"/>
  <c r="G65" i="2"/>
  <c r="G266" i="2" s="1"/>
  <c r="H65" i="2"/>
  <c r="I65" i="2"/>
  <c r="J65" i="2"/>
  <c r="L65" i="2"/>
  <c r="M65" i="2"/>
  <c r="O65" i="2"/>
  <c r="A66" i="2"/>
  <c r="B66" i="2"/>
  <c r="C66" i="2"/>
  <c r="C267" i="2" s="1"/>
  <c r="D66" i="2"/>
  <c r="D267" i="2" s="1"/>
  <c r="E66" i="2"/>
  <c r="E267" i="2" s="1"/>
  <c r="F66" i="2"/>
  <c r="F267" i="2" s="1"/>
  <c r="G66" i="2"/>
  <c r="G267" i="2" s="1"/>
  <c r="H66" i="2"/>
  <c r="I66" i="2"/>
  <c r="J66" i="2"/>
  <c r="J267" i="2" s="1"/>
  <c r="L66" i="2"/>
  <c r="M66" i="2"/>
  <c r="O66" i="2"/>
  <c r="A67" i="2"/>
  <c r="B67" i="2"/>
  <c r="C67" i="2"/>
  <c r="C268" i="2" s="1"/>
  <c r="D67" i="2"/>
  <c r="D268" i="2" s="1"/>
  <c r="E67" i="2"/>
  <c r="E268" i="2" s="1"/>
  <c r="F67" i="2"/>
  <c r="F268" i="2" s="1"/>
  <c r="G67" i="2"/>
  <c r="G268" i="2" s="1"/>
  <c r="H67" i="2"/>
  <c r="I67" i="2"/>
  <c r="J67" i="2"/>
  <c r="J268" i="2" s="1"/>
  <c r="L67" i="2"/>
  <c r="M67" i="2"/>
  <c r="O67" i="2"/>
  <c r="A68" i="2"/>
  <c r="B68" i="2"/>
  <c r="C68" i="2"/>
  <c r="C269" i="2" s="1"/>
  <c r="D68" i="2"/>
  <c r="D269" i="2" s="1"/>
  <c r="E68" i="2"/>
  <c r="E269" i="2" s="1"/>
  <c r="F68" i="2"/>
  <c r="F269" i="2" s="1"/>
  <c r="G68" i="2"/>
  <c r="G269" i="2" s="1"/>
  <c r="H68" i="2"/>
  <c r="I68" i="2"/>
  <c r="J68" i="2"/>
  <c r="J269" i="2" s="1"/>
  <c r="L68" i="2"/>
  <c r="M68" i="2"/>
  <c r="O68" i="2"/>
  <c r="A69" i="2"/>
  <c r="B69" i="2"/>
  <c r="C69" i="2"/>
  <c r="C270" i="2" s="1"/>
  <c r="D69" i="2"/>
  <c r="D270" i="2" s="1"/>
  <c r="E69" i="2"/>
  <c r="E270" i="2" s="1"/>
  <c r="F69" i="2"/>
  <c r="F270" i="2" s="1"/>
  <c r="G69" i="2"/>
  <c r="G270" i="2" s="1"/>
  <c r="H69" i="2"/>
  <c r="I69" i="2"/>
  <c r="J69" i="2"/>
  <c r="L69" i="2"/>
  <c r="M69" i="2"/>
  <c r="M270" i="2" s="1"/>
  <c r="O69" i="2"/>
  <c r="A70" i="2"/>
  <c r="B70" i="2"/>
  <c r="C70" i="2"/>
  <c r="C271" i="2" s="1"/>
  <c r="D70" i="2"/>
  <c r="D271" i="2" s="1"/>
  <c r="E70" i="2"/>
  <c r="F70" i="2"/>
  <c r="G70" i="2"/>
  <c r="G271" i="2" s="1"/>
  <c r="H70" i="2"/>
  <c r="I70" i="2"/>
  <c r="J70" i="2"/>
  <c r="J271" i="2" s="1"/>
  <c r="L70" i="2"/>
  <c r="M70" i="2"/>
  <c r="M271" i="2" s="1"/>
  <c r="O70" i="2"/>
  <c r="A71" i="2"/>
  <c r="B71" i="2"/>
  <c r="C71" i="2"/>
  <c r="C272" i="2" s="1"/>
  <c r="D71" i="2"/>
  <c r="D272" i="2" s="1"/>
  <c r="E71" i="2"/>
  <c r="E272" i="2" s="1"/>
  <c r="F71" i="2"/>
  <c r="F272" i="2" s="1"/>
  <c r="G71" i="2"/>
  <c r="G272" i="2" s="1"/>
  <c r="H71" i="2"/>
  <c r="I71" i="2"/>
  <c r="J71" i="2"/>
  <c r="J272" i="2" s="1"/>
  <c r="L71" i="2"/>
  <c r="M71" i="2"/>
  <c r="M272" i="2" s="1"/>
  <c r="O71" i="2"/>
  <c r="A72" i="2"/>
  <c r="B72" i="2"/>
  <c r="C72" i="2"/>
  <c r="C273" i="2" s="1"/>
  <c r="D72" i="2"/>
  <c r="D273" i="2" s="1"/>
  <c r="E72" i="2"/>
  <c r="E273" i="2" s="1"/>
  <c r="F72" i="2"/>
  <c r="F273" i="2" s="1"/>
  <c r="G72" i="2"/>
  <c r="G273" i="2" s="1"/>
  <c r="H72" i="2"/>
  <c r="I72" i="2"/>
  <c r="J72" i="2"/>
  <c r="J273" i="2" s="1"/>
  <c r="L72" i="2"/>
  <c r="M72" i="2"/>
  <c r="M273" i="2" s="1"/>
  <c r="O72" i="2"/>
  <c r="A73" i="2"/>
  <c r="B73" i="2"/>
  <c r="C73" i="2"/>
  <c r="C274" i="2" s="1"/>
  <c r="D73" i="2"/>
  <c r="D274" i="2" s="1"/>
  <c r="E73" i="2"/>
  <c r="F73" i="2"/>
  <c r="F274" i="2" s="1"/>
  <c r="G73" i="2"/>
  <c r="G274" i="2" s="1"/>
  <c r="H73" i="2"/>
  <c r="I73" i="2"/>
  <c r="J73" i="2"/>
  <c r="L73" i="2"/>
  <c r="M73" i="2"/>
  <c r="M274" i="2" s="1"/>
  <c r="O73" i="2"/>
  <c r="A74" i="2"/>
  <c r="B74" i="2"/>
  <c r="C74" i="2"/>
  <c r="C275" i="2" s="1"/>
  <c r="D74" i="2"/>
  <c r="D275" i="2" s="1"/>
  <c r="E74" i="2"/>
  <c r="E275" i="2" s="1"/>
  <c r="F74" i="2"/>
  <c r="F275" i="2" s="1"/>
  <c r="G74" i="2"/>
  <c r="G275" i="2" s="1"/>
  <c r="H74" i="2"/>
  <c r="I74" i="2"/>
  <c r="J74" i="2"/>
  <c r="J275" i="2" s="1"/>
  <c r="L74" i="2"/>
  <c r="M74" i="2"/>
  <c r="O74" i="2"/>
  <c r="A75" i="2"/>
  <c r="B75" i="2"/>
  <c r="C75" i="2"/>
  <c r="C276" i="2" s="1"/>
  <c r="D75" i="2"/>
  <c r="D276" i="2" s="1"/>
  <c r="E75" i="2"/>
  <c r="E276" i="2" s="1"/>
  <c r="F75" i="2"/>
  <c r="F276" i="2" s="1"/>
  <c r="G75" i="2"/>
  <c r="G276" i="2" s="1"/>
  <c r="H75" i="2"/>
  <c r="I75" i="2"/>
  <c r="J75" i="2"/>
  <c r="J276" i="2" s="1"/>
  <c r="L75" i="2"/>
  <c r="M75" i="2"/>
  <c r="O75" i="2"/>
  <c r="A76" i="2"/>
  <c r="B76" i="2"/>
  <c r="C76" i="2"/>
  <c r="C277" i="2" s="1"/>
  <c r="D76" i="2"/>
  <c r="D277" i="2" s="1"/>
  <c r="E76" i="2"/>
  <c r="E277" i="2" s="1"/>
  <c r="F76" i="2"/>
  <c r="F277" i="2" s="1"/>
  <c r="G76" i="2"/>
  <c r="G277" i="2" s="1"/>
  <c r="H76" i="2"/>
  <c r="I76" i="2"/>
  <c r="J76" i="2"/>
  <c r="J277" i="2" s="1"/>
  <c r="L76" i="2"/>
  <c r="M76" i="2"/>
  <c r="O76" i="2"/>
  <c r="A77" i="2"/>
  <c r="B77" i="2"/>
  <c r="C77" i="2"/>
  <c r="C278" i="2" s="1"/>
  <c r="D77" i="2"/>
  <c r="D278" i="2" s="1"/>
  <c r="E77" i="2"/>
  <c r="E278" i="2" s="1"/>
  <c r="F77" i="2"/>
  <c r="F278" i="2" s="1"/>
  <c r="G77" i="2"/>
  <c r="G278" i="2" s="1"/>
  <c r="H77" i="2"/>
  <c r="I77" i="2"/>
  <c r="J77" i="2"/>
  <c r="L77" i="2"/>
  <c r="M77" i="2"/>
  <c r="O77" i="2"/>
  <c r="A78" i="2"/>
  <c r="B78" i="2"/>
  <c r="C78" i="2"/>
  <c r="C279" i="2" s="1"/>
  <c r="D78" i="2"/>
  <c r="D279" i="2" s="1"/>
  <c r="E78" i="2"/>
  <c r="E279" i="2" s="1"/>
  <c r="F78" i="2"/>
  <c r="F279" i="2" s="1"/>
  <c r="G78" i="2"/>
  <c r="G279" i="2" s="1"/>
  <c r="H78" i="2"/>
  <c r="I78" i="2"/>
  <c r="J78" i="2"/>
  <c r="J279" i="2" s="1"/>
  <c r="L78" i="2"/>
  <c r="M78" i="2"/>
  <c r="O78" i="2"/>
  <c r="A79" i="2"/>
  <c r="B79" i="2"/>
  <c r="C79" i="2"/>
  <c r="C280" i="2" s="1"/>
  <c r="D79" i="2"/>
  <c r="D280" i="2" s="1"/>
  <c r="E79" i="2"/>
  <c r="E280" i="2" s="1"/>
  <c r="F79" i="2"/>
  <c r="F280" i="2" s="1"/>
  <c r="G79" i="2"/>
  <c r="G280" i="2" s="1"/>
  <c r="H79" i="2"/>
  <c r="I79" i="2"/>
  <c r="J79" i="2"/>
  <c r="J280" i="2" s="1"/>
  <c r="L79" i="2"/>
  <c r="M79" i="2"/>
  <c r="O79" i="2"/>
  <c r="A80" i="2"/>
  <c r="B80" i="2"/>
  <c r="C80" i="2"/>
  <c r="C281" i="2" s="1"/>
  <c r="D80" i="2"/>
  <c r="D281" i="2" s="1"/>
  <c r="E80" i="2"/>
  <c r="E281" i="2" s="1"/>
  <c r="F80" i="2"/>
  <c r="F281" i="2" s="1"/>
  <c r="G80" i="2"/>
  <c r="G281" i="2" s="1"/>
  <c r="H80" i="2"/>
  <c r="I80" i="2"/>
  <c r="J80" i="2"/>
  <c r="L80" i="2"/>
  <c r="M80" i="2"/>
  <c r="O80" i="2"/>
  <c r="A81" i="2"/>
  <c r="B81" i="2"/>
  <c r="C81" i="2"/>
  <c r="C282" i="2" s="1"/>
  <c r="D81" i="2"/>
  <c r="D282" i="2" s="1"/>
  <c r="E81" i="2"/>
  <c r="E282" i="2" s="1"/>
  <c r="F81" i="2"/>
  <c r="F282" i="2" s="1"/>
  <c r="G81" i="2"/>
  <c r="G282" i="2" s="1"/>
  <c r="H81" i="2"/>
  <c r="I81" i="2"/>
  <c r="J81" i="2"/>
  <c r="L81" i="2"/>
  <c r="M81" i="2"/>
  <c r="M282" i="2" s="1"/>
  <c r="O81" i="2"/>
  <c r="A82" i="2"/>
  <c r="B82" i="2"/>
  <c r="C82" i="2"/>
  <c r="C283" i="2" s="1"/>
  <c r="D82" i="2"/>
  <c r="D283" i="2" s="1"/>
  <c r="E82" i="2"/>
  <c r="E283" i="2" s="1"/>
  <c r="F82" i="2"/>
  <c r="F283" i="2" s="1"/>
  <c r="G82" i="2"/>
  <c r="G283" i="2" s="1"/>
  <c r="H82" i="2"/>
  <c r="I82" i="2"/>
  <c r="J82" i="2"/>
  <c r="J283" i="2" s="1"/>
  <c r="L82" i="2"/>
  <c r="M82" i="2"/>
  <c r="O82" i="2"/>
  <c r="A83" i="2"/>
  <c r="B83" i="2"/>
  <c r="C83" i="2"/>
  <c r="C284" i="2" s="1"/>
  <c r="D83" i="2"/>
  <c r="D284" i="2" s="1"/>
  <c r="E83" i="2"/>
  <c r="F83" i="2"/>
  <c r="F284" i="2" s="1"/>
  <c r="G83" i="2"/>
  <c r="G284" i="2" s="1"/>
  <c r="H83" i="2"/>
  <c r="I83" i="2"/>
  <c r="J83" i="2"/>
  <c r="J284" i="2" s="1"/>
  <c r="L83" i="2"/>
  <c r="M83" i="2"/>
  <c r="M284" i="2" s="1"/>
  <c r="O83" i="2"/>
  <c r="A84" i="2"/>
  <c r="B84" i="2"/>
  <c r="C84" i="2"/>
  <c r="C285" i="2" s="1"/>
  <c r="D84" i="2"/>
  <c r="D285" i="2" s="1"/>
  <c r="E84" i="2"/>
  <c r="E285" i="2" s="1"/>
  <c r="F84" i="2"/>
  <c r="F285" i="2" s="1"/>
  <c r="G84" i="2"/>
  <c r="G285" i="2" s="1"/>
  <c r="H84" i="2"/>
  <c r="I84" i="2"/>
  <c r="J84" i="2"/>
  <c r="J285" i="2" s="1"/>
  <c r="L84" i="2"/>
  <c r="M84" i="2"/>
  <c r="M285" i="2" s="1"/>
  <c r="O84" i="2"/>
  <c r="A85" i="2"/>
  <c r="B85" i="2"/>
  <c r="C85" i="2"/>
  <c r="C286" i="2" s="1"/>
  <c r="D85" i="2"/>
  <c r="D286" i="2" s="1"/>
  <c r="E85" i="2"/>
  <c r="E286" i="2" s="1"/>
  <c r="F85" i="2"/>
  <c r="F286" i="2" s="1"/>
  <c r="G85" i="2"/>
  <c r="G286" i="2" s="1"/>
  <c r="H85" i="2"/>
  <c r="I85" i="2"/>
  <c r="J85" i="2"/>
  <c r="J286" i="2" s="1"/>
  <c r="L85" i="2"/>
  <c r="M85" i="2"/>
  <c r="M286" i="2" s="1"/>
  <c r="O85" i="2"/>
  <c r="A86" i="2"/>
  <c r="B86" i="2"/>
  <c r="C86" i="2"/>
  <c r="C287" i="2" s="1"/>
  <c r="D86" i="2"/>
  <c r="D287" i="2" s="1"/>
  <c r="E86" i="2"/>
  <c r="F86" i="2"/>
  <c r="F287" i="2" s="1"/>
  <c r="G86" i="2"/>
  <c r="G287" i="2" s="1"/>
  <c r="H86" i="2"/>
  <c r="I86" i="2"/>
  <c r="J86" i="2"/>
  <c r="J287" i="2" s="1"/>
  <c r="L86" i="2"/>
  <c r="M86" i="2"/>
  <c r="M287" i="2" s="1"/>
  <c r="O86" i="2"/>
  <c r="A87" i="2"/>
  <c r="B87" i="2"/>
  <c r="C87" i="2"/>
  <c r="C288" i="2" s="1"/>
  <c r="D87" i="2"/>
  <c r="D288" i="2" s="1"/>
  <c r="E87" i="2"/>
  <c r="E288" i="2" s="1"/>
  <c r="F87" i="2"/>
  <c r="F288" i="2" s="1"/>
  <c r="G87" i="2"/>
  <c r="G288" i="2" s="1"/>
  <c r="H87" i="2"/>
  <c r="I87" i="2"/>
  <c r="J87" i="2"/>
  <c r="J288" i="2" s="1"/>
  <c r="L87" i="2"/>
  <c r="M87" i="2"/>
  <c r="O87" i="2"/>
  <c r="A88" i="2"/>
  <c r="B88" i="2"/>
  <c r="C88" i="2"/>
  <c r="C289" i="2" s="1"/>
  <c r="D88" i="2"/>
  <c r="D289" i="2" s="1"/>
  <c r="E88" i="2"/>
  <c r="E289" i="2" s="1"/>
  <c r="F88" i="2"/>
  <c r="F289" i="2" s="1"/>
  <c r="G88" i="2"/>
  <c r="G289" i="2" s="1"/>
  <c r="H88" i="2"/>
  <c r="I88" i="2"/>
  <c r="J88" i="2"/>
  <c r="L88" i="2"/>
  <c r="M88" i="2"/>
  <c r="O88" i="2"/>
  <c r="A89" i="2"/>
  <c r="B89" i="2"/>
  <c r="C89" i="2"/>
  <c r="C290" i="2" s="1"/>
  <c r="D89" i="2"/>
  <c r="D290" i="2" s="1"/>
  <c r="E89" i="2"/>
  <c r="F89" i="2"/>
  <c r="F290" i="2" s="1"/>
  <c r="G89" i="2"/>
  <c r="G290" i="2" s="1"/>
  <c r="H89" i="2"/>
  <c r="I89" i="2"/>
  <c r="J89" i="2"/>
  <c r="L89" i="2"/>
  <c r="M89" i="2"/>
  <c r="M290" i="2" s="1"/>
  <c r="O89" i="2"/>
  <c r="A90" i="2"/>
  <c r="B90" i="2"/>
  <c r="C90" i="2"/>
  <c r="C291" i="2" s="1"/>
  <c r="D90" i="2"/>
  <c r="D291" i="2" s="1"/>
  <c r="E90" i="2"/>
  <c r="E291" i="2" s="1"/>
  <c r="F90" i="2"/>
  <c r="F291" i="2" s="1"/>
  <c r="G90" i="2"/>
  <c r="G291" i="2" s="1"/>
  <c r="H90" i="2"/>
  <c r="I90" i="2"/>
  <c r="J90" i="2"/>
  <c r="J291" i="2" s="1"/>
  <c r="L90" i="2"/>
  <c r="M90" i="2"/>
  <c r="O90" i="2"/>
  <c r="A91" i="2"/>
  <c r="B91" i="2"/>
  <c r="C91" i="2"/>
  <c r="C292" i="2" s="1"/>
  <c r="D91" i="2"/>
  <c r="D292" i="2" s="1"/>
  <c r="E91" i="2"/>
  <c r="E292" i="2" s="1"/>
  <c r="F91" i="2"/>
  <c r="F292" i="2" s="1"/>
  <c r="G91" i="2"/>
  <c r="G292" i="2" s="1"/>
  <c r="H91" i="2"/>
  <c r="I91" i="2"/>
  <c r="J91" i="2"/>
  <c r="J292" i="2" s="1"/>
  <c r="L91" i="2"/>
  <c r="M91" i="2"/>
  <c r="M292" i="2" s="1"/>
  <c r="O91" i="2"/>
  <c r="A92" i="2"/>
  <c r="B92" i="2"/>
  <c r="C92" i="2"/>
  <c r="C293" i="2" s="1"/>
  <c r="D92" i="2"/>
  <c r="D293" i="2" s="1"/>
  <c r="E92" i="2"/>
  <c r="E293" i="2" s="1"/>
  <c r="F92" i="2"/>
  <c r="F293" i="2" s="1"/>
  <c r="G92" i="2"/>
  <c r="G293" i="2" s="1"/>
  <c r="H92" i="2"/>
  <c r="I92" i="2"/>
  <c r="J92" i="2"/>
  <c r="J293" i="2" s="1"/>
  <c r="L92" i="2"/>
  <c r="M92" i="2"/>
  <c r="M293" i="2" s="1"/>
  <c r="O92" i="2"/>
  <c r="A93" i="2"/>
  <c r="B93" i="2"/>
  <c r="C93" i="2"/>
  <c r="C294" i="2" s="1"/>
  <c r="D93" i="2"/>
  <c r="D294" i="2" s="1"/>
  <c r="E93" i="2"/>
  <c r="E294" i="2" s="1"/>
  <c r="F93" i="2"/>
  <c r="F294" i="2" s="1"/>
  <c r="G93" i="2"/>
  <c r="G294" i="2" s="1"/>
  <c r="H93" i="2"/>
  <c r="I93" i="2"/>
  <c r="J93" i="2"/>
  <c r="J294" i="2" s="1"/>
  <c r="L93" i="2"/>
  <c r="M93" i="2"/>
  <c r="M294" i="2" s="1"/>
  <c r="O93" i="2"/>
  <c r="A94" i="2"/>
  <c r="B94" i="2"/>
  <c r="C94" i="2"/>
  <c r="C295" i="2" s="1"/>
  <c r="D94" i="2"/>
  <c r="D295" i="2" s="1"/>
  <c r="E94" i="2"/>
  <c r="F94" i="2"/>
  <c r="G94" i="2"/>
  <c r="G295" i="2" s="1"/>
  <c r="H94" i="2"/>
  <c r="I94" i="2"/>
  <c r="J94" i="2"/>
  <c r="J295" i="2" s="1"/>
  <c r="L94" i="2"/>
  <c r="M94" i="2"/>
  <c r="O94" i="2"/>
  <c r="A95" i="2"/>
  <c r="B95" i="2"/>
  <c r="C95" i="2"/>
  <c r="C296" i="2" s="1"/>
  <c r="D95" i="2"/>
  <c r="D296" i="2" s="1"/>
  <c r="E95" i="2"/>
  <c r="E296" i="2" s="1"/>
  <c r="F95" i="2"/>
  <c r="F296" i="2" s="1"/>
  <c r="G95" i="2"/>
  <c r="G296" i="2" s="1"/>
  <c r="H95" i="2"/>
  <c r="I95" i="2"/>
  <c r="J95" i="2"/>
  <c r="J296" i="2" s="1"/>
  <c r="L95" i="2"/>
  <c r="M95" i="2"/>
  <c r="O95" i="2"/>
  <c r="A96" i="2"/>
  <c r="B96" i="2"/>
  <c r="C96" i="2"/>
  <c r="C297" i="2" s="1"/>
  <c r="D96" i="2"/>
  <c r="D297" i="2" s="1"/>
  <c r="E96" i="2"/>
  <c r="E297" i="2" s="1"/>
  <c r="F96" i="2"/>
  <c r="F297" i="2" s="1"/>
  <c r="G96" i="2"/>
  <c r="G297" i="2" s="1"/>
  <c r="H96" i="2"/>
  <c r="I96" i="2"/>
  <c r="J96" i="2"/>
  <c r="J297" i="2" s="1"/>
  <c r="L96" i="2"/>
  <c r="M96" i="2"/>
  <c r="O96" i="2"/>
  <c r="A97" i="2"/>
  <c r="B97" i="2"/>
  <c r="C97" i="2"/>
  <c r="C298" i="2" s="1"/>
  <c r="D97" i="2"/>
  <c r="D298" i="2" s="1"/>
  <c r="E97" i="2"/>
  <c r="F97" i="2"/>
  <c r="F298" i="2" s="1"/>
  <c r="G97" i="2"/>
  <c r="G298" i="2" s="1"/>
  <c r="H97" i="2"/>
  <c r="I97" i="2"/>
  <c r="J97" i="2"/>
  <c r="L97" i="2"/>
  <c r="M97" i="2"/>
  <c r="M298" i="2" s="1"/>
  <c r="O97" i="2"/>
  <c r="A98" i="2"/>
  <c r="B98" i="2"/>
  <c r="C98" i="2"/>
  <c r="C299" i="2" s="1"/>
  <c r="D98" i="2"/>
  <c r="D299" i="2" s="1"/>
  <c r="E98" i="2"/>
  <c r="E299" i="2" s="1"/>
  <c r="F98" i="2"/>
  <c r="F299" i="2" s="1"/>
  <c r="G98" i="2"/>
  <c r="G299" i="2" s="1"/>
  <c r="H98" i="2"/>
  <c r="I98" i="2"/>
  <c r="J98" i="2"/>
  <c r="J299" i="2" s="1"/>
  <c r="L98" i="2"/>
  <c r="M98" i="2"/>
  <c r="M299" i="2" s="1"/>
  <c r="O98" i="2"/>
  <c r="A99" i="2"/>
  <c r="B99" i="2"/>
  <c r="C99" i="2"/>
  <c r="C300" i="2" s="1"/>
  <c r="D99" i="2"/>
  <c r="D300" i="2" s="1"/>
  <c r="E99" i="2"/>
  <c r="E300" i="2" s="1"/>
  <c r="F99" i="2"/>
  <c r="F300" i="2" s="1"/>
  <c r="G99" i="2"/>
  <c r="G300" i="2" s="1"/>
  <c r="H99" i="2"/>
  <c r="I99" i="2"/>
  <c r="J99" i="2"/>
  <c r="J300" i="2" s="1"/>
  <c r="L99" i="2"/>
  <c r="M99" i="2"/>
  <c r="O99" i="2"/>
  <c r="A100" i="2"/>
  <c r="B100" i="2"/>
  <c r="C100" i="2"/>
  <c r="C301" i="2" s="1"/>
  <c r="D100" i="2"/>
  <c r="D301" i="2" s="1"/>
  <c r="E100" i="2"/>
  <c r="E301" i="2" s="1"/>
  <c r="F100" i="2"/>
  <c r="F301" i="2" s="1"/>
  <c r="G100" i="2"/>
  <c r="G301" i="2" s="1"/>
  <c r="H100" i="2"/>
  <c r="I100" i="2"/>
  <c r="J100" i="2"/>
  <c r="J301" i="2" s="1"/>
  <c r="L100" i="2"/>
  <c r="M100" i="2"/>
  <c r="O100" i="2"/>
  <c r="A101" i="2"/>
  <c r="B101" i="2"/>
  <c r="C101" i="2"/>
  <c r="C302" i="2" s="1"/>
  <c r="D101" i="2"/>
  <c r="D302" i="2" s="1"/>
  <c r="E101" i="2"/>
  <c r="E302" i="2" s="1"/>
  <c r="F101" i="2"/>
  <c r="F302" i="2" s="1"/>
  <c r="G101" i="2"/>
  <c r="G302" i="2" s="1"/>
  <c r="H101" i="2"/>
  <c r="I101" i="2"/>
  <c r="J101" i="2"/>
  <c r="L101" i="2"/>
  <c r="M101" i="2"/>
  <c r="O101" i="2"/>
  <c r="A102" i="2"/>
  <c r="B102" i="2"/>
  <c r="C102" i="2"/>
  <c r="C303" i="2" s="1"/>
  <c r="D102" i="2"/>
  <c r="D303" i="2" s="1"/>
  <c r="E102" i="2"/>
  <c r="E303" i="2" s="1"/>
  <c r="F102" i="2"/>
  <c r="F303" i="2" s="1"/>
  <c r="G102" i="2"/>
  <c r="G303" i="2" s="1"/>
  <c r="H102" i="2"/>
  <c r="I102" i="2"/>
  <c r="J102" i="2"/>
  <c r="J303" i="2" s="1"/>
  <c r="L102" i="2"/>
  <c r="M102" i="2"/>
  <c r="O102" i="2"/>
  <c r="A103" i="2"/>
  <c r="B103" i="2"/>
  <c r="C103" i="2"/>
  <c r="C304" i="2" s="1"/>
  <c r="D103" i="2"/>
  <c r="D304" i="2" s="1"/>
  <c r="E103" i="2"/>
  <c r="E304" i="2" s="1"/>
  <c r="F103" i="2"/>
  <c r="F304" i="2" s="1"/>
  <c r="G103" i="2"/>
  <c r="G304" i="2" s="1"/>
  <c r="H103" i="2"/>
  <c r="I103" i="2"/>
  <c r="J103" i="2"/>
  <c r="J304" i="2" s="1"/>
  <c r="L103" i="2"/>
  <c r="M103" i="2"/>
  <c r="O103" i="2"/>
  <c r="A104" i="2"/>
  <c r="B104" i="2"/>
  <c r="C104" i="2"/>
  <c r="C305" i="2" s="1"/>
  <c r="D104" i="2"/>
  <c r="D305" i="2" s="1"/>
  <c r="E104" i="2"/>
  <c r="E305" i="2" s="1"/>
  <c r="F104" i="2"/>
  <c r="F305" i="2" s="1"/>
  <c r="G104" i="2"/>
  <c r="G305" i="2" s="1"/>
  <c r="H104" i="2"/>
  <c r="I104" i="2"/>
  <c r="J104" i="2"/>
  <c r="L104" i="2"/>
  <c r="M104" i="2"/>
  <c r="O104" i="2"/>
  <c r="A105" i="2"/>
  <c r="B105" i="2"/>
  <c r="C105" i="2"/>
  <c r="C306" i="2" s="1"/>
  <c r="D105" i="2"/>
  <c r="D306" i="2" s="1"/>
  <c r="E105" i="2"/>
  <c r="F105" i="2"/>
  <c r="F306" i="2" s="1"/>
  <c r="G105" i="2"/>
  <c r="G306" i="2" s="1"/>
  <c r="H105" i="2"/>
  <c r="I105" i="2"/>
  <c r="J105" i="2"/>
  <c r="L105" i="2"/>
  <c r="M105" i="2"/>
  <c r="M306" i="2" s="1"/>
  <c r="O105" i="2"/>
  <c r="A106" i="2"/>
  <c r="B106" i="2"/>
  <c r="C106" i="2"/>
  <c r="C307" i="2" s="1"/>
  <c r="D106" i="2"/>
  <c r="D307" i="2" s="1"/>
  <c r="E106" i="2"/>
  <c r="E307" i="2" s="1"/>
  <c r="F106" i="2"/>
  <c r="F307" i="2" s="1"/>
  <c r="G106" i="2"/>
  <c r="G307" i="2" s="1"/>
  <c r="H106" i="2"/>
  <c r="I106" i="2"/>
  <c r="J106" i="2"/>
  <c r="J307" i="2" s="1"/>
  <c r="L106" i="2"/>
  <c r="M106" i="2"/>
  <c r="M307" i="2" s="1"/>
  <c r="O106" i="2"/>
  <c r="A107" i="2"/>
  <c r="B107" i="2"/>
  <c r="C107" i="2"/>
  <c r="C308" i="2" s="1"/>
  <c r="D107" i="2"/>
  <c r="D308" i="2" s="1"/>
  <c r="E107" i="2"/>
  <c r="E308" i="2" s="1"/>
  <c r="F107" i="2"/>
  <c r="F308" i="2" s="1"/>
  <c r="G107" i="2"/>
  <c r="G308" i="2" s="1"/>
  <c r="H107" i="2"/>
  <c r="I107" i="2"/>
  <c r="J107" i="2"/>
  <c r="J308" i="2" s="1"/>
  <c r="L107" i="2"/>
  <c r="M107" i="2"/>
  <c r="M308" i="2" s="1"/>
  <c r="O308" i="2" s="1"/>
  <c r="O107" i="2"/>
  <c r="A108" i="2"/>
  <c r="B108" i="2"/>
  <c r="C108" i="2"/>
  <c r="C309" i="2" s="1"/>
  <c r="D108" i="2"/>
  <c r="D309" i="2" s="1"/>
  <c r="E108" i="2"/>
  <c r="E309" i="2" s="1"/>
  <c r="F108" i="2"/>
  <c r="F309" i="2" s="1"/>
  <c r="G108" i="2"/>
  <c r="G309" i="2" s="1"/>
  <c r="H108" i="2"/>
  <c r="I108" i="2"/>
  <c r="J108" i="2"/>
  <c r="J309" i="2" s="1"/>
  <c r="L108" i="2"/>
  <c r="M108" i="2"/>
  <c r="M309" i="2" s="1"/>
  <c r="O108" i="2"/>
  <c r="A109" i="2"/>
  <c r="B109" i="2"/>
  <c r="C109" i="2"/>
  <c r="C310" i="2" s="1"/>
  <c r="D109" i="2"/>
  <c r="D310" i="2" s="1"/>
  <c r="E109" i="2"/>
  <c r="E310" i="2" s="1"/>
  <c r="F109" i="2"/>
  <c r="F310" i="2" s="1"/>
  <c r="G109" i="2"/>
  <c r="G310" i="2" s="1"/>
  <c r="H109" i="2"/>
  <c r="I109" i="2"/>
  <c r="J109" i="2"/>
  <c r="J310" i="2" s="1"/>
  <c r="L109" i="2"/>
  <c r="M109" i="2"/>
  <c r="M310" i="2" s="1"/>
  <c r="O109" i="2"/>
  <c r="A110" i="2"/>
  <c r="B110" i="2"/>
  <c r="C110" i="2"/>
  <c r="C311" i="2" s="1"/>
  <c r="D110" i="2"/>
  <c r="D311" i="2" s="1"/>
  <c r="E110" i="2"/>
  <c r="F110" i="2"/>
  <c r="F311" i="2" s="1"/>
  <c r="G110" i="2"/>
  <c r="G311" i="2" s="1"/>
  <c r="H110" i="2"/>
  <c r="I110" i="2"/>
  <c r="J110" i="2"/>
  <c r="J311" i="2" s="1"/>
  <c r="L110" i="2"/>
  <c r="M110" i="2"/>
  <c r="O110" i="2"/>
  <c r="A111" i="2"/>
  <c r="B111" i="2"/>
  <c r="C111" i="2"/>
  <c r="C312" i="2" s="1"/>
  <c r="D111" i="2"/>
  <c r="D312" i="2" s="1"/>
  <c r="E111" i="2"/>
  <c r="E312" i="2" s="1"/>
  <c r="F111" i="2"/>
  <c r="F312" i="2" s="1"/>
  <c r="G111" i="2"/>
  <c r="G312" i="2" s="1"/>
  <c r="H111" i="2"/>
  <c r="I111" i="2"/>
  <c r="J111" i="2"/>
  <c r="J312" i="2" s="1"/>
  <c r="L111" i="2"/>
  <c r="M111" i="2"/>
  <c r="O111" i="2"/>
  <c r="A112" i="2"/>
  <c r="B112" i="2"/>
  <c r="C112" i="2"/>
  <c r="C313" i="2" s="1"/>
  <c r="D112" i="2"/>
  <c r="D313" i="2" s="1"/>
  <c r="E112" i="2"/>
  <c r="E313" i="2" s="1"/>
  <c r="F112" i="2"/>
  <c r="F313" i="2" s="1"/>
  <c r="G112" i="2"/>
  <c r="G313" i="2" s="1"/>
  <c r="H112" i="2"/>
  <c r="I112" i="2"/>
  <c r="J112" i="2"/>
  <c r="L112" i="2"/>
  <c r="M112" i="2"/>
  <c r="O112" i="2"/>
  <c r="A113" i="2"/>
  <c r="B113" i="2"/>
  <c r="C113" i="2"/>
  <c r="C314" i="2" s="1"/>
  <c r="D113" i="2"/>
  <c r="D314" i="2" s="1"/>
  <c r="E113" i="2"/>
  <c r="E314" i="2" s="1"/>
  <c r="F113" i="2"/>
  <c r="F314" i="2" s="1"/>
  <c r="G113" i="2"/>
  <c r="G314" i="2" s="1"/>
  <c r="H113" i="2"/>
  <c r="I113" i="2"/>
  <c r="J113" i="2"/>
  <c r="L113" i="2"/>
  <c r="M113" i="2"/>
  <c r="M314" i="2" s="1"/>
  <c r="O113" i="2"/>
  <c r="A114" i="2"/>
  <c r="B114" i="2"/>
  <c r="C114" i="2"/>
  <c r="C315" i="2" s="1"/>
  <c r="D114" i="2"/>
  <c r="D315" i="2" s="1"/>
  <c r="E114" i="2"/>
  <c r="E315" i="2" s="1"/>
  <c r="F114" i="2"/>
  <c r="F315" i="2" s="1"/>
  <c r="G114" i="2"/>
  <c r="G315" i="2" s="1"/>
  <c r="H114" i="2"/>
  <c r="I114" i="2"/>
  <c r="J114" i="2"/>
  <c r="J315" i="2" s="1"/>
  <c r="L114" i="2"/>
  <c r="M114" i="2"/>
  <c r="M315" i="2" s="1"/>
  <c r="O114" i="2"/>
  <c r="A115" i="2"/>
  <c r="B115" i="2"/>
  <c r="C115" i="2"/>
  <c r="C316" i="2" s="1"/>
  <c r="D115" i="2"/>
  <c r="D316" i="2" s="1"/>
  <c r="E115" i="2"/>
  <c r="E316" i="2" s="1"/>
  <c r="F115" i="2"/>
  <c r="F316" i="2" s="1"/>
  <c r="G115" i="2"/>
  <c r="G316" i="2" s="1"/>
  <c r="H115" i="2"/>
  <c r="I115" i="2"/>
  <c r="J115" i="2"/>
  <c r="J316" i="2" s="1"/>
  <c r="L115" i="2"/>
  <c r="M115" i="2"/>
  <c r="M316" i="2" s="1"/>
  <c r="O115" i="2"/>
  <c r="A116" i="2"/>
  <c r="B116" i="2"/>
  <c r="C116" i="2"/>
  <c r="C317" i="2" s="1"/>
  <c r="D116" i="2"/>
  <c r="D317" i="2" s="1"/>
  <c r="E116" i="2"/>
  <c r="E317" i="2" s="1"/>
  <c r="F116" i="2"/>
  <c r="F317" i="2" s="1"/>
  <c r="G116" i="2"/>
  <c r="G317" i="2" s="1"/>
  <c r="H116" i="2"/>
  <c r="I116" i="2"/>
  <c r="J116" i="2"/>
  <c r="J317" i="2" s="1"/>
  <c r="L116" i="2"/>
  <c r="M116" i="2"/>
  <c r="M317" i="2" s="1"/>
  <c r="O116" i="2"/>
  <c r="A117" i="2"/>
  <c r="B117" i="2"/>
  <c r="C117" i="2"/>
  <c r="C318" i="2" s="1"/>
  <c r="D117" i="2"/>
  <c r="D318" i="2" s="1"/>
  <c r="E117" i="2"/>
  <c r="E318" i="2" s="1"/>
  <c r="F117" i="2"/>
  <c r="F318" i="2" s="1"/>
  <c r="G117" i="2"/>
  <c r="G318" i="2" s="1"/>
  <c r="H117" i="2"/>
  <c r="I117" i="2"/>
  <c r="J117" i="2"/>
  <c r="L117" i="2"/>
  <c r="M117" i="2"/>
  <c r="M318" i="2" s="1"/>
  <c r="O117" i="2"/>
  <c r="A118" i="2"/>
  <c r="B118" i="2"/>
  <c r="C118" i="2"/>
  <c r="C319" i="2" s="1"/>
  <c r="D118" i="2"/>
  <c r="D319" i="2" s="1"/>
  <c r="E118" i="2"/>
  <c r="F118" i="2"/>
  <c r="F319" i="2" s="1"/>
  <c r="G118" i="2"/>
  <c r="G319" i="2" s="1"/>
  <c r="H118" i="2"/>
  <c r="I118" i="2"/>
  <c r="J118" i="2"/>
  <c r="J319" i="2" s="1"/>
  <c r="L118" i="2"/>
  <c r="M118" i="2"/>
  <c r="O118" i="2"/>
  <c r="A119" i="2"/>
  <c r="B119" i="2"/>
  <c r="C119" i="2"/>
  <c r="C320" i="2" s="1"/>
  <c r="D119" i="2"/>
  <c r="D320" i="2" s="1"/>
  <c r="E119" i="2"/>
  <c r="E320" i="2" s="1"/>
  <c r="F119" i="2"/>
  <c r="F320" i="2" s="1"/>
  <c r="G119" i="2"/>
  <c r="G320" i="2" s="1"/>
  <c r="H119" i="2"/>
  <c r="I119" i="2"/>
  <c r="J119" i="2"/>
  <c r="J320" i="2" s="1"/>
  <c r="L119" i="2"/>
  <c r="M119" i="2"/>
  <c r="O119" i="2"/>
  <c r="A120" i="2"/>
  <c r="B120" i="2"/>
  <c r="C120" i="2"/>
  <c r="C321" i="2" s="1"/>
  <c r="D120" i="2"/>
  <c r="D321" i="2" s="1"/>
  <c r="E120" i="2"/>
  <c r="E321" i="2" s="1"/>
  <c r="F120" i="2"/>
  <c r="F321" i="2" s="1"/>
  <c r="G120" i="2"/>
  <c r="G321" i="2" s="1"/>
  <c r="H120" i="2"/>
  <c r="I120" i="2"/>
  <c r="J120" i="2"/>
  <c r="L120" i="2"/>
  <c r="M120" i="2"/>
  <c r="O120" i="2"/>
  <c r="A121" i="2"/>
  <c r="B121" i="2"/>
  <c r="C121" i="2"/>
  <c r="C322" i="2" s="1"/>
  <c r="D121" i="2"/>
  <c r="D322" i="2" s="1"/>
  <c r="E121" i="2"/>
  <c r="E322" i="2" s="1"/>
  <c r="F121" i="2"/>
  <c r="F322" i="2" s="1"/>
  <c r="G121" i="2"/>
  <c r="G322" i="2" s="1"/>
  <c r="H121" i="2"/>
  <c r="I121" i="2"/>
  <c r="J121" i="2"/>
  <c r="L121" i="2"/>
  <c r="M121" i="2"/>
  <c r="M322" i="2" s="1"/>
  <c r="O121" i="2"/>
  <c r="A122" i="2"/>
  <c r="B122" i="2"/>
  <c r="C122" i="2"/>
  <c r="C323" i="2" s="1"/>
  <c r="D122" i="2"/>
  <c r="D323" i="2" s="1"/>
  <c r="E122" i="2"/>
  <c r="E323" i="2" s="1"/>
  <c r="F122" i="2"/>
  <c r="F323" i="2" s="1"/>
  <c r="G122" i="2"/>
  <c r="G323" i="2" s="1"/>
  <c r="H122" i="2"/>
  <c r="I122" i="2"/>
  <c r="J122" i="2"/>
  <c r="J323" i="2" s="1"/>
  <c r="L122" i="2"/>
  <c r="M122" i="2"/>
  <c r="M323" i="2" s="1"/>
  <c r="O122" i="2"/>
  <c r="A123" i="2"/>
  <c r="B123" i="2"/>
  <c r="C123" i="2"/>
  <c r="C324" i="2" s="1"/>
  <c r="D123" i="2"/>
  <c r="D324" i="2" s="1"/>
  <c r="E123" i="2"/>
  <c r="E324" i="2" s="1"/>
  <c r="F123" i="2"/>
  <c r="F324" i="2" s="1"/>
  <c r="G123" i="2"/>
  <c r="G324" i="2" s="1"/>
  <c r="H123" i="2"/>
  <c r="I123" i="2"/>
  <c r="J123" i="2"/>
  <c r="J324" i="2" s="1"/>
  <c r="L123" i="2"/>
  <c r="M123" i="2"/>
  <c r="O123" i="2"/>
  <c r="A124" i="2"/>
  <c r="B124" i="2"/>
  <c r="C124" i="2"/>
  <c r="C325" i="2" s="1"/>
  <c r="D124" i="2"/>
  <c r="D325" i="2" s="1"/>
  <c r="E124" i="2"/>
  <c r="E325" i="2" s="1"/>
  <c r="F124" i="2"/>
  <c r="F325" i="2" s="1"/>
  <c r="G124" i="2"/>
  <c r="G325" i="2" s="1"/>
  <c r="H124" i="2"/>
  <c r="I124" i="2"/>
  <c r="J124" i="2"/>
  <c r="J325" i="2" s="1"/>
  <c r="L124" i="2"/>
  <c r="M124" i="2"/>
  <c r="O124" i="2"/>
  <c r="A125" i="2"/>
  <c r="B125" i="2"/>
  <c r="C125" i="2"/>
  <c r="C326" i="2" s="1"/>
  <c r="D125" i="2"/>
  <c r="D326" i="2" s="1"/>
  <c r="E125" i="2"/>
  <c r="E326" i="2" s="1"/>
  <c r="F125" i="2"/>
  <c r="F326" i="2" s="1"/>
  <c r="G125" i="2"/>
  <c r="G326" i="2" s="1"/>
  <c r="H125" i="2"/>
  <c r="I125" i="2"/>
  <c r="J125" i="2"/>
  <c r="L125" i="2"/>
  <c r="M125" i="2"/>
  <c r="O125" i="2"/>
  <c r="A126" i="2"/>
  <c r="B126" i="2"/>
  <c r="C126" i="2"/>
  <c r="C327" i="2" s="1"/>
  <c r="D126" i="2"/>
  <c r="D327" i="2" s="1"/>
  <c r="E126" i="2"/>
  <c r="F126" i="2"/>
  <c r="F327" i="2" s="1"/>
  <c r="G126" i="2"/>
  <c r="G327" i="2" s="1"/>
  <c r="H126" i="2"/>
  <c r="I126" i="2"/>
  <c r="J126" i="2"/>
  <c r="J327" i="2" s="1"/>
  <c r="L126" i="2"/>
  <c r="M126" i="2"/>
  <c r="O126" i="2"/>
  <c r="A127" i="2"/>
  <c r="B127" i="2"/>
  <c r="C127" i="2"/>
  <c r="C328" i="2" s="1"/>
  <c r="D127" i="2"/>
  <c r="D328" i="2" s="1"/>
  <c r="E127" i="2"/>
  <c r="E328" i="2" s="1"/>
  <c r="F127" i="2"/>
  <c r="F328" i="2" s="1"/>
  <c r="G127" i="2"/>
  <c r="G328" i="2" s="1"/>
  <c r="H127" i="2"/>
  <c r="I127" i="2"/>
  <c r="J127" i="2"/>
  <c r="J328" i="2" s="1"/>
  <c r="L127" i="2"/>
  <c r="M127" i="2"/>
  <c r="O127" i="2"/>
  <c r="A128" i="2"/>
  <c r="B128" i="2"/>
  <c r="C128" i="2"/>
  <c r="C329" i="2" s="1"/>
  <c r="D128" i="2"/>
  <c r="D329" i="2" s="1"/>
  <c r="E128" i="2"/>
  <c r="E329" i="2" s="1"/>
  <c r="F128" i="2"/>
  <c r="F329" i="2" s="1"/>
  <c r="G128" i="2"/>
  <c r="G329" i="2" s="1"/>
  <c r="H128" i="2"/>
  <c r="I128" i="2"/>
  <c r="J128" i="2"/>
  <c r="L128" i="2"/>
  <c r="M128" i="2"/>
  <c r="O128" i="2"/>
  <c r="A129" i="2"/>
  <c r="B129" i="2"/>
  <c r="C129" i="2"/>
  <c r="C330" i="2" s="1"/>
  <c r="D129" i="2"/>
  <c r="D330" i="2" s="1"/>
  <c r="E129" i="2"/>
  <c r="E330" i="2" s="1"/>
  <c r="F129" i="2"/>
  <c r="F330" i="2" s="1"/>
  <c r="G129" i="2"/>
  <c r="G330" i="2" s="1"/>
  <c r="H129" i="2"/>
  <c r="I129" i="2"/>
  <c r="J129" i="2"/>
  <c r="L129" i="2"/>
  <c r="M129" i="2"/>
  <c r="M330" i="2" s="1"/>
  <c r="O129" i="2"/>
  <c r="A130" i="2"/>
  <c r="B130" i="2"/>
  <c r="C130" i="2"/>
  <c r="C331" i="2" s="1"/>
  <c r="D130" i="2"/>
  <c r="D331" i="2" s="1"/>
  <c r="E130" i="2"/>
  <c r="E331" i="2" s="1"/>
  <c r="F130" i="2"/>
  <c r="F331" i="2" s="1"/>
  <c r="G130" i="2"/>
  <c r="G331" i="2" s="1"/>
  <c r="H130" i="2"/>
  <c r="I130" i="2"/>
  <c r="J130" i="2"/>
  <c r="J331" i="2" s="1"/>
  <c r="L130" i="2"/>
  <c r="M130" i="2"/>
  <c r="M331" i="2" s="1"/>
  <c r="O130" i="2"/>
  <c r="A131" i="2"/>
  <c r="B131" i="2"/>
  <c r="C131" i="2"/>
  <c r="C332" i="2" s="1"/>
  <c r="D131" i="2"/>
  <c r="D332" i="2" s="1"/>
  <c r="E131" i="2"/>
  <c r="E332" i="2" s="1"/>
  <c r="F131" i="2"/>
  <c r="F332" i="2" s="1"/>
  <c r="G131" i="2"/>
  <c r="G332" i="2" s="1"/>
  <c r="H131" i="2"/>
  <c r="I131" i="2"/>
  <c r="J131" i="2"/>
  <c r="J332" i="2" s="1"/>
  <c r="L131" i="2"/>
  <c r="M131" i="2"/>
  <c r="O131" i="2"/>
  <c r="A132" i="2"/>
  <c r="B132" i="2"/>
  <c r="C132" i="2"/>
  <c r="C333" i="2" s="1"/>
  <c r="D132" i="2"/>
  <c r="D333" i="2" s="1"/>
  <c r="E132" i="2"/>
  <c r="E333" i="2" s="1"/>
  <c r="F132" i="2"/>
  <c r="F333" i="2" s="1"/>
  <c r="G132" i="2"/>
  <c r="G333" i="2" s="1"/>
  <c r="H132" i="2"/>
  <c r="I132" i="2"/>
  <c r="J132" i="2"/>
  <c r="J333" i="2" s="1"/>
  <c r="L132" i="2"/>
  <c r="M132" i="2"/>
  <c r="M333" i="2" s="1"/>
  <c r="O132" i="2"/>
  <c r="A133" i="2"/>
  <c r="B133" i="2"/>
  <c r="C133" i="2"/>
  <c r="C334" i="2" s="1"/>
  <c r="D133" i="2"/>
  <c r="D334" i="2" s="1"/>
  <c r="E133" i="2"/>
  <c r="E334" i="2" s="1"/>
  <c r="F133" i="2"/>
  <c r="F334" i="2" s="1"/>
  <c r="G133" i="2"/>
  <c r="G334" i="2" s="1"/>
  <c r="H133" i="2"/>
  <c r="I133" i="2"/>
  <c r="J133" i="2"/>
  <c r="J334" i="2" s="1"/>
  <c r="L133" i="2"/>
  <c r="M133" i="2"/>
  <c r="M334" i="2" s="1"/>
  <c r="O334" i="2" s="1"/>
  <c r="O133" i="2"/>
  <c r="A134" i="2"/>
  <c r="B134" i="2"/>
  <c r="C134" i="2"/>
  <c r="C335" i="2" s="1"/>
  <c r="D134" i="2"/>
  <c r="D335" i="2" s="1"/>
  <c r="E134" i="2"/>
  <c r="E335" i="2" s="1"/>
  <c r="F134" i="2"/>
  <c r="F335" i="2" s="1"/>
  <c r="G134" i="2"/>
  <c r="G335" i="2" s="1"/>
  <c r="H134" i="2"/>
  <c r="I134" i="2"/>
  <c r="J134" i="2"/>
  <c r="J335" i="2" s="1"/>
  <c r="L134" i="2"/>
  <c r="M134" i="2"/>
  <c r="M335" i="2" s="1"/>
  <c r="O134" i="2"/>
  <c r="A135" i="2"/>
  <c r="B135" i="2"/>
  <c r="C135" i="2"/>
  <c r="C336" i="2" s="1"/>
  <c r="D135" i="2"/>
  <c r="D336" i="2" s="1"/>
  <c r="E135" i="2"/>
  <c r="E336" i="2" s="1"/>
  <c r="F135" i="2"/>
  <c r="F336" i="2" s="1"/>
  <c r="G135" i="2"/>
  <c r="G336" i="2" s="1"/>
  <c r="H135" i="2"/>
  <c r="I135" i="2"/>
  <c r="J135" i="2"/>
  <c r="J336" i="2" s="1"/>
  <c r="L135" i="2"/>
  <c r="M135" i="2"/>
  <c r="O135" i="2"/>
  <c r="A136" i="2"/>
  <c r="B136" i="2"/>
  <c r="C136" i="2"/>
  <c r="C337" i="2" s="1"/>
  <c r="D136" i="2"/>
  <c r="D337" i="2" s="1"/>
  <c r="E136" i="2"/>
  <c r="E337" i="2" s="1"/>
  <c r="F136" i="2"/>
  <c r="F337" i="2" s="1"/>
  <c r="G136" i="2"/>
  <c r="G337" i="2" s="1"/>
  <c r="H136" i="2"/>
  <c r="I136" i="2"/>
  <c r="J136" i="2"/>
  <c r="L136" i="2"/>
  <c r="M136" i="2"/>
  <c r="O136" i="2"/>
  <c r="A137" i="2"/>
  <c r="B137" i="2"/>
  <c r="C137" i="2"/>
  <c r="C338" i="2" s="1"/>
  <c r="D137" i="2"/>
  <c r="D338" i="2" s="1"/>
  <c r="E137" i="2"/>
  <c r="E338" i="2" s="1"/>
  <c r="F137" i="2"/>
  <c r="F338" i="2" s="1"/>
  <c r="G137" i="2"/>
  <c r="G338" i="2" s="1"/>
  <c r="H137" i="2"/>
  <c r="I137" i="2"/>
  <c r="J137" i="2"/>
  <c r="L137" i="2"/>
  <c r="M137" i="2"/>
  <c r="M338" i="2" s="1"/>
  <c r="O137" i="2"/>
  <c r="A138" i="2"/>
  <c r="B138" i="2"/>
  <c r="C138" i="2"/>
  <c r="C339" i="2" s="1"/>
  <c r="D138" i="2"/>
  <c r="D339" i="2" s="1"/>
  <c r="E138" i="2"/>
  <c r="E339" i="2" s="1"/>
  <c r="F138" i="2"/>
  <c r="F339" i="2" s="1"/>
  <c r="G138" i="2"/>
  <c r="G339" i="2" s="1"/>
  <c r="H138" i="2"/>
  <c r="I138" i="2"/>
  <c r="J138" i="2"/>
  <c r="J339" i="2" s="1"/>
  <c r="L138" i="2"/>
  <c r="M138" i="2"/>
  <c r="M339" i="2" s="1"/>
  <c r="O138" i="2"/>
  <c r="A139" i="2"/>
  <c r="B139" i="2"/>
  <c r="C139" i="2"/>
  <c r="C340" i="2" s="1"/>
  <c r="D139" i="2"/>
  <c r="D340" i="2" s="1"/>
  <c r="E139" i="2"/>
  <c r="E340" i="2" s="1"/>
  <c r="F139" i="2"/>
  <c r="F340" i="2" s="1"/>
  <c r="G139" i="2"/>
  <c r="G340" i="2" s="1"/>
  <c r="H139" i="2"/>
  <c r="I139" i="2"/>
  <c r="J139" i="2"/>
  <c r="J340" i="2" s="1"/>
  <c r="L139" i="2"/>
  <c r="M139" i="2"/>
  <c r="O139" i="2"/>
  <c r="A140" i="2"/>
  <c r="B140" i="2"/>
  <c r="C140" i="2"/>
  <c r="C341" i="2" s="1"/>
  <c r="D140" i="2"/>
  <c r="D341" i="2" s="1"/>
  <c r="E140" i="2"/>
  <c r="E341" i="2" s="1"/>
  <c r="F140" i="2"/>
  <c r="F341" i="2" s="1"/>
  <c r="G140" i="2"/>
  <c r="G341" i="2" s="1"/>
  <c r="H140" i="2"/>
  <c r="I140" i="2"/>
  <c r="J140" i="2"/>
  <c r="J341" i="2" s="1"/>
  <c r="L140" i="2"/>
  <c r="M140" i="2"/>
  <c r="O140" i="2"/>
  <c r="A141" i="2"/>
  <c r="B141" i="2"/>
  <c r="C141" i="2"/>
  <c r="C342" i="2" s="1"/>
  <c r="D141" i="2"/>
  <c r="D342" i="2" s="1"/>
  <c r="E141" i="2"/>
  <c r="E342" i="2" s="1"/>
  <c r="F141" i="2"/>
  <c r="F342" i="2" s="1"/>
  <c r="G141" i="2"/>
  <c r="G342" i="2" s="1"/>
  <c r="H141" i="2"/>
  <c r="I141" i="2"/>
  <c r="J141" i="2"/>
  <c r="L141" i="2"/>
  <c r="M141" i="2"/>
  <c r="M342" i="2" s="1"/>
  <c r="O141" i="2"/>
  <c r="A142" i="2"/>
  <c r="B142" i="2"/>
  <c r="C142" i="2"/>
  <c r="C343" i="2" s="1"/>
  <c r="D142" i="2"/>
  <c r="D343" i="2" s="1"/>
  <c r="E142" i="2"/>
  <c r="E343" i="2" s="1"/>
  <c r="F142" i="2"/>
  <c r="F343" i="2" s="1"/>
  <c r="G142" i="2"/>
  <c r="G343" i="2" s="1"/>
  <c r="H142" i="2"/>
  <c r="I142" i="2"/>
  <c r="J142" i="2"/>
  <c r="J343" i="2" s="1"/>
  <c r="L142" i="2"/>
  <c r="M142" i="2"/>
  <c r="M343" i="2" s="1"/>
  <c r="O142" i="2"/>
  <c r="A143" i="2"/>
  <c r="B143" i="2"/>
  <c r="C143" i="2"/>
  <c r="C344" i="2" s="1"/>
  <c r="D143" i="2"/>
  <c r="D344" i="2" s="1"/>
  <c r="E143" i="2"/>
  <c r="E344" i="2" s="1"/>
  <c r="F143" i="2"/>
  <c r="F344" i="2" s="1"/>
  <c r="G143" i="2"/>
  <c r="G344" i="2" s="1"/>
  <c r="H143" i="2"/>
  <c r="I143" i="2"/>
  <c r="J143" i="2"/>
  <c r="J344" i="2" s="1"/>
  <c r="L143" i="2"/>
  <c r="M143" i="2"/>
  <c r="M344" i="2" s="1"/>
  <c r="O344" i="2" s="1"/>
  <c r="O143" i="2"/>
  <c r="A144" i="2"/>
  <c r="B144" i="2"/>
  <c r="C144" i="2"/>
  <c r="C345" i="2" s="1"/>
  <c r="D144" i="2"/>
  <c r="D345" i="2" s="1"/>
  <c r="E144" i="2"/>
  <c r="E345" i="2" s="1"/>
  <c r="F144" i="2"/>
  <c r="F345" i="2" s="1"/>
  <c r="G144" i="2"/>
  <c r="G345" i="2" s="1"/>
  <c r="H144" i="2"/>
  <c r="I144" i="2"/>
  <c r="J144" i="2"/>
  <c r="J345" i="2" s="1"/>
  <c r="L144" i="2"/>
  <c r="M144" i="2"/>
  <c r="M345" i="2" s="1"/>
  <c r="L345" i="2" s="1"/>
  <c r="O144" i="2"/>
  <c r="A145" i="2"/>
  <c r="B145" i="2"/>
  <c r="C145" i="2"/>
  <c r="C346" i="2" s="1"/>
  <c r="D145" i="2"/>
  <c r="D346" i="2" s="1"/>
  <c r="E145" i="2"/>
  <c r="E346" i="2" s="1"/>
  <c r="F145" i="2"/>
  <c r="F346" i="2" s="1"/>
  <c r="G145" i="2"/>
  <c r="G346" i="2" s="1"/>
  <c r="H145" i="2"/>
  <c r="I145" i="2"/>
  <c r="J145" i="2"/>
  <c r="L145" i="2"/>
  <c r="M145" i="2"/>
  <c r="M346" i="2" s="1"/>
  <c r="O145" i="2"/>
  <c r="A146" i="2"/>
  <c r="B146" i="2"/>
  <c r="C146" i="2"/>
  <c r="C347" i="2" s="1"/>
  <c r="D146" i="2"/>
  <c r="D347" i="2" s="1"/>
  <c r="E146" i="2"/>
  <c r="E347" i="2" s="1"/>
  <c r="F146" i="2"/>
  <c r="F347" i="2" s="1"/>
  <c r="G146" i="2"/>
  <c r="G347" i="2" s="1"/>
  <c r="H146" i="2"/>
  <c r="I146" i="2"/>
  <c r="J146" i="2"/>
  <c r="J347" i="2" s="1"/>
  <c r="L146" i="2"/>
  <c r="M146" i="2"/>
  <c r="M347" i="2" s="1"/>
  <c r="O146" i="2"/>
  <c r="A147" i="2"/>
  <c r="B147" i="2"/>
  <c r="C147" i="2"/>
  <c r="C348" i="2" s="1"/>
  <c r="D147" i="2"/>
  <c r="D348" i="2" s="1"/>
  <c r="E147" i="2"/>
  <c r="E348" i="2" s="1"/>
  <c r="F147" i="2"/>
  <c r="F348" i="2" s="1"/>
  <c r="G147" i="2"/>
  <c r="G348" i="2" s="1"/>
  <c r="H147" i="2"/>
  <c r="I147" i="2"/>
  <c r="J147" i="2"/>
  <c r="J348" i="2" s="1"/>
  <c r="L147" i="2"/>
  <c r="M147" i="2"/>
  <c r="O147" i="2"/>
  <c r="A148" i="2"/>
  <c r="B148" i="2"/>
  <c r="C148" i="2"/>
  <c r="C349" i="2" s="1"/>
  <c r="D148" i="2"/>
  <c r="D349" i="2" s="1"/>
  <c r="E148" i="2"/>
  <c r="E349" i="2" s="1"/>
  <c r="F148" i="2"/>
  <c r="F349" i="2" s="1"/>
  <c r="G148" i="2"/>
  <c r="G349" i="2" s="1"/>
  <c r="H148" i="2"/>
  <c r="I148" i="2"/>
  <c r="J148" i="2"/>
  <c r="J349" i="2" s="1"/>
  <c r="L148" i="2"/>
  <c r="M148" i="2"/>
  <c r="O148" i="2"/>
  <c r="A149" i="2"/>
  <c r="B149" i="2"/>
  <c r="C149" i="2"/>
  <c r="C350" i="2" s="1"/>
  <c r="D149" i="2"/>
  <c r="D350" i="2" s="1"/>
  <c r="E149" i="2"/>
  <c r="E350" i="2" s="1"/>
  <c r="F149" i="2"/>
  <c r="F350" i="2" s="1"/>
  <c r="G149" i="2"/>
  <c r="G350" i="2" s="1"/>
  <c r="H149" i="2"/>
  <c r="I149" i="2"/>
  <c r="J149" i="2"/>
  <c r="J350" i="2" s="1"/>
  <c r="L149" i="2"/>
  <c r="M149" i="2"/>
  <c r="O149" i="2"/>
  <c r="A150" i="2"/>
  <c r="B150" i="2"/>
  <c r="C150" i="2"/>
  <c r="C351" i="2" s="1"/>
  <c r="D150" i="2"/>
  <c r="D351" i="2" s="1"/>
  <c r="E150" i="2"/>
  <c r="F150" i="2"/>
  <c r="G150" i="2"/>
  <c r="G351" i="2" s="1"/>
  <c r="H150" i="2"/>
  <c r="I150" i="2"/>
  <c r="J150" i="2"/>
  <c r="J351" i="2" s="1"/>
  <c r="L150" i="2"/>
  <c r="M150" i="2"/>
  <c r="O150" i="2"/>
  <c r="A151" i="2"/>
  <c r="B151" i="2"/>
  <c r="C151" i="2"/>
  <c r="C352" i="2" s="1"/>
  <c r="D151" i="2"/>
  <c r="D352" i="2" s="1"/>
  <c r="E151" i="2"/>
  <c r="E352" i="2" s="1"/>
  <c r="F151" i="2"/>
  <c r="F352" i="2" s="1"/>
  <c r="G151" i="2"/>
  <c r="G352" i="2" s="1"/>
  <c r="H151" i="2"/>
  <c r="I151" i="2"/>
  <c r="J151" i="2"/>
  <c r="J352" i="2" s="1"/>
  <c r="L151" i="2"/>
  <c r="M151" i="2"/>
  <c r="M352" i="2" s="1"/>
  <c r="O151" i="2"/>
  <c r="A152" i="2"/>
  <c r="B152" i="2"/>
  <c r="C152" i="2"/>
  <c r="C353" i="2" s="1"/>
  <c r="D152" i="2"/>
  <c r="D353" i="2" s="1"/>
  <c r="E152" i="2"/>
  <c r="E353" i="2" s="1"/>
  <c r="F152" i="2"/>
  <c r="F353" i="2" s="1"/>
  <c r="G152" i="2"/>
  <c r="G353" i="2" s="1"/>
  <c r="H152" i="2"/>
  <c r="I152" i="2"/>
  <c r="J152" i="2"/>
  <c r="J353" i="2" s="1"/>
  <c r="L152" i="2"/>
  <c r="M152" i="2"/>
  <c r="M353" i="2" s="1"/>
  <c r="L353" i="2" s="1"/>
  <c r="O152" i="2"/>
  <c r="A153" i="2"/>
  <c r="B153" i="2"/>
  <c r="C153" i="2"/>
  <c r="C354" i="2" s="1"/>
  <c r="D153" i="2"/>
  <c r="D354" i="2" s="1"/>
  <c r="E153" i="2"/>
  <c r="E354" i="2" s="1"/>
  <c r="F153" i="2"/>
  <c r="F354" i="2" s="1"/>
  <c r="G153" i="2"/>
  <c r="G354" i="2" s="1"/>
  <c r="H153" i="2"/>
  <c r="I153" i="2"/>
  <c r="J153" i="2"/>
  <c r="J354" i="2" s="1"/>
  <c r="L153" i="2"/>
  <c r="M153" i="2"/>
  <c r="M354" i="2" s="1"/>
  <c r="O153" i="2"/>
  <c r="A154" i="2"/>
  <c r="B154" i="2"/>
  <c r="C154" i="2"/>
  <c r="C355" i="2" s="1"/>
  <c r="D154" i="2"/>
  <c r="D355" i="2" s="1"/>
  <c r="E154" i="2"/>
  <c r="E355" i="2" s="1"/>
  <c r="F154" i="2"/>
  <c r="F355" i="2" s="1"/>
  <c r="G154" i="2"/>
  <c r="G355" i="2" s="1"/>
  <c r="H154" i="2"/>
  <c r="I154" i="2"/>
  <c r="J154" i="2"/>
  <c r="J355" i="2" s="1"/>
  <c r="L154" i="2"/>
  <c r="M154" i="2"/>
  <c r="M355" i="2" s="1"/>
  <c r="O154" i="2"/>
  <c r="A155" i="2"/>
  <c r="B155" i="2"/>
  <c r="C155" i="2"/>
  <c r="C356" i="2" s="1"/>
  <c r="D155" i="2"/>
  <c r="D356" i="2" s="1"/>
  <c r="E155" i="2"/>
  <c r="E356" i="2" s="1"/>
  <c r="F155" i="2"/>
  <c r="F356" i="2" s="1"/>
  <c r="G155" i="2"/>
  <c r="G356" i="2" s="1"/>
  <c r="H155" i="2"/>
  <c r="I155" i="2"/>
  <c r="J155" i="2"/>
  <c r="J356" i="2" s="1"/>
  <c r="L155" i="2"/>
  <c r="M155" i="2"/>
  <c r="M356" i="2" s="1"/>
  <c r="O155" i="2"/>
  <c r="A156" i="2"/>
  <c r="B156" i="2"/>
  <c r="C156" i="2"/>
  <c r="C357" i="2" s="1"/>
  <c r="D156" i="2"/>
  <c r="D357" i="2" s="1"/>
  <c r="E156" i="2"/>
  <c r="E357" i="2" s="1"/>
  <c r="F156" i="2"/>
  <c r="F357" i="2" s="1"/>
  <c r="G156" i="2"/>
  <c r="G357" i="2" s="1"/>
  <c r="H156" i="2"/>
  <c r="I156" i="2"/>
  <c r="J156" i="2"/>
  <c r="J357" i="2" s="1"/>
  <c r="L156" i="2"/>
  <c r="M156" i="2"/>
  <c r="M357" i="2" s="1"/>
  <c r="O156" i="2"/>
  <c r="A157" i="2"/>
  <c r="B157" i="2"/>
  <c r="C157" i="2"/>
  <c r="C358" i="2" s="1"/>
  <c r="D157" i="2"/>
  <c r="D358" i="2" s="1"/>
  <c r="E157" i="2"/>
  <c r="E358" i="2" s="1"/>
  <c r="F157" i="2"/>
  <c r="F358" i="2" s="1"/>
  <c r="G157" i="2"/>
  <c r="G358" i="2" s="1"/>
  <c r="H157" i="2"/>
  <c r="I157" i="2"/>
  <c r="J157" i="2"/>
  <c r="J358" i="2" s="1"/>
  <c r="L157" i="2"/>
  <c r="M157" i="2"/>
  <c r="M358" i="2" s="1"/>
  <c r="O358" i="2" s="1"/>
  <c r="O157" i="2"/>
  <c r="A158" i="2"/>
  <c r="B158" i="2"/>
  <c r="C158" i="2"/>
  <c r="C359" i="2" s="1"/>
  <c r="D158" i="2"/>
  <c r="D359" i="2" s="1"/>
  <c r="E158" i="2"/>
  <c r="F158" i="2"/>
  <c r="F359" i="2" s="1"/>
  <c r="G158" i="2"/>
  <c r="G359" i="2" s="1"/>
  <c r="H158" i="2"/>
  <c r="I158" i="2"/>
  <c r="J158" i="2"/>
  <c r="J359" i="2" s="1"/>
  <c r="L158" i="2"/>
  <c r="M158" i="2"/>
  <c r="O158" i="2"/>
  <c r="A159" i="2"/>
  <c r="B159" i="2"/>
  <c r="C159" i="2"/>
  <c r="C360" i="2" s="1"/>
  <c r="D159" i="2"/>
  <c r="D360" i="2" s="1"/>
  <c r="E159" i="2"/>
  <c r="E360" i="2" s="1"/>
  <c r="F159" i="2"/>
  <c r="F360" i="2" s="1"/>
  <c r="G159" i="2"/>
  <c r="G360" i="2" s="1"/>
  <c r="H159" i="2"/>
  <c r="I159" i="2"/>
  <c r="J159" i="2"/>
  <c r="J360" i="2" s="1"/>
  <c r="L159" i="2"/>
  <c r="M159" i="2"/>
  <c r="O159" i="2"/>
  <c r="A160" i="2"/>
  <c r="B160" i="2"/>
  <c r="C160" i="2"/>
  <c r="C361" i="2" s="1"/>
  <c r="D160" i="2"/>
  <c r="D361" i="2" s="1"/>
  <c r="E160" i="2"/>
  <c r="E361" i="2" s="1"/>
  <c r="F160" i="2"/>
  <c r="F361" i="2" s="1"/>
  <c r="G160" i="2"/>
  <c r="G361" i="2" s="1"/>
  <c r="H160" i="2"/>
  <c r="I160" i="2"/>
  <c r="J160" i="2"/>
  <c r="L160" i="2"/>
  <c r="M160" i="2"/>
  <c r="O160" i="2"/>
  <c r="A161" i="2"/>
  <c r="B161" i="2"/>
  <c r="C161" i="2"/>
  <c r="C362" i="2" s="1"/>
  <c r="D161" i="2"/>
  <c r="D362" i="2" s="1"/>
  <c r="E161" i="2"/>
  <c r="E362" i="2" s="1"/>
  <c r="F161" i="2"/>
  <c r="F362" i="2" s="1"/>
  <c r="G161" i="2"/>
  <c r="G362" i="2" s="1"/>
  <c r="H161" i="2"/>
  <c r="I161" i="2"/>
  <c r="J161" i="2"/>
  <c r="L161" i="2"/>
  <c r="M161" i="2"/>
  <c r="M362" i="2" s="1"/>
  <c r="O161" i="2"/>
  <c r="A162" i="2"/>
  <c r="B162" i="2"/>
  <c r="C162" i="2"/>
  <c r="C363" i="2" s="1"/>
  <c r="D162" i="2"/>
  <c r="D363" i="2" s="1"/>
  <c r="E162" i="2"/>
  <c r="E363" i="2" s="1"/>
  <c r="F162" i="2"/>
  <c r="F363" i="2" s="1"/>
  <c r="G162" i="2"/>
  <c r="G363" i="2" s="1"/>
  <c r="H162" i="2"/>
  <c r="I162" i="2"/>
  <c r="J162" i="2"/>
  <c r="J363" i="2" s="1"/>
  <c r="L162" i="2"/>
  <c r="M162" i="2"/>
  <c r="M363" i="2" s="1"/>
  <c r="L363" i="2" s="1"/>
  <c r="O162" i="2"/>
  <c r="A163" i="2"/>
  <c r="B163" i="2"/>
  <c r="C163" i="2"/>
  <c r="C364" i="2" s="1"/>
  <c r="D163" i="2"/>
  <c r="D364" i="2" s="1"/>
  <c r="E163" i="2"/>
  <c r="E364" i="2" s="1"/>
  <c r="F163" i="2"/>
  <c r="F364" i="2" s="1"/>
  <c r="G163" i="2"/>
  <c r="G364" i="2" s="1"/>
  <c r="H163" i="2"/>
  <c r="I163" i="2"/>
  <c r="J163" i="2"/>
  <c r="J364" i="2" s="1"/>
  <c r="L163" i="2"/>
  <c r="M163" i="2"/>
  <c r="M364" i="2" s="1"/>
  <c r="O163" i="2"/>
  <c r="A164" i="2"/>
  <c r="B164" i="2"/>
  <c r="C164" i="2"/>
  <c r="C365" i="2" s="1"/>
  <c r="D164" i="2"/>
  <c r="D365" i="2" s="1"/>
  <c r="E164" i="2"/>
  <c r="E365" i="2" s="1"/>
  <c r="F164" i="2"/>
  <c r="F365" i="2" s="1"/>
  <c r="G164" i="2"/>
  <c r="G365" i="2" s="1"/>
  <c r="H164" i="2"/>
  <c r="I164" i="2"/>
  <c r="J164" i="2"/>
  <c r="J365" i="2" s="1"/>
  <c r="L164" i="2"/>
  <c r="M164" i="2"/>
  <c r="M365" i="2" s="1"/>
  <c r="O164" i="2"/>
  <c r="A165" i="2"/>
  <c r="B165" i="2"/>
  <c r="C165" i="2"/>
  <c r="C366" i="2" s="1"/>
  <c r="D165" i="2"/>
  <c r="D366" i="2" s="1"/>
  <c r="E165" i="2"/>
  <c r="E366" i="2" s="1"/>
  <c r="F165" i="2"/>
  <c r="F366" i="2" s="1"/>
  <c r="G165" i="2"/>
  <c r="G366" i="2" s="1"/>
  <c r="H165" i="2"/>
  <c r="I165" i="2"/>
  <c r="J165" i="2"/>
  <c r="J366" i="2" s="1"/>
  <c r="L165" i="2"/>
  <c r="M165" i="2"/>
  <c r="M366" i="2" s="1"/>
  <c r="O366" i="2" s="1"/>
  <c r="O165" i="2"/>
  <c r="A166" i="2"/>
  <c r="B166" i="2"/>
  <c r="C166" i="2"/>
  <c r="C367" i="2" s="1"/>
  <c r="D166" i="2"/>
  <c r="D367" i="2" s="1"/>
  <c r="E166" i="2"/>
  <c r="E367" i="2" s="1"/>
  <c r="F166" i="2"/>
  <c r="F367" i="2" s="1"/>
  <c r="G166" i="2"/>
  <c r="G367" i="2" s="1"/>
  <c r="H166" i="2"/>
  <c r="I166" i="2"/>
  <c r="J166" i="2"/>
  <c r="J367" i="2" s="1"/>
  <c r="L166" i="2"/>
  <c r="M166" i="2"/>
  <c r="M367" i="2" s="1"/>
  <c r="O166" i="2"/>
  <c r="A167" i="2"/>
  <c r="B167" i="2"/>
  <c r="C167" i="2"/>
  <c r="C368" i="2" s="1"/>
  <c r="D167" i="2"/>
  <c r="D368" i="2" s="1"/>
  <c r="E167" i="2"/>
  <c r="E368" i="2" s="1"/>
  <c r="F167" i="2"/>
  <c r="F368" i="2" s="1"/>
  <c r="G167" i="2"/>
  <c r="G368" i="2" s="1"/>
  <c r="H167" i="2"/>
  <c r="I167" i="2"/>
  <c r="J167" i="2"/>
  <c r="J368" i="2" s="1"/>
  <c r="L167" i="2"/>
  <c r="M167" i="2"/>
  <c r="M368" i="2" s="1"/>
  <c r="O167" i="2"/>
  <c r="A168" i="2"/>
  <c r="B168" i="2"/>
  <c r="C168" i="2"/>
  <c r="C369" i="2" s="1"/>
  <c r="D168" i="2"/>
  <c r="D369" i="2" s="1"/>
  <c r="E168" i="2"/>
  <c r="E369" i="2" s="1"/>
  <c r="F168" i="2"/>
  <c r="F369" i="2" s="1"/>
  <c r="G168" i="2"/>
  <c r="G369" i="2" s="1"/>
  <c r="H168" i="2"/>
  <c r="I168" i="2"/>
  <c r="J168" i="2"/>
  <c r="J369" i="2" s="1"/>
  <c r="L168" i="2"/>
  <c r="M168" i="2"/>
  <c r="M369" i="2" s="1"/>
  <c r="O168" i="2"/>
  <c r="A169" i="2"/>
  <c r="B169" i="2"/>
  <c r="C169" i="2"/>
  <c r="C370" i="2" s="1"/>
  <c r="D169" i="2"/>
  <c r="D370" i="2" s="1"/>
  <c r="E169" i="2"/>
  <c r="F169" i="2"/>
  <c r="F370" i="2" s="1"/>
  <c r="G169" i="2"/>
  <c r="G370" i="2" s="1"/>
  <c r="H169" i="2"/>
  <c r="I169" i="2"/>
  <c r="J169" i="2"/>
  <c r="L169" i="2"/>
  <c r="M169" i="2"/>
  <c r="M370" i="2" s="1"/>
  <c r="O169" i="2"/>
  <c r="A170" i="2"/>
  <c r="B170" i="2"/>
  <c r="C170" i="2"/>
  <c r="C371" i="2" s="1"/>
  <c r="D170" i="2"/>
  <c r="D371" i="2" s="1"/>
  <c r="E170" i="2"/>
  <c r="E371" i="2" s="1"/>
  <c r="F170" i="2"/>
  <c r="F371" i="2" s="1"/>
  <c r="G170" i="2"/>
  <c r="G371" i="2" s="1"/>
  <c r="H170" i="2"/>
  <c r="I170" i="2"/>
  <c r="J170" i="2"/>
  <c r="J371" i="2" s="1"/>
  <c r="L170" i="2"/>
  <c r="M170" i="2"/>
  <c r="M371" i="2" s="1"/>
  <c r="O170" i="2"/>
  <c r="A171" i="2"/>
  <c r="B171" i="2"/>
  <c r="C171" i="2"/>
  <c r="C372" i="2" s="1"/>
  <c r="D171" i="2"/>
  <c r="D372" i="2" s="1"/>
  <c r="E171" i="2"/>
  <c r="E372" i="2" s="1"/>
  <c r="F171" i="2"/>
  <c r="F372" i="2" s="1"/>
  <c r="G171" i="2"/>
  <c r="G372" i="2" s="1"/>
  <c r="H171" i="2"/>
  <c r="I171" i="2"/>
  <c r="J171" i="2"/>
  <c r="J372" i="2" s="1"/>
  <c r="L171" i="2"/>
  <c r="M171" i="2"/>
  <c r="O171" i="2"/>
  <c r="A172" i="2"/>
  <c r="B172" i="2"/>
  <c r="C172" i="2"/>
  <c r="C373" i="2" s="1"/>
  <c r="D172" i="2"/>
  <c r="D373" i="2" s="1"/>
  <c r="E172" i="2"/>
  <c r="E373" i="2" s="1"/>
  <c r="F172" i="2"/>
  <c r="F373" i="2" s="1"/>
  <c r="G172" i="2"/>
  <c r="G373" i="2" s="1"/>
  <c r="H172" i="2"/>
  <c r="I172" i="2"/>
  <c r="J172" i="2"/>
  <c r="J373" i="2" s="1"/>
  <c r="L172" i="2"/>
  <c r="M172" i="2"/>
  <c r="O172" i="2"/>
  <c r="A173" i="2"/>
  <c r="B173" i="2"/>
  <c r="C173" i="2"/>
  <c r="C374" i="2" s="1"/>
  <c r="D173" i="2"/>
  <c r="D374" i="2" s="1"/>
  <c r="E173" i="2"/>
  <c r="E374" i="2" s="1"/>
  <c r="F173" i="2"/>
  <c r="F374" i="2" s="1"/>
  <c r="G173" i="2"/>
  <c r="G374" i="2" s="1"/>
  <c r="H173" i="2"/>
  <c r="I173" i="2"/>
  <c r="J173" i="2"/>
  <c r="J374" i="2" s="1"/>
  <c r="L173" i="2"/>
  <c r="M173" i="2"/>
  <c r="M374" i="2" s="1"/>
  <c r="O173" i="2"/>
  <c r="A174" i="2"/>
  <c r="B174" i="2"/>
  <c r="C174" i="2"/>
  <c r="C375" i="2" s="1"/>
  <c r="D174" i="2"/>
  <c r="D375" i="2" s="1"/>
  <c r="E174" i="2"/>
  <c r="E375" i="2" s="1"/>
  <c r="F174" i="2"/>
  <c r="F375" i="2" s="1"/>
  <c r="G174" i="2"/>
  <c r="G375" i="2" s="1"/>
  <c r="H174" i="2"/>
  <c r="I174" i="2"/>
  <c r="J174" i="2"/>
  <c r="J375" i="2" s="1"/>
  <c r="L174" i="2"/>
  <c r="M174" i="2"/>
  <c r="O174" i="2"/>
  <c r="A175" i="2"/>
  <c r="B175" i="2"/>
  <c r="C175" i="2"/>
  <c r="C376" i="2" s="1"/>
  <c r="D175" i="2"/>
  <c r="D376" i="2" s="1"/>
  <c r="E175" i="2"/>
  <c r="E376" i="2" s="1"/>
  <c r="F175" i="2"/>
  <c r="F376" i="2" s="1"/>
  <c r="G175" i="2"/>
  <c r="G376" i="2" s="1"/>
  <c r="H175" i="2"/>
  <c r="I175" i="2"/>
  <c r="J175" i="2"/>
  <c r="J376" i="2" s="1"/>
  <c r="L175" i="2"/>
  <c r="M175" i="2"/>
  <c r="M376" i="2" s="1"/>
  <c r="O175" i="2"/>
  <c r="A176" i="2"/>
  <c r="B176" i="2"/>
  <c r="C176" i="2"/>
  <c r="C377" i="2" s="1"/>
  <c r="D176" i="2"/>
  <c r="D377" i="2" s="1"/>
  <c r="E176" i="2"/>
  <c r="E377" i="2" s="1"/>
  <c r="F176" i="2"/>
  <c r="F377" i="2" s="1"/>
  <c r="G176" i="2"/>
  <c r="G377" i="2" s="1"/>
  <c r="H176" i="2"/>
  <c r="I176" i="2"/>
  <c r="J176" i="2"/>
  <c r="J377" i="2" s="1"/>
  <c r="L176" i="2"/>
  <c r="M176" i="2"/>
  <c r="M377" i="2" s="1"/>
  <c r="L377" i="2" s="1"/>
  <c r="O176" i="2"/>
  <c r="A177" i="2"/>
  <c r="B177" i="2"/>
  <c r="C177" i="2"/>
  <c r="C378" i="2" s="1"/>
  <c r="D177" i="2"/>
  <c r="D378" i="2" s="1"/>
  <c r="E177" i="2"/>
  <c r="E378" i="2" s="1"/>
  <c r="F177" i="2"/>
  <c r="F378" i="2" s="1"/>
  <c r="G177" i="2"/>
  <c r="G378" i="2" s="1"/>
  <c r="H177" i="2"/>
  <c r="I177" i="2"/>
  <c r="J177" i="2"/>
  <c r="J378" i="2" s="1"/>
  <c r="L177" i="2"/>
  <c r="M177" i="2"/>
  <c r="M378" i="2" s="1"/>
  <c r="O378" i="2" s="1"/>
  <c r="O177" i="2"/>
  <c r="A178" i="2"/>
  <c r="B178" i="2"/>
  <c r="C178" i="2"/>
  <c r="C379" i="2" s="1"/>
  <c r="D178" i="2"/>
  <c r="D379" i="2" s="1"/>
  <c r="E178" i="2"/>
  <c r="E379" i="2" s="1"/>
  <c r="F178" i="2"/>
  <c r="F379" i="2" s="1"/>
  <c r="G178" i="2"/>
  <c r="G379" i="2" s="1"/>
  <c r="H178" i="2"/>
  <c r="I178" i="2"/>
  <c r="J178" i="2"/>
  <c r="J379" i="2" s="1"/>
  <c r="L178" i="2"/>
  <c r="M178" i="2"/>
  <c r="M379" i="2" s="1"/>
  <c r="O178" i="2"/>
  <c r="A179" i="2"/>
  <c r="B179" i="2"/>
  <c r="C179" i="2"/>
  <c r="C380" i="2" s="1"/>
  <c r="D179" i="2"/>
  <c r="D380" i="2" s="1"/>
  <c r="E179" i="2"/>
  <c r="E380" i="2" s="1"/>
  <c r="F179" i="2"/>
  <c r="F380" i="2" s="1"/>
  <c r="G179" i="2"/>
  <c r="G380" i="2" s="1"/>
  <c r="H179" i="2"/>
  <c r="I179" i="2"/>
  <c r="J179" i="2"/>
  <c r="J380" i="2" s="1"/>
  <c r="L179" i="2"/>
  <c r="M179" i="2"/>
  <c r="M380" i="2" s="1"/>
  <c r="O179" i="2"/>
  <c r="A180" i="2"/>
  <c r="B180" i="2"/>
  <c r="C180" i="2"/>
  <c r="C381" i="2" s="1"/>
  <c r="D180" i="2"/>
  <c r="D381" i="2" s="1"/>
  <c r="E180" i="2"/>
  <c r="E381" i="2" s="1"/>
  <c r="F180" i="2"/>
  <c r="F381" i="2" s="1"/>
  <c r="G180" i="2"/>
  <c r="G381" i="2" s="1"/>
  <c r="H180" i="2"/>
  <c r="I180" i="2"/>
  <c r="J180" i="2"/>
  <c r="J381" i="2" s="1"/>
  <c r="L180" i="2"/>
  <c r="M180" i="2"/>
  <c r="M381" i="2" s="1"/>
  <c r="O180" i="2"/>
  <c r="A181" i="2"/>
  <c r="B181" i="2"/>
  <c r="C181" i="2"/>
  <c r="C382" i="2" s="1"/>
  <c r="D181" i="2"/>
  <c r="D382" i="2" s="1"/>
  <c r="E181" i="2"/>
  <c r="E382" i="2" s="1"/>
  <c r="F181" i="2"/>
  <c r="F382" i="2" s="1"/>
  <c r="G181" i="2"/>
  <c r="G382" i="2" s="1"/>
  <c r="H181" i="2"/>
  <c r="I181" i="2"/>
  <c r="J181" i="2"/>
  <c r="L181" i="2"/>
  <c r="M181" i="2"/>
  <c r="M382" i="2" s="1"/>
  <c r="O382" i="2" s="1"/>
  <c r="O181" i="2"/>
  <c r="A182" i="2"/>
  <c r="B182" i="2"/>
  <c r="C182" i="2"/>
  <c r="C383" i="2" s="1"/>
  <c r="D182" i="2"/>
  <c r="D383" i="2" s="1"/>
  <c r="E182" i="2"/>
  <c r="E383" i="2" s="1"/>
  <c r="F182" i="2"/>
  <c r="F383" i="2" s="1"/>
  <c r="G182" i="2"/>
  <c r="G383" i="2" s="1"/>
  <c r="H182" i="2"/>
  <c r="I182" i="2"/>
  <c r="J182" i="2"/>
  <c r="J383" i="2" s="1"/>
  <c r="L182" i="2"/>
  <c r="M182" i="2"/>
  <c r="O182" i="2"/>
  <c r="A183" i="2"/>
  <c r="B183" i="2"/>
  <c r="C183" i="2"/>
  <c r="C384" i="2" s="1"/>
  <c r="D183" i="2"/>
  <c r="D384" i="2" s="1"/>
  <c r="E183" i="2"/>
  <c r="E384" i="2" s="1"/>
  <c r="F183" i="2"/>
  <c r="F384" i="2" s="1"/>
  <c r="G183" i="2"/>
  <c r="G384" i="2" s="1"/>
  <c r="H183" i="2"/>
  <c r="I183" i="2"/>
  <c r="J183" i="2"/>
  <c r="J384" i="2" s="1"/>
  <c r="L183" i="2"/>
  <c r="M183" i="2"/>
  <c r="O183" i="2"/>
  <c r="A184" i="2"/>
  <c r="B184" i="2"/>
  <c r="C184" i="2"/>
  <c r="C385" i="2" s="1"/>
  <c r="D184" i="2"/>
  <c r="D385" i="2" s="1"/>
  <c r="E184" i="2"/>
  <c r="E385" i="2" s="1"/>
  <c r="F184" i="2"/>
  <c r="F385" i="2" s="1"/>
  <c r="G184" i="2"/>
  <c r="G385" i="2" s="1"/>
  <c r="H184" i="2"/>
  <c r="I184" i="2"/>
  <c r="J184" i="2"/>
  <c r="J385" i="2" s="1"/>
  <c r="L184" i="2"/>
  <c r="M184" i="2"/>
  <c r="O184" i="2"/>
  <c r="A185" i="2"/>
  <c r="B185" i="2"/>
  <c r="C185" i="2"/>
  <c r="C386" i="2" s="1"/>
  <c r="D185" i="2"/>
  <c r="D386" i="2" s="1"/>
  <c r="E185" i="2"/>
  <c r="E386" i="2" s="1"/>
  <c r="F185" i="2"/>
  <c r="F386" i="2" s="1"/>
  <c r="G185" i="2"/>
  <c r="G386" i="2" s="1"/>
  <c r="H185" i="2"/>
  <c r="I185" i="2"/>
  <c r="J185" i="2"/>
  <c r="L185" i="2"/>
  <c r="M185" i="2"/>
  <c r="M386" i="2" s="1"/>
  <c r="O185" i="2"/>
  <c r="A186" i="2"/>
  <c r="B186" i="2"/>
  <c r="C186" i="2"/>
  <c r="C387" i="2" s="1"/>
  <c r="D186" i="2"/>
  <c r="D387" i="2" s="1"/>
  <c r="E186" i="2"/>
  <c r="E387" i="2" s="1"/>
  <c r="F186" i="2"/>
  <c r="F387" i="2" s="1"/>
  <c r="G186" i="2"/>
  <c r="G387" i="2" s="1"/>
  <c r="H186" i="2"/>
  <c r="I186" i="2"/>
  <c r="J186" i="2"/>
  <c r="J387" i="2" s="1"/>
  <c r="L186" i="2"/>
  <c r="M186" i="2"/>
  <c r="M387" i="2" s="1"/>
  <c r="O186" i="2"/>
  <c r="A187" i="2"/>
  <c r="B187" i="2"/>
  <c r="C187" i="2"/>
  <c r="C388" i="2" s="1"/>
  <c r="D187" i="2"/>
  <c r="D388" i="2" s="1"/>
  <c r="E187" i="2"/>
  <c r="E388" i="2" s="1"/>
  <c r="F187" i="2"/>
  <c r="F388" i="2" s="1"/>
  <c r="G187" i="2"/>
  <c r="G388" i="2" s="1"/>
  <c r="H187" i="2"/>
  <c r="I187" i="2"/>
  <c r="J187" i="2"/>
  <c r="J388" i="2" s="1"/>
  <c r="L187" i="2"/>
  <c r="M187" i="2"/>
  <c r="O187" i="2"/>
  <c r="A188" i="2"/>
  <c r="B188" i="2"/>
  <c r="C188" i="2"/>
  <c r="C389" i="2" s="1"/>
  <c r="D188" i="2"/>
  <c r="D389" i="2" s="1"/>
  <c r="E188" i="2"/>
  <c r="E389" i="2" s="1"/>
  <c r="F188" i="2"/>
  <c r="F389" i="2" s="1"/>
  <c r="G188" i="2"/>
  <c r="G389" i="2" s="1"/>
  <c r="H188" i="2"/>
  <c r="I188" i="2"/>
  <c r="J188" i="2"/>
  <c r="J389" i="2" s="1"/>
  <c r="L188" i="2"/>
  <c r="M188" i="2"/>
  <c r="O188" i="2"/>
  <c r="A189" i="2"/>
  <c r="B189" i="2"/>
  <c r="C189" i="2"/>
  <c r="C390" i="2" s="1"/>
  <c r="D189" i="2"/>
  <c r="D390" i="2" s="1"/>
  <c r="E189" i="2"/>
  <c r="E390" i="2" s="1"/>
  <c r="F189" i="2"/>
  <c r="F390" i="2" s="1"/>
  <c r="G189" i="2"/>
  <c r="G390" i="2" s="1"/>
  <c r="H189" i="2"/>
  <c r="I189" i="2"/>
  <c r="J189" i="2"/>
  <c r="J390" i="2" s="1"/>
  <c r="L189" i="2"/>
  <c r="M189" i="2"/>
  <c r="M390" i="2" s="1"/>
  <c r="O189" i="2"/>
  <c r="A190" i="2"/>
  <c r="B190" i="2"/>
  <c r="C190" i="2"/>
  <c r="C391" i="2" s="1"/>
  <c r="D190" i="2"/>
  <c r="D391" i="2" s="1"/>
  <c r="E190" i="2"/>
  <c r="E391" i="2" s="1"/>
  <c r="F190" i="2"/>
  <c r="F391" i="2" s="1"/>
  <c r="G190" i="2"/>
  <c r="G391" i="2" s="1"/>
  <c r="H190" i="2"/>
  <c r="I190" i="2"/>
  <c r="J190" i="2"/>
  <c r="J391" i="2" s="1"/>
  <c r="L190" i="2"/>
  <c r="M190" i="2"/>
  <c r="M391" i="2" s="1"/>
  <c r="L391" i="2" s="1"/>
  <c r="O190" i="2"/>
  <c r="A191" i="2"/>
  <c r="B191" i="2"/>
  <c r="C191" i="2"/>
  <c r="C392" i="2" s="1"/>
  <c r="D191" i="2"/>
  <c r="D392" i="2" s="1"/>
  <c r="E191" i="2"/>
  <c r="E392" i="2" s="1"/>
  <c r="F191" i="2"/>
  <c r="F392" i="2" s="1"/>
  <c r="G191" i="2"/>
  <c r="G392" i="2" s="1"/>
  <c r="H191" i="2"/>
  <c r="I191" i="2"/>
  <c r="J191" i="2"/>
  <c r="J392" i="2" s="1"/>
  <c r="L191" i="2"/>
  <c r="M191" i="2"/>
  <c r="M392" i="2" s="1"/>
  <c r="O392" i="2" s="1"/>
  <c r="O191" i="2"/>
  <c r="A192" i="2"/>
  <c r="B192" i="2"/>
  <c r="C192" i="2"/>
  <c r="C393" i="2" s="1"/>
  <c r="D192" i="2"/>
  <c r="D393" i="2" s="1"/>
  <c r="E192" i="2"/>
  <c r="E393" i="2" s="1"/>
  <c r="F192" i="2"/>
  <c r="F393" i="2" s="1"/>
  <c r="G192" i="2"/>
  <c r="G393" i="2" s="1"/>
  <c r="H192" i="2"/>
  <c r="I192" i="2"/>
  <c r="J192" i="2"/>
  <c r="J393" i="2" s="1"/>
  <c r="L192" i="2"/>
  <c r="M192" i="2"/>
  <c r="M393" i="2" s="1"/>
  <c r="O192" i="2"/>
  <c r="A193" i="2"/>
  <c r="B193" i="2"/>
  <c r="C193" i="2"/>
  <c r="C394" i="2" s="1"/>
  <c r="D193" i="2"/>
  <c r="D394" i="2" s="1"/>
  <c r="E193" i="2"/>
  <c r="E394" i="2" s="1"/>
  <c r="F193" i="2"/>
  <c r="F394" i="2" s="1"/>
  <c r="G193" i="2"/>
  <c r="G394" i="2" s="1"/>
  <c r="H193" i="2"/>
  <c r="I193" i="2"/>
  <c r="J193" i="2"/>
  <c r="J394" i="2" s="1"/>
  <c r="L193" i="2"/>
  <c r="M193" i="2"/>
  <c r="M394" i="2" s="1"/>
  <c r="O193" i="2"/>
  <c r="A194" i="2"/>
  <c r="B194" i="2"/>
  <c r="C194" i="2"/>
  <c r="C395" i="2" s="1"/>
  <c r="D194" i="2"/>
  <c r="D395" i="2" s="1"/>
  <c r="E194" i="2"/>
  <c r="E395" i="2" s="1"/>
  <c r="F194" i="2"/>
  <c r="F395" i="2" s="1"/>
  <c r="G194" i="2"/>
  <c r="G395" i="2" s="1"/>
  <c r="H194" i="2"/>
  <c r="I194" i="2"/>
  <c r="J194" i="2"/>
  <c r="J395" i="2" s="1"/>
  <c r="L194" i="2"/>
  <c r="M194" i="2"/>
  <c r="M395" i="2" s="1"/>
  <c r="O194" i="2"/>
  <c r="A195" i="2"/>
  <c r="B195" i="2"/>
  <c r="C195" i="2"/>
  <c r="C396" i="2" s="1"/>
  <c r="D195" i="2"/>
  <c r="D396" i="2" s="1"/>
  <c r="E195" i="2"/>
  <c r="E396" i="2" s="1"/>
  <c r="F195" i="2"/>
  <c r="F396" i="2" s="1"/>
  <c r="G195" i="2"/>
  <c r="G396" i="2" s="1"/>
  <c r="H195" i="2"/>
  <c r="I195" i="2"/>
  <c r="J195" i="2"/>
  <c r="J396" i="2" s="1"/>
  <c r="L195" i="2"/>
  <c r="M195" i="2"/>
  <c r="O195" i="2"/>
  <c r="A196" i="2"/>
  <c r="B196" i="2"/>
  <c r="C196" i="2"/>
  <c r="C397" i="2" s="1"/>
  <c r="D196" i="2"/>
  <c r="D397" i="2" s="1"/>
  <c r="E196" i="2"/>
  <c r="E397" i="2" s="1"/>
  <c r="F196" i="2"/>
  <c r="F397" i="2" s="1"/>
  <c r="G196" i="2"/>
  <c r="G397" i="2" s="1"/>
  <c r="H196" i="2"/>
  <c r="I196" i="2"/>
  <c r="J196" i="2"/>
  <c r="J397" i="2" s="1"/>
  <c r="L196" i="2"/>
  <c r="M196" i="2"/>
  <c r="M397" i="2" s="1"/>
  <c r="O196" i="2"/>
  <c r="A197" i="2"/>
  <c r="B197" i="2"/>
  <c r="C197" i="2"/>
  <c r="C398" i="2" s="1"/>
  <c r="D197" i="2"/>
  <c r="D398" i="2" s="1"/>
  <c r="E197" i="2"/>
  <c r="E398" i="2" s="1"/>
  <c r="F197" i="2"/>
  <c r="F398" i="2" s="1"/>
  <c r="G197" i="2"/>
  <c r="G398" i="2" s="1"/>
  <c r="H197" i="2"/>
  <c r="I197" i="2"/>
  <c r="J197" i="2"/>
  <c r="J398" i="2" s="1"/>
  <c r="L197" i="2"/>
  <c r="M197" i="2"/>
  <c r="M398" i="2" s="1"/>
  <c r="O197" i="2"/>
  <c r="A198" i="2"/>
  <c r="B198" i="2"/>
  <c r="C198" i="2"/>
  <c r="C399" i="2" s="1"/>
  <c r="D198" i="2"/>
  <c r="D399" i="2" s="1"/>
  <c r="E198" i="2"/>
  <c r="E399" i="2" s="1"/>
  <c r="F198" i="2"/>
  <c r="F399" i="2" s="1"/>
  <c r="G198" i="2"/>
  <c r="G399" i="2" s="1"/>
  <c r="H198" i="2"/>
  <c r="I198" i="2"/>
  <c r="J198" i="2"/>
  <c r="J399" i="2" s="1"/>
  <c r="L198" i="2"/>
  <c r="M198" i="2"/>
  <c r="O198" i="2"/>
  <c r="A199" i="2"/>
  <c r="B199" i="2"/>
  <c r="C199" i="2"/>
  <c r="C400" i="2" s="1"/>
  <c r="D199" i="2"/>
  <c r="D400" i="2" s="1"/>
  <c r="E199" i="2"/>
  <c r="E400" i="2" s="1"/>
  <c r="F199" i="2"/>
  <c r="F400" i="2" s="1"/>
  <c r="G199" i="2"/>
  <c r="G400" i="2" s="1"/>
  <c r="H199" i="2"/>
  <c r="I199" i="2"/>
  <c r="J199" i="2"/>
  <c r="J400" i="2" s="1"/>
  <c r="L199" i="2"/>
  <c r="M199" i="2"/>
  <c r="O199" i="2"/>
  <c r="A200" i="2"/>
  <c r="B200" i="2"/>
  <c r="C200" i="2"/>
  <c r="C401" i="2" s="1"/>
  <c r="D200" i="2"/>
  <c r="D401" i="2" s="1"/>
  <c r="E200" i="2"/>
  <c r="E401" i="2" s="1"/>
  <c r="F200" i="2"/>
  <c r="F401" i="2" s="1"/>
  <c r="G200" i="2"/>
  <c r="G401" i="2" s="1"/>
  <c r="H200" i="2"/>
  <c r="I200" i="2"/>
  <c r="J200" i="2"/>
  <c r="J401" i="2" s="1"/>
  <c r="L200" i="2"/>
  <c r="M200" i="2"/>
  <c r="M401" i="2" s="1"/>
  <c r="L401" i="2" s="1"/>
  <c r="O200" i="2"/>
  <c r="A201" i="2"/>
  <c r="B201" i="2"/>
  <c r="C201" i="2"/>
  <c r="C402" i="2" s="1"/>
  <c r="D201" i="2"/>
  <c r="D402" i="2" s="1"/>
  <c r="E201" i="2"/>
  <c r="E402" i="2" s="1"/>
  <c r="F201" i="2"/>
  <c r="F402" i="2" s="1"/>
  <c r="G201" i="2"/>
  <c r="G402" i="2" s="1"/>
  <c r="H201" i="2"/>
  <c r="I201" i="2"/>
  <c r="J201" i="2"/>
  <c r="J402" i="2" s="1"/>
  <c r="L201" i="2"/>
  <c r="M201" i="2"/>
  <c r="M402" i="2" s="1"/>
  <c r="O201" i="2"/>
  <c r="A202" i="2"/>
  <c r="B202" i="2"/>
  <c r="C202" i="2"/>
  <c r="C403" i="2" s="1"/>
  <c r="D202" i="2"/>
  <c r="D403" i="2" s="1"/>
  <c r="E202" i="2"/>
  <c r="E403" i="2" s="1"/>
  <c r="F202" i="2"/>
  <c r="F403" i="2" s="1"/>
  <c r="G202" i="2"/>
  <c r="G403" i="2" s="1"/>
  <c r="H202" i="2"/>
  <c r="I202" i="2"/>
  <c r="J202" i="2"/>
  <c r="J403" i="2" s="1"/>
  <c r="L202" i="2"/>
  <c r="M202" i="2"/>
  <c r="M403" i="2" s="1"/>
  <c r="O202" i="2"/>
  <c r="A203" i="2"/>
  <c r="B203" i="2"/>
  <c r="C203" i="2"/>
  <c r="C404" i="2" s="1"/>
  <c r="D203" i="2"/>
  <c r="D404" i="2" s="1"/>
  <c r="E203" i="2"/>
  <c r="E404" i="2" s="1"/>
  <c r="F203" i="2"/>
  <c r="F404" i="2" s="1"/>
  <c r="G203" i="2"/>
  <c r="G404" i="2" s="1"/>
  <c r="H203" i="2"/>
  <c r="I203" i="2"/>
  <c r="J203" i="2"/>
  <c r="J404" i="2" s="1"/>
  <c r="L203" i="2"/>
  <c r="M203" i="2"/>
  <c r="M404" i="2" s="1"/>
  <c r="O203" i="2"/>
  <c r="A204" i="2"/>
  <c r="B204" i="2"/>
  <c r="C204" i="2"/>
  <c r="C405" i="2" s="1"/>
  <c r="D204" i="2"/>
  <c r="D405" i="2" s="1"/>
  <c r="E204" i="2"/>
  <c r="E405" i="2" s="1"/>
  <c r="F204" i="2"/>
  <c r="F405" i="2" s="1"/>
  <c r="G204" i="2"/>
  <c r="G405" i="2" s="1"/>
  <c r="H204" i="2"/>
  <c r="I204" i="2"/>
  <c r="J204" i="2"/>
  <c r="J405" i="2" s="1"/>
  <c r="L204" i="2"/>
  <c r="M204" i="2"/>
  <c r="O204" i="2"/>
  <c r="A205" i="2"/>
  <c r="B205" i="2"/>
  <c r="C205" i="2"/>
  <c r="C406" i="2" s="1"/>
  <c r="D205" i="2"/>
  <c r="D406" i="2" s="1"/>
  <c r="E205" i="2"/>
  <c r="E406" i="2" s="1"/>
  <c r="F205" i="2"/>
  <c r="F406" i="2" s="1"/>
  <c r="G205" i="2"/>
  <c r="G406" i="2" s="1"/>
  <c r="H205" i="2"/>
  <c r="I205" i="2"/>
  <c r="J205" i="2"/>
  <c r="J406" i="2" s="1"/>
  <c r="L205" i="2"/>
  <c r="M205" i="2"/>
  <c r="M406" i="2" s="1"/>
  <c r="O205" i="2"/>
  <c r="A206" i="2"/>
  <c r="B206" i="2"/>
  <c r="C206" i="2"/>
  <c r="C407" i="2" s="1"/>
  <c r="D206" i="2"/>
  <c r="D407" i="2" s="1"/>
  <c r="E206" i="2"/>
  <c r="E407" i="2" s="1"/>
  <c r="F206" i="2"/>
  <c r="F407" i="2" s="1"/>
  <c r="G206" i="2"/>
  <c r="G407" i="2" s="1"/>
  <c r="H206" i="2"/>
  <c r="I206" i="2"/>
  <c r="J206" i="2"/>
  <c r="J407" i="2" s="1"/>
  <c r="L206" i="2"/>
  <c r="M206" i="2"/>
  <c r="M407" i="2" s="1"/>
  <c r="O206" i="2"/>
  <c r="A207" i="2"/>
  <c r="B207" i="2"/>
  <c r="C207" i="2"/>
  <c r="C408" i="2" s="1"/>
  <c r="D207" i="2"/>
  <c r="D408" i="2" s="1"/>
  <c r="E207" i="2"/>
  <c r="E408" i="2" s="1"/>
  <c r="F207" i="2"/>
  <c r="F408" i="2" s="1"/>
  <c r="G207" i="2"/>
  <c r="G408" i="2" s="1"/>
  <c r="H207" i="2"/>
  <c r="I207" i="2"/>
  <c r="J207" i="2"/>
  <c r="J408" i="2" s="1"/>
  <c r="L207" i="2"/>
  <c r="M207" i="2"/>
  <c r="M408" i="2" s="1"/>
  <c r="O207" i="2"/>
  <c r="A208" i="2"/>
  <c r="B208" i="2"/>
  <c r="C208" i="2"/>
  <c r="C409" i="2" s="1"/>
  <c r="D208" i="2"/>
  <c r="D409" i="2" s="1"/>
  <c r="E208" i="2"/>
  <c r="E409" i="2" s="1"/>
  <c r="F208" i="2"/>
  <c r="F409" i="2" s="1"/>
  <c r="G208" i="2"/>
  <c r="G409" i="2" s="1"/>
  <c r="H208" i="2"/>
  <c r="I208" i="2"/>
  <c r="J208" i="2"/>
  <c r="L208" i="2"/>
  <c r="M208" i="2"/>
  <c r="O208" i="2"/>
  <c r="A209" i="2"/>
  <c r="B209" i="2"/>
  <c r="C209" i="2"/>
  <c r="C410" i="2" s="1"/>
  <c r="D209" i="2"/>
  <c r="D410" i="2" s="1"/>
  <c r="E209" i="2"/>
  <c r="E410" i="2" s="1"/>
  <c r="F209" i="2"/>
  <c r="F410" i="2" s="1"/>
  <c r="G209" i="2"/>
  <c r="G410" i="2" s="1"/>
  <c r="H209" i="2"/>
  <c r="I209" i="2"/>
  <c r="J209" i="2"/>
  <c r="J410" i="2" s="1"/>
  <c r="L209" i="2"/>
  <c r="M209" i="2"/>
  <c r="M410" i="2" s="1"/>
  <c r="O209" i="2"/>
  <c r="A210" i="2"/>
  <c r="B210" i="2"/>
  <c r="C210" i="2"/>
  <c r="C411" i="2" s="1"/>
  <c r="D210" i="2"/>
  <c r="D411" i="2" s="1"/>
  <c r="E210" i="2"/>
  <c r="E411" i="2" s="1"/>
  <c r="F210" i="2"/>
  <c r="F411" i="2" s="1"/>
  <c r="G210" i="2"/>
  <c r="G411" i="2" s="1"/>
  <c r="H210" i="2"/>
  <c r="I210" i="2"/>
  <c r="J210" i="2"/>
  <c r="J411" i="2" s="1"/>
  <c r="L210" i="2"/>
  <c r="M210" i="2"/>
  <c r="M411" i="2" s="1"/>
  <c r="O210" i="2"/>
  <c r="A211" i="2"/>
  <c r="B211" i="2"/>
  <c r="C211" i="2"/>
  <c r="C412" i="2" s="1"/>
  <c r="D211" i="2"/>
  <c r="D412" i="2" s="1"/>
  <c r="E211" i="2"/>
  <c r="E412" i="2" s="1"/>
  <c r="F211" i="2"/>
  <c r="F412" i="2" s="1"/>
  <c r="G211" i="2"/>
  <c r="G412" i="2" s="1"/>
  <c r="H211" i="2"/>
  <c r="I211" i="2"/>
  <c r="J211" i="2"/>
  <c r="J412" i="2" s="1"/>
  <c r="L211" i="2"/>
  <c r="M211" i="2"/>
  <c r="M412" i="2" s="1"/>
  <c r="O211" i="2"/>
  <c r="A212" i="2"/>
  <c r="B212" i="2"/>
  <c r="C212" i="2"/>
  <c r="C413" i="2" s="1"/>
  <c r="D212" i="2"/>
  <c r="D413" i="2" s="1"/>
  <c r="E212" i="2"/>
  <c r="E413" i="2" s="1"/>
  <c r="F212" i="2"/>
  <c r="F413" i="2" s="1"/>
  <c r="G212" i="2"/>
  <c r="G413" i="2" s="1"/>
  <c r="H212" i="2"/>
  <c r="I212" i="2"/>
  <c r="J212" i="2"/>
  <c r="J413" i="2" s="1"/>
  <c r="L212" i="2"/>
  <c r="M212" i="2"/>
  <c r="M413" i="2" s="1"/>
  <c r="O212" i="2"/>
  <c r="I13" i="2"/>
  <c r="H13" i="2"/>
  <c r="G13" i="2"/>
  <c r="D13" i="2"/>
  <c r="CL1" i="4" s="1"/>
  <c r="C13" i="2"/>
  <c r="A13" i="2"/>
  <c r="B32" i="2" s="1"/>
  <c r="E217" i="2"/>
  <c r="J221" i="2"/>
  <c r="J223" i="2"/>
  <c r="M223" i="2"/>
  <c r="M225" i="2"/>
  <c r="M230" i="2"/>
  <c r="M231" i="2"/>
  <c r="M232" i="2"/>
  <c r="J233" i="2"/>
  <c r="M233" i="2"/>
  <c r="E234" i="2"/>
  <c r="J234" i="2"/>
  <c r="E239" i="2"/>
  <c r="F239" i="2"/>
  <c r="M239" i="2"/>
  <c r="M240" i="2"/>
  <c r="J241" i="2"/>
  <c r="M241" i="2"/>
  <c r="J242" i="2"/>
  <c r="J243" i="2"/>
  <c r="J246" i="2"/>
  <c r="M246" i="2"/>
  <c r="F247" i="2"/>
  <c r="M247" i="2"/>
  <c r="M248" i="2"/>
  <c r="M252" i="2"/>
  <c r="M253" i="2"/>
  <c r="J254" i="2"/>
  <c r="M254" i="2"/>
  <c r="E255" i="2"/>
  <c r="F255" i="2"/>
  <c r="M255" i="2"/>
  <c r="M256" i="2"/>
  <c r="M260" i="2"/>
  <c r="J262" i="2"/>
  <c r="E263" i="2"/>
  <c r="J263" i="2"/>
  <c r="M263" i="2"/>
  <c r="M264" i="2"/>
  <c r="M265" i="2"/>
  <c r="J266" i="2"/>
  <c r="M266" i="2"/>
  <c r="M267" i="2"/>
  <c r="M268" i="2"/>
  <c r="M269" i="2"/>
  <c r="J270" i="2"/>
  <c r="E271" i="2"/>
  <c r="F271" i="2"/>
  <c r="E274" i="2"/>
  <c r="J274" i="2"/>
  <c r="M275" i="2"/>
  <c r="M276" i="2"/>
  <c r="M277" i="2"/>
  <c r="J278" i="2"/>
  <c r="M278" i="2"/>
  <c r="M279" i="2"/>
  <c r="M280" i="2"/>
  <c r="J281" i="2"/>
  <c r="M281" i="2"/>
  <c r="J282" i="2"/>
  <c r="M283" i="2"/>
  <c r="E284" i="2"/>
  <c r="E287" i="2"/>
  <c r="M288" i="2"/>
  <c r="J289" i="2"/>
  <c r="M289" i="2"/>
  <c r="O289" i="2" s="1"/>
  <c r="E290" i="2"/>
  <c r="J290" i="2"/>
  <c r="M291" i="2"/>
  <c r="E295" i="2"/>
  <c r="F295" i="2"/>
  <c r="M295" i="2"/>
  <c r="M296" i="2"/>
  <c r="M297" i="2"/>
  <c r="E298" i="2"/>
  <c r="J298" i="2"/>
  <c r="M300" i="2"/>
  <c r="M301" i="2"/>
  <c r="J302" i="2"/>
  <c r="M302" i="2"/>
  <c r="M303" i="2"/>
  <c r="L303" i="2" s="1"/>
  <c r="M304" i="2"/>
  <c r="J305" i="2"/>
  <c r="M305" i="2"/>
  <c r="E306" i="2"/>
  <c r="J306" i="2"/>
  <c r="E311" i="2"/>
  <c r="M311" i="2"/>
  <c r="M312" i="2"/>
  <c r="J313" i="2"/>
  <c r="M313" i="2"/>
  <c r="J314" i="2"/>
  <c r="J318" i="2"/>
  <c r="E319" i="2"/>
  <c r="M319" i="2"/>
  <c r="M320" i="2"/>
  <c r="J321" i="2"/>
  <c r="M321" i="2"/>
  <c r="J322" i="2"/>
  <c r="M324" i="2"/>
  <c r="M325" i="2"/>
  <c r="J326" i="2"/>
  <c r="M326" i="2"/>
  <c r="E327" i="2"/>
  <c r="M327" i="2"/>
  <c r="M328" i="2"/>
  <c r="J329" i="2"/>
  <c r="M329" i="2"/>
  <c r="J330" i="2"/>
  <c r="M332" i="2"/>
  <c r="M336" i="2"/>
  <c r="O336" i="2" s="1"/>
  <c r="J337" i="2"/>
  <c r="M337" i="2"/>
  <c r="J338" i="2"/>
  <c r="M340" i="2"/>
  <c r="M341" i="2"/>
  <c r="L341" i="2" s="1"/>
  <c r="J342" i="2"/>
  <c r="J346" i="2"/>
  <c r="M348" i="2"/>
  <c r="M349" i="2"/>
  <c r="M350" i="2"/>
  <c r="E351" i="2"/>
  <c r="F351" i="2"/>
  <c r="M351" i="2"/>
  <c r="E359" i="2"/>
  <c r="M359" i="2"/>
  <c r="M360" i="2"/>
  <c r="J361" i="2"/>
  <c r="M361" i="2"/>
  <c r="J362" i="2"/>
  <c r="E370" i="2"/>
  <c r="J370" i="2"/>
  <c r="M372" i="2"/>
  <c r="M373" i="2"/>
  <c r="M375" i="2"/>
  <c r="J382" i="2"/>
  <c r="M383" i="2"/>
  <c r="M384" i="2"/>
  <c r="M385" i="2"/>
  <c r="J386" i="2"/>
  <c r="M388" i="2"/>
  <c r="M389" i="2"/>
  <c r="M396" i="2"/>
  <c r="M399" i="2"/>
  <c r="M400" i="2"/>
  <c r="M405" i="2"/>
  <c r="J409" i="2"/>
  <c r="M409" i="2"/>
  <c r="AK2" i="4"/>
  <c r="AC2" i="4"/>
  <c r="V2" i="4"/>
  <c r="Q2" i="4"/>
  <c r="AN3" i="4"/>
  <c r="AO3" i="4"/>
  <c r="AP3" i="4"/>
  <c r="AN4" i="4"/>
  <c r="AO4" i="4"/>
  <c r="AP4" i="4"/>
  <c r="AN5" i="4"/>
  <c r="AO5" i="4"/>
  <c r="AP5" i="4"/>
  <c r="AN6" i="4"/>
  <c r="AO6" i="4"/>
  <c r="AP6" i="4"/>
  <c r="AN7" i="4"/>
  <c r="AO7" i="4"/>
  <c r="AP7" i="4"/>
  <c r="AN8" i="4"/>
  <c r="AO8" i="4"/>
  <c r="AP8" i="4"/>
  <c r="AN9" i="4"/>
  <c r="AO9" i="4"/>
  <c r="AP9" i="4"/>
  <c r="AN10" i="4"/>
  <c r="AO10" i="4"/>
  <c r="AP10" i="4"/>
  <c r="AN11" i="4"/>
  <c r="AO11" i="4"/>
  <c r="AP11" i="4"/>
  <c r="AN12" i="4"/>
  <c r="AO12" i="4"/>
  <c r="AP12" i="4"/>
  <c r="AN13" i="4"/>
  <c r="AO13" i="4"/>
  <c r="AP13" i="4"/>
  <c r="AN14" i="4"/>
  <c r="AO14" i="4"/>
  <c r="AP14" i="4"/>
  <c r="AN15" i="4"/>
  <c r="AO15" i="4"/>
  <c r="AP15" i="4"/>
  <c r="AN16" i="4"/>
  <c r="AO16" i="4"/>
  <c r="AP16" i="4"/>
  <c r="AN17" i="4"/>
  <c r="AO17" i="4"/>
  <c r="AP17" i="4"/>
  <c r="AN18" i="4"/>
  <c r="AO18" i="4"/>
  <c r="AP18" i="4"/>
  <c r="AN19" i="4"/>
  <c r="AO19" i="4"/>
  <c r="AP19" i="4"/>
  <c r="AN20" i="4"/>
  <c r="AO20" i="4"/>
  <c r="AP20" i="4"/>
  <c r="AN21" i="4"/>
  <c r="AO21" i="4"/>
  <c r="AP21" i="4"/>
  <c r="AN22" i="4"/>
  <c r="AO22" i="4"/>
  <c r="AP22" i="4"/>
  <c r="AN23" i="4"/>
  <c r="AO23" i="4"/>
  <c r="AP23" i="4"/>
  <c r="AN24" i="4"/>
  <c r="AO24" i="4"/>
  <c r="AP24" i="4"/>
  <c r="AN25" i="4"/>
  <c r="AO25" i="4"/>
  <c r="AP25" i="4"/>
  <c r="AN26" i="4"/>
  <c r="AO26" i="4"/>
  <c r="AP26" i="4"/>
  <c r="AN27" i="4"/>
  <c r="AO27" i="4"/>
  <c r="AP27" i="4"/>
  <c r="AN28" i="4"/>
  <c r="AO28" i="4"/>
  <c r="AP28" i="4"/>
  <c r="AN29" i="4"/>
  <c r="AO29" i="4"/>
  <c r="AP29" i="4"/>
  <c r="AN30" i="4"/>
  <c r="AO30" i="4"/>
  <c r="AP30" i="4"/>
  <c r="AN31" i="4"/>
  <c r="AO31" i="4"/>
  <c r="AP31" i="4"/>
  <c r="AN32" i="4"/>
  <c r="AO32" i="4"/>
  <c r="AP32" i="4"/>
  <c r="AN33" i="4"/>
  <c r="AO33" i="4"/>
  <c r="AP33" i="4"/>
  <c r="AN34" i="4"/>
  <c r="AO34" i="4"/>
  <c r="AP34" i="4"/>
  <c r="AN35" i="4"/>
  <c r="AO35" i="4"/>
  <c r="AP35" i="4"/>
  <c r="AN36" i="4"/>
  <c r="AO36" i="4"/>
  <c r="AP36" i="4"/>
  <c r="AN37" i="4"/>
  <c r="AO37" i="4"/>
  <c r="AP37" i="4"/>
  <c r="AN38" i="4"/>
  <c r="AO38" i="4"/>
  <c r="AP38" i="4"/>
  <c r="AN39" i="4"/>
  <c r="AO39" i="4"/>
  <c r="AP39" i="4"/>
  <c r="AN40" i="4"/>
  <c r="AO40" i="4"/>
  <c r="AP40" i="4"/>
  <c r="AN41" i="4"/>
  <c r="AO41" i="4"/>
  <c r="AP41" i="4"/>
  <c r="AN42" i="4"/>
  <c r="AO42" i="4"/>
  <c r="AP42" i="4"/>
  <c r="AN43" i="4"/>
  <c r="AO43" i="4"/>
  <c r="AP43" i="4"/>
  <c r="AN44" i="4"/>
  <c r="AO44" i="4"/>
  <c r="AP44" i="4"/>
  <c r="AN45" i="4"/>
  <c r="AO45" i="4"/>
  <c r="AP45" i="4"/>
  <c r="AN46" i="4"/>
  <c r="AO46" i="4"/>
  <c r="AP46" i="4"/>
  <c r="AN47" i="4"/>
  <c r="AO47" i="4"/>
  <c r="AP47" i="4"/>
  <c r="AN48" i="4"/>
  <c r="AO48" i="4"/>
  <c r="AP48" i="4"/>
  <c r="AN49" i="4"/>
  <c r="AO49" i="4"/>
  <c r="AP49" i="4"/>
  <c r="AN50" i="4"/>
  <c r="AO50" i="4"/>
  <c r="AP50" i="4"/>
  <c r="AN51" i="4"/>
  <c r="AO51" i="4"/>
  <c r="AP51" i="4"/>
  <c r="AN52" i="4"/>
  <c r="AO52" i="4"/>
  <c r="AP52" i="4"/>
  <c r="AN53" i="4"/>
  <c r="AO53" i="4"/>
  <c r="AP53" i="4"/>
  <c r="AN54" i="4"/>
  <c r="AO54" i="4"/>
  <c r="AP54" i="4"/>
  <c r="AN55" i="4"/>
  <c r="AO55" i="4"/>
  <c r="AP55" i="4"/>
  <c r="AN56" i="4"/>
  <c r="AO56" i="4"/>
  <c r="AP56" i="4"/>
  <c r="AN57" i="4"/>
  <c r="AO57" i="4"/>
  <c r="AP57" i="4"/>
  <c r="AN58" i="4"/>
  <c r="AO58" i="4"/>
  <c r="AP58" i="4"/>
  <c r="AN59" i="4"/>
  <c r="AO59" i="4"/>
  <c r="AP59" i="4"/>
  <c r="AN60" i="4"/>
  <c r="AO60" i="4"/>
  <c r="AP60" i="4"/>
  <c r="AN61" i="4"/>
  <c r="AO61" i="4"/>
  <c r="AP61" i="4"/>
  <c r="AN62" i="4"/>
  <c r="AO62" i="4"/>
  <c r="AP62" i="4"/>
  <c r="AN63" i="4"/>
  <c r="AO63" i="4"/>
  <c r="AP63" i="4"/>
  <c r="AN64" i="4"/>
  <c r="AO64" i="4"/>
  <c r="AP64" i="4"/>
  <c r="AN65" i="4"/>
  <c r="AO65" i="4"/>
  <c r="AP65" i="4"/>
  <c r="AN66" i="4"/>
  <c r="AO66" i="4"/>
  <c r="AP66" i="4"/>
  <c r="AN67" i="4"/>
  <c r="AO67" i="4"/>
  <c r="AP67" i="4"/>
  <c r="AN68" i="4"/>
  <c r="AO68" i="4"/>
  <c r="AP68" i="4"/>
  <c r="AN69" i="4"/>
  <c r="AO69" i="4"/>
  <c r="AP69" i="4"/>
  <c r="AN70" i="4"/>
  <c r="AO70" i="4"/>
  <c r="AP70" i="4"/>
  <c r="AN71" i="4"/>
  <c r="AO71" i="4"/>
  <c r="AP71" i="4"/>
  <c r="AN72" i="4"/>
  <c r="AO72" i="4"/>
  <c r="AP72" i="4"/>
  <c r="AN73" i="4"/>
  <c r="AO73" i="4"/>
  <c r="AP73" i="4"/>
  <c r="AN74" i="4"/>
  <c r="AO74" i="4"/>
  <c r="AP74" i="4"/>
  <c r="AN75" i="4"/>
  <c r="AO75" i="4"/>
  <c r="AP75" i="4"/>
  <c r="AN76" i="4"/>
  <c r="AO76" i="4"/>
  <c r="AP76" i="4"/>
  <c r="AN77" i="4"/>
  <c r="AO77" i="4"/>
  <c r="AP77" i="4"/>
  <c r="AN78" i="4"/>
  <c r="AO78" i="4"/>
  <c r="AP78" i="4"/>
  <c r="AN79" i="4"/>
  <c r="AO79" i="4"/>
  <c r="AP79" i="4"/>
  <c r="AN80" i="4"/>
  <c r="AO80" i="4"/>
  <c r="AP80" i="4"/>
  <c r="AN81" i="4"/>
  <c r="AO81" i="4"/>
  <c r="AP81" i="4"/>
  <c r="AN82" i="4"/>
  <c r="AO82" i="4"/>
  <c r="AP82" i="4"/>
  <c r="AN83" i="4"/>
  <c r="AO83" i="4"/>
  <c r="AP83" i="4"/>
  <c r="AN84" i="4"/>
  <c r="AO84" i="4"/>
  <c r="AP84" i="4"/>
  <c r="AN85" i="4"/>
  <c r="AO85" i="4"/>
  <c r="AP85" i="4"/>
  <c r="AN86" i="4"/>
  <c r="AO86" i="4"/>
  <c r="AP86" i="4"/>
  <c r="AN87" i="4"/>
  <c r="AO87" i="4"/>
  <c r="AP87" i="4"/>
  <c r="AN88" i="4"/>
  <c r="AO88" i="4"/>
  <c r="AP88" i="4"/>
  <c r="AN89" i="4"/>
  <c r="AO89" i="4"/>
  <c r="AP89" i="4"/>
  <c r="AN90" i="4"/>
  <c r="AO90" i="4"/>
  <c r="AP90" i="4"/>
  <c r="AN91" i="4"/>
  <c r="AO91" i="4"/>
  <c r="AP91" i="4"/>
  <c r="AN92" i="4"/>
  <c r="AO92" i="4"/>
  <c r="AP92" i="4"/>
  <c r="AN93" i="4"/>
  <c r="AO93" i="4"/>
  <c r="AP93" i="4"/>
  <c r="AN94" i="4"/>
  <c r="AO94" i="4"/>
  <c r="AP94" i="4"/>
  <c r="AN95" i="4"/>
  <c r="AO95" i="4"/>
  <c r="AP95" i="4"/>
  <c r="AN96" i="4"/>
  <c r="AO96" i="4"/>
  <c r="AP96" i="4"/>
  <c r="AN97" i="4"/>
  <c r="AO97" i="4"/>
  <c r="AP97" i="4"/>
  <c r="AN98" i="4"/>
  <c r="AO98" i="4"/>
  <c r="AP98" i="4"/>
  <c r="AN99" i="4"/>
  <c r="AO99" i="4"/>
  <c r="AP99" i="4"/>
  <c r="AN100" i="4"/>
  <c r="AO100" i="4"/>
  <c r="AP100" i="4"/>
  <c r="AN101" i="4"/>
  <c r="AO101" i="4"/>
  <c r="AP101" i="4"/>
  <c r="AN102" i="4"/>
  <c r="AO102" i="4"/>
  <c r="AP102" i="4"/>
  <c r="AN103" i="4"/>
  <c r="AO103" i="4"/>
  <c r="AP103" i="4"/>
  <c r="AN104" i="4"/>
  <c r="AO104" i="4"/>
  <c r="AP104" i="4"/>
  <c r="AN105" i="4"/>
  <c r="AO105" i="4"/>
  <c r="AP105" i="4"/>
  <c r="AN106" i="4"/>
  <c r="AO106" i="4"/>
  <c r="AP106" i="4"/>
  <c r="AN107" i="4"/>
  <c r="AO107" i="4"/>
  <c r="AP107" i="4"/>
  <c r="AN108" i="4"/>
  <c r="AO108" i="4"/>
  <c r="AP108" i="4"/>
  <c r="AN109" i="4"/>
  <c r="AO109" i="4"/>
  <c r="AP109" i="4"/>
  <c r="AN110" i="4"/>
  <c r="AO110" i="4"/>
  <c r="AP110" i="4"/>
  <c r="AN111" i="4"/>
  <c r="AO111" i="4"/>
  <c r="AP111" i="4"/>
  <c r="AN112" i="4"/>
  <c r="AO112" i="4"/>
  <c r="AP112" i="4"/>
  <c r="AN113" i="4"/>
  <c r="AO113" i="4"/>
  <c r="AP113" i="4"/>
  <c r="AN114" i="4"/>
  <c r="AO114" i="4"/>
  <c r="AP114" i="4"/>
  <c r="AN115" i="4"/>
  <c r="AO115" i="4"/>
  <c r="AP115" i="4"/>
  <c r="AN116" i="4"/>
  <c r="AO116" i="4"/>
  <c r="AP116" i="4"/>
  <c r="AN117" i="4"/>
  <c r="AO117" i="4"/>
  <c r="AP117" i="4"/>
  <c r="AN118" i="4"/>
  <c r="AO118" i="4"/>
  <c r="AP118" i="4"/>
  <c r="AN119" i="4"/>
  <c r="AO119" i="4"/>
  <c r="AP119" i="4"/>
  <c r="AN120" i="4"/>
  <c r="AO120" i="4"/>
  <c r="AP120" i="4"/>
  <c r="AN121" i="4"/>
  <c r="AO121" i="4"/>
  <c r="AP121" i="4"/>
  <c r="AN122" i="4"/>
  <c r="AO122" i="4"/>
  <c r="AP122" i="4"/>
  <c r="AN123" i="4"/>
  <c r="AO123" i="4"/>
  <c r="AP123" i="4"/>
  <c r="AN124" i="4"/>
  <c r="AO124" i="4"/>
  <c r="AP124" i="4"/>
  <c r="AN125" i="4"/>
  <c r="AO125" i="4"/>
  <c r="AP125" i="4"/>
  <c r="AN126" i="4"/>
  <c r="AO126" i="4"/>
  <c r="AP126" i="4"/>
  <c r="AN127" i="4"/>
  <c r="AO127" i="4"/>
  <c r="AP127" i="4"/>
  <c r="AN128" i="4"/>
  <c r="AO128" i="4"/>
  <c r="AP128" i="4"/>
  <c r="AN129" i="4"/>
  <c r="AO129" i="4"/>
  <c r="AP129" i="4"/>
  <c r="AN130" i="4"/>
  <c r="AO130" i="4"/>
  <c r="AP130" i="4"/>
  <c r="AN131" i="4"/>
  <c r="AO131" i="4"/>
  <c r="AP131" i="4"/>
  <c r="AN132" i="4"/>
  <c r="AO132" i="4"/>
  <c r="AP132" i="4"/>
  <c r="AN133" i="4"/>
  <c r="AO133" i="4"/>
  <c r="AP133" i="4"/>
  <c r="AN134" i="4"/>
  <c r="AO134" i="4"/>
  <c r="AP134" i="4"/>
  <c r="AN135" i="4"/>
  <c r="AO135" i="4"/>
  <c r="AP135" i="4"/>
  <c r="AN136" i="4"/>
  <c r="AO136" i="4"/>
  <c r="AP136" i="4"/>
  <c r="AN137" i="4"/>
  <c r="AO137" i="4"/>
  <c r="AP137" i="4"/>
  <c r="AN138" i="4"/>
  <c r="AO138" i="4"/>
  <c r="AP138" i="4"/>
  <c r="AN139" i="4"/>
  <c r="AO139" i="4"/>
  <c r="AP139" i="4"/>
  <c r="AN140" i="4"/>
  <c r="AO140" i="4"/>
  <c r="AP140" i="4"/>
  <c r="AN141" i="4"/>
  <c r="AO141" i="4"/>
  <c r="AP141" i="4"/>
  <c r="AN142" i="4"/>
  <c r="AO142" i="4"/>
  <c r="AP142" i="4"/>
  <c r="AN143" i="4"/>
  <c r="AO143" i="4"/>
  <c r="AP143" i="4"/>
  <c r="AN144" i="4"/>
  <c r="AO144" i="4"/>
  <c r="AP144" i="4"/>
  <c r="AN145" i="4"/>
  <c r="AO145" i="4"/>
  <c r="AP145" i="4"/>
  <c r="AN146" i="4"/>
  <c r="AO146" i="4"/>
  <c r="AP146" i="4"/>
  <c r="AN147" i="4"/>
  <c r="AO147" i="4"/>
  <c r="AP147" i="4"/>
  <c r="AN148" i="4"/>
  <c r="AO148" i="4"/>
  <c r="AP148" i="4"/>
  <c r="AN149" i="4"/>
  <c r="AO149" i="4"/>
  <c r="AP149" i="4"/>
  <c r="AN150" i="4"/>
  <c r="AO150" i="4"/>
  <c r="AP150" i="4"/>
  <c r="AN151" i="4"/>
  <c r="AO151" i="4"/>
  <c r="AP151" i="4"/>
  <c r="AN152" i="4"/>
  <c r="AO152" i="4"/>
  <c r="AP152" i="4"/>
  <c r="AN153" i="4"/>
  <c r="AO153" i="4"/>
  <c r="AP153" i="4"/>
  <c r="AN154" i="4"/>
  <c r="AO154" i="4"/>
  <c r="AP154" i="4"/>
  <c r="AN155" i="4"/>
  <c r="AO155" i="4"/>
  <c r="AP155" i="4"/>
  <c r="AN156" i="4"/>
  <c r="AO156" i="4"/>
  <c r="AP156" i="4"/>
  <c r="AN157" i="4"/>
  <c r="AO157" i="4"/>
  <c r="AP157" i="4"/>
  <c r="AN158" i="4"/>
  <c r="AO158" i="4"/>
  <c r="AP158" i="4"/>
  <c r="AN159" i="4"/>
  <c r="AO159" i="4"/>
  <c r="AP159" i="4"/>
  <c r="AN160" i="4"/>
  <c r="AO160" i="4"/>
  <c r="AP160" i="4"/>
  <c r="AN161" i="4"/>
  <c r="AO161" i="4"/>
  <c r="AP161" i="4"/>
  <c r="AN162" i="4"/>
  <c r="AO162" i="4"/>
  <c r="AP162" i="4"/>
  <c r="AN163" i="4"/>
  <c r="AO163" i="4"/>
  <c r="AP163" i="4"/>
  <c r="AN164" i="4"/>
  <c r="AO164" i="4"/>
  <c r="AP164" i="4"/>
  <c r="AN165" i="4"/>
  <c r="AO165" i="4"/>
  <c r="AP165" i="4"/>
  <c r="AN166" i="4"/>
  <c r="AO166" i="4"/>
  <c r="AP166" i="4"/>
  <c r="AN167" i="4"/>
  <c r="AO167" i="4"/>
  <c r="AP167" i="4"/>
  <c r="AN168" i="4"/>
  <c r="AO168" i="4"/>
  <c r="AP168" i="4"/>
  <c r="AN169" i="4"/>
  <c r="AO169" i="4"/>
  <c r="AP169" i="4"/>
  <c r="AN170" i="4"/>
  <c r="AO170" i="4"/>
  <c r="AP170" i="4"/>
  <c r="AN171" i="4"/>
  <c r="AO171" i="4"/>
  <c r="AP171" i="4"/>
  <c r="AN172" i="4"/>
  <c r="AO172" i="4"/>
  <c r="AP172" i="4"/>
  <c r="AN173" i="4"/>
  <c r="AO173" i="4"/>
  <c r="AP173" i="4"/>
  <c r="AN174" i="4"/>
  <c r="AO174" i="4"/>
  <c r="AP174" i="4"/>
  <c r="AN175" i="4"/>
  <c r="AO175" i="4"/>
  <c r="AP175" i="4"/>
  <c r="AN176" i="4"/>
  <c r="AO176" i="4"/>
  <c r="AP176" i="4"/>
  <c r="AN177" i="4"/>
  <c r="AO177" i="4"/>
  <c r="AP177" i="4"/>
  <c r="AN178" i="4"/>
  <c r="AO178" i="4"/>
  <c r="AP178" i="4"/>
  <c r="AN179" i="4"/>
  <c r="AO179" i="4"/>
  <c r="AP179" i="4"/>
  <c r="AN180" i="4"/>
  <c r="AO180" i="4"/>
  <c r="AP180" i="4"/>
  <c r="AN181" i="4"/>
  <c r="AO181" i="4"/>
  <c r="AP181" i="4"/>
  <c r="AN182" i="4"/>
  <c r="AO182" i="4"/>
  <c r="AP182" i="4"/>
  <c r="AN183" i="4"/>
  <c r="AO183" i="4"/>
  <c r="AP183" i="4"/>
  <c r="AN184" i="4"/>
  <c r="AO184" i="4"/>
  <c r="AP184" i="4"/>
  <c r="AN185" i="4"/>
  <c r="AO185" i="4"/>
  <c r="AP185" i="4"/>
  <c r="AN186" i="4"/>
  <c r="AO186" i="4"/>
  <c r="AP186" i="4"/>
  <c r="AN187" i="4"/>
  <c r="AO187" i="4"/>
  <c r="AP187" i="4"/>
  <c r="AN188" i="4"/>
  <c r="AO188" i="4"/>
  <c r="AP188" i="4"/>
  <c r="AN189" i="4"/>
  <c r="AO189" i="4"/>
  <c r="AP189" i="4"/>
  <c r="AN190" i="4"/>
  <c r="AO190" i="4"/>
  <c r="AP190" i="4"/>
  <c r="AN191" i="4"/>
  <c r="AO191" i="4"/>
  <c r="AP191" i="4"/>
  <c r="AN192" i="4"/>
  <c r="AO192" i="4"/>
  <c r="AP192" i="4"/>
  <c r="AN193" i="4"/>
  <c r="AO193" i="4"/>
  <c r="AP193" i="4"/>
  <c r="AN194" i="4"/>
  <c r="AO194" i="4"/>
  <c r="AP194" i="4"/>
  <c r="AN195" i="4"/>
  <c r="AO195" i="4"/>
  <c r="AP195" i="4"/>
  <c r="AN196" i="4"/>
  <c r="AO196" i="4"/>
  <c r="AP196" i="4"/>
  <c r="AN197" i="4"/>
  <c r="AO197" i="4"/>
  <c r="AP197" i="4"/>
  <c r="AN198" i="4"/>
  <c r="AO198" i="4"/>
  <c r="AP198" i="4"/>
  <c r="AN199" i="4"/>
  <c r="AO199" i="4"/>
  <c r="AP199" i="4"/>
  <c r="AN200" i="4"/>
  <c r="AO200" i="4"/>
  <c r="AP200" i="4"/>
  <c r="AN201" i="4"/>
  <c r="AO201" i="4"/>
  <c r="AP201" i="4"/>
  <c r="B52" i="2" l="1"/>
  <c r="B253" i="2" s="1"/>
  <c r="B40" i="2"/>
  <c r="B51" i="2"/>
  <c r="B39" i="2"/>
  <c r="B50" i="2"/>
  <c r="B38" i="2"/>
  <c r="B239" i="2" s="1"/>
  <c r="B47" i="2"/>
  <c r="B48" i="2"/>
  <c r="B249" i="2" s="1"/>
  <c r="B36" i="2"/>
  <c r="B237" i="2" s="1"/>
  <c r="B46" i="2"/>
  <c r="B247" i="2" s="1"/>
  <c r="B45" i="2"/>
  <c r="B246" i="2" s="1"/>
  <c r="B49" i="2"/>
  <c r="B250" i="2" s="1"/>
  <c r="B56" i="2"/>
  <c r="B257" i="2" s="1"/>
  <c r="B44" i="2"/>
  <c r="B37" i="2"/>
  <c r="B55" i="2"/>
  <c r="B43" i="2"/>
  <c r="B54" i="2"/>
  <c r="B42" i="2"/>
  <c r="B243" i="2" s="1"/>
  <c r="B53" i="2"/>
  <c r="B254" i="2" s="1"/>
  <c r="B41" i="2"/>
  <c r="B242" i="2" s="1"/>
  <c r="B34" i="2"/>
  <c r="B235" i="2" s="1"/>
  <c r="B33" i="2"/>
  <c r="B234" i="2" s="1"/>
  <c r="CK38" i="4"/>
  <c r="CK182" i="4"/>
  <c r="CK134" i="4"/>
  <c r="CK110" i="4"/>
  <c r="CK86" i="4"/>
  <c r="CK158" i="4"/>
  <c r="CK62" i="4"/>
  <c r="CK4" i="4"/>
  <c r="CK193" i="4"/>
  <c r="CK145" i="4"/>
  <c r="CK121" i="4"/>
  <c r="CK97" i="4"/>
  <c r="CK73" i="4"/>
  <c r="CK49" i="4"/>
  <c r="CK25" i="4"/>
  <c r="CK169" i="4"/>
  <c r="CK3" i="4"/>
  <c r="CK118" i="4"/>
  <c r="CK70" i="4"/>
  <c r="CK22" i="4"/>
  <c r="CK57" i="4"/>
  <c r="CK94" i="4"/>
  <c r="CK129" i="4"/>
  <c r="CK81" i="4"/>
  <c r="CK190" i="4"/>
  <c r="CK166" i="4"/>
  <c r="CK46" i="4"/>
  <c r="CK177" i="4"/>
  <c r="CK105" i="4"/>
  <c r="CK142" i="4"/>
  <c r="CK8" i="4"/>
  <c r="CK201" i="4"/>
  <c r="CK153" i="4"/>
  <c r="CK33" i="4"/>
  <c r="CK198" i="4"/>
  <c r="CK174" i="4"/>
  <c r="CK150" i="4"/>
  <c r="CK126" i="4"/>
  <c r="CK102" i="4"/>
  <c r="CK78" i="4"/>
  <c r="CK54" i="4"/>
  <c r="CK30" i="4"/>
  <c r="CK185" i="4"/>
  <c r="CK161" i="4"/>
  <c r="CK137" i="4"/>
  <c r="CK113" i="4"/>
  <c r="CK89" i="4"/>
  <c r="CK65" i="4"/>
  <c r="CK41" i="4"/>
  <c r="CK20" i="4"/>
  <c r="CK18" i="4"/>
  <c r="CK16" i="4"/>
  <c r="CK14" i="4"/>
  <c r="CK12" i="4"/>
  <c r="CK10" i="4"/>
  <c r="CK5" i="4"/>
  <c r="CK196" i="4"/>
  <c r="CK188" i="4"/>
  <c r="CK180" i="4"/>
  <c r="CK172" i="4"/>
  <c r="CK164" i="4"/>
  <c r="CK156" i="4"/>
  <c r="CK148" i="4"/>
  <c r="CK140" i="4"/>
  <c r="CK132" i="4"/>
  <c r="CK124" i="4"/>
  <c r="CK116" i="4"/>
  <c r="CK108" i="4"/>
  <c r="CK100" i="4"/>
  <c r="CK92" i="4"/>
  <c r="CK84" i="4"/>
  <c r="CK76" i="4"/>
  <c r="CK68" i="4"/>
  <c r="CK60" i="4"/>
  <c r="CK52" i="4"/>
  <c r="CK44" i="4"/>
  <c r="CK36" i="4"/>
  <c r="CK28" i="4"/>
  <c r="CK191" i="4"/>
  <c r="CK183" i="4"/>
  <c r="CK175" i="4"/>
  <c r="CK167" i="4"/>
  <c r="CK159" i="4"/>
  <c r="CK151" i="4"/>
  <c r="CK143" i="4"/>
  <c r="CK135" i="4"/>
  <c r="CK127" i="4"/>
  <c r="CK119" i="4"/>
  <c r="CK111" i="4"/>
  <c r="CK103" i="4"/>
  <c r="CK95" i="4"/>
  <c r="CK87" i="4"/>
  <c r="CK79" i="4"/>
  <c r="CK71" i="4"/>
  <c r="CK63" i="4"/>
  <c r="CK55" i="4"/>
  <c r="CK47" i="4"/>
  <c r="CK39" i="4"/>
  <c r="CK31" i="4"/>
  <c r="CK23" i="4"/>
  <c r="CK194" i="4"/>
  <c r="CK186" i="4"/>
  <c r="CK178" i="4"/>
  <c r="CK170" i="4"/>
  <c r="CK162" i="4"/>
  <c r="CK154" i="4"/>
  <c r="CK146" i="4"/>
  <c r="CK138" i="4"/>
  <c r="CK130" i="4"/>
  <c r="CK122" i="4"/>
  <c r="CK114" i="4"/>
  <c r="CK106" i="4"/>
  <c r="CK98" i="4"/>
  <c r="CK90" i="4"/>
  <c r="CK82" i="4"/>
  <c r="CK74" i="4"/>
  <c r="CK66" i="4"/>
  <c r="CK58" i="4"/>
  <c r="CK50" i="4"/>
  <c r="CK42" i="4"/>
  <c r="CK34" i="4"/>
  <c r="CK26" i="4"/>
  <c r="CK199" i="4"/>
  <c r="CK7" i="4"/>
  <c r="CK197" i="4"/>
  <c r="CK189" i="4"/>
  <c r="CK181" i="4"/>
  <c r="CK173" i="4"/>
  <c r="CK165" i="4"/>
  <c r="CK157" i="4"/>
  <c r="CK149" i="4"/>
  <c r="CK141" i="4"/>
  <c r="CK133" i="4"/>
  <c r="CK125" i="4"/>
  <c r="CK117" i="4"/>
  <c r="CK109" i="4"/>
  <c r="CK101" i="4"/>
  <c r="CK93" i="4"/>
  <c r="CK85" i="4"/>
  <c r="CK77" i="4"/>
  <c r="CK69" i="4"/>
  <c r="CK61" i="4"/>
  <c r="CK53" i="4"/>
  <c r="CK45" i="4"/>
  <c r="CK37" i="4"/>
  <c r="CK29" i="4"/>
  <c r="CK21" i="4"/>
  <c r="CK19" i="4"/>
  <c r="CK17" i="4"/>
  <c r="CK15" i="4"/>
  <c r="CK13" i="4"/>
  <c r="CK11" i="4"/>
  <c r="CK9" i="4"/>
  <c r="CK200" i="4"/>
  <c r="CK192" i="4"/>
  <c r="CK184" i="4"/>
  <c r="CK176" i="4"/>
  <c r="CK168" i="4"/>
  <c r="CK160" i="4"/>
  <c r="CK152" i="4"/>
  <c r="CK144" i="4"/>
  <c r="CK136" i="4"/>
  <c r="CK128" i="4"/>
  <c r="CK120" i="4"/>
  <c r="CK112" i="4"/>
  <c r="CK104" i="4"/>
  <c r="CK96" i="4"/>
  <c r="CK88" i="4"/>
  <c r="CK80" i="4"/>
  <c r="CK72" i="4"/>
  <c r="CK64" i="4"/>
  <c r="CK56" i="4"/>
  <c r="CK48" i="4"/>
  <c r="CK40" i="4"/>
  <c r="CK32" i="4"/>
  <c r="CK24" i="4"/>
  <c r="CK6" i="4"/>
  <c r="CK195" i="4"/>
  <c r="CK187" i="4"/>
  <c r="CK179" i="4"/>
  <c r="CK171" i="4"/>
  <c r="CK163" i="4"/>
  <c r="CK155" i="4"/>
  <c r="CK147" i="4"/>
  <c r="CK139" i="4"/>
  <c r="CK131" i="4"/>
  <c r="CK123" i="4"/>
  <c r="CK115" i="4"/>
  <c r="CK107" i="4"/>
  <c r="CK99" i="4"/>
  <c r="CK91" i="4"/>
  <c r="CK83" i="4"/>
  <c r="CK75" i="4"/>
  <c r="CK67" i="4"/>
  <c r="CK59" i="4"/>
  <c r="CK51" i="4"/>
  <c r="CK43" i="4"/>
  <c r="CK35" i="4"/>
  <c r="CK27" i="4"/>
  <c r="A411" i="2"/>
  <c r="CK400" i="4" s="1"/>
  <c r="A387" i="2"/>
  <c r="CK376" i="4" s="1"/>
  <c r="A363" i="2"/>
  <c r="CK352" i="4" s="1"/>
  <c r="A267" i="2"/>
  <c r="CK256" i="4" s="1"/>
  <c r="A390" i="2"/>
  <c r="CK379" i="4" s="1"/>
  <c r="A334" i="2"/>
  <c r="CK323" i="4" s="1"/>
  <c r="A412" i="2"/>
  <c r="CK401" i="4" s="1"/>
  <c r="A380" i="2"/>
  <c r="CK369" i="4" s="1"/>
  <c r="A356" i="2"/>
  <c r="CK345" i="4" s="1"/>
  <c r="A332" i="2"/>
  <c r="CK321" i="4" s="1"/>
  <c r="B15" i="2"/>
  <c r="A399" i="2"/>
  <c r="CK388" i="4" s="1"/>
  <c r="G4" i="1"/>
  <c r="C232" i="2"/>
  <c r="K31" i="2"/>
  <c r="K232" i="2" s="1"/>
  <c r="C230" i="2"/>
  <c r="K29" i="2"/>
  <c r="K230" i="2" s="1"/>
  <c r="C228" i="2"/>
  <c r="K27" i="2"/>
  <c r="K228" i="2" s="1"/>
  <c r="C226" i="2"/>
  <c r="K25" i="2" s="1"/>
  <c r="K226" i="2" s="1"/>
  <c r="C224" i="2"/>
  <c r="K23" i="2" s="1"/>
  <c r="K224" i="2" s="1"/>
  <c r="C222" i="2"/>
  <c r="K21" i="2" s="1"/>
  <c r="K222" i="2" s="1"/>
  <c r="C217" i="2"/>
  <c r="K16" i="2" s="1"/>
  <c r="K217" i="2" s="1"/>
  <c r="C219" i="2"/>
  <c r="K18" i="2" s="1"/>
  <c r="K219" i="2" s="1"/>
  <c r="C216" i="2"/>
  <c r="K15" i="2"/>
  <c r="K216" i="2" s="1"/>
  <c r="C231" i="2"/>
  <c r="K30" i="2"/>
  <c r="K231" i="2" s="1"/>
  <c r="C229" i="2"/>
  <c r="K28" i="2"/>
  <c r="K229" i="2" s="1"/>
  <c r="C227" i="2"/>
  <c r="K26" i="2" s="1"/>
  <c r="K227" i="2" s="1"/>
  <c r="C225" i="2"/>
  <c r="K24" i="2"/>
  <c r="K225" i="2" s="1"/>
  <c r="C223" i="2"/>
  <c r="K22" i="2" s="1"/>
  <c r="K223" i="2" s="1"/>
  <c r="C221" i="2"/>
  <c r="K20" i="2" s="1"/>
  <c r="K221" i="2" s="1"/>
  <c r="C218" i="2"/>
  <c r="K17" i="2" s="1"/>
  <c r="K218" i="2" s="1"/>
  <c r="C220" i="2"/>
  <c r="K19" i="2" s="1"/>
  <c r="K220" i="2" s="1"/>
  <c r="B27" i="2"/>
  <c r="B228" i="2" s="1"/>
  <c r="B30" i="2"/>
  <c r="B231" i="2" s="1"/>
  <c r="B28" i="2"/>
  <c r="B229" i="2" s="1"/>
  <c r="B31" i="2"/>
  <c r="B232" i="2" s="1"/>
  <c r="B29" i="2"/>
  <c r="B230" i="2" s="1"/>
  <c r="AQ182" i="4"/>
  <c r="G216" i="2"/>
  <c r="G218" i="2"/>
  <c r="AQ191" i="4"/>
  <c r="AQ185" i="4"/>
  <c r="AQ184" i="4"/>
  <c r="AQ160" i="4"/>
  <c r="AQ144" i="4"/>
  <c r="L18" i="2"/>
  <c r="L219" i="2" s="1"/>
  <c r="L16" i="2"/>
  <c r="L19" i="2"/>
  <c r="B24" i="2"/>
  <c r="B225" i="2" s="1"/>
  <c r="B16" i="2"/>
  <c r="B20" i="2"/>
  <c r="B221" i="2" s="1"/>
  <c r="B25" i="2"/>
  <c r="B226" i="2" s="1"/>
  <c r="B21" i="2"/>
  <c r="B222" i="2" s="1"/>
  <c r="B17" i="2"/>
  <c r="B218" i="2" s="1"/>
  <c r="B26" i="2"/>
  <c r="B227" i="2" s="1"/>
  <c r="B22" i="2"/>
  <c r="B223" i="2" s="1"/>
  <c r="B18" i="2"/>
  <c r="B219" i="2" s="1"/>
  <c r="B14" i="2"/>
  <c r="B23" i="2"/>
  <c r="B224" i="2" s="1"/>
  <c r="B19" i="2"/>
  <c r="B220" i="2" s="1"/>
  <c r="AQ186" i="4"/>
  <c r="AQ195" i="4"/>
  <c r="AQ179" i="4"/>
  <c r="AQ16" i="4"/>
  <c r="AQ82" i="4"/>
  <c r="AQ74" i="4"/>
  <c r="AQ66" i="4"/>
  <c r="AQ50" i="4"/>
  <c r="AQ26" i="4"/>
  <c r="AQ151" i="4"/>
  <c r="AQ93" i="4"/>
  <c r="AQ77" i="4"/>
  <c r="AQ69" i="4"/>
  <c r="AQ53" i="4"/>
  <c r="AQ183" i="4"/>
  <c r="AQ159" i="4"/>
  <c r="AQ100" i="4"/>
  <c r="AQ52" i="4"/>
  <c r="AQ44" i="4"/>
  <c r="AQ36" i="4"/>
  <c r="AQ28" i="4"/>
  <c r="AQ20" i="4"/>
  <c r="AQ33" i="4"/>
  <c r="AQ18" i="4"/>
  <c r="AQ116" i="4"/>
  <c r="AQ25" i="4"/>
  <c r="AQ64" i="4"/>
  <c r="AQ48" i="4"/>
  <c r="AQ32" i="4"/>
  <c r="AQ45" i="4"/>
  <c r="AQ37" i="4"/>
  <c r="AQ164" i="4"/>
  <c r="AQ146" i="4"/>
  <c r="AQ138" i="4"/>
  <c r="AQ127" i="4"/>
  <c r="AQ111" i="4"/>
  <c r="AQ55" i="4"/>
  <c r="AQ65" i="4"/>
  <c r="AQ49" i="4"/>
  <c r="G7" i="1"/>
  <c r="AQ70" i="4"/>
  <c r="AQ62" i="4"/>
  <c r="AQ46" i="4"/>
  <c r="AQ38" i="4"/>
  <c r="AQ30" i="4"/>
  <c r="AQ22" i="4"/>
  <c r="AQ17" i="4"/>
  <c r="AQ112" i="4"/>
  <c r="AQ96" i="4"/>
  <c r="AQ80" i="4"/>
  <c r="L358" i="2"/>
  <c r="AQ42" i="4"/>
  <c r="AQ34" i="4"/>
  <c r="AQ140" i="4"/>
  <c r="AQ132" i="4"/>
  <c r="L382" i="2"/>
  <c r="O341" i="2"/>
  <c r="AQ57" i="4"/>
  <c r="L336" i="2"/>
  <c r="AQ5" i="4"/>
  <c r="G6" i="1"/>
  <c r="AQ4" i="4"/>
  <c r="H372" i="2"/>
  <c r="H368" i="2"/>
  <c r="H348" i="2"/>
  <c r="H340" i="2"/>
  <c r="H336" i="2"/>
  <c r="B404" i="2"/>
  <c r="B400" i="2"/>
  <c r="B396" i="2"/>
  <c r="B392" i="2"/>
  <c r="B388" i="2"/>
  <c r="B384" i="2"/>
  <c r="B408" i="2"/>
  <c r="B401" i="2"/>
  <c r="H383" i="2"/>
  <c r="I346" i="2"/>
  <c r="B411" i="2"/>
  <c r="I395" i="2"/>
  <c r="I403" i="2"/>
  <c r="I391" i="2"/>
  <c r="B351" i="2"/>
  <c r="B331" i="2"/>
  <c r="A391" i="2"/>
  <c r="CK380" i="4" s="1"/>
  <c r="I356" i="2"/>
  <c r="I334" i="2"/>
  <c r="I360" i="2"/>
  <c r="I328" i="2"/>
  <c r="I272" i="2"/>
  <c r="H396" i="2"/>
  <c r="I384" i="2"/>
  <c r="H406" i="2"/>
  <c r="H358" i="2"/>
  <c r="H346" i="2"/>
  <c r="I368" i="2"/>
  <c r="O412" i="2"/>
  <c r="L412" i="2"/>
  <c r="B412" i="2"/>
  <c r="H412" i="2"/>
  <c r="I412" i="2"/>
  <c r="O410" i="2"/>
  <c r="L410" i="2"/>
  <c r="O406" i="2"/>
  <c r="L406" i="2"/>
  <c r="O398" i="2"/>
  <c r="L398" i="2"/>
  <c r="O394" i="2"/>
  <c r="L394" i="2"/>
  <c r="O390" i="2"/>
  <c r="L390" i="2"/>
  <c r="O386" i="2"/>
  <c r="L386" i="2"/>
  <c r="O374" i="2"/>
  <c r="L374" i="2"/>
  <c r="O354" i="2"/>
  <c r="L354" i="2"/>
  <c r="O346" i="2"/>
  <c r="L346" i="2"/>
  <c r="O342" i="2"/>
  <c r="L342" i="2"/>
  <c r="O242" i="2"/>
  <c r="L242" i="2"/>
  <c r="L392" i="2"/>
  <c r="L413" i="2"/>
  <c r="O413" i="2"/>
  <c r="O391" i="2"/>
  <c r="O353" i="2"/>
  <c r="H413" i="2"/>
  <c r="A413" i="2"/>
  <c r="CK402" i="4" s="1"/>
  <c r="I413" i="2"/>
  <c r="B413" i="2"/>
  <c r="L411" i="2"/>
  <c r="O411" i="2"/>
  <c r="H409" i="2"/>
  <c r="A409" i="2"/>
  <c r="CK398" i="4" s="1"/>
  <c r="I409" i="2"/>
  <c r="B409" i="2"/>
  <c r="L407" i="2"/>
  <c r="O407" i="2"/>
  <c r="H405" i="2"/>
  <c r="A405" i="2"/>
  <c r="CK394" i="4" s="1"/>
  <c r="I405" i="2"/>
  <c r="B405" i="2"/>
  <c r="L403" i="2"/>
  <c r="O403" i="2"/>
  <c r="H401" i="2"/>
  <c r="A401" i="2"/>
  <c r="CK390" i="4" s="1"/>
  <c r="I401" i="2"/>
  <c r="L399" i="2"/>
  <c r="O399" i="2"/>
  <c r="H397" i="2"/>
  <c r="A397" i="2"/>
  <c r="CK386" i="4" s="1"/>
  <c r="I397" i="2"/>
  <c r="B397" i="2"/>
  <c r="L395" i="2"/>
  <c r="O395" i="2"/>
  <c r="H393" i="2"/>
  <c r="A393" i="2"/>
  <c r="CK382" i="4" s="1"/>
  <c r="I393" i="2"/>
  <c r="B393" i="2"/>
  <c r="H389" i="2"/>
  <c r="A389" i="2"/>
  <c r="CK378" i="4" s="1"/>
  <c r="I389" i="2"/>
  <c r="B389" i="2"/>
  <c r="L387" i="2"/>
  <c r="O387" i="2"/>
  <c r="H385" i="2"/>
  <c r="A385" i="2"/>
  <c r="CK374" i="4" s="1"/>
  <c r="I385" i="2"/>
  <c r="B385" i="2"/>
  <c r="L383" i="2"/>
  <c r="O383" i="2"/>
  <c r="A381" i="2"/>
  <c r="CK370" i="4" s="1"/>
  <c r="I381" i="2"/>
  <c r="B381" i="2"/>
  <c r="H381" i="2"/>
  <c r="L379" i="2"/>
  <c r="O379" i="2"/>
  <c r="A377" i="2"/>
  <c r="CK366" i="4" s="1"/>
  <c r="I377" i="2"/>
  <c r="H377" i="2"/>
  <c r="B377" i="2"/>
  <c r="L375" i="2"/>
  <c r="O375" i="2"/>
  <c r="A373" i="2"/>
  <c r="CK362" i="4" s="1"/>
  <c r="I373" i="2"/>
  <c r="H373" i="2"/>
  <c r="B373" i="2"/>
  <c r="L371" i="2"/>
  <c r="O371" i="2"/>
  <c r="H369" i="2"/>
  <c r="A369" i="2"/>
  <c r="CK358" i="4" s="1"/>
  <c r="I369" i="2"/>
  <c r="B369" i="2"/>
  <c r="L367" i="2"/>
  <c r="O367" i="2"/>
  <c r="H365" i="2"/>
  <c r="A365" i="2"/>
  <c r="CK354" i="4" s="1"/>
  <c r="I365" i="2"/>
  <c r="B365" i="2"/>
  <c r="H361" i="2"/>
  <c r="A361" i="2"/>
  <c r="CK350" i="4" s="1"/>
  <c r="I361" i="2"/>
  <c r="B361" i="2"/>
  <c r="L359" i="2"/>
  <c r="O359" i="2"/>
  <c r="H357" i="2"/>
  <c r="A357" i="2"/>
  <c r="CK346" i="4" s="1"/>
  <c r="I357" i="2"/>
  <c r="B357" i="2"/>
  <c r="L355" i="2"/>
  <c r="O355" i="2"/>
  <c r="H353" i="2"/>
  <c r="A353" i="2"/>
  <c r="CK342" i="4" s="1"/>
  <c r="I353" i="2"/>
  <c r="B353" i="2"/>
  <c r="L351" i="2"/>
  <c r="O351" i="2"/>
  <c r="H349" i="2"/>
  <c r="A349" i="2"/>
  <c r="CK338" i="4" s="1"/>
  <c r="I349" i="2"/>
  <c r="B349" i="2"/>
  <c r="L347" i="2"/>
  <c r="O347" i="2"/>
  <c r="H345" i="2"/>
  <c r="A345" i="2"/>
  <c r="CK334" i="4" s="1"/>
  <c r="I345" i="2"/>
  <c r="B345" i="2"/>
  <c r="L343" i="2"/>
  <c r="O343" i="2"/>
  <c r="H341" i="2"/>
  <c r="A341" i="2"/>
  <c r="CK330" i="4" s="1"/>
  <c r="I341" i="2"/>
  <c r="B341" i="2"/>
  <c r="L339" i="2"/>
  <c r="O339" i="2"/>
  <c r="H337" i="2"/>
  <c r="A337" i="2"/>
  <c r="CK326" i="4" s="1"/>
  <c r="I337" i="2"/>
  <c r="B337" i="2"/>
  <c r="L335" i="2"/>
  <c r="O335" i="2"/>
  <c r="H333" i="2"/>
  <c r="A333" i="2"/>
  <c r="CK322" i="4" s="1"/>
  <c r="I333" i="2"/>
  <c r="B333" i="2"/>
  <c r="L331" i="2"/>
  <c r="O331" i="2"/>
  <c r="H329" i="2"/>
  <c r="A329" i="2"/>
  <c r="CK318" i="4" s="1"/>
  <c r="I329" i="2"/>
  <c r="B329" i="2"/>
  <c r="L327" i="2"/>
  <c r="O327" i="2"/>
  <c r="H325" i="2"/>
  <c r="A325" i="2"/>
  <c r="CK314" i="4" s="1"/>
  <c r="I325" i="2"/>
  <c r="B325" i="2"/>
  <c r="L323" i="2"/>
  <c r="O323" i="2"/>
  <c r="B321" i="2"/>
  <c r="A321" i="2"/>
  <c r="CK310" i="4" s="1"/>
  <c r="H321" i="2"/>
  <c r="I321" i="2"/>
  <c r="L319" i="2"/>
  <c r="O319" i="2"/>
  <c r="H317" i="2"/>
  <c r="I317" i="2"/>
  <c r="B317" i="2"/>
  <c r="A317" i="2"/>
  <c r="CK306" i="4" s="1"/>
  <c r="L315" i="2"/>
  <c r="O315" i="2"/>
  <c r="H313" i="2"/>
  <c r="I313" i="2"/>
  <c r="A313" i="2"/>
  <c r="CK302" i="4" s="1"/>
  <c r="B313" i="2"/>
  <c r="L311" i="2"/>
  <c r="O311" i="2"/>
  <c r="A309" i="2"/>
  <c r="CK298" i="4" s="1"/>
  <c r="B309" i="2"/>
  <c r="I309" i="2"/>
  <c r="H309" i="2"/>
  <c r="O307" i="2"/>
  <c r="L307" i="2"/>
  <c r="H305" i="2"/>
  <c r="I305" i="2"/>
  <c r="A305" i="2"/>
  <c r="CK294" i="4" s="1"/>
  <c r="B305" i="2"/>
  <c r="I301" i="2"/>
  <c r="A301" i="2"/>
  <c r="CK290" i="4" s="1"/>
  <c r="B301" i="2"/>
  <c r="H301" i="2"/>
  <c r="L299" i="2"/>
  <c r="O299" i="2"/>
  <c r="A297" i="2"/>
  <c r="CK286" i="4" s="1"/>
  <c r="B297" i="2"/>
  <c r="H297" i="2"/>
  <c r="I297" i="2"/>
  <c r="L295" i="2"/>
  <c r="O295" i="2"/>
  <c r="H293" i="2"/>
  <c r="I293" i="2"/>
  <c r="B293" i="2"/>
  <c r="A293" i="2"/>
  <c r="CK282" i="4" s="1"/>
  <c r="L291" i="2"/>
  <c r="O291" i="2"/>
  <c r="H289" i="2"/>
  <c r="A289" i="2"/>
  <c r="CK278" i="4" s="1"/>
  <c r="B289" i="2"/>
  <c r="I289" i="2"/>
  <c r="L287" i="2"/>
  <c r="O287" i="2"/>
  <c r="H285" i="2"/>
  <c r="A285" i="2"/>
  <c r="CK274" i="4" s="1"/>
  <c r="B285" i="2"/>
  <c r="I285" i="2"/>
  <c r="L283" i="2"/>
  <c r="O283" i="2"/>
  <c r="H281" i="2"/>
  <c r="A281" i="2"/>
  <c r="CK270" i="4" s="1"/>
  <c r="B281" i="2"/>
  <c r="I281" i="2"/>
  <c r="L279" i="2"/>
  <c r="O279" i="2"/>
  <c r="A277" i="2"/>
  <c r="CK266" i="4" s="1"/>
  <c r="I277" i="2"/>
  <c r="H277" i="2"/>
  <c r="B277" i="2"/>
  <c r="L275" i="2"/>
  <c r="O275" i="2"/>
  <c r="A273" i="2"/>
  <c r="CK262" i="4" s="1"/>
  <c r="I273" i="2"/>
  <c r="H273" i="2"/>
  <c r="B273" i="2"/>
  <c r="O271" i="2"/>
  <c r="L271" i="2"/>
  <c r="A269" i="2"/>
  <c r="CK258" i="4" s="1"/>
  <c r="I269" i="2"/>
  <c r="H269" i="2"/>
  <c r="B269" i="2"/>
  <c r="L267" i="2"/>
  <c r="O267" i="2"/>
  <c r="H265" i="2"/>
  <c r="A265" i="2"/>
  <c r="CK254" i="4" s="1"/>
  <c r="I265" i="2"/>
  <c r="B265" i="2"/>
  <c r="L263" i="2"/>
  <c r="O263" i="2"/>
  <c r="A261" i="2"/>
  <c r="CK250" i="4" s="1"/>
  <c r="I261" i="2"/>
  <c r="B261" i="2"/>
  <c r="H261" i="2"/>
  <c r="L259" i="2"/>
  <c r="O259" i="2"/>
  <c r="A257" i="2"/>
  <c r="CK246" i="4" s="1"/>
  <c r="I257" i="2"/>
  <c r="H257" i="2"/>
  <c r="L255" i="2"/>
  <c r="O255" i="2"/>
  <c r="A253" i="2"/>
  <c r="CK242" i="4" s="1"/>
  <c r="I253" i="2"/>
  <c r="H253" i="2"/>
  <c r="L251" i="2"/>
  <c r="O251" i="2"/>
  <c r="A249" i="2"/>
  <c r="CK238" i="4" s="1"/>
  <c r="I249" i="2"/>
  <c r="H249" i="2"/>
  <c r="O247" i="2"/>
  <c r="L247" i="2"/>
  <c r="A245" i="2"/>
  <c r="CK234" i="4" s="1"/>
  <c r="I245" i="2"/>
  <c r="B245" i="2"/>
  <c r="H245" i="2"/>
  <c r="L243" i="2"/>
  <c r="O243" i="2"/>
  <c r="A241" i="2"/>
  <c r="CK230" i="4" s="1"/>
  <c r="I241" i="2"/>
  <c r="H241" i="2"/>
  <c r="B241" i="2"/>
  <c r="O239" i="2"/>
  <c r="L239" i="2"/>
  <c r="A237" i="2"/>
  <c r="CK226" i="4" s="1"/>
  <c r="I237" i="2"/>
  <c r="H237" i="2"/>
  <c r="L235" i="2"/>
  <c r="O235" i="2"/>
  <c r="A233" i="2"/>
  <c r="CK222" i="4" s="1"/>
  <c r="I233" i="2"/>
  <c r="H233" i="2"/>
  <c r="B233" i="2"/>
  <c r="L231" i="2"/>
  <c r="O231" i="2"/>
  <c r="A229" i="2"/>
  <c r="CK218" i="4" s="1"/>
  <c r="I229" i="2"/>
  <c r="H229" i="2"/>
  <c r="L227" i="2"/>
  <c r="O227" i="2"/>
  <c r="A225" i="2"/>
  <c r="CK214" i="4" s="1"/>
  <c r="I225" i="2"/>
  <c r="H225" i="2"/>
  <c r="L223" i="2"/>
  <c r="O223" i="2"/>
  <c r="A221" i="2"/>
  <c r="CK210" i="4" s="1"/>
  <c r="I221" i="2"/>
  <c r="H221" i="2"/>
  <c r="O219" i="2"/>
  <c r="A217" i="2"/>
  <c r="CK206" i="4" s="1"/>
  <c r="I217" i="2"/>
  <c r="H217" i="2"/>
  <c r="B410" i="2"/>
  <c r="H410" i="2"/>
  <c r="I410" i="2"/>
  <c r="A410" i="2"/>
  <c r="CK399" i="4" s="1"/>
  <c r="O408" i="2"/>
  <c r="L408" i="2"/>
  <c r="B406" i="2"/>
  <c r="I406" i="2"/>
  <c r="A406" i="2"/>
  <c r="CK395" i="4" s="1"/>
  <c r="O404" i="2"/>
  <c r="L404" i="2"/>
  <c r="B402" i="2"/>
  <c r="A402" i="2"/>
  <c r="CK391" i="4" s="1"/>
  <c r="H402" i="2"/>
  <c r="I402" i="2"/>
  <c r="O400" i="2"/>
  <c r="L400" i="2"/>
  <c r="B398" i="2"/>
  <c r="H398" i="2"/>
  <c r="I398" i="2"/>
  <c r="A398" i="2"/>
  <c r="CK387" i="4" s="1"/>
  <c r="O396" i="2"/>
  <c r="L396" i="2"/>
  <c r="B394" i="2"/>
  <c r="A394" i="2"/>
  <c r="CK383" i="4" s="1"/>
  <c r="H394" i="2"/>
  <c r="B390" i="2"/>
  <c r="H390" i="2"/>
  <c r="I390" i="2"/>
  <c r="O388" i="2"/>
  <c r="L388" i="2"/>
  <c r="B386" i="2"/>
  <c r="H386" i="2"/>
  <c r="I386" i="2"/>
  <c r="A386" i="2"/>
  <c r="CK375" i="4" s="1"/>
  <c r="O384" i="2"/>
  <c r="L384" i="2"/>
  <c r="A382" i="2"/>
  <c r="CK371" i="4" s="1"/>
  <c r="B382" i="2"/>
  <c r="H382" i="2"/>
  <c r="I382" i="2"/>
  <c r="L380" i="2"/>
  <c r="O380" i="2"/>
  <c r="A378" i="2"/>
  <c r="CK367" i="4" s="1"/>
  <c r="B378" i="2"/>
  <c r="I378" i="2"/>
  <c r="H378" i="2"/>
  <c r="L376" i="2"/>
  <c r="O376" i="2"/>
  <c r="H374" i="2"/>
  <c r="A374" i="2"/>
  <c r="CK363" i="4" s="1"/>
  <c r="B374" i="2"/>
  <c r="I374" i="2"/>
  <c r="O372" i="2"/>
  <c r="L372" i="2"/>
  <c r="B370" i="2"/>
  <c r="A370" i="2"/>
  <c r="CK359" i="4" s="1"/>
  <c r="H370" i="2"/>
  <c r="I370" i="2"/>
  <c r="O368" i="2"/>
  <c r="L368" i="2"/>
  <c r="B366" i="2"/>
  <c r="H366" i="2"/>
  <c r="I366" i="2"/>
  <c r="O364" i="2"/>
  <c r="L364" i="2"/>
  <c r="O356" i="2"/>
  <c r="L356" i="2"/>
  <c r="O352" i="2"/>
  <c r="L352" i="2"/>
  <c r="O332" i="2"/>
  <c r="L332" i="2"/>
  <c r="A366" i="2"/>
  <c r="CK355" i="4" s="1"/>
  <c r="O402" i="2"/>
  <c r="L402" i="2"/>
  <c r="O363" i="2"/>
  <c r="O303" i="2"/>
  <c r="L409" i="2"/>
  <c r="O409" i="2"/>
  <c r="B407" i="2"/>
  <c r="L405" i="2"/>
  <c r="O405" i="2"/>
  <c r="L397" i="2"/>
  <c r="O397" i="2"/>
  <c r="L393" i="2"/>
  <c r="O393" i="2"/>
  <c r="L389" i="2"/>
  <c r="O389" i="2"/>
  <c r="L385" i="2"/>
  <c r="O385" i="2"/>
  <c r="L381" i="2"/>
  <c r="O381" i="2"/>
  <c r="L373" i="2"/>
  <c r="O373" i="2"/>
  <c r="L365" i="2"/>
  <c r="O365" i="2"/>
  <c r="L357" i="2"/>
  <c r="O357" i="2"/>
  <c r="L333" i="2"/>
  <c r="O333" i="2"/>
  <c r="L313" i="2"/>
  <c r="O313" i="2"/>
  <c r="O401" i="2"/>
  <c r="I394" i="2"/>
  <c r="I404" i="2"/>
  <c r="A400" i="2"/>
  <c r="CK389" i="4" s="1"/>
  <c r="B399" i="2"/>
  <c r="H384" i="2"/>
  <c r="I383" i="2"/>
  <c r="I336" i="2"/>
  <c r="B362" i="2"/>
  <c r="H362" i="2"/>
  <c r="I362" i="2"/>
  <c r="O360" i="2"/>
  <c r="L360" i="2"/>
  <c r="B358" i="2"/>
  <c r="A358" i="2"/>
  <c r="CK347" i="4" s="1"/>
  <c r="I358" i="2"/>
  <c r="B354" i="2"/>
  <c r="H354" i="2"/>
  <c r="I354" i="2"/>
  <c r="A354" i="2"/>
  <c r="CK343" i="4" s="1"/>
  <c r="B350" i="2"/>
  <c r="I350" i="2"/>
  <c r="A350" i="2"/>
  <c r="CK339" i="4" s="1"/>
  <c r="O348" i="2"/>
  <c r="L348" i="2"/>
  <c r="B346" i="2"/>
  <c r="A346" i="2"/>
  <c r="CK335" i="4" s="1"/>
  <c r="B342" i="2"/>
  <c r="H342" i="2"/>
  <c r="I342" i="2"/>
  <c r="O340" i="2"/>
  <c r="L340" i="2"/>
  <c r="B338" i="2"/>
  <c r="A338" i="2"/>
  <c r="CK327" i="4" s="1"/>
  <c r="H338" i="2"/>
  <c r="B334" i="2"/>
  <c r="H334" i="2"/>
  <c r="B330" i="2"/>
  <c r="H330" i="2"/>
  <c r="I330" i="2"/>
  <c r="O328" i="2"/>
  <c r="L328" i="2"/>
  <c r="H326" i="2"/>
  <c r="A326" i="2"/>
  <c r="CK315" i="4" s="1"/>
  <c r="I326" i="2"/>
  <c r="B326" i="2"/>
  <c r="L324" i="2"/>
  <c r="O324" i="2"/>
  <c r="A322" i="2"/>
  <c r="CK311" i="4" s="1"/>
  <c r="H322" i="2"/>
  <c r="I322" i="2"/>
  <c r="B322" i="2"/>
  <c r="O320" i="2"/>
  <c r="L320" i="2"/>
  <c r="A318" i="2"/>
  <c r="CK307" i="4" s="1"/>
  <c r="I318" i="2"/>
  <c r="B318" i="2"/>
  <c r="H318" i="2"/>
  <c r="L316" i="2"/>
  <c r="O316" i="2"/>
  <c r="A314" i="2"/>
  <c r="CK303" i="4" s="1"/>
  <c r="I314" i="2"/>
  <c r="H314" i="2"/>
  <c r="B314" i="2"/>
  <c r="L312" i="2"/>
  <c r="O312" i="2"/>
  <c r="A310" i="2"/>
  <c r="CK299" i="4" s="1"/>
  <c r="I310" i="2"/>
  <c r="B310" i="2"/>
  <c r="H310" i="2"/>
  <c r="A306" i="2"/>
  <c r="CK295" i="4" s="1"/>
  <c r="I306" i="2"/>
  <c r="H306" i="2"/>
  <c r="B306" i="2"/>
  <c r="L304" i="2"/>
  <c r="O304" i="2"/>
  <c r="A302" i="2"/>
  <c r="CK291" i="4" s="1"/>
  <c r="I302" i="2"/>
  <c r="H302" i="2"/>
  <c r="B302" i="2"/>
  <c r="L300" i="2"/>
  <c r="O300" i="2"/>
  <c r="A298" i="2"/>
  <c r="CK287" i="4" s="1"/>
  <c r="I298" i="2"/>
  <c r="B298" i="2"/>
  <c r="H298" i="2"/>
  <c r="L296" i="2"/>
  <c r="O296" i="2"/>
  <c r="A294" i="2"/>
  <c r="CK283" i="4" s="1"/>
  <c r="I294" i="2"/>
  <c r="B294" i="2"/>
  <c r="H294" i="2"/>
  <c r="O292" i="2"/>
  <c r="L292" i="2"/>
  <c r="A290" i="2"/>
  <c r="CK279" i="4" s="1"/>
  <c r="I290" i="2"/>
  <c r="B290" i="2"/>
  <c r="H290" i="2"/>
  <c r="O288" i="2"/>
  <c r="L288" i="2"/>
  <c r="A286" i="2"/>
  <c r="CK275" i="4" s="1"/>
  <c r="I286" i="2"/>
  <c r="B286" i="2"/>
  <c r="H286" i="2"/>
  <c r="O284" i="2"/>
  <c r="L284" i="2"/>
  <c r="A282" i="2"/>
  <c r="CK271" i="4" s="1"/>
  <c r="I282" i="2"/>
  <c r="B282" i="2"/>
  <c r="H282" i="2"/>
  <c r="O280" i="2"/>
  <c r="L280" i="2"/>
  <c r="A278" i="2"/>
  <c r="CK267" i="4" s="1"/>
  <c r="I278" i="2"/>
  <c r="B278" i="2"/>
  <c r="H278" i="2"/>
  <c r="L276" i="2"/>
  <c r="O276" i="2"/>
  <c r="I274" i="2"/>
  <c r="H274" i="2"/>
  <c r="A274" i="2"/>
  <c r="CK263" i="4" s="1"/>
  <c r="B274" i="2"/>
  <c r="L272" i="2"/>
  <c r="O272" i="2"/>
  <c r="H270" i="2"/>
  <c r="A270" i="2"/>
  <c r="CK259" i="4" s="1"/>
  <c r="B270" i="2"/>
  <c r="I270" i="2"/>
  <c r="O268" i="2"/>
  <c r="L268" i="2"/>
  <c r="B266" i="2"/>
  <c r="I266" i="2"/>
  <c r="H266" i="2"/>
  <c r="A266" i="2"/>
  <c r="CK255" i="4" s="1"/>
  <c r="O264" i="2"/>
  <c r="L264" i="2"/>
  <c r="B262" i="2"/>
  <c r="H262" i="2"/>
  <c r="A262" i="2"/>
  <c r="CK251" i="4" s="1"/>
  <c r="I262" i="2"/>
  <c r="O260" i="2"/>
  <c r="L260" i="2"/>
  <c r="H258" i="2"/>
  <c r="A258" i="2"/>
  <c r="CK247" i="4" s="1"/>
  <c r="B258" i="2"/>
  <c r="I258" i="2"/>
  <c r="L256" i="2"/>
  <c r="O256" i="2"/>
  <c r="H254" i="2"/>
  <c r="I254" i="2"/>
  <c r="A254" i="2"/>
  <c r="CK243" i="4" s="1"/>
  <c r="O252" i="2"/>
  <c r="L252" i="2"/>
  <c r="A250" i="2"/>
  <c r="CK239" i="4" s="1"/>
  <c r="H250" i="2"/>
  <c r="I250" i="2"/>
  <c r="L248" i="2"/>
  <c r="O248" i="2"/>
  <c r="H246" i="2"/>
  <c r="A246" i="2"/>
  <c r="CK235" i="4" s="1"/>
  <c r="I246" i="2"/>
  <c r="O244" i="2"/>
  <c r="L244" i="2"/>
  <c r="H242" i="2"/>
  <c r="I242" i="2"/>
  <c r="A242" i="2"/>
  <c r="CK231" i="4" s="1"/>
  <c r="L240" i="2"/>
  <c r="O240" i="2"/>
  <c r="H238" i="2"/>
  <c r="I238" i="2"/>
  <c r="B238" i="2"/>
  <c r="A238" i="2"/>
  <c r="CK227" i="4" s="1"/>
  <c r="O236" i="2"/>
  <c r="L236" i="2"/>
  <c r="A234" i="2"/>
  <c r="CK223" i="4" s="1"/>
  <c r="H234" i="2"/>
  <c r="I234" i="2"/>
  <c r="L232" i="2"/>
  <c r="O232" i="2"/>
  <c r="H230" i="2"/>
  <c r="I230" i="2"/>
  <c r="A230" i="2"/>
  <c r="CK219" i="4" s="1"/>
  <c r="O228" i="2"/>
  <c r="L228" i="2"/>
  <c r="I226" i="2"/>
  <c r="A226" i="2"/>
  <c r="CK215" i="4" s="1"/>
  <c r="H226" i="2"/>
  <c r="O224" i="2"/>
  <c r="L224" i="2"/>
  <c r="H222" i="2"/>
  <c r="A222" i="2"/>
  <c r="CK211" i="4" s="1"/>
  <c r="I222" i="2"/>
  <c r="O220" i="2"/>
  <c r="L220" i="2"/>
  <c r="I218" i="2"/>
  <c r="A218" i="2"/>
  <c r="CK207" i="4" s="1"/>
  <c r="H218" i="2"/>
  <c r="L216" i="2"/>
  <c r="O216" i="2"/>
  <c r="H404" i="2"/>
  <c r="I392" i="2"/>
  <c r="A388" i="2"/>
  <c r="CK377" i="4" s="1"/>
  <c r="B387" i="2"/>
  <c r="L378" i="2"/>
  <c r="B363" i="2"/>
  <c r="O345" i="2"/>
  <c r="I338" i="2"/>
  <c r="A408" i="2"/>
  <c r="CK397" i="4" s="1"/>
  <c r="H392" i="2"/>
  <c r="H350" i="2"/>
  <c r="H411" i="2"/>
  <c r="H407" i="2"/>
  <c r="H403" i="2"/>
  <c r="H399" i="2"/>
  <c r="H395" i="2"/>
  <c r="H391" i="2"/>
  <c r="H387" i="2"/>
  <c r="H379" i="2"/>
  <c r="A379" i="2"/>
  <c r="CK368" i="4" s="1"/>
  <c r="B379" i="2"/>
  <c r="H375" i="2"/>
  <c r="A375" i="2"/>
  <c r="CK364" i="4" s="1"/>
  <c r="B375" i="2"/>
  <c r="I375" i="2"/>
  <c r="H371" i="2"/>
  <c r="A371" i="2"/>
  <c r="CK360" i="4" s="1"/>
  <c r="B371" i="2"/>
  <c r="L369" i="2"/>
  <c r="O369" i="2"/>
  <c r="H367" i="2"/>
  <c r="B367" i="2"/>
  <c r="H363" i="2"/>
  <c r="I363" i="2"/>
  <c r="L361" i="2"/>
  <c r="O361" i="2"/>
  <c r="H359" i="2"/>
  <c r="A359" i="2"/>
  <c r="CK348" i="4" s="1"/>
  <c r="B359" i="2"/>
  <c r="I359" i="2"/>
  <c r="H355" i="2"/>
  <c r="I355" i="2"/>
  <c r="A355" i="2"/>
  <c r="CK344" i="4" s="1"/>
  <c r="H351" i="2"/>
  <c r="I351" i="2"/>
  <c r="A351" i="2"/>
  <c r="CK340" i="4" s="1"/>
  <c r="L349" i="2"/>
  <c r="O349" i="2"/>
  <c r="H347" i="2"/>
  <c r="A347" i="2"/>
  <c r="CK336" i="4" s="1"/>
  <c r="B347" i="2"/>
  <c r="H343" i="2"/>
  <c r="I343" i="2"/>
  <c r="B343" i="2"/>
  <c r="H339" i="2"/>
  <c r="A339" i="2"/>
  <c r="CK328" i="4" s="1"/>
  <c r="B339" i="2"/>
  <c r="L337" i="2"/>
  <c r="O337" i="2"/>
  <c r="H335" i="2"/>
  <c r="B335" i="2"/>
  <c r="H331" i="2"/>
  <c r="I331" i="2"/>
  <c r="L329" i="2"/>
  <c r="O329" i="2"/>
  <c r="B327" i="2"/>
  <c r="H327" i="2"/>
  <c r="A327" i="2"/>
  <c r="CK316" i="4" s="1"/>
  <c r="I327" i="2"/>
  <c r="O325" i="2"/>
  <c r="L325" i="2"/>
  <c r="B323" i="2"/>
  <c r="H323" i="2"/>
  <c r="I323" i="2"/>
  <c r="A323" i="2"/>
  <c r="CK312" i="4" s="1"/>
  <c r="L321" i="2"/>
  <c r="O321" i="2"/>
  <c r="H319" i="2"/>
  <c r="I319" i="2"/>
  <c r="A319" i="2"/>
  <c r="CK308" i="4" s="1"/>
  <c r="B319" i="2"/>
  <c r="L317" i="2"/>
  <c r="O317" i="2"/>
  <c r="H315" i="2"/>
  <c r="A315" i="2"/>
  <c r="CK304" i="4" s="1"/>
  <c r="B315" i="2"/>
  <c r="I315" i="2"/>
  <c r="H311" i="2"/>
  <c r="A311" i="2"/>
  <c r="CK300" i="4" s="1"/>
  <c r="B311" i="2"/>
  <c r="I311" i="2"/>
  <c r="L309" i="2"/>
  <c r="O309" i="2"/>
  <c r="H307" i="2"/>
  <c r="B307" i="2"/>
  <c r="A307" i="2"/>
  <c r="CK296" i="4" s="1"/>
  <c r="I307" i="2"/>
  <c r="L305" i="2"/>
  <c r="O305" i="2"/>
  <c r="H303" i="2"/>
  <c r="I303" i="2"/>
  <c r="A303" i="2"/>
  <c r="CK292" i="4" s="1"/>
  <c r="B303" i="2"/>
  <c r="L301" i="2"/>
  <c r="O301" i="2"/>
  <c r="H299" i="2"/>
  <c r="A299" i="2"/>
  <c r="CK288" i="4" s="1"/>
  <c r="B299" i="2"/>
  <c r="I299" i="2"/>
  <c r="L297" i="2"/>
  <c r="O297" i="2"/>
  <c r="I295" i="2"/>
  <c r="A295" i="2"/>
  <c r="CK284" i="4" s="1"/>
  <c r="B295" i="2"/>
  <c r="H295" i="2"/>
  <c r="O293" i="2"/>
  <c r="L293" i="2"/>
  <c r="A291" i="2"/>
  <c r="CK280" i="4" s="1"/>
  <c r="B291" i="2"/>
  <c r="I291" i="2"/>
  <c r="H291" i="2"/>
  <c r="B287" i="2"/>
  <c r="I287" i="2"/>
  <c r="A287" i="2"/>
  <c r="CK276" i="4" s="1"/>
  <c r="H287" i="2"/>
  <c r="L285" i="2"/>
  <c r="O285" i="2"/>
  <c r="H283" i="2"/>
  <c r="I283" i="2"/>
  <c r="A283" i="2"/>
  <c r="CK272" i="4" s="1"/>
  <c r="B283" i="2"/>
  <c r="L281" i="2"/>
  <c r="O281" i="2"/>
  <c r="A279" i="2"/>
  <c r="CK268" i="4" s="1"/>
  <c r="B279" i="2"/>
  <c r="H279" i="2"/>
  <c r="I279" i="2"/>
  <c r="L277" i="2"/>
  <c r="O277" i="2"/>
  <c r="H275" i="2"/>
  <c r="A275" i="2"/>
  <c r="CK264" i="4" s="1"/>
  <c r="B275" i="2"/>
  <c r="I275" i="2"/>
  <c r="L273" i="2"/>
  <c r="O273" i="2"/>
  <c r="H271" i="2"/>
  <c r="I271" i="2"/>
  <c r="A271" i="2"/>
  <c r="CK260" i="4" s="1"/>
  <c r="B271" i="2"/>
  <c r="L269" i="2"/>
  <c r="O269" i="2"/>
  <c r="H267" i="2"/>
  <c r="B267" i="2"/>
  <c r="I267" i="2"/>
  <c r="L265" i="2"/>
  <c r="O265" i="2"/>
  <c r="H263" i="2"/>
  <c r="A263" i="2"/>
  <c r="CK252" i="4" s="1"/>
  <c r="I263" i="2"/>
  <c r="B263" i="2"/>
  <c r="L261" i="2"/>
  <c r="O261" i="2"/>
  <c r="H259" i="2"/>
  <c r="B259" i="2"/>
  <c r="I259" i="2"/>
  <c r="A259" i="2"/>
  <c r="CK248" i="4" s="1"/>
  <c r="L257" i="2"/>
  <c r="O257" i="2"/>
  <c r="H255" i="2"/>
  <c r="A255" i="2"/>
  <c r="CK244" i="4" s="1"/>
  <c r="I255" i="2"/>
  <c r="B255" i="2"/>
  <c r="L253" i="2"/>
  <c r="O253" i="2"/>
  <c r="H251" i="2"/>
  <c r="I251" i="2"/>
  <c r="B251" i="2"/>
  <c r="A251" i="2"/>
  <c r="CK240" i="4" s="1"/>
  <c r="L249" i="2"/>
  <c r="O249" i="2"/>
  <c r="H247" i="2"/>
  <c r="A247" i="2"/>
  <c r="CK236" i="4" s="1"/>
  <c r="I247" i="2"/>
  <c r="L245" i="2"/>
  <c r="O245" i="2"/>
  <c r="H243" i="2"/>
  <c r="A243" i="2"/>
  <c r="CK232" i="4" s="1"/>
  <c r="I243" i="2"/>
  <c r="L241" i="2"/>
  <c r="O241" i="2"/>
  <c r="H239" i="2"/>
  <c r="A239" i="2"/>
  <c r="CK228" i="4" s="1"/>
  <c r="I239" i="2"/>
  <c r="L237" i="2"/>
  <c r="O237" i="2"/>
  <c r="H235" i="2"/>
  <c r="I235" i="2"/>
  <c r="A235" i="2"/>
  <c r="CK224" i="4" s="1"/>
  <c r="L233" i="2"/>
  <c r="O233" i="2"/>
  <c r="H231" i="2"/>
  <c r="A231" i="2"/>
  <c r="CK220" i="4" s="1"/>
  <c r="I231" i="2"/>
  <c r="L229" i="2"/>
  <c r="O229" i="2"/>
  <c r="H227" i="2"/>
  <c r="I227" i="2"/>
  <c r="A227" i="2"/>
  <c r="CK216" i="4" s="1"/>
  <c r="L225" i="2"/>
  <c r="O225" i="2"/>
  <c r="H223" i="2"/>
  <c r="A223" i="2"/>
  <c r="CK212" i="4" s="1"/>
  <c r="I223" i="2"/>
  <c r="L221" i="2"/>
  <c r="O221" i="2"/>
  <c r="I411" i="2"/>
  <c r="A407" i="2"/>
  <c r="CK396" i="4" s="1"/>
  <c r="I400" i="2"/>
  <c r="A396" i="2"/>
  <c r="CK385" i="4" s="1"/>
  <c r="B395" i="2"/>
  <c r="I367" i="2"/>
  <c r="B355" i="2"/>
  <c r="A343" i="2"/>
  <c r="CK332" i="4" s="1"/>
  <c r="A331" i="2"/>
  <c r="CK320" i="4" s="1"/>
  <c r="H400" i="2"/>
  <c r="I399" i="2"/>
  <c r="A395" i="2"/>
  <c r="CK384" i="4" s="1"/>
  <c r="I388" i="2"/>
  <c r="A384" i="2"/>
  <c r="CK373" i="4" s="1"/>
  <c r="B383" i="2"/>
  <c r="A367" i="2"/>
  <c r="CK356" i="4" s="1"/>
  <c r="I347" i="2"/>
  <c r="I335" i="2"/>
  <c r="L289" i="2"/>
  <c r="B380" i="2"/>
  <c r="H380" i="2"/>
  <c r="I380" i="2"/>
  <c r="B376" i="2"/>
  <c r="H376" i="2"/>
  <c r="I376" i="2"/>
  <c r="A376" i="2"/>
  <c r="CK365" i="4" s="1"/>
  <c r="B372" i="2"/>
  <c r="I372" i="2"/>
  <c r="A372" i="2"/>
  <c r="CK361" i="4" s="1"/>
  <c r="O370" i="2"/>
  <c r="L370" i="2"/>
  <c r="B368" i="2"/>
  <c r="A368" i="2"/>
  <c r="CK357" i="4" s="1"/>
  <c r="B364" i="2"/>
  <c r="H364" i="2"/>
  <c r="I364" i="2"/>
  <c r="O362" i="2"/>
  <c r="L362" i="2"/>
  <c r="B360" i="2"/>
  <c r="A360" i="2"/>
  <c r="CK349" i="4" s="1"/>
  <c r="H360" i="2"/>
  <c r="B356" i="2"/>
  <c r="H356" i="2"/>
  <c r="B352" i="2"/>
  <c r="H352" i="2"/>
  <c r="I352" i="2"/>
  <c r="O350" i="2"/>
  <c r="L350" i="2"/>
  <c r="B348" i="2"/>
  <c r="A348" i="2"/>
  <c r="CK337" i="4" s="1"/>
  <c r="I348" i="2"/>
  <c r="B344" i="2"/>
  <c r="H344" i="2"/>
  <c r="I344" i="2"/>
  <c r="A344" i="2"/>
  <c r="CK333" i="4" s="1"/>
  <c r="B340" i="2"/>
  <c r="I340" i="2"/>
  <c r="A340" i="2"/>
  <c r="CK329" i="4" s="1"/>
  <c r="O338" i="2"/>
  <c r="L338" i="2"/>
  <c r="B336" i="2"/>
  <c r="A336" i="2"/>
  <c r="CK325" i="4" s="1"/>
  <c r="B332" i="2"/>
  <c r="H332" i="2"/>
  <c r="I332" i="2"/>
  <c r="O330" i="2"/>
  <c r="L330" i="2"/>
  <c r="B328" i="2"/>
  <c r="A328" i="2"/>
  <c r="CK317" i="4" s="1"/>
  <c r="H328" i="2"/>
  <c r="O326" i="2"/>
  <c r="L326" i="2"/>
  <c r="B324" i="2"/>
  <c r="A324" i="2"/>
  <c r="CK313" i="4" s="1"/>
  <c r="H324" i="2"/>
  <c r="I324" i="2"/>
  <c r="O322" i="2"/>
  <c r="L322" i="2"/>
  <c r="B320" i="2"/>
  <c r="H320" i="2"/>
  <c r="I320" i="2"/>
  <c r="A320" i="2"/>
  <c r="CK309" i="4" s="1"/>
  <c r="O318" i="2"/>
  <c r="L318" i="2"/>
  <c r="B316" i="2"/>
  <c r="H316" i="2"/>
  <c r="I316" i="2"/>
  <c r="A316" i="2"/>
  <c r="CK305" i="4" s="1"/>
  <c r="O314" i="2"/>
  <c r="L314" i="2"/>
  <c r="A312" i="2"/>
  <c r="CK301" i="4" s="1"/>
  <c r="I312" i="2"/>
  <c r="B312" i="2"/>
  <c r="H312" i="2"/>
  <c r="O310" i="2"/>
  <c r="L310" i="2"/>
  <c r="A308" i="2"/>
  <c r="CK297" i="4" s="1"/>
  <c r="I308" i="2"/>
  <c r="B308" i="2"/>
  <c r="H308" i="2"/>
  <c r="O306" i="2"/>
  <c r="L306" i="2"/>
  <c r="A304" i="2"/>
  <c r="CK293" i="4" s="1"/>
  <c r="I304" i="2"/>
  <c r="B304" i="2"/>
  <c r="H304" i="2"/>
  <c r="O302" i="2"/>
  <c r="L302" i="2"/>
  <c r="A300" i="2"/>
  <c r="CK289" i="4" s="1"/>
  <c r="I300" i="2"/>
  <c r="B300" i="2"/>
  <c r="H300" i="2"/>
  <c r="O298" i="2"/>
  <c r="L298" i="2"/>
  <c r="I296" i="2"/>
  <c r="A296" i="2"/>
  <c r="CK285" i="4" s="1"/>
  <c r="B296" i="2"/>
  <c r="H296" i="2"/>
  <c r="O294" i="2"/>
  <c r="L294" i="2"/>
  <c r="A292" i="2"/>
  <c r="CK281" i="4" s="1"/>
  <c r="I292" i="2"/>
  <c r="B292" i="2"/>
  <c r="H292" i="2"/>
  <c r="L290" i="2"/>
  <c r="O290" i="2"/>
  <c r="A288" i="2"/>
  <c r="CK277" i="4" s="1"/>
  <c r="I288" i="2"/>
  <c r="B288" i="2"/>
  <c r="H288" i="2"/>
  <c r="L286" i="2"/>
  <c r="O286" i="2"/>
  <c r="A284" i="2"/>
  <c r="CK273" i="4" s="1"/>
  <c r="I284" i="2"/>
  <c r="H284" i="2"/>
  <c r="B284" i="2"/>
  <c r="O282" i="2"/>
  <c r="L282" i="2"/>
  <c r="A280" i="2"/>
  <c r="CK269" i="4" s="1"/>
  <c r="I280" i="2"/>
  <c r="H280" i="2"/>
  <c r="B280" i="2"/>
  <c r="O278" i="2"/>
  <c r="L278" i="2"/>
  <c r="B276" i="2"/>
  <c r="H276" i="2"/>
  <c r="I276" i="2"/>
  <c r="A276" i="2"/>
  <c r="CK265" i="4" s="1"/>
  <c r="O274" i="2"/>
  <c r="L274" i="2"/>
  <c r="B272" i="2"/>
  <c r="A272" i="2"/>
  <c r="CK261" i="4" s="1"/>
  <c r="H272" i="2"/>
  <c r="O270" i="2"/>
  <c r="L270" i="2"/>
  <c r="B268" i="2"/>
  <c r="A268" i="2"/>
  <c r="CK257" i="4" s="1"/>
  <c r="H268" i="2"/>
  <c r="I268" i="2"/>
  <c r="O266" i="2"/>
  <c r="L266" i="2"/>
  <c r="B264" i="2"/>
  <c r="A264" i="2"/>
  <c r="CK253" i="4" s="1"/>
  <c r="H264" i="2"/>
  <c r="I264" i="2"/>
  <c r="O262" i="2"/>
  <c r="L262" i="2"/>
  <c r="B260" i="2"/>
  <c r="I260" i="2"/>
  <c r="A260" i="2"/>
  <c r="CK249" i="4" s="1"/>
  <c r="H260" i="2"/>
  <c r="O258" i="2"/>
  <c r="L258" i="2"/>
  <c r="B256" i="2"/>
  <c r="A256" i="2"/>
  <c r="CK245" i="4" s="1"/>
  <c r="H256" i="2"/>
  <c r="I256" i="2"/>
  <c r="O254" i="2"/>
  <c r="L254" i="2"/>
  <c r="B252" i="2"/>
  <c r="I252" i="2"/>
  <c r="A252" i="2"/>
  <c r="CK241" i="4" s="1"/>
  <c r="H252" i="2"/>
  <c r="O250" i="2"/>
  <c r="L250" i="2"/>
  <c r="B248" i="2"/>
  <c r="H248" i="2"/>
  <c r="A248" i="2"/>
  <c r="CK237" i="4" s="1"/>
  <c r="I248" i="2"/>
  <c r="O246" i="2"/>
  <c r="L246" i="2"/>
  <c r="B244" i="2"/>
  <c r="I244" i="2"/>
  <c r="A244" i="2"/>
  <c r="CK233" i="4" s="1"/>
  <c r="H244" i="2"/>
  <c r="B240" i="2"/>
  <c r="A240" i="2"/>
  <c r="CK229" i="4" s="1"/>
  <c r="I240" i="2"/>
  <c r="H240" i="2"/>
  <c r="O238" i="2"/>
  <c r="L238" i="2"/>
  <c r="B236" i="2"/>
  <c r="I236" i="2"/>
  <c r="H236" i="2"/>
  <c r="A236" i="2"/>
  <c r="CK225" i="4" s="1"/>
  <c r="O234" i="2"/>
  <c r="L234" i="2"/>
  <c r="H232" i="2"/>
  <c r="A232" i="2"/>
  <c r="CK221" i="4" s="1"/>
  <c r="I232" i="2"/>
  <c r="O230" i="2"/>
  <c r="L230" i="2"/>
  <c r="I228" i="2"/>
  <c r="A228" i="2"/>
  <c r="CK217" i="4" s="1"/>
  <c r="H228" i="2"/>
  <c r="O226" i="2"/>
  <c r="L226" i="2"/>
  <c r="H224" i="2"/>
  <c r="I224" i="2"/>
  <c r="A224" i="2"/>
  <c r="CK213" i="4" s="1"/>
  <c r="O222" i="2"/>
  <c r="L222" i="2"/>
  <c r="A220" i="2"/>
  <c r="CK209" i="4" s="1"/>
  <c r="I220" i="2"/>
  <c r="H220" i="2"/>
  <c r="O218" i="2"/>
  <c r="L218" i="2"/>
  <c r="A216" i="2"/>
  <c r="CK205" i="4" s="1"/>
  <c r="H216" i="2"/>
  <c r="I216" i="2"/>
  <c r="I408" i="2"/>
  <c r="A404" i="2"/>
  <c r="CK393" i="4" s="1"/>
  <c r="B403" i="2"/>
  <c r="H388" i="2"/>
  <c r="I387" i="2"/>
  <c r="A383" i="2"/>
  <c r="CK372" i="4" s="1"/>
  <c r="I379" i="2"/>
  <c r="O377" i="2"/>
  <c r="I371" i="2"/>
  <c r="L366" i="2"/>
  <c r="A362" i="2"/>
  <c r="CK351" i="4" s="1"/>
  <c r="L344" i="2"/>
  <c r="A335" i="2"/>
  <c r="CK324" i="4" s="1"/>
  <c r="L308" i="2"/>
  <c r="H408" i="2"/>
  <c r="I407" i="2"/>
  <c r="A403" i="2"/>
  <c r="CK392" i="4" s="1"/>
  <c r="I396" i="2"/>
  <c r="A392" i="2"/>
  <c r="CK381" i="4" s="1"/>
  <c r="B391" i="2"/>
  <c r="A364" i="2"/>
  <c r="CK353" i="4" s="1"/>
  <c r="A352" i="2"/>
  <c r="CK341" i="4" s="1"/>
  <c r="A342" i="2"/>
  <c r="CK331" i="4" s="1"/>
  <c r="I339" i="2"/>
  <c r="L334" i="2"/>
  <c r="A330" i="2"/>
  <c r="CK319" i="4" s="1"/>
  <c r="H219" i="2"/>
  <c r="A219" i="2"/>
  <c r="CK208" i="4" s="1"/>
  <c r="I219" i="2"/>
  <c r="L217" i="2"/>
  <c r="O217" i="2"/>
  <c r="AQ169" i="4"/>
  <c r="AQ60" i="4"/>
  <c r="AQ148" i="4"/>
  <c r="AQ113" i="4"/>
  <c r="AQ84" i="4"/>
  <c r="AQ168" i="4"/>
  <c r="AQ163" i="4"/>
  <c r="AQ147" i="4"/>
  <c r="AQ131" i="4"/>
  <c r="AQ86" i="4"/>
  <c r="AQ194" i="4"/>
  <c r="AQ152" i="4"/>
  <c r="AQ136" i="4"/>
  <c r="AQ120" i="4"/>
  <c r="AQ104" i="4"/>
  <c r="AQ99" i="4"/>
  <c r="AQ83" i="4"/>
  <c r="AQ199" i="4"/>
  <c r="AQ196" i="4"/>
  <c r="AQ188" i="4"/>
  <c r="AQ178" i="4"/>
  <c r="AQ175" i="4"/>
  <c r="AQ157" i="4"/>
  <c r="AQ141" i="4"/>
  <c r="AQ133" i="4"/>
  <c r="AQ109" i="4"/>
  <c r="AQ88" i="4"/>
  <c r="AQ72" i="4"/>
  <c r="AQ24" i="4"/>
  <c r="AQ9" i="4"/>
  <c r="AQ95" i="4"/>
  <c r="AQ129" i="4"/>
  <c r="AQ201" i="4"/>
  <c r="AQ180" i="4"/>
  <c r="AQ172" i="4"/>
  <c r="AQ54" i="4"/>
  <c r="AQ47" i="4"/>
  <c r="AQ39" i="4"/>
  <c r="AQ29" i="4"/>
  <c r="AQ21" i="4"/>
  <c r="AQ14" i="4"/>
  <c r="AQ6" i="4"/>
  <c r="AQ56" i="4"/>
  <c r="AQ41" i="4"/>
  <c r="AQ23" i="4"/>
  <c r="AQ13" i="4"/>
  <c r="AQ8" i="4"/>
  <c r="AQ61" i="4"/>
  <c r="AQ174" i="4"/>
  <c r="AQ105" i="4"/>
  <c r="AQ150" i="4"/>
  <c r="AQ134" i="4"/>
  <c r="AQ118" i="4"/>
  <c r="AQ110" i="4"/>
  <c r="AQ81" i="4"/>
  <c r="AQ73" i="4"/>
  <c r="AQ58" i="4"/>
  <c r="AQ40" i="4"/>
  <c r="AQ10" i="4"/>
  <c r="AQ190" i="4"/>
  <c r="AQ87" i="4"/>
  <c r="AQ187" i="4"/>
  <c r="AQ145" i="4"/>
  <c r="AQ137" i="4"/>
  <c r="AQ121" i="4"/>
  <c r="AQ92" i="4"/>
  <c r="AQ12" i="4"/>
  <c r="AQ197" i="4"/>
  <c r="AQ181" i="4"/>
  <c r="AQ167" i="4"/>
  <c r="AQ162" i="4"/>
  <c r="AQ154" i="4"/>
  <c r="AQ149" i="4"/>
  <c r="AQ126" i="4"/>
  <c r="AQ108" i="4"/>
  <c r="AQ103" i="4"/>
  <c r="AQ192" i="4"/>
  <c r="AQ176" i="4"/>
  <c r="AQ156" i="4"/>
  <c r="AQ128" i="4"/>
  <c r="AQ166" i="4"/>
  <c r="AQ161" i="4"/>
  <c r="AQ153" i="4"/>
  <c r="AQ143" i="4"/>
  <c r="AQ125" i="4"/>
  <c r="AQ115" i="4"/>
  <c r="AQ102" i="4"/>
  <c r="AQ97" i="4"/>
  <c r="AQ89" i="4"/>
  <c r="AQ79" i="4"/>
  <c r="AQ189" i="4"/>
  <c r="AQ173" i="4"/>
  <c r="AQ158" i="4"/>
  <c r="AQ135" i="4"/>
  <c r="AQ130" i="4"/>
  <c r="AQ122" i="4"/>
  <c r="AQ117" i="4"/>
  <c r="AQ94" i="4"/>
  <c r="AQ76" i="4"/>
  <c r="AQ71" i="4"/>
  <c r="AQ68" i="4"/>
  <c r="AQ200" i="4"/>
  <c r="AQ198" i="4"/>
  <c r="AQ193" i="4"/>
  <c r="AQ177" i="4"/>
  <c r="AQ170" i="4"/>
  <c r="AQ165" i="4"/>
  <c r="AQ142" i="4"/>
  <c r="AQ124" i="4"/>
  <c r="AQ119" i="4"/>
  <c r="AQ114" i="4"/>
  <c r="AQ106" i="4"/>
  <c r="AQ101" i="4"/>
  <c r="AQ78" i="4"/>
  <c r="AQ7" i="4"/>
  <c r="AQ43" i="4"/>
  <c r="AQ11" i="4"/>
  <c r="AQ15" i="4"/>
  <c r="G5" i="1"/>
  <c r="AQ51" i="4"/>
  <c r="AQ19" i="4"/>
  <c r="AQ59" i="4"/>
  <c r="AQ27" i="4"/>
  <c r="AQ63" i="4"/>
  <c r="AQ31" i="4"/>
  <c r="AQ98" i="4"/>
  <c r="AQ90" i="4"/>
  <c r="AQ85" i="4"/>
  <c r="AQ67" i="4"/>
  <c r="AQ35" i="4"/>
  <c r="AQ3" i="4"/>
  <c r="AQ171" i="4"/>
  <c r="AQ155" i="4"/>
  <c r="AQ139" i="4"/>
  <c r="AQ123" i="4"/>
  <c r="AQ107" i="4"/>
  <c r="AQ91" i="4"/>
  <c r="AQ75" i="4"/>
  <c r="AA11" i="5" l="1"/>
  <c r="P11" i="5"/>
  <c r="F11" i="5"/>
  <c r="J27" i="5"/>
  <c r="Q29" i="5"/>
  <c r="F29" i="5"/>
  <c r="G10" i="2" l="1"/>
  <c r="E215" i="2"/>
  <c r="F215" i="2"/>
  <c r="G215" i="2"/>
  <c r="J215" i="2"/>
  <c r="M215" i="2"/>
  <c r="F13" i="2"/>
  <c r="CK2" i="4" s="1"/>
  <c r="E13" i="2"/>
  <c r="C215" i="2" l="1"/>
  <c r="K14" i="2" s="1"/>
  <c r="K215" i="2" s="1"/>
  <c r="D215" i="2"/>
  <c r="L215" i="2"/>
  <c r="H215" i="2"/>
  <c r="A215" i="2"/>
  <c r="I215" i="2"/>
  <c r="O215" i="2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CK204" i="4" l="1"/>
  <c r="F214" i="2"/>
  <c r="E214" i="2"/>
  <c r="D214" i="2" l="1"/>
  <c r="AP2" i="4"/>
  <c r="K29" i="1"/>
  <c r="K30" i="1"/>
  <c r="K31" i="1"/>
  <c r="K32" i="1"/>
  <c r="K33" i="1"/>
  <c r="K34" i="1"/>
  <c r="K35" i="1"/>
  <c r="K36" i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 s="1"/>
  <c r="K55" i="1"/>
  <c r="L55" i="1" s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L63" i="1" s="1"/>
  <c r="K64" i="1"/>
  <c r="L64" i="1" s="1"/>
  <c r="K65" i="1"/>
  <c r="L65" i="1" s="1"/>
  <c r="K66" i="1"/>
  <c r="L66" i="1" s="1"/>
  <c r="K67" i="1"/>
  <c r="L67" i="1" s="1"/>
  <c r="K68" i="1"/>
  <c r="L68" i="1" s="1"/>
  <c r="K69" i="1"/>
  <c r="L69" i="1" s="1"/>
  <c r="K70" i="1"/>
  <c r="L70" i="1" s="1"/>
  <c r="K71" i="1"/>
  <c r="L71" i="1" s="1"/>
  <c r="K72" i="1"/>
  <c r="L72" i="1" s="1"/>
  <c r="K73" i="1"/>
  <c r="L73" i="1" s="1"/>
  <c r="K74" i="1"/>
  <c r="L74" i="1" s="1"/>
  <c r="K75" i="1"/>
  <c r="L75" i="1" s="1"/>
  <c r="K76" i="1"/>
  <c r="L76" i="1" s="1"/>
  <c r="K77" i="1"/>
  <c r="L77" i="1" s="1"/>
  <c r="K78" i="1"/>
  <c r="L78" i="1" s="1"/>
  <c r="K79" i="1"/>
  <c r="L79" i="1" s="1"/>
  <c r="K80" i="1"/>
  <c r="L80" i="1" s="1"/>
  <c r="K81" i="1"/>
  <c r="L81" i="1" s="1"/>
  <c r="K82" i="1"/>
  <c r="L82" i="1" s="1"/>
  <c r="K83" i="1"/>
  <c r="L83" i="1" s="1"/>
  <c r="K84" i="1"/>
  <c r="L84" i="1" s="1"/>
  <c r="K85" i="1"/>
  <c r="L85" i="1" s="1"/>
  <c r="K86" i="1"/>
  <c r="L86" i="1" s="1"/>
  <c r="K87" i="1"/>
  <c r="L87" i="1" s="1"/>
  <c r="K88" i="1"/>
  <c r="L88" i="1" s="1"/>
  <c r="K89" i="1"/>
  <c r="L89" i="1" s="1"/>
  <c r="K90" i="1"/>
  <c r="L90" i="1" s="1"/>
  <c r="K91" i="1"/>
  <c r="L91" i="1" s="1"/>
  <c r="K92" i="1"/>
  <c r="L92" i="1" s="1"/>
  <c r="K93" i="1"/>
  <c r="L93" i="1" s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 s="1"/>
  <c r="K111" i="1"/>
  <c r="L111" i="1" s="1"/>
  <c r="K112" i="1"/>
  <c r="L112" i="1" s="1"/>
  <c r="K113" i="1"/>
  <c r="L113" i="1" s="1"/>
  <c r="K114" i="1"/>
  <c r="L114" i="1" s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 s="1"/>
  <c r="K122" i="1"/>
  <c r="L122" i="1" s="1"/>
  <c r="K123" i="1"/>
  <c r="L123" i="1" s="1"/>
  <c r="K124" i="1"/>
  <c r="L124" i="1" s="1"/>
  <c r="K125" i="1"/>
  <c r="L125" i="1" s="1"/>
  <c r="K126" i="1"/>
  <c r="L126" i="1" s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0" i="1"/>
  <c r="L140" i="1" s="1"/>
  <c r="K141" i="1"/>
  <c r="L141" i="1" s="1"/>
  <c r="K142" i="1"/>
  <c r="L142" i="1" s="1"/>
  <c r="K143" i="1"/>
  <c r="L143" i="1" s="1"/>
  <c r="K144" i="1"/>
  <c r="L144" i="1" s="1"/>
  <c r="K145" i="1"/>
  <c r="L145" i="1" s="1"/>
  <c r="K146" i="1"/>
  <c r="L146" i="1" s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 s="1"/>
  <c r="K154" i="1"/>
  <c r="L154" i="1" s="1"/>
  <c r="K155" i="1"/>
  <c r="L155" i="1" s="1"/>
  <c r="K156" i="1"/>
  <c r="L156" i="1" s="1"/>
  <c r="K157" i="1"/>
  <c r="L157" i="1" s="1"/>
  <c r="K158" i="1"/>
  <c r="L158" i="1" s="1"/>
  <c r="K159" i="1"/>
  <c r="L159" i="1" s="1"/>
  <c r="K160" i="1"/>
  <c r="L160" i="1" s="1"/>
  <c r="K161" i="1"/>
  <c r="L161" i="1" s="1"/>
  <c r="K162" i="1"/>
  <c r="L162" i="1" s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 s="1"/>
  <c r="K170" i="1"/>
  <c r="L170" i="1" s="1"/>
  <c r="K171" i="1"/>
  <c r="L171" i="1" s="1"/>
  <c r="K172" i="1"/>
  <c r="L172" i="1" s="1"/>
  <c r="K173" i="1"/>
  <c r="L173" i="1" s="1"/>
  <c r="K174" i="1"/>
  <c r="L174" i="1" s="1"/>
  <c r="K175" i="1"/>
  <c r="L175" i="1" s="1"/>
  <c r="K176" i="1"/>
  <c r="L176" i="1" s="1"/>
  <c r="K177" i="1"/>
  <c r="L177" i="1" s="1"/>
  <c r="K178" i="1"/>
  <c r="L178" i="1" s="1"/>
  <c r="K179" i="1"/>
  <c r="L179" i="1" s="1"/>
  <c r="K180" i="1"/>
  <c r="L180" i="1" s="1"/>
  <c r="K181" i="1"/>
  <c r="L181" i="1" s="1"/>
  <c r="K182" i="1"/>
  <c r="L182" i="1" s="1"/>
  <c r="K183" i="1"/>
  <c r="L183" i="1" s="1"/>
  <c r="K184" i="1"/>
  <c r="L184" i="1" s="1"/>
  <c r="K185" i="1"/>
  <c r="L185" i="1" s="1"/>
  <c r="K186" i="1"/>
  <c r="L186" i="1" s="1"/>
  <c r="K187" i="1"/>
  <c r="L187" i="1" s="1"/>
  <c r="K188" i="1"/>
  <c r="L188" i="1" s="1"/>
  <c r="K189" i="1"/>
  <c r="L189" i="1" s="1"/>
  <c r="K190" i="1"/>
  <c r="L190" i="1" s="1"/>
  <c r="K191" i="1"/>
  <c r="L191" i="1" s="1"/>
  <c r="K192" i="1"/>
  <c r="L192" i="1" s="1"/>
  <c r="K193" i="1"/>
  <c r="L193" i="1" s="1"/>
  <c r="K194" i="1"/>
  <c r="L194" i="1" s="1"/>
  <c r="K195" i="1"/>
  <c r="L195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 s="1"/>
  <c r="K202" i="1"/>
  <c r="L202" i="1" s="1"/>
  <c r="K203" i="1"/>
  <c r="L203" i="1" s="1"/>
  <c r="K204" i="1"/>
  <c r="L204" i="1" s="1"/>
  <c r="K205" i="1"/>
  <c r="L205" i="1" s="1"/>
  <c r="K206" i="1"/>
  <c r="L206" i="1" s="1"/>
  <c r="K207" i="1"/>
  <c r="L207" i="1" s="1"/>
  <c r="K208" i="1"/>
  <c r="L208" i="1" s="1"/>
  <c r="K209" i="1"/>
  <c r="L209" i="1" s="1"/>
  <c r="K210" i="1"/>
  <c r="L210" i="1" s="1"/>
  <c r="K211" i="1"/>
  <c r="L211" i="1" s="1"/>
  <c r="K212" i="1"/>
  <c r="L212" i="1" s="1"/>
  <c r="K213" i="1"/>
  <c r="L213" i="1" s="1"/>
  <c r="K214" i="1"/>
  <c r="L214" i="1" s="1"/>
  <c r="K215" i="1"/>
  <c r="L215" i="1" s="1"/>
  <c r="K216" i="1"/>
  <c r="L216" i="1" s="1"/>
  <c r="K217" i="1"/>
  <c r="L217" i="1" s="1"/>
  <c r="K218" i="1"/>
  <c r="L218" i="1" s="1"/>
  <c r="K219" i="1"/>
  <c r="L219" i="1" s="1"/>
  <c r="K220" i="1"/>
  <c r="L220" i="1" s="1"/>
  <c r="K221" i="1"/>
  <c r="L221" i="1" s="1"/>
  <c r="K222" i="1"/>
  <c r="L222" i="1" s="1"/>
  <c r="K223" i="1"/>
  <c r="L223" i="1" s="1"/>
  <c r="K224" i="1"/>
  <c r="L224" i="1" s="1"/>
  <c r="K225" i="1"/>
  <c r="L225" i="1" s="1"/>
  <c r="K226" i="1"/>
  <c r="L226" i="1" s="1"/>
  <c r="K227" i="1"/>
  <c r="L227" i="1" s="1"/>
  <c r="K228" i="1"/>
  <c r="L228" i="1" s="1"/>
  <c r="K229" i="1"/>
  <c r="L229" i="1" s="1"/>
  <c r="K230" i="1"/>
  <c r="L230" i="1" s="1"/>
  <c r="K231" i="1"/>
  <c r="L231" i="1" s="1"/>
  <c r="K232" i="1"/>
  <c r="L232" i="1" s="1"/>
  <c r="K233" i="1"/>
  <c r="L233" i="1" s="1"/>
  <c r="K234" i="1"/>
  <c r="L234" i="1" s="1"/>
  <c r="K235" i="1"/>
  <c r="L235" i="1" s="1"/>
  <c r="K236" i="1"/>
  <c r="L236" i="1" s="1"/>
  <c r="K237" i="1"/>
  <c r="L237" i="1" s="1"/>
  <c r="K238" i="1"/>
  <c r="L238" i="1" s="1"/>
  <c r="K239" i="1"/>
  <c r="L239" i="1" s="1"/>
  <c r="K240" i="1"/>
  <c r="L240" i="1" s="1"/>
  <c r="K241" i="1"/>
  <c r="L241" i="1" s="1"/>
  <c r="K242" i="1"/>
  <c r="L242" i="1" s="1"/>
  <c r="K243" i="1"/>
  <c r="L243" i="1" s="1"/>
  <c r="K244" i="1"/>
  <c r="L244" i="1" s="1"/>
  <c r="K245" i="1"/>
  <c r="L245" i="1" s="1"/>
  <c r="K246" i="1"/>
  <c r="L246" i="1" s="1"/>
  <c r="K247" i="1"/>
  <c r="L247" i="1" s="1"/>
  <c r="K248" i="1"/>
  <c r="L248" i="1" s="1"/>
  <c r="K249" i="1"/>
  <c r="L249" i="1" s="1"/>
  <c r="K250" i="1"/>
  <c r="L250" i="1" s="1"/>
  <c r="K251" i="1"/>
  <c r="L251" i="1" s="1"/>
  <c r="K252" i="1"/>
  <c r="L252" i="1" s="1"/>
  <c r="K253" i="1"/>
  <c r="L253" i="1" s="1"/>
  <c r="K254" i="1"/>
  <c r="L254" i="1" s="1"/>
  <c r="K255" i="1"/>
  <c r="L255" i="1" s="1"/>
  <c r="K256" i="1"/>
  <c r="L256" i="1" s="1"/>
  <c r="K257" i="1"/>
  <c r="L257" i="1" s="1"/>
  <c r="K258" i="1"/>
  <c r="L258" i="1" s="1"/>
  <c r="K259" i="1"/>
  <c r="L259" i="1" s="1"/>
  <c r="K260" i="1"/>
  <c r="L260" i="1" s="1"/>
  <c r="K261" i="1"/>
  <c r="L261" i="1" s="1"/>
  <c r="K262" i="1"/>
  <c r="L262" i="1" s="1"/>
  <c r="K263" i="1"/>
  <c r="L263" i="1" s="1"/>
  <c r="K264" i="1"/>
  <c r="L264" i="1" s="1"/>
  <c r="K265" i="1"/>
  <c r="L265" i="1" s="1"/>
  <c r="K266" i="1"/>
  <c r="L266" i="1" s="1"/>
  <c r="K267" i="1"/>
  <c r="L267" i="1" s="1"/>
  <c r="K268" i="1"/>
  <c r="L268" i="1" s="1"/>
  <c r="K269" i="1"/>
  <c r="L269" i="1" s="1"/>
  <c r="K270" i="1"/>
  <c r="L270" i="1" s="1"/>
  <c r="K271" i="1"/>
  <c r="L271" i="1" s="1"/>
  <c r="K272" i="1"/>
  <c r="L272" i="1" s="1"/>
  <c r="K273" i="1"/>
  <c r="L273" i="1" s="1"/>
  <c r="K274" i="1"/>
  <c r="L274" i="1" s="1"/>
  <c r="K275" i="1"/>
  <c r="L275" i="1" s="1"/>
  <c r="K276" i="1"/>
  <c r="L276" i="1" s="1"/>
  <c r="K277" i="1"/>
  <c r="L277" i="1" s="1"/>
  <c r="K278" i="1"/>
  <c r="L278" i="1" s="1"/>
  <c r="K279" i="1"/>
  <c r="L279" i="1" s="1"/>
  <c r="K280" i="1"/>
  <c r="L280" i="1" s="1"/>
  <c r="K281" i="1"/>
  <c r="L281" i="1" s="1"/>
  <c r="K282" i="1"/>
  <c r="L282" i="1" s="1"/>
  <c r="K283" i="1"/>
  <c r="L283" i="1" s="1"/>
  <c r="K284" i="1"/>
  <c r="L284" i="1" s="1"/>
  <c r="K285" i="1"/>
  <c r="L285" i="1" s="1"/>
  <c r="K286" i="1"/>
  <c r="L286" i="1" s="1"/>
  <c r="K287" i="1"/>
  <c r="L287" i="1" s="1"/>
  <c r="K288" i="1"/>
  <c r="L288" i="1" s="1"/>
  <c r="K289" i="1"/>
  <c r="L289" i="1" s="1"/>
  <c r="K290" i="1"/>
  <c r="L290" i="1" s="1"/>
  <c r="K291" i="1"/>
  <c r="L291" i="1" s="1"/>
  <c r="K292" i="1"/>
  <c r="L292" i="1" s="1"/>
  <c r="K293" i="1"/>
  <c r="L293" i="1" s="1"/>
  <c r="K294" i="1"/>
  <c r="L294" i="1" s="1"/>
  <c r="K295" i="1"/>
  <c r="L295" i="1" s="1"/>
  <c r="K296" i="1"/>
  <c r="L296" i="1" s="1"/>
  <c r="K297" i="1"/>
  <c r="L297" i="1" s="1"/>
  <c r="K298" i="1"/>
  <c r="L298" i="1" s="1"/>
  <c r="K299" i="1"/>
  <c r="L299" i="1" s="1"/>
  <c r="K300" i="1"/>
  <c r="L300" i="1" s="1"/>
  <c r="K301" i="1"/>
  <c r="L301" i="1" s="1"/>
  <c r="K302" i="1"/>
  <c r="L302" i="1" s="1"/>
  <c r="K303" i="1"/>
  <c r="L303" i="1" s="1"/>
  <c r="K304" i="1"/>
  <c r="L304" i="1" s="1"/>
  <c r="K305" i="1"/>
  <c r="L305" i="1" s="1"/>
  <c r="K306" i="1"/>
  <c r="L306" i="1" s="1"/>
  <c r="K307" i="1"/>
  <c r="L307" i="1" s="1"/>
  <c r="K308" i="1"/>
  <c r="L308" i="1" s="1"/>
  <c r="K309" i="1"/>
  <c r="L309" i="1" s="1"/>
  <c r="K310" i="1"/>
  <c r="L310" i="1" s="1"/>
  <c r="K311" i="1"/>
  <c r="L311" i="1" s="1"/>
  <c r="K312" i="1"/>
  <c r="L312" i="1" s="1"/>
  <c r="K313" i="1"/>
  <c r="L313" i="1" s="1"/>
  <c r="K314" i="1"/>
  <c r="L314" i="1" s="1"/>
  <c r="K16" i="1"/>
  <c r="L16" i="1" s="1"/>
  <c r="O13" i="2"/>
  <c r="A1" i="2"/>
  <c r="M13" i="2"/>
  <c r="M214" i="2" s="1"/>
  <c r="O214" i="2" s="1"/>
  <c r="J13" i="2"/>
  <c r="J214" i="2" s="1"/>
  <c r="G214" i="2"/>
  <c r="M16" i="1"/>
  <c r="B217" i="2" l="1"/>
  <c r="B216" i="2"/>
  <c r="C214" i="2"/>
  <c r="E4" i="2"/>
  <c r="B215" i="2"/>
  <c r="H214" i="2"/>
  <c r="L13" i="2"/>
  <c r="L214" i="2" s="1"/>
  <c r="I214" i="2"/>
  <c r="B13" i="2"/>
  <c r="B214" i="2" s="1"/>
  <c r="A214" i="2"/>
  <c r="CK203" i="4" s="1"/>
  <c r="E7" i="2" l="1"/>
  <c r="E6" i="2"/>
  <c r="K13" i="2"/>
  <c r="K214" i="2" s="1"/>
  <c r="E3" i="2"/>
  <c r="AO2" i="4"/>
  <c r="AN2" i="4"/>
  <c r="X3" i="9" l="1"/>
  <c r="X4" i="9"/>
  <c r="X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X158" i="9"/>
  <c r="X159" i="9"/>
  <c r="X160" i="9"/>
  <c r="X161" i="9"/>
  <c r="X162" i="9"/>
  <c r="X163" i="9"/>
  <c r="X164" i="9"/>
  <c r="X165" i="9"/>
  <c r="X166" i="9"/>
  <c r="X167" i="9"/>
  <c r="X168" i="9"/>
  <c r="X169" i="9"/>
  <c r="X170" i="9"/>
  <c r="X171" i="9"/>
  <c r="X172" i="9"/>
  <c r="X173" i="9"/>
  <c r="X174" i="9"/>
  <c r="X175" i="9"/>
  <c r="X176" i="9"/>
  <c r="X177" i="9"/>
  <c r="X178" i="9"/>
  <c r="X179" i="9"/>
  <c r="X180" i="9"/>
  <c r="X181" i="9"/>
  <c r="X182" i="9"/>
  <c r="X183" i="9"/>
  <c r="X18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05" i="9"/>
  <c r="X206" i="9"/>
  <c r="X207" i="9"/>
  <c r="X208" i="9"/>
  <c r="X209" i="9"/>
  <c r="X210" i="9"/>
  <c r="X211" i="9"/>
  <c r="X212" i="9"/>
  <c r="X213" i="9"/>
  <c r="X214" i="9"/>
  <c r="X215" i="9"/>
  <c r="X216" i="9"/>
  <c r="X217" i="9"/>
  <c r="X218" i="9"/>
  <c r="X219" i="9"/>
  <c r="X220" i="9"/>
  <c r="X221" i="9"/>
  <c r="X222" i="9"/>
  <c r="X223" i="9"/>
  <c r="X22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325" i="9"/>
  <c r="X326" i="9"/>
  <c r="X327" i="9"/>
  <c r="X328" i="9"/>
  <c r="X329" i="9"/>
  <c r="X330" i="9"/>
  <c r="X331" i="9"/>
  <c r="X332" i="9"/>
  <c r="X333" i="9"/>
  <c r="X334" i="9"/>
  <c r="X335" i="9"/>
  <c r="X336" i="9"/>
  <c r="X337" i="9"/>
  <c r="X338" i="9"/>
  <c r="X339" i="9"/>
  <c r="X340" i="9"/>
  <c r="X341" i="9"/>
  <c r="X342" i="9"/>
  <c r="X343" i="9"/>
  <c r="X344" i="9"/>
  <c r="X345" i="9"/>
  <c r="X346" i="9"/>
  <c r="X347" i="9"/>
  <c r="X348" i="9"/>
  <c r="X349" i="9"/>
  <c r="X350" i="9"/>
  <c r="X351" i="9"/>
  <c r="X352" i="9"/>
  <c r="X353" i="9"/>
  <c r="X354" i="9"/>
  <c r="X355" i="9"/>
  <c r="X356" i="9"/>
  <c r="X357" i="9"/>
  <c r="X358" i="9"/>
  <c r="X359" i="9"/>
  <c r="X360" i="9"/>
  <c r="X361" i="9"/>
  <c r="X362" i="9"/>
  <c r="X363" i="9"/>
  <c r="X364" i="9"/>
  <c r="X365" i="9"/>
  <c r="X366" i="9"/>
  <c r="X367" i="9"/>
  <c r="X368" i="9"/>
  <c r="X369" i="9"/>
  <c r="X370" i="9"/>
  <c r="X371" i="9"/>
  <c r="X372" i="9"/>
  <c r="X373" i="9"/>
  <c r="X374" i="9"/>
  <c r="X375" i="9"/>
  <c r="X376" i="9"/>
  <c r="X377" i="9"/>
  <c r="X378" i="9"/>
  <c r="X379" i="9"/>
  <c r="X380" i="9"/>
  <c r="X381" i="9"/>
  <c r="X382" i="9"/>
  <c r="X383" i="9"/>
  <c r="X384" i="9"/>
  <c r="X385" i="9"/>
  <c r="X386" i="9"/>
  <c r="X387" i="9"/>
  <c r="X388" i="9"/>
  <c r="X389" i="9"/>
  <c r="X390" i="9"/>
  <c r="X391" i="9"/>
  <c r="X392" i="9"/>
  <c r="X393" i="9"/>
  <c r="X394" i="9"/>
  <c r="X395" i="9"/>
  <c r="X396" i="9"/>
  <c r="X397" i="9"/>
  <c r="X398" i="9"/>
  <c r="X399" i="9"/>
  <c r="X400" i="9"/>
  <c r="X401" i="9"/>
  <c r="X402" i="9"/>
  <c r="X403" i="9"/>
  <c r="X404" i="9"/>
  <c r="X405" i="9"/>
  <c r="X406" i="9"/>
  <c r="X407" i="9"/>
  <c r="X408" i="9"/>
  <c r="X409" i="9"/>
  <c r="X410" i="9"/>
  <c r="X411" i="9"/>
  <c r="X412" i="9"/>
  <c r="X413" i="9"/>
  <c r="X414" i="9"/>
  <c r="X415" i="9"/>
  <c r="X416" i="9"/>
  <c r="X417" i="9"/>
  <c r="X418" i="9"/>
  <c r="X419" i="9"/>
  <c r="X420" i="9"/>
  <c r="X421" i="9"/>
  <c r="X422" i="9"/>
  <c r="X423" i="9"/>
  <c r="X4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X605" i="9"/>
  <c r="X606" i="9"/>
  <c r="X607" i="9"/>
  <c r="X608" i="9"/>
  <c r="X609" i="9"/>
  <c r="X610" i="9"/>
  <c r="X611" i="9"/>
  <c r="X612" i="9"/>
  <c r="X613" i="9"/>
  <c r="X614" i="9"/>
  <c r="X615" i="9"/>
  <c r="X616" i="9"/>
  <c r="X617" i="9"/>
  <c r="X618" i="9"/>
  <c r="X619" i="9"/>
  <c r="X620" i="9"/>
  <c r="X621" i="9"/>
  <c r="X622" i="9"/>
  <c r="X623" i="9"/>
  <c r="X624" i="9"/>
  <c r="X625" i="9"/>
  <c r="X626" i="9"/>
  <c r="X627" i="9"/>
  <c r="X628" i="9"/>
  <c r="X629" i="9"/>
  <c r="X630" i="9"/>
  <c r="X631" i="9"/>
  <c r="X632" i="9"/>
  <c r="X633" i="9"/>
  <c r="X634" i="9"/>
  <c r="X635" i="9"/>
  <c r="X636" i="9"/>
  <c r="X637" i="9"/>
  <c r="X638" i="9"/>
  <c r="X639" i="9"/>
  <c r="X640" i="9"/>
  <c r="X641" i="9"/>
  <c r="X642" i="9"/>
  <c r="X643" i="9"/>
  <c r="X644" i="9"/>
  <c r="X645" i="9"/>
  <c r="X646" i="9"/>
  <c r="X647" i="9"/>
  <c r="X648" i="9"/>
  <c r="X649" i="9"/>
  <c r="X650" i="9"/>
  <c r="X651" i="9"/>
  <c r="X652" i="9"/>
  <c r="X653" i="9"/>
  <c r="X654" i="9"/>
  <c r="X655" i="9"/>
  <c r="X656" i="9"/>
  <c r="X657" i="9"/>
  <c r="X658" i="9"/>
  <c r="X659" i="9"/>
  <c r="X660" i="9"/>
  <c r="X661" i="9"/>
  <c r="X662" i="9"/>
  <c r="X663" i="9"/>
  <c r="X664" i="9"/>
  <c r="X665" i="9"/>
  <c r="X666" i="9"/>
  <c r="X667" i="9"/>
  <c r="X668" i="9"/>
  <c r="X669" i="9"/>
  <c r="X670" i="9"/>
  <c r="X671" i="9"/>
  <c r="X672" i="9"/>
  <c r="X673" i="9"/>
  <c r="X674" i="9"/>
  <c r="X675" i="9"/>
  <c r="X676" i="9"/>
  <c r="X677" i="9"/>
  <c r="X678" i="9"/>
  <c r="X679" i="9"/>
  <c r="X680" i="9"/>
  <c r="X681" i="9"/>
  <c r="X682" i="9"/>
  <c r="X683" i="9"/>
  <c r="X684" i="9"/>
  <c r="X685" i="9"/>
  <c r="X686" i="9"/>
  <c r="X687" i="9"/>
  <c r="X688" i="9"/>
  <c r="X689" i="9"/>
  <c r="X690" i="9"/>
  <c r="X691" i="9"/>
  <c r="X692" i="9"/>
  <c r="X693" i="9"/>
  <c r="X694" i="9"/>
  <c r="X695" i="9"/>
  <c r="X696" i="9"/>
  <c r="X697" i="9"/>
  <c r="X698" i="9"/>
  <c r="X699" i="9"/>
  <c r="X700" i="9"/>
  <c r="X701" i="9"/>
  <c r="X702" i="9"/>
  <c r="X703" i="9"/>
  <c r="X704" i="9"/>
  <c r="X705" i="9"/>
  <c r="X706" i="9"/>
  <c r="X707" i="9"/>
  <c r="X708" i="9"/>
  <c r="X709" i="9"/>
  <c r="X710" i="9"/>
  <c r="X711" i="9"/>
  <c r="X712" i="9"/>
  <c r="X713" i="9"/>
  <c r="X714" i="9"/>
  <c r="X715" i="9"/>
  <c r="X716" i="9"/>
  <c r="X717" i="9"/>
  <c r="X718" i="9"/>
  <c r="X719" i="9"/>
  <c r="X720" i="9"/>
  <c r="X2" i="9"/>
  <c r="AQ2" i="4" l="1"/>
  <c r="AR14" i="4" l="1" a="1"/>
  <c r="AR14" i="4" s="1"/>
  <c r="AR72" i="4" a="1"/>
  <c r="AR72" i="4" s="1"/>
  <c r="AR133" i="4" a="1"/>
  <c r="AR133" i="4" s="1"/>
  <c r="AR185" i="4" a="1"/>
  <c r="AR185" i="4" s="1"/>
  <c r="AR39" i="4" a="1"/>
  <c r="AR39" i="4" s="1"/>
  <c r="AR103" i="4" a="1"/>
  <c r="AR103" i="4" s="1"/>
  <c r="AR142" i="4" a="1"/>
  <c r="AR142" i="4" s="1"/>
  <c r="AR200" i="4" a="1"/>
  <c r="AR200" i="4" s="1"/>
  <c r="AR61" i="4" a="1"/>
  <c r="AR61" i="4" s="1"/>
  <c r="AR130" i="4" a="1"/>
  <c r="AR130" i="4" s="1"/>
  <c r="AR191" i="4" a="1"/>
  <c r="AR191" i="4" s="1"/>
  <c r="AR51" i="4" a="1"/>
  <c r="AR51" i="4" s="1"/>
  <c r="AR137" i="4" a="1"/>
  <c r="AR137" i="4" s="1"/>
  <c r="AR38" i="4" a="1"/>
  <c r="AR38" i="4" s="1"/>
  <c r="AR100" i="4" a="1"/>
  <c r="AR100" i="4" s="1"/>
  <c r="AR139" i="4" a="1"/>
  <c r="AR139" i="4" s="1"/>
  <c r="AR177" i="4" a="1"/>
  <c r="AR177" i="4" s="1"/>
  <c r="AR31" i="4" a="1"/>
  <c r="AR31" i="4" s="1"/>
  <c r="AR84" i="4" a="1"/>
  <c r="AR84" i="4" s="1"/>
  <c r="AR143" i="4" a="1"/>
  <c r="AR143" i="4" s="1"/>
  <c r="AR37" i="4" a="1"/>
  <c r="AR37" i="4" s="1"/>
  <c r="AR129" i="4" a="1"/>
  <c r="AR129" i="4" s="1"/>
  <c r="AR186" i="4" a="1"/>
  <c r="AR186" i="4" s="1"/>
  <c r="AR24" i="4" a="1"/>
  <c r="AR24" i="4" s="1"/>
  <c r="AR43" i="4" a="1"/>
  <c r="AR43" i="4" s="1"/>
  <c r="AR18" i="4" a="1"/>
  <c r="AR18" i="4" s="1"/>
  <c r="AR168" i="4" a="1"/>
  <c r="AR168" i="4" s="1"/>
  <c r="AR140" i="4" a="1"/>
  <c r="AR140" i="4" s="1"/>
  <c r="AR25" i="4" a="1"/>
  <c r="AR25" i="4" s="1"/>
  <c r="AR28" i="4" a="1"/>
  <c r="AR28" i="4" s="1"/>
  <c r="AR27" i="4" a="1"/>
  <c r="AR27" i="4" s="1"/>
  <c r="AR17" i="4" a="1"/>
  <c r="AR17" i="4" s="1"/>
  <c r="AR81" i="4" a="1"/>
  <c r="AR81" i="4" s="1"/>
  <c r="AR138" i="4" a="1"/>
  <c r="AR138" i="4" s="1"/>
  <c r="AR195" i="4" a="1"/>
  <c r="AR195" i="4" s="1"/>
  <c r="AR52" i="4" a="1"/>
  <c r="AR52" i="4" s="1"/>
  <c r="AR108" i="4" a="1"/>
  <c r="AR108" i="4" s="1"/>
  <c r="AR151" i="4" a="1"/>
  <c r="AR151" i="4" s="1"/>
  <c r="AR10" i="4" a="1"/>
  <c r="AR10" i="4" s="1"/>
  <c r="AR71" i="4" a="1"/>
  <c r="AR71" i="4" s="1"/>
  <c r="AR144" i="4" a="1"/>
  <c r="AR144" i="4" s="1"/>
  <c r="AR194" i="4" a="1"/>
  <c r="AR194" i="4" s="1"/>
  <c r="AR64" i="4" a="1"/>
  <c r="AR64" i="4" s="1"/>
  <c r="AR153" i="4" a="1"/>
  <c r="AR153" i="4" s="1"/>
  <c r="AR41" i="4" a="1"/>
  <c r="AR41" i="4" s="1"/>
  <c r="AR102" i="4" a="1"/>
  <c r="AR102" i="4" s="1"/>
  <c r="AR148" i="4" a="1"/>
  <c r="AR148" i="4" s="1"/>
  <c r="AR187" i="4" a="1"/>
  <c r="AR187" i="4" s="1"/>
  <c r="AR44" i="4" a="1"/>
  <c r="AR44" i="4" s="1"/>
  <c r="AR86" i="4" a="1"/>
  <c r="AR86" i="4" s="1"/>
  <c r="AR157" i="4" a="1"/>
  <c r="AR157" i="4" s="1"/>
  <c r="AR50" i="4" a="1"/>
  <c r="AR50" i="4" s="1"/>
  <c r="AR131" i="4" a="1"/>
  <c r="AR131" i="4" s="1"/>
  <c r="AR189" i="4" a="1"/>
  <c r="AR189" i="4" s="1"/>
  <c r="AR40" i="4" a="1"/>
  <c r="AR40" i="4" s="1"/>
  <c r="AR59" i="4" a="1"/>
  <c r="AR59" i="4" s="1"/>
  <c r="AR166" i="4" a="1"/>
  <c r="AR166" i="4" s="1"/>
  <c r="AR8" i="4" a="1"/>
  <c r="AR8" i="4" s="1"/>
  <c r="AR90" i="4" a="1"/>
  <c r="AR90" i="4" s="1"/>
  <c r="AR121" i="4" a="1"/>
  <c r="AR121" i="4" s="1"/>
  <c r="AR141" i="4" a="1"/>
  <c r="AR141" i="4" s="1"/>
  <c r="AR30" i="4" a="1"/>
  <c r="AR30" i="4" s="1"/>
  <c r="AR83" i="4" a="1"/>
  <c r="AR83" i="4" s="1"/>
  <c r="AR149" i="4" a="1"/>
  <c r="AR149" i="4" s="1"/>
  <c r="AR5" i="4" a="1"/>
  <c r="AR5" i="4" s="1"/>
  <c r="AR55" i="4" a="1"/>
  <c r="AR55" i="4" s="1"/>
  <c r="AR110" i="4" a="1"/>
  <c r="AR110" i="4" s="1"/>
  <c r="AR156" i="4" a="1"/>
  <c r="AR156" i="4" s="1"/>
  <c r="AR13" i="4" a="1"/>
  <c r="AR13" i="4" s="1"/>
  <c r="AR87" i="4" a="1"/>
  <c r="AR87" i="4" s="1"/>
  <c r="AR146" i="4" a="1"/>
  <c r="AR146" i="4" s="1"/>
  <c r="AR3" i="4" a="1"/>
  <c r="AR3" i="4" s="1"/>
  <c r="AR76" i="4" a="1"/>
  <c r="AR76" i="4" s="1"/>
  <c r="AR169" i="4" a="1"/>
  <c r="AR169" i="4" s="1"/>
  <c r="AR54" i="4" a="1"/>
  <c r="AR54" i="4" s="1"/>
  <c r="AR107" i="4" a="1"/>
  <c r="AR107" i="4" s="1"/>
  <c r="AR150" i="4" a="1"/>
  <c r="AR150" i="4" s="1"/>
  <c r="AR190" i="4" a="1"/>
  <c r="AR190" i="4" s="1"/>
  <c r="AR47" i="4" a="1"/>
  <c r="AR47" i="4" s="1"/>
  <c r="AR91" i="4" a="1"/>
  <c r="AR91" i="4" s="1"/>
  <c r="AR159" i="4" a="1"/>
  <c r="AR159" i="4" s="1"/>
  <c r="AR53" i="4" a="1"/>
  <c r="AR53" i="4" s="1"/>
  <c r="AR145" i="4" a="1"/>
  <c r="AR145" i="4" s="1"/>
  <c r="AR198" i="4" a="1"/>
  <c r="AR198" i="4" s="1"/>
  <c r="AR56" i="4" a="1"/>
  <c r="AR56" i="4" s="1"/>
  <c r="AR97" i="4" a="1"/>
  <c r="AR97" i="4" s="1"/>
  <c r="AR95" i="4" a="1"/>
  <c r="AR95" i="4" s="1"/>
  <c r="AR48" i="4" a="1"/>
  <c r="AR48" i="4" s="1"/>
  <c r="AR34" i="4" a="1"/>
  <c r="AR34" i="4" s="1"/>
  <c r="AR33" i="4" a="1"/>
  <c r="AR33" i="4" s="1"/>
  <c r="AR88" i="4" a="1"/>
  <c r="AR88" i="4" s="1"/>
  <c r="AR154" i="4" a="1"/>
  <c r="AR154" i="4" s="1"/>
  <c r="AR4" i="4" a="1"/>
  <c r="AR4" i="4" s="1"/>
  <c r="AR67" i="4" a="1"/>
  <c r="AR67" i="4" s="1"/>
  <c r="AR119" i="4" a="1"/>
  <c r="AR119" i="4" s="1"/>
  <c r="AR158" i="4" a="1"/>
  <c r="AR158" i="4" s="1"/>
  <c r="AR26" i="4" a="1"/>
  <c r="AR26" i="4" s="1"/>
  <c r="AR92" i="4" a="1"/>
  <c r="AR92" i="4" s="1"/>
  <c r="AR160" i="4" a="1"/>
  <c r="AR160" i="4" s="1"/>
  <c r="AR16" i="4" a="1"/>
  <c r="AR16" i="4" s="1"/>
  <c r="AR78" i="4" a="1"/>
  <c r="AR78" i="4" s="1"/>
  <c r="AR184" i="4" a="1"/>
  <c r="AR184" i="4" s="1"/>
  <c r="AR57" i="4" a="1"/>
  <c r="AR57" i="4" s="1"/>
  <c r="AR116" i="4" a="1"/>
  <c r="AR116" i="4" s="1"/>
  <c r="AR155" i="4" a="1"/>
  <c r="AR155" i="4" s="1"/>
  <c r="AR193" i="4" a="1"/>
  <c r="AR193" i="4" s="1"/>
  <c r="AR60" i="4" a="1"/>
  <c r="AR60" i="4" s="1"/>
  <c r="AR109" i="4" a="1"/>
  <c r="AR109" i="4" s="1"/>
  <c r="AR180" i="4" a="1"/>
  <c r="AR180" i="4" s="1"/>
  <c r="AR75" i="4" a="1"/>
  <c r="AR75" i="4" s="1"/>
  <c r="AR147" i="4" a="1"/>
  <c r="AR147" i="4" s="1"/>
  <c r="AR201" i="4" a="1"/>
  <c r="AR201" i="4" s="1"/>
  <c r="AR77" i="4" a="1"/>
  <c r="AR77" i="4" s="1"/>
  <c r="AR104" i="4" a="1"/>
  <c r="AR104" i="4" s="1"/>
  <c r="AR12" i="4" a="1"/>
  <c r="AR12" i="4" s="1"/>
  <c r="AR163" i="4" a="1"/>
  <c r="AR163" i="4" s="1"/>
  <c r="AR58" i="4" a="1"/>
  <c r="AR58" i="4" s="1"/>
  <c r="AR174" i="4" a="1"/>
  <c r="AR174" i="4" s="1"/>
  <c r="AR79" i="4" a="1"/>
  <c r="AR79" i="4" s="1"/>
  <c r="AR46" i="4" a="1"/>
  <c r="AR46" i="4" s="1"/>
  <c r="AR101" i="4" a="1"/>
  <c r="AR101" i="4" s="1"/>
  <c r="AR165" i="4" a="1"/>
  <c r="AR165" i="4" s="1"/>
  <c r="AR7" i="4" a="1"/>
  <c r="AR7" i="4" s="1"/>
  <c r="AR69" i="4" a="1"/>
  <c r="AR69" i="4" s="1"/>
  <c r="AR124" i="4" a="1"/>
  <c r="AR124" i="4" s="1"/>
  <c r="AR167" i="4" a="1"/>
  <c r="AR167" i="4" s="1"/>
  <c r="AR29" i="4" a="1"/>
  <c r="AR29" i="4" s="1"/>
  <c r="AR94" i="4" a="1"/>
  <c r="AR94" i="4" s="1"/>
  <c r="AR162" i="4" a="1"/>
  <c r="AR162" i="4" s="1"/>
  <c r="AR19" i="4" a="1"/>
  <c r="AR19" i="4" s="1"/>
  <c r="AR96" i="4" a="1"/>
  <c r="AR96" i="4" s="1"/>
  <c r="AR6" i="4" a="1"/>
  <c r="AR6" i="4" s="1"/>
  <c r="AR73" i="4" a="1"/>
  <c r="AR73" i="4" s="1"/>
  <c r="AR118" i="4" a="1"/>
  <c r="AR118" i="4" s="1"/>
  <c r="AR164" i="4" a="1"/>
  <c r="AR164" i="4" s="1"/>
  <c r="AR199" i="4" a="1"/>
  <c r="AR199" i="4" s="1"/>
  <c r="AR63" i="4" a="1"/>
  <c r="AR63" i="4" s="1"/>
  <c r="AR111" i="4" a="1"/>
  <c r="AR111" i="4" s="1"/>
  <c r="AR196" i="4" a="1"/>
  <c r="AR196" i="4" s="1"/>
  <c r="AR93" i="4" a="1"/>
  <c r="AR93" i="4" s="1"/>
  <c r="AR161" i="4" a="1"/>
  <c r="AR161" i="4" s="1"/>
  <c r="AR120" i="4" a="1"/>
  <c r="AR120" i="4" s="1"/>
  <c r="AR99" i="4" a="1"/>
  <c r="AR99" i="4" s="1"/>
  <c r="AR136" i="4" a="1"/>
  <c r="AR136" i="4" s="1"/>
  <c r="AR66" i="4" a="1"/>
  <c r="AR66" i="4" s="1"/>
  <c r="AR152" i="4" a="1"/>
  <c r="AR152" i="4" s="1"/>
  <c r="AR36" i="4" a="1"/>
  <c r="AR36" i="4" s="1"/>
  <c r="AR128" i="4" a="1"/>
  <c r="AR128" i="4" s="1"/>
  <c r="AR89" i="4" a="1"/>
  <c r="AR89" i="4" s="1"/>
  <c r="AR115" i="4" a="1"/>
  <c r="AR115" i="4" s="1"/>
  <c r="AR49" i="4" a="1"/>
  <c r="AR49" i="4" s="1"/>
  <c r="AR106" i="4" a="1"/>
  <c r="AR106" i="4" s="1"/>
  <c r="AR170" i="4" a="1"/>
  <c r="AR170" i="4" s="1"/>
  <c r="AR20" i="4" a="1"/>
  <c r="AR20" i="4" s="1"/>
  <c r="AR74" i="4" a="1"/>
  <c r="AR74" i="4" s="1"/>
  <c r="AR126" i="4" a="1"/>
  <c r="AR126" i="4" s="1"/>
  <c r="AR172" i="4" a="1"/>
  <c r="AR172" i="4" s="1"/>
  <c r="AR42" i="4" a="1"/>
  <c r="AR42" i="4" s="1"/>
  <c r="AR112" i="4" a="1"/>
  <c r="AR112" i="4" s="1"/>
  <c r="AR175" i="4" a="1"/>
  <c r="AR175" i="4" s="1"/>
  <c r="AR32" i="4" a="1"/>
  <c r="AR32" i="4" s="1"/>
  <c r="AR98" i="4" a="1"/>
  <c r="AR98" i="4" s="1"/>
  <c r="AR9" i="4" a="1"/>
  <c r="AR9" i="4" s="1"/>
  <c r="AR80" i="4" a="1"/>
  <c r="AR80" i="4" s="1"/>
  <c r="AR123" i="4" a="1"/>
  <c r="AR123" i="4" s="1"/>
  <c r="AR125" i="4" a="1"/>
  <c r="AR125" i="4" s="1"/>
  <c r="AR70" i="4" a="1"/>
  <c r="AR70" i="4" s="1"/>
  <c r="AR62" i="4" a="1"/>
  <c r="AR62" i="4" s="1"/>
  <c r="AR117" i="4" a="1"/>
  <c r="AR117" i="4" s="1"/>
  <c r="AR179" i="4" a="1"/>
  <c r="AR179" i="4" s="1"/>
  <c r="AR23" i="4" a="1"/>
  <c r="AR23" i="4" s="1"/>
  <c r="AR85" i="4" a="1"/>
  <c r="AR85" i="4" s="1"/>
  <c r="AR135" i="4" a="1"/>
  <c r="AR135" i="4" s="1"/>
  <c r="AR188" i="4" a="1"/>
  <c r="AR188" i="4" s="1"/>
  <c r="AR45" i="4" a="1"/>
  <c r="AR45" i="4" s="1"/>
  <c r="AR114" i="4" a="1"/>
  <c r="AR114" i="4" s="1"/>
  <c r="AR178" i="4" a="1"/>
  <c r="AR178" i="4" s="1"/>
  <c r="AR35" i="4" a="1"/>
  <c r="AR35" i="4" s="1"/>
  <c r="AR105" i="4" a="1"/>
  <c r="AR105" i="4" s="1"/>
  <c r="AR22" i="4" a="1"/>
  <c r="AR22" i="4" s="1"/>
  <c r="AR82" i="4" a="1"/>
  <c r="AR82" i="4" s="1"/>
  <c r="AR132" i="4" a="1"/>
  <c r="AR132" i="4" s="1"/>
  <c r="AR171" i="4" a="1"/>
  <c r="AR171" i="4" s="1"/>
  <c r="AR15" i="4" a="1"/>
  <c r="AR15" i="4" s="1"/>
  <c r="AR68" i="4" a="1"/>
  <c r="AR68" i="4" s="1"/>
  <c r="AR127" i="4" a="1"/>
  <c r="AR127" i="4" s="1"/>
  <c r="AR21" i="4" a="1"/>
  <c r="AR21" i="4" s="1"/>
  <c r="AR113" i="4" a="1"/>
  <c r="AR113" i="4" s="1"/>
  <c r="AR173" i="4" a="1"/>
  <c r="AR173" i="4" s="1"/>
  <c r="AR176" i="4" a="1"/>
  <c r="AR176" i="4" s="1"/>
  <c r="AR11" i="4" a="1"/>
  <c r="AR11" i="4" s="1"/>
  <c r="AR192" i="4" a="1"/>
  <c r="AR192" i="4" s="1"/>
  <c r="AR65" i="4" a="1"/>
  <c r="AR65" i="4" s="1"/>
  <c r="AR122" i="4" a="1"/>
  <c r="AR122" i="4" s="1"/>
  <c r="AR182" i="4" a="1"/>
  <c r="AR182" i="4" s="1"/>
  <c r="AR197" i="4" a="1"/>
  <c r="AR197" i="4" s="1"/>
  <c r="AR181" i="4" a="1"/>
  <c r="AR181" i="4" s="1"/>
  <c r="AR134" i="4" a="1"/>
  <c r="AR134" i="4" s="1"/>
  <c r="AR183" i="4" a="1"/>
  <c r="AR183" i="4" s="1"/>
  <c r="AR2" i="4" a="1"/>
  <c r="AR2" i="4" s="1"/>
  <c r="G8" i="1"/>
  <c r="P10" i="5"/>
  <c r="F10" i="5"/>
  <c r="R21" i="5" l="1"/>
  <c r="R20" i="5"/>
  <c r="R19" i="5"/>
  <c r="L11" i="2" l="1"/>
  <c r="C3" i="2" l="1"/>
  <c r="C8" i="2" l="1"/>
  <c r="A2" i="2"/>
  <c r="B12" i="1"/>
  <c r="C9" i="2" l="1"/>
  <c r="C6" i="2"/>
  <c r="C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tc={C27B7F2E-2586-4565-899B-EE4F938164F2}</author>
    <author>tc={B9B86EC5-86C3-48FB-BD7D-C54CB2E6A253}</author>
  </authors>
  <commentList>
    <comment ref="C27" authorId="0" shapeId="0" xr:uid="{C27B7F2E-2586-4565-899B-EE4F938164F2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IC Accrual Account 100115</t>
      </text>
    </comment>
    <comment ref="C28" authorId="1" shapeId="0" xr:uid="{B9B86EC5-86C3-48FB-BD7D-C54CB2E6A253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IC Deferral Account 020860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<sst xmlns="http://schemas.openxmlformats.org/spreadsheetml/2006/main" count="122868" uniqueCount="46714">
  <si>
    <t>Tab Name</t>
  </si>
  <si>
    <t xml:space="preserve">Description </t>
  </si>
  <si>
    <t>Nature</t>
  </si>
  <si>
    <t>Checks Details</t>
  </si>
  <si>
    <t>Intro &amp; JRF Guidelines</t>
  </si>
  <si>
    <t>Intoduction &amp; JRF Guidelines</t>
  </si>
  <si>
    <t>Info</t>
  </si>
  <si>
    <t>JRF Tab</t>
  </si>
  <si>
    <t>Check Colors</t>
  </si>
  <si>
    <t>Checks Comment</t>
  </si>
  <si>
    <t>JRF</t>
  </si>
  <si>
    <t>Journal Request Form tab contain the data to post the Journal Entry</t>
  </si>
  <si>
    <t>Working</t>
  </si>
  <si>
    <t>G4</t>
  </si>
  <si>
    <t>Red</t>
  </si>
  <si>
    <t>Highlight for Inactive account.</t>
  </si>
  <si>
    <t>Journal Template</t>
  </si>
  <si>
    <t>Journal Entry based on the data from JRF Tab</t>
  </si>
  <si>
    <t>G5</t>
  </si>
  <si>
    <t>Highlight for Inactive Dept Combo Error.</t>
  </si>
  <si>
    <t>RIR Form</t>
  </si>
  <si>
    <t>It has contain the data of Recharge Invoice Requisition Form used for intercompany cross charges based on JRF tab details. Will be created by requestor.</t>
  </si>
  <si>
    <t>G6</t>
  </si>
  <si>
    <t>Blue</t>
  </si>
  <si>
    <t>Highlight for entry with System fund Dept.</t>
  </si>
  <si>
    <t>Checks</t>
  </si>
  <si>
    <t>It has contain the data of all active account, cost center &amp; SF cost center details with other check.</t>
  </si>
  <si>
    <t>Input</t>
  </si>
  <si>
    <t>G7</t>
  </si>
  <si>
    <t>Highlight for entry in Branch/Satellite BU's.</t>
  </si>
  <si>
    <t>BS Adj Codes</t>
  </si>
  <si>
    <t>It has contain the data of Balance sheet adjustment codes used to post the adjustment journal entries.</t>
  </si>
  <si>
    <t>G8</t>
  </si>
  <si>
    <t>Highlight for entry with IC agreement not exist.</t>
  </si>
  <si>
    <t>Intercompany Master</t>
  </si>
  <si>
    <t>It has contain the data of IC agreement details entities wise.</t>
  </si>
  <si>
    <t>Blue, Accent 1</t>
  </si>
  <si>
    <t>Highlight for entry with IC agreement Exist.</t>
  </si>
  <si>
    <t>Entities</t>
  </si>
  <si>
    <t>It has contain the data of Legal entities BU wise.</t>
  </si>
  <si>
    <t>Budget Rates 2023</t>
  </si>
  <si>
    <t>It contain the Yearly Budget Rate.</t>
  </si>
  <si>
    <t>JRF Guidelines:-</t>
  </si>
  <si>
    <t>Journal Type</t>
  </si>
  <si>
    <t>Comment</t>
  </si>
  <si>
    <t>Accrual</t>
  </si>
  <si>
    <t>Kindly fill the left side in JRF tab for fresh accrual, for re-accrual kindly paste the GL of last accrual booked in right side &amp; P&amp;L account detail in Left side, where accrual need to be booked. Amount should be in same sign as booked in GL.</t>
  </si>
  <si>
    <t>Deferral</t>
  </si>
  <si>
    <t>Kindly fill the left side in JRF tab for fresh Deferral, for re-Deferral kindly paste the GL of last Deferral booked in right side &amp; P&amp;L account detail in Left side, where Deferral need to be booked. Amount should be in same sign as booked in GL.</t>
  </si>
  <si>
    <t>Prepaid</t>
  </si>
  <si>
    <t>Kindly fill the left side for P&amp;L which needs to be booked in prepaid account. In right side kindly fill the P&amp;L GL lines of AP invoice booked. Amount should be in same sign as booked in GL.</t>
  </si>
  <si>
    <t>Adjustment</t>
  </si>
  <si>
    <t xml:space="preserve">Kindly fill the right side with detail which need to be credit &amp; Left side with the details which needs to be debit. </t>
  </si>
  <si>
    <t>Reclass</t>
  </si>
  <si>
    <t>Kindly fill the right side with GL lines which needs to be reclass. &amp; Left side with the details where charge needs to be booked.</t>
  </si>
  <si>
    <t>Intercompany Cross Charge</t>
  </si>
  <si>
    <t>Kindly fill the right side with GL lines which needs to be cross charge &amp; Left side where charges needs to be booked. Amount should be in same sign as booked in GL.</t>
  </si>
  <si>
    <t>Intercompany - Accrual</t>
  </si>
  <si>
    <t>Kindly fill the P&amp;L detail in left side for IC accrual &amp; other BU in Q column for affiliate.</t>
  </si>
  <si>
    <t>Intercompany - Deferral</t>
  </si>
  <si>
    <t>Kindly fill the P&amp;L detail in left side for IC deferral &amp; other BU in Q column for affiliate.</t>
  </si>
  <si>
    <t>Journal Request Form</t>
  </si>
  <si>
    <t>Sep'25</t>
  </si>
  <si>
    <t>*Nature of Journal</t>
  </si>
  <si>
    <t xml:space="preserve">Non-Reversing </t>
  </si>
  <si>
    <t>*Reason for raising JRF</t>
  </si>
  <si>
    <t>*Date</t>
  </si>
  <si>
    <t>Region</t>
  </si>
  <si>
    <t>ASIA</t>
  </si>
  <si>
    <t>s</t>
  </si>
  <si>
    <t>CHECK</t>
  </si>
  <si>
    <t>Aamna Afreen</t>
  </si>
  <si>
    <t/>
  </si>
  <si>
    <t>Dept/BU Combo Check</t>
  </si>
  <si>
    <t>System Fund</t>
  </si>
  <si>
    <t>Corporate</t>
  </si>
  <si>
    <t>Budget Rate</t>
  </si>
  <si>
    <t>Amount</t>
  </si>
  <si>
    <t>Total (CUSD) (auto populated)</t>
  </si>
  <si>
    <t>GL Details (where charge to be moved)</t>
  </si>
  <si>
    <t>GL Transactions (please provide details of prior journal booking if adjustments are to be made to existing GL lines)</t>
  </si>
  <si>
    <t>Type</t>
  </si>
  <si>
    <t>BU</t>
  </si>
  <si>
    <t>Cost Centre</t>
  </si>
  <si>
    <t>Account</t>
  </si>
  <si>
    <t>Oper Unit</t>
  </si>
  <si>
    <t>Product</t>
  </si>
  <si>
    <t>Description</t>
  </si>
  <si>
    <t>Supplier/Customer</t>
  </si>
  <si>
    <t>Currency</t>
  </si>
  <si>
    <t>CUSD Equivalent</t>
  </si>
  <si>
    <t>Affiliates</t>
  </si>
  <si>
    <t>IC Agreement</t>
  </si>
  <si>
    <t>PO#/ Project#</t>
  </si>
  <si>
    <t>Remarks</t>
  </si>
  <si>
    <t>Business Unit</t>
  </si>
  <si>
    <t>Attribute Value</t>
  </si>
  <si>
    <t>Descript</t>
  </si>
  <si>
    <t>Account Description</t>
  </si>
  <si>
    <t>Period</t>
  </si>
  <si>
    <t>Foreign Currency</t>
  </si>
  <si>
    <t>Foreign Amount</t>
  </si>
  <si>
    <t>Jnl Date</t>
  </si>
  <si>
    <t>Journal ID</t>
  </si>
  <si>
    <t>Line Description</t>
  </si>
  <si>
    <t>Header Description</t>
  </si>
  <si>
    <t>Voucher ID</t>
  </si>
  <si>
    <t>Invoice</t>
  </si>
  <si>
    <t>Supplier Name</t>
  </si>
  <si>
    <t>Supplier</t>
  </si>
  <si>
    <t>Originator</t>
  </si>
  <si>
    <t>Date Time</t>
  </si>
  <si>
    <t>Reversal</t>
  </si>
  <si>
    <t>Project</t>
  </si>
  <si>
    <t>PO No.</t>
  </si>
  <si>
    <t>Roll-up</t>
  </si>
  <si>
    <t>Source</t>
  </si>
  <si>
    <t>Affiliate</t>
  </si>
  <si>
    <t>Report Name</t>
  </si>
  <si>
    <t>SF</t>
  </si>
  <si>
    <t>Corp</t>
  </si>
  <si>
    <t>P6066 </t>
  </si>
  <si>
    <t>76893 </t>
  </si>
  <si>
    <t>Offering of Presentation Skills</t>
  </si>
  <si>
    <t>200736-panjac</t>
  </si>
  <si>
    <t>USD</t>
  </si>
  <si>
    <t>675728-usx8ti</t>
  </si>
  <si>
    <t>683186-UAYNND</t>
  </si>
  <si>
    <t>390263-huangangl</t>
  </si>
  <si>
    <t>622169-yeecic</t>
  </si>
  <si>
    <t>638953-ucc6f6</t>
  </si>
  <si>
    <t>262286-YANGMICHELLE</t>
  </si>
  <si>
    <t>662738-UCW75I</t>
  </si>
  <si>
    <t>610939-chengbo</t>
  </si>
  <si>
    <t>682124-UCBCLG</t>
  </si>
  <si>
    <t>649415-uhnj87</t>
  </si>
  <si>
    <t>639309-ULX2R3</t>
  </si>
  <si>
    <t>147229-mahgs</t>
  </si>
  <si>
    <t>210007-yinil</t>
  </si>
  <si>
    <t>660361-USW6L8</t>
  </si>
  <si>
    <t>634239-duanko</t>
  </si>
  <si>
    <t>145202-chenmor</t>
  </si>
  <si>
    <t>668390-uac4k0</t>
  </si>
  <si>
    <t>670305-usg78r</t>
  </si>
  <si>
    <t>665272-ukz1t7</t>
  </si>
  <si>
    <t>652489-UCY35C</t>
  </si>
  <si>
    <t>NA</t>
  </si>
  <si>
    <t>ICAE03228_NA</t>
  </si>
  <si>
    <t>Total 2 lines in journal</t>
  </si>
  <si>
    <t>Total Debit Yes</t>
  </si>
  <si>
    <t>Need to fill Manually</t>
  </si>
  <si>
    <t>`</t>
  </si>
  <si>
    <t>No amount in stat</t>
  </si>
  <si>
    <t>JRF ID</t>
  </si>
  <si>
    <t>Journal Period</t>
  </si>
  <si>
    <t>Journal Posting Date</t>
  </si>
  <si>
    <t>Journal Total</t>
  </si>
  <si>
    <t>Journal Total Debit</t>
  </si>
  <si>
    <t>Preparer Name</t>
  </si>
  <si>
    <t>Sagar, Pradeep</t>
  </si>
  <si>
    <t>Requester Name</t>
  </si>
  <si>
    <t>Journal Classification</t>
  </si>
  <si>
    <t>Non Statistical</t>
  </si>
  <si>
    <t>Journal Tax Classification</t>
  </si>
  <si>
    <t>Non-BEPS</t>
  </si>
  <si>
    <t>NO</t>
  </si>
  <si>
    <t>Journal Description</t>
  </si>
  <si>
    <t>Header BU</t>
  </si>
  <si>
    <t>BEPS Fee Category</t>
  </si>
  <si>
    <t>Unit</t>
  </si>
  <si>
    <t>Ledger</t>
  </si>
  <si>
    <t>Dept ID</t>
  </si>
  <si>
    <t>Reference</t>
  </si>
  <si>
    <t>Rate</t>
  </si>
  <si>
    <t>Base Amount</t>
  </si>
  <si>
    <t>Stat Amount</t>
  </si>
  <si>
    <t>Rate Type</t>
  </si>
  <si>
    <t>Open Item Key</t>
  </si>
  <si>
    <t>OK</t>
  </si>
  <si>
    <t>ACTUAL</t>
  </si>
  <si>
    <t>Legal Entity Na</t>
  </si>
  <si>
    <t>UnitAccount</t>
  </si>
  <si>
    <t>Check</t>
  </si>
  <si>
    <t>1</t>
  </si>
  <si>
    <t>Six Continents Limited</t>
  </si>
  <si>
    <t>H0264490135</t>
  </si>
  <si>
    <t>Blank</t>
  </si>
  <si>
    <t>IC FUND SERVICES</t>
  </si>
  <si>
    <t>INTEGRATION COSTS</t>
  </si>
  <si>
    <t>REV. MGMT FOR HIRE</t>
  </si>
  <si>
    <t>REWARDS CLUB</t>
  </si>
  <si>
    <t>Please complete all unshaded boxes, attached with backups/supporting documentation</t>
  </si>
  <si>
    <t>ACI CREDIT</t>
  </si>
  <si>
    <t>ACTIC</t>
  </si>
  <si>
    <t xml:space="preserve">(RIR) RECHARGE INVOICE REQUISITION FORM    </t>
  </si>
  <si>
    <t>AMBDACT</t>
  </si>
  <si>
    <t>AMBDRACT</t>
  </si>
  <si>
    <r>
      <t>Section A</t>
    </r>
    <r>
      <rPr>
        <b/>
        <sz val="12"/>
        <rFont val="Arial"/>
        <family val="2"/>
      </rPr>
      <t xml:space="preserve"> - Initiator's Details / Charge from :</t>
    </r>
  </si>
  <si>
    <t>BASIC MF (H0031)</t>
  </si>
  <si>
    <t>Date of request:</t>
  </si>
  <si>
    <t>Name:</t>
  </si>
  <si>
    <t>BASIC MF (H0310)</t>
  </si>
  <si>
    <t>Business Unit submitting the Charge::</t>
  </si>
  <si>
    <t>Account:</t>
  </si>
  <si>
    <t>DeptID:</t>
  </si>
  <si>
    <t>BASIC MGT FEE</t>
  </si>
  <si>
    <t xml:space="preserve">Accounts Payable (Unit and Voucher) </t>
  </si>
  <si>
    <t>AP Unit:</t>
  </si>
  <si>
    <t xml:space="preserve">Voucher: </t>
  </si>
  <si>
    <t>BONUS PLAN</t>
  </si>
  <si>
    <r>
      <t>Section B</t>
    </r>
    <r>
      <rPr>
        <b/>
        <sz val="12"/>
        <rFont val="Arial"/>
        <family val="2"/>
      </rPr>
      <t xml:space="preserve"> - Recipient's Details / Recharge To :</t>
    </r>
  </si>
  <si>
    <t>BRAVO CROSS CHARGE</t>
  </si>
  <si>
    <t>For multiple Hotels Please fill in the next Page</t>
  </si>
  <si>
    <t>BTA EVENT</t>
  </si>
  <si>
    <t>Own/Managed/    Franchised Hotel</t>
  </si>
  <si>
    <t>Inter-region</t>
  </si>
  <si>
    <t>Satellite Office / Others</t>
  </si>
  <si>
    <t>COMBOFEE</t>
  </si>
  <si>
    <t>COMMERCIAL</t>
  </si>
  <si>
    <t>General information</t>
  </si>
  <si>
    <t>COPA P4P</t>
  </si>
  <si>
    <t>Approver's Name or Purchase order no.(Email Approval attached)</t>
  </si>
  <si>
    <t>COST ALLOCATION</t>
  </si>
  <si>
    <t>CRM FULL SERV</t>
  </si>
  <si>
    <t>CROSS CHARGE</t>
  </si>
  <si>
    <t>DeptID</t>
  </si>
  <si>
    <t>DIVIC</t>
  </si>
  <si>
    <t>Hotel Information/BU Information</t>
  </si>
  <si>
    <t>FREENIGHT L2600</t>
  </si>
  <si>
    <t>Holidex Code</t>
  </si>
  <si>
    <t xml:space="preserve"> </t>
  </si>
  <si>
    <t>FREENIGHT L3023</t>
  </si>
  <si>
    <t>Full address for invoice - for "non hotels"</t>
  </si>
  <si>
    <t>FREENIGHTBARCLAY</t>
  </si>
  <si>
    <t>Hotel Dept (Product Code) - Owned / Leased hotel</t>
  </si>
  <si>
    <t>FREENIGHTCHASE</t>
  </si>
  <si>
    <t>Revenue / Billing Identifier Group / Charge ID 
(Refer drop-down Menu)</t>
  </si>
  <si>
    <t>FREENIGHTCITIC WLD</t>
  </si>
  <si>
    <r>
      <t xml:space="preserve">Charge Description (as to appear as the text on the invoice - Max 254 characters) 
</t>
    </r>
    <r>
      <rPr>
        <i/>
        <sz val="12"/>
        <rFont val="Arial"/>
        <family val="2"/>
      </rPr>
      <t>Note : For Multiple Hotels see "Multiple Hotels" tab and fill the details</t>
    </r>
  </si>
  <si>
    <t>GM PAYROLL</t>
  </si>
  <si>
    <t>GOVT SALES</t>
  </si>
  <si>
    <t>Currency:</t>
  </si>
  <si>
    <t>Net Amount</t>
  </si>
  <si>
    <t>VAT (Y/N)</t>
  </si>
  <si>
    <t>GUESTRELATIONS</t>
  </si>
  <si>
    <t>VAT Code/ Other Taxes</t>
  </si>
  <si>
    <t>HDXIC</t>
  </si>
  <si>
    <t>HLDPLS</t>
  </si>
  <si>
    <t>HOLIDEX</t>
  </si>
  <si>
    <t>HOLIDEX (M)</t>
  </si>
  <si>
    <t>HOLIDEX AFRICA</t>
  </si>
  <si>
    <t>HOLIDEX FEE</t>
  </si>
  <si>
    <t>IHG DIRECT</t>
  </si>
  <si>
    <t>IHG EXPO</t>
  </si>
  <si>
    <t>IHG RC ENROL</t>
  </si>
  <si>
    <t>IHG RC MBRSTAY</t>
  </si>
  <si>
    <t>IHG RC OTHER</t>
  </si>
  <si>
    <t>IHG RC PROMOS</t>
  </si>
  <si>
    <t>IHG RC REWARDS</t>
  </si>
  <si>
    <t>IHG RC STANDARDS</t>
  </si>
  <si>
    <t>IHG VOICE</t>
  </si>
  <si>
    <t>IHG VOICE BILLING</t>
  </si>
  <si>
    <t>IHGBUSREWARD</t>
  </si>
  <si>
    <t>INSTANT SERVICES</t>
  </si>
  <si>
    <t>INT PAYROLL</t>
  </si>
  <si>
    <t>INTEREST</t>
  </si>
  <si>
    <t>LANDESK</t>
  </si>
  <si>
    <t>LICENSE FEE(H0310)</t>
  </si>
  <si>
    <t>LMS</t>
  </si>
  <si>
    <t>LMS CROSS CHARGE</t>
  </si>
  <si>
    <t>MARKETING</t>
  </si>
  <si>
    <t>MARKETING (H0016)</t>
  </si>
  <si>
    <t>MARKETING (M) FEE</t>
  </si>
  <si>
    <t>MARKETING FEE</t>
  </si>
  <si>
    <t>MARKETING IC (M)</t>
  </si>
  <si>
    <t>MARKETING IC (M) F</t>
  </si>
  <si>
    <t>MARKETING INDIGO</t>
  </si>
  <si>
    <t>MARKETING MEA</t>
  </si>
  <si>
    <t>MARKETING MEA HI</t>
  </si>
  <si>
    <t>MARKETING MEA HIEX</t>
  </si>
  <si>
    <t>MARKETING SBS</t>
  </si>
  <si>
    <t>MARKETING SBS MEA</t>
  </si>
  <si>
    <t>MERAKI UTM</t>
  </si>
  <si>
    <t>MGT1</t>
  </si>
  <si>
    <t>MISC_IHG RC</t>
  </si>
  <si>
    <t>MKTIC</t>
  </si>
  <si>
    <t>MKTING FEE (H0029)</t>
  </si>
  <si>
    <t>MKTING ME (H0029)</t>
  </si>
  <si>
    <t>OTHERS</t>
  </si>
  <si>
    <t>PCI</t>
  </si>
  <si>
    <t>PPP HEALTHCARE</t>
  </si>
  <si>
    <t>PREFERRED MTNG</t>
  </si>
  <si>
    <t>QUALITY AUDIT</t>
  </si>
  <si>
    <t>REIMEXP</t>
  </si>
  <si>
    <t>RESERVATION</t>
  </si>
  <si>
    <t>RESERVATION IC (M)</t>
  </si>
  <si>
    <t>RESERVATION MEA</t>
  </si>
  <si>
    <t>RESERVATION(H0016)</t>
  </si>
  <si>
    <t>RESERVATIONS</t>
  </si>
  <si>
    <t>RESIC</t>
  </si>
  <si>
    <t>RISK MANAGEMENT</t>
  </si>
  <si>
    <t>RMH</t>
  </si>
  <si>
    <t>ROYALTY</t>
  </si>
  <si>
    <t>ROYALTY FEE</t>
  </si>
  <si>
    <t>RSC IC (H0031)</t>
  </si>
  <si>
    <t>RSC IC (H0310)</t>
  </si>
  <si>
    <t>RSC IC (M)</t>
  </si>
  <si>
    <t>RSC IC (M) FEE</t>
  </si>
  <si>
    <t>RSC IC (O)</t>
  </si>
  <si>
    <t>RSKMGTEXP</t>
  </si>
  <si>
    <t>RUBICON</t>
  </si>
  <si>
    <t>SALARY MARKETING</t>
  </si>
  <si>
    <t>SBRP</t>
  </si>
  <si>
    <t>SCC IC (H0029)</t>
  </si>
  <si>
    <t>SCC IC (M) FEE</t>
  </si>
  <si>
    <t>SERVICE CHARGE</t>
  </si>
  <si>
    <t>SHORT PAY FN</t>
  </si>
  <si>
    <t>SHORT PAY RN</t>
  </si>
  <si>
    <t>SHORT PAY RN LOVIR</t>
  </si>
  <si>
    <t>SPS BILLING</t>
  </si>
  <si>
    <t>SUPSV-ANAJPEXP</t>
  </si>
  <si>
    <t>SUPSV-IHGAPEXP</t>
  </si>
  <si>
    <t>SUPSV-SCHEXP</t>
  </si>
  <si>
    <t>SYSTEM FUNDS</t>
  </si>
  <si>
    <t>TACP - AMXN</t>
  </si>
  <si>
    <t>TACP - BTAN</t>
  </si>
  <si>
    <t>TACP - COMMN</t>
  </si>
  <si>
    <t>TACP - CONCN</t>
  </si>
  <si>
    <t>TACP - CONFN</t>
  </si>
  <si>
    <t>TACP - CWTN</t>
  </si>
  <si>
    <t>TACP - GDSN</t>
  </si>
  <si>
    <t>TACP - MTGBN</t>
  </si>
  <si>
    <t>TACP - NDBN</t>
  </si>
  <si>
    <t>TACP - PMN</t>
  </si>
  <si>
    <t>TACP - TAXN</t>
  </si>
  <si>
    <t>TACP - XMLN</t>
  </si>
  <si>
    <t>TACP COMMISSION</t>
  </si>
  <si>
    <t>TACP OTHER PROGRAM</t>
  </si>
  <si>
    <t>TERMINALMAINT</t>
  </si>
  <si>
    <t>TRAINING</t>
  </si>
  <si>
    <t>UNIVERSITY FEE</t>
  </si>
  <si>
    <t>US SALES BOOKING</t>
  </si>
  <si>
    <t>VPN Q1</t>
  </si>
  <si>
    <t>ZURICH LIFE</t>
  </si>
  <si>
    <t>ZURICH LIFE OR ADD</t>
  </si>
  <si>
    <t>ZURICH PENSION</t>
  </si>
  <si>
    <t>ACCT</t>
  </si>
  <si>
    <t>PAYROLL</t>
  </si>
  <si>
    <t>JE Type</t>
  </si>
  <si>
    <t>Descr</t>
  </si>
  <si>
    <t>Status</t>
  </si>
  <si>
    <t>CH_JRF</t>
  </si>
  <si>
    <t>CH_JE</t>
  </si>
  <si>
    <t>Dept ID(SF)</t>
  </si>
  <si>
    <t>Dept</t>
  </si>
  <si>
    <t>Base Curr</t>
  </si>
  <si>
    <t>Category</t>
  </si>
  <si>
    <t>BU list</t>
  </si>
  <si>
    <t>BU Name</t>
  </si>
  <si>
    <t>Charging / Income Entity</t>
  </si>
  <si>
    <t>Receiving / Expense Entity</t>
  </si>
  <si>
    <t>BU's</t>
  </si>
  <si>
    <t>Cross Charge Agreement Exist or Not</t>
  </si>
  <si>
    <t>Type 1</t>
  </si>
  <si>
    <t>Type 2</t>
  </si>
  <si>
    <t>Type 3</t>
  </si>
  <si>
    <t>Type 4</t>
  </si>
  <si>
    <t>Type 5</t>
  </si>
  <si>
    <t>Type 6</t>
  </si>
  <si>
    <t>Type 7</t>
  </si>
  <si>
    <t>Type 8</t>
  </si>
  <si>
    <t>Type 9</t>
  </si>
  <si>
    <t>Type 10</t>
  </si>
  <si>
    <t>Type 11</t>
  </si>
  <si>
    <t>Type 12</t>
  </si>
  <si>
    <t>Type 13</t>
  </si>
  <si>
    <t>Type 14</t>
  </si>
  <si>
    <t>Type 15</t>
  </si>
  <si>
    <t>Type 16</t>
  </si>
  <si>
    <t>Hotel A/C BU</t>
  </si>
  <si>
    <t>BU With Hotel A/C Dept</t>
  </si>
  <si>
    <t>EMEA</t>
  </si>
  <si>
    <t xml:space="preserve">Reversing </t>
  </si>
  <si>
    <t>Jan'25</t>
  </si>
  <si>
    <t>010005</t>
  </si>
  <si>
    <t>Petty Cash</t>
  </si>
  <si>
    <t>A</t>
  </si>
  <si>
    <t>81015</t>
  </si>
  <si>
    <t>00002</t>
  </si>
  <si>
    <t>I</t>
  </si>
  <si>
    <t>Orlando Winter Park</t>
  </si>
  <si>
    <t>A0001</t>
  </si>
  <si>
    <t>Branch</t>
  </si>
  <si>
    <t>AMER</t>
  </si>
  <si>
    <t>A0020</t>
  </si>
  <si>
    <t>IHC Peru</t>
  </si>
  <si>
    <t>090930</t>
  </si>
  <si>
    <t>InterCompany</t>
  </si>
  <si>
    <t>C</t>
  </si>
  <si>
    <t>A0002</t>
  </si>
  <si>
    <t>03205</t>
  </si>
  <si>
    <t>050</t>
  </si>
  <si>
    <t>Rooms - Hotel</t>
  </si>
  <si>
    <t>Feb'25</t>
  </si>
  <si>
    <t>010009</t>
  </si>
  <si>
    <t>House Funds</t>
  </si>
  <si>
    <t>81091</t>
  </si>
  <si>
    <t>A9938</t>
  </si>
  <si>
    <t>A1253</t>
  </si>
  <si>
    <t>Holidex Belgium Inc.-ARA</t>
  </si>
  <si>
    <t>090960</t>
  </si>
  <si>
    <t>F</t>
  </si>
  <si>
    <t>A7433</t>
  </si>
  <si>
    <t>13282</t>
  </si>
  <si>
    <t>052</t>
  </si>
  <si>
    <t>Rooms Home Office</t>
  </si>
  <si>
    <t>Mar'25</t>
  </si>
  <si>
    <t>010010</t>
  </si>
  <si>
    <t>81098</t>
  </si>
  <si>
    <t>A9954</t>
  </si>
  <si>
    <t>A1727</t>
  </si>
  <si>
    <t>Six Continents Hotels,Inc.-BRL</t>
  </si>
  <si>
    <t>090970</t>
  </si>
  <si>
    <t>G</t>
  </si>
  <si>
    <t>03881</t>
  </si>
  <si>
    <t>060</t>
  </si>
  <si>
    <t>Reservations Hotel</t>
  </si>
  <si>
    <t>INDIA</t>
  </si>
  <si>
    <t>Apr'25</t>
  </si>
  <si>
    <t>010011</t>
  </si>
  <si>
    <t>Time Deposit - CAD</t>
  </si>
  <si>
    <t>81099</t>
  </si>
  <si>
    <t>00003</t>
  </si>
  <si>
    <t>Orlando Disney Main Gate</t>
  </si>
  <si>
    <t>A1744</t>
  </si>
  <si>
    <t>INTERCONTINENTAL BRASIL ADMINI</t>
  </si>
  <si>
    <t>120105</t>
  </si>
  <si>
    <t>R</t>
  </si>
  <si>
    <t>13277</t>
  </si>
  <si>
    <t>061</t>
  </si>
  <si>
    <t>Reservations Off Property</t>
  </si>
  <si>
    <t>May'25</t>
  </si>
  <si>
    <t>010012</t>
  </si>
  <si>
    <t>Time Deposit - CHF</t>
  </si>
  <si>
    <t>81101</t>
  </si>
  <si>
    <t>A1746</t>
  </si>
  <si>
    <t>IHG de Brazil Ltda</t>
  </si>
  <si>
    <t>120110</t>
  </si>
  <si>
    <t>03895</t>
  </si>
  <si>
    <t>062</t>
  </si>
  <si>
    <t>Reservations Home Office</t>
  </si>
  <si>
    <t>Jun'25</t>
  </si>
  <si>
    <t>010013</t>
  </si>
  <si>
    <t>Time Deposit - DEM</t>
  </si>
  <si>
    <t>81112</t>
  </si>
  <si>
    <t>A9955</t>
  </si>
  <si>
    <t>A1747</t>
  </si>
  <si>
    <t>Dessarralladora HI-Argentina B</t>
  </si>
  <si>
    <t>120120</t>
  </si>
  <si>
    <t>03894</t>
  </si>
  <si>
    <t>070</t>
  </si>
  <si>
    <t>Club Level Hotel</t>
  </si>
  <si>
    <t>Jul'25</t>
  </si>
  <si>
    <t>010014</t>
  </si>
  <si>
    <t>Time Deposit ESP</t>
  </si>
  <si>
    <t>81113</t>
  </si>
  <si>
    <t>00004</t>
  </si>
  <si>
    <t>Crowne Plaza at the UN</t>
  </si>
  <si>
    <t>A1748</t>
  </si>
  <si>
    <t>IHG de Brazil Ltda - ARA</t>
  </si>
  <si>
    <t>120130</t>
  </si>
  <si>
    <t>13275</t>
  </si>
  <si>
    <t>100</t>
  </si>
  <si>
    <t>Food and Beverage</t>
  </si>
  <si>
    <t>Aug'25</t>
  </si>
  <si>
    <t>Intercompany - Cross Charge (RIR)</t>
  </si>
  <si>
    <t>010015</t>
  </si>
  <si>
    <t>Time Deposit - FRF</t>
  </si>
  <si>
    <t>81120</t>
  </si>
  <si>
    <t>A0200</t>
  </si>
  <si>
    <t>A1752</t>
  </si>
  <si>
    <t>Six Continents Hotels,Inc.-ARA</t>
  </si>
  <si>
    <t>120170</t>
  </si>
  <si>
    <t>13231</t>
  </si>
  <si>
    <t>101</t>
  </si>
  <si>
    <t>Food and Beverage - Outlet 1</t>
  </si>
  <si>
    <t>010016</t>
  </si>
  <si>
    <t>Time Deposit - ITL</t>
  </si>
  <si>
    <t>81122</t>
  </si>
  <si>
    <t>00005</t>
  </si>
  <si>
    <t>Houston Galleria</t>
  </si>
  <si>
    <t>A1754</t>
  </si>
  <si>
    <t>IHG de Argentina S.A.</t>
  </si>
  <si>
    <t>120171</t>
  </si>
  <si>
    <t>13265</t>
  </si>
  <si>
    <t>102</t>
  </si>
  <si>
    <t>Food and Beverage - Outlet 2</t>
  </si>
  <si>
    <t>Oct'25</t>
  </si>
  <si>
    <t>010017</t>
  </si>
  <si>
    <t>Time Deposit - NLG</t>
  </si>
  <si>
    <t>81137</t>
  </si>
  <si>
    <t>A6213</t>
  </si>
  <si>
    <t>A1756</t>
  </si>
  <si>
    <t>IHG BRASIL ADMINISTRACAO DE HO</t>
  </si>
  <si>
    <t>120180</t>
  </si>
  <si>
    <t>A0599</t>
  </si>
  <si>
    <t>12580</t>
  </si>
  <si>
    <t>103</t>
  </si>
  <si>
    <t>Food and Beverage - Outlet 3</t>
  </si>
  <si>
    <t>Nov'25</t>
  </si>
  <si>
    <t>010018</t>
  </si>
  <si>
    <t>Time Deposits</t>
  </si>
  <si>
    <t>81138</t>
  </si>
  <si>
    <t>00011</t>
  </si>
  <si>
    <t>Tampa Busch Gardens</t>
  </si>
  <si>
    <t>A1821</t>
  </si>
  <si>
    <t>Mexicana Servicios S.A. de CV</t>
  </si>
  <si>
    <t>120208</t>
  </si>
  <si>
    <t>03886</t>
  </si>
  <si>
    <t>104</t>
  </si>
  <si>
    <t>Food and Beverage - Outlet 4</t>
  </si>
  <si>
    <t>Dec'25</t>
  </si>
  <si>
    <t>010019</t>
  </si>
  <si>
    <t>81139</t>
  </si>
  <si>
    <t>A4085</t>
  </si>
  <si>
    <t>SCH Insurance Co.</t>
  </si>
  <si>
    <t>120290</t>
  </si>
  <si>
    <t>03882</t>
  </si>
  <si>
    <t>105</t>
  </si>
  <si>
    <t>Food and Beverage - Outlet 5</t>
  </si>
  <si>
    <t>010020</t>
  </si>
  <si>
    <t>Citibank Net Payrol</t>
  </si>
  <si>
    <t>81146</t>
  </si>
  <si>
    <t>A9956</t>
  </si>
  <si>
    <t>A6285</t>
  </si>
  <si>
    <t>IHG Franchising Brasil Ltda</t>
  </si>
  <si>
    <t>120511</t>
  </si>
  <si>
    <t>13233</t>
  </si>
  <si>
    <t>106</t>
  </si>
  <si>
    <t>Food and Beverage - Outlet 6</t>
  </si>
  <si>
    <t>010021</t>
  </si>
  <si>
    <t>Citibank Payroll Ta</t>
  </si>
  <si>
    <t>81170</t>
  </si>
  <si>
    <t>00016</t>
  </si>
  <si>
    <t>IHG FOUNDATION (U.S. CHARITY)</t>
  </si>
  <si>
    <t>C2016</t>
  </si>
  <si>
    <t>A6290</t>
  </si>
  <si>
    <t>I-C de Colombia S.A.</t>
  </si>
  <si>
    <t>120542</t>
  </si>
  <si>
    <t>13249</t>
  </si>
  <si>
    <t>107</t>
  </si>
  <si>
    <t>Restaurant #7</t>
  </si>
  <si>
    <t>010022</t>
  </si>
  <si>
    <t>Rbs - Grand Cayman</t>
  </si>
  <si>
    <t>81171</t>
  </si>
  <si>
    <t>00017</t>
  </si>
  <si>
    <t>Miami Airport Lejeune Rd</t>
  </si>
  <si>
    <t>A6292</t>
  </si>
  <si>
    <t>IHC De Venezuela (VES)</t>
  </si>
  <si>
    <t>120991</t>
  </si>
  <si>
    <t>03903</t>
  </si>
  <si>
    <t>108</t>
  </si>
  <si>
    <t>Restaurant #8</t>
  </si>
  <si>
    <t>010023</t>
  </si>
  <si>
    <t>Citibank 0011-3769</t>
  </si>
  <si>
    <t>81172</t>
  </si>
  <si>
    <t>A9958</t>
  </si>
  <si>
    <t>A6293</t>
  </si>
  <si>
    <t>I-C Hotels Corp. de Venezuela</t>
  </si>
  <si>
    <t>120993</t>
  </si>
  <si>
    <t>13235</t>
  </si>
  <si>
    <t>109</t>
  </si>
  <si>
    <t>Restaurant #9</t>
  </si>
  <si>
    <t>010024</t>
  </si>
  <si>
    <t>Citizens 214-540-5</t>
  </si>
  <si>
    <t>81173</t>
  </si>
  <si>
    <t>Miami Airport Lejeune Rd.</t>
  </si>
  <si>
    <t>A6295</t>
  </si>
  <si>
    <t>I-C Hoteleira Ltda</t>
  </si>
  <si>
    <t>120997</t>
  </si>
  <si>
    <t>03858</t>
  </si>
  <si>
    <t>110</t>
  </si>
  <si>
    <t>Restaurant #10</t>
  </si>
  <si>
    <t>010025</t>
  </si>
  <si>
    <t>Citibank 4056-3289 Disbursemen</t>
  </si>
  <si>
    <t>81202</t>
  </si>
  <si>
    <t>00019</t>
  </si>
  <si>
    <t>Cocoa Beach</t>
  </si>
  <si>
    <t>A6299</t>
  </si>
  <si>
    <t>SCH de Columbia, S.A.</t>
  </si>
  <si>
    <t>120999</t>
  </si>
  <si>
    <t>03898</t>
  </si>
  <si>
    <t>111</t>
  </si>
  <si>
    <t>Restaurant #11</t>
  </si>
  <si>
    <t>010026</t>
  </si>
  <si>
    <t>DKB Operating Accou</t>
  </si>
  <si>
    <t>81204</t>
  </si>
  <si>
    <t>A6497</t>
  </si>
  <si>
    <t>IHG Swao Paulo Hotelaria</t>
  </si>
  <si>
    <t>120199</t>
  </si>
  <si>
    <t>03887</t>
  </si>
  <si>
    <t>119</t>
  </si>
  <si>
    <t>Restaurant #19</t>
  </si>
  <si>
    <t>010027</t>
  </si>
  <si>
    <t>DKB Travel Agent</t>
  </si>
  <si>
    <t>81219</t>
  </si>
  <si>
    <t>A9959</t>
  </si>
  <si>
    <t>A7060</t>
  </si>
  <si>
    <t>IHC Corp Bermuda-Saudi Branch</t>
  </si>
  <si>
    <t>690190</t>
  </si>
  <si>
    <t>Allocation</t>
  </si>
  <si>
    <t>A0007</t>
  </si>
  <si>
    <t>03220</t>
  </si>
  <si>
    <t>120</t>
  </si>
  <si>
    <t>Restaurant #20</t>
  </si>
  <si>
    <t>010028</t>
  </si>
  <si>
    <t>CB DEL T/A Comm Che</t>
  </si>
  <si>
    <t>81221</t>
  </si>
  <si>
    <t>00023</t>
  </si>
  <si>
    <t>Greenville I385 &amp; Roper Mtn</t>
  </si>
  <si>
    <t>A9907</t>
  </si>
  <si>
    <t>American Commonwealth Assuranc</t>
  </si>
  <si>
    <t>690194</t>
  </si>
  <si>
    <t>A0006</t>
  </si>
  <si>
    <t>00335</t>
  </si>
  <si>
    <t>200</t>
  </si>
  <si>
    <t>Bar Costs</t>
  </si>
  <si>
    <t>010029</t>
  </si>
  <si>
    <t>Banca Popolare di N</t>
  </si>
  <si>
    <t>81223</t>
  </si>
  <si>
    <t>A9960</t>
  </si>
  <si>
    <t>A9928</t>
  </si>
  <si>
    <t>SC Management Services, Inc</t>
  </si>
  <si>
    <t>690195</t>
  </si>
  <si>
    <t>13274</t>
  </si>
  <si>
    <t>201</t>
  </si>
  <si>
    <t>Bar Outlet 1</t>
  </si>
  <si>
    <t>010030</t>
  </si>
  <si>
    <t>Federated Off Shore</t>
  </si>
  <si>
    <t>81224</t>
  </si>
  <si>
    <t>Greenville I385 &amp; Roper Mtn Rd</t>
  </si>
  <si>
    <t>Asia</t>
  </si>
  <si>
    <t>P2056</t>
  </si>
  <si>
    <t>Jakarta Shared Services</t>
  </si>
  <si>
    <t>691900</t>
  </si>
  <si>
    <t>03849</t>
  </si>
  <si>
    <t>202</t>
  </si>
  <si>
    <t>Bar Outlet 2</t>
  </si>
  <si>
    <t>010031</t>
  </si>
  <si>
    <t>Toronto Dominion 59</t>
  </si>
  <si>
    <t>81225</t>
  </si>
  <si>
    <t>00024</t>
  </si>
  <si>
    <t>Canada Hotel Ops SCH Inc</t>
  </si>
  <si>
    <t>P3056</t>
  </si>
  <si>
    <t>SCHR (Indonesia) Pvt Ltd</t>
  </si>
  <si>
    <t>790001</t>
  </si>
  <si>
    <t>03859</t>
  </si>
  <si>
    <t>203</t>
  </si>
  <si>
    <t>Bar Outlet 3</t>
  </si>
  <si>
    <t>010032</t>
  </si>
  <si>
    <t>Time Deposit - AUD</t>
  </si>
  <si>
    <t>81226</t>
  </si>
  <si>
    <t>00025</t>
  </si>
  <si>
    <t>Mexico Hotel Ops SCH Inc</t>
  </si>
  <si>
    <t>P3057</t>
  </si>
  <si>
    <t>PT Regent Indonesia</t>
  </si>
  <si>
    <t>790005</t>
  </si>
  <si>
    <t>13272</t>
  </si>
  <si>
    <t>204</t>
  </si>
  <si>
    <t>Bar Outlet 4</t>
  </si>
  <si>
    <t>010033</t>
  </si>
  <si>
    <t>Bank of Nova Scotia 534919</t>
  </si>
  <si>
    <t>81227</t>
  </si>
  <si>
    <t>00026</t>
  </si>
  <si>
    <t>Latin Am Hotel Ops SCH Inc</t>
  </si>
  <si>
    <t>Europe</t>
  </si>
  <si>
    <t>H0051</t>
  </si>
  <si>
    <t>IHG Serbian Subsidiary</t>
  </si>
  <si>
    <t>790006</t>
  </si>
  <si>
    <t>13250</t>
  </si>
  <si>
    <t>205</t>
  </si>
  <si>
    <t>Bar Outlet #5</t>
  </si>
  <si>
    <t>010034</t>
  </si>
  <si>
    <t>CitiBank #02500</t>
  </si>
  <si>
    <t>81228</t>
  </si>
  <si>
    <t>00027</t>
  </si>
  <si>
    <t>Canada Hotel Ops IHC Delaware</t>
  </si>
  <si>
    <t>H0054</t>
  </si>
  <si>
    <t>Greek Branch</t>
  </si>
  <si>
    <t>790007</t>
  </si>
  <si>
    <t>12563</t>
  </si>
  <si>
    <t>206</t>
  </si>
  <si>
    <t>Bar Outlet #6</t>
  </si>
  <si>
    <t>010035</t>
  </si>
  <si>
    <t>Toronto Dominion Ca</t>
  </si>
  <si>
    <t>81229</t>
  </si>
  <si>
    <t>00028</t>
  </si>
  <si>
    <t>Mexico Hotel Ops IHC Delaware</t>
  </si>
  <si>
    <t>H0056</t>
  </si>
  <si>
    <t>IOHC Mauritius</t>
  </si>
  <si>
    <t>790008</t>
  </si>
  <si>
    <t>03876</t>
  </si>
  <si>
    <t>259</t>
  </si>
  <si>
    <t>Mini Bar</t>
  </si>
  <si>
    <t>010036</t>
  </si>
  <si>
    <t>Rbs - CAD1 (Inhoco</t>
  </si>
  <si>
    <t>81239</t>
  </si>
  <si>
    <t>00029</t>
  </si>
  <si>
    <t>Latin Am Hotel Ops IHC Delawar</t>
  </si>
  <si>
    <t>H0065</t>
  </si>
  <si>
    <t>Raison Detre Spas Sweden AB</t>
  </si>
  <si>
    <t>790010</t>
  </si>
  <si>
    <t>13229</t>
  </si>
  <si>
    <t>350</t>
  </si>
  <si>
    <t>Staff Dining</t>
  </si>
  <si>
    <t>010037</t>
  </si>
  <si>
    <t>IHC Portugal (USD)</t>
  </si>
  <si>
    <t>81247</t>
  </si>
  <si>
    <t>00040</t>
  </si>
  <si>
    <t>A6202</t>
  </si>
  <si>
    <t>H0066</t>
  </si>
  <si>
    <t>Luxury Resorts and Spas France</t>
  </si>
  <si>
    <t>790011</t>
  </si>
  <si>
    <t>03877</t>
  </si>
  <si>
    <t>360</t>
  </si>
  <si>
    <t>Room Service</t>
  </si>
  <si>
    <t>010038</t>
  </si>
  <si>
    <t>Rbs 680390 Gbp</t>
  </si>
  <si>
    <t>81253</t>
  </si>
  <si>
    <t>00051</t>
  </si>
  <si>
    <t>Redondo Beach Crowne Plaza</t>
  </si>
  <si>
    <t>H0220</t>
  </si>
  <si>
    <t>HH Hotels EMEA BV (Russia)</t>
  </si>
  <si>
    <t>790012</t>
  </si>
  <si>
    <t>03209</t>
  </si>
  <si>
    <t>370</t>
  </si>
  <si>
    <t>Banqueting</t>
  </si>
  <si>
    <t>010039</t>
  </si>
  <si>
    <t>Soc Gen 28019606 Ff</t>
  </si>
  <si>
    <t>81257</t>
  </si>
  <si>
    <t>H0355</t>
  </si>
  <si>
    <t>Intercontinental Ht Italia SRL</t>
  </si>
  <si>
    <t>790013</t>
  </si>
  <si>
    <t>13218</t>
  </si>
  <si>
    <t>371</t>
  </si>
  <si>
    <t>Banquet Sales</t>
  </si>
  <si>
    <t>010040</t>
  </si>
  <si>
    <t>Bhf 612291 Dem</t>
  </si>
  <si>
    <t>81262</t>
  </si>
  <si>
    <t>00052</t>
  </si>
  <si>
    <t>Crowne Plaza Redondo Beach</t>
  </si>
  <si>
    <t>H0361</t>
  </si>
  <si>
    <t>IC Tel Aviv Branch Corp Loc</t>
  </si>
  <si>
    <t>790014</t>
  </si>
  <si>
    <t>13228</t>
  </si>
  <si>
    <t>372</t>
  </si>
  <si>
    <t>Banquet Catering</t>
  </si>
  <si>
    <t>010041</t>
  </si>
  <si>
    <t>Dkb 0173701 Jpy</t>
  </si>
  <si>
    <t>81263</t>
  </si>
  <si>
    <t>00065</t>
  </si>
  <si>
    <t>Nashville Briley Parkway</t>
  </si>
  <si>
    <t>H0407</t>
  </si>
  <si>
    <t>IC International Htls - Russia</t>
  </si>
  <si>
    <t>790015</t>
  </si>
  <si>
    <t>03860</t>
  </si>
  <si>
    <t>373</t>
  </si>
  <si>
    <t>Wedding</t>
  </si>
  <si>
    <t>010042</t>
  </si>
  <si>
    <t>Ubs 325669.00L Chf</t>
  </si>
  <si>
    <t>05420</t>
  </si>
  <si>
    <t>H0410</t>
  </si>
  <si>
    <t>IHG Szalloda Szolgeltoto Kft</t>
  </si>
  <si>
    <t>790016</t>
  </si>
  <si>
    <t>03912</t>
  </si>
  <si>
    <t>380</t>
  </si>
  <si>
    <t>Outside Catering</t>
  </si>
  <si>
    <t>010043</t>
  </si>
  <si>
    <t>Lloyds 1534187 GBP</t>
  </si>
  <si>
    <t>05469</t>
  </si>
  <si>
    <t>A9965</t>
  </si>
  <si>
    <t>H0411</t>
  </si>
  <si>
    <t>IC Gestion Hotelera SL</t>
  </si>
  <si>
    <t>790017</t>
  </si>
  <si>
    <t>03839</t>
  </si>
  <si>
    <t>382</t>
  </si>
  <si>
    <t>Conference Service Home Office</t>
  </si>
  <si>
    <t>010044</t>
  </si>
  <si>
    <t>First Trust Bank (S</t>
  </si>
  <si>
    <t>05499</t>
  </si>
  <si>
    <t>00070</t>
  </si>
  <si>
    <t>Hoft Properties LLC-EVEN,  MD</t>
  </si>
  <si>
    <t>A0700</t>
  </si>
  <si>
    <t>H0413</t>
  </si>
  <si>
    <t>SCH Espana SA</t>
  </si>
  <si>
    <t>790020</t>
  </si>
  <si>
    <t>03910</t>
  </si>
  <si>
    <t>390</t>
  </si>
  <si>
    <t>Leased Space</t>
  </si>
  <si>
    <t>010045</t>
  </si>
  <si>
    <t>Citibank 8070229</t>
  </si>
  <si>
    <t>05660</t>
  </si>
  <si>
    <t>00094</t>
  </si>
  <si>
    <t>Milwaukee West</t>
  </si>
  <si>
    <t>H0420</t>
  </si>
  <si>
    <t>IOHL - Kazakhstan Branch</t>
  </si>
  <si>
    <t>790021</t>
  </si>
  <si>
    <t>A0093</t>
  </si>
  <si>
    <t>01534</t>
  </si>
  <si>
    <t>400</t>
  </si>
  <si>
    <t>Telephone</t>
  </si>
  <si>
    <t>010046</t>
  </si>
  <si>
    <t>Citibank 8070237</t>
  </si>
  <si>
    <t>05705</t>
  </si>
  <si>
    <t>A9939</t>
  </si>
  <si>
    <t>H0421</t>
  </si>
  <si>
    <t>Representative Office of IOHL</t>
  </si>
  <si>
    <t>790024</t>
  </si>
  <si>
    <t>18033</t>
  </si>
  <si>
    <t>450</t>
  </si>
  <si>
    <t>Misc Income</t>
  </si>
  <si>
    <t>010047</t>
  </si>
  <si>
    <t>Citibank 8070245</t>
  </si>
  <si>
    <t>51907</t>
  </si>
  <si>
    <t>A9953</t>
  </si>
  <si>
    <t>H0424</t>
  </si>
  <si>
    <t>Warsaw Branch oh IHC Corp</t>
  </si>
  <si>
    <t>790025</t>
  </si>
  <si>
    <t>18043</t>
  </si>
  <si>
    <t>451</t>
  </si>
  <si>
    <t>Misc Income Restaurant</t>
  </si>
  <si>
    <t>010048</t>
  </si>
  <si>
    <t>Citibank 8070253</t>
  </si>
  <si>
    <t>51930</t>
  </si>
  <si>
    <t>00100</t>
  </si>
  <si>
    <t>Atlanta A/P South</t>
  </si>
  <si>
    <t>H0427</t>
  </si>
  <si>
    <t>ICH Mgmnt Portugal Unipessoal</t>
  </si>
  <si>
    <t>790026</t>
  </si>
  <si>
    <t>18054</t>
  </si>
  <si>
    <t>500</t>
  </si>
  <si>
    <t>Leisure Outlet 1</t>
  </si>
  <si>
    <t>010049</t>
  </si>
  <si>
    <t>Citibank 8070334</t>
  </si>
  <si>
    <t>51932</t>
  </si>
  <si>
    <t>Atlanta AP South</t>
  </si>
  <si>
    <t>H0428</t>
  </si>
  <si>
    <t>IHG Istanbul, Turkey</t>
  </si>
  <si>
    <t>790027</t>
  </si>
  <si>
    <t>18052</t>
  </si>
  <si>
    <t>501</t>
  </si>
  <si>
    <t>Leisure Outlet 2</t>
  </si>
  <si>
    <t>010050</t>
  </si>
  <si>
    <t>Ubs 325669.00L</t>
  </si>
  <si>
    <t>51936</t>
  </si>
  <si>
    <t>00114</t>
  </si>
  <si>
    <t>Spartanburg West I85 &amp; I26</t>
  </si>
  <si>
    <t>H0440</t>
  </si>
  <si>
    <t>IC Bucharest Mgd Loc</t>
  </si>
  <si>
    <t>790028</t>
  </si>
  <si>
    <t>18057</t>
  </si>
  <si>
    <t>502</t>
  </si>
  <si>
    <t>Leisure Outlet 3</t>
  </si>
  <si>
    <t>010051</t>
  </si>
  <si>
    <t>Revaluation</t>
  </si>
  <si>
    <t>61134</t>
  </si>
  <si>
    <t>H0443</t>
  </si>
  <si>
    <t>IC Management Bulgaria</t>
  </si>
  <si>
    <t>790029</t>
  </si>
  <si>
    <t>18056</t>
  </si>
  <si>
    <t>503</t>
  </si>
  <si>
    <t>Leisure Outlet 4</t>
  </si>
  <si>
    <t>010052</t>
  </si>
  <si>
    <t>Citizen Bank Intnl</t>
  </si>
  <si>
    <t>70950</t>
  </si>
  <si>
    <t>A9957</t>
  </si>
  <si>
    <t>H0445</t>
  </si>
  <si>
    <t>IHG Management SL, d.o.o</t>
  </si>
  <si>
    <t>790030</t>
  </si>
  <si>
    <t>18059</t>
  </si>
  <si>
    <t>510</t>
  </si>
  <si>
    <t>Casino</t>
  </si>
  <si>
    <t>010053</t>
  </si>
  <si>
    <t>Banco Int de Columb</t>
  </si>
  <si>
    <t>72943</t>
  </si>
  <si>
    <t>00132</t>
  </si>
  <si>
    <t>HI San Antonio Riverwalk</t>
  </si>
  <si>
    <t>A0132</t>
  </si>
  <si>
    <t>H0446</t>
  </si>
  <si>
    <t>IM Poland sp. z o.o</t>
  </si>
  <si>
    <t>790031</t>
  </si>
  <si>
    <t>18067</t>
  </si>
  <si>
    <t>600</t>
  </si>
  <si>
    <t>Other</t>
  </si>
  <si>
    <t>010054</t>
  </si>
  <si>
    <t>Citibank 8070296</t>
  </si>
  <si>
    <t>73561</t>
  </si>
  <si>
    <t>00133</t>
  </si>
  <si>
    <t>The Preston Hotel Cincinnati</t>
  </si>
  <si>
    <t>H0447</t>
  </si>
  <si>
    <t>IC Management Armenia</t>
  </si>
  <si>
    <t>790032</t>
  </si>
  <si>
    <t>18041</t>
  </si>
  <si>
    <t>601</t>
  </si>
  <si>
    <t>Retail Outlet 1</t>
  </si>
  <si>
    <t>010055</t>
  </si>
  <si>
    <t>Bhf 612291</t>
  </si>
  <si>
    <t>55995</t>
  </si>
  <si>
    <t>00134</t>
  </si>
  <si>
    <t>HI Lexington North</t>
  </si>
  <si>
    <t>H0478</t>
  </si>
  <si>
    <t>IHM MONTENEGRO d.o.o</t>
  </si>
  <si>
    <t>790033</t>
  </si>
  <si>
    <t>18011</t>
  </si>
  <si>
    <t>602</t>
  </si>
  <si>
    <t>Retail Outlet 2</t>
  </si>
  <si>
    <t>010056</t>
  </si>
  <si>
    <t>56077</t>
  </si>
  <si>
    <t>00135</t>
  </si>
  <si>
    <t>HI South Bend</t>
  </si>
  <si>
    <t>H0480</t>
  </si>
  <si>
    <t>KSA</t>
  </si>
  <si>
    <t>790034</t>
  </si>
  <si>
    <t>18051</t>
  </si>
  <si>
    <t>603</t>
  </si>
  <si>
    <t>Retail Outlet 3</t>
  </si>
  <si>
    <t>010057</t>
  </si>
  <si>
    <t>Citibank 8070318</t>
  </si>
  <si>
    <t>57145</t>
  </si>
  <si>
    <t>00136</t>
  </si>
  <si>
    <t>HI Memphis East</t>
  </si>
  <si>
    <t>Satellite office</t>
  </si>
  <si>
    <t>A0903</t>
  </si>
  <si>
    <t>Holiday Inn Mexicana SA-MXP</t>
  </si>
  <si>
    <t>790035</t>
  </si>
  <si>
    <t>18048</t>
  </si>
  <si>
    <t>604</t>
  </si>
  <si>
    <t>Retail Outlet 4</t>
  </si>
  <si>
    <t>010058</t>
  </si>
  <si>
    <t>Citibank 8070261</t>
  </si>
  <si>
    <t>57212</t>
  </si>
  <si>
    <t>00137</t>
  </si>
  <si>
    <t>CP LOS ANGELES AIRPORT</t>
  </si>
  <si>
    <t>A0137</t>
  </si>
  <si>
    <t>France</t>
  </si>
  <si>
    <t>H0041</t>
  </si>
  <si>
    <t>HH France Holding</t>
  </si>
  <si>
    <t>790036</t>
  </si>
  <si>
    <t>18036</t>
  </si>
  <si>
    <t>605</t>
  </si>
  <si>
    <t>Retail Outlet 5</t>
  </si>
  <si>
    <t>010059</t>
  </si>
  <si>
    <t>Soc Gen 28019606</t>
  </si>
  <si>
    <t>57214</t>
  </si>
  <si>
    <t>00138</t>
  </si>
  <si>
    <t>Holiday Inn - Anaheim</t>
  </si>
  <si>
    <t>H0047</t>
  </si>
  <si>
    <t>Intercontinent. Le Grand Paris</t>
  </si>
  <si>
    <t>790037</t>
  </si>
  <si>
    <t>18039</t>
  </si>
  <si>
    <t>606</t>
  </si>
  <si>
    <t>Retail Outlet 6</t>
  </si>
  <si>
    <t>010060</t>
  </si>
  <si>
    <t>53944</t>
  </si>
  <si>
    <t>00139</t>
  </si>
  <si>
    <t>Chattanooga SE I75</t>
  </si>
  <si>
    <t>H0050</t>
  </si>
  <si>
    <t>BHR Services (France)</t>
  </si>
  <si>
    <t>790038</t>
  </si>
  <si>
    <t>18010</t>
  </si>
  <si>
    <t>607</t>
  </si>
  <si>
    <t>Retail Outlet 7</t>
  </si>
  <si>
    <t>010061</t>
  </si>
  <si>
    <t>Lloyds 1533857</t>
  </si>
  <si>
    <t>54015</t>
  </si>
  <si>
    <t>Chattanooga Se I75</t>
  </si>
  <si>
    <t>H0102</t>
  </si>
  <si>
    <t>SAS Nouvelle du Grand Hotel</t>
  </si>
  <si>
    <t>790039</t>
  </si>
  <si>
    <t>18060</t>
  </si>
  <si>
    <t>610</t>
  </si>
  <si>
    <t>Garage</t>
  </si>
  <si>
    <t>010062</t>
  </si>
  <si>
    <t>Bank Account</t>
  </si>
  <si>
    <t>54360</t>
  </si>
  <si>
    <t>A9962</t>
  </si>
  <si>
    <t>H0105</t>
  </si>
  <si>
    <t>Holiday Inn Courtalin SAS</t>
  </si>
  <si>
    <t>790040</t>
  </si>
  <si>
    <t>18008</t>
  </si>
  <si>
    <t>620</t>
  </si>
  <si>
    <t>Business Center</t>
  </si>
  <si>
    <t>010063</t>
  </si>
  <si>
    <t>54536</t>
  </si>
  <si>
    <t>00140</t>
  </si>
  <si>
    <t>Best Western Airport - Grace</t>
  </si>
  <si>
    <t>C0140</t>
  </si>
  <si>
    <t>H0106</t>
  </si>
  <si>
    <t>Holiday Inn Courtalin Holding</t>
  </si>
  <si>
    <t>790041</t>
  </si>
  <si>
    <t>18021</t>
  </si>
  <si>
    <t>631</t>
  </si>
  <si>
    <t>Laundry</t>
  </si>
  <si>
    <t>010064</t>
  </si>
  <si>
    <t>Citibank 8070377</t>
  </si>
  <si>
    <t>54538</t>
  </si>
  <si>
    <t>Best Western Honolulu Airport</t>
  </si>
  <si>
    <t>D0140</t>
  </si>
  <si>
    <t>H0419</t>
  </si>
  <si>
    <t>IHG (Marseille) SAS</t>
  </si>
  <si>
    <t>790045</t>
  </si>
  <si>
    <t>18069</t>
  </si>
  <si>
    <t>646</t>
  </si>
  <si>
    <t>Guest Communication</t>
  </si>
  <si>
    <t>010065</t>
  </si>
  <si>
    <t>Citibank 8070342</t>
  </si>
  <si>
    <t>54541</t>
  </si>
  <si>
    <t>00141</t>
  </si>
  <si>
    <t>Holiday Inn Honolulu Airport</t>
  </si>
  <si>
    <t>H0438</t>
  </si>
  <si>
    <t>IC Mgt France SAS</t>
  </si>
  <si>
    <t>790046</t>
  </si>
  <si>
    <t>18055</t>
  </si>
  <si>
    <t>650</t>
  </si>
  <si>
    <t>PR Taxes and Employee Benefits</t>
  </si>
  <si>
    <t>010066</t>
  </si>
  <si>
    <t>Jordan Invest &amp; Fin</t>
  </si>
  <si>
    <t>54549</t>
  </si>
  <si>
    <t>Honolulu Airport - Grace</t>
  </si>
  <si>
    <t>H0472</t>
  </si>
  <si>
    <t>EUR550 consol adjustments</t>
  </si>
  <si>
    <t>790050</t>
  </si>
  <si>
    <t>18017</t>
  </si>
  <si>
    <t>700</t>
  </si>
  <si>
    <t>Administrative and General</t>
  </si>
  <si>
    <t>010067</t>
  </si>
  <si>
    <t>54554</t>
  </si>
  <si>
    <t>00142</t>
  </si>
  <si>
    <t>Houston North</t>
  </si>
  <si>
    <t>Germany</t>
  </si>
  <si>
    <t>H0093</t>
  </si>
  <si>
    <t>HI Passau</t>
  </si>
  <si>
    <t>790055</t>
  </si>
  <si>
    <t>18009</t>
  </si>
  <si>
    <t>701</t>
  </si>
  <si>
    <t>A and G Off Property</t>
  </si>
  <si>
    <t>010068</t>
  </si>
  <si>
    <t>Citibank 8070288</t>
  </si>
  <si>
    <t>54555</t>
  </si>
  <si>
    <t>00143</t>
  </si>
  <si>
    <t>Holiday Inn Metairie LA</t>
  </si>
  <si>
    <t>C0143</t>
  </si>
  <si>
    <t>H0206</t>
  </si>
  <si>
    <t>HI (Germany) LLC</t>
  </si>
  <si>
    <t>790060</t>
  </si>
  <si>
    <t>18016</t>
  </si>
  <si>
    <t>702</t>
  </si>
  <si>
    <t>A and G Home Office</t>
  </si>
  <si>
    <t>010069</t>
  </si>
  <si>
    <t>54563</t>
  </si>
  <si>
    <t>00144</t>
  </si>
  <si>
    <t>Ramada Mobile AL</t>
  </si>
  <si>
    <t>C0144</t>
  </si>
  <si>
    <t>H0216</t>
  </si>
  <si>
    <t>IC Management GmbH</t>
  </si>
  <si>
    <t>790065</t>
  </si>
  <si>
    <t>18040</t>
  </si>
  <si>
    <t>710</t>
  </si>
  <si>
    <t>A &amp; G HR Hotel</t>
  </si>
  <si>
    <t>010070</t>
  </si>
  <si>
    <t>54588</t>
  </si>
  <si>
    <t>00145</t>
  </si>
  <si>
    <t>Grace Control Location</t>
  </si>
  <si>
    <t>H0348</t>
  </si>
  <si>
    <t>Consolidation EUR300 Germany</t>
  </si>
  <si>
    <t>790070</t>
  </si>
  <si>
    <t>18002</t>
  </si>
  <si>
    <t>711</t>
  </si>
  <si>
    <t>A &amp; G HR Off Property</t>
  </si>
  <si>
    <t>010071</t>
  </si>
  <si>
    <t>Lloyds 40002264 (AU</t>
  </si>
  <si>
    <t>54846</t>
  </si>
  <si>
    <t>00146</t>
  </si>
  <si>
    <t>Holiday Inn Lincoln NE</t>
  </si>
  <si>
    <t>C0146</t>
  </si>
  <si>
    <t>H0389</t>
  </si>
  <si>
    <t>EXHI Essen</t>
  </si>
  <si>
    <t>790075</t>
  </si>
  <si>
    <t>18019</t>
  </si>
  <si>
    <t>712</t>
  </si>
  <si>
    <t>A &amp; G HR Home Office</t>
  </si>
  <si>
    <t>010072</t>
  </si>
  <si>
    <t>National Bank of Ku</t>
  </si>
  <si>
    <t>55350</t>
  </si>
  <si>
    <t>00148</t>
  </si>
  <si>
    <t>Nimitz Control Location</t>
  </si>
  <si>
    <t>C0150</t>
  </si>
  <si>
    <t>H0390</t>
  </si>
  <si>
    <t>CP Cologne City Centre</t>
  </si>
  <si>
    <t>790080</t>
  </si>
  <si>
    <t>18037</t>
  </si>
  <si>
    <t>720</t>
  </si>
  <si>
    <t>A &amp; G IT Hotel</t>
  </si>
  <si>
    <t>010073</t>
  </si>
  <si>
    <t>Citibank 8070385</t>
  </si>
  <si>
    <t>55351</t>
  </si>
  <si>
    <t>00149</t>
  </si>
  <si>
    <t>Holiday Inn Express Houston DT</t>
  </si>
  <si>
    <t>C0149</t>
  </si>
  <si>
    <t>H0391</t>
  </si>
  <si>
    <t>HI Munich South</t>
  </si>
  <si>
    <t>790084</t>
  </si>
  <si>
    <t>18047</t>
  </si>
  <si>
    <t>721</t>
  </si>
  <si>
    <t>A &amp; G IT Off Property</t>
  </si>
  <si>
    <t>010074</t>
  </si>
  <si>
    <t>Lloyds 11105 (SCC)</t>
  </si>
  <si>
    <t>55352</t>
  </si>
  <si>
    <t>00150</t>
  </si>
  <si>
    <t>Best Western Airport - Nimitz</t>
  </si>
  <si>
    <t>H0392</t>
  </si>
  <si>
    <t>CP Wiesbaden</t>
  </si>
  <si>
    <t>790085</t>
  </si>
  <si>
    <t>18034</t>
  </si>
  <si>
    <t>722</t>
  </si>
  <si>
    <t>A &amp; G IT Home Office</t>
  </si>
  <si>
    <t>010075</t>
  </si>
  <si>
    <t>Citibank 8070326</t>
  </si>
  <si>
    <t>55353</t>
  </si>
  <si>
    <t>00151</t>
  </si>
  <si>
    <t>Honolulu Airport - Nimitz</t>
  </si>
  <si>
    <t>H0429</t>
  </si>
  <si>
    <t>IC Hotel Berlin GmbH</t>
  </si>
  <si>
    <t>18035</t>
  </si>
  <si>
    <t>730</t>
  </si>
  <si>
    <t>KG Tech - Hotel</t>
  </si>
  <si>
    <t>010076</t>
  </si>
  <si>
    <t>Citibank 8070369</t>
  </si>
  <si>
    <t>55382</t>
  </si>
  <si>
    <t>00152</t>
  </si>
  <si>
    <t>Hotel Venture Ltd Partnership</t>
  </si>
  <si>
    <t>C0152</t>
  </si>
  <si>
    <t>H0430</t>
  </si>
  <si>
    <t>Kimpton Hotel Frankfurt GmbH</t>
  </si>
  <si>
    <t>18038</t>
  </si>
  <si>
    <t>750</t>
  </si>
  <si>
    <t>S &amp; M Hotel</t>
  </si>
  <si>
    <t>010077</t>
  </si>
  <si>
    <t>Citibank 4056-3297</t>
  </si>
  <si>
    <t>55408</t>
  </si>
  <si>
    <t>00153</t>
  </si>
  <si>
    <t>Knoxville West</t>
  </si>
  <si>
    <t>H0435</t>
  </si>
  <si>
    <t>IHG Development GmbH</t>
  </si>
  <si>
    <t>18012</t>
  </si>
  <si>
    <t>751</t>
  </si>
  <si>
    <t>S &amp; M Off Property</t>
  </si>
  <si>
    <t>010078</t>
  </si>
  <si>
    <t>Citibank 3877-9064</t>
  </si>
  <si>
    <t>55510</t>
  </si>
  <si>
    <t>H0444</t>
  </si>
  <si>
    <t>IC Berlin Service Company GmbH</t>
  </si>
  <si>
    <t>16230</t>
  </si>
  <si>
    <t>752</t>
  </si>
  <si>
    <t>S &amp; M Home Office</t>
  </si>
  <si>
    <t>010079</t>
  </si>
  <si>
    <t>55521</t>
  </si>
  <si>
    <t>A9963</t>
  </si>
  <si>
    <t>H0474</t>
  </si>
  <si>
    <t>Regent Berlin GmbH</t>
  </si>
  <si>
    <t>753</t>
  </si>
  <si>
    <t>S &amp; M Restaurant</t>
  </si>
  <si>
    <t>010082</t>
  </si>
  <si>
    <t>Sumitomo Bk Hibiya</t>
  </si>
  <si>
    <t>55527</t>
  </si>
  <si>
    <t>00154</t>
  </si>
  <si>
    <t>HI Billings Montana</t>
  </si>
  <si>
    <t>A0741</t>
  </si>
  <si>
    <t>00741</t>
  </si>
  <si>
    <t>754</t>
  </si>
  <si>
    <t>S &amp; M Rest Off Property</t>
  </si>
  <si>
    <t>010083</t>
  </si>
  <si>
    <t>IMP Svs HK$150000</t>
  </si>
  <si>
    <t>55619</t>
  </si>
  <si>
    <t>00155</t>
  </si>
  <si>
    <t>HI Cheyenne</t>
  </si>
  <si>
    <t>18068</t>
  </si>
  <si>
    <t>755</t>
  </si>
  <si>
    <t>S &amp; M Rest Home Office</t>
  </si>
  <si>
    <t>010084</t>
  </si>
  <si>
    <t>Tokyo Petty Cash</t>
  </si>
  <si>
    <t>55662</t>
  </si>
  <si>
    <t>00156</t>
  </si>
  <si>
    <t>HI Fresno</t>
  </si>
  <si>
    <t>P7077</t>
  </si>
  <si>
    <t>71147</t>
  </si>
  <si>
    <t>760</t>
  </si>
  <si>
    <t>KG Tech - Hotel S &amp; M</t>
  </si>
  <si>
    <t>010085</t>
  </si>
  <si>
    <t>Sumitomo Bk Maru Pa</t>
  </si>
  <si>
    <t>55959</t>
  </si>
  <si>
    <t>00157</t>
  </si>
  <si>
    <t>HI Lubbock Park</t>
  </si>
  <si>
    <t>P5995</t>
  </si>
  <si>
    <t>75995</t>
  </si>
  <si>
    <t>800</t>
  </si>
  <si>
    <t>Utilities</t>
  </si>
  <si>
    <t>010086</t>
  </si>
  <si>
    <t>Cairo Clearing A/C</t>
  </si>
  <si>
    <t>55960</t>
  </si>
  <si>
    <t>00158</t>
  </si>
  <si>
    <t>HI Lubbock Civic Ctr</t>
  </si>
  <si>
    <t>H0462</t>
  </si>
  <si>
    <t>55003</t>
  </si>
  <si>
    <t>850</t>
  </si>
  <si>
    <t>Prop Oper &amp; Main Hotel</t>
  </si>
  <si>
    <t>010087</t>
  </si>
  <si>
    <t>Cib 0110332053</t>
  </si>
  <si>
    <t>55961</t>
  </si>
  <si>
    <t>00159</t>
  </si>
  <si>
    <t>HI Fort Smith</t>
  </si>
  <si>
    <t>H0452</t>
  </si>
  <si>
    <t>54993</t>
  </si>
  <si>
    <t>851</t>
  </si>
  <si>
    <t>Prop Oper &amp; Main Off Property</t>
  </si>
  <si>
    <t>010088</t>
  </si>
  <si>
    <t>Cib 110028669</t>
  </si>
  <si>
    <t>55962</t>
  </si>
  <si>
    <t>00160</t>
  </si>
  <si>
    <t>Best Western Arpt-Elimination</t>
  </si>
  <si>
    <t>H0454</t>
  </si>
  <si>
    <t>54995</t>
  </si>
  <si>
    <t>852</t>
  </si>
  <si>
    <t>Prop Oper &amp; Main Home Office</t>
  </si>
  <si>
    <t>010089</t>
  </si>
  <si>
    <t>56211</t>
  </si>
  <si>
    <t>00161</t>
  </si>
  <si>
    <t>Honolulu Arpt Hotel-Eliminatio</t>
  </si>
  <si>
    <t>H0456</t>
  </si>
  <si>
    <t>54997</t>
  </si>
  <si>
    <t>875</t>
  </si>
  <si>
    <t>Management Fees</t>
  </si>
  <si>
    <t>010090</t>
  </si>
  <si>
    <t>LA Sales $20,000</t>
  </si>
  <si>
    <t>56212</t>
  </si>
  <si>
    <t>00162</t>
  </si>
  <si>
    <t>Columbia Airport</t>
  </si>
  <si>
    <t>H0458</t>
  </si>
  <si>
    <t>54999</t>
  </si>
  <si>
    <t>900</t>
  </si>
  <si>
    <t>Non Operating Income and Exp</t>
  </si>
  <si>
    <t>010091</t>
  </si>
  <si>
    <t>Atlanta Sales $15,0</t>
  </si>
  <si>
    <t>56276</t>
  </si>
  <si>
    <t>H0466</t>
  </si>
  <si>
    <t>55007</t>
  </si>
  <si>
    <t>901</t>
  </si>
  <si>
    <t>Pre - Opening</t>
  </si>
  <si>
    <t>010092</t>
  </si>
  <si>
    <t>IMP Fund Hou Res 40</t>
  </si>
  <si>
    <t>56277</t>
  </si>
  <si>
    <t>A9964</t>
  </si>
  <si>
    <t>H0467</t>
  </si>
  <si>
    <t>55008</t>
  </si>
  <si>
    <t>910</t>
  </si>
  <si>
    <t>Other Expense</t>
  </si>
  <si>
    <t>010093</t>
  </si>
  <si>
    <t>WASH Sales $50,000</t>
  </si>
  <si>
    <t>57106</t>
  </si>
  <si>
    <t>00163</t>
  </si>
  <si>
    <t>Holiday Inn Salt Lake Downtown</t>
  </si>
  <si>
    <t>C0163</t>
  </si>
  <si>
    <t>H0468</t>
  </si>
  <si>
    <t>55009</t>
  </si>
  <si>
    <t>960</t>
  </si>
  <si>
    <t>Design</t>
  </si>
  <si>
    <t>010094</t>
  </si>
  <si>
    <t>Dallas Sales $15,00</t>
  </si>
  <si>
    <t>57115</t>
  </si>
  <si>
    <t>00164</t>
  </si>
  <si>
    <t>Holiday Inn Gwinnett</t>
  </si>
  <si>
    <t>A0164</t>
  </si>
  <si>
    <t>H0469</t>
  </si>
  <si>
    <t>55010</t>
  </si>
  <si>
    <t>970</t>
  </si>
  <si>
    <t>Legal</t>
  </si>
  <si>
    <t>010095</t>
  </si>
  <si>
    <t>MAI RCE Office Pett</t>
  </si>
  <si>
    <t>57143</t>
  </si>
  <si>
    <t>00165</t>
  </si>
  <si>
    <t>Holiday Inn Little Rock</t>
  </si>
  <si>
    <t>C0165</t>
  </si>
  <si>
    <t>H0460</t>
  </si>
  <si>
    <t>55001</t>
  </si>
  <si>
    <t>980</t>
  </si>
  <si>
    <t>Construction</t>
  </si>
  <si>
    <t>010096</t>
  </si>
  <si>
    <t>Imp Fund Chi $30,00</t>
  </si>
  <si>
    <t>57146</t>
  </si>
  <si>
    <t>00170</t>
  </si>
  <si>
    <t>Nimitz Partner - Elim BW</t>
  </si>
  <si>
    <t>H0464</t>
  </si>
  <si>
    <t>55005</t>
  </si>
  <si>
    <t>010097</t>
  </si>
  <si>
    <t>Milan Imprest Fund</t>
  </si>
  <si>
    <t>57147</t>
  </si>
  <si>
    <t>00171</t>
  </si>
  <si>
    <t>Nimitz Partners-Elim Honolulu</t>
  </si>
  <si>
    <t>H0470</t>
  </si>
  <si>
    <t>55011</t>
  </si>
  <si>
    <t>010098</t>
  </si>
  <si>
    <t>Commonwealth Bank o</t>
  </si>
  <si>
    <t>57148</t>
  </si>
  <si>
    <t>00173</t>
  </si>
  <si>
    <t>Dissolved-Salt Lake Cty Airpt</t>
  </si>
  <si>
    <t>55015</t>
  </si>
  <si>
    <t>010099</t>
  </si>
  <si>
    <t>IPS DXB IMP ¢100k</t>
  </si>
  <si>
    <t>57149</t>
  </si>
  <si>
    <t>00174</t>
  </si>
  <si>
    <t>Dissolved-Salt Lake City Dwtn</t>
  </si>
  <si>
    <t>53892</t>
  </si>
  <si>
    <t>010100</t>
  </si>
  <si>
    <t>Legal Petty Cash Fl</t>
  </si>
  <si>
    <t>54042</t>
  </si>
  <si>
    <t>010101</t>
  </si>
  <si>
    <t>MTV Petty Cash $2,0</t>
  </si>
  <si>
    <t>54977</t>
  </si>
  <si>
    <t>A9973</t>
  </si>
  <si>
    <t>010102</t>
  </si>
  <si>
    <t>Petty Cash Fund Mil</t>
  </si>
  <si>
    <t>54979</t>
  </si>
  <si>
    <t>00175</t>
  </si>
  <si>
    <t>Dissolved-Boise Airport (459)</t>
  </si>
  <si>
    <t>010103</t>
  </si>
  <si>
    <t>CitiBank</t>
  </si>
  <si>
    <t>55779</t>
  </si>
  <si>
    <t>00176</t>
  </si>
  <si>
    <t>Dissolved-Cincinnati So (461)</t>
  </si>
  <si>
    <t>010104</t>
  </si>
  <si>
    <t>70042</t>
  </si>
  <si>
    <t>00177</t>
  </si>
  <si>
    <t>Moved - Tudor Hotel - HII</t>
  </si>
  <si>
    <t>010105</t>
  </si>
  <si>
    <t>70117</t>
  </si>
  <si>
    <t>00178</t>
  </si>
  <si>
    <t>Lead Capital Lodging HV East</t>
  </si>
  <si>
    <t>C0178</t>
  </si>
  <si>
    <t>010106</t>
  </si>
  <si>
    <t>70254</t>
  </si>
  <si>
    <t>00179</t>
  </si>
  <si>
    <t>HI Billings</t>
  </si>
  <si>
    <t>010107</t>
  </si>
  <si>
    <t>Local Bank Receipts Acct ATS</t>
  </si>
  <si>
    <t>70433</t>
  </si>
  <si>
    <t>00180</t>
  </si>
  <si>
    <t>010108</t>
  </si>
  <si>
    <t>70448</t>
  </si>
  <si>
    <t>00181</t>
  </si>
  <si>
    <t>HI Lubbock Park Plaza</t>
  </si>
  <si>
    <t>010109</t>
  </si>
  <si>
    <t>Local Bank Receipts Acct BEF</t>
  </si>
  <si>
    <t>70452</t>
  </si>
  <si>
    <t>00182</t>
  </si>
  <si>
    <t>Lead Capital Lodging HV West</t>
  </si>
  <si>
    <t>C0182</t>
  </si>
  <si>
    <t>010110</t>
  </si>
  <si>
    <t>Local Bank Receipts Acct BHD</t>
  </si>
  <si>
    <t>70474</t>
  </si>
  <si>
    <t>00183</t>
  </si>
  <si>
    <t>010111</t>
  </si>
  <si>
    <t>Local Bank Receipts Acct CAD</t>
  </si>
  <si>
    <t>70514</t>
  </si>
  <si>
    <t>00184</t>
  </si>
  <si>
    <t>010112</t>
  </si>
  <si>
    <t>70720</t>
  </si>
  <si>
    <t>00185</t>
  </si>
  <si>
    <t>HI Lubbock Hotel &amp; Tower</t>
  </si>
  <si>
    <t>010113</t>
  </si>
  <si>
    <t>70729</t>
  </si>
  <si>
    <t>00193</t>
  </si>
  <si>
    <t>SBS Parsippany</t>
  </si>
  <si>
    <t>010114</t>
  </si>
  <si>
    <t>Local Bank Receipts Acct CSK</t>
  </si>
  <si>
    <t>70811</t>
  </si>
  <si>
    <t>00205</t>
  </si>
  <si>
    <t>BOC Barclay Sub</t>
  </si>
  <si>
    <t>A6205</t>
  </si>
  <si>
    <t>010115</t>
  </si>
  <si>
    <t>Local Bank Receipts Acct DEM</t>
  </si>
  <si>
    <t>70813</t>
  </si>
  <si>
    <t>00221</t>
  </si>
  <si>
    <t>San Diego Harbor View</t>
  </si>
  <si>
    <t>010116</t>
  </si>
  <si>
    <t>70814</t>
  </si>
  <si>
    <t>00228</t>
  </si>
  <si>
    <t>MF - SBS Cherry Creek</t>
  </si>
  <si>
    <t>010117</t>
  </si>
  <si>
    <t>70830</t>
  </si>
  <si>
    <t>00235</t>
  </si>
  <si>
    <t>Crowne Plaza-U.S. HII</t>
  </si>
  <si>
    <t>010118</t>
  </si>
  <si>
    <t>Local Bank Receipts Acct FIM</t>
  </si>
  <si>
    <t>72388</t>
  </si>
  <si>
    <t>00236</t>
  </si>
  <si>
    <t>Indigo Royalties IHG</t>
  </si>
  <si>
    <t>010119</t>
  </si>
  <si>
    <t>Local Bank Receipts Acct FRF</t>
  </si>
  <si>
    <t>72430</t>
  </si>
  <si>
    <t>00237</t>
  </si>
  <si>
    <t>U.S. Franchise Royalties (HHC)</t>
  </si>
  <si>
    <t>010120</t>
  </si>
  <si>
    <t>72478</t>
  </si>
  <si>
    <t>00238</t>
  </si>
  <si>
    <t>Express US Royalties - HHC</t>
  </si>
  <si>
    <t>010121</t>
  </si>
  <si>
    <t>Local Bank Receipts Acct GRD</t>
  </si>
  <si>
    <t>72839</t>
  </si>
  <si>
    <t>00239</t>
  </si>
  <si>
    <t>Candlewood Royalties IHG</t>
  </si>
  <si>
    <t>010122</t>
  </si>
  <si>
    <t>Local Bank Receipts Acct IEP</t>
  </si>
  <si>
    <t>72841</t>
  </si>
  <si>
    <t>00240</t>
  </si>
  <si>
    <t>Staybridge - HII</t>
  </si>
  <si>
    <t>010123</t>
  </si>
  <si>
    <t>Local Bank Receipts Acct ICR</t>
  </si>
  <si>
    <t>72843</t>
  </si>
  <si>
    <t>00241</t>
  </si>
  <si>
    <t>US Front End Fees VN  SCH</t>
  </si>
  <si>
    <t>010124</t>
  </si>
  <si>
    <t>Local Bank Receipts Acct ILS</t>
  </si>
  <si>
    <t>72852</t>
  </si>
  <si>
    <t>00242</t>
  </si>
  <si>
    <t>Crowne Plaza-Canada</t>
  </si>
  <si>
    <t>010125</t>
  </si>
  <si>
    <t>Local Bank Receipts Acct ITL</t>
  </si>
  <si>
    <t>72854</t>
  </si>
  <si>
    <t>00243</t>
  </si>
  <si>
    <t>INDIGO CANADA ROYALTIES SCH</t>
  </si>
  <si>
    <t>010126</t>
  </si>
  <si>
    <t>Local Bank Receipts Acct JOD</t>
  </si>
  <si>
    <t>72856</t>
  </si>
  <si>
    <t>00244</t>
  </si>
  <si>
    <t>Canada Holiday Inn Royalties</t>
  </si>
  <si>
    <t>010127</t>
  </si>
  <si>
    <t>Local Bank Receipts Acct KES</t>
  </si>
  <si>
    <t>72910</t>
  </si>
  <si>
    <t>00245</t>
  </si>
  <si>
    <t>Express Canada Royalties</t>
  </si>
  <si>
    <t>010128</t>
  </si>
  <si>
    <t>Local Bank Receipts Acct KWD</t>
  </si>
  <si>
    <t>73191</t>
  </si>
  <si>
    <t>00246</t>
  </si>
  <si>
    <t>Candlewood Candad Royalty SCH</t>
  </si>
  <si>
    <t>010129</t>
  </si>
  <si>
    <t>Local Bank Receipts Acct LBP</t>
  </si>
  <si>
    <t>73192</t>
  </si>
  <si>
    <t>00247</t>
  </si>
  <si>
    <t>Canada Staybridge</t>
  </si>
  <si>
    <t>010130</t>
  </si>
  <si>
    <t>Local Bank Receipts Acct LUF</t>
  </si>
  <si>
    <t>73193</t>
  </si>
  <si>
    <t>00248</t>
  </si>
  <si>
    <t>Intercontinental Royalites SCH</t>
  </si>
  <si>
    <t>010131</t>
  </si>
  <si>
    <t>Local Bank Receipts Acct MTL</t>
  </si>
  <si>
    <t>73233</t>
  </si>
  <si>
    <t>00249</t>
  </si>
  <si>
    <t>US avid FEF SCH</t>
  </si>
  <si>
    <t>010132</t>
  </si>
  <si>
    <t>Local Bank Receipts Acct MAD</t>
  </si>
  <si>
    <t>73929</t>
  </si>
  <si>
    <t>00250</t>
  </si>
  <si>
    <t>Canada avid FEF SCH</t>
  </si>
  <si>
    <t>010133</t>
  </si>
  <si>
    <t>Local Bank Receipts Acct NLG</t>
  </si>
  <si>
    <t>73972</t>
  </si>
  <si>
    <t>00252</t>
  </si>
  <si>
    <t>Indianapolis Northeast</t>
  </si>
  <si>
    <t>010134</t>
  </si>
  <si>
    <t>Local Bank Receipts Acct OMR</t>
  </si>
  <si>
    <t>73973</t>
  </si>
  <si>
    <t>INDIANAPOLIS NORTHEAST</t>
  </si>
  <si>
    <t>010135</t>
  </si>
  <si>
    <t>Local Bank Receipts Acct PLZ</t>
  </si>
  <si>
    <t>74128</t>
  </si>
  <si>
    <t>A9972</t>
  </si>
  <si>
    <t>010136</t>
  </si>
  <si>
    <t>Local Bank Receipts Acct PTE</t>
  </si>
  <si>
    <t>74293</t>
  </si>
  <si>
    <t>00255</t>
  </si>
  <si>
    <t>HiFi-Crowne Plaza Eliminations</t>
  </si>
  <si>
    <t>A9935</t>
  </si>
  <si>
    <t>010137</t>
  </si>
  <si>
    <t>Local Bank Receipts Acct ROL</t>
  </si>
  <si>
    <t>75262</t>
  </si>
  <si>
    <t>00256</t>
  </si>
  <si>
    <t>Indigo Eliminations</t>
  </si>
  <si>
    <t>010138</t>
  </si>
  <si>
    <t>75578</t>
  </si>
  <si>
    <t>00257</t>
  </si>
  <si>
    <t>HiFi Eliminations</t>
  </si>
  <si>
    <t>010139</t>
  </si>
  <si>
    <t>Local Bank Receipts Acct SKK</t>
  </si>
  <si>
    <t>75743</t>
  </si>
  <si>
    <t>00258</t>
  </si>
  <si>
    <t>Express HHFi Elimination</t>
  </si>
  <si>
    <t>010140</t>
  </si>
  <si>
    <t>75746</t>
  </si>
  <si>
    <t>00259</t>
  </si>
  <si>
    <t>Candlewood Eliminations</t>
  </si>
  <si>
    <t>010141</t>
  </si>
  <si>
    <t>Local Bank Receipts Acct SIT</t>
  </si>
  <si>
    <t>75747</t>
  </si>
  <si>
    <t>00260</t>
  </si>
  <si>
    <t>U.S. Staybridge-Eliminations</t>
  </si>
  <si>
    <t>010142</t>
  </si>
  <si>
    <t>Local Bank Receipts Acct TRL</t>
  </si>
  <si>
    <t>75748</t>
  </si>
  <si>
    <t>00261</t>
  </si>
  <si>
    <t>US Front End Fees VN  ELIM</t>
  </si>
  <si>
    <t>010143</t>
  </si>
  <si>
    <t>Local Bank Receipts Acct ZAR</t>
  </si>
  <si>
    <t>75749</t>
  </si>
  <si>
    <t>00262</t>
  </si>
  <si>
    <t>Canada Crowne Eliminations</t>
  </si>
  <si>
    <t>010144</t>
  </si>
  <si>
    <t>Local Bank Receipts Acct ZMK</t>
  </si>
  <si>
    <t>75790</t>
  </si>
  <si>
    <t>00263</t>
  </si>
  <si>
    <t>INDIGO CANADA ELIMINATIONS</t>
  </si>
  <si>
    <t>010145</t>
  </si>
  <si>
    <t>Local Bank Receipts Acct ZWD</t>
  </si>
  <si>
    <t>75791</t>
  </si>
  <si>
    <t>00264</t>
  </si>
  <si>
    <t>Canada HI Eliminations</t>
  </si>
  <si>
    <t>010146</t>
  </si>
  <si>
    <t>75881</t>
  </si>
  <si>
    <t>00265</t>
  </si>
  <si>
    <t>010147</t>
  </si>
  <si>
    <t>76329</t>
  </si>
  <si>
    <t>00266</t>
  </si>
  <si>
    <t>Candlewood Canada Eliminations</t>
  </si>
  <si>
    <t>010148</t>
  </si>
  <si>
    <t>76484</t>
  </si>
  <si>
    <t>00267</t>
  </si>
  <si>
    <t>Canada StayBridge Eliminations</t>
  </si>
  <si>
    <t>010149</t>
  </si>
  <si>
    <t>76486</t>
  </si>
  <si>
    <t>00268</t>
  </si>
  <si>
    <t>Intercontinental Eliminations</t>
  </si>
  <si>
    <t>010150</t>
  </si>
  <si>
    <t>Bank Saving Account AUD #5</t>
  </si>
  <si>
    <t>76487</t>
  </si>
  <si>
    <t>00269</t>
  </si>
  <si>
    <t>US avid FEF Elim</t>
  </si>
  <si>
    <t>010151</t>
  </si>
  <si>
    <t>76488</t>
  </si>
  <si>
    <t>00270</t>
  </si>
  <si>
    <t>Canada avid FEF Elim</t>
  </si>
  <si>
    <t>010152</t>
  </si>
  <si>
    <t>TRecs Bank Rcpt RBOS 20040485</t>
  </si>
  <si>
    <t>76906</t>
  </si>
  <si>
    <t>00277</t>
  </si>
  <si>
    <t>Moved - Tudor Hotel - Tp</t>
  </si>
  <si>
    <t>010153</t>
  </si>
  <si>
    <t>Bank Saving Account RMB #1</t>
  </si>
  <si>
    <t>76932</t>
  </si>
  <si>
    <t>010154</t>
  </si>
  <si>
    <t>Bank Saving Account RMB #2</t>
  </si>
  <si>
    <t>76933</t>
  </si>
  <si>
    <t>00280</t>
  </si>
  <si>
    <t>Memphis I40 &amp; Sycamore View</t>
  </si>
  <si>
    <t>010155</t>
  </si>
  <si>
    <t>76947</t>
  </si>
  <si>
    <t>00291</t>
  </si>
  <si>
    <t>Montgomery AL East</t>
  </si>
  <si>
    <t>010156</t>
  </si>
  <si>
    <t>76948</t>
  </si>
  <si>
    <t>Montgomery Ala East</t>
  </si>
  <si>
    <t>010157</t>
  </si>
  <si>
    <t>77087</t>
  </si>
  <si>
    <t>A9968</t>
  </si>
  <si>
    <t>010158</t>
  </si>
  <si>
    <t>Loc Bank Rcpt RBOS 20040477</t>
  </si>
  <si>
    <t>77103</t>
  </si>
  <si>
    <t>00298</t>
  </si>
  <si>
    <t>Holiday Inns Of America</t>
  </si>
  <si>
    <t>010159</t>
  </si>
  <si>
    <t>77158</t>
  </si>
  <si>
    <t>A0298</t>
  </si>
  <si>
    <t>010160</t>
  </si>
  <si>
    <t>0011366130 BANK EMERO BV</t>
  </si>
  <si>
    <t>80106</t>
  </si>
  <si>
    <t>00299</t>
  </si>
  <si>
    <t>Other Closed Inns</t>
  </si>
  <si>
    <t>010161</t>
  </si>
  <si>
    <t>0011366130 Unmatched EMERO BV</t>
  </si>
  <si>
    <t>80268</t>
  </si>
  <si>
    <t>00301</t>
  </si>
  <si>
    <t>MF SBS Houston Galleria</t>
  </si>
  <si>
    <t>010162</t>
  </si>
  <si>
    <t>80321</t>
  </si>
  <si>
    <t>00302</t>
  </si>
  <si>
    <t>Chateau LeMoyne-Joint Venture</t>
  </si>
  <si>
    <t>010163</t>
  </si>
  <si>
    <t>Bank Saving Account INR #2</t>
  </si>
  <si>
    <t>00347</t>
  </si>
  <si>
    <t>Chateau Lemoyne-Joint Venture</t>
  </si>
  <si>
    <t>010164</t>
  </si>
  <si>
    <t>01029</t>
  </si>
  <si>
    <t>A9943</t>
  </si>
  <si>
    <t>010165</t>
  </si>
  <si>
    <t>01035</t>
  </si>
  <si>
    <t>00303</t>
  </si>
  <si>
    <t>MF SBS San Antonio</t>
  </si>
  <si>
    <t>010166</t>
  </si>
  <si>
    <t>Bank Saving Account JPY #3</t>
  </si>
  <si>
    <t>01052</t>
  </si>
  <si>
    <t>00304</t>
  </si>
  <si>
    <t>MF SBS Myrtle Beach</t>
  </si>
  <si>
    <t>010167</t>
  </si>
  <si>
    <t>Bank Saving Account JPY #4</t>
  </si>
  <si>
    <t>01053</t>
  </si>
  <si>
    <t>00305</t>
  </si>
  <si>
    <t>MF SBS Boston Burlington</t>
  </si>
  <si>
    <t>010169</t>
  </si>
  <si>
    <t>Bank Saving Account PHP #1</t>
  </si>
  <si>
    <t>01057</t>
  </si>
  <si>
    <t>00306</t>
  </si>
  <si>
    <t>Franklin Square Mgmt Fee Inc</t>
  </si>
  <si>
    <t>010170</t>
  </si>
  <si>
    <t>Bank Saving Account PHP #2</t>
  </si>
  <si>
    <t>01112</t>
  </si>
  <si>
    <t>A0078</t>
  </si>
  <si>
    <t>010171</t>
  </si>
  <si>
    <t>01113</t>
  </si>
  <si>
    <t>A9974</t>
  </si>
  <si>
    <t>010172</t>
  </si>
  <si>
    <t>Bank Saving Account SGD #2</t>
  </si>
  <si>
    <t>01254</t>
  </si>
  <si>
    <t>00307</t>
  </si>
  <si>
    <t>Budget-Mgmt Fees Midscale N/A</t>
  </si>
  <si>
    <t>010173</t>
  </si>
  <si>
    <t>Bank Saving Account SGD #3</t>
  </si>
  <si>
    <t>01257</t>
  </si>
  <si>
    <t>00308</t>
  </si>
  <si>
    <t>Budet-Mgmt Fees Midscale N/A</t>
  </si>
  <si>
    <t>010174</t>
  </si>
  <si>
    <t>01259</t>
  </si>
  <si>
    <t>00309</t>
  </si>
  <si>
    <t>Atlanta-Ravinia Mgt Fee</t>
  </si>
  <si>
    <t>010175</t>
  </si>
  <si>
    <t>Bank Saving Account USD #3</t>
  </si>
  <si>
    <t>01261</t>
  </si>
  <si>
    <t>00310</t>
  </si>
  <si>
    <t>MF SBS Baltimore Columbia</t>
  </si>
  <si>
    <t>010176</t>
  </si>
  <si>
    <t>Bank Saving Account USD #4</t>
  </si>
  <si>
    <t>01262</t>
  </si>
  <si>
    <t>00311</t>
  </si>
  <si>
    <t>MF SBS Atlanta Perimeter</t>
  </si>
  <si>
    <t>010177</t>
  </si>
  <si>
    <t>Bank Saving Account USD #5</t>
  </si>
  <si>
    <t>01266</t>
  </si>
  <si>
    <t>00312</t>
  </si>
  <si>
    <t>MF SBS Denver Lone Tree</t>
  </si>
  <si>
    <t>010178</t>
  </si>
  <si>
    <t>Bank Saving Account NLG #2</t>
  </si>
  <si>
    <t>01269</t>
  </si>
  <si>
    <t>00313</t>
  </si>
  <si>
    <t>MF SBS Charlotte Arrowhead</t>
  </si>
  <si>
    <t>010179</t>
  </si>
  <si>
    <t>Bank Saving Account NLG #3</t>
  </si>
  <si>
    <t>01271</t>
  </si>
  <si>
    <t>00314</t>
  </si>
  <si>
    <t>MF SBS Austin, TX</t>
  </si>
  <si>
    <t>010180</t>
  </si>
  <si>
    <t>Wire Transfer Account</t>
  </si>
  <si>
    <t>01275</t>
  </si>
  <si>
    <t>00315</t>
  </si>
  <si>
    <t>MF SBS Auburn Hils, MI</t>
  </si>
  <si>
    <t>010181</t>
  </si>
  <si>
    <t>Felcor Chase Operating Account</t>
  </si>
  <si>
    <t>01300</t>
  </si>
  <si>
    <t>00316</t>
  </si>
  <si>
    <t>MF SBS Carmel Mountain</t>
  </si>
  <si>
    <t>010182</t>
  </si>
  <si>
    <t>Felcor Construction Account</t>
  </si>
  <si>
    <t>01303</t>
  </si>
  <si>
    <t>00317</t>
  </si>
  <si>
    <t>MF SBS Fort Lauderdale</t>
  </si>
  <si>
    <t>010183</t>
  </si>
  <si>
    <t>Chase Investment Account Felcr</t>
  </si>
  <si>
    <t>01317</t>
  </si>
  <si>
    <t>00318</t>
  </si>
  <si>
    <t>MF SBS Portland Vancouver</t>
  </si>
  <si>
    <t>010184</t>
  </si>
  <si>
    <t>Wells Frg Civc Ctnr Cap BU 839</t>
  </si>
  <si>
    <t>01319</t>
  </si>
  <si>
    <t>00319</t>
  </si>
  <si>
    <t>MF SBS Boston Andover</t>
  </si>
  <si>
    <t>010185</t>
  </si>
  <si>
    <t>01326</t>
  </si>
  <si>
    <t>00320</t>
  </si>
  <si>
    <t>IHG DE BRAZIL LTDA MGT LC</t>
  </si>
  <si>
    <t>BRL</t>
  </si>
  <si>
    <t>010186</t>
  </si>
  <si>
    <t>01329</t>
  </si>
  <si>
    <t>00321</t>
  </si>
  <si>
    <t>SAO PAULO CP MANAGEMENT FEE</t>
  </si>
  <si>
    <t>010187</t>
  </si>
  <si>
    <t>01359</t>
  </si>
  <si>
    <t>00322</t>
  </si>
  <si>
    <t>Woodland Hills Mgmt Fee Income</t>
  </si>
  <si>
    <t>010188</t>
  </si>
  <si>
    <t>01366</t>
  </si>
  <si>
    <t>00323</t>
  </si>
  <si>
    <t>Sao Paulo Reservations</t>
  </si>
  <si>
    <t>010189</t>
  </si>
  <si>
    <t>01367</t>
  </si>
  <si>
    <t>00324</t>
  </si>
  <si>
    <t>Atlanta-Ravinia Joint Venture</t>
  </si>
  <si>
    <t>010190</t>
  </si>
  <si>
    <t>01396</t>
  </si>
  <si>
    <t>A9927</t>
  </si>
  <si>
    <t>010191</t>
  </si>
  <si>
    <t>01407</t>
  </si>
  <si>
    <t>00325</t>
  </si>
  <si>
    <t>SCH do Brasil Limitada FRN</t>
  </si>
  <si>
    <t>010192</t>
  </si>
  <si>
    <t>TRecs Bank Rcpt RBOS 20040515</t>
  </si>
  <si>
    <t>01442</t>
  </si>
  <si>
    <t>00326</t>
  </si>
  <si>
    <t>IHG BRAZIL MARKETING</t>
  </si>
  <si>
    <t>010193</t>
  </si>
  <si>
    <t>Loc Bank Rcpt RBOS 91038430</t>
  </si>
  <si>
    <t>01571</t>
  </si>
  <si>
    <t>00327</t>
  </si>
  <si>
    <t>MF SBS Sorrento Mesa</t>
  </si>
  <si>
    <t>010194</t>
  </si>
  <si>
    <t>TRecs Bank Rcpt RBOS 91038340</t>
  </si>
  <si>
    <t>01606</t>
  </si>
  <si>
    <t>00328</t>
  </si>
  <si>
    <t>MF SBS Alpharetta</t>
  </si>
  <si>
    <t>010195</t>
  </si>
  <si>
    <t>01607</t>
  </si>
  <si>
    <t>00329</t>
  </si>
  <si>
    <t>MF SBS SAN DIEGO DOWNTOWN</t>
  </si>
  <si>
    <t>010196</t>
  </si>
  <si>
    <t>Loc Bank Rcpt Lloyds 06057030</t>
  </si>
  <si>
    <t>01710</t>
  </si>
  <si>
    <t>00330</t>
  </si>
  <si>
    <t>MF CP Managua, Nicaragua</t>
  </si>
  <si>
    <t>010197</t>
  </si>
  <si>
    <t>TRecs Bank Rcpt Llyds 06057030</t>
  </si>
  <si>
    <t>01798</t>
  </si>
  <si>
    <t>00331</t>
  </si>
  <si>
    <t>MF SBS Austin</t>
  </si>
  <si>
    <t>010199</t>
  </si>
  <si>
    <t>Local Bank Disburse Trecs</t>
  </si>
  <si>
    <t>01893</t>
  </si>
  <si>
    <t>00332</t>
  </si>
  <si>
    <t>Brazil RES Assessment</t>
  </si>
  <si>
    <t>010200</t>
  </si>
  <si>
    <t>01894</t>
  </si>
  <si>
    <t>00333</t>
  </si>
  <si>
    <t>TORONTO CITY CENTRE MGMT EXP</t>
  </si>
  <si>
    <t>CAD</t>
  </si>
  <si>
    <t>010201</t>
  </si>
  <si>
    <t>01895</t>
  </si>
  <si>
    <t>00334</t>
  </si>
  <si>
    <t>TORONTO CITY CENTRE MGMT FEE</t>
  </si>
  <si>
    <t>010202</t>
  </si>
  <si>
    <t>Local Bank Disburse Acct ATS</t>
  </si>
  <si>
    <t>02101</t>
  </si>
  <si>
    <t>Mgt Fee IC Toronto Centre</t>
  </si>
  <si>
    <t>010203</t>
  </si>
  <si>
    <t>Local Bank Disburse Acct AED</t>
  </si>
  <si>
    <t>02199</t>
  </si>
  <si>
    <t>00336</t>
  </si>
  <si>
    <t>IHG de Brazil Ltda - IT</t>
  </si>
  <si>
    <t>010204</t>
  </si>
  <si>
    <t>Local Bank Disburse Acct BEF</t>
  </si>
  <si>
    <t>05250</t>
  </si>
  <si>
    <t>00337</t>
  </si>
  <si>
    <t>Brazil Res Assess - IHG Fran</t>
  </si>
  <si>
    <t>010205</t>
  </si>
  <si>
    <t>Local Bank Disburse Acct BHD</t>
  </si>
  <si>
    <t>05251</t>
  </si>
  <si>
    <t>00338</t>
  </si>
  <si>
    <t>BRAZIL MKT ASSESS - IHG FRAN</t>
  </si>
  <si>
    <t>010206</t>
  </si>
  <si>
    <t>Local Bank Disburse Acct CAD</t>
  </si>
  <si>
    <t>05252</t>
  </si>
  <si>
    <t>00339</t>
  </si>
  <si>
    <t>BRAZIL PCR ASSESS - IHG FRAN</t>
  </si>
  <si>
    <t>010207</t>
  </si>
  <si>
    <t>Local Bank Disburse Acct CHF</t>
  </si>
  <si>
    <t>05253</t>
  </si>
  <si>
    <t>00340</t>
  </si>
  <si>
    <t>Mgmt Fee - Hawaii Hotels</t>
  </si>
  <si>
    <t>010208</t>
  </si>
  <si>
    <t>Local Bank Disburse Acct CYP</t>
  </si>
  <si>
    <t>05254</t>
  </si>
  <si>
    <t>010209</t>
  </si>
  <si>
    <t>Local Bank Disburse Acct CSK</t>
  </si>
  <si>
    <t>05258</t>
  </si>
  <si>
    <t>00341</t>
  </si>
  <si>
    <t>Mgmt Fee - The Plaza Honolulu</t>
  </si>
  <si>
    <t>010210</t>
  </si>
  <si>
    <t>Local Bank Disburse Acct DEM</t>
  </si>
  <si>
    <t>05259</t>
  </si>
  <si>
    <t>010211</t>
  </si>
  <si>
    <t>Local Bank Disburse Acct EGP</t>
  </si>
  <si>
    <t>05273</t>
  </si>
  <si>
    <t>00342</t>
  </si>
  <si>
    <t>IHG DE BRAZIL LTDA. - PCR</t>
  </si>
  <si>
    <t>010212</t>
  </si>
  <si>
    <t>Local Bank Disburse Acct ESP</t>
  </si>
  <si>
    <t>05283</t>
  </si>
  <si>
    <t>00343</t>
  </si>
  <si>
    <t>MF HI METAIRE LA</t>
  </si>
  <si>
    <t>010213</t>
  </si>
  <si>
    <t>Local Bank Disburse Acct FIM</t>
  </si>
  <si>
    <t>05292</t>
  </si>
  <si>
    <t>00344</t>
  </si>
  <si>
    <t>MF Ramada Mobile AL</t>
  </si>
  <si>
    <t>010214</t>
  </si>
  <si>
    <t>Local Bank Disburse Acct FRF</t>
  </si>
  <si>
    <t>05302</t>
  </si>
  <si>
    <t>00345</t>
  </si>
  <si>
    <t>San Diego Embarcadero J.V.#1</t>
  </si>
  <si>
    <t>010215</t>
  </si>
  <si>
    <t>Local Bank Disburse Acct GBP</t>
  </si>
  <si>
    <t>05308</t>
  </si>
  <si>
    <t>010216</t>
  </si>
  <si>
    <t>Local Bank Disburse Acct GRD</t>
  </si>
  <si>
    <t>05309</t>
  </si>
  <si>
    <t>A9941</t>
  </si>
  <si>
    <t>010217</t>
  </si>
  <si>
    <t>Local Bank Disburse Acct IEP</t>
  </si>
  <si>
    <t>05314</t>
  </si>
  <si>
    <t>00346</t>
  </si>
  <si>
    <t>MF HI Lincoln NE</t>
  </si>
  <si>
    <t>010218</t>
  </si>
  <si>
    <t>Local Bank Disburse Acct ICR</t>
  </si>
  <si>
    <t>05332</t>
  </si>
  <si>
    <t>RM Consulting LA</t>
  </si>
  <si>
    <t>010219</t>
  </si>
  <si>
    <t>Local Bank Disburse Acct ILS</t>
  </si>
  <si>
    <t>05334</t>
  </si>
  <si>
    <t>00348</t>
  </si>
  <si>
    <t>Miami-Sunny Isles Mgmt Fee Inc</t>
  </si>
  <si>
    <t>010220</t>
  </si>
  <si>
    <t>Local Bank Disburse Acct ITL</t>
  </si>
  <si>
    <t>05337</t>
  </si>
  <si>
    <t>00349</t>
  </si>
  <si>
    <t>MF HI EXP Houston, TX</t>
  </si>
  <si>
    <t>010221</t>
  </si>
  <si>
    <t>Local Bank Disburse Acct JOD</t>
  </si>
  <si>
    <t>05338</t>
  </si>
  <si>
    <t>00351</t>
  </si>
  <si>
    <t>Columbus, OH Mgmt Fee Income</t>
  </si>
  <si>
    <t>010222</t>
  </si>
  <si>
    <t>Local Bank Disburse Acct KES</t>
  </si>
  <si>
    <t>05349</t>
  </si>
  <si>
    <t>010223</t>
  </si>
  <si>
    <t>Local Bank Disburse Acct KWD</t>
  </si>
  <si>
    <t>05356</t>
  </si>
  <si>
    <t>00352</t>
  </si>
  <si>
    <t>Embarcadero Elimination-Sub</t>
  </si>
  <si>
    <t>010224</t>
  </si>
  <si>
    <t>Local Bank Disburse Acct LBP</t>
  </si>
  <si>
    <t>05359</t>
  </si>
  <si>
    <t>EMBARCADERO ELIMINATION-SUB</t>
  </si>
  <si>
    <t>010225</t>
  </si>
  <si>
    <t>Local Bank Disburse Acct LUF</t>
  </si>
  <si>
    <t>05362</t>
  </si>
  <si>
    <t>00353</t>
  </si>
  <si>
    <t>MF CP New York 49th &amp; Broadway</t>
  </si>
  <si>
    <t>010226</t>
  </si>
  <si>
    <t>Local Bank Disburse Acct MTL</t>
  </si>
  <si>
    <t>05368</t>
  </si>
  <si>
    <t>00354</t>
  </si>
  <si>
    <t>New York 49th &amp; Broadway-Mgmt</t>
  </si>
  <si>
    <t>010227</t>
  </si>
  <si>
    <t>Local Bank Disburse Acct MAD</t>
  </si>
  <si>
    <t>05369</t>
  </si>
  <si>
    <t>010228</t>
  </si>
  <si>
    <t>Local Bank Disburse Acct NLG</t>
  </si>
  <si>
    <t>05370</t>
  </si>
  <si>
    <t>00355</t>
  </si>
  <si>
    <t>MF HI CHEYENNE</t>
  </si>
  <si>
    <t>010229</t>
  </si>
  <si>
    <t>Local Bank Disburse Acct OMR</t>
  </si>
  <si>
    <t>05372</t>
  </si>
  <si>
    <t>00356</t>
  </si>
  <si>
    <t>MF HI FRESNO</t>
  </si>
  <si>
    <t>010230</t>
  </si>
  <si>
    <t>Local Bank Disburse Acct PLZ</t>
  </si>
  <si>
    <t>05382</t>
  </si>
  <si>
    <t>00357</t>
  </si>
  <si>
    <t>MF HI LUBBOCK PARK</t>
  </si>
  <si>
    <t>010231</t>
  </si>
  <si>
    <t>Local Bank Disburse Acct PTE</t>
  </si>
  <si>
    <t>05384</t>
  </si>
  <si>
    <t>00358</t>
  </si>
  <si>
    <t>MF HI LUBBOCK CIVIC CTR</t>
  </si>
  <si>
    <t>010232</t>
  </si>
  <si>
    <t>Local Bank Disburse Acct ROL</t>
  </si>
  <si>
    <t>05391</t>
  </si>
  <si>
    <t>00359</t>
  </si>
  <si>
    <t>San Diego - Harbor View - Mgmt</t>
  </si>
  <si>
    <t>010233</t>
  </si>
  <si>
    <t>Local Bank Disburse Acct SAR</t>
  </si>
  <si>
    <t>05392</t>
  </si>
  <si>
    <t>00360</t>
  </si>
  <si>
    <t>MF-SBS Denver Cherry Creek</t>
  </si>
  <si>
    <t>010234</t>
  </si>
  <si>
    <t>Local Bank Disburse Acct SKK</t>
  </si>
  <si>
    <t>05393</t>
  </si>
  <si>
    <t>00361</t>
  </si>
  <si>
    <t>MF SBS NEW ORLEANS</t>
  </si>
  <si>
    <t>010235</t>
  </si>
  <si>
    <t>Local Bank Disburse Acct SEK</t>
  </si>
  <si>
    <t>05394</t>
  </si>
  <si>
    <t>00363</t>
  </si>
  <si>
    <t>MF HI Salt Lake DTWN</t>
  </si>
  <si>
    <t>010236</t>
  </si>
  <si>
    <t>Local Bank Disburse Acct SIT</t>
  </si>
  <si>
    <t>05396</t>
  </si>
  <si>
    <t>00364</t>
  </si>
  <si>
    <t>HI BILLINGS MONTANA</t>
  </si>
  <si>
    <t>010237</t>
  </si>
  <si>
    <t>Local Bank Disburse Acct TRL</t>
  </si>
  <si>
    <t>05399</t>
  </si>
  <si>
    <t>00365</t>
  </si>
  <si>
    <t>MF HI LITTLE ROCK ARKANSAS</t>
  </si>
  <si>
    <t>010238</t>
  </si>
  <si>
    <t>Local Bank Disburse Acct ZAR</t>
  </si>
  <si>
    <t>05400</t>
  </si>
  <si>
    <t>00367</t>
  </si>
  <si>
    <t>MF SBS JACKSON</t>
  </si>
  <si>
    <t>010239</t>
  </si>
  <si>
    <t>Local Bank Disburse Acct ZMK</t>
  </si>
  <si>
    <t>05406</t>
  </si>
  <si>
    <t>00369</t>
  </si>
  <si>
    <t>MF HI FORT SMITH</t>
  </si>
  <si>
    <t>010240</t>
  </si>
  <si>
    <t>Local Bank Disburse Acct ZWD</t>
  </si>
  <si>
    <t>05407</t>
  </si>
  <si>
    <t>00370</t>
  </si>
  <si>
    <t>CP Santiago Management Fee</t>
  </si>
  <si>
    <t>010241</t>
  </si>
  <si>
    <t>05434</t>
  </si>
  <si>
    <t>00371</t>
  </si>
  <si>
    <t>CP Maruma Management Fee</t>
  </si>
  <si>
    <t>010242</t>
  </si>
  <si>
    <t>05436</t>
  </si>
  <si>
    <t>00372</t>
  </si>
  <si>
    <t>CP BUENOS AIRES GREENVILLE</t>
  </si>
  <si>
    <t>010243</t>
  </si>
  <si>
    <t>Bank Current Account AUD #3</t>
  </si>
  <si>
    <t>05437</t>
  </si>
  <si>
    <t>00374</t>
  </si>
  <si>
    <t>Mills House Mgt Fee</t>
  </si>
  <si>
    <t>010244</t>
  </si>
  <si>
    <t>Bank Current Account AUD #4</t>
  </si>
  <si>
    <t>05448</t>
  </si>
  <si>
    <t>010245</t>
  </si>
  <si>
    <t>Bank Current Account AUD #5</t>
  </si>
  <si>
    <t>05450</t>
  </si>
  <si>
    <t>00375</t>
  </si>
  <si>
    <t>Kingston, Jamaica Mgt Fee</t>
  </si>
  <si>
    <t>A2976</t>
  </si>
  <si>
    <t>010246</t>
  </si>
  <si>
    <t>Loc Bank Rcpt Lloyds 00743394</t>
  </si>
  <si>
    <t>05465</t>
  </si>
  <si>
    <t>KINGSTON, JAMAICA MGT FEE</t>
  </si>
  <si>
    <t>010247</t>
  </si>
  <si>
    <t>TRecs Bank Rcpt Lloyd 00743394</t>
  </si>
  <si>
    <t>05468</t>
  </si>
  <si>
    <t>00376</t>
  </si>
  <si>
    <t>Natchez Mgmt Fee</t>
  </si>
  <si>
    <t>010248</t>
  </si>
  <si>
    <t>05470</t>
  </si>
  <si>
    <t>00377</t>
  </si>
  <si>
    <t>New Orleans-Metairie I-10 Mgmt</t>
  </si>
  <si>
    <t>010249</t>
  </si>
  <si>
    <t>05472</t>
  </si>
  <si>
    <t>00378</t>
  </si>
  <si>
    <t>MF HPT LEAD</t>
  </si>
  <si>
    <t>010250</t>
  </si>
  <si>
    <t>05508</t>
  </si>
  <si>
    <t>00380</t>
  </si>
  <si>
    <t>MF SBS Cranbury, NJ</t>
  </si>
  <si>
    <t>010251</t>
  </si>
  <si>
    <t>05561</t>
  </si>
  <si>
    <t>00381</t>
  </si>
  <si>
    <t>MF HI HAZLET, NJ</t>
  </si>
  <si>
    <t>010252</t>
  </si>
  <si>
    <t>Bank HK Office Imprest Account</t>
  </si>
  <si>
    <t>05563</t>
  </si>
  <si>
    <t>00382</t>
  </si>
  <si>
    <t>Holiday Pacific Mgmt Corp</t>
  </si>
  <si>
    <t>A0382</t>
  </si>
  <si>
    <t>010253</t>
  </si>
  <si>
    <t>05578</t>
  </si>
  <si>
    <t>HOLIDAY PACIFIC MGMT CORP</t>
  </si>
  <si>
    <t>010254</t>
  </si>
  <si>
    <t>Loc Bank Rcpt Lloyds 00743661</t>
  </si>
  <si>
    <t>05581</t>
  </si>
  <si>
    <t>00383</t>
  </si>
  <si>
    <t>Holiday Pacific Equity Corp</t>
  </si>
  <si>
    <t>A0383</t>
  </si>
  <si>
    <t>010255</t>
  </si>
  <si>
    <t>TRecs Bank Rcpt Lloyd 00743661</t>
  </si>
  <si>
    <t>05631</t>
  </si>
  <si>
    <t>010256</t>
  </si>
  <si>
    <t>05668</t>
  </si>
  <si>
    <t>00384</t>
  </si>
  <si>
    <t>Nashville Brentwood Mgmt Fee</t>
  </si>
  <si>
    <t>010257</t>
  </si>
  <si>
    <t>05678</t>
  </si>
  <si>
    <t>00386</t>
  </si>
  <si>
    <t>Ravinia CP Mgt Fee</t>
  </si>
  <si>
    <t>010258</t>
  </si>
  <si>
    <t>Bank Current Account INR #2</t>
  </si>
  <si>
    <t>05680</t>
  </si>
  <si>
    <t>010259</t>
  </si>
  <si>
    <t>05734</t>
  </si>
  <si>
    <t>00390</t>
  </si>
  <si>
    <t>Hilton Head, SC Mgmt Fee</t>
  </si>
  <si>
    <t>010260</t>
  </si>
  <si>
    <t>Bank Current Account JPY #2</t>
  </si>
  <si>
    <t>05735</t>
  </si>
  <si>
    <t>010261</t>
  </si>
  <si>
    <t>Bank Current Account JPY #3</t>
  </si>
  <si>
    <t>05782</t>
  </si>
  <si>
    <t>00391</t>
  </si>
  <si>
    <t>010262</t>
  </si>
  <si>
    <t>Bank Current Account JPY #4</t>
  </si>
  <si>
    <t>06194</t>
  </si>
  <si>
    <t>00393</t>
  </si>
  <si>
    <t>New Management Contracts</t>
  </si>
  <si>
    <t>010264</t>
  </si>
  <si>
    <t>06272</t>
  </si>
  <si>
    <t>00403</t>
  </si>
  <si>
    <t>Denver Colorado Blvd</t>
  </si>
  <si>
    <t>010265</t>
  </si>
  <si>
    <t>Bank Current Account PHP #2</t>
  </si>
  <si>
    <t>06273</t>
  </si>
  <si>
    <t>010266</t>
  </si>
  <si>
    <t>Bank Current Account SGD #1</t>
  </si>
  <si>
    <t>06274</t>
  </si>
  <si>
    <t>A9945</t>
  </si>
  <si>
    <t>010267</t>
  </si>
  <si>
    <t>Bank Current Account SGD #2</t>
  </si>
  <si>
    <t>06276</t>
  </si>
  <si>
    <t>00407</t>
  </si>
  <si>
    <t>Dubuque</t>
  </si>
  <si>
    <t>010268</t>
  </si>
  <si>
    <t>Bank Current Account SGD #3</t>
  </si>
  <si>
    <t>06278</t>
  </si>
  <si>
    <t>010269</t>
  </si>
  <si>
    <t>06368</t>
  </si>
  <si>
    <t>A9980</t>
  </si>
  <si>
    <t>010270</t>
  </si>
  <si>
    <t>Bank Current Account USD #3</t>
  </si>
  <si>
    <t>06369</t>
  </si>
  <si>
    <t>00417</t>
  </si>
  <si>
    <t>MF - SBS Wilmington</t>
  </si>
  <si>
    <t>010271</t>
  </si>
  <si>
    <t>Bank Current Account USD #4</t>
  </si>
  <si>
    <t>06370</t>
  </si>
  <si>
    <t>00418</t>
  </si>
  <si>
    <t>MF SBS Houston Willowbrook</t>
  </si>
  <si>
    <t>010272</t>
  </si>
  <si>
    <t>Bank Current Account USD #5</t>
  </si>
  <si>
    <t>06400</t>
  </si>
  <si>
    <t>00421</t>
  </si>
  <si>
    <t>MF Candlewood Suites Polaris</t>
  </si>
  <si>
    <t>010273</t>
  </si>
  <si>
    <t>Bank Current Account NLG #2</t>
  </si>
  <si>
    <t>06402</t>
  </si>
  <si>
    <t>00422</t>
  </si>
  <si>
    <t>MF Staybridge Suites - Austin</t>
  </si>
  <si>
    <t>010274</t>
  </si>
  <si>
    <t>Bank Current Account NLG #3</t>
  </si>
  <si>
    <t>06405</t>
  </si>
  <si>
    <t>00436</t>
  </si>
  <si>
    <t>IHG Mgmt MD Barclay Sub LLC</t>
  </si>
  <si>
    <t>A7436</t>
  </si>
  <si>
    <t>010275</t>
  </si>
  <si>
    <t>Bank Corporate Account SGD'</t>
  </si>
  <si>
    <t>06408</t>
  </si>
  <si>
    <t>00446</t>
  </si>
  <si>
    <t>IOI Eliminations</t>
  </si>
  <si>
    <t>010276</t>
  </si>
  <si>
    <t>06409</t>
  </si>
  <si>
    <t>010277</t>
  </si>
  <si>
    <t>TRecs Bank Rcpt Lloyd 00530064</t>
  </si>
  <si>
    <t>06411</t>
  </si>
  <si>
    <t>00456</t>
  </si>
  <si>
    <t>Caryville Cove Lake</t>
  </si>
  <si>
    <t>010278</t>
  </si>
  <si>
    <t>Loc Bank Rcpt Lloyds 00521146</t>
  </si>
  <si>
    <t>06413</t>
  </si>
  <si>
    <t>010279</t>
  </si>
  <si>
    <t>TRecs Bank Rcpt Lloyd 00521146</t>
  </si>
  <si>
    <t>06414</t>
  </si>
  <si>
    <t>A9949</t>
  </si>
  <si>
    <t>010280</t>
  </si>
  <si>
    <t>Loc Bank Rcpt Lloyds 00523661</t>
  </si>
  <si>
    <t>06415</t>
  </si>
  <si>
    <t>00459</t>
  </si>
  <si>
    <t>Boise Airport</t>
  </si>
  <si>
    <t>010281</t>
  </si>
  <si>
    <t>TRecs Bank Rcpt Lloyd 00523661</t>
  </si>
  <si>
    <t>06417</t>
  </si>
  <si>
    <t>00460</t>
  </si>
  <si>
    <t>Syracuse University Area</t>
  </si>
  <si>
    <t>010282</t>
  </si>
  <si>
    <t>Loc Bank Rcpt Lloyds 00017650</t>
  </si>
  <si>
    <t>06422</t>
  </si>
  <si>
    <t>A9917</t>
  </si>
  <si>
    <t>010283</t>
  </si>
  <si>
    <t>TRecs Bank Rcpt Lloyd 00017650</t>
  </si>
  <si>
    <t>07450</t>
  </si>
  <si>
    <t>00461</t>
  </si>
  <si>
    <t>Cincinnati South</t>
  </si>
  <si>
    <t>010284</t>
  </si>
  <si>
    <t>Loc Bank Rcpt Lloyds 40007908</t>
  </si>
  <si>
    <t>10180</t>
  </si>
  <si>
    <t>00463</t>
  </si>
  <si>
    <t>Cincinnati North</t>
  </si>
  <si>
    <t>010285</t>
  </si>
  <si>
    <t>TRecs Bank Rcpt Lloyd 70007908</t>
  </si>
  <si>
    <t>10181</t>
  </si>
  <si>
    <t>00466</t>
  </si>
  <si>
    <t>Cincinnati Downtown</t>
  </si>
  <si>
    <t>010286</t>
  </si>
  <si>
    <t>Loc Bank Rcpt Lloyds 52003496</t>
  </si>
  <si>
    <t>10182</t>
  </si>
  <si>
    <t>00467</t>
  </si>
  <si>
    <t>Cincinnati Riverfront</t>
  </si>
  <si>
    <t>010287</t>
  </si>
  <si>
    <t>TRecs Bank Rcpt Lloyd 52003496</t>
  </si>
  <si>
    <t>10193</t>
  </si>
  <si>
    <t>A9918</t>
  </si>
  <si>
    <t>010288</t>
  </si>
  <si>
    <t>Loc Bank Rcpt Lloyds 86077068</t>
  </si>
  <si>
    <t>50292</t>
  </si>
  <si>
    <t>00471</t>
  </si>
  <si>
    <t>CP Maruma fee</t>
  </si>
  <si>
    <t>010289</t>
  </si>
  <si>
    <t>TRecs Bank Rcpt Lloyd 86077068</t>
  </si>
  <si>
    <t>52972</t>
  </si>
  <si>
    <t>00478</t>
  </si>
  <si>
    <t>Corpus Christi Emerald Beach</t>
  </si>
  <si>
    <t>010290</t>
  </si>
  <si>
    <t>53292</t>
  </si>
  <si>
    <t>A9919</t>
  </si>
  <si>
    <t>010291</t>
  </si>
  <si>
    <t>Loc Bank Rcpt Lloyds 86077041</t>
  </si>
  <si>
    <t>53575</t>
  </si>
  <si>
    <t>00480</t>
  </si>
  <si>
    <t>Lexington East</t>
  </si>
  <si>
    <t>010292</t>
  </si>
  <si>
    <t>TRecs Bank Rcpt Lloyd 86077041</t>
  </si>
  <si>
    <t>54115</t>
  </si>
  <si>
    <t>A9920</t>
  </si>
  <si>
    <t>010293</t>
  </si>
  <si>
    <t>Loc Bank Rcpt Lloyds 22012218</t>
  </si>
  <si>
    <t>54237</t>
  </si>
  <si>
    <t>00481</t>
  </si>
  <si>
    <t>MF HPT 2</t>
  </si>
  <si>
    <t>010294</t>
  </si>
  <si>
    <t>TRecs Bank Rcpt Lloyd 22012218</t>
  </si>
  <si>
    <t>54355</t>
  </si>
  <si>
    <t>00482</t>
  </si>
  <si>
    <t>MF SBS Chatsworth, CA</t>
  </si>
  <si>
    <t>010295</t>
  </si>
  <si>
    <t>Bank Current Account Vatu #1</t>
  </si>
  <si>
    <t>54363</t>
  </si>
  <si>
    <t>00483</t>
  </si>
  <si>
    <t>MF SBS San Francisco Airport</t>
  </si>
  <si>
    <t>010296</t>
  </si>
  <si>
    <t>Bank Current Account Vatu #2</t>
  </si>
  <si>
    <t>54391</t>
  </si>
  <si>
    <t>00484</t>
  </si>
  <si>
    <t>MF SBS San Jose, CA</t>
  </si>
  <si>
    <t>010297</t>
  </si>
  <si>
    <t>Loc Bank Rcpt Lloyds 00747357</t>
  </si>
  <si>
    <t>54393</t>
  </si>
  <si>
    <t>00485</t>
  </si>
  <si>
    <t>MF SBS Sunnyvale, CA</t>
  </si>
  <si>
    <t>010298</t>
  </si>
  <si>
    <t>TRecs Bank Rcpt Lloyd 00747357</t>
  </si>
  <si>
    <t>54394</t>
  </si>
  <si>
    <t>00486</t>
  </si>
  <si>
    <t>MF SBS Torrance, CA</t>
  </si>
  <si>
    <t>010306</t>
  </si>
  <si>
    <t>54402</t>
  </si>
  <si>
    <t>00487</t>
  </si>
  <si>
    <t>MF SBS Orlando Intl Drive</t>
  </si>
  <si>
    <t>010307</t>
  </si>
  <si>
    <t>Felcor Harvey Dallas</t>
  </si>
  <si>
    <t>54404</t>
  </si>
  <si>
    <t>00488</t>
  </si>
  <si>
    <t>MF SBS Orlando Lake Buena Vist</t>
  </si>
  <si>
    <t>010308</t>
  </si>
  <si>
    <t>Felcor Harvey Plano</t>
  </si>
  <si>
    <t>54405</t>
  </si>
  <si>
    <t>00489</t>
  </si>
  <si>
    <t>MF Summerfield Atl Buckhead</t>
  </si>
  <si>
    <t>010309</t>
  </si>
  <si>
    <t>54406</t>
  </si>
  <si>
    <t>00490</t>
  </si>
  <si>
    <t>MF SBS Atlanta Perimeter Centr</t>
  </si>
  <si>
    <t>010310</t>
  </si>
  <si>
    <t>54467</t>
  </si>
  <si>
    <t>00491</t>
  </si>
  <si>
    <t>MF SBS Schaumburg, IL</t>
  </si>
  <si>
    <t>010311</t>
  </si>
  <si>
    <t>54748</t>
  </si>
  <si>
    <t>00492</t>
  </si>
  <si>
    <t>MF SBS St. Louis</t>
  </si>
  <si>
    <t>010312</t>
  </si>
  <si>
    <t>54777</t>
  </si>
  <si>
    <t>00493</t>
  </si>
  <si>
    <t>MF SBS Princeton, NJ</t>
  </si>
  <si>
    <t>010316</t>
  </si>
  <si>
    <t>54840</t>
  </si>
  <si>
    <t>00494</t>
  </si>
  <si>
    <t>MF SBS Somerset, NJ</t>
  </si>
  <si>
    <t>010317</t>
  </si>
  <si>
    <t>54948</t>
  </si>
  <si>
    <t>00495</t>
  </si>
  <si>
    <t>MF SBS Malvern, PA</t>
  </si>
  <si>
    <t>010318</t>
  </si>
  <si>
    <t>54956</t>
  </si>
  <si>
    <t>00496</t>
  </si>
  <si>
    <t>MF SBS Dulles</t>
  </si>
  <si>
    <t>010319</t>
  </si>
  <si>
    <t>54967</t>
  </si>
  <si>
    <t>00498</t>
  </si>
  <si>
    <t>Indigo San Diego</t>
  </si>
  <si>
    <t>A0400</t>
  </si>
  <si>
    <t>010320</t>
  </si>
  <si>
    <t>55141</t>
  </si>
  <si>
    <t>00499</t>
  </si>
  <si>
    <t>San Diego Indigo</t>
  </si>
  <si>
    <t>010321</t>
  </si>
  <si>
    <t>55354</t>
  </si>
  <si>
    <t>00500</t>
  </si>
  <si>
    <t>Staybridge Suites - Alpharetta</t>
  </si>
  <si>
    <t>010322</t>
  </si>
  <si>
    <t>55358</t>
  </si>
  <si>
    <t>010323</t>
  </si>
  <si>
    <t>55359</t>
  </si>
  <si>
    <t>00501</t>
  </si>
  <si>
    <t>StayBridge Brentwood, Tn</t>
  </si>
  <si>
    <t>010324</t>
  </si>
  <si>
    <t>55360</t>
  </si>
  <si>
    <t>Staybridge - Brentwood, Tn</t>
  </si>
  <si>
    <t>010325</t>
  </si>
  <si>
    <t>55361</t>
  </si>
  <si>
    <t>00502</t>
  </si>
  <si>
    <t>Staybridge - Houston Galleria</t>
  </si>
  <si>
    <t>010326</t>
  </si>
  <si>
    <t>55362</t>
  </si>
  <si>
    <t>Staybridge Houston Galleria</t>
  </si>
  <si>
    <t>010327</t>
  </si>
  <si>
    <t>55363</t>
  </si>
  <si>
    <t>00503</t>
  </si>
  <si>
    <t>Staybridge - San Antonio</t>
  </si>
  <si>
    <t>010328</t>
  </si>
  <si>
    <t>55364</t>
  </si>
  <si>
    <t>Staybridge San Antonio</t>
  </si>
  <si>
    <t>010329</t>
  </si>
  <si>
    <t>55365</t>
  </si>
  <si>
    <t>00504</t>
  </si>
  <si>
    <t>Staybridge Myrtle Beach</t>
  </si>
  <si>
    <t>010330</t>
  </si>
  <si>
    <t>55368</t>
  </si>
  <si>
    <t>010331</t>
  </si>
  <si>
    <t>55371</t>
  </si>
  <si>
    <t>00505</t>
  </si>
  <si>
    <t>Staybridge Boston Burlington</t>
  </si>
  <si>
    <t>010332</t>
  </si>
  <si>
    <t>55372</t>
  </si>
  <si>
    <t>010333</t>
  </si>
  <si>
    <t>55373</t>
  </si>
  <si>
    <t>00506</t>
  </si>
  <si>
    <t>Staybridge Baltimore Columbia</t>
  </si>
  <si>
    <t>010334</t>
  </si>
  <si>
    <t>55374</t>
  </si>
  <si>
    <t>010335</t>
  </si>
  <si>
    <t>55376</t>
  </si>
  <si>
    <t>00507</t>
  </si>
  <si>
    <t>Staybridge Detroit Novi</t>
  </si>
  <si>
    <t>010336</t>
  </si>
  <si>
    <t>55377</t>
  </si>
  <si>
    <t>010337</t>
  </si>
  <si>
    <t>55378</t>
  </si>
  <si>
    <t>00509</t>
  </si>
  <si>
    <t>Staybridge Dallas Las Colinas</t>
  </si>
  <si>
    <t>010338</t>
  </si>
  <si>
    <t>55385</t>
  </si>
  <si>
    <t>010339</t>
  </si>
  <si>
    <t>55409</t>
  </si>
  <si>
    <t>00511</t>
  </si>
  <si>
    <t>Staybridge Atlanta Perimeter</t>
  </si>
  <si>
    <t>010340</t>
  </si>
  <si>
    <t>55752</t>
  </si>
  <si>
    <t>010341</t>
  </si>
  <si>
    <t>55827</t>
  </si>
  <si>
    <t>00513</t>
  </si>
  <si>
    <t>Staybridge Denver Lone Tree</t>
  </si>
  <si>
    <t>010342</t>
  </si>
  <si>
    <t>55848</t>
  </si>
  <si>
    <t>010343</t>
  </si>
  <si>
    <t>55852</t>
  </si>
  <si>
    <t>00514</t>
  </si>
  <si>
    <t>Staybridge Charlotte Arrowood</t>
  </si>
  <si>
    <t>010344</t>
  </si>
  <si>
    <t>55864</t>
  </si>
  <si>
    <t>010345</t>
  </si>
  <si>
    <t>55929</t>
  </si>
  <si>
    <t>00515</t>
  </si>
  <si>
    <t>StayBridge-Toronto Markham</t>
  </si>
  <si>
    <t>010346</t>
  </si>
  <si>
    <t>55958</t>
  </si>
  <si>
    <t>00516</t>
  </si>
  <si>
    <t>StayBridge - Austin, Tx.</t>
  </si>
  <si>
    <t>010347</t>
  </si>
  <si>
    <t>55965</t>
  </si>
  <si>
    <t>Staybridge Austin, Tx</t>
  </si>
  <si>
    <t>010348</t>
  </si>
  <si>
    <t>56035</t>
  </si>
  <si>
    <t>00517</t>
  </si>
  <si>
    <t>StayBridge - Auburn Hills, MI</t>
  </si>
  <si>
    <t>010349</t>
  </si>
  <si>
    <t>56036</t>
  </si>
  <si>
    <t>Staybridge Auburn Hills, MI</t>
  </si>
  <si>
    <t>010350</t>
  </si>
  <si>
    <t>1st Atlanta-Calf W/C Medical</t>
  </si>
  <si>
    <t>57076</t>
  </si>
  <si>
    <t>00518</t>
  </si>
  <si>
    <t>StayBridge - Carmel Mountain</t>
  </si>
  <si>
    <t>010351</t>
  </si>
  <si>
    <t>57140</t>
  </si>
  <si>
    <t>Staybridge Carmel Mountain</t>
  </si>
  <si>
    <t>010352</t>
  </si>
  <si>
    <t>57180</t>
  </si>
  <si>
    <t>00519</t>
  </si>
  <si>
    <t>Staybridge-Ft. Lauderdale</t>
  </si>
  <si>
    <t>010353</t>
  </si>
  <si>
    <t>1st Atlanta-TAC Disb</t>
  </si>
  <si>
    <t>57208</t>
  </si>
  <si>
    <t>00520</t>
  </si>
  <si>
    <t>Staybridge Portland-Vancouver</t>
  </si>
  <si>
    <t>010354</t>
  </si>
  <si>
    <t>57209</t>
  </si>
  <si>
    <t>00521</t>
  </si>
  <si>
    <t>Staybridge - Anaheim</t>
  </si>
  <si>
    <t>010355</t>
  </si>
  <si>
    <t>57210</t>
  </si>
  <si>
    <t>00522</t>
  </si>
  <si>
    <t>SBS Boston - Andover</t>
  </si>
  <si>
    <t>010356</t>
  </si>
  <si>
    <t>Nationsbank</t>
  </si>
  <si>
    <t>53679</t>
  </si>
  <si>
    <t>00523</t>
  </si>
  <si>
    <t>Staybridge - Sorrento Mesa (Sa</t>
  </si>
  <si>
    <t>010357</t>
  </si>
  <si>
    <t>Wachovia - Guest Certificates</t>
  </si>
  <si>
    <t>53680</t>
  </si>
  <si>
    <t>00524</t>
  </si>
  <si>
    <t>SBS Oakbrook Terrace</t>
  </si>
  <si>
    <t>A0016</t>
  </si>
  <si>
    <t>010358</t>
  </si>
  <si>
    <t>Trust Co - Real Estate Mgmt</t>
  </si>
  <si>
    <t>53957</t>
  </si>
  <si>
    <t>00525</t>
  </si>
  <si>
    <t>010359</t>
  </si>
  <si>
    <t>54044</t>
  </si>
  <si>
    <t>00526</t>
  </si>
  <si>
    <t>Staybridge Eatontown</t>
  </si>
  <si>
    <t>010360</t>
  </si>
  <si>
    <t>1st Interstate-Conc/Dep.</t>
  </si>
  <si>
    <t>54067</t>
  </si>
  <si>
    <t>00527</t>
  </si>
  <si>
    <t>SBS Denver Cherry Creek</t>
  </si>
  <si>
    <t>010361</t>
  </si>
  <si>
    <t>Texas Conc/Dep</t>
  </si>
  <si>
    <t>54068</t>
  </si>
  <si>
    <t>00528</t>
  </si>
  <si>
    <t>Staybridge Cherry Creek</t>
  </si>
  <si>
    <t>C0528</t>
  </si>
  <si>
    <t>010362</t>
  </si>
  <si>
    <t>Sunbank (Fl) Master Depository</t>
  </si>
  <si>
    <t>54446</t>
  </si>
  <si>
    <t>00529</t>
  </si>
  <si>
    <t>SBS San Diego Downtown</t>
  </si>
  <si>
    <t>C0529</t>
  </si>
  <si>
    <t>010363</t>
  </si>
  <si>
    <t>Third Nat'L (Tn) Master Dep</t>
  </si>
  <si>
    <t>54553</t>
  </si>
  <si>
    <t>00531</t>
  </si>
  <si>
    <t>SBS Austin</t>
  </si>
  <si>
    <t>C0531</t>
  </si>
  <si>
    <t>010364</t>
  </si>
  <si>
    <t>54758</t>
  </si>
  <si>
    <t>00551</t>
  </si>
  <si>
    <t>STAYBRIDGE - TORONTO MARKHAM</t>
  </si>
  <si>
    <t>A0008</t>
  </si>
  <si>
    <t>010365</t>
  </si>
  <si>
    <t>Aetna Claims Activity</t>
  </si>
  <si>
    <t>54768</t>
  </si>
  <si>
    <t>00552</t>
  </si>
  <si>
    <t>Staybridge Markham, Inc.</t>
  </si>
  <si>
    <t>010366</t>
  </si>
  <si>
    <t>Cigna Claims Activity</t>
  </si>
  <si>
    <t>55740</t>
  </si>
  <si>
    <t>00559</t>
  </si>
  <si>
    <t>C0562</t>
  </si>
  <si>
    <t>010367</t>
  </si>
  <si>
    <t>56169</t>
  </si>
  <si>
    <t>00560</t>
  </si>
  <si>
    <t>C0560</t>
  </si>
  <si>
    <t>010368</t>
  </si>
  <si>
    <t>Citibank NA- GBP-8775599</t>
  </si>
  <si>
    <t>57141</t>
  </si>
  <si>
    <t>00561</t>
  </si>
  <si>
    <t>Staybridge Suites New Orleans</t>
  </si>
  <si>
    <t>C0561</t>
  </si>
  <si>
    <t>010369</t>
  </si>
  <si>
    <t>CitiBank NA London-USD-875591</t>
  </si>
  <si>
    <t>57144</t>
  </si>
  <si>
    <t>00562</t>
  </si>
  <si>
    <t>010370</t>
  </si>
  <si>
    <t>70127</t>
  </si>
  <si>
    <t>00563</t>
  </si>
  <si>
    <t>010371</t>
  </si>
  <si>
    <t>70391</t>
  </si>
  <si>
    <t>00564</t>
  </si>
  <si>
    <t>010380</t>
  </si>
  <si>
    <t>70432</t>
  </si>
  <si>
    <t>00565</t>
  </si>
  <si>
    <t>010381</t>
  </si>
  <si>
    <t>70505</t>
  </si>
  <si>
    <t>00566</t>
  </si>
  <si>
    <t>010382</t>
  </si>
  <si>
    <t>Loc Bank Receipt HSBC 51202723</t>
  </si>
  <si>
    <t>70506</t>
  </si>
  <si>
    <t>00567</t>
  </si>
  <si>
    <t>010383</t>
  </si>
  <si>
    <t>T Recs Receipts HSBC 51202723</t>
  </si>
  <si>
    <t>70508</t>
  </si>
  <si>
    <t>00568</t>
  </si>
  <si>
    <t>010384</t>
  </si>
  <si>
    <t>Loc Bank Rceipts NW 41384016</t>
  </si>
  <si>
    <t>70511</t>
  </si>
  <si>
    <t>00569</t>
  </si>
  <si>
    <t>010385</t>
  </si>
  <si>
    <t>T Recs Receipts NW 41384016</t>
  </si>
  <si>
    <t>70515</t>
  </si>
  <si>
    <t>00570</t>
  </si>
  <si>
    <t>010386</t>
  </si>
  <si>
    <t>Loc Bank Receipt HSBC 11304445</t>
  </si>
  <si>
    <t>70554</t>
  </si>
  <si>
    <t>00571</t>
  </si>
  <si>
    <t>010387</t>
  </si>
  <si>
    <t>T Recs Receipts HSBC 11304445</t>
  </si>
  <si>
    <t>70718</t>
  </si>
  <si>
    <t>00572</t>
  </si>
  <si>
    <t>010388</t>
  </si>
  <si>
    <t>70835</t>
  </si>
  <si>
    <t>00573</t>
  </si>
  <si>
    <t>010389</t>
  </si>
  <si>
    <t>70886</t>
  </si>
  <si>
    <t>00574</t>
  </si>
  <si>
    <t>Staybridge Portland Vancover</t>
  </si>
  <si>
    <t>010390</t>
  </si>
  <si>
    <t>Loc Bank Disb HSBC 41312723</t>
  </si>
  <si>
    <t>71037</t>
  </si>
  <si>
    <t>00575</t>
  </si>
  <si>
    <t>010391</t>
  </si>
  <si>
    <t>T Recs Disb HSBC 41312723</t>
  </si>
  <si>
    <t>71088</t>
  </si>
  <si>
    <t>00576</t>
  </si>
  <si>
    <t>Staybridge - Sorrento Mesa</t>
  </si>
  <si>
    <t>010392</t>
  </si>
  <si>
    <t>Loc Bank Receipt Lloyd 0380364</t>
  </si>
  <si>
    <t>71134</t>
  </si>
  <si>
    <t>00577</t>
  </si>
  <si>
    <t>Staybridge Alpharetta</t>
  </si>
  <si>
    <t>010393</t>
  </si>
  <si>
    <t>T Recs Receipts Lloyds 0380364</t>
  </si>
  <si>
    <t>71139</t>
  </si>
  <si>
    <t>00578</t>
  </si>
  <si>
    <t>HTP CMH Staybridge</t>
  </si>
  <si>
    <t>010394</t>
  </si>
  <si>
    <t>LocBankDisbUSDFleet 9418976466</t>
  </si>
  <si>
    <t>71141</t>
  </si>
  <si>
    <t>00580</t>
  </si>
  <si>
    <t>SBS Cranbury, NJ</t>
  </si>
  <si>
    <t>C0580</t>
  </si>
  <si>
    <t>010395</t>
  </si>
  <si>
    <t>TRec Disb USD Fleet 9418976466</t>
  </si>
  <si>
    <t>71142</t>
  </si>
  <si>
    <t>00581</t>
  </si>
  <si>
    <t>HI Hazlet, NJ</t>
  </si>
  <si>
    <t>C0581</t>
  </si>
  <si>
    <t>010396</t>
  </si>
  <si>
    <t>71166</t>
  </si>
  <si>
    <t>00582</t>
  </si>
  <si>
    <t>Staybridge Chatsworth, CA</t>
  </si>
  <si>
    <t>010397</t>
  </si>
  <si>
    <t>72180</t>
  </si>
  <si>
    <t>00583</t>
  </si>
  <si>
    <t>Staybridge San Francisco AP</t>
  </si>
  <si>
    <t>010398</t>
  </si>
  <si>
    <t>72181</t>
  </si>
  <si>
    <t>00584</t>
  </si>
  <si>
    <t>Staybridge San Jose, CA</t>
  </si>
  <si>
    <t>010399</t>
  </si>
  <si>
    <t>72307</t>
  </si>
  <si>
    <t>00585</t>
  </si>
  <si>
    <t>Staybridge Sunnyvale, CA</t>
  </si>
  <si>
    <t>010400</t>
  </si>
  <si>
    <t>Loc Bank Disb Lloyds 0153882</t>
  </si>
  <si>
    <t>72308</t>
  </si>
  <si>
    <t>00586</t>
  </si>
  <si>
    <t>Staybridge Torrance, CA</t>
  </si>
  <si>
    <t>010401</t>
  </si>
  <si>
    <t>TRecs Disb Lloyds 0153822</t>
  </si>
  <si>
    <t>72312</t>
  </si>
  <si>
    <t>00587</t>
  </si>
  <si>
    <t>Staybridge Orlando Int Drive</t>
  </si>
  <si>
    <t>010402</t>
  </si>
  <si>
    <t>Loc Bank Disb Lloyds 1533040</t>
  </si>
  <si>
    <t>72322</t>
  </si>
  <si>
    <t>00588</t>
  </si>
  <si>
    <t>SBS Orlando Lake Buena Vista</t>
  </si>
  <si>
    <t>010403</t>
  </si>
  <si>
    <t>T Recs Disb Lloyds 1533040</t>
  </si>
  <si>
    <t>72428</t>
  </si>
  <si>
    <t>00589</t>
  </si>
  <si>
    <t>Summerfield Atlanta Buckhead</t>
  </si>
  <si>
    <t>010404</t>
  </si>
  <si>
    <t>Loc Bank Disb Lloyds 1533199</t>
  </si>
  <si>
    <t>72491</t>
  </si>
  <si>
    <t>00590</t>
  </si>
  <si>
    <t>Staybridge Atl Perimeter Centr</t>
  </si>
  <si>
    <t>010405</t>
  </si>
  <si>
    <t>Temporary Investments</t>
  </si>
  <si>
    <t>72499</t>
  </si>
  <si>
    <t>00591</t>
  </si>
  <si>
    <t>Staybridge Schaumburg, IL</t>
  </si>
  <si>
    <t>010406</t>
  </si>
  <si>
    <t>CD-Repurchase Agree</t>
  </si>
  <si>
    <t>72676</t>
  </si>
  <si>
    <t>00592</t>
  </si>
  <si>
    <t>Staybridge St. Louis</t>
  </si>
  <si>
    <t>010407</t>
  </si>
  <si>
    <t>Capital Reserve</t>
  </si>
  <si>
    <t>72774</t>
  </si>
  <si>
    <t>00593</t>
  </si>
  <si>
    <t>Staybridge Princeton, NJ</t>
  </si>
  <si>
    <t>010408</t>
  </si>
  <si>
    <t>Commercial Paper - Short Term</t>
  </si>
  <si>
    <t>72786</t>
  </si>
  <si>
    <t>00594</t>
  </si>
  <si>
    <t>Staybridge Somerset, NJ</t>
  </si>
  <si>
    <t>010409</t>
  </si>
  <si>
    <t>Escrow Deposits</t>
  </si>
  <si>
    <t>72804</t>
  </si>
  <si>
    <t>00595</t>
  </si>
  <si>
    <t>Staybridge Malvern, PA</t>
  </si>
  <si>
    <t>010410</t>
  </si>
  <si>
    <t>T Recs Disb Lloyds 1533199</t>
  </si>
  <si>
    <t>72825</t>
  </si>
  <si>
    <t>00596</t>
  </si>
  <si>
    <t>Staybridge Dulles (Herndon,VA)</t>
  </si>
  <si>
    <t>010411</t>
  </si>
  <si>
    <t>Loc Bank Disb Lloyds 1531412</t>
  </si>
  <si>
    <t>72829</t>
  </si>
  <si>
    <t>00597</t>
  </si>
  <si>
    <t>HPT IHG Properties</t>
  </si>
  <si>
    <t>C0563</t>
  </si>
  <si>
    <t>010412</t>
  </si>
  <si>
    <t>T Recs Disb Lloyds 1531412</t>
  </si>
  <si>
    <t>72847</t>
  </si>
  <si>
    <t>00598</t>
  </si>
  <si>
    <t>STAYBRIDGE - BUDGET ADJUSTMENT</t>
  </si>
  <si>
    <t>010413</t>
  </si>
  <si>
    <t>Loc Bank Receipts Lyds 1532974</t>
  </si>
  <si>
    <t>72848</t>
  </si>
  <si>
    <t>00599</t>
  </si>
  <si>
    <t>IHG Resources, Inc.</t>
  </si>
  <si>
    <t>010414</t>
  </si>
  <si>
    <t>T Recs Receipts Lloyds 1532974</t>
  </si>
  <si>
    <t>73140</t>
  </si>
  <si>
    <t>Six Continents Resources, Inc.</t>
  </si>
  <si>
    <t>010415</t>
  </si>
  <si>
    <t>Loc Bnk Rcpts Lloyds 1531900</t>
  </si>
  <si>
    <t>73194</t>
  </si>
  <si>
    <t>00600</t>
  </si>
  <si>
    <t>CWD Birmingham</t>
  </si>
  <si>
    <t>010416</t>
  </si>
  <si>
    <t>T Recs Receipts Lloyds 1531900</t>
  </si>
  <si>
    <t>73204</t>
  </si>
  <si>
    <t>00601</t>
  </si>
  <si>
    <t>CWD Huntsville</t>
  </si>
  <si>
    <t>010417</t>
  </si>
  <si>
    <t>Loc Bank Disb Lloyds 1532974</t>
  </si>
  <si>
    <t>73205</t>
  </si>
  <si>
    <t>00602</t>
  </si>
  <si>
    <t>CWD Phoenix</t>
  </si>
  <si>
    <t>010418</t>
  </si>
  <si>
    <t>T Recs Disb Lloyds 1532974</t>
  </si>
  <si>
    <t>73217</t>
  </si>
  <si>
    <t>00603</t>
  </si>
  <si>
    <t>CWD Phoenix, Tempe</t>
  </si>
  <si>
    <t>010419</t>
  </si>
  <si>
    <t>Loc Bnk Rcpts Lloyds 1532524</t>
  </si>
  <si>
    <t>73260</t>
  </si>
  <si>
    <t>00604</t>
  </si>
  <si>
    <t>CWD Orange County, Airport</t>
  </si>
  <si>
    <t>010420</t>
  </si>
  <si>
    <t>T Recs Receipts Lloyds 1532524</t>
  </si>
  <si>
    <t>73361</t>
  </si>
  <si>
    <t>00605</t>
  </si>
  <si>
    <t>CWD Orange County, Anaheim So</t>
  </si>
  <si>
    <t>010421</t>
  </si>
  <si>
    <t>Loc Bank Disb Lloyds 1532656</t>
  </si>
  <si>
    <t>73419</t>
  </si>
  <si>
    <t>00606</t>
  </si>
  <si>
    <t>CWD Orange County, Irvine East</t>
  </si>
  <si>
    <t>010422</t>
  </si>
  <si>
    <t>T Recs Disb Lloyds 1532656</t>
  </si>
  <si>
    <t>73496</t>
  </si>
  <si>
    <t>00607</t>
  </si>
  <si>
    <t>CWD Orange Cty/Irvine Spectrum</t>
  </si>
  <si>
    <t>010423</t>
  </si>
  <si>
    <t>Loc Bank Disb Lloyds 1532850</t>
  </si>
  <si>
    <t>73497</t>
  </si>
  <si>
    <t>00608</t>
  </si>
  <si>
    <t>CWD Silicon Valley, San Jose</t>
  </si>
  <si>
    <t>010424</t>
  </si>
  <si>
    <t>T Recs Disb Lloyds 1532850</t>
  </si>
  <si>
    <t>73498</t>
  </si>
  <si>
    <t>00609</t>
  </si>
  <si>
    <t>CWD Denver, D.T.C.</t>
  </si>
  <si>
    <t>010425</t>
  </si>
  <si>
    <t>73653</t>
  </si>
  <si>
    <t>00610</t>
  </si>
  <si>
    <t>CWD Denver, Lakewood</t>
  </si>
  <si>
    <t>010426</t>
  </si>
  <si>
    <t>73654</t>
  </si>
  <si>
    <t>00611</t>
  </si>
  <si>
    <t>CWD Hartford, Meriden</t>
  </si>
  <si>
    <t>010427</t>
  </si>
  <si>
    <t>Loc Bank Rcpt Lloyds 01606319</t>
  </si>
  <si>
    <t>73832</t>
  </si>
  <si>
    <t>00612</t>
  </si>
  <si>
    <t>CWD Clearwater</t>
  </si>
  <si>
    <t>010428</t>
  </si>
  <si>
    <t>TRecs Bnk Rcpt Lloyds 01606319</t>
  </si>
  <si>
    <t>73876</t>
  </si>
  <si>
    <t>00613</t>
  </si>
  <si>
    <t>CWD Jacksonville</t>
  </si>
  <si>
    <t>010429</t>
  </si>
  <si>
    <t>Loc Bank Disb Lloyds 01766936</t>
  </si>
  <si>
    <t>74178</t>
  </si>
  <si>
    <t>00614</t>
  </si>
  <si>
    <t>CWD Miami Airport West</t>
  </si>
  <si>
    <t>010430</t>
  </si>
  <si>
    <t>TRecs Bnk Disb Lloyds 01766936</t>
  </si>
  <si>
    <t>74195</t>
  </si>
  <si>
    <t>00615</t>
  </si>
  <si>
    <t>CWD Orlando</t>
  </si>
  <si>
    <t>010431</t>
  </si>
  <si>
    <t>Loc Bank Rcpt Lloyds 02540888</t>
  </si>
  <si>
    <t>74196</t>
  </si>
  <si>
    <t>00616</t>
  </si>
  <si>
    <t>CWD Atlanta</t>
  </si>
  <si>
    <t>010432</t>
  </si>
  <si>
    <t>TRecs Bnk Rcpt Lloyds 02540888</t>
  </si>
  <si>
    <t>74197</t>
  </si>
  <si>
    <t>00618</t>
  </si>
  <si>
    <t>CWD Chicago, Hoffman Estates</t>
  </si>
  <si>
    <t>010433</t>
  </si>
  <si>
    <t>Loc Bank Rcpt Lloyds 00740050</t>
  </si>
  <si>
    <t>74198</t>
  </si>
  <si>
    <t>00619</t>
  </si>
  <si>
    <t>CWD Chicago, Libertyville</t>
  </si>
  <si>
    <t>010434</t>
  </si>
  <si>
    <t>TRecs Bnk Rcpt Lloyds 00740050</t>
  </si>
  <si>
    <t>74270</t>
  </si>
  <si>
    <t>00620</t>
  </si>
  <si>
    <t>CWD Chicago, Naperville</t>
  </si>
  <si>
    <t>010435</t>
  </si>
  <si>
    <t>Loc Bank Rcpt RBOS 20090763</t>
  </si>
  <si>
    <t>74273</t>
  </si>
  <si>
    <t>00621</t>
  </si>
  <si>
    <t>CWD Chicago, O'Hare</t>
  </si>
  <si>
    <t>010436</t>
  </si>
  <si>
    <t>TRecs Bnk Rcpt RBOS 20090763</t>
  </si>
  <si>
    <t>74284</t>
  </si>
  <si>
    <t>00622</t>
  </si>
  <si>
    <t>CWD Chicago, Schaumburg</t>
  </si>
  <si>
    <t>010437</t>
  </si>
  <si>
    <t>Loc Bank Rcpt RBOS 20151509</t>
  </si>
  <si>
    <t>74285</t>
  </si>
  <si>
    <t>00623</t>
  </si>
  <si>
    <t>CWD Chicago, Waukegan</t>
  </si>
  <si>
    <t>010438</t>
  </si>
  <si>
    <t>TRecs Bnk Rcpt RBOS 20151509</t>
  </si>
  <si>
    <t>74287</t>
  </si>
  <si>
    <t>00624</t>
  </si>
  <si>
    <t>CWD Northbrook-Wheeling</t>
  </si>
  <si>
    <t>010439</t>
  </si>
  <si>
    <t>Loc Bank Rcpt RBOS 20305956</t>
  </si>
  <si>
    <t>74288</t>
  </si>
  <si>
    <t>00625</t>
  </si>
  <si>
    <t>CWD Kansas City, Overland Park</t>
  </si>
  <si>
    <t>010440</t>
  </si>
  <si>
    <t>TRecs Bnk Rcpt RBOS 20305956</t>
  </si>
  <si>
    <t>74289</t>
  </si>
  <si>
    <t>00626</t>
  </si>
  <si>
    <t>CWD Wichita, Airport</t>
  </si>
  <si>
    <t>010441</t>
  </si>
  <si>
    <t>Loc Bank Rcpt Lloyds 00743505</t>
  </si>
  <si>
    <t>74290</t>
  </si>
  <si>
    <t>00627</t>
  </si>
  <si>
    <t>CWD Wichita, Northeast</t>
  </si>
  <si>
    <t>010442</t>
  </si>
  <si>
    <t>TRecs Bnk Rcpt Lloyds 00743505</t>
  </si>
  <si>
    <t>74295</t>
  </si>
  <si>
    <t>00628</t>
  </si>
  <si>
    <t>CWD Louisville - East</t>
  </si>
  <si>
    <t>010443</t>
  </si>
  <si>
    <t>Loc Bank Disb Lloyds 01952582</t>
  </si>
  <si>
    <t>74321</t>
  </si>
  <si>
    <t>00629</t>
  </si>
  <si>
    <t>CWD Boston, Braintree</t>
  </si>
  <si>
    <t>010444</t>
  </si>
  <si>
    <t>TRecs Bnk Disb Lloyds 01952582</t>
  </si>
  <si>
    <t>74322</t>
  </si>
  <si>
    <t>00630</t>
  </si>
  <si>
    <t>CWD Boston, Burlington</t>
  </si>
  <si>
    <t>010445</t>
  </si>
  <si>
    <t>Loc Bank Rcpt Lloyds 01531277</t>
  </si>
  <si>
    <t>74329</t>
  </si>
  <si>
    <t>00631</t>
  </si>
  <si>
    <t>CWD Baltimore</t>
  </si>
  <si>
    <t>010446</t>
  </si>
  <si>
    <t>TRecs Bnk Rcpt Lloyds 01531277</t>
  </si>
  <si>
    <t>74988</t>
  </si>
  <si>
    <t>00632</t>
  </si>
  <si>
    <t>CWD Detroit, Ann Arbor</t>
  </si>
  <si>
    <t>010447</t>
  </si>
  <si>
    <t>Loc Bank Rcpt Lloyds 00739729</t>
  </si>
  <si>
    <t>74989</t>
  </si>
  <si>
    <t>00633</t>
  </si>
  <si>
    <t>CWD Detroit, Auburn Hills</t>
  </si>
  <si>
    <t>010448</t>
  </si>
  <si>
    <t>TRecs Bnk Rcpt Lloyds 00739729</t>
  </si>
  <si>
    <t>75170</t>
  </si>
  <si>
    <t>00634</t>
  </si>
  <si>
    <t>CWD Detroit, Farmington Hills</t>
  </si>
  <si>
    <t>010450</t>
  </si>
  <si>
    <t>Cash Transfers In Transit</t>
  </si>
  <si>
    <t>75566</t>
  </si>
  <si>
    <t>00635</t>
  </si>
  <si>
    <t>CWD Detroit, Southfield</t>
  </si>
  <si>
    <t>010451</t>
  </si>
  <si>
    <t>Loc Bank Disb Lloyds 00743912</t>
  </si>
  <si>
    <t>75575</t>
  </si>
  <si>
    <t>00636</t>
  </si>
  <si>
    <t>CWD Detroit, Troy</t>
  </si>
  <si>
    <t>010452</t>
  </si>
  <si>
    <t>TRecs Bnk Disb Lloyds 00743912</t>
  </si>
  <si>
    <t>75792</t>
  </si>
  <si>
    <t>00637</t>
  </si>
  <si>
    <t>CWD Detroit, Warren</t>
  </si>
  <si>
    <t>010453</t>
  </si>
  <si>
    <t>Loc Bank Rcpt Lloyds 00743874</t>
  </si>
  <si>
    <t>75888</t>
  </si>
  <si>
    <t>00638</t>
  </si>
  <si>
    <t>CWD Minneapolis, Richfield</t>
  </si>
  <si>
    <t>010454</t>
  </si>
  <si>
    <t>TRecs Bnk Rcpt Lloyds 00743874</t>
  </si>
  <si>
    <t>76490</t>
  </si>
  <si>
    <t>00639</t>
  </si>
  <si>
    <t>CWD St. Louis</t>
  </si>
  <si>
    <t>010455</t>
  </si>
  <si>
    <t>Loc Bank Rcpt Lloyds 00739613</t>
  </si>
  <si>
    <t>76491</t>
  </si>
  <si>
    <t>00640</t>
  </si>
  <si>
    <t>CWD Charlotte, Coliseum</t>
  </si>
  <si>
    <t>010456</t>
  </si>
  <si>
    <t>TRecs Bnk Rcpt Lloyds 00739613</t>
  </si>
  <si>
    <t>76492</t>
  </si>
  <si>
    <t>00641</t>
  </si>
  <si>
    <t>CWD Charlotte, University</t>
  </si>
  <si>
    <t>010457</t>
  </si>
  <si>
    <t>Loc Bank Rcpt Lloyds 00743270</t>
  </si>
  <si>
    <t>76753</t>
  </si>
  <si>
    <t>00642</t>
  </si>
  <si>
    <t>CWD Greensboro</t>
  </si>
  <si>
    <t>010458</t>
  </si>
  <si>
    <t>TRecs Bnk Rcpt Lloyds 00743270</t>
  </si>
  <si>
    <t>76807</t>
  </si>
  <si>
    <t>00643</t>
  </si>
  <si>
    <t>CWD Raleigh, Cary</t>
  </si>
  <si>
    <t>010459</t>
  </si>
  <si>
    <t>Loc Bank Rcpt Lloyds 00596642</t>
  </si>
  <si>
    <t>76808</t>
  </si>
  <si>
    <t>00645</t>
  </si>
  <si>
    <t>CWD Jersey City</t>
  </si>
  <si>
    <t>010460</t>
  </si>
  <si>
    <t>TRecs Bnk Rcpt Lloyds 00596642</t>
  </si>
  <si>
    <t>76853</t>
  </si>
  <si>
    <t>00647</t>
  </si>
  <si>
    <t>CWD Philadelphia, Mt. Laurel</t>
  </si>
  <si>
    <t>010461</t>
  </si>
  <si>
    <t>Loc Bank Rcpt Lloyds 00744129</t>
  </si>
  <si>
    <t>76854</t>
  </si>
  <si>
    <t>00648</t>
  </si>
  <si>
    <t>CWD Somerset</t>
  </si>
  <si>
    <t>010462</t>
  </si>
  <si>
    <t>TRecs Bnk Rcpt Lloyds 00744129</t>
  </si>
  <si>
    <t>76856</t>
  </si>
  <si>
    <t>00649</t>
  </si>
  <si>
    <t>CWD Albuquerque</t>
  </si>
  <si>
    <t>010463</t>
  </si>
  <si>
    <t>Loc Bank Disb Lloyds 00744080</t>
  </si>
  <si>
    <t>76857</t>
  </si>
  <si>
    <t>00650</t>
  </si>
  <si>
    <t>CWD Las Vegas</t>
  </si>
  <si>
    <t>010464</t>
  </si>
  <si>
    <t>TRecs Bnk Disb Lloyds 00744080</t>
  </si>
  <si>
    <t>76907</t>
  </si>
  <si>
    <t>00651</t>
  </si>
  <si>
    <t>CWD Nanuet - Rockland County</t>
  </si>
  <si>
    <t>010465</t>
  </si>
  <si>
    <t>Loc Bank Rcpt Lloyds 00740131</t>
  </si>
  <si>
    <t>76979</t>
  </si>
  <si>
    <t>00652</t>
  </si>
  <si>
    <t>CWD Cincinnati, Blue Ash</t>
  </si>
  <si>
    <t>010466</t>
  </si>
  <si>
    <t>TRecs Bnk Rcpt Lloyds 00740131</t>
  </si>
  <si>
    <t>76980</t>
  </si>
  <si>
    <t>00653</t>
  </si>
  <si>
    <t>CWD Cleveland, N. Olmsted</t>
  </si>
  <si>
    <t>010467</t>
  </si>
  <si>
    <t>Loc Bank Disb Lloyds 00740220</t>
  </si>
  <si>
    <t>76981</t>
  </si>
  <si>
    <t>00654</t>
  </si>
  <si>
    <t>CWD Columbus, Airport</t>
  </si>
  <si>
    <t>010468</t>
  </si>
  <si>
    <t>TRecs Bnk Disb Lloyds 00740220</t>
  </si>
  <si>
    <t>77042</t>
  </si>
  <si>
    <t>00655</t>
  </si>
  <si>
    <t>CWD Oklahoma City</t>
  </si>
  <si>
    <t>010469</t>
  </si>
  <si>
    <t>Loc Bank Rcpt Lloyds 00743491</t>
  </si>
  <si>
    <t>80159</t>
  </si>
  <si>
    <t>00656</t>
  </si>
  <si>
    <t>CWD Philadelphia, Willow Grove</t>
  </si>
  <si>
    <t>010470</t>
  </si>
  <si>
    <t>TRecs Bnk Rcpt Lloyds 00743491</t>
  </si>
  <si>
    <t>80160</t>
  </si>
  <si>
    <t>00657</t>
  </si>
  <si>
    <t>CWD Pittsburgh, Airport</t>
  </si>
  <si>
    <t>010471</t>
  </si>
  <si>
    <t>Loc Bank Rcpt Lloyds 002296565</t>
  </si>
  <si>
    <t>80161</t>
  </si>
  <si>
    <t>00658</t>
  </si>
  <si>
    <t>CWD Knoxville</t>
  </si>
  <si>
    <t>010472</t>
  </si>
  <si>
    <t>TRecs Bnk Rcpt Lloyds 00229656</t>
  </si>
  <si>
    <t>80168</t>
  </si>
  <si>
    <t>00659</t>
  </si>
  <si>
    <t>CWD Nashville, Brentwood</t>
  </si>
  <si>
    <t>010473</t>
  </si>
  <si>
    <t>Loc Bank Rcpt Lloyds 00743750</t>
  </si>
  <si>
    <t>80186</t>
  </si>
  <si>
    <t>00660</t>
  </si>
  <si>
    <t>CWD Austin, Northwest</t>
  </si>
  <si>
    <t>010474</t>
  </si>
  <si>
    <t>TRecs Bnk Rcpt Lloyds 00743750</t>
  </si>
  <si>
    <t>80189</t>
  </si>
  <si>
    <t>00661</t>
  </si>
  <si>
    <t>CWD Austin, South</t>
  </si>
  <si>
    <t>010475</t>
  </si>
  <si>
    <t>Loc Bank Disb Lloyds 00739214</t>
  </si>
  <si>
    <t>80190</t>
  </si>
  <si>
    <t>00662</t>
  </si>
  <si>
    <t>CWD Dallas, Arlington</t>
  </si>
  <si>
    <t>010476</t>
  </si>
  <si>
    <t>TRecs Bnk Disb Lloyds 00739214</t>
  </si>
  <si>
    <t>80198</t>
  </si>
  <si>
    <t>00663</t>
  </si>
  <si>
    <t>CWD Dallas, by the Galleria</t>
  </si>
  <si>
    <t>010477</t>
  </si>
  <si>
    <t>Loc Bank Rcpt Lloyds 00739389</t>
  </si>
  <si>
    <t>80236</t>
  </si>
  <si>
    <t>00664</t>
  </si>
  <si>
    <t>CWD Dallas Ft Worth Fossil Crk</t>
  </si>
  <si>
    <t>010478</t>
  </si>
  <si>
    <t>TRecs Bnk Rcpt Lloyds 00739389</t>
  </si>
  <si>
    <t>80263</t>
  </si>
  <si>
    <t>00665</t>
  </si>
  <si>
    <t>CWD Dallas, Las Colinas</t>
  </si>
  <si>
    <t>010479</t>
  </si>
  <si>
    <t>Loc Bank Rcpt Lloyds 01532745</t>
  </si>
  <si>
    <t>80264</t>
  </si>
  <si>
    <t>00666</t>
  </si>
  <si>
    <t>CWD Dallas, North-Richardson</t>
  </si>
  <si>
    <t>010480</t>
  </si>
  <si>
    <t>TRecs Bnk Rcpt Lloyds 01532745</t>
  </si>
  <si>
    <t>80311</t>
  </si>
  <si>
    <t>00667</t>
  </si>
  <si>
    <t>CWD Dallas, Plano</t>
  </si>
  <si>
    <t>010481</t>
  </si>
  <si>
    <t>Loc Bank Disb Lloyds 00739508</t>
  </si>
  <si>
    <t>80325</t>
  </si>
  <si>
    <t>00668</t>
  </si>
  <si>
    <t>CWD Houston by the Galleria</t>
  </si>
  <si>
    <t>010482</t>
  </si>
  <si>
    <t>TRecs Bnk Disb Lloyds 00739508</t>
  </si>
  <si>
    <t>80326</t>
  </si>
  <si>
    <t>00669</t>
  </si>
  <si>
    <t>CWD Houston, Clear Lake</t>
  </si>
  <si>
    <t>010483</t>
  </si>
  <si>
    <t>Loc Bank Rcpt Lloyds 00739494</t>
  </si>
  <si>
    <t>82658</t>
  </si>
  <si>
    <t>00670</t>
  </si>
  <si>
    <t>CWD Houston, Town &amp; Country</t>
  </si>
  <si>
    <t>010484</t>
  </si>
  <si>
    <t>TRecs Bnk Rcpt Lloyds 00739494</t>
  </si>
  <si>
    <t>01171</t>
  </si>
  <si>
    <t>00671</t>
  </si>
  <si>
    <t>CWD Houston, Westchase</t>
  </si>
  <si>
    <t>010505</t>
  </si>
  <si>
    <t>Temporary  Investments</t>
  </si>
  <si>
    <t>01570</t>
  </si>
  <si>
    <t>00672</t>
  </si>
  <si>
    <t>CWD San Antonio</t>
  </si>
  <si>
    <t>010506</t>
  </si>
  <si>
    <t>Temporary Investments USD</t>
  </si>
  <si>
    <t>70453</t>
  </si>
  <si>
    <t>00673</t>
  </si>
  <si>
    <t>CWD Salt Lake City, Airport</t>
  </si>
  <si>
    <t>010507</t>
  </si>
  <si>
    <t>Temporary Investments ATS</t>
  </si>
  <si>
    <t>70507</t>
  </si>
  <si>
    <t>00674</t>
  </si>
  <si>
    <t>CWD Salt Lake City, Fort Union</t>
  </si>
  <si>
    <t>010508</t>
  </si>
  <si>
    <t>Temporary Investments AED</t>
  </si>
  <si>
    <t>70509</t>
  </si>
  <si>
    <t>00675</t>
  </si>
  <si>
    <t>CWD Hampton</t>
  </si>
  <si>
    <t>010509</t>
  </si>
  <si>
    <t>Temporary Investments BEF</t>
  </si>
  <si>
    <t>70510</t>
  </si>
  <si>
    <t>00676</t>
  </si>
  <si>
    <t>CWD Des Moines</t>
  </si>
  <si>
    <t>010510</t>
  </si>
  <si>
    <t>Temporary Investments BHD</t>
  </si>
  <si>
    <t>70574</t>
  </si>
  <si>
    <t>00677</t>
  </si>
  <si>
    <t>CWD Omaha</t>
  </si>
  <si>
    <t>010511</t>
  </si>
  <si>
    <t>Temporary Investments CAD</t>
  </si>
  <si>
    <t>70661</t>
  </si>
  <si>
    <t>00678</t>
  </si>
  <si>
    <t>CWD Parsippany, Morris Plains</t>
  </si>
  <si>
    <t>010512</t>
  </si>
  <si>
    <t>Temporary Investments CHF</t>
  </si>
  <si>
    <t>70663</t>
  </si>
  <si>
    <t>00679</t>
  </si>
  <si>
    <t>HPT CW Properties</t>
  </si>
  <si>
    <t>C0564</t>
  </si>
  <si>
    <t>010513</t>
  </si>
  <si>
    <t>Temporary Investments CYP</t>
  </si>
  <si>
    <t>70768</t>
  </si>
  <si>
    <t>00700</t>
  </si>
  <si>
    <t>010514</t>
  </si>
  <si>
    <t>Temporary Investments CSK</t>
  </si>
  <si>
    <t>70823</t>
  </si>
  <si>
    <t>010515</t>
  </si>
  <si>
    <t>Temporary Investments DEM</t>
  </si>
  <si>
    <t>70824</t>
  </si>
  <si>
    <t>00702</t>
  </si>
  <si>
    <t>Orlando Intl Drive</t>
  </si>
  <si>
    <t>010516</t>
  </si>
  <si>
    <t>Temporary Investments EGP</t>
  </si>
  <si>
    <t>70825</t>
  </si>
  <si>
    <t>010517</t>
  </si>
  <si>
    <t>Temporary Investments ESP</t>
  </si>
  <si>
    <t>70828</t>
  </si>
  <si>
    <t>A9967</t>
  </si>
  <si>
    <t>010518</t>
  </si>
  <si>
    <t>Temporary Investments FIM</t>
  </si>
  <si>
    <t>70848</t>
  </si>
  <si>
    <t>00708</t>
  </si>
  <si>
    <t>TownPark Hotel Corporation</t>
  </si>
  <si>
    <t>010519</t>
  </si>
  <si>
    <t>Temporary Investments FRF</t>
  </si>
  <si>
    <t>72472</t>
  </si>
  <si>
    <t>010520</t>
  </si>
  <si>
    <t>Temporary Investments GBP</t>
  </si>
  <si>
    <t>72602</t>
  </si>
  <si>
    <t>00709</t>
  </si>
  <si>
    <t>010521</t>
  </si>
  <si>
    <t>Temporary Investments GRD</t>
  </si>
  <si>
    <t>72942</t>
  </si>
  <si>
    <t>00710</t>
  </si>
  <si>
    <t>C. P. Resort-Hilton Head Isl</t>
  </si>
  <si>
    <t>A0710</t>
  </si>
  <si>
    <t>010522</t>
  </si>
  <si>
    <t>Temporary Investments IEP</t>
  </si>
  <si>
    <t>73560</t>
  </si>
  <si>
    <t>00711</t>
  </si>
  <si>
    <t>Ft. Lee Geo Washington Bridge</t>
  </si>
  <si>
    <t>010523</t>
  </si>
  <si>
    <t>Temporary Investments ICR</t>
  </si>
  <si>
    <t>73571</t>
  </si>
  <si>
    <t>FORT LEE GEO WASHINGTON BRIDGE</t>
  </si>
  <si>
    <t>010524</t>
  </si>
  <si>
    <t>Temporary Investments ILS</t>
  </si>
  <si>
    <t>73950</t>
  </si>
  <si>
    <t>Fort Lee Geo Washington Bridge</t>
  </si>
  <si>
    <t>A9979</t>
  </si>
  <si>
    <t>010525</t>
  </si>
  <si>
    <t>Temporary Investments ITL</t>
  </si>
  <si>
    <t>74224</t>
  </si>
  <si>
    <t>00712</t>
  </si>
  <si>
    <t>CP HILTON HEAD</t>
  </si>
  <si>
    <t>A0712</t>
  </si>
  <si>
    <t>010526</t>
  </si>
  <si>
    <t>Temporary Investments JOD</t>
  </si>
  <si>
    <t>74225</t>
  </si>
  <si>
    <t>00713</t>
  </si>
  <si>
    <t>CP Hilton Head</t>
  </si>
  <si>
    <t>010527</t>
  </si>
  <si>
    <t>Temporary Investments KES</t>
  </si>
  <si>
    <t>74274</t>
  </si>
  <si>
    <t>00715</t>
  </si>
  <si>
    <t>Philadelphia Center City</t>
  </si>
  <si>
    <t>010528</t>
  </si>
  <si>
    <t>Temporary Investments KWD</t>
  </si>
  <si>
    <t>74415</t>
  </si>
  <si>
    <t>010529</t>
  </si>
  <si>
    <t>Temporary Investments LBP</t>
  </si>
  <si>
    <t>74424</t>
  </si>
  <si>
    <t>A9971</t>
  </si>
  <si>
    <t>010530</t>
  </si>
  <si>
    <t>Temporary Investments LUF</t>
  </si>
  <si>
    <t>74915</t>
  </si>
  <si>
    <t>00717</t>
  </si>
  <si>
    <t>Rochester Genesee Plaza Dwtn</t>
  </si>
  <si>
    <t>010531</t>
  </si>
  <si>
    <t>Temporary Investments MTL</t>
  </si>
  <si>
    <t>76069</t>
  </si>
  <si>
    <t>00720</t>
  </si>
  <si>
    <t>St Louis-Trifecto-Mills House</t>
  </si>
  <si>
    <t>010532</t>
  </si>
  <si>
    <t>Temporary Investments MAD</t>
  </si>
  <si>
    <t>76070</t>
  </si>
  <si>
    <t>00721</t>
  </si>
  <si>
    <t>Nashville-Trifecto-Mills House</t>
  </si>
  <si>
    <t>010533</t>
  </si>
  <si>
    <t>Temporary Investments NLG</t>
  </si>
  <si>
    <t>76310</t>
  </si>
  <si>
    <t>010534</t>
  </si>
  <si>
    <t>Temporary Investments OMR</t>
  </si>
  <si>
    <t>76312</t>
  </si>
  <si>
    <t>A9966</t>
  </si>
  <si>
    <t>010535</t>
  </si>
  <si>
    <t>Temporary Investments PLZ</t>
  </si>
  <si>
    <t>76313</t>
  </si>
  <si>
    <t>00722</t>
  </si>
  <si>
    <t>Birmingham-Trifecto-Mills Hous</t>
  </si>
  <si>
    <t>010536</t>
  </si>
  <si>
    <t>Temporary Investments PTE</t>
  </si>
  <si>
    <t>76314</t>
  </si>
  <si>
    <t>010537</t>
  </si>
  <si>
    <t>Temporary Investments ROL</t>
  </si>
  <si>
    <t>76315</t>
  </si>
  <si>
    <t>010538</t>
  </si>
  <si>
    <t>Temporary Investments SAR</t>
  </si>
  <si>
    <t>76316</t>
  </si>
  <si>
    <t>00723</t>
  </si>
  <si>
    <t>Houston West</t>
  </si>
  <si>
    <t>010539</t>
  </si>
  <si>
    <t>Temporary Investments SKK</t>
  </si>
  <si>
    <t>76646</t>
  </si>
  <si>
    <t>00724</t>
  </si>
  <si>
    <t>HI-Charleston Mills House</t>
  </si>
  <si>
    <t>010540</t>
  </si>
  <si>
    <t>Temporary Investments SEK</t>
  </si>
  <si>
    <t>76754</t>
  </si>
  <si>
    <t>010541</t>
  </si>
  <si>
    <t>Temporary Investments SIT</t>
  </si>
  <si>
    <t>76892</t>
  </si>
  <si>
    <t>A9976</t>
  </si>
  <si>
    <t>010542</t>
  </si>
  <si>
    <t>Temporary Investments TRL</t>
  </si>
  <si>
    <t>76908</t>
  </si>
  <si>
    <t>00725</t>
  </si>
  <si>
    <t>Charleston Mills House Budget</t>
  </si>
  <si>
    <t>010543</t>
  </si>
  <si>
    <t>Temporary Investments ZAR</t>
  </si>
  <si>
    <t>77104</t>
  </si>
  <si>
    <t>010544</t>
  </si>
  <si>
    <t>Temporary Investments ZMK</t>
  </si>
  <si>
    <t>77105</t>
  </si>
  <si>
    <t>010545</t>
  </si>
  <si>
    <t>Temporary Investments ZWD</t>
  </si>
  <si>
    <t>77106</t>
  </si>
  <si>
    <t>00726</t>
  </si>
  <si>
    <t>WHITE PLAINS DOWNTOWN</t>
  </si>
  <si>
    <t>010546</t>
  </si>
  <si>
    <t>Temporary Investments AUD #1</t>
  </si>
  <si>
    <t>77107</t>
  </si>
  <si>
    <t>White Plains Downtown</t>
  </si>
  <si>
    <t>010547</t>
  </si>
  <si>
    <t>Temporary Investments AUD #2</t>
  </si>
  <si>
    <t>77108</t>
  </si>
  <si>
    <t>00727</t>
  </si>
  <si>
    <t>Orlando Intl Airport</t>
  </si>
  <si>
    <t>010548</t>
  </si>
  <si>
    <t>Temporary Investments INR #1</t>
  </si>
  <si>
    <t>77109</t>
  </si>
  <si>
    <t>010549</t>
  </si>
  <si>
    <t>Temporary Investments INR #2</t>
  </si>
  <si>
    <t>77318</t>
  </si>
  <si>
    <t>A9961</t>
  </si>
  <si>
    <t>010550</t>
  </si>
  <si>
    <t>Temporary Investments PHP #1</t>
  </si>
  <si>
    <t>77319</t>
  </si>
  <si>
    <t>00728</t>
  </si>
  <si>
    <t>Crowne Plaza White Plains Dtwn</t>
  </si>
  <si>
    <t>010551</t>
  </si>
  <si>
    <t>Temporary Investments PHP #2</t>
  </si>
  <si>
    <t>77320</t>
  </si>
  <si>
    <t>00730</t>
  </si>
  <si>
    <t>San Diego On The Bay</t>
  </si>
  <si>
    <t>010556</t>
  </si>
  <si>
    <t>External Currency Swap Asset</t>
  </si>
  <si>
    <t>77321</t>
  </si>
  <si>
    <t>010560</t>
  </si>
  <si>
    <t>Bank A/C - Capital Expenditure</t>
  </si>
  <si>
    <t>77322</t>
  </si>
  <si>
    <t>A9970</t>
  </si>
  <si>
    <t>010561</t>
  </si>
  <si>
    <t>Temporary Investments USD #1</t>
  </si>
  <si>
    <t>71378</t>
  </si>
  <si>
    <t>00740</t>
  </si>
  <si>
    <t>IC Revenue Mgt</t>
  </si>
  <si>
    <t>010562</t>
  </si>
  <si>
    <t>Temporary Investments USD #2</t>
  </si>
  <si>
    <t>72444</t>
  </si>
  <si>
    <t>Aruba</t>
  </si>
  <si>
    <t>010563</t>
  </si>
  <si>
    <t>Temporary Investments USD #3</t>
  </si>
  <si>
    <t>01079</t>
  </si>
  <si>
    <t>00742</t>
  </si>
  <si>
    <t>HI JI-Jamaican Branch-Manager</t>
  </si>
  <si>
    <t>A1172</t>
  </si>
  <si>
    <t>010564</t>
  </si>
  <si>
    <t>Temporary Investments USD #4</t>
  </si>
  <si>
    <t>01081</t>
  </si>
  <si>
    <t>Rose Hall Montego Bay Jamaica</t>
  </si>
  <si>
    <t>A0742</t>
  </si>
  <si>
    <t>010565</t>
  </si>
  <si>
    <t>Temporary Investments USD #5</t>
  </si>
  <si>
    <t>01082</t>
  </si>
  <si>
    <t>010566</t>
  </si>
  <si>
    <t>External Currency Swap  Asset</t>
  </si>
  <si>
    <t>01083</t>
  </si>
  <si>
    <t>00743</t>
  </si>
  <si>
    <t>Santiago (Chile)</t>
  </si>
  <si>
    <t>A0743</t>
  </si>
  <si>
    <t>010567</t>
  </si>
  <si>
    <t>Internal Currency Swap Asset</t>
  </si>
  <si>
    <t>01084</t>
  </si>
  <si>
    <t>00744</t>
  </si>
  <si>
    <t>IHG DOMINICAN REPUBLIC</t>
  </si>
  <si>
    <t>A0744</t>
  </si>
  <si>
    <t>010568</t>
  </si>
  <si>
    <t>Temp Invest in shares (0-49%)</t>
  </si>
  <si>
    <t>01087</t>
  </si>
  <si>
    <t>00749</t>
  </si>
  <si>
    <t>Brazil Invest - Dutch BV (cls)</t>
  </si>
  <si>
    <t>A1749</t>
  </si>
  <si>
    <t>010569</t>
  </si>
  <si>
    <t>Loans to group Co's (50%-100%)</t>
  </si>
  <si>
    <t>01088</t>
  </si>
  <si>
    <t>00753</t>
  </si>
  <si>
    <t>SAN FRANCISCO UNION SQUARE</t>
  </si>
  <si>
    <t>010570</t>
  </si>
  <si>
    <t>Loans to group Co's (0%-49%)</t>
  </si>
  <si>
    <t>01089</t>
  </si>
  <si>
    <t>00755</t>
  </si>
  <si>
    <t>Crowne Plaza Winnipeg</t>
  </si>
  <si>
    <t>010571</t>
  </si>
  <si>
    <t>Short Term Int (50 - 100%)</t>
  </si>
  <si>
    <t>01090</t>
  </si>
  <si>
    <t>00756</t>
  </si>
  <si>
    <t>HOLIDAY INN CAMBRIDGE - NEW</t>
  </si>
  <si>
    <t>010572</t>
  </si>
  <si>
    <t>Short Term Int (0 - 49%)</t>
  </si>
  <si>
    <t>01091</t>
  </si>
  <si>
    <t>00760</t>
  </si>
  <si>
    <t>426 Main Avenue</t>
  </si>
  <si>
    <t>A0760</t>
  </si>
  <si>
    <t>010573</t>
  </si>
  <si>
    <t>Temporary Investment in shares</t>
  </si>
  <si>
    <t>01092</t>
  </si>
  <si>
    <t>00761</t>
  </si>
  <si>
    <t>Alpha Kimball Hotel LLC</t>
  </si>
  <si>
    <t>A0761</t>
  </si>
  <si>
    <t>010600</t>
  </si>
  <si>
    <t>01093</t>
  </si>
  <si>
    <t>00762</t>
  </si>
  <si>
    <t>Mercer Fairview  Seattle WA</t>
  </si>
  <si>
    <t>A0762</t>
  </si>
  <si>
    <t>010601</t>
  </si>
  <si>
    <t>01095</t>
  </si>
  <si>
    <t>00763</t>
  </si>
  <si>
    <t>Cumberland Akers Hotel, LLC</t>
  </si>
  <si>
    <t>A0763</t>
  </si>
  <si>
    <t>010602</t>
  </si>
  <si>
    <t>Loc Bank ESOP JDE 8663</t>
  </si>
  <si>
    <t>50095</t>
  </si>
  <si>
    <t>00764</t>
  </si>
  <si>
    <t>2250 Blake Street Hotel LLC</t>
  </si>
  <si>
    <t>A0764</t>
  </si>
  <si>
    <t>010603</t>
  </si>
  <si>
    <t>Trecs ESOP JDE 8663</t>
  </si>
  <si>
    <t>50809</t>
  </si>
  <si>
    <t>00767</t>
  </si>
  <si>
    <t>SBS Jackson Miss.</t>
  </si>
  <si>
    <t>C0567</t>
  </si>
  <si>
    <t>010604</t>
  </si>
  <si>
    <t>Loc Bnk Perfect Price JDE 8666</t>
  </si>
  <si>
    <t>51075</t>
  </si>
  <si>
    <t>00770</t>
  </si>
  <si>
    <t>Even Real Estate Hldg LLC</t>
  </si>
  <si>
    <t>A0770</t>
  </si>
  <si>
    <t>010605</t>
  </si>
  <si>
    <t>Trecs Perfect Prices JDE 8666</t>
  </si>
  <si>
    <t>52370</t>
  </si>
  <si>
    <t>00776</t>
  </si>
  <si>
    <t>46 NEVINS ST.  ASSOC. LLC - EV</t>
  </si>
  <si>
    <t>A0776</t>
  </si>
  <si>
    <t>010606</t>
  </si>
  <si>
    <t>Loc Bank 00407971</t>
  </si>
  <si>
    <t>53382</t>
  </si>
  <si>
    <t>00789</t>
  </si>
  <si>
    <t>Hotel Eliminations</t>
  </si>
  <si>
    <t>010607</t>
  </si>
  <si>
    <t>Trecs Lloyds 00407971</t>
  </si>
  <si>
    <t>54019</t>
  </si>
  <si>
    <t>HOTEL ELIMINATIONS</t>
  </si>
  <si>
    <t>010608</t>
  </si>
  <si>
    <t>54183</t>
  </si>
  <si>
    <t>00790</t>
  </si>
  <si>
    <t>Consolidation Location</t>
  </si>
  <si>
    <t>010609</t>
  </si>
  <si>
    <t>Trecs Lloyds USD 11039415</t>
  </si>
  <si>
    <t>54264</t>
  </si>
  <si>
    <t>Consolidation Location (cls)</t>
  </si>
  <si>
    <t>010610</t>
  </si>
  <si>
    <t>54265</t>
  </si>
  <si>
    <t>00791</t>
  </si>
  <si>
    <t>Hotel Group Consolidation</t>
  </si>
  <si>
    <t>010611</t>
  </si>
  <si>
    <t>55012</t>
  </si>
  <si>
    <t>Hotel Grp Consolidation (cls)</t>
  </si>
  <si>
    <t>010612</t>
  </si>
  <si>
    <t>55013</t>
  </si>
  <si>
    <t>00793</t>
  </si>
  <si>
    <t>Consol LocHoliday Corp(cls)</t>
  </si>
  <si>
    <t>010613</t>
  </si>
  <si>
    <t>55053</t>
  </si>
  <si>
    <t>Consolidation Loc-Holiday Corp</t>
  </si>
  <si>
    <t>010614</t>
  </si>
  <si>
    <t>Lc Bk Lloyds Virtu Cap 910398</t>
  </si>
  <si>
    <t>55076</t>
  </si>
  <si>
    <t>00794</t>
  </si>
  <si>
    <t>Hotel Group Parent Elimination</t>
  </si>
  <si>
    <t>010615</t>
  </si>
  <si>
    <t>Trec Lloyds Virtu Cap 910398</t>
  </si>
  <si>
    <t>55308</t>
  </si>
  <si>
    <t>Hotel Grp Parent Elim(cls)</t>
  </si>
  <si>
    <t>010616</t>
  </si>
  <si>
    <t>55309</t>
  </si>
  <si>
    <t>00796</t>
  </si>
  <si>
    <t>010617</t>
  </si>
  <si>
    <t>55511</t>
  </si>
  <si>
    <t>010618</t>
  </si>
  <si>
    <t>55512</t>
  </si>
  <si>
    <t>00797</t>
  </si>
  <si>
    <t>ECS Elimination</t>
  </si>
  <si>
    <t>A9981</t>
  </si>
  <si>
    <t>010619</t>
  </si>
  <si>
    <t>55513</t>
  </si>
  <si>
    <t>00798</t>
  </si>
  <si>
    <t>ECS ELIMINATION STAT</t>
  </si>
  <si>
    <t>B9981</t>
  </si>
  <si>
    <t>010620</t>
  </si>
  <si>
    <t>55514</t>
  </si>
  <si>
    <t>00799</t>
  </si>
  <si>
    <t>IHGCOMSERV ELIMINATION</t>
  </si>
  <si>
    <t>010621</t>
  </si>
  <si>
    <t>Trecs Lloyds AUD 40012960</t>
  </si>
  <si>
    <t>55519</t>
  </si>
  <si>
    <t>00800</t>
  </si>
  <si>
    <t>HPT TRS IHG2 INC - lead deptid</t>
  </si>
  <si>
    <t>C0565</t>
  </si>
  <si>
    <t>010630</t>
  </si>
  <si>
    <t>Loc Bank Nat West JDE 8652</t>
  </si>
  <si>
    <t>55776</t>
  </si>
  <si>
    <t>00801</t>
  </si>
  <si>
    <t>IC Houston</t>
  </si>
  <si>
    <t>010631</t>
  </si>
  <si>
    <t>Loc Bank HSBC JDE 8654</t>
  </si>
  <si>
    <t>55810</t>
  </si>
  <si>
    <t>00802</t>
  </si>
  <si>
    <t>IC Austin</t>
  </si>
  <si>
    <t>010632</t>
  </si>
  <si>
    <t>55849</t>
  </si>
  <si>
    <t>00803</t>
  </si>
  <si>
    <t>CP White Plains</t>
  </si>
  <si>
    <t>010633</t>
  </si>
  <si>
    <t>Bk Barclays Cape Hill JDE8658</t>
  </si>
  <si>
    <t>55850</t>
  </si>
  <si>
    <t>00804</t>
  </si>
  <si>
    <t>CP Redondo</t>
  </si>
  <si>
    <t>010634</t>
  </si>
  <si>
    <t>Bk Barclays Deposit JDE 8660</t>
  </si>
  <si>
    <t>55851</t>
  </si>
  <si>
    <t>00805</t>
  </si>
  <si>
    <t>CP Lax</t>
  </si>
  <si>
    <t>010635</t>
  </si>
  <si>
    <t>55868</t>
  </si>
  <si>
    <t>00806</t>
  </si>
  <si>
    <t>010636</t>
  </si>
  <si>
    <t>55869</t>
  </si>
  <si>
    <t>00807</t>
  </si>
  <si>
    <t>HI Atlanta</t>
  </si>
  <si>
    <t>010637</t>
  </si>
  <si>
    <t>Lc Bk Chase Manhattan JDE 8704</t>
  </si>
  <si>
    <t>55896</t>
  </si>
  <si>
    <t>00808</t>
  </si>
  <si>
    <t>HI Memphis</t>
  </si>
  <si>
    <t>010638</t>
  </si>
  <si>
    <t>55943</t>
  </si>
  <si>
    <t>00809</t>
  </si>
  <si>
    <t>HI Anaheim</t>
  </si>
  <si>
    <t>010639</t>
  </si>
  <si>
    <t>56210</t>
  </si>
  <si>
    <t>00810</t>
  </si>
  <si>
    <t>Staybridge Anaheim</t>
  </si>
  <si>
    <t>010640</t>
  </si>
  <si>
    <t>56268</t>
  </si>
  <si>
    <t>00811</t>
  </si>
  <si>
    <t>SBS TORONTO</t>
  </si>
  <si>
    <t>C0566</t>
  </si>
  <si>
    <t>010641</t>
  </si>
  <si>
    <t>57265</t>
  </si>
  <si>
    <t>00812</t>
  </si>
  <si>
    <t>IC TORONTO</t>
  </si>
  <si>
    <t>010642</t>
  </si>
  <si>
    <t>68758</t>
  </si>
  <si>
    <t>00813</t>
  </si>
  <si>
    <t>Lead HPT Canada Dept</t>
  </si>
  <si>
    <t>010643</t>
  </si>
  <si>
    <t>68759</t>
  </si>
  <si>
    <t>00814</t>
  </si>
  <si>
    <t>Disbursements HPT Canada Dept</t>
  </si>
  <si>
    <t>010644</t>
  </si>
  <si>
    <t>53953</t>
  </si>
  <si>
    <t>00815</t>
  </si>
  <si>
    <t>HI Hotel &amp; Suites Rosemont</t>
  </si>
  <si>
    <t>010645</t>
  </si>
  <si>
    <t>53954</t>
  </si>
  <si>
    <t>00816</t>
  </si>
  <si>
    <t>Intercontinental San Juan</t>
  </si>
  <si>
    <t>010646</t>
  </si>
  <si>
    <t>54084</t>
  </si>
  <si>
    <t>00817</t>
  </si>
  <si>
    <t>SBS Wilmington</t>
  </si>
  <si>
    <t>C0582</t>
  </si>
  <si>
    <t>010647</t>
  </si>
  <si>
    <t>54085</t>
  </si>
  <si>
    <t>00818</t>
  </si>
  <si>
    <t>SBS Houston Willowbrook</t>
  </si>
  <si>
    <t>C0818</t>
  </si>
  <si>
    <t>010648</t>
  </si>
  <si>
    <t>54101</t>
  </si>
  <si>
    <t>00821</t>
  </si>
  <si>
    <t>IC Harbour Court Baltimore</t>
  </si>
  <si>
    <t>010649</t>
  </si>
  <si>
    <t>54251</t>
  </si>
  <si>
    <t>00822</t>
  </si>
  <si>
    <t>IC Harbour Baltimore Ct  Plant</t>
  </si>
  <si>
    <t>010650</t>
  </si>
  <si>
    <t>55704</t>
  </si>
  <si>
    <t>00832</t>
  </si>
  <si>
    <t>HI Germany Inc Parent</t>
  </si>
  <si>
    <t>A0832</t>
  </si>
  <si>
    <t>010651</t>
  </si>
  <si>
    <t>55777</t>
  </si>
  <si>
    <t>010652</t>
  </si>
  <si>
    <t>55981</t>
  </si>
  <si>
    <t>00838</t>
  </si>
  <si>
    <t>CP Denver Downtown</t>
  </si>
  <si>
    <t>010653</t>
  </si>
  <si>
    <t>55986</t>
  </si>
  <si>
    <t>00839</t>
  </si>
  <si>
    <t>CP Atlanta Perimeter - Ravinia</t>
  </si>
  <si>
    <t>010654</t>
  </si>
  <si>
    <t>70006</t>
  </si>
  <si>
    <t>00840</t>
  </si>
  <si>
    <t>Aberdeen-Bucksburn-Delta</t>
  </si>
  <si>
    <t>010655</t>
  </si>
  <si>
    <t>Trecs Lloyds USD 11337696</t>
  </si>
  <si>
    <t>70072</t>
  </si>
  <si>
    <t>A9921</t>
  </si>
  <si>
    <t>010656</t>
  </si>
  <si>
    <t>Trecs Lloyds USD 11240315</t>
  </si>
  <si>
    <t>70112</t>
  </si>
  <si>
    <t>00841</t>
  </si>
  <si>
    <t>Aberdeen-Bucksburn-Omega</t>
  </si>
  <si>
    <t>010657</t>
  </si>
  <si>
    <t>70113</t>
  </si>
  <si>
    <t>A9922</t>
  </si>
  <si>
    <t>010658</t>
  </si>
  <si>
    <t>Trecs Lloyds EUR 59020523</t>
  </si>
  <si>
    <t>70114</t>
  </si>
  <si>
    <t>00850</t>
  </si>
  <si>
    <t>HPT TRS-1 LEAD DEPTID</t>
  </si>
  <si>
    <t>C0570</t>
  </si>
  <si>
    <t>010659</t>
  </si>
  <si>
    <t>Trecs Lloyds 11432745</t>
  </si>
  <si>
    <t>70155</t>
  </si>
  <si>
    <t>00851</t>
  </si>
  <si>
    <t>CP Allerton</t>
  </si>
  <si>
    <t>010660</t>
  </si>
  <si>
    <t>Trecs Lloyds 11432796</t>
  </si>
  <si>
    <t>70183</t>
  </si>
  <si>
    <t>00852</t>
  </si>
  <si>
    <t>CP Perimiter North West</t>
  </si>
  <si>
    <t>010661</t>
  </si>
  <si>
    <t>70421</t>
  </si>
  <si>
    <t>00853</t>
  </si>
  <si>
    <t>CP Atlanta Airport</t>
  </si>
  <si>
    <t>010662</t>
  </si>
  <si>
    <t>70429</t>
  </si>
  <si>
    <t>00854</t>
  </si>
  <si>
    <t>CP Irvine</t>
  </si>
  <si>
    <t>010663</t>
  </si>
  <si>
    <t>Loc Bank Lloyds 01414580</t>
  </si>
  <si>
    <t>70437</t>
  </si>
  <si>
    <t>00855</t>
  </si>
  <si>
    <t>CP Miami International Airport</t>
  </si>
  <si>
    <t>010664</t>
  </si>
  <si>
    <t>Trecs Lloyds 01414580</t>
  </si>
  <si>
    <t>70444</t>
  </si>
  <si>
    <t>00856</t>
  </si>
  <si>
    <t>CP San Jose</t>
  </si>
  <si>
    <t>010665</t>
  </si>
  <si>
    <t>Loc Bank Lloyds 00298188</t>
  </si>
  <si>
    <t>70573</t>
  </si>
  <si>
    <t>00857</t>
  </si>
  <si>
    <t>CP Suites Dallas</t>
  </si>
  <si>
    <t>010666</t>
  </si>
  <si>
    <t>Trecs Lloyds 00298188</t>
  </si>
  <si>
    <t>70842</t>
  </si>
  <si>
    <t>00858</t>
  </si>
  <si>
    <t>Crowne Plaza Houston West</t>
  </si>
  <si>
    <t>010667</t>
  </si>
  <si>
    <t>Loc Bank Lloyds 00708874</t>
  </si>
  <si>
    <t>70922</t>
  </si>
  <si>
    <t>00859</t>
  </si>
  <si>
    <t>SBS Dallas Las Colinas</t>
  </si>
  <si>
    <t>010668</t>
  </si>
  <si>
    <t>Trecs Lloyds 00708874</t>
  </si>
  <si>
    <t>70926</t>
  </si>
  <si>
    <t>00860</t>
  </si>
  <si>
    <t>SBS Dallas Near The Galleria</t>
  </si>
  <si>
    <t>010669</t>
  </si>
  <si>
    <t>Loc Bank Lloyds 00708726</t>
  </si>
  <si>
    <t>71036</t>
  </si>
  <si>
    <t>00861</t>
  </si>
  <si>
    <t>CP Philadelphia</t>
  </si>
  <si>
    <t>010670</t>
  </si>
  <si>
    <t>Trecs Lloyds 00708726</t>
  </si>
  <si>
    <t>71381</t>
  </si>
  <si>
    <t>00868</t>
  </si>
  <si>
    <t>HPT TRS-2 Holdings</t>
  </si>
  <si>
    <t>C0568</t>
  </si>
  <si>
    <t>010671</t>
  </si>
  <si>
    <t>Loc Bank Lloyds 00490925</t>
  </si>
  <si>
    <t>72182</t>
  </si>
  <si>
    <t>00869</t>
  </si>
  <si>
    <t>Crowne Plaza Charlotte</t>
  </si>
  <si>
    <t>010672</t>
  </si>
  <si>
    <t>Trecs Lloyds 00490925</t>
  </si>
  <si>
    <t>72184</t>
  </si>
  <si>
    <t>00871</t>
  </si>
  <si>
    <t>HPT TRS-3 Lead Deptid</t>
  </si>
  <si>
    <t>C0571</t>
  </si>
  <si>
    <t>010673</t>
  </si>
  <si>
    <t>72416</t>
  </si>
  <si>
    <t>00874</t>
  </si>
  <si>
    <t>Crown Plaza Columbus</t>
  </si>
  <si>
    <t>010674</t>
  </si>
  <si>
    <t>72417</t>
  </si>
  <si>
    <t>00883</t>
  </si>
  <si>
    <t>UB Columbus</t>
  </si>
  <si>
    <t>010675</t>
  </si>
  <si>
    <t>Loc Bank Lloyds 00056222</t>
  </si>
  <si>
    <t>72424</t>
  </si>
  <si>
    <t>00884</t>
  </si>
  <si>
    <t>SBS Baton Rouge, Louisiana</t>
  </si>
  <si>
    <t>010676</t>
  </si>
  <si>
    <t>Trecs Lloyds 00056222</t>
  </si>
  <si>
    <t>72664</t>
  </si>
  <si>
    <t>00885</t>
  </si>
  <si>
    <t>Crowne Plaza Milwaukee West</t>
  </si>
  <si>
    <t>010677</t>
  </si>
  <si>
    <t>Loc Bank Lloyds 00205406</t>
  </si>
  <si>
    <t>72729</t>
  </si>
  <si>
    <t>00903</t>
  </si>
  <si>
    <t>Holiday Inns Mexicana, S A</t>
  </si>
  <si>
    <t>MXP</t>
  </si>
  <si>
    <t>010678</t>
  </si>
  <si>
    <t>Trecs Lloyds 00205406</t>
  </si>
  <si>
    <t>72782</t>
  </si>
  <si>
    <t>00917</t>
  </si>
  <si>
    <t>INNKEEPERS SUPPLY - MEXICO</t>
  </si>
  <si>
    <t>A0917</t>
  </si>
  <si>
    <t>010679</t>
  </si>
  <si>
    <t>Loc Bank LLoyds 01051755</t>
  </si>
  <si>
    <t>72783</t>
  </si>
  <si>
    <t>00929</t>
  </si>
  <si>
    <t>Corp Identity  Singapore(cls)</t>
  </si>
  <si>
    <t>010680</t>
  </si>
  <si>
    <t>Trecs Lloyds 01051755</t>
  </si>
  <si>
    <t>73152</t>
  </si>
  <si>
    <t>Corporate Identity - Singapore</t>
  </si>
  <si>
    <t>A9904</t>
  </si>
  <si>
    <t>010681</t>
  </si>
  <si>
    <t>Loc Bank LLoyds 11419471</t>
  </si>
  <si>
    <t>73153</t>
  </si>
  <si>
    <t>00945</t>
  </si>
  <si>
    <t>Full Service Mexico</t>
  </si>
  <si>
    <t>010682</t>
  </si>
  <si>
    <t>Trecs Lloyds 11419471</t>
  </si>
  <si>
    <t>73546</t>
  </si>
  <si>
    <t>00947</t>
  </si>
  <si>
    <t>010683</t>
  </si>
  <si>
    <t>581185600 Ops a/c Unmatched</t>
  </si>
  <si>
    <t>73579</t>
  </si>
  <si>
    <t>00948</t>
  </si>
  <si>
    <t>Canada HI Royalties - HHFI</t>
  </si>
  <si>
    <t>A1979</t>
  </si>
  <si>
    <t>010684</t>
  </si>
  <si>
    <t>0581570900 FF&amp;E Unmatched</t>
  </si>
  <si>
    <t>73580</t>
  </si>
  <si>
    <t>00949</t>
  </si>
  <si>
    <t>010685</t>
  </si>
  <si>
    <t>0581570900 FF&amp;E Bank Account</t>
  </si>
  <si>
    <t>73581</t>
  </si>
  <si>
    <t>00950</t>
  </si>
  <si>
    <t>Canada HI Royalty IHG Fran</t>
  </si>
  <si>
    <t>A1980</t>
  </si>
  <si>
    <t>010686</t>
  </si>
  <si>
    <t>Trecs Lloyds 00254393</t>
  </si>
  <si>
    <t>73582</t>
  </si>
  <si>
    <t>00957</t>
  </si>
  <si>
    <t>East Canada Sales (cls)</t>
  </si>
  <si>
    <t>010687</t>
  </si>
  <si>
    <t>Loc Bank Lloyds 00254504</t>
  </si>
  <si>
    <t>73595</t>
  </si>
  <si>
    <t>00960</t>
  </si>
  <si>
    <t>HI Belgium Inc Tenn Corp</t>
  </si>
  <si>
    <t>A0960</t>
  </si>
  <si>
    <t>010688</t>
  </si>
  <si>
    <t>Trecs Lloyds 00254504</t>
  </si>
  <si>
    <t>73836</t>
  </si>
  <si>
    <t>HI Belgium Inc Tenn Corp (cls)</t>
  </si>
  <si>
    <t>010689</t>
  </si>
  <si>
    <t>73839</t>
  </si>
  <si>
    <t>00984</t>
  </si>
  <si>
    <t>Holiday Inns Bahamas Inc</t>
  </si>
  <si>
    <t>A9910</t>
  </si>
  <si>
    <t>010690</t>
  </si>
  <si>
    <t>73911</t>
  </si>
  <si>
    <t>Holiday Inns Bahamas Inc (cls)</t>
  </si>
  <si>
    <t>010691</t>
  </si>
  <si>
    <t>73931</t>
  </si>
  <si>
    <t>00994</t>
  </si>
  <si>
    <t>Downtown Trenton Corp(Phil CC)</t>
  </si>
  <si>
    <t>010692</t>
  </si>
  <si>
    <t>73946</t>
  </si>
  <si>
    <t>Downtown Trenton Corp(Phil Cc)</t>
  </si>
  <si>
    <t>010693</t>
  </si>
  <si>
    <t>74126</t>
  </si>
  <si>
    <t>A9975</t>
  </si>
  <si>
    <t>010694</t>
  </si>
  <si>
    <t>74253</t>
  </si>
  <si>
    <t>00998</t>
  </si>
  <si>
    <t>Minot</t>
  </si>
  <si>
    <t>010695</t>
  </si>
  <si>
    <t>74255</t>
  </si>
  <si>
    <t>010696</t>
  </si>
  <si>
    <t>74264</t>
  </si>
  <si>
    <t>A9946</t>
  </si>
  <si>
    <t>010697</t>
  </si>
  <si>
    <t>74265</t>
  </si>
  <si>
    <t>00999</t>
  </si>
  <si>
    <t>Priscilla Holiday of Tex, Inc</t>
  </si>
  <si>
    <t>A9936</t>
  </si>
  <si>
    <t>010698</t>
  </si>
  <si>
    <t>74277</t>
  </si>
  <si>
    <t>01001</t>
  </si>
  <si>
    <t>BUSINESS EDGE ARGENTINA</t>
  </si>
  <si>
    <t>ARS</t>
  </si>
  <si>
    <t>010699</t>
  </si>
  <si>
    <t>74745</t>
  </si>
  <si>
    <t>01002</t>
  </si>
  <si>
    <t>EX Farroupilha Brazil</t>
  </si>
  <si>
    <t>010700</t>
  </si>
  <si>
    <t>74746</t>
  </si>
  <si>
    <t>01003</t>
  </si>
  <si>
    <t>GBL COMMS CAN</t>
  </si>
  <si>
    <t>010701</t>
  </si>
  <si>
    <t>74914</t>
  </si>
  <si>
    <t>01004</t>
  </si>
  <si>
    <t>IHGCommissionsServicesSRL</t>
  </si>
  <si>
    <t>A1004</t>
  </si>
  <si>
    <t>010702</t>
  </si>
  <si>
    <t>74916</t>
  </si>
  <si>
    <t>01005</t>
  </si>
  <si>
    <t>IHGCOMSERV ESCHEATMENT</t>
  </si>
  <si>
    <t>010703</t>
  </si>
  <si>
    <t>74917</t>
  </si>
  <si>
    <t>01006</t>
  </si>
  <si>
    <t>R&amp;O HOST (cls)</t>
  </si>
  <si>
    <t>010704</t>
  </si>
  <si>
    <t>74918</t>
  </si>
  <si>
    <t>01007</t>
  </si>
  <si>
    <t>R&amp;O Amer Growth (cls)</t>
  </si>
  <si>
    <t>010705</t>
  </si>
  <si>
    <t>74919</t>
  </si>
  <si>
    <t>01008</t>
  </si>
  <si>
    <t>SALES &amp; CATERING - C MEX</t>
  </si>
  <si>
    <t>010706</t>
  </si>
  <si>
    <t>75471</t>
  </si>
  <si>
    <t>01009</t>
  </si>
  <si>
    <t>PROCUREMENT-CANADA (01009)</t>
  </si>
  <si>
    <t>010707</t>
  </si>
  <si>
    <t>75579</t>
  </si>
  <si>
    <t>01010</t>
  </si>
  <si>
    <t>KHRG Mgt Fees,</t>
  </si>
  <si>
    <t>A8501</t>
  </si>
  <si>
    <t>010708</t>
  </si>
  <si>
    <t>75584</t>
  </si>
  <si>
    <t>01011</t>
  </si>
  <si>
    <t>IHG Marketplace Canada</t>
  </si>
  <si>
    <t>010709</t>
  </si>
  <si>
    <t>75759</t>
  </si>
  <si>
    <t>01012</t>
  </si>
  <si>
    <t>KHRG DEVELOPMENT FEES</t>
  </si>
  <si>
    <t>010710</t>
  </si>
  <si>
    <t>75793</t>
  </si>
  <si>
    <t>01013</t>
  </si>
  <si>
    <t>Kimpton Royalties IHG Franchis</t>
  </si>
  <si>
    <t>010711</t>
  </si>
  <si>
    <t>75847</t>
  </si>
  <si>
    <t>01014</t>
  </si>
  <si>
    <t>Belgium Other Branch</t>
  </si>
  <si>
    <t>010712</t>
  </si>
  <si>
    <t>75889</t>
  </si>
  <si>
    <t>010713</t>
  </si>
  <si>
    <t>75890</t>
  </si>
  <si>
    <t>01015</t>
  </si>
  <si>
    <t>KIMPTON ROYALTIES IHG</t>
  </si>
  <si>
    <t>010714</t>
  </si>
  <si>
    <t>76129</t>
  </si>
  <si>
    <t>01016</t>
  </si>
  <si>
    <t>Commercial Tiered Services</t>
  </si>
  <si>
    <t>010715</t>
  </si>
  <si>
    <t>76130</t>
  </si>
  <si>
    <t>01017</t>
  </si>
  <si>
    <t>KHRG RENTAL INCOME</t>
  </si>
  <si>
    <t>010716</t>
  </si>
  <si>
    <t>76131</t>
  </si>
  <si>
    <t>01018</t>
  </si>
  <si>
    <t>KHRG INVESTMENTS</t>
  </si>
  <si>
    <t>010717</t>
  </si>
  <si>
    <t>76132</t>
  </si>
  <si>
    <t>01019</t>
  </si>
  <si>
    <t>KHRG OTHER REVENUE</t>
  </si>
  <si>
    <t>010718</t>
  </si>
  <si>
    <t>76215</t>
  </si>
  <si>
    <t>01020</t>
  </si>
  <si>
    <t>Kimpton Eliminations</t>
  </si>
  <si>
    <t>010719</t>
  </si>
  <si>
    <t>76216</t>
  </si>
  <si>
    <t>01021</t>
  </si>
  <si>
    <t>KHRG GENERAL - HOME OFFICE</t>
  </si>
  <si>
    <t>010720</t>
  </si>
  <si>
    <t>76217</t>
  </si>
  <si>
    <t>01022</t>
  </si>
  <si>
    <t>KHRG CEO</t>
  </si>
  <si>
    <t>010721</t>
  </si>
  <si>
    <t>Loc Bank Citibank 10820660</t>
  </si>
  <si>
    <t>76218</t>
  </si>
  <si>
    <t>01023</t>
  </si>
  <si>
    <t>KHRG LEGAL</t>
  </si>
  <si>
    <t>010722</t>
  </si>
  <si>
    <t>T Recs Bank Citibank 10820660</t>
  </si>
  <si>
    <t>76219</t>
  </si>
  <si>
    <t>01024</t>
  </si>
  <si>
    <t>US Front End Fees-Kimpton</t>
  </si>
  <si>
    <t>010723</t>
  </si>
  <si>
    <t>76319</t>
  </si>
  <si>
    <t>01025</t>
  </si>
  <si>
    <t>KHRG OPERATIONAL ACCOUNTING</t>
  </si>
  <si>
    <t>010724</t>
  </si>
  <si>
    <t>76320</t>
  </si>
  <si>
    <t>01026</t>
  </si>
  <si>
    <t>KHRG CORPORATE ACCOUNTING</t>
  </si>
  <si>
    <t>010725</t>
  </si>
  <si>
    <t>76321</t>
  </si>
  <si>
    <t>01027</t>
  </si>
  <si>
    <t>KHRG FINANCE</t>
  </si>
  <si>
    <t>010726</t>
  </si>
  <si>
    <t>TRECS Bank Lloyds 11495399</t>
  </si>
  <si>
    <t>76324</t>
  </si>
  <si>
    <t>01028</t>
  </si>
  <si>
    <t>KHRG IT</t>
  </si>
  <si>
    <t>010727</t>
  </si>
  <si>
    <t>76494</t>
  </si>
  <si>
    <t>Canada Meeting Broker US</t>
  </si>
  <si>
    <t>010728</t>
  </si>
  <si>
    <t>76555</t>
  </si>
  <si>
    <t>01030</t>
  </si>
  <si>
    <t>STOP LOSS OWNED</t>
  </si>
  <si>
    <t>010729</t>
  </si>
  <si>
    <t>76702</t>
  </si>
  <si>
    <t>01031</t>
  </si>
  <si>
    <t>Guest Experience</t>
  </si>
  <si>
    <t>010730</t>
  </si>
  <si>
    <t>76985</t>
  </si>
  <si>
    <t>01032</t>
  </si>
  <si>
    <t>KHRG HOTEL OPS</t>
  </si>
  <si>
    <t>010731</t>
  </si>
  <si>
    <t>77085</t>
  </si>
  <si>
    <t>01033</t>
  </si>
  <si>
    <t>KHRG RESTAURANT OPS</t>
  </si>
  <si>
    <t>010732</t>
  </si>
  <si>
    <t>77164</t>
  </si>
  <si>
    <t>01034</t>
  </si>
  <si>
    <t>KHRG RESTAURANT DEVELOPMENT</t>
  </si>
  <si>
    <t>010733</t>
  </si>
  <si>
    <t>77334</t>
  </si>
  <si>
    <t>BTA – Luxury &amp; Lifestyle Fund</t>
  </si>
  <si>
    <t>010734</t>
  </si>
  <si>
    <t>77337</t>
  </si>
  <si>
    <t>01036</t>
  </si>
  <si>
    <t>KHRG HOTEL SALES</t>
  </si>
  <si>
    <t>010735</t>
  </si>
  <si>
    <t>80134</t>
  </si>
  <si>
    <t>01037</t>
  </si>
  <si>
    <t>KHRG CATERING &amp; CONFE SRVS</t>
  </si>
  <si>
    <t>010736</t>
  </si>
  <si>
    <t>80145</t>
  </si>
  <si>
    <t>01038</t>
  </si>
  <si>
    <t>KHRG PRE-OPENING DEPARTMENT</t>
  </si>
  <si>
    <t>010737</t>
  </si>
  <si>
    <t>80289</t>
  </si>
  <si>
    <t>01039</t>
  </si>
  <si>
    <t>KHRG PROP OPS</t>
  </si>
  <si>
    <t>010738</t>
  </si>
  <si>
    <t>80290</t>
  </si>
  <si>
    <t>01040</t>
  </si>
  <si>
    <t>Other Costs</t>
  </si>
  <si>
    <t>010739</t>
  </si>
  <si>
    <t>80291</t>
  </si>
  <si>
    <t>01041</t>
  </si>
  <si>
    <t>KHRG MARKETING</t>
  </si>
  <si>
    <t>010740</t>
  </si>
  <si>
    <t>80292</t>
  </si>
  <si>
    <t>01042</t>
  </si>
  <si>
    <t>010741</t>
  </si>
  <si>
    <t>80293</t>
  </si>
  <si>
    <t>01043</t>
  </si>
  <si>
    <t>KHRG MARKETING - RESTAURANTS</t>
  </si>
  <si>
    <t>010742</t>
  </si>
  <si>
    <t>80297</t>
  </si>
  <si>
    <t>01044</t>
  </si>
  <si>
    <t>KHRG BRANDING</t>
  </si>
  <si>
    <t>010745</t>
  </si>
  <si>
    <t>01045</t>
  </si>
  <si>
    <t>EX Lima San Isidro</t>
  </si>
  <si>
    <t>010746</t>
  </si>
  <si>
    <t>01046</t>
  </si>
  <si>
    <t>KHRG COMMUNICATIONS</t>
  </si>
  <si>
    <t>010747</t>
  </si>
  <si>
    <t>Bank Lloyds 02046550</t>
  </si>
  <si>
    <t>01047</t>
  </si>
  <si>
    <t>RCC Office Mexico</t>
  </si>
  <si>
    <t>010748</t>
  </si>
  <si>
    <t>Trecs Lloyds 02046550</t>
  </si>
  <si>
    <t>01049</t>
  </si>
  <si>
    <t>KHRG WEB MARKETING</t>
  </si>
  <si>
    <t>010749</t>
  </si>
  <si>
    <t>Trecs HSBC 71327666</t>
  </si>
  <si>
    <t>01050</t>
  </si>
  <si>
    <t>KHRG REVENUE MANAGEMENT</t>
  </si>
  <si>
    <t>010750</t>
  </si>
  <si>
    <t>Bank HSBC 71327666</t>
  </si>
  <si>
    <t>01182</t>
  </si>
  <si>
    <t>AMEX TMC G&amp;M</t>
  </si>
  <si>
    <t>010751</t>
  </si>
  <si>
    <t>Trecs HSBC 91270354</t>
  </si>
  <si>
    <t>01200</t>
  </si>
  <si>
    <t>BCD TMC G&amp;M</t>
  </si>
  <si>
    <t>010752</t>
  </si>
  <si>
    <t>Bank HSBC 91270354</t>
  </si>
  <si>
    <t>01212</t>
  </si>
  <si>
    <t>01054</t>
  </si>
  <si>
    <t>KHRG GLOBAL GROWTH</t>
  </si>
  <si>
    <t>010753</t>
  </si>
  <si>
    <t>Trecs HSBC 81316915</t>
  </si>
  <si>
    <t>01213</t>
  </si>
  <si>
    <t>01055</t>
  </si>
  <si>
    <t>HRS TMC G&amp;M</t>
  </si>
  <si>
    <t>010754</t>
  </si>
  <si>
    <t>Bank HSBC 81316915</t>
  </si>
  <si>
    <t>01218</t>
  </si>
  <si>
    <t>01056</t>
  </si>
  <si>
    <t>TMC OTHER G&amp;M</t>
  </si>
  <si>
    <t>010755</t>
  </si>
  <si>
    <t>Trecs HSBC 01327240</t>
  </si>
  <si>
    <t>01220</t>
  </si>
  <si>
    <t>CWT TMC G&amp;M</t>
  </si>
  <si>
    <t>010756</t>
  </si>
  <si>
    <t>Bank HSBC 01327240</t>
  </si>
  <si>
    <t>01222</t>
  </si>
  <si>
    <t>01058</t>
  </si>
  <si>
    <t>Avid US Royalties</t>
  </si>
  <si>
    <t>010757</t>
  </si>
  <si>
    <t>Loc Bank HSBC 11273876</t>
  </si>
  <si>
    <t>01231</t>
  </si>
  <si>
    <t>01059</t>
  </si>
  <si>
    <t>AVID US Royalties - HHFI</t>
  </si>
  <si>
    <t>010758</t>
  </si>
  <si>
    <t>Loc Bank HSBC 11273868</t>
  </si>
  <si>
    <t>01233</t>
  </si>
  <si>
    <t>01060</t>
  </si>
  <si>
    <t>KHRG HR &amp; TRAINING</t>
  </si>
  <si>
    <t>010759</t>
  </si>
  <si>
    <t>Loc Bank HSBC 21273809</t>
  </si>
  <si>
    <t>01246</t>
  </si>
  <si>
    <t>Holidex Belgium Branch</t>
  </si>
  <si>
    <t>010760</t>
  </si>
  <si>
    <t>Loc Bank HSBC 01273795</t>
  </si>
  <si>
    <t>01247</t>
  </si>
  <si>
    <t>010761</t>
  </si>
  <si>
    <t>01253</t>
  </si>
  <si>
    <t>01061</t>
  </si>
  <si>
    <t>AVID HHFi Elimination</t>
  </si>
  <si>
    <t>010762</t>
  </si>
  <si>
    <t>Loc Bank HSBC 21273825</t>
  </si>
  <si>
    <t>01260</t>
  </si>
  <si>
    <t>01062</t>
  </si>
  <si>
    <t>Global Comms Mexico</t>
  </si>
  <si>
    <t>010763</t>
  </si>
  <si>
    <t>Loc Bank HSBC 21273817</t>
  </si>
  <si>
    <t>01264</t>
  </si>
  <si>
    <t>01063</t>
  </si>
  <si>
    <t>TMC Connect</t>
  </si>
  <si>
    <t>010764</t>
  </si>
  <si>
    <t>01277</t>
  </si>
  <si>
    <t>01064</t>
  </si>
  <si>
    <t>Kimpton Franchise Revenue</t>
  </si>
  <si>
    <t>010765</t>
  </si>
  <si>
    <t>Loc Bank HSBC 21273841</t>
  </si>
  <si>
    <t>01278</t>
  </si>
  <si>
    <t>01065</t>
  </si>
  <si>
    <t>010766</t>
  </si>
  <si>
    <t>Loc Bank HSBC 01273787</t>
  </si>
  <si>
    <t>01279</t>
  </si>
  <si>
    <t>01066</t>
  </si>
  <si>
    <t>SIX SENSES INTEGRATION 01066</t>
  </si>
  <si>
    <t>010767</t>
  </si>
  <si>
    <t>01292</t>
  </si>
  <si>
    <t>01067</t>
  </si>
  <si>
    <t>Holiday Inn Piura</t>
  </si>
  <si>
    <t>010768</t>
  </si>
  <si>
    <t>01294</t>
  </si>
  <si>
    <t>01068</t>
  </si>
  <si>
    <t>HI Express Asuncion Aviadores</t>
  </si>
  <si>
    <t>010769</t>
  </si>
  <si>
    <t>01295</t>
  </si>
  <si>
    <t>01070</t>
  </si>
  <si>
    <t>Spa Punta Cana</t>
  </si>
  <si>
    <t>A6223</t>
  </si>
  <si>
    <t>010770</t>
  </si>
  <si>
    <t>01296</t>
  </si>
  <si>
    <t>01071</t>
  </si>
  <si>
    <t>KHRG ACQUISITIONS</t>
  </si>
  <si>
    <t>010771</t>
  </si>
  <si>
    <t>81332961 Belfast Deposit</t>
  </si>
  <si>
    <t>01298</t>
  </si>
  <si>
    <t>01072</t>
  </si>
  <si>
    <t>Kimpton Franchise Opening Reve</t>
  </si>
  <si>
    <t>010772</t>
  </si>
  <si>
    <t>81332953 Belfast Repairs / Rnw</t>
  </si>
  <si>
    <t>01306</t>
  </si>
  <si>
    <t>01074</t>
  </si>
  <si>
    <t>KHRG DESIGN</t>
  </si>
  <si>
    <t>010773</t>
  </si>
  <si>
    <t>41332945 SC Belfast Oeprations</t>
  </si>
  <si>
    <t>01335</t>
  </si>
  <si>
    <t>01077</t>
  </si>
  <si>
    <t>Architecture &amp; Development</t>
  </si>
  <si>
    <t>010774</t>
  </si>
  <si>
    <t>81332961 Unmatched</t>
  </si>
  <si>
    <t>01346</t>
  </si>
  <si>
    <t>KHRG - Lead Deptid Sfund IS</t>
  </si>
  <si>
    <t>010775</t>
  </si>
  <si>
    <t>41332945 Unmatched</t>
  </si>
  <si>
    <t>01377</t>
  </si>
  <si>
    <t>01080</t>
  </si>
  <si>
    <t>KHRG Integration</t>
  </si>
  <si>
    <t>010776</t>
  </si>
  <si>
    <t>81332953 Unmatched</t>
  </si>
  <si>
    <t>01379</t>
  </si>
  <si>
    <t>KHRG Sales - Sfund</t>
  </si>
  <si>
    <t>010800</t>
  </si>
  <si>
    <t>Glandor Op bank gl</t>
  </si>
  <si>
    <t>01380</t>
  </si>
  <si>
    <t>KHRG Catering &amp; Conf Sfund</t>
  </si>
  <si>
    <t>010801</t>
  </si>
  <si>
    <t>Glandor Op unmatched gl</t>
  </si>
  <si>
    <t>01387</t>
  </si>
  <si>
    <t>KHRG Marketing Sfund</t>
  </si>
  <si>
    <t>010802</t>
  </si>
  <si>
    <t>Glandor FFE bank gl</t>
  </si>
  <si>
    <t>01425</t>
  </si>
  <si>
    <t>KHRG Hotel Marketing Sfund</t>
  </si>
  <si>
    <t>010803</t>
  </si>
  <si>
    <t>Glandor FFE unmatched gl</t>
  </si>
  <si>
    <t>01491</t>
  </si>
  <si>
    <t>01085</t>
  </si>
  <si>
    <t>KHRG FIXED CHARGES</t>
  </si>
  <si>
    <t>011076</t>
  </si>
  <si>
    <t>Trecs HSBC 21273833</t>
  </si>
  <si>
    <t>01492</t>
  </si>
  <si>
    <t>01086</t>
  </si>
  <si>
    <t>PAYROLL REIMBURSABLES A8501</t>
  </si>
  <si>
    <t>020005</t>
  </si>
  <si>
    <t>Guest Ledger</t>
  </si>
  <si>
    <t>01868</t>
  </si>
  <si>
    <t>KHRG Rest Marketing SF</t>
  </si>
  <si>
    <t>020009</t>
  </si>
  <si>
    <t>Package Ledger Control A/C</t>
  </si>
  <si>
    <t>01879</t>
  </si>
  <si>
    <t>KHRG Branding Sfund</t>
  </si>
  <si>
    <t>020010</t>
  </si>
  <si>
    <t>City Ledger/Hotel Receivable</t>
  </si>
  <si>
    <t>02138</t>
  </si>
  <si>
    <t>KHRG Communications Sfund</t>
  </si>
  <si>
    <t>020011</t>
  </si>
  <si>
    <t>Receivables - hotel recharges</t>
  </si>
  <si>
    <t>02229</t>
  </si>
  <si>
    <t>KHRG Webb Marketing Sfund</t>
  </si>
  <si>
    <t>020012</t>
  </si>
  <si>
    <t>Employee Ledger</t>
  </si>
  <si>
    <t>04981</t>
  </si>
  <si>
    <t>KHRG Revenue Management Sfund</t>
  </si>
  <si>
    <t>020013</t>
  </si>
  <si>
    <t>Employee Loan</t>
  </si>
  <si>
    <t>04982</t>
  </si>
  <si>
    <t>KG Gift Card Lead Deptid Sfund</t>
  </si>
  <si>
    <t>A8533</t>
  </si>
  <si>
    <t>020014</t>
  </si>
  <si>
    <t>Insurance Claim</t>
  </si>
  <si>
    <t>04984</t>
  </si>
  <si>
    <t>KG Gift Card Sfund</t>
  </si>
  <si>
    <t>020015</t>
  </si>
  <si>
    <t>Credit Card Receivables US</t>
  </si>
  <si>
    <t>04985</t>
  </si>
  <si>
    <t>01094</t>
  </si>
  <si>
    <t>IHG Rewards Club Sfund</t>
  </si>
  <si>
    <t>020016</t>
  </si>
  <si>
    <t>Visa/Mastercard A/R</t>
  </si>
  <si>
    <t>04986</t>
  </si>
  <si>
    <t>KHRG Lead Deptid Sfund BS</t>
  </si>
  <si>
    <t>020017</t>
  </si>
  <si>
    <t>JCB Credit Card A/R</t>
  </si>
  <si>
    <t>05013</t>
  </si>
  <si>
    <t>01096</t>
  </si>
  <si>
    <t>GSD R&amp;O</t>
  </si>
  <si>
    <t>020018</t>
  </si>
  <si>
    <t>American Express A/R</t>
  </si>
  <si>
    <t>05270</t>
  </si>
  <si>
    <t>01097</t>
  </si>
  <si>
    <t>Enterprise Data &amp; Analytics</t>
  </si>
  <si>
    <t>020019</t>
  </si>
  <si>
    <t>Diner's Club A/R</t>
  </si>
  <si>
    <t>05274</t>
  </si>
  <si>
    <t>01098</t>
  </si>
  <si>
    <t>FRANCHISE RELATIONS MANAGER</t>
  </si>
  <si>
    <t>020020</t>
  </si>
  <si>
    <t>Discover Card A/R</t>
  </si>
  <si>
    <t>05301</t>
  </si>
  <si>
    <t>01099</t>
  </si>
  <si>
    <t>Data Integration</t>
  </si>
  <si>
    <t>020021</t>
  </si>
  <si>
    <t>Other Credit Card Receivable</t>
  </si>
  <si>
    <t>05341</t>
  </si>
  <si>
    <t>01100</t>
  </si>
  <si>
    <t>Kimpton Royalties</t>
  </si>
  <si>
    <t>020022</t>
  </si>
  <si>
    <t>Foreign Exchange Commission</t>
  </si>
  <si>
    <t>05373</t>
  </si>
  <si>
    <t>01101</t>
  </si>
  <si>
    <t>Kimpton Global Growth</t>
  </si>
  <si>
    <t>020023</t>
  </si>
  <si>
    <t>H.I. Corporate Card</t>
  </si>
  <si>
    <t>05377</t>
  </si>
  <si>
    <t>01102</t>
  </si>
  <si>
    <t>Kimpton Franchise Overheads</t>
  </si>
  <si>
    <t>020024</t>
  </si>
  <si>
    <t>Carte Blanche</t>
  </si>
  <si>
    <t>05379</t>
  </si>
  <si>
    <t>01103</t>
  </si>
  <si>
    <t>Holidex - Taiwan</t>
  </si>
  <si>
    <t>020025</t>
  </si>
  <si>
    <t>O.T.B.</t>
  </si>
  <si>
    <t>05381</t>
  </si>
  <si>
    <t>020026</t>
  </si>
  <si>
    <t>Visa Card</t>
  </si>
  <si>
    <t>05390</t>
  </si>
  <si>
    <t>01104</t>
  </si>
  <si>
    <t>System Performance</t>
  </si>
  <si>
    <t>020027</t>
  </si>
  <si>
    <t>Airplus Card</t>
  </si>
  <si>
    <t>05395</t>
  </si>
  <si>
    <t>01105</t>
  </si>
  <si>
    <t>Candlewood Applied Tech-Supt</t>
  </si>
  <si>
    <t>020028</t>
  </si>
  <si>
    <t>Master Card</t>
  </si>
  <si>
    <t>05397</t>
  </si>
  <si>
    <t>01106</t>
  </si>
  <si>
    <t>Kimpton Franchise Opening Expe</t>
  </si>
  <si>
    <t>020030</t>
  </si>
  <si>
    <t>Returned Cheques</t>
  </si>
  <si>
    <t>05398</t>
  </si>
  <si>
    <t>01107</t>
  </si>
  <si>
    <t>SIX SENSES NEW YORK</t>
  </si>
  <si>
    <t>A9934</t>
  </si>
  <si>
    <t>020031</t>
  </si>
  <si>
    <t>Central A/R Control</t>
  </si>
  <si>
    <t>05401</t>
  </si>
  <si>
    <t>01108</t>
  </si>
  <si>
    <t>SIX SENSES COSTA RICA</t>
  </si>
  <si>
    <t>A9985</t>
  </si>
  <si>
    <t>020039</t>
  </si>
  <si>
    <t>Debit Balances Hotels A/R</t>
  </si>
  <si>
    <t>05403</t>
  </si>
  <si>
    <t>01109</t>
  </si>
  <si>
    <t>SIX SENSES TURKS AND CAICOS</t>
  </si>
  <si>
    <t>020040</t>
  </si>
  <si>
    <t>A/R - Travel Agent</t>
  </si>
  <si>
    <t>05521</t>
  </si>
  <si>
    <t>01110</t>
  </si>
  <si>
    <t>SPA PUNTA CANA A6223</t>
  </si>
  <si>
    <t>020041</t>
  </si>
  <si>
    <t>Other Rec.-Other Hotels Rchgs</t>
  </si>
  <si>
    <t>05574</t>
  </si>
  <si>
    <t>01111</t>
  </si>
  <si>
    <t>SX FORMOSA BAY (NATAL)</t>
  </si>
  <si>
    <t>020045</t>
  </si>
  <si>
    <t>A/R Employee Shares</t>
  </si>
  <si>
    <t>05582</t>
  </si>
  <si>
    <t>Kimpton Tiered Services</t>
  </si>
  <si>
    <t>020046</t>
  </si>
  <si>
    <t>Accrued Interest Receivable</t>
  </si>
  <si>
    <t>05657</t>
  </si>
  <si>
    <t>NYC Field Marketing</t>
  </si>
  <si>
    <t>020060</t>
  </si>
  <si>
    <t>Reimbursables A/R</t>
  </si>
  <si>
    <t>05658</t>
  </si>
  <si>
    <t>01114</t>
  </si>
  <si>
    <t>CMO Res Proj Fund AMER (cls)</t>
  </si>
  <si>
    <t>020098</t>
  </si>
  <si>
    <t>Inc Rev PY Mgt Fee Receivable</t>
  </si>
  <si>
    <t>05659</t>
  </si>
  <si>
    <t>01115</t>
  </si>
  <si>
    <t>HICV DAVID WALLEY RESORT</t>
  </si>
  <si>
    <t>020099</t>
  </si>
  <si>
    <t>Inc Sub Mgt Fee Receivable</t>
  </si>
  <si>
    <t>05666</t>
  </si>
  <si>
    <t>01116</t>
  </si>
  <si>
    <t>Amsterdam Tax Liability</t>
  </si>
  <si>
    <t>020100</t>
  </si>
  <si>
    <t>Incentive Mgt Fee Receivable</t>
  </si>
  <si>
    <t>05674</t>
  </si>
  <si>
    <t>Amsterdam Tax Liability (cls)</t>
  </si>
  <si>
    <t>020103</t>
  </si>
  <si>
    <t>Base Rec PY Mgt Fee Receivable</t>
  </si>
  <si>
    <t>05675</t>
  </si>
  <si>
    <t>01117</t>
  </si>
  <si>
    <t>020104</t>
  </si>
  <si>
    <t>Base Sub Mgt Fee Receivable</t>
  </si>
  <si>
    <t>05725</t>
  </si>
  <si>
    <t>01118</t>
  </si>
  <si>
    <t>020105</t>
  </si>
  <si>
    <t>Management Fees Receivable</t>
  </si>
  <si>
    <t>05729</t>
  </si>
  <si>
    <t>01119</t>
  </si>
  <si>
    <t>Quality EMEA (cls)</t>
  </si>
  <si>
    <t>A1144</t>
  </si>
  <si>
    <t>NLG</t>
  </si>
  <si>
    <t>020106</t>
  </si>
  <si>
    <t>Management Fees Rec Conversion</t>
  </si>
  <si>
    <t>05731</t>
  </si>
  <si>
    <t>01124</t>
  </si>
  <si>
    <t>PERF MKTG - CANADA</t>
  </si>
  <si>
    <t>020107</t>
  </si>
  <si>
    <t>Management Fees Accrual</t>
  </si>
  <si>
    <t>06270</t>
  </si>
  <si>
    <t>01125</t>
  </si>
  <si>
    <t>Voco Assessments AMER</t>
  </si>
  <si>
    <t>020110</t>
  </si>
  <si>
    <t>Mgt Contrct Payroll Receivable</t>
  </si>
  <si>
    <t>06277</t>
  </si>
  <si>
    <t>01126</t>
  </si>
  <si>
    <t>Six Senses non-exceptional Int</t>
  </si>
  <si>
    <t>020170</t>
  </si>
  <si>
    <t>Accounts Receivable Billing</t>
  </si>
  <si>
    <t>07453</t>
  </si>
  <si>
    <t>01127</t>
  </si>
  <si>
    <t>GESS Loyalty&amp;Partnership Mexic</t>
  </si>
  <si>
    <t>020200</t>
  </si>
  <si>
    <t>Mgt Rec'ble-Contra W/H Tax</t>
  </si>
  <si>
    <t>07456</t>
  </si>
  <si>
    <t>01128</t>
  </si>
  <si>
    <t>GESS Loyalty&amp;Partnership AMER</t>
  </si>
  <si>
    <t>020205</t>
  </si>
  <si>
    <t>Franchise Fees Receivable</t>
  </si>
  <si>
    <t>09825</t>
  </si>
  <si>
    <t>01129</t>
  </si>
  <si>
    <t>US Regent Assessments A0001</t>
  </si>
  <si>
    <t>020206</t>
  </si>
  <si>
    <t>Franchise Fees Receiv. Conv</t>
  </si>
  <si>
    <t>09925</t>
  </si>
  <si>
    <t>01130</t>
  </si>
  <si>
    <t>US ATWELL FEF SCH</t>
  </si>
  <si>
    <t>020210</t>
  </si>
  <si>
    <t>Royalty and Assessment Accrual</t>
  </si>
  <si>
    <t>10178</t>
  </si>
  <si>
    <t>01131</t>
  </si>
  <si>
    <t>CANADA ATWELL FEF SCH</t>
  </si>
  <si>
    <t>020212</t>
  </si>
  <si>
    <t>Roy. Contra W/H Tax</t>
  </si>
  <si>
    <t>10185</t>
  </si>
  <si>
    <t>01132</t>
  </si>
  <si>
    <t>US Atwell FEF Elim</t>
  </si>
  <si>
    <t>020213</t>
  </si>
  <si>
    <t>Roy. Contra Exch G/L</t>
  </si>
  <si>
    <t>10190</t>
  </si>
  <si>
    <t>01133</t>
  </si>
  <si>
    <t>CANADA ATWELL FEF ELIM</t>
  </si>
  <si>
    <t>020214</t>
  </si>
  <si>
    <t>Sign Lease Rec'ble</t>
  </si>
  <si>
    <t>10192</t>
  </si>
  <si>
    <t>01134</t>
  </si>
  <si>
    <t>EMEA SRS</t>
  </si>
  <si>
    <t>020215</t>
  </si>
  <si>
    <t>Delinquent Royalty Interest</t>
  </si>
  <si>
    <t>02033</t>
  </si>
  <si>
    <t>01135</t>
  </si>
  <si>
    <t>US Application Fees - WE</t>
  </si>
  <si>
    <t>020305</t>
  </si>
  <si>
    <t>Reservation Assessments Rec</t>
  </si>
  <si>
    <t>05267</t>
  </si>
  <si>
    <t>01136</t>
  </si>
  <si>
    <t>Canada Application Fees - WE</t>
  </si>
  <si>
    <t>020306</t>
  </si>
  <si>
    <t>Reservation Assessments Conv</t>
  </si>
  <si>
    <t>05364</t>
  </si>
  <si>
    <t>01137</t>
  </si>
  <si>
    <t>Mexico Application Fees - WE</t>
  </si>
  <si>
    <t>020307</t>
  </si>
  <si>
    <t>Reservation Assessments Accr</t>
  </si>
  <si>
    <t>06421</t>
  </si>
  <si>
    <t>01138</t>
  </si>
  <si>
    <t>LA &amp; Caribbean Application Fee</t>
  </si>
  <si>
    <t>020310</t>
  </si>
  <si>
    <t>Advertising Assessments Rec</t>
  </si>
  <si>
    <t>55066</t>
  </si>
  <si>
    <t>01139</t>
  </si>
  <si>
    <t>CF McKinney Owner</t>
  </si>
  <si>
    <t>A7435</t>
  </si>
  <si>
    <t>020311</t>
  </si>
  <si>
    <t>Advertising Assessments Conv</t>
  </si>
  <si>
    <t>55397</t>
  </si>
  <si>
    <t>01140</t>
  </si>
  <si>
    <t>CF Irving Owner LLC</t>
  </si>
  <si>
    <t>A7437</t>
  </si>
  <si>
    <t>020313</t>
  </si>
  <si>
    <t>Advertising Assessments Accr</t>
  </si>
  <si>
    <t>73920</t>
  </si>
  <si>
    <t>01141</t>
  </si>
  <si>
    <t>EMEA PC SERVICE CENTRE</t>
  </si>
  <si>
    <t>020315</t>
  </si>
  <si>
    <t>Loyalty Reward Reimbursement</t>
  </si>
  <si>
    <t>73925</t>
  </si>
  <si>
    <t>01142</t>
  </si>
  <si>
    <t>Emea Guest Relations LC (cls)</t>
  </si>
  <si>
    <t>020320</t>
  </si>
  <si>
    <t>University Assessment Rec</t>
  </si>
  <si>
    <t>77165</t>
  </si>
  <si>
    <t>01143</t>
  </si>
  <si>
    <t>Amsterdam Tacp LC (cls)</t>
  </si>
  <si>
    <t>020321</t>
  </si>
  <si>
    <t>University Assessments Conv</t>
  </si>
  <si>
    <t>73919</t>
  </si>
  <si>
    <t>01144</t>
  </si>
  <si>
    <t>EMERO ADMIN</t>
  </si>
  <si>
    <t>020325</t>
  </si>
  <si>
    <t>International TAC Receivable</t>
  </si>
  <si>
    <t>55348</t>
  </si>
  <si>
    <t>01145</t>
  </si>
  <si>
    <t>Amsterdam Grp Sales (cls)</t>
  </si>
  <si>
    <t>020330</t>
  </si>
  <si>
    <t>Room Guarentee-Franchise</t>
  </si>
  <si>
    <t>55948</t>
  </si>
  <si>
    <t>01146</t>
  </si>
  <si>
    <t>EMERO Facilities (cls)</t>
  </si>
  <si>
    <t>020405</t>
  </si>
  <si>
    <t>Holidex Receivables</t>
  </si>
  <si>
    <t>57191</t>
  </si>
  <si>
    <t>01147</t>
  </si>
  <si>
    <t>HR EMERO (cls)</t>
  </si>
  <si>
    <t>020406</t>
  </si>
  <si>
    <t>Holidex Receivables Conv</t>
  </si>
  <si>
    <t>57201</t>
  </si>
  <si>
    <t>01148</t>
  </si>
  <si>
    <t>EMERO Training (cls)</t>
  </si>
  <si>
    <t>020407</t>
  </si>
  <si>
    <t>Holidex Receivables Acc.</t>
  </si>
  <si>
    <t>01181</t>
  </si>
  <si>
    <t>01149</t>
  </si>
  <si>
    <t>EMERO Customer Svr Supt(cls)</t>
  </si>
  <si>
    <t>020410</t>
  </si>
  <si>
    <t>Accounts Receivable-Maint Fees</t>
  </si>
  <si>
    <t>01392</t>
  </si>
  <si>
    <t>01150</t>
  </si>
  <si>
    <t>SS Americas IP</t>
  </si>
  <si>
    <t>A7438</t>
  </si>
  <si>
    <t>020415</t>
  </si>
  <si>
    <t>A/R Clearing Encore</t>
  </si>
  <si>
    <t>01393</t>
  </si>
  <si>
    <t>01151</t>
  </si>
  <si>
    <t>ANA Crown Plaza Sapporo</t>
  </si>
  <si>
    <t>A7439</t>
  </si>
  <si>
    <t>020416</t>
  </si>
  <si>
    <t>A/R Clearing - Cheques</t>
  </si>
  <si>
    <t>02103</t>
  </si>
  <si>
    <t>01152</t>
  </si>
  <si>
    <t>BSC FEES REVENUE - A0001</t>
  </si>
  <si>
    <t>020420</t>
  </si>
  <si>
    <t>Franchise Guest Certificates</t>
  </si>
  <si>
    <t>02113</t>
  </si>
  <si>
    <t>01153</t>
  </si>
  <si>
    <t>BSC Fees Revenue - A0002</t>
  </si>
  <si>
    <t>020425</t>
  </si>
  <si>
    <t>Commission Fee</t>
  </si>
  <si>
    <t>01154</t>
  </si>
  <si>
    <t>BSC Fees Revenue - A0004</t>
  </si>
  <si>
    <t>A0004</t>
  </si>
  <si>
    <t>020430</t>
  </si>
  <si>
    <t>Start-Up Fee</t>
  </si>
  <si>
    <t>01155</t>
  </si>
  <si>
    <t>BSC Fees Revenue - A0599</t>
  </si>
  <si>
    <t>020435</t>
  </si>
  <si>
    <t>Property Rent Receivable</t>
  </si>
  <si>
    <t>01156</t>
  </si>
  <si>
    <t>BSC Fees Revenue - A7433</t>
  </si>
  <si>
    <t>020440</t>
  </si>
  <si>
    <t>AR Clearing-Sulcus Outside Vnd</t>
  </si>
  <si>
    <t>01157</t>
  </si>
  <si>
    <t>Cartagena Manga HIEX</t>
  </si>
  <si>
    <t>020445</t>
  </si>
  <si>
    <t>A/R Cyntergy</t>
  </si>
  <si>
    <t>01158</t>
  </si>
  <si>
    <t>BTA BCD</t>
  </si>
  <si>
    <t>020446</t>
  </si>
  <si>
    <t>A/R Clearing - Bank Transfer</t>
  </si>
  <si>
    <t>01183</t>
  </si>
  <si>
    <t>01159</t>
  </si>
  <si>
    <t>HI LIMA MIRAFLORES</t>
  </si>
  <si>
    <t>020447</t>
  </si>
  <si>
    <t>A/R Clearing - Unapplied</t>
  </si>
  <si>
    <t>01223</t>
  </si>
  <si>
    <t>01160</t>
  </si>
  <si>
    <t>CRP Europe (cls)</t>
  </si>
  <si>
    <t>020450</t>
  </si>
  <si>
    <t>Treasury reconciliation a/c</t>
  </si>
  <si>
    <t>01237</t>
  </si>
  <si>
    <t>01161</t>
  </si>
  <si>
    <t>Lima Miraflores HOLI</t>
  </si>
  <si>
    <t>020460</t>
  </si>
  <si>
    <t>PH Corporate Charges</t>
  </si>
  <si>
    <t>01267</t>
  </si>
  <si>
    <t>01162</t>
  </si>
  <si>
    <t>US VOCO FEF SCH</t>
  </si>
  <si>
    <t>020461</t>
  </si>
  <si>
    <t>PH Corporate Credits</t>
  </si>
  <si>
    <t>01305</t>
  </si>
  <si>
    <t>01163</t>
  </si>
  <si>
    <t>CANADA VOCO FEF SCH</t>
  </si>
  <si>
    <t>020462</t>
  </si>
  <si>
    <t>Delinquent interest receivable</t>
  </si>
  <si>
    <t>01307</t>
  </si>
  <si>
    <t>01164</t>
  </si>
  <si>
    <t>US Voco FEF Elim</t>
  </si>
  <si>
    <t>020500</t>
  </si>
  <si>
    <t>Unbilled Receivables</t>
  </si>
  <si>
    <t>01309</t>
  </si>
  <si>
    <t>01165</t>
  </si>
  <si>
    <t>CANADA VOCO FEF ELIM</t>
  </si>
  <si>
    <t>020510</t>
  </si>
  <si>
    <t>W/H Tax Receivables</t>
  </si>
  <si>
    <t>01311</t>
  </si>
  <si>
    <t>01166</t>
  </si>
  <si>
    <t>US Application Fees - VX</t>
  </si>
  <si>
    <t>020600</t>
  </si>
  <si>
    <t>Adv CC Coll - Soneva Fushi Spa</t>
  </si>
  <si>
    <t>01316</t>
  </si>
  <si>
    <t>01167</t>
  </si>
  <si>
    <t>Canada Application Fees - VX</t>
  </si>
  <si>
    <t>020801</t>
  </si>
  <si>
    <t>Bonds Issued Costs</t>
  </si>
  <si>
    <t>01363</t>
  </si>
  <si>
    <t>01168</t>
  </si>
  <si>
    <t>Mexico Application Fees - VX</t>
  </si>
  <si>
    <t>020805</t>
  </si>
  <si>
    <t>Other Receivables - Trade</t>
  </si>
  <si>
    <t>01386</t>
  </si>
  <si>
    <t>01169</t>
  </si>
  <si>
    <t>LA &amp; Caribbean App Fees - VX</t>
  </si>
  <si>
    <t>020806</t>
  </si>
  <si>
    <t>Other Receivables-Trade-Conv</t>
  </si>
  <si>
    <t>01399</t>
  </si>
  <si>
    <t>01170</t>
  </si>
  <si>
    <t>Ops - Central (A0001)</t>
  </si>
  <si>
    <t>020807</t>
  </si>
  <si>
    <t>Oth Rec-Rentals &amp; Concessions</t>
  </si>
  <si>
    <t>01400</t>
  </si>
  <si>
    <t>GC MF Central Merlin</t>
  </si>
  <si>
    <t>020810</t>
  </si>
  <si>
    <t>Gift Card A/R</t>
  </si>
  <si>
    <t>01404</t>
  </si>
  <si>
    <t>01172</t>
  </si>
  <si>
    <t>SIX SENSES PIPELINE AMORTISATI</t>
  </si>
  <si>
    <t>020815</t>
  </si>
  <si>
    <t>A/R Affiliates</t>
  </si>
  <si>
    <t>01431</t>
  </si>
  <si>
    <t>01173</t>
  </si>
  <si>
    <t>IHG TECH Sol</t>
  </si>
  <si>
    <t>A0009</t>
  </si>
  <si>
    <t>020820</t>
  </si>
  <si>
    <t>Charge Back n Ret. Item</t>
  </si>
  <si>
    <t>01499</t>
  </si>
  <si>
    <t>01174</t>
  </si>
  <si>
    <t>India GSA (closed) (cls)</t>
  </si>
  <si>
    <t>020840</t>
  </si>
  <si>
    <t>Accrued Income</t>
  </si>
  <si>
    <t>01500</t>
  </si>
  <si>
    <t>01175</t>
  </si>
  <si>
    <t>11818 Santo Domingo</t>
  </si>
  <si>
    <t>020850</t>
  </si>
  <si>
    <t>Bristol Receivable</t>
  </si>
  <si>
    <t>01698</t>
  </si>
  <si>
    <t>01176</t>
  </si>
  <si>
    <t>IHG Commission Services (Corp)</t>
  </si>
  <si>
    <t>020855</t>
  </si>
  <si>
    <t>Trade - Credit Card Rec</t>
  </si>
  <si>
    <t>01728</t>
  </si>
  <si>
    <t>01178</t>
  </si>
  <si>
    <t>US Covid Reorg A0001</t>
  </si>
  <si>
    <t>020860</t>
  </si>
  <si>
    <t>Receivables Other</t>
  </si>
  <si>
    <t>01814</t>
  </si>
  <si>
    <t>01179</t>
  </si>
  <si>
    <t>Six Senses Pipeline Amortisati</t>
  </si>
  <si>
    <t>020880</t>
  </si>
  <si>
    <t>GIAC Non-Earn Delinq A/R - Fin</t>
  </si>
  <si>
    <t>02169</t>
  </si>
  <si>
    <t>01180</t>
  </si>
  <si>
    <t>IHG EDGE</t>
  </si>
  <si>
    <t>020882</t>
  </si>
  <si>
    <t>GIAC loans receivable</t>
  </si>
  <si>
    <t>02170</t>
  </si>
  <si>
    <t>AMER FIELD MARKETING A0001</t>
  </si>
  <si>
    <t>020884</t>
  </si>
  <si>
    <t>GIAC-Partially Fund Finance-AR</t>
  </si>
  <si>
    <t>02180</t>
  </si>
  <si>
    <t>HI SOUTH EAST ASIA A7441</t>
  </si>
  <si>
    <t>A7441</t>
  </si>
  <si>
    <t>020886</t>
  </si>
  <si>
    <t>GIAC-Non-Earning Delinq AR-Lse</t>
  </si>
  <si>
    <t>05244</t>
  </si>
  <si>
    <t>Canada GIAD</t>
  </si>
  <si>
    <t>020887</t>
  </si>
  <si>
    <t>GIAC-Active Leases - A/R</t>
  </si>
  <si>
    <t>05248</t>
  </si>
  <si>
    <t>01184</t>
  </si>
  <si>
    <t>UK Br Univ Assess (cls)</t>
  </si>
  <si>
    <t>020888</t>
  </si>
  <si>
    <t>GIAC-Purchase Options - A/R</t>
  </si>
  <si>
    <t>05257</t>
  </si>
  <si>
    <t>UK Br University Assessment</t>
  </si>
  <si>
    <t>A9925</t>
  </si>
  <si>
    <t>020889</t>
  </si>
  <si>
    <t>GIAC-Other Receivables-Trade</t>
  </si>
  <si>
    <t>05265</t>
  </si>
  <si>
    <t>01185</t>
  </si>
  <si>
    <t>AMBASSADOR BRAZIL - SF</t>
  </si>
  <si>
    <t>020890</t>
  </si>
  <si>
    <t>GIAC-A/R - ST/LT Offset</t>
  </si>
  <si>
    <t>05299</t>
  </si>
  <si>
    <t>01186</t>
  </si>
  <si>
    <t>IC Ambassador OH AMER - SF</t>
  </si>
  <si>
    <t>020892</t>
  </si>
  <si>
    <t>A/R Lease Fees</t>
  </si>
  <si>
    <t>05344</t>
  </si>
  <si>
    <t>01187</t>
  </si>
  <si>
    <t>IC Ambassador Rev AMER - SF</t>
  </si>
  <si>
    <t>020893</t>
  </si>
  <si>
    <t>Cashier Over/Short</t>
  </si>
  <si>
    <t>05347</t>
  </si>
  <si>
    <t>01188</t>
  </si>
  <si>
    <t>Cobrand EARP Offset - AMER</t>
  </si>
  <si>
    <t>020895</t>
  </si>
  <si>
    <t>Hotels in Receivership</t>
  </si>
  <si>
    <t>05350</t>
  </si>
  <si>
    <t>01189</t>
  </si>
  <si>
    <t>COBRAND EARP - AMER A0001</t>
  </si>
  <si>
    <t>020896</t>
  </si>
  <si>
    <t>Healthcare Control</t>
  </si>
  <si>
    <t>05353</t>
  </si>
  <si>
    <t>01191</t>
  </si>
  <si>
    <t>Six Senses Botanique</t>
  </si>
  <si>
    <t>020897</t>
  </si>
  <si>
    <t>Insurance - Funding</t>
  </si>
  <si>
    <t>05354</t>
  </si>
  <si>
    <t>01192</t>
  </si>
  <si>
    <t>Information Security RO</t>
  </si>
  <si>
    <t>020905</t>
  </si>
  <si>
    <t>Bad Debt Reserve</t>
  </si>
  <si>
    <t>05355</t>
  </si>
  <si>
    <t>01193</t>
  </si>
  <si>
    <t>Infrastructure &amp; Operations-US</t>
  </si>
  <si>
    <t>020910</t>
  </si>
  <si>
    <t>Bad Debt Reserve - Opening Bal</t>
  </si>
  <si>
    <t>05363</t>
  </si>
  <si>
    <t>01194</t>
  </si>
  <si>
    <t>Enterprise Services-US</t>
  </si>
  <si>
    <t>020915</t>
  </si>
  <si>
    <t>Bad Debt Reserve - Additions</t>
  </si>
  <si>
    <t>05371</t>
  </si>
  <si>
    <t>01195</t>
  </si>
  <si>
    <t>GRS - Enterprise Services-US</t>
  </si>
  <si>
    <t>020916</t>
  </si>
  <si>
    <t>Bad Debt Res-Prov Not Req/P</t>
  </si>
  <si>
    <t>05376</t>
  </si>
  <si>
    <t>01196</t>
  </si>
  <si>
    <t>CRO - MCA-US</t>
  </si>
  <si>
    <t>020917</t>
  </si>
  <si>
    <t>Bad Debt Res-Bad Debts W/O</t>
  </si>
  <si>
    <t>05386</t>
  </si>
  <si>
    <t>01197</t>
  </si>
  <si>
    <t>Web - MCA-US</t>
  </si>
  <si>
    <t>020918</t>
  </si>
  <si>
    <t>HPT Subordinated Fees</t>
  </si>
  <si>
    <t>05455</t>
  </si>
  <si>
    <t>01198</t>
  </si>
  <si>
    <t>Architecture &amp;Innovation-A0001</t>
  </si>
  <si>
    <t>020920</t>
  </si>
  <si>
    <t>Op Bal Bad debt prov InterComp</t>
  </si>
  <si>
    <t>05466</t>
  </si>
  <si>
    <t>01199</t>
  </si>
  <si>
    <t>Europe Consol Gains/Loss(cls)</t>
  </si>
  <si>
    <t>A9933</t>
  </si>
  <si>
    <t>020921</t>
  </si>
  <si>
    <t>Add bad debt prov InterComp.</t>
  </si>
  <si>
    <t>05507</t>
  </si>
  <si>
    <t>Europe Consol Gains/Losses</t>
  </si>
  <si>
    <t>020925</t>
  </si>
  <si>
    <t>Bad Debt Reserve - GIAC</t>
  </si>
  <si>
    <t>05580</t>
  </si>
  <si>
    <t>UB ASSESSMENTS</t>
  </si>
  <si>
    <t>020997</t>
  </si>
  <si>
    <t>Insurance Receviable - Hotels</t>
  </si>
  <si>
    <t>05583</t>
  </si>
  <si>
    <t>01201</t>
  </si>
  <si>
    <t>Tot Holiday US RES Assessment</t>
  </si>
  <si>
    <t>020998</t>
  </si>
  <si>
    <t>Other receivables - Hotels</t>
  </si>
  <si>
    <t>05633</t>
  </si>
  <si>
    <t>01202</t>
  </si>
  <si>
    <t>Express US RES Assessment</t>
  </si>
  <si>
    <t>020999</t>
  </si>
  <si>
    <t>Other receivables - Corp</t>
  </si>
  <si>
    <t>05655</t>
  </si>
  <si>
    <t>01203</t>
  </si>
  <si>
    <t>Staybridge US RES Assessment</t>
  </si>
  <si>
    <t>030005</t>
  </si>
  <si>
    <t>05681</t>
  </si>
  <si>
    <t>01204</t>
  </si>
  <si>
    <t>Crowne P US RES Assessment</t>
  </si>
  <si>
    <t>030010</t>
  </si>
  <si>
    <t>GIAC-Accrued Int Receivable</t>
  </si>
  <si>
    <t>05682</t>
  </si>
  <si>
    <t>01205</t>
  </si>
  <si>
    <t>Reservations &amp; Customer Care A</t>
  </si>
  <si>
    <t>030011</t>
  </si>
  <si>
    <t>GIAC-Delnq Accrued Int Rec-Fin</t>
  </si>
  <si>
    <t>05686</t>
  </si>
  <si>
    <t>01206</t>
  </si>
  <si>
    <t>Guest Relations AMER</t>
  </si>
  <si>
    <t>030012</t>
  </si>
  <si>
    <t>GIAC-Interim Interest Receivab</t>
  </si>
  <si>
    <t>05702</t>
  </si>
  <si>
    <t>01207</t>
  </si>
  <si>
    <t>CLSD Mexico City Res Office</t>
  </si>
  <si>
    <t>A1819</t>
  </si>
  <si>
    <t>030080</t>
  </si>
  <si>
    <t>Employee Ledger-Corporate</t>
  </si>
  <si>
    <t>05704</t>
  </si>
  <si>
    <t>01208</t>
  </si>
  <si>
    <t>Mexico City Resv Ofc-Mexicana</t>
  </si>
  <si>
    <t>030082</t>
  </si>
  <si>
    <t>Employee Advances</t>
  </si>
  <si>
    <t>05710</t>
  </si>
  <si>
    <t>01209</t>
  </si>
  <si>
    <t>Dist &amp; Intermediary Sales - AM</t>
  </si>
  <si>
    <t>030105</t>
  </si>
  <si>
    <t>Short Term Notes Receivables</t>
  </si>
  <si>
    <t>05730</t>
  </si>
  <si>
    <t>01210</t>
  </si>
  <si>
    <t>Global Sourcing AMER</t>
  </si>
  <si>
    <t>030110</t>
  </si>
  <si>
    <t>Allowance-Short Term Notes Rec</t>
  </si>
  <si>
    <t>05733</t>
  </si>
  <si>
    <t>01211</t>
  </si>
  <si>
    <t>Planning &amp; Delivery (cls)</t>
  </si>
  <si>
    <t>030111</t>
  </si>
  <si>
    <t>Allowance-delinquent interest</t>
  </si>
  <si>
    <t>06412</t>
  </si>
  <si>
    <t>IC ASSESSMENT CAN</t>
  </si>
  <si>
    <t>030115</t>
  </si>
  <si>
    <t>Deferred Mgt Fees Receiv HPT</t>
  </si>
  <si>
    <t>06420</t>
  </si>
  <si>
    <t>KIMPTON ASSESSMENT CAN</t>
  </si>
  <si>
    <t>030150</t>
  </si>
  <si>
    <t>Other Receivables</t>
  </si>
  <si>
    <t>06423</t>
  </si>
  <si>
    <t>01214</t>
  </si>
  <si>
    <t>Staybridge CAN RES Assessment</t>
  </si>
  <si>
    <t>030155</t>
  </si>
  <si>
    <t>06424</t>
  </si>
  <si>
    <t>01215</t>
  </si>
  <si>
    <t>Crowne P CAN RES Assessment</t>
  </si>
  <si>
    <t>040005</t>
  </si>
  <si>
    <t>Inventory Food</t>
  </si>
  <si>
    <t>06425</t>
  </si>
  <si>
    <t>01216</t>
  </si>
  <si>
    <t>Canada Reservation Assessment</t>
  </si>
  <si>
    <t>040007</t>
  </si>
  <si>
    <t>Guest &amp; Cleaning Supplies</t>
  </si>
  <si>
    <t>06426</t>
  </si>
  <si>
    <t>Toronto Reservation Center</t>
  </si>
  <si>
    <t>A1216</t>
  </si>
  <si>
    <t>040008</t>
  </si>
  <si>
    <t>Fuel Oil</t>
  </si>
  <si>
    <t>07436</t>
  </si>
  <si>
    <t>01217</t>
  </si>
  <si>
    <t>Other CAN RES Assessment</t>
  </si>
  <si>
    <t>040010</t>
  </si>
  <si>
    <t>Inventory Beverage</t>
  </si>
  <si>
    <t>07439</t>
  </si>
  <si>
    <t>BRIERLY HILL RESERVATIONS</t>
  </si>
  <si>
    <t>040011</t>
  </si>
  <si>
    <t>E &amp; M Supplies</t>
  </si>
  <si>
    <t>07440</t>
  </si>
  <si>
    <t>01219</t>
  </si>
  <si>
    <t>E-Media AMER</t>
  </si>
  <si>
    <t>040012</t>
  </si>
  <si>
    <t>Goods on consignment</t>
  </si>
  <si>
    <t>07444</t>
  </si>
  <si>
    <t>GRS UK</t>
  </si>
  <si>
    <t>040013</t>
  </si>
  <si>
    <t>Office Supplies</t>
  </si>
  <si>
    <t>07447</t>
  </si>
  <si>
    <t>01221</t>
  </si>
  <si>
    <t>Holiday Inn Club Vacation(cls)</t>
  </si>
  <si>
    <t>040014</t>
  </si>
  <si>
    <t>F&amp;B Containers</t>
  </si>
  <si>
    <t>07448</t>
  </si>
  <si>
    <t>GSM WW Sales Alloc</t>
  </si>
  <si>
    <t>040015</t>
  </si>
  <si>
    <t>Inventory Linen, CGS</t>
  </si>
  <si>
    <t>07449</t>
  </si>
  <si>
    <t>Guest Certificate</t>
  </si>
  <si>
    <t>040016</t>
  </si>
  <si>
    <t>Cigarettes</t>
  </si>
  <si>
    <t>07454</t>
  </si>
  <si>
    <t>01224</t>
  </si>
  <si>
    <t>Tot Holiday CAR RES Assessment</t>
  </si>
  <si>
    <t>040017</t>
  </si>
  <si>
    <t>Kiosk</t>
  </si>
  <si>
    <t>07455</t>
  </si>
  <si>
    <t>01225</t>
  </si>
  <si>
    <t>PRISM US Operations</t>
  </si>
  <si>
    <t>040018</t>
  </si>
  <si>
    <t>Operating Equipment</t>
  </si>
  <si>
    <t>17657</t>
  </si>
  <si>
    <t>01226</t>
  </si>
  <si>
    <t>PRISM GDS Operations</t>
  </si>
  <si>
    <t>040019</t>
  </si>
  <si>
    <t>Give-aways</t>
  </si>
  <si>
    <t>54020</t>
  </si>
  <si>
    <t>01227</t>
  </si>
  <si>
    <t>Crowne P CAR RES Assessment</t>
  </si>
  <si>
    <t>040020</t>
  </si>
  <si>
    <t>Inventory Other</t>
  </si>
  <si>
    <t>54543</t>
  </si>
  <si>
    <t>01228</t>
  </si>
  <si>
    <t>040021</t>
  </si>
  <si>
    <t>Engineering&amp;Maintenance Supply</t>
  </si>
  <si>
    <t>54551</t>
  </si>
  <si>
    <t>01229</t>
  </si>
  <si>
    <t>Toronto Res</t>
  </si>
  <si>
    <t>040022</t>
  </si>
  <si>
    <t>Goods in Transit</t>
  </si>
  <si>
    <t>54601</t>
  </si>
  <si>
    <t>01230</t>
  </si>
  <si>
    <t>Holidex Belgium, Inc.</t>
  </si>
  <si>
    <t>040023</t>
  </si>
  <si>
    <t>China &amp; Glassware</t>
  </si>
  <si>
    <t>54657</t>
  </si>
  <si>
    <t>IC ASSESSMENT LA/CAR</t>
  </si>
  <si>
    <t>040024</t>
  </si>
  <si>
    <t>Silverware &amp; Stainless</t>
  </si>
  <si>
    <t>54978</t>
  </si>
  <si>
    <t>01232</t>
  </si>
  <si>
    <t>Australia Reservation Office</t>
  </si>
  <si>
    <t>040025</t>
  </si>
  <si>
    <t>Linen</t>
  </si>
  <si>
    <t>55054</t>
  </si>
  <si>
    <t>040026</t>
  </si>
  <si>
    <t>Beauty Stock</t>
  </si>
  <si>
    <t>55061</t>
  </si>
  <si>
    <t>KIMPTON ASSESSMENT LA/CAR</t>
  </si>
  <si>
    <t>040027</t>
  </si>
  <si>
    <t>Print. &amp; Stat. Stock</t>
  </si>
  <si>
    <t>55062</t>
  </si>
  <si>
    <t>01234</t>
  </si>
  <si>
    <t>Closed Tokyo Res Office</t>
  </si>
  <si>
    <t>040028</t>
  </si>
  <si>
    <t>Uniforms</t>
  </si>
  <si>
    <t>55072</t>
  </si>
  <si>
    <t>Closed Tokyo Res Office (cls)</t>
  </si>
  <si>
    <t>040120</t>
  </si>
  <si>
    <t>Inventory provision</t>
  </si>
  <si>
    <t>55321</t>
  </si>
  <si>
    <t>01235</t>
  </si>
  <si>
    <t>Global Optimization Salt Lake</t>
  </si>
  <si>
    <t>040210</t>
  </si>
  <si>
    <t>ExPat Tax Advance</t>
  </si>
  <si>
    <t>55323</t>
  </si>
  <si>
    <t>01236</t>
  </si>
  <si>
    <t>Business Performance &amp; Quality</t>
  </si>
  <si>
    <t>041020</t>
  </si>
  <si>
    <t>55324</t>
  </si>
  <si>
    <t>HI Beachcomber Hawaii</t>
  </si>
  <si>
    <t>050005</t>
  </si>
  <si>
    <t>Prepaid Insurance</t>
  </si>
  <si>
    <t>55326</t>
  </si>
  <si>
    <t>01238</t>
  </si>
  <si>
    <t>Cross Channel Ops Tech</t>
  </si>
  <si>
    <t>050006</t>
  </si>
  <si>
    <t>Prepaid Insurance Premium</t>
  </si>
  <si>
    <t>55327</t>
  </si>
  <si>
    <t>01239</t>
  </si>
  <si>
    <t>Venetian &amp; Pallazo</t>
  </si>
  <si>
    <t>050007</t>
  </si>
  <si>
    <t>Prepaid Premium-Workmen's Comp</t>
  </si>
  <si>
    <t>55328</t>
  </si>
  <si>
    <t>01240</t>
  </si>
  <si>
    <t>PRISM USD</t>
  </si>
  <si>
    <t>050008</t>
  </si>
  <si>
    <t>Prepaid Maintenance Contracts</t>
  </si>
  <si>
    <t>55331</t>
  </si>
  <si>
    <t>01241</t>
  </si>
  <si>
    <t>Holiday Inn Club Vacation</t>
  </si>
  <si>
    <t>050009</t>
  </si>
  <si>
    <t>Insurance Prepayment- Corp</t>
  </si>
  <si>
    <t>55340</t>
  </si>
  <si>
    <t>01242</t>
  </si>
  <si>
    <t>ICAR Montelucia (cls)</t>
  </si>
  <si>
    <t>050010</t>
  </si>
  <si>
    <t>Prepaid Real Estate Taxes</t>
  </si>
  <si>
    <t>55343</t>
  </si>
  <si>
    <t>01243</t>
  </si>
  <si>
    <t>DM Web Products</t>
  </si>
  <si>
    <t>050011</t>
  </si>
  <si>
    <t>Corporate tax receivable</t>
  </si>
  <si>
    <t>55345</t>
  </si>
  <si>
    <t>GSA Tel Aviv, Israel</t>
  </si>
  <si>
    <t>050012</t>
  </si>
  <si>
    <t>Trade/State Tax Receivable</t>
  </si>
  <si>
    <t>55346</t>
  </si>
  <si>
    <t>01244</t>
  </si>
  <si>
    <t>Holiday Inn Resorts (cls)</t>
  </si>
  <si>
    <t>050015</t>
  </si>
  <si>
    <t>Prepaid Sales Tax</t>
  </si>
  <si>
    <t>55349</t>
  </si>
  <si>
    <t>01245</t>
  </si>
  <si>
    <t>D&amp;RMS Exec (cls)</t>
  </si>
  <si>
    <t>050020</t>
  </si>
  <si>
    <t>Prepaid Licenses</t>
  </si>
  <si>
    <t>55395</t>
  </si>
  <si>
    <t>IC Assessment AMER</t>
  </si>
  <si>
    <t>050021</t>
  </si>
  <si>
    <t>Prepaid Royalty Fees</t>
  </si>
  <si>
    <t>55454</t>
  </si>
  <si>
    <t>IC Assessment Venetian/Palazzo</t>
  </si>
  <si>
    <t>050025</t>
  </si>
  <si>
    <t>Prepaid Lease Rent</t>
  </si>
  <si>
    <t>55500</t>
  </si>
  <si>
    <t>01248</t>
  </si>
  <si>
    <t>IC Assessment Columbia</t>
  </si>
  <si>
    <t>COP</t>
  </si>
  <si>
    <t>050026</t>
  </si>
  <si>
    <t>Prepaid Telephone Equip Rental</t>
  </si>
  <si>
    <t>55525</t>
  </si>
  <si>
    <t>01249</t>
  </si>
  <si>
    <t>Loyalty - MCA-US</t>
  </si>
  <si>
    <t>050028</t>
  </si>
  <si>
    <t>Tax receivable (non Corp tax)</t>
  </si>
  <si>
    <t>55552</t>
  </si>
  <si>
    <t>01250</t>
  </si>
  <si>
    <t>DM Mobile Solutions</t>
  </si>
  <si>
    <t>050029</t>
  </si>
  <si>
    <t>Prepaid  Hedge Amortisation</t>
  </si>
  <si>
    <t>55620</t>
  </si>
  <si>
    <t>Hong Kong Reservation Office</t>
  </si>
  <si>
    <t>050030</t>
  </si>
  <si>
    <t>Prepaid Bond Fees</t>
  </si>
  <si>
    <t>55664</t>
  </si>
  <si>
    <t>01251</t>
  </si>
  <si>
    <t>DM-REVolution Bus. Process</t>
  </si>
  <si>
    <t>050031</t>
  </si>
  <si>
    <t>Prepaid Facility Fees</t>
  </si>
  <si>
    <t>55673</t>
  </si>
  <si>
    <t>Singapore Reservation Office</t>
  </si>
  <si>
    <t>050032</t>
  </si>
  <si>
    <t>Loan Fees Amortization</t>
  </si>
  <si>
    <t>55687</t>
  </si>
  <si>
    <t>01252</t>
  </si>
  <si>
    <t>UX - MCA-US</t>
  </si>
  <si>
    <t>050080</t>
  </si>
  <si>
    <t>Worker Comp Reclass LHO</t>
  </si>
  <si>
    <t>55693</t>
  </si>
  <si>
    <t>BUENOS AIRES RES</t>
  </si>
  <si>
    <t>ARA</t>
  </si>
  <si>
    <t>050085</t>
  </si>
  <si>
    <t>Above Market Lease Asset</t>
  </si>
  <si>
    <t>55694</t>
  </si>
  <si>
    <t>GSA Buenos Aires</t>
  </si>
  <si>
    <t>050090</t>
  </si>
  <si>
    <t>Prepaid Other</t>
  </si>
  <si>
    <t>55897</t>
  </si>
  <si>
    <t>WWS Strategy &amp; Enablement</t>
  </si>
  <si>
    <t>050095</t>
  </si>
  <si>
    <t>Other Deposits</t>
  </si>
  <si>
    <t>55963</t>
  </si>
  <si>
    <t>Closed GSA Taipei, Taiwan</t>
  </si>
  <si>
    <t>050100</t>
  </si>
  <si>
    <t>Prepaid Social Security</t>
  </si>
  <si>
    <t>55966</t>
  </si>
  <si>
    <t>01255</t>
  </si>
  <si>
    <t>Agile - MCA-US</t>
  </si>
  <si>
    <t>050105</t>
  </si>
  <si>
    <t>IHG Pension Plan</t>
  </si>
  <si>
    <t>56204</t>
  </si>
  <si>
    <t>01256</t>
  </si>
  <si>
    <t>Priority Club Svc Ctr - SLC</t>
  </si>
  <si>
    <t>050110</t>
  </si>
  <si>
    <t>Other Pension Plan</t>
  </si>
  <si>
    <t>56296</t>
  </si>
  <si>
    <t>Luxury &amp; Lifestyle AMER</t>
  </si>
  <si>
    <t>050205</t>
  </si>
  <si>
    <t>Employee Receivable</t>
  </si>
  <si>
    <t>57216</t>
  </si>
  <si>
    <t>01258</t>
  </si>
  <si>
    <t>Distribution Connectivity Amer</t>
  </si>
  <si>
    <t>050208</t>
  </si>
  <si>
    <t>A/R Cobra</t>
  </si>
  <si>
    <t>57269</t>
  </si>
  <si>
    <t>WW Sales Biz Travel</t>
  </si>
  <si>
    <t>050210</t>
  </si>
  <si>
    <t>63412</t>
  </si>
  <si>
    <t>Bangkok Reservation Center</t>
  </si>
  <si>
    <t>050211</t>
  </si>
  <si>
    <t>Accrued Tax Equalization</t>
  </si>
  <si>
    <t>53959</t>
  </si>
  <si>
    <t>LA/CAR SB ASSESSMENTS</t>
  </si>
  <si>
    <t>050215</t>
  </si>
  <si>
    <t>Other A/R 1</t>
  </si>
  <si>
    <t>54372</t>
  </si>
  <si>
    <t>BTA funds_AMER</t>
  </si>
  <si>
    <t>050220</t>
  </si>
  <si>
    <t>Other A/R 2</t>
  </si>
  <si>
    <t>55057</t>
  </si>
  <si>
    <t>BTA Fund_CWT Fund_CWT Svc Fee</t>
  </si>
  <si>
    <t>050225</t>
  </si>
  <si>
    <t>Other A/R 3</t>
  </si>
  <si>
    <t>55063</t>
  </si>
  <si>
    <t>01263</t>
  </si>
  <si>
    <t>WWS Product Management - AMER</t>
  </si>
  <si>
    <t>050230</t>
  </si>
  <si>
    <t>Finance lease receivable (ST)</t>
  </si>
  <si>
    <t>55100</t>
  </si>
  <si>
    <t>AMER Strategy &amp; Analytics</t>
  </si>
  <si>
    <t>050250</t>
  </si>
  <si>
    <t>A/R - Condo Shared Cost</t>
  </si>
  <si>
    <t>55671</t>
  </si>
  <si>
    <t>01265</t>
  </si>
  <si>
    <t>Portfolio Marketing (cls)</t>
  </si>
  <si>
    <t>050305</t>
  </si>
  <si>
    <t>Taxes Receivable</t>
  </si>
  <si>
    <t>55692</t>
  </si>
  <si>
    <t>WW Sales AMER</t>
  </si>
  <si>
    <t>050309</t>
  </si>
  <si>
    <t>VAT Rcvble for accrl-nt deduct</t>
  </si>
  <si>
    <t>57087</t>
  </si>
  <si>
    <t>PERF MKTG_AMER GLOBAL</t>
  </si>
  <si>
    <t>050310</t>
  </si>
  <si>
    <t>VAT Receivable</t>
  </si>
  <si>
    <t>70300</t>
  </si>
  <si>
    <t>01268</t>
  </si>
  <si>
    <t>Direct Connectivity (cls)</t>
  </si>
  <si>
    <t>050311</t>
  </si>
  <si>
    <t>VAT Receivable - Domestic</t>
  </si>
  <si>
    <t>70424</t>
  </si>
  <si>
    <t>Global Sales-Tradeshow &amp; Event</t>
  </si>
  <si>
    <t>050312</t>
  </si>
  <si>
    <t>VAT Receivable - International</t>
  </si>
  <si>
    <t>70468</t>
  </si>
  <si>
    <t>01270</t>
  </si>
  <si>
    <t>Salt Lake Reservation Center</t>
  </si>
  <si>
    <t>050313</t>
  </si>
  <si>
    <t>VAT Receivable - G/L</t>
  </si>
  <si>
    <t>70579</t>
  </si>
  <si>
    <t>WW Sales Groups &amp; Meetings</t>
  </si>
  <si>
    <t>050314</t>
  </si>
  <si>
    <t>VAT Receivables - FA</t>
  </si>
  <si>
    <t>70586</t>
  </si>
  <si>
    <t>GSA Riyadh, Saudia Arabia</t>
  </si>
  <si>
    <t>050315</t>
  </si>
  <si>
    <t>VAT Receivable - Domestic 5%</t>
  </si>
  <si>
    <t>70719</t>
  </si>
  <si>
    <t>01272</t>
  </si>
  <si>
    <t>WW Sales Tour &amp; Leisure</t>
  </si>
  <si>
    <t>050316</t>
  </si>
  <si>
    <t>VAT Receivable - Domestic 20%</t>
  </si>
  <si>
    <t>70741</t>
  </si>
  <si>
    <t>Closed GSA Seoul, Korea</t>
  </si>
  <si>
    <t>050317</t>
  </si>
  <si>
    <t>VAT Receivable Intl Goods</t>
  </si>
  <si>
    <t>70749</t>
  </si>
  <si>
    <t>01273</t>
  </si>
  <si>
    <t>Resource Stratedgy &amp; Analytics</t>
  </si>
  <si>
    <t>050318</t>
  </si>
  <si>
    <t>VAT Receivable Intl services</t>
  </si>
  <si>
    <t>70816</t>
  </si>
  <si>
    <t>01274</t>
  </si>
  <si>
    <t>SC RESERVATIONS PHIL INC WHT</t>
  </si>
  <si>
    <t>050319</t>
  </si>
  <si>
    <t>VAT Receivable Intl non EU</t>
  </si>
  <si>
    <t>70831</t>
  </si>
  <si>
    <t>WS Sales Force Auto</t>
  </si>
  <si>
    <t>050320</t>
  </si>
  <si>
    <t>VAT Receivable Dom. Agricultur</t>
  </si>
  <si>
    <t>70832</t>
  </si>
  <si>
    <t>01276</t>
  </si>
  <si>
    <t>VP HI Marketing - Admin</t>
  </si>
  <si>
    <t>050321</t>
  </si>
  <si>
    <t>VAT Rec Dom. deposits &amp; fees</t>
  </si>
  <si>
    <t>70833</t>
  </si>
  <si>
    <t>Tot Holiday MEX RES Assessment</t>
  </si>
  <si>
    <t>050322</t>
  </si>
  <si>
    <t>VAT Rec - custom clearance</t>
  </si>
  <si>
    <t>70845</t>
  </si>
  <si>
    <t>IC MEX ASSESSMENT</t>
  </si>
  <si>
    <t>050323</t>
  </si>
  <si>
    <t>Central GST Input</t>
  </si>
  <si>
    <t>70847</t>
  </si>
  <si>
    <t>KIMPTON ASSESSMENT MEX</t>
  </si>
  <si>
    <t>050324</t>
  </si>
  <si>
    <t>State GST Input</t>
  </si>
  <si>
    <t>70929</t>
  </si>
  <si>
    <t>01280</t>
  </si>
  <si>
    <t>Crowne P MEX RES Assessment</t>
  </si>
  <si>
    <t>050325</t>
  </si>
  <si>
    <t>Integrated GST Input</t>
  </si>
  <si>
    <t>70930</t>
  </si>
  <si>
    <t>01281</t>
  </si>
  <si>
    <t>Mexico City Reservation Center</t>
  </si>
  <si>
    <t>050326</t>
  </si>
  <si>
    <t>Franchise Tax Receivable</t>
  </si>
  <si>
    <t>70951</t>
  </si>
  <si>
    <t>01282</t>
  </si>
  <si>
    <t>MEXICO RM</t>
  </si>
  <si>
    <t>050327</t>
  </si>
  <si>
    <t>Entertainment Tax Receivable</t>
  </si>
  <si>
    <t>71089</t>
  </si>
  <si>
    <t>01283</t>
  </si>
  <si>
    <t>SLC GR Variable</t>
  </si>
  <si>
    <t>050328</t>
  </si>
  <si>
    <t>Development Tax Receivable</t>
  </si>
  <si>
    <t>71090</t>
  </si>
  <si>
    <t>01284</t>
  </si>
  <si>
    <t>SLC SOCIAL OPS</t>
  </si>
  <si>
    <t>050329</t>
  </si>
  <si>
    <t>Union Tax Receivable</t>
  </si>
  <si>
    <t>71096</t>
  </si>
  <si>
    <t>01285</t>
  </si>
  <si>
    <t>Tot Holiday CA/SA RES Assessmt</t>
  </si>
  <si>
    <t>050330</t>
  </si>
  <si>
    <t>Wedding Tax Receivable</t>
  </si>
  <si>
    <t>71167</t>
  </si>
  <si>
    <t>01286</t>
  </si>
  <si>
    <t>Express CA/SA RES Assessment</t>
  </si>
  <si>
    <t>050331</t>
  </si>
  <si>
    <t>Exemption Tax Receivable</t>
  </si>
  <si>
    <t>71168</t>
  </si>
  <si>
    <t>01287</t>
  </si>
  <si>
    <t>Staybridge CA/SA RES Assessmnt</t>
  </si>
  <si>
    <t>050332</t>
  </si>
  <si>
    <t>Tax Others Receivable</t>
  </si>
  <si>
    <t>72260</t>
  </si>
  <si>
    <t>01288</t>
  </si>
  <si>
    <t>Crowne P CA/SA RES Assessment</t>
  </si>
  <si>
    <t>050345</t>
  </si>
  <si>
    <t>Guest Input Tax Credit</t>
  </si>
  <si>
    <t>72439</t>
  </si>
  <si>
    <t>01289</t>
  </si>
  <si>
    <t>Other CA/SA RES Asessment(cls)</t>
  </si>
  <si>
    <t>050502</t>
  </si>
  <si>
    <t>Others</t>
  </si>
  <si>
    <t>72663</t>
  </si>
  <si>
    <t>01290</t>
  </si>
  <si>
    <t>CHS GR Ops</t>
  </si>
  <si>
    <t>050505</t>
  </si>
  <si>
    <t>Deferred tax receivable</t>
  </si>
  <si>
    <t>72805</t>
  </si>
  <si>
    <t>01291</t>
  </si>
  <si>
    <t>CHS GR Variable</t>
  </si>
  <si>
    <t>050805</t>
  </si>
  <si>
    <t>Deferd System Fund Surplus/Def</t>
  </si>
  <si>
    <t>72826</t>
  </si>
  <si>
    <t>ECS TACP Escheatment US</t>
  </si>
  <si>
    <t>A1003</t>
  </si>
  <si>
    <t>050905</t>
  </si>
  <si>
    <t>Other Current Assets</t>
  </si>
  <si>
    <t>72845</t>
  </si>
  <si>
    <t>01293</t>
  </si>
  <si>
    <t>ECS BARBADOS STAT</t>
  </si>
  <si>
    <t>B1003</t>
  </si>
  <si>
    <t>050910</t>
  </si>
  <si>
    <t>Trade Barter Contract</t>
  </si>
  <si>
    <t>72858</t>
  </si>
  <si>
    <t>ECS (BARBADOS)</t>
  </si>
  <si>
    <t>050911</t>
  </si>
  <si>
    <t>Trade Barter Contract-Magazine</t>
  </si>
  <si>
    <t>72941</t>
  </si>
  <si>
    <t>E-COMMERCE SERVICES TACP</t>
  </si>
  <si>
    <t>050912</t>
  </si>
  <si>
    <t>Trade Barter Contract-Airline</t>
  </si>
  <si>
    <t>73197</t>
  </si>
  <si>
    <t>IHC TACP Perot</t>
  </si>
  <si>
    <t>050913</t>
  </si>
  <si>
    <t>Trade Barter Contract-Others</t>
  </si>
  <si>
    <t>73198</t>
  </si>
  <si>
    <t>01297</t>
  </si>
  <si>
    <t>IHC Perot GDS</t>
  </si>
  <si>
    <t>050914</t>
  </si>
  <si>
    <t>Future Income Tax Benefits</t>
  </si>
  <si>
    <t>73318</t>
  </si>
  <si>
    <t>US CP ASSESSMENTS.</t>
  </si>
  <si>
    <t>050915</t>
  </si>
  <si>
    <t>Deferred Conference Costs</t>
  </si>
  <si>
    <t>73517</t>
  </si>
  <si>
    <t>01299</t>
  </si>
  <si>
    <t>HI Select Marketing (cls)</t>
  </si>
  <si>
    <t>050916</t>
  </si>
  <si>
    <t>Deferred Conference Cost FY 20</t>
  </si>
  <si>
    <t>73550</t>
  </si>
  <si>
    <t>BTA AMEX</t>
  </si>
  <si>
    <t>050917</t>
  </si>
  <si>
    <t>2003 50th Anniversary Conferen</t>
  </si>
  <si>
    <t>73563</t>
  </si>
  <si>
    <t>01301</t>
  </si>
  <si>
    <t>BPM US (cls)</t>
  </si>
  <si>
    <t>050918</t>
  </si>
  <si>
    <t>Deferred Charges</t>
  </si>
  <si>
    <t>73564</t>
  </si>
  <si>
    <t>01302</t>
  </si>
  <si>
    <t>FACILITY VERIZON NETWORK WEBEX</t>
  </si>
  <si>
    <t>050919</t>
  </si>
  <si>
    <t>Dorint Charge Out</t>
  </si>
  <si>
    <t>73565</t>
  </si>
  <si>
    <t>WWSC Supervisory - Ravinia</t>
  </si>
  <si>
    <t>050920</t>
  </si>
  <si>
    <t>CIP suspense</t>
  </si>
  <si>
    <t>73566</t>
  </si>
  <si>
    <t>01304</t>
  </si>
  <si>
    <t>H. Inns America Closed</t>
  </si>
  <si>
    <t>050921</t>
  </si>
  <si>
    <t>Developer incentive paymts &lt;1y</t>
  </si>
  <si>
    <t>73583</t>
  </si>
  <si>
    <t>050925</t>
  </si>
  <si>
    <t>Trade Outs</t>
  </si>
  <si>
    <t>73585</t>
  </si>
  <si>
    <t>GC MF US A0001</t>
  </si>
  <si>
    <t>050950</t>
  </si>
  <si>
    <t>Deferred Tax Asset</t>
  </si>
  <si>
    <t>73586</t>
  </si>
  <si>
    <t>Technology Ops</t>
  </si>
  <si>
    <t>050960</t>
  </si>
  <si>
    <t>DRS Allowance</t>
  </si>
  <si>
    <t>73588</t>
  </si>
  <si>
    <t>Loyalty Insights AMER</t>
  </si>
  <si>
    <t>058510</t>
  </si>
  <si>
    <t>X'mas &amp; New year expenses</t>
  </si>
  <si>
    <t>73590</t>
  </si>
  <si>
    <t>01308</t>
  </si>
  <si>
    <t>DM Cust Exp &amp; Insights</t>
  </si>
  <si>
    <t>058515</t>
  </si>
  <si>
    <t>Other Deferred Charges</t>
  </si>
  <si>
    <t>73591</t>
  </si>
  <si>
    <t>E-Comm Marketing Svcs</t>
  </si>
  <si>
    <t>060005</t>
  </si>
  <si>
    <t>Investment 100%</t>
  </si>
  <si>
    <t>73592</t>
  </si>
  <si>
    <t>01310</t>
  </si>
  <si>
    <t>EComm Analysis&amp;Res - CLS (cls)</t>
  </si>
  <si>
    <t>060006</t>
  </si>
  <si>
    <t>Investments 100%  Provision</t>
  </si>
  <si>
    <t>73867</t>
  </si>
  <si>
    <t>PERFORMANCE MKTG AMER REGIONAL</t>
  </si>
  <si>
    <t>060010</t>
  </si>
  <si>
    <t>Investment 50% - 99%</t>
  </si>
  <si>
    <t>73912</t>
  </si>
  <si>
    <t>01312</t>
  </si>
  <si>
    <t>Digital Guest Experience</t>
  </si>
  <si>
    <t>060015</t>
  </si>
  <si>
    <t>Investment 20% - 49.9%</t>
  </si>
  <si>
    <t>73921</t>
  </si>
  <si>
    <t>01313</t>
  </si>
  <si>
    <t>Mobile Sols&amp;Guest Exp(cls)</t>
  </si>
  <si>
    <t>060020</t>
  </si>
  <si>
    <t>Investment 0% - 19.9%</t>
  </si>
  <si>
    <t>73922</t>
  </si>
  <si>
    <t>01314</t>
  </si>
  <si>
    <t>Web Channel Exec</t>
  </si>
  <si>
    <t>060025</t>
  </si>
  <si>
    <t>Investment 50% - 99% Provn</t>
  </si>
  <si>
    <t>73923</t>
  </si>
  <si>
    <t>01315</t>
  </si>
  <si>
    <t>Content Strategy (cls)</t>
  </si>
  <si>
    <t>060030</t>
  </si>
  <si>
    <t>Investments - Listed</t>
  </si>
  <si>
    <t>73924</t>
  </si>
  <si>
    <t>Digital Self Service</t>
  </si>
  <si>
    <t>060031</t>
  </si>
  <si>
    <t>Investments - Listed Provision</t>
  </si>
  <si>
    <t>73942</t>
  </si>
  <si>
    <t>GRS_WWS</t>
  </si>
  <si>
    <t>060040</t>
  </si>
  <si>
    <t>Investments - Related</t>
  </si>
  <si>
    <t>73951</t>
  </si>
  <si>
    <t>01318</t>
  </si>
  <si>
    <t>DV Revenue System Products</t>
  </si>
  <si>
    <t>060041</t>
  </si>
  <si>
    <t>Investment 20% - 49.9% Provn</t>
  </si>
  <si>
    <t>74034</t>
  </si>
  <si>
    <t>WWS GRS Fab Four</t>
  </si>
  <si>
    <t>060050</t>
  </si>
  <si>
    <t>Investments - Unlisted</t>
  </si>
  <si>
    <t>74135</t>
  </si>
  <si>
    <t>01320</t>
  </si>
  <si>
    <t>GS Operations (cls)</t>
  </si>
  <si>
    <t>060051</t>
  </si>
  <si>
    <t>Investment 0% - 19.9% Provn</t>
  </si>
  <si>
    <t>74252</t>
  </si>
  <si>
    <t>01321</t>
  </si>
  <si>
    <t>GC Digital Channel - Project C</t>
  </si>
  <si>
    <t>060055</t>
  </si>
  <si>
    <t>Investment-Unlisted Loan Stock</t>
  </si>
  <si>
    <t>74257</t>
  </si>
  <si>
    <t>01322</t>
  </si>
  <si>
    <t>Content Delivery-US</t>
  </si>
  <si>
    <t>060056</t>
  </si>
  <si>
    <t>Invest-Unlisted Loan Stck Prov</t>
  </si>
  <si>
    <t>74271</t>
  </si>
  <si>
    <t>01323</t>
  </si>
  <si>
    <t>Corp- US</t>
  </si>
  <si>
    <t>060105</t>
  </si>
  <si>
    <t>Trade Loan Receivables</t>
  </si>
  <si>
    <t>74272</t>
  </si>
  <si>
    <t>01324</t>
  </si>
  <si>
    <t>CRO-US</t>
  </si>
  <si>
    <t>060106</t>
  </si>
  <si>
    <t>74275</t>
  </si>
  <si>
    <t>01325</t>
  </si>
  <si>
    <t>CIO-US</t>
  </si>
  <si>
    <t>060110</t>
  </si>
  <si>
    <t>Allowance Trade Loans</t>
  </si>
  <si>
    <t>74279</t>
  </si>
  <si>
    <t>Brazil Sales TMC</t>
  </si>
  <si>
    <t>060115</t>
  </si>
  <si>
    <t>Owner's Loan</t>
  </si>
  <si>
    <t>74296</t>
  </si>
  <si>
    <t>01327</t>
  </si>
  <si>
    <t>Kimpton Mexico Royalties</t>
  </si>
  <si>
    <t>060205</t>
  </si>
  <si>
    <t>Inducements-Gross</t>
  </si>
  <si>
    <t>74297</t>
  </si>
  <si>
    <t>01328</t>
  </si>
  <si>
    <t>Avid Mexico Royalties</t>
  </si>
  <si>
    <t>060206</t>
  </si>
  <si>
    <t>Inducement other gross</t>
  </si>
  <si>
    <t>74414</t>
  </si>
  <si>
    <t>Sales Mexico</t>
  </si>
  <si>
    <t>060207</t>
  </si>
  <si>
    <t>Inducements - committed</t>
  </si>
  <si>
    <t>74652</t>
  </si>
  <si>
    <t>01330</t>
  </si>
  <si>
    <t>Concerto - GHOS-US</t>
  </si>
  <si>
    <t>060210</t>
  </si>
  <si>
    <t>Inducements-Accumulated Amort</t>
  </si>
  <si>
    <t>74654</t>
  </si>
  <si>
    <t>01331</t>
  </si>
  <si>
    <t>HOS Enterprise Solutions-US</t>
  </si>
  <si>
    <t>060211</t>
  </si>
  <si>
    <t>Inducement other Accumulated A</t>
  </si>
  <si>
    <t>74756</t>
  </si>
  <si>
    <t>01332</t>
  </si>
  <si>
    <t>GHOS US</t>
  </si>
  <si>
    <t>060240</t>
  </si>
  <si>
    <t>Finder Fees Contract costs</t>
  </si>
  <si>
    <t>74757</t>
  </si>
  <si>
    <t>01333</t>
  </si>
  <si>
    <t>Info Security-US</t>
  </si>
  <si>
    <t>060250</t>
  </si>
  <si>
    <t>Developer incentive payments G</t>
  </si>
  <si>
    <t>75576</t>
  </si>
  <si>
    <t>SX AMERICAS (A0001)</t>
  </si>
  <si>
    <t>060260</t>
  </si>
  <si>
    <t>Developer incentive payments A</t>
  </si>
  <si>
    <t>75760</t>
  </si>
  <si>
    <t>01336</t>
  </si>
  <si>
    <t>Voco US Royalty</t>
  </si>
  <si>
    <t>060265</t>
  </si>
  <si>
    <t>Developer incentive payments C</t>
  </si>
  <si>
    <t>75761</t>
  </si>
  <si>
    <t>01337</t>
  </si>
  <si>
    <t>GP US PL-IHGP (01337)</t>
  </si>
  <si>
    <t>060270</t>
  </si>
  <si>
    <t>Guarantees and deposits - Gros</t>
  </si>
  <si>
    <t>76330</t>
  </si>
  <si>
    <t>01338</t>
  </si>
  <si>
    <t>Six Senses America Tech Fee</t>
  </si>
  <si>
    <t>060280</t>
  </si>
  <si>
    <t>Guarantees and deposits - Accu</t>
  </si>
  <si>
    <t>76456</t>
  </si>
  <si>
    <t>01342</t>
  </si>
  <si>
    <t>Hotel Group Funding-Subsidiary</t>
  </si>
  <si>
    <t>060285</t>
  </si>
  <si>
    <t>Guarantees and deposits - Cont</t>
  </si>
  <si>
    <t>76566</t>
  </si>
  <si>
    <t>Htl Grp Fundng Subsidiary(cls)</t>
  </si>
  <si>
    <t>060305</t>
  </si>
  <si>
    <t>Long Term Receivables</t>
  </si>
  <si>
    <t>76705</t>
  </si>
  <si>
    <t>01345</t>
  </si>
  <si>
    <t>MARKETING FINANCE CANADA A0006</t>
  </si>
  <si>
    <t>060306</t>
  </si>
  <si>
    <t>Fin lease receivable-long term</t>
  </si>
  <si>
    <t>76706</t>
  </si>
  <si>
    <t>RAVINIA LEASE OFFSET A0001</t>
  </si>
  <si>
    <t>060310</t>
  </si>
  <si>
    <t>Allowance Long Term Receivable</t>
  </si>
  <si>
    <t>76982</t>
  </si>
  <si>
    <t>01347</t>
  </si>
  <si>
    <t>University - Mexico</t>
  </si>
  <si>
    <t>A0904</t>
  </si>
  <si>
    <t>060405</t>
  </si>
  <si>
    <t>GIAC-ST/LT Receivable Reclass</t>
  </si>
  <si>
    <t>80175</t>
  </si>
  <si>
    <t>068005</t>
  </si>
  <si>
    <t>Property lease asset - gross</t>
  </si>
  <si>
    <t>80266</t>
  </si>
  <si>
    <t>01348</t>
  </si>
  <si>
    <t>HICV NEW ORLEANS RESORT</t>
  </si>
  <si>
    <t>068006</t>
  </si>
  <si>
    <t>Inv property lease asset-gross</t>
  </si>
  <si>
    <t>54981</t>
  </si>
  <si>
    <t>01349</t>
  </si>
  <si>
    <t>068010</t>
  </si>
  <si>
    <t>Other lease asset - gross</t>
  </si>
  <si>
    <t>05570</t>
  </si>
  <si>
    <t>01350</t>
  </si>
  <si>
    <t>HICV New Orleans Resort</t>
  </si>
  <si>
    <t>068015</t>
  </si>
  <si>
    <t>A D-Property lease asset</t>
  </si>
  <si>
    <t>05571</t>
  </si>
  <si>
    <t>01351</t>
  </si>
  <si>
    <t>Loyalty Applications</t>
  </si>
  <si>
    <t>068016</t>
  </si>
  <si>
    <t>AD- Invst property lease asset</t>
  </si>
  <si>
    <t>05572</t>
  </si>
  <si>
    <t>01352</t>
  </si>
  <si>
    <t>SX Botanique A0001</t>
  </si>
  <si>
    <t>068020</t>
  </si>
  <si>
    <t>A D-Other lease asset</t>
  </si>
  <si>
    <t>05573</t>
  </si>
  <si>
    <t>01353</t>
  </si>
  <si>
    <t>COS/Growth Team</t>
  </si>
  <si>
    <t>069005</t>
  </si>
  <si>
    <t>Capital Lease</t>
  </si>
  <si>
    <t>75015</t>
  </si>
  <si>
    <t>01354</t>
  </si>
  <si>
    <t>Fran Ops Support - LA</t>
  </si>
  <si>
    <t>070005</t>
  </si>
  <si>
    <t>Land - Opening Balance</t>
  </si>
  <si>
    <t>75016</t>
  </si>
  <si>
    <t>01355</t>
  </si>
  <si>
    <t>Mid-Year Meetings</t>
  </si>
  <si>
    <t>070010</t>
  </si>
  <si>
    <t>Land - Additions</t>
  </si>
  <si>
    <t>75017</t>
  </si>
  <si>
    <t>01356</t>
  </si>
  <si>
    <t>GREEN ENGAGE PROJECT A0001</t>
  </si>
  <si>
    <t>070015</t>
  </si>
  <si>
    <t>Land - Scrapped &amp; Sold</t>
  </si>
  <si>
    <t>80303</t>
  </si>
  <si>
    <t>G&amp;M - Optimize</t>
  </si>
  <si>
    <t>070020</t>
  </si>
  <si>
    <t>Land - Transfers Between Class</t>
  </si>
  <si>
    <t>55746</t>
  </si>
  <si>
    <t>01360</t>
  </si>
  <si>
    <t>070035</t>
  </si>
  <si>
    <t>Preopening</t>
  </si>
  <si>
    <t>55747</t>
  </si>
  <si>
    <t>01361</t>
  </si>
  <si>
    <t>IHG SERNEX</t>
  </si>
  <si>
    <t>A0091</t>
  </si>
  <si>
    <t>070040</t>
  </si>
  <si>
    <t>Land Leasehold</t>
  </si>
  <si>
    <t>55748</t>
  </si>
  <si>
    <t>01362</t>
  </si>
  <si>
    <t>IHG MEXICO OPERACIONES</t>
  </si>
  <si>
    <t>A0092</t>
  </si>
  <si>
    <t>070045</t>
  </si>
  <si>
    <t>Land Leasehold - Short</t>
  </si>
  <si>
    <t>55749</t>
  </si>
  <si>
    <t>PERFORMANCE MKTG RELTD A0001</t>
  </si>
  <si>
    <t>070095</t>
  </si>
  <si>
    <t>Land - Revaluation</t>
  </si>
  <si>
    <t>01364</t>
  </si>
  <si>
    <t>GPP IHG Connect and Studio</t>
  </si>
  <si>
    <t>070100</t>
  </si>
  <si>
    <t>01365</t>
  </si>
  <si>
    <t>GDS GROUPS360</t>
  </si>
  <si>
    <t>070105</t>
  </si>
  <si>
    <t>Buildings Freehold-Opening Bal</t>
  </si>
  <si>
    <t>05249</t>
  </si>
  <si>
    <t>AARP Program</t>
  </si>
  <si>
    <t>070106</t>
  </si>
  <si>
    <t>Building Emergency Capital</t>
  </si>
  <si>
    <t>05531</t>
  </si>
  <si>
    <t>AARP Marketing</t>
  </si>
  <si>
    <t>070110</t>
  </si>
  <si>
    <t>Building Freehold-Additions</t>
  </si>
  <si>
    <t>05532</t>
  </si>
  <si>
    <t>01368</t>
  </si>
  <si>
    <t>OZARK MOUNTAIN RESORT</t>
  </si>
  <si>
    <t>070112</t>
  </si>
  <si>
    <t>Building Improvements</t>
  </si>
  <si>
    <t>05533</t>
  </si>
  <si>
    <t>01369</t>
  </si>
  <si>
    <t>Global Franchise Project (cls)</t>
  </si>
  <si>
    <t>070115</t>
  </si>
  <si>
    <t>Bldg Freehold-Scrapped &amp; Sold</t>
  </si>
  <si>
    <t>05575</t>
  </si>
  <si>
    <t>01370</t>
  </si>
  <si>
    <t>Office Of The President</t>
  </si>
  <si>
    <t>070120</t>
  </si>
  <si>
    <t>Bldg Free-Tfr Between Class</t>
  </si>
  <si>
    <t>54263</t>
  </si>
  <si>
    <t>01371</t>
  </si>
  <si>
    <t>070125</t>
  </si>
  <si>
    <t>Bldg Free-Fully Depreciated</t>
  </si>
  <si>
    <t>54375</t>
  </si>
  <si>
    <t>01373</t>
  </si>
  <si>
    <t>Ozark Mountain Resort</t>
  </si>
  <si>
    <t>070126</t>
  </si>
  <si>
    <t>Vehicles - Emergency</t>
  </si>
  <si>
    <t>55338</t>
  </si>
  <si>
    <t>01374</t>
  </si>
  <si>
    <t>SL UK Corporate</t>
  </si>
  <si>
    <t>A6224</t>
  </si>
  <si>
    <t>GBP</t>
  </si>
  <si>
    <t>070195</t>
  </si>
  <si>
    <t>Bldg Freehold - Revaluation</t>
  </si>
  <si>
    <t>55509</t>
  </si>
  <si>
    <t>01375</t>
  </si>
  <si>
    <t>SL Mgt Thailand  Corporate</t>
  </si>
  <si>
    <t>A6225</t>
  </si>
  <si>
    <t>THB</t>
  </si>
  <si>
    <t>070205</t>
  </si>
  <si>
    <t>Bdg Leasehold&lt;50Y-Opening Bal</t>
  </si>
  <si>
    <t>71382</t>
  </si>
  <si>
    <t>01376</t>
  </si>
  <si>
    <t>PAL Transition</t>
  </si>
  <si>
    <t>070206</t>
  </si>
  <si>
    <t>Leasehold - Emergency</t>
  </si>
  <si>
    <t>73212</t>
  </si>
  <si>
    <t>VOCO ASSESSMENTS AMER A0001</t>
  </si>
  <si>
    <t>070210</t>
  </si>
  <si>
    <t>Bdg Leasehold&lt;50Y-Additions</t>
  </si>
  <si>
    <t>73494</t>
  </si>
  <si>
    <t>01378</t>
  </si>
  <si>
    <t>US REGENT ASSESSMENTS A0001</t>
  </si>
  <si>
    <t>070215</t>
  </si>
  <si>
    <t>Bdg Lse&lt;50Yr-Scrapped &amp; Sold</t>
  </si>
  <si>
    <t>80285</t>
  </si>
  <si>
    <t>US avid Assessments A0001</t>
  </si>
  <si>
    <t>070220</t>
  </si>
  <si>
    <t>Bdg Lse&lt;50Y-Tfr Between Class</t>
  </si>
  <si>
    <t>US Atwell Assessments A0001</t>
  </si>
  <si>
    <t>070225</t>
  </si>
  <si>
    <t>Bdg Lse&lt;50Y-Fully Depreciated</t>
  </si>
  <si>
    <t>01381</t>
  </si>
  <si>
    <t>GC CEO – CEO office (A0001)</t>
  </si>
  <si>
    <t>070295</t>
  </si>
  <si>
    <t>Bldg Lse&lt;50Yr - Revaluation</t>
  </si>
  <si>
    <t>01382</t>
  </si>
  <si>
    <t>Development - Central A0001</t>
  </si>
  <si>
    <t>070305</t>
  </si>
  <si>
    <t>Bdg Lse&gt;50Y-Opening Bal</t>
  </si>
  <si>
    <t>01501</t>
  </si>
  <si>
    <t>01383</t>
  </si>
  <si>
    <t>HLG - Central A0001</t>
  </si>
  <si>
    <t>070310</t>
  </si>
  <si>
    <t>Bdg Leasehold&gt;50Y-Additions</t>
  </si>
  <si>
    <t>01504</t>
  </si>
  <si>
    <t>01384</t>
  </si>
  <si>
    <t>HIEX Support - Central A0001</t>
  </si>
  <si>
    <t>070315</t>
  </si>
  <si>
    <t>Bdg Lse&gt;50Yr-Scrapped &amp; Sold</t>
  </si>
  <si>
    <t>01836</t>
  </si>
  <si>
    <t>01385</t>
  </si>
  <si>
    <t>Unilever Marketing - Exp AMER</t>
  </si>
  <si>
    <t>070320</t>
  </si>
  <si>
    <t>Bdg Lse&gt;50Y-Tfr Between Class</t>
  </si>
  <si>
    <t>01837</t>
  </si>
  <si>
    <t>Vignette AMER SF</t>
  </si>
  <si>
    <t>070325</t>
  </si>
  <si>
    <t>Bdg Lse&gt;50Yr-Fully Depreciated</t>
  </si>
  <si>
    <t>01838</t>
  </si>
  <si>
    <t>US Vignette Assessments A0001</t>
  </si>
  <si>
    <t>070395</t>
  </si>
  <si>
    <t>Bdg Lse&gt;50 Yr - Revaluation</t>
  </si>
  <si>
    <t>05246</t>
  </si>
  <si>
    <t>01388</t>
  </si>
  <si>
    <t>CRO MCA - Mexico A0903</t>
  </si>
  <si>
    <t>070405</t>
  </si>
  <si>
    <t>L/L Freehold F&amp;F - Opening Bal</t>
  </si>
  <si>
    <t>05266</t>
  </si>
  <si>
    <t>01389</t>
  </si>
  <si>
    <t>Operations Performance &amp; Strat</t>
  </si>
  <si>
    <t>070410</t>
  </si>
  <si>
    <t>L/L Freehold F&amp;F-Additions</t>
  </si>
  <si>
    <t>05374</t>
  </si>
  <si>
    <t>01391</t>
  </si>
  <si>
    <t>C&amp;T GCA A0001</t>
  </si>
  <si>
    <t>070415</t>
  </si>
  <si>
    <t>L/L Free F&amp;F-Scrapped &amp; Sold</t>
  </si>
  <si>
    <t>05380</t>
  </si>
  <si>
    <t>PERFORMANCE MKTG AMER IC A0002</t>
  </si>
  <si>
    <t>070420</t>
  </si>
  <si>
    <t>L/L Free F&amp;F-Tfr Between Class</t>
  </si>
  <si>
    <t>05383</t>
  </si>
  <si>
    <t>FIELD MARKETING ? AMER IC</t>
  </si>
  <si>
    <t>070425</t>
  </si>
  <si>
    <t>L/L Free F&amp;F-Fully Depreciated</t>
  </si>
  <si>
    <t>05385</t>
  </si>
  <si>
    <t>01394</t>
  </si>
  <si>
    <t>Corp IHG Civ Hold MF</t>
  </si>
  <si>
    <t>A6226</t>
  </si>
  <si>
    <t>070495</t>
  </si>
  <si>
    <t>L/L Freehold F&amp;F - Revaluation</t>
  </si>
  <si>
    <t>05388</t>
  </si>
  <si>
    <t>01395</t>
  </si>
  <si>
    <t>Corp IHG Civ Hold CI Fund</t>
  </si>
  <si>
    <t>A6227</t>
  </si>
  <si>
    <t>070505</t>
  </si>
  <si>
    <t>L/L Lse&lt;50Y F&amp;F-Opening Bal</t>
  </si>
  <si>
    <t>05389</t>
  </si>
  <si>
    <t>Commercial Edge</t>
  </si>
  <si>
    <t>070510</t>
  </si>
  <si>
    <t>L/L Lse&lt;50Y F&amp;F-Additions</t>
  </si>
  <si>
    <t>05440</t>
  </si>
  <si>
    <t>01397</t>
  </si>
  <si>
    <t>VOCO US ROYALTY</t>
  </si>
  <si>
    <t>070515</t>
  </si>
  <si>
    <t>L/L Lse&lt;50Y F&amp;F-Scrapped&amp;Sold</t>
  </si>
  <si>
    <t>05451</t>
  </si>
  <si>
    <t>01398</t>
  </si>
  <si>
    <t>Six senses TSF</t>
  </si>
  <si>
    <t>070520</t>
  </si>
  <si>
    <t>LL Lse&lt;50Y F&amp;F-Trf Betwn Class</t>
  </si>
  <si>
    <t>05454</t>
  </si>
  <si>
    <t>Performance Mktg AMEA ReltdGbl</t>
  </si>
  <si>
    <t>070525</t>
  </si>
  <si>
    <t>L/L Lse&lt;50Y F&amp;F-Fully Deprec</t>
  </si>
  <si>
    <t>05457</t>
  </si>
  <si>
    <t>Performance Mktg EUR Reltd Gbl</t>
  </si>
  <si>
    <t>070595</t>
  </si>
  <si>
    <t>L/L Lse&lt;50Y- Revaluation</t>
  </si>
  <si>
    <t>05461</t>
  </si>
  <si>
    <t>01401</t>
  </si>
  <si>
    <t>SPND Royalty</t>
  </si>
  <si>
    <t>070605</t>
  </si>
  <si>
    <t>L/L Lse&gt;50Y F&amp;F - Opening Bal</t>
  </si>
  <si>
    <t>05526</t>
  </si>
  <si>
    <t>Chief Cust. Officer (Canada)</t>
  </si>
  <si>
    <t>070610</t>
  </si>
  <si>
    <t>L/L Lse&gt;50Y F&amp;F-Additions</t>
  </si>
  <si>
    <t>05527</t>
  </si>
  <si>
    <t>01405</t>
  </si>
  <si>
    <t>VOCO MEXICO ROYALTY</t>
  </si>
  <si>
    <t>070615</t>
  </si>
  <si>
    <t>L/L Lse&gt;50Y F&amp;F-Scrapped&amp;Sold</t>
  </si>
  <si>
    <t>05528</t>
  </si>
  <si>
    <t>01406</t>
  </si>
  <si>
    <t>Kimpton CAD Royalty</t>
  </si>
  <si>
    <t>070620</t>
  </si>
  <si>
    <t>LL Lse&gt;50Y F&amp;F-Trf Betwn Class</t>
  </si>
  <si>
    <t>05529</t>
  </si>
  <si>
    <t>G&amp;M Meeting Room Rev</t>
  </si>
  <si>
    <t>070625</t>
  </si>
  <si>
    <t>L/L Lse&gt;50Y F&amp;F-Fully Deprec</t>
  </si>
  <si>
    <t>05530</t>
  </si>
  <si>
    <t>01408</t>
  </si>
  <si>
    <t>070695</t>
  </si>
  <si>
    <t>L/L Lse&gt;50Y - Revaluation</t>
  </si>
  <si>
    <t>05564</t>
  </si>
  <si>
    <t>01409</t>
  </si>
  <si>
    <t>US Application Elimination</t>
  </si>
  <si>
    <t>070700</t>
  </si>
  <si>
    <t>Tenant Improvement</t>
  </si>
  <si>
    <t>05576</t>
  </si>
  <si>
    <t>01410</t>
  </si>
  <si>
    <t>Hotel Telecommunications</t>
  </si>
  <si>
    <t>070705</t>
  </si>
  <si>
    <t>FF&amp;E - Opening Bal</t>
  </si>
  <si>
    <t>05684</t>
  </si>
  <si>
    <t>01411</t>
  </si>
  <si>
    <t>070706</t>
  </si>
  <si>
    <t>FF&amp;E - Emergency</t>
  </si>
  <si>
    <t>05685</t>
  </si>
  <si>
    <t>01412</t>
  </si>
  <si>
    <t>US GLOBAL RISK &amp; ASSURANCE</t>
  </si>
  <si>
    <t>070707</t>
  </si>
  <si>
    <t>Furniture - Opening Bal</t>
  </si>
  <si>
    <t>07442</t>
  </si>
  <si>
    <t>01413</t>
  </si>
  <si>
    <t>US App Fee VX Elimination</t>
  </si>
  <si>
    <t>070708</t>
  </si>
  <si>
    <t>Equipmt/Machinery-Opening Bal</t>
  </si>
  <si>
    <t>07451</t>
  </si>
  <si>
    <t>01414</t>
  </si>
  <si>
    <t>US VOCO Elimination</t>
  </si>
  <si>
    <t>070709</t>
  </si>
  <si>
    <t>Fixtures - Opening Bal</t>
  </si>
  <si>
    <t>09820</t>
  </si>
  <si>
    <t>01415</t>
  </si>
  <si>
    <t>Global Solutions Dev Admin</t>
  </si>
  <si>
    <t>070710</t>
  </si>
  <si>
    <t>FF&amp;E - Additions</t>
  </si>
  <si>
    <t>10179</t>
  </si>
  <si>
    <t>01416</t>
  </si>
  <si>
    <t>Hosting Project</t>
  </si>
  <si>
    <t>070711</t>
  </si>
  <si>
    <t>Other Construction FF n E</t>
  </si>
  <si>
    <t>54181</t>
  </si>
  <si>
    <t>01417</t>
  </si>
  <si>
    <t>Holidex - UK</t>
  </si>
  <si>
    <t>070712</t>
  </si>
  <si>
    <t>Furniture - Additions</t>
  </si>
  <si>
    <t>50810</t>
  </si>
  <si>
    <t>070713</t>
  </si>
  <si>
    <t>Equipmt/Machinery-Additions</t>
  </si>
  <si>
    <t>50815</t>
  </si>
  <si>
    <t>01418</t>
  </si>
  <si>
    <t>070714</t>
  </si>
  <si>
    <t>Fixtures - Additions</t>
  </si>
  <si>
    <t>54419</t>
  </si>
  <si>
    <t>01419</t>
  </si>
  <si>
    <t>Six Senses – Development</t>
  </si>
  <si>
    <t>070715</t>
  </si>
  <si>
    <t>FF&amp;E - Scrapped &amp; Sold</t>
  </si>
  <si>
    <t>55332</t>
  </si>
  <si>
    <t>01420</t>
  </si>
  <si>
    <t>US ATWELL SUITES ROYALTY</t>
  </si>
  <si>
    <t>070716</t>
  </si>
  <si>
    <t>Furniture - Scrapped &amp; Sold</t>
  </si>
  <si>
    <t>55334</t>
  </si>
  <si>
    <t>01421</t>
  </si>
  <si>
    <t>US ATWELL SUITES</t>
  </si>
  <si>
    <t>070717</t>
  </si>
  <si>
    <t>Equipmt/Machinery-Scrapped&amp;Sld</t>
  </si>
  <si>
    <t>55335</t>
  </si>
  <si>
    <t>01422</t>
  </si>
  <si>
    <t>US ATWELL SUITES ELIMINATION</t>
  </si>
  <si>
    <t>070718</t>
  </si>
  <si>
    <t>Fixtures-Scrapped &amp; Sold</t>
  </si>
  <si>
    <t>55336</t>
  </si>
  <si>
    <t>01423</t>
  </si>
  <si>
    <t>SPND Royalty Mexico</t>
  </si>
  <si>
    <t>070720</t>
  </si>
  <si>
    <t>FF&amp;E - Tfr Between Class</t>
  </si>
  <si>
    <t>55398</t>
  </si>
  <si>
    <t>01424</t>
  </si>
  <si>
    <t>Global Rev Mgmt Systems AMER</t>
  </si>
  <si>
    <t>070722</t>
  </si>
  <si>
    <t>Furniture - Tfr Between Class</t>
  </si>
  <si>
    <t>55402</t>
  </si>
  <si>
    <t>IHG Peru Assessments</t>
  </si>
  <si>
    <t>PEN</t>
  </si>
  <si>
    <t>070723</t>
  </si>
  <si>
    <t>Equipmt/Mach-Trf Between Class</t>
  </si>
  <si>
    <t>55406</t>
  </si>
  <si>
    <t>01426</t>
  </si>
  <si>
    <t>SX Mauritius</t>
  </si>
  <si>
    <t>070724</t>
  </si>
  <si>
    <t>Fixtures - Tfr Between Class</t>
  </si>
  <si>
    <t>55515</t>
  </si>
  <si>
    <t>01427</t>
  </si>
  <si>
    <t>SPND US Elimination</t>
  </si>
  <si>
    <t>070725</t>
  </si>
  <si>
    <t>FF&amp;E - Fully Depreciated</t>
  </si>
  <si>
    <t>55516</t>
  </si>
  <si>
    <t>01428</t>
  </si>
  <si>
    <t>SPND US</t>
  </si>
  <si>
    <t>070727</t>
  </si>
  <si>
    <t>Furniture - Fully Depreciated</t>
  </si>
  <si>
    <t>55522</t>
  </si>
  <si>
    <t>01429</t>
  </si>
  <si>
    <t>Corp App Canada</t>
  </si>
  <si>
    <t>070728</t>
  </si>
  <si>
    <t>Equipmt/Mach-Fully Depreciated</t>
  </si>
  <si>
    <t>55750</t>
  </si>
  <si>
    <t>LLP F&amp;B - Cash</t>
  </si>
  <si>
    <t>070729</t>
  </si>
  <si>
    <t>Fixtures - Fully Depreciated</t>
  </si>
  <si>
    <t>55778</t>
  </si>
  <si>
    <t>01432</t>
  </si>
  <si>
    <t>SIX SENSES SYSTEM FUND AMER</t>
  </si>
  <si>
    <t>070755</t>
  </si>
  <si>
    <t>Cons. Fee-Opening Bal</t>
  </si>
  <si>
    <t>55854</t>
  </si>
  <si>
    <t>01433</t>
  </si>
  <si>
    <t>Holidex Canada</t>
  </si>
  <si>
    <t>070760</t>
  </si>
  <si>
    <t>Cons. Fee-Additions</t>
  </si>
  <si>
    <t>56142</t>
  </si>
  <si>
    <t>070803</t>
  </si>
  <si>
    <t>MDF-LAN - Comp Equipment</t>
  </si>
  <si>
    <t>56195</t>
  </si>
  <si>
    <t>01434</t>
  </si>
  <si>
    <t>070804</t>
  </si>
  <si>
    <t>WAN - Software</t>
  </si>
  <si>
    <t>56205</t>
  </si>
  <si>
    <t>01435</t>
  </si>
  <si>
    <t>SS BDP Holidex AMER</t>
  </si>
  <si>
    <t>070805</t>
  </si>
  <si>
    <t>Computers-Opening Bal</t>
  </si>
  <si>
    <t>57138</t>
  </si>
  <si>
    <t>01436</t>
  </si>
  <si>
    <t>Six Senses Holidex AMER</t>
  </si>
  <si>
    <t>070806</t>
  </si>
  <si>
    <t>Computer Hardware-Opening Bal</t>
  </si>
  <si>
    <t>57139</t>
  </si>
  <si>
    <t>01437</t>
  </si>
  <si>
    <t>SS BDP Regional AMER</t>
  </si>
  <si>
    <t>070807</t>
  </si>
  <si>
    <t>Computer Software-Opening Bal</t>
  </si>
  <si>
    <t>70115</t>
  </si>
  <si>
    <t>01438</t>
  </si>
  <si>
    <t>070810</t>
  </si>
  <si>
    <t>Computers-Additions</t>
  </si>
  <si>
    <t>70767</t>
  </si>
  <si>
    <t>01439</t>
  </si>
  <si>
    <t>Six Senses Concur Expense</t>
  </si>
  <si>
    <t>070811</t>
  </si>
  <si>
    <t>Computers - Emergency</t>
  </si>
  <si>
    <t>70865</t>
  </si>
  <si>
    <t>01440</t>
  </si>
  <si>
    <t>070812</t>
  </si>
  <si>
    <t>Computer Hardware-Additions</t>
  </si>
  <si>
    <t>71084</t>
  </si>
  <si>
    <t>01441</t>
  </si>
  <si>
    <t>070813</t>
  </si>
  <si>
    <t>Computer Software-Additions</t>
  </si>
  <si>
    <t>71169</t>
  </si>
  <si>
    <t>Commercial Edge Canada</t>
  </si>
  <si>
    <t>070815</t>
  </si>
  <si>
    <t>Computers-Scrapped &amp; Sold</t>
  </si>
  <si>
    <t>71373</t>
  </si>
  <si>
    <t>01443</t>
  </si>
  <si>
    <t>GH&amp;OS GLOBAL DEPLOYMENT</t>
  </si>
  <si>
    <t>070816</t>
  </si>
  <si>
    <t>Computer Hardware-Scrapped&amp;Sld</t>
  </si>
  <si>
    <t>72178</t>
  </si>
  <si>
    <t>01444</t>
  </si>
  <si>
    <t>SPND CANADA ROYALTY</t>
  </si>
  <si>
    <t>070817</t>
  </si>
  <si>
    <t>Computer Software-Scrapped&amp;Sld</t>
  </si>
  <si>
    <t>72806</t>
  </si>
  <si>
    <t>01445</t>
  </si>
  <si>
    <t>Global Corporate Learning AMER</t>
  </si>
  <si>
    <t>070820</t>
  </si>
  <si>
    <t>Computers-Tfr Between Class</t>
  </si>
  <si>
    <t>72820</t>
  </si>
  <si>
    <t>01446</t>
  </si>
  <si>
    <t>AMER Hotel Learning MLAC</t>
  </si>
  <si>
    <t>070821</t>
  </si>
  <si>
    <t>Computer Hard-Tfr Betwn Class</t>
  </si>
  <si>
    <t>72821</t>
  </si>
  <si>
    <t>01447</t>
  </si>
  <si>
    <t>GLOBAL COM HOTEL LEARNING AMER</t>
  </si>
  <si>
    <t>070822</t>
  </si>
  <si>
    <t>Computer Soft-Tfr Betwn Class</t>
  </si>
  <si>
    <t>73203</t>
  </si>
  <si>
    <t>01448</t>
  </si>
  <si>
    <t>GLOBAL LEARNING STRATEGY AMER</t>
  </si>
  <si>
    <t>070825</t>
  </si>
  <si>
    <t>Computers-Fully Depreciated</t>
  </si>
  <si>
    <t>73249</t>
  </si>
  <si>
    <t>01449</t>
  </si>
  <si>
    <t>GLOBAL LEARNING STRATEGY MLAC</t>
  </si>
  <si>
    <t>070826</t>
  </si>
  <si>
    <t>Computer Hardware-Fully deprec</t>
  </si>
  <si>
    <t>73915</t>
  </si>
  <si>
    <t>01450</t>
  </si>
  <si>
    <t>Critical Response and Support</t>
  </si>
  <si>
    <t>070827</t>
  </si>
  <si>
    <t>Computer Software-Fully deprec</t>
  </si>
  <si>
    <t>74278</t>
  </si>
  <si>
    <t>01451</t>
  </si>
  <si>
    <t>SPND CANADA</t>
  </si>
  <si>
    <t>070835</t>
  </si>
  <si>
    <t>Computer Software-Asia</t>
  </si>
  <si>
    <t>74282</t>
  </si>
  <si>
    <t>01452</t>
  </si>
  <si>
    <t>070905</t>
  </si>
  <si>
    <t>Telephone - Opening Bal</t>
  </si>
  <si>
    <t>75481</t>
  </si>
  <si>
    <t>01453</t>
  </si>
  <si>
    <t>Hotel Operations PMS</t>
  </si>
  <si>
    <t>070910</t>
  </si>
  <si>
    <t>Telephone-Additions</t>
  </si>
  <si>
    <t>75562</t>
  </si>
  <si>
    <t>01454</t>
  </si>
  <si>
    <t>Client Datbase Support (cls)</t>
  </si>
  <si>
    <t>070915</t>
  </si>
  <si>
    <t>Telephone - Scrapped &amp; Sold</t>
  </si>
  <si>
    <t>80287</t>
  </si>
  <si>
    <t>01455</t>
  </si>
  <si>
    <t>Global Deployment (A0001)</t>
  </si>
  <si>
    <t>070920</t>
  </si>
  <si>
    <t>Telephone-Trf Between Class</t>
  </si>
  <si>
    <t>80288</t>
  </si>
  <si>
    <t>01456</t>
  </si>
  <si>
    <t>TPF Systems &amp; Support</t>
  </si>
  <si>
    <t>070925</t>
  </si>
  <si>
    <t>Telephone-Fully Depreciated</t>
  </si>
  <si>
    <t>01457</t>
  </si>
  <si>
    <t>GH&amp;OS GOLS (A0001)</t>
  </si>
  <si>
    <t>071005</t>
  </si>
  <si>
    <t>Vehicles - Opening Bal</t>
  </si>
  <si>
    <t>55891</t>
  </si>
  <si>
    <t>01458</t>
  </si>
  <si>
    <t>Hotel System Support lvl2(cls)</t>
  </si>
  <si>
    <t>071010</t>
  </si>
  <si>
    <t>Vehicles-Additions</t>
  </si>
  <si>
    <t>55892</t>
  </si>
  <si>
    <t>01460</t>
  </si>
  <si>
    <t>Mexico Application Fees – LX</t>
  </si>
  <si>
    <t>071015</t>
  </si>
  <si>
    <t>Vehicles-Scrapped &amp; Sold</t>
  </si>
  <si>
    <t>76303</t>
  </si>
  <si>
    <t>01461</t>
  </si>
  <si>
    <t>Strategy</t>
  </si>
  <si>
    <t>071020</t>
  </si>
  <si>
    <t>Vehicles-Tfr Between Class</t>
  </si>
  <si>
    <t>51098</t>
  </si>
  <si>
    <t>01462</t>
  </si>
  <si>
    <t>PMO R&amp;O</t>
  </si>
  <si>
    <t>071025</t>
  </si>
  <si>
    <t>Vehicles-Fully Depreciated</t>
  </si>
  <si>
    <t>52323</t>
  </si>
  <si>
    <t>01463</t>
  </si>
  <si>
    <t>GT Communications</t>
  </si>
  <si>
    <t>071105</t>
  </si>
  <si>
    <t>Base Stocks - Opening Bal</t>
  </si>
  <si>
    <t>52371</t>
  </si>
  <si>
    <t>01464</t>
  </si>
  <si>
    <t>Mexico Front End Fees Kimpton</t>
  </si>
  <si>
    <t>071106</t>
  </si>
  <si>
    <t>Base Stock - Emergency</t>
  </si>
  <si>
    <t>53637</t>
  </si>
  <si>
    <t>01465</t>
  </si>
  <si>
    <t>Global Technology-Exec</t>
  </si>
  <si>
    <t>071110</t>
  </si>
  <si>
    <t>Base Stock-Additions</t>
  </si>
  <si>
    <t>54014</t>
  </si>
  <si>
    <t>01466</t>
  </si>
  <si>
    <t>COO The Americas</t>
  </si>
  <si>
    <t>071115</t>
  </si>
  <si>
    <t>Base Stocks-Scrapped&amp;Sold</t>
  </si>
  <si>
    <t>54021</t>
  </si>
  <si>
    <t>01467</t>
  </si>
  <si>
    <t>Infrastructure Svcs</t>
  </si>
  <si>
    <t>071120</t>
  </si>
  <si>
    <t>Base Stock-Tfr Between Class</t>
  </si>
  <si>
    <t>54041</t>
  </si>
  <si>
    <t>01468</t>
  </si>
  <si>
    <t>Business Requirements (cls)</t>
  </si>
  <si>
    <t>071125</t>
  </si>
  <si>
    <t>Base Stocks-Fully Depreciated</t>
  </si>
  <si>
    <t>54314</t>
  </si>
  <si>
    <t>01469</t>
  </si>
  <si>
    <t>NGPMS Training (cls)</t>
  </si>
  <si>
    <t>071205</t>
  </si>
  <si>
    <t>CIP-Opening Balance</t>
  </si>
  <si>
    <t>54357</t>
  </si>
  <si>
    <t>01470</t>
  </si>
  <si>
    <t>VP Operations Support</t>
  </si>
  <si>
    <t>071206</t>
  </si>
  <si>
    <t>Construction - Emergency</t>
  </si>
  <si>
    <t>54358</t>
  </si>
  <si>
    <t>01471</t>
  </si>
  <si>
    <t>Corporate Service Delivery</t>
  </si>
  <si>
    <t>071207</t>
  </si>
  <si>
    <t>CIP - Additions</t>
  </si>
  <si>
    <t>54537</t>
  </si>
  <si>
    <t>01472</t>
  </si>
  <si>
    <t>Hotel Ops Specialists(cls)</t>
  </si>
  <si>
    <t>071208</t>
  </si>
  <si>
    <t>CIP - Tfr Between Class</t>
  </si>
  <si>
    <t>54546</t>
  </si>
  <si>
    <t>01473</t>
  </si>
  <si>
    <t>CANADA BRAND COMMS</t>
  </si>
  <si>
    <t>071210</t>
  </si>
  <si>
    <t>Staff CIP</t>
  </si>
  <si>
    <t>54587</t>
  </si>
  <si>
    <t>01474</t>
  </si>
  <si>
    <t>MEXICO BRAND COMMS</t>
  </si>
  <si>
    <t>071211</t>
  </si>
  <si>
    <t>Staff CIP - Emergency</t>
  </si>
  <si>
    <t>54654</t>
  </si>
  <si>
    <t>01475</t>
  </si>
  <si>
    <t>Desktop Support (cls)</t>
  </si>
  <si>
    <t>071215</t>
  </si>
  <si>
    <t>Property/Equipment Not in Use</t>
  </si>
  <si>
    <t>54655</t>
  </si>
  <si>
    <t>01476</t>
  </si>
  <si>
    <t>Corporate Telcom</t>
  </si>
  <si>
    <t>071220</t>
  </si>
  <si>
    <t>Pre-Opening Capitalized Costs</t>
  </si>
  <si>
    <t>54656</t>
  </si>
  <si>
    <t>01477</t>
  </si>
  <si>
    <t>IHG Connect Bandwidth AMER</t>
  </si>
  <si>
    <t>071305</t>
  </si>
  <si>
    <t>Mainframe - Opening Balance</t>
  </si>
  <si>
    <t>54760</t>
  </si>
  <si>
    <t>01478</t>
  </si>
  <si>
    <t>US Application Fees - LX</t>
  </si>
  <si>
    <t>071310</t>
  </si>
  <si>
    <t>Mainframe - Additions</t>
  </si>
  <si>
    <t>54787</t>
  </si>
  <si>
    <t>01479</t>
  </si>
  <si>
    <t>Canada Application Fees - LX</t>
  </si>
  <si>
    <t>071315</t>
  </si>
  <si>
    <t>Mainframe - Scrapped &amp; Sold</t>
  </si>
  <si>
    <t>54790</t>
  </si>
  <si>
    <t>01480</t>
  </si>
  <si>
    <t>CECNY Land Holdings LLC</t>
  </si>
  <si>
    <t>071320</t>
  </si>
  <si>
    <t>Mainframe-Tfr Between Class</t>
  </si>
  <si>
    <t>54791</t>
  </si>
  <si>
    <t>01481</t>
  </si>
  <si>
    <t>AVID CANADA ROYALTY</t>
  </si>
  <si>
    <t>071325</t>
  </si>
  <si>
    <t>Mainframe - Fully Depreciated</t>
  </si>
  <si>
    <t>54968</t>
  </si>
  <si>
    <t>01482</t>
  </si>
  <si>
    <t>MEETINGS &amp; EVENTS</t>
  </si>
  <si>
    <t>071405</t>
  </si>
  <si>
    <t>Capital Suspense</t>
  </si>
  <si>
    <t>55050</t>
  </si>
  <si>
    <t>01483</t>
  </si>
  <si>
    <t>AVID CANADA</t>
  </si>
  <si>
    <t>080035</t>
  </si>
  <si>
    <t>A/D - Pre-opening</t>
  </si>
  <si>
    <t>55310</t>
  </si>
  <si>
    <t>01484</t>
  </si>
  <si>
    <t>080050</t>
  </si>
  <si>
    <t>A/D Land</t>
  </si>
  <si>
    <t>55320</t>
  </si>
  <si>
    <t>01485</t>
  </si>
  <si>
    <t>US Franchise ES &amp; Army</t>
  </si>
  <si>
    <t>080100</t>
  </si>
  <si>
    <t>Acc. Depr. - Cap. Lease</t>
  </si>
  <si>
    <t>55387</t>
  </si>
  <si>
    <t>01486</t>
  </si>
  <si>
    <t>HP PMS Refresh Roll-Out</t>
  </si>
  <si>
    <t>080105</t>
  </si>
  <si>
    <t>A/D-Bldgs Freehold-Opening Bal</t>
  </si>
  <si>
    <t>55390</t>
  </si>
  <si>
    <t>01487</t>
  </si>
  <si>
    <t>SX WELL (USA)</t>
  </si>
  <si>
    <t>080110</t>
  </si>
  <si>
    <t>A/D-Free-Dep Exp Chg This Yr</t>
  </si>
  <si>
    <t>55391</t>
  </si>
  <si>
    <t>01489</t>
  </si>
  <si>
    <t>SX Americas (A0903) Tech Servi</t>
  </si>
  <si>
    <t>080115</t>
  </si>
  <si>
    <t>A/D-Free-Trf Between Class</t>
  </si>
  <si>
    <t>55392</t>
  </si>
  <si>
    <t>01490</t>
  </si>
  <si>
    <t>IBEROSTAR MEXICO ASSESSMENTS</t>
  </si>
  <si>
    <t>080120</t>
  </si>
  <si>
    <t>A/D-Free-Scrapped &amp; Sold</t>
  </si>
  <si>
    <t>55443</t>
  </si>
  <si>
    <t>IBEROSTAR ASSESSMENTS AMER</t>
  </si>
  <si>
    <t>080125</t>
  </si>
  <si>
    <t>A/D-Free-Fully Depreciated</t>
  </si>
  <si>
    <t>55444</t>
  </si>
  <si>
    <t>IBEROSTAR BRAZIL ASSESSMENTS</t>
  </si>
  <si>
    <t>080126</t>
  </si>
  <si>
    <t>A/D-Vehicles-Emergency</t>
  </si>
  <si>
    <t>55445</t>
  </si>
  <si>
    <t>01493</t>
  </si>
  <si>
    <t>AMER GIFT CARD</t>
  </si>
  <si>
    <t>080130</t>
  </si>
  <si>
    <t>A/D-Buildings Freehold - Other</t>
  </si>
  <si>
    <t>55446</t>
  </si>
  <si>
    <t>01494</t>
  </si>
  <si>
    <t>Global People Svsc (GPS)Canada</t>
  </si>
  <si>
    <t>080155</t>
  </si>
  <si>
    <t>A/D-Reval Freehold Opening Bal</t>
  </si>
  <si>
    <t>55447</t>
  </si>
  <si>
    <t>01495</t>
  </si>
  <si>
    <t>Express Escrow IHC Frn</t>
  </si>
  <si>
    <t>080160</t>
  </si>
  <si>
    <t>A/D-Reval Free-Deprec Charge</t>
  </si>
  <si>
    <t>55448</t>
  </si>
  <si>
    <t>01496</t>
  </si>
  <si>
    <t>HI Express Escrow</t>
  </si>
  <si>
    <t>080165</t>
  </si>
  <si>
    <t>A/D-Rev Frhld-Xfr Btween Class</t>
  </si>
  <si>
    <t>55449</t>
  </si>
  <si>
    <t>080170</t>
  </si>
  <si>
    <t>A/D-Rev Frhld-Sold Or Scrapped</t>
  </si>
  <si>
    <t>55450</t>
  </si>
  <si>
    <t>01497</t>
  </si>
  <si>
    <t>AVID CENTRAL (A0001)</t>
  </si>
  <si>
    <t>080175</t>
  </si>
  <si>
    <t>A/D-Rev Frhld-Fully Depreciatd</t>
  </si>
  <si>
    <t>55451</t>
  </si>
  <si>
    <t>01498</t>
  </si>
  <si>
    <t>HOLIDAY INN CANADA BREAKFAST</t>
  </si>
  <si>
    <t>080180</t>
  </si>
  <si>
    <t>A/D-Revaluation Freehold-Other</t>
  </si>
  <si>
    <t>55458</t>
  </si>
  <si>
    <t>Iberostar Ignite A0001</t>
  </si>
  <si>
    <t>080205</t>
  </si>
  <si>
    <t>A/D-Bldg Lse&lt;50Y-Opening Bal</t>
  </si>
  <si>
    <t>55465</t>
  </si>
  <si>
    <t>Iberostar Ignite A1746</t>
  </si>
  <si>
    <t>080206</t>
  </si>
  <si>
    <t>A/D Leasehold - Emergency</t>
  </si>
  <si>
    <t>55497</t>
  </si>
  <si>
    <t>IBEROSTAR L&amp;P A1746</t>
  </si>
  <si>
    <t>080210</t>
  </si>
  <si>
    <t>A/D-Bldg Lse&lt;50Y-Deprec Charge</t>
  </si>
  <si>
    <t>55517</t>
  </si>
  <si>
    <t>01503</t>
  </si>
  <si>
    <t>Process Team Expense (cls)</t>
  </si>
  <si>
    <t>080215</t>
  </si>
  <si>
    <t>A/D-Bldg Lse&lt;50Y-Tfr Betwn Cls</t>
  </si>
  <si>
    <t>55518</t>
  </si>
  <si>
    <t>IBEROSTAR L&amp;P A0001</t>
  </si>
  <si>
    <t>080220</t>
  </si>
  <si>
    <t>A/D-Bldg Lse&lt;50Y-Scrapped&amp;Sld</t>
  </si>
  <si>
    <t>55523</t>
  </si>
  <si>
    <t>01506</t>
  </si>
  <si>
    <t>Canada Application Fees – IC</t>
  </si>
  <si>
    <t>080225</t>
  </si>
  <si>
    <t>A/D-Bldg Lse&lt;50Y-Fully Deprec</t>
  </si>
  <si>
    <t>55524</t>
  </si>
  <si>
    <t>01507</t>
  </si>
  <si>
    <t>SX Americas (A0006 Can) Tech S</t>
  </si>
  <si>
    <t>080230</t>
  </si>
  <si>
    <t>A/D-Bldg Lse&lt;50Y - Other</t>
  </si>
  <si>
    <t>55526</t>
  </si>
  <si>
    <t>01508</t>
  </si>
  <si>
    <t>HOLIDAY INN SAN JOSE LA SABANA</t>
  </si>
  <si>
    <t>080255</t>
  </si>
  <si>
    <t>A/D-Reval Bldg Lse&lt;50Y-Opening</t>
  </si>
  <si>
    <t>55555</t>
  </si>
  <si>
    <t>01509</t>
  </si>
  <si>
    <t>Mobile Delivery</t>
  </si>
  <si>
    <t>080260</t>
  </si>
  <si>
    <t>AD-Reval Bldg Lse&lt;50Y-Depr Chg</t>
  </si>
  <si>
    <t>55556</t>
  </si>
  <si>
    <t>01510</t>
  </si>
  <si>
    <t>INDIGO GALAPAGOS</t>
  </si>
  <si>
    <t>080265</t>
  </si>
  <si>
    <t>AD-Revl Lse&lt;50Y-Xfer Btwn Clss</t>
  </si>
  <si>
    <t>55660</t>
  </si>
  <si>
    <t>01515</t>
  </si>
  <si>
    <t>Rescom Administration</t>
  </si>
  <si>
    <t>A9929</t>
  </si>
  <si>
    <t>080270</t>
  </si>
  <si>
    <t>AD-Revl Lse&lt;50-Asset Sld/Scrap</t>
  </si>
  <si>
    <t>55780</t>
  </si>
  <si>
    <t>Rescom Administration (cls)</t>
  </si>
  <si>
    <t>080275</t>
  </si>
  <si>
    <t>AD-Revl Lse&lt;50 Yr-Full Deprec</t>
  </si>
  <si>
    <t>55860</t>
  </si>
  <si>
    <t>01516</t>
  </si>
  <si>
    <t>Project Isaac (cls)</t>
  </si>
  <si>
    <t>080280</t>
  </si>
  <si>
    <t>AD-Reval Bldg Lse&lt;50Y-Other</t>
  </si>
  <si>
    <t>55925</t>
  </si>
  <si>
    <t>01517</t>
  </si>
  <si>
    <t>Data Services</t>
  </si>
  <si>
    <t>080305</t>
  </si>
  <si>
    <t>A/D-Bldg Lse&gt;50Y-Opening Bal</t>
  </si>
  <si>
    <t>55997</t>
  </si>
  <si>
    <t>01519</t>
  </si>
  <si>
    <t>Grp &amp; Conv Cap Proj (cls)</t>
  </si>
  <si>
    <t>080308</t>
  </si>
  <si>
    <t>Acc. Depr. - Build. Imp.</t>
  </si>
  <si>
    <t>56087</t>
  </si>
  <si>
    <t>01521</t>
  </si>
  <si>
    <t>Enterprise QA/Test Eng</t>
  </si>
  <si>
    <t>080310</t>
  </si>
  <si>
    <t>A/D-Bldg Lse&gt;50Y-Deprec Charge</t>
  </si>
  <si>
    <t>57086</t>
  </si>
  <si>
    <t>01523</t>
  </si>
  <si>
    <t>Data Network Services</t>
  </si>
  <si>
    <t>080315</t>
  </si>
  <si>
    <t>A/D-Bldg Lse&gt;50Y-Tfr Betwn Cls</t>
  </si>
  <si>
    <t>57102</t>
  </si>
  <si>
    <t>01524</t>
  </si>
  <si>
    <t>Voice Telcom Services</t>
  </si>
  <si>
    <t>080320</t>
  </si>
  <si>
    <t>A/D-Bldg Lse&gt;50Y-Scrapped&amp;Sld</t>
  </si>
  <si>
    <t>57103</t>
  </si>
  <si>
    <t>01526</t>
  </si>
  <si>
    <t>Bus Strategies/Planning (cls)</t>
  </si>
  <si>
    <t>080325</t>
  </si>
  <si>
    <t>A/D-Bldg Lse&gt;50Y-Fully Deprec</t>
  </si>
  <si>
    <t>57104</t>
  </si>
  <si>
    <t>01527</t>
  </si>
  <si>
    <t>Resource Administration</t>
  </si>
  <si>
    <t>080330</t>
  </si>
  <si>
    <t>A/D-Bldg Lse&gt;50Y - Other</t>
  </si>
  <si>
    <t>57111</t>
  </si>
  <si>
    <t>01528</t>
  </si>
  <si>
    <t>Agile Delivery</t>
  </si>
  <si>
    <t>080340</t>
  </si>
  <si>
    <t>Acc. Depr.- Tenant Improvement</t>
  </si>
  <si>
    <t>57112</t>
  </si>
  <si>
    <t>01529</t>
  </si>
  <si>
    <t>GCS – Center of Excellence</t>
  </si>
  <si>
    <t>080350</t>
  </si>
  <si>
    <t>Acc. Depr. - Lse. Imp.</t>
  </si>
  <si>
    <t>57113</t>
  </si>
  <si>
    <t>01533</t>
  </si>
  <si>
    <t>Brazil Development (cls)</t>
  </si>
  <si>
    <t>080355</t>
  </si>
  <si>
    <t>A/D-Reval Bldg Lse&gt;50Y-Opening</t>
  </si>
  <si>
    <t>57202</t>
  </si>
  <si>
    <t>080360</t>
  </si>
  <si>
    <t>AD-Reval Bldg Lse&gt;50Y-Depr Chg</t>
  </si>
  <si>
    <t>57217</t>
  </si>
  <si>
    <t>01535</t>
  </si>
  <si>
    <t>HO&amp;S GRS Deployment (cls)</t>
  </si>
  <si>
    <t>080365</t>
  </si>
  <si>
    <t>AD-Rev Lse&gt;50-Xfer Betwn Class</t>
  </si>
  <si>
    <t>57294</t>
  </si>
  <si>
    <t>01536</t>
  </si>
  <si>
    <t>Iberostar Bahia</t>
  </si>
  <si>
    <t>080370</t>
  </si>
  <si>
    <t>AD-Rev Lse&gt;50-Asset Sold/Scrap</t>
  </si>
  <si>
    <t>54747</t>
  </si>
  <si>
    <t>01537</t>
  </si>
  <si>
    <t>Iberostar Selection Praia do F</t>
  </si>
  <si>
    <t>080375</t>
  </si>
  <si>
    <t>AD-Rev Lse &gt;50yr-Fully Deprec</t>
  </si>
  <si>
    <t>56275</t>
  </si>
  <si>
    <t>01538</t>
  </si>
  <si>
    <t>Iberostar Selection Bavaro</t>
  </si>
  <si>
    <t>080380</t>
  </si>
  <si>
    <t>AD-Reval Bldg Lse&gt;50Y-Other</t>
  </si>
  <si>
    <t>70037</t>
  </si>
  <si>
    <t>01539</t>
  </si>
  <si>
    <t>Worldwide Financial Project</t>
  </si>
  <si>
    <t>080405</t>
  </si>
  <si>
    <t>A/D-L/L Free F&amp;F-Opening Bal</t>
  </si>
  <si>
    <t>70108</t>
  </si>
  <si>
    <t>01540</t>
  </si>
  <si>
    <t>Coral Level at Ib Selection Ba</t>
  </si>
  <si>
    <t>080410</t>
  </si>
  <si>
    <t>A/D-L/L Free-Deprec Charge</t>
  </si>
  <si>
    <t>70111</t>
  </si>
  <si>
    <t>01541</t>
  </si>
  <si>
    <t>Iberostar Dominicana</t>
  </si>
  <si>
    <t>080415</t>
  </si>
  <si>
    <t>A/D-L/L Free-Trf Between Class</t>
  </si>
  <si>
    <t>70124</t>
  </si>
  <si>
    <t>01542</t>
  </si>
  <si>
    <t>Iberostar Punta Cana</t>
  </si>
  <si>
    <t>080416</t>
  </si>
  <si>
    <t>Depreciation Tfr Class Additio</t>
  </si>
  <si>
    <t>70211</t>
  </si>
  <si>
    <t>01543</t>
  </si>
  <si>
    <t>Iberostar Grand Bavaro</t>
  </si>
  <si>
    <t>080420</t>
  </si>
  <si>
    <t>A/D-L/L Free-Scrapped&amp;Sold</t>
  </si>
  <si>
    <t>70263</t>
  </si>
  <si>
    <t>01544</t>
  </si>
  <si>
    <t>Iberostar Costa Dorada</t>
  </si>
  <si>
    <t>080425</t>
  </si>
  <si>
    <t>A/D-L/L Free F&amp;F-Fully Deprec</t>
  </si>
  <si>
    <t>70265</t>
  </si>
  <si>
    <t>01545</t>
  </si>
  <si>
    <t>Iberostar Hacienda Dominicus</t>
  </si>
  <si>
    <t>080430</t>
  </si>
  <si>
    <t>A/D-L/L Free F&amp;F-Other</t>
  </si>
  <si>
    <t>70282</t>
  </si>
  <si>
    <t>01546</t>
  </si>
  <si>
    <t>Iberostar Grand Rose Hall</t>
  </si>
  <si>
    <t>080455</t>
  </si>
  <si>
    <t>A/D-Reval L/L Free F&amp;F-Opening</t>
  </si>
  <si>
    <t>70387</t>
  </si>
  <si>
    <t>01547</t>
  </si>
  <si>
    <t>Iberostar Selection Rose Hall</t>
  </si>
  <si>
    <t>080460</t>
  </si>
  <si>
    <t>A/D-Reval L/L Free F&amp;F-Dep Chg</t>
  </si>
  <si>
    <t>70388</t>
  </si>
  <si>
    <t>01548</t>
  </si>
  <si>
    <t>Iberostar Rose Hall Beach</t>
  </si>
  <si>
    <t>080465</t>
  </si>
  <si>
    <t>AD-Revl LL Free-Xfr Betwn Clss</t>
  </si>
  <si>
    <t>70389</t>
  </si>
  <si>
    <t>01549</t>
  </si>
  <si>
    <t>Iberostar Cozumel</t>
  </si>
  <si>
    <t>080470</t>
  </si>
  <si>
    <t>AD-Revl LL Fre-Asst Sold/Scrap</t>
  </si>
  <si>
    <t>70464</t>
  </si>
  <si>
    <t>01550</t>
  </si>
  <si>
    <t>Iberostar Selection Cancun</t>
  </si>
  <si>
    <t>080475</t>
  </si>
  <si>
    <t>AD-Revl LL Fre-Fully Deprec</t>
  </si>
  <si>
    <t>70467</t>
  </si>
  <si>
    <t>01551</t>
  </si>
  <si>
    <t>Coral Level at Iberostar Selec</t>
  </si>
  <si>
    <t>080480</t>
  </si>
  <si>
    <t>A/D-Reval L/L Free F&amp;F-Other</t>
  </si>
  <si>
    <t>70473</t>
  </si>
  <si>
    <t>01552</t>
  </si>
  <si>
    <t>Iberostar Selection Playa Mita</t>
  </si>
  <si>
    <t>080505</t>
  </si>
  <si>
    <t>A/D-L/L Lse&lt;50Y F&amp;F-Opening</t>
  </si>
  <si>
    <t>70501</t>
  </si>
  <si>
    <t>01553</t>
  </si>
  <si>
    <t>HCI Administration</t>
  </si>
  <si>
    <t>A1553</t>
  </si>
  <si>
    <t>080510</t>
  </si>
  <si>
    <t>A/D-L/L Lse&lt;50Y F&amp;F-Depr Chg</t>
  </si>
  <si>
    <t>70569</t>
  </si>
  <si>
    <t>HCI Administration (cls)</t>
  </si>
  <si>
    <t>080515</t>
  </si>
  <si>
    <t>A/D-L/L Lse&lt;50Y F&amp;F-Trf Class</t>
  </si>
  <si>
    <t>70645</t>
  </si>
  <si>
    <t>01554</t>
  </si>
  <si>
    <t>Hol Clbs Sharing Elim Entries</t>
  </si>
  <si>
    <t>080520</t>
  </si>
  <si>
    <t>A/D-L/L Lse&lt;50Y F&amp;F-Scrap&amp;Sld</t>
  </si>
  <si>
    <t>70717</t>
  </si>
  <si>
    <t>Hol Clbs Shrng Elim Entrs(cls)</t>
  </si>
  <si>
    <t>080525</t>
  </si>
  <si>
    <t>A/D-L/L Lse&lt;50Y F&amp;F-Fully Depr</t>
  </si>
  <si>
    <t>70724</t>
  </si>
  <si>
    <t>01555</t>
  </si>
  <si>
    <t>AMER Audit (01555) (cls)</t>
  </si>
  <si>
    <t>080530</t>
  </si>
  <si>
    <t>A/D-L/L Lse&lt;50Y F&amp;F-Other</t>
  </si>
  <si>
    <t>70725</t>
  </si>
  <si>
    <t>01556</t>
  </si>
  <si>
    <t>GBSC Unused A0001</t>
  </si>
  <si>
    <t>080555</t>
  </si>
  <si>
    <t>A/D-Reval L/L Lse&lt;50Y F&amp;F-Open</t>
  </si>
  <si>
    <t>70726</t>
  </si>
  <si>
    <t>01557</t>
  </si>
  <si>
    <t>GBSC Program Management (cls)</t>
  </si>
  <si>
    <t>080560</t>
  </si>
  <si>
    <t>A/D-Reval L/L Lse&lt;50Y F&amp;F-Depr</t>
  </si>
  <si>
    <t>70727</t>
  </si>
  <si>
    <t>01558</t>
  </si>
  <si>
    <t>AMERICAS AR (01558)</t>
  </si>
  <si>
    <t>080565</t>
  </si>
  <si>
    <t>AD-Rev LL&lt;50 FF&amp;E-Xfr Betwn Cl</t>
  </si>
  <si>
    <t>70728</t>
  </si>
  <si>
    <t>01559</t>
  </si>
  <si>
    <t>US System Fund (01559) (cls)</t>
  </si>
  <si>
    <t>080570</t>
  </si>
  <si>
    <t>AD-Rev LL&lt;50FFE-Asst Sold/Scrp</t>
  </si>
  <si>
    <t>70732</t>
  </si>
  <si>
    <t>01560</t>
  </si>
  <si>
    <t>PeopleSoft Security (cls)</t>
  </si>
  <si>
    <t>080575</t>
  </si>
  <si>
    <t>AD-Rev LL&lt;50y FF&amp;E-Full Deprec</t>
  </si>
  <si>
    <t>70733</t>
  </si>
  <si>
    <t>01561</t>
  </si>
  <si>
    <t>ICS AMER Operations</t>
  </si>
  <si>
    <t>080580</t>
  </si>
  <si>
    <t>A/D-Reval L/L Lse&lt;50Y F&amp;F-Othr</t>
  </si>
  <si>
    <t>70734</t>
  </si>
  <si>
    <t>01562</t>
  </si>
  <si>
    <t>ICS Global Product Mgmt (cls)</t>
  </si>
  <si>
    <t>080605</t>
  </si>
  <si>
    <t>A/D-L/L Lse&gt;50Y F&amp;F-Opening</t>
  </si>
  <si>
    <t>70735</t>
  </si>
  <si>
    <t>01563</t>
  </si>
  <si>
    <t>Iberostar Grand Paraiso</t>
  </si>
  <si>
    <t>080610</t>
  </si>
  <si>
    <t>A/D-L/L Lse&gt;50Y F&amp;F-Depr Chg</t>
  </si>
  <si>
    <t>70736</t>
  </si>
  <si>
    <t>01564</t>
  </si>
  <si>
    <t>Iberostar Selection Paraiso Li</t>
  </si>
  <si>
    <t>080615</t>
  </si>
  <si>
    <t>A/D-L/L Lse&gt;50Y F&amp;F-Trf Class</t>
  </si>
  <si>
    <t>70737</t>
  </si>
  <si>
    <t>01565</t>
  </si>
  <si>
    <t>Iberostar Selection Paraiso Ma</t>
  </si>
  <si>
    <t>080620</t>
  </si>
  <si>
    <t>A/D-L/L Lse&gt;50Y F&amp;F-Scrap&amp;Sld</t>
  </si>
  <si>
    <t>70738</t>
  </si>
  <si>
    <t>01566</t>
  </si>
  <si>
    <t>Iberostar Paraiso del Mar</t>
  </si>
  <si>
    <t>080625</t>
  </si>
  <si>
    <t>A/D-L/L Lse&gt;50Y F&amp;F-Fully Depr</t>
  </si>
  <si>
    <t>70739</t>
  </si>
  <si>
    <t>01567</t>
  </si>
  <si>
    <t>Iberostar Paraiso Beach</t>
  </si>
  <si>
    <t>080630</t>
  </si>
  <si>
    <t>A/D-Reval L/L Lse&gt;50Y F&amp;F-Othr</t>
  </si>
  <si>
    <t>70740</t>
  </si>
  <si>
    <t>01568</t>
  </si>
  <si>
    <t>Iberostar Tucan</t>
  </si>
  <si>
    <t>080655</t>
  </si>
  <si>
    <t>A/D-Reval L/L Lse&gt;50Y F&amp;F-Open</t>
  </si>
  <si>
    <t>70744</t>
  </si>
  <si>
    <t>01569</t>
  </si>
  <si>
    <t>Iberostar Quetzal</t>
  </si>
  <si>
    <t>080660</t>
  </si>
  <si>
    <t>A/D-Reval L/L Lse&gt;50Y F&amp;F-Depr</t>
  </si>
  <si>
    <t>70745</t>
  </si>
  <si>
    <t>GC RMH Recharge from US</t>
  </si>
  <si>
    <t>080665</t>
  </si>
  <si>
    <t>AD-Rev LL&lt;50F&amp;F-Xfer Btwn Clss</t>
  </si>
  <si>
    <t>70746</t>
  </si>
  <si>
    <t>Luxury &amp; Lifestyle Brazil</t>
  </si>
  <si>
    <t>080670</t>
  </si>
  <si>
    <t>AD-Rev LL&lt;50F&amp;F-Asst Sld/Scrap</t>
  </si>
  <si>
    <t>70748</t>
  </si>
  <si>
    <t>01572</t>
  </si>
  <si>
    <t>080675</t>
  </si>
  <si>
    <t>AD-Rev LL &lt;50 F&amp;F-Fully Deprec</t>
  </si>
  <si>
    <t>70758</t>
  </si>
  <si>
    <t>01573</t>
  </si>
  <si>
    <t>Grand Paraiso</t>
  </si>
  <si>
    <t>080680</t>
  </si>
  <si>
    <t>A/D - Other</t>
  </si>
  <si>
    <t>70812</t>
  </si>
  <si>
    <t>01574</t>
  </si>
  <si>
    <t>Selection Paraiso Lindo</t>
  </si>
  <si>
    <t>080681</t>
  </si>
  <si>
    <t>A/D - Other Tangible Assets</t>
  </si>
  <si>
    <t>70862</t>
  </si>
  <si>
    <t>01575</t>
  </si>
  <si>
    <t>Rescom - Fimotel (cls)</t>
  </si>
  <si>
    <t>080682</t>
  </si>
  <si>
    <t>A/D - Other Intangible Assets</t>
  </si>
  <si>
    <t>70863</t>
  </si>
  <si>
    <t>01576</t>
  </si>
  <si>
    <t>Selection Paraiso Maya</t>
  </si>
  <si>
    <t>080704</t>
  </si>
  <si>
    <t>Acc. Depr. - F. F. n E.</t>
  </si>
  <si>
    <t>70864</t>
  </si>
  <si>
    <t>01577</t>
  </si>
  <si>
    <t>080705</t>
  </si>
  <si>
    <t>A/D-FF&amp;E - Opening Bal</t>
  </si>
  <si>
    <t>70877</t>
  </si>
  <si>
    <t>01578</t>
  </si>
  <si>
    <t>080706</t>
  </si>
  <si>
    <t>A/D-FFE-Emergency</t>
  </si>
  <si>
    <t>70878</t>
  </si>
  <si>
    <t>01579</t>
  </si>
  <si>
    <t>080707</t>
  </si>
  <si>
    <t>A/D-Furniture - Opening Bal</t>
  </si>
  <si>
    <t>71047</t>
  </si>
  <si>
    <t>01580</t>
  </si>
  <si>
    <t>INVEST REALTY CORP</t>
  </si>
  <si>
    <t>080708</t>
  </si>
  <si>
    <t>A/D-Equipmt/Machinery-Opening</t>
  </si>
  <si>
    <t>71094</t>
  </si>
  <si>
    <t>Invest Realty Corp</t>
  </si>
  <si>
    <t>A1580</t>
  </si>
  <si>
    <t>080709</t>
  </si>
  <si>
    <t>A/D-Fixtures - Opening Bal</t>
  </si>
  <si>
    <t>71157</t>
  </si>
  <si>
    <t>01581</t>
  </si>
  <si>
    <t>Strategic Planning (cls)</t>
  </si>
  <si>
    <t>080710</t>
  </si>
  <si>
    <t>A/D-FF&amp;E - Deprec Charge</t>
  </si>
  <si>
    <t>71356</t>
  </si>
  <si>
    <t>01582</t>
  </si>
  <si>
    <t>080711</t>
  </si>
  <si>
    <t>A/D-Furniture - Deprec Charge</t>
  </si>
  <si>
    <t>72132</t>
  </si>
  <si>
    <t>01584</t>
  </si>
  <si>
    <t>US VIGNETTE COLLECTION</t>
  </si>
  <si>
    <t>080712</t>
  </si>
  <si>
    <t>A/D-Equip/Mach - Deprec Chg</t>
  </si>
  <si>
    <t>72313</t>
  </si>
  <si>
    <t>01585</t>
  </si>
  <si>
    <t>Rescom - Robert Warner (cls)</t>
  </si>
  <si>
    <t>080713</t>
  </si>
  <si>
    <t>A/D-Fixtures - Deprec Charge</t>
  </si>
  <si>
    <t>72381</t>
  </si>
  <si>
    <t>01586</t>
  </si>
  <si>
    <t>080715</t>
  </si>
  <si>
    <t>A/D-FF&amp;E - Tfr Betwn Class</t>
  </si>
  <si>
    <t>72475</t>
  </si>
  <si>
    <t>01587</t>
  </si>
  <si>
    <t>US VIGNETTE COLLECTION ELIMINA</t>
  </si>
  <si>
    <t>080716</t>
  </si>
  <si>
    <t>A/D-Furniture-Tfr Betwn Class</t>
  </si>
  <si>
    <t>72476</t>
  </si>
  <si>
    <t>01588</t>
  </si>
  <si>
    <t>080717</t>
  </si>
  <si>
    <t>A/D-Equip/Mach-Trf Betwn Class</t>
  </si>
  <si>
    <t>72477</t>
  </si>
  <si>
    <t>01589</t>
  </si>
  <si>
    <t>Rescom - Global Res. Inc (cls)</t>
  </si>
  <si>
    <t>080718</t>
  </si>
  <si>
    <t>A/D-Fixtures - Tfr Betwn Class</t>
  </si>
  <si>
    <t>72479</t>
  </si>
  <si>
    <t>01590</t>
  </si>
  <si>
    <t>Rescom - Renaissance Hot (cls)</t>
  </si>
  <si>
    <t>080720</t>
  </si>
  <si>
    <t>A/D-FF&amp;E - Scrapped&amp;Sold</t>
  </si>
  <si>
    <t>72480</t>
  </si>
  <si>
    <t>01591</t>
  </si>
  <si>
    <t>Rescom - Movenpick Hotels(cls)</t>
  </si>
  <si>
    <t>080721</t>
  </si>
  <si>
    <t>A/D-Furniture - Scrapped&amp;Sold</t>
  </si>
  <si>
    <t>72484</t>
  </si>
  <si>
    <t>01592</t>
  </si>
  <si>
    <t>GLOBAL CORP LEARNING CANADA</t>
  </si>
  <si>
    <t>080722</t>
  </si>
  <si>
    <t>A/D-Equip/Mach-Scrapped&amp;Sold</t>
  </si>
  <si>
    <t>72840</t>
  </si>
  <si>
    <t>01593</t>
  </si>
  <si>
    <t>Transactions &amp; Asset Mgmt – Ca</t>
  </si>
  <si>
    <t>080723</t>
  </si>
  <si>
    <t>A/D-Fixtures - Scrapped&amp;Sold</t>
  </si>
  <si>
    <t>72853</t>
  </si>
  <si>
    <t>01594</t>
  </si>
  <si>
    <t>Canada Communications</t>
  </si>
  <si>
    <t>080725</t>
  </si>
  <si>
    <t>A/D-FF&amp;E - Fully Deprec</t>
  </si>
  <si>
    <t>73141</t>
  </si>
  <si>
    <t>01596</t>
  </si>
  <si>
    <t>INTERNATIONAL ESCROW</t>
  </si>
  <si>
    <t>080726</t>
  </si>
  <si>
    <t>A/D-Furniture - Fully Deprec</t>
  </si>
  <si>
    <t>73218</t>
  </si>
  <si>
    <t>01597</t>
  </si>
  <si>
    <t>NGP Canada (A0006)</t>
  </si>
  <si>
    <t>080727</t>
  </si>
  <si>
    <t>A/D-Equip/Mach - Fully Deprec</t>
  </si>
  <si>
    <t>73220</t>
  </si>
  <si>
    <t>01598</t>
  </si>
  <si>
    <t>BRAND SVC CONSULTING-BRAZIL</t>
  </si>
  <si>
    <t>080728</t>
  </si>
  <si>
    <t>A/D-Fixtures - Fully Deprec</t>
  </si>
  <si>
    <t>73243</t>
  </si>
  <si>
    <t>01599</t>
  </si>
  <si>
    <t>Hoteles Y Turismo Hih Srl</t>
  </si>
  <si>
    <t>A9930</t>
  </si>
  <si>
    <t>080730</t>
  </si>
  <si>
    <t>A/D-FF&amp;E - Other</t>
  </si>
  <si>
    <t>73244</t>
  </si>
  <si>
    <t>HOTELES Y TURISMO HIH SRL</t>
  </si>
  <si>
    <t>080755</t>
  </si>
  <si>
    <t>AD-Cons. Fee</t>
  </si>
  <si>
    <t>73245</t>
  </si>
  <si>
    <t>01600</t>
  </si>
  <si>
    <t>CRO NORTH CHARL. &amp; WEST VALLEY</t>
  </si>
  <si>
    <t>080780</t>
  </si>
  <si>
    <t>FF&amp;E accumulated impairment</t>
  </si>
  <si>
    <t>73327</t>
  </si>
  <si>
    <t>01601</t>
  </si>
  <si>
    <t>CRO - Mexico City</t>
  </si>
  <si>
    <t>080804</t>
  </si>
  <si>
    <t>Acc. Depr.- Computer Equipment</t>
  </si>
  <si>
    <t>73467</t>
  </si>
  <si>
    <t>01602</t>
  </si>
  <si>
    <t>DEVELOPMENT (AMER LEGAL)</t>
  </si>
  <si>
    <t>080805</t>
  </si>
  <si>
    <t>A/D-Computers-Opening Bal</t>
  </si>
  <si>
    <t>73481</t>
  </si>
  <si>
    <t>01603</t>
  </si>
  <si>
    <t>Mexico Res Ops</t>
  </si>
  <si>
    <t>080806</t>
  </si>
  <si>
    <t>A/D-Computer Hardware-Opening</t>
  </si>
  <si>
    <t>73646</t>
  </si>
  <si>
    <t>01604</t>
  </si>
  <si>
    <t>Mexico GR Ops</t>
  </si>
  <si>
    <t>080807</t>
  </si>
  <si>
    <t>A/D-Computer Software-Opening</t>
  </si>
  <si>
    <t>73707</t>
  </si>
  <si>
    <t>01605</t>
  </si>
  <si>
    <t>VS and PP Mexico Variable</t>
  </si>
  <si>
    <t>080810</t>
  </si>
  <si>
    <t>A/D-Computers-Deprec Charge</t>
  </si>
  <si>
    <t>73852</t>
  </si>
  <si>
    <t>Mexico Groups</t>
  </si>
  <si>
    <t>080811</t>
  </si>
  <si>
    <t>A/D-Computers-Emergency</t>
  </si>
  <si>
    <t>73853</t>
  </si>
  <si>
    <t>080812</t>
  </si>
  <si>
    <t>A/D-Computer Hardware-Depr Chg</t>
  </si>
  <si>
    <t>73905</t>
  </si>
  <si>
    <t>01608</t>
  </si>
  <si>
    <t>Global BSC P&amp;L Projects</t>
  </si>
  <si>
    <t>080813</t>
  </si>
  <si>
    <t>A/D-Computer Software-Depr Chg</t>
  </si>
  <si>
    <t>74129</t>
  </si>
  <si>
    <t>01609</t>
  </si>
  <si>
    <t>F&amp;B General Programs (cls)</t>
  </si>
  <si>
    <t>080815</t>
  </si>
  <si>
    <t>A/D-Computers-Trf Betwn Class</t>
  </si>
  <si>
    <t>74419</t>
  </si>
  <si>
    <t>01610</t>
  </si>
  <si>
    <t>HI US-Notes Rec (cls)</t>
  </si>
  <si>
    <t>080816</t>
  </si>
  <si>
    <t>A/D-Computer Hardware-Trf Cls</t>
  </si>
  <si>
    <t>74421</t>
  </si>
  <si>
    <t>01611</t>
  </si>
  <si>
    <t>HIEX US-Notes Rec (cls)</t>
  </si>
  <si>
    <t>080817</t>
  </si>
  <si>
    <t>A/D-Computer Software-Trf Cls</t>
  </si>
  <si>
    <t>74483</t>
  </si>
  <si>
    <t>01612</t>
  </si>
  <si>
    <t>CP US-Notes Rec (cls)</t>
  </si>
  <si>
    <t>080820</t>
  </si>
  <si>
    <t>A/D-Computers-Scrapped &amp; Sold</t>
  </si>
  <si>
    <t>74484</t>
  </si>
  <si>
    <t>01613</t>
  </si>
  <si>
    <t>AMER REGIONAL OPS(01613)</t>
  </si>
  <si>
    <t>080821</t>
  </si>
  <si>
    <t>A/D-Computer Hard-Scrap&amp;Sold</t>
  </si>
  <si>
    <t>74485</t>
  </si>
  <si>
    <t>01614</t>
  </si>
  <si>
    <t>SB US-Notes Rec (cls)</t>
  </si>
  <si>
    <t>080822</t>
  </si>
  <si>
    <t>A/D-Computer Soft-Scrap&amp;Sold</t>
  </si>
  <si>
    <t>74486</t>
  </si>
  <si>
    <t>01615</t>
  </si>
  <si>
    <t>BSC Management AMER (cls)</t>
  </si>
  <si>
    <t>080825</t>
  </si>
  <si>
    <t>A/D-Computers-Fully Depr.</t>
  </si>
  <si>
    <t>74523</t>
  </si>
  <si>
    <t>01616</t>
  </si>
  <si>
    <t>Group III Vice President</t>
  </si>
  <si>
    <t>080826</t>
  </si>
  <si>
    <t>A/D-Computer Hard-Fully Deprec</t>
  </si>
  <si>
    <t>74599</t>
  </si>
  <si>
    <t>01617</t>
  </si>
  <si>
    <t>Embedding &amp; Guest Exp - East</t>
  </si>
  <si>
    <t>080827</t>
  </si>
  <si>
    <t>A/D-Computer Soft-Fully Deprec</t>
  </si>
  <si>
    <t>75050</t>
  </si>
  <si>
    <t>01618</t>
  </si>
  <si>
    <t>Embeding &amp; Guest Exp West(cls)</t>
  </si>
  <si>
    <t>080830</t>
  </si>
  <si>
    <t>A/D-Computers - Other</t>
  </si>
  <si>
    <t>75051</t>
  </si>
  <si>
    <t>01619</t>
  </si>
  <si>
    <t>Strategic Delivery</t>
  </si>
  <si>
    <t>080835</t>
  </si>
  <si>
    <t>A/D-Computer Software-Asia</t>
  </si>
  <si>
    <t>75052</t>
  </si>
  <si>
    <t>01620</t>
  </si>
  <si>
    <t>HPS Rev Mgt For Hire (cls)</t>
  </si>
  <si>
    <t>080905</t>
  </si>
  <si>
    <t>A/D-Telephone-Opening Bal</t>
  </si>
  <si>
    <t>75054</t>
  </si>
  <si>
    <t>01621</t>
  </si>
  <si>
    <t>Mexico HPS - Atl (cls)</t>
  </si>
  <si>
    <t>080910</t>
  </si>
  <si>
    <t>A/D-Telephone-Deprec Charge</t>
  </si>
  <si>
    <t>75217</t>
  </si>
  <si>
    <t>01622</t>
  </si>
  <si>
    <t>CMH RDO's</t>
  </si>
  <si>
    <t>080915</t>
  </si>
  <si>
    <t>A/D-Telephone-Trf Betwn Class</t>
  </si>
  <si>
    <t>75218</t>
  </si>
  <si>
    <t>01623</t>
  </si>
  <si>
    <t>Bristol - PeopleSoft</t>
  </si>
  <si>
    <t>080920</t>
  </si>
  <si>
    <t>A/D-Telephone-Scrapped&amp;Sold</t>
  </si>
  <si>
    <t>75399</t>
  </si>
  <si>
    <t>01624</t>
  </si>
  <si>
    <t>FINANCIAL SYS &amp; CONTROL</t>
  </si>
  <si>
    <t>080925</t>
  </si>
  <si>
    <t>A/D-Telephone-Fully Deprec</t>
  </si>
  <si>
    <t>75466</t>
  </si>
  <si>
    <t>01625</t>
  </si>
  <si>
    <t>Telecommuting</t>
  </si>
  <si>
    <t>080930</t>
  </si>
  <si>
    <t>A/D-Telephone - Other</t>
  </si>
  <si>
    <t>75469</t>
  </si>
  <si>
    <t>01626</t>
  </si>
  <si>
    <t>PSoft Implementation (cls)</t>
  </si>
  <si>
    <t>081005</t>
  </si>
  <si>
    <t>A/D-Vehicles-Opening Bal</t>
  </si>
  <si>
    <t>75470</t>
  </si>
  <si>
    <t>01627</t>
  </si>
  <si>
    <t>Dir of S&amp;M Canada (cls)</t>
  </si>
  <si>
    <t>081010</t>
  </si>
  <si>
    <t>A/D-Vehicles-Deprec Charge</t>
  </si>
  <si>
    <t>75560</t>
  </si>
  <si>
    <t>01628</t>
  </si>
  <si>
    <t>Ext Stay Ops Support</t>
  </si>
  <si>
    <t>081015</t>
  </si>
  <si>
    <t>A/D-Vehicles-Trf Betwn Class</t>
  </si>
  <si>
    <t>75563</t>
  </si>
  <si>
    <t>01629</t>
  </si>
  <si>
    <t>Crowne Plaza Refresh</t>
  </si>
  <si>
    <t>081020</t>
  </si>
  <si>
    <t>A/D-Vehicles-Scrapped&amp;Sold</t>
  </si>
  <si>
    <t>75565</t>
  </si>
  <si>
    <t>Crowne Plaza, Inc.</t>
  </si>
  <si>
    <t>A9902</t>
  </si>
  <si>
    <t>081025</t>
  </si>
  <si>
    <t>A/D-Vehicles-Fully Deprec</t>
  </si>
  <si>
    <t>75577</t>
  </si>
  <si>
    <t>01630</t>
  </si>
  <si>
    <t>Bristol Expenses</t>
  </si>
  <si>
    <t>081030</t>
  </si>
  <si>
    <t>A/D-Vehicles - Other</t>
  </si>
  <si>
    <t>75586</t>
  </si>
  <si>
    <t>01631</t>
  </si>
  <si>
    <t>R&amp;O F&amp;B (cls)</t>
  </si>
  <si>
    <t>081105</t>
  </si>
  <si>
    <t>A/D-Base Stock-Opening Bal</t>
  </si>
  <si>
    <t>75866</t>
  </si>
  <si>
    <t>01632</t>
  </si>
  <si>
    <t>Americas Development Mkt (cls)</t>
  </si>
  <si>
    <t>081106</t>
  </si>
  <si>
    <t>A/D Base Stock-Emergency</t>
  </si>
  <si>
    <t>75882</t>
  </si>
  <si>
    <t>01633</t>
  </si>
  <si>
    <t>CMH Operations Projects (cls)</t>
  </si>
  <si>
    <t>081110</t>
  </si>
  <si>
    <t>A/D-Base Stock-Deprec Charge</t>
  </si>
  <si>
    <t>75883</t>
  </si>
  <si>
    <t>01634</t>
  </si>
  <si>
    <t>Canada CMH</t>
  </si>
  <si>
    <t>081115</t>
  </si>
  <si>
    <t>A/D-Base Stock-Trf Betwn Class</t>
  </si>
  <si>
    <t>76164</t>
  </si>
  <si>
    <t>01635</t>
  </si>
  <si>
    <t>VP S&amp;M CMH N.A. (cls)</t>
  </si>
  <si>
    <t>081120</t>
  </si>
  <si>
    <t>A/D-Base Stock-Scrapped&amp;Sold</t>
  </si>
  <si>
    <t>76360</t>
  </si>
  <si>
    <t>01636</t>
  </si>
  <si>
    <t>N.A. Ops Support Midscale(cls)</t>
  </si>
  <si>
    <t>081125</t>
  </si>
  <si>
    <t>A/D-Base Stock-Fully Deprec</t>
  </si>
  <si>
    <t>76415</t>
  </si>
  <si>
    <t>01637</t>
  </si>
  <si>
    <t>HMG Rev Mgmt IC/Full Srv (cls)</t>
  </si>
  <si>
    <t>081130</t>
  </si>
  <si>
    <t>A/D-Base Stock - Other</t>
  </si>
  <si>
    <t>76471</t>
  </si>
  <si>
    <t>01638</t>
  </si>
  <si>
    <t>943620 Ontario Inc</t>
  </si>
  <si>
    <t>A1638</t>
  </si>
  <si>
    <t>081206</t>
  </si>
  <si>
    <t>A/D Construction-Emergency</t>
  </si>
  <si>
    <t>76496</t>
  </si>
  <si>
    <t>081211</t>
  </si>
  <si>
    <t>A/D Staff CIP-Emergency</t>
  </si>
  <si>
    <t>76531</t>
  </si>
  <si>
    <t>01639</t>
  </si>
  <si>
    <t>F&amp;B Programs COE (cls)</t>
  </si>
  <si>
    <t>081215</t>
  </si>
  <si>
    <t>Assets held for sale</t>
  </si>
  <si>
    <t>77091</t>
  </si>
  <si>
    <t>01640</t>
  </si>
  <si>
    <t>F&amp;B Catering (cls)</t>
  </si>
  <si>
    <t>081216</t>
  </si>
  <si>
    <t>A/D-Assets held for sale</t>
  </si>
  <si>
    <t>77110</t>
  </si>
  <si>
    <t>01641</t>
  </si>
  <si>
    <t>F&amp;B Upscale Ops (cls)</t>
  </si>
  <si>
    <t>081217</t>
  </si>
  <si>
    <t>Held for sale Accum Depr. FF&amp;E</t>
  </si>
  <si>
    <t>77166</t>
  </si>
  <si>
    <t>01642</t>
  </si>
  <si>
    <t>F&amp;B Corporate Beverage (cls)</t>
  </si>
  <si>
    <t>081305</t>
  </si>
  <si>
    <t>A/D-Mainframe-Opening Bal</t>
  </si>
  <si>
    <t>80167</t>
  </si>
  <si>
    <t>01643</t>
  </si>
  <si>
    <t>F&amp;B Mainstream Ops (cls)</t>
  </si>
  <si>
    <t>081310</t>
  </si>
  <si>
    <t>A/D-Mainframe-Deprec Charge</t>
  </si>
  <si>
    <t>80177</t>
  </si>
  <si>
    <t>01644</t>
  </si>
  <si>
    <t>EVEN Development</t>
  </si>
  <si>
    <t>081315</t>
  </si>
  <si>
    <t>A/D-Mainframe-Trf Betwn Class</t>
  </si>
  <si>
    <t>80265</t>
  </si>
  <si>
    <t>01645</t>
  </si>
  <si>
    <t>SVP CMH OHs - closed (cls)</t>
  </si>
  <si>
    <t>081320</t>
  </si>
  <si>
    <t>A/D-Mainframe-Scrapped&amp;Sold</t>
  </si>
  <si>
    <t>80283</t>
  </si>
  <si>
    <t>01646</t>
  </si>
  <si>
    <t>Crowne Plaza -Quality/Services</t>
  </si>
  <si>
    <t>081325</t>
  </si>
  <si>
    <t>A/D-Mainframe-Fully Deprec</t>
  </si>
  <si>
    <t>80317</t>
  </si>
  <si>
    <t>01647</t>
  </si>
  <si>
    <t>F&amp;B Burger Theory Prog(cls)</t>
  </si>
  <si>
    <t>081330</t>
  </si>
  <si>
    <t>A/D-Mainframe - Other</t>
  </si>
  <si>
    <t>82338</t>
  </si>
  <si>
    <t>01648</t>
  </si>
  <si>
    <t>AMERICAS GROWTH &amp; COMMERCIAL F</t>
  </si>
  <si>
    <t>090000</t>
  </si>
  <si>
    <t>73813</t>
  </si>
  <si>
    <t>01649</t>
  </si>
  <si>
    <t>VP Americas F&amp;B Concepts (cls)</t>
  </si>
  <si>
    <t>090005</t>
  </si>
  <si>
    <t>Advances - Suppliers</t>
  </si>
  <si>
    <t>01650</t>
  </si>
  <si>
    <t>Global Opening Support</t>
  </si>
  <si>
    <t>090006</t>
  </si>
  <si>
    <t>Advances - Projects</t>
  </si>
  <si>
    <t>01651</t>
  </si>
  <si>
    <t>NA IC Sales (cls)</t>
  </si>
  <si>
    <t>090007</t>
  </si>
  <si>
    <t>Advances - Recruitment / Visa</t>
  </si>
  <si>
    <t>01652</t>
  </si>
  <si>
    <t>VP Upscale Development</t>
  </si>
  <si>
    <t>090010</t>
  </si>
  <si>
    <t>Master License Agreement</t>
  </si>
  <si>
    <t>01653</t>
  </si>
  <si>
    <t>VP CMH West Operations (cls)</t>
  </si>
  <si>
    <t>090015</t>
  </si>
  <si>
    <t>Life Insurance Loan Value</t>
  </si>
  <si>
    <t>01654</t>
  </si>
  <si>
    <t>Project Dragon (cls)</t>
  </si>
  <si>
    <t>090020</t>
  </si>
  <si>
    <t>Net Cash Surrender Value</t>
  </si>
  <si>
    <t>01655</t>
  </si>
  <si>
    <t>Property Improvement Team (PIP</t>
  </si>
  <si>
    <t>090023</t>
  </si>
  <si>
    <t>Rental Deposits</t>
  </si>
  <si>
    <t>01656</t>
  </si>
  <si>
    <t>VP CMH Operations</t>
  </si>
  <si>
    <t>090024</t>
  </si>
  <si>
    <t>Deposits Gas</t>
  </si>
  <si>
    <t>01657</t>
  </si>
  <si>
    <t>AMER-Networks</t>
  </si>
  <si>
    <t>090025</t>
  </si>
  <si>
    <t>Utility Deposits</t>
  </si>
  <si>
    <t>01658</t>
  </si>
  <si>
    <t>F&amp;B Coca Cola Prog Funds (cls)</t>
  </si>
  <si>
    <t>090026</t>
  </si>
  <si>
    <t>Deposits Water</t>
  </si>
  <si>
    <t>01659</t>
  </si>
  <si>
    <t>A&amp;D Org Alignment</t>
  </si>
  <si>
    <t>090027</t>
  </si>
  <si>
    <t>Postage Deposits</t>
  </si>
  <si>
    <t>01660</t>
  </si>
  <si>
    <t>Relocation</t>
  </si>
  <si>
    <t>090030</t>
  </si>
  <si>
    <t>01661</t>
  </si>
  <si>
    <t>GPS PROJECTS</t>
  </si>
  <si>
    <t>090035</t>
  </si>
  <si>
    <t>Pre-opening</t>
  </si>
  <si>
    <t>01662</t>
  </si>
  <si>
    <t>CP Accelerate Resource (cls)</t>
  </si>
  <si>
    <t>090036</t>
  </si>
  <si>
    <t>Preopening operating expense</t>
  </si>
  <si>
    <t>01663</t>
  </si>
  <si>
    <t>HPS Rev Mgt - CP NHOP (cls)</t>
  </si>
  <si>
    <t>090037</t>
  </si>
  <si>
    <t>Pre-opening - Acc Amort'n</t>
  </si>
  <si>
    <t>01664</t>
  </si>
  <si>
    <t>Plan Review Team (cls)</t>
  </si>
  <si>
    <t>090038</t>
  </si>
  <si>
    <t>Preopening Legal Fees</t>
  </si>
  <si>
    <t>01665</t>
  </si>
  <si>
    <t>Dir. of Engineering IHG (cls)</t>
  </si>
  <si>
    <t>090039</t>
  </si>
  <si>
    <t>Preopening-AA Oper Expense</t>
  </si>
  <si>
    <t>01666</t>
  </si>
  <si>
    <t>Dir of Enginering Bristol(cls)</t>
  </si>
  <si>
    <t>090040</t>
  </si>
  <si>
    <t>Mortgage Loan Expense</t>
  </si>
  <si>
    <t>01667</t>
  </si>
  <si>
    <t>Midscale Tech Svr - Mgd(cls)</t>
  </si>
  <si>
    <t>090041</t>
  </si>
  <si>
    <t>Preopening-AA Legal Fees</t>
  </si>
  <si>
    <t>01668</t>
  </si>
  <si>
    <t>Core Brand Development</t>
  </si>
  <si>
    <t>090050</t>
  </si>
  <si>
    <t>Rebranding</t>
  </si>
  <si>
    <t>01669</t>
  </si>
  <si>
    <t>F&amp;B NHOP - closed (cls)</t>
  </si>
  <si>
    <t>090100</t>
  </si>
  <si>
    <t>Derivative Instrument #1</t>
  </si>
  <si>
    <t>01670</t>
  </si>
  <si>
    <t>HMG Continuous Improvement</t>
  </si>
  <si>
    <t>090103</t>
  </si>
  <si>
    <t>Derivative Instrument #2</t>
  </si>
  <si>
    <t>01671</t>
  </si>
  <si>
    <t>Asset Management (cls)</t>
  </si>
  <si>
    <t>090104</t>
  </si>
  <si>
    <t>Deferred Rent-Non Curren</t>
  </si>
  <si>
    <t>01672</t>
  </si>
  <si>
    <t>Capital projects &amp; development</t>
  </si>
  <si>
    <t>090105</t>
  </si>
  <si>
    <t>01673</t>
  </si>
  <si>
    <t>Project Mgt Design &amp; Eng(cls)</t>
  </si>
  <si>
    <t>090106</t>
  </si>
  <si>
    <t>Deferred Charges 1</t>
  </si>
  <si>
    <t>01674</t>
  </si>
  <si>
    <t>Even Hotels Brand Mgmt (cls)</t>
  </si>
  <si>
    <t>090107</t>
  </si>
  <si>
    <t>Deferred Charges 2</t>
  </si>
  <si>
    <t>01675</t>
  </si>
  <si>
    <t>Brand Architecture &amp; Design Pr</t>
  </si>
  <si>
    <t>090108</t>
  </si>
  <si>
    <t>Deferred Charges 3</t>
  </si>
  <si>
    <t>01676</t>
  </si>
  <si>
    <t>NA Dev Dead Deal Costs</t>
  </si>
  <si>
    <t>090109</t>
  </si>
  <si>
    <t>Deferred Charges 4</t>
  </si>
  <si>
    <t>01677</t>
  </si>
  <si>
    <t>Midscale Dev &amp; Sales West</t>
  </si>
  <si>
    <t>090110</t>
  </si>
  <si>
    <t>01678</t>
  </si>
  <si>
    <t>SE Reg Hotel Ops  Upscale</t>
  </si>
  <si>
    <t>090115</t>
  </si>
  <si>
    <t>01679</t>
  </si>
  <si>
    <t>Crowne Plaza - Yield/Rev Mgmt</t>
  </si>
  <si>
    <t>090130</t>
  </si>
  <si>
    <t>GIAC-Intrst Income Advance-Fin</t>
  </si>
  <si>
    <t>01680</t>
  </si>
  <si>
    <t>VP Mrkt Strategy (cls)</t>
  </si>
  <si>
    <t>090131</t>
  </si>
  <si>
    <t>GIAC-Deferrd Intrst Income-Lse</t>
  </si>
  <si>
    <t>01681</t>
  </si>
  <si>
    <t>MID OPERATIONS-CAPITAL BUDGET</t>
  </si>
  <si>
    <t>090132</t>
  </si>
  <si>
    <t>GIAC-Rent Income in Adv-Lease</t>
  </si>
  <si>
    <t>01682</t>
  </si>
  <si>
    <t>CP Operations - Other</t>
  </si>
  <si>
    <t>090200</t>
  </si>
  <si>
    <t>Total Lease Acqu.- Gross</t>
  </si>
  <si>
    <t>01683</t>
  </si>
  <si>
    <t>Global Finance Talent AMER</t>
  </si>
  <si>
    <t>090410</t>
  </si>
  <si>
    <t>Drink License</t>
  </si>
  <si>
    <t>01684</t>
  </si>
  <si>
    <t>Design Projects</t>
  </si>
  <si>
    <t>090440</t>
  </si>
  <si>
    <t>Other Intangible</t>
  </si>
  <si>
    <t>01685</t>
  </si>
  <si>
    <t>Dir Ops Strategy &amp; Transf</t>
  </si>
  <si>
    <t>090441</t>
  </si>
  <si>
    <t>Other Intangible Acc Amort</t>
  </si>
  <si>
    <t>IT Alloc to NA Operations-IHC</t>
  </si>
  <si>
    <t>090450</t>
  </si>
  <si>
    <t>Goodwill</t>
  </si>
  <si>
    <t>01686</t>
  </si>
  <si>
    <t>VP Ops - IC Franchise</t>
  </si>
  <si>
    <t>090455</t>
  </si>
  <si>
    <t>Goodwill Amortisation</t>
  </si>
  <si>
    <t>VP Ops - IC Franchise (cls)</t>
  </si>
  <si>
    <t>090460</t>
  </si>
  <si>
    <t>MC/JV Valuations</t>
  </si>
  <si>
    <t>01687</t>
  </si>
  <si>
    <t>CMH Sales  Chicago Region</t>
  </si>
  <si>
    <t>090461</t>
  </si>
  <si>
    <t>MC/JV Valuation Acc Amort'n</t>
  </si>
  <si>
    <t>01688</t>
  </si>
  <si>
    <t>CW Strategic Sales (cls)</t>
  </si>
  <si>
    <t>090462</t>
  </si>
  <si>
    <t>IP valuation</t>
  </si>
  <si>
    <t>01689</t>
  </si>
  <si>
    <t>IC Revenue Mgt (cls)</t>
  </si>
  <si>
    <t>090463</t>
  </si>
  <si>
    <t>IP Valuation Acc Amort'n</t>
  </si>
  <si>
    <t>01690</t>
  </si>
  <si>
    <t>NA SBS Reg Mgr of S&amp;M (cls)</t>
  </si>
  <si>
    <t>090465</t>
  </si>
  <si>
    <t>Franchise Valuation</t>
  </si>
  <si>
    <t>01691</t>
  </si>
  <si>
    <t>PROCUREMENT - US (01691)</t>
  </si>
  <si>
    <t>090470</t>
  </si>
  <si>
    <t>Franchise Valuation Acc Amort.</t>
  </si>
  <si>
    <t>01692</t>
  </si>
  <si>
    <t>IC Global Cookbook (cls)</t>
  </si>
  <si>
    <t>090471</t>
  </si>
  <si>
    <t>Mgmt contract accum impairment</t>
  </si>
  <si>
    <t>01693</t>
  </si>
  <si>
    <t>HI Escrow IHG Franchise</t>
  </si>
  <si>
    <t>090475</t>
  </si>
  <si>
    <t>Trade Mark</t>
  </si>
  <si>
    <t>01694</t>
  </si>
  <si>
    <t>HI Escrow N Americas</t>
  </si>
  <si>
    <t>090477</t>
  </si>
  <si>
    <t>Asset Impairment</t>
  </si>
  <si>
    <t>090480</t>
  </si>
  <si>
    <t>Accumulated Trade Mark</t>
  </si>
  <si>
    <t>01695</t>
  </si>
  <si>
    <t>USHO Special Receivables</t>
  </si>
  <si>
    <t>090485</t>
  </si>
  <si>
    <t>Internet Domain Name</t>
  </si>
  <si>
    <t>01696</t>
  </si>
  <si>
    <t>RDO’s Ext Stay Contra</t>
  </si>
  <si>
    <t>090490</t>
  </si>
  <si>
    <t>Software GBV</t>
  </si>
  <si>
    <t>01697</t>
  </si>
  <si>
    <t>PROCUREMENT - MEXICO (01697)</t>
  </si>
  <si>
    <t>090495</t>
  </si>
  <si>
    <t>Software Acc Amort'n.</t>
  </si>
  <si>
    <t>Holiday Inn Projects</t>
  </si>
  <si>
    <t>090496</t>
  </si>
  <si>
    <t>Software accumulated impairmen</t>
  </si>
  <si>
    <t>01699</t>
  </si>
  <si>
    <t>CRO - Global HR Support (cls)</t>
  </si>
  <si>
    <t>090497</t>
  </si>
  <si>
    <t>CIP-Additions Software</t>
  </si>
  <si>
    <t>01700</t>
  </si>
  <si>
    <t>DM IM Web Analytics</t>
  </si>
  <si>
    <t>090500</t>
  </si>
  <si>
    <t>Accum Amort Lease Acq costs</t>
  </si>
  <si>
    <t>01701</t>
  </si>
  <si>
    <t>MACRO Charleston Admin</t>
  </si>
  <si>
    <t>090501</t>
  </si>
  <si>
    <t>IC-Debtrs-HH Interregional Rec</t>
  </si>
  <si>
    <t>01702</t>
  </si>
  <si>
    <t>ECS Ops - ATL (cls)</t>
  </si>
  <si>
    <t>090510</t>
  </si>
  <si>
    <t>IC-Loan intra EMEA</t>
  </si>
  <si>
    <t>01703</t>
  </si>
  <si>
    <t>Global Opt - Charleston (cls)</t>
  </si>
  <si>
    <t>090515</t>
  </si>
  <si>
    <t>IC-Int rec intra EMEA</t>
  </si>
  <si>
    <t>01704</t>
  </si>
  <si>
    <t>MBSS</t>
  </si>
  <si>
    <t>090550</t>
  </si>
  <si>
    <t>IC-Loan intra Asiapac</t>
  </si>
  <si>
    <t>01705</t>
  </si>
  <si>
    <t>PHLRO_RESUSD.</t>
  </si>
  <si>
    <t>090555</t>
  </si>
  <si>
    <t>IC-Int rec intra Asiapac</t>
  </si>
  <si>
    <t>01706</t>
  </si>
  <si>
    <t>Loyalty&amp;Portfolio Mkt VP(cls)</t>
  </si>
  <si>
    <t>090560</t>
  </si>
  <si>
    <t>IC-Loan intra Amer</t>
  </si>
  <si>
    <t>01707</t>
  </si>
  <si>
    <t>Amsterdam YearEnd Closing(cls)</t>
  </si>
  <si>
    <t>090562</t>
  </si>
  <si>
    <t>IC-Int rec intra Amer</t>
  </si>
  <si>
    <t>01708</t>
  </si>
  <si>
    <t>Global Rev Mgmt (cls)</t>
  </si>
  <si>
    <t>090565</t>
  </si>
  <si>
    <t>IC-Loan-HH Int Country Receiv</t>
  </si>
  <si>
    <t>01709</t>
  </si>
  <si>
    <t>DM Web Content</t>
  </si>
  <si>
    <t>090567</t>
  </si>
  <si>
    <t>IC-Interst-HH Int Country Rec</t>
  </si>
  <si>
    <t>01712</t>
  </si>
  <si>
    <t>Meeting Broker</t>
  </si>
  <si>
    <t>090601</t>
  </si>
  <si>
    <t>IC-Debtrs-Grp Recevbl-SC Ltd</t>
  </si>
  <si>
    <t>01714</t>
  </si>
  <si>
    <t>01711</t>
  </si>
  <si>
    <t>Web Channel (cls)</t>
  </si>
  <si>
    <t>090602</t>
  </si>
  <si>
    <t>IC-Debtrs-Grp Receiv-Sixco Ame</t>
  </si>
  <si>
    <t>01715</t>
  </si>
  <si>
    <t>Charleston Variable Reservatio</t>
  </si>
  <si>
    <t>090603</t>
  </si>
  <si>
    <t>IC-Debtrs-Grp Receivable -SCIH</t>
  </si>
  <si>
    <t>01716</t>
  </si>
  <si>
    <t>01713</t>
  </si>
  <si>
    <t>Closed-Central Amer Gsa(cls)</t>
  </si>
  <si>
    <t>090604</t>
  </si>
  <si>
    <t>IC-Debtrs-Grp Rec-SC Oversea</t>
  </si>
  <si>
    <t>01717</t>
  </si>
  <si>
    <t>Salt Lake Variable Reservation</t>
  </si>
  <si>
    <t>090605</t>
  </si>
  <si>
    <t>IC-Db-Grp Rec-SC Fin Chnl Is</t>
  </si>
  <si>
    <t>01718</t>
  </si>
  <si>
    <t>Macro Alpha</t>
  </si>
  <si>
    <t>090606</t>
  </si>
  <si>
    <t>IC-Db-Grp Rec-SC Hldgs Fr SA</t>
  </si>
  <si>
    <t>01720</t>
  </si>
  <si>
    <t>Hotel Products Support Admin</t>
  </si>
  <si>
    <t>090607</t>
  </si>
  <si>
    <t>IC - Debtrs Grp Rec. BLR</t>
  </si>
  <si>
    <t>01721</t>
  </si>
  <si>
    <t>Charleston Reservation Center</t>
  </si>
  <si>
    <t>090690</t>
  </si>
  <si>
    <t>IC-Loan Rec Other 1</t>
  </si>
  <si>
    <t>01723</t>
  </si>
  <si>
    <t>InterContinental Brand Reserva</t>
  </si>
  <si>
    <t>090701</t>
  </si>
  <si>
    <t>IC-Loan Rec Six Continents Ltd</t>
  </si>
  <si>
    <t>01727</t>
  </si>
  <si>
    <t>01719</t>
  </si>
  <si>
    <t>CLSD Results Workshops (cls)</t>
  </si>
  <si>
    <t>090702</t>
  </si>
  <si>
    <t>IC-Loan-Grp Receivbe-SixcoAmer</t>
  </si>
  <si>
    <t>01730</t>
  </si>
  <si>
    <t>KINRO UKI Guest Relations</t>
  </si>
  <si>
    <t>090703</t>
  </si>
  <si>
    <t>IC-Loan Rec Other 2</t>
  </si>
  <si>
    <t>01782</t>
  </si>
  <si>
    <t>AMER Human Resources</t>
  </si>
  <si>
    <t>090704</t>
  </si>
  <si>
    <t>IC-Loan-Grp Rec-SC Over Hldg</t>
  </si>
  <si>
    <t>01783</t>
  </si>
  <si>
    <t>01722</t>
  </si>
  <si>
    <t>APAC Reservation Office</t>
  </si>
  <si>
    <t>A9916</t>
  </si>
  <si>
    <t>090705</t>
  </si>
  <si>
    <t>IC-Loan-Grp Rec-SC Fin Chanl</t>
  </si>
  <si>
    <t>01784</t>
  </si>
  <si>
    <t>Closed Asia Pacific Res Ofc</t>
  </si>
  <si>
    <t>090706</t>
  </si>
  <si>
    <t>IC-Loan-Grp Rec-SC Hld Fr SA</t>
  </si>
  <si>
    <t>01785</t>
  </si>
  <si>
    <t>Bucharest European Reservation</t>
  </si>
  <si>
    <t>090707</t>
  </si>
  <si>
    <t>IC - Loan Grp Rec. BLR</t>
  </si>
  <si>
    <t>01787</t>
  </si>
  <si>
    <t>01724</t>
  </si>
  <si>
    <t>Closed APAC P/c Svc Cntr (cls)</t>
  </si>
  <si>
    <t>090790</t>
  </si>
  <si>
    <t>IC-Loan Other Regions</t>
  </si>
  <si>
    <t>01788</t>
  </si>
  <si>
    <t>01725</t>
  </si>
  <si>
    <t>Closed AsiaPac Guest Rela(cls)</t>
  </si>
  <si>
    <t>090801</t>
  </si>
  <si>
    <t>IC-Interest-Grp Rec - SC PLC</t>
  </si>
  <si>
    <t>01789</t>
  </si>
  <si>
    <t>01726</t>
  </si>
  <si>
    <t>Mexico Ops</t>
  </si>
  <si>
    <t>090802</t>
  </si>
  <si>
    <t>IC-Interest-Grp Rec-Sixco Amer</t>
  </si>
  <si>
    <t>01790</t>
  </si>
  <si>
    <t>090803</t>
  </si>
  <si>
    <t>IC-Interest-Grp Rec-BIH</t>
  </si>
  <si>
    <t>01791</t>
  </si>
  <si>
    <t>090804</t>
  </si>
  <si>
    <t>IC-Interst-Grp Rec-SC Ov Hld</t>
  </si>
  <si>
    <t>01801</t>
  </si>
  <si>
    <t>Hotel Opening Performance</t>
  </si>
  <si>
    <t>090805</t>
  </si>
  <si>
    <t>IC-Interst-Grp Rec-SC Fin Chan</t>
  </si>
  <si>
    <t>01802</t>
  </si>
  <si>
    <t>01729</t>
  </si>
  <si>
    <t>Bogota Reservations (cls)</t>
  </si>
  <si>
    <t>090806</t>
  </si>
  <si>
    <t>IC-Int-Grp Rec-SC Hldg Fr SA</t>
  </si>
  <si>
    <t>01803</t>
  </si>
  <si>
    <t>DM CRS Products</t>
  </si>
  <si>
    <t>090807</t>
  </si>
  <si>
    <t>IC - Interest Grp Rec. BLR</t>
  </si>
  <si>
    <t>01804</t>
  </si>
  <si>
    <t>01731</t>
  </si>
  <si>
    <t>F&amp;B Ops Mexico</t>
  </si>
  <si>
    <t>090890</t>
  </si>
  <si>
    <t>IC-Int Rec Other Regions</t>
  </si>
  <si>
    <t>01805</t>
  </si>
  <si>
    <t>01732</t>
  </si>
  <si>
    <t>HISEA BRANCH TRANSFER (CLS)</t>
  </si>
  <si>
    <t>090900</t>
  </si>
  <si>
    <t>International payroll 1</t>
  </si>
  <si>
    <t>01806</t>
  </si>
  <si>
    <t>01733</t>
  </si>
  <si>
    <t>Sales Director Mexico/LA</t>
  </si>
  <si>
    <t>090901</t>
  </si>
  <si>
    <t>International payroll 2</t>
  </si>
  <si>
    <t>01808</t>
  </si>
  <si>
    <t>01734</t>
  </si>
  <si>
    <t>Mexico Midscale Development</t>
  </si>
  <si>
    <t>090902</t>
  </si>
  <si>
    <t>Int. HR Pension/Life Provision</t>
  </si>
  <si>
    <t>01835</t>
  </si>
  <si>
    <t>01735</t>
  </si>
  <si>
    <t>Six Continents Retail Parent</t>
  </si>
  <si>
    <t>090903</t>
  </si>
  <si>
    <t>IC Dorint A/R</t>
  </si>
  <si>
    <t>01876</t>
  </si>
  <si>
    <t>IntraEntity Receivable Billing</t>
  </si>
  <si>
    <t>01877</t>
  </si>
  <si>
    <t>IntraCo Receivabel-Within LEnt</t>
  </si>
  <si>
    <t>02060</t>
  </si>
  <si>
    <t>01736</t>
  </si>
  <si>
    <t>Mexico Corp (01736) (cls)</t>
  </si>
  <si>
    <t>InterCo Rec Within Region/Prof</t>
  </si>
  <si>
    <t>02066</t>
  </si>
  <si>
    <t>01737</t>
  </si>
  <si>
    <t>Midscale FranAgmt AdminLA(cls)</t>
  </si>
  <si>
    <t>090980</t>
  </si>
  <si>
    <t>InterCo Rec Btwn Region Profor</t>
  </si>
  <si>
    <t>04041</t>
  </si>
  <si>
    <t>01738</t>
  </si>
  <si>
    <t>VP Ops Ext Stay</t>
  </si>
  <si>
    <t>100004</t>
  </si>
  <si>
    <t>A/P Conversion</t>
  </si>
  <si>
    <t>04042</t>
  </si>
  <si>
    <t>01739</t>
  </si>
  <si>
    <t>SC Reg HPS Culture Train(cls)</t>
  </si>
  <si>
    <t>100005</t>
  </si>
  <si>
    <t>Accounts Payable Trade</t>
  </si>
  <si>
    <t>05173</t>
  </si>
  <si>
    <t>01740</t>
  </si>
  <si>
    <t>Mexico HPS</t>
  </si>
  <si>
    <t>100006</t>
  </si>
  <si>
    <t>A/P Clearing</t>
  </si>
  <si>
    <t>05181</t>
  </si>
  <si>
    <t>01741</t>
  </si>
  <si>
    <t>Sales Director, Mexico/LA</t>
  </si>
  <si>
    <t>100007</t>
  </si>
  <si>
    <t>A/P/ Trade - Conversion</t>
  </si>
  <si>
    <t>05182</t>
  </si>
  <si>
    <t>01742</t>
  </si>
  <si>
    <t>100008</t>
  </si>
  <si>
    <t>AP Construction</t>
  </si>
  <si>
    <t>05183</t>
  </si>
  <si>
    <t>01743</t>
  </si>
  <si>
    <t>Franchise Services  Mexico</t>
  </si>
  <si>
    <t>100010</t>
  </si>
  <si>
    <t>A/P -  Trade - Logged Invoices</t>
  </si>
  <si>
    <t>05328</t>
  </si>
  <si>
    <t>01744</t>
  </si>
  <si>
    <t>Fran Ops Support  Mexico</t>
  </si>
  <si>
    <t>100011</t>
  </si>
  <si>
    <t>A/P Trade-Logged Invoices-Conv</t>
  </si>
  <si>
    <t>05336</t>
  </si>
  <si>
    <t>01745</t>
  </si>
  <si>
    <t>Rvp Franchise Sales S. America</t>
  </si>
  <si>
    <t>100012</t>
  </si>
  <si>
    <t>One Commercial Card Clearing</t>
  </si>
  <si>
    <t>05339</t>
  </si>
  <si>
    <t>01746</t>
  </si>
  <si>
    <t>LA Htl Opening Managers - Clsd</t>
  </si>
  <si>
    <t>100015</t>
  </si>
  <si>
    <t>Bristol Payable</t>
  </si>
  <si>
    <t>05346</t>
  </si>
  <si>
    <t>01747</t>
  </si>
  <si>
    <t>Sales Manager, South America</t>
  </si>
  <si>
    <t>100020</t>
  </si>
  <si>
    <t>Accounts Payable-Insurance</t>
  </si>
  <si>
    <t>05360</t>
  </si>
  <si>
    <t>Sales Manager, South Ar (cls)</t>
  </si>
  <si>
    <t>100024</t>
  </si>
  <si>
    <t>Accounts Payables - GRWI</t>
  </si>
  <si>
    <t>05446</t>
  </si>
  <si>
    <t>01748</t>
  </si>
  <si>
    <t>Sales Manafer South Ar LC</t>
  </si>
  <si>
    <t>100025</t>
  </si>
  <si>
    <t>Accounts Payable-Accrual</t>
  </si>
  <si>
    <t>05509</t>
  </si>
  <si>
    <t>100030</t>
  </si>
  <si>
    <t>Payroll Clearing</t>
  </si>
  <si>
    <t>05510</t>
  </si>
  <si>
    <t>01749</t>
  </si>
  <si>
    <t>100035</t>
  </si>
  <si>
    <t>A/P - Foreign Currency</t>
  </si>
  <si>
    <t>05511</t>
  </si>
  <si>
    <t>01750</t>
  </si>
  <si>
    <t>FAST AUDIT MEXICO</t>
  </si>
  <si>
    <t>100040</t>
  </si>
  <si>
    <t>Account Payable Can</t>
  </si>
  <si>
    <t>05512</t>
  </si>
  <si>
    <t>01751</t>
  </si>
  <si>
    <t>Brasil Design &amp; Construction</t>
  </si>
  <si>
    <t>100041</t>
  </si>
  <si>
    <t>Account Payable-AFL</t>
  </si>
  <si>
    <t>05513</t>
  </si>
  <si>
    <t>Brazil Midscale Development</t>
  </si>
  <si>
    <t>100042</t>
  </si>
  <si>
    <t>A/P - Outstanding Items</t>
  </si>
  <si>
    <t>05514</t>
  </si>
  <si>
    <t>01752</t>
  </si>
  <si>
    <t>Argentina Midscale Development</t>
  </si>
  <si>
    <t>100043</t>
  </si>
  <si>
    <t>Employee Reimbur Clearing Acct</t>
  </si>
  <si>
    <t>05515</t>
  </si>
  <si>
    <t>Argentina Midscale Dev</t>
  </si>
  <si>
    <t>100044</t>
  </si>
  <si>
    <t>Accounting Fees Payable</t>
  </si>
  <si>
    <t>05516</t>
  </si>
  <si>
    <t>01753</t>
  </si>
  <si>
    <t>Fran SvrTrainingHr Dir LC(cls)</t>
  </si>
  <si>
    <t>100045</t>
  </si>
  <si>
    <t>Construction Warranty</t>
  </si>
  <si>
    <t>05519</t>
  </si>
  <si>
    <t>01754</t>
  </si>
  <si>
    <t>Hotel Opening Managers  Mexico</t>
  </si>
  <si>
    <t>100046</t>
  </si>
  <si>
    <t>Retainage</t>
  </si>
  <si>
    <t>05520</t>
  </si>
  <si>
    <t>01755</t>
  </si>
  <si>
    <t>Vp Managing Director LC (cls)</t>
  </si>
  <si>
    <t>100050</t>
  </si>
  <si>
    <t>Unpaid Invoices</t>
  </si>
  <si>
    <t>05522</t>
  </si>
  <si>
    <t>01756</t>
  </si>
  <si>
    <t>Mexico Franchise Sales</t>
  </si>
  <si>
    <t>100060</t>
  </si>
  <si>
    <t>Accounts Payable Reimbursables</t>
  </si>
  <si>
    <t>05542</t>
  </si>
  <si>
    <t>01757</t>
  </si>
  <si>
    <t>ASDC,South America</t>
  </si>
  <si>
    <t>100070</t>
  </si>
  <si>
    <t>Accounts Payable Billing</t>
  </si>
  <si>
    <t>05543</t>
  </si>
  <si>
    <t>01758</t>
  </si>
  <si>
    <t>Quality Consultant</t>
  </si>
  <si>
    <t>100075</t>
  </si>
  <si>
    <t>Gift Card A/P</t>
  </si>
  <si>
    <t>05544</t>
  </si>
  <si>
    <t>01759</t>
  </si>
  <si>
    <t>H.I.B.V. Control</t>
  </si>
  <si>
    <t>100080</t>
  </si>
  <si>
    <t>GST Payable</t>
  </si>
  <si>
    <t>05559</t>
  </si>
  <si>
    <t>01760</t>
  </si>
  <si>
    <t>Attorney LC (cls)</t>
  </si>
  <si>
    <t>100085</t>
  </si>
  <si>
    <t>GST Input Tax Credit</t>
  </si>
  <si>
    <t>05617</t>
  </si>
  <si>
    <t>01761</t>
  </si>
  <si>
    <t>Field Dply - closed (cls)</t>
  </si>
  <si>
    <t>100089</t>
  </si>
  <si>
    <t>AP Other</t>
  </si>
  <si>
    <t>05619</t>
  </si>
  <si>
    <t>01762</t>
  </si>
  <si>
    <t>Tech Svr Latin America(cls)</t>
  </si>
  <si>
    <t>100090</t>
  </si>
  <si>
    <t>Accounts Payable Other</t>
  </si>
  <si>
    <t>05620</t>
  </si>
  <si>
    <t>01763</t>
  </si>
  <si>
    <t>WARM - Mexico</t>
  </si>
  <si>
    <t>100091</t>
  </si>
  <si>
    <t>Guarantee Fee Payable</t>
  </si>
  <si>
    <t>05632</t>
  </si>
  <si>
    <t>01764</t>
  </si>
  <si>
    <t>HII -Bristol Centralized Items</t>
  </si>
  <si>
    <t>100093</t>
  </si>
  <si>
    <t>Loan Capital - Bond Proceeds</t>
  </si>
  <si>
    <t>06416</t>
  </si>
  <si>
    <t>01765</t>
  </si>
  <si>
    <t>HII -Bristol Contra Bal Sheet</t>
  </si>
  <si>
    <t>100094</t>
  </si>
  <si>
    <t>AR credit balance</t>
  </si>
  <si>
    <t>10175</t>
  </si>
  <si>
    <t>100095</t>
  </si>
  <si>
    <t>AP-Conference &amp; Events</t>
  </si>
  <si>
    <t>02195</t>
  </si>
  <si>
    <t>01766</t>
  </si>
  <si>
    <t>HII-Misc Bristol Trans Items</t>
  </si>
  <si>
    <t>100100</t>
  </si>
  <si>
    <t>Incentive Mgt Fee Payable</t>
  </si>
  <si>
    <t>56218</t>
  </si>
  <si>
    <t>01767</t>
  </si>
  <si>
    <t>HHC-Misc Bristol Transitems</t>
  </si>
  <si>
    <t>100101</t>
  </si>
  <si>
    <t>Incentive Sub Mgt Fee Payable</t>
  </si>
  <si>
    <t>56219</t>
  </si>
  <si>
    <t>01768</t>
  </si>
  <si>
    <t>HOTEL BONUS - LATIN AMERICA</t>
  </si>
  <si>
    <t>100102</t>
  </si>
  <si>
    <t>Inc Def CY Accr Mgt Fee Pay</t>
  </si>
  <si>
    <t>76895</t>
  </si>
  <si>
    <t>01769</t>
  </si>
  <si>
    <t>Budget Adjustment-LA(cls)</t>
  </si>
  <si>
    <t>100103</t>
  </si>
  <si>
    <t>Inc Def PY Accr Rev Mgt Fee</t>
  </si>
  <si>
    <t>76896</t>
  </si>
  <si>
    <t>01770</t>
  </si>
  <si>
    <t>MLAC PIP/Plan/Design - Mexico</t>
  </si>
  <si>
    <t>100104</t>
  </si>
  <si>
    <t>Inc Def PY Accr Mgt Fee</t>
  </si>
  <si>
    <t>76897</t>
  </si>
  <si>
    <t>01771</t>
  </si>
  <si>
    <t>Mexico Quality</t>
  </si>
  <si>
    <t>100105</t>
  </si>
  <si>
    <t>Management Fees Payable</t>
  </si>
  <si>
    <t>76898</t>
  </si>
  <si>
    <t>01772</t>
  </si>
  <si>
    <t>Attorney</t>
  </si>
  <si>
    <t>100106</t>
  </si>
  <si>
    <t>Base Sub Mgt Fee Payable</t>
  </si>
  <si>
    <t>76899</t>
  </si>
  <si>
    <t>01773</t>
  </si>
  <si>
    <t>Project Mgmt (cls)</t>
  </si>
  <si>
    <t>100107</t>
  </si>
  <si>
    <t>Base Def CY Accr Mgt Fee Pay</t>
  </si>
  <si>
    <t>77176</t>
  </si>
  <si>
    <t>01774</t>
  </si>
  <si>
    <t>MEXICO CONTRACT ADMIN</t>
  </si>
  <si>
    <t>100108</t>
  </si>
  <si>
    <t>Base Def PY Accr Rev Mgt Fee</t>
  </si>
  <si>
    <t>77339</t>
  </si>
  <si>
    <t>01775</t>
  </si>
  <si>
    <t>Quality Consultant Mexico(cls)</t>
  </si>
  <si>
    <t>100109</t>
  </si>
  <si>
    <t>Base Def PY Accr Mgt Fee Pay</t>
  </si>
  <si>
    <t>76894</t>
  </si>
  <si>
    <t>01776</t>
  </si>
  <si>
    <t>Talent Development Mexico</t>
  </si>
  <si>
    <t>100110</t>
  </si>
  <si>
    <t>Mgmt Contract Payroll Payable</t>
  </si>
  <si>
    <t>77338</t>
  </si>
  <si>
    <t>01777</t>
  </si>
  <si>
    <t>CP Ops/Svc Central Amer(cls)</t>
  </si>
  <si>
    <t>100111</t>
  </si>
  <si>
    <t>Due to Affilates</t>
  </si>
  <si>
    <t>54395</t>
  </si>
  <si>
    <t>01778</t>
  </si>
  <si>
    <t>PERFORMANCE STRATEGY (MEXICO)</t>
  </si>
  <si>
    <t>100113</t>
  </si>
  <si>
    <t>Due to/Due From Multi-Currency</t>
  </si>
  <si>
    <t>55808</t>
  </si>
  <si>
    <t>01779</t>
  </si>
  <si>
    <t>Guadalajara Mex AMER OPS (cls)</t>
  </si>
  <si>
    <t>100114</t>
  </si>
  <si>
    <t>I/Co - In Transit</t>
  </si>
  <si>
    <t>55809</t>
  </si>
  <si>
    <t>01780</t>
  </si>
  <si>
    <t>HI International Holdings Inc</t>
  </si>
  <si>
    <t>100115</t>
  </si>
  <si>
    <t>Due To SCH</t>
  </si>
  <si>
    <t>55843</t>
  </si>
  <si>
    <t>01781</t>
  </si>
  <si>
    <t>Sub Elimination Hi Ihi</t>
  </si>
  <si>
    <t>100116</t>
  </si>
  <si>
    <t>Due To HI Inc - Payroll</t>
  </si>
  <si>
    <t>55844</t>
  </si>
  <si>
    <t>100118</t>
  </si>
  <si>
    <t>Consignors A/C</t>
  </si>
  <si>
    <t>56170</t>
  </si>
  <si>
    <t>SANRO Res Variable</t>
  </si>
  <si>
    <t>100119</t>
  </si>
  <si>
    <t>Committed Key Money &lt; 1 year</t>
  </si>
  <si>
    <t>73385</t>
  </si>
  <si>
    <t>Flex Experience Optimization</t>
  </si>
  <si>
    <t>100120</t>
  </si>
  <si>
    <t>Assessements Payable</t>
  </si>
  <si>
    <t>73386</t>
  </si>
  <si>
    <t>SANRO GR Variable</t>
  </si>
  <si>
    <t>100130</t>
  </si>
  <si>
    <t>Unclaimed Wages</t>
  </si>
  <si>
    <t>74136</t>
  </si>
  <si>
    <t>Macro Echo</t>
  </si>
  <si>
    <t>100135</t>
  </si>
  <si>
    <t>Staff Passage</t>
  </si>
  <si>
    <t>74838</t>
  </si>
  <si>
    <t>01786</t>
  </si>
  <si>
    <t>MACRO Foxtrot (cls)</t>
  </si>
  <si>
    <t>100138</t>
  </si>
  <si>
    <t>Accrued Telephone</t>
  </si>
  <si>
    <t>74839</t>
  </si>
  <si>
    <t>MACRO SLC Admin</t>
  </si>
  <si>
    <t>100139</t>
  </si>
  <si>
    <t>Accrued Medical Expenses</t>
  </si>
  <si>
    <t>74840</t>
  </si>
  <si>
    <t>Holidex (UK), Inc</t>
  </si>
  <si>
    <t>100140</t>
  </si>
  <si>
    <t>Provision-Uniforms</t>
  </si>
  <si>
    <t>76119</t>
  </si>
  <si>
    <t>MACRO Golf</t>
  </si>
  <si>
    <t>100141</t>
  </si>
  <si>
    <t>Accrued-Decoration</t>
  </si>
  <si>
    <t>76134</t>
  </si>
  <si>
    <t>MACRO Hotel</t>
  </si>
  <si>
    <t>100142</t>
  </si>
  <si>
    <t>Accrued-Gas</t>
  </si>
  <si>
    <t>76497</t>
  </si>
  <si>
    <t>MACRO Kilo (IC)</t>
  </si>
  <si>
    <t>100143</t>
  </si>
  <si>
    <t>Accrued-Fuel</t>
  </si>
  <si>
    <t>76852</t>
  </si>
  <si>
    <t>Fraud Protection US</t>
  </si>
  <si>
    <t>100144</t>
  </si>
  <si>
    <t>Accrued-Electricity</t>
  </si>
  <si>
    <t>76976</t>
  </si>
  <si>
    <t>01792</t>
  </si>
  <si>
    <t>Group Centre Admin (cls)</t>
  </si>
  <si>
    <t>100145</t>
  </si>
  <si>
    <t>Accrued-Facsimile</t>
  </si>
  <si>
    <t>55685</t>
  </si>
  <si>
    <t>01793</t>
  </si>
  <si>
    <t>Holiday International EB Inc</t>
  </si>
  <si>
    <t>100146</t>
  </si>
  <si>
    <t>Accrued-Travel Agent Comm</t>
  </si>
  <si>
    <t>55686</t>
  </si>
  <si>
    <t>100147</t>
  </si>
  <si>
    <t>Accrued-Music&amp;Entertainment</t>
  </si>
  <si>
    <t>55915</t>
  </si>
  <si>
    <t>A9951</t>
  </si>
  <si>
    <t>100148</t>
  </si>
  <si>
    <t>Accrued-Waiter Fee</t>
  </si>
  <si>
    <t>55916</t>
  </si>
  <si>
    <t>01794</t>
  </si>
  <si>
    <t>Holiday International XK Inc</t>
  </si>
  <si>
    <t>100149</t>
  </si>
  <si>
    <t>Accrued-Transportation</t>
  </si>
  <si>
    <t>57142</t>
  </si>
  <si>
    <t>100150</t>
  </si>
  <si>
    <t>Accrued-Cable &amp; Telex</t>
  </si>
  <si>
    <t>A9950</t>
  </si>
  <si>
    <t>100151</t>
  </si>
  <si>
    <t>Guest Medical Charges</t>
  </si>
  <si>
    <t>05269</t>
  </si>
  <si>
    <t>01795</t>
  </si>
  <si>
    <t>PAL Operations</t>
  </si>
  <si>
    <t>100152</t>
  </si>
  <si>
    <t>Sightseeing</t>
  </si>
  <si>
    <t>05282</t>
  </si>
  <si>
    <t>01796</t>
  </si>
  <si>
    <t>RDOs  Extended Stay</t>
  </si>
  <si>
    <t>100153</t>
  </si>
  <si>
    <t>Parcel in Transit - Insurance</t>
  </si>
  <si>
    <t>71171</t>
  </si>
  <si>
    <t>01797</t>
  </si>
  <si>
    <t>LEARNING DELIVERY MEXICO</t>
  </si>
  <si>
    <t>100154</t>
  </si>
  <si>
    <t>Flower Shop</t>
  </si>
  <si>
    <t>73093</t>
  </si>
  <si>
    <t>LeadShare</t>
  </si>
  <si>
    <t>100155</t>
  </si>
  <si>
    <t>Sign Lease</t>
  </si>
  <si>
    <t>73097</t>
  </si>
  <si>
    <t>01799</t>
  </si>
  <si>
    <t>SX HR OH Can A0006</t>
  </si>
  <si>
    <t>100156</t>
  </si>
  <si>
    <t>Franchise Fees</t>
  </si>
  <si>
    <t>73099</t>
  </si>
  <si>
    <t>01800</t>
  </si>
  <si>
    <t>IHC Fair Value Adjustments</t>
  </si>
  <si>
    <t>100157</t>
  </si>
  <si>
    <t>HI Training &amp; Educ Contrib</t>
  </si>
  <si>
    <t>73101</t>
  </si>
  <si>
    <t>KINRO UKI Reservations</t>
  </si>
  <si>
    <t>100158</t>
  </si>
  <si>
    <t>Holidex</t>
  </si>
  <si>
    <t>73107</t>
  </si>
  <si>
    <t>SANRO Europe Spanish</t>
  </si>
  <si>
    <t>100159</t>
  </si>
  <si>
    <t>Cash sales Clearance</t>
  </si>
  <si>
    <t>73111</t>
  </si>
  <si>
    <t>Kingston GR Variable</t>
  </si>
  <si>
    <t>100160</t>
  </si>
  <si>
    <t>Complex Cross Charge 2</t>
  </si>
  <si>
    <t>73117</t>
  </si>
  <si>
    <t>SANRO Kimpton</t>
  </si>
  <si>
    <t>100161</t>
  </si>
  <si>
    <t>City Ledger Clearance</t>
  </si>
  <si>
    <t>77259</t>
  </si>
  <si>
    <t>SANRO IC Voice</t>
  </si>
  <si>
    <t>100162</t>
  </si>
  <si>
    <t>Complex Cross Charge 4</t>
  </si>
  <si>
    <t>55142</t>
  </si>
  <si>
    <t>SANRO Canadian French</t>
  </si>
  <si>
    <t>100163</t>
  </si>
  <si>
    <t>Transfer Clearance</t>
  </si>
  <si>
    <t>55380</t>
  </si>
  <si>
    <t>01807</t>
  </si>
  <si>
    <t>Bass Hotels Int'l Services Inc</t>
  </si>
  <si>
    <t>A1807</t>
  </si>
  <si>
    <t>100164</t>
  </si>
  <si>
    <t>Postage Clearance</t>
  </si>
  <si>
    <t>57270</t>
  </si>
  <si>
    <t>KINRO IHG Voice</t>
  </si>
  <si>
    <t>100165</t>
  </si>
  <si>
    <t>73092</t>
  </si>
  <si>
    <t>01809</t>
  </si>
  <si>
    <t>RDE OH AMER A0001</t>
  </si>
  <si>
    <t>100166</t>
  </si>
  <si>
    <t>Provision - Others</t>
  </si>
  <si>
    <t>73110</t>
  </si>
  <si>
    <t>01810</t>
  </si>
  <si>
    <t>SX Resort OH Can A0006</t>
  </si>
  <si>
    <t>100167</t>
  </si>
  <si>
    <t>Trade Barter Due</t>
  </si>
  <si>
    <t>73990</t>
  </si>
  <si>
    <t>01811</t>
  </si>
  <si>
    <t>Mexico Management Co (cls)</t>
  </si>
  <si>
    <t>100168</t>
  </si>
  <si>
    <t>Trade Barter Due - Magazine</t>
  </si>
  <si>
    <t>Mexico Mgmt Co.</t>
  </si>
  <si>
    <t>A9937</t>
  </si>
  <si>
    <t>100169</t>
  </si>
  <si>
    <t>Trade Barter Due - Airline</t>
  </si>
  <si>
    <t>05545</t>
  </si>
  <si>
    <t>01812</t>
  </si>
  <si>
    <t>S S Grand Bahamas TSF</t>
  </si>
  <si>
    <t>100170</t>
  </si>
  <si>
    <t>Trade Barter Due - Other</t>
  </si>
  <si>
    <t>05546</t>
  </si>
  <si>
    <t>01813</t>
  </si>
  <si>
    <t>Desarraladora HI S.A. DE CV</t>
  </si>
  <si>
    <t>A1813</t>
  </si>
  <si>
    <t>100175</t>
  </si>
  <si>
    <t>05547</t>
  </si>
  <si>
    <t>Desarraladora HIS.A.DE CV(cls)</t>
  </si>
  <si>
    <t>100203</t>
  </si>
  <si>
    <t>Voucher Issues Leisure Chqs</t>
  </si>
  <si>
    <t>05552</t>
  </si>
  <si>
    <t>Iberostar Ignite A0903</t>
  </si>
  <si>
    <t>100204</t>
  </si>
  <si>
    <t>Voucher Redem. Leisure Chqs</t>
  </si>
  <si>
    <t>05553</t>
  </si>
  <si>
    <t>01815</t>
  </si>
  <si>
    <t>Garner A0001</t>
  </si>
  <si>
    <t>100205</t>
  </si>
  <si>
    <t>Voucher Issue Conv</t>
  </si>
  <si>
    <t>05554</t>
  </si>
  <si>
    <t>01816</t>
  </si>
  <si>
    <t>Kimpton Development</t>
  </si>
  <si>
    <t>100206</t>
  </si>
  <si>
    <t>Voucher Redem. Conv</t>
  </si>
  <si>
    <t>05555</t>
  </si>
  <si>
    <t>01817</t>
  </si>
  <si>
    <t>S S XALA TSF</t>
  </si>
  <si>
    <t>100207</t>
  </si>
  <si>
    <t>Voucher Issues - Other</t>
  </si>
  <si>
    <t>05556</t>
  </si>
  <si>
    <t>01818</t>
  </si>
  <si>
    <t>AMER L&amp;L SVP</t>
  </si>
  <si>
    <t>100208</t>
  </si>
  <si>
    <t>Voucher Redemption - Other</t>
  </si>
  <si>
    <t>05557</t>
  </si>
  <si>
    <t>01819</t>
  </si>
  <si>
    <t>CENTRO DE SERV HOTELEROS S.A.</t>
  </si>
  <si>
    <t>100209</t>
  </si>
  <si>
    <t>Voucher Reserve</t>
  </si>
  <si>
    <t>05558</t>
  </si>
  <si>
    <t>01820</t>
  </si>
  <si>
    <t>VP Development - LA(cls)</t>
  </si>
  <si>
    <t>100220</t>
  </si>
  <si>
    <t>Capital Creditors</t>
  </si>
  <si>
    <t>71041</t>
  </si>
  <si>
    <t>01821</t>
  </si>
  <si>
    <t>100221</t>
  </si>
  <si>
    <t>Treasury Reconciliation</t>
  </si>
  <si>
    <t>01822</t>
  </si>
  <si>
    <t>AMER L&amp;L NHOP</t>
  </si>
  <si>
    <t>100230</t>
  </si>
  <si>
    <t>Key money payable &lt;1 year</t>
  </si>
  <si>
    <t>55751</t>
  </si>
  <si>
    <t>01823</t>
  </si>
  <si>
    <t>AMER L&amp;L Brand Experience</t>
  </si>
  <si>
    <t>100250</t>
  </si>
  <si>
    <t>Payables to Pegasus</t>
  </si>
  <si>
    <t>02052</t>
  </si>
  <si>
    <t>01824</t>
  </si>
  <si>
    <t>AMER L&amp;L Concept Delivery</t>
  </si>
  <si>
    <t>100605</t>
  </si>
  <si>
    <t>Long Term Loans/Mortgages &lt;12</t>
  </si>
  <si>
    <t>02089</t>
  </si>
  <si>
    <t>01825</t>
  </si>
  <si>
    <t>AMER L&amp;L Concept Development</t>
  </si>
  <si>
    <t>100610</t>
  </si>
  <si>
    <t>Capital Leases &lt; 12</t>
  </si>
  <si>
    <t>01826</t>
  </si>
  <si>
    <t>AMER L&amp;L Restaurant and Bars</t>
  </si>
  <si>
    <t>100615</t>
  </si>
  <si>
    <t>Property lease liability- &lt;12</t>
  </si>
  <si>
    <t>02032</t>
  </si>
  <si>
    <t>01827</t>
  </si>
  <si>
    <t>MLAC Iberostar FPS</t>
  </si>
  <si>
    <t>100620</t>
  </si>
  <si>
    <t>Other lease liability - &lt; 12</t>
  </si>
  <si>
    <t>02041</t>
  </si>
  <si>
    <t>01828</t>
  </si>
  <si>
    <t>Kimpton Recharge</t>
  </si>
  <si>
    <t>100650</t>
  </si>
  <si>
    <t>FV Interest rate swap</t>
  </si>
  <si>
    <t>03300</t>
  </si>
  <si>
    <t>01829</t>
  </si>
  <si>
    <t>AMER L&amp;L Design</t>
  </si>
  <si>
    <t>100655</t>
  </si>
  <si>
    <t>FV Forward contracts</t>
  </si>
  <si>
    <t>05462</t>
  </si>
  <si>
    <t>01830</t>
  </si>
  <si>
    <t>AMER L&amp;L Architecture</t>
  </si>
  <si>
    <t>100705</t>
  </si>
  <si>
    <t>Accrued Interest</t>
  </si>
  <si>
    <t>07239</t>
  </si>
  <si>
    <t>01832</t>
  </si>
  <si>
    <t>SX TSF OH A0001</t>
  </si>
  <si>
    <t>100706</t>
  </si>
  <si>
    <t>Accrued Int-Fxfwd hedge</t>
  </si>
  <si>
    <t>07240</t>
  </si>
  <si>
    <t>01833</t>
  </si>
  <si>
    <t>SX Spa OH A0001</t>
  </si>
  <si>
    <t>100707</t>
  </si>
  <si>
    <t>Accrued Interest-Ccy Hedge Ext</t>
  </si>
  <si>
    <t>07243</t>
  </si>
  <si>
    <t>01834</t>
  </si>
  <si>
    <t>100708</t>
  </si>
  <si>
    <t>Accrued Interest - Ccy Hed Int</t>
  </si>
  <si>
    <t>07283</t>
  </si>
  <si>
    <t>RCC Mexico Related IT Projects</t>
  </si>
  <si>
    <t>100709</t>
  </si>
  <si>
    <t>Accrued Interest Rec-Interest</t>
  </si>
  <si>
    <t>07435</t>
  </si>
  <si>
    <t>Ibero welcome amenity A0001</t>
  </si>
  <si>
    <t>100710</t>
  </si>
  <si>
    <t>Accrued commitment fee</t>
  </si>
  <si>
    <t>51790</t>
  </si>
  <si>
    <t>Ibero welcome amenity A0903</t>
  </si>
  <si>
    <t>111005</t>
  </si>
  <si>
    <t>Corporate Tax Payable</t>
  </si>
  <si>
    <t>53508</t>
  </si>
  <si>
    <t>Ibero welcome amenity A1746</t>
  </si>
  <si>
    <t>111006</t>
  </si>
  <si>
    <t>Trade Tax Payable</t>
  </si>
  <si>
    <t>54185</t>
  </si>
  <si>
    <t>01839</t>
  </si>
  <si>
    <t>HPS Rev Mgt-ExtendedStay (cls)</t>
  </si>
  <si>
    <t>112005</t>
  </si>
  <si>
    <t>Foreign Withholding Tax</t>
  </si>
  <si>
    <t>55301</t>
  </si>
  <si>
    <t>01840</t>
  </si>
  <si>
    <t>Talent Acquisition - Mexico</t>
  </si>
  <si>
    <t>113005</t>
  </si>
  <si>
    <t>VAT Payable</t>
  </si>
  <si>
    <t>55302</t>
  </si>
  <si>
    <t>01843</t>
  </si>
  <si>
    <t>Gbl Corp Learning Mexico</t>
  </si>
  <si>
    <t>113006</t>
  </si>
  <si>
    <t>VAT Payable - G/L</t>
  </si>
  <si>
    <t>70489</t>
  </si>
  <si>
    <t>01851</t>
  </si>
  <si>
    <t>ICS MEXICO OPERATIONS A0903</t>
  </si>
  <si>
    <t>113007</t>
  </si>
  <si>
    <t>VAT Payable 15%</t>
  </si>
  <si>
    <t>72032</t>
  </si>
  <si>
    <t>01852</t>
  </si>
  <si>
    <t>Quality Consultant - Mexico</t>
  </si>
  <si>
    <t>113008</t>
  </si>
  <si>
    <t>VAT Payable 20%</t>
  </si>
  <si>
    <t>76158</t>
  </si>
  <si>
    <t>01853</t>
  </si>
  <si>
    <t>Franchise Scc/Train - Mex(cls)</t>
  </si>
  <si>
    <t>113009</t>
  </si>
  <si>
    <t>VAT Payable Intl goods</t>
  </si>
  <si>
    <t>01864</t>
  </si>
  <si>
    <t>HSS US</t>
  </si>
  <si>
    <t>113010</t>
  </si>
  <si>
    <t>VAT Payable Intl Services</t>
  </si>
  <si>
    <t>01865</t>
  </si>
  <si>
    <t>Franchise Sales &amp; Service LA</t>
  </si>
  <si>
    <t>113011</t>
  </si>
  <si>
    <t>VAT Payable - Intl non EU</t>
  </si>
  <si>
    <t>113012</t>
  </si>
  <si>
    <t>VAT Paid</t>
  </si>
  <si>
    <t>01866</t>
  </si>
  <si>
    <t>Int Div Admin-General</t>
  </si>
  <si>
    <t>113013</t>
  </si>
  <si>
    <t>Central GST Output</t>
  </si>
  <si>
    <t>01867</t>
  </si>
  <si>
    <t>HSS Mex</t>
  </si>
  <si>
    <t>113014</t>
  </si>
  <si>
    <t>State GST Output</t>
  </si>
  <si>
    <t>SAO PAULO RES</t>
  </si>
  <si>
    <t>113015</t>
  </si>
  <si>
    <t>Integrated GST Output</t>
  </si>
  <si>
    <t>113026</t>
  </si>
  <si>
    <t>Stamp Tax Payable</t>
  </si>
  <si>
    <t>01869</t>
  </si>
  <si>
    <t>Mexico/L.A. Assessments (cls)</t>
  </si>
  <si>
    <t>113027</t>
  </si>
  <si>
    <t>Entertainment Tax Payable</t>
  </si>
  <si>
    <t>01870</t>
  </si>
  <si>
    <t>Suites West</t>
  </si>
  <si>
    <t>113028</t>
  </si>
  <si>
    <t>Development Tax Payable</t>
  </si>
  <si>
    <t>01871</t>
  </si>
  <si>
    <t>CP Ops/Svs Central America</t>
  </si>
  <si>
    <t>113029</t>
  </si>
  <si>
    <t>Union tax payable</t>
  </si>
  <si>
    <t>01872</t>
  </si>
  <si>
    <t>Holiday Inn Aruba</t>
  </si>
  <si>
    <t>A9903</t>
  </si>
  <si>
    <t>113030</t>
  </si>
  <si>
    <t>Wedding Tax Payable</t>
  </si>
  <si>
    <t>Hol Inns Aruba Nv</t>
  </si>
  <si>
    <t>113031</t>
  </si>
  <si>
    <t>Exemption Tax Payable</t>
  </si>
  <si>
    <t>01873</t>
  </si>
  <si>
    <t>Suites Major</t>
  </si>
  <si>
    <t>113032</t>
  </si>
  <si>
    <t>Tax Others Payable</t>
  </si>
  <si>
    <t>01874</t>
  </si>
  <si>
    <t>Essentials Express</t>
  </si>
  <si>
    <t>113100</t>
  </si>
  <si>
    <t>Entertaining Tax Vat Excl.</t>
  </si>
  <si>
    <t>01875</t>
  </si>
  <si>
    <t>Essentials Major</t>
  </si>
  <si>
    <t>113101</t>
  </si>
  <si>
    <t>Entertaining Tax Food</t>
  </si>
  <si>
    <t>SF HOCPP All Inclusive</t>
  </si>
  <si>
    <t>113102</t>
  </si>
  <si>
    <t>Entertaining Tax Beverage</t>
  </si>
  <si>
    <t>SF HOCPP Dragon Nest</t>
  </si>
  <si>
    <t>114005</t>
  </si>
  <si>
    <t>Federal Income Tax-Current Yr</t>
  </si>
  <si>
    <t>01878</t>
  </si>
  <si>
    <t>114010</t>
  </si>
  <si>
    <t>Corp Income Tax Contingencies</t>
  </si>
  <si>
    <t>Holiday Inn Sao Paolo Anhembi</t>
  </si>
  <si>
    <t>114015</t>
  </si>
  <si>
    <t>Payments To IRS</t>
  </si>
  <si>
    <t>01881</t>
  </si>
  <si>
    <t>SX HR OH US A0001</t>
  </si>
  <si>
    <t>114020</t>
  </si>
  <si>
    <t>Targeted Jobs Tax Credit</t>
  </si>
  <si>
    <t>01882</t>
  </si>
  <si>
    <t>Hotel Training InterCon</t>
  </si>
  <si>
    <t>114025</t>
  </si>
  <si>
    <t>Federal Income Tax-Settlements</t>
  </si>
  <si>
    <t>01883</t>
  </si>
  <si>
    <t>SIX CONTINENTS HOTELS BELIZE</t>
  </si>
  <si>
    <t>A7755</t>
  </si>
  <si>
    <t>114030</t>
  </si>
  <si>
    <t>Federal Interest-Settlements</t>
  </si>
  <si>
    <t>01884</t>
  </si>
  <si>
    <t>Six Senses Haciendas Yucatan</t>
  </si>
  <si>
    <t>115005</t>
  </si>
  <si>
    <t>State Tax Provision</t>
  </si>
  <si>
    <t>01885</t>
  </si>
  <si>
    <t>115010</t>
  </si>
  <si>
    <t>State tax payments</t>
  </si>
  <si>
    <t>01887</t>
  </si>
  <si>
    <t>Six Senses Aetna Springs(Napa)</t>
  </si>
  <si>
    <t>115015</t>
  </si>
  <si>
    <t>State Tax-Prior Year</t>
  </si>
  <si>
    <t>01889</t>
  </si>
  <si>
    <t>Corporate Service Delivery Cen</t>
  </si>
  <si>
    <t>115020</t>
  </si>
  <si>
    <t>Sales tax settlements</t>
  </si>
  <si>
    <t>01890</t>
  </si>
  <si>
    <t>GSS Management Central</t>
  </si>
  <si>
    <t>115025</t>
  </si>
  <si>
    <t>State Interest-Settlements</t>
  </si>
  <si>
    <t>01891</t>
  </si>
  <si>
    <t>GIO HW/SW Maintenance - Canada</t>
  </si>
  <si>
    <t>116005</t>
  </si>
  <si>
    <t>State Franchise Tax</t>
  </si>
  <si>
    <t>01892</t>
  </si>
  <si>
    <t>GIO HW/SW Maintenance - Mexico</t>
  </si>
  <si>
    <t>117005</t>
  </si>
  <si>
    <t>Tax Payable (non Corp Inc Tax)</t>
  </si>
  <si>
    <t>G&amp;M IBEROStar Hotels A1746</t>
  </si>
  <si>
    <t>117020</t>
  </si>
  <si>
    <t>Accruals FBT</t>
  </si>
  <si>
    <t>G&amp;M IBEROStar Hotels A0903</t>
  </si>
  <si>
    <t>118005</t>
  </si>
  <si>
    <t>Foreign Tax-Current Year</t>
  </si>
  <si>
    <t>G&amp;M IBEROStar Hotels A0001</t>
  </si>
  <si>
    <t>118010</t>
  </si>
  <si>
    <t>Foreign Tax-Prior Year</t>
  </si>
  <si>
    <t>01896</t>
  </si>
  <si>
    <t>SX North Amer A7439</t>
  </si>
  <si>
    <t>118015</t>
  </si>
  <si>
    <t>Foreign Tax-Payments</t>
  </si>
  <si>
    <t>01897</t>
  </si>
  <si>
    <t>Consolidated Mexico</t>
  </si>
  <si>
    <t>120001</t>
  </si>
  <si>
    <t>IC-Credtr-HH Inter-reg Payable</t>
  </si>
  <si>
    <t>Consolidated Mexico (cls)</t>
  </si>
  <si>
    <t>120003</t>
  </si>
  <si>
    <t>IC-CREDTORS-BHG-INTER-REG PAY</t>
  </si>
  <si>
    <t>01898</t>
  </si>
  <si>
    <t>KI The Grand Residences A0001</t>
  </si>
  <si>
    <t>120005</t>
  </si>
  <si>
    <t>IC-Credtr-ICH Intr-Reg Payable</t>
  </si>
  <si>
    <t>01899</t>
  </si>
  <si>
    <t>CV The Royal Haciendas A0001</t>
  </si>
  <si>
    <t>120010</t>
  </si>
  <si>
    <t>IC-Credtrs-HH Int Emea Payable</t>
  </si>
  <si>
    <t>01900</t>
  </si>
  <si>
    <t>Cmh Parent (cls)</t>
  </si>
  <si>
    <t>120015</t>
  </si>
  <si>
    <t>IC-Credtrs-HH Int Country Pay</t>
  </si>
  <si>
    <t>01901</t>
  </si>
  <si>
    <t>Candlewood Royalties HHFI</t>
  </si>
  <si>
    <t>120020</t>
  </si>
  <si>
    <t>IC Loans Pay Intra EMEA</t>
  </si>
  <si>
    <t>01902</t>
  </si>
  <si>
    <t>120021</t>
  </si>
  <si>
    <t>Prov For Loss</t>
  </si>
  <si>
    <t>01903</t>
  </si>
  <si>
    <t>120022</t>
  </si>
  <si>
    <t>Intercompany Receivables</t>
  </si>
  <si>
    <t>01904</t>
  </si>
  <si>
    <t>US Candlewood Royalty IHG Frn</t>
  </si>
  <si>
    <t>120030</t>
  </si>
  <si>
    <t>IC Int Pay Intra EMEA</t>
  </si>
  <si>
    <t>01905</t>
  </si>
  <si>
    <t>INTERCONTINENTAL IHG FRAN</t>
  </si>
  <si>
    <t>120050</t>
  </si>
  <si>
    <t>IC Loans Pay Intra Asiapac</t>
  </si>
  <si>
    <t>01906</t>
  </si>
  <si>
    <t>Mexico Candlewood Royalties</t>
  </si>
  <si>
    <t>120055</t>
  </si>
  <si>
    <t>IC Int Pay Intra Asiapac</t>
  </si>
  <si>
    <t>01907</t>
  </si>
  <si>
    <t>Crowne Plaza Mexico</t>
  </si>
  <si>
    <t>120060</t>
  </si>
  <si>
    <t>IC Loans Pay Inta Amer</t>
  </si>
  <si>
    <t>01908</t>
  </si>
  <si>
    <t>Loss Prevention</t>
  </si>
  <si>
    <t>120061</t>
  </si>
  <si>
    <t>IC Int Pay Intra Amer</t>
  </si>
  <si>
    <t>01909</t>
  </si>
  <si>
    <t>CROWNE PLAZA CENTRAL AMERICA</t>
  </si>
  <si>
    <t>120062</t>
  </si>
  <si>
    <t>IC Loans IHG EMEA Payable &lt;1yr</t>
  </si>
  <si>
    <t>01910</t>
  </si>
  <si>
    <t>InterContinental US IHG Fran</t>
  </si>
  <si>
    <t>120063</t>
  </si>
  <si>
    <t>IC-Int IHG EMEA Payable &lt;1yr</t>
  </si>
  <si>
    <t>01911</t>
  </si>
  <si>
    <t>INTERCONTINENTAL US - SCH</t>
  </si>
  <si>
    <t>120065</t>
  </si>
  <si>
    <t>IC-Loans-HH Int Country Payabl</t>
  </si>
  <si>
    <t>01912</t>
  </si>
  <si>
    <t>InterContinental Eliminations</t>
  </si>
  <si>
    <t>120066</t>
  </si>
  <si>
    <t>IC-Interest-HH Int Country Pay</t>
  </si>
  <si>
    <t>01913</t>
  </si>
  <si>
    <t>CP San Jose Corobici Fees</t>
  </si>
  <si>
    <t>120070</t>
  </si>
  <si>
    <t>IC-Loans-HH Int Asia Pac Pay</t>
  </si>
  <si>
    <t>01914</t>
  </si>
  <si>
    <t>INTEREST INCOME</t>
  </si>
  <si>
    <t>IC-Due To/From Other Bus Units</t>
  </si>
  <si>
    <t>01915</t>
  </si>
  <si>
    <t>IC Toronto License Fee HHFI</t>
  </si>
  <si>
    <t>IC - BU System Balancing - PS</t>
  </si>
  <si>
    <t>01916</t>
  </si>
  <si>
    <t>IC Toronto License Fee - SCH</t>
  </si>
  <si>
    <t>120115</t>
  </si>
  <si>
    <t>Inter BU-Bristol Data Migratio</t>
  </si>
  <si>
    <t>01917</t>
  </si>
  <si>
    <t>IC Toronto License Fee Elimin</t>
  </si>
  <si>
    <t>IntraEntity BU System Balance</t>
  </si>
  <si>
    <t>01918</t>
  </si>
  <si>
    <t>IC Toronto Lic Fee IHG Fran</t>
  </si>
  <si>
    <t>IntraEntity Payable Billing</t>
  </si>
  <si>
    <t>01919</t>
  </si>
  <si>
    <t>CP SAN PEDRO SULA Fees</t>
  </si>
  <si>
    <t>120150</t>
  </si>
  <si>
    <t>IC-Automatic Loc Balancing -PS</t>
  </si>
  <si>
    <t>01920</t>
  </si>
  <si>
    <t>US Crowne Royalty IHG Fran</t>
  </si>
  <si>
    <t>120160</t>
  </si>
  <si>
    <t>IC Payable-Within Legal Entity</t>
  </si>
  <si>
    <t>01921</t>
  </si>
  <si>
    <t>CP San Salvador Fees</t>
  </si>
  <si>
    <t>120165</t>
  </si>
  <si>
    <t>IC Receivable-Within Legal Ent</t>
  </si>
  <si>
    <t>01922</t>
  </si>
  <si>
    <t>Crowne Plaza (HiFi)</t>
  </si>
  <si>
    <t>IC Payable-W/Region/Proforma</t>
  </si>
  <si>
    <t>ICo G/L&amp;Cash W/Region/Proforma</t>
  </si>
  <si>
    <t>01923</t>
  </si>
  <si>
    <t>CP GUATEMALA Fees</t>
  </si>
  <si>
    <t>120175</t>
  </si>
  <si>
    <t>IC Receivable-W/Region/Proform</t>
  </si>
  <si>
    <t>01924</t>
  </si>
  <si>
    <t>VP Capital Invest&amp;Trans(cls)</t>
  </si>
  <si>
    <t>IC Pay-Between Region/Proforma</t>
  </si>
  <si>
    <t>01925</t>
  </si>
  <si>
    <t>CP Sales - Southeast (cls)</t>
  </si>
  <si>
    <t>120181</t>
  </si>
  <si>
    <t>ICo G/L&amp;Cash Btwn Reg/Proforma</t>
  </si>
  <si>
    <t>01926</t>
  </si>
  <si>
    <t>Extended Stay Project</t>
  </si>
  <si>
    <t>120185</t>
  </si>
  <si>
    <t>IC Rec-Between Region/Proforma</t>
  </si>
  <si>
    <t>01927</t>
  </si>
  <si>
    <t>Project PMO - Even (cls)</t>
  </si>
  <si>
    <t>Suspense Clearing-InterComp.BI</t>
  </si>
  <si>
    <t>01928</t>
  </si>
  <si>
    <t>CP Sales - West (cls)</t>
  </si>
  <si>
    <t>120201</t>
  </si>
  <si>
    <t>IC-Crdtrs-Grp Payable-SC PLC</t>
  </si>
  <si>
    <t>01929</t>
  </si>
  <si>
    <t>CP ROYALTY BRAZIL REGION</t>
  </si>
  <si>
    <t>120202</t>
  </si>
  <si>
    <t>IC-Credtrs-Grp Payabl-SixcoAme</t>
  </si>
  <si>
    <t>01930</t>
  </si>
  <si>
    <t>Crowne Plaza-Caribbean</t>
  </si>
  <si>
    <t>120203</t>
  </si>
  <si>
    <t>IC-Accrual</t>
  </si>
  <si>
    <t>01931</t>
  </si>
  <si>
    <t>120204</t>
  </si>
  <si>
    <t>IC-Crdt-Grp Payabl-SC Ov Hld</t>
  </si>
  <si>
    <t>01932</t>
  </si>
  <si>
    <t>BUDGET-ROYALTIES NEW DEVELOPME</t>
  </si>
  <si>
    <t>120205</t>
  </si>
  <si>
    <t>IC-Crdt-Grp Pay-SC Fin Chanl</t>
  </si>
  <si>
    <t>01933</t>
  </si>
  <si>
    <t>Canada Crowne Royalty - HHFI</t>
  </si>
  <si>
    <t>120206</t>
  </si>
  <si>
    <t>IC-Crdt-Grp Pay-SC Hld Fr SA</t>
  </si>
  <si>
    <t>01934</t>
  </si>
  <si>
    <t>120207</t>
  </si>
  <si>
    <t>IHG Ltd - Payable</t>
  </si>
  <si>
    <t>01935</t>
  </si>
  <si>
    <t>Canada Crowne Royalty IHG Frn</t>
  </si>
  <si>
    <t>IC-Due To/From Kimpton</t>
  </si>
  <si>
    <t>01936</t>
  </si>
  <si>
    <t>Indigo Royalty - Latin America</t>
  </si>
  <si>
    <t>IC-Creditors-Group Payable-Oth</t>
  </si>
  <si>
    <t>01937</t>
  </si>
  <si>
    <t>CROWNE PLAZA-SOUTH AMERICA</t>
  </si>
  <si>
    <t>120301</t>
  </si>
  <si>
    <t>IC-Loan-Group Payable-SC Ltd</t>
  </si>
  <si>
    <t>01938</t>
  </si>
  <si>
    <t>120302</t>
  </si>
  <si>
    <t>IC-Loan-Group Payabl-SixcoAmer</t>
  </si>
  <si>
    <t>01939</t>
  </si>
  <si>
    <t>Indigo Royalties IHG Fran</t>
  </si>
  <si>
    <t>120303</t>
  </si>
  <si>
    <t>IC-Loans-Group Payable-SCIH</t>
  </si>
  <si>
    <t>01940</t>
  </si>
  <si>
    <t>Indigo Royalties HHFI</t>
  </si>
  <si>
    <t>120304</t>
  </si>
  <si>
    <t>IC-Loan-Grp Pay-SC Over Hldg</t>
  </si>
  <si>
    <t>01941</t>
  </si>
  <si>
    <t>120305</t>
  </si>
  <si>
    <t>IC-Loan-Grp Pay-SC Fin Ch Is</t>
  </si>
  <si>
    <t>01942</t>
  </si>
  <si>
    <t>120306</t>
  </si>
  <si>
    <t>IC-Loan-Grp Pay-SC Hld Fr SA</t>
  </si>
  <si>
    <t>01943</t>
  </si>
  <si>
    <t>Canada StayBr Royalty IHG Frn</t>
  </si>
  <si>
    <t>120307</t>
  </si>
  <si>
    <t>IC-Loan-Grp Pay-SC Lux. SARL</t>
  </si>
  <si>
    <t>01944</t>
  </si>
  <si>
    <t>PAL Regionals</t>
  </si>
  <si>
    <t>120308</t>
  </si>
  <si>
    <t>IC - Loan Grp Pay. BLR</t>
  </si>
  <si>
    <t>01945</t>
  </si>
  <si>
    <t>120310</t>
  </si>
  <si>
    <t>SC Plc / Hale Int'L - Loan</t>
  </si>
  <si>
    <t>120311</t>
  </si>
  <si>
    <t>Loan To Hespl #1</t>
  </si>
  <si>
    <t>01946</t>
  </si>
  <si>
    <t>VP of IC and Dev Projects</t>
  </si>
  <si>
    <t>120312</t>
  </si>
  <si>
    <t>Loan To Hespl #2 - Capex</t>
  </si>
  <si>
    <t>01947</t>
  </si>
  <si>
    <t>Mexico Indigo Royalties</t>
  </si>
  <si>
    <t>120313</t>
  </si>
  <si>
    <t>Loan To Hespl #3 - Mgmt Fee</t>
  </si>
  <si>
    <t>01948</t>
  </si>
  <si>
    <t>SVP, Design &amp; Quality (cls)</t>
  </si>
  <si>
    <t>120314</t>
  </si>
  <si>
    <t>Loan Fr Sphvl-Lelagon Mgmt Fee</t>
  </si>
  <si>
    <t>01949</t>
  </si>
  <si>
    <t>SVP Franch Hotel US &amp; Canada</t>
  </si>
  <si>
    <t>120390</t>
  </si>
  <si>
    <t>IC-Loans-Group Payable - Other</t>
  </si>
  <si>
    <t>01950</t>
  </si>
  <si>
    <t>120401</t>
  </si>
  <si>
    <t>IC-Intrst-Grp Payable-SC Ltd</t>
  </si>
  <si>
    <t>01951</t>
  </si>
  <si>
    <t>Int'l Admin-Interco (cls)</t>
  </si>
  <si>
    <t>120402</t>
  </si>
  <si>
    <t>IC-Intrst-Grp Payabl-SixcoAmer</t>
  </si>
  <si>
    <t>01952</t>
  </si>
  <si>
    <t>US Staybridge Royalty IHG Frn</t>
  </si>
  <si>
    <t>120403</t>
  </si>
  <si>
    <t>IC-Interest-Group Payable-BIH</t>
  </si>
  <si>
    <t>01953</t>
  </si>
  <si>
    <t>CMH STAFF BUDGET ADJUSTMENT</t>
  </si>
  <si>
    <t>120404</t>
  </si>
  <si>
    <t>IC-Intrst-Grp Payabl-SC Over</t>
  </si>
  <si>
    <t>01954</t>
  </si>
  <si>
    <t>120405</t>
  </si>
  <si>
    <t>IC-Intrst-Grp Pay-SC Fin Chn</t>
  </si>
  <si>
    <t>01955</t>
  </si>
  <si>
    <t>Training Dept Staybridge(cls)</t>
  </si>
  <si>
    <t>120406</t>
  </si>
  <si>
    <t>IC-Int-Grp Pay-SC Hldg Fr SA</t>
  </si>
  <si>
    <t>01956</t>
  </si>
  <si>
    <t>US GLOBAL STRATEGY FUNDED</t>
  </si>
  <si>
    <t>120407</t>
  </si>
  <si>
    <t>IC Loan Pay Other</t>
  </si>
  <si>
    <t>01957</t>
  </si>
  <si>
    <t>HMG Rev Mgmt CRM/Full Srv(cls)</t>
  </si>
  <si>
    <t>120408</t>
  </si>
  <si>
    <t>IC - Interest - Grp Pay. BLR</t>
  </si>
  <si>
    <t>01958</t>
  </si>
  <si>
    <t>HMG Rev Mgt - Ext Stay (cls)</t>
  </si>
  <si>
    <t>120410</t>
  </si>
  <si>
    <t>01959</t>
  </si>
  <si>
    <t>HPS Ext Stay West</t>
  </si>
  <si>
    <t>120411</t>
  </si>
  <si>
    <t>Loan To Hespl #1 - Interest</t>
  </si>
  <si>
    <t>StayBridge Quality</t>
  </si>
  <si>
    <t>120412</t>
  </si>
  <si>
    <t>Loan To Hespl #2 - Interest</t>
  </si>
  <si>
    <t>01960</t>
  </si>
  <si>
    <t>120490</t>
  </si>
  <si>
    <t>IC-Interest-Group Payable-Othr</t>
  </si>
  <si>
    <t>01961</t>
  </si>
  <si>
    <t>U.S. Staybridge-HHFI</t>
  </si>
  <si>
    <t>120500</t>
  </si>
  <si>
    <t>I/C - Creditors-Hong Kong Paya</t>
  </si>
  <si>
    <t>120501</t>
  </si>
  <si>
    <t>I/C - Creditors-Sydney Payable</t>
  </si>
  <si>
    <t>01962</t>
  </si>
  <si>
    <t>120502</t>
  </si>
  <si>
    <t>I/C - Creditors-Japan Payable</t>
  </si>
  <si>
    <t>120503</t>
  </si>
  <si>
    <t>I/C - Creditors-Italy Payable</t>
  </si>
  <si>
    <t>01963</t>
  </si>
  <si>
    <t>120504</t>
  </si>
  <si>
    <t>I/C - Creditors-Singapore Paya</t>
  </si>
  <si>
    <t>01964</t>
  </si>
  <si>
    <t>Canada StayBridge Royalty HHFI</t>
  </si>
  <si>
    <t>120506</t>
  </si>
  <si>
    <t>IHC US (Hdgs) Corp</t>
  </si>
  <si>
    <t>01965</t>
  </si>
  <si>
    <t>B.P. - Select</t>
  </si>
  <si>
    <t>120508</t>
  </si>
  <si>
    <t>IHC Willard (Hdgs)</t>
  </si>
  <si>
    <t>01966</t>
  </si>
  <si>
    <t>B.P. Core Modernization</t>
  </si>
  <si>
    <t>120509</t>
  </si>
  <si>
    <t>IHC M-H (Hdgs) Corp</t>
  </si>
  <si>
    <t>01967</t>
  </si>
  <si>
    <t>B.P. - Suites</t>
  </si>
  <si>
    <t>120510</t>
  </si>
  <si>
    <t>IHC Hopkins (Hdgs)</t>
  </si>
  <si>
    <t>01968</t>
  </si>
  <si>
    <t>VP Upscale Dev NA</t>
  </si>
  <si>
    <t>01969</t>
  </si>
  <si>
    <t>PAL Operations Contra</t>
  </si>
  <si>
    <t>120512</t>
  </si>
  <si>
    <t>IC Holdings (Canada</t>
  </si>
  <si>
    <t>01970</t>
  </si>
  <si>
    <t>Analytics &amp; Strategy</t>
  </si>
  <si>
    <t>120513</t>
  </si>
  <si>
    <t>InterCompany - CCURA</t>
  </si>
  <si>
    <t>01971</t>
  </si>
  <si>
    <t>NA SBS DOS (cls)</t>
  </si>
  <si>
    <t>120514</t>
  </si>
  <si>
    <t>InterCompany - Panacon</t>
  </si>
  <si>
    <t>01972</t>
  </si>
  <si>
    <t>Staybridge Mexico Royalties</t>
  </si>
  <si>
    <t>120515</t>
  </si>
  <si>
    <t>InterCompany - Louisiana Acq C</t>
  </si>
  <si>
    <t>01973</t>
  </si>
  <si>
    <t>SBS FRANCHISE FEE LATIN AMER</t>
  </si>
  <si>
    <t>120516</t>
  </si>
  <si>
    <t>InterCompany  - Panacon (3)</t>
  </si>
  <si>
    <t>01974</t>
  </si>
  <si>
    <t>HI Waikiki Beachcomber - HIFI</t>
  </si>
  <si>
    <t>120517</t>
  </si>
  <si>
    <t>InterCompany - Houston Bldg</t>
  </si>
  <si>
    <t>01975</t>
  </si>
  <si>
    <t>NA Midscale Sales (cls)</t>
  </si>
  <si>
    <t>120518</t>
  </si>
  <si>
    <t>I/C - System Generated #56</t>
  </si>
  <si>
    <t>01976</t>
  </si>
  <si>
    <t>HI WAIKIKI BEACHCOMBER - ELIM</t>
  </si>
  <si>
    <t>120519</t>
  </si>
  <si>
    <t>IC Overseas (Hdgs) (0)</t>
  </si>
  <si>
    <t>01977</t>
  </si>
  <si>
    <t>US HI Royalty IHG Franchising</t>
  </si>
  <si>
    <t>120520</t>
  </si>
  <si>
    <t>IC Overseas (Hdgs) (3)</t>
  </si>
  <si>
    <t>01978</t>
  </si>
  <si>
    <t>HI WAIKIKI BEACHCOMBER - SCH</t>
  </si>
  <si>
    <t>120521</t>
  </si>
  <si>
    <t>IC Overseas (Hdgs) (4)</t>
  </si>
  <si>
    <t>01979</t>
  </si>
  <si>
    <t>US Franchise Royalties (HHFI)</t>
  </si>
  <si>
    <t>120522</t>
  </si>
  <si>
    <t>IC Overseas (Hdgs) (5)</t>
  </si>
  <si>
    <t>120523</t>
  </si>
  <si>
    <t>IC Overseas (Hdgs) (6)</t>
  </si>
  <si>
    <t>01980</t>
  </si>
  <si>
    <t>IHG Franchising, LLC</t>
  </si>
  <si>
    <t>120524</t>
  </si>
  <si>
    <t>I/C - System Generated #57</t>
  </si>
  <si>
    <t>01981</t>
  </si>
  <si>
    <t>Indigo Canada Royalties HHFI</t>
  </si>
  <si>
    <t>120525</t>
  </si>
  <si>
    <t>IC Holding Company</t>
  </si>
  <si>
    <t>01982</t>
  </si>
  <si>
    <t>120526</t>
  </si>
  <si>
    <t>System Generated In</t>
  </si>
  <si>
    <t>01983</t>
  </si>
  <si>
    <t>120527</t>
  </si>
  <si>
    <t>Intercompany-Bermud</t>
  </si>
  <si>
    <t>01984</t>
  </si>
  <si>
    <t>Candlewood Canada Royalty HHFI</t>
  </si>
  <si>
    <t>120528</t>
  </si>
  <si>
    <t>Intercompany-Italy</t>
  </si>
  <si>
    <t>01985</t>
  </si>
  <si>
    <t>120529</t>
  </si>
  <si>
    <t>Interco-INTER-CONT</t>
  </si>
  <si>
    <t>01986</t>
  </si>
  <si>
    <t>120530</t>
  </si>
  <si>
    <t>Intercompany-Hong K</t>
  </si>
  <si>
    <t>01987</t>
  </si>
  <si>
    <t>HICV Orlando - HIFI</t>
  </si>
  <si>
    <t>120531</t>
  </si>
  <si>
    <t>Interco-Sydney</t>
  </si>
  <si>
    <t>01988</t>
  </si>
  <si>
    <t>HICV Orlando SCH</t>
  </si>
  <si>
    <t>120532</t>
  </si>
  <si>
    <t>System Generated I/</t>
  </si>
  <si>
    <t>01989</t>
  </si>
  <si>
    <t>HIVC Orlando Elim.</t>
  </si>
  <si>
    <t>120533</t>
  </si>
  <si>
    <t>Intercompany-Japan</t>
  </si>
  <si>
    <t>01990</t>
  </si>
  <si>
    <t>International Intercomp(cls)</t>
  </si>
  <si>
    <t>120534</t>
  </si>
  <si>
    <t>Intercompany-UK</t>
  </si>
  <si>
    <t>01991</t>
  </si>
  <si>
    <t>Green Ties, LLC</t>
  </si>
  <si>
    <t>A1991</t>
  </si>
  <si>
    <t>120535</t>
  </si>
  <si>
    <t>I/C IHC Delaware In</t>
  </si>
  <si>
    <t>01992</t>
  </si>
  <si>
    <t>STAFF CLOSED LOCATION</t>
  </si>
  <si>
    <t>120536</t>
  </si>
  <si>
    <t>01993</t>
  </si>
  <si>
    <t>CP PANAMA Fees</t>
  </si>
  <si>
    <t>120537</t>
  </si>
  <si>
    <t>IHC Delaware Inc</t>
  </si>
  <si>
    <t>01994</t>
  </si>
  <si>
    <t>CP PORT OF SPAIN FEES</t>
  </si>
  <si>
    <t>120538</t>
  </si>
  <si>
    <t>01995</t>
  </si>
  <si>
    <t>Canada Budget Adjustment</t>
  </si>
  <si>
    <t>120539</t>
  </si>
  <si>
    <t>120540</t>
  </si>
  <si>
    <t>Inter Company</t>
  </si>
  <si>
    <t>01996</t>
  </si>
  <si>
    <t>U.S. Budget Adjustment</t>
  </si>
  <si>
    <t>120541</t>
  </si>
  <si>
    <t>01997</t>
  </si>
  <si>
    <t>Caribbean/LA US Budget Adj</t>
  </si>
  <si>
    <t>01998</t>
  </si>
  <si>
    <t>Budget Adjustment-CP M.C.</t>
  </si>
  <si>
    <t>120543</t>
  </si>
  <si>
    <t>BUDGET ADJUSTMENT-CP M.C.</t>
  </si>
  <si>
    <t>120544</t>
  </si>
  <si>
    <t>System Gen I/Co</t>
  </si>
  <si>
    <t>01999</t>
  </si>
  <si>
    <t>Product Mgmt- AMER</t>
  </si>
  <si>
    <t>120545</t>
  </si>
  <si>
    <t>02000</t>
  </si>
  <si>
    <t>avid US</t>
  </si>
  <si>
    <t>120546</t>
  </si>
  <si>
    <t>02001</t>
  </si>
  <si>
    <t>CV The Royal Cancun A0001</t>
  </si>
  <si>
    <t>120547</t>
  </si>
  <si>
    <t>02002</t>
  </si>
  <si>
    <t>SCHIL Investments Barbados Lim</t>
  </si>
  <si>
    <t>A2002</t>
  </si>
  <si>
    <t>120548</t>
  </si>
  <si>
    <t>02003</t>
  </si>
  <si>
    <t>CP Canada-Notes Rec (cls)</t>
  </si>
  <si>
    <t>120549</t>
  </si>
  <si>
    <t>Intercompany-IPS</t>
  </si>
  <si>
    <t>02004</t>
  </si>
  <si>
    <t>Bristol Non-Reimbur Exp(cls)</t>
  </si>
  <si>
    <t>120550</t>
  </si>
  <si>
    <t>Accounts Receivable</t>
  </si>
  <si>
    <t>02005</t>
  </si>
  <si>
    <t>CIT AMER</t>
  </si>
  <si>
    <t>120551</t>
  </si>
  <si>
    <t>Advances-Suppliers</t>
  </si>
  <si>
    <t>02006</t>
  </si>
  <si>
    <t>SB Canada-Notes Rec (cls)</t>
  </si>
  <si>
    <t>120552</t>
  </si>
  <si>
    <t>02007</t>
  </si>
  <si>
    <t>CV The Royal Sands A0001</t>
  </si>
  <si>
    <t>120553</t>
  </si>
  <si>
    <t>02008</t>
  </si>
  <si>
    <t>Bristol Investment</t>
  </si>
  <si>
    <t>A9932</t>
  </si>
  <si>
    <t>120554</t>
  </si>
  <si>
    <t>IC Htls (Italia) Sr</t>
  </si>
  <si>
    <t>Project Horizon Res_Stra(cls)</t>
  </si>
  <si>
    <t>120555</t>
  </si>
  <si>
    <t>Value Added Taxes</t>
  </si>
  <si>
    <t>02009</t>
  </si>
  <si>
    <t>Business Support - Staybridge</t>
  </si>
  <si>
    <t>120556</t>
  </si>
  <si>
    <t>02010</t>
  </si>
  <si>
    <t>Tech FP&amp;A (cls)</t>
  </si>
  <si>
    <t>120557</t>
  </si>
  <si>
    <t>I/C - Saison Holdings BV-</t>
  </si>
  <si>
    <t>02011</t>
  </si>
  <si>
    <t>GLOBAL TECH BUS SUPPORT US</t>
  </si>
  <si>
    <t>120558</t>
  </si>
  <si>
    <t>InterCompany - Bearer Bonds</t>
  </si>
  <si>
    <t>02012</t>
  </si>
  <si>
    <t>GLOBAL FUNDS BUS SUPPT (US)</t>
  </si>
  <si>
    <t>120559</t>
  </si>
  <si>
    <t>Scanticon Corp</t>
  </si>
  <si>
    <t>02013</t>
  </si>
  <si>
    <t>GLOBAL FINANCE CHALLENGES</t>
  </si>
  <si>
    <t>120560</t>
  </si>
  <si>
    <t>Scanticon Internati</t>
  </si>
  <si>
    <t>02014</t>
  </si>
  <si>
    <t>GBL CORP FUNC FIN (02014)</t>
  </si>
  <si>
    <t>120561</t>
  </si>
  <si>
    <t>Frankfurt Owning Co</t>
  </si>
  <si>
    <t>02015</t>
  </si>
  <si>
    <t>CFO Commercial &amp; Glb Tech(cls)</t>
  </si>
  <si>
    <t>120562</t>
  </si>
  <si>
    <t>George Hotel Edinbu</t>
  </si>
  <si>
    <t>02016</t>
  </si>
  <si>
    <t>AMER Customer Care</t>
  </si>
  <si>
    <t>120563</t>
  </si>
  <si>
    <t>IHC Hawaii</t>
  </si>
  <si>
    <t>02017</t>
  </si>
  <si>
    <t>Operations IHC (cls)</t>
  </si>
  <si>
    <t>120564</t>
  </si>
  <si>
    <t>Ihb</t>
  </si>
  <si>
    <t>02018</t>
  </si>
  <si>
    <t>App Deliv Hotel RMS</t>
  </si>
  <si>
    <t>120565</t>
  </si>
  <si>
    <t>Ihc Uk</t>
  </si>
  <si>
    <t>02019</t>
  </si>
  <si>
    <t>Property Tax (02019) (cls)</t>
  </si>
  <si>
    <t>120566</t>
  </si>
  <si>
    <t>IHC Indonesia BV</t>
  </si>
  <si>
    <t>02020</t>
  </si>
  <si>
    <t>AMER CPS (02020) (cls)</t>
  </si>
  <si>
    <t>120567</t>
  </si>
  <si>
    <t>IHG Ltd - Receivabl</t>
  </si>
  <si>
    <t>02021</t>
  </si>
  <si>
    <t>Building Services- Great Oaks</t>
  </si>
  <si>
    <t>120568</t>
  </si>
  <si>
    <t>IHG Ltd - Consultan</t>
  </si>
  <si>
    <t>02022</t>
  </si>
  <si>
    <t>JTT AMER</t>
  </si>
  <si>
    <t>120569</t>
  </si>
  <si>
    <t>IHG Ltd - Recharges</t>
  </si>
  <si>
    <t>02023</t>
  </si>
  <si>
    <t>Misc Other London HQ Move(cls)</t>
  </si>
  <si>
    <t>120570</t>
  </si>
  <si>
    <t>IC Htls San Francis</t>
  </si>
  <si>
    <t>02024</t>
  </si>
  <si>
    <t>Upscale Brand London HQ Move</t>
  </si>
  <si>
    <t>120571</t>
  </si>
  <si>
    <t>IC Jeddah Corporati</t>
  </si>
  <si>
    <t>02025</t>
  </si>
  <si>
    <t>Chairman London HQ Move</t>
  </si>
  <si>
    <t>120572</t>
  </si>
  <si>
    <t>IC London</t>
  </si>
  <si>
    <t>02026</t>
  </si>
  <si>
    <t>Finance London HQ Move</t>
  </si>
  <si>
    <t>120573</t>
  </si>
  <si>
    <t>Zambia Branch</t>
  </si>
  <si>
    <t>02027</t>
  </si>
  <si>
    <t>GLOBAL DIST MKTG-LEGAL</t>
  </si>
  <si>
    <t>120574</t>
  </si>
  <si>
    <t>IHC Overseas UK Ltd</t>
  </si>
  <si>
    <t>02028</t>
  </si>
  <si>
    <t>Vice Chairman London HQ Move</t>
  </si>
  <si>
    <t>120575</t>
  </si>
  <si>
    <t>IHC Del - Philippin</t>
  </si>
  <si>
    <t>02029</t>
  </si>
  <si>
    <t>GSM COMMERCIAL</t>
  </si>
  <si>
    <t>120576</t>
  </si>
  <si>
    <t>Powell Pine Inc</t>
  </si>
  <si>
    <t>02030</t>
  </si>
  <si>
    <t>US - RISK TRAINING</t>
  </si>
  <si>
    <t>120577</t>
  </si>
  <si>
    <t>Rio Branch</t>
  </si>
  <si>
    <t>02031</t>
  </si>
  <si>
    <t>SVP Strategic Services (cls)</t>
  </si>
  <si>
    <t>120578</t>
  </si>
  <si>
    <t>SHBV £70m Loan (15/</t>
  </si>
  <si>
    <t>Consumer Insight_AMER</t>
  </si>
  <si>
    <t>120579</t>
  </si>
  <si>
    <t>Saison Holdings BV-</t>
  </si>
  <si>
    <t>AMER Creative</t>
  </si>
  <si>
    <t>120580</t>
  </si>
  <si>
    <t>Soc Hotels IC Prope</t>
  </si>
  <si>
    <t>02034</t>
  </si>
  <si>
    <t>ADA Costs</t>
  </si>
  <si>
    <t>120581</t>
  </si>
  <si>
    <t>Singapore</t>
  </si>
  <si>
    <t>02035</t>
  </si>
  <si>
    <t>RVP Canada Ops-closed (cls)</t>
  </si>
  <si>
    <t>120582</t>
  </si>
  <si>
    <t>Saison Holdings BV</t>
  </si>
  <si>
    <t>02036</t>
  </si>
  <si>
    <t>AMER Ops PAL</t>
  </si>
  <si>
    <t>120583</t>
  </si>
  <si>
    <t>IC Stuttgart</t>
  </si>
  <si>
    <t>02037</t>
  </si>
  <si>
    <t>AMER OPS Franchise</t>
  </si>
  <si>
    <t>120584</t>
  </si>
  <si>
    <t>Saison Overseas Ser</t>
  </si>
  <si>
    <t>02038</t>
  </si>
  <si>
    <t>PAL OHE Eliminations</t>
  </si>
  <si>
    <t>120585</t>
  </si>
  <si>
    <t>IPS Japan</t>
  </si>
  <si>
    <t>02039</t>
  </si>
  <si>
    <t>Hotel Opening Managers Canada</t>
  </si>
  <si>
    <t>120586</t>
  </si>
  <si>
    <t>Trans Consul Opern</t>
  </si>
  <si>
    <t>02040</t>
  </si>
  <si>
    <t>SVP BP IHG Cost (cls)</t>
  </si>
  <si>
    <t>120587</t>
  </si>
  <si>
    <t>Trans Consul L/C Re</t>
  </si>
  <si>
    <t>GBM SVP</t>
  </si>
  <si>
    <t>120588</t>
  </si>
  <si>
    <t>02042</t>
  </si>
  <si>
    <t>East Market Performance (cls)</t>
  </si>
  <si>
    <t>120589</t>
  </si>
  <si>
    <t>IHC UK (Holdings) L</t>
  </si>
  <si>
    <t>02043</t>
  </si>
  <si>
    <t>AMER CR (cls)</t>
  </si>
  <si>
    <t>120590</t>
  </si>
  <si>
    <t>Intercont Htls Japa</t>
  </si>
  <si>
    <t>02044</t>
  </si>
  <si>
    <t>GSM Global Brand Comms (US)</t>
  </si>
  <si>
    <t>120591</t>
  </si>
  <si>
    <t>Saison Britannia BV</t>
  </si>
  <si>
    <t>02045</t>
  </si>
  <si>
    <t>NEW YORK REGIONAL REVENUE CTR</t>
  </si>
  <si>
    <t>120592</t>
  </si>
  <si>
    <t>IC Chicago Operatin</t>
  </si>
  <si>
    <t>02046</t>
  </si>
  <si>
    <t>GSM Media Retainer (cls)</t>
  </si>
  <si>
    <t>120594</t>
  </si>
  <si>
    <t>02047</t>
  </si>
  <si>
    <t>Performance Strategy AMER</t>
  </si>
  <si>
    <t>120595</t>
  </si>
  <si>
    <t>Barcelona Branch</t>
  </si>
  <si>
    <t>02048</t>
  </si>
  <si>
    <t>HGP P&amp;L Cost (cls)</t>
  </si>
  <si>
    <t>120598</t>
  </si>
  <si>
    <t>Singapore Investment</t>
  </si>
  <si>
    <t>02049</t>
  </si>
  <si>
    <t>Hotel Systems planning</t>
  </si>
  <si>
    <t>120599</t>
  </si>
  <si>
    <t>Seiyu Corporation</t>
  </si>
  <si>
    <t>02050</t>
  </si>
  <si>
    <t>Core Sys Admin</t>
  </si>
  <si>
    <t>120601</t>
  </si>
  <si>
    <t>Chicago Intercon - ORDHA</t>
  </si>
  <si>
    <t>02051</t>
  </si>
  <si>
    <t>Network Services</t>
  </si>
  <si>
    <t>120602</t>
  </si>
  <si>
    <t>New York Intercon - NYCHA</t>
  </si>
  <si>
    <t>Holiday Inn AMER Global Team</t>
  </si>
  <si>
    <t>120603</t>
  </si>
  <si>
    <t>Central Park South - NYCHB</t>
  </si>
  <si>
    <t>02053</t>
  </si>
  <si>
    <t>New Bus Dev &amp; Mktg (cls)</t>
  </si>
  <si>
    <t>120604</t>
  </si>
  <si>
    <t>Miami Intercon - MIAHA</t>
  </si>
  <si>
    <t>02054</t>
  </si>
  <si>
    <t>Systems Automation Personnel</t>
  </si>
  <si>
    <t>120700</t>
  </si>
  <si>
    <t>IC Dorint Payroll</t>
  </si>
  <si>
    <t>02055</t>
  </si>
  <si>
    <t>HCL Unified Compute</t>
  </si>
  <si>
    <t>120701</t>
  </si>
  <si>
    <t>IC Dorint A/P</t>
  </si>
  <si>
    <t>02056</t>
  </si>
  <si>
    <t>HCL End User Services</t>
  </si>
  <si>
    <t>120702</t>
  </si>
  <si>
    <t>IC Dorint Shares</t>
  </si>
  <si>
    <t>02057</t>
  </si>
  <si>
    <t>Middleware Systems &amp; Support</t>
  </si>
  <si>
    <t>120703</t>
  </si>
  <si>
    <t>IC Dorint USA</t>
  </si>
  <si>
    <t>02058</t>
  </si>
  <si>
    <t>IHC Legacy Systems</t>
  </si>
  <si>
    <t>120704</t>
  </si>
  <si>
    <t>IC Dorint G/L</t>
  </si>
  <si>
    <t>02059</t>
  </si>
  <si>
    <t>Central PMS Maintenance</t>
  </si>
  <si>
    <t>120705</t>
  </si>
  <si>
    <t>IC Dorint Rent</t>
  </si>
  <si>
    <t>Distribution Svcs America</t>
  </si>
  <si>
    <t>120900</t>
  </si>
  <si>
    <t>Due to Due From Owner</t>
  </si>
  <si>
    <t>02061</t>
  </si>
  <si>
    <t>Dist Mktg Admin (cls)</t>
  </si>
  <si>
    <t>120905</t>
  </si>
  <si>
    <t>IC-Due To/From CMH Amer Owned</t>
  </si>
  <si>
    <t>02062</t>
  </si>
  <si>
    <t>LPM Strategic Partnership(cls)</t>
  </si>
  <si>
    <t>120915</t>
  </si>
  <si>
    <t>IC-Due To/From Franchise</t>
  </si>
  <si>
    <t>02063</t>
  </si>
  <si>
    <t>DRM Planning (cls)</t>
  </si>
  <si>
    <t>120920</t>
  </si>
  <si>
    <t>IC-Due To/From Priority Clb 87</t>
  </si>
  <si>
    <t>02064</t>
  </si>
  <si>
    <t>Intl Ecommerce (cls)</t>
  </si>
  <si>
    <t>120925</t>
  </si>
  <si>
    <t>IC-Due To/From Reservaton Fund</t>
  </si>
  <si>
    <t>02065</t>
  </si>
  <si>
    <t>Distribution Svcs Global (cls)</t>
  </si>
  <si>
    <t>120930</t>
  </si>
  <si>
    <t>IC-Due To/From US Marketing</t>
  </si>
  <si>
    <t>InterContinental Brand Variabl</t>
  </si>
  <si>
    <t>120940</t>
  </si>
  <si>
    <t>IC-Due To/Frm Internatl System</t>
  </si>
  <si>
    <t>02067</t>
  </si>
  <si>
    <t>Global Rate Support (cls)</t>
  </si>
  <si>
    <t>120950</t>
  </si>
  <si>
    <t>IC-Due To/From Risk Management</t>
  </si>
  <si>
    <t>02068</t>
  </si>
  <si>
    <t>DM Web Merchandising (cls)</t>
  </si>
  <si>
    <t>120955</t>
  </si>
  <si>
    <t>IC-Due To/From Info Technology</t>
  </si>
  <si>
    <t>02069</t>
  </si>
  <si>
    <t>Canada Express Royalty IHG Fr</t>
  </si>
  <si>
    <t>120965</t>
  </si>
  <si>
    <t>IC-Due To/From HIU Educ Fund</t>
  </si>
  <si>
    <t>02070</t>
  </si>
  <si>
    <t>Canada Express Royalty - HHFI</t>
  </si>
  <si>
    <t>120970</t>
  </si>
  <si>
    <t>IC-Due To/From Central Support</t>
  </si>
  <si>
    <t>02071</t>
  </si>
  <si>
    <t>Holidex Database Administratin</t>
  </si>
  <si>
    <t>120975</t>
  </si>
  <si>
    <t>IC-Due To/From Holiday Clubs</t>
  </si>
  <si>
    <t>02072</t>
  </si>
  <si>
    <t>Canada Express Eliminations</t>
  </si>
  <si>
    <t>120980</t>
  </si>
  <si>
    <t>IC-Due To/From GIAC</t>
  </si>
  <si>
    <t>02073</t>
  </si>
  <si>
    <t>Network Engineering Emea (cls)</t>
  </si>
  <si>
    <t>120981</t>
  </si>
  <si>
    <t>IC-Due To/From Eliminations</t>
  </si>
  <si>
    <t>02074</t>
  </si>
  <si>
    <t>EXPRESS CARIBBEAN ROYALTIES</t>
  </si>
  <si>
    <t>120984</t>
  </si>
  <si>
    <t>IC-Due To/From Non-DBS Locatn</t>
  </si>
  <si>
    <t>02075</t>
  </si>
  <si>
    <t>120985</t>
  </si>
  <si>
    <t>Due To HI Inc - Reservation</t>
  </si>
  <si>
    <t>02076</t>
  </si>
  <si>
    <t>Express Central America Rylty</t>
  </si>
  <si>
    <t>120986</t>
  </si>
  <si>
    <t>Due To HI Inc - Holidex</t>
  </si>
  <si>
    <t>02077</t>
  </si>
  <si>
    <t>120989</t>
  </si>
  <si>
    <t>InterCompany Loans - Payable</t>
  </si>
  <si>
    <t>02078</t>
  </si>
  <si>
    <t>Express US Royalties - HHFI</t>
  </si>
  <si>
    <t>120990</t>
  </si>
  <si>
    <t>InterCompany Loans Receivable</t>
  </si>
  <si>
    <t>IC-Fixed Asset (FA:M System)</t>
  </si>
  <si>
    <t>02079</t>
  </si>
  <si>
    <t>Express Mexico Royalties</t>
  </si>
  <si>
    <t>120992</t>
  </si>
  <si>
    <t>IC-Automatic Crp/Crp Balancing</t>
  </si>
  <si>
    <t>02080</t>
  </si>
  <si>
    <t>Express South America Rylty</t>
  </si>
  <si>
    <t>IC-Automatic Locn/Corp Bal</t>
  </si>
  <si>
    <t>02081</t>
  </si>
  <si>
    <t>US Express Royalty IHG Fran</t>
  </si>
  <si>
    <t>120994</t>
  </si>
  <si>
    <t>I/C - AFRS Loc Balancing</t>
  </si>
  <si>
    <t>02082</t>
  </si>
  <si>
    <t>Inter-Continental - IT (cls)</t>
  </si>
  <si>
    <t>120995</t>
  </si>
  <si>
    <t>IC-Loc/Div Out of Balance</t>
  </si>
  <si>
    <t>02083</t>
  </si>
  <si>
    <t>RGT - ADMIN</t>
  </si>
  <si>
    <t>120996</t>
  </si>
  <si>
    <t>IC-Canadian Accounts Payable</t>
  </si>
  <si>
    <t>02084</t>
  </si>
  <si>
    <t>Digital Delivery and UX</t>
  </si>
  <si>
    <t>IC-Other</t>
  </si>
  <si>
    <t>02085</t>
  </si>
  <si>
    <t>MarTech Loy CRO Delivery</t>
  </si>
  <si>
    <t>120998</t>
  </si>
  <si>
    <t>IC-Due To/From Locn (1170.010)</t>
  </si>
  <si>
    <t>02086</t>
  </si>
  <si>
    <t>EIS Managed</t>
  </si>
  <si>
    <t>IC-Due To/From Locn (1170.020)</t>
  </si>
  <si>
    <t>02087</t>
  </si>
  <si>
    <t>Disaster Recovery</t>
  </si>
  <si>
    <t>130005</t>
  </si>
  <si>
    <t>Provisions</t>
  </si>
  <si>
    <t>02088</t>
  </si>
  <si>
    <t>HO&amp;S GRS Prod Mgt (cls)</t>
  </si>
  <si>
    <t>130006</t>
  </si>
  <si>
    <t>Insurance  - Other</t>
  </si>
  <si>
    <t>BIZ REQMNTS-HIRO</t>
  </si>
  <si>
    <t>130007</t>
  </si>
  <si>
    <t>Insurance-NonCurrent Provision</t>
  </si>
  <si>
    <t>02090</t>
  </si>
  <si>
    <t>CLSD Biz Reqmnt-Oth Sys(cls)</t>
  </si>
  <si>
    <t>130008</t>
  </si>
  <si>
    <t>Insurance - Medical</t>
  </si>
  <si>
    <t>02091</t>
  </si>
  <si>
    <t>Biz Integration - CLS (cls)</t>
  </si>
  <si>
    <t>130009</t>
  </si>
  <si>
    <t>Insurance - Current Provision</t>
  </si>
  <si>
    <t>02092</t>
  </si>
  <si>
    <t>EX San Jose Airport Fees</t>
  </si>
  <si>
    <t>130010</t>
  </si>
  <si>
    <t>Other Provisions 1</t>
  </si>
  <si>
    <t>02093</t>
  </si>
  <si>
    <t>HPS Rev Mgt - LA &amp; Mex (cls)</t>
  </si>
  <si>
    <t>130011</t>
  </si>
  <si>
    <t>IFRS17 Insurance Non-Current</t>
  </si>
  <si>
    <t>02094</t>
  </si>
  <si>
    <t>EX San Pedro Sula Fees</t>
  </si>
  <si>
    <t>130012</t>
  </si>
  <si>
    <t>IFRS 17 Insurance Current</t>
  </si>
  <si>
    <t>02095</t>
  </si>
  <si>
    <t>Americas CMH Summary</t>
  </si>
  <si>
    <t>130013</t>
  </si>
  <si>
    <t>02096</t>
  </si>
  <si>
    <t>EX SAN JUAN Fees</t>
  </si>
  <si>
    <t>130015</t>
  </si>
  <si>
    <t>Other Provisions 2</t>
  </si>
  <si>
    <t>02097</t>
  </si>
  <si>
    <t>Security Assurance AMER</t>
  </si>
  <si>
    <t>130016</t>
  </si>
  <si>
    <t>Other Provisions 3</t>
  </si>
  <si>
    <t>02098</t>
  </si>
  <si>
    <t>EX TRINIDAD AIRPORT Fees</t>
  </si>
  <si>
    <t>140005</t>
  </si>
  <si>
    <t>Reserve Outstanding Ins Claims</t>
  </si>
  <si>
    <t>02099</t>
  </si>
  <si>
    <t>EX-Nassau</t>
  </si>
  <si>
    <t>140010</t>
  </si>
  <si>
    <t>Reserv Pend &amp; Unrev Ins Claims</t>
  </si>
  <si>
    <t>02100</t>
  </si>
  <si>
    <t>Dihedral</t>
  </si>
  <si>
    <t>140015</t>
  </si>
  <si>
    <t>Special Reserv-Insurance Claim</t>
  </si>
  <si>
    <t>MLAC Revenue - MX</t>
  </si>
  <si>
    <t>140016</t>
  </si>
  <si>
    <t>Res Pending &amp; Unres Ins Claims</t>
  </si>
  <si>
    <t>02102</t>
  </si>
  <si>
    <t>Crown Plaza - Santo Domingo</t>
  </si>
  <si>
    <t>140020</t>
  </si>
  <si>
    <t>Unearned Premium Reserve</t>
  </si>
  <si>
    <t>Field Marketing AMER (A0903)</t>
  </si>
  <si>
    <t>140025</t>
  </si>
  <si>
    <t>Accrued Insurances</t>
  </si>
  <si>
    <t>02104</t>
  </si>
  <si>
    <t>HICV Ascutney - HiFi</t>
  </si>
  <si>
    <t>140050</t>
  </si>
  <si>
    <t>Acc.Real &amp; Person Prop Tax Exp</t>
  </si>
  <si>
    <t>02105</t>
  </si>
  <si>
    <t>HICV ASCUTN SCH</t>
  </si>
  <si>
    <t>140400</t>
  </si>
  <si>
    <t>START card 15-25%</t>
  </si>
  <si>
    <t>02106</t>
  </si>
  <si>
    <t>HICV ASCUTNEY - ELIM</t>
  </si>
  <si>
    <t>140401</t>
  </si>
  <si>
    <t>Payroll Legal payments ded.</t>
  </si>
  <si>
    <t>02107</t>
  </si>
  <si>
    <t>HICV Lake Geneva - HiFi</t>
  </si>
  <si>
    <t>140402</t>
  </si>
  <si>
    <t>Government levy - Disabled</t>
  </si>
  <si>
    <t>02108</t>
  </si>
  <si>
    <t>HICV Lake Geneva - SCH</t>
  </si>
  <si>
    <t>140405</t>
  </si>
  <si>
    <t>Payroll Taxes</t>
  </si>
  <si>
    <t>02109</t>
  </si>
  <si>
    <t>HICV LAKE GENEVA - ELIM</t>
  </si>
  <si>
    <t>140406</t>
  </si>
  <si>
    <t>UIC Full Time</t>
  </si>
  <si>
    <t>02110</t>
  </si>
  <si>
    <t>HICV PANAMA CITY - HIFI</t>
  </si>
  <si>
    <t>140407</t>
  </si>
  <si>
    <t>UIC Part Time</t>
  </si>
  <si>
    <t>02111</t>
  </si>
  <si>
    <t>HICV PANAMA CITY - SCH</t>
  </si>
  <si>
    <t>140408</t>
  </si>
  <si>
    <t>Income tax - benefits in kind</t>
  </si>
  <si>
    <t>02112</t>
  </si>
  <si>
    <t>HICV PANAMA CITY - ELIM</t>
  </si>
  <si>
    <t>140410</t>
  </si>
  <si>
    <t>Social Security</t>
  </si>
  <si>
    <t>Canada Field Marketing</t>
  </si>
  <si>
    <t>140411</t>
  </si>
  <si>
    <t>Social Security Employees</t>
  </si>
  <si>
    <t>02114</t>
  </si>
  <si>
    <t>HICV Myrtle Beach - HiFi</t>
  </si>
  <si>
    <t>140415</t>
  </si>
  <si>
    <t>Federal Withholding Tax</t>
  </si>
  <si>
    <t>02115</t>
  </si>
  <si>
    <t>HICV MYRTLE BEACH - SCH</t>
  </si>
  <si>
    <t>140416</t>
  </si>
  <si>
    <t>Social Security 0,5%</t>
  </si>
  <si>
    <t>02116</t>
  </si>
  <si>
    <t>HICV MYRTLE BEACH - ELIM</t>
  </si>
  <si>
    <t>140417</t>
  </si>
  <si>
    <t>Social Security 8,5%</t>
  </si>
  <si>
    <t>02117</t>
  </si>
  <si>
    <t>HICV Gatlinburgh - HiFi</t>
  </si>
  <si>
    <t>140418</t>
  </si>
  <si>
    <t>Social Security 18%</t>
  </si>
  <si>
    <t>02118</t>
  </si>
  <si>
    <t>HICV GATLINBURG - SCH</t>
  </si>
  <si>
    <t>140419</t>
  </si>
  <si>
    <t>Social Security receivable</t>
  </si>
  <si>
    <t>02119</t>
  </si>
  <si>
    <t>HICV GATLINBURG - ELIM</t>
  </si>
  <si>
    <t>140420</t>
  </si>
  <si>
    <t>State Withholding Tax</t>
  </si>
  <si>
    <t>02120</t>
  </si>
  <si>
    <t>HICV Marco Island -HIFI</t>
  </si>
  <si>
    <t>140425</t>
  </si>
  <si>
    <t>City/Local Withholding Tax</t>
  </si>
  <si>
    <t>02121</t>
  </si>
  <si>
    <t>HICV MARCO ISLAND -SCH</t>
  </si>
  <si>
    <t>140429</t>
  </si>
  <si>
    <t>Accrued Workman's Comp</t>
  </si>
  <si>
    <t>02122</t>
  </si>
  <si>
    <t>HICV MARCO ISLAND -ELIM</t>
  </si>
  <si>
    <t>140430</t>
  </si>
  <si>
    <t>Employee Federal FICA</t>
  </si>
  <si>
    <t>02123</t>
  </si>
  <si>
    <t>HICV LV Desert-HIFI</t>
  </si>
  <si>
    <t>140435</t>
  </si>
  <si>
    <t>Employee Federal Unemployment</t>
  </si>
  <si>
    <t>02124</t>
  </si>
  <si>
    <t>HICV LV DESERT - SCH</t>
  </si>
  <si>
    <t>140440</t>
  </si>
  <si>
    <t>Employee State Unemployment Ta</t>
  </si>
  <si>
    <t>02125</t>
  </si>
  <si>
    <t>HICV LV DESERT-ELIM</t>
  </si>
  <si>
    <t>140445</t>
  </si>
  <si>
    <t>Special Taxes</t>
  </si>
  <si>
    <t>02126</t>
  </si>
  <si>
    <t>Tropical Breeze</t>
  </si>
  <si>
    <t>140446</t>
  </si>
  <si>
    <t>UK PAYE TAX</t>
  </si>
  <si>
    <t>02127</t>
  </si>
  <si>
    <t>TROPICAL BREEZE</t>
  </si>
  <si>
    <t>140447</t>
  </si>
  <si>
    <t>UK NATIONAL INSURANCE</t>
  </si>
  <si>
    <t>02128</t>
  </si>
  <si>
    <t>140448</t>
  </si>
  <si>
    <t>China VAT-Input</t>
  </si>
  <si>
    <t>02129</t>
  </si>
  <si>
    <t>Galveston</t>
  </si>
  <si>
    <t>140449</t>
  </si>
  <si>
    <t>China VAT-Transfer Out</t>
  </si>
  <si>
    <t>02130</t>
  </si>
  <si>
    <t>GALVESTON</t>
  </si>
  <si>
    <t>140450</t>
  </si>
  <si>
    <t>Employee Notional Tax</t>
  </si>
  <si>
    <t>02131</t>
  </si>
  <si>
    <t>140451</t>
  </si>
  <si>
    <t>Accrued Provident Fund</t>
  </si>
  <si>
    <t>02132</t>
  </si>
  <si>
    <t>HICV  WILLIAMSBURG SCH</t>
  </si>
  <si>
    <t>140452</t>
  </si>
  <si>
    <t>Accrued Provident Fund-Private</t>
  </si>
  <si>
    <t>02133</t>
  </si>
  <si>
    <t>HICV  WILLIAMSBURG HIFI</t>
  </si>
  <si>
    <t>140455</t>
  </si>
  <si>
    <t>P/R Deduction-State Disability</t>
  </si>
  <si>
    <t>02134</t>
  </si>
  <si>
    <t>HICV  WILLIAMSBURG ELIM</t>
  </si>
  <si>
    <t>140456</t>
  </si>
  <si>
    <t>Employers P/R Taxes</t>
  </si>
  <si>
    <t>02135</t>
  </si>
  <si>
    <t>HICV CAPE CANAVERAL SCH</t>
  </si>
  <si>
    <t>140457</t>
  </si>
  <si>
    <t>Estimated P/R Tax Deposits</t>
  </si>
  <si>
    <t>02136</t>
  </si>
  <si>
    <t>HICV CAPE CANAVERAL HIFI</t>
  </si>
  <si>
    <t>140458</t>
  </si>
  <si>
    <t>Mexican Social Security Taxes</t>
  </si>
  <si>
    <t>02137</t>
  </si>
  <si>
    <t>HICV CAPE CANAVERAL ELIM</t>
  </si>
  <si>
    <t>140460</t>
  </si>
  <si>
    <t>Employers P/R Tax Staff Traini</t>
  </si>
  <si>
    <t>Garner AMER Assessments A0001</t>
  </si>
  <si>
    <t>140461</t>
  </si>
  <si>
    <t>Employers P/R Tax Housing</t>
  </si>
  <si>
    <t>02139</t>
  </si>
  <si>
    <t>US Application Fees - avid</t>
  </si>
  <si>
    <t>140462</t>
  </si>
  <si>
    <t>Employers P/R Tax Apprentices</t>
  </si>
  <si>
    <t>02140</t>
  </si>
  <si>
    <t>US Front End Fees CP</t>
  </si>
  <si>
    <t>140505</t>
  </si>
  <si>
    <t>Real Estate/Property Taxes</t>
  </si>
  <si>
    <t>02141</t>
  </si>
  <si>
    <t>US Front End Fees-IN</t>
  </si>
  <si>
    <t>140506</t>
  </si>
  <si>
    <t>Professional Tax</t>
  </si>
  <si>
    <t>02142</t>
  </si>
  <si>
    <t>US Front End Fees-HI</t>
  </si>
  <si>
    <t>140510</t>
  </si>
  <si>
    <t>Personal Property Tax</t>
  </si>
  <si>
    <t>02143</t>
  </si>
  <si>
    <t>US Front End Fees-EX</t>
  </si>
  <si>
    <t>140515</t>
  </si>
  <si>
    <t>Sales Tax-States</t>
  </si>
  <si>
    <t>02144</t>
  </si>
  <si>
    <t>US Front End Fees-CW</t>
  </si>
  <si>
    <t>140520</t>
  </si>
  <si>
    <t>Sales Tax-Hotel</t>
  </si>
  <si>
    <t>02145</t>
  </si>
  <si>
    <t>US Front End Fees-SB</t>
  </si>
  <si>
    <t>140525</t>
  </si>
  <si>
    <t>Sales Tax-Restaurant</t>
  </si>
  <si>
    <t>02146</t>
  </si>
  <si>
    <t>US Front End Fees VN HIFI</t>
  </si>
  <si>
    <t>140530</t>
  </si>
  <si>
    <t>Sales Tax-Bar</t>
  </si>
  <si>
    <t>02147</t>
  </si>
  <si>
    <t>Canada Front End Fees-CP</t>
  </si>
  <si>
    <t>140535</t>
  </si>
  <si>
    <t>Sales Tax-Other</t>
  </si>
  <si>
    <t>02148</t>
  </si>
  <si>
    <t>Canada Front End Fees-IN</t>
  </si>
  <si>
    <t>140540</t>
  </si>
  <si>
    <t>Accrued Use Tax</t>
  </si>
  <si>
    <t>02149</t>
  </si>
  <si>
    <t>Canada Front End Fees-HI</t>
  </si>
  <si>
    <t>140544</t>
  </si>
  <si>
    <t>Accrued Sales Tax</t>
  </si>
  <si>
    <t>02150</t>
  </si>
  <si>
    <t>CanadaFront End Fees-EX</t>
  </si>
  <si>
    <t>140545</t>
  </si>
  <si>
    <t>02151</t>
  </si>
  <si>
    <t>Canada Front End Fees-CW</t>
  </si>
  <si>
    <t>140550</t>
  </si>
  <si>
    <t>Goods And Services Tax - Input</t>
  </si>
  <si>
    <t>02152</t>
  </si>
  <si>
    <t>Canada Front End Fees-SB</t>
  </si>
  <si>
    <t>140551</t>
  </si>
  <si>
    <t>Goods And Services Tax -Output</t>
  </si>
  <si>
    <t>02153</t>
  </si>
  <si>
    <t>Mexico Front End Fees-CP</t>
  </si>
  <si>
    <t>140552</t>
  </si>
  <si>
    <t>China VAT-Output</t>
  </si>
  <si>
    <t>02154</t>
  </si>
  <si>
    <t>LA &amp; Caribbean App Fees - IN</t>
  </si>
  <si>
    <t>140553</t>
  </si>
  <si>
    <t>China VAT-Output Reduction</t>
  </si>
  <si>
    <t>02155</t>
  </si>
  <si>
    <t>Mexico Front End Fees-HI</t>
  </si>
  <si>
    <t>140554</t>
  </si>
  <si>
    <t>China VAT-Unpaid</t>
  </si>
  <si>
    <t>02156</t>
  </si>
  <si>
    <t>Mexico Front End Fees-EX</t>
  </si>
  <si>
    <t>140555</t>
  </si>
  <si>
    <t>City Tax Accrual</t>
  </si>
  <si>
    <t>02157</t>
  </si>
  <si>
    <t>Mexico Front End Fees-SB</t>
  </si>
  <si>
    <t>140560</t>
  </si>
  <si>
    <t>Other Taxes Payable</t>
  </si>
  <si>
    <t>02158</t>
  </si>
  <si>
    <t>Mexico Front End Fees-CW</t>
  </si>
  <si>
    <t>140561</t>
  </si>
  <si>
    <t>State Occupancy Tax</t>
  </si>
  <si>
    <t>02159</t>
  </si>
  <si>
    <t>LA &amp; CAR Front End Fees - CP</t>
  </si>
  <si>
    <t>140562</t>
  </si>
  <si>
    <t>County Occupancy Tax</t>
  </si>
  <si>
    <t>02160</t>
  </si>
  <si>
    <t>LA &amp; CAR Front End Fees - HI</t>
  </si>
  <si>
    <t>140563</t>
  </si>
  <si>
    <t>City Occupancy Tax</t>
  </si>
  <si>
    <t>02161</t>
  </si>
  <si>
    <t>LA &amp; CAR Front End Fees - EX</t>
  </si>
  <si>
    <t>140564</t>
  </si>
  <si>
    <t>County Sales Tax</t>
  </si>
  <si>
    <t>02162</t>
  </si>
  <si>
    <t>LA &amp; Caribbean App Fees (cls)</t>
  </si>
  <si>
    <t>140565</t>
  </si>
  <si>
    <t>Business Activity Tax</t>
  </si>
  <si>
    <t>02163</t>
  </si>
  <si>
    <t>US Front End Fees-IC</t>
  </si>
  <si>
    <t>140566</t>
  </si>
  <si>
    <t>Parking Tax</t>
  </si>
  <si>
    <t>02164</t>
  </si>
  <si>
    <t>LA&amp;Carribbean Front End Fee-IC</t>
  </si>
  <si>
    <t>140567</t>
  </si>
  <si>
    <t>Telecommunication Tax</t>
  </si>
  <si>
    <t>02165</t>
  </si>
  <si>
    <t>140570</t>
  </si>
  <si>
    <t>Environment Tax</t>
  </si>
  <si>
    <t>02166</t>
  </si>
  <si>
    <t>Canada Application Fees - avid</t>
  </si>
  <si>
    <t>140571</t>
  </si>
  <si>
    <t>Contr To state Funds Training</t>
  </si>
  <si>
    <t>02167</t>
  </si>
  <si>
    <t>Mexico App Fees avid (cls)</t>
  </si>
  <si>
    <t>140572</t>
  </si>
  <si>
    <t>Local industrial tax payable</t>
  </si>
  <si>
    <t>02168</t>
  </si>
  <si>
    <t>Roy/Franch Fee - Managed</t>
  </si>
  <si>
    <t>140573</t>
  </si>
  <si>
    <t>Innovation tax Payable</t>
  </si>
  <si>
    <t>Garner AMER A0001</t>
  </si>
  <si>
    <t>140574</t>
  </si>
  <si>
    <t>Vehicle Tax Payable</t>
  </si>
  <si>
    <t>Garner - Canada</t>
  </si>
  <si>
    <t>140580</t>
  </si>
  <si>
    <t>Acc P/R Taxes - Cdn Pen</t>
  </si>
  <si>
    <t>02171</t>
  </si>
  <si>
    <t>HICV - FOX RIVER RESORT - SCH</t>
  </si>
  <si>
    <t>140581</t>
  </si>
  <si>
    <t>Acc P/R Taxes - Cdn Emp</t>
  </si>
  <si>
    <t>02172</t>
  </si>
  <si>
    <t>HICV - FOX RIVER RESORT- HIFI</t>
  </si>
  <si>
    <t>140582</t>
  </si>
  <si>
    <t>Acc Taxes - City Business Tax</t>
  </si>
  <si>
    <t>02173</t>
  </si>
  <si>
    <t>HICV - FOX RIVER RESORT- ELIM</t>
  </si>
  <si>
    <t>140583</t>
  </si>
  <si>
    <t>Acc Txs: Tourism</t>
  </si>
  <si>
    <t>02174</t>
  </si>
  <si>
    <t>HICV-OAK NSPRUCE RESORT-SCH</t>
  </si>
  <si>
    <t>140600</t>
  </si>
  <si>
    <t>Accrued Sales Tax - AL</t>
  </si>
  <si>
    <t>02175</t>
  </si>
  <si>
    <t>HICV-Oak nSpruce Resort-HIFI</t>
  </si>
  <si>
    <t>140601</t>
  </si>
  <si>
    <t>Accrued Sales Tax - AK</t>
  </si>
  <si>
    <t>02176</t>
  </si>
  <si>
    <t>HICV-OAK NSPRUCE RESORT-ELIM</t>
  </si>
  <si>
    <t>140602</t>
  </si>
  <si>
    <t>Accrued Sales Tax - AZ</t>
  </si>
  <si>
    <t>02177</t>
  </si>
  <si>
    <t>HICV-APPLE MOUNTAIN RESORT-SCH</t>
  </si>
  <si>
    <t>140603</t>
  </si>
  <si>
    <t>Accrued Sales Tax - AR</t>
  </si>
  <si>
    <t>02178</t>
  </si>
  <si>
    <t>HICV-Apple Mountain Resort-HIF</t>
  </si>
  <si>
    <t>140604</t>
  </si>
  <si>
    <t>Accrued Sales Tax - CA</t>
  </si>
  <si>
    <t>02179</t>
  </si>
  <si>
    <t>HICV-APPLE MOUNTAIN RESORT- EL</t>
  </si>
  <si>
    <t>140605</t>
  </si>
  <si>
    <t>Accrued Sales Tax - CO</t>
  </si>
  <si>
    <t>Garner Mexico</t>
  </si>
  <si>
    <t>140606</t>
  </si>
  <si>
    <t>Accrued Sales Tax - CT</t>
  </si>
  <si>
    <t>02181</t>
  </si>
  <si>
    <t>HMS Inc/Exp - EMEA (cls)</t>
  </si>
  <si>
    <t>140607</t>
  </si>
  <si>
    <t>Accrued Sales Tax - DE</t>
  </si>
  <si>
    <t>02182</t>
  </si>
  <si>
    <t>HICV-HOLIDAY HILLS RESORT-SCH</t>
  </si>
  <si>
    <t>140608</t>
  </si>
  <si>
    <t>Accrued Sales Tax - FL</t>
  </si>
  <si>
    <t>02183</t>
  </si>
  <si>
    <t>HICV-Holiday Hills Resort- HIF</t>
  </si>
  <si>
    <t>140609</t>
  </si>
  <si>
    <t>Accrued Sales Tax - GA</t>
  </si>
  <si>
    <t>02184</t>
  </si>
  <si>
    <t>HICV-HOLIDAY HILLS RESORT-ELIM</t>
  </si>
  <si>
    <t>140610</t>
  </si>
  <si>
    <t>Accrued Sales Tax - HI</t>
  </si>
  <si>
    <t>02185</t>
  </si>
  <si>
    <t>HICV-PINEY SHORES RESORT-SCH</t>
  </si>
  <si>
    <t>140611</t>
  </si>
  <si>
    <t>Accrued Sales Tax - ID</t>
  </si>
  <si>
    <t>02186</t>
  </si>
  <si>
    <t>HICV-Piney Shores Resort- HIFI</t>
  </si>
  <si>
    <t>140612</t>
  </si>
  <si>
    <t>Accrued Sales Tax - IL</t>
  </si>
  <si>
    <t>02187</t>
  </si>
  <si>
    <t>HICV-PINEY SHORES RESORT-ELIM</t>
  </si>
  <si>
    <t>140613</t>
  </si>
  <si>
    <t>Accrued Sales Tax - IN</t>
  </si>
  <si>
    <t>02188</t>
  </si>
  <si>
    <t>HICV-SEASIDE SIGNATURE UNIT-SC</t>
  </si>
  <si>
    <t>140614</t>
  </si>
  <si>
    <t>Accrued Sales Tax - IA</t>
  </si>
  <si>
    <t>02189</t>
  </si>
  <si>
    <t>HICV-Seaside Signature Unit- H</t>
  </si>
  <si>
    <t>140615</t>
  </si>
  <si>
    <t>Accrued Sales Tax - KS</t>
  </si>
  <si>
    <t>02190</t>
  </si>
  <si>
    <t>HICV-SEASIDE SIGNATURE UNIT-EL</t>
  </si>
  <si>
    <t>140616</t>
  </si>
  <si>
    <t>Accrued Sales Tax - KY</t>
  </si>
  <si>
    <t>02191</t>
  </si>
  <si>
    <t>HICV-HILL COUNTRY RESORT-SCH</t>
  </si>
  <si>
    <t>140617</t>
  </si>
  <si>
    <t>Accrued Sales Tax - LA</t>
  </si>
  <si>
    <t>02192</t>
  </si>
  <si>
    <t>HICV-Hill Country Resort- HIFI</t>
  </si>
  <si>
    <t>140618</t>
  </si>
  <si>
    <t>Accrued Sales Tax - ME</t>
  </si>
  <si>
    <t>02193</t>
  </si>
  <si>
    <t>HICV-HILL COUNTRY RESORT-ELIM</t>
  </si>
  <si>
    <t>140619</t>
  </si>
  <si>
    <t>Accrued Sales Tax - MD</t>
  </si>
  <si>
    <t>02194</t>
  </si>
  <si>
    <t>CEO Expenses US</t>
  </si>
  <si>
    <t>140620</t>
  </si>
  <si>
    <t>Accrued Sales Tax - MA</t>
  </si>
  <si>
    <t>TMS - AMER (A0001)</t>
  </si>
  <si>
    <t>140621</t>
  </si>
  <si>
    <t>Accrued Sales Tax - MI</t>
  </si>
  <si>
    <t>02196</t>
  </si>
  <si>
    <t>Security COE</t>
  </si>
  <si>
    <t>140622</t>
  </si>
  <si>
    <t>Accrued Sales Tax - MN</t>
  </si>
  <si>
    <t>02197</t>
  </si>
  <si>
    <t>Hii Name Registration</t>
  </si>
  <si>
    <t>A9908</t>
  </si>
  <si>
    <t>140624</t>
  </si>
  <si>
    <t>Accrued Sales Tax - MS</t>
  </si>
  <si>
    <t>140625</t>
  </si>
  <si>
    <t>Accrued Sales Tax - MO</t>
  </si>
  <si>
    <t>02198</t>
  </si>
  <si>
    <t>SX Finance OH A0001</t>
  </si>
  <si>
    <t>140626</t>
  </si>
  <si>
    <t>Accrued Sales Tax - MT</t>
  </si>
  <si>
    <t>GS BE Brazil A6285</t>
  </si>
  <si>
    <t>140627</t>
  </si>
  <si>
    <t>Accrued Sales Tax - NE</t>
  </si>
  <si>
    <t>02200</t>
  </si>
  <si>
    <t>Category - US (02200) (cls)</t>
  </si>
  <si>
    <t>140628</t>
  </si>
  <si>
    <t>Accrued Sales Tax - NV</t>
  </si>
  <si>
    <t>02201</t>
  </si>
  <si>
    <t>HICV-THE VILLAGES-SCH</t>
  </si>
  <si>
    <t>140629</t>
  </si>
  <si>
    <t>Accrued Sales Tax - NJ</t>
  </si>
  <si>
    <t>02202</t>
  </si>
  <si>
    <t>HICV-The Villages- HIFI</t>
  </si>
  <si>
    <t>140630</t>
  </si>
  <si>
    <t>Accrued Sales Tax - NM</t>
  </si>
  <si>
    <t>02203</t>
  </si>
  <si>
    <t>HICV-THE VILLAGES-ELIM</t>
  </si>
  <si>
    <t>140631</t>
  </si>
  <si>
    <t>Accrued Sales Tax - NY</t>
  </si>
  <si>
    <t>02204</t>
  </si>
  <si>
    <t>Kimpton Taskforce</t>
  </si>
  <si>
    <t>140632</t>
  </si>
  <si>
    <t>Accrued Sales Tax - NC</t>
  </si>
  <si>
    <t>02205</t>
  </si>
  <si>
    <t>Business Partner - US (cls)</t>
  </si>
  <si>
    <t>140633</t>
  </si>
  <si>
    <t>Accrued Sales Tax - ND</t>
  </si>
  <si>
    <t>02206</t>
  </si>
  <si>
    <t>IC Bellevue Fees_A1979</t>
  </si>
  <si>
    <t>140634</t>
  </si>
  <si>
    <t>Accrued Sales Tax - OH</t>
  </si>
  <si>
    <t>02207</t>
  </si>
  <si>
    <t>Deployments</t>
  </si>
  <si>
    <t>140635</t>
  </si>
  <si>
    <t>Accrued Sales Tax - OK</t>
  </si>
  <si>
    <t>02208</t>
  </si>
  <si>
    <t>SX IHG Mexico Opera Corp</t>
  </si>
  <si>
    <t>140636</t>
  </si>
  <si>
    <t>Accrued Sales Tax - OR</t>
  </si>
  <si>
    <t>02209</t>
  </si>
  <si>
    <t>Iberostar Tech Fee Mexico</t>
  </si>
  <si>
    <t>140637</t>
  </si>
  <si>
    <t>Accrued Sales Tax - PA</t>
  </si>
  <si>
    <t>02210</t>
  </si>
  <si>
    <t>US EVEN Royalties- SCH</t>
  </si>
  <si>
    <t>140638</t>
  </si>
  <si>
    <t>Accrued Sales Tax - RI</t>
  </si>
  <si>
    <t>02211</t>
  </si>
  <si>
    <t>US EVEN Royalties- HIFI</t>
  </si>
  <si>
    <t>140639</t>
  </si>
  <si>
    <t>Accrued Sales Tax - SC</t>
  </si>
  <si>
    <t>02212</t>
  </si>
  <si>
    <t>US EVEN Royalties- ELIM</t>
  </si>
  <si>
    <t>140640</t>
  </si>
  <si>
    <t>Accrued Sales Tax - SD</t>
  </si>
  <si>
    <t>02213</t>
  </si>
  <si>
    <t>Iberostar Tech Fee AMER</t>
  </si>
  <si>
    <t>140641</t>
  </si>
  <si>
    <t>Accrued Sales Tax - TN</t>
  </si>
  <si>
    <t>02214</t>
  </si>
  <si>
    <t>Iberostar Tech Fee Brazil</t>
  </si>
  <si>
    <t>140642</t>
  </si>
  <si>
    <t>Accrued Sales Tax - TX</t>
  </si>
  <si>
    <t>02215</t>
  </si>
  <si>
    <t>AMER BRR Litigation</t>
  </si>
  <si>
    <t>140643</t>
  </si>
  <si>
    <t>Accrued Sales Tax - UT</t>
  </si>
  <si>
    <t>02218</t>
  </si>
  <si>
    <t>Delaware Audit</t>
  </si>
  <si>
    <t>140644</t>
  </si>
  <si>
    <t>Accrued Sales Tax - VT</t>
  </si>
  <si>
    <t>02219</t>
  </si>
  <si>
    <t>Technology Fee Revenue</t>
  </si>
  <si>
    <t>140645</t>
  </si>
  <si>
    <t>Accrued Sales Tax - VA</t>
  </si>
  <si>
    <t>02220</t>
  </si>
  <si>
    <t>IHG MEXICO OH-A0092</t>
  </si>
  <si>
    <t>140646</t>
  </si>
  <si>
    <t>Accrued Sales Tax - WA</t>
  </si>
  <si>
    <t>02221</t>
  </si>
  <si>
    <t>SS NORTH AMERICA OH-A7439</t>
  </si>
  <si>
    <t>140647</t>
  </si>
  <si>
    <t>Accrued Sales Tax - WV</t>
  </si>
  <si>
    <t>02222</t>
  </si>
  <si>
    <t>SCH INC US GAAP ADJUSTMENTS</t>
  </si>
  <si>
    <t>B0002</t>
  </si>
  <si>
    <t>140648</t>
  </si>
  <si>
    <t>Accrued Sales Tax - WI</t>
  </si>
  <si>
    <t>02223</t>
  </si>
  <si>
    <t>US Application Fees - RN</t>
  </si>
  <si>
    <t>140649</t>
  </si>
  <si>
    <t>Accrued Sales Tax - WY</t>
  </si>
  <si>
    <t>02224</t>
  </si>
  <si>
    <t>Canada Application Fees - RN</t>
  </si>
  <si>
    <t>140650</t>
  </si>
  <si>
    <t>Accrued Sales Tax - DC</t>
  </si>
  <si>
    <t>02225</t>
  </si>
  <si>
    <t>SX Spa OH A6223</t>
  </si>
  <si>
    <t>140660</t>
  </si>
  <si>
    <t>Telephone Sales Tax</t>
  </si>
  <si>
    <t>02226</t>
  </si>
  <si>
    <t>Development – Brazil A1756</t>
  </si>
  <si>
    <t>140661</t>
  </si>
  <si>
    <t>Pay Per View Movie Tax</t>
  </si>
  <si>
    <t>02227</t>
  </si>
  <si>
    <t>AMER ngPMS (A0001)</t>
  </si>
  <si>
    <t>150005</t>
  </si>
  <si>
    <t>Accrued Salaries And Wages</t>
  </si>
  <si>
    <t>02228</t>
  </si>
  <si>
    <t>BSC Fees Revenue -A0092</t>
  </si>
  <si>
    <t>150006</t>
  </si>
  <si>
    <t>PH Payroll Conv</t>
  </si>
  <si>
    <t>Six Senses_SF</t>
  </si>
  <si>
    <t>150010</t>
  </si>
  <si>
    <t>Payroll Deductions</t>
  </si>
  <si>
    <t>02230</t>
  </si>
  <si>
    <t>Asia Year 2000 (cls)</t>
  </si>
  <si>
    <t>150011</t>
  </si>
  <si>
    <t>Payroll Claims</t>
  </si>
  <si>
    <t>02231</t>
  </si>
  <si>
    <t>Six Senses_Tech Fee</t>
  </si>
  <si>
    <t>150012</t>
  </si>
  <si>
    <t>Payroll Clearing Returns</t>
  </si>
  <si>
    <t>02232</t>
  </si>
  <si>
    <t>US GARNER</t>
  </si>
  <si>
    <t>150014</t>
  </si>
  <si>
    <t>Payroll Clearing Interface</t>
  </si>
  <si>
    <t>02233</t>
  </si>
  <si>
    <t>US GARNER ELIMINATION</t>
  </si>
  <si>
    <t>150015</t>
  </si>
  <si>
    <t>02234</t>
  </si>
  <si>
    <t>IHG Backup AMER</t>
  </si>
  <si>
    <t>150016</t>
  </si>
  <si>
    <t>Ach Returns</t>
  </si>
  <si>
    <t>02235</t>
  </si>
  <si>
    <t>Meraki Client VPN Mauritius (A</t>
  </si>
  <si>
    <t>150017</t>
  </si>
  <si>
    <t>Schwab DCP Payments</t>
  </si>
  <si>
    <t>02325</t>
  </si>
  <si>
    <t>HI-Bucaramanga</t>
  </si>
  <si>
    <t>150018</t>
  </si>
  <si>
    <t>Clearing - Garnishments</t>
  </si>
  <si>
    <t>02326</t>
  </si>
  <si>
    <t>EX - Yopal Fees</t>
  </si>
  <si>
    <t>150020</t>
  </si>
  <si>
    <t>Charity Payment deductions</t>
  </si>
  <si>
    <t>02327</t>
  </si>
  <si>
    <t>HI-Cucuta</t>
  </si>
  <si>
    <t>150021</t>
  </si>
  <si>
    <t>P/R Ded SunsHIne</t>
  </si>
  <si>
    <t>02328</t>
  </si>
  <si>
    <t>HI- BARRANQUILLA</t>
  </si>
  <si>
    <t>150022</t>
  </si>
  <si>
    <t>Payroll Deduct-United Way</t>
  </si>
  <si>
    <t>02329</t>
  </si>
  <si>
    <t>HI Buenos Aires Ezezia Airport</t>
  </si>
  <si>
    <t>150023</t>
  </si>
  <si>
    <t>Payroll Deduct-Credit Union</t>
  </si>
  <si>
    <t>02330</t>
  </si>
  <si>
    <t>Holiday Woodcraft Admin</t>
  </si>
  <si>
    <t>150024</t>
  </si>
  <si>
    <t>Payroll Deduct-P/S R/Pl</t>
  </si>
  <si>
    <t>150025</t>
  </si>
  <si>
    <t>Payroll Deduct-Union Dues</t>
  </si>
  <si>
    <t>A9947</t>
  </si>
  <si>
    <t>150026</t>
  </si>
  <si>
    <t>Employee deduction liability</t>
  </si>
  <si>
    <t>02331</t>
  </si>
  <si>
    <t>CP SAN MIGUEL, CORDOBA Fees</t>
  </si>
  <si>
    <t>150027</t>
  </si>
  <si>
    <t>Payroll Deduct-Life Insurance</t>
  </si>
  <si>
    <t>02332</t>
  </si>
  <si>
    <t>CP LIMA F6063 Fees</t>
  </si>
  <si>
    <t>150028</t>
  </si>
  <si>
    <t>Payroll Deduct-Garnishment</t>
  </si>
  <si>
    <t>02333</t>
  </si>
  <si>
    <t>CP ASUNCION Fees</t>
  </si>
  <si>
    <t>150029</t>
  </si>
  <si>
    <t>P/R deduction - Auto insurance</t>
  </si>
  <si>
    <t>02334</t>
  </si>
  <si>
    <t>HI Santiago Airport Fees</t>
  </si>
  <si>
    <t>150030</t>
  </si>
  <si>
    <t>P/R Deduct-Maryland Casualty</t>
  </si>
  <si>
    <t>02335</t>
  </si>
  <si>
    <t>HI CORDOBA Fees</t>
  </si>
  <si>
    <t>150031</t>
  </si>
  <si>
    <t>ASO Health</t>
  </si>
  <si>
    <t>02336</t>
  </si>
  <si>
    <t>HI SANTA FE, ARGENTINA FEES</t>
  </si>
  <si>
    <t>150032</t>
  </si>
  <si>
    <t>Supplemental Exec Pension Liab</t>
  </si>
  <si>
    <t>02337</t>
  </si>
  <si>
    <t>HI ROSARIO Fees</t>
  </si>
  <si>
    <t>150033</t>
  </si>
  <si>
    <t>ASO Dental</t>
  </si>
  <si>
    <t>02338</t>
  </si>
  <si>
    <t>HI Bogota Airport Fees</t>
  </si>
  <si>
    <t>150034</t>
  </si>
  <si>
    <t>P/R Deductions H.I. PAC</t>
  </si>
  <si>
    <t>02339</t>
  </si>
  <si>
    <t>HI MONTEVIDEO Fees</t>
  </si>
  <si>
    <t>150035</t>
  </si>
  <si>
    <t>Salary Continuation W/H</t>
  </si>
  <si>
    <t>02340</t>
  </si>
  <si>
    <t>EX TEMUCO Fees</t>
  </si>
  <si>
    <t>150036</t>
  </si>
  <si>
    <t>Salary Continuation Plan</t>
  </si>
  <si>
    <t>02341</t>
  </si>
  <si>
    <t>EX IQUIQUE Fees</t>
  </si>
  <si>
    <t>150037</t>
  </si>
  <si>
    <t>General HMO</t>
  </si>
  <si>
    <t>02342</t>
  </si>
  <si>
    <t>EX PUERTO MONTT Fees</t>
  </si>
  <si>
    <t>150038</t>
  </si>
  <si>
    <t>Self-Ins. Network-Exempt</t>
  </si>
  <si>
    <t>02343</t>
  </si>
  <si>
    <t>EX CONCEPCION Fees</t>
  </si>
  <si>
    <t>150039</t>
  </si>
  <si>
    <t>Self-Ins. Aetna POS-Exempt $20</t>
  </si>
  <si>
    <t>02344</t>
  </si>
  <si>
    <t>EX ANTOFAGASTA Fees</t>
  </si>
  <si>
    <t>150040</t>
  </si>
  <si>
    <t>Self-Ins Aetna POS-Nonexmpt$20</t>
  </si>
  <si>
    <t>02345</t>
  </si>
  <si>
    <t>EX SANTIAGO, CHILE Fees</t>
  </si>
  <si>
    <t>150041</t>
  </si>
  <si>
    <t>Self-Ins Cigna EPP-Exempt $10</t>
  </si>
  <si>
    <t>02346</t>
  </si>
  <si>
    <t>EX Rosario Fees</t>
  </si>
  <si>
    <t>150042</t>
  </si>
  <si>
    <t>Self-Ins Cigna EPP-Nonexmpt$10</t>
  </si>
  <si>
    <t>02347</t>
  </si>
  <si>
    <t>EX PUERTO MADERO Fees</t>
  </si>
  <si>
    <t>150043</t>
  </si>
  <si>
    <t>Slf-Ins Cigna Out / Area-Exmpt</t>
  </si>
  <si>
    <t>02348</t>
  </si>
  <si>
    <t>EX Bogota Fees</t>
  </si>
  <si>
    <t>150044</t>
  </si>
  <si>
    <t>Slf-Ins Cigna Out/Area-Nonxmpt</t>
  </si>
  <si>
    <t>02349</t>
  </si>
  <si>
    <t>EX Medellin Fees</t>
  </si>
  <si>
    <t>150045</t>
  </si>
  <si>
    <t>Self-Ins Dental</t>
  </si>
  <si>
    <t>02350</t>
  </si>
  <si>
    <t>EX Quito Fees</t>
  </si>
  <si>
    <t>150046</t>
  </si>
  <si>
    <t>Self-Ins Dental Non-Exempt</t>
  </si>
  <si>
    <t>02351</t>
  </si>
  <si>
    <t>HI Quito Airport -Ecuador</t>
  </si>
  <si>
    <t>150047</t>
  </si>
  <si>
    <t>Self-Ins Cigna Dental-Exempt</t>
  </si>
  <si>
    <t>02352</t>
  </si>
  <si>
    <t>HI Lima Airport Fees</t>
  </si>
  <si>
    <t>150048</t>
  </si>
  <si>
    <t>Self-Ins Cigna Dentl Non-Exmpt</t>
  </si>
  <si>
    <t>02353</t>
  </si>
  <si>
    <t>HI Guayaquil Airport -Ecuador</t>
  </si>
  <si>
    <t>150049</t>
  </si>
  <si>
    <t>US Healthcare NJ</t>
  </si>
  <si>
    <t>02354</t>
  </si>
  <si>
    <t>EX Bogota Financiera</t>
  </si>
  <si>
    <t>150050</t>
  </si>
  <si>
    <t>Blue Choice</t>
  </si>
  <si>
    <t>02355</t>
  </si>
  <si>
    <t>EX Cartagena Bocagrande</t>
  </si>
  <si>
    <t>150051</t>
  </si>
  <si>
    <t>Healthsource SC</t>
  </si>
  <si>
    <t>02362</t>
  </si>
  <si>
    <t>CP Tequendama Bogota Fees</t>
  </si>
  <si>
    <t>150052</t>
  </si>
  <si>
    <t>CHA-Lexington</t>
  </si>
  <si>
    <t>02368</t>
  </si>
  <si>
    <t>CP Suites Tequendama Bogota</t>
  </si>
  <si>
    <t>150053</t>
  </si>
  <si>
    <t>United HealthCare</t>
  </si>
  <si>
    <t>02369</t>
  </si>
  <si>
    <t>CP MEDELLIN</t>
  </si>
  <si>
    <t>150054</t>
  </si>
  <si>
    <t>Healthamerica</t>
  </si>
  <si>
    <t>02370</t>
  </si>
  <si>
    <t>HICV-Scottsdale Resort-SCH</t>
  </si>
  <si>
    <t>150055</t>
  </si>
  <si>
    <t>Complete Health (MS)</t>
  </si>
  <si>
    <t>02371</t>
  </si>
  <si>
    <t>HICV Scottsdale Resort HIFI</t>
  </si>
  <si>
    <t>150056</t>
  </si>
  <si>
    <t>Companion HC (SC)</t>
  </si>
  <si>
    <t>02372</t>
  </si>
  <si>
    <t>HICV Scottsdale Resort ELIM</t>
  </si>
  <si>
    <t>150057</t>
  </si>
  <si>
    <t>Kaiser So CA-Non-Exempt</t>
  </si>
  <si>
    <t>02373</t>
  </si>
  <si>
    <t>CP Barranquilla, Colombia</t>
  </si>
  <si>
    <t>150058</t>
  </si>
  <si>
    <t>Idaho HMO</t>
  </si>
  <si>
    <t>02374</t>
  </si>
  <si>
    <t>HICV-TIMBER CREEK RESORT-SCH</t>
  </si>
  <si>
    <t>150059</t>
  </si>
  <si>
    <t>Blue Choice Of GA</t>
  </si>
  <si>
    <t>02375</t>
  </si>
  <si>
    <t>HICV-Timber Creek Resort- HIFI</t>
  </si>
  <si>
    <t>150060</t>
  </si>
  <si>
    <t>Jefferson Pilot</t>
  </si>
  <si>
    <t>02376</t>
  </si>
  <si>
    <t>HICV-HICV-TIMBER CREEK RESORT-</t>
  </si>
  <si>
    <t>150061</t>
  </si>
  <si>
    <t>Grp Ins Clr Std</t>
  </si>
  <si>
    <t>02377</t>
  </si>
  <si>
    <t>HICV-ORLANDO BREEZ-SCH</t>
  </si>
  <si>
    <t>150062</t>
  </si>
  <si>
    <t>Grp Ins Clr Health</t>
  </si>
  <si>
    <t>02378</t>
  </si>
  <si>
    <t>HICV-Orlando Breez- HIFI</t>
  </si>
  <si>
    <t>150063</t>
  </si>
  <si>
    <t>Grp Ins Clr Dental</t>
  </si>
  <si>
    <t>02379</t>
  </si>
  <si>
    <t>HICV-HICV-ORLANDO BREEZ- ELIM</t>
  </si>
  <si>
    <t>150064</t>
  </si>
  <si>
    <t>Grp Ins Clr Life</t>
  </si>
  <si>
    <t>02400</t>
  </si>
  <si>
    <t>The Hacienda Lead Dept ID</t>
  </si>
  <si>
    <t>C2400</t>
  </si>
  <si>
    <t>MXN</t>
  </si>
  <si>
    <t>150065</t>
  </si>
  <si>
    <t>Employee Life Insurance-Exempt</t>
  </si>
  <si>
    <t>02402</t>
  </si>
  <si>
    <t>WWHS Sys Del - EMEA (cls)</t>
  </si>
  <si>
    <t>150066</t>
  </si>
  <si>
    <t>Employee Life Ins Non-Exempt</t>
  </si>
  <si>
    <t>02403</t>
  </si>
  <si>
    <t>The Hacienda Temozon</t>
  </si>
  <si>
    <t>150067</t>
  </si>
  <si>
    <t>Supplemental Life</t>
  </si>
  <si>
    <t>02404</t>
  </si>
  <si>
    <t>The Hacienda San Jose</t>
  </si>
  <si>
    <t>150068</t>
  </si>
  <si>
    <t>Survivor Benefit</t>
  </si>
  <si>
    <t>02405</t>
  </si>
  <si>
    <t>The Hacienda Santa Rosa</t>
  </si>
  <si>
    <t>150069</t>
  </si>
  <si>
    <t>Dependent Life</t>
  </si>
  <si>
    <t>02406</t>
  </si>
  <si>
    <t>The Hacienda Uayamon</t>
  </si>
  <si>
    <t>150070</t>
  </si>
  <si>
    <t>Executive Term Life</t>
  </si>
  <si>
    <t>02407</t>
  </si>
  <si>
    <t>The Hacienda Puerta Campeche</t>
  </si>
  <si>
    <t>150071</t>
  </si>
  <si>
    <t>Long Term Disability</t>
  </si>
  <si>
    <t>02408</t>
  </si>
  <si>
    <t>SCH Minority Holdings, LLC</t>
  </si>
  <si>
    <t>A2408</t>
  </si>
  <si>
    <t>150072</t>
  </si>
  <si>
    <t>Short Term Disability</t>
  </si>
  <si>
    <t>02409</t>
  </si>
  <si>
    <t>Hist. The Hacienda Temozon</t>
  </si>
  <si>
    <t>C2401</t>
  </si>
  <si>
    <t>150073</t>
  </si>
  <si>
    <t>P/R Deduct - Dental Ins.</t>
  </si>
  <si>
    <t>02410</t>
  </si>
  <si>
    <t>Hist. The Hacienda San Jose</t>
  </si>
  <si>
    <t>150074</t>
  </si>
  <si>
    <t>Healthcare&amp;Dental Reim</t>
  </si>
  <si>
    <t>02411</t>
  </si>
  <si>
    <t>Hist. The Hacienda Santa Rosa</t>
  </si>
  <si>
    <t>150075</t>
  </si>
  <si>
    <t>Prudential Dental Plan</t>
  </si>
  <si>
    <t>02412</t>
  </si>
  <si>
    <t>Hist. The Hacienda Uayamon</t>
  </si>
  <si>
    <t>150076</t>
  </si>
  <si>
    <t>Blue Cross/Blue Shield of SC</t>
  </si>
  <si>
    <t>02413</t>
  </si>
  <si>
    <t>Hist. The Hacienda Puerta Camp</t>
  </si>
  <si>
    <t>150077</t>
  </si>
  <si>
    <t>CAC United, Miami, FL</t>
  </si>
  <si>
    <t>02417</t>
  </si>
  <si>
    <t>Holidex - United Kingdom</t>
  </si>
  <si>
    <t>150078</t>
  </si>
  <si>
    <t>Kaiser Permanente</t>
  </si>
  <si>
    <t>02418</t>
  </si>
  <si>
    <t>Holidex - Rest Of Europe</t>
  </si>
  <si>
    <t>150079</t>
  </si>
  <si>
    <t>Aetna US Healthcare (DC)</t>
  </si>
  <si>
    <t>02425</t>
  </si>
  <si>
    <t>Holidex - Africa</t>
  </si>
  <si>
    <t>150080</t>
  </si>
  <si>
    <t>Prudential HMO</t>
  </si>
  <si>
    <t>02430</t>
  </si>
  <si>
    <t>Holidex - Asia Pacific</t>
  </si>
  <si>
    <t>150081</t>
  </si>
  <si>
    <t>HealthNet HMO</t>
  </si>
  <si>
    <t>02432</t>
  </si>
  <si>
    <t>Holidex - Middle East</t>
  </si>
  <si>
    <t>150082</t>
  </si>
  <si>
    <t>02450</t>
  </si>
  <si>
    <t>Holidex Admin - Asia Pacific</t>
  </si>
  <si>
    <t>150083</t>
  </si>
  <si>
    <t>02501</t>
  </si>
  <si>
    <t>Avid A&amp;D (cls)</t>
  </si>
  <si>
    <t>150084</t>
  </si>
  <si>
    <t>ESPP Match Taxes</t>
  </si>
  <si>
    <t>02502</t>
  </si>
  <si>
    <t>Avid Comms (cls)</t>
  </si>
  <si>
    <t>150085</t>
  </si>
  <si>
    <t>Employee Savings Plan</t>
  </si>
  <si>
    <t>02503</t>
  </si>
  <si>
    <t>Avid Legal (cls)</t>
  </si>
  <si>
    <t>150090</t>
  </si>
  <si>
    <t>Expatriate Pre-Tax Benefits</t>
  </si>
  <si>
    <t>02504</t>
  </si>
  <si>
    <t>Avid HR (cls)</t>
  </si>
  <si>
    <t>150091</t>
  </si>
  <si>
    <t>Expatriate Post-Tax Benefits</t>
  </si>
  <si>
    <t>02505</t>
  </si>
  <si>
    <t>Avid Development (cls)</t>
  </si>
  <si>
    <t>150095</t>
  </si>
  <si>
    <t>ESPP Deduction</t>
  </si>
  <si>
    <t>02506</t>
  </si>
  <si>
    <t>Avid Dev Support (cls)</t>
  </si>
  <si>
    <t>150096</t>
  </si>
  <si>
    <t>Health care contribution</t>
  </si>
  <si>
    <t>02507</t>
  </si>
  <si>
    <t>Avid Procurement (cls)</t>
  </si>
  <si>
    <t>150097</t>
  </si>
  <si>
    <t>Health insurance 7% EE</t>
  </si>
  <si>
    <t>02508</t>
  </si>
  <si>
    <t>Avid Strategy (cls)</t>
  </si>
  <si>
    <t>150098</t>
  </si>
  <si>
    <t>Health insurance 4% EE</t>
  </si>
  <si>
    <t>02509</t>
  </si>
  <si>
    <t>Avid Capital</t>
  </si>
  <si>
    <t>150099</t>
  </si>
  <si>
    <t>Health insurance 4% ER</t>
  </si>
  <si>
    <t>02575</t>
  </si>
  <si>
    <t>Closed Locations</t>
  </si>
  <si>
    <t>150100</t>
  </si>
  <si>
    <t>Health Insurance 2%ER</t>
  </si>
  <si>
    <t>150101</t>
  </si>
  <si>
    <t>Insurance Emp. &amp; Mid. Man.</t>
  </si>
  <si>
    <t>02576</t>
  </si>
  <si>
    <t>150102</t>
  </si>
  <si>
    <t>Insurance Man.</t>
  </si>
  <si>
    <t>150104</t>
  </si>
  <si>
    <t>Accrued Corporate Bonus</t>
  </si>
  <si>
    <t>02623</t>
  </si>
  <si>
    <t>HI MAYAGUEZ-TROP CASINO Fees</t>
  </si>
  <si>
    <t>150105</t>
  </si>
  <si>
    <t>Accrued Bonus</t>
  </si>
  <si>
    <t>02624</t>
  </si>
  <si>
    <t>HI PONCE-TROPICAL CASINO Fees</t>
  </si>
  <si>
    <t>150106</t>
  </si>
  <si>
    <t>Accrued Bonus-Union Agreement</t>
  </si>
  <si>
    <t>02625</t>
  </si>
  <si>
    <t>HI Jamaica. Fees</t>
  </si>
  <si>
    <t>150110</t>
  </si>
  <si>
    <t>LTI Plan Accrual</t>
  </si>
  <si>
    <t>02627</t>
  </si>
  <si>
    <t>HI-Cayman Island</t>
  </si>
  <si>
    <t>150115</t>
  </si>
  <si>
    <t>Cash - settled LTIP accrual</t>
  </si>
  <si>
    <t>02628</t>
  </si>
  <si>
    <t>HI Aruba Franchise Revenues</t>
  </si>
  <si>
    <t>150150</t>
  </si>
  <si>
    <t>PR Deduct-Union 401K Contribut</t>
  </si>
  <si>
    <t>02689</t>
  </si>
  <si>
    <t>Closed-HI Inc (cls)</t>
  </si>
  <si>
    <t>150151</t>
  </si>
  <si>
    <t>PR Deduct-Involuntary Process</t>
  </si>
  <si>
    <t>02692</t>
  </si>
  <si>
    <t>Closed Holidex Beligium</t>
  </si>
  <si>
    <t>150152</t>
  </si>
  <si>
    <t>PR Deduct-Union Strike Fund</t>
  </si>
  <si>
    <t>Closed-Holidex Beligium (cls)</t>
  </si>
  <si>
    <t>150153</t>
  </si>
  <si>
    <t>PR Deduct-Pretax Transportatio</t>
  </si>
  <si>
    <t>02715</t>
  </si>
  <si>
    <t>US GAAP*Adj CP Puerto Rico Inc</t>
  </si>
  <si>
    <t>B6215</t>
  </si>
  <si>
    <t>150154</t>
  </si>
  <si>
    <t>PR Deduct-Laundry</t>
  </si>
  <si>
    <t>02742</t>
  </si>
  <si>
    <t>SCHIL Jamaica Limited</t>
  </si>
  <si>
    <t>A2742</t>
  </si>
  <si>
    <t>150155</t>
  </si>
  <si>
    <t>PR Deduct-Union Initiation Fee</t>
  </si>
  <si>
    <t>02770</t>
  </si>
  <si>
    <t>US GAAP Risk And Benefits</t>
  </si>
  <si>
    <t>B0001</t>
  </si>
  <si>
    <t>150156</t>
  </si>
  <si>
    <t>PR Deduct-Union defense Fund</t>
  </si>
  <si>
    <t>02771</t>
  </si>
  <si>
    <t>US GAAP - HHFL</t>
  </si>
  <si>
    <t>B1979</t>
  </si>
  <si>
    <t>150157</t>
  </si>
  <si>
    <t>PR Deduct-Other Loan</t>
  </si>
  <si>
    <t>02772</t>
  </si>
  <si>
    <t>US GAAP - HiFi Taxes</t>
  </si>
  <si>
    <t>150175</t>
  </si>
  <si>
    <t>Sedgewick GRACC</t>
  </si>
  <si>
    <t>02773</t>
  </si>
  <si>
    <t>US GAAP - GIAC</t>
  </si>
  <si>
    <t>150180</t>
  </si>
  <si>
    <t>Def Compensation</t>
  </si>
  <si>
    <t>02774</t>
  </si>
  <si>
    <t>US GAAP - Eliminations</t>
  </si>
  <si>
    <t>150200</t>
  </si>
  <si>
    <t>Gratuities</t>
  </si>
  <si>
    <t>02781</t>
  </si>
  <si>
    <t>Busa US GAAP - Consolid Adjts</t>
  </si>
  <si>
    <t>150201</t>
  </si>
  <si>
    <t>Porterage</t>
  </si>
  <si>
    <t>02783</t>
  </si>
  <si>
    <t>GAAP Risk And Benefits</t>
  </si>
  <si>
    <t>150202</t>
  </si>
  <si>
    <t>Accrued Anniversary Pay</t>
  </si>
  <si>
    <t>02784</t>
  </si>
  <si>
    <t>US GAAP*HI C P La Hoteis Ltd</t>
  </si>
  <si>
    <t>150203</t>
  </si>
  <si>
    <t>Accrued Severance Pay</t>
  </si>
  <si>
    <t>02788</t>
  </si>
  <si>
    <t>US GAAP - Sixco (Usa) Taxes</t>
  </si>
  <si>
    <t>150204</t>
  </si>
  <si>
    <t>Accrued Vacation Day</t>
  </si>
  <si>
    <t>02790</t>
  </si>
  <si>
    <t>Holiday Corp - US GAAP</t>
  </si>
  <si>
    <t>150205</t>
  </si>
  <si>
    <t>Accrued Vacation</t>
  </si>
  <si>
    <t>02800</t>
  </si>
  <si>
    <t>US GAAP*Adj-Parent</t>
  </si>
  <si>
    <t>150206</t>
  </si>
  <si>
    <t>Accrual 13th Month</t>
  </si>
  <si>
    <t>02801</t>
  </si>
  <si>
    <t>US GAAP*Adj-Orlando Lee Rd</t>
  </si>
  <si>
    <t>150207</t>
  </si>
  <si>
    <t>Accrual Overtime</t>
  </si>
  <si>
    <t>02802</t>
  </si>
  <si>
    <t>US GAAP*Adj-Disney West</t>
  </si>
  <si>
    <t>150208</t>
  </si>
  <si>
    <t>Accrual 14th Month</t>
  </si>
  <si>
    <t>02803</t>
  </si>
  <si>
    <t>US GAAP*Adj-Tampa Busch Gardn</t>
  </si>
  <si>
    <t>150210</t>
  </si>
  <si>
    <t>Accrued Sick Plan/Pay</t>
  </si>
  <si>
    <t>02804</t>
  </si>
  <si>
    <t>US GAAP*Adj-Miami Airport</t>
  </si>
  <si>
    <t>150211</t>
  </si>
  <si>
    <t>Accrual Sickplan Emp. &amp; Mid. M</t>
  </si>
  <si>
    <t>02805</t>
  </si>
  <si>
    <t>US GAAP*Adj-Cocoa Beach</t>
  </si>
  <si>
    <t>150301</t>
  </si>
  <si>
    <t>Pension Insurance - personal</t>
  </si>
  <si>
    <t>02806</t>
  </si>
  <si>
    <t>US GAAP*Adj-Greenville S.C.</t>
  </si>
  <si>
    <t>150302</t>
  </si>
  <si>
    <t>Accrual Extra Pension Man. (Hs</t>
  </si>
  <si>
    <t>02808</t>
  </si>
  <si>
    <t>US GAAP*Adj-Nashvl Briley Pkwy</t>
  </si>
  <si>
    <t>150303</t>
  </si>
  <si>
    <t>Accrual Extra Pension Man.</t>
  </si>
  <si>
    <t>02809</t>
  </si>
  <si>
    <t>US GAAP*Adj-Nashvl Se -Express</t>
  </si>
  <si>
    <t>150304</t>
  </si>
  <si>
    <t>Accrual Extra Pension Emp. &amp; M</t>
  </si>
  <si>
    <t>02812</t>
  </si>
  <si>
    <t>US GAAP*Adj-Spartenburg West</t>
  </si>
  <si>
    <t>150305</t>
  </si>
  <si>
    <t>Accrued Pension</t>
  </si>
  <si>
    <t>02813</t>
  </si>
  <si>
    <t>US GAAP*Adj-Chattanooga SE</t>
  </si>
  <si>
    <t>150306</t>
  </si>
  <si>
    <t>Profit Sharing &amp; Ret Plan</t>
  </si>
  <si>
    <t>02815</t>
  </si>
  <si>
    <t>US GAAP*Adj-Knoxville West</t>
  </si>
  <si>
    <t>150307</t>
  </si>
  <si>
    <t>Sr &amp; Sp</t>
  </si>
  <si>
    <t>02817</t>
  </si>
  <si>
    <t>US GAAP*Adj-Columbia S.C. Ap</t>
  </si>
  <si>
    <t>150308</t>
  </si>
  <si>
    <t>Profit Sharing Previous Years</t>
  </si>
  <si>
    <t>02820</t>
  </si>
  <si>
    <t>US GAAP*Adj-HHC Closed Hotels</t>
  </si>
  <si>
    <t>150309</t>
  </si>
  <si>
    <t>Interest on Profit Sharing</t>
  </si>
  <si>
    <t>02824</t>
  </si>
  <si>
    <t>US GAAP*Adj-Birmingham 1-20 Ea</t>
  </si>
  <si>
    <t>150310</t>
  </si>
  <si>
    <t>Accrued IHG Pension Plan</t>
  </si>
  <si>
    <t>02825</t>
  </si>
  <si>
    <t>US GAAP*Adj-Birmingham I-65 So</t>
  </si>
  <si>
    <t>150311</t>
  </si>
  <si>
    <t>Auto Enrolment Employees Pensi</t>
  </si>
  <si>
    <t>02826</t>
  </si>
  <si>
    <t>US GAAP*Adj-Alpharetta Staybri</t>
  </si>
  <si>
    <t>150312</t>
  </si>
  <si>
    <t>Auto Enrolment Employers Pensi</t>
  </si>
  <si>
    <t>02827</t>
  </si>
  <si>
    <t>US GAAP* San Antonio Staybridg</t>
  </si>
  <si>
    <t>150315</t>
  </si>
  <si>
    <t>Accrued Other Pension Plan</t>
  </si>
  <si>
    <t>02828</t>
  </si>
  <si>
    <t>US GAAP*Adj-Chicago IHC</t>
  </si>
  <si>
    <t>150320</t>
  </si>
  <si>
    <t>Accrued Defined CTRB Pension</t>
  </si>
  <si>
    <t>02829</t>
  </si>
  <si>
    <t>IHC Puerto Rico GAAP Adju.</t>
  </si>
  <si>
    <t>150350</t>
  </si>
  <si>
    <t>Provision For Long Service Lea</t>
  </si>
  <si>
    <t>02830</t>
  </si>
  <si>
    <t>US GAAP*Adj-New York IHC</t>
  </si>
  <si>
    <t>150400</t>
  </si>
  <si>
    <t>Accrual Dorint Electronic Insu</t>
  </si>
  <si>
    <t>02831</t>
  </si>
  <si>
    <t>US GAAP*Adj-San Francisco</t>
  </si>
  <si>
    <t>150401</t>
  </si>
  <si>
    <t>Accrual Dorint Edp Hardware</t>
  </si>
  <si>
    <t>02832</t>
  </si>
  <si>
    <t>US GAAP*Adj-Central Park South</t>
  </si>
  <si>
    <t>150402</t>
  </si>
  <si>
    <t>Accrual Dorint Edp Software</t>
  </si>
  <si>
    <t>02841</t>
  </si>
  <si>
    <t>US GAAP*Adj-Montgomery East</t>
  </si>
  <si>
    <t>150403</t>
  </si>
  <si>
    <t>Accrual Dorint Tel. Maintenanc</t>
  </si>
  <si>
    <t>02844</t>
  </si>
  <si>
    <t>US GAAP*Adj-Dubuque</t>
  </si>
  <si>
    <t>150404</t>
  </si>
  <si>
    <t>Accrual Dorint Elev. Maintenan</t>
  </si>
  <si>
    <t>02845</t>
  </si>
  <si>
    <t>US GAAP*Adj-New Orleans E Hr</t>
  </si>
  <si>
    <t>150405</t>
  </si>
  <si>
    <t>Accrual Dorint Maintenance</t>
  </si>
  <si>
    <t>02846</t>
  </si>
  <si>
    <t>US GAAP*Adj-New Orleans Fat</t>
  </si>
  <si>
    <t>150406</t>
  </si>
  <si>
    <t>Accrual Dorint Firealarm Maint</t>
  </si>
  <si>
    <t>02850</t>
  </si>
  <si>
    <t>US GAAP*Adj-Syracuse</t>
  </si>
  <si>
    <t>160005</t>
  </si>
  <si>
    <t>Annual Audit Fees</t>
  </si>
  <si>
    <t>02851</t>
  </si>
  <si>
    <t>US to UK GAAP Adj - IHC DELHO</t>
  </si>
  <si>
    <t>160010</t>
  </si>
  <si>
    <t>Unclaimed Checks</t>
  </si>
  <si>
    <t>02853</t>
  </si>
  <si>
    <t>US GAAP*Adj-Cincinati Rfront</t>
  </si>
  <si>
    <t>160015</t>
  </si>
  <si>
    <t>Refunds Due</t>
  </si>
  <si>
    <t>02854</t>
  </si>
  <si>
    <t>US GAAP*Adj-Corpus Christi</t>
  </si>
  <si>
    <t>160025</t>
  </si>
  <si>
    <t>Accruals - Owning Company</t>
  </si>
  <si>
    <t>02855</t>
  </si>
  <si>
    <t>US GAAP*Adj-Orlando Intl Drive</t>
  </si>
  <si>
    <t>160026</t>
  </si>
  <si>
    <t>CoBrand FlexFN-Point Liability</t>
  </si>
  <si>
    <t>02863</t>
  </si>
  <si>
    <t>US GAAP*Adj-White Plains</t>
  </si>
  <si>
    <t>160027</t>
  </si>
  <si>
    <t>F&amp;B Voucher liability</t>
  </si>
  <si>
    <t>02864</t>
  </si>
  <si>
    <t>US GAAP*Adj-Orlando Intl Ap</t>
  </si>
  <si>
    <t>160028</t>
  </si>
  <si>
    <t>Conf. Upgrade Liability</t>
  </si>
  <si>
    <t>02865</t>
  </si>
  <si>
    <t>US GAAP*Adj-San Diego -On Bay</t>
  </si>
  <si>
    <t>160031</t>
  </si>
  <si>
    <t>Point Voucher Liability</t>
  </si>
  <si>
    <t>02868</t>
  </si>
  <si>
    <t>US GAAP*Adj-Aruba Neth Antille</t>
  </si>
  <si>
    <t>160100</t>
  </si>
  <si>
    <t>Tenant Security Deposits</t>
  </si>
  <si>
    <t>02871</t>
  </si>
  <si>
    <t>US GAAP*Adj-Santiago, Chile</t>
  </si>
  <si>
    <t>160101</t>
  </si>
  <si>
    <t>Spirits Subscr. Control</t>
  </si>
  <si>
    <t>02872</t>
  </si>
  <si>
    <t>US GAAP*Adjustments - Crp 0192</t>
  </si>
  <si>
    <t>160104</t>
  </si>
  <si>
    <t>Guest Paid Outs</t>
  </si>
  <si>
    <t>02873</t>
  </si>
  <si>
    <t>US GAAP*Adjustments - Crp 0007</t>
  </si>
  <si>
    <t>160105</t>
  </si>
  <si>
    <t>Advance Guest/Franchisee Dep</t>
  </si>
  <si>
    <t>02876</t>
  </si>
  <si>
    <t>US GAAP*Adjustments - Crp 0050</t>
  </si>
  <si>
    <t>160107</t>
  </si>
  <si>
    <t>Advance Deposits - Resta</t>
  </si>
  <si>
    <t>02878</t>
  </si>
  <si>
    <t>U.S. GAAP-Tax Effects</t>
  </si>
  <si>
    <t>160110</t>
  </si>
  <si>
    <t>Advance Deposits Other</t>
  </si>
  <si>
    <t>02879</t>
  </si>
  <si>
    <t>HI Inc Goodwill Amortization</t>
  </si>
  <si>
    <t>160111</t>
  </si>
  <si>
    <t>No Show Accrual</t>
  </si>
  <si>
    <t>02880</t>
  </si>
  <si>
    <t>US GAAP*Adjustments-Redondo</t>
  </si>
  <si>
    <t>160112</t>
  </si>
  <si>
    <t>Deposits Airlines</t>
  </si>
  <si>
    <t>02882</t>
  </si>
  <si>
    <t>US GAAP*Adj-Ravina</t>
  </si>
  <si>
    <t>160115</t>
  </si>
  <si>
    <t>Unredeemed Guest Cert Coupons</t>
  </si>
  <si>
    <t>02883</t>
  </si>
  <si>
    <t>US GAAP*Adj-Ft Lee</t>
  </si>
  <si>
    <t>160120</t>
  </si>
  <si>
    <t>Advance Travel Expenses</t>
  </si>
  <si>
    <t>02884</t>
  </si>
  <si>
    <t>US GAAP*Adj-Philadelphia CC</t>
  </si>
  <si>
    <t>160201</t>
  </si>
  <si>
    <t>Shop Deposits</t>
  </si>
  <si>
    <t>02885</t>
  </si>
  <si>
    <t>HI Inc Fran/Trademark Amortize</t>
  </si>
  <si>
    <t>160202</t>
  </si>
  <si>
    <t>Floating Deposits</t>
  </si>
  <si>
    <t>02887</t>
  </si>
  <si>
    <t>US GAAP*Adj-Hilton Head</t>
  </si>
  <si>
    <t>160205</t>
  </si>
  <si>
    <t>Accrued Rent</t>
  </si>
  <si>
    <t>02888</t>
  </si>
  <si>
    <t>US GAAP*Adj-San Fran Union Sq</t>
  </si>
  <si>
    <t>160206</t>
  </si>
  <si>
    <t>Accrued Local Telephone</t>
  </si>
  <si>
    <t>02890</t>
  </si>
  <si>
    <t>Mexico GAAP-HI Mexicana</t>
  </si>
  <si>
    <t>B0903</t>
  </si>
  <si>
    <t>160207</t>
  </si>
  <si>
    <t>Accrued - Rent A Car</t>
  </si>
  <si>
    <t>160208</t>
  </si>
  <si>
    <t>Accrued Telephone Equip Rent</t>
  </si>
  <si>
    <t>02891</t>
  </si>
  <si>
    <t>Mexico GAAP-Centro De Servicio</t>
  </si>
  <si>
    <t>B1819</t>
  </si>
  <si>
    <t>160210</t>
  </si>
  <si>
    <t>Accrued Utilities</t>
  </si>
  <si>
    <t>160215</t>
  </si>
  <si>
    <t>Accrued Airfare</t>
  </si>
  <si>
    <t>02892</t>
  </si>
  <si>
    <t>Mexico GAAP-Innkeeper's Supply</t>
  </si>
  <si>
    <t>160220</t>
  </si>
  <si>
    <t>Accrued Merchandise</t>
  </si>
  <si>
    <t>B0917</t>
  </si>
  <si>
    <t>160221</t>
  </si>
  <si>
    <t>Accrued Sales fund surplus</t>
  </si>
  <si>
    <t>02896</t>
  </si>
  <si>
    <t>US GAAP*Adj-Tudor Ny C. P.</t>
  </si>
  <si>
    <t>160225</t>
  </si>
  <si>
    <t>Accrued Hotel Awards</t>
  </si>
  <si>
    <t>02897</t>
  </si>
  <si>
    <t>UK GAAP Only - Elimin (Sr)</t>
  </si>
  <si>
    <t>160226</t>
  </si>
  <si>
    <t>Accrued Audio Visual</t>
  </si>
  <si>
    <t>02899</t>
  </si>
  <si>
    <t>U.S. GAAP Adjustment</t>
  </si>
  <si>
    <t>160227</t>
  </si>
  <si>
    <t>Accrued Audit Fee</t>
  </si>
  <si>
    <t>02907</t>
  </si>
  <si>
    <t>Caribbean Advertising</t>
  </si>
  <si>
    <t>A2917</t>
  </si>
  <si>
    <t>160228</t>
  </si>
  <si>
    <t>Accrued Finder's Fees</t>
  </si>
  <si>
    <t>HIEX Breakfast RFS - US (cls)</t>
  </si>
  <si>
    <t>160230</t>
  </si>
  <si>
    <t>Accrued R&amp;M</t>
  </si>
  <si>
    <t>02908</t>
  </si>
  <si>
    <t>Argentina Mkt</t>
  </si>
  <si>
    <t>160235</t>
  </si>
  <si>
    <t>Accrued Awards - Other</t>
  </si>
  <si>
    <t>160236</t>
  </si>
  <si>
    <t>Accr Non-Traditional</t>
  </si>
  <si>
    <t>02909</t>
  </si>
  <si>
    <t>P/R Admin Billing</t>
  </si>
  <si>
    <t>160238</t>
  </si>
  <si>
    <t>Accr Points.com Liability</t>
  </si>
  <si>
    <t>02910</t>
  </si>
  <si>
    <t>KG TECH Payroll</t>
  </si>
  <si>
    <t>A8529</t>
  </si>
  <si>
    <t>160240</t>
  </si>
  <si>
    <t>Accrued Management Fees</t>
  </si>
  <si>
    <t>02917</t>
  </si>
  <si>
    <t>SC Management Services</t>
  </si>
  <si>
    <t>160241</t>
  </si>
  <si>
    <t>Accrued GRS Fees</t>
  </si>
  <si>
    <t>160242</t>
  </si>
  <si>
    <t>Mkt Assessments Dorint</t>
  </si>
  <si>
    <t>02925</t>
  </si>
  <si>
    <t>Bass Management Services (cls)</t>
  </si>
  <si>
    <t>160250</t>
  </si>
  <si>
    <t>TA Commission</t>
  </si>
  <si>
    <t>SC Management Services, Inc.</t>
  </si>
  <si>
    <t>160305</t>
  </si>
  <si>
    <t>Charity</t>
  </si>
  <si>
    <t>02928</t>
  </si>
  <si>
    <t>Carib/LA Royalties-SC</t>
  </si>
  <si>
    <t>A3694</t>
  </si>
  <si>
    <t>160500</t>
  </si>
  <si>
    <t>Deferred KIT Fees</t>
  </si>
  <si>
    <t>160505</t>
  </si>
  <si>
    <t>Deferred Income Due 1 Yr</t>
  </si>
  <si>
    <t>02929</t>
  </si>
  <si>
    <t>Hotelera Hi Andina Ltda.(Sant)</t>
  </si>
  <si>
    <t>A9926</t>
  </si>
  <si>
    <t>160506</t>
  </si>
  <si>
    <t>TSA LD Application fee defer</t>
  </si>
  <si>
    <t>160507</t>
  </si>
  <si>
    <t>Deferred app fee income  Gross</t>
  </si>
  <si>
    <t>02931</t>
  </si>
  <si>
    <t>H.I. Costa Rica, Inc.</t>
  </si>
  <si>
    <t>160508</t>
  </si>
  <si>
    <t>Deferred app fees Accumulate A</t>
  </si>
  <si>
    <t>160509</t>
  </si>
  <si>
    <t>Deferred app COO licence renew</t>
  </si>
  <si>
    <t>A9940</t>
  </si>
  <si>
    <t>160510</t>
  </si>
  <si>
    <t>Deferred Revenue Short Term</t>
  </si>
  <si>
    <t>02932</t>
  </si>
  <si>
    <t>Hi Freeport Inc Tenn Corp</t>
  </si>
  <si>
    <t>A9909</t>
  </si>
  <si>
    <t>160511</t>
  </si>
  <si>
    <t>Deferred Discount Factor</t>
  </si>
  <si>
    <t>Hi Freeport Inc Tenn Corp(cls)</t>
  </si>
  <si>
    <t>160512</t>
  </si>
  <si>
    <t>Franchisee Audit Revenue defer</t>
  </si>
  <si>
    <t>02933</t>
  </si>
  <si>
    <t>HI Peru Inc Tenn Corp</t>
  </si>
  <si>
    <t>160514</t>
  </si>
  <si>
    <t>Deferred COO fee income - Gros</t>
  </si>
  <si>
    <t>160515</t>
  </si>
  <si>
    <t>Deferred Income Tax Liability</t>
  </si>
  <si>
    <t>A9948</t>
  </si>
  <si>
    <t>160516</t>
  </si>
  <si>
    <t>Guarantees and deposits &gt;1yr</t>
  </si>
  <si>
    <t>02934</t>
  </si>
  <si>
    <t>Aerohotel S A</t>
  </si>
  <si>
    <t>A9912</t>
  </si>
  <si>
    <t>160517</t>
  </si>
  <si>
    <t>Deferred COO fees Accumulate A</t>
  </si>
  <si>
    <t>Aerohotel S A (cls)</t>
  </si>
  <si>
    <t>160518</t>
  </si>
  <si>
    <t>Deferred Licence Renewal fee</t>
  </si>
  <si>
    <t>02936</t>
  </si>
  <si>
    <t>H.S. America Inc (cls)</t>
  </si>
  <si>
    <t>160519</t>
  </si>
  <si>
    <t>Deferred Licence Renewal fees</t>
  </si>
  <si>
    <t>Hi South America Inc</t>
  </si>
  <si>
    <t>A9911</t>
  </si>
  <si>
    <t>160520</t>
  </si>
  <si>
    <t>Committed Key Money &gt; 1 year</t>
  </si>
  <si>
    <t>02937</t>
  </si>
  <si>
    <t>Crest Hotels, Inc</t>
  </si>
  <si>
    <t>160525</t>
  </si>
  <si>
    <t>Key money payable &gt;1 year</t>
  </si>
  <si>
    <t>Crest Hotels, Inc.</t>
  </si>
  <si>
    <t>160565</t>
  </si>
  <si>
    <t>Accrued Legal Fees</t>
  </si>
  <si>
    <t>A9942</t>
  </si>
  <si>
    <t>160570</t>
  </si>
  <si>
    <t>Accrued Tax Fees</t>
  </si>
  <si>
    <t>02938</t>
  </si>
  <si>
    <t>Coral Overseas, Inc</t>
  </si>
  <si>
    <t>160575</t>
  </si>
  <si>
    <t>Credit Card Commission Accrual</t>
  </si>
  <si>
    <t>Coral Overseas, Inc.</t>
  </si>
  <si>
    <t>160580</t>
  </si>
  <si>
    <t>Accrued Invoices - Allocated</t>
  </si>
  <si>
    <t>A9952</t>
  </si>
  <si>
    <t>160585</t>
  </si>
  <si>
    <t>Accrued Travel Vouchers</t>
  </si>
  <si>
    <t>02941</t>
  </si>
  <si>
    <t>US GAAP*Adj-Houston Galleria</t>
  </si>
  <si>
    <t>160590</t>
  </si>
  <si>
    <t>Accrued Inventory</t>
  </si>
  <si>
    <t>02942</t>
  </si>
  <si>
    <t>H.I. C.P. Htls Ltda(San Paulo)</t>
  </si>
  <si>
    <t>160595</t>
  </si>
  <si>
    <t>Accrued Dunson Cornerstone,Inc</t>
  </si>
  <si>
    <t>IHG de Brazil Ltda (San Paulo)</t>
  </si>
  <si>
    <t>A9913</t>
  </si>
  <si>
    <t>160600</t>
  </si>
  <si>
    <t>Accrued Advertising</t>
  </si>
  <si>
    <t>02945</t>
  </si>
  <si>
    <t>Covachas Festivas de America</t>
  </si>
  <si>
    <t>A9915</t>
  </si>
  <si>
    <t>160605</t>
  </si>
  <si>
    <t>Accrued - Admin Charge</t>
  </si>
  <si>
    <t>COVACHAS FESTIVAS DE AMERICA</t>
  </si>
  <si>
    <t>160610</t>
  </si>
  <si>
    <t>Accr Capital&amp;Financial Exp</t>
  </si>
  <si>
    <t>02946</t>
  </si>
  <si>
    <t>CARIB FRANCHISE</t>
  </si>
  <si>
    <t>A2946</t>
  </si>
  <si>
    <t>160620</t>
  </si>
  <si>
    <t>Sundry Other Accrued</t>
  </si>
  <si>
    <t>02950</t>
  </si>
  <si>
    <t>Jamaica Acquistion Audit</t>
  </si>
  <si>
    <t>160630</t>
  </si>
  <si>
    <t>Accrued R&amp;M Special Project</t>
  </si>
  <si>
    <t>160640</t>
  </si>
  <si>
    <t>Union Fee</t>
  </si>
  <si>
    <t>02951</t>
  </si>
  <si>
    <t>IC RES ALLOCATION</t>
  </si>
  <si>
    <t>160650</t>
  </si>
  <si>
    <t>Accrued Travel Expenses</t>
  </si>
  <si>
    <t>02952</t>
  </si>
  <si>
    <t>AUDIT FEES BUDGET</t>
  </si>
  <si>
    <t>160900</t>
  </si>
  <si>
    <t>02953</t>
  </si>
  <si>
    <t>Brazil Sa Acquisition</t>
  </si>
  <si>
    <t>160905</t>
  </si>
  <si>
    <t>Deferred System Fund Zero Out</t>
  </si>
  <si>
    <t>A9914</t>
  </si>
  <si>
    <t>160907</t>
  </si>
  <si>
    <t>Accrued Liabilities - Shared C</t>
  </si>
  <si>
    <t>02954</t>
  </si>
  <si>
    <t>Andina Inc. Acquisition (Sant)</t>
  </si>
  <si>
    <t>160910</t>
  </si>
  <si>
    <t>02959</t>
  </si>
  <si>
    <t>Aruba Acquisition Audit</t>
  </si>
  <si>
    <t>160911</t>
  </si>
  <si>
    <t>Accrued Workmen's Comp</t>
  </si>
  <si>
    <t>ARUBA ACQUISITION AUDIT</t>
  </si>
  <si>
    <t>160912</t>
  </si>
  <si>
    <t>Accrual Insurance premium</t>
  </si>
  <si>
    <t>02960</t>
  </si>
  <si>
    <t>Santiago Acquisition Audit</t>
  </si>
  <si>
    <t>160920</t>
  </si>
  <si>
    <t>Accrued Hospitalisation Scheme</t>
  </si>
  <si>
    <t>02961</t>
  </si>
  <si>
    <t>American Acquisition Aud M/C</t>
  </si>
  <si>
    <t>160930</t>
  </si>
  <si>
    <t>Accrued Holidex Expense-Corp</t>
  </si>
  <si>
    <t>160932</t>
  </si>
  <si>
    <t>Accrued contractor salaries</t>
  </si>
  <si>
    <t>02975</t>
  </si>
  <si>
    <t>Santiago Fixed Asset Committ</t>
  </si>
  <si>
    <t>160935</t>
  </si>
  <si>
    <t>Accrued Professional Fees</t>
  </si>
  <si>
    <t>02976</t>
  </si>
  <si>
    <t>Hi Jamaica Inc Tenn Corp</t>
  </si>
  <si>
    <t>160940</t>
  </si>
  <si>
    <t>Accrued Restructuring</t>
  </si>
  <si>
    <t>160945</t>
  </si>
  <si>
    <t>Accrued Restructuring Syst Fnd</t>
  </si>
  <si>
    <t>02977</t>
  </si>
  <si>
    <t>H.I. Andina, Inc.</t>
  </si>
  <si>
    <t>A9905</t>
  </si>
  <si>
    <t>160950</t>
  </si>
  <si>
    <t>Accrued Marketing Cost</t>
  </si>
  <si>
    <t>H.I. ANDINA, INC.</t>
  </si>
  <si>
    <t>160954</t>
  </si>
  <si>
    <t>Accrued Capital Commitment</t>
  </si>
  <si>
    <t>02986</t>
  </si>
  <si>
    <t>HI ARUBA MNGT FEE LOCATION</t>
  </si>
  <si>
    <t>160955</t>
  </si>
  <si>
    <t>Accrued Other</t>
  </si>
  <si>
    <t>02990</t>
  </si>
  <si>
    <t>Holiday Inn The Netherlands</t>
  </si>
  <si>
    <t>A2990</t>
  </si>
  <si>
    <t>160960</t>
  </si>
  <si>
    <t>Accrued Project Contingency</t>
  </si>
  <si>
    <t>02995</t>
  </si>
  <si>
    <t>F/A Committment - Aruba</t>
  </si>
  <si>
    <t>160965</t>
  </si>
  <si>
    <t>Dividends Payable External</t>
  </si>
  <si>
    <t>F/A Committment - Aruba (cls)</t>
  </si>
  <si>
    <t>160970</t>
  </si>
  <si>
    <t>Insurance - Control</t>
  </si>
  <si>
    <t>03000</t>
  </si>
  <si>
    <t>Crowne Plaza Reforma Mgmt Fee</t>
  </si>
  <si>
    <t>160975</t>
  </si>
  <si>
    <t>IHG RC Point Liability</t>
  </si>
  <si>
    <t>160980</t>
  </si>
  <si>
    <t>Free Night Voucher Liability</t>
  </si>
  <si>
    <t>03001</t>
  </si>
  <si>
    <t>CP Reforma Management Fee</t>
  </si>
  <si>
    <t>160985</t>
  </si>
  <si>
    <t>Free Night Reservation liabili</t>
  </si>
  <si>
    <t>03008</t>
  </si>
  <si>
    <t>San Diego -Harbor View Mgt Fee</t>
  </si>
  <si>
    <t>170005</t>
  </si>
  <si>
    <t>Long Term Loans/Mortgages</t>
  </si>
  <si>
    <t>03009</t>
  </si>
  <si>
    <t>Miami Royal Palm Jt Vt</t>
  </si>
  <si>
    <t>170010</t>
  </si>
  <si>
    <t>Capital Leases</t>
  </si>
  <si>
    <t>170011</t>
  </si>
  <si>
    <t>Property lease liability - &gt;12</t>
  </si>
  <si>
    <t>03010</t>
  </si>
  <si>
    <t>Miami Royal Palm Mgmt Fee</t>
  </si>
  <si>
    <t>170012</t>
  </si>
  <si>
    <t>Other lease liability - &gt; 12</t>
  </si>
  <si>
    <t>170013</t>
  </si>
  <si>
    <t>Lease liability ctrl-Property</t>
  </si>
  <si>
    <t>03011</t>
  </si>
  <si>
    <t>Manhattan Financial Dist Cp Jv</t>
  </si>
  <si>
    <t>170014</t>
  </si>
  <si>
    <t>Lease liability ctrl-Other</t>
  </si>
  <si>
    <t>170015</t>
  </si>
  <si>
    <t>Long Term Other</t>
  </si>
  <si>
    <t>03012</t>
  </si>
  <si>
    <t>Manhattan Financial Dist Cp Mf</t>
  </si>
  <si>
    <t>170019</t>
  </si>
  <si>
    <t>Dorint Capital Replacement Res</t>
  </si>
  <si>
    <t>170020</t>
  </si>
  <si>
    <t>Capital Replacement Reserve</t>
  </si>
  <si>
    <t>03013</t>
  </si>
  <si>
    <t>MF CP Palo Alto</t>
  </si>
  <si>
    <t>170021</t>
  </si>
  <si>
    <t>Accrued Interest - LT</t>
  </si>
  <si>
    <t>Palo Alto Cp Mgmt Fee</t>
  </si>
  <si>
    <t>170022</t>
  </si>
  <si>
    <t>Bond Proceeds  - LT</t>
  </si>
  <si>
    <t>03014</t>
  </si>
  <si>
    <t>170023</t>
  </si>
  <si>
    <t>External Loan - Ccy Hedge</t>
  </si>
  <si>
    <t>03015</t>
  </si>
  <si>
    <t>Philadelphia Center, Inc</t>
  </si>
  <si>
    <t>170024</t>
  </si>
  <si>
    <t>External Loan - Non-Bank</t>
  </si>
  <si>
    <t>A9978</t>
  </si>
  <si>
    <t>170025</t>
  </si>
  <si>
    <t>External Loan - Borrowings</t>
  </si>
  <si>
    <t>Philadelphia Center, Inc.</t>
  </si>
  <si>
    <t>170030</t>
  </si>
  <si>
    <t>Reserve - Utensils</t>
  </si>
  <si>
    <t>03016</t>
  </si>
  <si>
    <t>Holiday Philadelphia, Inc</t>
  </si>
  <si>
    <t>170035</t>
  </si>
  <si>
    <t>Reserve - Uniforms</t>
  </si>
  <si>
    <t>A9977</t>
  </si>
  <si>
    <t>170040</t>
  </si>
  <si>
    <t>Notes Payable - Related Party</t>
  </si>
  <si>
    <t>Holiday Philadelphia, Inc.</t>
  </si>
  <si>
    <t>170315</t>
  </si>
  <si>
    <t>Lease Incentive Obligation</t>
  </si>
  <si>
    <t>03018</t>
  </si>
  <si>
    <t>MANAGEMENT FEES-LATIN AMERICA</t>
  </si>
  <si>
    <t>172005</t>
  </si>
  <si>
    <t>Dividend</t>
  </si>
  <si>
    <t>03019</t>
  </si>
  <si>
    <t>173000</t>
  </si>
  <si>
    <t>Deferred Rent</t>
  </si>
  <si>
    <t>03020</t>
  </si>
  <si>
    <t>MF Miami Royal Palm</t>
  </si>
  <si>
    <t>173005</t>
  </si>
  <si>
    <t>Deferred Revenue Long Term</t>
  </si>
  <si>
    <t>03021</t>
  </si>
  <si>
    <t>MF CP Miami Royal Palm</t>
  </si>
  <si>
    <t>173006</t>
  </si>
  <si>
    <t>Deferred app, COO,LR fees &lt;1yr</t>
  </si>
  <si>
    <t>03023</t>
  </si>
  <si>
    <t>Holiday Inn Philippines</t>
  </si>
  <si>
    <t>A3023</t>
  </si>
  <si>
    <t>173007</t>
  </si>
  <si>
    <t>Pending Commitment Fees</t>
  </si>
  <si>
    <t>03033</t>
  </si>
  <si>
    <t>BEAR S.A. DE C.U. JV</t>
  </si>
  <si>
    <t>173008</t>
  </si>
  <si>
    <t>Executed Committment Fees</t>
  </si>
  <si>
    <t>03070</t>
  </si>
  <si>
    <t>MF EVEN ROCKVILLE</t>
  </si>
  <si>
    <t>173009</t>
  </si>
  <si>
    <t>Loan from Owner</t>
  </si>
  <si>
    <t>03089</t>
  </si>
  <si>
    <t>I-C New Orleans Mgt Fee Elimin</t>
  </si>
  <si>
    <t>173010</t>
  </si>
  <si>
    <t>Accrued Rent Payable &gt; 12 Mths</t>
  </si>
  <si>
    <t>Mgmt Fee Elimination</t>
  </si>
  <si>
    <t>174005</t>
  </si>
  <si>
    <t>Other Reserves &gt; 12 Months</t>
  </si>
  <si>
    <t>03100</t>
  </si>
  <si>
    <t>VP Sales</t>
  </si>
  <si>
    <t>174010</t>
  </si>
  <si>
    <t>Other Deferred Credits</t>
  </si>
  <si>
    <t>03101</t>
  </si>
  <si>
    <t>Extended Stay CMH Sales (cls)</t>
  </si>
  <si>
    <t>174011</t>
  </si>
  <si>
    <t>Def Cred-Priority Club Surplus</t>
  </si>
  <si>
    <t>03104</t>
  </si>
  <si>
    <t>IHC New Orleans</t>
  </si>
  <si>
    <t>A3204</t>
  </si>
  <si>
    <t>174020</t>
  </si>
  <si>
    <t>Revenue Reserve</t>
  </si>
  <si>
    <t>174090</t>
  </si>
  <si>
    <t>Other Reserves R&amp;M&gt;12 Months</t>
  </si>
  <si>
    <t>03105</t>
  </si>
  <si>
    <t>IHC Washington DC</t>
  </si>
  <si>
    <t>A3105</t>
  </si>
  <si>
    <t>174105</t>
  </si>
  <si>
    <t>GIAC-Other Deferred Credits</t>
  </si>
  <si>
    <t>174110</t>
  </si>
  <si>
    <t>GIAC-Proposal Fees</t>
  </si>
  <si>
    <t>03106</t>
  </si>
  <si>
    <t>IC Washington FV adjustments</t>
  </si>
  <si>
    <t>A9982</t>
  </si>
  <si>
    <t>174115</t>
  </si>
  <si>
    <t>GIAC-Pending Committment Fees</t>
  </si>
  <si>
    <t>03178</t>
  </si>
  <si>
    <t>MF Lead Capital Lodging East</t>
  </si>
  <si>
    <t>174120</t>
  </si>
  <si>
    <t>GIAC-Executed Committment Fees</t>
  </si>
  <si>
    <t>03179</t>
  </si>
  <si>
    <t>MF HI Billings</t>
  </si>
  <si>
    <t>175000</t>
  </si>
  <si>
    <t>Contributions - Prior</t>
  </si>
  <si>
    <t>03180</t>
  </si>
  <si>
    <t>MF HI Fort Smith</t>
  </si>
  <si>
    <t>175003</t>
  </si>
  <si>
    <t>Contributions - Current</t>
  </si>
  <si>
    <t>03181</t>
  </si>
  <si>
    <t>MF HI Lubbock Park Plaza</t>
  </si>
  <si>
    <t>175005</t>
  </si>
  <si>
    <t>NQSP-Employee Contribution</t>
  </si>
  <si>
    <t>03182</t>
  </si>
  <si>
    <t>MF Lead Capital Lodging West</t>
  </si>
  <si>
    <t>175010</t>
  </si>
  <si>
    <t>NQSP-Company Contribution</t>
  </si>
  <si>
    <t>03183</t>
  </si>
  <si>
    <t>MF HI Fresno</t>
  </si>
  <si>
    <t>175015</t>
  </si>
  <si>
    <t>Deferred Compensation Liab</t>
  </si>
  <si>
    <t>03184</t>
  </si>
  <si>
    <t>MF HI Cheyenne</t>
  </si>
  <si>
    <t>175016</t>
  </si>
  <si>
    <t>Executive Def Comp Liab</t>
  </si>
  <si>
    <t>03185</t>
  </si>
  <si>
    <t>MF HI Lubbock Hotel &amp; Tower</t>
  </si>
  <si>
    <t>175020</t>
  </si>
  <si>
    <t>Deferred Comp Plans - DCPT1</t>
  </si>
  <si>
    <t>03200</t>
  </si>
  <si>
    <t>Htl Svcs Div-Discontd Subs Inv</t>
  </si>
  <si>
    <t>175021</t>
  </si>
  <si>
    <t>Deferred Comp Plans - DCPT2</t>
  </si>
  <si>
    <t>Htl SvcsDivDiscnt SubsInv(cls)</t>
  </si>
  <si>
    <t>175022</t>
  </si>
  <si>
    <t>Deferred Comp Plan - DCPT3</t>
  </si>
  <si>
    <t>03201</t>
  </si>
  <si>
    <t>IHC Miami</t>
  </si>
  <si>
    <t>175023</t>
  </si>
  <si>
    <t>Deferred Comp Plan - DCPBNS</t>
  </si>
  <si>
    <t>03202</t>
  </si>
  <si>
    <t>IHC NEW YORK</t>
  </si>
  <si>
    <t>175024</t>
  </si>
  <si>
    <t>Deferred Comp Plan - DCPSTI</t>
  </si>
  <si>
    <t>03203</t>
  </si>
  <si>
    <t>IHC SAN FRANCISCO</t>
  </si>
  <si>
    <t>175025</t>
  </si>
  <si>
    <t>Deferred Comp Plan - DCPLTI</t>
  </si>
  <si>
    <t>03204</t>
  </si>
  <si>
    <t>175030</t>
  </si>
  <si>
    <t>Pension Obligations</t>
  </si>
  <si>
    <t>176005</t>
  </si>
  <si>
    <t>Deferred Income Taxes</t>
  </si>
  <si>
    <t>176010</t>
  </si>
  <si>
    <t>Deferred Taxes - Settlement</t>
  </si>
  <si>
    <t>03206</t>
  </si>
  <si>
    <t>IHC LOS ANGELES</t>
  </si>
  <si>
    <t>177005</t>
  </si>
  <si>
    <t>Corp/Federal Inc Tax &gt; 12 mths</t>
  </si>
  <si>
    <t>03207</t>
  </si>
  <si>
    <t>IHC - Toronto Management Fee</t>
  </si>
  <si>
    <t>177010</t>
  </si>
  <si>
    <t>Accrued Income Tax</t>
  </si>
  <si>
    <t>03208</t>
  </si>
  <si>
    <t>IHC - Montreal Management Fee</t>
  </si>
  <si>
    <t>178005</t>
  </si>
  <si>
    <t>Minority Interest</t>
  </si>
  <si>
    <t>IHC Cleveland</t>
  </si>
  <si>
    <t>179100</t>
  </si>
  <si>
    <t>03210</t>
  </si>
  <si>
    <t>IHC Cayo Largo</t>
  </si>
  <si>
    <t>179200</t>
  </si>
  <si>
    <t>Government Grants</t>
  </si>
  <si>
    <t>03211</t>
  </si>
  <si>
    <t>IHC Montreal Operating Corp</t>
  </si>
  <si>
    <t>A7550</t>
  </si>
  <si>
    <t>179201</t>
  </si>
  <si>
    <t>Deprec Government Grants</t>
  </si>
  <si>
    <t>03213</t>
  </si>
  <si>
    <t>MARK HOPKINS RENT ELIMINATION</t>
  </si>
  <si>
    <t>A6203</t>
  </si>
  <si>
    <t>180105</t>
  </si>
  <si>
    <t>Translation Adjustment</t>
  </si>
  <si>
    <t>03214</t>
  </si>
  <si>
    <t>MARK HOPKINS OFFSET ACCOUNT RE</t>
  </si>
  <si>
    <t>180205</t>
  </si>
  <si>
    <t>Ordinary/Capital Stock</t>
  </si>
  <si>
    <t>03216</t>
  </si>
  <si>
    <t>IHC Houston Management Fee</t>
  </si>
  <si>
    <t>180210</t>
  </si>
  <si>
    <t>03217</t>
  </si>
  <si>
    <t>MF IC Houston</t>
  </si>
  <si>
    <t>180215</t>
  </si>
  <si>
    <t>MF IC Montreal</t>
  </si>
  <si>
    <t>180305</t>
  </si>
  <si>
    <t>Preference</t>
  </si>
  <si>
    <t>03225</t>
  </si>
  <si>
    <t>MF Hotel Indigo Midtown</t>
  </si>
  <si>
    <t>180306</t>
  </si>
  <si>
    <t>Redeemable Preference Shares</t>
  </si>
  <si>
    <t>03226</t>
  </si>
  <si>
    <t>MF HOTEL INDIGO CHICAGO</t>
  </si>
  <si>
    <t>180307</t>
  </si>
  <si>
    <t>Other Reserves 1</t>
  </si>
  <si>
    <t>03227</t>
  </si>
  <si>
    <t>IHG Orchard Street Member LLC</t>
  </si>
  <si>
    <t>A0480</t>
  </si>
  <si>
    <t>180401</t>
  </si>
  <si>
    <t>Other Reserves 2</t>
  </si>
  <si>
    <t>03249</t>
  </si>
  <si>
    <t>MF Intercontinental Buckhead</t>
  </si>
  <si>
    <t>A6219</t>
  </si>
  <si>
    <t>180403</t>
  </si>
  <si>
    <t>Other Reserves 3</t>
  </si>
  <si>
    <t>03299</t>
  </si>
  <si>
    <t>IHC Chicago</t>
  </si>
  <si>
    <t>180405</t>
  </si>
  <si>
    <t>Share Premium/Capital Surplus</t>
  </si>
  <si>
    <t>R&amp;O - GSM P&amp;L</t>
  </si>
  <si>
    <t>180410</t>
  </si>
  <si>
    <t>Merger Fees</t>
  </si>
  <si>
    <t>03301</t>
  </si>
  <si>
    <t>Extended Stay Sales East (cls)</t>
  </si>
  <si>
    <t>180415</t>
  </si>
  <si>
    <t>Capital Surplus-Bristol</t>
  </si>
  <si>
    <t>03302</t>
  </si>
  <si>
    <t>VP IC Marketing (cls)</t>
  </si>
  <si>
    <t>180420</t>
  </si>
  <si>
    <t>Distributions - Prior</t>
  </si>
  <si>
    <t>03303</t>
  </si>
  <si>
    <t>IHGDR US Americas OH Costs USD</t>
  </si>
  <si>
    <t>180423</t>
  </si>
  <si>
    <t>Distributions - Current</t>
  </si>
  <si>
    <t>03309</t>
  </si>
  <si>
    <t>IHC TEQUENDAMA</t>
  </si>
  <si>
    <t>180424</t>
  </si>
  <si>
    <t>Sales &amp; Syndication</t>
  </si>
  <si>
    <t>03351</t>
  </si>
  <si>
    <t>NEW ORLEANS POYDRAS-JT VT INC</t>
  </si>
  <si>
    <t>180425</t>
  </si>
  <si>
    <t>Capital Distribution-Bristol</t>
  </si>
  <si>
    <t>03356</t>
  </si>
  <si>
    <t>Houston-Galleria Mgmt Fee Inc</t>
  </si>
  <si>
    <t>180430</t>
  </si>
  <si>
    <t>Share Premium A/C</t>
  </si>
  <si>
    <t>03357</t>
  </si>
  <si>
    <t>Houston-Galleria Jt Vt Inc</t>
  </si>
  <si>
    <t>180505</t>
  </si>
  <si>
    <t>Interco Capital-Owners Equity</t>
  </si>
  <si>
    <t>03358</t>
  </si>
  <si>
    <t>NEW ORLEANS POYDRAS-M F INC</t>
  </si>
  <si>
    <t>180510</t>
  </si>
  <si>
    <t>Equity GAAP adjustments</t>
  </si>
  <si>
    <t>03359</t>
  </si>
  <si>
    <t>Philadelphia City Ctr Mgt Fee</t>
  </si>
  <si>
    <t>180511</t>
  </si>
  <si>
    <t>Equity In Joint Venture - HI</t>
  </si>
  <si>
    <t>03360</t>
  </si>
  <si>
    <t>Philadelphia Cente City Jv Inc</t>
  </si>
  <si>
    <t>180512</t>
  </si>
  <si>
    <t>Equity In JV - Others</t>
  </si>
  <si>
    <t>180515</t>
  </si>
  <si>
    <t>Guaranteed Return</t>
  </si>
  <si>
    <t>03379</t>
  </si>
  <si>
    <t>Japan Fund - Control</t>
  </si>
  <si>
    <t>180516</t>
  </si>
  <si>
    <t>Guaranteed Return - HI</t>
  </si>
  <si>
    <t>03500</t>
  </si>
  <si>
    <t>AMER L&amp;L FINANCE OPERATIONS</t>
  </si>
  <si>
    <t>180517</t>
  </si>
  <si>
    <t>Guaranteed Return - Others</t>
  </si>
  <si>
    <t>03501</t>
  </si>
  <si>
    <t>Extended Stay Sales West (cls)</t>
  </si>
  <si>
    <t>180520</t>
  </si>
  <si>
    <t>Advances</t>
  </si>
  <si>
    <t>03502</t>
  </si>
  <si>
    <t>VP Fran Hotel Lifecycle(cls)</t>
  </si>
  <si>
    <t>180521</t>
  </si>
  <si>
    <t>Advances - HI</t>
  </si>
  <si>
    <t>03503</t>
  </si>
  <si>
    <t>Sales-BTA &amp; Govt (cls)</t>
  </si>
  <si>
    <t>180522</t>
  </si>
  <si>
    <t>Advances - Others</t>
  </si>
  <si>
    <t>03504</t>
  </si>
  <si>
    <t>VP Mgd Hotel Lifecycle</t>
  </si>
  <si>
    <t>180523</t>
  </si>
  <si>
    <t>Working Capital Advance</t>
  </si>
  <si>
    <t>03505</t>
  </si>
  <si>
    <t>SalesTransprtatn Leisure(cls)</t>
  </si>
  <si>
    <t>180531</t>
  </si>
  <si>
    <t>Intercompany dividend received</t>
  </si>
  <si>
    <t>03506</t>
  </si>
  <si>
    <t>AMER EXTERNAL COMMUNICATIONS</t>
  </si>
  <si>
    <t>180532</t>
  </si>
  <si>
    <t>External dividends paid</t>
  </si>
  <si>
    <t>03507</t>
  </si>
  <si>
    <t>AMER Internal Communications</t>
  </si>
  <si>
    <t>180533</t>
  </si>
  <si>
    <t>Intercompany dividends paid</t>
  </si>
  <si>
    <t>03508</t>
  </si>
  <si>
    <t>Busa Minority Interest</t>
  </si>
  <si>
    <t>A9931</t>
  </si>
  <si>
    <t>186005</t>
  </si>
  <si>
    <t>Revaluation Reserve</t>
  </si>
  <si>
    <t>Busa Minority Interest (cls)</t>
  </si>
  <si>
    <t>186007</t>
  </si>
  <si>
    <t>Investment Revaluation Reserve</t>
  </si>
  <si>
    <t>03509</t>
  </si>
  <si>
    <t>Busa US Hotel Elimination(cls)</t>
  </si>
  <si>
    <t>186100</t>
  </si>
  <si>
    <t>Capital redemption reserve</t>
  </si>
  <si>
    <t>Busa Us Hotel Elimination</t>
  </si>
  <si>
    <t>187005</t>
  </si>
  <si>
    <t>Legal Reserve</t>
  </si>
  <si>
    <t>03512</t>
  </si>
  <si>
    <t>Busa Inc Hi Transaction</t>
  </si>
  <si>
    <t>187010</t>
  </si>
  <si>
    <t>Reserve Value added Assets LT</t>
  </si>
  <si>
    <t>Busa Inc Hi Transaction (cls)</t>
  </si>
  <si>
    <t>187015</t>
  </si>
  <si>
    <t>Share Based Payments Reserve</t>
  </si>
  <si>
    <t>03557</t>
  </si>
  <si>
    <t>COMMUNICATIONS ADMIN</t>
  </si>
  <si>
    <t>190005</t>
  </si>
  <si>
    <t>Retained Earnings - Prior Year</t>
  </si>
  <si>
    <t>03566</t>
  </si>
  <si>
    <t>HI &amp; Ext Stay Studio - Design</t>
  </si>
  <si>
    <t>190010</t>
  </si>
  <si>
    <t>Retained Earnings-Current Year</t>
  </si>
  <si>
    <t>190020</t>
  </si>
  <si>
    <t>System Fund Retained Earnings</t>
  </si>
  <si>
    <t>03567</t>
  </si>
  <si>
    <t>Acquisition Audit Hii</t>
  </si>
  <si>
    <t>190640</t>
  </si>
  <si>
    <t>200500</t>
  </si>
  <si>
    <t>Room Revenue</t>
  </si>
  <si>
    <t>03591</t>
  </si>
  <si>
    <t>HPT ELIMINATION CWD US</t>
  </si>
  <si>
    <t>200501</t>
  </si>
  <si>
    <t>Tours &amp; Groups</t>
  </si>
  <si>
    <t>03592</t>
  </si>
  <si>
    <t>HPT ELIMINATION SBS CANADA</t>
  </si>
  <si>
    <t>200502</t>
  </si>
  <si>
    <t>Employee Discount</t>
  </si>
  <si>
    <t>03593</t>
  </si>
  <si>
    <t>HPT ELIMINATION SBS US</t>
  </si>
  <si>
    <t>200503</t>
  </si>
  <si>
    <t>Sports Events</t>
  </si>
  <si>
    <t>03594</t>
  </si>
  <si>
    <t>HPT ELIMINATION HI US</t>
  </si>
  <si>
    <t>200504</t>
  </si>
  <si>
    <t>Weekender Packages</t>
  </si>
  <si>
    <t>03595</t>
  </si>
  <si>
    <t>HPT ELIMINATION CP US</t>
  </si>
  <si>
    <t>200505</t>
  </si>
  <si>
    <t>Other Leisure</t>
  </si>
  <si>
    <t>03596</t>
  </si>
  <si>
    <t>HPT ELIMINATION IC SAN JUAN</t>
  </si>
  <si>
    <t>200506</t>
  </si>
  <si>
    <t>Personal Travel</t>
  </si>
  <si>
    <t>03597</t>
  </si>
  <si>
    <t>HPT ELIMINATION IC CANADA</t>
  </si>
  <si>
    <t>200507</t>
  </si>
  <si>
    <t>Corporate Business</t>
  </si>
  <si>
    <t>03598</t>
  </si>
  <si>
    <t>Internal Audit Holland</t>
  </si>
  <si>
    <t>200508</t>
  </si>
  <si>
    <t>Commercial Business</t>
  </si>
  <si>
    <t>Internal Audit Holland (cls)</t>
  </si>
  <si>
    <t>200509</t>
  </si>
  <si>
    <t>Business Travel</t>
  </si>
  <si>
    <t>03599</t>
  </si>
  <si>
    <t>HPT ELIMINATION IC US</t>
  </si>
  <si>
    <t>200510</t>
  </si>
  <si>
    <t>In House Business</t>
  </si>
  <si>
    <t>03600</t>
  </si>
  <si>
    <t>MF CWD Birmingham</t>
  </si>
  <si>
    <t>200511</t>
  </si>
  <si>
    <t>Airline Business</t>
  </si>
  <si>
    <t>03601</t>
  </si>
  <si>
    <t>MF CWD Huntsville</t>
  </si>
  <si>
    <t>200512</t>
  </si>
  <si>
    <t>Airline Delayed</t>
  </si>
  <si>
    <t>03602</t>
  </si>
  <si>
    <t>MF CWD Phoenix</t>
  </si>
  <si>
    <t>200513</t>
  </si>
  <si>
    <t>Non VAT Other Rms Rev</t>
  </si>
  <si>
    <t>03603</t>
  </si>
  <si>
    <t>MF CWD Phoenix, Tempe</t>
  </si>
  <si>
    <t>200514</t>
  </si>
  <si>
    <t>Associations</t>
  </si>
  <si>
    <t>03604</t>
  </si>
  <si>
    <t>MF CWD Orange County, Airport</t>
  </si>
  <si>
    <t>200515</t>
  </si>
  <si>
    <t>Government</t>
  </si>
  <si>
    <t>03605</t>
  </si>
  <si>
    <t>MF CWD Orange Cnty, Anaheim SO</t>
  </si>
  <si>
    <t>200516</t>
  </si>
  <si>
    <t>Great Rates</t>
  </si>
  <si>
    <t>03606</t>
  </si>
  <si>
    <t>MF CWD Orange Cnty/Irvine East</t>
  </si>
  <si>
    <t>200517</t>
  </si>
  <si>
    <t>Smerfes</t>
  </si>
  <si>
    <t>03607</t>
  </si>
  <si>
    <t>MF CWD Orange Cty/Irv Spectrum</t>
  </si>
  <si>
    <t>200518</t>
  </si>
  <si>
    <t>Pref Customer</t>
  </si>
  <si>
    <t>03608</t>
  </si>
  <si>
    <t>MF CWD Silicon Valley/San Jose</t>
  </si>
  <si>
    <t>200519</t>
  </si>
  <si>
    <t>Hotel Package</t>
  </si>
  <si>
    <t>03609</t>
  </si>
  <si>
    <t>MF CWD Denver, D.T.C.</t>
  </si>
  <si>
    <t>200520</t>
  </si>
  <si>
    <t>Travel Package</t>
  </si>
  <si>
    <t>03610</t>
  </si>
  <si>
    <t>MF CWD Denver, Lakewood</t>
  </si>
  <si>
    <t>200521</t>
  </si>
  <si>
    <t>Indiv Government</t>
  </si>
  <si>
    <t>03611</t>
  </si>
  <si>
    <t>MF CWD Hartford, Meriden</t>
  </si>
  <si>
    <t>200522</t>
  </si>
  <si>
    <t>Other Discount</t>
  </si>
  <si>
    <t>03612</t>
  </si>
  <si>
    <t>MF CWD Clearwater, FL</t>
  </si>
  <si>
    <t>200523</t>
  </si>
  <si>
    <t>Extended Stay</t>
  </si>
  <si>
    <t>03613</t>
  </si>
  <si>
    <t>MF CWD Jacksonville</t>
  </si>
  <si>
    <t>200524</t>
  </si>
  <si>
    <t>Apartment Revenue</t>
  </si>
  <si>
    <t>03614</t>
  </si>
  <si>
    <t>MF CWD Miami Airport West</t>
  </si>
  <si>
    <t>200525</t>
  </si>
  <si>
    <t>Guaranteed No Shows</t>
  </si>
  <si>
    <t>03615</t>
  </si>
  <si>
    <t>MF CWD Orlando</t>
  </si>
  <si>
    <t>200526</t>
  </si>
  <si>
    <t>Revenue F.I.T</t>
  </si>
  <si>
    <t>03616</t>
  </si>
  <si>
    <t>MF CWD Atlanta</t>
  </si>
  <si>
    <t>200527</t>
  </si>
  <si>
    <t>Revenue Group</t>
  </si>
  <si>
    <t>03617</t>
  </si>
  <si>
    <t>Capitol Control - Bristol</t>
  </si>
  <si>
    <t>200528</t>
  </si>
  <si>
    <t>Revenue Crew</t>
  </si>
  <si>
    <t>03618</t>
  </si>
  <si>
    <t>MF CWD Chicago, Hoffman Estate</t>
  </si>
  <si>
    <t>200529</t>
  </si>
  <si>
    <t>Allowances</t>
  </si>
  <si>
    <t>03619</t>
  </si>
  <si>
    <t>MF CWD Chicago, Libertyville</t>
  </si>
  <si>
    <t>200530</t>
  </si>
  <si>
    <t>Revenue - Day Use</t>
  </si>
  <si>
    <t>03620</t>
  </si>
  <si>
    <t>MF CWD Chicago, Naperville</t>
  </si>
  <si>
    <t>200531</t>
  </si>
  <si>
    <t>Revenue - No Show</t>
  </si>
  <si>
    <t>03621</t>
  </si>
  <si>
    <t>MF CWD Chicago, O'Hare</t>
  </si>
  <si>
    <t>200535</t>
  </si>
  <si>
    <t>Early Check Out</t>
  </si>
  <si>
    <t>03622</t>
  </si>
  <si>
    <t>MF CWD Chicago, Schaumburg</t>
  </si>
  <si>
    <t>200545</t>
  </si>
  <si>
    <t>Late Check-Out Fees</t>
  </si>
  <si>
    <t>03623</t>
  </si>
  <si>
    <t>MF CWD Chicago, Waukegan</t>
  </si>
  <si>
    <t>200550</t>
  </si>
  <si>
    <t>Rollaways and Cribs</t>
  </si>
  <si>
    <t>03624</t>
  </si>
  <si>
    <t>MF CWD Northbrook-Wheeling</t>
  </si>
  <si>
    <t>200551</t>
  </si>
  <si>
    <t>Transient Rack</t>
  </si>
  <si>
    <t>03625</t>
  </si>
  <si>
    <t>MF CWD K.C., Overland Park</t>
  </si>
  <si>
    <t>200552</t>
  </si>
  <si>
    <t>Transient Discount</t>
  </si>
  <si>
    <t>03626</t>
  </si>
  <si>
    <t>MF CWD Wichita, Airport</t>
  </si>
  <si>
    <t>200553</t>
  </si>
  <si>
    <t>Transient Long Term</t>
  </si>
  <si>
    <t>03627</t>
  </si>
  <si>
    <t>MF CWD Wichita, Northeast</t>
  </si>
  <si>
    <t>200554</t>
  </si>
  <si>
    <t>Corporate Regular</t>
  </si>
  <si>
    <t>03628</t>
  </si>
  <si>
    <t>MF CWD Louisville - East</t>
  </si>
  <si>
    <t>200555</t>
  </si>
  <si>
    <t>Corporate Negotiated</t>
  </si>
  <si>
    <t>03629</t>
  </si>
  <si>
    <t>MF CWD Boston, Braintree</t>
  </si>
  <si>
    <t>200556</t>
  </si>
  <si>
    <t>Business Products</t>
  </si>
  <si>
    <t>03630</t>
  </si>
  <si>
    <t>MF CWD Boston, Burlington</t>
  </si>
  <si>
    <t>200557</t>
  </si>
  <si>
    <t>Corporate Preferred</t>
  </si>
  <si>
    <t>03631</t>
  </si>
  <si>
    <t>MF CWD Baltimore</t>
  </si>
  <si>
    <t>200558</t>
  </si>
  <si>
    <t>Govt/Dipl/Military</t>
  </si>
  <si>
    <t>03632</t>
  </si>
  <si>
    <t>MF CWD Detroit, Ann Arbor</t>
  </si>
  <si>
    <t>200559</t>
  </si>
  <si>
    <t>Leisure Packages - Seasonal</t>
  </si>
  <si>
    <t>03633</t>
  </si>
  <si>
    <t>MF CWD Detroit, Auburn Hills</t>
  </si>
  <si>
    <t>200560</t>
  </si>
  <si>
    <t>Leisure Packages - Weekend</t>
  </si>
  <si>
    <t>03634</t>
  </si>
  <si>
    <t>MF CWD Detroit/Farmington Hill</t>
  </si>
  <si>
    <t>200561</t>
  </si>
  <si>
    <t>Leisure Packages - Other</t>
  </si>
  <si>
    <t>03635</t>
  </si>
  <si>
    <t>MF CWD Detroit, Southfield</t>
  </si>
  <si>
    <t>200562</t>
  </si>
  <si>
    <t>Wholesale</t>
  </si>
  <si>
    <t>03636</t>
  </si>
  <si>
    <t>MF CWD Detroit, Troy</t>
  </si>
  <si>
    <t>200563</t>
  </si>
  <si>
    <t>P &amp; P Discount &amp; Airline Delay</t>
  </si>
  <si>
    <t>03637</t>
  </si>
  <si>
    <t>MF CWD Detroit, Warren</t>
  </si>
  <si>
    <t>200564</t>
  </si>
  <si>
    <t>Corporate Meeting</t>
  </si>
  <si>
    <t>03638</t>
  </si>
  <si>
    <t>MF CWD Minneapolis, Richfield</t>
  </si>
  <si>
    <t>200565</t>
  </si>
  <si>
    <t>Association Meeting</t>
  </si>
  <si>
    <t>03639</t>
  </si>
  <si>
    <t>MF CWD St. Louis</t>
  </si>
  <si>
    <t>200566</t>
  </si>
  <si>
    <t>Incentive</t>
  </si>
  <si>
    <t>03640</t>
  </si>
  <si>
    <t>MF CWD Charlotte, Coliseum</t>
  </si>
  <si>
    <t>200567</t>
  </si>
  <si>
    <t>Trade Fair/Exhibition</t>
  </si>
  <si>
    <t>03641</t>
  </si>
  <si>
    <t>MF CWD Charlotte, University</t>
  </si>
  <si>
    <t>200568</t>
  </si>
  <si>
    <t>Tour Series</t>
  </si>
  <si>
    <t>03642</t>
  </si>
  <si>
    <t>MF CWD Greensboro</t>
  </si>
  <si>
    <t>200569</t>
  </si>
  <si>
    <t>Leisure Group</t>
  </si>
  <si>
    <t>03643</t>
  </si>
  <si>
    <t>MF CWD Raleigh, Cary</t>
  </si>
  <si>
    <t>200570</t>
  </si>
  <si>
    <t>Govt/Dipl/Military Group</t>
  </si>
  <si>
    <t>03644</t>
  </si>
  <si>
    <t>HI Middle East, Inc.</t>
  </si>
  <si>
    <t>A9901</t>
  </si>
  <si>
    <t>200571</t>
  </si>
  <si>
    <t>Airline Crew</t>
  </si>
  <si>
    <t>Instant Srv Cntr Barclay(cls)</t>
  </si>
  <si>
    <t>200572</t>
  </si>
  <si>
    <t>MICE - Revenue</t>
  </si>
  <si>
    <t>03645</t>
  </si>
  <si>
    <t>MF CWD Jersey City</t>
  </si>
  <si>
    <t>200573</t>
  </si>
  <si>
    <t>Entertainment/Sports - Revenue</t>
  </si>
  <si>
    <t>03646</t>
  </si>
  <si>
    <t>Internal Audit - UK</t>
  </si>
  <si>
    <t>200574</t>
  </si>
  <si>
    <t>Convention - Revenue</t>
  </si>
  <si>
    <t>Internal Audit - Uk</t>
  </si>
  <si>
    <t>200575</t>
  </si>
  <si>
    <t>Contract - Revenue</t>
  </si>
  <si>
    <t>03647</t>
  </si>
  <si>
    <t>MF CWD Philadelphia, Mt Laurel</t>
  </si>
  <si>
    <t>200576</t>
  </si>
  <si>
    <t>Retail Web - Revenues</t>
  </si>
  <si>
    <t>03648</t>
  </si>
  <si>
    <t>MF CWD Somerset, NJ</t>
  </si>
  <si>
    <t>200577</t>
  </si>
  <si>
    <t>Consortia - Revenue</t>
  </si>
  <si>
    <t>03649</t>
  </si>
  <si>
    <t>MF CWD Albuquerque</t>
  </si>
  <si>
    <t>200578</t>
  </si>
  <si>
    <t>National Negotiated - Revenue</t>
  </si>
  <si>
    <t>03650</t>
  </si>
  <si>
    <t>MF CWD Las Vegas</t>
  </si>
  <si>
    <t>200579</t>
  </si>
  <si>
    <t>Local Negotiated - Revenue</t>
  </si>
  <si>
    <t>03651</t>
  </si>
  <si>
    <t>MF CWD Nanuet -Rockland County</t>
  </si>
  <si>
    <t>200580</t>
  </si>
  <si>
    <t>OTA Opaque - Revenue</t>
  </si>
  <si>
    <t>03652</t>
  </si>
  <si>
    <t>MF CWD Cincinnati, Blue Ash</t>
  </si>
  <si>
    <t>200581</t>
  </si>
  <si>
    <t>Brand/Media Promotions - Reven</t>
  </si>
  <si>
    <t>03653</t>
  </si>
  <si>
    <t>MF CWD Cleveland, N. Olmsted</t>
  </si>
  <si>
    <t>200582</t>
  </si>
  <si>
    <t>Advance Purchases - Revenue</t>
  </si>
  <si>
    <t>03654</t>
  </si>
  <si>
    <t>MF CWD Columbus, Airport</t>
  </si>
  <si>
    <t>200583</t>
  </si>
  <si>
    <t>Local Discounts - Revenues</t>
  </si>
  <si>
    <t>03655</t>
  </si>
  <si>
    <t>MF CWD Oklahoma City</t>
  </si>
  <si>
    <t>200584</t>
  </si>
  <si>
    <t>Qualified - Revenue</t>
  </si>
  <si>
    <t>03656</t>
  </si>
  <si>
    <t>MF CWD Philadelphia/Willow Grv</t>
  </si>
  <si>
    <t>200585</t>
  </si>
  <si>
    <t>Tier 1 - Studio</t>
  </si>
  <si>
    <t>03657</t>
  </si>
  <si>
    <t>MF CWD Pittsburgh, Airport</t>
  </si>
  <si>
    <t>200586</t>
  </si>
  <si>
    <t>Tier 1 - 1 Bedroom</t>
  </si>
  <si>
    <t>03658</t>
  </si>
  <si>
    <t>MF CWD Knoxville</t>
  </si>
  <si>
    <t>200587</t>
  </si>
  <si>
    <t>Tier 1 - 2 Bedroom</t>
  </si>
  <si>
    <t>03659</t>
  </si>
  <si>
    <t>MF CWD Nashville, Brentwood</t>
  </si>
  <si>
    <t>200588</t>
  </si>
  <si>
    <t>Tier 2 - Studio</t>
  </si>
  <si>
    <t>03660</t>
  </si>
  <si>
    <t>MF CWD Austin, Northwest</t>
  </si>
  <si>
    <t>200589</t>
  </si>
  <si>
    <t>Tier 2 - 1 Bedroom</t>
  </si>
  <si>
    <t>03661</t>
  </si>
  <si>
    <t>MF CWD Austin, South</t>
  </si>
  <si>
    <t>200590</t>
  </si>
  <si>
    <t>Tier 2 - 2 Bedroom</t>
  </si>
  <si>
    <t>03662</t>
  </si>
  <si>
    <t>MF CWD Dallas, Arlington</t>
  </si>
  <si>
    <t>200591</t>
  </si>
  <si>
    <t>Tier 3 - Studio</t>
  </si>
  <si>
    <t>03663</t>
  </si>
  <si>
    <t>MF CWD Dallas, by the Galleria</t>
  </si>
  <si>
    <t>200592</t>
  </si>
  <si>
    <t>Tier 3 - 1 Bedroom</t>
  </si>
  <si>
    <t>03664</t>
  </si>
  <si>
    <t>MF CWD Dallas/Ft Wth Fossil Cr</t>
  </si>
  <si>
    <t>200593</t>
  </si>
  <si>
    <t>Tier 3 - 2 Bedroom</t>
  </si>
  <si>
    <t>03665</t>
  </si>
  <si>
    <t>MF CWD Dallas, Las Colinas</t>
  </si>
  <si>
    <t>200594</t>
  </si>
  <si>
    <t>Tier 4 - Studio</t>
  </si>
  <si>
    <t>03666</t>
  </si>
  <si>
    <t>MF CWD Dallas North/Richardson</t>
  </si>
  <si>
    <t>200595</t>
  </si>
  <si>
    <t>Tier 4 - 1 Bedroom</t>
  </si>
  <si>
    <t>03667</t>
  </si>
  <si>
    <t>MF CWD Dallas, Plano</t>
  </si>
  <si>
    <t>200596</t>
  </si>
  <si>
    <t>Tier 4 - 2 Bedroom</t>
  </si>
  <si>
    <t>03668</t>
  </si>
  <si>
    <t>MF CWD Houston by the Galleria</t>
  </si>
  <si>
    <t>200600</t>
  </si>
  <si>
    <t>Temporary Duty</t>
  </si>
  <si>
    <t>03669</t>
  </si>
  <si>
    <t>MF CWD Houston, Clear Lake</t>
  </si>
  <si>
    <t>200601</t>
  </si>
  <si>
    <t>Permanent Change of Station</t>
  </si>
  <si>
    <t>03670</t>
  </si>
  <si>
    <t>MF CWD Houston, Town &amp; Country</t>
  </si>
  <si>
    <t>200602</t>
  </si>
  <si>
    <t>Distinguished Visitors Quarter</t>
  </si>
  <si>
    <t>03671</t>
  </si>
  <si>
    <t>MF CWD Houston, Westchase</t>
  </si>
  <si>
    <t>200603</t>
  </si>
  <si>
    <t>03672</t>
  </si>
  <si>
    <t>MF CWD San Antonio</t>
  </si>
  <si>
    <t>200604</t>
  </si>
  <si>
    <t>03673</t>
  </si>
  <si>
    <t>MF CWD Salt Lake City, Airport</t>
  </si>
  <si>
    <t>200605</t>
  </si>
  <si>
    <t>Leisure</t>
  </si>
  <si>
    <t>03674</t>
  </si>
  <si>
    <t>MF CWD Salt Lake City/Ft Union</t>
  </si>
  <si>
    <t>200617</t>
  </si>
  <si>
    <t>Salon Treatment:Contra Revenue</t>
  </si>
  <si>
    <t>03675</t>
  </si>
  <si>
    <t>MF CWD Hampton,VA</t>
  </si>
  <si>
    <t>200656</t>
  </si>
  <si>
    <t>Association - Contra Revenue</t>
  </si>
  <si>
    <t>03676</t>
  </si>
  <si>
    <t>MF CWD Des Moines</t>
  </si>
  <si>
    <t>200658</t>
  </si>
  <si>
    <t>Government - Contra Revenue</t>
  </si>
  <si>
    <t>03677</t>
  </si>
  <si>
    <t>MF CWD Omaha</t>
  </si>
  <si>
    <t>200659</t>
  </si>
  <si>
    <t>Package &amp; Promo-Contra Revenue</t>
  </si>
  <si>
    <t>03678</t>
  </si>
  <si>
    <t>MF CWD Parsippany/Morris Plain</t>
  </si>
  <si>
    <t>200662</t>
  </si>
  <si>
    <t>Wholesale - Contra Revenue</t>
  </si>
  <si>
    <t>03694</t>
  </si>
  <si>
    <t>CMH Instant Service Center</t>
  </si>
  <si>
    <t>200670</t>
  </si>
  <si>
    <t>Government-Contra Revenue</t>
  </si>
  <si>
    <t>Bass (USA) Inc.</t>
  </si>
  <si>
    <t>200672</t>
  </si>
  <si>
    <t>MICE - Contra Revenue</t>
  </si>
  <si>
    <t>03699</t>
  </si>
  <si>
    <t>Busa Elim Intl Acquisition</t>
  </si>
  <si>
    <t>200673</t>
  </si>
  <si>
    <t>Entertainment/Sports-ContraRev</t>
  </si>
  <si>
    <t>200674</t>
  </si>
  <si>
    <t>Convention - Contra Revenue</t>
  </si>
  <si>
    <t>03739</t>
  </si>
  <si>
    <t>HI de Espana SA Corp(cls)</t>
  </si>
  <si>
    <t>H0155</t>
  </si>
  <si>
    <t>EUR</t>
  </si>
  <si>
    <t>200675</t>
  </si>
  <si>
    <t>Room only</t>
  </si>
  <si>
    <t>03755</t>
  </si>
  <si>
    <t>H&amp;OS Business Management Offic</t>
  </si>
  <si>
    <t>200676</t>
  </si>
  <si>
    <t>Room Only - Contra Revenue</t>
  </si>
  <si>
    <t>03760</t>
  </si>
  <si>
    <t>MF EVEN NORWALK</t>
  </si>
  <si>
    <t>200677</t>
  </si>
  <si>
    <t>Contract – Contra Revenue</t>
  </si>
  <si>
    <t>03776</t>
  </si>
  <si>
    <t>MF 46 NEVINS ST. ASSOC. LLC-EV</t>
  </si>
  <si>
    <t>200678</t>
  </si>
  <si>
    <t>National Negotiated - Contra R</t>
  </si>
  <si>
    <t>03800</t>
  </si>
  <si>
    <t>IHG Management Maryland LLC</t>
  </si>
  <si>
    <t>200679</t>
  </si>
  <si>
    <t>Local Negotiated-ContraRevenue</t>
  </si>
  <si>
    <t>03801</t>
  </si>
  <si>
    <t>200680</t>
  </si>
  <si>
    <t>OTA Opaque - Contra Revenue</t>
  </si>
  <si>
    <t>03802</t>
  </si>
  <si>
    <t>MF IC Austin</t>
  </si>
  <si>
    <t>200681</t>
  </si>
  <si>
    <t>Brand/Media Promotions - Contr</t>
  </si>
  <si>
    <t>03803</t>
  </si>
  <si>
    <t>MF CP White Plains</t>
  </si>
  <si>
    <t>200682</t>
  </si>
  <si>
    <t>Advance Purchases - Contra Rev</t>
  </si>
  <si>
    <t>03804</t>
  </si>
  <si>
    <t>MF CP Redondo Beach</t>
  </si>
  <si>
    <t>200683</t>
  </si>
  <si>
    <t>Local Discounts - Contra Reven</t>
  </si>
  <si>
    <t>03805</t>
  </si>
  <si>
    <t>MF CP Lax</t>
  </si>
  <si>
    <t>200684</t>
  </si>
  <si>
    <t>Qualified - Contra Revenue</t>
  </si>
  <si>
    <t>03806</t>
  </si>
  <si>
    <t>MF CP Hilton Head</t>
  </si>
  <si>
    <t>200685</t>
  </si>
  <si>
    <t>Consortia - Contra Revenue</t>
  </si>
  <si>
    <t>03807</t>
  </si>
  <si>
    <t>MF HI Atlanta</t>
  </si>
  <si>
    <t>200686</t>
  </si>
  <si>
    <t>03808</t>
  </si>
  <si>
    <t>MF HI Memphis</t>
  </si>
  <si>
    <t>200701</t>
  </si>
  <si>
    <t>Tour/Wholesales -ContraRevenue</t>
  </si>
  <si>
    <t>03809</t>
  </si>
  <si>
    <t>MF HI Anaheim</t>
  </si>
  <si>
    <t>200707</t>
  </si>
  <si>
    <t>Corporate - Contra Revenue</t>
  </si>
  <si>
    <t>03810</t>
  </si>
  <si>
    <t>MF SBS Anaheim</t>
  </si>
  <si>
    <t>200717</t>
  </si>
  <si>
    <t>SMERF - Contra Revenue</t>
  </si>
  <si>
    <t>03811</t>
  </si>
  <si>
    <t>MF SBS TORONTO</t>
  </si>
  <si>
    <t>A7434</t>
  </si>
  <si>
    <t>201010</t>
  </si>
  <si>
    <t>Food Revenue</t>
  </si>
  <si>
    <t>03812</t>
  </si>
  <si>
    <t>MF IC TORONTO</t>
  </si>
  <si>
    <t>201011</t>
  </si>
  <si>
    <t>Food - Breakfast Revenue</t>
  </si>
  <si>
    <t>03813</t>
  </si>
  <si>
    <t>MF - IHC San Juan Loc.</t>
  </si>
  <si>
    <t>201012</t>
  </si>
  <si>
    <t>Food - Lunch Revenue</t>
  </si>
  <si>
    <t>03814</t>
  </si>
  <si>
    <t>MF - SBS TORONTO</t>
  </si>
  <si>
    <t>201013</t>
  </si>
  <si>
    <t>Food - Dinner Revenue</t>
  </si>
  <si>
    <t>03815</t>
  </si>
  <si>
    <t>MF - IC TORONTO</t>
  </si>
  <si>
    <t>201014</t>
  </si>
  <si>
    <t>Sales Afternoon</t>
  </si>
  <si>
    <t>03816</t>
  </si>
  <si>
    <t>MF - IHC SAN JUAN</t>
  </si>
  <si>
    <t>201015</t>
  </si>
  <si>
    <t>Food - Late Night</t>
  </si>
  <si>
    <t>03817</t>
  </si>
  <si>
    <t>MF - SBS DELAWARE</t>
  </si>
  <si>
    <t>201016</t>
  </si>
  <si>
    <t>Food - Coffee Break Revenue</t>
  </si>
  <si>
    <t>03818</t>
  </si>
  <si>
    <t>201017</t>
  </si>
  <si>
    <t>Food - Reception Revenue</t>
  </si>
  <si>
    <t>03819</t>
  </si>
  <si>
    <t>MF CROWNE PLAZA - MARIETTA</t>
  </si>
  <si>
    <t>201018</t>
  </si>
  <si>
    <t>Food-Take-away</t>
  </si>
  <si>
    <t>03820</t>
  </si>
  <si>
    <t>MF HI SELECT Parker Colorado</t>
  </si>
  <si>
    <t>201019</t>
  </si>
  <si>
    <t>Food - Breakfast Inclusif</t>
  </si>
  <si>
    <t>03821</t>
  </si>
  <si>
    <t>MF IC Harbour Court Baltimore</t>
  </si>
  <si>
    <t>201020</t>
  </si>
  <si>
    <t>Fd - Rev / Minibar</t>
  </si>
  <si>
    <t>03822</t>
  </si>
  <si>
    <t>MF SBS Austin Airport</t>
  </si>
  <si>
    <t>201025</t>
  </si>
  <si>
    <t>Sales Convenience Court</t>
  </si>
  <si>
    <t>03823</t>
  </si>
  <si>
    <t>MF SBS San Antonio Sunset Stat</t>
  </si>
  <si>
    <t>201030</t>
  </si>
  <si>
    <t>03824</t>
  </si>
  <si>
    <t>MF Jet Blue Lodge</t>
  </si>
  <si>
    <t>201035</t>
  </si>
  <si>
    <t>03825</t>
  </si>
  <si>
    <t>MF HOTEL INDIGO SAN ANTONIO TX</t>
  </si>
  <si>
    <t>201040</t>
  </si>
  <si>
    <t>Other Sales</t>
  </si>
  <si>
    <t>03826</t>
  </si>
  <si>
    <t>MF SBS Baton Rouge</t>
  </si>
  <si>
    <t>201099</t>
  </si>
  <si>
    <t>All Other</t>
  </si>
  <si>
    <t>03827</t>
  </si>
  <si>
    <t>MF HOTEL INDIGO RAHWAY</t>
  </si>
  <si>
    <t>201199</t>
  </si>
  <si>
    <t>Food Allowances</t>
  </si>
  <si>
    <t>03828</t>
  </si>
  <si>
    <t>MF HOTEL &amp; SUITES HIST. DIST</t>
  </si>
  <si>
    <t>202010</t>
  </si>
  <si>
    <t>Beverage Revenue</t>
  </si>
  <si>
    <t>03829</t>
  </si>
  <si>
    <t>MF CP OLD TOWN ALEXANDRIA</t>
  </si>
  <si>
    <t>202011</t>
  </si>
  <si>
    <t>Bev - Breakfast Revenue</t>
  </si>
  <si>
    <t>03830</t>
  </si>
  <si>
    <t>MF CANDLEWOOD SUITES KILLEEN</t>
  </si>
  <si>
    <t>202012</t>
  </si>
  <si>
    <t>Bev-Lunch Revenue</t>
  </si>
  <si>
    <t>03831</t>
  </si>
  <si>
    <t>MF HOLIDAY INN KILLEEN</t>
  </si>
  <si>
    <t>202013</t>
  </si>
  <si>
    <t>Bev - Dinner Revenue</t>
  </si>
  <si>
    <t>03832</t>
  </si>
  <si>
    <t>MF Hotel Indigo Atlanta</t>
  </si>
  <si>
    <t>202014</t>
  </si>
  <si>
    <t>Bev - Dinner Revenue - UK</t>
  </si>
  <si>
    <t>03833</t>
  </si>
  <si>
    <t>MF SBS Benton Ville AR</t>
  </si>
  <si>
    <t>202015</t>
  </si>
  <si>
    <t>Bev - Late Night Revenue</t>
  </si>
  <si>
    <t>03834</t>
  </si>
  <si>
    <t>MF SBS Rochester NY</t>
  </si>
  <si>
    <t>202016</t>
  </si>
  <si>
    <t>Bev - Coffee Break Revenue</t>
  </si>
  <si>
    <t>03835</t>
  </si>
  <si>
    <t>MF CP Phoenix</t>
  </si>
  <si>
    <t>202017</t>
  </si>
  <si>
    <t>Bev - Reception Revenue</t>
  </si>
  <si>
    <t>03836</t>
  </si>
  <si>
    <t>MF Holiday In Rogers, AR</t>
  </si>
  <si>
    <t>202018</t>
  </si>
  <si>
    <t>Beverage-Take-away</t>
  </si>
  <si>
    <t>03837</t>
  </si>
  <si>
    <t>MF Holiday Inn Long Island Cty</t>
  </si>
  <si>
    <t>202020</t>
  </si>
  <si>
    <t>In-Room Vending-Beverage</t>
  </si>
  <si>
    <t>03838</t>
  </si>
  <si>
    <t>MF CP DENVER DOWNTOWN</t>
  </si>
  <si>
    <t>202025</t>
  </si>
  <si>
    <t>Bar Sales Convenience Court</t>
  </si>
  <si>
    <t>MF CP Ravinia</t>
  </si>
  <si>
    <t>202030</t>
  </si>
  <si>
    <t>Room Service - Beverage</t>
  </si>
  <si>
    <t>03840</t>
  </si>
  <si>
    <t>MF Holiday Inn Houston Texas</t>
  </si>
  <si>
    <t>202035</t>
  </si>
  <si>
    <t>Banquet Sales - Beverage</t>
  </si>
  <si>
    <t>03841</t>
  </si>
  <si>
    <t>MF CWS HOUSTON TEXAS</t>
  </si>
  <si>
    <t>202040</t>
  </si>
  <si>
    <t>Bottle Sales</t>
  </si>
  <si>
    <t>03842</t>
  </si>
  <si>
    <t>MF HOLIDAY INN LAS VEGAS</t>
  </si>
  <si>
    <t>202199</t>
  </si>
  <si>
    <t>Beverage Allowances</t>
  </si>
  <si>
    <t>03843</t>
  </si>
  <si>
    <t>MF HI Disney Resort</t>
  </si>
  <si>
    <t>202200</t>
  </si>
  <si>
    <t>Breakfast Liquor Revenue</t>
  </si>
  <si>
    <t>03844</t>
  </si>
  <si>
    <t>MF Staybridge Suites La Fayett</t>
  </si>
  <si>
    <t>202205</t>
  </si>
  <si>
    <t>Beer Revenue Breakfast</t>
  </si>
  <si>
    <t>03845</t>
  </si>
  <si>
    <t>MF SBS Fayetteville</t>
  </si>
  <si>
    <t>202210</t>
  </si>
  <si>
    <t>Wine Revenue Breakfast</t>
  </si>
  <si>
    <t>03846</t>
  </si>
  <si>
    <t>MF CP Lake Buena Vista</t>
  </si>
  <si>
    <t>202215</t>
  </si>
  <si>
    <t>Lunch Liquor Rev.</t>
  </si>
  <si>
    <t>03847</t>
  </si>
  <si>
    <t>MF Indigo Cleveland Down (cls)</t>
  </si>
  <si>
    <t>202220</t>
  </si>
  <si>
    <t>Beer Revenue Lunch</t>
  </si>
  <si>
    <t>03848</t>
  </si>
  <si>
    <t>MF HIE IRVING DFW AIRPORT N</t>
  </si>
  <si>
    <t>202225</t>
  </si>
  <si>
    <t>Wine Revenue Lunch</t>
  </si>
  <si>
    <t>MF Indigo Chicago,Naperville</t>
  </si>
  <si>
    <t>202230</t>
  </si>
  <si>
    <t>Dinner Liquor Rev.</t>
  </si>
  <si>
    <t>03850</t>
  </si>
  <si>
    <t>HPT TRS-2 LEAD DEPTID CP</t>
  </si>
  <si>
    <t>202235</t>
  </si>
  <si>
    <t>Beer Revenue Dinner</t>
  </si>
  <si>
    <t>03851</t>
  </si>
  <si>
    <t>HPT TRS-2 LEAD DEPTID SBS</t>
  </si>
  <si>
    <t>202240</t>
  </si>
  <si>
    <t>Wine Revenue Dinner</t>
  </si>
  <si>
    <t>03852</t>
  </si>
  <si>
    <t>HPT TRS-2 LEAD DEPTID HI</t>
  </si>
  <si>
    <t>202245</t>
  </si>
  <si>
    <t>Bar Food - Dinner Revenue</t>
  </si>
  <si>
    <t>03853</t>
  </si>
  <si>
    <t>MF Kimpton Hotels</t>
  </si>
  <si>
    <t>202250</t>
  </si>
  <si>
    <t>Bar Liquor Revenue</t>
  </si>
  <si>
    <t>03854</t>
  </si>
  <si>
    <t>MF-SBS Houston Greenspoint</t>
  </si>
  <si>
    <t>202255</t>
  </si>
  <si>
    <t>Bar Beer Revenue</t>
  </si>
  <si>
    <t>03855</t>
  </si>
  <si>
    <t>MF-SBS Oakbrook Terrace</t>
  </si>
  <si>
    <t>202260</t>
  </si>
  <si>
    <t>Reception Liquor</t>
  </si>
  <si>
    <t>03856</t>
  </si>
  <si>
    <t>MF Crowne Plaza  Alexandria VA</t>
  </si>
  <si>
    <t>202265</t>
  </si>
  <si>
    <t>Reception Beer</t>
  </si>
  <si>
    <t>MF EVEN East New York</t>
  </si>
  <si>
    <t>202270</t>
  </si>
  <si>
    <t>Reception Wine</t>
  </si>
  <si>
    <t>Even Hotel 35th Street NewYork</t>
  </si>
  <si>
    <t>202605</t>
  </si>
  <si>
    <t>Liquor Revenue</t>
  </si>
  <si>
    <t>MF Holiday Inn Clevland,Ohio</t>
  </si>
  <si>
    <t>202610</t>
  </si>
  <si>
    <t>Beer Revenue</t>
  </si>
  <si>
    <t>03861</t>
  </si>
  <si>
    <t>MF Hotel Indigo Savannah</t>
  </si>
  <si>
    <t>202615</t>
  </si>
  <si>
    <t>Wine Revenue</t>
  </si>
  <si>
    <t>03862</t>
  </si>
  <si>
    <t>SBS Baton Rouge</t>
  </si>
  <si>
    <t>203010</t>
  </si>
  <si>
    <t>Other Food Sales</t>
  </si>
  <si>
    <t>03863</t>
  </si>
  <si>
    <t>MF CP Atlanta Perimeter</t>
  </si>
  <si>
    <t>203011</t>
  </si>
  <si>
    <t>Consumed Production House Chks</t>
  </si>
  <si>
    <t>03864</t>
  </si>
  <si>
    <t>MF Holiday Inn Gwinnett</t>
  </si>
  <si>
    <t>203012</t>
  </si>
  <si>
    <t>Consumes Production Employees</t>
  </si>
  <si>
    <t>03865</t>
  </si>
  <si>
    <t>MF HI HOTEL &amp; SUITES ROSEMONT</t>
  </si>
  <si>
    <t>203015</t>
  </si>
  <si>
    <t>Service Charge</t>
  </si>
  <si>
    <t>03866</t>
  </si>
  <si>
    <t>MF LOC INDIGO AUSTIN TEXAS</t>
  </si>
  <si>
    <t>203020</t>
  </si>
  <si>
    <t>Band &amp; Entertainment</t>
  </si>
  <si>
    <t>03867</t>
  </si>
  <si>
    <t>MF LOC HIEX AUSTIN TEXAS</t>
  </si>
  <si>
    <t>203024</t>
  </si>
  <si>
    <t>Audio/Visual</t>
  </si>
  <si>
    <t>03869</t>
  </si>
  <si>
    <t>Not be used</t>
  </si>
  <si>
    <t>203025</t>
  </si>
  <si>
    <t>Flowers</t>
  </si>
  <si>
    <t>03870</t>
  </si>
  <si>
    <t>MF - HolidayInn LasVegas (cls)</t>
  </si>
  <si>
    <t>203030</t>
  </si>
  <si>
    <t>Equipment Rent</t>
  </si>
  <si>
    <t>03871</t>
  </si>
  <si>
    <t>MF HI FISHERMAN'S WHARF, SF</t>
  </si>
  <si>
    <t>203031</t>
  </si>
  <si>
    <t>Restaurant Commission</t>
  </si>
  <si>
    <t>03872</t>
  </si>
  <si>
    <t>MF HOTEL INDIGO PHILADELPHIA</t>
  </si>
  <si>
    <t>203035</t>
  </si>
  <si>
    <t>Function Room Rental &amp; Setup</t>
  </si>
  <si>
    <t>03873</t>
  </si>
  <si>
    <t>MF INDIGO NBS PHILADELPHIA</t>
  </si>
  <si>
    <t>203036</t>
  </si>
  <si>
    <t>A/V COS : Net Reporting</t>
  </si>
  <si>
    <t>03874</t>
  </si>
  <si>
    <t>203037</t>
  </si>
  <si>
    <t>Upsell</t>
  </si>
  <si>
    <t>03875</t>
  </si>
  <si>
    <t>MF Crowne Plaza Lake Oswego</t>
  </si>
  <si>
    <t>203040</t>
  </si>
  <si>
    <t>Cover Charges Breakfast</t>
  </si>
  <si>
    <t>MF Indigo Lower East NYC</t>
  </si>
  <si>
    <t>203041</t>
  </si>
  <si>
    <t>Cover Charges Lunch</t>
  </si>
  <si>
    <t>MF Hotel Indigo Los Angeles,CA</t>
  </si>
  <si>
    <t>203042</t>
  </si>
  <si>
    <t>Cover Charges High Tea</t>
  </si>
  <si>
    <t>03878</t>
  </si>
  <si>
    <t>MF HI ISLA VERDE,PUERTO RICO</t>
  </si>
  <si>
    <t>A6222</t>
  </si>
  <si>
    <t>203043</t>
  </si>
  <si>
    <t>Cover Charges Dinner</t>
  </si>
  <si>
    <t>03879</t>
  </si>
  <si>
    <t>MF CP TORONTO-MARKHAM,ONTARIO</t>
  </si>
  <si>
    <t>203044</t>
  </si>
  <si>
    <t>Cover Charges Late Night</t>
  </si>
  <si>
    <t>03880</t>
  </si>
  <si>
    <t>HI NASSAU BAHAMAS</t>
  </si>
  <si>
    <t>A0003</t>
  </si>
  <si>
    <t>203045</t>
  </si>
  <si>
    <t>Cover Charges</t>
  </si>
  <si>
    <t>MF EVEN PITTSBURGH PENNSYLVNIA</t>
  </si>
  <si>
    <t>203050</t>
  </si>
  <si>
    <t>Delivery Charge</t>
  </si>
  <si>
    <t>MF CP NEWYORK 36TH STREET</t>
  </si>
  <si>
    <t>203051</t>
  </si>
  <si>
    <t>Audio/Visual Breakfast</t>
  </si>
  <si>
    <t>03883</t>
  </si>
  <si>
    <t>MF UB COLUMBUS</t>
  </si>
  <si>
    <t>203052</t>
  </si>
  <si>
    <t>Audio/Visual Lunch</t>
  </si>
  <si>
    <t>03884</t>
  </si>
  <si>
    <t>MF EVEN CHARLOTTE, NC</t>
  </si>
  <si>
    <t>203053</t>
  </si>
  <si>
    <t>Audio/Visual High Tea</t>
  </si>
  <si>
    <t>03885</t>
  </si>
  <si>
    <t>Indigo Lower East Side</t>
  </si>
  <si>
    <t>203054</t>
  </si>
  <si>
    <t>Audio/Visual Dinner</t>
  </si>
  <si>
    <t>MF Indigo Alexandria,Virginia</t>
  </si>
  <si>
    <t>203055</t>
  </si>
  <si>
    <t>Audio/Visual Late Night</t>
  </si>
  <si>
    <t>MF EVEN ALPHARETTA</t>
  </si>
  <si>
    <t>203056</t>
  </si>
  <si>
    <t>Service Charge Breakfast</t>
  </si>
  <si>
    <t>03888</t>
  </si>
  <si>
    <t>Indigo Pittsburgh North Avenue</t>
  </si>
  <si>
    <t>203057</t>
  </si>
  <si>
    <t>Service Charge Lunch</t>
  </si>
  <si>
    <t>03890</t>
  </si>
  <si>
    <t>SBS CATHEDRAL CITY CALIFORNIA</t>
  </si>
  <si>
    <t>203058</t>
  </si>
  <si>
    <t>Service Charge High Tea</t>
  </si>
  <si>
    <t>03892</t>
  </si>
  <si>
    <t>MF SBS TOMBALL TEXAS</t>
  </si>
  <si>
    <t>203059</t>
  </si>
  <si>
    <t>Service Charge Dinner</t>
  </si>
  <si>
    <t>03893</t>
  </si>
  <si>
    <t>MF HIEX HOUSTON PARKWAYEST TX</t>
  </si>
  <si>
    <t>203060</t>
  </si>
  <si>
    <t>Service Charge Late Night</t>
  </si>
  <si>
    <t>MF SBS SEATTLE SOUTH LAKE UNIN</t>
  </si>
  <si>
    <t>203500</t>
  </si>
  <si>
    <t>Leased Space 1 - Rental</t>
  </si>
  <si>
    <t>MF EVEN SEATTLE SOUTH LAKE UNI</t>
  </si>
  <si>
    <t>203501</t>
  </si>
  <si>
    <t>Leased Space 1-Incentve Rental</t>
  </si>
  <si>
    <t>MF Indigo San Diego</t>
  </si>
  <si>
    <t>203510</t>
  </si>
  <si>
    <t>Leased Space 2 - Rental</t>
  </si>
  <si>
    <t>03901</t>
  </si>
  <si>
    <t>MF SBS Lafayette,LA</t>
  </si>
  <si>
    <t>203511</t>
  </si>
  <si>
    <t>Leased Space 2-Incentve Renta</t>
  </si>
  <si>
    <t>03902</t>
  </si>
  <si>
    <t>Balance Sheet Reclassification</t>
  </si>
  <si>
    <t>203520</t>
  </si>
  <si>
    <t>Leased Space 3 - Rental</t>
  </si>
  <si>
    <t>MF HI Vanderbilt,Nashville,TN</t>
  </si>
  <si>
    <t>203521</t>
  </si>
  <si>
    <t>Leased Space 3-Incentve Renta</t>
  </si>
  <si>
    <t>03907</t>
  </si>
  <si>
    <t>MF SBS WILLOWBROOK</t>
  </si>
  <si>
    <t>203530</t>
  </si>
  <si>
    <t>Leased Space 4 - Rental</t>
  </si>
  <si>
    <t>MF Hotel IC Dominica</t>
  </si>
  <si>
    <t>203540</t>
  </si>
  <si>
    <t>Leased Space 5 - Rental</t>
  </si>
  <si>
    <t>MF Regent Santa Monica</t>
  </si>
  <si>
    <t>203550</t>
  </si>
  <si>
    <t>Leased Space 6 - Rental</t>
  </si>
  <si>
    <t>03914</t>
  </si>
  <si>
    <t>PROCUREMENT TO PAY AMER</t>
  </si>
  <si>
    <t>203560</t>
  </si>
  <si>
    <t>Leased Space 7 - Rental</t>
  </si>
  <si>
    <t>03915</t>
  </si>
  <si>
    <t>Candlewood US-Notes Rec (cls)</t>
  </si>
  <si>
    <t>203570</t>
  </si>
  <si>
    <t>Leased Space 8 - Rental</t>
  </si>
  <si>
    <t>03916</t>
  </si>
  <si>
    <t>HI Canada-Notes Rec (cls)</t>
  </si>
  <si>
    <t>203900</t>
  </si>
  <si>
    <t>Space Rental</t>
  </si>
  <si>
    <t>03917</t>
  </si>
  <si>
    <t>HIEX Canada-Notes Rec (cls)</t>
  </si>
  <si>
    <t>203905</t>
  </si>
  <si>
    <t>Showcase Rental</t>
  </si>
  <si>
    <t>03918</t>
  </si>
  <si>
    <t>Finance &amp; Business Proces(cls)</t>
  </si>
  <si>
    <t>203910</t>
  </si>
  <si>
    <t>Other Rental</t>
  </si>
  <si>
    <t>03919</t>
  </si>
  <si>
    <t>A0001 RECHARGES</t>
  </si>
  <si>
    <t>204010</t>
  </si>
  <si>
    <t>Local Revenue</t>
  </si>
  <si>
    <t>03920</t>
  </si>
  <si>
    <t>Kimpton Peoplesoft</t>
  </si>
  <si>
    <t>204011</t>
  </si>
  <si>
    <t>Local Telephone Surcharge</t>
  </si>
  <si>
    <t>03952</t>
  </si>
  <si>
    <t>LONG TERM INCENTIVE (03952)</t>
  </si>
  <si>
    <t>204012</t>
  </si>
  <si>
    <t>Long Distance Revenue</t>
  </si>
  <si>
    <t>03953</t>
  </si>
  <si>
    <t>Americas Midscale Brand (cls)</t>
  </si>
  <si>
    <t>204013</t>
  </si>
  <si>
    <t>Handling Charge</t>
  </si>
  <si>
    <t>03954</t>
  </si>
  <si>
    <t>IC BAD DEBT PROVISION (03954)</t>
  </si>
  <si>
    <t>204015</t>
  </si>
  <si>
    <t>Fax / Telex Revenue</t>
  </si>
  <si>
    <t>03955</t>
  </si>
  <si>
    <t>2X - AMER DEVELOPERS COMP</t>
  </si>
  <si>
    <t>204016</t>
  </si>
  <si>
    <t>Fax / Telex Revenue Surcharge</t>
  </si>
  <si>
    <t>03956</t>
  </si>
  <si>
    <t>IC VARIABLE POINTS (03956)</t>
  </si>
  <si>
    <t>204017</t>
  </si>
  <si>
    <t>Cable &amp; Telex Sales</t>
  </si>
  <si>
    <t>03957</t>
  </si>
  <si>
    <t>GIF KIMPTON PSOFT (03957)</t>
  </si>
  <si>
    <t>204018</t>
  </si>
  <si>
    <t>Cable &amp; Telex Sales Surcharge</t>
  </si>
  <si>
    <t>03958</t>
  </si>
  <si>
    <t>UNEXPECTED EVENTS (03958)</t>
  </si>
  <si>
    <t>204019</t>
  </si>
  <si>
    <t>Internet</t>
  </si>
  <si>
    <t>03959</t>
  </si>
  <si>
    <t>Winning Culture AMER (cls)</t>
  </si>
  <si>
    <t>204020</t>
  </si>
  <si>
    <t>Secretarial Service Revenue</t>
  </si>
  <si>
    <t>03960</t>
  </si>
  <si>
    <t>HCI P&amp;L Eliminations (cls)</t>
  </si>
  <si>
    <t>204021</t>
  </si>
  <si>
    <t>Public Phones</t>
  </si>
  <si>
    <t>Hci P&amp;L Eliminations</t>
  </si>
  <si>
    <t>204098</t>
  </si>
  <si>
    <t>Other Telephone Revenue</t>
  </si>
  <si>
    <t>03961</t>
  </si>
  <si>
    <t>F&amp;B Franchise Delivery Support</t>
  </si>
  <si>
    <t>204099</t>
  </si>
  <si>
    <t>Business Services Revenue</t>
  </si>
  <si>
    <t>Communications</t>
  </si>
  <si>
    <t>205000</t>
  </si>
  <si>
    <t>Facial Revenue</t>
  </si>
  <si>
    <t>03962</t>
  </si>
  <si>
    <t>Facilities Allocation (US)</t>
  </si>
  <si>
    <t>205010</t>
  </si>
  <si>
    <t>Membership</t>
  </si>
  <si>
    <t>03963</t>
  </si>
  <si>
    <t>STI A0001</t>
  </si>
  <si>
    <t>205011</t>
  </si>
  <si>
    <t>Membership Direct Debit</t>
  </si>
  <si>
    <t>03964</t>
  </si>
  <si>
    <t>PAYROLL REIMBURSABLES A0001</t>
  </si>
  <si>
    <t>205012</t>
  </si>
  <si>
    <t>Introduction Fee</t>
  </si>
  <si>
    <t>03965</t>
  </si>
  <si>
    <t>DATA PROTECTION SOFTWARE</t>
  </si>
  <si>
    <t>205013</t>
  </si>
  <si>
    <t>Waxing Revenue</t>
  </si>
  <si>
    <t>03994</t>
  </si>
  <si>
    <t>Americas Overhead (cls)</t>
  </si>
  <si>
    <t>205014</t>
  </si>
  <si>
    <t>Wet Room Revenue</t>
  </si>
  <si>
    <t>04000</t>
  </si>
  <si>
    <t>Holidex - U.S./Canada</t>
  </si>
  <si>
    <t>205015</t>
  </si>
  <si>
    <t>Guest Passes</t>
  </si>
  <si>
    <t>04001</t>
  </si>
  <si>
    <t>Claims</t>
  </si>
  <si>
    <t>205016</t>
  </si>
  <si>
    <t>Pedicure Revenue</t>
  </si>
  <si>
    <t>04003</t>
  </si>
  <si>
    <t>IS AMER</t>
  </si>
  <si>
    <t>205017</t>
  </si>
  <si>
    <t>Hair Styling Revenue</t>
  </si>
  <si>
    <t>04004</t>
  </si>
  <si>
    <t>Insurance Resource Services</t>
  </si>
  <si>
    <t>205018</t>
  </si>
  <si>
    <t>Health &amp; Wellness Revenue</t>
  </si>
  <si>
    <t>A9906</t>
  </si>
  <si>
    <t>205019</t>
  </si>
  <si>
    <t>Classes Instructions</t>
  </si>
  <si>
    <t>04005</t>
  </si>
  <si>
    <t>American Commonwealth Assur</t>
  </si>
  <si>
    <t>205020</t>
  </si>
  <si>
    <t>Sauna/Massage</t>
  </si>
  <si>
    <t>205021</t>
  </si>
  <si>
    <t>Body Treatment</t>
  </si>
  <si>
    <t>04006</t>
  </si>
  <si>
    <t>BRR RISKS &amp; OPS</t>
  </si>
  <si>
    <t>205022</t>
  </si>
  <si>
    <t>Massage</t>
  </si>
  <si>
    <t>04007</t>
  </si>
  <si>
    <t>US - THREAT INTELLIGENCE</t>
  </si>
  <si>
    <t>205023</t>
  </si>
  <si>
    <t>Fitness Equipment</t>
  </si>
  <si>
    <t>04008</t>
  </si>
  <si>
    <t>Holidex Mexico</t>
  </si>
  <si>
    <t>205024</t>
  </si>
  <si>
    <t>Health Club Revenue</t>
  </si>
  <si>
    <t>04009</t>
  </si>
  <si>
    <t>GIAC - SBS Denver Cherry Creek</t>
  </si>
  <si>
    <t>A4010</t>
  </si>
  <si>
    <t>205025</t>
  </si>
  <si>
    <t>Greens Fee Revenue</t>
  </si>
  <si>
    <t>04010</t>
  </si>
  <si>
    <t>General Innkeeping Accept Corp</t>
  </si>
  <si>
    <t>205026</t>
  </si>
  <si>
    <t>Personal Training Revenue</t>
  </si>
  <si>
    <t>205027</t>
  </si>
  <si>
    <t>Manicure Revenue</t>
  </si>
  <si>
    <t>04011</t>
  </si>
  <si>
    <t>Financial Plan &amp; Analysis</t>
  </si>
  <si>
    <t>A4011</t>
  </si>
  <si>
    <t>205028</t>
  </si>
  <si>
    <t>Merchandise Revenue</t>
  </si>
  <si>
    <t>Financial Planning &amp; Analysis</t>
  </si>
  <si>
    <t>205029</t>
  </si>
  <si>
    <t>Clothing Revenue</t>
  </si>
  <si>
    <t>04012</t>
  </si>
  <si>
    <t>Technology-Latin America</t>
  </si>
  <si>
    <t>205030</t>
  </si>
  <si>
    <t>Color and Chemical</t>
  </si>
  <si>
    <t>04013</t>
  </si>
  <si>
    <t>US - FRAUD PROTECTION</t>
  </si>
  <si>
    <t>205031</t>
  </si>
  <si>
    <t>Kiosk Revenue</t>
  </si>
  <si>
    <t>04015</t>
  </si>
  <si>
    <t>Hotel System SupportTier1(cls)</t>
  </si>
  <si>
    <t>205035</t>
  </si>
  <si>
    <t>Beauty Salon Revenue</t>
  </si>
  <si>
    <t>04017</t>
  </si>
  <si>
    <t>Investigations</t>
  </si>
  <si>
    <t>205036</t>
  </si>
  <si>
    <t>Treatment Revenue Wellness Hol</t>
  </si>
  <si>
    <t>04029</t>
  </si>
  <si>
    <t>Fleet</t>
  </si>
  <si>
    <t>205040</t>
  </si>
  <si>
    <t>Golf Cart Rental Revenue</t>
  </si>
  <si>
    <t>04030</t>
  </si>
  <si>
    <t>CPO Office - US (04030 (cls)</t>
  </si>
  <si>
    <t>205041</t>
  </si>
  <si>
    <t>Practice Range Fee Revenue</t>
  </si>
  <si>
    <t>04033</t>
  </si>
  <si>
    <t>OLD - Allegro</t>
  </si>
  <si>
    <t>C4033</t>
  </si>
  <si>
    <t>205042</t>
  </si>
  <si>
    <t>Bowling</t>
  </si>
  <si>
    <t>CCTO System Fund</t>
  </si>
  <si>
    <t>205043</t>
  </si>
  <si>
    <t>Animation</t>
  </si>
  <si>
    <t>GDS Biasing</t>
  </si>
  <si>
    <t>205099</t>
  </si>
  <si>
    <t>Leisure Revenue</t>
  </si>
  <si>
    <t>04043</t>
  </si>
  <si>
    <t>Interctiv Mktg Ops&amp;Analyt(cls)</t>
  </si>
  <si>
    <t>205100</t>
  </si>
  <si>
    <t>Table Games</t>
  </si>
  <si>
    <t>04046</t>
  </si>
  <si>
    <t>Environ Sustain &amp; PA (US)(cls)</t>
  </si>
  <si>
    <t>205105</t>
  </si>
  <si>
    <t>Slot Machines</t>
  </si>
  <si>
    <t>04052</t>
  </si>
  <si>
    <t>Internal Audit Eliminations</t>
  </si>
  <si>
    <t>205510</t>
  </si>
  <si>
    <t>Cafeteria Revenue</t>
  </si>
  <si>
    <t>04053</t>
  </si>
  <si>
    <t>C4053</t>
  </si>
  <si>
    <t>205560</t>
  </si>
  <si>
    <t>Bar Wine Revenue</t>
  </si>
  <si>
    <t>04055</t>
  </si>
  <si>
    <t>Hia, Inc.</t>
  </si>
  <si>
    <t>205565</t>
  </si>
  <si>
    <t>Private Dining Food Revenue</t>
  </si>
  <si>
    <t>A4055</t>
  </si>
  <si>
    <t>205570</t>
  </si>
  <si>
    <t>Private Dining Liquor</t>
  </si>
  <si>
    <t>04061</t>
  </si>
  <si>
    <t>HI Investment In Giac</t>
  </si>
  <si>
    <t>205575</t>
  </si>
  <si>
    <t>Private Dining Beer</t>
  </si>
  <si>
    <t>Investment Analysis (cls)</t>
  </si>
  <si>
    <t>205580</t>
  </si>
  <si>
    <t>Private Dining Wine</t>
  </si>
  <si>
    <t>04063</t>
  </si>
  <si>
    <t>Corp Notes Receivable (cls)</t>
  </si>
  <si>
    <t>205585</t>
  </si>
  <si>
    <t>Mini Bar Merchandise Revenue</t>
  </si>
  <si>
    <t>04064</t>
  </si>
  <si>
    <t>HiFi Investing</t>
  </si>
  <si>
    <t>205590</t>
  </si>
  <si>
    <t>205595</t>
  </si>
  <si>
    <t>Other Property Specific 1</t>
  </si>
  <si>
    <t>04065</t>
  </si>
  <si>
    <t>IHG (USA) Franch, Inc</t>
  </si>
  <si>
    <t>A4065</t>
  </si>
  <si>
    <t>205596</t>
  </si>
  <si>
    <t>Other Property Specific 2</t>
  </si>
  <si>
    <t>IHG (USA) Franch, Inc. (cls)</t>
  </si>
  <si>
    <t>205597</t>
  </si>
  <si>
    <t>Other Property Specific 3</t>
  </si>
  <si>
    <t>04085</t>
  </si>
  <si>
    <t>205600</t>
  </si>
  <si>
    <t>SF Mandate Surcharge</t>
  </si>
  <si>
    <t>Holiday Inn Worldwide Insur Co</t>
  </si>
  <si>
    <t>205620</t>
  </si>
  <si>
    <t>Add in 2XXXX</t>
  </si>
  <si>
    <t>04086</t>
  </si>
  <si>
    <t>SCHIC INSURANCE ADJUSTMENT</t>
  </si>
  <si>
    <t>A4086</t>
  </si>
  <si>
    <t>205625</t>
  </si>
  <si>
    <t>Add in 2XXX</t>
  </si>
  <si>
    <t>04098</t>
  </si>
  <si>
    <t>Consolidation LocSubsid(cls)</t>
  </si>
  <si>
    <t>205630</t>
  </si>
  <si>
    <t>Karma Income</t>
  </si>
  <si>
    <t>Consolidation Location-Subsid</t>
  </si>
  <si>
    <t>206000</t>
  </si>
  <si>
    <t>Guest Communications Phone</t>
  </si>
  <si>
    <t>04099</t>
  </si>
  <si>
    <t>SIX SENSES OVERHEADS</t>
  </si>
  <si>
    <t>206001</t>
  </si>
  <si>
    <t>Guest Communications Internet</t>
  </si>
  <si>
    <t>04100</t>
  </si>
  <si>
    <t>Strategy Project - US</t>
  </si>
  <si>
    <t>206010</t>
  </si>
  <si>
    <t>Attrition Fees</t>
  </si>
  <si>
    <t>04101</t>
  </si>
  <si>
    <t>Garnet</t>
  </si>
  <si>
    <t>206011</t>
  </si>
  <si>
    <t>Garage Revenue</t>
  </si>
  <si>
    <t>04102</t>
  </si>
  <si>
    <t>Bee - US</t>
  </si>
  <si>
    <t>206012</t>
  </si>
  <si>
    <t>Self-Parking Revenue</t>
  </si>
  <si>
    <t>04103</t>
  </si>
  <si>
    <t>Bee RPA US</t>
  </si>
  <si>
    <t>206013</t>
  </si>
  <si>
    <t>Parking - Overnight Guest</t>
  </si>
  <si>
    <t>04242</t>
  </si>
  <si>
    <t>Design Food &amp; Beverage (cls)</t>
  </si>
  <si>
    <t>206014</t>
  </si>
  <si>
    <t>Parking - Rest Guest</t>
  </si>
  <si>
    <t>04247</t>
  </si>
  <si>
    <t>AMER CR</t>
  </si>
  <si>
    <t>206015</t>
  </si>
  <si>
    <t>Laundry Revenue</t>
  </si>
  <si>
    <t>04257</t>
  </si>
  <si>
    <t>Leading Edge - Eliminations</t>
  </si>
  <si>
    <t>206016</t>
  </si>
  <si>
    <t>Parking - Day</t>
  </si>
  <si>
    <t>04268</t>
  </si>
  <si>
    <t>Tax Activities - Promus (cls)</t>
  </si>
  <si>
    <t>206017</t>
  </si>
  <si>
    <t>Valet Revenue</t>
  </si>
  <si>
    <t>04270</t>
  </si>
  <si>
    <t>Acq Costs - Lease Term.</t>
  </si>
  <si>
    <t>206018</t>
  </si>
  <si>
    <t>Ayurvedic Revenue</t>
  </si>
  <si>
    <t>04282</t>
  </si>
  <si>
    <t>Acq Costs - Leading Edge</t>
  </si>
  <si>
    <t>206019</t>
  </si>
  <si>
    <t>Other Rental Income</t>
  </si>
  <si>
    <t>04285</t>
  </si>
  <si>
    <t>Holiday Clubs Subsidsy</t>
  </si>
  <si>
    <t>206020</t>
  </si>
  <si>
    <t>Retail Revenue</t>
  </si>
  <si>
    <t>04304</t>
  </si>
  <si>
    <t>Chairman -Exec Payroll &amp; Other</t>
  </si>
  <si>
    <t>206021</t>
  </si>
  <si>
    <t>Tobacco</t>
  </si>
  <si>
    <t>04306</t>
  </si>
  <si>
    <t>Ravinia 3 Cafe</t>
  </si>
  <si>
    <t>206022</t>
  </si>
  <si>
    <t>04307</t>
  </si>
  <si>
    <t>Chairman - Travel</t>
  </si>
  <si>
    <t>206023</t>
  </si>
  <si>
    <t>ROU fin sublessor income PL</t>
  </si>
  <si>
    <t>04308</t>
  </si>
  <si>
    <t>President &amp; CEO</t>
  </si>
  <si>
    <t>206024</t>
  </si>
  <si>
    <t>Spa Treatment: Contra Revenue</t>
  </si>
  <si>
    <t>04309</t>
  </si>
  <si>
    <t>Intl Sales (cls)</t>
  </si>
  <si>
    <t>206025</t>
  </si>
  <si>
    <t>Gaming Machine Revenue</t>
  </si>
  <si>
    <t>04310</t>
  </si>
  <si>
    <t>CEO OFFICE ADMIN (04310)</t>
  </si>
  <si>
    <t>206026</t>
  </si>
  <si>
    <t>Amenity Fee</t>
  </si>
  <si>
    <t>04312</t>
  </si>
  <si>
    <t>SC/Promus Legal Fees</t>
  </si>
  <si>
    <t>206027</t>
  </si>
  <si>
    <t>Garage Cost of Sales</t>
  </si>
  <si>
    <t>04325</t>
  </si>
  <si>
    <t>Mem Facility LossonDispsl(cls)</t>
  </si>
  <si>
    <t>206030</t>
  </si>
  <si>
    <t>Vending Machine Revenue</t>
  </si>
  <si>
    <t>04335</t>
  </si>
  <si>
    <t>VP Franchise Operations</t>
  </si>
  <si>
    <t>206035</t>
  </si>
  <si>
    <t>Rental Income VAT</t>
  </si>
  <si>
    <t>04336</t>
  </si>
  <si>
    <t>SVP &amp; Chief Dev Officer</t>
  </si>
  <si>
    <t>206036</t>
  </si>
  <si>
    <t>Accessories Revenue</t>
  </si>
  <si>
    <t>04347</t>
  </si>
  <si>
    <t>EVP/CFO Finance (04347) (cls)</t>
  </si>
  <si>
    <t>206037</t>
  </si>
  <si>
    <t>Apparel</t>
  </si>
  <si>
    <t>04348</t>
  </si>
  <si>
    <t>Remic</t>
  </si>
  <si>
    <t>206038</t>
  </si>
  <si>
    <t>Sundries</t>
  </si>
  <si>
    <t>Remic (cls)</t>
  </si>
  <si>
    <t>206039</t>
  </si>
  <si>
    <t>Souvenir &amp; Gifts</t>
  </si>
  <si>
    <t>04350</t>
  </si>
  <si>
    <t>GEN. COUNSEL</t>
  </si>
  <si>
    <t>206040</t>
  </si>
  <si>
    <t>Rental Income Non VAT</t>
  </si>
  <si>
    <t>04351</t>
  </si>
  <si>
    <t>INTELLECTUAL PROPERTY (AMER L)</t>
  </si>
  <si>
    <t>206041</t>
  </si>
  <si>
    <t>Stationary &amp; Books</t>
  </si>
  <si>
    <t>04352</t>
  </si>
  <si>
    <t>Candlewood Legal</t>
  </si>
  <si>
    <t>206042</t>
  </si>
  <si>
    <t>Newspaper &amp; Magazines</t>
  </si>
  <si>
    <t>04353</t>
  </si>
  <si>
    <t>GLOBAL LEARNING PROJECT AMER</t>
  </si>
  <si>
    <t>206043</t>
  </si>
  <si>
    <t>Youth Revenue</t>
  </si>
  <si>
    <t>04354</t>
  </si>
  <si>
    <t>GLOBAL LEARNING AMER</t>
  </si>
  <si>
    <t>206044</t>
  </si>
  <si>
    <t>Food/Candy Revenue</t>
  </si>
  <si>
    <t>04355</t>
  </si>
  <si>
    <t>GIF Allocation (04355) (cls)</t>
  </si>
  <si>
    <t>206045</t>
  </si>
  <si>
    <t>Commissions</t>
  </si>
  <si>
    <t>04356</t>
  </si>
  <si>
    <t>L&amp;L EXPENSES (A0001)</t>
  </si>
  <si>
    <t>206046</t>
  </si>
  <si>
    <t>IBR Groups &amp; Meetings Commissi</t>
  </si>
  <si>
    <t>04357</t>
  </si>
  <si>
    <t>GIF BALANCE - US (04357)</t>
  </si>
  <si>
    <t>206047</t>
  </si>
  <si>
    <t>Partner Redemption Nights Fee</t>
  </si>
  <si>
    <t>04358</t>
  </si>
  <si>
    <t>2X - CONTINUOUS IMPROVMNT</t>
  </si>
  <si>
    <t>206050</t>
  </si>
  <si>
    <t>In House Video Revenue</t>
  </si>
  <si>
    <t>04359</t>
  </si>
  <si>
    <t>IBEROSTAR US</t>
  </si>
  <si>
    <t>206051</t>
  </si>
  <si>
    <t>Residential Branding Fee - SX</t>
  </si>
  <si>
    <t>04360</t>
  </si>
  <si>
    <t>EVP GLOBAL HR US</t>
  </si>
  <si>
    <t>206055</t>
  </si>
  <si>
    <t>E Space</t>
  </si>
  <si>
    <t>04361</t>
  </si>
  <si>
    <t>HUB - US (cls)</t>
  </si>
  <si>
    <t>206056</t>
  </si>
  <si>
    <t>In Room Item Sales - Revenue</t>
  </si>
  <si>
    <t>04362</t>
  </si>
  <si>
    <t>CLS - AMER</t>
  </si>
  <si>
    <t>206057</t>
  </si>
  <si>
    <t>In House Video Cost of Sales</t>
  </si>
  <si>
    <t>04376</t>
  </si>
  <si>
    <t>Hong Kong Payroll (cls)</t>
  </si>
  <si>
    <t>206060</t>
  </si>
  <si>
    <t>Transportation</t>
  </si>
  <si>
    <t>04377</t>
  </si>
  <si>
    <t>In Patriot Hotel Payroll</t>
  </si>
  <si>
    <t>206065</t>
  </si>
  <si>
    <t>Foreign Exchange Gain / Loss</t>
  </si>
  <si>
    <t>04395</t>
  </si>
  <si>
    <t>Acquisition Costs-Legal</t>
  </si>
  <si>
    <t>206070</t>
  </si>
  <si>
    <t>Postage</t>
  </si>
  <si>
    <t>04397</t>
  </si>
  <si>
    <t>Acquisition Cost Holiday (cls)</t>
  </si>
  <si>
    <t>206075</t>
  </si>
  <si>
    <t>Interest Income</t>
  </si>
  <si>
    <t>04398</t>
  </si>
  <si>
    <t>Asia Pacific Job Eval</t>
  </si>
  <si>
    <t>206078</t>
  </si>
  <si>
    <t>Insurance income</t>
  </si>
  <si>
    <t>04399</t>
  </si>
  <si>
    <t>Acquisition Costs-General Rese</t>
  </si>
  <si>
    <t>206079</t>
  </si>
  <si>
    <t>Governmental Aide</t>
  </si>
  <si>
    <t>04401</t>
  </si>
  <si>
    <t>Holidex Finance - EMEA</t>
  </si>
  <si>
    <t>206080</t>
  </si>
  <si>
    <t>10% Input VAT super deduction</t>
  </si>
  <si>
    <t>04404</t>
  </si>
  <si>
    <t>Brussels Facilities</t>
  </si>
  <si>
    <t>A9923</t>
  </si>
  <si>
    <t>206081</t>
  </si>
  <si>
    <t>​China Subsidy Income</t>
  </si>
  <si>
    <t>Brussels Facilities (cls)</t>
  </si>
  <si>
    <t>206082</t>
  </si>
  <si>
    <t>China Subsidy Income VAT tax</t>
  </si>
  <si>
    <t>04405</t>
  </si>
  <si>
    <t>Hotel Sys Support &amp; Svc Reqs</t>
  </si>
  <si>
    <t>206083</t>
  </si>
  <si>
    <t>Other Non Revenue Income</t>
  </si>
  <si>
    <t>04406</t>
  </si>
  <si>
    <t>C&amp;T Transformation</t>
  </si>
  <si>
    <t>206084</t>
  </si>
  <si>
    <t>Cancellation Penalty-Low VAT</t>
  </si>
  <si>
    <t>04444</t>
  </si>
  <si>
    <t>IND  EAST  VILLAGE RESOURCE</t>
  </si>
  <si>
    <t>A0444</t>
  </si>
  <si>
    <t>206085</t>
  </si>
  <si>
    <t>Salvage Sales</t>
  </si>
  <si>
    <t>04501</t>
  </si>
  <si>
    <t>E-Commerce New Development</t>
  </si>
  <si>
    <t>206086</t>
  </si>
  <si>
    <t>Cancellation Penalty</t>
  </si>
  <si>
    <t>04502</t>
  </si>
  <si>
    <t>ATLANTA WORKPLACE TRANSFORMATI</t>
  </si>
  <si>
    <t>206087</t>
  </si>
  <si>
    <t>Photo Copies</t>
  </si>
  <si>
    <t>04503</t>
  </si>
  <si>
    <t>Project Saturn(PCR Re-Branding</t>
  </si>
  <si>
    <t>206088</t>
  </si>
  <si>
    <t>Cash Discount Earned</t>
  </si>
  <si>
    <t>04505</t>
  </si>
  <si>
    <t>Project Wintergreen</t>
  </si>
  <si>
    <t>206089</t>
  </si>
  <si>
    <t>Packing Charges</t>
  </si>
  <si>
    <t>04506</t>
  </si>
  <si>
    <t>FAST AUDIT (04506)</t>
  </si>
  <si>
    <t>206090</t>
  </si>
  <si>
    <t>Doctor's Fee</t>
  </si>
  <si>
    <t>04507</t>
  </si>
  <si>
    <t>GLOBAL MERCHANT SERVICES</t>
  </si>
  <si>
    <t>206091</t>
  </si>
  <si>
    <t>Flower Charges</t>
  </si>
  <si>
    <t>04508</t>
  </si>
  <si>
    <t>Project Orbit</t>
  </si>
  <si>
    <t>206092</t>
  </si>
  <si>
    <t>Photo Service</t>
  </si>
  <si>
    <t>04509</t>
  </si>
  <si>
    <t>Projects - Smith</t>
  </si>
  <si>
    <t>206093</t>
  </si>
  <si>
    <t>Game Revenue</t>
  </si>
  <si>
    <t>04510</t>
  </si>
  <si>
    <t>GBS - Organization Review</t>
  </si>
  <si>
    <t>206094</t>
  </si>
  <si>
    <t>Shoe Rental Revenue</t>
  </si>
  <si>
    <t>04511</t>
  </si>
  <si>
    <t>FAST AUDIT ELIM (04511)</t>
  </si>
  <si>
    <t>206095</t>
  </si>
  <si>
    <t>Boarding - Out Revenue</t>
  </si>
  <si>
    <t>04529</t>
  </si>
  <si>
    <t>2X - REINVESTMENT PLUG</t>
  </si>
  <si>
    <t>206096</t>
  </si>
  <si>
    <t>Misc. Income Low VAT</t>
  </si>
  <si>
    <t>04530</t>
  </si>
  <si>
    <t>2X - Enterprise Design US</t>
  </si>
  <si>
    <t>206097</t>
  </si>
  <si>
    <t>Corkage</t>
  </si>
  <si>
    <t>04533</t>
  </si>
  <si>
    <t>Crisis Management (cls)</t>
  </si>
  <si>
    <t>206098</t>
  </si>
  <si>
    <t>Miscellaneous Income</t>
  </si>
  <si>
    <t>04540</t>
  </si>
  <si>
    <t>AMER PUBLIC AFFAIRS (04540)</t>
  </si>
  <si>
    <t>206099</t>
  </si>
  <si>
    <t>Misc. Income Non VAT</t>
  </si>
  <si>
    <t>04543</t>
  </si>
  <si>
    <t>Office Services - Data Ctr</t>
  </si>
  <si>
    <t>207005</t>
  </si>
  <si>
    <t>Shared Facilities &amp; Service Re</t>
  </si>
  <si>
    <t>04546</t>
  </si>
  <si>
    <t>Dir. Mktg. New Products</t>
  </si>
  <si>
    <t>207010</t>
  </si>
  <si>
    <t>Occasional F&amp;B - Revenue</t>
  </si>
  <si>
    <t>04550</t>
  </si>
  <si>
    <t>Building Services  Ravinia</t>
  </si>
  <si>
    <t>207014</t>
  </si>
  <si>
    <t>Other 1 - Revenue</t>
  </si>
  <si>
    <t>04554</t>
  </si>
  <si>
    <t>Q &amp; D PRODUCT MANAGEMENT</t>
  </si>
  <si>
    <t>207015</t>
  </si>
  <si>
    <t>Other 2 - Revenue</t>
  </si>
  <si>
    <t>04556</t>
  </si>
  <si>
    <t>Office Svcs-Northpoint (cls)</t>
  </si>
  <si>
    <t>207016</t>
  </si>
  <si>
    <t>Other 3 - Revenue</t>
  </si>
  <si>
    <t>04558</t>
  </si>
  <si>
    <t>Systems Implementation-Bal</t>
  </si>
  <si>
    <t>207017</t>
  </si>
  <si>
    <t>Other 4 - Revenue</t>
  </si>
  <si>
    <t>04559</t>
  </si>
  <si>
    <t>Finance Improvement Program</t>
  </si>
  <si>
    <t>207018</t>
  </si>
  <si>
    <t>Other 5 - Revenue</t>
  </si>
  <si>
    <t>04560</t>
  </si>
  <si>
    <t>Project Starburst</t>
  </si>
  <si>
    <t>207019</t>
  </si>
  <si>
    <t>Hotel Fees - Stay Enhancements</t>
  </si>
  <si>
    <t>04562</t>
  </si>
  <si>
    <t>Project Banquo</t>
  </si>
  <si>
    <t>207020</t>
  </si>
  <si>
    <t>Incentive Rental Income</t>
  </si>
  <si>
    <t>04566</t>
  </si>
  <si>
    <t>GKTW/HI KIDS VILLAGE</t>
  </si>
  <si>
    <t>207025</t>
  </si>
  <si>
    <t>Common Area Maintenance</t>
  </si>
  <si>
    <t>04697</t>
  </si>
  <si>
    <t>FAM Implementation Costs</t>
  </si>
  <si>
    <t>207030</t>
  </si>
  <si>
    <t>Above/Below Mkt Lease Revenue</t>
  </si>
  <si>
    <t>04700</t>
  </si>
  <si>
    <t>Bristol Acquisition Costs(cls)</t>
  </si>
  <si>
    <t>207035</t>
  </si>
  <si>
    <t>Lease Acquisition Cost</t>
  </si>
  <si>
    <t>04701</t>
  </si>
  <si>
    <t>Inter-Continental - Finance</t>
  </si>
  <si>
    <t>207040</t>
  </si>
  <si>
    <t>Honor Bar Revenue</t>
  </si>
  <si>
    <t>04702</t>
  </si>
  <si>
    <t>Inter-Continental - HR</t>
  </si>
  <si>
    <t>207041</t>
  </si>
  <si>
    <t>Honor Bar Cost of Sales</t>
  </si>
  <si>
    <t>04703</t>
  </si>
  <si>
    <t>IHC TRADEMARK LEGAL EXP</t>
  </si>
  <si>
    <t>207045</t>
  </si>
  <si>
    <t>Massage Revenue</t>
  </si>
  <si>
    <t>04704</t>
  </si>
  <si>
    <t>Bristol Integration</t>
  </si>
  <si>
    <t>207046</t>
  </si>
  <si>
    <t>Massage Cost of Sales</t>
  </si>
  <si>
    <t>04705</t>
  </si>
  <si>
    <t>IC Intergration Eliminations</t>
  </si>
  <si>
    <t>207050</t>
  </si>
  <si>
    <t>Ticket Revenue</t>
  </si>
  <si>
    <t>04710</t>
  </si>
  <si>
    <t>Corp Governance US (cls)</t>
  </si>
  <si>
    <t>207051</t>
  </si>
  <si>
    <t>Ticket Cost of Sales</t>
  </si>
  <si>
    <t>04711</t>
  </si>
  <si>
    <t>Enterprise Engagement</t>
  </si>
  <si>
    <t>207055</t>
  </si>
  <si>
    <t>Other Commission Revenue</t>
  </si>
  <si>
    <t>04712</t>
  </si>
  <si>
    <t>Project Phoenix (cls)</t>
  </si>
  <si>
    <t>207056</t>
  </si>
  <si>
    <t>Other Commission Cost of Sales</t>
  </si>
  <si>
    <t>04713</t>
  </si>
  <si>
    <t>Support Services - US (cls)</t>
  </si>
  <si>
    <t>207060</t>
  </si>
  <si>
    <t>CSI ePayables Rebate</t>
  </si>
  <si>
    <t>04718</t>
  </si>
  <si>
    <t>Growth Core</t>
  </si>
  <si>
    <t>207065</t>
  </si>
  <si>
    <t>Guest Laundry and Dry Cleaning</t>
  </si>
  <si>
    <t>04719</t>
  </si>
  <si>
    <t>US GLOBAL STRATEGY</t>
  </si>
  <si>
    <t>207070</t>
  </si>
  <si>
    <t>Interest Income (Unrestricted)</t>
  </si>
  <si>
    <t>04720</t>
  </si>
  <si>
    <t>AMER Ops Support (cls)</t>
  </si>
  <si>
    <t>207075</t>
  </si>
  <si>
    <t>Net Revenue From Renting Mixed</t>
  </si>
  <si>
    <t>04721</t>
  </si>
  <si>
    <t>Midscale Grwth Proj Studi(cls)</t>
  </si>
  <si>
    <t>207080</t>
  </si>
  <si>
    <t>Other Breakage</t>
  </si>
  <si>
    <t>04722</t>
  </si>
  <si>
    <t>Bristol Integration - Technica</t>
  </si>
  <si>
    <t>207085</t>
  </si>
  <si>
    <t>Package Breakage: Non-F&amp;B</t>
  </si>
  <si>
    <t>04723</t>
  </si>
  <si>
    <t>Bristol Integration - Operatio</t>
  </si>
  <si>
    <t>207090</t>
  </si>
  <si>
    <t>Package Breakage: F&amp;B</t>
  </si>
  <si>
    <t>04724</t>
  </si>
  <si>
    <t>Bristol Integration - Developm</t>
  </si>
  <si>
    <t>207091</t>
  </si>
  <si>
    <t>F&amp;B Package Profit/Loss-Bkfast</t>
  </si>
  <si>
    <t>04725</t>
  </si>
  <si>
    <t>Bristol Integration - Sales</t>
  </si>
  <si>
    <t>207092</t>
  </si>
  <si>
    <t>F&amp;B Package Profit/Loss- Lunch</t>
  </si>
  <si>
    <t>04726</t>
  </si>
  <si>
    <t>LEGAL DEPT SYSTEM FUND ALLO</t>
  </si>
  <si>
    <t>207093</t>
  </si>
  <si>
    <t>F&amp;B Package Prof/Loss-High Tea</t>
  </si>
  <si>
    <t>04727</t>
  </si>
  <si>
    <t>Bristol Integration - Miscella</t>
  </si>
  <si>
    <t>207094</t>
  </si>
  <si>
    <t>F&amp;B Package Profit/Loss-Dinner</t>
  </si>
  <si>
    <t>04728</t>
  </si>
  <si>
    <t>Bristol Integration - HR Other</t>
  </si>
  <si>
    <t>207095</t>
  </si>
  <si>
    <t>Resort Fees</t>
  </si>
  <si>
    <t>04729</t>
  </si>
  <si>
    <t>Capital &amp; Construction</t>
  </si>
  <si>
    <t>207096</t>
  </si>
  <si>
    <t>F&amp;B Package Profit/Loss-Supper</t>
  </si>
  <si>
    <t>04730</t>
  </si>
  <si>
    <t>GSM Comms (cls)</t>
  </si>
  <si>
    <t>207105</t>
  </si>
  <si>
    <t>Shared Facilities and Services</t>
  </si>
  <si>
    <t>04731</t>
  </si>
  <si>
    <t>C2R - CORP ACCTG AMER (04731)</t>
  </si>
  <si>
    <t>210005</t>
  </si>
  <si>
    <t>Royalty/Franchise Fee</t>
  </si>
  <si>
    <t>04732</t>
  </si>
  <si>
    <t>HR Processing AMER (cls)</t>
  </si>
  <si>
    <t>210006</t>
  </si>
  <si>
    <t>Residency License Fee</t>
  </si>
  <si>
    <t>04733</t>
  </si>
  <si>
    <t>Hotel Svcs &amp; Tech Admin</t>
  </si>
  <si>
    <t>210007</t>
  </si>
  <si>
    <t>Franchise Plus fees</t>
  </si>
  <si>
    <t>04734</t>
  </si>
  <si>
    <t>Bristol - HSS Level I (cls)</t>
  </si>
  <si>
    <t>210010</t>
  </si>
  <si>
    <t>Royalties From Third Parties</t>
  </si>
  <si>
    <t>04735</t>
  </si>
  <si>
    <t>Bristol - Networks (cls)</t>
  </si>
  <si>
    <t>210011</t>
  </si>
  <si>
    <t>Royalties HII BV Dir 3 %</t>
  </si>
  <si>
    <t>04736</t>
  </si>
  <si>
    <t>Service Management</t>
  </si>
  <si>
    <t>210015</t>
  </si>
  <si>
    <t>Royalties From HIG/HIH</t>
  </si>
  <si>
    <t>04737</t>
  </si>
  <si>
    <t>Bristol Technology Mkting(cls)</t>
  </si>
  <si>
    <t>210017</t>
  </si>
  <si>
    <t>Sign Lease Rental</t>
  </si>
  <si>
    <t>04738</t>
  </si>
  <si>
    <t>Bristol Integration - L to M</t>
  </si>
  <si>
    <t>A0017</t>
  </si>
  <si>
    <t>210020</t>
  </si>
  <si>
    <t>Royalties From Core</t>
  </si>
  <si>
    <t>04739</t>
  </si>
  <si>
    <t>BRISTOL INTEGRATION - L TO M</t>
  </si>
  <si>
    <t>210025</t>
  </si>
  <si>
    <t>Royalties From Select</t>
  </si>
  <si>
    <t>04740</t>
  </si>
  <si>
    <t>CORPORATE AFFAIRS US (04740)</t>
  </si>
  <si>
    <t>210030</t>
  </si>
  <si>
    <t>Royalties From Sunspree</t>
  </si>
  <si>
    <t>04741</t>
  </si>
  <si>
    <t>Global Technology Comms(cls)</t>
  </si>
  <si>
    <t>210035</t>
  </si>
  <si>
    <t>Royalties From Hotel &amp; Suites</t>
  </si>
  <si>
    <t>04813</t>
  </si>
  <si>
    <t>H&amp;OS Product Management (US)</t>
  </si>
  <si>
    <t>210040</t>
  </si>
  <si>
    <t>Royalties From Staybridge</t>
  </si>
  <si>
    <t>04877</t>
  </si>
  <si>
    <t>Internal Audit - Brussels</t>
  </si>
  <si>
    <t>A9924</t>
  </si>
  <si>
    <t>210045</t>
  </si>
  <si>
    <t>Royalties From Express</t>
  </si>
  <si>
    <t>Internal Audit - Brussels(cls)</t>
  </si>
  <si>
    <t>210050</t>
  </si>
  <si>
    <t>Royalties From Crowne Plaza</t>
  </si>
  <si>
    <t>04879</t>
  </si>
  <si>
    <t>Internal Audit - Asia Pac(cls)</t>
  </si>
  <si>
    <t>210055</t>
  </si>
  <si>
    <t>Royalties Frm Crowne Plaza Rst</t>
  </si>
  <si>
    <t>Internal Audit - Asia/Pacific</t>
  </si>
  <si>
    <t>210100</t>
  </si>
  <si>
    <t>Franchise Fee Income</t>
  </si>
  <si>
    <t>04900</t>
  </si>
  <si>
    <t>Holiday Corporation</t>
  </si>
  <si>
    <t>215005</t>
  </si>
  <si>
    <t>Front End Fees</t>
  </si>
  <si>
    <t>215010</t>
  </si>
  <si>
    <t>Change Of Owership Fees</t>
  </si>
  <si>
    <t>A9969</t>
  </si>
  <si>
    <t>215020</t>
  </si>
  <si>
    <t>Renewal Fees</t>
  </si>
  <si>
    <t>04910</t>
  </si>
  <si>
    <t>HcInternational Holding, Inc</t>
  </si>
  <si>
    <t>A4910</t>
  </si>
  <si>
    <t>215021</t>
  </si>
  <si>
    <t>Front end fee amortisation</t>
  </si>
  <si>
    <t>215022</t>
  </si>
  <si>
    <t>Change of ownership fee amorti</t>
  </si>
  <si>
    <t>04915</t>
  </si>
  <si>
    <t>HI International Holdings-Corp</t>
  </si>
  <si>
    <t>A4915</t>
  </si>
  <si>
    <t>215023</t>
  </si>
  <si>
    <t>Renewal fee amortisation</t>
  </si>
  <si>
    <t>Hi International Holdings-Corp</t>
  </si>
  <si>
    <t>215025</t>
  </si>
  <si>
    <t>Front End Fees - Holiday inn</t>
  </si>
  <si>
    <t>04920</t>
  </si>
  <si>
    <t>E P Development Co-Corp</t>
  </si>
  <si>
    <t>215030</t>
  </si>
  <si>
    <t>Front End Fees - Candlewood</t>
  </si>
  <si>
    <t>A4920</t>
  </si>
  <si>
    <t>215035</t>
  </si>
  <si>
    <t>Front End Fees - Indigo</t>
  </si>
  <si>
    <t>04930</t>
  </si>
  <si>
    <t>HC Int'L Holding Eliminations</t>
  </si>
  <si>
    <t>215040</t>
  </si>
  <si>
    <t>Front End Fees Staybridge</t>
  </si>
  <si>
    <t>Hc Int'L Holding Elims(cls)</t>
  </si>
  <si>
    <t>215045</t>
  </si>
  <si>
    <t>Front End Fees Express</t>
  </si>
  <si>
    <t>04935</t>
  </si>
  <si>
    <t>HII International Elimination</t>
  </si>
  <si>
    <t>215050</t>
  </si>
  <si>
    <t>Front End Fees Crowne Plaza</t>
  </si>
  <si>
    <t>HII International Elims(cls)</t>
  </si>
  <si>
    <t>215055</t>
  </si>
  <si>
    <t>Front End Fee Crowne Plaza Rst</t>
  </si>
  <si>
    <t>04940</t>
  </si>
  <si>
    <t>Holiday Pac Holding Co(cls)</t>
  </si>
  <si>
    <t>216005</t>
  </si>
  <si>
    <t>Liquidated Damages</t>
  </si>
  <si>
    <t>Holiday Pacific Holding Compan</t>
  </si>
  <si>
    <t>A4940</t>
  </si>
  <si>
    <t>216006</t>
  </si>
  <si>
    <t>Exceptional LDs (per GFP&amp;A)</t>
  </si>
  <si>
    <t>04962</t>
  </si>
  <si>
    <t>Hsd Reserve - Elimination(cls)</t>
  </si>
  <si>
    <t>216007</t>
  </si>
  <si>
    <t>LDs licence fee</t>
  </si>
  <si>
    <t>04963</t>
  </si>
  <si>
    <t>Acq Costs - HC Service Cost</t>
  </si>
  <si>
    <t>216008</t>
  </si>
  <si>
    <t>Liquidated Damages (non VAT)</t>
  </si>
  <si>
    <t>ICS SHARED REV &amp; COST MXN</t>
  </si>
  <si>
    <t>216010</t>
  </si>
  <si>
    <t>New Hotel Opening/TSA</t>
  </si>
  <si>
    <t>SF TACP OpEx MXN (A0903)</t>
  </si>
  <si>
    <t>216011</t>
  </si>
  <si>
    <t>New Hotel Opening/TSA - CE</t>
  </si>
  <si>
    <t>04983</t>
  </si>
  <si>
    <t>TACP-Total Europe (cls)</t>
  </si>
  <si>
    <t>216015</t>
  </si>
  <si>
    <t>Training</t>
  </si>
  <si>
    <t>Mexico Candlewood Assessments</t>
  </si>
  <si>
    <t>216020</t>
  </si>
  <si>
    <t>Franchise Discount</t>
  </si>
  <si>
    <t>MEXICO TACP - INTRA</t>
  </si>
  <si>
    <t>220001</t>
  </si>
  <si>
    <t>Group Service Fund - Income</t>
  </si>
  <si>
    <t>Mexico TACP-Non-Intra</t>
  </si>
  <si>
    <t>220005</t>
  </si>
  <si>
    <t>Assessments  Revenue</t>
  </si>
  <si>
    <t>04999</t>
  </si>
  <si>
    <t>Corp Inc &amp; Exp After Op I</t>
  </si>
  <si>
    <t>220010</t>
  </si>
  <si>
    <t>Reservation Assess. Rev.</t>
  </si>
  <si>
    <t>05000</t>
  </si>
  <si>
    <t>Special Project (cls)</t>
  </si>
  <si>
    <t>220011</t>
  </si>
  <si>
    <t>Reservation Assess. Rev. - UK</t>
  </si>
  <si>
    <t>05001</t>
  </si>
  <si>
    <t>GFIN Risks &amp; Ops (cls)</t>
  </si>
  <si>
    <t>220015</t>
  </si>
  <si>
    <t>Marketing Assess. Rev.</t>
  </si>
  <si>
    <t>05002</t>
  </si>
  <si>
    <t>AMER FP&amp;A (05002)</t>
  </si>
  <si>
    <t>220016</t>
  </si>
  <si>
    <t>Marketing Assess. Rev. - UK</t>
  </si>
  <si>
    <t>05003</t>
  </si>
  <si>
    <t>Strategy - Asia (cls)</t>
  </si>
  <si>
    <t>220017</t>
  </si>
  <si>
    <t>Iberostar Base Fees SF</t>
  </si>
  <si>
    <t>05004</t>
  </si>
  <si>
    <t>Sales Tax (05004) (cls)</t>
  </si>
  <si>
    <t>220018</t>
  </si>
  <si>
    <t>Iberostar Base Fees PL</t>
  </si>
  <si>
    <t>05005</t>
  </si>
  <si>
    <t>US THFG</t>
  </si>
  <si>
    <t>220019</t>
  </si>
  <si>
    <t>IHG Ignite</t>
  </si>
  <si>
    <t>05006</t>
  </si>
  <si>
    <t>Brand Standards - AMER (cls)</t>
  </si>
  <si>
    <t>220020</t>
  </si>
  <si>
    <t>Assessments Core</t>
  </si>
  <si>
    <t>05007</t>
  </si>
  <si>
    <t>AMER OPERATIONS FINANCE</t>
  </si>
  <si>
    <t>220025</t>
  </si>
  <si>
    <t>Assessments Select</t>
  </si>
  <si>
    <t>05008</t>
  </si>
  <si>
    <t>GLOBAL STANDARDS - US</t>
  </si>
  <si>
    <t>220030</t>
  </si>
  <si>
    <t>Assessments Sunspree</t>
  </si>
  <si>
    <t>05009</t>
  </si>
  <si>
    <t>Benefit Plans - Americas</t>
  </si>
  <si>
    <t>220035</t>
  </si>
  <si>
    <t>Assessments Hotel &amp; Suites</t>
  </si>
  <si>
    <t>05010</t>
  </si>
  <si>
    <t>Sixco America Inc (cls)</t>
  </si>
  <si>
    <t>A5010</t>
  </si>
  <si>
    <t>220040</t>
  </si>
  <si>
    <t>Assessments Staybridge</t>
  </si>
  <si>
    <t>05011</t>
  </si>
  <si>
    <t>Sixco North America, Inc.</t>
  </si>
  <si>
    <t>A5011</t>
  </si>
  <si>
    <t>220045</t>
  </si>
  <si>
    <t>Assessments Express</t>
  </si>
  <si>
    <t>220050</t>
  </si>
  <si>
    <t>Assessments Crowne Plaza</t>
  </si>
  <si>
    <t>05012</t>
  </si>
  <si>
    <t>Sixco America Eliminations</t>
  </si>
  <si>
    <t>220055</t>
  </si>
  <si>
    <t>Assessments Crowne Plaza Rst</t>
  </si>
  <si>
    <t>BASS AMERICA ELIMINATIONS</t>
  </si>
  <si>
    <t>220056</t>
  </si>
  <si>
    <t>Intercontinental Assessments</t>
  </si>
  <si>
    <t>RES ASSESSMENT EVEN HOTEL AMER</t>
  </si>
  <si>
    <t>220058</t>
  </si>
  <si>
    <t>IHG RC Enrolling Stay Rebate</t>
  </si>
  <si>
    <t>05014</t>
  </si>
  <si>
    <t>AMER Finance CFO</t>
  </si>
  <si>
    <t>220060</t>
  </si>
  <si>
    <t>Priority Club Assessments</t>
  </si>
  <si>
    <t>05015</t>
  </si>
  <si>
    <t>Brand Support (cls)</t>
  </si>
  <si>
    <t>220061</t>
  </si>
  <si>
    <t>IHG RC Other Revenue</t>
  </si>
  <si>
    <t>05016</t>
  </si>
  <si>
    <t>Finance CP Accelerate</t>
  </si>
  <si>
    <t>220062</t>
  </si>
  <si>
    <t>Global Funding</t>
  </si>
  <si>
    <t>05017</t>
  </si>
  <si>
    <t>HR Processing (cls)</t>
  </si>
  <si>
    <t>220063</t>
  </si>
  <si>
    <t>Co-Op Revenue</t>
  </si>
  <si>
    <t>05018</t>
  </si>
  <si>
    <t>Bristol HR Admin. (cls)</t>
  </si>
  <si>
    <t>220064</t>
  </si>
  <si>
    <t>Direct Dist Fees</t>
  </si>
  <si>
    <t>05020</t>
  </si>
  <si>
    <t>AMER OPS CMH</t>
  </si>
  <si>
    <t>220065</t>
  </si>
  <si>
    <t>HMA Corporate</t>
  </si>
  <si>
    <t>05021</t>
  </si>
  <si>
    <t>Finance LLC main</t>
  </si>
  <si>
    <t>A5021</t>
  </si>
  <si>
    <t>220066</t>
  </si>
  <si>
    <t>Assessments Revenue Iberostar</t>
  </si>
  <si>
    <t>05027</t>
  </si>
  <si>
    <t>VP WW Remuneration</t>
  </si>
  <si>
    <t>220067</t>
  </si>
  <si>
    <t>Welcome Ament Iberostar</t>
  </si>
  <si>
    <t>05028</t>
  </si>
  <si>
    <t>TALENT ACQUISITION - AMER</t>
  </si>
  <si>
    <t>220070</t>
  </si>
  <si>
    <t>HMA Hotel</t>
  </si>
  <si>
    <t>05029</t>
  </si>
  <si>
    <t>AMER Luxury &amp; Lifestyle HR</t>
  </si>
  <si>
    <t>220075</t>
  </si>
  <si>
    <t>HMA Other</t>
  </si>
  <si>
    <t>05030</t>
  </si>
  <si>
    <t>INTERNATIONAL MOBILITY - AMER</t>
  </si>
  <si>
    <t>220080</t>
  </si>
  <si>
    <t>Start Up Fee</t>
  </si>
  <si>
    <t>05033</t>
  </si>
  <si>
    <t>US TREASURY (05033)</t>
  </si>
  <si>
    <t>220085</t>
  </si>
  <si>
    <t>Enrollment Fee Bsc</t>
  </si>
  <si>
    <t>05037</t>
  </si>
  <si>
    <t>US - RISK FINANCE</t>
  </si>
  <si>
    <t>220090</t>
  </si>
  <si>
    <t>Enrollment Fee Hotel</t>
  </si>
  <si>
    <t>05040</t>
  </si>
  <si>
    <t>800 Meeting Group (cls)</t>
  </si>
  <si>
    <t>220091</t>
  </si>
  <si>
    <t>Membership Fee</t>
  </si>
  <si>
    <t>05044</t>
  </si>
  <si>
    <t>1996 HIW Conference</t>
  </si>
  <si>
    <t>220092</t>
  </si>
  <si>
    <t>Pacific Privilege - Marketing</t>
  </si>
  <si>
    <t>05046</t>
  </si>
  <si>
    <t>Int'L Intercompany (cls)</t>
  </si>
  <si>
    <t>220095</t>
  </si>
  <si>
    <t>Promotional Income</t>
  </si>
  <si>
    <t>05047</t>
  </si>
  <si>
    <t>1997 HIW Conference</t>
  </si>
  <si>
    <t>220100</t>
  </si>
  <si>
    <t>Co-Partner Fee</t>
  </si>
  <si>
    <t>05050</t>
  </si>
  <si>
    <t>Americas Quality East</t>
  </si>
  <si>
    <t>220101</t>
  </si>
  <si>
    <t>Co-Partner Fee - MCI</t>
  </si>
  <si>
    <t>05055</t>
  </si>
  <si>
    <t>Bristol IT Expenses</t>
  </si>
  <si>
    <t>220102</t>
  </si>
  <si>
    <t>Other Credit Card Revenue</t>
  </si>
  <si>
    <t>05056</t>
  </si>
  <si>
    <t>1998 HIW Conference</t>
  </si>
  <si>
    <t>220103</t>
  </si>
  <si>
    <t>Marketing Fee - CoBrand</t>
  </si>
  <si>
    <t>05057</t>
  </si>
  <si>
    <t>Crowne Plaza Ops Specialists</t>
  </si>
  <si>
    <t>220104</t>
  </si>
  <si>
    <t>FUSA Fee Payout</t>
  </si>
  <si>
    <t>05059</t>
  </si>
  <si>
    <t>Property Improvement Team(PIP)</t>
  </si>
  <si>
    <t>220105</t>
  </si>
  <si>
    <t>TACP Revenue In</t>
  </si>
  <si>
    <t>05060</t>
  </si>
  <si>
    <t>INTERNAL AUDIT US (05060)</t>
  </si>
  <si>
    <t>220106</t>
  </si>
  <si>
    <t>Other FUSA Fees</t>
  </si>
  <si>
    <t>05061</t>
  </si>
  <si>
    <t>Mktg Automation</t>
  </si>
  <si>
    <t>220107</t>
  </si>
  <si>
    <t>Co-Parnter FTD Flowers</t>
  </si>
  <si>
    <t>05062</t>
  </si>
  <si>
    <t>Owner Onboard_Engagement</t>
  </si>
  <si>
    <t>220108</t>
  </si>
  <si>
    <t>TACP Revenue-Direct Debit Fees</t>
  </si>
  <si>
    <t>05068</t>
  </si>
  <si>
    <t>H&amp;OS Solutions Delivery (US)</t>
  </si>
  <si>
    <t>220109</t>
  </si>
  <si>
    <t>Partner Travel Ag Iberostar</t>
  </si>
  <si>
    <t>05069</t>
  </si>
  <si>
    <t>B2B Partner Solutions</t>
  </si>
  <si>
    <t>220110</t>
  </si>
  <si>
    <t>TACP Revenue Out</t>
  </si>
  <si>
    <t>05070</t>
  </si>
  <si>
    <t>Americas Benefits (cls)</t>
  </si>
  <si>
    <t>220111</t>
  </si>
  <si>
    <t>Cost of TACP</t>
  </si>
  <si>
    <t>05071</t>
  </si>
  <si>
    <t>Comp &amp; Ben - Amer</t>
  </si>
  <si>
    <t>220112</t>
  </si>
  <si>
    <t>TACP Rebates</t>
  </si>
  <si>
    <t>05072</t>
  </si>
  <si>
    <t>HR Analytics (cls)</t>
  </si>
  <si>
    <t>220113</t>
  </si>
  <si>
    <t>TACP Escheatment</t>
  </si>
  <si>
    <t>05073</t>
  </si>
  <si>
    <t>Enterprise Planning</t>
  </si>
  <si>
    <t>220115</t>
  </si>
  <si>
    <t>Airline Supplement-In</t>
  </si>
  <si>
    <t>05074</t>
  </si>
  <si>
    <t>App Support US</t>
  </si>
  <si>
    <t>220120</t>
  </si>
  <si>
    <t>Airline Supplement-Out</t>
  </si>
  <si>
    <t>05075</t>
  </si>
  <si>
    <t>GPS HRIS AMER</t>
  </si>
  <si>
    <t>220125</t>
  </si>
  <si>
    <t>University Fees</t>
  </si>
  <si>
    <t>05076</t>
  </si>
  <si>
    <t>SETTLEMENT TAX ISSUES (05076)</t>
  </si>
  <si>
    <t>220130</t>
  </si>
  <si>
    <t>Co-Brand Pt Revenue</t>
  </si>
  <si>
    <t>05077</t>
  </si>
  <si>
    <t>Organization Review(cls)</t>
  </si>
  <si>
    <t>220135</t>
  </si>
  <si>
    <t>Non-Pt Award Revenue</t>
  </si>
  <si>
    <t>05078</t>
  </si>
  <si>
    <t>Comp &amp; Ben - Regional (cls)</t>
  </si>
  <si>
    <t>220140</t>
  </si>
  <si>
    <t>Affiliate Revenue Program</t>
  </si>
  <si>
    <t>05079</t>
  </si>
  <si>
    <t>Global People Svsc (GPS) AMER</t>
  </si>
  <si>
    <t>220200</t>
  </si>
  <si>
    <t>Revenue Offset IFRS15</t>
  </si>
  <si>
    <t>05080</t>
  </si>
  <si>
    <t>HI Express Studio- Design(cls)</t>
  </si>
  <si>
    <t>220500</t>
  </si>
  <si>
    <t>Shared Cost - Income</t>
  </si>
  <si>
    <t>05081</t>
  </si>
  <si>
    <t>GPS AMER PAYROLL</t>
  </si>
  <si>
    <t>220510</t>
  </si>
  <si>
    <t>Prior Year Fund Surplus/Defici</t>
  </si>
  <si>
    <t>05082</t>
  </si>
  <si>
    <t>EDCP/DCP</t>
  </si>
  <si>
    <t>220600</t>
  </si>
  <si>
    <t>National Sales - Income</t>
  </si>
  <si>
    <t>05084</t>
  </si>
  <si>
    <t>Support Services AMER</t>
  </si>
  <si>
    <t>230005</t>
  </si>
  <si>
    <t>Holidex Revenue</t>
  </si>
  <si>
    <t>05085</t>
  </si>
  <si>
    <t>H&amp;OS Product Strategy (US)</t>
  </si>
  <si>
    <t>230006</t>
  </si>
  <si>
    <t>Holidex Revenue - CMH</t>
  </si>
  <si>
    <t>05086</t>
  </si>
  <si>
    <t>CORPORATE TAX (05086)</t>
  </si>
  <si>
    <t>230010</t>
  </si>
  <si>
    <t>Corporate Admin Terminal Rev</t>
  </si>
  <si>
    <t>05087</t>
  </si>
  <si>
    <t>PIP Upscale</t>
  </si>
  <si>
    <t>230015</t>
  </si>
  <si>
    <t>Equipment Maintenance Fees CMH</t>
  </si>
  <si>
    <t>05092</t>
  </si>
  <si>
    <t>Vulnerability Management Servi</t>
  </si>
  <si>
    <t>230020</t>
  </si>
  <si>
    <t>Equipment Maint Fees Franchise</t>
  </si>
  <si>
    <t>05093</t>
  </si>
  <si>
    <t>Service Engineering</t>
  </si>
  <si>
    <t>230025</t>
  </si>
  <si>
    <t>CRO Revenue</t>
  </si>
  <si>
    <t>05094</t>
  </si>
  <si>
    <t>Change &amp; Config Mgmt</t>
  </si>
  <si>
    <t>230026</t>
  </si>
  <si>
    <t>VCRO Revenue</t>
  </si>
  <si>
    <t>05095</t>
  </si>
  <si>
    <t>GCS Systems Support</t>
  </si>
  <si>
    <t>230030</t>
  </si>
  <si>
    <t>Telephone System Support CMH</t>
  </si>
  <si>
    <t>05098</t>
  </si>
  <si>
    <t>Provisioning</t>
  </si>
  <si>
    <t>230035</t>
  </si>
  <si>
    <t>Telephone System Support Fran</t>
  </si>
  <si>
    <t>05099</t>
  </si>
  <si>
    <t>GBL Enterprise Systems</t>
  </si>
  <si>
    <t>230040</t>
  </si>
  <si>
    <t>Communication Installation Fee</t>
  </si>
  <si>
    <t>05100</t>
  </si>
  <si>
    <t>GBL Storage &amp; Sys Eng</t>
  </si>
  <si>
    <t>230045</t>
  </si>
  <si>
    <t>Telecomm Commission</t>
  </si>
  <si>
    <t>05101</t>
  </si>
  <si>
    <t>O365 Migration Project</t>
  </si>
  <si>
    <t>230050</t>
  </si>
  <si>
    <t>WWHS Equipment Sales</t>
  </si>
  <si>
    <t>05102</t>
  </si>
  <si>
    <t>AMER HR MGMT</t>
  </si>
  <si>
    <t>230051</t>
  </si>
  <si>
    <t>WwHS Equipment Sales - CMH</t>
  </si>
  <si>
    <t>05103</t>
  </si>
  <si>
    <t>HOTEL HR SUPPORT</t>
  </si>
  <si>
    <t>230055</t>
  </si>
  <si>
    <t>WWHS Basic Training</t>
  </si>
  <si>
    <t>05104</t>
  </si>
  <si>
    <t>CORPORATE HR SUPPORT - AMER</t>
  </si>
  <si>
    <t>230060</t>
  </si>
  <si>
    <t>WWHS Optional Training</t>
  </si>
  <si>
    <t>05105</t>
  </si>
  <si>
    <t>MarketPlace (cls)</t>
  </si>
  <si>
    <t>230061</t>
  </si>
  <si>
    <t>PMS Equipment Sold</t>
  </si>
  <si>
    <t>05106</t>
  </si>
  <si>
    <t>Data Privacy Initiative (cls)</t>
  </si>
  <si>
    <t>230062</t>
  </si>
  <si>
    <t>PMS Allowance &amp; Credits</t>
  </si>
  <si>
    <t>05107</t>
  </si>
  <si>
    <t>H&amp;OS HMS (US) (cls)</t>
  </si>
  <si>
    <t>230063</t>
  </si>
  <si>
    <t>PMS Basic Training</t>
  </si>
  <si>
    <t>05108</t>
  </si>
  <si>
    <t>AMER Security Compliance (cls)</t>
  </si>
  <si>
    <t>230064</t>
  </si>
  <si>
    <t>PMS Options Training</t>
  </si>
  <si>
    <t>05109</t>
  </si>
  <si>
    <t>Canadian AMER Tech (cls)</t>
  </si>
  <si>
    <t>230065</t>
  </si>
  <si>
    <t>Rescom Income</t>
  </si>
  <si>
    <t>05110</t>
  </si>
  <si>
    <t>IT HR-Related Exp (cls)</t>
  </si>
  <si>
    <t>230066</t>
  </si>
  <si>
    <t>Maintenance Costs - Telephons</t>
  </si>
  <si>
    <t>05111</t>
  </si>
  <si>
    <t>Global Technology Mrkting(cls)</t>
  </si>
  <si>
    <t>230067</t>
  </si>
  <si>
    <t>Maintenance Costs - Other Expe</t>
  </si>
  <si>
    <t>05112</t>
  </si>
  <si>
    <t>BRAND SVC CONSULTING-AMER</t>
  </si>
  <si>
    <t>230068</t>
  </si>
  <si>
    <t>Maintenance Costs - Contracts</t>
  </si>
  <si>
    <t>05113</t>
  </si>
  <si>
    <t>C&amp;T HR SUPPORT</t>
  </si>
  <si>
    <t>230070</t>
  </si>
  <si>
    <t>Telecom Project Revenue</t>
  </si>
  <si>
    <t>05114</t>
  </si>
  <si>
    <t>GLOBAL MARKET SUPPORT</t>
  </si>
  <si>
    <t>240005</t>
  </si>
  <si>
    <t>Interest Income Finance</t>
  </si>
  <si>
    <t>05115</t>
  </si>
  <si>
    <t>Brand Svc Cons - Canada</t>
  </si>
  <si>
    <t>240010</t>
  </si>
  <si>
    <t>Interest Income Lease</t>
  </si>
  <si>
    <t>05116</t>
  </si>
  <si>
    <t>Hotel HR Support - Canada</t>
  </si>
  <si>
    <t>240012</t>
  </si>
  <si>
    <t>Interest Income FF&amp;E Reserves</t>
  </si>
  <si>
    <t>05117</t>
  </si>
  <si>
    <t>Corp HR SuptCommr&amp;Tech(cls)</t>
  </si>
  <si>
    <t>240015</t>
  </si>
  <si>
    <t>Interest Income Interim</t>
  </si>
  <si>
    <t>05118</t>
  </si>
  <si>
    <t>AMER Early Careers JTT</t>
  </si>
  <si>
    <t>240020</t>
  </si>
  <si>
    <t>Commitment Fee Finance</t>
  </si>
  <si>
    <t>05120</t>
  </si>
  <si>
    <t>Avendra Integration (cls)</t>
  </si>
  <si>
    <t>240025</t>
  </si>
  <si>
    <t>Documentation Fee</t>
  </si>
  <si>
    <t>05121</t>
  </si>
  <si>
    <t>GT Canadian Networks</t>
  </si>
  <si>
    <t>240030</t>
  </si>
  <si>
    <t>Proposal Fee</t>
  </si>
  <si>
    <t>05122</t>
  </si>
  <si>
    <t>candlewood Comp&amp;Bens(cls)</t>
  </si>
  <si>
    <t>240035</t>
  </si>
  <si>
    <t>Late Charges</t>
  </si>
  <si>
    <t>05123</t>
  </si>
  <si>
    <t>IT NextGen Deployment</t>
  </si>
  <si>
    <t>250005</t>
  </si>
  <si>
    <t>Ins Assess I/C Hotel Liab</t>
  </si>
  <si>
    <t>05124</t>
  </si>
  <si>
    <t>INFO DELIVERY-AMER</t>
  </si>
  <si>
    <t>250010</t>
  </si>
  <si>
    <t>Ins Assess I/C Other</t>
  </si>
  <si>
    <t>05125</t>
  </si>
  <si>
    <t>GT Change Management</t>
  </si>
  <si>
    <t>250015</t>
  </si>
  <si>
    <t>Ins Assess O/S Hotel Liab</t>
  </si>
  <si>
    <t>05126</t>
  </si>
  <si>
    <t>Asset Inventory Management</t>
  </si>
  <si>
    <t>250020</t>
  </si>
  <si>
    <t>Ins Assess O/S Other</t>
  </si>
  <si>
    <t>05127</t>
  </si>
  <si>
    <t>Service Now Governance</t>
  </si>
  <si>
    <t>250025</t>
  </si>
  <si>
    <t>Earned Premium I/C</t>
  </si>
  <si>
    <t>05128</t>
  </si>
  <si>
    <t>Relocation (cls)</t>
  </si>
  <si>
    <t>250030</t>
  </si>
  <si>
    <t>Earned Premium Outside</t>
  </si>
  <si>
    <t>05129</t>
  </si>
  <si>
    <t>Global Leadership AMER (cls)</t>
  </si>
  <si>
    <t>250035</t>
  </si>
  <si>
    <t>Investment Income</t>
  </si>
  <si>
    <t>05130</t>
  </si>
  <si>
    <t>EA-Technical Architecture</t>
  </si>
  <si>
    <t>250037</t>
  </si>
  <si>
    <t>Joint Venture Income</t>
  </si>
  <si>
    <t>05131</t>
  </si>
  <si>
    <t>Hardware/Software Maint</t>
  </si>
  <si>
    <t>250040</t>
  </si>
  <si>
    <t>Co Medical Contributions I/C</t>
  </si>
  <si>
    <t>05132</t>
  </si>
  <si>
    <t>Distributed Software</t>
  </si>
  <si>
    <t>250045</t>
  </si>
  <si>
    <t>Co Dental Contributions I/C</t>
  </si>
  <si>
    <t>05133</t>
  </si>
  <si>
    <t>IHG Protect</t>
  </si>
  <si>
    <t>250050</t>
  </si>
  <si>
    <t>Co Life Contributions I/C</t>
  </si>
  <si>
    <t>05134</t>
  </si>
  <si>
    <t>Disaster Recovery Old</t>
  </si>
  <si>
    <t>250055</t>
  </si>
  <si>
    <t>Co Ltd Contributions I/C</t>
  </si>
  <si>
    <t>05135</t>
  </si>
  <si>
    <t>Prob Mgmt &amp; Srvc Level Rpting</t>
  </si>
  <si>
    <t>250060</t>
  </si>
  <si>
    <t>Co Std Contributions I/C</t>
  </si>
  <si>
    <t>05136</t>
  </si>
  <si>
    <t>Engineering Solutions</t>
  </si>
  <si>
    <t>250065</t>
  </si>
  <si>
    <t>EE Medical Contributions I/C</t>
  </si>
  <si>
    <t>05137</t>
  </si>
  <si>
    <t>Gbl Security Transformation</t>
  </si>
  <si>
    <t>250070</t>
  </si>
  <si>
    <t>EE Dental Contributions I/C</t>
  </si>
  <si>
    <t>05138</t>
  </si>
  <si>
    <t>SUPPORT SERVICES MEX</t>
  </si>
  <si>
    <t>250075</t>
  </si>
  <si>
    <t>EE Life Contributions I/C</t>
  </si>
  <si>
    <t>05139</t>
  </si>
  <si>
    <t>Web Delivery</t>
  </si>
  <si>
    <t>250080</t>
  </si>
  <si>
    <t>EE Ltd Contributions I/C</t>
  </si>
  <si>
    <t>05140</t>
  </si>
  <si>
    <t>Project Turquoise</t>
  </si>
  <si>
    <t>250085</t>
  </si>
  <si>
    <t>EE Std Contributions I/C</t>
  </si>
  <si>
    <t>05144</t>
  </si>
  <si>
    <t>Legal Fee Reoveries (cls)</t>
  </si>
  <si>
    <t>250090</t>
  </si>
  <si>
    <t>EE Vision Contributions</t>
  </si>
  <si>
    <t>05146</t>
  </si>
  <si>
    <t>GLOBAL TECH (AMER LEGAL)</t>
  </si>
  <si>
    <t>260004</t>
  </si>
  <si>
    <t>Basic Management Fees - CE</t>
  </si>
  <si>
    <t>05147</t>
  </si>
  <si>
    <t>GSM (AMER LEGAL)</t>
  </si>
  <si>
    <t>260005</t>
  </si>
  <si>
    <t>Basic Management Fees</t>
  </si>
  <si>
    <t>05148</t>
  </si>
  <si>
    <t>LITIGATION</t>
  </si>
  <si>
    <t>260006</t>
  </si>
  <si>
    <t>Base Subordinate Revenue</t>
  </si>
  <si>
    <t>05149</t>
  </si>
  <si>
    <t>IP &amp; TRADEMARKS (US)</t>
  </si>
  <si>
    <t>260007</t>
  </si>
  <si>
    <t>Base Recovery Prior Years Reve</t>
  </si>
  <si>
    <t>05151</t>
  </si>
  <si>
    <t>Cash Mgmt &amp; Treasury (cls)</t>
  </si>
  <si>
    <t>260008</t>
  </si>
  <si>
    <t>Incentive Subordinated Revenue</t>
  </si>
  <si>
    <t>05152</t>
  </si>
  <si>
    <t>Upscale Studio - Design (cls)</t>
  </si>
  <si>
    <t>260009</t>
  </si>
  <si>
    <t>Incentive Recovery Rev. PY</t>
  </si>
  <si>
    <t>05153</t>
  </si>
  <si>
    <t>GRS R&amp;O</t>
  </si>
  <si>
    <t>260010</t>
  </si>
  <si>
    <t>Incentive Management Fees</t>
  </si>
  <si>
    <t>05154</t>
  </si>
  <si>
    <t>Direct Channels Support</t>
  </si>
  <si>
    <t>260011</t>
  </si>
  <si>
    <t>Unbranded IMF</t>
  </si>
  <si>
    <t>05155</t>
  </si>
  <si>
    <t>Signage Integrator Fees</t>
  </si>
  <si>
    <t>260012</t>
  </si>
  <si>
    <t>Incentive Management Fee Resta</t>
  </si>
  <si>
    <t>05156</t>
  </si>
  <si>
    <t>Lighting Integrator Fees</t>
  </si>
  <si>
    <t>260013</t>
  </si>
  <si>
    <t>Base Management Fee Restaurant</t>
  </si>
  <si>
    <t>05157</t>
  </si>
  <si>
    <t>Financial Integrator Fees</t>
  </si>
  <si>
    <t>260014</t>
  </si>
  <si>
    <t>Branded Res - brand access fee</t>
  </si>
  <si>
    <t>05158</t>
  </si>
  <si>
    <t>Emea Trademark Legal Exp (cls)</t>
  </si>
  <si>
    <t>260015</t>
  </si>
  <si>
    <t>Assets Management Fees</t>
  </si>
  <si>
    <t>05159</t>
  </si>
  <si>
    <t>Asia Trademark Legal Exp (cls)</t>
  </si>
  <si>
    <t>260016</t>
  </si>
  <si>
    <t>BR Resi-licence fee(ex BA Fee)</t>
  </si>
  <si>
    <t>05160</t>
  </si>
  <si>
    <t>Pilot Hotels Hallmark Cost</t>
  </si>
  <si>
    <t>260017</t>
  </si>
  <si>
    <t>Office Service Fees</t>
  </si>
  <si>
    <t>05161</t>
  </si>
  <si>
    <t>Pilot Hotel Signage Cost</t>
  </si>
  <si>
    <t>260018</t>
  </si>
  <si>
    <t>Spa Management Fees</t>
  </si>
  <si>
    <t>05162</t>
  </si>
  <si>
    <t>Pilot Hotels Service Culture</t>
  </si>
  <si>
    <t>260019</t>
  </si>
  <si>
    <t>Spa Fixed Management Fees</t>
  </si>
  <si>
    <t>05163</t>
  </si>
  <si>
    <t>Supersite Hotel Upgrades</t>
  </si>
  <si>
    <t>260020</t>
  </si>
  <si>
    <t>JV Income / Dividend</t>
  </si>
  <si>
    <t>05164</t>
  </si>
  <si>
    <t>Supersite Hotels Signage</t>
  </si>
  <si>
    <t>260021</t>
  </si>
  <si>
    <t>Share of Profit of Associates</t>
  </si>
  <si>
    <t>05165</t>
  </si>
  <si>
    <t>Supersite Hotels Hallmarks</t>
  </si>
  <si>
    <t>260023</t>
  </si>
  <si>
    <t>Spa Incentive Fee</t>
  </si>
  <si>
    <t>05166</t>
  </si>
  <si>
    <t>2006 Property Sign Subsidies</t>
  </si>
  <si>
    <t>260024</t>
  </si>
  <si>
    <t>Branded Resi - Other</t>
  </si>
  <si>
    <t>05167</t>
  </si>
  <si>
    <t>2007 Property Sign Subsidies</t>
  </si>
  <si>
    <t>260025</t>
  </si>
  <si>
    <t>Accounting Fees Income</t>
  </si>
  <si>
    <t>05168</t>
  </si>
  <si>
    <t>2008 Property Sign Subsidies</t>
  </si>
  <si>
    <t>260030</t>
  </si>
  <si>
    <t>Global 2</t>
  </si>
  <si>
    <t>05169</t>
  </si>
  <si>
    <t>Sunspree / Select Conv to HI</t>
  </si>
  <si>
    <t>260035</t>
  </si>
  <si>
    <t>Marketing Fee</t>
  </si>
  <si>
    <t>05170</t>
  </si>
  <si>
    <t>Sunspree / Select Conv to CP</t>
  </si>
  <si>
    <t>260040</t>
  </si>
  <si>
    <t>Sales &amp; Booking Fee</t>
  </si>
  <si>
    <t>05171</t>
  </si>
  <si>
    <t>Temp Signage Post Conf Opens</t>
  </si>
  <si>
    <t>260050</t>
  </si>
  <si>
    <t>Service Agreement</t>
  </si>
  <si>
    <t>05172</t>
  </si>
  <si>
    <t>HPS - PEOPLE NOTICE</t>
  </si>
  <si>
    <t>260060</t>
  </si>
  <si>
    <t>Reimbursed Costs Hotel</t>
  </si>
  <si>
    <t>PPC - Exec</t>
  </si>
  <si>
    <t>260061</t>
  </si>
  <si>
    <t>Reimbursed Costs Overage-Hotel</t>
  </si>
  <si>
    <t>05174</t>
  </si>
  <si>
    <t>Owner Communications Regional</t>
  </si>
  <si>
    <t>260062</t>
  </si>
  <si>
    <t>Reimbursed Costs Overage-Resta</t>
  </si>
  <si>
    <t>05175</t>
  </si>
  <si>
    <t>OWNER COMMUNICATONS FRANCHISEE</t>
  </si>
  <si>
    <t>260063</t>
  </si>
  <si>
    <t>Reimbursable payroll and benef</t>
  </si>
  <si>
    <t>05176</t>
  </si>
  <si>
    <t>PMO Infrastructure systems cos</t>
  </si>
  <si>
    <t>260064</t>
  </si>
  <si>
    <t>Reimbursable insurance revenue</t>
  </si>
  <si>
    <t>05177</t>
  </si>
  <si>
    <t>VP HR- Quality</t>
  </si>
  <si>
    <t>260065</t>
  </si>
  <si>
    <t>Other reimbursable revenues</t>
  </si>
  <si>
    <t>05178</t>
  </si>
  <si>
    <t>US Collections (05178)</t>
  </si>
  <si>
    <t>260066</t>
  </si>
  <si>
    <t>Reimbursable payroll revenue</t>
  </si>
  <si>
    <t>05179</t>
  </si>
  <si>
    <t>E-Commerce EMEA (cls)</t>
  </si>
  <si>
    <t>270001</t>
  </si>
  <si>
    <t>Long Stay Rentals</t>
  </si>
  <si>
    <t>05180</t>
  </si>
  <si>
    <t>Project Vegas</t>
  </si>
  <si>
    <t>270002</t>
  </si>
  <si>
    <t>Overflow Rentals</t>
  </si>
  <si>
    <t>Project Magellan</t>
  </si>
  <si>
    <t>270003</t>
  </si>
  <si>
    <t>Other Income</t>
  </si>
  <si>
    <t>Canada Dist Chan &amp; Dig Cap (US</t>
  </si>
  <si>
    <t>270004</t>
  </si>
  <si>
    <t>Special Rate Agreement</t>
  </si>
  <si>
    <t>CRO Expansion AMER</t>
  </si>
  <si>
    <t>280001</t>
  </si>
  <si>
    <t>License Fee</t>
  </si>
  <si>
    <t>05185</t>
  </si>
  <si>
    <t>Growth Delivery</t>
  </si>
  <si>
    <t>280002</t>
  </si>
  <si>
    <t>Premium Time Share Fees</t>
  </si>
  <si>
    <t>05186</t>
  </si>
  <si>
    <t>IT Compliance</t>
  </si>
  <si>
    <t>280003</t>
  </si>
  <si>
    <t>Virtual Hotel Royalty Fee</t>
  </si>
  <si>
    <t>05188</t>
  </si>
  <si>
    <t>CIO Office-Other</t>
  </si>
  <si>
    <t>280004</t>
  </si>
  <si>
    <t>Other Revenue - HICV</t>
  </si>
  <si>
    <t>05189</t>
  </si>
  <si>
    <t>CIO R&amp;O</t>
  </si>
  <si>
    <t>280005</t>
  </si>
  <si>
    <t>Hotel Royalty Fees</t>
  </si>
  <si>
    <t>05190</t>
  </si>
  <si>
    <t>Project Spectrum -America(cls)</t>
  </si>
  <si>
    <t>280006</t>
  </si>
  <si>
    <t>IHG RC Point Sales Profit</t>
  </si>
  <si>
    <t>05191</t>
  </si>
  <si>
    <t>Project Spectrum - Asia (cls)</t>
  </si>
  <si>
    <t>280007</t>
  </si>
  <si>
    <t>Virtual Hotel Reservation Fee</t>
  </si>
  <si>
    <t>05192</t>
  </si>
  <si>
    <t>Project Spectrum - EMEA</t>
  </si>
  <si>
    <t>280008</t>
  </si>
  <si>
    <t>Virtual Hotel Marketing Fee</t>
  </si>
  <si>
    <t>05198</t>
  </si>
  <si>
    <t>WW Directory (cls)</t>
  </si>
  <si>
    <t>280009</t>
  </si>
  <si>
    <t>Virtual Hotel Technology Fee</t>
  </si>
  <si>
    <t>05200</t>
  </si>
  <si>
    <t>Corporate Reporting</t>
  </si>
  <si>
    <t>280010</t>
  </si>
  <si>
    <t>Virtual Hotel PCR Fee</t>
  </si>
  <si>
    <t>05210</t>
  </si>
  <si>
    <t>Northern California Sales(cls)</t>
  </si>
  <si>
    <t>280011</t>
  </si>
  <si>
    <t>Hotel Reservation Fee</t>
  </si>
  <si>
    <t>05211</t>
  </si>
  <si>
    <t>Los Angeles Sales (cls)</t>
  </si>
  <si>
    <t>280012</t>
  </si>
  <si>
    <t>Hotel Marketing Fee</t>
  </si>
  <si>
    <t>05212</t>
  </si>
  <si>
    <t>Dallas Sales (cls)</t>
  </si>
  <si>
    <t>280013</t>
  </si>
  <si>
    <t>Hotel Technology fee</t>
  </si>
  <si>
    <t>05216</t>
  </si>
  <si>
    <t>Denver Sales (cls)</t>
  </si>
  <si>
    <t>280014</t>
  </si>
  <si>
    <t>Hotel PCR Fee</t>
  </si>
  <si>
    <t>05219</t>
  </si>
  <si>
    <t>West North Central Sales (cls)</t>
  </si>
  <si>
    <t>281001</t>
  </si>
  <si>
    <t>Incentive Fee</t>
  </si>
  <si>
    <t>05221</t>
  </si>
  <si>
    <t>Fran Sales -Hotel Indigo (cls)</t>
  </si>
  <si>
    <t>281002</t>
  </si>
  <si>
    <t>Marketing / Reservation Fee</t>
  </si>
  <si>
    <t>05222</t>
  </si>
  <si>
    <t>Smokies Sales (cls)</t>
  </si>
  <si>
    <t>281003</t>
  </si>
  <si>
    <t>Holidex Fee</t>
  </si>
  <si>
    <t>05231</t>
  </si>
  <si>
    <t>Plains States Sales (cls)</t>
  </si>
  <si>
    <t>281004</t>
  </si>
  <si>
    <t>RMH Fee</t>
  </si>
  <si>
    <t>05233</t>
  </si>
  <si>
    <t>FRANCHISING &amp; CORP (AMER L)</t>
  </si>
  <si>
    <t>281005</t>
  </si>
  <si>
    <t>PCR Fee</t>
  </si>
  <si>
    <t>05234</t>
  </si>
  <si>
    <t>Gbl Std Syss Mgmt Brd Std(cls)</t>
  </si>
  <si>
    <t>290005</t>
  </si>
  <si>
    <t>Cash Discount Earnings</t>
  </si>
  <si>
    <t>05235</t>
  </si>
  <si>
    <t>Product Expenses Brd Std (cls)</t>
  </si>
  <si>
    <t>290006</t>
  </si>
  <si>
    <t>WWHS Income</t>
  </si>
  <si>
    <t>05237</t>
  </si>
  <si>
    <t>Unclaimed Property (cls)</t>
  </si>
  <si>
    <t>290007</t>
  </si>
  <si>
    <t>WWHS Installation</t>
  </si>
  <si>
    <t>05240</t>
  </si>
  <si>
    <t>New Business Delivery (cls)</t>
  </si>
  <si>
    <t>290008</t>
  </si>
  <si>
    <t>Cyntery</t>
  </si>
  <si>
    <t>05241</t>
  </si>
  <si>
    <t>Quality US</t>
  </si>
  <si>
    <t>290010</t>
  </si>
  <si>
    <t>Purchasing Commissions</t>
  </si>
  <si>
    <t>05242</t>
  </si>
  <si>
    <t>FRANCHISE LICENSE &amp; COMPLIANCE</t>
  </si>
  <si>
    <t>290015</t>
  </si>
  <si>
    <t>Other Commissions</t>
  </si>
  <si>
    <t>05243</t>
  </si>
  <si>
    <t>Severance Costs HI (cls)</t>
  </si>
  <si>
    <t>290016</t>
  </si>
  <si>
    <t>Vending Machine Commission</t>
  </si>
  <si>
    <t>Partner Exchange</t>
  </si>
  <si>
    <t>290020</t>
  </si>
  <si>
    <t>Target Job Tax Credit</t>
  </si>
  <si>
    <t>05245</t>
  </si>
  <si>
    <t>FLC(Fran License&amp;Complia)(cls)</t>
  </si>
  <si>
    <t>290025</t>
  </si>
  <si>
    <t>Delinquent Interest Income</t>
  </si>
  <si>
    <t>GP&amp;P Operations &amp; Exec</t>
  </si>
  <si>
    <t>290030</t>
  </si>
  <si>
    <t>A/R Clearing</t>
  </si>
  <si>
    <t>05247</t>
  </si>
  <si>
    <t>Sales Trainee (cls)</t>
  </si>
  <si>
    <t>290040</t>
  </si>
  <si>
    <t>Proceed Bus Interruption Ins</t>
  </si>
  <si>
    <t>Data Warehouse</t>
  </si>
  <si>
    <t>290097</t>
  </si>
  <si>
    <t>IFRS17 revenue-Margin excluded</t>
  </si>
  <si>
    <t>Global Booker Program</t>
  </si>
  <si>
    <t>290098</t>
  </si>
  <si>
    <t>Other Miscellaneous Income</t>
  </si>
  <si>
    <t>Franchise Hotel S&amp;M</t>
  </si>
  <si>
    <t>290099</t>
  </si>
  <si>
    <t>Other Misc Income - UK</t>
  </si>
  <si>
    <t>Ext Stay Hotel S&amp;M Franchise</t>
  </si>
  <si>
    <t>290196</t>
  </si>
  <si>
    <t>Recharge Income</t>
  </si>
  <si>
    <t>Franchise Hotel Rev</t>
  </si>
  <si>
    <t>290900</t>
  </si>
  <si>
    <t>Key money amortisation - contr</t>
  </si>
  <si>
    <t>MMS - US</t>
  </si>
  <si>
    <t>290901</t>
  </si>
  <si>
    <t>Gain/Loss on key money disposd</t>
  </si>
  <si>
    <t>Ext Stay Rev Franchise</t>
  </si>
  <si>
    <t>290905</t>
  </si>
  <si>
    <t>Cost of guarantees - contra re</t>
  </si>
  <si>
    <t>05255</t>
  </si>
  <si>
    <t>PaCE Risks &amp; Ops (05255) (cls)</t>
  </si>
  <si>
    <t>290999</t>
  </si>
  <si>
    <t>Revenue Deferrals</t>
  </si>
  <si>
    <t>05256</t>
  </si>
  <si>
    <t>Reg Dir Fran Sales-L/A(cls)</t>
  </si>
  <si>
    <t>300000</t>
  </si>
  <si>
    <t>PCR Points Cost of Goods</t>
  </si>
  <si>
    <t>Lifestyle Brands EVEN</t>
  </si>
  <si>
    <t>300005</t>
  </si>
  <si>
    <t>CMH Revenue US</t>
  </si>
  <si>
    <t>300010</t>
  </si>
  <si>
    <t>SME Program US</t>
  </si>
  <si>
    <t>300015</t>
  </si>
  <si>
    <t>Reimbursed Costs Restaurant</t>
  </si>
  <si>
    <t>Data &amp; Analytics</t>
  </si>
  <si>
    <t>300020</t>
  </si>
  <si>
    <t>Reimbursed Costs Overage -Rest</t>
  </si>
  <si>
    <t>Strategic Partnerships</t>
  </si>
  <si>
    <t>300025</t>
  </si>
  <si>
    <t>Reimbursed Costs Payroll</t>
  </si>
  <si>
    <t>300030</t>
  </si>
  <si>
    <t>Merchandise Cost Of Sales</t>
  </si>
  <si>
    <t>05268</t>
  </si>
  <si>
    <t>VP Midscale Fran Dev East</t>
  </si>
  <si>
    <t>301010</t>
  </si>
  <si>
    <t>Cost Of Revenue - Food</t>
  </si>
  <si>
    <t>InnSupply</t>
  </si>
  <si>
    <t>301020</t>
  </si>
  <si>
    <t>Cost Of Sales In-Room Vending</t>
  </si>
  <si>
    <t>CMO Project Fund</t>
  </si>
  <si>
    <t>301025</t>
  </si>
  <si>
    <t>Cost Of Sales  Conv. Court</t>
  </si>
  <si>
    <t>05271</t>
  </si>
  <si>
    <t>VP Midscale Fran Dev</t>
  </si>
  <si>
    <t>301030</t>
  </si>
  <si>
    <t>Cost of Food Room Service</t>
  </si>
  <si>
    <t>05272</t>
  </si>
  <si>
    <t>Franchise Fee Clearing</t>
  </si>
  <si>
    <t>301040</t>
  </si>
  <si>
    <t>Cost of Food Banquets</t>
  </si>
  <si>
    <t>Marketing Fee Clearing</t>
  </si>
  <si>
    <t>301045</t>
  </si>
  <si>
    <t>Cost Compli.Fruit&amp;Chocolate</t>
  </si>
  <si>
    <t>LA/CAR CANDLEWOOD ASSESSMENTS</t>
  </si>
  <si>
    <t>301050</t>
  </si>
  <si>
    <t>Cost of Sundry Sales</t>
  </si>
  <si>
    <t>05275</t>
  </si>
  <si>
    <t>IHGRC Fee Clearing (cls)</t>
  </si>
  <si>
    <t>301052</t>
  </si>
  <si>
    <t>Groceries Cost of Sales</t>
  </si>
  <si>
    <t>05276</t>
  </si>
  <si>
    <t>Allocations Eliminations</t>
  </si>
  <si>
    <t>301055</t>
  </si>
  <si>
    <t>Produce Cost of Sales</t>
  </si>
  <si>
    <t>05277</t>
  </si>
  <si>
    <t>HIW Conference Eliminations</t>
  </si>
  <si>
    <t>301060</t>
  </si>
  <si>
    <t>Dairy Cost of Sales</t>
  </si>
  <si>
    <t>05278</t>
  </si>
  <si>
    <t>Strategy &amp; DM Project (cls)</t>
  </si>
  <si>
    <t>301065</t>
  </si>
  <si>
    <t>Fish Cost of Sales</t>
  </si>
  <si>
    <t>05279</t>
  </si>
  <si>
    <t>Midscale Development East/Cana</t>
  </si>
  <si>
    <t>301070</t>
  </si>
  <si>
    <t>Meat Cost of Sales</t>
  </si>
  <si>
    <t>05280</t>
  </si>
  <si>
    <t>Bristol Americas Purchasing</t>
  </si>
  <si>
    <t>301075</t>
  </si>
  <si>
    <t>Poultry Cost of Sales</t>
  </si>
  <si>
    <t>05281</t>
  </si>
  <si>
    <t>HI &amp; Ext Stay Studio PIP(cls)</t>
  </si>
  <si>
    <t>301080</t>
  </si>
  <si>
    <t>Coffee/Tea Cost of Sales</t>
  </si>
  <si>
    <t>IHG Marketplace Mexico</t>
  </si>
  <si>
    <t>301085</t>
  </si>
  <si>
    <t>Bread/Pastry Cost of Sales</t>
  </si>
  <si>
    <t>MMS Mexico</t>
  </si>
  <si>
    <t>301090</t>
  </si>
  <si>
    <t>Liquor Cost of Sales</t>
  </si>
  <si>
    <t>05284</t>
  </si>
  <si>
    <t>CONCUR 10 COUNTRY PROJECT</t>
  </si>
  <si>
    <t>301099</t>
  </si>
  <si>
    <t>Allowances &amp; Rebates</t>
  </si>
  <si>
    <t>05285</t>
  </si>
  <si>
    <t>Holiday Inn Finance Nv</t>
  </si>
  <si>
    <t>302010</t>
  </si>
  <si>
    <t>Cost of Revenue - Beverage</t>
  </si>
  <si>
    <t>Holiday Inn Finance NV</t>
  </si>
  <si>
    <t>302015</t>
  </si>
  <si>
    <t>Cost of Sales Beverage-Bottle</t>
  </si>
  <si>
    <t>A9944</t>
  </si>
  <si>
    <t>302016</t>
  </si>
  <si>
    <t>Cost of Sales Beverage-Banquet</t>
  </si>
  <si>
    <t>05286</t>
  </si>
  <si>
    <t>Category - Hotel Proc (cls)</t>
  </si>
  <si>
    <t>302020</t>
  </si>
  <si>
    <t>Cost of Sales Beverage-Rm Vend</t>
  </si>
  <si>
    <t>05287</t>
  </si>
  <si>
    <t>South Atlantic Sales (cls)</t>
  </si>
  <si>
    <t>302025</t>
  </si>
  <si>
    <t>Cost of Sales Bev Conv Court</t>
  </si>
  <si>
    <t>05288</t>
  </si>
  <si>
    <t>Southeast Sales (cls)</t>
  </si>
  <si>
    <t>302050</t>
  </si>
  <si>
    <t>Beer Cost of Sale</t>
  </si>
  <si>
    <t>05289</t>
  </si>
  <si>
    <t>Mid Atlantic Sales (cls)</t>
  </si>
  <si>
    <t>302055</t>
  </si>
  <si>
    <t>Wine Cost of Sale</t>
  </si>
  <si>
    <t>05290</t>
  </si>
  <si>
    <t>New England Sales (cls)</t>
  </si>
  <si>
    <t>302095</t>
  </si>
  <si>
    <t>Cost of Prepared Foods</t>
  </si>
  <si>
    <t>05291</t>
  </si>
  <si>
    <t>Florida Sales (cls)</t>
  </si>
  <si>
    <t>302099</t>
  </si>
  <si>
    <t>RMS CIP</t>
  </si>
  <si>
    <t>302605</t>
  </si>
  <si>
    <t>Liquor  -Cost of Sales</t>
  </si>
  <si>
    <t>05293</t>
  </si>
  <si>
    <t>MMS - ACE (cls)</t>
  </si>
  <si>
    <t>302610</t>
  </si>
  <si>
    <t>Beer - Cost of Sale</t>
  </si>
  <si>
    <t>05294</t>
  </si>
  <si>
    <t>GIAC Eliminations</t>
  </si>
  <si>
    <t>302615</t>
  </si>
  <si>
    <t>Wine - Cost of Sale</t>
  </si>
  <si>
    <t>Giac Eliminations (cls)</t>
  </si>
  <si>
    <t>303010</t>
  </si>
  <si>
    <t>Cost of Sale Band &amp; Entertain</t>
  </si>
  <si>
    <t>05295</t>
  </si>
  <si>
    <t>Corp Div Sub Elim Locatio(cls)</t>
  </si>
  <si>
    <t>303025</t>
  </si>
  <si>
    <t>COS Flowers</t>
  </si>
  <si>
    <t>Corp Div Sub Elim Location</t>
  </si>
  <si>
    <t>303030</t>
  </si>
  <si>
    <t>COS Equipment Hire</t>
  </si>
  <si>
    <t>05296</t>
  </si>
  <si>
    <t>Sub Consolidating Loc(cls)</t>
  </si>
  <si>
    <t>304005</t>
  </si>
  <si>
    <t>Cost of Cell Phones</t>
  </si>
  <si>
    <t>Sub Consolidating Location</t>
  </si>
  <si>
    <t>304010</t>
  </si>
  <si>
    <t>Cost Of Long Distance</t>
  </si>
  <si>
    <t>05297</t>
  </si>
  <si>
    <t>Parent Consolidating Location</t>
  </si>
  <si>
    <t>304014</t>
  </si>
  <si>
    <t>Cost Of Local</t>
  </si>
  <si>
    <t>304015</t>
  </si>
  <si>
    <t>Cost Of Sale Tele Long Distanc</t>
  </si>
  <si>
    <t>05298</t>
  </si>
  <si>
    <t>Corporate Clearing - C/U</t>
  </si>
  <si>
    <t>304016</t>
  </si>
  <si>
    <t>Cost Of Sales Cable &amp; Telex</t>
  </si>
  <si>
    <t>Global Campaign Management</t>
  </si>
  <si>
    <t>304017</t>
  </si>
  <si>
    <t>Cost Of Sales Facsimile</t>
  </si>
  <si>
    <t>05300</t>
  </si>
  <si>
    <t>HI Business Marketing</t>
  </si>
  <si>
    <t>304020</t>
  </si>
  <si>
    <t>Cost Of Sales Business Centre</t>
  </si>
  <si>
    <t>Canada EX Assessments</t>
  </si>
  <si>
    <t>304044</t>
  </si>
  <si>
    <t>Food/Candy Revenue COS</t>
  </si>
  <si>
    <t>RMS Region 1.6</t>
  </si>
  <si>
    <t>305010</t>
  </si>
  <si>
    <t>Cost Of Leisure Revenue</t>
  </si>
  <si>
    <t>05303</t>
  </si>
  <si>
    <t>RMS Region 1.8 (cls)</t>
  </si>
  <si>
    <t>305015</t>
  </si>
  <si>
    <t>Cost of Sales Sauna/Massage</t>
  </si>
  <si>
    <t>05304</t>
  </si>
  <si>
    <t>RMS Region 3.3 (cls)</t>
  </si>
  <si>
    <t>305016</t>
  </si>
  <si>
    <t>Cost of Sales Classes Instruct</t>
  </si>
  <si>
    <t>05305</t>
  </si>
  <si>
    <t>MX Advertising Atlanta (cls)</t>
  </si>
  <si>
    <t>305020</t>
  </si>
  <si>
    <t>Cost Of Health Club Revenue</t>
  </si>
  <si>
    <t>05306</t>
  </si>
  <si>
    <t>RMS Region 3.4 (cls)</t>
  </si>
  <si>
    <t>305022</t>
  </si>
  <si>
    <t>Merchandise - Cost of Sales</t>
  </si>
  <si>
    <t>05307</t>
  </si>
  <si>
    <t>RMS Region 3.6 (cls)</t>
  </si>
  <si>
    <t>305023</t>
  </si>
  <si>
    <t>Clothing Cost Of Sales</t>
  </si>
  <si>
    <t>CRM Full Service</t>
  </si>
  <si>
    <t>305030</t>
  </si>
  <si>
    <t>Cost Of Swimming Pool Revenue</t>
  </si>
  <si>
    <t>ASM Admin</t>
  </si>
  <si>
    <t>305040</t>
  </si>
  <si>
    <t>Cost of Sales Beauty Salon</t>
  </si>
  <si>
    <t>05310</t>
  </si>
  <si>
    <t>Multi-Brand Concepts (cls)</t>
  </si>
  <si>
    <t>305045</t>
  </si>
  <si>
    <t>Cost of Sales Fitness Equipmen</t>
  </si>
  <si>
    <t>05311</t>
  </si>
  <si>
    <t>IC Marketing Spend L Amer</t>
  </si>
  <si>
    <t>305510</t>
  </si>
  <si>
    <t>Cost Of F &amp; B Cafeteria</t>
  </si>
  <si>
    <t>05312</t>
  </si>
  <si>
    <t>AMER Managed Hotels Pass Throu</t>
  </si>
  <si>
    <t>305511</t>
  </si>
  <si>
    <t>Cafeteria - Staff Contribution</t>
  </si>
  <si>
    <t>05313</t>
  </si>
  <si>
    <t>IC Brand Assessments AMER</t>
  </si>
  <si>
    <t>305512</t>
  </si>
  <si>
    <t>Cost Of Profesional Services</t>
  </si>
  <si>
    <t>Ext Stay Hotel S&amp;M CMH</t>
  </si>
  <si>
    <t>305513</t>
  </si>
  <si>
    <t>Cost Of Laundry Contract Clean</t>
  </si>
  <si>
    <t>05315</t>
  </si>
  <si>
    <t>CP Ravinia Renovation (cls)</t>
  </si>
  <si>
    <t>305514</t>
  </si>
  <si>
    <t>Cost Of Merchauds G &amp; P</t>
  </si>
  <si>
    <t>05316</t>
  </si>
  <si>
    <t>Global Stategy</t>
  </si>
  <si>
    <t>305595</t>
  </si>
  <si>
    <t>Other Prop Specific 1 - Allowa</t>
  </si>
  <si>
    <t>05317</t>
  </si>
  <si>
    <t>Global Standards and Quality</t>
  </si>
  <si>
    <t>305597</t>
  </si>
  <si>
    <t>Other Prop Specific - Allowanc</t>
  </si>
  <si>
    <t>05318</t>
  </si>
  <si>
    <t>IHC Div Adv Revenue (cls)</t>
  </si>
  <si>
    <t>306000</t>
  </si>
  <si>
    <t>Guest Communications COS Phone</t>
  </si>
  <si>
    <t>05319</t>
  </si>
  <si>
    <t>N Amer IHC Div Adv Exp(cls)</t>
  </si>
  <si>
    <t>306001</t>
  </si>
  <si>
    <t>Guest Communications COS Inter</t>
  </si>
  <si>
    <t>05320</t>
  </si>
  <si>
    <t>AMER_Sales R&amp;O (cls)</t>
  </si>
  <si>
    <t>306005</t>
  </si>
  <si>
    <t>COS Audio/Visual</t>
  </si>
  <si>
    <t>05321</t>
  </si>
  <si>
    <t>CP-MARKETING PLANNING</t>
  </si>
  <si>
    <t>306010</t>
  </si>
  <si>
    <t>Cost Of Sales Garage</t>
  </si>
  <si>
    <t>05322</t>
  </si>
  <si>
    <t>S Amer IHC Div Adv Exp(cls)</t>
  </si>
  <si>
    <t>306015</t>
  </si>
  <si>
    <t>Cost Of Sales Laundry</t>
  </si>
  <si>
    <t>05323</t>
  </si>
  <si>
    <t>IHC Div Adv Revenue</t>
  </si>
  <si>
    <t>306017</t>
  </si>
  <si>
    <t>Cost Of Sales Valet</t>
  </si>
  <si>
    <t>05324</t>
  </si>
  <si>
    <t>IC Marketing Spend_N Amer(cls)</t>
  </si>
  <si>
    <t>306020</t>
  </si>
  <si>
    <t>Cost Of Sales Retail</t>
  </si>
  <si>
    <t>05325</t>
  </si>
  <si>
    <t>IC Marketing Spend_L Amer(cls)</t>
  </si>
  <si>
    <t>306025</t>
  </si>
  <si>
    <t>Cost Of Sales In House Video</t>
  </si>
  <si>
    <t>05326</t>
  </si>
  <si>
    <t>IC Div Sales</t>
  </si>
  <si>
    <t>306026</t>
  </si>
  <si>
    <t>Cost of Sales - Amenity Fee</t>
  </si>
  <si>
    <t>IC Div Sales (cls)</t>
  </si>
  <si>
    <t>306030</t>
  </si>
  <si>
    <t>Cost of Sales Boarding- Out</t>
  </si>
  <si>
    <t>05327</t>
  </si>
  <si>
    <t>Non-Funded P&amp;L</t>
  </si>
  <si>
    <t>306036</t>
  </si>
  <si>
    <t>Accessories COS</t>
  </si>
  <si>
    <t>Revenue Mgmt Admin</t>
  </si>
  <si>
    <t>306037</t>
  </si>
  <si>
    <t>Apparel COS</t>
  </si>
  <si>
    <t>05329</t>
  </si>
  <si>
    <t>RD IC &amp; Full Srvc CMH (cls)</t>
  </si>
  <si>
    <t>306038</t>
  </si>
  <si>
    <t>Sundries COS</t>
  </si>
  <si>
    <t>05330</t>
  </si>
  <si>
    <t>Midwest RM</t>
  </si>
  <si>
    <t>306039</t>
  </si>
  <si>
    <t>Souvenir &amp; Gifts COS</t>
  </si>
  <si>
    <t>05331</t>
  </si>
  <si>
    <t>RD Franchise Ext Stay  (cls)</t>
  </si>
  <si>
    <t>306040</t>
  </si>
  <si>
    <t>Cost Of Sales Vending Machine</t>
  </si>
  <si>
    <t>MLAC Revenue - US</t>
  </si>
  <si>
    <t>306041</t>
  </si>
  <si>
    <t>Cost Of Sales Tobacco</t>
  </si>
  <si>
    <t>05333</t>
  </si>
  <si>
    <t>RSS Franchise DO NOT USE (cls)</t>
  </si>
  <si>
    <t>306042</t>
  </si>
  <si>
    <t>Cost Of Sales Photo Copy</t>
  </si>
  <si>
    <t>Ext Stay Rev CMH</t>
  </si>
  <si>
    <t>306043</t>
  </si>
  <si>
    <t>Cost Of Sales Flowers</t>
  </si>
  <si>
    <t>05335</t>
  </si>
  <si>
    <t>RM CMH (cls)</t>
  </si>
  <si>
    <t>306044</t>
  </si>
  <si>
    <t>Cost Of Sales Photo Service</t>
  </si>
  <si>
    <t>Property Products&amp;Systems</t>
  </si>
  <si>
    <t>306045</t>
  </si>
  <si>
    <t>COS Vending Machine</t>
  </si>
  <si>
    <t>AMER Sales &amp; Rev Mgmt SVP</t>
  </si>
  <si>
    <t>306046</t>
  </si>
  <si>
    <t>Cost Of Equipment Rentals</t>
  </si>
  <si>
    <t>RM Leadership</t>
  </si>
  <si>
    <t>306047</t>
  </si>
  <si>
    <t>Cost Of Public Phones</t>
  </si>
  <si>
    <t>Pricing and RM Stragety</t>
  </si>
  <si>
    <t>306048</t>
  </si>
  <si>
    <t>Cost Of Internet</t>
  </si>
  <si>
    <t>05340</t>
  </si>
  <si>
    <t>Systems &amp; Tools (cls)</t>
  </si>
  <si>
    <t>306049</t>
  </si>
  <si>
    <t>COS Slot Machines</t>
  </si>
  <si>
    <t>IHG OWNERS ASSOCIATION (A0001)</t>
  </si>
  <si>
    <t>306050</t>
  </si>
  <si>
    <t>Stationary &amp; Books COS</t>
  </si>
  <si>
    <t>05342</t>
  </si>
  <si>
    <t>RMS Region 2.6 (cls)</t>
  </si>
  <si>
    <t>306055</t>
  </si>
  <si>
    <t>Newspaper &amp; Magazines COS</t>
  </si>
  <si>
    <t>05343</t>
  </si>
  <si>
    <t>HI Field Marketing (cls)</t>
  </si>
  <si>
    <t>306099</t>
  </si>
  <si>
    <t>Cost Of Other</t>
  </si>
  <si>
    <t>US Sales Special Projects</t>
  </si>
  <si>
    <t>307005</t>
  </si>
  <si>
    <t>05345</t>
  </si>
  <si>
    <t>RMS Region 3.7 (cls)</t>
  </si>
  <si>
    <t>307010</t>
  </si>
  <si>
    <t>Occasional F&amp;B</t>
  </si>
  <si>
    <t>Training and Support</t>
  </si>
  <si>
    <t>307014</t>
  </si>
  <si>
    <t>Other 1 - Cost of Sales</t>
  </si>
  <si>
    <t>MLAC Revenue – CO</t>
  </si>
  <si>
    <t>307015</t>
  </si>
  <si>
    <t>Other 2 - Cost of Sales</t>
  </si>
  <si>
    <t>05348</t>
  </si>
  <si>
    <t>Venetian Palazzo (cls)</t>
  </si>
  <si>
    <t>307016</t>
  </si>
  <si>
    <t>Other 3 - Cost of Sales</t>
  </si>
  <si>
    <t>Hotel Sales, Mktg &amp; Rev Admin</t>
  </si>
  <si>
    <t>307017</t>
  </si>
  <si>
    <t>Other 4 - Cost of Sales</t>
  </si>
  <si>
    <t>Brand Delivery Admin</t>
  </si>
  <si>
    <t>307018</t>
  </si>
  <si>
    <t>Other 5 - Cost of Sales</t>
  </si>
  <si>
    <t>05351</t>
  </si>
  <si>
    <t>CP Brand Experience(cls)</t>
  </si>
  <si>
    <t>307019</t>
  </si>
  <si>
    <t>Other 6 - Cost of Sales</t>
  </si>
  <si>
    <t>05352</t>
  </si>
  <si>
    <t>Brand Operations R&amp;O (cls)</t>
  </si>
  <si>
    <t>307040</t>
  </si>
  <si>
    <t>Lifestyle Brands Hotel Indigo</t>
  </si>
  <si>
    <t>307045</t>
  </si>
  <si>
    <t>Brand Mgmt Midscale Admin</t>
  </si>
  <si>
    <t>307050</t>
  </si>
  <si>
    <t>Brand Mgmt Exec</t>
  </si>
  <si>
    <t>307055</t>
  </si>
  <si>
    <t>Canada Admin - US</t>
  </si>
  <si>
    <t>307065</t>
  </si>
  <si>
    <t>Guest Laundry Cost of Sales</t>
  </si>
  <si>
    <t>05357</t>
  </si>
  <si>
    <t>Canada Brand Marketing (cls)</t>
  </si>
  <si>
    <t>320010</t>
  </si>
  <si>
    <t>Point Cost</t>
  </si>
  <si>
    <t>05358</t>
  </si>
  <si>
    <t>Canada Frequency Mrketing(cls)</t>
  </si>
  <si>
    <t>320011</t>
  </si>
  <si>
    <t>Point Expiration</t>
  </si>
  <si>
    <t>Canada Sales</t>
  </si>
  <si>
    <t>320012</t>
  </si>
  <si>
    <t>Point Reinstatement</t>
  </si>
  <si>
    <t>RM Operations and Planning</t>
  </si>
  <si>
    <t>320015</t>
  </si>
  <si>
    <t>Redemption Adjustment</t>
  </si>
  <si>
    <t>05361</t>
  </si>
  <si>
    <t>Latin America - Sales (cls)</t>
  </si>
  <si>
    <t>320020</t>
  </si>
  <si>
    <t>Breakage Adjustment</t>
  </si>
  <si>
    <t>RMS MLAC US</t>
  </si>
  <si>
    <t>320025</t>
  </si>
  <si>
    <t>Hotel Room Awards</t>
  </si>
  <si>
    <t>Communiation Internal and Exte</t>
  </si>
  <si>
    <t>320026</t>
  </si>
  <si>
    <t>CoBrand FlexFN-Points</t>
  </si>
  <si>
    <t>Holiday Inn Mexico</t>
  </si>
  <si>
    <t>320027</t>
  </si>
  <si>
    <t>F&amp;B Voucher cost</t>
  </si>
  <si>
    <t>05365</t>
  </si>
  <si>
    <t>Mexico WW Sales (cls)</t>
  </si>
  <si>
    <t>320028</t>
  </si>
  <si>
    <t>Confirmable Upgrades</t>
  </si>
  <si>
    <t>05366</t>
  </si>
  <si>
    <t>CP Accelerate VP (cls)</t>
  </si>
  <si>
    <t>320029</t>
  </si>
  <si>
    <t>Lounge Access</t>
  </si>
  <si>
    <t>05367</t>
  </si>
  <si>
    <t>CP Aspire/Activate (cls)</t>
  </si>
  <si>
    <t>320030</t>
  </si>
  <si>
    <t>Auto Mile Cost</t>
  </si>
  <si>
    <t>VP America Sales</t>
  </si>
  <si>
    <t>320031</t>
  </si>
  <si>
    <t>Point Vouchers</t>
  </si>
  <si>
    <t>Business Devt US</t>
  </si>
  <si>
    <t>320035</t>
  </si>
  <si>
    <t>Backend Mile Cost</t>
  </si>
  <si>
    <t>Intermediary Sales US</t>
  </si>
  <si>
    <t>320040</t>
  </si>
  <si>
    <t>Reimbursements</t>
  </si>
  <si>
    <t>CP Accelerate VP</t>
  </si>
  <si>
    <t>320045</t>
  </si>
  <si>
    <t>Merchandise Awards</t>
  </si>
  <si>
    <t>Priority Club - Mexico</t>
  </si>
  <si>
    <t>320048</t>
  </si>
  <si>
    <t>Points.com Awards expense</t>
  </si>
  <si>
    <t>RMS Region 1.4 Canada</t>
  </si>
  <si>
    <t>320049</t>
  </si>
  <si>
    <t>Car Awards</t>
  </si>
  <si>
    <t>US HI ASSESSMENTS.</t>
  </si>
  <si>
    <t>320050</t>
  </si>
  <si>
    <t>Other Awards</t>
  </si>
  <si>
    <t>Priority Club - Executive</t>
  </si>
  <si>
    <t>320051</t>
  </si>
  <si>
    <t>Travel Awards</t>
  </si>
  <si>
    <t>05375</t>
  </si>
  <si>
    <t>Loyalty Program (cls)</t>
  </si>
  <si>
    <t>320052</t>
  </si>
  <si>
    <t>Concierge Awards</t>
  </si>
  <si>
    <t>HI Club Vacation Assessments</t>
  </si>
  <si>
    <t>320053</t>
  </si>
  <si>
    <t>Memeber Conference Awards</t>
  </si>
  <si>
    <t>CANADA SB ASSESSMENTS</t>
  </si>
  <si>
    <t>320055</t>
  </si>
  <si>
    <t>Retail Certificate Awards</t>
  </si>
  <si>
    <t>05378</t>
  </si>
  <si>
    <t>EX Public Relations (cls)</t>
  </si>
  <si>
    <t>320060</t>
  </si>
  <si>
    <t>Award Freight</t>
  </si>
  <si>
    <t>US EX ASSESSMENTS.</t>
  </si>
  <si>
    <t>320065</t>
  </si>
  <si>
    <t>Award Purchase Discount</t>
  </si>
  <si>
    <t>Co Brand Credit Cards</t>
  </si>
  <si>
    <t>320068</t>
  </si>
  <si>
    <t>Process Fee-Points.com</t>
  </si>
  <si>
    <t>US STAYBRIDGE ASSESSMENTS</t>
  </si>
  <si>
    <t>320069</t>
  </si>
  <si>
    <t>Process Fee - Concierge</t>
  </si>
  <si>
    <t>AMER MF Allocations</t>
  </si>
  <si>
    <t>320070</t>
  </si>
  <si>
    <t>Process Fee - Travel Awards</t>
  </si>
  <si>
    <t>Points &amp; Currency</t>
  </si>
  <si>
    <t>320071</t>
  </si>
  <si>
    <t>Process Fee - Hotel Room</t>
  </si>
  <si>
    <t>CP HMA</t>
  </si>
  <si>
    <t>320072</t>
  </si>
  <si>
    <t>Process Fee - Merchandise</t>
  </si>
  <si>
    <t>Loyalty Programs Exec</t>
  </si>
  <si>
    <t>320073</t>
  </si>
  <si>
    <t>Process Fee - Car Awards</t>
  </si>
  <si>
    <t>Performance Analytics</t>
  </si>
  <si>
    <t>320074</t>
  </si>
  <si>
    <t>Process Fee - Retail Certs</t>
  </si>
  <si>
    <t>05387</t>
  </si>
  <si>
    <t>IHGRC - Shared Allocation(cls)</t>
  </si>
  <si>
    <t>320075</t>
  </si>
  <si>
    <t>Award Taxes</t>
  </si>
  <si>
    <t>US Guest Comm Delivery</t>
  </si>
  <si>
    <t>320105</t>
  </si>
  <si>
    <t>Loyalty Programs</t>
  </si>
  <si>
    <t>320106</t>
  </si>
  <si>
    <t>US CANDLEWOOD ASSESSMENTS</t>
  </si>
  <si>
    <t>320115</t>
  </si>
  <si>
    <t>Cost of GDS</t>
  </si>
  <si>
    <t>CP HMA Northeast</t>
  </si>
  <si>
    <t>320135</t>
  </si>
  <si>
    <t>Cost of Non-Pt Awards</t>
  </si>
  <si>
    <t>CP HMA Southeast</t>
  </si>
  <si>
    <t>320140</t>
  </si>
  <si>
    <t>Cost of Affiliate Program</t>
  </si>
  <si>
    <t>CP HMA Midwest</t>
  </si>
  <si>
    <t>320150</t>
  </si>
  <si>
    <t>Free Night VCHR Cost</t>
  </si>
  <si>
    <t>CP HMA S Central</t>
  </si>
  <si>
    <t>320155</t>
  </si>
  <si>
    <t>Free Night VCHR Redemption</t>
  </si>
  <si>
    <t>US INDIGO ASSESSMENTS</t>
  </si>
  <si>
    <t>320200</t>
  </si>
  <si>
    <t>Cost Offset IFRS15</t>
  </si>
  <si>
    <t>CP HMA West</t>
  </si>
  <si>
    <t>320255</t>
  </si>
  <si>
    <t>Free Night VCHR Reimbursement</t>
  </si>
  <si>
    <t>CW CANADA</t>
  </si>
  <si>
    <t>330005</t>
  </si>
  <si>
    <t>Cost Of Equip Sold</t>
  </si>
  <si>
    <t>IN CANADA</t>
  </si>
  <si>
    <t>330010</t>
  </si>
  <si>
    <t>Cost Of Maint-Contracts</t>
  </si>
  <si>
    <t>CMH Commercial &amp; NHOP</t>
  </si>
  <si>
    <t>330015</t>
  </si>
  <si>
    <t>Cost Of Maint-Telephone</t>
  </si>
  <si>
    <t>RD Franchise Canada</t>
  </si>
  <si>
    <t>330020</t>
  </si>
  <si>
    <t>Cost Of Maint-Other Expense</t>
  </si>
  <si>
    <t>Canada HI Assessments</t>
  </si>
  <si>
    <t>330025</t>
  </si>
  <si>
    <t>EMEA/AP Holidex Expense</t>
  </si>
  <si>
    <t>05402</t>
  </si>
  <si>
    <t>Mexico Local Sales (cls)</t>
  </si>
  <si>
    <t>330030</t>
  </si>
  <si>
    <t>Cost Of Basic Training</t>
  </si>
  <si>
    <t>CANADA CP ASSESSMENTS</t>
  </si>
  <si>
    <t>330035</t>
  </si>
  <si>
    <t>Cost Of Optional Training</t>
  </si>
  <si>
    <t>05404</t>
  </si>
  <si>
    <t>Enterprise Sales Solutions</t>
  </si>
  <si>
    <t>330040</t>
  </si>
  <si>
    <t>Telecom Project Expense</t>
  </si>
  <si>
    <t>05405</t>
  </si>
  <si>
    <t>CRO Delivery</t>
  </si>
  <si>
    <t>330045</t>
  </si>
  <si>
    <t>Rescom Commissions Expense</t>
  </si>
  <si>
    <t>RMS Mexico</t>
  </si>
  <si>
    <t>350001</t>
  </si>
  <si>
    <t>Reimbursable insurance expense</t>
  </si>
  <si>
    <t>Mexico Sales</t>
  </si>
  <si>
    <t>350005</t>
  </si>
  <si>
    <t>Premiums Paid - Liability</t>
  </si>
  <si>
    <t>05408</t>
  </si>
  <si>
    <t>Hotel SolDev (cls)</t>
  </si>
  <si>
    <t>350010</t>
  </si>
  <si>
    <t>Premiums Paid - Property</t>
  </si>
  <si>
    <t>05409</t>
  </si>
  <si>
    <t>Mexico HMA / Coops (cls)</t>
  </si>
  <si>
    <t>350015</t>
  </si>
  <si>
    <t>Premiums Paid-Other</t>
  </si>
  <si>
    <t>05410</t>
  </si>
  <si>
    <t>GT Portfolio Management</t>
  </si>
  <si>
    <t>350020</t>
  </si>
  <si>
    <t>HMO Medical Premiums</t>
  </si>
  <si>
    <t>05411</t>
  </si>
  <si>
    <t>Market Feasibility (cls)</t>
  </si>
  <si>
    <t>350025</t>
  </si>
  <si>
    <t>Basic Life Premiums</t>
  </si>
  <si>
    <t>05412</t>
  </si>
  <si>
    <t>Hotel Support OH- 2 (cls)</t>
  </si>
  <si>
    <t>350030</t>
  </si>
  <si>
    <t>Supplemental Life Premiums</t>
  </si>
  <si>
    <t>05413</t>
  </si>
  <si>
    <t>Southeast HPS (cls)</t>
  </si>
  <si>
    <t>350035</t>
  </si>
  <si>
    <t>LTD Premiums</t>
  </si>
  <si>
    <t>05414</t>
  </si>
  <si>
    <t>HPS Ext Stay East (cls)</t>
  </si>
  <si>
    <t>350040</t>
  </si>
  <si>
    <t>Vision Care Premium</t>
  </si>
  <si>
    <t>05415</t>
  </si>
  <si>
    <t>FMDS Maint</t>
  </si>
  <si>
    <t>350045</t>
  </si>
  <si>
    <t>STD Premiums</t>
  </si>
  <si>
    <t>05416</t>
  </si>
  <si>
    <t>Market Planning (cls)</t>
  </si>
  <si>
    <t>350050</t>
  </si>
  <si>
    <t>DMO Premiums</t>
  </si>
  <si>
    <t>05417</t>
  </si>
  <si>
    <t>Ops Program Delivery</t>
  </si>
  <si>
    <t>350055</t>
  </si>
  <si>
    <t>Losses Paid By GAB</t>
  </si>
  <si>
    <t>05418</t>
  </si>
  <si>
    <t>WARM - US/Canada/Mexico</t>
  </si>
  <si>
    <t>350060</t>
  </si>
  <si>
    <t>Losses Paid By SIR</t>
  </si>
  <si>
    <t>05419</t>
  </si>
  <si>
    <t>VP Franchise Hotel Lifecycle</t>
  </si>
  <si>
    <t>350065</t>
  </si>
  <si>
    <t>Losses Paid By Others</t>
  </si>
  <si>
    <t>CP Marketing Admin (cls)</t>
  </si>
  <si>
    <t>350070</t>
  </si>
  <si>
    <t>EPO Claims</t>
  </si>
  <si>
    <t>05421</t>
  </si>
  <si>
    <t>FULL SERVICE CENTRAL AMERICA</t>
  </si>
  <si>
    <t>350075</t>
  </si>
  <si>
    <t>Plan A&amp;B Claims</t>
  </si>
  <si>
    <t>05422</t>
  </si>
  <si>
    <t>HII Caribbean</t>
  </si>
  <si>
    <t>350080</t>
  </si>
  <si>
    <t>Dental Claims</t>
  </si>
  <si>
    <t>05423</t>
  </si>
  <si>
    <t>Full Service - South America</t>
  </si>
  <si>
    <t>350085</t>
  </si>
  <si>
    <t>Health Benefit Claims</t>
  </si>
  <si>
    <t>05424</t>
  </si>
  <si>
    <t>Loyalty Technology</t>
  </si>
  <si>
    <t>350090</t>
  </si>
  <si>
    <t>Provision For Ins Claims</t>
  </si>
  <si>
    <t>05425</t>
  </si>
  <si>
    <t>COMAPP Bus Mgmt</t>
  </si>
  <si>
    <t>350095</t>
  </si>
  <si>
    <t>Provision For IBNR Losses</t>
  </si>
  <si>
    <t>05426</t>
  </si>
  <si>
    <t>GRS OPEX</t>
  </si>
  <si>
    <t>350100</t>
  </si>
  <si>
    <t>Other Underwriters Expense</t>
  </si>
  <si>
    <t>05427</t>
  </si>
  <si>
    <t>Incident Resp &amp; Access Assuran</t>
  </si>
  <si>
    <t>350105</t>
  </si>
  <si>
    <t>Adjusting Fees</t>
  </si>
  <si>
    <t>05428</t>
  </si>
  <si>
    <t>Property SolDev (cls)</t>
  </si>
  <si>
    <t>350110</t>
  </si>
  <si>
    <t>State Assessments Fees</t>
  </si>
  <si>
    <t>05429</t>
  </si>
  <si>
    <t>GRS App Delivery</t>
  </si>
  <si>
    <t>350115</t>
  </si>
  <si>
    <t>Letter Of Credit Expense</t>
  </si>
  <si>
    <t>05430</t>
  </si>
  <si>
    <t>Global Operations Admin</t>
  </si>
  <si>
    <t>350120</t>
  </si>
  <si>
    <t>Expense Eliminations</t>
  </si>
  <si>
    <t>05431</t>
  </si>
  <si>
    <t>EA Portfolio Mgmt</t>
  </si>
  <si>
    <t>390075</t>
  </si>
  <si>
    <t>Allocated</t>
  </si>
  <si>
    <t>05432</t>
  </si>
  <si>
    <t>Information Security Risk Mgmt</t>
  </si>
  <si>
    <t>400500</t>
  </si>
  <si>
    <t>S&amp;W - Management</t>
  </si>
  <si>
    <t>05433</t>
  </si>
  <si>
    <t>Solutions Architecture</t>
  </si>
  <si>
    <t>400501</t>
  </si>
  <si>
    <t>S &amp; W - Front Office</t>
  </si>
  <si>
    <t>HSMR CP Acc - CP Funded</t>
  </si>
  <si>
    <t>400502</t>
  </si>
  <si>
    <t>S &amp; W - Housekeeping Maids</t>
  </si>
  <si>
    <t>05435</t>
  </si>
  <si>
    <t>BRM &amp; Data Design</t>
  </si>
  <si>
    <t>400503</t>
  </si>
  <si>
    <t>S &amp; W Laundry</t>
  </si>
  <si>
    <t>Upscale Commercial VP</t>
  </si>
  <si>
    <t>400504</t>
  </si>
  <si>
    <t>Salaries &amp; Wages Porter</t>
  </si>
  <si>
    <t>Brazil Mkt</t>
  </si>
  <si>
    <t>400505</t>
  </si>
  <si>
    <t>Salaries &amp; Wages Training</t>
  </si>
  <si>
    <t>400506</t>
  </si>
  <si>
    <t>Employee Gratuities</t>
  </si>
  <si>
    <t>05438</t>
  </si>
  <si>
    <t>EA &amp; Security Admin (cls)</t>
  </si>
  <si>
    <t>400507</t>
  </si>
  <si>
    <t>Salaries &amp; Wages Execut Floor</t>
  </si>
  <si>
    <t>05439</t>
  </si>
  <si>
    <t>Miami Franchise Sales Office</t>
  </si>
  <si>
    <t>400508</t>
  </si>
  <si>
    <t>Salaries &amp; Wages Rooms Admin</t>
  </si>
  <si>
    <t>Canada Priority Club</t>
  </si>
  <si>
    <t>400509</t>
  </si>
  <si>
    <t>S &amp; W - Reservations</t>
  </si>
  <si>
    <t>05441</t>
  </si>
  <si>
    <t>Corporate ADI</t>
  </si>
  <si>
    <t>400510</t>
  </si>
  <si>
    <t>S &amp; W - Uniform Services</t>
  </si>
  <si>
    <t>05442</t>
  </si>
  <si>
    <t>US Franchise &amp; Canada</t>
  </si>
  <si>
    <t>400511</t>
  </si>
  <si>
    <t>S &amp; W - Housekeeping Other</t>
  </si>
  <si>
    <t>05443</t>
  </si>
  <si>
    <t>Human Capital</t>
  </si>
  <si>
    <t>400512</t>
  </si>
  <si>
    <t>S&amp;W - Housekeeping Maids - Wor</t>
  </si>
  <si>
    <t>05444</t>
  </si>
  <si>
    <t>Security Arch US</t>
  </si>
  <si>
    <t>400513</t>
  </si>
  <si>
    <t>S &amp; W - Call Service Center</t>
  </si>
  <si>
    <t>05445</t>
  </si>
  <si>
    <t>400515</t>
  </si>
  <si>
    <t>S&amp;W - Club Lounge</t>
  </si>
  <si>
    <t>Global Revenue Optimization</t>
  </si>
  <si>
    <t>400520</t>
  </si>
  <si>
    <t>Porters-Sickness</t>
  </si>
  <si>
    <t>05447</t>
  </si>
  <si>
    <t>CP Caribbean Marketing (cls)</t>
  </si>
  <si>
    <t>400521</t>
  </si>
  <si>
    <t>Front Office - Sickness</t>
  </si>
  <si>
    <t>AMER Revenue Strategy</t>
  </si>
  <si>
    <t>400522</t>
  </si>
  <si>
    <t>Housekeeping Maids - Sickness</t>
  </si>
  <si>
    <t>05449</t>
  </si>
  <si>
    <t>EX Field Marketing (cls)</t>
  </si>
  <si>
    <t>400523</t>
  </si>
  <si>
    <t>Laundry - Sickness</t>
  </si>
  <si>
    <t>AMER Conference</t>
  </si>
  <si>
    <t>400524</t>
  </si>
  <si>
    <t>Housekeeping Maids Sick Worker</t>
  </si>
  <si>
    <t>MexSACarib Priority Club</t>
  </si>
  <si>
    <t>400525</t>
  </si>
  <si>
    <t>Club Lounge - Sickness</t>
  </si>
  <si>
    <t>05452</t>
  </si>
  <si>
    <t>GTC</t>
  </si>
  <si>
    <t>400529</t>
  </si>
  <si>
    <t>Reservations - Sickness</t>
  </si>
  <si>
    <t>05453</t>
  </si>
  <si>
    <t>AMER Fin Control (cls)</t>
  </si>
  <si>
    <t>400530</t>
  </si>
  <si>
    <t>Porters Agency</t>
  </si>
  <si>
    <t>Europe Relationship Marketing</t>
  </si>
  <si>
    <t>400531</t>
  </si>
  <si>
    <t>Front Office - Agency</t>
  </si>
  <si>
    <t>Global Direct Mktg</t>
  </si>
  <si>
    <t>400532</t>
  </si>
  <si>
    <t>Housekeeping Maids - Agency</t>
  </si>
  <si>
    <t>05456</t>
  </si>
  <si>
    <t>AMERICAS INVESTMENT ANALYSIS</t>
  </si>
  <si>
    <t>400533</t>
  </si>
  <si>
    <t>Laundry Agency</t>
  </si>
  <si>
    <t>Asia/Pacific Relationship Mkt</t>
  </si>
  <si>
    <t>400534</t>
  </si>
  <si>
    <t>Club Lounge - Agency</t>
  </si>
  <si>
    <t>05458</t>
  </si>
  <si>
    <t>Vacation Ownership</t>
  </si>
  <si>
    <t>400539</t>
  </si>
  <si>
    <t>Reservations Agency</t>
  </si>
  <si>
    <t>05459</t>
  </si>
  <si>
    <t>Heartbeat (cls)</t>
  </si>
  <si>
    <t>400541</t>
  </si>
  <si>
    <t>Housekeeping Oth - Sickness</t>
  </si>
  <si>
    <t>05460</t>
  </si>
  <si>
    <t>PMO LABOR INFRASTRUCTURE</t>
  </si>
  <si>
    <t>400551</t>
  </si>
  <si>
    <t>Housekeeping Oth - Agency</t>
  </si>
  <si>
    <t>Guest Card, LLC</t>
  </si>
  <si>
    <t>400554</t>
  </si>
  <si>
    <t>S &amp; W Management - OT</t>
  </si>
  <si>
    <t>IHC GST SURVEYS</t>
  </si>
  <si>
    <t>400555</t>
  </si>
  <si>
    <t>S &amp; W Management - Casual</t>
  </si>
  <si>
    <t>05463</t>
  </si>
  <si>
    <t>Corporate Strategy - US(cls)</t>
  </si>
  <si>
    <t>400560</t>
  </si>
  <si>
    <t>S&amp;W-Hotel Pool</t>
  </si>
  <si>
    <t>05464</t>
  </si>
  <si>
    <t>HGP AMER COSTS ELIMINATION</t>
  </si>
  <si>
    <t>400565</t>
  </si>
  <si>
    <t>S&amp;W-Restaurant Pool</t>
  </si>
  <si>
    <t>Transportation &amp; Leisure</t>
  </si>
  <si>
    <t>400566</t>
  </si>
  <si>
    <t>S &amp; W - Front Office - OT</t>
  </si>
  <si>
    <t>Sales - NYC Office</t>
  </si>
  <si>
    <t>400567</t>
  </si>
  <si>
    <t>S &amp; W - Front Office - Casual</t>
  </si>
  <si>
    <t>05467</t>
  </si>
  <si>
    <t>GS Sales Effectiveness US(cls)</t>
  </si>
  <si>
    <t>400568</t>
  </si>
  <si>
    <t>S &amp; W - Housekeeping Maids -OT</t>
  </si>
  <si>
    <t>Transient Sales US</t>
  </si>
  <si>
    <t>400569</t>
  </si>
  <si>
    <t>S&amp;W-Housekeeping Maids- Casual</t>
  </si>
  <si>
    <t>Business Activation (cls)</t>
  </si>
  <si>
    <t>400570</t>
  </si>
  <si>
    <t>S &amp; W Laundry - OT</t>
  </si>
  <si>
    <t>Association &amp; Government</t>
  </si>
  <si>
    <t>400571</t>
  </si>
  <si>
    <t>S &amp; W Laundry - Casual</t>
  </si>
  <si>
    <t>05471</t>
  </si>
  <si>
    <t>Non US GAAP Adjustments</t>
  </si>
  <si>
    <t>400572</t>
  </si>
  <si>
    <t>S &amp; W - Uniform Services - OT</t>
  </si>
  <si>
    <t>400573</t>
  </si>
  <si>
    <t>S&amp;W - Uniform Services -Casual</t>
  </si>
  <si>
    <t>Groups &amp; Meetings US</t>
  </si>
  <si>
    <t>400574</t>
  </si>
  <si>
    <t>S &amp; W - Reservations - OT</t>
  </si>
  <si>
    <t>05473</t>
  </si>
  <si>
    <t>RMS Region 1.1 (cls)</t>
  </si>
  <si>
    <t>400575</t>
  </si>
  <si>
    <t>S &amp; W - Reservations - Casual</t>
  </si>
  <si>
    <t>05474</t>
  </si>
  <si>
    <t>RMS Region 4.3 (cls)</t>
  </si>
  <si>
    <t>400576</t>
  </si>
  <si>
    <t>S&amp;W - Club Lounge - OT</t>
  </si>
  <si>
    <t>05475</t>
  </si>
  <si>
    <t>UK - US COMPANY INVESTMENT DIV</t>
  </si>
  <si>
    <t>400577</t>
  </si>
  <si>
    <t>S&amp;W - Club Lounge - Casual</t>
  </si>
  <si>
    <t>05476</t>
  </si>
  <si>
    <t>RMS Region 2.1 (cls)</t>
  </si>
  <si>
    <t>401001</t>
  </si>
  <si>
    <t>S &amp; W - Preparation</t>
  </si>
  <si>
    <t>05477</t>
  </si>
  <si>
    <t>RMS Region 2.2 (cls)</t>
  </si>
  <si>
    <t>401002</t>
  </si>
  <si>
    <t>S &amp; W - Service</t>
  </si>
  <si>
    <t>05478</t>
  </si>
  <si>
    <t>RMS Region 2.3 (cls)</t>
  </si>
  <si>
    <t>401003</t>
  </si>
  <si>
    <t>Salaries &amp; Wages Tips</t>
  </si>
  <si>
    <t>05479</t>
  </si>
  <si>
    <t>RMS Region 2.4 (cls)</t>
  </si>
  <si>
    <t>401004</t>
  </si>
  <si>
    <t>S &amp; W - Administration</t>
  </si>
  <si>
    <t>05480</t>
  </si>
  <si>
    <t>RMS Region 2.5 (cls)</t>
  </si>
  <si>
    <t>401005</t>
  </si>
  <si>
    <t>Salaries &amp; Wages Food Banquet</t>
  </si>
  <si>
    <t>05481</t>
  </si>
  <si>
    <t>RMS Region 3.2 (cls)</t>
  </si>
  <si>
    <t>401006</t>
  </si>
  <si>
    <t>S &amp; W - Catering</t>
  </si>
  <si>
    <t>05482</t>
  </si>
  <si>
    <t>Network Costs - Latin AMER</t>
  </si>
  <si>
    <t>401008</t>
  </si>
  <si>
    <t>S &amp; W - Stewarding</t>
  </si>
  <si>
    <t>05483</t>
  </si>
  <si>
    <t>PMO SIGNAGE INFRASTRUCTURE</t>
  </si>
  <si>
    <t>401009</t>
  </si>
  <si>
    <t>S&amp;W - Preparation - Workers</t>
  </si>
  <si>
    <t>05484</t>
  </si>
  <si>
    <t>HI Escazu  Costa Rica Fees</t>
  </si>
  <si>
    <t>401010</t>
  </si>
  <si>
    <t>S&amp;W Service - Workers</t>
  </si>
  <si>
    <t>05485</t>
  </si>
  <si>
    <t>HI SAN JOSE-AUROLA Fees</t>
  </si>
  <si>
    <t>401011</t>
  </si>
  <si>
    <t>S&amp;W Stewarding</t>
  </si>
  <si>
    <t>05486</t>
  </si>
  <si>
    <t>HI SAN SALVADOR Fees</t>
  </si>
  <si>
    <t>401012</t>
  </si>
  <si>
    <t>S &amp; W - Preparation - OT</t>
  </si>
  <si>
    <t>05487</t>
  </si>
  <si>
    <t>HI MANAGUA Fees</t>
  </si>
  <si>
    <t>401013</t>
  </si>
  <si>
    <t>S &amp; W - Preparation - Casual</t>
  </si>
  <si>
    <t>05488</t>
  </si>
  <si>
    <t>HI GUATEMALA Fees</t>
  </si>
  <si>
    <t>401014</t>
  </si>
  <si>
    <t>S &amp; W - Service - OT</t>
  </si>
  <si>
    <t>05489</t>
  </si>
  <si>
    <t>HI City Knowldg @ Panama Fees</t>
  </si>
  <si>
    <t>401015</t>
  </si>
  <si>
    <t>S &amp; W - Service - Casual</t>
  </si>
  <si>
    <t>05490</t>
  </si>
  <si>
    <t>Bristol I.T. Purchasing (cls)</t>
  </si>
  <si>
    <t>401016</t>
  </si>
  <si>
    <t>S &amp; W - Stewarding - OT</t>
  </si>
  <si>
    <t>05491</t>
  </si>
  <si>
    <t>I.T. Purchasing (cls)</t>
  </si>
  <si>
    <t>401017</t>
  </si>
  <si>
    <t>S &amp; W - Stewarding - Casual</t>
  </si>
  <si>
    <t>05492</t>
  </si>
  <si>
    <t>Central Purchasing - London Co</t>
  </si>
  <si>
    <t>401020</t>
  </si>
  <si>
    <t>Kitchen Sickness - Workers</t>
  </si>
  <si>
    <t>05493</t>
  </si>
  <si>
    <t>Project Purchasing</t>
  </si>
  <si>
    <t>401021</t>
  </si>
  <si>
    <t>Kitchen Sickness</t>
  </si>
  <si>
    <t>05494</t>
  </si>
  <si>
    <t>Purchasing Contract Negotiatio</t>
  </si>
  <si>
    <t>401022</t>
  </si>
  <si>
    <t>Service Sickness</t>
  </si>
  <si>
    <t>05495</t>
  </si>
  <si>
    <t>Brussels Purchasing</t>
  </si>
  <si>
    <t>401023</t>
  </si>
  <si>
    <t>Services Sickness - Workers</t>
  </si>
  <si>
    <t>05496</t>
  </si>
  <si>
    <t>Middle East Purchasing</t>
  </si>
  <si>
    <t>401024</t>
  </si>
  <si>
    <t>Food Administration Sickness</t>
  </si>
  <si>
    <t>05497</t>
  </si>
  <si>
    <t>EX - Managua Fees</t>
  </si>
  <si>
    <t>401028</t>
  </si>
  <si>
    <t>Stewarding Sickness</t>
  </si>
  <si>
    <t>05498</t>
  </si>
  <si>
    <t>EX Tegucigalpa Fees</t>
  </si>
  <si>
    <t>401029</t>
  </si>
  <si>
    <t>Stewarding Sickness - Workers</t>
  </si>
  <si>
    <t>CMH Full Svc Reg 3 (cls)</t>
  </si>
  <si>
    <t>401031</t>
  </si>
  <si>
    <t>Kitchen Agency</t>
  </si>
  <si>
    <t>05500</t>
  </si>
  <si>
    <t>RMS Region 4.1 (cls)</t>
  </si>
  <si>
    <t>401032</t>
  </si>
  <si>
    <t>Service Agency</t>
  </si>
  <si>
    <t>05501</t>
  </si>
  <si>
    <t>US Franchise CMH</t>
  </si>
  <si>
    <t>401034</t>
  </si>
  <si>
    <t>Food Administration Agency</t>
  </si>
  <si>
    <t>05502</t>
  </si>
  <si>
    <t>Hotel Ops Training - GLOBAL</t>
  </si>
  <si>
    <t>401038</t>
  </si>
  <si>
    <t>Stewarding Agency</t>
  </si>
  <si>
    <t>05503</t>
  </si>
  <si>
    <t>HR Reservations (cls)</t>
  </si>
  <si>
    <t>402000</t>
  </si>
  <si>
    <t>S&amp;W - Management - Service</t>
  </si>
  <si>
    <t>05504</t>
  </si>
  <si>
    <t>Candlewood Training (cls)</t>
  </si>
  <si>
    <t>402001</t>
  </si>
  <si>
    <t>Salaries &amp; Wages Beverage</t>
  </si>
  <si>
    <t>05505</t>
  </si>
  <si>
    <t>RM Argentina</t>
  </si>
  <si>
    <t>402005</t>
  </si>
  <si>
    <t>S&amp;W - Management - Preparation</t>
  </si>
  <si>
    <t>05506</t>
  </si>
  <si>
    <t>Commercial Effectiveness (cls)</t>
  </si>
  <si>
    <t>402006</t>
  </si>
  <si>
    <t>S &amp; W Mgt. Preperation - OT</t>
  </si>
  <si>
    <t>HI Express Project</t>
  </si>
  <si>
    <t>402007</t>
  </si>
  <si>
    <t>S &amp; W Mgt. Preperation -Casual</t>
  </si>
  <si>
    <t>US-CA Commercial</t>
  </si>
  <si>
    <t>402008</t>
  </si>
  <si>
    <t>S &amp; W Management Service - OT</t>
  </si>
  <si>
    <t>Hotel Guest Delivery</t>
  </si>
  <si>
    <t>402009</t>
  </si>
  <si>
    <t>S&amp;W Management Service -Casual</t>
  </si>
  <si>
    <t>GSD Project GRS</t>
  </si>
  <si>
    <t>405001</t>
  </si>
  <si>
    <t>Salaries &amp; Wages Pool</t>
  </si>
  <si>
    <t>GSD Project GRS Ecosystem</t>
  </si>
  <si>
    <t>406001</t>
  </si>
  <si>
    <t>S &amp; W Garage</t>
  </si>
  <si>
    <t>RM Prod Mgmt Capital</t>
  </si>
  <si>
    <t>406002</t>
  </si>
  <si>
    <t>S &amp; W Garage - OT</t>
  </si>
  <si>
    <t>GRM&amp;S PMO</t>
  </si>
  <si>
    <t>406003</t>
  </si>
  <si>
    <t>S &amp; W Garage - Casual</t>
  </si>
  <si>
    <t>GRM Imp &amp; Comms Capital</t>
  </si>
  <si>
    <t>406021</t>
  </si>
  <si>
    <t>Garage Sickness</t>
  </si>
  <si>
    <t>GRM&amp;S Strategy</t>
  </si>
  <si>
    <t>406031</t>
  </si>
  <si>
    <t>Garage Agency</t>
  </si>
  <si>
    <t>GRS Content Capital</t>
  </si>
  <si>
    <t>407001</t>
  </si>
  <si>
    <t>S &amp; W - Executive Offices</t>
  </si>
  <si>
    <t>05517</t>
  </si>
  <si>
    <t>Crowne Plaza Panama Airport</t>
  </si>
  <si>
    <t>407002</t>
  </si>
  <si>
    <t>S &amp; W -  Security</t>
  </si>
  <si>
    <t>05518</t>
  </si>
  <si>
    <t>EX Panama Distrito Financiero</t>
  </si>
  <si>
    <t>407003</t>
  </si>
  <si>
    <t>S &amp; W - Accounting</t>
  </si>
  <si>
    <t>GRS Implementation Opex</t>
  </si>
  <si>
    <t>407004</t>
  </si>
  <si>
    <t>S &amp; W - Purchasing</t>
  </si>
  <si>
    <t>Project GRS Integration</t>
  </si>
  <si>
    <t>407005</t>
  </si>
  <si>
    <t>Long Service Leave</t>
  </si>
  <si>
    <t>US Even Assessments</t>
  </si>
  <si>
    <t>407006</t>
  </si>
  <si>
    <t>S &amp; W - Human Resources</t>
  </si>
  <si>
    <t>GRS User Experience</t>
  </si>
  <si>
    <t>407007</t>
  </si>
  <si>
    <t>S &amp; W - Information Technology</t>
  </si>
  <si>
    <t>05523</t>
  </si>
  <si>
    <t>CRM &amp; Customer Experience(cls)</t>
  </si>
  <si>
    <t>407008</t>
  </si>
  <si>
    <t>S &amp; W - Executive Offices - OT</t>
  </si>
  <si>
    <t>05524</t>
  </si>
  <si>
    <t>Strategy &amp; Planning (cls)</t>
  </si>
  <si>
    <t>407009</t>
  </si>
  <si>
    <t>S&amp;W-Executive Offices - Casual</t>
  </si>
  <si>
    <t>05525</t>
  </si>
  <si>
    <t>SALES EFFECTIVENESS MX</t>
  </si>
  <si>
    <t>407010</t>
  </si>
  <si>
    <t>S &amp;W Public Relations</t>
  </si>
  <si>
    <t>HOLDING IHGBR US</t>
  </si>
  <si>
    <t>407011</t>
  </si>
  <si>
    <t>S &amp; W - Convention Services</t>
  </si>
  <si>
    <t>HOLDING IHGBR  Canada</t>
  </si>
  <si>
    <t>407012</t>
  </si>
  <si>
    <t>S &amp; W - Marketing</t>
  </si>
  <si>
    <t>HOLDING IHGBR  MSAC</t>
  </si>
  <si>
    <t>407013</t>
  </si>
  <si>
    <t>S &amp; W -  Security - OT</t>
  </si>
  <si>
    <t>HOLDING IHGBR EMEA</t>
  </si>
  <si>
    <t>407014</t>
  </si>
  <si>
    <t>S &amp; W -  Security - Casual</t>
  </si>
  <si>
    <t>HOLDING IHGBR ASIA</t>
  </si>
  <si>
    <t>407015</t>
  </si>
  <si>
    <t>S &amp; W - Accounting - OT</t>
  </si>
  <si>
    <t>IHG Business Rewards US</t>
  </si>
  <si>
    <t>407016</t>
  </si>
  <si>
    <t>S &amp; W - Accounting - Casual</t>
  </si>
  <si>
    <t>IHG Business Rewards Canada</t>
  </si>
  <si>
    <t>407017</t>
  </si>
  <si>
    <t>S &amp; W - Purchasing - OT</t>
  </si>
  <si>
    <t>IHG Business Rewards  MSAC</t>
  </si>
  <si>
    <t>407018</t>
  </si>
  <si>
    <t>S &amp; W - Purchasing - Casual</t>
  </si>
  <si>
    <t>05534</t>
  </si>
  <si>
    <t>IHG Business RewardEMEA (cls)</t>
  </si>
  <si>
    <t>407019</t>
  </si>
  <si>
    <t>S &amp; W - Human Resources - OT</t>
  </si>
  <si>
    <t>05535</t>
  </si>
  <si>
    <t>IHG Business RewardsAPAC (cls)</t>
  </si>
  <si>
    <t>407020</t>
  </si>
  <si>
    <t>PR Sickness</t>
  </si>
  <si>
    <t>05536</t>
  </si>
  <si>
    <t>RMS Region 2.7 (cls)</t>
  </si>
  <si>
    <t>407021</t>
  </si>
  <si>
    <t>Executive Office Sickness</t>
  </si>
  <si>
    <t>05537</t>
  </si>
  <si>
    <t>GPPHoldg CoBrd Point Cost(cls)</t>
  </si>
  <si>
    <t>407022</t>
  </si>
  <si>
    <t>Security Sickness</t>
  </si>
  <si>
    <t>05538</t>
  </si>
  <si>
    <t>GPP Holding Pt&amp;Curr Cost(cls)</t>
  </si>
  <si>
    <t>407023</t>
  </si>
  <si>
    <t>Accounting Sickness</t>
  </si>
  <si>
    <t>05539</t>
  </si>
  <si>
    <t>Product Management - RMS (cls)</t>
  </si>
  <si>
    <t>407024</t>
  </si>
  <si>
    <t>Purchasing Sickness</t>
  </si>
  <si>
    <t>05540</t>
  </si>
  <si>
    <t>D&amp;RMS_BPG Flow Through (cls)</t>
  </si>
  <si>
    <t>407025</t>
  </si>
  <si>
    <t>S&amp;W - Human Resources - Casual</t>
  </si>
  <si>
    <t>05541</t>
  </si>
  <si>
    <t>D&amp;RMS BPG OPEX</t>
  </si>
  <si>
    <t>407026</t>
  </si>
  <si>
    <t>HR Sickness</t>
  </si>
  <si>
    <t>HMS Pilot</t>
  </si>
  <si>
    <t>407027</t>
  </si>
  <si>
    <t>Systems Sickness</t>
  </si>
  <si>
    <t>IDT (Integrated Delivery Team)</t>
  </si>
  <si>
    <t>407028</t>
  </si>
  <si>
    <t>S&amp;W -Information Technology OT</t>
  </si>
  <si>
    <t>Pricing_GRS</t>
  </si>
  <si>
    <t>407029</t>
  </si>
  <si>
    <t>S&amp;W-Information Techn. Casual</t>
  </si>
  <si>
    <t>Broadband Integrators-A</t>
  </si>
  <si>
    <t>407030</t>
  </si>
  <si>
    <t>PR Agency</t>
  </si>
  <si>
    <t>IHG Connect -A</t>
  </si>
  <si>
    <t>407031</t>
  </si>
  <si>
    <t>Executive Office Agency</t>
  </si>
  <si>
    <t>Point of Sale-A</t>
  </si>
  <si>
    <t>407032</t>
  </si>
  <si>
    <t>Security Agency</t>
  </si>
  <si>
    <t>05548</t>
  </si>
  <si>
    <t>DIGITAL SIGNAGE-A</t>
  </si>
  <si>
    <t>407033</t>
  </si>
  <si>
    <t>Accounting Agency</t>
  </si>
  <si>
    <t>05549</t>
  </si>
  <si>
    <t>DOOR LOCKS-A</t>
  </si>
  <si>
    <t>407034</t>
  </si>
  <si>
    <t>Purchasing Agency</t>
  </si>
  <si>
    <t>05550</t>
  </si>
  <si>
    <t>Television-A AMER (cls)</t>
  </si>
  <si>
    <t>407036</t>
  </si>
  <si>
    <t>HR Agency</t>
  </si>
  <si>
    <t>05551</t>
  </si>
  <si>
    <t>VOICE BRANCH EXCHANGE-B</t>
  </si>
  <si>
    <t>407037</t>
  </si>
  <si>
    <t>Systems Agency</t>
  </si>
  <si>
    <t>In Room Entertainment-B</t>
  </si>
  <si>
    <t>407038</t>
  </si>
  <si>
    <t>S &amp; W - Sales &amp; Marketing - OT</t>
  </si>
  <si>
    <t>Service Recovery-C</t>
  </si>
  <si>
    <t>407039</t>
  </si>
  <si>
    <t>S&amp;W-Sales &amp; Marketing - Casual</t>
  </si>
  <si>
    <t>Sales &amp; Catering-C</t>
  </si>
  <si>
    <t>407041</t>
  </si>
  <si>
    <t>Conv. Serv. Sickness</t>
  </si>
  <si>
    <t>Desktop HW &amp; Peripherals-C</t>
  </si>
  <si>
    <t>407042</t>
  </si>
  <si>
    <t>S&amp;M Sickness</t>
  </si>
  <si>
    <t>Virus Protection-C</t>
  </si>
  <si>
    <t>407043</t>
  </si>
  <si>
    <t>S &amp; W - Employee Dormitory</t>
  </si>
  <si>
    <t>Office Products-C</t>
  </si>
  <si>
    <t>407044</t>
  </si>
  <si>
    <t>S &amp; W - Employee Dormitory -OT</t>
  </si>
  <si>
    <t>Backup Services-C</t>
  </si>
  <si>
    <t>407045</t>
  </si>
  <si>
    <t>S&amp;W-Employee Dormitory -Casual</t>
  </si>
  <si>
    <t>GRS HI Phase 1</t>
  </si>
  <si>
    <t>407051</t>
  </si>
  <si>
    <t>Conv. Serv. Agency</t>
  </si>
  <si>
    <t>05560</t>
  </si>
  <si>
    <t>Groups &amp; Meetings Project(cls)</t>
  </si>
  <si>
    <t>407052</t>
  </si>
  <si>
    <t>S&amp;M Agency</t>
  </si>
  <si>
    <t>AMER Rev Mgmt</t>
  </si>
  <si>
    <t>408505</t>
  </si>
  <si>
    <t>S&amp;W - Repair &amp; Maintenance</t>
  </si>
  <si>
    <t>05562</t>
  </si>
  <si>
    <t>HPT-KIMPTON ELIMINATIONS</t>
  </si>
  <si>
    <t>408506</t>
  </si>
  <si>
    <t>S&amp;W - Repair &amp; Maintenance -OT</t>
  </si>
  <si>
    <t>RMS Colombia</t>
  </si>
  <si>
    <t>408507</t>
  </si>
  <si>
    <t>S&amp;W - Repair &amp; Mainten.-Casual</t>
  </si>
  <si>
    <t>Kimption Karma</t>
  </si>
  <si>
    <t>408525</t>
  </si>
  <si>
    <t>Repair &amp; Maintenance Sickness</t>
  </si>
  <si>
    <t>05565</t>
  </si>
  <si>
    <t>IC Kansas City - ELMI</t>
  </si>
  <si>
    <t>408535</t>
  </si>
  <si>
    <t>Repair &amp; Maintenance Agency</t>
  </si>
  <si>
    <t>05566</t>
  </si>
  <si>
    <t>IC MILWAUKEE - ELMI</t>
  </si>
  <si>
    <t>409000</t>
  </si>
  <si>
    <t>Additional Compensation</t>
  </si>
  <si>
    <t>05567</t>
  </si>
  <si>
    <t>IC RIVERFRONT - ELMI</t>
  </si>
  <si>
    <t>409005</t>
  </si>
  <si>
    <t>Add Comp-Hotel Pool</t>
  </si>
  <si>
    <t>05568</t>
  </si>
  <si>
    <t>IC Monterey - ELMI</t>
  </si>
  <si>
    <t>470170</t>
  </si>
  <si>
    <t>Employee Profit Sharing</t>
  </si>
  <si>
    <t>05569</t>
  </si>
  <si>
    <t>IC NEW ORLEANS - ELMI</t>
  </si>
  <si>
    <t>490001</t>
  </si>
  <si>
    <t>Severance-Rest Pool</t>
  </si>
  <si>
    <t>Business Rewards AMER-IFRS 15</t>
  </si>
  <si>
    <t>490002</t>
  </si>
  <si>
    <t>Severance-Hotel Pool</t>
  </si>
  <si>
    <t>Loyalty AMER-IFRS 15</t>
  </si>
  <si>
    <t>490003</t>
  </si>
  <si>
    <t>Add Comp-Rest Pool</t>
  </si>
  <si>
    <t>Partnership AMER-IFRS 15</t>
  </si>
  <si>
    <t>490004</t>
  </si>
  <si>
    <t>Salaries &amp; Wages Workers</t>
  </si>
  <si>
    <t>EARP-IFRS 15</t>
  </si>
  <si>
    <t>490005</t>
  </si>
  <si>
    <t>Salaries &amp; Wages</t>
  </si>
  <si>
    <t>EARP CMO-IFRS 15</t>
  </si>
  <si>
    <t>490006</t>
  </si>
  <si>
    <t>X - Charges Payroll</t>
  </si>
  <si>
    <t>Business Rewards Brazil</t>
  </si>
  <si>
    <t>490007</t>
  </si>
  <si>
    <t>X - Charges Social Security</t>
  </si>
  <si>
    <t>GPP Brazil</t>
  </si>
  <si>
    <t>490008</t>
  </si>
  <si>
    <t>X - Charges Pension Plan</t>
  </si>
  <si>
    <t>05577</t>
  </si>
  <si>
    <t>Ambassador Brazil</t>
  </si>
  <si>
    <t>490009</t>
  </si>
  <si>
    <t>X - Charges Medical</t>
  </si>
  <si>
    <t>WARM Commercial Support</t>
  </si>
  <si>
    <t>490010</t>
  </si>
  <si>
    <t>Salaries Supervisor</t>
  </si>
  <si>
    <t>05579</t>
  </si>
  <si>
    <t>IC Minneapolis - ELMI</t>
  </si>
  <si>
    <t>490011</t>
  </si>
  <si>
    <t>S&amp;W - Employee Benefits - Fbt</t>
  </si>
  <si>
    <t>US avid Assessments</t>
  </si>
  <si>
    <t>490012</t>
  </si>
  <si>
    <t>Salaries &amp; Wages Contribution</t>
  </si>
  <si>
    <t>ACRM Commercial Optimization</t>
  </si>
  <si>
    <t>490013</t>
  </si>
  <si>
    <t>US Kimpton</t>
  </si>
  <si>
    <t>490014</t>
  </si>
  <si>
    <t>S&amp;W - Telecoms</t>
  </si>
  <si>
    <t>490015</t>
  </si>
  <si>
    <t>13 Mnth/Superannuation Act Emp</t>
  </si>
  <si>
    <t>05614</t>
  </si>
  <si>
    <t>CP Mexico - Mktg/Adv (cls)</t>
  </si>
  <si>
    <t>490016</t>
  </si>
  <si>
    <t>13 Mth/Superannuation Act Work</t>
  </si>
  <si>
    <t>05615</t>
  </si>
  <si>
    <t>CP L.A. Marketing (cls)</t>
  </si>
  <si>
    <t>490017</t>
  </si>
  <si>
    <t>13 Mnth/Superannuation Acc Emp</t>
  </si>
  <si>
    <t>05616</t>
  </si>
  <si>
    <t>Sharepoint Dev &amp; Integration</t>
  </si>
  <si>
    <t>490018</t>
  </si>
  <si>
    <t>13 Mth/Superannuation Acc Work</t>
  </si>
  <si>
    <t>GRS B2B (Business to Business)</t>
  </si>
  <si>
    <t>490019</t>
  </si>
  <si>
    <t>14 Month Superannuation</t>
  </si>
  <si>
    <t>05618</t>
  </si>
  <si>
    <t>Amer Sales CP Accelerate (cls)</t>
  </si>
  <si>
    <t>490020</t>
  </si>
  <si>
    <t>Pension Costs</t>
  </si>
  <si>
    <t>GRS Pricing Strategy</t>
  </si>
  <si>
    <t>490021</t>
  </si>
  <si>
    <t>Medical Plan/Hospit. Plan</t>
  </si>
  <si>
    <t>GRS Ecosystem Property</t>
  </si>
  <si>
    <t>490022</t>
  </si>
  <si>
    <t>13th Month / Superannuation</t>
  </si>
  <si>
    <t>05621</t>
  </si>
  <si>
    <t>RMS Region 5.1 (cls)</t>
  </si>
  <si>
    <t>490023</t>
  </si>
  <si>
    <t>BIK  Meals</t>
  </si>
  <si>
    <t>05622</t>
  </si>
  <si>
    <t>RMS Region 5.2 (cls)</t>
  </si>
  <si>
    <t>490024</t>
  </si>
  <si>
    <t>Bik_Company Cars</t>
  </si>
  <si>
    <t>05623</t>
  </si>
  <si>
    <t>RMS Region 5.3 (cls)</t>
  </si>
  <si>
    <t>490025</t>
  </si>
  <si>
    <t>School Fees</t>
  </si>
  <si>
    <t>05624</t>
  </si>
  <si>
    <t>RMS Region 5.4 (cls)</t>
  </si>
  <si>
    <t>490026</t>
  </si>
  <si>
    <t>Transport Costs</t>
  </si>
  <si>
    <t>05625</t>
  </si>
  <si>
    <t>RMS Region 5.5 (cls)</t>
  </si>
  <si>
    <t>490027</t>
  </si>
  <si>
    <t>Adoption Assistance</t>
  </si>
  <si>
    <t>05626</t>
  </si>
  <si>
    <t>RMS Region 3.8 (cls)</t>
  </si>
  <si>
    <t>490028</t>
  </si>
  <si>
    <t>Vatable BIK Meals</t>
  </si>
  <si>
    <t>05627</t>
  </si>
  <si>
    <t>RMS Region 3.9 (cls)</t>
  </si>
  <si>
    <t>490029</t>
  </si>
  <si>
    <t>Vatable BIK Cars</t>
  </si>
  <si>
    <t>05628</t>
  </si>
  <si>
    <t>RMS Region 1.2 (cls)</t>
  </si>
  <si>
    <t>490030</t>
  </si>
  <si>
    <t>S&amp;W Sickness</t>
  </si>
  <si>
    <t>05629</t>
  </si>
  <si>
    <t>RMS Region 4.4 (cls)</t>
  </si>
  <si>
    <t>490031</t>
  </si>
  <si>
    <t>S&amp;W Sickness Workers</t>
  </si>
  <si>
    <t>05630</t>
  </si>
  <si>
    <t>RMS Region 4.2 (cls)</t>
  </si>
  <si>
    <t>490032</t>
  </si>
  <si>
    <t>Wellness-Hotel Pool</t>
  </si>
  <si>
    <t>MMS Canada</t>
  </si>
  <si>
    <t>490033</t>
  </si>
  <si>
    <t>Wellness-Rest Pool</t>
  </si>
  <si>
    <t>GRS Ecosystem HCM</t>
  </si>
  <si>
    <t>490034</t>
  </si>
  <si>
    <t>Corporate Bonus</t>
  </si>
  <si>
    <t>HeartBeat</t>
  </si>
  <si>
    <t>490035</t>
  </si>
  <si>
    <t>S&amp;W Agency</t>
  </si>
  <si>
    <t>HI Assessments</t>
  </si>
  <si>
    <t>490036</t>
  </si>
  <si>
    <t>Bonus &amp; Incentive-Emp Accrual</t>
  </si>
  <si>
    <t>05656</t>
  </si>
  <si>
    <t>RMS Region 3.1 (cls)</t>
  </si>
  <si>
    <t>490037</t>
  </si>
  <si>
    <t>Bonus &amp; Incentive-Worker Accru</t>
  </si>
  <si>
    <t>Mexico EX Assessments</t>
  </si>
  <si>
    <t>490038</t>
  </si>
  <si>
    <t>Bonus &amp; Incentive Workers</t>
  </si>
  <si>
    <t>Mexico IN Assessments</t>
  </si>
  <si>
    <t>490039</t>
  </si>
  <si>
    <t>Bonus &amp; Incentive Employees</t>
  </si>
  <si>
    <t>Mexico SB Assessments</t>
  </si>
  <si>
    <t>490040</t>
  </si>
  <si>
    <t>Bonus and Incentive</t>
  </si>
  <si>
    <t>RMS Region 3.5 (cls)</t>
  </si>
  <si>
    <t>490041</t>
  </si>
  <si>
    <t>Bonus LTI</t>
  </si>
  <si>
    <t>05661</t>
  </si>
  <si>
    <t>Brand Standards (cls)</t>
  </si>
  <si>
    <t>490042</t>
  </si>
  <si>
    <t>Bonus Sales Incentive</t>
  </si>
  <si>
    <t>05662</t>
  </si>
  <si>
    <t>Express Mexico Mkting (cls)</t>
  </si>
  <si>
    <t>490043</t>
  </si>
  <si>
    <t>Life Insurance</t>
  </si>
  <si>
    <t>05663</t>
  </si>
  <si>
    <t>Staybridge Mexico Mkting (cls)</t>
  </si>
  <si>
    <t>490044</t>
  </si>
  <si>
    <t>Group Insurance</t>
  </si>
  <si>
    <t>05664</t>
  </si>
  <si>
    <t>BAM Other (cls)</t>
  </si>
  <si>
    <t>490045</t>
  </si>
  <si>
    <t>Union Benefits</t>
  </si>
  <si>
    <t>05665</t>
  </si>
  <si>
    <t>F.S. Argentina Marketing</t>
  </si>
  <si>
    <t>490046</t>
  </si>
  <si>
    <t>Death &amp; Disablement Ins.(Supa)</t>
  </si>
  <si>
    <t>490047</t>
  </si>
  <si>
    <t>Medical-Hotel Pool</t>
  </si>
  <si>
    <t>LA/Car EX Assessments</t>
  </si>
  <si>
    <t>490048</t>
  </si>
  <si>
    <t>Medical-Rest Pool</t>
  </si>
  <si>
    <t>05667</t>
  </si>
  <si>
    <t>Express Argentina Marketing</t>
  </si>
  <si>
    <t>490049</t>
  </si>
  <si>
    <t>Bonus Other</t>
  </si>
  <si>
    <t>SB Argentina Marketing (cls)</t>
  </si>
  <si>
    <t>490050</t>
  </si>
  <si>
    <t>SC Executive Plan Costs</t>
  </si>
  <si>
    <t>Crowne Plaza C/A Marketing</t>
  </si>
  <si>
    <t>490051</t>
  </si>
  <si>
    <t>SC Security Plan Costs</t>
  </si>
  <si>
    <t>05669</t>
  </si>
  <si>
    <t>F.S. Brazil Marketing</t>
  </si>
  <si>
    <t>490052</t>
  </si>
  <si>
    <t>Developer incentive payments a</t>
  </si>
  <si>
    <t>FS Brazil Marketing (cls)</t>
  </si>
  <si>
    <t>490053</t>
  </si>
  <si>
    <t>Salaries &amp; Wages - OT</t>
  </si>
  <si>
    <t>05670</t>
  </si>
  <si>
    <t>Staybridge Brazil Marketing</t>
  </si>
  <si>
    <t>490054</t>
  </si>
  <si>
    <t>Salaries &amp; Wages - Casual</t>
  </si>
  <si>
    <t>Staybridge Brazil Mketing(cls)</t>
  </si>
  <si>
    <t>490055</t>
  </si>
  <si>
    <t>Deferred Compensation</t>
  </si>
  <si>
    <t>05671</t>
  </si>
  <si>
    <t>EX Brazil Marketing (cls)</t>
  </si>
  <si>
    <t>490056</t>
  </si>
  <si>
    <t>Government Grant_Salary</t>
  </si>
  <si>
    <t>Express Brazil Marketing</t>
  </si>
  <si>
    <t>490057</t>
  </si>
  <si>
    <t>S &amp; W - Telecommunications -OT</t>
  </si>
  <si>
    <t>05672</t>
  </si>
  <si>
    <t>FS Mexico Marketing Exp (cls)</t>
  </si>
  <si>
    <t>490058</t>
  </si>
  <si>
    <t>S &amp; W - Telecomm. - Casual</t>
  </si>
  <si>
    <t>05673</t>
  </si>
  <si>
    <t>EX Mktg Assessment - MX (cls)</t>
  </si>
  <si>
    <t>490060</t>
  </si>
  <si>
    <t>Defined Contrib Plan Cost-Qual</t>
  </si>
  <si>
    <t>LA/Car HI Assessments</t>
  </si>
  <si>
    <t>490061</t>
  </si>
  <si>
    <t>Superannuation</t>
  </si>
  <si>
    <t>Mexico HI Assessments</t>
  </si>
  <si>
    <t>490062</t>
  </si>
  <si>
    <t>401K-Hotel Pool</t>
  </si>
  <si>
    <t>05676</t>
  </si>
  <si>
    <t>Mexico Frequency Mktg (cls)</t>
  </si>
  <si>
    <t>490063</t>
  </si>
  <si>
    <t>401K-Rest Pool</t>
  </si>
  <si>
    <t>05677</t>
  </si>
  <si>
    <t>Mexico Admin Exp (cls)</t>
  </si>
  <si>
    <t>490065</t>
  </si>
  <si>
    <t>Other Pension Plan Cost</t>
  </si>
  <si>
    <t>Mexico Brand Marketing</t>
  </si>
  <si>
    <t>490066</t>
  </si>
  <si>
    <t>Deferred Comp Plan Exp DCPT1</t>
  </si>
  <si>
    <t>05679</t>
  </si>
  <si>
    <t>HSM Mex (cls)</t>
  </si>
  <si>
    <t>490067</t>
  </si>
  <si>
    <t>Deferred Comp Plan Exp DCPT2</t>
  </si>
  <si>
    <t>Mexico S&amp;M</t>
  </si>
  <si>
    <t>490068</t>
  </si>
  <si>
    <t>Deferred Comp plan Exp DCPT3</t>
  </si>
  <si>
    <t>GESS Brand Consistancy(MEX)</t>
  </si>
  <si>
    <t>490069</t>
  </si>
  <si>
    <t>Pension - Defined Contribution</t>
  </si>
  <si>
    <t>Campaign Management Mexico</t>
  </si>
  <si>
    <t>490070</t>
  </si>
  <si>
    <t>Provident Fund</t>
  </si>
  <si>
    <t>05683</t>
  </si>
  <si>
    <t>OMNI-CHANNEL MEXICO</t>
  </si>
  <si>
    <t>490071</t>
  </si>
  <si>
    <t>Fringe Benefit Tax - Fbt</t>
  </si>
  <si>
    <t>Global Loyalty Programs (MEX)</t>
  </si>
  <si>
    <t>490072</t>
  </si>
  <si>
    <t>Gst On Fringe Benefits - Fbt</t>
  </si>
  <si>
    <t>Luxury Partnerships (US)</t>
  </si>
  <si>
    <t>490075</t>
  </si>
  <si>
    <t>Campaign Mgt Canada</t>
  </si>
  <si>
    <t>490076</t>
  </si>
  <si>
    <t>Allocated - Cafetaria</t>
  </si>
  <si>
    <t>Brand Delivery Extended Stay</t>
  </si>
  <si>
    <t>490080</t>
  </si>
  <si>
    <t>05703</t>
  </si>
  <si>
    <t>Brand Mgmt HI Admin(cls)</t>
  </si>
  <si>
    <t>490081</t>
  </si>
  <si>
    <t>Taxes-Hotel Pool</t>
  </si>
  <si>
    <t>Holiday Inn Express Project</t>
  </si>
  <si>
    <t>490082</t>
  </si>
  <si>
    <t>Taxes-Rest Pool</t>
  </si>
  <si>
    <t>CP Amplify (cls)</t>
  </si>
  <si>
    <t>490091</t>
  </si>
  <si>
    <t>Reimbursable salaries and wage</t>
  </si>
  <si>
    <t>Hi-Sales Development</t>
  </si>
  <si>
    <t>490092</t>
  </si>
  <si>
    <t>Reimbursable social security e</t>
  </si>
  <si>
    <t>05712</t>
  </si>
  <si>
    <t>NHOP CW &amp; SB (cls)</t>
  </si>
  <si>
    <t>490093</t>
  </si>
  <si>
    <t>Reimbursable pension expense</t>
  </si>
  <si>
    <t>05713</t>
  </si>
  <si>
    <t>Local Market Sales (cls)</t>
  </si>
  <si>
    <t>490098</t>
  </si>
  <si>
    <t>Central Incentive UK&amp;I</t>
  </si>
  <si>
    <t>05714</t>
  </si>
  <si>
    <t>AMER FINANCE - IA CANADA</t>
  </si>
  <si>
    <t>490099</t>
  </si>
  <si>
    <t>05720</t>
  </si>
  <si>
    <t>Can GAAP-Hi Winnipeg,Manitoba</t>
  </si>
  <si>
    <t>B0006</t>
  </si>
  <si>
    <t>490101</t>
  </si>
  <si>
    <t>14th Mth/Superannuation Act Em</t>
  </si>
  <si>
    <t>490102</t>
  </si>
  <si>
    <t>14th Mth/Superannuation Act Wk</t>
  </si>
  <si>
    <t>05721</t>
  </si>
  <si>
    <t>Can GAAP-HI Cambridge, Ontario</t>
  </si>
  <si>
    <t>490103</t>
  </si>
  <si>
    <t>14th Mth/Superannuation Acc Em</t>
  </si>
  <si>
    <t>490104</t>
  </si>
  <si>
    <t>14th Mth/Superannuation Acc Wk</t>
  </si>
  <si>
    <t>05722</t>
  </si>
  <si>
    <t>Can GAAP - IHC Toronto</t>
  </si>
  <si>
    <t>A6207</t>
  </si>
  <si>
    <t>490108</t>
  </si>
  <si>
    <t>Vacation Pay-Emp Accrual</t>
  </si>
  <si>
    <t>B6207</t>
  </si>
  <si>
    <t>490109</t>
  </si>
  <si>
    <t>Vacation Pay - Worker Accrual</t>
  </si>
  <si>
    <t>05723</t>
  </si>
  <si>
    <t>Can GAAP - IHC Montreal</t>
  </si>
  <si>
    <t>B6208</t>
  </si>
  <si>
    <t>490110</t>
  </si>
  <si>
    <t>Severance Pay Costs</t>
  </si>
  <si>
    <t>A6208</t>
  </si>
  <si>
    <t>490111</t>
  </si>
  <si>
    <t>Severance Pay Employees</t>
  </si>
  <si>
    <t>05724</t>
  </si>
  <si>
    <t>CAN GAAP ADJ - 220 BLOOR STREE</t>
  </si>
  <si>
    <t>B6217</t>
  </si>
  <si>
    <t>490112</t>
  </si>
  <si>
    <t>Severance Pay Workers</t>
  </si>
  <si>
    <t>LA/Car IN Assessments</t>
  </si>
  <si>
    <t>490113</t>
  </si>
  <si>
    <t>Vacation Pay Workers</t>
  </si>
  <si>
    <t>05728</t>
  </si>
  <si>
    <t>Can GAAP-Director Ca Operation</t>
  </si>
  <si>
    <t>490114</t>
  </si>
  <si>
    <t>Vacation Pay Employees</t>
  </si>
  <si>
    <t>490115</t>
  </si>
  <si>
    <t>Vacation Pay</t>
  </si>
  <si>
    <t>Mexico CP Assessments</t>
  </si>
  <si>
    <t>490116</t>
  </si>
  <si>
    <t>Personal Pay</t>
  </si>
  <si>
    <t>CP LA Mktg</t>
  </si>
  <si>
    <t>490117</t>
  </si>
  <si>
    <t>Vacation-Hotel Pool</t>
  </si>
  <si>
    <t>LA/Car CP Assessments</t>
  </si>
  <si>
    <t>490118</t>
  </si>
  <si>
    <t>Vacation-Rest Pool</t>
  </si>
  <si>
    <t>05732</t>
  </si>
  <si>
    <t>CP Mexico Marketing O/H (cls)</t>
  </si>
  <si>
    <t>490120</t>
  </si>
  <si>
    <t>Benefit Pay</t>
  </si>
  <si>
    <t>Full Serv-S. America Mktg Exp</t>
  </si>
  <si>
    <t>490121</t>
  </si>
  <si>
    <t>Benefit Pay - CE</t>
  </si>
  <si>
    <t>United States S&amp;M</t>
  </si>
  <si>
    <t>490122</t>
  </si>
  <si>
    <t>Other EB-Hotel Pool</t>
  </si>
  <si>
    <t>Latin America Marketing</t>
  </si>
  <si>
    <t>490123</t>
  </si>
  <si>
    <t>Other EB-Rest Pool</t>
  </si>
  <si>
    <t>05736</t>
  </si>
  <si>
    <t>Hotel Perf Support - Canada</t>
  </si>
  <si>
    <t>490124</t>
  </si>
  <si>
    <t>Employee Meals - UK</t>
  </si>
  <si>
    <t>05742</t>
  </si>
  <si>
    <t>AMER Htl Ops Guest Exp Canada</t>
  </si>
  <si>
    <t>490125</t>
  </si>
  <si>
    <t>Employee Meals</t>
  </si>
  <si>
    <t>05743</t>
  </si>
  <si>
    <t>SC Rev Mgt (cls)</t>
  </si>
  <si>
    <t>490126</t>
  </si>
  <si>
    <t>Gifts - Staff - Fbt</t>
  </si>
  <si>
    <t>05744</t>
  </si>
  <si>
    <t>Central - Rev Mgmt (cls)</t>
  </si>
  <si>
    <t>490129</t>
  </si>
  <si>
    <t>Regional Payrl Cost Allocation</t>
  </si>
  <si>
    <t>05745</t>
  </si>
  <si>
    <t>NEast Rev Mgt (cls)</t>
  </si>
  <si>
    <t>490130</t>
  </si>
  <si>
    <t>Employee Housing</t>
  </si>
  <si>
    <t>05746</t>
  </si>
  <si>
    <t>MW Rev Mgt (cls)</t>
  </si>
  <si>
    <t>490131</t>
  </si>
  <si>
    <t>05747</t>
  </si>
  <si>
    <t>West Rev Mgt (cls)</t>
  </si>
  <si>
    <t>490132</t>
  </si>
  <si>
    <t>Banquet Service Revenue</t>
  </si>
  <si>
    <t>05748</t>
  </si>
  <si>
    <t>Franchise Perf Support - South</t>
  </si>
  <si>
    <t>490133</t>
  </si>
  <si>
    <t>Payroll Taxes &amp; Employee Benef</t>
  </si>
  <si>
    <t>05749</t>
  </si>
  <si>
    <t>Franchise Perf Support - West</t>
  </si>
  <si>
    <t>490134</t>
  </si>
  <si>
    <t>Expatriate Benefits</t>
  </si>
  <si>
    <t>05750</t>
  </si>
  <si>
    <t>Talent Resourcing AMER</t>
  </si>
  <si>
    <t>490135</t>
  </si>
  <si>
    <t>05751</t>
  </si>
  <si>
    <t>PIP Indigo (cls)</t>
  </si>
  <si>
    <t>490136</t>
  </si>
  <si>
    <t>Federal Unemployment Tax</t>
  </si>
  <si>
    <t>05752</t>
  </si>
  <si>
    <t>VP Fran Sales</t>
  </si>
  <si>
    <t>490137</t>
  </si>
  <si>
    <t>State Unemployment Tax</t>
  </si>
  <si>
    <t>05753</t>
  </si>
  <si>
    <t>VP E-Ventures</t>
  </si>
  <si>
    <t>490138</t>
  </si>
  <si>
    <t>Workers Compensation</t>
  </si>
  <si>
    <t>05754</t>
  </si>
  <si>
    <t>Training Dept -Midscale (cls)</t>
  </si>
  <si>
    <t>490139</t>
  </si>
  <si>
    <t>05755</t>
  </si>
  <si>
    <t>Franchise Perf Support - North</t>
  </si>
  <si>
    <t>490140</t>
  </si>
  <si>
    <t>Payroll contra reclass account</t>
  </si>
  <si>
    <t>05756</t>
  </si>
  <si>
    <t>Franchise Perf Supp - Central</t>
  </si>
  <si>
    <t>490141</t>
  </si>
  <si>
    <t>Social Security Life Insurance</t>
  </si>
  <si>
    <t>05757</t>
  </si>
  <si>
    <t>SC Reg HPS CW AM</t>
  </si>
  <si>
    <t>490142</t>
  </si>
  <si>
    <t>FICA - Medicare</t>
  </si>
  <si>
    <t>05758</t>
  </si>
  <si>
    <t>HPS East Director-Clsd (cls)</t>
  </si>
  <si>
    <t>490143</t>
  </si>
  <si>
    <t>Social Security Health Ins.</t>
  </si>
  <si>
    <t>05759</t>
  </si>
  <si>
    <t>Anaheim Training Center (cls)</t>
  </si>
  <si>
    <t>490144</t>
  </si>
  <si>
    <t>Social Security Worker Comp.</t>
  </si>
  <si>
    <t>05760</t>
  </si>
  <si>
    <t>East Ops Support (cls)</t>
  </si>
  <si>
    <t>490145</t>
  </si>
  <si>
    <t>Social Security Pension</t>
  </si>
  <si>
    <t>05761</t>
  </si>
  <si>
    <t>LA HPS - Miami Office (cls)</t>
  </si>
  <si>
    <t>490146</t>
  </si>
  <si>
    <t>Workers Comp-Clearing</t>
  </si>
  <si>
    <t>05762</t>
  </si>
  <si>
    <t>Americas Quality East/Canada</t>
  </si>
  <si>
    <t>490147</t>
  </si>
  <si>
    <t>Workers Comp-Hotel Pool</t>
  </si>
  <si>
    <t>05765</t>
  </si>
  <si>
    <t>1998 Conference</t>
  </si>
  <si>
    <t>490148</t>
  </si>
  <si>
    <t>Workers Comp-Rest Pool</t>
  </si>
  <si>
    <t>05766</t>
  </si>
  <si>
    <t>REPORTING AMER</t>
  </si>
  <si>
    <t>490149</t>
  </si>
  <si>
    <t>Workers Comp Refund</t>
  </si>
  <si>
    <t>05767</t>
  </si>
  <si>
    <t>AMER FAP (05767) (cls)</t>
  </si>
  <si>
    <t>490150</t>
  </si>
  <si>
    <t>WC Refund-Clearing</t>
  </si>
  <si>
    <t>05768</t>
  </si>
  <si>
    <t>Holidex Training (cls)</t>
  </si>
  <si>
    <t>490151</t>
  </si>
  <si>
    <t>WC Refund-Hotel Pool</t>
  </si>
  <si>
    <t>05769</t>
  </si>
  <si>
    <t>RVP Canada</t>
  </si>
  <si>
    <t>490152</t>
  </si>
  <si>
    <t>WC Refund-Rest Pool</t>
  </si>
  <si>
    <t>05770</t>
  </si>
  <si>
    <t>Business Support-Express</t>
  </si>
  <si>
    <t>490153</t>
  </si>
  <si>
    <t>FICA - Social Security</t>
  </si>
  <si>
    <t>05771</t>
  </si>
  <si>
    <t>MEXICO, LA &amp; CARIBEAN</t>
  </si>
  <si>
    <t>490155</t>
  </si>
  <si>
    <t>Social Security Bonus</t>
  </si>
  <si>
    <t>05772</t>
  </si>
  <si>
    <t>Brand Performance (cls)</t>
  </si>
  <si>
    <t>490156</t>
  </si>
  <si>
    <t>Social Security Bonus Accrual</t>
  </si>
  <si>
    <t>05773</t>
  </si>
  <si>
    <t>Hotel Opening Managers - US</t>
  </si>
  <si>
    <t>490157</t>
  </si>
  <si>
    <t>Social Security - 13 Month</t>
  </si>
  <si>
    <t>05774</t>
  </si>
  <si>
    <t>Quality OH Challenge (cls)</t>
  </si>
  <si>
    <t>490160</t>
  </si>
  <si>
    <t>Community Tax</t>
  </si>
  <si>
    <t>05775</t>
  </si>
  <si>
    <t>Owner Relations</t>
  </si>
  <si>
    <t>490161</t>
  </si>
  <si>
    <t>Employee Tax</t>
  </si>
  <si>
    <t>05776</t>
  </si>
  <si>
    <t>Guest Experience &amp; Brand Consi</t>
  </si>
  <si>
    <t>490162</t>
  </si>
  <si>
    <t>Employer Surplus Tax</t>
  </si>
  <si>
    <t>05777</t>
  </si>
  <si>
    <t>A&amp;D Shared Services</t>
  </si>
  <si>
    <t>490163</t>
  </si>
  <si>
    <t>Subway Tax</t>
  </si>
  <si>
    <t>05778</t>
  </si>
  <si>
    <t>Training &amp; Svc - HI(cls)</t>
  </si>
  <si>
    <t>490164</t>
  </si>
  <si>
    <t>Taxes Local</t>
  </si>
  <si>
    <t>05779</t>
  </si>
  <si>
    <t>West Market Performance (cls)</t>
  </si>
  <si>
    <t>490165</t>
  </si>
  <si>
    <t>Taxes Other1</t>
  </si>
  <si>
    <t>05780</t>
  </si>
  <si>
    <t>HPS East VP (cls)</t>
  </si>
  <si>
    <t>490166</t>
  </si>
  <si>
    <t>Taxes Other2</t>
  </si>
  <si>
    <t>05781</t>
  </si>
  <si>
    <t>Amer Hotel OH Challenge(cls)</t>
  </si>
  <si>
    <t>490170</t>
  </si>
  <si>
    <t>RMS R&amp;O</t>
  </si>
  <si>
    <t>490200</t>
  </si>
  <si>
    <t>Redundancy Pay</t>
  </si>
  <si>
    <t>05783</t>
  </si>
  <si>
    <t>Franch Perf Supp - Key Owners</t>
  </si>
  <si>
    <t>490205</t>
  </si>
  <si>
    <t>S&amp;W-Reimb-IFRS15</t>
  </si>
  <si>
    <t>05784</t>
  </si>
  <si>
    <t>IS Human Resources (cls)</t>
  </si>
  <si>
    <t>490210</t>
  </si>
  <si>
    <t>Upsells / Sold Rooms</t>
  </si>
  <si>
    <t>05785</t>
  </si>
  <si>
    <t>Cntrl Reg Htl Ops Midscal(cls)</t>
  </si>
  <si>
    <t>490215</t>
  </si>
  <si>
    <t>Vacation Pay-Reimb-IFRS15</t>
  </si>
  <si>
    <t>05786</t>
  </si>
  <si>
    <t>WARM - Inbound Calls</t>
  </si>
  <si>
    <t>490216</t>
  </si>
  <si>
    <t>13th Month Reimb IFRS15</t>
  </si>
  <si>
    <t>05787</t>
  </si>
  <si>
    <t>Hotel Support Serv MLAC (cls)</t>
  </si>
  <si>
    <t>490221</t>
  </si>
  <si>
    <t>Medical Plan/Hosp-Reimb-IFRS15</t>
  </si>
  <si>
    <t>05788</t>
  </si>
  <si>
    <t>West Ops Support</t>
  </si>
  <si>
    <t>490225</t>
  </si>
  <si>
    <t>Employee Meals-Reimb-IFRS15</t>
  </si>
  <si>
    <t>05789</t>
  </si>
  <si>
    <t>CMH West PreOpening (cls)</t>
  </si>
  <si>
    <t>490226</t>
  </si>
  <si>
    <t>Transportat Costs-Reimb-IFRS15</t>
  </si>
  <si>
    <t>05790</t>
  </si>
  <si>
    <t>Dual Brands and Projects</t>
  </si>
  <si>
    <t>490229</t>
  </si>
  <si>
    <t>Vatable BIK Cars-Reimb-IFRS15</t>
  </si>
  <si>
    <t>05791</t>
  </si>
  <si>
    <t>Business Suppt-InterContinentl</t>
  </si>
  <si>
    <t>490230</t>
  </si>
  <si>
    <t>Housing Cost-Reimb-IFRS15</t>
  </si>
  <si>
    <t>05792</t>
  </si>
  <si>
    <t>Ops Comm &amp; Events (cls)</t>
  </si>
  <si>
    <t>490233</t>
  </si>
  <si>
    <t>Payroll Taxes&amp;Employ Ben-Reimb</t>
  </si>
  <si>
    <t>05793</t>
  </si>
  <si>
    <t>Quality Admin - closed (cls)</t>
  </si>
  <si>
    <t>490235</t>
  </si>
  <si>
    <t>Social Security-Reimb-IFRS15</t>
  </si>
  <si>
    <t>05884</t>
  </si>
  <si>
    <t>Closed-APAC Admin (cls)</t>
  </si>
  <si>
    <t>490238</t>
  </si>
  <si>
    <t>Worker Compensat -Reimb-IFRS15</t>
  </si>
  <si>
    <t>05998</t>
  </si>
  <si>
    <t>H G Eliminations Subsi(cls)</t>
  </si>
  <si>
    <t>490240</t>
  </si>
  <si>
    <t>Bonus&amp;Incentive-Reimb-IFRS15</t>
  </si>
  <si>
    <t>H G Eliminations Subsidiary</t>
  </si>
  <si>
    <t>490244</t>
  </si>
  <si>
    <t>Health Insurance-Reimb-IFRS15</t>
  </si>
  <si>
    <t>05999</t>
  </si>
  <si>
    <t>Hotel Group Elimination</t>
  </si>
  <si>
    <t>490250</t>
  </si>
  <si>
    <t>National Disability Insurance</t>
  </si>
  <si>
    <t>Hotel Grp Elimination (cls)</t>
  </si>
  <si>
    <t>490255</t>
  </si>
  <si>
    <t>National Medical Insurance</t>
  </si>
  <si>
    <t>06005</t>
  </si>
  <si>
    <t>SB Sao Paulo Brazil</t>
  </si>
  <si>
    <t>C6005</t>
  </si>
  <si>
    <t>490260</t>
  </si>
  <si>
    <t>National Retirement Insurance</t>
  </si>
  <si>
    <t>06008</t>
  </si>
  <si>
    <t>CP Royal Palm</t>
  </si>
  <si>
    <t>C6008</t>
  </si>
  <si>
    <t>490265</t>
  </si>
  <si>
    <t>National Unemployment Insuranc</t>
  </si>
  <si>
    <t>06009</t>
  </si>
  <si>
    <t>Miami-Royal Palm CP</t>
  </si>
  <si>
    <t>C6009</t>
  </si>
  <si>
    <t>490310</t>
  </si>
  <si>
    <t>Payroll Credit</t>
  </si>
  <si>
    <t>06010</t>
  </si>
  <si>
    <t>Kingston, Jamaica</t>
  </si>
  <si>
    <t>C6010</t>
  </si>
  <si>
    <t>JMD</t>
  </si>
  <si>
    <t>490315</t>
  </si>
  <si>
    <t>06011</t>
  </si>
  <si>
    <t>Manhattan-Financial District</t>
  </si>
  <si>
    <t>D6011</t>
  </si>
  <si>
    <t>490320</t>
  </si>
  <si>
    <t>Delivery Charges</t>
  </si>
  <si>
    <t>06013</t>
  </si>
  <si>
    <t>CP Palo Alto</t>
  </si>
  <si>
    <t>C6013</t>
  </si>
  <si>
    <t>490325</t>
  </si>
  <si>
    <t>Upsells/Bought Rooms</t>
  </si>
  <si>
    <t>06014</t>
  </si>
  <si>
    <t>CP Kingston</t>
  </si>
  <si>
    <t>C6014</t>
  </si>
  <si>
    <t>490350</t>
  </si>
  <si>
    <t>State Disability Insurance</t>
  </si>
  <si>
    <t>06033</t>
  </si>
  <si>
    <t>Crowne Plaza Reforma</t>
  </si>
  <si>
    <t>C6033</t>
  </si>
  <si>
    <t>490355</t>
  </si>
  <si>
    <t>State Medical Insurance</t>
  </si>
  <si>
    <t>06036</t>
  </si>
  <si>
    <t>Columbus - At Ohio Center</t>
  </si>
  <si>
    <t>C6036</t>
  </si>
  <si>
    <t>490360</t>
  </si>
  <si>
    <t>State Retirement Insurance</t>
  </si>
  <si>
    <t>06045</t>
  </si>
  <si>
    <t>CP Manhattan</t>
  </si>
  <si>
    <t>C6045</t>
  </si>
  <si>
    <t>490365</t>
  </si>
  <si>
    <t>State Unemployment Insurance</t>
  </si>
  <si>
    <t>06055</t>
  </si>
  <si>
    <t>New Orleans-Convention Center</t>
  </si>
  <si>
    <t>D6055</t>
  </si>
  <si>
    <t>490400</t>
  </si>
  <si>
    <t>Supplimental Pay</t>
  </si>
  <si>
    <t>06060</t>
  </si>
  <si>
    <t>HI PortoMaraVilha</t>
  </si>
  <si>
    <t>D6087</t>
  </si>
  <si>
    <t>490410</t>
  </si>
  <si>
    <t>Severance P Costs-Reimb-IFRS15</t>
  </si>
  <si>
    <t>06061</t>
  </si>
  <si>
    <t>HI Express Porto Maravilha Hot</t>
  </si>
  <si>
    <t>490460</t>
  </si>
  <si>
    <t>Pension-Reimb-IFRS15</t>
  </si>
  <si>
    <t>06067</t>
  </si>
  <si>
    <t>HI Resort Nassau Hotel locatio</t>
  </si>
  <si>
    <t>490465</t>
  </si>
  <si>
    <t>Other Pension Plan-Reimb-IFRS</t>
  </si>
  <si>
    <t>06072</t>
  </si>
  <si>
    <t>CP GreenVille Hotel Location w</t>
  </si>
  <si>
    <t>490500</t>
  </si>
  <si>
    <t>Holiday Pay</t>
  </si>
  <si>
    <t>06073</t>
  </si>
  <si>
    <t>HI BeloHorizante Hotel Locatio</t>
  </si>
  <si>
    <t>490501</t>
  </si>
  <si>
    <t>S&amp;W - Front Off-Reimb-IFRS15</t>
  </si>
  <si>
    <t>06075</t>
  </si>
  <si>
    <t>IC Cartegena Hotel Location wi</t>
  </si>
  <si>
    <t>490509</t>
  </si>
  <si>
    <t>S&amp;W - Reservat -Reimb-IFRS15</t>
  </si>
  <si>
    <t>06077</t>
  </si>
  <si>
    <t>HI Cartegena Hotel</t>
  </si>
  <si>
    <t>490510</t>
  </si>
  <si>
    <t>S&amp;W - Uniform S-Reimb-IFRS15</t>
  </si>
  <si>
    <t>06078</t>
  </si>
  <si>
    <t>HI Santo Domingo</t>
  </si>
  <si>
    <t>490511</t>
  </si>
  <si>
    <t>S&amp;W-Housekp Oth-Reimb-IFRS15</t>
  </si>
  <si>
    <t>06079</t>
  </si>
  <si>
    <t>Holiday Pacific Partners L P</t>
  </si>
  <si>
    <t>C6079</t>
  </si>
  <si>
    <t>490600</t>
  </si>
  <si>
    <t>Child Care</t>
  </si>
  <si>
    <t>06080</t>
  </si>
  <si>
    <t>Crowne Plaza Santiago</t>
  </si>
  <si>
    <t>490700</t>
  </si>
  <si>
    <t>Dental Insurance</t>
  </si>
  <si>
    <t>06081</t>
  </si>
  <si>
    <t>Crowne Plaza - Maruma</t>
  </si>
  <si>
    <t>490750</t>
  </si>
  <si>
    <t>Nonunion Insurance</t>
  </si>
  <si>
    <t>06082</t>
  </si>
  <si>
    <t>HI Manaus Hotel</t>
  </si>
  <si>
    <t>490800</t>
  </si>
  <si>
    <t>Stock Benefits</t>
  </si>
  <si>
    <t>06083</t>
  </si>
  <si>
    <t>HI Salvador Bahia</t>
  </si>
  <si>
    <t>490805</t>
  </si>
  <si>
    <t>Stock Options</t>
  </si>
  <si>
    <t>06084</t>
  </si>
  <si>
    <t>HI Anhambi, Brazil</t>
  </si>
  <si>
    <t>491001</t>
  </si>
  <si>
    <t>S&amp;W - Preparation-Reimb-IFRS15</t>
  </si>
  <si>
    <t>06085</t>
  </si>
  <si>
    <t>SBS - Sao Paulo, Brazil</t>
  </si>
  <si>
    <t>491002</t>
  </si>
  <si>
    <t>S&amp;W - Service-Reimb-IFRS15</t>
  </si>
  <si>
    <t>491004</t>
  </si>
  <si>
    <t>S&amp;W - Administ-Reimb-IFRS15</t>
  </si>
  <si>
    <t>06086</t>
  </si>
  <si>
    <t>Crowne Plaza Ravinia-Atlanta</t>
  </si>
  <si>
    <t>C6086</t>
  </si>
  <si>
    <t>491008</t>
  </si>
  <si>
    <t>S&amp;W - Stewarding-Reimb-IFRS15</t>
  </si>
  <si>
    <t>06087</t>
  </si>
  <si>
    <t>IHC-Tamananco Caracas</t>
  </si>
  <si>
    <t>491105</t>
  </si>
  <si>
    <t>Union Insurance</t>
  </si>
  <si>
    <t>06088</t>
  </si>
  <si>
    <t>IHC - Guayana</t>
  </si>
  <si>
    <t>491110</t>
  </si>
  <si>
    <t>Union Other</t>
  </si>
  <si>
    <t>06089</t>
  </si>
  <si>
    <t>IHC - Del Lago</t>
  </si>
  <si>
    <t>491115</t>
  </si>
  <si>
    <t>Union Pension</t>
  </si>
  <si>
    <t>06090</t>
  </si>
  <si>
    <t>IHC - Valencia</t>
  </si>
  <si>
    <t>497001</t>
  </si>
  <si>
    <t>S&amp;W -Exec Offices-Reimb-IFRS15</t>
  </si>
  <si>
    <t>06091</t>
  </si>
  <si>
    <t>Hotel Inter-Continental Cali</t>
  </si>
  <si>
    <t>497002</t>
  </si>
  <si>
    <t>S&amp;W -  Security-Reimb-IFRS15</t>
  </si>
  <si>
    <t>06092</t>
  </si>
  <si>
    <t>IHC - Medellin</t>
  </si>
  <si>
    <t>497003</t>
  </si>
  <si>
    <t>S&amp;W - Accounting-Reimb-IFRS15</t>
  </si>
  <si>
    <t>06093</t>
  </si>
  <si>
    <t>Las Lomas Crowne Plaza</t>
  </si>
  <si>
    <t>497004</t>
  </si>
  <si>
    <t>S&amp;W - Purchasing-Reimb-IFRS15</t>
  </si>
  <si>
    <t>06094</t>
  </si>
  <si>
    <t>IHC - Managua</t>
  </si>
  <si>
    <t>497006</t>
  </si>
  <si>
    <t>S&amp;W -HR -Reimb-IFRS15</t>
  </si>
  <si>
    <t>06095</t>
  </si>
  <si>
    <t>Hotel Inter-Continental Rio</t>
  </si>
  <si>
    <t>497007</t>
  </si>
  <si>
    <t>S&amp;W - Inform Tech-Reimb-IFRS15</t>
  </si>
  <si>
    <t>06096</t>
  </si>
  <si>
    <t>IHC Sao Paulo</t>
  </si>
  <si>
    <t>497012</t>
  </si>
  <si>
    <t>S&amp;W - Marketing-Reimb-IFRS15</t>
  </si>
  <si>
    <t>06097</t>
  </si>
  <si>
    <t>IHC Buenos Aires</t>
  </si>
  <si>
    <t>497015</t>
  </si>
  <si>
    <t>13 month super annuation Reimb</t>
  </si>
  <si>
    <t>06098</t>
  </si>
  <si>
    <t>V Centenario Inter-Continental</t>
  </si>
  <si>
    <t>497031</t>
  </si>
  <si>
    <t>Payroll Recharged Exp-Reimbt I</t>
  </si>
  <si>
    <t>06099</t>
  </si>
  <si>
    <t>Crowne Plaza Sao Paulo</t>
  </si>
  <si>
    <t>497045</t>
  </si>
  <si>
    <t>Union benefits-Reimbt IFRS15</t>
  </si>
  <si>
    <t>06186</t>
  </si>
  <si>
    <t>IC Maracaibo Hotel</t>
  </si>
  <si>
    <t>497170</t>
  </si>
  <si>
    <t>Employ Prof Sharing IFRS15 RBT</t>
  </si>
  <si>
    <t>06188</t>
  </si>
  <si>
    <t>IC Nordelta</t>
  </si>
  <si>
    <t>498505</t>
  </si>
  <si>
    <t>S&amp;W-Repair&amp;Maint-Reimb-IFRS15</t>
  </si>
  <si>
    <t>06192</t>
  </si>
  <si>
    <t>VES</t>
  </si>
  <si>
    <t>498506</t>
  </si>
  <si>
    <t>Reimbursable Payroll ERS</t>
  </si>
  <si>
    <t>06193</t>
  </si>
  <si>
    <t>IHG Venezuela</t>
  </si>
  <si>
    <t>VEB</t>
  </si>
  <si>
    <t>499999</t>
  </si>
  <si>
    <t>Contract Labor</t>
  </si>
  <si>
    <t>Director hotel Sales/VEN</t>
  </si>
  <si>
    <t>590003</t>
  </si>
  <si>
    <t>Glassware</t>
  </si>
  <si>
    <t>06200</t>
  </si>
  <si>
    <t>IHC CHICAGO</t>
  </si>
  <si>
    <t>A6200</t>
  </si>
  <si>
    <t>590004</t>
  </si>
  <si>
    <t>China</t>
  </si>
  <si>
    <t>06201</t>
  </si>
  <si>
    <t>IHC - MIAMI</t>
  </si>
  <si>
    <t>A6201</t>
  </si>
  <si>
    <t>590005</t>
  </si>
  <si>
    <t>China/Glass/Silver</t>
  </si>
  <si>
    <t>06202</t>
  </si>
  <si>
    <t>IHC - NEW YORK</t>
  </si>
  <si>
    <t>590006</t>
  </si>
  <si>
    <t>China / Glass</t>
  </si>
  <si>
    <t>06203</t>
  </si>
  <si>
    <t>IHC - SAN FRANCISCO</t>
  </si>
  <si>
    <t>590007</t>
  </si>
  <si>
    <t>Silver</t>
  </si>
  <si>
    <t>06204</t>
  </si>
  <si>
    <t>IC New Orleans</t>
  </si>
  <si>
    <t>C6204</t>
  </si>
  <si>
    <t>590008</t>
  </si>
  <si>
    <t>Flatware</t>
  </si>
  <si>
    <t>06205</t>
  </si>
  <si>
    <t>IC Washington</t>
  </si>
  <si>
    <t>C6205</t>
  </si>
  <si>
    <t>590009</t>
  </si>
  <si>
    <t>Utensils</t>
  </si>
  <si>
    <t>06206</t>
  </si>
  <si>
    <t>IC Los Angeles</t>
  </si>
  <si>
    <t>C6206</t>
  </si>
  <si>
    <t>590010</t>
  </si>
  <si>
    <t>06207</t>
  </si>
  <si>
    <t>IHC - TORONTO</t>
  </si>
  <si>
    <t>590011</t>
  </si>
  <si>
    <t>Linen Rental</t>
  </si>
  <si>
    <t>06208</t>
  </si>
  <si>
    <t>IHC - MONTREAL</t>
  </si>
  <si>
    <t>590015</t>
  </si>
  <si>
    <t>Cleaning Supplies</t>
  </si>
  <si>
    <t>06209</t>
  </si>
  <si>
    <t>InterContinental Suites</t>
  </si>
  <si>
    <t>C6209</t>
  </si>
  <si>
    <t>590019</t>
  </si>
  <si>
    <t>Complimentary Services &amp; Gifts</t>
  </si>
  <si>
    <t>06216</t>
  </si>
  <si>
    <t>220 Bloor Street West, Inc.</t>
  </si>
  <si>
    <t>590020</t>
  </si>
  <si>
    <t>Guest Supplies</t>
  </si>
  <si>
    <t>06217</t>
  </si>
  <si>
    <t>A6217</t>
  </si>
  <si>
    <t>590021</t>
  </si>
  <si>
    <t>Complimentary F &amp; B</t>
  </si>
  <si>
    <t>06220</t>
  </si>
  <si>
    <t>IC Montreal</t>
  </si>
  <si>
    <t>C6220</t>
  </si>
  <si>
    <t>590022</t>
  </si>
  <si>
    <t>Guest Reception</t>
  </si>
  <si>
    <t>06234</t>
  </si>
  <si>
    <t>Intercontinental Toronto Ctr</t>
  </si>
  <si>
    <t>C6234</t>
  </si>
  <si>
    <t>590025</t>
  </si>
  <si>
    <t>Laundry Supplies</t>
  </si>
  <si>
    <t>06269</t>
  </si>
  <si>
    <t>LEARNING DELIVERY_COLOMBIA</t>
  </si>
  <si>
    <t>590026</t>
  </si>
  <si>
    <t>Dishwashing Supplies</t>
  </si>
  <si>
    <t>COLOMBIA MKT ASSESS</t>
  </si>
  <si>
    <t>590027</t>
  </si>
  <si>
    <t>Health and Beauty Products</t>
  </si>
  <si>
    <t>06271</t>
  </si>
  <si>
    <t>Columbia Technology Fee</t>
  </si>
  <si>
    <t>590028</t>
  </si>
  <si>
    <t>Ambience</t>
  </si>
  <si>
    <t>MLAC Revenue - CO</t>
  </si>
  <si>
    <t>590029</t>
  </si>
  <si>
    <t>Ice</t>
  </si>
  <si>
    <t>Colombia Sales</t>
  </si>
  <si>
    <t>590030</t>
  </si>
  <si>
    <t>Office Supplies and Printing</t>
  </si>
  <si>
    <t>Fran Ops Support - Latin Ameri</t>
  </si>
  <si>
    <t>590031</t>
  </si>
  <si>
    <t>Paper Supplies</t>
  </si>
  <si>
    <t>06275</t>
  </si>
  <si>
    <t>RSD BRAZIL</t>
  </si>
  <si>
    <t>590032</t>
  </si>
  <si>
    <t>Pool Supplies</t>
  </si>
  <si>
    <t>BRAZIL SALES&amp; MKTG-PAULO JOSE</t>
  </si>
  <si>
    <t>590035</t>
  </si>
  <si>
    <t>Uniform Costs</t>
  </si>
  <si>
    <t>COLOMBIA RES ASSESSMENTS</t>
  </si>
  <si>
    <t>590040</t>
  </si>
  <si>
    <t>Decoration</t>
  </si>
  <si>
    <t>Colombia (LA) HPS</t>
  </si>
  <si>
    <t>590044</t>
  </si>
  <si>
    <t>Kitchen Utensil-Staff Canteen</t>
  </si>
  <si>
    <t>06279</t>
  </si>
  <si>
    <t>BRAZIL (LA) HPS</t>
  </si>
  <si>
    <t>590045</t>
  </si>
  <si>
    <t>Kitchen Utensil</t>
  </si>
  <si>
    <t>06280</t>
  </si>
  <si>
    <t>Quality - Latin America</t>
  </si>
  <si>
    <t>590046</t>
  </si>
  <si>
    <t>Menus</t>
  </si>
  <si>
    <t>06281</t>
  </si>
  <si>
    <t>COLOMBIA ADMINISTRATION</t>
  </si>
  <si>
    <t>590047</t>
  </si>
  <si>
    <t>Banquet Expenses</t>
  </si>
  <si>
    <t>06282</t>
  </si>
  <si>
    <t>590048</t>
  </si>
  <si>
    <t>Catering Expenses</t>
  </si>
  <si>
    <t>06283</t>
  </si>
  <si>
    <t>Holidex Brazil</t>
  </si>
  <si>
    <t>590050</t>
  </si>
  <si>
    <t>I.T.Systems Support</t>
  </si>
  <si>
    <t>06284</t>
  </si>
  <si>
    <t>HI FRA. FEE BRAZIL</t>
  </si>
  <si>
    <t>590055</t>
  </si>
  <si>
    <t>Payroll Processing</t>
  </si>
  <si>
    <t>06285</t>
  </si>
  <si>
    <t>IHG Brazil-Franchise Fee</t>
  </si>
  <si>
    <t>590056</t>
  </si>
  <si>
    <t>Kitchen Fuel</t>
  </si>
  <si>
    <t>06286</t>
  </si>
  <si>
    <t>LA Development Brazil</t>
  </si>
  <si>
    <t>590060</t>
  </si>
  <si>
    <t>Computer Supplies</t>
  </si>
  <si>
    <t>06287</t>
  </si>
  <si>
    <t>I-C Caracas Fee</t>
  </si>
  <si>
    <t>A7402</t>
  </si>
  <si>
    <t>590061</t>
  </si>
  <si>
    <t>Foreign Exchange Gain</t>
  </si>
  <si>
    <t>06288</t>
  </si>
  <si>
    <t>FINANCE - IC MEDELLIN (NEW)</t>
  </si>
  <si>
    <t>590062</t>
  </si>
  <si>
    <t>Uniform Laundry</t>
  </si>
  <si>
    <t>06289</t>
  </si>
  <si>
    <t>LA Operations</t>
  </si>
  <si>
    <t>590065</t>
  </si>
  <si>
    <t>Systems Exp - A&amp;G</t>
  </si>
  <si>
    <t>06290</t>
  </si>
  <si>
    <t>590066</t>
  </si>
  <si>
    <t>Systems Exp - Cent. Info Sys</t>
  </si>
  <si>
    <t>06291</t>
  </si>
  <si>
    <t>I-C Cali</t>
  </si>
  <si>
    <t>590067</t>
  </si>
  <si>
    <t>Systems Exp - Energy</t>
  </si>
  <si>
    <t>06292</t>
  </si>
  <si>
    <t>I-C Medellin</t>
  </si>
  <si>
    <t>590068</t>
  </si>
  <si>
    <t>Systems Exp - F&amp;B</t>
  </si>
  <si>
    <t>06293</t>
  </si>
  <si>
    <t>I-C Guayana</t>
  </si>
  <si>
    <t>590069</t>
  </si>
  <si>
    <t>Systems Exp - Golf</t>
  </si>
  <si>
    <t>06294</t>
  </si>
  <si>
    <t>590070</t>
  </si>
  <si>
    <t>Systems Exp - Hardware</t>
  </si>
  <si>
    <t>06295</t>
  </si>
  <si>
    <t>I-C Rio de Janeiro</t>
  </si>
  <si>
    <t>590071</t>
  </si>
  <si>
    <t>Systems Exp - Health Club</t>
  </si>
  <si>
    <t>06296</t>
  </si>
  <si>
    <t>IHL local/UK GAAP adj</t>
  </si>
  <si>
    <t>590072</t>
  </si>
  <si>
    <t>Systems Exp - HR</t>
  </si>
  <si>
    <t>06297</t>
  </si>
  <si>
    <t>LA Development - Colombia</t>
  </si>
  <si>
    <t>590073</t>
  </si>
  <si>
    <t>Systems Exp - Info Security</t>
  </si>
  <si>
    <t>06298</t>
  </si>
  <si>
    <t>Finance - IC Medellin</t>
  </si>
  <si>
    <t>590074</t>
  </si>
  <si>
    <t>Systems Exp - Info Systems</t>
  </si>
  <si>
    <t>06299</t>
  </si>
  <si>
    <t>590075</t>
  </si>
  <si>
    <t>Systems Exp - Other</t>
  </si>
  <si>
    <t>06300</t>
  </si>
  <si>
    <t>IHC Miramar Panama</t>
  </si>
  <si>
    <t>590076</t>
  </si>
  <si>
    <t>Systems Exp - Parking</t>
  </si>
  <si>
    <t>06301</t>
  </si>
  <si>
    <t>CANADA EX ASSESSMENTS_CA</t>
  </si>
  <si>
    <t>590077</t>
  </si>
  <si>
    <t>Systems Exp - POM</t>
  </si>
  <si>
    <t>06302</t>
  </si>
  <si>
    <t>IHC San Pedro Sula Real</t>
  </si>
  <si>
    <t>590078</t>
  </si>
  <si>
    <t>Systems Exp - Rooms</t>
  </si>
  <si>
    <t>06303</t>
  </si>
  <si>
    <t>IHC San Jose Costa Rica Real</t>
  </si>
  <si>
    <t>590079</t>
  </si>
  <si>
    <t>Systems Exp - S&amp;M</t>
  </si>
  <si>
    <t>06304</t>
  </si>
  <si>
    <t>IHC Santiago</t>
  </si>
  <si>
    <t>590080</t>
  </si>
  <si>
    <t>Systems Exp - Telecoms</t>
  </si>
  <si>
    <t>06305</t>
  </si>
  <si>
    <t>IHC Managua Metrrocentro Real</t>
  </si>
  <si>
    <t>590085</t>
  </si>
  <si>
    <t>Cluster Services</t>
  </si>
  <si>
    <t>06306</t>
  </si>
  <si>
    <t>IHC Tegucigalpa Real</t>
  </si>
  <si>
    <t>590086</t>
  </si>
  <si>
    <t>Technology System Fee - Actual</t>
  </si>
  <si>
    <t>06307</t>
  </si>
  <si>
    <t>IHC Guatemala Real</t>
  </si>
  <si>
    <t>590087</t>
  </si>
  <si>
    <t>Email System Fee - Actual</t>
  </si>
  <si>
    <t>06308</t>
  </si>
  <si>
    <t>IHC San Salvador Real</t>
  </si>
  <si>
    <t>590088</t>
  </si>
  <si>
    <t>Administrative Fee</t>
  </si>
  <si>
    <t>06309</t>
  </si>
  <si>
    <t>I-C BOGOTA TEQUENDAMA</t>
  </si>
  <si>
    <t>590090</t>
  </si>
  <si>
    <t>Hosting Center</t>
  </si>
  <si>
    <t>06310</t>
  </si>
  <si>
    <t>IC BOGOTA</t>
  </si>
  <si>
    <t>590095</t>
  </si>
  <si>
    <t>LAN</t>
  </si>
  <si>
    <t>06311</t>
  </si>
  <si>
    <t>IC Cali</t>
  </si>
  <si>
    <t>590099</t>
  </si>
  <si>
    <t>Other Supplies</t>
  </si>
  <si>
    <t>06312</t>
  </si>
  <si>
    <t>590105</t>
  </si>
  <si>
    <t>Staff Agency Services</t>
  </si>
  <si>
    <t>06313</t>
  </si>
  <si>
    <t>IC PLAYA BONITA, PANAMA</t>
  </si>
  <si>
    <t>590110</t>
  </si>
  <si>
    <t>Contract Services/Cleaning</t>
  </si>
  <si>
    <t>06314</t>
  </si>
  <si>
    <t>IC Mendoza Fees</t>
  </si>
  <si>
    <t>590115</t>
  </si>
  <si>
    <t>Laundry  Services</t>
  </si>
  <si>
    <t>06315</t>
  </si>
  <si>
    <t>IC Medellin</t>
  </si>
  <si>
    <t>590116</t>
  </si>
  <si>
    <t>Outside Laundry and Dry Cleani</t>
  </si>
  <si>
    <t>06316</t>
  </si>
  <si>
    <t>IC Cartagena de Indias</t>
  </si>
  <si>
    <t>590117</t>
  </si>
  <si>
    <t>In-House Laundry Allocation</t>
  </si>
  <si>
    <t>06317</t>
  </si>
  <si>
    <t>IC Santo Domingo</t>
  </si>
  <si>
    <t>590120</t>
  </si>
  <si>
    <t>Holidex Expenses</t>
  </si>
  <si>
    <t>06318</t>
  </si>
  <si>
    <t>Gbl Corp Hotel Learning ARG</t>
  </si>
  <si>
    <t>590121</t>
  </si>
  <si>
    <t>AMEX MAS Fee Commissions</t>
  </si>
  <si>
    <t>06320</t>
  </si>
  <si>
    <t>590122</t>
  </si>
  <si>
    <t>CWT MAS Fee Commissions</t>
  </si>
  <si>
    <t>06360</t>
  </si>
  <si>
    <t>HI PORTO MARAVILHA MAN. FEE LO</t>
  </si>
  <si>
    <t>590123</t>
  </si>
  <si>
    <t>HRG MAS Fee Commissions</t>
  </si>
  <si>
    <t>06361</t>
  </si>
  <si>
    <t>HI EXPRESS PORTO MAN. FEE LOCA</t>
  </si>
  <si>
    <t>590124</t>
  </si>
  <si>
    <t>Agency Commissions - CE</t>
  </si>
  <si>
    <t>06366</t>
  </si>
  <si>
    <t>RMS ARGENTINA</t>
  </si>
  <si>
    <t>590125</t>
  </si>
  <si>
    <t>Agency Commissions</t>
  </si>
  <si>
    <t>06367</t>
  </si>
  <si>
    <t>HI NASSAU MAN FEE LOCATION</t>
  </si>
  <si>
    <t>590126</t>
  </si>
  <si>
    <t>Agency Commissions Incentives</t>
  </si>
  <si>
    <t>Argentina S&amp;M</t>
  </si>
  <si>
    <t>590130</t>
  </si>
  <si>
    <t>Credit Card Commission</t>
  </si>
  <si>
    <t>Argentina Sales</t>
  </si>
  <si>
    <t>590131</t>
  </si>
  <si>
    <t>Credit Card Commission - CE</t>
  </si>
  <si>
    <t>Argentina Marketing</t>
  </si>
  <si>
    <t>590135</t>
  </si>
  <si>
    <t>Communication / Satelite/Cable</t>
  </si>
  <si>
    <t>06371</t>
  </si>
  <si>
    <t>IHG de Argentina CMH</t>
  </si>
  <si>
    <t>590140</t>
  </si>
  <si>
    <t>Guest Shuttle Service</t>
  </si>
  <si>
    <t>06372</t>
  </si>
  <si>
    <t>CP GREENVILLE FEE LOCATION</t>
  </si>
  <si>
    <t>590141</t>
  </si>
  <si>
    <t>Complimentary In-Rm Media Ente</t>
  </si>
  <si>
    <t>06373</t>
  </si>
  <si>
    <t>HI Belo Horizante Fee Location</t>
  </si>
  <si>
    <t>590145</t>
  </si>
  <si>
    <t>Finders' Fees</t>
  </si>
  <si>
    <t>06374</t>
  </si>
  <si>
    <t>IC SAO Mgd fee location</t>
  </si>
  <si>
    <t>590146</t>
  </si>
  <si>
    <t>Finder's Fee - UK</t>
  </si>
  <si>
    <t>06375</t>
  </si>
  <si>
    <t>IC Cartegena Fee Location</t>
  </si>
  <si>
    <t>590150</t>
  </si>
  <si>
    <t>Credit &amp; Collection Expense</t>
  </si>
  <si>
    <t>06376</t>
  </si>
  <si>
    <t>SBS SAO Mngt Fees</t>
  </si>
  <si>
    <t>590155</t>
  </si>
  <si>
    <t>06377</t>
  </si>
  <si>
    <t>MF HI Cartenega</t>
  </si>
  <si>
    <t>590156</t>
  </si>
  <si>
    <t>Pre-Open Sales - Telephone</t>
  </si>
  <si>
    <t>06378</t>
  </si>
  <si>
    <t>MF HI Santo Domingo</t>
  </si>
  <si>
    <t>590160</t>
  </si>
  <si>
    <t>Franchise fee expenses</t>
  </si>
  <si>
    <t>06379</t>
  </si>
  <si>
    <t>Holiday Inn Cartegena</t>
  </si>
  <si>
    <t>590161</t>
  </si>
  <si>
    <t>Pest Control</t>
  </si>
  <si>
    <t>06380</t>
  </si>
  <si>
    <t>MF CROWNE PLAZA SANTIAGO</t>
  </si>
  <si>
    <t>590162</t>
  </si>
  <si>
    <t>Laundry&amp;Valet Workshop Distrib</t>
  </si>
  <si>
    <t>06381</t>
  </si>
  <si>
    <t>MF Crowne Plaza - Maruma</t>
  </si>
  <si>
    <t>590163</t>
  </si>
  <si>
    <t>Flowers &amp; Plant Hire</t>
  </si>
  <si>
    <t>06382</t>
  </si>
  <si>
    <t>HI Manaus Mngt Fees</t>
  </si>
  <si>
    <t>590165</t>
  </si>
  <si>
    <t>Reservations</t>
  </si>
  <si>
    <t>06383</t>
  </si>
  <si>
    <t>HI SALVADOR BAHIA</t>
  </si>
  <si>
    <t>590166</t>
  </si>
  <si>
    <t>F&amp;B Reservation Cost - 3rd Par</t>
  </si>
  <si>
    <t>06384</t>
  </si>
  <si>
    <t>HI Anhambi, Brazil  Mgmt Fee</t>
  </si>
  <si>
    <t>590170</t>
  </si>
  <si>
    <t>06385</t>
  </si>
  <si>
    <t>SBS SAO PAULO MANAGMENT FEE</t>
  </si>
  <si>
    <t>590171</t>
  </si>
  <si>
    <t>Sales and Booking Fees</t>
  </si>
  <si>
    <t>06386</t>
  </si>
  <si>
    <t>IC Maracaibo Fee Location</t>
  </si>
  <si>
    <t>590172</t>
  </si>
  <si>
    <t>GDS/MACRO/GSA</t>
  </si>
  <si>
    <t>06387</t>
  </si>
  <si>
    <t>IHC Tamananco Caracas FEE</t>
  </si>
  <si>
    <t>590173</t>
  </si>
  <si>
    <t>Global Distribution Service</t>
  </si>
  <si>
    <t>06388</t>
  </si>
  <si>
    <t>IC Nordelta Fee</t>
  </si>
  <si>
    <t>590175</t>
  </si>
  <si>
    <t>Guest Relocation</t>
  </si>
  <si>
    <t>06389</t>
  </si>
  <si>
    <t>IHC DEL LAGO FEE</t>
  </si>
  <si>
    <t>590180</t>
  </si>
  <si>
    <t>Contract Services</t>
  </si>
  <si>
    <t>06390</t>
  </si>
  <si>
    <t>IHC VALENCIA FEE</t>
  </si>
  <si>
    <t>590185</t>
  </si>
  <si>
    <t>Disputed Minibar Charges</t>
  </si>
  <si>
    <t>06391</t>
  </si>
  <si>
    <t>IHC Cali FEE</t>
  </si>
  <si>
    <t>590190</t>
  </si>
  <si>
    <t>Commission &amp; Fees - Group</t>
  </si>
  <si>
    <t>06392</t>
  </si>
  <si>
    <t>IHC Medellin</t>
  </si>
  <si>
    <t>590199</t>
  </si>
  <si>
    <t>Contract Labor- Projects</t>
  </si>
  <si>
    <t>06393</t>
  </si>
  <si>
    <t>CP LAS LOMAS FEE</t>
  </si>
  <si>
    <t>590200</t>
  </si>
  <si>
    <t>Valet Parking</t>
  </si>
  <si>
    <t>06394</t>
  </si>
  <si>
    <t>IHC - MANAGUA FEE</t>
  </si>
  <si>
    <t>590203</t>
  </si>
  <si>
    <t>Entertainment Domestic</t>
  </si>
  <si>
    <t>06395</t>
  </si>
  <si>
    <t>IHC RIO FEE</t>
  </si>
  <si>
    <t>590204</t>
  </si>
  <si>
    <t>Entertainment Foreign</t>
  </si>
  <si>
    <t>06396</t>
  </si>
  <si>
    <t>IHC Sao Paulo FEE</t>
  </si>
  <si>
    <t>590205</t>
  </si>
  <si>
    <t>Air Travel</t>
  </si>
  <si>
    <t>06397</t>
  </si>
  <si>
    <t>IHC Buenos Aires FEE</t>
  </si>
  <si>
    <t>590206</t>
  </si>
  <si>
    <t>Entertainment</t>
  </si>
  <si>
    <t>06398</t>
  </si>
  <si>
    <t>IHC V Centenario FEE</t>
  </si>
  <si>
    <t>590207</t>
  </si>
  <si>
    <t>In House Entertainment</t>
  </si>
  <si>
    <t>06399</t>
  </si>
  <si>
    <t>IHC GUAYANA FEE</t>
  </si>
  <si>
    <t>590208</t>
  </si>
  <si>
    <t>Airtravel - CE</t>
  </si>
  <si>
    <t>RSD Canada_CA</t>
  </si>
  <si>
    <t>590210</t>
  </si>
  <si>
    <t>Lodging</t>
  </si>
  <si>
    <t>06401</t>
  </si>
  <si>
    <t>CANADA HI ASSESSMENTS_CA</t>
  </si>
  <si>
    <t>590212</t>
  </si>
  <si>
    <t>T&amp;E Lodging - Other</t>
  </si>
  <si>
    <t>Canada Admin_CA</t>
  </si>
  <si>
    <t>590215</t>
  </si>
  <si>
    <t>Guest Transportation</t>
  </si>
  <si>
    <t>06403</t>
  </si>
  <si>
    <t>CANADA CP ASSESSMENTS_CA</t>
  </si>
  <si>
    <t>590216</t>
  </si>
  <si>
    <t>Taxi Expenses Domestic</t>
  </si>
  <si>
    <t>06404</t>
  </si>
  <si>
    <t>CANADA MULTI-BRAND MKTG FUND</t>
  </si>
  <si>
    <t>590217</t>
  </si>
  <si>
    <t>Taxi Expenses International</t>
  </si>
  <si>
    <t>Canada HI/EXP MB Mktg Fund</t>
  </si>
  <si>
    <t>590218</t>
  </si>
  <si>
    <t>Fuel Expenses Cars</t>
  </si>
  <si>
    <t>06406</t>
  </si>
  <si>
    <t>Canada Brand Marketing_CA(cls)</t>
  </si>
  <si>
    <t>590220</t>
  </si>
  <si>
    <t>Meals and Entertainment</t>
  </si>
  <si>
    <t>06407</t>
  </si>
  <si>
    <t>Canada Frequency Mkt_CA (cls)</t>
  </si>
  <si>
    <t>590221</t>
  </si>
  <si>
    <t>Pre-Open-Sales - Meals &amp; Ent</t>
  </si>
  <si>
    <t>Canada Sales_CA</t>
  </si>
  <si>
    <t>590225</t>
  </si>
  <si>
    <t>Meals &amp; Entertainment Intl</t>
  </si>
  <si>
    <t>Canada RM</t>
  </si>
  <si>
    <t>590230</t>
  </si>
  <si>
    <t>BIK Meals Excl. VAT</t>
  </si>
  <si>
    <t>06410</t>
  </si>
  <si>
    <t>Canada Staybridge (CAD)</t>
  </si>
  <si>
    <t>590231</t>
  </si>
  <si>
    <t>T&amp;E - Entertainment</t>
  </si>
  <si>
    <t>BTA Fund Canada</t>
  </si>
  <si>
    <t>590241</t>
  </si>
  <si>
    <t>Entertainment - External - F&amp;B</t>
  </si>
  <si>
    <t>Business Devt CA</t>
  </si>
  <si>
    <t>590242</t>
  </si>
  <si>
    <t>Entertainment - External - Oth</t>
  </si>
  <si>
    <t>Groups &amp; Mtgs CA</t>
  </si>
  <si>
    <t>590243</t>
  </si>
  <si>
    <t>Intermediary Sales  CA</t>
  </si>
  <si>
    <t>590244</t>
  </si>
  <si>
    <t>Sales Effectiveness CA</t>
  </si>
  <si>
    <t>590245</t>
  </si>
  <si>
    <t>In House Entertainment - F&amp;B -</t>
  </si>
  <si>
    <t>Canada Distribution Channels a</t>
  </si>
  <si>
    <t>590246</t>
  </si>
  <si>
    <t>Rev Mgmt Canada</t>
  </si>
  <si>
    <t>590251</t>
  </si>
  <si>
    <t>Travel- Subj To F.B.T</t>
  </si>
  <si>
    <t>06418</t>
  </si>
  <si>
    <t>Kimpton Project</t>
  </si>
  <si>
    <t>590298</t>
  </si>
  <si>
    <t>Travel - Local</t>
  </si>
  <si>
    <t>06419</t>
  </si>
  <si>
    <t>KIMPTON PROJECT GM</t>
  </si>
  <si>
    <t>590299</t>
  </si>
  <si>
    <t>Travel</t>
  </si>
  <si>
    <t>Campaign Management Canada</t>
  </si>
  <si>
    <t>590300</t>
  </si>
  <si>
    <t>Pre-Open-Sales - Travel</t>
  </si>
  <si>
    <t>Partnerships &amp; Ventures Canada</t>
  </si>
  <si>
    <t>590301</t>
  </si>
  <si>
    <t>Legal Fees - Preacquisition</t>
  </si>
  <si>
    <t>Canada Groups</t>
  </si>
  <si>
    <t>590305</t>
  </si>
  <si>
    <t>Legal Fees</t>
  </si>
  <si>
    <t>F&amp;B Initiators</t>
  </si>
  <si>
    <t>590306</t>
  </si>
  <si>
    <t>Legal Settlements</t>
  </si>
  <si>
    <t>F&amp;B Solutions</t>
  </si>
  <si>
    <t>590307</t>
  </si>
  <si>
    <t>Domain Name Change Legal Expen</t>
  </si>
  <si>
    <t>F&amp;B - Cash</t>
  </si>
  <si>
    <t>590308</t>
  </si>
  <si>
    <t>Legal Recoveries</t>
  </si>
  <si>
    <t>Vendor funds</t>
  </si>
  <si>
    <t>590309</t>
  </si>
  <si>
    <t>Legal Trade Marks</t>
  </si>
  <si>
    <t>06434</t>
  </si>
  <si>
    <t>IC Toronto Centre</t>
  </si>
  <si>
    <t>C6434</t>
  </si>
  <si>
    <t>590310</t>
  </si>
  <si>
    <t>Audit Fees</t>
  </si>
  <si>
    <t>06435</t>
  </si>
  <si>
    <t>HI SAO LUIS FEES</t>
  </si>
  <si>
    <t>590311</t>
  </si>
  <si>
    <t>Audit Fees Non Audit</t>
  </si>
  <si>
    <t>06436</t>
  </si>
  <si>
    <t>HI FORTALEZA Fees</t>
  </si>
  <si>
    <t>590312</t>
  </si>
  <si>
    <t>Guarantee Fees</t>
  </si>
  <si>
    <t>06437</t>
  </si>
  <si>
    <t>HI PORTO ALEGRE FEES</t>
  </si>
  <si>
    <t>590313</t>
  </si>
  <si>
    <t>Library Expense</t>
  </si>
  <si>
    <t>06438</t>
  </si>
  <si>
    <t>CP BELEM Fees</t>
  </si>
  <si>
    <t>590315</t>
  </si>
  <si>
    <t>Accounting Fees</t>
  </si>
  <si>
    <t>06439</t>
  </si>
  <si>
    <t>CP CURITIBA, BRAZIL FEES</t>
  </si>
  <si>
    <t>590316</t>
  </si>
  <si>
    <t>Tax Advice Fees</t>
  </si>
  <si>
    <t>06486</t>
  </si>
  <si>
    <t>IC Maracaibo fee</t>
  </si>
  <si>
    <t>590320</t>
  </si>
  <si>
    <t>Security Services</t>
  </si>
  <si>
    <t>06487</t>
  </si>
  <si>
    <t>IC Caracas fee</t>
  </si>
  <si>
    <t>590325</t>
  </si>
  <si>
    <t>Impact Studies</t>
  </si>
  <si>
    <t>06494</t>
  </si>
  <si>
    <t>IC SAO PAULO</t>
  </si>
  <si>
    <t>590330</t>
  </si>
  <si>
    <t>Political Lobbying</t>
  </si>
  <si>
    <t>06497</t>
  </si>
  <si>
    <t>IHC Sao Paulo Hotelaria</t>
  </si>
  <si>
    <t>590331</t>
  </si>
  <si>
    <t>Management Service Fees</t>
  </si>
  <si>
    <t>06521</t>
  </si>
  <si>
    <t>EX SAO PAULO FEES</t>
  </si>
  <si>
    <t>590335</t>
  </si>
  <si>
    <t>Prof Service Charge Out</t>
  </si>
  <si>
    <t>06522</t>
  </si>
  <si>
    <t>EX Natal Fees</t>
  </si>
  <si>
    <t>590345</t>
  </si>
  <si>
    <t>Records Storage Costs</t>
  </si>
  <si>
    <t>06523</t>
  </si>
  <si>
    <t>EX Cuiaba Fees</t>
  </si>
  <si>
    <t>590350</t>
  </si>
  <si>
    <t>Photo/Video/Microfiche</t>
  </si>
  <si>
    <t>06524</t>
  </si>
  <si>
    <t>EX Maceio Ponta Verde</t>
  </si>
  <si>
    <t>590360</t>
  </si>
  <si>
    <t>Feasibilities Studies</t>
  </si>
  <si>
    <t>06525</t>
  </si>
  <si>
    <t>Ex Sao Luis</t>
  </si>
  <si>
    <t>590365</t>
  </si>
  <si>
    <t>Consulting Fees</t>
  </si>
  <si>
    <t>06526</t>
  </si>
  <si>
    <t>HI Goiania</t>
  </si>
  <si>
    <t>590366</t>
  </si>
  <si>
    <t>GM Consultancy Fees</t>
  </si>
  <si>
    <t>06527</t>
  </si>
  <si>
    <t>EX Belem</t>
  </si>
  <si>
    <t>590370</t>
  </si>
  <si>
    <t>Complimentaries</t>
  </si>
  <si>
    <t>06528</t>
  </si>
  <si>
    <t>EX PORTO VELHO</t>
  </si>
  <si>
    <t>590398</t>
  </si>
  <si>
    <t>Task Force Support-Pre-Opening</t>
  </si>
  <si>
    <t>06529</t>
  </si>
  <si>
    <t>EX Rio Branco</t>
  </si>
  <si>
    <t>590399</t>
  </si>
  <si>
    <t>Other Professional Services</t>
  </si>
  <si>
    <t>06530</t>
  </si>
  <si>
    <t>EX MARILIA BRAZIL</t>
  </si>
  <si>
    <t>590400</t>
  </si>
  <si>
    <t>Pre-Open-Sales - Other Prof Sv</t>
  </si>
  <si>
    <t>06531</t>
  </si>
  <si>
    <t>HI Natal Brazil</t>
  </si>
  <si>
    <t>590500</t>
  </si>
  <si>
    <t>Revenue Sharing Exp - Dunson</t>
  </si>
  <si>
    <t>06975</t>
  </si>
  <si>
    <t>Network Architecture</t>
  </si>
  <si>
    <t>590505</t>
  </si>
  <si>
    <t>Res. Cost - 800# Lines</t>
  </si>
  <si>
    <t>Network Architecture (cls)</t>
  </si>
  <si>
    <t>590510</t>
  </si>
  <si>
    <t>Res. Cost - Internet Access</t>
  </si>
  <si>
    <t>07200</t>
  </si>
  <si>
    <t>Divisional Adv Europe</t>
  </si>
  <si>
    <t>590515</t>
  </si>
  <si>
    <t>Res Cost - Transfer connect</t>
  </si>
  <si>
    <t>07201</t>
  </si>
  <si>
    <t>Divisional Adv MEA</t>
  </si>
  <si>
    <t>590520</t>
  </si>
  <si>
    <t>Net Booking Fee –Rooming Lists</t>
  </si>
  <si>
    <t>07202</t>
  </si>
  <si>
    <t>Div Adv N America (cls)</t>
  </si>
  <si>
    <t>590525</t>
  </si>
  <si>
    <t>Res Cost - Kimpton Fees</t>
  </si>
  <si>
    <t>07203</t>
  </si>
  <si>
    <t>Divisional Adv Asia</t>
  </si>
  <si>
    <t>590530</t>
  </si>
  <si>
    <t>Res Cost - GDS Fees</t>
  </si>
  <si>
    <t>07204</t>
  </si>
  <si>
    <t>Div Adv S America (cls)</t>
  </si>
  <si>
    <t>590535</t>
  </si>
  <si>
    <t>Res Cost - Hotel Website Fees</t>
  </si>
  <si>
    <t>07205</t>
  </si>
  <si>
    <t>MLAC business support- Miami.</t>
  </si>
  <si>
    <t>590540</t>
  </si>
  <si>
    <t>E-Channel Fees - Legacy</t>
  </si>
  <si>
    <t>07206</t>
  </si>
  <si>
    <t>Corporate and Fiscal</t>
  </si>
  <si>
    <t>590545</t>
  </si>
  <si>
    <t>Channel Connect - Expedia</t>
  </si>
  <si>
    <t>07207</t>
  </si>
  <si>
    <t>Shareholder Relations</t>
  </si>
  <si>
    <t>590550</t>
  </si>
  <si>
    <t>Channel Connect - Travelocity</t>
  </si>
  <si>
    <t>07208</t>
  </si>
  <si>
    <t>Pension Balance</t>
  </si>
  <si>
    <t>590555</t>
  </si>
  <si>
    <t>IDS Reservations</t>
  </si>
  <si>
    <t>07209</t>
  </si>
  <si>
    <t>LA Development</t>
  </si>
  <si>
    <t>590565</t>
  </si>
  <si>
    <t>Travel Web Reservations</t>
  </si>
  <si>
    <t>07210</t>
  </si>
  <si>
    <t>Office Services Amer (cls)</t>
  </si>
  <si>
    <t>590570</t>
  </si>
  <si>
    <t>Standard Monthly Fees</t>
  </si>
  <si>
    <t>07211</t>
  </si>
  <si>
    <t>GM Termination Fund</t>
  </si>
  <si>
    <t>590575</t>
  </si>
  <si>
    <t>Res Cost - Other</t>
  </si>
  <si>
    <t>07212</t>
  </si>
  <si>
    <t>GM Temp Fund "Orbit"</t>
  </si>
  <si>
    <t>590580</t>
  </si>
  <si>
    <t>Res Cost- Other</t>
  </si>
  <si>
    <t>07213</t>
  </si>
  <si>
    <t>Office Servies - MEA</t>
  </si>
  <si>
    <t>609206</t>
  </si>
  <si>
    <t>Protective Services</t>
  </si>
  <si>
    <t>07214</t>
  </si>
  <si>
    <t>President - MEA</t>
  </si>
  <si>
    <t>690001</t>
  </si>
  <si>
    <t>Other reimbursable expense</t>
  </si>
  <si>
    <t>07215</t>
  </si>
  <si>
    <t>Marketing OPS - MEA</t>
  </si>
  <si>
    <t>690005</t>
  </si>
  <si>
    <t>Admin Expenses</t>
  </si>
  <si>
    <t>07216</t>
  </si>
  <si>
    <t>Reg Dir Training - MEA</t>
  </si>
  <si>
    <t>690010</t>
  </si>
  <si>
    <t>Postage/Express</t>
  </si>
  <si>
    <t>07217</t>
  </si>
  <si>
    <t>Fast Track - MEA</t>
  </si>
  <si>
    <t>690011</t>
  </si>
  <si>
    <t>Pre-Open-Sales - Postage</t>
  </si>
  <si>
    <t>07218</t>
  </si>
  <si>
    <t>Human Resources - Americas</t>
  </si>
  <si>
    <t>690012</t>
  </si>
  <si>
    <t>Trial Stay - Pre-Opening</t>
  </si>
  <si>
    <t>07219</t>
  </si>
  <si>
    <t>Employee Benefits</t>
  </si>
  <si>
    <t>690013</t>
  </si>
  <si>
    <t>F&amp;B Setup &amp; Food Taste-Pre-Op.</t>
  </si>
  <si>
    <t>07220</t>
  </si>
  <si>
    <t>Retirees</t>
  </si>
  <si>
    <t>690015</t>
  </si>
  <si>
    <t>Dues &amp; Subscriptions</t>
  </si>
  <si>
    <t>07221</t>
  </si>
  <si>
    <t>Human Resources - MEA</t>
  </si>
  <si>
    <t>690016</t>
  </si>
  <si>
    <t>Non Deductible Dues</t>
  </si>
  <si>
    <t>07222</t>
  </si>
  <si>
    <t>President - Amer (cls)</t>
  </si>
  <si>
    <t>690017</t>
  </si>
  <si>
    <t>Pre-Open-Sales - Dues Subscrip</t>
  </si>
  <si>
    <t>07223</t>
  </si>
  <si>
    <t>Insurance - Europe</t>
  </si>
  <si>
    <t>690018</t>
  </si>
  <si>
    <t>INN Keepers Workshop</t>
  </si>
  <si>
    <t>07224</t>
  </si>
  <si>
    <t>LAC ContactTrang Cordintr(cls)</t>
  </si>
  <si>
    <t>690019</t>
  </si>
  <si>
    <t>Relation exp. - Harilela</t>
  </si>
  <si>
    <t>07225</t>
  </si>
  <si>
    <t>Insurance - MEA</t>
  </si>
  <si>
    <t>690020</t>
  </si>
  <si>
    <t>System Storage &amp; Optimization</t>
  </si>
  <si>
    <t>07226</t>
  </si>
  <si>
    <t>Insurance - Asia</t>
  </si>
  <si>
    <t>690021</t>
  </si>
  <si>
    <t>Other relation exp.</t>
  </si>
  <si>
    <t>07227</t>
  </si>
  <si>
    <t>OPERATIONS &amp; HR (AMER LEGAL)</t>
  </si>
  <si>
    <t>690024</t>
  </si>
  <si>
    <t>One Card International Fees</t>
  </si>
  <si>
    <t>07228</t>
  </si>
  <si>
    <t>Finance - Asia (SIN)</t>
  </si>
  <si>
    <t>690025</t>
  </si>
  <si>
    <t>Donations</t>
  </si>
  <si>
    <t>07229</t>
  </si>
  <si>
    <t>Finance - MEA</t>
  </si>
  <si>
    <t>690029</t>
  </si>
  <si>
    <t>Recruitment Agency Fee</t>
  </si>
  <si>
    <t>07230</t>
  </si>
  <si>
    <t>Miami Finance (cls)</t>
  </si>
  <si>
    <t>690030</t>
  </si>
  <si>
    <t>Recruitment</t>
  </si>
  <si>
    <t>07231</t>
  </si>
  <si>
    <t>Miami Office Services</t>
  </si>
  <si>
    <t>690031</t>
  </si>
  <si>
    <t>07232</t>
  </si>
  <si>
    <t>Development MEA</t>
  </si>
  <si>
    <t>690032</t>
  </si>
  <si>
    <t>London Move</t>
  </si>
  <si>
    <t>07233</t>
  </si>
  <si>
    <t>Development - Americas (cls)</t>
  </si>
  <si>
    <t>690035</t>
  </si>
  <si>
    <t>07234</t>
  </si>
  <si>
    <t>IT Administration (cls)</t>
  </si>
  <si>
    <t>690036</t>
  </si>
  <si>
    <t>Training Material Workshops</t>
  </si>
  <si>
    <t>07235</t>
  </si>
  <si>
    <t>I.T. Operations Support (cls)</t>
  </si>
  <si>
    <t>690037</t>
  </si>
  <si>
    <t>Training Materials NHOP</t>
  </si>
  <si>
    <t>07236</t>
  </si>
  <si>
    <t>IT Corporate Systems (cls)</t>
  </si>
  <si>
    <t>690038</t>
  </si>
  <si>
    <t>Pre-Open-Sales - Training</t>
  </si>
  <si>
    <t>07237</t>
  </si>
  <si>
    <t>I.T. Hotel Systems (cls)</t>
  </si>
  <si>
    <t>690039</t>
  </si>
  <si>
    <t>WIFI / Confrence Calls</t>
  </si>
  <si>
    <t>07238</t>
  </si>
  <si>
    <t>I.T. Telecommunications (cls)</t>
  </si>
  <si>
    <t>690040</t>
  </si>
  <si>
    <t>Conference Costs</t>
  </si>
  <si>
    <t>Innovation &amp; Design AMER</t>
  </si>
  <si>
    <t>690041</t>
  </si>
  <si>
    <t>Special Events</t>
  </si>
  <si>
    <t>CROWNE PLAZA AMER GLOBAL TEAM</t>
  </si>
  <si>
    <t>690042</t>
  </si>
  <si>
    <t>Meeting Room Rental</t>
  </si>
  <si>
    <t>07241</t>
  </si>
  <si>
    <t>Indigo Global Team (cls)</t>
  </si>
  <si>
    <t>690043</t>
  </si>
  <si>
    <t>Freight</t>
  </si>
  <si>
    <t>07242</t>
  </si>
  <si>
    <t>Extended Stay Global Team(cls)</t>
  </si>
  <si>
    <t>690044</t>
  </si>
  <si>
    <t>Prof. Development</t>
  </si>
  <si>
    <t>INTERCONTINENTAL AMER GLOBAL</t>
  </si>
  <si>
    <t>690045</t>
  </si>
  <si>
    <t>Telephone Costs Local</t>
  </si>
  <si>
    <t>07244</t>
  </si>
  <si>
    <t>Upscale Global Team (cls)</t>
  </si>
  <si>
    <t>690046</t>
  </si>
  <si>
    <t>Telephone Costs Long Distance</t>
  </si>
  <si>
    <t>07245</t>
  </si>
  <si>
    <t>SCC Marketing</t>
  </si>
  <si>
    <t>690047</t>
  </si>
  <si>
    <t>Cellular Telephone Cost</t>
  </si>
  <si>
    <t>07246</t>
  </si>
  <si>
    <t>LAC RVP CMH (cls)</t>
  </si>
  <si>
    <t>690048</t>
  </si>
  <si>
    <t>07247</t>
  </si>
  <si>
    <t>Marketing C Europe</t>
  </si>
  <si>
    <t>690049</t>
  </si>
  <si>
    <t>Bad Debt-Prov. Not Req/Paid</t>
  </si>
  <si>
    <t>07248</t>
  </si>
  <si>
    <t>SVP LAC Operations (cls)</t>
  </si>
  <si>
    <t>690050</t>
  </si>
  <si>
    <t>Bad Debt</t>
  </si>
  <si>
    <t>07249</t>
  </si>
  <si>
    <t>Sales - Frankfurt</t>
  </si>
  <si>
    <t>690051</t>
  </si>
  <si>
    <t>Other Bad Debt</t>
  </si>
  <si>
    <t>07250</t>
  </si>
  <si>
    <t>Sales - Paris CS (cls)</t>
  </si>
  <si>
    <t>690052</t>
  </si>
  <si>
    <t>Provision for Bad Debt</t>
  </si>
  <si>
    <t>07251</t>
  </si>
  <si>
    <t>VP Global Sls - Americas (cls)</t>
  </si>
  <si>
    <t>690053</t>
  </si>
  <si>
    <t>Reversal Provision Bad Debts</t>
  </si>
  <si>
    <t>07252</t>
  </si>
  <si>
    <t>Sales - PAC Asia</t>
  </si>
  <si>
    <t>690054</t>
  </si>
  <si>
    <t>Bad Debt  - CE</t>
  </si>
  <si>
    <t>07253</t>
  </si>
  <si>
    <t>SalesAssn&amp;Govt Grps&amp;Mtgs(cls)</t>
  </si>
  <si>
    <t>690055</t>
  </si>
  <si>
    <t>Company Car Lease</t>
  </si>
  <si>
    <t>07254</t>
  </si>
  <si>
    <t>SalesThird Party Gps &amp;Mtg(cls)</t>
  </si>
  <si>
    <t>690056</t>
  </si>
  <si>
    <t>BIK Company Car Excl. VAT</t>
  </si>
  <si>
    <t>07255</t>
  </si>
  <si>
    <t>Sales - Sales Support(cls)</t>
  </si>
  <si>
    <t>690057</t>
  </si>
  <si>
    <t>Comp Cars Loss &amp; Damage</t>
  </si>
  <si>
    <t>07256</t>
  </si>
  <si>
    <t>Sales L America GSA(cls)</t>
  </si>
  <si>
    <t>690058</t>
  </si>
  <si>
    <t>Interest Company Cars</t>
  </si>
  <si>
    <t>07257</t>
  </si>
  <si>
    <t>Government Sales (cls)</t>
  </si>
  <si>
    <t>690060</t>
  </si>
  <si>
    <t>Foreign Exchange</t>
  </si>
  <si>
    <t>07258</t>
  </si>
  <si>
    <t>Sales - Madrid</t>
  </si>
  <si>
    <t>690061</t>
  </si>
  <si>
    <t>07259</t>
  </si>
  <si>
    <t>Sales Depreciation</t>
  </si>
  <si>
    <t>690062</t>
  </si>
  <si>
    <t>Foreign Exchange Loss</t>
  </si>
  <si>
    <t>07260</t>
  </si>
  <si>
    <t>Sales - Americas Sales Center</t>
  </si>
  <si>
    <t>690063</t>
  </si>
  <si>
    <t>Provision for Obsolete Invento</t>
  </si>
  <si>
    <t>07261</t>
  </si>
  <si>
    <t>Rooms</t>
  </si>
  <si>
    <t>690065</t>
  </si>
  <si>
    <t>Equipment Rental</t>
  </si>
  <si>
    <t>07262</t>
  </si>
  <si>
    <t>IC Global Marketing Admin US</t>
  </si>
  <si>
    <t>690066</t>
  </si>
  <si>
    <t>Holidex Traning Income</t>
  </si>
  <si>
    <t>07263</t>
  </si>
  <si>
    <t>RM Admin-CLS (cls)</t>
  </si>
  <si>
    <t>690067</t>
  </si>
  <si>
    <t>Holidex Traning Expenses</t>
  </si>
  <si>
    <t>07264</t>
  </si>
  <si>
    <t>Quality &amp; Standards</t>
  </si>
  <si>
    <t>690068</t>
  </si>
  <si>
    <t>Pre-Open-Sales - Equip Rental</t>
  </si>
  <si>
    <t>07265</t>
  </si>
  <si>
    <t>Tokyo Office</t>
  </si>
  <si>
    <t>690070</t>
  </si>
  <si>
    <t>Rental VSAT/Hub</t>
  </si>
  <si>
    <t>07266</t>
  </si>
  <si>
    <t>SVP Engineering</t>
  </si>
  <si>
    <t>690075</t>
  </si>
  <si>
    <t>Rental VSAT Hotel</t>
  </si>
  <si>
    <t>07267</t>
  </si>
  <si>
    <t>Technical Services Amer (cls)</t>
  </si>
  <si>
    <t>690080</t>
  </si>
  <si>
    <t>Rental Hardware</t>
  </si>
  <si>
    <t>07268</t>
  </si>
  <si>
    <t>Brand Advertising</t>
  </si>
  <si>
    <t>690085</t>
  </si>
  <si>
    <t>Rental Transponder</t>
  </si>
  <si>
    <t>07269</t>
  </si>
  <si>
    <t>IHC PRE-LISTING COSTS</t>
  </si>
  <si>
    <t>690089</t>
  </si>
  <si>
    <t>Share of Profit (Residences Le</t>
  </si>
  <si>
    <t>07270</t>
  </si>
  <si>
    <t>IHC Y2K Costs</t>
  </si>
  <si>
    <t>690090</t>
  </si>
  <si>
    <t>Rental Software</t>
  </si>
  <si>
    <t>07271</t>
  </si>
  <si>
    <t>Technical Services (Tel Aviv)</t>
  </si>
  <si>
    <t>690095</t>
  </si>
  <si>
    <t>Rental Telephone</t>
  </si>
  <si>
    <t>07272</t>
  </si>
  <si>
    <t>Technical Services (Ljubljana)</t>
  </si>
  <si>
    <t>690096</t>
  </si>
  <si>
    <t>Extra Space Rental</t>
  </si>
  <si>
    <t>07273</t>
  </si>
  <si>
    <t>Technical Services (Taichung)</t>
  </si>
  <si>
    <t>690097</t>
  </si>
  <si>
    <t>Repossession</t>
  </si>
  <si>
    <t>07274</t>
  </si>
  <si>
    <t>Tech Services (Hurghada Forum)</t>
  </si>
  <si>
    <t>690098</t>
  </si>
  <si>
    <t>Property Rent (Fbt)</t>
  </si>
  <si>
    <t>07275</t>
  </si>
  <si>
    <t>Tech Services (Kumbo HCM City)</t>
  </si>
  <si>
    <t>690100</t>
  </si>
  <si>
    <t>Insurance Excl Build/Contents</t>
  </si>
  <si>
    <t>07276</t>
  </si>
  <si>
    <t>Tech Services Beirut Phoenicia</t>
  </si>
  <si>
    <t>690101</t>
  </si>
  <si>
    <t>Insurance Refunds</t>
  </si>
  <si>
    <t>07277</t>
  </si>
  <si>
    <t>Technical Services (Kiev)</t>
  </si>
  <si>
    <t>690105</t>
  </si>
  <si>
    <t>Licenses &amp; Fees</t>
  </si>
  <si>
    <t>07278</t>
  </si>
  <si>
    <t>Tech Services (Malta)</t>
  </si>
  <si>
    <t>690106</t>
  </si>
  <si>
    <t>JV Fees - Direct</t>
  </si>
  <si>
    <t>07279</t>
  </si>
  <si>
    <t>Tech Services (Cebu)</t>
  </si>
  <si>
    <t>690110</t>
  </si>
  <si>
    <t>07280</t>
  </si>
  <si>
    <t>Tech Services (Philadelphia)</t>
  </si>
  <si>
    <t>690115</t>
  </si>
  <si>
    <t>PS Dn Network</t>
  </si>
  <si>
    <t>07281</t>
  </si>
  <si>
    <t>Tech Services (Seoul)</t>
  </si>
  <si>
    <t>690120</t>
  </si>
  <si>
    <t>Software Expenses</t>
  </si>
  <si>
    <t>07282</t>
  </si>
  <si>
    <t>Sales New York Office</t>
  </si>
  <si>
    <t>690125</t>
  </si>
  <si>
    <t>PES Equipment Expenses</t>
  </si>
  <si>
    <t>CMO Project Fund AMER</t>
  </si>
  <si>
    <t>690130</t>
  </si>
  <si>
    <t>07284</t>
  </si>
  <si>
    <t>Dir Grps &amp; Mtgs (cls)</t>
  </si>
  <si>
    <t>690131</t>
  </si>
  <si>
    <t>Cashier Shortages</t>
  </si>
  <si>
    <t>07285</t>
  </si>
  <si>
    <t>Sales Ops &amp; Plannings (cls)</t>
  </si>
  <si>
    <t>690132</t>
  </si>
  <si>
    <t>Cashier Overage</t>
  </si>
  <si>
    <t>07286</t>
  </si>
  <si>
    <t>Americas Upscale Mktg (cls)</t>
  </si>
  <si>
    <t>690135</t>
  </si>
  <si>
    <t>Late Charge</t>
  </si>
  <si>
    <t>07287</t>
  </si>
  <si>
    <t>Brand Marketing CP</t>
  </si>
  <si>
    <t>690185</t>
  </si>
  <si>
    <t>612Adj</t>
  </si>
  <si>
    <t>07288</t>
  </si>
  <si>
    <t>Brand Management CP</t>
  </si>
  <si>
    <t>Service Charges Received</t>
  </si>
  <si>
    <t>07289</t>
  </si>
  <si>
    <t>IHC - Global 2000 (cls)</t>
  </si>
  <si>
    <t>Service Charges Issued - CE</t>
  </si>
  <si>
    <t>07290</t>
  </si>
  <si>
    <t>Tax Department</t>
  </si>
  <si>
    <t>Service Charges Issued</t>
  </si>
  <si>
    <t>07291</t>
  </si>
  <si>
    <t>Internal Audit</t>
  </si>
  <si>
    <t>690196</t>
  </si>
  <si>
    <t>Recharge Cost</t>
  </si>
  <si>
    <t>07292</t>
  </si>
  <si>
    <t>Risk Management</t>
  </si>
  <si>
    <t>690200</t>
  </si>
  <si>
    <t>Bank Charges</t>
  </si>
  <si>
    <t>07293</t>
  </si>
  <si>
    <t>ICS US Operations (cls)</t>
  </si>
  <si>
    <t>690201</t>
  </si>
  <si>
    <t>Armoured Service</t>
  </si>
  <si>
    <t>07294</t>
  </si>
  <si>
    <t>IT Alloc to LA Oper (IHC)(cls)</t>
  </si>
  <si>
    <t>690202</t>
  </si>
  <si>
    <t>07295</t>
  </si>
  <si>
    <t>Res Fund Alloc LA OpsIHC(cls)</t>
  </si>
  <si>
    <t>690203</t>
  </si>
  <si>
    <t>Insurance - General</t>
  </si>
  <si>
    <t>07296</t>
  </si>
  <si>
    <t>LAC Develop Consultant(cls)</t>
  </si>
  <si>
    <t>690204</t>
  </si>
  <si>
    <t>Loss and Damage</t>
  </si>
  <si>
    <t>07297</t>
  </si>
  <si>
    <t>IC SAO Mgr Service Fee/Cost</t>
  </si>
  <si>
    <t>690205</t>
  </si>
  <si>
    <t>Printing &amp; Stationery</t>
  </si>
  <si>
    <t>07299</t>
  </si>
  <si>
    <t>Fast Audit (07299) (cls)</t>
  </si>
  <si>
    <t>690206</t>
  </si>
  <si>
    <t>07300</t>
  </si>
  <si>
    <t>US RISK - SECURITY (07300)</t>
  </si>
  <si>
    <t>690207</t>
  </si>
  <si>
    <t>Pre-Open-Sales-Print&amp;Stationry</t>
  </si>
  <si>
    <t>07350</t>
  </si>
  <si>
    <t>Corporate &amp; Fiscal</t>
  </si>
  <si>
    <t>690210</t>
  </si>
  <si>
    <t>Data Service</t>
  </si>
  <si>
    <t>07351</t>
  </si>
  <si>
    <t>Purhasing - Americas (cls)</t>
  </si>
  <si>
    <t>690215</t>
  </si>
  <si>
    <t>Benefits in kind taxation 3%</t>
  </si>
  <si>
    <t>07352</t>
  </si>
  <si>
    <t>Purchasing - MEA (cls)</t>
  </si>
  <si>
    <t>690216</t>
  </si>
  <si>
    <t>Benefits in kind taxation 11%</t>
  </si>
  <si>
    <t>07353</t>
  </si>
  <si>
    <t>Purchasing - NY Project (cls)</t>
  </si>
  <si>
    <t>690217</t>
  </si>
  <si>
    <t>Benefits in kind taxation 54%</t>
  </si>
  <si>
    <t>07376</t>
  </si>
  <si>
    <t>690220</t>
  </si>
  <si>
    <t>Sales tax expense</t>
  </si>
  <si>
    <t>07394</t>
  </si>
  <si>
    <t>US Bermuda Transfer (cls)</t>
  </si>
  <si>
    <t>690230</t>
  </si>
  <si>
    <t>Small Equipment Purchase</t>
  </si>
  <si>
    <t>07396</t>
  </si>
  <si>
    <t>IHG Costs</t>
  </si>
  <si>
    <t>690240</t>
  </si>
  <si>
    <t>07397</t>
  </si>
  <si>
    <t>VP Performance &amp; Strategy</t>
  </si>
  <si>
    <t>690241</t>
  </si>
  <si>
    <t>Music &amp; Entertainment</t>
  </si>
  <si>
    <t>New Business Partnerships</t>
  </si>
  <si>
    <t>690242</t>
  </si>
  <si>
    <t>Commission Referral</t>
  </si>
  <si>
    <t>Global Service Development (AM</t>
  </si>
  <si>
    <t>690243</t>
  </si>
  <si>
    <t>University Fee</t>
  </si>
  <si>
    <t>07437</t>
  </si>
  <si>
    <t>Consumer Insight GC (cls)</t>
  </si>
  <si>
    <t>690244</t>
  </si>
  <si>
    <t>Compensation Insurance</t>
  </si>
  <si>
    <t>07438</t>
  </si>
  <si>
    <t>Lux&amp;Lifstyl BrdProj(AMER)(cls)</t>
  </si>
  <si>
    <t>690245</t>
  </si>
  <si>
    <t>Hospitalization Insurance</t>
  </si>
  <si>
    <t>Customer 360</t>
  </si>
  <si>
    <t>690246</t>
  </si>
  <si>
    <t>Medical Expenses</t>
  </si>
  <si>
    <t>Gst Experience &amp; Design AMER</t>
  </si>
  <si>
    <t>690247</t>
  </si>
  <si>
    <t>Staff Recruitment</t>
  </si>
  <si>
    <t>07441</t>
  </si>
  <si>
    <t>Lux&amp;Lifestyle Brd (AMER)(cls)</t>
  </si>
  <si>
    <t>690248</t>
  </si>
  <si>
    <t>Employee Relations</t>
  </si>
  <si>
    <t>690249</t>
  </si>
  <si>
    <t>Sport &amp; Activity</t>
  </si>
  <si>
    <t>07443</t>
  </si>
  <si>
    <t>Lux&amp;Lifestyle Brand (BHK)(cls)</t>
  </si>
  <si>
    <t>690250</t>
  </si>
  <si>
    <t>Staff Recreation</t>
  </si>
  <si>
    <t>Upscale Global AMER</t>
  </si>
  <si>
    <t>690251</t>
  </si>
  <si>
    <t>Beverage List</t>
  </si>
  <si>
    <t>07445</t>
  </si>
  <si>
    <t>Gbl Resorts  IC MKT Spend(cls)</t>
  </si>
  <si>
    <t>690252</t>
  </si>
  <si>
    <t>Staff Training</t>
  </si>
  <si>
    <t>07446</t>
  </si>
  <si>
    <t>Gbl Resorts  MultiBrd Exp(cls)</t>
  </si>
  <si>
    <t>690253</t>
  </si>
  <si>
    <t>Staff Incentive Program</t>
  </si>
  <si>
    <t>Trends, Intelligence &amp; Strateg</t>
  </si>
  <si>
    <t>690254</t>
  </si>
  <si>
    <t>Staff Relocation</t>
  </si>
  <si>
    <t>Marketing Effectiveness</t>
  </si>
  <si>
    <t>690255</t>
  </si>
  <si>
    <t>Joint Staff</t>
  </si>
  <si>
    <t>690256</t>
  </si>
  <si>
    <t>Pre-Open-Sales-Empl Relations</t>
  </si>
  <si>
    <t>Extended Stay Global AMER</t>
  </si>
  <si>
    <t>690257</t>
  </si>
  <si>
    <t>Regional Support visits-Pre-Op</t>
  </si>
  <si>
    <t>Loyalty Analytics</t>
  </si>
  <si>
    <t>690260</t>
  </si>
  <si>
    <t>Chinese Taxes and Surcharges</t>
  </si>
  <si>
    <t>07452</t>
  </si>
  <si>
    <t>GSM SVP Projects &amp; Impl (cls)</t>
  </si>
  <si>
    <t>690275</t>
  </si>
  <si>
    <t>Miscellaneous (vatable)</t>
  </si>
  <si>
    <t>ICS Central AMER (A0001)</t>
  </si>
  <si>
    <t>690276</t>
  </si>
  <si>
    <t>Miscellaneous (non vatable)</t>
  </si>
  <si>
    <t>Chief Commercial Officer (AMER</t>
  </si>
  <si>
    <t>690277</t>
  </si>
  <si>
    <t>Annual/Interim Rpts</t>
  </si>
  <si>
    <t>GIAD SVP</t>
  </si>
  <si>
    <t>690278</t>
  </si>
  <si>
    <t>Corporate Publications</t>
  </si>
  <si>
    <t>SF TACP OpEx AMER (A0001)</t>
  </si>
  <si>
    <t>690279</t>
  </si>
  <si>
    <t>Fixed Prof Services</t>
  </si>
  <si>
    <t>07457</t>
  </si>
  <si>
    <t>ROY/FRANCH FEE - CANADA CWD</t>
  </si>
  <si>
    <t>690280</t>
  </si>
  <si>
    <t>Project Costs</t>
  </si>
  <si>
    <t>07458</t>
  </si>
  <si>
    <t>ROY/FRANCH FEE - CANADA FRONT</t>
  </si>
  <si>
    <t>690281</t>
  </si>
  <si>
    <t>Royalties to Third Parties</t>
  </si>
  <si>
    <t>07459</t>
  </si>
  <si>
    <t>ROY/FRANCH FEE - HI ESCROW N A</t>
  </si>
  <si>
    <t>690282</t>
  </si>
  <si>
    <t>Groups &amp; Meetings Iberostar</t>
  </si>
  <si>
    <t>07460</t>
  </si>
  <si>
    <t>ROY/FRANCH FEE - HI EXPRESS ES</t>
  </si>
  <si>
    <t>690495</t>
  </si>
  <si>
    <t>SITE ADAPTS</t>
  </si>
  <si>
    <t>07461</t>
  </si>
  <si>
    <t>690497</t>
  </si>
  <si>
    <t>Project Expenditure</t>
  </si>
  <si>
    <t>07462</t>
  </si>
  <si>
    <t>ROY/FRANCH FEE -CANADA STAYBRI</t>
  </si>
  <si>
    <t>690498</t>
  </si>
  <si>
    <t>Cancelled/Abort Projects</t>
  </si>
  <si>
    <t>07463</t>
  </si>
  <si>
    <t>ROY/FRANCH FEE - US FRONT END</t>
  </si>
  <si>
    <t>690499</t>
  </si>
  <si>
    <t>Other A&amp;G Expenses</t>
  </si>
  <si>
    <t>07464</t>
  </si>
  <si>
    <t>690500</t>
  </si>
  <si>
    <t>Hotel Mkt Program &amp; Promotions</t>
  </si>
  <si>
    <t>07465</t>
  </si>
  <si>
    <t>690501</t>
  </si>
  <si>
    <t>Frequent Stay</t>
  </si>
  <si>
    <t>07466</t>
  </si>
  <si>
    <t>690502</t>
  </si>
  <si>
    <t>Six Continents Club</t>
  </si>
  <si>
    <t>07467</t>
  </si>
  <si>
    <t>690503</t>
  </si>
  <si>
    <t>IHG RC Assessments Cost</t>
  </si>
  <si>
    <t>07468</t>
  </si>
  <si>
    <t>690506</t>
  </si>
  <si>
    <t>Marketing Assessment</t>
  </si>
  <si>
    <t>07469</t>
  </si>
  <si>
    <t>ROY/FRANCH FEE - CANADA STAYBR</t>
  </si>
  <si>
    <t>690507</t>
  </si>
  <si>
    <t>IHC Marketing Fee</t>
  </si>
  <si>
    <t>07470</t>
  </si>
  <si>
    <t>690508</t>
  </si>
  <si>
    <t>Brand Support Fee</t>
  </si>
  <si>
    <t>08100</t>
  </si>
  <si>
    <t>Kimpton hotels</t>
  </si>
  <si>
    <t>A0800</t>
  </si>
  <si>
    <t>690509</t>
  </si>
  <si>
    <t>Reservation Assessments Costs</t>
  </si>
  <si>
    <t>08101</t>
  </si>
  <si>
    <t>PMO General</t>
  </si>
  <si>
    <t>690510</t>
  </si>
  <si>
    <t>Guaranteed Reservation Expense</t>
  </si>
  <si>
    <t>08102</t>
  </si>
  <si>
    <t>Global Finance</t>
  </si>
  <si>
    <t>690511</t>
  </si>
  <si>
    <t>Special Activities Awards</t>
  </si>
  <si>
    <t>08103</t>
  </si>
  <si>
    <t>690512</t>
  </si>
  <si>
    <t>Airfare Awards</t>
  </si>
  <si>
    <t>08104</t>
  </si>
  <si>
    <t>Major Meetings</t>
  </si>
  <si>
    <t>690513</t>
  </si>
  <si>
    <t>Wine Awards</t>
  </si>
  <si>
    <t>08105</t>
  </si>
  <si>
    <t>Trademark</t>
  </si>
  <si>
    <t>690514</t>
  </si>
  <si>
    <t>Store Vouchers</t>
  </si>
  <si>
    <t>08106</t>
  </si>
  <si>
    <t>BCG Phase 2</t>
  </si>
  <si>
    <t>690515</t>
  </si>
  <si>
    <t>Spec Fee - Agency Consulting</t>
  </si>
  <si>
    <t>08107</t>
  </si>
  <si>
    <t>Travel &amp; Expenses</t>
  </si>
  <si>
    <t>690518</t>
  </si>
  <si>
    <t>Members Conferences</t>
  </si>
  <si>
    <t>08108</t>
  </si>
  <si>
    <t>HR</t>
  </si>
  <si>
    <t>690521</t>
  </si>
  <si>
    <t>Distribution</t>
  </si>
  <si>
    <t>08109</t>
  </si>
  <si>
    <t>Tax</t>
  </si>
  <si>
    <t>690524</t>
  </si>
  <si>
    <t>Member Fulfillment</t>
  </si>
  <si>
    <t>08110</t>
  </si>
  <si>
    <t>IT</t>
  </si>
  <si>
    <t>690527</t>
  </si>
  <si>
    <t>Collateral</t>
  </si>
  <si>
    <t>08111</t>
  </si>
  <si>
    <t>Kimp Integr Brand Research</t>
  </si>
  <si>
    <t>690530</t>
  </si>
  <si>
    <t>Market Research</t>
  </si>
  <si>
    <t>08112</t>
  </si>
  <si>
    <t>Kimp Integr PR Comms</t>
  </si>
  <si>
    <t>690533</t>
  </si>
  <si>
    <t>Direct Mailing</t>
  </si>
  <si>
    <t>08113</t>
  </si>
  <si>
    <t>INTEGRATION NON-EXCEPTIONAL</t>
  </si>
  <si>
    <t>690536</t>
  </si>
  <si>
    <t>Statements</t>
  </si>
  <si>
    <t>08200</t>
  </si>
  <si>
    <t>Acquisition cost</t>
  </si>
  <si>
    <t>690538</t>
  </si>
  <si>
    <t>Promotional Gifts - Extra</t>
  </si>
  <si>
    <t>08201</t>
  </si>
  <si>
    <t>2X Mexico Strategic Growth Reg</t>
  </si>
  <si>
    <t>690539</t>
  </si>
  <si>
    <t>Airline Joint Mktg</t>
  </si>
  <si>
    <t>08202</t>
  </si>
  <si>
    <t>2X - MX CENTRAL A0903</t>
  </si>
  <si>
    <t>690540</t>
  </si>
  <si>
    <t>Photography</t>
  </si>
  <si>
    <t>08203</t>
  </si>
  <si>
    <t>2X - Kimpton Franchise Reg</t>
  </si>
  <si>
    <t>690541</t>
  </si>
  <si>
    <t>House Publication</t>
  </si>
  <si>
    <t>08204</t>
  </si>
  <si>
    <t>IBEROSTAR US C&amp;T</t>
  </si>
  <si>
    <t>690542</t>
  </si>
  <si>
    <t>Miscellaneous</t>
  </si>
  <si>
    <t>08205</t>
  </si>
  <si>
    <t>2X - Hotel Lifecycle Mgt Reg</t>
  </si>
  <si>
    <t>690543</t>
  </si>
  <si>
    <t>Promotional Gifts</t>
  </si>
  <si>
    <t>08206</t>
  </si>
  <si>
    <t>VIGNETTE - AMER P&amp;L A0001</t>
  </si>
  <si>
    <t>690544</t>
  </si>
  <si>
    <t>Special Promotions</t>
  </si>
  <si>
    <t>08207</t>
  </si>
  <si>
    <t>2X ATWELL REGION A0001</t>
  </si>
  <si>
    <t>690545</t>
  </si>
  <si>
    <t>Photo Services</t>
  </si>
  <si>
    <t>08208</t>
  </si>
  <si>
    <t>2X - ATWELL CENTRAL A0001</t>
  </si>
  <si>
    <t>690546</t>
  </si>
  <si>
    <t>Promotion</t>
  </si>
  <si>
    <t>08209</t>
  </si>
  <si>
    <t>2X - OLM Central A0001</t>
  </si>
  <si>
    <t>690547</t>
  </si>
  <si>
    <t>General Promotion</t>
  </si>
  <si>
    <t>08210</t>
  </si>
  <si>
    <t>2X - Regent US A0001</t>
  </si>
  <si>
    <t>690548</t>
  </si>
  <si>
    <t>Other Promotions</t>
  </si>
  <si>
    <t>08211</t>
  </si>
  <si>
    <t>2X - voco A0001</t>
  </si>
  <si>
    <t>690549</t>
  </si>
  <si>
    <t>Non-Consumable Oper Supplies</t>
  </si>
  <si>
    <t>08301</t>
  </si>
  <si>
    <t>KHRG - Kimpton</t>
  </si>
  <si>
    <t>690550</t>
  </si>
  <si>
    <t>Restaurant Food Promotion</t>
  </si>
  <si>
    <t>08302</t>
  </si>
  <si>
    <t>PMO General - Kimpton</t>
  </si>
  <si>
    <t>690551</t>
  </si>
  <si>
    <t>Advertising</t>
  </si>
  <si>
    <t>08303</t>
  </si>
  <si>
    <t>Global Finance - Kimpton</t>
  </si>
  <si>
    <t>690552</t>
  </si>
  <si>
    <t>Local Outdoor Advertising</t>
  </si>
  <si>
    <t>08304</t>
  </si>
  <si>
    <t>Legal - Kimpton</t>
  </si>
  <si>
    <t>690553</t>
  </si>
  <si>
    <t>Famil / Site Inspection</t>
  </si>
  <si>
    <t>08305</t>
  </si>
  <si>
    <t>Major Meetings - Kimpton</t>
  </si>
  <si>
    <t>690554</t>
  </si>
  <si>
    <t>Agency IT Systems/IHG RC</t>
  </si>
  <si>
    <t>08306</t>
  </si>
  <si>
    <t>Trademarks - Kimpton</t>
  </si>
  <si>
    <t>690555</t>
  </si>
  <si>
    <t>Pre-Open-Sales - Miscellaneous</t>
  </si>
  <si>
    <t>08307</t>
  </si>
  <si>
    <t>BCG Phase 2 Kimpton</t>
  </si>
  <si>
    <t>690557</t>
  </si>
  <si>
    <t>Agency Travel/IHG RC</t>
  </si>
  <si>
    <t>08308</t>
  </si>
  <si>
    <t>Travel and Expenses - Kimpton</t>
  </si>
  <si>
    <t>690560</t>
  </si>
  <si>
    <t>Barter ABC</t>
  </si>
  <si>
    <t>08309</t>
  </si>
  <si>
    <t>HR - Kimpton</t>
  </si>
  <si>
    <t>690561</t>
  </si>
  <si>
    <t>Rebranding Cost</t>
  </si>
  <si>
    <t>08310</t>
  </si>
  <si>
    <t>Tax - Kimpton</t>
  </si>
  <si>
    <t>690563</t>
  </si>
  <si>
    <t>Brand Launch</t>
  </si>
  <si>
    <t>08311</t>
  </si>
  <si>
    <t>IT - Kimpton</t>
  </si>
  <si>
    <t>690566</t>
  </si>
  <si>
    <t>Brand Enhancement</t>
  </si>
  <si>
    <t>08401</t>
  </si>
  <si>
    <t>Kimpton Global Overheads (Atl)</t>
  </si>
  <si>
    <t>690569</t>
  </si>
  <si>
    <t>Brochures</t>
  </si>
  <si>
    <t>08402</t>
  </si>
  <si>
    <t>Kimpton HPT Deposit</t>
  </si>
  <si>
    <t>690572</t>
  </si>
  <si>
    <t>Central Sales &amp; Markt Allocatn</t>
  </si>
  <si>
    <t>08403</t>
  </si>
  <si>
    <t>KHRG Markup</t>
  </si>
  <si>
    <t>690573</t>
  </si>
  <si>
    <t>Corporate Account</t>
  </si>
  <si>
    <t>08404</t>
  </si>
  <si>
    <t>Kimpton Breach Provision</t>
  </si>
  <si>
    <t>690574</t>
  </si>
  <si>
    <t>Corporate Account Martinez</t>
  </si>
  <si>
    <t>08501</t>
  </si>
  <si>
    <t>KHRG LLC - Lead DEPTID for BS</t>
  </si>
  <si>
    <t>690575</t>
  </si>
  <si>
    <t>Conference Network</t>
  </si>
  <si>
    <t>08527</t>
  </si>
  <si>
    <t>KHRG ELIMINATION COMP</t>
  </si>
  <si>
    <t>A8527</t>
  </si>
  <si>
    <t>690578</t>
  </si>
  <si>
    <t>Consumer Advertising</t>
  </si>
  <si>
    <t>08529</t>
  </si>
  <si>
    <t>KG TECH - Lead Dept</t>
  </si>
  <si>
    <t>690581</t>
  </si>
  <si>
    <t>Database Build - Up</t>
  </si>
  <si>
    <t>08530</t>
  </si>
  <si>
    <t>KG BENEFITS,Lead DEPTID</t>
  </si>
  <si>
    <t>A8530</t>
  </si>
  <si>
    <t>690584</t>
  </si>
  <si>
    <t>Directories &amp; Listings</t>
  </si>
  <si>
    <t>08531</t>
  </si>
  <si>
    <t>KG LIABILITY, Lead DEPTID</t>
  </si>
  <si>
    <t>A8531</t>
  </si>
  <si>
    <t>690587</t>
  </si>
  <si>
    <t>Directory Advertising</t>
  </si>
  <si>
    <t>08533</t>
  </si>
  <si>
    <t>KG GIFT CARD Lead DEPTID</t>
  </si>
  <si>
    <t>690590</t>
  </si>
  <si>
    <t>Extravaganza</t>
  </si>
  <si>
    <t>08541</t>
  </si>
  <si>
    <t>KIMPTON KARMA Lead DEPTID</t>
  </si>
  <si>
    <t>A8541</t>
  </si>
  <si>
    <t>690593</t>
  </si>
  <si>
    <t>Fulfillment</t>
  </si>
  <si>
    <t>08543</t>
  </si>
  <si>
    <t>KHRG ALLOCATION Lead DEPTID</t>
  </si>
  <si>
    <t>A8543</t>
  </si>
  <si>
    <t>690595</t>
  </si>
  <si>
    <t>Sponsorship</t>
  </si>
  <si>
    <t>08701</t>
  </si>
  <si>
    <t>KHRG ALEXANDRIA LLC</t>
  </si>
  <si>
    <t>A8701</t>
  </si>
  <si>
    <t>690596</t>
  </si>
  <si>
    <t>General Promotion Productions</t>
  </si>
  <si>
    <t>08702</t>
  </si>
  <si>
    <t>KHRG ALEXIS LLC</t>
  </si>
  <si>
    <t>A8702</t>
  </si>
  <si>
    <t>690597</t>
  </si>
  <si>
    <t>Guest Coupons</t>
  </si>
  <si>
    <t>08703</t>
  </si>
  <si>
    <t>KHRG BOSTON HOTEL LLC</t>
  </si>
  <si>
    <t>A8703</t>
  </si>
  <si>
    <t>690598</t>
  </si>
  <si>
    <t>Crowne Guest Coupons</t>
  </si>
  <si>
    <t>08704</t>
  </si>
  <si>
    <t>KHRG HILLCREST LLC</t>
  </si>
  <si>
    <t>A8704</t>
  </si>
  <si>
    <t>690599</t>
  </si>
  <si>
    <t>Guest Cards/Coupons/Invitation</t>
  </si>
  <si>
    <t>08705</t>
  </si>
  <si>
    <t>KHRG MUSE LLC</t>
  </si>
  <si>
    <t>A8705</t>
  </si>
  <si>
    <t>690600</t>
  </si>
  <si>
    <t>Give Aways</t>
  </si>
  <si>
    <t>08706</t>
  </si>
  <si>
    <t>KHRG ONYX LLC</t>
  </si>
  <si>
    <t>A8706</t>
  </si>
  <si>
    <t>690602</t>
  </si>
  <si>
    <t>Guest Relation Reimbursements</t>
  </si>
  <si>
    <t>08708</t>
  </si>
  <si>
    <t>CAMBRIDGE LODGING LLC</t>
  </si>
  <si>
    <t>A8708</t>
  </si>
  <si>
    <t>690603</t>
  </si>
  <si>
    <t>Guest Relations-Res Adjustment</t>
  </si>
  <si>
    <t>08709</t>
  </si>
  <si>
    <t>MH LODGING LLC</t>
  </si>
  <si>
    <t>A8709</t>
  </si>
  <si>
    <t>690604</t>
  </si>
  <si>
    <t>Loyalty - Amenities</t>
  </si>
  <si>
    <t>08710</t>
  </si>
  <si>
    <t>RM LODGING, LLC</t>
  </si>
  <si>
    <t>A8710</t>
  </si>
  <si>
    <t>690605</t>
  </si>
  <si>
    <t>Hma</t>
  </si>
  <si>
    <t>08711</t>
  </si>
  <si>
    <t>SOLAMAR LODGING LLC</t>
  </si>
  <si>
    <t>A8711</t>
  </si>
  <si>
    <t>690607</t>
  </si>
  <si>
    <t>Loyalty - Diamond Breakfast</t>
  </si>
  <si>
    <t>08712</t>
  </si>
  <si>
    <t>KHP WASHINGTON OPERATOR, LLC</t>
  </si>
  <si>
    <t>A8712</t>
  </si>
  <si>
    <t>690608</t>
  </si>
  <si>
    <t>Postage - Sales &amp; Marketing</t>
  </si>
  <si>
    <t>08713</t>
  </si>
  <si>
    <t>CAPITAL LODGING, LLC</t>
  </si>
  <si>
    <t>A8713</t>
  </si>
  <si>
    <t>690609</t>
  </si>
  <si>
    <t>Loyalty - Breakfast Vouchers</t>
  </si>
  <si>
    <t>08714</t>
  </si>
  <si>
    <t>FIRST NY HOSPITALITY LLC</t>
  </si>
  <si>
    <t>A8714</t>
  </si>
  <si>
    <t>690610</t>
  </si>
  <si>
    <t>Logos</t>
  </si>
  <si>
    <t>08716</t>
  </si>
  <si>
    <t>KHRG 11th AVENUE, LLC</t>
  </si>
  <si>
    <t>A8716</t>
  </si>
  <si>
    <t>690611</t>
  </si>
  <si>
    <t>In House Graphics</t>
  </si>
  <si>
    <t>08717</t>
  </si>
  <si>
    <t>KHRG STATE STREET LLC</t>
  </si>
  <si>
    <t>A8717</t>
  </si>
  <si>
    <t>690612</t>
  </si>
  <si>
    <t>Internet/E Commerce</t>
  </si>
  <si>
    <t>08718</t>
  </si>
  <si>
    <t>KHRG 851 LLC</t>
  </si>
  <si>
    <t>A8718</t>
  </si>
  <si>
    <t>690614</t>
  </si>
  <si>
    <t>Labour Admin/ Priority Club</t>
  </si>
  <si>
    <t>08719</t>
  </si>
  <si>
    <t>KHRG SFD LLC</t>
  </si>
  <si>
    <t>A8719</t>
  </si>
  <si>
    <t>690617</t>
  </si>
  <si>
    <t>Labour Creative/IHG RC</t>
  </si>
  <si>
    <t>08720</t>
  </si>
  <si>
    <t>KHRG PALOMAR PHOENIX LLC</t>
  </si>
  <si>
    <t>A8720</t>
  </si>
  <si>
    <t>690620</t>
  </si>
  <si>
    <t>Labour I.T./IHG RC</t>
  </si>
  <si>
    <t>08721</t>
  </si>
  <si>
    <t>KHRG RIVERPLACE LLC</t>
  </si>
  <si>
    <t>A8721</t>
  </si>
  <si>
    <t>690623</t>
  </si>
  <si>
    <t>Marketing Database</t>
  </si>
  <si>
    <t>08722</t>
  </si>
  <si>
    <t>KHRG CANARY LLC</t>
  </si>
  <si>
    <t>A8722</t>
  </si>
  <si>
    <t>690626</t>
  </si>
  <si>
    <t>Marketing Promotions</t>
  </si>
  <si>
    <t>08723</t>
  </si>
  <si>
    <t>KHRG FOURTH STREET LLC</t>
  </si>
  <si>
    <t>A8723</t>
  </si>
  <si>
    <t>690629</t>
  </si>
  <si>
    <t>08724</t>
  </si>
  <si>
    <t>KHRG VINTAGE PARK LLC</t>
  </si>
  <si>
    <t>A8724</t>
  </si>
  <si>
    <t>690632</t>
  </si>
  <si>
    <t>Marketing Manual</t>
  </si>
  <si>
    <t>08725</t>
  </si>
  <si>
    <t>KHRG GRANT STREET LLC</t>
  </si>
  <si>
    <t>A8725</t>
  </si>
  <si>
    <t>690635</t>
  </si>
  <si>
    <t>Marketing Re-Charge</t>
  </si>
  <si>
    <t>08726</t>
  </si>
  <si>
    <t>KHRG STEUART STREET LLC</t>
  </si>
  <si>
    <t>A8726</t>
  </si>
  <si>
    <t>690637</t>
  </si>
  <si>
    <t>Media - Food and Beverage</t>
  </si>
  <si>
    <t>08727</t>
  </si>
  <si>
    <t>KHRG SAVANNAH LLC</t>
  </si>
  <si>
    <t>A8727</t>
  </si>
  <si>
    <t>690638</t>
  </si>
  <si>
    <t>Members Choice</t>
  </si>
  <si>
    <t>08728</t>
  </si>
  <si>
    <t>KHRG SEDONA LLC</t>
  </si>
  <si>
    <t>A8728</t>
  </si>
  <si>
    <t>690639</t>
  </si>
  <si>
    <t>Media</t>
  </si>
  <si>
    <t>08729</t>
  </si>
  <si>
    <t>KHRG GOLETA LLC</t>
  </si>
  <si>
    <t>A8729</t>
  </si>
  <si>
    <t>690640</t>
  </si>
  <si>
    <t>Overseas &amp; Regional Media</t>
  </si>
  <si>
    <t>08730</t>
  </si>
  <si>
    <t>KHRG SA RIVERWALK LLC</t>
  </si>
  <si>
    <t>A8730</t>
  </si>
  <si>
    <t>690641</t>
  </si>
  <si>
    <t>Outdoor Advertising</t>
  </si>
  <si>
    <t>08731</t>
  </si>
  <si>
    <t>KHRG PITTSBURGH LLC</t>
  </si>
  <si>
    <t>A8731</t>
  </si>
  <si>
    <t>690642</t>
  </si>
  <si>
    <t>Local Media</t>
  </si>
  <si>
    <t>08732</t>
  </si>
  <si>
    <t>KHRG VZ AUSTIN LLC</t>
  </si>
  <si>
    <t>A8732</t>
  </si>
  <si>
    <t>690643</t>
  </si>
  <si>
    <t>Joint Advertising</t>
  </si>
  <si>
    <t>08733</t>
  </si>
  <si>
    <t>KHRG POST STREET LLC</t>
  </si>
  <si>
    <t>A8733</t>
  </si>
  <si>
    <t>690644</t>
  </si>
  <si>
    <t>Partnership Marketing</t>
  </si>
  <si>
    <t>08734</t>
  </si>
  <si>
    <t>KHRG WPB LLC</t>
  </si>
  <si>
    <t>A8734</t>
  </si>
  <si>
    <t>690647</t>
  </si>
  <si>
    <t>Plus Performers</t>
  </si>
  <si>
    <t>08735</t>
  </si>
  <si>
    <t>KHRG SUTTER UNION LLC</t>
  </si>
  <si>
    <t>A8735</t>
  </si>
  <si>
    <t>690650</t>
  </si>
  <si>
    <t>Product Development</t>
  </si>
  <si>
    <t>08736</t>
  </si>
  <si>
    <t>KHRG PALLADIAN LLC</t>
  </si>
  <si>
    <t>A8736</t>
  </si>
  <si>
    <t>690653</t>
  </si>
  <si>
    <t>Production</t>
  </si>
  <si>
    <t>08737</t>
  </si>
  <si>
    <t>KHRG SUTTER LLC</t>
  </si>
  <si>
    <t>A8737</t>
  </si>
  <si>
    <t>690655</t>
  </si>
  <si>
    <t>Web Site Development</t>
  </si>
  <si>
    <t>08738</t>
  </si>
  <si>
    <t>KHRG ALLEGRO, LLC</t>
  </si>
  <si>
    <t>A8738</t>
  </si>
  <si>
    <t>690656</t>
  </si>
  <si>
    <t>Project Freight</t>
  </si>
  <si>
    <t>08739</t>
  </si>
  <si>
    <t>ALLEGRO MANAGEMENT, LLC</t>
  </si>
  <si>
    <t>A8739</t>
  </si>
  <si>
    <t>690659</t>
  </si>
  <si>
    <t>Project Printing</t>
  </si>
  <si>
    <t>08740</t>
  </si>
  <si>
    <t>KHRG WESTWOOD, LLC</t>
  </si>
  <si>
    <t>A8740</t>
  </si>
  <si>
    <t>690662</t>
  </si>
  <si>
    <t>Promotional Give Aways</t>
  </si>
  <si>
    <t>08741</t>
  </si>
  <si>
    <t>KHRG CYPRESS, LLC</t>
  </si>
  <si>
    <t>A8741</t>
  </si>
  <si>
    <t>690665</t>
  </si>
  <si>
    <t>Research</t>
  </si>
  <si>
    <t>08742</t>
  </si>
  <si>
    <t>KHRG EMPLOYER, LLC</t>
  </si>
  <si>
    <t>A8742</t>
  </si>
  <si>
    <t>690668</t>
  </si>
  <si>
    <t>Sales Initiatives</t>
  </si>
  <si>
    <t>08743</t>
  </si>
  <si>
    <t>KHRG MONACO SF, LLC</t>
  </si>
  <si>
    <t>A8743</t>
  </si>
  <si>
    <t>690671</t>
  </si>
  <si>
    <t>Tactical Promotions</t>
  </si>
  <si>
    <t>08744</t>
  </si>
  <si>
    <t>KHRG BALTIMORE LLC</t>
  </si>
  <si>
    <t>A8744</t>
  </si>
  <si>
    <t>690674</t>
  </si>
  <si>
    <t>Trade Shows</t>
  </si>
  <si>
    <t>08745</t>
  </si>
  <si>
    <t>KHRG KING STREET LLC</t>
  </si>
  <si>
    <t>A8745</t>
  </si>
  <si>
    <t>690677</t>
  </si>
  <si>
    <t>Voucher Programs</t>
  </si>
  <si>
    <t>08746</t>
  </si>
  <si>
    <t>KHRG VERO BEACH LLC</t>
  </si>
  <si>
    <t>A8746</t>
  </si>
  <si>
    <t>690680</t>
  </si>
  <si>
    <t>Weekender Plus</t>
  </si>
  <si>
    <t>08747</t>
  </si>
  <si>
    <t>KHRG HOTEL D</t>
  </si>
  <si>
    <t>A8747</t>
  </si>
  <si>
    <t>690700</t>
  </si>
  <si>
    <t>Direct Sales-Debit</t>
  </si>
  <si>
    <t>08750</t>
  </si>
  <si>
    <t>KHRG PHILLY MONACO LLC</t>
  </si>
  <si>
    <t>A8750</t>
  </si>
  <si>
    <t>690710</t>
  </si>
  <si>
    <t>Direct Sales-Credit</t>
  </si>
  <si>
    <t>08751</t>
  </si>
  <si>
    <t>KHRG WILSHIRE LLC</t>
  </si>
  <si>
    <t>A8751</t>
  </si>
  <si>
    <t>690730</t>
  </si>
  <si>
    <t>Regional Promotions</t>
  </si>
  <si>
    <t>08752</t>
  </si>
  <si>
    <t>KHRG MIAMI BEACH LLC</t>
  </si>
  <si>
    <t>A8752</t>
  </si>
  <si>
    <t>690740</t>
  </si>
  <si>
    <t>Brand Advertising-HI</t>
  </si>
  <si>
    <t>08753</t>
  </si>
  <si>
    <t>KHRG CAYMAN LLC</t>
  </si>
  <si>
    <t>A8753</t>
  </si>
  <si>
    <t>690741</t>
  </si>
  <si>
    <t>Division/ Area Advertising</t>
  </si>
  <si>
    <t>08754</t>
  </si>
  <si>
    <t>KHRG HUNTINGTON BEACH LLC</t>
  </si>
  <si>
    <t>A8754</t>
  </si>
  <si>
    <t>690742</t>
  </si>
  <si>
    <t>08755</t>
  </si>
  <si>
    <t>KHRG DC 2505 LLC</t>
  </si>
  <si>
    <t>A8755</t>
  </si>
  <si>
    <t>690743</t>
  </si>
  <si>
    <t>Regional Advertising</t>
  </si>
  <si>
    <t>08756</t>
  </si>
  <si>
    <t>KHRG DC 1731 LLC</t>
  </si>
  <si>
    <t>A8756</t>
  </si>
  <si>
    <t>690750</t>
  </si>
  <si>
    <t>Brand Advertising-CP</t>
  </si>
  <si>
    <t>08757</t>
  </si>
  <si>
    <t>KHRG REYNOLDS LLC</t>
  </si>
  <si>
    <t>A8757</t>
  </si>
  <si>
    <t>690760</t>
  </si>
  <si>
    <t>China Business Tax</t>
  </si>
  <si>
    <t>08758</t>
  </si>
  <si>
    <t>KHRG SCHOFIELD LLC</t>
  </si>
  <si>
    <t>A8758</t>
  </si>
  <si>
    <t>690765</t>
  </si>
  <si>
    <t>Sales Missions</t>
  </si>
  <si>
    <t>08759</t>
  </si>
  <si>
    <t>KHRG LA PEER LLC</t>
  </si>
  <si>
    <t>A8759</t>
  </si>
  <si>
    <t>690770</t>
  </si>
  <si>
    <t>Trade Shows Advertising</t>
  </si>
  <si>
    <t>08760</t>
  </si>
  <si>
    <t>KHRG TACONIC LLC</t>
  </si>
  <si>
    <t>A8760</t>
  </si>
  <si>
    <t>690775</t>
  </si>
  <si>
    <t>Public Affair &amp; Communication</t>
  </si>
  <si>
    <t>08761</t>
  </si>
  <si>
    <t>KHRG NYC BROADWAY LLC</t>
  </si>
  <si>
    <t>A8761</t>
  </si>
  <si>
    <t>690780</t>
  </si>
  <si>
    <t>Contra Account</t>
  </si>
  <si>
    <t>08762</t>
  </si>
  <si>
    <t>KHRG NYC BROADWAY UNION LLC</t>
  </si>
  <si>
    <t>A8762</t>
  </si>
  <si>
    <t>690781</t>
  </si>
  <si>
    <t>Guest Relations</t>
  </si>
  <si>
    <t>08763</t>
  </si>
  <si>
    <t>KHRG GRAY LLC</t>
  </si>
  <si>
    <t>A8763</t>
  </si>
  <si>
    <t>690782</t>
  </si>
  <si>
    <t>Public Relation Fees</t>
  </si>
  <si>
    <t>08764</t>
  </si>
  <si>
    <t>KHRG GRAY U2 LLC</t>
  </si>
  <si>
    <t>A8764</t>
  </si>
  <si>
    <t>690783</t>
  </si>
  <si>
    <t>Civic and Community</t>
  </si>
  <si>
    <t>08765</t>
  </si>
  <si>
    <t>KHRG ZAMORA LLC</t>
  </si>
  <si>
    <t>A8765</t>
  </si>
  <si>
    <t>690799</t>
  </si>
  <si>
    <t>Other Sales &amp; Markt Expenses</t>
  </si>
  <si>
    <t>08766</t>
  </si>
  <si>
    <t>KHRG BORN LLC</t>
  </si>
  <si>
    <t>A8766</t>
  </si>
  <si>
    <t>690800</t>
  </si>
  <si>
    <t>Electricity</t>
  </si>
  <si>
    <t>08767</t>
  </si>
  <si>
    <t>KHRG NPC LLC</t>
  </si>
  <si>
    <t>A8767</t>
  </si>
  <si>
    <t>690801</t>
  </si>
  <si>
    <t>Oil</t>
  </si>
  <si>
    <t>08768</t>
  </si>
  <si>
    <t>KHRG SACRAMENTO LLC</t>
  </si>
  <si>
    <t>A8768</t>
  </si>
  <si>
    <t>690802</t>
  </si>
  <si>
    <t>Other Fuels</t>
  </si>
  <si>
    <t>08770</t>
  </si>
  <si>
    <t>KHRG CAYMAN EMPLOYER LTD</t>
  </si>
  <si>
    <t>A8770</t>
  </si>
  <si>
    <t>690803</t>
  </si>
  <si>
    <t>Chilled Water</t>
  </si>
  <si>
    <t>08771</t>
  </si>
  <si>
    <t>KHRG AERTSON LLC</t>
  </si>
  <si>
    <t>A8771</t>
  </si>
  <si>
    <t>690805</t>
  </si>
  <si>
    <t>Gas / Fuel</t>
  </si>
  <si>
    <t>08772</t>
  </si>
  <si>
    <t>KHRG Argyle LLC</t>
  </si>
  <si>
    <t>A8772</t>
  </si>
  <si>
    <t>690810</t>
  </si>
  <si>
    <t>08773</t>
  </si>
  <si>
    <t>KHRG TRYON LLC</t>
  </si>
  <si>
    <t>A8773</t>
  </si>
  <si>
    <t>690815</t>
  </si>
  <si>
    <t>Steam</t>
  </si>
  <si>
    <t>08774</t>
  </si>
  <si>
    <t>KHRG Wabash LLL</t>
  </si>
  <si>
    <t>A8774</t>
  </si>
  <si>
    <t>690825</t>
  </si>
  <si>
    <t>Water / Sewer</t>
  </si>
  <si>
    <t>08775</t>
  </si>
  <si>
    <t>KHRG Tariff LLL</t>
  </si>
  <si>
    <t>A8775</t>
  </si>
  <si>
    <t>690830</t>
  </si>
  <si>
    <t>Carbon Levy/Allowance</t>
  </si>
  <si>
    <t>08776</t>
  </si>
  <si>
    <t>KHRG SOUTH BEACH LLC</t>
  </si>
  <si>
    <t>A8776</t>
  </si>
  <si>
    <t>690850</t>
  </si>
  <si>
    <t>Recoveries</t>
  </si>
  <si>
    <t>08777</t>
  </si>
  <si>
    <t>KHRG KEY WEST LLC</t>
  </si>
  <si>
    <t>A8777</t>
  </si>
  <si>
    <t>690899</t>
  </si>
  <si>
    <t>Other Energy Expenses</t>
  </si>
  <si>
    <t>09805</t>
  </si>
  <si>
    <t>Corp 005 I/C Balancing</t>
  </si>
  <si>
    <t>690900</t>
  </si>
  <si>
    <t>Refrigeration</t>
  </si>
  <si>
    <t>09815</t>
  </si>
  <si>
    <t>Corp 015 I/C Balancing</t>
  </si>
  <si>
    <t>690905</t>
  </si>
  <si>
    <t>Building</t>
  </si>
  <si>
    <t>Corp 020 I/C Balancing</t>
  </si>
  <si>
    <t>690910</t>
  </si>
  <si>
    <t>Elevator</t>
  </si>
  <si>
    <t>Corp 025 I/C Balancing</t>
  </si>
  <si>
    <t>690915</t>
  </si>
  <si>
    <t>Grounds/Landscape</t>
  </si>
  <si>
    <t>09830</t>
  </si>
  <si>
    <t>HI Intercompany Accounts (cls)</t>
  </si>
  <si>
    <t>690920</t>
  </si>
  <si>
    <t>Plumbing/Heating</t>
  </si>
  <si>
    <t>09840</t>
  </si>
  <si>
    <t>Corp 040 I/C Balancing (cls)</t>
  </si>
  <si>
    <t>690921</t>
  </si>
  <si>
    <t>Plumbing</t>
  </si>
  <si>
    <t>09850</t>
  </si>
  <si>
    <t>Corp 050 I/C Balancing (cls)</t>
  </si>
  <si>
    <t>690922</t>
  </si>
  <si>
    <t>Heating</t>
  </si>
  <si>
    <t>09855</t>
  </si>
  <si>
    <t>Corp 055 I/C Balancing (cls)</t>
  </si>
  <si>
    <t>690925</t>
  </si>
  <si>
    <t>Painting/Decorating</t>
  </si>
  <si>
    <t>09856</t>
  </si>
  <si>
    <t>Corp 055 I/C Bal 056 (cls)</t>
  </si>
  <si>
    <t>690927</t>
  </si>
  <si>
    <t>Health Club</t>
  </si>
  <si>
    <t>09870</t>
  </si>
  <si>
    <t>Corp 070 I/C Balancing (cls)</t>
  </si>
  <si>
    <t>690930</t>
  </si>
  <si>
    <t>Swimming Pool</t>
  </si>
  <si>
    <t>09880</t>
  </si>
  <si>
    <t>Corp 080 I/C Balancing (cls)</t>
  </si>
  <si>
    <t>690931</t>
  </si>
  <si>
    <t>Beach Equipment</t>
  </si>
  <si>
    <t>09890</t>
  </si>
  <si>
    <t>Corp 890 I/C Balancing (cls)</t>
  </si>
  <si>
    <t>690935</t>
  </si>
  <si>
    <t>Maint Contract Prop &amp; Building</t>
  </si>
  <si>
    <t>09905</t>
  </si>
  <si>
    <t>Corp 005 Balancing &amp; Suspense</t>
  </si>
  <si>
    <t>690938</t>
  </si>
  <si>
    <t>Concessionaries Laundry</t>
  </si>
  <si>
    <t>09906</t>
  </si>
  <si>
    <t>Corp 006 Balancing &amp; Suspense</t>
  </si>
  <si>
    <t>690940</t>
  </si>
  <si>
    <t>09915</t>
  </si>
  <si>
    <t>Corp 015 Balancing &amp; Suspense</t>
  </si>
  <si>
    <t>690945</t>
  </si>
  <si>
    <t>Exterminating</t>
  </si>
  <si>
    <t>09920</t>
  </si>
  <si>
    <t>Loyalty Marketing (cls)</t>
  </si>
  <si>
    <t>690946</t>
  </si>
  <si>
    <t>Corp 025 Balancing &amp; Suspense</t>
  </si>
  <si>
    <t>690950</t>
  </si>
  <si>
    <t>Neon Signs</t>
  </si>
  <si>
    <t>09930</t>
  </si>
  <si>
    <t>HI Suspense Accounts (cls)</t>
  </si>
  <si>
    <t>690951</t>
  </si>
  <si>
    <t>Newspapers</t>
  </si>
  <si>
    <t>09940</t>
  </si>
  <si>
    <t>HI Corp 040 Balancing (cls)</t>
  </si>
  <si>
    <t>690952</t>
  </si>
  <si>
    <t>Radio</t>
  </si>
  <si>
    <t>09950</t>
  </si>
  <si>
    <t>Corp 050 Balancing &amp; Susp(cls)</t>
  </si>
  <si>
    <t>690953</t>
  </si>
  <si>
    <t>Outside Services Market Resear</t>
  </si>
  <si>
    <t>09955</t>
  </si>
  <si>
    <t>Corp 055 Bal &amp; Susp (cls)</t>
  </si>
  <si>
    <t>690954</t>
  </si>
  <si>
    <t>Guest Loyalty Expense</t>
  </si>
  <si>
    <t>09956</t>
  </si>
  <si>
    <t>Corp 055 Bal &amp; Susp 056 (cls)</t>
  </si>
  <si>
    <t>690955</t>
  </si>
  <si>
    <t>Other Property &amp; Building</t>
  </si>
  <si>
    <t>09960</t>
  </si>
  <si>
    <t>IFRS HI JAMAICA</t>
  </si>
  <si>
    <t>691040</t>
  </si>
  <si>
    <t>Cooperative Frequent Traveler</t>
  </si>
  <si>
    <t>09961</t>
  </si>
  <si>
    <t>IFRS SBS DALLAS LAS COLINAS</t>
  </si>
  <si>
    <t>691045</t>
  </si>
  <si>
    <t>Reward Redemption - Room Night</t>
  </si>
  <si>
    <t>09962</t>
  </si>
  <si>
    <t>IFRS HI LEXINGTON</t>
  </si>
  <si>
    <t>691050</t>
  </si>
  <si>
    <t>Reward Redemption - Other</t>
  </si>
  <si>
    <t>09963</t>
  </si>
  <si>
    <t>IFRS HI San Antonio Riverwalk</t>
  </si>
  <si>
    <t>691055</t>
  </si>
  <si>
    <t>Life/Safety</t>
  </si>
  <si>
    <t>09964</t>
  </si>
  <si>
    <t>IFRS CP SANTIAGO</t>
  </si>
  <si>
    <t>691060</t>
  </si>
  <si>
    <t>Floor Coverings</t>
  </si>
  <si>
    <t>09965</t>
  </si>
  <si>
    <t>IFRS Central Adj Pension</t>
  </si>
  <si>
    <t>691061</t>
  </si>
  <si>
    <t>Engineering Supplies</t>
  </si>
  <si>
    <t>09966</t>
  </si>
  <si>
    <t>IFRS DISPOSED LOCATIONS PRE 20</t>
  </si>
  <si>
    <t>691062</t>
  </si>
  <si>
    <t>Curtains &amp; Drapes</t>
  </si>
  <si>
    <t>09967</t>
  </si>
  <si>
    <t>IFRS US Mngf Contract Operatio</t>
  </si>
  <si>
    <t>691065</t>
  </si>
  <si>
    <t>Furniture And Fixtures</t>
  </si>
  <si>
    <t>09968</t>
  </si>
  <si>
    <t>IFRS US Candlewood Goodwill</t>
  </si>
  <si>
    <t>691070</t>
  </si>
  <si>
    <t>Small Tools &amp; Operating Suppli</t>
  </si>
  <si>
    <t>09969</t>
  </si>
  <si>
    <t>IFRS Candlewood Trademark</t>
  </si>
  <si>
    <t>691075</t>
  </si>
  <si>
    <t>Maintenance Contracts FF&amp;E</t>
  </si>
  <si>
    <t>09970</t>
  </si>
  <si>
    <t>Corp 070 Balancing &amp; Sus(cls)</t>
  </si>
  <si>
    <t>691080</t>
  </si>
  <si>
    <t>Waste Removal/Recycling</t>
  </si>
  <si>
    <t>09971</t>
  </si>
  <si>
    <t>IFRS BRISTOL AMORTIZATION</t>
  </si>
  <si>
    <t>691085</t>
  </si>
  <si>
    <t>M&amp;R Computer</t>
  </si>
  <si>
    <t>09972</t>
  </si>
  <si>
    <t>IFRS IC Montreal</t>
  </si>
  <si>
    <t>A9983</t>
  </si>
  <si>
    <t>691086</t>
  </si>
  <si>
    <t>Maintenance-Hardware</t>
  </si>
  <si>
    <t>09973</t>
  </si>
  <si>
    <t>IFRS IC BUCKHEAD</t>
  </si>
  <si>
    <t>691087</t>
  </si>
  <si>
    <t>Maintenance - Software</t>
  </si>
  <si>
    <t>09974</t>
  </si>
  <si>
    <t>IFRS IC SAN FRANCISCO</t>
  </si>
  <si>
    <t>691090</t>
  </si>
  <si>
    <t>Hygiene Service/Inspections</t>
  </si>
  <si>
    <t>09975</t>
  </si>
  <si>
    <t>IFRS IC BOSTON</t>
  </si>
  <si>
    <t>691091</t>
  </si>
  <si>
    <t>Telephone Equipment</t>
  </si>
  <si>
    <t>09976</t>
  </si>
  <si>
    <t>IFRS Denver Cherry Creek</t>
  </si>
  <si>
    <t>691092</t>
  </si>
  <si>
    <t>Equipment Maintenance</t>
  </si>
  <si>
    <t>09977</t>
  </si>
  <si>
    <t>IFRS HI ARUBA</t>
  </si>
  <si>
    <t>691093</t>
  </si>
  <si>
    <t>Computer Equipment Maintenance</t>
  </si>
  <si>
    <t>09978</t>
  </si>
  <si>
    <t>IFRS IC NEW YORK</t>
  </si>
  <si>
    <t>691094</t>
  </si>
  <si>
    <t>09979</t>
  </si>
  <si>
    <t>IFRS GWINNETT</t>
  </si>
  <si>
    <t>691095</t>
  </si>
  <si>
    <t>Electrical &amp; Mechanical</t>
  </si>
  <si>
    <t>09980</t>
  </si>
  <si>
    <t>Corp 080 Balancing &amp; Sus(cls)</t>
  </si>
  <si>
    <t>691096</t>
  </si>
  <si>
    <t>Radio &amp; Television</t>
  </si>
  <si>
    <t>09981</t>
  </si>
  <si>
    <t>IFRS Man Contract Indigo</t>
  </si>
  <si>
    <t>691097</t>
  </si>
  <si>
    <t>Kitchen Equipment</t>
  </si>
  <si>
    <t>09984</t>
  </si>
  <si>
    <t>Kimpton Cons Adjs</t>
  </si>
  <si>
    <t>A9984</t>
  </si>
  <si>
    <t>691098</t>
  </si>
  <si>
    <t>Lincence &amp; Inspection</t>
  </si>
  <si>
    <t>09990</t>
  </si>
  <si>
    <t>Corp 890 Balancing &amp; Sus(cls)</t>
  </si>
  <si>
    <t>691099</t>
  </si>
  <si>
    <t>Light Bulbs</t>
  </si>
  <si>
    <t>09999</t>
  </si>
  <si>
    <t>Company Suspense Location(cls)</t>
  </si>
  <si>
    <t>691100</t>
  </si>
  <si>
    <t>Vehicle Repairs</t>
  </si>
  <si>
    <t>10001</t>
  </si>
  <si>
    <t>Crowne Plaza Puerto Rico, Inc.</t>
  </si>
  <si>
    <t>691105</t>
  </si>
  <si>
    <t>Other Ff&amp;E</t>
  </si>
  <si>
    <t>A6215</t>
  </si>
  <si>
    <t>691199</t>
  </si>
  <si>
    <t>Financial Account Suspense</t>
  </si>
  <si>
    <t>10002</t>
  </si>
  <si>
    <t>SCH (Barbados Ltd.)</t>
  </si>
  <si>
    <t>A1002</t>
  </si>
  <si>
    <t>10003</t>
  </si>
  <si>
    <t>BHR Pacific Holdings, Inc.</t>
  </si>
  <si>
    <t>A0381</t>
  </si>
  <si>
    <t>692005</t>
  </si>
  <si>
    <t>B &amp; O Taxes</t>
  </si>
  <si>
    <t>692010</t>
  </si>
  <si>
    <t>10004</t>
  </si>
  <si>
    <t>CMH Puerto Rico Sales Office</t>
  </si>
  <si>
    <t>692015</t>
  </si>
  <si>
    <t>Rent-Information Systems Equip</t>
  </si>
  <si>
    <t>10006</t>
  </si>
  <si>
    <t>Bristol Budget Adjustment Loc</t>
  </si>
  <si>
    <t>A0010</t>
  </si>
  <si>
    <t>692020</t>
  </si>
  <si>
    <t>Rent-Telecommunications Equip</t>
  </si>
  <si>
    <t>10007</t>
  </si>
  <si>
    <t>CMH-Bristol Management LP</t>
  </si>
  <si>
    <t>692025</t>
  </si>
  <si>
    <t>Rent-Other Property and Equip</t>
  </si>
  <si>
    <t>10008</t>
  </si>
  <si>
    <t>CMH-Bristol SLC Management Co</t>
  </si>
  <si>
    <t>A0018</t>
  </si>
  <si>
    <t>Intra-Division Charges</t>
  </si>
  <si>
    <t>10009</t>
  </si>
  <si>
    <t>CMH-BHMC CANADA INC</t>
  </si>
  <si>
    <t>A0019</t>
  </si>
  <si>
    <t>Allocations Received</t>
  </si>
  <si>
    <t>10010</t>
  </si>
  <si>
    <t>BRISTOL HOTEL TENANT COMPANY</t>
  </si>
  <si>
    <t>Contra Acct.-Co. Contributions</t>
  </si>
  <si>
    <t>10011</t>
  </si>
  <si>
    <t>BRISTOL LODGING TENANT CO</t>
  </si>
  <si>
    <t>A0011</t>
  </si>
  <si>
    <t>Contra Acct-Empl Contribution</t>
  </si>
  <si>
    <t>10012</t>
  </si>
  <si>
    <t>BRISTOL SALT LAKE TENANT CO</t>
  </si>
  <si>
    <t>A0012</t>
  </si>
  <si>
    <t>Contra Acct - Conference</t>
  </si>
  <si>
    <t>10013</t>
  </si>
  <si>
    <t>BHTC Canada</t>
  </si>
  <si>
    <t>A0013</t>
  </si>
  <si>
    <t>Allocations Issued</t>
  </si>
  <si>
    <t>10014</t>
  </si>
  <si>
    <t>BRISTOL HOSPITALITY TENANT CO.</t>
  </si>
  <si>
    <t>A0014</t>
  </si>
  <si>
    <t>Allocation to HI</t>
  </si>
  <si>
    <t>10015</t>
  </si>
  <si>
    <t>Bristol W Tenant Company</t>
  </si>
  <si>
    <t>A0015</t>
  </si>
  <si>
    <t>Allocation to HI EXP</t>
  </si>
  <si>
    <t>10016</t>
  </si>
  <si>
    <t>Bristol Oakbrook Tenant Co</t>
  </si>
  <si>
    <t>Allocatio to Crowne Plaza</t>
  </si>
  <si>
    <t>10017</t>
  </si>
  <si>
    <t>Bristol Management LP</t>
  </si>
  <si>
    <t>Allocation to StayBridge</t>
  </si>
  <si>
    <t>10018</t>
  </si>
  <si>
    <t>Bristol SLC Management Company</t>
  </si>
  <si>
    <t>SIR Allocation</t>
  </si>
  <si>
    <t>10019</t>
  </si>
  <si>
    <t>BHMC Canada Inc</t>
  </si>
  <si>
    <t>Allocation to Intercontinental</t>
  </si>
  <si>
    <t>10020</t>
  </si>
  <si>
    <t>BHAC Hotel Operations</t>
  </si>
  <si>
    <t>Regional Mktg-IC Allocation</t>
  </si>
  <si>
    <t>10021</t>
  </si>
  <si>
    <t>BHAC-SF Central Sales&amp;Reserv</t>
  </si>
  <si>
    <t>Operations Allocation</t>
  </si>
  <si>
    <t>10022</t>
  </si>
  <si>
    <t>CANADIAN HOTEL OPERATIONS</t>
  </si>
  <si>
    <t>10023</t>
  </si>
  <si>
    <t>SF Reservation Center</t>
  </si>
  <si>
    <t>C6616</t>
  </si>
  <si>
    <t>Other Finance Allocation</t>
  </si>
  <si>
    <t>10024</t>
  </si>
  <si>
    <t>FL Central Sales Office</t>
  </si>
  <si>
    <t>Accounting Services Allocation</t>
  </si>
  <si>
    <t>10025</t>
  </si>
  <si>
    <t>San Antonio Reservation Office</t>
  </si>
  <si>
    <t>C5515</t>
  </si>
  <si>
    <t>Business Support Allocations</t>
  </si>
  <si>
    <t>10026</t>
  </si>
  <si>
    <t>BHMC GENPAR, LLC</t>
  </si>
  <si>
    <t>A0026</t>
  </si>
  <si>
    <t>BRR Allocations</t>
  </si>
  <si>
    <t>10027</t>
  </si>
  <si>
    <t>CEN-Bristol Management LP</t>
  </si>
  <si>
    <t>Procurement Allocation</t>
  </si>
  <si>
    <t>10028</t>
  </si>
  <si>
    <t>IHG Resources Inc. (cls)</t>
  </si>
  <si>
    <t>Global HR Allocation</t>
  </si>
  <si>
    <t>10029</t>
  </si>
  <si>
    <t>Bristol Purchase</t>
  </si>
  <si>
    <t>A0039</t>
  </si>
  <si>
    <t>Development Allocations</t>
  </si>
  <si>
    <t>10030</t>
  </si>
  <si>
    <t>Bristol IP Company</t>
  </si>
  <si>
    <t>A0030</t>
  </si>
  <si>
    <t>Indirect Marketing Allocation</t>
  </si>
  <si>
    <t>10031</t>
  </si>
  <si>
    <t>Bristol Hotel Management Corp</t>
  </si>
  <si>
    <t>A0031</t>
  </si>
  <si>
    <t>Reservation Allocation</t>
  </si>
  <si>
    <t>10032</t>
  </si>
  <si>
    <t>BRISTOL HOTEL BEVERAGE CO.</t>
  </si>
  <si>
    <t>A0032</t>
  </si>
  <si>
    <t>RMH Allocation</t>
  </si>
  <si>
    <t>10033</t>
  </si>
  <si>
    <t>Welfare Benefit Trust</t>
  </si>
  <si>
    <t>A0033</t>
  </si>
  <si>
    <t>Holidex Allocation</t>
  </si>
  <si>
    <t>10034</t>
  </si>
  <si>
    <t>Bristol Lodging Beverage Co</t>
  </si>
  <si>
    <t>A0034</t>
  </si>
  <si>
    <t>Rent/Utility Allocation</t>
  </si>
  <si>
    <t>10035</t>
  </si>
  <si>
    <t>Bristol Hotels &amp; Resorts</t>
  </si>
  <si>
    <t>A0035</t>
  </si>
  <si>
    <t>IHG RC Allocation</t>
  </si>
  <si>
    <t>10036</t>
  </si>
  <si>
    <t>BHR Elimination Company</t>
  </si>
  <si>
    <t>A0036</t>
  </si>
  <si>
    <t>Facilities Allocation</t>
  </si>
  <si>
    <t>10037</t>
  </si>
  <si>
    <t>Bristol Management Lim Par LLC</t>
  </si>
  <si>
    <t>A0037</t>
  </si>
  <si>
    <t>HPS Allocation</t>
  </si>
  <si>
    <t>10038</t>
  </si>
  <si>
    <t>Peachtree - Lenox</t>
  </si>
  <si>
    <t>A0038</t>
  </si>
  <si>
    <t>Revenue Management Allocation</t>
  </si>
  <si>
    <t>10039</t>
  </si>
  <si>
    <t>Bristol Purchase Accounting</t>
  </si>
  <si>
    <t>Telephone Service Allocation</t>
  </si>
  <si>
    <t>10040</t>
  </si>
  <si>
    <t>Glenjon, Inc.</t>
  </si>
  <si>
    <t>A0040</t>
  </si>
  <si>
    <t>Global Communication Allocatio</t>
  </si>
  <si>
    <t>10041</t>
  </si>
  <si>
    <t>AUSTIN INNKEEPERS</t>
  </si>
  <si>
    <t>A0041</t>
  </si>
  <si>
    <t>790044</t>
  </si>
  <si>
    <t>10042</t>
  </si>
  <si>
    <t>BHR Lodging Tenant Comp  -CMH</t>
  </si>
  <si>
    <t>C6615</t>
  </si>
  <si>
    <t>I.T. Maintenance Allocation</t>
  </si>
  <si>
    <t>10043</t>
  </si>
  <si>
    <t>BHR Plano Tenant Co, L.P.-CMH</t>
  </si>
  <si>
    <t>C5513</t>
  </si>
  <si>
    <t>Programme Office Allocation</t>
  </si>
  <si>
    <t>10044</t>
  </si>
  <si>
    <t>BHR Dallas Tenant Co L.P.-CMH</t>
  </si>
  <si>
    <t>C5512</t>
  </si>
  <si>
    <t>I.T. Development Allocation</t>
  </si>
  <si>
    <t>10045</t>
  </si>
  <si>
    <t>BHR Operations, L.L.C    -CMH</t>
  </si>
  <si>
    <t>CPU Maintenance Allocation</t>
  </si>
  <si>
    <t>10046</t>
  </si>
  <si>
    <t>BHR Salt Lake Ten Co, LLC-CMH</t>
  </si>
  <si>
    <t>C5581</t>
  </si>
  <si>
    <t>CPU Development Allocation</t>
  </si>
  <si>
    <t>10047</t>
  </si>
  <si>
    <t>FelCor TRS Holdings, L.P.-CMH</t>
  </si>
  <si>
    <t>C5514</t>
  </si>
  <si>
    <t>Allocations Reservations</t>
  </si>
  <si>
    <t>10048</t>
  </si>
  <si>
    <t>BHR Canada Tenant Company-CMH</t>
  </si>
  <si>
    <t>C5533</t>
  </si>
  <si>
    <t>Allocations Marketing</t>
  </si>
  <si>
    <t>10049</t>
  </si>
  <si>
    <t>Bristol Hotels&amp;Resorts(cls)</t>
  </si>
  <si>
    <t>Allocations IHG Rewards Club</t>
  </si>
  <si>
    <t>10050</t>
  </si>
  <si>
    <t>DJONT/JPM Leasing, LLC - CMH</t>
  </si>
  <si>
    <t>790079</t>
  </si>
  <si>
    <t>Leases-Turnover Rent</t>
  </si>
  <si>
    <t>10051</t>
  </si>
  <si>
    <t>DJONT/JPM Leasing, LLC- Disb</t>
  </si>
  <si>
    <t>Allocation To Capital Projects</t>
  </si>
  <si>
    <t>10052</t>
  </si>
  <si>
    <t>BHR Lodging Tenant Comp  -DISB</t>
  </si>
  <si>
    <t>790081</t>
  </si>
  <si>
    <t>G L-disposal-Property lease</t>
  </si>
  <si>
    <t>10053</t>
  </si>
  <si>
    <t>BHR Plano Tenant Co, L.P.-DISB</t>
  </si>
  <si>
    <t>790082</t>
  </si>
  <si>
    <t>Gain loss-disposal-Other lease</t>
  </si>
  <si>
    <t>10054</t>
  </si>
  <si>
    <t>BHR Dallas Tenant Co L.P.-DISB</t>
  </si>
  <si>
    <t>790083</t>
  </si>
  <si>
    <t>Lease asset impairment</t>
  </si>
  <si>
    <t>10055</t>
  </si>
  <si>
    <t>BHR Operations, L.L.C    -DISB</t>
  </si>
  <si>
    <t>Intrafund Out Allocation</t>
  </si>
  <si>
    <t>10056</t>
  </si>
  <si>
    <t>BHR Salt Lake Ten Co, LLC-Disb</t>
  </si>
  <si>
    <t>Service Centre Allocation</t>
  </si>
  <si>
    <t>10057</t>
  </si>
  <si>
    <t>FelCor TRS Holdings, L.P.-DISB</t>
  </si>
  <si>
    <t>790086</t>
  </si>
  <si>
    <t>Disposed Tangible Assets Loss</t>
  </si>
  <si>
    <t>10058</t>
  </si>
  <si>
    <t>BHR Canada Tenant Company-DISB</t>
  </si>
  <si>
    <t>790087</t>
  </si>
  <si>
    <t>Disposed Intangible Assets Los</t>
  </si>
  <si>
    <t>10059</t>
  </si>
  <si>
    <t>TENANT CO MERGERS-CORPORATE</t>
  </si>
  <si>
    <t>790088</t>
  </si>
  <si>
    <t>Disposed Tangible Asset Gain</t>
  </si>
  <si>
    <t>10060</t>
  </si>
  <si>
    <t>Tenant Co Mergers-Hotel Operat</t>
  </si>
  <si>
    <t>790089</t>
  </si>
  <si>
    <t>Disposed Intangible Asset Gain</t>
  </si>
  <si>
    <t>10061</t>
  </si>
  <si>
    <t>BHR for Hampton Inn Las Vegas</t>
  </si>
  <si>
    <t>790090</t>
  </si>
  <si>
    <t>Property Rent</t>
  </si>
  <si>
    <t>10062</t>
  </si>
  <si>
    <t>Tenant Co Mergers - Corporate</t>
  </si>
  <si>
    <t>790091</t>
  </si>
  <si>
    <t>Parking Rent</t>
  </si>
  <si>
    <t>10063</t>
  </si>
  <si>
    <t>TENANT CO MERGERS-HOTEL OPER</t>
  </si>
  <si>
    <t>790092</t>
  </si>
  <si>
    <t>Principal Property Rent Report</t>
  </si>
  <si>
    <t>10064</t>
  </si>
  <si>
    <t>BHR FOR HAMPTON INN LAS VEGAS</t>
  </si>
  <si>
    <t>790093</t>
  </si>
  <si>
    <t>Disposed Assets FF&amp;E Loss</t>
  </si>
  <si>
    <t>10065</t>
  </si>
  <si>
    <t>790094</t>
  </si>
  <si>
    <t>Disposed Assets FF&amp;E Gain</t>
  </si>
  <si>
    <t>10067</t>
  </si>
  <si>
    <t>CMH-BRISTOL MANAGEMENT LP</t>
  </si>
  <si>
    <t>790095</t>
  </si>
  <si>
    <t>Gain/Loss Disposed Assets FF&amp;E</t>
  </si>
  <si>
    <t>10069</t>
  </si>
  <si>
    <t>DJONT/JPM Hosp Leasing (SPE)LL</t>
  </si>
  <si>
    <t>C5516</t>
  </si>
  <si>
    <t>790096</t>
  </si>
  <si>
    <t>Gain/Loss on Disposed Intangib</t>
  </si>
  <si>
    <t>10070</t>
  </si>
  <si>
    <t>Bristol Acquisition Beverage</t>
  </si>
  <si>
    <t>A0070</t>
  </si>
  <si>
    <t>790097</t>
  </si>
  <si>
    <t>Unrealised Exchange Difference</t>
  </si>
  <si>
    <t>10071</t>
  </si>
  <si>
    <t>Bristol Hospitality Beverage</t>
  </si>
  <si>
    <t>A0071</t>
  </si>
  <si>
    <t>790098</t>
  </si>
  <si>
    <t>Depn Building Core PY</t>
  </si>
  <si>
    <t>10072</t>
  </si>
  <si>
    <t>BRISTOL HTD COMPANY</t>
  </si>
  <si>
    <t>A0072</t>
  </si>
  <si>
    <t>790099</t>
  </si>
  <si>
    <t>Depn. Building Disp/WO</t>
  </si>
  <si>
    <t>10073</t>
  </si>
  <si>
    <t>Bristol Kansas Beverage Co.</t>
  </si>
  <si>
    <t>A0073</t>
  </si>
  <si>
    <t>790100</t>
  </si>
  <si>
    <t>Depreciation Building</t>
  </si>
  <si>
    <t>10074</t>
  </si>
  <si>
    <t>HARVEY HOTEL DFW, INC</t>
  </si>
  <si>
    <t>A0074</t>
  </si>
  <si>
    <t>790101</t>
  </si>
  <si>
    <t>Depn. Building Core Additions</t>
  </si>
  <si>
    <t>10075</t>
  </si>
  <si>
    <t>Harvey Hotel Purchasing Co.</t>
  </si>
  <si>
    <t>A0075</t>
  </si>
  <si>
    <t>790102</t>
  </si>
  <si>
    <t>Depn. Building LL PY</t>
  </si>
  <si>
    <t>10076</t>
  </si>
  <si>
    <t>HI Orlando Winter Park</t>
  </si>
  <si>
    <t>A0076</t>
  </si>
  <si>
    <t>790103</t>
  </si>
  <si>
    <t>Depn. Building LL Additions</t>
  </si>
  <si>
    <t>10077</t>
  </si>
  <si>
    <t>Houston Inns Svr Co, Inc(cls)</t>
  </si>
  <si>
    <t>790104</t>
  </si>
  <si>
    <t>Depreciation Computers</t>
  </si>
  <si>
    <t>10078</t>
  </si>
  <si>
    <t>National Inns Inc. - Bristol</t>
  </si>
  <si>
    <t>790105</t>
  </si>
  <si>
    <t>Depreciation FF&amp;E</t>
  </si>
  <si>
    <t>10079</t>
  </si>
  <si>
    <t>Parkway Hotel Mgmt Co (cls)</t>
  </si>
  <si>
    <t>790106</t>
  </si>
  <si>
    <t>Depreciation Auto</t>
  </si>
  <si>
    <t>10080</t>
  </si>
  <si>
    <t>United Inns of Tennessee</t>
  </si>
  <si>
    <t>A0080</t>
  </si>
  <si>
    <t>790107</t>
  </si>
  <si>
    <t>Depn. Building LL Disp/WO</t>
  </si>
  <si>
    <t>10081</t>
  </si>
  <si>
    <t>Harvey Hotel Mgmt Corp</t>
  </si>
  <si>
    <t>A0081</t>
  </si>
  <si>
    <t>790108</t>
  </si>
  <si>
    <t>Software Amortisation</t>
  </si>
  <si>
    <t>10082</t>
  </si>
  <si>
    <t>Houston Central Sales Office</t>
  </si>
  <si>
    <t>790109</t>
  </si>
  <si>
    <t>Depn. FF&amp;E Disp/WO</t>
  </si>
  <si>
    <t>10083</t>
  </si>
  <si>
    <t>790110</t>
  </si>
  <si>
    <t>Pre-Opening Expense</t>
  </si>
  <si>
    <t>10084</t>
  </si>
  <si>
    <t>Houston Central Res Office HPT</t>
  </si>
  <si>
    <t>790111</t>
  </si>
  <si>
    <t>Depr. Government Grants</t>
  </si>
  <si>
    <t>10087</t>
  </si>
  <si>
    <t>Bristol Managemnt LP</t>
  </si>
  <si>
    <t>790112</t>
  </si>
  <si>
    <t>Depn. Cons Fees</t>
  </si>
  <si>
    <t>10088</t>
  </si>
  <si>
    <t>HPT Orlando Central Sales Offi</t>
  </si>
  <si>
    <t>790113</t>
  </si>
  <si>
    <t>Held for Sale Depn Adjustment</t>
  </si>
  <si>
    <t>10090</t>
  </si>
  <si>
    <t>BHMC GENPAR, LLC 2</t>
  </si>
  <si>
    <t>790114</t>
  </si>
  <si>
    <t>Depreciation Land</t>
  </si>
  <si>
    <t>10091</t>
  </si>
  <si>
    <t>Bristol Hotel Beverage Co(cls)</t>
  </si>
  <si>
    <t>790115</t>
  </si>
  <si>
    <t>Amort. Other</t>
  </si>
  <si>
    <t>10092</t>
  </si>
  <si>
    <t>Bristol Lodging Bev Co(cls)</t>
  </si>
  <si>
    <t>790116</t>
  </si>
  <si>
    <t>Other Amortization 2</t>
  </si>
  <si>
    <t>10093</t>
  </si>
  <si>
    <t>Bristol Mgnt Lim Par LLC (cls)</t>
  </si>
  <si>
    <t>790117</t>
  </si>
  <si>
    <t>Intangible Amortization Exp.</t>
  </si>
  <si>
    <t>10094</t>
  </si>
  <si>
    <t>Bristol Acquistion Bev(cls)</t>
  </si>
  <si>
    <t>790118</t>
  </si>
  <si>
    <t>Invisible Amortization Expense</t>
  </si>
  <si>
    <t>10095</t>
  </si>
  <si>
    <t>Bristol Hospitality Bvrg (cls)</t>
  </si>
  <si>
    <t>790119</t>
  </si>
  <si>
    <t>IP Amortization expense</t>
  </si>
  <si>
    <t>10096</t>
  </si>
  <si>
    <t>SF Central Tour and Travel Off</t>
  </si>
  <si>
    <t>C6569</t>
  </si>
  <si>
    <t>790120</t>
  </si>
  <si>
    <t>Misc. Capital Expenses</t>
  </si>
  <si>
    <t>10097</t>
  </si>
  <si>
    <t>Bristol (2) Management LP(cls)</t>
  </si>
  <si>
    <t>790123</t>
  </si>
  <si>
    <t>SW customisation/configuration</t>
  </si>
  <si>
    <t>10098</t>
  </si>
  <si>
    <t>790125</t>
  </si>
  <si>
    <t>10114</t>
  </si>
  <si>
    <t>RESORT SVC INT LP MINORITY INT</t>
  </si>
  <si>
    <t>A3114</t>
  </si>
  <si>
    <t>790126</t>
  </si>
  <si>
    <t>Lease asset deprecn-Property</t>
  </si>
  <si>
    <t>10153</t>
  </si>
  <si>
    <t>Hotel Venture East, L.P.</t>
  </si>
  <si>
    <t>790127</t>
  </si>
  <si>
    <t>Lease asset deprecn-Other</t>
  </si>
  <si>
    <t>10154</t>
  </si>
  <si>
    <t>Hotel Venture West, L.P.</t>
  </si>
  <si>
    <t>790128</t>
  </si>
  <si>
    <t>Lease remeasuremt PL-Property</t>
  </si>
  <si>
    <t>10174</t>
  </si>
  <si>
    <t>790129</t>
  </si>
  <si>
    <t>Lease remeasuremt P&amp;L-Other</t>
  </si>
  <si>
    <t>790130</t>
  </si>
  <si>
    <t>Amort. Inducements</t>
  </si>
  <si>
    <t>10176</t>
  </si>
  <si>
    <t>Holidex Brasil</t>
  </si>
  <si>
    <t>790131</t>
  </si>
  <si>
    <t>Lease-asset depre - inv</t>
  </si>
  <si>
    <t>10177</t>
  </si>
  <si>
    <t>Brazil Mktg (cls)</t>
  </si>
  <si>
    <t>790135</t>
  </si>
  <si>
    <t>Taxes &amp; Insurance</t>
  </si>
  <si>
    <t>Brazil Res Fees IHG Service</t>
  </si>
  <si>
    <t>790140</t>
  </si>
  <si>
    <t>Insurance Public Liabilities</t>
  </si>
  <si>
    <t>Brazil IHG Rewards</t>
  </si>
  <si>
    <t>790145</t>
  </si>
  <si>
    <t>Real Estate Taxes</t>
  </si>
  <si>
    <t>Brazil HPS Salaries Exp</t>
  </si>
  <si>
    <t>790150</t>
  </si>
  <si>
    <t>Brazil Sales-Fondo Tactico</t>
  </si>
  <si>
    <t>790151</t>
  </si>
  <si>
    <t>Vehicle Tax</t>
  </si>
  <si>
    <t>Brazil Hotel Sales-Salaries</t>
  </si>
  <si>
    <t>790152</t>
  </si>
  <si>
    <t>Turnover Tax</t>
  </si>
  <si>
    <t>10183</t>
  </si>
  <si>
    <t>Hotel Opening Manager - LA</t>
  </si>
  <si>
    <t>790155</t>
  </si>
  <si>
    <t>10184</t>
  </si>
  <si>
    <t>Brazil Brand Services</t>
  </si>
  <si>
    <t>790156</t>
  </si>
  <si>
    <t>VAT non recoverable</t>
  </si>
  <si>
    <t>Brazil Mkt Services</t>
  </si>
  <si>
    <t>790158</t>
  </si>
  <si>
    <t>Enviroment Tax</t>
  </si>
  <si>
    <t>10186</t>
  </si>
  <si>
    <t>Brazil Revenue Mgmt</t>
  </si>
  <si>
    <t>790159</t>
  </si>
  <si>
    <t>Innovation tax</t>
  </si>
  <si>
    <t>10187</t>
  </si>
  <si>
    <t>MLAC PIP/Plan/Design - Brazil</t>
  </si>
  <si>
    <t>790160</t>
  </si>
  <si>
    <t>Other Taxes</t>
  </si>
  <si>
    <t>10188</t>
  </si>
  <si>
    <t>Brazil IHG Service IT</t>
  </si>
  <si>
    <t>790161</t>
  </si>
  <si>
    <t>Local Industrial Tax</t>
  </si>
  <si>
    <t>10189</t>
  </si>
  <si>
    <t>IC Sao Paulo GM Fees</t>
  </si>
  <si>
    <t>790162</t>
  </si>
  <si>
    <t>Tax Penalties</t>
  </si>
  <si>
    <t>Brazil IHG TACP</t>
  </si>
  <si>
    <t>790163</t>
  </si>
  <si>
    <t>Insurance Expense Interco</t>
  </si>
  <si>
    <t>10191</t>
  </si>
  <si>
    <t>Brazil Quality</t>
  </si>
  <si>
    <t>790164</t>
  </si>
  <si>
    <t>Insurance Income Interco</t>
  </si>
  <si>
    <t>SF TACP OPEX BRAZIL (A1756)</t>
  </si>
  <si>
    <t>790165</t>
  </si>
  <si>
    <t>Insurance Buildings/Contents</t>
  </si>
  <si>
    <t>RMS Brazil</t>
  </si>
  <si>
    <t>790166</t>
  </si>
  <si>
    <t>Insurance Liability</t>
  </si>
  <si>
    <t>10194</t>
  </si>
  <si>
    <t>FRAN OPS SUPPORT BRAZI LA</t>
  </si>
  <si>
    <t>790167</t>
  </si>
  <si>
    <t>Insurance - Other</t>
  </si>
  <si>
    <t>10195</t>
  </si>
  <si>
    <t>IC Assessment Brazil</t>
  </si>
  <si>
    <t>790168</t>
  </si>
  <si>
    <t>Earthquake Insurance-Hotel</t>
  </si>
  <si>
    <t>10209</t>
  </si>
  <si>
    <t>Eliminations BU C6209/C6218</t>
  </si>
  <si>
    <t>790169</t>
  </si>
  <si>
    <t>Flood Insurance-Hotel</t>
  </si>
  <si>
    <t>10524</t>
  </si>
  <si>
    <t>Oakbrook Terrace Capital</t>
  </si>
  <si>
    <t>C0016</t>
  </si>
  <si>
    <t>790170</t>
  </si>
  <si>
    <t>Bonus Expense Gross</t>
  </si>
  <si>
    <t>10600</t>
  </si>
  <si>
    <t>IHG Capital Lending LLC Corp</t>
  </si>
  <si>
    <t>A0600</t>
  </si>
  <si>
    <t>790171</t>
  </si>
  <si>
    <t>Bonus Expense Gross Accrual</t>
  </si>
  <si>
    <t>10601</t>
  </si>
  <si>
    <t>IHG 24th Street JV LLC</t>
  </si>
  <si>
    <t>A0601</t>
  </si>
  <si>
    <t>790172</t>
  </si>
  <si>
    <t>Flood Insurance-Restaurant</t>
  </si>
  <si>
    <t>10741</t>
  </si>
  <si>
    <t>ARUBA GAAP - HIM ARUBA NV</t>
  </si>
  <si>
    <t>B0741</t>
  </si>
  <si>
    <t>790173</t>
  </si>
  <si>
    <t>Other Insurance-Restaurant</t>
  </si>
  <si>
    <t>10742</t>
  </si>
  <si>
    <t>SCH (Jamaica) Ltda.</t>
  </si>
  <si>
    <t>790174</t>
  </si>
  <si>
    <t>Paid Insurance losses</t>
  </si>
  <si>
    <t>10831</t>
  </si>
  <si>
    <t>Lead for Killeen hotels</t>
  </si>
  <si>
    <t>C6831</t>
  </si>
  <si>
    <t>790175</t>
  </si>
  <si>
    <t>Bonus Social Security</t>
  </si>
  <si>
    <t>12000</t>
  </si>
  <si>
    <t>MF PML Services LLC</t>
  </si>
  <si>
    <t>A1200</t>
  </si>
  <si>
    <t>790176</t>
  </si>
  <si>
    <t>Bonus Social Security Accrual</t>
  </si>
  <si>
    <t>12301</t>
  </si>
  <si>
    <t>MF CP Times Square Manhattan</t>
  </si>
  <si>
    <t>790180</t>
  </si>
  <si>
    <t>Basic Management Fee</t>
  </si>
  <si>
    <t>12503</t>
  </si>
  <si>
    <t>MF HI - Altanta AP North</t>
  </si>
  <si>
    <t>790181</t>
  </si>
  <si>
    <t>Base Subordinated Expense</t>
  </si>
  <si>
    <t>12505</t>
  </si>
  <si>
    <t>MF HI ATLANTA SOUTH</t>
  </si>
  <si>
    <t>790182</t>
  </si>
  <si>
    <t>Base Def Current Year Accrued</t>
  </si>
  <si>
    <t>12506</t>
  </si>
  <si>
    <t>MF CP Jackson Dwntwn</t>
  </si>
  <si>
    <t>790183</t>
  </si>
  <si>
    <t>Base Def PY Accrue Reversal</t>
  </si>
  <si>
    <t>12507</t>
  </si>
  <si>
    <t>MF CP Powers Ferry</t>
  </si>
  <si>
    <t>790184</t>
  </si>
  <si>
    <t>Base Def PY Acc Expense</t>
  </si>
  <si>
    <t>12508</t>
  </si>
  <si>
    <t>MF HI Santa Monica</t>
  </si>
  <si>
    <t>790185</t>
  </si>
  <si>
    <t>12511</t>
  </si>
  <si>
    <t>MF HI - SANTA BARBARA</t>
  </si>
  <si>
    <t>790186</t>
  </si>
  <si>
    <t>Basic Management Fee - CE</t>
  </si>
  <si>
    <t>12512</t>
  </si>
  <si>
    <t>MF - Harvey Dallas</t>
  </si>
  <si>
    <t>790187</t>
  </si>
  <si>
    <t>IHC Management Fee</t>
  </si>
  <si>
    <t>12513</t>
  </si>
  <si>
    <t>MF Harvey Plano</t>
  </si>
  <si>
    <t>790188</t>
  </si>
  <si>
    <t>Guaranteed Shortfalls</t>
  </si>
  <si>
    <t>12514</t>
  </si>
  <si>
    <t>MF HI Plano</t>
  </si>
  <si>
    <t>790189</t>
  </si>
  <si>
    <t>3rd Party Mgmnt Fee</t>
  </si>
  <si>
    <t>12515</t>
  </si>
  <si>
    <t>MF CP NORTH DALLAS</t>
  </si>
  <si>
    <t>790190</t>
  </si>
  <si>
    <t>Franchise Royalty</t>
  </si>
  <si>
    <t>12516</t>
  </si>
  <si>
    <t>MF HARVEY SUITES - DFW AIRPORT</t>
  </si>
  <si>
    <t>790191</t>
  </si>
  <si>
    <t>Incentive Subordinate Expense</t>
  </si>
  <si>
    <t>12517</t>
  </si>
  <si>
    <t>MF CP DALLAS</t>
  </si>
  <si>
    <t>790192</t>
  </si>
  <si>
    <t>Inc Defer. CY Accrued Expense</t>
  </si>
  <si>
    <t>12518</t>
  </si>
  <si>
    <t>MF HI Select Greenway</t>
  </si>
  <si>
    <t>790193</t>
  </si>
  <si>
    <t>Inc Defer PY Accrued Reversal</t>
  </si>
  <si>
    <t>12519</t>
  </si>
  <si>
    <t>MF HI SUITES MEDICAL CENTER</t>
  </si>
  <si>
    <t>790194</t>
  </si>
  <si>
    <t>Inc Def PY Accrued Expenses</t>
  </si>
  <si>
    <t>12520</t>
  </si>
  <si>
    <t>MF Harvey Hotel DFW Airport</t>
  </si>
  <si>
    <t>790195</t>
  </si>
  <si>
    <t>R.S.C. / License Fee</t>
  </si>
  <si>
    <t>12521</t>
  </si>
  <si>
    <t>MF CP Atl Airport</t>
  </si>
  <si>
    <t>790196</t>
  </si>
  <si>
    <t>Administration Fees</t>
  </si>
  <si>
    <t>12523</t>
  </si>
  <si>
    <t>MF CP Dallas Market Ctr</t>
  </si>
  <si>
    <t>790197</t>
  </si>
  <si>
    <t>Office Service Fee Expense</t>
  </si>
  <si>
    <t>12524</t>
  </si>
  <si>
    <t>MF CP HOUSTON MED</t>
  </si>
  <si>
    <t>790198</t>
  </si>
  <si>
    <t>3rd Party Inc Mgmnt Fee</t>
  </si>
  <si>
    <t>12525</t>
  </si>
  <si>
    <t>MF HI SELECT - PERIMETER</t>
  </si>
  <si>
    <t>790199</t>
  </si>
  <si>
    <t>Asset Management Fee</t>
  </si>
  <si>
    <t>12528</t>
  </si>
  <si>
    <t>MF HI Jackson North</t>
  </si>
  <si>
    <t>790200</t>
  </si>
  <si>
    <t>Equipment Lease</t>
  </si>
  <si>
    <t>12530</t>
  </si>
  <si>
    <t>MF Hl Houston Airport</t>
  </si>
  <si>
    <t>790201</t>
  </si>
  <si>
    <t>Car Lease</t>
  </si>
  <si>
    <t>12531</t>
  </si>
  <si>
    <t>MF HI Sel Pittsburgh Univ Ctr</t>
  </si>
  <si>
    <t>790202</t>
  </si>
  <si>
    <t>Car Lease Interest</t>
  </si>
  <si>
    <t>12532</t>
  </si>
  <si>
    <t>MF Bristol House</t>
  </si>
  <si>
    <t>790203</t>
  </si>
  <si>
    <t>Finance Lease</t>
  </si>
  <si>
    <t>12540</t>
  </si>
  <si>
    <t>MF ALLERTON CP HOTEL</t>
  </si>
  <si>
    <t>790204</t>
  </si>
  <si>
    <t>Other Management Fee #1</t>
  </si>
  <si>
    <t>12541</t>
  </si>
  <si>
    <t>MF HI Charleston Mills House</t>
  </si>
  <si>
    <t>790205</t>
  </si>
  <si>
    <t>12542</t>
  </si>
  <si>
    <t>MF CP Greenville Roper</t>
  </si>
  <si>
    <t>790206</t>
  </si>
  <si>
    <t>Co-Ownership Expenses</t>
  </si>
  <si>
    <t>12543</t>
  </si>
  <si>
    <t>MF HI COLUMBUS AP I-185</t>
  </si>
  <si>
    <t>790207</t>
  </si>
  <si>
    <t>Boutique Basic Management Fee</t>
  </si>
  <si>
    <t>12544</t>
  </si>
  <si>
    <t>MF HI MONTGOMER E I-85</t>
  </si>
  <si>
    <t>790208</t>
  </si>
  <si>
    <t>Spa Basic Management Fee</t>
  </si>
  <si>
    <t>12545</t>
  </si>
  <si>
    <t>MF HI Select Orlando Intl Ap</t>
  </si>
  <si>
    <t>790210</t>
  </si>
  <si>
    <t>Other Fixed Charges</t>
  </si>
  <si>
    <t>12546</t>
  </si>
  <si>
    <t>MF HI DISNEY MAIN GATE</t>
  </si>
  <si>
    <t>790217</t>
  </si>
  <si>
    <t>Boutique Incentive Mgmnt Fee</t>
  </si>
  <si>
    <t>12547</t>
  </si>
  <si>
    <t>MF HI ORLANDO INT'L DR</t>
  </si>
  <si>
    <t>790218</t>
  </si>
  <si>
    <t>Spa Incentive Management Fee</t>
  </si>
  <si>
    <t>12548</t>
  </si>
  <si>
    <t>MF HI COCOA BEACH</t>
  </si>
  <si>
    <t>790220</t>
  </si>
  <si>
    <t>Short term lease</t>
  </si>
  <si>
    <t>12549</t>
  </si>
  <si>
    <t>MF HI TAMPA BUSCH GARDENS</t>
  </si>
  <si>
    <t>790221</t>
  </si>
  <si>
    <t>Low value lease</t>
  </si>
  <si>
    <t>12550</t>
  </si>
  <si>
    <t>MF CP MIAMI AIRPORT</t>
  </si>
  <si>
    <t>790222</t>
  </si>
  <si>
    <t>Lease service and maintenance</t>
  </si>
  <si>
    <t>12551</t>
  </si>
  <si>
    <t>MF HI Austin Town Lake</t>
  </si>
  <si>
    <t>790223</t>
  </si>
  <si>
    <t>Strata Title Mgt Shared Cost</t>
  </si>
  <si>
    <t>125512</t>
  </si>
  <si>
    <t>MF - Harvey Hotel Dallas</t>
  </si>
  <si>
    <t>790250</t>
  </si>
  <si>
    <t>Profit Sharing</t>
  </si>
  <si>
    <t>12552</t>
  </si>
  <si>
    <t>MF HI Select Houston West</t>
  </si>
  <si>
    <t>790251</t>
  </si>
  <si>
    <t>Bonus - Union Agreement</t>
  </si>
  <si>
    <t>12553</t>
  </si>
  <si>
    <t>MF HI SELECT SA AIRPORT</t>
  </si>
  <si>
    <t>790260</t>
  </si>
  <si>
    <t>Severance Pay</t>
  </si>
  <si>
    <t>12554</t>
  </si>
  <si>
    <t>MF HI Downtown San Antonio</t>
  </si>
  <si>
    <t>790300</t>
  </si>
  <si>
    <t>Loss Elimination</t>
  </si>
  <si>
    <t>12555</t>
  </si>
  <si>
    <t>MF HI AMARILLO</t>
  </si>
  <si>
    <t>790400</t>
  </si>
  <si>
    <t>Partnership Expense</t>
  </si>
  <si>
    <t>12556</t>
  </si>
  <si>
    <t>MF HI Beaumont</t>
  </si>
  <si>
    <t>790405</t>
  </si>
  <si>
    <t>Partnership Reimbursements</t>
  </si>
  <si>
    <t>12557</t>
  </si>
  <si>
    <t>MF HI Texarkana I-30</t>
  </si>
  <si>
    <t>790453</t>
  </si>
  <si>
    <t>Wework cost charge to BJ branc</t>
  </si>
  <si>
    <t>12558</t>
  </si>
  <si>
    <t>MF HI Waco I 35</t>
  </si>
  <si>
    <t>790500</t>
  </si>
  <si>
    <t>A&amp;G Non Reimbursable Payroll</t>
  </si>
  <si>
    <t>12559</t>
  </si>
  <si>
    <t>MF HI KNOXVILLE WEST</t>
  </si>
  <si>
    <t>790505</t>
  </si>
  <si>
    <t>Corp Offce Reimb-Mo Accrl</t>
  </si>
  <si>
    <t>12560</t>
  </si>
  <si>
    <t>MF Whispering Woods Conf Ctr</t>
  </si>
  <si>
    <t>790510</t>
  </si>
  <si>
    <t>Corp Office Reimb - Reimbursed</t>
  </si>
  <si>
    <t>12561</t>
  </si>
  <si>
    <t>MF Select Nashville Briley</t>
  </si>
  <si>
    <t>790515</t>
  </si>
  <si>
    <t>Corp Office Reimb - Other</t>
  </si>
  <si>
    <t>12562</t>
  </si>
  <si>
    <t>MF HI Nashville Vanderbilt</t>
  </si>
  <si>
    <t>790600</t>
  </si>
  <si>
    <t>Reversal of impairment</t>
  </si>
  <si>
    <t>MF HI New Orleans Chateau</t>
  </si>
  <si>
    <t>799999</t>
  </si>
  <si>
    <t>OP Allocation Out</t>
  </si>
  <si>
    <t>12564</t>
  </si>
  <si>
    <t>MH HI NEW ORLEANS FQ</t>
  </si>
  <si>
    <t>890005</t>
  </si>
  <si>
    <t>Exceptional Dividend Income</t>
  </si>
  <si>
    <t>12565</t>
  </si>
  <si>
    <t>MF HI Woodland Hills, CA</t>
  </si>
  <si>
    <t>890006</t>
  </si>
  <si>
    <t>Dividend Income Intercompany</t>
  </si>
  <si>
    <t>12566</t>
  </si>
  <si>
    <t>MF HI San Diego on The Bay</t>
  </si>
  <si>
    <t>890007</t>
  </si>
  <si>
    <t>Dividends Unclaimed/Forfeited</t>
  </si>
  <si>
    <t>12567</t>
  </si>
  <si>
    <t>MF CP Irvine</t>
  </si>
  <si>
    <t>890010</t>
  </si>
  <si>
    <t>Dividend Expense</t>
  </si>
  <si>
    <t>12568</t>
  </si>
  <si>
    <t>MF CP SFO UNION SQ</t>
  </si>
  <si>
    <t>890011</t>
  </si>
  <si>
    <t>Dividend Expense Intercompany</t>
  </si>
  <si>
    <t>12569</t>
  </si>
  <si>
    <t>MF HI Sfo Civic Center CA</t>
  </si>
  <si>
    <t>890013</t>
  </si>
  <si>
    <t>Interest Exp Mgmt cos</t>
  </si>
  <si>
    <t>12570</t>
  </si>
  <si>
    <t>MF HI SFO FINANCIAL DISTRICT</t>
  </si>
  <si>
    <t>890014</t>
  </si>
  <si>
    <t>Interest Inc Mgmt cos</t>
  </si>
  <si>
    <t>12571</t>
  </si>
  <si>
    <t>MF HI SFO Fisherman's Wharf</t>
  </si>
  <si>
    <t>890015</t>
  </si>
  <si>
    <t>System Fund Interest</t>
  </si>
  <si>
    <t>12572</t>
  </si>
  <si>
    <t>MF CP PLEASANTON</t>
  </si>
  <si>
    <t>890016</t>
  </si>
  <si>
    <t>InterCompany Interest Expense</t>
  </si>
  <si>
    <t>12573</t>
  </si>
  <si>
    <t>MF CP San Jose</t>
  </si>
  <si>
    <t>890017</t>
  </si>
  <si>
    <t>InterCompany Interest Income</t>
  </si>
  <si>
    <t>12574</t>
  </si>
  <si>
    <t>MF HI ALBUQUERQUE</t>
  </si>
  <si>
    <t>890018</t>
  </si>
  <si>
    <t>Interest Income SC</t>
  </si>
  <si>
    <t>12575</t>
  </si>
  <si>
    <t>MF HI KANSAS CITY</t>
  </si>
  <si>
    <t>890019</t>
  </si>
  <si>
    <t>Interest Expense SC</t>
  </si>
  <si>
    <t>12576</t>
  </si>
  <si>
    <t>MF Select Boston</t>
  </si>
  <si>
    <t>890020</t>
  </si>
  <si>
    <t>Interest Income Intra Group</t>
  </si>
  <si>
    <t>12577</t>
  </si>
  <si>
    <t>MF CP CNTR CTY PHILADELPHIA</t>
  </si>
  <si>
    <t>890021</t>
  </si>
  <si>
    <t>Interest on Capital Lease</t>
  </si>
  <si>
    <t>12578</t>
  </si>
  <si>
    <t>MF HI SELECT STAMFORD</t>
  </si>
  <si>
    <t>890022</t>
  </si>
  <si>
    <t>Interest Income - Discounting</t>
  </si>
  <si>
    <t>12579</t>
  </si>
  <si>
    <t>MF CP Hartford Downtown</t>
  </si>
  <si>
    <t>890023</t>
  </si>
  <si>
    <t>Capitalized Borrowing Cost</t>
  </si>
  <si>
    <t>MF HI Torrance CA</t>
  </si>
  <si>
    <t>890024</t>
  </si>
  <si>
    <t>IFRS17 insurance - discounting</t>
  </si>
  <si>
    <t>12581</t>
  </si>
  <si>
    <t>MF HI SALT LAKE CITY</t>
  </si>
  <si>
    <t>890025</t>
  </si>
  <si>
    <t>Interest Expense Intra Group</t>
  </si>
  <si>
    <t>12582</t>
  </si>
  <si>
    <t>MF HI Westport St. Louis</t>
  </si>
  <si>
    <t>890026</t>
  </si>
  <si>
    <t>IR swap interest net</t>
  </si>
  <si>
    <t>12583</t>
  </si>
  <si>
    <t>MF HI-INDEPENDENCE MALL</t>
  </si>
  <si>
    <t>890027</t>
  </si>
  <si>
    <t>FX swap interest exp</t>
  </si>
  <si>
    <t>12584</t>
  </si>
  <si>
    <t>MF HI OMAHA CENTRAL I-80</t>
  </si>
  <si>
    <t>890028</t>
  </si>
  <si>
    <t>Interest Expense - Non-Bank</t>
  </si>
  <si>
    <t>12585</t>
  </si>
  <si>
    <t>MF HAMPTON INN - OMAHA CTR</t>
  </si>
  <si>
    <t>890029</t>
  </si>
  <si>
    <t>Int Exp-Facility Fee Amortizat</t>
  </si>
  <si>
    <t>12586</t>
  </si>
  <si>
    <t>MF Homewood Suites Omaha</t>
  </si>
  <si>
    <t>890030</t>
  </si>
  <si>
    <t>Amort Mortage Loan Expense</t>
  </si>
  <si>
    <t>12587</t>
  </si>
  <si>
    <t>MF CP NORTHWEST OMAHA</t>
  </si>
  <si>
    <t>890031</t>
  </si>
  <si>
    <t>CCY swap interest net int</t>
  </si>
  <si>
    <t>12588</t>
  </si>
  <si>
    <t>MF Hamp Inn Omaha SW</t>
  </si>
  <si>
    <t>890032</t>
  </si>
  <si>
    <t>CCY swap interest net ext</t>
  </si>
  <si>
    <t>12589</t>
  </si>
  <si>
    <t>MF HI Exp &amp; Stes Omaha</t>
  </si>
  <si>
    <t>890033</t>
  </si>
  <si>
    <t>Int Income -Hedge Amortization</t>
  </si>
  <si>
    <t>12590</t>
  </si>
  <si>
    <t>MF Hampton Moline</t>
  </si>
  <si>
    <t>890035</t>
  </si>
  <si>
    <t>EMEA Interest</t>
  </si>
  <si>
    <t>12591</t>
  </si>
  <si>
    <t>MF HI Express Moline AP</t>
  </si>
  <si>
    <t>890036</t>
  </si>
  <si>
    <t>EMEA Interest Expense</t>
  </si>
  <si>
    <t>12592</t>
  </si>
  <si>
    <t>MF HI Moline Airport</t>
  </si>
  <si>
    <t>890039</t>
  </si>
  <si>
    <t>Interest income on tax payment</t>
  </si>
  <si>
    <t>12593</t>
  </si>
  <si>
    <t>MF HI DAVENPORT</t>
  </si>
  <si>
    <t>890040</t>
  </si>
  <si>
    <t>Interest Income External</t>
  </si>
  <si>
    <t>12594</t>
  </si>
  <si>
    <t>MF Hampton Inn Davenport</t>
  </si>
  <si>
    <t>890041</t>
  </si>
  <si>
    <t>Interest income  owner loans</t>
  </si>
  <si>
    <t>12595</t>
  </si>
  <si>
    <t>MF HI Hays</t>
  </si>
  <si>
    <t>890042</t>
  </si>
  <si>
    <t>Finance chg income on receivs</t>
  </si>
  <si>
    <t>12596</t>
  </si>
  <si>
    <t>MF Hampton Inn - Hays</t>
  </si>
  <si>
    <t>890044</t>
  </si>
  <si>
    <t>Interest Exp - Syndication</t>
  </si>
  <si>
    <t>12597</t>
  </si>
  <si>
    <t>MF HI Salina</t>
  </si>
  <si>
    <t>890045</t>
  </si>
  <si>
    <t>Interest Expense External</t>
  </si>
  <si>
    <t>12598</t>
  </si>
  <si>
    <t>MF HI Exp Stes Salina</t>
  </si>
  <si>
    <t>890046</t>
  </si>
  <si>
    <t>Interest Expense - Discounting</t>
  </si>
  <si>
    <t>12599</t>
  </si>
  <si>
    <t>MF HI GREAT BEND</t>
  </si>
  <si>
    <t>890047</t>
  </si>
  <si>
    <t>Interest Income Profit Sharing</t>
  </si>
  <si>
    <t>12600</t>
  </si>
  <si>
    <t>MF HI Exp Colby</t>
  </si>
  <si>
    <t>890050</t>
  </si>
  <si>
    <t>Non Operating Bank Charges</t>
  </si>
  <si>
    <t>12601</t>
  </si>
  <si>
    <t>MF HI - Midland Country</t>
  </si>
  <si>
    <t>890051</t>
  </si>
  <si>
    <t>Loan Committment Fees</t>
  </si>
  <si>
    <t>12602</t>
  </si>
  <si>
    <t>MF HI Stes Odessa Ctr</t>
  </si>
  <si>
    <t>890052</t>
  </si>
  <si>
    <t>12603</t>
  </si>
  <si>
    <t>MF HI Exp Stes Odessa</t>
  </si>
  <si>
    <t>890053</t>
  </si>
  <si>
    <t>12605</t>
  </si>
  <si>
    <t>MF CP Meadowlands</t>
  </si>
  <si>
    <t>890055</t>
  </si>
  <si>
    <t>Income Tax Prior Year</t>
  </si>
  <si>
    <t>12607</t>
  </si>
  <si>
    <t>MF HI Olatha MN</t>
  </si>
  <si>
    <t>890060</t>
  </si>
  <si>
    <t>Federal Income Tax</t>
  </si>
  <si>
    <t>12608</t>
  </si>
  <si>
    <t>MF HiExp Cambridge</t>
  </si>
  <si>
    <t>890061</t>
  </si>
  <si>
    <t>Targetd Job Tax Credit(Contra)</t>
  </si>
  <si>
    <t>12609</t>
  </si>
  <si>
    <t>MF Hawthorn Rosemont</t>
  </si>
  <si>
    <t>890062</t>
  </si>
  <si>
    <t>Deferred Tax</t>
  </si>
  <si>
    <t>12612</t>
  </si>
  <si>
    <t>MF HILTON AUSTIN</t>
  </si>
  <si>
    <t>890063</t>
  </si>
  <si>
    <t>Tax Projects</t>
  </si>
  <si>
    <t>12614</t>
  </si>
  <si>
    <t>MF HiExp Fisherman's Wharf</t>
  </si>
  <si>
    <t>890065</t>
  </si>
  <si>
    <t>State Income Tax</t>
  </si>
  <si>
    <t>12615</t>
  </si>
  <si>
    <t>MF Hampton Jackson MS</t>
  </si>
  <si>
    <t>890070</t>
  </si>
  <si>
    <t>State &amp; Trade Tax Prior Year</t>
  </si>
  <si>
    <t>12616</t>
  </si>
  <si>
    <t>MF Hampton Marietta GA</t>
  </si>
  <si>
    <t>890075</t>
  </si>
  <si>
    <t>Foreign Income Tax</t>
  </si>
  <si>
    <t>13108</t>
  </si>
  <si>
    <t>IHC - Owning Corporation</t>
  </si>
  <si>
    <t>890080</t>
  </si>
  <si>
    <t>Foreign Withholding Tax Exp.</t>
  </si>
  <si>
    <t>13110</t>
  </si>
  <si>
    <t>IC Florida Investment Corp</t>
  </si>
  <si>
    <t>A3110</t>
  </si>
  <si>
    <t>890081</t>
  </si>
  <si>
    <t>Withholding Tax Expense</t>
  </si>
  <si>
    <t>13111</t>
  </si>
  <si>
    <t>IC Florida Partner Corp</t>
  </si>
  <si>
    <t>A3111</t>
  </si>
  <si>
    <t>890085</t>
  </si>
  <si>
    <t>Trade Tax On Capital</t>
  </si>
  <si>
    <t>13113</t>
  </si>
  <si>
    <t>MFee IHC Cayo Largo</t>
  </si>
  <si>
    <t>890086</t>
  </si>
  <si>
    <t>Networth Tax</t>
  </si>
  <si>
    <t>13114</t>
  </si>
  <si>
    <t>Resort Services Internatl LP</t>
  </si>
  <si>
    <t>890090</t>
  </si>
  <si>
    <t>Trade Tax On Income</t>
  </si>
  <si>
    <t>13115</t>
  </si>
  <si>
    <t>Crowne Plaza Puerto Rico</t>
  </si>
  <si>
    <t>890095</t>
  </si>
  <si>
    <t>Income Tax Current Year</t>
  </si>
  <si>
    <t>13128</t>
  </si>
  <si>
    <t>IC Chicago Joint Venture Incom</t>
  </si>
  <si>
    <t>890097</t>
  </si>
  <si>
    <t>Deferred Tax Prior Year</t>
  </si>
  <si>
    <t>13129</t>
  </si>
  <si>
    <t>IC Miami Joint Venture Income</t>
  </si>
  <si>
    <t>890098</t>
  </si>
  <si>
    <t>Lease asset impairmt-Property</t>
  </si>
  <si>
    <t>13134</t>
  </si>
  <si>
    <t>IC SFO Moscone Joint Venture</t>
  </si>
  <si>
    <t>890099</t>
  </si>
  <si>
    <t>Lease asset impairment-Other</t>
  </si>
  <si>
    <t>13135</t>
  </si>
  <si>
    <t>CP 36 Joint Venture</t>
  </si>
  <si>
    <t>890100</t>
  </si>
  <si>
    <t>Corporate Income Tax Penalties</t>
  </si>
  <si>
    <t>13136</t>
  </si>
  <si>
    <t>IC DC SW Waterfront</t>
  </si>
  <si>
    <t>890101</t>
  </si>
  <si>
    <t>Interest on Tax Payment</t>
  </si>
  <si>
    <t>13137</t>
  </si>
  <si>
    <t>IC Moscone FV adjustments</t>
  </si>
  <si>
    <t>890102</t>
  </si>
  <si>
    <t>Other impairment</t>
  </si>
  <si>
    <t>13138</t>
  </si>
  <si>
    <t>JV INCOME IC CHICAGO</t>
  </si>
  <si>
    <t>890103</t>
  </si>
  <si>
    <t>Impairment of Invst in Sub Com</t>
  </si>
  <si>
    <t>13139</t>
  </si>
  <si>
    <t>JV INCOME IC MIAMI</t>
  </si>
  <si>
    <t>890104</t>
  </si>
  <si>
    <t>Excp Dep &amp; Amoritization</t>
  </si>
  <si>
    <t>13140</t>
  </si>
  <si>
    <t>LRR Holdings FV adjustments</t>
  </si>
  <si>
    <t>890105</t>
  </si>
  <si>
    <t>13198</t>
  </si>
  <si>
    <t>Hocesa</t>
  </si>
  <si>
    <t>890106</t>
  </si>
  <si>
    <t>Impairment of Goodwill</t>
  </si>
  <si>
    <t>13204</t>
  </si>
  <si>
    <t>Inter-Continental New Orleans</t>
  </si>
  <si>
    <t>890107</t>
  </si>
  <si>
    <t>Property impairment</t>
  </si>
  <si>
    <t>13207</t>
  </si>
  <si>
    <t>SIX SENSES NEW YORK -EMP PAY</t>
  </si>
  <si>
    <t>890108</t>
  </si>
  <si>
    <t>Investment impairment</t>
  </si>
  <si>
    <t>13210</t>
  </si>
  <si>
    <t>IHC Central Park South</t>
  </si>
  <si>
    <t>890109</t>
  </si>
  <si>
    <t>Impaired of Mngt Contracts</t>
  </si>
  <si>
    <t>13211</t>
  </si>
  <si>
    <t>Cleveland Guest House</t>
  </si>
  <si>
    <t>890110</t>
  </si>
  <si>
    <t>13212</t>
  </si>
  <si>
    <t>IHC - Dallas</t>
  </si>
  <si>
    <t>890111</t>
  </si>
  <si>
    <t>Gain/Loss On Sale Of Investmen</t>
  </si>
  <si>
    <t>13213</t>
  </si>
  <si>
    <t>IHC - Austin</t>
  </si>
  <si>
    <t>890112</t>
  </si>
  <si>
    <t>Loss on Sale of Property</t>
  </si>
  <si>
    <t>13215</t>
  </si>
  <si>
    <t>MFee IHC San Juan</t>
  </si>
  <si>
    <t>890113</t>
  </si>
  <si>
    <t>Gain on Sales of Property</t>
  </si>
  <si>
    <t>13216</t>
  </si>
  <si>
    <t>IC Houston Galleria Mgt Fee</t>
  </si>
  <si>
    <t>890114</t>
  </si>
  <si>
    <t>Gain/Loss Intang. asset sale</t>
  </si>
  <si>
    <t>13217</t>
  </si>
  <si>
    <t>MF CP Ogden, UT</t>
  </si>
  <si>
    <t>890115</t>
  </si>
  <si>
    <t>Gain/Loss On Sale Of Property</t>
  </si>
  <si>
    <t>IHC Cleveland Confence Hotel</t>
  </si>
  <si>
    <t>890116</t>
  </si>
  <si>
    <t>Gain/Loss On Bristol Transactn</t>
  </si>
  <si>
    <t>13219</t>
  </si>
  <si>
    <t>MF INTER-CON BUCKHEAD</t>
  </si>
  <si>
    <t>890117</t>
  </si>
  <si>
    <t>IHC Intergration Provisions</t>
  </si>
  <si>
    <t>13226</t>
  </si>
  <si>
    <t>IC San Diego ELIM</t>
  </si>
  <si>
    <t>890118</t>
  </si>
  <si>
    <t>BHG Crosscharge</t>
  </si>
  <si>
    <t>MF IC Chicago</t>
  </si>
  <si>
    <t>890119</t>
  </si>
  <si>
    <t>Gain/Loss-Sale of Subsidiaries</t>
  </si>
  <si>
    <t>MF IC Miami</t>
  </si>
  <si>
    <t>890120</t>
  </si>
  <si>
    <t>Amortisation Goodwill</t>
  </si>
  <si>
    <t>MF Boston Mgt Fee</t>
  </si>
  <si>
    <t>890121</t>
  </si>
  <si>
    <t>Foreign Unrealized Trans Loss</t>
  </si>
  <si>
    <t>MF IC SF Moscone</t>
  </si>
  <si>
    <t>890122</t>
  </si>
  <si>
    <t>Foreign Unrealized Trans Gain</t>
  </si>
  <si>
    <t>13234</t>
  </si>
  <si>
    <t>MF IC SFO Moscone</t>
  </si>
  <si>
    <t>890123</t>
  </si>
  <si>
    <t>Foreign Realized Trans Loss</t>
  </si>
  <si>
    <t>MF INTERCONTINENTAL SAN DIEGO</t>
  </si>
  <si>
    <t>890124</t>
  </si>
  <si>
    <t>Foreign Realized Trans Gain</t>
  </si>
  <si>
    <t>13237</t>
  </si>
  <si>
    <t>MF IC DALLAS, TEXAS</t>
  </si>
  <si>
    <t>890125</t>
  </si>
  <si>
    <t>Foreign Transaction Gain/Loss</t>
  </si>
  <si>
    <t>13238</t>
  </si>
  <si>
    <t>MF DTRS IC Chicago</t>
  </si>
  <si>
    <t>890126</t>
  </si>
  <si>
    <t>Foreign Translation Rounding</t>
  </si>
  <si>
    <t>13239</t>
  </si>
  <si>
    <t>MF DTRS IC Miami</t>
  </si>
  <si>
    <t>890127</t>
  </si>
  <si>
    <t>Lease Interest exp-Property</t>
  </si>
  <si>
    <t>13241</t>
  </si>
  <si>
    <t>MF IC Sacramento (cls)</t>
  </si>
  <si>
    <t>890128</t>
  </si>
  <si>
    <t>Lease Interest expense-Other</t>
  </si>
  <si>
    <t>13243</t>
  </si>
  <si>
    <t>MF IC MONTELUCIA</t>
  </si>
  <si>
    <t>890130</t>
  </si>
  <si>
    <t>Unrealised Inter Group</t>
  </si>
  <si>
    <t>MF IC Buckhead</t>
  </si>
  <si>
    <t>890131</t>
  </si>
  <si>
    <t>Unrealised Inter Grp Gain</t>
  </si>
  <si>
    <t>MF IC New York Times Square</t>
  </si>
  <si>
    <t>890132</t>
  </si>
  <si>
    <t>Unrealised Inter Grp Loss</t>
  </si>
  <si>
    <t>13252</t>
  </si>
  <si>
    <t>MF IC INDIANAPOLIS</t>
  </si>
  <si>
    <t>890135</t>
  </si>
  <si>
    <t>Realised Inter Group</t>
  </si>
  <si>
    <t>MF IC Mark Hopkins,SF Calforn</t>
  </si>
  <si>
    <t>890136</t>
  </si>
  <si>
    <t>Realised Inter Grp Gain</t>
  </si>
  <si>
    <t>MF HIE Fisherman's Wharf</t>
  </si>
  <si>
    <t>890137</t>
  </si>
  <si>
    <t>Realised Inter Grp Loss</t>
  </si>
  <si>
    <t>13273</t>
  </si>
  <si>
    <t>MF IC Mark Hopkins San Francis</t>
  </si>
  <si>
    <t>890138</t>
  </si>
  <si>
    <t>I/C Gurantee Fee Income</t>
  </si>
  <si>
    <t>MF IC Washington,DC</t>
  </si>
  <si>
    <t>890139</t>
  </si>
  <si>
    <t>I/C Gurantee Fee Expense</t>
  </si>
  <si>
    <t>MF IC HOUSTON MED CENTRE TEXAS</t>
  </si>
  <si>
    <t>890140</t>
  </si>
  <si>
    <t>Pre-Acquisition Expenses</t>
  </si>
  <si>
    <t>IC LOS ANGELES DOWNTOWN</t>
  </si>
  <si>
    <t>890144</t>
  </si>
  <si>
    <t>Bonus Exp BTL Atl Soc.Security</t>
  </si>
  <si>
    <t>13278</t>
  </si>
  <si>
    <t>MF IC NASHVILLE TENNESSEE</t>
  </si>
  <si>
    <t>890145</t>
  </si>
  <si>
    <t>Bonus Expenses BTL Atlanta</t>
  </si>
  <si>
    <t>13280</t>
  </si>
  <si>
    <t>MF IC Los Angeles Century City</t>
  </si>
  <si>
    <t>890146</t>
  </si>
  <si>
    <t>Bonus Expenses BTL Altanta Emp</t>
  </si>
  <si>
    <t>MF Intercontinental NY Barclay</t>
  </si>
  <si>
    <t>890147</t>
  </si>
  <si>
    <t>Bonus Expense BTL Atlanta Work</t>
  </si>
  <si>
    <t>13284</t>
  </si>
  <si>
    <t>IC QUERETARO</t>
  </si>
  <si>
    <t>890148</t>
  </si>
  <si>
    <t>Bonus Exp BTL Atl Emp Accrual</t>
  </si>
  <si>
    <t>13285</t>
  </si>
  <si>
    <t>IC - Santa Fe</t>
  </si>
  <si>
    <t>890149</t>
  </si>
  <si>
    <t>Bonus Exp BTL Atl-Work Accural</t>
  </si>
  <si>
    <t>13286</t>
  </si>
  <si>
    <t>MF Presidente IC Puebla</t>
  </si>
  <si>
    <t>890150</t>
  </si>
  <si>
    <t>Transfer Between Same Location</t>
  </si>
  <si>
    <t>13287</t>
  </si>
  <si>
    <t>MF IC Merida</t>
  </si>
  <si>
    <t>890153</t>
  </si>
  <si>
    <t>Group Cross Charge Expense</t>
  </si>
  <si>
    <t>13288</t>
  </si>
  <si>
    <t>MF IC MERIDA</t>
  </si>
  <si>
    <t>890154</t>
  </si>
  <si>
    <t>Group Cross Charges Income</t>
  </si>
  <si>
    <t>13289</t>
  </si>
  <si>
    <t>IHC PARAISO DE LA BONITA</t>
  </si>
  <si>
    <t>890155</t>
  </si>
  <si>
    <t>Group Cross Charges</t>
  </si>
  <si>
    <t>13290</t>
  </si>
  <si>
    <t>MF-IHC Monterrey Mexico</t>
  </si>
  <si>
    <t>890156</t>
  </si>
  <si>
    <t>Inter Div. Profit Transfer</t>
  </si>
  <si>
    <t>13291</t>
  </si>
  <si>
    <t>IHC - Miami Int'l  Airport</t>
  </si>
  <si>
    <t>890157</t>
  </si>
  <si>
    <t>Mark - Up Income</t>
  </si>
  <si>
    <t>13292</t>
  </si>
  <si>
    <t>IHC - Mexico City</t>
  </si>
  <si>
    <t>890158</t>
  </si>
  <si>
    <t>Mark - Up Expense</t>
  </si>
  <si>
    <t>13293</t>
  </si>
  <si>
    <t>IHC - Guadalajara</t>
  </si>
  <si>
    <t>890160</t>
  </si>
  <si>
    <t>Service charge exp Intra Group</t>
  </si>
  <si>
    <t>13294</t>
  </si>
  <si>
    <t>IHC - PUERTO VALLARTA</t>
  </si>
  <si>
    <t>890161</t>
  </si>
  <si>
    <t>Service charge income IntraGrp</t>
  </si>
  <si>
    <t>13295</t>
  </si>
  <si>
    <t>IHC - Cozumel</t>
  </si>
  <si>
    <t>890162</t>
  </si>
  <si>
    <t>Group Overhead Charges Expense</t>
  </si>
  <si>
    <t>13296</t>
  </si>
  <si>
    <t>IHC - Ixtapa</t>
  </si>
  <si>
    <t>890163</t>
  </si>
  <si>
    <t>Overhead Allocations Income</t>
  </si>
  <si>
    <t>13297</t>
  </si>
  <si>
    <t>IHC - Cancun</t>
  </si>
  <si>
    <t>890164</t>
  </si>
  <si>
    <t>Overhead Allocations Expense</t>
  </si>
  <si>
    <t>13298</t>
  </si>
  <si>
    <t>IHC - Los Cabos</t>
  </si>
  <si>
    <t>890165</t>
  </si>
  <si>
    <t>Overhead Allocation</t>
  </si>
  <si>
    <t>13299</t>
  </si>
  <si>
    <t>Budget Adjustment-IC M.C.</t>
  </si>
  <si>
    <t>890166</t>
  </si>
  <si>
    <t>Other Group Charges</t>
  </si>
  <si>
    <t>13300</t>
  </si>
  <si>
    <t>IHC- Grupo Presidente JV</t>
  </si>
  <si>
    <t>890170</t>
  </si>
  <si>
    <t>Miscellaneous Expenses</t>
  </si>
  <si>
    <t>13301</t>
  </si>
  <si>
    <t>MF IC Kansas City</t>
  </si>
  <si>
    <t>890171</t>
  </si>
  <si>
    <t>Restructuring Cost</t>
  </si>
  <si>
    <t>13302</t>
  </si>
  <si>
    <t>IC Kansas City (HHFI)</t>
  </si>
  <si>
    <t>890172</t>
  </si>
  <si>
    <t>Exceptional payroll costs</t>
  </si>
  <si>
    <t>13303</t>
  </si>
  <si>
    <t>IC Kansas City SCH</t>
  </si>
  <si>
    <t>890175</t>
  </si>
  <si>
    <t>Intercompany debt waiver</t>
  </si>
  <si>
    <t>13304</t>
  </si>
  <si>
    <t>IC Kansas City ELIM</t>
  </si>
  <si>
    <t>890176</t>
  </si>
  <si>
    <t>Prov For Doubt Debts</t>
  </si>
  <si>
    <t>13305</t>
  </si>
  <si>
    <t>IC TAMPA HHFI</t>
  </si>
  <si>
    <t>890180</t>
  </si>
  <si>
    <t>Royalty Revenue Transfer</t>
  </si>
  <si>
    <t>13306</t>
  </si>
  <si>
    <t>IC TAMPA SCH</t>
  </si>
  <si>
    <t>890181</t>
  </si>
  <si>
    <t>Royalty Bad Debt Transfer</t>
  </si>
  <si>
    <t>13307</t>
  </si>
  <si>
    <t>IC TAMPA ELIM</t>
  </si>
  <si>
    <t>890182</t>
  </si>
  <si>
    <t>Royalty A &amp; G Transfer</t>
  </si>
  <si>
    <t>13308</t>
  </si>
  <si>
    <t>JV - Bristol Hudson LLC</t>
  </si>
  <si>
    <t>890183</t>
  </si>
  <si>
    <t>Foreign WHT Tax System entry</t>
  </si>
  <si>
    <t>13309</t>
  </si>
  <si>
    <t>IC Kansas City - IHC</t>
  </si>
  <si>
    <t>890190</t>
  </si>
  <si>
    <t>Royalty Expenses SCH</t>
  </si>
  <si>
    <t>13310</t>
  </si>
  <si>
    <t>IC RESIDENTIAL LICENSE HHFI</t>
  </si>
  <si>
    <t>890195</t>
  </si>
  <si>
    <t>Div. Costs - Germany - Canada</t>
  </si>
  <si>
    <t>13311</t>
  </si>
  <si>
    <t>IC RESIDENTIAL LICENSE SCH</t>
  </si>
  <si>
    <t>890198</t>
  </si>
  <si>
    <t>Sys Fund Surplus/Deficit - CE</t>
  </si>
  <si>
    <t>13312</t>
  </si>
  <si>
    <t>IC Residential License Elm</t>
  </si>
  <si>
    <t>890199</t>
  </si>
  <si>
    <t>System Fund Surplus / Deficit</t>
  </si>
  <si>
    <t>13313</t>
  </si>
  <si>
    <t>IC Milwaukee HHFI</t>
  </si>
  <si>
    <t>890201</t>
  </si>
  <si>
    <t>Basic Mgmt Fee - Intra Group (</t>
  </si>
  <si>
    <t>13314</t>
  </si>
  <si>
    <t>IC Milwaukee SCH</t>
  </si>
  <si>
    <t>890202</t>
  </si>
  <si>
    <t>Management Fee Group</t>
  </si>
  <si>
    <t>13315</t>
  </si>
  <si>
    <t>IC MILWAUKEE ELIM</t>
  </si>
  <si>
    <t>890203</t>
  </si>
  <si>
    <t>Licence Fee - Intra Group</t>
  </si>
  <si>
    <t>13316</t>
  </si>
  <si>
    <t>IC MILWAUKEE - IHC</t>
  </si>
  <si>
    <t>890204</t>
  </si>
  <si>
    <t>Licence Fee Group</t>
  </si>
  <si>
    <t>13317</t>
  </si>
  <si>
    <t>MF CP Ogden</t>
  </si>
  <si>
    <t>890205</t>
  </si>
  <si>
    <t>Asset Recovery - Intra Group</t>
  </si>
  <si>
    <t>13318</t>
  </si>
  <si>
    <t>IC ROSEMONT HHFI</t>
  </si>
  <si>
    <t>890206</t>
  </si>
  <si>
    <t>Asset Recovery Charge</t>
  </si>
  <si>
    <t>13319</t>
  </si>
  <si>
    <t>IC ROSEMONT SCH</t>
  </si>
  <si>
    <t>890207</t>
  </si>
  <si>
    <t>Service Fees - Intra Group</t>
  </si>
  <si>
    <t>13320</t>
  </si>
  <si>
    <t>IC ROEMONT ELIM</t>
  </si>
  <si>
    <t>890208</t>
  </si>
  <si>
    <t>Service Fee Group</t>
  </si>
  <si>
    <t>13321</t>
  </si>
  <si>
    <t>IC Monterey HHFI</t>
  </si>
  <si>
    <t>890209</t>
  </si>
  <si>
    <t>Income ESOP / LTIP Shares</t>
  </si>
  <si>
    <t>13322</t>
  </si>
  <si>
    <t>IC Monterey SCH</t>
  </si>
  <si>
    <t>890210</t>
  </si>
  <si>
    <t>System fund recharge</t>
  </si>
  <si>
    <t>13323</t>
  </si>
  <si>
    <t>IC Monterey ELIM</t>
  </si>
  <si>
    <t>890211</t>
  </si>
  <si>
    <t>Bond issue costs</t>
  </si>
  <si>
    <t>13324</t>
  </si>
  <si>
    <t>IC SAN DIEGO HHFI</t>
  </si>
  <si>
    <t>890216</t>
  </si>
  <si>
    <t>G/L-disposal-Property lease</t>
  </si>
  <si>
    <t>13325</t>
  </si>
  <si>
    <t>IC SAN DIEGO SCH</t>
  </si>
  <si>
    <t>890217</t>
  </si>
  <si>
    <t>Gain/loss-disposal-Other lease</t>
  </si>
  <si>
    <t>13326</t>
  </si>
  <si>
    <t>890220</t>
  </si>
  <si>
    <t>Sys Fund/Corp Allocations</t>
  </si>
  <si>
    <t>13327</t>
  </si>
  <si>
    <t>ICAR Venetian / Palazzo - SCH</t>
  </si>
  <si>
    <t>890221</t>
  </si>
  <si>
    <t>Misc. Intra Group Revenue</t>
  </si>
  <si>
    <t>13328</t>
  </si>
  <si>
    <t>ICAR Venetian / Palazzo - HIFI</t>
  </si>
  <si>
    <t>890222</t>
  </si>
  <si>
    <t>Misc. Intra Group Expense</t>
  </si>
  <si>
    <t>13329</t>
  </si>
  <si>
    <t>ICAD Venetian / Palazzo - Elim</t>
  </si>
  <si>
    <t>890223</t>
  </si>
  <si>
    <t>Sys Fund Intra Group Income</t>
  </si>
  <si>
    <t>13330</t>
  </si>
  <si>
    <t>ICAR MONTELUCIA - SCH</t>
  </si>
  <si>
    <t>890224</t>
  </si>
  <si>
    <t>Sys Fund Intra Group Expense</t>
  </si>
  <si>
    <t>13331</t>
  </si>
  <si>
    <t>ICAR MONTELUCIA - HHFI</t>
  </si>
  <si>
    <t>890301</t>
  </si>
  <si>
    <t>Prior Year Adjustments</t>
  </si>
  <si>
    <t>13332</t>
  </si>
  <si>
    <t>ICAR MONTELUCIA - ELIM</t>
  </si>
  <si>
    <t>890302</t>
  </si>
  <si>
    <t>Prior Year Expenses</t>
  </si>
  <si>
    <t>13333</t>
  </si>
  <si>
    <t>IC NEW ORLEANS - HHFI</t>
  </si>
  <si>
    <t>890303</t>
  </si>
  <si>
    <t>Prior Year Income</t>
  </si>
  <si>
    <t>13334</t>
  </si>
  <si>
    <t>IC NEW ORLEANS - SCH</t>
  </si>
  <si>
    <t>890304</t>
  </si>
  <si>
    <t>Contingency Adjustments</t>
  </si>
  <si>
    <t>13335</t>
  </si>
  <si>
    <t>IC NEW ORLEANS - ELIM</t>
  </si>
  <si>
    <t>890305</t>
  </si>
  <si>
    <t>Contingency Reserve</t>
  </si>
  <si>
    <t>13336</t>
  </si>
  <si>
    <t>IC RIVERFRONT - HHFI</t>
  </si>
  <si>
    <t>890306</t>
  </si>
  <si>
    <t>Reversal Contingency Reserve</t>
  </si>
  <si>
    <t>13337</t>
  </si>
  <si>
    <t>IC RIVERFRONT - SCH</t>
  </si>
  <si>
    <t>890307</t>
  </si>
  <si>
    <t>Reversal Price Increase Reserv</t>
  </si>
  <si>
    <t>13338</t>
  </si>
  <si>
    <t>IC RIVERFRONT - ELIM</t>
  </si>
  <si>
    <t>890308</t>
  </si>
  <si>
    <t>Other Adjustment Expense</t>
  </si>
  <si>
    <t>13339</t>
  </si>
  <si>
    <t>IC RIVERFRONT - IHC</t>
  </si>
  <si>
    <t>890309</t>
  </si>
  <si>
    <t>Other Adjustment Income</t>
  </si>
  <si>
    <t>13340</t>
  </si>
  <si>
    <t>IC Monterey - IHC</t>
  </si>
  <si>
    <t>890310</t>
  </si>
  <si>
    <t>Chng in Insurance loss reserve</t>
  </si>
  <si>
    <t>13341</t>
  </si>
  <si>
    <t>IC NEW ORLEANS - IHC</t>
  </si>
  <si>
    <t>890320</t>
  </si>
  <si>
    <t>Impairment of FF&amp;E</t>
  </si>
  <si>
    <t>13342</t>
  </si>
  <si>
    <t>IC DALLAS - HHFI</t>
  </si>
  <si>
    <t>890325</t>
  </si>
  <si>
    <t>Impairment of software</t>
  </si>
  <si>
    <t>13343</t>
  </si>
  <si>
    <t>IC DALLAS - SCH</t>
  </si>
  <si>
    <t>890330</t>
  </si>
  <si>
    <t>Impairment of associates</t>
  </si>
  <si>
    <t>13344</t>
  </si>
  <si>
    <t>IC DALLAS - ELIM</t>
  </si>
  <si>
    <t>890400</t>
  </si>
  <si>
    <t>Concessionaires Laundry</t>
  </si>
  <si>
    <t>13345</t>
  </si>
  <si>
    <t>IC DALLAS - IHC</t>
  </si>
  <si>
    <t>890405</t>
  </si>
  <si>
    <t>Chg in Fair Val of Derivative</t>
  </si>
  <si>
    <t>13346</t>
  </si>
  <si>
    <t>IC Minneapolis - SCH</t>
  </si>
  <si>
    <t>890410</t>
  </si>
  <si>
    <t>Change in Accounting Principle</t>
  </si>
  <si>
    <t>13347</t>
  </si>
  <si>
    <t>IC Minneapolis - IHC</t>
  </si>
  <si>
    <t>890415</t>
  </si>
  <si>
    <t>Depreciation-Tenant &amp; Leasehld</t>
  </si>
  <si>
    <t>13348</t>
  </si>
  <si>
    <t>IC Minneapolis - HHFI</t>
  </si>
  <si>
    <t>890420</t>
  </si>
  <si>
    <t>Depreciation - Capital Lease</t>
  </si>
  <si>
    <t>13349</t>
  </si>
  <si>
    <t>IC Minneapolis - ELIM</t>
  </si>
  <si>
    <t>890425</t>
  </si>
  <si>
    <t>Depreciation - Software</t>
  </si>
  <si>
    <t>13350</t>
  </si>
  <si>
    <t>111 East 48th St Holdings, LLC</t>
  </si>
  <si>
    <t>A0500</t>
  </si>
  <si>
    <t>890430</t>
  </si>
  <si>
    <t>Extraordinary Income/Expense</t>
  </si>
  <si>
    <t>13351</t>
  </si>
  <si>
    <t>111 E 48TH ST HOLIDING ELIM</t>
  </si>
  <si>
    <t>890435</t>
  </si>
  <si>
    <t>Major R&amp;M</t>
  </si>
  <si>
    <t>13503</t>
  </si>
  <si>
    <t>MF HI - Atlanta AP North</t>
  </si>
  <si>
    <t>890440</t>
  </si>
  <si>
    <t>Rental Program Distributions</t>
  </si>
  <si>
    <t>13505</t>
  </si>
  <si>
    <t>MF Holiday Inn - Atlanta South</t>
  </si>
  <si>
    <t>890445</t>
  </si>
  <si>
    <t>Other Extraordinary Income/Exp</t>
  </si>
  <si>
    <t>13506</t>
  </si>
  <si>
    <t>MF Crowne Plaza-Jackson Dwntwn</t>
  </si>
  <si>
    <t>890450</t>
  </si>
  <si>
    <t>Cumulative Effect</t>
  </si>
  <si>
    <t>13507</t>
  </si>
  <si>
    <t>MF Crowne Plaza - Powers Ferry</t>
  </si>
  <si>
    <t>890455</t>
  </si>
  <si>
    <t>Transaction Costs</t>
  </si>
  <si>
    <t>13508</t>
  </si>
  <si>
    <t>MF HI Santa Monica Beach</t>
  </si>
  <si>
    <t>890460</t>
  </si>
  <si>
    <t>Management Contract Amortizati</t>
  </si>
  <si>
    <t>13511</t>
  </si>
  <si>
    <t>MF Holiday Inn - Santa Barbara</t>
  </si>
  <si>
    <t>890465</t>
  </si>
  <si>
    <t>Cost Recovery Income (CAM)</t>
  </si>
  <si>
    <t>13512</t>
  </si>
  <si>
    <t>MF Harvey Hotel - Dallas</t>
  </si>
  <si>
    <t>890470</t>
  </si>
  <si>
    <t>Interest Income (Restricted &amp;</t>
  </si>
  <si>
    <t>13513</t>
  </si>
  <si>
    <t>MF Harvey Hotel - Plano</t>
  </si>
  <si>
    <t>890500</t>
  </si>
  <si>
    <t>Conversion Offset Monetary</t>
  </si>
  <si>
    <t>13514</t>
  </si>
  <si>
    <t>MF Holiday Inn - Plano</t>
  </si>
  <si>
    <t>899999</t>
  </si>
  <si>
    <t>OP Allocation In</t>
  </si>
  <si>
    <t>13515</t>
  </si>
  <si>
    <t>MF Crowne Plaza - North Dallas</t>
  </si>
  <si>
    <t>970001</t>
  </si>
  <si>
    <t>Timeshare Leads IHG</t>
  </si>
  <si>
    <t>13516</t>
  </si>
  <si>
    <t>MF Harvey Suites - DFW Airport</t>
  </si>
  <si>
    <t>970002</t>
  </si>
  <si>
    <t>Timeshare Leads OLCC</t>
  </si>
  <si>
    <t>13517</t>
  </si>
  <si>
    <t>MF Crowne Plaza Suites- Dallas</t>
  </si>
  <si>
    <t>970003</t>
  </si>
  <si>
    <t>Timeshare Tours IHG</t>
  </si>
  <si>
    <t>13518</t>
  </si>
  <si>
    <t>MF Holiday Inn Select-Greenway</t>
  </si>
  <si>
    <t>970004</t>
  </si>
  <si>
    <t>Timeshare Tours OLCC</t>
  </si>
  <si>
    <t>13519</t>
  </si>
  <si>
    <t>MF Hol Inn&amp;Suites-Medical Ctr</t>
  </si>
  <si>
    <t>970005</t>
  </si>
  <si>
    <t>Timeshare Sales IHG</t>
  </si>
  <si>
    <t>13520</t>
  </si>
  <si>
    <t>MF Harvey Hotel - DFW Airport</t>
  </si>
  <si>
    <t>970006</t>
  </si>
  <si>
    <t>Timeshare Sales OLCC</t>
  </si>
  <si>
    <t>13521</t>
  </si>
  <si>
    <t>MF CP Atlanta Airport</t>
  </si>
  <si>
    <t>970007</t>
  </si>
  <si>
    <t>Timeshare Volumne IHG</t>
  </si>
  <si>
    <t>13523</t>
  </si>
  <si>
    <t>MF CP - Dallas Market Ctr</t>
  </si>
  <si>
    <t>970008</t>
  </si>
  <si>
    <t>Total Villas</t>
  </si>
  <si>
    <t>13524</t>
  </si>
  <si>
    <t>MF Crowne Plaza - Houston Med</t>
  </si>
  <si>
    <t>970009</t>
  </si>
  <si>
    <t>Owner Utilization</t>
  </si>
  <si>
    <t>13525</t>
  </si>
  <si>
    <t>MF HI Select - Perimeter</t>
  </si>
  <si>
    <t>970010</t>
  </si>
  <si>
    <t>Virtual Hotel Room Revenue</t>
  </si>
  <si>
    <t>13528</t>
  </si>
  <si>
    <t>MF HI - Jackson North</t>
  </si>
  <si>
    <t>970011</t>
  </si>
  <si>
    <t>Points Purchased # FDI</t>
  </si>
  <si>
    <t>13530</t>
  </si>
  <si>
    <t>MF Holiday Inn Houston Airport</t>
  </si>
  <si>
    <t>970012</t>
  </si>
  <si>
    <t>Points Purchased # Tour</t>
  </si>
  <si>
    <t>13531</t>
  </si>
  <si>
    <t>970013</t>
  </si>
  <si>
    <t>Points Purchased # Exchange</t>
  </si>
  <si>
    <t>13532</t>
  </si>
  <si>
    <t>970014</t>
  </si>
  <si>
    <t>IHG RC Member Point Redemption</t>
  </si>
  <si>
    <t>13533</t>
  </si>
  <si>
    <t>MF Holiday Inn Toronto Airport</t>
  </si>
  <si>
    <t>970015</t>
  </si>
  <si>
    <t>IHG Renter timeshare rev</t>
  </si>
  <si>
    <t>13534</t>
  </si>
  <si>
    <t>MF HI Toronto Yorkdale</t>
  </si>
  <si>
    <t>970016</t>
  </si>
  <si>
    <t>IHG Mini Vacation Timeshare Re</t>
  </si>
  <si>
    <t>13535</t>
  </si>
  <si>
    <t>MF HI Kitchener Waterloo</t>
  </si>
  <si>
    <t>970017</t>
  </si>
  <si>
    <t>IHG Direct Sales Timeshare Rev</t>
  </si>
  <si>
    <t>13536</t>
  </si>
  <si>
    <t>MF Holiday Inn Cambridge</t>
  </si>
  <si>
    <t>970018</t>
  </si>
  <si>
    <t>Leads Generated IHG</t>
  </si>
  <si>
    <t>13537</t>
  </si>
  <si>
    <t>MF HI Peterborough Water</t>
  </si>
  <si>
    <t>970019</t>
  </si>
  <si>
    <t>Tours Generated IHG</t>
  </si>
  <si>
    <t>13538</t>
  </si>
  <si>
    <t>MF Holiday Inn Sarnia</t>
  </si>
  <si>
    <t>970020</t>
  </si>
  <si>
    <t>Sales Generated IHG Leads</t>
  </si>
  <si>
    <t>13540</t>
  </si>
  <si>
    <t>MF Allerton Crowne Plaza Hotel</t>
  </si>
  <si>
    <t>970021</t>
  </si>
  <si>
    <t>Cumulative Owners IHG Leads</t>
  </si>
  <si>
    <t>13541</t>
  </si>
  <si>
    <t>970022</t>
  </si>
  <si>
    <t>IHG Res Channel Lead - Web</t>
  </si>
  <si>
    <t>13542</t>
  </si>
  <si>
    <t>970023</t>
  </si>
  <si>
    <t>IHG Res Channel Lead - CRO</t>
  </si>
  <si>
    <t>13543</t>
  </si>
  <si>
    <t>MF HI Columbus AP I-185</t>
  </si>
  <si>
    <t>970024</t>
  </si>
  <si>
    <t>IHG Res Channel Lead - GDS</t>
  </si>
  <si>
    <t>13544</t>
  </si>
  <si>
    <t>MF HI Montgomery E I-85</t>
  </si>
  <si>
    <t>970025</t>
  </si>
  <si>
    <t>IHG Res Channel Lead - TPI</t>
  </si>
  <si>
    <t>13545</t>
  </si>
  <si>
    <t>MF HI Select Orlando Int'l AP</t>
  </si>
  <si>
    <t>970026</t>
  </si>
  <si>
    <t>IHG Res Channel Lead - Inn</t>
  </si>
  <si>
    <t>13546</t>
  </si>
  <si>
    <t>MF HI Disney Main Gate</t>
  </si>
  <si>
    <t>970027</t>
  </si>
  <si>
    <t>IHG Res Channel Lead - Other</t>
  </si>
  <si>
    <t>13547</t>
  </si>
  <si>
    <t>MF HI Orlando Int'l Dr</t>
  </si>
  <si>
    <t>970028</t>
  </si>
  <si>
    <t>IHG Res Answered Leads</t>
  </si>
  <si>
    <t>13548</t>
  </si>
  <si>
    <t>MF HI Cocoa Beach</t>
  </si>
  <si>
    <t>970029</t>
  </si>
  <si>
    <t>IHG Res Qualified Leads</t>
  </si>
  <si>
    <t>13549</t>
  </si>
  <si>
    <t>MF HI Tampa Busch Gardens</t>
  </si>
  <si>
    <t>970030</t>
  </si>
  <si>
    <t>IHG Res Tour Accepted</t>
  </si>
  <si>
    <t>13550</t>
  </si>
  <si>
    <t>MF Crowne Plaza Miami Int'l AP</t>
  </si>
  <si>
    <t>970031</t>
  </si>
  <si>
    <t>IHG Res Tour Arrivals</t>
  </si>
  <si>
    <t>13551</t>
  </si>
  <si>
    <t>970032</t>
  </si>
  <si>
    <t>IHG Res Tours</t>
  </si>
  <si>
    <t>13552</t>
  </si>
  <si>
    <t>970033</t>
  </si>
  <si>
    <t>IHG Res Sales</t>
  </si>
  <si>
    <t>13553</t>
  </si>
  <si>
    <t>MF HI Select SA Int'l AP</t>
  </si>
  <si>
    <t>970034</t>
  </si>
  <si>
    <t>IHG Mktg Leads Transfer/Refer</t>
  </si>
  <si>
    <t>13554</t>
  </si>
  <si>
    <t>970035</t>
  </si>
  <si>
    <t>IHG Mkt Answered Leads</t>
  </si>
  <si>
    <t>13555</t>
  </si>
  <si>
    <t>MF HI Amarillo I-40</t>
  </si>
  <si>
    <t>970036</t>
  </si>
  <si>
    <t>IHG Mkt Qualified Leads</t>
  </si>
  <si>
    <t>13556</t>
  </si>
  <si>
    <t>MF HI Beaumont Midtown I10</t>
  </si>
  <si>
    <t>970037</t>
  </si>
  <si>
    <t>IHG Mkt Tours Accepted</t>
  </si>
  <si>
    <t>13557</t>
  </si>
  <si>
    <t>MF HI Texarkana I 30</t>
  </si>
  <si>
    <t>970038</t>
  </si>
  <si>
    <t>IHG Mkt Tour Arrivals</t>
  </si>
  <si>
    <t>13558</t>
  </si>
  <si>
    <t>MF HI WACO I 35</t>
  </si>
  <si>
    <t>970039</t>
  </si>
  <si>
    <t>IHG Mkt Tours</t>
  </si>
  <si>
    <t>13559</t>
  </si>
  <si>
    <t>MF HI Knoxville West</t>
  </si>
  <si>
    <t>970040</t>
  </si>
  <si>
    <t>IHG Mkt Sales</t>
  </si>
  <si>
    <t>13560</t>
  </si>
  <si>
    <t>970041</t>
  </si>
  <si>
    <t>Available Room Nights Held Mkt</t>
  </si>
  <si>
    <t>13561</t>
  </si>
  <si>
    <t>970042</t>
  </si>
  <si>
    <t>Occupied Rooms Held Mkt.</t>
  </si>
  <si>
    <t>13562</t>
  </si>
  <si>
    <t>HI Nashville Vanderbilt TN</t>
  </si>
  <si>
    <t>970043</t>
  </si>
  <si>
    <t>Avail Room Night Virtual Hotel</t>
  </si>
  <si>
    <t>13563</t>
  </si>
  <si>
    <t>MF HI New Orleans Chateau LA</t>
  </si>
  <si>
    <t>970044</t>
  </si>
  <si>
    <t>Occupied Rooms Virtual Hotel</t>
  </si>
  <si>
    <t>13564</t>
  </si>
  <si>
    <t>MF HI New Orleans French Qtr</t>
  </si>
  <si>
    <t>970045</t>
  </si>
  <si>
    <t>Hotel Size</t>
  </si>
  <si>
    <t>13565</t>
  </si>
  <si>
    <t>MF HI Woodland Hills CA</t>
  </si>
  <si>
    <t>970046</t>
  </si>
  <si>
    <t>Hotel Available Room Nights</t>
  </si>
  <si>
    <t>13566</t>
  </si>
  <si>
    <t>MF HI San Diego on the Bay</t>
  </si>
  <si>
    <t>970047</t>
  </si>
  <si>
    <t>Hotel Occupied Rooms</t>
  </si>
  <si>
    <t>13567</t>
  </si>
  <si>
    <t>MF Crowne Plaza Irvine</t>
  </si>
  <si>
    <t>970048</t>
  </si>
  <si>
    <t>Hotel Room Revenue</t>
  </si>
  <si>
    <t>13568</t>
  </si>
  <si>
    <t>MF CROWNE PLAZA SF UNION SQ</t>
  </si>
  <si>
    <t>970049</t>
  </si>
  <si>
    <t>Hotel Total Revenue</t>
  </si>
  <si>
    <t>13569</t>
  </si>
  <si>
    <t>MF HI SF Civic Center CA</t>
  </si>
  <si>
    <t>970050</t>
  </si>
  <si>
    <t>IHG RC Points Purchased $ FDI</t>
  </si>
  <si>
    <t>13570</t>
  </si>
  <si>
    <t>MF HI SF Financial District</t>
  </si>
  <si>
    <t>970051</t>
  </si>
  <si>
    <t>IHG RC Points Purchased $ Tour</t>
  </si>
  <si>
    <t>13571</t>
  </si>
  <si>
    <t>MF HI SF FISHERMAN'S WHARF</t>
  </si>
  <si>
    <t>970052</t>
  </si>
  <si>
    <t>IHG RC Points Purchase $ Exch</t>
  </si>
  <si>
    <t>13572</t>
  </si>
  <si>
    <t>MF Crowne Plaza - Pleasanton</t>
  </si>
  <si>
    <t>970053</t>
  </si>
  <si>
    <t>Timeshare Volume OLCC</t>
  </si>
  <si>
    <t>13573</t>
  </si>
  <si>
    <t>MF Crowne Plaza San Jose</t>
  </si>
  <si>
    <t>970054</t>
  </si>
  <si>
    <t>Lead Cost Reimbursed - CRO</t>
  </si>
  <si>
    <t>13574</t>
  </si>
  <si>
    <t>MF HI Albuquerque</t>
  </si>
  <si>
    <t>970055</t>
  </si>
  <si>
    <t>Lead Cost Reimbursed - Web</t>
  </si>
  <si>
    <t>13575</t>
  </si>
  <si>
    <t>MF HI Kansas City</t>
  </si>
  <si>
    <t>970056</t>
  </si>
  <si>
    <t>Lead Cost Reimbursed - Labor</t>
  </si>
  <si>
    <t>13576</t>
  </si>
  <si>
    <t>MF HI Select Boston</t>
  </si>
  <si>
    <t>970057</t>
  </si>
  <si>
    <t>Lead Cost Reimbursed - Other</t>
  </si>
  <si>
    <t>13577</t>
  </si>
  <si>
    <t>MF CP-Cntr Cty Philadelphia</t>
  </si>
  <si>
    <t>970058</t>
  </si>
  <si>
    <t>13578</t>
  </si>
  <si>
    <t>MF HI Select Stamford</t>
  </si>
  <si>
    <t>970059</t>
  </si>
  <si>
    <t>13579</t>
  </si>
  <si>
    <t>970060</t>
  </si>
  <si>
    <t>13580</t>
  </si>
  <si>
    <t>970061</t>
  </si>
  <si>
    <t>Virtual Hotel IHG RC Fee</t>
  </si>
  <si>
    <t>13581</t>
  </si>
  <si>
    <t>MF HI Salt Lake City AP</t>
  </si>
  <si>
    <t>970062</t>
  </si>
  <si>
    <t>13582</t>
  </si>
  <si>
    <t>MF HI Westport St Louis</t>
  </si>
  <si>
    <t>970063</t>
  </si>
  <si>
    <t>13583</t>
  </si>
  <si>
    <t>MF HI-Independence Mall</t>
  </si>
  <si>
    <t>970064</t>
  </si>
  <si>
    <t>Hotel Technology Fee</t>
  </si>
  <si>
    <t>13584</t>
  </si>
  <si>
    <t>MF HI-Omaha Central I-80</t>
  </si>
  <si>
    <t>970065</t>
  </si>
  <si>
    <t>Hotel IHG RC Fee</t>
  </si>
  <si>
    <t>13585</t>
  </si>
  <si>
    <t>MF Hampton Inn - Omaha Central</t>
  </si>
  <si>
    <t>970066</t>
  </si>
  <si>
    <t>13586</t>
  </si>
  <si>
    <t>MF Homewood Suites Hotel-Omaha</t>
  </si>
  <si>
    <t>970500</t>
  </si>
  <si>
    <t>State Trainsient Exempt</t>
  </si>
  <si>
    <t>13587</t>
  </si>
  <si>
    <t>970501</t>
  </si>
  <si>
    <t>State Permanent Exempt</t>
  </si>
  <si>
    <t>13588</t>
  </si>
  <si>
    <t>MF Hamp Inn - Omaha Southwest</t>
  </si>
  <si>
    <t>970502</t>
  </si>
  <si>
    <t>State Banq Room Exempt</t>
  </si>
  <si>
    <t>13589</t>
  </si>
  <si>
    <t>MF HI Exp &amp; Stes - Omaha</t>
  </si>
  <si>
    <t>970503</t>
  </si>
  <si>
    <t>State Prior month Exempt</t>
  </si>
  <si>
    <t>13590</t>
  </si>
  <si>
    <t>MF Hampton Inn - Moline</t>
  </si>
  <si>
    <t>970510</t>
  </si>
  <si>
    <t>County Trainsient Exempt</t>
  </si>
  <si>
    <t>13591</t>
  </si>
  <si>
    <t>MF HI Express - Moline AP</t>
  </si>
  <si>
    <t>970511</t>
  </si>
  <si>
    <t>County Permanent Exempt</t>
  </si>
  <si>
    <t>13592</t>
  </si>
  <si>
    <t>MF HI - Moline Airport</t>
  </si>
  <si>
    <t>970512</t>
  </si>
  <si>
    <t>County Banq Room Exempt</t>
  </si>
  <si>
    <t>13593</t>
  </si>
  <si>
    <t>MF Holiday Inn - Davenport</t>
  </si>
  <si>
    <t>970513</t>
  </si>
  <si>
    <t>County Prior month Exempt</t>
  </si>
  <si>
    <t>13594</t>
  </si>
  <si>
    <t>MF Hampton Inn - Davenport</t>
  </si>
  <si>
    <t>970520</t>
  </si>
  <si>
    <t>City Trainsient Exempt</t>
  </si>
  <si>
    <t>13595</t>
  </si>
  <si>
    <t>MF Holiday Inn - Hays</t>
  </si>
  <si>
    <t>970521</t>
  </si>
  <si>
    <t>City Permanent Exempt</t>
  </si>
  <si>
    <t>13596</t>
  </si>
  <si>
    <t>970522</t>
  </si>
  <si>
    <t>City Banq Room Exempt</t>
  </si>
  <si>
    <t>13597</t>
  </si>
  <si>
    <t>MF Holiday Inn - Salina</t>
  </si>
  <si>
    <t>970523</t>
  </si>
  <si>
    <t>City Prior month Exempt</t>
  </si>
  <si>
    <t>13598</t>
  </si>
  <si>
    <t>MF HI Exp &amp; Stes - Salina</t>
  </si>
  <si>
    <t>970550</t>
  </si>
  <si>
    <t>F &amp; B State Exempt</t>
  </si>
  <si>
    <t>13599</t>
  </si>
  <si>
    <t>MF Holiday Inn - Great Bend</t>
  </si>
  <si>
    <t>970551</t>
  </si>
  <si>
    <t>F &amp; B County Exempt</t>
  </si>
  <si>
    <t>13600</t>
  </si>
  <si>
    <t>MF Holiday Inn Express - Colby</t>
  </si>
  <si>
    <t>970552</t>
  </si>
  <si>
    <t>F &amp; B local Exempt</t>
  </si>
  <si>
    <t>13601</t>
  </si>
  <si>
    <t>MF Holiday Inn-Midland Country</t>
  </si>
  <si>
    <t>970553</t>
  </si>
  <si>
    <t>F &amp; B Prior Month Exempt</t>
  </si>
  <si>
    <t>13602</t>
  </si>
  <si>
    <t>MF Holiday Inn&amp;Stes-Odessa Ctr</t>
  </si>
  <si>
    <t>970560</t>
  </si>
  <si>
    <t>Other State Exempt</t>
  </si>
  <si>
    <t>13603</t>
  </si>
  <si>
    <t>MF Holiday Inn Exp&amp;Stes-Odessa</t>
  </si>
  <si>
    <t>970561</t>
  </si>
  <si>
    <t>Other County Exempt</t>
  </si>
  <si>
    <t>13605</t>
  </si>
  <si>
    <t>MF Crowne Plaza Meadowlands</t>
  </si>
  <si>
    <t>970562</t>
  </si>
  <si>
    <t>Other local Exempt</t>
  </si>
  <si>
    <t>13607</t>
  </si>
  <si>
    <t>MF HI Olathe MN</t>
  </si>
  <si>
    <t>970563</t>
  </si>
  <si>
    <t>Other Prior Month Exempt</t>
  </si>
  <si>
    <t>13608</t>
  </si>
  <si>
    <t>MF HIExp Cambridge MA</t>
  </si>
  <si>
    <t>980005</t>
  </si>
  <si>
    <t>Franchise Revenue</t>
  </si>
  <si>
    <t>13609</t>
  </si>
  <si>
    <t>MF Hawthorn Rosemont IL</t>
  </si>
  <si>
    <t>980010</t>
  </si>
  <si>
    <t>Franchise Revenue Backout</t>
  </si>
  <si>
    <t>13612</t>
  </si>
  <si>
    <t>MF Hilton Austin AP TX</t>
  </si>
  <si>
    <t>981401</t>
  </si>
  <si>
    <t>Monday Rooms Revenue</t>
  </si>
  <si>
    <t>13614</t>
  </si>
  <si>
    <t>MF HIExp Fisherman's Wharf CA</t>
  </si>
  <si>
    <t>981402</t>
  </si>
  <si>
    <t>Tuesday Rooms Revenue</t>
  </si>
  <si>
    <t>13615</t>
  </si>
  <si>
    <t>981403</t>
  </si>
  <si>
    <t>Wednesday Rooms Revenue</t>
  </si>
  <si>
    <t>13616</t>
  </si>
  <si>
    <t>981404</t>
  </si>
  <si>
    <t>Thursday Rooms Revenue</t>
  </si>
  <si>
    <t>13681</t>
  </si>
  <si>
    <t>981405</t>
  </si>
  <si>
    <t>Friday Rooms Revenue</t>
  </si>
  <si>
    <t>13850</t>
  </si>
  <si>
    <t>MF Z Ocean Hotel</t>
  </si>
  <si>
    <t>981406</t>
  </si>
  <si>
    <t>Saturday Rooms Revenue</t>
  </si>
  <si>
    <t>14000</t>
  </si>
  <si>
    <t>PAL Lead Deptid</t>
  </si>
  <si>
    <t>C1400</t>
  </si>
  <si>
    <t>981407</t>
  </si>
  <si>
    <t>Sunday Rooms Revenue</t>
  </si>
  <si>
    <t>14001</t>
  </si>
  <si>
    <t>Ft Cavazos Keith Ware Hall</t>
  </si>
  <si>
    <t>981500</t>
  </si>
  <si>
    <t>Total Revenue</t>
  </si>
  <si>
    <t>14002</t>
  </si>
  <si>
    <t>Ft Hood Poxon</t>
  </si>
  <si>
    <t>981600</t>
  </si>
  <si>
    <t>REVPAR</t>
  </si>
  <si>
    <t>14003</t>
  </si>
  <si>
    <t>Ft Hood 5700 Series</t>
  </si>
  <si>
    <t>981701</t>
  </si>
  <si>
    <t>RM REV - RACK</t>
  </si>
  <si>
    <t>14004</t>
  </si>
  <si>
    <t>CWD Ft Cavazos</t>
  </si>
  <si>
    <t>981702</t>
  </si>
  <si>
    <t>RM REV - DISCOUNTED</t>
  </si>
  <si>
    <t>14005</t>
  </si>
  <si>
    <t>Potential Future Site</t>
  </si>
  <si>
    <t>981703</t>
  </si>
  <si>
    <t>RM REV - LON STAYS</t>
  </si>
  <si>
    <t>14006</t>
  </si>
  <si>
    <t>Ft Cavazos Expense Deptid</t>
  </si>
  <si>
    <t>981704</t>
  </si>
  <si>
    <t>RM REV - LOCAL CORPORATE</t>
  </si>
  <si>
    <t>14007</t>
  </si>
  <si>
    <t>Ft Sam Houston B3625 Powless</t>
  </si>
  <si>
    <t>981705</t>
  </si>
  <si>
    <t>RM REV - GUARANTEED CORPORATE</t>
  </si>
  <si>
    <t>14008</t>
  </si>
  <si>
    <t>B1384</t>
  </si>
  <si>
    <t>981706</t>
  </si>
  <si>
    <t>RM REV - GLOBAL BUSINESS OPT</t>
  </si>
  <si>
    <t>14009</t>
  </si>
  <si>
    <t>CWD JBSA</t>
  </si>
  <si>
    <t>981707</t>
  </si>
  <si>
    <t>RM REV - PREFERRED RATE</t>
  </si>
  <si>
    <t>14010</t>
  </si>
  <si>
    <t>Ft Sam Houston Motor Pool</t>
  </si>
  <si>
    <t>981708</t>
  </si>
  <si>
    <t>RM REV - GOVERMENT/DIPLOMATIC</t>
  </si>
  <si>
    <t>14011</t>
  </si>
  <si>
    <t>Ft Sam Houston Expense Deptid</t>
  </si>
  <si>
    <t>981709</t>
  </si>
  <si>
    <t>RM REV - SEASONAL SALES</t>
  </si>
  <si>
    <t>14012</t>
  </si>
  <si>
    <t>HIEX  JBSA B592</t>
  </si>
  <si>
    <t>981710</t>
  </si>
  <si>
    <t>RM REV - PACKAGE (WEEKEND)</t>
  </si>
  <si>
    <t>14013</t>
  </si>
  <si>
    <t>981711</t>
  </si>
  <si>
    <t>Rm Rev - Package ( Other )</t>
  </si>
  <si>
    <t>14014</t>
  </si>
  <si>
    <t>981712</t>
  </si>
  <si>
    <t>Rm Rev - Wholesale</t>
  </si>
  <si>
    <t>14015</t>
  </si>
  <si>
    <t>Ft Riley B-620 Barnes</t>
  </si>
  <si>
    <t>981713</t>
  </si>
  <si>
    <t>Rm Rev - Travel Industry Disc</t>
  </si>
  <si>
    <t>14016</t>
  </si>
  <si>
    <t>Ft Riley Wall Hall</t>
  </si>
  <si>
    <t>981714</t>
  </si>
  <si>
    <t>Rm Rev - Corporate Meeting</t>
  </si>
  <si>
    <t>14017</t>
  </si>
  <si>
    <t>Bacon Waters Historic</t>
  </si>
  <si>
    <t>981715</t>
  </si>
  <si>
    <t>Rm Rev - Associations</t>
  </si>
  <si>
    <t>14018</t>
  </si>
  <si>
    <t>Ft. Riley Candlewood Suite New</t>
  </si>
  <si>
    <t>981716</t>
  </si>
  <si>
    <t>Rm Rev - Incentives</t>
  </si>
  <si>
    <t>14019</t>
  </si>
  <si>
    <t>Ft Riley Expense Deptid</t>
  </si>
  <si>
    <t>981717</t>
  </si>
  <si>
    <t>Rm Rev - Trade Fair / Exh Gro</t>
  </si>
  <si>
    <t>14020</t>
  </si>
  <si>
    <t>Ft Johnson B5222 Magnolia Hous</t>
  </si>
  <si>
    <t>981718</t>
  </si>
  <si>
    <t>Rm Rev - Tour Series</t>
  </si>
  <si>
    <t>14021</t>
  </si>
  <si>
    <t>981719</t>
  </si>
  <si>
    <t>Rm Rev - Leisure Groups</t>
  </si>
  <si>
    <t>14022</t>
  </si>
  <si>
    <t>Ft Polk T-Circle</t>
  </si>
  <si>
    <t>981720</t>
  </si>
  <si>
    <t>Rm Rev - Gov't / Diplomatic G</t>
  </si>
  <si>
    <t>14023</t>
  </si>
  <si>
    <t>981721</t>
  </si>
  <si>
    <t>Rm Rev - Airline Crews</t>
  </si>
  <si>
    <t>14024</t>
  </si>
  <si>
    <t>Ft Johnson Expense Deptid</t>
  </si>
  <si>
    <t>981821</t>
  </si>
  <si>
    <t>Room Rev - Corporations</t>
  </si>
  <si>
    <t>14025</t>
  </si>
  <si>
    <t>981822</t>
  </si>
  <si>
    <t>Room Rev - Associations</t>
  </si>
  <si>
    <t>14026</t>
  </si>
  <si>
    <t>Ft Novosel B125</t>
  </si>
  <si>
    <t>981823</t>
  </si>
  <si>
    <t>Room Rev - Government</t>
  </si>
  <si>
    <t>14027</t>
  </si>
  <si>
    <t>Ft Novosel Campus Plan</t>
  </si>
  <si>
    <t>981824</t>
  </si>
  <si>
    <t>Room Rev - Tour Groups</t>
  </si>
  <si>
    <t>14028</t>
  </si>
  <si>
    <t>Ft Novosel Expense Deptid</t>
  </si>
  <si>
    <t>981825</t>
  </si>
  <si>
    <t>Room Rev - Crews</t>
  </si>
  <si>
    <t>14029</t>
  </si>
  <si>
    <t>Ft Myer B50 Wainwright Hall</t>
  </si>
  <si>
    <t>981826</t>
  </si>
  <si>
    <t>Room Rev - SMERFS</t>
  </si>
  <si>
    <t>14030</t>
  </si>
  <si>
    <t>981827</t>
  </si>
  <si>
    <t>Room Rev - Business</t>
  </si>
  <si>
    <t>14031</t>
  </si>
  <si>
    <t>Ft Myer Expense Deptid</t>
  </si>
  <si>
    <t>981828</t>
  </si>
  <si>
    <t>Room Rev - Leisure</t>
  </si>
  <si>
    <t>14032</t>
  </si>
  <si>
    <t>YPG B506A Reserve</t>
  </si>
  <si>
    <t>981829</t>
  </si>
  <si>
    <t>Room Rev - Preferred Cust</t>
  </si>
  <si>
    <t>14033</t>
  </si>
  <si>
    <t>Ft. Yuma Proving Grounds Candl</t>
  </si>
  <si>
    <t>981830</t>
  </si>
  <si>
    <t>Room Rev - Hotel Package</t>
  </si>
  <si>
    <t>14034</t>
  </si>
  <si>
    <t>YPG Expense Deptid</t>
  </si>
  <si>
    <t>981831</t>
  </si>
  <si>
    <t>Room Rev - Travel Package</t>
  </si>
  <si>
    <t>14035</t>
  </si>
  <si>
    <t>TAMC Ft Shafter FS719</t>
  </si>
  <si>
    <t>981832</t>
  </si>
  <si>
    <t>Room Rev - Discounts</t>
  </si>
  <si>
    <t>14036</t>
  </si>
  <si>
    <t>TAMC Ft Shafter TAMC Reserve</t>
  </si>
  <si>
    <t>981833</t>
  </si>
  <si>
    <t>Room Rev - Great Rates</t>
  </si>
  <si>
    <t>14037</t>
  </si>
  <si>
    <t>981834</t>
  </si>
  <si>
    <t>Room Rev - Indv Govt</t>
  </si>
  <si>
    <t>14038</t>
  </si>
  <si>
    <t>TAMC Ft Shafter Expense Deptid</t>
  </si>
  <si>
    <t>981835</t>
  </si>
  <si>
    <t>Room RevenueTier 1</t>
  </si>
  <si>
    <t>14039</t>
  </si>
  <si>
    <t>Ft Leavenworth Hoge</t>
  </si>
  <si>
    <t>981836</t>
  </si>
  <si>
    <t>Room Revenue Tier 1-1 Bedroom</t>
  </si>
  <si>
    <t>14040</t>
  </si>
  <si>
    <t>Ft Leavenworth Otis/Custer</t>
  </si>
  <si>
    <t>981837</t>
  </si>
  <si>
    <t>Room Revenue Tier 1- 2 Bedroom</t>
  </si>
  <si>
    <t>14041</t>
  </si>
  <si>
    <t>Ft Leavenworth Expense Deptid</t>
  </si>
  <si>
    <t>981838</t>
  </si>
  <si>
    <t>Room Revenue Tier 2</t>
  </si>
  <si>
    <t>14042</t>
  </si>
  <si>
    <t>Ft Sill 5676,8,91 ALTM/ALN/GRM</t>
  </si>
  <si>
    <t>981839</t>
  </si>
  <si>
    <t>Room Revenue Tier 2-1 Bedroom</t>
  </si>
  <si>
    <t>14043</t>
  </si>
  <si>
    <t>Ft Sill</t>
  </si>
  <si>
    <t>981840</t>
  </si>
  <si>
    <t>Room Revenue Tier 2-2 Bedroom</t>
  </si>
  <si>
    <t>14044</t>
  </si>
  <si>
    <t>981841</t>
  </si>
  <si>
    <t>Room Revenue Tier 3</t>
  </si>
  <si>
    <t>14045</t>
  </si>
  <si>
    <t>Ft Sill 460 (Comanche)</t>
  </si>
  <si>
    <t>981842</t>
  </si>
  <si>
    <t>Room Revenue Tier 3-1 Bedroom</t>
  </si>
  <si>
    <t>14046</t>
  </si>
  <si>
    <t>Ft Sill 5670 (Reserve)</t>
  </si>
  <si>
    <t>981843</t>
  </si>
  <si>
    <t>Room Revenue Tier 3- 2 Bedroom</t>
  </si>
  <si>
    <t>14047</t>
  </si>
  <si>
    <t>981844</t>
  </si>
  <si>
    <t>Room Revenue Tier 4</t>
  </si>
  <si>
    <t>14048</t>
  </si>
  <si>
    <t>Ft Sill - Expense Deptid</t>
  </si>
  <si>
    <t>981845</t>
  </si>
  <si>
    <t>Room Revenue Tier 4 - 1Bedroom</t>
  </si>
  <si>
    <t>14101</t>
  </si>
  <si>
    <t>Ft Belvoir Knadle Hall</t>
  </si>
  <si>
    <t>981846</t>
  </si>
  <si>
    <t>Room Revenue Tier 4- 2 Bedroom</t>
  </si>
  <si>
    <t>14102</t>
  </si>
  <si>
    <t>Ft Belvoir Bldg 507, 508, 509</t>
  </si>
  <si>
    <t>981850</t>
  </si>
  <si>
    <t>Rest Outlet Rev</t>
  </si>
  <si>
    <t>14103</t>
  </si>
  <si>
    <t>SBS Suites Fort Belvoir</t>
  </si>
  <si>
    <t>981851</t>
  </si>
  <si>
    <t>Breakfast Revenue</t>
  </si>
  <si>
    <t>14104</t>
  </si>
  <si>
    <t>Ft Belvoir-Expense Dept Id</t>
  </si>
  <si>
    <t>981852</t>
  </si>
  <si>
    <t>Lunch Revenue</t>
  </si>
  <si>
    <t>14105</t>
  </si>
  <si>
    <t>HI Express Ft Bliss</t>
  </si>
  <si>
    <t>981853</t>
  </si>
  <si>
    <t>Dinner Revenue</t>
  </si>
  <si>
    <t>14106</t>
  </si>
  <si>
    <t>Ft Bliss 5000 Series</t>
  </si>
  <si>
    <t>981854</t>
  </si>
  <si>
    <t>Banquet Food Revenue</t>
  </si>
  <si>
    <t>14107</t>
  </si>
  <si>
    <t>Ft Bliss Buildg 11345, 11300</t>
  </si>
  <si>
    <t>981855</t>
  </si>
  <si>
    <t>Room Service Revenue</t>
  </si>
  <si>
    <t>14108</t>
  </si>
  <si>
    <t>CWD Suites at Ft. Bliss</t>
  </si>
  <si>
    <t>981856</t>
  </si>
  <si>
    <t>Night Revenue</t>
  </si>
  <si>
    <t>14109</t>
  </si>
  <si>
    <t>Ft Bliss-Expense Dept Id</t>
  </si>
  <si>
    <t>981857</t>
  </si>
  <si>
    <t>Coffee Break Revenue</t>
  </si>
  <si>
    <t>14110</t>
  </si>
  <si>
    <t>HIEX El Coney Lodge</t>
  </si>
  <si>
    <t>981858</t>
  </si>
  <si>
    <t>Reception Revenue</t>
  </si>
  <si>
    <t>14111</t>
  </si>
  <si>
    <t>Ft Buchanan-Expense Dept Id</t>
  </si>
  <si>
    <t>981859</t>
  </si>
  <si>
    <t>Minibar</t>
  </si>
  <si>
    <t>14112</t>
  </si>
  <si>
    <t>Ft  Hamilton Hamilton Inn</t>
  </si>
  <si>
    <t>981860</t>
  </si>
  <si>
    <t>Bar Outlet Revenue</t>
  </si>
  <si>
    <t>14113</t>
  </si>
  <si>
    <t>Ft Hamilton-Expense Dept Id</t>
  </si>
  <si>
    <t>981861</t>
  </si>
  <si>
    <t>Revenue - Bar Room Service</t>
  </si>
  <si>
    <t>14114</t>
  </si>
  <si>
    <t>Ft  Wainwright Northern Lights</t>
  </si>
  <si>
    <t>981862</t>
  </si>
  <si>
    <t>Room Rev SBS 2BR 1-6 Nights</t>
  </si>
  <si>
    <t>14115</t>
  </si>
  <si>
    <t>Ft Wainwright Expense Dept Id</t>
  </si>
  <si>
    <t>981863</t>
  </si>
  <si>
    <t>Room Rev SBS 2BR 7-29 Nights</t>
  </si>
  <si>
    <t>14116</t>
  </si>
  <si>
    <t>Ft Campbell Turner Guesthouse</t>
  </si>
  <si>
    <t>981864</t>
  </si>
  <si>
    <t>Room Rev SBS 2BR 30+ Nights</t>
  </si>
  <si>
    <t>14117</t>
  </si>
  <si>
    <t>Ft Campbell Richardson Complex</t>
  </si>
  <si>
    <t>981903</t>
  </si>
  <si>
    <t>Alcohol Sales Non Beer or Wine</t>
  </si>
  <si>
    <t>14118</t>
  </si>
  <si>
    <t>Ft Campbell-Expense Dept Id</t>
  </si>
  <si>
    <t>981904</t>
  </si>
  <si>
    <t>Beer Sales</t>
  </si>
  <si>
    <t>14119</t>
  </si>
  <si>
    <t>Ft Eisenhower-Holiday Inn Ex</t>
  </si>
  <si>
    <t>981905</t>
  </si>
  <si>
    <t>Wine Sales</t>
  </si>
  <si>
    <t>14120</t>
  </si>
  <si>
    <t>FT. EISENHOWER (FT. GORDON)</t>
  </si>
  <si>
    <t>981906</t>
  </si>
  <si>
    <t>Bev - Night Revenue</t>
  </si>
  <si>
    <t>14121</t>
  </si>
  <si>
    <t>981951</t>
  </si>
  <si>
    <t>14122</t>
  </si>
  <si>
    <t>CWD Suites  Fort Eisenhower</t>
  </si>
  <si>
    <t>981952</t>
  </si>
  <si>
    <t>Bev - Lunch Revenue</t>
  </si>
  <si>
    <t>14123</t>
  </si>
  <si>
    <t>Ft Eisenhower-Expense Dept Id</t>
  </si>
  <si>
    <t>981953</t>
  </si>
  <si>
    <t>14124</t>
  </si>
  <si>
    <t>HIEX Newgarden Inn</t>
  </si>
  <si>
    <t>981956</t>
  </si>
  <si>
    <t>14125</t>
  </si>
  <si>
    <t>HIEX Wickam Guesthouse</t>
  </si>
  <si>
    <t>981957</t>
  </si>
  <si>
    <t>14126</t>
  </si>
  <si>
    <t>Ft Knox Yeomans Hall</t>
  </si>
  <si>
    <t>981958</t>
  </si>
  <si>
    <t>14127</t>
  </si>
  <si>
    <t>Ft Knox Stiendam Knierim Craig</t>
  </si>
  <si>
    <t>981959</t>
  </si>
  <si>
    <t>Bev - Minibar</t>
  </si>
  <si>
    <t>14128</t>
  </si>
  <si>
    <t>Ft Knox-Expense Dept Id</t>
  </si>
  <si>
    <t>981960</t>
  </si>
  <si>
    <t>Room Rev CWD STD 1-6 Nights</t>
  </si>
  <si>
    <t>14129</t>
  </si>
  <si>
    <t>Ft  Leonard Wood Foster Lodge</t>
  </si>
  <si>
    <t>981961</t>
  </si>
  <si>
    <t>Room Rev CWD 1BR 1-6 Nights</t>
  </si>
  <si>
    <t>14130</t>
  </si>
  <si>
    <t>Ft  Leonard Wood Morelli</t>
  </si>
  <si>
    <t>981962</t>
  </si>
  <si>
    <t>Room Rev CWD STD 7-29 Nights</t>
  </si>
  <si>
    <t>14131</t>
  </si>
  <si>
    <t>Ft  Leonard Wood UEPH Bldg</t>
  </si>
  <si>
    <t>981963</t>
  </si>
  <si>
    <t>Room Rev CWD 1BR 7-29 Nights</t>
  </si>
  <si>
    <t>14132</t>
  </si>
  <si>
    <t>Ft  Leonard Wood Sturgis</t>
  </si>
  <si>
    <t>981964</t>
  </si>
  <si>
    <t>14133</t>
  </si>
  <si>
    <t>CWD Leonardwood</t>
  </si>
  <si>
    <t>981965</t>
  </si>
  <si>
    <t>Room Rev CWD 1 BR 30+ Nights</t>
  </si>
  <si>
    <t>14134</t>
  </si>
  <si>
    <t>Ft Leonard Wood Expense DeptId</t>
  </si>
  <si>
    <t>982010</t>
  </si>
  <si>
    <t>F&amp;B Waiter 1 PRevenue</t>
  </si>
  <si>
    <t>14135</t>
  </si>
  <si>
    <t>Organ Mountains Inn, Historia</t>
  </si>
  <si>
    <t>982011</t>
  </si>
  <si>
    <t>F&amp;B Waiter 2 PRevenue</t>
  </si>
  <si>
    <t>14136</t>
  </si>
  <si>
    <t>WSMR Goddard St. House</t>
  </si>
  <si>
    <t>982012</t>
  </si>
  <si>
    <t>F&amp;B Waiter 3 PRevenue</t>
  </si>
  <si>
    <t>14137</t>
  </si>
  <si>
    <t>WSMR-Expense Dept Id</t>
  </si>
  <si>
    <t>982013</t>
  </si>
  <si>
    <t>F&amp;B Waiter 4 PRevenue</t>
  </si>
  <si>
    <t>14138</t>
  </si>
  <si>
    <t>Ft  Huachuca Main Complex</t>
  </si>
  <si>
    <t>982014</t>
  </si>
  <si>
    <t>F&amp;B Waiter 5 PRevenue</t>
  </si>
  <si>
    <t>14139</t>
  </si>
  <si>
    <t>Ft  Huachuca Hazen House</t>
  </si>
  <si>
    <t>982015</t>
  </si>
  <si>
    <t>F&amp;B Waiter 6 PRevenue</t>
  </si>
  <si>
    <t>14140</t>
  </si>
  <si>
    <t>CWD Huachuca</t>
  </si>
  <si>
    <t>982016</t>
  </si>
  <si>
    <t>F&amp;B Waiter 7 PRevenue</t>
  </si>
  <si>
    <t>14141</t>
  </si>
  <si>
    <t>Fort Huachuca-Expense Dept Id</t>
  </si>
  <si>
    <t>982017</t>
  </si>
  <si>
    <t>F&amp;B Waiter 8 PRevenue</t>
  </si>
  <si>
    <t>14142</t>
  </si>
  <si>
    <t>WSMR CWS</t>
  </si>
  <si>
    <t>982018</t>
  </si>
  <si>
    <t>F&amp;B Waiter 9 PRevenue</t>
  </si>
  <si>
    <t>14200</t>
  </si>
  <si>
    <t>Aberdeen Proving Grounds</t>
  </si>
  <si>
    <t>982019</t>
  </si>
  <si>
    <t>F&amp;B Waiter 10 PRevenue</t>
  </si>
  <si>
    <t>14202</t>
  </si>
  <si>
    <t>Aberdeen Proving Grounds-Expen</t>
  </si>
  <si>
    <t>982020</t>
  </si>
  <si>
    <t>F&amp;B Waiter 11 PRevenue</t>
  </si>
  <si>
    <t>14203</t>
  </si>
  <si>
    <t>Ft. Liberty-Moon Hall - D3601</t>
  </si>
  <si>
    <t>982021</t>
  </si>
  <si>
    <t>F&amp;B Waiter 12 PRevenue</t>
  </si>
  <si>
    <t>14204</t>
  </si>
  <si>
    <t>Ft. Bragg-Hardy Hall - D3705</t>
  </si>
  <si>
    <t>982022</t>
  </si>
  <si>
    <t>F&amp;B Waiter 13 PRevenue</t>
  </si>
  <si>
    <t>14205</t>
  </si>
  <si>
    <t>Ft. Bragg-Delmont Guest House</t>
  </si>
  <si>
    <t>982023</t>
  </si>
  <si>
    <t>F&amp;B Waiter 14 PRevenue</t>
  </si>
  <si>
    <t>14206</t>
  </si>
  <si>
    <t>Ft Liberty-Normandy GuestHouse</t>
  </si>
  <si>
    <t>982024</t>
  </si>
  <si>
    <t>F&amp;B Waiter 15 PRevenue</t>
  </si>
  <si>
    <t>14207</t>
  </si>
  <si>
    <t>Ft. Liberty-Expense Dept Id</t>
  </si>
  <si>
    <t>982025</t>
  </si>
  <si>
    <t>F&amp;B Waiter 16 PRevenue</t>
  </si>
  <si>
    <t>14208</t>
  </si>
  <si>
    <t>Ft. B T Collins-Building 650</t>
  </si>
  <si>
    <t>982026</t>
  </si>
  <si>
    <t>F&amp;B Waiter 17 PRevenue</t>
  </si>
  <si>
    <t>14209</t>
  </si>
  <si>
    <t>Ft. B T Collins-Expense Dept</t>
  </si>
  <si>
    <t>982027</t>
  </si>
  <si>
    <t>F&amp;B Waiter 18 PRevenue</t>
  </si>
  <si>
    <t>14210</t>
  </si>
  <si>
    <t>Carlisle Barracks-Washington</t>
  </si>
  <si>
    <t>982028</t>
  </si>
  <si>
    <t>F&amp;B Waiter 19 PRevenue</t>
  </si>
  <si>
    <t>14211</t>
  </si>
  <si>
    <t>Carlisle Barracks-Expense Dept</t>
  </si>
  <si>
    <t>982029</t>
  </si>
  <si>
    <t>F&amp;B Waiter 20 PRevenue</t>
  </si>
  <si>
    <t>14212</t>
  </si>
  <si>
    <t>Ft. Carson-CWD Ft Carson # 1</t>
  </si>
  <si>
    <t>984999</t>
  </si>
  <si>
    <t>Contractor Hours</t>
  </si>
  <si>
    <t>14213</t>
  </si>
  <si>
    <t>CWD Ft Carson # 1-CWD Ft Carso</t>
  </si>
  <si>
    <t>985000</t>
  </si>
  <si>
    <t>Payroll Cost</t>
  </si>
  <si>
    <t>14214</t>
  </si>
  <si>
    <t>Ft. Carson-Building 7301, 7302</t>
  </si>
  <si>
    <t>985005</t>
  </si>
  <si>
    <t>IHG employees salariesbenefits</t>
  </si>
  <si>
    <t>14215</t>
  </si>
  <si>
    <t>Ft. Carson-Expense Dept Id</t>
  </si>
  <si>
    <t>985010</t>
  </si>
  <si>
    <t>IHG employees social security</t>
  </si>
  <si>
    <t>14216</t>
  </si>
  <si>
    <t>Dugway Proving Grounds-Desert</t>
  </si>
  <si>
    <t>985015</t>
  </si>
  <si>
    <t>IHG employees pension expense</t>
  </si>
  <si>
    <t>14217</t>
  </si>
  <si>
    <t>Dugway Proving Grounds-Expense</t>
  </si>
  <si>
    <t>985020</t>
  </si>
  <si>
    <t>IHG employees other costs</t>
  </si>
  <si>
    <t>14218</t>
  </si>
  <si>
    <t>Hunter Army Airfield -Landmark</t>
  </si>
  <si>
    <t>985050</t>
  </si>
  <si>
    <t>RT - S &amp; W - Front Office</t>
  </si>
  <si>
    <t>14219</t>
  </si>
  <si>
    <t>Hunter Army Airfield -16 &amp;17</t>
  </si>
  <si>
    <t>985051</t>
  </si>
  <si>
    <t>RT - S &amp; W - Reservations</t>
  </si>
  <si>
    <t>14220</t>
  </si>
  <si>
    <t>Hunter Army Airfield 6005, 601</t>
  </si>
  <si>
    <t>985052</t>
  </si>
  <si>
    <t>RT - S &amp; W - Uniformed Servic</t>
  </si>
  <si>
    <t>14221</t>
  </si>
  <si>
    <t>Hunter Army Airfield -Expense</t>
  </si>
  <si>
    <t>985053</t>
  </si>
  <si>
    <t>RT - S &amp; W - Housekeeping Mai</t>
  </si>
  <si>
    <t>14222</t>
  </si>
  <si>
    <t>Ft. Hunter Liggett-Gibb Hall</t>
  </si>
  <si>
    <t>985054</t>
  </si>
  <si>
    <t>RT - S &amp; W - Housekeeping Oth</t>
  </si>
  <si>
    <t>14223</t>
  </si>
  <si>
    <t>Ft. Hunter Liggett-Expense Dep</t>
  </si>
  <si>
    <t>985055</t>
  </si>
  <si>
    <t>RT - S &amp; W - Administration</t>
  </si>
  <si>
    <t>14224</t>
  </si>
  <si>
    <t>Ft. Jackson-Jackson Army Lodge</t>
  </si>
  <si>
    <t>985056</t>
  </si>
  <si>
    <t>RT - S &amp; W - Preparation</t>
  </si>
  <si>
    <t>14225</t>
  </si>
  <si>
    <t>Ft. Jackson-Dozier Hall</t>
  </si>
  <si>
    <t>985057</t>
  </si>
  <si>
    <t>RT - S &amp; W - Stewarding</t>
  </si>
  <si>
    <t>14226</t>
  </si>
  <si>
    <t>Ft. Jackson-Magruder Lodge</t>
  </si>
  <si>
    <t>985058</t>
  </si>
  <si>
    <t>RT - S &amp; W - Outlet 1 - Serv</t>
  </si>
  <si>
    <t>14227</t>
  </si>
  <si>
    <t>Ft. Jackson-Magruder bldg 3215</t>
  </si>
  <si>
    <t>985059</t>
  </si>
  <si>
    <t>RT - S &amp; W - Outlet 2 - Serv</t>
  </si>
  <si>
    <t>14228</t>
  </si>
  <si>
    <t>Ft Jackson Candlewood Suites#1</t>
  </si>
  <si>
    <t>985060</t>
  </si>
  <si>
    <t>RT - S &amp; W - Outlet 3 - Serv</t>
  </si>
  <si>
    <t>14229</t>
  </si>
  <si>
    <t>Ft. Jackson-Expense Dept Id</t>
  </si>
  <si>
    <t>985061</t>
  </si>
  <si>
    <t>RT - S &amp; W - Outlet 4 - Serv</t>
  </si>
  <si>
    <t>14230</t>
  </si>
  <si>
    <t>HIEX JBLM-Rainer Inn</t>
  </si>
  <si>
    <t>985062</t>
  </si>
  <si>
    <t>RT - S &amp; W - Minibar</t>
  </si>
  <si>
    <t>14231</t>
  </si>
  <si>
    <t>Bronson Hall Lewis 1020</t>
  </si>
  <si>
    <t>985063</t>
  </si>
  <si>
    <t>RT - S &amp; W - Employee Cafete</t>
  </si>
  <si>
    <t>14232</t>
  </si>
  <si>
    <t>CWD Joint Base Lewis/McChord</t>
  </si>
  <si>
    <t>985064</t>
  </si>
  <si>
    <t>RT - S &amp; W - Room Service</t>
  </si>
  <si>
    <t>14233</t>
  </si>
  <si>
    <t>BDGS 423,680,681,682-McChord</t>
  </si>
  <si>
    <t>985065</t>
  </si>
  <si>
    <t>RT - S &amp; W - Banquet Adminis</t>
  </si>
  <si>
    <t>14234</t>
  </si>
  <si>
    <t>Joint Base Lewis/McChord-Everg</t>
  </si>
  <si>
    <t>985066</t>
  </si>
  <si>
    <t>RT - S &amp; W - Catering</t>
  </si>
  <si>
    <t>14235</t>
  </si>
  <si>
    <t>Joint Base Lewis/McChord-Expen</t>
  </si>
  <si>
    <t>985067</t>
  </si>
  <si>
    <t>RT - S &amp; W - Banquet Service</t>
  </si>
  <si>
    <t>14236</t>
  </si>
  <si>
    <t>Ft. McCoy-Anderson Hall 51</t>
  </si>
  <si>
    <t>985068</t>
  </si>
  <si>
    <t>RT - S &amp; W - Telephone</t>
  </si>
  <si>
    <t>14237</t>
  </si>
  <si>
    <t>Ft. McCoy-Expense Dept Id</t>
  </si>
  <si>
    <t>985069</t>
  </si>
  <si>
    <t>RT - S &amp; W - Leisure Club</t>
  </si>
  <si>
    <t>14238</t>
  </si>
  <si>
    <t>Ft. Meade-Abrams Hall 2793</t>
  </si>
  <si>
    <t>985070</t>
  </si>
  <si>
    <t>RT - S &amp; W - Health Club</t>
  </si>
  <si>
    <t>14239</t>
  </si>
  <si>
    <t>CWD Meade</t>
  </si>
  <si>
    <t>985071</t>
  </si>
  <si>
    <t>RT - S &amp; W - Swimming Pool</t>
  </si>
  <si>
    <t>14240</t>
  </si>
  <si>
    <t>Ft. Meade-Expense Dept Id</t>
  </si>
  <si>
    <t>985072</t>
  </si>
  <si>
    <t>RT - S &amp; W - Retail Outlet 1</t>
  </si>
  <si>
    <t>14241</t>
  </si>
  <si>
    <t>Camp Parks-Building 1150, 1151</t>
  </si>
  <si>
    <t>985073</t>
  </si>
  <si>
    <t>RT - S &amp; W - Retail Outlet 2</t>
  </si>
  <si>
    <t>14242</t>
  </si>
  <si>
    <t>Camp Parks-Expense Dept Id</t>
  </si>
  <si>
    <t>985074</t>
  </si>
  <si>
    <t>RT - S &amp; W - Garage</t>
  </si>
  <si>
    <t>14243</t>
  </si>
  <si>
    <t>Presidio of Monterey 366, 367</t>
  </si>
  <si>
    <t>985075</t>
  </si>
  <si>
    <t>RT - S &amp; W - Business Center</t>
  </si>
  <si>
    <t>14244</t>
  </si>
  <si>
    <t>Presidio of Monterey-Expense</t>
  </si>
  <si>
    <t>985076</t>
  </si>
  <si>
    <t>RT - S &amp; W - Laundry</t>
  </si>
  <si>
    <t>14245</t>
  </si>
  <si>
    <t>CWD Redstone</t>
  </si>
  <si>
    <t>985077</t>
  </si>
  <si>
    <t>RT - S &amp; W - Executive Offic</t>
  </si>
  <si>
    <t>14246</t>
  </si>
  <si>
    <t>Redstone Arsenal-Buildings 131</t>
  </si>
  <si>
    <t>985078</t>
  </si>
  <si>
    <t>RT - S &amp; W - Accounting</t>
  </si>
  <si>
    <t>14247</t>
  </si>
  <si>
    <t>Redstone Arsenal-Expense Dept</t>
  </si>
  <si>
    <t>985079</t>
  </si>
  <si>
    <t>RT - S &amp; W - Human Resources</t>
  </si>
  <si>
    <t>14248</t>
  </si>
  <si>
    <t>Ft. Drum-Inn at Ft Drum bldg 4</t>
  </si>
  <si>
    <t>985080</t>
  </si>
  <si>
    <t>RT - S &amp; W - Purchasing</t>
  </si>
  <si>
    <t>14249</t>
  </si>
  <si>
    <t>CWD Ft. Drum</t>
  </si>
  <si>
    <t>985081</t>
  </si>
  <si>
    <t>RT - S &amp; W - Systems</t>
  </si>
  <si>
    <t>14250</t>
  </si>
  <si>
    <t>Ft. Drum-Building 2203, 2204</t>
  </si>
  <si>
    <t>985082</t>
  </si>
  <si>
    <t>RT - S &amp; W - Security</t>
  </si>
  <si>
    <t>14251</t>
  </si>
  <si>
    <t>Ft. Drum-Expense Dept Id</t>
  </si>
  <si>
    <t>985083</t>
  </si>
  <si>
    <t>RT - S &amp; W - Marketing</t>
  </si>
  <si>
    <t>14252</t>
  </si>
  <si>
    <t>West Point-Five Star Inn bldg</t>
  </si>
  <si>
    <t>985084</t>
  </si>
  <si>
    <t>RT - S &amp; W - Convention Serv</t>
  </si>
  <si>
    <t>14253</t>
  </si>
  <si>
    <t>West Point-Historic</t>
  </si>
  <si>
    <t>985085</t>
  </si>
  <si>
    <t>RT - S &amp; W - Publicity</t>
  </si>
  <si>
    <t>14254</t>
  </si>
  <si>
    <t>West Point-Building 785</t>
  </si>
  <si>
    <t>985086</t>
  </si>
  <si>
    <t>RT - S &amp; W - Repairs and Mai</t>
  </si>
  <si>
    <t>14255</t>
  </si>
  <si>
    <t>West Point-Expense Dept Id</t>
  </si>
  <si>
    <t>985087</t>
  </si>
  <si>
    <t>RT-S&amp;W-Outlet 1-Service</t>
  </si>
  <si>
    <t>14256</t>
  </si>
  <si>
    <t>Ft. Stewart-Main Lodge Bldg 49</t>
  </si>
  <si>
    <t>985088</t>
  </si>
  <si>
    <t>14257</t>
  </si>
  <si>
    <t>Ft. Stewart-Expense Dept Id</t>
  </si>
  <si>
    <t>985089</t>
  </si>
  <si>
    <t>RT-S&amp;W-Outlet 3-Service</t>
  </si>
  <si>
    <t>14260</t>
  </si>
  <si>
    <t>Bldg. 12015</t>
  </si>
  <si>
    <t>986050</t>
  </si>
  <si>
    <t>OT - S &amp; W - Front Office</t>
  </si>
  <si>
    <t>14261</t>
  </si>
  <si>
    <t>MacKintosh Bldg 9050  9056</t>
  </si>
  <si>
    <t>986051</t>
  </si>
  <si>
    <t>OT - S &amp; W - Reservations</t>
  </si>
  <si>
    <t>14262</t>
  </si>
  <si>
    <t>Bldgs  8025  8026</t>
  </si>
  <si>
    <t>986052</t>
  </si>
  <si>
    <t>OT - S &amp; W - Uniformed Servic</t>
  </si>
  <si>
    <t>14265</t>
  </si>
  <si>
    <t>Gregg-Adams Inn Expense</t>
  </si>
  <si>
    <t>986053</t>
  </si>
  <si>
    <t>OT - S &amp; W - Housekeeping Mai</t>
  </si>
  <si>
    <t>14266</t>
  </si>
  <si>
    <t>Ft Moore Abrams Hall</t>
  </si>
  <si>
    <t>986054</t>
  </si>
  <si>
    <t>OT - S &amp; W - Housekeeping Oth</t>
  </si>
  <si>
    <t>14267</t>
  </si>
  <si>
    <t>Ft Moore Gavin Hall</t>
  </si>
  <si>
    <t>986055</t>
  </si>
  <si>
    <t>OT - S &amp; W - F&amp;B Administrat</t>
  </si>
  <si>
    <t>14270</t>
  </si>
  <si>
    <t>Ft Moore Expense Deptid</t>
  </si>
  <si>
    <t>986056</t>
  </si>
  <si>
    <t>OT - S &amp; W - Preparation</t>
  </si>
  <si>
    <t>14275</t>
  </si>
  <si>
    <t>Ft Bragg</t>
  </si>
  <si>
    <t>986057</t>
  </si>
  <si>
    <t>OT - S &amp; W - Stewarding</t>
  </si>
  <si>
    <t>14276</t>
  </si>
  <si>
    <t>986058</t>
  </si>
  <si>
    <t>OT - S &amp; W - Outlet 1 - Serv</t>
  </si>
  <si>
    <t>14277</t>
  </si>
  <si>
    <t>Ft Jackson Candlewood Suites#2</t>
  </si>
  <si>
    <t>986059</t>
  </si>
  <si>
    <t>OT - S &amp; W - Outlet 2 - Serv</t>
  </si>
  <si>
    <t>15503</t>
  </si>
  <si>
    <t>Holiday Inn - Atlanta AP North</t>
  </si>
  <si>
    <t>986060</t>
  </si>
  <si>
    <t>OT - S &amp; W - Outlet 3 - Serv</t>
  </si>
  <si>
    <t>15505</t>
  </si>
  <si>
    <t>Holiday Inn - Atlanta South</t>
  </si>
  <si>
    <t>986061</t>
  </si>
  <si>
    <t>OT - S &amp; W - Outlet 4 - Serv</t>
  </si>
  <si>
    <t>15506</t>
  </si>
  <si>
    <t>Crowne Plaza-Jackson Dwntwn</t>
  </si>
  <si>
    <t>986062</t>
  </si>
  <si>
    <t>OT - S &amp; W - Minibar</t>
  </si>
  <si>
    <t>15507</t>
  </si>
  <si>
    <t>CP Atlanta Perimeter NW</t>
  </si>
  <si>
    <t>986063</t>
  </si>
  <si>
    <t>OT - S &amp; W - Employee Cafete</t>
  </si>
  <si>
    <t>15508</t>
  </si>
  <si>
    <t>HI Santa Monica Beach</t>
  </si>
  <si>
    <t>986064</t>
  </si>
  <si>
    <t>OT - S &amp; W - Room Service</t>
  </si>
  <si>
    <t>15511</t>
  </si>
  <si>
    <t>Holiday Inn - Santa Barbara</t>
  </si>
  <si>
    <t>986065</t>
  </si>
  <si>
    <t>OT - S &amp; W - Banquet Adminis</t>
  </si>
  <si>
    <t>15512</t>
  </si>
  <si>
    <t>Harvey Hotel - Dallas</t>
  </si>
  <si>
    <t>986066</t>
  </si>
  <si>
    <t>OT - S &amp; W - Catering</t>
  </si>
  <si>
    <t>15513</t>
  </si>
  <si>
    <t>Harvey Hotel - Plano</t>
  </si>
  <si>
    <t>986067</t>
  </si>
  <si>
    <t>OT - S &amp; W - Banquet Service</t>
  </si>
  <si>
    <t>15514</t>
  </si>
  <si>
    <t>Holiday Inn - Plano</t>
  </si>
  <si>
    <t>986068</t>
  </si>
  <si>
    <t>OT - S &amp; W - Telephone</t>
  </si>
  <si>
    <t>15515</t>
  </si>
  <si>
    <t>Crowne Plaza - North Dallas</t>
  </si>
  <si>
    <t>986069</t>
  </si>
  <si>
    <t>OT - S &amp; W - Leisure Club</t>
  </si>
  <si>
    <t>15516</t>
  </si>
  <si>
    <t>Harvey Suites - DFW Airport</t>
  </si>
  <si>
    <t>986070</t>
  </si>
  <si>
    <t>OT - S &amp; W - Health Club</t>
  </si>
  <si>
    <t>15517</t>
  </si>
  <si>
    <t>Crowne Plaza Suites - Dallas</t>
  </si>
  <si>
    <t>986071</t>
  </si>
  <si>
    <t>OT - S &amp; W - Swimming Pool</t>
  </si>
  <si>
    <t>15518</t>
  </si>
  <si>
    <t>Holiday Inn Select-Greenway</t>
  </si>
  <si>
    <t>986072</t>
  </si>
  <si>
    <t>OT - S &amp; W - Retail Outlet 1</t>
  </si>
  <si>
    <t>15519</t>
  </si>
  <si>
    <t>Holiday Inn&amp;Suites-Medical Ctr</t>
  </si>
  <si>
    <t>986073</t>
  </si>
  <si>
    <t>OT - S &amp; W - Retail Outlet 2</t>
  </si>
  <si>
    <t>15520</t>
  </si>
  <si>
    <t>Harvey Hotel - DFW Airport</t>
  </si>
  <si>
    <t>986074</t>
  </si>
  <si>
    <t>OT - S &amp; W - Garage</t>
  </si>
  <si>
    <t>15521</t>
  </si>
  <si>
    <t>Crowne Plaza Atlanta Airport</t>
  </si>
  <si>
    <t>986075</t>
  </si>
  <si>
    <t>OT - S &amp; W - Business Center</t>
  </si>
  <si>
    <t>15523</t>
  </si>
  <si>
    <t>Crowne Plaza-Dallas Market Ctr</t>
  </si>
  <si>
    <t>986076</t>
  </si>
  <si>
    <t>OT - S &amp; W - Laundry</t>
  </si>
  <si>
    <t>15524</t>
  </si>
  <si>
    <t>Crowne Plaza - Houston Med</t>
  </si>
  <si>
    <t>986077</t>
  </si>
  <si>
    <t>OT - S &amp; W - Executive Offic</t>
  </si>
  <si>
    <t>15525</t>
  </si>
  <si>
    <t>Holiday Inn Select - Perimeter</t>
  </si>
  <si>
    <t>986078</t>
  </si>
  <si>
    <t>OT - S &amp; W - Accounting</t>
  </si>
  <si>
    <t>15528</t>
  </si>
  <si>
    <t>HI - Jackson North</t>
  </si>
  <si>
    <t>986079</t>
  </si>
  <si>
    <t>OT - S &amp; W - Human Resources</t>
  </si>
  <si>
    <t>15530</t>
  </si>
  <si>
    <t>Holiday Inn Houston Airport</t>
  </si>
  <si>
    <t>986080</t>
  </si>
  <si>
    <t>OT - S &amp; W - Purchasing</t>
  </si>
  <si>
    <t>15531</t>
  </si>
  <si>
    <t>HI Select Pittsburgh Univ Ctr</t>
  </si>
  <si>
    <t>986081</t>
  </si>
  <si>
    <t>OT - S &amp; W - Systems</t>
  </si>
  <si>
    <t>15532</t>
  </si>
  <si>
    <t>SBS Dallas near the Galleria</t>
  </si>
  <si>
    <t>986082</t>
  </si>
  <si>
    <t>OT - S &amp; W - Security</t>
  </si>
  <si>
    <t>15533</t>
  </si>
  <si>
    <t>Holiday Inn Toronto Airport</t>
  </si>
  <si>
    <t>986083</t>
  </si>
  <si>
    <t>OT - S &amp; W - Marketing</t>
  </si>
  <si>
    <t>15534</t>
  </si>
  <si>
    <t>Holiday Inn Toronto Yorkdale</t>
  </si>
  <si>
    <t>986084</t>
  </si>
  <si>
    <t>OT - S &amp; W - Convention Serv</t>
  </si>
  <si>
    <t>15535</t>
  </si>
  <si>
    <t>Holiday Inn Kitchener Waterloo</t>
  </si>
  <si>
    <t>986085</t>
  </si>
  <si>
    <t>OT - S &amp; W - Publicity</t>
  </si>
  <si>
    <t>15536</t>
  </si>
  <si>
    <t>Holiday Inn Cambridge</t>
  </si>
  <si>
    <t>986086</t>
  </si>
  <si>
    <t>OT - S &amp; W - Repairs and Mai</t>
  </si>
  <si>
    <t>15537</t>
  </si>
  <si>
    <t>Holiday Inn Peterborough Water</t>
  </si>
  <si>
    <t>986087</t>
  </si>
  <si>
    <t>OT-S&amp;W-Outlaet 1-Service</t>
  </si>
  <si>
    <t>15538</t>
  </si>
  <si>
    <t>Holiday Inn Sarnia</t>
  </si>
  <si>
    <t>986088</t>
  </si>
  <si>
    <t>OT-S&amp;W-Outlet 2-Service</t>
  </si>
  <si>
    <t>15540</t>
  </si>
  <si>
    <t>Allerton Crowne Plaza Hotel</t>
  </si>
  <si>
    <t>986089</t>
  </si>
  <si>
    <t>OT-S&amp;W-Outlet 3-Service</t>
  </si>
  <si>
    <t>15541</t>
  </si>
  <si>
    <t>HI Charleston Mills House</t>
  </si>
  <si>
    <t>987005</t>
  </si>
  <si>
    <t>Transfer from Guest Ledger</t>
  </si>
  <si>
    <t>15542</t>
  </si>
  <si>
    <t>Crowne Plaza Greenville Roper</t>
  </si>
  <si>
    <t>987006</t>
  </si>
  <si>
    <t>Transfer to City Ledger</t>
  </si>
  <si>
    <t>15543</t>
  </si>
  <si>
    <t>HI Columbus AP I-185</t>
  </si>
  <si>
    <t>987500</t>
  </si>
  <si>
    <t>Capital Expenditures</t>
  </si>
  <si>
    <t>15544</t>
  </si>
  <si>
    <t>HI Montgomery E I-85</t>
  </si>
  <si>
    <t>991001</t>
  </si>
  <si>
    <t>Rooms Available</t>
  </si>
  <si>
    <t>15545</t>
  </si>
  <si>
    <t>HI Select Orlando Int'l AP</t>
  </si>
  <si>
    <t>991002</t>
  </si>
  <si>
    <t>Non-Revenue Rooms</t>
  </si>
  <si>
    <t>15546</t>
  </si>
  <si>
    <t>HI Disney Main Gate</t>
  </si>
  <si>
    <t>991003</t>
  </si>
  <si>
    <t>Out-Of-Order Rooms</t>
  </si>
  <si>
    <t>15547</t>
  </si>
  <si>
    <t>HI Orlando Int'l Dr</t>
  </si>
  <si>
    <t>991004</t>
  </si>
  <si>
    <t>Guaranteed No-Shows</t>
  </si>
  <si>
    <t>15548</t>
  </si>
  <si>
    <t>HI Cocoa Beach</t>
  </si>
  <si>
    <t>991005</t>
  </si>
  <si>
    <t>Out-of-Order Rooms-Maintenance</t>
  </si>
  <si>
    <t>15549</t>
  </si>
  <si>
    <t>HI Tampa Busch Gardens</t>
  </si>
  <si>
    <t>991006</t>
  </si>
  <si>
    <t>Out-of Order Rooms-Refurbishme</t>
  </si>
  <si>
    <t>15550</t>
  </si>
  <si>
    <t>Crowne Plaza Miami Int'l AP</t>
  </si>
  <si>
    <t>991007</t>
  </si>
  <si>
    <t>Rooms Cleaned</t>
  </si>
  <si>
    <t>15551</t>
  </si>
  <si>
    <t>HI Austin Town Lake</t>
  </si>
  <si>
    <t>991008</t>
  </si>
  <si>
    <t>Number of Arrivals</t>
  </si>
  <si>
    <t>15552</t>
  </si>
  <si>
    <t>HI Select Houston West</t>
  </si>
  <si>
    <t>991009</t>
  </si>
  <si>
    <t>Rooms for Permanent House Use</t>
  </si>
  <si>
    <t>15553</t>
  </si>
  <si>
    <t>HI Select SA Int'l AP</t>
  </si>
  <si>
    <t>991010</t>
  </si>
  <si>
    <t>Rooms Sold -Tours &amp; Groups</t>
  </si>
  <si>
    <t>15554</t>
  </si>
  <si>
    <t>HI Downtown San Antonio</t>
  </si>
  <si>
    <t>991011</t>
  </si>
  <si>
    <t>Rooms Sold -Employee Discount</t>
  </si>
  <si>
    <t>15555</t>
  </si>
  <si>
    <t>HI Amarillo I-40</t>
  </si>
  <si>
    <t>991012</t>
  </si>
  <si>
    <t>Rooms Sold -Sports Events</t>
  </si>
  <si>
    <t>15556</t>
  </si>
  <si>
    <t>HI Beaumont Midtown I10</t>
  </si>
  <si>
    <t>991013</t>
  </si>
  <si>
    <t>Rooms Sold -Weekender Package</t>
  </si>
  <si>
    <t>15557</t>
  </si>
  <si>
    <t>HI Texarkana I 30</t>
  </si>
  <si>
    <t>991014</t>
  </si>
  <si>
    <t>Rooms Sold -Leisure Packages</t>
  </si>
  <si>
    <t>15558</t>
  </si>
  <si>
    <t>HI Waco I 35</t>
  </si>
  <si>
    <t>991015</t>
  </si>
  <si>
    <t>Rooms Sold -Personal Travel</t>
  </si>
  <si>
    <t>15559</t>
  </si>
  <si>
    <t>Holiday Inn  Knoxville Central</t>
  </si>
  <si>
    <t>991016</t>
  </si>
  <si>
    <t>Rooms Sold -Corporate</t>
  </si>
  <si>
    <t>15560</t>
  </si>
  <si>
    <t>Whispering Woods Conf Ctr</t>
  </si>
  <si>
    <t>991017</t>
  </si>
  <si>
    <t>Rooms Sold -Commercial</t>
  </si>
  <si>
    <t>15561</t>
  </si>
  <si>
    <t>HI Select Nashville Briley</t>
  </si>
  <si>
    <t>991018</t>
  </si>
  <si>
    <t>Rooms Sold - Club Floor</t>
  </si>
  <si>
    <t>15564</t>
  </si>
  <si>
    <t>HI New Orleans French Qtr</t>
  </si>
  <si>
    <t>991019</t>
  </si>
  <si>
    <t>Rooms Sold -In-House</t>
  </si>
  <si>
    <t>15566</t>
  </si>
  <si>
    <t>HI San Diego on the Bay</t>
  </si>
  <si>
    <t>991020</t>
  </si>
  <si>
    <t>Rooms Sold -Airline</t>
  </si>
  <si>
    <t>15567</t>
  </si>
  <si>
    <t>Crowne Plaza Irvine</t>
  </si>
  <si>
    <t>991021</t>
  </si>
  <si>
    <t>Rooms Sold -Airline Delayed</t>
  </si>
  <si>
    <t>15568</t>
  </si>
  <si>
    <t>Crowne Plaza SF Union Sq</t>
  </si>
  <si>
    <t>991022</t>
  </si>
  <si>
    <t>Occ Rm - Complimentary</t>
  </si>
  <si>
    <t>15570</t>
  </si>
  <si>
    <t>HI SF Financial District</t>
  </si>
  <si>
    <t>991023</t>
  </si>
  <si>
    <t>Complimentary Treatments</t>
  </si>
  <si>
    <t>15571</t>
  </si>
  <si>
    <t>HI SF Fisherman's Wharf</t>
  </si>
  <si>
    <t>991024</t>
  </si>
  <si>
    <t>Rooms Sold -Government</t>
  </si>
  <si>
    <t>15572</t>
  </si>
  <si>
    <t>Crowne Plaza - Pleasanton</t>
  </si>
  <si>
    <t>991025</t>
  </si>
  <si>
    <t>Rooms Sold -Great Rates</t>
  </si>
  <si>
    <t>15573</t>
  </si>
  <si>
    <t>Crowne Plaza San Jose</t>
  </si>
  <si>
    <t>991026</t>
  </si>
  <si>
    <t>Rooms Sold -Smerfes</t>
  </si>
  <si>
    <t>15574</t>
  </si>
  <si>
    <t>HI Albuquerque</t>
  </si>
  <si>
    <t>991027</t>
  </si>
  <si>
    <t>Rooms Sold -Pref. Customer</t>
  </si>
  <si>
    <t>15575</t>
  </si>
  <si>
    <t>HI Kansas City</t>
  </si>
  <si>
    <t>991028</t>
  </si>
  <si>
    <t>Rooms Sold -Hotel Package</t>
  </si>
  <si>
    <t>15576</t>
  </si>
  <si>
    <t>HI Select Boston</t>
  </si>
  <si>
    <t>991029</t>
  </si>
  <si>
    <t>Rooms Sold -Travel Package</t>
  </si>
  <si>
    <t>15577</t>
  </si>
  <si>
    <t>Crowne Plaza-Cntr Cty Philadel</t>
  </si>
  <si>
    <t>991030</t>
  </si>
  <si>
    <t>Rooms Sold -Indiv Government</t>
  </si>
  <si>
    <t>15578</t>
  </si>
  <si>
    <t>HI Select Stamford</t>
  </si>
  <si>
    <t>991031</t>
  </si>
  <si>
    <t>Rooms Sold -Other Discount</t>
  </si>
  <si>
    <t>15579</t>
  </si>
  <si>
    <t>Crowne Plaza Hartford Downtown</t>
  </si>
  <si>
    <t>991038</t>
  </si>
  <si>
    <t>Executive Rooms</t>
  </si>
  <si>
    <t>15581</t>
  </si>
  <si>
    <t>HI Salt Lake City AP</t>
  </si>
  <si>
    <t>991039</t>
  </si>
  <si>
    <t>Superior Rooms</t>
  </si>
  <si>
    <t>15582</t>
  </si>
  <si>
    <t>HI Westport St Louis</t>
  </si>
  <si>
    <t>991040</t>
  </si>
  <si>
    <t>Number of Adult</t>
  </si>
  <si>
    <t>15583</t>
  </si>
  <si>
    <t>HI-Philadelp Historic District</t>
  </si>
  <si>
    <t>991045</t>
  </si>
  <si>
    <t>Number of Children</t>
  </si>
  <si>
    <t>15584</t>
  </si>
  <si>
    <t>Holiday Inn-Omaha Central I-80</t>
  </si>
  <si>
    <t>991050</t>
  </si>
  <si>
    <t>Rooms Occupied - Multiple</t>
  </si>
  <si>
    <t>15585</t>
  </si>
  <si>
    <t>Hampton Inn -Omaha Central</t>
  </si>
  <si>
    <t>991057</t>
  </si>
  <si>
    <t>Total Guests - Club Floor</t>
  </si>
  <si>
    <t>15586</t>
  </si>
  <si>
    <t>Homewood Suites Hotel - Omaha</t>
  </si>
  <si>
    <t>991058</t>
  </si>
  <si>
    <t>No.of Departure -Room Checkout</t>
  </si>
  <si>
    <t>15587</t>
  </si>
  <si>
    <t>Crowne Plaza Omaha Old Mill</t>
  </si>
  <si>
    <t>991059</t>
  </si>
  <si>
    <t>Number of Guests</t>
  </si>
  <si>
    <t>15588</t>
  </si>
  <si>
    <t>Hampton Inn - Omaha Southwest</t>
  </si>
  <si>
    <t>991060</t>
  </si>
  <si>
    <t>Total Guests-Transient Rack</t>
  </si>
  <si>
    <t>15589</t>
  </si>
  <si>
    <t>Holiday Inn Exp &amp; Stes- Omaha</t>
  </si>
  <si>
    <t>991061</t>
  </si>
  <si>
    <t>Total Guests-Transient Discoun</t>
  </si>
  <si>
    <t>15590</t>
  </si>
  <si>
    <t>Hampton Inn - Moline</t>
  </si>
  <si>
    <t>991062</t>
  </si>
  <si>
    <t>Total Guests-Transient Lng Trm</t>
  </si>
  <si>
    <t>15591</t>
  </si>
  <si>
    <t>Holiday Inn Express-Moline AP</t>
  </si>
  <si>
    <t>991063</t>
  </si>
  <si>
    <t>Total Guests-Corporate Regular</t>
  </si>
  <si>
    <t>15592</t>
  </si>
  <si>
    <t>Holiday Inn - Moline Airport</t>
  </si>
  <si>
    <t>991064</t>
  </si>
  <si>
    <t>Total Guests-Corporate Negotia</t>
  </si>
  <si>
    <t>15593</t>
  </si>
  <si>
    <t>Holiday Inn - Davenport</t>
  </si>
  <si>
    <t>991065</t>
  </si>
  <si>
    <t>Total Guests-Business Products</t>
  </si>
  <si>
    <t>15594</t>
  </si>
  <si>
    <t>Hampton Inn - Davenport</t>
  </si>
  <si>
    <t>991066</t>
  </si>
  <si>
    <t>Total Guests-Corporate Preferr</t>
  </si>
  <si>
    <t>15595</t>
  </si>
  <si>
    <t>Holiday Inn - Hays</t>
  </si>
  <si>
    <t>991067</t>
  </si>
  <si>
    <t>Total Guests-Govt/Dipl/Militar</t>
  </si>
  <si>
    <t>15596</t>
  </si>
  <si>
    <t>Hampton Inn - Hays</t>
  </si>
  <si>
    <t>991068</t>
  </si>
  <si>
    <t>Total Guests-Leisure Pack Seas</t>
  </si>
  <si>
    <t>15597</t>
  </si>
  <si>
    <t>Holiday Inn - Salina</t>
  </si>
  <si>
    <t>991069</t>
  </si>
  <si>
    <t>Total Guests-Leisure Pack Wend</t>
  </si>
  <si>
    <t>15598</t>
  </si>
  <si>
    <t>Holiday Inn Exp &amp; Stes.-Salina</t>
  </si>
  <si>
    <t>991070</t>
  </si>
  <si>
    <t>Total Guests-Leisure Pack Oth</t>
  </si>
  <si>
    <t>15599</t>
  </si>
  <si>
    <t>Holiday Inn - Great Bend</t>
  </si>
  <si>
    <t>991071</t>
  </si>
  <si>
    <t>Total Guests-Wholesale</t>
  </si>
  <si>
    <t>15600</t>
  </si>
  <si>
    <t>Holiday Inn Express - Colby</t>
  </si>
  <si>
    <t>991072</t>
  </si>
  <si>
    <t>Total Guests-P&amp;P Disc&amp;Airline</t>
  </si>
  <si>
    <t>15601</t>
  </si>
  <si>
    <t>Holiday Inn-Midland Country</t>
  </si>
  <si>
    <t>991073</t>
  </si>
  <si>
    <t>Total Guests-Corporate Meeting</t>
  </si>
  <si>
    <t>15602</t>
  </si>
  <si>
    <t>Holiday Inn &amp; Stes.-Odessa Ctr</t>
  </si>
  <si>
    <t>991074</t>
  </si>
  <si>
    <t>Total Guests-Association Meet</t>
  </si>
  <si>
    <t>15603</t>
  </si>
  <si>
    <t>Holiday Inn Exp&amp;Stes.- Odessa</t>
  </si>
  <si>
    <t>991075</t>
  </si>
  <si>
    <t>Total Guests-Incentive</t>
  </si>
  <si>
    <t>15605</t>
  </si>
  <si>
    <t>Crowne Plaza Meadowlands</t>
  </si>
  <si>
    <t>991076</t>
  </si>
  <si>
    <t>Total Guests-Trade Fair/Exhibi</t>
  </si>
  <si>
    <t>15608</t>
  </si>
  <si>
    <t>HI Santa Monica - DJONT2</t>
  </si>
  <si>
    <t>991077</t>
  </si>
  <si>
    <t>Total Guests-Tour Series</t>
  </si>
  <si>
    <t>15611</t>
  </si>
  <si>
    <t>HI Santa Barbara - DJONT2</t>
  </si>
  <si>
    <t>991078</t>
  </si>
  <si>
    <t>Total Guests-Leisure Group</t>
  </si>
  <si>
    <t>15619</t>
  </si>
  <si>
    <t>HI Houston Med Ctr - DJONT2</t>
  </si>
  <si>
    <t>991079</t>
  </si>
  <si>
    <t>Total Guests-Govt/Depl/Militar</t>
  </si>
  <si>
    <t>15631</t>
  </si>
  <si>
    <t>HI Pittsburgh Univ Ctr.-DJONT2</t>
  </si>
  <si>
    <t>991080</t>
  </si>
  <si>
    <t>Total Guests-Airline Crew</t>
  </si>
  <si>
    <t>15641</t>
  </si>
  <si>
    <t>HI Charlstn Mills Hs-DJONT/JPN</t>
  </si>
  <si>
    <t>991081</t>
  </si>
  <si>
    <t>Total Guests-Complimentary</t>
  </si>
  <si>
    <t>15653</t>
  </si>
  <si>
    <t>HI Select SA Intl AP-DJONT/JPM</t>
  </si>
  <si>
    <t>991082</t>
  </si>
  <si>
    <t>No of Guests - Tier1 - Studio</t>
  </si>
  <si>
    <t>15683</t>
  </si>
  <si>
    <t>HI Phila Hist. Dstr - DJONT2</t>
  </si>
  <si>
    <t>991083</t>
  </si>
  <si>
    <t>No of Guests-Tier1 - 1 Bedroom</t>
  </si>
  <si>
    <t>15687</t>
  </si>
  <si>
    <t>CP NW Omaha - DJONT/JPNM</t>
  </si>
  <si>
    <t>991084</t>
  </si>
  <si>
    <t>No of Guests-Tier1 - 2 Bedroom</t>
  </si>
  <si>
    <t>15831</t>
  </si>
  <si>
    <t>Killeen - lead deptid</t>
  </si>
  <si>
    <t>991085</t>
  </si>
  <si>
    <t>No of Guests - Tier2 - Studio</t>
  </si>
  <si>
    <t>16008</t>
  </si>
  <si>
    <t>SBS Markham inc.</t>
  </si>
  <si>
    <t>991086</t>
  </si>
  <si>
    <t>No of Guests-Tier2 - 1 Bedroom</t>
  </si>
  <si>
    <t>16013</t>
  </si>
  <si>
    <t>BHR Texas LP</t>
  </si>
  <si>
    <t>991087</t>
  </si>
  <si>
    <t>No of Guests-Tier2 - 2 Bedroom</t>
  </si>
  <si>
    <t>16017</t>
  </si>
  <si>
    <t>200 Bloor Street Inc.</t>
  </si>
  <si>
    <t>991088</t>
  </si>
  <si>
    <t>No of Guests - Tier3 - Studio</t>
  </si>
  <si>
    <t>16022</t>
  </si>
  <si>
    <t>IC Hotels (Puerot Rico) Inc.</t>
  </si>
  <si>
    <t>991089</t>
  </si>
  <si>
    <t>No of Guests-Tier3 - 1 Bedroom</t>
  </si>
  <si>
    <t>16037</t>
  </si>
  <si>
    <t>CP Los Angeles Airport LLC</t>
  </si>
  <si>
    <t>991090</t>
  </si>
  <si>
    <t>No of Guests-Tier3 - 2 Bedroom</t>
  </si>
  <si>
    <t>16079</t>
  </si>
  <si>
    <t>Holiday Pacific Partners LP</t>
  </si>
  <si>
    <t>991091</t>
  </si>
  <si>
    <t>No of Guests - Tier4 - Studio</t>
  </si>
  <si>
    <t>16200</t>
  </si>
  <si>
    <t>SFHM Acquisition LLC</t>
  </si>
  <si>
    <t>A6220</t>
  </si>
  <si>
    <t>991092</t>
  </si>
  <si>
    <t>No of Guests-Tier4 - 1 Bedroom</t>
  </si>
  <si>
    <t>16202</t>
  </si>
  <si>
    <t>Barclay Operating Corp.</t>
  </si>
  <si>
    <t>991093</t>
  </si>
  <si>
    <t>No of Guests-Tier4 - 2 Bedroom</t>
  </si>
  <si>
    <t>16203</t>
  </si>
  <si>
    <t>IHC Buckhead LLC</t>
  </si>
  <si>
    <t>991100</t>
  </si>
  <si>
    <t>F&amp;B Revenue-Tours &amp; Groups</t>
  </si>
  <si>
    <t>16207</t>
  </si>
  <si>
    <t>IC Toronto</t>
  </si>
  <si>
    <t>991101</t>
  </si>
  <si>
    <t>F&amp;B Revenue-Employee Discount</t>
  </si>
  <si>
    <t>16210</t>
  </si>
  <si>
    <t>A6210</t>
  </si>
  <si>
    <t>991102</t>
  </si>
  <si>
    <t>F&amp;B Revenue-Sports Events</t>
  </si>
  <si>
    <t>16211</t>
  </si>
  <si>
    <t>IC Cleveland GH</t>
  </si>
  <si>
    <t>991103</t>
  </si>
  <si>
    <t>F&amp;B Revenue-Weekenders Package</t>
  </si>
  <si>
    <t>16212</t>
  </si>
  <si>
    <t>IC Dallas</t>
  </si>
  <si>
    <t>C6212</t>
  </si>
  <si>
    <t>991104</t>
  </si>
  <si>
    <t>F&amp;B Revenue-Leisure Packages</t>
  </si>
  <si>
    <t>16213</t>
  </si>
  <si>
    <t>IHC Austin</t>
  </si>
  <si>
    <t>991105</t>
  </si>
  <si>
    <t>F&amp;B Revenue-Personal Travel</t>
  </si>
  <si>
    <t>16214</t>
  </si>
  <si>
    <t>IC Cayo Largo Hotel &amp; Resort</t>
  </si>
  <si>
    <t>C6214</t>
  </si>
  <si>
    <t>991106</t>
  </si>
  <si>
    <t>F&amp;B Revenue-Corporate</t>
  </si>
  <si>
    <t>16215</t>
  </si>
  <si>
    <t>Inter-Continental San Juan</t>
  </si>
  <si>
    <t>991107</t>
  </si>
  <si>
    <t>F&amp;B Revenue-Commercial</t>
  </si>
  <si>
    <t>16216</t>
  </si>
  <si>
    <t>Intercontinental Houston</t>
  </si>
  <si>
    <t>991108</t>
  </si>
  <si>
    <t>F&amp;B Revenue-Business Traveler</t>
  </si>
  <si>
    <t>16217</t>
  </si>
  <si>
    <t>CP Ogden, UT</t>
  </si>
  <si>
    <t>C6217</t>
  </si>
  <si>
    <t>991109</t>
  </si>
  <si>
    <t>F&amp;B Revenue-In-House</t>
  </si>
  <si>
    <t>16218</t>
  </si>
  <si>
    <t>InterContinental Hotel</t>
  </si>
  <si>
    <t>C6218</t>
  </si>
  <si>
    <t>991110</t>
  </si>
  <si>
    <t>F&amp;B Revenue-Airline</t>
  </si>
  <si>
    <t>16219</t>
  </si>
  <si>
    <t>Inter-Continental Buckhead</t>
  </si>
  <si>
    <t>991111</t>
  </si>
  <si>
    <t>F&amp;B Revenue-Airline Delayed</t>
  </si>
  <si>
    <t>16220</t>
  </si>
  <si>
    <t>InterContinental Hotel Boston</t>
  </si>
  <si>
    <t>991112</t>
  </si>
  <si>
    <t>F&amp;B Revenue-Complimentary</t>
  </si>
  <si>
    <t>16221</t>
  </si>
  <si>
    <t>IC Boston</t>
  </si>
  <si>
    <t>991113</t>
  </si>
  <si>
    <t>F&amp;B Revenue-Associations</t>
  </si>
  <si>
    <t>16222</t>
  </si>
  <si>
    <t>A6216</t>
  </si>
  <si>
    <t>991114</t>
  </si>
  <si>
    <t>F&amp;B Revenue-Government</t>
  </si>
  <si>
    <t>16223</t>
  </si>
  <si>
    <t>991115</t>
  </si>
  <si>
    <t>F&amp;B Revenue-Great Rates</t>
  </si>
  <si>
    <t>16225</t>
  </si>
  <si>
    <t>Hotel Indigo Midtown</t>
  </si>
  <si>
    <t>C6225</t>
  </si>
  <si>
    <t>991116</t>
  </si>
  <si>
    <t>F&amp;B Revenue-Smerfes</t>
  </si>
  <si>
    <t>16226</t>
  </si>
  <si>
    <t>Hotel Indigo Chicago</t>
  </si>
  <si>
    <t>C6226</t>
  </si>
  <si>
    <t>991117</t>
  </si>
  <si>
    <t>F&amp;B Revenue-Pref Customer</t>
  </si>
  <si>
    <t>16227</t>
  </si>
  <si>
    <t>DTRS Michigan Ave/Chopin P.Sub</t>
  </si>
  <si>
    <t>C6227</t>
  </si>
  <si>
    <t>991118</t>
  </si>
  <si>
    <t>F&amp;B Revenue-Hotel Package</t>
  </si>
  <si>
    <t>16228</t>
  </si>
  <si>
    <t>DTRS MA/CP Sub,LLC Chicago</t>
  </si>
  <si>
    <t>C6228</t>
  </si>
  <si>
    <t>991119</t>
  </si>
  <si>
    <t>F&amp;B Revenue-Travel Package</t>
  </si>
  <si>
    <t>IC Chicago</t>
  </si>
  <si>
    <t>991120</t>
  </si>
  <si>
    <t>F&amp;B Revenue-Indiv Government</t>
  </si>
  <si>
    <t>16229</t>
  </si>
  <si>
    <t>DTRS MA/CP Sub,LLC - Miami</t>
  </si>
  <si>
    <t>C6229</t>
  </si>
  <si>
    <t>991121</t>
  </si>
  <si>
    <t>F&amp;B Revenue-Other Discount</t>
  </si>
  <si>
    <t>IC Miami</t>
  </si>
  <si>
    <t>991130</t>
  </si>
  <si>
    <t>Oth Revenue-Tours &amp; Groups</t>
  </si>
  <si>
    <t>991131</t>
  </si>
  <si>
    <t>Oth Revenue-Employe Discount</t>
  </si>
  <si>
    <t>16232</t>
  </si>
  <si>
    <t>IC SFO Moscone - Pre Opening</t>
  </si>
  <si>
    <t>C6232</t>
  </si>
  <si>
    <t>991132</t>
  </si>
  <si>
    <t>Oth Revenue-Sports Events</t>
  </si>
  <si>
    <t>16233</t>
  </si>
  <si>
    <t>IC SFO Moscone</t>
  </si>
  <si>
    <t>991133</t>
  </si>
  <si>
    <t>Oth Revenue-Weekender Package</t>
  </si>
  <si>
    <t>16235</t>
  </si>
  <si>
    <t>INTERCONTINENTAL SAN DIEGO</t>
  </si>
  <si>
    <t>C6235</t>
  </si>
  <si>
    <t>991134</t>
  </si>
  <si>
    <t>Oth Revenue-Leisure Packages</t>
  </si>
  <si>
    <t>16236</t>
  </si>
  <si>
    <t>C6236</t>
  </si>
  <si>
    <t>991135</t>
  </si>
  <si>
    <t>Oth Revenue-Personal Travel</t>
  </si>
  <si>
    <t>16237</t>
  </si>
  <si>
    <t>IC DALLAS, TEXAS</t>
  </si>
  <si>
    <t>C6237</t>
  </si>
  <si>
    <t>991136</t>
  </si>
  <si>
    <t>Oth Revenue-Corporate</t>
  </si>
  <si>
    <t>16238</t>
  </si>
  <si>
    <t>DTRS IC CHICAGO</t>
  </si>
  <si>
    <t>C6238</t>
  </si>
  <si>
    <t>991137</t>
  </si>
  <si>
    <t>Oth Revenue-Commercial</t>
  </si>
  <si>
    <t>16239</t>
  </si>
  <si>
    <t>DTRS IC Miami</t>
  </si>
  <si>
    <t>C6239</t>
  </si>
  <si>
    <t>991138</t>
  </si>
  <si>
    <t>Oth Revenue-Business Traveller</t>
  </si>
  <si>
    <t>16240</t>
  </si>
  <si>
    <t>IC Sacremento Pre-Opening</t>
  </si>
  <si>
    <t>C6241</t>
  </si>
  <si>
    <t>991139</t>
  </si>
  <si>
    <t>Oth Revenue-In-House</t>
  </si>
  <si>
    <t>16241</t>
  </si>
  <si>
    <t>IC Sacramento</t>
  </si>
  <si>
    <t>991140</t>
  </si>
  <si>
    <t>Oth Revenue-Airline</t>
  </si>
  <si>
    <t>16242</t>
  </si>
  <si>
    <t>IC Montelucia - pre opening</t>
  </si>
  <si>
    <t>C6243</t>
  </si>
  <si>
    <t>991141</t>
  </si>
  <si>
    <t>Oth Revenue-Airline Delayed</t>
  </si>
  <si>
    <t>16243</t>
  </si>
  <si>
    <t>IC Montelucia</t>
  </si>
  <si>
    <t>991142</t>
  </si>
  <si>
    <t>Oth Revenue-Complimentary</t>
  </si>
  <si>
    <t>16244</t>
  </si>
  <si>
    <t>IC Montelucia Villas</t>
  </si>
  <si>
    <t>991143</t>
  </si>
  <si>
    <t>Oth Revenue-Associations</t>
  </si>
  <si>
    <t>16248</t>
  </si>
  <si>
    <t>Intercontinental Chicago</t>
  </si>
  <si>
    <t>C6248</t>
  </si>
  <si>
    <t>991144</t>
  </si>
  <si>
    <t>Oth Revenue-Government</t>
  </si>
  <si>
    <t>16249</t>
  </si>
  <si>
    <t>Intercontinental Buckhead</t>
  </si>
  <si>
    <t>C6249</t>
  </si>
  <si>
    <t>991145</t>
  </si>
  <si>
    <t>Oth Revenue-Great Rates</t>
  </si>
  <si>
    <t>16250</t>
  </si>
  <si>
    <t>IC New York Times Square</t>
  </si>
  <si>
    <t>C6250</t>
  </si>
  <si>
    <t>991146</t>
  </si>
  <si>
    <t>Oth Revenue-Smerfes</t>
  </si>
  <si>
    <t>16251</t>
  </si>
  <si>
    <t>IC Buckhead</t>
  </si>
  <si>
    <t>C6251</t>
  </si>
  <si>
    <t>991147</t>
  </si>
  <si>
    <t>Oth Revenue-Pref Customer</t>
  </si>
  <si>
    <t>16252</t>
  </si>
  <si>
    <t>INTERCONTINENTAL INDIANAPOLIS</t>
  </si>
  <si>
    <t>C6252</t>
  </si>
  <si>
    <t>991148</t>
  </si>
  <si>
    <t>Oth Revenue-Hotel Package</t>
  </si>
  <si>
    <t>16253</t>
  </si>
  <si>
    <t>C6253</t>
  </si>
  <si>
    <t>991149</t>
  </si>
  <si>
    <t>Oth Revenue-Travel Package</t>
  </si>
  <si>
    <t>16254</t>
  </si>
  <si>
    <t>991150</t>
  </si>
  <si>
    <t>Oth Revenue-Indiv Government</t>
  </si>
  <si>
    <t>16255</t>
  </si>
  <si>
    <t>CROWNE PLAZA RAVINIA</t>
  </si>
  <si>
    <t>C6255</t>
  </si>
  <si>
    <t>991151</t>
  </si>
  <si>
    <t>Oth Revenue-Other Discount</t>
  </si>
  <si>
    <t>16265</t>
  </si>
  <si>
    <t>IC Mark Hopkins,SF California</t>
  </si>
  <si>
    <t>C6265</t>
  </si>
  <si>
    <t>991200</t>
  </si>
  <si>
    <t>Austria - Nat.Mix</t>
  </si>
  <si>
    <t>16272</t>
  </si>
  <si>
    <t>HIE Fisherman's Wharf</t>
  </si>
  <si>
    <t>C6272</t>
  </si>
  <si>
    <t>991201</t>
  </si>
  <si>
    <t>Benelux - Nat.Mix</t>
  </si>
  <si>
    <t>16273</t>
  </si>
  <si>
    <t>IC Mark Hopkins San Francisco</t>
  </si>
  <si>
    <t>C6273</t>
  </si>
  <si>
    <t>991202</t>
  </si>
  <si>
    <t>France - Nat.Mix</t>
  </si>
  <si>
    <t>16274</t>
  </si>
  <si>
    <t>IC Washington,DC</t>
  </si>
  <si>
    <t>C6274</t>
  </si>
  <si>
    <t>991203</t>
  </si>
  <si>
    <t>Germany - Nat.Mix</t>
  </si>
  <si>
    <t>16275</t>
  </si>
  <si>
    <t>IC HOUSTON MED CENTRE TEXAS</t>
  </si>
  <si>
    <t>C6275</t>
  </si>
  <si>
    <t>991204</t>
  </si>
  <si>
    <t>Italy - Nat.Mix</t>
  </si>
  <si>
    <t>16277</t>
  </si>
  <si>
    <t>C6277</t>
  </si>
  <si>
    <t>991205</t>
  </si>
  <si>
    <t>Spain - Nat.Mix</t>
  </si>
  <si>
    <t>16278</t>
  </si>
  <si>
    <t>IC Nashville Tennessee</t>
  </si>
  <si>
    <t>C6278</t>
  </si>
  <si>
    <t>991206</t>
  </si>
  <si>
    <t>Portugal - Nat. Mix</t>
  </si>
  <si>
    <t>16280</t>
  </si>
  <si>
    <t>IC Los Angeles Century City</t>
  </si>
  <si>
    <t>C6280</t>
  </si>
  <si>
    <t>991207</t>
  </si>
  <si>
    <t>Switzerland - Nat.Mix</t>
  </si>
  <si>
    <t>16281</t>
  </si>
  <si>
    <t>Candlewood Suites Polaris</t>
  </si>
  <si>
    <t>C6821</t>
  </si>
  <si>
    <t>991208</t>
  </si>
  <si>
    <t>UK - Nat.Mix</t>
  </si>
  <si>
    <t>16282</t>
  </si>
  <si>
    <t>Intercontinental NY  Barclay</t>
  </si>
  <si>
    <t>C6282</t>
  </si>
  <si>
    <t>991209</t>
  </si>
  <si>
    <t>Finland - Nat. Mix</t>
  </si>
  <si>
    <t>16283</t>
  </si>
  <si>
    <t>Joint Venture BOC 20</t>
  </si>
  <si>
    <t>C6283</t>
  </si>
  <si>
    <t>991210</t>
  </si>
  <si>
    <t>Sweden - Nat. Mix</t>
  </si>
  <si>
    <t>16284</t>
  </si>
  <si>
    <t>ICON NY Barclay Pre Opening</t>
  </si>
  <si>
    <t>991211</t>
  </si>
  <si>
    <t>Norway - Nat. Mix</t>
  </si>
  <si>
    <t>16285</t>
  </si>
  <si>
    <t>IC Santa Fe</t>
  </si>
  <si>
    <t>991212</t>
  </si>
  <si>
    <t>Denmark - Nat. Mix</t>
  </si>
  <si>
    <t>16286</t>
  </si>
  <si>
    <t>Presidente IC Puebla</t>
  </si>
  <si>
    <t>991213</t>
  </si>
  <si>
    <t>Other Europe - Nat.Mix</t>
  </si>
  <si>
    <t>16287</t>
  </si>
  <si>
    <t>Presidente - IC Merida</t>
  </si>
  <si>
    <t>991214</t>
  </si>
  <si>
    <t>Domestic Mid.East - Nat.Mix</t>
  </si>
  <si>
    <t>16289</t>
  </si>
  <si>
    <t>Presidente-IC Playa Bonita</t>
  </si>
  <si>
    <t>991215</t>
  </si>
  <si>
    <t>Bahrain - Nat.Mix</t>
  </si>
  <si>
    <t>16290</t>
  </si>
  <si>
    <t>I-C de Col.-LocaltoUK GAAP Adj</t>
  </si>
  <si>
    <t>991216</t>
  </si>
  <si>
    <t>Kuwait - Nat.Mix</t>
  </si>
  <si>
    <t>16291</t>
  </si>
  <si>
    <t>Presidente - IC Monterry</t>
  </si>
  <si>
    <t>991217</t>
  </si>
  <si>
    <t>Saudi Arabia - Nat.Mix</t>
  </si>
  <si>
    <t>16292</t>
  </si>
  <si>
    <t>Presidente-IC Mexico City</t>
  </si>
  <si>
    <t>991218</t>
  </si>
  <si>
    <t>U.A.E. - Nat.Mix</t>
  </si>
  <si>
    <t>16293</t>
  </si>
  <si>
    <t>Presidente-IC Guadalajara</t>
  </si>
  <si>
    <t>991219</t>
  </si>
  <si>
    <t>Other Middle East - Nat.Mix</t>
  </si>
  <si>
    <t>16294</t>
  </si>
  <si>
    <t>Presidente IC- Puerto Vallarta</t>
  </si>
  <si>
    <t>991220</t>
  </si>
  <si>
    <t>Usa/Canada - Nat.Mix</t>
  </si>
  <si>
    <t>16295</t>
  </si>
  <si>
    <t>Presidente IC- Cozumel</t>
  </si>
  <si>
    <t>991221</t>
  </si>
  <si>
    <t>Argentina - Nat.Mix</t>
  </si>
  <si>
    <t>16296</t>
  </si>
  <si>
    <t>Presidente IC- Ixtapa</t>
  </si>
  <si>
    <t>991222</t>
  </si>
  <si>
    <t>Brazil - Nat.Mix</t>
  </si>
  <si>
    <t>16297</t>
  </si>
  <si>
    <t>Presidente IC- Cancun</t>
  </si>
  <si>
    <t>991223</t>
  </si>
  <si>
    <t>Mexico - Nat.Mix</t>
  </si>
  <si>
    <t>16298</t>
  </si>
  <si>
    <t>Presidente IC- Los Cabos</t>
  </si>
  <si>
    <t>991224</t>
  </si>
  <si>
    <t>Other Americas - Nat.Mix</t>
  </si>
  <si>
    <t>16299</t>
  </si>
  <si>
    <t>SCH DE COL. LOCL/UK GAAP ADJ</t>
  </si>
  <si>
    <t>991225</t>
  </si>
  <si>
    <t>Domestic Africa - Nat.Mix</t>
  </si>
  <si>
    <t>16300</t>
  </si>
  <si>
    <t>HI Montego Bay Jamaica</t>
  </si>
  <si>
    <t>A5050</t>
  </si>
  <si>
    <t>991226</t>
  </si>
  <si>
    <t>Other Africa - Nat.Mix</t>
  </si>
  <si>
    <t>16301</t>
  </si>
  <si>
    <t>CP Times Square Manhattan</t>
  </si>
  <si>
    <t>C6301</t>
  </si>
  <si>
    <t>991227</t>
  </si>
  <si>
    <t>Japan - Nat.Mix</t>
  </si>
  <si>
    <t>16501</t>
  </si>
  <si>
    <t>Courtyard by Marriott-Atlanta</t>
  </si>
  <si>
    <t>991228</t>
  </si>
  <si>
    <t>Australia - Nat.Mix</t>
  </si>
  <si>
    <t>16502</t>
  </si>
  <si>
    <t>Fairfield by Marriott-Atlanta</t>
  </si>
  <si>
    <t>991229</t>
  </si>
  <si>
    <t>New Zealand &amp; South Pacific -</t>
  </si>
  <si>
    <t>16503</t>
  </si>
  <si>
    <t>991230</t>
  </si>
  <si>
    <t>Brunei - Nat.Mix</t>
  </si>
  <si>
    <t>16504</t>
  </si>
  <si>
    <t>Courtyard by Marriott-Houston</t>
  </si>
  <si>
    <t>991231</t>
  </si>
  <si>
    <t>Hong Kong - Nat.Mix</t>
  </si>
  <si>
    <t>16505</t>
  </si>
  <si>
    <t>991232</t>
  </si>
  <si>
    <t>India - Nat.Mix</t>
  </si>
  <si>
    <t>16506</t>
  </si>
  <si>
    <t>991233</t>
  </si>
  <si>
    <t>Indonesia - Nat.Mix</t>
  </si>
  <si>
    <t>16507</t>
  </si>
  <si>
    <t>Crowne Plaza - Powers Ferry</t>
  </si>
  <si>
    <t>991234</t>
  </si>
  <si>
    <t>Korea - Nat.Mix</t>
  </si>
  <si>
    <t>16508</t>
  </si>
  <si>
    <t>Fairfield by Marriott-Houston</t>
  </si>
  <si>
    <t>991235</t>
  </si>
  <si>
    <t>Malaysia - Nat.Mix</t>
  </si>
  <si>
    <t>16509</t>
  </si>
  <si>
    <t>Fairfield by Marriott - Dallas</t>
  </si>
  <si>
    <t>991236</t>
  </si>
  <si>
    <t>Pakistan - Nat.Mix</t>
  </si>
  <si>
    <t>16510</t>
  </si>
  <si>
    <t>Fairfield Inn - Scottsdale</t>
  </si>
  <si>
    <t>991237</t>
  </si>
  <si>
    <t>P R Of China - Nat.Mix</t>
  </si>
  <si>
    <t>16511</t>
  </si>
  <si>
    <t>991238</t>
  </si>
  <si>
    <t>Philippines - Nat.Mix</t>
  </si>
  <si>
    <t>16512</t>
  </si>
  <si>
    <t>991239</t>
  </si>
  <si>
    <t>Singapore - Nat.Mix</t>
  </si>
  <si>
    <t>16513</t>
  </si>
  <si>
    <t>991240</t>
  </si>
  <si>
    <t>Sri Lanka - Nat.Mix</t>
  </si>
  <si>
    <t>16514</t>
  </si>
  <si>
    <t>991241</t>
  </si>
  <si>
    <t>Taiwan - Nat.Mix</t>
  </si>
  <si>
    <t>16515</t>
  </si>
  <si>
    <t>991242</t>
  </si>
  <si>
    <t>Thailand - Nat.Mix</t>
  </si>
  <si>
    <t>16516</t>
  </si>
  <si>
    <t>991243</t>
  </si>
  <si>
    <t>Other Asia Pac. - Nat.Mix</t>
  </si>
  <si>
    <t>16517</t>
  </si>
  <si>
    <t>991244</t>
  </si>
  <si>
    <t>Vietnam Nat. Mix</t>
  </si>
  <si>
    <t>16518</t>
  </si>
  <si>
    <t>991245</t>
  </si>
  <si>
    <t>Russia - Nat Mix</t>
  </si>
  <si>
    <t>16519</t>
  </si>
  <si>
    <t>991250</t>
  </si>
  <si>
    <t>Leisure Club Members</t>
  </si>
  <si>
    <t>16520</t>
  </si>
  <si>
    <t>991251</t>
  </si>
  <si>
    <t>Leisure Club Member Direct Dbt</t>
  </si>
  <si>
    <t>16521</t>
  </si>
  <si>
    <t>991255</t>
  </si>
  <si>
    <t>Brought Forward</t>
  </si>
  <si>
    <t>16522</t>
  </si>
  <si>
    <t>Hampton Inn - Dallas Dwntn</t>
  </si>
  <si>
    <t>991256</t>
  </si>
  <si>
    <t>Brought Forward Direct Debit</t>
  </si>
  <si>
    <t>16523</t>
  </si>
  <si>
    <t>991260</t>
  </si>
  <si>
    <t>Renewals</t>
  </si>
  <si>
    <t>16524</t>
  </si>
  <si>
    <t>991262</t>
  </si>
  <si>
    <t>Late Renewals</t>
  </si>
  <si>
    <t>16525</t>
  </si>
  <si>
    <t>991263</t>
  </si>
  <si>
    <t>Late Renewals Direct Debit</t>
  </si>
  <si>
    <t>16526</t>
  </si>
  <si>
    <t>Hampton Inn - Jackson</t>
  </si>
  <si>
    <t>991265</t>
  </si>
  <si>
    <t>New Members</t>
  </si>
  <si>
    <t>16527</t>
  </si>
  <si>
    <t>Hampton Inn - Marietta</t>
  </si>
  <si>
    <t>991266</t>
  </si>
  <si>
    <t>New Members Direct Debit</t>
  </si>
  <si>
    <t>16528</t>
  </si>
  <si>
    <t>991270</t>
  </si>
  <si>
    <t>Lapsed Membersh</t>
  </si>
  <si>
    <t>16529</t>
  </si>
  <si>
    <t>Fairfield by Marriott I-10 E</t>
  </si>
  <si>
    <t>991271</t>
  </si>
  <si>
    <t>Lapsed Membership Direct Dbt</t>
  </si>
  <si>
    <t>16530</t>
  </si>
  <si>
    <t>991272</t>
  </si>
  <si>
    <t>Premier Membership</t>
  </si>
  <si>
    <t>16531</t>
  </si>
  <si>
    <t>991273</t>
  </si>
  <si>
    <t>Hotel Guest Membership</t>
  </si>
  <si>
    <t>16532</t>
  </si>
  <si>
    <t>Bristol House</t>
  </si>
  <si>
    <t>991275</t>
  </si>
  <si>
    <t>Carried Forward</t>
  </si>
  <si>
    <t>16533</t>
  </si>
  <si>
    <t>991280</t>
  </si>
  <si>
    <t>Complimentary Memberships</t>
  </si>
  <si>
    <t>16534</t>
  </si>
  <si>
    <t>991290</t>
  </si>
  <si>
    <t>Capacity</t>
  </si>
  <si>
    <t>16535</t>
  </si>
  <si>
    <t>991305</t>
  </si>
  <si>
    <t>Gross (Joules)</t>
  </si>
  <si>
    <t>16536</t>
  </si>
  <si>
    <t>991310</t>
  </si>
  <si>
    <t>Electricity (KW)</t>
  </si>
  <si>
    <t>16537</t>
  </si>
  <si>
    <t>991315</t>
  </si>
  <si>
    <t>Water (M3)</t>
  </si>
  <si>
    <t>16538</t>
  </si>
  <si>
    <t>991401</t>
  </si>
  <si>
    <t>Monday Rooms Let</t>
  </si>
  <si>
    <t>16539</t>
  </si>
  <si>
    <t>Hampton Inn East - Houston</t>
  </si>
  <si>
    <t>991402</t>
  </si>
  <si>
    <t>Tuesday Rooms Let</t>
  </si>
  <si>
    <t>16540</t>
  </si>
  <si>
    <t>991403</t>
  </si>
  <si>
    <t>Wednesday Rooms Let</t>
  </si>
  <si>
    <t>16541</t>
  </si>
  <si>
    <t>991404</t>
  </si>
  <si>
    <t>Thursday Rooms Let</t>
  </si>
  <si>
    <t>16542</t>
  </si>
  <si>
    <t>991405</t>
  </si>
  <si>
    <t>Friday Rooms Let</t>
  </si>
  <si>
    <t>16543</t>
  </si>
  <si>
    <t>991406</t>
  </si>
  <si>
    <t>Saturday Rooms Let</t>
  </si>
  <si>
    <t>16544</t>
  </si>
  <si>
    <t>991407</t>
  </si>
  <si>
    <t>Sunday Rooms Let</t>
  </si>
  <si>
    <t>16545</t>
  </si>
  <si>
    <t>991500</t>
  </si>
  <si>
    <t>Covers Restaurant No 1-25</t>
  </si>
  <si>
    <t>16546</t>
  </si>
  <si>
    <t>991501</t>
  </si>
  <si>
    <t>Breakfast Covers</t>
  </si>
  <si>
    <t>16547</t>
  </si>
  <si>
    <t>991502</t>
  </si>
  <si>
    <t>Customers - Lunch</t>
  </si>
  <si>
    <t>16548</t>
  </si>
  <si>
    <t>991503</t>
  </si>
  <si>
    <t>Customers - Dinner</t>
  </si>
  <si>
    <t>16549</t>
  </si>
  <si>
    <t>991504</t>
  </si>
  <si>
    <t>Afternoon Customers</t>
  </si>
  <si>
    <t>16550</t>
  </si>
  <si>
    <t>991505</t>
  </si>
  <si>
    <t>Night Customers</t>
  </si>
  <si>
    <t>16551</t>
  </si>
  <si>
    <t>991506</t>
  </si>
  <si>
    <t>Customers - Night</t>
  </si>
  <si>
    <t>16552</t>
  </si>
  <si>
    <t>991507</t>
  </si>
  <si>
    <t>Coffee Break Covers</t>
  </si>
  <si>
    <t>16553</t>
  </si>
  <si>
    <t>991508</t>
  </si>
  <si>
    <t>Customers - Reception</t>
  </si>
  <si>
    <t>16554</t>
  </si>
  <si>
    <t>991509</t>
  </si>
  <si>
    <t>Walk In Custmr - Breakfast</t>
  </si>
  <si>
    <t>16555</t>
  </si>
  <si>
    <t>991510</t>
  </si>
  <si>
    <t>Walk In Custmr - Prv Dining</t>
  </si>
  <si>
    <t>16556</t>
  </si>
  <si>
    <t>991511</t>
  </si>
  <si>
    <t>Walk In Custmr - Lunch</t>
  </si>
  <si>
    <t>16557</t>
  </si>
  <si>
    <t>991512</t>
  </si>
  <si>
    <t>Walk In Custmr - Dinner</t>
  </si>
  <si>
    <t>16558</t>
  </si>
  <si>
    <t>991513</t>
  </si>
  <si>
    <t>Walk In Custmr - Late Night</t>
  </si>
  <si>
    <t>16559</t>
  </si>
  <si>
    <t>HI Knoxville West</t>
  </si>
  <si>
    <t>991514</t>
  </si>
  <si>
    <t>Walk In Custmr - Coffee Brk</t>
  </si>
  <si>
    <t>16560</t>
  </si>
  <si>
    <t>991515</t>
  </si>
  <si>
    <t>Walk In Custmr - Reception</t>
  </si>
  <si>
    <t>16561</t>
  </si>
  <si>
    <t>991516</t>
  </si>
  <si>
    <t>In House Custmr - Breakfast</t>
  </si>
  <si>
    <t>16562</t>
  </si>
  <si>
    <t>HI Nashville Vanderbilt</t>
  </si>
  <si>
    <t>C6562</t>
  </si>
  <si>
    <t>991517</t>
  </si>
  <si>
    <t>In House Custmr - Lunch</t>
  </si>
  <si>
    <t>16563</t>
  </si>
  <si>
    <t>HI New Orleans Chateau</t>
  </si>
  <si>
    <t>C6563</t>
  </si>
  <si>
    <t>991518</t>
  </si>
  <si>
    <t>In House Custmr - Dinner</t>
  </si>
  <si>
    <t>16564</t>
  </si>
  <si>
    <t>991519</t>
  </si>
  <si>
    <t>In House Custmr - Late Night</t>
  </si>
  <si>
    <t>16565</t>
  </si>
  <si>
    <t>HI Woodland Hills</t>
  </si>
  <si>
    <t>C6565</t>
  </si>
  <si>
    <t>991520</t>
  </si>
  <si>
    <t>In House Custmr - Coffee Break</t>
  </si>
  <si>
    <t>16566</t>
  </si>
  <si>
    <t>991521</t>
  </si>
  <si>
    <t>In House Custmr - Reception</t>
  </si>
  <si>
    <t>16567</t>
  </si>
  <si>
    <t>991522</t>
  </si>
  <si>
    <t>Bar Customers</t>
  </si>
  <si>
    <t>16568</t>
  </si>
  <si>
    <t>991523</t>
  </si>
  <si>
    <t>Customers-Club Floor-Breakfast</t>
  </si>
  <si>
    <t>16569</t>
  </si>
  <si>
    <t>HI SF Civic Center</t>
  </si>
  <si>
    <t>991524</t>
  </si>
  <si>
    <t>Customers - Club Floor - Lunch</t>
  </si>
  <si>
    <t>16570</t>
  </si>
  <si>
    <t>991525</t>
  </si>
  <si>
    <t>Customers- Club Floor - Dinner</t>
  </si>
  <si>
    <t>16571</t>
  </si>
  <si>
    <t>991549</t>
  </si>
  <si>
    <t>Number of Events</t>
  </si>
  <si>
    <t>16572</t>
  </si>
  <si>
    <t>991550</t>
  </si>
  <si>
    <t>Meeting Room Rentals</t>
  </si>
  <si>
    <t>16573</t>
  </si>
  <si>
    <t>991551</t>
  </si>
  <si>
    <t>Largest Meeting Room (sqm)</t>
  </si>
  <si>
    <t>16574</t>
  </si>
  <si>
    <t>991552</t>
  </si>
  <si>
    <t>No. of Seats</t>
  </si>
  <si>
    <t>16575</t>
  </si>
  <si>
    <t>991553</t>
  </si>
  <si>
    <t>No. of Tables</t>
  </si>
  <si>
    <t>16576</t>
  </si>
  <si>
    <t>991554</t>
  </si>
  <si>
    <t>No. of Treatment Rooms</t>
  </si>
  <si>
    <t>16577</t>
  </si>
  <si>
    <t>991555</t>
  </si>
  <si>
    <t>Sq Feet</t>
  </si>
  <si>
    <t>16578</t>
  </si>
  <si>
    <t>991556</t>
  </si>
  <si>
    <t>Sqr. Meters</t>
  </si>
  <si>
    <t>16579</t>
  </si>
  <si>
    <t>991557</t>
  </si>
  <si>
    <t>Net Sq Feet</t>
  </si>
  <si>
    <t>16580</t>
  </si>
  <si>
    <t>HI Torrance</t>
  </si>
  <si>
    <t>C6580</t>
  </si>
  <si>
    <t>991558</t>
  </si>
  <si>
    <t>Massage Services</t>
  </si>
  <si>
    <t>16581</t>
  </si>
  <si>
    <t>991559</t>
  </si>
  <si>
    <t>No. of Meeting Rooms</t>
  </si>
  <si>
    <t>16582</t>
  </si>
  <si>
    <t>991560</t>
  </si>
  <si>
    <t># of Garage Stalls</t>
  </si>
  <si>
    <t>16583</t>
  </si>
  <si>
    <t>HI-Independence Mall</t>
  </si>
  <si>
    <t>991561</t>
  </si>
  <si>
    <t>Number of cars parked</t>
  </si>
  <si>
    <t>16584</t>
  </si>
  <si>
    <t>991562</t>
  </si>
  <si>
    <t>Number of vehicle bookings</t>
  </si>
  <si>
    <t>16585</t>
  </si>
  <si>
    <t>991570</t>
  </si>
  <si>
    <t>Banquet Space Square Footage</t>
  </si>
  <si>
    <t>16586</t>
  </si>
  <si>
    <t>991600</t>
  </si>
  <si>
    <t>Body Treatment Services</t>
  </si>
  <si>
    <t>16587</t>
  </si>
  <si>
    <t>Crowne Plaza Northwest Omaha</t>
  </si>
  <si>
    <t>991601</t>
  </si>
  <si>
    <t>Breakfast Covers-Room Service</t>
  </si>
  <si>
    <t>16588</t>
  </si>
  <si>
    <t>991602</t>
  </si>
  <si>
    <t>Lunch Covers-Room Service</t>
  </si>
  <si>
    <t>16589</t>
  </si>
  <si>
    <t>991603</t>
  </si>
  <si>
    <t>Dinner Covers-Room Service</t>
  </si>
  <si>
    <t>16590</t>
  </si>
  <si>
    <t>991604</t>
  </si>
  <si>
    <t>Afternoon Covers-Room Service</t>
  </si>
  <si>
    <t>16591</t>
  </si>
  <si>
    <t>991605</t>
  </si>
  <si>
    <t>Night Customers-Room Services</t>
  </si>
  <si>
    <t>16592</t>
  </si>
  <si>
    <t>991610</t>
  </si>
  <si>
    <t>Banquet Food Covers</t>
  </si>
  <si>
    <t>16593</t>
  </si>
  <si>
    <t>991611</t>
  </si>
  <si>
    <t>Breakfast Covers-Banquet</t>
  </si>
  <si>
    <t>16594</t>
  </si>
  <si>
    <t>991612</t>
  </si>
  <si>
    <t>Fitness / Classes Services</t>
  </si>
  <si>
    <t>16595</t>
  </si>
  <si>
    <t>991613</t>
  </si>
  <si>
    <t>Dinner Covers-Banquet</t>
  </si>
  <si>
    <t>16596</t>
  </si>
  <si>
    <t>991614</t>
  </si>
  <si>
    <t>Afternoon Covers-Banquet</t>
  </si>
  <si>
    <t>16597</t>
  </si>
  <si>
    <t>991615</t>
  </si>
  <si>
    <t>Number of Items Sold</t>
  </si>
  <si>
    <t>16598</t>
  </si>
  <si>
    <t>991616</t>
  </si>
  <si>
    <t>Items Sold - Food - Breakfast</t>
  </si>
  <si>
    <t>16599</t>
  </si>
  <si>
    <t>991617</t>
  </si>
  <si>
    <t>Items Sold - Food - Lunch</t>
  </si>
  <si>
    <t>16600</t>
  </si>
  <si>
    <t>991618</t>
  </si>
  <si>
    <t>Items Sold - Food - Dinner</t>
  </si>
  <si>
    <t>16601</t>
  </si>
  <si>
    <t>991619</t>
  </si>
  <si>
    <t>Items Sold-Beverage- Breakfast</t>
  </si>
  <si>
    <t>16602</t>
  </si>
  <si>
    <t>991620</t>
  </si>
  <si>
    <t>Items Sold - Beverage - Lunch</t>
  </si>
  <si>
    <t>16603</t>
  </si>
  <si>
    <t>991621</t>
  </si>
  <si>
    <t>Items Sold - Beverage - Dinner</t>
  </si>
  <si>
    <t>16604</t>
  </si>
  <si>
    <t>Four Points by Sheraton</t>
  </si>
  <si>
    <t>991660</t>
  </si>
  <si>
    <t>Banquet Space Sq Ft – F&amp;B STR</t>
  </si>
  <si>
    <t>16605</t>
  </si>
  <si>
    <t>991665</t>
  </si>
  <si>
    <t>Hotel Square Footage</t>
  </si>
  <si>
    <t>16606</t>
  </si>
  <si>
    <t>Hampton Inn - Las Vegas</t>
  </si>
  <si>
    <t>991700</t>
  </si>
  <si>
    <t>KIT Rooms Occupied</t>
  </si>
  <si>
    <t>16607</t>
  </si>
  <si>
    <t>HI Olathe</t>
  </si>
  <si>
    <t>C6607</t>
  </si>
  <si>
    <t>991701</t>
  </si>
  <si>
    <t>Occ Rm - Rack</t>
  </si>
  <si>
    <t>16608</t>
  </si>
  <si>
    <t>HIExp Cambridge</t>
  </si>
  <si>
    <t>C6608</t>
  </si>
  <si>
    <t>991702</t>
  </si>
  <si>
    <t>Occ Rm - Discounted</t>
  </si>
  <si>
    <t>16609</t>
  </si>
  <si>
    <t>HI Select O'Hare/Rosemont</t>
  </si>
  <si>
    <t>C6609</t>
  </si>
  <si>
    <t>991703</t>
  </si>
  <si>
    <t>Occ Rm - Long Stays</t>
  </si>
  <si>
    <t>16610</t>
  </si>
  <si>
    <t>Hilton Garden Inn - Roundrock</t>
  </si>
  <si>
    <t>C6610</t>
  </si>
  <si>
    <t>991704</t>
  </si>
  <si>
    <t>Occ Rm - Corporate Regular</t>
  </si>
  <si>
    <t>16612</t>
  </si>
  <si>
    <t>Hilton - Austin Airport</t>
  </si>
  <si>
    <t>C6612</t>
  </si>
  <si>
    <t>991705</t>
  </si>
  <si>
    <t>Occ Rm - Corporate Negotiated</t>
  </si>
  <si>
    <t>16613</t>
  </si>
  <si>
    <t>Hilton Garden Windsor</t>
  </si>
  <si>
    <t>C6613</t>
  </si>
  <si>
    <t>991706</t>
  </si>
  <si>
    <t>Occ Rm - Business Products</t>
  </si>
  <si>
    <t>16614</t>
  </si>
  <si>
    <t>HIE&amp;S Fisherman's Wharf</t>
  </si>
  <si>
    <t>C6614</t>
  </si>
  <si>
    <t>991707</t>
  </si>
  <si>
    <t>Occ Rm - Corporate Preferred</t>
  </si>
  <si>
    <t>16615</t>
  </si>
  <si>
    <t>991708</t>
  </si>
  <si>
    <t>Occ Rm - Government / Diploma</t>
  </si>
  <si>
    <t>16616</t>
  </si>
  <si>
    <t>991709</t>
  </si>
  <si>
    <t>Occ Rm - Leisure Pack-Seasonal</t>
  </si>
  <si>
    <t>16617</t>
  </si>
  <si>
    <t>Hilton Garden Inn Windsor</t>
  </si>
  <si>
    <t>991710</t>
  </si>
  <si>
    <t>Occ Rm - Leisure Package - W/E</t>
  </si>
  <si>
    <t>16618</t>
  </si>
  <si>
    <t>991711</t>
  </si>
  <si>
    <t>Occ Rm - Leisure Pack-Other</t>
  </si>
  <si>
    <t>16819</t>
  </si>
  <si>
    <t>Crowne Plaza Marietta</t>
  </si>
  <si>
    <t>C6819</t>
  </si>
  <si>
    <t>991712</t>
  </si>
  <si>
    <t>Occ Rm - Wholesale</t>
  </si>
  <si>
    <t>16820</t>
  </si>
  <si>
    <t>HI Select Parker Colorado</t>
  </si>
  <si>
    <t>C6820</t>
  </si>
  <si>
    <t>991713</t>
  </si>
  <si>
    <t>Occ Rm - P&amp;P Discount &amp; Airlin</t>
  </si>
  <si>
    <t>16821</t>
  </si>
  <si>
    <t>Candlewood Polaris Ohio</t>
  </si>
  <si>
    <t>991714</t>
  </si>
  <si>
    <t>Occ Rm - Corporate Meeting</t>
  </si>
  <si>
    <t>16822</t>
  </si>
  <si>
    <t>Staybridge Suites Austin Arpt.</t>
  </si>
  <si>
    <t>C6822</t>
  </si>
  <si>
    <t>991715</t>
  </si>
  <si>
    <t>Occ Rm - Association Meeting</t>
  </si>
  <si>
    <t>16823</t>
  </si>
  <si>
    <t>SBS San Antiono Sunset Station</t>
  </si>
  <si>
    <t>C6823</t>
  </si>
  <si>
    <t>991716</t>
  </si>
  <si>
    <t>Occ Rm - Incentive</t>
  </si>
  <si>
    <t>16824</t>
  </si>
  <si>
    <t>Jet Blue Lodge</t>
  </si>
  <si>
    <t>C6824</t>
  </si>
  <si>
    <t>991717</t>
  </si>
  <si>
    <t>Occ Rm - Trade Fair / Exh Gro</t>
  </si>
  <si>
    <t>16825</t>
  </si>
  <si>
    <t>Hotel Indigo San Antonio Texas</t>
  </si>
  <si>
    <t>C6825</t>
  </si>
  <si>
    <t>991718</t>
  </si>
  <si>
    <t>Occ Rm - Tour Series</t>
  </si>
  <si>
    <t>16826</t>
  </si>
  <si>
    <t>C6826</t>
  </si>
  <si>
    <t>991719</t>
  </si>
  <si>
    <t>Occ Rm - Leisure Group</t>
  </si>
  <si>
    <t>16827</t>
  </si>
  <si>
    <t>Hotel Indigo Rahway</t>
  </si>
  <si>
    <t>C6827</t>
  </si>
  <si>
    <t>991720</t>
  </si>
  <si>
    <t>Occ Rm - Gov't / Diplomatic G</t>
  </si>
  <si>
    <t>16828</t>
  </si>
  <si>
    <t>HI Hotel &amp; Suites Hist. Dist.</t>
  </si>
  <si>
    <t>C6828</t>
  </si>
  <si>
    <t>991721</t>
  </si>
  <si>
    <t>Occ Rm - Airline Crew</t>
  </si>
  <si>
    <t>16829</t>
  </si>
  <si>
    <t>CP Old Town Alexandria</t>
  </si>
  <si>
    <t>C6829</t>
  </si>
  <si>
    <t>991722</t>
  </si>
  <si>
    <t>Occ Rm - No Show</t>
  </si>
  <si>
    <t>16830</t>
  </si>
  <si>
    <t>Candlewood Suites Killeen</t>
  </si>
  <si>
    <t>C6830</t>
  </si>
  <si>
    <t>991750</t>
  </si>
  <si>
    <t>Occ Rm - Over Flow</t>
  </si>
  <si>
    <t>16831</t>
  </si>
  <si>
    <t>Holiday Inn Killeen</t>
  </si>
  <si>
    <t>991751</t>
  </si>
  <si>
    <t>Occ Rm - Long Stay</t>
  </si>
  <si>
    <t>16832</t>
  </si>
  <si>
    <t>Indigo Atlanta Midtown</t>
  </si>
  <si>
    <t>C6832</t>
  </si>
  <si>
    <t>991752</t>
  </si>
  <si>
    <t>MICE</t>
  </si>
  <si>
    <t>16833</t>
  </si>
  <si>
    <t>Staybridge Suites Bentonville</t>
  </si>
  <si>
    <t>C6833</t>
  </si>
  <si>
    <t>991753</t>
  </si>
  <si>
    <t>Contract</t>
  </si>
  <si>
    <t>16834</t>
  </si>
  <si>
    <t>Staybridge Suites Rochester NY</t>
  </si>
  <si>
    <t>C6834</t>
  </si>
  <si>
    <t>991754</t>
  </si>
  <si>
    <t>Entertainment/Sports</t>
  </si>
  <si>
    <t>16835</t>
  </si>
  <si>
    <t>CROWNE PLAZA PHOENIX</t>
  </si>
  <si>
    <t>C6835</t>
  </si>
  <si>
    <t>991755</t>
  </si>
  <si>
    <t>Retail Web</t>
  </si>
  <si>
    <t>16836</t>
  </si>
  <si>
    <t>Holiday Inn Rogers, AR</t>
  </si>
  <si>
    <t>C6836</t>
  </si>
  <si>
    <t>991756</t>
  </si>
  <si>
    <t>Local Negotiated</t>
  </si>
  <si>
    <t>16837</t>
  </si>
  <si>
    <t>Holiday Inn Long Island City</t>
  </si>
  <si>
    <t>C6837</t>
  </si>
  <si>
    <t>991757</t>
  </si>
  <si>
    <t>Consortia</t>
  </si>
  <si>
    <t>16838</t>
  </si>
  <si>
    <t>CARR 625 First Street, LLC</t>
  </si>
  <si>
    <t>991758</t>
  </si>
  <si>
    <t>National Negotiated</t>
  </si>
  <si>
    <t>16839</t>
  </si>
  <si>
    <t>CARR 901 N. Fairfax Street LLC</t>
  </si>
  <si>
    <t>991759</t>
  </si>
  <si>
    <t>OTA Opaque</t>
  </si>
  <si>
    <t>16840</t>
  </si>
  <si>
    <t>Holiday Inn Houston Texas</t>
  </si>
  <si>
    <t>C6840</t>
  </si>
  <si>
    <t>991760</t>
  </si>
  <si>
    <t>Ayurvedic</t>
  </si>
  <si>
    <t>16841</t>
  </si>
  <si>
    <t>Candlewood Suites Houston Tx</t>
  </si>
  <si>
    <t>C6841</t>
  </si>
  <si>
    <t>991761</t>
  </si>
  <si>
    <t>16842</t>
  </si>
  <si>
    <t>Holiday Inn Las Vegas</t>
  </si>
  <si>
    <t>C6842</t>
  </si>
  <si>
    <t>991762</t>
  </si>
  <si>
    <t>Brand Media Promotions</t>
  </si>
  <si>
    <t>16843</t>
  </si>
  <si>
    <t>Holiday Inn Disney Resort</t>
  </si>
  <si>
    <t>C6843</t>
  </si>
  <si>
    <t>991763</t>
  </si>
  <si>
    <t>Package &amp; Promo</t>
  </si>
  <si>
    <t>16844</t>
  </si>
  <si>
    <t>Staybridge Suites Lafayette</t>
  </si>
  <si>
    <t>C6844</t>
  </si>
  <si>
    <t>991764</t>
  </si>
  <si>
    <t>Advanced Purchases</t>
  </si>
  <si>
    <t>16845</t>
  </si>
  <si>
    <t>Staybridge Suites Fayetteville</t>
  </si>
  <si>
    <t>C6845</t>
  </si>
  <si>
    <t>991765</t>
  </si>
  <si>
    <t>Seasonally Closed Rooms</t>
  </si>
  <si>
    <t>16846</t>
  </si>
  <si>
    <t>CP Lake Buena Vista</t>
  </si>
  <si>
    <t>C6846</t>
  </si>
  <si>
    <t>991766</t>
  </si>
  <si>
    <t>Extended Closed Rooms</t>
  </si>
  <si>
    <t>16847</t>
  </si>
  <si>
    <t>Indigo Cleveland Downtown</t>
  </si>
  <si>
    <t>C6847</t>
  </si>
  <si>
    <t>991767</t>
  </si>
  <si>
    <t>Convention</t>
  </si>
  <si>
    <t>16848</t>
  </si>
  <si>
    <t>HIE Irving DFW Airport North</t>
  </si>
  <si>
    <t>C6848</t>
  </si>
  <si>
    <t>991768</t>
  </si>
  <si>
    <t>Room Only</t>
  </si>
  <si>
    <t>16849</t>
  </si>
  <si>
    <t>Indigo Chicago,Naperville</t>
  </si>
  <si>
    <t>C6849</t>
  </si>
  <si>
    <t>991769</t>
  </si>
  <si>
    <t>Local Discounts</t>
  </si>
  <si>
    <t>16850</t>
  </si>
  <si>
    <t>Z Ocean Hotel</t>
  </si>
  <si>
    <t>C6850</t>
  </si>
  <si>
    <t>991770</t>
  </si>
  <si>
    <t>Qualified</t>
  </si>
  <si>
    <t>16851</t>
  </si>
  <si>
    <t>Z Ocean Master Assoc</t>
  </si>
  <si>
    <t>C6851</t>
  </si>
  <si>
    <t>991771</t>
  </si>
  <si>
    <t>No of email user accounts</t>
  </si>
  <si>
    <t>16852</t>
  </si>
  <si>
    <t>Z Ocean Res Condo Assoc</t>
  </si>
  <si>
    <t>C6852</t>
  </si>
  <si>
    <t>991772</t>
  </si>
  <si>
    <t>Conversion Offset Stat</t>
  </si>
  <si>
    <t>16853</t>
  </si>
  <si>
    <t>Crowne Plaza Phoenix</t>
  </si>
  <si>
    <t>C6853</t>
  </si>
  <si>
    <t>991821</t>
  </si>
  <si>
    <t>Total Occ - Corporations</t>
  </si>
  <si>
    <t>16854</t>
  </si>
  <si>
    <t>Staybridge Houston-Greenspoint</t>
  </si>
  <si>
    <t>C6854</t>
  </si>
  <si>
    <t>991822</t>
  </si>
  <si>
    <t>Total Occ - Associations</t>
  </si>
  <si>
    <t>16855</t>
  </si>
  <si>
    <t>Staybridge Oakbrook Terrace</t>
  </si>
  <si>
    <t>C6855</t>
  </si>
  <si>
    <t>991823</t>
  </si>
  <si>
    <t>Total Occ - Government</t>
  </si>
  <si>
    <t>16856</t>
  </si>
  <si>
    <t>Crowne Plaza  Alexandria VA</t>
  </si>
  <si>
    <t>C6856</t>
  </si>
  <si>
    <t>991824</t>
  </si>
  <si>
    <t>Total Occ - Tour Groups</t>
  </si>
  <si>
    <t>16857</t>
  </si>
  <si>
    <t>Indigo Rahway</t>
  </si>
  <si>
    <t>C6857</t>
  </si>
  <si>
    <t>991825</t>
  </si>
  <si>
    <t>Total Occ - Crews</t>
  </si>
  <si>
    <t>16858</t>
  </si>
  <si>
    <t>EVEN East New York</t>
  </si>
  <si>
    <t>C6858</t>
  </si>
  <si>
    <t>991826</t>
  </si>
  <si>
    <t>Total Occ - SMERFS</t>
  </si>
  <si>
    <t>16859</t>
  </si>
  <si>
    <t>C6859</t>
  </si>
  <si>
    <t>991827</t>
  </si>
  <si>
    <t>Total Occ - Business</t>
  </si>
  <si>
    <t>16860</t>
  </si>
  <si>
    <t>Holiday Inn Clevland,Ohio</t>
  </si>
  <si>
    <t>C6860</t>
  </si>
  <si>
    <t>991828</t>
  </si>
  <si>
    <t>Total Occ - Leisure</t>
  </si>
  <si>
    <t>16861</t>
  </si>
  <si>
    <t>Hotel Indigo Savannah</t>
  </si>
  <si>
    <t>C6861</t>
  </si>
  <si>
    <t>991829</t>
  </si>
  <si>
    <t>Total Occ - Preferred Cust</t>
  </si>
  <si>
    <t>16862</t>
  </si>
  <si>
    <t>C6862</t>
  </si>
  <si>
    <t>991830</t>
  </si>
  <si>
    <t>Total Occ - Hotel Package</t>
  </si>
  <si>
    <t>16863</t>
  </si>
  <si>
    <t>A6863</t>
  </si>
  <si>
    <t>991831</t>
  </si>
  <si>
    <t>Total Occ - Travel Package</t>
  </si>
  <si>
    <t>16864</t>
  </si>
  <si>
    <t>C6864</t>
  </si>
  <si>
    <t>991832</t>
  </si>
  <si>
    <t>Total Occ - Discounts</t>
  </si>
  <si>
    <t>16866</t>
  </si>
  <si>
    <t>INDIGO  AUSTIN TEXAS</t>
  </si>
  <si>
    <t>C6866</t>
  </si>
  <si>
    <t>991833</t>
  </si>
  <si>
    <t>Total Occ - Great Rates</t>
  </si>
  <si>
    <t>16867</t>
  </si>
  <si>
    <t>HI EXPRESS AUSTIN TEXAS</t>
  </si>
  <si>
    <t>991834</t>
  </si>
  <si>
    <t>Total Occ - Indv Govt</t>
  </si>
  <si>
    <t>16868</t>
  </si>
  <si>
    <t>LEAD INDIGO &amp; HI EXP AUSTIN</t>
  </si>
  <si>
    <t>991835</t>
  </si>
  <si>
    <t>Occ Rm Tier 1 - Studio</t>
  </si>
  <si>
    <t>16869</t>
  </si>
  <si>
    <t>C6869</t>
  </si>
  <si>
    <t>991836</t>
  </si>
  <si>
    <t>Occ Rm Tier 1 - 1 Bedroom</t>
  </si>
  <si>
    <t>16870</t>
  </si>
  <si>
    <t>Holiday Inn Las Vegas Nevada</t>
  </si>
  <si>
    <t>C6870</t>
  </si>
  <si>
    <t>991837</t>
  </si>
  <si>
    <t>Occ Rm Tier 1 - 2 Bedroom</t>
  </si>
  <si>
    <t>16871</t>
  </si>
  <si>
    <t>HI Fisherman's Wharf SF</t>
  </si>
  <si>
    <t>C6871</t>
  </si>
  <si>
    <t>991838</t>
  </si>
  <si>
    <t>Occ Rm Tier 2 - Studio</t>
  </si>
  <si>
    <t>16872</t>
  </si>
  <si>
    <t>Hotel Indigo Philadelphia</t>
  </si>
  <si>
    <t>C6872</t>
  </si>
  <si>
    <t>991839</t>
  </si>
  <si>
    <t>Occ Rm Tier 2 - 1 Bedroom</t>
  </si>
  <si>
    <t>16873</t>
  </si>
  <si>
    <t>Hotel Indigo NBS Philadelphia</t>
  </si>
  <si>
    <t>C6873</t>
  </si>
  <si>
    <t>991840</t>
  </si>
  <si>
    <t>Occ Rm Tier 2 - 2 Bedroom</t>
  </si>
  <si>
    <t>16875</t>
  </si>
  <si>
    <t>Crowne Plaza Lake Oswego</t>
  </si>
  <si>
    <t>991841</t>
  </si>
  <si>
    <t>Occ Rm Tier 3 - Studio</t>
  </si>
  <si>
    <t>16876</t>
  </si>
  <si>
    <t>Indigo Lower East NYC</t>
  </si>
  <si>
    <t>C6876</t>
  </si>
  <si>
    <t>991842</t>
  </si>
  <si>
    <t>Occ Rm Tier 3 - 1 Bedroom</t>
  </si>
  <si>
    <t>16877</t>
  </si>
  <si>
    <t>Hotel Indigo Los Angeles,CA</t>
  </si>
  <si>
    <t>C6877</t>
  </si>
  <si>
    <t>991843</t>
  </si>
  <si>
    <t>Occ Rm  Tier 3 - 2 Bedroom</t>
  </si>
  <si>
    <t>16878</t>
  </si>
  <si>
    <t>HI Isla Verde,Puerto Rico</t>
  </si>
  <si>
    <t>C6878</t>
  </si>
  <si>
    <t>991844</t>
  </si>
  <si>
    <t>Occ Rm Tier 4 - Studio</t>
  </si>
  <si>
    <t>16879</t>
  </si>
  <si>
    <t>CP Toronto-Markham,Ontario</t>
  </si>
  <si>
    <t>C6879</t>
  </si>
  <si>
    <t>991845</t>
  </si>
  <si>
    <t>Occ Rm Tier 4 - 1 Bedroom</t>
  </si>
  <si>
    <t>16880</t>
  </si>
  <si>
    <t>C6880</t>
  </si>
  <si>
    <t>991846</t>
  </si>
  <si>
    <t>Occ Rm Tier 4 - 2 Bedroom</t>
  </si>
  <si>
    <t>16881</t>
  </si>
  <si>
    <t>EVEN PITTSBURGH PENNSYLVANIA</t>
  </si>
  <si>
    <t>C6881</t>
  </si>
  <si>
    <t>991850</t>
  </si>
  <si>
    <t>Occ Rm CWD STD 1-6 Nights</t>
  </si>
  <si>
    <t>16882</t>
  </si>
  <si>
    <t>CP NEWYORK 36TH STREET</t>
  </si>
  <si>
    <t>C6882</t>
  </si>
  <si>
    <t>991851</t>
  </si>
  <si>
    <t>Occ Rm CWD 1BR 1-6 Nights</t>
  </si>
  <si>
    <t>16883</t>
  </si>
  <si>
    <t>Holiday Inn Disney</t>
  </si>
  <si>
    <t>C6883</t>
  </si>
  <si>
    <t>991852</t>
  </si>
  <si>
    <t>Occ Rm CWD STD 7-29 Nights</t>
  </si>
  <si>
    <t>16884</t>
  </si>
  <si>
    <t>EVEN CHARLOTTE, NC</t>
  </si>
  <si>
    <t>C6884</t>
  </si>
  <si>
    <t>991853</t>
  </si>
  <si>
    <t>Occ Rm CWD 1BR 7-29 Nights</t>
  </si>
  <si>
    <t>16885</t>
  </si>
  <si>
    <t>C6885</t>
  </si>
  <si>
    <t>991854</t>
  </si>
  <si>
    <t>Occ Rm CWD STD 30+ Nights</t>
  </si>
  <si>
    <t>16886</t>
  </si>
  <si>
    <t>Indigo Alexandria,Virginia</t>
  </si>
  <si>
    <t>C6886</t>
  </si>
  <si>
    <t>991855</t>
  </si>
  <si>
    <t>Occ Rm CWD 1BR 30+ Nights</t>
  </si>
  <si>
    <t>16887</t>
  </si>
  <si>
    <t>EVEN  ALPHARETTA</t>
  </si>
  <si>
    <t>C6887</t>
  </si>
  <si>
    <t>991856</t>
  </si>
  <si>
    <t>Occ Rm SBS 2BR 1-6 Nights</t>
  </si>
  <si>
    <t>16888</t>
  </si>
  <si>
    <t>C6888</t>
  </si>
  <si>
    <t>991857</t>
  </si>
  <si>
    <t>Occ Rm SBS 2BR 7-29 Nights</t>
  </si>
  <si>
    <t>16890</t>
  </si>
  <si>
    <t>C6890</t>
  </si>
  <si>
    <t>991858</t>
  </si>
  <si>
    <t>Occ Rm SBS 2BR 30+ Nights</t>
  </si>
  <si>
    <t>16891</t>
  </si>
  <si>
    <t>LEAD EVEN/SBS SEATTLE</t>
  </si>
  <si>
    <t>C6895</t>
  </si>
  <si>
    <t>991860</t>
  </si>
  <si>
    <t>Temp Duty - Occ Rooms</t>
  </si>
  <si>
    <t>16892</t>
  </si>
  <si>
    <t>SBS TOMBALL TEXAS</t>
  </si>
  <si>
    <t>C6892</t>
  </si>
  <si>
    <t>991861</t>
  </si>
  <si>
    <t>Perm Chg Stat - Occ Rooms</t>
  </si>
  <si>
    <t>16893</t>
  </si>
  <si>
    <t>HIEX Houston</t>
  </si>
  <si>
    <t>C6893</t>
  </si>
  <si>
    <t>991862</t>
  </si>
  <si>
    <t>DistVisitors - Occ Rooms</t>
  </si>
  <si>
    <t>16894</t>
  </si>
  <si>
    <t>Not to be used</t>
  </si>
  <si>
    <t>C6894</t>
  </si>
  <si>
    <t>991863</t>
  </si>
  <si>
    <t>Other-Occ Rms</t>
  </si>
  <si>
    <t>16895</t>
  </si>
  <si>
    <t>EVEN SEATTLE SOUTH LAKE UNION</t>
  </si>
  <si>
    <t>991864</t>
  </si>
  <si>
    <t>Corporate - Occ Rms</t>
  </si>
  <si>
    <t>16896</t>
  </si>
  <si>
    <t>HIEX HOUSTON PRE OPENING TEXAS</t>
  </si>
  <si>
    <t>991865</t>
  </si>
  <si>
    <t>Leisure - Occ Rms</t>
  </si>
  <si>
    <t>16897</t>
  </si>
  <si>
    <t>SBS SEATTLE SOUTH LAKE UNION</t>
  </si>
  <si>
    <t>991868</t>
  </si>
  <si>
    <t>Rms Occ - Russia</t>
  </si>
  <si>
    <t>16898</t>
  </si>
  <si>
    <t>Indigo San Diego Old</t>
  </si>
  <si>
    <t>C6898</t>
  </si>
  <si>
    <t>991869</t>
  </si>
  <si>
    <t>Occ Rm - Vietnam</t>
  </si>
  <si>
    <t>16899</t>
  </si>
  <si>
    <t>Indigo San Diego Capital</t>
  </si>
  <si>
    <t>C6899</t>
  </si>
  <si>
    <t>991870</t>
  </si>
  <si>
    <t>Occ Rm - United Kingdom</t>
  </si>
  <si>
    <t>16903</t>
  </si>
  <si>
    <t>HI Vanderbilt,Nashville,TN</t>
  </si>
  <si>
    <t>C6903</t>
  </si>
  <si>
    <t>991871</t>
  </si>
  <si>
    <t>Occ Rm - Germany</t>
  </si>
  <si>
    <t>16904</t>
  </si>
  <si>
    <t>SBS Lafayette,LA</t>
  </si>
  <si>
    <t>C6904</t>
  </si>
  <si>
    <t>991872</t>
  </si>
  <si>
    <t>Occ Rm - Italy</t>
  </si>
  <si>
    <t>16905</t>
  </si>
  <si>
    <t>HI Secaucus Meadowlands, NJ</t>
  </si>
  <si>
    <t>C6905</t>
  </si>
  <si>
    <t>991873</t>
  </si>
  <si>
    <t>Occ Rm - France</t>
  </si>
  <si>
    <t>16906</t>
  </si>
  <si>
    <t>EVEN BROOKLYN, NY</t>
  </si>
  <si>
    <t>C6906</t>
  </si>
  <si>
    <t>991874</t>
  </si>
  <si>
    <t>Occ Rm - Spain</t>
  </si>
  <si>
    <t>16907</t>
  </si>
  <si>
    <t>STAYBRIDGE SUITES WILLOWBROOK</t>
  </si>
  <si>
    <t>C6907</t>
  </si>
  <si>
    <t>991875</t>
  </si>
  <si>
    <t>Occ Rm - Benelus</t>
  </si>
  <si>
    <t>16908</t>
  </si>
  <si>
    <t>SBS CATHEDRAL CITY</t>
  </si>
  <si>
    <t>C6908</t>
  </si>
  <si>
    <t>991876</t>
  </si>
  <si>
    <t>Occ Rm - Other Western Europe</t>
  </si>
  <si>
    <t>16909</t>
  </si>
  <si>
    <t>INDIGO SAN DIEGO</t>
  </si>
  <si>
    <t>C6909</t>
  </si>
  <si>
    <t>991877</t>
  </si>
  <si>
    <t>Occ Rm - Eastern Europe</t>
  </si>
  <si>
    <t>16910</t>
  </si>
  <si>
    <t>IC Cabrits Resort&amp;Spa Dominica</t>
  </si>
  <si>
    <t>C6910</t>
  </si>
  <si>
    <t>XCD</t>
  </si>
  <si>
    <t>991878</t>
  </si>
  <si>
    <t>Occ Rm - USA</t>
  </si>
  <si>
    <t>16911</t>
  </si>
  <si>
    <t>C6911</t>
  </si>
  <si>
    <t>991879</t>
  </si>
  <si>
    <t>Occ Rm - Canada</t>
  </si>
  <si>
    <t>16912</t>
  </si>
  <si>
    <t>REGENT SANTA MONICA</t>
  </si>
  <si>
    <t>C6912</t>
  </si>
  <si>
    <t>991880</t>
  </si>
  <si>
    <t>Occ Rm - Mexico</t>
  </si>
  <si>
    <t>16913</t>
  </si>
  <si>
    <t>C6913</t>
  </si>
  <si>
    <t>991881</t>
  </si>
  <si>
    <t>Occ Rm - Latin America</t>
  </si>
  <si>
    <t>16914</t>
  </si>
  <si>
    <t>FPS Upscale-Canada</t>
  </si>
  <si>
    <t>991882</t>
  </si>
  <si>
    <t>Occ Rm - Middle East</t>
  </si>
  <si>
    <t>16915</t>
  </si>
  <si>
    <t>AMER DEI Pro fees</t>
  </si>
  <si>
    <t>991883</t>
  </si>
  <si>
    <t>Occ Rm - Africa</t>
  </si>
  <si>
    <t>16916</t>
  </si>
  <si>
    <t>HICV TAHOE RIDGE RESORT</t>
  </si>
  <si>
    <t>991884</t>
  </si>
  <si>
    <t>Occ Rm - South Korea</t>
  </si>
  <si>
    <t>16917</t>
  </si>
  <si>
    <t>991885</t>
  </si>
  <si>
    <t>Occ Rm - Taiwan</t>
  </si>
  <si>
    <t>16918</t>
  </si>
  <si>
    <t>HICV Tahoe Ridge Resort</t>
  </si>
  <si>
    <t>991886</t>
  </si>
  <si>
    <t>Occ Rm - PRC</t>
  </si>
  <si>
    <t>16919</t>
  </si>
  <si>
    <t>Intercontinental San Antonio</t>
  </si>
  <si>
    <t>C6919</t>
  </si>
  <si>
    <t>991887</t>
  </si>
  <si>
    <t>Occ Rm - Hong Kong</t>
  </si>
  <si>
    <t>16920</t>
  </si>
  <si>
    <t>Six Senses La Sagesse</t>
  </si>
  <si>
    <t>C6920</t>
  </si>
  <si>
    <t>991888</t>
  </si>
  <si>
    <t>Occ Rm - Philippines</t>
  </si>
  <si>
    <t>16921</t>
  </si>
  <si>
    <t>Kimpton Virgilio Polanco</t>
  </si>
  <si>
    <t>C6921</t>
  </si>
  <si>
    <t>991889</t>
  </si>
  <si>
    <t>Occ Rm - Thailand</t>
  </si>
  <si>
    <t>17200</t>
  </si>
  <si>
    <t>Divisional Adv - Europe</t>
  </si>
  <si>
    <t>991890</t>
  </si>
  <si>
    <t>Occ Rm - Malaysia</t>
  </si>
  <si>
    <t>17201</t>
  </si>
  <si>
    <t>Divisional - MEA (cls)</t>
  </si>
  <si>
    <t>991891</t>
  </si>
  <si>
    <t>Occ Rm - Singapore</t>
  </si>
  <si>
    <t>17202</t>
  </si>
  <si>
    <t>Divisional Adv - N. America</t>
  </si>
  <si>
    <t>991892</t>
  </si>
  <si>
    <t>Occ Rm - Indonesia</t>
  </si>
  <si>
    <t>17203</t>
  </si>
  <si>
    <t>Divisional Adv-Asia (cls)</t>
  </si>
  <si>
    <t>991893</t>
  </si>
  <si>
    <t>Occ Rm - India</t>
  </si>
  <si>
    <t>17204</t>
  </si>
  <si>
    <t>Div Adv - S Amer (cls)</t>
  </si>
  <si>
    <t>991894</t>
  </si>
  <si>
    <t>Occ Rm - Australia</t>
  </si>
  <si>
    <t>17205</t>
  </si>
  <si>
    <t>MLAC Business Support - Miami</t>
  </si>
  <si>
    <t>991895</t>
  </si>
  <si>
    <t>Occ Rm - New Zealand</t>
  </si>
  <si>
    <t>17206</t>
  </si>
  <si>
    <t>991896</t>
  </si>
  <si>
    <t>Occ Rm - South Pacific</t>
  </si>
  <si>
    <t>17207</t>
  </si>
  <si>
    <t>991897</t>
  </si>
  <si>
    <t>Occ Rm - Aircrew</t>
  </si>
  <si>
    <t>17208</t>
  </si>
  <si>
    <t>991898</t>
  </si>
  <si>
    <t>Occ Rm - Other</t>
  </si>
  <si>
    <t>17209</t>
  </si>
  <si>
    <t>LA - Development (cls)</t>
  </si>
  <si>
    <t>991899</t>
  </si>
  <si>
    <t>Occ Rm - Japan</t>
  </si>
  <si>
    <t>17210</t>
  </si>
  <si>
    <t>Office Services - Amer (cls)</t>
  </si>
  <si>
    <t>991900</t>
  </si>
  <si>
    <t>Headcount/Full Time Equivalnts</t>
  </si>
  <si>
    <t>17211</t>
  </si>
  <si>
    <t>GM Termination Fund (cls)</t>
  </si>
  <si>
    <t>991901</t>
  </si>
  <si>
    <t>Electricity - KWH</t>
  </si>
  <si>
    <t>17212</t>
  </si>
  <si>
    <t>GM Temp Fund - Orbit (cls)</t>
  </si>
  <si>
    <t>991902</t>
  </si>
  <si>
    <t>17213</t>
  </si>
  <si>
    <t>Office Services-MEA (cls)</t>
  </si>
  <si>
    <t>991903</t>
  </si>
  <si>
    <t>Gas - Cubic Feet</t>
  </si>
  <si>
    <t>17214</t>
  </si>
  <si>
    <t>President-MEA (cls)</t>
  </si>
  <si>
    <t>991904</t>
  </si>
  <si>
    <t>Water - Gallons</t>
  </si>
  <si>
    <t>17215</t>
  </si>
  <si>
    <t>Marketing OPS MEA (cls)</t>
  </si>
  <si>
    <t>991905</t>
  </si>
  <si>
    <t>Corporate Headcount</t>
  </si>
  <si>
    <t>17216</t>
  </si>
  <si>
    <t>Reg Dir Training-MEA (cls)</t>
  </si>
  <si>
    <t>991906</t>
  </si>
  <si>
    <t>IHG Corporate Headcount</t>
  </si>
  <si>
    <t>17217</t>
  </si>
  <si>
    <t>Fasttrack - MEA</t>
  </si>
  <si>
    <t>991907</t>
  </si>
  <si>
    <t>IHG Hotel Headcount</t>
  </si>
  <si>
    <t>17218</t>
  </si>
  <si>
    <t>991910</t>
  </si>
  <si>
    <t>Headcount/Contractors</t>
  </si>
  <si>
    <t>17219</t>
  </si>
  <si>
    <t>991911</t>
  </si>
  <si>
    <t>Electricity KWH cost</t>
  </si>
  <si>
    <t>17220</t>
  </si>
  <si>
    <t>IC LEGACY (17220)</t>
  </si>
  <si>
    <t>991912</t>
  </si>
  <si>
    <t>Steam cost</t>
  </si>
  <si>
    <t>17221</t>
  </si>
  <si>
    <t>Human Resources-MEA (cls)</t>
  </si>
  <si>
    <t>991913</t>
  </si>
  <si>
    <t>Gas cubic feet cost</t>
  </si>
  <si>
    <t>17222</t>
  </si>
  <si>
    <t>President Amer (cls)</t>
  </si>
  <si>
    <t>991914</t>
  </si>
  <si>
    <t>Water gallons cost</t>
  </si>
  <si>
    <t>17223</t>
  </si>
  <si>
    <t>Insurance Europe (cls)</t>
  </si>
  <si>
    <t>991915</t>
  </si>
  <si>
    <t>Volume - Oil</t>
  </si>
  <si>
    <t>17224</t>
  </si>
  <si>
    <t>LAC CONTRACT/TRAINING COORDINA</t>
  </si>
  <si>
    <t>991916</t>
  </si>
  <si>
    <t>Gallons (Chilled Water)</t>
  </si>
  <si>
    <t>17225</t>
  </si>
  <si>
    <t>Insurance-MEA (cls)</t>
  </si>
  <si>
    <t>991917</t>
  </si>
  <si>
    <t>Sewer - Volume</t>
  </si>
  <si>
    <t>17226</t>
  </si>
  <si>
    <t>Insurance - Asia (cls)</t>
  </si>
  <si>
    <t>991920</t>
  </si>
  <si>
    <t># of Sal EE's Termed in Month</t>
  </si>
  <si>
    <t>17227</t>
  </si>
  <si>
    <t>Legal - Corporate</t>
  </si>
  <si>
    <t>991925</t>
  </si>
  <si>
    <t># of Sal EE's Trans Out in Mo</t>
  </si>
  <si>
    <t>17228</t>
  </si>
  <si>
    <t>Finance Central Europe (cls)</t>
  </si>
  <si>
    <t>991930</t>
  </si>
  <si>
    <t># of Hrly EE's Termed in Month</t>
  </si>
  <si>
    <t>17229</t>
  </si>
  <si>
    <t>Finance-MEA (cls)</t>
  </si>
  <si>
    <t>991940</t>
  </si>
  <si>
    <t># of Hrly EE's Trans Out in Mo</t>
  </si>
  <si>
    <t>17230</t>
  </si>
  <si>
    <t>Finance Americas (Miami) (cls)</t>
  </si>
  <si>
    <t>991945</t>
  </si>
  <si>
    <t># of Active Hrly EE's @ Mo End</t>
  </si>
  <si>
    <t>17231</t>
  </si>
  <si>
    <t>991947</t>
  </si>
  <si>
    <t># of Active Sal EE's @ Mo End</t>
  </si>
  <si>
    <t>17232</t>
  </si>
  <si>
    <t>Development MEA (cls)</t>
  </si>
  <si>
    <t>991950</t>
  </si>
  <si>
    <t>A/R - Current</t>
  </si>
  <si>
    <t>17233</t>
  </si>
  <si>
    <t>Development - Amer (cls)</t>
  </si>
  <si>
    <t>991951</t>
  </si>
  <si>
    <t>A/R - Over 30 Day</t>
  </si>
  <si>
    <t>17235</t>
  </si>
  <si>
    <t>I. T. Operations Support</t>
  </si>
  <si>
    <t>991952</t>
  </si>
  <si>
    <t>A/R - Over 60 Day</t>
  </si>
  <si>
    <t>17236</t>
  </si>
  <si>
    <t>IT Corp Systems (cls)</t>
  </si>
  <si>
    <t>991953</t>
  </si>
  <si>
    <t>A/R - Over 90 Day</t>
  </si>
  <si>
    <t>17237</t>
  </si>
  <si>
    <t>IT Hotel Systems (cls)</t>
  </si>
  <si>
    <t>991954</t>
  </si>
  <si>
    <t>A/R - Over 120 Day</t>
  </si>
  <si>
    <t>17238</t>
  </si>
  <si>
    <t>IT Telecommunications (cls)</t>
  </si>
  <si>
    <t>991955</t>
  </si>
  <si>
    <t>A/R Over 150</t>
  </si>
  <si>
    <t>17239</t>
  </si>
  <si>
    <t>Res Admin (cls)</t>
  </si>
  <si>
    <t>991956</t>
  </si>
  <si>
    <t>A/R Over 180</t>
  </si>
  <si>
    <t>17240</t>
  </si>
  <si>
    <t>Res Houston (cls)</t>
  </si>
  <si>
    <t>991957</t>
  </si>
  <si>
    <t>A/R Over 270</t>
  </si>
  <si>
    <t>17241</t>
  </si>
  <si>
    <t>Houston Res Services(cls)</t>
  </si>
  <si>
    <t>991958</t>
  </si>
  <si>
    <t>A/R Over 365</t>
  </si>
  <si>
    <t>17242</t>
  </si>
  <si>
    <t>Reservations - Depn (cls)</t>
  </si>
  <si>
    <t>991960</t>
  </si>
  <si>
    <t>A/P - Current</t>
  </si>
  <si>
    <t>17243</t>
  </si>
  <si>
    <t>Res Income (cls)</t>
  </si>
  <si>
    <t>991961</t>
  </si>
  <si>
    <t>A/P - Over 30 Day</t>
  </si>
  <si>
    <t>17244</t>
  </si>
  <si>
    <t>Internet IHC (cls)</t>
  </si>
  <si>
    <t>991962</t>
  </si>
  <si>
    <t>A/P - Over 60 Day</t>
  </si>
  <si>
    <t>17245</t>
  </si>
  <si>
    <t>991963</t>
  </si>
  <si>
    <t>A/P - Over 90 Day</t>
  </si>
  <si>
    <t>17246</t>
  </si>
  <si>
    <t>LAC RVP CMH</t>
  </si>
  <si>
    <t>991964</t>
  </si>
  <si>
    <t>A/P - Over 120 Day</t>
  </si>
  <si>
    <t>17247</t>
  </si>
  <si>
    <t>Marketing C Europe closed(cls)</t>
  </si>
  <si>
    <t>991965</t>
  </si>
  <si>
    <t>Occ Rm - United Arab Emirates</t>
  </si>
  <si>
    <t>17248</t>
  </si>
  <si>
    <t>SVP LAC Operations - (cls)</t>
  </si>
  <si>
    <t>991966</t>
  </si>
  <si>
    <t>Occ Rm - Armenia</t>
  </si>
  <si>
    <t>17249</t>
  </si>
  <si>
    <t>Sales-Frankfurt (cls)</t>
  </si>
  <si>
    <t>991967</t>
  </si>
  <si>
    <t>Occ Rm - Argentina</t>
  </si>
  <si>
    <t>17250</t>
  </si>
  <si>
    <t>Sales - Paris (cls)</t>
  </si>
  <si>
    <t>991968</t>
  </si>
  <si>
    <t>Occ Rm - Burkina Faso</t>
  </si>
  <si>
    <t>17251</t>
  </si>
  <si>
    <t>RVP SALES - AMERICAS</t>
  </si>
  <si>
    <t>991969</t>
  </si>
  <si>
    <t>Occ Rm - Bahrain</t>
  </si>
  <si>
    <t>17252</t>
  </si>
  <si>
    <t>Sales - PAC Asia (cls)</t>
  </si>
  <si>
    <t>991970</t>
  </si>
  <si>
    <t>Occ Rm - Brunei Darussalam</t>
  </si>
  <si>
    <t>17253</t>
  </si>
  <si>
    <t>Sales - Groups SE (cls)</t>
  </si>
  <si>
    <t>991971</t>
  </si>
  <si>
    <t>Occ Rm - Brazil</t>
  </si>
  <si>
    <t>17254</t>
  </si>
  <si>
    <t>Sales - Groups West (cls)</t>
  </si>
  <si>
    <t>991972</t>
  </si>
  <si>
    <t>Occ Rm - Belgium</t>
  </si>
  <si>
    <t>17255</t>
  </si>
  <si>
    <t>Sales - Sales Support (cls)</t>
  </si>
  <si>
    <t>991973</t>
  </si>
  <si>
    <t>Occ Rm - Algeria</t>
  </si>
  <si>
    <t>17256</t>
  </si>
  <si>
    <t>Sales - L.America/GSA</t>
  </si>
  <si>
    <t>991974</t>
  </si>
  <si>
    <t>Occ Rm - Denmark</t>
  </si>
  <si>
    <t>17257</t>
  </si>
  <si>
    <t>Sales - Government</t>
  </si>
  <si>
    <t>991975</t>
  </si>
  <si>
    <t>Occ Rm - Egypt</t>
  </si>
  <si>
    <t>17258</t>
  </si>
  <si>
    <t>991976</t>
  </si>
  <si>
    <t>Occ Rm - Finland</t>
  </si>
  <si>
    <t>17259</t>
  </si>
  <si>
    <t>Sales Depreciation (cls)</t>
  </si>
  <si>
    <t>991977</t>
  </si>
  <si>
    <t>Occ Rm - Honduras</t>
  </si>
  <si>
    <t>17260</t>
  </si>
  <si>
    <t>Corporate Key Accounts</t>
  </si>
  <si>
    <t>991978</t>
  </si>
  <si>
    <t>Occ Rm - Other Africa</t>
  </si>
  <si>
    <t>17261</t>
  </si>
  <si>
    <t>991979</t>
  </si>
  <si>
    <t>Occ Rm - Israel</t>
  </si>
  <si>
    <t>17262</t>
  </si>
  <si>
    <t>991980</t>
  </si>
  <si>
    <t>Occ Rm - Jordan</t>
  </si>
  <si>
    <t>17263</t>
  </si>
  <si>
    <t>Rooms &amp; Revenue Management</t>
  </si>
  <si>
    <t>991981</t>
  </si>
  <si>
    <t>Occ Rm - Kuwait</t>
  </si>
  <si>
    <t>17264</t>
  </si>
  <si>
    <t>991982</t>
  </si>
  <si>
    <t>Occ Rm - Lebanon</t>
  </si>
  <si>
    <t>17265</t>
  </si>
  <si>
    <t>991983</t>
  </si>
  <si>
    <t>Occ Rm- Libyan Arab Jamahiriya</t>
  </si>
  <si>
    <t>17266</t>
  </si>
  <si>
    <t>SVP Engineering (cls)</t>
  </si>
  <si>
    <t>991984</t>
  </si>
  <si>
    <t>Occ Rm - Malta</t>
  </si>
  <si>
    <t>17267</t>
  </si>
  <si>
    <t>Tech Services Amer (cls)</t>
  </si>
  <si>
    <t>991985</t>
  </si>
  <si>
    <t>Occ Rm - Morocco</t>
  </si>
  <si>
    <t>17268</t>
  </si>
  <si>
    <t>Brand Advertising (cls)</t>
  </si>
  <si>
    <t>991986</t>
  </si>
  <si>
    <t>Occ Rm - Nigeria</t>
  </si>
  <si>
    <t>17269</t>
  </si>
  <si>
    <t>IHC Pre Listing Costs</t>
  </si>
  <si>
    <t>991987</t>
  </si>
  <si>
    <t>Occ Rm - Palestinian Territory</t>
  </si>
  <si>
    <t>17270</t>
  </si>
  <si>
    <t>IHC Year 2000K Costs (cls)</t>
  </si>
  <si>
    <t>991988</t>
  </si>
  <si>
    <t>Occ Rm - Oman</t>
  </si>
  <si>
    <t>17271</t>
  </si>
  <si>
    <t>Technical Services (Surabaya)</t>
  </si>
  <si>
    <t>991989</t>
  </si>
  <si>
    <t>Occ Rm - Peru</t>
  </si>
  <si>
    <t>17272</t>
  </si>
  <si>
    <t>991990</t>
  </si>
  <si>
    <t>Occ Rm - Qatar</t>
  </si>
  <si>
    <t>17273</t>
  </si>
  <si>
    <t>991991</t>
  </si>
  <si>
    <t>Occ Rm - Romania</t>
  </si>
  <si>
    <t>17274</t>
  </si>
  <si>
    <t>Tech Services Hurghada Forum</t>
  </si>
  <si>
    <t>991992</t>
  </si>
  <si>
    <t>Occ Rm - Saudi Arabia</t>
  </si>
  <si>
    <t>17275</t>
  </si>
  <si>
    <t>Tech Services-Kumho HCM City</t>
  </si>
  <si>
    <t>991993</t>
  </si>
  <si>
    <t>Occ Rm - Serbia</t>
  </si>
  <si>
    <t>17276</t>
  </si>
  <si>
    <t>Tech Services-Beirut Phoenicia</t>
  </si>
  <si>
    <t>991994</t>
  </si>
  <si>
    <t>Occ Rm - South Africa</t>
  </si>
  <si>
    <t>17277</t>
  </si>
  <si>
    <t>Tech Services (Kiev)</t>
  </si>
  <si>
    <t>991995</t>
  </si>
  <si>
    <t>Occ Rm - Sudan</t>
  </si>
  <si>
    <t>17278</t>
  </si>
  <si>
    <t>991996</t>
  </si>
  <si>
    <t>Occ Rm - Switzerland</t>
  </si>
  <si>
    <t>17279</t>
  </si>
  <si>
    <t>991997</t>
  </si>
  <si>
    <t>Occ Rm - Syryan arab re</t>
  </si>
  <si>
    <t>17280</t>
  </si>
  <si>
    <t>991998</t>
  </si>
  <si>
    <t>Occ Rm - Tunisia</t>
  </si>
  <si>
    <t>17281</t>
  </si>
  <si>
    <t>991999</t>
  </si>
  <si>
    <t>Occ Rm - Yemen</t>
  </si>
  <si>
    <t>17282</t>
  </si>
  <si>
    <t>747 3RD Avenue Office (cls)</t>
  </si>
  <si>
    <t>992000</t>
  </si>
  <si>
    <t>Occ Rm - Zambia</t>
  </si>
  <si>
    <t>17283</t>
  </si>
  <si>
    <t>IC Global Mktg Admin US</t>
  </si>
  <si>
    <t>992001</t>
  </si>
  <si>
    <t>Occ Rm - Zimbabwe</t>
  </si>
  <si>
    <t>17284</t>
  </si>
  <si>
    <t>AMER Global Teams Allocations</t>
  </si>
  <si>
    <t>992002</t>
  </si>
  <si>
    <t>Occ Rm - Other Asia Pacific</t>
  </si>
  <si>
    <t>17285</t>
  </si>
  <si>
    <t>AMER WWS Allocations</t>
  </si>
  <si>
    <t>992003</t>
  </si>
  <si>
    <t>Occ Rm - Other Middle East</t>
  </si>
  <si>
    <t>17288</t>
  </si>
  <si>
    <t>IC NEW DEV BUDGET ADJUSTMENT</t>
  </si>
  <si>
    <t>992005</t>
  </si>
  <si>
    <t>Rms Available Competitors</t>
  </si>
  <si>
    <t>17289</t>
  </si>
  <si>
    <t>IHC - Glob 2000 (cls)</t>
  </si>
  <si>
    <t>992010</t>
  </si>
  <si>
    <t>Rms Sold Competitors</t>
  </si>
  <si>
    <t>17290</t>
  </si>
  <si>
    <t>992015</t>
  </si>
  <si>
    <t>Rms Revenue Competitors</t>
  </si>
  <si>
    <t>17291</t>
  </si>
  <si>
    <t>992101</t>
  </si>
  <si>
    <t>ECM-Total No. of Light bulbs</t>
  </si>
  <si>
    <t>17292</t>
  </si>
  <si>
    <t>992102</t>
  </si>
  <si>
    <t>ECM-No. of LED Light bulbs</t>
  </si>
  <si>
    <t>17293</t>
  </si>
  <si>
    <t>Corp Acctg New York</t>
  </si>
  <si>
    <t>992103</t>
  </si>
  <si>
    <t>ECM-Total No. of Showerheads</t>
  </si>
  <si>
    <t>17294</t>
  </si>
  <si>
    <t>ABJHA Privatization (cls)</t>
  </si>
  <si>
    <t>992104</t>
  </si>
  <si>
    <t>ECM-No. of LowFlow Showerheads</t>
  </si>
  <si>
    <t>17295</t>
  </si>
  <si>
    <t>Doha TSA Project</t>
  </si>
  <si>
    <t>992105</t>
  </si>
  <si>
    <t>ECM-Total No. of Faucet&amp;Taps</t>
  </si>
  <si>
    <t>17296</t>
  </si>
  <si>
    <t>Asmara TSA Project</t>
  </si>
  <si>
    <t>992106</t>
  </si>
  <si>
    <t>ECM-No. of LowFlow Faucet&amp;Taps</t>
  </si>
  <si>
    <t>17297</t>
  </si>
  <si>
    <t>GOAHA TSA Project</t>
  </si>
  <si>
    <t>992305</t>
  </si>
  <si>
    <t>Benchmarking Rms Available</t>
  </si>
  <si>
    <t>17298</t>
  </si>
  <si>
    <t>GRZHA TSA Project</t>
  </si>
  <si>
    <t>992310</t>
  </si>
  <si>
    <t>Benchmarking Rms Sold</t>
  </si>
  <si>
    <t>17299</t>
  </si>
  <si>
    <t>BOMHB TSA Project</t>
  </si>
  <si>
    <t>992315</t>
  </si>
  <si>
    <t>Benchmarking Rms Revenue</t>
  </si>
  <si>
    <t>17350</t>
  </si>
  <si>
    <t>Corporate &amp; Fiscal (cls)</t>
  </si>
  <si>
    <t>993005</t>
  </si>
  <si>
    <t>Nr. Of Rooms</t>
  </si>
  <si>
    <t>17351</t>
  </si>
  <si>
    <t>Purchasing Americas (C87)(cls)</t>
  </si>
  <si>
    <t>993010</t>
  </si>
  <si>
    <t>Quality</t>
  </si>
  <si>
    <t>17352</t>
  </si>
  <si>
    <t>Purchasing MEA (C88) (cls)</t>
  </si>
  <si>
    <t>993015</t>
  </si>
  <si>
    <t>Passfail</t>
  </si>
  <si>
    <t>17353</t>
  </si>
  <si>
    <t>Purchase NY ProjectC89 1 (cls)</t>
  </si>
  <si>
    <t>993020</t>
  </si>
  <si>
    <t>FQI Score</t>
  </si>
  <si>
    <t>17360</t>
  </si>
  <si>
    <t>SALES MILAN</t>
  </si>
  <si>
    <t>A7040</t>
  </si>
  <si>
    <t>ITL</t>
  </si>
  <si>
    <t>993025</t>
  </si>
  <si>
    <t>Meeting Rooms M2</t>
  </si>
  <si>
    <t>17370</t>
  </si>
  <si>
    <t>SCHA TSA Project</t>
  </si>
  <si>
    <t>993030</t>
  </si>
  <si>
    <t>Monthly 4-4-5 Weighting</t>
  </si>
  <si>
    <t>17380</t>
  </si>
  <si>
    <t>MEA Staff Overhead</t>
  </si>
  <si>
    <t>993040</t>
  </si>
  <si>
    <t>GHGL - Manage Risk</t>
  </si>
  <si>
    <t>17386</t>
  </si>
  <si>
    <t>IC MARACAIBO ENHANCEMENT</t>
  </si>
  <si>
    <t>993050</t>
  </si>
  <si>
    <t>GHGL - A Safe Hotel</t>
  </si>
  <si>
    <t>17390</t>
  </si>
  <si>
    <t>AMR Tech Services - IHC</t>
  </si>
  <si>
    <t>994010</t>
  </si>
  <si>
    <t>Points - General Liability</t>
  </si>
  <si>
    <t>17393</t>
  </si>
  <si>
    <t>Integration</t>
  </si>
  <si>
    <t>994011</t>
  </si>
  <si>
    <t>Points - Earned</t>
  </si>
  <si>
    <t>17394</t>
  </si>
  <si>
    <t>Bermuda Transfer (cls)</t>
  </si>
  <si>
    <t>994012</t>
  </si>
  <si>
    <t>Points - Redeemed</t>
  </si>
  <si>
    <t>17395</t>
  </si>
  <si>
    <t>US to UK GAAP Adj (cls)</t>
  </si>
  <si>
    <t>994021</t>
  </si>
  <si>
    <t>Air Miles Statistic</t>
  </si>
  <si>
    <t>17396</t>
  </si>
  <si>
    <t>Consultancy IHG Transfer (cls)</t>
  </si>
  <si>
    <t>994022</t>
  </si>
  <si>
    <t>Back End AirMiles</t>
  </si>
  <si>
    <t>17397</t>
  </si>
  <si>
    <t>Consultancy Pur Transfers(cls)</t>
  </si>
  <si>
    <t>994100</t>
  </si>
  <si>
    <t>Franchise Allocation Bases</t>
  </si>
  <si>
    <t>17398</t>
  </si>
  <si>
    <t>US Green Card GM's Payroll</t>
  </si>
  <si>
    <t>994215</t>
  </si>
  <si>
    <t>Rooms Sold</t>
  </si>
  <si>
    <t>17399</t>
  </si>
  <si>
    <t>IC OVERSEAS HLDG CORP BERMUDA</t>
  </si>
  <si>
    <t>A0005</t>
  </si>
  <si>
    <t>994300</t>
  </si>
  <si>
    <t># of CRS Calls Answered</t>
  </si>
  <si>
    <t>IC Overseas HLD Corp Bermuda B</t>
  </si>
  <si>
    <t>994310</t>
  </si>
  <si>
    <t># of Resv. Taken at Hotel</t>
  </si>
  <si>
    <t>17402</t>
  </si>
  <si>
    <t>IHC Ltd Bermuda</t>
  </si>
  <si>
    <t>994320</t>
  </si>
  <si>
    <t># of Resv.TakenHotel–Rmng List</t>
  </si>
  <si>
    <t>IHC LTD BERMUDA</t>
  </si>
  <si>
    <t>994330</t>
  </si>
  <si>
    <t># of Resv. Taken at CRO</t>
  </si>
  <si>
    <t>17405</t>
  </si>
  <si>
    <t>Sharm El Sheikh -Middle East &amp;</t>
  </si>
  <si>
    <t>994340</t>
  </si>
  <si>
    <t># of GDS Reservations</t>
  </si>
  <si>
    <t>17406</t>
  </si>
  <si>
    <t>Accra -Middle East &amp; Africa Te</t>
  </si>
  <si>
    <t>994350</t>
  </si>
  <si>
    <t># of Hotel Website Reservation</t>
  </si>
  <si>
    <t>17407</t>
  </si>
  <si>
    <t>Pyramid Parks -Middle East &amp; A</t>
  </si>
  <si>
    <t>994360</t>
  </si>
  <si>
    <t># E-Channel Reservations-Legac</t>
  </si>
  <si>
    <t>17408</t>
  </si>
  <si>
    <t>Bethlehem -Middle East &amp; Afric</t>
  </si>
  <si>
    <t>994370</t>
  </si>
  <si>
    <t># Channel Connect-Expedia</t>
  </si>
  <si>
    <t>17409</t>
  </si>
  <si>
    <t>Jericho -Middle East &amp; Africa</t>
  </si>
  <si>
    <t>994380</t>
  </si>
  <si>
    <t># Channel Connect - Travelocit</t>
  </si>
  <si>
    <t>17410</t>
  </si>
  <si>
    <t>Taba -Middle East &amp; Africa Tec</t>
  </si>
  <si>
    <t>994390</t>
  </si>
  <si>
    <t># IDS Reservations</t>
  </si>
  <si>
    <t>17440</t>
  </si>
  <si>
    <t>Ihc Us Holdings Corp.</t>
  </si>
  <si>
    <t>A7440</t>
  </si>
  <si>
    <t>994400</t>
  </si>
  <si>
    <t># Travel Web Reservations</t>
  </si>
  <si>
    <t>995000</t>
  </si>
  <si>
    <t>Hours - Management</t>
  </si>
  <si>
    <t>17441</t>
  </si>
  <si>
    <t>IHG Operating Corp</t>
  </si>
  <si>
    <t>995001</t>
  </si>
  <si>
    <t>Hours - Management - Service</t>
  </si>
  <si>
    <t>Ihc Chicago Operating Corp.</t>
  </si>
  <si>
    <t>995002</t>
  </si>
  <si>
    <t>Hours - Management - Preparati</t>
  </si>
  <si>
    <t>17442</t>
  </si>
  <si>
    <t>IHC Williard Holding Corp.</t>
  </si>
  <si>
    <t>A7442</t>
  </si>
  <si>
    <t>995031</t>
  </si>
  <si>
    <t>Hours - Telecommunications</t>
  </si>
  <si>
    <t>995050</t>
  </si>
  <si>
    <t>Hours - Front Office</t>
  </si>
  <si>
    <t>17443</t>
  </si>
  <si>
    <t>Ihc M-H Holdings Corp</t>
  </si>
  <si>
    <t>A7443</t>
  </si>
  <si>
    <t>995051</t>
  </si>
  <si>
    <t>Hours - Reservations</t>
  </si>
  <si>
    <t>995052</t>
  </si>
  <si>
    <t>Hours - Uniformed Services</t>
  </si>
  <si>
    <t>17444</t>
  </si>
  <si>
    <t>Ihc Hopkins Holdings Corp</t>
  </si>
  <si>
    <t>A7444</t>
  </si>
  <si>
    <t>995053</t>
  </si>
  <si>
    <t>Hours - Housekeeping Maids</t>
  </si>
  <si>
    <t>995054</t>
  </si>
  <si>
    <t>Hours - Housekeeping Other</t>
  </si>
  <si>
    <t>17445</t>
  </si>
  <si>
    <t>Ihc Intercon Holding Corp</t>
  </si>
  <si>
    <t>A7445</t>
  </si>
  <si>
    <t>995055</t>
  </si>
  <si>
    <t>Hours - Administration</t>
  </si>
  <si>
    <t>995056</t>
  </si>
  <si>
    <t>Hours - Preparation</t>
  </si>
  <si>
    <t>17446</t>
  </si>
  <si>
    <t>IC US (Holdings) LP</t>
  </si>
  <si>
    <t>A7446</t>
  </si>
  <si>
    <t>995057</t>
  </si>
  <si>
    <t>Hours - Stewarding</t>
  </si>
  <si>
    <t>17447</t>
  </si>
  <si>
    <t>A7447</t>
  </si>
  <si>
    <t>995058</t>
  </si>
  <si>
    <t>Hours - Outlet 1 - Service</t>
  </si>
  <si>
    <t>17450</t>
  </si>
  <si>
    <t>IHG Operating Corp (BUSA)</t>
  </si>
  <si>
    <t>995059</t>
  </si>
  <si>
    <t>Hours - Outlet 2 - Service</t>
  </si>
  <si>
    <t>17456</t>
  </si>
  <si>
    <t>DORMHO (PANACON)</t>
  </si>
  <si>
    <t>995060</t>
  </si>
  <si>
    <t>Hours - Outlet 3 - Service</t>
  </si>
  <si>
    <t>Dormho (Panacon)</t>
  </si>
  <si>
    <t>995061</t>
  </si>
  <si>
    <t>Hours - Outlet 4 - Service</t>
  </si>
  <si>
    <t>17457</t>
  </si>
  <si>
    <t>IHC OVERSEAS HOLDINGS</t>
  </si>
  <si>
    <t>995062</t>
  </si>
  <si>
    <t>Hours - Minibar</t>
  </si>
  <si>
    <t>17458</t>
  </si>
  <si>
    <t>IC Holdings Co. Delaware (cls)</t>
  </si>
  <si>
    <t>995063</t>
  </si>
  <si>
    <t>Hours - Employee Cafeteria</t>
  </si>
  <si>
    <t>Ic Holdings Co. Delaware</t>
  </si>
  <si>
    <t>A7458</t>
  </si>
  <si>
    <t>995064</t>
  </si>
  <si>
    <t>Hours - Room Service</t>
  </si>
  <si>
    <t>17464</t>
  </si>
  <si>
    <t>IHC (Jeddah) Corporation (cls)</t>
  </si>
  <si>
    <t>A7464</t>
  </si>
  <si>
    <t>995065</t>
  </si>
  <si>
    <t>Hours - Banquet Administrati</t>
  </si>
  <si>
    <t>Ihc (Jeddah) Corporation</t>
  </si>
  <si>
    <t>995066</t>
  </si>
  <si>
    <t>Hours - Catering</t>
  </si>
  <si>
    <t>17465</t>
  </si>
  <si>
    <t>Illinois Hotel Corp (Del)</t>
  </si>
  <si>
    <t>A7465</t>
  </si>
  <si>
    <t>995067</t>
  </si>
  <si>
    <t>Hours - Banquet Service</t>
  </si>
  <si>
    <t>17466</t>
  </si>
  <si>
    <t>Powell Pine Inc. (Del)</t>
  </si>
  <si>
    <t>A7466</t>
  </si>
  <si>
    <t>995068</t>
  </si>
  <si>
    <t>Hours - Telephone</t>
  </si>
  <si>
    <t>17467</t>
  </si>
  <si>
    <t>INTER-CONTINENTAL DC OPER CORP</t>
  </si>
  <si>
    <t>A7467</t>
  </si>
  <si>
    <t>995069</t>
  </si>
  <si>
    <t>Hours - Leisure Club</t>
  </si>
  <si>
    <t>17500</t>
  </si>
  <si>
    <t>Airline Marketing Fund (cls)</t>
  </si>
  <si>
    <t>995070</t>
  </si>
  <si>
    <t>Hours - Health Club</t>
  </si>
  <si>
    <t>17546</t>
  </si>
  <si>
    <t>F&amp;B Fran Delivery Support-CAN</t>
  </si>
  <si>
    <t>995071</t>
  </si>
  <si>
    <t>Hours - Leisure Outlet 3</t>
  </si>
  <si>
    <t>17547</t>
  </si>
  <si>
    <t>IC HOLDINGS (CANADA) INC</t>
  </si>
  <si>
    <t>995072</t>
  </si>
  <si>
    <t>Hours - Retail Outlet 1</t>
  </si>
  <si>
    <t>Ic Holdings (Canada) Inc</t>
  </si>
  <si>
    <t>A7547</t>
  </si>
  <si>
    <t>995073</t>
  </si>
  <si>
    <t>Hours - Retail Outlet 2</t>
  </si>
  <si>
    <t>17548</t>
  </si>
  <si>
    <t>IC HOLDINGS (ONTARIO) INC</t>
  </si>
  <si>
    <t>995074</t>
  </si>
  <si>
    <t>Hours - Garage</t>
  </si>
  <si>
    <t>IC Holdings (Ontario) Inc(cls)</t>
  </si>
  <si>
    <t>A7548</t>
  </si>
  <si>
    <t>995075</t>
  </si>
  <si>
    <t>Hours - Business Center</t>
  </si>
  <si>
    <t>17549</t>
  </si>
  <si>
    <t>IC Holdings (Toronto) Inc</t>
  </si>
  <si>
    <t>A7549</t>
  </si>
  <si>
    <t>995076</t>
  </si>
  <si>
    <t>Hours - Laundry</t>
  </si>
  <si>
    <t>IC HOLDINGS (TORONTO) INC</t>
  </si>
  <si>
    <t>995077</t>
  </si>
  <si>
    <t>Hours - Executive Offices</t>
  </si>
  <si>
    <t>17550</t>
  </si>
  <si>
    <t>Inter-Continental Montreal Ope</t>
  </si>
  <si>
    <t>995078</t>
  </si>
  <si>
    <t>Hours - Accounting</t>
  </si>
  <si>
    <t>17580</t>
  </si>
  <si>
    <t>I-C HOTELS NEVADA CORPORATION</t>
  </si>
  <si>
    <t>A7580</t>
  </si>
  <si>
    <t>995079</t>
  </si>
  <si>
    <t>Hours - Human Resources</t>
  </si>
  <si>
    <t>17654</t>
  </si>
  <si>
    <t>Ic Saudi Arabia Ltd.</t>
  </si>
  <si>
    <t>A7654</t>
  </si>
  <si>
    <t>SAR</t>
  </si>
  <si>
    <t>995080</t>
  </si>
  <si>
    <t>Hours - Purchasing</t>
  </si>
  <si>
    <t>IC SAUDI ARABIA LTD.</t>
  </si>
  <si>
    <t>995081</t>
  </si>
  <si>
    <t>Hours - Info Technology</t>
  </si>
  <si>
    <t>17655</t>
  </si>
  <si>
    <t>IHC Corp BermdaSaudi Brnc</t>
  </si>
  <si>
    <t>995082</t>
  </si>
  <si>
    <t>Hours - Security</t>
  </si>
  <si>
    <t>17656</t>
  </si>
  <si>
    <t>Six Senses - Development</t>
  </si>
  <si>
    <t>995083</t>
  </si>
  <si>
    <t>Hours - Marketing</t>
  </si>
  <si>
    <t>AMER BOOST A0001</t>
  </si>
  <si>
    <t>995084</t>
  </si>
  <si>
    <t>Hours - Convention Services</t>
  </si>
  <si>
    <t>17658</t>
  </si>
  <si>
    <t>EC INVESTMENT TRACKING</t>
  </si>
  <si>
    <t>995085</t>
  </si>
  <si>
    <t>Hours - Publicity</t>
  </si>
  <si>
    <t>18001</t>
  </si>
  <si>
    <t>Corp HI SF Fisherman's Wharf</t>
  </si>
  <si>
    <t>995086</t>
  </si>
  <si>
    <t>Hours - Repairs and Maintena</t>
  </si>
  <si>
    <t>Corp HI New Orleans Chateau</t>
  </si>
  <si>
    <t>995087</t>
  </si>
  <si>
    <t>Hours-Outlet 1-Service</t>
  </si>
  <si>
    <t>18003</t>
  </si>
  <si>
    <t>Corp EVEN Rockville</t>
  </si>
  <si>
    <t>995088</t>
  </si>
  <si>
    <t>Hours - Outlet 5 - Service</t>
  </si>
  <si>
    <t>18004</t>
  </si>
  <si>
    <t>Corp Even Brooklyn</t>
  </si>
  <si>
    <t>995089</t>
  </si>
  <si>
    <t>Hours - Outlet 6 - Service</t>
  </si>
  <si>
    <t>18005</t>
  </si>
  <si>
    <t>Corp EVEN Norwalk</t>
  </si>
  <si>
    <t>995090</t>
  </si>
  <si>
    <t>Hours - Casino</t>
  </si>
  <si>
    <t>18006</t>
  </si>
  <si>
    <t>CORP CP OLD TOWNE ALEXANDRIA</t>
  </si>
  <si>
    <t>995091</t>
  </si>
  <si>
    <t>Voluntary Leavers</t>
  </si>
  <si>
    <t>18007</t>
  </si>
  <si>
    <t>Corp CP Z Ocean Miami</t>
  </si>
  <si>
    <t>995092</t>
  </si>
  <si>
    <t>Involuntary Leavers</t>
  </si>
  <si>
    <t>Corp Even New York 44th Street</t>
  </si>
  <si>
    <t>995093</t>
  </si>
  <si>
    <t>Internal Recruitment</t>
  </si>
  <si>
    <t>Corp EVEN Times Square South</t>
  </si>
  <si>
    <t>995094</t>
  </si>
  <si>
    <t>External Recruitment</t>
  </si>
  <si>
    <t>Corp HI Nashville Vanderbilt</t>
  </si>
  <si>
    <t>995095</t>
  </si>
  <si>
    <t>Hours - Outlet 7 - Service</t>
  </si>
  <si>
    <t>Corp HI Torrance</t>
  </si>
  <si>
    <t>995096</t>
  </si>
  <si>
    <t>Hours - Outlet 8 Service</t>
  </si>
  <si>
    <t>Corp Holiday Inn Cleveland</t>
  </si>
  <si>
    <t>995097</t>
  </si>
  <si>
    <t>Hours-Laundry Rooms</t>
  </si>
  <si>
    <t>18013</t>
  </si>
  <si>
    <t>CORP HI GWINNETT</t>
  </si>
  <si>
    <t>995098</t>
  </si>
  <si>
    <t>Hours-Academy</t>
  </si>
  <si>
    <t>18014</t>
  </si>
  <si>
    <t>CORP HI SF CIVIC CENTER</t>
  </si>
  <si>
    <t>995099</t>
  </si>
  <si>
    <t>Hours - Call Service Center</t>
  </si>
  <si>
    <t>18015</t>
  </si>
  <si>
    <t>Corp HI Disney</t>
  </si>
  <si>
    <t>995100</t>
  </si>
  <si>
    <t>Table Game Drop</t>
  </si>
  <si>
    <t>Corp HI EXP Fisherman's Wharf</t>
  </si>
  <si>
    <t>995101</t>
  </si>
  <si>
    <t>Hours - Employee Dormitory</t>
  </si>
  <si>
    <t>Corp Indigo Naperville</t>
  </si>
  <si>
    <t>995105</t>
  </si>
  <si>
    <t>Slot Machine Drop</t>
  </si>
  <si>
    <t>18018</t>
  </si>
  <si>
    <t>Corp Indigo Savannah</t>
  </si>
  <si>
    <t>995106</t>
  </si>
  <si>
    <t>Hours-Bar No.1</t>
  </si>
  <si>
    <t>Corp Indigo Lower East Side</t>
  </si>
  <si>
    <t>995107</t>
  </si>
  <si>
    <t>Hours-Bar No 2</t>
  </si>
  <si>
    <t>18020</t>
  </si>
  <si>
    <t>Corp Indigo Pittsburgh</t>
  </si>
  <si>
    <t>995108</t>
  </si>
  <si>
    <t>Hours-Bar No 3</t>
  </si>
  <si>
    <t>Corp Indigo San Diego</t>
  </si>
  <si>
    <t>995109</t>
  </si>
  <si>
    <t>Hours - Club Lounge</t>
  </si>
  <si>
    <t>18022</t>
  </si>
  <si>
    <t>Corp SBS Houston Willowbrook</t>
  </si>
  <si>
    <t>995110</t>
  </si>
  <si>
    <t>Hours - Agency - Reservations</t>
  </si>
  <si>
    <t>18023</t>
  </si>
  <si>
    <t>Corp SBS Rochester</t>
  </si>
  <si>
    <t>995111</t>
  </si>
  <si>
    <t>Hours - Agency - Kitchen</t>
  </si>
  <si>
    <t>18024</t>
  </si>
  <si>
    <t>Corp SBS Lafayette</t>
  </si>
  <si>
    <t>995112</t>
  </si>
  <si>
    <t>Hours - Agency - Service</t>
  </si>
  <si>
    <t>18025</t>
  </si>
  <si>
    <t>Corp SBS Houston Greenspoint</t>
  </si>
  <si>
    <t>995113</t>
  </si>
  <si>
    <t>Hours - Agency - Food Admin.</t>
  </si>
  <si>
    <t>18026</t>
  </si>
  <si>
    <t>CORP SBS BATON ROUGE</t>
  </si>
  <si>
    <t>995114</t>
  </si>
  <si>
    <t>Hours - Agency - Stewarding</t>
  </si>
  <si>
    <t>18027</t>
  </si>
  <si>
    <t>Corp SBS Tomball</t>
  </si>
  <si>
    <t>995115</t>
  </si>
  <si>
    <t>Hours - Agency - Garage</t>
  </si>
  <si>
    <t>18028</t>
  </si>
  <si>
    <t>Corp PAL</t>
  </si>
  <si>
    <t>995116</t>
  </si>
  <si>
    <t>Hours- Agency- Public Relation</t>
  </si>
  <si>
    <t>18029</t>
  </si>
  <si>
    <t>Corp HPT US Staybridge Suites</t>
  </si>
  <si>
    <t>995117</t>
  </si>
  <si>
    <t>Hours - Agency - Exec. Office</t>
  </si>
  <si>
    <t>18030</t>
  </si>
  <si>
    <t>Corp HPT US Candelwood Suites</t>
  </si>
  <si>
    <t>995118</t>
  </si>
  <si>
    <t>Hours - Agency - Security</t>
  </si>
  <si>
    <t>18031</t>
  </si>
  <si>
    <t>Corp HPT US Holiday Inn</t>
  </si>
  <si>
    <t>995119</t>
  </si>
  <si>
    <t>Hours - Agency - Accounting</t>
  </si>
  <si>
    <t>18032</t>
  </si>
  <si>
    <t>Corp HPT US Crowne Plaza</t>
  </si>
  <si>
    <t>995120</t>
  </si>
  <si>
    <t>Hours - Agency - Purchasing</t>
  </si>
  <si>
    <t>Corp IC Willard Washington</t>
  </si>
  <si>
    <t>995121</t>
  </si>
  <si>
    <t>Hours - Agency - HR</t>
  </si>
  <si>
    <t>Corp IC Cleveland Suites</t>
  </si>
  <si>
    <t>995122</t>
  </si>
  <si>
    <t>Hours - Agency - Systems</t>
  </si>
  <si>
    <t>Corp IC Cleveland Conference</t>
  </si>
  <si>
    <t>995123</t>
  </si>
  <si>
    <t>Hours - Agency - S&amp;M</t>
  </si>
  <si>
    <t>Corp IC Moscone</t>
  </si>
  <si>
    <t>995124</t>
  </si>
  <si>
    <t>Hours- Agency- Repair &amp; Maint.</t>
  </si>
  <si>
    <t>Corp IC Miami</t>
  </si>
  <si>
    <t>995125</t>
  </si>
  <si>
    <t>Hours - Agency - Porters</t>
  </si>
  <si>
    <t>Corp IC Chicago</t>
  </si>
  <si>
    <t>995126</t>
  </si>
  <si>
    <t>Hours - Agency - Front Office</t>
  </si>
  <si>
    <t>Corp IC Buckhead</t>
  </si>
  <si>
    <t>995127</t>
  </si>
  <si>
    <t>Hours-Agency-Housekeeping Maid</t>
  </si>
  <si>
    <t>Corp IC New York Times Square</t>
  </si>
  <si>
    <t>995128</t>
  </si>
  <si>
    <t>Hours-Agency-Housekeeping Oth</t>
  </si>
  <si>
    <t>Corp IC Mark Hopkins</t>
  </si>
  <si>
    <t>995129</t>
  </si>
  <si>
    <t>Hours - Agency - Laundry</t>
  </si>
  <si>
    <t>18042</t>
  </si>
  <si>
    <t>Corp IC LA Century City</t>
  </si>
  <si>
    <t>995130</t>
  </si>
  <si>
    <t>Hours - Agency - Club Lounge</t>
  </si>
  <si>
    <t>Corp IC New York Barclay</t>
  </si>
  <si>
    <t>995131</t>
  </si>
  <si>
    <t>Hours - Agency - Others</t>
  </si>
  <si>
    <t>18044</t>
  </si>
  <si>
    <t>Corp HPT US InterContinental</t>
  </si>
  <si>
    <t>996010</t>
  </si>
  <si>
    <t>Estimated Payroll Cost</t>
  </si>
  <si>
    <t>18045</t>
  </si>
  <si>
    <t>CORP IC HTL RESORTS NASHVILLE</t>
  </si>
  <si>
    <t>996011</t>
  </si>
  <si>
    <t>IBFC/GOP</t>
  </si>
  <si>
    <t>18046</t>
  </si>
  <si>
    <t>Corp SBS Cathedral City Calif</t>
  </si>
  <si>
    <t>996012</t>
  </si>
  <si>
    <t>CTP</t>
  </si>
  <si>
    <t>Corp Indigo Los Angeles (CA)</t>
  </si>
  <si>
    <t>996013</t>
  </si>
  <si>
    <t>Hours-Outlet 9-Service</t>
  </si>
  <si>
    <t>Corp CP -Hudson Yard NY</t>
  </si>
  <si>
    <t>996014</t>
  </si>
  <si>
    <t>Hours-Outlet 10-Service</t>
  </si>
  <si>
    <t>18049</t>
  </si>
  <si>
    <t>Corp HI Exp &amp; Suites Houston</t>
  </si>
  <si>
    <t>996015</t>
  </si>
  <si>
    <t>Hours Retail Outlet # 3</t>
  </si>
  <si>
    <t>18050</t>
  </si>
  <si>
    <t>997000</t>
  </si>
  <si>
    <t>Gross Revenue - Hotel</t>
  </si>
  <si>
    <t>Corp Indigo Alexandria (VA)</t>
  </si>
  <si>
    <t>997005</t>
  </si>
  <si>
    <t>Gross Revenue - Restaurant</t>
  </si>
  <si>
    <t>Corp IC Los Angeles Downtown</t>
  </si>
  <si>
    <t>997500</t>
  </si>
  <si>
    <t>Front end fees received</t>
  </si>
  <si>
    <t>18053</t>
  </si>
  <si>
    <t>CORP INDIGO PHILADELPHIA CITY</t>
  </si>
  <si>
    <t>997505</t>
  </si>
  <si>
    <t>Change of ownership fees recei</t>
  </si>
  <si>
    <t>Corp EVEN Pittsburgh</t>
  </si>
  <si>
    <t>997510</t>
  </si>
  <si>
    <t>Licence renewal fees received</t>
  </si>
  <si>
    <t>Corp IC Washington DC CA</t>
  </si>
  <si>
    <t>997515</t>
  </si>
  <si>
    <t>Developer incentive payments</t>
  </si>
  <si>
    <t>Corp Staybridge Suites Seattle</t>
  </si>
  <si>
    <t>997520</t>
  </si>
  <si>
    <t>Guarantee payments - cash cost</t>
  </si>
  <si>
    <t>Corp EVEN Seattle</t>
  </si>
  <si>
    <t>998000</t>
  </si>
  <si>
    <t>Allocation Base - Variable Pod</t>
  </si>
  <si>
    <t>18058</t>
  </si>
  <si>
    <t>CORP INDIGO PHILADELPHIA NB</t>
  </si>
  <si>
    <t>998100</t>
  </si>
  <si>
    <t>FF&amp;E Actual Contribution HTL</t>
  </si>
  <si>
    <t>Corp IC Houston Medical Center</t>
  </si>
  <si>
    <t>998105</t>
  </si>
  <si>
    <t>FF&amp;E Actual Contribution RST</t>
  </si>
  <si>
    <t>Corp IC San Diego</t>
  </si>
  <si>
    <t>998110</t>
  </si>
  <si>
    <t>FF&amp;E ProForma Calculation HTL</t>
  </si>
  <si>
    <t>18063</t>
  </si>
  <si>
    <t>CORP KIMPTON HOTELS</t>
  </si>
  <si>
    <t>998115</t>
  </si>
  <si>
    <t>FF&amp;E ProForma Calculation RST</t>
  </si>
  <si>
    <t>18065</t>
  </si>
  <si>
    <t>CORP HPT US INDIGO</t>
  </si>
  <si>
    <t>999000</t>
  </si>
  <si>
    <t>AP- Interface Offset</t>
  </si>
  <si>
    <t>18066</t>
  </si>
  <si>
    <t>Corp IC San Juan</t>
  </si>
  <si>
    <t>999989</t>
  </si>
  <si>
    <t>Total Gross Revenue</t>
  </si>
  <si>
    <t>Corp IC Boston</t>
  </si>
  <si>
    <t>999990</t>
  </si>
  <si>
    <t># of Rooms</t>
  </si>
  <si>
    <t>Corp HI San Antonio Riverwalk</t>
  </si>
  <si>
    <t>999991</t>
  </si>
  <si>
    <t># Operating Days - Breakfast</t>
  </si>
  <si>
    <t>Corp EVEN  ALPHARETTA</t>
  </si>
  <si>
    <t>999992</t>
  </si>
  <si>
    <t># of Operating Days - Lunch</t>
  </si>
  <si>
    <t>18070</t>
  </si>
  <si>
    <t>CORP IC INDIANAPOLIS</t>
  </si>
  <si>
    <t>999993</t>
  </si>
  <si>
    <t># Operating Days - Dinner</t>
  </si>
  <si>
    <t>18071</t>
  </si>
  <si>
    <t>Corp IC DALLAS, TEXAS</t>
  </si>
  <si>
    <t>999994</t>
  </si>
  <si>
    <t># of Operating Days - Bar</t>
  </si>
  <si>
    <t>19000</t>
  </si>
  <si>
    <t>SS NY PREOPENING</t>
  </si>
  <si>
    <t>C1900</t>
  </si>
  <si>
    <t>999996</t>
  </si>
  <si>
    <t>No. of Ops Days in Period</t>
  </si>
  <si>
    <t>20001</t>
  </si>
  <si>
    <t>A0001 US GAAP adjs</t>
  </si>
  <si>
    <t>999997</t>
  </si>
  <si>
    <t>Number of Days in Period</t>
  </si>
  <si>
    <t>20132</t>
  </si>
  <si>
    <t>History- San Antonio Riverwalk</t>
  </si>
  <si>
    <t>D9000</t>
  </si>
  <si>
    <t>999998</t>
  </si>
  <si>
    <t>Offset-Monetary Stat Accts</t>
  </si>
  <si>
    <t>20133</t>
  </si>
  <si>
    <t>Hist- Preston Hotel Cincinnati</t>
  </si>
  <si>
    <t>999999</t>
  </si>
  <si>
    <t>Pr Yr Retranslation P&amp;L</t>
  </si>
  <si>
    <t>20134</t>
  </si>
  <si>
    <t>History - HI Lexington North</t>
  </si>
  <si>
    <t>20135</t>
  </si>
  <si>
    <t>History - HI South Bend</t>
  </si>
  <si>
    <t>20136</t>
  </si>
  <si>
    <t>History - HI Memphis East</t>
  </si>
  <si>
    <t>20137</t>
  </si>
  <si>
    <t>History-CP Los Angeles Airport</t>
  </si>
  <si>
    <t>20524</t>
  </si>
  <si>
    <t>Stybdge Stes Okbrk 12/31 rptg</t>
  </si>
  <si>
    <t>C9000</t>
  </si>
  <si>
    <t>20599</t>
  </si>
  <si>
    <t>A0599 US GAAP adjs</t>
  </si>
  <si>
    <t>20700</t>
  </si>
  <si>
    <t>A0700 US GAAP adjs</t>
  </si>
  <si>
    <t>20760</t>
  </si>
  <si>
    <t>A0760 US GAAP adjs</t>
  </si>
  <si>
    <t>20800</t>
  </si>
  <si>
    <t>Kimpton US GAAP adjs</t>
  </si>
  <si>
    <t>B0800</t>
  </si>
  <si>
    <t>21132</t>
  </si>
  <si>
    <t>A0132 US GAAP adjs</t>
  </si>
  <si>
    <t>21903</t>
  </si>
  <si>
    <t>HI Mexicana US GAAP adjs</t>
  </si>
  <si>
    <t>B1903</t>
  </si>
  <si>
    <t>26013</t>
  </si>
  <si>
    <t>Palo Alto 09/30 Reporting</t>
  </si>
  <si>
    <t>26014</t>
  </si>
  <si>
    <t>Kingston 09/30 Reporting</t>
  </si>
  <si>
    <t>26045</t>
  </si>
  <si>
    <t>Manhattan 09/30 Reporting</t>
  </si>
  <si>
    <t>26202</t>
  </si>
  <si>
    <t>US GAAP Barclay Operating Co.</t>
  </si>
  <si>
    <t>B6202</t>
  </si>
  <si>
    <t>26204</t>
  </si>
  <si>
    <t>MSY 09/30 Reporting</t>
  </si>
  <si>
    <t>26205</t>
  </si>
  <si>
    <t>WAS 09/30 Reporting</t>
  </si>
  <si>
    <t>26209</t>
  </si>
  <si>
    <t>CLE 09/30 Reporting</t>
  </si>
  <si>
    <t>26210</t>
  </si>
  <si>
    <t>History-IHC Central Park South</t>
  </si>
  <si>
    <t>26211</t>
  </si>
  <si>
    <t>CLE GH 09/30 Reporting</t>
  </si>
  <si>
    <t>26215</t>
  </si>
  <si>
    <t>History-IHC San Juan Casino</t>
  </si>
  <si>
    <t>26218</t>
  </si>
  <si>
    <t>History-IHCCLEConference Hotel</t>
  </si>
  <si>
    <t>26283</t>
  </si>
  <si>
    <t>IC NY Barclay Audit Adjustment</t>
  </si>
  <si>
    <t>B6283</t>
  </si>
  <si>
    <t>26292</t>
  </si>
  <si>
    <t>IC Cali FV adjustments</t>
  </si>
  <si>
    <t>26434</t>
  </si>
  <si>
    <t>Toronto 09/30 Reporting</t>
  </si>
  <si>
    <t>D9001</t>
  </si>
  <si>
    <t>26501</t>
  </si>
  <si>
    <t>Pre4/00 - Courtyard - Atlanta</t>
  </si>
  <si>
    <t>26502</t>
  </si>
  <si>
    <t>Pre4/00 - Fairfield - Atlanta</t>
  </si>
  <si>
    <t>26503</t>
  </si>
  <si>
    <t>Pre4/00 - HI - Atlanta AP N</t>
  </si>
  <si>
    <t>26504</t>
  </si>
  <si>
    <t>Pre4/00 - Courtyard - Houston</t>
  </si>
  <si>
    <t>26505</t>
  </si>
  <si>
    <t>Pre4/00 - HI - Atlanta South</t>
  </si>
  <si>
    <t>26506</t>
  </si>
  <si>
    <t>Pre4/00 - CP - Jackson Dwntwn</t>
  </si>
  <si>
    <t>26507</t>
  </si>
  <si>
    <t>Pre4/00 - CP - Powers Ferry</t>
  </si>
  <si>
    <t>26508</t>
  </si>
  <si>
    <t>Pre4/00 - Fairfield - Houston</t>
  </si>
  <si>
    <t>26509</t>
  </si>
  <si>
    <t>Pre4/00 - Fairfield - Dallas</t>
  </si>
  <si>
    <t>26510</t>
  </si>
  <si>
    <t>Pre4/00-Fairfield-Scottsdale</t>
  </si>
  <si>
    <t>26511</t>
  </si>
  <si>
    <t>Pre4/00 - HI - Santa Barbara</t>
  </si>
  <si>
    <t>26512</t>
  </si>
  <si>
    <t>Pre4/00 - Harvey - Dallas</t>
  </si>
  <si>
    <t>26513</t>
  </si>
  <si>
    <t>Pre4/00 - Harvey - Plano</t>
  </si>
  <si>
    <t>26514</t>
  </si>
  <si>
    <t>Pre4/00 - Holiday Inn - Plano</t>
  </si>
  <si>
    <t>26515</t>
  </si>
  <si>
    <t>Pre4/00 - CP - North Dallas</t>
  </si>
  <si>
    <t>26516</t>
  </si>
  <si>
    <t>Pre4/00-Harvey Stes - DFW Apt</t>
  </si>
  <si>
    <t>26517</t>
  </si>
  <si>
    <t>Pre4/00 - CP Suites - Dallas</t>
  </si>
  <si>
    <t>26518</t>
  </si>
  <si>
    <t>Pre4/00 - HI Select-Greenway</t>
  </si>
  <si>
    <t>26519</t>
  </si>
  <si>
    <t>Pre4/00-HI&amp;Suites-Medical Ctr</t>
  </si>
  <si>
    <t>26520</t>
  </si>
  <si>
    <t>Pre4/00 - Harvey - DFW Airport</t>
  </si>
  <si>
    <t>26521</t>
  </si>
  <si>
    <t>Pre4/00 - CP Atlanta Airport</t>
  </si>
  <si>
    <t>26522</t>
  </si>
  <si>
    <t>Pre4/00-Hampton Inn-Dallas DT</t>
  </si>
  <si>
    <t>26523</t>
  </si>
  <si>
    <t>Pre4/00 - CP-Dallas Market Ctr</t>
  </si>
  <si>
    <t>26524</t>
  </si>
  <si>
    <t>Pre4/00 - CP - Houston Med</t>
  </si>
  <si>
    <t>26525</t>
  </si>
  <si>
    <t>Pre4/00 - HI Select - Perimet</t>
  </si>
  <si>
    <t>26526</t>
  </si>
  <si>
    <t>Pre4/00 - Hampton Inn-Jackson</t>
  </si>
  <si>
    <t>26527</t>
  </si>
  <si>
    <t>Pre4/00 - Hampton Inn-Marietta</t>
  </si>
  <si>
    <t>26528</t>
  </si>
  <si>
    <t>Pre4/00 - HI - Jackson North</t>
  </si>
  <si>
    <t>26529</t>
  </si>
  <si>
    <t>Pre4/00 - Fairfield I-10 E</t>
  </si>
  <si>
    <t>26530</t>
  </si>
  <si>
    <t>Pre4/00 - HI Houston Airport</t>
  </si>
  <si>
    <t>26531</t>
  </si>
  <si>
    <t>Pre4/00-HI Select Pittsburgh U</t>
  </si>
  <si>
    <t>26532</t>
  </si>
  <si>
    <t>Pre4/00 - Bristol House</t>
  </si>
  <si>
    <t>26533</t>
  </si>
  <si>
    <t>Pre4/00 - HI Toronto Airport</t>
  </si>
  <si>
    <t>26534</t>
  </si>
  <si>
    <t>Pre4/00 - HI Toronto Yorkdale</t>
  </si>
  <si>
    <t>26535</t>
  </si>
  <si>
    <t>Pre4/00 - HI Kitchener Waterlo</t>
  </si>
  <si>
    <t>26536</t>
  </si>
  <si>
    <t>Pre4/00 - HI Cambridge</t>
  </si>
  <si>
    <t>26537</t>
  </si>
  <si>
    <t>Pre4/00-HI Peterborough Water</t>
  </si>
  <si>
    <t>26538</t>
  </si>
  <si>
    <t>Pre4/00 - Holiday Inn Sarnia</t>
  </si>
  <si>
    <t>26539</t>
  </si>
  <si>
    <t>Pre4/00 - Hampton E-Houston</t>
  </si>
  <si>
    <t>26540</t>
  </si>
  <si>
    <t>Pre4/00 - Allerton CP Hotel</t>
  </si>
  <si>
    <t>26541</t>
  </si>
  <si>
    <t>Pre4/00-HI Charleston Mills H</t>
  </si>
  <si>
    <t>26542</t>
  </si>
  <si>
    <t>Pre4/00 - CP Greenville Roper</t>
  </si>
  <si>
    <t>26543</t>
  </si>
  <si>
    <t>Pre4/00 - HI Columbus AP I-185</t>
  </si>
  <si>
    <t>26544</t>
  </si>
  <si>
    <t>Pre4/00 - HI Montgomery E I-85</t>
  </si>
  <si>
    <t>26545</t>
  </si>
  <si>
    <t>Pre4/00-HI Select Orlando AP</t>
  </si>
  <si>
    <t>26546</t>
  </si>
  <si>
    <t>Pre4/00 - HI Disney Main Gate</t>
  </si>
  <si>
    <t>26547</t>
  </si>
  <si>
    <t>Pre4/00 - HI Orlando Int'l Dr</t>
  </si>
  <si>
    <t>26548</t>
  </si>
  <si>
    <t>Pre4/00 - HI Cocoa Beach</t>
  </si>
  <si>
    <t>26549</t>
  </si>
  <si>
    <t>Pre4/00-HI Tampa Busch Gardens</t>
  </si>
  <si>
    <t>26550</t>
  </si>
  <si>
    <t>Pre4/00 - CP Miami Int'l AP</t>
  </si>
  <si>
    <t>26551</t>
  </si>
  <si>
    <t>Pre4/00 - HI Austin Town Lake</t>
  </si>
  <si>
    <t>26552</t>
  </si>
  <si>
    <t>Pre4/00-HI Select Houston West</t>
  </si>
  <si>
    <t>26553</t>
  </si>
  <si>
    <t>Pre4/00 - HI Select SA Intl AP</t>
  </si>
  <si>
    <t>26554</t>
  </si>
  <si>
    <t>Pre4/00 - HI DTown San Antonio</t>
  </si>
  <si>
    <t>26555</t>
  </si>
  <si>
    <t>Pre4/00 - HI Amarillo I-40</t>
  </si>
  <si>
    <t>26556</t>
  </si>
  <si>
    <t>Pre4/00- HI Beaumont Mdtwn I10</t>
  </si>
  <si>
    <t>26557</t>
  </si>
  <si>
    <t>Pre4/00 - HI Texarkana I 30</t>
  </si>
  <si>
    <t>26558</t>
  </si>
  <si>
    <t>Pre4/00 - HI Waco I 35</t>
  </si>
  <si>
    <t>26559</t>
  </si>
  <si>
    <t>Pre4/00 - HI Knoxville West</t>
  </si>
  <si>
    <t>26560</t>
  </si>
  <si>
    <t>Pre4/00 - Whispering Woods CC</t>
  </si>
  <si>
    <t>26561</t>
  </si>
  <si>
    <t>Pre4/00-HI Select Nashville Br</t>
  </si>
  <si>
    <t>26564</t>
  </si>
  <si>
    <t>Pre4/00-HI New Orlns French Qt</t>
  </si>
  <si>
    <t>26566</t>
  </si>
  <si>
    <t>Pre4/00-HI San Diego on the B</t>
  </si>
  <si>
    <t>26567</t>
  </si>
  <si>
    <t>Pre4/00 - Crowne Plaza Irvine</t>
  </si>
  <si>
    <t>26568</t>
  </si>
  <si>
    <t>Pre4/00 - CP SF Union Sq</t>
  </si>
  <si>
    <t>26570</t>
  </si>
  <si>
    <t>Pre4/00 - HI SF Financial Dst</t>
  </si>
  <si>
    <t>26571</t>
  </si>
  <si>
    <t>Pre4/00-HI SF Fisherman's Whrf</t>
  </si>
  <si>
    <t>26572</t>
  </si>
  <si>
    <t>Pre4/00 - CP - Pleasanton</t>
  </si>
  <si>
    <t>26573</t>
  </si>
  <si>
    <t>Pre4/00 - CP San Jose</t>
  </si>
  <si>
    <t>26574</t>
  </si>
  <si>
    <t>Pre4/00 - HI Albuquerque</t>
  </si>
  <si>
    <t>26575</t>
  </si>
  <si>
    <t>Pre4/00 - HI Kansas City</t>
  </si>
  <si>
    <t>26576</t>
  </si>
  <si>
    <t>Pre4/00 - HI Select Boston</t>
  </si>
  <si>
    <t>26577</t>
  </si>
  <si>
    <t>Pre4/00 - CP-Cntr Cty Philadel</t>
  </si>
  <si>
    <t>26578</t>
  </si>
  <si>
    <t>Pre4/00 - HI Select Stamford</t>
  </si>
  <si>
    <t>26579</t>
  </si>
  <si>
    <t>Pre4/00 - CP Hartford Downtown</t>
  </si>
  <si>
    <t>26581</t>
  </si>
  <si>
    <t>Pre4/00 - HI Salt Lake City AP</t>
  </si>
  <si>
    <t>26582</t>
  </si>
  <si>
    <t>Pre4/00 - HI Westport St Louis</t>
  </si>
  <si>
    <t>26583</t>
  </si>
  <si>
    <t>Pre4/00 - HI-Independence Mall</t>
  </si>
  <si>
    <t>26584</t>
  </si>
  <si>
    <t>Pre4/00 - HI-Omaha Central I-8</t>
  </si>
  <si>
    <t>26585</t>
  </si>
  <si>
    <t>Pre4/00 - Hampton Inn -Omaha C</t>
  </si>
  <si>
    <t>26586</t>
  </si>
  <si>
    <t>Pre4/00 - Homewood Ste-Omaha</t>
  </si>
  <si>
    <t>26587</t>
  </si>
  <si>
    <t>Pre4/00 - CP Northwest Omaha</t>
  </si>
  <si>
    <t>26588</t>
  </si>
  <si>
    <t>Pre4/00-Hampton Inn-Omaha SW</t>
  </si>
  <si>
    <t>26589</t>
  </si>
  <si>
    <t>Pre4/00 - HI Exp &amp; Stes- Omaha</t>
  </si>
  <si>
    <t>26590</t>
  </si>
  <si>
    <t>Pre4/00 - Hampton Inn - Moline</t>
  </si>
  <si>
    <t>26591</t>
  </si>
  <si>
    <t>Pre4/00 - HI Express-Moline AP</t>
  </si>
  <si>
    <t>26592</t>
  </si>
  <si>
    <t>Pre4/00 - HI - Moline Airport</t>
  </si>
  <si>
    <t>26593</t>
  </si>
  <si>
    <t>Pre4/00-Holiday Inn-Davenport</t>
  </si>
  <si>
    <t>26594</t>
  </si>
  <si>
    <t>Pre4/00-Hampton Inn-Davenport</t>
  </si>
  <si>
    <t>26595</t>
  </si>
  <si>
    <t>Pre4/00 - Holiday Inn - Hays</t>
  </si>
  <si>
    <t>26596</t>
  </si>
  <si>
    <t>Pre4/00 - Hampton Inn - Hays</t>
  </si>
  <si>
    <t>26597</t>
  </si>
  <si>
    <t>Pre4/00 - Holiday Inn - Salina</t>
  </si>
  <si>
    <t>26598</t>
  </si>
  <si>
    <t>Pre4/00 - HI Exp&amp;Stes.-Salina</t>
  </si>
  <si>
    <t>26599</t>
  </si>
  <si>
    <t>Pre4/00 - HI - Great Bend</t>
  </si>
  <si>
    <t>26600</t>
  </si>
  <si>
    <t>Pre4/00 - HI Express - Colby</t>
  </si>
  <si>
    <t>26601</t>
  </si>
  <si>
    <t>Pre4/00 - HI-Midland Country</t>
  </si>
  <si>
    <t>26602</t>
  </si>
  <si>
    <t>Pre4/00 - HI &amp; Stes.-Odessa Ct</t>
  </si>
  <si>
    <t>26603</t>
  </si>
  <si>
    <t>Pre4/00 - HI Exp&amp;Stes.- Odessa</t>
  </si>
  <si>
    <t>26604</t>
  </si>
  <si>
    <t>Pre4/00-Four Points by Sherato</t>
  </si>
  <si>
    <t>26605</t>
  </si>
  <si>
    <t>Pre4/00 - CP Meadowlands</t>
  </si>
  <si>
    <t>26606</t>
  </si>
  <si>
    <t>Pre4/00-Hampton Inn-Las Vegas</t>
  </si>
  <si>
    <t>26617</t>
  </si>
  <si>
    <t>Hltn Grdn Inn Wndsr 12/31 rptg</t>
  </si>
  <si>
    <t>26618</t>
  </si>
  <si>
    <t>Hampton Inn LV 12/31 rptg</t>
  </si>
  <si>
    <t>27010</t>
  </si>
  <si>
    <t>KHRG ELIMINATION</t>
  </si>
  <si>
    <t>27499</t>
  </si>
  <si>
    <t>Cap - FelCor Capital Canada</t>
  </si>
  <si>
    <t>C9001</t>
  </si>
  <si>
    <t>27500</t>
  </si>
  <si>
    <t>Cap - Felcor Capital</t>
  </si>
  <si>
    <t>27503</t>
  </si>
  <si>
    <t>Cap - HI Atlanta A/P North</t>
  </si>
  <si>
    <t>27505</t>
  </si>
  <si>
    <t>Cap - HI Atlanta South</t>
  </si>
  <si>
    <t>27506</t>
  </si>
  <si>
    <t>Cap - CP Jackson Downtown</t>
  </si>
  <si>
    <t>27507</t>
  </si>
  <si>
    <t>Cap - CP Atl Powers Ferry</t>
  </si>
  <si>
    <t>27511</t>
  </si>
  <si>
    <t>Cap - HI Santa Barbara</t>
  </si>
  <si>
    <t>27512</t>
  </si>
  <si>
    <t>Cap - Harvey Hotel Dallas</t>
  </si>
  <si>
    <t>27513</t>
  </si>
  <si>
    <t>Cap - Harvey Hotel Plano</t>
  </si>
  <si>
    <t>27514</t>
  </si>
  <si>
    <t>Cap - HI Plano Tx</t>
  </si>
  <si>
    <t>27515</t>
  </si>
  <si>
    <t>Cap - CP North Dallas</t>
  </si>
  <si>
    <t>27516</t>
  </si>
  <si>
    <t>Cap - Harvey Suites DFW A/P</t>
  </si>
  <si>
    <t>27517</t>
  </si>
  <si>
    <t>Cap - CP Suites Dallas</t>
  </si>
  <si>
    <t>27518</t>
  </si>
  <si>
    <t>Cap - HI Select Greenway</t>
  </si>
  <si>
    <t>27519</t>
  </si>
  <si>
    <t>Cap - HI &amp; Suites -Medical Ctr</t>
  </si>
  <si>
    <t>27520</t>
  </si>
  <si>
    <t>Cap - Harvey Htl - DFW Airport</t>
  </si>
  <si>
    <t>27521</t>
  </si>
  <si>
    <t>Cap - CP Atlanta Airport</t>
  </si>
  <si>
    <t>27523</t>
  </si>
  <si>
    <t>Cap - CP Dallas Market Center</t>
  </si>
  <si>
    <t>27524</t>
  </si>
  <si>
    <t>Cap - CP Houston Medical Ctr</t>
  </si>
  <si>
    <t>27525</t>
  </si>
  <si>
    <t>Cap - HI Sel Atlanta Perimeter</t>
  </si>
  <si>
    <t>27528</t>
  </si>
  <si>
    <t>Cap - HI Jackson Ms North</t>
  </si>
  <si>
    <t>27530</t>
  </si>
  <si>
    <t>Cap - HI Houston Airport</t>
  </si>
  <si>
    <t>27531</t>
  </si>
  <si>
    <t>Cap - HI Sel Pittsbrgh Unv Ctr</t>
  </si>
  <si>
    <t>27532</t>
  </si>
  <si>
    <t>Cap - Bristol House</t>
  </si>
  <si>
    <t>27533</t>
  </si>
  <si>
    <t>Cap - Holiday Inn Toronto Air</t>
  </si>
  <si>
    <t>27534</t>
  </si>
  <si>
    <t>Cap - HI Toronto Yorkdale</t>
  </si>
  <si>
    <t>27535</t>
  </si>
  <si>
    <t>Cap - HI Kitchener Waterloo</t>
  </si>
  <si>
    <t>27536</t>
  </si>
  <si>
    <t>Cap - HI Cambridge</t>
  </si>
  <si>
    <t>27537</t>
  </si>
  <si>
    <t>Cap - HI Peterborough Water</t>
  </si>
  <si>
    <t>27538</t>
  </si>
  <si>
    <t>Cap - HI Sarnia</t>
  </si>
  <si>
    <t>27540</t>
  </si>
  <si>
    <t>Cap - Allerton CP Hotel</t>
  </si>
  <si>
    <t>27541</t>
  </si>
  <si>
    <t>Cap - HI Charleston MillsHouse</t>
  </si>
  <si>
    <t>27542</t>
  </si>
  <si>
    <t>Cap - CP Greenville Roper</t>
  </si>
  <si>
    <t>27543</t>
  </si>
  <si>
    <t>Cap - HI Columbus AP I-185</t>
  </si>
  <si>
    <t>27544</t>
  </si>
  <si>
    <t>Cap - HI Montgomery E I-85</t>
  </si>
  <si>
    <t>27545</t>
  </si>
  <si>
    <t>Cap - HI Sel Orlanto Int AP</t>
  </si>
  <si>
    <t>27546</t>
  </si>
  <si>
    <t>Cap - HI Disney Main Gate</t>
  </si>
  <si>
    <t>27547</t>
  </si>
  <si>
    <t>Cap - HI Orlando Intl Drive</t>
  </si>
  <si>
    <t>27548</t>
  </si>
  <si>
    <t>Cap - HI Cocoa Beach</t>
  </si>
  <si>
    <t>27549</t>
  </si>
  <si>
    <t>Cap - HI Tampa Busch Gardens</t>
  </si>
  <si>
    <t>27550</t>
  </si>
  <si>
    <t>Cap - CP Miami Intl Airport</t>
  </si>
  <si>
    <t>27551</t>
  </si>
  <si>
    <t>Cap - HI Austin Town Lake</t>
  </si>
  <si>
    <t>27552</t>
  </si>
  <si>
    <t>Cap - HI Select Houston West</t>
  </si>
  <si>
    <t>27553</t>
  </si>
  <si>
    <t>Cap - HI Sel San Antonio AP</t>
  </si>
  <si>
    <t>27554</t>
  </si>
  <si>
    <t>Cap - HI Downtown San Antonio</t>
  </si>
  <si>
    <t>27555</t>
  </si>
  <si>
    <t>Cap - HI Amarillo I-40</t>
  </si>
  <si>
    <t>27556</t>
  </si>
  <si>
    <t>Cap - HI Beaumont Midtown I-10</t>
  </si>
  <si>
    <t>27557</t>
  </si>
  <si>
    <t>Cap - HI Texarkana I-30</t>
  </si>
  <si>
    <t>27558</t>
  </si>
  <si>
    <t>Cap - HI Waco I-35</t>
  </si>
  <si>
    <t>27559</t>
  </si>
  <si>
    <t>Cap - HI Knoxville West</t>
  </si>
  <si>
    <t>27560</t>
  </si>
  <si>
    <t>Cap - Whispering Woods Cfc Ctr</t>
  </si>
  <si>
    <t>27561</t>
  </si>
  <si>
    <t>Cap - HI Sel Nashville Briley</t>
  </si>
  <si>
    <t>27563</t>
  </si>
  <si>
    <t>Cap - HI New Orleans Chateau</t>
  </si>
  <si>
    <t>27564</t>
  </si>
  <si>
    <t>Cap - HI New Orleans Frnch Qtr</t>
  </si>
  <si>
    <t>27566</t>
  </si>
  <si>
    <t>Cap - HI San Diego on the Bay</t>
  </si>
  <si>
    <t>27567</t>
  </si>
  <si>
    <t>Cap - CP Irvine CA</t>
  </si>
  <si>
    <t>27568</t>
  </si>
  <si>
    <t>Cap - CP SF Union Square</t>
  </si>
  <si>
    <t>27570</t>
  </si>
  <si>
    <t>Cap - HI SF Financial District</t>
  </si>
  <si>
    <t>27571</t>
  </si>
  <si>
    <t>Cap - HI SF Fisherman's Wharf</t>
  </si>
  <si>
    <t>27572</t>
  </si>
  <si>
    <t>Cap - CP Pleasanton CA</t>
  </si>
  <si>
    <t>27573</t>
  </si>
  <si>
    <t>Cap - CP San Jose CA</t>
  </si>
  <si>
    <t>27574</t>
  </si>
  <si>
    <t>Cap - HI Albuquerque</t>
  </si>
  <si>
    <t>27575</t>
  </si>
  <si>
    <t>Cap - HI Kansas City</t>
  </si>
  <si>
    <t>27576</t>
  </si>
  <si>
    <t>Cap - HI Sel Boston</t>
  </si>
  <si>
    <t>27577</t>
  </si>
  <si>
    <t>Cap - CP Philadelphia City Ctr</t>
  </si>
  <si>
    <t>27578</t>
  </si>
  <si>
    <t>Cap - HI Sel Stamford CT</t>
  </si>
  <si>
    <t>27579</t>
  </si>
  <si>
    <t>Cap - CP Hartford Downtown</t>
  </si>
  <si>
    <t>27581</t>
  </si>
  <si>
    <t>Cap - HI Salt Lake City AP</t>
  </si>
  <si>
    <t>27582</t>
  </si>
  <si>
    <t>Cap - HI Westport St Louis</t>
  </si>
  <si>
    <t>27583</t>
  </si>
  <si>
    <t>Cap - HI Independence Mall</t>
  </si>
  <si>
    <t>27584</t>
  </si>
  <si>
    <t>Cap - HI Omaha Central I-80</t>
  </si>
  <si>
    <t>27585</t>
  </si>
  <si>
    <t>Cap - Hampton Omaha Central</t>
  </si>
  <si>
    <t>27586</t>
  </si>
  <si>
    <t>Cap - Homewood Suites Omaha</t>
  </si>
  <si>
    <t>27587</t>
  </si>
  <si>
    <t>Cap - CP Northwest Omaha</t>
  </si>
  <si>
    <t>27588</t>
  </si>
  <si>
    <t>Cap - Hampton Inn Omaha SW</t>
  </si>
  <si>
    <t>27589</t>
  </si>
  <si>
    <t>Cap - HI Exp &amp; Suites - Omaha</t>
  </si>
  <si>
    <t>27590</t>
  </si>
  <si>
    <t>Cap - Hampton Inn - Moline IL</t>
  </si>
  <si>
    <t>27591</t>
  </si>
  <si>
    <t>Cap - HI Express - Moline AP</t>
  </si>
  <si>
    <t>27592</t>
  </si>
  <si>
    <t>Cap - HI Moline A/P</t>
  </si>
  <si>
    <t>27593</t>
  </si>
  <si>
    <t>Cap - HI Davenport IA</t>
  </si>
  <si>
    <t>27594</t>
  </si>
  <si>
    <t>Cap - Hampton Inn - Davenport</t>
  </si>
  <si>
    <t>27595</t>
  </si>
  <si>
    <t>Cap - HI - Hays</t>
  </si>
  <si>
    <t>27596</t>
  </si>
  <si>
    <t>Cap - Hampton Inn - Hays</t>
  </si>
  <si>
    <t>27597</t>
  </si>
  <si>
    <t>Cap - Holiday Inn - Salina</t>
  </si>
  <si>
    <t>27598</t>
  </si>
  <si>
    <t>Cap - HI Exp &amp; Suite - Salina</t>
  </si>
  <si>
    <t>27599</t>
  </si>
  <si>
    <t>Cap - HI  Great Bend</t>
  </si>
  <si>
    <t>27600</t>
  </si>
  <si>
    <t>Cap - HI Express - Colby</t>
  </si>
  <si>
    <t>27601</t>
  </si>
  <si>
    <t>Cap - HI Midland Country</t>
  </si>
  <si>
    <t>27602</t>
  </si>
  <si>
    <t>Cap - HI &amp; Suites - Odessa Ctr</t>
  </si>
  <si>
    <t>27603</t>
  </si>
  <si>
    <t>Cap - HI Exp &amp; Stes - Odessa</t>
  </si>
  <si>
    <t>27605</t>
  </si>
  <si>
    <t>Cap - CP Meadowlands</t>
  </si>
  <si>
    <t>29001</t>
  </si>
  <si>
    <t>Pre4/00-HI Express-Col Sprg</t>
  </si>
  <si>
    <t>29002</t>
  </si>
  <si>
    <t>Pre4/00-Ramada North Col Sprgs</t>
  </si>
  <si>
    <t>29003</t>
  </si>
  <si>
    <t>Pre4/00-HI San Antonio Rvrwalk</t>
  </si>
  <si>
    <t>29004</t>
  </si>
  <si>
    <t>Pre4/00-HI Memphis East</t>
  </si>
  <si>
    <t>29005</t>
  </si>
  <si>
    <t>Pre4/00 - LA City Center</t>
  </si>
  <si>
    <t>29006</t>
  </si>
  <si>
    <t>29007</t>
  </si>
  <si>
    <t>Pre4/00-Preston Hotel Cincinna</t>
  </si>
  <si>
    <t>29008</t>
  </si>
  <si>
    <t>Pre4/00-Lexington North</t>
  </si>
  <si>
    <t>29009</t>
  </si>
  <si>
    <t>Pre4/00-SouthBend Univ Area</t>
  </si>
  <si>
    <t>29010</t>
  </si>
  <si>
    <t>Pre4/00-Hampton Sault Ste Mar</t>
  </si>
  <si>
    <t>29011</t>
  </si>
  <si>
    <t>Pre4/00-Sheraton W Palm Beach</t>
  </si>
  <si>
    <t>29201</t>
  </si>
  <si>
    <t>KG TECH - Enterprise Systems</t>
  </si>
  <si>
    <t>29202</t>
  </si>
  <si>
    <t>KG TECH - Business Solutions</t>
  </si>
  <si>
    <t>29203</t>
  </si>
  <si>
    <t>KG TECHNOLOGY, LLC Help Desk</t>
  </si>
  <si>
    <t>29204</t>
  </si>
  <si>
    <t>KGTECH - Financial Apps</t>
  </si>
  <si>
    <t>29205</t>
  </si>
  <si>
    <t>KG TECH- Marketing Systems</t>
  </si>
  <si>
    <t>29206</t>
  </si>
  <si>
    <t>KG TECH- Sales Systems</t>
  </si>
  <si>
    <t>29207</t>
  </si>
  <si>
    <t>KG TECH- HR Information Sys</t>
  </si>
  <si>
    <t>29303</t>
  </si>
  <si>
    <t>KG TECH - West</t>
  </si>
  <si>
    <t>29304</t>
  </si>
  <si>
    <t>KG TECH - East</t>
  </si>
  <si>
    <t>29316</t>
  </si>
  <si>
    <t>KG TECH- San Francisco</t>
  </si>
  <si>
    <t>29330</t>
  </si>
  <si>
    <t>KG BENEFITS</t>
  </si>
  <si>
    <t>29331</t>
  </si>
  <si>
    <t>KG Liability, LLC</t>
  </si>
  <si>
    <t>29333</t>
  </si>
  <si>
    <t>KG Gift Card</t>
  </si>
  <si>
    <t>29341</t>
  </si>
  <si>
    <t>KIMPTON KARMA</t>
  </si>
  <si>
    <t>29343</t>
  </si>
  <si>
    <t>KHRG ALLOCATION</t>
  </si>
  <si>
    <t>29344</t>
  </si>
  <si>
    <t>HCL Unified Compute MEX</t>
  </si>
  <si>
    <t>29345</t>
  </si>
  <si>
    <t>HCL END USER SERVICES BRAZIL</t>
  </si>
  <si>
    <t>30011</t>
  </si>
  <si>
    <t>MONACO ALEXANDRIA MF LOCATION</t>
  </si>
  <si>
    <t>30021</t>
  </si>
  <si>
    <t>ALEXIS MF LOCATION</t>
  </si>
  <si>
    <t>30061</t>
  </si>
  <si>
    <t>George MF Location</t>
  </si>
  <si>
    <t>30071</t>
  </si>
  <si>
    <t>HELIX MF LOCATION</t>
  </si>
  <si>
    <t>30081</t>
  </si>
  <si>
    <t>LUMEN MF LOCATION</t>
  </si>
  <si>
    <t>30121</t>
  </si>
  <si>
    <t>SOLAMAR MF LOCATION</t>
  </si>
  <si>
    <t>30131</t>
  </si>
  <si>
    <t>MADERA MF LOCATION</t>
  </si>
  <si>
    <t>30141</t>
  </si>
  <si>
    <t>Marlowe MF Location</t>
  </si>
  <si>
    <t>30171</t>
  </si>
  <si>
    <t>ONYX MF LOCATION</t>
  </si>
  <si>
    <t>30221</t>
  </si>
  <si>
    <t>Rouge MF Location</t>
  </si>
  <si>
    <t>30261</t>
  </si>
  <si>
    <t>Muse MF Location</t>
  </si>
  <si>
    <t>30271</t>
  </si>
  <si>
    <t>TOPAZ MF LOCATION</t>
  </si>
  <si>
    <t>30301</t>
  </si>
  <si>
    <t>SKY HOTEL MF LOCATION</t>
  </si>
  <si>
    <t>30311</t>
  </si>
  <si>
    <t>MORRISON HOUSE MF LOCATION</t>
  </si>
  <si>
    <t>30511</t>
  </si>
  <si>
    <t>NINE ZERO MF LOCATION</t>
  </si>
  <si>
    <t>30531</t>
  </si>
  <si>
    <t>70 PARK AVENUE MF LOCATION</t>
  </si>
  <si>
    <t>30541</t>
  </si>
  <si>
    <t>FIRESKY RESORT &amp; SPA MF LOCATI</t>
  </si>
  <si>
    <t>30551</t>
  </si>
  <si>
    <t>ALEXIS RETAIL LEASE COMPANY</t>
  </si>
  <si>
    <t>30611</t>
  </si>
  <si>
    <t>MONACO PORTLAND MF LOCATION</t>
  </si>
  <si>
    <t>30791</t>
  </si>
  <si>
    <t>Epic MF Location</t>
  </si>
  <si>
    <t>30851</t>
  </si>
  <si>
    <t>Eventi MF Location</t>
  </si>
  <si>
    <t>30891</t>
  </si>
  <si>
    <t>Monaco Seattle MF Location</t>
  </si>
  <si>
    <t>30901</t>
  </si>
  <si>
    <t>INK 53 MF LOCATION</t>
  </si>
  <si>
    <t>30911</t>
  </si>
  <si>
    <t>SIR FRANCIS DRAKE MF LOCATION</t>
  </si>
  <si>
    <t>30921</t>
  </si>
  <si>
    <t>Monaco Wash D.C. MF Location</t>
  </si>
  <si>
    <t>30931</t>
  </si>
  <si>
    <t>MONACO SAN FRAN MF LOCATION</t>
  </si>
  <si>
    <t>30941</t>
  </si>
  <si>
    <t>GRAND HOTEL MF LOCATION</t>
  </si>
  <si>
    <t>30951</t>
  </si>
  <si>
    <t>Surfcomber MF Location</t>
  </si>
  <si>
    <t>30961</t>
  </si>
  <si>
    <t>ARGONAUT MF LOCATION</t>
  </si>
  <si>
    <t>31011</t>
  </si>
  <si>
    <t>Palomar Phoenix MF Location</t>
  </si>
  <si>
    <t>31021</t>
  </si>
  <si>
    <t>LA JOLLA MF LOCATION</t>
  </si>
  <si>
    <t>31051</t>
  </si>
  <si>
    <t>Vero Beach MF Location</t>
  </si>
  <si>
    <t>31071</t>
  </si>
  <si>
    <t>DONOVAN MF LOCATION</t>
  </si>
  <si>
    <t>31081</t>
  </si>
  <si>
    <t>PALOMAR SAN FRANCI MF LOCATION</t>
  </si>
  <si>
    <t>31091</t>
  </si>
  <si>
    <t>PALOMAR WASH D.C. MF LOCATION</t>
  </si>
  <si>
    <t>31101</t>
  </si>
  <si>
    <t>Vintage MF Location</t>
  </si>
  <si>
    <t>31111</t>
  </si>
  <si>
    <t>Vintage Plaza MF Location</t>
  </si>
  <si>
    <t>31131</t>
  </si>
  <si>
    <t>HARBOR COURT MF LOCATION</t>
  </si>
  <si>
    <t>31141</t>
  </si>
  <si>
    <t>TRITON MF LOCATION</t>
  </si>
  <si>
    <t>31151</t>
  </si>
  <si>
    <t>Goodland MF Location (cls)</t>
  </si>
  <si>
    <t>31181</t>
  </si>
  <si>
    <t>Lorien MF Location</t>
  </si>
  <si>
    <t>31191</t>
  </si>
  <si>
    <t>Monaco Chicago MF Location</t>
  </si>
  <si>
    <t>31201</t>
  </si>
  <si>
    <t>Monaco Denver MF Location</t>
  </si>
  <si>
    <t>31211</t>
  </si>
  <si>
    <t>Monaco Salt Lake City MF Loc</t>
  </si>
  <si>
    <t>31221</t>
  </si>
  <si>
    <t>BURNHAM HOTEL MF LOCATION</t>
  </si>
  <si>
    <t>31231</t>
  </si>
  <si>
    <t>PRESCOTT MF LOCATION</t>
  </si>
  <si>
    <t>31241</t>
  </si>
  <si>
    <t>Van Zandt MF Location</t>
  </si>
  <si>
    <t>31261</t>
  </si>
  <si>
    <t>TIDELINE MF LOCATION</t>
  </si>
  <si>
    <t>31271</t>
  </si>
  <si>
    <t>Palladian MF Location</t>
  </si>
  <si>
    <t>31281</t>
  </si>
  <si>
    <t>Denver Born</t>
  </si>
  <si>
    <t>31291</t>
  </si>
  <si>
    <t>THE SCHOFIELD HOTEL MF</t>
  </si>
  <si>
    <t>31301</t>
  </si>
  <si>
    <t>THE CARDINAL HOTEL MF Location</t>
  </si>
  <si>
    <t>31331</t>
  </si>
  <si>
    <t>Palomar Los Angeles MF Loc</t>
  </si>
  <si>
    <t>31341</t>
  </si>
  <si>
    <t>Shorebreak MF Location</t>
  </si>
  <si>
    <t>31351</t>
  </si>
  <si>
    <t>SAVOY MF LOCATION</t>
  </si>
  <si>
    <t>31361</t>
  </si>
  <si>
    <t>THE CARLYLE ? DUPONT CIRCLE MF</t>
  </si>
  <si>
    <t>31381</t>
  </si>
  <si>
    <t>TACONIC MF Location</t>
  </si>
  <si>
    <t>31391</t>
  </si>
  <si>
    <t>TUSCAN MF LOCATION</t>
  </si>
  <si>
    <t>31401</t>
  </si>
  <si>
    <t>PALOMAR PHILADELPHIA MF</t>
  </si>
  <si>
    <t>31411</t>
  </si>
  <si>
    <t>RIVERPLACE NEW MF Location</t>
  </si>
  <si>
    <t>31421</t>
  </si>
  <si>
    <t>CANARY HOTEL NEW MF Location</t>
  </si>
  <si>
    <t>31431</t>
  </si>
  <si>
    <t>THE KIMPTON GRAY HOTEL MF</t>
  </si>
  <si>
    <t>31441</t>
  </si>
  <si>
    <t>La Peer MF Locaiton</t>
  </si>
  <si>
    <t>31451</t>
  </si>
  <si>
    <t>THE KIMPTON JOURNEYMAN MF</t>
  </si>
  <si>
    <t>31461</t>
  </si>
  <si>
    <t>Sawyer MF Location</t>
  </si>
  <si>
    <t>31471</t>
  </si>
  <si>
    <t>Palm Springs MF Location</t>
  </si>
  <si>
    <t>31482</t>
  </si>
  <si>
    <t>SEAFIRE RESORTS MF Location 2</t>
  </si>
  <si>
    <t>31491</t>
  </si>
  <si>
    <t>THE GOODLAND MF Location</t>
  </si>
  <si>
    <t>31511</t>
  </si>
  <si>
    <t>THE KIMPTON ZAMORA MF</t>
  </si>
  <si>
    <t>31521</t>
  </si>
  <si>
    <t>FIRESKY MF LOCATION</t>
  </si>
  <si>
    <t>31551</t>
  </si>
  <si>
    <t>31561</t>
  </si>
  <si>
    <t>PALOMAN CHICAGO - NEW</t>
  </si>
  <si>
    <t>31571</t>
  </si>
  <si>
    <t>Arglye MF Location</t>
  </si>
  <si>
    <t>31581</t>
  </si>
  <si>
    <t>Aertson MF Location</t>
  </si>
  <si>
    <t>31591</t>
  </si>
  <si>
    <t>CASTILE RESTAURANT MF LOCATION</t>
  </si>
  <si>
    <t>31611</t>
  </si>
  <si>
    <t>Palomar Philadelphia MF  (cls)</t>
  </si>
  <si>
    <t>31621</t>
  </si>
  <si>
    <t>Tryon MF Location</t>
  </si>
  <si>
    <t>31631</t>
  </si>
  <si>
    <t>NINE ZERO HOTEL NEW MF</t>
  </si>
  <si>
    <t>31651</t>
  </si>
  <si>
    <t>ALEXIS HPT MF LOCATION</t>
  </si>
  <si>
    <t>31681</t>
  </si>
  <si>
    <t>PALOMAR CHICAGO MF LOCATION</t>
  </si>
  <si>
    <t>31711</t>
  </si>
  <si>
    <t>Monaco Philadelphia MF Locatio</t>
  </si>
  <si>
    <t>31811</t>
  </si>
  <si>
    <t>Saint George Mgmt Fe</t>
  </si>
  <si>
    <t>31871</t>
  </si>
  <si>
    <t>Palomar South Beach MF Locatio</t>
  </si>
  <si>
    <t>31881</t>
  </si>
  <si>
    <t>Key West Mgmt Fee</t>
  </si>
  <si>
    <t>31901</t>
  </si>
  <si>
    <t>Seafire Residents MF Location</t>
  </si>
  <si>
    <t>31931</t>
  </si>
  <si>
    <t>Overland Mgmt Fee</t>
  </si>
  <si>
    <t>31971</t>
  </si>
  <si>
    <t>NOLA Management Fees</t>
  </si>
  <si>
    <t>31981</t>
  </si>
  <si>
    <t>Armory Hotel Bozeman MF Locati</t>
  </si>
  <si>
    <t>31991</t>
  </si>
  <si>
    <t>Kimpton Alton MF Location</t>
  </si>
  <si>
    <t>32011</t>
  </si>
  <si>
    <t>Monaco Baltimore MF Location</t>
  </si>
  <si>
    <t>32051</t>
  </si>
  <si>
    <t>Palomar San Diego MF Location</t>
  </si>
  <si>
    <t>32061</t>
  </si>
  <si>
    <t>RIVERPLACE HOTEL MF LOCATION</t>
  </si>
  <si>
    <t>32071</t>
  </si>
  <si>
    <t>CANARY HOTEL MF LOCATION</t>
  </si>
  <si>
    <t>32131</t>
  </si>
  <si>
    <t>Wilshire MF Location</t>
  </si>
  <si>
    <t>32171</t>
  </si>
  <si>
    <t>The Pittman Hotel MF Location</t>
  </si>
  <si>
    <t>32191</t>
  </si>
  <si>
    <t>Sylvan Hotel MF location</t>
  </si>
  <si>
    <t>32331</t>
  </si>
  <si>
    <t>Atlanta Midtown MF Location</t>
  </si>
  <si>
    <t>32381</t>
  </si>
  <si>
    <t>The Forum MF Location</t>
  </si>
  <si>
    <t>32411</t>
  </si>
  <si>
    <t>Grand Roatan MF Location</t>
  </si>
  <si>
    <t>33081</t>
  </si>
  <si>
    <t>Brice MF Location</t>
  </si>
  <si>
    <t>33151</t>
  </si>
  <si>
    <t>AMARA RESORT &amp; SPA MF LOCATION</t>
  </si>
  <si>
    <t>33171</t>
  </si>
  <si>
    <t>Monaco Pittsburgh MF Location</t>
  </si>
  <si>
    <t>33251</t>
  </si>
  <si>
    <t>Tomo MF Location</t>
  </si>
  <si>
    <t>33341</t>
  </si>
  <si>
    <t>Angler's Resort MF Location</t>
  </si>
  <si>
    <t>40011</t>
  </si>
  <si>
    <t>Monaco Alexandria Hotel</t>
  </si>
  <si>
    <t>C4001</t>
  </si>
  <si>
    <t>40021</t>
  </si>
  <si>
    <t>Alexis Hotel</t>
  </si>
  <si>
    <t>C4002</t>
  </si>
  <si>
    <t>40061</t>
  </si>
  <si>
    <t>George Hotel</t>
  </si>
  <si>
    <t>C4006</t>
  </si>
  <si>
    <t>40071</t>
  </si>
  <si>
    <t>Helix Hotel</t>
  </si>
  <si>
    <t>C4007</t>
  </si>
  <si>
    <t>40081</t>
  </si>
  <si>
    <t>Lumen Hotel</t>
  </si>
  <si>
    <t>C4008</t>
  </si>
  <si>
    <t>40121</t>
  </si>
  <si>
    <t>Solamar Hotel</t>
  </si>
  <si>
    <t>C4012</t>
  </si>
  <si>
    <t>40131</t>
  </si>
  <si>
    <t>Madera Hotel</t>
  </si>
  <si>
    <t>C4013</t>
  </si>
  <si>
    <t>40141</t>
  </si>
  <si>
    <t>Marlowe Hotel</t>
  </si>
  <si>
    <t>C4014</t>
  </si>
  <si>
    <t>40171</t>
  </si>
  <si>
    <t>Onyx Hotel</t>
  </si>
  <si>
    <t>C4017</t>
  </si>
  <si>
    <t>40221</t>
  </si>
  <si>
    <t>Rouge Hotel</t>
  </si>
  <si>
    <t>C4022</t>
  </si>
  <si>
    <t>40231</t>
  </si>
  <si>
    <t>DBA Serrano Hotel</t>
  </si>
  <si>
    <t>C4023</t>
  </si>
  <si>
    <t>40261</t>
  </si>
  <si>
    <t>Muse Hotel</t>
  </si>
  <si>
    <t>C4026</t>
  </si>
  <si>
    <t>40271</t>
  </si>
  <si>
    <t>Topaz Hotel</t>
  </si>
  <si>
    <t>C4027</t>
  </si>
  <si>
    <t>40301</t>
  </si>
  <si>
    <t>Sky Hotel Hotel</t>
  </si>
  <si>
    <t>C4030</t>
  </si>
  <si>
    <t>40311</t>
  </si>
  <si>
    <t>Morrison House Hotel</t>
  </si>
  <si>
    <t>C4031</t>
  </si>
  <si>
    <t>40341</t>
  </si>
  <si>
    <t>DBA HOTEL PALOMAR DALLAS</t>
  </si>
  <si>
    <t>C4034</t>
  </si>
  <si>
    <t>40511</t>
  </si>
  <si>
    <t>Nine Zero Hotel</t>
  </si>
  <si>
    <t>C4051</t>
  </si>
  <si>
    <t>40531</t>
  </si>
  <si>
    <t>70 Park Avenue Hotel</t>
  </si>
  <si>
    <t>40541</t>
  </si>
  <si>
    <t>Firesky Resort &amp; Spa Hotel</t>
  </si>
  <si>
    <t>C4054</t>
  </si>
  <si>
    <t>40551</t>
  </si>
  <si>
    <t>Alexis Retail Lease Company</t>
  </si>
  <si>
    <t>C4055</t>
  </si>
  <si>
    <t>40611</t>
  </si>
  <si>
    <t>Monaco Portland Hotel</t>
  </si>
  <si>
    <t>C4061</t>
  </si>
  <si>
    <t>40751</t>
  </si>
  <si>
    <t>Chief II Chicago Hotel LLC</t>
  </si>
  <si>
    <t>C4075</t>
  </si>
  <si>
    <t>40791</t>
  </si>
  <si>
    <t>Epic Hotel</t>
  </si>
  <si>
    <t>C4079</t>
  </si>
  <si>
    <t>40811</t>
  </si>
  <si>
    <t xml:space="preserve"> 653 Eleventh Avenue LLC</t>
  </si>
  <si>
    <t>C4081</t>
  </si>
  <si>
    <t>40841</t>
  </si>
  <si>
    <t>Baltimore &amp; Charles Associates</t>
  </si>
  <si>
    <t>C4084</t>
  </si>
  <si>
    <t>40851</t>
  </si>
  <si>
    <t>Eventi Hotel</t>
  </si>
  <si>
    <t>C4085</t>
  </si>
  <si>
    <t>40891</t>
  </si>
  <si>
    <t>Monaco Seattle Hotel</t>
  </si>
  <si>
    <t>C4089</t>
  </si>
  <si>
    <t>40901</t>
  </si>
  <si>
    <t>Ink 48 Hotel</t>
  </si>
  <si>
    <t>C4090</t>
  </si>
  <si>
    <t>40911</t>
  </si>
  <si>
    <t>Sir Francis Drake Hotel</t>
  </si>
  <si>
    <t>C4091</t>
  </si>
  <si>
    <t>40921</t>
  </si>
  <si>
    <t>Monaco Wash D.C. Hotel</t>
  </si>
  <si>
    <t>C4092</t>
  </si>
  <si>
    <t>40931</t>
  </si>
  <si>
    <t>Monaco San Fran Hotel</t>
  </si>
  <si>
    <t>C4093</t>
  </si>
  <si>
    <t>40941</t>
  </si>
  <si>
    <t>Grand Hotel Hotel</t>
  </si>
  <si>
    <t>C4094</t>
  </si>
  <si>
    <t>40951</t>
  </si>
  <si>
    <t>Surfcomber Hotel</t>
  </si>
  <si>
    <t>C4095</t>
  </si>
  <si>
    <t>40961</t>
  </si>
  <si>
    <t>Argonaut Hotel</t>
  </si>
  <si>
    <t>C4096</t>
  </si>
  <si>
    <t>40971</t>
  </si>
  <si>
    <t>DBA TUSCAN INN</t>
  </si>
  <si>
    <t>C4097</t>
  </si>
  <si>
    <t>41001</t>
  </si>
  <si>
    <t>B&amp;O BUILD CONDO COUNCIL</t>
  </si>
  <si>
    <t>C4100</t>
  </si>
  <si>
    <t>41011</t>
  </si>
  <si>
    <t>Palomar Phoenix Hotel</t>
  </si>
  <si>
    <t>C4101</t>
  </si>
  <si>
    <t>41021</t>
  </si>
  <si>
    <t>La Jolla Hotel</t>
  </si>
  <si>
    <t>C4102</t>
  </si>
  <si>
    <t>41031</t>
  </si>
  <si>
    <t>DBA CYPRESS HOTEL</t>
  </si>
  <si>
    <t>C4103</t>
  </si>
  <si>
    <t>41041</t>
  </si>
  <si>
    <t>OLD_ 1 W Washington St</t>
  </si>
  <si>
    <t>C4104</t>
  </si>
  <si>
    <t>41051</t>
  </si>
  <si>
    <t>Vero Beach Hotel</t>
  </si>
  <si>
    <t>C4105</t>
  </si>
  <si>
    <t>41071</t>
  </si>
  <si>
    <t>Donovan Hotel</t>
  </si>
  <si>
    <t>C4107</t>
  </si>
  <si>
    <t>41081</t>
  </si>
  <si>
    <t>Palomar San Fran Hotel</t>
  </si>
  <si>
    <t>C4108</t>
  </si>
  <si>
    <t>41091</t>
  </si>
  <si>
    <t>Palomar Wash D.C. Hotel</t>
  </si>
  <si>
    <t>C4109</t>
  </si>
  <si>
    <t>41101</t>
  </si>
  <si>
    <t>Vintage Hotel</t>
  </si>
  <si>
    <t>C4110</t>
  </si>
  <si>
    <t>41111</t>
  </si>
  <si>
    <t>Vintage Plaza Hotel</t>
  </si>
  <si>
    <t>C4111</t>
  </si>
  <si>
    <t>41121</t>
  </si>
  <si>
    <t>K-K JV I LLC</t>
  </si>
  <si>
    <t>C4112</t>
  </si>
  <si>
    <t>41131</t>
  </si>
  <si>
    <t>Harbor Court Hotel</t>
  </si>
  <si>
    <t>C4113</t>
  </si>
  <si>
    <t>41141</t>
  </si>
  <si>
    <t>Triton Hotel</t>
  </si>
  <si>
    <t>C4114</t>
  </si>
  <si>
    <t>41151</t>
  </si>
  <si>
    <t>Goodland Hotel</t>
  </si>
  <si>
    <t>C4115</t>
  </si>
  <si>
    <t>41181</t>
  </si>
  <si>
    <t>Lorien Hotel</t>
  </si>
  <si>
    <t>C4118</t>
  </si>
  <si>
    <t>41191</t>
  </si>
  <si>
    <t>Monaco Chicago Hotel</t>
  </si>
  <si>
    <t>C4119</t>
  </si>
  <si>
    <t>41201</t>
  </si>
  <si>
    <t>Monaco Denver Hotel</t>
  </si>
  <si>
    <t>C4120</t>
  </si>
  <si>
    <t>41211</t>
  </si>
  <si>
    <t>Monaco Salt Lake City Hotel</t>
  </si>
  <si>
    <t>C4121</t>
  </si>
  <si>
    <t>41221</t>
  </si>
  <si>
    <t>Burnham Hotel Hotel</t>
  </si>
  <si>
    <t>C4122</t>
  </si>
  <si>
    <t>41231</t>
  </si>
  <si>
    <t>Prescott Hotel</t>
  </si>
  <si>
    <t>C4123</t>
  </si>
  <si>
    <t>41241</t>
  </si>
  <si>
    <t>Van Zandt Hotel</t>
  </si>
  <si>
    <t>C4124</t>
  </si>
  <si>
    <t>41261</t>
  </si>
  <si>
    <t>Tideline Hotel</t>
  </si>
  <si>
    <t>C4126</t>
  </si>
  <si>
    <t>41271</t>
  </si>
  <si>
    <t>Palladian Hotel</t>
  </si>
  <si>
    <t>C4127</t>
  </si>
  <si>
    <t>41281</t>
  </si>
  <si>
    <t>C4128</t>
  </si>
  <si>
    <t>41291</t>
  </si>
  <si>
    <t>THE SCHOFIELD HOTEL</t>
  </si>
  <si>
    <t>C4129</t>
  </si>
  <si>
    <t>41301</t>
  </si>
  <si>
    <t>THE CARDINAL HOTEL</t>
  </si>
  <si>
    <t>C4130</t>
  </si>
  <si>
    <t>41311</t>
  </si>
  <si>
    <t>Epic West Condominium</t>
  </si>
  <si>
    <t>C4131</t>
  </si>
  <si>
    <t>41321</t>
  </si>
  <si>
    <t>2842 S Ocean LLC - Historical</t>
  </si>
  <si>
    <t>C4132</t>
  </si>
  <si>
    <t>41331</t>
  </si>
  <si>
    <t>Palomar Los Angeles Hotel</t>
  </si>
  <si>
    <t>C4133</t>
  </si>
  <si>
    <t>41335</t>
  </si>
  <si>
    <t>Palomar Los Angeles</t>
  </si>
  <si>
    <t>41341</t>
  </si>
  <si>
    <t>Shorebreak Hotel</t>
  </si>
  <si>
    <t>C4134</t>
  </si>
  <si>
    <t>41351</t>
  </si>
  <si>
    <t>Savoy Hotel</t>
  </si>
  <si>
    <t>C4135</t>
  </si>
  <si>
    <t>41361</t>
  </si>
  <si>
    <t>Carlyle Hotel</t>
  </si>
  <si>
    <t>C4136</t>
  </si>
  <si>
    <t>41381</t>
  </si>
  <si>
    <t>TACONIC</t>
  </si>
  <si>
    <t>C4138</t>
  </si>
  <si>
    <t>41391</t>
  </si>
  <si>
    <t>C4139</t>
  </si>
  <si>
    <t>41401</t>
  </si>
  <si>
    <t>HOTEL PALOMAR PHILADELPHIA</t>
  </si>
  <si>
    <t>C4140</t>
  </si>
  <si>
    <t>41411</t>
  </si>
  <si>
    <t>RIVERPLACE NEW</t>
  </si>
  <si>
    <t>C4141</t>
  </si>
  <si>
    <t>41421</t>
  </si>
  <si>
    <t>CANARY HOTEL NEW</t>
  </si>
  <si>
    <t>C4142</t>
  </si>
  <si>
    <t>41431</t>
  </si>
  <si>
    <t>THE KIMPTON GRAY HOTEL</t>
  </si>
  <si>
    <t>C4143</t>
  </si>
  <si>
    <t>41441</t>
  </si>
  <si>
    <t>La Peer</t>
  </si>
  <si>
    <t>C4144</t>
  </si>
  <si>
    <t>41451</t>
  </si>
  <si>
    <t>THE KIMPTON JOURNEYMAN HOTEL</t>
  </si>
  <si>
    <t>C4145</t>
  </si>
  <si>
    <t>41461</t>
  </si>
  <si>
    <t>Kimpton Sawyer Hotel</t>
  </si>
  <si>
    <t>C4146</t>
  </si>
  <si>
    <t>41471</t>
  </si>
  <si>
    <t>Kimpton Rowan Palm Springs</t>
  </si>
  <si>
    <t>C4147</t>
  </si>
  <si>
    <t>41481</t>
  </si>
  <si>
    <t>SEAFIRE RESORTS LTD</t>
  </si>
  <si>
    <t>C4148</t>
  </si>
  <si>
    <t>41491</t>
  </si>
  <si>
    <t>THE GOODLAND</t>
  </si>
  <si>
    <t>C4149</t>
  </si>
  <si>
    <t>41501</t>
  </si>
  <si>
    <t>KHRG Austin Beverage Co</t>
  </si>
  <si>
    <t>C4150</t>
  </si>
  <si>
    <t>41511</t>
  </si>
  <si>
    <t>THE KIMPTON ZAMORA HOTEL</t>
  </si>
  <si>
    <t>C4151</t>
  </si>
  <si>
    <t>41521</t>
  </si>
  <si>
    <t>DBA FIRESKY RESORT &amp; SPA</t>
  </si>
  <si>
    <t>C4152</t>
  </si>
  <si>
    <t>41531</t>
  </si>
  <si>
    <t>Historical Z Hotel</t>
  </si>
  <si>
    <t>C4153</t>
  </si>
  <si>
    <t>41541</t>
  </si>
  <si>
    <t>Hictorical C Restaurant</t>
  </si>
  <si>
    <t>C4154</t>
  </si>
  <si>
    <t>41551</t>
  </si>
  <si>
    <t>Monaco Portland NEW</t>
  </si>
  <si>
    <t>C4155</t>
  </si>
  <si>
    <t>41561</t>
  </si>
  <si>
    <t>Palomar Chicago  - NEW</t>
  </si>
  <si>
    <t>C4158</t>
  </si>
  <si>
    <t>41571</t>
  </si>
  <si>
    <t>Arglye</t>
  </si>
  <si>
    <t>C4157</t>
  </si>
  <si>
    <t>41581</t>
  </si>
  <si>
    <t>Aertson</t>
  </si>
  <si>
    <t>41591</t>
  </si>
  <si>
    <t>CASTILE RESTAURANT</t>
  </si>
  <si>
    <t>C4159</t>
  </si>
  <si>
    <t>41592</t>
  </si>
  <si>
    <t>41601</t>
  </si>
  <si>
    <t>Oak Grove</t>
  </si>
  <si>
    <t>C4160</t>
  </si>
  <si>
    <t>41611</t>
  </si>
  <si>
    <t>Palomar Philadelphia Hotel</t>
  </si>
  <si>
    <t>C4161</t>
  </si>
  <si>
    <t>41621</t>
  </si>
  <si>
    <t>Tryon</t>
  </si>
  <si>
    <t>C4162</t>
  </si>
  <si>
    <t>41631</t>
  </si>
  <si>
    <t>NINE ZERO HOTEL NEW</t>
  </si>
  <si>
    <t>C4163</t>
  </si>
  <si>
    <t>41641</t>
  </si>
  <si>
    <t>HOTEL ALLEGRO</t>
  </si>
  <si>
    <t>C4164</t>
  </si>
  <si>
    <t>41651</t>
  </si>
  <si>
    <t>Alexis NEW 3/17</t>
  </si>
  <si>
    <t>C4165</t>
  </si>
  <si>
    <t>41681</t>
  </si>
  <si>
    <t>Palomar Chicago Hotel</t>
  </si>
  <si>
    <t>C4168</t>
  </si>
  <si>
    <t>41711</t>
  </si>
  <si>
    <t>Monaco Philadelphia Hotel</t>
  </si>
  <si>
    <t>C4171</t>
  </si>
  <si>
    <t>41801</t>
  </si>
  <si>
    <t>25 Edwin H Land Boulevard</t>
  </si>
  <si>
    <t>C4180</t>
  </si>
  <si>
    <t>41811</t>
  </si>
  <si>
    <t>Kimpton Saint George</t>
  </si>
  <si>
    <t>C4181</t>
  </si>
  <si>
    <t>41821</t>
  </si>
  <si>
    <t>MonacoPhil</t>
  </si>
  <si>
    <t>C4182</t>
  </si>
  <si>
    <t>41831</t>
  </si>
  <si>
    <t>Palomar Phoenix</t>
  </si>
  <si>
    <t>C4183</t>
  </si>
  <si>
    <t>41841</t>
  </si>
  <si>
    <t>DC Three Lessee LLC</t>
  </si>
  <si>
    <t>C4184</t>
  </si>
  <si>
    <t>41851</t>
  </si>
  <si>
    <t>DC One Lessee LLC</t>
  </si>
  <si>
    <t>C4185</t>
  </si>
  <si>
    <t>41861</t>
  </si>
  <si>
    <t>DC Two Lessee LLC</t>
  </si>
  <si>
    <t>C4186</t>
  </si>
  <si>
    <t>41871</t>
  </si>
  <si>
    <t>Palomar South Beach</t>
  </si>
  <si>
    <t>C4187</t>
  </si>
  <si>
    <t>41881</t>
  </si>
  <si>
    <t>Kimpton Key West</t>
  </si>
  <si>
    <t>C4188</t>
  </si>
  <si>
    <t>41882</t>
  </si>
  <si>
    <t>Winslow's Bungalows</t>
  </si>
  <si>
    <t>41883</t>
  </si>
  <si>
    <t>Key Lime Inn</t>
  </si>
  <si>
    <t>41884</t>
  </si>
  <si>
    <t>Ella's Cottages</t>
  </si>
  <si>
    <t>41885</t>
  </si>
  <si>
    <t>Lighthouse Hotel</t>
  </si>
  <si>
    <t>41886</t>
  </si>
  <si>
    <t>Ridley House</t>
  </si>
  <si>
    <t>41887</t>
  </si>
  <si>
    <t>Fitch Lodge</t>
  </si>
  <si>
    <t>41891</t>
  </si>
  <si>
    <t>C4189</t>
  </si>
  <si>
    <t>41901</t>
  </si>
  <si>
    <t>Seafire Residences Rental Prog</t>
  </si>
  <si>
    <t>C4190</t>
  </si>
  <si>
    <t>41911</t>
  </si>
  <si>
    <t>Amara Resort and Spa</t>
  </si>
  <si>
    <t>C4191</t>
  </si>
  <si>
    <t>41921</t>
  </si>
  <si>
    <t>C4192</t>
  </si>
  <si>
    <t>41931</t>
  </si>
  <si>
    <t>OverlandKimpton  Hotel</t>
  </si>
  <si>
    <t>C4193</t>
  </si>
  <si>
    <t>41941</t>
  </si>
  <si>
    <t>Palomar Washington DC</t>
  </si>
  <si>
    <t>C4194</t>
  </si>
  <si>
    <t>41951</t>
  </si>
  <si>
    <t>Overland Historic Data</t>
  </si>
  <si>
    <t>C4195</t>
  </si>
  <si>
    <t>41961</t>
  </si>
  <si>
    <t>Kimpton Fontenot Hotel</t>
  </si>
  <si>
    <t>C4196</t>
  </si>
  <si>
    <t>41971</t>
  </si>
  <si>
    <t>Staybridge New Orleans French</t>
  </si>
  <si>
    <t>C4197</t>
  </si>
  <si>
    <t>41981</t>
  </si>
  <si>
    <t>Kimpton Armory Hotel Bozeman</t>
  </si>
  <si>
    <t>C4198</t>
  </si>
  <si>
    <t>41991</t>
  </si>
  <si>
    <t>Kimpton Alton</t>
  </si>
  <si>
    <t>C4199</t>
  </si>
  <si>
    <t>42001</t>
  </si>
  <si>
    <t>Kimpton Grenada</t>
  </si>
  <si>
    <t>C4200</t>
  </si>
  <si>
    <t>42011</t>
  </si>
  <si>
    <t>Monaco Baltimore Hotel</t>
  </si>
  <si>
    <t>C4201</t>
  </si>
  <si>
    <t>42051</t>
  </si>
  <si>
    <t>Palomar San Diego Hotel</t>
  </si>
  <si>
    <t>C4205</t>
  </si>
  <si>
    <t>42061</t>
  </si>
  <si>
    <t>RiverPlace Hotel Hotel</t>
  </si>
  <si>
    <t>C4206</t>
  </si>
  <si>
    <t>42071</t>
  </si>
  <si>
    <t>Canary Hotel Hotel</t>
  </si>
  <si>
    <t>C4207</t>
  </si>
  <si>
    <t>42131</t>
  </si>
  <si>
    <t>Wilshire Hotel</t>
  </si>
  <si>
    <t>C4213</t>
  </si>
  <si>
    <t>42141</t>
  </si>
  <si>
    <t>Ink48</t>
  </si>
  <si>
    <t>C4214</t>
  </si>
  <si>
    <t>42151</t>
  </si>
  <si>
    <t>In the Clear NOLA Historic</t>
  </si>
  <si>
    <t>C4215</t>
  </si>
  <si>
    <t>42161</t>
  </si>
  <si>
    <t>Kimpton Denver Tech</t>
  </si>
  <si>
    <t>C4216</t>
  </si>
  <si>
    <t>42171</t>
  </si>
  <si>
    <t>The Pittman Hotel</t>
  </si>
  <si>
    <t>C4217</t>
  </si>
  <si>
    <t>42181</t>
  </si>
  <si>
    <t>Palomar Chicago</t>
  </si>
  <si>
    <t>C4218</t>
  </si>
  <si>
    <t>42191</t>
  </si>
  <si>
    <t>Kimpton Sylvan Hotel</t>
  </si>
  <si>
    <t>C4219</t>
  </si>
  <si>
    <t>42201</t>
  </si>
  <si>
    <t>Kimpton Houston Laneways</t>
  </si>
  <si>
    <t>C4220</t>
  </si>
  <si>
    <t>42211</t>
  </si>
  <si>
    <t>Kimpton Alma San Diego</t>
  </si>
  <si>
    <t>C4221</t>
  </si>
  <si>
    <t>42221</t>
  </si>
  <si>
    <t>DCP SF Columbus Ave Historic</t>
  </si>
  <si>
    <t>C4222</t>
  </si>
  <si>
    <t>42231</t>
  </si>
  <si>
    <t>Canary Hotel</t>
  </si>
  <si>
    <t>C4223</t>
  </si>
  <si>
    <t>42241</t>
  </si>
  <si>
    <t>Monaco Chicago</t>
  </si>
  <si>
    <t>C4224</t>
  </si>
  <si>
    <t>42251</t>
  </si>
  <si>
    <t>Monaco Denver</t>
  </si>
  <si>
    <t>C4225</t>
  </si>
  <si>
    <t>42261</t>
  </si>
  <si>
    <t>Monaco Salt Lake City</t>
  </si>
  <si>
    <t>C4226</t>
  </si>
  <si>
    <t>42271</t>
  </si>
  <si>
    <t>Palomar Philadelphia</t>
  </si>
  <si>
    <t>C4227</t>
  </si>
  <si>
    <t>42281</t>
  </si>
  <si>
    <t>C4228</t>
  </si>
  <si>
    <t>42291</t>
  </si>
  <si>
    <t>Riverplace Hotel</t>
  </si>
  <si>
    <t>C4229</t>
  </si>
  <si>
    <t>42301</t>
  </si>
  <si>
    <t>KHRG Beverage Company</t>
  </si>
  <si>
    <t>C4230</t>
  </si>
  <si>
    <t>42311</t>
  </si>
  <si>
    <t>Armory Hotel Bozeman Beverage</t>
  </si>
  <si>
    <t>C4231</t>
  </si>
  <si>
    <t>42321</t>
  </si>
  <si>
    <t>Monaco Balitmore</t>
  </si>
  <si>
    <t>C4232</t>
  </si>
  <si>
    <t>42331</t>
  </si>
  <si>
    <t>Kimpton Atlanta Midtown</t>
  </si>
  <si>
    <t>C4233</t>
  </si>
  <si>
    <t>42341</t>
  </si>
  <si>
    <t>Hotel Monaco Chicago</t>
  </si>
  <si>
    <t>C4234</t>
  </si>
  <si>
    <t>42351</t>
  </si>
  <si>
    <t>C4235</t>
  </si>
  <si>
    <t>42361</t>
  </si>
  <si>
    <t>KHRG Austin Beverage Company</t>
  </si>
  <si>
    <t>C4236</t>
  </si>
  <si>
    <t>42371</t>
  </si>
  <si>
    <t>C4237</t>
  </si>
  <si>
    <t>42381</t>
  </si>
  <si>
    <t>Kimpton Charlottesville</t>
  </si>
  <si>
    <t>C4238</t>
  </si>
  <si>
    <t>42391</t>
  </si>
  <si>
    <t>C4239</t>
  </si>
  <si>
    <t>42401</t>
  </si>
  <si>
    <t>Vintage Portland</t>
  </si>
  <si>
    <t>C4240</t>
  </si>
  <si>
    <t>42411</t>
  </si>
  <si>
    <t>Grand Roatan</t>
  </si>
  <si>
    <t>C4241</t>
  </si>
  <si>
    <t>42421</t>
  </si>
  <si>
    <t>Kimpton Virgilio</t>
  </si>
  <si>
    <t>C4242</t>
  </si>
  <si>
    <t>42431</t>
  </si>
  <si>
    <t>Kimpton Monaco Seattle</t>
  </si>
  <si>
    <t>C4243</t>
  </si>
  <si>
    <t>42441</t>
  </si>
  <si>
    <t>Vintage Seattle</t>
  </si>
  <si>
    <t>C4244</t>
  </si>
  <si>
    <t>42461</t>
  </si>
  <si>
    <t>70 Park</t>
  </si>
  <si>
    <t>C4246</t>
  </si>
  <si>
    <t>42471</t>
  </si>
  <si>
    <t>Hotel Indigo Cayman</t>
  </si>
  <si>
    <t>C4247</t>
  </si>
  <si>
    <t>42481</t>
  </si>
  <si>
    <t>C4248</t>
  </si>
  <si>
    <t>43081</t>
  </si>
  <si>
    <t>Brice Hotel</t>
  </si>
  <si>
    <t>C4308</t>
  </si>
  <si>
    <t>43151</t>
  </si>
  <si>
    <t>Amara Resort &amp; Spa Hotel</t>
  </si>
  <si>
    <t>C4315</t>
  </si>
  <si>
    <t>43171</t>
  </si>
  <si>
    <t>Monaco Pittsburgh Hotel</t>
  </si>
  <si>
    <t>C4317</t>
  </si>
  <si>
    <t>43251</t>
  </si>
  <si>
    <t>Enso Hotel</t>
  </si>
  <si>
    <t>C4325</t>
  </si>
  <si>
    <t>43341</t>
  </si>
  <si>
    <t>Angler's Resort Hotel</t>
  </si>
  <si>
    <t>C4334</t>
  </si>
  <si>
    <t>43500</t>
  </si>
  <si>
    <t>HOTEL VAN ZANDT - AUSTIN PREOP</t>
  </si>
  <si>
    <t>C4350</t>
  </si>
  <si>
    <t>49081</t>
  </si>
  <si>
    <t>KP San Diego Palomar Construt</t>
  </si>
  <si>
    <t>C4908</t>
  </si>
  <si>
    <t>49082</t>
  </si>
  <si>
    <t>KP San Diego Palomar Façade</t>
  </si>
  <si>
    <t>49083</t>
  </si>
  <si>
    <t>KP San Diego Palomar Condo</t>
  </si>
  <si>
    <t>49101</t>
  </si>
  <si>
    <t>KP Schofield Preopening</t>
  </si>
  <si>
    <t>C4910</t>
  </si>
  <si>
    <t>49161</t>
  </si>
  <si>
    <t>KP CAYMANS PREOPENING 2012</t>
  </si>
  <si>
    <t>C4916</t>
  </si>
  <si>
    <t>49171</t>
  </si>
  <si>
    <t>KP PALM SPRINGS PREOPEN 2013</t>
  </si>
  <si>
    <t>C4917</t>
  </si>
  <si>
    <t>49181</t>
  </si>
  <si>
    <t>KP ARGYLE PRE-OPEN 2013</t>
  </si>
  <si>
    <t>C4918</t>
  </si>
  <si>
    <t>49191</t>
  </si>
  <si>
    <t>KP Savannah PreOpening</t>
  </si>
  <si>
    <t>C4919</t>
  </si>
  <si>
    <t>49201</t>
  </si>
  <si>
    <t>KP Milwaukee Preopening</t>
  </si>
  <si>
    <t>C4920</t>
  </si>
  <si>
    <t>49211</t>
  </si>
  <si>
    <t>KP Sedona Amara Construction</t>
  </si>
  <si>
    <t>C4921</t>
  </si>
  <si>
    <t>49221</t>
  </si>
  <si>
    <t>KP Goleta Goodland Transition</t>
  </si>
  <si>
    <t>C4922</t>
  </si>
  <si>
    <t>49231</t>
  </si>
  <si>
    <t>KP Palladian PreOpening</t>
  </si>
  <si>
    <t>C4923</t>
  </si>
  <si>
    <t>49241</t>
  </si>
  <si>
    <t>KP Anglers Transition</t>
  </si>
  <si>
    <t>C4924</t>
  </si>
  <si>
    <t>49242</t>
  </si>
  <si>
    <t>KP ANGLER'S RENO/PREOP</t>
  </si>
  <si>
    <t>49251</t>
  </si>
  <si>
    <t>KP Pittsburgh Preopening</t>
  </si>
  <si>
    <t>C4925</t>
  </si>
  <si>
    <t>49261</t>
  </si>
  <si>
    <t>KP Chicago La Salle PreOpen</t>
  </si>
  <si>
    <t>C4926</t>
  </si>
  <si>
    <t>49271</t>
  </si>
  <si>
    <t>KP DENVER BORN TRANSITION</t>
  </si>
  <si>
    <t>C4927</t>
  </si>
  <si>
    <t>49281</t>
  </si>
  <si>
    <t>KP LA PEER W HOLLYWOOD</t>
  </si>
  <si>
    <t>C4928</t>
  </si>
  <si>
    <t>49282</t>
  </si>
  <si>
    <t>49291</t>
  </si>
  <si>
    <t>KP Winston Salem PreOpening</t>
  </si>
  <si>
    <t>C4929</t>
  </si>
  <si>
    <t>49311</t>
  </si>
  <si>
    <t>KP Tomo Buchanan Transition</t>
  </si>
  <si>
    <t>C4931</t>
  </si>
  <si>
    <t>49321</t>
  </si>
  <si>
    <t>KP AERTSON TRANSITION 2014</t>
  </si>
  <si>
    <t>C4932</t>
  </si>
  <si>
    <t>49331</t>
  </si>
  <si>
    <t>KP SAN JUAN TRANSITION 2015</t>
  </si>
  <si>
    <t>C4933</t>
  </si>
  <si>
    <t>49341</t>
  </si>
  <si>
    <t>KP Shorebreak Transition</t>
  </si>
  <si>
    <t>C4934</t>
  </si>
  <si>
    <t>49351</t>
  </si>
  <si>
    <t>KP Savoy Transition</t>
  </si>
  <si>
    <t>C4935</t>
  </si>
  <si>
    <t>49361</t>
  </si>
  <si>
    <t>KP Carlyle Transition</t>
  </si>
  <si>
    <t>C4936</t>
  </si>
  <si>
    <t>49371</t>
  </si>
  <si>
    <t>KP SAC MUBI TRANSITION</t>
  </si>
  <si>
    <t>C4937</t>
  </si>
  <si>
    <t>49381</t>
  </si>
  <si>
    <t>KP Taconic PreOpening</t>
  </si>
  <si>
    <t>C4938</t>
  </si>
  <si>
    <t>49391</t>
  </si>
  <si>
    <t>KP TEMPE PROJECT CONSTRUCTION</t>
  </si>
  <si>
    <t>C4939</t>
  </si>
  <si>
    <t>49401</t>
  </si>
  <si>
    <t>KP Zamora Transition</t>
  </si>
  <si>
    <t>C4940</t>
  </si>
  <si>
    <t>49411</t>
  </si>
  <si>
    <t>Worthington PreOpening</t>
  </si>
  <si>
    <t>C4941</t>
  </si>
  <si>
    <t>49421</t>
  </si>
  <si>
    <t>KP South Tryon Hotel Project</t>
  </si>
  <si>
    <t>C4942</t>
  </si>
  <si>
    <t>49431</t>
  </si>
  <si>
    <t>KP BELLEVUE PRE OPEN</t>
  </si>
  <si>
    <t>C4943</t>
  </si>
  <si>
    <t>49441</t>
  </si>
  <si>
    <t>KP OAK GROVE HOTEL Project</t>
  </si>
  <si>
    <t>C4944</t>
  </si>
  <si>
    <t>49451</t>
  </si>
  <si>
    <t>KP Cinncinatti PreOpening</t>
  </si>
  <si>
    <t>C4945</t>
  </si>
  <si>
    <t>49471</t>
  </si>
  <si>
    <t>KP Tampa Piazza</t>
  </si>
  <si>
    <t>C4947</t>
  </si>
  <si>
    <t>49481</t>
  </si>
  <si>
    <t>KP Miami Palomar PreOpening</t>
  </si>
  <si>
    <t>C4948</t>
  </si>
  <si>
    <t>49491</t>
  </si>
  <si>
    <t>KP Yorkville Hotel PreOpening</t>
  </si>
  <si>
    <t>C4949</t>
  </si>
  <si>
    <t>49501</t>
  </si>
  <si>
    <t>KP Grenada St George PreOp</t>
  </si>
  <si>
    <t>C4950</t>
  </si>
  <si>
    <t>49511</t>
  </si>
  <si>
    <t>KP Toronto Renovation</t>
  </si>
  <si>
    <t>C4951</t>
  </si>
  <si>
    <t>49521</t>
  </si>
  <si>
    <t>KP Virgilio Mexico City Preope</t>
  </si>
  <si>
    <t>C4952</t>
  </si>
  <si>
    <t>49531</t>
  </si>
  <si>
    <t>KP Indianapolis Preopening</t>
  </si>
  <si>
    <t>C4953</t>
  </si>
  <si>
    <t>49541</t>
  </si>
  <si>
    <t>KP San Jose Preopening</t>
  </si>
  <si>
    <t>C4954</t>
  </si>
  <si>
    <t>49551</t>
  </si>
  <si>
    <t>KP Alexis HotelRevnovation2018</t>
  </si>
  <si>
    <t>C4955</t>
  </si>
  <si>
    <t>49561</t>
  </si>
  <si>
    <t>KP Preopening The Pittman</t>
  </si>
  <si>
    <t>C4956</t>
  </si>
  <si>
    <t>49571</t>
  </si>
  <si>
    <t>KP Anaheim Preopening</t>
  </si>
  <si>
    <t>C4957</t>
  </si>
  <si>
    <t>49581</t>
  </si>
  <si>
    <t>KP Kansas City Preopening</t>
  </si>
  <si>
    <t>C4958</t>
  </si>
  <si>
    <t>49591</t>
  </si>
  <si>
    <t>KP Milwaukee Palomar Preopenin</t>
  </si>
  <si>
    <t>C4959</t>
  </si>
  <si>
    <t>49601</t>
  </si>
  <si>
    <t>KP Emilio Castelar Mexico City</t>
  </si>
  <si>
    <t>C4960</t>
  </si>
  <si>
    <t>49611</t>
  </si>
  <si>
    <t>KP Koreatown Preopening</t>
  </si>
  <si>
    <t>C4961</t>
  </si>
  <si>
    <t>49621</t>
  </si>
  <si>
    <t>KP Key West Conversion Budget</t>
  </si>
  <si>
    <t>C4962</t>
  </si>
  <si>
    <t>49631</t>
  </si>
  <si>
    <t>KP Key West White Label Trans</t>
  </si>
  <si>
    <t>C4963</t>
  </si>
  <si>
    <t>49641</t>
  </si>
  <si>
    <t>In the Clear NOLA PropCo LLC</t>
  </si>
  <si>
    <t>C4964</t>
  </si>
  <si>
    <t>49642</t>
  </si>
  <si>
    <t>In the Clear NOLA - 521 Build</t>
  </si>
  <si>
    <t>49651</t>
  </si>
  <si>
    <t>The Etha Hotel LLC</t>
  </si>
  <si>
    <t>C4965</t>
  </si>
  <si>
    <t>49661</t>
  </si>
  <si>
    <t>DCP SF Columbus Ave Owner LLC</t>
  </si>
  <si>
    <t>C4966</t>
  </si>
  <si>
    <t>49671</t>
  </si>
  <si>
    <t>Acron 2 Porsche Drive Atlanta</t>
  </si>
  <si>
    <t>C4967</t>
  </si>
  <si>
    <t>49681</t>
  </si>
  <si>
    <t>DTC Hospitality Venture I, LLC</t>
  </si>
  <si>
    <t>C4968</t>
  </si>
  <si>
    <t>49691</t>
  </si>
  <si>
    <t>KP Buckhead Preopening</t>
  </si>
  <si>
    <t>C4969</t>
  </si>
  <si>
    <t>49701</t>
  </si>
  <si>
    <t>KP Houston Laneways Preopening</t>
  </si>
  <si>
    <t>C4970</t>
  </si>
  <si>
    <t>49711</t>
  </si>
  <si>
    <t>KP East Cape Los Cabos Preopen</t>
  </si>
  <si>
    <t>C4971</t>
  </si>
  <si>
    <t>49721</t>
  </si>
  <si>
    <t>KP Virgilio Mexico City PreOpe</t>
  </si>
  <si>
    <t>C4972</t>
  </si>
  <si>
    <t>49731</t>
  </si>
  <si>
    <t>C4973</t>
  </si>
  <si>
    <t>49741</t>
  </si>
  <si>
    <t>KP Grand Roatan Preopening</t>
  </si>
  <si>
    <t>C4974</t>
  </si>
  <si>
    <t>49751</t>
  </si>
  <si>
    <t>KP Reno Preopening</t>
  </si>
  <si>
    <t>C4975</t>
  </si>
  <si>
    <t>49771</t>
  </si>
  <si>
    <t>KP SLC - South Temple</t>
  </si>
  <si>
    <t>C4977</t>
  </si>
  <si>
    <t>49791</t>
  </si>
  <si>
    <t>KP Midtown Atlanta Preopening</t>
  </si>
  <si>
    <t>C4979</t>
  </si>
  <si>
    <t>49801</t>
  </si>
  <si>
    <t>KP Charlottlesville</t>
  </si>
  <si>
    <t>C4980</t>
  </si>
  <si>
    <t>49811</t>
  </si>
  <si>
    <t>KP North Austin</t>
  </si>
  <si>
    <t>C4981</t>
  </si>
  <si>
    <t>49821</t>
  </si>
  <si>
    <t>KP Indigo Cayman</t>
  </si>
  <si>
    <t>C4982</t>
  </si>
  <si>
    <t>49831</t>
  </si>
  <si>
    <t>KP Fredericksburg</t>
  </si>
  <si>
    <t>C4983</t>
  </si>
  <si>
    <t>49841</t>
  </si>
  <si>
    <t>KP Pacific Grove</t>
  </si>
  <si>
    <t>C4984</t>
  </si>
  <si>
    <t>49851</t>
  </si>
  <si>
    <t>KP 70 Park</t>
  </si>
  <si>
    <t>C4985</t>
  </si>
  <si>
    <t>50003</t>
  </si>
  <si>
    <t>NHOP (Brussels)</t>
  </si>
  <si>
    <t>H0011</t>
  </si>
  <si>
    <t>50006</t>
  </si>
  <si>
    <t>EXHI Troisdorf</t>
  </si>
  <si>
    <t>H0089</t>
  </si>
  <si>
    <t>50007</t>
  </si>
  <si>
    <t>Dev M&amp;F Cen&amp;Eastern(cls)</t>
  </si>
  <si>
    <t>H0075</t>
  </si>
  <si>
    <t>50008</t>
  </si>
  <si>
    <t>Eur App Fees (HIH Gmbh) CP</t>
  </si>
  <si>
    <t>H0092</t>
  </si>
  <si>
    <t>50009</t>
  </si>
  <si>
    <t>CP Purchasing Agreements (cls)</t>
  </si>
  <si>
    <t>50015</t>
  </si>
  <si>
    <t>Integration Costs</t>
  </si>
  <si>
    <t>H0016</t>
  </si>
  <si>
    <t>50034</t>
  </si>
  <si>
    <t>EMEA Other</t>
  </si>
  <si>
    <t>50035</t>
  </si>
  <si>
    <t>HI &amp; HIR Kidsuites (cls)</t>
  </si>
  <si>
    <t>50039</t>
  </si>
  <si>
    <t>BHR Luxembourg SA</t>
  </si>
  <si>
    <t>H0170</t>
  </si>
  <si>
    <t>50040</t>
  </si>
  <si>
    <t>Quality Brussels (50040) (cls)</t>
  </si>
  <si>
    <t>H0081</t>
  </si>
  <si>
    <t>50043</t>
  </si>
  <si>
    <t>VP Strategic Dev Russia(cls)</t>
  </si>
  <si>
    <t>50048</t>
  </si>
  <si>
    <t>Operations Mgr HIEX Italy(cls)</t>
  </si>
  <si>
    <t>H0057</t>
  </si>
  <si>
    <t>50049</t>
  </si>
  <si>
    <t>IT Facilities Brussels</t>
  </si>
  <si>
    <t>H0010</t>
  </si>
  <si>
    <t>50050</t>
  </si>
  <si>
    <t>Telecomm Brussels (cls)</t>
  </si>
  <si>
    <t>50052</t>
  </si>
  <si>
    <t>HI Muscat Al Madinah(Mgd)</t>
  </si>
  <si>
    <t>H0034</t>
  </si>
  <si>
    <t>50054</t>
  </si>
  <si>
    <t>HI Casablanca Provision</t>
  </si>
  <si>
    <t>H0060</t>
  </si>
  <si>
    <t>50059</t>
  </si>
  <si>
    <t>Quality &amp; Standards(cls)</t>
  </si>
  <si>
    <t>50063</t>
  </si>
  <si>
    <t>MEA MGMT CONTRACTS CP</t>
  </si>
  <si>
    <t>50064</t>
  </si>
  <si>
    <t>MEA Mgmt Contracts HI (cls)</t>
  </si>
  <si>
    <t>50065</t>
  </si>
  <si>
    <t>HH France Holding Corporate</t>
  </si>
  <si>
    <t>50066</t>
  </si>
  <si>
    <t>IT Charges from Atlanta  (cls)</t>
  </si>
  <si>
    <t>50071</t>
  </si>
  <si>
    <t>CMH EUROPE GENERAL PROVISION</t>
  </si>
  <si>
    <t>H0029</t>
  </si>
  <si>
    <t>50076</t>
  </si>
  <si>
    <t>MEA CP Property &amp;Design(cls)</t>
  </si>
  <si>
    <t>H0039</t>
  </si>
  <si>
    <t>50077</t>
  </si>
  <si>
    <t>MEA Marketing (HI)(cls)</t>
  </si>
  <si>
    <t>50079</t>
  </si>
  <si>
    <t>MEA CP Dubai Ohds (cls)</t>
  </si>
  <si>
    <t>50085</t>
  </si>
  <si>
    <t>BHR Espana SA (50085) (cls)</t>
  </si>
  <si>
    <t>H0157</t>
  </si>
  <si>
    <t>MA REV - EUROPE IN (50095)</t>
  </si>
  <si>
    <t>50096</t>
  </si>
  <si>
    <t>Europe/Africa App Fee CP (cls)</t>
  </si>
  <si>
    <t>50103</t>
  </si>
  <si>
    <t>HI DAMMAM MANAGEMENT FEES</t>
  </si>
  <si>
    <t>50104</t>
  </si>
  <si>
    <t>HI MUSCAT AL MADINAH</t>
  </si>
  <si>
    <t>50113</t>
  </si>
  <si>
    <t>BHR Lbourg SA Irish Br (50113)</t>
  </si>
  <si>
    <t>50114</t>
  </si>
  <si>
    <t>MEA HH Htls Commit Fee HI(cls)</t>
  </si>
  <si>
    <t>50117</t>
  </si>
  <si>
    <t>EX Alicante</t>
  </si>
  <si>
    <t>50118</t>
  </si>
  <si>
    <t>EX Valencia San Luis</t>
  </si>
  <si>
    <t>50124</t>
  </si>
  <si>
    <t>Do Not Use</t>
  </si>
  <si>
    <t>H0127</t>
  </si>
  <si>
    <t>50125</t>
  </si>
  <si>
    <t>Conference Sales Benelux(cls)</t>
  </si>
  <si>
    <t>H0167</t>
  </si>
  <si>
    <t>50126</t>
  </si>
  <si>
    <t>Development Support Belgium</t>
  </si>
  <si>
    <t>50129</t>
  </si>
  <si>
    <t>Han Melgers Italy (cls)</t>
  </si>
  <si>
    <t>50134</t>
  </si>
  <si>
    <t>HI Dunes Beirut Mgt Fees</t>
  </si>
  <si>
    <t>50135</t>
  </si>
  <si>
    <t>HI Downtown Dubai Mgt fees</t>
  </si>
  <si>
    <t>50136</t>
  </si>
  <si>
    <t>HIR Sharm El Sheikh (Mgd Loc)</t>
  </si>
  <si>
    <t>50137</t>
  </si>
  <si>
    <t>CP Management (Puerto Rico) BV</t>
  </si>
  <si>
    <t>H0175</t>
  </si>
  <si>
    <t>50138</t>
  </si>
  <si>
    <t>BHR US Holdings BV</t>
  </si>
  <si>
    <t>H0176</t>
  </si>
  <si>
    <t>50139</t>
  </si>
  <si>
    <t>Project Renaissance (cls)</t>
  </si>
  <si>
    <t>50140</t>
  </si>
  <si>
    <t>Franchise Serv Mgr Brssel(cls)</t>
  </si>
  <si>
    <t>50141</t>
  </si>
  <si>
    <t>Fran Serv Man Wiesbadn UW(cls)</t>
  </si>
  <si>
    <t>50142</t>
  </si>
  <si>
    <t>Hldg Co Central Cost (cls)</t>
  </si>
  <si>
    <t>50143</t>
  </si>
  <si>
    <t>Tech Serv. Germany (TBA)(cls)</t>
  </si>
  <si>
    <t>50144</t>
  </si>
  <si>
    <t>EXHI Essen Mgm Income</t>
  </si>
  <si>
    <t>50156</t>
  </si>
  <si>
    <t>IT EURO</t>
  </si>
  <si>
    <t>50164</t>
  </si>
  <si>
    <t>F0062</t>
  </si>
  <si>
    <t>50168</t>
  </si>
  <si>
    <t>CP Geneva (Managed Location)</t>
  </si>
  <si>
    <t>H0119</t>
  </si>
  <si>
    <t>CHF</t>
  </si>
  <si>
    <t>50170</t>
  </si>
  <si>
    <t>MidscaleField Mktng Italy(cls)</t>
  </si>
  <si>
    <t>50172</t>
  </si>
  <si>
    <t>GT EMEA Programme Mgt (cls)</t>
  </si>
  <si>
    <t>H0192</t>
  </si>
  <si>
    <t>50173</t>
  </si>
  <si>
    <t>Director Personnl Srvce(cls)</t>
  </si>
  <si>
    <t>50174</t>
  </si>
  <si>
    <t>Brand perfor Meeting(cls)</t>
  </si>
  <si>
    <t>50175</t>
  </si>
  <si>
    <t>Ops &amp; Planning Sales (cls)</t>
  </si>
  <si>
    <t>50176</t>
  </si>
  <si>
    <t>VC CE Commercial H0192 (cls)</t>
  </si>
  <si>
    <t>50177</t>
  </si>
  <si>
    <t>Europe Mgd Ops Support (cls)</t>
  </si>
  <si>
    <t>50178</t>
  </si>
  <si>
    <t>Acctg Svcs Windsor (cls)</t>
  </si>
  <si>
    <t>50179</t>
  </si>
  <si>
    <t>Development UK (cls)</t>
  </si>
  <si>
    <t>50180</t>
  </si>
  <si>
    <t>RM Perform (cls)</t>
  </si>
  <si>
    <t>50181</t>
  </si>
  <si>
    <t>Legal UK (50181) (cls)</t>
  </si>
  <si>
    <t>50182</t>
  </si>
  <si>
    <t>Engineering Cntral OH IHG(cls)</t>
  </si>
  <si>
    <t>50183</t>
  </si>
  <si>
    <t>Ops Continental EUR (UK) (cls)</t>
  </si>
  <si>
    <t>50184</t>
  </si>
  <si>
    <t>RM Central Strategy (cls)</t>
  </si>
  <si>
    <t>50185</t>
  </si>
  <si>
    <t>Revenue Academy (50185) (cls)</t>
  </si>
  <si>
    <t>50186</t>
  </si>
  <si>
    <t>UKI D&amp;TS Projects (cls)</t>
  </si>
  <si>
    <t>50187</t>
  </si>
  <si>
    <t>Development Architect RB (cls)</t>
  </si>
  <si>
    <t>50188</t>
  </si>
  <si>
    <t>IC Europe VP Marketing (cls)</t>
  </si>
  <si>
    <t>50189</t>
  </si>
  <si>
    <t>Mkt Fund Provisions (cls)</t>
  </si>
  <si>
    <t>50190</t>
  </si>
  <si>
    <t>EMEA Corporate Purchase(cls)</t>
  </si>
  <si>
    <t>50191</t>
  </si>
  <si>
    <t>Snr Leadership Prgm (cls)</t>
  </si>
  <si>
    <t>50192</t>
  </si>
  <si>
    <t>VP Ops UKI (cls)</t>
  </si>
  <si>
    <t>50193</t>
  </si>
  <si>
    <t>Brand Management 50% (cls)</t>
  </si>
  <si>
    <t>50194</t>
  </si>
  <si>
    <t>President HI Int</t>
  </si>
  <si>
    <t>50195</t>
  </si>
  <si>
    <t>Europe Conference (cls)</t>
  </si>
  <si>
    <t>50196</t>
  </si>
  <si>
    <t>EUR Corporate HR (cls)</t>
  </si>
  <si>
    <t>50197</t>
  </si>
  <si>
    <t>HI Brand Director  (cls)</t>
  </si>
  <si>
    <t>50198</t>
  </si>
  <si>
    <t>Reg Dir MktgCP Wst&amp;Israel(cls)</t>
  </si>
  <si>
    <t>50199</t>
  </si>
  <si>
    <t>IHG Rewarding Meetings (cls)</t>
  </si>
  <si>
    <t>50200</t>
  </si>
  <si>
    <t>CP Finance (50200)</t>
  </si>
  <si>
    <t>50201</t>
  </si>
  <si>
    <t>Quality Europe (cls)</t>
  </si>
  <si>
    <t>50202</t>
  </si>
  <si>
    <t>Marketing EMEAA (H0192) (cls)</t>
  </si>
  <si>
    <t>50203</t>
  </si>
  <si>
    <t>Eur Fra Hot Network Cost (cls)</t>
  </si>
  <si>
    <t>50204</t>
  </si>
  <si>
    <t>Secur Policy&amp;Educ Cntrl(cls)</t>
  </si>
  <si>
    <t>50205</t>
  </si>
  <si>
    <t>Eur Corp Network Costs (cls)</t>
  </si>
  <si>
    <t>50206</t>
  </si>
  <si>
    <t>Own Engag &amp; Growth Strat (cls)</t>
  </si>
  <si>
    <t>50207</t>
  </si>
  <si>
    <t>IC Delphi (50207) (cls)</t>
  </si>
  <si>
    <t>50208</t>
  </si>
  <si>
    <t>Strategy Leadership  (cls)</t>
  </si>
  <si>
    <t>50209</t>
  </si>
  <si>
    <t>IC Standards Spd (cls)</t>
  </si>
  <si>
    <t>50210</t>
  </si>
  <si>
    <t>Corp Fin Europe (cls)</t>
  </si>
  <si>
    <t>50211</t>
  </si>
  <si>
    <t>VP Fin Plan &amp; Analysis (cls)</t>
  </si>
  <si>
    <t>50212</t>
  </si>
  <si>
    <t>FBS Cont Europe (Denham) (cls)</t>
  </si>
  <si>
    <t>50213</t>
  </si>
  <si>
    <t>VP Ops Luxury &amp; Boutique(cls)</t>
  </si>
  <si>
    <t>50214</t>
  </si>
  <si>
    <t>1 Techops UK 2 (cls)</t>
  </si>
  <si>
    <t>50215</t>
  </si>
  <si>
    <t>Facilities KEW (50215) (cls)</t>
  </si>
  <si>
    <t>50216</t>
  </si>
  <si>
    <t>Social Activities Europe (cls)</t>
  </si>
  <si>
    <t>50217</t>
  </si>
  <si>
    <t>Office Service Reloca(cls)</t>
  </si>
  <si>
    <t>50218</t>
  </si>
  <si>
    <t>Legal Transition (cls)</t>
  </si>
  <si>
    <t>50219</t>
  </si>
  <si>
    <t>Brand Standards (50219) (cls)</t>
  </si>
  <si>
    <t>50220</t>
  </si>
  <si>
    <t>Corp Marketing (cls)</t>
  </si>
  <si>
    <t>50221</t>
  </si>
  <si>
    <t>Ambass Club - CLS (cls)</t>
  </si>
  <si>
    <t>50222</t>
  </si>
  <si>
    <t>EUR Tradeshows Activity (cls)</t>
  </si>
  <si>
    <t>50223</t>
  </si>
  <si>
    <t>Asset Management EMEA (cls)</t>
  </si>
  <si>
    <t>50224</t>
  </si>
  <si>
    <t>Marketing Planning (cls)</t>
  </si>
  <si>
    <t>50225</t>
  </si>
  <si>
    <t>CP/HI Mkt Activity Europe(cls)</t>
  </si>
  <si>
    <t>50226</t>
  </si>
  <si>
    <t>Media Relations (50226) (cls)</t>
  </si>
  <si>
    <t>50227</t>
  </si>
  <si>
    <t>Consumer Insight_EMEA (cls)</t>
  </si>
  <si>
    <t>50228</t>
  </si>
  <si>
    <t>Talent Resourcing - EU (cls)</t>
  </si>
  <si>
    <t>50229</t>
  </si>
  <si>
    <t>EU HR (cls)</t>
  </si>
  <si>
    <t>50230</t>
  </si>
  <si>
    <t>EUR Strategy Initiative (cls)</t>
  </si>
  <si>
    <t>50231</t>
  </si>
  <si>
    <t>Comp &amp; Ben - UK (cls)</t>
  </si>
  <si>
    <t>50232</t>
  </si>
  <si>
    <t>Org'n Devlpt (50232) (cls)</t>
  </si>
  <si>
    <t>50233</t>
  </si>
  <si>
    <t>IC Brand ME Transactions (cls)</t>
  </si>
  <si>
    <t>50234</t>
  </si>
  <si>
    <t>Loyalty Mktg Europe(cls)</t>
  </si>
  <si>
    <t>50235</t>
  </si>
  <si>
    <t>BTS - UKI (50235) (cls)</t>
  </si>
  <si>
    <t>50236</t>
  </si>
  <si>
    <t>Global/Europe - Safety (cls)</t>
  </si>
  <si>
    <t>50237</t>
  </si>
  <si>
    <t>Design IC &amp; Russia (cls)</t>
  </si>
  <si>
    <t>50238</t>
  </si>
  <si>
    <t>Development Africa</t>
  </si>
  <si>
    <t>50239</t>
  </si>
  <si>
    <t>Dev Mktg (H0192) (cls)</t>
  </si>
  <si>
    <t>50240</t>
  </si>
  <si>
    <t>Treasury (50240) (cls)</t>
  </si>
  <si>
    <t>50241</t>
  </si>
  <si>
    <t>Fruition H0192 Overheads (cls)</t>
  </si>
  <si>
    <t>50242</t>
  </si>
  <si>
    <t>NHOP &amp; Collateral (cls)</t>
  </si>
  <si>
    <t>50243</t>
  </si>
  <si>
    <t>Corporate Legal (cls)</t>
  </si>
  <si>
    <t>50244</t>
  </si>
  <si>
    <t>UE Unallocated (50244)(cls)</t>
  </si>
  <si>
    <t>50245</t>
  </si>
  <si>
    <t>CFO Executive (50245) (cls)</t>
  </si>
  <si>
    <t>50246</t>
  </si>
  <si>
    <t>Development Benelux &amp; E Europe</t>
  </si>
  <si>
    <t>50247</t>
  </si>
  <si>
    <t>Revenue Manager East (cls)</t>
  </si>
  <si>
    <t>50248</t>
  </si>
  <si>
    <t>IC Mayfair London</t>
  </si>
  <si>
    <t>H0150</t>
  </si>
  <si>
    <t>50249</t>
  </si>
  <si>
    <t>IC Forum London</t>
  </si>
  <si>
    <t>50250</t>
  </si>
  <si>
    <t>IC George Edinburgh</t>
  </si>
  <si>
    <t>50251</t>
  </si>
  <si>
    <t>IC Churchill London</t>
  </si>
  <si>
    <t>50252</t>
  </si>
  <si>
    <t>CEO &amp; Strategy Europe (cls)</t>
  </si>
  <si>
    <t>50253</t>
  </si>
  <si>
    <t>Manager Strategy  (RC)(cls)</t>
  </si>
  <si>
    <t>50254</t>
  </si>
  <si>
    <t>VP Corp Development (SF) (cls)</t>
  </si>
  <si>
    <t>50255</t>
  </si>
  <si>
    <t>CP Geneva (Hotel)</t>
  </si>
  <si>
    <t>G0119</t>
  </si>
  <si>
    <t>50256</t>
  </si>
  <si>
    <t>SC Luxembourg Investment</t>
  </si>
  <si>
    <t>H0172</t>
  </si>
  <si>
    <t>50257</t>
  </si>
  <si>
    <t>BHR Lburg Invest Irish Br(cls)</t>
  </si>
  <si>
    <t>50258</t>
  </si>
  <si>
    <t>VP Legal Counsel</t>
  </si>
  <si>
    <t>50259</t>
  </si>
  <si>
    <t>HH Hotels BV Russia USD - Corp</t>
  </si>
  <si>
    <t>H0177</t>
  </si>
  <si>
    <t>50260</t>
  </si>
  <si>
    <t>HH Hotels BV Russia SUR - Corp</t>
  </si>
  <si>
    <t>H0178</t>
  </si>
  <si>
    <t>SUR</t>
  </si>
  <si>
    <t>50265</t>
  </si>
  <si>
    <t>HI Amman Management Fees</t>
  </si>
  <si>
    <t>50268</t>
  </si>
  <si>
    <t>UK GAAP ADJ</t>
  </si>
  <si>
    <t>50274</t>
  </si>
  <si>
    <t>UK Corp Office (cls)</t>
  </si>
  <si>
    <t>50275</t>
  </si>
  <si>
    <t>EMEA IAHI (50275)</t>
  </si>
  <si>
    <t>50288</t>
  </si>
  <si>
    <t>HI Olaya Management Fees</t>
  </si>
  <si>
    <t>50289</t>
  </si>
  <si>
    <t>HI BEIRUT MARTINEZ MGT FEES</t>
  </si>
  <si>
    <t>50290</t>
  </si>
  <si>
    <t>CP Bucharest (Mgd Loc)</t>
  </si>
  <si>
    <t>50291</t>
  </si>
  <si>
    <t>Reg Upscale Mkt Germany (cls)</t>
  </si>
  <si>
    <t>CMF - BENELUX</t>
  </si>
  <si>
    <t>50293</t>
  </si>
  <si>
    <t>Europe HPS Allocation (cls)</t>
  </si>
  <si>
    <t>50294</t>
  </si>
  <si>
    <t>Divisi advertising IC EUR(cls)</t>
  </si>
  <si>
    <t>50295</t>
  </si>
  <si>
    <t>UE H0029 (50295)</t>
  </si>
  <si>
    <t>50297</t>
  </si>
  <si>
    <t>MEA HR</t>
  </si>
  <si>
    <t>H0076</t>
  </si>
  <si>
    <t>50298</t>
  </si>
  <si>
    <t>MEA P&amp;L Marketing(cls)</t>
  </si>
  <si>
    <t>50299</t>
  </si>
  <si>
    <t>MEA GM Orbit</t>
  </si>
  <si>
    <t>50300</t>
  </si>
  <si>
    <t>DOO Germany (Budget) (50300)</t>
  </si>
  <si>
    <t>50301</t>
  </si>
  <si>
    <t>Principal Operations(cls)</t>
  </si>
  <si>
    <t>50302</t>
  </si>
  <si>
    <t>A&amp;I DEVELOPMENT PARIS</t>
  </si>
  <si>
    <t>50303</t>
  </si>
  <si>
    <t>MEA Dev/Inv Paris (cls)</t>
  </si>
  <si>
    <t>50304</t>
  </si>
  <si>
    <t>MEA Development</t>
  </si>
  <si>
    <t>50305</t>
  </si>
  <si>
    <t>Customer Services Asia</t>
  </si>
  <si>
    <t>50306</t>
  </si>
  <si>
    <t>COO MEA Operations</t>
  </si>
  <si>
    <t>50307</t>
  </si>
  <si>
    <t>Revenue Mgt MEA (H0076) (cls)</t>
  </si>
  <si>
    <t>50308</t>
  </si>
  <si>
    <t>MEA commercial (50308) (cls)</t>
  </si>
  <si>
    <t>50309</t>
  </si>
  <si>
    <t>D&amp;E MEA (H0076) (cls)</t>
  </si>
  <si>
    <t>50310</t>
  </si>
  <si>
    <t>MEA FP&amp;A(cls)</t>
  </si>
  <si>
    <t>50311</t>
  </si>
  <si>
    <t>MEA Purchasing (old) (cls)</t>
  </si>
  <si>
    <t>50312</t>
  </si>
  <si>
    <t>MEA Div Ad IC (50312) (cls)</t>
  </si>
  <si>
    <t>50313</t>
  </si>
  <si>
    <t>PR (50313) (cls)</t>
  </si>
  <si>
    <t>50314</t>
  </si>
  <si>
    <t>Insurances IC Europe(cls)</t>
  </si>
  <si>
    <t>50315</t>
  </si>
  <si>
    <t>INSURANCES IC MEA</t>
  </si>
  <si>
    <t>50316</t>
  </si>
  <si>
    <t>MEA Facilities</t>
  </si>
  <si>
    <t>50317</t>
  </si>
  <si>
    <t>Engineering EUR (H0192) (cls)</t>
  </si>
  <si>
    <t>50318</t>
  </si>
  <si>
    <t>Ops Boutique Brands (cls)</t>
  </si>
  <si>
    <t>50320</t>
  </si>
  <si>
    <t>Europe HI Brand Activity (cls)</t>
  </si>
  <si>
    <t>50321</t>
  </si>
  <si>
    <t>Germn IHC Corp&amp;Bus Tra Ag(cls)</t>
  </si>
  <si>
    <t>50322</t>
  </si>
  <si>
    <t>SALES CORP&amp;BUS TVL EUROPE - FR</t>
  </si>
  <si>
    <t>50323</t>
  </si>
  <si>
    <t>Spain IHC Conf &amp; Tour (cls)</t>
  </si>
  <si>
    <t>50324</t>
  </si>
  <si>
    <t>Sales France Conf &amp; Metng(cls)</t>
  </si>
  <si>
    <t>50325</t>
  </si>
  <si>
    <t>Germany IHC Prog &amp; Admincls)</t>
  </si>
  <si>
    <t>50326</t>
  </si>
  <si>
    <t>Sales Fran Regional Dir(cls)</t>
  </si>
  <si>
    <t>50327</t>
  </si>
  <si>
    <t>GERMANY CONF &amp; TOUR GE/SW/AUST</t>
  </si>
  <si>
    <t>50328</t>
  </si>
  <si>
    <t>IHC DELAWARE EMEA CHARGES</t>
  </si>
  <si>
    <t>50329</t>
  </si>
  <si>
    <t>PROJECT SERVICES FRANCE-SUISSE</t>
  </si>
  <si>
    <t>50330</t>
  </si>
  <si>
    <t>Facilits Aylsbry Fixd Chg(cls)</t>
  </si>
  <si>
    <t>50331</t>
  </si>
  <si>
    <t>Revenue Planning EMEA (cls)</t>
  </si>
  <si>
    <t>50332</t>
  </si>
  <si>
    <t>ICH (Oseas) Ltd Corp Location</t>
  </si>
  <si>
    <t>H0136</t>
  </si>
  <si>
    <t>50333</t>
  </si>
  <si>
    <t>IHC Overseas (UK) Corp Loc</t>
  </si>
  <si>
    <t>H0199</t>
  </si>
  <si>
    <t>50334</t>
  </si>
  <si>
    <t>IHC Edin (Hldgs) Corporate Loc</t>
  </si>
  <si>
    <t>H0137</t>
  </si>
  <si>
    <t>50335</t>
  </si>
  <si>
    <t>IHC London (Hldgs) Corp Loc</t>
  </si>
  <si>
    <t>H0138</t>
  </si>
  <si>
    <t>50336</t>
  </si>
  <si>
    <t>IHC UK (Hldgs) Corporate Loc</t>
  </si>
  <si>
    <t>H0198</t>
  </si>
  <si>
    <t>50337</t>
  </si>
  <si>
    <t>IHC Hotel Ltd Corp Location</t>
  </si>
  <si>
    <t>H0145</t>
  </si>
  <si>
    <t>50338</t>
  </si>
  <si>
    <t>IHC Mayfair (Hldgs) Corp Loc</t>
  </si>
  <si>
    <t>H0146</t>
  </si>
  <si>
    <t>50339</t>
  </si>
  <si>
    <t>IHC Mayfair Hotel Ltd Corp Loc</t>
  </si>
  <si>
    <t>H0144</t>
  </si>
  <si>
    <t>50340</t>
  </si>
  <si>
    <t>George Hotel (Edin) Corp Loc</t>
  </si>
  <si>
    <t>H0200</t>
  </si>
  <si>
    <t>50356</t>
  </si>
  <si>
    <t>IC Hotels Man GmbH Corp(cls)</t>
  </si>
  <si>
    <t>H0121</t>
  </si>
  <si>
    <t>50357</t>
  </si>
  <si>
    <t>Regional Fin Accountant (cls)</t>
  </si>
  <si>
    <t>50358</t>
  </si>
  <si>
    <t>AVPO North Team (50358) (cls)</t>
  </si>
  <si>
    <t>H0122</t>
  </si>
  <si>
    <t>50359</t>
  </si>
  <si>
    <t>Regional Upscale Mkt Germ(cls)</t>
  </si>
  <si>
    <t>50360</t>
  </si>
  <si>
    <t>O&amp;M Bus Supt Germany (cls)</t>
  </si>
  <si>
    <t>50361</t>
  </si>
  <si>
    <t>SVP Engeneering</t>
  </si>
  <si>
    <t>50362</t>
  </si>
  <si>
    <t>Sales GerAustSwi Conf&amp;Met(cls)</t>
  </si>
  <si>
    <t>H0107</t>
  </si>
  <si>
    <t>50363</t>
  </si>
  <si>
    <t>Sale Ger Aust Swi Cor&amp;BTA(cls)</t>
  </si>
  <si>
    <t>50364</t>
  </si>
  <si>
    <t>50365</t>
  </si>
  <si>
    <t>TS Design Engineer  (cls)</t>
  </si>
  <si>
    <t>50369</t>
  </si>
  <si>
    <t>Upscale Development EUR (cls)</t>
  </si>
  <si>
    <t>50370</t>
  </si>
  <si>
    <t>Franch&amp;Develop Supp Germn(cls)</t>
  </si>
  <si>
    <t>50371</t>
  </si>
  <si>
    <t>MEA Mktg HI Cairo (cls)</t>
  </si>
  <si>
    <t>50374</t>
  </si>
  <si>
    <t>IC Hotel Betrieb GmbHCorp(cls)</t>
  </si>
  <si>
    <t>50375</t>
  </si>
  <si>
    <t>IC Holding (Ger)GmbH Corp(cls)</t>
  </si>
  <si>
    <t>50376</t>
  </si>
  <si>
    <t>IHM Reval / Commitment(cls)</t>
  </si>
  <si>
    <t>50377</t>
  </si>
  <si>
    <t>IHB Reval / Commitment (cls)</t>
  </si>
  <si>
    <t>50378</t>
  </si>
  <si>
    <t>IC Holding Reval Commitnt(cls)</t>
  </si>
  <si>
    <t>50382</t>
  </si>
  <si>
    <t>Tier 1 Telecom (cls)</t>
  </si>
  <si>
    <t>50383</t>
  </si>
  <si>
    <t>Performance Strategy EMEA(cls)</t>
  </si>
  <si>
    <t>50389</t>
  </si>
  <si>
    <t>Essen Owners Location</t>
  </si>
  <si>
    <t>50390</t>
  </si>
  <si>
    <t>Forum Hamburg</t>
  </si>
  <si>
    <t>50391</t>
  </si>
  <si>
    <t>Forum Hotel Munich (Managed L)</t>
  </si>
  <si>
    <t>H0070</t>
  </si>
  <si>
    <t>Forum Hotel Munich (Managed)</t>
  </si>
  <si>
    <t>50392</t>
  </si>
  <si>
    <t>IC Leipzig</t>
  </si>
  <si>
    <t>50393</t>
  </si>
  <si>
    <t>IC Hamburg</t>
  </si>
  <si>
    <t>50395</t>
  </si>
  <si>
    <t>Facilities Frankfurt</t>
  </si>
  <si>
    <t>50396</t>
  </si>
  <si>
    <t>Purchase Frankfurt Office(cls)</t>
  </si>
  <si>
    <t>50397</t>
  </si>
  <si>
    <t>Purchasing Contract Comm (cls)</t>
  </si>
  <si>
    <t>50398</t>
  </si>
  <si>
    <t>Al Hokair Bllroom Mgt Fee(cls)</t>
  </si>
  <si>
    <t>H0030</t>
  </si>
  <si>
    <t>50399</t>
  </si>
  <si>
    <t>Hotel Forum (Hldgs) Corp Loc</t>
  </si>
  <si>
    <t>H0201</t>
  </si>
  <si>
    <t>50401</t>
  </si>
  <si>
    <t>SCH Espana (Valencia) Commitm</t>
  </si>
  <si>
    <t>50402</t>
  </si>
  <si>
    <t>SCH Espana (Alicante) Commitm</t>
  </si>
  <si>
    <t>50404</t>
  </si>
  <si>
    <t>HI Valencia Mgt Fees</t>
  </si>
  <si>
    <t>50407</t>
  </si>
  <si>
    <t>Bonus Adjustments (cls)</t>
  </si>
  <si>
    <t>50408</t>
  </si>
  <si>
    <t>Project Services Cen. Eur(cls)</t>
  </si>
  <si>
    <t>H0023</t>
  </si>
  <si>
    <t>50411</t>
  </si>
  <si>
    <t>HI Mukalla (Mgd Loc)</t>
  </si>
  <si>
    <t>H0037</t>
  </si>
  <si>
    <t>50412</t>
  </si>
  <si>
    <t>HIR Sharm El Sheikh Amphorus</t>
  </si>
  <si>
    <t>50413</t>
  </si>
  <si>
    <t>HIR Sharm El Sheikh Amph Mgd L</t>
  </si>
  <si>
    <t>50415</t>
  </si>
  <si>
    <t>HIR Tunis (Mgd Loc)</t>
  </si>
  <si>
    <t>50417</t>
  </si>
  <si>
    <t>HI BUR DUBAI MANAGEMENT FEES</t>
  </si>
  <si>
    <t>50419</t>
  </si>
  <si>
    <t>HIR Hurghada Horizon Beach Mgd</t>
  </si>
  <si>
    <t>50421</t>
  </si>
  <si>
    <t>CP Beirut  Management Fees</t>
  </si>
  <si>
    <t>50423</t>
  </si>
  <si>
    <t>HI Doha (Mgd Loc)</t>
  </si>
  <si>
    <t>50424</t>
  </si>
  <si>
    <t>Dir Relationship Mktg (cls)</t>
  </si>
  <si>
    <t>50425</t>
  </si>
  <si>
    <t>CP Birmingham NEC</t>
  </si>
  <si>
    <t>H0147</t>
  </si>
  <si>
    <t>50427</t>
  </si>
  <si>
    <t>UK CMH (50427) (cls)</t>
  </si>
  <si>
    <t>50431</t>
  </si>
  <si>
    <t>Neth. Programme &amp; Admin(cls)</t>
  </si>
  <si>
    <t>50445</t>
  </si>
  <si>
    <t>HI Bursa (Mgd Loc)</t>
  </si>
  <si>
    <t>50446</t>
  </si>
  <si>
    <t>Perf Mktg Europe (cls)</t>
  </si>
  <si>
    <t>50447</t>
  </si>
  <si>
    <t>Peoplesoft Finance</t>
  </si>
  <si>
    <t>50448</t>
  </si>
  <si>
    <t>CESSC PSoft Project (cls)</t>
  </si>
  <si>
    <t>50449</t>
  </si>
  <si>
    <t>EMEA VP SALES (50449) (cls)</t>
  </si>
  <si>
    <t>50477</t>
  </si>
  <si>
    <t>Ops Support Europe (cls)</t>
  </si>
  <si>
    <t>50478</t>
  </si>
  <si>
    <t>Global Sales Centre (cls)</t>
  </si>
  <si>
    <t>50479</t>
  </si>
  <si>
    <t>Travel - UKI (50479) (cls)</t>
  </si>
  <si>
    <t>50480</t>
  </si>
  <si>
    <t>Sales BnlxNor Client Supp(cls)</t>
  </si>
  <si>
    <t>50481</t>
  </si>
  <si>
    <t>Sale Benl Nor TurTrvl Air(cls)</t>
  </si>
  <si>
    <t>50482</t>
  </si>
  <si>
    <t>Sales Ben/Nord Reg Dir(cls)</t>
  </si>
  <si>
    <t>50483</t>
  </si>
  <si>
    <t>Sales Fran  Corp&amp;BTA(cls)</t>
  </si>
  <si>
    <t>50484</t>
  </si>
  <si>
    <t>Sales GerAustSwi Reg Dir(cls)</t>
  </si>
  <si>
    <t>50485</t>
  </si>
  <si>
    <t>Sales GerAustSw TrsTraAir(cls)</t>
  </si>
  <si>
    <t>50486</t>
  </si>
  <si>
    <t>Sales GerAustSwi New Busi(cls)</t>
  </si>
  <si>
    <t>50487</t>
  </si>
  <si>
    <t>Sales Ger Aus Client Supp(cls)</t>
  </si>
  <si>
    <t>50488</t>
  </si>
  <si>
    <t>Spare (50488) (cls)</t>
  </si>
  <si>
    <t>H0045</t>
  </si>
  <si>
    <t>50489</t>
  </si>
  <si>
    <t>Sales Fran Client Supt Co(cls)</t>
  </si>
  <si>
    <t>50492</t>
  </si>
  <si>
    <t>Commercial Partnerships (cls)</t>
  </si>
  <si>
    <t>50494</t>
  </si>
  <si>
    <t>CP London City Mgmt Fees</t>
  </si>
  <si>
    <t>50497</t>
  </si>
  <si>
    <t>Dorint Berlin Schweizerhof</t>
  </si>
  <si>
    <t>F0073</t>
  </si>
  <si>
    <t>50498</t>
  </si>
  <si>
    <t>BHR Cyprus Ltd - Corporate</t>
  </si>
  <si>
    <t>H0110</t>
  </si>
  <si>
    <t>CYP</t>
  </si>
  <si>
    <t>50499</t>
  </si>
  <si>
    <t>Dorint Schweizerhof Berlin</t>
  </si>
  <si>
    <t>50501</t>
  </si>
  <si>
    <t>BHR Cyprus Loans (50501) (cls)</t>
  </si>
  <si>
    <t>50502</t>
  </si>
  <si>
    <t>BHR Cyprus Int (50502) (cls)</t>
  </si>
  <si>
    <t>50504</t>
  </si>
  <si>
    <t>Afr Israel Shortage Compn(cls)</t>
  </si>
  <si>
    <t>50505</t>
  </si>
  <si>
    <t>IC Berlin</t>
  </si>
  <si>
    <t>50506</t>
  </si>
  <si>
    <t>Capita Trvl Override Prog(cls)</t>
  </si>
  <si>
    <t>50508</t>
  </si>
  <si>
    <t>50509</t>
  </si>
  <si>
    <t>EXHI Dortmund</t>
  </si>
  <si>
    <t>H0100</t>
  </si>
  <si>
    <t>50510</t>
  </si>
  <si>
    <t>50511</t>
  </si>
  <si>
    <t>ICOP Hldgs Corp (50511) (cls)</t>
  </si>
  <si>
    <t>H0109</t>
  </si>
  <si>
    <t>50512</t>
  </si>
  <si>
    <t>ICOP Hldgs Loans (50512) (cls)</t>
  </si>
  <si>
    <t>50513</t>
  </si>
  <si>
    <t>ICOP Hldgs Int (50513) (cls)</t>
  </si>
  <si>
    <t>50514</t>
  </si>
  <si>
    <t>I-C Loipersdorf</t>
  </si>
  <si>
    <t>H0027</t>
  </si>
  <si>
    <t>50515</t>
  </si>
  <si>
    <t>Quality Netherlands (cls)</t>
  </si>
  <si>
    <t>50516</t>
  </si>
  <si>
    <t>I-C Amstel</t>
  </si>
  <si>
    <t>H0001</t>
  </si>
  <si>
    <t>50517</t>
  </si>
  <si>
    <t>CP American</t>
  </si>
  <si>
    <t>H0002</t>
  </si>
  <si>
    <t>50518</t>
  </si>
  <si>
    <t>Do not Use</t>
  </si>
  <si>
    <t>H0003</t>
  </si>
  <si>
    <t>50519</t>
  </si>
  <si>
    <t>EUR PA to COO (50519)</t>
  </si>
  <si>
    <t>50520</t>
  </si>
  <si>
    <t>CORP FIN EUROPE (DO NOT USE)</t>
  </si>
  <si>
    <t>50521</t>
  </si>
  <si>
    <t>FAM W&amp;S Europe (Ams)(cls)</t>
  </si>
  <si>
    <t>H0008</t>
  </si>
  <si>
    <t>50525</t>
  </si>
  <si>
    <t>Forum Munich 28% Dividend</t>
  </si>
  <si>
    <t>50529</t>
  </si>
  <si>
    <t>SAUDI PALACES 17% SHARE</t>
  </si>
  <si>
    <t>50532</t>
  </si>
  <si>
    <t>IC Jeddah Corp (H0077)</t>
  </si>
  <si>
    <t>H0077</t>
  </si>
  <si>
    <t>50533</t>
  </si>
  <si>
    <t>IC STUTTGART RSC  FEES</t>
  </si>
  <si>
    <t>50534</t>
  </si>
  <si>
    <t>IC BERLIN RSC FEES</t>
  </si>
  <si>
    <t>50535</t>
  </si>
  <si>
    <t>DORINT SCHWEIZERHOF RSC FEES</t>
  </si>
  <si>
    <t>50536</t>
  </si>
  <si>
    <t>IC HAMBURG RSC FEES</t>
  </si>
  <si>
    <t>50537</t>
  </si>
  <si>
    <t>FORUM HAMBURG RSC FEES</t>
  </si>
  <si>
    <t>50538</t>
  </si>
  <si>
    <t>FORUM MUNICH RSC FEES</t>
  </si>
  <si>
    <t>50539</t>
  </si>
  <si>
    <t>IC LEIPZIG RSC FEES</t>
  </si>
  <si>
    <t>50540</t>
  </si>
  <si>
    <t>FORUM BERLIN S&amp;B FEES</t>
  </si>
  <si>
    <t>50541</t>
  </si>
  <si>
    <t>IC MAYFAIR RSC FEES</t>
  </si>
  <si>
    <t>50542</t>
  </si>
  <si>
    <t>FORUM LONDON RSC FEES</t>
  </si>
  <si>
    <t>50543</t>
  </si>
  <si>
    <t>IC EDINBUGH RSC FEES</t>
  </si>
  <si>
    <t>50544</t>
  </si>
  <si>
    <t>IC CHURCHILL RSC FEES</t>
  </si>
  <si>
    <t>50546</t>
  </si>
  <si>
    <t>PYRAMIDS PARK HOTEL MGT FEES</t>
  </si>
  <si>
    <t>H0078</t>
  </si>
  <si>
    <t>50547</t>
  </si>
  <si>
    <t>IC HURGHADA MGT FEES</t>
  </si>
  <si>
    <t>50548</t>
  </si>
  <si>
    <t>CROWNE PLAZA MUSCAT MGT FEES</t>
  </si>
  <si>
    <t>50550</t>
  </si>
  <si>
    <t>IC Riyadh RSC Fees</t>
  </si>
  <si>
    <t>H0079</t>
  </si>
  <si>
    <t>50551</t>
  </si>
  <si>
    <t>IC ABHA RSC FEES</t>
  </si>
  <si>
    <t>50552</t>
  </si>
  <si>
    <t>IC Taif RSC Fees</t>
  </si>
  <si>
    <t>50553</t>
  </si>
  <si>
    <t>IC MAKKAH RSC FEES</t>
  </si>
  <si>
    <t>50554</t>
  </si>
  <si>
    <t>IC JEDDAH RSC FEES</t>
  </si>
  <si>
    <t>50555</t>
  </si>
  <si>
    <t>Palaces IHSA 40% Share</t>
  </si>
  <si>
    <t>50556</t>
  </si>
  <si>
    <t>DAR AL IMAN IC MADINAH RSC FEE</t>
  </si>
  <si>
    <t>50557</t>
  </si>
  <si>
    <t>DAR AL HIJRA IC MADINAH RSC</t>
  </si>
  <si>
    <t>50558</t>
  </si>
  <si>
    <t>DAR AL TAQWA IC MADINAH RSC</t>
  </si>
  <si>
    <t>50559</t>
  </si>
  <si>
    <t>IC AL JUBAIL RSC FEES</t>
  </si>
  <si>
    <t>50560</t>
  </si>
  <si>
    <t>IC Riyadh Mgt Fees</t>
  </si>
  <si>
    <t>H0080</t>
  </si>
  <si>
    <t>50561</t>
  </si>
  <si>
    <t>IC ABHA MGT FEES</t>
  </si>
  <si>
    <t>50562</t>
  </si>
  <si>
    <t>IC Taif Mgt Fees</t>
  </si>
  <si>
    <t>50563</t>
  </si>
  <si>
    <t>IC Makkah Mgt Fees</t>
  </si>
  <si>
    <t>50564</t>
  </si>
  <si>
    <t>IC Taif Conference Palace</t>
  </si>
  <si>
    <t>50565</t>
  </si>
  <si>
    <t>King Faisal Hall Mgt Fees</t>
  </si>
  <si>
    <t>50566</t>
  </si>
  <si>
    <t>ISLAMIC HALL MGT FEES</t>
  </si>
  <si>
    <t>50567</t>
  </si>
  <si>
    <t>IC JEDDAH MGT FEES</t>
  </si>
  <si>
    <t>50568</t>
  </si>
  <si>
    <t>DAR AL IMAN IC MADINAH MGT FEE</t>
  </si>
  <si>
    <t>50569</t>
  </si>
  <si>
    <t>DAR AL HIJRA IC MADINAH MGT FE</t>
  </si>
  <si>
    <t>50570</t>
  </si>
  <si>
    <t>DAR AL TAQWA IC MADINAH MGT FE</t>
  </si>
  <si>
    <t>50571</t>
  </si>
  <si>
    <t>IC AL JUBAIL MGT FEES</t>
  </si>
  <si>
    <t>50572</t>
  </si>
  <si>
    <t>IC DOHA FEES</t>
  </si>
  <si>
    <t>50573</t>
  </si>
  <si>
    <t>IC JERICHO FEES</t>
  </si>
  <si>
    <t>50574</t>
  </si>
  <si>
    <t>IC Mzaar Fees</t>
  </si>
  <si>
    <t>50577</t>
  </si>
  <si>
    <t>HOTEL  PRESIDENT YAMMOUSSOU</t>
  </si>
  <si>
    <t>50578</t>
  </si>
  <si>
    <t>ABIDJAN GOLF CLUB FEES</t>
  </si>
  <si>
    <t>50579</t>
  </si>
  <si>
    <t>LIBREVILLE CONF CENTRE FEES</t>
  </si>
  <si>
    <t>50580</t>
  </si>
  <si>
    <t>HOTEL ATLANTIQUE LIBREVILL</t>
  </si>
  <si>
    <t>50581</t>
  </si>
  <si>
    <t>MUSCAT DIVING CENTER FEES</t>
  </si>
  <si>
    <t>50582</t>
  </si>
  <si>
    <t>PHOENICIA IC BEIRUT FEES</t>
  </si>
  <si>
    <t>50583</t>
  </si>
  <si>
    <t>IC ISTANBUL CEYLAN</t>
  </si>
  <si>
    <t>50584</t>
  </si>
  <si>
    <t>IC Nairobi Fees</t>
  </si>
  <si>
    <t>50585</t>
  </si>
  <si>
    <t>GOLF HOTEL IC ABIDJAN FEE</t>
  </si>
  <si>
    <t>50586</t>
  </si>
  <si>
    <t>IVOIRE IC ABIDJAN FEES</t>
  </si>
  <si>
    <t>50587</t>
  </si>
  <si>
    <t>IC ABU DHABI FEES</t>
  </si>
  <si>
    <t>50588</t>
  </si>
  <si>
    <t>OKAN IC ASTANA</t>
  </si>
  <si>
    <t>50589</t>
  </si>
  <si>
    <t>IC AL AIN FEES</t>
  </si>
  <si>
    <t>50591</t>
  </si>
  <si>
    <t>IC Jordan Management Fees</t>
  </si>
  <si>
    <t>50592</t>
  </si>
  <si>
    <t>CP Amman Fees</t>
  </si>
  <si>
    <t>50593</t>
  </si>
  <si>
    <t>IC ASMARA FEES</t>
  </si>
  <si>
    <t>50594</t>
  </si>
  <si>
    <t>The Regency IC Bahrain Fees</t>
  </si>
  <si>
    <t>50595</t>
  </si>
  <si>
    <t>LE VENDOME IC BEIRUT FEES</t>
  </si>
  <si>
    <t>50596</t>
  </si>
  <si>
    <t>IC BELGRADE FEES</t>
  </si>
  <si>
    <t>50597</t>
  </si>
  <si>
    <t>JACIR PALACE IC BETHLEHEM</t>
  </si>
  <si>
    <t>50598</t>
  </si>
  <si>
    <t>HOTEL FORUM BRATISLAVA</t>
  </si>
  <si>
    <t>50599</t>
  </si>
  <si>
    <t>IC BUCHAREST</t>
  </si>
  <si>
    <t>50600</t>
  </si>
  <si>
    <t>Semiramis IC Cairo Fees</t>
  </si>
  <si>
    <t>50601</t>
  </si>
  <si>
    <t>FORUM HOTEL CRACOW</t>
  </si>
  <si>
    <t>50602</t>
  </si>
  <si>
    <t>IC Dubai Fees</t>
  </si>
  <si>
    <t>50603</t>
  </si>
  <si>
    <t>LECONI PALACE FRANCEVILLE</t>
  </si>
  <si>
    <t>50604</t>
  </si>
  <si>
    <t>IC GENEVA</t>
  </si>
  <si>
    <t>50605</t>
  </si>
  <si>
    <t>METROPOL MOSCOW</t>
  </si>
  <si>
    <t>50606</t>
  </si>
  <si>
    <t>STRAND IC HELSINKI</t>
  </si>
  <si>
    <t>50607</t>
  </si>
  <si>
    <t>OKOUMA PALACE IC LIBREVILLE</t>
  </si>
  <si>
    <t>50608</t>
  </si>
  <si>
    <t>LEV IC LJUBLJANA MGT FEES</t>
  </si>
  <si>
    <t>50609</t>
  </si>
  <si>
    <t>IC LUSAKA FEES</t>
  </si>
  <si>
    <t>50611</t>
  </si>
  <si>
    <t>IC LUXEMBOURG</t>
  </si>
  <si>
    <t>50615</t>
  </si>
  <si>
    <t>ROYAL PLAZA IC MONTREUX</t>
  </si>
  <si>
    <t>50616</t>
  </si>
  <si>
    <t>AL BUSTAN PALANCE IC MUSCAT</t>
  </si>
  <si>
    <t>50617</t>
  </si>
  <si>
    <t>IC MUSCAT FEES</t>
  </si>
  <si>
    <t>50618</t>
  </si>
  <si>
    <t>FORUM HOTEL NICOSIA</t>
  </si>
  <si>
    <t>50619</t>
  </si>
  <si>
    <t>IC PARIS FEES</t>
  </si>
  <si>
    <t>50620</t>
  </si>
  <si>
    <t>PETRA FORUM HOTEL FEES</t>
  </si>
  <si>
    <t>50621</t>
  </si>
  <si>
    <t>IC PRAHA FEES</t>
  </si>
  <si>
    <t>50622</t>
  </si>
  <si>
    <t>FORUM MALTA</t>
  </si>
  <si>
    <t>50623</t>
  </si>
  <si>
    <t>IC TASHKENT RSC FEES</t>
  </si>
  <si>
    <t>50624</t>
  </si>
  <si>
    <t>DAVID IC TEL AVIV G2 FEES</t>
  </si>
  <si>
    <t>50625</t>
  </si>
  <si>
    <t>VICTORIA IC WARSAW</t>
  </si>
  <si>
    <t>50626</t>
  </si>
  <si>
    <t>FORUM HOTEL WARSAW</t>
  </si>
  <si>
    <t>50627</t>
  </si>
  <si>
    <t>IC ZAGREB FEES</t>
  </si>
  <si>
    <t>50628</t>
  </si>
  <si>
    <t>IC ZURICH</t>
  </si>
  <si>
    <t>50629</t>
  </si>
  <si>
    <t>IC LONDON FEES</t>
  </si>
  <si>
    <t>50630</t>
  </si>
  <si>
    <t>LE GRAND HOTEL IC PARIS FEES</t>
  </si>
  <si>
    <t>50631</t>
  </si>
  <si>
    <t>CARLTON IC CANNES FEES</t>
  </si>
  <si>
    <t>50632</t>
  </si>
  <si>
    <t>AMSTEL IC AMSTERDAM FEES</t>
  </si>
  <si>
    <t>50633</t>
  </si>
  <si>
    <t>DE LA VILLE IC ROMA FEES</t>
  </si>
  <si>
    <t>50634</t>
  </si>
  <si>
    <t>IC CASTELLANA MADRID FEES</t>
  </si>
  <si>
    <t>50635</t>
  </si>
  <si>
    <t>EUROPE IC BRUSSELS FEES</t>
  </si>
  <si>
    <t>50636</t>
  </si>
  <si>
    <t>AMERICAN HOTEL FEES</t>
  </si>
  <si>
    <t>50637</t>
  </si>
  <si>
    <t>DES INDES IC THE HAGUE FEES</t>
  </si>
  <si>
    <t>50638</t>
  </si>
  <si>
    <t>IC WIEN FEES</t>
  </si>
  <si>
    <t>50639</t>
  </si>
  <si>
    <t>IC BARCELONA RSC FEES</t>
  </si>
  <si>
    <t>50640</t>
  </si>
  <si>
    <t>ELEPHANT HILLS IC VICTORIA</t>
  </si>
  <si>
    <t>50641</t>
  </si>
  <si>
    <t>MALELANE SUN IC FEES</t>
  </si>
  <si>
    <t>50642</t>
  </si>
  <si>
    <t>SANDTON SUN&amp;TOWERS IC J</t>
  </si>
  <si>
    <t>50643</t>
  </si>
  <si>
    <t>BEVERLEY HILLS SUN IC DURBAN</t>
  </si>
  <si>
    <t>50644</t>
  </si>
  <si>
    <t>CAPE SUN IC CAPE TOWN FEES</t>
  </si>
  <si>
    <t>50645</t>
  </si>
  <si>
    <t>IC JOHANNESBURG AIRPORT FRAN F</t>
  </si>
  <si>
    <t>50646</t>
  </si>
  <si>
    <t>ATHENAEUM IC RSC&amp;MGF 50%</t>
  </si>
  <si>
    <t>50648</t>
  </si>
  <si>
    <t>IC Tashkent MGT Fees LC</t>
  </si>
  <si>
    <t>50653</t>
  </si>
  <si>
    <t>IC FORUM HOTEL HANNOVER</t>
  </si>
  <si>
    <t>50654</t>
  </si>
  <si>
    <t>IC CEYLON RESORT</t>
  </si>
  <si>
    <t>50655</t>
  </si>
  <si>
    <t>IC FRANKFURT S&amp;B FEES</t>
  </si>
  <si>
    <t>50656</t>
  </si>
  <si>
    <t>IC BUDAPEST FEES</t>
  </si>
  <si>
    <t>50658</t>
  </si>
  <si>
    <t>OSHLDHO IC O/SEAS HOLD CORP</t>
  </si>
  <si>
    <t>50659</t>
  </si>
  <si>
    <t>BDAHO IC CORP LTD BERMUDA</t>
  </si>
  <si>
    <t>50660</t>
  </si>
  <si>
    <t>IC Hotel Corp Bermuda S Arabia</t>
  </si>
  <si>
    <t>50661</t>
  </si>
  <si>
    <t>IC Berlin Staff Cost(cls)</t>
  </si>
  <si>
    <t>50662</t>
  </si>
  <si>
    <t>H&amp;OS Product Mmgmnt (UK) (cls)</t>
  </si>
  <si>
    <t>50663</t>
  </si>
  <si>
    <t>FORUM VIENNA - BRANCH</t>
  </si>
  <si>
    <t>50665</t>
  </si>
  <si>
    <t>IC ATHENS 50% ZATHA FEES</t>
  </si>
  <si>
    <t>50671</t>
  </si>
  <si>
    <t>Amsterdam CC Managed Location</t>
  </si>
  <si>
    <t>H0021</t>
  </si>
  <si>
    <t>50674</t>
  </si>
  <si>
    <t>CLSD Paris Rev Ctr</t>
  </si>
  <si>
    <t>50675</t>
  </si>
  <si>
    <t>Paris Joubert Facil (cls)</t>
  </si>
  <si>
    <t>50676</t>
  </si>
  <si>
    <t>EXHI Frankfurt Airport</t>
  </si>
  <si>
    <t>H0099</t>
  </si>
  <si>
    <t>50677</t>
  </si>
  <si>
    <t>50682</t>
  </si>
  <si>
    <t>Core Brand GBP (50682) (cls)</t>
  </si>
  <si>
    <t>50683</t>
  </si>
  <si>
    <t>Core Brand EUR Fcst</t>
  </si>
  <si>
    <t>50684</t>
  </si>
  <si>
    <t>Kimpton Brand Europe (cls)</t>
  </si>
  <si>
    <t>50685</t>
  </si>
  <si>
    <t>CP Leisure BXL __(50685) (cls)</t>
  </si>
  <si>
    <t>50686</t>
  </si>
  <si>
    <t>EUR Upscale Brnd Activity(cls)</t>
  </si>
  <si>
    <t>50687</t>
  </si>
  <si>
    <t>Revenue Mgr Brussels(cls)</t>
  </si>
  <si>
    <t>50688</t>
  </si>
  <si>
    <t>Consumer &amp; Mkt Res. (cls)</t>
  </si>
  <si>
    <t>50690</t>
  </si>
  <si>
    <t>Brand Mgt IC (50690) (cls)</t>
  </si>
  <si>
    <t>50691</t>
  </si>
  <si>
    <t>Europe Sales Activity (cls)</t>
  </si>
  <si>
    <t>50692</t>
  </si>
  <si>
    <t>Europe CCO Activity (cls)</t>
  </si>
  <si>
    <t>50693</t>
  </si>
  <si>
    <t>HI Business BXL (cls)</t>
  </si>
  <si>
    <t>50694</t>
  </si>
  <si>
    <t>IC Commercial Proj. EUR (cls)</t>
  </si>
  <si>
    <t>50695</t>
  </si>
  <si>
    <t>HI Leisure BXL __(50695) (cls)</t>
  </si>
  <si>
    <t>50697</t>
  </si>
  <si>
    <t>HI Marketing Services (cls)</t>
  </si>
  <si>
    <t>50699</t>
  </si>
  <si>
    <t>Sales Effectiveness UK (cls)</t>
  </si>
  <si>
    <t>50700</t>
  </si>
  <si>
    <t>Olympics Mkt Projects (cls)</t>
  </si>
  <si>
    <t>50701</t>
  </si>
  <si>
    <t>EX Business BXL (cls)</t>
  </si>
  <si>
    <t>50702</t>
  </si>
  <si>
    <t>UKI Fac Allocations (cls)</t>
  </si>
  <si>
    <t>50703</t>
  </si>
  <si>
    <t>EX Leisure BXL __(50703) (cls)</t>
  </si>
  <si>
    <t>50705</t>
  </si>
  <si>
    <t>EX Marketing Services (cls)</t>
  </si>
  <si>
    <t>50707</t>
  </si>
  <si>
    <t>Olympics Accom &amp; Com VIK (cls)</t>
  </si>
  <si>
    <t>50708</t>
  </si>
  <si>
    <t>Olympics Overheads (cls)</t>
  </si>
  <si>
    <t>50709</t>
  </si>
  <si>
    <t>MU Business BXL (cls)</t>
  </si>
  <si>
    <t>50710</t>
  </si>
  <si>
    <t>Olympics Secondee VIK (cls)</t>
  </si>
  <si>
    <t>50711</t>
  </si>
  <si>
    <t>MU Leisure BXL __(50711) (cls)</t>
  </si>
  <si>
    <t>50713</t>
  </si>
  <si>
    <t>MU Marketing Services (cls)</t>
  </si>
  <si>
    <t>50714</t>
  </si>
  <si>
    <t>MU Field / Leisure (cls)</t>
  </si>
  <si>
    <t>50715</t>
  </si>
  <si>
    <t>EUR IC Activity (cls)</t>
  </si>
  <si>
    <t>50716</t>
  </si>
  <si>
    <t>Brand Partnerships (cls)</t>
  </si>
  <si>
    <t>50719</t>
  </si>
  <si>
    <t>IC Europe TSA Income (cls)</t>
  </si>
  <si>
    <t>50720</t>
  </si>
  <si>
    <t>IC MEA TSA Income (cls)</t>
  </si>
  <si>
    <t>50721</t>
  </si>
  <si>
    <t>HI Yemen Corp</t>
  </si>
  <si>
    <t>50722</t>
  </si>
  <si>
    <t>EMEA IC SCC Fee Income</t>
  </si>
  <si>
    <t>50723</t>
  </si>
  <si>
    <t>IC JOHANNESBURG MONTECASINO</t>
  </si>
  <si>
    <t>50725</t>
  </si>
  <si>
    <t>Loans Cairo</t>
  </si>
  <si>
    <t>50726</t>
  </si>
  <si>
    <t>Int Accr Cairo (50726) (cls)</t>
  </si>
  <si>
    <t>50727</t>
  </si>
  <si>
    <t>Clustering HR &amp; Training(cls)</t>
  </si>
  <si>
    <t>50728</t>
  </si>
  <si>
    <t>Frankfurt IC Hotels GmbH</t>
  </si>
  <si>
    <t>H0115</t>
  </si>
  <si>
    <t>50729</t>
  </si>
  <si>
    <t>UK GAAP Adjustments</t>
  </si>
  <si>
    <t>50730</t>
  </si>
  <si>
    <t>HI Courtalin SAS</t>
  </si>
  <si>
    <t>50731</t>
  </si>
  <si>
    <t>HI Courtalin (Holding) SAS</t>
  </si>
  <si>
    <t>50732</t>
  </si>
  <si>
    <t>Sales Trade Fairs (cls)</t>
  </si>
  <si>
    <t>50733</t>
  </si>
  <si>
    <t>SVP Sales &amp; Marketing (cls)</t>
  </si>
  <si>
    <t>50734</t>
  </si>
  <si>
    <t>GSM Gbl Brand Comms (UK) (cls)</t>
  </si>
  <si>
    <t>50735</t>
  </si>
  <si>
    <t>GT Europe VP (cls)</t>
  </si>
  <si>
    <t>50736</t>
  </si>
  <si>
    <t>CP Brussels Europe</t>
  </si>
  <si>
    <t>H0012</t>
  </si>
  <si>
    <t>50738</t>
  </si>
  <si>
    <t>AMF - Scandia (50738) (cls)</t>
  </si>
  <si>
    <t>50739</t>
  </si>
  <si>
    <t>Delphi Maintenance - UKI(cls)</t>
  </si>
  <si>
    <t>50740</t>
  </si>
  <si>
    <t>VP Commercial Europe (cls)</t>
  </si>
  <si>
    <t>50741</t>
  </si>
  <si>
    <t>EMEA ME Transactions (cls)</t>
  </si>
  <si>
    <t>50742</t>
  </si>
  <si>
    <t>CP Vienna (Managed Location)</t>
  </si>
  <si>
    <t>H0026</t>
  </si>
  <si>
    <t>50746</t>
  </si>
  <si>
    <t>Country Marketing Forum(cls)</t>
  </si>
  <si>
    <t>50747</t>
  </si>
  <si>
    <t>Closed Facilities (cls)</t>
  </si>
  <si>
    <t>50748</t>
  </si>
  <si>
    <t>EMEA Staybridge Suite (cls)</t>
  </si>
  <si>
    <t>50751</t>
  </si>
  <si>
    <t>I-C Vienna</t>
  </si>
  <si>
    <t>H0025</t>
  </si>
  <si>
    <t>50752</t>
  </si>
  <si>
    <t>CP Vienna (hotel)</t>
  </si>
  <si>
    <t>F0026</t>
  </si>
  <si>
    <t>50753</t>
  </si>
  <si>
    <t>Fin Controller (50753) (cls)</t>
  </si>
  <si>
    <t>50754</t>
  </si>
  <si>
    <t>AVPO Central Eur (Vienna)(cls)</t>
  </si>
  <si>
    <t>H0028</t>
  </si>
  <si>
    <t>50755</t>
  </si>
  <si>
    <t>Client Supprt Coordinator(cls)</t>
  </si>
  <si>
    <t>50758</t>
  </si>
  <si>
    <t>IC Paris</t>
  </si>
  <si>
    <t>H0046</t>
  </si>
  <si>
    <t>50759</t>
  </si>
  <si>
    <t>Le Grand Hotel IC Paris</t>
  </si>
  <si>
    <t>50760</t>
  </si>
  <si>
    <t>Carlton IC Cannes</t>
  </si>
  <si>
    <t>H0048</t>
  </si>
  <si>
    <t>50761</t>
  </si>
  <si>
    <t>Soc des Hotels Bass Fran(cls)</t>
  </si>
  <si>
    <t>H0049</t>
  </si>
  <si>
    <t>50762</t>
  </si>
  <si>
    <t>BHR Services France</t>
  </si>
  <si>
    <t>50764</t>
  </si>
  <si>
    <t>Forum Hotel Hamburg</t>
  </si>
  <si>
    <t>F0069</t>
  </si>
  <si>
    <t>50765</t>
  </si>
  <si>
    <t>Forum Hotel Munich</t>
  </si>
  <si>
    <t>F0070</t>
  </si>
  <si>
    <t>50766</t>
  </si>
  <si>
    <t>F0071</t>
  </si>
  <si>
    <t>50767</t>
  </si>
  <si>
    <t>F0072</t>
  </si>
  <si>
    <t>50768</t>
  </si>
  <si>
    <t>F0074</t>
  </si>
  <si>
    <t>50769</t>
  </si>
  <si>
    <t>InterContinental Stuttgart</t>
  </si>
  <si>
    <t>H0117</t>
  </si>
  <si>
    <t>50770</t>
  </si>
  <si>
    <t>HI Middle East Corporate</t>
  </si>
  <si>
    <t>H0031</t>
  </si>
  <si>
    <t>50771</t>
  </si>
  <si>
    <t>HI Abu Dhabi Corp</t>
  </si>
  <si>
    <t>H0032</t>
  </si>
  <si>
    <t>50772</t>
  </si>
  <si>
    <t>HI Salalah Corp</t>
  </si>
  <si>
    <t>H0033</t>
  </si>
  <si>
    <t>50773</t>
  </si>
  <si>
    <t>HI Muscat Corp</t>
  </si>
  <si>
    <t>50774</t>
  </si>
  <si>
    <t>HI Kuwait Corp</t>
  </si>
  <si>
    <t>H0035</t>
  </si>
  <si>
    <t>50775</t>
  </si>
  <si>
    <t>HI Manama Corp</t>
  </si>
  <si>
    <t>H0036</t>
  </si>
  <si>
    <t>50776</t>
  </si>
  <si>
    <t>HI Riyadh Corp</t>
  </si>
  <si>
    <t>H0038</t>
  </si>
  <si>
    <t>50780</t>
  </si>
  <si>
    <t>Europe Marketing Fund (cls)</t>
  </si>
  <si>
    <t>50781</t>
  </si>
  <si>
    <t>IHB IC Hotel Berlin</t>
  </si>
  <si>
    <t>50782</t>
  </si>
  <si>
    <t>50783</t>
  </si>
  <si>
    <t>50784</t>
  </si>
  <si>
    <t>50785</t>
  </si>
  <si>
    <t>SA Societe Nouvelle du Grand H</t>
  </si>
  <si>
    <t>50786</t>
  </si>
  <si>
    <t>50787</t>
  </si>
  <si>
    <t>Hotel IC Paris SAS</t>
  </si>
  <si>
    <t>H0103</t>
  </si>
  <si>
    <t>50788</t>
  </si>
  <si>
    <t>50789</t>
  </si>
  <si>
    <t>Societe des Hotels Reunis SAS</t>
  </si>
  <si>
    <t>H0104</t>
  </si>
  <si>
    <t>50790</t>
  </si>
  <si>
    <t>50791</t>
  </si>
  <si>
    <t>50792</t>
  </si>
  <si>
    <t>HI France &amp; CIE Corp Loc(cls)</t>
  </si>
  <si>
    <t>50793</t>
  </si>
  <si>
    <t>German TSA Fees (HIG)(cls)</t>
  </si>
  <si>
    <t>50794</t>
  </si>
  <si>
    <t>I-C Frankfurt</t>
  </si>
  <si>
    <t>H0116</t>
  </si>
  <si>
    <t>50795</t>
  </si>
  <si>
    <t>CP London - Heathrow</t>
  </si>
  <si>
    <t>H0129</t>
  </si>
  <si>
    <t>50797</t>
  </si>
  <si>
    <t>EXHI Cologne Muehlheim</t>
  </si>
  <si>
    <t>H0154</t>
  </si>
  <si>
    <t>50798</t>
  </si>
  <si>
    <t>EXHI Munich - Messe</t>
  </si>
  <si>
    <t>H0165</t>
  </si>
  <si>
    <t>50799</t>
  </si>
  <si>
    <t>IC Global GM Conference (cls)</t>
  </si>
  <si>
    <t>50804</t>
  </si>
  <si>
    <t>CESSC Ops Finance (cls)</t>
  </si>
  <si>
    <t>50805</t>
  </si>
  <si>
    <t>Forum Munich</t>
  </si>
  <si>
    <t>H0015</t>
  </si>
  <si>
    <t>50806</t>
  </si>
  <si>
    <t>Epsilon Verwaltungs GmbH(cls)</t>
  </si>
  <si>
    <t>H0161</t>
  </si>
  <si>
    <t>50807</t>
  </si>
  <si>
    <t>CP/HI Marketing Activity MEA</t>
  </si>
  <si>
    <t>50808</t>
  </si>
  <si>
    <t>Royalty Fees</t>
  </si>
  <si>
    <t>EMEA TACP</t>
  </si>
  <si>
    <t>Priority Club</t>
  </si>
  <si>
    <t>50811</t>
  </si>
  <si>
    <t>Gbl Tech Bus Support Eur(cls)</t>
  </si>
  <si>
    <t>50812</t>
  </si>
  <si>
    <t>Brand Mgt IN (50812) (cls)</t>
  </si>
  <si>
    <t>Barclays Free Night Promotions</t>
  </si>
  <si>
    <t>50891</t>
  </si>
  <si>
    <t>Forum Berlin</t>
  </si>
  <si>
    <t>H0118</t>
  </si>
  <si>
    <t>50892</t>
  </si>
  <si>
    <t>IC LOIPERSDORF FEES</t>
  </si>
  <si>
    <t>50893</t>
  </si>
  <si>
    <t>IC LIQUIDATED DAMAGES</t>
  </si>
  <si>
    <t>50894</t>
  </si>
  <si>
    <t>PH Management (50894) (cls)</t>
  </si>
  <si>
    <t>50895</t>
  </si>
  <si>
    <t>PH Peoplesoft (50895) (cls)</t>
  </si>
  <si>
    <t>50896</t>
  </si>
  <si>
    <t>PH SAP Accounting (cls)</t>
  </si>
  <si>
    <t>50897</t>
  </si>
  <si>
    <t>PH SAP Licence (50897) (cls)</t>
  </si>
  <si>
    <t>50898</t>
  </si>
  <si>
    <t>PH Reservations (50898) (cls)</t>
  </si>
  <si>
    <t>50899</t>
  </si>
  <si>
    <t>PH HR Comms / Training (cls)</t>
  </si>
  <si>
    <t>50900</t>
  </si>
  <si>
    <t>PH HR Other (50900) (cls)</t>
  </si>
  <si>
    <t>50901</t>
  </si>
  <si>
    <t>PH HR Recruitment (cls)</t>
  </si>
  <si>
    <t>50902</t>
  </si>
  <si>
    <t>PH Legal (50902) (cls)</t>
  </si>
  <si>
    <t>50903</t>
  </si>
  <si>
    <t>ISEP - Europe (cls)</t>
  </si>
  <si>
    <t>50904</t>
  </si>
  <si>
    <t>PH PABX Upgrade (50904) (cls)</t>
  </si>
  <si>
    <t>50905</t>
  </si>
  <si>
    <t>PH HI Conversion Training(cls)</t>
  </si>
  <si>
    <t>50906</t>
  </si>
  <si>
    <t>PH Franchisees (50906) (cls)</t>
  </si>
  <si>
    <t>50907</t>
  </si>
  <si>
    <t>PH Collateral (50907) (cls)</t>
  </si>
  <si>
    <t>50908</t>
  </si>
  <si>
    <t>PH Sales &amp; Marketing (cls)</t>
  </si>
  <si>
    <t>50909</t>
  </si>
  <si>
    <t>RevMan for Hire (cls)</t>
  </si>
  <si>
    <t>50910</t>
  </si>
  <si>
    <t>PH Contingency (50910) (cls)</t>
  </si>
  <si>
    <t>50911</t>
  </si>
  <si>
    <t>ICS UK Operations 50911 (cls)</t>
  </si>
  <si>
    <t>50912</t>
  </si>
  <si>
    <t>PH Brierley Hill Office (cls)</t>
  </si>
  <si>
    <t>50920</t>
  </si>
  <si>
    <t>SBS Preopening Marketing (cls)</t>
  </si>
  <si>
    <t>50921</t>
  </si>
  <si>
    <t>Facilities NAS (50921) (cls)</t>
  </si>
  <si>
    <t>50922</t>
  </si>
  <si>
    <t>50923</t>
  </si>
  <si>
    <t>Dorint JV (50923) (cls)</t>
  </si>
  <si>
    <t>H0162</t>
  </si>
  <si>
    <t>50924</t>
  </si>
  <si>
    <t>Hamburg Boarding House</t>
  </si>
  <si>
    <t>F0163</t>
  </si>
  <si>
    <t>50928</t>
  </si>
  <si>
    <t>IC Hotels Stuttgart Betr GmbH</t>
  </si>
  <si>
    <t>H0163</t>
  </si>
  <si>
    <t>50929</t>
  </si>
  <si>
    <t>SVP Lifecycle &amp; Growth (cls)</t>
  </si>
  <si>
    <t>50930</t>
  </si>
  <si>
    <t>Hotel Ops Europe (UK) (cls)</t>
  </si>
  <si>
    <t>50931</t>
  </si>
  <si>
    <t>IC Eur Development AC(cls)</t>
  </si>
  <si>
    <t>50933</t>
  </si>
  <si>
    <t>50934</t>
  </si>
  <si>
    <t>50935</t>
  </si>
  <si>
    <t>50937</t>
  </si>
  <si>
    <t>MD Europe (cls)</t>
  </si>
  <si>
    <t>50938</t>
  </si>
  <si>
    <t>FBS UK &amp; Ireland (cls)</t>
  </si>
  <si>
    <t>50939</t>
  </si>
  <si>
    <t>Delphi MPE - Europe(cls)</t>
  </si>
  <si>
    <t>50940</t>
  </si>
  <si>
    <t>Gbl Resourcing Mgmt (cls)</t>
  </si>
  <si>
    <t>50941</t>
  </si>
  <si>
    <t>2012 Olympics P&amp;L (cls)</t>
  </si>
  <si>
    <t>50942</t>
  </si>
  <si>
    <t>HI Business Dev Planning (cls)</t>
  </si>
  <si>
    <t>50943</t>
  </si>
  <si>
    <t>Business (50943) (cls)</t>
  </si>
  <si>
    <t>50944</t>
  </si>
  <si>
    <t>Internal Communications (cls)</t>
  </si>
  <si>
    <t>50945</t>
  </si>
  <si>
    <t>VP Brand Mgt (50945) (cls)</t>
  </si>
  <si>
    <t>50946</t>
  </si>
  <si>
    <t>Moscow Sales (50946) (cls)</t>
  </si>
  <si>
    <t>50947</t>
  </si>
  <si>
    <t>P&amp;L Funded Mktg Promo (cls)</t>
  </si>
  <si>
    <t>50948</t>
  </si>
  <si>
    <t>WSE Country Mktg France(cls)</t>
  </si>
  <si>
    <t>50949</t>
  </si>
  <si>
    <t>HPS UKI &amp; SBS (cls)</t>
  </si>
  <si>
    <t>50951</t>
  </si>
  <si>
    <t>WSE Country Mktg Benelux(cls)</t>
  </si>
  <si>
    <t>50953</t>
  </si>
  <si>
    <t>UK CMF (50953) (cls)</t>
  </si>
  <si>
    <t>50954</t>
  </si>
  <si>
    <t>MEA Global Sales (50954) (cls)</t>
  </si>
  <si>
    <t>50955</t>
  </si>
  <si>
    <t>UK AMF Mkting Funds (cls)</t>
  </si>
  <si>
    <t>50956</t>
  </si>
  <si>
    <t>Sales Cyprus (50956) (cls)</t>
  </si>
  <si>
    <t>50962</t>
  </si>
  <si>
    <t>Intl Ecomm Proj - CLS (cls)</t>
  </si>
  <si>
    <t>50963</t>
  </si>
  <si>
    <t>Finance -Central Overhead(cls)</t>
  </si>
  <si>
    <t>50965</t>
  </si>
  <si>
    <t>EMEA FAP (50965) (cls)</t>
  </si>
  <si>
    <t>50967</t>
  </si>
  <si>
    <t>Leisure UK (50967) (cls)</t>
  </si>
  <si>
    <t>50969</t>
  </si>
  <si>
    <t>SCHG UK Conf &amp; Incentive (cls)</t>
  </si>
  <si>
    <t>50970</t>
  </si>
  <si>
    <t>IC Europe -Sales (50970) (cls)</t>
  </si>
  <si>
    <t>50973</t>
  </si>
  <si>
    <t>S&amp;M Travel (50973) (cls)</t>
  </si>
  <si>
    <t>50974</t>
  </si>
  <si>
    <t>Allocation to SF France(cls)</t>
  </si>
  <si>
    <t>50975</t>
  </si>
  <si>
    <t>Allocation to SF Germany(cls)</t>
  </si>
  <si>
    <t>50978</t>
  </si>
  <si>
    <t>CP Sharm El Sheikh (HotelLoc)</t>
  </si>
  <si>
    <t>50980</t>
  </si>
  <si>
    <t>50982</t>
  </si>
  <si>
    <t>R&amp;B  Europe (cls)</t>
  </si>
  <si>
    <t>50983</t>
  </si>
  <si>
    <t>HI UK Business Support (cls)</t>
  </si>
  <si>
    <t>50985</t>
  </si>
  <si>
    <t>N.A.S. Ireland 1 Ltd.</t>
  </si>
  <si>
    <t>H0173</t>
  </si>
  <si>
    <t>50986</t>
  </si>
  <si>
    <t>N.A.S. Ireland 2 Ltd.</t>
  </si>
  <si>
    <t>H0174</t>
  </si>
  <si>
    <t>50990</t>
  </si>
  <si>
    <t>Meetings- UKI (50990) (cls)</t>
  </si>
  <si>
    <t>50991</t>
  </si>
  <si>
    <t>EMEA Staybridge ADOS (cls)</t>
  </si>
  <si>
    <t>50992</t>
  </si>
  <si>
    <t>eLearning Revenue - EU (cls)</t>
  </si>
  <si>
    <t>50993</t>
  </si>
  <si>
    <t>PH Purchasing Comm (PHL)(cls)</t>
  </si>
  <si>
    <t>H0182</t>
  </si>
  <si>
    <t>51007</t>
  </si>
  <si>
    <t>BAD DEBTS CROWNEPLAZA (F)</t>
  </si>
  <si>
    <t>51008</t>
  </si>
  <si>
    <t>BAD DEBT PROVISION - FRAN  EQU</t>
  </si>
  <si>
    <t>51009</t>
  </si>
  <si>
    <t>BAD DEBTS EXPRESS BY HI (F)</t>
  </si>
  <si>
    <t>51010</t>
  </si>
  <si>
    <t>Global Mileage Rewards(cls)</t>
  </si>
  <si>
    <t>51011</t>
  </si>
  <si>
    <t>FRANCHISED HOTELS</t>
  </si>
  <si>
    <t>51012</t>
  </si>
  <si>
    <t>HIH Franchise Income</t>
  </si>
  <si>
    <t>51013</t>
  </si>
  <si>
    <t>Pur Contract Comm (SCH)(cls)</t>
  </si>
  <si>
    <t>51014</t>
  </si>
  <si>
    <t>IC Franchise Income</t>
  </si>
  <si>
    <t>51015</t>
  </si>
  <si>
    <t>HIG Franchise Income</t>
  </si>
  <si>
    <t>51023</t>
  </si>
  <si>
    <t>IHC Trade Show (51023) (cls)</t>
  </si>
  <si>
    <t>51024</t>
  </si>
  <si>
    <t>Alveston</t>
  </si>
  <si>
    <t>G0274</t>
  </si>
  <si>
    <t>51025</t>
  </si>
  <si>
    <t>IHC Migration Project NGCRS</t>
  </si>
  <si>
    <t>51026</t>
  </si>
  <si>
    <t>UKI Sales Dev North (cls)</t>
  </si>
  <si>
    <t>51027</t>
  </si>
  <si>
    <t>Ops HR UK (cls)</t>
  </si>
  <si>
    <t>51028</t>
  </si>
  <si>
    <t>Op Steal (51028) (cls)</t>
  </si>
  <si>
    <t>51029</t>
  </si>
  <si>
    <t>National Sales C&amp;I (cls)</t>
  </si>
  <si>
    <t>51030</t>
  </si>
  <si>
    <t>IC Hldg Europe BV (cls)</t>
  </si>
  <si>
    <t>H0277</t>
  </si>
  <si>
    <t>51031</t>
  </si>
  <si>
    <t>IC Europe Fin BV (51031) (cls)</t>
  </si>
  <si>
    <t>H0278</t>
  </si>
  <si>
    <t>51032</t>
  </si>
  <si>
    <t>IC Netherlands BV (cls)</t>
  </si>
  <si>
    <t>H0279</t>
  </si>
  <si>
    <t>51033</t>
  </si>
  <si>
    <t>Hotl IC London(Hldngs)SAS(cls)</t>
  </si>
  <si>
    <t>H0280</t>
  </si>
  <si>
    <t>51034</t>
  </si>
  <si>
    <t>IC JEDDAH FEES</t>
  </si>
  <si>
    <t>51038</t>
  </si>
  <si>
    <t>HI Ashford Central</t>
  </si>
  <si>
    <t>51042</t>
  </si>
  <si>
    <t>Overhead Budget Challenge(cls)</t>
  </si>
  <si>
    <t>51044</t>
  </si>
  <si>
    <t>CP Heidelberg Mgt Location</t>
  </si>
  <si>
    <t>H0180</t>
  </si>
  <si>
    <t>51045</t>
  </si>
  <si>
    <t>Commercial F&amp;B (51045) (cls)</t>
  </si>
  <si>
    <t>51046</t>
  </si>
  <si>
    <t>IC Proj Spend (cls)</t>
  </si>
  <si>
    <t>51047</t>
  </si>
  <si>
    <t>IC Reservations Charges</t>
  </si>
  <si>
    <t>51048</t>
  </si>
  <si>
    <t>Aylesbury Dspd</t>
  </si>
  <si>
    <t>51049</t>
  </si>
  <si>
    <t>HI Aylesbury</t>
  </si>
  <si>
    <t>H0183</t>
  </si>
  <si>
    <t>51050</t>
  </si>
  <si>
    <t>CPR SHARM EL SHEIKH (MGTFEES)</t>
  </si>
  <si>
    <t>51054</t>
  </si>
  <si>
    <t>HI Basildon</t>
  </si>
  <si>
    <t>51055</t>
  </si>
  <si>
    <t>HI Hafr Al Batin (Mgd Location</t>
  </si>
  <si>
    <t>51056</t>
  </si>
  <si>
    <t>AL KHOBAR MGD LOCATION</t>
  </si>
  <si>
    <t>51057</t>
  </si>
  <si>
    <t>CPR Abu Soma Mgd Loc</t>
  </si>
  <si>
    <t>51058</t>
  </si>
  <si>
    <t>UK GAAP EXHI Cologne Muehlheim</t>
  </si>
  <si>
    <t>51059</t>
  </si>
  <si>
    <t>IC TSA Fees (51059) (cls)</t>
  </si>
  <si>
    <t>51060</t>
  </si>
  <si>
    <t>Euro Parl Brussels Spirit GBP</t>
  </si>
  <si>
    <t>H0190</t>
  </si>
  <si>
    <t>Spirit Health &amp; Fitness LTD Be</t>
  </si>
  <si>
    <t>H0071</t>
  </si>
  <si>
    <t>51061</t>
  </si>
  <si>
    <t>Euro Parl Strasbourg Spirit LC</t>
  </si>
  <si>
    <t>H0189</t>
  </si>
  <si>
    <t>51062</t>
  </si>
  <si>
    <t>HI Toulouse Airport</t>
  </si>
  <si>
    <t>G0194</t>
  </si>
  <si>
    <t>51063</t>
  </si>
  <si>
    <t>Mgt Location HI Toulouse Airpo</t>
  </si>
  <si>
    <t>51066</t>
  </si>
  <si>
    <t>HI Basingstoke</t>
  </si>
  <si>
    <t>51067</t>
  </si>
  <si>
    <t>UKI Dev &amp; Tech Svcs (cls)</t>
  </si>
  <si>
    <t>51068</t>
  </si>
  <si>
    <t>Change Management</t>
  </si>
  <si>
    <t>51069</t>
  </si>
  <si>
    <t>Europe FP&amp;A (cls)</t>
  </si>
  <si>
    <t>51070</t>
  </si>
  <si>
    <t>Le Grand Profit Improvmnt(cls)</t>
  </si>
  <si>
    <t>51071</t>
  </si>
  <si>
    <t>UKI D&amp;TS Estates (51071) (cls)</t>
  </si>
  <si>
    <t>51072</t>
  </si>
  <si>
    <t>HI Bexley</t>
  </si>
  <si>
    <t>51073</t>
  </si>
  <si>
    <t>CP Brussels Airport</t>
  </si>
  <si>
    <t>H0188</t>
  </si>
  <si>
    <t>51074</t>
  </si>
  <si>
    <t>UK Gaap Adjustment</t>
  </si>
  <si>
    <t>EUROPE HI ASSESSMENTS</t>
  </si>
  <si>
    <t>51076</t>
  </si>
  <si>
    <t>HI Birmingham City Centre</t>
  </si>
  <si>
    <t>51078</t>
  </si>
  <si>
    <t>HI Birmingham Airport</t>
  </si>
  <si>
    <t>51079</t>
  </si>
  <si>
    <t>IT CHARGES FROM ATLANTA</t>
  </si>
  <si>
    <t>51080</t>
  </si>
  <si>
    <t>HI Birmingham M6</t>
  </si>
  <si>
    <t>51082</t>
  </si>
  <si>
    <t>EMEA Mkt PlnngIntegration(cls)</t>
  </si>
  <si>
    <t>51083</t>
  </si>
  <si>
    <t>IC ZURICH (MGD)</t>
  </si>
  <si>
    <t>51085</t>
  </si>
  <si>
    <t>IC GENEVA (MGD)</t>
  </si>
  <si>
    <t>51090</t>
  </si>
  <si>
    <t>Frankfurt Regional Office</t>
  </si>
  <si>
    <t>51091</t>
  </si>
  <si>
    <t>Middle East Central Res Office</t>
  </si>
  <si>
    <t>H0195</t>
  </si>
  <si>
    <t>51092</t>
  </si>
  <si>
    <t>HI Bolton M61</t>
  </si>
  <si>
    <t>51093</t>
  </si>
  <si>
    <t>Purchasing Commissions(cls)</t>
  </si>
  <si>
    <t>51094</t>
  </si>
  <si>
    <t>AVPO Northern Europe (cls)</t>
  </si>
  <si>
    <t>51095</t>
  </si>
  <si>
    <t>Quality (Swiss)</t>
  </si>
  <si>
    <t>H0120</t>
  </si>
  <si>
    <t>51096</t>
  </si>
  <si>
    <t>HI Brentwood M25</t>
  </si>
  <si>
    <t>EMEA GDS Rev</t>
  </si>
  <si>
    <t>51099</t>
  </si>
  <si>
    <t>IC Dar Al Tawhid</t>
  </si>
  <si>
    <t>51100</t>
  </si>
  <si>
    <t>HI Leeds-Brighouse</t>
  </si>
  <si>
    <t>51101</t>
  </si>
  <si>
    <t>PHL Corporate Location(cls)</t>
  </si>
  <si>
    <t>51103</t>
  </si>
  <si>
    <t>HIL Corporate Location</t>
  </si>
  <si>
    <t>51104</t>
  </si>
  <si>
    <t>HI Bristol-Filton</t>
  </si>
  <si>
    <t>51106</t>
  </si>
  <si>
    <t>IC Mayfair</t>
  </si>
  <si>
    <t>H0225</t>
  </si>
  <si>
    <t>51107</t>
  </si>
  <si>
    <t>IC Churchill</t>
  </si>
  <si>
    <t>G0146</t>
  </si>
  <si>
    <t>51108</t>
  </si>
  <si>
    <t>George IC Edingburgh</t>
  </si>
  <si>
    <t>H0142</t>
  </si>
  <si>
    <t>51109</t>
  </si>
  <si>
    <t>HI Kensington Forum</t>
  </si>
  <si>
    <t>H0143</t>
  </si>
  <si>
    <t>51111</t>
  </si>
  <si>
    <t>InterContinental Koeln</t>
  </si>
  <si>
    <t>F0261</t>
  </si>
  <si>
    <t>51113</t>
  </si>
  <si>
    <t>CP Conf. Center Heliopolis Mgd</t>
  </si>
  <si>
    <t>51114</t>
  </si>
  <si>
    <t>GSM BRAND MGMT</t>
  </si>
  <si>
    <t>H0264</t>
  </si>
  <si>
    <t>51115</t>
  </si>
  <si>
    <t>EXHI Berlin</t>
  </si>
  <si>
    <t>H0128</t>
  </si>
  <si>
    <t>51116</t>
  </si>
  <si>
    <t>EXHI Berlin GAAP</t>
  </si>
  <si>
    <t>51117</t>
  </si>
  <si>
    <t>51118</t>
  </si>
  <si>
    <t>HH EMEA BV Tunisian Branch Cor</t>
  </si>
  <si>
    <t>H0133</t>
  </si>
  <si>
    <t>TND</t>
  </si>
  <si>
    <t>51119</t>
  </si>
  <si>
    <t>Central London Ret Costs(cls)</t>
  </si>
  <si>
    <t>51120</t>
  </si>
  <si>
    <t>Outer London Retaind Cost(cls)</t>
  </si>
  <si>
    <t>51121</t>
  </si>
  <si>
    <t>Home Counties Ret Costs(cls)</t>
  </si>
  <si>
    <t>51122</t>
  </si>
  <si>
    <t>South East Retained Costs(cls)</t>
  </si>
  <si>
    <t>51123</t>
  </si>
  <si>
    <t>Eastern England Ret Costs(cls)</t>
  </si>
  <si>
    <t>51124</t>
  </si>
  <si>
    <t>Solent Retained Costs(cls)</t>
  </si>
  <si>
    <t>51125</t>
  </si>
  <si>
    <t>West MidlandWales RetCost(cls)</t>
  </si>
  <si>
    <t>51126</t>
  </si>
  <si>
    <t>Scotland &amp; North Ret Cost(cls)</t>
  </si>
  <si>
    <t>51127</t>
  </si>
  <si>
    <t>Midlands M1 Retained Cost(cls)</t>
  </si>
  <si>
    <t>51128</t>
  </si>
  <si>
    <t>North West Retained Costs(cls)</t>
  </si>
  <si>
    <t>51129</t>
  </si>
  <si>
    <t>Midlands Retained Costs(cls)</t>
  </si>
  <si>
    <t>51130</t>
  </si>
  <si>
    <t>North East Retained Costs(cls)</t>
  </si>
  <si>
    <t>51132</t>
  </si>
  <si>
    <t>Cardiff City Dspd</t>
  </si>
  <si>
    <t>51133</t>
  </si>
  <si>
    <t>HI Cardiff City Centre</t>
  </si>
  <si>
    <t>51134</t>
  </si>
  <si>
    <t>HI Carlisle M6</t>
  </si>
  <si>
    <t>51135</t>
  </si>
  <si>
    <t>EXHI Munich UK GAAP</t>
  </si>
  <si>
    <t>51136</t>
  </si>
  <si>
    <t>Cambridge Dspd</t>
  </si>
  <si>
    <t>51137</t>
  </si>
  <si>
    <t>HI Cambridge</t>
  </si>
  <si>
    <t>51138</t>
  </si>
  <si>
    <t>UK CPS (51138) (cls)</t>
  </si>
  <si>
    <t>51139</t>
  </si>
  <si>
    <t>WSE COO</t>
  </si>
  <si>
    <t>H0130</t>
  </si>
  <si>
    <t>51140</t>
  </si>
  <si>
    <t>HI Cardiff North</t>
  </si>
  <si>
    <t>51141</t>
  </si>
  <si>
    <t>Dev. Support Strategy (cls)</t>
  </si>
  <si>
    <t>51143</t>
  </si>
  <si>
    <t>Tech &amp; Dev Ass HI Europe(cls)</t>
  </si>
  <si>
    <t>51144</t>
  </si>
  <si>
    <t>Eur Area Training</t>
  </si>
  <si>
    <t>51145</t>
  </si>
  <si>
    <t>FEES IC WARSAW</t>
  </si>
  <si>
    <t>51146</t>
  </si>
  <si>
    <t>EMEA Awards (cls)</t>
  </si>
  <si>
    <t>51148</t>
  </si>
  <si>
    <t>HI Chester South</t>
  </si>
  <si>
    <t>51149</t>
  </si>
  <si>
    <t>GT Facilities Denham (cls)</t>
  </si>
  <si>
    <t>51150</t>
  </si>
  <si>
    <t>GT Europe Networks (cls)</t>
  </si>
  <si>
    <t>51151</t>
  </si>
  <si>
    <t>IT Holidex Revenue</t>
  </si>
  <si>
    <t>51153</t>
  </si>
  <si>
    <t>Meeting Centre (51153) (cls)</t>
  </si>
  <si>
    <t>51154</t>
  </si>
  <si>
    <t>NHOP pre-opening (cls)</t>
  </si>
  <si>
    <t>51155</t>
  </si>
  <si>
    <t>RDT - UK (51155) (cls)</t>
  </si>
  <si>
    <t>51156</t>
  </si>
  <si>
    <t>German Ops Cluster Sales</t>
  </si>
  <si>
    <t>51157</t>
  </si>
  <si>
    <t>German Ops Tours &amp; Group(cls)</t>
  </si>
  <si>
    <t>51158</t>
  </si>
  <si>
    <t>Satellite Sys Mgr EMEA (cls)</t>
  </si>
  <si>
    <t>51160</t>
  </si>
  <si>
    <t>HI Gatwick Crawley</t>
  </si>
  <si>
    <t>H0228</t>
  </si>
  <si>
    <t>51161</t>
  </si>
  <si>
    <t>EXHI Frankfurt Messe</t>
  </si>
  <si>
    <t>H0131</t>
  </si>
  <si>
    <t>51162</t>
  </si>
  <si>
    <t>EXHI Frankfurt Messe UK GA</t>
  </si>
  <si>
    <t>51163</t>
  </si>
  <si>
    <t>HIR Alexandria Mgd Location</t>
  </si>
  <si>
    <t>51164</t>
  </si>
  <si>
    <t>ICR SHARM EL SHEIKH MGD LOC</t>
  </si>
  <si>
    <t>51165</t>
  </si>
  <si>
    <t>HIR HALF MOON BAY MGD LOC</t>
  </si>
  <si>
    <t>51166</t>
  </si>
  <si>
    <t>HI Colchester</t>
  </si>
  <si>
    <t>51167</t>
  </si>
  <si>
    <t>Windsor IC Alexandria Mgd Loc</t>
  </si>
  <si>
    <t>51168</t>
  </si>
  <si>
    <t>Metropole IC Alexandria Mgd Lo</t>
  </si>
  <si>
    <t>51169</t>
  </si>
  <si>
    <t>IC Koln Managed</t>
  </si>
  <si>
    <t>51170</t>
  </si>
  <si>
    <t>HIEX Brentwood</t>
  </si>
  <si>
    <t>51171</t>
  </si>
  <si>
    <t>EX Coventry (to open)(cls)</t>
  </si>
  <si>
    <t>51172</t>
  </si>
  <si>
    <t>HI Coventry M6</t>
  </si>
  <si>
    <t>51173</t>
  </si>
  <si>
    <t>EX Farnborough (to open) (cls)</t>
  </si>
  <si>
    <t>51174</t>
  </si>
  <si>
    <t>EX Gatwick Airport (cls)</t>
  </si>
  <si>
    <t>51175</t>
  </si>
  <si>
    <t>EX Leicester West (cls)</t>
  </si>
  <si>
    <t>51176</t>
  </si>
  <si>
    <t>Coventry Hill</t>
  </si>
  <si>
    <t>51177</t>
  </si>
  <si>
    <t>EX Notts/Derby (to open)(cls)</t>
  </si>
  <si>
    <t>51178</t>
  </si>
  <si>
    <t>EX Reading (to open)(cls)</t>
  </si>
  <si>
    <t>51179</t>
  </si>
  <si>
    <t>EX Cambridge (cls)</t>
  </si>
  <si>
    <t>51180</t>
  </si>
  <si>
    <t>Conference Center</t>
  </si>
  <si>
    <t>51181</t>
  </si>
  <si>
    <t>Kensington Property</t>
  </si>
  <si>
    <t>H0132</t>
  </si>
  <si>
    <t>51182</t>
  </si>
  <si>
    <t>KPH Corporate Location (cls)</t>
  </si>
  <si>
    <t>51183</t>
  </si>
  <si>
    <t>HIFPL Corp Locs (51183) (cls)</t>
  </si>
  <si>
    <t>H0184</t>
  </si>
  <si>
    <t>51184</t>
  </si>
  <si>
    <t>IT Projects Amsterdam</t>
  </si>
  <si>
    <t>51185</t>
  </si>
  <si>
    <t>Leased Hotels Ltd (cls)</t>
  </si>
  <si>
    <t>H0186</t>
  </si>
  <si>
    <t>51186</t>
  </si>
  <si>
    <t>EUR STRATEGY</t>
  </si>
  <si>
    <t>H0014</t>
  </si>
  <si>
    <t>51187</t>
  </si>
  <si>
    <t>EURBV UK Gaap Adj (cls)</t>
  </si>
  <si>
    <t>H0164</t>
  </si>
  <si>
    <t>51188</t>
  </si>
  <si>
    <t>Croydon</t>
  </si>
  <si>
    <t>51189</t>
  </si>
  <si>
    <t>HI SpA USD</t>
  </si>
  <si>
    <t>H0196</t>
  </si>
  <si>
    <t>51190</t>
  </si>
  <si>
    <t>HH Hotels (Romania) SRL USD</t>
  </si>
  <si>
    <t>51191</t>
  </si>
  <si>
    <t>Total Russian Branch USD</t>
  </si>
  <si>
    <t>51192</t>
  </si>
  <si>
    <t>BHR Espana SA USD</t>
  </si>
  <si>
    <t>51193</t>
  </si>
  <si>
    <t>Inthotel SA USD</t>
  </si>
  <si>
    <t>51194</t>
  </si>
  <si>
    <t>HI de Espana SA USD</t>
  </si>
  <si>
    <t>51195</t>
  </si>
  <si>
    <t>Holiday Inns Inc (EMEA)</t>
  </si>
  <si>
    <t>51196</t>
  </si>
  <si>
    <t>HI (England) Ltd USD</t>
  </si>
  <si>
    <t>51197</t>
  </si>
  <si>
    <t>Six Continents USA Inc USD</t>
  </si>
  <si>
    <t>51198</t>
  </si>
  <si>
    <t>Delta Hotels Ltd USD</t>
  </si>
  <si>
    <t>51199</t>
  </si>
  <si>
    <t>HI of America (UK) Ltd USD</t>
  </si>
  <si>
    <t>51200</t>
  </si>
  <si>
    <t>HI (UK) Inc USD</t>
  </si>
  <si>
    <t>51201</t>
  </si>
  <si>
    <t>HI (Ireland) Ltd USD</t>
  </si>
  <si>
    <t>51202</t>
  </si>
  <si>
    <t>Derby/Burton</t>
  </si>
  <si>
    <t>51203</t>
  </si>
  <si>
    <t>Omega Hotels Ltd USD</t>
  </si>
  <si>
    <t>51204</t>
  </si>
  <si>
    <t>Consol USD</t>
  </si>
  <si>
    <t>51205</t>
  </si>
  <si>
    <t>Consol UK USD</t>
  </si>
  <si>
    <t>51206</t>
  </si>
  <si>
    <t>Conf Sales Benel (50125)</t>
  </si>
  <si>
    <t>51207</t>
  </si>
  <si>
    <t>Neth. Prog. &amp; Adm (50431)(cls)</t>
  </si>
  <si>
    <t>51208</t>
  </si>
  <si>
    <t>Quality Netherl. (50515)</t>
  </si>
  <si>
    <t>51209</t>
  </si>
  <si>
    <t>EUR Hot Sales H0008(cls)</t>
  </si>
  <si>
    <t>51210</t>
  </si>
  <si>
    <t>Benelux Corporrate (cls)</t>
  </si>
  <si>
    <t>51211</t>
  </si>
  <si>
    <t>EUR FBD Central &amp; East(cls)</t>
  </si>
  <si>
    <t>51212</t>
  </si>
  <si>
    <t>51213</t>
  </si>
  <si>
    <t>HH Hotels Tunisia SARL(cls)</t>
  </si>
  <si>
    <t>H0134</t>
  </si>
  <si>
    <t>51214</t>
  </si>
  <si>
    <t>Dover</t>
  </si>
  <si>
    <t>51215</t>
  </si>
  <si>
    <t>IC AI Jubail Fees</t>
  </si>
  <si>
    <t>51216</t>
  </si>
  <si>
    <t>IC DAR AI IMAN FEES</t>
  </si>
  <si>
    <t>51217</t>
  </si>
  <si>
    <t>IC DAR AL HIJRA FEES</t>
  </si>
  <si>
    <t>51218</t>
  </si>
  <si>
    <t>IC DAR AL TAQWA FEES</t>
  </si>
  <si>
    <t>51219</t>
  </si>
  <si>
    <t>IC Frankfurt (FIH)</t>
  </si>
  <si>
    <t>H0135</t>
  </si>
  <si>
    <t>51220</t>
  </si>
  <si>
    <t>IC Frankfurt UK GAAP Adj (FIH)</t>
  </si>
  <si>
    <t>51221</t>
  </si>
  <si>
    <t>HI Moscow Mgd Location</t>
  </si>
  <si>
    <t>51222</t>
  </si>
  <si>
    <t>HIR Hammamet HIR Tunis (mgt)</t>
  </si>
  <si>
    <t>51224</t>
  </si>
  <si>
    <t>Central London SRC(cls)</t>
  </si>
  <si>
    <t>51225</t>
  </si>
  <si>
    <t>Outer London SRC(cls)</t>
  </si>
  <si>
    <t>51226</t>
  </si>
  <si>
    <t>Home Counties SRC (cls)</t>
  </si>
  <si>
    <t>51227</t>
  </si>
  <si>
    <t>South East SRC(cls)</t>
  </si>
  <si>
    <t>51228</t>
  </si>
  <si>
    <t>Eastern England SRC(cls)</t>
  </si>
  <si>
    <t>51229</t>
  </si>
  <si>
    <t>Solent SRC(cls)</t>
  </si>
  <si>
    <t>51230</t>
  </si>
  <si>
    <t>West Mid &amp; Wales SRC(cls)</t>
  </si>
  <si>
    <t>51231</t>
  </si>
  <si>
    <t>London Regional Admin</t>
  </si>
  <si>
    <t>51232</t>
  </si>
  <si>
    <t>Scotland&amp;North SRC(cls)</t>
  </si>
  <si>
    <t>51233</t>
  </si>
  <si>
    <t>Midlands M1 SRC(cls)</t>
  </si>
  <si>
    <t>51234</t>
  </si>
  <si>
    <t>North West Share Res Cost(cls)</t>
  </si>
  <si>
    <t>51235</t>
  </si>
  <si>
    <t>Midlands Shared Res Costs(cls)</t>
  </si>
  <si>
    <t>51236</t>
  </si>
  <si>
    <t>North East SRC(cls)</t>
  </si>
  <si>
    <t>51237</t>
  </si>
  <si>
    <t>Health &amp; Safety (51237) (cls)</t>
  </si>
  <si>
    <t>51238</t>
  </si>
  <si>
    <t>IC Buying Group France</t>
  </si>
  <si>
    <t>51240</t>
  </si>
  <si>
    <t>IC MALTA MGD LOC</t>
  </si>
  <si>
    <t>51241</t>
  </si>
  <si>
    <t>PHL SBU Admin</t>
  </si>
  <si>
    <t>51242</t>
  </si>
  <si>
    <t>HI Eastleigh</t>
  </si>
  <si>
    <t>51243</t>
  </si>
  <si>
    <t>UKI DOO North (cls)</t>
  </si>
  <si>
    <t>51244</t>
  </si>
  <si>
    <t>Int Sales France (51244) (cls)</t>
  </si>
  <si>
    <t>51245</t>
  </si>
  <si>
    <t>International Sales (Germany)</t>
  </si>
  <si>
    <t>51246</t>
  </si>
  <si>
    <t>Int Sales UK (51246) (cls)</t>
  </si>
  <si>
    <t>51247</t>
  </si>
  <si>
    <t>IC Assessments</t>
  </si>
  <si>
    <t>51248</t>
  </si>
  <si>
    <t>HI Edinburgh</t>
  </si>
  <si>
    <t>51249</t>
  </si>
  <si>
    <t>IC Marketing Spend_Europe(cls)</t>
  </si>
  <si>
    <t>51250</t>
  </si>
  <si>
    <t>EXHI Duesseldorf</t>
  </si>
  <si>
    <t>H0139</t>
  </si>
  <si>
    <t>51251</t>
  </si>
  <si>
    <t>UK GAAP Adjustment</t>
  </si>
  <si>
    <t>51252</t>
  </si>
  <si>
    <t>Clustering HR&amp;Trang ICH(cls)</t>
  </si>
  <si>
    <t>51253</t>
  </si>
  <si>
    <t>Revenue Europe (51253) (cls)</t>
  </si>
  <si>
    <t>51254</t>
  </si>
  <si>
    <t>Technical Service Project(cls)</t>
  </si>
  <si>
    <t>51255</t>
  </si>
  <si>
    <t>IC AL AHSA MGD LOCATION</t>
  </si>
  <si>
    <t>51256</t>
  </si>
  <si>
    <t>Cyprus TSA Fees</t>
  </si>
  <si>
    <t>51257</t>
  </si>
  <si>
    <t>IC Promotions Middle East</t>
  </si>
  <si>
    <t>51258</t>
  </si>
  <si>
    <t>RDF Central (51258) (cls)</t>
  </si>
  <si>
    <t>51259</t>
  </si>
  <si>
    <t>Revenue Manager Central(cls)</t>
  </si>
  <si>
    <t>51260</t>
  </si>
  <si>
    <t>HI Epping</t>
  </si>
  <si>
    <t>51261</t>
  </si>
  <si>
    <t>Revenue Manager North(cls)</t>
  </si>
  <si>
    <t>51262</t>
  </si>
  <si>
    <t>Holiday Inn Toulouse Airport</t>
  </si>
  <si>
    <t>G0197</t>
  </si>
  <si>
    <t>51263</t>
  </si>
  <si>
    <t>R&amp;O - EUR CEO</t>
  </si>
  <si>
    <t>51264</t>
  </si>
  <si>
    <t>Talent Development - EU (cls)</t>
  </si>
  <si>
    <t>51265</t>
  </si>
  <si>
    <t>R&amp;O - EUR Conf (cls)</t>
  </si>
  <si>
    <t>51266</t>
  </si>
  <si>
    <t>Commercial Fund Europe (cls)</t>
  </si>
  <si>
    <t>51267</t>
  </si>
  <si>
    <t>QE Audits Europe (cls)</t>
  </si>
  <si>
    <t>51268</t>
  </si>
  <si>
    <t>R&amp;O Finance(cls)</t>
  </si>
  <si>
    <t>51269</t>
  </si>
  <si>
    <t>Eur Mgd Ops Ohd R&amp;O</t>
  </si>
  <si>
    <t>51270</t>
  </si>
  <si>
    <t>Risks &amp; Opportunities HR(cls)</t>
  </si>
  <si>
    <t>51271</t>
  </si>
  <si>
    <t>Risks and Opps Operations(cls)</t>
  </si>
  <si>
    <t>51272</t>
  </si>
  <si>
    <t>R&amp;O - EUR Fac (cls)</t>
  </si>
  <si>
    <t>51273</t>
  </si>
  <si>
    <t>HPS Ohd R&amp;O</t>
  </si>
  <si>
    <t>51274</t>
  </si>
  <si>
    <t>R&amp;O - EUR D&amp;E (cls)</t>
  </si>
  <si>
    <t>51275</t>
  </si>
  <si>
    <t>R&amp;O - EUR Ops UK</t>
  </si>
  <si>
    <t>51276</t>
  </si>
  <si>
    <t>Eur Trans Chall (51276) (cls)</t>
  </si>
  <si>
    <t>51277</t>
  </si>
  <si>
    <t>R&amp;O Legal(cls)</t>
  </si>
  <si>
    <t>51278</t>
  </si>
  <si>
    <t>Marketplace Europe (cls)</t>
  </si>
  <si>
    <t>51279</t>
  </si>
  <si>
    <t>MEA Ops OHE R&amp;O (cls)</t>
  </si>
  <si>
    <t>51280</t>
  </si>
  <si>
    <t>HoldCo R&amp;O</t>
  </si>
  <si>
    <t>51282</t>
  </si>
  <si>
    <t>Fareham Dspd</t>
  </si>
  <si>
    <t>51283</t>
  </si>
  <si>
    <t>HI Fareham</t>
  </si>
  <si>
    <t>51285</t>
  </si>
  <si>
    <t>SCH Residence France (cls)</t>
  </si>
  <si>
    <t>H0202</t>
  </si>
  <si>
    <t>51286</t>
  </si>
  <si>
    <t>HI Farnborough</t>
  </si>
  <si>
    <t>51287</t>
  </si>
  <si>
    <t>BHRSF UK GAAP (cls)</t>
  </si>
  <si>
    <t>51288</t>
  </si>
  <si>
    <t>SHSCF UK GAAP (cls)</t>
  </si>
  <si>
    <t>51289</t>
  </si>
  <si>
    <t>HI Courtalin Holding SAS GAAP</t>
  </si>
  <si>
    <t>51290</t>
  </si>
  <si>
    <t>SCH Residence Fran UK Gap(cls)</t>
  </si>
  <si>
    <t>51291</t>
  </si>
  <si>
    <t>BVH GmbH Heidelberg</t>
  </si>
  <si>
    <t>H0214</t>
  </si>
  <si>
    <t>51292</t>
  </si>
  <si>
    <t>51293</t>
  </si>
  <si>
    <t>BVH KG Heidelberg</t>
  </si>
  <si>
    <t>H0213</t>
  </si>
  <si>
    <t>51294</t>
  </si>
  <si>
    <t>51295</t>
  </si>
  <si>
    <t>Epsilon Verwaltungs Gmbh(cls)</t>
  </si>
  <si>
    <t>H0218</t>
  </si>
  <si>
    <t>51296</t>
  </si>
  <si>
    <t>Quality Brussels (51296)</t>
  </si>
  <si>
    <t>51297</t>
  </si>
  <si>
    <t>EUR FBD Germany (Old) (51297)</t>
  </si>
  <si>
    <t>51298</t>
  </si>
  <si>
    <t>Dev Architect Germany(cls)</t>
  </si>
  <si>
    <t>51299</t>
  </si>
  <si>
    <t>EUR Development CEE (51299)</t>
  </si>
  <si>
    <t>51300</t>
  </si>
  <si>
    <t>51301</t>
  </si>
  <si>
    <t>HIG Equity Pickup</t>
  </si>
  <si>
    <t>51302</t>
  </si>
  <si>
    <t>HO&amp;S GRS Deployment GER (H0206</t>
  </si>
  <si>
    <t>51303</t>
  </si>
  <si>
    <t>Sales Ger-Aus-Swi Regional Dir</t>
  </si>
  <si>
    <t>51304</t>
  </si>
  <si>
    <t>Actg Fee Income Germany (cls)</t>
  </si>
  <si>
    <t>51305</t>
  </si>
  <si>
    <t>C&amp;B GERMANY (51305)</t>
  </si>
  <si>
    <t>51306</t>
  </si>
  <si>
    <t>Germany Other Branch</t>
  </si>
  <si>
    <t>51307</t>
  </si>
  <si>
    <t>Project Svr-Germ/C.Europe(cls)</t>
  </si>
  <si>
    <t>51308</t>
  </si>
  <si>
    <t>Business Support Germany(cls)</t>
  </si>
  <si>
    <t>51309</t>
  </si>
  <si>
    <t>HIG Stat to Mgmt</t>
  </si>
  <si>
    <t>51310</t>
  </si>
  <si>
    <t>EUR Dev. Germany (Old)(cls)</t>
  </si>
  <si>
    <t>51311</t>
  </si>
  <si>
    <t>German Inc Acquisition</t>
  </si>
  <si>
    <t>51312</t>
  </si>
  <si>
    <t>Holiday Inn Courtalin</t>
  </si>
  <si>
    <t>51313</t>
  </si>
  <si>
    <t>Germany Technical Field Engene</t>
  </si>
  <si>
    <t>51314</t>
  </si>
  <si>
    <t>Le Meridien Gatwick</t>
  </si>
  <si>
    <t>51315</t>
  </si>
  <si>
    <t>Sales Mgr Germany&amp;Austria(cls)</t>
  </si>
  <si>
    <t>51316</t>
  </si>
  <si>
    <t>HI Gatwick Airport</t>
  </si>
  <si>
    <t>51317</t>
  </si>
  <si>
    <t>Germany Corp &amp; Bus Tra Ag(cls)</t>
  </si>
  <si>
    <t>51318</t>
  </si>
  <si>
    <t>HI Gloucester</t>
  </si>
  <si>
    <t>51319</t>
  </si>
  <si>
    <t>Sales GerAustSwi ClntSupp(cls)</t>
  </si>
  <si>
    <t>51320</t>
  </si>
  <si>
    <t>Franchise Devlopment Germ(cls)</t>
  </si>
  <si>
    <t>51321</t>
  </si>
  <si>
    <t>Fran Svr Man Wiesbaden MM(cls)</t>
  </si>
  <si>
    <t>51322</t>
  </si>
  <si>
    <t>HI Glasgow City West</t>
  </si>
  <si>
    <t>51324</t>
  </si>
  <si>
    <t>Glasgow Erskine</t>
  </si>
  <si>
    <t>51326</t>
  </si>
  <si>
    <t>HI Glasgow Airport</t>
  </si>
  <si>
    <t>51334</t>
  </si>
  <si>
    <t>Guildford Dspd</t>
  </si>
  <si>
    <t>51335</t>
  </si>
  <si>
    <t>HI Guildford</t>
  </si>
  <si>
    <t>51342</t>
  </si>
  <si>
    <t>Grimsby</t>
  </si>
  <si>
    <t>51347</t>
  </si>
  <si>
    <t>HIH Application Fees CP(cls)</t>
  </si>
  <si>
    <t>H0211</t>
  </si>
  <si>
    <t>51348</t>
  </si>
  <si>
    <t>EXHI Essen Mgt Income</t>
  </si>
  <si>
    <t>51349</t>
  </si>
  <si>
    <t>Revenue Manager East(cls)</t>
  </si>
  <si>
    <t>51350</t>
  </si>
  <si>
    <t>HI Hampstead</t>
  </si>
  <si>
    <t>51351</t>
  </si>
  <si>
    <t>German TSA Fees (HIG)</t>
  </si>
  <si>
    <t>51352</t>
  </si>
  <si>
    <t>51353</t>
  </si>
  <si>
    <t>IHC MIgration Prjct NGCRS(cls)</t>
  </si>
  <si>
    <t>51354</t>
  </si>
  <si>
    <t>HIH Equity Pickup (cls)</t>
  </si>
  <si>
    <t>51355</t>
  </si>
  <si>
    <t>Germany Facilities SF(cls)</t>
  </si>
  <si>
    <t>51356</t>
  </si>
  <si>
    <t>HMAS Fund Germany (cls)</t>
  </si>
  <si>
    <t>51357</t>
  </si>
  <si>
    <t>EXHI Cottbus Mgt Location</t>
  </si>
  <si>
    <t>51358</t>
  </si>
  <si>
    <t>HI Cottbus Mgt Location</t>
  </si>
  <si>
    <t>51359</t>
  </si>
  <si>
    <t>51360</t>
  </si>
  <si>
    <t>Havant</t>
  </si>
  <si>
    <t>51361</t>
  </si>
  <si>
    <t>Germany HIH Franchise</t>
  </si>
  <si>
    <t>51362</t>
  </si>
  <si>
    <t>HI Haydock M6</t>
  </si>
  <si>
    <t>51363</t>
  </si>
  <si>
    <t>HIH Corporate</t>
  </si>
  <si>
    <t>51364</t>
  </si>
  <si>
    <t>HI London Heathrow Ariel</t>
  </si>
  <si>
    <t>51365</t>
  </si>
  <si>
    <t>Germany Etappe (51365) (cls)</t>
  </si>
  <si>
    <t>51366</t>
  </si>
  <si>
    <t>Heathrow Excelsior</t>
  </si>
  <si>
    <t>51367</t>
  </si>
  <si>
    <t>Facilities Wiesbaden (cls)</t>
  </si>
  <si>
    <t>51368</t>
  </si>
  <si>
    <t>Field Marketing Germany (SF)</t>
  </si>
  <si>
    <t>51369</t>
  </si>
  <si>
    <t>Area Dir CP East(cls)</t>
  </si>
  <si>
    <t>51370</t>
  </si>
  <si>
    <t>HI London Heathrow M4,J4</t>
  </si>
  <si>
    <t>51371</t>
  </si>
  <si>
    <t>HIH UK Gaap Adj (51371) (cls)</t>
  </si>
  <si>
    <t>51372</t>
  </si>
  <si>
    <t>Tossens Mgt Location</t>
  </si>
  <si>
    <t>51373</t>
  </si>
  <si>
    <t>Sales Development CP East(cls)</t>
  </si>
  <si>
    <t>51374</t>
  </si>
  <si>
    <t>Stuttgart Mgt Location</t>
  </si>
  <si>
    <t>51375</t>
  </si>
  <si>
    <t>HIGC Leipzig/Brehna Mgt Loc</t>
  </si>
  <si>
    <t>51376</t>
  </si>
  <si>
    <t>HI Hemel Hempstead</t>
  </si>
  <si>
    <t>51377</t>
  </si>
  <si>
    <t>Berlin Schoenefeld Mgt Locat</t>
  </si>
  <si>
    <t>51378</t>
  </si>
  <si>
    <t>HI Potzdam Mgt Fees</t>
  </si>
  <si>
    <t>51379</t>
  </si>
  <si>
    <t>HI Bautzen Mgt Location</t>
  </si>
  <si>
    <t>51380</t>
  </si>
  <si>
    <t>HIH App Fees EX (51380) (cls)</t>
  </si>
  <si>
    <t>51381</t>
  </si>
  <si>
    <t>Midscale Field Mktng Germ(cls)</t>
  </si>
  <si>
    <t>51382</t>
  </si>
  <si>
    <t>HIH App Fees HI (51382) (cls)</t>
  </si>
  <si>
    <t>51383</t>
  </si>
  <si>
    <t>Dev M&amp;F GermanyAustria(cls)</t>
  </si>
  <si>
    <t>51392</t>
  </si>
  <si>
    <t>HI High Wycombe</t>
  </si>
  <si>
    <t>51396</t>
  </si>
  <si>
    <t>Hull Marina Dspd</t>
  </si>
  <si>
    <t>51397</t>
  </si>
  <si>
    <t>HI Hull Marina</t>
  </si>
  <si>
    <t>51402</t>
  </si>
  <si>
    <t>HI Von DeutschEqty Pickup(cls)</t>
  </si>
  <si>
    <t>H0210</t>
  </si>
  <si>
    <t>51403</t>
  </si>
  <si>
    <t>HI von Deutschland Gmbh(cls)</t>
  </si>
  <si>
    <t>51404</t>
  </si>
  <si>
    <t>Hull</t>
  </si>
  <si>
    <t>51405</t>
  </si>
  <si>
    <t>HI VonDtschlnd UK Gap Adj(cls)</t>
  </si>
  <si>
    <t>51406</t>
  </si>
  <si>
    <t>HOB GmbH</t>
  </si>
  <si>
    <t>H0207</t>
  </si>
  <si>
    <t>51407</t>
  </si>
  <si>
    <t>51408</t>
  </si>
  <si>
    <t>HOB KG</t>
  </si>
  <si>
    <t>H0208</t>
  </si>
  <si>
    <t>51409</t>
  </si>
  <si>
    <t>51410</t>
  </si>
  <si>
    <t>HI Munich - City Centre</t>
  </si>
  <si>
    <t>H0203</t>
  </si>
  <si>
    <t>51411</t>
  </si>
  <si>
    <t>51412</t>
  </si>
  <si>
    <t>Frankfurt Corporate(cls)</t>
  </si>
  <si>
    <t>H0215</t>
  </si>
  <si>
    <t>51413</t>
  </si>
  <si>
    <t>Frankfurt Agency (51413) (cls)</t>
  </si>
  <si>
    <t>51414</t>
  </si>
  <si>
    <t>NCEE DOS (cls)</t>
  </si>
  <si>
    <t>51415</t>
  </si>
  <si>
    <t>51416</t>
  </si>
  <si>
    <t>IC Holding UK Gaap Adj(cls)</t>
  </si>
  <si>
    <t>51417</t>
  </si>
  <si>
    <t>NCEE Sales Development (cls)</t>
  </si>
  <si>
    <t>51418</t>
  </si>
  <si>
    <t>Frankfurt Travel Industry(cls)</t>
  </si>
  <si>
    <t>51419</t>
  </si>
  <si>
    <t>NCEE VP SMC (51419) (cls)</t>
  </si>
  <si>
    <t>51420</t>
  </si>
  <si>
    <t>Revenue Mgt Frankfurt(cls)</t>
  </si>
  <si>
    <t>51421</t>
  </si>
  <si>
    <t>51422</t>
  </si>
  <si>
    <t>HI Ipswich</t>
  </si>
  <si>
    <t>51423</t>
  </si>
  <si>
    <t>NCEE Marketing Promotions(cls)</t>
  </si>
  <si>
    <t>51424</t>
  </si>
  <si>
    <t>Frankfurt Regional Office(cls)</t>
  </si>
  <si>
    <t>51425</t>
  </si>
  <si>
    <t>EUR COO Old (51425)</t>
  </si>
  <si>
    <t>51426</t>
  </si>
  <si>
    <t>Purchasing Mgr Ger./Austr(cls)</t>
  </si>
  <si>
    <t>51427</t>
  </si>
  <si>
    <t>German Ops Tours &amp; Groups(cls)</t>
  </si>
  <si>
    <t>51428</t>
  </si>
  <si>
    <t>51429</t>
  </si>
  <si>
    <t>Clusterng HR &amp;Training (cls)</t>
  </si>
  <si>
    <t>51430</t>
  </si>
  <si>
    <t>Leisure Germany (51430) (cls)</t>
  </si>
  <si>
    <t>51434</t>
  </si>
  <si>
    <t>AVPO North Team (51434) (cls)</t>
  </si>
  <si>
    <t>H0217</t>
  </si>
  <si>
    <t>51435</t>
  </si>
  <si>
    <t>Regional Upscale Mrt Germ(cls)</t>
  </si>
  <si>
    <t>51436</t>
  </si>
  <si>
    <t>Bus Supt O&amp;M Germany (cls)</t>
  </si>
  <si>
    <t>51437</t>
  </si>
  <si>
    <t>SVP Engineering (51437) (cls)</t>
  </si>
  <si>
    <t>51438</t>
  </si>
  <si>
    <t>IC Hot Betriebs mbH(cls)</t>
  </si>
  <si>
    <t>51439</t>
  </si>
  <si>
    <t>51440</t>
  </si>
  <si>
    <t>51441</t>
  </si>
  <si>
    <t>Purchasing Frankfurt Off(cls)</t>
  </si>
  <si>
    <t>51442</t>
  </si>
  <si>
    <t>51443</t>
  </si>
  <si>
    <t>IC Berlin Staff Cost (cls)</t>
  </si>
  <si>
    <t>51444</t>
  </si>
  <si>
    <t>51445</t>
  </si>
  <si>
    <t>51446</t>
  </si>
  <si>
    <t>Field Marketing Germany(cls)</t>
  </si>
  <si>
    <t>51447</t>
  </si>
  <si>
    <t>H0219</t>
  </si>
  <si>
    <t>51448</t>
  </si>
  <si>
    <t>H0204</t>
  </si>
  <si>
    <t>51449</t>
  </si>
  <si>
    <t>IC Hotels Management GmbH Corp</t>
  </si>
  <si>
    <t>51450</t>
  </si>
  <si>
    <t>Procurement Cluster Suppt(cls)</t>
  </si>
  <si>
    <t>51451</t>
  </si>
  <si>
    <t>IHM Reval / Commitment</t>
  </si>
  <si>
    <t>51452</t>
  </si>
  <si>
    <t>HI Lancaster</t>
  </si>
  <si>
    <t>51453</t>
  </si>
  <si>
    <t>FORUM HAMBURG</t>
  </si>
  <si>
    <t>51454</t>
  </si>
  <si>
    <t>FORUM HOTEL MUNICH (MANAGED)</t>
  </si>
  <si>
    <t>51455</t>
  </si>
  <si>
    <t>IC LEIPZIG</t>
  </si>
  <si>
    <t>51456</t>
  </si>
  <si>
    <t>51457</t>
  </si>
  <si>
    <t>DORINT SCHWEIZERHOF BERLIN</t>
  </si>
  <si>
    <t>51458</t>
  </si>
  <si>
    <t>51459</t>
  </si>
  <si>
    <t>IC STUTTGART</t>
  </si>
  <si>
    <t>51460</t>
  </si>
  <si>
    <t>Luton Gateway</t>
  </si>
  <si>
    <t>51461</t>
  </si>
  <si>
    <t>IC FRANCHISE INCOME</t>
  </si>
  <si>
    <t>51462</t>
  </si>
  <si>
    <t>Leeds/Selby</t>
  </si>
  <si>
    <t>51463</t>
  </si>
  <si>
    <t>51464</t>
  </si>
  <si>
    <t>51465</t>
  </si>
  <si>
    <t>Limna GmbH Heidelberg</t>
  </si>
  <si>
    <t>H0212</t>
  </si>
  <si>
    <t>51466</t>
  </si>
  <si>
    <t>51467</t>
  </si>
  <si>
    <t>Limna KG Corporate LC(cls)</t>
  </si>
  <si>
    <t>H0209</t>
  </si>
  <si>
    <t>51468</t>
  </si>
  <si>
    <t>Equity Pickup (51468) (cls)</t>
  </si>
  <si>
    <t>51470</t>
  </si>
  <si>
    <t>HI Leeds-Bradford Airport</t>
  </si>
  <si>
    <t>51472</t>
  </si>
  <si>
    <t>HI Leicester West</t>
  </si>
  <si>
    <t>51474</t>
  </si>
  <si>
    <t>Lincoln</t>
  </si>
  <si>
    <t>51476</t>
  </si>
  <si>
    <t>GT Eur Support Contracts (cls)</t>
  </si>
  <si>
    <t>51477</t>
  </si>
  <si>
    <t>UK GAAP Adj Amstel</t>
  </si>
  <si>
    <t>51478</t>
  </si>
  <si>
    <t>UK GAAP Adj American</t>
  </si>
  <si>
    <t>51480</t>
  </si>
  <si>
    <t>BHR630 CONSOL ADJ (51480)</t>
  </si>
  <si>
    <t>H0275</t>
  </si>
  <si>
    <t>51481</t>
  </si>
  <si>
    <t>UK GAAP Adj IC Stuttgart</t>
  </si>
  <si>
    <t>51482</t>
  </si>
  <si>
    <t>Paris Accounting (cls)</t>
  </si>
  <si>
    <t>51483</t>
  </si>
  <si>
    <t>S&amp;M CMM - France (51483) (cls)</t>
  </si>
  <si>
    <t>51484</t>
  </si>
  <si>
    <t>Liverpool</t>
  </si>
  <si>
    <t>51485</t>
  </si>
  <si>
    <t>51486</t>
  </si>
  <si>
    <t>Rev, S&amp;M Director- France(cls)</t>
  </si>
  <si>
    <t>51487</t>
  </si>
  <si>
    <t>France EXHI Accounting Fee Inc</t>
  </si>
  <si>
    <t>51488</t>
  </si>
  <si>
    <t>Design France</t>
  </si>
  <si>
    <t>51489</t>
  </si>
  <si>
    <t>France HR Training</t>
  </si>
  <si>
    <t>51490</t>
  </si>
  <si>
    <t>RDT - France (51490) (cls)</t>
  </si>
  <si>
    <t>51491</t>
  </si>
  <si>
    <t>Midscale Field Marketing Franc</t>
  </si>
  <si>
    <t>51492</t>
  </si>
  <si>
    <t>Development France</t>
  </si>
  <si>
    <t>51493</t>
  </si>
  <si>
    <t>Sales Fran Tour &amp; TrvlAir(cls)</t>
  </si>
  <si>
    <t>51494</t>
  </si>
  <si>
    <t>HI London Bloomsbury</t>
  </si>
  <si>
    <t>51495</t>
  </si>
  <si>
    <t>Paris Joubert Facilities</t>
  </si>
  <si>
    <t>51496</t>
  </si>
  <si>
    <t>MEA D&amp;TS (Paris) (51496) (cls)</t>
  </si>
  <si>
    <t>51497</t>
  </si>
  <si>
    <t>Gen Secretary (51497) (cls)</t>
  </si>
  <si>
    <t>51498</t>
  </si>
  <si>
    <t>Cavendish</t>
  </si>
  <si>
    <t>51499</t>
  </si>
  <si>
    <t>HIBV(UK) Corporate Loc(cls)</t>
  </si>
  <si>
    <t>51500</t>
  </si>
  <si>
    <t>Cumberland</t>
  </si>
  <si>
    <t>51501</t>
  </si>
  <si>
    <t>Re-Org UK</t>
  </si>
  <si>
    <t>51502</t>
  </si>
  <si>
    <t>Re-Org Brussels(cls)</t>
  </si>
  <si>
    <t>51503</t>
  </si>
  <si>
    <t>Pendigo Corporate Location</t>
  </si>
  <si>
    <t>51504</t>
  </si>
  <si>
    <t>LDN Mayfair Corporate Loc(cls)</t>
  </si>
  <si>
    <t>51505</t>
  </si>
  <si>
    <t>LDN Forum Corporate Location</t>
  </si>
  <si>
    <t>51506</t>
  </si>
  <si>
    <t>Kensington</t>
  </si>
  <si>
    <t>51507</t>
  </si>
  <si>
    <t>George Corporate Location</t>
  </si>
  <si>
    <t>51508</t>
  </si>
  <si>
    <t>IC Hyde ParkCorporate Location</t>
  </si>
  <si>
    <t>H0226</t>
  </si>
  <si>
    <t>51509</t>
  </si>
  <si>
    <t>Shamrock Corporate Loc(cls)</t>
  </si>
  <si>
    <t>G0132</t>
  </si>
  <si>
    <t>51510</t>
  </si>
  <si>
    <t>HI London Regents Park</t>
  </si>
  <si>
    <t>51511</t>
  </si>
  <si>
    <t>Cornwall Gdns Corporate Locati</t>
  </si>
  <si>
    <t>G0133</t>
  </si>
  <si>
    <t>51512</t>
  </si>
  <si>
    <t>Blackfriars Corporate Location</t>
  </si>
  <si>
    <t>G0127</t>
  </si>
  <si>
    <t>51513</t>
  </si>
  <si>
    <t>Churchill GRP Corp Loc(cls)</t>
  </si>
  <si>
    <t>51514</t>
  </si>
  <si>
    <t>Regents Palace</t>
  </si>
  <si>
    <t>51515</t>
  </si>
  <si>
    <t>SC Hotels UK Pensions SARL</t>
  </si>
  <si>
    <t>H0272</t>
  </si>
  <si>
    <t>51516</t>
  </si>
  <si>
    <t>Russell</t>
  </si>
  <si>
    <t>51517</t>
  </si>
  <si>
    <t>CP London The City</t>
  </si>
  <si>
    <t>51518</t>
  </si>
  <si>
    <t>St Georges</t>
  </si>
  <si>
    <t>51519</t>
  </si>
  <si>
    <t>IC Park Lane</t>
  </si>
  <si>
    <t>51520</t>
  </si>
  <si>
    <t>Strand Palace</t>
  </si>
  <si>
    <t>51521</t>
  </si>
  <si>
    <t>HI Gatwick Crawley CrpLoc(cls)</t>
  </si>
  <si>
    <t>51522</t>
  </si>
  <si>
    <t>Grinkle Park (51522) (cls)</t>
  </si>
  <si>
    <t>51525</t>
  </si>
  <si>
    <t>HI London Heathrow M4J4</t>
  </si>
  <si>
    <t>H0229</t>
  </si>
  <si>
    <t>51526</t>
  </si>
  <si>
    <t>HI Heathrow M4  Corp Loc(cls)</t>
  </si>
  <si>
    <t>51527</t>
  </si>
  <si>
    <t>HI London Regents Park(cls)</t>
  </si>
  <si>
    <t>H0230</t>
  </si>
  <si>
    <t>51528</t>
  </si>
  <si>
    <t>Maidstone Dspd</t>
  </si>
  <si>
    <t>51529</t>
  </si>
  <si>
    <t>HI Maidstone</t>
  </si>
  <si>
    <t>51530</t>
  </si>
  <si>
    <t>HI Regents Park Corp Location</t>
  </si>
  <si>
    <t>51531</t>
  </si>
  <si>
    <t>HI Maidenhead</t>
  </si>
  <si>
    <t>H0231</t>
  </si>
  <si>
    <t>51532</t>
  </si>
  <si>
    <t>HI Maidenhead Corp Loc(cls)</t>
  </si>
  <si>
    <t>51533</t>
  </si>
  <si>
    <t>H/I Milton Keynes Ltd</t>
  </si>
  <si>
    <t>H0232</t>
  </si>
  <si>
    <t>51534</t>
  </si>
  <si>
    <t>HI Milton Keynes Corp Loc(cls)</t>
  </si>
  <si>
    <t>51535</t>
  </si>
  <si>
    <t>H/I Hemel Hempstead Ltd</t>
  </si>
  <si>
    <t>H0233</t>
  </si>
  <si>
    <t>51536</t>
  </si>
  <si>
    <t>HI HempsteadM1J8 Corp Loc(cls)</t>
  </si>
  <si>
    <t>51537</t>
  </si>
  <si>
    <t>H/I Farnborough Ltd</t>
  </si>
  <si>
    <t>H0234</t>
  </si>
  <si>
    <t>51538</t>
  </si>
  <si>
    <t>Manchester Grand</t>
  </si>
  <si>
    <t>51539</t>
  </si>
  <si>
    <t>HI Farnborough Corp Loc (cls)</t>
  </si>
  <si>
    <t>51540</t>
  </si>
  <si>
    <t>Manchester Airport</t>
  </si>
  <si>
    <t>51541</t>
  </si>
  <si>
    <t>H/I Brentwood Ltd</t>
  </si>
  <si>
    <t>H0235</t>
  </si>
  <si>
    <t>51542</t>
  </si>
  <si>
    <t>Manchester City</t>
  </si>
  <si>
    <t>51543</t>
  </si>
  <si>
    <t>HI Brentwood M25 Corp Loc(cls)</t>
  </si>
  <si>
    <t>51544</t>
  </si>
  <si>
    <t>Holiday Inn (Reading) Ltd</t>
  </si>
  <si>
    <t>H0236</t>
  </si>
  <si>
    <t>51545</t>
  </si>
  <si>
    <t>HI Reading South Corp Loc(cls)</t>
  </si>
  <si>
    <t>51546</t>
  </si>
  <si>
    <t>H/I Edinburgh Ltd</t>
  </si>
  <si>
    <t>H0237</t>
  </si>
  <si>
    <t>51547</t>
  </si>
  <si>
    <t>HI Edinburgh Corp Loc(cls)</t>
  </si>
  <si>
    <t>51548</t>
  </si>
  <si>
    <t>H/I Basildon Ltd</t>
  </si>
  <si>
    <t>H0238</t>
  </si>
  <si>
    <t>51549</t>
  </si>
  <si>
    <t>HI Basildon Corp Loc (cls)</t>
  </si>
  <si>
    <t>51550</t>
  </si>
  <si>
    <t>HI Edinburgh North</t>
  </si>
  <si>
    <t>H0239</t>
  </si>
  <si>
    <t>51551</t>
  </si>
  <si>
    <t>HI Edinurg North Corp Loc(cls)</t>
  </si>
  <si>
    <t>51552</t>
  </si>
  <si>
    <t>H/I Guildford Ltd</t>
  </si>
  <si>
    <t>H0240</t>
  </si>
  <si>
    <t>51553</t>
  </si>
  <si>
    <t>HI Guildford Corp Loc(cls)</t>
  </si>
  <si>
    <t>51554</t>
  </si>
  <si>
    <t>HI Leicester (51554) (cls)</t>
  </si>
  <si>
    <t>H0241</t>
  </si>
  <si>
    <t>51555</t>
  </si>
  <si>
    <t>HI Leicester Corp Loc(cls)</t>
  </si>
  <si>
    <t>51556</t>
  </si>
  <si>
    <t>HI Milton Keynes</t>
  </si>
  <si>
    <t>51557</t>
  </si>
  <si>
    <t>H/I London Heathrow Ariel Ltd</t>
  </si>
  <si>
    <t>H0242</t>
  </si>
  <si>
    <t>51558</t>
  </si>
  <si>
    <t>HI Hethrow Ariel Corp Loc(cls)</t>
  </si>
  <si>
    <t>51559</t>
  </si>
  <si>
    <t>Leeds</t>
  </si>
  <si>
    <t>H0243</t>
  </si>
  <si>
    <t>51560</t>
  </si>
  <si>
    <t>CP Leeds Corp Loc (cls)</t>
  </si>
  <si>
    <t>51561</t>
  </si>
  <si>
    <t>Brent Cross</t>
  </si>
  <si>
    <t>H0244</t>
  </si>
  <si>
    <t>51562</t>
  </si>
  <si>
    <t>HI London Brent Cross Cor(cls)</t>
  </si>
  <si>
    <t>51563</t>
  </si>
  <si>
    <t>HI High Wycombe M40 Jct 4(cls)</t>
  </si>
  <si>
    <t>H0245</t>
  </si>
  <si>
    <t>51564</t>
  </si>
  <si>
    <t>HI High Wycmb M40Corp Loc(cls)</t>
  </si>
  <si>
    <t>51565</t>
  </si>
  <si>
    <t>HI Eastleigh (51565) (cls)</t>
  </si>
  <si>
    <t>H0246</t>
  </si>
  <si>
    <t>51566</t>
  </si>
  <si>
    <t>HI Eastleigh Corp Loc(cls)</t>
  </si>
  <si>
    <t>51567</t>
  </si>
  <si>
    <t>H/I Gatwick Ltd</t>
  </si>
  <si>
    <t>H0247</t>
  </si>
  <si>
    <t>51568</t>
  </si>
  <si>
    <t>HI Gatwick Arprt Corp Loc(cls)</t>
  </si>
  <si>
    <t>51569</t>
  </si>
  <si>
    <t>H/I Southampton Ltd</t>
  </si>
  <si>
    <t>H0248</t>
  </si>
  <si>
    <t>51570</t>
  </si>
  <si>
    <t>HI Southampton Corp Loc(cls)</t>
  </si>
  <si>
    <t>51571</t>
  </si>
  <si>
    <t>H/I Birmingham City</t>
  </si>
  <si>
    <t>H0249</t>
  </si>
  <si>
    <t>51572</t>
  </si>
  <si>
    <t>HI Birmnghm City Corp Loc(cls)</t>
  </si>
  <si>
    <t>51573</t>
  </si>
  <si>
    <t>H/I Colchester Ltd</t>
  </si>
  <si>
    <t>H0250</t>
  </si>
  <si>
    <t>51574</t>
  </si>
  <si>
    <t>HI Colchester Corp Loc (cls)</t>
  </si>
  <si>
    <t>51575</t>
  </si>
  <si>
    <t>H/I Birmingham M6 J7 Ltd</t>
  </si>
  <si>
    <t>H0251</t>
  </si>
  <si>
    <t>51576</t>
  </si>
  <si>
    <t>HI Birmnghm M6 J7Corp Loc(cls)</t>
  </si>
  <si>
    <t>51577</t>
  </si>
  <si>
    <t>H/I Chester Ltd</t>
  </si>
  <si>
    <t>H0252</t>
  </si>
  <si>
    <t>51578</t>
  </si>
  <si>
    <t>HI Chester South Corp Loc(cls)</t>
  </si>
  <si>
    <t>51579</t>
  </si>
  <si>
    <t>H/I Lancaster Ltd</t>
  </si>
  <si>
    <t>H0253</t>
  </si>
  <si>
    <t>51580</t>
  </si>
  <si>
    <t>HI Lancaster Corp Loc(cls)</t>
  </si>
  <si>
    <t>51581</t>
  </si>
  <si>
    <t>HI Carlisle M6 Jct 44(cls)</t>
  </si>
  <si>
    <t>H0254</t>
  </si>
  <si>
    <t>51582</t>
  </si>
  <si>
    <t>HI Carlisle M6 Corp Loc(cls)</t>
  </si>
  <si>
    <t>51583</t>
  </si>
  <si>
    <t>HI Coventry M6 Jct 2(cls)</t>
  </si>
  <si>
    <t>H0255</t>
  </si>
  <si>
    <t>51584</t>
  </si>
  <si>
    <t>HI Coventry M6 Corp Loc(cls)</t>
  </si>
  <si>
    <t>51585</t>
  </si>
  <si>
    <t>HI Birmingham Airport Ltd</t>
  </si>
  <si>
    <t>H0256</t>
  </si>
  <si>
    <t>51586</t>
  </si>
  <si>
    <t>HI Birminghm Airport Corp(cls)</t>
  </si>
  <si>
    <t>51587</t>
  </si>
  <si>
    <t>Strathclyde</t>
  </si>
  <si>
    <t>H0257</t>
  </si>
  <si>
    <t>51588</t>
  </si>
  <si>
    <t>EX Strathclyde Corp Loc (cls)</t>
  </si>
  <si>
    <t>51589</t>
  </si>
  <si>
    <t>H/I Ipswich Ltd</t>
  </si>
  <si>
    <t>H0258</t>
  </si>
  <si>
    <t>51590</t>
  </si>
  <si>
    <t>HI Stoke on Trent</t>
  </si>
  <si>
    <t>51591</t>
  </si>
  <si>
    <t>HI Ipswich Corp Loc (cls)</t>
  </si>
  <si>
    <t>51592</t>
  </si>
  <si>
    <t>HI Newcastle City</t>
  </si>
  <si>
    <t>51593</t>
  </si>
  <si>
    <t>HI Norwich (51593) (cls)</t>
  </si>
  <si>
    <t>H0259</t>
  </si>
  <si>
    <t>51594</t>
  </si>
  <si>
    <t>HI Norwich Corp Loc(cls)</t>
  </si>
  <si>
    <t>51595</t>
  </si>
  <si>
    <t>HI Germany LLC - US</t>
  </si>
  <si>
    <t>H0260</t>
  </si>
  <si>
    <t>51598</t>
  </si>
  <si>
    <t>EXHI Avignon Manag Location</t>
  </si>
  <si>
    <t>51610</t>
  </si>
  <si>
    <t>HI Norwich</t>
  </si>
  <si>
    <t>51614</t>
  </si>
  <si>
    <t>HI Nottingham City</t>
  </si>
  <si>
    <t>51616</t>
  </si>
  <si>
    <t>HI CityStars Cairo Mgt Fees</t>
  </si>
  <si>
    <t>51618</t>
  </si>
  <si>
    <t>HI Derby-Nottingham M1</t>
  </si>
  <si>
    <t>51620</t>
  </si>
  <si>
    <t>NHOP Collateral (51620) (cls)</t>
  </si>
  <si>
    <t>51621</t>
  </si>
  <si>
    <t>ReOrg - Recruitment</t>
  </si>
  <si>
    <t>51622</t>
  </si>
  <si>
    <t>ReOrg - Quality &amp; IBP</t>
  </si>
  <si>
    <t>51623</t>
  </si>
  <si>
    <t>ReOrg - MEA Office Move</t>
  </si>
  <si>
    <t>51624</t>
  </si>
  <si>
    <t>ReOrg - Sales and Marketing</t>
  </si>
  <si>
    <t>51625</t>
  </si>
  <si>
    <t>ReOrg - Europe Change Mgmnt</t>
  </si>
  <si>
    <t>51626</t>
  </si>
  <si>
    <t>Re-Org - VSAT Replacement</t>
  </si>
  <si>
    <t>51627</t>
  </si>
  <si>
    <t>ReOrg - Franchise Roadshows</t>
  </si>
  <si>
    <t>51628</t>
  </si>
  <si>
    <t>ReOrg - UKI Change Mgmnt</t>
  </si>
  <si>
    <t>51629</t>
  </si>
  <si>
    <t>ReOrg - Operations Relocation</t>
  </si>
  <si>
    <t>51630</t>
  </si>
  <si>
    <t>ReOrg - Brussels Office</t>
  </si>
  <si>
    <t>51631</t>
  </si>
  <si>
    <t>ReOrg - Outplacement</t>
  </si>
  <si>
    <t>51632</t>
  </si>
  <si>
    <t>ReOrg - Transition Bonus</t>
  </si>
  <si>
    <t>51633</t>
  </si>
  <si>
    <t>ReOrg - DevTech UK</t>
  </si>
  <si>
    <t>51634</t>
  </si>
  <si>
    <t>ReOrg - Severance UK EMEA</t>
  </si>
  <si>
    <t>51635</t>
  </si>
  <si>
    <t>ReOrg - Severance UK CSS</t>
  </si>
  <si>
    <t>51636</t>
  </si>
  <si>
    <t>ReOrg - Severance HIOB EMEA</t>
  </si>
  <si>
    <t>51637</t>
  </si>
  <si>
    <t>ReOrg - Severance HIIBV Branch</t>
  </si>
  <si>
    <t>51638</t>
  </si>
  <si>
    <t>UK Corp Dev &amp; Integration(cls)</t>
  </si>
  <si>
    <t>51639</t>
  </si>
  <si>
    <t>BSC Reservation to Cash (cls)</t>
  </si>
  <si>
    <t>51640</t>
  </si>
  <si>
    <t>O2P Europe (51640) (cls)</t>
  </si>
  <si>
    <t>51641</t>
  </si>
  <si>
    <t>R2C Europe (51641) (cls)</t>
  </si>
  <si>
    <t>51642</t>
  </si>
  <si>
    <t>Global BSC HR (Brussels)</t>
  </si>
  <si>
    <t>51643</t>
  </si>
  <si>
    <t>GHRSS MGMT (cls)</t>
  </si>
  <si>
    <t>51644</t>
  </si>
  <si>
    <t>HI Oxford</t>
  </si>
  <si>
    <t>51645</t>
  </si>
  <si>
    <t>ReOrg Severance HI BV Corp NL</t>
  </si>
  <si>
    <t>51646</t>
  </si>
  <si>
    <t>ICH Group Operating Corp</t>
  </si>
  <si>
    <t>H0262</t>
  </si>
  <si>
    <t>51647</t>
  </si>
  <si>
    <t>Branston Integration</t>
  </si>
  <si>
    <t>51648</t>
  </si>
  <si>
    <t>Brussels Integration</t>
  </si>
  <si>
    <t>51649</t>
  </si>
  <si>
    <t>ReOrg Severance ICH Betreib</t>
  </si>
  <si>
    <t>51650</t>
  </si>
  <si>
    <t>ReOrg Sev. HI(Germany)LLC(cls)</t>
  </si>
  <si>
    <t>51651</t>
  </si>
  <si>
    <t>ReOrg Sev. IHB</t>
  </si>
  <si>
    <t>51652</t>
  </si>
  <si>
    <t>ReOrg Sev. BHR Holdings BV</t>
  </si>
  <si>
    <t>51653</t>
  </si>
  <si>
    <t>ReOrg Sev. SHSCF</t>
  </si>
  <si>
    <t>51655</t>
  </si>
  <si>
    <t>FBS IC Eur Germany(cls)</t>
  </si>
  <si>
    <t>51656</t>
  </si>
  <si>
    <t>CSS Frankfurt</t>
  </si>
  <si>
    <t>51657</t>
  </si>
  <si>
    <t>ReOrg Severance Cairo Branch</t>
  </si>
  <si>
    <t>51658</t>
  </si>
  <si>
    <t>Satellite Germany (cls)</t>
  </si>
  <si>
    <t>51659</t>
  </si>
  <si>
    <t>IC Berlin Staff (51659) (cls)</t>
  </si>
  <si>
    <t>51660</t>
  </si>
  <si>
    <t>EU HRSS (cls)</t>
  </si>
  <si>
    <t>51661</t>
  </si>
  <si>
    <t>CSS Re-Org Recruitment</t>
  </si>
  <si>
    <t>51662</t>
  </si>
  <si>
    <t>CSS Re-Org Relocate Win-Ayles</t>
  </si>
  <si>
    <t>51663</t>
  </si>
  <si>
    <t>CSS Re-Org Global Costs</t>
  </si>
  <si>
    <t>51664</t>
  </si>
  <si>
    <t>CSS Re-Org Relocate Brus-Ayles</t>
  </si>
  <si>
    <t>51665</t>
  </si>
  <si>
    <t>CSS Re-Org Relocate Euro Satel</t>
  </si>
  <si>
    <t>51666</t>
  </si>
  <si>
    <t>CSS Re-Org Training-Team Build</t>
  </si>
  <si>
    <t>51667</t>
  </si>
  <si>
    <t>WWS Product Mgmt EMEA (cls)</t>
  </si>
  <si>
    <t>51668</t>
  </si>
  <si>
    <t>Peterborough Dspd</t>
  </si>
  <si>
    <t>51669</t>
  </si>
  <si>
    <t>HI Peterborough A1(M)</t>
  </si>
  <si>
    <t>51670</t>
  </si>
  <si>
    <t>VP Human Resources</t>
  </si>
  <si>
    <t>51671</t>
  </si>
  <si>
    <t>ReOrg Severance IHGG</t>
  </si>
  <si>
    <t>51672</t>
  </si>
  <si>
    <t>LAPER UK GAAP Adj</t>
  </si>
  <si>
    <t>H0108</t>
  </si>
  <si>
    <t>51673</t>
  </si>
  <si>
    <t>Epsilon UK Gaap Adj(cls)</t>
  </si>
  <si>
    <t>51674</t>
  </si>
  <si>
    <t>51675</t>
  </si>
  <si>
    <t>UK I HI Inducement</t>
  </si>
  <si>
    <t>51676</t>
  </si>
  <si>
    <t>HI Plymouth</t>
  </si>
  <si>
    <t>51677</t>
  </si>
  <si>
    <t>UK I CP Inducement</t>
  </si>
  <si>
    <t>51678</t>
  </si>
  <si>
    <t>UK I EXHI Inducement</t>
  </si>
  <si>
    <t>51679</t>
  </si>
  <si>
    <t>CE Eur HI Inducement</t>
  </si>
  <si>
    <t>51680</t>
  </si>
  <si>
    <t>CE Eur CP Inducement</t>
  </si>
  <si>
    <t>51681</t>
  </si>
  <si>
    <t>CE Eur EXHI Inducement</t>
  </si>
  <si>
    <t>51682</t>
  </si>
  <si>
    <t>HI Portsmouth</t>
  </si>
  <si>
    <t>51683</t>
  </si>
  <si>
    <t>ME HI Inducement</t>
  </si>
  <si>
    <t>51684</t>
  </si>
  <si>
    <t>ME CP Inducement</t>
  </si>
  <si>
    <t>51685</t>
  </si>
  <si>
    <t>ReOrg Severance IHM(cls)</t>
  </si>
  <si>
    <t>51686</t>
  </si>
  <si>
    <t>Info Delivery-UK (cls)</t>
  </si>
  <si>
    <t>51687</t>
  </si>
  <si>
    <t>IC COLOGNE FEES</t>
  </si>
  <si>
    <t>51688</t>
  </si>
  <si>
    <t>HI Preston</t>
  </si>
  <si>
    <t>51689</t>
  </si>
  <si>
    <t>ReOrg - Car Lease termination</t>
  </si>
  <si>
    <t>51690</t>
  </si>
  <si>
    <t>Global IC Guest Exper Ohd(cls)</t>
  </si>
  <si>
    <t>51691</t>
  </si>
  <si>
    <t>IHG PLC (51691)</t>
  </si>
  <si>
    <t>H0263</t>
  </si>
  <si>
    <t>51692</t>
  </si>
  <si>
    <t>6C PLC CORP LOC (51692)</t>
  </si>
  <si>
    <t>51693</t>
  </si>
  <si>
    <t>London Admin (51693) (cls)</t>
  </si>
  <si>
    <t>51694</t>
  </si>
  <si>
    <t>Aviation (51694) (cls)</t>
  </si>
  <si>
    <t>51695</t>
  </si>
  <si>
    <t>IT General (51695)</t>
  </si>
  <si>
    <t>51696</t>
  </si>
  <si>
    <t>IT Miscellaneous (51696) (cls)</t>
  </si>
  <si>
    <t>51697</t>
  </si>
  <si>
    <t>Treasury Planning (cls)</t>
  </si>
  <si>
    <t>51698</t>
  </si>
  <si>
    <t>TAX UK &amp; EMEA (51698)</t>
  </si>
  <si>
    <t>51699</t>
  </si>
  <si>
    <t>GROUP FINANCIAL CONTROLLER</t>
  </si>
  <si>
    <t>51700</t>
  </si>
  <si>
    <t>COE EMEAA (51700)</t>
  </si>
  <si>
    <t>51701</t>
  </si>
  <si>
    <t>Taxation Planning (cls)</t>
  </si>
  <si>
    <t>51707</t>
  </si>
  <si>
    <t>G&amp;C EUROPE (51707)</t>
  </si>
  <si>
    <t>51708</t>
  </si>
  <si>
    <t>GROUP FP&amp;A (51708)</t>
  </si>
  <si>
    <t>51709</t>
  </si>
  <si>
    <t>CITS (51709) (cls)</t>
  </si>
  <si>
    <t>51710</t>
  </si>
  <si>
    <t>UE Unallocated (51710) (cls)</t>
  </si>
  <si>
    <t>51711</t>
  </si>
  <si>
    <t>HQ IT (51711) (cls)</t>
  </si>
  <si>
    <t>51715</t>
  </si>
  <si>
    <t>NAS IT (51715) (cls)</t>
  </si>
  <si>
    <t>51717</t>
  </si>
  <si>
    <t>Branston IT</t>
  </si>
  <si>
    <t>51718</t>
  </si>
  <si>
    <t>IT Projects</t>
  </si>
  <si>
    <t>51720</t>
  </si>
  <si>
    <t>Network Support (51720) (cls)</t>
  </si>
  <si>
    <t>51721</t>
  </si>
  <si>
    <t>Network Cost Recovery (cls)</t>
  </si>
  <si>
    <t>51722</t>
  </si>
  <si>
    <t>HQ Customer Liason  (cls)</t>
  </si>
  <si>
    <t>51723</t>
  </si>
  <si>
    <t>People Enablers (cls)</t>
  </si>
  <si>
    <t>51724</t>
  </si>
  <si>
    <t>HI Reading - South</t>
  </si>
  <si>
    <t>51725</t>
  </si>
  <si>
    <t>CORP PLANNING &amp; SUPPORT</t>
  </si>
  <si>
    <t>51726</t>
  </si>
  <si>
    <t>Rochester Dspd</t>
  </si>
  <si>
    <t>51727</t>
  </si>
  <si>
    <t>HI Rochester</t>
  </si>
  <si>
    <t>51728</t>
  </si>
  <si>
    <t>JTT UK</t>
  </si>
  <si>
    <t>51729</t>
  </si>
  <si>
    <t>Europe Kimpton Fund</t>
  </si>
  <si>
    <t>51730</t>
  </si>
  <si>
    <t>EVP GLOBAL HR UK</t>
  </si>
  <si>
    <t>51731</t>
  </si>
  <si>
    <t>HI Brand Retained costs</t>
  </si>
  <si>
    <t>51732</t>
  </si>
  <si>
    <t>Training &amp; Development (cls)</t>
  </si>
  <si>
    <t>51733</t>
  </si>
  <si>
    <t>GFIN Conference 2019 (51733)</t>
  </si>
  <si>
    <t>51734</t>
  </si>
  <si>
    <t>HI Rugby-Northampton</t>
  </si>
  <si>
    <t>51735</t>
  </si>
  <si>
    <t>EXPS CHG TO PENSION PLAN</t>
  </si>
  <si>
    <t>51736</t>
  </si>
  <si>
    <t>Runcorn Dspd</t>
  </si>
  <si>
    <t>51737</t>
  </si>
  <si>
    <t>HI Runcorn</t>
  </si>
  <si>
    <t>51738</t>
  </si>
  <si>
    <t>Corporate Database (cls)</t>
  </si>
  <si>
    <t>51739</t>
  </si>
  <si>
    <t>Crest Brand Retained Costs</t>
  </si>
  <si>
    <t>51740</t>
  </si>
  <si>
    <t>INVESTOR RELATIONS(51740)</t>
  </si>
  <si>
    <t>51741</t>
  </si>
  <si>
    <t>HI Brand Admin</t>
  </si>
  <si>
    <t>51742</t>
  </si>
  <si>
    <t>Ins &amp; Risk Mgt (51742) (cls)</t>
  </si>
  <si>
    <t>51743</t>
  </si>
  <si>
    <t>GIA Centre (51743) (cls)</t>
  </si>
  <si>
    <t>51744</t>
  </si>
  <si>
    <t>INTERNAL AUDIT UK (51744)</t>
  </si>
  <si>
    <t>51745</t>
  </si>
  <si>
    <t>GIA Administration (cls)</t>
  </si>
  <si>
    <t>51746</t>
  </si>
  <si>
    <t>UK Garnet</t>
  </si>
  <si>
    <t>51747</t>
  </si>
  <si>
    <t>GIA Brewers (51747) (cls)</t>
  </si>
  <si>
    <t>51748</t>
  </si>
  <si>
    <t>GIA Leisure (51748) (cls)</t>
  </si>
  <si>
    <t>51749</t>
  </si>
  <si>
    <t>Int Audit (US) (51749) (cls)</t>
  </si>
  <si>
    <t>51750</t>
  </si>
  <si>
    <t>AD Portno - Miscellaneous(cls)</t>
  </si>
  <si>
    <t>51751</t>
  </si>
  <si>
    <t>CORPORATE AFFAIRS (51751)</t>
  </si>
  <si>
    <t>51752</t>
  </si>
  <si>
    <t>COMPANY SECRETARIAT</t>
  </si>
  <si>
    <t>51753</t>
  </si>
  <si>
    <t>EXECUTIVE (51753)</t>
  </si>
  <si>
    <t>51754</t>
  </si>
  <si>
    <t>Ad Portno (51754) (cls)</t>
  </si>
  <si>
    <t>51756</t>
  </si>
  <si>
    <t>OC Darby (51756) (cls)</t>
  </si>
  <si>
    <t>51759</t>
  </si>
  <si>
    <t>IJG Napier (51759) (cls)</t>
  </si>
  <si>
    <t>51761</t>
  </si>
  <si>
    <t>CPO Office - UK (51761) (cls)</t>
  </si>
  <si>
    <t>51762</t>
  </si>
  <si>
    <t>OLYMPICS</t>
  </si>
  <si>
    <t>51768</t>
  </si>
  <si>
    <t>UE UNALLOCATED H0264 (51768)</t>
  </si>
  <si>
    <t>51769</t>
  </si>
  <si>
    <t>S &amp; M Grosvenor House</t>
  </si>
  <si>
    <t>51770</t>
  </si>
  <si>
    <t>CIT UK - H0264</t>
  </si>
  <si>
    <t>51771</t>
  </si>
  <si>
    <t>AVAILABLE PROJECT CC (51771)</t>
  </si>
  <si>
    <t>51772</t>
  </si>
  <si>
    <t>HI Sheffield - West</t>
  </si>
  <si>
    <t>51773</t>
  </si>
  <si>
    <t>COE OVERHEADS (51773)</t>
  </si>
  <si>
    <t>51774</t>
  </si>
  <si>
    <t>COE Commercial (51774) (cls)</t>
  </si>
  <si>
    <t>51775</t>
  </si>
  <si>
    <t>GPOL PROJECT H0264</t>
  </si>
  <si>
    <t>51776</t>
  </si>
  <si>
    <t>Group Treasury</t>
  </si>
  <si>
    <t>51777</t>
  </si>
  <si>
    <t>GBL FINANCE TRANSFORMATION</t>
  </si>
  <si>
    <t>51778</t>
  </si>
  <si>
    <t>GSM Capability Develop (cls)</t>
  </si>
  <si>
    <t>51781</t>
  </si>
  <si>
    <t>Exclusive Dummy</t>
  </si>
  <si>
    <t>51783</t>
  </si>
  <si>
    <t>Exclusive Brand Retained</t>
  </si>
  <si>
    <t>51784</t>
  </si>
  <si>
    <t>HI South Mimms</t>
  </si>
  <si>
    <t>51785</t>
  </si>
  <si>
    <t>S &amp;  M Business</t>
  </si>
  <si>
    <t>51786</t>
  </si>
  <si>
    <t>South Mimms Dspd</t>
  </si>
  <si>
    <t>51787</t>
  </si>
  <si>
    <t>S &amp; M Posthouse</t>
  </si>
  <si>
    <t>51789</t>
  </si>
  <si>
    <t>S &amp; M Regent Palace</t>
  </si>
  <si>
    <t>CMO ADMIN</t>
  </si>
  <si>
    <t>51791</t>
  </si>
  <si>
    <t>Disposal Retained Cost</t>
  </si>
  <si>
    <t>51792</t>
  </si>
  <si>
    <t>HI Southampton</t>
  </si>
  <si>
    <t>51793</t>
  </si>
  <si>
    <t>S &amp; M Heathrow</t>
  </si>
  <si>
    <t>51794</t>
  </si>
  <si>
    <t>COE AMER (51794)</t>
  </si>
  <si>
    <t>51795</t>
  </si>
  <si>
    <t>S &amp; M Gatwick</t>
  </si>
  <si>
    <t>51797</t>
  </si>
  <si>
    <t>S &amp; M Cafe Royal</t>
  </si>
  <si>
    <t>51799</t>
  </si>
  <si>
    <t>S &amp; M De Luxe</t>
  </si>
  <si>
    <t>51800</t>
  </si>
  <si>
    <t>Augustus Barnett (51800) (cls)</t>
  </si>
  <si>
    <t>51801</t>
  </si>
  <si>
    <t>Mansfield Street (51801) (cls)</t>
  </si>
  <si>
    <t>51802</t>
  </si>
  <si>
    <t>Hill Street (51802) (cls)</t>
  </si>
  <si>
    <t>51803</t>
  </si>
  <si>
    <t>Flat 1&amp;2 Duke St (51803) (cls)</t>
  </si>
  <si>
    <t>51804</t>
  </si>
  <si>
    <t>Stevenage</t>
  </si>
  <si>
    <t>51805</t>
  </si>
  <si>
    <t>1 Duke Street (51805) (cls)</t>
  </si>
  <si>
    <t>51806</t>
  </si>
  <si>
    <t>Cont Improvement (51806) (cls)</t>
  </si>
  <si>
    <t>51807</t>
  </si>
  <si>
    <t>Regent St Cellars (cls)</t>
  </si>
  <si>
    <t>51808</t>
  </si>
  <si>
    <t>Branston Admin</t>
  </si>
  <si>
    <t>51809</t>
  </si>
  <si>
    <t>Comet House Admin (cls)</t>
  </si>
  <si>
    <t>51810</t>
  </si>
  <si>
    <t>Imex Office Services (cls)</t>
  </si>
  <si>
    <t>51811</t>
  </si>
  <si>
    <t>Facilities Manager (cls)</t>
  </si>
  <si>
    <t>51812</t>
  </si>
  <si>
    <t>PROGRAMME OFFICE MGMT</t>
  </si>
  <si>
    <t>51815</t>
  </si>
  <si>
    <t>COE GFP&amp;A (51815) (cls)</t>
  </si>
  <si>
    <t>51816</t>
  </si>
  <si>
    <t>Stratford Swans Nest</t>
  </si>
  <si>
    <t>51817</t>
  </si>
  <si>
    <t>Chairmans Contingency (cls)</t>
  </si>
  <si>
    <t>51818</t>
  </si>
  <si>
    <t>I Napier - Miscellaneous (cls)</t>
  </si>
  <si>
    <t>51819</t>
  </si>
  <si>
    <t>Grinkle Pk Estate (cls)</t>
  </si>
  <si>
    <t>51820</t>
  </si>
  <si>
    <t>HI Swansea</t>
  </si>
  <si>
    <t>51821</t>
  </si>
  <si>
    <t>Grinkle Park Grouse (cls)</t>
  </si>
  <si>
    <t>51822</t>
  </si>
  <si>
    <t>Grinkle Park Pheasant (cls)</t>
  </si>
  <si>
    <t>51823</t>
  </si>
  <si>
    <t>INTEREST &amp; MISC (51823)</t>
  </si>
  <si>
    <t>H0265</t>
  </si>
  <si>
    <t>51824</t>
  </si>
  <si>
    <t>HI Swindon</t>
  </si>
  <si>
    <t>51825</t>
  </si>
  <si>
    <t>InterCon Hotels Finance (CI)</t>
  </si>
  <si>
    <t>H0266</t>
  </si>
  <si>
    <t>51826</t>
  </si>
  <si>
    <t>SC NAS 2 LTD (51826)</t>
  </si>
  <si>
    <t>H0267</t>
  </si>
  <si>
    <t>51827</t>
  </si>
  <si>
    <t>Centrum Finance (Guernsey) Ltd</t>
  </si>
  <si>
    <t>H0268</t>
  </si>
  <si>
    <t>51828</t>
  </si>
  <si>
    <t>SC Wine Bars Ltd</t>
  </si>
  <si>
    <t>H0269</t>
  </si>
  <si>
    <t>51829</t>
  </si>
  <si>
    <t>SC Trademarks Ltd</t>
  </si>
  <si>
    <t>H0270</t>
  </si>
  <si>
    <t>51830</t>
  </si>
  <si>
    <t>SC CELLARS LTD (51830)</t>
  </si>
  <si>
    <t>H0271</t>
  </si>
  <si>
    <t>51831</t>
  </si>
  <si>
    <t>SC Minority Holdings Ltd</t>
  </si>
  <si>
    <t>H0276</t>
  </si>
  <si>
    <t>51832</t>
  </si>
  <si>
    <t>Cavendish Technology Co Partne</t>
  </si>
  <si>
    <t>H0281</t>
  </si>
  <si>
    <t>51833</t>
  </si>
  <si>
    <t>Lecheek Ltd</t>
  </si>
  <si>
    <t>H0282</t>
  </si>
  <si>
    <t>51834</t>
  </si>
  <si>
    <t>HI Taunton M5</t>
  </si>
  <si>
    <t>51835</t>
  </si>
  <si>
    <t>Trent Technology Ltd</t>
  </si>
  <si>
    <t>H0283</t>
  </si>
  <si>
    <t>51836</t>
  </si>
  <si>
    <t>POLLSTRONG LTD (51836)</t>
  </si>
  <si>
    <t>H0284</t>
  </si>
  <si>
    <t>51837</t>
  </si>
  <si>
    <t>Six Continents (NAS) Ltd</t>
  </si>
  <si>
    <t>H0285</t>
  </si>
  <si>
    <t>51838</t>
  </si>
  <si>
    <t>SC Finance Investments Company</t>
  </si>
  <si>
    <t>H0286</t>
  </si>
  <si>
    <t>51839</t>
  </si>
  <si>
    <t>SC Finance Investments 2 Comp</t>
  </si>
  <si>
    <t>H0287</t>
  </si>
  <si>
    <t>51840</t>
  </si>
  <si>
    <t>SC Investment Minorities Ltd</t>
  </si>
  <si>
    <t>H0288</t>
  </si>
  <si>
    <t>51841</t>
  </si>
  <si>
    <t>SC Investments Number 2 Ltd</t>
  </si>
  <si>
    <t>H0289</t>
  </si>
  <si>
    <t>51842</t>
  </si>
  <si>
    <t>HI Middlesborough-Teesside</t>
  </si>
  <si>
    <t>51843</t>
  </si>
  <si>
    <t>SC Investments Number 3 Ltd</t>
  </si>
  <si>
    <t>H0290</t>
  </si>
  <si>
    <t>51844</t>
  </si>
  <si>
    <t>Southwick Ltd</t>
  </si>
  <si>
    <t>H0291</t>
  </si>
  <si>
    <t>51845</t>
  </si>
  <si>
    <t>Culross Finance Ltd</t>
  </si>
  <si>
    <t>H0292</t>
  </si>
  <si>
    <t>51846</t>
  </si>
  <si>
    <t>Homeprompt Ltd</t>
  </si>
  <si>
    <t>H0293</t>
  </si>
  <si>
    <t>51847</t>
  </si>
  <si>
    <t>NAS Cobalt No. 2 Ltd</t>
  </si>
  <si>
    <t>H0294</t>
  </si>
  <si>
    <t>51849</t>
  </si>
  <si>
    <t>APAC HOLDINGS (51849)</t>
  </si>
  <si>
    <t>H0296</t>
  </si>
  <si>
    <t>51850</t>
  </si>
  <si>
    <t>6C HTLS INT'L LTD (51850)</t>
  </si>
  <si>
    <t>H0297</t>
  </si>
  <si>
    <t>51851</t>
  </si>
  <si>
    <t>6C O/SEAS HLDGS LTD (51851)</t>
  </si>
  <si>
    <t>H0298</t>
  </si>
  <si>
    <t>51852</t>
  </si>
  <si>
    <t>BBJV Investments Ltd</t>
  </si>
  <si>
    <t>H0299</t>
  </si>
  <si>
    <t>51853</t>
  </si>
  <si>
    <t>SSABCO Ltd</t>
  </si>
  <si>
    <t>H0300</t>
  </si>
  <si>
    <t>51854</t>
  </si>
  <si>
    <t>SC LEISURE GRP LTD (51854)</t>
  </si>
  <si>
    <t>H0301</t>
  </si>
  <si>
    <t>51856</t>
  </si>
  <si>
    <t>Six Continents Leisure Ltd</t>
  </si>
  <si>
    <t>H0303</t>
  </si>
  <si>
    <t>51857</t>
  </si>
  <si>
    <t>6C HOLDINGS LTD (51857)</t>
  </si>
  <si>
    <t>H0304</t>
  </si>
  <si>
    <t>51858</t>
  </si>
  <si>
    <t>SC NAS LTD (51858)</t>
  </si>
  <si>
    <t>H0305</t>
  </si>
  <si>
    <t>51859</t>
  </si>
  <si>
    <t>6C RESTAURANTS LTD (51859)</t>
  </si>
  <si>
    <t>H0306</t>
  </si>
  <si>
    <t>51860</t>
  </si>
  <si>
    <t>Dimehall (Northern Ireland) Lt</t>
  </si>
  <si>
    <t>H0307</t>
  </si>
  <si>
    <t>51861</t>
  </si>
  <si>
    <t>Point of Sale Television Ltd</t>
  </si>
  <si>
    <t>H0308</t>
  </si>
  <si>
    <t>51862</t>
  </si>
  <si>
    <t>Tape Systems Ltd</t>
  </si>
  <si>
    <t>H0309</t>
  </si>
  <si>
    <t>51863</t>
  </si>
  <si>
    <t>IHGHL Corporate Location</t>
  </si>
  <si>
    <t>H0310</t>
  </si>
  <si>
    <t>51864</t>
  </si>
  <si>
    <t>Union Leasing Company Ltd</t>
  </si>
  <si>
    <t>H0311</t>
  </si>
  <si>
    <t>51865</t>
  </si>
  <si>
    <t>Cooper Leasing Company Ltd</t>
  </si>
  <si>
    <t>H0312</t>
  </si>
  <si>
    <t>51866</t>
  </si>
  <si>
    <t>SCIH Branston 1</t>
  </si>
  <si>
    <t>H0313</t>
  </si>
  <si>
    <t>51867</t>
  </si>
  <si>
    <t>SCIH BRANSTON 2 (51867)</t>
  </si>
  <si>
    <t>H0314</t>
  </si>
  <si>
    <t>51868</t>
  </si>
  <si>
    <t>SCIH Branston 3</t>
  </si>
  <si>
    <t>H0315</t>
  </si>
  <si>
    <t>51870</t>
  </si>
  <si>
    <t>HI Washington</t>
  </si>
  <si>
    <t>51871</t>
  </si>
  <si>
    <t>SixCo Financing 1 Ltd</t>
  </si>
  <si>
    <t>H0318</t>
  </si>
  <si>
    <t>51872</t>
  </si>
  <si>
    <t>SixCo Financing 2 Ltd GBP</t>
  </si>
  <si>
    <t>H0319</t>
  </si>
  <si>
    <t>51873</t>
  </si>
  <si>
    <t>WHITESHIELD INS CO LTD (51873)</t>
  </si>
  <si>
    <t>H0320</t>
  </si>
  <si>
    <t>51874</t>
  </si>
  <si>
    <t>6C CORP SVCS CORP LOC (51874)</t>
  </si>
  <si>
    <t>H0321</t>
  </si>
  <si>
    <t>51875</t>
  </si>
  <si>
    <t>Chairman (Old)</t>
  </si>
  <si>
    <t>51876</t>
  </si>
  <si>
    <t>Change Mgt (Old) (51876) (cls)</t>
  </si>
  <si>
    <t>51877</t>
  </si>
  <si>
    <t>Vice Chairman Old (cls)</t>
  </si>
  <si>
    <t>51878</t>
  </si>
  <si>
    <t>CEO Finance (Old) (cls)</t>
  </si>
  <si>
    <t>51879</t>
  </si>
  <si>
    <t>Fin Plan &amp; Analysis Old(cls)</t>
  </si>
  <si>
    <t>51880</t>
  </si>
  <si>
    <t>BHR Fin Contr Old (cls)</t>
  </si>
  <si>
    <t>51881</t>
  </si>
  <si>
    <t>Strategic Planning (Old)</t>
  </si>
  <si>
    <t>51882</t>
  </si>
  <si>
    <t>Compensation &amp; Benefits (Old)</t>
  </si>
  <si>
    <t>51883</t>
  </si>
  <si>
    <t>Resource and Train'g Old (cls)</t>
  </si>
  <si>
    <t>51884</t>
  </si>
  <si>
    <t>Org'n Devlpt Old (51884) (cls)</t>
  </si>
  <si>
    <t>51885</t>
  </si>
  <si>
    <t>Product &amp; Standards (old)(cls)</t>
  </si>
  <si>
    <t>51886</t>
  </si>
  <si>
    <t>Media &amp; Advertising (old)(cls)</t>
  </si>
  <si>
    <t>51887</t>
  </si>
  <si>
    <t>Product Development (old)(cls)</t>
  </si>
  <si>
    <t>51888</t>
  </si>
  <si>
    <t>TAX EMEA UK Old (51888) (cls)</t>
  </si>
  <si>
    <t>51889</t>
  </si>
  <si>
    <t>SC Club - CLS (cls)</t>
  </si>
  <si>
    <t>51890</t>
  </si>
  <si>
    <t>Others (Old) (51890) (cls)</t>
  </si>
  <si>
    <t>51891</t>
  </si>
  <si>
    <t>Global Marketing Emplont (Old)</t>
  </si>
  <si>
    <t>51892</t>
  </si>
  <si>
    <t>CSS Comps &amp; Benefits(old)(cls)</t>
  </si>
  <si>
    <t>51893</t>
  </si>
  <si>
    <t>6C HEALTHCARE TRUST (51893)</t>
  </si>
  <si>
    <t>H0322</t>
  </si>
  <si>
    <t>51894</t>
  </si>
  <si>
    <t>SC Profit Share Scheme Trust</t>
  </si>
  <si>
    <t>H0323</t>
  </si>
  <si>
    <t>51895</t>
  </si>
  <si>
    <t>SC QUEST TRUST (51895)</t>
  </si>
  <si>
    <t>H0324</t>
  </si>
  <si>
    <t>51896</t>
  </si>
  <si>
    <t>6C HEALTHCARE TRUST LTD</t>
  </si>
  <si>
    <t>H0325</t>
  </si>
  <si>
    <t>51897</t>
  </si>
  <si>
    <t>SC Profit Share Scheme Trustee</t>
  </si>
  <si>
    <t>H0326</t>
  </si>
  <si>
    <t>51898</t>
  </si>
  <si>
    <t>SC QUEST LTD (51898)</t>
  </si>
  <si>
    <t>H0327</t>
  </si>
  <si>
    <t>51899</t>
  </si>
  <si>
    <t>ESOP TRUSTS MEMO (51899)</t>
  </si>
  <si>
    <t>H0328</t>
  </si>
  <si>
    <t>51902</t>
  </si>
  <si>
    <t>HI Wakefield M1</t>
  </si>
  <si>
    <t>51903</t>
  </si>
  <si>
    <t>SC ESOP Trustee (Jersey) Ltd</t>
  </si>
  <si>
    <t>H0331</t>
  </si>
  <si>
    <t>51904</t>
  </si>
  <si>
    <t>Walsall</t>
  </si>
  <si>
    <t>51905</t>
  </si>
  <si>
    <t>GBSC UNUSED EUR</t>
  </si>
  <si>
    <t>51906</t>
  </si>
  <si>
    <t>SC Racing Gibraltar</t>
  </si>
  <si>
    <t>H0317</t>
  </si>
  <si>
    <t>Severance pay</t>
  </si>
  <si>
    <t>51908</t>
  </si>
  <si>
    <t>GROUP TREASURY (51908)</t>
  </si>
  <si>
    <t>51909</t>
  </si>
  <si>
    <t>CSS Comp &amp; Benefits EMEA (cls)</t>
  </si>
  <si>
    <t>51910</t>
  </si>
  <si>
    <t>Give Kids the World</t>
  </si>
  <si>
    <t>51911</t>
  </si>
  <si>
    <t>ReOrg  Severance HIH MBH</t>
  </si>
  <si>
    <t>51912</t>
  </si>
  <si>
    <t>Limnae KG UK GAAP Adj(cls)</t>
  </si>
  <si>
    <t>H0090</t>
  </si>
  <si>
    <t>51913</t>
  </si>
  <si>
    <t>51914</t>
  </si>
  <si>
    <t>ReOrg - Recruitment UK&amp;I</t>
  </si>
  <si>
    <t>51915</t>
  </si>
  <si>
    <t>ReOrg - Recruitment S&amp;W Europe</t>
  </si>
  <si>
    <t>51916</t>
  </si>
  <si>
    <t>ReOrg - Recruitment C&amp;E Europe</t>
  </si>
  <si>
    <t>51917</t>
  </si>
  <si>
    <t>ReOrg - Relocate NAS - Windsor</t>
  </si>
  <si>
    <t>51918</t>
  </si>
  <si>
    <t>H0332</t>
  </si>
  <si>
    <t>51919</t>
  </si>
  <si>
    <t>UK GAAP Adj</t>
  </si>
  <si>
    <t>51920</t>
  </si>
  <si>
    <t>Channel Education (cls)</t>
  </si>
  <si>
    <t>51921</t>
  </si>
  <si>
    <t>IC Frankfurt (IHG)</t>
  </si>
  <si>
    <t>H0333</t>
  </si>
  <si>
    <t>51922</t>
  </si>
  <si>
    <t>IC Frankfurt UK GAAP</t>
  </si>
  <si>
    <t>51923</t>
  </si>
  <si>
    <t>ReOrg Severance HI (Suisse) SA</t>
  </si>
  <si>
    <t>51924</t>
  </si>
  <si>
    <t>Shakespeare</t>
  </si>
  <si>
    <t>51925</t>
  </si>
  <si>
    <t>Banquo</t>
  </si>
  <si>
    <t>51926</t>
  </si>
  <si>
    <t>Org Review</t>
  </si>
  <si>
    <t>51927</t>
  </si>
  <si>
    <t>Implementation</t>
  </si>
  <si>
    <t>51928</t>
  </si>
  <si>
    <t>Bruno</t>
  </si>
  <si>
    <t>51929</t>
  </si>
  <si>
    <t>Europe Development</t>
  </si>
  <si>
    <t>EMERO Reorganisation</t>
  </si>
  <si>
    <t>H0334</t>
  </si>
  <si>
    <t>51931</t>
  </si>
  <si>
    <t>Training &amp; Quality</t>
  </si>
  <si>
    <t>International Distr. Services</t>
  </si>
  <si>
    <t>51933</t>
  </si>
  <si>
    <t>Priority Club Svr Centre(cls)</t>
  </si>
  <si>
    <t>51934</t>
  </si>
  <si>
    <t>Worcester</t>
  </si>
  <si>
    <t>51935</t>
  </si>
  <si>
    <t>Guest Relations EMEA (cls)</t>
  </si>
  <si>
    <t>TACP</t>
  </si>
  <si>
    <t>51937</t>
  </si>
  <si>
    <t>EMERO Administration P&amp;C (cls)</t>
  </si>
  <si>
    <t>51938</t>
  </si>
  <si>
    <t>World Wide Res (cls)</t>
  </si>
  <si>
    <t>51939</t>
  </si>
  <si>
    <t>ICT &amp; Facilities (cls)</t>
  </si>
  <si>
    <t>51940</t>
  </si>
  <si>
    <t>Human Resources EMEA (cls)</t>
  </si>
  <si>
    <t>51941</t>
  </si>
  <si>
    <t>Holidex Training Centre (cls)</t>
  </si>
  <si>
    <t>51942</t>
  </si>
  <si>
    <t>Data Management (cls)</t>
  </si>
  <si>
    <t>51943</t>
  </si>
  <si>
    <t>Operations (51943) (cls)</t>
  </si>
  <si>
    <t>51944</t>
  </si>
  <si>
    <t>H0335</t>
  </si>
  <si>
    <t>51945</t>
  </si>
  <si>
    <t>51946</t>
  </si>
  <si>
    <t>HI York</t>
  </si>
  <si>
    <t>51947</t>
  </si>
  <si>
    <t>Off Servs Devon Hse (cls)</t>
  </si>
  <si>
    <t>51948</t>
  </si>
  <si>
    <t>51949</t>
  </si>
  <si>
    <t>51950</t>
  </si>
  <si>
    <t>51951</t>
  </si>
  <si>
    <t>CESSC Psoft Proj (Rptg) (cls)</t>
  </si>
  <si>
    <t>51952</t>
  </si>
  <si>
    <t>Acctg Fee Inc Germany (cls)</t>
  </si>
  <si>
    <t>51953</t>
  </si>
  <si>
    <t>51954</t>
  </si>
  <si>
    <t>51955</t>
  </si>
  <si>
    <t>BSC Cust Svc - Brussels (cls)</t>
  </si>
  <si>
    <t>51956</t>
  </si>
  <si>
    <t>TAX EMEA</t>
  </si>
  <si>
    <t>51957</t>
  </si>
  <si>
    <t>I/Co Int HIIBV Branch (cls)</t>
  </si>
  <si>
    <t>51958</t>
  </si>
  <si>
    <t>I/Co Loan HIIBV Branch (cls)</t>
  </si>
  <si>
    <t>51959</t>
  </si>
  <si>
    <t>Treasurer - Germany (cls)</t>
  </si>
  <si>
    <t>51960</t>
  </si>
  <si>
    <t>Capitalisation HII BV br (cls)</t>
  </si>
  <si>
    <t>51961</t>
  </si>
  <si>
    <t>HII BV Be Branch - Corp Bonus</t>
  </si>
  <si>
    <t>51962</t>
  </si>
  <si>
    <t>IT Dep Brussels (Rptg)(cls)</t>
  </si>
  <si>
    <t>51963</t>
  </si>
  <si>
    <t>Legal Brussels</t>
  </si>
  <si>
    <t>51964</t>
  </si>
  <si>
    <t>EMEA Controller (cls)</t>
  </si>
  <si>
    <t>51965</t>
  </si>
  <si>
    <t>SVP HRD HII (Rptg Only)(cls)</t>
  </si>
  <si>
    <t>51966</t>
  </si>
  <si>
    <t>HIIBV Branch-Corporate</t>
  </si>
  <si>
    <t>51967</t>
  </si>
  <si>
    <t>Reorg Exp Belgium (cls)</t>
  </si>
  <si>
    <t>51968</t>
  </si>
  <si>
    <t>WSE Facilities Brussels</t>
  </si>
  <si>
    <t>51969</t>
  </si>
  <si>
    <t>Facilities Milan (Bud) (cls)</t>
  </si>
  <si>
    <t>51970</t>
  </si>
  <si>
    <t>Belfast (Closed)</t>
  </si>
  <si>
    <t>G0186</t>
  </si>
  <si>
    <t>51971</t>
  </si>
  <si>
    <t>CESSC Brussels Sys Admin (cls)</t>
  </si>
  <si>
    <t>51972</t>
  </si>
  <si>
    <t>Belfast</t>
  </si>
  <si>
    <t>51973</t>
  </si>
  <si>
    <t>Financial Acctg (cls)</t>
  </si>
  <si>
    <t>51974</t>
  </si>
  <si>
    <t>HI Belfast City</t>
  </si>
  <si>
    <t>G0187</t>
  </si>
  <si>
    <t>51975</t>
  </si>
  <si>
    <t>Business Support Brussels(cls)</t>
  </si>
  <si>
    <t>51976</t>
  </si>
  <si>
    <t>HI Dublin Airport</t>
  </si>
  <si>
    <t>H0185</t>
  </si>
  <si>
    <t>51977</t>
  </si>
  <si>
    <t>C&amp;B Brussels (Rptg only) (cls)</t>
  </si>
  <si>
    <t>51978</t>
  </si>
  <si>
    <t>Estate Management (Rptg)(cls)</t>
  </si>
  <si>
    <t>51979</t>
  </si>
  <si>
    <t>BXL Technical Field Engineer</t>
  </si>
  <si>
    <t>51980</t>
  </si>
  <si>
    <t>H0336</t>
  </si>
  <si>
    <t>51981</t>
  </si>
  <si>
    <t>Uk Gaap Adj</t>
  </si>
  <si>
    <t>51982</t>
  </si>
  <si>
    <t>H0337</t>
  </si>
  <si>
    <t>51983</t>
  </si>
  <si>
    <t>51984</t>
  </si>
  <si>
    <t>Société des Hôtels SC France</t>
  </si>
  <si>
    <t>H0338</t>
  </si>
  <si>
    <t>51985</t>
  </si>
  <si>
    <t>IC Buying Group France Rptg</t>
  </si>
  <si>
    <t>51986</t>
  </si>
  <si>
    <t>Int Sales France (51986) (cls)</t>
  </si>
  <si>
    <t>51987</t>
  </si>
  <si>
    <t>SHSCF UK Gaap Adj Rptg(cls)</t>
  </si>
  <si>
    <t>51988</t>
  </si>
  <si>
    <t>Paris Acct (Rpt only)(cls)</t>
  </si>
  <si>
    <t>51989</t>
  </si>
  <si>
    <t>Mkt Dev France (Rptg)(cls)</t>
  </si>
  <si>
    <t>51990</t>
  </si>
  <si>
    <t>Sales France Corp &amp; BTA (cls)</t>
  </si>
  <si>
    <t>51991</t>
  </si>
  <si>
    <t>Paris Corporate Rptg Only(cls)</t>
  </si>
  <si>
    <t>51992</t>
  </si>
  <si>
    <t>Fran EX Acct Fee  (Rptg)(cls)</t>
  </si>
  <si>
    <t>51993</t>
  </si>
  <si>
    <t>Project Dir Fran (Rp On)(cls)</t>
  </si>
  <si>
    <t>51994</t>
  </si>
  <si>
    <t>51995</t>
  </si>
  <si>
    <t>Rev System Training Fr (cls)</t>
  </si>
  <si>
    <t>51996</t>
  </si>
  <si>
    <t>Midscale Field Mrkting Fr(cls)</t>
  </si>
  <si>
    <t>51997</t>
  </si>
  <si>
    <t>Eur Dev. France (51997) (cls)</t>
  </si>
  <si>
    <t>51998</t>
  </si>
  <si>
    <t>Sales France Tours &amp; Trvl(cls)</t>
  </si>
  <si>
    <t>51999</t>
  </si>
  <si>
    <t>52000</t>
  </si>
  <si>
    <t>MEA D&amp;TS (Paris) (Rptg)(cls)</t>
  </si>
  <si>
    <t>52001</t>
  </si>
  <si>
    <t>Gen Secretary (Rptg only)(cls)</t>
  </si>
  <si>
    <t>52002</t>
  </si>
  <si>
    <t>52003</t>
  </si>
  <si>
    <t>BHR Services France(cls)</t>
  </si>
  <si>
    <t>H0339</t>
  </si>
  <si>
    <t>52004</t>
  </si>
  <si>
    <t>BHRSF UK Gaap Adj (cls)</t>
  </si>
  <si>
    <t>52005</t>
  </si>
  <si>
    <t>H0340</t>
  </si>
  <si>
    <t>52006</t>
  </si>
  <si>
    <t>52007</t>
  </si>
  <si>
    <t>Société des Hotels Reunis SAS</t>
  </si>
  <si>
    <t>H0341</t>
  </si>
  <si>
    <t>52008</t>
  </si>
  <si>
    <t>52009</t>
  </si>
  <si>
    <t>CP Manchester</t>
  </si>
  <si>
    <t>H0342</t>
  </si>
  <si>
    <t>52010</t>
  </si>
  <si>
    <t>Midland H CC Corporate Loc.</t>
  </si>
  <si>
    <t>52011</t>
  </si>
  <si>
    <t>H0343</t>
  </si>
  <si>
    <t>52012</t>
  </si>
  <si>
    <t>Neth Programme &amp; Admin(cls)</t>
  </si>
  <si>
    <t>52013</t>
  </si>
  <si>
    <t>52014</t>
  </si>
  <si>
    <t>Sales BnlxNordic TourTra(cls)</t>
  </si>
  <si>
    <t>52015</t>
  </si>
  <si>
    <t>SALES BENELUX-NORDIC REG DIR</t>
  </si>
  <si>
    <t>52016</t>
  </si>
  <si>
    <t>Quality Netherlands (Rp)(cls)</t>
  </si>
  <si>
    <t>52017</t>
  </si>
  <si>
    <t>Sales Ben/Nord Conf&amp;Metg (cls)</t>
  </si>
  <si>
    <t>52018</t>
  </si>
  <si>
    <t>Neth Con&amp;Tour&amp;Travel Rptg(cls)</t>
  </si>
  <si>
    <t>52019</t>
  </si>
  <si>
    <t>HII BV Parent (52019) (cls)</t>
  </si>
  <si>
    <t>52020</t>
  </si>
  <si>
    <t>Sales Ben/Nord Corp &amp; BTA(cls)</t>
  </si>
  <si>
    <t>52021</t>
  </si>
  <si>
    <t>Fran Serv Mgr Amsterdam(cls)</t>
  </si>
  <si>
    <t>52022</t>
  </si>
  <si>
    <t>H0344</t>
  </si>
  <si>
    <t>52023</t>
  </si>
  <si>
    <t>BHR Lbourg SA Irish Br (cls)</t>
  </si>
  <si>
    <t>52024</t>
  </si>
  <si>
    <t>H0345</t>
  </si>
  <si>
    <t>52025</t>
  </si>
  <si>
    <t>52026</t>
  </si>
  <si>
    <t>SCH Residence (France)(cls)</t>
  </si>
  <si>
    <t>H0346</t>
  </si>
  <si>
    <t>52027</t>
  </si>
  <si>
    <t>SCH Res France UK Gaap(cls)</t>
  </si>
  <si>
    <t>52028</t>
  </si>
  <si>
    <t>Implementation - FAM</t>
  </si>
  <si>
    <t>52029</t>
  </si>
  <si>
    <t>Implementation - CSS</t>
  </si>
  <si>
    <t>52030</t>
  </si>
  <si>
    <t>Implementation - GBS</t>
  </si>
  <si>
    <t>52031</t>
  </si>
  <si>
    <t>Implementation - HR</t>
  </si>
  <si>
    <t>52032</t>
  </si>
  <si>
    <t>Implementation - Corp Serv</t>
  </si>
  <si>
    <t>52033</t>
  </si>
  <si>
    <t>PROJECT SPECTRUM (52033)</t>
  </si>
  <si>
    <t>52034</t>
  </si>
  <si>
    <t>CP Brussels Airport pre-openin</t>
  </si>
  <si>
    <t>H0019</t>
  </si>
  <si>
    <t>52035</t>
  </si>
  <si>
    <t>Corporate Explorer</t>
  </si>
  <si>
    <t>52036</t>
  </si>
  <si>
    <t>T Robbins - Director Expenses</t>
  </si>
  <si>
    <t>52037</t>
  </si>
  <si>
    <t>CHIEF FINANCIAL OFFICER</t>
  </si>
  <si>
    <t>52038</t>
  </si>
  <si>
    <t>Director Expenses - Gowers J</t>
  </si>
  <si>
    <t>52039</t>
  </si>
  <si>
    <t>Dir Exps Sir Prosser (cls)</t>
  </si>
  <si>
    <t>52040</t>
  </si>
  <si>
    <t>CEO EXPENSES</t>
  </si>
  <si>
    <t>52041</t>
  </si>
  <si>
    <t>EVP, BRR</t>
  </si>
  <si>
    <t>52042</t>
  </si>
  <si>
    <t>Larson R C - Director Expenses</t>
  </si>
  <si>
    <t>52043</t>
  </si>
  <si>
    <t>Dir Exps H Stringer (cls)</t>
  </si>
  <si>
    <t>52044</t>
  </si>
  <si>
    <t>Dir Exps D Prosser (cls)</t>
  </si>
  <si>
    <t>52045</t>
  </si>
  <si>
    <t>Dir Exps R Kugler (cls)</t>
  </si>
  <si>
    <t>52046</t>
  </si>
  <si>
    <t>Proc Reengineering(cls)</t>
  </si>
  <si>
    <t>52047</t>
  </si>
  <si>
    <t>Verkaja-UK Tax Implementation</t>
  </si>
  <si>
    <t>H0013</t>
  </si>
  <si>
    <t>52048</t>
  </si>
  <si>
    <t>Aylesbury Spirit</t>
  </si>
  <si>
    <t>52049</t>
  </si>
  <si>
    <t>Support Services EU</t>
  </si>
  <si>
    <t>H0191</t>
  </si>
  <si>
    <t>52050</t>
  </si>
  <si>
    <t>NAS Implementation Project</t>
  </si>
  <si>
    <t>52051</t>
  </si>
  <si>
    <t>Global IC Mkt (52051) (cls)</t>
  </si>
  <si>
    <t>52052</t>
  </si>
  <si>
    <t>Web &amp; Interactive Mktg (cls)</t>
  </si>
  <si>
    <t>52054</t>
  </si>
  <si>
    <t>EXHI Avignon</t>
  </si>
  <si>
    <t>F0262</t>
  </si>
  <si>
    <t>52057</t>
  </si>
  <si>
    <t>CONT EUROPE CENTRAL PROVISION</t>
  </si>
  <si>
    <t>52058</t>
  </si>
  <si>
    <t>Dir Exps D Webster (cls)</t>
  </si>
  <si>
    <t>52059</t>
  </si>
  <si>
    <t>IC APHRODITE CYPRUS MGD LOC</t>
  </si>
  <si>
    <t>52063</t>
  </si>
  <si>
    <t>Satellite Benelux ()(cls)</t>
  </si>
  <si>
    <t>52064</t>
  </si>
  <si>
    <t>Director Satellite EMEA (cls)</t>
  </si>
  <si>
    <t>52065</t>
  </si>
  <si>
    <t>Reorg CSS Brussels</t>
  </si>
  <si>
    <t>52066</t>
  </si>
  <si>
    <t>CSS</t>
  </si>
  <si>
    <t>52067</t>
  </si>
  <si>
    <t>52068</t>
  </si>
  <si>
    <t>Bath Spa</t>
  </si>
  <si>
    <t>52070</t>
  </si>
  <si>
    <t>Satellite Benalux RepOnly(cls)</t>
  </si>
  <si>
    <t>52071</t>
  </si>
  <si>
    <t>Satellite Management</t>
  </si>
  <si>
    <t>52072</t>
  </si>
  <si>
    <t>SATELLITE BENELUX (52072)</t>
  </si>
  <si>
    <t>52073</t>
  </si>
  <si>
    <t>Benelux Satellite Transition</t>
  </si>
  <si>
    <t>52074</t>
  </si>
  <si>
    <t>52075</t>
  </si>
  <si>
    <t>SixCo Financing 2 Ltd USD</t>
  </si>
  <si>
    <t>H0347</t>
  </si>
  <si>
    <t>52076</t>
  </si>
  <si>
    <t>Birmingham City</t>
  </si>
  <si>
    <t>52077</t>
  </si>
  <si>
    <t>Design UK</t>
  </si>
  <si>
    <t>52078</t>
  </si>
  <si>
    <t>UKI Cost Managers (cls)</t>
  </si>
  <si>
    <t>52079</t>
  </si>
  <si>
    <t>EMEA Owner Conference (cls)</t>
  </si>
  <si>
    <t>52080</t>
  </si>
  <si>
    <t>Birmingham Great Barr Spirit</t>
  </si>
  <si>
    <t>52081</t>
  </si>
  <si>
    <t>IC Loipersdorf Loan</t>
  </si>
  <si>
    <t>52082</t>
  </si>
  <si>
    <t>Facilities Frankfurt UK GAAP</t>
  </si>
  <si>
    <t>52083</t>
  </si>
  <si>
    <t>IT FACILITIES BRUSSELS</t>
  </si>
  <si>
    <t>52084</t>
  </si>
  <si>
    <t>52085</t>
  </si>
  <si>
    <t>CE Dev and Integration</t>
  </si>
  <si>
    <t>52086</t>
  </si>
  <si>
    <t>INTERNATIONAL MOBILITY BRUSSEL</t>
  </si>
  <si>
    <t>52087</t>
  </si>
  <si>
    <t>CPS - Brussels (cls)</t>
  </si>
  <si>
    <t>52088</t>
  </si>
  <si>
    <t>Legal Compliance Brussels(cls)</t>
  </si>
  <si>
    <t>52089</t>
  </si>
  <si>
    <t>InfoDelivery - CE</t>
  </si>
  <si>
    <t>52090</t>
  </si>
  <si>
    <t>Man Rep EMEA-BXL (52090) (cls)</t>
  </si>
  <si>
    <t>52091</t>
  </si>
  <si>
    <t>COMPENSATION &amp; BENEFITS-BRUSS</t>
  </si>
  <si>
    <t>52092</t>
  </si>
  <si>
    <t>Belfast Managed Location</t>
  </si>
  <si>
    <t>52093</t>
  </si>
  <si>
    <t>Aberdeen Managed Location</t>
  </si>
  <si>
    <t>52094</t>
  </si>
  <si>
    <t>Franchise Audit Budget (cls)</t>
  </si>
  <si>
    <t>52095</t>
  </si>
  <si>
    <t>Transition Germany (cls)</t>
  </si>
  <si>
    <t>52096</t>
  </si>
  <si>
    <t>Brentwood Spirit</t>
  </si>
  <si>
    <t>52097</t>
  </si>
  <si>
    <t>CEE System Support Mngr(cls)</t>
  </si>
  <si>
    <t>52098</t>
  </si>
  <si>
    <t>SC INT HLDGS UK GAAP ADJ</t>
  </si>
  <si>
    <t>H0169</t>
  </si>
  <si>
    <t>52099</t>
  </si>
  <si>
    <t>Recharge - Training</t>
  </si>
  <si>
    <t>52100</t>
  </si>
  <si>
    <t>Brighouse Spirit</t>
  </si>
  <si>
    <t>52101</t>
  </si>
  <si>
    <t>HI Salalah</t>
  </si>
  <si>
    <t>52102</t>
  </si>
  <si>
    <t>HI Riyadh</t>
  </si>
  <si>
    <t>52103</t>
  </si>
  <si>
    <t>HI Muscat</t>
  </si>
  <si>
    <t>52104</t>
  </si>
  <si>
    <t>Bristol Spirit</t>
  </si>
  <si>
    <t>52105</t>
  </si>
  <si>
    <t>Recharge - Scotland(cls)</t>
  </si>
  <si>
    <t>52106</t>
  </si>
  <si>
    <t>Recharge - North West (cls)</t>
  </si>
  <si>
    <t>52107</t>
  </si>
  <si>
    <t>Recharge - North East (cls)</t>
  </si>
  <si>
    <t>52108</t>
  </si>
  <si>
    <t>Recharge Central&amp;Ireland(cls)</t>
  </si>
  <si>
    <t>52109</t>
  </si>
  <si>
    <t>Recharge - South East(cls)</t>
  </si>
  <si>
    <t>52110</t>
  </si>
  <si>
    <t>Rchrg Home Counties&amp;East(cls)</t>
  </si>
  <si>
    <t>52111</t>
  </si>
  <si>
    <t>Recharge - West &amp; Wales(cls)</t>
  </si>
  <si>
    <t>52112</t>
  </si>
  <si>
    <t>Recharge - Midlands(cls)</t>
  </si>
  <si>
    <t>52113</t>
  </si>
  <si>
    <t>Recharge -London Airports(cls)</t>
  </si>
  <si>
    <t>52114</t>
  </si>
  <si>
    <t>Recharge - London Central(cls)</t>
  </si>
  <si>
    <t>52115</t>
  </si>
  <si>
    <t>INCENTIVE SCHEMES UK (52115)</t>
  </si>
  <si>
    <t>52116</t>
  </si>
  <si>
    <t>ROW - RISK FINANCE</t>
  </si>
  <si>
    <t>52117</t>
  </si>
  <si>
    <t>CP Bahrain</t>
  </si>
  <si>
    <t>52118</t>
  </si>
  <si>
    <t>CP Kuwait</t>
  </si>
  <si>
    <t>52119</t>
  </si>
  <si>
    <t>CP Abu Dhabi</t>
  </si>
  <si>
    <t>52120</t>
  </si>
  <si>
    <t>HI MUKALLA</t>
  </si>
  <si>
    <t>52121</t>
  </si>
  <si>
    <t>CP Dubai</t>
  </si>
  <si>
    <t>52122</t>
  </si>
  <si>
    <t>HI HAFR AL BATIN</t>
  </si>
  <si>
    <t>52123</t>
  </si>
  <si>
    <t>Consol EUR300 Germany (cls)</t>
  </si>
  <si>
    <t>52124</t>
  </si>
  <si>
    <t>Consol Ger Onerous Leases</t>
  </si>
  <si>
    <t>52125</t>
  </si>
  <si>
    <t>CONSOL EUR700 B'LUX (52125)</t>
  </si>
  <si>
    <t>H0349</t>
  </si>
  <si>
    <t>52126</t>
  </si>
  <si>
    <t>Consol EUR500 France(cls)</t>
  </si>
  <si>
    <t>H0350</t>
  </si>
  <si>
    <t>52127</t>
  </si>
  <si>
    <t>Consolidtion GBP100 Ayles(cls)</t>
  </si>
  <si>
    <t>H0351</t>
  </si>
  <si>
    <t>52128</t>
  </si>
  <si>
    <t>Consolidation BHR550 Ireland</t>
  </si>
  <si>
    <t>H0352</t>
  </si>
  <si>
    <t>52129</t>
  </si>
  <si>
    <t>CONSOL USD550 AYL (52129)</t>
  </si>
  <si>
    <t>H0353</t>
  </si>
  <si>
    <t>52130</t>
  </si>
  <si>
    <t>66 Chiltern St (52130) (cls)</t>
  </si>
  <si>
    <t>52131</t>
  </si>
  <si>
    <t>115 High St Orpington (cls)</t>
  </si>
  <si>
    <t>52132</t>
  </si>
  <si>
    <t>250 London Rd Mitcham (cls)</t>
  </si>
  <si>
    <t>52133</t>
  </si>
  <si>
    <t>1 - 3 Redgate (52133) (cls)</t>
  </si>
  <si>
    <t>52134</t>
  </si>
  <si>
    <t>Carlisle Spirit</t>
  </si>
  <si>
    <t>52135</t>
  </si>
  <si>
    <t>59 Arlington Lodge (cls)</t>
  </si>
  <si>
    <t>52136</t>
  </si>
  <si>
    <t>Cambridge Spirit</t>
  </si>
  <si>
    <t>52137</t>
  </si>
  <si>
    <t>Oth Surplus Props (cls)</t>
  </si>
  <si>
    <t>52138</t>
  </si>
  <si>
    <t>Bittern Place (52138) (cls)</t>
  </si>
  <si>
    <t>52139</t>
  </si>
  <si>
    <t>CONSWATER (52139)</t>
  </si>
  <si>
    <t>52140</t>
  </si>
  <si>
    <t>Cardiff Spirit</t>
  </si>
  <si>
    <t>52141</t>
  </si>
  <si>
    <t>Satellite France</t>
  </si>
  <si>
    <t>52142</t>
  </si>
  <si>
    <t>France CMH (52142) (cls)</t>
  </si>
  <si>
    <t>52143</t>
  </si>
  <si>
    <t>Divisional HR NCEE</t>
  </si>
  <si>
    <t>52144</t>
  </si>
  <si>
    <t>GT EMEA Recoveries MEA (cls)</t>
  </si>
  <si>
    <t>52145</t>
  </si>
  <si>
    <t>GT EMEA REVolution(cls)</t>
  </si>
  <si>
    <t>52146</t>
  </si>
  <si>
    <t>Golden Prague (KPMG)</t>
  </si>
  <si>
    <t>H0356</t>
  </si>
  <si>
    <t>CSK</t>
  </si>
  <si>
    <t>52147</t>
  </si>
  <si>
    <t>Golden Prague (UKGAAP )</t>
  </si>
  <si>
    <t>52148</t>
  </si>
  <si>
    <t>Chester Spirit</t>
  </si>
  <si>
    <t>52149</t>
  </si>
  <si>
    <t>IC BERCHTESGARDEN MANAGMENT LO</t>
  </si>
  <si>
    <t>52150</t>
  </si>
  <si>
    <t>HI Dublin Airport - Corp Loc</t>
  </si>
  <si>
    <t>G0400</t>
  </si>
  <si>
    <t>52151</t>
  </si>
  <si>
    <t>HI Dublin Airport - Corp Locat</t>
  </si>
  <si>
    <t>52152</t>
  </si>
  <si>
    <t>IC BRANSTON 1 LTD (52152)</t>
  </si>
  <si>
    <t>H0357</t>
  </si>
  <si>
    <t>52153</t>
  </si>
  <si>
    <t>BSC EMEA Disposal Accounting</t>
  </si>
  <si>
    <t>52154</t>
  </si>
  <si>
    <t>IC Berchtesgaden</t>
  </si>
  <si>
    <t>F0267</t>
  </si>
  <si>
    <t>52158</t>
  </si>
  <si>
    <t>Conference &amp; Meetings(cls)</t>
  </si>
  <si>
    <t>52159</t>
  </si>
  <si>
    <t>Finance Director - France</t>
  </si>
  <si>
    <t>52160</t>
  </si>
  <si>
    <t>Finance Dir Fran (Rptg)(cls)</t>
  </si>
  <si>
    <t>52161</t>
  </si>
  <si>
    <t>Revenue Training (EMERO)</t>
  </si>
  <si>
    <t>52162</t>
  </si>
  <si>
    <t>52163</t>
  </si>
  <si>
    <t>EXpress Madris Alcobendas</t>
  </si>
  <si>
    <t>F0263</t>
  </si>
  <si>
    <t>52164</t>
  </si>
  <si>
    <t>EX Barcelona Molins De Rei</t>
  </si>
  <si>
    <t>52166</t>
  </si>
  <si>
    <t>Colchester Spirit</t>
  </si>
  <si>
    <t>52167</t>
  </si>
  <si>
    <t>IC Dusseldorf Pre-Opening Exp</t>
  </si>
  <si>
    <t>F0268</t>
  </si>
  <si>
    <t>52168</t>
  </si>
  <si>
    <t>Alcobendas Mgd Location</t>
  </si>
  <si>
    <t>52169</t>
  </si>
  <si>
    <t>52171</t>
  </si>
  <si>
    <t>IC DUESSELDORF MANAGED</t>
  </si>
  <si>
    <t>52172</t>
  </si>
  <si>
    <t>Coventry Spirit</t>
  </si>
  <si>
    <t>52173</t>
  </si>
  <si>
    <t>NC&amp;E TSA Income H0215</t>
  </si>
  <si>
    <t>52175</t>
  </si>
  <si>
    <t>IC KIGALI FRANCHISE FEES</t>
  </si>
  <si>
    <t>52176</t>
  </si>
  <si>
    <t>IHG Customer Service Ltd (cls)</t>
  </si>
  <si>
    <t>H0358</t>
  </si>
  <si>
    <t>52177</t>
  </si>
  <si>
    <t>Bad Debt Provision UK&amp;Ireland</t>
  </si>
  <si>
    <t>52178</t>
  </si>
  <si>
    <t>Bad Debt Provision W&amp;S Europe</t>
  </si>
  <si>
    <t>52179</t>
  </si>
  <si>
    <t>Bad Debt Provsn N,C&amp;E Europe</t>
  </si>
  <si>
    <t>52180</t>
  </si>
  <si>
    <t>52181</t>
  </si>
  <si>
    <t>52182</t>
  </si>
  <si>
    <t>52183</t>
  </si>
  <si>
    <t>52184</t>
  </si>
  <si>
    <t>Bad Debt Provision ME&amp;Africa</t>
  </si>
  <si>
    <t>52185</t>
  </si>
  <si>
    <t>52186</t>
  </si>
  <si>
    <t>52187</t>
  </si>
  <si>
    <t>Bad Debt Provision - Fran  EUR</t>
  </si>
  <si>
    <t>52188</t>
  </si>
  <si>
    <t>BAD DEBT PROVISION - FRAN  MEA</t>
  </si>
  <si>
    <t>52189</t>
  </si>
  <si>
    <t>BAD DEBT PROVISION - FRAN  UKI</t>
  </si>
  <si>
    <t>52190</t>
  </si>
  <si>
    <t>BAD DEBT PROVISION W&amp;S EUROPE</t>
  </si>
  <si>
    <t>52191</t>
  </si>
  <si>
    <t>52192</t>
  </si>
  <si>
    <t>Bad Debt Provision - Fran  MEA</t>
  </si>
  <si>
    <t>52193</t>
  </si>
  <si>
    <t>Bad Debt Provision - Fran  UKI</t>
  </si>
  <si>
    <t>52194</t>
  </si>
  <si>
    <t>52195</t>
  </si>
  <si>
    <t>52196</t>
  </si>
  <si>
    <t>BAD DEBT PROVISION ME&amp;AFRICA</t>
  </si>
  <si>
    <t>52197</t>
  </si>
  <si>
    <t>BAD DEBT PROVISION UK&amp;IRELAND</t>
  </si>
  <si>
    <t>52198</t>
  </si>
  <si>
    <t>52199</t>
  </si>
  <si>
    <t>52200</t>
  </si>
  <si>
    <t>52201</t>
  </si>
  <si>
    <t>52202</t>
  </si>
  <si>
    <t>52203</t>
  </si>
  <si>
    <t>52204</t>
  </si>
  <si>
    <t>52205</t>
  </si>
  <si>
    <t>BAD DEBT PROVSN N,C&amp;E EUROPE</t>
  </si>
  <si>
    <t>52206</t>
  </si>
  <si>
    <t>52207</t>
  </si>
  <si>
    <t>52208</t>
  </si>
  <si>
    <t>52209</t>
  </si>
  <si>
    <t>52210</t>
  </si>
  <si>
    <t>52211</t>
  </si>
  <si>
    <t>52212</t>
  </si>
  <si>
    <t>52213</t>
  </si>
  <si>
    <t>52214</t>
  </si>
  <si>
    <t>52215</t>
  </si>
  <si>
    <t>52216</t>
  </si>
  <si>
    <t>52217</t>
  </si>
  <si>
    <t>52218</t>
  </si>
  <si>
    <t>52219</t>
  </si>
  <si>
    <t>52220</t>
  </si>
  <si>
    <t>52221</t>
  </si>
  <si>
    <t>52222</t>
  </si>
  <si>
    <t>52223</t>
  </si>
  <si>
    <t>52224</t>
  </si>
  <si>
    <t>52225</t>
  </si>
  <si>
    <t>52226</t>
  </si>
  <si>
    <t>52227</t>
  </si>
  <si>
    <t>52228</t>
  </si>
  <si>
    <t>52229</t>
  </si>
  <si>
    <t>52230</t>
  </si>
  <si>
    <t>52231</t>
  </si>
  <si>
    <t>52232</t>
  </si>
  <si>
    <t>52233</t>
  </si>
  <si>
    <t>52234</t>
  </si>
  <si>
    <t>SCH Espana Valencia Commitm</t>
  </si>
  <si>
    <t>52235</t>
  </si>
  <si>
    <t>SCH Espana Alicante Commitm</t>
  </si>
  <si>
    <t>52236</t>
  </si>
  <si>
    <t>52237</t>
  </si>
  <si>
    <t>San Sebastian Management</t>
  </si>
  <si>
    <t>52238</t>
  </si>
  <si>
    <t>Rivas Vacia Management</t>
  </si>
  <si>
    <t>52239</t>
  </si>
  <si>
    <t>Madrid Management Fees</t>
  </si>
  <si>
    <t>52240</t>
  </si>
  <si>
    <t>Espana Allocation SA</t>
  </si>
  <si>
    <t>52241</t>
  </si>
  <si>
    <t>Area Director - South West</t>
  </si>
  <si>
    <t>52242</t>
  </si>
  <si>
    <t>Eastleigh Spirit</t>
  </si>
  <si>
    <t>52243</t>
  </si>
  <si>
    <t>EUR Dev. Spain-Portugal(cls)</t>
  </si>
  <si>
    <t>52244</t>
  </si>
  <si>
    <t>Dev Mgr Spain Express(cls)</t>
  </si>
  <si>
    <t>52245</t>
  </si>
  <si>
    <t>Proj Svr Italy  Spain (cls)</t>
  </si>
  <si>
    <t>52246</t>
  </si>
  <si>
    <t>RFD Spain (PS) (cls)</t>
  </si>
  <si>
    <t>52247</t>
  </si>
  <si>
    <t>Spain BHR Conf&amp;Tour ESB (cls)</t>
  </si>
  <si>
    <t>52248</t>
  </si>
  <si>
    <t>Edinburgh Spirit</t>
  </si>
  <si>
    <t>52249</t>
  </si>
  <si>
    <t>Dev Architect Spain(cls)</t>
  </si>
  <si>
    <t>52250</t>
  </si>
  <si>
    <t>Facilities Spain (PS) (cls)</t>
  </si>
  <si>
    <t>52251</t>
  </si>
  <si>
    <t>AMF Iberia (52251) (cls)</t>
  </si>
  <si>
    <t>52252</t>
  </si>
  <si>
    <t>Revenue Manager South (cls)</t>
  </si>
  <si>
    <t>52253</t>
  </si>
  <si>
    <t>HI de Espana SA UK Gaap Adj.</t>
  </si>
  <si>
    <t>52254</t>
  </si>
  <si>
    <t>ReOrg Severance HI de Espana</t>
  </si>
  <si>
    <t>52255</t>
  </si>
  <si>
    <t>Inthotel SA</t>
  </si>
  <si>
    <t>H0156</t>
  </si>
  <si>
    <t>52256</t>
  </si>
  <si>
    <t>HI SpA Corporate</t>
  </si>
  <si>
    <t>52257</t>
  </si>
  <si>
    <t>Sales Itly TrsTVL Airline(cls)</t>
  </si>
  <si>
    <t>52258</t>
  </si>
  <si>
    <t>Milan</t>
  </si>
  <si>
    <t>52259</t>
  </si>
  <si>
    <t>Florence</t>
  </si>
  <si>
    <t>52260</t>
  </si>
  <si>
    <t>Bologna</t>
  </si>
  <si>
    <t>52261</t>
  </si>
  <si>
    <t>EUR Dev. Italy (52261) (cls)</t>
  </si>
  <si>
    <t>52262</t>
  </si>
  <si>
    <t>HIEX Quarto d'Altino Mgt Fees</t>
  </si>
  <si>
    <t>52263</t>
  </si>
  <si>
    <t>HIEX Foligno Mgt Fees</t>
  </si>
  <si>
    <t>52264</t>
  </si>
  <si>
    <t>Midscale Field Mkt Italy (cls)</t>
  </si>
  <si>
    <t>52265</t>
  </si>
  <si>
    <t>EXHI Fasano Mgt. Fees</t>
  </si>
  <si>
    <t>52266</t>
  </si>
  <si>
    <t>Field Marketing Italy (cls)</t>
  </si>
  <si>
    <t>52267</t>
  </si>
  <si>
    <t>AlLoc to System Fund (PS)(cls)</t>
  </si>
  <si>
    <t>52268</t>
  </si>
  <si>
    <t>Exeter Spirit</t>
  </si>
  <si>
    <t>52270</t>
  </si>
  <si>
    <t>Dev Architect Italy(cls)</t>
  </si>
  <si>
    <t>52271</t>
  </si>
  <si>
    <t>Traing Coordinator Italy(cls)</t>
  </si>
  <si>
    <t>52272</t>
  </si>
  <si>
    <t>EUR FBD South (52272) (cls)</t>
  </si>
  <si>
    <t>52273</t>
  </si>
  <si>
    <t>Overhead Italy Management</t>
  </si>
  <si>
    <t>52274</t>
  </si>
  <si>
    <t>Milan F-A Commitment</t>
  </si>
  <si>
    <t>52275</t>
  </si>
  <si>
    <t>Bologna  F-A Commitment</t>
  </si>
  <si>
    <t>52276</t>
  </si>
  <si>
    <t>Florence F-A Commitment</t>
  </si>
  <si>
    <t>52277</t>
  </si>
  <si>
    <t>Inthotel FA</t>
  </si>
  <si>
    <t>52278</t>
  </si>
  <si>
    <t>Bucharest CP Mgmt Location</t>
  </si>
  <si>
    <t>H0354</t>
  </si>
  <si>
    <t>ROL</t>
  </si>
  <si>
    <t>52279</t>
  </si>
  <si>
    <t>S&amp;M CMM Benelux (52279) (cls)</t>
  </si>
  <si>
    <t>52280</t>
  </si>
  <si>
    <t>Sales Conf&amp;Tour&amp;Travel (cls)</t>
  </si>
  <si>
    <t>52281</t>
  </si>
  <si>
    <t>Sales Programme&amp;Admin (cls)</t>
  </si>
  <si>
    <t>52282</t>
  </si>
  <si>
    <t>Fareham Spirit</t>
  </si>
  <si>
    <t>52283</t>
  </si>
  <si>
    <t>Facilities Milan</t>
  </si>
  <si>
    <t>52284</t>
  </si>
  <si>
    <t>The London (Hotel) Ltd (cls)</t>
  </si>
  <si>
    <t>H0359</t>
  </si>
  <si>
    <t>52285</t>
  </si>
  <si>
    <t>SCH (UK) Ltd (52285) (cls)</t>
  </si>
  <si>
    <t>H0360</t>
  </si>
  <si>
    <t>52286</t>
  </si>
  <si>
    <t>Farnborough Spirit</t>
  </si>
  <si>
    <t>52287</t>
  </si>
  <si>
    <t>HI Valencia (Sep Year End)</t>
  </si>
  <si>
    <t>G0273</t>
  </si>
  <si>
    <t>52288</t>
  </si>
  <si>
    <t>HI Valencia (Dec Year End)</t>
  </si>
  <si>
    <t>52289</t>
  </si>
  <si>
    <t>EX Montmelo</t>
  </si>
  <si>
    <t>52290</t>
  </si>
  <si>
    <t>EX San Sebastian de los Reyes</t>
  </si>
  <si>
    <t>52291</t>
  </si>
  <si>
    <t>EX Rivas Vacia Madrid</t>
  </si>
  <si>
    <t>52292</t>
  </si>
  <si>
    <t>EX Las Rozas</t>
  </si>
  <si>
    <t>52293</t>
  </si>
  <si>
    <t>EX Zaragoza</t>
  </si>
  <si>
    <t>52294</t>
  </si>
  <si>
    <t>EX Madrid Alcorcon</t>
  </si>
  <si>
    <t>52295</t>
  </si>
  <si>
    <t>EX Bonaire Valencia</t>
  </si>
  <si>
    <t>52296</t>
  </si>
  <si>
    <t>HI Madrid</t>
  </si>
  <si>
    <t>F0264</t>
  </si>
  <si>
    <t>52297</t>
  </si>
  <si>
    <t>HIEX Fasano</t>
  </si>
  <si>
    <t>F0265</t>
  </si>
  <si>
    <t>52298</t>
  </si>
  <si>
    <t>HI Cernusco</t>
  </si>
  <si>
    <t>52299</t>
  </si>
  <si>
    <t>HIEX Quarto D'Altino</t>
  </si>
  <si>
    <t>52300</t>
  </si>
  <si>
    <t>HIEX Foligno</t>
  </si>
  <si>
    <t>52301</t>
  </si>
  <si>
    <t>HI CP Bucharest</t>
  </si>
  <si>
    <t>F0266</t>
  </si>
  <si>
    <t>52303</t>
  </si>
  <si>
    <t>52304</t>
  </si>
  <si>
    <t>HI Taba</t>
  </si>
  <si>
    <t>52305</t>
  </si>
  <si>
    <t>EMERO Corp Loc (52305) (cls)</t>
  </si>
  <si>
    <t>52306</t>
  </si>
  <si>
    <t>EMERO Corp Loc (52306) (cls)</t>
  </si>
  <si>
    <t>52308</t>
  </si>
  <si>
    <t>HI Kuwait Salmiyah Lng Loc</t>
  </si>
  <si>
    <t>52309</t>
  </si>
  <si>
    <t>EMEA ReOrg 2004 Severance</t>
  </si>
  <si>
    <t>52310</t>
  </si>
  <si>
    <t>52311</t>
  </si>
  <si>
    <t>SCH Fin Controller 1 (cls)</t>
  </si>
  <si>
    <t>52312</t>
  </si>
  <si>
    <t>SCH Finance Controller (2)</t>
  </si>
  <si>
    <t>52313</t>
  </si>
  <si>
    <t>EX Montmelo Mgd Loc</t>
  </si>
  <si>
    <t>52314</t>
  </si>
  <si>
    <t>Gatwick Meridien Spirit</t>
  </si>
  <si>
    <t>52315</t>
  </si>
  <si>
    <t>EX Las Rozas Mgd Loc</t>
  </si>
  <si>
    <t>52316</t>
  </si>
  <si>
    <t>EX Madrid Alcorcon Mgd Loc</t>
  </si>
  <si>
    <t>52317</t>
  </si>
  <si>
    <t>Gatwick Meridien Contra</t>
  </si>
  <si>
    <t>52318</t>
  </si>
  <si>
    <t>Gloucester Spirit</t>
  </si>
  <si>
    <t>52319</t>
  </si>
  <si>
    <t>EX Valencia Bonaire Mgd Loc</t>
  </si>
  <si>
    <t>52320</t>
  </si>
  <si>
    <t>EX Zaragoza Mgd Loc</t>
  </si>
  <si>
    <t>52321</t>
  </si>
  <si>
    <t>ReOrg Severance CSS IHGG</t>
  </si>
  <si>
    <t>52322</t>
  </si>
  <si>
    <t>CP Bucharest Mgt Fee Loc</t>
  </si>
  <si>
    <t>Guest Relations Revenue</t>
  </si>
  <si>
    <t>52324</t>
  </si>
  <si>
    <t>Glasgow Erskine Spa</t>
  </si>
  <si>
    <t>52327</t>
  </si>
  <si>
    <t>CE FRANCHISE AUDIT INCOME</t>
  </si>
  <si>
    <t>52328</t>
  </si>
  <si>
    <t>CE Franchise Gen Provision</t>
  </si>
  <si>
    <t>52329</t>
  </si>
  <si>
    <t>UKI FRANCHISE AUDIT INCOME</t>
  </si>
  <si>
    <t>52330</t>
  </si>
  <si>
    <t>MEA FRANCHISE ACCRUAL</t>
  </si>
  <si>
    <t>52331</t>
  </si>
  <si>
    <t>IC Madrid</t>
  </si>
  <si>
    <t>H0362</t>
  </si>
  <si>
    <t>52332</t>
  </si>
  <si>
    <t>IC Budapest</t>
  </si>
  <si>
    <t>H0363</t>
  </si>
  <si>
    <t>HUF</t>
  </si>
  <si>
    <t>52333</t>
  </si>
  <si>
    <t>52334</t>
  </si>
  <si>
    <t>Guildford Spirit</t>
  </si>
  <si>
    <t>52335</t>
  </si>
  <si>
    <t>Aylesbury Spirit(cls)</t>
  </si>
  <si>
    <t>52336</t>
  </si>
  <si>
    <t>Birmingham City CP Spirit(cls)</t>
  </si>
  <si>
    <t>52337</t>
  </si>
  <si>
    <t>Cambridge Spirit Hlth Clb(cls)</t>
  </si>
  <si>
    <t>52338</t>
  </si>
  <si>
    <t>Fareham Spirit Health Clb(cls)</t>
  </si>
  <si>
    <t>52339</t>
  </si>
  <si>
    <t>Guildford Spirit Hlth Clb(cls)</t>
  </si>
  <si>
    <t>52340</t>
  </si>
  <si>
    <t>CP Heathrw Spirit HlthClb(cls)</t>
  </si>
  <si>
    <t>52341</t>
  </si>
  <si>
    <t>Hull Marna Spirit HlthClb(cls)</t>
  </si>
  <si>
    <t>52342</t>
  </si>
  <si>
    <t>CP Leeds Spirit HealthClb(cls)</t>
  </si>
  <si>
    <t>52343</t>
  </si>
  <si>
    <t>LeicesterHI SpiritHlthClb(cls)</t>
  </si>
  <si>
    <t>52344</t>
  </si>
  <si>
    <t>Maidenhd HI SpiritHlthClb(cls)</t>
  </si>
  <si>
    <t>52345</t>
  </si>
  <si>
    <t>Maidstone Spirit Hlth Clb(cls)</t>
  </si>
  <si>
    <t>52346</t>
  </si>
  <si>
    <t>Peterbrugh Spirit HlthClb(cls)</t>
  </si>
  <si>
    <t>52347</t>
  </si>
  <si>
    <t>Rochester Spirit Hlth Clb(cls)</t>
  </si>
  <si>
    <t>52348</t>
  </si>
  <si>
    <t>Runcorn Spirit Health Clb(cls)</t>
  </si>
  <si>
    <t>52349</t>
  </si>
  <si>
    <t>Sutton Spirit Health Club(cls)</t>
  </si>
  <si>
    <t>52350</t>
  </si>
  <si>
    <t>IC Nairobi</t>
  </si>
  <si>
    <t>H0364</t>
  </si>
  <si>
    <t>KES</t>
  </si>
  <si>
    <t>52351</t>
  </si>
  <si>
    <t>IC Rome</t>
  </si>
  <si>
    <t>H0365</t>
  </si>
  <si>
    <t>52352</t>
  </si>
  <si>
    <t>UK Hotel Asset Disposal(cls)</t>
  </si>
  <si>
    <t>52353</t>
  </si>
  <si>
    <t>IC Prague Fees (PE)</t>
  </si>
  <si>
    <t>52354</t>
  </si>
  <si>
    <t>EMEA ReOrg 2004 Cars</t>
  </si>
  <si>
    <t>52355</t>
  </si>
  <si>
    <t>EMEA ReOrg 2004 Outplacement</t>
  </si>
  <si>
    <t>52356</t>
  </si>
  <si>
    <t>EMEA ReOrg 2004 General</t>
  </si>
  <si>
    <t>52357</t>
  </si>
  <si>
    <t>IT Owned Holidex Fees</t>
  </si>
  <si>
    <t>52358</t>
  </si>
  <si>
    <t>Spirit Overheads (52358) (cls)</t>
  </si>
  <si>
    <t>52359</t>
  </si>
  <si>
    <t>CP Heathrow</t>
  </si>
  <si>
    <t>H0366</t>
  </si>
  <si>
    <t>52360</t>
  </si>
  <si>
    <t>Havant Spirit</t>
  </si>
  <si>
    <t>52361</t>
  </si>
  <si>
    <t>HI Heathrow (M4 J4) No Ltd</t>
  </si>
  <si>
    <t>H0367</t>
  </si>
  <si>
    <t>52362</t>
  </si>
  <si>
    <t>Haydock Spirit</t>
  </si>
  <si>
    <t>52363</t>
  </si>
  <si>
    <t>CP Heathrow Cor Loc(cls)</t>
  </si>
  <si>
    <t>52364</t>
  </si>
  <si>
    <t>CP Heathrow M4 J4 Cor Loc(cls)</t>
  </si>
  <si>
    <t>52365</t>
  </si>
  <si>
    <t>IC Eur Chief Liaison Offi(cls)</t>
  </si>
  <si>
    <t>52366</t>
  </si>
  <si>
    <t>Heathrow Excelsior Spirit</t>
  </si>
  <si>
    <t>52368</t>
  </si>
  <si>
    <t>MEA APP FEES OSHOLHO IC</t>
  </si>
  <si>
    <t>52369</t>
  </si>
  <si>
    <t>Belfast Spirit Club</t>
  </si>
  <si>
    <t>IC TACP - EMEA</t>
  </si>
  <si>
    <t>IC GDS - EMEA</t>
  </si>
  <si>
    <t>52372</t>
  </si>
  <si>
    <t>Global Intranet (52372) (cls)</t>
  </si>
  <si>
    <t>52373</t>
  </si>
  <si>
    <t>Legal MEA</t>
  </si>
  <si>
    <t>52375</t>
  </si>
  <si>
    <t>Buying Group Special Proj(cls)</t>
  </si>
  <si>
    <t>H0368</t>
  </si>
  <si>
    <t>52376</t>
  </si>
  <si>
    <t>Hemel Hempstead Spirit</t>
  </si>
  <si>
    <t>52377</t>
  </si>
  <si>
    <t>FRUITION CORPORATE LOC (52377)</t>
  </si>
  <si>
    <t>52378</t>
  </si>
  <si>
    <t>Buying Grp Membrship Fees(cls)</t>
  </si>
  <si>
    <t>52379</t>
  </si>
  <si>
    <t>HUB - Closed (cls)</t>
  </si>
  <si>
    <t>52380</t>
  </si>
  <si>
    <t>Fruition (52380) (cls)</t>
  </si>
  <si>
    <t>52381</t>
  </si>
  <si>
    <t>Buying Group Rebates (cls)</t>
  </si>
  <si>
    <t>52382</t>
  </si>
  <si>
    <t>HIBV Spirit Reclass (cls)</t>
  </si>
  <si>
    <t>52383</t>
  </si>
  <si>
    <t>SCH Spirit Reclass</t>
  </si>
  <si>
    <t>52384</t>
  </si>
  <si>
    <t>HIL Spirit Reclass (cls)</t>
  </si>
  <si>
    <t>52385</t>
  </si>
  <si>
    <t>CP HeathrwLtd Spirit Recl(cls)</t>
  </si>
  <si>
    <t>52386</t>
  </si>
  <si>
    <t>S&amp;M CMM - Brussels (cls)</t>
  </si>
  <si>
    <t>52387</t>
  </si>
  <si>
    <t>Paris Agency (52387) (cls)</t>
  </si>
  <si>
    <t>52388</t>
  </si>
  <si>
    <t>Benelux Travel Industry(cls)</t>
  </si>
  <si>
    <t>52389</t>
  </si>
  <si>
    <t>Benelux Agency (cls)</t>
  </si>
  <si>
    <t>52390</t>
  </si>
  <si>
    <t>UK Global Strategy (cls)</t>
  </si>
  <si>
    <t>52391</t>
  </si>
  <si>
    <t>Strategci Growth R&amp;O(cls)</t>
  </si>
  <si>
    <t>52392</t>
  </si>
  <si>
    <t>GT EMEA Recov Mgd Srvc(cls)</t>
  </si>
  <si>
    <t>52393</t>
  </si>
  <si>
    <t>EUR Divisional Enginering(cls)</t>
  </si>
  <si>
    <t>52394</t>
  </si>
  <si>
    <t>EMEA Reorg 2004 Severance IHGG</t>
  </si>
  <si>
    <t>52395</t>
  </si>
  <si>
    <t>52396</t>
  </si>
  <si>
    <t>Hull Marina Spirit</t>
  </si>
  <si>
    <t>52397</t>
  </si>
  <si>
    <t>NCE Finance Business Support</t>
  </si>
  <si>
    <t>52398</t>
  </si>
  <si>
    <t>WSE Finance Business Support</t>
  </si>
  <si>
    <t>52399</t>
  </si>
  <si>
    <t>CP Geneva Management Location</t>
  </si>
  <si>
    <t>52400</t>
  </si>
  <si>
    <t>BHR Luxembourg SA GAAP Adj</t>
  </si>
  <si>
    <t>52401</t>
  </si>
  <si>
    <t>SC Luxem' Invest's GAAP Adj</t>
  </si>
  <si>
    <t>52402</t>
  </si>
  <si>
    <t>Paris Agency (Rpt Only)(cls)</t>
  </si>
  <si>
    <t>52404</t>
  </si>
  <si>
    <t>UK&amp;I DOO's (52404) (cls)</t>
  </si>
  <si>
    <t>52405</t>
  </si>
  <si>
    <t>UKI Area General Managers</t>
  </si>
  <si>
    <t>52406</t>
  </si>
  <si>
    <t>UK&amp;I Area Human Resource Mngrs</t>
  </si>
  <si>
    <t>52407</t>
  </si>
  <si>
    <t>Sales Central O H  IHG</t>
  </si>
  <si>
    <t>52408</t>
  </si>
  <si>
    <t>UKI Area Finance Managers</t>
  </si>
  <si>
    <t>52409</t>
  </si>
  <si>
    <t>UK&amp;I Area Revenue Managers</t>
  </si>
  <si>
    <t>52410</t>
  </si>
  <si>
    <t>UK&amp;I Area Sales Manager</t>
  </si>
  <si>
    <t>52411</t>
  </si>
  <si>
    <t>UK&amp;I Conferencing Managers</t>
  </si>
  <si>
    <t>52422</t>
  </si>
  <si>
    <t>Ipswich Spirit</t>
  </si>
  <si>
    <t>52452</t>
  </si>
  <si>
    <t>Lancaster Spirit</t>
  </si>
  <si>
    <t>52462</t>
  </si>
  <si>
    <t>Birmingham Airport Hotel</t>
  </si>
  <si>
    <t>52463</t>
  </si>
  <si>
    <t>Nottingham City Airport</t>
  </si>
  <si>
    <t>52464</t>
  </si>
  <si>
    <t>CP Birmingham</t>
  </si>
  <si>
    <t>52465</t>
  </si>
  <si>
    <t>IHG FACILITIES BANBURY</t>
  </si>
  <si>
    <t>52466</t>
  </si>
  <si>
    <t>52467</t>
  </si>
  <si>
    <t>IHG Srvcs Co Brclona Bran(cls)</t>
  </si>
  <si>
    <t>H0369</t>
  </si>
  <si>
    <t>52468</t>
  </si>
  <si>
    <t>Corporate Tahiti</t>
  </si>
  <si>
    <t>E0182</t>
  </si>
  <si>
    <t>52469</t>
  </si>
  <si>
    <t>Tahiti E0183</t>
  </si>
  <si>
    <t>E0183</t>
  </si>
  <si>
    <t>52470</t>
  </si>
  <si>
    <t>Leeds - Bradford Spirit</t>
  </si>
  <si>
    <t>52471</t>
  </si>
  <si>
    <t>Tahiti E0150</t>
  </si>
  <si>
    <t>E0150</t>
  </si>
  <si>
    <t>52472</t>
  </si>
  <si>
    <t>Tahiti E0123</t>
  </si>
  <si>
    <t>E0123</t>
  </si>
  <si>
    <t>52473</t>
  </si>
  <si>
    <t>Tahiti E0132</t>
  </si>
  <si>
    <t>E0132</t>
  </si>
  <si>
    <t>52474</t>
  </si>
  <si>
    <t>Tahiti E0143</t>
  </si>
  <si>
    <t>E0143</t>
  </si>
  <si>
    <t>52475</t>
  </si>
  <si>
    <t>Tahiti E0147</t>
  </si>
  <si>
    <t>E0147</t>
  </si>
  <si>
    <t>52476</t>
  </si>
  <si>
    <t>Tahiti E0148</t>
  </si>
  <si>
    <t>E0148</t>
  </si>
  <si>
    <t>52477</t>
  </si>
  <si>
    <t>Tahiti E0149</t>
  </si>
  <si>
    <t>E0149</t>
  </si>
  <si>
    <t>52478</t>
  </si>
  <si>
    <t>Tahiti E0184</t>
  </si>
  <si>
    <t>E0184</t>
  </si>
  <si>
    <t>52479</t>
  </si>
  <si>
    <t>Tahitit E0186</t>
  </si>
  <si>
    <t>E0186</t>
  </si>
  <si>
    <t>52480</t>
  </si>
  <si>
    <t>Tahiti E0190</t>
  </si>
  <si>
    <t>E0190</t>
  </si>
  <si>
    <t>52481</t>
  </si>
  <si>
    <t>Tahiti E0221</t>
  </si>
  <si>
    <t>E0221</t>
  </si>
  <si>
    <t>52482</t>
  </si>
  <si>
    <t>Tahiti E0223</t>
  </si>
  <si>
    <t>E0223</t>
  </si>
  <si>
    <t>52483</t>
  </si>
  <si>
    <t>Tahiti E0229</t>
  </si>
  <si>
    <t>E0229</t>
  </si>
  <si>
    <t>52484</t>
  </si>
  <si>
    <t>Tahiti E0230</t>
  </si>
  <si>
    <t>E0230</t>
  </si>
  <si>
    <t>52485</t>
  </si>
  <si>
    <t>Tahiti E0231</t>
  </si>
  <si>
    <t>E0231</t>
  </si>
  <si>
    <t>52486</t>
  </si>
  <si>
    <t>Tahiti E0232</t>
  </si>
  <si>
    <t>E0232</t>
  </si>
  <si>
    <t>52487</t>
  </si>
  <si>
    <t>Tahiti E0233</t>
  </si>
  <si>
    <t>E0233</t>
  </si>
  <si>
    <t>52488</t>
  </si>
  <si>
    <t>Tahiti E0234</t>
  </si>
  <si>
    <t>E0234</t>
  </si>
  <si>
    <t>52489</t>
  </si>
  <si>
    <t>Tahiti E0235</t>
  </si>
  <si>
    <t>E0235</t>
  </si>
  <si>
    <t>52490</t>
  </si>
  <si>
    <t>Tahiti E0236</t>
  </si>
  <si>
    <t>E0236</t>
  </si>
  <si>
    <t>52491</t>
  </si>
  <si>
    <t>Tahiti E0237</t>
  </si>
  <si>
    <t>E0237</t>
  </si>
  <si>
    <t>52492</t>
  </si>
  <si>
    <t>Tahiti E0238</t>
  </si>
  <si>
    <t>E0238</t>
  </si>
  <si>
    <t>52493</t>
  </si>
  <si>
    <t>Tahiti E0239</t>
  </si>
  <si>
    <t>E0239</t>
  </si>
  <si>
    <t>52494</t>
  </si>
  <si>
    <t>Tahiti E0240</t>
  </si>
  <si>
    <t>E0240</t>
  </si>
  <si>
    <t>52495</t>
  </si>
  <si>
    <t>Tahiti E0241</t>
  </si>
  <si>
    <t>E0241</t>
  </si>
  <si>
    <t>52496</t>
  </si>
  <si>
    <t>Tahiti E0242</t>
  </si>
  <si>
    <t>E0242</t>
  </si>
  <si>
    <t>52497</t>
  </si>
  <si>
    <t>Tahiti E0243</t>
  </si>
  <si>
    <t>E0243</t>
  </si>
  <si>
    <t>52498</t>
  </si>
  <si>
    <t>Tahiti E0244</t>
  </si>
  <si>
    <t>E0244</t>
  </si>
  <si>
    <t>52499</t>
  </si>
  <si>
    <t>Tahiti E0245</t>
  </si>
  <si>
    <t>E0245</t>
  </si>
  <si>
    <t>52500</t>
  </si>
  <si>
    <t>Tahiti E0246</t>
  </si>
  <si>
    <t>E0246</t>
  </si>
  <si>
    <t>52501</t>
  </si>
  <si>
    <t>Grosvenor House Spirit</t>
  </si>
  <si>
    <t>52503</t>
  </si>
  <si>
    <t>Tahiti E0247</t>
  </si>
  <si>
    <t>E0247</t>
  </si>
  <si>
    <t>52504</t>
  </si>
  <si>
    <t>Tahiti E0248</t>
  </si>
  <si>
    <t>E0248</t>
  </si>
  <si>
    <t>52505</t>
  </si>
  <si>
    <t>Tahiti E0249</t>
  </si>
  <si>
    <t>E0249</t>
  </si>
  <si>
    <t>52506</t>
  </si>
  <si>
    <t>Kensington Spirit</t>
  </si>
  <si>
    <t>52507</t>
  </si>
  <si>
    <t>Tahiti E0250</t>
  </si>
  <si>
    <t>E0250</t>
  </si>
  <si>
    <t>52508</t>
  </si>
  <si>
    <t>Tahiti E0251</t>
  </si>
  <si>
    <t>E0251</t>
  </si>
  <si>
    <t>52509</t>
  </si>
  <si>
    <t>Tahiti E0252</t>
  </si>
  <si>
    <t>E0252</t>
  </si>
  <si>
    <t>52510</t>
  </si>
  <si>
    <t>Tahiti E0253</t>
  </si>
  <si>
    <t>E0253</t>
  </si>
  <si>
    <t>52511</t>
  </si>
  <si>
    <t>Tahiti E0254</t>
  </si>
  <si>
    <t>E0254</t>
  </si>
  <si>
    <t>52512</t>
  </si>
  <si>
    <t>Tahiti E0255</t>
  </si>
  <si>
    <t>E0255</t>
  </si>
  <si>
    <t>52513</t>
  </si>
  <si>
    <t>Tahiti E0257</t>
  </si>
  <si>
    <t>E0257</t>
  </si>
  <si>
    <t>52514</t>
  </si>
  <si>
    <t>Tahiti E0258</t>
  </si>
  <si>
    <t>E0258</t>
  </si>
  <si>
    <t>52515</t>
  </si>
  <si>
    <t>Tahiti E0259</t>
  </si>
  <si>
    <t>E0259</t>
  </si>
  <si>
    <t>52516</t>
  </si>
  <si>
    <t>Tahiti E0294</t>
  </si>
  <si>
    <t>E0294</t>
  </si>
  <si>
    <t>52517</t>
  </si>
  <si>
    <t>Tahiti E0360</t>
  </si>
  <si>
    <t>E0360</t>
  </si>
  <si>
    <t>52518</t>
  </si>
  <si>
    <t>Tahiti E0366</t>
  </si>
  <si>
    <t>E0366</t>
  </si>
  <si>
    <t>52519</t>
  </si>
  <si>
    <t>Tahiti E0367</t>
  </si>
  <si>
    <t>E0367</t>
  </si>
  <si>
    <t>52520</t>
  </si>
  <si>
    <t>H0206 B Debt Prov NCE</t>
  </si>
  <si>
    <t>52521</t>
  </si>
  <si>
    <t>H0217 B Debt Prov NCE</t>
  </si>
  <si>
    <t>52522</t>
  </si>
  <si>
    <t>H0120 B Debt Prov NCE</t>
  </si>
  <si>
    <t>52523</t>
  </si>
  <si>
    <t>H0045 B Debt Prov WSE</t>
  </si>
  <si>
    <t>52524</t>
  </si>
  <si>
    <t>52525</t>
  </si>
  <si>
    <t>H/I London Regents Park Ltd</t>
  </si>
  <si>
    <t>52526</t>
  </si>
  <si>
    <t>52527</t>
  </si>
  <si>
    <t>H/I Milton Keynes</t>
  </si>
  <si>
    <t>52528</t>
  </si>
  <si>
    <t>Maidstone Spirit</t>
  </si>
  <si>
    <t>52529</t>
  </si>
  <si>
    <t>H/I Hemel Hempstead</t>
  </si>
  <si>
    <t>52530</t>
  </si>
  <si>
    <t>52531</t>
  </si>
  <si>
    <t>H/I Farnborough</t>
  </si>
  <si>
    <t>52532</t>
  </si>
  <si>
    <t>52533</t>
  </si>
  <si>
    <t>52534</t>
  </si>
  <si>
    <t>52535</t>
  </si>
  <si>
    <t>Holiday Inn Reading</t>
  </si>
  <si>
    <t>52536</t>
  </si>
  <si>
    <t>52537</t>
  </si>
  <si>
    <t>52538</t>
  </si>
  <si>
    <t>52539</t>
  </si>
  <si>
    <t>HI Leicester</t>
  </si>
  <si>
    <t>52540</t>
  </si>
  <si>
    <t>Manchester Airport Spirit</t>
  </si>
  <si>
    <t>52541</t>
  </si>
  <si>
    <t>52542</t>
  </si>
  <si>
    <t>52543</t>
  </si>
  <si>
    <t>HI Southampton Eastleigh</t>
  </si>
  <si>
    <t>52544</t>
  </si>
  <si>
    <t>HI Gatwick</t>
  </si>
  <si>
    <t>52545</t>
  </si>
  <si>
    <t>52546</t>
  </si>
  <si>
    <t>HI Birmingham City</t>
  </si>
  <si>
    <t>52547</t>
  </si>
  <si>
    <t>52548</t>
  </si>
  <si>
    <t>HI Birmingham M6J7</t>
  </si>
  <si>
    <t>52549</t>
  </si>
  <si>
    <t>HI Chester Ltd</t>
  </si>
  <si>
    <t>52550</t>
  </si>
  <si>
    <t>52551</t>
  </si>
  <si>
    <t>HI Carlisle</t>
  </si>
  <si>
    <t>52552</t>
  </si>
  <si>
    <t>HI Coventry</t>
  </si>
  <si>
    <t>52553</t>
  </si>
  <si>
    <t>52554</t>
  </si>
  <si>
    <t>52555</t>
  </si>
  <si>
    <t>E0193 Corp Location</t>
  </si>
  <si>
    <t>E0193</t>
  </si>
  <si>
    <t>52556</t>
  </si>
  <si>
    <t>Milton Keynes Spirit</t>
  </si>
  <si>
    <t>52557</t>
  </si>
  <si>
    <t>Purchasing Rebates(cls)</t>
  </si>
  <si>
    <t>52558</t>
  </si>
  <si>
    <t>Dir Exps D Kappler (cls)</t>
  </si>
  <si>
    <t>52559</t>
  </si>
  <si>
    <t>52560</t>
  </si>
  <si>
    <t>HI Belfast Mgt Fees</t>
  </si>
  <si>
    <t>52561</t>
  </si>
  <si>
    <t>HI ABERDEEN MGMT FEES</t>
  </si>
  <si>
    <t>52562</t>
  </si>
  <si>
    <t>CP CAMBRIDGE MGMT FEES</t>
  </si>
  <si>
    <t>52563</t>
  </si>
  <si>
    <t>HI EALING MGT FEES</t>
  </si>
  <si>
    <t>52564</t>
  </si>
  <si>
    <t>IC GEORGE EDINBURGH MGT FEES</t>
  </si>
  <si>
    <t>52565</t>
  </si>
  <si>
    <t>Belfast Spirit</t>
  </si>
  <si>
    <t>52566</t>
  </si>
  <si>
    <t>52567</t>
  </si>
  <si>
    <t>52568</t>
  </si>
  <si>
    <t>IC Dusseldorf</t>
  </si>
  <si>
    <t>52569</t>
  </si>
  <si>
    <t>Spirit Membership System</t>
  </si>
  <si>
    <t>52570</t>
  </si>
  <si>
    <t>IC ABU SOMA MGMT FEES</t>
  </si>
  <si>
    <t>52571</t>
  </si>
  <si>
    <t>HQU110 CONSOL ADJ (52571)</t>
  </si>
  <si>
    <t>H0371</t>
  </si>
  <si>
    <t>52572</t>
  </si>
  <si>
    <t>GBP100 Consol Adjs(cls)</t>
  </si>
  <si>
    <t>H0372</t>
  </si>
  <si>
    <t>52573</t>
  </si>
  <si>
    <t>GBP300 Consol Adjs (cls)</t>
  </si>
  <si>
    <t>H0373</t>
  </si>
  <si>
    <t>52574</t>
  </si>
  <si>
    <t>GBP150 Consol Adjs</t>
  </si>
  <si>
    <t>H0374</t>
  </si>
  <si>
    <t>52575</t>
  </si>
  <si>
    <t>HQU100 CONSOL ADJ (52575)</t>
  </si>
  <si>
    <t>H0375</t>
  </si>
  <si>
    <t>52576</t>
  </si>
  <si>
    <t>GBP200 Consol Adjs</t>
  </si>
  <si>
    <t>H0376</t>
  </si>
  <si>
    <t>52577</t>
  </si>
  <si>
    <t>GBP250 Consol Adjs</t>
  </si>
  <si>
    <t>H0377</t>
  </si>
  <si>
    <t>52578</t>
  </si>
  <si>
    <t>GBP350 Consol Adjs</t>
  </si>
  <si>
    <t>H0378</t>
  </si>
  <si>
    <t>52579</t>
  </si>
  <si>
    <t>USD100 CONSOL ADJ (52579)</t>
  </si>
  <si>
    <t>H0379</t>
  </si>
  <si>
    <t>52580</t>
  </si>
  <si>
    <t>EUR900 Consol Adjs</t>
  </si>
  <si>
    <t>H0380</t>
  </si>
  <si>
    <t>52581</t>
  </si>
  <si>
    <t>EUR950 Consol Adj(cls)</t>
  </si>
  <si>
    <t>H0381</t>
  </si>
  <si>
    <t>52582</t>
  </si>
  <si>
    <t>EUR850 CONSOL ADJ (52582)</t>
  </si>
  <si>
    <t>H0370</t>
  </si>
  <si>
    <t>52583</t>
  </si>
  <si>
    <t>IT Manager (52583) (cls)</t>
  </si>
  <si>
    <t>52584</t>
  </si>
  <si>
    <t>IT Manager Reporting Only(cls)</t>
  </si>
  <si>
    <t>52585</t>
  </si>
  <si>
    <t>Training UpCenter</t>
  </si>
  <si>
    <t>52586</t>
  </si>
  <si>
    <t>Training Upcenter Reptg(cls)</t>
  </si>
  <si>
    <t>52587</t>
  </si>
  <si>
    <t>MEA CENTRAL CHARGES</t>
  </si>
  <si>
    <t>52588</t>
  </si>
  <si>
    <t>LGR Corporate Location</t>
  </si>
  <si>
    <t>E0122</t>
  </si>
  <si>
    <t>52589</t>
  </si>
  <si>
    <t>52590</t>
  </si>
  <si>
    <t>Newcastle under Lyme Spirit</t>
  </si>
  <si>
    <t>52591</t>
  </si>
  <si>
    <t>H0310 B Debt Prov MEA</t>
  </si>
  <si>
    <t>52592</t>
  </si>
  <si>
    <t>Newcastle City Spirit</t>
  </si>
  <si>
    <t>52593</t>
  </si>
  <si>
    <t>H0310 B DEBT PROV UKI</t>
  </si>
  <si>
    <t>52594</t>
  </si>
  <si>
    <t>52595</t>
  </si>
  <si>
    <t>H0192 B Debt Prov UK</t>
  </si>
  <si>
    <t>52596</t>
  </si>
  <si>
    <t>H0125 B Debt Prov UKI</t>
  </si>
  <si>
    <t>H0125</t>
  </si>
  <si>
    <t>52597</t>
  </si>
  <si>
    <t>H0125 B Debt Prov W&amp;S</t>
  </si>
  <si>
    <t>52598</t>
  </si>
  <si>
    <t>E0150 B Debt Prov UKI</t>
  </si>
  <si>
    <t>52599</t>
  </si>
  <si>
    <t>E0182 B Debt Prov UKI</t>
  </si>
  <si>
    <t>52600</t>
  </si>
  <si>
    <t>E0183 B Debt Prov UKI</t>
  </si>
  <si>
    <t>52602</t>
  </si>
  <si>
    <t>HI Samara Corp Loc</t>
  </si>
  <si>
    <t>52603</t>
  </si>
  <si>
    <t>IC BERCHTEGADEN RSC FEES</t>
  </si>
  <si>
    <t>52604</t>
  </si>
  <si>
    <t>IHG UK Development Properties</t>
  </si>
  <si>
    <t>52606</t>
  </si>
  <si>
    <t>UKI Area Rchg Lon Mkt (52606)</t>
  </si>
  <si>
    <t>52607</t>
  </si>
  <si>
    <t>UKI Food and Bev Trainers</t>
  </si>
  <si>
    <t>52608</t>
  </si>
  <si>
    <t>Engineering  Central OH LRG</t>
  </si>
  <si>
    <t>52609</t>
  </si>
  <si>
    <t>UKI Health and Fitness</t>
  </si>
  <si>
    <t>52610</t>
  </si>
  <si>
    <t>Norwich Spirit</t>
  </si>
  <si>
    <t>52611</t>
  </si>
  <si>
    <t>HR  Group B</t>
  </si>
  <si>
    <t>52612</t>
  </si>
  <si>
    <t>Revenue  Group B</t>
  </si>
  <si>
    <t>52613</t>
  </si>
  <si>
    <t>Sales  Central OH  LRG</t>
  </si>
  <si>
    <t>52614</t>
  </si>
  <si>
    <t>UKI Retained Costs</t>
  </si>
  <si>
    <t>52615</t>
  </si>
  <si>
    <t>AREA COSTS IC GERMANY</t>
  </si>
  <si>
    <t>52616</t>
  </si>
  <si>
    <t>Europe Graduate Finance Costs</t>
  </si>
  <si>
    <t>52617</t>
  </si>
  <si>
    <t>AREA COSTS EUROPE OTHER</t>
  </si>
  <si>
    <t>52618</t>
  </si>
  <si>
    <t>Notts - Derby Spirit</t>
  </si>
  <si>
    <t>52620</t>
  </si>
  <si>
    <t>IC Mar Menor Golf</t>
  </si>
  <si>
    <t>52621</t>
  </si>
  <si>
    <t>CP Estepona</t>
  </si>
  <si>
    <t>52624</t>
  </si>
  <si>
    <t>HI CLICHY</t>
  </si>
  <si>
    <t>F0272</t>
  </si>
  <si>
    <t>52628</t>
  </si>
  <si>
    <t>MEA TSA Income HI (cls)</t>
  </si>
  <si>
    <t>52629</t>
  </si>
  <si>
    <t>Eur TSA Income CP (cls)</t>
  </si>
  <si>
    <t>52630</t>
  </si>
  <si>
    <t>Eur TSA Income EX (cls)</t>
  </si>
  <si>
    <t>52631</t>
  </si>
  <si>
    <t>Eur TSA Income HI (cls)</t>
  </si>
  <si>
    <t>52632</t>
  </si>
  <si>
    <t>Eur TSA Income SB (cls)</t>
  </si>
  <si>
    <t>52633</t>
  </si>
  <si>
    <t>MEA TSA Income CP (cls)</t>
  </si>
  <si>
    <t>52634</t>
  </si>
  <si>
    <t>Engineering Group B</t>
  </si>
  <si>
    <t>52635</t>
  </si>
  <si>
    <t>EUR Development CEE old (cls)</t>
  </si>
  <si>
    <t>52636</t>
  </si>
  <si>
    <t>EUR FBD Germany (52636) (cls)</t>
  </si>
  <si>
    <t>52637</t>
  </si>
  <si>
    <t>EUR OSQ Germany (52637) (cls)</t>
  </si>
  <si>
    <t>52638</t>
  </si>
  <si>
    <t>Dev Architect Germany (cls)</t>
  </si>
  <si>
    <t>52644</t>
  </si>
  <si>
    <t>Oxford Peartree Spirit</t>
  </si>
  <si>
    <t>52646</t>
  </si>
  <si>
    <t>Bad Debt Provision IC Europe</t>
  </si>
  <si>
    <t>52647</t>
  </si>
  <si>
    <t>BAD DEBT PROVISION IC EUROPE</t>
  </si>
  <si>
    <t>52648</t>
  </si>
  <si>
    <t>52649</t>
  </si>
  <si>
    <t>52650</t>
  </si>
  <si>
    <t>52651</t>
  </si>
  <si>
    <t>52652</t>
  </si>
  <si>
    <t>52653</t>
  </si>
  <si>
    <t>CP Bratislava Mgd Loc</t>
  </si>
  <si>
    <t>52654</t>
  </si>
  <si>
    <t>52656</t>
  </si>
  <si>
    <t>CP Vienna Conf Centre Adj.</t>
  </si>
  <si>
    <t>52657</t>
  </si>
  <si>
    <t>IC AQABA MGD LOC</t>
  </si>
  <si>
    <t>52658</t>
  </si>
  <si>
    <t>HI KUWAIT DOWNTON MGD LOC</t>
  </si>
  <si>
    <t>52659</t>
  </si>
  <si>
    <t>Closed-DM Biz Dev - Germany</t>
  </si>
  <si>
    <t>52660</t>
  </si>
  <si>
    <t>IT Hotel Openings</t>
  </si>
  <si>
    <t>52661</t>
  </si>
  <si>
    <t>IC Athens Dividend</t>
  </si>
  <si>
    <t>52662</t>
  </si>
  <si>
    <t>Resilience (52662)</t>
  </si>
  <si>
    <t>52663</t>
  </si>
  <si>
    <t>UK Risk - Records Mngt</t>
  </si>
  <si>
    <t>52664</t>
  </si>
  <si>
    <t>HIBDP Risk &amp; Opps (cls)</t>
  </si>
  <si>
    <t>52665</t>
  </si>
  <si>
    <t>R&amp;O - EUR Dev (cls)</t>
  </si>
  <si>
    <t>52666</t>
  </si>
  <si>
    <t>Spare Sales (52666) (cls)</t>
  </si>
  <si>
    <t>52667</t>
  </si>
  <si>
    <t>Moscow (52667) (cls)</t>
  </si>
  <si>
    <t>52668</t>
  </si>
  <si>
    <t>Peterborough Spirit</t>
  </si>
  <si>
    <t>52669</t>
  </si>
  <si>
    <t>IC DUSSELDORF RSC FEES</t>
  </si>
  <si>
    <t>52670</t>
  </si>
  <si>
    <t>Market Dev. Italy (cls)</t>
  </si>
  <si>
    <t>52671</t>
  </si>
  <si>
    <t>IC Frankfurt (City Wing)</t>
  </si>
  <si>
    <t>52672</t>
  </si>
  <si>
    <t>Area Mktg Forum Ger Plus(cls)</t>
  </si>
  <si>
    <t>52673</t>
  </si>
  <si>
    <t>LRG BSC MGT FEE</t>
  </si>
  <si>
    <t>52674</t>
  </si>
  <si>
    <t>H0385</t>
  </si>
  <si>
    <t>52675</t>
  </si>
  <si>
    <t>52676</t>
  </si>
  <si>
    <t>52677</t>
  </si>
  <si>
    <t>52679</t>
  </si>
  <si>
    <t>IC DUBAI FESTIVAL CITY MGD LOC</t>
  </si>
  <si>
    <t>52680</t>
  </si>
  <si>
    <t>52681</t>
  </si>
  <si>
    <t>EMERO Corporate Location(cls)</t>
  </si>
  <si>
    <t>52682</t>
  </si>
  <si>
    <t>Portsmouth Spirit</t>
  </si>
  <si>
    <t>52683</t>
  </si>
  <si>
    <t>EUR TSA Inc (HIoB) IC (cls)</t>
  </si>
  <si>
    <t>52684</t>
  </si>
  <si>
    <t>UKI TSA INC (HIOB) CP</t>
  </si>
  <si>
    <t>52685</t>
  </si>
  <si>
    <t>UKI TSA Inc (HIoB) HI (cls)</t>
  </si>
  <si>
    <t>52686</t>
  </si>
  <si>
    <t>UKI TSA Inc (HIoB) EX (cls)</t>
  </si>
  <si>
    <t>52687</t>
  </si>
  <si>
    <t>MEA TSA inc (HIoB) IC</t>
  </si>
  <si>
    <t>52688</t>
  </si>
  <si>
    <t>MEA TSA Inc (HIoB) CP (cls)</t>
  </si>
  <si>
    <t>52689</t>
  </si>
  <si>
    <t>EUR App Fee Inc IC (cls)</t>
  </si>
  <si>
    <t>52690</t>
  </si>
  <si>
    <t>EUR App Fee Inc CP (cls)</t>
  </si>
  <si>
    <t>52691</t>
  </si>
  <si>
    <t>EUR App Fee Inc SB (cls)</t>
  </si>
  <si>
    <t>52692</t>
  </si>
  <si>
    <t>UKI APP FEE INC IC</t>
  </si>
  <si>
    <t>52693</t>
  </si>
  <si>
    <t>UKI App Fee Inc CP (cls)</t>
  </si>
  <si>
    <t>52694</t>
  </si>
  <si>
    <t>UKI APP FEE INC HI</t>
  </si>
  <si>
    <t>52695</t>
  </si>
  <si>
    <t>UKI App Fee inc EX</t>
  </si>
  <si>
    <t>52696</t>
  </si>
  <si>
    <t>UKI App Fee Inc SB (cls)</t>
  </si>
  <si>
    <t>52697</t>
  </si>
  <si>
    <t>MEA APP FEE INC IC</t>
  </si>
  <si>
    <t>52698</t>
  </si>
  <si>
    <t>MEA App Fee Inc EX (cls)</t>
  </si>
  <si>
    <t>52699</t>
  </si>
  <si>
    <t>MEA App Fee Inc SB (cls)</t>
  </si>
  <si>
    <t>52700</t>
  </si>
  <si>
    <t>UKI TSA Income IC (cls)</t>
  </si>
  <si>
    <t>52701</t>
  </si>
  <si>
    <t>UKI TSA Income CP (cls)</t>
  </si>
  <si>
    <t>52702</t>
  </si>
  <si>
    <t>UKI TSA Income HI (cls)</t>
  </si>
  <si>
    <t>52703</t>
  </si>
  <si>
    <t>UKI TSA Income EX (cls)</t>
  </si>
  <si>
    <t>52704</t>
  </si>
  <si>
    <t>UKI TSA Income SB (cls)</t>
  </si>
  <si>
    <t>52705</t>
  </si>
  <si>
    <t>MEA TSA Income EX (cls)</t>
  </si>
  <si>
    <t>52706</t>
  </si>
  <si>
    <t>MEA TSA Income SB (cls)</t>
  </si>
  <si>
    <t>52707</t>
  </si>
  <si>
    <t>Dir Exps J Linen (52707) (cls)</t>
  </si>
  <si>
    <t>52708</t>
  </si>
  <si>
    <t>52709</t>
  </si>
  <si>
    <t>EMERO EMEA Regional Team (cls)</t>
  </si>
  <si>
    <t>52710</t>
  </si>
  <si>
    <t>EMERO HR (52710) (cls)</t>
  </si>
  <si>
    <t>52711</t>
  </si>
  <si>
    <t>EMERO Agent</t>
  </si>
  <si>
    <t>52712</t>
  </si>
  <si>
    <t>H0041 UK GAAP</t>
  </si>
  <si>
    <t>52713</t>
  </si>
  <si>
    <t>HI (Saudi Arabia) Inc Corp Loc</t>
  </si>
  <si>
    <t>52714</t>
  </si>
  <si>
    <t>CP Estepona Mgd Loc</t>
  </si>
  <si>
    <t>52715</t>
  </si>
  <si>
    <t>IC Mar Menor Mgd Loc</t>
  </si>
  <si>
    <t>52719</t>
  </si>
  <si>
    <t>HI Moscow Vinogrado Mgd Loc</t>
  </si>
  <si>
    <t>52720</t>
  </si>
  <si>
    <t>CP Bucharest</t>
  </si>
  <si>
    <t>F0269</t>
  </si>
  <si>
    <t>52721</t>
  </si>
  <si>
    <t>CP BUCHAREST MGD LOC</t>
  </si>
  <si>
    <t>52723</t>
  </si>
  <si>
    <t>CP BRATISLAVA MGD LOC</t>
  </si>
  <si>
    <t>52724</t>
  </si>
  <si>
    <t>Reading Spirit</t>
  </si>
  <si>
    <t>52726</t>
  </si>
  <si>
    <t>Rochester Spirit</t>
  </si>
  <si>
    <t>52728</t>
  </si>
  <si>
    <t>H0386</t>
  </si>
  <si>
    <t>52729</t>
  </si>
  <si>
    <t>CP Salzburg</t>
  </si>
  <si>
    <t>H0387</t>
  </si>
  <si>
    <t>52730</t>
  </si>
  <si>
    <t>52731</t>
  </si>
  <si>
    <t>Holiday Inn Vienna South</t>
  </si>
  <si>
    <t>H0388</t>
  </si>
  <si>
    <t>52732</t>
  </si>
  <si>
    <t>52733</t>
  </si>
  <si>
    <t>HI BV Austria Corp (cls)</t>
  </si>
  <si>
    <t>52734</t>
  </si>
  <si>
    <t>Rugby Spirit</t>
  </si>
  <si>
    <t>52735</t>
  </si>
  <si>
    <t>52736</t>
  </si>
  <si>
    <t>Runcorn Spirit</t>
  </si>
  <si>
    <t>52737</t>
  </si>
  <si>
    <t>52738</t>
  </si>
  <si>
    <t>UK GAAP</t>
  </si>
  <si>
    <t>52739</t>
  </si>
  <si>
    <t>52740</t>
  </si>
  <si>
    <t>52741</t>
  </si>
  <si>
    <t>Holiday Inn Munich South</t>
  </si>
  <si>
    <t>52742</t>
  </si>
  <si>
    <t>52743</t>
  </si>
  <si>
    <t>52744</t>
  </si>
  <si>
    <t>52745</t>
  </si>
  <si>
    <t>EUR Hotel Sales Amsterdam(cls)</t>
  </si>
  <si>
    <t>52746</t>
  </si>
  <si>
    <t>S&amp;M CMM - Italy (52746)</t>
  </si>
  <si>
    <t>52747</t>
  </si>
  <si>
    <t>Dev Architect Italy</t>
  </si>
  <si>
    <t>52748</t>
  </si>
  <si>
    <t>Travel Individual Sales Italy</t>
  </si>
  <si>
    <t>52749</t>
  </si>
  <si>
    <t>Europe Development Italy</t>
  </si>
  <si>
    <t>52750</t>
  </si>
  <si>
    <t>Hotel Ops Europe (It)</t>
  </si>
  <si>
    <t>52751</t>
  </si>
  <si>
    <t>EUR AREA TRAINING (52751)</t>
  </si>
  <si>
    <t>52752</t>
  </si>
  <si>
    <t>Benelux Corporate (cls)</t>
  </si>
  <si>
    <t>52753</t>
  </si>
  <si>
    <t>Hotel Ops Europe (Nl) (cls)</t>
  </si>
  <si>
    <t>52754</t>
  </si>
  <si>
    <t>Benelux Agency (52754) (cls)</t>
  </si>
  <si>
    <t>52755</t>
  </si>
  <si>
    <t>52756</t>
  </si>
  <si>
    <t>Revenue Training EMERO (cls)</t>
  </si>
  <si>
    <t>52757</t>
  </si>
  <si>
    <t>EUROPE CPS (52757)</t>
  </si>
  <si>
    <t>52758</t>
  </si>
  <si>
    <t>EMEA CENTRAL IFRS ADJS (52758)</t>
  </si>
  <si>
    <t>H0393</t>
  </si>
  <si>
    <t>52759</t>
  </si>
  <si>
    <t>Mgt Contract IFRS Adjustments</t>
  </si>
  <si>
    <t>52760</t>
  </si>
  <si>
    <t>IFRS UK and Ireland Hotels</t>
  </si>
  <si>
    <t>52761</t>
  </si>
  <si>
    <t>ex - IC Stuttgart KG UK GAAP</t>
  </si>
  <si>
    <t>52762</t>
  </si>
  <si>
    <t>ex - IC Stuttgart GMBH</t>
  </si>
  <si>
    <t>52763</t>
  </si>
  <si>
    <t>ex- IC Stuttgart KG Local GAAP</t>
  </si>
  <si>
    <t>52764</t>
  </si>
  <si>
    <t>Bad Debt Provision ME&amp;A Africa</t>
  </si>
  <si>
    <t>52765</t>
  </si>
  <si>
    <t>BAD DEBT PROVISION - FRAN  EUR</t>
  </si>
  <si>
    <t>52766</t>
  </si>
  <si>
    <t>EMEA Moscow Sales</t>
  </si>
  <si>
    <t>52767</t>
  </si>
  <si>
    <t>CMF Italy (52767) (cls)</t>
  </si>
  <si>
    <t>52768</t>
  </si>
  <si>
    <t>Market Dev. Spain (cls)</t>
  </si>
  <si>
    <t>52769</t>
  </si>
  <si>
    <t>IHI Srl Corp &amp; Fiscal</t>
  </si>
  <si>
    <t>52771</t>
  </si>
  <si>
    <t>HI Sharjah Mgd Fees</t>
  </si>
  <si>
    <t>52772</t>
  </si>
  <si>
    <t>Sheffield Spirit</t>
  </si>
  <si>
    <t>52774</t>
  </si>
  <si>
    <t>HI BACK AIRPORT MGD FEES</t>
  </si>
  <si>
    <t>52775</t>
  </si>
  <si>
    <t>HI SHARJAH MGD FEES</t>
  </si>
  <si>
    <t>52776</t>
  </si>
  <si>
    <t>52777</t>
  </si>
  <si>
    <t>PC Rewards ME (cls)</t>
  </si>
  <si>
    <t>52778</t>
  </si>
  <si>
    <t>BERMUDA BSC MGMT FEE</t>
  </si>
  <si>
    <t>52786</t>
  </si>
  <si>
    <t>South Mimms Spirit</t>
  </si>
  <si>
    <t>52792</t>
  </si>
  <si>
    <t>Southampton Spirit</t>
  </si>
  <si>
    <t>52820</t>
  </si>
  <si>
    <t>Swansea Spirit</t>
  </si>
  <si>
    <t>52824</t>
  </si>
  <si>
    <t>Swindon Spirit</t>
  </si>
  <si>
    <t>52834</t>
  </si>
  <si>
    <t>Taunton Spirit</t>
  </si>
  <si>
    <t>52835</t>
  </si>
  <si>
    <t>HI London Brent Cross Mgd Loc</t>
  </si>
  <si>
    <t>52836</t>
  </si>
  <si>
    <t>HI London Mayfair Mgd Loc</t>
  </si>
  <si>
    <t>52837</t>
  </si>
  <si>
    <t>CP Birmingham NEC Mgd Loc</t>
  </si>
  <si>
    <t>52838</t>
  </si>
  <si>
    <t>HI Leicester Mgd Loc</t>
  </si>
  <si>
    <t>52839</t>
  </si>
  <si>
    <t>HI Edinburgh North Mgd Loc</t>
  </si>
  <si>
    <t>52840</t>
  </si>
  <si>
    <t>HI Kensington Forum Mgd Loc</t>
  </si>
  <si>
    <t>52841</t>
  </si>
  <si>
    <t>CP Leeds Mgd Loc</t>
  </si>
  <si>
    <t>52842</t>
  </si>
  <si>
    <t>HI Maidenhead Windsor Mgd Loc</t>
  </si>
  <si>
    <t>52843</t>
  </si>
  <si>
    <t>HI London Sutton Mgd Loc</t>
  </si>
  <si>
    <t>52844</t>
  </si>
  <si>
    <t>EX STRATHCLYDE MGD LOC</t>
  </si>
  <si>
    <t>52845</t>
  </si>
  <si>
    <t>HI Warrington Mgd Loc</t>
  </si>
  <si>
    <t>52846</t>
  </si>
  <si>
    <t>HI Ashford Central Mgd Loc</t>
  </si>
  <si>
    <t>52847</t>
  </si>
  <si>
    <t>HI Basilson Mgd Loc</t>
  </si>
  <si>
    <t>52848</t>
  </si>
  <si>
    <t>HI Basingtoke Mgd Loc</t>
  </si>
  <si>
    <t>52849</t>
  </si>
  <si>
    <t>HI Bexley Mgd Loc</t>
  </si>
  <si>
    <t>52850</t>
  </si>
  <si>
    <t>HI BIRMINGHAM CITY MGD LOC</t>
  </si>
  <si>
    <t>52851</t>
  </si>
  <si>
    <t>HI Birmingham M6J7 Mgd Loc</t>
  </si>
  <si>
    <t>52852</t>
  </si>
  <si>
    <t>HI BOLTON M61 J5 MGD LOC</t>
  </si>
  <si>
    <t>52853</t>
  </si>
  <si>
    <t>HI Brentwood M25J28 Mgd Loc</t>
  </si>
  <si>
    <t>52854</t>
  </si>
  <si>
    <t>HI Leeds Brighouse Mgd Loc</t>
  </si>
  <si>
    <t>52855</t>
  </si>
  <si>
    <t>HI Bristol Filton Mgd Loc</t>
  </si>
  <si>
    <t>52856</t>
  </si>
  <si>
    <t>HI CARLISLE M6 J44 MGD LOC</t>
  </si>
  <si>
    <t>52857</t>
  </si>
  <si>
    <t>HI CARDIFF NORTH MGD LOC</t>
  </si>
  <si>
    <t>52858</t>
  </si>
  <si>
    <t>HI Chester South Mgd Loc</t>
  </si>
  <si>
    <t>52859</t>
  </si>
  <si>
    <t>HI Colchester Mgd Loc</t>
  </si>
  <si>
    <t>52860</t>
  </si>
  <si>
    <t>HI Coventry M6J2 Mgd Loc</t>
  </si>
  <si>
    <t>52861</t>
  </si>
  <si>
    <t>HI Eastleigh Mgd Loc</t>
  </si>
  <si>
    <t>52862</t>
  </si>
  <si>
    <t>HI Edinburgh Mgd Loc</t>
  </si>
  <si>
    <t>52863</t>
  </si>
  <si>
    <t>HI Farnborough Mgd Loc</t>
  </si>
  <si>
    <t>52864</t>
  </si>
  <si>
    <t>HI Gatwick Airport Mgd Loc</t>
  </si>
  <si>
    <t>52865</t>
  </si>
  <si>
    <t>HI Gloucester Mgd Loc</t>
  </si>
  <si>
    <t>52866</t>
  </si>
  <si>
    <t>HI GLASGOW WEST CITY MGD LOC</t>
  </si>
  <si>
    <t>52867</t>
  </si>
  <si>
    <t>HI Glasgow Airport Mgd Loc</t>
  </si>
  <si>
    <t>52868</t>
  </si>
  <si>
    <t>HI LONDON HAMPSTEAD MGD LOC</t>
  </si>
  <si>
    <t>52869</t>
  </si>
  <si>
    <t>HI Haydock M6J23 Mgd Loc</t>
  </si>
  <si>
    <t>52870</t>
  </si>
  <si>
    <t>HI Heathrow Ariel Mgd Loc</t>
  </si>
  <si>
    <t>52871</t>
  </si>
  <si>
    <t>HI Heathrow M4J4 Mgd Loc</t>
  </si>
  <si>
    <t>52872</t>
  </si>
  <si>
    <t>HI Hemel Hemp'd M1J8 Mgd Loc</t>
  </si>
  <si>
    <t>52873</t>
  </si>
  <si>
    <t>HI High Wycombe M40J4 Mgd Loc</t>
  </si>
  <si>
    <t>52874</t>
  </si>
  <si>
    <t>HI Ipswich Mgd Loc</t>
  </si>
  <si>
    <t>52875</t>
  </si>
  <si>
    <t>HI Lancaster Mgd Loc</t>
  </si>
  <si>
    <t>52876</t>
  </si>
  <si>
    <t>HI LEEDS BRADFORD AIR MGD LOC</t>
  </si>
  <si>
    <t>52877</t>
  </si>
  <si>
    <t>HI LEICESTER WEST MGD LOC</t>
  </si>
  <si>
    <t>52878</t>
  </si>
  <si>
    <t>HI London Bloomsbury Mgd Loc</t>
  </si>
  <si>
    <t>52879</t>
  </si>
  <si>
    <t>HI London Regents Park Mgd Loc</t>
  </si>
  <si>
    <t>52880</t>
  </si>
  <si>
    <t>CP Manchester Airport Mgd Loc</t>
  </si>
  <si>
    <t>52881</t>
  </si>
  <si>
    <t>HI Milton Keynes Mgd Loc</t>
  </si>
  <si>
    <t>52882</t>
  </si>
  <si>
    <t>HI Stoke M6J15 Mgd Loc</t>
  </si>
  <si>
    <t>52883</t>
  </si>
  <si>
    <t>HI NEWCASTLE CITY MGD LOC</t>
  </si>
  <si>
    <t>52884</t>
  </si>
  <si>
    <t>HI Norwich Mgd Loc</t>
  </si>
  <si>
    <t>52885</t>
  </si>
  <si>
    <t>HI Derby Nottingham Mgd Loc</t>
  </si>
  <si>
    <t>52886</t>
  </si>
  <si>
    <t>HI Oxford Mgd Loc</t>
  </si>
  <si>
    <t>52887</t>
  </si>
  <si>
    <t>HI Portsmouth Mgd Loc</t>
  </si>
  <si>
    <t>52888</t>
  </si>
  <si>
    <t>HI Reading South Mgd Loc</t>
  </si>
  <si>
    <t>52889</t>
  </si>
  <si>
    <t>HI Rugby Northampton Mgd Loc</t>
  </si>
  <si>
    <t>52890</t>
  </si>
  <si>
    <t>HI Southampton Mgd Loc</t>
  </si>
  <si>
    <t>52891</t>
  </si>
  <si>
    <t>HI Swindon Mgd Loc</t>
  </si>
  <si>
    <t>52892</t>
  </si>
  <si>
    <t>HI Taunton M5J25 Mgd Loc</t>
  </si>
  <si>
    <t>52893</t>
  </si>
  <si>
    <t>HI Washington Mgd Loc</t>
  </si>
  <si>
    <t>52894</t>
  </si>
  <si>
    <t>HI Wakefield M1J40 Mgd Loc</t>
  </si>
  <si>
    <t>52895</t>
  </si>
  <si>
    <t>HI York Mgd Loc</t>
  </si>
  <si>
    <t>52896</t>
  </si>
  <si>
    <t>HI Aylesbury Mgd Loc</t>
  </si>
  <si>
    <t>52897</t>
  </si>
  <si>
    <t>HI Cardiff City Centre Mgd Loc</t>
  </si>
  <si>
    <t>52898</t>
  </si>
  <si>
    <t>HI Cambridge Mgd Loc</t>
  </si>
  <si>
    <t>52899</t>
  </si>
  <si>
    <t>HI Fareham Mgd Loc</t>
  </si>
  <si>
    <t>52900</t>
  </si>
  <si>
    <t>HI Guildford Mgd Loc</t>
  </si>
  <si>
    <t>52901</t>
  </si>
  <si>
    <t>HI Hull Marina Mgd Loc</t>
  </si>
  <si>
    <t>52902</t>
  </si>
  <si>
    <t>Wakefield Spirit</t>
  </si>
  <si>
    <t>52903</t>
  </si>
  <si>
    <t>HI Maidstone Mgd Loc</t>
  </si>
  <si>
    <t>52904</t>
  </si>
  <si>
    <t>HI PETERBOROUGH A1MJ16 MGD LOC</t>
  </si>
  <si>
    <t>52905</t>
  </si>
  <si>
    <t>HI Rochester Mgd Loc</t>
  </si>
  <si>
    <t>52906</t>
  </si>
  <si>
    <t>HI Runcorn Mgd Loc</t>
  </si>
  <si>
    <t>52907</t>
  </si>
  <si>
    <t>HI SOUTGH MIMMS MGD LOC</t>
  </si>
  <si>
    <t>52908</t>
  </si>
  <si>
    <t>CP Heathrow Mgd Loc</t>
  </si>
  <si>
    <t>52909</t>
  </si>
  <si>
    <t>NEW IHG PLC (52909)</t>
  </si>
  <si>
    <t>H0382</t>
  </si>
  <si>
    <t>52910</t>
  </si>
  <si>
    <t>CP Brussels Europa</t>
  </si>
  <si>
    <t>H0383</t>
  </si>
  <si>
    <t>52911</t>
  </si>
  <si>
    <t>LRG BSC Income (52911) (cls)</t>
  </si>
  <si>
    <t>52912</t>
  </si>
  <si>
    <t>MEA TSA Income IC (cls)</t>
  </si>
  <si>
    <t>52913</t>
  </si>
  <si>
    <t>Eur TSA Income IC (cls)</t>
  </si>
  <si>
    <t>52915</t>
  </si>
  <si>
    <t>CP Brussels UK GAAP</t>
  </si>
  <si>
    <t>52916</t>
  </si>
  <si>
    <t>H0016 Fee Pass Thru (cls)</t>
  </si>
  <si>
    <t>52917</t>
  </si>
  <si>
    <t>H0310 Fee Pass Thru (cls)</t>
  </si>
  <si>
    <t>52918</t>
  </si>
  <si>
    <t>C&amp;B Germany (52918) (cls)</t>
  </si>
  <si>
    <t>52919</t>
  </si>
  <si>
    <t>52920</t>
  </si>
  <si>
    <t>CP Bucharest Mgd Loc</t>
  </si>
  <si>
    <t>H0384</t>
  </si>
  <si>
    <t>52939</t>
  </si>
  <si>
    <t>France Area Costs (HI Disney)</t>
  </si>
  <si>
    <t>52940</t>
  </si>
  <si>
    <t>Germany Areas Costs (CP Wiesba</t>
  </si>
  <si>
    <t>H0086</t>
  </si>
  <si>
    <t>52941</t>
  </si>
  <si>
    <t>Cent/B'lux  Area Cost (CP Ams)</t>
  </si>
  <si>
    <t>52943</t>
  </si>
  <si>
    <t>Ger'y Area Costs (CP Wiesbaden</t>
  </si>
  <si>
    <t>52944</t>
  </si>
  <si>
    <t>Holiday Inn Paris Pte de Clich</t>
  </si>
  <si>
    <t>52945</t>
  </si>
  <si>
    <t>MEA TSA inc (HI ME Ltd) CP</t>
  </si>
  <si>
    <t>52946</t>
  </si>
  <si>
    <t>EMEA Awards Ceremony (cls)</t>
  </si>
  <si>
    <t>52948</t>
  </si>
  <si>
    <t>Moscow GSO (52948) (cls)</t>
  </si>
  <si>
    <t>RUB</t>
  </si>
  <si>
    <t>52949</t>
  </si>
  <si>
    <t>Russian Subsidiary Corp Loc</t>
  </si>
  <si>
    <t>52950</t>
  </si>
  <si>
    <t>Russian Hotel Employees (cls)</t>
  </si>
  <si>
    <t>52951</t>
  </si>
  <si>
    <t>EX Girona</t>
  </si>
  <si>
    <t>F0021</t>
  </si>
  <si>
    <t>52953</t>
  </si>
  <si>
    <t>EX Madrid Leganes</t>
  </si>
  <si>
    <t>F0039</t>
  </si>
  <si>
    <t>52955</t>
  </si>
  <si>
    <t>IC La Torre Golf Resort</t>
  </si>
  <si>
    <t>F0037</t>
  </si>
  <si>
    <t>52966</t>
  </si>
  <si>
    <t>Frankfurt Corporate (cls)</t>
  </si>
  <si>
    <t>52967</t>
  </si>
  <si>
    <t>Frankfurt Agency (52967) (cls)</t>
  </si>
  <si>
    <t>52968</t>
  </si>
  <si>
    <t>Germany Growth Plan (cls)</t>
  </si>
  <si>
    <t>52969</t>
  </si>
  <si>
    <t>Frankfurt Travel Ind (cls)</t>
  </si>
  <si>
    <t>52970</t>
  </si>
  <si>
    <t>NHOP Germany</t>
  </si>
  <si>
    <t>52971</t>
  </si>
  <si>
    <t>LEGAL GERMANY (52971)</t>
  </si>
  <si>
    <t>Revenue Management -Continenta</t>
  </si>
  <si>
    <t>52973</t>
  </si>
  <si>
    <t>52974</t>
  </si>
  <si>
    <t>52975</t>
  </si>
  <si>
    <t>MD Northern Europe</t>
  </si>
  <si>
    <t>52976</t>
  </si>
  <si>
    <t>PROCUREMENT - GERMANY (52976)</t>
  </si>
  <si>
    <t>52977</t>
  </si>
  <si>
    <t>INT SALES GERMANY (52977)</t>
  </si>
  <si>
    <t>52978</t>
  </si>
  <si>
    <t>EUROPE COMMUNICATIONS GERMANY</t>
  </si>
  <si>
    <t>52979</t>
  </si>
  <si>
    <t>FBS IC EUR GERMANY (52979)</t>
  </si>
  <si>
    <t>52980</t>
  </si>
  <si>
    <t>FINANCE OPS GERMANY (52980)</t>
  </si>
  <si>
    <t>52981</t>
  </si>
  <si>
    <t>Development Germany</t>
  </si>
  <si>
    <t>52982</t>
  </si>
  <si>
    <t>Faclties Frankfurt GAAP</t>
  </si>
  <si>
    <t>52983</t>
  </si>
  <si>
    <t>H0216 B Debt Prov NCE</t>
  </si>
  <si>
    <t>52984</t>
  </si>
  <si>
    <t>H0216 B Debt Prov MEA</t>
  </si>
  <si>
    <t>52985</t>
  </si>
  <si>
    <t>H0216 B Debt Prov UK</t>
  </si>
  <si>
    <t>52986</t>
  </si>
  <si>
    <t>Engineering Cont Europe (cls)</t>
  </si>
  <si>
    <t>52987</t>
  </si>
  <si>
    <t>GLOBAL OPS SUPPORT (52987)</t>
  </si>
  <si>
    <t>52988</t>
  </si>
  <si>
    <t>EUR Dev Central&amp;East(cls)</t>
  </si>
  <si>
    <t>52989</t>
  </si>
  <si>
    <t>Hotel Ops Europe (Ger) (cls)</t>
  </si>
  <si>
    <t>52990</t>
  </si>
  <si>
    <t>EUR OSQ Germany (52990) (cls)</t>
  </si>
  <si>
    <t>52991</t>
  </si>
  <si>
    <t>Dev Architect Germany</t>
  </si>
  <si>
    <t>52992</t>
  </si>
  <si>
    <t>B Debt Prov ICEUR</t>
  </si>
  <si>
    <t>52993</t>
  </si>
  <si>
    <t>Dist Mktg Biz Dev Ger(cls)</t>
  </si>
  <si>
    <t>52994</t>
  </si>
  <si>
    <t>52995</t>
  </si>
  <si>
    <t>C&amp;B Germany</t>
  </si>
  <si>
    <t>52996</t>
  </si>
  <si>
    <t>Category - UK Hotel (cls)</t>
  </si>
  <si>
    <t>52997</t>
  </si>
  <si>
    <t>Chief Information Officer</t>
  </si>
  <si>
    <t>52998</t>
  </si>
  <si>
    <t>EUR APP FEE INC HI</t>
  </si>
  <si>
    <t>52999</t>
  </si>
  <si>
    <t>Development Russia &amp; CIS</t>
  </si>
  <si>
    <t>53000</t>
  </si>
  <si>
    <t>MEA Purchasing (53000) (cls)</t>
  </si>
  <si>
    <t>53001</t>
  </si>
  <si>
    <t>Blackpool Paramount</t>
  </si>
  <si>
    <t>53002</t>
  </si>
  <si>
    <t>Buxton Paramount (53002) (cls)</t>
  </si>
  <si>
    <t>53003</t>
  </si>
  <si>
    <t>Cheltenham Paramount(cls)</t>
  </si>
  <si>
    <t>53004</t>
  </si>
  <si>
    <t>Harrogate Paramount</t>
  </si>
  <si>
    <t>53005</t>
  </si>
  <si>
    <t>Shrigley Paramount</t>
  </si>
  <si>
    <t>53006</t>
  </si>
  <si>
    <t>Torquay Paramount</t>
  </si>
  <si>
    <t>53007</t>
  </si>
  <si>
    <t>53008</t>
  </si>
  <si>
    <t>BTA Fund_EMEA (cls)</t>
  </si>
  <si>
    <t>53010</t>
  </si>
  <si>
    <t>Cost Efficiency - UK (cls)</t>
  </si>
  <si>
    <t>53011</t>
  </si>
  <si>
    <t>Manchester Copthorne</t>
  </si>
  <si>
    <t>53012</t>
  </si>
  <si>
    <t>Cardiff Copthorne</t>
  </si>
  <si>
    <t>53013</t>
  </si>
  <si>
    <t>Effingham Park Copthorne</t>
  </si>
  <si>
    <t>53014</t>
  </si>
  <si>
    <t>Birmingham Copthorne</t>
  </si>
  <si>
    <t>53015</t>
  </si>
  <si>
    <t>Merry Hill Copthorne</t>
  </si>
  <si>
    <t>53016</t>
  </si>
  <si>
    <t>Newcastle Copthorne</t>
  </si>
  <si>
    <t>53017</t>
  </si>
  <si>
    <t>Plymouth Copthorne</t>
  </si>
  <si>
    <t>53018</t>
  </si>
  <si>
    <t>Slough Copthorne</t>
  </si>
  <si>
    <t>53019</t>
  </si>
  <si>
    <t>France Copthorne</t>
  </si>
  <si>
    <t>53020</t>
  </si>
  <si>
    <t>Germany Copthorne</t>
  </si>
  <si>
    <t>53021</t>
  </si>
  <si>
    <t>IC TABA HEIGHTS MGT FEES</t>
  </si>
  <si>
    <t>53022</t>
  </si>
  <si>
    <t>WWSAdmin - CLS (cls)</t>
  </si>
  <si>
    <t>53023</t>
  </si>
  <si>
    <t>IC Hotelbetriebsfuhrungs GmbH</t>
  </si>
  <si>
    <t>H0408</t>
  </si>
  <si>
    <t>53024</t>
  </si>
  <si>
    <t>IC Vienna Mgmt Fees</t>
  </si>
  <si>
    <t>53025</t>
  </si>
  <si>
    <t>Spirit Copthorne</t>
  </si>
  <si>
    <t>53032</t>
  </si>
  <si>
    <t>MSREF IC Amstel</t>
  </si>
  <si>
    <t>F0001</t>
  </si>
  <si>
    <t>53033</t>
  </si>
  <si>
    <t>MRSEF IC Vienna</t>
  </si>
  <si>
    <t>F0025</t>
  </si>
  <si>
    <t>53037</t>
  </si>
  <si>
    <t>IC Frankfurt Managed</t>
  </si>
  <si>
    <t>53038</t>
  </si>
  <si>
    <t>IC Hotel Betriebs GmbH Corp</t>
  </si>
  <si>
    <t>F0217</t>
  </si>
  <si>
    <t>53039</t>
  </si>
  <si>
    <t>MSREF IC Frankfurt (IHG)</t>
  </si>
  <si>
    <t>F0333</t>
  </si>
  <si>
    <t>53040</t>
  </si>
  <si>
    <t>53041</t>
  </si>
  <si>
    <t>MSREF IC Frankfurt propco</t>
  </si>
  <si>
    <t>F0205</t>
  </si>
  <si>
    <t>53044</t>
  </si>
  <si>
    <t>IC Cannes Management</t>
  </si>
  <si>
    <t>53045</t>
  </si>
  <si>
    <t>IC Rome Management</t>
  </si>
  <si>
    <t>53046</t>
  </si>
  <si>
    <t>IC Budapest Mgmt Fees</t>
  </si>
  <si>
    <t>53047</t>
  </si>
  <si>
    <t>IC Madrid Mgmt Fees</t>
  </si>
  <si>
    <t>53048</t>
  </si>
  <si>
    <t>IC Amstel Management Fees</t>
  </si>
  <si>
    <t>H0113</t>
  </si>
  <si>
    <t>53049</t>
  </si>
  <si>
    <t>Area Costs IC Cent/East (H0408</t>
  </si>
  <si>
    <t>53050</t>
  </si>
  <si>
    <t>EX Barcelona Mgd Loc</t>
  </si>
  <si>
    <t>53051</t>
  </si>
  <si>
    <t>Bacardi Martini</t>
  </si>
  <si>
    <t>53052</t>
  </si>
  <si>
    <t>BAE Stevenage</t>
  </si>
  <si>
    <t>53053</t>
  </si>
  <si>
    <t>BT Centre</t>
  </si>
  <si>
    <t>53054</t>
  </si>
  <si>
    <t>BT Delta Croydon</t>
  </si>
  <si>
    <t>53055</t>
  </si>
  <si>
    <t>BT Holburn</t>
  </si>
  <si>
    <t>53056</t>
  </si>
  <si>
    <t>BT Kents Hill</t>
  </si>
  <si>
    <t>53057</t>
  </si>
  <si>
    <t>BT Mondiale</t>
  </si>
  <si>
    <t>53058</t>
  </si>
  <si>
    <t>BT Yarnfield Park</t>
  </si>
  <si>
    <t>53059</t>
  </si>
  <si>
    <t>Castle Green Kendal</t>
  </si>
  <si>
    <t>53061</t>
  </si>
  <si>
    <t>BAE Systems Basildon</t>
  </si>
  <si>
    <t>53062</t>
  </si>
  <si>
    <t>Glebe House</t>
  </si>
  <si>
    <t>53063</t>
  </si>
  <si>
    <t>Kings Cross</t>
  </si>
  <si>
    <t>53064</t>
  </si>
  <si>
    <t>Lifelines Dupont</t>
  </si>
  <si>
    <t>53065</t>
  </si>
  <si>
    <t>Friends Provident (L&amp;M)</t>
  </si>
  <si>
    <t>53066</t>
  </si>
  <si>
    <t>Radisson</t>
  </si>
  <si>
    <t>53067</t>
  </si>
  <si>
    <t>Consignia Rowland Hill</t>
  </si>
  <si>
    <t>53068</t>
  </si>
  <si>
    <t>Stirk House Ribble Valley CC</t>
  </si>
  <si>
    <t>53069</t>
  </si>
  <si>
    <t>Royal Mail Birmingham</t>
  </si>
  <si>
    <t>53070</t>
  </si>
  <si>
    <t>Royal Mail Wolverhampton</t>
  </si>
  <si>
    <t>53071</t>
  </si>
  <si>
    <t>Royal Mail Crawley</t>
  </si>
  <si>
    <t>53072</t>
  </si>
  <si>
    <t>Eldonian Trust (53072) (cls)</t>
  </si>
  <si>
    <t>53073</t>
  </si>
  <si>
    <t>53074</t>
  </si>
  <si>
    <t>Eldonian Trust Contra</t>
  </si>
  <si>
    <t>53078</t>
  </si>
  <si>
    <t>IC Carlton Cannes</t>
  </si>
  <si>
    <t>G0048</t>
  </si>
  <si>
    <t>53079</t>
  </si>
  <si>
    <t>G0104</t>
  </si>
  <si>
    <t>53080</t>
  </si>
  <si>
    <t>SCH Résidence</t>
  </si>
  <si>
    <t>G0202</t>
  </si>
  <si>
    <t>53081</t>
  </si>
  <si>
    <t>EMEA IFRS Adjustments (EUR)</t>
  </si>
  <si>
    <t>H0412</t>
  </si>
  <si>
    <t>53082</t>
  </si>
  <si>
    <t>53083</t>
  </si>
  <si>
    <t>53084</t>
  </si>
  <si>
    <t>53085</t>
  </si>
  <si>
    <t>53086</t>
  </si>
  <si>
    <t>53087</t>
  </si>
  <si>
    <t>53088</t>
  </si>
  <si>
    <t>53089</t>
  </si>
  <si>
    <t>53090</t>
  </si>
  <si>
    <t>53091</t>
  </si>
  <si>
    <t>53092</t>
  </si>
  <si>
    <t>53093</t>
  </si>
  <si>
    <t>53094</t>
  </si>
  <si>
    <t>53095</t>
  </si>
  <si>
    <t>53096</t>
  </si>
  <si>
    <t>53097</t>
  </si>
  <si>
    <t>H0414</t>
  </si>
  <si>
    <t>53098</t>
  </si>
  <si>
    <t>53099</t>
  </si>
  <si>
    <t>HPS South - Spain H0414 (cls)</t>
  </si>
  <si>
    <t>53100</t>
  </si>
  <si>
    <t>Development Mgr HI South Eur</t>
  </si>
  <si>
    <t>53101</t>
  </si>
  <si>
    <t>Old RVPO UKIRE North (cls)</t>
  </si>
  <si>
    <t>53102</t>
  </si>
  <si>
    <t>Dvlpmt Mgr Spain EX (cls)</t>
  </si>
  <si>
    <t>53103</t>
  </si>
  <si>
    <t>PHL Catering</t>
  </si>
  <si>
    <t>53104</t>
  </si>
  <si>
    <t>VP Planning &amp; Control(cls)</t>
  </si>
  <si>
    <t>53105</t>
  </si>
  <si>
    <t>PHL RDF UKIRE North</t>
  </si>
  <si>
    <t>53106</t>
  </si>
  <si>
    <t>PHL PH Yield (53106) (cls)</t>
  </si>
  <si>
    <t>53107</t>
  </si>
  <si>
    <t>Pjt Services ITA/ESP (cls)</t>
  </si>
  <si>
    <t>53108</t>
  </si>
  <si>
    <t>RFD Spain (53108) (cls)</t>
  </si>
  <si>
    <t>53109</t>
  </si>
  <si>
    <t>Engineering Maint UK IRE(cls)</t>
  </si>
  <si>
    <t>53110</t>
  </si>
  <si>
    <t>Spain BHR Conf&amp;Tour ESB(cls)</t>
  </si>
  <si>
    <t>53111</t>
  </si>
  <si>
    <t>Dev Architect Iberia</t>
  </si>
  <si>
    <t>53112</t>
  </si>
  <si>
    <t>Facilities Spain</t>
  </si>
  <si>
    <t>53113</t>
  </si>
  <si>
    <t>Field Marketing Spain (cls)</t>
  </si>
  <si>
    <t>53114</t>
  </si>
  <si>
    <t>Revenue Manager South(cls)</t>
  </si>
  <si>
    <t>53115</t>
  </si>
  <si>
    <t>HI de Espana SA UK GAAP Adj</t>
  </si>
  <si>
    <t>53116</t>
  </si>
  <si>
    <t>53117</t>
  </si>
  <si>
    <t>S&amp;M CMM Spain (53117) (cls)</t>
  </si>
  <si>
    <t>53118</t>
  </si>
  <si>
    <t>H0415</t>
  </si>
  <si>
    <t>53119</t>
  </si>
  <si>
    <t>53120</t>
  </si>
  <si>
    <t>PHL EMEA Human Resources</t>
  </si>
  <si>
    <t>53121</t>
  </si>
  <si>
    <t>UKI Training (53121) (cls)</t>
  </si>
  <si>
    <t>53122</t>
  </si>
  <si>
    <t>HI Valencia</t>
  </si>
  <si>
    <t>G0001</t>
  </si>
  <si>
    <t>53123</t>
  </si>
  <si>
    <t>Ex Madris Alcobendas</t>
  </si>
  <si>
    <t>F0005</t>
  </si>
  <si>
    <t>53124</t>
  </si>
  <si>
    <t>Ex Barcelona Molins De Rei</t>
  </si>
  <si>
    <t>F0006</t>
  </si>
  <si>
    <t>53125</t>
  </si>
  <si>
    <t>HI Valencia (Rptg Only)</t>
  </si>
  <si>
    <t>F0007</t>
  </si>
  <si>
    <t>53126</t>
  </si>
  <si>
    <t>Ex Montmelo</t>
  </si>
  <si>
    <t>F0008</t>
  </si>
  <si>
    <t>53127</t>
  </si>
  <si>
    <t>Ex San Sebastian de los Reyes</t>
  </si>
  <si>
    <t>F0009</t>
  </si>
  <si>
    <t>53128</t>
  </si>
  <si>
    <t>Ex Rivas Vacia Madrid</t>
  </si>
  <si>
    <t>F0010</t>
  </si>
  <si>
    <t>53129</t>
  </si>
  <si>
    <t>Ex Las Rozas</t>
  </si>
  <si>
    <t>F0011</t>
  </si>
  <si>
    <t>53130</t>
  </si>
  <si>
    <t>Ex Zaragoza</t>
  </si>
  <si>
    <t>F0012</t>
  </si>
  <si>
    <t>53131</t>
  </si>
  <si>
    <t>PHL Transitional Charges</t>
  </si>
  <si>
    <t>53132</t>
  </si>
  <si>
    <t>Ex Madrid Alcorcon</t>
  </si>
  <si>
    <t>F0013</t>
  </si>
  <si>
    <t>53133</t>
  </si>
  <si>
    <t>Ex Bonaire Valencia</t>
  </si>
  <si>
    <t>F0014</t>
  </si>
  <si>
    <t>53134</t>
  </si>
  <si>
    <t>F0015</t>
  </si>
  <si>
    <t>53135</t>
  </si>
  <si>
    <t>IC Mar Menor</t>
  </si>
  <si>
    <t>F0016</t>
  </si>
  <si>
    <t>53136</t>
  </si>
  <si>
    <t>Comunidad Hotelera</t>
  </si>
  <si>
    <t>F0017</t>
  </si>
  <si>
    <t>53137</t>
  </si>
  <si>
    <t>53138</t>
  </si>
  <si>
    <t>TPI LEGAL (53138) (cls)</t>
  </si>
  <si>
    <t>53139</t>
  </si>
  <si>
    <t>AREA COSTS IC CENT/EAST</t>
  </si>
  <si>
    <t>53140</t>
  </si>
  <si>
    <t>Area Costs IC Spain</t>
  </si>
  <si>
    <t>53141</t>
  </si>
  <si>
    <t>PHL System Fund</t>
  </si>
  <si>
    <t>53142</t>
  </si>
  <si>
    <t>VP Commercial Mktg (cls)</t>
  </si>
  <si>
    <t>53143</t>
  </si>
  <si>
    <t>EUROPE Admin (cls)</t>
  </si>
  <si>
    <t>53145</t>
  </si>
  <si>
    <t>Advertising &amp; Promotions (cls)</t>
  </si>
  <si>
    <t>53146</t>
  </si>
  <si>
    <t>Ex IC Stutt KG Loc GAAP</t>
  </si>
  <si>
    <t>53147</t>
  </si>
  <si>
    <t>BDP - Buying Group UKI (cls)</t>
  </si>
  <si>
    <t>53148</t>
  </si>
  <si>
    <t>FBD France Rptg (53148) (cls)</t>
  </si>
  <si>
    <t>53149</t>
  </si>
  <si>
    <t>HI Moscow Sokolniki Mgt Fee</t>
  </si>
  <si>
    <t>53150</t>
  </si>
  <si>
    <t>IHG Szalloda Buda CorpLoc(cls)</t>
  </si>
  <si>
    <t>53151</t>
  </si>
  <si>
    <t>IC Gestn Hotelera Crp Loc(cls)</t>
  </si>
  <si>
    <t>53152</t>
  </si>
  <si>
    <t>CAYMAN IFRS ADJ (EURO)</t>
  </si>
  <si>
    <t>53153</t>
  </si>
  <si>
    <t>HPS Fra/Ben/SE</t>
  </si>
  <si>
    <t>53154</t>
  </si>
  <si>
    <t>Russia Area Costs HI Sokolniki</t>
  </si>
  <si>
    <t>53155</t>
  </si>
  <si>
    <t>F0273</t>
  </si>
  <si>
    <t>53156</t>
  </si>
  <si>
    <t>MSREF IC Madrid</t>
  </si>
  <si>
    <t>F0274</t>
  </si>
  <si>
    <t>53157</t>
  </si>
  <si>
    <t>MSREF IC Rome</t>
  </si>
  <si>
    <t>F0275</t>
  </si>
  <si>
    <t>53158</t>
  </si>
  <si>
    <t>HH Hotels BV EMEA Corp Ch(cls)</t>
  </si>
  <si>
    <t>53159</t>
  </si>
  <si>
    <t>HH Hotels BV EMEA Corp Changes</t>
  </si>
  <si>
    <t>53160</t>
  </si>
  <si>
    <t>ADOS Italy (53160) (cls)</t>
  </si>
  <si>
    <t>53161</t>
  </si>
  <si>
    <t>IC ALMATY</t>
  </si>
  <si>
    <t>53162</t>
  </si>
  <si>
    <t>FRS17 PENSION CHARGE (53162)</t>
  </si>
  <si>
    <t>53163</t>
  </si>
  <si>
    <t>CMO Res Proj Fund EMEA (cls)</t>
  </si>
  <si>
    <t>53164</t>
  </si>
  <si>
    <t>Spain EXHI Accounting(cls)</t>
  </si>
  <si>
    <t>53165</t>
  </si>
  <si>
    <t>FBS Spain (cls)</t>
  </si>
  <si>
    <t>53166</t>
  </si>
  <si>
    <t>HI Global Brand Team EMEA</t>
  </si>
  <si>
    <t>53167</t>
  </si>
  <si>
    <t>IC BUCHAREST MGD LOC</t>
  </si>
  <si>
    <t>53168</t>
  </si>
  <si>
    <t>Six Continents Ltd re Belfast</t>
  </si>
  <si>
    <t>H0417</t>
  </si>
  <si>
    <t>53169</t>
  </si>
  <si>
    <t>Russia Area Costs HI Samara</t>
  </si>
  <si>
    <t>53170</t>
  </si>
  <si>
    <t>Franchise Auditor France</t>
  </si>
  <si>
    <t>53171</t>
  </si>
  <si>
    <t>FRAN AUDIT CO-ORD (53171)</t>
  </si>
  <si>
    <t>53172</t>
  </si>
  <si>
    <t>Franchise Auditor France Rptg</t>
  </si>
  <si>
    <t>53176</t>
  </si>
  <si>
    <t>G0002</t>
  </si>
  <si>
    <t>53177</t>
  </si>
  <si>
    <t>Blackfriars Corp Location</t>
  </si>
  <si>
    <t>53179</t>
  </si>
  <si>
    <t>BERLIN CONFERENCE</t>
  </si>
  <si>
    <t>53180</t>
  </si>
  <si>
    <t>CP Moscow WTC IHG Costs</t>
  </si>
  <si>
    <t>53181</t>
  </si>
  <si>
    <t>IC BUCHAREST HOTEL MGD LOC</t>
  </si>
  <si>
    <t>53182</t>
  </si>
  <si>
    <t>HH Hotl EMEA BV UKGAP Adj(cls)</t>
  </si>
  <si>
    <t>53189</t>
  </si>
  <si>
    <t>EX Onda</t>
  </si>
  <si>
    <t>F0002</t>
  </si>
  <si>
    <t>53191</t>
  </si>
  <si>
    <t>HOTEL OPS TRAINING 3 GERMANY</t>
  </si>
  <si>
    <t>53192</t>
  </si>
  <si>
    <t>Development Marketing(cls)</t>
  </si>
  <si>
    <t>53194</t>
  </si>
  <si>
    <t>Germany HR Training</t>
  </si>
  <si>
    <t>53195</t>
  </si>
  <si>
    <t>53197</t>
  </si>
  <si>
    <t>FRANCHISE AUDIT SCHINC (53197)</t>
  </si>
  <si>
    <t>53198</t>
  </si>
  <si>
    <t>HI Washington Depreciation</t>
  </si>
  <si>
    <t>53199</t>
  </si>
  <si>
    <t>HI Swindon Depreciation</t>
  </si>
  <si>
    <t>53200</t>
  </si>
  <si>
    <t>IC LOIPERSDORF LOAN</t>
  </si>
  <si>
    <t>53201</t>
  </si>
  <si>
    <t>Heathrow CP Spirit</t>
  </si>
  <si>
    <t>53202</t>
  </si>
  <si>
    <t>Leeds CP Spirit</t>
  </si>
  <si>
    <t>53203</t>
  </si>
  <si>
    <t>Crowne Plaza Birmingham</t>
  </si>
  <si>
    <t>53205</t>
  </si>
  <si>
    <t>CP Sohar Mgt Fee</t>
  </si>
  <si>
    <t>53206</t>
  </si>
  <si>
    <t>Europe Buying Group Fees (cls)</t>
  </si>
  <si>
    <t>53207</t>
  </si>
  <si>
    <t>Incentive Schemes (cls)</t>
  </si>
  <si>
    <t>53208</t>
  </si>
  <si>
    <t>EMEA Projects (53208) (cls)</t>
  </si>
  <si>
    <t>53209</t>
  </si>
  <si>
    <t>Internal Audit Europe</t>
  </si>
  <si>
    <t>53210</t>
  </si>
  <si>
    <t>Gbl Risk&amp;Control Advisory(cls)</t>
  </si>
  <si>
    <t>53211</t>
  </si>
  <si>
    <t>Internal Audit Europe (Rptg)</t>
  </si>
  <si>
    <t>53212</t>
  </si>
  <si>
    <t>IC Vienna PS Acc Fee (cls)</t>
  </si>
  <si>
    <t>53213</t>
  </si>
  <si>
    <t>IC Budapest PS Acc Fee (cls)</t>
  </si>
  <si>
    <t>53214</t>
  </si>
  <si>
    <t>IC Madrid Psoft Accounting Fee</t>
  </si>
  <si>
    <t>53215</t>
  </si>
  <si>
    <t>IC Rome PSoft Accounting Fee</t>
  </si>
  <si>
    <t>53216</t>
  </si>
  <si>
    <t>IC Cannes Psoft Accounting Fee</t>
  </si>
  <si>
    <t>53217</t>
  </si>
  <si>
    <t>IC F'FURT PSOFT ACCOUNTING FEE</t>
  </si>
  <si>
    <t>53218</t>
  </si>
  <si>
    <t>IC AMSTEL PSOFT ACCOUNTING FEE</t>
  </si>
  <si>
    <t>53219</t>
  </si>
  <si>
    <t>PERF MKTG GERMANY</t>
  </si>
  <si>
    <t>53222</t>
  </si>
  <si>
    <t>Internal Audit Europe (rptg)</t>
  </si>
  <si>
    <t>53225</t>
  </si>
  <si>
    <t>2X - CORP RESPONSIBILITY</t>
  </si>
  <si>
    <t>53226</t>
  </si>
  <si>
    <t>HI BAKU AIRPORT MGT FEES</t>
  </si>
  <si>
    <t>H0418</t>
  </si>
  <si>
    <t>AZN</t>
  </si>
  <si>
    <t>53228</t>
  </si>
  <si>
    <t>MSREF IC Budapest</t>
  </si>
  <si>
    <t>F0023</t>
  </si>
  <si>
    <t>53229</t>
  </si>
  <si>
    <t>IC (Marseille) Management Co</t>
  </si>
  <si>
    <t>53230</t>
  </si>
  <si>
    <t>HI Almaty Mgt Fees</t>
  </si>
  <si>
    <t>KZT</t>
  </si>
  <si>
    <t>53231</t>
  </si>
  <si>
    <t>MEA Ops Northern Gulf(cls)</t>
  </si>
  <si>
    <t>53232</t>
  </si>
  <si>
    <t>MEA Ops Gulf (H0076) (cls)</t>
  </si>
  <si>
    <t>53233</t>
  </si>
  <si>
    <t>MEA Ops Support (H0076) (cls)</t>
  </si>
  <si>
    <t>53235</t>
  </si>
  <si>
    <t>IC Kiev Mgt Fees</t>
  </si>
  <si>
    <t>UAH</t>
  </si>
  <si>
    <t>53236</t>
  </si>
  <si>
    <t>EXHI Getafe</t>
  </si>
  <si>
    <t>F0030</t>
  </si>
  <si>
    <t>53247</t>
  </si>
  <si>
    <t>SB Liverpool- Kings Waterfront</t>
  </si>
  <si>
    <t>G0003</t>
  </si>
  <si>
    <t>53248</t>
  </si>
  <si>
    <t>SB Newcastle Reptg</t>
  </si>
  <si>
    <t>F0038</t>
  </si>
  <si>
    <t>53252</t>
  </si>
  <si>
    <t>IC MALTA MGD FEES</t>
  </si>
  <si>
    <t>53253</t>
  </si>
  <si>
    <t>IC APHRODITE MGD FEES</t>
  </si>
  <si>
    <t>53254</t>
  </si>
  <si>
    <t>MEA ZIMBABWE FRANCH ADJ</t>
  </si>
  <si>
    <t>53256</t>
  </si>
  <si>
    <t>IC KIEV RSC FEES</t>
  </si>
  <si>
    <t>53257</t>
  </si>
  <si>
    <t>DT - Amsterdam</t>
  </si>
  <si>
    <t>53264</t>
  </si>
  <si>
    <t>IHGCLS Broadwater Park (cls)</t>
  </si>
  <si>
    <t>53267</t>
  </si>
  <si>
    <t>SCL BROADWATER PARK (53267)</t>
  </si>
  <si>
    <t>53268</t>
  </si>
  <si>
    <t>GT EurCorp Hot Infra Tech(cls)</t>
  </si>
  <si>
    <t>53269</t>
  </si>
  <si>
    <t>GT LRG Hotel Support Cost(cls)</t>
  </si>
  <si>
    <t>53270</t>
  </si>
  <si>
    <t>GT EMEA Support Services (cls)</t>
  </si>
  <si>
    <t>53273</t>
  </si>
  <si>
    <t>53274</t>
  </si>
  <si>
    <t>53275</t>
  </si>
  <si>
    <t>MEA Ops Near East(cls)</t>
  </si>
  <si>
    <t>53276</t>
  </si>
  <si>
    <t>MEA Ops Arabia (H0076) (cls)</t>
  </si>
  <si>
    <t>53277</t>
  </si>
  <si>
    <t>EUR CR</t>
  </si>
  <si>
    <t>53280</t>
  </si>
  <si>
    <t>HI Sokolniki Management fees</t>
  </si>
  <si>
    <t>53281</t>
  </si>
  <si>
    <t>HI Sokolniki Mangt Fee Loc</t>
  </si>
  <si>
    <t>53282</t>
  </si>
  <si>
    <t>Facilities Denham (cls)</t>
  </si>
  <si>
    <t>53283</t>
  </si>
  <si>
    <t>Facilities Denham SCL Rent</t>
  </si>
  <si>
    <t>53286</t>
  </si>
  <si>
    <t>IC RES SUITES DUBAI FC MGD LO</t>
  </si>
  <si>
    <t>53287</t>
  </si>
  <si>
    <t>UK FINANCE COMMS (53287)</t>
  </si>
  <si>
    <t>53290</t>
  </si>
  <si>
    <t>UKI Mkting &amp; Strategy(cls)</t>
  </si>
  <si>
    <t>53291</t>
  </si>
  <si>
    <t>UKI MICE Team (53291) (cls)</t>
  </si>
  <si>
    <t>Europe Commercial - Germ &amp; CE</t>
  </si>
  <si>
    <t>53294</t>
  </si>
  <si>
    <t>HGP EMEA P&amp;L COST</t>
  </si>
  <si>
    <t>53297</t>
  </si>
  <si>
    <t>RDT - GERMANY (53297)</t>
  </si>
  <si>
    <t>53298</t>
  </si>
  <si>
    <t>Europe Quality &amp; Brand(cls)</t>
  </si>
  <si>
    <t>53299</t>
  </si>
  <si>
    <t>UKI VP Commercial (cls)</t>
  </si>
  <si>
    <t>53300</t>
  </si>
  <si>
    <t>VP PPII (53300) (cls)</t>
  </si>
  <si>
    <t>53301</t>
  </si>
  <si>
    <t>Leicester HI Spirit</t>
  </si>
  <si>
    <t>53303</t>
  </si>
  <si>
    <t>Maidenhead HI Spirit</t>
  </si>
  <si>
    <t>53304</t>
  </si>
  <si>
    <t>Sutton HI Spirit</t>
  </si>
  <si>
    <t>53305</t>
  </si>
  <si>
    <t>Gatwick Crawley Holiday Inn</t>
  </si>
  <si>
    <t>53306</t>
  </si>
  <si>
    <t>53307</t>
  </si>
  <si>
    <t>CP Dubai Festival C Mgd Fees</t>
  </si>
  <si>
    <t>53308</t>
  </si>
  <si>
    <t>Mustang Integration Costs(cls)</t>
  </si>
  <si>
    <t>53309</t>
  </si>
  <si>
    <t>Monarch Integration Costs(cls)</t>
  </si>
  <si>
    <t>53310</t>
  </si>
  <si>
    <t>Italian Training</t>
  </si>
  <si>
    <t>53311</t>
  </si>
  <si>
    <t>Learning, Supp. &amp; Design (cls)</t>
  </si>
  <si>
    <t>53312</t>
  </si>
  <si>
    <t>Htl IC London Holding Limited</t>
  </si>
  <si>
    <t>H0422</t>
  </si>
  <si>
    <t>53313</t>
  </si>
  <si>
    <t>Strategy &amp; Planning UK (cls)</t>
  </si>
  <si>
    <t>53314</t>
  </si>
  <si>
    <t>53315</t>
  </si>
  <si>
    <t>Bad Debt Provision Europe</t>
  </si>
  <si>
    <t>53316</t>
  </si>
  <si>
    <t>53317</t>
  </si>
  <si>
    <t>53318</t>
  </si>
  <si>
    <t>IC Ambassador OH EMEA (cls)</t>
  </si>
  <si>
    <t>53319</t>
  </si>
  <si>
    <t>O2P Germany (53319) (cls)</t>
  </si>
  <si>
    <t>53320</t>
  </si>
  <si>
    <t>Europe VAT (53320) (cls)</t>
  </si>
  <si>
    <t>53321</t>
  </si>
  <si>
    <t>EUR Regional Ops (53321) (cls)</t>
  </si>
  <si>
    <t>53322</t>
  </si>
  <si>
    <t>UK System Fund (53322) (cls)</t>
  </si>
  <si>
    <t>53323</t>
  </si>
  <si>
    <t>Belgium AP (53323) (cls)</t>
  </si>
  <si>
    <t>53324</t>
  </si>
  <si>
    <t>Belgium Cash Mgt (53324) (cls)</t>
  </si>
  <si>
    <t>53325</t>
  </si>
  <si>
    <t>REPORTING GERMANY (53325)</t>
  </si>
  <si>
    <t>53326</t>
  </si>
  <si>
    <t>Reporting France (53326) (cls)</t>
  </si>
  <si>
    <t>53327</t>
  </si>
  <si>
    <t>Reporting Belgium (cls)</t>
  </si>
  <si>
    <t>53328</t>
  </si>
  <si>
    <t>EMEA Collections (53328) (cls)</t>
  </si>
  <si>
    <t>53329</t>
  </si>
  <si>
    <t>GPO O2P (53329) (cls)</t>
  </si>
  <si>
    <t>53330</t>
  </si>
  <si>
    <t>IHG Cyprus - Corporate</t>
  </si>
  <si>
    <t>H0423</t>
  </si>
  <si>
    <t>53331</t>
  </si>
  <si>
    <t>IC Warsaw Incentive Mgt Fee</t>
  </si>
  <si>
    <t>PLN</t>
  </si>
  <si>
    <t>53332</t>
  </si>
  <si>
    <t>HI Port Harcourt Mgd Fees</t>
  </si>
  <si>
    <t>53333</t>
  </si>
  <si>
    <t>RevMan for Hire France</t>
  </si>
  <si>
    <t>53334</t>
  </si>
  <si>
    <t>53335</t>
  </si>
  <si>
    <t>Mgt Fee location IC Citystars</t>
  </si>
  <si>
    <t>53336</t>
  </si>
  <si>
    <t>Bad Debts Provision MEA H0076</t>
  </si>
  <si>
    <t>53337</t>
  </si>
  <si>
    <t>53338</t>
  </si>
  <si>
    <t>53339</t>
  </si>
  <si>
    <t>DT - UK</t>
  </si>
  <si>
    <t>53340</t>
  </si>
  <si>
    <t>Dir Insight &amp; Brand Perf (cls)</t>
  </si>
  <si>
    <t>53341</t>
  </si>
  <si>
    <t>RM UKI &amp; Eur (cls)</t>
  </si>
  <si>
    <t>53342</t>
  </si>
  <si>
    <t>CP Muscat Mgt Fee</t>
  </si>
  <si>
    <t>53343</t>
  </si>
  <si>
    <t>IC A1 Khobar Mgt Fee</t>
  </si>
  <si>
    <t>53345</t>
  </si>
  <si>
    <t>Hotel Ops Europe (Aus)</t>
  </si>
  <si>
    <t>53346</t>
  </si>
  <si>
    <t>IC CYPRUS (53346)</t>
  </si>
  <si>
    <t>53347</t>
  </si>
  <si>
    <t>Category - UK (53347) (cls)</t>
  </si>
  <si>
    <t>53348</t>
  </si>
  <si>
    <t>F0392</t>
  </si>
  <si>
    <t>53349</t>
  </si>
  <si>
    <t>SBS Liverpool (Reporting)</t>
  </si>
  <si>
    <t>F0031</t>
  </si>
  <si>
    <t>53351</t>
  </si>
  <si>
    <t>Ex Malaga Airport Mgt Fee</t>
  </si>
  <si>
    <t xml:space="preserve">53351	</t>
  </si>
  <si>
    <t>53352</t>
  </si>
  <si>
    <t>Ex Barcelona City 22@ Mgt Fee</t>
  </si>
  <si>
    <t>53355</t>
  </si>
  <si>
    <t>GBL FINANCIAL RPTG (53355)</t>
  </si>
  <si>
    <t>53356</t>
  </si>
  <si>
    <t>SVP GSM &amp; TECH (cls)</t>
  </si>
  <si>
    <t>53369</t>
  </si>
  <si>
    <t>IC Porto</t>
  </si>
  <si>
    <t>F0050</t>
  </si>
  <si>
    <t>53375</t>
  </si>
  <si>
    <t>HI ACCRA AIRP MGT FEES</t>
  </si>
  <si>
    <t>53376</t>
  </si>
  <si>
    <t>SB Cairo Citystars Mgt Fee</t>
  </si>
  <si>
    <t>53377</t>
  </si>
  <si>
    <t>HI Riyadh Izdi Airp Rd Mgt Fee</t>
  </si>
  <si>
    <t>53378</t>
  </si>
  <si>
    <t>Bad Debt Provision MEA Europe</t>
  </si>
  <si>
    <t>53379</t>
  </si>
  <si>
    <t>CP Wiesbaden Mgt Fees</t>
  </si>
  <si>
    <t>53380</t>
  </si>
  <si>
    <t>CP Wiesbaden Owner Costs</t>
  </si>
  <si>
    <t>53381</t>
  </si>
  <si>
    <t>SB LIVERPOOL MGD FEE</t>
  </si>
  <si>
    <t>MA REV - EUROPE SBS (53382)</t>
  </si>
  <si>
    <t>53383</t>
  </si>
  <si>
    <t>German Area Costs (CP Wiesb)</t>
  </si>
  <si>
    <t>53387</t>
  </si>
  <si>
    <t>S&amp;W recharge EX Essen</t>
  </si>
  <si>
    <t>53388</t>
  </si>
  <si>
    <t>CP WIESBADEN MGT FEES</t>
  </si>
  <si>
    <t>53389</t>
  </si>
  <si>
    <t>S&amp;W recharge HI Passau</t>
  </si>
  <si>
    <t>53395</t>
  </si>
  <si>
    <t>UK [Non-LRG] Acc Fees (cls)</t>
  </si>
  <si>
    <t>53398</t>
  </si>
  <si>
    <t>CP Port Ghalib SO Mgd Fee</t>
  </si>
  <si>
    <t>53399</t>
  </si>
  <si>
    <t>UB PORT GHALIB CBD MGD FEE</t>
  </si>
  <si>
    <t>53400</t>
  </si>
  <si>
    <t>IC PT GHALIB THE PALACE MGDFEE</t>
  </si>
  <si>
    <t>53401</t>
  </si>
  <si>
    <t>Abbey Life</t>
  </si>
  <si>
    <t>53402</t>
  </si>
  <si>
    <t>Amerada Hess</t>
  </si>
  <si>
    <t>53403</t>
  </si>
  <si>
    <t>AMEX</t>
  </si>
  <si>
    <t>53404</t>
  </si>
  <si>
    <t>CP PORT GHALIB SS MGD FEE</t>
  </si>
  <si>
    <t>53406</t>
  </si>
  <si>
    <t>BBC</t>
  </si>
  <si>
    <t>53407</t>
  </si>
  <si>
    <t>Booth &amp; Co</t>
  </si>
  <si>
    <t>53408</t>
  </si>
  <si>
    <t>BUPA</t>
  </si>
  <si>
    <t>53409</t>
  </si>
  <si>
    <t>BUPA Manchester</t>
  </si>
  <si>
    <t>53410</t>
  </si>
  <si>
    <t>Germany Area Costs</t>
  </si>
  <si>
    <t>53411</t>
  </si>
  <si>
    <t>Chartered Trust</t>
  </si>
  <si>
    <t>53412</t>
  </si>
  <si>
    <t>Coca-Cola</t>
  </si>
  <si>
    <t>53413</t>
  </si>
  <si>
    <t>Coke Uxbridge</t>
  </si>
  <si>
    <t>53414</t>
  </si>
  <si>
    <t>Conoco</t>
  </si>
  <si>
    <t>53415</t>
  </si>
  <si>
    <t>GE Insurance Serivces</t>
  </si>
  <si>
    <t>53416</t>
  </si>
  <si>
    <t>POCL Coton House</t>
  </si>
  <si>
    <t>53417</t>
  </si>
  <si>
    <t>'Russia area costs (HI Simonov</t>
  </si>
  <si>
    <t>53418</t>
  </si>
  <si>
    <t>Foreign Office (FCO)</t>
  </si>
  <si>
    <t>53419</t>
  </si>
  <si>
    <t>Freshfields</t>
  </si>
  <si>
    <t>53420</t>
  </si>
  <si>
    <t>Government Comm. Bureau</t>
  </si>
  <si>
    <t>53421</t>
  </si>
  <si>
    <t>House of Commons</t>
  </si>
  <si>
    <t>53422</t>
  </si>
  <si>
    <t>ICL</t>
  </si>
  <si>
    <t>53423</t>
  </si>
  <si>
    <t>EUR App Fees CP(cls)</t>
  </si>
  <si>
    <t>53424</t>
  </si>
  <si>
    <t>HOTSA Fees Russia</t>
  </si>
  <si>
    <t>53425</t>
  </si>
  <si>
    <t>Eur App Fees SB(cls)</t>
  </si>
  <si>
    <t>53426</t>
  </si>
  <si>
    <t>McDonalds London</t>
  </si>
  <si>
    <t>53427</t>
  </si>
  <si>
    <t>Panasonic</t>
  </si>
  <si>
    <t>53428</t>
  </si>
  <si>
    <t>Music Alliance</t>
  </si>
  <si>
    <t>53429</t>
  </si>
  <si>
    <t>Prudential</t>
  </si>
  <si>
    <t>53430</t>
  </si>
  <si>
    <t>Rank Leisure Division</t>
  </si>
  <si>
    <t>53431</t>
  </si>
  <si>
    <t>Readers Digest</t>
  </si>
  <si>
    <t>53432</t>
  </si>
  <si>
    <t>Reuters</t>
  </si>
  <si>
    <t>53433</t>
  </si>
  <si>
    <t>RMC Group Services</t>
  </si>
  <si>
    <t>53434</t>
  </si>
  <si>
    <t>Chase Manhattan</t>
  </si>
  <si>
    <t>53435</t>
  </si>
  <si>
    <t>Rolls Royce</t>
  </si>
  <si>
    <t>53436</t>
  </si>
  <si>
    <t>Rover</t>
  </si>
  <si>
    <t>53437</t>
  </si>
  <si>
    <t>BHRUSH BV UK GAAP (cls)</t>
  </si>
  <si>
    <t>53438</t>
  </si>
  <si>
    <t>Consignia Bristol</t>
  </si>
  <si>
    <t>53439</t>
  </si>
  <si>
    <t>Texaco</t>
  </si>
  <si>
    <t>53440</t>
  </si>
  <si>
    <t>Lifeline Bus (53440) (cls)</t>
  </si>
  <si>
    <t>53441</t>
  </si>
  <si>
    <t>Computer Associatees</t>
  </si>
  <si>
    <t>53442</t>
  </si>
  <si>
    <t>Phillips</t>
  </si>
  <si>
    <t>53443</t>
  </si>
  <si>
    <t>McDonalds Manchester</t>
  </si>
  <si>
    <t>53444</t>
  </si>
  <si>
    <t>Air Miles</t>
  </si>
  <si>
    <t>53445</t>
  </si>
  <si>
    <t>Orange</t>
  </si>
  <si>
    <t>53446</t>
  </si>
  <si>
    <t>Consignia Future Walk</t>
  </si>
  <si>
    <t>53447</t>
  </si>
  <si>
    <t>Royal Mail Impact Hosue</t>
  </si>
  <si>
    <t>53448</t>
  </si>
  <si>
    <t>Royal Mail APC (53448) (cls)</t>
  </si>
  <si>
    <t>53449</t>
  </si>
  <si>
    <t>Crown Hotel Boroughbridge</t>
  </si>
  <si>
    <t>53450</t>
  </si>
  <si>
    <t>Danbuild Property UK</t>
  </si>
  <si>
    <t>53451</t>
  </si>
  <si>
    <t>Post Office Counters London</t>
  </si>
  <si>
    <t>53452</t>
  </si>
  <si>
    <t>Consignia Rotherham</t>
  </si>
  <si>
    <t>53453</t>
  </si>
  <si>
    <t>BT Crawley</t>
  </si>
  <si>
    <t>53454</t>
  </si>
  <si>
    <t>BAE Systems ATC Chelmsford</t>
  </si>
  <si>
    <t>53455</t>
  </si>
  <si>
    <t>Cosmopolitan Glasgow</t>
  </si>
  <si>
    <t>53456</t>
  </si>
  <si>
    <t>Novartis Pharmaceuticals</t>
  </si>
  <si>
    <t>53457</t>
  </si>
  <si>
    <t>Parcel Force Coventry</t>
  </si>
  <si>
    <t>53458</t>
  </si>
  <si>
    <t>Boston Sports Initiative</t>
  </si>
  <si>
    <t>53459</t>
  </si>
  <si>
    <t>Cosmopolitan Glasgow (Contra)</t>
  </si>
  <si>
    <t>53460</t>
  </si>
  <si>
    <t>Kilima Hotel</t>
  </si>
  <si>
    <t>53461</t>
  </si>
  <si>
    <t>Volokol Area Costs</t>
  </si>
  <si>
    <t>53466</t>
  </si>
  <si>
    <t>HI Novosibirsk Area Costs</t>
  </si>
  <si>
    <t>53467</t>
  </si>
  <si>
    <t>HI Rostov Area Costs</t>
  </si>
  <si>
    <t>53468</t>
  </si>
  <si>
    <t>SB Niz Novgorod Area Costs</t>
  </si>
  <si>
    <t>53469</t>
  </si>
  <si>
    <t>CP Niz Novgorod Area Costs</t>
  </si>
  <si>
    <t>53471</t>
  </si>
  <si>
    <t>CP St Petersburg Area Costs</t>
  </si>
  <si>
    <t>53472</t>
  </si>
  <si>
    <t>G0392</t>
  </si>
  <si>
    <t>53473</t>
  </si>
  <si>
    <t>MEA Risk</t>
  </si>
  <si>
    <t>53474</t>
  </si>
  <si>
    <t>CP Wiesbaden GAAP</t>
  </si>
  <si>
    <t>53475</t>
  </si>
  <si>
    <t>HI SAMARA FEES</t>
  </si>
  <si>
    <t>53476</t>
  </si>
  <si>
    <t>UKI Franchise LDs</t>
  </si>
  <si>
    <t>53477</t>
  </si>
  <si>
    <t>SBS Newcastle</t>
  </si>
  <si>
    <t>G0004</t>
  </si>
  <si>
    <t>53478</t>
  </si>
  <si>
    <t>HI Madrid UK GAAP H0414</t>
  </si>
  <si>
    <t>53479</t>
  </si>
  <si>
    <t>'HI Madrid UK GAAP H0415</t>
  </si>
  <si>
    <t>53480</t>
  </si>
  <si>
    <t>Franchise Audit IHC Del (cls)</t>
  </si>
  <si>
    <t>53481</t>
  </si>
  <si>
    <t>Serbian Area Costs</t>
  </si>
  <si>
    <t>RSD</t>
  </si>
  <si>
    <t>53482</t>
  </si>
  <si>
    <t>Learning Admin EU (cls)</t>
  </si>
  <si>
    <t>53483</t>
  </si>
  <si>
    <t>CP Amsterdam</t>
  </si>
  <si>
    <t>F0004</t>
  </si>
  <si>
    <t>53484</t>
  </si>
  <si>
    <t>EX Madrid Leganes mgt Fees</t>
  </si>
  <si>
    <t>53485</t>
  </si>
  <si>
    <t>CP Belgrade Managed loc (H0051</t>
  </si>
  <si>
    <t>53486</t>
  </si>
  <si>
    <t>UKI App Fees inc IN</t>
  </si>
  <si>
    <t>53487</t>
  </si>
  <si>
    <t>INTERCONTINENTAL (PB)</t>
  </si>
  <si>
    <t>H0053</t>
  </si>
  <si>
    <t>53488</t>
  </si>
  <si>
    <t>INTERCON (PB) 2 LTD (53488)</t>
  </si>
  <si>
    <t>H0052</t>
  </si>
  <si>
    <t>53489</t>
  </si>
  <si>
    <t>IC EUROPE FRANCH AUDIT INCOME</t>
  </si>
  <si>
    <t>53492</t>
  </si>
  <si>
    <t>ExHI Vitoria Mgt Fees</t>
  </si>
  <si>
    <t>53493</t>
  </si>
  <si>
    <t>DOO Russia</t>
  </si>
  <si>
    <t>53494</t>
  </si>
  <si>
    <t>Global Growth KI Eur(cls)</t>
  </si>
  <si>
    <t>53504</t>
  </si>
  <si>
    <t>UKI TSA Fees IN (53504) (cls)</t>
  </si>
  <si>
    <t>53505</t>
  </si>
  <si>
    <t>IC Ambassador Mktg EMEA (cls)</t>
  </si>
  <si>
    <t>53506</t>
  </si>
  <si>
    <t>Sustain Projects</t>
  </si>
  <si>
    <t>53507</t>
  </si>
  <si>
    <t>MEA HR Training (53507) (cls)</t>
  </si>
  <si>
    <t>INNOVATION &amp; DESIGN (H0264)</t>
  </si>
  <si>
    <t>53509</t>
  </si>
  <si>
    <t>CP EMEA Gbl Team(cls)</t>
  </si>
  <si>
    <t>53511</t>
  </si>
  <si>
    <t>HI Bautzen UK GAAP Adj</t>
  </si>
  <si>
    <t>53512</t>
  </si>
  <si>
    <t>Sales Team North &amp; Central</t>
  </si>
  <si>
    <t>53513</t>
  </si>
  <si>
    <t>Sales  Group B</t>
  </si>
  <si>
    <t>53514</t>
  </si>
  <si>
    <t>TUPE LRG</t>
  </si>
  <si>
    <t>53515</t>
  </si>
  <si>
    <t>Marketing  Central O H</t>
  </si>
  <si>
    <t>53516</t>
  </si>
  <si>
    <t>HPS Fra/Benelux/S.East (cls)</t>
  </si>
  <si>
    <t>53517</t>
  </si>
  <si>
    <t>MEA IC BRAND REFUND (53517)</t>
  </si>
  <si>
    <t>53518</t>
  </si>
  <si>
    <t>ReOrg Severance H0041(cls)</t>
  </si>
  <si>
    <t>53519</t>
  </si>
  <si>
    <t>CP Amsterdam Local GAAP</t>
  </si>
  <si>
    <t>53520</t>
  </si>
  <si>
    <t>HR  Central O H</t>
  </si>
  <si>
    <t>53521</t>
  </si>
  <si>
    <t>HR Training &amp; Recruitment</t>
  </si>
  <si>
    <t>53522</t>
  </si>
  <si>
    <t>Revenue  Central O H</t>
  </si>
  <si>
    <t>53524</t>
  </si>
  <si>
    <t>CP Belgrade Mgt loc (H0216)</t>
  </si>
  <si>
    <t>53525</t>
  </si>
  <si>
    <t>Ex Madrid Getafe Mgd Loc</t>
  </si>
  <si>
    <t>53526</t>
  </si>
  <si>
    <t>ReOrg SeveranceIHGEspanaH(cls)</t>
  </si>
  <si>
    <t>53527</t>
  </si>
  <si>
    <t>LRG HI Revenue R&amp;O</t>
  </si>
  <si>
    <t>53528</t>
  </si>
  <si>
    <t>LRG CP Revenue R&amp;O</t>
  </si>
  <si>
    <t>53529</t>
  </si>
  <si>
    <t>Buying Grp Corp Loc-Rebts(cls)</t>
  </si>
  <si>
    <t>53530</t>
  </si>
  <si>
    <t>Spirit Training Team (cls)</t>
  </si>
  <si>
    <t>53534</t>
  </si>
  <si>
    <t>IC MAR MENOR FRA FEE</t>
  </si>
  <si>
    <t>53535</t>
  </si>
  <si>
    <t>IC LA TORRE FRA FEE</t>
  </si>
  <si>
    <t>53536</t>
  </si>
  <si>
    <t>HI Madrid Payroll</t>
  </si>
  <si>
    <t>53537</t>
  </si>
  <si>
    <t>Comp &amp; Ben - EUR (cls)</t>
  </si>
  <si>
    <t>53538</t>
  </si>
  <si>
    <t>HI Almaty Licence Fee</t>
  </si>
  <si>
    <t>53539</t>
  </si>
  <si>
    <t>Bad Debt Provision - Mgd EUR</t>
  </si>
  <si>
    <t>53540</t>
  </si>
  <si>
    <t>Bad Debt Provision - Mgd UKI</t>
  </si>
  <si>
    <t>53541</t>
  </si>
  <si>
    <t>53542</t>
  </si>
  <si>
    <t>Bad Debt Provision - Mgd MEA</t>
  </si>
  <si>
    <t>53543</t>
  </si>
  <si>
    <t>53544</t>
  </si>
  <si>
    <t>53545</t>
  </si>
  <si>
    <t>53546</t>
  </si>
  <si>
    <t>53547</t>
  </si>
  <si>
    <t>53548</t>
  </si>
  <si>
    <t>53549</t>
  </si>
  <si>
    <t>53550</t>
  </si>
  <si>
    <t>BAD DEBT PROVISION - MGD MEA</t>
  </si>
  <si>
    <t>53551</t>
  </si>
  <si>
    <t>53552</t>
  </si>
  <si>
    <t>53553</t>
  </si>
  <si>
    <t>53554</t>
  </si>
  <si>
    <t>53555</t>
  </si>
  <si>
    <t>53556</t>
  </si>
  <si>
    <t>53557</t>
  </si>
  <si>
    <t>53558</t>
  </si>
  <si>
    <t>53559</t>
  </si>
  <si>
    <t>53560</t>
  </si>
  <si>
    <t>53561</t>
  </si>
  <si>
    <t>53562</t>
  </si>
  <si>
    <t>BDP - Mgd UKI H0310</t>
  </si>
  <si>
    <t>53563</t>
  </si>
  <si>
    <t>53564</t>
  </si>
  <si>
    <t>BAD DEBT PROVISION - MGD EUR</t>
  </si>
  <si>
    <t>53565</t>
  </si>
  <si>
    <t>53566</t>
  </si>
  <si>
    <t>53567</t>
  </si>
  <si>
    <t>53568</t>
  </si>
  <si>
    <t>53569</t>
  </si>
  <si>
    <t>53570</t>
  </si>
  <si>
    <t>BAD DEBT PROVISION - MGD EQU</t>
  </si>
  <si>
    <t>53571</t>
  </si>
  <si>
    <t>Bad Debt Provision - Fran MEA</t>
  </si>
  <si>
    <t>53572</t>
  </si>
  <si>
    <t>Bad Debt Provision - Fran UKI</t>
  </si>
  <si>
    <t>53573</t>
  </si>
  <si>
    <t>53574</t>
  </si>
  <si>
    <t>MGT FEE LOCATION AL WADAN</t>
  </si>
  <si>
    <t>MICE Sales Benelux</t>
  </si>
  <si>
    <t>53576</t>
  </si>
  <si>
    <t>MICE Sales France (53576)(cls)</t>
  </si>
  <si>
    <t>53577</t>
  </si>
  <si>
    <t>Russia Subsidiary Recharge</t>
  </si>
  <si>
    <t>53578</t>
  </si>
  <si>
    <t>Europe Dev LDs CP (cls)</t>
  </si>
  <si>
    <t>53579</t>
  </si>
  <si>
    <t>Europe Dev LDs HI</t>
  </si>
  <si>
    <t>53580</t>
  </si>
  <si>
    <t>Europe Dev LDs EX</t>
  </si>
  <si>
    <t>53581</t>
  </si>
  <si>
    <t>SB NEWCASTLE MGT FEES</t>
  </si>
  <si>
    <t>53582</t>
  </si>
  <si>
    <t>IC Mauritius Mgt Fees</t>
  </si>
  <si>
    <t>53583</t>
  </si>
  <si>
    <t>MICE Sales Bnlux (H0014) (cls)</t>
  </si>
  <si>
    <t>53584</t>
  </si>
  <si>
    <t>Athens Branch</t>
  </si>
  <si>
    <t>53585</t>
  </si>
  <si>
    <t>Athens Branch 50%</t>
  </si>
  <si>
    <t>53592</t>
  </si>
  <si>
    <t>IC Marketing Projects MEA</t>
  </si>
  <si>
    <t>53593</t>
  </si>
  <si>
    <t>SBS Marketing Activity (cls)</t>
  </si>
  <si>
    <t>53594</t>
  </si>
  <si>
    <t>IN Marketing Activity (cls)</t>
  </si>
  <si>
    <t>53595</t>
  </si>
  <si>
    <t>HGP Project Activity</t>
  </si>
  <si>
    <t>53596</t>
  </si>
  <si>
    <t>Associations &amp; SBS Sales (cls)</t>
  </si>
  <si>
    <t>53597</t>
  </si>
  <si>
    <t>INTERCON (PB) 3 LTD (53597)</t>
  </si>
  <si>
    <t>H0055</t>
  </si>
  <si>
    <t>53598</t>
  </si>
  <si>
    <t>IC Marseille Pre-Opening Cost</t>
  </si>
  <si>
    <t>F0053</t>
  </si>
  <si>
    <t>53599</t>
  </si>
  <si>
    <t>UK - Threat Intelligence (cls)</t>
  </si>
  <si>
    <t>53600</t>
  </si>
  <si>
    <t>Super Breaks Commission (cls)</t>
  </si>
  <si>
    <t>53601</t>
  </si>
  <si>
    <t>Business Club (53601) (cls)</t>
  </si>
  <si>
    <t>53602</t>
  </si>
  <si>
    <t>BusClub Agent Redemption(cls)</t>
  </si>
  <si>
    <t>53603</t>
  </si>
  <si>
    <t>IHG Owners Association (cls)</t>
  </si>
  <si>
    <t>53604</t>
  </si>
  <si>
    <t>BDP-CASH ACC FRANCHISE H0016</t>
  </si>
  <si>
    <t>53606</t>
  </si>
  <si>
    <t>IC Kampala Mgt Fee</t>
  </si>
  <si>
    <t>53607</t>
  </si>
  <si>
    <t>CP ABU DHABI YI MGT FEE</t>
  </si>
  <si>
    <t>53608</t>
  </si>
  <si>
    <t>SB ABU DHABI YI MGT FEE</t>
  </si>
  <si>
    <t>53609</t>
  </si>
  <si>
    <t>UK&amp;I Director of Marketing</t>
  </si>
  <si>
    <t>53610</t>
  </si>
  <si>
    <t>AL BADIA DFC GOLF CLUB</t>
  </si>
  <si>
    <t>53611</t>
  </si>
  <si>
    <t>Global Sourcing EMEA (cls)</t>
  </si>
  <si>
    <t>53612</t>
  </si>
  <si>
    <t>MUR</t>
  </si>
  <si>
    <t>53613</t>
  </si>
  <si>
    <t>HI Resort Dead Sea</t>
  </si>
  <si>
    <t>53614</t>
  </si>
  <si>
    <t>Green Engage EMEA</t>
  </si>
  <si>
    <t>53615</t>
  </si>
  <si>
    <t>Spirit Marketing</t>
  </si>
  <si>
    <t>53616</t>
  </si>
  <si>
    <t>F&amp;B Marketing</t>
  </si>
  <si>
    <t>53618</t>
  </si>
  <si>
    <t>IC Moscow  Tverskaya Mgt Fee</t>
  </si>
  <si>
    <t>53619</t>
  </si>
  <si>
    <t>HGP Stay Real Training</t>
  </si>
  <si>
    <t>53620</t>
  </si>
  <si>
    <t>Global Sourcing EMEA</t>
  </si>
  <si>
    <t>53621</t>
  </si>
  <si>
    <t>HI Bautzen GAAP</t>
  </si>
  <si>
    <t>F0066</t>
  </si>
  <si>
    <t>53622</t>
  </si>
  <si>
    <t>IC EMEA Global (cls)</t>
  </si>
  <si>
    <t>53623</t>
  </si>
  <si>
    <t>Innovation &amp; Design EMEA (cls)</t>
  </si>
  <si>
    <t>53624</t>
  </si>
  <si>
    <t>Distribution_EMEA (cls)</t>
  </si>
  <si>
    <t>53625</t>
  </si>
  <si>
    <t>Luxury &amp; Lifestyle UK (cls)</t>
  </si>
  <si>
    <t>53626</t>
  </si>
  <si>
    <t>GLCM Discretionary-EMEAA (cls)</t>
  </si>
  <si>
    <t>53627</t>
  </si>
  <si>
    <t>Loyalty Mktg Brussels (cls)</t>
  </si>
  <si>
    <t>53628</t>
  </si>
  <si>
    <t>GPO A2C (53628) (cls)</t>
  </si>
  <si>
    <t>53629</t>
  </si>
  <si>
    <t>Employer Brand Mgmt (cls)</t>
  </si>
  <si>
    <t>53630</t>
  </si>
  <si>
    <t>BSC Management UK (cls)</t>
  </si>
  <si>
    <t>53631</t>
  </si>
  <si>
    <t>Program Mgmt EMEA (cls)</t>
  </si>
  <si>
    <t>53632</t>
  </si>
  <si>
    <t>Global Ops UK</t>
  </si>
  <si>
    <t>53633</t>
  </si>
  <si>
    <t>BOFBV UK GAAP ADJ (53633)</t>
  </si>
  <si>
    <t>H0111</t>
  </si>
  <si>
    <t>53634</t>
  </si>
  <si>
    <t>EUROPE DEV LDS IC</t>
  </si>
  <si>
    <t>53635</t>
  </si>
  <si>
    <t>RevMgt - EMEA (cls)</t>
  </si>
  <si>
    <t>53636</t>
  </si>
  <si>
    <t>MEAFacilities Alloc TBCI(cls)</t>
  </si>
  <si>
    <t>53638</t>
  </si>
  <si>
    <t>UE Unallocated H0192 (cls)</t>
  </si>
  <si>
    <t>53639</t>
  </si>
  <si>
    <t>HI Simonovsky Inc Mgt Fee</t>
  </si>
  <si>
    <t>53640</t>
  </si>
  <si>
    <t>HI Simonovsky  Mgt Fee</t>
  </si>
  <si>
    <t>53641</t>
  </si>
  <si>
    <t>IC KIEV RSC FEE</t>
  </si>
  <si>
    <t>53642</t>
  </si>
  <si>
    <t>UE UNALLOCATED H0016 (53642)</t>
  </si>
  <si>
    <t>53643</t>
  </si>
  <si>
    <t>EMEA LOCATION(Temporary)</t>
  </si>
  <si>
    <t>EMEAT</t>
  </si>
  <si>
    <t>53644</t>
  </si>
  <si>
    <t>UE UNALLOCATED H0014 (53644)</t>
  </si>
  <si>
    <t>53645</t>
  </si>
  <si>
    <t>UE UNALLOCATED H0169 (53645)</t>
  </si>
  <si>
    <t>53646</t>
  </si>
  <si>
    <t>BRANSTON 2017 (UE) (53646)</t>
  </si>
  <si>
    <t>53647</t>
  </si>
  <si>
    <t>Serengeti-H0344</t>
  </si>
  <si>
    <t>53648</t>
  </si>
  <si>
    <t>Employee Survey &amp; Metrics(cls)</t>
  </si>
  <si>
    <t>53649</t>
  </si>
  <si>
    <t>HI Abu Dhabi</t>
  </si>
  <si>
    <t>53650</t>
  </si>
  <si>
    <t>UK&amp;I Support Accountants</t>
  </si>
  <si>
    <t>53651</t>
  </si>
  <si>
    <t>HI ALMATY OP LOC</t>
  </si>
  <si>
    <t>53652</t>
  </si>
  <si>
    <t>Europe Comms (External) (cls)</t>
  </si>
  <si>
    <t>53653</t>
  </si>
  <si>
    <t>Engagement Solutions (UK)(cls)</t>
  </si>
  <si>
    <t>53654</t>
  </si>
  <si>
    <t>F0040</t>
  </si>
  <si>
    <t>53655</t>
  </si>
  <si>
    <t>IC Hamburg GAAP</t>
  </si>
  <si>
    <t>53656</t>
  </si>
  <si>
    <t>AMEA HR - MEA</t>
  </si>
  <si>
    <t>H0058</t>
  </si>
  <si>
    <t>53657</t>
  </si>
  <si>
    <t>MEA GM ORBIT</t>
  </si>
  <si>
    <t>53658</t>
  </si>
  <si>
    <t>53659</t>
  </si>
  <si>
    <t>GT EMEA Director MEA</t>
  </si>
  <si>
    <t>53660</t>
  </si>
  <si>
    <t>53661</t>
  </si>
  <si>
    <t>Revenue Mgt MEA (H0058) (cls)</t>
  </si>
  <si>
    <t>53662</t>
  </si>
  <si>
    <t>D&amp;E MEA</t>
  </si>
  <si>
    <t>53663</t>
  </si>
  <si>
    <t>MEA BUSINESS SUPPORT (53663)</t>
  </si>
  <si>
    <t>53664</t>
  </si>
  <si>
    <t>53665</t>
  </si>
  <si>
    <t>PROJECT- MB MKTG (H0058)</t>
  </si>
  <si>
    <t>53666</t>
  </si>
  <si>
    <t>LEGAL MEA (53666)</t>
  </si>
  <si>
    <t>53667</t>
  </si>
  <si>
    <t>Dev Marketing IMEA (H0058)</t>
  </si>
  <si>
    <t>53668</t>
  </si>
  <si>
    <t>MEA OPS UAE NE &amp; Afr (cls)</t>
  </si>
  <si>
    <t>53669</t>
  </si>
  <si>
    <t>MEA Hotel Ops (cls)</t>
  </si>
  <si>
    <t>53670</t>
  </si>
  <si>
    <t>53671</t>
  </si>
  <si>
    <t>MEA OPS KSA &amp; Gulf (H0058)</t>
  </si>
  <si>
    <t>53672</t>
  </si>
  <si>
    <t>BDP - MEA H0058</t>
  </si>
  <si>
    <t>53673</t>
  </si>
  <si>
    <t>BEH EUROPE FEES FR IN</t>
  </si>
  <si>
    <t>53674</t>
  </si>
  <si>
    <t>MEA - SAFETY</t>
  </si>
  <si>
    <t>53675</t>
  </si>
  <si>
    <t>LEARNING DELIVERY - IMEA</t>
  </si>
  <si>
    <t>53676</t>
  </si>
  <si>
    <t>BDP - Mgd MEA H0058</t>
  </si>
  <si>
    <t>53677</t>
  </si>
  <si>
    <t>53678</t>
  </si>
  <si>
    <t>MEA FAC ALLOCATIONS</t>
  </si>
  <si>
    <t>DOC KSA, Gulf</t>
  </si>
  <si>
    <t>Regional Sales MEA</t>
  </si>
  <si>
    <t>53681</t>
  </si>
  <si>
    <t>HIME DUBAI BRANCH CORP LOC</t>
  </si>
  <si>
    <t>53682</t>
  </si>
  <si>
    <t>IHG INT PARTNERSHIP (53682)</t>
  </si>
  <si>
    <t>H0101</t>
  </si>
  <si>
    <t>53683</t>
  </si>
  <si>
    <t>IHG PS Nominees Limited</t>
  </si>
  <si>
    <t>H0059</t>
  </si>
  <si>
    <t>53684</t>
  </si>
  <si>
    <t>AREA COSTS GERMANY+ IHM</t>
  </si>
  <si>
    <t>53685</t>
  </si>
  <si>
    <t>Essen GM Super-Payroll</t>
  </si>
  <si>
    <t>53686</t>
  </si>
  <si>
    <t>EUR MGD IC BRAND REFUND</t>
  </si>
  <si>
    <t>53687</t>
  </si>
  <si>
    <t>HPS IC BRAND REFUND</t>
  </si>
  <si>
    <t>53688</t>
  </si>
  <si>
    <t>CP Al Khobar Mgt Fee</t>
  </si>
  <si>
    <t>53690</t>
  </si>
  <si>
    <t>DOS Italy</t>
  </si>
  <si>
    <t>53691</t>
  </si>
  <si>
    <t>TUPE IHG</t>
  </si>
  <si>
    <t>53692</t>
  </si>
  <si>
    <t>HPS MANAGED GEN PROVISION</t>
  </si>
  <si>
    <t>53693</t>
  </si>
  <si>
    <t>IC Dubai Festival City Mgt Fee</t>
  </si>
  <si>
    <t>53694</t>
  </si>
  <si>
    <t>IC Al Ain Mgt Fee</t>
  </si>
  <si>
    <t>53695</t>
  </si>
  <si>
    <t>IC Abu Dhabi Mgt Fee</t>
  </si>
  <si>
    <t>53696</t>
  </si>
  <si>
    <t>IC Res Suites Dubai FC Mgt Fee</t>
  </si>
  <si>
    <t>53697</t>
  </si>
  <si>
    <t>IC Avenue Marceau</t>
  </si>
  <si>
    <t>53701</t>
  </si>
  <si>
    <t>Finance Manager Benelux</t>
  </si>
  <si>
    <t>53702</t>
  </si>
  <si>
    <t>Royalty Fees H0029 (cls)</t>
  </si>
  <si>
    <t>53705</t>
  </si>
  <si>
    <t>Holidex Revenue Pass Through</t>
  </si>
  <si>
    <t>53706</t>
  </si>
  <si>
    <t>Pass Thro Fees to SCH Inc Fran</t>
  </si>
  <si>
    <t>53707</t>
  </si>
  <si>
    <t>Pass Thro Fees to SCH Inc Man</t>
  </si>
  <si>
    <t>53708</t>
  </si>
  <si>
    <t>Pass Thro Fees to IHC Fran</t>
  </si>
  <si>
    <t>53709</t>
  </si>
  <si>
    <t>Pass Thro Fees to IHC Man(cls)</t>
  </si>
  <si>
    <t>53710</t>
  </si>
  <si>
    <t>Royalty Revenue</t>
  </si>
  <si>
    <t>53711</t>
  </si>
  <si>
    <t>53712</t>
  </si>
  <si>
    <t>PassThru FeetoSCH Inc Man(cls)</t>
  </si>
  <si>
    <t>53713</t>
  </si>
  <si>
    <t>Pass Thro Fee to IHC Fran(cls)</t>
  </si>
  <si>
    <t>53714</t>
  </si>
  <si>
    <t>53715</t>
  </si>
  <si>
    <t>53716</t>
  </si>
  <si>
    <t>53717</t>
  </si>
  <si>
    <t>IC Brand Assessments Europe</t>
  </si>
  <si>
    <t>53718</t>
  </si>
  <si>
    <t>IC Brand Assessments_Euro</t>
  </si>
  <si>
    <t>53719</t>
  </si>
  <si>
    <t>IC MKT Spend_Europe (cls)</t>
  </si>
  <si>
    <t>53720</t>
  </si>
  <si>
    <t>PROJECT- IC MKTG (H0058)</t>
  </si>
  <si>
    <t>53721</t>
  </si>
  <si>
    <t>Europe CRO Strategy (cls)</t>
  </si>
  <si>
    <t>53724</t>
  </si>
  <si>
    <t>HI OF BELGIUM LTD</t>
  </si>
  <si>
    <t>53727</t>
  </si>
  <si>
    <t>Holidex Revenue BTL</t>
  </si>
  <si>
    <t>53729</t>
  </si>
  <si>
    <t>VP Ops Lux&amp;Boutique (Fr)(cls)</t>
  </si>
  <si>
    <t>53730</t>
  </si>
  <si>
    <t>Comp &amp; Ben - ME</t>
  </si>
  <si>
    <t>53731</t>
  </si>
  <si>
    <t>RevMan for Hire-MEA(cls)</t>
  </si>
  <si>
    <t>53732</t>
  </si>
  <si>
    <t>CP WIESBADEN - LICENSE FEES</t>
  </si>
  <si>
    <t>53741</t>
  </si>
  <si>
    <t>IC JBURG SANDTONTOWERS MGD LOC</t>
  </si>
  <si>
    <t>53742</t>
  </si>
  <si>
    <t>IC JBURG AIRPORT MGD LOC</t>
  </si>
  <si>
    <t>53743</t>
  </si>
  <si>
    <t>MEA TSA/App Fee IC (cls)</t>
  </si>
  <si>
    <t>53744</t>
  </si>
  <si>
    <t>MEA TSA/App Fee CP (cls)</t>
  </si>
  <si>
    <t>53745</t>
  </si>
  <si>
    <t>Africa App Fee Inc HI (53745)</t>
  </si>
  <si>
    <t>53746</t>
  </si>
  <si>
    <t>MEA TSA/App Fee SB (cls)</t>
  </si>
  <si>
    <t>53747</t>
  </si>
  <si>
    <t>MEA TSA/APP FEE EX (53747)</t>
  </si>
  <si>
    <t>53748</t>
  </si>
  <si>
    <t>Eur App Fee Inc CP(cls)</t>
  </si>
  <si>
    <t>53749</t>
  </si>
  <si>
    <t>EMEAA Legal Dev Costs</t>
  </si>
  <si>
    <t>53750</t>
  </si>
  <si>
    <t>Eur App Fee Inc HI(cls)</t>
  </si>
  <si>
    <t>53751</t>
  </si>
  <si>
    <t>Eur App Fee Inc EX (53751)</t>
  </si>
  <si>
    <t>53752</t>
  </si>
  <si>
    <t>UKI App Fee Inc CP (53752)</t>
  </si>
  <si>
    <t>53753</t>
  </si>
  <si>
    <t>UKI App Fee Inc HI (cls)</t>
  </si>
  <si>
    <t>53754</t>
  </si>
  <si>
    <t>UKI App Fee Inc EX (53754)</t>
  </si>
  <si>
    <t>53755</t>
  </si>
  <si>
    <t>UKI App Fees Inc IN (53755)</t>
  </si>
  <si>
    <t>53756</t>
  </si>
  <si>
    <t>Principal Integration</t>
  </si>
  <si>
    <t>53757</t>
  </si>
  <si>
    <t>53759</t>
  </si>
  <si>
    <t>ME App Fee Inc CP (cls)</t>
  </si>
  <si>
    <t>53760</t>
  </si>
  <si>
    <t>ME App Fee Inc HI (cls)</t>
  </si>
  <si>
    <t>53761</t>
  </si>
  <si>
    <t>ME App Fee Inc SB (cls)</t>
  </si>
  <si>
    <t>53762</t>
  </si>
  <si>
    <t>ME App Fee Inc EX (cls)</t>
  </si>
  <si>
    <t>53763</t>
  </si>
  <si>
    <t>Eur EX Inducement (53763)</t>
  </si>
  <si>
    <t>53764</t>
  </si>
  <si>
    <t>Eur HI Inducement (53764)</t>
  </si>
  <si>
    <t>53765</t>
  </si>
  <si>
    <t>Eur CP Inducement (53765)</t>
  </si>
  <si>
    <t>53766</t>
  </si>
  <si>
    <t>UKI HI Inducement (53766)</t>
  </si>
  <si>
    <t>53767</t>
  </si>
  <si>
    <t>UKI CP Inducement (53767)</t>
  </si>
  <si>
    <t>53768</t>
  </si>
  <si>
    <t>UKI EX Inducement (53768)</t>
  </si>
  <si>
    <t>53769</t>
  </si>
  <si>
    <t>Europe Dev LDs EX (53769)</t>
  </si>
  <si>
    <t>53770</t>
  </si>
  <si>
    <t>Europe Dev LDs HI (53770)</t>
  </si>
  <si>
    <t>53771</t>
  </si>
  <si>
    <t>Europe Dev LDs CP (53771)</t>
  </si>
  <si>
    <t>53772</t>
  </si>
  <si>
    <t>LDs from Pipeline (cls)</t>
  </si>
  <si>
    <t>53773</t>
  </si>
  <si>
    <t>BDP Accelerated - HPS</t>
  </si>
  <si>
    <t>53774</t>
  </si>
  <si>
    <t>HPS General Provision</t>
  </si>
  <si>
    <t>53775</t>
  </si>
  <si>
    <t>Bad Debt Provision - HPS Equal</t>
  </si>
  <si>
    <t>53776</t>
  </si>
  <si>
    <t>Bad Debt Provision - Mgd Equal</t>
  </si>
  <si>
    <t>53777</t>
  </si>
  <si>
    <t>BAD DEBT PROVISION - HPS EQUAL</t>
  </si>
  <si>
    <t>53778</t>
  </si>
  <si>
    <t>BAD DEBT PROVISION - MGD EQUAL</t>
  </si>
  <si>
    <t>53779</t>
  </si>
  <si>
    <t>53780</t>
  </si>
  <si>
    <t>CP KIDSUITES (H0310)</t>
  </si>
  <si>
    <t>53781</t>
  </si>
  <si>
    <t>Europe Owners Associ (H0310)</t>
  </si>
  <si>
    <t>53782</t>
  </si>
  <si>
    <t>CMH EUROPE PROVISION-MGD (H031</t>
  </si>
  <si>
    <t>53783</t>
  </si>
  <si>
    <t>HPS Franchise Audit Income (H0</t>
  </si>
  <si>
    <t>53784</t>
  </si>
  <si>
    <t>GT EMEA NHOP Recoveries (H0310</t>
  </si>
  <si>
    <t>53785</t>
  </si>
  <si>
    <t>EUR App Fee Inc SB(cls)</t>
  </si>
  <si>
    <t>53786</t>
  </si>
  <si>
    <t>FRANCHISE AUDIT ELIMINATING</t>
  </si>
  <si>
    <t>53787</t>
  </si>
  <si>
    <t>GREEN ENGAGE EMEA (H0310)</t>
  </si>
  <si>
    <t>53788</t>
  </si>
  <si>
    <t>UE UNALLOCATED H0310 (53788)</t>
  </si>
  <si>
    <t>53789</t>
  </si>
  <si>
    <t>Insurances IC MEA (H0310)(cls)</t>
  </si>
  <si>
    <t>53790</t>
  </si>
  <si>
    <t>MD  UKI LRG</t>
  </si>
  <si>
    <t>53791</t>
  </si>
  <si>
    <t>HI READING ROYALTY WAIVER</t>
  </si>
  <si>
    <t>53792</t>
  </si>
  <si>
    <t>HPS IC BRAND REFUND (H0310)</t>
  </si>
  <si>
    <t>53793</t>
  </si>
  <si>
    <t>HPS IC BRAND REFUND (H0031)</t>
  </si>
  <si>
    <t>53794</t>
  </si>
  <si>
    <t>EUR MGD IC BRAND REFUND(H0310)</t>
  </si>
  <si>
    <t>53795</t>
  </si>
  <si>
    <t>MEA IC BRAND REFUND (H0031)</t>
  </si>
  <si>
    <t>53796</t>
  </si>
  <si>
    <t>AREA COSTS IC GERMANY (H0310)</t>
  </si>
  <si>
    <t>53797</t>
  </si>
  <si>
    <t>EUR GRADUATEFINANCECOSTS(H0310</t>
  </si>
  <si>
    <t>53798</t>
  </si>
  <si>
    <t>MEA Central Charges (H0031)</t>
  </si>
  <si>
    <t>53799</t>
  </si>
  <si>
    <t>IHC Delaware EMEA Chgs(cls)</t>
  </si>
  <si>
    <t>53800</t>
  </si>
  <si>
    <t>Group Treasury Reporting</t>
  </si>
  <si>
    <t>53801</t>
  </si>
  <si>
    <t>Mobile Management</t>
  </si>
  <si>
    <t>53802</t>
  </si>
  <si>
    <t>Corporate Sales</t>
  </si>
  <si>
    <t>53803</t>
  </si>
  <si>
    <t>Spirit at Work Growth</t>
  </si>
  <si>
    <t>53804</t>
  </si>
  <si>
    <t>Spirit Central Payments</t>
  </si>
  <si>
    <t>53805</t>
  </si>
  <si>
    <t>Talent Resourcing - ME</t>
  </si>
  <si>
    <t>53806</t>
  </si>
  <si>
    <t>Eur Franchise Audit Income</t>
  </si>
  <si>
    <t>53807</t>
  </si>
  <si>
    <t>ME FRANCHISE AUDIT INCOME</t>
  </si>
  <si>
    <t>53808</t>
  </si>
  <si>
    <t>CP Kensington Transactions</t>
  </si>
  <si>
    <t>G0005</t>
  </si>
  <si>
    <t>53809</t>
  </si>
  <si>
    <t>CP Kensington Corp Transaction</t>
  </si>
  <si>
    <t>53810</t>
  </si>
  <si>
    <t>CP Kensington Reporting Htl</t>
  </si>
  <si>
    <t>F0033</t>
  </si>
  <si>
    <t>53811</t>
  </si>
  <si>
    <t>CP Kensington Reporting Crp</t>
  </si>
  <si>
    <t>53812</t>
  </si>
  <si>
    <t>CP KENSINGTON MGT FEES</t>
  </si>
  <si>
    <t>53814</t>
  </si>
  <si>
    <t>CP St. Petersburg Ligovsky</t>
  </si>
  <si>
    <t>53815</t>
  </si>
  <si>
    <t>SALE OF MSREF HOTELS</t>
  </si>
  <si>
    <t>53816</t>
  </si>
  <si>
    <t>IC Vienna UK GAAP Adj (cls)</t>
  </si>
  <si>
    <t>53817</t>
  </si>
  <si>
    <t>IC  Budapest UK GAAP Adj</t>
  </si>
  <si>
    <t>53820</t>
  </si>
  <si>
    <t>IC STOCKHOLM (H0310)</t>
  </si>
  <si>
    <t>53821</t>
  </si>
  <si>
    <t>IC CEYLAN (H0310)</t>
  </si>
  <si>
    <t>53822</t>
  </si>
  <si>
    <t>IC APHRODITE (H0310)</t>
  </si>
  <si>
    <t>53824</t>
  </si>
  <si>
    <t>IC Malta Mgt Fees (H0310)</t>
  </si>
  <si>
    <t>53825</t>
  </si>
  <si>
    <t>IC Warsaw Mgt Fees (H0310)</t>
  </si>
  <si>
    <t>53826</t>
  </si>
  <si>
    <t>IC Athens Mgt Fees (H0310)</t>
  </si>
  <si>
    <t>53827</t>
  </si>
  <si>
    <t>IC PRAGUE MGT FEES (H0310)</t>
  </si>
  <si>
    <t>53828</t>
  </si>
  <si>
    <t>CP WIESBADEN MGT FEES (H0310)</t>
  </si>
  <si>
    <t>53829</t>
  </si>
  <si>
    <t>IC LONDON  MGT FEES (H0310)</t>
  </si>
  <si>
    <t>53830</t>
  </si>
  <si>
    <t>IC LE GRAND  MGT FEES (H0310)</t>
  </si>
  <si>
    <t>53831</t>
  </si>
  <si>
    <t>USD500 Consolidation Adjs</t>
  </si>
  <si>
    <t>H0426</t>
  </si>
  <si>
    <t>53832</t>
  </si>
  <si>
    <t>IC Porto Mgd Loc</t>
  </si>
  <si>
    <t>53833</t>
  </si>
  <si>
    <t>H0031 Contract Amortisation</t>
  </si>
  <si>
    <t>53834</t>
  </si>
  <si>
    <t>UKI CENTRAL COSTS-NON LRG</t>
  </si>
  <si>
    <t>53835</t>
  </si>
  <si>
    <t>IC TASHKENT RSC FEES (H0310)</t>
  </si>
  <si>
    <t>53836</t>
  </si>
  <si>
    <t>INTERNAL COMMS CORP</t>
  </si>
  <si>
    <t>53837</t>
  </si>
  <si>
    <t>Global Leadership UK (cls)</t>
  </si>
  <si>
    <t>53838</t>
  </si>
  <si>
    <t>53839</t>
  </si>
  <si>
    <t>53840</t>
  </si>
  <si>
    <t>Bad Debt Provision - Mgd Europ</t>
  </si>
  <si>
    <t>53841</t>
  </si>
  <si>
    <t>53842</t>
  </si>
  <si>
    <t>FBS CONT EUROPE (AMSTERDAM)</t>
  </si>
  <si>
    <t>53843</t>
  </si>
  <si>
    <t>COE GC (53843)</t>
  </si>
  <si>
    <t>53844</t>
  </si>
  <si>
    <t>Area Revman Lux&amp;Botique (cls)</t>
  </si>
  <si>
    <t>53845</t>
  </si>
  <si>
    <t>Project Foundation</t>
  </si>
  <si>
    <t>53846</t>
  </si>
  <si>
    <t>CP Amsterdam-South</t>
  </si>
  <si>
    <t>F0051</t>
  </si>
  <si>
    <t>53847</t>
  </si>
  <si>
    <t>Future Leaders Programme</t>
  </si>
  <si>
    <t>53849</t>
  </si>
  <si>
    <t>CP DUBAI - DEIRA MGD LOC</t>
  </si>
  <si>
    <t>53850</t>
  </si>
  <si>
    <t>IC Westminster</t>
  </si>
  <si>
    <t>F0035</t>
  </si>
  <si>
    <t>53851</t>
  </si>
  <si>
    <t>IC WESTMINSTER (MGD LOCATION)</t>
  </si>
  <si>
    <t>53853</t>
  </si>
  <si>
    <t>IC Cannes</t>
  </si>
  <si>
    <t>F0046</t>
  </si>
  <si>
    <t>53854</t>
  </si>
  <si>
    <t>F0044</t>
  </si>
  <si>
    <t>53855</t>
  </si>
  <si>
    <t>F0043</t>
  </si>
  <si>
    <t>53856</t>
  </si>
  <si>
    <t>IC Frankfurt(IHG)</t>
  </si>
  <si>
    <t>F0045</t>
  </si>
  <si>
    <t>53857</t>
  </si>
  <si>
    <t>IC Frankfurt GAAP</t>
  </si>
  <si>
    <t>53858</t>
  </si>
  <si>
    <t>IC Vienna</t>
  </si>
  <si>
    <t>F0042</t>
  </si>
  <si>
    <t>53859</t>
  </si>
  <si>
    <t>IC Amstel</t>
  </si>
  <si>
    <t>F0036</t>
  </si>
  <si>
    <t>53860</t>
  </si>
  <si>
    <t>F0041</t>
  </si>
  <si>
    <t>53861</t>
  </si>
  <si>
    <t>IC Cannes propco</t>
  </si>
  <si>
    <t>F0047</t>
  </si>
  <si>
    <t>53862</t>
  </si>
  <si>
    <t>IC Frankfurt propco</t>
  </si>
  <si>
    <t>F0049</t>
  </si>
  <si>
    <t>53872</t>
  </si>
  <si>
    <t>CP ISTANBUL BAYRAMPASA MGD LOC</t>
  </si>
  <si>
    <t>TRY</t>
  </si>
  <si>
    <t>53873</t>
  </si>
  <si>
    <t>EX Istanbul Bayrampasa Mgd Loc</t>
  </si>
  <si>
    <t>53874</t>
  </si>
  <si>
    <t>GRS Fees Forecast</t>
  </si>
  <si>
    <t>53877</t>
  </si>
  <si>
    <t>IC Phoenicia Fees</t>
  </si>
  <si>
    <t>53878</t>
  </si>
  <si>
    <t>IC Le Vendome Fees</t>
  </si>
  <si>
    <t>53879</t>
  </si>
  <si>
    <t>IC Muscat Fees</t>
  </si>
  <si>
    <t>53880</t>
  </si>
  <si>
    <t>CP ST PETERSBURG LIGOVSKY  MGT</t>
  </si>
  <si>
    <t>53881</t>
  </si>
  <si>
    <t>Interest (FC) - HPS</t>
  </si>
  <si>
    <t>53882</t>
  </si>
  <si>
    <t>53883</t>
  </si>
  <si>
    <t>53884</t>
  </si>
  <si>
    <t>INTEREST (FC) - HPS</t>
  </si>
  <si>
    <t>53885</t>
  </si>
  <si>
    <t>Hotel Ops Training 1 (cls)</t>
  </si>
  <si>
    <t>53886</t>
  </si>
  <si>
    <t>CP St P'burg Mgd Loc</t>
  </si>
  <si>
    <t>53887</t>
  </si>
  <si>
    <t>Int Mktg Planning EMEA (cls)</t>
  </si>
  <si>
    <t>53888</t>
  </si>
  <si>
    <t>Europe Dev LDs IN</t>
  </si>
  <si>
    <t>53889</t>
  </si>
  <si>
    <t>Hotel Ops Training 2 (cls)</t>
  </si>
  <si>
    <t>53890</t>
  </si>
  <si>
    <t>Apprentiship Scheme</t>
  </si>
  <si>
    <t>53891</t>
  </si>
  <si>
    <t>Mergers &amp; Acquisitions(cls)</t>
  </si>
  <si>
    <t>53893</t>
  </si>
  <si>
    <t>53894</t>
  </si>
  <si>
    <t>SBS Newcaslte Transaction</t>
  </si>
  <si>
    <t>53895</t>
  </si>
  <si>
    <t>SBS Newcaslte Reporting</t>
  </si>
  <si>
    <t>53896</t>
  </si>
  <si>
    <t>IC Berlin Mgd Fee (H0310)</t>
  </si>
  <si>
    <t>53897</t>
  </si>
  <si>
    <t>IC Dusseldorf Mgd Fee (H0310)</t>
  </si>
  <si>
    <t>53898</t>
  </si>
  <si>
    <t>PROCUREMENT - UK (53898)</t>
  </si>
  <si>
    <t>53900</t>
  </si>
  <si>
    <t>HI London - Commercial Road</t>
  </si>
  <si>
    <t>F0052</t>
  </si>
  <si>
    <t>53908</t>
  </si>
  <si>
    <t>IC Davos (53908)</t>
  </si>
  <si>
    <t>F0058</t>
  </si>
  <si>
    <t>53909</t>
  </si>
  <si>
    <t>Crowne Plaza Amsterdam QO</t>
  </si>
  <si>
    <t>F0097</t>
  </si>
  <si>
    <t>53931</t>
  </si>
  <si>
    <t>CP Amsterdam South Fee</t>
  </si>
  <si>
    <t>53935</t>
  </si>
  <si>
    <t>ASDM Russia</t>
  </si>
  <si>
    <t>53936</t>
  </si>
  <si>
    <t>M&amp;E Cluster Office</t>
  </si>
  <si>
    <t>53937</t>
  </si>
  <si>
    <t>IC Porto Fee Loc</t>
  </si>
  <si>
    <t>53938</t>
  </si>
  <si>
    <t>HI Toulouse</t>
  </si>
  <si>
    <t>53939</t>
  </si>
  <si>
    <t>HOTEL OPS TRAINING 4 DUTCH</t>
  </si>
  <si>
    <t>53940</t>
  </si>
  <si>
    <t>IC Hoelbet GmbH Corp Location</t>
  </si>
  <si>
    <t>53941</t>
  </si>
  <si>
    <t>IC Vienna Mgt Fee</t>
  </si>
  <si>
    <t>53942</t>
  </si>
  <si>
    <t>AREA COSTS IC CENT /EAST</t>
  </si>
  <si>
    <t>53943</t>
  </si>
  <si>
    <t>IC VIENNA PS ACC FEE</t>
  </si>
  <si>
    <t>EMEA BTA Fund</t>
  </si>
  <si>
    <t>53945</t>
  </si>
  <si>
    <t>Europe P MKT (cls)</t>
  </si>
  <si>
    <t>53946</t>
  </si>
  <si>
    <t>COMMERCIAL L&amp;D (H0058)</t>
  </si>
  <si>
    <t>53947</t>
  </si>
  <si>
    <t>Eur TSA Income IN (cls)</t>
  </si>
  <si>
    <t>53948</t>
  </si>
  <si>
    <t>Eur App Fee inc IN(cls)</t>
  </si>
  <si>
    <t>53949</t>
  </si>
  <si>
    <t>Eur App Fee inc SB(cls)</t>
  </si>
  <si>
    <t>53950</t>
  </si>
  <si>
    <t>GT Holidex ME</t>
  </si>
  <si>
    <t>53951</t>
  </si>
  <si>
    <t>GT Holidex AFR</t>
  </si>
  <si>
    <t>53952</t>
  </si>
  <si>
    <t>MEA Communications</t>
  </si>
  <si>
    <t>MEA - CP BRAND ASSESSMENTS</t>
  </si>
  <si>
    <t>EUROPE- SB ASSESSMENTS</t>
  </si>
  <si>
    <t>53955</t>
  </si>
  <si>
    <t>IC Brand Assmnt MEA</t>
  </si>
  <si>
    <t>53956</t>
  </si>
  <si>
    <t>MEA IC Reservation Charges</t>
  </si>
  <si>
    <t>AMEA SVP S&amp;M (old)</t>
  </si>
  <si>
    <t>53958</t>
  </si>
  <si>
    <t>Rev Performance KSA Gulf(cls)</t>
  </si>
  <si>
    <t>Comm Mktg KSA, Gulf</t>
  </si>
  <si>
    <t>53960</t>
  </si>
  <si>
    <t>IC Doha Mgt Fee</t>
  </si>
  <si>
    <t>53961</t>
  </si>
  <si>
    <t>HI BUR DUBAI ED MGT FEE</t>
  </si>
  <si>
    <t>53963</t>
  </si>
  <si>
    <t>CMO Project Fund EUR (cls)</t>
  </si>
  <si>
    <t>53964</t>
  </si>
  <si>
    <t>Global Resorts Team (cls)</t>
  </si>
  <si>
    <t>53965</t>
  </si>
  <si>
    <t>Integr Mktg Planning UK (cls)</t>
  </si>
  <si>
    <t>53966</t>
  </si>
  <si>
    <t>Global IC Brand Team UK (cls)</t>
  </si>
  <si>
    <t>53967</t>
  </si>
  <si>
    <t>Crowne Plaza (UK) (cls)</t>
  </si>
  <si>
    <t>53968</t>
  </si>
  <si>
    <t>GSM ComvDelivery UK(cls)</t>
  </si>
  <si>
    <t>53969</t>
  </si>
  <si>
    <t>Global Brand Comms UK (cls)</t>
  </si>
  <si>
    <t>53970</t>
  </si>
  <si>
    <t>CP St Petersburg Airport Mgd L</t>
  </si>
  <si>
    <t>53971</t>
  </si>
  <si>
    <t>IC Moscow Tverskaya Mgd Loc</t>
  </si>
  <si>
    <t>53972</t>
  </si>
  <si>
    <t>CP Kiev - Mgd Loc</t>
  </si>
  <si>
    <t>53973</t>
  </si>
  <si>
    <t>HI Kiev - Mgd Loc</t>
  </si>
  <si>
    <t>53974</t>
  </si>
  <si>
    <t>AMEA REV PERFORM &amp; ANALYSIS</t>
  </si>
  <si>
    <t>53975</t>
  </si>
  <si>
    <t>Bad Debt Provision Mgd EUR</t>
  </si>
  <si>
    <t>53976</t>
  </si>
  <si>
    <t>BAD DEBT PROVISION MGD EUR</t>
  </si>
  <si>
    <t>53977</t>
  </si>
  <si>
    <t>53978</t>
  </si>
  <si>
    <t>AMEA - Corporate Hotel Opening</t>
  </si>
  <si>
    <t>53980</t>
  </si>
  <si>
    <t>UKI IN Inducement</t>
  </si>
  <si>
    <t>53981</t>
  </si>
  <si>
    <t>IC Dusseldorf Corporate locati</t>
  </si>
  <si>
    <t>53982</t>
  </si>
  <si>
    <t>IC Dusseldorf IFRS Adj</t>
  </si>
  <si>
    <t>53983</t>
  </si>
  <si>
    <t>IC Berlin Corporate location</t>
  </si>
  <si>
    <t>53984</t>
  </si>
  <si>
    <t>IC Berlin IFRS Adj</t>
  </si>
  <si>
    <t>53985</t>
  </si>
  <si>
    <t>FBS Central Europe &amp; Germany</t>
  </si>
  <si>
    <t>53986</t>
  </si>
  <si>
    <t>HI London - Com Rd Mgd Loc</t>
  </si>
  <si>
    <t>53987</t>
  </si>
  <si>
    <t>Future Leaders Programme (cls)</t>
  </si>
  <si>
    <t>53988</t>
  </si>
  <si>
    <t>IHG Rewards Club MEA</t>
  </si>
  <si>
    <t>53989</t>
  </si>
  <si>
    <t>AMEA Sales Head (old) (cls)</t>
  </si>
  <si>
    <t>53990</t>
  </si>
  <si>
    <t>Spirit Beauty Mgr UK(cls)</t>
  </si>
  <si>
    <t>53991</t>
  </si>
  <si>
    <t>Leamington Spa</t>
  </si>
  <si>
    <t>53992</t>
  </si>
  <si>
    <t>Managed Properties</t>
  </si>
  <si>
    <t>53993</t>
  </si>
  <si>
    <t>Go Fitness Leeds</t>
  </si>
  <si>
    <t>53994</t>
  </si>
  <si>
    <t>Spirit Area Mgr Midland(cls)</t>
  </si>
  <si>
    <t>53995</t>
  </si>
  <si>
    <t>Spirit Area Mgr Sth East(cls)</t>
  </si>
  <si>
    <t>53996</t>
  </si>
  <si>
    <t>Spirit Area Mgr Suth West(cls)</t>
  </si>
  <si>
    <t>53997</t>
  </si>
  <si>
    <t>Area Manager New Build(cls)</t>
  </si>
  <si>
    <t>53998</t>
  </si>
  <si>
    <t>Spirit Statutory (Corp)(cls)</t>
  </si>
  <si>
    <t>53999</t>
  </si>
  <si>
    <t>UKI Spirit (53999) (cls)</t>
  </si>
  <si>
    <t>540003</t>
  </si>
  <si>
    <t>UK&amp;I CP Franch New Business</t>
  </si>
  <si>
    <t>54002</t>
  </si>
  <si>
    <t>C&amp;E Eur CP Franch New Business</t>
  </si>
  <si>
    <t>54003</t>
  </si>
  <si>
    <t>54004</t>
  </si>
  <si>
    <t>W&amp;S Eur CP Franch New Business</t>
  </si>
  <si>
    <t>54005</t>
  </si>
  <si>
    <t>C&amp;E Eur HI Franch New Business</t>
  </si>
  <si>
    <t>54006</t>
  </si>
  <si>
    <t>UK&amp;I HI FRANCH NEW BUSINESS</t>
  </si>
  <si>
    <t>54007</t>
  </si>
  <si>
    <t>W&amp;S Eur HI Franch New Business</t>
  </si>
  <si>
    <t>54008</t>
  </si>
  <si>
    <t>C&amp;E Eur EX Franch New Business</t>
  </si>
  <si>
    <t>54009</t>
  </si>
  <si>
    <t>UK&amp;I EX Franch New Business</t>
  </si>
  <si>
    <t>54010</t>
  </si>
  <si>
    <t>W&amp;S Eur EX Franch New Business</t>
  </si>
  <si>
    <t>54011</t>
  </si>
  <si>
    <t>MEA CP FRANCH NEW BUSINESS</t>
  </si>
  <si>
    <t>54012</t>
  </si>
  <si>
    <t>MEA HI FRANCH NEW BUSINESS</t>
  </si>
  <si>
    <t>54013</t>
  </si>
  <si>
    <t>MEA EX FRANCH NEW BUSINESS</t>
  </si>
  <si>
    <t>Dir. Marketing Germany</t>
  </si>
  <si>
    <t>Sales Effectiveness CE</t>
  </si>
  <si>
    <t>54016</t>
  </si>
  <si>
    <t>CMF - GERMANY</t>
  </si>
  <si>
    <t>54017</t>
  </si>
  <si>
    <t>CMF - Italy</t>
  </si>
  <si>
    <t>54018</t>
  </si>
  <si>
    <t>CMF - Iberia</t>
  </si>
  <si>
    <t>CMO PROJECT FUND SCH INC Z/O</t>
  </si>
  <si>
    <t>Global Brand Mgt &amp; Guest Exp.</t>
  </si>
  <si>
    <t>Americas Marketing Europe Z/O</t>
  </si>
  <si>
    <t>54022</t>
  </si>
  <si>
    <t>HR SHARED SERVICES &amp; ANALYTICS</t>
  </si>
  <si>
    <t>54023</t>
  </si>
  <si>
    <t>REG AND COMPLIANCE (H0264)</t>
  </si>
  <si>
    <t>54024</t>
  </si>
  <si>
    <t>UE UNALLOCATED H0264 (54024)</t>
  </si>
  <si>
    <t>54025</t>
  </si>
  <si>
    <t>INSURANCE H0264</t>
  </si>
  <si>
    <t>54026</t>
  </si>
  <si>
    <t>IMEA Development-Africa(cls)</t>
  </si>
  <si>
    <t>54027</t>
  </si>
  <si>
    <t>UKI National Sales (cls)</t>
  </si>
  <si>
    <t>54028</t>
  </si>
  <si>
    <t>MEA FP&amp;A</t>
  </si>
  <si>
    <t>54029</t>
  </si>
  <si>
    <t>CP Cambridge</t>
  </si>
  <si>
    <t>F0034</t>
  </si>
  <si>
    <t>54030</t>
  </si>
  <si>
    <t>UK&amp;I HR (cls)</t>
  </si>
  <si>
    <t>54031</t>
  </si>
  <si>
    <t>EMPLOYEE SURVEY MGMT</t>
  </si>
  <si>
    <t>54032</t>
  </si>
  <si>
    <t>IC Marseille Mgd loc</t>
  </si>
  <si>
    <t>54033</t>
  </si>
  <si>
    <t>CP Cambridge 1 day</t>
  </si>
  <si>
    <t>54034</t>
  </si>
  <si>
    <t>Eur IN Inducement</t>
  </si>
  <si>
    <t>54035</t>
  </si>
  <si>
    <t>Eur SB Inducement</t>
  </si>
  <si>
    <t>54036</t>
  </si>
  <si>
    <t>UKI SB Inducement</t>
  </si>
  <si>
    <t>54037</t>
  </si>
  <si>
    <t>IC KIEV MGD FEE H0016</t>
  </si>
  <si>
    <t>54038</t>
  </si>
  <si>
    <t>54039</t>
  </si>
  <si>
    <t>Programme Delivery (cls)</t>
  </si>
  <si>
    <t>54040</t>
  </si>
  <si>
    <t>UE Unallocated (54040) (cls)</t>
  </si>
  <si>
    <t>MECRO-UK</t>
  </si>
  <si>
    <t>AMEA HPS - IMEA (Old)</t>
  </si>
  <si>
    <t>54043</t>
  </si>
  <si>
    <t>F0028</t>
  </si>
  <si>
    <t>Marketing Lead MEA</t>
  </si>
  <si>
    <t>54045</t>
  </si>
  <si>
    <t>CP Jordan Dead Sea('R) Mgt Fe</t>
  </si>
  <si>
    <t>54046</t>
  </si>
  <si>
    <t>IC TASHKENT FEE LOC</t>
  </si>
  <si>
    <t>54047</t>
  </si>
  <si>
    <t>MEA - Corporate Finance</t>
  </si>
  <si>
    <t>54048</t>
  </si>
  <si>
    <t>GRS - Bus Trans Des. (UK) (cls</t>
  </si>
  <si>
    <t>54049</t>
  </si>
  <si>
    <t>54050</t>
  </si>
  <si>
    <t>Performance Delivery Exec</t>
  </si>
  <si>
    <t>54051</t>
  </si>
  <si>
    <t>InterContinental Lagos-MgdLoc</t>
  </si>
  <si>
    <t>H0431</t>
  </si>
  <si>
    <t>NGN</t>
  </si>
  <si>
    <t>54052</t>
  </si>
  <si>
    <t>RM Italy (cls)</t>
  </si>
  <si>
    <t>54054</t>
  </si>
  <si>
    <t>54058</t>
  </si>
  <si>
    <t>HPS Turkey</t>
  </si>
  <si>
    <t>54059</t>
  </si>
  <si>
    <t>GLOBAL STANDARDS - ME</t>
  </si>
  <si>
    <t>54060</t>
  </si>
  <si>
    <t>GBM Exec Strat &amp; Con Ins (cls)</t>
  </si>
  <si>
    <t>54061</t>
  </si>
  <si>
    <t>Gbl Resorts IC MKT Spend(cls)</t>
  </si>
  <si>
    <t>54062</t>
  </si>
  <si>
    <t>CP St Petersburg Apt Mgd Loc (</t>
  </si>
  <si>
    <t>54063</t>
  </si>
  <si>
    <t>Development Turekey</t>
  </si>
  <si>
    <t>54064</t>
  </si>
  <si>
    <t>Design Turkey</t>
  </si>
  <si>
    <t>54065</t>
  </si>
  <si>
    <t>UE UNALLOCATED H0304 (54065)</t>
  </si>
  <si>
    <t>54066</t>
  </si>
  <si>
    <t>RMH MEA (DXB)</t>
  </si>
  <si>
    <t>AMEA - Comm Head</t>
  </si>
  <si>
    <t>54069</t>
  </si>
  <si>
    <t>UE Unallocated (54069) (cls)</t>
  </si>
  <si>
    <t>54070</t>
  </si>
  <si>
    <t>Design Russia</t>
  </si>
  <si>
    <t>54071</t>
  </si>
  <si>
    <t>IC Global MKT Admin Eur (cls)</t>
  </si>
  <si>
    <t>54072</t>
  </si>
  <si>
    <t>54073</t>
  </si>
  <si>
    <t>Dist &amp; Intermediary Sales-Fran</t>
  </si>
  <si>
    <t>54074</t>
  </si>
  <si>
    <t>GLOBAL COMMS UAE</t>
  </si>
  <si>
    <t>54075</t>
  </si>
  <si>
    <t>IC Global MKT Admin</t>
  </si>
  <si>
    <t>54076</t>
  </si>
  <si>
    <t>54077</t>
  </si>
  <si>
    <t>HI Kiev Licence Fee</t>
  </si>
  <si>
    <t>54078</t>
  </si>
  <si>
    <t>Marketing Russia (54078) (cls)</t>
  </si>
  <si>
    <t>54079</t>
  </si>
  <si>
    <t>ICR DAVOS MGD LOC H0078</t>
  </si>
  <si>
    <t>54080</t>
  </si>
  <si>
    <t>54081</t>
  </si>
  <si>
    <t>MF - Turkey (54081) (cls)</t>
  </si>
  <si>
    <t>54082</t>
  </si>
  <si>
    <t>Mkt Turkey/Iberia/Italy (cls)</t>
  </si>
  <si>
    <t>54083</t>
  </si>
  <si>
    <t>Project- IC Comm MEA (cls)</t>
  </si>
  <si>
    <t>MEA - HI Brand Assessments</t>
  </si>
  <si>
    <t>MEA - EX Brand Assessments</t>
  </si>
  <si>
    <t>54086</t>
  </si>
  <si>
    <t>Project- MB Comm MEA (cls)</t>
  </si>
  <si>
    <t>54087</t>
  </si>
  <si>
    <t>Fraud &amp; Investigation(UK)(cls)</t>
  </si>
  <si>
    <t>54088</t>
  </si>
  <si>
    <t>CP Doha Bus Park Mgd Loc</t>
  </si>
  <si>
    <t>54089</t>
  </si>
  <si>
    <t>Consumer &amp; Mkt Res. EUR (cls)</t>
  </si>
  <si>
    <t>54090</t>
  </si>
  <si>
    <t>Advancd Consumer Analytic(cls)</t>
  </si>
  <si>
    <t>54091</t>
  </si>
  <si>
    <t>Band Plan &amp;  Office (UK) (cls)</t>
  </si>
  <si>
    <t>54092</t>
  </si>
  <si>
    <t>54093</t>
  </si>
  <si>
    <t>GSM Plan &amp; Delivry Prjcts(cls)</t>
  </si>
  <si>
    <t>54094</t>
  </si>
  <si>
    <t>Int. &amp; Hotel Comms EUR (cls)</t>
  </si>
  <si>
    <t>54095</t>
  </si>
  <si>
    <t>Gbl Service Dev. EUR (cls)</t>
  </si>
  <si>
    <t>54096</t>
  </si>
  <si>
    <t>54097</t>
  </si>
  <si>
    <t>IC Global MKT Admin AMEA (cls)</t>
  </si>
  <si>
    <t>54098</t>
  </si>
  <si>
    <t>Corporate H0310 (54098)</t>
  </si>
  <si>
    <t>54099</t>
  </si>
  <si>
    <t>UE Unallocated (54099) (cls)</t>
  </si>
  <si>
    <t>54100</t>
  </si>
  <si>
    <t>CMO Project Fund UAE (H0058)</t>
  </si>
  <si>
    <t>54102</t>
  </si>
  <si>
    <t>BAD DEBT PROVISION - FRAN MEA</t>
  </si>
  <si>
    <t>54103</t>
  </si>
  <si>
    <t>54104</t>
  </si>
  <si>
    <t>54105</t>
  </si>
  <si>
    <t>HI Londn - Brent Cross</t>
  </si>
  <si>
    <t>54106</t>
  </si>
  <si>
    <t>54107</t>
  </si>
  <si>
    <t>Bad Debt Provision - Buying Gr</t>
  </si>
  <si>
    <t>54108</t>
  </si>
  <si>
    <t>54109</t>
  </si>
  <si>
    <t>54110</t>
  </si>
  <si>
    <t>Corporate Sales Spain</t>
  </si>
  <si>
    <t>54111</t>
  </si>
  <si>
    <t>Hotel Ops Europe (Sp)</t>
  </si>
  <si>
    <t>54112</t>
  </si>
  <si>
    <t>Development Spain H0413</t>
  </si>
  <si>
    <t>54113</t>
  </si>
  <si>
    <t>DEV ARCHITECT IBERIA (H0413)</t>
  </si>
  <si>
    <t>54114</t>
  </si>
  <si>
    <t>CMF - IBERIA (H0413)</t>
  </si>
  <si>
    <t>Corporate Sales Spain (H0413)</t>
  </si>
  <si>
    <t>54116</t>
  </si>
  <si>
    <t>MEA IN BRAND ASSEEMENTS H0016</t>
  </si>
  <si>
    <t>54117</t>
  </si>
  <si>
    <t>Marketing Spain/Portugal</t>
  </si>
  <si>
    <t>54118</t>
  </si>
  <si>
    <t>UKI TSA Fees CP H0310 (cls)</t>
  </si>
  <si>
    <t>54119</t>
  </si>
  <si>
    <t>UKI TSA Fees HI (H0310)</t>
  </si>
  <si>
    <t>54120</t>
  </si>
  <si>
    <t>UKI TSA Fees EX (H0310)</t>
  </si>
  <si>
    <t>54121</t>
  </si>
  <si>
    <t>UKI TSA Fees SB H0310 (cls)</t>
  </si>
  <si>
    <t>54122</t>
  </si>
  <si>
    <t>EUR Dev Income Expenses</t>
  </si>
  <si>
    <t>54123</t>
  </si>
  <si>
    <t>UKI TSA Fees IC H0310 (cls)</t>
  </si>
  <si>
    <t>54124</t>
  </si>
  <si>
    <t>Eur TSA Fees IC (H0310)</t>
  </si>
  <si>
    <t>54125</t>
  </si>
  <si>
    <t>Eur TSA Fees CP (H0310)</t>
  </si>
  <si>
    <t>54126</t>
  </si>
  <si>
    <t>Eur TSA Fees HI (H0310)</t>
  </si>
  <si>
    <t>54127</t>
  </si>
  <si>
    <t>Eur TSA Fees EX (H0310)</t>
  </si>
  <si>
    <t>54128</t>
  </si>
  <si>
    <t>Eur TSA Fees SB (H0310)</t>
  </si>
  <si>
    <t>54129</t>
  </si>
  <si>
    <t>Eur TSA Fees IN (H0310)</t>
  </si>
  <si>
    <t>54130</t>
  </si>
  <si>
    <t>Europe WWS Allocations</t>
  </si>
  <si>
    <t>54131</t>
  </si>
  <si>
    <t>Europe Global Teams Allocation</t>
  </si>
  <si>
    <t>54132</t>
  </si>
  <si>
    <t>Europe CMO &amp; Other (cls)</t>
  </si>
  <si>
    <t>54133</t>
  </si>
  <si>
    <t>54134</t>
  </si>
  <si>
    <t>54137</t>
  </si>
  <si>
    <t>54138</t>
  </si>
  <si>
    <t>IC Davos Mgmt Fees H0434</t>
  </si>
  <si>
    <t>H0434</t>
  </si>
  <si>
    <t>54139</t>
  </si>
  <si>
    <t>Business Partner - UK (cls)</t>
  </si>
  <si>
    <t>54140</t>
  </si>
  <si>
    <t>54141</t>
  </si>
  <si>
    <t>Communidad Hotelera Azca</t>
  </si>
  <si>
    <t>F0054</t>
  </si>
  <si>
    <t>54142</t>
  </si>
  <si>
    <t>Inhotel Holdings SAU</t>
  </si>
  <si>
    <t>F0055</t>
  </si>
  <si>
    <t>54143</t>
  </si>
  <si>
    <t>54144</t>
  </si>
  <si>
    <t>IntHotel</t>
  </si>
  <si>
    <t>F0056</t>
  </si>
  <si>
    <t>54145</t>
  </si>
  <si>
    <t>HH HOTELS ROMANIA SRL - CORP L</t>
  </si>
  <si>
    <t>54146</t>
  </si>
  <si>
    <t>ICOversea HoldCo Ukraine - Cor</t>
  </si>
  <si>
    <t>54147</t>
  </si>
  <si>
    <t>IHG Istanbul Turkey Corp Locat</t>
  </si>
  <si>
    <t>54148</t>
  </si>
  <si>
    <t>54149</t>
  </si>
  <si>
    <t>IC MOSCOW TVERSKAYA IC RES F</t>
  </si>
  <si>
    <t>54150</t>
  </si>
  <si>
    <t>IC PORTO IC RES FEE</t>
  </si>
  <si>
    <t>54151</t>
  </si>
  <si>
    <t>IC MAURITIUS IC RES FEE</t>
  </si>
  <si>
    <t>54152</t>
  </si>
  <si>
    <t>IHG Funding Trust</t>
  </si>
  <si>
    <t>H0433</t>
  </si>
  <si>
    <t>54153</t>
  </si>
  <si>
    <t>European Meeting Centre (cls)</t>
  </si>
  <si>
    <t>54154</t>
  </si>
  <si>
    <t>IHG Switzeland Corp Loc</t>
  </si>
  <si>
    <t>54155</t>
  </si>
  <si>
    <t>IC SWITZERLAND UK GAAP ADJ</t>
  </si>
  <si>
    <t>54156</t>
  </si>
  <si>
    <t>IC SWITZERLAND PSOFT ACCOUNT F</t>
  </si>
  <si>
    <t>54157</t>
  </si>
  <si>
    <t>IP &amp; Trademarks (ME)</t>
  </si>
  <si>
    <t>54158</t>
  </si>
  <si>
    <t>IP &amp; TRADEMARKS (EUR &amp; AFR)</t>
  </si>
  <si>
    <t>54159</t>
  </si>
  <si>
    <t>IP &amp; TRADEMARKS (IHG)</t>
  </si>
  <si>
    <t>54160</t>
  </si>
  <si>
    <t>MICE Sales Italy (54160) (cls)</t>
  </si>
  <si>
    <t>54161</t>
  </si>
  <si>
    <t>IC BERLIN IC RES FEE</t>
  </si>
  <si>
    <t>54162</t>
  </si>
  <si>
    <t>IC DUSSELDORF IC RES FEE</t>
  </si>
  <si>
    <t>54163</t>
  </si>
  <si>
    <t>IC ABHA IC RES FEE</t>
  </si>
  <si>
    <t>54164</t>
  </si>
  <si>
    <t>IC CITY ST IC RES FEE</t>
  </si>
  <si>
    <t>54165</t>
  </si>
  <si>
    <t>IC DOHA WB IC RES FEE</t>
  </si>
  <si>
    <t>54166</t>
  </si>
  <si>
    <t>54167</t>
  </si>
  <si>
    <t>Russia HR</t>
  </si>
  <si>
    <t>54168</t>
  </si>
  <si>
    <t>DOC UAE Levant Africa (cls)</t>
  </si>
  <si>
    <t>54169</t>
  </si>
  <si>
    <t>Digital Channels IMEA (cls)</t>
  </si>
  <si>
    <t>54170</t>
  </si>
  <si>
    <t>IC Switerzland Psoft Account F</t>
  </si>
  <si>
    <t>54171</t>
  </si>
  <si>
    <t>NHOP Turkey</t>
  </si>
  <si>
    <t>54172</t>
  </si>
  <si>
    <t>54173</t>
  </si>
  <si>
    <t>DP - UAE NEAR EAST &amp; AFR</t>
  </si>
  <si>
    <t>54174</t>
  </si>
  <si>
    <t>BDP - KSA &amp; Gulf</t>
  </si>
  <si>
    <t>54175</t>
  </si>
  <si>
    <t>Spirit Training Team</t>
  </si>
  <si>
    <t>54176</t>
  </si>
  <si>
    <t>Corporate Sales CE</t>
  </si>
  <si>
    <t>54177</t>
  </si>
  <si>
    <t>Hotel Ops Europe (Ru)</t>
  </si>
  <si>
    <t>54178</t>
  </si>
  <si>
    <t>Brand Standards - Regional ME</t>
  </si>
  <si>
    <t>54179</t>
  </si>
  <si>
    <t>ME Ops Support &amp; Franchise</t>
  </si>
  <si>
    <t>54180</t>
  </si>
  <si>
    <t>Loyalty IMEA</t>
  </si>
  <si>
    <t>54182</t>
  </si>
  <si>
    <t>ICS Central EUR (H0192) (cls)</t>
  </si>
  <si>
    <t>ICS Central EUR (H0016)</t>
  </si>
  <si>
    <t>54184</t>
  </si>
  <si>
    <t>G0035</t>
  </si>
  <si>
    <t>BRAND STANDARDS BUILD MANUAL</t>
  </si>
  <si>
    <t>54186</t>
  </si>
  <si>
    <t>Brand Stds  Project Exps(cls)</t>
  </si>
  <si>
    <t>54187</t>
  </si>
  <si>
    <t>Brand Stds  Gbl Framework(cls)</t>
  </si>
  <si>
    <t>54188</t>
  </si>
  <si>
    <t>Brand Stds Communication(cls)</t>
  </si>
  <si>
    <t>54189</t>
  </si>
  <si>
    <t>Brd Stds  Measure&amp;Manage(cls)</t>
  </si>
  <si>
    <t>54190</t>
  </si>
  <si>
    <t>MF - Spain GBP (cls)</t>
  </si>
  <si>
    <t>54191</t>
  </si>
  <si>
    <t>Regional Staff Spain</t>
  </si>
  <si>
    <t>54192</t>
  </si>
  <si>
    <t>FBS Cont Europe (Russia)</t>
  </si>
  <si>
    <t>54193</t>
  </si>
  <si>
    <t>Brand Mgt HI Brand Fam (cls)</t>
  </si>
  <si>
    <t>54194</t>
  </si>
  <si>
    <t>IC Marseille Hotel Dieu P&amp;L (5</t>
  </si>
  <si>
    <t>54195</t>
  </si>
  <si>
    <t>IHG Pref Meeting Agents P(cls)</t>
  </si>
  <si>
    <t>54196</t>
  </si>
  <si>
    <t>HI Belfast payroll</t>
  </si>
  <si>
    <t>54197</t>
  </si>
  <si>
    <t>HI Commercial Rd payroll (cls)</t>
  </si>
  <si>
    <t>54198</t>
  </si>
  <si>
    <t>CP Kensington payroll (cls)</t>
  </si>
  <si>
    <t>54199</t>
  </si>
  <si>
    <t>CP London City payroll (cls)</t>
  </si>
  <si>
    <t>54200</t>
  </si>
  <si>
    <t>IC Westminster payroll</t>
  </si>
  <si>
    <t>54201</t>
  </si>
  <si>
    <t>UKI IHG payroll</t>
  </si>
  <si>
    <t>54202</t>
  </si>
  <si>
    <t>F0060</t>
  </si>
  <si>
    <t>54203</t>
  </si>
  <si>
    <t>IC Park Lane Mgd Fee (54203)</t>
  </si>
  <si>
    <t>54204</t>
  </si>
  <si>
    <t>F0057</t>
  </si>
  <si>
    <t>54205</t>
  </si>
  <si>
    <t>HUB - UK (cls)</t>
  </si>
  <si>
    <t>54206</t>
  </si>
  <si>
    <t>IC Marseilles Mgd loc H0310</t>
  </si>
  <si>
    <t>54207</t>
  </si>
  <si>
    <t>Bookers UK (H0192) (cls)</t>
  </si>
  <si>
    <t>54208</t>
  </si>
  <si>
    <t>IHG DEVELOPMENT GMBH</t>
  </si>
  <si>
    <t>54210</t>
  </si>
  <si>
    <t>EUR Commercial Activity (cls)</t>
  </si>
  <si>
    <t>54212</t>
  </si>
  <si>
    <t>HI Sokolniki Mdg Loc H0078</t>
  </si>
  <si>
    <t>54213</t>
  </si>
  <si>
    <t>IC Lagos Mkt Fee</t>
  </si>
  <si>
    <t>54214</t>
  </si>
  <si>
    <t>IC Lagos Holidex Fee</t>
  </si>
  <si>
    <t>54219</t>
  </si>
  <si>
    <t>EUR Rev Man Allocation (cls)</t>
  </si>
  <si>
    <t>54220</t>
  </si>
  <si>
    <t>IN Paris Mgd Loc</t>
  </si>
  <si>
    <t>54221</t>
  </si>
  <si>
    <t>HI Warrington</t>
  </si>
  <si>
    <t>54222</t>
  </si>
  <si>
    <t>CP BELGRADE MGD FEE</t>
  </si>
  <si>
    <t>54223</t>
  </si>
  <si>
    <t>IC Malta mgd fees</t>
  </si>
  <si>
    <t>H0436</t>
  </si>
  <si>
    <t>54224</t>
  </si>
  <si>
    <t>IC DAVOS MGD FEE H0310</t>
  </si>
  <si>
    <t>54225</t>
  </si>
  <si>
    <t>IHGDR MEA USD H0437</t>
  </si>
  <si>
    <t>H0437</t>
  </si>
  <si>
    <t>54226</t>
  </si>
  <si>
    <t>CFO EMEAA (cls)</t>
  </si>
  <si>
    <t>54227</t>
  </si>
  <si>
    <t>IC Al Ahsa Mgt Fees H0031</t>
  </si>
  <si>
    <t>54228</t>
  </si>
  <si>
    <t>Org Change &amp; Effectivenes(cls)</t>
  </si>
  <si>
    <t>54229</t>
  </si>
  <si>
    <t>IC Davos</t>
  </si>
  <si>
    <t>F0059</t>
  </si>
  <si>
    <t>54230</t>
  </si>
  <si>
    <t>Indigo London Kensington- Earl</t>
  </si>
  <si>
    <t>G0006</t>
  </si>
  <si>
    <t>54231</t>
  </si>
  <si>
    <t>IC London payroll (cls)</t>
  </si>
  <si>
    <t>54232</t>
  </si>
  <si>
    <t>Global People Svcs (GPS) UK</t>
  </si>
  <si>
    <t>54233</t>
  </si>
  <si>
    <t>Project Goldfish (54233) (cls)</t>
  </si>
  <si>
    <t>54234</t>
  </si>
  <si>
    <t>Project Onyx (54234 (cls)</t>
  </si>
  <si>
    <t>54235</t>
  </si>
  <si>
    <t>Corporate Sales UKI (cls)</t>
  </si>
  <si>
    <t>54236</t>
  </si>
  <si>
    <t>Environmental SustainabilityPA</t>
  </si>
  <si>
    <t>Meeting - Scandia</t>
  </si>
  <si>
    <t>54238</t>
  </si>
  <si>
    <t>CRPA Central Costs (cls)</t>
  </si>
  <si>
    <t>54239</t>
  </si>
  <si>
    <t>CP Duqum Resort Mgd Loc</t>
  </si>
  <si>
    <t>54240</t>
  </si>
  <si>
    <t>CP Madinah Mgd Loc</t>
  </si>
  <si>
    <t>54241</t>
  </si>
  <si>
    <t>HI Riyadh Meydan Mgd Loc</t>
  </si>
  <si>
    <t>54242</t>
  </si>
  <si>
    <t>54244</t>
  </si>
  <si>
    <t>MF - Russia &amp; CIS</t>
  </si>
  <si>
    <t>54245</t>
  </si>
  <si>
    <t>IC PARK LANE AMORTISATION</t>
  </si>
  <si>
    <t>54246</t>
  </si>
  <si>
    <t>GIF Balance - UK (54246) (cls)</t>
  </si>
  <si>
    <t>54247</t>
  </si>
  <si>
    <t>UE Unallocated (54247) (cls)</t>
  </si>
  <si>
    <t>54248</t>
  </si>
  <si>
    <t>54249</t>
  </si>
  <si>
    <t>2x - Enterprise Design UK</t>
  </si>
  <si>
    <t>54250</t>
  </si>
  <si>
    <t>SB Beirut Mgd Loc</t>
  </si>
  <si>
    <t>EMEAA ASSESSMENTS</t>
  </si>
  <si>
    <t>54252</t>
  </si>
  <si>
    <t>INTERNAL AUDIT EUROPE H0216</t>
  </si>
  <si>
    <t>54253</t>
  </si>
  <si>
    <t>German Venture - H0264</t>
  </si>
  <si>
    <t>54254</t>
  </si>
  <si>
    <t>CP Newcastle StephensonQuarter</t>
  </si>
  <si>
    <t>F0084</t>
  </si>
  <si>
    <t>54255</t>
  </si>
  <si>
    <t>Hotel Indigo Paris</t>
  </si>
  <si>
    <t>F0076</t>
  </si>
  <si>
    <t>54256</t>
  </si>
  <si>
    <t>HI Frankfurt  Alte Oper</t>
  </si>
  <si>
    <t>F0080</t>
  </si>
  <si>
    <t>54259</t>
  </si>
  <si>
    <t>Project - MB LM (H0058) (cls)</t>
  </si>
  <si>
    <t>54261</t>
  </si>
  <si>
    <t>IC Davos - Pre-opening (54261)</t>
  </si>
  <si>
    <t>54262</t>
  </si>
  <si>
    <t>IC Park Lane Accounting Servic</t>
  </si>
  <si>
    <t>Bookers EUR (H0016)</t>
  </si>
  <si>
    <t>ICS Central (H0029)</t>
  </si>
  <si>
    <t>SF TACP OpEx EUR (H0016)</t>
  </si>
  <si>
    <t>54266</t>
  </si>
  <si>
    <t>Chief Commercial Off (UK)(cls)</t>
  </si>
  <si>
    <t>54267</t>
  </si>
  <si>
    <t>Gbl Brand Plan &amp; Futures (cls)</t>
  </si>
  <si>
    <t>54268</t>
  </si>
  <si>
    <t>EU HR - Germany</t>
  </si>
  <si>
    <t>54269</t>
  </si>
  <si>
    <t>RMH Revenue (H0310)</t>
  </si>
  <si>
    <t>54270</t>
  </si>
  <si>
    <t>FBS UKI MyTime team (cls)</t>
  </si>
  <si>
    <t>54271</t>
  </si>
  <si>
    <t>Com Mkt UAE Levant Africa(cls)</t>
  </si>
  <si>
    <t>54272</t>
  </si>
  <si>
    <t>Director of Revenue Mgmnt UK&amp;I</t>
  </si>
  <si>
    <t>54273</t>
  </si>
  <si>
    <t>International Mob. - UK (cls)</t>
  </si>
  <si>
    <t>54274</t>
  </si>
  <si>
    <t>CRO - BRIERLEY HILL</t>
  </si>
  <si>
    <t>54275</t>
  </si>
  <si>
    <t>Bad Debt Prov MEAMgd UNA H0264</t>
  </si>
  <si>
    <t>54276</t>
  </si>
  <si>
    <t>Bad Debt Prov MEA Mgd KG H0310</t>
  </si>
  <si>
    <t>54277</t>
  </si>
  <si>
    <t>Bad Debt Prov MEA Mgd KG H0216</t>
  </si>
  <si>
    <t>54278</t>
  </si>
  <si>
    <t>Bad Debt Prov MEA Mgd KG H0192</t>
  </si>
  <si>
    <t>54279</t>
  </si>
  <si>
    <t>Bad Debt Prov MEA Mgd KG H008</t>
  </si>
  <si>
    <t>54280</t>
  </si>
  <si>
    <t>Bad Debt Prov MEA Mgd KG H0079</t>
  </si>
  <si>
    <t>54281</t>
  </si>
  <si>
    <t>Bad Debt Prov Euro Mgd H0264</t>
  </si>
  <si>
    <t>54282</t>
  </si>
  <si>
    <t>Bad Debt Prov UKI Fran H0264</t>
  </si>
  <si>
    <t>54283</t>
  </si>
  <si>
    <t>54284</t>
  </si>
  <si>
    <t>Bad Debt Prov MEA Mgd KG H0078</t>
  </si>
  <si>
    <t>54285</t>
  </si>
  <si>
    <t>Bad Debt Prov MEA Mgd KG H0049</t>
  </si>
  <si>
    <t>54286</t>
  </si>
  <si>
    <t>54287</t>
  </si>
  <si>
    <t>Bad Debt Prov MEA Mgd KG H0041</t>
  </si>
  <si>
    <t>54288</t>
  </si>
  <si>
    <t>Bad Debt Prov MEA Mgd KG H0031</t>
  </si>
  <si>
    <t>54289</t>
  </si>
  <si>
    <t>BAD DEBT PROV MEA MGD KG H0030</t>
  </si>
  <si>
    <t>54290</t>
  </si>
  <si>
    <t>Marketing UKI Old (cls)</t>
  </si>
  <si>
    <t>54291</t>
  </si>
  <si>
    <t>MICE Sales UKI (54291) (cls)</t>
  </si>
  <si>
    <t>54292</t>
  </si>
  <si>
    <t>MICE Sales Germany (cls)</t>
  </si>
  <si>
    <t>54293</t>
  </si>
  <si>
    <t>Bad Debt Prov MEA Mgd KG H0016</t>
  </si>
  <si>
    <t>54294</t>
  </si>
  <si>
    <t>Holiday Inn Muscat Al Seeb Oma</t>
  </si>
  <si>
    <t>54295</t>
  </si>
  <si>
    <t>RMH Spain (cls)</t>
  </si>
  <si>
    <t>54296</t>
  </si>
  <si>
    <t>Project Management Moat</t>
  </si>
  <si>
    <t>54297</t>
  </si>
  <si>
    <t>IT Moat</t>
  </si>
  <si>
    <t>54298</t>
  </si>
  <si>
    <t>Legal Moat</t>
  </si>
  <si>
    <t>54299</t>
  </si>
  <si>
    <t>VP BM HI Brand Family (cls)</t>
  </si>
  <si>
    <t>54300</t>
  </si>
  <si>
    <t>UK &amp; I Marketing (cls)</t>
  </si>
  <si>
    <t>54301</t>
  </si>
  <si>
    <t>Procurement Moat</t>
  </si>
  <si>
    <t>54302</t>
  </si>
  <si>
    <t>BSC Moat</t>
  </si>
  <si>
    <t>54308</t>
  </si>
  <si>
    <t>IMEA - Comm Head (TBCI) (cls)</t>
  </si>
  <si>
    <t>54310</t>
  </si>
  <si>
    <t>Co-Brands Credit Cars (cls)</t>
  </si>
  <si>
    <t>54311</t>
  </si>
  <si>
    <t>Guest Products (cls)</t>
  </si>
  <si>
    <t>54312</t>
  </si>
  <si>
    <t>BRAND MKTG CP/ SBS AMEA (H0058</t>
  </si>
  <si>
    <t>54313</t>
  </si>
  <si>
    <t>Europe Public Relations (cls)</t>
  </si>
  <si>
    <t>Birningham GR Ops</t>
  </si>
  <si>
    <t>54315</t>
  </si>
  <si>
    <t>F&amp;B Loyalty IMEA (cls)</t>
  </si>
  <si>
    <t>54316</t>
  </si>
  <si>
    <t>54317</t>
  </si>
  <si>
    <t>IN London Kensington EC Sweep</t>
  </si>
  <si>
    <t>F0075</t>
  </si>
  <si>
    <t>54318</t>
  </si>
  <si>
    <t>54319</t>
  </si>
  <si>
    <t>CCO SF Office R&amp;O (cls)</t>
  </si>
  <si>
    <t>54320</t>
  </si>
  <si>
    <t>INDIGO KENSINGTON MGD FEE</t>
  </si>
  <si>
    <t>54321</t>
  </si>
  <si>
    <t>RUSSIA LEGAL (54321)</t>
  </si>
  <si>
    <t>54322</t>
  </si>
  <si>
    <t>54323</t>
  </si>
  <si>
    <t>HI Sokolniki Amortisation</t>
  </si>
  <si>
    <t>54324</t>
  </si>
  <si>
    <t>Web Channel - UK (cls)</t>
  </si>
  <si>
    <t>54325</t>
  </si>
  <si>
    <t>IN Kensington History</t>
  </si>
  <si>
    <t>54326</t>
  </si>
  <si>
    <t>54327</t>
  </si>
  <si>
    <t>Russia &amp; CIS Tech Ops</t>
  </si>
  <si>
    <t>54328</t>
  </si>
  <si>
    <t>C Europe Technology Operations</t>
  </si>
  <si>
    <t>54329</t>
  </si>
  <si>
    <t>W Europe Technology Operations</t>
  </si>
  <si>
    <t>54330</t>
  </si>
  <si>
    <t>GRS Revenue Management (cls)</t>
  </si>
  <si>
    <t>54331</t>
  </si>
  <si>
    <t>HI FrankfurtAlter Oper Mgd Fee</t>
  </si>
  <si>
    <t>54332</t>
  </si>
  <si>
    <t>IC Lisbon</t>
  </si>
  <si>
    <t>F0077</t>
  </si>
  <si>
    <t>54333</t>
  </si>
  <si>
    <t>CP Porto</t>
  </si>
  <si>
    <t>F0078</t>
  </si>
  <si>
    <t>54334</t>
  </si>
  <si>
    <t>Global Finance Talent</t>
  </si>
  <si>
    <t>54335</t>
  </si>
  <si>
    <t>54336</t>
  </si>
  <si>
    <t>IC Lisbon Mgd Loc</t>
  </si>
  <si>
    <t>54337</t>
  </si>
  <si>
    <t>CP Porto Mgd Loc</t>
  </si>
  <si>
    <t>54338</t>
  </si>
  <si>
    <t>Conference Athens</t>
  </si>
  <si>
    <t>54339</t>
  </si>
  <si>
    <t>FRANCE EX ACCOUNTING FEE 5148</t>
  </si>
  <si>
    <t>54340</t>
  </si>
  <si>
    <t>Communications HIBF (cls)</t>
  </si>
  <si>
    <t>54342</t>
  </si>
  <si>
    <t>IN Kensington GM Payroll (cls)</t>
  </si>
  <si>
    <t>54343</t>
  </si>
  <si>
    <t>CP Newcastle GM Payroll (cls)</t>
  </si>
  <si>
    <t>54344</t>
  </si>
  <si>
    <t>Facilities Paris</t>
  </si>
  <si>
    <t>54345</t>
  </si>
  <si>
    <t>54346</t>
  </si>
  <si>
    <t>HOTEL OPS TRAINING MGMT FRANCE</t>
  </si>
  <si>
    <t>54347</t>
  </si>
  <si>
    <t>Development France H0049</t>
  </si>
  <si>
    <t>54348</t>
  </si>
  <si>
    <t>SATELLITE FRANCE (H0106)</t>
  </si>
  <si>
    <t>54349</t>
  </si>
  <si>
    <t>FBS WESTERN EUROPE (H0106)</t>
  </si>
  <si>
    <t>54350</t>
  </si>
  <si>
    <t>54351</t>
  </si>
  <si>
    <t>Hotel Ops Europe (Fr)</t>
  </si>
  <si>
    <t>54352</t>
  </si>
  <si>
    <t>INTERNAL AUDIT EUROPE (H0106)</t>
  </si>
  <si>
    <t>54353</t>
  </si>
  <si>
    <t>RevMan for Hire France (H0106)</t>
  </si>
  <si>
    <t>54354</t>
  </si>
  <si>
    <t>OPS HR FRANCE</t>
  </si>
  <si>
    <t>MF  France 51491</t>
  </si>
  <si>
    <t>54356</t>
  </si>
  <si>
    <t>MICE Sales France (H0106)(cls)</t>
  </si>
  <si>
    <t>Europe CRO Strategy 53721</t>
  </si>
  <si>
    <t>WWS Dist Sales France</t>
  </si>
  <si>
    <t>54359</t>
  </si>
  <si>
    <t>Sales EffectivenessFrance54387</t>
  </si>
  <si>
    <t>54361</t>
  </si>
  <si>
    <t>54362</t>
  </si>
  <si>
    <t>Corporate Sales France 54485</t>
  </si>
  <si>
    <t>54364</t>
  </si>
  <si>
    <t>54365</t>
  </si>
  <si>
    <t>Leisure Sales France (cls)</t>
  </si>
  <si>
    <t>54366</t>
  </si>
  <si>
    <t>CP LDN Battersea Payroll (cls)</t>
  </si>
  <si>
    <t>54367</t>
  </si>
  <si>
    <t>CP Battersea Transactional</t>
  </si>
  <si>
    <t>G0007</t>
  </si>
  <si>
    <t>54368</t>
  </si>
  <si>
    <t>CP Battersea</t>
  </si>
  <si>
    <t>F0079</t>
  </si>
  <si>
    <t>54369</t>
  </si>
  <si>
    <t>AMEA - HPS IMEA (cls)</t>
  </si>
  <si>
    <t>54370</t>
  </si>
  <si>
    <t>HI London Heathrow M4 J4</t>
  </si>
  <si>
    <t>54371</t>
  </si>
  <si>
    <t>Global Learning UK (cls)</t>
  </si>
  <si>
    <t>PM AMEA Dubai</t>
  </si>
  <si>
    <t>54373</t>
  </si>
  <si>
    <t>IHGDR MEA H0058</t>
  </si>
  <si>
    <t>54374</t>
  </si>
  <si>
    <t>Rev PerfUAE Levant Africa(cls)</t>
  </si>
  <si>
    <t>IHG Business Rewards EMEA Rev</t>
  </si>
  <si>
    <t>54376</t>
  </si>
  <si>
    <t>54377</t>
  </si>
  <si>
    <t>Design Netherland (H0014)</t>
  </si>
  <si>
    <t>54378</t>
  </si>
  <si>
    <t>LRG Group A E0182</t>
  </si>
  <si>
    <t>54379</t>
  </si>
  <si>
    <t>LRG Group A E0183</t>
  </si>
  <si>
    <t>54380</t>
  </si>
  <si>
    <t>LRG Group A E0150</t>
  </si>
  <si>
    <t>54381</t>
  </si>
  <si>
    <t>HI Swin/Ports Pre Sale Charges</t>
  </si>
  <si>
    <t>54382</t>
  </si>
  <si>
    <t>Development Poland</t>
  </si>
  <si>
    <t>54383</t>
  </si>
  <si>
    <t>UKI IC Inducement</t>
  </si>
  <si>
    <t>54384</t>
  </si>
  <si>
    <t>InterContinental Lisbon Estori</t>
  </si>
  <si>
    <t>F0085</t>
  </si>
  <si>
    <t>54385</t>
  </si>
  <si>
    <t>IC Estoril Mgd Loc</t>
  </si>
  <si>
    <t>54386</t>
  </si>
  <si>
    <t>FRANCHISE CONTRACT IFRS ADJS</t>
  </si>
  <si>
    <t>54387</t>
  </si>
  <si>
    <t>Meeting - France</t>
  </si>
  <si>
    <t>54388</t>
  </si>
  <si>
    <t>CP Berlin - Potsdamer Platz</t>
  </si>
  <si>
    <t>F0081</t>
  </si>
  <si>
    <t>54390</t>
  </si>
  <si>
    <t>CP Berlin Pots Platz Mgd Fee</t>
  </si>
  <si>
    <t>RevMan Austria</t>
  </si>
  <si>
    <t>54392</t>
  </si>
  <si>
    <t>RevMan Netherlands</t>
  </si>
  <si>
    <t>RevMan Russia</t>
  </si>
  <si>
    <t>IHG Marketplace UK</t>
  </si>
  <si>
    <t>54396</t>
  </si>
  <si>
    <t>Crowne Plaza Battersea</t>
  </si>
  <si>
    <t>54397</t>
  </si>
  <si>
    <t>54398</t>
  </si>
  <si>
    <t>HI ABU DHABI DOWNTOWN MGD FEES</t>
  </si>
  <si>
    <t>54399</t>
  </si>
  <si>
    <t>IC Dubai Marina Mgd Fees</t>
  </si>
  <si>
    <t>54400</t>
  </si>
  <si>
    <t>RM Central Strategy (SF) (cls)</t>
  </si>
  <si>
    <t>54401</t>
  </si>
  <si>
    <t>GRS RevMan (SF) (cls)</t>
  </si>
  <si>
    <t>RMH Spain SF</t>
  </si>
  <si>
    <t>54403</t>
  </si>
  <si>
    <t>RevMan for Hire UK (SF) (cls)</t>
  </si>
  <si>
    <t>RMH Italy SF</t>
  </si>
  <si>
    <t>RMH France SF</t>
  </si>
  <si>
    <t>RMH Germany SF</t>
  </si>
  <si>
    <t>54407</t>
  </si>
  <si>
    <t>NHOP pre-opening (SF) (cls)</t>
  </si>
  <si>
    <t>54408</t>
  </si>
  <si>
    <t>RM Perform (SF) (cls)</t>
  </si>
  <si>
    <t>54410</t>
  </si>
  <si>
    <t>HI Cairo Maadi Mgd Fees</t>
  </si>
  <si>
    <t>54411</t>
  </si>
  <si>
    <t>IC Management France SAS</t>
  </si>
  <si>
    <t>54413</t>
  </si>
  <si>
    <t>CP BATTERSEA MGD FEE</t>
  </si>
  <si>
    <t>54414</t>
  </si>
  <si>
    <t>GLBL PEOPLE SVCS (GPS) UK</t>
  </si>
  <si>
    <t>54415</t>
  </si>
  <si>
    <t>Holiday Inn Frankfurt</t>
  </si>
  <si>
    <t>54416</t>
  </si>
  <si>
    <t>Europe Advantage Pricing (cls)</t>
  </si>
  <si>
    <t>54417</t>
  </si>
  <si>
    <t>RevMan NHOP Activity (cls)</t>
  </si>
  <si>
    <t>54418</t>
  </si>
  <si>
    <t>Winning Culture EUR (cls)</t>
  </si>
  <si>
    <t>Alliances EMEA Misc Revenues</t>
  </si>
  <si>
    <t>54420</t>
  </si>
  <si>
    <t>HR Infor Services UK (cls)</t>
  </si>
  <si>
    <t>54421</t>
  </si>
  <si>
    <t>Hotel Ops Training 5 (cls)</t>
  </si>
  <si>
    <t>54422</t>
  </si>
  <si>
    <t>54425</t>
  </si>
  <si>
    <t>54430</t>
  </si>
  <si>
    <t>HIEX Munich City West</t>
  </si>
  <si>
    <t>F0089</t>
  </si>
  <si>
    <t>54431</t>
  </si>
  <si>
    <t>HI Exp Berlin Alexanderplatz</t>
  </si>
  <si>
    <t>F0095</t>
  </si>
  <si>
    <t>54433</t>
  </si>
  <si>
    <t>UE Unallocated (54433) (cls)</t>
  </si>
  <si>
    <t>54434</t>
  </si>
  <si>
    <t>GIF EUR CONV BRAND (54434)</t>
  </si>
  <si>
    <t>54435</t>
  </si>
  <si>
    <t>IBEROSTAR UK</t>
  </si>
  <si>
    <t>54436</t>
  </si>
  <si>
    <t>GIF LEARNING EXECUTION</t>
  </si>
  <si>
    <t>54437</t>
  </si>
  <si>
    <t>GDPR UK (54437)</t>
  </si>
  <si>
    <t>54438</t>
  </si>
  <si>
    <t>EC Development (54438) (cls)</t>
  </si>
  <si>
    <t>54439</t>
  </si>
  <si>
    <t>LUXURY &amp; LIFESTYLE EMEAA</t>
  </si>
  <si>
    <t>54440</t>
  </si>
  <si>
    <t>Korn Ferry (54440) (cls)</t>
  </si>
  <si>
    <t>54441</t>
  </si>
  <si>
    <t>InterContinental BORDEAUX</t>
  </si>
  <si>
    <t>F0086</t>
  </si>
  <si>
    <t>54442</t>
  </si>
  <si>
    <t>IC Bordeaux Mgd Loc</t>
  </si>
  <si>
    <t>54444</t>
  </si>
  <si>
    <t>HI Moscow Seligerskaya Mgd Loc</t>
  </si>
  <si>
    <t>54445</t>
  </si>
  <si>
    <t>AMEA - HPS South Africa H0439</t>
  </si>
  <si>
    <t>H0439</t>
  </si>
  <si>
    <t>ZAR</t>
  </si>
  <si>
    <t>Regional Sales JHB</t>
  </si>
  <si>
    <t>54447</t>
  </si>
  <si>
    <t>Societe Nouvelle du Grand Hote</t>
  </si>
  <si>
    <t>F0082</t>
  </si>
  <si>
    <t>54448</t>
  </si>
  <si>
    <t>F0083</t>
  </si>
  <si>
    <t>54449</t>
  </si>
  <si>
    <t>VP Sales Europe (54449) (cls)</t>
  </si>
  <si>
    <t>54450</t>
  </si>
  <si>
    <t>Bad Debt Prov_MEAMgd_LEV_H0031</t>
  </si>
  <si>
    <t>54451</t>
  </si>
  <si>
    <t>Bad Debt Prov_MEAMgd_NGULF_H00</t>
  </si>
  <si>
    <t>54452</t>
  </si>
  <si>
    <t>54455</t>
  </si>
  <si>
    <t>Northern Gulf Other</t>
  </si>
  <si>
    <t>54456</t>
  </si>
  <si>
    <t>IC Paris Le Grand Mgt Location</t>
  </si>
  <si>
    <t>54457</t>
  </si>
  <si>
    <t>IC Jeddah Mgt Location</t>
  </si>
  <si>
    <t>54458</t>
  </si>
  <si>
    <t>IC Lisbon Amortisation (H0310)</t>
  </si>
  <si>
    <t>54459</t>
  </si>
  <si>
    <t>CP Porto Amortisation (H0310)</t>
  </si>
  <si>
    <t>54460</t>
  </si>
  <si>
    <t>IC LE GRAND AMORTISATION</t>
  </si>
  <si>
    <t>54461</t>
  </si>
  <si>
    <t>GSA UK (cls)</t>
  </si>
  <si>
    <t>54462</t>
  </si>
  <si>
    <t>DOO IC EUROPE</t>
  </si>
  <si>
    <t>54463</t>
  </si>
  <si>
    <t>ADOS Lux &amp; Btq Europe</t>
  </si>
  <si>
    <t>54464</t>
  </si>
  <si>
    <t>CP Potsdamer Platz Amort owner</t>
  </si>
  <si>
    <t>54465</t>
  </si>
  <si>
    <t>InterContinental Lyon</t>
  </si>
  <si>
    <t>F0117</t>
  </si>
  <si>
    <t>54466</t>
  </si>
  <si>
    <t>CP Newcastle Stephenson</t>
  </si>
  <si>
    <t>RMH-Russia</t>
  </si>
  <si>
    <t>54468</t>
  </si>
  <si>
    <t>AMEA - RMH (DXB) (cls)</t>
  </si>
  <si>
    <t>54469</t>
  </si>
  <si>
    <t>HI Frankfurt key money UK GAAP</t>
  </si>
  <si>
    <t>54470</t>
  </si>
  <si>
    <t>HI Leeds-Bradord Airport</t>
  </si>
  <si>
    <t>54472</t>
  </si>
  <si>
    <t>54473</t>
  </si>
  <si>
    <t>ME FRANCHISE OTHER INCOME</t>
  </si>
  <si>
    <t>54474</t>
  </si>
  <si>
    <t>Loyalty Programs (54474) (cls)</t>
  </si>
  <si>
    <t>54475</t>
  </si>
  <si>
    <t>InterContinental Madinah-Dar</t>
  </si>
  <si>
    <t>54476</t>
  </si>
  <si>
    <t>InterContinental Dar Al Hijra</t>
  </si>
  <si>
    <t>54477</t>
  </si>
  <si>
    <t>INFO DELIVERY-UK (H0264)</t>
  </si>
  <si>
    <t>54478</t>
  </si>
  <si>
    <t>European Sales Centre (cls)</t>
  </si>
  <si>
    <t>54479</t>
  </si>
  <si>
    <t>Leisure Sales UKI (cls)</t>
  </si>
  <si>
    <t>54481</t>
  </si>
  <si>
    <t>Global TLLR Mgmt (54481) (cls)</t>
  </si>
  <si>
    <t>54483</t>
  </si>
  <si>
    <t>Marketing France/Benelux</t>
  </si>
  <si>
    <t>54485</t>
  </si>
  <si>
    <t>Corporate Sales France</t>
  </si>
  <si>
    <t>54486</t>
  </si>
  <si>
    <t>IC Bucharest Mgd Loc H0440</t>
  </si>
  <si>
    <t>RON</t>
  </si>
  <si>
    <t>54487</t>
  </si>
  <si>
    <t>KI Amsterdam Amortisation H031</t>
  </si>
  <si>
    <t>54488</t>
  </si>
  <si>
    <t>IHG Foundation (UK) Trust</t>
  </si>
  <si>
    <t>G0008</t>
  </si>
  <si>
    <t>54489</t>
  </si>
  <si>
    <t>VP Sales &amp; Mkt CE &amp;Africa(cls)</t>
  </si>
  <si>
    <t>54490</t>
  </si>
  <si>
    <t>HI Algiers Cheraga Tower Mgd L</t>
  </si>
  <si>
    <t>54491</t>
  </si>
  <si>
    <t>IC MARSEILLE UK GAAP</t>
  </si>
  <si>
    <t>54492</t>
  </si>
  <si>
    <t>54493</t>
  </si>
  <si>
    <t>54494</t>
  </si>
  <si>
    <t>54495</t>
  </si>
  <si>
    <t>54496</t>
  </si>
  <si>
    <t>IC Frankfurt</t>
  </si>
  <si>
    <t>54497</t>
  </si>
  <si>
    <t>54498</t>
  </si>
  <si>
    <t>54499</t>
  </si>
  <si>
    <t>IN Paris Opera KM</t>
  </si>
  <si>
    <t>54500</t>
  </si>
  <si>
    <t>UK GAAP ADJ IHG MARSEILLE</t>
  </si>
  <si>
    <t>54501</t>
  </si>
  <si>
    <t>PLANNING &amp; FUNC SUPPORT</t>
  </si>
  <si>
    <t>54502</t>
  </si>
  <si>
    <t>HI ALGIERS - CHERAGA TOWER GM</t>
  </si>
  <si>
    <t>54508</t>
  </si>
  <si>
    <t>EX Munich City West Mgd Loc</t>
  </si>
  <si>
    <t>54509</t>
  </si>
  <si>
    <t>Crowne Plaza Edinburgh Royal T</t>
  </si>
  <si>
    <t>F0088</t>
  </si>
  <si>
    <t>54510</t>
  </si>
  <si>
    <t>54514</t>
  </si>
  <si>
    <t>IC Tbilisi Mgd Loc</t>
  </si>
  <si>
    <t>54515</t>
  </si>
  <si>
    <t>EX Yerevan Mgd Loc</t>
  </si>
  <si>
    <t>54516</t>
  </si>
  <si>
    <t>HI Mayfair E0151</t>
  </si>
  <si>
    <t>E0151</t>
  </si>
  <si>
    <t>54517</t>
  </si>
  <si>
    <t>UK Gbl Risk &amp; Assurance (cls)</t>
  </si>
  <si>
    <t>54518</t>
  </si>
  <si>
    <t>IC Frankfurt (FIH) H0049</t>
  </si>
  <si>
    <t>54519</t>
  </si>
  <si>
    <t>Crowne Plaza Brussels Airport</t>
  </si>
  <si>
    <t>F0090</t>
  </si>
  <si>
    <t>54520</t>
  </si>
  <si>
    <t>Kimpton Amsterdam - Mgd Loc</t>
  </si>
  <si>
    <t>54521</t>
  </si>
  <si>
    <t>InterContinental Amstel</t>
  </si>
  <si>
    <t>F0091</t>
  </si>
  <si>
    <t>54522</t>
  </si>
  <si>
    <t>54523</t>
  </si>
  <si>
    <t>InterContinental Cannes</t>
  </si>
  <si>
    <t>F0092</t>
  </si>
  <si>
    <t>54524</t>
  </si>
  <si>
    <t>54525</t>
  </si>
  <si>
    <t>InterContinental Frankfurt</t>
  </si>
  <si>
    <t>F0093</t>
  </si>
  <si>
    <t>54526</t>
  </si>
  <si>
    <t>54527</t>
  </si>
  <si>
    <t>InterContinental Madrid</t>
  </si>
  <si>
    <t>F0094</t>
  </si>
  <si>
    <t>54528</t>
  </si>
  <si>
    <t>54529</t>
  </si>
  <si>
    <t>54531</t>
  </si>
  <si>
    <t>Global Learning Project UK</t>
  </si>
  <si>
    <t>54533</t>
  </si>
  <si>
    <t>Holiday Inn Warsaw City Centre</t>
  </si>
  <si>
    <t>F0099</t>
  </si>
  <si>
    <t>54535</t>
  </si>
  <si>
    <t>MEA Loyalty Delivery (cls)</t>
  </si>
  <si>
    <t>EMEA BTA Revenue IC</t>
  </si>
  <si>
    <t>EMEA Concur Rev IC</t>
  </si>
  <si>
    <t>EMEA Non Pay Rev IC</t>
  </si>
  <si>
    <t>54539</t>
  </si>
  <si>
    <t>EMEA Galileo Rev IC (cls)</t>
  </si>
  <si>
    <t>54540</t>
  </si>
  <si>
    <t>EMEA Leadshare Rev IC</t>
  </si>
  <si>
    <t>54542</t>
  </si>
  <si>
    <t>EMEA Mtng Brk Reb Rev IC (cls)</t>
  </si>
  <si>
    <t>EMEA Perf Mkt Rev IC</t>
  </si>
  <si>
    <t>54544</t>
  </si>
  <si>
    <t>EMEA XML Rev IC (cls)</t>
  </si>
  <si>
    <t>54545</t>
  </si>
  <si>
    <t>HI London Mayfair</t>
  </si>
  <si>
    <t>EMEA Concur Rev</t>
  </si>
  <si>
    <t>54547</t>
  </si>
  <si>
    <t>54548</t>
  </si>
  <si>
    <t>EMEA Leadshare Rev</t>
  </si>
  <si>
    <t>54550</t>
  </si>
  <si>
    <t>EMEA Mtng Brk Reb Rev (cls)</t>
  </si>
  <si>
    <t>EMEA Perf Mkt Rev</t>
  </si>
  <si>
    <t>54552</t>
  </si>
  <si>
    <t>EMEA XML Rev (cls)</t>
  </si>
  <si>
    <t>IHGDR MEA (Income)</t>
  </si>
  <si>
    <t>EMEA BTA Revenue</t>
  </si>
  <si>
    <t>EMEA Non Pay Rev</t>
  </si>
  <si>
    <t>54556</t>
  </si>
  <si>
    <t>54557</t>
  </si>
  <si>
    <t>EMEA Galileo Rev (cls)</t>
  </si>
  <si>
    <t>54558</t>
  </si>
  <si>
    <t>Commercial Austria</t>
  </si>
  <si>
    <t>54559</t>
  </si>
  <si>
    <t>Rewards Club H0192 (cls)</t>
  </si>
  <si>
    <t>54565</t>
  </si>
  <si>
    <t>Bad Debt Prov MEAMgd LEV H0016</t>
  </si>
  <si>
    <t>54566</t>
  </si>
  <si>
    <t>Bad Debt Prov MEAMgd LEV H0029</t>
  </si>
  <si>
    <t>54567</t>
  </si>
  <si>
    <t>Bad Debt Prov MEAMgd LEV H0041</t>
  </si>
  <si>
    <t>54568</t>
  </si>
  <si>
    <t>BAD DEBT PROV MEAMGD LEV H0079</t>
  </si>
  <si>
    <t>54569</t>
  </si>
  <si>
    <t>Bad Debt Prov MEAMgd LEV H0192</t>
  </si>
  <si>
    <t>54570</t>
  </si>
  <si>
    <t>Bad Debt Prov MEAMgd LEV H0264</t>
  </si>
  <si>
    <t>54571</t>
  </si>
  <si>
    <t>Bad Debt Prov MEAMgd LEV H0310</t>
  </si>
  <si>
    <t>54572</t>
  </si>
  <si>
    <t>Bad Debt Prov MEAMgd LEV H0355</t>
  </si>
  <si>
    <t>54573</t>
  </si>
  <si>
    <t>BDP MEAMgd KSA UAE QT H0264</t>
  </si>
  <si>
    <t>54574</t>
  </si>
  <si>
    <t>Bad Debt Prov MEAMgd NGULF H02</t>
  </si>
  <si>
    <t>54575</t>
  </si>
  <si>
    <t>Bad Debt Prov Eur Fran H0106</t>
  </si>
  <si>
    <t>54576</t>
  </si>
  <si>
    <t>Bad Debt Prov UKI Mgd H0301</t>
  </si>
  <si>
    <t>54577</t>
  </si>
  <si>
    <t>Holiday Inn Makkah Al Aziziah</t>
  </si>
  <si>
    <t>54578</t>
  </si>
  <si>
    <t>AVAILABLE PROJECT CC(54578)</t>
  </si>
  <si>
    <t>54579</t>
  </si>
  <si>
    <t>Hotel Indigo Berlin - Ku'damm</t>
  </si>
  <si>
    <t>F0087</t>
  </si>
  <si>
    <t>54580</t>
  </si>
  <si>
    <t>Hotel Indigo Berlin  Kudamm</t>
  </si>
  <si>
    <t>54581</t>
  </si>
  <si>
    <t>Crowne Plaza Kuwait Al Thuraya</t>
  </si>
  <si>
    <t>54582</t>
  </si>
  <si>
    <t>Holiday Inn Kuwait Al Thuraya</t>
  </si>
  <si>
    <t>54583</t>
  </si>
  <si>
    <t>IMEA R&amp;B Operations (cls)</t>
  </si>
  <si>
    <t>54584</t>
  </si>
  <si>
    <t>South Africa Facilities(cls)</t>
  </si>
  <si>
    <t>54585</t>
  </si>
  <si>
    <t>HH HOTELS BV RUSSIA</t>
  </si>
  <si>
    <t>54586</t>
  </si>
  <si>
    <t>EMEA MOSCOW SALES</t>
  </si>
  <si>
    <t>DRMS Pricing Germany</t>
  </si>
  <si>
    <t>WWS BizTravel Germany</t>
  </si>
  <si>
    <t>54589</t>
  </si>
  <si>
    <t>IC BORDEAUX KEY MONEY UK GAAP</t>
  </si>
  <si>
    <t>54590</t>
  </si>
  <si>
    <t>54591</t>
  </si>
  <si>
    <t>IC Bordeaux amort owner loan e</t>
  </si>
  <si>
    <t>54592</t>
  </si>
  <si>
    <t>54593</t>
  </si>
  <si>
    <t>GRS EU Business Impl. (cls)</t>
  </si>
  <si>
    <t>Upscale Commercial UK</t>
  </si>
  <si>
    <t>54610</t>
  </si>
  <si>
    <t>54611</t>
  </si>
  <si>
    <t>IC Berlin GM Social Security N</t>
  </si>
  <si>
    <t>54612</t>
  </si>
  <si>
    <t>KIMPTON GLOBAL OVERHEADS (EUR)</t>
  </si>
  <si>
    <t>54613</t>
  </si>
  <si>
    <t>EX Berlin Alexanderplatz Manag</t>
  </si>
  <si>
    <t>54614</t>
  </si>
  <si>
    <t>IC Sofia</t>
  </si>
  <si>
    <t>54618</t>
  </si>
  <si>
    <t>54625</t>
  </si>
  <si>
    <t>CP Amsterdam Amstel Mgd Locati</t>
  </si>
  <si>
    <t>54627</t>
  </si>
  <si>
    <t>HI Moscow - Seligerskaya Mgd F</t>
  </si>
  <si>
    <t>54628</t>
  </si>
  <si>
    <t>IHG Connect Bandwidth EUR(cls)</t>
  </si>
  <si>
    <t>54629</t>
  </si>
  <si>
    <t>IHG Connect - WIFI - EUR (cls)</t>
  </si>
  <si>
    <t>54630</t>
  </si>
  <si>
    <t>Point of Sale-A EUR (cls)</t>
  </si>
  <si>
    <t>54631</t>
  </si>
  <si>
    <t>Digital Signage-A EUR (cls)</t>
  </si>
  <si>
    <t>54632</t>
  </si>
  <si>
    <t>Door Locks-A EUR (cls)</t>
  </si>
  <si>
    <t>54633</t>
  </si>
  <si>
    <t>Television-A EUR (cls)</t>
  </si>
  <si>
    <t>54634</t>
  </si>
  <si>
    <t>Voice/Branch ExchangeBEUR(cls)</t>
  </si>
  <si>
    <t>54635</t>
  </si>
  <si>
    <t>IHG Studio - EUR (cls)</t>
  </si>
  <si>
    <t>54636</t>
  </si>
  <si>
    <t>Service Recovery-C EUR (cls)</t>
  </si>
  <si>
    <t>54637</t>
  </si>
  <si>
    <t>Sales &amp; Catering-C EUR (cls)</t>
  </si>
  <si>
    <t>54638</t>
  </si>
  <si>
    <t>Desktop,HW&amp;Periphrl C EUR(cls)</t>
  </si>
  <si>
    <t>54639</t>
  </si>
  <si>
    <t>EMSP - EUR (cls)</t>
  </si>
  <si>
    <t>54640</t>
  </si>
  <si>
    <t>Procurement Mktplace EUR (cls)</t>
  </si>
  <si>
    <t>54641</t>
  </si>
  <si>
    <t>Central Platform MaintEUR(cls)</t>
  </si>
  <si>
    <t>54642</t>
  </si>
  <si>
    <t>UB Makkah Abraj Al Tayseer</t>
  </si>
  <si>
    <t>54643</t>
  </si>
  <si>
    <t>Egypt  joint stock company</t>
  </si>
  <si>
    <t>H0441</t>
  </si>
  <si>
    <t>EGP</t>
  </si>
  <si>
    <t>54644</t>
  </si>
  <si>
    <t>54645</t>
  </si>
  <si>
    <t>CHINA READY</t>
  </si>
  <si>
    <t>54646</t>
  </si>
  <si>
    <t>IC Malta key money UK GAAP</t>
  </si>
  <si>
    <t>54647</t>
  </si>
  <si>
    <t>Iplan Revenue</t>
  </si>
  <si>
    <t>54648</t>
  </si>
  <si>
    <t>InterContinentalLusaka BMF IMF</t>
  </si>
  <si>
    <t>54649</t>
  </si>
  <si>
    <t>IC LJUBLJANA MGD LOCATION</t>
  </si>
  <si>
    <t>54651</t>
  </si>
  <si>
    <t>Commercial Russia</t>
  </si>
  <si>
    <t>54652</t>
  </si>
  <si>
    <t>GRS Prod Training UK (cls)</t>
  </si>
  <si>
    <t>54653</t>
  </si>
  <si>
    <t>PPS EU (54653) (cls)</t>
  </si>
  <si>
    <t>Project Lavender (H0264)</t>
  </si>
  <si>
    <t>Project Lavender (H0191)</t>
  </si>
  <si>
    <t>Project Lavender (H0427)</t>
  </si>
  <si>
    <t>EUR Brand Depreciation</t>
  </si>
  <si>
    <t>54658</t>
  </si>
  <si>
    <t>InterContinental Doha Residenc</t>
  </si>
  <si>
    <t>54659</t>
  </si>
  <si>
    <t>PAYROLL FRANCE (54659)</t>
  </si>
  <si>
    <t>54660</t>
  </si>
  <si>
    <t>EVP GCA</t>
  </si>
  <si>
    <t>54661</t>
  </si>
  <si>
    <t>Performance Management (cls)</t>
  </si>
  <si>
    <t>54662</t>
  </si>
  <si>
    <t>Tax BSPA H0264</t>
  </si>
  <si>
    <t>54663</t>
  </si>
  <si>
    <t>EVP GLOBAL HR (54663)</t>
  </si>
  <si>
    <t>54669</t>
  </si>
  <si>
    <t>54682</t>
  </si>
  <si>
    <t>54714</t>
  </si>
  <si>
    <t>CP Brussels Airport History</t>
  </si>
  <si>
    <t>54715</t>
  </si>
  <si>
    <t>HIME -SAUDI ARABIA BRANCH</t>
  </si>
  <si>
    <t>H0442</t>
  </si>
  <si>
    <t>54718</t>
  </si>
  <si>
    <t>HI Warsaw Mgd Loc</t>
  </si>
  <si>
    <t>54719</t>
  </si>
  <si>
    <t>IC Mgt Bulgaria IC Sofia Mgd L</t>
  </si>
  <si>
    <t>BGN</t>
  </si>
  <si>
    <t>54720</t>
  </si>
  <si>
    <t>InterContinental Doha LIC IMF</t>
  </si>
  <si>
    <t>54721</t>
  </si>
  <si>
    <t>IC Geneva Mgd Fee</t>
  </si>
  <si>
    <t>54722</t>
  </si>
  <si>
    <t>CP Geneva Mgd Fee</t>
  </si>
  <si>
    <t>54723</t>
  </si>
  <si>
    <t>CP Zurich Mgd Fee</t>
  </si>
  <si>
    <t>54724</t>
  </si>
  <si>
    <t>54725</t>
  </si>
  <si>
    <t>Crowne Plaza Neuilly</t>
  </si>
  <si>
    <t>54727</t>
  </si>
  <si>
    <t>54728</t>
  </si>
  <si>
    <t>Royalty Revenue H0437</t>
  </si>
  <si>
    <t>54729</t>
  </si>
  <si>
    <t>UK GAAP ADJ - H0438 IC MANGEME</t>
  </si>
  <si>
    <t>54730</t>
  </si>
  <si>
    <t>IC Berlin Service Co German GA</t>
  </si>
  <si>
    <t>54731</t>
  </si>
  <si>
    <t>IC Berlin Service Co IFRS GAAP</t>
  </si>
  <si>
    <t>54733</t>
  </si>
  <si>
    <t>SVP Commercial &amp; Fran Ops (cls</t>
  </si>
  <si>
    <t>54734</t>
  </si>
  <si>
    <t>54735</t>
  </si>
  <si>
    <t>AMEA - RMH Mgt - H0058 (cls)</t>
  </si>
  <si>
    <t>54737</t>
  </si>
  <si>
    <t>54738</t>
  </si>
  <si>
    <t>Crowne Plaza Paris Neuilly</t>
  </si>
  <si>
    <t>F0096</t>
  </si>
  <si>
    <t>54739</t>
  </si>
  <si>
    <t>Europe Delphi (54739) (cls)</t>
  </si>
  <si>
    <t>54740</t>
  </si>
  <si>
    <t>Europe Conferences (cls)</t>
  </si>
  <si>
    <t>54741</t>
  </si>
  <si>
    <t>54742</t>
  </si>
  <si>
    <t>AMER Revenue Strategy-Spain</t>
  </si>
  <si>
    <t>54743</t>
  </si>
  <si>
    <t>Staybridge Suites Jeddah Aland</t>
  </si>
  <si>
    <t>54744</t>
  </si>
  <si>
    <t>Holiday Inn Riyadh - Olaya</t>
  </si>
  <si>
    <t>54745</t>
  </si>
  <si>
    <t>SALES EFFECTIVENESS EUROPE</t>
  </si>
  <si>
    <t>54746</t>
  </si>
  <si>
    <t>Marketing S&amp;W Europe (cls)</t>
  </si>
  <si>
    <t>Distribution_Dubai</t>
  </si>
  <si>
    <t>Leisure Sales Italy</t>
  </si>
  <si>
    <t>54750</t>
  </si>
  <si>
    <t>HI Edinburgh-North</t>
  </si>
  <si>
    <t>54751</t>
  </si>
  <si>
    <t>HI London Gatwick</t>
  </si>
  <si>
    <t>54752</t>
  </si>
  <si>
    <t>CP Leeds</t>
  </si>
  <si>
    <t>54753</t>
  </si>
  <si>
    <t>HI Maidenhead Windsor</t>
  </si>
  <si>
    <t>54754</t>
  </si>
  <si>
    <t>Meeting - Benelux (H0014)</t>
  </si>
  <si>
    <t>54755</t>
  </si>
  <si>
    <t>Leisure - Benelux (cls)</t>
  </si>
  <si>
    <t>54756</t>
  </si>
  <si>
    <t>HOLIDAY INN WARSAW CITY CENTRE</t>
  </si>
  <si>
    <t>54757</t>
  </si>
  <si>
    <t>Bee  UK H0264</t>
  </si>
  <si>
    <t>Rev Mgt IMEA</t>
  </si>
  <si>
    <t>54759</t>
  </si>
  <si>
    <t>HI London Sutton</t>
  </si>
  <si>
    <t>Project Magellan UK</t>
  </si>
  <si>
    <t>54761</t>
  </si>
  <si>
    <t>Strategy Project - UK H0264</t>
  </si>
  <si>
    <t>54762</t>
  </si>
  <si>
    <t>Strategy Project UK H0192(cls)</t>
  </si>
  <si>
    <t>54763</t>
  </si>
  <si>
    <t>AMEA BAD DEBT PROVISION</t>
  </si>
  <si>
    <t>54766</t>
  </si>
  <si>
    <t>CP Brussels Airport-Mgd Fee</t>
  </si>
  <si>
    <t>54767</t>
  </si>
  <si>
    <t>EXHI Strathclyde</t>
  </si>
  <si>
    <t>RMH MEA (JHB)</t>
  </si>
  <si>
    <t>54769</t>
  </si>
  <si>
    <t>Facilities Alloc. (UK) (cls)</t>
  </si>
  <si>
    <t>54770</t>
  </si>
  <si>
    <t>Sbrdg Suites Jeddah LIC &amp; IMF</t>
  </si>
  <si>
    <t>54771</t>
  </si>
  <si>
    <t>Holiday Inn Doha - The Busines</t>
  </si>
  <si>
    <t>54773</t>
  </si>
  <si>
    <t>PROCUREMENT NETHERLANDS</t>
  </si>
  <si>
    <t>54774</t>
  </si>
  <si>
    <t>InterContinental Warsaw</t>
  </si>
  <si>
    <t>F0098</t>
  </si>
  <si>
    <t>RMH Austria</t>
  </si>
  <si>
    <t>54778</t>
  </si>
  <si>
    <t>REVMAN ITALY</t>
  </si>
  <si>
    <t>54779</t>
  </si>
  <si>
    <t>Germany - Dev commissions</t>
  </si>
  <si>
    <t>54780</t>
  </si>
  <si>
    <t>UK - dev commissions</t>
  </si>
  <si>
    <t>54781</t>
  </si>
  <si>
    <t>Spain - dev commissions</t>
  </si>
  <si>
    <t>54782</t>
  </si>
  <si>
    <t>France Dev Commissions(cls)</t>
  </si>
  <si>
    <t>54783</t>
  </si>
  <si>
    <t>Russia - dev commissions</t>
  </si>
  <si>
    <t>54784</t>
  </si>
  <si>
    <t>54785</t>
  </si>
  <si>
    <t>Poland Dev Commissions (cls)</t>
  </si>
  <si>
    <t>54786</t>
  </si>
  <si>
    <t>HIME - dev commissions</t>
  </si>
  <si>
    <t>Middle East UK Revenue</t>
  </si>
  <si>
    <t>54788</t>
  </si>
  <si>
    <t>UK Fixed H0192 (cls)</t>
  </si>
  <si>
    <t>54789</t>
  </si>
  <si>
    <t>VS&amp;PP Europe New (cls)</t>
  </si>
  <si>
    <t>UK Variable</t>
  </si>
  <si>
    <t>UK GR Variable</t>
  </si>
  <si>
    <t>54792</t>
  </si>
  <si>
    <t>54793</t>
  </si>
  <si>
    <t>UK based B2B marketing (cls)</t>
  </si>
  <si>
    <t>54794</t>
  </si>
  <si>
    <t>InterContinental Cannes Beach</t>
  </si>
  <si>
    <t>F0100</t>
  </si>
  <si>
    <t>54795</t>
  </si>
  <si>
    <t>InterContinental Fujairah Reso</t>
  </si>
  <si>
    <t>54796</t>
  </si>
  <si>
    <t>BEE - GERMANY</t>
  </si>
  <si>
    <t>54797</t>
  </si>
  <si>
    <t>Crowne Plaza Muscat : OCEC</t>
  </si>
  <si>
    <t>54798</t>
  </si>
  <si>
    <t>HI M/East Corporate H0449</t>
  </si>
  <si>
    <t>H0449</t>
  </si>
  <si>
    <t>54799</t>
  </si>
  <si>
    <t>CLS - FRANCE H0106</t>
  </si>
  <si>
    <t>54800</t>
  </si>
  <si>
    <t>CP RIYADH H0449</t>
  </si>
  <si>
    <t>54801</t>
  </si>
  <si>
    <t>HI RIYADH-IZDIHAR MGT FEEH0449</t>
  </si>
  <si>
    <t>54802</t>
  </si>
  <si>
    <t>CP Al Khobar Mgt Fee H0449</t>
  </si>
  <si>
    <t>54803</t>
  </si>
  <si>
    <t>CP MADINAH MGT FEE H0449</t>
  </si>
  <si>
    <t>54804</t>
  </si>
  <si>
    <t>HI RIYADH MEYDAN MGT FEE H0449</t>
  </si>
  <si>
    <t>54805</t>
  </si>
  <si>
    <t>IC Al Ahsa Mgt FeesH0031 H0449</t>
  </si>
  <si>
    <t>54806</t>
  </si>
  <si>
    <t>IC JEDDAH MGT LOC H0449</t>
  </si>
  <si>
    <t>54807</t>
  </si>
  <si>
    <t>IC Dar Al Hijra Madinah Fees H</t>
  </si>
  <si>
    <t>54808</t>
  </si>
  <si>
    <t>IC Madinah-Dar Al Iman Fees H0</t>
  </si>
  <si>
    <t>54809</t>
  </si>
  <si>
    <t>HI MAKKAH AL AZIZIAH MGT FEE H</t>
  </si>
  <si>
    <t>54810</t>
  </si>
  <si>
    <t>UB MAKKAH ABRAJ AL TAYSEER H04</t>
  </si>
  <si>
    <t>54811</t>
  </si>
  <si>
    <t>SB JEDDAH AM MGD LOC H0449</t>
  </si>
  <si>
    <t>54812</t>
  </si>
  <si>
    <t>UB ABRAJ AL KISWAH MAKKAH ML H</t>
  </si>
  <si>
    <t>54813</t>
  </si>
  <si>
    <t>H0031 B DEBT PROV MEA H0449</t>
  </si>
  <si>
    <t>54814</t>
  </si>
  <si>
    <t>BDP_MEA_MGD_AFRICA H0449</t>
  </si>
  <si>
    <t>54815</t>
  </si>
  <si>
    <t>BDP - FRAN MEA H0031 H0449</t>
  </si>
  <si>
    <t>54816</t>
  </si>
  <si>
    <t>BDP_MEA_MGD_KSA_UAE &amp; QATAR H0</t>
  </si>
  <si>
    <t>54817</t>
  </si>
  <si>
    <t>BAD DEBT PROV_MEAMGD_NGULF H04</t>
  </si>
  <si>
    <t>54818</t>
  </si>
  <si>
    <t>MEA TSA INC (HI ME LTD) CP H04</t>
  </si>
  <si>
    <t>54819</t>
  </si>
  <si>
    <t>ME App Fee Inc HI H0449 (cls)</t>
  </si>
  <si>
    <t>54820</t>
  </si>
  <si>
    <t>ME App Fee Inc SB H0449 (cls)</t>
  </si>
  <si>
    <t>54821</t>
  </si>
  <si>
    <t>ME App Fee Inc CP H0449 (cls)</t>
  </si>
  <si>
    <t>54822</t>
  </si>
  <si>
    <t>ME FRANCHISE AUDIT INCOME H044</t>
  </si>
  <si>
    <t>54823</t>
  </si>
  <si>
    <t>ME APP FEE INC IC H0449</t>
  </si>
  <si>
    <t>54824</t>
  </si>
  <si>
    <t>54825</t>
  </si>
  <si>
    <t>ME FRA Oth Income H0449</t>
  </si>
  <si>
    <t>54826</t>
  </si>
  <si>
    <t>Tawhid IC Mgd Loc (H0448)</t>
  </si>
  <si>
    <t>H0448</t>
  </si>
  <si>
    <t>54827</t>
  </si>
  <si>
    <t>IC Al Jubail All Fees (H0448)</t>
  </si>
  <si>
    <t>54828</t>
  </si>
  <si>
    <t>IC Al Khobar Mgt Fee (H0448)</t>
  </si>
  <si>
    <t>54829</t>
  </si>
  <si>
    <t>IC Brand Assmnt MEA (H0448)</t>
  </si>
  <si>
    <t>54830</t>
  </si>
  <si>
    <t>H0448 B DEBT PROV MEA</t>
  </si>
  <si>
    <t>54831</t>
  </si>
  <si>
    <t>BDP - FRAN MEA (H0448)</t>
  </si>
  <si>
    <t>54832</t>
  </si>
  <si>
    <t>BDP - MGD MEA (H0448)</t>
  </si>
  <si>
    <t>54833</t>
  </si>
  <si>
    <t>PALACES 10% SHARE (H0448)</t>
  </si>
  <si>
    <t>54834</t>
  </si>
  <si>
    <t>54835</t>
  </si>
  <si>
    <t>MEA IC RESERVATION CHARGES (H0</t>
  </si>
  <si>
    <t>54836</t>
  </si>
  <si>
    <t>MEA CENTRAL CHARGES (H0448)</t>
  </si>
  <si>
    <t>54837</t>
  </si>
  <si>
    <t>Malta branch IHC Delaware</t>
  </si>
  <si>
    <t>54838</t>
  </si>
  <si>
    <t>Holiday Inn Yerevan, Armenia</t>
  </si>
  <si>
    <t>54839</t>
  </si>
  <si>
    <t>SME Strategy - Euro (cls)</t>
  </si>
  <si>
    <t>RevMan for Hire - Consolidated</t>
  </si>
  <si>
    <t>54841</t>
  </si>
  <si>
    <t>H0450</t>
  </si>
  <si>
    <t>54842</t>
  </si>
  <si>
    <t>54843</t>
  </si>
  <si>
    <t>54844</t>
  </si>
  <si>
    <t>54845</t>
  </si>
  <si>
    <t>Sales Effectiveness for Hire</t>
  </si>
  <si>
    <t>54847</t>
  </si>
  <si>
    <t>HI Bur Dubai ED Mgt Fee</t>
  </si>
  <si>
    <t>54848</t>
  </si>
  <si>
    <t>54849</t>
  </si>
  <si>
    <t>54850</t>
  </si>
  <si>
    <t>54851</t>
  </si>
  <si>
    <t>MEETING - BENELUX (H0011)</t>
  </si>
  <si>
    <t>54852</t>
  </si>
  <si>
    <t>54853</t>
  </si>
  <si>
    <t>54854</t>
  </si>
  <si>
    <t>54855</t>
  </si>
  <si>
    <t>HI Abu Dhabi Downtown Mgd Fees</t>
  </si>
  <si>
    <t>54856</t>
  </si>
  <si>
    <t>54857</t>
  </si>
  <si>
    <t>54858</t>
  </si>
  <si>
    <t>54859</t>
  </si>
  <si>
    <t>54860</t>
  </si>
  <si>
    <t>BAD DEBT PROV_MEAMGD_NGULF_H00</t>
  </si>
  <si>
    <t>54861</t>
  </si>
  <si>
    <t>54862</t>
  </si>
  <si>
    <t>ME App Fee Inc HI H0450 (cls)</t>
  </si>
  <si>
    <t>54863</t>
  </si>
  <si>
    <t>ME App Fee Inc SB H0450 (cls)</t>
  </si>
  <si>
    <t>54864</t>
  </si>
  <si>
    <t>ME App Fee Inc CP H0450 (cls)</t>
  </si>
  <si>
    <t>54865</t>
  </si>
  <si>
    <t>54867</t>
  </si>
  <si>
    <t>54868</t>
  </si>
  <si>
    <t>Middle East UK Revenue(cls)</t>
  </si>
  <si>
    <t>54869</t>
  </si>
  <si>
    <t>Crowne Plaza Riyadh RDC Hotel</t>
  </si>
  <si>
    <t>54870</t>
  </si>
  <si>
    <t>54871</t>
  </si>
  <si>
    <t>HOLIDAY INN RIYADH - OLAYA</t>
  </si>
  <si>
    <t>54872</t>
  </si>
  <si>
    <t>CP JEDDAH</t>
  </si>
  <si>
    <t>54873</t>
  </si>
  <si>
    <t>CP Paris - Neuilly History</t>
  </si>
  <si>
    <t>54874</t>
  </si>
  <si>
    <t>IC Ljubljana Mgd Loc</t>
  </si>
  <si>
    <t>54875</t>
  </si>
  <si>
    <t>EX Malta Mgd Loc</t>
  </si>
  <si>
    <t>54876</t>
  </si>
  <si>
    <t>Bandwidth EUR (54876) (cls)</t>
  </si>
  <si>
    <t>54877</t>
  </si>
  <si>
    <t>EX Moscow Sheremetyevo Airport</t>
  </si>
  <si>
    <t>54878</t>
  </si>
  <si>
    <t>54879</t>
  </si>
  <si>
    <t>Crowne Plaza Paris - Neuilly</t>
  </si>
  <si>
    <t>54880</t>
  </si>
  <si>
    <t>IC Davos F0059 Owner</t>
  </si>
  <si>
    <t>54882</t>
  </si>
  <si>
    <t>Abraaj Al Kiswah Makkah LIC &amp;</t>
  </si>
  <si>
    <t>54883</t>
  </si>
  <si>
    <t>Saudi Royal Palaces LIC &amp; IMF</t>
  </si>
  <si>
    <t>54884</t>
  </si>
  <si>
    <t>IC BERLIN PROJECT MGT H0264</t>
  </si>
  <si>
    <t>54885</t>
  </si>
  <si>
    <t>Payroll reimbursables H0410</t>
  </si>
  <si>
    <t>54886</t>
  </si>
  <si>
    <t>Payroll reimbursables H0424</t>
  </si>
  <si>
    <t>54887</t>
  </si>
  <si>
    <t>Payroll reimbursables H0427</t>
  </si>
  <si>
    <t>54888</t>
  </si>
  <si>
    <t>Payroll reimbursables H0411</t>
  </si>
  <si>
    <t>54889</t>
  </si>
  <si>
    <t>Payroll reimbursables H0413</t>
  </si>
  <si>
    <t>54890</t>
  </si>
  <si>
    <t>Payroll reimbursables H0407</t>
  </si>
  <si>
    <t>54891</t>
  </si>
  <si>
    <t>Payroll reimbursables H0421</t>
  </si>
  <si>
    <t>54892</t>
  </si>
  <si>
    <t>Payroll reimbursables H0440</t>
  </si>
  <si>
    <t>54893</t>
  </si>
  <si>
    <t>Payroll reimbursables H0420</t>
  </si>
  <si>
    <t>54894</t>
  </si>
  <si>
    <t>PAYROLL REIMBURSABLES H0310</t>
  </si>
  <si>
    <t>54895</t>
  </si>
  <si>
    <t>PAYROLL REIMBURSABLES H0264</t>
  </si>
  <si>
    <t>54896</t>
  </si>
  <si>
    <t>PAYROLL REIMBURSABLES H0041</t>
  </si>
  <si>
    <t>54897</t>
  </si>
  <si>
    <t>PAYROLL REIMBURSABLES H0419</t>
  </si>
  <si>
    <t>54898</t>
  </si>
  <si>
    <t>Payroll reimbursables H0443</t>
  </si>
  <si>
    <t>54899</t>
  </si>
  <si>
    <t>PAYROLL REIMBURSABLES H0113</t>
  </si>
  <si>
    <t>54900</t>
  </si>
  <si>
    <t>Payroll reimbursables H0355</t>
  </si>
  <si>
    <t>54901</t>
  </si>
  <si>
    <t>PAYROLL REIMBURSABLES H0058</t>
  </si>
  <si>
    <t>54902</t>
  </si>
  <si>
    <t>54903</t>
  </si>
  <si>
    <t>PAYROLL REIMBURSABLES H0031</t>
  </si>
  <si>
    <t>54904</t>
  </si>
  <si>
    <t>PAYROLL REIMBURSABLES H0016</t>
  </si>
  <si>
    <t>54905</t>
  </si>
  <si>
    <t>PAYROLL REIMBURSABLES H0216</t>
  </si>
  <si>
    <t>54906</t>
  </si>
  <si>
    <t>PAYROLL REIMBURSABLES H0431</t>
  </si>
  <si>
    <t>54907</t>
  </si>
  <si>
    <t>HIX Malta mgd loc</t>
  </si>
  <si>
    <t>54908</t>
  </si>
  <si>
    <t>HI Ulaanbaatar- H0437</t>
  </si>
  <si>
    <t>54909</t>
  </si>
  <si>
    <t>HI Warsaw City Centre mgd loc</t>
  </si>
  <si>
    <t>54910</t>
  </si>
  <si>
    <t>HI Yerevan mgd loc</t>
  </si>
  <si>
    <t>AMD</t>
  </si>
  <si>
    <t>54911</t>
  </si>
  <si>
    <t>CP Neuilly Key Money H0310</t>
  </si>
  <si>
    <t>54912</t>
  </si>
  <si>
    <t>CP Moscow Park Huaming H0407</t>
  </si>
  <si>
    <t>54913</t>
  </si>
  <si>
    <t>HI Moscow Vinogradovo H0407</t>
  </si>
  <si>
    <t>54914</t>
  </si>
  <si>
    <t>EX St Petersburg SadovayaH0407</t>
  </si>
  <si>
    <t>54915</t>
  </si>
  <si>
    <t>HI Middle East Corporate BI</t>
  </si>
  <si>
    <t>54916</t>
  </si>
  <si>
    <t>TFG Conversion H0192 (cls)</t>
  </si>
  <si>
    <t>54917</t>
  </si>
  <si>
    <t>2X - voco Regional H0192</t>
  </si>
  <si>
    <t>54918</t>
  </si>
  <si>
    <t>UK GLOBAL STRATEGY H0264</t>
  </si>
  <si>
    <t>54919</t>
  </si>
  <si>
    <t>UK GLOBAL STRATEGY FUNDED</t>
  </si>
  <si>
    <t>54920</t>
  </si>
  <si>
    <t>OFFICE OF THE CEO H0264</t>
  </si>
  <si>
    <t>54921</t>
  </si>
  <si>
    <t>GLOBAL CORP FUNCTIONS HR SUPP</t>
  </si>
  <si>
    <t>54922</t>
  </si>
  <si>
    <t>EXECUTIVE REWARD &amp; INT MOB</t>
  </si>
  <si>
    <t>54923</t>
  </si>
  <si>
    <t>GLOBAL TALENT PRO FEES</t>
  </si>
  <si>
    <t>54924</t>
  </si>
  <si>
    <t>Global Resourcing COE</t>
  </si>
  <si>
    <t>54925</t>
  </si>
  <si>
    <t>EMPLOYER BRAND SURVEY &amp; METRIC</t>
  </si>
  <si>
    <t>54926</t>
  </si>
  <si>
    <t>2X - Regent UK H0264</t>
  </si>
  <si>
    <t>54928</t>
  </si>
  <si>
    <t>HI Gdansk- Poland</t>
  </si>
  <si>
    <t>F0103</t>
  </si>
  <si>
    <t>54931</t>
  </si>
  <si>
    <t>HI &amp; Suites Dubai Science Park</t>
  </si>
  <si>
    <t>G1010</t>
  </si>
  <si>
    <t>AED</t>
  </si>
  <si>
    <t>54932</t>
  </si>
  <si>
    <t>CRO Expansion UK H0192 (cls)</t>
  </si>
  <si>
    <t>54933</t>
  </si>
  <si>
    <t>54934</t>
  </si>
  <si>
    <t>54935</t>
  </si>
  <si>
    <t>54936</t>
  </si>
  <si>
    <t>ROYALTY REVENUE</t>
  </si>
  <si>
    <t>54937</t>
  </si>
  <si>
    <t>54938</t>
  </si>
  <si>
    <t>54939</t>
  </si>
  <si>
    <t>54940</t>
  </si>
  <si>
    <t>Pass Thro Fee to SCH Fran(cls)</t>
  </si>
  <si>
    <t>54941</t>
  </si>
  <si>
    <t>Indigo Sales (54941) (cls)</t>
  </si>
  <si>
    <t>54942</t>
  </si>
  <si>
    <t>54943</t>
  </si>
  <si>
    <t>B2B Platforms Old (cls)</t>
  </si>
  <si>
    <t>54944</t>
  </si>
  <si>
    <t>54945</t>
  </si>
  <si>
    <t>VP BM Upscale Brands (cls)</t>
  </si>
  <si>
    <t>54946</t>
  </si>
  <si>
    <t>54947</t>
  </si>
  <si>
    <t>Leisure Sales Russia</t>
  </si>
  <si>
    <t>54949</t>
  </si>
  <si>
    <t>54950</t>
  </si>
  <si>
    <t>IHC DELAWARE CORPORATE H0448</t>
  </si>
  <si>
    <t>54951</t>
  </si>
  <si>
    <t>CP Riyadh RDC Hotel &amp; Conventi</t>
  </si>
  <si>
    <t>54952</t>
  </si>
  <si>
    <t>54953</t>
  </si>
  <si>
    <t>MF - UKI Flat Fee (cls)</t>
  </si>
  <si>
    <t>54954</t>
  </si>
  <si>
    <t>IMEA Global Sales (TBCI) (cls)</t>
  </si>
  <si>
    <t>54955</t>
  </si>
  <si>
    <t>MF H0192 Not Used (cls)</t>
  </si>
  <si>
    <t>Europe RMH S/D</t>
  </si>
  <si>
    <t>54957</t>
  </si>
  <si>
    <t>CAPITA TRAVEL SURPLUS/DEFICIT</t>
  </si>
  <si>
    <t>54958</t>
  </si>
  <si>
    <t>PREF AGENT SURPLUS/DEFICIT</t>
  </si>
  <si>
    <t>54959</t>
  </si>
  <si>
    <t>MICE SALES SURPLUS/DEFICIT</t>
  </si>
  <si>
    <t>54960</t>
  </si>
  <si>
    <t>COMM PARTNERSHIPS S/D</t>
  </si>
  <si>
    <t>54961</t>
  </si>
  <si>
    <t>SALES EFFEC FOR HIRE S/D</t>
  </si>
  <si>
    <t>54962</t>
  </si>
  <si>
    <t>HOTEL INDIGO DUBAI</t>
  </si>
  <si>
    <t>54963</t>
  </si>
  <si>
    <t>INDIGO PARIS PERFORM GUAR IFRS</t>
  </si>
  <si>
    <t>54964</t>
  </si>
  <si>
    <t>HO&amp;S GRS deployment (GRMN)</t>
  </si>
  <si>
    <t>54965</t>
  </si>
  <si>
    <t>H0438-IC Lyon-IC Management FR</t>
  </si>
  <si>
    <t>54966</t>
  </si>
  <si>
    <t>HI BRAND FAMILY - GERMANY</t>
  </si>
  <si>
    <t>Corporate Sales Germany</t>
  </si>
  <si>
    <t>Channel Strategy</t>
  </si>
  <si>
    <t>54969</t>
  </si>
  <si>
    <t>Leisure Sales Germany (cls)</t>
  </si>
  <si>
    <t>54970</t>
  </si>
  <si>
    <t>VP Commercial CE (cls)</t>
  </si>
  <si>
    <t>54971</t>
  </si>
  <si>
    <t>RM Strategy - Lux H0192 (cls)</t>
  </si>
  <si>
    <t>54972</t>
  </si>
  <si>
    <t>EARLY CAREERS EMEAA H0106</t>
  </si>
  <si>
    <t>54973</t>
  </si>
  <si>
    <t>Global Leadership H0264 (cls)</t>
  </si>
  <si>
    <t>54974</t>
  </si>
  <si>
    <t>Holiday Inn Dubai Festival Cit</t>
  </si>
  <si>
    <t>54976</t>
  </si>
  <si>
    <t>IHG Voice Middle East</t>
  </si>
  <si>
    <t>GSA UAE</t>
  </si>
  <si>
    <t>Marketing Germany (54978)</t>
  </si>
  <si>
    <t>Sales Strategy - UAE</t>
  </si>
  <si>
    <t>54980</t>
  </si>
  <si>
    <t>BUSINESS REWARDS EMEA-IFRS 15</t>
  </si>
  <si>
    <t>Loyalty EMEA-IFRS 15</t>
  </si>
  <si>
    <t>54982</t>
  </si>
  <si>
    <t>PARTNERSHIP EMEA-IFRS 15</t>
  </si>
  <si>
    <t>54983</t>
  </si>
  <si>
    <t>HH France IFRS H0472</t>
  </si>
  <si>
    <t>54984</t>
  </si>
  <si>
    <t>IC Bordeaux KM IFRS  H0472</t>
  </si>
  <si>
    <t>54985</t>
  </si>
  <si>
    <t>IN Paris guarantee IFRS H0472</t>
  </si>
  <si>
    <t>54986</t>
  </si>
  <si>
    <t>HI Courtalin IFRS H0472</t>
  </si>
  <si>
    <t>54987</t>
  </si>
  <si>
    <t>IC Marseille KM IFRS H0472</t>
  </si>
  <si>
    <t>54988</t>
  </si>
  <si>
    <t>IHG Marseille IFRS H0472</t>
  </si>
  <si>
    <t>54989</t>
  </si>
  <si>
    <t>CP neuilly KM IFRS H0472</t>
  </si>
  <si>
    <t>54990</t>
  </si>
  <si>
    <t>Meeting - UKI (54990) (cls)</t>
  </si>
  <si>
    <t>54991</t>
  </si>
  <si>
    <t>Brand Mgt CP (54991) (cls)</t>
  </si>
  <si>
    <t>54992</t>
  </si>
  <si>
    <t>The Principal London Ltd</t>
  </si>
  <si>
    <t>H0451</t>
  </si>
  <si>
    <t>Russell London Htl Opco Ltd</t>
  </si>
  <si>
    <t>54994</t>
  </si>
  <si>
    <t>The Principal Edinburgh George</t>
  </si>
  <si>
    <t>H0453</t>
  </si>
  <si>
    <t>Ednbrgh Grg Str Htl Opco Ltd</t>
  </si>
  <si>
    <t>54996</t>
  </si>
  <si>
    <t>Roxburghe Hotel Edinburgh Ltd</t>
  </si>
  <si>
    <t>H0455</t>
  </si>
  <si>
    <t>Rxbrgh Htl Ednbrgh Opco Ltd</t>
  </si>
  <si>
    <t>54998</t>
  </si>
  <si>
    <t>The Grand Central Hotel Glasgo</t>
  </si>
  <si>
    <t>H0457</t>
  </si>
  <si>
    <t>Grnd Cntrl Glsgw Htl Opco Ltd</t>
  </si>
  <si>
    <t>55000</t>
  </si>
  <si>
    <t>The Met Hotel Leeds Ltd</t>
  </si>
  <si>
    <t>H0459</t>
  </si>
  <si>
    <t>Met Lds Htl Opco Ltd</t>
  </si>
  <si>
    <t>55002</t>
  </si>
  <si>
    <t>Principal Manchester</t>
  </si>
  <si>
    <t>H0461</t>
  </si>
  <si>
    <t>Mnchstr Oxfrd Str Htl Opco Ltd</t>
  </si>
  <si>
    <t>55004</t>
  </si>
  <si>
    <t>Principal York</t>
  </si>
  <si>
    <t>H0463</t>
  </si>
  <si>
    <t>Yrk Stn Rd Htl Opco Ltd</t>
  </si>
  <si>
    <t>55006</t>
  </si>
  <si>
    <t>Grnd Brmnghm Htl Opco Ltd</t>
  </si>
  <si>
    <t>H0465</t>
  </si>
  <si>
    <t>Blysthwd Sqr Glsgw Htl Opco Lt</t>
  </si>
  <si>
    <t>St Dvds Crdff Htl Opco Ltd</t>
  </si>
  <si>
    <t>Oxfrd Sprs Htl Opco Ltd</t>
  </si>
  <si>
    <t>Oxfrd Thms Htl Opco Ltd</t>
  </si>
  <si>
    <t>Wttn Hs Htl Opco Ltd</t>
  </si>
  <si>
    <t>IC ASSESSMENT EUROPE H0016</t>
  </si>
  <si>
    <t>IC ASSESSMENT MEA H0016</t>
  </si>
  <si>
    <t>55014</t>
  </si>
  <si>
    <t>Regent Montenegro</t>
  </si>
  <si>
    <t>H0473</t>
  </si>
  <si>
    <t>Regent Berlin</t>
  </si>
  <si>
    <t>55016</t>
  </si>
  <si>
    <t>Regent Berlin IFRS adj</t>
  </si>
  <si>
    <t>55017</t>
  </si>
  <si>
    <t>Regent Hotels Worldwide Inc</t>
  </si>
  <si>
    <t>H0475</t>
  </si>
  <si>
    <t>55018</t>
  </si>
  <si>
    <t>Regent - Chongqing</t>
  </si>
  <si>
    <t>55019</t>
  </si>
  <si>
    <t>Regent - Beijing</t>
  </si>
  <si>
    <t>55020</t>
  </si>
  <si>
    <t>Regent - Montenegro</t>
  </si>
  <si>
    <t>55021</t>
  </si>
  <si>
    <t>REGENT - SINGAPORE</t>
  </si>
  <si>
    <t>55022</t>
  </si>
  <si>
    <t>Regent - costs</t>
  </si>
  <si>
    <t>55023</t>
  </si>
  <si>
    <t>55024</t>
  </si>
  <si>
    <t>Regent - Hong Kong Peak costs</t>
  </si>
  <si>
    <t>55025</t>
  </si>
  <si>
    <t>55026</t>
  </si>
  <si>
    <t>55027</t>
  </si>
  <si>
    <t>55028</t>
  </si>
  <si>
    <t>Regent - Berlin</t>
  </si>
  <si>
    <t>55029</t>
  </si>
  <si>
    <t>REGENT - TAIPEI</t>
  </si>
  <si>
    <t>55030</t>
  </si>
  <si>
    <t>Regent - consol adj</t>
  </si>
  <si>
    <t>55031</t>
  </si>
  <si>
    <t>Regent Montenegro RIHL</t>
  </si>
  <si>
    <t>H0476</t>
  </si>
  <si>
    <t>55032</t>
  </si>
  <si>
    <t>55033</t>
  </si>
  <si>
    <t>History Russell London</t>
  </si>
  <si>
    <t>F0105</t>
  </si>
  <si>
    <t>55034</t>
  </si>
  <si>
    <t>History Wotton Hse</t>
  </si>
  <si>
    <t>F0106</t>
  </si>
  <si>
    <t>55035</t>
  </si>
  <si>
    <t>History St Davids Cardiff</t>
  </si>
  <si>
    <t>F0107</t>
  </si>
  <si>
    <t>55036</t>
  </si>
  <si>
    <t>History Oxfrd Sprs</t>
  </si>
  <si>
    <t>F0108</t>
  </si>
  <si>
    <t>55037</t>
  </si>
  <si>
    <t>History Oxfrd Thms</t>
  </si>
  <si>
    <t>F0109</t>
  </si>
  <si>
    <t>55038</t>
  </si>
  <si>
    <t>EMEAA HR Support H0192 (cls)</t>
  </si>
  <si>
    <t>55039</t>
  </si>
  <si>
    <t>Early Careers EMEAA  (cls)</t>
  </si>
  <si>
    <t>55040</t>
  </si>
  <si>
    <t>History Mnchstr Oxfrd Stt</t>
  </si>
  <si>
    <t>F0110</t>
  </si>
  <si>
    <t>55041</t>
  </si>
  <si>
    <t>History Met Leeds</t>
  </si>
  <si>
    <t>F0111</t>
  </si>
  <si>
    <t>55042</t>
  </si>
  <si>
    <t>History York Sttn Rd</t>
  </si>
  <si>
    <t>F0112</t>
  </si>
  <si>
    <t>55043</t>
  </si>
  <si>
    <t>History Grnd Cntrl Glsgw</t>
  </si>
  <si>
    <t>F0113</t>
  </si>
  <si>
    <t>55044</t>
  </si>
  <si>
    <t>History Blythswd Sqr Glsgw</t>
  </si>
  <si>
    <t>F0114</t>
  </si>
  <si>
    <t>55045</t>
  </si>
  <si>
    <t>History Edbrgh Grge Str</t>
  </si>
  <si>
    <t>F0115</t>
  </si>
  <si>
    <t>55046</t>
  </si>
  <si>
    <t>History Rxbrgh Htl Ednbrgh</t>
  </si>
  <si>
    <t>F0116</t>
  </si>
  <si>
    <t>55049</t>
  </si>
  <si>
    <t>GT Ops EMEAA Prject H0192(cls)</t>
  </si>
  <si>
    <t>Distribution_France</t>
  </si>
  <si>
    <t>55052</t>
  </si>
  <si>
    <t>Holiday Inn Express St. Peters</t>
  </si>
  <si>
    <t>REGENT RES ASSESSMENT H0016</t>
  </si>
  <si>
    <t>Europe Regent Assessment - mar</t>
  </si>
  <si>
    <t>55055</t>
  </si>
  <si>
    <t>Turkey Dev Commissions(cls)</t>
  </si>
  <si>
    <t>55056</t>
  </si>
  <si>
    <t>GESS Brand Consistancy UK(cls)</t>
  </si>
  <si>
    <t>Luxury Brands IMEA (UAE)</t>
  </si>
  <si>
    <t>55058</t>
  </si>
  <si>
    <t>Gbl Mainstream F&amp;B (UK) (cls)</t>
  </si>
  <si>
    <t>55059</t>
  </si>
  <si>
    <t>CLOSED GMSSOmni-Channel German</t>
  </si>
  <si>
    <t>55060</t>
  </si>
  <si>
    <t>GMSS Omni-Channel Italy</t>
  </si>
  <si>
    <t>GMSS Omni-Channel Russia</t>
  </si>
  <si>
    <t>GMSS Field Marketing France</t>
  </si>
  <si>
    <t>Shared Services IMEA (UAE)</t>
  </si>
  <si>
    <t>55064</t>
  </si>
  <si>
    <t>CP Accelerate (UK) (cls)</t>
  </si>
  <si>
    <t>55065</t>
  </si>
  <si>
    <t>Upscale F&amp;B (UK) (cls)</t>
  </si>
  <si>
    <t>Global Luxury Brands (UAE)</t>
  </si>
  <si>
    <t>55067</t>
  </si>
  <si>
    <t>Crowne Plaza Doha West Bay</t>
  </si>
  <si>
    <t>55069</t>
  </si>
  <si>
    <t>CROWNE PLAZA ZURICH</t>
  </si>
  <si>
    <t>55070</t>
  </si>
  <si>
    <t>GMSS Omni Channel Germany(cls)</t>
  </si>
  <si>
    <t>55071</t>
  </si>
  <si>
    <t>CROWNE PLAZA EDINBURGH - ROYAL</t>
  </si>
  <si>
    <t>MA Rev - Europe voco</t>
  </si>
  <si>
    <t>55074</t>
  </si>
  <si>
    <t>MA REV EUROPE PRINCIPAL H0016</t>
  </si>
  <si>
    <t>KIMPTON ASSESSMENT EUROPE</t>
  </si>
  <si>
    <t>55078</t>
  </si>
  <si>
    <t>CP Edinburgh - RT payroll</t>
  </si>
  <si>
    <t>55079</t>
  </si>
  <si>
    <t>Independent (SPHC) Wotton Hous</t>
  </si>
  <si>
    <t>55080</t>
  </si>
  <si>
    <t>VOCO ST DAVID'S CARDIFF</t>
  </si>
  <si>
    <t>55081</t>
  </si>
  <si>
    <t>Kimpton Fitzroy London</t>
  </si>
  <si>
    <t>55096</t>
  </si>
  <si>
    <t>EMEAA - Principal Marketing</t>
  </si>
  <si>
    <t>55097</t>
  </si>
  <si>
    <t>avid Germany</t>
  </si>
  <si>
    <t>55098</t>
  </si>
  <si>
    <t>55099</t>
  </si>
  <si>
    <t>VIGNETTE - EMEAA P&amp;L</t>
  </si>
  <si>
    <t>Crowne Plaza/EMEAA (UAE)</t>
  </si>
  <si>
    <t>55101</t>
  </si>
  <si>
    <t>Principal Edinburgh George Str</t>
  </si>
  <si>
    <t>55102</t>
  </si>
  <si>
    <t>Blythswood Square Hotel</t>
  </si>
  <si>
    <t>55103</t>
  </si>
  <si>
    <t>55104</t>
  </si>
  <si>
    <t>The Met Hotel Leeds</t>
  </si>
  <si>
    <t>55105</t>
  </si>
  <si>
    <t>55106</t>
  </si>
  <si>
    <t>Principal Charlotte Square</t>
  </si>
  <si>
    <t>55108</t>
  </si>
  <si>
    <t>Product Management (cls)</t>
  </si>
  <si>
    <t>55109</t>
  </si>
  <si>
    <t>HCL Unified Compute (cls)</t>
  </si>
  <si>
    <t>55110</t>
  </si>
  <si>
    <t>voco St David's Cardiff</t>
  </si>
  <si>
    <t>55111</t>
  </si>
  <si>
    <t>INDEPENDENT (SPHC) GRAND CENTR</t>
  </si>
  <si>
    <t>55112</t>
  </si>
  <si>
    <t>SB AL KHOBAR_ MGT FEES</t>
  </si>
  <si>
    <t>55113</t>
  </si>
  <si>
    <t>KI Fitzroy London - corp adj</t>
  </si>
  <si>
    <t>55114</t>
  </si>
  <si>
    <t>IC Edinburgh - corp adj</t>
  </si>
  <si>
    <t>55115</t>
  </si>
  <si>
    <t>KI Roxburghe Edin - corp adj</t>
  </si>
  <si>
    <t>55116</t>
  </si>
  <si>
    <t>Voco Glasgow - corp adj</t>
  </si>
  <si>
    <t>55117</t>
  </si>
  <si>
    <t>Indigo Leeds - corp adj</t>
  </si>
  <si>
    <t>55118</t>
  </si>
  <si>
    <t>KI Manchester - corp adj</t>
  </si>
  <si>
    <t>55119</t>
  </si>
  <si>
    <t>IC York - corp adj</t>
  </si>
  <si>
    <t>55120</t>
  </si>
  <si>
    <t>Blythswood Glasgow - corp adj</t>
  </si>
  <si>
    <t>55121</t>
  </si>
  <si>
    <t>Voco Cardiff - corp adj</t>
  </si>
  <si>
    <t>55122</t>
  </si>
  <si>
    <t>Wttn Hs Htl - corp adj</t>
  </si>
  <si>
    <t>55123</t>
  </si>
  <si>
    <t>Principal - int key moneyH0264</t>
  </si>
  <si>
    <t>55124</t>
  </si>
  <si>
    <t>Principal - int key moneyH0310</t>
  </si>
  <si>
    <t>55127</t>
  </si>
  <si>
    <t>Kimpton Bracelona MGT Fees</t>
  </si>
  <si>
    <t>55128</t>
  </si>
  <si>
    <t>Crowne Plaza Edinburgh  Royal</t>
  </si>
  <si>
    <t>F0101</t>
  </si>
  <si>
    <t>55129</t>
  </si>
  <si>
    <t>HI GDANSK MAN FEE</t>
  </si>
  <si>
    <t>55130</t>
  </si>
  <si>
    <t>NASSIMA ROYAL HOTEL_MGT FEES</t>
  </si>
  <si>
    <t>55131</t>
  </si>
  <si>
    <t>HCL End User Svsc (cls)</t>
  </si>
  <si>
    <t>55132</t>
  </si>
  <si>
    <t>Regent Berlin Historical Data</t>
  </si>
  <si>
    <t>F0102</t>
  </si>
  <si>
    <t>55134</t>
  </si>
  <si>
    <t>HIEX  Moscow Baumanskaya</t>
  </si>
  <si>
    <t>55136</t>
  </si>
  <si>
    <t>Holiday Inn Gdansk - City Cent</t>
  </si>
  <si>
    <t>55137</t>
  </si>
  <si>
    <t>ParFacIFRS H0412</t>
  </si>
  <si>
    <t>55138</t>
  </si>
  <si>
    <t>FacGerIFRS H0412</t>
  </si>
  <si>
    <t>55139</t>
  </si>
  <si>
    <t>Leases IFRS 16 adj CE EUR</t>
  </si>
  <si>
    <t>55140</t>
  </si>
  <si>
    <t>Leases IFRS 16 adj Russia</t>
  </si>
  <si>
    <t>Leases IFRS 16 SF CE</t>
  </si>
  <si>
    <t>Sales &amp; Catering - C Eur</t>
  </si>
  <si>
    <t>55143</t>
  </si>
  <si>
    <t>BDP MEAMGD Northern Gulf</t>
  </si>
  <si>
    <t>55144</t>
  </si>
  <si>
    <t>Bad Debt Prov FRAN Europe</t>
  </si>
  <si>
    <t>55145</t>
  </si>
  <si>
    <t>Bad Debt Prov Managed Europe</t>
  </si>
  <si>
    <t>55146</t>
  </si>
  <si>
    <t>Bad Debt Prov FRAN UKI</t>
  </si>
  <si>
    <t>55148</t>
  </si>
  <si>
    <t>2X ENTERPRISE DESIGN DUBAI</t>
  </si>
  <si>
    <t>55149</t>
  </si>
  <si>
    <t>GBP 300 consol adjstmts</t>
  </si>
  <si>
    <t>H0471</t>
  </si>
  <si>
    <t>55151</t>
  </si>
  <si>
    <t>Europe Conference</t>
  </si>
  <si>
    <t>55152</t>
  </si>
  <si>
    <t>MEA Franchise Other Income</t>
  </si>
  <si>
    <t>55154</t>
  </si>
  <si>
    <t>EUR TSA FEES H0065</t>
  </si>
  <si>
    <t>SEK</t>
  </si>
  <si>
    <t>55169</t>
  </si>
  <si>
    <t>SX SPA ALMATY H0062</t>
  </si>
  <si>
    <t>H0062</t>
  </si>
  <si>
    <t>55170</t>
  </si>
  <si>
    <t>SX SPA WESTIN PARIS H0061</t>
  </si>
  <si>
    <t>H0061</t>
  </si>
  <si>
    <t>55171</t>
  </si>
  <si>
    <t>SPA ALPINA GSTAAD SWITZ H0061</t>
  </si>
  <si>
    <t>55172</t>
  </si>
  <si>
    <t>SX Spa Mykonos H0061</t>
  </si>
  <si>
    <t>55173</t>
  </si>
  <si>
    <t>SX Spa Puente Romano Spain</t>
  </si>
  <si>
    <t>55174</t>
  </si>
  <si>
    <t>SX Spa Ibiza Bay H0061</t>
  </si>
  <si>
    <t>55175</t>
  </si>
  <si>
    <t>SX Residences Courchevel H0066</t>
  </si>
  <si>
    <t>55176</t>
  </si>
  <si>
    <t>SX Viking Cruises H0063</t>
  </si>
  <si>
    <t>H0063</t>
  </si>
  <si>
    <t>55177</t>
  </si>
  <si>
    <t>SX SPA MISSONI KUWAIT H0068</t>
  </si>
  <si>
    <t>H0068</t>
  </si>
  <si>
    <t>55178</t>
  </si>
  <si>
    <t>SX SPA ETIHAD ABU DHABI H0068</t>
  </si>
  <si>
    <t>55179</t>
  </si>
  <si>
    <t>SX SPA ELOUNDA GREECE H0068</t>
  </si>
  <si>
    <t>55180</t>
  </si>
  <si>
    <t>EUR TSA Fees H0061</t>
  </si>
  <si>
    <t>55181</t>
  </si>
  <si>
    <t>SX SPA SIMAISMA H0068</t>
  </si>
  <si>
    <t>55182</t>
  </si>
  <si>
    <t>SX Spa Renaissance Dubai H0068</t>
  </si>
  <si>
    <t>55183</t>
  </si>
  <si>
    <t>SX SPA AL BUSTAN PALACE OMAN</t>
  </si>
  <si>
    <t>55184</t>
  </si>
  <si>
    <t>SX Kaplankaya H0068</t>
  </si>
  <si>
    <t>55185</t>
  </si>
  <si>
    <t>SX Zil Pasyon H0068</t>
  </si>
  <si>
    <t>55186</t>
  </si>
  <si>
    <t>SX Zighy Bay H0068</t>
  </si>
  <si>
    <t>55187</t>
  </si>
  <si>
    <t>SX Douro Valley H0068</t>
  </si>
  <si>
    <t>55188</t>
  </si>
  <si>
    <t>MEA TSA Fees H0068</t>
  </si>
  <si>
    <t>55194</t>
  </si>
  <si>
    <t>Regent Montenegro mangt contra</t>
  </si>
  <si>
    <t>55195</t>
  </si>
  <si>
    <t>SL Cyprus Corporate</t>
  </si>
  <si>
    <t>55196</t>
  </si>
  <si>
    <t>55197</t>
  </si>
  <si>
    <t>Raison Detre Hldgs BVI Corp</t>
  </si>
  <si>
    <t>55198</t>
  </si>
  <si>
    <t>Raison Detre Srvcs BVI Corp</t>
  </si>
  <si>
    <t>H0064</t>
  </si>
  <si>
    <t>55199</t>
  </si>
  <si>
    <t>Raison Detre Spas Sweden Corp</t>
  </si>
  <si>
    <t>55200</t>
  </si>
  <si>
    <t>SL Resorts &amp; Spas France Corp</t>
  </si>
  <si>
    <t>55201</t>
  </si>
  <si>
    <t>SL Mauritius Corporate Eur</t>
  </si>
  <si>
    <t>55202</t>
  </si>
  <si>
    <t>CP LONDON BATTERSEA PAYROLL</t>
  </si>
  <si>
    <t>55203</t>
  </si>
  <si>
    <t>CP NEWCASTLE GM PAYROLL</t>
  </si>
  <si>
    <t>55204</t>
  </si>
  <si>
    <t>IN KENSINGTON GM PAYROLL</t>
  </si>
  <si>
    <t>55205</t>
  </si>
  <si>
    <t>IC London payroll</t>
  </si>
  <si>
    <t>55206</t>
  </si>
  <si>
    <t>CP London City payroll</t>
  </si>
  <si>
    <t>55207</t>
  </si>
  <si>
    <t>CP KENSINGTON PAYROLL</t>
  </si>
  <si>
    <t>55208</t>
  </si>
  <si>
    <t>HI Commercial Road payroll</t>
  </si>
  <si>
    <t>55209</t>
  </si>
  <si>
    <t>UK&amp;I DOO's</t>
  </si>
  <si>
    <t>55210</t>
  </si>
  <si>
    <t>CEO &amp; Strategy Europe</t>
  </si>
  <si>
    <t>55211</t>
  </si>
  <si>
    <t>Old PH Health &amp; Safety</t>
  </si>
  <si>
    <t>H0193</t>
  </si>
  <si>
    <t>55212</t>
  </si>
  <si>
    <t>Old PH Tech Projects(cls)</t>
  </si>
  <si>
    <t>55213</t>
  </si>
  <si>
    <t>Ops Continental Europe (UK)</t>
  </si>
  <si>
    <t>55214</t>
  </si>
  <si>
    <t>55215</t>
  </si>
  <si>
    <t>VP Ops Luxury &amp; Boutique (UK)</t>
  </si>
  <si>
    <t>55216</t>
  </si>
  <si>
    <t>UK Hotel Marketing (H0310)</t>
  </si>
  <si>
    <t>55217</t>
  </si>
  <si>
    <t>VP Ops UKI</t>
  </si>
  <si>
    <t>55218</t>
  </si>
  <si>
    <t>Hotel Ops Europe (UK)</t>
  </si>
  <si>
    <t>55219</t>
  </si>
  <si>
    <t>Ops Support Europe</t>
  </si>
  <si>
    <t>55220</t>
  </si>
  <si>
    <t>EMEAA Awards (55220) (cls)</t>
  </si>
  <si>
    <t>55221</t>
  </si>
  <si>
    <t>VP Commercial Europe</t>
  </si>
  <si>
    <t>55222</t>
  </si>
  <si>
    <t>OPS HR UK (55222)</t>
  </si>
  <si>
    <t>55223</t>
  </si>
  <si>
    <t>Development UK</t>
  </si>
  <si>
    <t>55224</t>
  </si>
  <si>
    <t>55225</t>
  </si>
  <si>
    <t>NHOP &amp; Collateral</t>
  </si>
  <si>
    <t>55226</t>
  </si>
  <si>
    <t>SVP Lifecycle &amp; Growth</t>
  </si>
  <si>
    <t>55227</t>
  </si>
  <si>
    <t>Central HLG Resources</t>
  </si>
  <si>
    <t>55228</t>
  </si>
  <si>
    <t>Engineering Europe</t>
  </si>
  <si>
    <t>55229</t>
  </si>
  <si>
    <t>Design IC &amp; Russia</t>
  </si>
  <si>
    <t>55230</t>
  </si>
  <si>
    <t>Europe NHOP</t>
  </si>
  <si>
    <t>55231</t>
  </si>
  <si>
    <t>Quality Europe</t>
  </si>
  <si>
    <t>55232</t>
  </si>
  <si>
    <t>QE Audits Europe (55232) (cls)</t>
  </si>
  <si>
    <t>55233</t>
  </si>
  <si>
    <t>IHGSC Corp Loc</t>
  </si>
  <si>
    <t>55234</t>
  </si>
  <si>
    <t>UK Corp Office</t>
  </si>
  <si>
    <t>55235</t>
  </si>
  <si>
    <t>Social Activities Europe</t>
  </si>
  <si>
    <t>55236</t>
  </si>
  <si>
    <t>Facilities Denham</t>
  </si>
  <si>
    <t>55237</t>
  </si>
  <si>
    <t>55238</t>
  </si>
  <si>
    <t>RDT - UK (55238)</t>
  </si>
  <si>
    <t>55239</t>
  </si>
  <si>
    <t>HOTEL OPS TRAINING 2 (55239)</t>
  </si>
  <si>
    <t>55240</t>
  </si>
  <si>
    <t>55241</t>
  </si>
  <si>
    <t>FUTURE LEADERS PROGRAMME</t>
  </si>
  <si>
    <t>55242</t>
  </si>
  <si>
    <t>LEARNING, SUPPORT &amp; DESIGN</t>
  </si>
  <si>
    <t>55243</t>
  </si>
  <si>
    <t>55244</t>
  </si>
  <si>
    <t>EUR CORPORATE HR (55244)</t>
  </si>
  <si>
    <t>55245</t>
  </si>
  <si>
    <t>SNR LEADERSHIP PRGM (55245)</t>
  </si>
  <si>
    <t>55246</t>
  </si>
  <si>
    <t>EU HR (55246)</t>
  </si>
  <si>
    <t>55247</t>
  </si>
  <si>
    <t>TALENT DEVELOPMENT EU</t>
  </si>
  <si>
    <t>55248</t>
  </si>
  <si>
    <t>C&amp;B HR EUR (55248)</t>
  </si>
  <si>
    <t>55249</t>
  </si>
  <si>
    <t>COMP &amp; BEN - EUR (55249)</t>
  </si>
  <si>
    <t>55250</t>
  </si>
  <si>
    <t>COMP &amp; BEN - UK (55250)</t>
  </si>
  <si>
    <t>55251</t>
  </si>
  <si>
    <t>CORP FIN EUROPE (55251)</t>
  </si>
  <si>
    <t>55252</t>
  </si>
  <si>
    <t>EUROPE FP&amp;A (55252)</t>
  </si>
  <si>
    <t>55253</t>
  </si>
  <si>
    <t>55254</t>
  </si>
  <si>
    <t>FBS UK &amp; IRELAND (55254)</t>
  </si>
  <si>
    <t>55255</t>
  </si>
  <si>
    <t>Finance- Central Overhead(cls)</t>
  </si>
  <si>
    <t>55256</t>
  </si>
  <si>
    <t>FBS UKI MYTIME TEAM (55256)</t>
  </si>
  <si>
    <t>55257</t>
  </si>
  <si>
    <t>CFO EMEAA (55257)</t>
  </si>
  <si>
    <t>55258</t>
  </si>
  <si>
    <t>INTERNAL COMMUNICATIONS</t>
  </si>
  <si>
    <t>55259</t>
  </si>
  <si>
    <t>EUROPE COMMUNICATIONS EXTERNAL</t>
  </si>
  <si>
    <t>55260</t>
  </si>
  <si>
    <t>LEGAL UK (55260)</t>
  </si>
  <si>
    <t>55261</t>
  </si>
  <si>
    <t>TPI LEGAL  (55261) (cls)</t>
  </si>
  <si>
    <t>55262</t>
  </si>
  <si>
    <t>GT EMEA Recoveries MEA</t>
  </si>
  <si>
    <t>55263</t>
  </si>
  <si>
    <t>GT EMEA Programme Mgt</t>
  </si>
  <si>
    <t>55264</t>
  </si>
  <si>
    <t>GT Eur Support Contracts</t>
  </si>
  <si>
    <t>55265</t>
  </si>
  <si>
    <t>Eur Fra Hot Network Cost(cls)</t>
  </si>
  <si>
    <t>55266</t>
  </si>
  <si>
    <t>Eur Corp Network Costs</t>
  </si>
  <si>
    <t>55267</t>
  </si>
  <si>
    <t>55268</t>
  </si>
  <si>
    <t>GT EMEA Support Services</t>
  </si>
  <si>
    <t>55269</t>
  </si>
  <si>
    <t>GT Europe VP</t>
  </si>
  <si>
    <t>55270</t>
  </si>
  <si>
    <t>GT Eur Corp Hotel Infra &amp; Tech</t>
  </si>
  <si>
    <t>55271</t>
  </si>
  <si>
    <t>GT - LRG Hotel Support Costs</t>
  </si>
  <si>
    <t>55272</t>
  </si>
  <si>
    <t>GT Europe Hotel Support(cls)</t>
  </si>
  <si>
    <t>55273</t>
  </si>
  <si>
    <t>ISEP - Europe</t>
  </si>
  <si>
    <t>55274</t>
  </si>
  <si>
    <t>GLOBAL LEARNING UK (55274)</t>
  </si>
  <si>
    <t>55275</t>
  </si>
  <si>
    <t>55276</t>
  </si>
  <si>
    <t>INTERNATIONAL MOBILITY UK</t>
  </si>
  <si>
    <t>55277</t>
  </si>
  <si>
    <t>Global Talent JTT</t>
  </si>
  <si>
    <t>55278</t>
  </si>
  <si>
    <t>Global TLLR Mgmt  (cls)</t>
  </si>
  <si>
    <t>55279</t>
  </si>
  <si>
    <t>EU HRSS (55279)</t>
  </si>
  <si>
    <t>55280</t>
  </si>
  <si>
    <t>55281</t>
  </si>
  <si>
    <t>55282</t>
  </si>
  <si>
    <t>EMPLOYER BRAND MGMT (55282)</t>
  </si>
  <si>
    <t>55283</t>
  </si>
  <si>
    <t>55284</t>
  </si>
  <si>
    <t>55285</t>
  </si>
  <si>
    <t>CORPORATE LEGAL (55285)</t>
  </si>
  <si>
    <t>55286</t>
  </si>
  <si>
    <t>UK - CORPORATE RISK (55286)</t>
  </si>
  <si>
    <t>55287</t>
  </si>
  <si>
    <t>UK GLOBAL RISK &amp; ASSURANCE</t>
  </si>
  <si>
    <t>55288</t>
  </si>
  <si>
    <t>EMEAA INTERNAL COMMUNICATIONS</t>
  </si>
  <si>
    <t>55289</t>
  </si>
  <si>
    <t>UK THREAT INTELLIGENCE</t>
  </si>
  <si>
    <t>55290</t>
  </si>
  <si>
    <t>GLOBAL RISK &amp; CONTROL ADV</t>
  </si>
  <si>
    <t>55291</t>
  </si>
  <si>
    <t>Bandwidth EUR</t>
  </si>
  <si>
    <t>55292</t>
  </si>
  <si>
    <t>H&amp;OS Product Management (UK)</t>
  </si>
  <si>
    <t>55293</t>
  </si>
  <si>
    <t>Service Delivery – EU</t>
  </si>
  <si>
    <t>55294</t>
  </si>
  <si>
    <t>TBM UK</t>
  </si>
  <si>
    <t>55295</t>
  </si>
  <si>
    <t>Security Policy &amp; Educ. Cntrl</t>
  </si>
  <si>
    <t>55296</t>
  </si>
  <si>
    <t>UK Corp Dev &amp; Integration</t>
  </si>
  <si>
    <t>55297</t>
  </si>
  <si>
    <t>Engagement Solutions (UK)</t>
  </si>
  <si>
    <t>55298</t>
  </si>
  <si>
    <t>UK CPS</t>
  </si>
  <si>
    <t>55299</t>
  </si>
  <si>
    <t>IC Ambassador OH EMEA</t>
  </si>
  <si>
    <t>55300</t>
  </si>
  <si>
    <t>GSM GLOBAL BRAND COMMS (UK)</t>
  </si>
  <si>
    <t>INTERCONTINENTAL EMEA GLOBAL</t>
  </si>
  <si>
    <t>55303</t>
  </si>
  <si>
    <t>55304</t>
  </si>
  <si>
    <t>INT MKTG PLANNING EMEA (55304)</t>
  </si>
  <si>
    <t>55305</t>
  </si>
  <si>
    <t>2X - VOCO H0264 (55305)</t>
  </si>
  <si>
    <t>55306</t>
  </si>
  <si>
    <t>UE Unallocated H0264 (cls)</t>
  </si>
  <si>
    <t>55307</t>
  </si>
  <si>
    <t>FACILITIES ALLOCATION (UK)</t>
  </si>
  <si>
    <t>IHG OWNERS ASSOCIATION (55308)</t>
  </si>
  <si>
    <t>CMO PROJECT FUND EUR (55309)</t>
  </si>
  <si>
    <t>RM Central Strategy (SF)</t>
  </si>
  <si>
    <t>55311</t>
  </si>
  <si>
    <t>Old Sales UK REgional Dir(cls)</t>
  </si>
  <si>
    <t>55312</t>
  </si>
  <si>
    <t>Old UK Travel Management (cls)</t>
  </si>
  <si>
    <t>55313</t>
  </si>
  <si>
    <t>Old Sales UK Corporate (cls)</t>
  </si>
  <si>
    <t>55314</t>
  </si>
  <si>
    <t>Sales UK Conf&amp;Incentive(cls)</t>
  </si>
  <si>
    <t>55315</t>
  </si>
  <si>
    <t>PHL Sales UK Tours&amp;Travel(cls)</t>
  </si>
  <si>
    <t>55316</t>
  </si>
  <si>
    <t>Old Sales UK Airline (cls)</t>
  </si>
  <si>
    <t>55317</t>
  </si>
  <si>
    <t>Old National Sales FS (cls)</t>
  </si>
  <si>
    <t>55318</t>
  </si>
  <si>
    <t>Old National Sales NB(cls)</t>
  </si>
  <si>
    <t>55319</t>
  </si>
  <si>
    <t>Sales UK Client Supprt(cls)</t>
  </si>
  <si>
    <t>Commercial Advantage Exec</t>
  </si>
  <si>
    <t>Europe HI Brand Activity</t>
  </si>
  <si>
    <t>55322</t>
  </si>
  <si>
    <t>Brand Mgt IN</t>
  </si>
  <si>
    <t>Crowne Plaza (UK)</t>
  </si>
  <si>
    <t>55325</t>
  </si>
  <si>
    <t>EUR Upscale Brd Activity(cls)</t>
  </si>
  <si>
    <t>IC Commercial Projects Europe</t>
  </si>
  <si>
    <t>EUR IC Activity</t>
  </si>
  <si>
    <t>Kimpton Brand Europe</t>
  </si>
  <si>
    <t>55329</t>
  </si>
  <si>
    <t>VP BM Upscale Brands(cls)</t>
  </si>
  <si>
    <t>55330</t>
  </si>
  <si>
    <t>Brand Mgt IC</t>
  </si>
  <si>
    <t>55333</t>
  </si>
  <si>
    <t>Strategy &amp; Planning UK(cls)</t>
  </si>
  <si>
    <t>Loyalty Mktg Europe</t>
  </si>
  <si>
    <t>Global IC Brand Team UK</t>
  </si>
  <si>
    <t>Co-Brands Credit Cars</t>
  </si>
  <si>
    <t>55337</t>
  </si>
  <si>
    <t>GBM Exec Strat&amp;Con Insght(cls)</t>
  </si>
  <si>
    <t>Bookers UK</t>
  </si>
  <si>
    <t>55339</t>
  </si>
  <si>
    <t>Global Brand Comms UK (55339)</t>
  </si>
  <si>
    <t>55341</t>
  </si>
  <si>
    <t>55342</t>
  </si>
  <si>
    <t>UK &amp; I Marketing (55342) (cls)</t>
  </si>
  <si>
    <t>Band Planning &amp; Office (UK)</t>
  </si>
  <si>
    <t>55344</t>
  </si>
  <si>
    <t>Gbl Brand Plnng &amp; Futures(cls)</t>
  </si>
  <si>
    <t>Consumer &amp; Mkt Research</t>
  </si>
  <si>
    <t>Customer 360 (UK)</t>
  </si>
  <si>
    <t>Field Marketing - EUR (H0310)</t>
  </si>
  <si>
    <t>PERF MKTG EUROPE (55349)</t>
  </si>
  <si>
    <t>BTA Fund_EMEA</t>
  </si>
  <si>
    <t>Sales Effectiveness UK</t>
  </si>
  <si>
    <t>Luxury &amp; Lifestyle UK</t>
  </si>
  <si>
    <t>GSA UK</t>
  </si>
  <si>
    <t>MICE Sales UKI</t>
  </si>
  <si>
    <t>55355</t>
  </si>
  <si>
    <t>COMMERCIAL PARTNERSHIPS</t>
  </si>
  <si>
    <t>55356</t>
  </si>
  <si>
    <t>NHOP PRE-OPENING (SF)</t>
  </si>
  <si>
    <t>55357</t>
  </si>
  <si>
    <t>RevMan for Hire UK (SF)</t>
  </si>
  <si>
    <t>Europe CCO Activity</t>
  </si>
  <si>
    <t>SVP Commercial &amp; Fran Ops</t>
  </si>
  <si>
    <t>Europe Conferences</t>
  </si>
  <si>
    <t>VP Commercial Mktg</t>
  </si>
  <si>
    <t>Europe Commercial Activity</t>
  </si>
  <si>
    <t>Europe Rev Man Allocation</t>
  </si>
  <si>
    <t>VP Sales Europe</t>
  </si>
  <si>
    <t>55366</t>
  </si>
  <si>
    <t>55367</t>
  </si>
  <si>
    <t>Corporate Sales UKI</t>
  </si>
  <si>
    <t>55369</t>
  </si>
  <si>
    <t>Corporate Sales CE (cls)</t>
  </si>
  <si>
    <t>55370</t>
  </si>
  <si>
    <t>European Sales Centre</t>
  </si>
  <si>
    <t>Europe HPS Allocation</t>
  </si>
  <si>
    <t>Consistency &amp; Planning</t>
  </si>
  <si>
    <t>Meeting - UKI</t>
  </si>
  <si>
    <t>55375</t>
  </si>
  <si>
    <t>VP Commercial CE (55375) (cls)</t>
  </si>
  <si>
    <t>Ops Support &amp; Integration</t>
  </si>
  <si>
    <t>Marketing UKI Old</t>
  </si>
  <si>
    <t>Europe Marketing Fund</t>
  </si>
  <si>
    <t>55379</t>
  </si>
  <si>
    <t>IHG Connect - WIFI - EUR</t>
  </si>
  <si>
    <t>55381</t>
  </si>
  <si>
    <t>Close</t>
  </si>
  <si>
    <t>WWS Product Management EMEA</t>
  </si>
  <si>
    <t>55383</t>
  </si>
  <si>
    <t>BUSINESSCLUB AGENT REDEMPTIONS</t>
  </si>
  <si>
    <t>55384</t>
  </si>
  <si>
    <t>IHG Preferred Meeting Agents P</t>
  </si>
  <si>
    <t>55386</t>
  </si>
  <si>
    <t>VS&amp;PP Europe New</t>
  </si>
  <si>
    <t>55388</t>
  </si>
  <si>
    <t>UK BASED B2B MARKETING</t>
  </si>
  <si>
    <t>55389</t>
  </si>
  <si>
    <t>RevMgt - EMEA</t>
  </si>
  <si>
    <t>UK Fixed Rent</t>
  </si>
  <si>
    <t>CRO Expansion UK H0310</t>
  </si>
  <si>
    <t>55393</t>
  </si>
  <si>
    <t>Brand Mgt HI Brand Family(cls)</t>
  </si>
  <si>
    <t>55394</t>
  </si>
  <si>
    <t>Global Mainstream F&amp;B (UK)</t>
  </si>
  <si>
    <t>55396</t>
  </si>
  <si>
    <t>Brand Mgt CP (55396) (cls)</t>
  </si>
  <si>
    <t>Crowne Plaza Accelerate (UK)</t>
  </si>
  <si>
    <t>GLCM Discretionary-EMEAA</t>
  </si>
  <si>
    <t>55399</t>
  </si>
  <si>
    <t>PC Rewards ME (55399) (cls)</t>
  </si>
  <si>
    <t>55400</t>
  </si>
  <si>
    <t>Rewards Club H0310 (cls)</t>
  </si>
  <si>
    <t>55401</t>
  </si>
  <si>
    <t>Integrated Mktg Plann UK(cls)</t>
  </si>
  <si>
    <t>GSM Planning &amp; Del. Projects</t>
  </si>
  <si>
    <t>55403</t>
  </si>
  <si>
    <t>Internal &amp; Hotel Comm EUR(cls)</t>
  </si>
  <si>
    <t>55404</t>
  </si>
  <si>
    <t>GSM Commercial Delivry UK(cls)</t>
  </si>
  <si>
    <t>55405</t>
  </si>
  <si>
    <t>Guest Products</t>
  </si>
  <si>
    <t>55407</t>
  </si>
  <si>
    <t>SME Strategy - Euro</t>
  </si>
  <si>
    <t>Capita Travel Override Progrm</t>
  </si>
  <si>
    <t>55410</t>
  </si>
  <si>
    <t>GRS RevMan (SF) (55410) (cls)</t>
  </si>
  <si>
    <t>55411</t>
  </si>
  <si>
    <t>AMF - SCANDIA</t>
  </si>
  <si>
    <t>55412</t>
  </si>
  <si>
    <t>MF - Spain GBP (55412) (cls)</t>
  </si>
  <si>
    <t>55413</t>
  </si>
  <si>
    <t>MF - Turkey (55413) (cls)</t>
  </si>
  <si>
    <t>55414</t>
  </si>
  <si>
    <t>MF H0310 Not Used (cls)</t>
  </si>
  <si>
    <t>55415</t>
  </si>
  <si>
    <t>IN MARKETING ACTIVITY</t>
  </si>
  <si>
    <t>55416</t>
  </si>
  <si>
    <t>Europe Tradeshow Activity(cls)</t>
  </si>
  <si>
    <t>55417</t>
  </si>
  <si>
    <t>55418</t>
  </si>
  <si>
    <t>55419</t>
  </si>
  <si>
    <t>55420</t>
  </si>
  <si>
    <t>IHG CONNECT - BANDWIDTH - EUR</t>
  </si>
  <si>
    <t>55421</t>
  </si>
  <si>
    <t>MARKETING EMEAA (55421)</t>
  </si>
  <si>
    <t>55422</t>
  </si>
  <si>
    <t>Dev Mktg</t>
  </si>
  <si>
    <t>55423</t>
  </si>
  <si>
    <t>PERFORMANCE STRATEGY EMEA</t>
  </si>
  <si>
    <t>55424</t>
  </si>
  <si>
    <t>BONUS ADJUSTMENTS</t>
  </si>
  <si>
    <t>55425</t>
  </si>
  <si>
    <t>GBL TECH BUS SUPPORT EUR</t>
  </si>
  <si>
    <t>55426</t>
  </si>
  <si>
    <t>PH HR Other</t>
  </si>
  <si>
    <t>55427</t>
  </si>
  <si>
    <t>ICS UK OPERATIONS (55427)</t>
  </si>
  <si>
    <t>55428</t>
  </si>
  <si>
    <t>R&amp;B  Europe (55428) (cls)</t>
  </si>
  <si>
    <t>55429</t>
  </si>
  <si>
    <t>ELEARNING REVENUE - EU (55429)</t>
  </si>
  <si>
    <t>55430</t>
  </si>
  <si>
    <t>Info Delivery-UK (55430) (cls)</t>
  </si>
  <si>
    <t>55431</t>
  </si>
  <si>
    <t>UK GLOBAL STRATEGY (55431)</t>
  </si>
  <si>
    <t>55432</t>
  </si>
  <si>
    <t>EUR TSA INCOME HI</t>
  </si>
  <si>
    <t>55433</t>
  </si>
  <si>
    <t>Europe VAT (55433) (cls)</t>
  </si>
  <si>
    <t>55434</t>
  </si>
  <si>
    <t>CATEGORY - UK (55434)</t>
  </si>
  <si>
    <t>55435</t>
  </si>
  <si>
    <t>SVP GSM &amp; TECH (55435) (cls)</t>
  </si>
  <si>
    <t>55436</t>
  </si>
  <si>
    <t>PROGRAMME DELIVERY (55436)</t>
  </si>
  <si>
    <t>55437</t>
  </si>
  <si>
    <t>Strategy Project UK H0264</t>
  </si>
  <si>
    <t>55438</t>
  </si>
  <si>
    <t>EMEAA HR SUPPORT H0310 (55438)</t>
  </si>
  <si>
    <t>55439</t>
  </si>
  <si>
    <t>GT Ops EMEAA Project H0310</t>
  </si>
  <si>
    <t>55441</t>
  </si>
  <si>
    <t>EUR Strategy Initiative(cls)</t>
  </si>
  <si>
    <t>55442</t>
  </si>
  <si>
    <t>MD Europe</t>
  </si>
  <si>
    <t>RM Strategy - Luxury H0310</t>
  </si>
  <si>
    <t>GRS Prod Training UK</t>
  </si>
  <si>
    <t>GRS - Bus Trans Design (UK)</t>
  </si>
  <si>
    <t>GRS EU Business Implementation</t>
  </si>
  <si>
    <t>PPS EU</t>
  </si>
  <si>
    <t>UK Fixed H0310</t>
  </si>
  <si>
    <t>Web Channel - UK</t>
  </si>
  <si>
    <t>Commercial Advantage EMEAA</t>
  </si>
  <si>
    <t>Web &amp; Interactive Mktg</t>
  </si>
  <si>
    <t>55452</t>
  </si>
  <si>
    <t>Branston Admin (55452) (cls)</t>
  </si>
  <si>
    <t>55453</t>
  </si>
  <si>
    <t>GLOBAL INTERNAL COMMUNICATIONS</t>
  </si>
  <si>
    <t>Upscale Food &amp; Beverage (UK)</t>
  </si>
  <si>
    <t>55456</t>
  </si>
  <si>
    <t>HCL End User Svsc (55456)</t>
  </si>
  <si>
    <t>55457</t>
  </si>
  <si>
    <t>Product Management (55458)</t>
  </si>
  <si>
    <t>55459</t>
  </si>
  <si>
    <t>BDP FRAN MEA</t>
  </si>
  <si>
    <t>55460</t>
  </si>
  <si>
    <t>BDP UKI Managed</t>
  </si>
  <si>
    <t>55461</t>
  </si>
  <si>
    <t>BDP EUROPE FRAN</t>
  </si>
  <si>
    <t>55462</t>
  </si>
  <si>
    <t>BDP MANAGED MEA NORTHERN GULF</t>
  </si>
  <si>
    <t>55464</t>
  </si>
  <si>
    <t>VOCO PROJECT ACTIVITY EUROPE</t>
  </si>
  <si>
    <t>C&amp;T Channels Exec (EU)</t>
  </si>
  <si>
    <t>55466</t>
  </si>
  <si>
    <t>York Historical</t>
  </si>
  <si>
    <t>55467</t>
  </si>
  <si>
    <t>Wotton Historical</t>
  </si>
  <si>
    <t>55468</t>
  </si>
  <si>
    <t>Blythswood Historical</t>
  </si>
  <si>
    <t>55469</t>
  </si>
  <si>
    <t>Manchester Historical</t>
  </si>
  <si>
    <t>55470</t>
  </si>
  <si>
    <t>Leeds Historical</t>
  </si>
  <si>
    <t>55471</t>
  </si>
  <si>
    <t>Roxburgh Historical</t>
  </si>
  <si>
    <t>55472</t>
  </si>
  <si>
    <t>George St Historical</t>
  </si>
  <si>
    <t>55473</t>
  </si>
  <si>
    <t>London Historical</t>
  </si>
  <si>
    <t>55474</t>
  </si>
  <si>
    <t>Cardiff historical</t>
  </si>
  <si>
    <t>55475</t>
  </si>
  <si>
    <t>Hotel Indigo Dubai Downtown</t>
  </si>
  <si>
    <t>55476</t>
  </si>
  <si>
    <t>INDEPENDENT PRINCIPAL OXFORD S</t>
  </si>
  <si>
    <t>55477</t>
  </si>
  <si>
    <t>Voco Oxford Thames</t>
  </si>
  <si>
    <t>55478</t>
  </si>
  <si>
    <t>SB Suites Doha Lusail_MGT Fees</t>
  </si>
  <si>
    <t>55479</t>
  </si>
  <si>
    <t>CP EDINBURGH - ROYAL TERRA MGT</t>
  </si>
  <si>
    <t>55480</t>
  </si>
  <si>
    <t>VOCO Dubai_MGT Fees</t>
  </si>
  <si>
    <t>55481</t>
  </si>
  <si>
    <t>55482</t>
  </si>
  <si>
    <t>55483</t>
  </si>
  <si>
    <t>HI Dubai Festival City</t>
  </si>
  <si>
    <t>55484</t>
  </si>
  <si>
    <t>Voco Oxford Thames - corp adj</t>
  </si>
  <si>
    <t>55485</t>
  </si>
  <si>
    <t>Voco Oxford Spires - corp adj</t>
  </si>
  <si>
    <t>55486</t>
  </si>
  <si>
    <t>Holiday Inn Express The HUB</t>
  </si>
  <si>
    <t>F0121</t>
  </si>
  <si>
    <t>55487</t>
  </si>
  <si>
    <t>Crowne Plaza The HUB</t>
  </si>
  <si>
    <t>55488</t>
  </si>
  <si>
    <t>Kimpton St Honore Paris</t>
  </si>
  <si>
    <t>F0127</t>
  </si>
  <si>
    <t>55493</t>
  </si>
  <si>
    <t>Holiday Inn &amp; Suites AL Khobar</t>
  </si>
  <si>
    <t>G1011</t>
  </si>
  <si>
    <t>55495</t>
  </si>
  <si>
    <t>Royalty Revenue for Voco</t>
  </si>
  <si>
    <t>55496</t>
  </si>
  <si>
    <t>VOCO OXFORD THAMES</t>
  </si>
  <si>
    <t>RCC Office EMEA</t>
  </si>
  <si>
    <t>55498</t>
  </si>
  <si>
    <t>UKI VX Inducement</t>
  </si>
  <si>
    <t>55499</t>
  </si>
  <si>
    <t>HIEX Moscow - Baumanskaya</t>
  </si>
  <si>
    <t>GESS Brand Consistancy UK New</t>
  </si>
  <si>
    <t>55501</t>
  </si>
  <si>
    <t>INTERCONTINENTAL LYON</t>
  </si>
  <si>
    <t>55502</t>
  </si>
  <si>
    <t>New Dept ID for Historical</t>
  </si>
  <si>
    <t>55503</t>
  </si>
  <si>
    <t>Historical Data Upload</t>
  </si>
  <si>
    <t>55504</t>
  </si>
  <si>
    <t>SIX SENSES INTEGRATION H0029</t>
  </si>
  <si>
    <t>55505</t>
  </si>
  <si>
    <t>Royalty Revenue for Voco-MEA</t>
  </si>
  <si>
    <t>55506</t>
  </si>
  <si>
    <t>Kimpton Vividora MGT Fees</t>
  </si>
  <si>
    <t>55507</t>
  </si>
  <si>
    <t>CORPORATE</t>
  </si>
  <si>
    <t>H0273</t>
  </si>
  <si>
    <t>55508</t>
  </si>
  <si>
    <t>H0274</t>
  </si>
  <si>
    <t>IC ASSESSMENT EUROPE -55511</t>
  </si>
  <si>
    <t>MA REV EUROPE CP/HI/EX</t>
  </si>
  <si>
    <t>EMEA TACP -55513</t>
  </si>
  <si>
    <t>EUROPE RES ASSESSMENT -55514</t>
  </si>
  <si>
    <t>Loyalty Programs w/o BR</t>
  </si>
  <si>
    <t>Co-Brand Partnerships &amp; Ventur</t>
  </si>
  <si>
    <t>GDS_REVCO</t>
  </si>
  <si>
    <t>RCC UK Ops</t>
  </si>
  <si>
    <t>MARKETING FEE SBS REVENUE</t>
  </si>
  <si>
    <t>55520</t>
  </si>
  <si>
    <t>EUR FRANCHISE AUDIT INCOME</t>
  </si>
  <si>
    <t>EMEA PERF MKT REV -55525</t>
  </si>
  <si>
    <t>EMEA XML Rev</t>
  </si>
  <si>
    <t>55528</t>
  </si>
  <si>
    <t>55529</t>
  </si>
  <si>
    <t>55530</t>
  </si>
  <si>
    <t>HHC MAIN LOCATION -55530</t>
  </si>
  <si>
    <t>55531</t>
  </si>
  <si>
    <t>55532</t>
  </si>
  <si>
    <t>55533</t>
  </si>
  <si>
    <t>HOTEL OPS TRAINING 2 -55533</t>
  </si>
  <si>
    <t>55534</t>
  </si>
  <si>
    <t>55535</t>
  </si>
  <si>
    <t>FBS UKI MYTIME TEAM -55535</t>
  </si>
  <si>
    <t>55536</t>
  </si>
  <si>
    <t>UK FIXED H0310</t>
  </si>
  <si>
    <t>55537</t>
  </si>
  <si>
    <t>HPS GENERAL PROVISION</t>
  </si>
  <si>
    <t>55538</t>
  </si>
  <si>
    <t>55539</t>
  </si>
  <si>
    <t>HI MOSCOW VINOGRADO MGD LOC</t>
  </si>
  <si>
    <t>55540</t>
  </si>
  <si>
    <t>55541</t>
  </si>
  <si>
    <t>55542</t>
  </si>
  <si>
    <t>55543</t>
  </si>
  <si>
    <t>55544</t>
  </si>
  <si>
    <t>HI Moscow - Seligerskaya Mgd</t>
  </si>
  <si>
    <t>55545</t>
  </si>
  <si>
    <t>55546</t>
  </si>
  <si>
    <t>55547</t>
  </si>
  <si>
    <t>HI Tagansky Mgt Fee</t>
  </si>
  <si>
    <t>55548</t>
  </si>
  <si>
    <t>55549</t>
  </si>
  <si>
    <t>SX Spa Courchevel H0066</t>
  </si>
  <si>
    <t>55550</t>
  </si>
  <si>
    <t>SX VIKING CRUISES H0064</t>
  </si>
  <si>
    <t>55551</t>
  </si>
  <si>
    <t>Spa Alpina Gstaad Switz H0068</t>
  </si>
  <si>
    <t>Brand Mgmt Holiday Inn EX- UK</t>
  </si>
  <si>
    <t>55553</t>
  </si>
  <si>
    <t>BRAND MGMT EXTENDED STAY</t>
  </si>
  <si>
    <t>IC EU TMC Revenue</t>
  </si>
  <si>
    <t>EU TMC Revenue</t>
  </si>
  <si>
    <t>55557</t>
  </si>
  <si>
    <t>SL CYPRUS CORPORATE H0061</t>
  </si>
  <si>
    <t>55558</t>
  </si>
  <si>
    <t>SL UK Corporate H0062</t>
  </si>
  <si>
    <t>55559</t>
  </si>
  <si>
    <t>R D’etre Hldgs (BVI) H0063</t>
  </si>
  <si>
    <t>55560</t>
  </si>
  <si>
    <t>R D’etre Srvcs (BVI) H0064</t>
  </si>
  <si>
    <t>55561</t>
  </si>
  <si>
    <t>R D’etre Spas Sweden CorpH0065</t>
  </si>
  <si>
    <t>55562</t>
  </si>
  <si>
    <t>SL RESORTS &amp; SPAS FRANCE CORP</t>
  </si>
  <si>
    <t>55563</t>
  </si>
  <si>
    <t>SL Mauritius Corporate H0068</t>
  </si>
  <si>
    <t>55564</t>
  </si>
  <si>
    <t>EUR TSA FEES H0063</t>
  </si>
  <si>
    <t>55565</t>
  </si>
  <si>
    <t>avid Germany H0216</t>
  </si>
  <si>
    <t>55567</t>
  </si>
  <si>
    <t>IC LYON IFRS15-H0472-UK GAAP</t>
  </si>
  <si>
    <t>55568</t>
  </si>
  <si>
    <t>SX - Spain Development H0413</t>
  </si>
  <si>
    <t>55569</t>
  </si>
  <si>
    <t>IHG CORP SOUTH AFRICA</t>
  </si>
  <si>
    <t>H0477</t>
  </si>
  <si>
    <t>55570</t>
  </si>
  <si>
    <t>VOCO READING</t>
  </si>
  <si>
    <t>F0118</t>
  </si>
  <si>
    <t>55571</t>
  </si>
  <si>
    <t>Six Senses Crans Montana</t>
  </si>
  <si>
    <t>F0131</t>
  </si>
  <si>
    <t>55577</t>
  </si>
  <si>
    <t>Six Senses Douro Valley</t>
  </si>
  <si>
    <t>55578</t>
  </si>
  <si>
    <t>Six Senses Zighy Bay</t>
  </si>
  <si>
    <t>55579</t>
  </si>
  <si>
    <t>SixSenses Residences Courcheve</t>
  </si>
  <si>
    <t>55580</t>
  </si>
  <si>
    <t>Six Senses Kaplankaya</t>
  </si>
  <si>
    <t>55581</t>
  </si>
  <si>
    <t>SIX SENSES IBIZA</t>
  </si>
  <si>
    <t>55582</t>
  </si>
  <si>
    <t>SIX SENSES CRANS MONTANA</t>
  </si>
  <si>
    <t>55583</t>
  </si>
  <si>
    <t>SIX SENSES ISTANBUL</t>
  </si>
  <si>
    <t>55584</t>
  </si>
  <si>
    <t>SIX SENSES SHAHARUT</t>
  </si>
  <si>
    <t>55585</t>
  </si>
  <si>
    <t>SIX SENSES KITZBUEHEL</t>
  </si>
  <si>
    <t>55586</t>
  </si>
  <si>
    <t>SIX SENSES KASBAHS</t>
  </si>
  <si>
    <t>55592</t>
  </si>
  <si>
    <t>LEARNING ADMIN EU 55592</t>
  </si>
  <si>
    <t>55593</t>
  </si>
  <si>
    <t>F0119</t>
  </si>
  <si>
    <t>55601</t>
  </si>
  <si>
    <t>Voco® The Hague</t>
  </si>
  <si>
    <t>F0128</t>
  </si>
  <si>
    <t>55602</t>
  </si>
  <si>
    <t>KI PARIS Mgt Fee</t>
  </si>
  <si>
    <t>55603</t>
  </si>
  <si>
    <t>RE Berlin Mgt Fee</t>
  </si>
  <si>
    <t>55604</t>
  </si>
  <si>
    <t>CP Warsaw Mgt Fee GM</t>
  </si>
  <si>
    <t>55605</t>
  </si>
  <si>
    <t>VX The Hague Mgt Fee</t>
  </si>
  <si>
    <t>55606</t>
  </si>
  <si>
    <t>VX Reading Mgt Fee</t>
  </si>
  <si>
    <t>55607</t>
  </si>
  <si>
    <t>SIX SENSES NON EXCEP INT H0029</t>
  </si>
  <si>
    <t>55608</t>
  </si>
  <si>
    <t>55609</t>
  </si>
  <si>
    <t>55610</t>
  </si>
  <si>
    <t>55611</t>
  </si>
  <si>
    <t>55614</t>
  </si>
  <si>
    <t>55615</t>
  </si>
  <si>
    <t>EX MOSCOW SHEREMETYEVO AIRPORT</t>
  </si>
  <si>
    <t>55616</t>
  </si>
  <si>
    <t>FBS UK &amp; IRELAND H0273</t>
  </si>
  <si>
    <t>GS TRADESHOWS UK</t>
  </si>
  <si>
    <t>Voco Europe( H0264)</t>
  </si>
  <si>
    <t>55621</t>
  </si>
  <si>
    <t>VC Reading Historical</t>
  </si>
  <si>
    <t>F0120</t>
  </si>
  <si>
    <t>55622</t>
  </si>
  <si>
    <t>BSC Fees Revenue - H0041</t>
  </si>
  <si>
    <t>55623</t>
  </si>
  <si>
    <t>BSC Fees Revenue - H0106</t>
  </si>
  <si>
    <t>55624</t>
  </si>
  <si>
    <t>BSC Fees Revenue - H0113</t>
  </si>
  <si>
    <t>55625</t>
  </si>
  <si>
    <t>BSC Fees Revenue - H0216</t>
  </si>
  <si>
    <t>55626</t>
  </si>
  <si>
    <t>BSC Fees Revenue - H0226</t>
  </si>
  <si>
    <t>55627</t>
  </si>
  <si>
    <t>BSC Fees Revenue - H0264</t>
  </si>
  <si>
    <t>55628</t>
  </si>
  <si>
    <t>BSC Fees Revenue - H0310</t>
  </si>
  <si>
    <t>55629</t>
  </si>
  <si>
    <t>BSC Fees Revenue - H0408</t>
  </si>
  <si>
    <t>55632</t>
  </si>
  <si>
    <t>EUROPE HI BRAND ACTIVITY</t>
  </si>
  <si>
    <t>55633</t>
  </si>
  <si>
    <t>MA REV - EUROPE IN (55633)</t>
  </si>
  <si>
    <t>55634</t>
  </si>
  <si>
    <t>55635</t>
  </si>
  <si>
    <t>Eur IC Inducement</t>
  </si>
  <si>
    <t>55638</t>
  </si>
  <si>
    <t>55639</t>
  </si>
  <si>
    <t>LEGAL UK (55639)</t>
  </si>
  <si>
    <t>55640</t>
  </si>
  <si>
    <t>55642</t>
  </si>
  <si>
    <t>Eur TSA Fees HI (H0273)</t>
  </si>
  <si>
    <t>55643</t>
  </si>
  <si>
    <t>RDT - UK (55643)</t>
  </si>
  <si>
    <t>55644</t>
  </si>
  <si>
    <t>Voco Riyadh Mgt Fees</t>
  </si>
  <si>
    <t>55645</t>
  </si>
  <si>
    <t>SPA INCOME</t>
  </si>
  <si>
    <t>55646</t>
  </si>
  <si>
    <t>SPA OVERHEADS</t>
  </si>
  <si>
    <t>55647</t>
  </si>
  <si>
    <t>RESORT OVERHEADS</t>
  </si>
  <si>
    <t>55648</t>
  </si>
  <si>
    <t>ARCHITECTURE REVENUE</t>
  </si>
  <si>
    <t>55649</t>
  </si>
  <si>
    <t>ARCHITECTURE DEPARTMENTAL OVER</t>
  </si>
  <si>
    <t>55650</t>
  </si>
  <si>
    <t>RETAIL DEPARTMENTAL OVERHEADS</t>
  </si>
  <si>
    <t>55651</t>
  </si>
  <si>
    <t>HEAD OFFICE OVERHEADS</t>
  </si>
  <si>
    <t>55652</t>
  </si>
  <si>
    <t>SL Cyprus Corporate OVH</t>
  </si>
  <si>
    <t>55653</t>
  </si>
  <si>
    <t>SL UK Corporate OVH</t>
  </si>
  <si>
    <t>55654</t>
  </si>
  <si>
    <t>RDT - UK (55654)</t>
  </si>
  <si>
    <t>55655</t>
  </si>
  <si>
    <t>CP Riyadh Al Waha MGT FEES</t>
  </si>
  <si>
    <t>55656</t>
  </si>
  <si>
    <t>Voco Makkah MGT Fees</t>
  </si>
  <si>
    <t>55657</t>
  </si>
  <si>
    <t>IC Durrat Al Riyadh Resort &amp; S</t>
  </si>
  <si>
    <t>55658</t>
  </si>
  <si>
    <t>CP Dubai Marina MGT Fees</t>
  </si>
  <si>
    <t>55659</t>
  </si>
  <si>
    <t>Voco Al Khobar MGT Fees</t>
  </si>
  <si>
    <t>55661</t>
  </si>
  <si>
    <t>EU HR (H0273)</t>
  </si>
  <si>
    <t>55663</t>
  </si>
  <si>
    <t>IC CANNES BEACH REVENUE</t>
  </si>
  <si>
    <t>Avid Germany</t>
  </si>
  <si>
    <t>55665</t>
  </si>
  <si>
    <t>UK Sales Cluster</t>
  </si>
  <si>
    <t>55669</t>
  </si>
  <si>
    <t>IN CLERKENWELL</t>
  </si>
  <si>
    <t>55670</t>
  </si>
  <si>
    <t>VX IMEA</t>
  </si>
  <si>
    <t>55672</t>
  </si>
  <si>
    <t>VOCO IMEA OVH (H0058)</t>
  </si>
  <si>
    <t>New Regent SF Cost CenterH0310</t>
  </si>
  <si>
    <t>55674</t>
  </si>
  <si>
    <t>55675</t>
  </si>
  <si>
    <t>SL Cyprus Corporate H0061</t>
  </si>
  <si>
    <t>55676</t>
  </si>
  <si>
    <t>PROCUREMENT - KSA (55676)</t>
  </si>
  <si>
    <t>55677</t>
  </si>
  <si>
    <t>PROCUREMENT - UAE (55677)</t>
  </si>
  <si>
    <t>55678</t>
  </si>
  <si>
    <t>AUSTRIA CR (H0408)</t>
  </si>
  <si>
    <t>55679</t>
  </si>
  <si>
    <t>Voco Reading</t>
  </si>
  <si>
    <t>55680</t>
  </si>
  <si>
    <t>KSA Office</t>
  </si>
  <si>
    <t>55681</t>
  </si>
  <si>
    <t>Voco Spires MGT Fees</t>
  </si>
  <si>
    <t>55682</t>
  </si>
  <si>
    <t>GLOBAL LEARNING GERMANY</t>
  </si>
  <si>
    <t>55683</t>
  </si>
  <si>
    <t>55684</t>
  </si>
  <si>
    <t>Regent Montenegro mgd loc</t>
  </si>
  <si>
    <t>IHG Procurement  KSA (55685)</t>
  </si>
  <si>
    <t>IHG Procurement UAE (55686)</t>
  </si>
  <si>
    <t>VX France</t>
  </si>
  <si>
    <t>55688</t>
  </si>
  <si>
    <t>VX GOODWILL (H0375)</t>
  </si>
  <si>
    <t>55689</t>
  </si>
  <si>
    <t>Share based- IFRS adj</t>
  </si>
  <si>
    <t>55690</t>
  </si>
  <si>
    <t>DENHAM FACILITIES- SUB-LEASE</t>
  </si>
  <si>
    <t>Shared Services IMEA (KSA)</t>
  </si>
  <si>
    <t>Paid Media (UK)</t>
  </si>
  <si>
    <t>Omni Channel Marketing (UK)</t>
  </si>
  <si>
    <t>55695</t>
  </si>
  <si>
    <t>CP DUBAI MARINA GM PAYROLL</t>
  </si>
  <si>
    <t>55696</t>
  </si>
  <si>
    <t>SX SPA OH Cyprus H0061</t>
  </si>
  <si>
    <t>55697</t>
  </si>
  <si>
    <t>SX A&amp;D OH Cyprus H0061</t>
  </si>
  <si>
    <t>55698</t>
  </si>
  <si>
    <t>SX Retail OH Cyprus H0061</t>
  </si>
  <si>
    <t>55699</t>
  </si>
  <si>
    <t>SX Advertising UK H0062</t>
  </si>
  <si>
    <t>55700</t>
  </si>
  <si>
    <t>SX Advertising Cyprus H0061</t>
  </si>
  <si>
    <t>55701</t>
  </si>
  <si>
    <t>SL France Corporate H0066</t>
  </si>
  <si>
    <t>55703</t>
  </si>
  <si>
    <t>HI Suites Kuwait Salmiya MGT F</t>
  </si>
  <si>
    <t>IN - MEA ASSESSMENTS (H0016)</t>
  </si>
  <si>
    <t>55705</t>
  </si>
  <si>
    <t>SX -SpainSales&amp;Marketing H0413</t>
  </si>
  <si>
    <t>55706</t>
  </si>
  <si>
    <t>Non IC Ambassador EMEA</t>
  </si>
  <si>
    <t>55707</t>
  </si>
  <si>
    <t>Non IC AMB EMEA</t>
  </si>
  <si>
    <t>55708</t>
  </si>
  <si>
    <t>SX Kocatas Mansions H0068</t>
  </si>
  <si>
    <t>55709</t>
  </si>
  <si>
    <t>SX Viking Star Cruise H0063</t>
  </si>
  <si>
    <t>55710</t>
  </si>
  <si>
    <t>SX VIKING STAR CRUISE H0064</t>
  </si>
  <si>
    <t>55711</t>
  </si>
  <si>
    <t>SX Viking Sea Cruise H0063</t>
  </si>
  <si>
    <t>55712</t>
  </si>
  <si>
    <t>SX VIKING SEA CRUISE H0064</t>
  </si>
  <si>
    <t>55713</t>
  </si>
  <si>
    <t>SX Viking Sky Cruise H0063</t>
  </si>
  <si>
    <t>55714</t>
  </si>
  <si>
    <t>SX VIKING SKY CRUISE H0064</t>
  </si>
  <si>
    <t>55715</t>
  </si>
  <si>
    <t>SX Viking Sun Cruise H0063</t>
  </si>
  <si>
    <t>55716</t>
  </si>
  <si>
    <t>SX VIKING SUN CRUISE H0064</t>
  </si>
  <si>
    <t>55717</t>
  </si>
  <si>
    <t>SX Viking Orion Cruise H0063</t>
  </si>
  <si>
    <t>55718</t>
  </si>
  <si>
    <t>SX VIKING ORION CRUISE H0064</t>
  </si>
  <si>
    <t>55719</t>
  </si>
  <si>
    <t>SX Viking Jupiter Cruise H0063</t>
  </si>
  <si>
    <t>55720</t>
  </si>
  <si>
    <t>SX VIKING JUPITER CRUISE H0064</t>
  </si>
  <si>
    <t>55721</t>
  </si>
  <si>
    <t>55722</t>
  </si>
  <si>
    <t>IN Belgrade Mgt Fee</t>
  </si>
  <si>
    <t>55723</t>
  </si>
  <si>
    <t>55724</t>
  </si>
  <si>
    <t>CP Amman Management Fees</t>
  </si>
  <si>
    <t>55725</t>
  </si>
  <si>
    <t>Crowne Plaza Resort Petra MGT</t>
  </si>
  <si>
    <t>55726</t>
  </si>
  <si>
    <t>IC Aqaba Management Fees</t>
  </si>
  <si>
    <t>55727</t>
  </si>
  <si>
    <t>HOLIDAY INN MOSCOW - VINOGRADO</t>
  </si>
  <si>
    <t>55728</t>
  </si>
  <si>
    <t>Holiday Inn Moscow - Vinogrado</t>
  </si>
  <si>
    <t>55729</t>
  </si>
  <si>
    <t>BSC FEES REVENUE (H0273)</t>
  </si>
  <si>
    <t>55730</t>
  </si>
  <si>
    <t>BSC FEES REVENUE (H0274)</t>
  </si>
  <si>
    <t>55731</t>
  </si>
  <si>
    <t>UK Covid Reorg (H0264)</t>
  </si>
  <si>
    <t>55732</t>
  </si>
  <si>
    <t>UK Covid Reorg (H0310)</t>
  </si>
  <si>
    <t>55733</t>
  </si>
  <si>
    <t>55734</t>
  </si>
  <si>
    <t>Consistency &amp; Planning (cls)</t>
  </si>
  <si>
    <t>55735</t>
  </si>
  <si>
    <t>Regent Shanghai Pudong - H0264</t>
  </si>
  <si>
    <t>55736</t>
  </si>
  <si>
    <t>Regent Shanghai Pudong - H0475</t>
  </si>
  <si>
    <t>55737</t>
  </si>
  <si>
    <t>Dubai Covid ReOrg H0058</t>
  </si>
  <si>
    <t>55738</t>
  </si>
  <si>
    <t>Lead Dept ID The HUB</t>
  </si>
  <si>
    <t>55739</t>
  </si>
  <si>
    <t>BSC FEES REVENUE (H0411)</t>
  </si>
  <si>
    <t>Perf Int &amp; Ops Sup UAE (H0058)</t>
  </si>
  <si>
    <t>55743</t>
  </si>
  <si>
    <t>Development Poland H0446</t>
  </si>
  <si>
    <t>55744</t>
  </si>
  <si>
    <t>CP Budapest mgd location</t>
  </si>
  <si>
    <t>55745</t>
  </si>
  <si>
    <t>Development Poland (H0446)</t>
  </si>
  <si>
    <t>Non IC Ambassador EMEA - SF</t>
  </si>
  <si>
    <t>Non IC AMB EMEA - SF</t>
  </si>
  <si>
    <t>IC Ambassador Rev EMEA - SF</t>
  </si>
  <si>
    <t>IC Ambassador OH EMEA - SF</t>
  </si>
  <si>
    <t>Cobrand EARP Offset - UK</t>
  </si>
  <si>
    <t>COBRAND EARP - UK (H0310)</t>
  </si>
  <si>
    <t>Corporate Sales Benelux</t>
  </si>
  <si>
    <t>55754</t>
  </si>
  <si>
    <t>CP HAMBURG CITY ALSTER MGT FEE</t>
  </si>
  <si>
    <t>55756</t>
  </si>
  <si>
    <t>HI EXPBERLIN CITYCENTRE MGT FE</t>
  </si>
  <si>
    <t>55758</t>
  </si>
  <si>
    <t>EXPRESS K?M?HLHEIM MGT FEES</t>
  </si>
  <si>
    <t>55760</t>
  </si>
  <si>
    <t>HIEXP COLOGNETROISDORF MGT FEE</t>
  </si>
  <si>
    <t>55762</t>
  </si>
  <si>
    <t>EXPRESS DORTMUND MGT FEES</t>
  </si>
  <si>
    <t>55764</t>
  </si>
  <si>
    <t>EXPRESS D?SSELDORF MGT FEES</t>
  </si>
  <si>
    <t>55766</t>
  </si>
  <si>
    <t>EXPRESS FRANKFURT MESSE MGT FE</t>
  </si>
  <si>
    <t>55768</t>
  </si>
  <si>
    <t>HI EXP FRANK AIRPORT MGT FEES</t>
  </si>
  <si>
    <t>55770</t>
  </si>
  <si>
    <t>EXPRESS M?NCHEN MESSE MGT FEES</t>
  </si>
  <si>
    <t>55772</t>
  </si>
  <si>
    <t>HI MUNICH CITY CENTRE MGT FEES</t>
  </si>
  <si>
    <t>55773</t>
  </si>
  <si>
    <t>EX Warsaw - Hub Mgd Location</t>
  </si>
  <si>
    <t>55774</t>
  </si>
  <si>
    <t>HI The Hague Mgd Location</t>
  </si>
  <si>
    <t>55775</t>
  </si>
  <si>
    <t>QO Amsterdam</t>
  </si>
  <si>
    <t>H0479</t>
  </si>
  <si>
    <t>EMERO (55775)</t>
  </si>
  <si>
    <t>MA REV SBS (55777)</t>
  </si>
  <si>
    <t>Mr&amp;MrsSmith</t>
  </si>
  <si>
    <t>Sales UAE H0058</t>
  </si>
  <si>
    <t>CRO MCA -UK</t>
  </si>
  <si>
    <t>55781</t>
  </si>
  <si>
    <t>CP Budapest</t>
  </si>
  <si>
    <t>F0123</t>
  </si>
  <si>
    <t>55782</t>
  </si>
  <si>
    <t>The Hague - Voorburg</t>
  </si>
  <si>
    <t>F0122</t>
  </si>
  <si>
    <t>55786</t>
  </si>
  <si>
    <t>CP Riyadh Minhal MGT FEES</t>
  </si>
  <si>
    <t>55787</t>
  </si>
  <si>
    <t>Holiday Inn Yanbu MGT Fees</t>
  </si>
  <si>
    <t>55788</t>
  </si>
  <si>
    <t>IC Hotels Abha MGT FEES</t>
  </si>
  <si>
    <t>55789</t>
  </si>
  <si>
    <t>IC Hotels Al Jubail MGT Fees</t>
  </si>
  <si>
    <t>55790</t>
  </si>
  <si>
    <t>IC Dar Al Tawhid Makkah MGT Fe</t>
  </si>
  <si>
    <t>55791</t>
  </si>
  <si>
    <t>IC Hotels Riyadh MGT Fees</t>
  </si>
  <si>
    <t>55792</t>
  </si>
  <si>
    <t>IC Hotels Taif MGT Fees</t>
  </si>
  <si>
    <t>55793</t>
  </si>
  <si>
    <t>SPHC QO Amsterdam MGT Fees</t>
  </si>
  <si>
    <t>55794</t>
  </si>
  <si>
    <t>SBS Al Khobar MGT Fees</t>
  </si>
  <si>
    <t>55795</t>
  </si>
  <si>
    <t>Indigo Dubai Downtown MGT Fees</t>
  </si>
  <si>
    <t>55796</t>
  </si>
  <si>
    <t>SPHC Saudi Royal Palaces MGT F</t>
  </si>
  <si>
    <t>55797</t>
  </si>
  <si>
    <t>CP Riyadh Al Waha MGT Fees</t>
  </si>
  <si>
    <t>55798</t>
  </si>
  <si>
    <t>voco Al Khobar MGT Fees</t>
  </si>
  <si>
    <t>55799</t>
  </si>
  <si>
    <t>voco Makkah MGT Fees</t>
  </si>
  <si>
    <t>55800</t>
  </si>
  <si>
    <t>voco Riyadh MGT Fees</t>
  </si>
  <si>
    <t>55801</t>
  </si>
  <si>
    <t>MGT FEE-SPND Durrat Al Riyadh</t>
  </si>
  <si>
    <t>55802</t>
  </si>
  <si>
    <t>Hist IC Warsaw</t>
  </si>
  <si>
    <t>F0124</t>
  </si>
  <si>
    <t>55803</t>
  </si>
  <si>
    <t>IHG Management (Netherlands)BV</t>
  </si>
  <si>
    <t>55804</t>
  </si>
  <si>
    <t>CP Amsterdam QO</t>
  </si>
  <si>
    <t>F0125</t>
  </si>
  <si>
    <t>55805</t>
  </si>
  <si>
    <t>CP Budapest History</t>
  </si>
  <si>
    <t>F0126</t>
  </si>
  <si>
    <t>55806</t>
  </si>
  <si>
    <t>UK Corporate Amortsation H0393</t>
  </si>
  <si>
    <t>55807</t>
  </si>
  <si>
    <t>PROCUREMENT - FRANCE (55807)</t>
  </si>
  <si>
    <t>IHG Procurement France</t>
  </si>
  <si>
    <t>IHG Procurement Germany</t>
  </si>
  <si>
    <t>SIX SENSES EMEA (55810)</t>
  </si>
  <si>
    <t>55811</t>
  </si>
  <si>
    <t>IHC Arabia Overheads</t>
  </si>
  <si>
    <t>55812</t>
  </si>
  <si>
    <t>SPHC Rabban Suit West Bay</t>
  </si>
  <si>
    <t>55813</t>
  </si>
  <si>
    <t>CP Jeddah Al Salam MGT fees</t>
  </si>
  <si>
    <t>55814</t>
  </si>
  <si>
    <t>WORKFORCE OPTIMIZATION IMEA</t>
  </si>
  <si>
    <t>55815</t>
  </si>
  <si>
    <t>HI St Petersburg</t>
  </si>
  <si>
    <t>55816</t>
  </si>
  <si>
    <t>Six Senses EMEA Tech Fee</t>
  </si>
  <si>
    <t>55818</t>
  </si>
  <si>
    <t>IC Dusseldorf VAT PROVISION</t>
  </si>
  <si>
    <t>55820</t>
  </si>
  <si>
    <t>Holiday Inn Business District</t>
  </si>
  <si>
    <t>G1012</t>
  </si>
  <si>
    <t>55822</t>
  </si>
  <si>
    <t>Holiday Inn Business Bay LLC</t>
  </si>
  <si>
    <t>G1014</t>
  </si>
  <si>
    <t>55825</t>
  </si>
  <si>
    <t>EUR VX INDUCEMENT</t>
  </si>
  <si>
    <t>RMH Netherlands (SF) H0014</t>
  </si>
  <si>
    <t>55829</t>
  </si>
  <si>
    <t>Poland Branch Cost</t>
  </si>
  <si>
    <t>55830</t>
  </si>
  <si>
    <t>CP Nairobi KM</t>
  </si>
  <si>
    <t>55831</t>
  </si>
  <si>
    <t>RSC FEE-GLAGS</t>
  </si>
  <si>
    <t>55832</t>
  </si>
  <si>
    <t>LICENSE FEE-LEDTH</t>
  </si>
  <si>
    <t>55833</t>
  </si>
  <si>
    <t>KSA Office (H0058)</t>
  </si>
  <si>
    <t>55834</t>
  </si>
  <si>
    <t>SX Viking Venus Cruise H0063</t>
  </si>
  <si>
    <t>55835</t>
  </si>
  <si>
    <t>SX VIKING VENUS CRUISE H0064</t>
  </si>
  <si>
    <t>55836</t>
  </si>
  <si>
    <t>EUR VX Inducement</t>
  </si>
  <si>
    <t>55837</t>
  </si>
  <si>
    <t>Kimpton Aysla Mallorca</t>
  </si>
  <si>
    <t>F0130</t>
  </si>
  <si>
    <t>55838</t>
  </si>
  <si>
    <t>Holiday Inn Jeddah Corniche</t>
  </si>
  <si>
    <t>G1017</t>
  </si>
  <si>
    <t>55839</t>
  </si>
  <si>
    <t>KI Mallorca GM</t>
  </si>
  <si>
    <t>55840</t>
  </si>
  <si>
    <t>Kimpton Paris OP</t>
  </si>
  <si>
    <t>F0129</t>
  </si>
  <si>
    <t>IHG Procurement Holland(55843)</t>
  </si>
  <si>
    <t>IHG Procurement Belgium(55844)</t>
  </si>
  <si>
    <t>55845</t>
  </si>
  <si>
    <t>HOTEL OPS FINANCE EUROPE</t>
  </si>
  <si>
    <t>55847</t>
  </si>
  <si>
    <t>IC Grand Ankara</t>
  </si>
  <si>
    <t>Corporate Sales Sweden H0065</t>
  </si>
  <si>
    <t>SX ADVERTISING CYPRUS-H0061</t>
  </si>
  <si>
    <t>SX ADVERTISING UK-H0062</t>
  </si>
  <si>
    <t>SX ADVERTISING SPAIN (55851)</t>
  </si>
  <si>
    <t>Turkey NHOP Allocation</t>
  </si>
  <si>
    <t>55853</t>
  </si>
  <si>
    <t>Windsor Facilities</t>
  </si>
  <si>
    <t>Luxury Loyalty Italy</t>
  </si>
  <si>
    <t>55855</t>
  </si>
  <si>
    <t>SX Viking Yi Dun Cruise H0063</t>
  </si>
  <si>
    <t>55856</t>
  </si>
  <si>
    <t>SX VIKING YI DUN CRUISE H0064</t>
  </si>
  <si>
    <t>55857</t>
  </si>
  <si>
    <t>BSC Fees Revenue - H0105</t>
  </si>
  <si>
    <t>55858</t>
  </si>
  <si>
    <t>Voco the Hague Mgt Fee-HAGDH</t>
  </si>
  <si>
    <t>55859</t>
  </si>
  <si>
    <t>Development Netherlands H0014</t>
  </si>
  <si>
    <t>APS RMH Operations UK</t>
  </si>
  <si>
    <t>55861</t>
  </si>
  <si>
    <t>SS TSA Fees H0427</t>
  </si>
  <si>
    <t>55862</t>
  </si>
  <si>
    <t>SX Uluwatu H0062</t>
  </si>
  <si>
    <t>55863</t>
  </si>
  <si>
    <t>SX Spa Elounda Greece H0068</t>
  </si>
  <si>
    <t>RMH Turkey (SF)</t>
  </si>
  <si>
    <t>55865</t>
  </si>
  <si>
    <t>SX Ibiza -H0068</t>
  </si>
  <si>
    <t>55866</t>
  </si>
  <si>
    <t>voco Dubai The Palm</t>
  </si>
  <si>
    <t>G1009</t>
  </si>
  <si>
    <t>55867</t>
  </si>
  <si>
    <t>Abesq Doha Hotel &amp; Residences</t>
  </si>
  <si>
    <t>G1008</t>
  </si>
  <si>
    <t>QAR</t>
  </si>
  <si>
    <t>REGENT ASSESSMENTS EUROPE</t>
  </si>
  <si>
    <t>VOCO ASSESSMENTS EMEAA (55869)</t>
  </si>
  <si>
    <t>55870</t>
  </si>
  <si>
    <t>VOCO EUROPE (55870)</t>
  </si>
  <si>
    <t>55871</t>
  </si>
  <si>
    <t>AVID GERMANY (55871)</t>
  </si>
  <si>
    <t>55872</t>
  </si>
  <si>
    <t>VX IMEA (55872)</t>
  </si>
  <si>
    <t>55873</t>
  </si>
  <si>
    <t>REGENT SF FUNDED (55873)</t>
  </si>
  <si>
    <t>55874</t>
  </si>
  <si>
    <t>VX FRANCE (55874)</t>
  </si>
  <si>
    <t>55875</t>
  </si>
  <si>
    <t>InterContinental Ras Al Khaima</t>
  </si>
  <si>
    <t>G1001</t>
  </si>
  <si>
    <t>55876</t>
  </si>
  <si>
    <t>SL Mngmt(Thailand)Ltd-UK-H0187</t>
  </si>
  <si>
    <t>H0187</t>
  </si>
  <si>
    <t>55877</t>
  </si>
  <si>
    <t>H0194</t>
  </si>
  <si>
    <t>55878</t>
  </si>
  <si>
    <t>HIEX Almaty -Royalty Fees</t>
  </si>
  <si>
    <t>55879</t>
  </si>
  <si>
    <t>HIEX Offenburg -Royalty Fees</t>
  </si>
  <si>
    <t>55880</t>
  </si>
  <si>
    <t>HOLI Paris - CDG Airport -Roya</t>
  </si>
  <si>
    <t>55881</t>
  </si>
  <si>
    <t>STAY Dubai Financial Centre-RF</t>
  </si>
  <si>
    <t>55882</t>
  </si>
  <si>
    <t>STAY Dubai Internet City-Royal</t>
  </si>
  <si>
    <t>55883</t>
  </si>
  <si>
    <t>HIEX Almere -Royalty Fees</t>
  </si>
  <si>
    <t>55884</t>
  </si>
  <si>
    <t>STAY Cardiff -Royalty Fees</t>
  </si>
  <si>
    <t>55885</t>
  </si>
  <si>
    <t>VXVX Milan - Fiere -Royalty Fe</t>
  </si>
  <si>
    <t>55886</t>
  </si>
  <si>
    <t>HICP Dubai Jumeirah -Royalty F</t>
  </si>
  <si>
    <t>55887</t>
  </si>
  <si>
    <t>INDG Cagnes-sur-Mer -Royalty F</t>
  </si>
  <si>
    <t>55888</t>
  </si>
  <si>
    <t>GC CEO – CEO office (H0264)</t>
  </si>
  <si>
    <t>55889</t>
  </si>
  <si>
    <t>Development - Central H0264</t>
  </si>
  <si>
    <t>55890</t>
  </si>
  <si>
    <t>HLG - Central H0264</t>
  </si>
  <si>
    <t>Unilever Marketing - Rev</t>
  </si>
  <si>
    <t>Unilever Marketing - Exp EMEA</t>
  </si>
  <si>
    <t>55893</t>
  </si>
  <si>
    <t>55894</t>
  </si>
  <si>
    <t>AVID BRAND ASSESSMENT (55894)</t>
  </si>
  <si>
    <t>55895</t>
  </si>
  <si>
    <t>ATWELL BRAND ASSESSMENT</t>
  </si>
  <si>
    <t>VIGNETTE BRAND ASSESSMENT</t>
  </si>
  <si>
    <t>Vignette EMEAA SF</t>
  </si>
  <si>
    <t>55898</t>
  </si>
  <si>
    <t>KEY MONEY-LEDTH</t>
  </si>
  <si>
    <t>55899</t>
  </si>
  <si>
    <t>Voco Hotel Khobar</t>
  </si>
  <si>
    <t>G1002</t>
  </si>
  <si>
    <t>55900</t>
  </si>
  <si>
    <t>Voco Hotel Riyadh</t>
  </si>
  <si>
    <t>G1003</t>
  </si>
  <si>
    <t>55901</t>
  </si>
  <si>
    <t>Staybridge Suites Al Khobar Ol</t>
  </si>
  <si>
    <t>G1004</t>
  </si>
  <si>
    <t>55902</t>
  </si>
  <si>
    <t>KIMPTON OPERA IFRS UK GAAP ADJ</t>
  </si>
  <si>
    <t>55903</t>
  </si>
  <si>
    <t>IC Luanda Miramar Mgt fees</t>
  </si>
  <si>
    <t>55904</t>
  </si>
  <si>
    <t>HIEX Düsseldorf - Hauptbahnhof</t>
  </si>
  <si>
    <t>55905</t>
  </si>
  <si>
    <t>CP Edinburgh - Royal Terrace</t>
  </si>
  <si>
    <t>55906</t>
  </si>
  <si>
    <t>HI Muscat Al Seeb - Royalty Fe</t>
  </si>
  <si>
    <t>55907</t>
  </si>
  <si>
    <t>HIEX &amp; Suites Potsdam - Royalt</t>
  </si>
  <si>
    <t>55908</t>
  </si>
  <si>
    <t>Hist. voco Hotel Riyadh</t>
  </si>
  <si>
    <t>G1005</t>
  </si>
  <si>
    <t>55909</t>
  </si>
  <si>
    <t>Hist. voco Al Khobar</t>
  </si>
  <si>
    <t>G1006</t>
  </si>
  <si>
    <t>55910</t>
  </si>
  <si>
    <t>VX The Hague Inducement</t>
  </si>
  <si>
    <t>55911</t>
  </si>
  <si>
    <t>SX Shaharut H0068</t>
  </si>
  <si>
    <t>55912</t>
  </si>
  <si>
    <t>Dubai Corp App</t>
  </si>
  <si>
    <t>55913</t>
  </si>
  <si>
    <t>Germany CC Cop App</t>
  </si>
  <si>
    <t>55914</t>
  </si>
  <si>
    <t>Crowne Plaza West Cairo Arkan</t>
  </si>
  <si>
    <t>G1007</t>
  </si>
  <si>
    <t>IHG Procurement Prog HK(55915)</t>
  </si>
  <si>
    <t>IHG Procurement  EMEAA (55916)</t>
  </si>
  <si>
    <t>55917</t>
  </si>
  <si>
    <t>HIEX Rosenheim - Royalty Fees</t>
  </si>
  <si>
    <t>55918</t>
  </si>
  <si>
    <t>HIEX Cambridge West Cambour-RF</t>
  </si>
  <si>
    <t>55919</t>
  </si>
  <si>
    <t>HIEX Brussels-Grand-Place-RF</t>
  </si>
  <si>
    <t>55920</t>
  </si>
  <si>
    <t>voco Bonnington Dubai - RF</t>
  </si>
  <si>
    <t>55921</t>
  </si>
  <si>
    <t>IC Ras EI Khaima Mgt Fee</t>
  </si>
  <si>
    <t>55922</t>
  </si>
  <si>
    <t>CP West Cairo Arkan Mgt fee</t>
  </si>
  <si>
    <t>55923</t>
  </si>
  <si>
    <t>BSC Fees Revenue - H0450</t>
  </si>
  <si>
    <t>55924</t>
  </si>
  <si>
    <t>SS TSA Fees H0411</t>
  </si>
  <si>
    <t>Regional StayExperience Denham</t>
  </si>
  <si>
    <t>55927</t>
  </si>
  <si>
    <t>SX Rome Palazzo Mellini</t>
  </si>
  <si>
    <t>55928</t>
  </si>
  <si>
    <t>voco Johannesburg Rosebank-RF</t>
  </si>
  <si>
    <t>RMH Poland (SF)</t>
  </si>
  <si>
    <t>55930</t>
  </si>
  <si>
    <t>HIEX Munich North -Royalty Fee</t>
  </si>
  <si>
    <t>55931</t>
  </si>
  <si>
    <t>CP Istanbul Tuzla Vi - RF</t>
  </si>
  <si>
    <t>55932</t>
  </si>
  <si>
    <t>Hotel INDG Vienna Naschmark-RF</t>
  </si>
  <si>
    <t>55933</t>
  </si>
  <si>
    <t>VOCO AVIGNON ROYALTY FEE</t>
  </si>
  <si>
    <t>55934</t>
  </si>
  <si>
    <t>HIEX Recklinghausen - RF</t>
  </si>
  <si>
    <t>55935</t>
  </si>
  <si>
    <t>Crowne Plaza Ankara - RF</t>
  </si>
  <si>
    <t>55936</t>
  </si>
  <si>
    <t>voco Venice Mestre-TheQuid RF</t>
  </si>
  <si>
    <t>55937</t>
  </si>
  <si>
    <t>HIEX Krefeld - Dusseldorf</t>
  </si>
  <si>
    <t>55938</t>
  </si>
  <si>
    <t>voco Dusseldorf Seestern - RF</t>
  </si>
  <si>
    <t>55939</t>
  </si>
  <si>
    <t>EMEA TSA Fees H0187</t>
  </si>
  <si>
    <t>55940</t>
  </si>
  <si>
    <t>DEVELOPMENT SOUTH AFRICA</t>
  </si>
  <si>
    <t>55942</t>
  </si>
  <si>
    <t>Six Senses Americas IP (EMEA)</t>
  </si>
  <si>
    <t>H0481</t>
  </si>
  <si>
    <t>SX S&amp;M SLM H0068</t>
  </si>
  <si>
    <t>55944</t>
  </si>
  <si>
    <t>SBS Al Khobar City Mgt fee</t>
  </si>
  <si>
    <t>55945</t>
  </si>
  <si>
    <t>SX Viking Octantis H0063</t>
  </si>
  <si>
    <t>55946</t>
  </si>
  <si>
    <t>SX Courchevel Residence H0066</t>
  </si>
  <si>
    <t>55947</t>
  </si>
  <si>
    <t>SX Spain Operations (H0413)</t>
  </si>
  <si>
    <t>FIELD MARKETING - MEA (H0031)</t>
  </si>
  <si>
    <t>55949</t>
  </si>
  <si>
    <t>Design–Russia &amp; Baltics(H0051)</t>
  </si>
  <si>
    <t>55950</t>
  </si>
  <si>
    <t>SX Viking Mars Cruise H0063</t>
  </si>
  <si>
    <t>55951</t>
  </si>
  <si>
    <t>SX Viking Polaris Cruise H0063</t>
  </si>
  <si>
    <t>55957</t>
  </si>
  <si>
    <t>SX Viking Neptune Cruise H0063</t>
  </si>
  <si>
    <t>Corporate Sales Portugal</t>
  </si>
  <si>
    <t>G&amp;M Direct Booking Rev IC</t>
  </si>
  <si>
    <t>G&amp;M Direct Booking Rev</t>
  </si>
  <si>
    <t>G&amp;M Meeting Booking Rev IC</t>
  </si>
  <si>
    <t>G&amp;M Meeting Booking Rev</t>
  </si>
  <si>
    <t>Kimpton Brand Spain</t>
  </si>
  <si>
    <t>55964</t>
  </si>
  <si>
    <t>SL Maldives Corporate</t>
  </si>
  <si>
    <t>H0482</t>
  </si>
  <si>
    <t>Serbia NHOP Allocation</t>
  </si>
  <si>
    <t>Vignette EMEAA H0264</t>
  </si>
  <si>
    <t>55968</t>
  </si>
  <si>
    <t>HI TULA - YASNAYA POLYANA - RF</t>
  </si>
  <si>
    <t>55969</t>
  </si>
  <si>
    <t>HI London - Whitechapel -RF</t>
  </si>
  <si>
    <t>55970</t>
  </si>
  <si>
    <t>IC Athenaeum Athens -RF</t>
  </si>
  <si>
    <t>55971</t>
  </si>
  <si>
    <t>HI Bordeaux-Merignac - RF</t>
  </si>
  <si>
    <t>55972</t>
  </si>
  <si>
    <t>SPND PENINA HOTEL&amp;GOLF-PORTIMA</t>
  </si>
  <si>
    <t>55973</t>
  </si>
  <si>
    <t>SPND DONA FILIPA HOTEL VALE DO</t>
  </si>
  <si>
    <t>55974</t>
  </si>
  <si>
    <t>HI Marseille Airport -RF</t>
  </si>
  <si>
    <t>55975</t>
  </si>
  <si>
    <t>SPND GRAND HOTEL WIEN-RF</t>
  </si>
  <si>
    <t>55976</t>
  </si>
  <si>
    <t>HIEX Marseille Airport -RF</t>
  </si>
  <si>
    <t>55977</t>
  </si>
  <si>
    <t>HI Trabzon-East -RF</t>
  </si>
  <si>
    <t>55978</t>
  </si>
  <si>
    <t>HI Barcelona - Sant Cugat -RF</t>
  </si>
  <si>
    <t>55979</t>
  </si>
  <si>
    <t>HIEX Tbilisi Avlabari -RF</t>
  </si>
  <si>
    <t>55980</t>
  </si>
  <si>
    <t>IC ATHENEE MGD LOC</t>
  </si>
  <si>
    <t>CMO PROJECT FUND PORTUGAL</t>
  </si>
  <si>
    <t>55982</t>
  </si>
  <si>
    <t>SX Finance UK H0062</t>
  </si>
  <si>
    <t>55983</t>
  </si>
  <si>
    <t>SX A&amp;D UK H0062</t>
  </si>
  <si>
    <t>55984</t>
  </si>
  <si>
    <t>55985</t>
  </si>
  <si>
    <t>UB KANUHURA MALDIVES - H0062</t>
  </si>
  <si>
    <t>CMO PROJECT FUND RUSSIA H0407</t>
  </si>
  <si>
    <t>55987</t>
  </si>
  <si>
    <t>SX CORP IT H0062</t>
  </si>
  <si>
    <t>55988</t>
  </si>
  <si>
    <t>SS Douro Valley Mgt fee</t>
  </si>
  <si>
    <t>55989</t>
  </si>
  <si>
    <t>SX IBIZA MGT FEE</t>
  </si>
  <si>
    <t>55990</t>
  </si>
  <si>
    <t>FINANCE OPS SWITZERLAND</t>
  </si>
  <si>
    <t>55991</t>
  </si>
  <si>
    <t>Corp Finance Paris (H0106)</t>
  </si>
  <si>
    <t>55992</t>
  </si>
  <si>
    <t>SS BDP : NGULF H0310</t>
  </si>
  <si>
    <t>55993</t>
  </si>
  <si>
    <t>SS BDP : NGULF H0031</t>
  </si>
  <si>
    <t>G&amp;M Strategy UK</t>
  </si>
  <si>
    <t>GPP IHG Connect and Studio H02</t>
  </si>
  <si>
    <t>55998</t>
  </si>
  <si>
    <t>LEARNING ADMIN EU 55998</t>
  </si>
  <si>
    <t>55999</t>
  </si>
  <si>
    <t>HI Corporate Location (cls)</t>
  </si>
  <si>
    <t>56000</t>
  </si>
  <si>
    <t>56001</t>
  </si>
  <si>
    <t>56002</t>
  </si>
  <si>
    <t>56003</t>
  </si>
  <si>
    <t>CP MOSCOW TRETYAKOVSKAYA-RF</t>
  </si>
  <si>
    <t>56004</t>
  </si>
  <si>
    <t>EX MOSCOW - KHOVRINO - RF</t>
  </si>
  <si>
    <t>56005</t>
  </si>
  <si>
    <t>EX MOSCOW - KHIMKI GO PARK-RF</t>
  </si>
  <si>
    <t>56006</t>
  </si>
  <si>
    <t>IN ST PETERSBURG TCHAIKOVSK-RF</t>
  </si>
  <si>
    <t>56007</t>
  </si>
  <si>
    <t>HI CHELYABINSK - ROYALTY FEES</t>
  </si>
  <si>
    <t>56008</t>
  </si>
  <si>
    <t>CP UFA - CONGRESS HOTEL - RF</t>
  </si>
  <si>
    <t>56009</t>
  </si>
  <si>
    <t>HI KALININGRAD - ROYALTY FEES</t>
  </si>
  <si>
    <t>56010</t>
  </si>
  <si>
    <t>HI PERM - ROYALTY FEES</t>
  </si>
  <si>
    <t>56011</t>
  </si>
  <si>
    <t>CP Krasnodar - Centre - RF</t>
  </si>
  <si>
    <t>56012</t>
  </si>
  <si>
    <t>BSC Fees Revenue - H0031</t>
  </si>
  <si>
    <t>56013</t>
  </si>
  <si>
    <t>EMEA TACP -56013</t>
  </si>
  <si>
    <t>56014</t>
  </si>
  <si>
    <t>RCC UK OPS</t>
  </si>
  <si>
    <t>56015</t>
  </si>
  <si>
    <t>56016</t>
  </si>
  <si>
    <t>EMEA XML REV</t>
  </si>
  <si>
    <t>56017</t>
  </si>
  <si>
    <t>MA REV SBS - 56017</t>
  </si>
  <si>
    <t>56018</t>
  </si>
  <si>
    <t>CP MOSCOW-WTC_ROYALTY</t>
  </si>
  <si>
    <t>56019</t>
  </si>
  <si>
    <t>HI MOSCOW LESNAYA_ROYALTY</t>
  </si>
  <si>
    <t>56020</t>
  </si>
  <si>
    <t>HI MOSCOW SUSCHEVSKY_ROYALTY</t>
  </si>
  <si>
    <t>56021</t>
  </si>
  <si>
    <t>HI SAMARA_ROYALTY</t>
  </si>
  <si>
    <t>56022</t>
  </si>
  <si>
    <t>HI STPETERSBURG MOSCOVSKY_RF</t>
  </si>
  <si>
    <t>56023</t>
  </si>
  <si>
    <t>SB ST PETERSBURG_RF</t>
  </si>
  <si>
    <t>56024</t>
  </si>
  <si>
    <t>FIELD MARKETING EUR (H0016)</t>
  </si>
  <si>
    <t>56025</t>
  </si>
  <si>
    <t>CO-BRAND PARTNERSHIPS &amp; VENTUR</t>
  </si>
  <si>
    <t>56026</t>
  </si>
  <si>
    <t>SS BDP : MEA Mgd NGulf H0061</t>
  </si>
  <si>
    <t>56027</t>
  </si>
  <si>
    <t>SS BDP : Tech Fee H0061</t>
  </si>
  <si>
    <t>56028</t>
  </si>
  <si>
    <t>SS BDP : Tech Fee H0062</t>
  </si>
  <si>
    <t>56029</t>
  </si>
  <si>
    <t>SS BDP : Tech Fee H0068</t>
  </si>
  <si>
    <t>56030</t>
  </si>
  <si>
    <t>SS BDP : Tech Fee H0187</t>
  </si>
  <si>
    <t>56031</t>
  </si>
  <si>
    <t>SS BDP : MEA Mgd NGulf H0062</t>
  </si>
  <si>
    <t>56032</t>
  </si>
  <si>
    <t>SS BDP : MEA Mgd NGulf H0068</t>
  </si>
  <si>
    <t>56033</t>
  </si>
  <si>
    <t>SS BDP : MEA Mgd NGulf H0187</t>
  </si>
  <si>
    <t>56034</t>
  </si>
  <si>
    <t>SX BDP SYSFUND H0187</t>
  </si>
  <si>
    <t>EMEAA Perf Int &amp; Ops Support (</t>
  </si>
  <si>
    <t>56037</t>
  </si>
  <si>
    <t>BDP : UK&amp;IRE Mgd</t>
  </si>
  <si>
    <t>56038</t>
  </si>
  <si>
    <t>56039</t>
  </si>
  <si>
    <t>BDP : EUR Mgd</t>
  </si>
  <si>
    <t>56040</t>
  </si>
  <si>
    <t>BDP : EUR Mgd H0434</t>
  </si>
  <si>
    <t>56041</t>
  </si>
  <si>
    <t>BDP : EUR Mgd H0436</t>
  </si>
  <si>
    <t>56042</t>
  </si>
  <si>
    <t>BDP : MEA-LEV H0450</t>
  </si>
  <si>
    <t>56043</t>
  </si>
  <si>
    <t>BDP : H0450 UK&amp;IRE Mgd</t>
  </si>
  <si>
    <t>56044</t>
  </si>
  <si>
    <t>BDP : H0477 MEA Fran</t>
  </si>
  <si>
    <t>56045</t>
  </si>
  <si>
    <t>BDP : H0479 EUR Mgd</t>
  </si>
  <si>
    <t>56046</t>
  </si>
  <si>
    <t>56047</t>
  </si>
  <si>
    <t>Royalty revenue</t>
  </si>
  <si>
    <t>56048</t>
  </si>
  <si>
    <t>TECHNICAL SERVICE REVENUE</t>
  </si>
  <si>
    <t>56049</t>
  </si>
  <si>
    <t>56050</t>
  </si>
  <si>
    <t>56051</t>
  </si>
  <si>
    <t>56052</t>
  </si>
  <si>
    <t>56053</t>
  </si>
  <si>
    <t>56054</t>
  </si>
  <si>
    <t>PROCESS EXCELLENCE H0310</t>
  </si>
  <si>
    <t>56055</t>
  </si>
  <si>
    <t>PROCESS EXCELLENCE H0264</t>
  </si>
  <si>
    <t>56056</t>
  </si>
  <si>
    <t>HIEX Fleet - Royalty fees</t>
  </si>
  <si>
    <t>56057</t>
  </si>
  <si>
    <t>CP Dar Es Salaam - Royalty fee</t>
  </si>
  <si>
    <t>56058</t>
  </si>
  <si>
    <t>SPHC Fairview Nairobi  - RF</t>
  </si>
  <si>
    <t>56059</t>
  </si>
  <si>
    <t>HI Nairobi Two Rivers Mall-RF</t>
  </si>
  <si>
    <t>56060</t>
  </si>
  <si>
    <t>HIIS CAIRO MAADI MGT FEE</t>
  </si>
  <si>
    <t>56061</t>
  </si>
  <si>
    <t>IMEA NHOP</t>
  </si>
  <si>
    <t>56064</t>
  </si>
  <si>
    <t>EMEAA GHR LEARNING INFRA</t>
  </si>
  <si>
    <t>56065</t>
  </si>
  <si>
    <t>GHR GBL EXECUTIVE DEVELOPMENT</t>
  </si>
  <si>
    <t>56066</t>
  </si>
  <si>
    <t>GLOBAL HOTEL LEADERSHIP &amp; L&amp;L</t>
  </si>
  <si>
    <t>56067</t>
  </si>
  <si>
    <t>EMEAA Hotel Learning</t>
  </si>
  <si>
    <t>56068</t>
  </si>
  <si>
    <t>EMEAA GLOBAL COM HTL LEARNING</t>
  </si>
  <si>
    <t>56069</t>
  </si>
  <si>
    <t>EMEAA GLOBAL LD&amp;D H0310</t>
  </si>
  <si>
    <t>56070</t>
  </si>
  <si>
    <t>EMEAA GBL LEARNING STRATEGY</t>
  </si>
  <si>
    <t>56071</t>
  </si>
  <si>
    <t>HIEX Remscheid - Royalty fees</t>
  </si>
  <si>
    <t>56073</t>
  </si>
  <si>
    <t>Six Senses Douro Valley Mgtfee</t>
  </si>
  <si>
    <t>56074</t>
  </si>
  <si>
    <t>EMEA TSA Fees H0264</t>
  </si>
  <si>
    <t>56075</t>
  </si>
  <si>
    <t>HOTEL HR SUPPORT H0310</t>
  </si>
  <si>
    <t>56076</t>
  </si>
  <si>
    <t>Six Senses Germany</t>
  </si>
  <si>
    <t>GS Gobal Accounts</t>
  </si>
  <si>
    <t>56078</t>
  </si>
  <si>
    <t>C&amp;T FINANCE UK (H0264)</t>
  </si>
  <si>
    <t>56081</t>
  </si>
  <si>
    <t>SX Dubai The Palm</t>
  </si>
  <si>
    <t>56082</t>
  </si>
  <si>
    <t>HR LUXURY &amp; LIFESTYLE UK H0264</t>
  </si>
  <si>
    <t>56083</t>
  </si>
  <si>
    <t>EMEAA SOUTH AFRICA (H0439)</t>
  </si>
  <si>
    <t>56084</t>
  </si>
  <si>
    <t>Staybridge Suites Business Bay</t>
  </si>
  <si>
    <t>G1015</t>
  </si>
  <si>
    <t>56085</t>
  </si>
  <si>
    <t>Regent Phu Quoc - H0475</t>
  </si>
  <si>
    <t>56086</t>
  </si>
  <si>
    <t>Regent Phu Quoc - H0264</t>
  </si>
  <si>
    <t>Property, Non GRS UK H0310</t>
  </si>
  <si>
    <t>56088</t>
  </si>
  <si>
    <t>LEARNING DELIVERY PARIS H0106</t>
  </si>
  <si>
    <t>56089</t>
  </si>
  <si>
    <t>CP Dubai - Royalty Fees</t>
  </si>
  <si>
    <t>56090</t>
  </si>
  <si>
    <t>CP Abu Dhabi Yas Island-RF</t>
  </si>
  <si>
    <t>56091</t>
  </si>
  <si>
    <t>EX Dubai Airport-RF</t>
  </si>
  <si>
    <t>56092</t>
  </si>
  <si>
    <t>HI JEDDAH - AL SALAM - RF</t>
  </si>
  <si>
    <t>56093</t>
  </si>
  <si>
    <t>HI Al Khobar-Corniche-RF</t>
  </si>
  <si>
    <t>56094</t>
  </si>
  <si>
    <t>HI Jeddah Gateway-RF</t>
  </si>
  <si>
    <t>56095</t>
  </si>
  <si>
    <t>CP Dubai - Deira-RF</t>
  </si>
  <si>
    <t>56096</t>
  </si>
  <si>
    <t>HI Abu Dhabi Downtown-RF</t>
  </si>
  <si>
    <t>56097</t>
  </si>
  <si>
    <t>HI Dubai Al-Maktoum Airport-RF</t>
  </si>
  <si>
    <t>56098</t>
  </si>
  <si>
    <t>CP Abu Dhabi - RF</t>
  </si>
  <si>
    <t>56099</t>
  </si>
  <si>
    <t>HI Al Khobar - Royalty Fees</t>
  </si>
  <si>
    <t>56100</t>
  </si>
  <si>
    <t>SB Dubai Al-Maktoum Airport-RF</t>
  </si>
  <si>
    <t>56101</t>
  </si>
  <si>
    <t>HI Tabuk-RF</t>
  </si>
  <si>
    <t>56102</t>
  </si>
  <si>
    <t>EX Dubai-Internet City - RF</t>
  </si>
  <si>
    <t>56103</t>
  </si>
  <si>
    <t>EX Dubai-Jumeirah - RF</t>
  </si>
  <si>
    <t>56104</t>
  </si>
  <si>
    <t>EX Dubai Safa Park - RF</t>
  </si>
  <si>
    <t>56105</t>
  </si>
  <si>
    <t>HI Jubail Taibah-RF</t>
  </si>
  <si>
    <t>56106</t>
  </si>
  <si>
    <t>HI Riyadh-Al Qasr - RF</t>
  </si>
  <si>
    <t>56107</t>
  </si>
  <si>
    <t>CP Riyadh Palace-RF</t>
  </si>
  <si>
    <t>56108</t>
  </si>
  <si>
    <t>56109</t>
  </si>
  <si>
    <t>HI Dubai Al Barsha - RF</t>
  </si>
  <si>
    <t>56110</t>
  </si>
  <si>
    <t>SB Abu Dhabi Yas Island - RF</t>
  </si>
  <si>
    <t>56111</t>
  </si>
  <si>
    <t>CP Dubai Apartments-RF</t>
  </si>
  <si>
    <t>56112</t>
  </si>
  <si>
    <t>56113</t>
  </si>
  <si>
    <t>56114</t>
  </si>
  <si>
    <t>56115</t>
  </si>
  <si>
    <t>56116</t>
  </si>
  <si>
    <t>Pass Thro SF to SCH Inc Fran</t>
  </si>
  <si>
    <t>56117</t>
  </si>
  <si>
    <t>56118</t>
  </si>
  <si>
    <t>56119</t>
  </si>
  <si>
    <t>SX Viking Jupiter Cruise-H0065</t>
  </si>
  <si>
    <t>56120</t>
  </si>
  <si>
    <t>SX Viking Octantis Cruis-H0065</t>
  </si>
  <si>
    <t>56121</t>
  </si>
  <si>
    <t>SX Viking Mars Cruise-H0065</t>
  </si>
  <si>
    <t>56122</t>
  </si>
  <si>
    <t>SX Viking Orion Cruise-H0065</t>
  </si>
  <si>
    <t>56123</t>
  </si>
  <si>
    <t>SX Viking Polaris Cruise-H0065</t>
  </si>
  <si>
    <t>56124</t>
  </si>
  <si>
    <t>SX Viking Neptune Cruise-H0065</t>
  </si>
  <si>
    <t>56125</t>
  </si>
  <si>
    <t>SX Viking Sea Cruise-H0065</t>
  </si>
  <si>
    <t>56126</t>
  </si>
  <si>
    <t>SX Viking Sky Cruise-H0065</t>
  </si>
  <si>
    <t>56127</t>
  </si>
  <si>
    <t>SX Viking Star Cruise-H0065</t>
  </si>
  <si>
    <t>56128</t>
  </si>
  <si>
    <t>SX Viking Venus Cruise-H0065</t>
  </si>
  <si>
    <t>56129</t>
  </si>
  <si>
    <t>SX Viking YiDun Cruise-H0065</t>
  </si>
  <si>
    <t>56130</t>
  </si>
  <si>
    <t>EMEAA TMS - UK Legacy (H0310)</t>
  </si>
  <si>
    <t>56131</t>
  </si>
  <si>
    <t>HIEXS Deventer - Royalty fees</t>
  </si>
  <si>
    <t>56132</t>
  </si>
  <si>
    <t>SPHC Lythe Hill Hotel - RF</t>
  </si>
  <si>
    <t>56133</t>
  </si>
  <si>
    <t>VC Casa da Companhia - RF</t>
  </si>
  <si>
    <t>56134</t>
  </si>
  <si>
    <t>HIEX M-la-ValléeVald'Europe-RF</t>
  </si>
  <si>
    <t>56135</t>
  </si>
  <si>
    <t>HI Manchester Airport - RF</t>
  </si>
  <si>
    <t>56138</t>
  </si>
  <si>
    <t>BSC accounting Fee</t>
  </si>
  <si>
    <t>56139</t>
  </si>
  <si>
    <t>FINANCE OPS H0264</t>
  </si>
  <si>
    <t>56140</t>
  </si>
  <si>
    <t>GH&amp;OS Ivanti SaudiArabia H0031</t>
  </si>
  <si>
    <t>56141</t>
  </si>
  <si>
    <t>GH&amp;OS Ivanti UAE (H0450)</t>
  </si>
  <si>
    <t>Credit card income</t>
  </si>
  <si>
    <t>56143</t>
  </si>
  <si>
    <t>56144</t>
  </si>
  <si>
    <t>56145</t>
  </si>
  <si>
    <t>56146</t>
  </si>
  <si>
    <t>56147</t>
  </si>
  <si>
    <t>56148</t>
  </si>
  <si>
    <t>56149</t>
  </si>
  <si>
    <t>56150</t>
  </si>
  <si>
    <t>56151</t>
  </si>
  <si>
    <t>56152</t>
  </si>
  <si>
    <t>FRANCHISE AUDIT SCHINC</t>
  </si>
  <si>
    <t>56153</t>
  </si>
  <si>
    <t>56154</t>
  </si>
  <si>
    <t>SPND Grand Hotel Wien- Roya F</t>
  </si>
  <si>
    <t>56155</t>
  </si>
  <si>
    <t>HIEXS Basel - Allschwil - RF</t>
  </si>
  <si>
    <t>56156</t>
  </si>
  <si>
    <t>SS Brighton - Royalty Fees</t>
  </si>
  <si>
    <t>56157</t>
  </si>
  <si>
    <t>HI Exeter - Royalty Fees</t>
  </si>
  <si>
    <t>56158</t>
  </si>
  <si>
    <t>HI Manchester - Oldham - RF</t>
  </si>
  <si>
    <t>56159</t>
  </si>
  <si>
    <t>HIEX Ankara - Airport - RF</t>
  </si>
  <si>
    <t>56160</t>
  </si>
  <si>
    <t>SPHC DRESDEN ZENTRUM - RF</t>
  </si>
  <si>
    <t>56161</t>
  </si>
  <si>
    <t>CP Caparica Lisbon - RF</t>
  </si>
  <si>
    <t>56162</t>
  </si>
  <si>
    <t>HI Sunderland - RF</t>
  </si>
  <si>
    <t>56163</t>
  </si>
  <si>
    <t>HIEX Düsseldorf Airport - RF</t>
  </si>
  <si>
    <t>56164</t>
  </si>
  <si>
    <t>HIS Al Khobar Mgt fee</t>
  </si>
  <si>
    <t>56165</t>
  </si>
  <si>
    <t>Voco Dubai The Palm Mgt Fee</t>
  </si>
  <si>
    <t>56166</t>
  </si>
  <si>
    <t>HIS Dubai Science Park Mgt Fee</t>
  </si>
  <si>
    <t>56167</t>
  </si>
  <si>
    <t>KSA HR</t>
  </si>
  <si>
    <t>56168</t>
  </si>
  <si>
    <t>LEARNING DELIVERY - KSA</t>
  </si>
  <si>
    <t>IMEA KSA Office Commercial (H0</t>
  </si>
  <si>
    <t>IHG Procurement UK_SCL (56170)</t>
  </si>
  <si>
    <t>56171</t>
  </si>
  <si>
    <t>SX A&amp;D (UK) H0062</t>
  </si>
  <si>
    <t>56172</t>
  </si>
  <si>
    <t>SX RESORT (Por) H0427</t>
  </si>
  <si>
    <t>56173</t>
  </si>
  <si>
    <t>SX RESORT (SA)</t>
  </si>
  <si>
    <t>56174</t>
  </si>
  <si>
    <t>SX WELL (Aust) H0408</t>
  </si>
  <si>
    <t>56175</t>
  </si>
  <si>
    <t>SX SPA (SA) H0439</t>
  </si>
  <si>
    <t>56176</t>
  </si>
  <si>
    <t>SX HR (Spa)</t>
  </si>
  <si>
    <t>56177</t>
  </si>
  <si>
    <t>NHOP KSA (H0449)</t>
  </si>
  <si>
    <t>56178</t>
  </si>
  <si>
    <t>H0011EUROPEMngd_BDP</t>
  </si>
  <si>
    <t>56179</t>
  </si>
  <si>
    <t>H0419EUROPEMANAGED_BDP</t>
  </si>
  <si>
    <t>56180</t>
  </si>
  <si>
    <t>EMEAA - IHG Backup (H0310)</t>
  </si>
  <si>
    <t>56181</t>
  </si>
  <si>
    <t>Sweden consol adjs</t>
  </si>
  <si>
    <t>H0483</t>
  </si>
  <si>
    <t>56182</t>
  </si>
  <si>
    <t>SX A&amp;D (SA)</t>
  </si>
  <si>
    <t>56183</t>
  </si>
  <si>
    <t>RDE/Viking Spain H0413</t>
  </si>
  <si>
    <t>56184</t>
  </si>
  <si>
    <t>56185</t>
  </si>
  <si>
    <t>56186</t>
  </si>
  <si>
    <t>C P DubaiFestival City Mgt Fee</t>
  </si>
  <si>
    <t>56187</t>
  </si>
  <si>
    <t>IC Resi SuitesDubaiF.C Mgt Fee</t>
  </si>
  <si>
    <t>56188</t>
  </si>
  <si>
    <t>HI Abu Dhabi Mgt Fee</t>
  </si>
  <si>
    <t>56189</t>
  </si>
  <si>
    <t>IC RAKMAlArabResortSpaLLCMgtFe</t>
  </si>
  <si>
    <t>56190</t>
  </si>
  <si>
    <t>IC Fujairah Resort Mgt Fee</t>
  </si>
  <si>
    <t>56191</t>
  </si>
  <si>
    <t>IC Dubai Marina Mgt Fee</t>
  </si>
  <si>
    <t>56192</t>
  </si>
  <si>
    <t>CP Dubai Marina Mgt Fee</t>
  </si>
  <si>
    <t>56193</t>
  </si>
  <si>
    <t>HI&amp;SuitesDubaiFestivCity MgtFe</t>
  </si>
  <si>
    <t>56194</t>
  </si>
  <si>
    <t>HIndigo Dubai Downtown Mgt Fee</t>
  </si>
  <si>
    <t>IBEROSTAR L&amp;P H0310</t>
  </si>
  <si>
    <t>56197</t>
  </si>
  <si>
    <t>56198</t>
  </si>
  <si>
    <t>Budapest - D8</t>
  </si>
  <si>
    <t>F0133</t>
  </si>
  <si>
    <t>56200</t>
  </si>
  <si>
    <t>56201</t>
  </si>
  <si>
    <t>Makkah Al Aziziah Mgt fee</t>
  </si>
  <si>
    <t>56202</t>
  </si>
  <si>
    <t>VX Budapest</t>
  </si>
  <si>
    <t>56203</t>
  </si>
  <si>
    <t>IBEROSTAR EMEA CORP EXPENSES</t>
  </si>
  <si>
    <t>Iberostar Ignite H0310</t>
  </si>
  <si>
    <t>IBEROSTAR L&amp;P H0016</t>
  </si>
  <si>
    <t>56206</t>
  </si>
  <si>
    <t>KI Mallorca Inducement (H0310)</t>
  </si>
  <si>
    <t>56207</t>
  </si>
  <si>
    <t>IBEROSTAR UK H0310</t>
  </si>
  <si>
    <t>56208</t>
  </si>
  <si>
    <t>KSA FINANCE H0449</t>
  </si>
  <si>
    <t>56209</t>
  </si>
  <si>
    <t>SX Resorts Spain H0413</t>
  </si>
  <si>
    <t>IBEROSTAR ASSESSMENTS EUROPE</t>
  </si>
  <si>
    <t>Sales Effectiveness South Afri</t>
  </si>
  <si>
    <t>Sales Effectiveness Portugal</t>
  </si>
  <si>
    <t>'EMEAA TMS - UK Legacy (H0310)</t>
  </si>
  <si>
    <t>EMEAA TMS - Admin</t>
  </si>
  <si>
    <t>56220</t>
  </si>
  <si>
    <t>IMEA Asset Management</t>
  </si>
  <si>
    <t>56221</t>
  </si>
  <si>
    <t>Iberostar Bahia de Palma</t>
  </si>
  <si>
    <t>56222</t>
  </si>
  <si>
    <t>Iberostar Selection Playa de P</t>
  </si>
  <si>
    <t>56223</t>
  </si>
  <si>
    <t>Iberostar Cristina</t>
  </si>
  <si>
    <t>56224</t>
  </si>
  <si>
    <t>Iberostar Ciudad Blanca</t>
  </si>
  <si>
    <t>56225</t>
  </si>
  <si>
    <t>Iberostar Alcudia Park</t>
  </si>
  <si>
    <t>56226</t>
  </si>
  <si>
    <t>Iberostar Pinos Park</t>
  </si>
  <si>
    <t>56227</t>
  </si>
  <si>
    <t>Iberostar Playa de Muro</t>
  </si>
  <si>
    <t>56228</t>
  </si>
  <si>
    <t>Iberostar Selection Playa de M</t>
  </si>
  <si>
    <t>56229</t>
  </si>
  <si>
    <t>Iberostar Club Cala Barca</t>
  </si>
  <si>
    <t>56230</t>
  </si>
  <si>
    <t>Iberostar Albufera Park</t>
  </si>
  <si>
    <t>56231</t>
  </si>
  <si>
    <t>Iberostar Albufera Playa</t>
  </si>
  <si>
    <t>56232</t>
  </si>
  <si>
    <t>Iberostar Jardin del Sol Suite</t>
  </si>
  <si>
    <t>56233</t>
  </si>
  <si>
    <t>Iberostar Cala Millor</t>
  </si>
  <si>
    <t>56234</t>
  </si>
  <si>
    <t>Iberostar Selection Llaut Palm</t>
  </si>
  <si>
    <t>56235</t>
  </si>
  <si>
    <t>Iberostar Grand Portals Nous</t>
  </si>
  <si>
    <t>56236</t>
  </si>
  <si>
    <t>Iberostar Cala Domingos</t>
  </si>
  <si>
    <t>56237</t>
  </si>
  <si>
    <t>Iberostar Selection Santa Eula</t>
  </si>
  <si>
    <t>56238</t>
  </si>
  <si>
    <t>Iberostar Selection Fuertevent</t>
  </si>
  <si>
    <t>56239</t>
  </si>
  <si>
    <t>Iberostar Playa Gaviotas</t>
  </si>
  <si>
    <t>56240</t>
  </si>
  <si>
    <t>Iberostar Playa Gaviotas Park</t>
  </si>
  <si>
    <t>56241</t>
  </si>
  <si>
    <t>Iberostar Selection Lanzarote</t>
  </si>
  <si>
    <t>56242</t>
  </si>
  <si>
    <t>Iberostar Bouganville Playa</t>
  </si>
  <si>
    <t>56243</t>
  </si>
  <si>
    <t>Iberostar Las Dalias</t>
  </si>
  <si>
    <t>56244</t>
  </si>
  <si>
    <t>Iberostar Selection Sabila</t>
  </si>
  <si>
    <t>56245</t>
  </si>
  <si>
    <t>Iberostar Selection Anthelia</t>
  </si>
  <si>
    <t>56246</t>
  </si>
  <si>
    <t>Iberostar Grand Salome</t>
  </si>
  <si>
    <t>56247</t>
  </si>
  <si>
    <t>Iberostar Grand El Mirador</t>
  </si>
  <si>
    <t>56248</t>
  </si>
  <si>
    <t>Ib Selection Andalucia Playa</t>
  </si>
  <si>
    <t>56249</t>
  </si>
  <si>
    <t>Iberostar Isla Canela</t>
  </si>
  <si>
    <t>56250</t>
  </si>
  <si>
    <t>Iberostar Royal Andalus</t>
  </si>
  <si>
    <t>56251</t>
  </si>
  <si>
    <t>Iberostar Malaga Playa</t>
  </si>
  <si>
    <t>56252</t>
  </si>
  <si>
    <t>Ib Selection Marbella Coral Be</t>
  </si>
  <si>
    <t>56253</t>
  </si>
  <si>
    <t>Iberostar Selection Lagos Alga</t>
  </si>
  <si>
    <t>56254</t>
  </si>
  <si>
    <t>Iberostar Creta Panorama &amp; Mar</t>
  </si>
  <si>
    <t>56255</t>
  </si>
  <si>
    <t>Iberostar Creta Marine</t>
  </si>
  <si>
    <t>56256</t>
  </si>
  <si>
    <t>Iberostar Bellevue</t>
  </si>
  <si>
    <t>56257</t>
  </si>
  <si>
    <t>Iberostar Herceg Novi</t>
  </si>
  <si>
    <t>56258</t>
  </si>
  <si>
    <t>Iberostar Slavija</t>
  </si>
  <si>
    <t>56259</t>
  </si>
  <si>
    <t>Iberostar Averroes</t>
  </si>
  <si>
    <t>56260</t>
  </si>
  <si>
    <t>Iberostar Mehari Djerba</t>
  </si>
  <si>
    <t>56261</t>
  </si>
  <si>
    <t>Iberostar Selection Royal El M</t>
  </si>
  <si>
    <t>56262</t>
  </si>
  <si>
    <t>Iberostar Selection Kantaoui B</t>
  </si>
  <si>
    <t>56263</t>
  </si>
  <si>
    <t>IB Selection Kuriat Palace</t>
  </si>
  <si>
    <t>56264</t>
  </si>
  <si>
    <t>IB Selection Diar El Andalous</t>
  </si>
  <si>
    <t>56265</t>
  </si>
  <si>
    <t>Iberostar Founty Beach</t>
  </si>
  <si>
    <t>56266</t>
  </si>
  <si>
    <t>Iberostar Saidia</t>
  </si>
  <si>
    <t>56267</t>
  </si>
  <si>
    <t>Iberostar Club Boa Vista</t>
  </si>
  <si>
    <t>56269</t>
  </si>
  <si>
    <t>SX Resort Operations UK H0062</t>
  </si>
  <si>
    <t>56270</t>
  </si>
  <si>
    <t>SX Wellness UK H0062</t>
  </si>
  <si>
    <t>56271</t>
  </si>
  <si>
    <t>SX Sustainability UK H0062</t>
  </si>
  <si>
    <t>56272</t>
  </si>
  <si>
    <t>SX Spa HO UK H0062</t>
  </si>
  <si>
    <t>56273</t>
  </si>
  <si>
    <t>SX HR UK H0062</t>
  </si>
  <si>
    <t>56274</t>
  </si>
  <si>
    <t>SX Development SL UK H0062</t>
  </si>
  <si>
    <t>DISTRIBUTION STRATEGY (H0058)</t>
  </si>
  <si>
    <t>Luxury &amp; Lifestyle Spain</t>
  </si>
  <si>
    <t>ACRM Iberostar Spain</t>
  </si>
  <si>
    <t>56278</t>
  </si>
  <si>
    <t>SS BDP: NSF H0264</t>
  </si>
  <si>
    <t>56279</t>
  </si>
  <si>
    <t>SS BDP: NSF H0310</t>
  </si>
  <si>
    <t>56280</t>
  </si>
  <si>
    <t>SS BDP: NSF H0031</t>
  </si>
  <si>
    <t>56281</t>
  </si>
  <si>
    <t>New Madinah Hotel</t>
  </si>
  <si>
    <t>G1013</t>
  </si>
  <si>
    <t>56282</t>
  </si>
  <si>
    <t>IC ResidencesAbu Dhabi Mgt Fee</t>
  </si>
  <si>
    <t>56283</t>
  </si>
  <si>
    <t>SS CRANS MONTANA-ROYALTY,BASE</t>
  </si>
  <si>
    <t>56284</t>
  </si>
  <si>
    <t>HIEX ANTWERP -ROYALTY FEE</t>
  </si>
  <si>
    <t>56285</t>
  </si>
  <si>
    <t>IC Bordeaux - Le - Royalty fee</t>
  </si>
  <si>
    <t>56286</t>
  </si>
  <si>
    <t>HIEX LIVERPOOL -ROYALTY FEE</t>
  </si>
  <si>
    <t>56287</t>
  </si>
  <si>
    <t>HIEXMadrid-Airport-Royalty fee</t>
  </si>
  <si>
    <t>56288</t>
  </si>
  <si>
    <t>HIEX Fürth- Royalty Fee</t>
  </si>
  <si>
    <t>56289</t>
  </si>
  <si>
    <t>HR lux &amp;Lifestyle Dubai H0058</t>
  </si>
  <si>
    <t>56291</t>
  </si>
  <si>
    <t>CP Manama- License Fee</t>
  </si>
  <si>
    <t>56292</t>
  </si>
  <si>
    <t>BSC FEES REVENUE H0058</t>
  </si>
  <si>
    <t>56293</t>
  </si>
  <si>
    <t>Hungary Corporate Ovhds H0410</t>
  </si>
  <si>
    <t>56294</t>
  </si>
  <si>
    <t>Poland Corp Overheads H0424</t>
  </si>
  <si>
    <t>56295</t>
  </si>
  <si>
    <t>Spain Corp Overheads H0411</t>
  </si>
  <si>
    <t>Iberostar Ignite H0016</t>
  </si>
  <si>
    <t>56297</t>
  </si>
  <si>
    <t>BSC FEES REVENUE - H0419</t>
  </si>
  <si>
    <t>56298</t>
  </si>
  <si>
    <t>BSC FEES REVENUE - H0480</t>
  </si>
  <si>
    <t>56299</t>
  </si>
  <si>
    <t>SPHC Abesq Doha H&amp;R Mgt fee</t>
  </si>
  <si>
    <t>56300</t>
  </si>
  <si>
    <t>SPHC New Madinah Hotel Mgt fee</t>
  </si>
  <si>
    <t>57040</t>
  </si>
  <si>
    <t>Barcelona Granvia Royalty fees</t>
  </si>
  <si>
    <t>57041</t>
  </si>
  <si>
    <t>KI BEM Palace Budapest</t>
  </si>
  <si>
    <t>57042</t>
  </si>
  <si>
    <t>Al Khobar City mgmt fees</t>
  </si>
  <si>
    <t>57043</t>
  </si>
  <si>
    <t>ICON  AL KHOBAR</t>
  </si>
  <si>
    <t>57044</t>
  </si>
  <si>
    <t>ICON AL JUBAIL</t>
  </si>
  <si>
    <t>57045</t>
  </si>
  <si>
    <t>HICP AL KHOBAR Mgt fee</t>
  </si>
  <si>
    <t>57046</t>
  </si>
  <si>
    <t>Voco Al Khobar Mgmt fees</t>
  </si>
  <si>
    <t>57047</t>
  </si>
  <si>
    <t>HIIS Al Khobar Mgmt fees</t>
  </si>
  <si>
    <t>57048</t>
  </si>
  <si>
    <t>STAY AL KHOBAR Mgt fee</t>
  </si>
  <si>
    <t>57049</t>
  </si>
  <si>
    <t>VX Bonnington Dubai Royalty Fe</t>
  </si>
  <si>
    <t>57050</t>
  </si>
  <si>
    <t>KI Frankfurt</t>
  </si>
  <si>
    <t>57051</t>
  </si>
  <si>
    <t>ICON AL AHSA Mgt fee</t>
  </si>
  <si>
    <t>57052</t>
  </si>
  <si>
    <t>ICON JEDDAH</t>
  </si>
  <si>
    <t>57053</t>
  </si>
  <si>
    <t>CP Jeddah Al Salam</t>
  </si>
  <si>
    <t>57054</t>
  </si>
  <si>
    <t>HICP JEDDAH</t>
  </si>
  <si>
    <t>57055</t>
  </si>
  <si>
    <t>ICON MADINAH-DAR AL IMAN</t>
  </si>
  <si>
    <t>57056</t>
  </si>
  <si>
    <t>ICON DAR AL HIJRA MADINAH</t>
  </si>
  <si>
    <t>57057</t>
  </si>
  <si>
    <t>HICP MADINAH Mgt fee</t>
  </si>
  <si>
    <t>57058</t>
  </si>
  <si>
    <t>SPND Abraaj Al Kiswah BMF&amp;IMF</t>
  </si>
  <si>
    <t>57059</t>
  </si>
  <si>
    <t>ICONDARAL TAWHID MAKKAH Mgt fe</t>
  </si>
  <si>
    <t>57060</t>
  </si>
  <si>
    <t>Voco Makkah mgmt fees</t>
  </si>
  <si>
    <t>57061</t>
  </si>
  <si>
    <t>NONH MAKKAH ABRAJ AL TAYSEER</t>
  </si>
  <si>
    <t>57062</t>
  </si>
  <si>
    <t>Six Senses Rome</t>
  </si>
  <si>
    <t>57063</t>
  </si>
  <si>
    <t>HOLI RIYADH - IZDIHAR Mgt fee</t>
  </si>
  <si>
    <t>57064</t>
  </si>
  <si>
    <t>CP Riyadh Al Waha Mgmt fees</t>
  </si>
  <si>
    <t>57065</t>
  </si>
  <si>
    <t>ICON RIYADH</t>
  </si>
  <si>
    <t>57066</t>
  </si>
  <si>
    <t>HOLI RIYADH - MEYDAN Mgt fee</t>
  </si>
  <si>
    <t>57067</t>
  </si>
  <si>
    <t>HICPRIYADH RDCHOTEL&amp;CONVENTION</t>
  </si>
  <si>
    <t>57068</t>
  </si>
  <si>
    <t>HOLI RIYADH - OLAYA</t>
  </si>
  <si>
    <t>57069</t>
  </si>
  <si>
    <t>IC Durrat Mgmt Fees</t>
  </si>
  <si>
    <t>57070</t>
  </si>
  <si>
    <t>HICP RIYADH MINHAL Mgt fee</t>
  </si>
  <si>
    <t>57071</t>
  </si>
  <si>
    <t>Voco Riyadh mgmt fees</t>
  </si>
  <si>
    <t>57072</t>
  </si>
  <si>
    <t>InterContinental Tashkent</t>
  </si>
  <si>
    <t>57073</t>
  </si>
  <si>
    <t>ICON TAIF</t>
  </si>
  <si>
    <t>57074</t>
  </si>
  <si>
    <t>Voco Reading Royalty fees</t>
  </si>
  <si>
    <t>57075</t>
  </si>
  <si>
    <t>HOLI YANBU</t>
  </si>
  <si>
    <t>RevMan- France</t>
  </si>
  <si>
    <t>57077</t>
  </si>
  <si>
    <t>Mgmt Contract amortisation</t>
  </si>
  <si>
    <t>57078</t>
  </si>
  <si>
    <t>UAE IHG Backup Billing (H0058)</t>
  </si>
  <si>
    <t>57079</t>
  </si>
  <si>
    <t>UAE Ivanti Billings  (H0058)</t>
  </si>
  <si>
    <t>57080</t>
  </si>
  <si>
    <t>57082</t>
  </si>
  <si>
    <t>KI Rotterdam</t>
  </si>
  <si>
    <t>57084</t>
  </si>
  <si>
    <t>IC Jerusalem</t>
  </si>
  <si>
    <t>57085</t>
  </si>
  <si>
    <t>UB Durrat Al Riyadh Resort &amp; S</t>
  </si>
  <si>
    <t>Voice Rev Middle East (H0058)</t>
  </si>
  <si>
    <t>Shared Services IMEA (KSA) - H</t>
  </si>
  <si>
    <t>57088</t>
  </si>
  <si>
    <t>KSA Finance H0480</t>
  </si>
  <si>
    <t>57089</t>
  </si>
  <si>
    <t>IC Rome Ambasciatori  Royalty</t>
  </si>
  <si>
    <t>57090</t>
  </si>
  <si>
    <t>HI Eindhoven Airport Royalty</t>
  </si>
  <si>
    <t>57091</t>
  </si>
  <si>
    <t>VX Riyadh Mgt Fees (H0058)</t>
  </si>
  <si>
    <t>57092</t>
  </si>
  <si>
    <t>VX Riyadh Mgt Fees (H0264)</t>
  </si>
  <si>
    <t>57093</t>
  </si>
  <si>
    <t>Voco Makkah MGT Fees (H0058)</t>
  </si>
  <si>
    <t>57094</t>
  </si>
  <si>
    <t>Voco Makkah MGT Fees (H0264)</t>
  </si>
  <si>
    <t>57095</t>
  </si>
  <si>
    <t>VX Rabban Suites West Bay Doha</t>
  </si>
  <si>
    <t>57096</t>
  </si>
  <si>
    <t>57097</t>
  </si>
  <si>
    <t>CP Doha West Bay</t>
  </si>
  <si>
    <t>57098</t>
  </si>
  <si>
    <t>57099</t>
  </si>
  <si>
    <t>HI Cairo CityStars Mgt Fees</t>
  </si>
  <si>
    <t>57100</t>
  </si>
  <si>
    <t>IC CityStars Mgt Fee</t>
  </si>
  <si>
    <t>57101</t>
  </si>
  <si>
    <t>IHGCSL RENTAL INCOME</t>
  </si>
  <si>
    <t>Birmingham UK Reservation Cent</t>
  </si>
  <si>
    <t>UKCRO Guest Relations</t>
  </si>
  <si>
    <t>Birmingham UK Variable Reserva</t>
  </si>
  <si>
    <t>57105</t>
  </si>
  <si>
    <t>PRISM UK OPERATIONS</t>
  </si>
  <si>
    <t>Distribution Services</t>
  </si>
  <si>
    <t>57107</t>
  </si>
  <si>
    <t>UK Fixed Rent (cls)</t>
  </si>
  <si>
    <t>57108</t>
  </si>
  <si>
    <t>Global Opt - UKCRO</t>
  </si>
  <si>
    <t>57109</t>
  </si>
  <si>
    <t>UK HUMAN RESOURCES</t>
  </si>
  <si>
    <t>57110</t>
  </si>
  <si>
    <t>BUSINESS PERFORMANCE &amp; QUALITY</t>
  </si>
  <si>
    <t>MACRO UK Administration</t>
  </si>
  <si>
    <t>MACRO London</t>
  </si>
  <si>
    <t>57114</t>
  </si>
  <si>
    <t>GLOBAL SOURCING UK</t>
  </si>
  <si>
    <t>Europe Groups</t>
  </si>
  <si>
    <t>57119</t>
  </si>
  <si>
    <t>IC Chantilly</t>
  </si>
  <si>
    <t>57120</t>
  </si>
  <si>
    <t>UK FAST AUDIT H0264</t>
  </si>
  <si>
    <t>57121</t>
  </si>
  <si>
    <t>Operations Luxury and Lifestyl</t>
  </si>
  <si>
    <t>57122</t>
  </si>
  <si>
    <t>TSA Revenue H0062</t>
  </si>
  <si>
    <t>57123</t>
  </si>
  <si>
    <t>SS TSARev_H0058</t>
  </si>
  <si>
    <t>57124</t>
  </si>
  <si>
    <t>BDP H0058_MEA_KSA,UAE&amp;Qatar</t>
  </si>
  <si>
    <t>57125</t>
  </si>
  <si>
    <t>BDP H0058_MEA_Fran</t>
  </si>
  <si>
    <t>57127</t>
  </si>
  <si>
    <t>CP Beirut</t>
  </si>
  <si>
    <t>57128</t>
  </si>
  <si>
    <t>IC Mzaar Mgt fee</t>
  </si>
  <si>
    <t>57129</t>
  </si>
  <si>
    <t>IC Phoenicia Beirut</t>
  </si>
  <si>
    <t>57130</t>
  </si>
  <si>
    <t>SB Beirut Mgt fee</t>
  </si>
  <si>
    <t>57131</t>
  </si>
  <si>
    <t>BDP H0058_MEA_Levant</t>
  </si>
  <si>
    <t>57132</t>
  </si>
  <si>
    <t>SX Viking Saturn Cruise H0065</t>
  </si>
  <si>
    <t>57133</t>
  </si>
  <si>
    <t>SX Spa OH Spain H0413</t>
  </si>
  <si>
    <t>57134</t>
  </si>
  <si>
    <t>Hotel Ops Europe (Turkey)</t>
  </si>
  <si>
    <t>57135</t>
  </si>
  <si>
    <t>SX TSA Fees (H0355)</t>
  </si>
  <si>
    <t>57136</t>
  </si>
  <si>
    <t>SX TSA Fees (H0411)</t>
  </si>
  <si>
    <t>Ibero welcome amenity H0016</t>
  </si>
  <si>
    <t>Ibero welcome amenity H0310</t>
  </si>
  <si>
    <t>Performance Essentials Europe</t>
  </si>
  <si>
    <t>Performance Essentials IMEA</t>
  </si>
  <si>
    <t>IHG Procurement Program KSA</t>
  </si>
  <si>
    <t>BTA Fund_EMEA H0264</t>
  </si>
  <si>
    <t>IMEA KSA Office MF Comm H0480</t>
  </si>
  <si>
    <t>G&amp;M Strategy UK H0264</t>
  </si>
  <si>
    <t>SME Strategy - Euro H0264</t>
  </si>
  <si>
    <t>WWS Product Management EMEA H0</t>
  </si>
  <si>
    <t>Luxury &amp; Lifestyle UK H0264</t>
  </si>
  <si>
    <t>Sales Effectiveness UK H0264</t>
  </si>
  <si>
    <t>57150</t>
  </si>
  <si>
    <t>KSA Office (H0480)</t>
  </si>
  <si>
    <t>57151</t>
  </si>
  <si>
    <t>KSA HR H0480</t>
  </si>
  <si>
    <t>57152</t>
  </si>
  <si>
    <t>IHG Backup H0031 - Middle East</t>
  </si>
  <si>
    <t>57153</t>
  </si>
  <si>
    <t>IHG Backup H0031 - Saudi Arabi</t>
  </si>
  <si>
    <t>57154</t>
  </si>
  <si>
    <t>EMEAA COMMS (H0310 )</t>
  </si>
  <si>
    <t>57155</t>
  </si>
  <si>
    <t>HPS Portugal (H0427)</t>
  </si>
  <si>
    <t>57156</t>
  </si>
  <si>
    <t>POB- Crans Montana</t>
  </si>
  <si>
    <t>57157</t>
  </si>
  <si>
    <t>SX OH TSF Middle East H0058</t>
  </si>
  <si>
    <t>57158</t>
  </si>
  <si>
    <t>Mgmt fees for Riyadh Bus Dist</t>
  </si>
  <si>
    <t>57159</t>
  </si>
  <si>
    <t>Six senses concur expense</t>
  </si>
  <si>
    <t>57160</t>
  </si>
  <si>
    <t>LUXURY AND LIFESTYLE SPAIN</t>
  </si>
  <si>
    <t>57161</t>
  </si>
  <si>
    <t>HR luxury &amp; Lifestyle UK H0310</t>
  </si>
  <si>
    <t>57162</t>
  </si>
  <si>
    <t>EU HRSS H0264</t>
  </si>
  <si>
    <t>57163</t>
  </si>
  <si>
    <t>GLOBAL CORP LEARNING H0264</t>
  </si>
  <si>
    <t>57164</t>
  </si>
  <si>
    <t>GBL TALENT MGMT &amp; LEADERSHIP</t>
  </si>
  <si>
    <t>57165</t>
  </si>
  <si>
    <t>MEA TSA  Charge</t>
  </si>
  <si>
    <t>57166</t>
  </si>
  <si>
    <t>HICP Marseille - Le Dôme-RF</t>
  </si>
  <si>
    <t>57167</t>
  </si>
  <si>
    <t>HIEX Hamburg South A7/AS42-RF</t>
  </si>
  <si>
    <t>57168</t>
  </si>
  <si>
    <t>BSC FEE REVENUE H0145</t>
  </si>
  <si>
    <t>57169</t>
  </si>
  <si>
    <t>GPS UK H0310</t>
  </si>
  <si>
    <t>57170</t>
  </si>
  <si>
    <t>TALENT ACQUISITION DUBAI H0058</t>
  </si>
  <si>
    <t>57171</t>
  </si>
  <si>
    <t>IFRS 17 interco guarantees</t>
  </si>
  <si>
    <t>57172</t>
  </si>
  <si>
    <t>57173</t>
  </si>
  <si>
    <t>SX Rome Palazzo</t>
  </si>
  <si>
    <t>57174</t>
  </si>
  <si>
    <t>Portugal Corporate Overheads H</t>
  </si>
  <si>
    <t>57175</t>
  </si>
  <si>
    <t>NHOP KSA (H0480)</t>
  </si>
  <si>
    <t>57176</t>
  </si>
  <si>
    <t>KSA IT Support (H0480)</t>
  </si>
  <si>
    <t>57177</t>
  </si>
  <si>
    <t>SX A&amp;D Spain H0413</t>
  </si>
  <si>
    <t>57178</t>
  </si>
  <si>
    <t>SX HR (OVH) H0310</t>
  </si>
  <si>
    <t>57179</t>
  </si>
  <si>
    <t>SX Place H0062</t>
  </si>
  <si>
    <t>RMH Portugal (SF)</t>
  </si>
  <si>
    <t>57182</t>
  </si>
  <si>
    <t>KI Marbella</t>
  </si>
  <si>
    <t>57183</t>
  </si>
  <si>
    <t>HI Riyadh Bus Distrt Mgmt Fee</t>
  </si>
  <si>
    <t>57184</t>
  </si>
  <si>
    <t>HOLI Dijon Sud - Longvic-RF</t>
  </si>
  <si>
    <t>57185</t>
  </si>
  <si>
    <t>SPND The Samlesbury Hotel-RF</t>
  </si>
  <si>
    <t>57186</t>
  </si>
  <si>
    <t>INDG Bordeaux Centre Chartr-RF</t>
  </si>
  <si>
    <t>57187</t>
  </si>
  <si>
    <t>SPND Madrid - Retiro-RF</t>
  </si>
  <si>
    <t>57188</t>
  </si>
  <si>
    <t>SPND Madrid - Centre Retiro-RF</t>
  </si>
  <si>
    <t>57189</t>
  </si>
  <si>
    <t>LXLX Convent Square Lisbon-RF</t>
  </si>
  <si>
    <t>57190</t>
  </si>
  <si>
    <t>HIRT Bodrum -RF</t>
  </si>
  <si>
    <t>Field Marketing - EUR (H0029)</t>
  </si>
  <si>
    <t>57192</t>
  </si>
  <si>
    <t>HOCPP-Program Mgt Spain H0413</t>
  </si>
  <si>
    <t>57193</t>
  </si>
  <si>
    <t>HIEX San Sebastian</t>
  </si>
  <si>
    <t>57194</t>
  </si>
  <si>
    <t>57195</t>
  </si>
  <si>
    <t>57196</t>
  </si>
  <si>
    <t>57197</t>
  </si>
  <si>
    <t>Th8 Palm Dubai Beach Resort</t>
  </si>
  <si>
    <t>57198</t>
  </si>
  <si>
    <t>VX The Bank - Rosebank (H0058)</t>
  </si>
  <si>
    <t>57199</t>
  </si>
  <si>
    <t>UB Doha MF H0058</t>
  </si>
  <si>
    <t>57200</t>
  </si>
  <si>
    <t>SB Al Khobar Olaya H0058</t>
  </si>
  <si>
    <t>Field Marketing - SAR (H0480)</t>
  </si>
  <si>
    <t>Middle East UK Revenue H0480</t>
  </si>
  <si>
    <t>57203</t>
  </si>
  <si>
    <t>Six Senses TSF(H0310)</t>
  </si>
  <si>
    <t>57204</t>
  </si>
  <si>
    <t>SX Operations OH H0058</t>
  </si>
  <si>
    <t>57205</t>
  </si>
  <si>
    <t>SX London</t>
  </si>
  <si>
    <t>57206</t>
  </si>
  <si>
    <t>Six Senses TSF(H0480)</t>
  </si>
  <si>
    <t>57207</t>
  </si>
  <si>
    <t>Ivanti - Saudi Arabia H0480</t>
  </si>
  <si>
    <t>RMH Switzerland (SF)</t>
  </si>
  <si>
    <t>RMH Netherlands (SF)</t>
  </si>
  <si>
    <t>RMH Belgium (SF)</t>
  </si>
  <si>
    <t>57211</t>
  </si>
  <si>
    <t>GIO HW/SW Maintenance - Dubai</t>
  </si>
  <si>
    <t>G&amp;M IBEROStar Hotels H0310</t>
  </si>
  <si>
    <t>57213</t>
  </si>
  <si>
    <t>G&amp;M UAE H0058</t>
  </si>
  <si>
    <t>57215</t>
  </si>
  <si>
    <t>SX A&amp;D OH H0413</t>
  </si>
  <si>
    <t>Garner UK H0016</t>
  </si>
  <si>
    <t>InStay Expr. Product</t>
  </si>
  <si>
    <t>57218</t>
  </si>
  <si>
    <t>IHG Backup H0480-Saudi Arabia</t>
  </si>
  <si>
    <t>57219</t>
  </si>
  <si>
    <t>UK Facilities</t>
  </si>
  <si>
    <t>57220</t>
  </si>
  <si>
    <t>Brussels City North</t>
  </si>
  <si>
    <t>57221</t>
  </si>
  <si>
    <t>Crowne Plaza Tashkent</t>
  </si>
  <si>
    <t>57222</t>
  </si>
  <si>
    <t>Formosa Park - Algarve</t>
  </si>
  <si>
    <t>57223</t>
  </si>
  <si>
    <t>Astana - Turan</t>
  </si>
  <si>
    <t>57224</t>
  </si>
  <si>
    <t>GIO HW/SW Maintenance - EMEAA</t>
  </si>
  <si>
    <t>57225</t>
  </si>
  <si>
    <t>Vienna Prater</t>
  </si>
  <si>
    <t>57226</t>
  </si>
  <si>
    <t>Velero Hotel Doha Lusail</t>
  </si>
  <si>
    <t>G1016</t>
  </si>
  <si>
    <t>57227</t>
  </si>
  <si>
    <t>Iberostar Tech Fee EMEA</t>
  </si>
  <si>
    <t>57228</t>
  </si>
  <si>
    <t>EMEAA BRR Litigation</t>
  </si>
  <si>
    <t>57229</t>
  </si>
  <si>
    <t>SX Development H0310</t>
  </si>
  <si>
    <t>57230</t>
  </si>
  <si>
    <t>SX Finance UK OVH H0310</t>
  </si>
  <si>
    <t>57231</t>
  </si>
  <si>
    <t>SX Marketing OVH H0264</t>
  </si>
  <si>
    <t>57232</t>
  </si>
  <si>
    <t>SX Marketing OVH H0310</t>
  </si>
  <si>
    <t>57233</t>
  </si>
  <si>
    <t>SX Resort Operations OVH H0310</t>
  </si>
  <si>
    <t>57234</t>
  </si>
  <si>
    <t>SX Sustainability OVH H0310</t>
  </si>
  <si>
    <t>57235</t>
  </si>
  <si>
    <t>Talent and Leadership Dubai</t>
  </si>
  <si>
    <t>57236</t>
  </si>
  <si>
    <t>Learning Delivery – Dubai</t>
  </si>
  <si>
    <t>57237</t>
  </si>
  <si>
    <t>EMEAA Meraki Client VPN (H0274</t>
  </si>
  <si>
    <t>57238</t>
  </si>
  <si>
    <t>Global Commercial Hotel Learn</t>
  </si>
  <si>
    <t>57239</t>
  </si>
  <si>
    <t>Global Learning UK H0264</t>
  </si>
  <si>
    <t>57240</t>
  </si>
  <si>
    <t>RDE OH Hungary Corp H0410</t>
  </si>
  <si>
    <t>57241</t>
  </si>
  <si>
    <t>R Detre Spas Corp H0413</t>
  </si>
  <si>
    <t>57243</t>
  </si>
  <si>
    <t>Vignette Collection Al Khobar</t>
  </si>
  <si>
    <t>G1018</t>
  </si>
  <si>
    <t>57245</t>
  </si>
  <si>
    <t>SB Cannes Centre</t>
  </si>
  <si>
    <t>57246</t>
  </si>
  <si>
    <t>SX SPA OH(H0480)</t>
  </si>
  <si>
    <t>57247</t>
  </si>
  <si>
    <t>SS BDP : Managed Eur H0061</t>
  </si>
  <si>
    <t>57248</t>
  </si>
  <si>
    <t>SS BDP : Managed Eur H0062</t>
  </si>
  <si>
    <t>57249</t>
  </si>
  <si>
    <t>SS BDP : Managed Eur H0068</t>
  </si>
  <si>
    <t>57250</t>
  </si>
  <si>
    <t>SS BDP : Managed Eur H0187</t>
  </si>
  <si>
    <t>57251</t>
  </si>
  <si>
    <t>SS BDP : Managed UKI H0061</t>
  </si>
  <si>
    <t>57252</t>
  </si>
  <si>
    <t>SS BDP : Managed UKI H0062</t>
  </si>
  <si>
    <t>57253</t>
  </si>
  <si>
    <t>SS BDP : Managed UKI H0068</t>
  </si>
  <si>
    <t>57254</t>
  </si>
  <si>
    <t>SS BDP : Managed UKI H0187</t>
  </si>
  <si>
    <t>57255</t>
  </si>
  <si>
    <t>SS BDP : MEA Managed KUQ H0062</t>
  </si>
  <si>
    <t>57256</t>
  </si>
  <si>
    <t>SS BDP : MEA Managed KUQ H0068</t>
  </si>
  <si>
    <t>57257</t>
  </si>
  <si>
    <t>SS BDP : MEA Mgd Africa H0068</t>
  </si>
  <si>
    <t>57258</t>
  </si>
  <si>
    <t>SS BDP : MEA Mgd KUQ H0187</t>
  </si>
  <si>
    <t>57259</t>
  </si>
  <si>
    <t>Learning Delivery – Portugal</t>
  </si>
  <si>
    <t>57260</t>
  </si>
  <si>
    <t>SX CORP IT H0310</t>
  </si>
  <si>
    <t>57261</t>
  </si>
  <si>
    <t>SX Finance UK H0310</t>
  </si>
  <si>
    <t>57262</t>
  </si>
  <si>
    <t>SX Finance UK H0264</t>
  </si>
  <si>
    <t>57263</t>
  </si>
  <si>
    <t>SL UK-Corporate H0264</t>
  </si>
  <si>
    <t>57264</t>
  </si>
  <si>
    <t>SL UK-Corporate H0310</t>
  </si>
  <si>
    <t>SX Advertising UK-H0310</t>
  </si>
  <si>
    <t>57266</t>
  </si>
  <si>
    <t>57267</t>
  </si>
  <si>
    <t>SX Spa OH H0068</t>
  </si>
  <si>
    <t>57268</t>
  </si>
  <si>
    <t>IC Warsaw new HMA</t>
  </si>
  <si>
    <t>GMSS Shared Services EUR</t>
  </si>
  <si>
    <t>IHG Connect Europe</t>
  </si>
  <si>
    <t>57271</t>
  </si>
  <si>
    <t>Global Learning D&amp;D UK</t>
  </si>
  <si>
    <t>57272</t>
  </si>
  <si>
    <t>Global Learning D&amp;D EMEAA</t>
  </si>
  <si>
    <t>57273</t>
  </si>
  <si>
    <t>EMEAA Gbl Com Htl Learning EUR</t>
  </si>
  <si>
    <t>57274</t>
  </si>
  <si>
    <t>EMEAA GBL Com Hlt Learning SAR</t>
  </si>
  <si>
    <t>57275</t>
  </si>
  <si>
    <t>Gbl TA Resourcing</t>
  </si>
  <si>
    <t>57276</t>
  </si>
  <si>
    <t>ngPMS EMEAA</t>
  </si>
  <si>
    <t>57280</t>
  </si>
  <si>
    <t>Mgt fees -SBS Dubai Bus Bay</t>
  </si>
  <si>
    <t>57281</t>
  </si>
  <si>
    <t>Mgt Fees SP Carlton Al Moaibed</t>
  </si>
  <si>
    <t>57282</t>
  </si>
  <si>
    <t>Mgt Fees HI Jeddah Corniche</t>
  </si>
  <si>
    <t>57283</t>
  </si>
  <si>
    <t>Hist. Velero Doha Lusail</t>
  </si>
  <si>
    <t>G1019</t>
  </si>
  <si>
    <t>57284</t>
  </si>
  <si>
    <t>SX Rome Palazzo Performance gu</t>
  </si>
  <si>
    <t>57285</t>
  </si>
  <si>
    <t>SS Southern Dunes The Red Sea</t>
  </si>
  <si>
    <t>57286</t>
  </si>
  <si>
    <t>HI Dubai Business Bay</t>
  </si>
  <si>
    <t>57287</t>
  </si>
  <si>
    <t>Mgt Fees SP-Velero Doha Lusail</t>
  </si>
  <si>
    <t>57289</t>
  </si>
  <si>
    <t>Six Senses London</t>
  </si>
  <si>
    <t>57290</t>
  </si>
  <si>
    <t>57291</t>
  </si>
  <si>
    <t>SX Lisbon H0427</t>
  </si>
  <si>
    <t>57293</t>
  </si>
  <si>
    <t>InterContinental Bursa</t>
  </si>
  <si>
    <t>UK Fixed H0264 SCH</t>
  </si>
  <si>
    <t>57295</t>
  </si>
  <si>
    <t>HI Tashkent City - Royalty F</t>
  </si>
  <si>
    <t>57296</t>
  </si>
  <si>
    <t>Hotel Indigo Florence-Royalty</t>
  </si>
  <si>
    <t>57297</t>
  </si>
  <si>
    <t>CP-Istanbul-Ortakoy Bosphorus</t>
  </si>
  <si>
    <t>57298</t>
  </si>
  <si>
    <t>SPHC CHC Torino Castello- RF</t>
  </si>
  <si>
    <t>57299</t>
  </si>
  <si>
    <t>Vignette Arabella Beach Kuwait</t>
  </si>
  <si>
    <t>57300</t>
  </si>
  <si>
    <t>SPHC Monaco Heart of Europe</t>
  </si>
  <si>
    <t>57301</t>
  </si>
  <si>
    <t>Holiday Inn Express Bochum</t>
  </si>
  <si>
    <t>57302</t>
  </si>
  <si>
    <t>HI Express Liverpool - Central</t>
  </si>
  <si>
    <t>57303</t>
  </si>
  <si>
    <t>Vignette-The Halyard Liverpool</t>
  </si>
  <si>
    <t>57304</t>
  </si>
  <si>
    <t>Hotel Indigo Coventry- RF</t>
  </si>
  <si>
    <t>57305</t>
  </si>
  <si>
    <t>Holiday Inn Express Heilbronn</t>
  </si>
  <si>
    <t>57306</t>
  </si>
  <si>
    <t>HI Szklarska Poreba Valley</t>
  </si>
  <si>
    <t>57307</t>
  </si>
  <si>
    <t>SPHC Logrono City-RF</t>
  </si>
  <si>
    <t>57308</t>
  </si>
  <si>
    <t>SPHC Letchworth Hall</t>
  </si>
  <si>
    <t>57309</t>
  </si>
  <si>
    <t>Crowne Plaza Haifa</t>
  </si>
  <si>
    <t>57310</t>
  </si>
  <si>
    <t>Meraki Client VPN Saudi Arabia</t>
  </si>
  <si>
    <t>57311</t>
  </si>
  <si>
    <t>Meraki Client VPN Europe (H031</t>
  </si>
  <si>
    <t>57312</t>
  </si>
  <si>
    <t>Meraki Client VPN Middle East</t>
  </si>
  <si>
    <t>57313</t>
  </si>
  <si>
    <t>Meraki Client VPN UAE (H0058)</t>
  </si>
  <si>
    <t>57314</t>
  </si>
  <si>
    <t>Hotel Comm Products EMEAA (H02</t>
  </si>
  <si>
    <t>57315</t>
  </si>
  <si>
    <t>Hotel Security- UK</t>
  </si>
  <si>
    <t>57316</t>
  </si>
  <si>
    <t>TBM- UK</t>
  </si>
  <si>
    <t>57317</t>
  </si>
  <si>
    <t>ngPMS EMEAA (H0264)</t>
  </si>
  <si>
    <t>57318</t>
  </si>
  <si>
    <t>Hotel P&amp;S EMEAA (H0264)</t>
  </si>
  <si>
    <t>57999</t>
  </si>
  <si>
    <t>SCHCSCL Corp Location</t>
  </si>
  <si>
    <t>58339</t>
  </si>
  <si>
    <t>HI (UK) LIMITED</t>
  </si>
  <si>
    <t>59000</t>
  </si>
  <si>
    <t>BHR Holdings BV - corporate</t>
  </si>
  <si>
    <t>59001</t>
  </si>
  <si>
    <t>BHR Holding Loans (cls)</t>
  </si>
  <si>
    <t>59002</t>
  </si>
  <si>
    <t>BHR Holding Int (59002) (cls)</t>
  </si>
  <si>
    <t>59005</t>
  </si>
  <si>
    <t>BHR O/seas Eur Corp(cls)</t>
  </si>
  <si>
    <t>59006</t>
  </si>
  <si>
    <t>BHR O/seas Eur Loan (cls)</t>
  </si>
  <si>
    <t>59007</t>
  </si>
  <si>
    <t>BHR O/seas Eur Int (cls)</t>
  </si>
  <si>
    <t>59010</t>
  </si>
  <si>
    <t>BHR O/seas Fin Corp (cls)</t>
  </si>
  <si>
    <t>59011</t>
  </si>
  <si>
    <t>BHR O/seas Fin Loan (cls)</t>
  </si>
  <si>
    <t>59012</t>
  </si>
  <si>
    <t>BHR O/seas Fin Int (cls)</t>
  </si>
  <si>
    <t>59020</t>
  </si>
  <si>
    <t>Alexandra Hldg BV Corp(cls)</t>
  </si>
  <si>
    <t>H0112</t>
  </si>
  <si>
    <t>59021</t>
  </si>
  <si>
    <t>Alexandra Hldg BV Loan(cls)</t>
  </si>
  <si>
    <t>59022</t>
  </si>
  <si>
    <t>Alexandra Hldg BV Int(cls)</t>
  </si>
  <si>
    <t>59025</t>
  </si>
  <si>
    <t>IHIBV Corp (59025)</t>
  </si>
  <si>
    <t>59026</t>
  </si>
  <si>
    <t>IHIBV Loans (59026) (cls)</t>
  </si>
  <si>
    <t>59027</t>
  </si>
  <si>
    <t>IHIBV Interest (59027) (cls)</t>
  </si>
  <si>
    <t>59035</t>
  </si>
  <si>
    <t>IC Hotel Indonesia IDR - Corp</t>
  </si>
  <si>
    <t>H0114</t>
  </si>
  <si>
    <t>IDR</t>
  </si>
  <si>
    <t>59036</t>
  </si>
  <si>
    <t>IHIBV Branch Loan (cls)</t>
  </si>
  <si>
    <t>59037</t>
  </si>
  <si>
    <t>IHIBV Branch Int (59037) (cls)</t>
  </si>
  <si>
    <t>59040</t>
  </si>
  <si>
    <t>Laper SA Corp (59040) (cls)</t>
  </si>
  <si>
    <t>59041</t>
  </si>
  <si>
    <t>Laper SA Loan (59041) (cls)</t>
  </si>
  <si>
    <t>59042</t>
  </si>
  <si>
    <t>Laper SA Int (59042) (cls)</t>
  </si>
  <si>
    <t>59045</t>
  </si>
  <si>
    <t>Verkaja BV Corp (59045) (cls)</t>
  </si>
  <si>
    <t>59046</t>
  </si>
  <si>
    <t>Verkaja BV Loan (59046) (cls)</t>
  </si>
  <si>
    <t>59047</t>
  </si>
  <si>
    <t>Verkaja BV Int (59047) (cls)</t>
  </si>
  <si>
    <t>59050</t>
  </si>
  <si>
    <t>IHC DELAWARE (59050)</t>
  </si>
  <si>
    <t>59051</t>
  </si>
  <si>
    <t>Clearance</t>
  </si>
  <si>
    <t>59105</t>
  </si>
  <si>
    <t>EMEA Transition Costs (cls)</t>
  </si>
  <si>
    <t>59116</t>
  </si>
  <si>
    <t>GPO R2C (59116) (cls)</t>
  </si>
  <si>
    <t>59119</t>
  </si>
  <si>
    <t>BSC Facilities Mgmt (cls)</t>
  </si>
  <si>
    <t>59123</t>
  </si>
  <si>
    <t>UK - Corporate Risk(cls)_(cls)</t>
  </si>
  <si>
    <t>59145</t>
  </si>
  <si>
    <t>GT Europe Hotel Support (cls)</t>
  </si>
  <si>
    <t>59163</t>
  </si>
  <si>
    <t>BSC Financial Rptg (cls)</t>
  </si>
  <si>
    <t>59173</t>
  </si>
  <si>
    <t>BSC Overheads Rptg (cls)</t>
  </si>
  <si>
    <t>59175</t>
  </si>
  <si>
    <t>Banquo EMEA</t>
  </si>
  <si>
    <t>59176</t>
  </si>
  <si>
    <t>BSC Ops Finance Mgmt (cls)</t>
  </si>
  <si>
    <t>59177</t>
  </si>
  <si>
    <t>UK Legacy Project (cls)</t>
  </si>
  <si>
    <t>59178</t>
  </si>
  <si>
    <t>PSoft 8.8 Upgrade Proj (cls)</t>
  </si>
  <si>
    <t>59179</t>
  </si>
  <si>
    <t>Franchise Audit UK (cls)</t>
  </si>
  <si>
    <t>59180</t>
  </si>
  <si>
    <t>BSC Consolidation Rptg (cls)</t>
  </si>
  <si>
    <t>59182</t>
  </si>
  <si>
    <t>Recruit to Retire (cls)</t>
  </si>
  <si>
    <t>59999</t>
  </si>
  <si>
    <t>60852</t>
  </si>
  <si>
    <t>Omega Hotels Ltd (60852) (cls)</t>
  </si>
  <si>
    <t>H0126</t>
  </si>
  <si>
    <t>60856</t>
  </si>
  <si>
    <t>SC Hotels and Holiday Ltd(cls)</t>
  </si>
  <si>
    <t>H0149</t>
  </si>
  <si>
    <t>60857</t>
  </si>
  <si>
    <t>Bass Hotels Limited (cls)</t>
  </si>
  <si>
    <t>H0224</t>
  </si>
  <si>
    <t>60862</t>
  </si>
  <si>
    <t>Centre Airport Htl London(cls)</t>
  </si>
  <si>
    <t>H0123</t>
  </si>
  <si>
    <t>60863</t>
  </si>
  <si>
    <t>CENT HOT (CRANSTON) CORP LOC</t>
  </si>
  <si>
    <t>H0148</t>
  </si>
  <si>
    <t>60865</t>
  </si>
  <si>
    <t>Delta Hotels Ltd (60865) (cls)</t>
  </si>
  <si>
    <t>H0227</t>
  </si>
  <si>
    <t>60866</t>
  </si>
  <si>
    <t>Dover Hotel Limited(cls)</t>
  </si>
  <si>
    <t>H0223</t>
  </si>
  <si>
    <t>60868</t>
  </si>
  <si>
    <t>HI Garden Court Ltd(cls)</t>
  </si>
  <si>
    <t>H0221</t>
  </si>
  <si>
    <t>60869</t>
  </si>
  <si>
    <t>HI of America UK Limited</t>
  </si>
  <si>
    <t>H0222</t>
  </si>
  <si>
    <t>60870</t>
  </si>
  <si>
    <t>HI England Corporate Location</t>
  </si>
  <si>
    <t>H0124</t>
  </si>
  <si>
    <t>60872</t>
  </si>
  <si>
    <t>HI (Ireland) Ltd (60872)</t>
  </si>
  <si>
    <t>H0141</t>
  </si>
  <si>
    <t>60880</t>
  </si>
  <si>
    <t>HI UK Inc Corporate Location</t>
  </si>
  <si>
    <t>61111</t>
  </si>
  <si>
    <t>HIG - Equity Pickup (cls)</t>
  </si>
  <si>
    <t>61119</t>
  </si>
  <si>
    <t>61141</t>
  </si>
  <si>
    <t>EMEA PC Serv Centre (cls)</t>
  </si>
  <si>
    <t>61142</t>
  </si>
  <si>
    <t>Guest Relations - EMEA (cls)</t>
  </si>
  <si>
    <t>61143</t>
  </si>
  <si>
    <t>61144</t>
  </si>
  <si>
    <t>Admin EMERO (cls)</t>
  </si>
  <si>
    <t>61145</t>
  </si>
  <si>
    <t>World Wide Reservations</t>
  </si>
  <si>
    <t>61146</t>
  </si>
  <si>
    <t>Facilities EMERO (cls)</t>
  </si>
  <si>
    <t>61147</t>
  </si>
  <si>
    <t>EMERO HR (cls)</t>
  </si>
  <si>
    <t>61148</t>
  </si>
  <si>
    <t>Training EMERO (cls)</t>
  </si>
  <si>
    <t>61149</t>
  </si>
  <si>
    <t>Customer Svr Supt EMERO(cls)</t>
  </si>
  <si>
    <t>61160</t>
  </si>
  <si>
    <t>Europe CRO (cls)</t>
  </si>
  <si>
    <t>61219</t>
  </si>
  <si>
    <t>H0205</t>
  </si>
  <si>
    <t>61220</t>
  </si>
  <si>
    <t>61860</t>
  </si>
  <si>
    <t>error</t>
  </si>
  <si>
    <t>61976</t>
  </si>
  <si>
    <t>62222</t>
  </si>
  <si>
    <t>HIH Equity Pickup</t>
  </si>
  <si>
    <t>63001</t>
  </si>
  <si>
    <t>Antwerp Corporate Overhead</t>
  </si>
  <si>
    <t>H0018</t>
  </si>
  <si>
    <t>63002</t>
  </si>
  <si>
    <t>63004</t>
  </si>
  <si>
    <t>CP CC Mngmt Fees (Loans)</t>
  </si>
  <si>
    <t>H0004</t>
  </si>
  <si>
    <t>63100</t>
  </si>
  <si>
    <t>63103</t>
  </si>
  <si>
    <t>Bass Invest Htl BV (cls)</t>
  </si>
  <si>
    <t>H0009</t>
  </si>
  <si>
    <t>63105</t>
  </si>
  <si>
    <t>HI London - Brent Cross</t>
  </si>
  <si>
    <t>63119</t>
  </si>
  <si>
    <t>H0024</t>
  </si>
  <si>
    <t>63123</t>
  </si>
  <si>
    <t>Develp Benelux &amp; E Eur(cls)</t>
  </si>
  <si>
    <t>63124</t>
  </si>
  <si>
    <t>Dev &amp; Inv Benelux &amp; Germ(cls)</t>
  </si>
  <si>
    <t>63126</t>
  </si>
  <si>
    <t>MEA Tech Servs HI (cls)</t>
  </si>
  <si>
    <t>63127</t>
  </si>
  <si>
    <t>SCH (UK) Corp Location(cls)</t>
  </si>
  <si>
    <t>63130</t>
  </si>
  <si>
    <t>IT Germany</t>
  </si>
  <si>
    <t>63132</t>
  </si>
  <si>
    <t>EUR Hotel Sales Brxl (cls)</t>
  </si>
  <si>
    <t>63133</t>
  </si>
  <si>
    <t>Sales Ben/Nord Con &amp; Meet(cls)</t>
  </si>
  <si>
    <t>63135</t>
  </si>
  <si>
    <t>ME Dir Dev &amp; Oper (cls)</t>
  </si>
  <si>
    <t>63136</t>
  </si>
  <si>
    <t>MEA IT (63136) (cls)</t>
  </si>
  <si>
    <t>63150</t>
  </si>
  <si>
    <t>I/Co Int HIIBV Branch(cls)</t>
  </si>
  <si>
    <t>63151</t>
  </si>
  <si>
    <t>I/Co Loan HIIBV Branch(cls)</t>
  </si>
  <si>
    <t>63154</t>
  </si>
  <si>
    <t>Sales Italy Tours&amp;TVL Airline</t>
  </si>
  <si>
    <t>63156</t>
  </si>
  <si>
    <t>63159</t>
  </si>
  <si>
    <t>Holidex Services</t>
  </si>
  <si>
    <t>63181</t>
  </si>
  <si>
    <t>63188</t>
  </si>
  <si>
    <t>Neth Conf &amp; Tour &amp; Travel(cls)</t>
  </si>
  <si>
    <t>63198</t>
  </si>
  <si>
    <t>HI Istanbul (Mgd Loc)</t>
  </si>
  <si>
    <t>63201</t>
  </si>
  <si>
    <t>CP ISTANBUL (MGD LOC)</t>
  </si>
  <si>
    <t>63204</t>
  </si>
  <si>
    <t>Priority Club F&amp;B (cls)</t>
  </si>
  <si>
    <t>63208</t>
  </si>
  <si>
    <t>FBS IC Eur Belgium (cls)</t>
  </si>
  <si>
    <t>63209</t>
  </si>
  <si>
    <t>HPS VP EMEA (H0011) (cls)</t>
  </si>
  <si>
    <t>63211</t>
  </si>
  <si>
    <t>IT ARCHITECURE PLAN SUB (BXL)</t>
  </si>
  <si>
    <t>63212</t>
  </si>
  <si>
    <t>HR Development Brussels (cls)</t>
  </si>
  <si>
    <t>63213</t>
  </si>
  <si>
    <t>VP Sales Worldwide EMEA</t>
  </si>
  <si>
    <t>63214</t>
  </si>
  <si>
    <t>Franchise&amp;Development Sup(cls)</t>
  </si>
  <si>
    <t>63231</t>
  </si>
  <si>
    <t>Treasurer (cls)</t>
  </si>
  <si>
    <t>63232</t>
  </si>
  <si>
    <t>EXHI Cottbus Managent Location</t>
  </si>
  <si>
    <t>63233</t>
  </si>
  <si>
    <t>HI Cottbus Mgm Location</t>
  </si>
  <si>
    <t>63236</t>
  </si>
  <si>
    <t>VP HI Express (63236) (cls)</t>
  </si>
  <si>
    <t>63237</t>
  </si>
  <si>
    <t>Meetings - Nordic (cls)</t>
  </si>
  <si>
    <t>63238</t>
  </si>
  <si>
    <t>HMAS Fund Belgium(cls)</t>
  </si>
  <si>
    <t>63239</t>
  </si>
  <si>
    <t>HMAS Fund Netherlands (cls)</t>
  </si>
  <si>
    <t>63240</t>
  </si>
  <si>
    <t>HMAS Fund France (cls)</t>
  </si>
  <si>
    <t>63241</t>
  </si>
  <si>
    <t>Facilities Brussels</t>
  </si>
  <si>
    <t>63242</t>
  </si>
  <si>
    <t>Development Sovincentr  (cls)</t>
  </si>
  <si>
    <t>63243</t>
  </si>
  <si>
    <t>HMAS Fund Italy (cls)</t>
  </si>
  <si>
    <t>63246</t>
  </si>
  <si>
    <t>Dev Architect France Benelux</t>
  </si>
  <si>
    <t>63251</t>
  </si>
  <si>
    <t>Cottbus Owners Location</t>
  </si>
  <si>
    <t>F0063</t>
  </si>
  <si>
    <t>63263</t>
  </si>
  <si>
    <t>Capitalisation HIIBV Be Branch</t>
  </si>
  <si>
    <t>63319</t>
  </si>
  <si>
    <t>HI Riyadh (Mgd Loc)</t>
  </si>
  <si>
    <t>63320</t>
  </si>
  <si>
    <t>Dubai Facilities (63320) (cls)</t>
  </si>
  <si>
    <t>63333</t>
  </si>
  <si>
    <t>HI von Deutschl Equity Pickup</t>
  </si>
  <si>
    <t>H0091</t>
  </si>
  <si>
    <t>63377</t>
  </si>
  <si>
    <t>UKINC Birmingham</t>
  </si>
  <si>
    <t>63382</t>
  </si>
  <si>
    <t>EUR HR (63382) (cls)</t>
  </si>
  <si>
    <t>63383</t>
  </si>
  <si>
    <t>UK Inc Heathrow (63383) (cls)</t>
  </si>
  <si>
    <t>63384</t>
  </si>
  <si>
    <t>UK Inc Leicester (63384) (cls)</t>
  </si>
  <si>
    <t>63387</t>
  </si>
  <si>
    <t>UK Inc Mayfair (63387) (cls)</t>
  </si>
  <si>
    <t>63397</t>
  </si>
  <si>
    <t>CP Dubai (Mgd Loc)</t>
  </si>
  <si>
    <t>63399</t>
  </si>
  <si>
    <t>CP Amsterdam Schiphol UK GAAP</t>
  </si>
  <si>
    <t>H0005</t>
  </si>
  <si>
    <t>63403</t>
  </si>
  <si>
    <t>Purchase Alliances Income(cls)</t>
  </si>
  <si>
    <t>63406</t>
  </si>
  <si>
    <t>H0044</t>
  </si>
  <si>
    <t>FIELD MARKETING - EUR (H0011)</t>
  </si>
  <si>
    <t>63413</t>
  </si>
  <si>
    <t>SVP Marketing 70%</t>
  </si>
  <si>
    <t>63414</t>
  </si>
  <si>
    <t>ADV AND PROM MULTI BRAND</t>
  </si>
  <si>
    <t>63415</t>
  </si>
  <si>
    <t>Adv. &amp; Prom. CP (cls)</t>
  </si>
  <si>
    <t>63416</t>
  </si>
  <si>
    <t>Marketing Development (cls)</t>
  </si>
  <si>
    <t>63417</t>
  </si>
  <si>
    <t>Comms &amp; PR Sys Fund (cls)</t>
  </si>
  <si>
    <t>63418</t>
  </si>
  <si>
    <t>Corporate Account (cls)</t>
  </si>
  <si>
    <t>63419</t>
  </si>
  <si>
    <t>PC Brussels Spend- CLS (cls)</t>
  </si>
  <si>
    <t>63420</t>
  </si>
  <si>
    <t>Limna KG Corporate LC (cls)</t>
  </si>
  <si>
    <t>63421</t>
  </si>
  <si>
    <t>HI BV Austria Corporate OLD</t>
  </si>
  <si>
    <t>63429</t>
  </si>
  <si>
    <t>HII BV Branch Corp Bonus (cls)</t>
  </si>
  <si>
    <t>63446</t>
  </si>
  <si>
    <t>HI Belgium NV Corp Bonus (cls)</t>
  </si>
  <si>
    <t>63462</t>
  </si>
  <si>
    <t>B/S 321 System Fund (cls)</t>
  </si>
  <si>
    <t>63484</t>
  </si>
  <si>
    <t>Passau Mgmt Info</t>
  </si>
  <si>
    <t>63485</t>
  </si>
  <si>
    <t>Heidelberg Mgmt Info</t>
  </si>
  <si>
    <t>H0094</t>
  </si>
  <si>
    <t>63487</t>
  </si>
  <si>
    <t>63489</t>
  </si>
  <si>
    <t>CE VP Commercial (63489) (cls)</t>
  </si>
  <si>
    <t>63490</t>
  </si>
  <si>
    <t>EMEA Managemnt Conference(cls)</t>
  </si>
  <si>
    <t>63491</t>
  </si>
  <si>
    <t>MD EMEA</t>
  </si>
  <si>
    <t>63497</t>
  </si>
  <si>
    <t>Garden Court Nantes</t>
  </si>
  <si>
    <t>H0043</t>
  </si>
  <si>
    <t>63498</t>
  </si>
  <si>
    <t>63507</t>
  </si>
  <si>
    <t>HII BV Parent (63507) (cls)</t>
  </si>
  <si>
    <t>63530</t>
  </si>
  <si>
    <t>Garden Court France SNC</t>
  </si>
  <si>
    <t>63534</t>
  </si>
  <si>
    <t>IT Department Brussels  (cls)</t>
  </si>
  <si>
    <t>63537</t>
  </si>
  <si>
    <t>63541</t>
  </si>
  <si>
    <t>HI Eindhoven</t>
  </si>
  <si>
    <t>H0007</t>
  </si>
  <si>
    <t>63542</t>
  </si>
  <si>
    <t>HI Gent</t>
  </si>
  <si>
    <t>H0020</t>
  </si>
  <si>
    <t>63543</t>
  </si>
  <si>
    <t>HI Diegem</t>
  </si>
  <si>
    <t>63545</t>
  </si>
  <si>
    <t>63546</t>
  </si>
  <si>
    <t>CP London Heathrow</t>
  </si>
  <si>
    <t>63547</t>
  </si>
  <si>
    <t>63548</t>
  </si>
  <si>
    <t>63549</t>
  </si>
  <si>
    <t>CP Schiphol</t>
  </si>
  <si>
    <t>63568</t>
  </si>
  <si>
    <t>VP Dev &amp; Inv Europe (cls)</t>
  </si>
  <si>
    <t>63569</t>
  </si>
  <si>
    <t>Develpmnt Internatinal LC(cls)</t>
  </si>
  <si>
    <t>63570</t>
  </si>
  <si>
    <t>PR Bass Plc (63570) (cls)</t>
  </si>
  <si>
    <t>63590</t>
  </si>
  <si>
    <t>Controller EMEA (cls)</t>
  </si>
  <si>
    <t>63591</t>
  </si>
  <si>
    <t>CP Heidelberg</t>
  </si>
  <si>
    <t>63592</t>
  </si>
  <si>
    <t>H0095</t>
  </si>
  <si>
    <t>63593</t>
  </si>
  <si>
    <t>H0096</t>
  </si>
  <si>
    <t>63594</t>
  </si>
  <si>
    <t>H0097</t>
  </si>
  <si>
    <t>63595</t>
  </si>
  <si>
    <t>H0085</t>
  </si>
  <si>
    <t>63596</t>
  </si>
  <si>
    <t>H0084</t>
  </si>
  <si>
    <t>63597</t>
  </si>
  <si>
    <t>Corporate Compliance</t>
  </si>
  <si>
    <t>63599</t>
  </si>
  <si>
    <t>Paris Travel Industry(cls)</t>
  </si>
  <si>
    <t>63606</t>
  </si>
  <si>
    <t>Sale Ger/Aust/Swi Reg Dir(cls)</t>
  </si>
  <si>
    <t>63633</t>
  </si>
  <si>
    <t>Facilities Banbury</t>
  </si>
  <si>
    <t>63637</t>
  </si>
  <si>
    <t>France Operations (cls)</t>
  </si>
  <si>
    <t>63643</t>
  </si>
  <si>
    <t>UK Office Balance Sheet (63643</t>
  </si>
  <si>
    <t>63651</t>
  </si>
  <si>
    <t>Acctg Svcs Germany (cls)</t>
  </si>
  <si>
    <t>63658</t>
  </si>
  <si>
    <t>MEA RVPO Midscale (cls)</t>
  </si>
  <si>
    <t>63661</t>
  </si>
  <si>
    <t>SVP HRD HII (63661) (cls)</t>
  </si>
  <si>
    <t>63673</t>
  </si>
  <si>
    <t>Coord Centre (63673) (cls)</t>
  </si>
  <si>
    <t>63674</t>
  </si>
  <si>
    <t>ME Other A&amp;G (63674) (cls)</t>
  </si>
  <si>
    <t>H0040</t>
  </si>
  <si>
    <t>63680</t>
  </si>
  <si>
    <t>France Finance (63680) (cls)</t>
  </si>
  <si>
    <t>63691</t>
  </si>
  <si>
    <t>Reorganisation Expense Belgium</t>
  </si>
  <si>
    <t>63697</t>
  </si>
  <si>
    <t>ME Director HR (63697) (cls)</t>
  </si>
  <si>
    <t>63715</t>
  </si>
  <si>
    <t>HI Middle East Inc Tennessee</t>
  </si>
  <si>
    <t>63720</t>
  </si>
  <si>
    <t>Personnel Service Manager East</t>
  </si>
  <si>
    <t>63724</t>
  </si>
  <si>
    <t>HI BELGIUM NV (63724)</t>
  </si>
  <si>
    <t>63725</t>
  </si>
  <si>
    <t>Germany Other Branch (cls)</t>
  </si>
  <si>
    <t>63726</t>
  </si>
  <si>
    <t>HI von Deutschland Corp(cls)</t>
  </si>
  <si>
    <t>63732</t>
  </si>
  <si>
    <t>Nlands Oth Branch (cls)</t>
  </si>
  <si>
    <t>63735</t>
  </si>
  <si>
    <t>France Other Sub (63735) (cls)</t>
  </si>
  <si>
    <t>63743</t>
  </si>
  <si>
    <t>Holidex Finance LC  (cls)</t>
  </si>
  <si>
    <t>63744</t>
  </si>
  <si>
    <t>UK Consol Eliminations (cls)</t>
  </si>
  <si>
    <t>63770</t>
  </si>
  <si>
    <t>WSE Facilities (Brxl) (63770)</t>
  </si>
  <si>
    <t>63794</t>
  </si>
  <si>
    <t>63797</t>
  </si>
  <si>
    <t>Project Services Ger-Centr Eur</t>
  </si>
  <si>
    <t>63806</t>
  </si>
  <si>
    <t>HI Bahrein (MGd Loc)</t>
  </si>
  <si>
    <t>63808</t>
  </si>
  <si>
    <t>HI Salalah (Mgd Loc)</t>
  </si>
  <si>
    <t>63810</t>
  </si>
  <si>
    <t>63816</t>
  </si>
  <si>
    <t>CP CC Mngmt Fees (Fees)</t>
  </si>
  <si>
    <t>63818</t>
  </si>
  <si>
    <t>MANCHESTER MGMT FEES</t>
  </si>
  <si>
    <t>63823</t>
  </si>
  <si>
    <t>Abu Dhabi</t>
  </si>
  <si>
    <t>63824</t>
  </si>
  <si>
    <t>HI Yanbu (Managed Location)</t>
  </si>
  <si>
    <t>63827</t>
  </si>
  <si>
    <t>Malta Mgmt fees</t>
  </si>
  <si>
    <t>63829</t>
  </si>
  <si>
    <t>Passau</t>
  </si>
  <si>
    <t>63840</t>
  </si>
  <si>
    <t>CP Kuwait (Mgd Loc)</t>
  </si>
  <si>
    <t>63841</t>
  </si>
  <si>
    <t>CP Jeddah (Mgd Loc)</t>
  </si>
  <si>
    <t>63844</t>
  </si>
  <si>
    <t>HI AL JUBAIL (MANAGED LOC)</t>
  </si>
  <si>
    <t>63845</t>
  </si>
  <si>
    <t>CP Heildelberg Mgm Location</t>
  </si>
  <si>
    <t>63847</t>
  </si>
  <si>
    <t>HI Muscat (Mgd Loc)</t>
  </si>
  <si>
    <t>63851</t>
  </si>
  <si>
    <t>63863</t>
  </si>
  <si>
    <t>HINL Eindhoven (63863) (cls)</t>
  </si>
  <si>
    <t>63881</t>
  </si>
  <si>
    <t>HI Casablanca (Mgd Loc)</t>
  </si>
  <si>
    <t>63886</t>
  </si>
  <si>
    <t>63925</t>
  </si>
  <si>
    <t>Germany Etappe (63925) (cls)</t>
  </si>
  <si>
    <t>63951</t>
  </si>
  <si>
    <t>Facilities Wiesbaden</t>
  </si>
  <si>
    <t>63954</t>
  </si>
  <si>
    <t>VP Real Estate Finance</t>
  </si>
  <si>
    <t>63958</t>
  </si>
  <si>
    <t>Legal Fees Switz (63958) (cls)</t>
  </si>
  <si>
    <t>63959</t>
  </si>
  <si>
    <t>63970</t>
  </si>
  <si>
    <t>Garden Court Dijon</t>
  </si>
  <si>
    <t>H0042</t>
  </si>
  <si>
    <t>64000</t>
  </si>
  <si>
    <t>64001</t>
  </si>
  <si>
    <t>64002</t>
  </si>
  <si>
    <t>64051</t>
  </si>
  <si>
    <t>64109</t>
  </si>
  <si>
    <t>CP City Center (Hotel)</t>
  </si>
  <si>
    <t>64114</t>
  </si>
  <si>
    <t>H0140</t>
  </si>
  <si>
    <t>64629</t>
  </si>
  <si>
    <t>Cambridge Mgt Fees</t>
  </si>
  <si>
    <t>64630</t>
  </si>
  <si>
    <t>HI Ealing Mgmt Fees</t>
  </si>
  <si>
    <t>64750</t>
  </si>
  <si>
    <t>64751</t>
  </si>
  <si>
    <t>64752</t>
  </si>
  <si>
    <t>64753</t>
  </si>
  <si>
    <t>64757</t>
  </si>
  <si>
    <t>64759</t>
  </si>
  <si>
    <t>64760</t>
  </si>
  <si>
    <t>CP Antwerp</t>
  </si>
  <si>
    <t>H0017</t>
  </si>
  <si>
    <t>64766</t>
  </si>
  <si>
    <t>Andover Hotel</t>
  </si>
  <si>
    <t>64767</t>
  </si>
  <si>
    <t>64800</t>
  </si>
  <si>
    <t>H0022</t>
  </si>
  <si>
    <t>64801</t>
  </si>
  <si>
    <t>64806</t>
  </si>
  <si>
    <t>CESSC Sys Admin Brussels (cls)</t>
  </si>
  <si>
    <t>64808</t>
  </si>
  <si>
    <t>Eur TSA inc (HIoB) CP (cls)</t>
  </si>
  <si>
    <t>64819</t>
  </si>
  <si>
    <t>EXHI Cottbus</t>
  </si>
  <si>
    <t>F0064</t>
  </si>
  <si>
    <t>64820</t>
  </si>
  <si>
    <t>HI Cottbus</t>
  </si>
  <si>
    <t>64824</t>
  </si>
  <si>
    <t>64825</t>
  </si>
  <si>
    <t>RVPO Benelux</t>
  </si>
  <si>
    <t>64835</t>
  </si>
  <si>
    <t>CESSC Reporting (cls)</t>
  </si>
  <si>
    <t>64836</t>
  </si>
  <si>
    <t>BUSINESS SUPPORT BRUSSELS</t>
  </si>
  <si>
    <t>64837</t>
  </si>
  <si>
    <t>C&amp;B Brussels (64837) (cls)</t>
  </si>
  <si>
    <t>64838</t>
  </si>
  <si>
    <t>Estate Management (cls)</t>
  </si>
  <si>
    <t>64841</t>
  </si>
  <si>
    <t>Development Director HIE South</t>
  </si>
  <si>
    <t>64843</t>
  </si>
  <si>
    <t>Dev &amp; Inv Italy</t>
  </si>
  <si>
    <t>64850</t>
  </si>
  <si>
    <t>UK Development Properties</t>
  </si>
  <si>
    <t>64878</t>
  </si>
  <si>
    <t>HI (EMEA) BV</t>
  </si>
  <si>
    <t>65597</t>
  </si>
  <si>
    <t>Development Administrator</t>
  </si>
  <si>
    <t>65918</t>
  </si>
  <si>
    <t>Muscat Goodwill</t>
  </si>
  <si>
    <t>65922</t>
  </si>
  <si>
    <t>HI NARJAN (MAN LOC)</t>
  </si>
  <si>
    <t>65949</t>
  </si>
  <si>
    <t>HIG Stat to Management (cls)</t>
  </si>
  <si>
    <t>65950</t>
  </si>
  <si>
    <t>HIH Stat to Management (cls)</t>
  </si>
  <si>
    <t>65951</t>
  </si>
  <si>
    <t>HIVD Stat/Mgmt (65951) (cls)</t>
  </si>
  <si>
    <t>65952</t>
  </si>
  <si>
    <t>65953</t>
  </si>
  <si>
    <t>65954</t>
  </si>
  <si>
    <t>65955</t>
  </si>
  <si>
    <t>65956</t>
  </si>
  <si>
    <t>65986</t>
  </si>
  <si>
    <t>Franchise Contracts Admin</t>
  </si>
  <si>
    <t>66112</t>
  </si>
  <si>
    <t>Express Development Germy(cls)</t>
  </si>
  <si>
    <t>66113</t>
  </si>
  <si>
    <t>HI Cologne Bonn Airport</t>
  </si>
  <si>
    <t>66114</t>
  </si>
  <si>
    <t>HI Dusseldorf Koningsallee</t>
  </si>
  <si>
    <t>66117</t>
  </si>
  <si>
    <t>HI Frankfurt Con Cen</t>
  </si>
  <si>
    <t>66118</t>
  </si>
  <si>
    <t>HI Hannover Airport</t>
  </si>
  <si>
    <t>66119</t>
  </si>
  <si>
    <t>HI Heidelberg Waldorf</t>
  </si>
  <si>
    <t>66120</t>
  </si>
  <si>
    <t>HI Mannheim City Center</t>
  </si>
  <si>
    <t>66121</t>
  </si>
  <si>
    <t>HI Munich Leopoldstrasse</t>
  </si>
  <si>
    <t>66122</t>
  </si>
  <si>
    <t>HI Stuttgart Sindelfingen</t>
  </si>
  <si>
    <t>66123</t>
  </si>
  <si>
    <t>HI Wolfsburg</t>
  </si>
  <si>
    <t>66204</t>
  </si>
  <si>
    <t>System Fund Accountant (cls)</t>
  </si>
  <si>
    <t>66205</t>
  </si>
  <si>
    <t>Priority club prog &amp; prom(cls)</t>
  </si>
  <si>
    <t>66206</t>
  </si>
  <si>
    <t>IT Hotel Openings (YG)  (cls)</t>
  </si>
  <si>
    <t>66207</t>
  </si>
  <si>
    <t>IT Projects - Brussels (cls)</t>
  </si>
  <si>
    <t>66214</t>
  </si>
  <si>
    <t>QUALITY BRUSSELS</t>
  </si>
  <si>
    <t>66215</t>
  </si>
  <si>
    <t>H0087</t>
  </si>
  <si>
    <t>66216</t>
  </si>
  <si>
    <t>CP Hamburg</t>
  </si>
  <si>
    <t>H0083</t>
  </si>
  <si>
    <t>66217</t>
  </si>
  <si>
    <t>CP Cologne</t>
  </si>
  <si>
    <t>H0082</t>
  </si>
  <si>
    <t>66218</t>
  </si>
  <si>
    <t>HI Paris Republique</t>
  </si>
  <si>
    <t>66219</t>
  </si>
  <si>
    <t>66220</t>
  </si>
  <si>
    <t>66221</t>
  </si>
  <si>
    <t>66222</t>
  </si>
  <si>
    <t>HI Amsterdam</t>
  </si>
  <si>
    <t>H0006</t>
  </si>
  <si>
    <t>66233</t>
  </si>
  <si>
    <t>HIR SAFAGA (MGD LOC)</t>
  </si>
  <si>
    <t>66234</t>
  </si>
  <si>
    <t>IT New Hotel Opening Program</t>
  </si>
  <si>
    <t>66236</t>
  </si>
  <si>
    <t>Geneva</t>
  </si>
  <si>
    <t>66237</t>
  </si>
  <si>
    <t>HI Hamburg Kielerstrasse</t>
  </si>
  <si>
    <t>H0088</t>
  </si>
  <si>
    <t>66238</t>
  </si>
  <si>
    <t>HIR Tossens</t>
  </si>
  <si>
    <t>F0061</t>
  </si>
  <si>
    <t>66239</t>
  </si>
  <si>
    <t>Express Op&amp;Franchise Srvc(cls)</t>
  </si>
  <si>
    <t>66241</t>
  </si>
  <si>
    <t>Passau Creditors</t>
  </si>
  <si>
    <t>66242</t>
  </si>
  <si>
    <t>Wiesbaden Creditors</t>
  </si>
  <si>
    <t>66243</t>
  </si>
  <si>
    <t>Cologne Ceditors</t>
  </si>
  <si>
    <t>66244</t>
  </si>
  <si>
    <t>Heidelberg Creditors</t>
  </si>
  <si>
    <t>66245</t>
  </si>
  <si>
    <t>66246</t>
  </si>
  <si>
    <t>66247</t>
  </si>
  <si>
    <t>66248</t>
  </si>
  <si>
    <t>66249</t>
  </si>
  <si>
    <t>66250</t>
  </si>
  <si>
    <t>66251</t>
  </si>
  <si>
    <t>66254</t>
  </si>
  <si>
    <t>66255</t>
  </si>
  <si>
    <t>HI Amsterdam UK GAAP Adj</t>
  </si>
  <si>
    <t>66256</t>
  </si>
  <si>
    <t>66257</t>
  </si>
  <si>
    <t>Tossens Mgm Location</t>
  </si>
  <si>
    <t>66258</t>
  </si>
  <si>
    <t>66259</t>
  </si>
  <si>
    <t>66265</t>
  </si>
  <si>
    <t>Scandic Management Location</t>
  </si>
  <si>
    <t>66273</t>
  </si>
  <si>
    <t>HMAS Conference Incentive(cls)</t>
  </si>
  <si>
    <t>66274</t>
  </si>
  <si>
    <t>HI Stuttgart</t>
  </si>
  <si>
    <t>F0068</t>
  </si>
  <si>
    <t>66277</t>
  </si>
  <si>
    <t>SVP Marketing 15% Corp (cls)</t>
  </si>
  <si>
    <t>66278</t>
  </si>
  <si>
    <t>EMEA Sales Alloc SF Belg(cls)</t>
  </si>
  <si>
    <t>66279</t>
  </si>
  <si>
    <t>Brussels Facilities SF (cls)</t>
  </si>
  <si>
    <t>66294</t>
  </si>
  <si>
    <t>Tech Service Projects New(cls)</t>
  </si>
  <si>
    <t>66295</t>
  </si>
  <si>
    <t>Dev. Director Italy LC (cls)</t>
  </si>
  <si>
    <t>66296</t>
  </si>
  <si>
    <t>Dev. Director Spain (cls)</t>
  </si>
  <si>
    <t>66297</t>
  </si>
  <si>
    <t>Dev. Director Germany (cls)</t>
  </si>
  <si>
    <t>66298</t>
  </si>
  <si>
    <t>Dev. Director HI  East  (cls)</t>
  </si>
  <si>
    <t>66299</t>
  </si>
  <si>
    <t>Dev. Director France (cls)</t>
  </si>
  <si>
    <t>66561</t>
  </si>
  <si>
    <t>EUR Business Toolkits(cls)</t>
  </si>
  <si>
    <t>66564</t>
  </si>
  <si>
    <t>Sales Development CP East</t>
  </si>
  <si>
    <t>66567</t>
  </si>
  <si>
    <t>HI Sharjah (MGd Loc)</t>
  </si>
  <si>
    <t>66570</t>
  </si>
  <si>
    <t>Suttgart Mgm Location</t>
  </si>
  <si>
    <t>66582</t>
  </si>
  <si>
    <t>Midland H&amp;CC Corporate Locatio</t>
  </si>
  <si>
    <t>66584</t>
  </si>
  <si>
    <t>HIGC Leipzig/Brehna Mgt Fees</t>
  </si>
  <si>
    <t>66585</t>
  </si>
  <si>
    <t>Tossens Owners Location</t>
  </si>
  <si>
    <t>66586</t>
  </si>
  <si>
    <t>Stuttgart Owners Location</t>
  </si>
  <si>
    <t>66588</t>
  </si>
  <si>
    <t>Stuttgart Pre HI</t>
  </si>
  <si>
    <t>66666</t>
  </si>
  <si>
    <t>Equity Pickup</t>
  </si>
  <si>
    <t>66697</t>
  </si>
  <si>
    <t>Legal Europe (66697) (cls)</t>
  </si>
  <si>
    <t>66698</t>
  </si>
  <si>
    <t>Purch Alliances EMEA BXL (cls)</t>
  </si>
  <si>
    <t>67883</t>
  </si>
  <si>
    <t>Europe Midscale Mrkting (cls)</t>
  </si>
  <si>
    <t>67885</t>
  </si>
  <si>
    <t>Dev Manager HIE South EUR(cls)</t>
  </si>
  <si>
    <t>67886</t>
  </si>
  <si>
    <t>Midscale Mrkting Services(cls)</t>
  </si>
  <si>
    <t>67889</t>
  </si>
  <si>
    <t>Berlin Schoenefeld Mgm Locatio</t>
  </si>
  <si>
    <t>67891</t>
  </si>
  <si>
    <t>Adv &amp; Promotions Express (cls)</t>
  </si>
  <si>
    <t>67894</t>
  </si>
  <si>
    <t>HHC WWHS Depreciation HI (cls)</t>
  </si>
  <si>
    <t>67901</t>
  </si>
  <si>
    <t>Sales Franc Tours TrvlAir(cls)</t>
  </si>
  <si>
    <t>67902</t>
  </si>
  <si>
    <t>Sales France Client Suprt(cls)</t>
  </si>
  <si>
    <t>67905</t>
  </si>
  <si>
    <t>HI Potsdam Mgt Fees (cls)</t>
  </si>
  <si>
    <t>67917</t>
  </si>
  <si>
    <t>HI Bautzen</t>
  </si>
  <si>
    <t>67918</t>
  </si>
  <si>
    <t>HI Bautzen Mgm Location</t>
  </si>
  <si>
    <t>67920</t>
  </si>
  <si>
    <t>HI London Ealing</t>
  </si>
  <si>
    <t>67928</t>
  </si>
  <si>
    <t>App Fees HI HI Fra</t>
  </si>
  <si>
    <t>67939</t>
  </si>
  <si>
    <t>HI MOSCOW VINOGRADO (MGD LOC)</t>
  </si>
  <si>
    <t>67947</t>
  </si>
  <si>
    <t>HI BV Stat to Mgt (cls)</t>
  </si>
  <si>
    <t>67962</t>
  </si>
  <si>
    <t>ME CP App Fee HI Istanbul(cls)</t>
  </si>
  <si>
    <t>67963</t>
  </si>
  <si>
    <t>HIH App Fees EX (67963) (cls)</t>
  </si>
  <si>
    <t>68328</t>
  </si>
  <si>
    <t>TSA Fees Middle East</t>
  </si>
  <si>
    <t>68334</t>
  </si>
  <si>
    <t>HIR Hurghada (Mgd Loc)</t>
  </si>
  <si>
    <t>68339</t>
  </si>
  <si>
    <t>SC International Holdings BV</t>
  </si>
  <si>
    <t>68340</t>
  </si>
  <si>
    <t>IT PA to SVP</t>
  </si>
  <si>
    <t>68341</t>
  </si>
  <si>
    <t>68351</t>
  </si>
  <si>
    <t>HI Berlin Schoenefeld</t>
  </si>
  <si>
    <t>F0065</t>
  </si>
  <si>
    <t>68425</t>
  </si>
  <si>
    <t>68426</t>
  </si>
  <si>
    <t>CP Abu Dhabi (Mgd Loc)</t>
  </si>
  <si>
    <t>68427</t>
  </si>
  <si>
    <t>HIR OBHUR (MGD LOC)</t>
  </si>
  <si>
    <t>68428</t>
  </si>
  <si>
    <t>HI AL SALAM (MGD LOC)</t>
  </si>
  <si>
    <t>68429</t>
  </si>
  <si>
    <t>VP Crowne Plaza (68429) (cls)</t>
  </si>
  <si>
    <t>68433</t>
  </si>
  <si>
    <t>TechSrv Midscale Cap Plng(cls)</t>
  </si>
  <si>
    <t>68434</t>
  </si>
  <si>
    <t>Europe  Midscale Mrkting(cls)</t>
  </si>
  <si>
    <t>68435</t>
  </si>
  <si>
    <t>Service Manager CP West (cls)</t>
  </si>
  <si>
    <t>68437</t>
  </si>
  <si>
    <t>ME Sales Director(cls)</t>
  </si>
  <si>
    <t>68439</t>
  </si>
  <si>
    <t>Dev &amp; Inv Central&amp;Eastern(cls)</t>
  </si>
  <si>
    <t>68440</t>
  </si>
  <si>
    <t>PA RVPO Benelux (68440) (cls)</t>
  </si>
  <si>
    <t>68441</t>
  </si>
  <si>
    <t>Exec Secretary OD UK&amp;Bnlx(cls)</t>
  </si>
  <si>
    <t>68444</t>
  </si>
  <si>
    <t>68445</t>
  </si>
  <si>
    <t>Service Man HI&amp;HIGC South(cls)</t>
  </si>
  <si>
    <t>68446</t>
  </si>
  <si>
    <t>Sales Man Spain FR&amp;Italy(cls)</t>
  </si>
  <si>
    <t>68447</t>
  </si>
  <si>
    <t>Midscale Field Mktng Fran(cls)</t>
  </si>
  <si>
    <t>68449</t>
  </si>
  <si>
    <t>Adv &amp; Promotions Midscale(cls)</t>
  </si>
  <si>
    <t>68450</t>
  </si>
  <si>
    <t>Sales Benel No Corp &amp; BTA(cls)</t>
  </si>
  <si>
    <t>68473</t>
  </si>
  <si>
    <t>IT Relationship Management</t>
  </si>
  <si>
    <t>68475</t>
  </si>
  <si>
    <t>EUR Dev. France (68475) (cls)</t>
  </si>
  <si>
    <t>68504</t>
  </si>
  <si>
    <t>IT Holidex Costs</t>
  </si>
  <si>
    <t>68548</t>
  </si>
  <si>
    <t>MEA App Fee inc CP</t>
  </si>
  <si>
    <t>68549</t>
  </si>
  <si>
    <t>HHC MAIN LOCATION (68549)</t>
  </si>
  <si>
    <t>68550</t>
  </si>
  <si>
    <t>WWHS Depreciation CP USD (cls)</t>
  </si>
  <si>
    <t>68551</t>
  </si>
  <si>
    <t>WWHS Syntergy</t>
  </si>
  <si>
    <t>68552</t>
  </si>
  <si>
    <t xml:space="preserve"> EMEA Trade Mark Expense(cls)</t>
  </si>
  <si>
    <t>68564</t>
  </si>
  <si>
    <t>Eur App Fee Inc EX</t>
  </si>
  <si>
    <t>68597</t>
  </si>
  <si>
    <t>Eur App Fee inc HI</t>
  </si>
  <si>
    <t>68669</t>
  </si>
  <si>
    <t>WS Eur CP Inducement</t>
  </si>
  <si>
    <t>EUROPE CP BRAND ASSESSMENTS</t>
  </si>
  <si>
    <t>EUROPE EX ASSESSMENTS</t>
  </si>
  <si>
    <t>68833</t>
  </si>
  <si>
    <t>EMEA HIRO</t>
  </si>
  <si>
    <t>68848</t>
  </si>
  <si>
    <t>MEA App Fee inc HI (cls)</t>
  </si>
  <si>
    <t>68849</t>
  </si>
  <si>
    <t>68851</t>
  </si>
  <si>
    <t>Benelux Agency (68851) (cls)</t>
  </si>
  <si>
    <t>68852</t>
  </si>
  <si>
    <t>68859</t>
  </si>
  <si>
    <t>Eur TSA Inc (HIoB) HI</t>
  </si>
  <si>
    <t>68860</t>
  </si>
  <si>
    <t>Eur TSA inc (HIoB) EX (cls)</t>
  </si>
  <si>
    <t>68861</t>
  </si>
  <si>
    <t>MEA TSA inc (HIoB) HI (cls)</t>
  </si>
  <si>
    <t>68964</t>
  </si>
  <si>
    <t>TSA Income ME Core (cls)</t>
  </si>
  <si>
    <t>68968</t>
  </si>
  <si>
    <t>WS Eur HI Inducement</t>
  </si>
  <si>
    <t>68969</t>
  </si>
  <si>
    <t>WS Eur EXHI Inducement</t>
  </si>
  <si>
    <t>68970</t>
  </si>
  <si>
    <t>68971</t>
  </si>
  <si>
    <t>Midscale Leisure Marketing</t>
  </si>
  <si>
    <t>68974</t>
  </si>
  <si>
    <t>Project Services Benelux(cls)</t>
  </si>
  <si>
    <t>68975</t>
  </si>
  <si>
    <t>HIH App Fees HI (68975) (cls)</t>
  </si>
  <si>
    <t>68983</t>
  </si>
  <si>
    <t>Franchise Relations (Swiss)</t>
  </si>
  <si>
    <t>68985</t>
  </si>
  <si>
    <t>Franchise Development Germany</t>
  </si>
  <si>
    <t>68986</t>
  </si>
  <si>
    <t>Fran Srvice Mgr Wiesbaden(cls)</t>
  </si>
  <si>
    <t>68987</t>
  </si>
  <si>
    <t>Fran Serv Mgr Amstrdam FV(cls)</t>
  </si>
  <si>
    <t>68988</t>
  </si>
  <si>
    <t>Holidex Training &amp; Develop NL</t>
  </si>
  <si>
    <t>68990</t>
  </si>
  <si>
    <t>Liquidated Damages Holiday Inn</t>
  </si>
  <si>
    <t>68993</t>
  </si>
  <si>
    <t>Development M F German-Austria</t>
  </si>
  <si>
    <t>70000</t>
  </si>
  <si>
    <t>AP - President - AP (cls)</t>
  </si>
  <si>
    <t>P6016</t>
  </si>
  <si>
    <t>70001</t>
  </si>
  <si>
    <t>BSC Ops China (cls)</t>
  </si>
  <si>
    <t>70002</t>
  </si>
  <si>
    <t>AMEA - Leadership Conference 1</t>
  </si>
  <si>
    <t>70003</t>
  </si>
  <si>
    <t>BRAND STANDARDS - GC</t>
  </si>
  <si>
    <t>70004</t>
  </si>
  <si>
    <t>GT AMEA Leadership</t>
  </si>
  <si>
    <t>70005</t>
  </si>
  <si>
    <t>AP - HK LEGAL P6016</t>
  </si>
  <si>
    <t>CHINA RESERVATIONS</t>
  </si>
  <si>
    <t>70007</t>
  </si>
  <si>
    <t>AA- SPA (OLD) (cls)</t>
  </si>
  <si>
    <t>70008</t>
  </si>
  <si>
    <t>Never Used</t>
  </si>
  <si>
    <t>P6015</t>
  </si>
  <si>
    <t>70009</t>
  </si>
  <si>
    <t>Project Kangaroo</t>
  </si>
  <si>
    <t>70010</t>
  </si>
  <si>
    <t>DM INTERACTIVE MKTG - GC</t>
  </si>
  <si>
    <t>70011</t>
  </si>
  <si>
    <t>President Asia Pacific</t>
  </si>
  <si>
    <t>P6017</t>
  </si>
  <si>
    <t>SGD</t>
  </si>
  <si>
    <t>70012</t>
  </si>
  <si>
    <t>AP - ASIA PACIFIC FINANCE</t>
  </si>
  <si>
    <t>70013</t>
  </si>
  <si>
    <t>AMEA-Asia Pacific General/Admi</t>
  </si>
  <si>
    <t>70014</t>
  </si>
  <si>
    <t>AP - HUMAN RESOURCES AP</t>
  </si>
  <si>
    <t>70015</t>
  </si>
  <si>
    <t>ASIAPAC INFORMATION TECHNOLOGY</t>
  </si>
  <si>
    <t>70016</t>
  </si>
  <si>
    <t>AP - LEGAL - ASIA PACIFIC</t>
  </si>
  <si>
    <t>70017</t>
  </si>
  <si>
    <t>PRODUCT QUALITY</t>
  </si>
  <si>
    <t>70018</t>
  </si>
  <si>
    <t>Marketing Asia Pacific</t>
  </si>
  <si>
    <t>70019</t>
  </si>
  <si>
    <t>Project Kangaroo(cls)</t>
  </si>
  <si>
    <t>70020</t>
  </si>
  <si>
    <t>Transition(cls)</t>
  </si>
  <si>
    <t>70021</t>
  </si>
  <si>
    <t>Closed VP Marketing Programs</t>
  </si>
  <si>
    <t>70022</t>
  </si>
  <si>
    <t>Closed - Reservation APCRO</t>
  </si>
  <si>
    <t>70023</t>
  </si>
  <si>
    <t>SCHI Reservations APCRO</t>
  </si>
  <si>
    <t>P8500</t>
  </si>
  <si>
    <t>70024</t>
  </si>
  <si>
    <t>SCHI VP Marketing</t>
  </si>
  <si>
    <t>P7900</t>
  </si>
  <si>
    <t>70025</t>
  </si>
  <si>
    <t>AP Guest Relations (cls)</t>
  </si>
  <si>
    <t>70026</t>
  </si>
  <si>
    <t>Holidex Terminals - Reservatn</t>
  </si>
  <si>
    <t>P8007</t>
  </si>
  <si>
    <t>70027</t>
  </si>
  <si>
    <t>Hotel Openings (Singapore)</t>
  </si>
  <si>
    <t>70028</t>
  </si>
  <si>
    <t>Closed -Divisional Advertising</t>
  </si>
  <si>
    <t>70029</t>
  </si>
  <si>
    <t>ASIA PACIFIC FOOD &amp; BEVERAGE</t>
  </si>
  <si>
    <t>70030</t>
  </si>
  <si>
    <t>AP - STRATEGY GLOBAL</t>
  </si>
  <si>
    <t>70031</t>
  </si>
  <si>
    <t>SINGAPORE OPERATIONS - CHINA</t>
  </si>
  <si>
    <t>70032</t>
  </si>
  <si>
    <t>Closed CNCRO</t>
  </si>
  <si>
    <t>P6010</t>
  </si>
  <si>
    <t>CNY</t>
  </si>
  <si>
    <t>70033</t>
  </si>
  <si>
    <t>Holiday Inn Resort Phuket</t>
  </si>
  <si>
    <t>P2001</t>
  </si>
  <si>
    <t>70034</t>
  </si>
  <si>
    <t>HI TAIPEI ASIA WORLD</t>
  </si>
  <si>
    <t>70035</t>
  </si>
  <si>
    <t>SC Hotels (Singapore) Pte</t>
  </si>
  <si>
    <t>P6030</t>
  </si>
  <si>
    <t>70036</t>
  </si>
  <si>
    <t>InterContinental Hong Kong</t>
  </si>
  <si>
    <t>P2061</t>
  </si>
  <si>
    <t>Guangzhou China Reservations</t>
  </si>
  <si>
    <t>P8008</t>
  </si>
  <si>
    <t>70038</t>
  </si>
  <si>
    <t>Project Chemistry (cls)</t>
  </si>
  <si>
    <t>P6031</t>
  </si>
  <si>
    <t>70039</t>
  </si>
  <si>
    <t>Closed AIME National Sales Prj</t>
  </si>
  <si>
    <t>P5016</t>
  </si>
  <si>
    <t>AUD</t>
  </si>
  <si>
    <t>70040</t>
  </si>
  <si>
    <t>Amern Express Mktg Fund(cls)</t>
  </si>
  <si>
    <t>70041</t>
  </si>
  <si>
    <t>AP Corp Sales Campaign NS(cls)</t>
  </si>
  <si>
    <t>CWT Marketing Fund-NS Project</t>
  </si>
  <si>
    <t>70043</t>
  </si>
  <si>
    <t>AP Strategic Sales Train(cls)</t>
  </si>
  <si>
    <t>70044</t>
  </si>
  <si>
    <t>AP TQ3Navigant Mktng Fund(cls)</t>
  </si>
  <si>
    <t>70045</t>
  </si>
  <si>
    <t>AP - FCm Marketing Fund (cls)</t>
  </si>
  <si>
    <t>70046</t>
  </si>
  <si>
    <t>CASA DEL SOLE</t>
  </si>
  <si>
    <t>P2019</t>
  </si>
  <si>
    <t>70047</t>
  </si>
  <si>
    <t>Transition CSS(cls)</t>
  </si>
  <si>
    <t>70048</t>
  </si>
  <si>
    <t>Transition ANZSP(cls)</t>
  </si>
  <si>
    <t>70049</t>
  </si>
  <si>
    <t>AP - Project Burswood (cls)</t>
  </si>
  <si>
    <t>P6022</t>
  </si>
  <si>
    <t>70050</t>
  </si>
  <si>
    <t>Singapore Operations - China</t>
  </si>
  <si>
    <t>70051</t>
  </si>
  <si>
    <t>AMEA - COO - P6022</t>
  </si>
  <si>
    <t>70052</t>
  </si>
  <si>
    <t>Chief Executive Asia Pacific</t>
  </si>
  <si>
    <t>70053</t>
  </si>
  <si>
    <t>AP - FINANCE SINGAPORE</t>
  </si>
  <si>
    <t>70054</t>
  </si>
  <si>
    <t>Singapore Office Facility (P60</t>
  </si>
  <si>
    <t>70055</t>
  </si>
  <si>
    <t>AMEA HR - SINGAPORE</t>
  </si>
  <si>
    <t>70056</t>
  </si>
  <si>
    <t>Tech Svcs &amp; Infrastructure</t>
  </si>
  <si>
    <t>70057</t>
  </si>
  <si>
    <t>ISEP  AMEA</t>
  </si>
  <si>
    <t>70058</t>
  </si>
  <si>
    <t>AP - LEGAL SINGAPORE</t>
  </si>
  <si>
    <t>70059</t>
  </si>
  <si>
    <t>70060</t>
  </si>
  <si>
    <t>AP - Sales Singapore (cls)</t>
  </si>
  <si>
    <t>70061</t>
  </si>
  <si>
    <t>AP - Sales Central (cls)</t>
  </si>
  <si>
    <t>70062</t>
  </si>
  <si>
    <t>AA - Food &amp; Beverage (cls)</t>
  </si>
  <si>
    <t>70063</t>
  </si>
  <si>
    <t>AP - Regional Marketing (cls)</t>
  </si>
  <si>
    <t>70064</t>
  </si>
  <si>
    <t>AA - Design &amp; Eng SEA</t>
  </si>
  <si>
    <t>70065</t>
  </si>
  <si>
    <t>PROJECTS</t>
  </si>
  <si>
    <t>70066</t>
  </si>
  <si>
    <t>RM Impl &amp; Train SEA/SWA(cls)</t>
  </si>
  <si>
    <t>70067</t>
  </si>
  <si>
    <t>AMEA BM Svc Pdn (P6022) (cls)</t>
  </si>
  <si>
    <t>70068</t>
  </si>
  <si>
    <t>AA - HI Brand Expenses (cls)</t>
  </si>
  <si>
    <t>70069</t>
  </si>
  <si>
    <t>Closed - Marketing IC</t>
  </si>
  <si>
    <t>70070</t>
  </si>
  <si>
    <t>AMEA Programmatic (cls)</t>
  </si>
  <si>
    <t>70071</t>
  </si>
  <si>
    <t>Closed Guest Relations Spore</t>
  </si>
  <si>
    <t>CMO RES PROJ FUND APAC</t>
  </si>
  <si>
    <t>70073</t>
  </si>
  <si>
    <t>EMEAA - IHG (Asia Pacific) Pte</t>
  </si>
  <si>
    <t>P6024</t>
  </si>
  <si>
    <t>70074</t>
  </si>
  <si>
    <t>AMEA-IHG (Asia Pacific) Pte Lt</t>
  </si>
  <si>
    <t>P6025</t>
  </si>
  <si>
    <t>70075</t>
  </si>
  <si>
    <t>AA - SCH(AP) Holdings PL HK$ A</t>
  </si>
  <si>
    <t>P6026</t>
  </si>
  <si>
    <t>HKD</t>
  </si>
  <si>
    <t>70076</t>
  </si>
  <si>
    <t>President Split Contracts</t>
  </si>
  <si>
    <t>P6027</t>
  </si>
  <si>
    <t>70077</t>
  </si>
  <si>
    <t>AP - Revenue Management (cls)</t>
  </si>
  <si>
    <t>70078</t>
  </si>
  <si>
    <t>AA - CP Brand Expenses (cls)</t>
  </si>
  <si>
    <t>70079</t>
  </si>
  <si>
    <t>AA HI Brand Expenses SEA(cls)</t>
  </si>
  <si>
    <t>70080</t>
  </si>
  <si>
    <t>AP Tahiti Beachcomber SA</t>
  </si>
  <si>
    <t>70081</t>
  </si>
  <si>
    <t>AA Tahiti Beachcomber SA XPF</t>
  </si>
  <si>
    <t>P6028</t>
  </si>
  <si>
    <t>XPF</t>
  </si>
  <si>
    <t>70082</t>
  </si>
  <si>
    <t>Project Spectrum(cls)</t>
  </si>
  <si>
    <t>70083</t>
  </si>
  <si>
    <t>Overhead Other</t>
  </si>
  <si>
    <t>70084</t>
  </si>
  <si>
    <t>Strategy Singapore</t>
  </si>
  <si>
    <t>70085</t>
  </si>
  <si>
    <t>AP - Project Icon (cls)</t>
  </si>
  <si>
    <t>70086</t>
  </si>
  <si>
    <t>AA- Food &amp; Beverage (cls)</t>
  </si>
  <si>
    <t>70087</t>
  </si>
  <si>
    <t>70088</t>
  </si>
  <si>
    <t>South East Asia Operations</t>
  </si>
  <si>
    <t>70089</t>
  </si>
  <si>
    <t>Technical Services</t>
  </si>
  <si>
    <t>70090</t>
  </si>
  <si>
    <t>AP - FINANCE OFFSHORE</t>
  </si>
  <si>
    <t>70091</t>
  </si>
  <si>
    <t>Sales VP</t>
  </si>
  <si>
    <t>70092</t>
  </si>
  <si>
    <t>AP Project Columbo Legal(cls)</t>
  </si>
  <si>
    <t>70093</t>
  </si>
  <si>
    <t>UE Unallocated (70093) (cls)</t>
  </si>
  <si>
    <t>70094</t>
  </si>
  <si>
    <t>Project Purple(cls)</t>
  </si>
  <si>
    <t>70095</t>
  </si>
  <si>
    <t>EMEAA CDO (P6022)</t>
  </si>
  <si>
    <t>70096</t>
  </si>
  <si>
    <t>SEAK - R&amp;B Operations (P6022)</t>
  </si>
  <si>
    <t>70097</t>
  </si>
  <si>
    <t>IHG Operation Corp AsiaPacific</t>
  </si>
  <si>
    <t>P6029</t>
  </si>
  <si>
    <t>70098</t>
  </si>
  <si>
    <t>Mkt System Fund AUST&amp;NZ (cls)</t>
  </si>
  <si>
    <t>70099</t>
  </si>
  <si>
    <t>Marketing System Fund Int(cls)</t>
  </si>
  <si>
    <t>70100</t>
  </si>
  <si>
    <t>SEA -Indochina/Indonesia-P6022</t>
  </si>
  <si>
    <t>70101</t>
  </si>
  <si>
    <t>PRIORITY PRIVILEGE - SEA</t>
  </si>
  <si>
    <t>70102</t>
  </si>
  <si>
    <t>SWA - Priority Privilege (cls)</t>
  </si>
  <si>
    <t>70103</t>
  </si>
  <si>
    <t>Priority Privilege - NorthAsia</t>
  </si>
  <si>
    <t>70104</t>
  </si>
  <si>
    <t>FAM SINGAPORE (70104)</t>
  </si>
  <si>
    <t>70105</t>
  </si>
  <si>
    <t>OPS Northern Asia Bus Support</t>
  </si>
  <si>
    <t>70106</t>
  </si>
  <si>
    <t>GC OPS Sales&amp;Mktg Beijing(cls)</t>
  </si>
  <si>
    <t>70107</t>
  </si>
  <si>
    <t>AP HUMAN RESOURCES GC BEIJING</t>
  </si>
  <si>
    <t>AMEA VP D. Channels &amp; Sales</t>
  </si>
  <si>
    <t>70109</t>
  </si>
  <si>
    <t>BSC FIN ACCTG SWA</t>
  </si>
  <si>
    <t>P6008</t>
  </si>
  <si>
    <t>INR</t>
  </si>
  <si>
    <t>70110</t>
  </si>
  <si>
    <t>Franchise Hotels</t>
  </si>
  <si>
    <t>P0003</t>
  </si>
  <si>
    <t>Asia GDS Revenue</t>
  </si>
  <si>
    <t>P6009</t>
  </si>
  <si>
    <t>AA - HI Brand Assessments</t>
  </si>
  <si>
    <t>AA RES Assessment</t>
  </si>
  <si>
    <t>AP - TACP Assessment</t>
  </si>
  <si>
    <t>Asia PC Revenue</t>
  </si>
  <si>
    <t>70116</t>
  </si>
  <si>
    <t>AA - SCH - General</t>
  </si>
  <si>
    <t>CLOSED BTA Participation Fees</t>
  </si>
  <si>
    <t>70118</t>
  </si>
  <si>
    <t>Closed-APAC Dist Mktg</t>
  </si>
  <si>
    <t>70119</t>
  </si>
  <si>
    <t>HOLIDAY INN RESORT BATAM</t>
  </si>
  <si>
    <t>70120</t>
  </si>
  <si>
    <t>Tech Ops-CRO-Asia</t>
  </si>
  <si>
    <t>70121</t>
  </si>
  <si>
    <t>SINGAPORE - SAFETY</t>
  </si>
  <si>
    <t>70122</t>
  </si>
  <si>
    <t>AP - LEGAL</t>
  </si>
  <si>
    <t>P5033</t>
  </si>
  <si>
    <t>NZD</t>
  </si>
  <si>
    <t>70123</t>
  </si>
  <si>
    <t>Holiday Inn Darwin</t>
  </si>
  <si>
    <t>P2046</t>
  </si>
  <si>
    <t>Project Pine Cone USD</t>
  </si>
  <si>
    <t>P2033</t>
  </si>
  <si>
    <t>70125</t>
  </si>
  <si>
    <t>Project Org Review - BSC(cls)</t>
  </si>
  <si>
    <t>70126</t>
  </si>
  <si>
    <t>Priority Club Sydney (cls)</t>
  </si>
  <si>
    <t>Rev Mgt AUA &amp; JP</t>
  </si>
  <si>
    <t>70128</t>
  </si>
  <si>
    <t>Eurasia Hotel Ltd - UK GAAP</t>
  </si>
  <si>
    <t>P5406</t>
  </si>
  <si>
    <t>70129</t>
  </si>
  <si>
    <t>IC PUDONG SHANGHAI</t>
  </si>
  <si>
    <t>P6095</t>
  </si>
  <si>
    <t>70130</t>
  </si>
  <si>
    <t>IC Beijing Financial Cntr(cls)</t>
  </si>
  <si>
    <t>70131</t>
  </si>
  <si>
    <t>IC Mumbai Marine Drive</t>
  </si>
  <si>
    <t>70132</t>
  </si>
  <si>
    <t>IHC SCHHA TSA Project</t>
  </si>
  <si>
    <t>70133</t>
  </si>
  <si>
    <t>IHC BOMHB TSA Project</t>
  </si>
  <si>
    <t>70134</t>
  </si>
  <si>
    <t>IHC GOAHA TSA Project</t>
  </si>
  <si>
    <t>70135</t>
  </si>
  <si>
    <t>IHC Tech Services (Seoul)</t>
  </si>
  <si>
    <t>70136</t>
  </si>
  <si>
    <t>IHC Tech Services (Cebu)</t>
  </si>
  <si>
    <t>70137</t>
  </si>
  <si>
    <t>IHC Tech Servic-Kumho HCM City</t>
  </si>
  <si>
    <t>70138</t>
  </si>
  <si>
    <t>IHC Tech Services (Taichung)</t>
  </si>
  <si>
    <t>70139</t>
  </si>
  <si>
    <t>IHC Tokyo Office</t>
  </si>
  <si>
    <t>70140</t>
  </si>
  <si>
    <t>70141</t>
  </si>
  <si>
    <t>Insurance - Asia - IHC (cls)</t>
  </si>
  <si>
    <t>70142</t>
  </si>
  <si>
    <t>Clsd Divisional Adversing-Asia</t>
  </si>
  <si>
    <t>70143</t>
  </si>
  <si>
    <t>Technical Services Asia (cls)</t>
  </si>
  <si>
    <t>P6096</t>
  </si>
  <si>
    <t>70144</t>
  </si>
  <si>
    <t>Marketing Ops Asia (SIN) (cls)</t>
  </si>
  <si>
    <t>70145</t>
  </si>
  <si>
    <t>MIS Asia</t>
  </si>
  <si>
    <t>70146</t>
  </si>
  <si>
    <t>DEVELOPMENT ASIA (SIN)</t>
  </si>
  <si>
    <t>70147</t>
  </si>
  <si>
    <t>Finance C Europe</t>
  </si>
  <si>
    <t>70148</t>
  </si>
  <si>
    <t>Human Resources Asia (SIN)</t>
  </si>
  <si>
    <t>70149</t>
  </si>
  <si>
    <t>AA -Office Services (SIN)(cls)</t>
  </si>
  <si>
    <t>70150</t>
  </si>
  <si>
    <t>AP - President Asia (SIN)(cls)</t>
  </si>
  <si>
    <t>70151</t>
  </si>
  <si>
    <t>AA - IHC Japan (cls)</t>
  </si>
  <si>
    <t>P6097</t>
  </si>
  <si>
    <t>JPY</t>
  </si>
  <si>
    <t>70152</t>
  </si>
  <si>
    <t>AP - Sales Osaka (ISEKI) (cls)</t>
  </si>
  <si>
    <t>70153</t>
  </si>
  <si>
    <t>AP - Sales Osaka (cls)</t>
  </si>
  <si>
    <t>70154</t>
  </si>
  <si>
    <t>AP - Sales Tokyo</t>
  </si>
  <si>
    <t>TOKYO RESERVATIONS HISTORY</t>
  </si>
  <si>
    <t>70156</t>
  </si>
  <si>
    <t>AP - Sales Sydney 1 (cls)</t>
  </si>
  <si>
    <t>P6098</t>
  </si>
  <si>
    <t>70157</t>
  </si>
  <si>
    <t>Closed - Sydney Reservations</t>
  </si>
  <si>
    <t>70158</t>
  </si>
  <si>
    <t>Intercontinental Hotel Service</t>
  </si>
  <si>
    <t>P6099</t>
  </si>
  <si>
    <t>70159</t>
  </si>
  <si>
    <t>Singapore IT</t>
  </si>
  <si>
    <t>70160</t>
  </si>
  <si>
    <t>Closed - Singapore GSA</t>
  </si>
  <si>
    <t>70161</t>
  </si>
  <si>
    <t>RVP Sales - Asia</t>
  </si>
  <si>
    <t>70162</t>
  </si>
  <si>
    <t>Sales Hong Kong</t>
  </si>
  <si>
    <t>70163</t>
  </si>
  <si>
    <t>Marketing Ops Asia</t>
  </si>
  <si>
    <t>70164</t>
  </si>
  <si>
    <t>Closed -Hong Kong Reservations</t>
  </si>
  <si>
    <t>70165</t>
  </si>
  <si>
    <t>Development Asia</t>
  </si>
  <si>
    <t>70166</t>
  </si>
  <si>
    <t>Finance Asia</t>
  </si>
  <si>
    <t>70167</t>
  </si>
  <si>
    <t>Legal Asia</t>
  </si>
  <si>
    <t>70168</t>
  </si>
  <si>
    <t>Human Services Asia</t>
  </si>
  <si>
    <t>70169</t>
  </si>
  <si>
    <t>Office Services Asia</t>
  </si>
  <si>
    <t>70170</t>
  </si>
  <si>
    <t>President Asia (SIN)</t>
  </si>
  <si>
    <t>70171</t>
  </si>
  <si>
    <t>Intercontinental Bangkok</t>
  </si>
  <si>
    <t>P5061</t>
  </si>
  <si>
    <t>70172</t>
  </si>
  <si>
    <t>SC Hotels&amp;Resorts (Apac)(cls)</t>
  </si>
  <si>
    <t>P6023</t>
  </si>
  <si>
    <t>70173</t>
  </si>
  <si>
    <t>HI (A/P) Ltd - Front End Fees</t>
  </si>
  <si>
    <t>P1003</t>
  </si>
  <si>
    <t>70174</t>
  </si>
  <si>
    <t>IHC (Delaware)(cls)</t>
  </si>
  <si>
    <t>P2066</t>
  </si>
  <si>
    <t>70175</t>
  </si>
  <si>
    <t>NEVER USED</t>
  </si>
  <si>
    <t>P2053</t>
  </si>
  <si>
    <t>70176</t>
  </si>
  <si>
    <t>IC Marine Drive Mumbai</t>
  </si>
  <si>
    <t>P2060</t>
  </si>
  <si>
    <t>70177</t>
  </si>
  <si>
    <t>IHC Leased Hotels BU</t>
  </si>
  <si>
    <t>P5500</t>
  </si>
  <si>
    <t>70178</t>
  </si>
  <si>
    <t>Holiday Inn Penrith Panthers</t>
  </si>
  <si>
    <t>P5019</t>
  </si>
  <si>
    <t>70179</t>
  </si>
  <si>
    <t>HOLIDAY INN SUVA</t>
  </si>
  <si>
    <t>70180</t>
  </si>
  <si>
    <t>SEA BUSINESS SUPPORT SINGAPORE</t>
  </si>
  <si>
    <t>70181</t>
  </si>
  <si>
    <t>TALENT RESOURCING - AMEA</t>
  </si>
  <si>
    <t>70182</t>
  </si>
  <si>
    <t>SEA - Sales &amp; Marketing (cls)</t>
  </si>
  <si>
    <t>AA - CP Brand Assessments</t>
  </si>
  <si>
    <t>70184</t>
  </si>
  <si>
    <t>SCH Services (Guangzhou) - G&amp;A</t>
  </si>
  <si>
    <t>70185</t>
  </si>
  <si>
    <t>Holiday Inn Bangkok</t>
  </si>
  <si>
    <t>70186</t>
  </si>
  <si>
    <t>SEA - Rev Mgt (cls)</t>
  </si>
  <si>
    <t>70187</t>
  </si>
  <si>
    <t>Regional Brand Mkt GC(cls)</t>
  </si>
  <si>
    <t>70188</t>
  </si>
  <si>
    <t>Strategy &amp; Analytics(old)(cls)</t>
  </si>
  <si>
    <t>70189</t>
  </si>
  <si>
    <t>Closed Loyalty Marketing</t>
  </si>
  <si>
    <t>70190</t>
  </si>
  <si>
    <t>Express by HI Brand Mktng(cls)</t>
  </si>
  <si>
    <t>70191</t>
  </si>
  <si>
    <t>HOLIDAY INN SEONGBUK SEOUL</t>
  </si>
  <si>
    <t>70192</t>
  </si>
  <si>
    <t>CHINA ALIGNMENT TEAM</t>
  </si>
  <si>
    <t>70193</t>
  </si>
  <si>
    <t>CROWNE PLAZA CANBERRA</t>
  </si>
  <si>
    <t>70194</t>
  </si>
  <si>
    <t>CROWNE PLAZA COOGEE BEACH</t>
  </si>
  <si>
    <t>70195</t>
  </si>
  <si>
    <t>CROWNE PLAZA TERRIGAL</t>
  </si>
  <si>
    <t>70196</t>
  </si>
  <si>
    <t>CP MELBOURNE</t>
  </si>
  <si>
    <t>70197</t>
  </si>
  <si>
    <t>HOLIDAY INN MELBOURNE AIRPORT</t>
  </si>
  <si>
    <t>70198</t>
  </si>
  <si>
    <t>HOLIDAY INN ON FLINDERS</t>
  </si>
  <si>
    <t>70199</t>
  </si>
  <si>
    <t>HOLIDAY INN PERTH</t>
  </si>
  <si>
    <t>70200</t>
  </si>
  <si>
    <t>HOLIDAY INN POTTS POINT</t>
  </si>
  <si>
    <t>70201</t>
  </si>
  <si>
    <t>HOLIDAY INN TOWNSVILLE</t>
  </si>
  <si>
    <t>70202</t>
  </si>
  <si>
    <t>Rev Mgt &amp; Hotel Perf IBP (cls)</t>
  </si>
  <si>
    <t>70203</t>
  </si>
  <si>
    <t>Ops SEA Resorts - P6022</t>
  </si>
  <si>
    <t>70204</t>
  </si>
  <si>
    <t>INTERNAL AUDIT AMEA</t>
  </si>
  <si>
    <t>70205</t>
  </si>
  <si>
    <t>AA - Dev SEA</t>
  </si>
  <si>
    <t>70206</t>
  </si>
  <si>
    <t>Development SEA</t>
  </si>
  <si>
    <t>70207</t>
  </si>
  <si>
    <t>Technicl Srvcs South Asia(cls)</t>
  </si>
  <si>
    <t>70208</t>
  </si>
  <si>
    <t>AP LEGAL &amp; GENERAL COUNCEL</t>
  </si>
  <si>
    <t>70209</t>
  </si>
  <si>
    <t>AA - Spa Asia Pacific (cls)</t>
  </si>
  <si>
    <t>70210</t>
  </si>
  <si>
    <t>Growth - Special Projects(cls)</t>
  </si>
  <si>
    <t>IC GDS Revenue Asia Pacific</t>
  </si>
  <si>
    <t>70212</t>
  </si>
  <si>
    <t>CP Kuala Lumpur</t>
  </si>
  <si>
    <t>70213</t>
  </si>
  <si>
    <t>IC Rest and Thalasso Spa Bora</t>
  </si>
  <si>
    <t>70214</t>
  </si>
  <si>
    <t>IC TACP Revenure Asia Pacific</t>
  </si>
  <si>
    <t>70215</t>
  </si>
  <si>
    <t>Comm Performance Trg (cls)</t>
  </si>
  <si>
    <t>70216</t>
  </si>
  <si>
    <t>HI Sara Hospitality Dividend</t>
  </si>
  <si>
    <t>P4003</t>
  </si>
  <si>
    <t>70217</t>
  </si>
  <si>
    <t>Holiday Inn Suva</t>
  </si>
  <si>
    <t>70218</t>
  </si>
  <si>
    <t>CROWNE PLAZA ROYAL PINES</t>
  </si>
  <si>
    <t>70219</t>
  </si>
  <si>
    <t>APAC HRSS Beijing(cls)</t>
  </si>
  <si>
    <t>70220</t>
  </si>
  <si>
    <t>Express by HI Brand Mkt(cls)</t>
  </si>
  <si>
    <t>70221</t>
  </si>
  <si>
    <t>AP  GC Dev Beijing(cls)</t>
  </si>
  <si>
    <t>70222</t>
  </si>
  <si>
    <t>Inactive back 70222</t>
  </si>
  <si>
    <t>70223</t>
  </si>
  <si>
    <t>China Legal Beijing</t>
  </si>
  <si>
    <t>70224</t>
  </si>
  <si>
    <t>China HIU</t>
  </si>
  <si>
    <t>70225</t>
  </si>
  <si>
    <t>SCH Worldwide Sale China(cls)</t>
  </si>
  <si>
    <t>70226</t>
  </si>
  <si>
    <t>Tech Svr Beijing(cls)</t>
  </si>
  <si>
    <t>70227</t>
  </si>
  <si>
    <t>GC CEO P6016</t>
  </si>
  <si>
    <t>70228</t>
  </si>
  <si>
    <t>China - G&amp;A</t>
  </si>
  <si>
    <t>70229</t>
  </si>
  <si>
    <t>GC JV&amp;Asset Mgmt Beijing(cls)</t>
  </si>
  <si>
    <t>70230</t>
  </si>
  <si>
    <t>HI Central Plaza Beijing</t>
  </si>
  <si>
    <t>P2013</t>
  </si>
  <si>
    <t>70231</t>
  </si>
  <si>
    <t>Holiday Inn Atrium Singapore</t>
  </si>
  <si>
    <t>70232</t>
  </si>
  <si>
    <t>Project Sunrise - SGD (cls)</t>
  </si>
  <si>
    <t>70233</t>
  </si>
  <si>
    <t>SINGAPORE COLLECTIONS (70233)</t>
  </si>
  <si>
    <t>70234</t>
  </si>
  <si>
    <t>IC Marketing Spend SEA/SWA</t>
  </si>
  <si>
    <t>70235</t>
  </si>
  <si>
    <t>AMEA HRSS - SINGAPORE</t>
  </si>
  <si>
    <t>70237</t>
  </si>
  <si>
    <t>Crowne Pl Lke Malaren Shanghai</t>
  </si>
  <si>
    <t>70238</t>
  </si>
  <si>
    <t>Inter Cont Hanoi Westlake</t>
  </si>
  <si>
    <t>70240</t>
  </si>
  <si>
    <t>Holiday Inn Binhai Tianjin</t>
  </si>
  <si>
    <t>70241</t>
  </si>
  <si>
    <t>Crowne Plaza Zhongshan Xiaolan</t>
  </si>
  <si>
    <t>70242</t>
  </si>
  <si>
    <t>SYSTEM FUND APAC - P6022</t>
  </si>
  <si>
    <t>70243</t>
  </si>
  <si>
    <t>IC Huizhou Resort</t>
  </si>
  <si>
    <t>70244</t>
  </si>
  <si>
    <t>CP Okhla New Delhi</t>
  </si>
  <si>
    <t>70245</t>
  </si>
  <si>
    <t>CP Semarang</t>
  </si>
  <si>
    <t>70246</t>
  </si>
  <si>
    <t>HI Kunming City Centre</t>
  </si>
  <si>
    <t>70247</t>
  </si>
  <si>
    <t>GC GLOBAL RISK &amp; ASSURANCE</t>
  </si>
  <si>
    <t>P6066</t>
  </si>
  <si>
    <t>70248</t>
  </si>
  <si>
    <t>HI Gwangju</t>
  </si>
  <si>
    <t>P6033</t>
  </si>
  <si>
    <t>KRW</t>
  </si>
  <si>
    <t>70249</t>
  </si>
  <si>
    <t>CP West Hanoi</t>
  </si>
  <si>
    <t>70251</t>
  </si>
  <si>
    <t>JSS AMEA SFH (P3056)</t>
  </si>
  <si>
    <t>70252</t>
  </si>
  <si>
    <t>IC Shenzen Bay</t>
  </si>
  <si>
    <t>70253</t>
  </si>
  <si>
    <t>Crowne Plaza Paragon Xiamen</t>
  </si>
  <si>
    <t>BTA Marketing Fund Asia</t>
  </si>
  <si>
    <t>70255</t>
  </si>
  <si>
    <t>AP - HUMAN RESOURCES SINGAPORE</t>
  </si>
  <si>
    <t>70256</t>
  </si>
  <si>
    <t>LEARNING DELIVERY - AUA &amp; JP</t>
  </si>
  <si>
    <t>70257</t>
  </si>
  <si>
    <t>CROWNE PLAZA DANDONG</t>
  </si>
  <si>
    <t>70258</t>
  </si>
  <si>
    <t>HI Express Luhou Shenzhen</t>
  </si>
  <si>
    <t>70259</t>
  </si>
  <si>
    <t>ANA CP Kobe</t>
  </si>
  <si>
    <t>P7070</t>
  </si>
  <si>
    <t>70260</t>
  </si>
  <si>
    <t>IC NINGBO</t>
  </si>
  <si>
    <t>70261</t>
  </si>
  <si>
    <t>CP Huizhou</t>
  </si>
  <si>
    <t>70262</t>
  </si>
  <si>
    <t>Jakarta SS Centre Costs (cls)</t>
  </si>
  <si>
    <t>Resrce Strat &amp; Analtics Manila</t>
  </si>
  <si>
    <t>P8033</t>
  </si>
  <si>
    <t>PHP</t>
  </si>
  <si>
    <t>70264</t>
  </si>
  <si>
    <t>HI Xian Greenland Century City</t>
  </si>
  <si>
    <t>CXO Service - Philippines</t>
  </si>
  <si>
    <t>70266</t>
  </si>
  <si>
    <t>Syss Delivery &amp; Training(cls)</t>
  </si>
  <si>
    <t>70267</t>
  </si>
  <si>
    <t>Project Banquo(cls)</t>
  </si>
  <si>
    <t>70268</t>
  </si>
  <si>
    <t>Project Organisation Rev(cls)</t>
  </si>
  <si>
    <t>70269</t>
  </si>
  <si>
    <t>AA- SPA (cls)</t>
  </si>
  <si>
    <t>70270</t>
  </si>
  <si>
    <t>Transition Singapore(cls)</t>
  </si>
  <si>
    <t>70271</t>
  </si>
  <si>
    <t>AA - Technical Services</t>
  </si>
  <si>
    <t>70272</t>
  </si>
  <si>
    <t>AP - EMEA Recharge (cls)</t>
  </si>
  <si>
    <t>70273</t>
  </si>
  <si>
    <t>IC Resort Jiuzhai Paradise</t>
  </si>
  <si>
    <t>70274</t>
  </si>
  <si>
    <t>Holiday Inn Jiuzhai Jarpo</t>
  </si>
  <si>
    <t>70275</t>
  </si>
  <si>
    <t>Holiday Inn Gem Park Ooty</t>
  </si>
  <si>
    <t>70276</t>
  </si>
  <si>
    <t>70277</t>
  </si>
  <si>
    <t>IC MARKETING FEES INDIA</t>
  </si>
  <si>
    <t>70278</t>
  </si>
  <si>
    <t>Express by HI Putuo Shanghai</t>
  </si>
  <si>
    <t>70279</t>
  </si>
  <si>
    <t>EX Shangdi Beijing</t>
  </si>
  <si>
    <t>70280</t>
  </si>
  <si>
    <t>EX City Center Dalian</t>
  </si>
  <si>
    <t>70281</t>
  </si>
  <si>
    <t>HOLIDAY INN SUIFENHE</t>
  </si>
  <si>
    <t>Baguio UK Res Variable</t>
  </si>
  <si>
    <t>70283</t>
  </si>
  <si>
    <t>JSS INDONESIA BSC- P3056</t>
  </si>
  <si>
    <t>70284</t>
  </si>
  <si>
    <t>HI Expr Wuijaochang Shanghai</t>
  </si>
  <si>
    <t>70285</t>
  </si>
  <si>
    <t>HI Express Meilong Shanghai</t>
  </si>
  <si>
    <t>70286</t>
  </si>
  <si>
    <t>Foshan Hotel</t>
  </si>
  <si>
    <t>70287</t>
  </si>
  <si>
    <t>SEA Resorts - QCI Jakarta(cls)</t>
  </si>
  <si>
    <t>70288</t>
  </si>
  <si>
    <t>HOLIDAY INN LUSHAN</t>
  </si>
  <si>
    <t>70289</t>
  </si>
  <si>
    <t>Closed Loyalty Mktg USD Dept</t>
  </si>
  <si>
    <t>70290</t>
  </si>
  <si>
    <t>APAC CONSOL Q0015</t>
  </si>
  <si>
    <t>Q0015</t>
  </si>
  <si>
    <t>70291</t>
  </si>
  <si>
    <t>APAC CONSOL - Q0019</t>
  </si>
  <si>
    <t>Q0019</t>
  </si>
  <si>
    <t>PGK</t>
  </si>
  <si>
    <t>70292</t>
  </si>
  <si>
    <t>JSS HEAD OF OPS - EX AA - P305</t>
  </si>
  <si>
    <t>70293</t>
  </si>
  <si>
    <t>Express by Holiday Inn S Hefei</t>
  </si>
  <si>
    <t>70294</t>
  </si>
  <si>
    <t>InterContinental Dalian</t>
  </si>
  <si>
    <t>70295</t>
  </si>
  <si>
    <t>IC Resort Fiji</t>
  </si>
  <si>
    <t>70296</t>
  </si>
  <si>
    <t>Crowne Plaza CCentre Changhsha</t>
  </si>
  <si>
    <t>70297</t>
  </si>
  <si>
    <t>AA - DEV INDONESIA - P3056</t>
  </si>
  <si>
    <t>70298</t>
  </si>
  <si>
    <t>SEA - JSS Indonesian Mgmt(cls)</t>
  </si>
  <si>
    <t>70299</t>
  </si>
  <si>
    <t>CP Science City Guangzhou</t>
  </si>
  <si>
    <t>AMEA MIPS &amp; PMO</t>
  </si>
  <si>
    <t>70301</t>
  </si>
  <si>
    <t>GREEN ENGAGE APAC</t>
  </si>
  <si>
    <t>70302</t>
  </si>
  <si>
    <t>INTERCONTINENTAL CHONGQING</t>
  </si>
  <si>
    <t>70304</t>
  </si>
  <si>
    <t>Jakarta SS Sales &amp; Mrktng(cls)</t>
  </si>
  <si>
    <t>70305</t>
  </si>
  <si>
    <t>InterCont Chengdu Century City</t>
  </si>
  <si>
    <t>70306</t>
  </si>
  <si>
    <t>HI Chengdu East Century City</t>
  </si>
  <si>
    <t>70307</t>
  </si>
  <si>
    <t>JIUZHAI JARPO VILLAS</t>
  </si>
  <si>
    <t>70308</t>
  </si>
  <si>
    <t>China Hotels Investment Ltd</t>
  </si>
  <si>
    <t>P6032</t>
  </si>
  <si>
    <t>70309</t>
  </si>
  <si>
    <t>HI Express Tianjin</t>
  </si>
  <si>
    <t>70315</t>
  </si>
  <si>
    <t>Holiday Inn Youlian Suzhou</t>
  </si>
  <si>
    <t>70318</t>
  </si>
  <si>
    <t>HI Resort Regent Beach Cha-Am</t>
  </si>
  <si>
    <t>70319</t>
  </si>
  <si>
    <t>Holiday Inn Xiaoshan Hangzhou</t>
  </si>
  <si>
    <t>70328</t>
  </si>
  <si>
    <t>Crowne Plaza Gurgaon</t>
  </si>
  <si>
    <t>P5908</t>
  </si>
  <si>
    <t>70331</t>
  </si>
  <si>
    <t>Ops - South (P6016)</t>
  </si>
  <si>
    <t>70332</t>
  </si>
  <si>
    <t>SCH WorldWide Sales HK</t>
  </si>
  <si>
    <t>P7500</t>
  </si>
  <si>
    <t>70334</t>
  </si>
  <si>
    <t>Holiday Inn Downtown Hefei</t>
  </si>
  <si>
    <t>70336</t>
  </si>
  <si>
    <t>SCH Worldwide Sales HK</t>
  </si>
  <si>
    <t>70337</t>
  </si>
  <si>
    <t>China Information Tech HK</t>
  </si>
  <si>
    <t>70338</t>
  </si>
  <si>
    <t>AP - China Holidex HK (cls)</t>
  </si>
  <si>
    <t>70339</t>
  </si>
  <si>
    <t>IHG Rewards Club HK</t>
  </si>
  <si>
    <t>P9997</t>
  </si>
  <si>
    <t>70340</t>
  </si>
  <si>
    <t>CHINA IT</t>
  </si>
  <si>
    <t>70341</t>
  </si>
  <si>
    <t>GSA Taipei, Taiwan</t>
  </si>
  <si>
    <t>P8006</t>
  </si>
  <si>
    <t>70342</t>
  </si>
  <si>
    <t>Risk Management China(cls)</t>
  </si>
  <si>
    <t>70343</t>
  </si>
  <si>
    <t>SF Trsf Pricing Alloc(cls)</t>
  </si>
  <si>
    <t>70344</t>
  </si>
  <si>
    <t>GC R&amp;B Concept SH (cls)</t>
  </si>
  <si>
    <t>70345</t>
  </si>
  <si>
    <t>Business Relationship AMEA</t>
  </si>
  <si>
    <t>70346</t>
  </si>
  <si>
    <t>Closed HI Glbl Brand Team_AP</t>
  </si>
  <si>
    <t>70347</t>
  </si>
  <si>
    <t>CROWNE PLAZA KOBE</t>
  </si>
  <si>
    <t>P0006</t>
  </si>
  <si>
    <t>70348</t>
  </si>
  <si>
    <t>Crowne Plaza Darwin</t>
  </si>
  <si>
    <t>P0005</t>
  </si>
  <si>
    <t>70349</t>
  </si>
  <si>
    <t>Holiday Inn Esplanade Darwin</t>
  </si>
  <si>
    <t>70350</t>
  </si>
  <si>
    <t>Crowne Plaza Surfers Paradise</t>
  </si>
  <si>
    <t>70351</t>
  </si>
  <si>
    <t>Holiday Inn Hindley Adelaide</t>
  </si>
  <si>
    <t>70352</t>
  </si>
  <si>
    <t>Rialto on Collins</t>
  </si>
  <si>
    <t>70353</t>
  </si>
  <si>
    <t>Crowne Plaza Norwest</t>
  </si>
  <si>
    <t>70354</t>
  </si>
  <si>
    <t>Crowne Plaza Hunter Valley</t>
  </si>
  <si>
    <t>70355</t>
  </si>
  <si>
    <t>Holiday Inn Cairns</t>
  </si>
  <si>
    <t>70356</t>
  </si>
  <si>
    <t>HOLIDAY INN PENRITH PANTHERS</t>
  </si>
  <si>
    <t>70357</t>
  </si>
  <si>
    <t>Intercontinental Burswood</t>
  </si>
  <si>
    <t>P2067</t>
  </si>
  <si>
    <t>70358</t>
  </si>
  <si>
    <t>Crowne Plaza Ningbo</t>
  </si>
  <si>
    <t>70359</t>
  </si>
  <si>
    <t>70361</t>
  </si>
  <si>
    <t>CP Century Park Shanghai</t>
  </si>
  <si>
    <t>70362</t>
  </si>
  <si>
    <t>70363</t>
  </si>
  <si>
    <t>LICENCE FEE CP GURGAON</t>
  </si>
  <si>
    <t>70364</t>
  </si>
  <si>
    <t>UE UNALLOCATED P6022 (70364)</t>
  </si>
  <si>
    <t>70365</t>
  </si>
  <si>
    <t>CHINA CSA (SGP)</t>
  </si>
  <si>
    <t>70366</t>
  </si>
  <si>
    <t>UE Unallocated (70366) (cls)</t>
  </si>
  <si>
    <t>70367</t>
  </si>
  <si>
    <t>Closed - APAC BA Indigo ROA</t>
  </si>
  <si>
    <t>70368</t>
  </si>
  <si>
    <t>AA - HI Refresh</t>
  </si>
  <si>
    <t>70369</t>
  </si>
  <si>
    <t>UE UNALLOCATED P6022 (70369)</t>
  </si>
  <si>
    <t>70370</t>
  </si>
  <si>
    <t>70371</t>
  </si>
  <si>
    <t>70372</t>
  </si>
  <si>
    <t>InterContinental Wellington</t>
  </si>
  <si>
    <t>70373</t>
  </si>
  <si>
    <t>EX Airport Ind. Park Tianjin</t>
  </si>
  <si>
    <t>70374</t>
  </si>
  <si>
    <t>HI Express Beijing Temple of H</t>
  </si>
  <si>
    <t>70375</t>
  </si>
  <si>
    <t>Closed Htl Opening Spt Manila</t>
  </si>
  <si>
    <t>70376</t>
  </si>
  <si>
    <t>AP Global Sales APAC</t>
  </si>
  <si>
    <t>70377</t>
  </si>
  <si>
    <t>Holiday Inn Melaka</t>
  </si>
  <si>
    <t>70378</t>
  </si>
  <si>
    <t>AA - DRM INACTIVE (cls)</t>
  </si>
  <si>
    <t>70379</t>
  </si>
  <si>
    <t>APAC Guest Comm Delivery</t>
  </si>
  <si>
    <t>70380</t>
  </si>
  <si>
    <t>Holiday Inn Exp Zhabei Shangha</t>
  </si>
  <si>
    <t>70381</t>
  </si>
  <si>
    <t>IC CHENGDU CENTURY CITY IC RES</t>
  </si>
  <si>
    <t>70382</t>
  </si>
  <si>
    <t>IC JIUZHAI PARADISE IC RES FEE</t>
  </si>
  <si>
    <t>70383</t>
  </si>
  <si>
    <t>AP - Indigo Brand Expense(cls)</t>
  </si>
  <si>
    <t>70384</t>
  </si>
  <si>
    <t>GC - HI Refresh</t>
  </si>
  <si>
    <t>70385</t>
  </si>
  <si>
    <t>AP - Dev Indigo (cls)</t>
  </si>
  <si>
    <t>70386</t>
  </si>
  <si>
    <t>SEA Korea Operations Support</t>
  </si>
  <si>
    <t>Global Optimization MAN</t>
  </si>
  <si>
    <t>Lisbon Manila Fixed</t>
  </si>
  <si>
    <t>Bus Perf &amp; Quality Manila</t>
  </si>
  <si>
    <t>70390</t>
  </si>
  <si>
    <t>HI EXPRESS SHANGHAI JINQIAO</t>
  </si>
  <si>
    <t>Clsd China System Delivery&amp;Trg</t>
  </si>
  <si>
    <t>70392</t>
  </si>
  <si>
    <t>SCH Worldwide Sales Australia</t>
  </si>
  <si>
    <t>70393</t>
  </si>
  <si>
    <t>Australia Operations</t>
  </si>
  <si>
    <t>P6019</t>
  </si>
  <si>
    <t>70394</t>
  </si>
  <si>
    <t>SCH WORLDWIDE SALES-AUSTRALIA</t>
  </si>
  <si>
    <t>70395</t>
  </si>
  <si>
    <t>Closed-SCH Reservations-Sydney</t>
  </si>
  <si>
    <t>70396</t>
  </si>
  <si>
    <t>SCHI Reservations Sydney</t>
  </si>
  <si>
    <t>70397</t>
  </si>
  <si>
    <t>AP SCH ASIA PACIFIC STANDARDS</t>
  </si>
  <si>
    <t>70398</t>
  </si>
  <si>
    <t>Crowne Plaza Kathmandu Soaltee</t>
  </si>
  <si>
    <t>70399</t>
  </si>
  <si>
    <t>ANA Ishigaki Resort IC Res Fee</t>
  </si>
  <si>
    <t>70400</t>
  </si>
  <si>
    <t>ANA Manza Beach Rst IC Res Fee</t>
  </si>
  <si>
    <t>70401</t>
  </si>
  <si>
    <t>China Business Tax P2013</t>
  </si>
  <si>
    <t>70402</t>
  </si>
  <si>
    <t>CHINA BUSINESS TAX P2027</t>
  </si>
  <si>
    <t>P2027</t>
  </si>
  <si>
    <t>70403</t>
  </si>
  <si>
    <t>China Business Tax P2030</t>
  </si>
  <si>
    <t>P2030</t>
  </si>
  <si>
    <t>70404</t>
  </si>
  <si>
    <t>China Business Tax P2034</t>
  </si>
  <si>
    <t>P2034</t>
  </si>
  <si>
    <t>70405</t>
  </si>
  <si>
    <t>CHINA BUSINESS TAX P2039</t>
  </si>
  <si>
    <t>P2039</t>
  </si>
  <si>
    <t>70406</t>
  </si>
  <si>
    <t>China Business Tax P2041</t>
  </si>
  <si>
    <t>P2041</t>
  </si>
  <si>
    <t>70407</t>
  </si>
  <si>
    <t>CHINA BUSINESS TAX P2044</t>
  </si>
  <si>
    <t>P2044</t>
  </si>
  <si>
    <t>70408</t>
  </si>
  <si>
    <t>China Business tax P2048</t>
  </si>
  <si>
    <t>P2048</t>
  </si>
  <si>
    <t>70409</t>
  </si>
  <si>
    <t>China Business Tax P2060</t>
  </si>
  <si>
    <t>70410</t>
  </si>
  <si>
    <t>China Business Tax P4000</t>
  </si>
  <si>
    <t>P4000</t>
  </si>
  <si>
    <t>70411</t>
  </si>
  <si>
    <t>China Business Tax P6066</t>
  </si>
  <si>
    <t>70412</t>
  </si>
  <si>
    <t>AP Risk Training</t>
  </si>
  <si>
    <t>70413</t>
  </si>
  <si>
    <t>Closed - IHC Divisional Spend</t>
  </si>
  <si>
    <t>70414</t>
  </si>
  <si>
    <t>Project LOLLA</t>
  </si>
  <si>
    <t>70415</t>
  </si>
  <si>
    <t>Project LOLLA Elimination</t>
  </si>
  <si>
    <t>70416</t>
  </si>
  <si>
    <t>AP - ELIMINATION IHG JAPAN MGT</t>
  </si>
  <si>
    <t>Q0016</t>
  </si>
  <si>
    <t>70417</t>
  </si>
  <si>
    <t>AP GROUP ADJUSTMENTS NZ</t>
  </si>
  <si>
    <t>P5043</t>
  </si>
  <si>
    <t>70418</t>
  </si>
  <si>
    <t>AP SWA Ops Singapore</t>
  </si>
  <si>
    <t>70419</t>
  </si>
  <si>
    <t>AA - Dev Mktg</t>
  </si>
  <si>
    <t>70420</t>
  </si>
  <si>
    <t>AA - EX Brand Expenses (cls)</t>
  </si>
  <si>
    <t>AA - EX Brand Assessments</t>
  </si>
  <si>
    <t>70422</t>
  </si>
  <si>
    <t>AA - TECHNICAL SERVICE FEES</t>
  </si>
  <si>
    <t>70423</t>
  </si>
  <si>
    <t>Brand Standards - AMEA</t>
  </si>
  <si>
    <t>DM INTERACTIVE MKTG SINGAPORE</t>
  </si>
  <si>
    <t>70425</t>
  </si>
  <si>
    <t>GC R&amp;B Concept</t>
  </si>
  <si>
    <t>70426</t>
  </si>
  <si>
    <t>AP Hotel Opening Perf(cls)</t>
  </si>
  <si>
    <t>70427</t>
  </si>
  <si>
    <t>INTERNAL AUDIT GC</t>
  </si>
  <si>
    <t>70428</t>
  </si>
  <si>
    <t>FAM CHINA COSTS</t>
  </si>
  <si>
    <t>GC - HI Brand Assessments</t>
  </si>
  <si>
    <t>70430</t>
  </si>
  <si>
    <t>HI Brand Assessments SEA (cls)</t>
  </si>
  <si>
    <t>70431</t>
  </si>
  <si>
    <t>HI Brand Assessments SWA (cls)</t>
  </si>
  <si>
    <t>CLOSED HI BRAND EXPENSES ANZSP</t>
  </si>
  <si>
    <t>Global Sales - Strategic Accts</t>
  </si>
  <si>
    <t>70434</t>
  </si>
  <si>
    <t>CP Brand Exps Australasia(cls)</t>
  </si>
  <si>
    <t>70435</t>
  </si>
  <si>
    <t>HI Brand Assmts ANZSP(cls)</t>
  </si>
  <si>
    <t>70436</t>
  </si>
  <si>
    <t>CP Brand Assmts ANZSP(cls)</t>
  </si>
  <si>
    <t>GC - CP Brand Assessments</t>
  </si>
  <si>
    <t>70438</t>
  </si>
  <si>
    <t>CP Brand Assessments SEA (cls)</t>
  </si>
  <si>
    <t>70439</t>
  </si>
  <si>
    <t>CP Brand Assessments SWA (cls)</t>
  </si>
  <si>
    <t>70440</t>
  </si>
  <si>
    <t>GC - CP Brand Expenses (cls)</t>
  </si>
  <si>
    <t>70441</t>
  </si>
  <si>
    <t>AA CP Brand Expense SEA(cls)</t>
  </si>
  <si>
    <t>70442</t>
  </si>
  <si>
    <t>SEAK -Commercial &amp;Loyalty(cls)</t>
  </si>
  <si>
    <t>70443</t>
  </si>
  <si>
    <t>EX Brand Assmts ANZSP(cls)</t>
  </si>
  <si>
    <t>GC - EX Brand Assessments</t>
  </si>
  <si>
    <t>70445</t>
  </si>
  <si>
    <t>EX Brand Assessments SEA (cls)</t>
  </si>
  <si>
    <t>70446</t>
  </si>
  <si>
    <t>EX Brand Assessments SWA (cls)</t>
  </si>
  <si>
    <t>70447</t>
  </si>
  <si>
    <t>Project- MB Comm AUA (cls)</t>
  </si>
  <si>
    <t>Closed EX Brand Exps Gtr China</t>
  </si>
  <si>
    <t>70449</t>
  </si>
  <si>
    <t>AA EX Brand Expense SEA(cls)</t>
  </si>
  <si>
    <t>70450</t>
  </si>
  <si>
    <t>Holiday Inn Nanjing Aqua City</t>
  </si>
  <si>
    <t>70451</t>
  </si>
  <si>
    <t>AMEA - RMH NHOP (SYD) (cls)</t>
  </si>
  <si>
    <t>Global Sales - Strat Shanghai</t>
  </si>
  <si>
    <t>GC -VP Sales &amp; Marketing</t>
  </si>
  <si>
    <t>70454</t>
  </si>
  <si>
    <t>AMEA Portfolio Planning (cls)</t>
  </si>
  <si>
    <t>70455</t>
  </si>
  <si>
    <t>AMEA-PR &amp; Communications</t>
  </si>
  <si>
    <t>70456</t>
  </si>
  <si>
    <t>AP - Development - Singapore (</t>
  </si>
  <si>
    <t>70457</t>
  </si>
  <si>
    <t>Technical Services  SIN (cls)</t>
  </si>
  <si>
    <t>70458</t>
  </si>
  <si>
    <t>SCH WorldWide Sales Singa(cls)</t>
  </si>
  <si>
    <t>70459</t>
  </si>
  <si>
    <t>SCH Worldwide Sales VP</t>
  </si>
  <si>
    <t>70460</t>
  </si>
  <si>
    <t>BHR Worldwide Sales Singa(cls)</t>
  </si>
  <si>
    <t>70461</t>
  </si>
  <si>
    <t>BHR WORLDWIDE SALES VP</t>
  </si>
  <si>
    <t>70462</t>
  </si>
  <si>
    <t>Development - Singapore</t>
  </si>
  <si>
    <t>70463</t>
  </si>
  <si>
    <t>TECHNICAL SERVICES - SINGAPORE</t>
  </si>
  <si>
    <t>PC Service Centre Singapore</t>
  </si>
  <si>
    <t>P9998</t>
  </si>
  <si>
    <t>70465</t>
  </si>
  <si>
    <t>Closed IHG Rewards Club Bugis</t>
  </si>
  <si>
    <t>70466</t>
  </si>
  <si>
    <t>COMP &amp; BEN - SINGAPORE</t>
  </si>
  <si>
    <t>Project China</t>
  </si>
  <si>
    <t>GC Partnership P6066</t>
  </si>
  <si>
    <t>70469</t>
  </si>
  <si>
    <t>AP-BCD Travel Jt Mkt Fund(cls)</t>
  </si>
  <si>
    <t>70470</t>
  </si>
  <si>
    <t>A2C SINGAPORE (70470)</t>
  </si>
  <si>
    <t>70471</t>
  </si>
  <si>
    <t>GLOBAL FUNDS BUS SUPPT (AP)</t>
  </si>
  <si>
    <t>70472</t>
  </si>
  <si>
    <t>INFO DEL APAC - SINGAPORE</t>
  </si>
  <si>
    <t>E-Media China</t>
  </si>
  <si>
    <t>SME Program - Business Edge Ma</t>
  </si>
  <si>
    <t>70475</t>
  </si>
  <si>
    <t>Strategic Accounts Mgt(cls)</t>
  </si>
  <si>
    <t>70476</t>
  </si>
  <si>
    <t>Regional Sales Centre Syd(cls)</t>
  </si>
  <si>
    <t>70477</t>
  </si>
  <si>
    <t>AMEA Loyalty Mktg (cls)</t>
  </si>
  <si>
    <t>70480</t>
  </si>
  <si>
    <t>AMEA -Overheads Challenge(cls)</t>
  </si>
  <si>
    <t>70481</t>
  </si>
  <si>
    <t>HI SHANGHAI UDONG NANPU</t>
  </si>
  <si>
    <t>70482</t>
  </si>
  <si>
    <t>Closed - IC Marketing Spend Au</t>
  </si>
  <si>
    <t>70483</t>
  </si>
  <si>
    <t>Rubicon - Royalty</t>
  </si>
  <si>
    <t>70484</t>
  </si>
  <si>
    <t>COTAI MACAU PROJECT COSTS</t>
  </si>
  <si>
    <t>P2003</t>
  </si>
  <si>
    <t>70485</t>
  </si>
  <si>
    <t>Closed ANZSP HI Refr - P5016</t>
  </si>
  <si>
    <t>70486</t>
  </si>
  <si>
    <t>IC ANA Htel and Rest Manza Bch</t>
  </si>
  <si>
    <t>70487</t>
  </si>
  <si>
    <t>IC DALIAN</t>
  </si>
  <si>
    <t>70488</t>
  </si>
  <si>
    <t>IC Melbourne Rialto</t>
  </si>
  <si>
    <t>BRAND DELIVERY APAC</t>
  </si>
  <si>
    <t>70490</t>
  </si>
  <si>
    <t>HI East Taipei</t>
  </si>
  <si>
    <t>70491</t>
  </si>
  <si>
    <t>HI Express Taoyuan</t>
  </si>
  <si>
    <t>70492</t>
  </si>
  <si>
    <t>SING CR</t>
  </si>
  <si>
    <t>70493</t>
  </si>
  <si>
    <t>GC D&amp;E Beijing Branch</t>
  </si>
  <si>
    <t>70494</t>
  </si>
  <si>
    <t>HI Ex Tianjin Dongli Licence F</t>
  </si>
  <si>
    <t>70495</t>
  </si>
  <si>
    <t>IC Alpensia Pyeong Chang Suite</t>
  </si>
  <si>
    <t>70496</t>
  </si>
  <si>
    <t>HI Rst Alpensia Pyeongchang M</t>
  </si>
  <si>
    <t>70497</t>
  </si>
  <si>
    <t>HI ALENSIA PYEONG CHANG SUITES</t>
  </si>
  <si>
    <t>70498</t>
  </si>
  <si>
    <t>SEAK Managing Director</t>
  </si>
  <si>
    <t>70499</t>
  </si>
  <si>
    <t>SEA - Ops IndoChina/Maldives</t>
  </si>
  <si>
    <t>70500</t>
  </si>
  <si>
    <t>AP-F&amp;B CONCEPTS</t>
  </si>
  <si>
    <t>APAC CRO Regional Team</t>
  </si>
  <si>
    <t>70502</t>
  </si>
  <si>
    <t>Crowne Plaza Shanghai</t>
  </si>
  <si>
    <t>70503</t>
  </si>
  <si>
    <t>HI DOWNTOWN BEIJING</t>
  </si>
  <si>
    <t>70504</t>
  </si>
  <si>
    <t>Holiday Inn Rooty Hill(cls)</t>
  </si>
  <si>
    <t>AA - Regional Sales SEA</t>
  </si>
  <si>
    <t>AA - DOC AUA</t>
  </si>
  <si>
    <t>GC - Regional Sales Hong Kong</t>
  </si>
  <si>
    <t>Regional Sales JP</t>
  </si>
  <si>
    <t>P6018</t>
  </si>
  <si>
    <t>GC - Regional Sales Beijing</t>
  </si>
  <si>
    <t>GC - Regional Sales Shanghai</t>
  </si>
  <si>
    <t>IMEA - DOC SWA</t>
  </si>
  <si>
    <t>70512</t>
  </si>
  <si>
    <t>DOC SEA (old) (cls)</t>
  </si>
  <si>
    <t>70513</t>
  </si>
  <si>
    <t>RSO - Beijing (cls)</t>
  </si>
  <si>
    <t>Closed GC - Owners Comms</t>
  </si>
  <si>
    <t>PROJECT- MB COMM (P6022)</t>
  </si>
  <si>
    <t>70516</t>
  </si>
  <si>
    <t>AP - Comms &amp; PR Mgt (cls)</t>
  </si>
  <si>
    <t>70517</t>
  </si>
  <si>
    <t>Res to Cash AMER</t>
  </si>
  <si>
    <t>P6041</t>
  </si>
  <si>
    <t>70518</t>
  </si>
  <si>
    <t>Res to Cash EMEA</t>
  </si>
  <si>
    <t>70519</t>
  </si>
  <si>
    <t>Res to Cash US</t>
  </si>
  <si>
    <t>70520</t>
  </si>
  <si>
    <t>HOLIDAY INN ROOTY HILL</t>
  </si>
  <si>
    <t>70521</t>
  </si>
  <si>
    <t>70522</t>
  </si>
  <si>
    <t>GLOBAL ANALYTICS - MAN</t>
  </si>
  <si>
    <t>70523</t>
  </si>
  <si>
    <t>IC Asiana Saigon</t>
  </si>
  <si>
    <t>70524</t>
  </si>
  <si>
    <t>IC Asiana Saigon Residencies</t>
  </si>
  <si>
    <t>70525</t>
  </si>
  <si>
    <t>CP HANGZHOU GRAND CANAL</t>
  </si>
  <si>
    <t>70526</t>
  </si>
  <si>
    <t>CP Shenyang Parkview</t>
  </si>
  <si>
    <t>70527</t>
  </si>
  <si>
    <t>HI BEIJING MOON RVR HOT SPRING</t>
  </si>
  <si>
    <t>70528</t>
  </si>
  <si>
    <t>HI BENXI RIVERSIDE</t>
  </si>
  <si>
    <t>70529</t>
  </si>
  <si>
    <t>HI ONE THOUSAND ISLAND LAKE</t>
  </si>
  <si>
    <t>70530</t>
  </si>
  <si>
    <t>HI Exprss Grand Canal Hangzhou</t>
  </si>
  <si>
    <t>70531</t>
  </si>
  <si>
    <t>HI Pattayya</t>
  </si>
  <si>
    <t>70532</t>
  </si>
  <si>
    <t>CP CHONGQING RIVERSIDE</t>
  </si>
  <si>
    <t>70534</t>
  </si>
  <si>
    <t>HI International Airprt Mumbai</t>
  </si>
  <si>
    <t>70535</t>
  </si>
  <si>
    <t>IC Sanya Resort Mngt Fees</t>
  </si>
  <si>
    <t>70536</t>
  </si>
  <si>
    <t>HI MALE</t>
  </si>
  <si>
    <t>70537</t>
  </si>
  <si>
    <t>IC Hun Hin Resort Mgt Fees</t>
  </si>
  <si>
    <t>70539</t>
  </si>
  <si>
    <t>Jakarta SS Finance (cls)</t>
  </si>
  <si>
    <t>70540</t>
  </si>
  <si>
    <t>70541</t>
  </si>
  <si>
    <t>EX SHANGHAI NEW HONGQIAO</t>
  </si>
  <si>
    <t>70542</t>
  </si>
  <si>
    <t>CP Wing on City Zhongshan</t>
  </si>
  <si>
    <t>70543</t>
  </si>
  <si>
    <t>CP MAANSHAN</t>
  </si>
  <si>
    <t>70544</t>
  </si>
  <si>
    <t>HIE Shanghai Nanhuizui</t>
  </si>
  <si>
    <t>70545</t>
  </si>
  <si>
    <t>EX Changzhou Center</t>
  </si>
  <si>
    <t>70546</t>
  </si>
  <si>
    <t>70547</t>
  </si>
  <si>
    <t>Jakarta SS HR - P3056 (cls)</t>
  </si>
  <si>
    <t>70548</t>
  </si>
  <si>
    <t>HI BEIJING HAIDIAN</t>
  </si>
  <si>
    <t>70549</t>
  </si>
  <si>
    <t>Jakarta SS IT - P3056 (cls)</t>
  </si>
  <si>
    <t>70550</t>
  </si>
  <si>
    <t>HI DATONG CITY CENTRE MNGT FEE</t>
  </si>
  <si>
    <t>70551</t>
  </si>
  <si>
    <t>AMEA CENTRAL?BONUS?ADJS</t>
  </si>
  <si>
    <t>70552</t>
  </si>
  <si>
    <t>PARLIAMENT HOUSE CATERING</t>
  </si>
  <si>
    <t>P5017</t>
  </si>
  <si>
    <t>70553</t>
  </si>
  <si>
    <t>HI Express Taichung Park</t>
  </si>
  <si>
    <t>AA - S&amp;M CHALLENGE</t>
  </si>
  <si>
    <t>70555</t>
  </si>
  <si>
    <t>IC QINGDAO P6009</t>
  </si>
  <si>
    <t>70556</t>
  </si>
  <si>
    <t>INTERNATIONAL MOBILITY-AMEA</t>
  </si>
  <si>
    <t>70557</t>
  </si>
  <si>
    <t>GC CEO – CEO office (P6066)</t>
  </si>
  <si>
    <t>70558</t>
  </si>
  <si>
    <t>HI GLOBAL POSITIONING - P6009</t>
  </si>
  <si>
    <t>70563</t>
  </si>
  <si>
    <t>AP Holidex Costs</t>
  </si>
  <si>
    <t>70564</t>
  </si>
  <si>
    <t>Enterprise Engagemnt Singapore</t>
  </si>
  <si>
    <t>70565</t>
  </si>
  <si>
    <t>Jakarta SS Reservations (cls)</t>
  </si>
  <si>
    <t>70566</t>
  </si>
  <si>
    <t>CP Shanghai Noah Square</t>
  </si>
  <si>
    <t>70568</t>
  </si>
  <si>
    <t>CROWNE PLAZA ZHANJIANG</t>
  </si>
  <si>
    <t>Workforce Management - Philipp</t>
  </si>
  <si>
    <t>70570</t>
  </si>
  <si>
    <t>EX Shanghai New Jinqiao</t>
  </si>
  <si>
    <t>70571</t>
  </si>
  <si>
    <t>HI SHANGHAI HONGQIAO</t>
  </si>
  <si>
    <t>70572</t>
  </si>
  <si>
    <t>Comm Mktg AA Resorts (SG)(cls)</t>
  </si>
  <si>
    <t>Revenue Strategy</t>
  </si>
  <si>
    <t>70577</t>
  </si>
  <si>
    <t>IC Lijiang Ancient Town</t>
  </si>
  <si>
    <t>70578</t>
  </si>
  <si>
    <t>HK - SAFETY</t>
  </si>
  <si>
    <t>F&amp;B Marketing AMEA - P6022</t>
  </si>
  <si>
    <t>70580</t>
  </si>
  <si>
    <t>HOLIDAY INN SUDIRMAN JAKARTA</t>
  </si>
  <si>
    <t>70581</t>
  </si>
  <si>
    <t>Project - IC F&amp;B Mktg - (cls)</t>
  </si>
  <si>
    <t>70582</t>
  </si>
  <si>
    <t>IC Danang Sun Peninsula Resort</t>
  </si>
  <si>
    <t>70583</t>
  </si>
  <si>
    <t>IC NHA TRANG</t>
  </si>
  <si>
    <t>GC - R&amp;B Marketing</t>
  </si>
  <si>
    <t>70588</t>
  </si>
  <si>
    <t>RSO GZ</t>
  </si>
  <si>
    <t>70589</t>
  </si>
  <si>
    <t>CP Yangzhou</t>
  </si>
  <si>
    <t>70590</t>
  </si>
  <si>
    <t>IHG Queenstown Limited (cls)</t>
  </si>
  <si>
    <t>P5090</t>
  </si>
  <si>
    <t>70591</t>
  </si>
  <si>
    <t>CP Queenstown - 50% JV</t>
  </si>
  <si>
    <t>70592</t>
  </si>
  <si>
    <t>Crowne Plaza Adelaide</t>
  </si>
  <si>
    <t>70593</t>
  </si>
  <si>
    <t>BD SH</t>
  </si>
  <si>
    <t>70594</t>
  </si>
  <si>
    <t>BD BJ</t>
  </si>
  <si>
    <t>70595</t>
  </si>
  <si>
    <t>HI Resort Sanya Bay</t>
  </si>
  <si>
    <t>70596</t>
  </si>
  <si>
    <t>Baguio UK Res Variable(cls)</t>
  </si>
  <si>
    <t>70598</t>
  </si>
  <si>
    <t>HI Shanghai Nanxiang</t>
  </si>
  <si>
    <t>70599</t>
  </si>
  <si>
    <t>IC WUHAN CONVENTION CENTER</t>
  </si>
  <si>
    <t>70600</t>
  </si>
  <si>
    <t>P0003 BAD DEBT PROVISION</t>
  </si>
  <si>
    <t>70601</t>
  </si>
  <si>
    <t>P0006 Bad Debt Provision</t>
  </si>
  <si>
    <t>70602</t>
  </si>
  <si>
    <t>P0007 BAD DEBT PROVISION</t>
  </si>
  <si>
    <t>P0007</t>
  </si>
  <si>
    <t>70603</t>
  </si>
  <si>
    <t>P1004 BAD DEBT PROVISION</t>
  </si>
  <si>
    <t>P1004</t>
  </si>
  <si>
    <t>70604</t>
  </si>
  <si>
    <t>P2001 Bad Debt Provision</t>
  </si>
  <si>
    <t>70605</t>
  </si>
  <si>
    <t>P2013 Bad Debt Provision</t>
  </si>
  <si>
    <t>70606</t>
  </si>
  <si>
    <t>Dereg P2015 Bad Debt Provision</t>
  </si>
  <si>
    <t>P2015</t>
  </si>
  <si>
    <t>70607</t>
  </si>
  <si>
    <t>P2023 Bad Debt Provision</t>
  </si>
  <si>
    <t>P2023</t>
  </si>
  <si>
    <t>70608</t>
  </si>
  <si>
    <t>P2026 BAD DEBT PROVISION</t>
  </si>
  <si>
    <t>P2026</t>
  </si>
  <si>
    <t>70609</t>
  </si>
  <si>
    <t>P2030 Bad Debt Provision</t>
  </si>
  <si>
    <t>70610</t>
  </si>
  <si>
    <t>P2034 Bad Debt Provision</t>
  </si>
  <si>
    <t>70611</t>
  </si>
  <si>
    <t>P2039 BAD DEBT PROVISION</t>
  </si>
  <si>
    <t>70612</t>
  </si>
  <si>
    <t>P2044 BAD DEBT PROVISION</t>
  </si>
  <si>
    <t>70613</t>
  </si>
  <si>
    <t>P2048 Bad Debt Provision</t>
  </si>
  <si>
    <t>70614</t>
  </si>
  <si>
    <t>P2060 Bad Debt Provision</t>
  </si>
  <si>
    <t>70615</t>
  </si>
  <si>
    <t>P2062 BAD DEBT PROVISION</t>
  </si>
  <si>
    <t>P2062</t>
  </si>
  <si>
    <t>70616</t>
  </si>
  <si>
    <t>P2074 BAD DEBT PROVISION</t>
  </si>
  <si>
    <t>P2074</t>
  </si>
  <si>
    <t>70617</t>
  </si>
  <si>
    <t>P3023 BAD DEBT PROVISION</t>
  </si>
  <si>
    <t>P3023</t>
  </si>
  <si>
    <t>70618</t>
  </si>
  <si>
    <t>P3056 Bad Debt Provision</t>
  </si>
  <si>
    <t>70619</t>
  </si>
  <si>
    <t>P4000 Bad Debt Provision</t>
  </si>
  <si>
    <t>70620</t>
  </si>
  <si>
    <t>P4003 Bad Debt Provision</t>
  </si>
  <si>
    <t>70621</t>
  </si>
  <si>
    <t>P5016 Bad Debt Provision</t>
  </si>
  <si>
    <t>70622</t>
  </si>
  <si>
    <t>P5017 Bad Debt Provision</t>
  </si>
  <si>
    <t>70623</t>
  </si>
  <si>
    <t>P5029 Bad Debt Provision</t>
  </si>
  <si>
    <t>P5029</t>
  </si>
  <si>
    <t>70624</t>
  </si>
  <si>
    <t>P5053 Bad Debt Provision</t>
  </si>
  <si>
    <t>P5053</t>
  </si>
  <si>
    <t>70625</t>
  </si>
  <si>
    <t>P5061 Bad Debt Provision</t>
  </si>
  <si>
    <t>70626</t>
  </si>
  <si>
    <t>P5908 BAD DEBT PROVISION</t>
  </si>
  <si>
    <t>70627</t>
  </si>
  <si>
    <t>P6008 Bad Debt Provision</t>
  </si>
  <si>
    <t>70628</t>
  </si>
  <si>
    <t>P6009 Bad Debt Provision</t>
  </si>
  <si>
    <t>70629</t>
  </si>
  <si>
    <t>P6016 Bad Debt Provision</t>
  </si>
  <si>
    <t>70630</t>
  </si>
  <si>
    <t>P6017 BAD DEBT PROVISION</t>
  </si>
  <si>
    <t>70631</t>
  </si>
  <si>
    <t>P6022 Bad Debt Provision</t>
  </si>
  <si>
    <t>70632</t>
  </si>
  <si>
    <t>P6024 Bad Debt Provision</t>
  </si>
  <si>
    <t>70633</t>
  </si>
  <si>
    <t>P7006 BAD DEBT PROVISION</t>
  </si>
  <si>
    <t>P7006</t>
  </si>
  <si>
    <t>70634</t>
  </si>
  <si>
    <t>P2041 Bad Debt Provision</t>
  </si>
  <si>
    <t>70635</t>
  </si>
  <si>
    <t>P2004 Bad Debt Provision</t>
  </si>
  <si>
    <t>P2004</t>
  </si>
  <si>
    <t>70636</t>
  </si>
  <si>
    <t>P2069 BAD DEBT PROVISION</t>
  </si>
  <si>
    <t>P2069</t>
  </si>
  <si>
    <t>70637</t>
  </si>
  <si>
    <t>P3061 Bad Debt Provision</t>
  </si>
  <si>
    <t>P3061</t>
  </si>
  <si>
    <t>70638</t>
  </si>
  <si>
    <t>P5073 Bad Debt Provision</t>
  </si>
  <si>
    <t>P5073</t>
  </si>
  <si>
    <t>70639</t>
  </si>
  <si>
    <t>P6018 BAD DEBT PROVISION</t>
  </si>
  <si>
    <t>70640</t>
  </si>
  <si>
    <t>P2056 Bad Debts Provision</t>
  </si>
  <si>
    <t>70641</t>
  </si>
  <si>
    <t>IC MUMBAI MARINE DRIV DIVIDEND</t>
  </si>
  <si>
    <t>70642</t>
  </si>
  <si>
    <t>Exp by H I Beijing Wangjing</t>
  </si>
  <si>
    <t>70643</t>
  </si>
  <si>
    <t>Exprss by HI Beijing Minzuyuan</t>
  </si>
  <si>
    <t>70644</t>
  </si>
  <si>
    <t>CP Brand Mktg CHG to SCH (cls)</t>
  </si>
  <si>
    <t>Manila Res Ops - Japanese</t>
  </si>
  <si>
    <t>70646</t>
  </si>
  <si>
    <t>IC Nanjing Mngt Fees</t>
  </si>
  <si>
    <t>70647</t>
  </si>
  <si>
    <t>IC One Thousand Island Lake Re</t>
  </si>
  <si>
    <t>70648</t>
  </si>
  <si>
    <t>HI Shanghai West</t>
  </si>
  <si>
    <t>70649</t>
  </si>
  <si>
    <t>CP Guangzhou Huadu</t>
  </si>
  <si>
    <t>70650</t>
  </si>
  <si>
    <t>CP DANANG</t>
  </si>
  <si>
    <t>70651</t>
  </si>
  <si>
    <t>HI Shanghai Pudong Kangqiao</t>
  </si>
  <si>
    <t>70652</t>
  </si>
  <si>
    <t>DOC AA Resorts (SG) (cls)</t>
  </si>
  <si>
    <t>70653</t>
  </si>
  <si>
    <t>IC Foshan Management Fees</t>
  </si>
  <si>
    <t>70655</t>
  </si>
  <si>
    <t>IC SYDNEY DOUBLE BAY</t>
  </si>
  <si>
    <t>70656</t>
  </si>
  <si>
    <t>CP Shanghai Anting Golf</t>
  </si>
  <si>
    <t>70657</t>
  </si>
  <si>
    <t>HI Dongguan</t>
  </si>
  <si>
    <t>70658</t>
  </si>
  <si>
    <t>EX Changjiang Suzhou</t>
  </si>
  <si>
    <t>70659</t>
  </si>
  <si>
    <t>HI Airport Guangzhou</t>
  </si>
  <si>
    <t>70660</t>
  </si>
  <si>
    <t>AMEA Leaders Conference Sydney</t>
  </si>
  <si>
    <t>GC Sales mgt- HK</t>
  </si>
  <si>
    <t>70662</t>
  </si>
  <si>
    <t>CP Nanchang Riverside</t>
  </si>
  <si>
    <t>GC-NHOP SH</t>
  </si>
  <si>
    <t>70667</t>
  </si>
  <si>
    <t>HI Taicang City Centre</t>
  </si>
  <si>
    <t>70668</t>
  </si>
  <si>
    <t>CP Shanghai Harbour City</t>
  </si>
  <si>
    <t>70670</t>
  </si>
  <si>
    <t>CP Hong Kong Kowloon East</t>
  </si>
  <si>
    <t>70671</t>
  </si>
  <si>
    <t>EX Kowloon East Hong Kong</t>
  </si>
  <si>
    <t>70672</t>
  </si>
  <si>
    <t>CP Shenzhen Longgang City Cent</t>
  </si>
  <si>
    <t>70673</t>
  </si>
  <si>
    <t>CP Zhenjiang</t>
  </si>
  <si>
    <t>70674</t>
  </si>
  <si>
    <t>HI Express Shanghai Sanlin Mgt</t>
  </si>
  <si>
    <t>70675</t>
  </si>
  <si>
    <t>HI CHAOHU HOTSPRING RESORT</t>
  </si>
  <si>
    <t>70690</t>
  </si>
  <si>
    <t>IC RESORT LHASA PARADISE</t>
  </si>
  <si>
    <t>70692</t>
  </si>
  <si>
    <t>CP SHANGHAI NOAH SQUARE</t>
  </si>
  <si>
    <t>70693</t>
  </si>
  <si>
    <t>CP Hefei</t>
  </si>
  <si>
    <t>70695</t>
  </si>
  <si>
    <t>IC Wuxi Management Fees</t>
  </si>
  <si>
    <t>70700</t>
  </si>
  <si>
    <t>CP KAOHSIUNG E-DA WORLD</t>
  </si>
  <si>
    <t>70701</t>
  </si>
  <si>
    <t>HI Shanghai Jinxiu</t>
  </si>
  <si>
    <t>70702</t>
  </si>
  <si>
    <t>HIE Shanghai Jinqiao Central</t>
  </si>
  <si>
    <t>70703</t>
  </si>
  <si>
    <t>HI Ex Tianjin Dongli Mgt Fees</t>
  </si>
  <si>
    <t>70704</t>
  </si>
  <si>
    <t>CP Guangzhou City Centre</t>
  </si>
  <si>
    <t>70705</t>
  </si>
  <si>
    <t>HI SHANGHAI SONGJIANG</t>
  </si>
  <si>
    <t>70706</t>
  </si>
  <si>
    <t>HI QINGDAO CITY CENTER</t>
  </si>
  <si>
    <t>70707</t>
  </si>
  <si>
    <t>HI YINCHUAN INTERNATIONAL TRAD</t>
  </si>
  <si>
    <t>70708</t>
  </si>
  <si>
    <t>EX Chongqing Jinxiucheng</t>
  </si>
  <si>
    <t>70710</t>
  </si>
  <si>
    <t>IN SHANGHAI ON THE BUND</t>
  </si>
  <si>
    <t>70711</t>
  </si>
  <si>
    <t>PORTFOLIO STRATEGY DIR HK</t>
  </si>
  <si>
    <t>70712</t>
  </si>
  <si>
    <t>AA - South East Asia Ops (cls)</t>
  </si>
  <si>
    <t>70713</t>
  </si>
  <si>
    <t>DT Japan</t>
  </si>
  <si>
    <t>70714</t>
  </si>
  <si>
    <t>DT China</t>
  </si>
  <si>
    <t>70715</t>
  </si>
  <si>
    <t>DT Australia</t>
  </si>
  <si>
    <t>70716</t>
  </si>
  <si>
    <t>DT India</t>
  </si>
  <si>
    <t>Project- MB DC (P6022)</t>
  </si>
  <si>
    <t>Brand Mktg Services (P7070)</t>
  </si>
  <si>
    <t>DM Guest Mktg Australasia</t>
  </si>
  <si>
    <t>Global Sales Svc Ctr_Sydney</t>
  </si>
  <si>
    <t>70721</t>
  </si>
  <si>
    <t>IC SHANGHAI PUXI</t>
  </si>
  <si>
    <t>70722</t>
  </si>
  <si>
    <t>Dist Tech Manilla Maintenance</t>
  </si>
  <si>
    <t>70723</t>
  </si>
  <si>
    <t>AMEA HRSS - MANILA</t>
  </si>
  <si>
    <t>PClub Service Centre Manila</t>
  </si>
  <si>
    <t>Guest Relations Manila</t>
  </si>
  <si>
    <t>E-Media Manila</t>
  </si>
  <si>
    <t>E-Media Baguio</t>
  </si>
  <si>
    <t>Luxury Regent</t>
  </si>
  <si>
    <t>Closed 800Meeting Asia Pacific</t>
  </si>
  <si>
    <t>70730</t>
  </si>
  <si>
    <t>Support Services PHL</t>
  </si>
  <si>
    <t>70731</t>
  </si>
  <si>
    <t>AMEA-SC Reservations (Phil) In</t>
  </si>
  <si>
    <t>Ambassador Manila</t>
  </si>
  <si>
    <t>Manila Centre Shared Expenses</t>
  </si>
  <si>
    <t>Manila variable Reservations</t>
  </si>
  <si>
    <t>Manila Reservation Center</t>
  </si>
  <si>
    <t>PRISM Manila Operations</t>
  </si>
  <si>
    <t>Prism Manila GDS</t>
  </si>
  <si>
    <t>Baguio Reservation Center</t>
  </si>
  <si>
    <t>Baguio Variable Reservations</t>
  </si>
  <si>
    <t>Philippine Exec Admin</t>
  </si>
  <si>
    <t>Marketing Effectiveness (Manil</t>
  </si>
  <si>
    <t>70742</t>
  </si>
  <si>
    <t>IHG Shanghai Ltd DN</t>
  </si>
  <si>
    <t>70743</t>
  </si>
  <si>
    <t>AP - Insight &amp; Analysis (cls)</t>
  </si>
  <si>
    <t>Resrce Strat &amp; Analtics Baguio</t>
  </si>
  <si>
    <t>Global Sourcing Baguio</t>
  </si>
  <si>
    <t>Baguio Human Resources</t>
  </si>
  <si>
    <t>70747</t>
  </si>
  <si>
    <t>Manila Human Resources (cls)</t>
  </si>
  <si>
    <t>Bus Perf &amp; Quality Baguio</t>
  </si>
  <si>
    <t>PERF MKTG MANILA</t>
  </si>
  <si>
    <t>70750</t>
  </si>
  <si>
    <t>HI Express Causeway Bay</t>
  </si>
  <si>
    <t>70751</t>
  </si>
  <si>
    <t>Closed - IHGRC Guest Marketing</t>
  </si>
  <si>
    <t>70752</t>
  </si>
  <si>
    <t>SCH Worldwide Sales Tokyo</t>
  </si>
  <si>
    <t>70753</t>
  </si>
  <si>
    <t>SCH Worldwide Sales Osaka</t>
  </si>
  <si>
    <t>70754</t>
  </si>
  <si>
    <t>CP Gold Tower Surfers Paradise</t>
  </si>
  <si>
    <t>70755</t>
  </si>
  <si>
    <t>SCHI Reservations Tokyo</t>
  </si>
  <si>
    <t>70756</t>
  </si>
  <si>
    <t>IHG Worldwide Sales Tokyo</t>
  </si>
  <si>
    <t>70757</t>
  </si>
  <si>
    <t>IHG Worldwide Sales Osaka(cls)</t>
  </si>
  <si>
    <t>Tokyo Reservations</t>
  </si>
  <si>
    <t>70759</t>
  </si>
  <si>
    <t>AA - Ops Jpn NJV</t>
  </si>
  <si>
    <t>70760</t>
  </si>
  <si>
    <t>GUEST RELATIONS JAPAN / KOREA</t>
  </si>
  <si>
    <t>70761</t>
  </si>
  <si>
    <t>Priority Club Japan/Korea(cls)</t>
  </si>
  <si>
    <t>70762</t>
  </si>
  <si>
    <t>FINANCE JAPAN</t>
  </si>
  <si>
    <t>70763</t>
  </si>
  <si>
    <t>AA - FACILITIES JPN NJV</t>
  </si>
  <si>
    <t>70764</t>
  </si>
  <si>
    <t>FAM JAPAN (70764)</t>
  </si>
  <si>
    <t>70765</t>
  </si>
  <si>
    <t>PROJECT SUNRISE - JPY</t>
  </si>
  <si>
    <t>70766</t>
  </si>
  <si>
    <t>APAC HR HRSS Japan (cls)</t>
  </si>
  <si>
    <t>Loyalty AUA &amp; JP</t>
  </si>
  <si>
    <t>GC - Revenue Mgmt for Hire</t>
  </si>
  <si>
    <t>70772</t>
  </si>
  <si>
    <t>HI Chongqing University Town</t>
  </si>
  <si>
    <t>70774</t>
  </si>
  <si>
    <t>Winning Culture GC (cls)</t>
  </si>
  <si>
    <t>70775</t>
  </si>
  <si>
    <t>IC LIJIANG ANCIENT TOWN</t>
  </si>
  <si>
    <t>70777</t>
  </si>
  <si>
    <t>GC CR P6066</t>
  </si>
  <si>
    <t>70785</t>
  </si>
  <si>
    <t>EX Bangkok Siam</t>
  </si>
  <si>
    <t>70788</t>
  </si>
  <si>
    <t>HI PHUKET MAI KHAO BEACH RESOR</t>
  </si>
  <si>
    <t>70789</t>
  </si>
  <si>
    <t>CP CHONGQING NEW NORTH ZONE</t>
  </si>
  <si>
    <t>70794</t>
  </si>
  <si>
    <t>InterContinental Hanoi Landmar</t>
  </si>
  <si>
    <t>70800</t>
  </si>
  <si>
    <t>GC IC Marktng Regional Expense</t>
  </si>
  <si>
    <t>70801</t>
  </si>
  <si>
    <t>'HIEX Support - Central P6066</t>
  </si>
  <si>
    <t>70802</t>
  </si>
  <si>
    <t>GC Hotel Operations Support</t>
  </si>
  <si>
    <t>70803</t>
  </si>
  <si>
    <t>GC - Overheads Challenge (cls)</t>
  </si>
  <si>
    <t>70804</t>
  </si>
  <si>
    <t>GC Overhead Other</t>
  </si>
  <si>
    <t>70805</t>
  </si>
  <si>
    <t>AA OPS KR NJV</t>
  </si>
  <si>
    <t>70806</t>
  </si>
  <si>
    <t>AMEA Ops Planning &amp; Performanc</t>
  </si>
  <si>
    <t>70807</t>
  </si>
  <si>
    <t>AA - Operations Support</t>
  </si>
  <si>
    <t>70808</t>
  </si>
  <si>
    <t>AA New Hotel Openings</t>
  </si>
  <si>
    <t>70809</t>
  </si>
  <si>
    <t>GC OPS GC HIEX Sprt Bejng(cls)</t>
  </si>
  <si>
    <t>70810</t>
  </si>
  <si>
    <t>IC HUIZHOU RESORT</t>
  </si>
  <si>
    <t>CLOSED WW Sales APAC</t>
  </si>
  <si>
    <t>Dist &amp; Intermediary Sales-APAC</t>
  </si>
  <si>
    <t>BTA APAC ACCTS</t>
  </si>
  <si>
    <t>Global Sls Service Ctr_Manila</t>
  </si>
  <si>
    <t>70815</t>
  </si>
  <si>
    <t>Loyalty Programs Manila (cls)</t>
  </si>
  <si>
    <t>Performance Analytics (Manila)</t>
  </si>
  <si>
    <t>70817</t>
  </si>
  <si>
    <t>Closed -Manila Guest Marketing</t>
  </si>
  <si>
    <t>70818</t>
  </si>
  <si>
    <t>70819</t>
  </si>
  <si>
    <t>APAC Cash &amp; AP (cls)</t>
  </si>
  <si>
    <t>70820</t>
  </si>
  <si>
    <t>ANA CP KOBE</t>
  </si>
  <si>
    <t>70821</t>
  </si>
  <si>
    <t>Korea</t>
  </si>
  <si>
    <t>70822</t>
  </si>
  <si>
    <t>GSA Seoul, Korea (cls)</t>
  </si>
  <si>
    <t>GC - VP Commercial</t>
  </si>
  <si>
    <t>GC Revenue Management HK</t>
  </si>
  <si>
    <t>GC Hotel Performance Training</t>
  </si>
  <si>
    <t>70826</t>
  </si>
  <si>
    <t>GC  Rev Mgt South &amp; West(cls)</t>
  </si>
  <si>
    <t>70827</t>
  </si>
  <si>
    <t>GC - Sales Mgt North (cls)</t>
  </si>
  <si>
    <t>GC - Sales Mgt Shanghai</t>
  </si>
  <si>
    <t>70829</t>
  </si>
  <si>
    <t>GC Sales&amp;Mktng South&amp;West(cls)</t>
  </si>
  <si>
    <t>Closed GC-Sales Management</t>
  </si>
  <si>
    <t>GC - Brand IC</t>
  </si>
  <si>
    <t>GC - Brand HI</t>
  </si>
  <si>
    <t>GC - Social Media &amp; Mobile</t>
  </si>
  <si>
    <t>70834</t>
  </si>
  <si>
    <t>AA - Sales IndoChina(cls)</t>
  </si>
  <si>
    <t>AMEA Revenue Mgmt &amp; Analytics</t>
  </si>
  <si>
    <t>70836</t>
  </si>
  <si>
    <t>Revenue Mgmt IndoChina(cls)</t>
  </si>
  <si>
    <t>70837</t>
  </si>
  <si>
    <t>70838</t>
  </si>
  <si>
    <t>AMEA RMH Projects (cls)</t>
  </si>
  <si>
    <t>70839</t>
  </si>
  <si>
    <t>AMEA RM Impl &amp; Train J&amp;K (cls)</t>
  </si>
  <si>
    <t>70840</t>
  </si>
  <si>
    <t>AMEA VP CLM (cls)</t>
  </si>
  <si>
    <t>70841</t>
  </si>
  <si>
    <t>AP - Comm &amp; PR Singapore (cls)</t>
  </si>
  <si>
    <t>GC - IN Brand Assessments</t>
  </si>
  <si>
    <t>70843</t>
  </si>
  <si>
    <t>Project- MB BSP (P6022) (cls)</t>
  </si>
  <si>
    <t>70844</t>
  </si>
  <si>
    <t>MultiBrand Exps Aust(cls)</t>
  </si>
  <si>
    <t>Project- MB BM (P6022)</t>
  </si>
  <si>
    <t>70846</t>
  </si>
  <si>
    <t>HI ALPENSIA PYEONG CHANG SUITE</t>
  </si>
  <si>
    <t>Project- MB LM (P7070)</t>
  </si>
  <si>
    <t>GC - MultiBrand Expenses</t>
  </si>
  <si>
    <t>70849</t>
  </si>
  <si>
    <t>HI SHANGHAI JINXIU</t>
  </si>
  <si>
    <t>70850</t>
  </si>
  <si>
    <t>Bad Debt Provision SESWA P2060</t>
  </si>
  <si>
    <t>70851</t>
  </si>
  <si>
    <t>Bad Debt Provision SESWA P5016</t>
  </si>
  <si>
    <t>70852</t>
  </si>
  <si>
    <t>Bad Debt Provision GC P5016</t>
  </si>
  <si>
    <t>70853</t>
  </si>
  <si>
    <t>Bad Debt Provision SESWA P6009</t>
  </si>
  <si>
    <t>70854</t>
  </si>
  <si>
    <t>Bad Debt Provision JPNKR P6009</t>
  </si>
  <si>
    <t>70855</t>
  </si>
  <si>
    <t>Bad Debt Provision GC P6016</t>
  </si>
  <si>
    <t>70856</t>
  </si>
  <si>
    <t>BAD DEBT PROVISION GC P6018</t>
  </si>
  <si>
    <t>70857</t>
  </si>
  <si>
    <t>Bad Debt Provision GC P6022</t>
  </si>
  <si>
    <t>70858</t>
  </si>
  <si>
    <t>Bad Debt Provision JPNKR P6022</t>
  </si>
  <si>
    <t>70859</t>
  </si>
  <si>
    <t>Bad Debt Provision SESWA P6024</t>
  </si>
  <si>
    <t>70860</t>
  </si>
  <si>
    <t>Bad Debt Provision JPNKR P6024</t>
  </si>
  <si>
    <t>70861</t>
  </si>
  <si>
    <t>Bad Debt Provision AUSTR P6024</t>
  </si>
  <si>
    <t>IHG Tradeshow</t>
  </si>
  <si>
    <t>REVMGT - ASIA AUSTRALASIA</t>
  </si>
  <si>
    <t>Dist &amp; Intermediary Sales GC</t>
  </si>
  <si>
    <t>IHGRC  Marketing Shanghai Offi</t>
  </si>
  <si>
    <t>70866</t>
  </si>
  <si>
    <t>70867</t>
  </si>
  <si>
    <t>IC Adelaide</t>
  </si>
  <si>
    <t>70868</t>
  </si>
  <si>
    <t>70869</t>
  </si>
  <si>
    <t>UE UNALLOCATED P5016 (70869)</t>
  </si>
  <si>
    <t>70870</t>
  </si>
  <si>
    <t>CSA E_LEARN (70870) (cls)</t>
  </si>
  <si>
    <t>70871</t>
  </si>
  <si>
    <t>ELEARNING REVENUE - AMEA</t>
  </si>
  <si>
    <t>70872</t>
  </si>
  <si>
    <t>HI Kandooma Maldives</t>
  </si>
  <si>
    <t>70873</t>
  </si>
  <si>
    <t>IC Hua Hin Resort Res Fees</t>
  </si>
  <si>
    <t>70874</t>
  </si>
  <si>
    <t>Bad Debt Provision AUSTRP2060</t>
  </si>
  <si>
    <t>70875</t>
  </si>
  <si>
    <t>Bad Debt Provision JPNKR P2060</t>
  </si>
  <si>
    <t>70876</t>
  </si>
  <si>
    <t>CP Causeway Bay</t>
  </si>
  <si>
    <t>AMEA DistributionChannelsP6022</t>
  </si>
  <si>
    <t>GC Channel Operations</t>
  </si>
  <si>
    <t>70879</t>
  </si>
  <si>
    <t>70880</t>
  </si>
  <si>
    <t>Owners Comms GreaterChina(cls)</t>
  </si>
  <si>
    <t>70881</t>
  </si>
  <si>
    <t>Comms &amp; PR Greater China</t>
  </si>
  <si>
    <t>70882</t>
  </si>
  <si>
    <t>Comms &amp; PR Japan</t>
  </si>
  <si>
    <t>70883</t>
  </si>
  <si>
    <t>JTT Singapore</t>
  </si>
  <si>
    <t>70884</t>
  </si>
  <si>
    <t>COMMS &amp; PR MGT</t>
  </si>
  <si>
    <t>70885</t>
  </si>
  <si>
    <t>SEA - Ops Thai/IndoC/Maldives</t>
  </si>
  <si>
    <t>P2078</t>
  </si>
  <si>
    <t>AA - DOC SEA</t>
  </si>
  <si>
    <t>70887</t>
  </si>
  <si>
    <t>Revenue Performance SEA (cls)</t>
  </si>
  <si>
    <t>70888</t>
  </si>
  <si>
    <t>Bad Debt Provn - AUSTR P6009</t>
  </si>
  <si>
    <t>70889</t>
  </si>
  <si>
    <t>Bad Debt Provn - AUSTR P6022</t>
  </si>
  <si>
    <t>70890</t>
  </si>
  <si>
    <t>Bad Debt Provision - GC P8008</t>
  </si>
  <si>
    <t>70891</t>
  </si>
  <si>
    <t>70892</t>
  </si>
  <si>
    <t>HI HANGZHOU CBD MNGT FEES</t>
  </si>
  <si>
    <t>70893</t>
  </si>
  <si>
    <t>EET APAC</t>
  </si>
  <si>
    <t>70894</t>
  </si>
  <si>
    <t>Finance Ops AA &amp; GC(cls)</t>
  </si>
  <si>
    <t>70895</t>
  </si>
  <si>
    <t>Comp &amp; Ben - Manila</t>
  </si>
  <si>
    <t>70896</t>
  </si>
  <si>
    <t>70897</t>
  </si>
  <si>
    <t>HI Lido Beijing</t>
  </si>
  <si>
    <t>70898</t>
  </si>
  <si>
    <t>HI LIDO BEIJING APARTMENT</t>
  </si>
  <si>
    <t>70899</t>
  </si>
  <si>
    <t>CP Zhengzhou</t>
  </si>
  <si>
    <t>70900</t>
  </si>
  <si>
    <t>HI Zhengzhou</t>
  </si>
  <si>
    <t>70901</t>
  </si>
  <si>
    <t>HI Exp Zhengzhou</t>
  </si>
  <si>
    <t>70902</t>
  </si>
  <si>
    <t>HI EXP SHANGHAI SANLIN LIC FEE</t>
  </si>
  <si>
    <t>70903</t>
  </si>
  <si>
    <t>70904</t>
  </si>
  <si>
    <t>HI BEIJING FOCUS SQUARE MNGT F</t>
  </si>
  <si>
    <t>70905</t>
  </si>
  <si>
    <t>HI KUNMING CITY CENTRE</t>
  </si>
  <si>
    <t>70906</t>
  </si>
  <si>
    <t>EX Nantong Xinghu MF</t>
  </si>
  <si>
    <t>70907</t>
  </si>
  <si>
    <t>HI MUDANJIANG MGT FEES</t>
  </si>
  <si>
    <t>70908</t>
  </si>
  <si>
    <t>CP YICHANG</t>
  </si>
  <si>
    <t>70909</t>
  </si>
  <si>
    <t>IC TANGSHAN</t>
  </si>
  <si>
    <t>70911</t>
  </si>
  <si>
    <t>CP XIANGYANG</t>
  </si>
  <si>
    <t>70912</t>
  </si>
  <si>
    <t>HI XI'AN BIG GOOSE PAGODA</t>
  </si>
  <si>
    <t>70913</t>
  </si>
  <si>
    <t>IC SHIJIAZHUANG MF</t>
  </si>
  <si>
    <t>70914</t>
  </si>
  <si>
    <t>CP Bengaluru Electronic City</t>
  </si>
  <si>
    <t>70915</t>
  </si>
  <si>
    <t>70916</t>
  </si>
  <si>
    <t>Palm Resort Vanuatu</t>
  </si>
  <si>
    <t>70917</t>
  </si>
  <si>
    <t>HI INTERNATIONAL AIRPRT MUMBAI</t>
  </si>
  <si>
    <t>70918</t>
  </si>
  <si>
    <t>China Marketing Fund (cls)</t>
  </si>
  <si>
    <t>70919</t>
  </si>
  <si>
    <t>IC Foshan System Fund Fees</t>
  </si>
  <si>
    <t>70920</t>
  </si>
  <si>
    <t>70921</t>
  </si>
  <si>
    <t>Greater China - Strategy</t>
  </si>
  <si>
    <t>IC BRAND ASSMNT_AA</t>
  </si>
  <si>
    <t>70923</t>
  </si>
  <si>
    <t>Project- IC Comm JP (cls)</t>
  </si>
  <si>
    <t>70924</t>
  </si>
  <si>
    <t>Project- IC Comm AUA (cls)</t>
  </si>
  <si>
    <t>70925</t>
  </si>
  <si>
    <t>Project- IC BM (old) (cls)</t>
  </si>
  <si>
    <t>IC BRAND ASSMNT_GC</t>
  </si>
  <si>
    <t>70927</t>
  </si>
  <si>
    <t>IC MKT SPEND CHINA</t>
  </si>
  <si>
    <t>70928</t>
  </si>
  <si>
    <t>Project- IC BSP (P6022) (cls)</t>
  </si>
  <si>
    <t>DM-IM Web Performance JP NONPM</t>
  </si>
  <si>
    <t>DM-Interactive Mktg-PM GC(CNY)</t>
  </si>
  <si>
    <t>70931</t>
  </si>
  <si>
    <t>IC SHANGHAI EXPO</t>
  </si>
  <si>
    <t>70932</t>
  </si>
  <si>
    <t>KOREA VAT - P6033</t>
  </si>
  <si>
    <t>70933</t>
  </si>
  <si>
    <t>NZ AP (75327) - P5073 (cls)</t>
  </si>
  <si>
    <t>70934</t>
  </si>
  <si>
    <t>KOREA VAT - P2060</t>
  </si>
  <si>
    <t>70935</t>
  </si>
  <si>
    <t>GST (80683) - P5016</t>
  </si>
  <si>
    <t>70936</t>
  </si>
  <si>
    <t>IC NANJING SYSFUND FEES</t>
  </si>
  <si>
    <t>70937</t>
  </si>
  <si>
    <t>HI Hangzhou CBD Lic Fees</t>
  </si>
  <si>
    <t>70938</t>
  </si>
  <si>
    <t>HI DATONG CITY CTR LIC FEES</t>
  </si>
  <si>
    <t>70940</t>
  </si>
  <si>
    <t>BANK HOTEL (CP KUNMING CITY)</t>
  </si>
  <si>
    <t>70941</t>
  </si>
  <si>
    <t>IC SANYA RESORT - RES FEES</t>
  </si>
  <si>
    <t>70942</t>
  </si>
  <si>
    <t>IC Singapore P6022</t>
  </si>
  <si>
    <t>70943</t>
  </si>
  <si>
    <t>AMEA HRSS - THAILAND</t>
  </si>
  <si>
    <t>70944</t>
  </si>
  <si>
    <t>LOLLA Inducement</t>
  </si>
  <si>
    <t>P2068</t>
  </si>
  <si>
    <t>70945</t>
  </si>
  <si>
    <t>CP West Hanoi Residencies</t>
  </si>
  <si>
    <t>70946</t>
  </si>
  <si>
    <t>CP OKHLA NEW DELHI</t>
  </si>
  <si>
    <t>70947</t>
  </si>
  <si>
    <t>HI RIVERSIDE WUHAN</t>
  </si>
  <si>
    <t>70948</t>
  </si>
  <si>
    <t>HI SHANGHAI PUDONG NANPU</t>
  </si>
  <si>
    <t>70949</t>
  </si>
  <si>
    <t>Brand Mktg VP AMEA (old) (cls)</t>
  </si>
  <si>
    <t>GC - Commercial Training (cls)</t>
  </si>
  <si>
    <t>GC - Brand Indigo</t>
  </si>
  <si>
    <t>70952</t>
  </si>
  <si>
    <t>Thailand Tax</t>
  </si>
  <si>
    <t>70953</t>
  </si>
  <si>
    <t>Japan Tax</t>
  </si>
  <si>
    <t>70954</t>
  </si>
  <si>
    <t>Greater China Tax</t>
  </si>
  <si>
    <t>70955</t>
  </si>
  <si>
    <t>SEA - Ops Singapore/Malaysia</t>
  </si>
  <si>
    <t>70956</t>
  </si>
  <si>
    <t>BKK SS - TIM - P2078</t>
  </si>
  <si>
    <t>70957</t>
  </si>
  <si>
    <t>AA - Food &amp; Beverage - P2078</t>
  </si>
  <si>
    <t>70958</t>
  </si>
  <si>
    <t>CEO Fund - Others</t>
  </si>
  <si>
    <t>70959</t>
  </si>
  <si>
    <t>Preferred meeting agreements</t>
  </si>
  <si>
    <t>70960</t>
  </si>
  <si>
    <t>HI Beijing Focus Square Lic fe</t>
  </si>
  <si>
    <t>70962</t>
  </si>
  <si>
    <t>HI EX Chengdu Wuhou Mgt Fees</t>
  </si>
  <si>
    <t>70964</t>
  </si>
  <si>
    <t>IC Osaka</t>
  </si>
  <si>
    <t>70965</t>
  </si>
  <si>
    <t>CP Shenyang Zhongshan Lic Fees</t>
  </si>
  <si>
    <t>70966</t>
  </si>
  <si>
    <t>CP GUANGZHOU SCIENCE CITY</t>
  </si>
  <si>
    <t>70967</t>
  </si>
  <si>
    <t>HI Beijing Financial Street</t>
  </si>
  <si>
    <t>70968</t>
  </si>
  <si>
    <t>EX TIANJIN CITY CENTRE - P6024</t>
  </si>
  <si>
    <t>70969</t>
  </si>
  <si>
    <t>IC CHONGQING</t>
  </si>
  <si>
    <t>70970</t>
  </si>
  <si>
    <t>CP SHENYANG ZHONGSAN</t>
  </si>
  <si>
    <t>70971</t>
  </si>
  <si>
    <t>IC Pudong Shanghai</t>
  </si>
  <si>
    <t>70972</t>
  </si>
  <si>
    <t>IC Grand Stanford HK</t>
  </si>
  <si>
    <t>70973</t>
  </si>
  <si>
    <t>IC RESORT JIUZHAI PARADISE</t>
  </si>
  <si>
    <t>70974</t>
  </si>
  <si>
    <t>IC CENTURY CITY CHENGDU</t>
  </si>
  <si>
    <t>70975</t>
  </si>
  <si>
    <t>IC NANJING</t>
  </si>
  <si>
    <t>70976</t>
  </si>
  <si>
    <t>IC QINGDAO</t>
  </si>
  <si>
    <t>70977</t>
  </si>
  <si>
    <t>IC SHENZHEN BAY</t>
  </si>
  <si>
    <t>70978</t>
  </si>
  <si>
    <t>EX SHANGDI BEIJING</t>
  </si>
  <si>
    <t>70979</t>
  </si>
  <si>
    <t>70980</t>
  </si>
  <si>
    <t>IC Foshan</t>
  </si>
  <si>
    <t>70981</t>
  </si>
  <si>
    <t>IC BEIJING BEICHEN</t>
  </si>
  <si>
    <t>70982</t>
  </si>
  <si>
    <t>IC RESORT HUIZHOU</t>
  </si>
  <si>
    <t>70983</t>
  </si>
  <si>
    <t>IC SANYA RESORT</t>
  </si>
  <si>
    <t>70984</t>
  </si>
  <si>
    <t>70985</t>
  </si>
  <si>
    <t>70986</t>
  </si>
  <si>
    <t>70987</t>
  </si>
  <si>
    <t>EX SHANGHAI NANHUIZUI</t>
  </si>
  <si>
    <t>70988</t>
  </si>
  <si>
    <t>EX Taichung Park</t>
  </si>
  <si>
    <t>70989</t>
  </si>
  <si>
    <t>HI DATONG CITY CENTRE</t>
  </si>
  <si>
    <t>70990</t>
  </si>
  <si>
    <t>EX SHANGHAI SANLIN</t>
  </si>
  <si>
    <t>70991</t>
  </si>
  <si>
    <t>EX WANGJING BEIJING</t>
  </si>
  <si>
    <t>70992</t>
  </si>
  <si>
    <t>EX TAOYUAN</t>
  </si>
  <si>
    <t>70993</t>
  </si>
  <si>
    <t>EX BEIJING MINZUYUAN</t>
  </si>
  <si>
    <t>70994</t>
  </si>
  <si>
    <t>HI BEIJING MOON RIVER</t>
  </si>
  <si>
    <t>70995</t>
  </si>
  <si>
    <t>70996</t>
  </si>
  <si>
    <t>EX TIANJIN DONGLI</t>
  </si>
  <si>
    <t>70997</t>
  </si>
  <si>
    <t>HI HANGZHOU CBD</t>
  </si>
  <si>
    <t>70998</t>
  </si>
  <si>
    <t>SCHI/IHGAP Trust Account</t>
  </si>
  <si>
    <t>70999</t>
  </si>
  <si>
    <t>IHC/IHGAP Trust Account</t>
  </si>
  <si>
    <t>71000</t>
  </si>
  <si>
    <t>ANA IC Tokyo</t>
  </si>
  <si>
    <t>71001</t>
  </si>
  <si>
    <t>ANA The Strings By IC</t>
  </si>
  <si>
    <t>71002</t>
  </si>
  <si>
    <t>Okinawa HarbrView Crowne Plaza</t>
  </si>
  <si>
    <t>71003</t>
  </si>
  <si>
    <t>ANA Sapporo</t>
  </si>
  <si>
    <t>71004</t>
  </si>
  <si>
    <t>ANA Crowne Plaza Chitose</t>
  </si>
  <si>
    <t>71005</t>
  </si>
  <si>
    <t>ANA Crowne Plaza Hiroshima</t>
  </si>
  <si>
    <t>71006</t>
  </si>
  <si>
    <t>ANA CP Osaka</t>
  </si>
  <si>
    <t>71007</t>
  </si>
  <si>
    <t>ANA Crowne Plaza Kanazawa</t>
  </si>
  <si>
    <t>71008</t>
  </si>
  <si>
    <t>ANA CP Fukuoka</t>
  </si>
  <si>
    <t>71009</t>
  </si>
  <si>
    <t>ANA CP Narita</t>
  </si>
  <si>
    <t>71010</t>
  </si>
  <si>
    <t>ANA Crowne Plaza Toyama</t>
  </si>
  <si>
    <t>71011</t>
  </si>
  <si>
    <t>ANA IC Manza</t>
  </si>
  <si>
    <t>71012</t>
  </si>
  <si>
    <t>ANA IC Ishigaki Resort</t>
  </si>
  <si>
    <t>71013</t>
  </si>
  <si>
    <t>ANA Hotel Kyoto</t>
  </si>
  <si>
    <t>71014</t>
  </si>
  <si>
    <t>ANA LAGUNA GARDEN OKINAWA</t>
  </si>
  <si>
    <t>71015</t>
  </si>
  <si>
    <t>ANA Hotel Kushiro</t>
  </si>
  <si>
    <t>71016</t>
  </si>
  <si>
    <t>ANA Hotel Ube</t>
  </si>
  <si>
    <t>71017</t>
  </si>
  <si>
    <t>ANA Hotel Matsuyama</t>
  </si>
  <si>
    <t>71018</t>
  </si>
  <si>
    <t>ANA HOTEL JR HUIS TEN BOSCH</t>
  </si>
  <si>
    <t>71019</t>
  </si>
  <si>
    <t>ANA New Sky Hotel (Kumamoto)</t>
  </si>
  <si>
    <t>71020</t>
  </si>
  <si>
    <t>ANA HOTEL OITA OASISTOWER</t>
  </si>
  <si>
    <t>71021</t>
  </si>
  <si>
    <t>ANA Hotel Grand Court Nagoya</t>
  </si>
  <si>
    <t>71022</t>
  </si>
  <si>
    <t>ANA Hotel Nagasaki Gloverhill</t>
  </si>
  <si>
    <t>71023</t>
  </si>
  <si>
    <t>ANA HOTEL CLEMENT TAKAMATSU</t>
  </si>
  <si>
    <t>71024</t>
  </si>
  <si>
    <t>ANA GATE TOWER OSAKA</t>
  </si>
  <si>
    <t>71025</t>
  </si>
  <si>
    <t>ANA WAKKANAI</t>
  </si>
  <si>
    <t>71026</t>
  </si>
  <si>
    <t>ANA YONAGO</t>
  </si>
  <si>
    <t>71027</t>
  </si>
  <si>
    <t>ANA Hotel Okayama</t>
  </si>
  <si>
    <t>71028</t>
  </si>
  <si>
    <t>ANA Bandai Silver Hotel (Niiga</t>
  </si>
  <si>
    <t>71029</t>
  </si>
  <si>
    <t>ANA HAKODATE HARBORVIEW HOTEL</t>
  </si>
  <si>
    <t>71030</t>
  </si>
  <si>
    <t>ANA HOTEL CASTLE (YAMAGATA)</t>
  </si>
  <si>
    <t>71031</t>
  </si>
  <si>
    <t>Badai Silver Hotel</t>
  </si>
  <si>
    <t>71032</t>
  </si>
  <si>
    <t>ANA GRAND CASTLE HOTEL XIAN</t>
  </si>
  <si>
    <t>71033</t>
  </si>
  <si>
    <t>HI Brand Assmts Japan(cls)</t>
  </si>
  <si>
    <t>71034</t>
  </si>
  <si>
    <t>CP Brand Assmts Japan(cls)</t>
  </si>
  <si>
    <t>71035</t>
  </si>
  <si>
    <t>EX Brand Assmts Japan(cls)</t>
  </si>
  <si>
    <t>AA - ANA BRAND ASSESSMENTS</t>
  </si>
  <si>
    <t>AA - DOC J&amp;K</t>
  </si>
  <si>
    <t>71038</t>
  </si>
  <si>
    <t>CP Brand Campaign JPN (cls)</t>
  </si>
  <si>
    <t>71039</t>
  </si>
  <si>
    <t>ANA Yonago</t>
  </si>
  <si>
    <t>71040</t>
  </si>
  <si>
    <t>Hotel Niigata</t>
  </si>
  <si>
    <t>IC MARKETING SPEND JAPAN</t>
  </si>
  <si>
    <t>71042</t>
  </si>
  <si>
    <t>ClosedGC - IC Brand Assessment</t>
  </si>
  <si>
    <t>71043</t>
  </si>
  <si>
    <t>HI Mudanjiang Lic Fees</t>
  </si>
  <si>
    <t>71044</t>
  </si>
  <si>
    <t>Thailand VAT (cls)</t>
  </si>
  <si>
    <t>71045</t>
  </si>
  <si>
    <t>GPS HRIS GC</t>
  </si>
  <si>
    <t>71046</t>
  </si>
  <si>
    <t>GPS HRIS UK</t>
  </si>
  <si>
    <t>Dist &amp; Intermediary Sales Japn</t>
  </si>
  <si>
    <t>71048</t>
  </si>
  <si>
    <t>HI Downtown Beijing</t>
  </si>
  <si>
    <t>71049</t>
  </si>
  <si>
    <t>IN XIAMEN HARBOUR VIEW</t>
  </si>
  <si>
    <t>71050</t>
  </si>
  <si>
    <t>P7070 Bad Debt Provision</t>
  </si>
  <si>
    <t>71051</t>
  </si>
  <si>
    <t>JV DIVIDEND EXPENSE</t>
  </si>
  <si>
    <t>71052</t>
  </si>
  <si>
    <t>Integration Costs Jpn JV</t>
  </si>
  <si>
    <t>71053</t>
  </si>
  <si>
    <t>System Fee Shortfall</t>
  </si>
  <si>
    <t>71054</t>
  </si>
  <si>
    <t>PC Assess. Sfall Jpn JV (cls)</t>
  </si>
  <si>
    <t>71055</t>
  </si>
  <si>
    <t>MktRes Asses Sfall Jpn JV(cls)</t>
  </si>
  <si>
    <t>71056</t>
  </si>
  <si>
    <t>LANDIS costs Jpn JV (cls)</t>
  </si>
  <si>
    <t>71057</t>
  </si>
  <si>
    <t>ANA Hotel Members Program</t>
  </si>
  <si>
    <t>71058</t>
  </si>
  <si>
    <t>IHG Cross Charges - cost plus</t>
  </si>
  <si>
    <t>71059</t>
  </si>
  <si>
    <t>IFRS Intangible ANA JV</t>
  </si>
  <si>
    <t>71060</t>
  </si>
  <si>
    <t>AA - COO Jpn JV</t>
  </si>
  <si>
    <t>71061</t>
  </si>
  <si>
    <t>AA - CEO Jpn JV</t>
  </si>
  <si>
    <t>71062</t>
  </si>
  <si>
    <t>Conference &amp; Events JpnJV(cls)</t>
  </si>
  <si>
    <t>71063</t>
  </si>
  <si>
    <t>AA - Devt Jpn JV</t>
  </si>
  <si>
    <t>71064</t>
  </si>
  <si>
    <t>HI Revival Japan</t>
  </si>
  <si>
    <t>71065</t>
  </si>
  <si>
    <t>JAPAN - SAFETY</t>
  </si>
  <si>
    <t>71066</t>
  </si>
  <si>
    <t>AA - Operations Jpn JV (cls)</t>
  </si>
  <si>
    <t>71067</t>
  </si>
  <si>
    <t>AA - PR &amp; Comm Jpn JV (cls)</t>
  </si>
  <si>
    <t>71068</t>
  </si>
  <si>
    <t>AA - National Sales Jpn JV</t>
  </si>
  <si>
    <t>71069</t>
  </si>
  <si>
    <t>AP - Facilities Japan</t>
  </si>
  <si>
    <t>71070</t>
  </si>
  <si>
    <t>AA - Devt Office Jpn JV</t>
  </si>
  <si>
    <t>71071</t>
  </si>
  <si>
    <t>AP - Technical Services Japan</t>
  </si>
  <si>
    <t>71072</t>
  </si>
  <si>
    <t>AP - Procurement Japan</t>
  </si>
  <si>
    <t>71073</t>
  </si>
  <si>
    <t>Japan Loyalty Program(cls)</t>
  </si>
  <si>
    <t>71074</t>
  </si>
  <si>
    <t>Japan Ops Support</t>
  </si>
  <si>
    <t>71075</t>
  </si>
  <si>
    <t>AA - Legal Jpn JV (cls)</t>
  </si>
  <si>
    <t>71076</t>
  </si>
  <si>
    <t>AA - Marketing Jpn JV (cls)</t>
  </si>
  <si>
    <t>71077</t>
  </si>
  <si>
    <t>AP -Global Sales Japan JV(cls)</t>
  </si>
  <si>
    <t>71078</t>
  </si>
  <si>
    <t>AA - BUS SUPPORT JPN JV</t>
  </si>
  <si>
    <t>71079</t>
  </si>
  <si>
    <t>AA - HR &amp; TRAINING JPN JV</t>
  </si>
  <si>
    <t>71080</t>
  </si>
  <si>
    <t>AP - IT Japan</t>
  </si>
  <si>
    <t>71081</t>
  </si>
  <si>
    <t>IT Capex Japan (cls)</t>
  </si>
  <si>
    <t>71082</t>
  </si>
  <si>
    <t>Customer Services Japan</t>
  </si>
  <si>
    <t>71083</t>
  </si>
  <si>
    <t>Closed IHG Rewards Club Revenu</t>
  </si>
  <si>
    <t>Loyalty JP (old)</t>
  </si>
  <si>
    <t>71085</t>
  </si>
  <si>
    <t>AA HI Brand Expense Japan(cls)</t>
  </si>
  <si>
    <t>71086</t>
  </si>
  <si>
    <t>AA CP Brand Expense Japan(cls)</t>
  </si>
  <si>
    <t>71087</t>
  </si>
  <si>
    <t>AA EX Brand Expense Japan(cls)</t>
  </si>
  <si>
    <t>AA - Revenue Mgmnt Japan/Korea</t>
  </si>
  <si>
    <t>DM INTERACTIVE MKTG - JAPAN</t>
  </si>
  <si>
    <t>Comm Mktg J&amp;K</t>
  </si>
  <si>
    <t>71091</t>
  </si>
  <si>
    <t>AA - BSC JPN JV</t>
  </si>
  <si>
    <t>71092</t>
  </si>
  <si>
    <t>FAM JAPAN (cls)</t>
  </si>
  <si>
    <t>71093</t>
  </si>
  <si>
    <t>AMEA HRSS - JAPAN JV</t>
  </si>
  <si>
    <t>Closed Tokyo JV CRO</t>
  </si>
  <si>
    <t>71095</t>
  </si>
  <si>
    <t>AA - EVP Jpn JV</t>
  </si>
  <si>
    <t>Brand Mktg CP/ SBS AMEA (P7070</t>
  </si>
  <si>
    <t>71097</t>
  </si>
  <si>
    <t>ANA IC TOKYO - IHG LIC FEE</t>
  </si>
  <si>
    <t>71098</t>
  </si>
  <si>
    <t>THE STRINGS BY IC TOKYO IHG LI</t>
  </si>
  <si>
    <t>71099</t>
  </si>
  <si>
    <t>ANA IC MANZA BCH REST IHG LIC</t>
  </si>
  <si>
    <t>71100</t>
  </si>
  <si>
    <t>ANA IC ISHIGAKI RESORT IHG LIC</t>
  </si>
  <si>
    <t>71101</t>
  </si>
  <si>
    <t>ANA CP CHITOSE - IHG LIC FEES</t>
  </si>
  <si>
    <t>71102</t>
  </si>
  <si>
    <t>ANA CP NARITA IHG LIC FEES</t>
  </si>
  <si>
    <t>71103</t>
  </si>
  <si>
    <t>ANA CP TOYAMA IHG LIC FEES</t>
  </si>
  <si>
    <t>71104</t>
  </si>
  <si>
    <t>ANA CP KANAZAWA - IHG LIC FEES</t>
  </si>
  <si>
    <t>71105</t>
  </si>
  <si>
    <t>ANA CP HIROSHIMA IHG LIC FEES</t>
  </si>
  <si>
    <t>71106</t>
  </si>
  <si>
    <t>CP OKINAWA HARBOURVIEW IHG LIC</t>
  </si>
  <si>
    <t>71107</t>
  </si>
  <si>
    <t>ANA CP OSAKA - IHG LIC FEES</t>
  </si>
  <si>
    <t>71108</t>
  </si>
  <si>
    <t>ANA CP FUKUOKA - IHG LIC FEES</t>
  </si>
  <si>
    <t>71109</t>
  </si>
  <si>
    <t>ANA SAPPORO IHG LIC FEES</t>
  </si>
  <si>
    <t>71110</t>
  </si>
  <si>
    <t>AP - Comms &amp; PR Japan (cls)</t>
  </si>
  <si>
    <t>71111</t>
  </si>
  <si>
    <t>IC The Strings Tokyo IC Res Fe</t>
  </si>
  <si>
    <t>71112</t>
  </si>
  <si>
    <t>IC ANA Tokyo IC Res Fee</t>
  </si>
  <si>
    <t>71113</t>
  </si>
  <si>
    <t>AP F&amp;B Japan JV</t>
  </si>
  <si>
    <t>71114</t>
  </si>
  <si>
    <t>HOTEL NIIGATA</t>
  </si>
  <si>
    <t>71115</t>
  </si>
  <si>
    <t>ANA Sapporo - P7075</t>
  </si>
  <si>
    <t>P7075</t>
  </si>
  <si>
    <t>71116</t>
  </si>
  <si>
    <t>ANA CP Chitose - P7075</t>
  </si>
  <si>
    <t>71117</t>
  </si>
  <si>
    <t>ANA CP Toyama - P7075</t>
  </si>
  <si>
    <t>71118</t>
  </si>
  <si>
    <t>ANA CP Kanazawa - P7075</t>
  </si>
  <si>
    <t>71119</t>
  </si>
  <si>
    <t>ANA CP Narita - P7075</t>
  </si>
  <si>
    <t>71120</t>
  </si>
  <si>
    <t>ANA IC Tokyo - P7075</t>
  </si>
  <si>
    <t>71121</t>
  </si>
  <si>
    <t>The Strings by IC Tokyo - P707</t>
  </si>
  <si>
    <t>71122</t>
  </si>
  <si>
    <t>ANA CP Osaka - P7075</t>
  </si>
  <si>
    <t>71123</t>
  </si>
  <si>
    <t>ANA CP Hiroshima - P7075</t>
  </si>
  <si>
    <t>71124</t>
  </si>
  <si>
    <t>ANA CP Fukuoka - P7075</t>
  </si>
  <si>
    <t>71125</t>
  </si>
  <si>
    <t>ANA IC Manza Beach Resort - P7</t>
  </si>
  <si>
    <t>71126</t>
  </si>
  <si>
    <t>CP OKINAWA HARBOURVIEW - P7075</t>
  </si>
  <si>
    <t>71127</t>
  </si>
  <si>
    <t>ANA IC Ishigaki Resort - P7075</t>
  </si>
  <si>
    <t>71128</t>
  </si>
  <si>
    <t>ANA CP Hotel Grand Court Nagoy</t>
  </si>
  <si>
    <t>71129</t>
  </si>
  <si>
    <t>ANA CP Niigata - P7075</t>
  </si>
  <si>
    <t>71130</t>
  </si>
  <si>
    <t>ANA CP Kobe - P7075</t>
  </si>
  <si>
    <t>71131</t>
  </si>
  <si>
    <t>IC Tokyo Bay - P7070</t>
  </si>
  <si>
    <t>71132</t>
  </si>
  <si>
    <t>ANACP HOTEL GRAND COURT NAGOYA</t>
  </si>
  <si>
    <t>71133</t>
  </si>
  <si>
    <t>IC Tokyo Bay</t>
  </si>
  <si>
    <t>Regional Sales JP Head</t>
  </si>
  <si>
    <t>71135</t>
  </si>
  <si>
    <t>AA - Ops Jpn JV Nrth Wes(cls)</t>
  </si>
  <si>
    <t>71136</t>
  </si>
  <si>
    <t>CP ANA NAGASAKI GLOVERHILL</t>
  </si>
  <si>
    <t>71137</t>
  </si>
  <si>
    <t>CP ANA UBE</t>
  </si>
  <si>
    <t>71138</t>
  </si>
  <si>
    <t>Japan PeopleSoft (cls)</t>
  </si>
  <si>
    <t>AMEA HPS - J&amp;K (Old)</t>
  </si>
  <si>
    <t>71140</t>
  </si>
  <si>
    <t>COMMERCIAL L&amp;D (P7070)</t>
  </si>
  <si>
    <t>Project- IC S&amp;M S+P (P7070)</t>
  </si>
  <si>
    <t>PROJECT- MB S&amp;M S+P (P7070)</t>
  </si>
  <si>
    <t>71143</t>
  </si>
  <si>
    <t>ANA CP Kyoto</t>
  </si>
  <si>
    <t>71144</t>
  </si>
  <si>
    <t>71145</t>
  </si>
  <si>
    <t>ANA CP Kushiro</t>
  </si>
  <si>
    <t>71146</t>
  </si>
  <si>
    <t>IC THE GRAND YOKAHAMA GND</t>
  </si>
  <si>
    <t>InterContinental Osaka</t>
  </si>
  <si>
    <t>71148</t>
  </si>
  <si>
    <t>Japan Psoft non Capital (cls)</t>
  </si>
  <si>
    <t>71149</t>
  </si>
  <si>
    <t>ANA HI RESORT MIYAZAKI</t>
  </si>
  <si>
    <t>71150</t>
  </si>
  <si>
    <t>ANA HOLIDAY INN KANAZAWA</t>
  </si>
  <si>
    <t>71151</t>
  </si>
  <si>
    <t>ANA CP WAKKANAI</t>
  </si>
  <si>
    <t>71152</t>
  </si>
  <si>
    <t>ANA HI SAPPORO SUSUKINO</t>
  </si>
  <si>
    <t>71153</t>
  </si>
  <si>
    <t>Project- MB Comm JP (cls)</t>
  </si>
  <si>
    <t>71154</t>
  </si>
  <si>
    <t>71155</t>
  </si>
  <si>
    <t>Project- MB LB (P7070) (cls)</t>
  </si>
  <si>
    <t>71156</t>
  </si>
  <si>
    <t>ANA CP KUMAMOTO</t>
  </si>
  <si>
    <t>Tokyo Res Ops</t>
  </si>
  <si>
    <t>71158</t>
  </si>
  <si>
    <t>AMEA - HPS J&amp;K (P7070)</t>
  </si>
  <si>
    <t>71159</t>
  </si>
  <si>
    <t>ANA CP HOTEL OKAYAMA</t>
  </si>
  <si>
    <t>71160</t>
  </si>
  <si>
    <t>Holiday Inn Osaka Namba LIC</t>
  </si>
  <si>
    <t>71161</t>
  </si>
  <si>
    <t>Holiday Inn - Ana Sendai (LIC)</t>
  </si>
  <si>
    <t>71162</t>
  </si>
  <si>
    <t>ANA Lic Split JV - P7070</t>
  </si>
  <si>
    <t>71163</t>
  </si>
  <si>
    <t>ANA Lic Split JM - P7075</t>
  </si>
  <si>
    <t>71164</t>
  </si>
  <si>
    <t>LEARNING DELIVERY - JAPAN</t>
  </si>
  <si>
    <t>71165</t>
  </si>
  <si>
    <t>PAYROLL REIMBURSABLES P7070</t>
  </si>
  <si>
    <t>AMEA Allocations (P7070)</t>
  </si>
  <si>
    <t>Global Luxury Brands (JAPAN)</t>
  </si>
  <si>
    <t>Shared Services AUAJ JPN</t>
  </si>
  <si>
    <t>PARTNERSHIPS &amp; VENTURES JAPAN</t>
  </si>
  <si>
    <t>71170</t>
  </si>
  <si>
    <t>ANA-CP Matsuyama</t>
  </si>
  <si>
    <t>SALES &amp; CATERING - C JAPAN</t>
  </si>
  <si>
    <t>71172</t>
  </si>
  <si>
    <t>ANA CP Okayama</t>
  </si>
  <si>
    <t>R0033</t>
  </si>
  <si>
    <t>71173</t>
  </si>
  <si>
    <t>ANA Crowne Plaza Sapporo</t>
  </si>
  <si>
    <t>R0035</t>
  </si>
  <si>
    <t>71174</t>
  </si>
  <si>
    <t>ANA InterContinental Beppu Res</t>
  </si>
  <si>
    <t>R0045</t>
  </si>
  <si>
    <t>71175</t>
  </si>
  <si>
    <t>Indigo Tokyo Shibuya</t>
  </si>
  <si>
    <t>R0049</t>
  </si>
  <si>
    <t>71200</t>
  </si>
  <si>
    <t>ANA Tokyo</t>
  </si>
  <si>
    <t>P7071</t>
  </si>
  <si>
    <t>71201</t>
  </si>
  <si>
    <t>ANA The Strings</t>
  </si>
  <si>
    <t>71202</t>
  </si>
  <si>
    <t>ANA Okinawa HarborView</t>
  </si>
  <si>
    <t>71203</t>
  </si>
  <si>
    <t>71204</t>
  </si>
  <si>
    <t>ANA Chitose</t>
  </si>
  <si>
    <t>71205</t>
  </si>
  <si>
    <t>ANA Hiroshima</t>
  </si>
  <si>
    <t>71206</t>
  </si>
  <si>
    <t>ANA Osaka</t>
  </si>
  <si>
    <t>71207</t>
  </si>
  <si>
    <t>ANA Kanazawa</t>
  </si>
  <si>
    <t>71208</t>
  </si>
  <si>
    <t>ANA Hakata</t>
  </si>
  <si>
    <t>71209</t>
  </si>
  <si>
    <t>ANA Narita</t>
  </si>
  <si>
    <t>71210</t>
  </si>
  <si>
    <t>ANA Toyama</t>
  </si>
  <si>
    <t>71211</t>
  </si>
  <si>
    <t>ANA Manza</t>
  </si>
  <si>
    <t>71212</t>
  </si>
  <si>
    <t>ANA Ishigaki* Resort</t>
  </si>
  <si>
    <t>71213</t>
  </si>
  <si>
    <t>71214</t>
  </si>
  <si>
    <t>ANA Laguna Garden Hotel (Okina</t>
  </si>
  <si>
    <t>71215</t>
  </si>
  <si>
    <t>71216</t>
  </si>
  <si>
    <t>71217</t>
  </si>
  <si>
    <t>71218</t>
  </si>
  <si>
    <t>ANA Hotel JR Huis Ten Bosch</t>
  </si>
  <si>
    <t>71219</t>
  </si>
  <si>
    <t>71220</t>
  </si>
  <si>
    <t>ANA Hotel Oita Oasis tower</t>
  </si>
  <si>
    <t>71221</t>
  </si>
  <si>
    <t>71222</t>
  </si>
  <si>
    <t>71223</t>
  </si>
  <si>
    <t>ANA Hotel Clement Takamatsu</t>
  </si>
  <si>
    <t>71224</t>
  </si>
  <si>
    <t>ANA Gate Tower Osaka</t>
  </si>
  <si>
    <t>71225</t>
  </si>
  <si>
    <t>ANA Wakkanai</t>
  </si>
  <si>
    <t>71226</t>
  </si>
  <si>
    <t>71227</t>
  </si>
  <si>
    <t>71228</t>
  </si>
  <si>
    <t>71229</t>
  </si>
  <si>
    <t>ANA Hakodate Harborview Hotel</t>
  </si>
  <si>
    <t>71230</t>
  </si>
  <si>
    <t>ANA Hotel Castle (Yamagata)</t>
  </si>
  <si>
    <t>71231</t>
  </si>
  <si>
    <t>Diamond Mileage</t>
  </si>
  <si>
    <t>71232</t>
  </si>
  <si>
    <t>ANA Shinagawa</t>
  </si>
  <si>
    <t>71233</t>
  </si>
  <si>
    <t>Others TBA</t>
  </si>
  <si>
    <t>71234</t>
  </si>
  <si>
    <t>71300</t>
  </si>
  <si>
    <t>JGAAP Adjustments</t>
  </si>
  <si>
    <t>P7072</t>
  </si>
  <si>
    <t>71301</t>
  </si>
  <si>
    <t>IHG ANA Hotels Holding Co. Ltd</t>
  </si>
  <si>
    <t>P7073</t>
  </si>
  <si>
    <t>71302</t>
  </si>
  <si>
    <t>IHC Delaware Japan Investment</t>
  </si>
  <si>
    <t>P7074</t>
  </si>
  <si>
    <t>71303</t>
  </si>
  <si>
    <t>Consolidation Adjustments</t>
  </si>
  <si>
    <t>Q0014</t>
  </si>
  <si>
    <t>71304</t>
  </si>
  <si>
    <t>MINORITY INTEREST JV</t>
  </si>
  <si>
    <t>71305</t>
  </si>
  <si>
    <t>R5844</t>
  </si>
  <si>
    <t>71306</t>
  </si>
  <si>
    <t>The Strings by InterContinenta</t>
  </si>
  <si>
    <t>R5845</t>
  </si>
  <si>
    <t>71307</t>
  </si>
  <si>
    <t>ANA Crowne Plaza Narita</t>
  </si>
  <si>
    <t>R5846</t>
  </si>
  <si>
    <t>71308</t>
  </si>
  <si>
    <t>R5847</t>
  </si>
  <si>
    <t>71309</t>
  </si>
  <si>
    <t>ANA Crowne Plaza Osaka</t>
  </si>
  <si>
    <t>R5848</t>
  </si>
  <si>
    <t>71310</t>
  </si>
  <si>
    <t>ANA Crowne Plaza Fukuoka</t>
  </si>
  <si>
    <t>R5849</t>
  </si>
  <si>
    <t>71311</t>
  </si>
  <si>
    <t>R5850</t>
  </si>
  <si>
    <t>71312</t>
  </si>
  <si>
    <t>R5851</t>
  </si>
  <si>
    <t>71313</t>
  </si>
  <si>
    <t>R5852</t>
  </si>
  <si>
    <t>71314</t>
  </si>
  <si>
    <t>R5853</t>
  </si>
  <si>
    <t>71315</t>
  </si>
  <si>
    <t>MANZA BEACH RESORT</t>
  </si>
  <si>
    <t>R5854</t>
  </si>
  <si>
    <t>71316</t>
  </si>
  <si>
    <t>R5855</t>
  </si>
  <si>
    <t>71317</t>
  </si>
  <si>
    <t>Panorama Hotels One Admin</t>
  </si>
  <si>
    <t>R5856</t>
  </si>
  <si>
    <t>71318</t>
  </si>
  <si>
    <t>Central Hotels Admin</t>
  </si>
  <si>
    <t>R5857</t>
  </si>
  <si>
    <t>71319</t>
  </si>
  <si>
    <t>Horizon Hotels Admin</t>
  </si>
  <si>
    <t>R5858</t>
  </si>
  <si>
    <t>71320</t>
  </si>
  <si>
    <t>71321</t>
  </si>
  <si>
    <t>Panorama Hotels One General</t>
  </si>
  <si>
    <t>71322</t>
  </si>
  <si>
    <t>Central Hotels General</t>
  </si>
  <si>
    <t>71323</t>
  </si>
  <si>
    <t>Horizon Hotels General</t>
  </si>
  <si>
    <t>71324</t>
  </si>
  <si>
    <t>The Hotelier Group Naha KK</t>
  </si>
  <si>
    <t>R5878</t>
  </si>
  <si>
    <t>71325</t>
  </si>
  <si>
    <t>ANA CP Okinawa Harborview</t>
  </si>
  <si>
    <t>R5879</t>
  </si>
  <si>
    <t>71326</t>
  </si>
  <si>
    <t>The Hotelier Group Akasaka KK</t>
  </si>
  <si>
    <t>R5880</t>
  </si>
  <si>
    <t>71327</t>
  </si>
  <si>
    <t>ANA InterContinental Tokyo</t>
  </si>
  <si>
    <t>R5881</t>
  </si>
  <si>
    <t>71328</t>
  </si>
  <si>
    <t>The Hotelier Group Manza KK</t>
  </si>
  <si>
    <t>R5882</t>
  </si>
  <si>
    <t>71329</t>
  </si>
  <si>
    <t>ANA IC Manza Beach Resort</t>
  </si>
  <si>
    <t>R5883</t>
  </si>
  <si>
    <t>71330</t>
  </si>
  <si>
    <t>The Hotelier Group Ishigaki KK</t>
  </si>
  <si>
    <t>R5884</t>
  </si>
  <si>
    <t>71331</t>
  </si>
  <si>
    <t>R5885</t>
  </si>
  <si>
    <t>71332</t>
  </si>
  <si>
    <t>71333</t>
  </si>
  <si>
    <t>71334</t>
  </si>
  <si>
    <t>71335</t>
  </si>
  <si>
    <t>71336</t>
  </si>
  <si>
    <t>ANA CP Yonago  IHG LIC</t>
  </si>
  <si>
    <t>71337</t>
  </si>
  <si>
    <t>IFRS 15 Developers Costs</t>
  </si>
  <si>
    <t>71338</t>
  </si>
  <si>
    <t>IHG Shanghai Local Gaap Adjust</t>
  </si>
  <si>
    <t>P6067</t>
  </si>
  <si>
    <t>71339</t>
  </si>
  <si>
    <t>IHG (Myanmar) Limited</t>
  </si>
  <si>
    <t>P0010</t>
  </si>
  <si>
    <t>MMK</t>
  </si>
  <si>
    <t>71340</t>
  </si>
  <si>
    <t>P0026</t>
  </si>
  <si>
    <t>71354</t>
  </si>
  <si>
    <t>HI Baruna Bali</t>
  </si>
  <si>
    <t>71355</t>
  </si>
  <si>
    <t>CP BENGALURU ELECTRONIC CITY</t>
  </si>
  <si>
    <t>AMER MKT Fund SCH Inc Zero Out</t>
  </si>
  <si>
    <t>71357</t>
  </si>
  <si>
    <t>HI Chengdu Oriental Plaza</t>
  </si>
  <si>
    <t>71358</t>
  </si>
  <si>
    <t>CP Huangshan Yucheng</t>
  </si>
  <si>
    <t>71359</t>
  </si>
  <si>
    <t>HI WARWICK FARM</t>
  </si>
  <si>
    <t>71360</t>
  </si>
  <si>
    <t>EX Changbaishan</t>
  </si>
  <si>
    <t>71361</t>
  </si>
  <si>
    <t>EX CHENGDU WEST GATE</t>
  </si>
  <si>
    <t>71362</t>
  </si>
  <si>
    <t>HI Qingdao Expo</t>
  </si>
  <si>
    <t>71363</t>
  </si>
  <si>
    <t>Technical Service Fees</t>
  </si>
  <si>
    <t>71365</t>
  </si>
  <si>
    <t>CROWNE PLAZA BANDUNG</t>
  </si>
  <si>
    <t>71368</t>
  </si>
  <si>
    <t>IC SHANGHAI RUIJIN</t>
  </si>
  <si>
    <t>71369</t>
  </si>
  <si>
    <t>HOLIDEX Fee Income</t>
  </si>
  <si>
    <t>71370</t>
  </si>
  <si>
    <t>71371</t>
  </si>
  <si>
    <t>IC FUZHOU</t>
  </si>
  <si>
    <t>71372</t>
  </si>
  <si>
    <t>IC COSTS RECHARGE - P60091</t>
  </si>
  <si>
    <t>Alliances</t>
  </si>
  <si>
    <t>71374</t>
  </si>
  <si>
    <t>CP SHAOXING</t>
  </si>
  <si>
    <t>71375</t>
  </si>
  <si>
    <t>IC CHENGDU GLOBAL CENTER</t>
  </si>
  <si>
    <t>71376</t>
  </si>
  <si>
    <t>IC RESERVATIONS REVENUE</t>
  </si>
  <si>
    <t>71377</t>
  </si>
  <si>
    <t>SCH PNW</t>
  </si>
  <si>
    <t>71379</t>
  </si>
  <si>
    <t>CP WUXI TAIHU</t>
  </si>
  <si>
    <t>71380</t>
  </si>
  <si>
    <t>EX Shanghai Gongkang</t>
  </si>
  <si>
    <t>GC HUALUXE BRAND ASSESSMENTS</t>
  </si>
  <si>
    <t xml:space="preserve"> IHG Business Rewards ASIA Rev</t>
  </si>
  <si>
    <t>71383</t>
  </si>
  <si>
    <t>CP Tianjin Mei Jiang Nan</t>
  </si>
  <si>
    <t>71384</t>
  </si>
  <si>
    <t>HI Guangzhou Science City</t>
  </si>
  <si>
    <t>71385</t>
  </si>
  <si>
    <t>IC CHANGSHA</t>
  </si>
  <si>
    <t>71386</t>
  </si>
  <si>
    <t>71387</t>
  </si>
  <si>
    <t>HI Clear Water Bay Resort</t>
  </si>
  <si>
    <t>71389</t>
  </si>
  <si>
    <t>EX SEOUL EULJIRO</t>
  </si>
  <si>
    <t>71390</t>
  </si>
  <si>
    <t>CROWNE PLAZA CHRISTCHURCH</t>
  </si>
  <si>
    <t>R0001</t>
  </si>
  <si>
    <t>71392</t>
  </si>
  <si>
    <t>HOLIDAY INN EXPRESS BANGKOK SO</t>
  </si>
  <si>
    <t>R0014</t>
  </si>
  <si>
    <t>71393</t>
  </si>
  <si>
    <t>ANA Crowne Plaza Niigata</t>
  </si>
  <si>
    <t>R0032</t>
  </si>
  <si>
    <t>71396</t>
  </si>
  <si>
    <t>CP Fiesta Resort Guam</t>
  </si>
  <si>
    <t>P0023</t>
  </si>
  <si>
    <t>71397</t>
  </si>
  <si>
    <t>ANA CP Niigata Historical Data</t>
  </si>
  <si>
    <t>R0036</t>
  </si>
  <si>
    <t>71398</t>
  </si>
  <si>
    <t>ANA CP Okayama Historical Data</t>
  </si>
  <si>
    <t>R0037</t>
  </si>
  <si>
    <t>71399</t>
  </si>
  <si>
    <t>ANA CP Sapporo Historical Data</t>
  </si>
  <si>
    <t>R0038</t>
  </si>
  <si>
    <t>71400</t>
  </si>
  <si>
    <t>Crowne Plaza Resort Guam</t>
  </si>
  <si>
    <t>R5894</t>
  </si>
  <si>
    <t>71401</t>
  </si>
  <si>
    <t>PROCUREMENT - JAPAN (71401)</t>
  </si>
  <si>
    <t>71402</t>
  </si>
  <si>
    <t>FIESTA RESORT GUAM HISTORICAL</t>
  </si>
  <si>
    <t>R5896</t>
  </si>
  <si>
    <t>71404</t>
  </si>
  <si>
    <t>CP  Resort Guam_LIC</t>
  </si>
  <si>
    <t>P0024</t>
  </si>
  <si>
    <t>71405</t>
  </si>
  <si>
    <t>ANA CP Sapporo HISTORICAL DATA</t>
  </si>
  <si>
    <t>R0039</t>
  </si>
  <si>
    <t>71408</t>
  </si>
  <si>
    <t>Holiday Inn Express Suwon Ingy</t>
  </si>
  <si>
    <t>R5900</t>
  </si>
  <si>
    <t>71409</t>
  </si>
  <si>
    <t>Fiesta Resort&amp; Spa Saipan Hist</t>
  </si>
  <si>
    <t>R5905</t>
  </si>
  <si>
    <t>71411</t>
  </si>
  <si>
    <t>PreOp Kimpton Shinjuku Tokyo</t>
  </si>
  <si>
    <t>R5907</t>
  </si>
  <si>
    <t>71412</t>
  </si>
  <si>
    <t>CP Changi Airport Historic BU</t>
  </si>
  <si>
    <t>R5910</t>
  </si>
  <si>
    <t>71413</t>
  </si>
  <si>
    <t>IC Singapore Robertson Quay</t>
  </si>
  <si>
    <t>R5911</t>
  </si>
  <si>
    <t>71414</t>
  </si>
  <si>
    <t>R5912</t>
  </si>
  <si>
    <t>71415</t>
  </si>
  <si>
    <t>CP Lumpini Park Bangkok</t>
  </si>
  <si>
    <t>R5913</t>
  </si>
  <si>
    <t>71416</t>
  </si>
  <si>
    <t>CP Lumpini Park Historical BU</t>
  </si>
  <si>
    <t>R5914</t>
  </si>
  <si>
    <t>71417</t>
  </si>
  <si>
    <t>ANA Crowne Plaza Akita</t>
  </si>
  <si>
    <t>R5916</t>
  </si>
  <si>
    <t>71418</t>
  </si>
  <si>
    <t>HIEX Osaka CityCentre-Midosuji</t>
  </si>
  <si>
    <t>R5920</t>
  </si>
  <si>
    <t>71419</t>
  </si>
  <si>
    <t>voco Orchard Singapore Histori</t>
  </si>
  <si>
    <t>R5923</t>
  </si>
  <si>
    <t>71420</t>
  </si>
  <si>
    <t>Hotel Indigo Karuizawa</t>
  </si>
  <si>
    <t>R5926</t>
  </si>
  <si>
    <t>71850</t>
  </si>
  <si>
    <t>R5809</t>
  </si>
  <si>
    <t>71852</t>
  </si>
  <si>
    <t>HI Wellington</t>
  </si>
  <si>
    <t>P5031</t>
  </si>
  <si>
    <t>71860</t>
  </si>
  <si>
    <t>Holiday Inn Potts Point</t>
  </si>
  <si>
    <t>R5004</t>
  </si>
  <si>
    <t>71861</t>
  </si>
  <si>
    <t>Crowne Plaza Coogee Beach</t>
  </si>
  <si>
    <t>R5006</t>
  </si>
  <si>
    <t>71862</t>
  </si>
  <si>
    <t>Crowne Plaza Terrigal</t>
  </si>
  <si>
    <t>R5005</t>
  </si>
  <si>
    <t>71863</t>
  </si>
  <si>
    <t>Holiday Inn Townsville</t>
  </si>
  <si>
    <t>R5007</t>
  </si>
  <si>
    <t>71864</t>
  </si>
  <si>
    <t>Crowne Plaza Melbourne</t>
  </si>
  <si>
    <t>R5008</t>
  </si>
  <si>
    <t>71865</t>
  </si>
  <si>
    <t>Holiday Inn on Flinders Melb</t>
  </si>
  <si>
    <t>R5003</t>
  </si>
  <si>
    <t>71866</t>
  </si>
  <si>
    <t>Holiday Inn City Centre Perth</t>
  </si>
  <si>
    <t>R5001</t>
  </si>
  <si>
    <t>71867</t>
  </si>
  <si>
    <t>R5010</t>
  </si>
  <si>
    <t>71868</t>
  </si>
  <si>
    <t>FNPF Hotel Resorts Limited</t>
  </si>
  <si>
    <t>R5023</t>
  </si>
  <si>
    <t>FJD</t>
  </si>
  <si>
    <t>71869</t>
  </si>
  <si>
    <t>R5009</t>
  </si>
  <si>
    <t>71870</t>
  </si>
  <si>
    <t>HANS Holding Company Pty Ltd</t>
  </si>
  <si>
    <t>R5000</t>
  </si>
  <si>
    <t>71871</t>
  </si>
  <si>
    <t>Crowne Plaza Canberra</t>
  </si>
  <si>
    <t>R5002</t>
  </si>
  <si>
    <t>71872</t>
  </si>
  <si>
    <t>SPHC EQUITIES CONSOL ADJ</t>
  </si>
  <si>
    <t>R5011</t>
  </si>
  <si>
    <t>71873</t>
  </si>
  <si>
    <t>HI (Canberra) Trust Consol</t>
  </si>
  <si>
    <t>R5012</t>
  </si>
  <si>
    <t>71874</t>
  </si>
  <si>
    <t>InterContinental Sydney</t>
  </si>
  <si>
    <t>R5810</t>
  </si>
  <si>
    <t>71875</t>
  </si>
  <si>
    <t>InterContinental Sanctuary Cov</t>
  </si>
  <si>
    <t>R5823</t>
  </si>
  <si>
    <t>71876</t>
  </si>
  <si>
    <t>HI Melbourne on Flinders</t>
  </si>
  <si>
    <t>R5859</t>
  </si>
  <si>
    <t>72000</t>
  </si>
  <si>
    <t>P7005</t>
  </si>
  <si>
    <t>72001</t>
  </si>
  <si>
    <t>Closed System Fund-Holiday Inn</t>
  </si>
  <si>
    <t>P7011</t>
  </si>
  <si>
    <t>72002</t>
  </si>
  <si>
    <t>IC Sydney - P6024</t>
  </si>
  <si>
    <t>72003</t>
  </si>
  <si>
    <t>HI BANDUNG - P6024</t>
  </si>
  <si>
    <t>72004</t>
  </si>
  <si>
    <t>IC Resort Bali - P6024</t>
  </si>
  <si>
    <t>72005</t>
  </si>
  <si>
    <t>IC Tokyo Bay - P7075</t>
  </si>
  <si>
    <t>72006</t>
  </si>
  <si>
    <t>HI SEONG BUK SEOUL - P6024</t>
  </si>
  <si>
    <t>72007</t>
  </si>
  <si>
    <t>HI SUITES ALPENSIA PYEONGCHANG</t>
  </si>
  <si>
    <t>72008</t>
  </si>
  <si>
    <t>IC Alpensia Pyeongchang Resort</t>
  </si>
  <si>
    <t>72009</t>
  </si>
  <si>
    <t>HI Gem Park Ooty - P6024</t>
  </si>
  <si>
    <t>72010</t>
  </si>
  <si>
    <t>HI RESORT GOA - P6024</t>
  </si>
  <si>
    <t>72011</t>
  </si>
  <si>
    <t>HI JAIPUR - P6024</t>
  </si>
  <si>
    <t>72012</t>
  </si>
  <si>
    <t>HI MANALI - P6024</t>
  </si>
  <si>
    <t>72013</t>
  </si>
  <si>
    <t>IC EROS NEHRU PLACE - P6024</t>
  </si>
  <si>
    <t>72014</t>
  </si>
  <si>
    <t>IC Mumbai Marine Drive - P6024</t>
  </si>
  <si>
    <t>72015</t>
  </si>
  <si>
    <t>IC GRAND GOA RESORT - P6024</t>
  </si>
  <si>
    <t>72016</t>
  </si>
  <si>
    <t>IC THE GRAND MUMBAI AIR</t>
  </si>
  <si>
    <t>72017</t>
  </si>
  <si>
    <t>CP GURGAON - P6024</t>
  </si>
  <si>
    <t>72018</t>
  </si>
  <si>
    <t>CP Bengaluru Electronics City</t>
  </si>
  <si>
    <t>72019</t>
  </si>
  <si>
    <t>HI MUMBAI INT. AIRPORT - P6024</t>
  </si>
  <si>
    <t>72020</t>
  </si>
  <si>
    <t>CP New Delhi Okhla - P6024</t>
  </si>
  <si>
    <t>72021</t>
  </si>
  <si>
    <t>CP BEIJING CHAOYANG U TOWN</t>
  </si>
  <si>
    <t>72022</t>
  </si>
  <si>
    <t>CP Lumpini Park Mgmnt Fees</t>
  </si>
  <si>
    <t>72023</t>
  </si>
  <si>
    <t>IC Kuala Lumpur Mgt Fees</t>
  </si>
  <si>
    <t>72024</t>
  </si>
  <si>
    <t>AA &amp; GC Cash Mgmt (cls)</t>
  </si>
  <si>
    <t>72025</t>
  </si>
  <si>
    <t>CP Chongqing Riverside</t>
  </si>
  <si>
    <t>72026</t>
  </si>
  <si>
    <t>HI GWANGJU</t>
  </si>
  <si>
    <t>72027</t>
  </si>
  <si>
    <t>Bank Hotel (CP Kunming City)</t>
  </si>
  <si>
    <t>72028</t>
  </si>
  <si>
    <t>CP Yichang</t>
  </si>
  <si>
    <t>72029</t>
  </si>
  <si>
    <t>CP Xiangyang</t>
  </si>
  <si>
    <t>72030</t>
  </si>
  <si>
    <t>IN Shanghai on the Bund</t>
  </si>
  <si>
    <t>72031</t>
  </si>
  <si>
    <t>Ops SEA Resorts P2078</t>
  </si>
  <si>
    <t>CONSUMER INSIGHT_APAC</t>
  </si>
  <si>
    <t>72033</t>
  </si>
  <si>
    <t>IC Wellington</t>
  </si>
  <si>
    <t>72034</t>
  </si>
  <si>
    <t>HI Melbourne Airport</t>
  </si>
  <si>
    <t>72035</t>
  </si>
  <si>
    <t>CP NEWCASTLE</t>
  </si>
  <si>
    <t>72036</t>
  </si>
  <si>
    <t>CP CANBERRA</t>
  </si>
  <si>
    <t>72037</t>
  </si>
  <si>
    <t>CP COOGEE BEACH SYDNEY</t>
  </si>
  <si>
    <t>72038</t>
  </si>
  <si>
    <t>CP TERRIGAL</t>
  </si>
  <si>
    <t>72039</t>
  </si>
  <si>
    <t>72040</t>
  </si>
  <si>
    <t>HI CITY CENTRE PERTH</t>
  </si>
  <si>
    <t>72041</t>
  </si>
  <si>
    <t>HI ON FLINDERS MELBOURNE</t>
  </si>
  <si>
    <t>72042</t>
  </si>
  <si>
    <t>HI Potts Point Sydney</t>
  </si>
  <si>
    <t>72043</t>
  </si>
  <si>
    <t>HI Townsville</t>
  </si>
  <si>
    <t>72044</t>
  </si>
  <si>
    <t>HI Auckland Airport</t>
  </si>
  <si>
    <t>72045</t>
  </si>
  <si>
    <t>CP ALICE SPRINGS</t>
  </si>
  <si>
    <t>72046</t>
  </si>
  <si>
    <t>CP AUCKLAND</t>
  </si>
  <si>
    <t>72047</t>
  </si>
  <si>
    <t>CP Christchurch</t>
  </si>
  <si>
    <t>72048</t>
  </si>
  <si>
    <t>CP Darwin</t>
  </si>
  <si>
    <t>72049</t>
  </si>
  <si>
    <t>CP PORT MORESBY - P6022</t>
  </si>
  <si>
    <t>72050</t>
  </si>
  <si>
    <t>CP Surfers Paradise - P6022</t>
  </si>
  <si>
    <t>72051</t>
  </si>
  <si>
    <t>GAGUDJU LODGE COOINDA - P6022</t>
  </si>
  <si>
    <t>72052</t>
  </si>
  <si>
    <t>HI BRISBANE - P6022</t>
  </si>
  <si>
    <t>72053</t>
  </si>
  <si>
    <t>HI Cairns - P6022</t>
  </si>
  <si>
    <t>72054</t>
  </si>
  <si>
    <t>HI City Centre Christ'ch</t>
  </si>
  <si>
    <t>72055</t>
  </si>
  <si>
    <t>HI Darwin - P6022</t>
  </si>
  <si>
    <t>72056</t>
  </si>
  <si>
    <t>HI ESPLANADE DARWIN - P6022</t>
  </si>
  <si>
    <t>72057</t>
  </si>
  <si>
    <t>HI Gagudju Crocodile - P6022</t>
  </si>
  <si>
    <t>72058</t>
  </si>
  <si>
    <t>HI Old Sydney - P6022</t>
  </si>
  <si>
    <t>72059</t>
  </si>
  <si>
    <t>HI on Avon Christchurch</t>
  </si>
  <si>
    <t>72060</t>
  </si>
  <si>
    <t>HI Port Moresby - P6022</t>
  </si>
  <si>
    <t>72061</t>
  </si>
  <si>
    <t>HI Sydney Airport - P6022</t>
  </si>
  <si>
    <t>72062</t>
  </si>
  <si>
    <t>IC Le Moana Res Bora Bora</t>
  </si>
  <si>
    <t>72063</t>
  </si>
  <si>
    <t>IC Perth Burswood - P6022</t>
  </si>
  <si>
    <t>72064</t>
  </si>
  <si>
    <t>IC Resort and Spa Moorea - P60</t>
  </si>
  <si>
    <t>72065</t>
  </si>
  <si>
    <t>IC Resort Tahiti - P6022</t>
  </si>
  <si>
    <t>72066</t>
  </si>
  <si>
    <t>CP Queenstown - P6022</t>
  </si>
  <si>
    <t>72067</t>
  </si>
  <si>
    <t>CP Norwest - P6022</t>
  </si>
  <si>
    <t>72068</t>
  </si>
  <si>
    <t>HI Darling Harbour - P6022</t>
  </si>
  <si>
    <t>72069</t>
  </si>
  <si>
    <t>HI Surfers Paradise - P6022</t>
  </si>
  <si>
    <t>72070</t>
  </si>
  <si>
    <t>IC Melbourne the Rialto</t>
  </si>
  <si>
    <t>72071</t>
  </si>
  <si>
    <t>HI Suva - P6022</t>
  </si>
  <si>
    <t>72072</t>
  </si>
  <si>
    <t>HI Burswood - P6022</t>
  </si>
  <si>
    <t>72073</t>
  </si>
  <si>
    <t>IC Res &amp; Thalasso Spa BB</t>
  </si>
  <si>
    <t>72074</t>
  </si>
  <si>
    <t>CP Hunter Valley - P6022</t>
  </si>
  <si>
    <t>72075</t>
  </si>
  <si>
    <t>HI Wellington - P6022</t>
  </si>
  <si>
    <t>72076</t>
  </si>
  <si>
    <t>CP Pelican Waters Resort</t>
  </si>
  <si>
    <t>72077</t>
  </si>
  <si>
    <t>CP Torquay - P6022</t>
  </si>
  <si>
    <t>72078</t>
  </si>
  <si>
    <t>IC Resort Fiji - P6022</t>
  </si>
  <si>
    <t>72079</t>
  </si>
  <si>
    <t>IC ADELAIDE - P6022</t>
  </si>
  <si>
    <t>72080</t>
  </si>
  <si>
    <t>CP Adelaide - P6022</t>
  </si>
  <si>
    <t>72081</t>
  </si>
  <si>
    <t>HI Silom Bangkok - P6022</t>
  </si>
  <si>
    <t>72082</t>
  </si>
  <si>
    <t>CP Jakarta - P6022</t>
  </si>
  <si>
    <t>72083</t>
  </si>
  <si>
    <t>HI BATAM RESORT - P6022</t>
  </si>
  <si>
    <t>72084</t>
  </si>
  <si>
    <t>HI Clark - P6022</t>
  </si>
  <si>
    <t>72085</t>
  </si>
  <si>
    <t>HI Resort Penang - P6022</t>
  </si>
  <si>
    <t>72086</t>
  </si>
  <si>
    <t>HI Resort Phi Phi Island-P6022</t>
  </si>
  <si>
    <t>72087</t>
  </si>
  <si>
    <t>HI Resort Phuket - P6022</t>
  </si>
  <si>
    <t>72088</t>
  </si>
  <si>
    <t>HI Singapore Orchard City Cent</t>
  </si>
  <si>
    <t>72089</t>
  </si>
  <si>
    <t>IC MANILA - P6022</t>
  </si>
  <si>
    <t>72090</t>
  </si>
  <si>
    <t>IC Phnom Penh - P6022</t>
  </si>
  <si>
    <t>72091</t>
  </si>
  <si>
    <t>IC Jakarta Midplaza - P6022</t>
  </si>
  <si>
    <t>72092</t>
  </si>
  <si>
    <t>CP Kuala Lumpur - P6022</t>
  </si>
  <si>
    <t>72093</t>
  </si>
  <si>
    <t>HI Galleria Manila - P6022</t>
  </si>
  <si>
    <t>72094</t>
  </si>
  <si>
    <t>IC Bangkok - P6022</t>
  </si>
  <si>
    <t>72095</t>
  </si>
  <si>
    <t>Interco Passthru - P6024</t>
  </si>
  <si>
    <t>72096</t>
  </si>
  <si>
    <t>CP GALLERIA MANILA - P6022</t>
  </si>
  <si>
    <t>72097</t>
  </si>
  <si>
    <t>HI Glenmarie KualaLumpur-P6022</t>
  </si>
  <si>
    <t>72098</t>
  </si>
  <si>
    <t>HI Resort Rgt Beach Cha Am</t>
  </si>
  <si>
    <t>72099</t>
  </si>
  <si>
    <t>HI Chiangmai - P6022</t>
  </si>
  <si>
    <t>72100</t>
  </si>
  <si>
    <t>HI Melaka - P6022</t>
  </si>
  <si>
    <t>72101</t>
  </si>
  <si>
    <t>IC Hanoi Westlake - P6022</t>
  </si>
  <si>
    <t>72102</t>
  </si>
  <si>
    <t>CP CHANGI AIRPORT - P6022</t>
  </si>
  <si>
    <t>72103</t>
  </si>
  <si>
    <t>HI Resort Baruna Bali - P6022</t>
  </si>
  <si>
    <t>72104</t>
  </si>
  <si>
    <t>IC Asiana Saigon - P6022</t>
  </si>
  <si>
    <t>72105</t>
  </si>
  <si>
    <t>IC Asiana Saigon Residences</t>
  </si>
  <si>
    <t>72106</t>
  </si>
  <si>
    <t>HI Male - P6022</t>
  </si>
  <si>
    <t>72107</t>
  </si>
  <si>
    <t>HI Pattaya - P6022</t>
  </si>
  <si>
    <t>72108</t>
  </si>
  <si>
    <t>IC Resort Hua Hin - P6022</t>
  </si>
  <si>
    <t>72109</t>
  </si>
  <si>
    <t>HI Kandooma - P6022</t>
  </si>
  <si>
    <t>72110</t>
  </si>
  <si>
    <t>IC GRAND SEOUL - P6022</t>
  </si>
  <si>
    <t>72111</t>
  </si>
  <si>
    <t>IC COEX SEOUL - P6022</t>
  </si>
  <si>
    <t>72112</t>
  </si>
  <si>
    <t>CP SOALTEE KATHMANDU - P6022</t>
  </si>
  <si>
    <t>72113</t>
  </si>
  <si>
    <t>HI Downtown Shanghai - P2039</t>
  </si>
  <si>
    <t>72114</t>
  </si>
  <si>
    <t>HI City Centre Harbin - P2027</t>
  </si>
  <si>
    <t>72115</t>
  </si>
  <si>
    <t>Palm Resort &amp; Casino Vanuatu</t>
  </si>
  <si>
    <t>72116</t>
  </si>
  <si>
    <t>IC Singapore - P6024</t>
  </si>
  <si>
    <t>72117</t>
  </si>
  <si>
    <t>HI Atrium Singapore - P6024</t>
  </si>
  <si>
    <t>72118</t>
  </si>
  <si>
    <t>CP Norwest - P6024</t>
  </si>
  <si>
    <t>72119</t>
  </si>
  <si>
    <t>IC Coex Seoul (Franchise)</t>
  </si>
  <si>
    <t>72120</t>
  </si>
  <si>
    <t>IC Grand Seoul (Franchise)</t>
  </si>
  <si>
    <t>72121</t>
  </si>
  <si>
    <t>HI Sheyang Zhongshan</t>
  </si>
  <si>
    <t>72122</t>
  </si>
  <si>
    <t>CP BEIJING LICENCE FEE</t>
  </si>
  <si>
    <t>72123</t>
  </si>
  <si>
    <t>IC SUZHOU SYSFUND FEES</t>
  </si>
  <si>
    <t>72124</t>
  </si>
  <si>
    <t>IC HANGZHOU SYSFUND FEES</t>
  </si>
  <si>
    <t>72125</t>
  </si>
  <si>
    <t>EX Beijing Dongzhimen Lic Fees</t>
  </si>
  <si>
    <t>72126</t>
  </si>
  <si>
    <t>HI RST ALPENSIA PYEONGCHANG L</t>
  </si>
  <si>
    <t>72127</t>
  </si>
  <si>
    <t>CP Beijing Chaoyang U Town LF</t>
  </si>
  <si>
    <t>72128</t>
  </si>
  <si>
    <t>Duet JV P6024</t>
  </si>
  <si>
    <t>72129</t>
  </si>
  <si>
    <t>HI Nantong Oasis Center</t>
  </si>
  <si>
    <t>72130</t>
  </si>
  <si>
    <t>HI Chang an West Beijing</t>
  </si>
  <si>
    <t>72131</t>
  </si>
  <si>
    <t>IC Jinan</t>
  </si>
  <si>
    <t>Dist &amp; Intermediary Sales-GC</t>
  </si>
  <si>
    <t>72133</t>
  </si>
  <si>
    <t>HI Male(old dept ID P6016 7053</t>
  </si>
  <si>
    <t>P6076</t>
  </si>
  <si>
    <t>72134</t>
  </si>
  <si>
    <t>HI Kandooma Maldives (old dept</t>
  </si>
  <si>
    <t>72135</t>
  </si>
  <si>
    <t>CP CHENGDU PANDA GARDEN</t>
  </si>
  <si>
    <t>72136</t>
  </si>
  <si>
    <t>HI SHAOXING</t>
  </si>
  <si>
    <t>72137</t>
  </si>
  <si>
    <t>IC SHIJIAZHUANG</t>
  </si>
  <si>
    <t>72138</t>
  </si>
  <si>
    <t>HI YINCHUAN INTERNATIONAL TRA</t>
  </si>
  <si>
    <t>72139</t>
  </si>
  <si>
    <t>EX NANTONG XINGHU</t>
  </si>
  <si>
    <t>72142</t>
  </si>
  <si>
    <t>PROFESSIONAL FEES - P6076</t>
  </si>
  <si>
    <t>72143</t>
  </si>
  <si>
    <t>EX Ordos Dongsheng</t>
  </si>
  <si>
    <t>72144</t>
  </si>
  <si>
    <t>IHG Business_Rewards (cls)</t>
  </si>
  <si>
    <t>72147</t>
  </si>
  <si>
    <t>CP Nanjing Jiangning</t>
  </si>
  <si>
    <t>72149</t>
  </si>
  <si>
    <t>HI Neijiang Riverside</t>
  </si>
  <si>
    <t>72151</t>
  </si>
  <si>
    <t>IC Shanghai Ruijin</t>
  </si>
  <si>
    <t>72152</t>
  </si>
  <si>
    <t>EX WEIHAI HI-TECH ZONE</t>
  </si>
  <si>
    <t>72153</t>
  </si>
  <si>
    <t>HI PARRAMATTA</t>
  </si>
  <si>
    <t>72155</t>
  </si>
  <si>
    <t>EX AHMEDABAD</t>
  </si>
  <si>
    <t>72156</t>
  </si>
  <si>
    <t>ICHK Tax professional fee  -P5</t>
  </si>
  <si>
    <t>P5405</t>
  </si>
  <si>
    <t>72157</t>
  </si>
  <si>
    <t>CP City Centre Ningbo</t>
  </si>
  <si>
    <t>72158</t>
  </si>
  <si>
    <t>IC Sanctuary Cove Resort</t>
  </si>
  <si>
    <t>72159</t>
  </si>
  <si>
    <t>CP TIANJIN JINNAN</t>
  </si>
  <si>
    <t>72160</t>
  </si>
  <si>
    <t>72161</t>
  </si>
  <si>
    <t>72162</t>
  </si>
  <si>
    <t>IN Tianjin Haihe</t>
  </si>
  <si>
    <t>72163</t>
  </si>
  <si>
    <t>CP COCHIN</t>
  </si>
  <si>
    <t>72164</t>
  </si>
  <si>
    <t>IP &amp; TRADEMARKS (AA) - P6022</t>
  </si>
  <si>
    <t>72165</t>
  </si>
  <si>
    <t>IP &amp; TRADEMARKS (GC PRC)</t>
  </si>
  <si>
    <t>72166</t>
  </si>
  <si>
    <t>IP &amp; TRADEMARKS (GC NON PRC)</t>
  </si>
  <si>
    <t>72167</t>
  </si>
  <si>
    <t>IC Santuary Cove</t>
  </si>
  <si>
    <t>72168</t>
  </si>
  <si>
    <t>72169</t>
  </si>
  <si>
    <t>HI CHENGDU XINDU</t>
  </si>
  <si>
    <t>72170</t>
  </si>
  <si>
    <t>72171</t>
  </si>
  <si>
    <t>IN TIANJIN HAIHE</t>
  </si>
  <si>
    <t>72172</t>
  </si>
  <si>
    <t>Winning Culture AMEA (cls)</t>
  </si>
  <si>
    <t>72173</t>
  </si>
  <si>
    <t>Project-MB P/folio Planng(cls)</t>
  </si>
  <si>
    <t>72174</t>
  </si>
  <si>
    <t>Project-IC P/folio Planng(cls)</t>
  </si>
  <si>
    <t>72175</t>
  </si>
  <si>
    <t>GT AMEA Leadership - (cls)</t>
  </si>
  <si>
    <t>72176</t>
  </si>
  <si>
    <t>GLOBAL PEOPLE SERVICES (GPS)</t>
  </si>
  <si>
    <t>72177</t>
  </si>
  <si>
    <t>CP XISHUANGBANNA</t>
  </si>
  <si>
    <t>Loyalty &amp; Partnerships (P6022)</t>
  </si>
  <si>
    <t>72179</t>
  </si>
  <si>
    <t>AMEA SALES HEAD (P6022)</t>
  </si>
  <si>
    <t>IHGDR ROA INCOME</t>
  </si>
  <si>
    <t>72183</t>
  </si>
  <si>
    <t>Support Services SNG</t>
  </si>
  <si>
    <t>ICS Central (P2060)</t>
  </si>
  <si>
    <t>72185</t>
  </si>
  <si>
    <t>IN Lijiang Ancient Town</t>
  </si>
  <si>
    <t>72186</t>
  </si>
  <si>
    <t>HI Amritsar Ranjit Avenue</t>
  </si>
  <si>
    <t>72187</t>
  </si>
  <si>
    <t>KOREA - Bad Debt Provision</t>
  </si>
  <si>
    <t>72188</t>
  </si>
  <si>
    <t>HI Macau</t>
  </si>
  <si>
    <t>72189</t>
  </si>
  <si>
    <t>HI JAIPUR CITY CENTRE</t>
  </si>
  <si>
    <t>72190</t>
  </si>
  <si>
    <t>EX HYDERABAD GACHIBOWLI</t>
  </si>
  <si>
    <t>72191</t>
  </si>
  <si>
    <t>EX CHANGZHOU CENTER</t>
  </si>
  <si>
    <t>72192</t>
  </si>
  <si>
    <t>IC KUNMING</t>
  </si>
  <si>
    <t>72193</t>
  </si>
  <si>
    <t>THAILAND_ MGD_Bad Debt Prov</t>
  </si>
  <si>
    <t>72194</t>
  </si>
  <si>
    <t>IC Fuzhou</t>
  </si>
  <si>
    <t>72195</t>
  </si>
  <si>
    <t>CP BEIJING LIDO</t>
  </si>
  <si>
    <t>72196</t>
  </si>
  <si>
    <t>IHGDR Rest of Asia IHGAP P6024</t>
  </si>
  <si>
    <t>72197</t>
  </si>
  <si>
    <t>CP WUXI TAIHU_LIC FEE</t>
  </si>
  <si>
    <t>72198</t>
  </si>
  <si>
    <t>EX SHANGHAI GONGKANG</t>
  </si>
  <si>
    <t>72199</t>
  </si>
  <si>
    <t>IHGDR Asia-Other (USD) (cls)</t>
  </si>
  <si>
    <t>72200</t>
  </si>
  <si>
    <t>72201</t>
  </si>
  <si>
    <t>Crowne Plaza Changshu</t>
  </si>
  <si>
    <t>72202</t>
  </si>
  <si>
    <t>HI Century City Chengdu</t>
  </si>
  <si>
    <t>72203</t>
  </si>
  <si>
    <t>HI Sea View Qinhuangdao</t>
  </si>
  <si>
    <t>72204</t>
  </si>
  <si>
    <t>Holiday Inn Jasmine Suzhou</t>
  </si>
  <si>
    <t>72205</t>
  </si>
  <si>
    <t>CROWNE PLAZA FUDAN SHANGHAI</t>
  </si>
  <si>
    <t>72206</t>
  </si>
  <si>
    <t>HOLIDAY INN YUEYANG HUNAN</t>
  </si>
  <si>
    <t>72207</t>
  </si>
  <si>
    <t>Holiday Inn Shifu Guangzhou</t>
  </si>
  <si>
    <t>72208</t>
  </si>
  <si>
    <t>Crowne Plaza Suzhou</t>
  </si>
  <si>
    <t>72209</t>
  </si>
  <si>
    <t>CROWNE PLAZA SANYA</t>
  </si>
  <si>
    <t>72210</t>
  </si>
  <si>
    <t>HOLIDAY INN NORTH CHONGQING</t>
  </si>
  <si>
    <t>72211</t>
  </si>
  <si>
    <t>HOLIDAY INN DAYA BAY</t>
  </si>
  <si>
    <t>72212</t>
  </si>
  <si>
    <t>72213</t>
  </si>
  <si>
    <t>CROWNE PLAZA NORTH BEIJING</t>
  </si>
  <si>
    <t>72214</t>
  </si>
  <si>
    <t>IC JINAN</t>
  </si>
  <si>
    <t>72215</t>
  </si>
  <si>
    <t>AA - HI Front End Fees A/P</t>
  </si>
  <si>
    <t>72216</t>
  </si>
  <si>
    <t>HOLIDAY INN ZHENGZHOU</t>
  </si>
  <si>
    <t>72217</t>
  </si>
  <si>
    <t>INTERCONTINENTAL SHENYANG</t>
  </si>
  <si>
    <t>72218</t>
  </si>
  <si>
    <t>CROWNE PLAZA NANJING</t>
  </si>
  <si>
    <t>72219</t>
  </si>
  <si>
    <t>CROWNE PLAZA SHIJAZHUANG</t>
  </si>
  <si>
    <t>72220</t>
  </si>
  <si>
    <t>HIR YALONG BAY SANYA HAINAN</t>
  </si>
  <si>
    <t>72221</t>
  </si>
  <si>
    <t>HOLIDAY INN GUIYANG</t>
  </si>
  <si>
    <t>P3013</t>
  </si>
  <si>
    <t>72222</t>
  </si>
  <si>
    <t>Holiday Inn Riverside Wuhan</t>
  </si>
  <si>
    <t>72223</t>
  </si>
  <si>
    <t>Holiday Inn Hangzhou</t>
  </si>
  <si>
    <t>72224</t>
  </si>
  <si>
    <t>Holiday Inn Shenzhen Donghua</t>
  </si>
  <si>
    <t>72225</t>
  </si>
  <si>
    <t>CP PARKVIEW WUZHOU BEIJING</t>
  </si>
  <si>
    <t>72226</t>
  </si>
  <si>
    <t>HI Temple of Heaven Beijing</t>
  </si>
  <si>
    <t>72227</t>
  </si>
  <si>
    <t>EX Luoyang City Center</t>
  </si>
  <si>
    <t>72228</t>
  </si>
  <si>
    <t>Holiday Inn Downtown Shanghai</t>
  </si>
  <si>
    <t>72229</t>
  </si>
  <si>
    <t>HI DAYA BAY APARTMENTS</t>
  </si>
  <si>
    <t>72230</t>
  </si>
  <si>
    <t>AMEA - Leadership Conference 2</t>
  </si>
  <si>
    <t>72231</t>
  </si>
  <si>
    <t>Holiday Inn Urumqi</t>
  </si>
  <si>
    <t>P3004</t>
  </si>
  <si>
    <t>72232</t>
  </si>
  <si>
    <t>IC ONE THOUSAND ISLAND LAKE RE</t>
  </si>
  <si>
    <t>72233</t>
  </si>
  <si>
    <t>Holiday Inn City Centre Harbin</t>
  </si>
  <si>
    <t>72234</t>
  </si>
  <si>
    <t>Holiday Inn Tianjin</t>
  </si>
  <si>
    <t>72235</t>
  </si>
  <si>
    <t>Holiday Inn Kunming</t>
  </si>
  <si>
    <t>72236</t>
  </si>
  <si>
    <t>72237</t>
  </si>
  <si>
    <t>72238</t>
  </si>
  <si>
    <t>Holiday Inn Hefei</t>
  </si>
  <si>
    <t>72239</t>
  </si>
  <si>
    <t>HI Qingdao (Local Currency)</t>
  </si>
  <si>
    <t>72240</t>
  </si>
  <si>
    <t>HI City Centre Harbin</t>
  </si>
  <si>
    <t>72241</t>
  </si>
  <si>
    <t>Crowne Plaza Nanjing</t>
  </si>
  <si>
    <t>72242</t>
  </si>
  <si>
    <t>Holiday Inn Pudong Shanghai</t>
  </si>
  <si>
    <t>72243</t>
  </si>
  <si>
    <t>Holiday Inn Shenyang</t>
  </si>
  <si>
    <t>72244</t>
  </si>
  <si>
    <t>Holiday Inn Zhengzhou</t>
  </si>
  <si>
    <t>72245</t>
  </si>
  <si>
    <t>HI City Centre Guangzhou</t>
  </si>
  <si>
    <t>P3027</t>
  </si>
  <si>
    <t>72246</t>
  </si>
  <si>
    <t>Intercontinental Shenyang</t>
  </si>
  <si>
    <t>72247</t>
  </si>
  <si>
    <t>Holiday Inn Dalian</t>
  </si>
  <si>
    <t>P3029</t>
  </si>
  <si>
    <t>72248</t>
  </si>
  <si>
    <t>Holiday Inn Yangtze Chongqing</t>
  </si>
  <si>
    <t>P3030</t>
  </si>
  <si>
    <t>72249</t>
  </si>
  <si>
    <t>Crowne Plaza Beijing</t>
  </si>
  <si>
    <t>P3034</t>
  </si>
  <si>
    <t>72250</t>
  </si>
  <si>
    <t>Holiday Inn Sendai</t>
  </si>
  <si>
    <t>72251</t>
  </si>
  <si>
    <t>HOLIDAY INN EXPRESS SHIN-KOBE</t>
  </si>
  <si>
    <t>72252</t>
  </si>
  <si>
    <t>IC THE GRAND YOKOHAMA</t>
  </si>
  <si>
    <t>72253</t>
  </si>
  <si>
    <t>Holiday Inn Lido Beijing</t>
  </si>
  <si>
    <t>P3039</t>
  </si>
  <si>
    <t>72254</t>
  </si>
  <si>
    <t>P3041</t>
  </si>
  <si>
    <t>72255</t>
  </si>
  <si>
    <t>Holiday Inn Tian An Wuhan</t>
  </si>
  <si>
    <t>P3000</t>
  </si>
  <si>
    <t>72256</t>
  </si>
  <si>
    <t>Holiday Inn Beijing Downtown</t>
  </si>
  <si>
    <t>P3044</t>
  </si>
  <si>
    <t>72257</t>
  </si>
  <si>
    <t>AA - Mgt Other Jpn NJV</t>
  </si>
  <si>
    <t>72258</t>
  </si>
  <si>
    <t>P7075 Bad Debt Provision</t>
  </si>
  <si>
    <t>72259</t>
  </si>
  <si>
    <t>AMEA BM HIBF CP SB (cls)</t>
  </si>
  <si>
    <t>AMEA BM Luxury &amp; Lifestyle</t>
  </si>
  <si>
    <t>72261</t>
  </si>
  <si>
    <t>HI EX Chengdu Wuhou Lic Fees</t>
  </si>
  <si>
    <t>72262</t>
  </si>
  <si>
    <t>HI Shenzhen Donghua Lic Fees</t>
  </si>
  <si>
    <t>72263</t>
  </si>
  <si>
    <t>HI EX Shangdi Beijing Lic Fees</t>
  </si>
  <si>
    <t>72264</t>
  </si>
  <si>
    <t>CP Qingdao Licence Fees</t>
  </si>
  <si>
    <t>72265</t>
  </si>
  <si>
    <t>HI CITY CENTRE HARBIN LIC FEES</t>
  </si>
  <si>
    <t>72266</t>
  </si>
  <si>
    <t>China Business Tax P6024</t>
  </si>
  <si>
    <t>72267</t>
  </si>
  <si>
    <t>72268</t>
  </si>
  <si>
    <t>HI EXPRESS BINHAI TIANJIN</t>
  </si>
  <si>
    <t>72269</t>
  </si>
  <si>
    <t>HIE SHANGHAI JINQIAO CENTRAL</t>
  </si>
  <si>
    <t>72270</t>
  </si>
  <si>
    <t>HOLIDAY INN EAST TAIPEI</t>
  </si>
  <si>
    <t>72271</t>
  </si>
  <si>
    <t>72272</t>
  </si>
  <si>
    <t>HI BEIJING FOCUS SQUARE</t>
  </si>
  <si>
    <t>72273</t>
  </si>
  <si>
    <t>72274</t>
  </si>
  <si>
    <t>72275</t>
  </si>
  <si>
    <t>72276</t>
  </si>
  <si>
    <t>72277</t>
  </si>
  <si>
    <t>EX DONGZHIMEN BEIJING</t>
  </si>
  <si>
    <t>72278</t>
  </si>
  <si>
    <t>IC HANGZHOU</t>
  </si>
  <si>
    <t>72279</t>
  </si>
  <si>
    <t>IC SUZHOU</t>
  </si>
  <si>
    <t>72280</t>
  </si>
  <si>
    <t>HI MUDANJIANG LICENCE FEES</t>
  </si>
  <si>
    <t>72281</t>
  </si>
  <si>
    <t>72282</t>
  </si>
  <si>
    <t>AMEA HR - THAILAND</t>
  </si>
  <si>
    <t>72283</t>
  </si>
  <si>
    <t>Bad Debt Provision AUSTR P5033</t>
  </si>
  <si>
    <t>72284</t>
  </si>
  <si>
    <t>Bad Debt Provision AUSTR P5090</t>
  </si>
  <si>
    <t>72285</t>
  </si>
  <si>
    <t>Bad Debt Provision SEA P0003</t>
  </si>
  <si>
    <t>72286</t>
  </si>
  <si>
    <t>HI RESORT YALONG BAY SANYA</t>
  </si>
  <si>
    <t>72287</t>
  </si>
  <si>
    <t>72288</t>
  </si>
  <si>
    <t>HI TIANJIN AQUA CITY</t>
  </si>
  <si>
    <t>72289</t>
  </si>
  <si>
    <t>CP HANGZHOU XANADU RESORT MF</t>
  </si>
  <si>
    <t>72290</t>
  </si>
  <si>
    <t>HI Shanghai Songjiang</t>
  </si>
  <si>
    <t>72291</t>
  </si>
  <si>
    <t>EX Shanghai Jinsha</t>
  </si>
  <si>
    <t>72292</t>
  </si>
  <si>
    <t>EX Hong Kong Soho</t>
  </si>
  <si>
    <t>72293</t>
  </si>
  <si>
    <t>EX SHENYANG GOLDEN CORRIDOR</t>
  </si>
  <si>
    <t>72294</t>
  </si>
  <si>
    <t>72295</t>
  </si>
  <si>
    <t>HI Shaoxing</t>
  </si>
  <si>
    <t>72296</t>
  </si>
  <si>
    <t>HI NANTONG OASIS CENTER</t>
  </si>
  <si>
    <t>72297</t>
  </si>
  <si>
    <t>HI CHENGDU ORIENTAL PLAZA</t>
  </si>
  <si>
    <t>72298</t>
  </si>
  <si>
    <t>HI Resort Alpensia Pyeongchang</t>
  </si>
  <si>
    <t>72299</t>
  </si>
  <si>
    <t>HI Suites Alpensia Pyeongchang</t>
  </si>
  <si>
    <t>72300</t>
  </si>
  <si>
    <t>IC ONE THOUSND ISLAND LAKE RST</t>
  </si>
  <si>
    <t>72301</t>
  </si>
  <si>
    <t>CP GUANGZHOU CITY CENTRE P6024</t>
  </si>
  <si>
    <t>72302</t>
  </si>
  <si>
    <t>HI SHANGHAI SONGJIANG P6024</t>
  </si>
  <si>
    <t>72303</t>
  </si>
  <si>
    <t>IC Wuxi P6024</t>
  </si>
  <si>
    <t>72304</t>
  </si>
  <si>
    <t>CP NEW DELHI ROHINI LF &amp; SFF</t>
  </si>
  <si>
    <t>72305</t>
  </si>
  <si>
    <t>HA THAILAND - P2078</t>
  </si>
  <si>
    <t>72306</t>
  </si>
  <si>
    <t>SEA BUSINESS SUPPORT THAILAND</t>
  </si>
  <si>
    <t>AA-Comm Head(P2078)</t>
  </si>
  <si>
    <t>AMEA - Dir RM (P2078)</t>
  </si>
  <si>
    <t>72310</t>
  </si>
  <si>
    <t>CP Zhangzhou</t>
  </si>
  <si>
    <t>72311</t>
  </si>
  <si>
    <t>COMMERCIAL L&amp;D (P2078)</t>
  </si>
  <si>
    <t>RMH SEA (BKK)</t>
  </si>
  <si>
    <t>Commercial Advantage TH(P2078)</t>
  </si>
  <si>
    <t>72314</t>
  </si>
  <si>
    <t>IHG Corp BrandX AMER(cls)</t>
  </si>
  <si>
    <t>72315</t>
  </si>
  <si>
    <t>Gbl Brand Mkting Svc (UK)(cls)</t>
  </si>
  <si>
    <t>72316</t>
  </si>
  <si>
    <t>Head of Ops - EX AA</t>
  </si>
  <si>
    <t>72317</t>
  </si>
  <si>
    <t>AMEA Corp Hotel Opening BKK</t>
  </si>
  <si>
    <t>72318</t>
  </si>
  <si>
    <t>BDP AA Resorts</t>
  </si>
  <si>
    <t>72319</t>
  </si>
  <si>
    <t>BDP AA HIEX</t>
  </si>
  <si>
    <t>72320</t>
  </si>
  <si>
    <t>Project- IC Comm SEAKR (cls)</t>
  </si>
  <si>
    <t>72321</t>
  </si>
  <si>
    <t>Project- MB Comm SEAKR (cls)</t>
  </si>
  <si>
    <t>PROJECT- MB FM (P2078)</t>
  </si>
  <si>
    <t>72323</t>
  </si>
  <si>
    <t>Project- IC IPS (P2078) (cls)</t>
  </si>
  <si>
    <t>72324</t>
  </si>
  <si>
    <t>CATEGORY - AMEA (72324)</t>
  </si>
  <si>
    <t>72325</t>
  </si>
  <si>
    <t>HI Jakarta Kemayoran</t>
  </si>
  <si>
    <t>72326</t>
  </si>
  <si>
    <t>AMEA SFH (P2056)</t>
  </si>
  <si>
    <t>72327</t>
  </si>
  <si>
    <t>AMEA VOICE &amp; PROJECTS (OLD)</t>
  </si>
  <si>
    <t>72328</t>
  </si>
  <si>
    <t>Jakarta SS Centre Revenue</t>
  </si>
  <si>
    <t>72329</t>
  </si>
  <si>
    <t>Jakarta SS Administration</t>
  </si>
  <si>
    <t>72330</t>
  </si>
  <si>
    <t>IC Jakarta Mid Plaza</t>
  </si>
  <si>
    <t>72331</t>
  </si>
  <si>
    <t>INDONESIA BSC COSTS (72331)</t>
  </si>
  <si>
    <t>72332</t>
  </si>
  <si>
    <t>PT SCH&amp;R Indonesia Pte Ltd</t>
  </si>
  <si>
    <t>72333</t>
  </si>
  <si>
    <t>72334</t>
  </si>
  <si>
    <t>Intercontinental Bali</t>
  </si>
  <si>
    <t>72335</t>
  </si>
  <si>
    <t>Holiday Inn Bandung</t>
  </si>
  <si>
    <t>72336</t>
  </si>
  <si>
    <t>Holiday Inn Macau</t>
  </si>
  <si>
    <t>P3003</t>
  </si>
  <si>
    <t>MOP</t>
  </si>
  <si>
    <t>72337</t>
  </si>
  <si>
    <t>Holiday Inn Resort Balihai</t>
  </si>
  <si>
    <t>72338</t>
  </si>
  <si>
    <t>Holiday Inn Resort Batam</t>
  </si>
  <si>
    <t>72339</t>
  </si>
  <si>
    <t>HOLIDAY INN RESORT LOMBOK</t>
  </si>
  <si>
    <t>72340</t>
  </si>
  <si>
    <t>Crowne Plaza Jakarta</t>
  </si>
  <si>
    <t>72341</t>
  </si>
  <si>
    <t>Holiday Inn Kuching</t>
  </si>
  <si>
    <t>72342</t>
  </si>
  <si>
    <t>Holiday Inn Resort Damai Beach</t>
  </si>
  <si>
    <t>72343</t>
  </si>
  <si>
    <t>HolidayInn Resort Damai Lagoon</t>
  </si>
  <si>
    <t>72344</t>
  </si>
  <si>
    <t>Crowne Plaza Riverside Kuching</t>
  </si>
  <si>
    <t>72345</t>
  </si>
  <si>
    <t>AA- HI Bogor (cls)</t>
  </si>
  <si>
    <t>72346</t>
  </si>
  <si>
    <t>P0009</t>
  </si>
  <si>
    <t>72347</t>
  </si>
  <si>
    <t>InterContinental Jakarta</t>
  </si>
  <si>
    <t>72348</t>
  </si>
  <si>
    <t>CROWNE PLAZA WOLLONGONG</t>
  </si>
  <si>
    <t>72349</t>
  </si>
  <si>
    <t>Holiday Inn Resort Phi Phi Isl</t>
  </si>
  <si>
    <t>72350</t>
  </si>
  <si>
    <t>72351</t>
  </si>
  <si>
    <t>Holiday Inn City Ctr Christch</t>
  </si>
  <si>
    <t>P0008</t>
  </si>
  <si>
    <t>72352</t>
  </si>
  <si>
    <t>Holiday Inn Auckland Airport</t>
  </si>
  <si>
    <t>72353</t>
  </si>
  <si>
    <t>CP Htl Suites Landmrk Shenzhen</t>
  </si>
  <si>
    <t>72354</t>
  </si>
  <si>
    <t>72355</t>
  </si>
  <si>
    <t>Crowne Plaza Pelican Waters</t>
  </si>
  <si>
    <t>72356</t>
  </si>
  <si>
    <t>Crowne Plaza Torquay</t>
  </si>
  <si>
    <t>72357</t>
  </si>
  <si>
    <t>Crowne Plz Sun Palace Beijing</t>
  </si>
  <si>
    <t>72358</t>
  </si>
  <si>
    <t>HI Rotorua</t>
  </si>
  <si>
    <t>72359</t>
  </si>
  <si>
    <t>Gbl Brand Mgt&amp;Guest Innov(cls)</t>
  </si>
  <si>
    <t>72360</t>
  </si>
  <si>
    <t>INTERNATIONAL MOBILITY - CHINA</t>
  </si>
  <si>
    <t>72361</t>
  </si>
  <si>
    <t>HI BURSWOOD</t>
  </si>
  <si>
    <t>72362</t>
  </si>
  <si>
    <t>IC BURSWOOD (FRANCHISE)</t>
  </si>
  <si>
    <t>72363</t>
  </si>
  <si>
    <t>IC Wuxi Reservation Fees</t>
  </si>
  <si>
    <t>72364</t>
  </si>
  <si>
    <t>EARLY CAREERS SINGAPORE</t>
  </si>
  <si>
    <t>72365</t>
  </si>
  <si>
    <t>CP Ahmedabad City Centre</t>
  </si>
  <si>
    <t>72366</t>
  </si>
  <si>
    <t>HI Zhongshan Downtown</t>
  </si>
  <si>
    <t>72367</t>
  </si>
  <si>
    <t>HI RESORT SANYA YALONG BAY</t>
  </si>
  <si>
    <t>72368</t>
  </si>
  <si>
    <t>72377</t>
  </si>
  <si>
    <t>UL YANGJIANG CITY CENTER</t>
  </si>
  <si>
    <t>72378</t>
  </si>
  <si>
    <t>CP Guangzhou Zengcheng</t>
  </si>
  <si>
    <t>72379</t>
  </si>
  <si>
    <t>HI Beijing Haidian</t>
  </si>
  <si>
    <t>72380</t>
  </si>
  <si>
    <t>HI Qingdao City Center</t>
  </si>
  <si>
    <t>WWS Product Management-China</t>
  </si>
  <si>
    <t>72382</t>
  </si>
  <si>
    <t>AMEA  Corp Hotel Opng F&amp;B(cls)</t>
  </si>
  <si>
    <t>72383</t>
  </si>
  <si>
    <t>INFO DELIVERY - CHINA</t>
  </si>
  <si>
    <t>72386</t>
  </si>
  <si>
    <t>72387</t>
  </si>
  <si>
    <t>EX Yangzhou City Center</t>
  </si>
  <si>
    <t>Global Sales Svc Ctr_Hong Kong</t>
  </si>
  <si>
    <t>72389</t>
  </si>
  <si>
    <t>HI RESORT CHANGBAISHAN</t>
  </si>
  <si>
    <t>72390</t>
  </si>
  <si>
    <t>HI CHANGBAISHAN SUITES</t>
  </si>
  <si>
    <t>72391</t>
  </si>
  <si>
    <t>EX DUJIANGYAN ANCIENT CITY</t>
  </si>
  <si>
    <t>72392</t>
  </si>
  <si>
    <t>HOLIDAY INN CHENNAI OMR IT EXP</t>
  </si>
  <si>
    <t>72394</t>
  </si>
  <si>
    <t>72395</t>
  </si>
  <si>
    <t>IC Shijiazhuang LF</t>
  </si>
  <si>
    <t>72396</t>
  </si>
  <si>
    <t>Holidex revenue- GC hotels</t>
  </si>
  <si>
    <t>72397</t>
  </si>
  <si>
    <t>GC-Greater China Development B</t>
  </si>
  <si>
    <t>72398</t>
  </si>
  <si>
    <t>GC-Technical Services-Beijing</t>
  </si>
  <si>
    <t>72399</t>
  </si>
  <si>
    <t>Ops - North P6066</t>
  </si>
  <si>
    <t>72400</t>
  </si>
  <si>
    <t>GC-OPS GC HIEX Support Beijing</t>
  </si>
  <si>
    <t>72401</t>
  </si>
  <si>
    <t>GC-Facilities Greater China Be</t>
  </si>
  <si>
    <t>72402</t>
  </si>
  <si>
    <t>ECT Greater China</t>
  </si>
  <si>
    <t>72403</t>
  </si>
  <si>
    <t>HI (Cairns) Pty Ltd</t>
  </si>
  <si>
    <t>72404</t>
  </si>
  <si>
    <t>72405</t>
  </si>
  <si>
    <t>Crowne Plaza Alice Springs</t>
  </si>
  <si>
    <t>72406</t>
  </si>
  <si>
    <t>72407</t>
  </si>
  <si>
    <t>72408</t>
  </si>
  <si>
    <t>72409</t>
  </si>
  <si>
    <t>HI NANGTONG OASIS CENTRE</t>
  </si>
  <si>
    <t>72410</t>
  </si>
  <si>
    <t>72411</t>
  </si>
  <si>
    <t>72412</t>
  </si>
  <si>
    <t>EX CHONGQING JINXIUXHENG</t>
  </si>
  <si>
    <t>72413</t>
  </si>
  <si>
    <t>HI Resort Changbaishan</t>
  </si>
  <si>
    <t>SWA HI BRAND ASSESSMENTS</t>
  </si>
  <si>
    <t>SWA EX BRAND ASSESSMENTS</t>
  </si>
  <si>
    <t>72418</t>
  </si>
  <si>
    <t>CP Tianjin Jinnan</t>
  </si>
  <si>
    <t>72419</t>
  </si>
  <si>
    <t>HI Chaohu Hotspring Resort</t>
  </si>
  <si>
    <t>72420</t>
  </si>
  <si>
    <t>AP - China Network - HK Entity</t>
  </si>
  <si>
    <t>72421</t>
  </si>
  <si>
    <t>PROCUREMENT SINGAPORE</t>
  </si>
  <si>
    <t>72422</t>
  </si>
  <si>
    <t>GSA COMMISSION BAD DEBT PROV</t>
  </si>
  <si>
    <t>72423</t>
  </si>
  <si>
    <t>BDP AA FRANCHISE</t>
  </si>
  <si>
    <t>ICS Central AMEA (P6009)</t>
  </si>
  <si>
    <t>72425</t>
  </si>
  <si>
    <t>CP Lanzhou</t>
  </si>
  <si>
    <t>72426</t>
  </si>
  <si>
    <t>72427</t>
  </si>
  <si>
    <t>RevMgt - AMEA RMH (P6009)(cls)</t>
  </si>
  <si>
    <t>AMEA SfH (P6009)</t>
  </si>
  <si>
    <t>72429</t>
  </si>
  <si>
    <t>CP Xishuangbanna</t>
  </si>
  <si>
    <t>Manila RMH_CMH (P6009)</t>
  </si>
  <si>
    <t>72431</t>
  </si>
  <si>
    <t>EX Hefei North</t>
  </si>
  <si>
    <t>72432</t>
  </si>
  <si>
    <t>72433</t>
  </si>
  <si>
    <t>72434</t>
  </si>
  <si>
    <t>HI PANJIN AQUA CITY</t>
  </si>
  <si>
    <t>72435</t>
  </si>
  <si>
    <t>AP OPS GC Bus Sup Beijing(cls)</t>
  </si>
  <si>
    <t>72436</t>
  </si>
  <si>
    <t>IC SANYA HAITANG BAY RESORT</t>
  </si>
  <si>
    <t>72437</t>
  </si>
  <si>
    <t>IC  HEOLONG LAKE</t>
  </si>
  <si>
    <t>72438</t>
  </si>
  <si>
    <t>HI Vista Shanghai</t>
  </si>
  <si>
    <t>Brand project-Multi Brand</t>
  </si>
  <si>
    <t>72440</t>
  </si>
  <si>
    <t>72441</t>
  </si>
  <si>
    <t>72442</t>
  </si>
  <si>
    <t>72443</t>
  </si>
  <si>
    <t>BSC Central GC (P6066) (cls)</t>
  </si>
  <si>
    <t>GC PNW</t>
  </si>
  <si>
    <t>72445</t>
  </si>
  <si>
    <t>IHGDR China-Other - P6066  (CN</t>
  </si>
  <si>
    <t>72446</t>
  </si>
  <si>
    <t>72447</t>
  </si>
  <si>
    <t>EX Hangzhou Huanglong </t>
  </si>
  <si>
    <t>72448</t>
  </si>
  <si>
    <t>EX Hefei Downtown</t>
  </si>
  <si>
    <t>72449</t>
  </si>
  <si>
    <t>Holiday Inn Express Nantong Do</t>
  </si>
  <si>
    <t>72450</t>
  </si>
  <si>
    <t>HOLIDAY INN EXPRESS SHANGHAI J</t>
  </si>
  <si>
    <t>72451</t>
  </si>
  <si>
    <t>EX LUOYANG CITY CENTER</t>
  </si>
  <si>
    <t>72452</t>
  </si>
  <si>
    <t>CP ZHANGZHOU</t>
  </si>
  <si>
    <t>72453</t>
  </si>
  <si>
    <t>EX Haikou West Coast</t>
  </si>
  <si>
    <t>72454</t>
  </si>
  <si>
    <t>HI Resort Sanya Yalong Bay</t>
  </si>
  <si>
    <t>72455</t>
  </si>
  <si>
    <t>72456</t>
  </si>
  <si>
    <t>EX ORDOS DONGSHENG</t>
  </si>
  <si>
    <t>72457</t>
  </si>
  <si>
    <t>CP TIANJIN MEI JIANG NAN</t>
  </si>
  <si>
    <t>72458</t>
  </si>
  <si>
    <t>HI Incheon Songdo</t>
  </si>
  <si>
    <t>72459</t>
  </si>
  <si>
    <t>F&amp;B FUNDS</t>
  </si>
  <si>
    <t>72460</t>
  </si>
  <si>
    <t>F&amp;B Conference - P6024 (cls)</t>
  </si>
  <si>
    <t>72461</t>
  </si>
  <si>
    <t>EX HANGZHOU HUANGLONG?</t>
  </si>
  <si>
    <t>72462</t>
  </si>
  <si>
    <t>EX Zhengzhou Airport</t>
  </si>
  <si>
    <t>72463</t>
  </si>
  <si>
    <t>72464</t>
  </si>
  <si>
    <t>TECHNICAL SERVICE HI (PHIL)INC</t>
  </si>
  <si>
    <t>72465</t>
  </si>
  <si>
    <t>Holiday Inn Manila Pavilion</t>
  </si>
  <si>
    <t>72466</t>
  </si>
  <si>
    <t>HOLIDAY INN RESORT CLARK FIELD</t>
  </si>
  <si>
    <t>72467</t>
  </si>
  <si>
    <t>HOLIDAY INN GALLERIA MANILA</t>
  </si>
  <si>
    <t>72470</t>
  </si>
  <si>
    <t>P6034</t>
  </si>
  <si>
    <t>72471</t>
  </si>
  <si>
    <t>ICAR The Londoner Macao</t>
  </si>
  <si>
    <t>Regional sales-Taiwan</t>
  </si>
  <si>
    <t>P6035</t>
  </si>
  <si>
    <t>TWD</t>
  </si>
  <si>
    <t>72473</t>
  </si>
  <si>
    <t>72474</t>
  </si>
  <si>
    <t>IC HEILONG LAKE</t>
  </si>
  <si>
    <t>China Res Ops</t>
  </si>
  <si>
    <t>China Loyalty Ops</t>
  </si>
  <si>
    <t>China GR Ops</t>
  </si>
  <si>
    <t>China Groups Ops</t>
  </si>
  <si>
    <t>VS&amp;PP China Variable</t>
  </si>
  <si>
    <t>Kunshan call center service fe</t>
  </si>
  <si>
    <t>72481</t>
  </si>
  <si>
    <t>HOLIDAY INN RESORT PENANG</t>
  </si>
  <si>
    <t>P2009</t>
  </si>
  <si>
    <t>72482</t>
  </si>
  <si>
    <t>Holiday Inn Kuantan</t>
  </si>
  <si>
    <t>P3009</t>
  </si>
  <si>
    <t>MYR</t>
  </si>
  <si>
    <t>72483</t>
  </si>
  <si>
    <t>Holiday Inn Sungei Petani</t>
  </si>
  <si>
    <t>Guangzhou Reservation Center</t>
  </si>
  <si>
    <t>72485</t>
  </si>
  <si>
    <t>Holiday Inn Miri</t>
  </si>
  <si>
    <t>72489</t>
  </si>
  <si>
    <t>Holiday Inn Resort Penang</t>
  </si>
  <si>
    <t>P3021</t>
  </si>
  <si>
    <t>72490</t>
  </si>
  <si>
    <t>HI Parramatta</t>
  </si>
  <si>
    <t>IMEA NHOP (P6018)</t>
  </si>
  <si>
    <t>72492</t>
  </si>
  <si>
    <t>CRO - GUANGZHOU - P8008</t>
  </si>
  <si>
    <t>72493</t>
  </si>
  <si>
    <t>CNCRO - P8008 (cls)</t>
  </si>
  <si>
    <t>72495</t>
  </si>
  <si>
    <t>UB Dasin Convention Center</t>
  </si>
  <si>
    <t>72496</t>
  </si>
  <si>
    <t>CROWNE PLAZA CHENNAI ADYAR PRK</t>
  </si>
  <si>
    <t>72497</t>
  </si>
  <si>
    <t>AA - Dev Thai (P2078)</t>
  </si>
  <si>
    <t>72498</t>
  </si>
  <si>
    <t>Comm Mktg NHOP (cls)</t>
  </si>
  <si>
    <t>Revenue Performance SEA &amp;AA</t>
  </si>
  <si>
    <t>72500</t>
  </si>
  <si>
    <t>AMEA - Finance NHOP SEA (cls)</t>
  </si>
  <si>
    <t>72501</t>
  </si>
  <si>
    <t>HI GLENMARIE KUALA LUMPUR</t>
  </si>
  <si>
    <t>P1009</t>
  </si>
  <si>
    <t>72502</t>
  </si>
  <si>
    <t>HI SHANGHAI VISTA</t>
  </si>
  <si>
    <t>72503</t>
  </si>
  <si>
    <t>72504</t>
  </si>
  <si>
    <t>72505</t>
  </si>
  <si>
    <t>72506</t>
  </si>
  <si>
    <t>DOUBTFUL DEBTS STAT RLS P5073</t>
  </si>
  <si>
    <t>72507</t>
  </si>
  <si>
    <t>Doubtful debts stat reclass</t>
  </si>
  <si>
    <t>72508</t>
  </si>
  <si>
    <t>AA - Korean Managed Hotels</t>
  </si>
  <si>
    <t>72509</t>
  </si>
  <si>
    <t>SEA-Ops Indochina/Indonesia/PH</t>
  </si>
  <si>
    <t>72510</t>
  </si>
  <si>
    <t>SEA RESORTS - QCI JAKARTA</t>
  </si>
  <si>
    <t>72511</t>
  </si>
  <si>
    <t>Indonesia Operations (cls)</t>
  </si>
  <si>
    <t>72512</t>
  </si>
  <si>
    <t>AA - Development Indonesia - P</t>
  </si>
  <si>
    <t>72516</t>
  </si>
  <si>
    <t>Holiday Inn Express Fuzhou Dow</t>
  </si>
  <si>
    <t>72518</t>
  </si>
  <si>
    <t>InterContinental Quanzhou Mana</t>
  </si>
  <si>
    <t>72521</t>
  </si>
  <si>
    <t>HIEX Langfang Park View</t>
  </si>
  <si>
    <t>72522</t>
  </si>
  <si>
    <t>Holiday Inn Langfang Xianghe M</t>
  </si>
  <si>
    <t>72527</t>
  </si>
  <si>
    <t>Crowne Plaza Kunshan IMF</t>
  </si>
  <si>
    <t>72528</t>
  </si>
  <si>
    <t>HI NANJING QINHUAI SOUTH SUITE</t>
  </si>
  <si>
    <t>72529</t>
  </si>
  <si>
    <t>The HUALUXE Wuxi Taihu</t>
  </si>
  <si>
    <t>72530</t>
  </si>
  <si>
    <t>Holiday Inn Wuxi Taihu New Cit</t>
  </si>
  <si>
    <t>72531</t>
  </si>
  <si>
    <t>Hiex Wuxi Taihu New City - Mgm</t>
  </si>
  <si>
    <t>72536</t>
  </si>
  <si>
    <t>HOLIDAY INN EXPRESS SHENYANG N</t>
  </si>
  <si>
    <t>72540</t>
  </si>
  <si>
    <t>Holiday Inn Express Baoji City</t>
  </si>
  <si>
    <t>72541</t>
  </si>
  <si>
    <t>Holiday Inn Express Xi An High</t>
  </si>
  <si>
    <t>72545</t>
  </si>
  <si>
    <t>Crowne Plaza Yibin</t>
  </si>
  <si>
    <t>72546</t>
  </si>
  <si>
    <t>P3002</t>
  </si>
  <si>
    <t>72548</t>
  </si>
  <si>
    <t>HOLIDAY INN SUZHOU HUIRONG PLA</t>
  </si>
  <si>
    <t>72551</t>
  </si>
  <si>
    <t>HOLIDAY INN EXPRESS SUZHOU NEW</t>
  </si>
  <si>
    <t>72552</t>
  </si>
  <si>
    <t>The Holiday Inn Express Yantai</t>
  </si>
  <si>
    <t>72554</t>
  </si>
  <si>
    <t>HIEX Kunming West</t>
  </si>
  <si>
    <t>72556</t>
  </si>
  <si>
    <t>Holiday Inn Resort Xishuangban</t>
  </si>
  <si>
    <t>72558</t>
  </si>
  <si>
    <t>INTERCONTINENTAL PERTH CITY CE</t>
  </si>
  <si>
    <t>R0003</t>
  </si>
  <si>
    <t>72562</t>
  </si>
  <si>
    <t>HIEX JAKARTA WAHID HASYIM</t>
  </si>
  <si>
    <t>R5890</t>
  </si>
  <si>
    <t>72565</t>
  </si>
  <si>
    <t>INDIGO SINGAPORE KATONG</t>
  </si>
  <si>
    <t>72566</t>
  </si>
  <si>
    <t>EX Singapore Katong  - P6022</t>
  </si>
  <si>
    <t>72567</t>
  </si>
  <si>
    <t>72568</t>
  </si>
  <si>
    <t>Holiday Inn Express Pattaya</t>
  </si>
  <si>
    <t>R0024</t>
  </si>
  <si>
    <t>72571</t>
  </si>
  <si>
    <t>Holiday Inn Express &amp; Suites B</t>
  </si>
  <si>
    <t>72576</t>
  </si>
  <si>
    <t>GIF AMEA (72576)</t>
  </si>
  <si>
    <t>72577</t>
  </si>
  <si>
    <t>GC Acceleration HIEX 3</t>
  </si>
  <si>
    <t>72578</t>
  </si>
  <si>
    <t>HIEX - Central</t>
  </si>
  <si>
    <t>72579</t>
  </si>
  <si>
    <t>GIF HIEX Fran Dev mkting(cls)</t>
  </si>
  <si>
    <t>72580</t>
  </si>
  <si>
    <t>GC Acceleration HIEX 6</t>
  </si>
  <si>
    <t>72581</t>
  </si>
  <si>
    <t>GC Acceleration HIEX 7</t>
  </si>
  <si>
    <t>72582</t>
  </si>
  <si>
    <t>GC Acceleration HIEX 8</t>
  </si>
  <si>
    <t>72583</t>
  </si>
  <si>
    <t>2X - PROJECT COLOMBUS (72583)</t>
  </si>
  <si>
    <t>72584</t>
  </si>
  <si>
    <t>GC People Strategy GFN</t>
  </si>
  <si>
    <t>72585</t>
  </si>
  <si>
    <t>GC People Strategy GHR</t>
  </si>
  <si>
    <t>72586</t>
  </si>
  <si>
    <t>GC HUAL OPS (72586)</t>
  </si>
  <si>
    <t>72587</t>
  </si>
  <si>
    <t>GC F&amp;B Initiatives</t>
  </si>
  <si>
    <t>72588</t>
  </si>
  <si>
    <t>CP Ordos Mgt Fee - P6066</t>
  </si>
  <si>
    <t>72589</t>
  </si>
  <si>
    <t>HI Nanchang Riverside Mgt Fee</t>
  </si>
  <si>
    <t>72590</t>
  </si>
  <si>
    <t>EX Dujiangyan Downtown Mgt Fee</t>
  </si>
  <si>
    <t>72591</t>
  </si>
  <si>
    <t>EX DUJIANGYAN DOWNTOWN LIC FEE</t>
  </si>
  <si>
    <t>72592</t>
  </si>
  <si>
    <t>INTERCONTINENTAL CHENNAI MAHAB</t>
  </si>
  <si>
    <t>72593</t>
  </si>
  <si>
    <t>Holiday Inn Baguio City Centre</t>
  </si>
  <si>
    <t>72594</t>
  </si>
  <si>
    <t>HI EXPRESS KUALA LUMPUR CITY C</t>
  </si>
  <si>
    <t>72595</t>
  </si>
  <si>
    <t>Crowne Plaza Hobart</t>
  </si>
  <si>
    <t>R0030</t>
  </si>
  <si>
    <t>72597</t>
  </si>
  <si>
    <t>P9997_Inter-BU IC Default Dept</t>
  </si>
  <si>
    <t>72598</t>
  </si>
  <si>
    <t>HOLIDAY INN CHANDIGARH PANCHKU</t>
  </si>
  <si>
    <t>72601</t>
  </si>
  <si>
    <t>Holiday Inn Bombay</t>
  </si>
  <si>
    <t>GC-NHOP BJ</t>
  </si>
  <si>
    <t>72603</t>
  </si>
  <si>
    <t>Holiday InnHyderabad</t>
  </si>
  <si>
    <t>72604</t>
  </si>
  <si>
    <t>HOLIDAY INN GEM PARK OOTY</t>
  </si>
  <si>
    <t>72605</t>
  </si>
  <si>
    <t>HOLIDAY INN RESORT GOA</t>
  </si>
  <si>
    <t>72606</t>
  </si>
  <si>
    <t>HOLIDAY INN SURAT</t>
  </si>
  <si>
    <t>72607</t>
  </si>
  <si>
    <t>HOLIDAY INN MANALI</t>
  </si>
  <si>
    <t>72608</t>
  </si>
  <si>
    <t>HOLIDAY INN PUNE</t>
  </si>
  <si>
    <t>72609</t>
  </si>
  <si>
    <t>HOLIDAY INN JAIPUR</t>
  </si>
  <si>
    <t>72610</t>
  </si>
  <si>
    <t>Holiday Inn Ahmedabad(cls)</t>
  </si>
  <si>
    <t>72611</t>
  </si>
  <si>
    <t>Holiday Inn Khajuraho</t>
  </si>
  <si>
    <t>72612</t>
  </si>
  <si>
    <t>HOLIDAY INN VADODARA</t>
  </si>
  <si>
    <t>72613</t>
  </si>
  <si>
    <t>HOLIDEX ASSESMENT</t>
  </si>
  <si>
    <t>72614</t>
  </si>
  <si>
    <t>Closed Marketing Assessment</t>
  </si>
  <si>
    <t>72615</t>
  </si>
  <si>
    <t>RES ASSESSMENTS</t>
  </si>
  <si>
    <t>72616</t>
  </si>
  <si>
    <t>UNIVERSITY ASSESSMENT</t>
  </si>
  <si>
    <t>72617</t>
  </si>
  <si>
    <t>Holiday Inn Agra</t>
  </si>
  <si>
    <t>72618</t>
  </si>
  <si>
    <t>CP NEW DELHI</t>
  </si>
  <si>
    <t>72619</t>
  </si>
  <si>
    <t>HOLIDAY INN EXPRESS SHANGHAI Z</t>
  </si>
  <si>
    <t>72621</t>
  </si>
  <si>
    <t>HIEX CHENGDU DAFENG</t>
  </si>
  <si>
    <t>72622</t>
  </si>
  <si>
    <t>Holiday Inn Express Handan Eas</t>
  </si>
  <si>
    <t>72623</t>
  </si>
  <si>
    <t>HIEX Zhangjiagang East(MGMTfee</t>
  </si>
  <si>
    <t>72624</t>
  </si>
  <si>
    <t>Holiday Inn Express Bengbu Dow</t>
  </si>
  <si>
    <t>72625</t>
  </si>
  <si>
    <t>HOLIDAY INN HANGZHOU GONGSHU :</t>
  </si>
  <si>
    <t>72626</t>
  </si>
  <si>
    <t>Holiday Inn Express Hangzhou G</t>
  </si>
  <si>
    <t>72627</t>
  </si>
  <si>
    <t>Holiday Inn Tianjin Xiqing</t>
  </si>
  <si>
    <t>72629</t>
  </si>
  <si>
    <t>EX Nantong Textile City  :IMF</t>
  </si>
  <si>
    <t>72632</t>
  </si>
  <si>
    <t>Holiday Inn Express Mianyang H</t>
  </si>
  <si>
    <t>72633</t>
  </si>
  <si>
    <t>Crowne Plaza Shanghai Pujiang</t>
  </si>
  <si>
    <t>72634</t>
  </si>
  <si>
    <t>Non-Holiday Inn Hotel Fuzhou S</t>
  </si>
  <si>
    <t>72640</t>
  </si>
  <si>
    <t>Holiday Inn Resort Zhangjiakou</t>
  </si>
  <si>
    <t>72643</t>
  </si>
  <si>
    <t>HOLIDAY INN XI'AN BIG GOOSE PA</t>
  </si>
  <si>
    <t>72644</t>
  </si>
  <si>
    <t>HOLIDAY INN CAIRNS HARBOURSIDE</t>
  </si>
  <si>
    <t>72645</t>
  </si>
  <si>
    <t>72646</t>
  </si>
  <si>
    <t>HOLIDAY INN CENTRAL PLAZA BEIJ</t>
  </si>
  <si>
    <t>72647</t>
  </si>
  <si>
    <t>HOLIDAY INN EXPRESS CHENNAI OM</t>
  </si>
  <si>
    <t>R5888</t>
  </si>
  <si>
    <t>72648</t>
  </si>
  <si>
    <t>Holiday Inn Resort Lombok</t>
  </si>
  <si>
    <t>P3008</t>
  </si>
  <si>
    <t>72649</t>
  </si>
  <si>
    <t>72650</t>
  </si>
  <si>
    <t>Holiday Inn Resort Bali</t>
  </si>
  <si>
    <t>72651</t>
  </si>
  <si>
    <t>72652</t>
  </si>
  <si>
    <t>CROWNE PLAZA SURFERS PARADISE</t>
  </si>
  <si>
    <t>R5889</t>
  </si>
  <si>
    <t>72653</t>
  </si>
  <si>
    <t>72654</t>
  </si>
  <si>
    <t>72655</t>
  </si>
  <si>
    <t>IHGDR Australiasia - AUD (cls)</t>
  </si>
  <si>
    <t>72656</t>
  </si>
  <si>
    <t>72657</t>
  </si>
  <si>
    <t>72658</t>
  </si>
  <si>
    <t>CP Hangzhou Xanadu Resort LF</t>
  </si>
  <si>
    <t>72659</t>
  </si>
  <si>
    <t>CP Nanjing License Fees</t>
  </si>
  <si>
    <t>72660</t>
  </si>
  <si>
    <t>72661</t>
  </si>
  <si>
    <t>HI Tianjin Aqua City</t>
  </si>
  <si>
    <t>72662</t>
  </si>
  <si>
    <t>Global Brand Mgt SCH Inc Zero</t>
  </si>
  <si>
    <t>CMO FUND SCH INC ZERO OUT</t>
  </si>
  <si>
    <t>72665</t>
  </si>
  <si>
    <t>72666</t>
  </si>
  <si>
    <t>IN Xiamen Harbour View</t>
  </si>
  <si>
    <t>72667</t>
  </si>
  <si>
    <t>HK - Fulfillment Center</t>
  </si>
  <si>
    <t>72668</t>
  </si>
  <si>
    <t>GREATER CHINA OPERATION WFOE-P</t>
  </si>
  <si>
    <t>72669</t>
  </si>
  <si>
    <t>Hong Kong and Taiwan Telecom</t>
  </si>
  <si>
    <t>72670</t>
  </si>
  <si>
    <t>HKGSO - P6016</t>
  </si>
  <si>
    <t>72671</t>
  </si>
  <si>
    <t>INTERCONTINENTAL SHENZHEN</t>
  </si>
  <si>
    <t>72672</t>
  </si>
  <si>
    <t>72673</t>
  </si>
  <si>
    <t>REGENT HONG KONG</t>
  </si>
  <si>
    <t>R5887</t>
  </si>
  <si>
    <t>72674</t>
  </si>
  <si>
    <t>HI &amp; SUITES WHITEFIELD BENGALU</t>
  </si>
  <si>
    <t>72675</t>
  </si>
  <si>
    <t>HI EXPRESS KRABI AO NANG BEACH</t>
  </si>
  <si>
    <t>AMEA SFH (P2001)</t>
  </si>
  <si>
    <t>72677</t>
  </si>
  <si>
    <t>IC Dhaka</t>
  </si>
  <si>
    <t>72678</t>
  </si>
  <si>
    <t>Holiday Inn Islamabad</t>
  </si>
  <si>
    <t>P1005</t>
  </si>
  <si>
    <t>PKR</t>
  </si>
  <si>
    <t>72679</t>
  </si>
  <si>
    <t>Bad Debt Provision SEA</t>
  </si>
  <si>
    <t>72680</t>
  </si>
  <si>
    <t>72681</t>
  </si>
  <si>
    <t>CP PHUKET PANWA BEACH RESORT</t>
  </si>
  <si>
    <t>72682</t>
  </si>
  <si>
    <t>HI Resort Krabi</t>
  </si>
  <si>
    <t>72683</t>
  </si>
  <si>
    <t>72685</t>
  </si>
  <si>
    <t>IC Jakarta Pondok Indah</t>
  </si>
  <si>
    <t>72690</t>
  </si>
  <si>
    <t>IN BANGKOK WIRELESS ROAD</t>
  </si>
  <si>
    <t>72693</t>
  </si>
  <si>
    <t>Holiday Inn Colombo</t>
  </si>
  <si>
    <t>P1006</t>
  </si>
  <si>
    <t>LKR</t>
  </si>
  <si>
    <t>72694</t>
  </si>
  <si>
    <t>CROWNE PLAZA ZHANGJIAJIE WULIN</t>
  </si>
  <si>
    <t>72695</t>
  </si>
  <si>
    <t>UL Nanchang High-Tech Zone</t>
  </si>
  <si>
    <t>72702</t>
  </si>
  <si>
    <t>HUALUXE ZHANGJIAKOU</t>
  </si>
  <si>
    <t>72707</t>
  </si>
  <si>
    <t>Hotel Indigo Shanghai Hongqiao</t>
  </si>
  <si>
    <t>72708</t>
  </si>
  <si>
    <t>CP Hangzhou Qiantang</t>
  </si>
  <si>
    <t>72722</t>
  </si>
  <si>
    <t>72725</t>
  </si>
  <si>
    <t>EX Dujiangyan Ancient City</t>
  </si>
  <si>
    <t>72726</t>
  </si>
  <si>
    <t>EX JAKARTA PLUIT CITYGATE</t>
  </si>
  <si>
    <t>72727</t>
  </si>
  <si>
    <t>BKK SS - Thai Rev - P2001</t>
  </si>
  <si>
    <t>72728</t>
  </si>
  <si>
    <t>ASIA GLOBAL TEAMS ALLOCATIONS</t>
  </si>
  <si>
    <t>72730</t>
  </si>
  <si>
    <t>HIS Jakarta Gajah Mada</t>
  </si>
  <si>
    <t>72733</t>
  </si>
  <si>
    <t>Indigo Kaohsiung Central Park</t>
  </si>
  <si>
    <t>72737</t>
  </si>
  <si>
    <t>InterContinental Taiyuan IMF</t>
  </si>
  <si>
    <t>72738</t>
  </si>
  <si>
    <t>IC Nantong IMF - P6066</t>
  </si>
  <si>
    <t>72745</t>
  </si>
  <si>
    <t>UL Haikou Seaview (P6066)</t>
  </si>
  <si>
    <t>72747</t>
  </si>
  <si>
    <t>EX BALI KUTA SQUARE</t>
  </si>
  <si>
    <t>72748</t>
  </si>
  <si>
    <t>72750</t>
  </si>
  <si>
    <t>HOLIDAY INN EXPRESS BARUNA BAL</t>
  </si>
  <si>
    <t>72752</t>
  </si>
  <si>
    <t>HKGHC - P5405</t>
  </si>
  <si>
    <t>72753</t>
  </si>
  <si>
    <t>EX BANGKOK SATHORN</t>
  </si>
  <si>
    <t>72754</t>
  </si>
  <si>
    <t>72755</t>
  </si>
  <si>
    <t>DOUBTFUL DEBTS STAT RLS P0003</t>
  </si>
  <si>
    <t>72756</t>
  </si>
  <si>
    <t>DOUBTFUL DEBTS STAT RLS P2001</t>
  </si>
  <si>
    <t>72757</t>
  </si>
  <si>
    <t>DOUBTFUL DEBTS STAT RLS P2013</t>
  </si>
  <si>
    <t>72758</t>
  </si>
  <si>
    <t>DOUBTFUL DEBTS STAT RLS P2060</t>
  </si>
  <si>
    <t>72759</t>
  </si>
  <si>
    <t>DOUBTFUL DEBTS STAT RLS P2078</t>
  </si>
  <si>
    <t>72760</t>
  </si>
  <si>
    <t>DOUBTFUL DEBTS STAT RLS P5016</t>
  </si>
  <si>
    <t>72761</t>
  </si>
  <si>
    <t>DOUBTFUL DEBTS STAT RLS P5017</t>
  </si>
  <si>
    <t>72762</t>
  </si>
  <si>
    <t>DOUBTFUL DEBTS STAT RLS P5019</t>
  </si>
  <si>
    <t>72763</t>
  </si>
  <si>
    <t>DOUBTFUL DEBTS STAT RLS P5061</t>
  </si>
  <si>
    <t>72764</t>
  </si>
  <si>
    <t>DOUBTFUL DEBTS STAT RLS P6009</t>
  </si>
  <si>
    <t>72765</t>
  </si>
  <si>
    <t>DOUBTFUL DEBTS STAT RLS P6016</t>
  </si>
  <si>
    <t>72766</t>
  </si>
  <si>
    <t>DOUBTFUL DEBTS STAT RLS P6022</t>
  </si>
  <si>
    <t>72767</t>
  </si>
  <si>
    <t>DOUBTFUL DEBTS STAT RLS P6024</t>
  </si>
  <si>
    <t>72768</t>
  </si>
  <si>
    <t>DOUBTFUL DEBTS STAT RLS P6066</t>
  </si>
  <si>
    <t>72769</t>
  </si>
  <si>
    <t>DOUBTFUL DEBTS STAT RLS P7070</t>
  </si>
  <si>
    <t>72770</t>
  </si>
  <si>
    <t>DOUBTFUL DEBTS STAT RLS P8008</t>
  </si>
  <si>
    <t>72771</t>
  </si>
  <si>
    <t>IHGDR Australia AUD  P6025</t>
  </si>
  <si>
    <t>72772</t>
  </si>
  <si>
    <t>CP Lumpini Park</t>
  </si>
  <si>
    <t>72773</t>
  </si>
  <si>
    <t>PROCUREMENT HONG KONG</t>
  </si>
  <si>
    <t>RMH SEA (P6016)</t>
  </si>
  <si>
    <t>72775</t>
  </si>
  <si>
    <t>EX HEFEI NORTH</t>
  </si>
  <si>
    <t>72776</t>
  </si>
  <si>
    <t>EX HEFEI DOWNTOWN</t>
  </si>
  <si>
    <t>72777</t>
  </si>
  <si>
    <t>EX HAIKOU WEST COAST</t>
  </si>
  <si>
    <t>72778</t>
  </si>
  <si>
    <t>CP YANGZHOU</t>
  </si>
  <si>
    <t>72779</t>
  </si>
  <si>
    <t>P8006_Inter-BU IC default dept</t>
  </si>
  <si>
    <t>72780</t>
  </si>
  <si>
    <t>P9998_INTER-BU IC DEFAULT DEPT</t>
  </si>
  <si>
    <t>72781</t>
  </si>
  <si>
    <t>P8000_INTER-BU IC DEFAULT DEPT</t>
  </si>
  <si>
    <t>P8000</t>
  </si>
  <si>
    <t>TACP Australia IC</t>
  </si>
  <si>
    <t>TACP Australia</t>
  </si>
  <si>
    <t>72784</t>
  </si>
  <si>
    <t>P8003_Inter-BU IC default dept</t>
  </si>
  <si>
    <t>P8003</t>
  </si>
  <si>
    <t>72785</t>
  </si>
  <si>
    <t>P7999_Inter-BU IC default dept</t>
  </si>
  <si>
    <t>P7999</t>
  </si>
  <si>
    <t>AMEA - RMH (BKK)</t>
  </si>
  <si>
    <t>72787</t>
  </si>
  <si>
    <t>AMEA - RMH NHOP (MNL)</t>
  </si>
  <si>
    <t>72788</t>
  </si>
  <si>
    <t>AMEA - RMH NHOP (BKK) (cls)</t>
  </si>
  <si>
    <t>72789</t>
  </si>
  <si>
    <t>HOLIDAY INN CHENGDU HIGH TECH</t>
  </si>
  <si>
    <t>72796</t>
  </si>
  <si>
    <t>HOLIDAY INN TIANJIN WUQING- LI</t>
  </si>
  <si>
    <t>72798</t>
  </si>
  <si>
    <t>InterContinental Tianjin Yujia</t>
  </si>
  <si>
    <t>72800</t>
  </si>
  <si>
    <t>INTERCONTINENTAL HONG KONG</t>
  </si>
  <si>
    <t>72801</t>
  </si>
  <si>
    <t>72802</t>
  </si>
  <si>
    <t>72803</t>
  </si>
  <si>
    <t>AMEA P5908 IC Alloc Dept (cls)</t>
  </si>
  <si>
    <t>RMH (P6024)</t>
  </si>
  <si>
    <t>NonPM Digital Channels P2078</t>
  </si>
  <si>
    <t>LOYALTY SEA &amp; KR</t>
  </si>
  <si>
    <t>72807</t>
  </si>
  <si>
    <t>Comm Mktg AA Resorts (cls)</t>
  </si>
  <si>
    <t>72808</t>
  </si>
  <si>
    <t>AP - OPS HK BUS SUP WOFE</t>
  </si>
  <si>
    <t>72809</t>
  </si>
  <si>
    <t>Greater China-IC HongKong Team</t>
  </si>
  <si>
    <t>72810</t>
  </si>
  <si>
    <t>HK  F&amp;B Supt(cls)</t>
  </si>
  <si>
    <t>72813</t>
  </si>
  <si>
    <t>HIExp Tangshan Downtown</t>
  </si>
  <si>
    <t>72814</t>
  </si>
  <si>
    <t>INTERCONTINENTAL SHANGHAI NECC</t>
  </si>
  <si>
    <t>72817</t>
  </si>
  <si>
    <t>Holiday Inn Cairns Harbourside</t>
  </si>
  <si>
    <t>72818</t>
  </si>
  <si>
    <t>HOLIDAY INN EXPRESS NANTONG DO</t>
  </si>
  <si>
    <t>72819</t>
  </si>
  <si>
    <t>Taiwan Tax TEMP</t>
  </si>
  <si>
    <t>IHGRC Australia IC</t>
  </si>
  <si>
    <t>IHGRC Australia</t>
  </si>
  <si>
    <t>72822</t>
  </si>
  <si>
    <t>HI Taizhou CMC P6066</t>
  </si>
  <si>
    <t>72823</t>
  </si>
  <si>
    <t>Holiday Inn Seoul Garden</t>
  </si>
  <si>
    <t>P1007</t>
  </si>
  <si>
    <t>72824</t>
  </si>
  <si>
    <t>Project- IC PR &amp; Comm (cls)</t>
  </si>
  <si>
    <t>PROJECT- MB PR &amp; COMMS (P5016)</t>
  </si>
  <si>
    <t>AMEA HPS - AUA &amp; Kor (Old)</t>
  </si>
  <si>
    <t>72827</t>
  </si>
  <si>
    <t>F&amp;B Loyalty AUA &amp; JP (cls)</t>
  </si>
  <si>
    <t>72828</t>
  </si>
  <si>
    <t>AUSTRALIA HRSS - P5016</t>
  </si>
  <si>
    <t>AMEA - RMH Head (P5016)</t>
  </si>
  <si>
    <t>72830</t>
  </si>
  <si>
    <t>BRAND COMMUNICATIONS - P5016</t>
  </si>
  <si>
    <t>72831</t>
  </si>
  <si>
    <t>AMEA - HPS AUA &amp; KOR (P5016)</t>
  </si>
  <si>
    <t>72832</t>
  </si>
  <si>
    <t>AMEA - HPS Head (P5016) (cls)</t>
  </si>
  <si>
    <t>72833</t>
  </si>
  <si>
    <t>Crowne Plaza Sanya City Center</t>
  </si>
  <si>
    <t>72834</t>
  </si>
  <si>
    <t>AA Operations Support</t>
  </si>
  <si>
    <t>72835</t>
  </si>
  <si>
    <t>Dir of Ops Support Korea &amp; SEA</t>
  </si>
  <si>
    <t>72836</t>
  </si>
  <si>
    <t>GC IC Ambassador</t>
  </si>
  <si>
    <t>72837</t>
  </si>
  <si>
    <t>AMEA COMMS BANGKOK</t>
  </si>
  <si>
    <t>72838</t>
  </si>
  <si>
    <t>HOLIDAY INN EXPRESS JAKARTA WA</t>
  </si>
  <si>
    <t>ASIA BTA Revenue</t>
  </si>
  <si>
    <t>ASIA Concur Rev</t>
  </si>
  <si>
    <t>ASIA Non Pay Rev</t>
  </si>
  <si>
    <t>72842</t>
  </si>
  <si>
    <t>ASIA Galileo Rev (cls)</t>
  </si>
  <si>
    <t>ASIA Leadshare Rev</t>
  </si>
  <si>
    <t>72844</t>
  </si>
  <si>
    <t>ASIA Mtng Brk Reb Rev (cls)</t>
  </si>
  <si>
    <t>ASIA Perf Mkt Rev</t>
  </si>
  <si>
    <t>72846</t>
  </si>
  <si>
    <t>ASIA XML Rev (cls)</t>
  </si>
  <si>
    <t>IHGDR AUA</t>
  </si>
  <si>
    <t>IHGDR AMEA</t>
  </si>
  <si>
    <t>72849</t>
  </si>
  <si>
    <t>CP RESORT XISHUANGBANNA PARKVI</t>
  </si>
  <si>
    <t>72850</t>
  </si>
  <si>
    <t>CROWNE PLAZA YIBIN</t>
  </si>
  <si>
    <t>72851</t>
  </si>
  <si>
    <t>HOLIDAY INN EXPRESS BAOJI CITY</t>
  </si>
  <si>
    <t>ASIA BTA Revenue IC</t>
  </si>
  <si>
    <t>ASIA Concur Rev IC</t>
  </si>
  <si>
    <t>ASIA Non Pay Rev IC</t>
  </si>
  <si>
    <t>72855</t>
  </si>
  <si>
    <t>ASIA Galileo Rev IC (cls)</t>
  </si>
  <si>
    <t>ASIA Leadshare Rev IC</t>
  </si>
  <si>
    <t>72857</t>
  </si>
  <si>
    <t>ASIA Mtng Brk Reb Rev IC (cls)</t>
  </si>
  <si>
    <t>ASIA Perf Mkt Rev IC</t>
  </si>
  <si>
    <t>72859</t>
  </si>
  <si>
    <t>ASIA XML Rev IC (cls)</t>
  </si>
  <si>
    <t>72860</t>
  </si>
  <si>
    <t>IC GM Conference</t>
  </si>
  <si>
    <t>72861</t>
  </si>
  <si>
    <t>Intercontinental Chennai Mahab</t>
  </si>
  <si>
    <t>72862</t>
  </si>
  <si>
    <t>Holiday Inn Express Changzhou</t>
  </si>
  <si>
    <t>72863</t>
  </si>
  <si>
    <t>HOLIDAY INN EXPRESS XI AN HIGH</t>
  </si>
  <si>
    <t>72864</t>
  </si>
  <si>
    <t>HOLIDAY INN CIKARANG JABABEKA</t>
  </si>
  <si>
    <t>72865</t>
  </si>
  <si>
    <t>IC Hong Kong Management Contra</t>
  </si>
  <si>
    <t>Q0024</t>
  </si>
  <si>
    <t>72866</t>
  </si>
  <si>
    <t>R0002</t>
  </si>
  <si>
    <t>72867</t>
  </si>
  <si>
    <t>R0006</t>
  </si>
  <si>
    <t>72868</t>
  </si>
  <si>
    <t>CROWNE PLAZA MELBOURNE</t>
  </si>
  <si>
    <t>R0008</t>
  </si>
  <si>
    <t>72869</t>
  </si>
  <si>
    <t>R0004</t>
  </si>
  <si>
    <t>72870</t>
  </si>
  <si>
    <t>INTERCONTINENTAL MELBOURNE THE</t>
  </si>
  <si>
    <t>R0009</t>
  </si>
  <si>
    <t>72871</t>
  </si>
  <si>
    <t>R0011</t>
  </si>
  <si>
    <t>72874</t>
  </si>
  <si>
    <t>HOLIDAY INN EXPRESS PANJIN DOW</t>
  </si>
  <si>
    <t>72875</t>
  </si>
  <si>
    <t>HIEX Hong Kong Kowloon</t>
  </si>
  <si>
    <t>72877</t>
  </si>
  <si>
    <t>STRATEGY AND PLANNING MANILA</t>
  </si>
  <si>
    <t>72878</t>
  </si>
  <si>
    <t>BDP SEASIA FOR P2009</t>
  </si>
  <si>
    <t>72879</t>
  </si>
  <si>
    <t>BDP SWASIA for P2013</t>
  </si>
  <si>
    <t>72880</t>
  </si>
  <si>
    <t>BDP SEASIA FOR P2058</t>
  </si>
  <si>
    <t>P2058</t>
  </si>
  <si>
    <t>72881</t>
  </si>
  <si>
    <t>BDP ANZSP for P5030</t>
  </si>
  <si>
    <t>P5030</t>
  </si>
  <si>
    <t>72882</t>
  </si>
  <si>
    <t>BDP ANZSP for P5076</t>
  </si>
  <si>
    <t>P5076</t>
  </si>
  <si>
    <t>72883</t>
  </si>
  <si>
    <t>BDP SEASIA for P6017</t>
  </si>
  <si>
    <t>72884</t>
  </si>
  <si>
    <t>BDP ANZSP FOR P6018</t>
  </si>
  <si>
    <t>72885</t>
  </si>
  <si>
    <t>BDP SEASIA FOR P6018</t>
  </si>
  <si>
    <t>72886</t>
  </si>
  <si>
    <t>BDP SWASIA FOR P6018</t>
  </si>
  <si>
    <t>72887</t>
  </si>
  <si>
    <t>BDP KOREA for P6033</t>
  </si>
  <si>
    <t>72888</t>
  </si>
  <si>
    <t>BDP SEASIA for P6066</t>
  </si>
  <si>
    <t>72889</t>
  </si>
  <si>
    <t>BDP KOREA FOR P7070</t>
  </si>
  <si>
    <t>72890</t>
  </si>
  <si>
    <t>P2060 BDP Holidex AA</t>
  </si>
  <si>
    <t>72891</t>
  </si>
  <si>
    <t>P2060 BDP Holidex GC</t>
  </si>
  <si>
    <t>72892</t>
  </si>
  <si>
    <t>P6024 BDP Holidex AA</t>
  </si>
  <si>
    <t>72893</t>
  </si>
  <si>
    <t>P6024 BDP Holidex GC</t>
  </si>
  <si>
    <t>72894</t>
  </si>
  <si>
    <t>SB G Hotel Company No2 Pty Ltd</t>
  </si>
  <si>
    <t>R0000</t>
  </si>
  <si>
    <t>72895</t>
  </si>
  <si>
    <t>CP JAIPUR TONK ROAD</t>
  </si>
  <si>
    <t>72896</t>
  </si>
  <si>
    <t>HOLIDAY INN EXPRESS CHONGQING</t>
  </si>
  <si>
    <t>72897</t>
  </si>
  <si>
    <t>Holiday Inn Express Yingkou On</t>
  </si>
  <si>
    <t>72899</t>
  </si>
  <si>
    <t>CROWNE PLAZA SANYA BAY</t>
  </si>
  <si>
    <t>72900</t>
  </si>
  <si>
    <t>AMEA HPS COE P6022</t>
  </si>
  <si>
    <t>72901</t>
  </si>
  <si>
    <t>NATIONAL SALES HEAD AUA</t>
  </si>
  <si>
    <t>72902</t>
  </si>
  <si>
    <t>BKK SS Shared Finance P2078</t>
  </si>
  <si>
    <t>72903</t>
  </si>
  <si>
    <t>JAKARTA SS FACILITIES P3056</t>
  </si>
  <si>
    <t>72904</t>
  </si>
  <si>
    <t>AMEA Dev Planning P6022 (cls)</t>
  </si>
  <si>
    <t>72905</t>
  </si>
  <si>
    <t>NHOP Commercial XL (cls)</t>
  </si>
  <si>
    <t>72906</t>
  </si>
  <si>
    <t>GLOBAL LUXURY COE (P6022)</t>
  </si>
  <si>
    <t>72907</t>
  </si>
  <si>
    <t>SEA DEVELOPMENT CONFERENCE</t>
  </si>
  <si>
    <t>72908</t>
  </si>
  <si>
    <t>AA Development Conference</t>
  </si>
  <si>
    <t>72909</t>
  </si>
  <si>
    <t>P6020</t>
  </si>
  <si>
    <t>72911</t>
  </si>
  <si>
    <t>HI Nanjing Qinhuai South Suite</t>
  </si>
  <si>
    <t>72912</t>
  </si>
  <si>
    <t>HIEX CHENNAI OMR P6024</t>
  </si>
  <si>
    <t>72913</t>
  </si>
  <si>
    <t>CP Hefei Rongqiao (P6066)</t>
  </si>
  <si>
    <t>72914</t>
  </si>
  <si>
    <t>Holiday Inn Express New Delhi</t>
  </si>
  <si>
    <t>72915</t>
  </si>
  <si>
    <t>Global Talent China</t>
  </si>
  <si>
    <t>72916</t>
  </si>
  <si>
    <t>Non-Holiday Inn Hotel - Grand</t>
  </si>
  <si>
    <t>72917</t>
  </si>
  <si>
    <t>72918</t>
  </si>
  <si>
    <t>AMEA SEA F&amp;BS</t>
  </si>
  <si>
    <t>72919</t>
  </si>
  <si>
    <t>AMEA HR - NHOP SEA (cls)</t>
  </si>
  <si>
    <t>72920</t>
  </si>
  <si>
    <t>LEARNING DELIVERY - SEAK</t>
  </si>
  <si>
    <t>72921</t>
  </si>
  <si>
    <t>Crown Plaza Macau</t>
  </si>
  <si>
    <t>72922</t>
  </si>
  <si>
    <t>HOLIDAY INN EXPRESS JINAN HIGH</t>
  </si>
  <si>
    <t>72923</t>
  </si>
  <si>
    <t>72924</t>
  </si>
  <si>
    <t>72925</t>
  </si>
  <si>
    <t>HIEX Shijiazhuang Heping Manag</t>
  </si>
  <si>
    <t>72926</t>
  </si>
  <si>
    <t>Holiday Inn Express Shenyang T</t>
  </si>
  <si>
    <t>72927</t>
  </si>
  <si>
    <t>HIEX Xichang City Center</t>
  </si>
  <si>
    <t>72928</t>
  </si>
  <si>
    <t>HIEX Hangzhou East Station Man</t>
  </si>
  <si>
    <t>72929</t>
  </si>
  <si>
    <t>HOLIDAY INN EXPRESS ADELAIDE C</t>
  </si>
  <si>
    <t>72930</t>
  </si>
  <si>
    <t>Loyalty Programs Asia (cls)</t>
  </si>
  <si>
    <t>72931</t>
  </si>
  <si>
    <t>EX Kuala Lumpur City Centre</t>
  </si>
  <si>
    <t>R0012</t>
  </si>
  <si>
    <t>72932</t>
  </si>
  <si>
    <t>IC SINGAPORE ROBERTSON QUAY</t>
  </si>
  <si>
    <t>72933</t>
  </si>
  <si>
    <t>72934</t>
  </si>
  <si>
    <t>The Holiday Inn Kunshan Huaqia</t>
  </si>
  <si>
    <t>72936</t>
  </si>
  <si>
    <t>HIEX Luoyang Yichuan Managemen</t>
  </si>
  <si>
    <t>72939</t>
  </si>
  <si>
    <t>CROWNE PLAZA TERRIGAL  HOTEL A</t>
  </si>
  <si>
    <t>R0005</t>
  </si>
  <si>
    <t>72940</t>
  </si>
  <si>
    <t>CROWNE PLAZA TERRIGAL  FLORIDA</t>
  </si>
  <si>
    <t>R0015</t>
  </si>
  <si>
    <t>GC Brand-HIEX</t>
  </si>
  <si>
    <t>GC- RMH HIEX SH</t>
  </si>
  <si>
    <t>GC Brand - HIEX (cls)</t>
  </si>
  <si>
    <t>72944</t>
  </si>
  <si>
    <t>HOLIDAY INN CHONGQING NORTH</t>
  </si>
  <si>
    <t>72977</t>
  </si>
  <si>
    <t>HI Chengdu Qinhuang</t>
  </si>
  <si>
    <t>72979</t>
  </si>
  <si>
    <t>INTERCONTINENTAL PATTAYA RESOR</t>
  </si>
  <si>
    <t>72980</t>
  </si>
  <si>
    <t>72981</t>
  </si>
  <si>
    <t>KIMPTON GLOBAL OVERHEADS</t>
  </si>
  <si>
    <t>72982</t>
  </si>
  <si>
    <t>AMEACorp Hotel Openg L&amp;D(cls)</t>
  </si>
  <si>
    <t>72983</t>
  </si>
  <si>
    <t>AMEACorp Hotel Opengs L&amp;D(cls)</t>
  </si>
  <si>
    <t>72984</t>
  </si>
  <si>
    <t>72985</t>
  </si>
  <si>
    <t>72986</t>
  </si>
  <si>
    <t>BKK SS -  MALAYSIA - P6024</t>
  </si>
  <si>
    <t>72987</t>
  </si>
  <si>
    <t>IC Lhasa Paradise</t>
  </si>
  <si>
    <t>72988</t>
  </si>
  <si>
    <t>GC Termination Fee -P2013</t>
  </si>
  <si>
    <t>72989</t>
  </si>
  <si>
    <t>EX Guangzhou Baiyun Apt P6066</t>
  </si>
  <si>
    <t>72990</t>
  </si>
  <si>
    <t>HI Beijing Shijingshan Parkvie</t>
  </si>
  <si>
    <t>72991</t>
  </si>
  <si>
    <t>HI &amp; Suites Hulunbuir</t>
  </si>
  <si>
    <t>72993</t>
  </si>
  <si>
    <t>HOLIDAY INN EXPRESS ZHANGJIAKO</t>
  </si>
  <si>
    <t>73000</t>
  </si>
  <si>
    <t>73001</t>
  </si>
  <si>
    <t>System Fund - Crowne Plaza</t>
  </si>
  <si>
    <t>73002</t>
  </si>
  <si>
    <t>HOLIDAY INN DOWNTOWN HEFEI</t>
  </si>
  <si>
    <t>73003</t>
  </si>
  <si>
    <t>CP HEFEI</t>
  </si>
  <si>
    <t>73004</t>
  </si>
  <si>
    <t>HI HEFEI</t>
  </si>
  <si>
    <t>73005</t>
  </si>
  <si>
    <t>CP TAIPING LAKE HUANGSHAN</t>
  </si>
  <si>
    <t>73006</t>
  </si>
  <si>
    <t>CP WUHU</t>
  </si>
  <si>
    <t>73007</t>
  </si>
  <si>
    <t>HI CHANGZHOU WUJIN</t>
  </si>
  <si>
    <t>73008</t>
  </si>
  <si>
    <t>CP PARAGON XIAMEN</t>
  </si>
  <si>
    <t>73009</t>
  </si>
  <si>
    <t>HI GUANGZHOU SHIFU</t>
  </si>
  <si>
    <t>73010</t>
  </si>
  <si>
    <t>HI AIRPORT GUANGZHOU</t>
  </si>
  <si>
    <t>73011</t>
  </si>
  <si>
    <t>CP GUANGZHOU HUADU</t>
  </si>
  <si>
    <t>73012</t>
  </si>
  <si>
    <t>CP HUIZHOU</t>
  </si>
  <si>
    <t>73013</t>
  </si>
  <si>
    <t>CP SHENZHEN LONGGANG CITY CENT</t>
  </si>
  <si>
    <t>73014</t>
  </si>
  <si>
    <t>CP LANDMARK SHENZHEN</t>
  </si>
  <si>
    <t>73015</t>
  </si>
  <si>
    <t>CP ZHONGSHAN XIAOLAN</t>
  </si>
  <si>
    <t>73016</t>
  </si>
  <si>
    <t>CP ZHONGSHAN WING ON CITY</t>
  </si>
  <si>
    <t>73017</t>
  </si>
  <si>
    <t>CP CITY CENTRE CHANGSHA</t>
  </si>
  <si>
    <t>73018</t>
  </si>
  <si>
    <t>HI HOHHOT</t>
  </si>
  <si>
    <t>73019</t>
  </si>
  <si>
    <t>CP FOSHAN</t>
  </si>
  <si>
    <t>73020</t>
  </si>
  <si>
    <t>CP NANCHANG RIVERSIDE</t>
  </si>
  <si>
    <t>73021</t>
  </si>
  <si>
    <t>HI NANCHANG RIVERSIDE</t>
  </si>
  <si>
    <t>73022</t>
  </si>
  <si>
    <t>CP CHANGSHU</t>
  </si>
  <si>
    <t>73023</t>
  </si>
  <si>
    <t>HI NANJING AQUA CITY</t>
  </si>
  <si>
    <t>73024</t>
  </si>
  <si>
    <t>HI TAICANG CITY CENTRE</t>
  </si>
  <si>
    <t>73025</t>
  </si>
  <si>
    <t>CP SHENYANG PARKVIEW</t>
  </si>
  <si>
    <t>73026</t>
  </si>
  <si>
    <t>CP BEIJING SUN PALACE</t>
  </si>
  <si>
    <t>73027</t>
  </si>
  <si>
    <t>HI BEIJING DESHENGMEN</t>
  </si>
  <si>
    <t>73028</t>
  </si>
  <si>
    <t>CP BEIJING ZHONGGUANCUN</t>
  </si>
  <si>
    <t>73029</t>
  </si>
  <si>
    <t>CP SHANGHAI PUDONG</t>
  </si>
  <si>
    <t>73030</t>
  </si>
  <si>
    <t>HI SHANGHAI PUDONG KANGQIAO</t>
  </si>
  <si>
    <t>73031</t>
  </si>
  <si>
    <t>HI SHANGHAI WEST</t>
  </si>
  <si>
    <t>73032</t>
  </si>
  <si>
    <t>CP Shanghai Anting</t>
  </si>
  <si>
    <t>73033</t>
  </si>
  <si>
    <t>CP SHANGHAI XIAYANG LAKE</t>
  </si>
  <si>
    <t>73034</t>
  </si>
  <si>
    <t>CP SHANGHAI HARBOUR CITY</t>
  </si>
  <si>
    <t>73035</t>
  </si>
  <si>
    <t>CP LAKE MALAREN SHANGHAI</t>
  </si>
  <si>
    <t>73036</t>
  </si>
  <si>
    <t>HI SHANGHAI DOWNTOWN</t>
  </si>
  <si>
    <t>73037</t>
  </si>
  <si>
    <t>HI QINGDAO PARKVIEW</t>
  </si>
  <si>
    <t>73038</t>
  </si>
  <si>
    <t>CP XIAN</t>
  </si>
  <si>
    <t>73039</t>
  </si>
  <si>
    <t>HI XI'AN GREENLAND CENTURY CIT</t>
  </si>
  <si>
    <t>73040</t>
  </si>
  <si>
    <t>73041</t>
  </si>
  <si>
    <t>CP SUZHOU</t>
  </si>
  <si>
    <t>73042</t>
  </si>
  <si>
    <t>HI JASMINE SUZHOU</t>
  </si>
  <si>
    <t>73043</t>
  </si>
  <si>
    <t>HI Binhai Tianjin</t>
  </si>
  <si>
    <t>73044</t>
  </si>
  <si>
    <t>CP TIANJIN BINHAI</t>
  </si>
  <si>
    <t>73045</t>
  </si>
  <si>
    <t>HI TIANJIN RIVERSIDE</t>
  </si>
  <si>
    <t>73046</t>
  </si>
  <si>
    <t>CP YANTAI SEA VIEW</t>
  </si>
  <si>
    <t>73047</t>
  </si>
  <si>
    <t>HI HANGZHOU XIAOSHAN</t>
  </si>
  <si>
    <t>73048</t>
  </si>
  <si>
    <t>CP ZHENJIANG</t>
  </si>
  <si>
    <t>73049</t>
  </si>
  <si>
    <t>CP City Center Ningbo</t>
  </si>
  <si>
    <t>73050</t>
  </si>
  <si>
    <t>HI JIUZHAI JARPO</t>
  </si>
  <si>
    <t>73051</t>
  </si>
  <si>
    <t>CP CENTURY PARK SHANGHAI</t>
  </si>
  <si>
    <t>73052</t>
  </si>
  <si>
    <t>HI CENTURY CITY CHENGDU - EAST</t>
  </si>
  <si>
    <t>73053</t>
  </si>
  <si>
    <t>CP INTL APORT BEIJING</t>
  </si>
  <si>
    <t>73054</t>
  </si>
  <si>
    <t>CP SHANGHAI</t>
  </si>
  <si>
    <t>73055</t>
  </si>
  <si>
    <t>CP CHENGDU CITY CENTRE</t>
  </si>
  <si>
    <t>73056</t>
  </si>
  <si>
    <t>HI SUZHOU YOULIAN</t>
  </si>
  <si>
    <t>73057</t>
  </si>
  <si>
    <t>HI CENTURY CITY CHENGDU</t>
  </si>
  <si>
    <t>73058</t>
  </si>
  <si>
    <t>HI ZHUHAI</t>
  </si>
  <si>
    <t>73059</t>
  </si>
  <si>
    <t>HI CHONGQING UNIVERSITY TOWN</t>
  </si>
  <si>
    <t>73060</t>
  </si>
  <si>
    <t>Holiday Inn Haikou West Coast</t>
  </si>
  <si>
    <t>73061</t>
  </si>
  <si>
    <t>HOLIDAY INN HAIKOU WEST COAST</t>
  </si>
  <si>
    <t>73067</t>
  </si>
  <si>
    <t>INTERCONTINENTAL WUHAN</t>
  </si>
  <si>
    <t>73085</t>
  </si>
  <si>
    <t>HIEX Chengdu Wenjiang Hotsprin</t>
  </si>
  <si>
    <t>73086</t>
  </si>
  <si>
    <t>CROWNE PLAZA CHENGDU WENJIANG</t>
  </si>
  <si>
    <t>73087</t>
  </si>
  <si>
    <t>Holiday Inn Express Liuyang De</t>
  </si>
  <si>
    <t>73089</t>
  </si>
  <si>
    <t>HIEX Qidong Downtown - Mgmt fe</t>
  </si>
  <si>
    <t>73091</t>
  </si>
  <si>
    <t>CP Pune City Centre - P6024</t>
  </si>
  <si>
    <t>Broadband Integrators-A AMEA</t>
  </si>
  <si>
    <t>Broadband Integrators-A GC</t>
  </si>
  <si>
    <t>73094</t>
  </si>
  <si>
    <t>IHG Connect - WIFI - AMEA(Cls)</t>
  </si>
  <si>
    <t>73095</t>
  </si>
  <si>
    <t>IHG Connect - WIFI - GC (cls)</t>
  </si>
  <si>
    <t>73096</t>
  </si>
  <si>
    <t>Point of Sale-A AMEA (cls)</t>
  </si>
  <si>
    <t>POINT OF SALE-A GC</t>
  </si>
  <si>
    <t>73098</t>
  </si>
  <si>
    <t>Digital Signage-A AMEA (cls)</t>
  </si>
  <si>
    <t>DIGITAL SIGNAGE-A GC</t>
  </si>
  <si>
    <t>73100</t>
  </si>
  <si>
    <t>Door Locks-A AMEA (cls)</t>
  </si>
  <si>
    <t>DOOR LOCKS-A GC</t>
  </si>
  <si>
    <t>73102</t>
  </si>
  <si>
    <t>Television-A AMEA (cls)</t>
  </si>
  <si>
    <t>73103</t>
  </si>
  <si>
    <t>Television-A GC (cls)</t>
  </si>
  <si>
    <t>73104</t>
  </si>
  <si>
    <t>Voice/Branch Exch B AMEA(cls)</t>
  </si>
  <si>
    <t>73105</t>
  </si>
  <si>
    <t>Voice/Branch Exch B GC(cls)</t>
  </si>
  <si>
    <t>73106</t>
  </si>
  <si>
    <t>IHG Studio - AMEA (cls)</t>
  </si>
  <si>
    <t>IHG Studio-GC</t>
  </si>
  <si>
    <t>73108</t>
  </si>
  <si>
    <t>Service Recovery-C AMEA (cls)</t>
  </si>
  <si>
    <t>73109</t>
  </si>
  <si>
    <t>Service Recovery-C GC (cls)</t>
  </si>
  <si>
    <t>SALES &amp; CATERING-C AMEA</t>
  </si>
  <si>
    <t>Sales &amp; Catering-C GC</t>
  </si>
  <si>
    <t>73112</t>
  </si>
  <si>
    <t>Desktop,HW&amp;PeripheralC AM(cls)</t>
  </si>
  <si>
    <t>73113</t>
  </si>
  <si>
    <t>Desktop, HW&amp;Periphrl C GC(cls)</t>
  </si>
  <si>
    <t>73114</t>
  </si>
  <si>
    <t>EMSP - AMEA (cls)</t>
  </si>
  <si>
    <t>73115</t>
  </si>
  <si>
    <t>EMSP - GC (cls)</t>
  </si>
  <si>
    <t>73116</t>
  </si>
  <si>
    <t>Procurement Mktplace AMEA(cls)</t>
  </si>
  <si>
    <t>Office Products-C GC</t>
  </si>
  <si>
    <t>73118</t>
  </si>
  <si>
    <t>Central Plat Maint AMEA(cls)</t>
  </si>
  <si>
    <t>73119</t>
  </si>
  <si>
    <t>Central Platform MaintGC (cls)</t>
  </si>
  <si>
    <t>73120</t>
  </si>
  <si>
    <t>IC NANTONG LIC - P6024</t>
  </si>
  <si>
    <t>73121</t>
  </si>
  <si>
    <t>IC NANTONG RES. FEE - P6009</t>
  </si>
  <si>
    <t>73122</t>
  </si>
  <si>
    <t>CP Shanghai Fudan - P6066</t>
  </si>
  <si>
    <t>73123</t>
  </si>
  <si>
    <t>IC Resort Xishuangbanna - P606</t>
  </si>
  <si>
    <t>73124</t>
  </si>
  <si>
    <t>IC Resort Xishuangbanna Res -</t>
  </si>
  <si>
    <t>73125</t>
  </si>
  <si>
    <t>Holiday Inn Baoji Central LIC</t>
  </si>
  <si>
    <t>73126</t>
  </si>
  <si>
    <t>Holiday Inn Express Zhejiang Q</t>
  </si>
  <si>
    <t>73127</t>
  </si>
  <si>
    <t>HOLIDAY INN HOHHOT</t>
  </si>
  <si>
    <t>73128</t>
  </si>
  <si>
    <t>INTERCONTINENTAL BEIJING SANLI</t>
  </si>
  <si>
    <t>73129</t>
  </si>
  <si>
    <t>73130</t>
  </si>
  <si>
    <t>73131</t>
  </si>
  <si>
    <t>HI Beijing Airport Zone</t>
  </si>
  <si>
    <t>73132</t>
  </si>
  <si>
    <t>HI EX Shanghai Pujiang Franchi</t>
  </si>
  <si>
    <t>73134</t>
  </si>
  <si>
    <t>The Holiday Inn Express Chengd</t>
  </si>
  <si>
    <t>73135</t>
  </si>
  <si>
    <t>HIEX Shengsi Franchise fees</t>
  </si>
  <si>
    <t>73137</t>
  </si>
  <si>
    <t>73138</t>
  </si>
  <si>
    <t>ISEP – GC P6066</t>
  </si>
  <si>
    <t>73139</t>
  </si>
  <si>
    <t>Thailand Interco Passthr P6024</t>
  </si>
  <si>
    <t>RMH KOR (ICN)</t>
  </si>
  <si>
    <t>HMS PILOT - CHINA</t>
  </si>
  <si>
    <t>73142</t>
  </si>
  <si>
    <t>InterContinental Shanghai NECC</t>
  </si>
  <si>
    <t>73143</t>
  </si>
  <si>
    <t>73144</t>
  </si>
  <si>
    <t>Holiday Inn Exp Leshan City Sq</t>
  </si>
  <si>
    <t>73145</t>
  </si>
  <si>
    <t>BDP KOREA P2060</t>
  </si>
  <si>
    <t>73146</t>
  </si>
  <si>
    <t>BDP KOREA P6009</t>
  </si>
  <si>
    <t>73147</t>
  </si>
  <si>
    <t>BDP KOREA P6018</t>
  </si>
  <si>
    <t>73148</t>
  </si>
  <si>
    <t>BDP KOREA P6022</t>
  </si>
  <si>
    <t>73149</t>
  </si>
  <si>
    <t>BDP SEASIA P7070</t>
  </si>
  <si>
    <t>73150</t>
  </si>
  <si>
    <t>BDP ANZSP P6025</t>
  </si>
  <si>
    <t>73151</t>
  </si>
  <si>
    <t>BDP GREATER CHINA P7070</t>
  </si>
  <si>
    <t>BDP Reservations GC P2060</t>
  </si>
  <si>
    <t>BDP Reservations AA P2060</t>
  </si>
  <si>
    <t>73154</t>
  </si>
  <si>
    <t>BDP RESERVATIONS ASIA P2013</t>
  </si>
  <si>
    <t>73155</t>
  </si>
  <si>
    <t>Holiday Inn NanjingXuanwu Lake</t>
  </si>
  <si>
    <t>73156</t>
  </si>
  <si>
    <t>HIEX Jiujiang Bali Lake Fran</t>
  </si>
  <si>
    <t>73157</t>
  </si>
  <si>
    <t>HIEX Daocheng Yading Franchise</t>
  </si>
  <si>
    <t>73158</t>
  </si>
  <si>
    <t>HIEX Zhengzhou Zhengdong_Mgt</t>
  </si>
  <si>
    <t>73161</t>
  </si>
  <si>
    <t>CP Chongqing Jiefangbei</t>
  </si>
  <si>
    <t>73162</t>
  </si>
  <si>
    <t>HUALUXE KUNMING</t>
  </si>
  <si>
    <t>73163</t>
  </si>
  <si>
    <t>HIExp Chengdu Jinniu</t>
  </si>
  <si>
    <t>73164</t>
  </si>
  <si>
    <t>HIEX Lhasa Potala Palace</t>
  </si>
  <si>
    <t>73165</t>
  </si>
  <si>
    <t>HOLIDAY INN QUEENSTOWN FRANKTO</t>
  </si>
  <si>
    <t>73166</t>
  </si>
  <si>
    <t>HOLIDAY INN BANDUNG PASTEUR</t>
  </si>
  <si>
    <t>73167</t>
  </si>
  <si>
    <t>CROWNE PLAZA CENTURY PARK SHAN</t>
  </si>
  <si>
    <t>73168</t>
  </si>
  <si>
    <t>AMEA HR L&amp;D</t>
  </si>
  <si>
    <t>73169</t>
  </si>
  <si>
    <t>AMEA HR TALENT &amp; RESOURCING</t>
  </si>
  <si>
    <t>73170</t>
  </si>
  <si>
    <t>ANA Split Lic IHGAP - P6022</t>
  </si>
  <si>
    <t>73171</t>
  </si>
  <si>
    <t>TAX BSPA P2060</t>
  </si>
  <si>
    <t>73172</t>
  </si>
  <si>
    <t>TAX BSPA P2013</t>
  </si>
  <si>
    <t>73173</t>
  </si>
  <si>
    <t>Tax BSPA P2061</t>
  </si>
  <si>
    <t>73174</t>
  </si>
  <si>
    <t>TAX BSPA P6016</t>
  </si>
  <si>
    <t>73175</t>
  </si>
  <si>
    <t>TAX BSPA P2022</t>
  </si>
  <si>
    <t>P2022</t>
  </si>
  <si>
    <t>73176</t>
  </si>
  <si>
    <t>TAX BSPA P6034</t>
  </si>
  <si>
    <t>73177</t>
  </si>
  <si>
    <t>HIEx Shanghai Songjiang Fangta</t>
  </si>
  <si>
    <t>73178</t>
  </si>
  <si>
    <t>NON HOLIDAY INN HOTEL DALI ERH</t>
  </si>
  <si>
    <t>73179</t>
  </si>
  <si>
    <t>CP HANGZHOU ONE THOUSAND ISLAN</t>
  </si>
  <si>
    <t>73180</t>
  </si>
  <si>
    <t>73181</t>
  </si>
  <si>
    <t>CROWNE PLAZA SHANGHAI</t>
  </si>
  <si>
    <t>73182</t>
  </si>
  <si>
    <t>73183</t>
  </si>
  <si>
    <t>CROWNE PLAZA PERTH</t>
  </si>
  <si>
    <t>R5891</t>
  </si>
  <si>
    <t>73184</t>
  </si>
  <si>
    <t>73185</t>
  </si>
  <si>
    <t>Holiday Inn Suzhou Huirong Pla</t>
  </si>
  <si>
    <t>73186</t>
  </si>
  <si>
    <t>BDP SEASIA</t>
  </si>
  <si>
    <t>73187</t>
  </si>
  <si>
    <t>SEAK NHOP</t>
  </si>
  <si>
    <t>73188</t>
  </si>
  <si>
    <t>Kimpton Growth D&amp;E -(cls)</t>
  </si>
  <si>
    <t>73189</t>
  </si>
  <si>
    <t>Kimpton Growth PMO</t>
  </si>
  <si>
    <t>73190</t>
  </si>
  <si>
    <t>Kimpton Growth Training- (cls)</t>
  </si>
  <si>
    <t>Manila Groups</t>
  </si>
  <si>
    <t>China Groups</t>
  </si>
  <si>
    <t>AMEA Sales Effectiveness SYD</t>
  </si>
  <si>
    <t>Project- IC Comm Resorts</t>
  </si>
  <si>
    <t>73195</t>
  </si>
  <si>
    <t>Project- MB Comm Resorts (cls)</t>
  </si>
  <si>
    <t>73196</t>
  </si>
  <si>
    <t>AMEA DFH - P2078 (cls)</t>
  </si>
  <si>
    <t>Field Marketing ASIA</t>
  </si>
  <si>
    <t>AMEA DFH (P6024)</t>
  </si>
  <si>
    <t>73199</t>
  </si>
  <si>
    <t>Distrb Connectivity China(cls)</t>
  </si>
  <si>
    <t>73200</t>
  </si>
  <si>
    <t>CP Alice Springs Lasseters</t>
  </si>
  <si>
    <t>Points and Currency_GC</t>
  </si>
  <si>
    <t>RMH SEA (SIN)</t>
  </si>
  <si>
    <t>RMH SEA (MNL)</t>
  </si>
  <si>
    <t>73206</t>
  </si>
  <si>
    <t>INDONESIA TAX - P3056</t>
  </si>
  <si>
    <t>73207</t>
  </si>
  <si>
    <t>CROWNE PLAZA RESORT CHANGBAISH</t>
  </si>
  <si>
    <t>73208</t>
  </si>
  <si>
    <t>InterContinental Sancha Lake</t>
  </si>
  <si>
    <t>73209</t>
  </si>
  <si>
    <t>EX Manila Newport City</t>
  </si>
  <si>
    <t>73210</t>
  </si>
  <si>
    <t>CP RESORT PHUKET PANWA BEACH R</t>
  </si>
  <si>
    <t>73211</t>
  </si>
  <si>
    <t>Crowne Plaza Ningbo Xiangshan</t>
  </si>
  <si>
    <t>IHG Business Rewards GC</t>
  </si>
  <si>
    <t>73213</t>
  </si>
  <si>
    <t>Sales Strategy_Singapore (cls)</t>
  </si>
  <si>
    <t>73215</t>
  </si>
  <si>
    <t>Holiday Inn Express Ya'an City</t>
  </si>
  <si>
    <t>RMH NZ (P5073)</t>
  </si>
  <si>
    <t>Middle East &amp; India Reservatio</t>
  </si>
  <si>
    <t>73219</t>
  </si>
  <si>
    <t>CROWNE PLAZA NINGBO XIANGSHAN</t>
  </si>
  <si>
    <t>GRS Implementation  AMEA</t>
  </si>
  <si>
    <t>73221</t>
  </si>
  <si>
    <t>SR - GC Owner Relations-P6066</t>
  </si>
  <si>
    <t>73222</t>
  </si>
  <si>
    <t>GC SR Central P6066</t>
  </si>
  <si>
    <t>73223</t>
  </si>
  <si>
    <t>R&amp;O - Kimpton Growth OH</t>
  </si>
  <si>
    <t>73224</t>
  </si>
  <si>
    <t>GC Acceleration HIEX 1 -(cls)</t>
  </si>
  <si>
    <t>73225</t>
  </si>
  <si>
    <t>GC Acceleration HIEX 2</t>
  </si>
  <si>
    <t>73226</t>
  </si>
  <si>
    <t>CROWNE PLAZA KUNSHAN LIC</t>
  </si>
  <si>
    <t>73228</t>
  </si>
  <si>
    <t>CROWNE PLAZA VIENTIANE</t>
  </si>
  <si>
    <t>73232</t>
  </si>
  <si>
    <t>The Holiday Inn Express Changc</t>
  </si>
  <si>
    <t>WWS Strategy Manila</t>
  </si>
  <si>
    <t>73235</t>
  </si>
  <si>
    <t>GC OPS Central China</t>
  </si>
  <si>
    <t>73236</t>
  </si>
  <si>
    <t>Ops - Other Hotel Based</t>
  </si>
  <si>
    <t>73237</t>
  </si>
  <si>
    <t>GC OPS West  China</t>
  </si>
  <si>
    <t>73238</t>
  </si>
  <si>
    <t>GC OPS East  China</t>
  </si>
  <si>
    <t>73239</t>
  </si>
  <si>
    <t>2X - HI CP Franch others</t>
  </si>
  <si>
    <t>73240</t>
  </si>
  <si>
    <t>INTERNATIONAL MOB THAILAND</t>
  </si>
  <si>
    <t>73241</t>
  </si>
  <si>
    <t>GC OPS COO</t>
  </si>
  <si>
    <t>73242</t>
  </si>
  <si>
    <t>CP Alice Springs Lasseters P60</t>
  </si>
  <si>
    <t>GRS Implementation GC</t>
  </si>
  <si>
    <t>GRS Training AMEA</t>
  </si>
  <si>
    <t>GRS Training GC</t>
  </si>
  <si>
    <t>73246</t>
  </si>
  <si>
    <t>GIF-HIEX Acceleration HR (cls)</t>
  </si>
  <si>
    <t>73247</t>
  </si>
  <si>
    <t>PROJECT COLUMBUS P6066</t>
  </si>
  <si>
    <t>73248</t>
  </si>
  <si>
    <t>PROJECT COLUMBUS P6009</t>
  </si>
  <si>
    <t>Cobrand_GC</t>
  </si>
  <si>
    <t>73250</t>
  </si>
  <si>
    <t>Holiday Inn Express Emei Mount</t>
  </si>
  <si>
    <t>73251</t>
  </si>
  <si>
    <t>HIEX LANGFANG PARK VIEW</t>
  </si>
  <si>
    <t>73252</t>
  </si>
  <si>
    <t>SEA Indonesia</t>
  </si>
  <si>
    <t>73253</t>
  </si>
  <si>
    <t>STRATEGY PROJECT - SINGAPORE</t>
  </si>
  <si>
    <t>73254</t>
  </si>
  <si>
    <t>Strategy Project - Shanghai</t>
  </si>
  <si>
    <t>73255</t>
  </si>
  <si>
    <t>HIEX Chengdu Dafeng</t>
  </si>
  <si>
    <t>73256</t>
  </si>
  <si>
    <t>HOLIDAY INN EXPRESS BRISBANE C</t>
  </si>
  <si>
    <t>73257</t>
  </si>
  <si>
    <t>GLOBAL LEARNING PROJECT AMEA</t>
  </si>
  <si>
    <t>73258</t>
  </si>
  <si>
    <t>Global Learning Project GC</t>
  </si>
  <si>
    <t>73259</t>
  </si>
  <si>
    <t>Holiday inn Express Xi'an Quji</t>
  </si>
  <si>
    <t>Regional Sales Indonesia</t>
  </si>
  <si>
    <t>73261</t>
  </si>
  <si>
    <t>HIR Yalong Bay Sanya Hainan</t>
  </si>
  <si>
    <t>73262</t>
  </si>
  <si>
    <t>Crowne Plaza Zhengzhou</t>
  </si>
  <si>
    <t>73263</t>
  </si>
  <si>
    <t>Crowne Plaza Chengdu</t>
  </si>
  <si>
    <t>73264</t>
  </si>
  <si>
    <t>CP Harbourview Xiamen</t>
  </si>
  <si>
    <t>P3048</t>
  </si>
  <si>
    <t>73265</t>
  </si>
  <si>
    <t>Crowne Plaza Harbin Songbei LI</t>
  </si>
  <si>
    <t>73266</t>
  </si>
  <si>
    <t>The Holiday Inn Express Weihai</t>
  </si>
  <si>
    <t>73267</t>
  </si>
  <si>
    <t>Holiday Inn Express Dalian Dev</t>
  </si>
  <si>
    <t>73268</t>
  </si>
  <si>
    <t>HIEX Chengdu Xindu Fran</t>
  </si>
  <si>
    <t>73269</t>
  </si>
  <si>
    <t>HIEX Chifeng Hongshan Franchis</t>
  </si>
  <si>
    <t>73270</t>
  </si>
  <si>
    <t>HIEX Luoyang Xiyuan(MGT Fee)</t>
  </si>
  <si>
    <t>73271</t>
  </si>
  <si>
    <t>HIEX Xiamen City Center mgt f</t>
  </si>
  <si>
    <t>73279</t>
  </si>
  <si>
    <t>HI Nanjing South Stat(Mgt Fee)</t>
  </si>
  <si>
    <t>73283</t>
  </si>
  <si>
    <t>HIEX Qingdao West Coast Mgmt F</t>
  </si>
  <si>
    <t>73284</t>
  </si>
  <si>
    <t>HIR Yichun Mingyu Mounta_Mgt</t>
  </si>
  <si>
    <t>73288</t>
  </si>
  <si>
    <t>The Crowne Plaza Kunming Ancie</t>
  </si>
  <si>
    <t>73291</t>
  </si>
  <si>
    <t>73292</t>
  </si>
  <si>
    <t>Holiday Inn Sydney St Marys  L</t>
  </si>
  <si>
    <t>73294</t>
  </si>
  <si>
    <t>HIEX Newcastle</t>
  </si>
  <si>
    <t>73296</t>
  </si>
  <si>
    <t>Hotel Indigo Phuket Patong</t>
  </si>
  <si>
    <t>73297</t>
  </si>
  <si>
    <t>TALENT &amp; RESOURCING SEAK</t>
  </si>
  <si>
    <t>73299</t>
  </si>
  <si>
    <t>Holiday Inn Express Guian Yung</t>
  </si>
  <si>
    <t>73300</t>
  </si>
  <si>
    <t>Holiday Inn Express Chengdu Ti</t>
  </si>
  <si>
    <t>73303</t>
  </si>
  <si>
    <t>HIEX Linyi Riverside_Franchise</t>
  </si>
  <si>
    <t>73305</t>
  </si>
  <si>
    <t>PROJECT- MB COMM SEAKR (INDO)</t>
  </si>
  <si>
    <t>73306</t>
  </si>
  <si>
    <t>Rev Mgt AUA &amp; JP (cls)</t>
  </si>
  <si>
    <t>73307</t>
  </si>
  <si>
    <t>Crowne Plaza Christchurch BMF</t>
  </si>
  <si>
    <t>73308</t>
  </si>
  <si>
    <t>CROWNE PLAZA HAWKESBURY RESORT</t>
  </si>
  <si>
    <t>R0007</t>
  </si>
  <si>
    <t>73309</t>
  </si>
  <si>
    <t>voco KirktonPark Hunter Valley</t>
  </si>
  <si>
    <t>R0010</t>
  </si>
  <si>
    <t>73313</t>
  </si>
  <si>
    <t>Holiday Inn Express Anshan Dow</t>
  </si>
  <si>
    <t>73314</t>
  </si>
  <si>
    <t>IHGGC TAX PROFESSIONAL FEE</t>
  </si>
  <si>
    <t>73315</t>
  </si>
  <si>
    <t>CP Hawkesbury Resort_ P5017</t>
  </si>
  <si>
    <t>73316</t>
  </si>
  <si>
    <t>Voco Kirkton Park Hunter Valle</t>
  </si>
  <si>
    <t>73317</t>
  </si>
  <si>
    <t>GT AMEA Jakarta</t>
  </si>
  <si>
    <t>Project -  MB Mktg (P5016)</t>
  </si>
  <si>
    <t>73319</t>
  </si>
  <si>
    <t>Holiday Inn Express Zhangye</t>
  </si>
  <si>
    <t>73320</t>
  </si>
  <si>
    <t>Holiday Inn Express Luanchuan-</t>
  </si>
  <si>
    <t>73322</t>
  </si>
  <si>
    <t>The Holiday Inn Express Wuhan</t>
  </si>
  <si>
    <t>73325</t>
  </si>
  <si>
    <t>HIEX Shanghai Hongqiao North</t>
  </si>
  <si>
    <t>73326</t>
  </si>
  <si>
    <t>HIEX Zhoushan Dinghai</t>
  </si>
  <si>
    <t>GRS Implementation - Australia</t>
  </si>
  <si>
    <t>73328</t>
  </si>
  <si>
    <t>73329</t>
  </si>
  <si>
    <t>Bee - Singapore (P6022)</t>
  </si>
  <si>
    <t>73330</t>
  </si>
  <si>
    <t>Bee - Shanghai</t>
  </si>
  <si>
    <t>73331</t>
  </si>
  <si>
    <t>UE STI TRUE UP (P6066)</t>
  </si>
  <si>
    <t>73332</t>
  </si>
  <si>
    <t>HI Century City Chengdu West</t>
  </si>
  <si>
    <t>73333</t>
  </si>
  <si>
    <t>HI Century City Chengdu  East</t>
  </si>
  <si>
    <t>73334</t>
  </si>
  <si>
    <t>IC Sancha Lake Management Fee</t>
  </si>
  <si>
    <t>73335</t>
  </si>
  <si>
    <t>IC Chengdu Global Center Manag</t>
  </si>
  <si>
    <t>73336</t>
  </si>
  <si>
    <t>IC Century City Chengdu Manag</t>
  </si>
  <si>
    <t>73338</t>
  </si>
  <si>
    <t>CROWNE PLAZA BAOJICITYCENTERLF</t>
  </si>
  <si>
    <t>73339</t>
  </si>
  <si>
    <t>InterContinental HanoiLand IMF</t>
  </si>
  <si>
    <t>73340</t>
  </si>
  <si>
    <t>73341</t>
  </si>
  <si>
    <t>73343</t>
  </si>
  <si>
    <t>Crowne Plaza Taiwan Rebar</t>
  </si>
  <si>
    <t>P1008</t>
  </si>
  <si>
    <t>73344</t>
  </si>
  <si>
    <t>IHG Connect Bandwidth AMEA</t>
  </si>
  <si>
    <t>73345</t>
  </si>
  <si>
    <t>IHG Connect Bandwidth GC</t>
  </si>
  <si>
    <t>73354</t>
  </si>
  <si>
    <t>The Holiday Inn ExpressChengdA</t>
  </si>
  <si>
    <t>73355</t>
  </si>
  <si>
    <t>THE HOLIDAY INN NANJINGQINHUAS</t>
  </si>
  <si>
    <t>73356</t>
  </si>
  <si>
    <t>INTERCONTINENTAL DOUBLE BAY</t>
  </si>
  <si>
    <t>R0013</t>
  </si>
  <si>
    <t>73357</t>
  </si>
  <si>
    <t>CP Hangzhou One Thousand Islan</t>
  </si>
  <si>
    <t>73358</t>
  </si>
  <si>
    <t>C P Hefei  BMF &amp; IMF</t>
  </si>
  <si>
    <t>73359</t>
  </si>
  <si>
    <t>Hi Shanghai Hongqiao LIC &amp; IMF</t>
  </si>
  <si>
    <t>73360</t>
  </si>
  <si>
    <t>AMEA Revenue Mgmt -MNL (cls)</t>
  </si>
  <si>
    <t>AMEA - RMH HEAD (P6022)</t>
  </si>
  <si>
    <t>73362</t>
  </si>
  <si>
    <t>IC Hanoi Landmark BMF&amp; RES</t>
  </si>
  <si>
    <t>73363</t>
  </si>
  <si>
    <t>Crowne Plaza Tainan Licence Fe</t>
  </si>
  <si>
    <t>73364</t>
  </si>
  <si>
    <t>InterContinental Perth City Ce</t>
  </si>
  <si>
    <t>73365</t>
  </si>
  <si>
    <t>CP GUANGZHOU CITY CENTRE  IMF</t>
  </si>
  <si>
    <t>73366</t>
  </si>
  <si>
    <t>PAYROLL REIMBURSABLES P2060</t>
  </si>
  <si>
    <t>73367</t>
  </si>
  <si>
    <t>PAYROLL REIMBURSABLES P6009</t>
  </si>
  <si>
    <t>73368</t>
  </si>
  <si>
    <t>PAYROLL REIMBURSABLES P6022</t>
  </si>
  <si>
    <t>73369</t>
  </si>
  <si>
    <t>PAYROLL REIMBURSABLES P6024</t>
  </si>
  <si>
    <t>73370</t>
  </si>
  <si>
    <t>PAYROLL REIMBURSABLES P6066</t>
  </si>
  <si>
    <t>73371</t>
  </si>
  <si>
    <t>PAYROLL REIMBURSABLES P2078</t>
  </si>
  <si>
    <t>73372</t>
  </si>
  <si>
    <t>PAYROLL REIMBURSABLES P5016</t>
  </si>
  <si>
    <t>73373</t>
  </si>
  <si>
    <t>GT AMEA Indonesia - (cls)</t>
  </si>
  <si>
    <t>73374</t>
  </si>
  <si>
    <t>73375</t>
  </si>
  <si>
    <t>DM Interactiv Mktg Manila(cls)</t>
  </si>
  <si>
    <t>73379</t>
  </si>
  <si>
    <t>73380</t>
  </si>
  <si>
    <t>CP SUN PALACE BEIJING BMF&amp; IMF</t>
  </si>
  <si>
    <t>73381</t>
  </si>
  <si>
    <t>HI SHANGHAI JINXIU  LIC &amp; IMF</t>
  </si>
  <si>
    <t>73382</t>
  </si>
  <si>
    <t>HI Guangzhou Shifu BMF&amp; IMF</t>
  </si>
  <si>
    <t>73383</t>
  </si>
  <si>
    <t>HI Shaoxing LIC &amp; IMF</t>
  </si>
  <si>
    <t>73384</t>
  </si>
  <si>
    <t>CP Shaoxing LIC &amp; IMF</t>
  </si>
  <si>
    <t>IHG Mall P6066 China</t>
  </si>
  <si>
    <t>IHG Mall P6016 Hong Kong</t>
  </si>
  <si>
    <t>73387</t>
  </si>
  <si>
    <t>HI Mudanjiang LIC and IMF</t>
  </si>
  <si>
    <t>73388</t>
  </si>
  <si>
    <t>CP Chongqing New North Zone  L</t>
  </si>
  <si>
    <t>73389</t>
  </si>
  <si>
    <t>CP Chengdu Panda Garden  LIC &amp;</t>
  </si>
  <si>
    <t>73390</t>
  </si>
  <si>
    <t>CP Guangzhou Science City BMF</t>
  </si>
  <si>
    <t>73391</t>
  </si>
  <si>
    <t>HI Clear Water Bay Resort  LIC</t>
  </si>
  <si>
    <t>73392</t>
  </si>
  <si>
    <t>International Hua Hin Resort -</t>
  </si>
  <si>
    <t>73399</t>
  </si>
  <si>
    <t>Q0013</t>
  </si>
  <si>
    <t>73400</t>
  </si>
  <si>
    <t>Q0023</t>
  </si>
  <si>
    <t>73401</t>
  </si>
  <si>
    <t>HI Qingdao City Centre LIC &amp; I</t>
  </si>
  <si>
    <t>73402</t>
  </si>
  <si>
    <t>IC Sanya Haitang Bay Resort LI</t>
  </si>
  <si>
    <t>73403</t>
  </si>
  <si>
    <t>Q0021</t>
  </si>
  <si>
    <t>73404</t>
  </si>
  <si>
    <t>73413</t>
  </si>
  <si>
    <t>IC Fuzhou LIC &amp; IMF</t>
  </si>
  <si>
    <t>73414</t>
  </si>
  <si>
    <t>CP Taiping Lake Huangshan BMF</t>
  </si>
  <si>
    <t>73415</t>
  </si>
  <si>
    <t>HI Resort Chaohu Hot Spring LI</t>
  </si>
  <si>
    <t>73416</t>
  </si>
  <si>
    <t>HI Wuhan Riverside LIC &amp; IMF</t>
  </si>
  <si>
    <t>73417</t>
  </si>
  <si>
    <t>AMEA - RMH NHOP (SIN) (cls)</t>
  </si>
  <si>
    <t>73418</t>
  </si>
  <si>
    <t>F&amp;B Commercial JP (cls)</t>
  </si>
  <si>
    <t>VP SEA&amp;K SIN</t>
  </si>
  <si>
    <t>73420</t>
  </si>
  <si>
    <t>The Holiday Inn Suzhou Taihu L</t>
  </si>
  <si>
    <t>73421</t>
  </si>
  <si>
    <t>73422</t>
  </si>
  <si>
    <t>HIEX Suzhou TaihuLake LIC</t>
  </si>
  <si>
    <t>73423</t>
  </si>
  <si>
    <t>HI Darling Habour  LIC</t>
  </si>
  <si>
    <t>73424</t>
  </si>
  <si>
    <t>HI Resort Beijing Yanqing LIC</t>
  </si>
  <si>
    <t>73425</t>
  </si>
  <si>
    <t>IC Suzhou BMF &amp; IMF</t>
  </si>
  <si>
    <t>73426</t>
  </si>
  <si>
    <t>73427</t>
  </si>
  <si>
    <t>73428</t>
  </si>
  <si>
    <t>Holiday Inn Express Bangkok So</t>
  </si>
  <si>
    <t>73429</t>
  </si>
  <si>
    <t>Kimpton Global Overheads (GC)</t>
  </si>
  <si>
    <t>73430</t>
  </si>
  <si>
    <t>'Full Service - South (P6035)</t>
  </si>
  <si>
    <t>73431</t>
  </si>
  <si>
    <t>InterContinental Kunming Manag</t>
  </si>
  <si>
    <t>73432</t>
  </si>
  <si>
    <t>Holiday Inn Chengdu Xindu Mana</t>
  </si>
  <si>
    <t>73433</t>
  </si>
  <si>
    <t>2X - GC Growth Reg P6066</t>
  </si>
  <si>
    <t>73434</t>
  </si>
  <si>
    <t>2X - GC GROWTH CENTRAL P6066</t>
  </si>
  <si>
    <t>73435</t>
  </si>
  <si>
    <t>2X - GC HI-CP Franch Reg P6066</t>
  </si>
  <si>
    <t>73436</t>
  </si>
  <si>
    <t>2X GC HI CP FRANCH CENT</t>
  </si>
  <si>
    <t>73447</t>
  </si>
  <si>
    <t>IFRS 15 DEVELOPERS COSTS</t>
  </si>
  <si>
    <t>Q0017</t>
  </si>
  <si>
    <t>73448</t>
  </si>
  <si>
    <t>IFRS 15 Developers Costs_amort</t>
  </si>
  <si>
    <t>73449</t>
  </si>
  <si>
    <t>73450</t>
  </si>
  <si>
    <t>73451</t>
  </si>
  <si>
    <t>73452</t>
  </si>
  <si>
    <t>CP Hawkesbury - P6022</t>
  </si>
  <si>
    <t>73453</t>
  </si>
  <si>
    <t>UB Krikton Park - P6022</t>
  </si>
  <si>
    <t>73454</t>
  </si>
  <si>
    <t>CP Landmark Shenzhen</t>
  </si>
  <si>
    <t>73455</t>
  </si>
  <si>
    <t>IC SANYA RESORT BMF IMF</t>
  </si>
  <si>
    <t>73456</t>
  </si>
  <si>
    <t>CP Shenyang Zhongshan LIC IMF</t>
  </si>
  <si>
    <t>73457</t>
  </si>
  <si>
    <t>CROWNE PLAZA YANGZHOU LIC IMF</t>
  </si>
  <si>
    <t>73458</t>
  </si>
  <si>
    <t>CP Chengdu West LIC IMF</t>
  </si>
  <si>
    <t>73459</t>
  </si>
  <si>
    <t>CP Zhongshan Wing On City BMF</t>
  </si>
  <si>
    <t>73460</t>
  </si>
  <si>
    <t>HI Shanghai Songjiang LIC IMF</t>
  </si>
  <si>
    <t>73461</t>
  </si>
  <si>
    <t>HI Shijiazhuang Central LIC IM</t>
  </si>
  <si>
    <t>73462</t>
  </si>
  <si>
    <t>73464</t>
  </si>
  <si>
    <t>Independent (SPHC) Metropark L</t>
  </si>
  <si>
    <t>GSM Data Strategy – GC</t>
  </si>
  <si>
    <t>73468</t>
  </si>
  <si>
    <t>Holiday Inn Express Suzhou New</t>
  </si>
  <si>
    <t>73469</t>
  </si>
  <si>
    <t>IHG Myanmar Limited</t>
  </si>
  <si>
    <t>P6036</t>
  </si>
  <si>
    <t>73470</t>
  </si>
  <si>
    <t>Comm_NHOP (P6022) (cls)</t>
  </si>
  <si>
    <t>73471</t>
  </si>
  <si>
    <t>Holiday Inn Express Xi'an Gree</t>
  </si>
  <si>
    <t>73472</t>
  </si>
  <si>
    <t>HI Nanyang LIC &amp; IMF</t>
  </si>
  <si>
    <t>73473</t>
  </si>
  <si>
    <t>HI Qingdao Parkview BMF and IM</t>
  </si>
  <si>
    <t>73474</t>
  </si>
  <si>
    <t>HI Chengdu Oriental Plaza LIC</t>
  </si>
  <si>
    <t>73475</t>
  </si>
  <si>
    <t>HI Jasmine Suzhou BMF and IMF</t>
  </si>
  <si>
    <t>73476</t>
  </si>
  <si>
    <t>HOLIDAY INN BEIJING TEMPLE OF</t>
  </si>
  <si>
    <t>73477</t>
  </si>
  <si>
    <t>INTERCONTINENTAL NANJING</t>
  </si>
  <si>
    <t>73478</t>
  </si>
  <si>
    <t>CROWNE PLAZA WUXI TAIHU</t>
  </si>
  <si>
    <t>73479</t>
  </si>
  <si>
    <t>HI Hefei FRANCHISE FEE</t>
  </si>
  <si>
    <t>73480</t>
  </si>
  <si>
    <t>CP Beijing Lido FRANCHISE FEE</t>
  </si>
  <si>
    <t>Manila Kimpton Support</t>
  </si>
  <si>
    <t>73482</t>
  </si>
  <si>
    <t>CP Qingdao LIC and IMF</t>
  </si>
  <si>
    <t>73483</t>
  </si>
  <si>
    <t>GC-Facilities Project Jia</t>
  </si>
  <si>
    <t>73484</t>
  </si>
  <si>
    <t>GC OPS P2013</t>
  </si>
  <si>
    <t>73485</t>
  </si>
  <si>
    <t>Holiday Inn Express Jinan Exhi</t>
  </si>
  <si>
    <t>73486</t>
  </si>
  <si>
    <t>INTERCONTINENTAL TAIYUAN LIC</t>
  </si>
  <si>
    <t>73487</t>
  </si>
  <si>
    <t>2X -Global Luxury CoE Reg(cls)</t>
  </si>
  <si>
    <t>73488</t>
  </si>
  <si>
    <t>2X - REGENT REGION P6022</t>
  </si>
  <si>
    <t>73489</t>
  </si>
  <si>
    <t>2X - Regent Central P6022</t>
  </si>
  <si>
    <t>73490</t>
  </si>
  <si>
    <t>2X - HR TALENT</t>
  </si>
  <si>
    <t>73491</t>
  </si>
  <si>
    <t>CP Tianjin Mei Jiang Nan LIC a</t>
  </si>
  <si>
    <t>73492</t>
  </si>
  <si>
    <t>Holiday Inn Shanghai Jinshan</t>
  </si>
  <si>
    <t>73493</t>
  </si>
  <si>
    <t>HIEX Sanya Bay Franchise Fee</t>
  </si>
  <si>
    <t>BUSINESS REWARD AMEA</t>
  </si>
  <si>
    <t>EMEAA Perf Int &amp; Ops Support</t>
  </si>
  <si>
    <t>AMEA RMH S/(D)</t>
  </si>
  <si>
    <t>AMEA SFH S/(D)</t>
  </si>
  <si>
    <t>73499</t>
  </si>
  <si>
    <t>InterContinental Guangzhou Exh</t>
  </si>
  <si>
    <t>73500</t>
  </si>
  <si>
    <t>HI TEMPLE OF HEAVEN BEIJING -</t>
  </si>
  <si>
    <t>73501</t>
  </si>
  <si>
    <t>IC HEILONG LAKE - P6024</t>
  </si>
  <si>
    <t>73502</t>
  </si>
  <si>
    <t>IC CHENGDU GLOBAL CENTRE - P60</t>
  </si>
  <si>
    <t>73503</t>
  </si>
  <si>
    <t>IC SANCHA LAKE - P6024</t>
  </si>
  <si>
    <t>73504</t>
  </si>
  <si>
    <t>HI CLEAR WATER BAY RESORT - P6</t>
  </si>
  <si>
    <t>73505</t>
  </si>
  <si>
    <t>73506</t>
  </si>
  <si>
    <t>Crowne Plaza Johor Bahrur</t>
  </si>
  <si>
    <t>73507</t>
  </si>
  <si>
    <t>73508</t>
  </si>
  <si>
    <t>ICHK TAX PROFESSIONAL FEE</t>
  </si>
  <si>
    <t>73509</t>
  </si>
  <si>
    <t>CP Beijing Zhongguancun</t>
  </si>
  <si>
    <t>73510</t>
  </si>
  <si>
    <t>HI Deshengmen</t>
  </si>
  <si>
    <t>73511</t>
  </si>
  <si>
    <t>EX Foshan Nanhai</t>
  </si>
  <si>
    <t>73512</t>
  </si>
  <si>
    <t>HI Riverside Tianjin</t>
  </si>
  <si>
    <t>73513</t>
  </si>
  <si>
    <t>73514</t>
  </si>
  <si>
    <t>Holiday Inn Qingdao Parkview</t>
  </si>
  <si>
    <t>73515</t>
  </si>
  <si>
    <t>CP LIJIANG ANCIENT TOWN</t>
  </si>
  <si>
    <t>73516</t>
  </si>
  <si>
    <t>HI Express Chengdu Gulou</t>
  </si>
  <si>
    <t>GC Loyalty Activation</t>
  </si>
  <si>
    <t>73518</t>
  </si>
  <si>
    <t>International Airport Beijing</t>
  </si>
  <si>
    <t>73519</t>
  </si>
  <si>
    <t>HI Express Changshu</t>
  </si>
  <si>
    <t>73520</t>
  </si>
  <si>
    <t>73521</t>
  </si>
  <si>
    <t>Holiday Inn Changzhou Wujin</t>
  </si>
  <si>
    <t>73522</t>
  </si>
  <si>
    <t>Crowne Plaza Wuhu</t>
  </si>
  <si>
    <t>73523</t>
  </si>
  <si>
    <t>CP Beijing Mngt Fees</t>
  </si>
  <si>
    <t>73524</t>
  </si>
  <si>
    <t>CP Sea View Yantai</t>
  </si>
  <si>
    <t>73525</t>
  </si>
  <si>
    <t>CP Binhai Tianjin</t>
  </si>
  <si>
    <t>73528</t>
  </si>
  <si>
    <t>IC Shanghai Puxi</t>
  </si>
  <si>
    <t>73529</t>
  </si>
  <si>
    <t>73530</t>
  </si>
  <si>
    <t>IC Shanghai Expo</t>
  </si>
  <si>
    <t>73531</t>
  </si>
  <si>
    <t>CP Taiping Lake Huangshan</t>
  </si>
  <si>
    <t>73532</t>
  </si>
  <si>
    <t>CP Shanghai Xiayang Lake</t>
  </si>
  <si>
    <t>73533</t>
  </si>
  <si>
    <t>'GC R&amp;B performance - Beijing</t>
  </si>
  <si>
    <t>73534</t>
  </si>
  <si>
    <t>EX Beijing Dongzhimen Mngt Fee</t>
  </si>
  <si>
    <t>73535</t>
  </si>
  <si>
    <t>EX Tianjin Heping</t>
  </si>
  <si>
    <t>73536</t>
  </si>
  <si>
    <t>IC Hangzhou Mngt Fees</t>
  </si>
  <si>
    <t>73537</t>
  </si>
  <si>
    <t>IC Suzhou Mngt Fees</t>
  </si>
  <si>
    <t>73539</t>
  </si>
  <si>
    <t>GC HK Development</t>
  </si>
  <si>
    <t>73540</t>
  </si>
  <si>
    <t>LAKE MALEREN CONVENTION CENTRE</t>
  </si>
  <si>
    <t>73541</t>
  </si>
  <si>
    <t>Crowne Plaza Changi Airport</t>
  </si>
  <si>
    <t>73542</t>
  </si>
  <si>
    <t>HI EXPRESS TAOYUAN</t>
  </si>
  <si>
    <t>73543</t>
  </si>
  <si>
    <t>Holiday Inn East Taipei</t>
  </si>
  <si>
    <t>73544</t>
  </si>
  <si>
    <t>HI Express Tianjin Binhai</t>
  </si>
  <si>
    <t>73545</t>
  </si>
  <si>
    <t>HI Expr Tianjin Binhai Lic Fee</t>
  </si>
  <si>
    <t>CMO PROJECT FUND GC - P6066</t>
  </si>
  <si>
    <t>73547</t>
  </si>
  <si>
    <t>Gst Experience &amp; Design GC</t>
  </si>
  <si>
    <t>73548</t>
  </si>
  <si>
    <t>Gbl Brand Mkting Svc (GC)(cls)</t>
  </si>
  <si>
    <t>73549</t>
  </si>
  <si>
    <t>CHINA CSA (CNY) - P6066</t>
  </si>
  <si>
    <t>GC - Brands HUALUXE</t>
  </si>
  <si>
    <t>73551</t>
  </si>
  <si>
    <t>GLOBAL FUNDS BUS SUPPT (GC)</t>
  </si>
  <si>
    <t>73552</t>
  </si>
  <si>
    <t>GC - Fulfillment Center</t>
  </si>
  <si>
    <t>73554</t>
  </si>
  <si>
    <t>BKK SS - Singapore - P6017</t>
  </si>
  <si>
    <t>73555</t>
  </si>
  <si>
    <t>HI Silom Bangkok</t>
  </si>
  <si>
    <t>P3001</t>
  </si>
  <si>
    <t>73556</t>
  </si>
  <si>
    <t>O2P Thailand</t>
  </si>
  <si>
    <t>73557</t>
  </si>
  <si>
    <t>IC BURSWOOD(FRANCHISE)</t>
  </si>
  <si>
    <t>73558</t>
  </si>
  <si>
    <t>IC Samui Baan Taling Ngam Reso</t>
  </si>
  <si>
    <t>73559</t>
  </si>
  <si>
    <t>2X - Regent China P6066</t>
  </si>
  <si>
    <t>GC - New Hotel Mkt communicati</t>
  </si>
  <si>
    <t>GC Hotel Open Performance(cls)</t>
  </si>
  <si>
    <t>73562</t>
  </si>
  <si>
    <t>GC Hotel F&amp;B Marketing</t>
  </si>
  <si>
    <t>Digital Mktg</t>
  </si>
  <si>
    <t>GC - Marketing mgt</t>
  </si>
  <si>
    <t>GC - Brands CP</t>
  </si>
  <si>
    <t>GC - Brand EVEN</t>
  </si>
  <si>
    <t>73567</t>
  </si>
  <si>
    <t>G&amp;C GREATER CHINA (P6066)</t>
  </si>
  <si>
    <t>73568</t>
  </si>
  <si>
    <t>73569</t>
  </si>
  <si>
    <t>DIRECT CONNECTIVITY CHINA</t>
  </si>
  <si>
    <t>73570</t>
  </si>
  <si>
    <t>Support Services China</t>
  </si>
  <si>
    <t>Project Dragon-Business Dev</t>
  </si>
  <si>
    <t>73572</t>
  </si>
  <si>
    <t>RSO-Wholesales SH</t>
  </si>
  <si>
    <t>73573</t>
  </si>
  <si>
    <t>EARLY CAREERS</t>
  </si>
  <si>
    <t>73574</t>
  </si>
  <si>
    <t>TALENT ACQUISITION</t>
  </si>
  <si>
    <t>73575</t>
  </si>
  <si>
    <t>EARLY CAREERS CHINA</t>
  </si>
  <si>
    <t>73576</t>
  </si>
  <si>
    <t>GC HOTEL TRAINING - P6066</t>
  </si>
  <si>
    <t>73577</t>
  </si>
  <si>
    <t>GC HOTEL OPERATIONS - P6066</t>
  </si>
  <si>
    <t>73578</t>
  </si>
  <si>
    <t>IHGDR Mainland China CNY (cls)</t>
  </si>
  <si>
    <t>HK - HI BRAND ASSESSMENTS</t>
  </si>
  <si>
    <t>HK - CP BRAND ASSESSMENTS</t>
  </si>
  <si>
    <t>HK - EX BRAND ASSESSMENTS</t>
  </si>
  <si>
    <t>HK - IN BRAND ASSESSMENTS</t>
  </si>
  <si>
    <t>GC - Brand Project IN - P6066</t>
  </si>
  <si>
    <t>73584</t>
  </si>
  <si>
    <t>GC-Brand project HUALUXE-P6066</t>
  </si>
  <si>
    <t>GC BI Projects - P6066</t>
  </si>
  <si>
    <t>GC - Brand project HIEX -P6066</t>
  </si>
  <si>
    <t>73587</t>
  </si>
  <si>
    <t>GC-Hotel Loyalty Project-P6066</t>
  </si>
  <si>
    <t>GC-Campaign&amp;GuestProject-P6066</t>
  </si>
  <si>
    <t>73589</t>
  </si>
  <si>
    <t>GC-Loyalty Mktg project-P6066</t>
  </si>
  <si>
    <t>GC Marcomm P6066</t>
  </si>
  <si>
    <t>GC Hotel Loyalty - P6066</t>
  </si>
  <si>
    <t>GC Loyalty Mkting - P6066</t>
  </si>
  <si>
    <t>73593</t>
  </si>
  <si>
    <t>IC GC Overhead - P6066 (cls)</t>
  </si>
  <si>
    <t>73594</t>
  </si>
  <si>
    <t>Greater China - Public Affairs</t>
  </si>
  <si>
    <t>IHGGZ COST RECHARGE - P6066</t>
  </si>
  <si>
    <t>73596</t>
  </si>
  <si>
    <t>GC - Hotel Pre-Opening Beijing</t>
  </si>
  <si>
    <t>73597</t>
  </si>
  <si>
    <t>GT Greater China Beijing Offic</t>
  </si>
  <si>
    <t>73606</t>
  </si>
  <si>
    <t>HOLIDAY INN EXPRESS SERANGOON</t>
  </si>
  <si>
    <t>R0020</t>
  </si>
  <si>
    <t>73617</t>
  </si>
  <si>
    <t>Ana IC Beppu Resort &amp; Spa</t>
  </si>
  <si>
    <t>R0026</t>
  </si>
  <si>
    <t>73618</t>
  </si>
  <si>
    <t>Indigo Brisbane</t>
  </si>
  <si>
    <t>R0040</t>
  </si>
  <si>
    <t>CRO SINGAPORE</t>
  </si>
  <si>
    <t>73647</t>
  </si>
  <si>
    <t>BKK SS - Finance Singapore</t>
  </si>
  <si>
    <t>73648</t>
  </si>
  <si>
    <t>CIT SINGAPORE - P6022</t>
  </si>
  <si>
    <t>73649</t>
  </si>
  <si>
    <t>EX CLARKE QUAY SINGAPORE - P60</t>
  </si>
  <si>
    <t>73650</t>
  </si>
  <si>
    <t>Project- MB LB (P6022) (cls)</t>
  </si>
  <si>
    <t>73651</t>
  </si>
  <si>
    <t>BKK SS Sale&amp;Mkt Singapore(cls)</t>
  </si>
  <si>
    <t>73652</t>
  </si>
  <si>
    <t>RMH SEA (P6017)</t>
  </si>
  <si>
    <t>AMEA SFH (P6017)</t>
  </si>
  <si>
    <t>73655</t>
  </si>
  <si>
    <t>P3042</t>
  </si>
  <si>
    <t>73656</t>
  </si>
  <si>
    <t>73657</t>
  </si>
  <si>
    <t>EX JAKARTA THARMRIN</t>
  </si>
  <si>
    <t>73658</t>
  </si>
  <si>
    <t>73659</t>
  </si>
  <si>
    <t>IC Changsha</t>
  </si>
  <si>
    <t>73680</t>
  </si>
  <si>
    <t>Holiday Inn Multan</t>
  </si>
  <si>
    <t>73681</t>
  </si>
  <si>
    <t>Holiday Inn Lahore</t>
  </si>
  <si>
    <t>73697</t>
  </si>
  <si>
    <t>HI Guangzhou Science City - P6</t>
  </si>
  <si>
    <t>73698</t>
  </si>
  <si>
    <t>CP Guangzhou Zengcheng - P6024</t>
  </si>
  <si>
    <t>73699</t>
  </si>
  <si>
    <t>HI PANJIN AQUA CITY - P6024</t>
  </si>
  <si>
    <t>73700</t>
  </si>
  <si>
    <t>EX BEIJING YIZHUANG - P6024</t>
  </si>
  <si>
    <t>73701</t>
  </si>
  <si>
    <t>CP Hailing Island - P6024</t>
  </si>
  <si>
    <t>73702</t>
  </si>
  <si>
    <t>Investment in CP Kathmandu</t>
  </si>
  <si>
    <t>P2010</t>
  </si>
  <si>
    <t>73703</t>
  </si>
  <si>
    <t>Crowne Plaza Soaltee Kathmandu</t>
  </si>
  <si>
    <t>P3015</t>
  </si>
  <si>
    <t>NPR</t>
  </si>
  <si>
    <t>73704</t>
  </si>
  <si>
    <t>GC RMH S&amp;D - P6016 (cls)</t>
  </si>
  <si>
    <t>73705</t>
  </si>
  <si>
    <t>CROWNE PLAZA NANCHANG WANLI_IM</t>
  </si>
  <si>
    <t>73706</t>
  </si>
  <si>
    <t>RM Central Strategy-Singapore</t>
  </si>
  <si>
    <t>73708</t>
  </si>
  <si>
    <t>Intercontinental Xiamen_Manage</t>
  </si>
  <si>
    <t>73710</t>
  </si>
  <si>
    <t>Dereg Holidex Assessment</t>
  </si>
  <si>
    <t>73711</t>
  </si>
  <si>
    <t>73712</t>
  </si>
  <si>
    <t>Dereg Reservatons Assessment</t>
  </si>
  <si>
    <t>73713</t>
  </si>
  <si>
    <t>Dereg University Assessment</t>
  </si>
  <si>
    <t>73714</t>
  </si>
  <si>
    <t>CP Chengdu City Centre - P6066</t>
  </si>
  <si>
    <t>73715</t>
  </si>
  <si>
    <t>CP Nanjing Hotel &amp; Suites P606</t>
  </si>
  <si>
    <t>73716</t>
  </si>
  <si>
    <t>HI Shenzhen Donghua - P6066</t>
  </si>
  <si>
    <t>73717</t>
  </si>
  <si>
    <t>HI Shanghai Downtown - P6066</t>
  </si>
  <si>
    <t>73718</t>
  </si>
  <si>
    <t>HI GOLDEN MILE HONG KONG P6066</t>
  </si>
  <si>
    <t>73719</t>
  </si>
  <si>
    <t>HI MACAU - P6066</t>
  </si>
  <si>
    <t>73720</t>
  </si>
  <si>
    <t>HI Zhuhai - P6066</t>
  </si>
  <si>
    <t>73721</t>
  </si>
  <si>
    <t>IC SHANGHAI PUDONG - P6066</t>
  </si>
  <si>
    <t>73722</t>
  </si>
  <si>
    <t>IC GRAND STANFORD HK - P6066</t>
  </si>
  <si>
    <t>73723</t>
  </si>
  <si>
    <t>CP Shanghai Pudong - P6066</t>
  </si>
  <si>
    <t>73724</t>
  </si>
  <si>
    <t>EX CAUSEWAY BAY HONG KONG P606</t>
  </si>
  <si>
    <t>73725</t>
  </si>
  <si>
    <t>CP Suzhou - P6066</t>
  </si>
  <si>
    <t>73726</t>
  </si>
  <si>
    <t>CP Changshu - P6066</t>
  </si>
  <si>
    <t>73727</t>
  </si>
  <si>
    <t>HI BINHAI TIANJIN - P6066</t>
  </si>
  <si>
    <t>73728</t>
  </si>
  <si>
    <t>HI EAST TAIPEI - P6066</t>
  </si>
  <si>
    <t>73729</t>
  </si>
  <si>
    <t>CP Foshan - P6066</t>
  </si>
  <si>
    <t>73730</t>
  </si>
  <si>
    <t>CP Huizhou - P6066</t>
  </si>
  <si>
    <t>73731</t>
  </si>
  <si>
    <t>IC Hangzhou - P6066</t>
  </si>
  <si>
    <t>73732</t>
  </si>
  <si>
    <t>CP Beijing Chaoyang U Town P60</t>
  </si>
  <si>
    <t>73733</t>
  </si>
  <si>
    <t>HI Shanghai Pudong Kangqiao P6</t>
  </si>
  <si>
    <t>73734</t>
  </si>
  <si>
    <t>73735</t>
  </si>
  <si>
    <t>IC WUXI - P6066</t>
  </si>
  <si>
    <t>73736</t>
  </si>
  <si>
    <t>HI Beijing Haidian - P6066</t>
  </si>
  <si>
    <t>73737</t>
  </si>
  <si>
    <t>CP Guangzhou Huadu - P6066</t>
  </si>
  <si>
    <t>73738</t>
  </si>
  <si>
    <t>CP Nanchang Riverside - P6066</t>
  </si>
  <si>
    <t>73739</t>
  </si>
  <si>
    <t>CP PARAGON XIAMEN - P6066</t>
  </si>
  <si>
    <t>73740</t>
  </si>
  <si>
    <t>CP Intl Aport Beijing - P6066</t>
  </si>
  <si>
    <t>73741</t>
  </si>
  <si>
    <t>IC Beijing Beichen - P6066</t>
  </si>
  <si>
    <t>73742</t>
  </si>
  <si>
    <t>CP Wuhu - P6066</t>
  </si>
  <si>
    <t>73743</t>
  </si>
  <si>
    <t>EX TAOYUAN - P6066</t>
  </si>
  <si>
    <t>73744</t>
  </si>
  <si>
    <t>CP Beijing Zhongguancun -P6066</t>
  </si>
  <si>
    <t>73745</t>
  </si>
  <si>
    <t>HI Nanjing Aqua City - P6066</t>
  </si>
  <si>
    <t>73746</t>
  </si>
  <si>
    <t>HI Changzhou Wujin - P6066</t>
  </si>
  <si>
    <t>73747</t>
  </si>
  <si>
    <t>CP Zhongshan Xiaolan - P6066</t>
  </si>
  <si>
    <t>73748</t>
  </si>
  <si>
    <t>IC Dalian - P6066</t>
  </si>
  <si>
    <t>73749</t>
  </si>
  <si>
    <t>IC Qingdao - P6066</t>
  </si>
  <si>
    <t>73750</t>
  </si>
  <si>
    <t>HI Tianjin Riverside - P6066</t>
  </si>
  <si>
    <t>73751</t>
  </si>
  <si>
    <t>HI Shanghai Pudong Nanpu - P60</t>
  </si>
  <si>
    <t>73752</t>
  </si>
  <si>
    <t>CP Yantai Sea View - P6066</t>
  </si>
  <si>
    <t>73753</t>
  </si>
  <si>
    <t>HI Beijing Deshengmen - P6066</t>
  </si>
  <si>
    <t>73754</t>
  </si>
  <si>
    <t>CP Tianjin Binhai - P6066</t>
  </si>
  <si>
    <t>73755</t>
  </si>
  <si>
    <t>IC Shanghai Puxi - P6066</t>
  </si>
  <si>
    <t>73756</t>
  </si>
  <si>
    <t>IC Huizhou Resort - P6066</t>
  </si>
  <si>
    <t>73757</t>
  </si>
  <si>
    <t>CP HONG KONG CAUSEWAY BAY - P6</t>
  </si>
  <si>
    <t>73758</t>
  </si>
  <si>
    <t>HI Shanghai West - P6066</t>
  </si>
  <si>
    <t>73759</t>
  </si>
  <si>
    <t>IC FOSHAN - P6066</t>
  </si>
  <si>
    <t>73760</t>
  </si>
  <si>
    <t>IC Shanghai Expo - P6066</t>
  </si>
  <si>
    <t>73761</t>
  </si>
  <si>
    <t>HI Hangzhou CBD - P6066</t>
  </si>
  <si>
    <t>73762</t>
  </si>
  <si>
    <t>CP Shenyang Parkview - P6066</t>
  </si>
  <si>
    <t>73763</t>
  </si>
  <si>
    <t>HI Beijing Focus Square -P6066</t>
  </si>
  <si>
    <t>73764</t>
  </si>
  <si>
    <t>CP Xiangyang - P6066</t>
  </si>
  <si>
    <t>73765</t>
  </si>
  <si>
    <t>CP Yichang - P6066</t>
  </si>
  <si>
    <t>73766</t>
  </si>
  <si>
    <t>CP Kunming City Centre - P6066</t>
  </si>
  <si>
    <t>73767</t>
  </si>
  <si>
    <t>IN Shanghai On The Bund -P6066</t>
  </si>
  <si>
    <t>73768</t>
  </si>
  <si>
    <t>73769</t>
  </si>
  <si>
    <t>HI Yinchuan Intl Trade Centre</t>
  </si>
  <si>
    <t>73770</t>
  </si>
  <si>
    <t>IC Shijiazhuang - P6066</t>
  </si>
  <si>
    <t>73771</t>
  </si>
  <si>
    <t>IC Shanghai Harbour City P6066</t>
  </si>
  <si>
    <t>73772</t>
  </si>
  <si>
    <t>HI Nantong Oasis Intl - P6066</t>
  </si>
  <si>
    <t>73773</t>
  </si>
  <si>
    <t>IC Tangshan - P6066</t>
  </si>
  <si>
    <t>73774</t>
  </si>
  <si>
    <t>HI Tianjin Aqua City - P6066</t>
  </si>
  <si>
    <t>73775</t>
  </si>
  <si>
    <t>CP Shanghai Xiayang Lake - P60</t>
  </si>
  <si>
    <t>73776</t>
  </si>
  <si>
    <t>CP TAINAN - P6066</t>
  </si>
  <si>
    <t>73777</t>
  </si>
  <si>
    <t>IN Xiamen Harbour - P6066</t>
  </si>
  <si>
    <t>73778</t>
  </si>
  <si>
    <t>HI MACAU COTAI CENTRAL - P6066</t>
  </si>
  <si>
    <t>73779</t>
  </si>
  <si>
    <t>CP HUANGSHAN YUCHENG - P6066</t>
  </si>
  <si>
    <t>73780</t>
  </si>
  <si>
    <t>HI Resort Changbaishan - P6066</t>
  </si>
  <si>
    <t>73781</t>
  </si>
  <si>
    <t>HI Changbaishan Suites - P6066</t>
  </si>
  <si>
    <t>73782</t>
  </si>
  <si>
    <t>CP Xian - P6066</t>
  </si>
  <si>
    <t>73783</t>
  </si>
  <si>
    <t>CP SHANGHAI ANTING - P6066</t>
  </si>
  <si>
    <t>73784</t>
  </si>
  <si>
    <t>HI Taicang City Centre - P6066</t>
  </si>
  <si>
    <t>73785</t>
  </si>
  <si>
    <t>EX HONG KONG SOHO - P6066</t>
  </si>
  <si>
    <t>73786</t>
  </si>
  <si>
    <t>CP HONG KONG KOWLOON EAST - P6</t>
  </si>
  <si>
    <t>73787</t>
  </si>
  <si>
    <t>CP Tianjin Jinnan - P6066</t>
  </si>
  <si>
    <t>73788</t>
  </si>
  <si>
    <t>EX KOWLOON EAST HONG KONG - P6</t>
  </si>
  <si>
    <t>73789</t>
  </si>
  <si>
    <t>CP Zhenjiang - P6066</t>
  </si>
  <si>
    <t>73790</t>
  </si>
  <si>
    <t>IN Tianjin Haihe - P6066</t>
  </si>
  <si>
    <t>73791</t>
  </si>
  <si>
    <t>CP Lanzhou - P6066</t>
  </si>
  <si>
    <t>73792</t>
  </si>
  <si>
    <t>IN HONG KONG ISLAND - P6066</t>
  </si>
  <si>
    <t>73793</t>
  </si>
  <si>
    <t>CP HAILING ISLAND - P6066</t>
  </si>
  <si>
    <t>73794</t>
  </si>
  <si>
    <t>HI Panjin Aqua City - P6066</t>
  </si>
  <si>
    <t>73795</t>
  </si>
  <si>
    <t>IC Ningbo - P6066</t>
  </si>
  <si>
    <t>73796</t>
  </si>
  <si>
    <t>CP Yiwu Expo - P6066</t>
  </si>
  <si>
    <t>73797</t>
  </si>
  <si>
    <t>IC Wuhan - P6066</t>
  </si>
  <si>
    <t>73798</t>
  </si>
  <si>
    <t>IC Wuhan CC - P6066</t>
  </si>
  <si>
    <t>73799</t>
  </si>
  <si>
    <t>HI GUANGZHOU SCIENCE CITY - P6</t>
  </si>
  <si>
    <t>73800</t>
  </si>
  <si>
    <t>HI Kunming City Centre - P6066</t>
  </si>
  <si>
    <t>73801</t>
  </si>
  <si>
    <t>HI Airport Guangzhou - P6066</t>
  </si>
  <si>
    <t>73802</t>
  </si>
  <si>
    <t>CP GUANGZHOU ZENGCHENG - P6066</t>
  </si>
  <si>
    <t>73803</t>
  </si>
  <si>
    <t>EX HONG KONG MONGKOK - P6066</t>
  </si>
  <si>
    <t>73804</t>
  </si>
  <si>
    <t>HI Nanchang Riverside - P6066</t>
  </si>
  <si>
    <t>73805</t>
  </si>
  <si>
    <t>HI Xi'an Big Goose Pagoda - P6</t>
  </si>
  <si>
    <t>73806</t>
  </si>
  <si>
    <t>IC HONG KONG - P6066</t>
  </si>
  <si>
    <t>73807</t>
  </si>
  <si>
    <t>HI Chongqing University Town -</t>
  </si>
  <si>
    <t>73808</t>
  </si>
  <si>
    <t>CP MACAU - P6066</t>
  </si>
  <si>
    <t>73809</t>
  </si>
  <si>
    <t>IC Beijing Sanlitun - P6066</t>
  </si>
  <si>
    <t>73810</t>
  </si>
  <si>
    <t>IN KAOHSIUNG CENTRAL PARK - P6</t>
  </si>
  <si>
    <t>73811</t>
  </si>
  <si>
    <t>CP Ningbo Xiangshan Sea View -</t>
  </si>
  <si>
    <t>73812</t>
  </si>
  <si>
    <t>Crowne Plaza Wuxi City Center</t>
  </si>
  <si>
    <t>Analytics &amp; Performance (Manil</t>
  </si>
  <si>
    <t>73814</t>
  </si>
  <si>
    <t>Honor Residence @IC</t>
  </si>
  <si>
    <t>73815</t>
  </si>
  <si>
    <t>Jinan Zhonghong Mansion @IC Re</t>
  </si>
  <si>
    <t>73816</t>
  </si>
  <si>
    <t>Voco Gold Coast</t>
  </si>
  <si>
    <t>R0016</t>
  </si>
  <si>
    <t>73817</t>
  </si>
  <si>
    <t>Voco Gold Coast – Walrus</t>
  </si>
  <si>
    <t>R0017</t>
  </si>
  <si>
    <t>73821</t>
  </si>
  <si>
    <t>Crowne Plaza Cheju</t>
  </si>
  <si>
    <t>73822</t>
  </si>
  <si>
    <t>PHIL CR P8033</t>
  </si>
  <si>
    <t>73823</t>
  </si>
  <si>
    <t>CIT China P6066</t>
  </si>
  <si>
    <t>73825</t>
  </si>
  <si>
    <t>Indigo Hakone Gora</t>
  </si>
  <si>
    <t>R0034</t>
  </si>
  <si>
    <t>73828</t>
  </si>
  <si>
    <t>R0018</t>
  </si>
  <si>
    <t>73829</t>
  </si>
  <si>
    <t>CP QingdaoOrientalMovieMetropo</t>
  </si>
  <si>
    <t>73830</t>
  </si>
  <si>
    <t>HIEX Shaoxing Paojiang Franchi</t>
  </si>
  <si>
    <t>73831</t>
  </si>
  <si>
    <t>The Holiday Inn Nanjing Harbou</t>
  </si>
  <si>
    <t>AMEA Allocations</t>
  </si>
  <si>
    <t>73833</t>
  </si>
  <si>
    <t>BUSINESS REWARDS ASIA-IFRS 15</t>
  </si>
  <si>
    <t>73834</t>
  </si>
  <si>
    <t>LOYALTY ASIA-IFRS 15</t>
  </si>
  <si>
    <t>73835</t>
  </si>
  <si>
    <t>PARTNERSHIP ASIA-IFRS 15</t>
  </si>
  <si>
    <t>IC Assessment GC</t>
  </si>
  <si>
    <t>73837</t>
  </si>
  <si>
    <t>IC ASSESSMENT GC TAX</t>
  </si>
  <si>
    <t>73838</t>
  </si>
  <si>
    <t>IC ASSESSMENT SWA</t>
  </si>
  <si>
    <t>IC Assessment AA</t>
  </si>
  <si>
    <t>73840</t>
  </si>
  <si>
    <t>2x - Enterprise Design SGP</t>
  </si>
  <si>
    <t>73841</t>
  </si>
  <si>
    <t>PARK PLAZA BEIJING</t>
  </si>
  <si>
    <t>73842</t>
  </si>
  <si>
    <t>Park Plaza Beijing</t>
  </si>
  <si>
    <t>P6069</t>
  </si>
  <si>
    <t>73843</t>
  </si>
  <si>
    <t>Regent hotel Beijing</t>
  </si>
  <si>
    <t>73844</t>
  </si>
  <si>
    <t>73845</t>
  </si>
  <si>
    <t>Regent Chongqing</t>
  </si>
  <si>
    <t>73846</t>
  </si>
  <si>
    <t>P6068</t>
  </si>
  <si>
    <t>73847</t>
  </si>
  <si>
    <t>HI Pudong Shanghai</t>
  </si>
  <si>
    <t>IHG Voice Baguio Agents</t>
  </si>
  <si>
    <t>IHG Voice Manila Agents</t>
  </si>
  <si>
    <t>73854</t>
  </si>
  <si>
    <t>REGENT CHONGQING</t>
  </si>
  <si>
    <t>73855</t>
  </si>
  <si>
    <t>Regent Residences Jakarta</t>
  </si>
  <si>
    <t>73856</t>
  </si>
  <si>
    <t>Regent Phu Quoc</t>
  </si>
  <si>
    <t>P3058</t>
  </si>
  <si>
    <t>73857</t>
  </si>
  <si>
    <t>Regent Singapore</t>
  </si>
  <si>
    <t>73866</t>
  </si>
  <si>
    <t>Luxury Multi-Brand AUS (cls)</t>
  </si>
  <si>
    <t>UPSCALE MULTI-BRAND AUS</t>
  </si>
  <si>
    <t>73868</t>
  </si>
  <si>
    <t>HIEX Hefei Shushan Franchise F</t>
  </si>
  <si>
    <t>73869</t>
  </si>
  <si>
    <t>Holday Inn Express Suzhou Indu</t>
  </si>
  <si>
    <t>73870</t>
  </si>
  <si>
    <t>VOCO Watermark Spa Gold Coast</t>
  </si>
  <si>
    <t>73871</t>
  </si>
  <si>
    <t>InterContinental Phu Quoc Long</t>
  </si>
  <si>
    <t>73872</t>
  </si>
  <si>
    <t>73873</t>
  </si>
  <si>
    <t>73874</t>
  </si>
  <si>
    <t>The Holiday Inn Express Nanjin</t>
  </si>
  <si>
    <t>73875</t>
  </si>
  <si>
    <t>Holiday Inn Tianjin Wuqing- In</t>
  </si>
  <si>
    <t>Revenue Performance SEA (P6022</t>
  </si>
  <si>
    <t>73900</t>
  </si>
  <si>
    <t>Holiday Inn Guam</t>
  </si>
  <si>
    <t>Distribution_Australia</t>
  </si>
  <si>
    <t>73906</t>
  </si>
  <si>
    <t>Regent  Chongqing</t>
  </si>
  <si>
    <t>P6037</t>
  </si>
  <si>
    <t>73907</t>
  </si>
  <si>
    <t>Regent  Beijing</t>
  </si>
  <si>
    <t>73908</t>
  </si>
  <si>
    <t>Regent  Taipei</t>
  </si>
  <si>
    <t>73909</t>
  </si>
  <si>
    <t>REGENT SINGAPORE</t>
  </si>
  <si>
    <t>73910</t>
  </si>
  <si>
    <t>REGENT RES ASSESSMENT P6009</t>
  </si>
  <si>
    <t>Regent Assessment - Marketing</t>
  </si>
  <si>
    <t>73913</t>
  </si>
  <si>
    <t>73914</t>
  </si>
  <si>
    <t>INTERCONTINENTAL HAYMAN ISLAND</t>
  </si>
  <si>
    <t>R0019</t>
  </si>
  <si>
    <t>L&amp;P Ops Phillipines</t>
  </si>
  <si>
    <t>73916</t>
  </si>
  <si>
    <t>The Holiday Inn Express Shijia</t>
  </si>
  <si>
    <t>73917</t>
  </si>
  <si>
    <t>The Holiday Inn Express Zhengz</t>
  </si>
  <si>
    <t>73918</t>
  </si>
  <si>
    <t>The Crowne Plaza Qingdao Ocean</t>
  </si>
  <si>
    <t>CB&amp;CI 360 Phillipines</t>
  </si>
  <si>
    <t>GESS Brand Consistancy(AUS)</t>
  </si>
  <si>
    <t>GESS Brand Consistancy(China)</t>
  </si>
  <si>
    <t>Global Luxury Brands (Australi</t>
  </si>
  <si>
    <t>Shared Services AUAJ AUS</t>
  </si>
  <si>
    <t>Crowne Plaza/EMEAA (Australia)</t>
  </si>
  <si>
    <t>Luxury Partnerships Singapore</t>
  </si>
  <si>
    <t>73926</t>
  </si>
  <si>
    <t>HIEX Shanghai Jinshan Frn Fees</t>
  </si>
  <si>
    <t>73927</t>
  </si>
  <si>
    <t>Sibling to CC 70340</t>
  </si>
  <si>
    <t>73928</t>
  </si>
  <si>
    <t>Non-Holiday Inn Hotel Shanghai</t>
  </si>
  <si>
    <t>Manila - Global Sales Airline</t>
  </si>
  <si>
    <t>73930</t>
  </si>
  <si>
    <t>VOCO Watermark Gold Coast - P6</t>
  </si>
  <si>
    <t>CMO PROJECT FUND FACILITIES</t>
  </si>
  <si>
    <t>73940</t>
  </si>
  <si>
    <t>GTI GC Project Admin</t>
  </si>
  <si>
    <t>73941</t>
  </si>
  <si>
    <t>CP Lake Malaren Shanghai- Mang</t>
  </si>
  <si>
    <t>Luxury Brands (Singapore)</t>
  </si>
  <si>
    <t>73943</t>
  </si>
  <si>
    <t>CP Dalian Sports Center- Mgmt</t>
  </si>
  <si>
    <t>73944</t>
  </si>
  <si>
    <t>Holiday Inn Shaoguan Downtown</t>
  </si>
  <si>
    <t>73945</t>
  </si>
  <si>
    <t>Holiday Inn Express Hefei High</t>
  </si>
  <si>
    <t>IC Assessment GC (P6066)</t>
  </si>
  <si>
    <t>73947</t>
  </si>
  <si>
    <t>Holiday Inn Express Gurugram S</t>
  </si>
  <si>
    <t>73948</t>
  </si>
  <si>
    <t>Holiday Inn Express Seoul Hong</t>
  </si>
  <si>
    <t>73949</t>
  </si>
  <si>
    <t>Hotel Indigo Hsinchu Science P</t>
  </si>
  <si>
    <t>GC- Revenue Management for Hir</t>
  </si>
  <si>
    <t>AMEA voco Assessments</t>
  </si>
  <si>
    <t>73952</t>
  </si>
  <si>
    <t>Tax BSPA P6024</t>
  </si>
  <si>
    <t>73953</t>
  </si>
  <si>
    <t>Holiday Inn Express Suzhou Zho</t>
  </si>
  <si>
    <t>73954</t>
  </si>
  <si>
    <t>Elim RIHL P6068</t>
  </si>
  <si>
    <t>73955</t>
  </si>
  <si>
    <t>Elim RAPHML P6069</t>
  </si>
  <si>
    <t>73956</t>
  </si>
  <si>
    <t>Elim PT Regent Indonesia</t>
  </si>
  <si>
    <t>73957</t>
  </si>
  <si>
    <t>Elim Regent Apac Mgmt</t>
  </si>
  <si>
    <t>73958</t>
  </si>
  <si>
    <t>IC Maldives Maamunagau Resort</t>
  </si>
  <si>
    <t>73959</t>
  </si>
  <si>
    <t>IC MALDIVES MAAMUNAGAU RESORT</t>
  </si>
  <si>
    <t>GS Strategy_Japan</t>
  </si>
  <si>
    <t>SME – BE – Japan</t>
  </si>
  <si>
    <t>73974</t>
  </si>
  <si>
    <t>CP Danang-MGT FEE</t>
  </si>
  <si>
    <t>73975</t>
  </si>
  <si>
    <t>CP Huailai (MGT fees)</t>
  </si>
  <si>
    <t>73976</t>
  </si>
  <si>
    <t>HI Fuzhou New port</t>
  </si>
  <si>
    <t>73977</t>
  </si>
  <si>
    <t>JTT China</t>
  </si>
  <si>
    <t>73978</t>
  </si>
  <si>
    <t>HIEX Jakarta Matraman-IMF</t>
  </si>
  <si>
    <t>73979</t>
  </si>
  <si>
    <t>HIEX Harbin Nangang_Franchise</t>
  </si>
  <si>
    <t>73980</t>
  </si>
  <si>
    <t>HIEX Jakarta Matraman-LIC</t>
  </si>
  <si>
    <t>73981</t>
  </si>
  <si>
    <t>PR Japan for cross-charges</t>
  </si>
  <si>
    <t>73982</t>
  </si>
  <si>
    <t>HI Hangzhou Airport Zn MGT fee</t>
  </si>
  <si>
    <t>73983</t>
  </si>
  <si>
    <t>HIEX Bejng Shjingshn Prkv MGT</t>
  </si>
  <si>
    <t>73984</t>
  </si>
  <si>
    <t>HIEX Bengaluru Whitefield ITPL</t>
  </si>
  <si>
    <t>73985</t>
  </si>
  <si>
    <t>HIEX Chennai OMR Thoraipakkam</t>
  </si>
  <si>
    <t>73986</t>
  </si>
  <si>
    <t>HCL Unified Compute - SNG</t>
  </si>
  <si>
    <t>73987</t>
  </si>
  <si>
    <t>HCL End User Svcs - Singapore</t>
  </si>
  <si>
    <t>73988</t>
  </si>
  <si>
    <t>HCL End User Services - GC</t>
  </si>
  <si>
    <t>73989</t>
  </si>
  <si>
    <t>Inactivation of CC</t>
  </si>
  <si>
    <t>Sales &amp; Catering - C Asia</t>
  </si>
  <si>
    <t>73991</t>
  </si>
  <si>
    <t>P.T. Rgnt Indonesia</t>
  </si>
  <si>
    <t>73992</t>
  </si>
  <si>
    <t>Regent Asia Pacific Management</t>
  </si>
  <si>
    <t>73993</t>
  </si>
  <si>
    <t>Regent Intl Hotels Limited</t>
  </si>
  <si>
    <t>73994</t>
  </si>
  <si>
    <t>Regent AP Hotel Management Lim</t>
  </si>
  <si>
    <t>73995</t>
  </si>
  <si>
    <t>HCL End User Svcs - PHL</t>
  </si>
  <si>
    <t>73996</t>
  </si>
  <si>
    <t>GT OPS AMEA Projects (P6022)</t>
  </si>
  <si>
    <t>73997</t>
  </si>
  <si>
    <t>IP &amp; TRADEMARKS GC-BEIJING</t>
  </si>
  <si>
    <t>73998</t>
  </si>
  <si>
    <t>HIEX Singapore Serangoon</t>
  </si>
  <si>
    <t>73999</t>
  </si>
  <si>
    <t>HIEX Hyderabad HiTech City</t>
  </si>
  <si>
    <t>74000</t>
  </si>
  <si>
    <t>HIEX Pune Pimpri</t>
  </si>
  <si>
    <t>74001</t>
  </si>
  <si>
    <t>74002</t>
  </si>
  <si>
    <t>Indigo Shanghai Jing'An Mgt fe</t>
  </si>
  <si>
    <t>74003</t>
  </si>
  <si>
    <t>Crowne Plaza Xiangxi MGT fee</t>
  </si>
  <si>
    <t>74004</t>
  </si>
  <si>
    <t>Tax BSPA Regent</t>
  </si>
  <si>
    <t>74005</t>
  </si>
  <si>
    <t>Tax BSPA - Regents</t>
  </si>
  <si>
    <t>74006</t>
  </si>
  <si>
    <t>EX Ahmedabad Prahlad Nagar</t>
  </si>
  <si>
    <t>74007</t>
  </si>
  <si>
    <t>EX Bengaluru Yeshwantpur</t>
  </si>
  <si>
    <t>74008</t>
  </si>
  <si>
    <t>EX Hyderabad Banjara Hills</t>
  </si>
  <si>
    <t>74009</t>
  </si>
  <si>
    <t>EX Pune Hinjewadi</t>
  </si>
  <si>
    <t>74010</t>
  </si>
  <si>
    <t>EX Nashik Indira Nagar</t>
  </si>
  <si>
    <t>74011</t>
  </si>
  <si>
    <t>IFRS 16 accounting P2078</t>
  </si>
  <si>
    <t>Q0022</t>
  </si>
  <si>
    <t>74012</t>
  </si>
  <si>
    <t>IFRS 16 Accounting P6041</t>
  </si>
  <si>
    <t>74013</t>
  </si>
  <si>
    <t>IFRS 16 accounting P6008</t>
  </si>
  <si>
    <t>74014</t>
  </si>
  <si>
    <t>IFRS 16 accounting P6066</t>
  </si>
  <si>
    <t>74015</t>
  </si>
  <si>
    <t>IFRS 16 adjustment P8008</t>
  </si>
  <si>
    <t>74016</t>
  </si>
  <si>
    <t>IFRS 16 accounting P7070</t>
  </si>
  <si>
    <t>74017</t>
  </si>
  <si>
    <t>IFRS 16 accounting P7077</t>
  </si>
  <si>
    <t>74018</t>
  </si>
  <si>
    <t>WATERMARK HOTEL AND SPA GOLD C</t>
  </si>
  <si>
    <t>R0022</t>
  </si>
  <si>
    <t>74019</t>
  </si>
  <si>
    <t>HIEX KOLKATA NEW TOWN</t>
  </si>
  <si>
    <t>74020</t>
  </si>
  <si>
    <t>HIEX GREATER NOIDA KNOWLEDGE</t>
  </si>
  <si>
    <t>74021</t>
  </si>
  <si>
    <t>HIEX MUMBAI GOREGAON</t>
  </si>
  <si>
    <t>74023</t>
  </si>
  <si>
    <t>HIEX BANGALORE HOSUR ROAD</t>
  </si>
  <si>
    <t>Regent  Brand Assessment P6066</t>
  </si>
  <si>
    <t>74035</t>
  </si>
  <si>
    <t>HIEX Xiamen Airport Zone_Franc</t>
  </si>
  <si>
    <t>74036</t>
  </si>
  <si>
    <t>HI Xi’an High-Tech Zone_Mgt Fe</t>
  </si>
  <si>
    <t>74037</t>
  </si>
  <si>
    <t>HIEX Haining City Center(mgt f</t>
  </si>
  <si>
    <t>74038</t>
  </si>
  <si>
    <t>HIEX Xuhui Binjian</t>
  </si>
  <si>
    <t>74039</t>
  </si>
  <si>
    <t>HIEX Tianshui City Center</t>
  </si>
  <si>
    <t>74040</t>
  </si>
  <si>
    <t>End User Experience - SNG</t>
  </si>
  <si>
    <t>74042</t>
  </si>
  <si>
    <t>74044</t>
  </si>
  <si>
    <t>InterContinental Hong Kong Ltd</t>
  </si>
  <si>
    <t>R5892</t>
  </si>
  <si>
    <t>74045</t>
  </si>
  <si>
    <t>Holiday Inn Shunde  Foshan</t>
  </si>
  <si>
    <t>74046</t>
  </si>
  <si>
    <t>74047</t>
  </si>
  <si>
    <t>Information Security GC</t>
  </si>
  <si>
    <t>74048</t>
  </si>
  <si>
    <t>HIEX Chengdu NR Stat_Franchise</t>
  </si>
  <si>
    <t>74049</t>
  </si>
  <si>
    <t>HIEX Guilin City Cen_Franchise</t>
  </si>
  <si>
    <t>74050</t>
  </si>
  <si>
    <t>HIEX Xi'an Bell Franchised</t>
  </si>
  <si>
    <t>74051</t>
  </si>
  <si>
    <t>HIEX Harbin Qunli Franchised</t>
  </si>
  <si>
    <t>74052</t>
  </si>
  <si>
    <t>HIEX Lhasa Potala Franchised</t>
  </si>
  <si>
    <t>74053</t>
  </si>
  <si>
    <t>VOCO WALRUS GAMING</t>
  </si>
  <si>
    <t>R0023</t>
  </si>
  <si>
    <t>74054</t>
  </si>
  <si>
    <t>HIR Qionghai Meiling Lake_Mgt</t>
  </si>
  <si>
    <t>74110</t>
  </si>
  <si>
    <t>Staybridge Thonglor</t>
  </si>
  <si>
    <t>R0028</t>
  </si>
  <si>
    <t>74114</t>
  </si>
  <si>
    <t>Holiday Inn &amp; Suite Sriracha</t>
  </si>
  <si>
    <t>R0027</t>
  </si>
  <si>
    <t>74118</t>
  </si>
  <si>
    <t>Kimpton Shinjuku Tokyo</t>
  </si>
  <si>
    <t>R5898</t>
  </si>
  <si>
    <t>74120</t>
  </si>
  <si>
    <t>Crowne Plaza Darling Harbour</t>
  </si>
  <si>
    <t>R0029</t>
  </si>
  <si>
    <t>74121</t>
  </si>
  <si>
    <t>R0031</t>
  </si>
  <si>
    <t>74122</t>
  </si>
  <si>
    <t>voco Melbourne Central</t>
  </si>
  <si>
    <t>R5924</t>
  </si>
  <si>
    <t>74123</t>
  </si>
  <si>
    <t>HI &amp; Suites Geelong</t>
  </si>
  <si>
    <t>R0048</t>
  </si>
  <si>
    <t>74125</t>
  </si>
  <si>
    <t>Holiday Inn Melbourne Werribee</t>
  </si>
  <si>
    <t>R5908</t>
  </si>
  <si>
    <t>KIMPTON BRAND ASSESSMENT GC</t>
  </si>
  <si>
    <t>74127</t>
  </si>
  <si>
    <t>GC Kimpton Overheads</t>
  </si>
  <si>
    <t>SME – Strategy Guangzhou</t>
  </si>
  <si>
    <t>RCC Office China</t>
  </si>
  <si>
    <t>74130</t>
  </si>
  <si>
    <t>CP Nanchang Wanli</t>
  </si>
  <si>
    <t>74131</t>
  </si>
  <si>
    <t>IC Guanzhou Exhibition Center</t>
  </si>
  <si>
    <t>74132</t>
  </si>
  <si>
    <t>HIEX Liyang Huafu_FF</t>
  </si>
  <si>
    <t>74133</t>
  </si>
  <si>
    <t>Kimpton Da An _Mgmt fee</t>
  </si>
  <si>
    <t>74134</t>
  </si>
  <si>
    <t>GC Experience Guest</t>
  </si>
  <si>
    <t>IHG Procurement Australia</t>
  </si>
  <si>
    <t>74149</t>
  </si>
  <si>
    <t>HIEX Taian City Center</t>
  </si>
  <si>
    <t>74150</t>
  </si>
  <si>
    <t>Crowne Plaza Taizhou</t>
  </si>
  <si>
    <t>74151</t>
  </si>
  <si>
    <t>China Global Strategy</t>
  </si>
  <si>
    <t>74154</t>
  </si>
  <si>
    <t>HIEX Yinchuan Downtown</t>
  </si>
  <si>
    <t>74155</t>
  </si>
  <si>
    <t>Japan Legal</t>
  </si>
  <si>
    <t>74177</t>
  </si>
  <si>
    <t>IC HAYMAN STAFF VILLAGE</t>
  </si>
  <si>
    <t>R0025</t>
  </si>
  <si>
    <t>Japan - ECO</t>
  </si>
  <si>
    <t>74179</t>
  </si>
  <si>
    <t>SIX SENSES INTEGRATION P2060</t>
  </si>
  <si>
    <t>74180</t>
  </si>
  <si>
    <t>AMEA Regent Hotels-Mgt Contrac</t>
  </si>
  <si>
    <t>74182</t>
  </si>
  <si>
    <t>HI Shanghai Hongqiao Central</t>
  </si>
  <si>
    <t>74183</t>
  </si>
  <si>
    <t>GC Regent Hotels-Mgt Contract</t>
  </si>
  <si>
    <t>74192</t>
  </si>
  <si>
    <t>Indigo Adelaide Markets</t>
  </si>
  <si>
    <t>R5903</t>
  </si>
  <si>
    <t>74193</t>
  </si>
  <si>
    <t>HIEX Hefei South</t>
  </si>
  <si>
    <t>74194</t>
  </si>
  <si>
    <t>EX BANGKOK CHINATOWN</t>
  </si>
  <si>
    <t>AA - National Sales Jpn JV SF</t>
  </si>
  <si>
    <t>AA - National Sales - New Ze</t>
  </si>
  <si>
    <t>AA - National Sales - Australi</t>
  </si>
  <si>
    <t>National Sales - Head AuA</t>
  </si>
  <si>
    <t>74199</t>
  </si>
  <si>
    <t>HI &amp; Suites Lanzhou Center</t>
  </si>
  <si>
    <t>74200</t>
  </si>
  <si>
    <t>HI Zhengzhou Riverside</t>
  </si>
  <si>
    <t>74201</t>
  </si>
  <si>
    <t>HIEX Shanghai Tangzhen</t>
  </si>
  <si>
    <t>74212</t>
  </si>
  <si>
    <t>HIEX Shenzhen Songgang</t>
  </si>
  <si>
    <t>74213</t>
  </si>
  <si>
    <t>HIEX Beijing Badaling</t>
  </si>
  <si>
    <t>74214</t>
  </si>
  <si>
    <t>IC Hayman Island Resort</t>
  </si>
  <si>
    <t>74215</t>
  </si>
  <si>
    <t>RSA and IT Support Service</t>
  </si>
  <si>
    <t>74216</t>
  </si>
  <si>
    <t>P6066 Bad Debt Provision</t>
  </si>
  <si>
    <t>74217</t>
  </si>
  <si>
    <t>HI Express Guangshun Beijing</t>
  </si>
  <si>
    <t>74218</t>
  </si>
  <si>
    <t>HI Express Beijing Wangjing</t>
  </si>
  <si>
    <t>74219</t>
  </si>
  <si>
    <t>HI Express Beijing Minzuyuan</t>
  </si>
  <si>
    <t>74220</t>
  </si>
  <si>
    <t>GT GC Operations</t>
  </si>
  <si>
    <t>74221</t>
  </si>
  <si>
    <t>Development - Central P6066</t>
  </si>
  <si>
    <t>74222</t>
  </si>
  <si>
    <t>Ops - Central (P6066)</t>
  </si>
  <si>
    <t>74223</t>
  </si>
  <si>
    <t>AP - OPS GC BUS SUP WOFE</t>
  </si>
  <si>
    <t>GC - Revenue Management Corpt</t>
  </si>
  <si>
    <t>GC-Brand Management Corporate</t>
  </si>
  <si>
    <t>74226</t>
  </si>
  <si>
    <t>Technical Service ChinaSH WFOE</t>
  </si>
  <si>
    <t>74227</t>
  </si>
  <si>
    <t>HIEX Support-GM in Ready-HIEX</t>
  </si>
  <si>
    <t>74228</t>
  </si>
  <si>
    <t>CEO Fund – HR Talent</t>
  </si>
  <si>
    <t>74229</t>
  </si>
  <si>
    <t>GC Mgmt</t>
  </si>
  <si>
    <t>74230</t>
  </si>
  <si>
    <t>GREATER CHINA LEGAL.</t>
  </si>
  <si>
    <t>74231</t>
  </si>
  <si>
    <t>SHANGHAI P2P (74231)</t>
  </si>
  <si>
    <t>74232</t>
  </si>
  <si>
    <t>GC Express Dev WOFE(cls)</t>
  </si>
  <si>
    <t>74233</t>
  </si>
  <si>
    <t>Pre-Opening Costs</t>
  </si>
  <si>
    <t>74234</t>
  </si>
  <si>
    <t>HLG – Central P6066</t>
  </si>
  <si>
    <t>74235</t>
  </si>
  <si>
    <t>Ops - QC</t>
  </si>
  <si>
    <t>74236</t>
  </si>
  <si>
    <t>PROCUREMENT - SHANGHAI (74236)</t>
  </si>
  <si>
    <t>74237</t>
  </si>
  <si>
    <t>GC Strategy &amp; Analytics</t>
  </si>
  <si>
    <t>74238</t>
  </si>
  <si>
    <t>Global Sales Guangzhou (cls)</t>
  </si>
  <si>
    <t>74239</t>
  </si>
  <si>
    <t>Global Sales Beijing</t>
  </si>
  <si>
    <t>74240</t>
  </si>
  <si>
    <t>GC-Facilities Greater China Sh</t>
  </si>
  <si>
    <t>74241</t>
  </si>
  <si>
    <t>CLOSED REVENUE SYSTEM TRG CHNA</t>
  </si>
  <si>
    <t>74242</t>
  </si>
  <si>
    <t>'GM in Transition - FS</t>
  </si>
  <si>
    <t>74243</t>
  </si>
  <si>
    <t>GC - SAFETY</t>
  </si>
  <si>
    <t>74244</t>
  </si>
  <si>
    <t>74245</t>
  </si>
  <si>
    <t>74246</t>
  </si>
  <si>
    <t>AMEA HRSS - CHINA</t>
  </si>
  <si>
    <t>74247</t>
  </si>
  <si>
    <t>74249</t>
  </si>
  <si>
    <t>IC COEX SEOUL</t>
  </si>
  <si>
    <t>74250</t>
  </si>
  <si>
    <t>IC Grand Seoul</t>
  </si>
  <si>
    <t>74251</t>
  </si>
  <si>
    <t>IC Kuala Lumpur</t>
  </si>
  <si>
    <t>Global Resorts -Multibrand Exp</t>
  </si>
  <si>
    <t>SWA - CP BRAND ASSESSMENTS</t>
  </si>
  <si>
    <t>74254</t>
  </si>
  <si>
    <t>SVP Global Brands (UK) (cls)</t>
  </si>
  <si>
    <t>IC BRAND ASSMT SWA - P2060</t>
  </si>
  <si>
    <t>74256</t>
  </si>
  <si>
    <t>IC Tangshan</t>
  </si>
  <si>
    <t>GC-Business Intelligence-P6066</t>
  </si>
  <si>
    <t>74258</t>
  </si>
  <si>
    <t>EMEAA INTEGRATION</t>
  </si>
  <si>
    <t>74259</t>
  </si>
  <si>
    <t>AA - Corporate Finance</t>
  </si>
  <si>
    <t>74260</t>
  </si>
  <si>
    <t>HI Shihiazhuang Central</t>
  </si>
  <si>
    <t>74261</t>
  </si>
  <si>
    <t>Holidex revenue collected from</t>
  </si>
  <si>
    <t>74262</t>
  </si>
  <si>
    <t>EX Beijing Airport Zone</t>
  </si>
  <si>
    <t>74263</t>
  </si>
  <si>
    <t>GC - MF TAX - P6066</t>
  </si>
  <si>
    <t>IHG (SHANGHAI) LTD</t>
  </si>
  <si>
    <t>74266</t>
  </si>
  <si>
    <t>IT SECURITY_GREATER CHINA</t>
  </si>
  <si>
    <t>74267</t>
  </si>
  <si>
    <t>CHINA BUSINESS TAX</t>
  </si>
  <si>
    <t>74268</t>
  </si>
  <si>
    <t>Operations Support</t>
  </si>
  <si>
    <t>74269</t>
  </si>
  <si>
    <t>UE UNALLOCATED P5043 (74269)</t>
  </si>
  <si>
    <t>PROJECT- IC PR &amp; COMM (P6022)</t>
  </si>
  <si>
    <t>Project- IC Brands</t>
  </si>
  <si>
    <t>PROJECT- MB BRANDS</t>
  </si>
  <si>
    <t>Project- MB PR &amp; Comm (P6022)</t>
  </si>
  <si>
    <t>GC - Projects Commerical</t>
  </si>
  <si>
    <t>GC GE Projects - P6066</t>
  </si>
  <si>
    <t>74276</t>
  </si>
  <si>
    <t>GC IC S&amp;M - P6066</t>
  </si>
  <si>
    <t>GC BIZ TAX RESERVATION FUND</t>
  </si>
  <si>
    <t>GC Biz Tax PCR</t>
  </si>
  <si>
    <t>GC Brand Standards - P6066</t>
  </si>
  <si>
    <t>74280</t>
  </si>
  <si>
    <t>Project- MB CCO (P6022) (cls)</t>
  </si>
  <si>
    <t>74281</t>
  </si>
  <si>
    <t>Project- IC CCO (P6022) (cls)</t>
  </si>
  <si>
    <t>Project - MB LM (P6022)</t>
  </si>
  <si>
    <t>74283</t>
  </si>
  <si>
    <t>Project - IC LM (P6022) (cls)</t>
  </si>
  <si>
    <t>AMEA SVP S&amp;M (P6022)</t>
  </si>
  <si>
    <t>Regional Sales AUA</t>
  </si>
  <si>
    <t>74286</t>
  </si>
  <si>
    <t>RMH AUA (P5016) (cls)</t>
  </si>
  <si>
    <t>RMH JPN (P7070)</t>
  </si>
  <si>
    <t>RMH SEA (P2001)</t>
  </si>
  <si>
    <t>RMH SEA (Not to use)</t>
  </si>
  <si>
    <t>AMEA - RMH (P6009)</t>
  </si>
  <si>
    <t>74291</t>
  </si>
  <si>
    <t>MANILA BSC - P8033</t>
  </si>
  <si>
    <t>74292</t>
  </si>
  <si>
    <t>Baguio BSC - P8033</t>
  </si>
  <si>
    <t>AMEA Sales Effectiveness SIN</t>
  </si>
  <si>
    <t>AMEA - SALES EFFECTIVENESS</t>
  </si>
  <si>
    <t>GC - Brands Upscale - P6066</t>
  </si>
  <si>
    <t>Brand project HI - P6066</t>
  </si>
  <si>
    <t>74298</t>
  </si>
  <si>
    <t>CP XUZHOU DALONG LAKE</t>
  </si>
  <si>
    <t>74299</t>
  </si>
  <si>
    <t>HI Chengdu Xindu</t>
  </si>
  <si>
    <t>74300</t>
  </si>
  <si>
    <t>UE UNALLOCATED P2045 (74300)</t>
  </si>
  <si>
    <t>P2045</t>
  </si>
  <si>
    <t>74301</t>
  </si>
  <si>
    <t>Victoria Hotels (Christch) Ltd</t>
  </si>
  <si>
    <t>R5830</t>
  </si>
  <si>
    <t>74302</t>
  </si>
  <si>
    <t>Golf Course Management-Hunter</t>
  </si>
  <si>
    <t>R5839</t>
  </si>
  <si>
    <t>74303</t>
  </si>
  <si>
    <t>CP Hunter Valley</t>
  </si>
  <si>
    <t>R5840</t>
  </si>
  <si>
    <t>74304</t>
  </si>
  <si>
    <t>R5841</t>
  </si>
  <si>
    <t>74305</t>
  </si>
  <si>
    <t>EX Ahmedabad - R5842</t>
  </si>
  <si>
    <t>R5842</t>
  </si>
  <si>
    <t>74306</t>
  </si>
  <si>
    <t>Holiday Inn Express Phuket Pat</t>
  </si>
  <si>
    <t>R5843</t>
  </si>
  <si>
    <t>74307</t>
  </si>
  <si>
    <t>PHILIPPINES - FRAUD PROTECTION</t>
  </si>
  <si>
    <t>74308</t>
  </si>
  <si>
    <t>IC SYDNEY</t>
  </si>
  <si>
    <t>74309</t>
  </si>
  <si>
    <t>SWA SHARED SERVICES XCHARGE</t>
  </si>
  <si>
    <t>74310</t>
  </si>
  <si>
    <t>EX Singapore Orchard Road</t>
  </si>
  <si>
    <t>R5860</t>
  </si>
  <si>
    <t>74311</t>
  </si>
  <si>
    <t>AA - VP Ops SEA - P2078</t>
  </si>
  <si>
    <t>74312</t>
  </si>
  <si>
    <t>IHGDR Thailand THB P2078</t>
  </si>
  <si>
    <t>74313</t>
  </si>
  <si>
    <t>Hotel Openings (Thailand)</t>
  </si>
  <si>
    <t>74314</t>
  </si>
  <si>
    <t>BKK SS - Sales &amp; Marketing</t>
  </si>
  <si>
    <t>74315</t>
  </si>
  <si>
    <t>BKK SS - Finance - P2078</t>
  </si>
  <si>
    <t>74316</t>
  </si>
  <si>
    <t>BKK SS - HR - P2078 (cls)</t>
  </si>
  <si>
    <t>74317</t>
  </si>
  <si>
    <t>BKK SS - IT - P2078 (cls)</t>
  </si>
  <si>
    <t>74318</t>
  </si>
  <si>
    <t>BKK SS - Reservations (cls)</t>
  </si>
  <si>
    <t>74319</t>
  </si>
  <si>
    <t>AMEA - THAILAND SPECIAL PROJEC</t>
  </si>
  <si>
    <t>74320</t>
  </si>
  <si>
    <t>HIEX SEMARANG SIMPANG LIMA</t>
  </si>
  <si>
    <t>R5861</t>
  </si>
  <si>
    <t>Regional Sales Korea</t>
  </si>
  <si>
    <t>PROJECT-GC OB &amp; INDIA STRATEGY</t>
  </si>
  <si>
    <t>74323</t>
  </si>
  <si>
    <t>Comm Mktg SEA (cls)</t>
  </si>
  <si>
    <t>74324</t>
  </si>
  <si>
    <t>Project- MB IPS (P2078) (cls)</t>
  </si>
  <si>
    <t>74325</t>
  </si>
  <si>
    <t>Project- IC FM (P2078) (cls)</t>
  </si>
  <si>
    <t>74326</t>
  </si>
  <si>
    <t>HOLIDAY INN EXPRESS CHENNAI MA</t>
  </si>
  <si>
    <t>R5862</t>
  </si>
  <si>
    <t>74327</t>
  </si>
  <si>
    <t>Holiday Inn Express Jakarta Pl</t>
  </si>
  <si>
    <t>R5863</t>
  </si>
  <si>
    <t>74328</t>
  </si>
  <si>
    <t>Comm PerformanceTrg(2078)(cls)</t>
  </si>
  <si>
    <t>COMM PERFORMANCE AMEA (P5016)</t>
  </si>
  <si>
    <t>74330</t>
  </si>
  <si>
    <t>IHGDR Singapore Vietnam Philip</t>
  </si>
  <si>
    <t>74331</t>
  </si>
  <si>
    <t>IHGDR MiddleEast &amp; Africa USD</t>
  </si>
  <si>
    <t>74332</t>
  </si>
  <si>
    <t>IHGDR NZ Fiji Vanuata AUD P50</t>
  </si>
  <si>
    <t>74333</t>
  </si>
  <si>
    <t>CP Beijing Lido</t>
  </si>
  <si>
    <t>74334</t>
  </si>
  <si>
    <t>EX JAKARTA THAMRIN</t>
  </si>
  <si>
    <t>R5864</t>
  </si>
  <si>
    <t>74335</t>
  </si>
  <si>
    <t>R5865</t>
  </si>
  <si>
    <t>74336</t>
  </si>
  <si>
    <t>HI Perth</t>
  </si>
  <si>
    <t>R5866</t>
  </si>
  <si>
    <t>74337</t>
  </si>
  <si>
    <t>InterContinental Syd Dbl Bay</t>
  </si>
  <si>
    <t>R5867</t>
  </si>
  <si>
    <t>74338</t>
  </si>
  <si>
    <t>R5868</t>
  </si>
  <si>
    <t>74339</t>
  </si>
  <si>
    <t>R5869</t>
  </si>
  <si>
    <t>74340</t>
  </si>
  <si>
    <t>HOLIDAY INN EXPRESS &amp; SUITES H</t>
  </si>
  <si>
    <t>R5870</t>
  </si>
  <si>
    <t>74341</t>
  </si>
  <si>
    <t>HIEX BALI RAYA KUTA</t>
  </si>
  <si>
    <t>R5871</t>
  </si>
  <si>
    <t>74342</t>
  </si>
  <si>
    <t>HOLIDAY INN EXPRESS SINGAPORE</t>
  </si>
  <si>
    <t>R5872</t>
  </si>
  <si>
    <t>74343</t>
  </si>
  <si>
    <t>HOLIDAY INN EXPRESS BANGKOK SA</t>
  </si>
  <si>
    <t>R5873</t>
  </si>
  <si>
    <t>74344</t>
  </si>
  <si>
    <t>74346</t>
  </si>
  <si>
    <t>Hotel Indigo Bali Seminyak</t>
  </si>
  <si>
    <t>74347</t>
  </si>
  <si>
    <t>EX JAKARTA INTERNATIONAL EXPO</t>
  </si>
  <si>
    <t>74349</t>
  </si>
  <si>
    <t>EX JAKARTA CIKINI</t>
  </si>
  <si>
    <t>74351</t>
  </si>
  <si>
    <t>HI RESORT KHAO LAK TERMINATION</t>
  </si>
  <si>
    <t>74360</t>
  </si>
  <si>
    <t>HOLIDAY INN KOLKATA AIRPORT LI</t>
  </si>
  <si>
    <t>74366</t>
  </si>
  <si>
    <t>IC Hefei - Mgmt fees</t>
  </si>
  <si>
    <t>74367</t>
  </si>
  <si>
    <t>The HUALUXE Wuhu Managed Fee</t>
  </si>
  <si>
    <t>74368</t>
  </si>
  <si>
    <t>74369</t>
  </si>
  <si>
    <t>CP Fuzhou Riverside (P6024)</t>
  </si>
  <si>
    <t>74375</t>
  </si>
  <si>
    <t>74376</t>
  </si>
  <si>
    <t>The Holiday Inn Nanjing Qinhua</t>
  </si>
  <si>
    <t>74379</t>
  </si>
  <si>
    <t>Crowne Plaza Resort Changbaish</t>
  </si>
  <si>
    <t>74381</t>
  </si>
  <si>
    <t>Crowne PlazaBaojiCityCenterIMF</t>
  </si>
  <si>
    <t>74382</t>
  </si>
  <si>
    <t>EX Chengdu Huanhuaxi P6066</t>
  </si>
  <si>
    <t>74383</t>
  </si>
  <si>
    <t>EX CHENGDU HUANHUAXI P6024</t>
  </si>
  <si>
    <t>74384</t>
  </si>
  <si>
    <t>HOLIDAY INN EXP LESHAN CITY SQ</t>
  </si>
  <si>
    <t>74385</t>
  </si>
  <si>
    <t>HI SUZHOU JINJI LAKE</t>
  </si>
  <si>
    <t>74386</t>
  </si>
  <si>
    <t>THE HOLIDAY INN SUZHOU TAIHU L</t>
  </si>
  <si>
    <t>74387</t>
  </si>
  <si>
    <t>HIEX SUZHOU TAIHULAKE LIC</t>
  </si>
  <si>
    <t>74388</t>
  </si>
  <si>
    <t>Holiday Inn &amp; Suites Tianjin D</t>
  </si>
  <si>
    <t>74394</t>
  </si>
  <si>
    <t>CP NEW DELHI MAYUR VIHAR NOIDA</t>
  </si>
  <si>
    <t>74395</t>
  </si>
  <si>
    <t>HI MAYUR VIHAR NEW DELHI</t>
  </si>
  <si>
    <t>74396</t>
  </si>
  <si>
    <t>74397</t>
  </si>
  <si>
    <t>HOLIDAY INN AND SUITES RAYONG</t>
  </si>
  <si>
    <t>74398</t>
  </si>
  <si>
    <t>Holiday Inn Resort Vana Nava H</t>
  </si>
  <si>
    <t>74399</t>
  </si>
  <si>
    <t>HUALUXE Xiamen Haicang Managem</t>
  </si>
  <si>
    <t>74404</t>
  </si>
  <si>
    <t>EX JAKARTA PALMERAH</t>
  </si>
  <si>
    <t>74405</t>
  </si>
  <si>
    <t>IC Bandung Dago</t>
  </si>
  <si>
    <t>74406</t>
  </si>
  <si>
    <t>HOLIDAY INN EXPRESS SYDNEY MAC</t>
  </si>
  <si>
    <t>74409</t>
  </si>
  <si>
    <t>HOLIDAY INN EXPRESS CHENGDU TI</t>
  </si>
  <si>
    <t>GC Loyalty mgt</t>
  </si>
  <si>
    <t>GC RMH- BJ</t>
  </si>
  <si>
    <t>74416</t>
  </si>
  <si>
    <t>GC - Fulfillment Center - BJ</t>
  </si>
  <si>
    <t>74417</t>
  </si>
  <si>
    <t>RSO-Wholesales BJ+</t>
  </si>
  <si>
    <t>74418</t>
  </si>
  <si>
    <t>Project Dragon-Key Account -</t>
  </si>
  <si>
    <t>GC - GC-Social Media&amp;Mobie BJ</t>
  </si>
  <si>
    <t>74420</t>
  </si>
  <si>
    <t>GC Admin – Beijing</t>
  </si>
  <si>
    <t>Dist &amp; Intermediary Sales - Be</t>
  </si>
  <si>
    <t>74422</t>
  </si>
  <si>
    <t>SR - Public Affairs Beijing</t>
  </si>
  <si>
    <t>74423</t>
  </si>
  <si>
    <t>GC HUMAN RESOURCES BEIJING</t>
  </si>
  <si>
    <t>GC - Revenue Management Beijin</t>
  </si>
  <si>
    <t>74425</t>
  </si>
  <si>
    <t>GC - Sales Mgt Shanghai Beijin</t>
  </si>
  <si>
    <t>74426</t>
  </si>
  <si>
    <t>CP Fuzhou Riverside (P6066)</t>
  </si>
  <si>
    <t>74432</t>
  </si>
  <si>
    <t>SL Mauritius Corporate Asia</t>
  </si>
  <si>
    <t>P0011</t>
  </si>
  <si>
    <t>74433</t>
  </si>
  <si>
    <t>SL Service Corporate BVI</t>
  </si>
  <si>
    <t>P0012</t>
  </si>
  <si>
    <t>74434</t>
  </si>
  <si>
    <t>SL Holding  Corporate BVI</t>
  </si>
  <si>
    <t>P0013</t>
  </si>
  <si>
    <t>74435</t>
  </si>
  <si>
    <t>SL Maldives  Corporate</t>
  </si>
  <si>
    <t>P0014</t>
  </si>
  <si>
    <t>74436</t>
  </si>
  <si>
    <t>P0015</t>
  </si>
  <si>
    <t>74437</t>
  </si>
  <si>
    <t>SLOperation Thailand Corporate</t>
  </si>
  <si>
    <t>P0016</t>
  </si>
  <si>
    <t>74438</t>
  </si>
  <si>
    <t>SL Holdings Thailand Corporat</t>
  </si>
  <si>
    <t>P0017</t>
  </si>
  <si>
    <t>74439</t>
  </si>
  <si>
    <t>SL Hospitality Thailand Corp</t>
  </si>
  <si>
    <t>P0018</t>
  </si>
  <si>
    <t>74440</t>
  </si>
  <si>
    <t>SL Singapore Corporate</t>
  </si>
  <si>
    <t>P0019</t>
  </si>
  <si>
    <t>74441</t>
  </si>
  <si>
    <t>SL LANKA CORPORATE</t>
  </si>
  <si>
    <t>P0020</t>
  </si>
  <si>
    <t>74442</t>
  </si>
  <si>
    <t>SL Capital Corporate</t>
  </si>
  <si>
    <t>P0021</t>
  </si>
  <si>
    <t>74443</t>
  </si>
  <si>
    <t>SL Vietnam Corporate</t>
  </si>
  <si>
    <t>P0022</t>
  </si>
  <si>
    <t>VND</t>
  </si>
  <si>
    <t>74444</t>
  </si>
  <si>
    <t>AA TSA Fees P0011</t>
  </si>
  <si>
    <t>74445</t>
  </si>
  <si>
    <t>AA TSA Fees P0015</t>
  </si>
  <si>
    <t>74455</t>
  </si>
  <si>
    <t>SX SINGAPORE DUXTON P0011</t>
  </si>
  <si>
    <t>74466</t>
  </si>
  <si>
    <t>SX Con Dao P0011</t>
  </si>
  <si>
    <t>74467</t>
  </si>
  <si>
    <t>SX Laamu P0011</t>
  </si>
  <si>
    <t>74468</t>
  </si>
  <si>
    <t>SX Ninh Van Bay P0011</t>
  </si>
  <si>
    <t>74469</t>
  </si>
  <si>
    <t>SX QING CHENG MOUNTAIN P0011</t>
  </si>
  <si>
    <t>74470</t>
  </si>
  <si>
    <t>SX Samui P0011</t>
  </si>
  <si>
    <t>74471</t>
  </si>
  <si>
    <t>SX Evason Ana Mandara P0011</t>
  </si>
  <si>
    <t>74472</t>
  </si>
  <si>
    <t>SX EVASON HUA HIN P0011</t>
  </si>
  <si>
    <t>74473</t>
  </si>
  <si>
    <t>SX Fiji P0011</t>
  </si>
  <si>
    <t>74474</t>
  </si>
  <si>
    <t>SX ULUWATU P0011</t>
  </si>
  <si>
    <t>74475</t>
  </si>
  <si>
    <t>SX Bhutan P0011</t>
  </si>
  <si>
    <t>74476</t>
  </si>
  <si>
    <t>SX Koh Krabey P0011</t>
  </si>
  <si>
    <t>74477</t>
  </si>
  <si>
    <t>SX SPA JAYPEE GREENS P0011</t>
  </si>
  <si>
    <t>74478</t>
  </si>
  <si>
    <t>SX Samui P0015</t>
  </si>
  <si>
    <t>74479</t>
  </si>
  <si>
    <t>SL Hospitality Thai Corp(HO)</t>
  </si>
  <si>
    <t>P0029</t>
  </si>
  <si>
    <t>74480</t>
  </si>
  <si>
    <t>SX Laamu P0014</t>
  </si>
  <si>
    <t>74481</t>
  </si>
  <si>
    <t>HI Warwick Farm (P6022)</t>
  </si>
  <si>
    <t>Manila IC Res</t>
  </si>
  <si>
    <t>Manila Kimpton Res</t>
  </si>
  <si>
    <t>Baguio IC Res</t>
  </si>
  <si>
    <t>Baguio Kimpton Res</t>
  </si>
  <si>
    <t>74487</t>
  </si>
  <si>
    <t>Six Senses IFRS 16 adjustments</t>
  </si>
  <si>
    <t>74488</t>
  </si>
  <si>
    <t>Six Senses Mgmt Contract AA</t>
  </si>
  <si>
    <t>74489</t>
  </si>
  <si>
    <t>Six Senses Mgmt Contract GC</t>
  </si>
  <si>
    <t>74493</t>
  </si>
  <si>
    <t>SX SINGAPORE MAXWELL P0011</t>
  </si>
  <si>
    <t>74498</t>
  </si>
  <si>
    <t>SX SPA SONEVA FUSHI P0015</t>
  </si>
  <si>
    <t>74499</t>
  </si>
  <si>
    <t>SX YANGSHUO P0011</t>
  </si>
  <si>
    <t>74500</t>
  </si>
  <si>
    <t>SX Spa Soneva Kiri P0015</t>
  </si>
  <si>
    <t>74502</t>
  </si>
  <si>
    <t>SX Spa Soneva Fushi P0014</t>
  </si>
  <si>
    <t>74503</t>
  </si>
  <si>
    <t>SX Spa Hua Hin P0015</t>
  </si>
  <si>
    <t>74504</t>
  </si>
  <si>
    <t>SX Spa Yao Noi P0015</t>
  </si>
  <si>
    <t>74505</t>
  </si>
  <si>
    <t>HIEX Nanjing Dongshan</t>
  </si>
  <si>
    <t>74506</t>
  </si>
  <si>
    <t>CP Nanning City Center</t>
  </si>
  <si>
    <t>74507</t>
  </si>
  <si>
    <t>HIEX Xiamen Lushan</t>
  </si>
  <si>
    <t>74508</t>
  </si>
  <si>
    <t>HUALUXE Xi'an Hi-tech Zone</t>
  </si>
  <si>
    <t>74509</t>
  </si>
  <si>
    <t>HIEX Shanghai Chongming</t>
  </si>
  <si>
    <t>74510</t>
  </si>
  <si>
    <t>HI Kunshan</t>
  </si>
  <si>
    <t>74511</t>
  </si>
  <si>
    <t>HIEX Qingdao Chengyang Central</t>
  </si>
  <si>
    <t>74512</t>
  </si>
  <si>
    <t>CP Residences Port Moresby</t>
  </si>
  <si>
    <t>74513</t>
  </si>
  <si>
    <t>EX BANGKOK CHINATOWN - P6024</t>
  </si>
  <si>
    <t>74514</t>
  </si>
  <si>
    <t>HIEX Foshan Chancheng</t>
  </si>
  <si>
    <t>74515</t>
  </si>
  <si>
    <t>HIEX Yantai Fulai</t>
  </si>
  <si>
    <t>74516</t>
  </si>
  <si>
    <t>CP Wuxi Lake View</t>
  </si>
  <si>
    <t>74517</t>
  </si>
  <si>
    <t>GC OPS South China – P6066</t>
  </si>
  <si>
    <t>74518</t>
  </si>
  <si>
    <t>IC ANA Beppu Resort &amp; Spa</t>
  </si>
  <si>
    <t>74519</t>
  </si>
  <si>
    <t>74520</t>
  </si>
  <si>
    <t>HIEX Pattaya Central</t>
  </si>
  <si>
    <t>74521</t>
  </si>
  <si>
    <t>IC Hayman Island - P6022</t>
  </si>
  <si>
    <t>74522</t>
  </si>
  <si>
    <t>IC AA TMC REVENUE</t>
  </si>
  <si>
    <t>AA TMC Revenue</t>
  </si>
  <si>
    <t>74532</t>
  </si>
  <si>
    <t>SL Mauritius Corporate P0011</t>
  </si>
  <si>
    <t>74533</t>
  </si>
  <si>
    <t>SL Service Corporate P0012</t>
  </si>
  <si>
    <t>74534</t>
  </si>
  <si>
    <t>SL HOLDING CORPORATE P0013</t>
  </si>
  <si>
    <t>74535</t>
  </si>
  <si>
    <t>SL MALDIVES CORPORATE P0014</t>
  </si>
  <si>
    <t>74536</t>
  </si>
  <si>
    <t>SL Mgt Thai Corporate P0015</t>
  </si>
  <si>
    <t>74537</t>
  </si>
  <si>
    <t>SL Operation Thai Corp P0016</t>
  </si>
  <si>
    <t>74538</t>
  </si>
  <si>
    <t>SL HOLDINGS THAI CORP P0017</t>
  </si>
  <si>
    <t>74539</t>
  </si>
  <si>
    <t>SL HOSPITALITY THAI CORP P0018</t>
  </si>
  <si>
    <t>74540</t>
  </si>
  <si>
    <t>SL SINGAPORE CORPORATE P0019</t>
  </si>
  <si>
    <t>74541</t>
  </si>
  <si>
    <t>SL LANKA CORPORATE P0020</t>
  </si>
  <si>
    <t>74542</t>
  </si>
  <si>
    <t>SL Capital Corporate P0021</t>
  </si>
  <si>
    <t>74544</t>
  </si>
  <si>
    <t>IC THE PARISIAN MACAO</t>
  </si>
  <si>
    <t>74545</t>
  </si>
  <si>
    <t>IC THE VENETIAN MACAO</t>
  </si>
  <si>
    <t>74546</t>
  </si>
  <si>
    <t>HIEX Shanghai Gubei</t>
  </si>
  <si>
    <t>74547</t>
  </si>
  <si>
    <t>HIEX Xi'an West</t>
  </si>
  <si>
    <t>74548</t>
  </si>
  <si>
    <t>CP Deqing</t>
  </si>
  <si>
    <t>74549</t>
  </si>
  <si>
    <t>74550</t>
  </si>
  <si>
    <t>Non-HI Hotel Residencia Macau</t>
  </si>
  <si>
    <t>74551</t>
  </si>
  <si>
    <t>HI Xining Hot-Spring</t>
  </si>
  <si>
    <t>74552</t>
  </si>
  <si>
    <t>HIEX Ningbo Fenghua</t>
  </si>
  <si>
    <t>74553</t>
  </si>
  <si>
    <t>74554</t>
  </si>
  <si>
    <t>HI Batang</t>
  </si>
  <si>
    <t>74555</t>
  </si>
  <si>
    <t>RHW - FIH expenses</t>
  </si>
  <si>
    <t>P6070</t>
  </si>
  <si>
    <t>74558</t>
  </si>
  <si>
    <t>74559</t>
  </si>
  <si>
    <t>74560</t>
  </si>
  <si>
    <t>Six Senses elimination</t>
  </si>
  <si>
    <t>74561</t>
  </si>
  <si>
    <t>Q0025</t>
  </si>
  <si>
    <t>74562</t>
  </si>
  <si>
    <t>Liv Nordic Brand</t>
  </si>
  <si>
    <t>74563</t>
  </si>
  <si>
    <t>SIX SENSES ELIMINATION</t>
  </si>
  <si>
    <t>74564</t>
  </si>
  <si>
    <t>Six Senses Con Dao</t>
  </si>
  <si>
    <t>74565</t>
  </si>
  <si>
    <t>Six Senses Laamu</t>
  </si>
  <si>
    <t>74566</t>
  </si>
  <si>
    <t>Six Senses Ninh Van Bay</t>
  </si>
  <si>
    <t>74567</t>
  </si>
  <si>
    <t>Six Senses Qing Cheng Mountain</t>
  </si>
  <si>
    <t>74568</t>
  </si>
  <si>
    <t>SIX SENSES SAMUI</t>
  </si>
  <si>
    <t>74569</t>
  </si>
  <si>
    <t>SIX SENSES YAO NOI</t>
  </si>
  <si>
    <t>74570</t>
  </si>
  <si>
    <t>EVASON ANA MANDARA</t>
  </si>
  <si>
    <t>74571</t>
  </si>
  <si>
    <t>EVASON HUA HIN</t>
  </si>
  <si>
    <t>74572</t>
  </si>
  <si>
    <t>Six Senses Uluwatu</t>
  </si>
  <si>
    <t>74573</t>
  </si>
  <si>
    <t>SIX SENSES KOH KRABEY</t>
  </si>
  <si>
    <t>74574</t>
  </si>
  <si>
    <t>SIX SENSES WUMA/ZHIBEN HOT SPR</t>
  </si>
  <si>
    <t>74575</t>
  </si>
  <si>
    <t>SIX SENSES YANGSHUO</t>
  </si>
  <si>
    <t>74576</t>
  </si>
  <si>
    <t>Six Senses Fiji</t>
  </si>
  <si>
    <t>74577</t>
  </si>
  <si>
    <t>SIX SENSES BHUTAN</t>
  </si>
  <si>
    <t>74578</t>
  </si>
  <si>
    <t>AMEA-CORP HOTEL OPENINGS L&amp;D</t>
  </si>
  <si>
    <t>74580</t>
  </si>
  <si>
    <t>SIX SENSES FORT BARWARA, RAJAS</t>
  </si>
  <si>
    <t>74581</t>
  </si>
  <si>
    <t>SIX SENSES SINGAPORE MAXWELL</t>
  </si>
  <si>
    <t>74582</t>
  </si>
  <si>
    <t>SIX SENSES SINGAPORE DUXTON</t>
  </si>
  <si>
    <t>74585</t>
  </si>
  <si>
    <t>SIX SENSES PALAU</t>
  </si>
  <si>
    <t>74586</t>
  </si>
  <si>
    <t>SIX SENSES BANGNA</t>
  </si>
  <si>
    <t>74587</t>
  </si>
  <si>
    <t>HIS Saigon Airport</t>
  </si>
  <si>
    <t>74588</t>
  </si>
  <si>
    <t>HIEX Yichang Riverside</t>
  </si>
  <si>
    <t>74590</t>
  </si>
  <si>
    <t>HIEX Shanghai Jinqiao Central</t>
  </si>
  <si>
    <t>74591</t>
  </si>
  <si>
    <t>74592</t>
  </si>
  <si>
    <t>CP BEIHAI SILVER BEACH</t>
  </si>
  <si>
    <t>74593</t>
  </si>
  <si>
    <t>HIEX  E'mei Qiliping</t>
  </si>
  <si>
    <t>74594</t>
  </si>
  <si>
    <t>HIEX Manila NewPort City</t>
  </si>
  <si>
    <t>74596</t>
  </si>
  <si>
    <t>74597</t>
  </si>
  <si>
    <t>HIEX hangzhou Binjiang</t>
  </si>
  <si>
    <t>74598</t>
  </si>
  <si>
    <t>HIEX Changzhou Xinbei</t>
  </si>
  <si>
    <t>IC AA TMC Revenue P2060</t>
  </si>
  <si>
    <t>74606</t>
  </si>
  <si>
    <t>Six Senses Spa Management Cont</t>
  </si>
  <si>
    <t>74644</t>
  </si>
  <si>
    <t>SL HOSPITALITY YAO NOI GAAPADJ</t>
  </si>
  <si>
    <t>Q0026</t>
  </si>
  <si>
    <t>74645</t>
  </si>
  <si>
    <t>HIEX Lishui City Center</t>
  </si>
  <si>
    <t>74646</t>
  </si>
  <si>
    <t>HIEX Shanghai Jiading Center</t>
  </si>
  <si>
    <t>74647</t>
  </si>
  <si>
    <t>EX Hangzhou Binjiang Xingguang</t>
  </si>
  <si>
    <t>74648</t>
  </si>
  <si>
    <t>Indigo Heilong Lake</t>
  </si>
  <si>
    <t>74649</t>
  </si>
  <si>
    <t>HIEX Xi'an Ancient Town West</t>
  </si>
  <si>
    <t>74650</t>
  </si>
  <si>
    <t>EX Hangzhou Xixi Tourism Zone</t>
  </si>
  <si>
    <t>74651</t>
  </si>
  <si>
    <t>HIEX Hangzhou Jiuzhou</t>
  </si>
  <si>
    <t>Voco Brand Assessments GC</t>
  </si>
  <si>
    <t>74653</t>
  </si>
  <si>
    <t>SCL IHGS Master Lic Agmt</t>
  </si>
  <si>
    <t>AUAJ- Voco Brand Assessment</t>
  </si>
  <si>
    <t>74655</t>
  </si>
  <si>
    <t>Legal Six Senses - P6022</t>
  </si>
  <si>
    <t>74656</t>
  </si>
  <si>
    <t>HIEX Shanghai Tourism Zone</t>
  </si>
  <si>
    <t>74657</t>
  </si>
  <si>
    <t>2X VOCO JAPAC - P5016</t>
  </si>
  <si>
    <t>74658</t>
  </si>
  <si>
    <t>SIX SENSES NON EXCEP INT P2060</t>
  </si>
  <si>
    <t>74673</t>
  </si>
  <si>
    <t>IC Residences Chengdu CC</t>
  </si>
  <si>
    <t>74674</t>
  </si>
  <si>
    <t>HIEX Linyi West</t>
  </si>
  <si>
    <t>74675</t>
  </si>
  <si>
    <t>SL Mgmt Thailand GAAP adjs</t>
  </si>
  <si>
    <t>74676</t>
  </si>
  <si>
    <t>SX Branded Residential P6022</t>
  </si>
  <si>
    <t>74678</t>
  </si>
  <si>
    <t>HIEX Guizhou Qinglong</t>
  </si>
  <si>
    <t>74679</t>
  </si>
  <si>
    <t>HIEX Shanghai Huijin</t>
  </si>
  <si>
    <t>74680</t>
  </si>
  <si>
    <t>HIEX Nanchang West Station</t>
  </si>
  <si>
    <t>74684</t>
  </si>
  <si>
    <t>HI Hangzhou Binjiang</t>
  </si>
  <si>
    <t>74685</t>
  </si>
  <si>
    <t>ICYokohama Pier 8</t>
  </si>
  <si>
    <t>74686</t>
  </si>
  <si>
    <t>IC Yokohama Pier</t>
  </si>
  <si>
    <t>74687</t>
  </si>
  <si>
    <t>HIEX Taizhou CMC</t>
  </si>
  <si>
    <t>74688</t>
  </si>
  <si>
    <t>EX Beijing ShijingshanLakeview</t>
  </si>
  <si>
    <t>74689</t>
  </si>
  <si>
    <t>EX Shanghai Jiading New City</t>
  </si>
  <si>
    <t>74690</t>
  </si>
  <si>
    <t>InterContinental Phuket Resort</t>
  </si>
  <si>
    <t>74691</t>
  </si>
  <si>
    <t>74692</t>
  </si>
  <si>
    <t>74693</t>
  </si>
  <si>
    <t>HIEX Shanghai Kangqiao</t>
  </si>
  <si>
    <t>74694</t>
  </si>
  <si>
    <t>Crowne Plaza Wuzhen</t>
  </si>
  <si>
    <t>74695</t>
  </si>
  <si>
    <t>BSC Fees Revenue - P2001</t>
  </si>
  <si>
    <t>74696</t>
  </si>
  <si>
    <t>BSC Fees Revenue - P3056</t>
  </si>
  <si>
    <t>74697</t>
  </si>
  <si>
    <t>BSC Fees Revenue - P5016</t>
  </si>
  <si>
    <t>74698</t>
  </si>
  <si>
    <t>BSC Fees Revenue - P6016</t>
  </si>
  <si>
    <t>74699</t>
  </si>
  <si>
    <t>BSC Fees Revenue - P6017</t>
  </si>
  <si>
    <t>74700</t>
  </si>
  <si>
    <t>BSC Fees Revenue - P7075</t>
  </si>
  <si>
    <t>74701</t>
  </si>
  <si>
    <t>AA D&amp;E SEA - Technical Service</t>
  </si>
  <si>
    <t>74702</t>
  </si>
  <si>
    <t>AA D&amp;E Australasia-TSA</t>
  </si>
  <si>
    <t>74703</t>
  </si>
  <si>
    <t>CP Hong kong Causeway Bay</t>
  </si>
  <si>
    <t>74704</t>
  </si>
  <si>
    <t>CP Wuhan Development Zone</t>
  </si>
  <si>
    <t>74705</t>
  </si>
  <si>
    <t>HI Changsha Dawangshan</t>
  </si>
  <si>
    <t>74706</t>
  </si>
  <si>
    <t>HI CHANGSHA DAWANGSHAN</t>
  </si>
  <si>
    <t>74707</t>
  </si>
  <si>
    <t>Holiday Inn Jilin Beidahu</t>
  </si>
  <si>
    <t>74708</t>
  </si>
  <si>
    <t>HIEX Nanjing Lishui</t>
  </si>
  <si>
    <t>74709</t>
  </si>
  <si>
    <t>74710</t>
  </si>
  <si>
    <t>HIS Siracha Laemchabang</t>
  </si>
  <si>
    <t>74711</t>
  </si>
  <si>
    <t>SBS Bangkok Thonglor</t>
  </si>
  <si>
    <t>74712</t>
  </si>
  <si>
    <t>74713</t>
  </si>
  <si>
    <t>SL Lanka Corporate OVH</t>
  </si>
  <si>
    <t>74714</t>
  </si>
  <si>
    <t>SL Singapore Corporate OVH</t>
  </si>
  <si>
    <t>74715</t>
  </si>
  <si>
    <t>74717</t>
  </si>
  <si>
    <t> Grand Ho Tram</t>
  </si>
  <si>
    <t>74718</t>
  </si>
  <si>
    <t>74722</t>
  </si>
  <si>
    <t>Holiday Inn Melbourne Airport</t>
  </si>
  <si>
    <t>R5893</t>
  </si>
  <si>
    <t>74723</t>
  </si>
  <si>
    <t>HIEX KAIFENG CITY CENTER</t>
  </si>
  <si>
    <t>74724</t>
  </si>
  <si>
    <t>HIEX Dongguan Humen</t>
  </si>
  <si>
    <t>74725</t>
  </si>
  <si>
    <t>EVEN Hot Nanjing Yangtze River</t>
  </si>
  <si>
    <t>74726</t>
  </si>
  <si>
    <t>HUALUXE Nanjing Yangtze River</t>
  </si>
  <si>
    <t>74727</t>
  </si>
  <si>
    <t>IC Shenzhen Dameisha Resort</t>
  </si>
  <si>
    <t>74728</t>
  </si>
  <si>
    <t>HI Guiyang City Center</t>
  </si>
  <si>
    <t>74729</t>
  </si>
  <si>
    <t>HIEX Chongqing Zhongxian</t>
  </si>
  <si>
    <t>74730</t>
  </si>
  <si>
    <t>HI Guangzhou South Lake</t>
  </si>
  <si>
    <t>74731</t>
  </si>
  <si>
    <t>HIEX Jiuzhaigou</t>
  </si>
  <si>
    <t>74732</t>
  </si>
  <si>
    <t>HI Chengdu Airport</t>
  </si>
  <si>
    <t>74733</t>
  </si>
  <si>
    <t>Holiday Inn Jiashan</t>
  </si>
  <si>
    <t>74734</t>
  </si>
  <si>
    <t>HIEX Bozhou City Center</t>
  </si>
  <si>
    <t>74735</t>
  </si>
  <si>
    <t>Indigo Hainan Xiangshui Bay</t>
  </si>
  <si>
    <t>74736</t>
  </si>
  <si>
    <t>HIEX  Liaocheng Chiping</t>
  </si>
  <si>
    <t>74737</t>
  </si>
  <si>
    <t>HIEX Ningbo City Center</t>
  </si>
  <si>
    <t>74738</t>
  </si>
  <si>
    <t>IC Xi'an North</t>
  </si>
  <si>
    <t>74739</t>
  </si>
  <si>
    <t>Hotel Indigo Taipei North</t>
  </si>
  <si>
    <t>74740</t>
  </si>
  <si>
    <t>HIEX Melbourne Southbank</t>
  </si>
  <si>
    <t>74741</t>
  </si>
  <si>
    <t>HIEX Taichung Fengchia</t>
  </si>
  <si>
    <t>74742</t>
  </si>
  <si>
    <t>CP Jakarta Residences</t>
  </si>
  <si>
    <t>74743</t>
  </si>
  <si>
    <t>IC Residences Xi'an High-Tech</t>
  </si>
  <si>
    <t>74744</t>
  </si>
  <si>
    <t>CIO Office China</t>
  </si>
  <si>
    <t>GC EVEN ASSESSMENTS - P6066</t>
  </si>
  <si>
    <t>SEAK SB ASSESSMENTS</t>
  </si>
  <si>
    <t>74750</t>
  </si>
  <si>
    <t>2X - voco P6066</t>
  </si>
  <si>
    <t>74751</t>
  </si>
  <si>
    <t>HIEX JAKARTA CIKINI</t>
  </si>
  <si>
    <t>R5875</t>
  </si>
  <si>
    <t>74752</t>
  </si>
  <si>
    <t>Holiday Inn Express Shin-Kobe</t>
  </si>
  <si>
    <t>74753</t>
  </si>
  <si>
    <t>74754</t>
  </si>
  <si>
    <t>EX BANGKOK SUKHUMVIT 11</t>
  </si>
  <si>
    <t>R5874</t>
  </si>
  <si>
    <t>74755</t>
  </si>
  <si>
    <t>Comm_NHOP (cls)</t>
  </si>
  <si>
    <t>F&amp;B MARKETING AMEA - P2078</t>
  </si>
  <si>
    <t>PROJECT - MB F&amp;B MKTG - P2078</t>
  </si>
  <si>
    <t>74758</t>
  </si>
  <si>
    <t>Project - IC R&amp;B Mktg (cls)</t>
  </si>
  <si>
    <t>74759</t>
  </si>
  <si>
    <t>AMEA - HPS SEA (P2078)</t>
  </si>
  <si>
    <t>74810</t>
  </si>
  <si>
    <t>HI Queenstown Remarkables Park</t>
  </si>
  <si>
    <t>R0043</t>
  </si>
  <si>
    <t>74814</t>
  </si>
  <si>
    <t>Indigo Inuyama Urakuen Garden</t>
  </si>
  <si>
    <t>R5921</t>
  </si>
  <si>
    <t>74821</t>
  </si>
  <si>
    <t>SL Holdings Thai Corp P0017</t>
  </si>
  <si>
    <t>74822</t>
  </si>
  <si>
    <t>74823</t>
  </si>
  <si>
    <t>SL Mauritius Corp Asia P0011</t>
  </si>
  <si>
    <t>74824</t>
  </si>
  <si>
    <t>SL Service Corporate BVI P0012</t>
  </si>
  <si>
    <t>74825</t>
  </si>
  <si>
    <t>SL Holding Corporate BVI P0013</t>
  </si>
  <si>
    <t>74826</t>
  </si>
  <si>
    <t>SL Maldives Corporate P0014</t>
  </si>
  <si>
    <t>74827</t>
  </si>
  <si>
    <t>74828</t>
  </si>
  <si>
    <t>74829</t>
  </si>
  <si>
    <t>MAURITIUS CORP (AMORT) P0011</t>
  </si>
  <si>
    <t>74830</t>
  </si>
  <si>
    <t>74831</t>
  </si>
  <si>
    <t>PROCUREMENT - THAILAND (74831)</t>
  </si>
  <si>
    <t>74832</t>
  </si>
  <si>
    <t>Holiday Inn Rotorua</t>
  </si>
  <si>
    <t>R5895</t>
  </si>
  <si>
    <t>74833</t>
  </si>
  <si>
    <t>74834</t>
  </si>
  <si>
    <t>CP JAKARTA</t>
  </si>
  <si>
    <t>74835</t>
  </si>
  <si>
    <t>HIEX Kaifeng City Center</t>
  </si>
  <si>
    <t>74836</t>
  </si>
  <si>
    <t>HIEX Chiayi</t>
  </si>
  <si>
    <t>74837</t>
  </si>
  <si>
    <t>HIEX Jiangmen Jianghai</t>
  </si>
  <si>
    <t>IHG Procurement Japan (74838)</t>
  </si>
  <si>
    <t>IHG Procurement Singap (74839)</t>
  </si>
  <si>
    <t>IHG Procurement Thai (74840)</t>
  </si>
  <si>
    <t>74841</t>
  </si>
  <si>
    <t>SX Amortisation</t>
  </si>
  <si>
    <t>74860</t>
  </si>
  <si>
    <t>SL MGMT THAI GAAP ADJS ZLT</t>
  </si>
  <si>
    <t>74861</t>
  </si>
  <si>
    <t>Support Services Japan</t>
  </si>
  <si>
    <t>74862</t>
  </si>
  <si>
    <t>SUPPORT SERVICES INDONESIA</t>
  </si>
  <si>
    <t>74863</t>
  </si>
  <si>
    <t>Support Services Thailand</t>
  </si>
  <si>
    <t>74864</t>
  </si>
  <si>
    <t>IHC GUAM CORP</t>
  </si>
  <si>
    <t>74865</t>
  </si>
  <si>
    <t>74866</t>
  </si>
  <si>
    <t>AA TSA Fees SX P0016</t>
  </si>
  <si>
    <t>74867</t>
  </si>
  <si>
    <t>SX Resort OH Mauritius P0011</t>
  </si>
  <si>
    <t>74868</t>
  </si>
  <si>
    <t>SX Resort OH SL Services P0012</t>
  </si>
  <si>
    <t>74869</t>
  </si>
  <si>
    <t>SX SPA OH Maldives P0014</t>
  </si>
  <si>
    <t>74870</t>
  </si>
  <si>
    <t>SX SPA OH Mauritius P0011</t>
  </si>
  <si>
    <t>74871</t>
  </si>
  <si>
    <t>SX SPA OH SL Services P0012</t>
  </si>
  <si>
    <t>74872</t>
  </si>
  <si>
    <t>SX SPA OH Thai Ops P0016</t>
  </si>
  <si>
    <t>74873</t>
  </si>
  <si>
    <t>SX SPA OH Thai Mgmt P0015</t>
  </si>
  <si>
    <t>74874</t>
  </si>
  <si>
    <t>SX A&amp;D OH Mauritius P0011</t>
  </si>
  <si>
    <t>74875</t>
  </si>
  <si>
    <t>SX A&amp;D OH SL Services P0012</t>
  </si>
  <si>
    <t>74876</t>
  </si>
  <si>
    <t>SX A&amp;D OH Thai Ops P0016</t>
  </si>
  <si>
    <t>74877</t>
  </si>
  <si>
    <t>SX A&amp;D OH Thai Mgmt P0015</t>
  </si>
  <si>
    <t>74878</t>
  </si>
  <si>
    <t>SX Retail OH Mauritius P0011</t>
  </si>
  <si>
    <t>74879</t>
  </si>
  <si>
    <t>SX Retail OH SL Services P0012</t>
  </si>
  <si>
    <t>74880</t>
  </si>
  <si>
    <t>SX Retail OH Thai Ops P0016</t>
  </si>
  <si>
    <t>74881</t>
  </si>
  <si>
    <t>SX Retail OH Thai Mgmt P0015</t>
  </si>
  <si>
    <t>74882</t>
  </si>
  <si>
    <t>SX Advertising Mauritius P0011</t>
  </si>
  <si>
    <t>74883</t>
  </si>
  <si>
    <t>SX Advertising SL P0012</t>
  </si>
  <si>
    <t>74884</t>
  </si>
  <si>
    <t>SX Advertising Thai Ops P0016</t>
  </si>
  <si>
    <t>74885</t>
  </si>
  <si>
    <t>SX Advertising Thai Mgmt P0015</t>
  </si>
  <si>
    <t>74886</t>
  </si>
  <si>
    <t>SX Development Mauritius P0011</t>
  </si>
  <si>
    <t>74887</t>
  </si>
  <si>
    <t>SX Development SL P0012</t>
  </si>
  <si>
    <t>74888</t>
  </si>
  <si>
    <t>SX Development Thai Ops P0016</t>
  </si>
  <si>
    <t>74889</t>
  </si>
  <si>
    <t>SX Development Thai Mgmt P0015</t>
  </si>
  <si>
    <t>74890</t>
  </si>
  <si>
    <t>SX W&amp;S OH Mauritius P0011</t>
  </si>
  <si>
    <t>74891</t>
  </si>
  <si>
    <t>SX W&amp;S OH SL Services P0012</t>
  </si>
  <si>
    <t>74892</t>
  </si>
  <si>
    <t>SX W&amp;S OH Thai Ops P0016</t>
  </si>
  <si>
    <t>74893</t>
  </si>
  <si>
    <t>SX W&amp;S OH Thai Mgmt P0015</t>
  </si>
  <si>
    <t>74894</t>
  </si>
  <si>
    <t>SL Hospitality Thailand P0029</t>
  </si>
  <si>
    <t>74895</t>
  </si>
  <si>
    <t>IC The Parisian Macao - P6034</t>
  </si>
  <si>
    <t>74896</t>
  </si>
  <si>
    <t>IC The Venetian Macao - P6034</t>
  </si>
  <si>
    <t>74897</t>
  </si>
  <si>
    <t>IC Chiang Mai Mae Ping</t>
  </si>
  <si>
    <t>R0050</t>
  </si>
  <si>
    <t>74902</t>
  </si>
  <si>
    <t>SANDS MACAU DEPRECIATION/PROJE</t>
  </si>
  <si>
    <t>74903</t>
  </si>
  <si>
    <t>74904</t>
  </si>
  <si>
    <t>HIEX Shenzhen Dongmen</t>
  </si>
  <si>
    <t>74905</t>
  </si>
  <si>
    <t>R5922</t>
  </si>
  <si>
    <t>IC - SEAK Assessments</t>
  </si>
  <si>
    <t>GC RMH– TW -P6035</t>
  </si>
  <si>
    <t>HI - SEAK Assessments</t>
  </si>
  <si>
    <t>EX - SEAK Assessments</t>
  </si>
  <si>
    <t>CP - SEAK Assessments</t>
  </si>
  <si>
    <t>IN - SEAK Assessments</t>
  </si>
  <si>
    <t>74920</t>
  </si>
  <si>
    <t>SEAK Central Retail P0015</t>
  </si>
  <si>
    <t>74929</t>
  </si>
  <si>
    <t>CP Shenzhen WECC</t>
  </si>
  <si>
    <t>74930</t>
  </si>
  <si>
    <t>SX- Thailand Procurement-P2078</t>
  </si>
  <si>
    <t>74931</t>
  </si>
  <si>
    <t>Vega Suites Svc Fee</t>
  </si>
  <si>
    <t>74932</t>
  </si>
  <si>
    <t>UB one Dundas</t>
  </si>
  <si>
    <t>74933</t>
  </si>
  <si>
    <t>CORP FIN JAPAN - P7070</t>
  </si>
  <si>
    <t>74934</t>
  </si>
  <si>
    <t>HIEX Shangqiu Ancient Town</t>
  </si>
  <si>
    <t>74935</t>
  </si>
  <si>
    <t>Non IC Ambassador Asia</t>
  </si>
  <si>
    <t>74937</t>
  </si>
  <si>
    <t>IMEA CENTRAL RETAIL P0015</t>
  </si>
  <si>
    <t>74938</t>
  </si>
  <si>
    <t>JAPAC CENTRAL RETAIL P0015</t>
  </si>
  <si>
    <t>74939</t>
  </si>
  <si>
    <t>74940</t>
  </si>
  <si>
    <t>SX BAD DEBT P0011</t>
  </si>
  <si>
    <t>74941</t>
  </si>
  <si>
    <t>SX Samui Retail Gallery P0015</t>
  </si>
  <si>
    <t>74943</t>
  </si>
  <si>
    <t>HIEX Guiyang Jinyang Avenue</t>
  </si>
  <si>
    <t>74944</t>
  </si>
  <si>
    <t>The Shanghai Twelve at Hengsha</t>
  </si>
  <si>
    <t>74945</t>
  </si>
  <si>
    <t>HIEX Hangzhou Westlake East</t>
  </si>
  <si>
    <t>74946</t>
  </si>
  <si>
    <t>IC RESIDENCES HUA HIN</t>
  </si>
  <si>
    <t>74953</t>
  </si>
  <si>
    <t>Crowne Plaza Resort Saipan</t>
  </si>
  <si>
    <t>R5904</t>
  </si>
  <si>
    <t>74955</t>
  </si>
  <si>
    <t>IC Lifou Wadra Bay</t>
  </si>
  <si>
    <t>R0057</t>
  </si>
  <si>
    <t>74956</t>
  </si>
  <si>
    <t>HIEX Pengzhou Downtown</t>
  </si>
  <si>
    <t>74957</t>
  </si>
  <si>
    <t>R5899</t>
  </si>
  <si>
    <t>74958</t>
  </si>
  <si>
    <t>Regent Shanghai Pudong</t>
  </si>
  <si>
    <t>74959</t>
  </si>
  <si>
    <t>74960</t>
  </si>
  <si>
    <t>SX Singapore Corporate P6022</t>
  </si>
  <si>
    <t>74961</t>
  </si>
  <si>
    <t>HIEX Chengdu East</t>
  </si>
  <si>
    <t>74962</t>
  </si>
  <si>
    <t>74963</t>
  </si>
  <si>
    <t>IMEA CENTRAL??RETAIL P0015</t>
  </si>
  <si>
    <t>74964</t>
  </si>
  <si>
    <t>SEAK CENTRAL RETAIL P0015</t>
  </si>
  <si>
    <t>74965</t>
  </si>
  <si>
    <t>74966</t>
  </si>
  <si>
    <t>HI Hangzhou Chaoshan</t>
  </si>
  <si>
    <t>74967</t>
  </si>
  <si>
    <t>HUALUXE Xi'an Tanghua</t>
  </si>
  <si>
    <t>74968</t>
  </si>
  <si>
    <t>HI Resort Maoshan HotSpring</t>
  </si>
  <si>
    <t>74969</t>
  </si>
  <si>
    <t>HIEX Urumqi Station</t>
  </si>
  <si>
    <t>74970</t>
  </si>
  <si>
    <t>HIEX Huaibei City Center</t>
  </si>
  <si>
    <t>74971</t>
  </si>
  <si>
    <t>RE Pudong Shangha(Service fee)</t>
  </si>
  <si>
    <t>74973</t>
  </si>
  <si>
    <t>Grand Pacific Hotel</t>
  </si>
  <si>
    <t>R5901</t>
  </si>
  <si>
    <t>74974</t>
  </si>
  <si>
    <t>Grand Pacific Historic BU</t>
  </si>
  <si>
    <t>R5902</t>
  </si>
  <si>
    <t>74976</t>
  </si>
  <si>
    <t>HI DALIAN HOT SPRING</t>
  </si>
  <si>
    <t>74977</t>
  </si>
  <si>
    <t>HIEX Changsha Financial Center</t>
  </si>
  <si>
    <t>74978</t>
  </si>
  <si>
    <t>HIEx &amp; Suites Queenstown</t>
  </si>
  <si>
    <t>74979</t>
  </si>
  <si>
    <t>Regent Shanghai Pudong - P6037</t>
  </si>
  <si>
    <t>74980</t>
  </si>
  <si>
    <t>ANA HI Res Shinano-Omachi Kuro</t>
  </si>
  <si>
    <t>74981</t>
  </si>
  <si>
    <t>74982</t>
  </si>
  <si>
    <t>Singapore Covid ReOrg P6022</t>
  </si>
  <si>
    <t>74984</t>
  </si>
  <si>
    <t>Holiday Inn Dalian Hot Spring</t>
  </si>
  <si>
    <t>74985</t>
  </si>
  <si>
    <t>IC Chongqing Raffles City</t>
  </si>
  <si>
    <t>74986</t>
  </si>
  <si>
    <t>Fiesta Resort and Spa Saipan</t>
  </si>
  <si>
    <t>74987</t>
  </si>
  <si>
    <t>HIEX Litang</t>
  </si>
  <si>
    <t>EMEAA Perf Int &amp; Ops Sup Aus</t>
  </si>
  <si>
    <t>EMEAA Perf Int &amp; Ops Sup Kor</t>
  </si>
  <si>
    <t>74995</t>
  </si>
  <si>
    <t>CP wuxi Lake View</t>
  </si>
  <si>
    <t>74996</t>
  </si>
  <si>
    <t>74997</t>
  </si>
  <si>
    <t>CIT Thailand - P2078</t>
  </si>
  <si>
    <t>74998</t>
  </si>
  <si>
    <t>UB Fiesta Resort Saipan</t>
  </si>
  <si>
    <t>P0025</t>
  </si>
  <si>
    <t>75000</t>
  </si>
  <si>
    <t>75001</t>
  </si>
  <si>
    <t>System Fund - InterCont</t>
  </si>
  <si>
    <t>75002</t>
  </si>
  <si>
    <t>Crowne Plaza Harbin Songbei</t>
  </si>
  <si>
    <t>75003</t>
  </si>
  <si>
    <t>CP Res Xishuangbanna Parkview</t>
  </si>
  <si>
    <t>75004</t>
  </si>
  <si>
    <t>HIEX Shanghai Pudong Chuansha</t>
  </si>
  <si>
    <t>75006</t>
  </si>
  <si>
    <t>75008</t>
  </si>
  <si>
    <t>HIE CHANGJIANG SUZHOU</t>
  </si>
  <si>
    <t>75010</t>
  </si>
  <si>
    <t>IC Residence Jakarta Pondok In</t>
  </si>
  <si>
    <t>75011</t>
  </si>
  <si>
    <t>75012</t>
  </si>
  <si>
    <t>HI Downtown Hefei</t>
  </si>
  <si>
    <t>75014</t>
  </si>
  <si>
    <t>voco Hangzhou Binjiang Minghao</t>
  </si>
  <si>
    <t>IC Ambassador APAC - SF</t>
  </si>
  <si>
    <t>GC IC Ambassador - SF</t>
  </si>
  <si>
    <t>Non IC Ambassador Asia - SF</t>
  </si>
  <si>
    <t>75018</t>
  </si>
  <si>
    <t>COBRAND EARP OFFSET - GC</t>
  </si>
  <si>
    <t>75019</t>
  </si>
  <si>
    <t>HIEX Dongguan Marina Bay</t>
  </si>
  <si>
    <t>75020</t>
  </si>
  <si>
    <t>75021</t>
  </si>
  <si>
    <t>75022</t>
  </si>
  <si>
    <t>COBRAND EARP - GC - P6066</t>
  </si>
  <si>
    <t>75023</t>
  </si>
  <si>
    <t>Crowne Plaza Yading</t>
  </si>
  <si>
    <t>75024</t>
  </si>
  <si>
    <t>Crowne Plaza Foshan Nanhai</t>
  </si>
  <si>
    <t>75025</t>
  </si>
  <si>
    <t>Crowne Plaza Qidong</t>
  </si>
  <si>
    <t>75026</t>
  </si>
  <si>
    <t>CP Sydney Darling Harbour</t>
  </si>
  <si>
    <t>75027</t>
  </si>
  <si>
    <t>CP Shanghai Hongqiao</t>
  </si>
  <si>
    <t>75028</t>
  </si>
  <si>
    <t>Six Senses Uluwatu Bali</t>
  </si>
  <si>
    <t>75029</t>
  </si>
  <si>
    <t>SIX SENSES KRABEY ISLAND</t>
  </si>
  <si>
    <t>75030</t>
  </si>
  <si>
    <t>SIX SENSES TECH</t>
  </si>
  <si>
    <t>75040</t>
  </si>
  <si>
    <t>HolidayInn &amp; Suites Shin Osaka</t>
  </si>
  <si>
    <t>75041</t>
  </si>
  <si>
    <t>HIE Macau City Centre</t>
  </si>
  <si>
    <t>75042</t>
  </si>
  <si>
    <t>HI Johor Bahru City Centre</t>
  </si>
  <si>
    <t>75043</t>
  </si>
  <si>
    <t>HIE Pinghu</t>
  </si>
  <si>
    <t>75045</t>
  </si>
  <si>
    <t>Crowne Plaza Shenzhen Nanshan</t>
  </si>
  <si>
    <t>75046</t>
  </si>
  <si>
    <t>CROWNE PLAZA SHENZHEN NANSHAN</t>
  </si>
  <si>
    <t>75047</t>
  </si>
  <si>
    <t>75048</t>
  </si>
  <si>
    <t>Kimpton Maa-Lai Bangkok</t>
  </si>
  <si>
    <t>75049</t>
  </si>
  <si>
    <t>CRO -MCA -ASIA</t>
  </si>
  <si>
    <t>CRO - MCA -China</t>
  </si>
  <si>
    <t>CRO-China</t>
  </si>
  <si>
    <t>'CRO-Baggio</t>
  </si>
  <si>
    <t>75055</t>
  </si>
  <si>
    <t>Crowne Plaza Huzhou_MGT Fees</t>
  </si>
  <si>
    <t>75056</t>
  </si>
  <si>
    <t>GC CEO - Chief of Staff</t>
  </si>
  <si>
    <t>75057</t>
  </si>
  <si>
    <t>CEO Fund – HR Learning</t>
  </si>
  <si>
    <t>75058</t>
  </si>
  <si>
    <t>CEO Fund - Legal</t>
  </si>
  <si>
    <t>75059</t>
  </si>
  <si>
    <t>CEO Fund - SR</t>
  </si>
  <si>
    <t>75060</t>
  </si>
  <si>
    <t>CEO Fund - PR</t>
  </si>
  <si>
    <t>75061</t>
  </si>
  <si>
    <t>Facilities - Shenzhen</t>
  </si>
  <si>
    <t>75062</t>
  </si>
  <si>
    <t>Facilities - Chengdu</t>
  </si>
  <si>
    <t>75063</t>
  </si>
  <si>
    <t>Full Service - South (P6066)</t>
  </si>
  <si>
    <t>75064</t>
  </si>
  <si>
    <t>Full Service - South (P6016)</t>
  </si>
  <si>
    <t>75065</t>
  </si>
  <si>
    <t>Full Service - North</t>
  </si>
  <si>
    <t>75066</t>
  </si>
  <si>
    <t>Full Service - West</t>
  </si>
  <si>
    <t>75067</t>
  </si>
  <si>
    <t>Full Service - East</t>
  </si>
  <si>
    <t>75068</t>
  </si>
  <si>
    <t>HIEX - South</t>
  </si>
  <si>
    <t>75069</t>
  </si>
  <si>
    <t>HIEX - North</t>
  </si>
  <si>
    <t>75070</t>
  </si>
  <si>
    <t>HIEX - West</t>
  </si>
  <si>
    <t>75071</t>
  </si>
  <si>
    <t>HIEX - East</t>
  </si>
  <si>
    <t>75072</t>
  </si>
  <si>
    <t>Development Marketing - Full S</t>
  </si>
  <si>
    <t>75073</t>
  </si>
  <si>
    <t>Development Marketing - HIEX</t>
  </si>
  <si>
    <t>75074</t>
  </si>
  <si>
    <t>FS Support- Franchise</t>
  </si>
  <si>
    <t>75075</t>
  </si>
  <si>
    <t>GM in Transition - FS (P6035)</t>
  </si>
  <si>
    <t>75076</t>
  </si>
  <si>
    <t>GM in Transition - FS (P6016)</t>
  </si>
  <si>
    <t>75077</t>
  </si>
  <si>
    <t>AGM RGM - FS (P6066)</t>
  </si>
  <si>
    <t>75078</t>
  </si>
  <si>
    <t>AGM RGM - FS (P6016)</t>
  </si>
  <si>
    <t>75079</t>
  </si>
  <si>
    <t>Ops - Engineer</t>
  </si>
  <si>
    <t>75080</t>
  </si>
  <si>
    <t>HLG - FS - Design - Luxury</t>
  </si>
  <si>
    <t>75081</t>
  </si>
  <si>
    <t>Crowne Plaza Newcastle</t>
  </si>
  <si>
    <t>P5081</t>
  </si>
  <si>
    <t>75082</t>
  </si>
  <si>
    <t>HI (Burswood) Trust #2</t>
  </si>
  <si>
    <t>P5082</t>
  </si>
  <si>
    <t>75083</t>
  </si>
  <si>
    <t>HI (Burswood) Pty Ltd</t>
  </si>
  <si>
    <t>P5083</t>
  </si>
  <si>
    <t>75084</t>
  </si>
  <si>
    <t>VP Hotels Pty Ltd</t>
  </si>
  <si>
    <t>P5084</t>
  </si>
  <si>
    <t>75085</t>
  </si>
  <si>
    <t>IHG (Victoria Park) Trust</t>
  </si>
  <si>
    <t>P5085</t>
  </si>
  <si>
    <t>75086</t>
  </si>
  <si>
    <t>Intercontinental Adelaide</t>
  </si>
  <si>
    <t>R5831</t>
  </si>
  <si>
    <t>75087</t>
  </si>
  <si>
    <t>Holiday Inn Perth</t>
  </si>
  <si>
    <t>R5832</t>
  </si>
  <si>
    <t>75088</t>
  </si>
  <si>
    <t>Cypress Lakes Property Pty Ltd</t>
  </si>
  <si>
    <t>R5834</t>
  </si>
  <si>
    <t>75089</t>
  </si>
  <si>
    <t>Hindmarsh Square Hospitality P</t>
  </si>
  <si>
    <t>R5833</t>
  </si>
  <si>
    <t>75090</t>
  </si>
  <si>
    <t>Crowne Plaza Auckland</t>
  </si>
  <si>
    <t>R5836</t>
  </si>
  <si>
    <t>75091</t>
  </si>
  <si>
    <t>R5837</t>
  </si>
  <si>
    <t>75092</t>
  </si>
  <si>
    <t>HIEX Bangkok Siam</t>
  </si>
  <si>
    <t>R5838</t>
  </si>
  <si>
    <t>75094</t>
  </si>
  <si>
    <t>HIEX JAKARTA INTERNATIONAL EXP</t>
  </si>
  <si>
    <t>R5877</t>
  </si>
  <si>
    <t>75095</t>
  </si>
  <si>
    <t>HLG - FS - Design - Upscale -</t>
  </si>
  <si>
    <t>75096</t>
  </si>
  <si>
    <t>HLG-FS-Design-Upscale-Beijing</t>
  </si>
  <si>
    <t>75097</t>
  </si>
  <si>
    <t>HLG - FS - Engineer - Shanghai</t>
  </si>
  <si>
    <t>75098</t>
  </si>
  <si>
    <t>HLG - FS - Engineer - Beijing</t>
  </si>
  <si>
    <t>75099</t>
  </si>
  <si>
    <t>HLG - PIP_</t>
  </si>
  <si>
    <t>75100</t>
  </si>
  <si>
    <t>Manly Pacific Parkroyal</t>
  </si>
  <si>
    <t>75101</t>
  </si>
  <si>
    <t>Holiday Inn Sydney Airport</t>
  </si>
  <si>
    <t>75102</t>
  </si>
  <si>
    <t>Holiday Inn Old Sydney</t>
  </si>
  <si>
    <t>75103</t>
  </si>
  <si>
    <t>Holiday Inn Brisbane</t>
  </si>
  <si>
    <t>75104</t>
  </si>
  <si>
    <t>75105</t>
  </si>
  <si>
    <t>Parkroyal St Kilda Rd Melb</t>
  </si>
  <si>
    <t>75106</t>
  </si>
  <si>
    <t>Holiday Inn Gagudju Crocodile</t>
  </si>
  <si>
    <t>75107</t>
  </si>
  <si>
    <t>Centra Camperdown</t>
  </si>
  <si>
    <t>75108</t>
  </si>
  <si>
    <t>75109</t>
  </si>
  <si>
    <t>Holiday Inn Melbourne</t>
  </si>
  <si>
    <t>75110</t>
  </si>
  <si>
    <t>Holiday Inn St Kilda</t>
  </si>
  <si>
    <t>75111</t>
  </si>
  <si>
    <t>75112</t>
  </si>
  <si>
    <t>CP Port Moresby</t>
  </si>
  <si>
    <t>P5022</t>
  </si>
  <si>
    <t>75113</t>
  </si>
  <si>
    <t>Travelodge Ela Beach</t>
  </si>
  <si>
    <t>75114</t>
  </si>
  <si>
    <t>75115</t>
  </si>
  <si>
    <t>Gagudju Cooinda Lodge</t>
  </si>
  <si>
    <t>75116</t>
  </si>
  <si>
    <t>Holiday Inn  Melbourne</t>
  </si>
  <si>
    <t>P5018</t>
  </si>
  <si>
    <t>75117</t>
  </si>
  <si>
    <t>Holiday Inn Darwin (FA)</t>
  </si>
  <si>
    <t>75118</t>
  </si>
  <si>
    <t>HI Melbourne Airport (50%)</t>
  </si>
  <si>
    <t>P5020</t>
  </si>
  <si>
    <t>75119</t>
  </si>
  <si>
    <t>Holiday Inn St Kilda Road(50%)</t>
  </si>
  <si>
    <t>P5021</t>
  </si>
  <si>
    <t>75120</t>
  </si>
  <si>
    <t>Holiday Inn Adelaide</t>
  </si>
  <si>
    <t>75121</t>
  </si>
  <si>
    <t>P5023</t>
  </si>
  <si>
    <t>75122</t>
  </si>
  <si>
    <t>Crowne Plaza Le Lagoon Vanuatu</t>
  </si>
  <si>
    <t>P5024</t>
  </si>
  <si>
    <t>VUV</t>
  </si>
  <si>
    <t>75123</t>
  </si>
  <si>
    <t>CROWNE PAZA PARRAMATTA</t>
  </si>
  <si>
    <t>P5025</t>
  </si>
  <si>
    <t>75124</t>
  </si>
  <si>
    <t>Parkroyal Landmark Sydney</t>
  </si>
  <si>
    <t>75125</t>
  </si>
  <si>
    <t>CROWNE PLAZA DARLING HARBOUR</t>
  </si>
  <si>
    <t>75126</t>
  </si>
  <si>
    <t>HI Resort Phi Phi Island</t>
  </si>
  <si>
    <t>P5026</t>
  </si>
  <si>
    <t>75127</t>
  </si>
  <si>
    <t>Centra Pacific Harbour Fiji</t>
  </si>
  <si>
    <t>P5027</t>
  </si>
  <si>
    <t>75128</t>
  </si>
  <si>
    <t>Centra Suva</t>
  </si>
  <si>
    <t>75129</t>
  </si>
  <si>
    <t>Centra Pelican Beach</t>
  </si>
  <si>
    <t>P5028</t>
  </si>
  <si>
    <t>75130</t>
  </si>
  <si>
    <t>Crowne Plaza Perth</t>
  </si>
  <si>
    <t>75131</t>
  </si>
  <si>
    <t>Closed GSF Revenue P5029</t>
  </si>
  <si>
    <t>75132</t>
  </si>
  <si>
    <t>75133</t>
  </si>
  <si>
    <t>PARKROYAL GARDEN QUEENSTOWN</t>
  </si>
  <si>
    <t>75134</t>
  </si>
  <si>
    <t>Intercontinental Wellington</t>
  </si>
  <si>
    <t>75135</t>
  </si>
  <si>
    <t>CP Queenstown</t>
  </si>
  <si>
    <t>75136</t>
  </si>
  <si>
    <t>Centra Auckland Airport</t>
  </si>
  <si>
    <t>75137</t>
  </si>
  <si>
    <t>HI Avon River Christchurch</t>
  </si>
  <si>
    <t>75138</t>
  </si>
  <si>
    <t>Centra Rotorua</t>
  </si>
  <si>
    <t>P5032</t>
  </si>
  <si>
    <t>75139</t>
  </si>
  <si>
    <t>75140</t>
  </si>
  <si>
    <t>HI CITY CENTRE CHRISTCHURCH</t>
  </si>
  <si>
    <t>75141</t>
  </si>
  <si>
    <t>Centra James Cook Wellington</t>
  </si>
  <si>
    <t>75142</t>
  </si>
  <si>
    <t>Holiday Inn Te Anau</t>
  </si>
  <si>
    <t>75143</t>
  </si>
  <si>
    <t>Hermitage Mt Cook</t>
  </si>
  <si>
    <t>P5034</t>
  </si>
  <si>
    <t>75144</t>
  </si>
  <si>
    <t>IC Resort Tahiti</t>
  </si>
  <si>
    <t>P5035</t>
  </si>
  <si>
    <t>75145</t>
  </si>
  <si>
    <t>Parkroyal Moana Beach</t>
  </si>
  <si>
    <t>75146</t>
  </si>
  <si>
    <t>IC Resort and Spa Moorea</t>
  </si>
  <si>
    <t>75147</t>
  </si>
  <si>
    <t>Parkroyal Noumea</t>
  </si>
  <si>
    <t>75148</t>
  </si>
  <si>
    <t>Parkroyal Kuala Lumpur</t>
  </si>
  <si>
    <t>P5036</t>
  </si>
  <si>
    <t>75149</t>
  </si>
  <si>
    <t>Parkroyal Penang</t>
  </si>
  <si>
    <t>75150</t>
  </si>
  <si>
    <t>IC Eros Nehru Place</t>
  </si>
  <si>
    <t>P5037</t>
  </si>
  <si>
    <t>75151</t>
  </si>
  <si>
    <t>Parkroyal Primula</t>
  </si>
  <si>
    <t>75152</t>
  </si>
  <si>
    <t>Parkroyal Escapade</t>
  </si>
  <si>
    <t>75153</t>
  </si>
  <si>
    <t>Parkroyal Casuarina</t>
  </si>
  <si>
    <t>75154</t>
  </si>
  <si>
    <t>Centra Apartments KL</t>
  </si>
  <si>
    <t>P5038</t>
  </si>
  <si>
    <t>75155</t>
  </si>
  <si>
    <t>Parkroyal Pier One</t>
  </si>
  <si>
    <t>P5039</t>
  </si>
  <si>
    <t>75156</t>
  </si>
  <si>
    <t>Parkroyal Plaza Singapore</t>
  </si>
  <si>
    <t>P5040</t>
  </si>
  <si>
    <t>75157</t>
  </si>
  <si>
    <t>PR Grand Plaza Singapore</t>
  </si>
  <si>
    <t>75158</t>
  </si>
  <si>
    <t>Centra New Park Singapore</t>
  </si>
  <si>
    <t>75159</t>
  </si>
  <si>
    <t>PR Grand Plaza Ho Chi Minh</t>
  </si>
  <si>
    <t>P5041</t>
  </si>
  <si>
    <t>75160</t>
  </si>
  <si>
    <t>PROPERTY DEVELOPMENT</t>
  </si>
  <si>
    <t>P5042</t>
  </si>
  <si>
    <t>75161</t>
  </si>
  <si>
    <t>SPHC (NZ) Holdings</t>
  </si>
  <si>
    <t>75162</t>
  </si>
  <si>
    <t>AA Kumul Hotels Limited</t>
  </si>
  <si>
    <t>P5044</t>
  </si>
  <si>
    <t>75163</t>
  </si>
  <si>
    <t>HOLIDAY INN BRISBANE</t>
  </si>
  <si>
    <t>75164</t>
  </si>
  <si>
    <t>Centra Islander</t>
  </si>
  <si>
    <t>75165</t>
  </si>
  <si>
    <t>Tourism Milford</t>
  </si>
  <si>
    <t>75166</t>
  </si>
  <si>
    <t>75167</t>
  </si>
  <si>
    <t>75168</t>
  </si>
  <si>
    <t>75169</t>
  </si>
  <si>
    <t>Crowne Plaza Port Moresby</t>
  </si>
  <si>
    <t>IHC Other</t>
  </si>
  <si>
    <t>75171</t>
  </si>
  <si>
    <t>ELA BEACH</t>
  </si>
  <si>
    <t>75172</t>
  </si>
  <si>
    <t>75173</t>
  </si>
  <si>
    <t>PARKROYAL KUALA LUMPUR</t>
  </si>
  <si>
    <t>75174</t>
  </si>
  <si>
    <t>PARKROYAL PENANG</t>
  </si>
  <si>
    <t>75175</t>
  </si>
  <si>
    <t>HI RESORT PHI PHI ISLAND</t>
  </si>
  <si>
    <t>75176</t>
  </si>
  <si>
    <t>Parkroyal St Kilda</t>
  </si>
  <si>
    <t>P5048</t>
  </si>
  <si>
    <t>75177</t>
  </si>
  <si>
    <t>HOLIDAY INN DARWIN</t>
  </si>
  <si>
    <t>P5049</t>
  </si>
  <si>
    <t>75178</t>
  </si>
  <si>
    <t>Travlex System Mtl Corp</t>
  </si>
  <si>
    <t>P5054</t>
  </si>
  <si>
    <t>75179</t>
  </si>
  <si>
    <t>SPHC (BVI) Ltd</t>
  </si>
  <si>
    <t>P5056</t>
  </si>
  <si>
    <t>75180</t>
  </si>
  <si>
    <t>SPH International Pty Ltd</t>
  </si>
  <si>
    <t>75181</t>
  </si>
  <si>
    <t>75182</t>
  </si>
  <si>
    <t>Centra Resort Pacific Harbour</t>
  </si>
  <si>
    <t>75183</t>
  </si>
  <si>
    <t>75184</t>
  </si>
  <si>
    <t>Sthn Pac Hotels Tech Serv(cls)</t>
  </si>
  <si>
    <t>P5058</t>
  </si>
  <si>
    <t>75185</t>
  </si>
  <si>
    <t>Sthn Pac Hotel Prptes Ltd</t>
  </si>
  <si>
    <t>P5059</t>
  </si>
  <si>
    <t>75186</t>
  </si>
  <si>
    <t>Sthn Pacific Htls Malaysia Ltd</t>
  </si>
  <si>
    <t>P5063</t>
  </si>
  <si>
    <t>75187</t>
  </si>
  <si>
    <t>Centra Apartments Kuala Lumpur</t>
  </si>
  <si>
    <t>75188</t>
  </si>
  <si>
    <t>75189</t>
  </si>
  <si>
    <t>75190</t>
  </si>
  <si>
    <t>SPHC (IP) Pty Limited</t>
  </si>
  <si>
    <t>P5055</t>
  </si>
  <si>
    <t>75191</t>
  </si>
  <si>
    <t>75192</t>
  </si>
  <si>
    <t>75193</t>
  </si>
  <si>
    <t>AA - SPHC Asia Ltd</t>
  </si>
  <si>
    <t>P5075</t>
  </si>
  <si>
    <t>75194</t>
  </si>
  <si>
    <t>SPHC Sdn Bhd Twring Heght</t>
  </si>
  <si>
    <t>P5064</t>
  </si>
  <si>
    <t>75195</t>
  </si>
  <si>
    <t>AA - Grand Elite Sdn Bhd (cls)</t>
  </si>
  <si>
    <t>P5065</t>
  </si>
  <si>
    <t>75196</t>
  </si>
  <si>
    <t>Grand EltePenang Sdn Bhd(cls)</t>
  </si>
  <si>
    <t>P5066</t>
  </si>
  <si>
    <t>75197</t>
  </si>
  <si>
    <t>AA - Maya Baiduri Sdn Bhd</t>
  </si>
  <si>
    <t>P5067</t>
  </si>
  <si>
    <t>75198</t>
  </si>
  <si>
    <t>SOUTHERN PACI HOTEL PTLTD</t>
  </si>
  <si>
    <t>P5068</t>
  </si>
  <si>
    <t>75199</t>
  </si>
  <si>
    <t>AA - SPHC Equities Ltd(cls)</t>
  </si>
  <si>
    <t>P5071</t>
  </si>
  <si>
    <t>75200</t>
  </si>
  <si>
    <t>Closed GSF Revenue P5017</t>
  </si>
  <si>
    <t>75201</t>
  </si>
  <si>
    <t>Southern Pacific Hotels Corp</t>
  </si>
  <si>
    <t>75202</t>
  </si>
  <si>
    <t>National Convention Centre.</t>
  </si>
  <si>
    <t>75203</t>
  </si>
  <si>
    <t>75204</t>
  </si>
  <si>
    <t>HI Surfers Paradise</t>
  </si>
  <si>
    <t>75205</t>
  </si>
  <si>
    <t>IC Melbourne The Rialto</t>
  </si>
  <si>
    <t>75206</t>
  </si>
  <si>
    <t>Australian GM Cost Rcvres</t>
  </si>
  <si>
    <t>75207</t>
  </si>
  <si>
    <t>75208</t>
  </si>
  <si>
    <t>75209</t>
  </si>
  <si>
    <t>HI on Flinders Melbourne</t>
  </si>
  <si>
    <t>75210</t>
  </si>
  <si>
    <t>75211</t>
  </si>
  <si>
    <t>75212</t>
  </si>
  <si>
    <t>Operations Sydney</t>
  </si>
  <si>
    <t>75213</t>
  </si>
  <si>
    <t>AA - SPHC Integration (cls)</t>
  </si>
  <si>
    <t>75214</t>
  </si>
  <si>
    <t>FINANCE SYDNEY OLD (75214)</t>
  </si>
  <si>
    <t>75215</t>
  </si>
  <si>
    <t>AP - LEGAL SYDNEY</t>
  </si>
  <si>
    <t>75216</t>
  </si>
  <si>
    <t>Sales Sydney</t>
  </si>
  <si>
    <t>Reservations Sydney</t>
  </si>
  <si>
    <t>Guest Relations Sydney</t>
  </si>
  <si>
    <t>75219</t>
  </si>
  <si>
    <t>MACRO Sydney Admin (cls)</t>
  </si>
  <si>
    <t>75220</t>
  </si>
  <si>
    <t>ANZSP MACRO Fee Revenue (cls)</t>
  </si>
  <si>
    <t>75221</t>
  </si>
  <si>
    <t>IC Forum Shenzhen</t>
  </si>
  <si>
    <t>75222</t>
  </si>
  <si>
    <t>AP - Marketing GSF Intl (cls)</t>
  </si>
  <si>
    <t>75223</t>
  </si>
  <si>
    <t>Increase Clustering Melbourne</t>
  </si>
  <si>
    <t>75224</t>
  </si>
  <si>
    <t>F&amp;B Challenge</t>
  </si>
  <si>
    <t>75225</t>
  </si>
  <si>
    <t>Management Reserve</t>
  </si>
  <si>
    <t>75226</t>
  </si>
  <si>
    <t>AA - Design &amp; Eng Australasia</t>
  </si>
  <si>
    <t>75227</t>
  </si>
  <si>
    <t>Rebranding Sydney</t>
  </si>
  <si>
    <t>75228</t>
  </si>
  <si>
    <t>AA - COO Australasia</t>
  </si>
  <si>
    <t>75229</t>
  </si>
  <si>
    <t>Information Technology</t>
  </si>
  <si>
    <t>75230</t>
  </si>
  <si>
    <t>AMEA HR - AUSTRALASIA</t>
  </si>
  <si>
    <t>75231</t>
  </si>
  <si>
    <t>AA - Facilities</t>
  </si>
  <si>
    <t>75232</t>
  </si>
  <si>
    <t>AA - Business Support AUA</t>
  </si>
  <si>
    <t>75233</t>
  </si>
  <si>
    <t>AA - Dev - Australasia</t>
  </si>
  <si>
    <t>75234</t>
  </si>
  <si>
    <t>Asset Management</t>
  </si>
  <si>
    <t>75235</t>
  </si>
  <si>
    <t>Canobolas Caravan Motels</t>
  </si>
  <si>
    <t>P5052</t>
  </si>
  <si>
    <t>75236</t>
  </si>
  <si>
    <t>JAPAC Managing Director</t>
  </si>
  <si>
    <t>75237</t>
  </si>
  <si>
    <t>AA - Australasia - IEP (cls)</t>
  </si>
  <si>
    <t>75238</t>
  </si>
  <si>
    <t>AUA BSC FEE</t>
  </si>
  <si>
    <t>75239</t>
  </si>
  <si>
    <t>AP - Product Development (cls)</t>
  </si>
  <si>
    <t>75240</t>
  </si>
  <si>
    <t>Public &amp; Industry Affairs(cls)</t>
  </si>
  <si>
    <t>75241</t>
  </si>
  <si>
    <t>Marketing GSF Aust &amp; NZ (cls)</t>
  </si>
  <si>
    <t>75242</t>
  </si>
  <si>
    <t>Market Information - GSF (cls)</t>
  </si>
  <si>
    <t>75243</t>
  </si>
  <si>
    <t>Sales Administration  GSF(cls)</t>
  </si>
  <si>
    <t>75244</t>
  </si>
  <si>
    <t>Tokyo Mkt Office - GSF (cls)</t>
  </si>
  <si>
    <t>75245</t>
  </si>
  <si>
    <t>London Mkt Office - GSF (cls)</t>
  </si>
  <si>
    <t>75246</t>
  </si>
  <si>
    <t>AP - Marketing Database (cls)</t>
  </si>
  <si>
    <t>75247</t>
  </si>
  <si>
    <t>Director of Sales Austr(cls)</t>
  </si>
  <si>
    <t>75248</t>
  </si>
  <si>
    <t>AP - GMF Australia (cls)</t>
  </si>
  <si>
    <t>75249</t>
  </si>
  <si>
    <t>GMF Europe &amp; North Amer(cls)</t>
  </si>
  <si>
    <t>75250</t>
  </si>
  <si>
    <t>AA - New Hotel Openings P5016</t>
  </si>
  <si>
    <t>75251</t>
  </si>
  <si>
    <t>Inbound Sales</t>
  </si>
  <si>
    <t>75252</t>
  </si>
  <si>
    <t>AP - Payroll Project 2004(cls)</t>
  </si>
  <si>
    <t>75253</t>
  </si>
  <si>
    <t>Sports Marketing</t>
  </si>
  <si>
    <t>75254</t>
  </si>
  <si>
    <t>Government Sales</t>
  </si>
  <si>
    <t>75255</t>
  </si>
  <si>
    <t>Comm Mktg AUA (cls)</t>
  </si>
  <si>
    <t>75256</t>
  </si>
  <si>
    <t>Outbound Pacific</t>
  </si>
  <si>
    <t>75257</t>
  </si>
  <si>
    <t>AP - Military Sales (cls)</t>
  </si>
  <si>
    <t>75258</t>
  </si>
  <si>
    <t>Outbound French Polynesia</t>
  </si>
  <si>
    <t>75259</t>
  </si>
  <si>
    <t>Co-Operative Sales Activity</t>
  </si>
  <si>
    <t>75260</t>
  </si>
  <si>
    <t>AP - C &amp; R Campaigns (cls)</t>
  </si>
  <si>
    <t>75261</t>
  </si>
  <si>
    <t>Leisure Campaigns</t>
  </si>
  <si>
    <t>Luxury &amp; Lifestyle Australia</t>
  </si>
  <si>
    <t>75263</t>
  </si>
  <si>
    <t>MICE Campaigns</t>
  </si>
  <si>
    <t>75264</t>
  </si>
  <si>
    <t>DOP Resorts Thai &amp; Indo</t>
  </si>
  <si>
    <t>75265</t>
  </si>
  <si>
    <t>SPHC Traineeship</t>
  </si>
  <si>
    <t>75266</t>
  </si>
  <si>
    <t>75267</t>
  </si>
  <si>
    <t>National Sale Melbourne(cls)</t>
  </si>
  <si>
    <t>75268</t>
  </si>
  <si>
    <t>GLOBAL COMMS AUSTRALIA</t>
  </si>
  <si>
    <t>75269</t>
  </si>
  <si>
    <t>Nat Sale Syd Inbound WSle(cls)</t>
  </si>
  <si>
    <t>75270</t>
  </si>
  <si>
    <t>National Sale Sydney Corp(cls)</t>
  </si>
  <si>
    <t>75271</t>
  </si>
  <si>
    <t>National Sale Sydney MICE(cls)</t>
  </si>
  <si>
    <t>75272</t>
  </si>
  <si>
    <t>National Sale Sydney Sprt(cls)</t>
  </si>
  <si>
    <t>75273</t>
  </si>
  <si>
    <t>AUA NHOP (P5016) (cls)</t>
  </si>
  <si>
    <t>75274</t>
  </si>
  <si>
    <t>Facility (75274) (cls)</t>
  </si>
  <si>
    <t>75275</t>
  </si>
  <si>
    <t>75276</t>
  </si>
  <si>
    <t>IHG Systems Pty Limited</t>
  </si>
  <si>
    <t>75277</t>
  </si>
  <si>
    <t>AP - GSF Revenue P5025 (cls)</t>
  </si>
  <si>
    <t>75278</t>
  </si>
  <si>
    <t>AP - GSF Revenue P5028 (cls)</t>
  </si>
  <si>
    <t>75279</t>
  </si>
  <si>
    <t>75280</t>
  </si>
  <si>
    <t>GSF Revenue P5053(cls)</t>
  </si>
  <si>
    <t>75281</t>
  </si>
  <si>
    <t>Closed GSF Revenue P5030</t>
  </si>
  <si>
    <t>75282</t>
  </si>
  <si>
    <t>Closed GSF Revenue P5033</t>
  </si>
  <si>
    <t>75283</t>
  </si>
  <si>
    <t>Closed GSF Revenue P5034</t>
  </si>
  <si>
    <t>75284</t>
  </si>
  <si>
    <t>Closed GSF Revenue P5061</t>
  </si>
  <si>
    <t>75285</t>
  </si>
  <si>
    <t>Closed - GSF Revenue P5063</t>
  </si>
  <si>
    <t>75286</t>
  </si>
  <si>
    <t>Closed GSF Revenue P5069</t>
  </si>
  <si>
    <t>P5069</t>
  </si>
  <si>
    <t>75287</t>
  </si>
  <si>
    <t>SPH Corp (NZ) Ltd</t>
  </si>
  <si>
    <t>75288</t>
  </si>
  <si>
    <t>Closed GSF Revenue P5031</t>
  </si>
  <si>
    <t>75289</t>
  </si>
  <si>
    <t>Closed GSF Revenue P5032</t>
  </si>
  <si>
    <t>75290</t>
  </si>
  <si>
    <t>IC Management (Aust) Pty Ltd</t>
  </si>
  <si>
    <t>75291</t>
  </si>
  <si>
    <t>SPH Operations (NZ) Ltd</t>
  </si>
  <si>
    <t>75292</t>
  </si>
  <si>
    <t>Distribution Svcs Sydney (cls)</t>
  </si>
  <si>
    <t>75293</t>
  </si>
  <si>
    <t>PROCUREMENT AUSTRALIA (75293)</t>
  </si>
  <si>
    <t>75294</t>
  </si>
  <si>
    <t>Rebranding New Zealand</t>
  </si>
  <si>
    <t>75295</t>
  </si>
  <si>
    <t>Closed New Zealand Tour Desk</t>
  </si>
  <si>
    <t>75296</t>
  </si>
  <si>
    <t>AA - National Sales - New Zeal</t>
  </si>
  <si>
    <t>75297</t>
  </si>
  <si>
    <t>AP - Project Olive (cls)</t>
  </si>
  <si>
    <t>75298</t>
  </si>
  <si>
    <t>Priority Privilege Austrl(cls)</t>
  </si>
  <si>
    <t>75299</t>
  </si>
  <si>
    <t>Ops French Polynesia</t>
  </si>
  <si>
    <t>P5060</t>
  </si>
  <si>
    <t>75300</t>
  </si>
  <si>
    <t>Sthn Pac Hotels Operations Ltd</t>
  </si>
  <si>
    <t>75301</t>
  </si>
  <si>
    <t>Finance Sydney (Old) (cls)</t>
  </si>
  <si>
    <t>75302</t>
  </si>
  <si>
    <t>AP - LEGAL SERVICE</t>
  </si>
  <si>
    <t>75303</t>
  </si>
  <si>
    <t>Intercontinental Resort Tahiti</t>
  </si>
  <si>
    <t>75304</t>
  </si>
  <si>
    <t>IC Le Moana Resort Bora Bora</t>
  </si>
  <si>
    <t>75305</t>
  </si>
  <si>
    <t>75306</t>
  </si>
  <si>
    <t>PARKROYAL NOUMEA</t>
  </si>
  <si>
    <t>75307</t>
  </si>
  <si>
    <t>Parkroyal Escapade Island</t>
  </si>
  <si>
    <t>75308</t>
  </si>
  <si>
    <t>75309</t>
  </si>
  <si>
    <t>75310</t>
  </si>
  <si>
    <t>PARKROYAL PRIMULA</t>
  </si>
  <si>
    <t>75311</t>
  </si>
  <si>
    <t>75312</t>
  </si>
  <si>
    <t>Parkroyal New Dehli</t>
  </si>
  <si>
    <t>75313</t>
  </si>
  <si>
    <t>Mifala Holdings (Vanuatu) Ltd</t>
  </si>
  <si>
    <t>P5070</t>
  </si>
  <si>
    <t>75314</t>
  </si>
  <si>
    <t>SPHC Australia Pte Ltd</t>
  </si>
  <si>
    <t>75315</t>
  </si>
  <si>
    <t>Parkroyal Hindley</t>
  </si>
  <si>
    <t>75316</t>
  </si>
  <si>
    <t>Sthern Pac Htls (Indones)(cls)</t>
  </si>
  <si>
    <t>P5062</t>
  </si>
  <si>
    <t>75317</t>
  </si>
  <si>
    <t>Travel Holdings Aust PL</t>
  </si>
  <si>
    <t>75318</t>
  </si>
  <si>
    <t>75319</t>
  </si>
  <si>
    <t>75320</t>
  </si>
  <si>
    <t>75321</t>
  </si>
  <si>
    <t>AA - OPS New Zealand (cls)</t>
  </si>
  <si>
    <t>75322</t>
  </si>
  <si>
    <t>Outbound Sales New Zealand</t>
  </si>
  <si>
    <t>75323</t>
  </si>
  <si>
    <t>Inbound Sales New Zealand(cls)</t>
  </si>
  <si>
    <t>75324</t>
  </si>
  <si>
    <t>NZ Mrktng Campaigns(cls)</t>
  </si>
  <si>
    <t>75325</t>
  </si>
  <si>
    <t>Military Sales</t>
  </si>
  <si>
    <t>75326</t>
  </si>
  <si>
    <t>75327</t>
  </si>
  <si>
    <t>FINANCE SYDNEY (OLD).</t>
  </si>
  <si>
    <t>75328</t>
  </si>
  <si>
    <t>Human Resources Development</t>
  </si>
  <si>
    <t>75329</t>
  </si>
  <si>
    <t>Closed GMF New Zealand - GSF</t>
  </si>
  <si>
    <t>75330</t>
  </si>
  <si>
    <t>Top of the Cross Pty Ltd(cls)</t>
  </si>
  <si>
    <t>75331</t>
  </si>
  <si>
    <t>Holiday Inn St Kilda Rd (50%)</t>
  </si>
  <si>
    <t>75332</t>
  </si>
  <si>
    <t>Holiday Inn Adelaide (FA)</t>
  </si>
  <si>
    <t>75333</t>
  </si>
  <si>
    <t>AA - S P H C Holdings Lts</t>
  </si>
  <si>
    <t>P5051</t>
  </si>
  <si>
    <t>75334</t>
  </si>
  <si>
    <t>Parkroyal Motor Hotls Pty(cls)</t>
  </si>
  <si>
    <t>P5050</t>
  </si>
  <si>
    <t>75335</t>
  </si>
  <si>
    <t>Southern Pac Hotels Ltd(cls)</t>
  </si>
  <si>
    <t>75336</t>
  </si>
  <si>
    <t>RH Staff Services Pty Ltd</t>
  </si>
  <si>
    <t>75337</t>
  </si>
  <si>
    <t>Centra Victoria Pty Ltd(cls)</t>
  </si>
  <si>
    <t>75338</t>
  </si>
  <si>
    <t>SPHC Nominees Pty Limited</t>
  </si>
  <si>
    <t>P5047</t>
  </si>
  <si>
    <t>75339</t>
  </si>
  <si>
    <t>SPHC Group Pty Limited</t>
  </si>
  <si>
    <t>P5046</t>
  </si>
  <si>
    <t>7534</t>
  </si>
  <si>
    <t>75340</t>
  </si>
  <si>
    <t>OSPR Pty Limited</t>
  </si>
  <si>
    <t>P5045</t>
  </si>
  <si>
    <t>75341</t>
  </si>
  <si>
    <t>IC TAIPEI IMPERIAL</t>
  </si>
  <si>
    <t>75342</t>
  </si>
  <si>
    <t>IHC Delaware Corporate Entries</t>
  </si>
  <si>
    <t>75343</t>
  </si>
  <si>
    <t>TH Management Ltd (NZ)</t>
  </si>
  <si>
    <t>75344</t>
  </si>
  <si>
    <t>Traveldge Cook Island Ltd(cls)</t>
  </si>
  <si>
    <t>P5072</t>
  </si>
  <si>
    <t>75345</t>
  </si>
  <si>
    <t>75346</t>
  </si>
  <si>
    <t>Hale International Ltd</t>
  </si>
  <si>
    <t>P5057</t>
  </si>
  <si>
    <t>75347</t>
  </si>
  <si>
    <t>AP - Finance Service AUD (cls)</t>
  </si>
  <si>
    <t>75348</t>
  </si>
  <si>
    <t>Legal Service</t>
  </si>
  <si>
    <t>75349</t>
  </si>
  <si>
    <t>AA - Roleystone Pty Ltd (cls)</t>
  </si>
  <si>
    <t>P5074</t>
  </si>
  <si>
    <t>75350</t>
  </si>
  <si>
    <t>Sthn Pac Htls (Vanuatu) Ltd</t>
  </si>
  <si>
    <t>75351</t>
  </si>
  <si>
    <t>75352</t>
  </si>
  <si>
    <t>Crowne Plaza Canberra (Bus)</t>
  </si>
  <si>
    <t>75353</t>
  </si>
  <si>
    <t>Holiday Inn Darling Harbour</t>
  </si>
  <si>
    <t>75354</t>
  </si>
  <si>
    <t>Crowne Plaza Canberra (FA)</t>
  </si>
  <si>
    <t>P5077</t>
  </si>
  <si>
    <t>75355</t>
  </si>
  <si>
    <t>Crowne Plaza Canberra (cls)</t>
  </si>
  <si>
    <t>P5078</t>
  </si>
  <si>
    <t>75356</t>
  </si>
  <si>
    <t>AP IC Ambassador Fees</t>
  </si>
  <si>
    <t>75357</t>
  </si>
  <si>
    <t>IHC Gbl Mileage Rewards(cls)</t>
  </si>
  <si>
    <t>75358</t>
  </si>
  <si>
    <t>Closed - IHC Corporate Asia</t>
  </si>
  <si>
    <t>75359</t>
  </si>
  <si>
    <t>75360</t>
  </si>
  <si>
    <t>75361</t>
  </si>
  <si>
    <t>75362</t>
  </si>
  <si>
    <t>IC Hong Kong Grand Stanford</t>
  </si>
  <si>
    <t>75363</t>
  </si>
  <si>
    <t>75364</t>
  </si>
  <si>
    <t>75365</t>
  </si>
  <si>
    <t>AP IHC Divisional Adver (cls)</t>
  </si>
  <si>
    <t>75366</t>
  </si>
  <si>
    <t>AP - IHC Trade Shows (cls)</t>
  </si>
  <si>
    <t>75367</t>
  </si>
  <si>
    <t>AP - IHC Joint Staff (cls)</t>
  </si>
  <si>
    <t>75368</t>
  </si>
  <si>
    <t>AP - IHC Marketing (cls)</t>
  </si>
  <si>
    <t>75369</t>
  </si>
  <si>
    <t>InterContinental TACP Rev(cls)</t>
  </si>
  <si>
    <t>75370</t>
  </si>
  <si>
    <t>AP InterCon GDS Revenue (cls)</t>
  </si>
  <si>
    <t>75371</t>
  </si>
  <si>
    <t>75372</t>
  </si>
  <si>
    <t>IHC REWARDS ALLOCATION</t>
  </si>
  <si>
    <t>75373</t>
  </si>
  <si>
    <t>IHC Front End Fees A/P (cls)</t>
  </si>
  <si>
    <t>75374</t>
  </si>
  <si>
    <t>75375</t>
  </si>
  <si>
    <t>75376</t>
  </si>
  <si>
    <t>75377</t>
  </si>
  <si>
    <t>National Convention Centre</t>
  </si>
  <si>
    <t>75378</t>
  </si>
  <si>
    <t>Crowne Plaza Newcastle Pr(cls)</t>
  </si>
  <si>
    <t>75379</t>
  </si>
  <si>
    <t>SC Hotels &amp; Resorts (Aust) P/L</t>
  </si>
  <si>
    <t>75380</t>
  </si>
  <si>
    <t>Ops French Pol</t>
  </si>
  <si>
    <t>75381</t>
  </si>
  <si>
    <t>CROWNE PLAZA PARRAMATTA</t>
  </si>
  <si>
    <t>75382</t>
  </si>
  <si>
    <t>75383</t>
  </si>
  <si>
    <t>75384</t>
  </si>
  <si>
    <t>75385</t>
  </si>
  <si>
    <t>Holiday Inn Port Moresby</t>
  </si>
  <si>
    <t>75386</t>
  </si>
  <si>
    <t>AA - Meetings New Zealand(cls)</t>
  </si>
  <si>
    <t>75387</t>
  </si>
  <si>
    <t>HI AVON RIVER CHRISTCHURCH</t>
  </si>
  <si>
    <t>75388</t>
  </si>
  <si>
    <t>CP QUEENSTOWN</t>
  </si>
  <si>
    <t>75389</t>
  </si>
  <si>
    <t>National Convention Centre(Bus</t>
  </si>
  <si>
    <t>75390</t>
  </si>
  <si>
    <t>HI Canberra Trust - P5077(cls)</t>
  </si>
  <si>
    <t>75391</t>
  </si>
  <si>
    <t>R2005</t>
  </si>
  <si>
    <t>75392</t>
  </si>
  <si>
    <t>Intercontinental Sydney</t>
  </si>
  <si>
    <t>75393</t>
  </si>
  <si>
    <t>IC Broome(cls)</t>
  </si>
  <si>
    <t>75394</t>
  </si>
  <si>
    <t>Intercontinental Broome</t>
  </si>
  <si>
    <t>75395</t>
  </si>
  <si>
    <t>75396</t>
  </si>
  <si>
    <t>P5079</t>
  </si>
  <si>
    <t>75397</t>
  </si>
  <si>
    <t>CP Melbourne</t>
  </si>
  <si>
    <t>P5080</t>
  </si>
  <si>
    <t>75398</t>
  </si>
  <si>
    <t>AP - FINANCE SERVICE</t>
  </si>
  <si>
    <t>Sydney Reservations Admin</t>
  </si>
  <si>
    <t>75400</t>
  </si>
  <si>
    <t>Vantage Asia Group - HK GAAP</t>
  </si>
  <si>
    <t>P5401</t>
  </si>
  <si>
    <t>75401</t>
  </si>
  <si>
    <t>Vantage Asia Group-UK GAAP Adj</t>
  </si>
  <si>
    <t>75402</t>
  </si>
  <si>
    <t>AP Sales - New Caledonia (cls)</t>
  </si>
  <si>
    <t>75403</t>
  </si>
  <si>
    <t>Purchasing Australasia(cls)</t>
  </si>
  <si>
    <t>75404</t>
  </si>
  <si>
    <t>Project IHC Japan (cls)</t>
  </si>
  <si>
    <t>75405</t>
  </si>
  <si>
    <t>IC EROS NEHRU PLACE</t>
  </si>
  <si>
    <t>75406</t>
  </si>
  <si>
    <t>Eurasia Hotel Ltd - HK GAAP</t>
  </si>
  <si>
    <t>75407</t>
  </si>
  <si>
    <t>OPS AA &amp; GTR CHINA</t>
  </si>
  <si>
    <t>75408</t>
  </si>
  <si>
    <t>Reporting Asia (cls)</t>
  </si>
  <si>
    <t>75409</t>
  </si>
  <si>
    <t>Global Mgmt Reporting (cls)</t>
  </si>
  <si>
    <t>75410</t>
  </si>
  <si>
    <t>Trifaith Invest Ltd - HK GAAP</t>
  </si>
  <si>
    <t>P5402</t>
  </si>
  <si>
    <t>75411</t>
  </si>
  <si>
    <t>Trifaith Invest Ltd-UK GAAPAdj</t>
  </si>
  <si>
    <t>75412</t>
  </si>
  <si>
    <t>Closed AA IC Brand Assessments</t>
  </si>
  <si>
    <t>75413</t>
  </si>
  <si>
    <t>Closed IHC Divisional Spend</t>
  </si>
  <si>
    <t>75414</t>
  </si>
  <si>
    <t>AP - IHC Overhead (cls)</t>
  </si>
  <si>
    <t>75415</t>
  </si>
  <si>
    <t>Proc Reengineering ASIA (cls)</t>
  </si>
  <si>
    <t>75416</t>
  </si>
  <si>
    <t>ASIA Corp (75416) (cls)</t>
  </si>
  <si>
    <t>75417</t>
  </si>
  <si>
    <t>CPS - ASIA (75417)</t>
  </si>
  <si>
    <t>75418</t>
  </si>
  <si>
    <t>C2R - CMH Acctg Asia (cls)</t>
  </si>
  <si>
    <t>75419</t>
  </si>
  <si>
    <t>R2C Asia (75419) (cls)</t>
  </si>
  <si>
    <t>75420</t>
  </si>
  <si>
    <t>Sharp Delight Invest Ltd - HK</t>
  </si>
  <si>
    <t>P5403</t>
  </si>
  <si>
    <t>75421</t>
  </si>
  <si>
    <t>Sharp Delight Invest Ltd-UKAdj</t>
  </si>
  <si>
    <t>75422</t>
  </si>
  <si>
    <t>P2P Asia (75422) (cls)</t>
  </si>
  <si>
    <t>75423</t>
  </si>
  <si>
    <t>RECRUIT TO RETIRE ASIA</t>
  </si>
  <si>
    <t>75424</t>
  </si>
  <si>
    <t>Talent Resourcing - Australia</t>
  </si>
  <si>
    <t>75425</t>
  </si>
  <si>
    <t>CPI/Projects Asia (cls)</t>
  </si>
  <si>
    <t>75426</t>
  </si>
  <si>
    <t>Records Retention Asia (cls)</t>
  </si>
  <si>
    <t>75427</t>
  </si>
  <si>
    <t>FAM AUSTRALIA (75427)</t>
  </si>
  <si>
    <t>75428</t>
  </si>
  <si>
    <t>Asia Corp Dev &amp; Integration</t>
  </si>
  <si>
    <t>75429</t>
  </si>
  <si>
    <t>Food &amp; Beverage ANZSP</t>
  </si>
  <si>
    <t>75430</t>
  </si>
  <si>
    <t>Biowin Invest Ltd - HK GAAP</t>
  </si>
  <si>
    <t>P5404</t>
  </si>
  <si>
    <t>75431</t>
  </si>
  <si>
    <t>Biowin Invest  Ltd-UK GAAP Adj</t>
  </si>
  <si>
    <t>75432</t>
  </si>
  <si>
    <t>AUA - Loyalty Delivery (cls)</t>
  </si>
  <si>
    <t>75433</t>
  </si>
  <si>
    <t>Kumul Hotels Limited</t>
  </si>
  <si>
    <t>75434</t>
  </si>
  <si>
    <t>AP - New Strategy ANZSP (cls)</t>
  </si>
  <si>
    <t>75435</t>
  </si>
  <si>
    <t>AP New Strategy Singapore(cls)</t>
  </si>
  <si>
    <t>75436</t>
  </si>
  <si>
    <t>GIF CONTROL &amp; COMPLIANCE</t>
  </si>
  <si>
    <t>75437</t>
  </si>
  <si>
    <t>AP - Global Sales WOFE (cls)</t>
  </si>
  <si>
    <t>75438</t>
  </si>
  <si>
    <t>CROWNE PLAZA NORWEST</t>
  </si>
  <si>
    <t>75439</t>
  </si>
  <si>
    <t>SWA - Food &amp; Beverage</t>
  </si>
  <si>
    <t>75440</t>
  </si>
  <si>
    <t>InterContinental Hong Kong HK</t>
  </si>
  <si>
    <t>75441</t>
  </si>
  <si>
    <t>InterContinental Hong Kong UK</t>
  </si>
  <si>
    <t>75442</t>
  </si>
  <si>
    <t>RISK MGT ANZSP (75442)</t>
  </si>
  <si>
    <t>75443</t>
  </si>
  <si>
    <t>75444</t>
  </si>
  <si>
    <t>AP - LEGAL HOPE ISLAND</t>
  </si>
  <si>
    <t>75445</t>
  </si>
  <si>
    <t>CORP AND REWARD</t>
  </si>
  <si>
    <t>75446</t>
  </si>
  <si>
    <t>CP Pelican Wtrs Golf Rst &amp; Spa</t>
  </si>
  <si>
    <t>75447</t>
  </si>
  <si>
    <t>75448</t>
  </si>
  <si>
    <t>INTERCONT BEIJING BEICHEN</t>
  </si>
  <si>
    <t>75449</t>
  </si>
  <si>
    <t>Project Salisbury Road</t>
  </si>
  <si>
    <t>75450</t>
  </si>
  <si>
    <t>Bad Debt Provision SWA</t>
  </si>
  <si>
    <t>75451</t>
  </si>
  <si>
    <t>75452</t>
  </si>
  <si>
    <t>SEA-Ops Thailand ex HIEX-P2078</t>
  </si>
  <si>
    <t>75453</t>
  </si>
  <si>
    <t>InterContinental PerthBurswood</t>
  </si>
  <si>
    <t>75454</t>
  </si>
  <si>
    <t>HOLIDAY INN BURSWOOD</t>
  </si>
  <si>
    <t>75455</t>
  </si>
  <si>
    <t>HOLIDAY INN SURFERS PARADISE</t>
  </si>
  <si>
    <t>75456</t>
  </si>
  <si>
    <t>IC Singapore</t>
  </si>
  <si>
    <t>75457</t>
  </si>
  <si>
    <t>Intercontinental Singapore</t>
  </si>
  <si>
    <t>75458</t>
  </si>
  <si>
    <t>ICH Investment (Singapore) Pte</t>
  </si>
  <si>
    <t>P6021</t>
  </si>
  <si>
    <t>75459</t>
  </si>
  <si>
    <t>ASIA PROJECTS (75459)</t>
  </si>
  <si>
    <t>75460</t>
  </si>
  <si>
    <t>Sustainability Department(cls)</t>
  </si>
  <si>
    <t>75461</t>
  </si>
  <si>
    <t>R2008</t>
  </si>
  <si>
    <t>75462</t>
  </si>
  <si>
    <t>Intercontinental Manila</t>
  </si>
  <si>
    <t>75463</t>
  </si>
  <si>
    <t>75464</t>
  </si>
  <si>
    <t>75465</t>
  </si>
  <si>
    <t>Priority Privilege</t>
  </si>
  <si>
    <t>AMEA VOICE &amp; PROJECTS (P5016)</t>
  </si>
  <si>
    <t>75467</t>
  </si>
  <si>
    <t>Guest Relations Rev APAC(cls)</t>
  </si>
  <si>
    <t>75468</t>
  </si>
  <si>
    <t>Bangkok Office Facility (P2078</t>
  </si>
  <si>
    <t>Guest Relations Revenue AP</t>
  </si>
  <si>
    <t>Guest Relations Rev APAC IC</t>
  </si>
  <si>
    <t>AA - IN BRAND ASSESSMENTS</t>
  </si>
  <si>
    <t>75472</t>
  </si>
  <si>
    <t>CP Beijing Chaoyang U Town</t>
  </si>
  <si>
    <t>75473</t>
  </si>
  <si>
    <t>COMMERCIAL L&amp;D (P5022)</t>
  </si>
  <si>
    <t>75474</t>
  </si>
  <si>
    <t>BRAND SVC CONSULTING - GC</t>
  </si>
  <si>
    <t>75475</t>
  </si>
  <si>
    <t>AA SWA DUET JV OVERHEADS</t>
  </si>
  <si>
    <t>75476</t>
  </si>
  <si>
    <t>HI Cochin</t>
  </si>
  <si>
    <t>75477</t>
  </si>
  <si>
    <t>CP HANGZHOU XANADU RESORT</t>
  </si>
  <si>
    <t>75478</t>
  </si>
  <si>
    <t>75479</t>
  </si>
  <si>
    <t>75480</t>
  </si>
  <si>
    <t>CP NANJING</t>
  </si>
  <si>
    <t>IHGRC APAC Assessments</t>
  </si>
  <si>
    <t>75482</t>
  </si>
  <si>
    <t>IC Beijing Beichen</t>
  </si>
  <si>
    <t>75483</t>
  </si>
  <si>
    <t>INTERCONTINENTAL BURSWOOD</t>
  </si>
  <si>
    <t>75484</t>
  </si>
  <si>
    <t>InterContinental HanoiWestlake</t>
  </si>
  <si>
    <t>75485</t>
  </si>
  <si>
    <t>75486</t>
  </si>
  <si>
    <t>HLG - HIEX - Shanghai</t>
  </si>
  <si>
    <t>75487</t>
  </si>
  <si>
    <t>HLG - HIEX - Beijing</t>
  </si>
  <si>
    <t>75488</t>
  </si>
  <si>
    <t>HLG - NHOP - HIEX - Shanghai</t>
  </si>
  <si>
    <t>75489</t>
  </si>
  <si>
    <t>HLG - NHOP - HIEX - Beijing</t>
  </si>
  <si>
    <t>75490</t>
  </si>
  <si>
    <t>HLG - NHOP - FS - Shanghai</t>
  </si>
  <si>
    <t>75491</t>
  </si>
  <si>
    <t>HLG - NHOP - FS - Beijing</t>
  </si>
  <si>
    <t>75492</t>
  </si>
  <si>
    <t>HLG - HR</t>
  </si>
  <si>
    <t>75493</t>
  </si>
  <si>
    <t>HIEX Support - Franchise</t>
  </si>
  <si>
    <t>75494</t>
  </si>
  <si>
    <t>HIEX Support - Managed</t>
  </si>
  <si>
    <t>75495</t>
  </si>
  <si>
    <t>AGM RGM - HIEX (P6066)</t>
  </si>
  <si>
    <t>75496</t>
  </si>
  <si>
    <t>AGM RGM - HIEX (P6016)</t>
  </si>
  <si>
    <t>75497</t>
  </si>
  <si>
    <t>GM in Transition - HIEX</t>
  </si>
  <si>
    <t>75498</t>
  </si>
  <si>
    <t>HIEX Support - HR</t>
  </si>
  <si>
    <t>75501</t>
  </si>
  <si>
    <t>Intercontinental Tokyo Bay</t>
  </si>
  <si>
    <t>P2064</t>
  </si>
  <si>
    <t>75502</t>
  </si>
  <si>
    <t>IC Tokyo Keio Plaza</t>
  </si>
  <si>
    <t>75503</t>
  </si>
  <si>
    <t>IC Taipei Imperial</t>
  </si>
  <si>
    <t>P2065</t>
  </si>
  <si>
    <t>75504</t>
  </si>
  <si>
    <t>Intercontinental Taichung</t>
  </si>
  <si>
    <t>75505</t>
  </si>
  <si>
    <t>INTERCONTINENTAL BROOME</t>
  </si>
  <si>
    <t>75506</t>
  </si>
  <si>
    <t>INTERCONTINENTAL SYDNEY</t>
  </si>
  <si>
    <t>75507</t>
  </si>
  <si>
    <t>IC SINGAPORE</t>
  </si>
  <si>
    <t>75508</t>
  </si>
  <si>
    <t>75509</t>
  </si>
  <si>
    <t>Intercontinental Siam Bangkok</t>
  </si>
  <si>
    <t>P2070</t>
  </si>
  <si>
    <t>75510</t>
  </si>
  <si>
    <t>IC The Grand New Delhi</t>
  </si>
  <si>
    <t>P2071</t>
  </si>
  <si>
    <t>75511</t>
  </si>
  <si>
    <t>Intercontinental Srinagar</t>
  </si>
  <si>
    <t>75512</t>
  </si>
  <si>
    <t>Intercontinental Bangalore</t>
  </si>
  <si>
    <t>75513</t>
  </si>
  <si>
    <t>IC Yokohama Grand</t>
  </si>
  <si>
    <t>75514</t>
  </si>
  <si>
    <t>Intercontinental Seoul Coex</t>
  </si>
  <si>
    <t>P2072</t>
  </si>
  <si>
    <t>75515</t>
  </si>
  <si>
    <t>Grand IC Seoul</t>
  </si>
  <si>
    <t>75516</t>
  </si>
  <si>
    <t>Intercontinental Colombo(cls)</t>
  </si>
  <si>
    <t>P2073</t>
  </si>
  <si>
    <t>75517</t>
  </si>
  <si>
    <t>Marketing Korea</t>
  </si>
  <si>
    <t>75518</t>
  </si>
  <si>
    <t>P2075</t>
  </si>
  <si>
    <t>75519</t>
  </si>
  <si>
    <t>P2076</t>
  </si>
  <si>
    <t>75520</t>
  </si>
  <si>
    <t>IC Jakarta Midplaza</t>
  </si>
  <si>
    <t>75521</t>
  </si>
  <si>
    <t>InterContinental Fiji</t>
  </si>
  <si>
    <t>75524</t>
  </si>
  <si>
    <t>HIEX Changsha South Railway St</t>
  </si>
  <si>
    <t>75525</t>
  </si>
  <si>
    <t>HIEX Sydney Airport</t>
  </si>
  <si>
    <t>75526</t>
  </si>
  <si>
    <t>HI Mudanjiang</t>
  </si>
  <si>
    <t>75527</t>
  </si>
  <si>
    <t>FAM NEW ZEALAND (75527)</t>
  </si>
  <si>
    <t>75528</t>
  </si>
  <si>
    <t>APAC HR Shared Services NZ</t>
  </si>
  <si>
    <t>75529</t>
  </si>
  <si>
    <t>HIEX Chengdu Wuhou New City</t>
  </si>
  <si>
    <t>75530</t>
  </si>
  <si>
    <t>HI Wuxi Central Station</t>
  </si>
  <si>
    <t>75531</t>
  </si>
  <si>
    <t>HIEX Dali Xiaguan</t>
  </si>
  <si>
    <t>75532</t>
  </si>
  <si>
    <t>GC IFRS-15</t>
  </si>
  <si>
    <t>75533</t>
  </si>
  <si>
    <t>SX - Singapore IT P6022</t>
  </si>
  <si>
    <t>75534</t>
  </si>
  <si>
    <t>BSC FEES REVENUE - P0024</t>
  </si>
  <si>
    <t>75535</t>
  </si>
  <si>
    <t>HIE Xi'an Intl Trade&amp;Logis Pa</t>
  </si>
  <si>
    <t>75536</t>
  </si>
  <si>
    <t>75537</t>
  </si>
  <si>
    <t>R5909</t>
  </si>
  <si>
    <t>75539</t>
  </si>
  <si>
    <t>HIEX Kaohsiung Love River</t>
  </si>
  <si>
    <t>75540</t>
  </si>
  <si>
    <t>IC HAYMAN ISLAND RESORT</t>
  </si>
  <si>
    <t>R0021</t>
  </si>
  <si>
    <t>75541</t>
  </si>
  <si>
    <t>R2010</t>
  </si>
  <si>
    <t>75542</t>
  </si>
  <si>
    <t>P5502</t>
  </si>
  <si>
    <t>75543</t>
  </si>
  <si>
    <t>75544</t>
  </si>
  <si>
    <t>CP SURFERS PARADISE</t>
  </si>
  <si>
    <t>75545</t>
  </si>
  <si>
    <t>Irrecoverable VAT P2060</t>
  </si>
  <si>
    <t>75546</t>
  </si>
  <si>
    <t>Irrecoverable VAT P2013</t>
  </si>
  <si>
    <t>75547</t>
  </si>
  <si>
    <t>Irrecoverable VAT P6016</t>
  </si>
  <si>
    <t>75548</t>
  </si>
  <si>
    <t>Irrecoverable VAT P2022</t>
  </si>
  <si>
    <t>75549</t>
  </si>
  <si>
    <t>Irrecoverable VAT P6034</t>
  </si>
  <si>
    <t>75550</t>
  </si>
  <si>
    <t>Irrecoverable VAT P6024</t>
  </si>
  <si>
    <t>75551</t>
  </si>
  <si>
    <t>Irrecoverable VAT P6069</t>
  </si>
  <si>
    <t>75552</t>
  </si>
  <si>
    <t>HIEX Jinan Jingshi Road</t>
  </si>
  <si>
    <t>75553</t>
  </si>
  <si>
    <t>Crowne Plaza Dalian Xinghai</t>
  </si>
  <si>
    <t>75556</t>
  </si>
  <si>
    <t>CP Sydney Burwood</t>
  </si>
  <si>
    <t>75557</t>
  </si>
  <si>
    <t>HI &amp; Suites Parramatta Mars</t>
  </si>
  <si>
    <t>75558</t>
  </si>
  <si>
    <t>HIEX Ulanqab Jining</t>
  </si>
  <si>
    <t>75559</t>
  </si>
  <si>
    <t>HIEX Linyi North New District</t>
  </si>
  <si>
    <t>Distribution_BPG Manila</t>
  </si>
  <si>
    <t>75561</t>
  </si>
  <si>
    <t>AMEA - HPS Analytics (P8033)</t>
  </si>
  <si>
    <t>F&amp;B Loyalty AMEA MNL</t>
  </si>
  <si>
    <t>Voice Services - Bahasa</t>
  </si>
  <si>
    <t>75564</t>
  </si>
  <si>
    <t>IHGDR Manila RCC</t>
  </si>
  <si>
    <t>AMEA Digital Channels (P8033)</t>
  </si>
  <si>
    <t>AMEA SfH (P8033)</t>
  </si>
  <si>
    <t>75567</t>
  </si>
  <si>
    <t>AMEA RMH (P8033) (cls)</t>
  </si>
  <si>
    <t>75568</t>
  </si>
  <si>
    <t>AMEA HPS Manilla Support</t>
  </si>
  <si>
    <t>75569</t>
  </si>
  <si>
    <t>Europe HOSTManila Support(cls)</t>
  </si>
  <si>
    <t>75570</t>
  </si>
  <si>
    <t>AMEA HOST Manila Support(cls)</t>
  </si>
  <si>
    <t>75571</t>
  </si>
  <si>
    <t>AMER HOST Manila Support(cls)</t>
  </si>
  <si>
    <t>75572</t>
  </si>
  <si>
    <t>CRO - BAGUIO CITY - P8033</t>
  </si>
  <si>
    <t>75573</t>
  </si>
  <si>
    <t>CRO - MAKATI CITY - P8033</t>
  </si>
  <si>
    <t>75574</t>
  </si>
  <si>
    <t>Hotel Sys Support PHL</t>
  </si>
  <si>
    <t>AMEA Revenue Analytics MNL</t>
  </si>
  <si>
    <t>WEB - Manila Support</t>
  </si>
  <si>
    <t>Project- MB DC (P8033)</t>
  </si>
  <si>
    <t>WWS Biz Travel Support</t>
  </si>
  <si>
    <t>GC UB ASSESSMENTS - P6009</t>
  </si>
  <si>
    <t>75580</t>
  </si>
  <si>
    <t>Tech Ops-CRO-Baguio</t>
  </si>
  <si>
    <t>75581</t>
  </si>
  <si>
    <t>R2011</t>
  </si>
  <si>
    <t>75582</t>
  </si>
  <si>
    <t>IC THE GRAND NEW DELHI</t>
  </si>
  <si>
    <t>75583</t>
  </si>
  <si>
    <t>INTERCONTINENTAL SRINAGAR</t>
  </si>
  <si>
    <t>AP IC TACP REVENUE ASIA P</t>
  </si>
  <si>
    <t>75585</t>
  </si>
  <si>
    <t>IC MKTG REGIONAL CTP612 CHARGE</t>
  </si>
  <si>
    <t>Manila Modeling &amp; Analysis</t>
  </si>
  <si>
    <t>75587</t>
  </si>
  <si>
    <t>75588</t>
  </si>
  <si>
    <t>75589</t>
  </si>
  <si>
    <t>IN Bangkok Wireless Road</t>
  </si>
  <si>
    <t>75590</t>
  </si>
  <si>
    <t>Hi Bangkok Sukhumvit 22</t>
  </si>
  <si>
    <t>75595</t>
  </si>
  <si>
    <t>EX SINGAPORE ORCHARD ROAD</t>
  </si>
  <si>
    <t>75598</t>
  </si>
  <si>
    <t>HI Resort Bali Benoa</t>
  </si>
  <si>
    <t>75599</t>
  </si>
  <si>
    <t>EX BALI RAYA KUTA</t>
  </si>
  <si>
    <t>75600</t>
  </si>
  <si>
    <t>EX Surabaya CenterPlaza</t>
  </si>
  <si>
    <t>75601</t>
  </si>
  <si>
    <t>HI MAKATI</t>
  </si>
  <si>
    <t>75614</t>
  </si>
  <si>
    <t>HI NEW DELHI INTL AIRPORT</t>
  </si>
  <si>
    <t>75617</t>
  </si>
  <si>
    <t>EX CHENNAI MAHINDRA WORLD CITY</t>
  </si>
  <si>
    <t>75621</t>
  </si>
  <si>
    <t>75622</t>
  </si>
  <si>
    <t>HI SHIJIAZHUANG CENTRAL</t>
  </si>
  <si>
    <t>75623</t>
  </si>
  <si>
    <t>75629</t>
  </si>
  <si>
    <t>HI RESORT YANQING</t>
  </si>
  <si>
    <t>75630</t>
  </si>
  <si>
    <t>75633</t>
  </si>
  <si>
    <t>HI SHANGHAI NANXIANG</t>
  </si>
  <si>
    <t>75634</t>
  </si>
  <si>
    <t>75637</t>
  </si>
  <si>
    <t>75639</t>
  </si>
  <si>
    <t>75640</t>
  </si>
  <si>
    <t>CP YIWU EXPO</t>
  </si>
  <si>
    <t>75641</t>
  </si>
  <si>
    <t>R2012</t>
  </si>
  <si>
    <t>75642</t>
  </si>
  <si>
    <t>IC Jakarta (WRONG CURRENCY)</t>
  </si>
  <si>
    <t>P2063</t>
  </si>
  <si>
    <t>75643</t>
  </si>
  <si>
    <t>P2077</t>
  </si>
  <si>
    <t>75645</t>
  </si>
  <si>
    <t>EX YANCHENG CITY CENTER</t>
  </si>
  <si>
    <t>75646</t>
  </si>
  <si>
    <t>75647</t>
  </si>
  <si>
    <t>75648</t>
  </si>
  <si>
    <t>IN HONG KONG ISLAND</t>
  </si>
  <si>
    <t>75649</t>
  </si>
  <si>
    <t>75650</t>
  </si>
  <si>
    <t>CP Beihai Silver Beach</t>
  </si>
  <si>
    <t>75652</t>
  </si>
  <si>
    <t>Crowne Plaza Sanya Haitang Bay</t>
  </si>
  <si>
    <t>75656</t>
  </si>
  <si>
    <t>75657</t>
  </si>
  <si>
    <t>CP HAILING ISLAND</t>
  </si>
  <si>
    <t>75660</t>
  </si>
  <si>
    <t>75663</t>
  </si>
  <si>
    <t>HIEX Xian North</t>
  </si>
  <si>
    <t>75665</t>
  </si>
  <si>
    <t>75668</t>
  </si>
  <si>
    <t>EX Port Moresby</t>
  </si>
  <si>
    <t>75671</t>
  </si>
  <si>
    <t>EX Phuket Patong Beach Central</t>
  </si>
  <si>
    <t>75672</t>
  </si>
  <si>
    <t>75673</t>
  </si>
  <si>
    <t>EX Singapore Clarke Quay</t>
  </si>
  <si>
    <t>75678</t>
  </si>
  <si>
    <t>EX Semarang Simpang Lima</t>
  </si>
  <si>
    <t>75682</t>
  </si>
  <si>
    <t>HI PUTIAN XIUYU</t>
  </si>
  <si>
    <t>75691</t>
  </si>
  <si>
    <t>IC BEIJING SANLITUN</t>
  </si>
  <si>
    <t>75697</t>
  </si>
  <si>
    <t>InterContinental Dongguan</t>
  </si>
  <si>
    <t>75698</t>
  </si>
  <si>
    <t>75705</t>
  </si>
  <si>
    <t>Crowne Plaza Nanchang Wanli_Li</t>
  </si>
  <si>
    <t>75708</t>
  </si>
  <si>
    <t>IC Shanghai Wonderland-LIC IMF</t>
  </si>
  <si>
    <t>75709</t>
  </si>
  <si>
    <t>75710</t>
  </si>
  <si>
    <t>75711</t>
  </si>
  <si>
    <t>INTERCONTINENTAL PHNOM PENH</t>
  </si>
  <si>
    <t>75713</t>
  </si>
  <si>
    <t>Crowne Plaza Tainan Incentive</t>
  </si>
  <si>
    <t>75714</t>
  </si>
  <si>
    <t>75716</t>
  </si>
  <si>
    <t>75717</t>
  </si>
  <si>
    <t>IC Zhuhai_LIC IMF</t>
  </si>
  <si>
    <t>75720</t>
  </si>
  <si>
    <t>CP CHENGDU WEST</t>
  </si>
  <si>
    <t>75721</t>
  </si>
  <si>
    <t>HI CLEAR WATER BAY RESORT</t>
  </si>
  <si>
    <t>75724</t>
  </si>
  <si>
    <t>IN LIJIANG ANCIENT TOWN</t>
  </si>
  <si>
    <t>75725</t>
  </si>
  <si>
    <t>75728</t>
  </si>
  <si>
    <t>75730</t>
  </si>
  <si>
    <t>75731</t>
  </si>
  <si>
    <t>75732</t>
  </si>
  <si>
    <t>EX HONG KONG MONGKOK</t>
  </si>
  <si>
    <t>75733</t>
  </si>
  <si>
    <t>EX Beijing Yizhuang</t>
  </si>
  <si>
    <t>75734</t>
  </si>
  <si>
    <t>HI HANGZHOU CITY CENTRE</t>
  </si>
  <si>
    <t>75735</t>
  </si>
  <si>
    <t>HI Macao Cotai Central</t>
  </si>
  <si>
    <t>75739</t>
  </si>
  <si>
    <t>75740</t>
  </si>
  <si>
    <t>HI Yinchuan International Trad</t>
  </si>
  <si>
    <t>75741</t>
  </si>
  <si>
    <t>EX Nantong Xinghu LF</t>
  </si>
  <si>
    <t>75742</t>
  </si>
  <si>
    <t>DM Interactive Mktg Assmt(cls)</t>
  </si>
  <si>
    <t>BTA Fund APAC_Assmts</t>
  </si>
  <si>
    <t>75744</t>
  </si>
  <si>
    <t>CP Chengdu Panda Garden</t>
  </si>
  <si>
    <t>75745</t>
  </si>
  <si>
    <t>Global Sales Svc Ctr_SFA</t>
  </si>
  <si>
    <t>Global Sales Svc Ctr_Europe SS</t>
  </si>
  <si>
    <t>Global Sales Svc Ctr_Admin</t>
  </si>
  <si>
    <t>Global Sales Svc Ctr_AMER Sale</t>
  </si>
  <si>
    <t>75750</t>
  </si>
  <si>
    <t>Manila Support Services P8033</t>
  </si>
  <si>
    <t>75751</t>
  </si>
  <si>
    <t>P5503</t>
  </si>
  <si>
    <t>75752</t>
  </si>
  <si>
    <t>IC YOKOHAMA GRAND</t>
  </si>
  <si>
    <t>75753</t>
  </si>
  <si>
    <t>P5501</t>
  </si>
  <si>
    <t>75754</t>
  </si>
  <si>
    <t>75755</t>
  </si>
  <si>
    <t>IC TOKYO KEIO PLAZA</t>
  </si>
  <si>
    <t>75758</t>
  </si>
  <si>
    <t>SWA IC Reservation Costs (cls)</t>
  </si>
  <si>
    <t>CMO PROJECT FUND AMEA - P6022</t>
  </si>
  <si>
    <t>Gst Experience &amp; Design AMEA</t>
  </si>
  <si>
    <t>FIELD MARKETING - SEAK (P6022)</t>
  </si>
  <si>
    <t>75762</t>
  </si>
  <si>
    <t>AA-Continuous Improvement</t>
  </si>
  <si>
    <t>75763</t>
  </si>
  <si>
    <t>AA FP&amp;A</t>
  </si>
  <si>
    <t>75764</t>
  </si>
  <si>
    <t>75765</t>
  </si>
  <si>
    <t>AMEA - CEO - P6022</t>
  </si>
  <si>
    <t>75766</t>
  </si>
  <si>
    <t>AA - Nat Sales Australia (cls)</t>
  </si>
  <si>
    <t>75768</t>
  </si>
  <si>
    <t>EX FOSHAN NANHAI</t>
  </si>
  <si>
    <t>75770</t>
  </si>
  <si>
    <t>75772</t>
  </si>
  <si>
    <t>75773</t>
  </si>
  <si>
    <t>CP Xuzhou Dalong Lake</t>
  </si>
  <si>
    <t>75776</t>
  </si>
  <si>
    <t>75778</t>
  </si>
  <si>
    <t>75780</t>
  </si>
  <si>
    <t>Special Project - ANZSP(cls)</t>
  </si>
  <si>
    <t>75781</t>
  </si>
  <si>
    <t>AP - F&amp;B CONCEPTS</t>
  </si>
  <si>
    <t>75782</t>
  </si>
  <si>
    <t>Info Delivery-Asia (cls)</t>
  </si>
  <si>
    <t>75783</t>
  </si>
  <si>
    <t>75784</t>
  </si>
  <si>
    <t>75785</t>
  </si>
  <si>
    <t>75786</t>
  </si>
  <si>
    <t>EX SHANGHAI JINSHA</t>
  </si>
  <si>
    <t>75787</t>
  </si>
  <si>
    <t>EX BEIJING AIRPORT ZONE</t>
  </si>
  <si>
    <t>75788</t>
  </si>
  <si>
    <t>75789</t>
  </si>
  <si>
    <t>IC Yokohama</t>
  </si>
  <si>
    <t>CMH Manila - P8033</t>
  </si>
  <si>
    <t>RMS Manila - P8033</t>
  </si>
  <si>
    <t>AMEA - Manila Support</t>
  </si>
  <si>
    <t>ICS CENTRAL AMEA MANILA P8033</t>
  </si>
  <si>
    <t>75794</t>
  </si>
  <si>
    <t>ICS MANILA OPERATIONS (P8033)</t>
  </si>
  <si>
    <t>75795</t>
  </si>
  <si>
    <t>GS Operations Manila (cls)</t>
  </si>
  <si>
    <t>75796</t>
  </si>
  <si>
    <t>Closed National Sales - NZ</t>
  </si>
  <si>
    <t>75797</t>
  </si>
  <si>
    <t>HOLIDAY INN WELLINGTON</t>
  </si>
  <si>
    <t>75798</t>
  </si>
  <si>
    <t>HI WELLINGTON</t>
  </si>
  <si>
    <t>75799</t>
  </si>
  <si>
    <t>GS Sales Effctv Manila(cls)</t>
  </si>
  <si>
    <t>75800</t>
  </si>
  <si>
    <t>Holiday Inn Rooty Hill</t>
  </si>
  <si>
    <t>R5800</t>
  </si>
  <si>
    <t>75801</t>
  </si>
  <si>
    <t>R5801</t>
  </si>
  <si>
    <t>75802</t>
  </si>
  <si>
    <t>HI Old Sydney</t>
  </si>
  <si>
    <t>R5802</t>
  </si>
  <si>
    <t>75803</t>
  </si>
  <si>
    <t>HI Adelaide</t>
  </si>
  <si>
    <t>R5803</t>
  </si>
  <si>
    <t>75804</t>
  </si>
  <si>
    <t>R5804</t>
  </si>
  <si>
    <t>75805</t>
  </si>
  <si>
    <t>R5805</t>
  </si>
  <si>
    <t>75806</t>
  </si>
  <si>
    <t>R5806</t>
  </si>
  <si>
    <t>75807</t>
  </si>
  <si>
    <t>R5807</t>
  </si>
  <si>
    <t>75808</t>
  </si>
  <si>
    <t>R5808</t>
  </si>
  <si>
    <t>75809</t>
  </si>
  <si>
    <t>75810</t>
  </si>
  <si>
    <t>CP HUNTER VALLEY GOLF COURSE</t>
  </si>
  <si>
    <t>75811</t>
  </si>
  <si>
    <t>Holiday Inn Wellington Rooms</t>
  </si>
  <si>
    <t>R5811</t>
  </si>
  <si>
    <t>75812</t>
  </si>
  <si>
    <t>HI City Centre Christchurch</t>
  </si>
  <si>
    <t>R5812</t>
  </si>
  <si>
    <t>75813</t>
  </si>
  <si>
    <t>Holiday Inn Avon Christchurch</t>
  </si>
  <si>
    <t>R5813</t>
  </si>
  <si>
    <t>75814</t>
  </si>
  <si>
    <t>Crowne Plaza Queenstown</t>
  </si>
  <si>
    <t>R5814</t>
  </si>
  <si>
    <t>75815</t>
  </si>
  <si>
    <t>Holiday Inn Surfers Paradise</t>
  </si>
  <si>
    <t>R5815</t>
  </si>
  <si>
    <t>75816</t>
  </si>
  <si>
    <t>R5816</t>
  </si>
  <si>
    <t>75817</t>
  </si>
  <si>
    <t>R5817</t>
  </si>
  <si>
    <t>75818</t>
  </si>
  <si>
    <t>R5818</t>
  </si>
  <si>
    <t>75819</t>
  </si>
  <si>
    <t>Carter Group Cluster</t>
  </si>
  <si>
    <t>R5819</t>
  </si>
  <si>
    <t>75820</t>
  </si>
  <si>
    <t>Holiday Inn Wellington Ancill</t>
  </si>
  <si>
    <t>R5820</t>
  </si>
  <si>
    <t>75821</t>
  </si>
  <si>
    <t>R2004</t>
  </si>
  <si>
    <t>75822</t>
  </si>
  <si>
    <t>75823</t>
  </si>
  <si>
    <t>75824</t>
  </si>
  <si>
    <t>INTERCONTINENTAL WELLINGTON</t>
  </si>
  <si>
    <t>75825</t>
  </si>
  <si>
    <t>IC GRAND GOA RESORT</t>
  </si>
  <si>
    <t>75826</t>
  </si>
  <si>
    <t>IC GRAND MUMBAI AIRPORT</t>
  </si>
  <si>
    <t>75827</t>
  </si>
  <si>
    <t>IC RESORT PENANG</t>
  </si>
  <si>
    <t>75828</t>
  </si>
  <si>
    <t>IC Financial Street Beijing</t>
  </si>
  <si>
    <t>75829</t>
  </si>
  <si>
    <t>UE UNALLOCATED P6024 (75829)</t>
  </si>
  <si>
    <t>75830</t>
  </si>
  <si>
    <t>President Dividends HI BKK</t>
  </si>
  <si>
    <t>75831</t>
  </si>
  <si>
    <t>System Fund Surpl/Deficit(cls)</t>
  </si>
  <si>
    <t>75832</t>
  </si>
  <si>
    <t>Sys Fund Surpl/Deficit (cls)</t>
  </si>
  <si>
    <t>75833</t>
  </si>
  <si>
    <t>Sys Fund Surpl/Deficit PC(cls)</t>
  </si>
  <si>
    <t>75834</t>
  </si>
  <si>
    <t>IC Mktg Fund Surplus/Defi(cls)</t>
  </si>
  <si>
    <t>75835</t>
  </si>
  <si>
    <t>CP QINGDAO LIC FEES</t>
  </si>
  <si>
    <t>75836</t>
  </si>
  <si>
    <t>HI SHENYANG ZHONGSHAN</t>
  </si>
  <si>
    <t>75837</t>
  </si>
  <si>
    <t>HI DONGHUA SHENZHEN</t>
  </si>
  <si>
    <t>75838</t>
  </si>
  <si>
    <t>EX CHENGDU WUHOU</t>
  </si>
  <si>
    <t>75839</t>
  </si>
  <si>
    <t>HI PUNE HINJEWADI</t>
  </si>
  <si>
    <t>75840</t>
  </si>
  <si>
    <t>75841</t>
  </si>
  <si>
    <t>75842</t>
  </si>
  <si>
    <t>HI NANYANG</t>
  </si>
  <si>
    <t>75843</t>
  </si>
  <si>
    <t>75844</t>
  </si>
  <si>
    <t>75845</t>
  </si>
  <si>
    <t>CP ZHENGZHOU</t>
  </si>
  <si>
    <t>75846</t>
  </si>
  <si>
    <t>HI ZHENGZHOU</t>
  </si>
  <si>
    <t>SF TACP OpEx APAC (P6009)</t>
  </si>
  <si>
    <t>75848</t>
  </si>
  <si>
    <t>75849</t>
  </si>
  <si>
    <t>75850</t>
  </si>
  <si>
    <t>CP NANJING JIANGNING</t>
  </si>
  <si>
    <t>75851</t>
  </si>
  <si>
    <t>CP Greater Noida</t>
  </si>
  <si>
    <t>75852</t>
  </si>
  <si>
    <t>HI Shanghai Hongqiao</t>
  </si>
  <si>
    <t>75853</t>
  </si>
  <si>
    <t>75854</t>
  </si>
  <si>
    <t>CP Chengdu West</t>
  </si>
  <si>
    <t>75855</t>
  </si>
  <si>
    <t>75856</t>
  </si>
  <si>
    <t>75857</t>
  </si>
  <si>
    <t>75858</t>
  </si>
  <si>
    <t>75859</t>
  </si>
  <si>
    <t>IC Sanya Haitang Bay Resort</t>
  </si>
  <si>
    <t>75860</t>
  </si>
  <si>
    <t>HI Resort Yanqing</t>
  </si>
  <si>
    <t>75861</t>
  </si>
  <si>
    <t>HI QINGDAO EXPO</t>
  </si>
  <si>
    <t>75862</t>
  </si>
  <si>
    <t>75863</t>
  </si>
  <si>
    <t>75864</t>
  </si>
  <si>
    <t>75865</t>
  </si>
  <si>
    <t>Manila Business Capital</t>
  </si>
  <si>
    <t>75867</t>
  </si>
  <si>
    <t>75868</t>
  </si>
  <si>
    <t>Manila inactive</t>
  </si>
  <si>
    <t>75869</t>
  </si>
  <si>
    <t>75870</t>
  </si>
  <si>
    <t>HI RESORT BEIJING YANQING</t>
  </si>
  <si>
    <t>75871</t>
  </si>
  <si>
    <t>IC WUHAN</t>
  </si>
  <si>
    <t>75872</t>
  </si>
  <si>
    <t>75873</t>
  </si>
  <si>
    <t>75874</t>
  </si>
  <si>
    <t>75875</t>
  </si>
  <si>
    <t>75876</t>
  </si>
  <si>
    <t>BANK HOTEL (CP KUNMING CITY CE</t>
  </si>
  <si>
    <t>75877</t>
  </si>
  <si>
    <t>75878</t>
  </si>
  <si>
    <t>75879</t>
  </si>
  <si>
    <t>HOLIDAY INN SYDNEY AIRPORT</t>
  </si>
  <si>
    <t>R5876</t>
  </si>
  <si>
    <t>75880</t>
  </si>
  <si>
    <t>UE UNALLOCATED P5057 (75880)</t>
  </si>
  <si>
    <t>Manila Groups Ops</t>
  </si>
  <si>
    <t>Baguio Res Ops</t>
  </si>
  <si>
    <t>Manila MBS Ops</t>
  </si>
  <si>
    <t>75884</t>
  </si>
  <si>
    <t>R5886</t>
  </si>
  <si>
    <t>75885</t>
  </si>
  <si>
    <t>AMEA HRSS - Baguio</t>
  </si>
  <si>
    <t>75886</t>
  </si>
  <si>
    <t>HIE Jingdezhen Taoxichuan</t>
  </si>
  <si>
    <t>75887</t>
  </si>
  <si>
    <t>HIE Shenzhen Haiyuan City</t>
  </si>
  <si>
    <t>Workforce Optimization Aus</t>
  </si>
  <si>
    <t>SIX SENSES ASIA P6009</t>
  </si>
  <si>
    <t>SIX SENSES CHINA P6066</t>
  </si>
  <si>
    <t>75891</t>
  </si>
  <si>
    <t>Six Senses Asia Tech Fee</t>
  </si>
  <si>
    <t>75892</t>
  </si>
  <si>
    <t>Six Senses China Tech Fee</t>
  </si>
  <si>
    <t>75893</t>
  </si>
  <si>
    <t>75894</t>
  </si>
  <si>
    <t>HIE  Macau City Centre</t>
  </si>
  <si>
    <t>75895</t>
  </si>
  <si>
    <t>Instant Service Centre Manilla</t>
  </si>
  <si>
    <t>75896</t>
  </si>
  <si>
    <t>PRO-INVEST DISTRIBUTIONS</t>
  </si>
  <si>
    <t>75897</t>
  </si>
  <si>
    <t>HI PARRAMATTA KM</t>
  </si>
  <si>
    <t>75900</t>
  </si>
  <si>
    <t>Parkroyal Manly Pacific</t>
  </si>
  <si>
    <t>75901</t>
  </si>
  <si>
    <t>Parkroyal Sydney Airport</t>
  </si>
  <si>
    <t>75902</t>
  </si>
  <si>
    <t>Parkroyal Old Sydney</t>
  </si>
  <si>
    <t>75903</t>
  </si>
  <si>
    <t>Parkroyal Brisbane</t>
  </si>
  <si>
    <t>75904</t>
  </si>
  <si>
    <t>Parkroyal Canberra</t>
  </si>
  <si>
    <t>75905</t>
  </si>
  <si>
    <t>PR St Kilda Rd Melbourne</t>
  </si>
  <si>
    <t>75906</t>
  </si>
  <si>
    <t>Centra Gajudju</t>
  </si>
  <si>
    <t>75907</t>
  </si>
  <si>
    <t>Centra Campertown</t>
  </si>
  <si>
    <t>75908</t>
  </si>
  <si>
    <t>Centra Townsville</t>
  </si>
  <si>
    <t>75909</t>
  </si>
  <si>
    <t>Centra Melbourne</t>
  </si>
  <si>
    <t>75910</t>
  </si>
  <si>
    <t>Centra St. Kilda</t>
  </si>
  <si>
    <t>75911</t>
  </si>
  <si>
    <t>Centra Darwin</t>
  </si>
  <si>
    <t>75912</t>
  </si>
  <si>
    <t>Crowne Plaza Shenzhen Futian</t>
  </si>
  <si>
    <t>75913</t>
  </si>
  <si>
    <t>HIEX Changsha Shifu</t>
  </si>
  <si>
    <t>75914</t>
  </si>
  <si>
    <t>75915</t>
  </si>
  <si>
    <t>Gagudju Lodge</t>
  </si>
  <si>
    <t>75916</t>
  </si>
  <si>
    <t>HIEX Jinjiang Anhai</t>
  </si>
  <si>
    <t>75917</t>
  </si>
  <si>
    <t>Crowne Plaza Beijing Badaling</t>
  </si>
  <si>
    <t>75918</t>
  </si>
  <si>
    <t>HI Foshan Nanhai Central</t>
  </si>
  <si>
    <t>75919</t>
  </si>
  <si>
    <t>HIEX Hangzhou South Station</t>
  </si>
  <si>
    <t>75920</t>
  </si>
  <si>
    <t>Holiday Inn Ningde Dijing</t>
  </si>
  <si>
    <t>75921</t>
  </si>
  <si>
    <t>P6066 group adjustments</t>
  </si>
  <si>
    <t>75922</t>
  </si>
  <si>
    <t>HIEX KOTA KINABALU CITY CENTRE</t>
  </si>
  <si>
    <t>75923</t>
  </si>
  <si>
    <t>Parkroyal Paramatta</t>
  </si>
  <si>
    <t>75924</t>
  </si>
  <si>
    <t>75925</t>
  </si>
  <si>
    <t>PR Darling Harbour Sydney</t>
  </si>
  <si>
    <t>75926</t>
  </si>
  <si>
    <t>Travelodge Palm Beach Thailand</t>
  </si>
  <si>
    <t>75927</t>
  </si>
  <si>
    <t>HIE Yangquan City Center</t>
  </si>
  <si>
    <t>75928</t>
  </si>
  <si>
    <t>HIE Hengyang High-Tech Zone</t>
  </si>
  <si>
    <t>75929</t>
  </si>
  <si>
    <t>75930</t>
  </si>
  <si>
    <t>Parkroyal Perth</t>
  </si>
  <si>
    <t>75931</t>
  </si>
  <si>
    <t>Parkroyal Surfers Paradise</t>
  </si>
  <si>
    <t>75932</t>
  </si>
  <si>
    <t>Parkroyal Christchurch</t>
  </si>
  <si>
    <t>R2006</t>
  </si>
  <si>
    <t>75933</t>
  </si>
  <si>
    <t>Parkroyal Garden Queenstown</t>
  </si>
  <si>
    <t>75934</t>
  </si>
  <si>
    <t>Parkroyal Wellington</t>
  </si>
  <si>
    <t>75935</t>
  </si>
  <si>
    <t>Parkroyal Queenstown</t>
  </si>
  <si>
    <t>75936</t>
  </si>
  <si>
    <t>75937</t>
  </si>
  <si>
    <t>HIEX Shanghai Pudong Zhangjian</t>
  </si>
  <si>
    <t>75939</t>
  </si>
  <si>
    <t>Centra Auckland</t>
  </si>
  <si>
    <t>75940</t>
  </si>
  <si>
    <t>Centra Christchurch</t>
  </si>
  <si>
    <t>75941</t>
  </si>
  <si>
    <t>75943</t>
  </si>
  <si>
    <t>75948</t>
  </si>
  <si>
    <t>R2009</t>
  </si>
  <si>
    <t>75949</t>
  </si>
  <si>
    <t>75950</t>
  </si>
  <si>
    <t>Parkroyal New Delhi</t>
  </si>
  <si>
    <t>S0011</t>
  </si>
  <si>
    <t>75951</t>
  </si>
  <si>
    <t>75953</t>
  </si>
  <si>
    <t>75954</t>
  </si>
  <si>
    <t>75955</t>
  </si>
  <si>
    <t>75963</t>
  </si>
  <si>
    <t>Centra Brisbane</t>
  </si>
  <si>
    <t>75964</t>
  </si>
  <si>
    <t>R5013</t>
  </si>
  <si>
    <t>75967</t>
  </si>
  <si>
    <t>75996</t>
  </si>
  <si>
    <t>P5996</t>
  </si>
  <si>
    <t>75997</t>
  </si>
  <si>
    <t>P5997</t>
  </si>
  <si>
    <t>75998</t>
  </si>
  <si>
    <t>Parkside Hotel and Motel</t>
  </si>
  <si>
    <t>P5998</t>
  </si>
  <si>
    <t>75999</t>
  </si>
  <si>
    <t>P5999</t>
  </si>
  <si>
    <t>76000</t>
  </si>
  <si>
    <t>Kakadu Tourism (GLC) Pty Ltd</t>
  </si>
  <si>
    <t>R5821</t>
  </si>
  <si>
    <t>76001</t>
  </si>
  <si>
    <t>Kakadu Tourism (GCH) Pty Ltd</t>
  </si>
  <si>
    <t>R5822</t>
  </si>
  <si>
    <t>76004</t>
  </si>
  <si>
    <t>IC Fiji Golf Resort &amp; Spa</t>
  </si>
  <si>
    <t>R5824</t>
  </si>
  <si>
    <t>76005</t>
  </si>
  <si>
    <t>R5825</t>
  </si>
  <si>
    <t>76006</t>
  </si>
  <si>
    <t>R5826</t>
  </si>
  <si>
    <t>76007</t>
  </si>
  <si>
    <t>Parliament House Catering</t>
  </si>
  <si>
    <t>R5827</t>
  </si>
  <si>
    <t>76008</t>
  </si>
  <si>
    <t>Hotel Enterprises Pty Ltd</t>
  </si>
  <si>
    <t>R5828</t>
  </si>
  <si>
    <t>76010</t>
  </si>
  <si>
    <t>BG Investment Holdings Pty Ltd</t>
  </si>
  <si>
    <t>R5829</t>
  </si>
  <si>
    <t>76018</t>
  </si>
  <si>
    <t>Indigo KualaLumpur on the park</t>
  </si>
  <si>
    <t>R0054</t>
  </si>
  <si>
    <t>76061</t>
  </si>
  <si>
    <t>Holiday Inn Langfang Xianghe</t>
  </si>
  <si>
    <t>76063</t>
  </si>
  <si>
    <t>Holiday Inn Chengde Parkview</t>
  </si>
  <si>
    <t>76064</t>
  </si>
  <si>
    <t>HIE CHENGDU WUHOU</t>
  </si>
  <si>
    <t>76065</t>
  </si>
  <si>
    <t>BSC Fees Revenue - P6022</t>
  </si>
  <si>
    <t>76066</t>
  </si>
  <si>
    <t>CEO Fund – Legal (P2013)</t>
  </si>
  <si>
    <t>76067</t>
  </si>
  <si>
    <t>IRRECOVERABLE VAT P6068</t>
  </si>
  <si>
    <t>76068</t>
  </si>
  <si>
    <t>Holiday Inn Nanning Zhuangjin</t>
  </si>
  <si>
    <t>GC Rev Mgt TW -P6035</t>
  </si>
  <si>
    <t>GC Comm Perf TW-P6035</t>
  </si>
  <si>
    <t>76071</t>
  </si>
  <si>
    <t>HIE Foshan Beijiao</t>
  </si>
  <si>
    <t>76072</t>
  </si>
  <si>
    <t>HIEX Tianjin Dongli</t>
  </si>
  <si>
    <t>76073</t>
  </si>
  <si>
    <t>76074</t>
  </si>
  <si>
    <t>IC Foshan New City</t>
  </si>
  <si>
    <t>76075</t>
  </si>
  <si>
    <t>IC Foshan New CitY</t>
  </si>
  <si>
    <t>76081</t>
  </si>
  <si>
    <t>Hotel Indigo Adelaide Markets</t>
  </si>
  <si>
    <t>76082</t>
  </si>
  <si>
    <t>Indigo Diqing Moonlight City</t>
  </si>
  <si>
    <t>76083</t>
  </si>
  <si>
    <t>IC Residences Halong Bay</t>
  </si>
  <si>
    <t>76091</t>
  </si>
  <si>
    <t>HI Shanghai Dishui Lake</t>
  </si>
  <si>
    <t>76092</t>
  </si>
  <si>
    <t>Hotel X Brisbane Fortitude Vly</t>
  </si>
  <si>
    <t>76093</t>
  </si>
  <si>
    <t>HIEX Shanghai Baoshan Baoyang</t>
  </si>
  <si>
    <t>76094</t>
  </si>
  <si>
    <t>CP SYDNEY BURWOOD KM</t>
  </si>
  <si>
    <t>76095</t>
  </si>
  <si>
    <t>76096</t>
  </si>
  <si>
    <t>HIEX Zhangjiagang Free Trade Z</t>
  </si>
  <si>
    <t>76097</t>
  </si>
  <si>
    <t>HIEX Shenzhen North Station</t>
  </si>
  <si>
    <t>76098</t>
  </si>
  <si>
    <t>HI Shanghai Nanjing Road</t>
  </si>
  <si>
    <t>76099</t>
  </si>
  <si>
    <t>Japan New Hotel Openings</t>
  </si>
  <si>
    <t>76100</t>
  </si>
  <si>
    <t>CEO FUND FL P6066</t>
  </si>
  <si>
    <t>76101</t>
  </si>
  <si>
    <t>BAD DEBT PROV. - GC TRAINING</t>
  </si>
  <si>
    <t>76102</t>
  </si>
  <si>
    <t>KM Adelaide</t>
  </si>
  <si>
    <t>76116</t>
  </si>
  <si>
    <t>HI Xi'an High-Tech Zone</t>
  </si>
  <si>
    <t>76117</t>
  </si>
  <si>
    <t>HIEX Beijing Daxing</t>
  </si>
  <si>
    <t>76118</t>
  </si>
  <si>
    <t>HIEX Chengde Park view</t>
  </si>
  <si>
    <t>IHG Procurement Vietnam(76119)</t>
  </si>
  <si>
    <t>76120</t>
  </si>
  <si>
    <t>IHG Procurement Prog NZ(76120)</t>
  </si>
  <si>
    <t>76121</t>
  </si>
  <si>
    <t>SL Mgt Thailand Corp PS P0015</t>
  </si>
  <si>
    <t>76122</t>
  </si>
  <si>
    <t>SL Operation Thailand Corp PS</t>
  </si>
  <si>
    <t>76123</t>
  </si>
  <si>
    <t>HUALUXE Suzhou Bay Hot Spring</t>
  </si>
  <si>
    <t>76124</t>
  </si>
  <si>
    <t>EVEN Hotel Shenzhen Nanshan</t>
  </si>
  <si>
    <t>76125</t>
  </si>
  <si>
    <t>HIEX Quanzhou City Center</t>
  </si>
  <si>
    <t>76126</t>
  </si>
  <si>
    <t>HIE  Shenzhen Nanshan</t>
  </si>
  <si>
    <t>76127</t>
  </si>
  <si>
    <t>HIEX Jingdezhen Ancient Town</t>
  </si>
  <si>
    <t>76128</t>
  </si>
  <si>
    <t>HI Shanghai Chongming</t>
  </si>
  <si>
    <t>SX ADVERTISING MAURITIUS SF</t>
  </si>
  <si>
    <t>SX ADVERTISING SLSERVICE SF</t>
  </si>
  <si>
    <t>SX ADVERTISING THAI MGMT SF</t>
  </si>
  <si>
    <t>SX ADVERTISING THAI OPS SF</t>
  </si>
  <si>
    <t>76133</t>
  </si>
  <si>
    <t>HIEX  Xiamen Tongan</t>
  </si>
  <si>
    <t>IHG Procurement Prog NZ(76134)</t>
  </si>
  <si>
    <t>P2035</t>
  </si>
  <si>
    <t>76151</t>
  </si>
  <si>
    <t>InterContinental Sorrento</t>
  </si>
  <si>
    <t>R5915</t>
  </si>
  <si>
    <t>76153</t>
  </si>
  <si>
    <t>CP Vinh Yen City Centre</t>
  </si>
  <si>
    <t>R5925</t>
  </si>
  <si>
    <t>76155</t>
  </si>
  <si>
    <t>HIEX Changsha Shengfu</t>
  </si>
  <si>
    <t>76156</t>
  </si>
  <si>
    <t>HIEX Zhuhai Gongbei</t>
  </si>
  <si>
    <t>76157</t>
  </si>
  <si>
    <t>HI Zhengzhou High-Tech Zone</t>
  </si>
  <si>
    <t>KIMPTON JAPAC MARKETING</t>
  </si>
  <si>
    <t>76159</t>
  </si>
  <si>
    <t>HIEX Harbin Songbei New Dist.</t>
  </si>
  <si>
    <t>76160</t>
  </si>
  <si>
    <t>UL Ningbo Harbor City</t>
  </si>
  <si>
    <t>76162</t>
  </si>
  <si>
    <t>voco Orchard Singapore</t>
  </si>
  <si>
    <t>R5918</t>
  </si>
  <si>
    <t>Commercial Advantage AU</t>
  </si>
  <si>
    <t>76165</t>
  </si>
  <si>
    <t>SX Spa Ibiza Bay P0015</t>
  </si>
  <si>
    <t>76166</t>
  </si>
  <si>
    <t>HIEx Qingdao Innovation Park</t>
  </si>
  <si>
    <t>76167</t>
  </si>
  <si>
    <t>HIEx Beijing Yizhuang East</t>
  </si>
  <si>
    <t>76168</t>
  </si>
  <si>
    <t>HIEX Nanchang Bayi square</t>
  </si>
  <si>
    <t>76169</t>
  </si>
  <si>
    <t>HIEX Chongqing Airport Zone</t>
  </si>
  <si>
    <t>76170</t>
  </si>
  <si>
    <t>HIEX  Chongqing Guanyinqiao</t>
  </si>
  <si>
    <t>76171</t>
  </si>
  <si>
    <t>Holiday Inn Fuyang</t>
  </si>
  <si>
    <t>76174</t>
  </si>
  <si>
    <t>Regent kyoto</t>
  </si>
  <si>
    <t>76175</t>
  </si>
  <si>
    <t>HIEX Tianjin Airport East</t>
  </si>
  <si>
    <t>76176</t>
  </si>
  <si>
    <t>HIEX Harbin Exhibition Center</t>
  </si>
  <si>
    <t>76177</t>
  </si>
  <si>
    <t>IN Suzhou Grand Canal</t>
  </si>
  <si>
    <t>76178</t>
  </si>
  <si>
    <t>Holiday Inn Tongren Wanshan</t>
  </si>
  <si>
    <t>76184</t>
  </si>
  <si>
    <t>Holiday Inn Beijing Haidian</t>
  </si>
  <si>
    <t>76185</t>
  </si>
  <si>
    <t>CP Hangzhou Science City</t>
  </si>
  <si>
    <t>76186</t>
  </si>
  <si>
    <t>HI Resort Mengding Mountain</t>
  </si>
  <si>
    <t>76187</t>
  </si>
  <si>
    <t>HLG–FS–Design–Luxury (P6035)</t>
  </si>
  <si>
    <t>76189</t>
  </si>
  <si>
    <t>Holiday Inn Werribee</t>
  </si>
  <si>
    <t>76190</t>
  </si>
  <si>
    <t>Voco Changzhou Fudu</t>
  </si>
  <si>
    <t>76191</t>
  </si>
  <si>
    <t>CP Wuhan Optics Valley</t>
  </si>
  <si>
    <t>76192</t>
  </si>
  <si>
    <t>HIEX Shenzhen Longhua</t>
  </si>
  <si>
    <t>76193</t>
  </si>
  <si>
    <t>HIEX Chengdu Longquanyi North</t>
  </si>
  <si>
    <t>76194</t>
  </si>
  <si>
    <t>JAPAN TSA Fees</t>
  </si>
  <si>
    <t>76195</t>
  </si>
  <si>
    <t>Holiday Inn West Perth</t>
  </si>
  <si>
    <t>R0041</t>
  </si>
  <si>
    <t>76196</t>
  </si>
  <si>
    <t>VIGNETTE SINDHORN MIDTOWN</t>
  </si>
  <si>
    <t>76197</t>
  </si>
  <si>
    <t>HIEX Rongcheng Science &amp;Techn.</t>
  </si>
  <si>
    <t>76198</t>
  </si>
  <si>
    <t>HIEX Nanjing Happy Valley</t>
  </si>
  <si>
    <t>76199</t>
  </si>
  <si>
    <t>UNBRANDED SINDHORN MIDTOWN</t>
  </si>
  <si>
    <t>76200</t>
  </si>
  <si>
    <t>Holiday Inn Express Yixing</t>
  </si>
  <si>
    <t>76201</t>
  </si>
  <si>
    <t>HI Qinhuangdao Haigang</t>
  </si>
  <si>
    <t>76202</t>
  </si>
  <si>
    <t>CEO FUND FL P6024</t>
  </si>
  <si>
    <t>76203</t>
  </si>
  <si>
    <t>CEO FUND FL P6016</t>
  </si>
  <si>
    <t>76205</t>
  </si>
  <si>
    <t>HI Singapore Little India</t>
  </si>
  <si>
    <t>R0042</t>
  </si>
  <si>
    <t>76206</t>
  </si>
  <si>
    <t>HIEX Guangzhou Panyu</t>
  </si>
  <si>
    <t>76207</t>
  </si>
  <si>
    <t>HIEX Dengfeng Songshan</t>
  </si>
  <si>
    <t>76208</t>
  </si>
  <si>
    <t>The HI Singapore Little India</t>
  </si>
  <si>
    <t>76209</t>
  </si>
  <si>
    <t>EMEAA TMS - New Zealand</t>
  </si>
  <si>
    <t>76210</t>
  </si>
  <si>
    <t>VIGNETTE GC P&amp;L</t>
  </si>
  <si>
    <t>76211</t>
  </si>
  <si>
    <t>HIEX Xining Railway Station</t>
  </si>
  <si>
    <t>76212</t>
  </si>
  <si>
    <t>HIEX Dongyang Hengdian</t>
  </si>
  <si>
    <t>76213</t>
  </si>
  <si>
    <t>HI One Thousand Island Lake</t>
  </si>
  <si>
    <t>76214</t>
  </si>
  <si>
    <t>REGENT ASSESSMENTS SEAK AR</t>
  </si>
  <si>
    <t>AMEA VOCO BRAND ASSESSMENT AR</t>
  </si>
  <si>
    <t>REGENT BRAND ASSESSMENT GC AR</t>
  </si>
  <si>
    <t>VOCO BRAND ASSESSMENTS GC AR</t>
  </si>
  <si>
    <t>76221</t>
  </si>
  <si>
    <t>Holiday Inn Guiyang</t>
  </si>
  <si>
    <t>R2001</t>
  </si>
  <si>
    <t>76222</t>
  </si>
  <si>
    <t>Holiday Inn Wuhan Riverside</t>
  </si>
  <si>
    <t>76223</t>
  </si>
  <si>
    <t>76224</t>
  </si>
  <si>
    <t>Holiday Inn Shenzhen</t>
  </si>
  <si>
    <t>76228</t>
  </si>
  <si>
    <t>76231</t>
  </si>
  <si>
    <t>76233</t>
  </si>
  <si>
    <t>76234</t>
  </si>
  <si>
    <t>76235</t>
  </si>
  <si>
    <t>76238</t>
  </si>
  <si>
    <t>76242</t>
  </si>
  <si>
    <t>76245</t>
  </si>
  <si>
    <t>HI  City Centre Guangzhou</t>
  </si>
  <si>
    <t>76247</t>
  </si>
  <si>
    <t>76248</t>
  </si>
  <si>
    <t>76249</t>
  </si>
  <si>
    <t>76253</t>
  </si>
  <si>
    <t>76254</t>
  </si>
  <si>
    <t>76255</t>
  </si>
  <si>
    <t>Tian An Wuhan</t>
  </si>
  <si>
    <t>76256</t>
  </si>
  <si>
    <t>Holiday Inn Downtown Beijing</t>
  </si>
  <si>
    <t>76280</t>
  </si>
  <si>
    <t>CP Shanghai Nanjing Road</t>
  </si>
  <si>
    <t>76281</t>
  </si>
  <si>
    <t>HIEX Xi’an High-tech South</t>
  </si>
  <si>
    <t>76282</t>
  </si>
  <si>
    <t>HI Bali Sanur</t>
  </si>
  <si>
    <t>76283</t>
  </si>
  <si>
    <t>76284</t>
  </si>
  <si>
    <t>Architecture &amp; Innovation GC</t>
  </si>
  <si>
    <t>76285</t>
  </si>
  <si>
    <t>P0027</t>
  </si>
  <si>
    <t>76287</t>
  </si>
  <si>
    <t> Hotel Indigo Jiuzhai</t>
  </si>
  <si>
    <t>76288</t>
  </si>
  <si>
    <t>HUALUXE Beijing Xinan</t>
  </si>
  <si>
    <t>76289</t>
  </si>
  <si>
    <t>HIEX Nantong City Center</t>
  </si>
  <si>
    <t>76290</t>
  </si>
  <si>
    <t>voco Nanjing Oriental Pearl</t>
  </si>
  <si>
    <t>76291</t>
  </si>
  <si>
    <t>GC Admin – Shanghai</t>
  </si>
  <si>
    <t>76292</t>
  </si>
  <si>
    <t>CEO Fund - Legal (P6016)</t>
  </si>
  <si>
    <t>76293</t>
  </si>
  <si>
    <t>CEO Fund - Legal (P6024)</t>
  </si>
  <si>
    <t>76294</t>
  </si>
  <si>
    <t>GC C&amp;E Performance</t>
  </si>
  <si>
    <t>76295</t>
  </si>
  <si>
    <t>GC F&amp;B Marketing and Channel</t>
  </si>
  <si>
    <t>76296</t>
  </si>
  <si>
    <t>GC F&amp;B central</t>
  </si>
  <si>
    <t>76297</t>
  </si>
  <si>
    <t>GC Host (P6066)</t>
  </si>
  <si>
    <t>76298</t>
  </si>
  <si>
    <t>GC Host - Beijing</t>
  </si>
  <si>
    <t>76299</t>
  </si>
  <si>
    <t>GC Ops Strategy (P6066)</t>
  </si>
  <si>
    <t>76300</t>
  </si>
  <si>
    <t>GC Room Council (P6066)</t>
  </si>
  <si>
    <t>76301</t>
  </si>
  <si>
    <t>GM ready – FS (P6066)</t>
  </si>
  <si>
    <t>76302</t>
  </si>
  <si>
    <t>GC Leader Meeting (P6066)</t>
  </si>
  <si>
    <t>Unilever Marketing - Exp GC</t>
  </si>
  <si>
    <t>76304</t>
  </si>
  <si>
    <t>UNILEVER MARKETING - EXP ASIA</t>
  </si>
  <si>
    <t>76305</t>
  </si>
  <si>
    <t>SixSenses Americas IP (ASIA)</t>
  </si>
  <si>
    <t>P0028</t>
  </si>
  <si>
    <t>76306</t>
  </si>
  <si>
    <t>INDIGO Nanjing Garden Expo</t>
  </si>
  <si>
    <t>76307</t>
  </si>
  <si>
    <t>HIEX Horgos</t>
  </si>
  <si>
    <t>76308</t>
  </si>
  <si>
    <t>Holiday Inn Chongqing Guanyinq</t>
  </si>
  <si>
    <t>76309</t>
  </si>
  <si>
    <t>HI&amp;S Langfang New Chaoyang</t>
  </si>
  <si>
    <t>GC COMM PERFORMANCE BEIJING</t>
  </si>
  <si>
    <t>76311</t>
  </si>
  <si>
    <t>GC NHOP BEIJING</t>
  </si>
  <si>
    <t>GC RMH FS BEIJING</t>
  </si>
  <si>
    <t>GC RSO BEIJING</t>
  </si>
  <si>
    <t>GC RMH HIEX BEIJING</t>
  </si>
  <si>
    <t>GC RSO MICE BEIJING</t>
  </si>
  <si>
    <t>GC REV MGT BEIJING</t>
  </si>
  <si>
    <t>76317</t>
  </si>
  <si>
    <t>AMEA AVID BRAND ASSESSMENT AR</t>
  </si>
  <si>
    <t>76318</t>
  </si>
  <si>
    <t>AMEA ATWELL BRAND ASSESSMENT</t>
  </si>
  <si>
    <t>AMEA VIGNETTE BRAND ASSESSMENT</t>
  </si>
  <si>
    <t>76322</t>
  </si>
  <si>
    <t>AVID BRAND ASSESSMENTS GC AR</t>
  </si>
  <si>
    <t>76323</t>
  </si>
  <si>
    <t>ATWELL BRAND ASSESSMENTS GC AR</t>
  </si>
  <si>
    <t>VIGNETTE BRAND ASSESSMENTS GC</t>
  </si>
  <si>
    <t>76325</t>
  </si>
  <si>
    <t>Holiday Inn Fu’an</t>
  </si>
  <si>
    <t>76326</t>
  </si>
  <si>
    <t>Holiday Inn Xi'an Chanba</t>
  </si>
  <si>
    <t>76327</t>
  </si>
  <si>
    <t>HIEX – North – Beijing (P6066)</t>
  </si>
  <si>
    <t>76328</t>
  </si>
  <si>
    <t>HIEX Support – Managed- Beijin</t>
  </si>
  <si>
    <t>GS Support Taiwan</t>
  </si>
  <si>
    <t>VIGNETTE GC SF</t>
  </si>
  <si>
    <t>76331</t>
  </si>
  <si>
    <t>HIEX Xi'an High-Tech ZoneNorth</t>
  </si>
  <si>
    <t>76333</t>
  </si>
  <si>
    <t>Intercontinental Hong Kong</t>
  </si>
  <si>
    <t>R2002</t>
  </si>
  <si>
    <t>76334</t>
  </si>
  <si>
    <t>HI Golden Mile Hong Kong</t>
  </si>
  <si>
    <t>76335</t>
  </si>
  <si>
    <t>P2002</t>
  </si>
  <si>
    <t>76336</t>
  </si>
  <si>
    <t>R2003</t>
  </si>
  <si>
    <t>76337</t>
  </si>
  <si>
    <t>INDIGO SHANGHAI ON THE BUND</t>
  </si>
  <si>
    <t>76338</t>
  </si>
  <si>
    <t>HIEX Langfang New Chaoyang</t>
  </si>
  <si>
    <t>76339</t>
  </si>
  <si>
    <t>Intercontinental Sydney Double</t>
  </si>
  <si>
    <t>R5917</t>
  </si>
  <si>
    <t>76341</t>
  </si>
  <si>
    <t>HI Singapore Little India Hist</t>
  </si>
  <si>
    <t>R5919</t>
  </si>
  <si>
    <t>76342</t>
  </si>
  <si>
    <t>HIEX Nantong North Gateway</t>
  </si>
  <si>
    <t>76344</t>
  </si>
  <si>
    <t>CP Changsha Development Zone</t>
  </si>
  <si>
    <t>76345</t>
  </si>
  <si>
    <t>76346</t>
  </si>
  <si>
    <t>Development Marketing_Beijing</t>
  </si>
  <si>
    <t>76347</t>
  </si>
  <si>
    <t>HI Taiyuan City Center</t>
  </si>
  <si>
    <t>76350</t>
  </si>
  <si>
    <t>Indigo Suzhou Yangcheng Lake</t>
  </si>
  <si>
    <t>76351</t>
  </si>
  <si>
    <t>UB Kanuhura Maldives P0027</t>
  </si>
  <si>
    <t>76352</t>
  </si>
  <si>
    <t>HUALUXE Xi'an Chanba</t>
  </si>
  <si>
    <t>76353</t>
  </si>
  <si>
    <t>Holiday Inn Luzhou Longjian</t>
  </si>
  <si>
    <t>76354</t>
  </si>
  <si>
    <t> InterContinental Kaohsiung</t>
  </si>
  <si>
    <t>76355</t>
  </si>
  <si>
    <t>CP PHU QUOC STARBAY</t>
  </si>
  <si>
    <t>76356</t>
  </si>
  <si>
    <t>CP PHU QUOC STARBAY_LIC</t>
  </si>
  <si>
    <t>76357</t>
  </si>
  <si>
    <t>HI Beijing Shijingshan Prkvw</t>
  </si>
  <si>
    <t>76358</t>
  </si>
  <si>
    <t>HI  Queenstown Remarkables Par</t>
  </si>
  <si>
    <t>76359</t>
  </si>
  <si>
    <t>voco Thousand Island Lake</t>
  </si>
  <si>
    <t>REGIONAL STAYEXPERIENCE SYDNEY</t>
  </si>
  <si>
    <t>76361</t>
  </si>
  <si>
    <t>SX Sustain OH Mauritius P0011</t>
  </si>
  <si>
    <t>76362</t>
  </si>
  <si>
    <t>SX Sustain OH SL Service P0012</t>
  </si>
  <si>
    <t>76363</t>
  </si>
  <si>
    <t>SX Sustain OH Thai Ops P0016</t>
  </si>
  <si>
    <t>76364</t>
  </si>
  <si>
    <t>SX Sustain OH Thai Mgmt P0015</t>
  </si>
  <si>
    <t>76365</t>
  </si>
  <si>
    <t>SX IT Mauritius P0011</t>
  </si>
  <si>
    <t>76366</t>
  </si>
  <si>
    <t>SX IT Thai Ops P0016</t>
  </si>
  <si>
    <t>76367</t>
  </si>
  <si>
    <t>SX IT Thai Mgmt P0015</t>
  </si>
  <si>
    <t>76368</t>
  </si>
  <si>
    <t>SX IT SL SERVICES P0012</t>
  </si>
  <si>
    <t>76369</t>
  </si>
  <si>
    <t>SX IT SINGAPORE P0019</t>
  </si>
  <si>
    <t>76370</t>
  </si>
  <si>
    <t>SX Finance Mauritius P0011</t>
  </si>
  <si>
    <t>76371</t>
  </si>
  <si>
    <t>SX Finance Thai Ops P0016</t>
  </si>
  <si>
    <t>76372</t>
  </si>
  <si>
    <t>SX Finance Thai Mgmt P0015</t>
  </si>
  <si>
    <t>76373</t>
  </si>
  <si>
    <t>SX Finance SL Services P0012</t>
  </si>
  <si>
    <t>76374</t>
  </si>
  <si>
    <t>SX FINANCE SINGAPORE P0019</t>
  </si>
  <si>
    <t>76375</t>
  </si>
  <si>
    <t>SX FINANCE HOLDINGS P0017</t>
  </si>
  <si>
    <t>76376</t>
  </si>
  <si>
    <t>SX Finance Maldvies P0014</t>
  </si>
  <si>
    <t>76377</t>
  </si>
  <si>
    <t>SX HR Mauritius P0011</t>
  </si>
  <si>
    <t>76378</t>
  </si>
  <si>
    <t>SX HR Thai Ops P0016</t>
  </si>
  <si>
    <t>76379</t>
  </si>
  <si>
    <t>SX HR Thai Mgmt P0015</t>
  </si>
  <si>
    <t>76380</t>
  </si>
  <si>
    <t>SX HR SL Services P0012</t>
  </si>
  <si>
    <t>76381</t>
  </si>
  <si>
    <t>SX HR SINGAPORE P0019</t>
  </si>
  <si>
    <t>76382</t>
  </si>
  <si>
    <t>SX CEO Mauritius P0011</t>
  </si>
  <si>
    <t>76383</t>
  </si>
  <si>
    <t>SX CEO SL Services P0012</t>
  </si>
  <si>
    <t>76384</t>
  </si>
  <si>
    <t>SX CEO SINGAPORE P0019</t>
  </si>
  <si>
    <t>76385</t>
  </si>
  <si>
    <t>BSC Fees Revenue - P5073</t>
  </si>
  <si>
    <t>76386</t>
  </si>
  <si>
    <t>InterContinental Kaohsiung</t>
  </si>
  <si>
    <t>76387</t>
  </si>
  <si>
    <t>CP Chongli Resort</t>
  </si>
  <si>
    <t>76388</t>
  </si>
  <si>
    <t>HIS Wuhan International Expo</t>
  </si>
  <si>
    <t>76389</t>
  </si>
  <si>
    <t>CP Zunhua Hot Spring Town</t>
  </si>
  <si>
    <t>76390</t>
  </si>
  <si>
    <t>HIS Qingdao Jinshui</t>
  </si>
  <si>
    <t>76391</t>
  </si>
  <si>
    <t>HIEX Qingdao Jinshui</t>
  </si>
  <si>
    <t>76392</t>
  </si>
  <si>
    <t>CP ANA Akita</t>
  </si>
  <si>
    <t>76393</t>
  </si>
  <si>
    <t>Holiday Inn Dhaka City Centre</t>
  </si>
  <si>
    <t>76394</t>
  </si>
  <si>
    <t>76395</t>
  </si>
  <si>
    <t>CP ANA Resort Appi Kogen</t>
  </si>
  <si>
    <t>76396</t>
  </si>
  <si>
    <t>76397</t>
  </si>
  <si>
    <t>HI Resort Appi Kogen</t>
  </si>
  <si>
    <t>76398</t>
  </si>
  <si>
    <t>76399</t>
  </si>
  <si>
    <t>Voco Wuhan Xinhua</t>
  </si>
  <si>
    <t>76400</t>
  </si>
  <si>
    <t>76401</t>
  </si>
  <si>
    <t>HIEX Jinan Airport Zone</t>
  </si>
  <si>
    <t>76402</t>
  </si>
  <si>
    <t>HIEX Shanghai Expo Centre</t>
  </si>
  <si>
    <t>76403</t>
  </si>
  <si>
    <t>76404</t>
  </si>
  <si>
    <t>HIEX Jining Cultural Center</t>
  </si>
  <si>
    <t>76405</t>
  </si>
  <si>
    <t>HIEX Qingdao City Center</t>
  </si>
  <si>
    <t>76406</t>
  </si>
  <si>
    <t>Crowne Plaza Hohhot City Cente</t>
  </si>
  <si>
    <t>76407</t>
  </si>
  <si>
    <t>voco Xi’an ETDZ</t>
  </si>
  <si>
    <t>76408</t>
  </si>
  <si>
    <t>HIEX Osaka City Centre</t>
  </si>
  <si>
    <t>76410</t>
  </si>
  <si>
    <t>HIEX Nanchang Riverside</t>
  </si>
  <si>
    <t>76411</t>
  </si>
  <si>
    <t>Voco Hangzhou Binjiang Minghao</t>
  </si>
  <si>
    <t>76412</t>
  </si>
  <si>
    <t>Voco Nanjing Oriental Pearl</t>
  </si>
  <si>
    <t>76413</t>
  </si>
  <si>
    <t>Voco Thousand Island Lake</t>
  </si>
  <si>
    <t>76414</t>
  </si>
  <si>
    <t>HLG - Central P6024</t>
  </si>
  <si>
    <t>RM Perf &amp; Analytics - GC P8008</t>
  </si>
  <si>
    <t>76416</t>
  </si>
  <si>
    <t>HIEX Johor Bahru</t>
  </si>
  <si>
    <t>76417</t>
  </si>
  <si>
    <t>Kimpton Kitalay Samui LIC</t>
  </si>
  <si>
    <t>76418</t>
  </si>
  <si>
    <t>Kimpton Kitalay Samui IMF</t>
  </si>
  <si>
    <t>76419</t>
  </si>
  <si>
    <t>Voco Orchard Singapore_IMF</t>
  </si>
  <si>
    <t>76420</t>
  </si>
  <si>
    <t>Voco Orchard Singapore_LIC</t>
  </si>
  <si>
    <t>76421</t>
  </si>
  <si>
    <t>CP Xiamen Jimei Seaview</t>
  </si>
  <si>
    <t>76422</t>
  </si>
  <si>
    <t>Voco Xi’An Etdz</t>
  </si>
  <si>
    <t>76423</t>
  </si>
  <si>
    <t>Holiday Inn Express Chongli</t>
  </si>
  <si>
    <t>76424</t>
  </si>
  <si>
    <t>HIEX Changchun Jingyue </t>
  </si>
  <si>
    <t>76425</t>
  </si>
  <si>
    <t>CP Quanzhou Riverview</t>
  </si>
  <si>
    <t>76426</t>
  </si>
  <si>
    <t>Holiday Inn Changchun Jingyue</t>
  </si>
  <si>
    <t>76430</t>
  </si>
  <si>
    <t>Holiday Inn Dandenong</t>
  </si>
  <si>
    <t>R5928</t>
  </si>
  <si>
    <t>76451</t>
  </si>
  <si>
    <t>HIEX Shantou City Center</t>
  </si>
  <si>
    <t>76452</t>
  </si>
  <si>
    <t>LIC_IC Bali Sanur Resort</t>
  </si>
  <si>
    <t>76453</t>
  </si>
  <si>
    <t>IMF_IC Bali Sanur Resort</t>
  </si>
  <si>
    <t>76454</t>
  </si>
  <si>
    <t>IC Bali Sanur Resort</t>
  </si>
  <si>
    <t>76455</t>
  </si>
  <si>
    <t>LIC_HIR Ho Tram Beach</t>
  </si>
  <si>
    <t>GC – Brand KI</t>
  </si>
  <si>
    <t>76457</t>
  </si>
  <si>
    <t>VIGNETTE - ASIA P&amp;L P6022</t>
  </si>
  <si>
    <t>76459</t>
  </si>
  <si>
    <t>HI ParkView Singapore</t>
  </si>
  <si>
    <t>R2007</t>
  </si>
  <si>
    <t>76460</t>
  </si>
  <si>
    <t>Kimpton Margot Sydney</t>
  </si>
  <si>
    <t>76461</t>
  </si>
  <si>
    <t>HIEX Yangjiang City center</t>
  </si>
  <si>
    <t>76462</t>
  </si>
  <si>
    <t>HIE Chongqing university</t>
  </si>
  <si>
    <t>76463</t>
  </si>
  <si>
    <t>HI &amp; Suites Sydney Bondy Junct</t>
  </si>
  <si>
    <t>76464</t>
  </si>
  <si>
    <t>Uluwatu Royalty</t>
  </si>
  <si>
    <t>76465</t>
  </si>
  <si>
    <t>76466</t>
  </si>
  <si>
    <t>Holiday Inn Resort Clark Field</t>
  </si>
  <si>
    <t>76467</t>
  </si>
  <si>
    <t>76468</t>
  </si>
  <si>
    <t>SX Fort Barwara P0011</t>
  </si>
  <si>
    <t>76469</t>
  </si>
  <si>
    <t>UB Kanuhura Maldives P0014</t>
  </si>
  <si>
    <t>76470</t>
  </si>
  <si>
    <t>IN Inuyama Urakuen Garden</t>
  </si>
  <si>
    <t>Direct Connect Japan - P7070</t>
  </si>
  <si>
    <t>76472</t>
  </si>
  <si>
    <t>SX Yao Noi -P0015</t>
  </si>
  <si>
    <t>76473</t>
  </si>
  <si>
    <t>SX Yao Noi -P0011</t>
  </si>
  <si>
    <t>76474</t>
  </si>
  <si>
    <t>HUALUXE Qingdao Licang</t>
  </si>
  <si>
    <t>76475</t>
  </si>
  <si>
    <t>2X VOCO SEAK - P6009</t>
  </si>
  <si>
    <t>76476</t>
  </si>
  <si>
    <t>Indigo Karuizawa</t>
  </si>
  <si>
    <t>76477</t>
  </si>
  <si>
    <t>IC Appi Kogen Resort_LIC ANA</t>
  </si>
  <si>
    <t>76478</t>
  </si>
  <si>
    <t>IC Appi Kogen Resort_ IHG LIC</t>
  </si>
  <si>
    <t>76479</t>
  </si>
  <si>
    <t>HIEX Beijing Yizhuang Center</t>
  </si>
  <si>
    <t>76480</t>
  </si>
  <si>
    <t>Regent Singapore_LIC</t>
  </si>
  <si>
    <t>76481</t>
  </si>
  <si>
    <t>HIEX Melbourne Little Collins</t>
  </si>
  <si>
    <t>76482</t>
  </si>
  <si>
    <t>76483</t>
  </si>
  <si>
    <t>Holiday Inn Sungai Petani</t>
  </si>
  <si>
    <t>76485</t>
  </si>
  <si>
    <t>76489</t>
  </si>
  <si>
    <t>IMEA RMH (MNL)</t>
  </si>
  <si>
    <t>JAPAC RMH (MNL)</t>
  </si>
  <si>
    <t>EU RMH (MNL)</t>
  </si>
  <si>
    <t>76493</t>
  </si>
  <si>
    <t>IC APPI KOGEN RESORT_RES</t>
  </si>
  <si>
    <t>AA - KI BRAND ASSESSMENT P6009</t>
  </si>
  <si>
    <t>76495</t>
  </si>
  <si>
    <t>APS - RMH Operations - Manila</t>
  </si>
  <si>
    <t>IHG Procurement Prog NZ(76497)</t>
  </si>
  <si>
    <t>76498</t>
  </si>
  <si>
    <t>2x - Voco P6016</t>
  </si>
  <si>
    <t>76499</t>
  </si>
  <si>
    <t>SAFETY &amp; SECURITY - JAPAC</t>
  </si>
  <si>
    <t>76500</t>
  </si>
  <si>
    <t>HIEX Meishan Dongpo</t>
  </si>
  <si>
    <t>76501</t>
  </si>
  <si>
    <t>REGENT PHU QUOC</t>
  </si>
  <si>
    <t>76502</t>
  </si>
  <si>
    <t>HIEX Chongqing Caiyun Lake</t>
  </si>
  <si>
    <t>76503</t>
  </si>
  <si>
    <t>76504</t>
  </si>
  <si>
    <t>76505</t>
  </si>
  <si>
    <t>HI Resort Damai Lagoon</t>
  </si>
  <si>
    <t>76506</t>
  </si>
  <si>
    <t>HIEX Linzhi Airport</t>
  </si>
  <si>
    <t>76508</t>
  </si>
  <si>
    <t>Voco Osaka Central</t>
  </si>
  <si>
    <t>R5927</t>
  </si>
  <si>
    <t>76509</t>
  </si>
  <si>
    <t>voco Seoul Gangnam</t>
  </si>
  <si>
    <t>76510</t>
  </si>
  <si>
    <t>76511</t>
  </si>
  <si>
    <t>SS BDP - SMB P3056</t>
  </si>
  <si>
    <t>76512</t>
  </si>
  <si>
    <t>SS BDP - AUSTR P6009</t>
  </si>
  <si>
    <t>76513</t>
  </si>
  <si>
    <t>SS Bad Debt Provision - P6022</t>
  </si>
  <si>
    <t>76514</t>
  </si>
  <si>
    <t>voco Auckland City Centre</t>
  </si>
  <si>
    <t>76515</t>
  </si>
  <si>
    <t>JAPAN - CORPORATE COUNSEL</t>
  </si>
  <si>
    <t>76526</t>
  </si>
  <si>
    <t>HIEX Qingdao Guzhenkou</t>
  </si>
  <si>
    <t>76527</t>
  </si>
  <si>
    <t>HIEX  Beihai Silver Beach</t>
  </si>
  <si>
    <t>76528</t>
  </si>
  <si>
    <t>Crowne Plaza Qingdao Jinshui</t>
  </si>
  <si>
    <t>76530</t>
  </si>
  <si>
    <t>HI CEBU CITY</t>
  </si>
  <si>
    <t>GPP IHG Connect and Studio P50</t>
  </si>
  <si>
    <t>76532</t>
  </si>
  <si>
    <t>EMEAA Vietnam (P0022)</t>
  </si>
  <si>
    <t>76533</t>
  </si>
  <si>
    <t>GC TMS - China (P6066)</t>
  </si>
  <si>
    <t>76534</t>
  </si>
  <si>
    <t>EMEAA TMS - Singapore (P6022)</t>
  </si>
  <si>
    <t>76535</t>
  </si>
  <si>
    <t>EMEAA TMS - Japan (P7006)</t>
  </si>
  <si>
    <t>76538</t>
  </si>
  <si>
    <t>76539</t>
  </si>
  <si>
    <t>Voco Orchard Singapore</t>
  </si>
  <si>
    <t>76540</t>
  </si>
  <si>
    <t>Voco Seoul Gangnam</t>
  </si>
  <si>
    <t>76542</t>
  </si>
  <si>
    <t>Voco Melbourne Central</t>
  </si>
  <si>
    <t>76543</t>
  </si>
  <si>
    <t>voco Brisbane City Centre</t>
  </si>
  <si>
    <t>76544</t>
  </si>
  <si>
    <t>VOCO BRISBANE CITY CENTRE</t>
  </si>
  <si>
    <t>76545</t>
  </si>
  <si>
    <t>76546</t>
  </si>
  <si>
    <t>76547</t>
  </si>
  <si>
    <t>2x - Voco P6022</t>
  </si>
  <si>
    <t>76548</t>
  </si>
  <si>
    <t>HIEX Chengdu Tianfu Airport Zo</t>
  </si>
  <si>
    <t>76549</t>
  </si>
  <si>
    <t>HIEX Suites Sunshine Coast</t>
  </si>
  <si>
    <t>76550</t>
  </si>
  <si>
    <t>SS BAD DEBT PROVISION - P0011</t>
  </si>
  <si>
    <t>76551</t>
  </si>
  <si>
    <t>SS BAD DEBT PROVISION - P0014</t>
  </si>
  <si>
    <t>76552</t>
  </si>
  <si>
    <t>SS BAD DEBT PROVISION - P0015</t>
  </si>
  <si>
    <t>76553</t>
  </si>
  <si>
    <t>SS BAD DEBT PROVISION - P0016</t>
  </si>
  <si>
    <t>76554</t>
  </si>
  <si>
    <t>SS BAD DEBT PROVISION - P0027</t>
  </si>
  <si>
    <t>SX BDP SF- P0027</t>
  </si>
  <si>
    <t>76556</t>
  </si>
  <si>
    <t>Six Senses Tech Fee-P0011</t>
  </si>
  <si>
    <t>76557</t>
  </si>
  <si>
    <t>Six Senses Tech Fee-P0014</t>
  </si>
  <si>
    <t>76558</t>
  </si>
  <si>
    <t>Six Senses Tech Fee-P0015</t>
  </si>
  <si>
    <t>76559</t>
  </si>
  <si>
    <t>Six Senses Tech Fee-P0016</t>
  </si>
  <si>
    <t>76560</t>
  </si>
  <si>
    <t>Six Senses Tech Fee-P0027</t>
  </si>
  <si>
    <t>76561</t>
  </si>
  <si>
    <t>SS BDP SF- P0014</t>
  </si>
  <si>
    <t>76562</t>
  </si>
  <si>
    <t>SX Passback SLML to SLUK - P00</t>
  </si>
  <si>
    <t>76563</t>
  </si>
  <si>
    <t>HIEX Auckland City Centre</t>
  </si>
  <si>
    <t>76564</t>
  </si>
  <si>
    <t>76565</t>
  </si>
  <si>
    <t>HIEX GM for Hire (P6066)</t>
  </si>
  <si>
    <t>GC Marcomm P6035</t>
  </si>
  <si>
    <t>76567</t>
  </si>
  <si>
    <t>EMEAA TMS - Australia (P5016)</t>
  </si>
  <si>
    <t>76570</t>
  </si>
  <si>
    <t>HUALUXE Yibin</t>
  </si>
  <si>
    <t>76571</t>
  </si>
  <si>
    <t>Holiday Inn Express Yibin</t>
  </si>
  <si>
    <t>76572</t>
  </si>
  <si>
    <t>HIEX Hengshui Railway Station</t>
  </si>
  <si>
    <t>76573</t>
  </si>
  <si>
    <t>HIEX Hohhot East Station</t>
  </si>
  <si>
    <t>76574</t>
  </si>
  <si>
    <t>EVEN Hotels Chengdu Jinniu</t>
  </si>
  <si>
    <t>76575</t>
  </si>
  <si>
    <t>76576</t>
  </si>
  <si>
    <t>76577</t>
  </si>
  <si>
    <t>SIX SENSES CONCUR EXPENSE</t>
  </si>
  <si>
    <t>76578</t>
  </si>
  <si>
    <t>76579</t>
  </si>
  <si>
    <t>76580</t>
  </si>
  <si>
    <t>76581</t>
  </si>
  <si>
    <t>76582</t>
  </si>
  <si>
    <t>Holiday Inn Xining Datong</t>
  </si>
  <si>
    <t>76584</t>
  </si>
  <si>
    <t>76585</t>
  </si>
  <si>
    <t>BSC Fees Revenue - P6066</t>
  </si>
  <si>
    <t>76586</t>
  </si>
  <si>
    <t>JAPAC NHOP</t>
  </si>
  <si>
    <t>76587</t>
  </si>
  <si>
    <t>IC Sorrento Mornington Peninsu</t>
  </si>
  <si>
    <t>76588</t>
  </si>
  <si>
    <t>76589</t>
  </si>
  <si>
    <t>Indigo Brisbane City Centre</t>
  </si>
  <si>
    <t>76590</t>
  </si>
  <si>
    <t>I/C pass voco Nanjing Garden E</t>
  </si>
  <si>
    <t>76591</t>
  </si>
  <si>
    <t>voco Nanjing Garden Expo</t>
  </si>
  <si>
    <t>76592</t>
  </si>
  <si>
    <t>HIS Sanya Yalong Bay</t>
  </si>
  <si>
    <t>76593</t>
  </si>
  <si>
    <t>Holiday Inn Cebu City</t>
  </si>
  <si>
    <t>76595</t>
  </si>
  <si>
    <t>Indigo HOI AN Ancient Town</t>
  </si>
  <si>
    <t>76597</t>
  </si>
  <si>
    <t>CP HOI AN Ancient Town</t>
  </si>
  <si>
    <t>76598</t>
  </si>
  <si>
    <t>Holiday Inn Ahmedabad</t>
  </si>
  <si>
    <t>76599</t>
  </si>
  <si>
    <t>Holiday Inn Pune</t>
  </si>
  <si>
    <t>76602</t>
  </si>
  <si>
    <t>HIEX Mianyang Jiangyou</t>
  </si>
  <si>
    <t>76603</t>
  </si>
  <si>
    <t>SECURITY - JAPAN (P7006)</t>
  </si>
  <si>
    <t>76610</t>
  </si>
  <si>
    <t>HIEX Lanzhou New Area</t>
  </si>
  <si>
    <t>76612</t>
  </si>
  <si>
    <t>GLOBAL CORP LEARNING SYDNEY</t>
  </si>
  <si>
    <t>76613</t>
  </si>
  <si>
    <t>GLOBAL CORPORATE LEARNING CRO</t>
  </si>
  <si>
    <t>76614</t>
  </si>
  <si>
    <t>76615</t>
  </si>
  <si>
    <t>GLOBAL COM HOTEL LEARNING AUS</t>
  </si>
  <si>
    <t>76616</t>
  </si>
  <si>
    <t>GLOBAL COM HTL LEARNING TOKYO</t>
  </si>
  <si>
    <t>76617</t>
  </si>
  <si>
    <t>SINGAPORE GLOBAL LD&amp;D P6022</t>
  </si>
  <si>
    <t>76618</t>
  </si>
  <si>
    <t>HIEX Tianjin Binhai</t>
  </si>
  <si>
    <t>76619</t>
  </si>
  <si>
    <t>Crowne Plaza Shennongjia</t>
  </si>
  <si>
    <t>76620</t>
  </si>
  <si>
    <t>HIEX Beijing Tongzhou Tourism</t>
  </si>
  <si>
    <t>76621</t>
  </si>
  <si>
    <t>HIEX Huludao Seaview</t>
  </si>
  <si>
    <t>76625</t>
  </si>
  <si>
    <t>Vehha Hua Hin</t>
  </si>
  <si>
    <t>76626</t>
  </si>
  <si>
    <t>HIEX Shanghai Qingpu New City</t>
  </si>
  <si>
    <t>76627</t>
  </si>
  <si>
    <t>HI &amp; Suites Geelong Preopening</t>
  </si>
  <si>
    <t>R0044</t>
  </si>
  <si>
    <t>76630</t>
  </si>
  <si>
    <t>Kimpton Bamboo Grove Suzhou</t>
  </si>
  <si>
    <t>76631</t>
  </si>
  <si>
    <t>HIR Guiyang Qingyan</t>
  </si>
  <si>
    <t>76632</t>
  </si>
  <si>
    <t>HIEX Guiyang Qingyan</t>
  </si>
  <si>
    <t>76633</t>
  </si>
  <si>
    <t>HIEX Tengchong Hot-Spring</t>
  </si>
  <si>
    <t>76634</t>
  </si>
  <si>
    <t>HIEX Cangzhou High-Tech Zone</t>
  </si>
  <si>
    <t>76635</t>
  </si>
  <si>
    <t>IC Hangzhou Liangzhu</t>
  </si>
  <si>
    <t>76636</t>
  </si>
  <si>
    <t>HIEX Changsha Kaifu</t>
  </si>
  <si>
    <t>76637</t>
  </si>
  <si>
    <t>SCL- GC passback- Regent</t>
  </si>
  <si>
    <t>76638</t>
  </si>
  <si>
    <t>SR - Public Affairs SZ Branch</t>
  </si>
  <si>
    <t>76639</t>
  </si>
  <si>
    <t>Full Service - South-SZ Branch</t>
  </si>
  <si>
    <t>76640</t>
  </si>
  <si>
    <t>HIEX - South SZ Branch</t>
  </si>
  <si>
    <t>76641</t>
  </si>
  <si>
    <t>HLG FS Design Upscale SZ Branc</t>
  </si>
  <si>
    <t>76642</t>
  </si>
  <si>
    <t>HLG - HIEX - SZ Branch</t>
  </si>
  <si>
    <t>76643</t>
  </si>
  <si>
    <t>HIEX Support-Franchise SZ Bran</t>
  </si>
  <si>
    <t>76644</t>
  </si>
  <si>
    <t>GM Ready - FS SZ Branch</t>
  </si>
  <si>
    <t>76645</t>
  </si>
  <si>
    <t>Ops - South - SZ Branch</t>
  </si>
  <si>
    <t>GC Comm Performance CN - SZ BR</t>
  </si>
  <si>
    <t>76647</t>
  </si>
  <si>
    <t>SCL - Asia Passback - Voco</t>
  </si>
  <si>
    <t>76648</t>
  </si>
  <si>
    <t>76650</t>
  </si>
  <si>
    <t>76653</t>
  </si>
  <si>
    <t>76655</t>
  </si>
  <si>
    <t>Holiday Inn Batam Resort</t>
  </si>
  <si>
    <t>76658</t>
  </si>
  <si>
    <t>HIEX Bengaluru Bommasandra</t>
  </si>
  <si>
    <t>R0056</t>
  </si>
  <si>
    <t>76683</t>
  </si>
  <si>
    <t>76684</t>
  </si>
  <si>
    <t>IC_Khao Yai Resort_IMF</t>
  </si>
  <si>
    <t>76685</t>
  </si>
  <si>
    <t>LIC_IC Khao Yai Resort</t>
  </si>
  <si>
    <t>76686</t>
  </si>
  <si>
    <t>IC Khao Yai Resort_Res</t>
  </si>
  <si>
    <t>76687</t>
  </si>
  <si>
    <t>CP Deqing Moganshan (FRAN)</t>
  </si>
  <si>
    <t>76688</t>
  </si>
  <si>
    <t>76689</t>
  </si>
  <si>
    <t>HIEX Nanjing Dongshan (F)</t>
  </si>
  <si>
    <t>76690</t>
  </si>
  <si>
    <t>CP Nanning City Center (F)</t>
  </si>
  <si>
    <t>76691</t>
  </si>
  <si>
    <t>76692</t>
  </si>
  <si>
    <t>Ops West-SZ Branch</t>
  </si>
  <si>
    <t>76693</t>
  </si>
  <si>
    <t>Korea Dev SEA</t>
  </si>
  <si>
    <t>76694</t>
  </si>
  <si>
    <t>GC HOTEL OPERATIONS SZ BRANCH</t>
  </si>
  <si>
    <t>76695</t>
  </si>
  <si>
    <t>AP OPS GC BUS SUP SZ BRANCH</t>
  </si>
  <si>
    <t>76696</t>
  </si>
  <si>
    <t>TALENT ACQUISITION GC P6066</t>
  </si>
  <si>
    <t>76697</t>
  </si>
  <si>
    <t>GTI GC Project Admin (P6066)</t>
  </si>
  <si>
    <t>76699</t>
  </si>
  <si>
    <t>HUALUXE Shanghai ChangfengPark</t>
  </si>
  <si>
    <t>76700</t>
  </si>
  <si>
    <t>Hotel Indigo Hangzhou Uptown</t>
  </si>
  <si>
    <t>76701</t>
  </si>
  <si>
    <t>CP Chaozhou Riverside</t>
  </si>
  <si>
    <t>KI ASSESSMENT GC (P6066)</t>
  </si>
  <si>
    <t>PERFORMANCE MKTG RGNL A P2060</t>
  </si>
  <si>
    <t>PERFORMANCE MKTG RGNL B P6009</t>
  </si>
  <si>
    <t>76707</t>
  </si>
  <si>
    <t>PERFORMANCE MKTG RGNL C P6037</t>
  </si>
  <si>
    <t>76708</t>
  </si>
  <si>
    <t>Doreen Hotel Dhaka Gulshan</t>
  </si>
  <si>
    <t>76709</t>
  </si>
  <si>
    <t>LIC_HIR Krabi Ao Nang Beach</t>
  </si>
  <si>
    <t>76710</t>
  </si>
  <si>
    <t>IMF_HIR Krabi Ao Nang Beach</t>
  </si>
  <si>
    <t>76711</t>
  </si>
  <si>
    <t>IMF_HIR Samui Bophut Beach</t>
  </si>
  <si>
    <t>76712</t>
  </si>
  <si>
    <t>HIR Samui Bophut Beach_LIC</t>
  </si>
  <si>
    <t>76713</t>
  </si>
  <si>
    <t>HIEX Lishui City Center_FRAN</t>
  </si>
  <si>
    <t>76714</t>
  </si>
  <si>
    <t>HIEX Yichang Riverside_FRAN</t>
  </si>
  <si>
    <t>76715</t>
  </si>
  <si>
    <t>Regent Phu Quoc LIC Fees PBK</t>
  </si>
  <si>
    <t>76717</t>
  </si>
  <si>
    <t>HIEX &amp; Suites Singapore Novena</t>
  </si>
  <si>
    <t>R5930</t>
  </si>
  <si>
    <t>76723</t>
  </si>
  <si>
    <t>HIEX Chengdu High-Tech Zone</t>
  </si>
  <si>
    <t>76724</t>
  </si>
  <si>
    <t>SX CORP SINGAPORE</t>
  </si>
  <si>
    <t>76725</t>
  </si>
  <si>
    <t>GH&amp;OS Ivanti Japan (P7070)</t>
  </si>
  <si>
    <t>76726</t>
  </si>
  <si>
    <t>GH&amp;OS Ivanti New Zealand (P507</t>
  </si>
  <si>
    <t>76727</t>
  </si>
  <si>
    <t>GH&amp;OS Ivanti Singapore (P6022)</t>
  </si>
  <si>
    <t>76728</t>
  </si>
  <si>
    <t>GH&amp;OS Ivanti Thailand (P2078)</t>
  </si>
  <si>
    <t>76730</t>
  </si>
  <si>
    <t>GH&amp;OS Ivanti Australia (P5016)</t>
  </si>
  <si>
    <t>76731</t>
  </si>
  <si>
    <t>Security - Japan</t>
  </si>
  <si>
    <t>76732</t>
  </si>
  <si>
    <t>Vietnam Corporate</t>
  </si>
  <si>
    <t>P0030</t>
  </si>
  <si>
    <t>76734</t>
  </si>
  <si>
    <t>HIS Suzhou Yangcheng Lake</t>
  </si>
  <si>
    <t>76735</t>
  </si>
  <si>
    <t>AA NEW HOTEL OPENINGS VIETNAM</t>
  </si>
  <si>
    <t>76736</t>
  </si>
  <si>
    <t>AA SE ASIA OPS VIETNAM</t>
  </si>
  <si>
    <t>76737</t>
  </si>
  <si>
    <t>DEV SEA VIETNAM</t>
  </si>
  <si>
    <t>76738</t>
  </si>
  <si>
    <t>AA DESIGN &amp;ENGINEERING VIETNAM</t>
  </si>
  <si>
    <t>76751</t>
  </si>
  <si>
    <t>IHG (VIETNAM) COMPANY LTD BDP</t>
  </si>
  <si>
    <t>76752</t>
  </si>
  <si>
    <t>The Hotel Indigo Anji</t>
  </si>
  <si>
    <t>RMH SEA (Vietnam)</t>
  </si>
  <si>
    <t>GC CED</t>
  </si>
  <si>
    <t>76755</t>
  </si>
  <si>
    <t>Holiday Inn Changsha Malanshan</t>
  </si>
  <si>
    <t>76756</t>
  </si>
  <si>
    <t>The Holiday Inn Zhuhai City Ce</t>
  </si>
  <si>
    <t>76757</t>
  </si>
  <si>
    <t>CP  Zhengzhou High Tech Zone</t>
  </si>
  <si>
    <t>76758</t>
  </si>
  <si>
    <t>Business Rship Vietnam</t>
  </si>
  <si>
    <t>76759</t>
  </si>
  <si>
    <t>PROCUREMENT-VIETNAM (76759)</t>
  </si>
  <si>
    <t>76762</t>
  </si>
  <si>
    <t>HIEX JIADING NEW CITY_FRAN</t>
  </si>
  <si>
    <t>76763</t>
  </si>
  <si>
    <t>HIEX SHANGHAI KANGQIAO_FRAN</t>
  </si>
  <si>
    <t>76764</t>
  </si>
  <si>
    <t>HIEX GUIZHOU QINGLONG FRAN</t>
  </si>
  <si>
    <t>76765</t>
  </si>
  <si>
    <t>HIEX SHANGHAI HUIJIN FRAN</t>
  </si>
  <si>
    <t>76766</t>
  </si>
  <si>
    <t>VOCO Melbourne CENTRAL</t>
  </si>
  <si>
    <t>76767</t>
  </si>
  <si>
    <t>76768</t>
  </si>
  <si>
    <t>76769</t>
  </si>
  <si>
    <t>76770</t>
  </si>
  <si>
    <t>IC HANOI LANDMARK 72</t>
  </si>
  <si>
    <t>76771</t>
  </si>
  <si>
    <t>IC PHU QUOC LONG BEACH RESORT</t>
  </si>
  <si>
    <t>76773</t>
  </si>
  <si>
    <t>HIS SAIGON AIRPORT</t>
  </si>
  <si>
    <t>76776</t>
  </si>
  <si>
    <t>76780</t>
  </si>
  <si>
    <t>IC PHU QUOC LONG BEACH RES</t>
  </si>
  <si>
    <t>76782</t>
  </si>
  <si>
    <t>HIR HO TRAM BEACH</t>
  </si>
  <si>
    <t>76783</t>
  </si>
  <si>
    <t>IC GRAND HO TRAM</t>
  </si>
  <si>
    <t>76785</t>
  </si>
  <si>
    <t>CP VINH YEN CITY CENTRE HOTEL</t>
  </si>
  <si>
    <t>76795</t>
  </si>
  <si>
    <t>IC RESIDENCIES HALONG BAY</t>
  </si>
  <si>
    <t>76796</t>
  </si>
  <si>
    <t>HIEX Nanning Jiangnan</t>
  </si>
  <si>
    <t>76797</t>
  </si>
  <si>
    <t>HIEX Chengdu Pidu</t>
  </si>
  <si>
    <t>76798</t>
  </si>
  <si>
    <t>LEARNING DELIVERY PHILIPPINES</t>
  </si>
  <si>
    <t>76799</t>
  </si>
  <si>
    <t>GH&amp;OS IVANTI VIETNAM (P0030)</t>
  </si>
  <si>
    <t>76800</t>
  </si>
  <si>
    <t>Non Consol corp India</t>
  </si>
  <si>
    <t>Q0027</t>
  </si>
  <si>
    <t>76801</t>
  </si>
  <si>
    <t>Non Consol Corp Vietnam</t>
  </si>
  <si>
    <t>Q0028</t>
  </si>
  <si>
    <t>76802</t>
  </si>
  <si>
    <t>Hotel Indigo Xiamen Haicang</t>
  </si>
  <si>
    <t>76803</t>
  </si>
  <si>
    <t>HUALUXE Leshan</t>
  </si>
  <si>
    <t>76804</t>
  </si>
  <si>
    <t>Holiday Inn Yongkang</t>
  </si>
  <si>
    <t>76805</t>
  </si>
  <si>
    <t>76806</t>
  </si>
  <si>
    <t>REGIONAL SALES VIETNAM</t>
  </si>
  <si>
    <t>AA NHOP Commercial</t>
  </si>
  <si>
    <t>76809</t>
  </si>
  <si>
    <t>HIEX Changsha University Tech</t>
  </si>
  <si>
    <t>76810</t>
  </si>
  <si>
    <t>ICON HANOI WESTLAKE - VIETNAM</t>
  </si>
  <si>
    <t>76811</t>
  </si>
  <si>
    <t>IC ASIANA SAIGON - VIETNAM</t>
  </si>
  <si>
    <t>76812</t>
  </si>
  <si>
    <t>IC ASIANA SAIGON RESIDENCIES</t>
  </si>
  <si>
    <t>76813</t>
  </si>
  <si>
    <t>IC DANANG SUN PENINSULA RESORT</t>
  </si>
  <si>
    <t>76814</t>
  </si>
  <si>
    <t>Voco Chongqing Chaotianmen</t>
  </si>
  <si>
    <t>76815</t>
  </si>
  <si>
    <t>76816</t>
  </si>
  <si>
    <t>HOLIDAY INN RESORT PHUKET</t>
  </si>
  <si>
    <t>76817</t>
  </si>
  <si>
    <t>HOLIDAY INN SILOM BANGKOK</t>
  </si>
  <si>
    <t>76818</t>
  </si>
  <si>
    <t>SX CEO (Sin)</t>
  </si>
  <si>
    <t>76819</t>
  </si>
  <si>
    <t>IC HUN HIN RESORT MGT FEES</t>
  </si>
  <si>
    <t>76820</t>
  </si>
  <si>
    <t>CP LUMPINI PARK MGMNT FEES</t>
  </si>
  <si>
    <t>76821</t>
  </si>
  <si>
    <t>SX SPA (Aus)</t>
  </si>
  <si>
    <t>76822</t>
  </si>
  <si>
    <t>IC SAMUI BAAN TALING NGAM RESO</t>
  </si>
  <si>
    <t>76823</t>
  </si>
  <si>
    <t>EX BANGKOK SIAM</t>
  </si>
  <si>
    <t>76824</t>
  </si>
  <si>
    <t>SX WELL (NZ)</t>
  </si>
  <si>
    <t>76825</t>
  </si>
  <si>
    <t>EX PHUKET PATONG BEACH CENTRAL</t>
  </si>
  <si>
    <t>76826</t>
  </si>
  <si>
    <t>HI BANGKOK SUKHUMVIT 22</t>
  </si>
  <si>
    <t>76827</t>
  </si>
  <si>
    <t>76828</t>
  </si>
  <si>
    <t>76829</t>
  </si>
  <si>
    <t>76830</t>
  </si>
  <si>
    <t>76831</t>
  </si>
  <si>
    <t>SX FINANCE (Sin)</t>
  </si>
  <si>
    <t>76832</t>
  </si>
  <si>
    <t>76834</t>
  </si>
  <si>
    <t>HOLIDAY INN RESORT VANA NAVA H</t>
  </si>
  <si>
    <t>76835</t>
  </si>
  <si>
    <t>HOTEL INDIGO PHUKET PATONG</t>
  </si>
  <si>
    <t>76836</t>
  </si>
  <si>
    <t>HIEX PATTAYA CENTRAL</t>
  </si>
  <si>
    <t>76837</t>
  </si>
  <si>
    <t>INTERCONTINENTAL PHUKET RESORT</t>
  </si>
  <si>
    <t>76838</t>
  </si>
  <si>
    <t>SBS BANGKOK THONGLOR</t>
  </si>
  <si>
    <t>76839</t>
  </si>
  <si>
    <t>HIS SIRACHA LAEMCHABANG</t>
  </si>
  <si>
    <t>76840</t>
  </si>
  <si>
    <t>KIMPTON MAA-LAI BANGKOK</t>
  </si>
  <si>
    <t>76841</t>
  </si>
  <si>
    <t>VIG SINDHORN MIDTOWN</t>
  </si>
  <si>
    <t>76842</t>
  </si>
  <si>
    <t>KIMPTON KITALAY SAMUI</t>
  </si>
  <si>
    <t>76843</t>
  </si>
  <si>
    <t>76844</t>
  </si>
  <si>
    <t>HIR KRABI AO NANG BEACH</t>
  </si>
  <si>
    <t>76845</t>
  </si>
  <si>
    <t>IMF_HIR SAMUI BOPHUT BEACH</t>
  </si>
  <si>
    <t>76846</t>
  </si>
  <si>
    <t>HOLIDAY INN BANGKOK</t>
  </si>
  <si>
    <t>76847</t>
  </si>
  <si>
    <t>INTERCONTINENTAL BANGKOK</t>
  </si>
  <si>
    <t>76848</t>
  </si>
  <si>
    <t>HI PATTAYYA</t>
  </si>
  <si>
    <t>76849</t>
  </si>
  <si>
    <t>SX HR (Sin)</t>
  </si>
  <si>
    <t>76851</t>
  </si>
  <si>
    <t>SX RESORT (Sin)</t>
  </si>
  <si>
    <t>IHG Procurement Vietnam(76852)</t>
  </si>
  <si>
    <t>IHC Delaware</t>
  </si>
  <si>
    <t>76855</t>
  </si>
  <si>
    <t>IHG Japan Management LLC</t>
  </si>
  <si>
    <t>Regent International Hotel Ltd</t>
  </si>
  <si>
    <t>76858</t>
  </si>
  <si>
    <t>S.SENSES BURNHAM</t>
  </si>
  <si>
    <t>76861</t>
  </si>
  <si>
    <t>HI Resort Kandooma Maldives</t>
  </si>
  <si>
    <t>R0046</t>
  </si>
  <si>
    <t>76862</t>
  </si>
  <si>
    <t>R0047</t>
  </si>
  <si>
    <t>76863</t>
  </si>
  <si>
    <t>EMEAA TMS - Thailand (P2078)</t>
  </si>
  <si>
    <t>76864</t>
  </si>
  <si>
    <t>GH&amp;OS IVANTI THAILAND (P6024)</t>
  </si>
  <si>
    <t>76865</t>
  </si>
  <si>
    <t>76866</t>
  </si>
  <si>
    <t>HIEX Shunde Daliang</t>
  </si>
  <si>
    <t>76867</t>
  </si>
  <si>
    <t>HIEX Nanjing Jiangbei Yushan</t>
  </si>
  <si>
    <t>76868</t>
  </si>
  <si>
    <t>The voco Hefei Binhu</t>
  </si>
  <si>
    <t>76869</t>
  </si>
  <si>
    <t>HIEX  Xinji City Center</t>
  </si>
  <si>
    <t>76870</t>
  </si>
  <si>
    <t>Crowne Plaza Nanchang Wanli</t>
  </si>
  <si>
    <t>76871</t>
  </si>
  <si>
    <t>The Holiday Inn Shanghai Huaxi</t>
  </si>
  <si>
    <t>76872</t>
  </si>
  <si>
    <t>Indigo Shenzhen Overseas Chine</t>
  </si>
  <si>
    <t>76873</t>
  </si>
  <si>
    <t>Hotel Indigo Alishan</t>
  </si>
  <si>
    <t>76874</t>
  </si>
  <si>
    <t>76875</t>
  </si>
  <si>
    <t>IC Guangzhou Exhibition Center</t>
  </si>
  <si>
    <t>76876</t>
  </si>
  <si>
    <t>HI Guangzhou Science City 64</t>
  </si>
  <si>
    <t>76877</t>
  </si>
  <si>
    <t>HIEXQingdao Northern WestCoast</t>
  </si>
  <si>
    <t>76878</t>
  </si>
  <si>
    <t>76879</t>
  </si>
  <si>
    <t>HIEX Chengdu Tianfu square</t>
  </si>
  <si>
    <t>76880</t>
  </si>
  <si>
    <t>HIEX Lanzhou Jianlan</t>
  </si>
  <si>
    <t>76881</t>
  </si>
  <si>
    <t>HIEX Suzhou Luzhi</t>
  </si>
  <si>
    <t>76882</t>
  </si>
  <si>
    <t>HIEX Liaoyuan Economic DevZone</t>
  </si>
  <si>
    <t>76883</t>
  </si>
  <si>
    <t>The HI&amp; Suites Kunshan Huaqiao</t>
  </si>
  <si>
    <t>76884</t>
  </si>
  <si>
    <t>he HUALUXE Kunshan Huaqiao</t>
  </si>
  <si>
    <t>76885</t>
  </si>
  <si>
    <t>76886</t>
  </si>
  <si>
    <t>76887</t>
  </si>
  <si>
    <t>HI Resort Chaohu Hot Spring</t>
  </si>
  <si>
    <t>76889</t>
  </si>
  <si>
    <t>HIEX SIAM_LIC passback</t>
  </si>
  <si>
    <t>76890</t>
  </si>
  <si>
    <t>unbrand Dinso Resort &amp; Villas</t>
  </si>
  <si>
    <t>76891</t>
  </si>
  <si>
    <t>Unbrand Dinso Resort &amp; Villas</t>
  </si>
  <si>
    <t>GC RMH Shenzhen Entity</t>
  </si>
  <si>
    <t>76893</t>
  </si>
  <si>
    <t>GLOBAL CORP LEARNING GC P6066</t>
  </si>
  <si>
    <t>EMEAA TMS - Japan (P7070)</t>
  </si>
  <si>
    <t>EMEAA TMS - New Zealand (P5073</t>
  </si>
  <si>
    <t>EMEAA TMS - Thailand (P6024)</t>
  </si>
  <si>
    <t>76900</t>
  </si>
  <si>
    <t>The Crowne Plaza Dongying</t>
  </si>
  <si>
    <t>76901</t>
  </si>
  <si>
    <t>Voco Chongqing Chaotianmen PBK</t>
  </si>
  <si>
    <t>76902</t>
  </si>
  <si>
    <t>The voco Hefei Binhu PBK</t>
  </si>
  <si>
    <t>76903</t>
  </si>
  <si>
    <t>HIEX Xi'an Tuanjie South Road</t>
  </si>
  <si>
    <t>76904</t>
  </si>
  <si>
    <t>Luxury &amp; Lifestyle Japan</t>
  </si>
  <si>
    <t>RMH GUAM</t>
  </si>
  <si>
    <t>GC RMH Recharge from Manila</t>
  </si>
  <si>
    <t>76909</t>
  </si>
  <si>
    <t>ISC Call Center</t>
  </si>
  <si>
    <t>76914</t>
  </si>
  <si>
    <t>76915</t>
  </si>
  <si>
    <t>SEA - Business Support Vietnam</t>
  </si>
  <si>
    <t>76916</t>
  </si>
  <si>
    <t>HIR Kandooma Maldives Historic</t>
  </si>
  <si>
    <t>R5931</t>
  </si>
  <si>
    <t>76917</t>
  </si>
  <si>
    <t>IC Maldives Resort Historical</t>
  </si>
  <si>
    <t>R5932</t>
  </si>
  <si>
    <t>76918</t>
  </si>
  <si>
    <t>76919</t>
  </si>
  <si>
    <t>Indonesia HR - P2056</t>
  </si>
  <si>
    <t>76920</t>
  </si>
  <si>
    <t>COE SHANGHAI P6066</t>
  </si>
  <si>
    <t>76921</t>
  </si>
  <si>
    <t>HI Bangkok Sukhumvit</t>
  </si>
  <si>
    <t>76922</t>
  </si>
  <si>
    <t>76923</t>
  </si>
  <si>
    <t>76924</t>
  </si>
  <si>
    <t>SBS Bangkok Sukhumvit</t>
  </si>
  <si>
    <t>76925</t>
  </si>
  <si>
    <t>76926</t>
  </si>
  <si>
    <t>GC Telecoms (P6016)</t>
  </si>
  <si>
    <t>76927</t>
  </si>
  <si>
    <t>Kimpton Hotel &amp; Restaurant Gro</t>
  </si>
  <si>
    <t>P0031</t>
  </si>
  <si>
    <t>76928</t>
  </si>
  <si>
    <t>VIG BRISBANE FORTITUDE VLY</t>
  </si>
  <si>
    <t>76929</t>
  </si>
  <si>
    <t>76930</t>
  </si>
  <si>
    <t>EVEN Hotels Suzhou Grand Canal</t>
  </si>
  <si>
    <t>76931</t>
  </si>
  <si>
    <t>VIG Sindhorn Midtown PBK</t>
  </si>
  <si>
    <t>G&amp;M Strategy Tokyo P6018</t>
  </si>
  <si>
    <t>G&amp;M Shanghai P6066</t>
  </si>
  <si>
    <t>76934</t>
  </si>
  <si>
    <t>TAIWAN COMMUNICATIONS P6035</t>
  </si>
  <si>
    <t>76935</t>
  </si>
  <si>
    <t>JTT PHILIPPINES P8033</t>
  </si>
  <si>
    <t>76936</t>
  </si>
  <si>
    <t>JTT SHANGHAI P6066</t>
  </si>
  <si>
    <t>76937</t>
  </si>
  <si>
    <t>Ops - Operations Luxury &amp; Life</t>
  </si>
  <si>
    <t>76940</t>
  </si>
  <si>
    <t>HIEX Xi'an Qujiang Center</t>
  </si>
  <si>
    <t>76941</t>
  </si>
  <si>
    <t>HIEX Taiyuan High Tech Zone</t>
  </si>
  <si>
    <t>76942</t>
  </si>
  <si>
    <t>HIEX Zhengzhou Guancheng</t>
  </si>
  <si>
    <t>76943</t>
  </si>
  <si>
    <t>IBEROSTAR GC (C&amp;T)</t>
  </si>
  <si>
    <t>76944</t>
  </si>
  <si>
    <t>SEAK Legals P6022</t>
  </si>
  <si>
    <t>76945</t>
  </si>
  <si>
    <t>BSC Fees Revenue - P6076</t>
  </si>
  <si>
    <t>76946</t>
  </si>
  <si>
    <t>LEGAL VIETNAM P0030</t>
  </si>
  <si>
    <t>G&amp;M Japan P7070</t>
  </si>
  <si>
    <t>G&amp;M Strategy Thailand P2078</t>
  </si>
  <si>
    <t>76949</t>
  </si>
  <si>
    <t>CP Hangzhou Riverside</t>
  </si>
  <si>
    <t>76950</t>
  </si>
  <si>
    <t>BSC Fees Revenue - P0030</t>
  </si>
  <si>
    <t>76951</t>
  </si>
  <si>
    <t>Vietnam HR P0030</t>
  </si>
  <si>
    <t>76952</t>
  </si>
  <si>
    <t>76953</t>
  </si>
  <si>
    <t>VIG Dinso Resort &amp; Villas</t>
  </si>
  <si>
    <t>76954</t>
  </si>
  <si>
    <t>HIEX  BANGKOK SOI SOONVIJAI</t>
  </si>
  <si>
    <t>76955</t>
  </si>
  <si>
    <t>CP PHUKET PANWA BEACH</t>
  </si>
  <si>
    <t>76957</t>
  </si>
  <si>
    <t>Hotel Indigo Tokyo Shibuya</t>
  </si>
  <si>
    <t>R0051</t>
  </si>
  <si>
    <t>76961</t>
  </si>
  <si>
    <t>HIEX Jiangmen Yinhu Bay</t>
  </si>
  <si>
    <t>76962</t>
  </si>
  <si>
    <t>HIEX Shanghai Pudong Airport</t>
  </si>
  <si>
    <t>76963</t>
  </si>
  <si>
    <t>VIETNAM_TECHNICAL SERVICE</t>
  </si>
  <si>
    <t>76964</t>
  </si>
  <si>
    <t>Six Senses TSF(P5016)</t>
  </si>
  <si>
    <t>76965</t>
  </si>
  <si>
    <t>Intercontinental Auckland</t>
  </si>
  <si>
    <t>R5933</t>
  </si>
  <si>
    <t>76971</t>
  </si>
  <si>
    <t>TSA Revenue_P0027</t>
  </si>
  <si>
    <t>IHG Procurement Program(P6009)</t>
  </si>
  <si>
    <t>76977</t>
  </si>
  <si>
    <t>HI Kunshan Huaqiao</t>
  </si>
  <si>
    <t>76978</t>
  </si>
  <si>
    <t>SS_TSF_Rev_P5016</t>
  </si>
  <si>
    <t>EMEAA Perf  Int &amp; Ops Sup Indo</t>
  </si>
  <si>
    <t>Performance Essentials SEAK</t>
  </si>
  <si>
    <t>Performance Essentials JAPAC</t>
  </si>
  <si>
    <t>GC Design Center</t>
  </si>
  <si>
    <t>76983</t>
  </si>
  <si>
    <t>IC FOSHAN</t>
  </si>
  <si>
    <t>76984</t>
  </si>
  <si>
    <t>Indonesia FP&amp;A</t>
  </si>
  <si>
    <t>CMO Project Fund China - P8008</t>
  </si>
  <si>
    <t>76986</t>
  </si>
  <si>
    <t>TALENT ACQUISITION - JAPAN</t>
  </si>
  <si>
    <t>76987</t>
  </si>
  <si>
    <t>HI Deqing Xinshi Ancient Town</t>
  </si>
  <si>
    <t>76988</t>
  </si>
  <si>
    <t>CP Hangzhou Linping</t>
  </si>
  <si>
    <t>76989</t>
  </si>
  <si>
    <t>EX Dalian Golden Pebble Beach</t>
  </si>
  <si>
    <t>76990</t>
  </si>
  <si>
    <t>SCH Inc GC Bad debt provision</t>
  </si>
  <si>
    <t>P6042</t>
  </si>
  <si>
    <t>76991</t>
  </si>
  <si>
    <t>IHC GC Bad debt provision</t>
  </si>
  <si>
    <t>P2080</t>
  </si>
  <si>
    <t>76992</t>
  </si>
  <si>
    <t>IHC PALAU Corp</t>
  </si>
  <si>
    <t>P0032</t>
  </si>
  <si>
    <t>76993</t>
  </si>
  <si>
    <t>HIEXS Singapore Novena</t>
  </si>
  <si>
    <t>76994</t>
  </si>
  <si>
    <t>voco Osaka Central</t>
  </si>
  <si>
    <t>76995</t>
  </si>
  <si>
    <t>Six Senses concur expense</t>
  </si>
  <si>
    <t>76996</t>
  </si>
  <si>
    <t>Facilities - Taiwan</t>
  </si>
  <si>
    <t>76999</t>
  </si>
  <si>
    <t>Crowne Plaza Ya'an</t>
  </si>
  <si>
    <t>77000</t>
  </si>
  <si>
    <t>HI Changchun Oriental Plaza</t>
  </si>
  <si>
    <t>77001</t>
  </si>
  <si>
    <t>HI Dandenong</t>
  </si>
  <si>
    <t>77002</t>
  </si>
  <si>
    <t>HIEX Nanchang Qingshan Lake Vi</t>
  </si>
  <si>
    <t>77003</t>
  </si>
  <si>
    <t>77004</t>
  </si>
  <si>
    <t>Talent Acquisition Taiwan</t>
  </si>
  <si>
    <t>77005</t>
  </si>
  <si>
    <t>Voco Ma Belle Danang</t>
  </si>
  <si>
    <t>77006</t>
  </si>
  <si>
    <t>Indigo Hangzhou Tianmushan</t>
  </si>
  <si>
    <t>77007</t>
  </si>
  <si>
    <t>EX Nanning Conv &amp; Exhibition</t>
  </si>
  <si>
    <t>77008</t>
  </si>
  <si>
    <t>EX Hangzhou Westlake East</t>
  </si>
  <si>
    <t>77009</t>
  </si>
  <si>
    <t>EX Guiyang Century City Mall</t>
  </si>
  <si>
    <t>77010</t>
  </si>
  <si>
    <t>TALENT AND LEADERSHIP JAPAN</t>
  </si>
  <si>
    <t>77011</t>
  </si>
  <si>
    <t>TALENT AND LEADERSHIP AUS</t>
  </si>
  <si>
    <t>77012</t>
  </si>
  <si>
    <t>GC HOTEL TRAINING P6024</t>
  </si>
  <si>
    <t>77013</t>
  </si>
  <si>
    <t>GC HOTEL TRAINING P6016</t>
  </si>
  <si>
    <t>77014</t>
  </si>
  <si>
    <t>TSF (P6016)</t>
  </si>
  <si>
    <t>77015</t>
  </si>
  <si>
    <t>SX Resort OH UK P0027</t>
  </si>
  <si>
    <t>77016</t>
  </si>
  <si>
    <t>CRT Manila</t>
  </si>
  <si>
    <t>77017</t>
  </si>
  <si>
    <t>Program Planning Manila</t>
  </si>
  <si>
    <t>77020</t>
  </si>
  <si>
    <t>Product Management - Singapore</t>
  </si>
  <si>
    <t>77021</t>
  </si>
  <si>
    <t>Crowne Plaza Dujiangyan</t>
  </si>
  <si>
    <t>77022</t>
  </si>
  <si>
    <t>Voco Guangzhou Shifu</t>
  </si>
  <si>
    <t>77023</t>
  </si>
  <si>
    <t>voco Guangzhou Shifu PBK</t>
  </si>
  <si>
    <t>77024</t>
  </si>
  <si>
    <t>voco Xiong'An PBK</t>
  </si>
  <si>
    <t>77025</t>
  </si>
  <si>
    <t>voco Xiong'An</t>
  </si>
  <si>
    <t>77026</t>
  </si>
  <si>
    <t>HIEX Changchun Ecological Squa</t>
  </si>
  <si>
    <t>77027</t>
  </si>
  <si>
    <t>Costa Executive Residences</t>
  </si>
  <si>
    <t>77028</t>
  </si>
  <si>
    <t>RIHGA Royal Hotel Osaka</t>
  </si>
  <si>
    <t>77029</t>
  </si>
  <si>
    <t>InterContinental Shenzhen WECC</t>
  </si>
  <si>
    <t>77033</t>
  </si>
  <si>
    <t>Full Service – North - SZ Bran</t>
  </si>
  <si>
    <t>77034</t>
  </si>
  <si>
    <t>Vignette P&amp;L – P6066</t>
  </si>
  <si>
    <t>77035</t>
  </si>
  <si>
    <t>HIEX Kunming Panlong</t>
  </si>
  <si>
    <t>77036</t>
  </si>
  <si>
    <t>HIEX Yangjiang City Center</t>
  </si>
  <si>
    <t>77037</t>
  </si>
  <si>
    <t>HLG – Design Center – Shanghai</t>
  </si>
  <si>
    <t>77038</t>
  </si>
  <si>
    <t>EXShenzhen Guangming Cloudpark</t>
  </si>
  <si>
    <t>77039</t>
  </si>
  <si>
    <t>EVEN Shenzhen Guangming Cloud</t>
  </si>
  <si>
    <t>77040</t>
  </si>
  <si>
    <t>EXShanghaiPujiang Lianhangroad</t>
  </si>
  <si>
    <t>77041</t>
  </si>
  <si>
    <t>EX  Jurong Xianlin</t>
  </si>
  <si>
    <t>RMH SEA (Philippines)</t>
  </si>
  <si>
    <t>77043</t>
  </si>
  <si>
    <t>CP Fiji Nadi Bay Resort &amp; Spa</t>
  </si>
  <si>
    <t>R0055</t>
  </si>
  <si>
    <t>77044</t>
  </si>
  <si>
    <t>SP Rumah Luwih Bali-Vignette</t>
  </si>
  <si>
    <t>R0053</t>
  </si>
  <si>
    <t>77080</t>
  </si>
  <si>
    <t>Holiday Inn Xi'an East</t>
  </si>
  <si>
    <t>77081</t>
  </si>
  <si>
    <t>HIEX Wawu Mountain</t>
  </si>
  <si>
    <t>77082</t>
  </si>
  <si>
    <t>HI Wuyi Mountain Water Village</t>
  </si>
  <si>
    <t>77083</t>
  </si>
  <si>
    <t>SS Qing Cheng Mountain</t>
  </si>
  <si>
    <t>77084</t>
  </si>
  <si>
    <t>Six Senses_SF(P6066)</t>
  </si>
  <si>
    <t>77086</t>
  </si>
  <si>
    <t>Holiday Inn Resort Vanuatu</t>
  </si>
  <si>
    <t>R0052</t>
  </si>
  <si>
    <t>GS Luxury &amp; Lifestyle Thailand</t>
  </si>
  <si>
    <t>77090</t>
  </si>
  <si>
    <t>Holiday Inn Sepang Airport</t>
  </si>
  <si>
    <t>Commercial Advantage GC -SZ br</t>
  </si>
  <si>
    <t>77093</t>
  </si>
  <si>
    <t>Manila Facilities</t>
  </si>
  <si>
    <t>77094</t>
  </si>
  <si>
    <t>Greater China Legal – Shenzhen</t>
  </si>
  <si>
    <t>77095</t>
  </si>
  <si>
    <t>G&amp;C Philippines</t>
  </si>
  <si>
    <t>77096</t>
  </si>
  <si>
    <t>Procurement - Shenzhen</t>
  </si>
  <si>
    <t>77097</t>
  </si>
  <si>
    <t>77098</t>
  </si>
  <si>
    <t>Full Service–North - BJ Branch</t>
  </si>
  <si>
    <t>77099</t>
  </si>
  <si>
    <t>Dev Marketing - HIEX-BJ Branch</t>
  </si>
  <si>
    <t>77100</t>
  </si>
  <si>
    <t>Ops-Operations Luxury-Life BJ</t>
  </si>
  <si>
    <t>77101</t>
  </si>
  <si>
    <t>AP - OPS GC Bus Sup WOFE-BJ</t>
  </si>
  <si>
    <t>77102</t>
  </si>
  <si>
    <t>Greater China Legal - Beijing</t>
  </si>
  <si>
    <t>GC-HI Brand Expenses - Beijing</t>
  </si>
  <si>
    <t>GC RSO CN - Beijing</t>
  </si>
  <si>
    <t>GC NHOP CN - Beijing</t>
  </si>
  <si>
    <t>GC RMH Beijing</t>
  </si>
  <si>
    <t>GC Commercial Performance BJ</t>
  </si>
  <si>
    <t>GC RSO MICE - Beijing</t>
  </si>
  <si>
    <t>GC Rev Mgt CN - Beijing</t>
  </si>
  <si>
    <t>GC Channel Operations - BJ</t>
  </si>
  <si>
    <t>77111</t>
  </si>
  <si>
    <t>77112</t>
  </si>
  <si>
    <t>77113</t>
  </si>
  <si>
    <t>77114</t>
  </si>
  <si>
    <t>77115</t>
  </si>
  <si>
    <t>Hualuxe Suzhou Bay Hot Spring</t>
  </si>
  <si>
    <t>77116</t>
  </si>
  <si>
    <t>77117</t>
  </si>
  <si>
    <t>EVEN Hotel Shanghai Expo</t>
  </si>
  <si>
    <t>77118</t>
  </si>
  <si>
    <t>77119</t>
  </si>
  <si>
    <t>Indigo Changsha Meixi Lake</t>
  </si>
  <si>
    <t>77120</t>
  </si>
  <si>
    <t>GC Liquidated Damages(P6066)</t>
  </si>
  <si>
    <t>77148</t>
  </si>
  <si>
    <t>Indigo Melbourne Flinders</t>
  </si>
  <si>
    <t>77149</t>
  </si>
  <si>
    <t>GC Operations (P6066)</t>
  </si>
  <si>
    <t>77150</t>
  </si>
  <si>
    <t>The Hotel Indigo Tokyo Shibuya</t>
  </si>
  <si>
    <t>77151</t>
  </si>
  <si>
    <t>Kimpton Qiantan Shanghai PBK</t>
  </si>
  <si>
    <t>77152</t>
  </si>
  <si>
    <t>77153</t>
  </si>
  <si>
    <t>77154</t>
  </si>
  <si>
    <t>GIO HW/SW Maintenance - PHP</t>
  </si>
  <si>
    <t>77157</t>
  </si>
  <si>
    <t>The Crowne Plaza Ganzhou</t>
  </si>
  <si>
    <t>G&amp;M Australia P5016</t>
  </si>
  <si>
    <t>77159</t>
  </si>
  <si>
    <t>Holiday Inn &amp; Suites Geelong</t>
  </si>
  <si>
    <t>77160</t>
  </si>
  <si>
    <t>HIEX Zhoukou Dancheng</t>
  </si>
  <si>
    <t>77161</t>
  </si>
  <si>
    <t>HIEX Jiangmen East Station</t>
  </si>
  <si>
    <t>77162</t>
  </si>
  <si>
    <t>Kimpton Qiantan Shanghai</t>
  </si>
  <si>
    <t>77163</t>
  </si>
  <si>
    <t>RDE/Viking HK P6016</t>
  </si>
  <si>
    <t>CMO Project Fund Indonesia</t>
  </si>
  <si>
    <t>Masterbrand Strategy - Japan</t>
  </si>
  <si>
    <t>GC Projects (P6066)</t>
  </si>
  <si>
    <t>77168</t>
  </si>
  <si>
    <t>IC Thanh Xuan Valley Residence</t>
  </si>
  <si>
    <t>77169</t>
  </si>
  <si>
    <t>Philippines Facilities</t>
  </si>
  <si>
    <t>77170</t>
  </si>
  <si>
    <t>Tech Fee Australia</t>
  </si>
  <si>
    <t>77172</t>
  </si>
  <si>
    <t>HUALX Sanya Yalong Bay Resort</t>
  </si>
  <si>
    <t>77173</t>
  </si>
  <si>
    <t>HIEX Beijing Downtown</t>
  </si>
  <si>
    <t>77174</t>
  </si>
  <si>
    <t>Indigo Guangzhou Haixinsha</t>
  </si>
  <si>
    <t>77175</t>
  </si>
  <si>
    <t>Info Delivery- Thailand</t>
  </si>
  <si>
    <t>77183</t>
  </si>
  <si>
    <t>Vignette Hong Kong Sai Kung WM</t>
  </si>
  <si>
    <t>77184</t>
  </si>
  <si>
    <t>INDIGO HONG KONG ISLAND</t>
  </si>
  <si>
    <t>77186</t>
  </si>
  <si>
    <t>Vignette Guangzhou Xanadu</t>
  </si>
  <si>
    <t>77187</t>
  </si>
  <si>
    <t>InterContinental Changzhou</t>
  </si>
  <si>
    <t>77188</t>
  </si>
  <si>
    <t>SX TSF P6066</t>
  </si>
  <si>
    <t>77189</t>
  </si>
  <si>
    <t>HI MACAU</t>
  </si>
  <si>
    <t>77190</t>
  </si>
  <si>
    <t>EX Hangzhou Qianjiang CenturyC</t>
  </si>
  <si>
    <t>77191</t>
  </si>
  <si>
    <t>Crowne Plaza Zhoushan Seaview</t>
  </si>
  <si>
    <t>77192</t>
  </si>
  <si>
    <t>EX Suzhou Shihu University Tow</t>
  </si>
  <si>
    <t>77193</t>
  </si>
  <si>
    <t>CP Jiangmen Binjiang</t>
  </si>
  <si>
    <t>77195</t>
  </si>
  <si>
    <t>IC Foshan Dongping</t>
  </si>
  <si>
    <t>77196</t>
  </si>
  <si>
    <t>EX  Shanghai Pudong Chuansha</t>
  </si>
  <si>
    <t>77197</t>
  </si>
  <si>
    <t>EX Dongguan Shatian</t>
  </si>
  <si>
    <t>77198</t>
  </si>
  <si>
    <t>Holiday Inn Express Yinchuan Y</t>
  </si>
  <si>
    <t>77199</t>
  </si>
  <si>
    <t>HIEX Dandong City Center</t>
  </si>
  <si>
    <t>77200</t>
  </si>
  <si>
    <t>HIEX Shantou Chenghai</t>
  </si>
  <si>
    <t>77201</t>
  </si>
  <si>
    <t>HIEX Wenchang</t>
  </si>
  <si>
    <t>77202</t>
  </si>
  <si>
    <t>GC BRR Litigation</t>
  </si>
  <si>
    <t>77203</t>
  </si>
  <si>
    <t>CRO Makati City – P8033</t>
  </si>
  <si>
    <t>77204</t>
  </si>
  <si>
    <t>CRO - Baguio City – P8033</t>
  </si>
  <si>
    <t>77205</t>
  </si>
  <si>
    <t>77206</t>
  </si>
  <si>
    <t>The InterContinental Zhengzhou</t>
  </si>
  <si>
    <t>77207</t>
  </si>
  <si>
    <t>The Rumah Luwih Bali</t>
  </si>
  <si>
    <t>77208</t>
  </si>
  <si>
    <t>Holiday Inn Tongxiang</t>
  </si>
  <si>
    <t>77209</t>
  </si>
  <si>
    <t>Six Senses Con Dao(P0030)</t>
  </si>
  <si>
    <t>77210</t>
  </si>
  <si>
    <t>Six Senses Ninh Van Bay(P0030)</t>
  </si>
  <si>
    <t>77234</t>
  </si>
  <si>
    <t>Vignette Hangzhou Huaxia Cente</t>
  </si>
  <si>
    <t>77235</t>
  </si>
  <si>
    <t>Vig  Hangzhou Huaxia Center</t>
  </si>
  <si>
    <t>77236</t>
  </si>
  <si>
    <t>FS Support-Franchise-SZ branch</t>
  </si>
  <si>
    <t>77237</t>
  </si>
  <si>
    <t>CP Kuala Lumpur City Centre</t>
  </si>
  <si>
    <t>R0058</t>
  </si>
  <si>
    <t>77238</t>
  </si>
  <si>
    <t>HI&amp;Su Sydney Bondy Junct P6022</t>
  </si>
  <si>
    <t>77239</t>
  </si>
  <si>
    <t>IN Brisbane City Centre (P6022</t>
  </si>
  <si>
    <t>77240</t>
  </si>
  <si>
    <t>INDIGO SYDNEY POTTS POINT</t>
  </si>
  <si>
    <t>77241</t>
  </si>
  <si>
    <t>IC Chiang Mai The Mae Ping</t>
  </si>
  <si>
    <t>77242</t>
  </si>
  <si>
    <t>Holiday Inn Taiyuan City Cente</t>
  </si>
  <si>
    <t>77243</t>
  </si>
  <si>
    <t>P0011 Bad debt Provision SS</t>
  </si>
  <si>
    <t>77244</t>
  </si>
  <si>
    <t>P0011 Bad debt provision SS</t>
  </si>
  <si>
    <t>77245</t>
  </si>
  <si>
    <t>P0014 Bad debt provision SS</t>
  </si>
  <si>
    <t>77246</t>
  </si>
  <si>
    <t>77247</t>
  </si>
  <si>
    <t>P0015 Bad debt provision SS</t>
  </si>
  <si>
    <t>77248</t>
  </si>
  <si>
    <t>HIEX Huangshi Cihu Lake</t>
  </si>
  <si>
    <t>77249</t>
  </si>
  <si>
    <t>BSC Fees Revenue - P6025</t>
  </si>
  <si>
    <t>77250</t>
  </si>
  <si>
    <t>IHC Grater China SS O/H-P6016</t>
  </si>
  <si>
    <t>77251</t>
  </si>
  <si>
    <t>GC Finance- Taiwan</t>
  </si>
  <si>
    <t>77252</t>
  </si>
  <si>
    <t>IHG Japan SS O/H-P7075</t>
  </si>
  <si>
    <t>77253</t>
  </si>
  <si>
    <t>77254</t>
  </si>
  <si>
    <t>HIEX Shanghai Xuhui Binjiang</t>
  </si>
  <si>
    <t>77255</t>
  </si>
  <si>
    <t>HIEX Shanghai Hongqiao Linkong</t>
  </si>
  <si>
    <t>77256</t>
  </si>
  <si>
    <t>HIEX Mianyang Sci-Tech City</t>
  </si>
  <si>
    <t>77257</t>
  </si>
  <si>
    <t>GC IHG Edge</t>
  </si>
  <si>
    <t>77260</t>
  </si>
  <si>
    <t>Non ANA Japan</t>
  </si>
  <si>
    <t>77262</t>
  </si>
  <si>
    <t>77263</t>
  </si>
  <si>
    <t>77264</t>
  </si>
  <si>
    <t>77266</t>
  </si>
  <si>
    <t>IC Bangkok Sukhumvit</t>
  </si>
  <si>
    <t>77267</t>
  </si>
  <si>
    <t>77268</t>
  </si>
  <si>
    <t>CP Chengdu Tianfu New Area</t>
  </si>
  <si>
    <t>77269</t>
  </si>
  <si>
    <t>Holiday Inn Express Pingchang</t>
  </si>
  <si>
    <t>77270</t>
  </si>
  <si>
    <t>HIEX Hangzhou Airport</t>
  </si>
  <si>
    <t>77271</t>
  </si>
  <si>
    <t>Vignette WM Hotel Hong Kong</t>
  </si>
  <si>
    <t>77272</t>
  </si>
  <si>
    <t>HIEX Kathmandu Naxal</t>
  </si>
  <si>
    <t>77273</t>
  </si>
  <si>
    <t>77274</t>
  </si>
  <si>
    <t>Indigo Kuala Lumpur on the PRK</t>
  </si>
  <si>
    <t>77275</t>
  </si>
  <si>
    <t>77276</t>
  </si>
  <si>
    <t>HIEX Shanghai Hongqiao NEC</t>
  </si>
  <si>
    <t>77277</t>
  </si>
  <si>
    <t>HIEX Haiyan</t>
  </si>
  <si>
    <t>77278</t>
  </si>
  <si>
    <t>HIEX Bazhong Center</t>
  </si>
  <si>
    <t>77280</t>
  </si>
  <si>
    <t>HIEX Zhuhai Guishan Island</t>
  </si>
  <si>
    <t>77281</t>
  </si>
  <si>
    <t>HIEX Hefei FTZ</t>
  </si>
  <si>
    <t>77282</t>
  </si>
  <si>
    <t>HIEX Yuhuan Wetland Park</t>
  </si>
  <si>
    <t>77283</t>
  </si>
  <si>
    <t>HIEX Changsha Development Zone</t>
  </si>
  <si>
    <t>77284</t>
  </si>
  <si>
    <t>Vignette Collection The Xanadu</t>
  </si>
  <si>
    <t>77285</t>
  </si>
  <si>
    <t>Regent Shanghai on the Bund</t>
  </si>
  <si>
    <t>77286</t>
  </si>
  <si>
    <t>HIEX Suzhou Bay</t>
  </si>
  <si>
    <t>77287</t>
  </si>
  <si>
    <t>voco Xi'an Qindu Legend</t>
  </si>
  <si>
    <t>77288</t>
  </si>
  <si>
    <t>HIEX Heze City Center</t>
  </si>
  <si>
    <t>77289</t>
  </si>
  <si>
    <t>HIEX Quanzhou Taishang Distri</t>
  </si>
  <si>
    <t>77290</t>
  </si>
  <si>
    <t>HIEX Guiyang Airport</t>
  </si>
  <si>
    <t>77291</t>
  </si>
  <si>
    <t>HIEX Rayong Map Ta Phut</t>
  </si>
  <si>
    <t>77292</t>
  </si>
  <si>
    <t>Holiday Inn Resort Bali Canggu</t>
  </si>
  <si>
    <t>77293</t>
  </si>
  <si>
    <t>Even Zhongshan City Center</t>
  </si>
  <si>
    <t>77294</t>
  </si>
  <si>
    <t>Holiday Inn Taiyuan Sunshine</t>
  </si>
  <si>
    <t>77295</t>
  </si>
  <si>
    <t>Crowne Plaza Chengdu Wuhou</t>
  </si>
  <si>
    <t>77296</t>
  </si>
  <si>
    <t>Crowne Plaza Ezhou</t>
  </si>
  <si>
    <t>77297</t>
  </si>
  <si>
    <t>HIEX Suzhou Fenhu</t>
  </si>
  <si>
    <t>77298</t>
  </si>
  <si>
    <t>77299</t>
  </si>
  <si>
    <t>77300</t>
  </si>
  <si>
    <t>HIR Phuket Karon Beach</t>
  </si>
  <si>
    <t>77301</t>
  </si>
  <si>
    <t>HIR SURIN BEACH</t>
  </si>
  <si>
    <t>77303</t>
  </si>
  <si>
    <t>Holiday Inn Chengdu East</t>
  </si>
  <si>
    <t>77304</t>
  </si>
  <si>
    <t>HIEX Weifang City Center</t>
  </si>
  <si>
    <t>77305</t>
  </si>
  <si>
    <t>HI Chongqing Data Valley</t>
  </si>
  <si>
    <t>77306</t>
  </si>
  <si>
    <t>CP Lanzhou New Area</t>
  </si>
  <si>
    <t>77307</t>
  </si>
  <si>
    <t>Crowne Plaza Jinan Runhua</t>
  </si>
  <si>
    <t>77308</t>
  </si>
  <si>
    <t>HI Tianjin Xiqing</t>
  </si>
  <si>
    <t>77309</t>
  </si>
  <si>
    <t>IC Wuxi Taihu New City</t>
  </si>
  <si>
    <t>77310</t>
  </si>
  <si>
    <t>Indigo Wuxi Taihu New City</t>
  </si>
  <si>
    <t>77311</t>
  </si>
  <si>
    <t>HIEX Lanzhou Zhengning Road</t>
  </si>
  <si>
    <t>77312</t>
  </si>
  <si>
    <t>77313</t>
  </si>
  <si>
    <t>HIEX Singapore Orchard Road</t>
  </si>
  <si>
    <t>77314</t>
  </si>
  <si>
    <t>HIEX Singapore Clarke Quay</t>
  </si>
  <si>
    <t>77316</t>
  </si>
  <si>
    <t>voco Changsha Airport</t>
  </si>
  <si>
    <t>77317</t>
  </si>
  <si>
    <t>CP Tianjin Binhai Center</t>
  </si>
  <si>
    <t>GC COMM Perf. Chengdu(P6066)</t>
  </si>
  <si>
    <t>GC Rev Mgt Chengdu (P6066)</t>
  </si>
  <si>
    <t>GC RMH CN Chengdu (P6066)</t>
  </si>
  <si>
    <t>GC RMH HIEX Chengdu (P6066)</t>
  </si>
  <si>
    <t>GC RSO CN Chengdu (P6066)</t>
  </si>
  <si>
    <t>77323</t>
  </si>
  <si>
    <t>CEO Fund - Legal Chengdu (P606</t>
  </si>
  <si>
    <t>77324</t>
  </si>
  <si>
    <t>Full Service-West–Chengdu(P6)</t>
  </si>
  <si>
    <t>77325</t>
  </si>
  <si>
    <t>GM for Hire–Chengdu Branch(P06</t>
  </si>
  <si>
    <t>77326</t>
  </si>
  <si>
    <t>HIEX – West – Chengdu (P6066)</t>
  </si>
  <si>
    <t>77327</t>
  </si>
  <si>
    <t>HLG-FS-Engineer–Chengdu(P6066)</t>
  </si>
  <si>
    <t>77328</t>
  </si>
  <si>
    <t>HLG-NHOP-FS–Chengdu (P6066)</t>
  </si>
  <si>
    <t>77329</t>
  </si>
  <si>
    <t>HLG HIEX – Chengdu (P6066)</t>
  </si>
  <si>
    <t>77331</t>
  </si>
  <si>
    <t>HLG–FS–Engineer–Taiwan(6035)</t>
  </si>
  <si>
    <t>77332</t>
  </si>
  <si>
    <t>FS Support-Franchise-SZ Branch</t>
  </si>
  <si>
    <t>77333</t>
  </si>
  <si>
    <t>GC HR Chengdu</t>
  </si>
  <si>
    <t>Vignette GC Assessment-P6009</t>
  </si>
  <si>
    <t>77336</t>
  </si>
  <si>
    <t>System fund Taiwan - P6035</t>
  </si>
  <si>
    <t>TMS China Chengdu (P6066)</t>
  </si>
  <si>
    <t>EMEAA TMS - Thailand (P2001)</t>
  </si>
  <si>
    <t>77340</t>
  </si>
  <si>
    <t>Meraki Client VPN Asia (P6009)</t>
  </si>
  <si>
    <t>77341</t>
  </si>
  <si>
    <t>Meraki Client VPN Delaware (P2</t>
  </si>
  <si>
    <t>77342</t>
  </si>
  <si>
    <t>HOS China Chengdu (P6066)</t>
  </si>
  <si>
    <t>77507</t>
  </si>
  <si>
    <t>77555</t>
  </si>
  <si>
    <t>Crowne Plaza Bangkok</t>
  </si>
  <si>
    <t>77655</t>
  </si>
  <si>
    <t>77703</t>
  </si>
  <si>
    <t>R2015</t>
  </si>
  <si>
    <t>78510</t>
  </si>
  <si>
    <t>78511</t>
  </si>
  <si>
    <t>Intercontinental Phnom Penh</t>
  </si>
  <si>
    <t>R2019</t>
  </si>
  <si>
    <t>78752</t>
  </si>
  <si>
    <t>Holiday Inn Kobe</t>
  </si>
  <si>
    <t>R2017</t>
  </si>
  <si>
    <t>79344</t>
  </si>
  <si>
    <t>IC Imperial Taipei</t>
  </si>
  <si>
    <t>79391</t>
  </si>
  <si>
    <t>Cable Beach InterCont Resort</t>
  </si>
  <si>
    <t>79392</t>
  </si>
  <si>
    <t>79456</t>
  </si>
  <si>
    <t>79461</t>
  </si>
  <si>
    <t>79541</t>
  </si>
  <si>
    <t>Siam Intercontinental Bangkok</t>
  </si>
  <si>
    <t>79581</t>
  </si>
  <si>
    <t>Intercontinental New Delhi</t>
  </si>
  <si>
    <t>79582</t>
  </si>
  <si>
    <t>79641</t>
  </si>
  <si>
    <t>Bali Intercontinental Resort</t>
  </si>
  <si>
    <t>79691</t>
  </si>
  <si>
    <t>Intercontinental Colombo</t>
  </si>
  <si>
    <t>R2014</t>
  </si>
  <si>
    <t>79711</t>
  </si>
  <si>
    <t>Intercontinental Phnom Penth</t>
  </si>
  <si>
    <t>R2016</t>
  </si>
  <si>
    <t>KHR</t>
  </si>
  <si>
    <t>79751</t>
  </si>
  <si>
    <t>Intercontinental Toyko Bay</t>
  </si>
  <si>
    <t>S0017</t>
  </si>
  <si>
    <t>79752</t>
  </si>
  <si>
    <t>IC Keio PlazaToyko</t>
  </si>
  <si>
    <t>79753</t>
  </si>
  <si>
    <t>79821</t>
  </si>
  <si>
    <t>Intercontinental Seoul</t>
  </si>
  <si>
    <t>R2018</t>
  </si>
  <si>
    <t>79822</t>
  </si>
  <si>
    <t>79850</t>
  </si>
  <si>
    <t>79860</t>
  </si>
  <si>
    <t>R2020</t>
  </si>
  <si>
    <t>79861</t>
  </si>
  <si>
    <t>Parkroyal Tahiti</t>
  </si>
  <si>
    <t>79862</t>
  </si>
  <si>
    <t>79863</t>
  </si>
  <si>
    <t>79864</t>
  </si>
  <si>
    <t>Parkroyal Moorea</t>
  </si>
  <si>
    <t>79870</t>
  </si>
  <si>
    <t>Parkroyal Port Moresby</t>
  </si>
  <si>
    <t>R2021</t>
  </si>
  <si>
    <t>79880</t>
  </si>
  <si>
    <t>R2022</t>
  </si>
  <si>
    <t>79999</t>
  </si>
  <si>
    <t>AMEA - CEO - P6022 (cls)</t>
  </si>
  <si>
    <t>80001</t>
  </si>
  <si>
    <t>Hiibv Parent-Profit Transfer</t>
  </si>
  <si>
    <t>P6000</t>
  </si>
  <si>
    <t>80002</t>
  </si>
  <si>
    <t>Ins Exp Franchise Asia</t>
  </si>
  <si>
    <t>80003</t>
  </si>
  <si>
    <t>Beh Asia Oh/Corp</t>
  </si>
  <si>
    <t>80004</t>
  </si>
  <si>
    <t>Busa Asia/Pac Fees Franch(cls)</t>
  </si>
  <si>
    <t>P6001</t>
  </si>
  <si>
    <t>80005</t>
  </si>
  <si>
    <t>GBL FINANCIAL RPTG INDIA P6008</t>
  </si>
  <si>
    <t>80006</t>
  </si>
  <si>
    <t>AA - Starburst Hosp Svc</t>
  </si>
  <si>
    <t>P0001</t>
  </si>
  <si>
    <t>80007</t>
  </si>
  <si>
    <t>INDIA INVESTMENT ANALYSIS</t>
  </si>
  <si>
    <t>80008</t>
  </si>
  <si>
    <t>Hi Asia Limited</t>
  </si>
  <si>
    <t>P2014</t>
  </si>
  <si>
    <t>80009</t>
  </si>
  <si>
    <t>Hi Holdings Inc Branch</t>
  </si>
  <si>
    <t>P6002</t>
  </si>
  <si>
    <t>80010</t>
  </si>
  <si>
    <t>Hi Holdings Inc Tenn Corp(cls)</t>
  </si>
  <si>
    <t>80011</t>
  </si>
  <si>
    <t>Japan Signs</t>
  </si>
  <si>
    <t>P6003</t>
  </si>
  <si>
    <t>80012</t>
  </si>
  <si>
    <t>Hi Far East Ltd Inc Tenn</t>
  </si>
  <si>
    <t>80013</t>
  </si>
  <si>
    <t>Philippines Signs</t>
  </si>
  <si>
    <t>80014</t>
  </si>
  <si>
    <t>Lacus Inc Tn Corp</t>
  </si>
  <si>
    <t>P2024</t>
  </si>
  <si>
    <t>80015</t>
  </si>
  <si>
    <t>Dfn Mgmt Inc Tn Corp</t>
  </si>
  <si>
    <t>P2031</t>
  </si>
  <si>
    <t>80016</t>
  </si>
  <si>
    <t>Asia/Pacific General</t>
  </si>
  <si>
    <t>P6004</t>
  </si>
  <si>
    <t>80017</t>
  </si>
  <si>
    <t>AA - India Joint Venture (cls)</t>
  </si>
  <si>
    <t>80018</t>
  </si>
  <si>
    <t>AP - A/P LEGAL</t>
  </si>
  <si>
    <t>80019</t>
  </si>
  <si>
    <t>Indonesia Office</t>
  </si>
  <si>
    <t>80020</t>
  </si>
  <si>
    <t>PRESIDENT</t>
  </si>
  <si>
    <t>80021</t>
  </si>
  <si>
    <t>GC  Ins Exp Mg Cont APac(cls)</t>
  </si>
  <si>
    <t>80022</t>
  </si>
  <si>
    <t>A/P Development</t>
  </si>
  <si>
    <t>80023</t>
  </si>
  <si>
    <t>GC - Hi Asia/Pacific Ltd (cls)</t>
  </si>
  <si>
    <t>80024</t>
  </si>
  <si>
    <t>ASIA/PACIFIC HDX/UNIV</t>
  </si>
  <si>
    <t>80025</t>
  </si>
  <si>
    <t>A/P FRANCHISE DEVELOPMENT</t>
  </si>
  <si>
    <t>80026</t>
  </si>
  <si>
    <t>GC  Apac General&amp;Admin(cls)</t>
  </si>
  <si>
    <t>80027</t>
  </si>
  <si>
    <t>Strategic Planning</t>
  </si>
  <si>
    <t>80028</t>
  </si>
  <si>
    <t>AP - ASIA/PACIFIC FINANCE</t>
  </si>
  <si>
    <t>80029</t>
  </si>
  <si>
    <t>GC - Hk Harbour View Invt(cls)</t>
  </si>
  <si>
    <t>80030</t>
  </si>
  <si>
    <t>GC - Asia Signs (cls)</t>
  </si>
  <si>
    <t>80031</t>
  </si>
  <si>
    <t>Asia/Pacific Adm</t>
  </si>
  <si>
    <t>80032</t>
  </si>
  <si>
    <t>A/P FRMT END FEES MC</t>
  </si>
  <si>
    <t>80033</t>
  </si>
  <si>
    <t>President  Asia / Pacific(cls)</t>
  </si>
  <si>
    <t>80034</t>
  </si>
  <si>
    <t>VP OPERATIONS OTHERS</t>
  </si>
  <si>
    <t>80035</t>
  </si>
  <si>
    <t>AP - HUMAN RESOURCES ASIA/PAC</t>
  </si>
  <si>
    <t>80036</t>
  </si>
  <si>
    <t>80037</t>
  </si>
  <si>
    <t>AP- InformationTechnology(cls)</t>
  </si>
  <si>
    <t>80038</t>
  </si>
  <si>
    <t>A/P Owner Relationship (cls)</t>
  </si>
  <si>
    <t>80039</t>
  </si>
  <si>
    <t>GC - Food &amp; Beverage (cls)</t>
  </si>
  <si>
    <t>80040</t>
  </si>
  <si>
    <t>AP - Recruitment (cls)</t>
  </si>
  <si>
    <t>80041</t>
  </si>
  <si>
    <t>GC - S.E.A. Ops -Hongkong(cls)</t>
  </si>
  <si>
    <t>80042</t>
  </si>
  <si>
    <t>AP - A/P - Holidex (cls)</t>
  </si>
  <si>
    <t>80043</t>
  </si>
  <si>
    <t>China - New Business</t>
  </si>
  <si>
    <t>80044</t>
  </si>
  <si>
    <t>A/P Legal - China</t>
  </si>
  <si>
    <t>80045</t>
  </si>
  <si>
    <t>China - Existing Business</t>
  </si>
  <si>
    <t>80046</t>
  </si>
  <si>
    <t>A/P - China Finance</t>
  </si>
  <si>
    <t>80047</t>
  </si>
  <si>
    <t>A/P - China Human Resources</t>
  </si>
  <si>
    <t>80048</t>
  </si>
  <si>
    <t>A/P - China Engineering</t>
  </si>
  <si>
    <t>80049</t>
  </si>
  <si>
    <t>China - Hiu</t>
  </si>
  <si>
    <t>80050</t>
  </si>
  <si>
    <t>S.E.A. Operations - Singapore</t>
  </si>
  <si>
    <t>P6011</t>
  </si>
  <si>
    <t>80051</t>
  </si>
  <si>
    <t>AA - Australasia Office (cls)</t>
  </si>
  <si>
    <t>P6012</t>
  </si>
  <si>
    <t>80052</t>
  </si>
  <si>
    <t>Japan Dev Office</t>
  </si>
  <si>
    <t>P6013</t>
  </si>
  <si>
    <t>80053</t>
  </si>
  <si>
    <t>Singapore Sales</t>
  </si>
  <si>
    <t>P7000</t>
  </si>
  <si>
    <t>80054</t>
  </si>
  <si>
    <t>Japan Sales (cls)</t>
  </si>
  <si>
    <t>80055</t>
  </si>
  <si>
    <t>A/P Trade Sales (cls)</t>
  </si>
  <si>
    <t>80056</t>
  </si>
  <si>
    <t>AP - A/P Hk Sales (cls)</t>
  </si>
  <si>
    <t>80057</t>
  </si>
  <si>
    <t>A/P Brand Marketing (cls)</t>
  </si>
  <si>
    <t>80058</t>
  </si>
  <si>
    <t>A/P Field Marketing- Hk (cls)</t>
  </si>
  <si>
    <t>80059</t>
  </si>
  <si>
    <t>A/P Communications (cls)</t>
  </si>
  <si>
    <t>80060</t>
  </si>
  <si>
    <t>A/P Public Relations (cls)</t>
  </si>
  <si>
    <t>80061</t>
  </si>
  <si>
    <t>A/P Field Marketing (cls)</t>
  </si>
  <si>
    <t>80062</t>
  </si>
  <si>
    <t>A/P Japan S&amp;M Office</t>
  </si>
  <si>
    <t>80063</t>
  </si>
  <si>
    <t>A/P - Australia Marketing(cls)</t>
  </si>
  <si>
    <t>80064</t>
  </si>
  <si>
    <t>Closed A/P Divisional Mktg</t>
  </si>
  <si>
    <t>80065</t>
  </si>
  <si>
    <t>Frankfurt Sales Office(cls)</t>
  </si>
  <si>
    <t>80066</t>
  </si>
  <si>
    <t>Australia Sales Office</t>
  </si>
  <si>
    <t>80067</t>
  </si>
  <si>
    <t>A/P - China Marketing</t>
  </si>
  <si>
    <t>80068</t>
  </si>
  <si>
    <t>A/P Australia Sales</t>
  </si>
  <si>
    <t>80069</t>
  </si>
  <si>
    <t>A/P Divisional Sales(cls)</t>
  </si>
  <si>
    <t>80070</t>
  </si>
  <si>
    <t>Singapore Field Marketing(cls)</t>
  </si>
  <si>
    <t>80071</t>
  </si>
  <si>
    <t>Reservation Assm - A/P</t>
  </si>
  <si>
    <t>80072</t>
  </si>
  <si>
    <t>HCT APAC</t>
  </si>
  <si>
    <t>80073</t>
  </si>
  <si>
    <t>Dummy - Wwhs (Bristol)</t>
  </si>
  <si>
    <t>Q0008</t>
  </si>
  <si>
    <t>80074</t>
  </si>
  <si>
    <t>Eureka IFRS Adjustments</t>
  </si>
  <si>
    <t>Q0002</t>
  </si>
  <si>
    <t>80075</t>
  </si>
  <si>
    <t>Asia/Pac Ltd Consol Adj</t>
  </si>
  <si>
    <t>Q0003</t>
  </si>
  <si>
    <t>80076</t>
  </si>
  <si>
    <t>Asia/Pac Uk Only Preacq</t>
  </si>
  <si>
    <t>Q0004</t>
  </si>
  <si>
    <t>80077</t>
  </si>
  <si>
    <t>Asia/Pac Acq Audit M/C Jv</t>
  </si>
  <si>
    <t>Q0005</t>
  </si>
  <si>
    <t>80078</t>
  </si>
  <si>
    <t>Asia/Pac Acq Audit Fran</t>
  </si>
  <si>
    <t>80079</t>
  </si>
  <si>
    <t>AP Apac Corp Cred A&amp;G</t>
  </si>
  <si>
    <t>80080</t>
  </si>
  <si>
    <t>Indonesia J.V.</t>
  </si>
  <si>
    <t>P2052</t>
  </si>
  <si>
    <t>80081</t>
  </si>
  <si>
    <t>Fiji Management Contract</t>
  </si>
  <si>
    <t>80082</t>
  </si>
  <si>
    <t>Hii Frmt End Fees A/P</t>
  </si>
  <si>
    <t>P0002</t>
  </si>
  <si>
    <t>80083</t>
  </si>
  <si>
    <t>GTC Staffing</t>
  </si>
  <si>
    <t>80084</t>
  </si>
  <si>
    <t>Hii - A/P Franchise Corp</t>
  </si>
  <si>
    <t>P6007</t>
  </si>
  <si>
    <t>80085</t>
  </si>
  <si>
    <t>Finance Solutions BSC</t>
  </si>
  <si>
    <t>80086</t>
  </si>
  <si>
    <t>Hii- A/P Holidex</t>
  </si>
  <si>
    <t>80087</t>
  </si>
  <si>
    <t>HII University A/P</t>
  </si>
  <si>
    <t>80088</t>
  </si>
  <si>
    <t>P7001</t>
  </si>
  <si>
    <t>80089</t>
  </si>
  <si>
    <t>Japan Sales</t>
  </si>
  <si>
    <t>80090</t>
  </si>
  <si>
    <t>A/P Trade Sales</t>
  </si>
  <si>
    <t>80091</t>
  </si>
  <si>
    <t>AP - A/P Hk Sales - P7001(cls)</t>
  </si>
  <si>
    <t>80092</t>
  </si>
  <si>
    <t>A/P Brand Marketing</t>
  </si>
  <si>
    <t>80093</t>
  </si>
  <si>
    <t>A/P Field Marketing- Hk</t>
  </si>
  <si>
    <t>80094</t>
  </si>
  <si>
    <t>A/P Communications</t>
  </si>
  <si>
    <t>80095</t>
  </si>
  <si>
    <t>A/P Public Relations</t>
  </si>
  <si>
    <t>80096</t>
  </si>
  <si>
    <t>A/P Field Marketing- China</t>
  </si>
  <si>
    <t>80097</t>
  </si>
  <si>
    <t>A/P Field Marketing- Japan</t>
  </si>
  <si>
    <t>80098</t>
  </si>
  <si>
    <t>A/P - Australia Marketing</t>
  </si>
  <si>
    <t>80099</t>
  </si>
  <si>
    <t>Closed AP Divisional Marketing</t>
  </si>
  <si>
    <t>80100</t>
  </si>
  <si>
    <t>Frankfurt Sales Office</t>
  </si>
  <si>
    <t>80101</t>
  </si>
  <si>
    <t>80102</t>
  </si>
  <si>
    <t>A/P Divisional Sales</t>
  </si>
  <si>
    <t>80103</t>
  </si>
  <si>
    <t>Singapore Field Mkt (cls)</t>
  </si>
  <si>
    <t>80104</t>
  </si>
  <si>
    <t>P8001</t>
  </si>
  <si>
    <t>80105</t>
  </si>
  <si>
    <t>AP - Asia/Pac SCIH Elim</t>
  </si>
  <si>
    <t>Q0007</t>
  </si>
  <si>
    <t>Closed SWA - Sales &amp; Marketing</t>
  </si>
  <si>
    <t>80107</t>
  </si>
  <si>
    <t>India - Holidex</t>
  </si>
  <si>
    <t>80108</t>
  </si>
  <si>
    <t>P7002</t>
  </si>
  <si>
    <t>80109</t>
  </si>
  <si>
    <t>INDIA RESV - HICP(I)Pvt</t>
  </si>
  <si>
    <t>P8002</t>
  </si>
  <si>
    <t>80110</t>
  </si>
  <si>
    <t>Hhc -Frmt End Fees -A/P</t>
  </si>
  <si>
    <t>80111</t>
  </si>
  <si>
    <t>SWA - INDIA RESERVATIONS</t>
  </si>
  <si>
    <t>80112</t>
  </si>
  <si>
    <t>AA - Hhc -Hicpi O/H (cls)</t>
  </si>
  <si>
    <t>80113</t>
  </si>
  <si>
    <t>AA - Hhc -A/P U/A O/H (cls)</t>
  </si>
  <si>
    <t>80114</t>
  </si>
  <si>
    <t>Hhc -Holidex Assm -A/P</t>
  </si>
  <si>
    <t>80115</t>
  </si>
  <si>
    <t>HHC -University Assm -A/P</t>
  </si>
  <si>
    <t>80116</t>
  </si>
  <si>
    <t>Hhc -Wwhs -A/P</t>
  </si>
  <si>
    <t>80117</t>
  </si>
  <si>
    <t>Hhc -A/P Franchise Direct</t>
  </si>
  <si>
    <t>80118</t>
  </si>
  <si>
    <t>Closed Hhc -India Mkt Sur/Def</t>
  </si>
  <si>
    <t>P7003</t>
  </si>
  <si>
    <t>80119</t>
  </si>
  <si>
    <t>Closed Hhc -A/P Div Mkting -Hk</t>
  </si>
  <si>
    <t>80120</t>
  </si>
  <si>
    <t>HHC -A/P DIV SALES -HONGKONG</t>
  </si>
  <si>
    <t>80121</t>
  </si>
  <si>
    <t>AP - Hhc -Trade Sales (cls)</t>
  </si>
  <si>
    <t>80122</t>
  </si>
  <si>
    <t>AP - Hhc -Brand Mktg (cls)</t>
  </si>
  <si>
    <t>80123</t>
  </si>
  <si>
    <t>AP - Hhc -Field Mktg (cls)</t>
  </si>
  <si>
    <t>80124</t>
  </si>
  <si>
    <t>AP - Hhc -P.R. (cls)</t>
  </si>
  <si>
    <t>80125</t>
  </si>
  <si>
    <t>AP - Hhc -Div Sales (cls)</t>
  </si>
  <si>
    <t>80126</t>
  </si>
  <si>
    <t>Hhc -Sales &amp; Mktg -Japan</t>
  </si>
  <si>
    <t>80127</t>
  </si>
  <si>
    <t>Hhc -Sales Japan</t>
  </si>
  <si>
    <t>80128</t>
  </si>
  <si>
    <t>Hhc Sales &amp; Mktg  Austr(cls)</t>
  </si>
  <si>
    <t>P7007</t>
  </si>
  <si>
    <t>80129</t>
  </si>
  <si>
    <t>AP - Hhc -Aus Sales (cls)</t>
  </si>
  <si>
    <t>80130</t>
  </si>
  <si>
    <t>Hhc Sales&amp;Mktg  Singapore(cls)</t>
  </si>
  <si>
    <t>P7008</t>
  </si>
  <si>
    <t>80131</t>
  </si>
  <si>
    <t>AP - Hhc -Sales Sing (cls)</t>
  </si>
  <si>
    <t>80132</t>
  </si>
  <si>
    <t>AP - Hhc - China S&amp;M (cls)</t>
  </si>
  <si>
    <t>P7009</t>
  </si>
  <si>
    <t>80133</t>
  </si>
  <si>
    <t>ClosedHhc -Sales &amp; Mktg -India</t>
  </si>
  <si>
    <t>P7010</t>
  </si>
  <si>
    <t>Hhc -India Rsvd Sur/Def</t>
  </si>
  <si>
    <t>80135</t>
  </si>
  <si>
    <t>HHC -Reservation Assmts(cls)</t>
  </si>
  <si>
    <t>80136</t>
  </si>
  <si>
    <t>Closed IHG S&amp;M Ass Surp/Def</t>
  </si>
  <si>
    <t>P7004</t>
  </si>
  <si>
    <t>80137</t>
  </si>
  <si>
    <t>Overhead Allocation Revenue</t>
  </si>
  <si>
    <t>80138</t>
  </si>
  <si>
    <t>GC Rev Genratn Task Force(cls)</t>
  </si>
  <si>
    <t>80139</t>
  </si>
  <si>
    <t>IHC Legal Asia Pacific</t>
  </si>
  <si>
    <t>P6014</t>
  </si>
  <si>
    <t>80140</t>
  </si>
  <si>
    <t>IHC LEGAL AP CONTRA</t>
  </si>
  <si>
    <t>Q0011</t>
  </si>
  <si>
    <t>80141</t>
  </si>
  <si>
    <t>SCH-InterCo Royalty Incme(cls)</t>
  </si>
  <si>
    <t>80142</t>
  </si>
  <si>
    <t>HI AP-China Legal</t>
  </si>
  <si>
    <t>80143</t>
  </si>
  <si>
    <t>INTERCONTINENTAL COLOMBO</t>
  </si>
  <si>
    <t>80144</t>
  </si>
  <si>
    <t>Holidex - Japan Hotels</t>
  </si>
  <si>
    <t>AP MARKETING ASSESSMENTS</t>
  </si>
  <si>
    <t>80146</t>
  </si>
  <si>
    <t>RESERVATION ASSESSMENTS JAPAN</t>
  </si>
  <si>
    <t>80147</t>
  </si>
  <si>
    <t>FACILTIES GURGOAN - P6041</t>
  </si>
  <si>
    <t>80148</t>
  </si>
  <si>
    <t>Facilities Gurgaon</t>
  </si>
  <si>
    <t>P5941</t>
  </si>
  <si>
    <t>80149</t>
  </si>
  <si>
    <t>HEAD OF FINANCE OPS INDIA</t>
  </si>
  <si>
    <t>80150</t>
  </si>
  <si>
    <t>AP - Project Dragon (cls)</t>
  </si>
  <si>
    <t>80151</t>
  </si>
  <si>
    <t>80152</t>
  </si>
  <si>
    <t>Res to Cash Amer - P6041 (cls)</t>
  </si>
  <si>
    <t>80153</t>
  </si>
  <si>
    <t>IHGRC REDEMPTION P6041</t>
  </si>
  <si>
    <t>80154</t>
  </si>
  <si>
    <t>Res to Cash US - P6041 (cls)</t>
  </si>
  <si>
    <t>80155</t>
  </si>
  <si>
    <t>SWA NEW PROJECT</t>
  </si>
  <si>
    <t>80156</t>
  </si>
  <si>
    <t>ANALYTICS (80156)</t>
  </si>
  <si>
    <t>80157</t>
  </si>
  <si>
    <t>Global EMEA - P6041 (cls)</t>
  </si>
  <si>
    <t>80158</t>
  </si>
  <si>
    <t>Global Amer - P6041 (cls)</t>
  </si>
  <si>
    <t>AUAJ REVANALYSIS (DEL)</t>
  </si>
  <si>
    <t>COMM PERFORMANCE IMEA (P6008)</t>
  </si>
  <si>
    <t>AMEA - RMH (DEL)</t>
  </si>
  <si>
    <t>80162</t>
  </si>
  <si>
    <t>FACILITIES DELHI INDIA (80603)</t>
  </si>
  <si>
    <t>80163</t>
  </si>
  <si>
    <t>P7004-SF Clearance (cls)</t>
  </si>
  <si>
    <t>80164</t>
  </si>
  <si>
    <t>Closed P7010 System Fund Clear</t>
  </si>
  <si>
    <t>80165</t>
  </si>
  <si>
    <t>INDIA TAX - P6008</t>
  </si>
  <si>
    <t>80166</t>
  </si>
  <si>
    <t>India Tax - P6041 (cls)</t>
  </si>
  <si>
    <t>Gurgaon Variable Reservations</t>
  </si>
  <si>
    <t>Regional Sales SWA</t>
  </si>
  <si>
    <t>80169</t>
  </si>
  <si>
    <t>CORP FIN EUROPE (INDIA)</t>
  </si>
  <si>
    <t>80170</t>
  </si>
  <si>
    <t>80171</t>
  </si>
  <si>
    <t>SWA - Hotel Openings</t>
  </si>
  <si>
    <t>80172</t>
  </si>
  <si>
    <t>HI Pune Hinjewadi</t>
  </si>
  <si>
    <t>80173</t>
  </si>
  <si>
    <t>CP New Delhi Rohini Mgt Fees</t>
  </si>
  <si>
    <t>80174</t>
  </si>
  <si>
    <t>HI Cochin Mgt Fees</t>
  </si>
  <si>
    <t>Comm Mktg SWA</t>
  </si>
  <si>
    <t>80176</t>
  </si>
  <si>
    <t>LEGAL SOUTH WEST ASIA - P6008</t>
  </si>
  <si>
    <t>Consumer Insight India</t>
  </si>
  <si>
    <t>80178</t>
  </si>
  <si>
    <t>IC MKT Spend SWA</t>
  </si>
  <si>
    <t>80179</t>
  </si>
  <si>
    <t>SWA SS - Administration</t>
  </si>
  <si>
    <t>80180</t>
  </si>
  <si>
    <t>INDIA - SAFETY</t>
  </si>
  <si>
    <t>80181</t>
  </si>
  <si>
    <t>SYSTEM FUND (80181)</t>
  </si>
  <si>
    <t>80182</t>
  </si>
  <si>
    <t>SWA - Corporate Finance</t>
  </si>
  <si>
    <t>80183</t>
  </si>
  <si>
    <t>EX Ahmedabad</t>
  </si>
  <si>
    <t>80184</t>
  </si>
  <si>
    <t>80185</t>
  </si>
  <si>
    <t>ICS CENTRAL AMEA (INDIA P6041)</t>
  </si>
  <si>
    <t>AMEA SFH (P6008)</t>
  </si>
  <si>
    <t>80187</t>
  </si>
  <si>
    <t>AMEA - Finance NHOP SWA</t>
  </si>
  <si>
    <t>80188</t>
  </si>
  <si>
    <t>AMEA HPS - SWA (OLD)</t>
  </si>
  <si>
    <t>Revenue Performance SWA</t>
  </si>
  <si>
    <t>NSO India (Project)</t>
  </si>
  <si>
    <t>80191</t>
  </si>
  <si>
    <t>DRS India (cls)</t>
  </si>
  <si>
    <t>80192</t>
  </si>
  <si>
    <t>AMEA Comms SWA (India)  (cls)</t>
  </si>
  <si>
    <t>80193</t>
  </si>
  <si>
    <t>SS - Sales &amp; Marketing</t>
  </si>
  <si>
    <t>80194</t>
  </si>
  <si>
    <t>SS - Finance</t>
  </si>
  <si>
    <t>80195</t>
  </si>
  <si>
    <t>SWA SS - HR - P6008 (cls)</t>
  </si>
  <si>
    <t>80196</t>
  </si>
  <si>
    <t>SWA SS - Reservations (cls)</t>
  </si>
  <si>
    <t>80197</t>
  </si>
  <si>
    <t>SWA SS - IT - P6008 (cls)</t>
  </si>
  <si>
    <t>Project- MB PR &amp; Comm (P6008)</t>
  </si>
  <si>
    <t>80199</t>
  </si>
  <si>
    <t>PROJECT- IC PR &amp; COMM (P6008)</t>
  </si>
  <si>
    <t>80200</t>
  </si>
  <si>
    <t>Analytics (80200) (cls)</t>
  </si>
  <si>
    <t>80201</t>
  </si>
  <si>
    <t>EX Chennai Mahindra World City</t>
  </si>
  <si>
    <t>80202</t>
  </si>
  <si>
    <t>AMEA - INDIA SPECIAL PROJECTS</t>
  </si>
  <si>
    <t>80203</t>
  </si>
  <si>
    <t>80204</t>
  </si>
  <si>
    <t>80205</t>
  </si>
  <si>
    <t>DOUBTFUL DEBTS STAT RLS P6008</t>
  </si>
  <si>
    <t>80206</t>
  </si>
  <si>
    <t>HI Mayur Vihar New Delhi</t>
  </si>
  <si>
    <t>80207</t>
  </si>
  <si>
    <t>CP New Delhi Mayur Vihar Noida</t>
  </si>
  <si>
    <t>80208</t>
  </si>
  <si>
    <t>HI Jaipur City Centre</t>
  </si>
  <si>
    <t>80209</t>
  </si>
  <si>
    <t>80210</t>
  </si>
  <si>
    <t>SWA - NATIONAL SALES INDIA</t>
  </si>
  <si>
    <t>80211</t>
  </si>
  <si>
    <t>SWASIA_ FRA_Bad Debt Provision</t>
  </si>
  <si>
    <t>80212</t>
  </si>
  <si>
    <t>LEARNING DELIVERY - BSC INDIA</t>
  </si>
  <si>
    <t>80213</t>
  </si>
  <si>
    <t>HI New Delhi Intl Airport</t>
  </si>
  <si>
    <t>80214</t>
  </si>
  <si>
    <t>Application Integration Archit</t>
  </si>
  <si>
    <t>80215</t>
  </si>
  <si>
    <t>APAC HRSS - INDIA - P6041</t>
  </si>
  <si>
    <t>80216</t>
  </si>
  <si>
    <t>80217</t>
  </si>
  <si>
    <t>SWA COMMS_INDIA - P6008</t>
  </si>
  <si>
    <t>80218</t>
  </si>
  <si>
    <t>EUROPE FINANCE INDIA (P6008)</t>
  </si>
  <si>
    <t>80219</t>
  </si>
  <si>
    <t>GLOBAL FUNDS BUS SUPPT (INDIA)</t>
  </si>
  <si>
    <t>80220</t>
  </si>
  <si>
    <t>CP Chennai Adyar Park - P6024</t>
  </si>
  <si>
    <t>80221</t>
  </si>
  <si>
    <t>Holiday Inns (Mongolia) Ltd</t>
  </si>
  <si>
    <t>P2011</t>
  </si>
  <si>
    <t>80222</t>
  </si>
  <si>
    <t>Holiday Inn China Ltd</t>
  </si>
  <si>
    <t>80223</t>
  </si>
  <si>
    <t>Hi G/Ct Guangzhou Inc</t>
  </si>
  <si>
    <t>P2018</t>
  </si>
  <si>
    <t>80224</t>
  </si>
  <si>
    <t>Hi Guilin Tn Corp</t>
  </si>
  <si>
    <t>P2025</t>
  </si>
  <si>
    <t>80225</t>
  </si>
  <si>
    <t>Tian An Company Jv(cls)</t>
  </si>
  <si>
    <t>P2028</t>
  </si>
  <si>
    <t>80226</t>
  </si>
  <si>
    <t>Hi China Inc Tn Corp</t>
  </si>
  <si>
    <t>80227</t>
  </si>
  <si>
    <t>HI DALIAN INC TN CORP</t>
  </si>
  <si>
    <t>P2029</t>
  </si>
  <si>
    <t>80228</t>
  </si>
  <si>
    <t>Hi Chongqing Inc Tn</t>
  </si>
  <si>
    <t>80229</t>
  </si>
  <si>
    <t>Hi Beijing Tn Corp</t>
  </si>
  <si>
    <t>80230</t>
  </si>
  <si>
    <t>Beijing Grvw Mg/Ct</t>
  </si>
  <si>
    <t>80231</t>
  </si>
  <si>
    <t>HI Chandigarh Panchkula -P6008</t>
  </si>
  <si>
    <t>80232</t>
  </si>
  <si>
    <t>P8002_Inter-BU IC default dep</t>
  </si>
  <si>
    <t>80233</t>
  </si>
  <si>
    <t>P7003_Inter-BU IC default dept</t>
  </si>
  <si>
    <t>80234</t>
  </si>
  <si>
    <t>SEAK REVANALYSIS (DEL)</t>
  </si>
  <si>
    <t>80235</t>
  </si>
  <si>
    <t>IMEA REVANALYSIS (DEL)</t>
  </si>
  <si>
    <t>RMH SWA (DEL)</t>
  </si>
  <si>
    <t>80237</t>
  </si>
  <si>
    <t>AMEA - RMH NHOP (DEL) (cls)</t>
  </si>
  <si>
    <t>80238</t>
  </si>
  <si>
    <t>Project - IC Comm SWA (cls)</t>
  </si>
  <si>
    <t>80239</t>
  </si>
  <si>
    <t>Project - MB Comm SWA (cls)</t>
  </si>
  <si>
    <t>80240</t>
  </si>
  <si>
    <t>HI &amp; SUITES WHITEFIELD Bengalu</t>
  </si>
  <si>
    <t>80241</t>
  </si>
  <si>
    <t>80242</t>
  </si>
  <si>
    <t>80243</t>
  </si>
  <si>
    <t>80244</t>
  </si>
  <si>
    <t>SWA DEVELOPMENT CONFERENCE</t>
  </si>
  <si>
    <t>80245</t>
  </si>
  <si>
    <t>HIEX CHENNAI OMR SHOLINGANALLU</t>
  </si>
  <si>
    <t>80246</t>
  </si>
  <si>
    <t>Commercial L&amp;D (P6008)</t>
  </si>
  <si>
    <t>80247</t>
  </si>
  <si>
    <t>80248</t>
  </si>
  <si>
    <t>GPS HRIS INDIA</t>
  </si>
  <si>
    <t>80249</t>
  </si>
  <si>
    <t>P2I ADDITIONAL SUPPORT -P6041</t>
  </si>
  <si>
    <t>80250</t>
  </si>
  <si>
    <t>CP Pune City Centre - P6008</t>
  </si>
  <si>
    <t>80251</t>
  </si>
  <si>
    <t>Finance Solutions India  P6041</t>
  </si>
  <si>
    <t>80252</t>
  </si>
  <si>
    <t>R2C CONTRACTS (P6041)</t>
  </si>
  <si>
    <t>80253</t>
  </si>
  <si>
    <t>BDP ANZSP P6008</t>
  </si>
  <si>
    <t>80254</t>
  </si>
  <si>
    <t>Holiday Inn Kolkata Airport IM</t>
  </si>
  <si>
    <t>80255</t>
  </si>
  <si>
    <t>Holiday Inn Chennai Omr It Exp</t>
  </si>
  <si>
    <t>80256</t>
  </si>
  <si>
    <t>Corp Accounting Japan</t>
  </si>
  <si>
    <t>80257</t>
  </si>
  <si>
    <t>TALENT &amp; RESOURCING SWA</t>
  </si>
  <si>
    <t>80258</t>
  </si>
  <si>
    <t>Revenue Performance AUA (DEL)</t>
  </si>
  <si>
    <t>80259</t>
  </si>
  <si>
    <t>Revenue Performance SEA (DEL)</t>
  </si>
  <si>
    <t>80260</t>
  </si>
  <si>
    <t>Revenue Perfor IMEA (DEL)(cls)</t>
  </si>
  <si>
    <t>80261</t>
  </si>
  <si>
    <t>80262</t>
  </si>
  <si>
    <t>REVENUE PERFORMANCE SEA DELHI</t>
  </si>
  <si>
    <t>REVENUE PERFORMANCE AUA DELHI</t>
  </si>
  <si>
    <t>RM Perf &amp; Analytics - India</t>
  </si>
  <si>
    <t>Global Shared Services (India)</t>
  </si>
  <si>
    <t>80267</t>
  </si>
  <si>
    <t>Global Sales – Gbl Accts India</t>
  </si>
  <si>
    <t>80269</t>
  </si>
  <si>
    <t>80270</t>
  </si>
  <si>
    <t>80271</t>
  </si>
  <si>
    <t>80272</t>
  </si>
  <si>
    <t>80273</t>
  </si>
  <si>
    <t>HCL Unified Compute - India</t>
  </si>
  <si>
    <t>80274</t>
  </si>
  <si>
    <t>80275</t>
  </si>
  <si>
    <t>EX Bengaluru Yeswantpur</t>
  </si>
  <si>
    <t>80276</t>
  </si>
  <si>
    <t>80277</t>
  </si>
  <si>
    <t>80278</t>
  </si>
  <si>
    <t>80279</t>
  </si>
  <si>
    <t>HIEX Kolkata New Town</t>
  </si>
  <si>
    <t>80280</t>
  </si>
  <si>
    <t>HIEX Greater Noida Knowledge P</t>
  </si>
  <si>
    <t>80281</t>
  </si>
  <si>
    <t>HIEX Mumbai Goregaon</t>
  </si>
  <si>
    <t>80282</t>
  </si>
  <si>
    <t>HIEX Bangalore Hosur road</t>
  </si>
  <si>
    <t>RM Perf &amp; Analytics - P6041 IN</t>
  </si>
  <si>
    <t>80284</t>
  </si>
  <si>
    <t>HI Goa</t>
  </si>
  <si>
    <t>Business Rewards</t>
  </si>
  <si>
    <t>80286</t>
  </si>
  <si>
    <t>AMBASSADOR P6008</t>
  </si>
  <si>
    <t>IHG Rewards Club</t>
  </si>
  <si>
    <t>Ancillary Revenue</t>
  </si>
  <si>
    <t>India RES Assessment (P6008)</t>
  </si>
  <si>
    <t>India CP Marketing Assessment</t>
  </si>
  <si>
    <t>India IC Marketing Assessment</t>
  </si>
  <si>
    <t>India HI Marketing Assessment</t>
  </si>
  <si>
    <t>India EX Marketing Assessment</t>
  </si>
  <si>
    <t>80294</t>
  </si>
  <si>
    <t>Holiday Inn Agra MG Road</t>
  </si>
  <si>
    <t>80295</t>
  </si>
  <si>
    <t>UB Amaya Resort Kolkata NH6</t>
  </si>
  <si>
    <t>80296</t>
  </si>
  <si>
    <t>HOLIDAY INN (INDIA)</t>
  </si>
  <si>
    <t>IN - SWA Assessments</t>
  </si>
  <si>
    <t>80298</t>
  </si>
  <si>
    <t>AA-TSA_D&amp;E SWA</t>
  </si>
  <si>
    <t>80299</t>
  </si>
  <si>
    <t>India Covid Reorg P6008</t>
  </si>
  <si>
    <t>80300</t>
  </si>
  <si>
    <t>HI Gurugram Sector 90</t>
  </si>
  <si>
    <t>80301</t>
  </si>
  <si>
    <t>HIEX &amp; Suites Bengaluru OMR</t>
  </si>
  <si>
    <t>80302</t>
  </si>
  <si>
    <t>HIEX Kolkata Airport</t>
  </si>
  <si>
    <t>Ambassador India - SF</t>
  </si>
  <si>
    <t>80304</t>
  </si>
  <si>
    <t>FINANCIAL REPORTING ASIA P6041</t>
  </si>
  <si>
    <t>80305</t>
  </si>
  <si>
    <t>Holiday Inn Chandigarh Zirakpu</t>
  </si>
  <si>
    <t>80306</t>
  </si>
  <si>
    <t>India Deployment - P5941</t>
  </si>
  <si>
    <t>80307</t>
  </si>
  <si>
    <t>Holiday Inn Goa Candolim</t>
  </si>
  <si>
    <t>80308</t>
  </si>
  <si>
    <t>EMEAA Central Dev. P5908</t>
  </si>
  <si>
    <t>80309</t>
  </si>
  <si>
    <t>Six Senses India</t>
  </si>
  <si>
    <t>80310</t>
  </si>
  <si>
    <t>2X - VOCO P6008</t>
  </si>
  <si>
    <t>RMH SEA (BSC INDIA)</t>
  </si>
  <si>
    <t>80312</t>
  </si>
  <si>
    <t>AA_TSF SWA</t>
  </si>
  <si>
    <t>80313</t>
  </si>
  <si>
    <t>SX Wellness India Corp P5908</t>
  </si>
  <si>
    <t>80314</t>
  </si>
  <si>
    <t>TBM - India P6041</t>
  </si>
  <si>
    <t>80315</t>
  </si>
  <si>
    <t>VANA WELLNESS</t>
  </si>
  <si>
    <t>80316</t>
  </si>
  <si>
    <t>HI Express jaipur Gopalpura</t>
  </si>
  <si>
    <t>COMMERCIAL ADVANTAGE - INDIA</t>
  </si>
  <si>
    <t>80318</t>
  </si>
  <si>
    <t>CP KOCHI</t>
  </si>
  <si>
    <t>80319</t>
  </si>
  <si>
    <t>Holiday Inn Katra Vaishno Devi</t>
  </si>
  <si>
    <t>80320</t>
  </si>
  <si>
    <t>Holiday Inn  Lucknow Airport</t>
  </si>
  <si>
    <t>G&amp;M Strategy India P5908</t>
  </si>
  <si>
    <t>80322</t>
  </si>
  <si>
    <t>GPS HRIS India - P5941</t>
  </si>
  <si>
    <t>80323</t>
  </si>
  <si>
    <t>Learning Delivery - India</t>
  </si>
  <si>
    <t>80324</t>
  </si>
  <si>
    <t>Procurement-  India Corp</t>
  </si>
  <si>
    <t>NSO India Self-Funded</t>
  </si>
  <si>
    <t>EMEAA Perf Int &amp; Ops Sup India</t>
  </si>
  <si>
    <t>80327</t>
  </si>
  <si>
    <t>80328</t>
  </si>
  <si>
    <t>BSC Fees Revenue</t>
  </si>
  <si>
    <t>80331</t>
  </si>
  <si>
    <t>Hi Cp Hk Inc Tn Corp</t>
  </si>
  <si>
    <t>80332</t>
  </si>
  <si>
    <t>Hong Kong Signs</t>
  </si>
  <si>
    <t>80333</t>
  </si>
  <si>
    <t>Holiday Inn A/P Ltd - JV</t>
  </si>
  <si>
    <t>P4002</t>
  </si>
  <si>
    <t>80391</t>
  </si>
  <si>
    <t>Hi Sydney Inc Tn Corp</t>
  </si>
  <si>
    <t>80392</t>
  </si>
  <si>
    <t>AP  DummyHHC COH ROY ELIM(cls)</t>
  </si>
  <si>
    <t>Q0010</t>
  </si>
  <si>
    <t>80393</t>
  </si>
  <si>
    <t>HI Holdings Australia Pty Ltd</t>
  </si>
  <si>
    <t>80394</t>
  </si>
  <si>
    <t>Hi Adelaide Pty Ltd</t>
  </si>
  <si>
    <t>P2050</t>
  </si>
  <si>
    <t>80395</t>
  </si>
  <si>
    <t>AUSTRALIA LDT CONSOL. ADJ</t>
  </si>
  <si>
    <t>Q0006</t>
  </si>
  <si>
    <t>80396</t>
  </si>
  <si>
    <t>HI (AUS)-HAM ISL AR ADJ</t>
  </si>
  <si>
    <t>80397</t>
  </si>
  <si>
    <t>Aust General Trust</t>
  </si>
  <si>
    <t>P5000</t>
  </si>
  <si>
    <t>80398</t>
  </si>
  <si>
    <t>Dummy-COH ROY ELIM</t>
  </si>
  <si>
    <t>Q0009</t>
  </si>
  <si>
    <t>80399</t>
  </si>
  <si>
    <t>APAC Consol BU</t>
  </si>
  <si>
    <t>80400</t>
  </si>
  <si>
    <t>APAC Consol BU - NZD</t>
  </si>
  <si>
    <t>Q0018</t>
  </si>
  <si>
    <t>80401</t>
  </si>
  <si>
    <t>Burswood Tax Group Adj (cls)</t>
  </si>
  <si>
    <t>Q5082</t>
  </si>
  <si>
    <t>80402</t>
  </si>
  <si>
    <t>ANA MI</t>
  </si>
  <si>
    <t>Q7070</t>
  </si>
  <si>
    <t>80403</t>
  </si>
  <si>
    <t>Australia Tax Contingency</t>
  </si>
  <si>
    <t>Q0020</t>
  </si>
  <si>
    <t>80404</t>
  </si>
  <si>
    <t>Duet group adjustment</t>
  </si>
  <si>
    <t>80441</t>
  </si>
  <si>
    <t>Hi Queenstown Inc Tn(cls)</t>
  </si>
  <si>
    <t>80456</t>
  </si>
  <si>
    <t>Hi Singapore Inc Tenn</t>
  </si>
  <si>
    <t>P2020</t>
  </si>
  <si>
    <t>80457</t>
  </si>
  <si>
    <t>Hi Parkview Tn Corp</t>
  </si>
  <si>
    <t>80458</t>
  </si>
  <si>
    <t>Hhc Rsvd Apcro O/H</t>
  </si>
  <si>
    <t>P8004</t>
  </si>
  <si>
    <t>80460</t>
  </si>
  <si>
    <t>Technical Service HI (Phil)Inc</t>
  </si>
  <si>
    <t>80461</t>
  </si>
  <si>
    <t>Hi Philippines Inc Tn</t>
  </si>
  <si>
    <t>80462</t>
  </si>
  <si>
    <t>Evercrest, Philippines</t>
  </si>
  <si>
    <t>80463</t>
  </si>
  <si>
    <t>Phillipine Inc Acquisition</t>
  </si>
  <si>
    <t>80481</t>
  </si>
  <si>
    <t>Johor Bahru Mgt Ct</t>
  </si>
  <si>
    <t>P2016</t>
  </si>
  <si>
    <t>80482</t>
  </si>
  <si>
    <t>Hi Malaysia Tn Corp</t>
  </si>
  <si>
    <t>P2021</t>
  </si>
  <si>
    <t>80483</t>
  </si>
  <si>
    <t>Hi Malaysia Sdn Bhd Corpp</t>
  </si>
  <si>
    <t>P6006</t>
  </si>
  <si>
    <t>80541</t>
  </si>
  <si>
    <t>Hi Narai Hotel Mgt Co Ltd (M)</t>
  </si>
  <si>
    <t>P2054</t>
  </si>
  <si>
    <t>80581</t>
  </si>
  <si>
    <t>Holiday Inns (India) BV</t>
  </si>
  <si>
    <t>P2017</t>
  </si>
  <si>
    <t>80582</t>
  </si>
  <si>
    <t>Dhaka Mgmt Cont</t>
  </si>
  <si>
    <t>P2032</t>
  </si>
  <si>
    <t>80583</t>
  </si>
  <si>
    <t>SWA - Facilities</t>
  </si>
  <si>
    <t>80584</t>
  </si>
  <si>
    <t>HICPI IHG Rewards Club</t>
  </si>
  <si>
    <t>P9999</t>
  </si>
  <si>
    <t>80585</t>
  </si>
  <si>
    <t>SWA BUSINESS SUPPORT</t>
  </si>
  <si>
    <t>80586</t>
  </si>
  <si>
    <t>AMEA HR - SWA</t>
  </si>
  <si>
    <t>80587</t>
  </si>
  <si>
    <t>SWA - Operations</t>
  </si>
  <si>
    <t>80588</t>
  </si>
  <si>
    <t>AP - Development - SWA</t>
  </si>
  <si>
    <t>80589</t>
  </si>
  <si>
    <t>AMEA HRSS - INDIA</t>
  </si>
  <si>
    <t>80590</t>
  </si>
  <si>
    <t>Design and Engineering SW Asia</t>
  </si>
  <si>
    <t>80591</t>
  </si>
  <si>
    <t>CLOSED HI BRAND EXPENSES SWA</t>
  </si>
  <si>
    <t>80592</t>
  </si>
  <si>
    <t>AA CP Brand Expenses SWA (cls)</t>
  </si>
  <si>
    <t>80593</t>
  </si>
  <si>
    <t>AP EX Brand Expenses SWA (cls)</t>
  </si>
  <si>
    <t>80594</t>
  </si>
  <si>
    <t>INDIA GLOBAL SALES OPERATION</t>
  </si>
  <si>
    <t>80595</t>
  </si>
  <si>
    <t>Information Technology SWA</t>
  </si>
  <si>
    <t>80596</t>
  </si>
  <si>
    <t>UE UNALLOCATED P6008 (80596)</t>
  </si>
  <si>
    <t>80597</t>
  </si>
  <si>
    <t>Bad Debt Provision - SEA</t>
  </si>
  <si>
    <t>80598</t>
  </si>
  <si>
    <t>COMP &amp; BEN - INDIA - P6008</t>
  </si>
  <si>
    <t>80599</t>
  </si>
  <si>
    <t>LEARNING DELIVERY - SWA</t>
  </si>
  <si>
    <t>80601</t>
  </si>
  <si>
    <t>Procure to Pay - Amer (cls)</t>
  </si>
  <si>
    <t>80602</t>
  </si>
  <si>
    <t>BSC Mgmt - Dehli India (cls)</t>
  </si>
  <si>
    <t>80603</t>
  </si>
  <si>
    <t>FACILITIES DELHI INDIA</t>
  </si>
  <si>
    <t>80604</t>
  </si>
  <si>
    <t>GSC LOGISTICS (80604)</t>
  </si>
  <si>
    <t>80605</t>
  </si>
  <si>
    <t>Facilities  PP India(cls)</t>
  </si>
  <si>
    <t>80606</t>
  </si>
  <si>
    <t>PROCESS TRAINING DEPARTMENT</t>
  </si>
  <si>
    <t>80608</t>
  </si>
  <si>
    <t>G&amp;C AMEA (80608) (cls)</t>
  </si>
  <si>
    <t>80609</t>
  </si>
  <si>
    <t>INDIA IMPLEMENTATION</t>
  </si>
  <si>
    <t>80610</t>
  </si>
  <si>
    <t>ONE CARD (80610)</t>
  </si>
  <si>
    <t>80611</t>
  </si>
  <si>
    <t>AP (80611)</t>
  </si>
  <si>
    <t>80612</t>
  </si>
  <si>
    <t>UK CPS (80612) (cls)</t>
  </si>
  <si>
    <t>80613</t>
  </si>
  <si>
    <t>SOX INDIA (80613)</t>
  </si>
  <si>
    <t>80614</t>
  </si>
  <si>
    <t>R2C CRF (80614)</t>
  </si>
  <si>
    <t>80616</t>
  </si>
  <si>
    <t>INDIRECT TAX (80616)</t>
  </si>
  <si>
    <t>80617</t>
  </si>
  <si>
    <t>BSC Management India (cls)</t>
  </si>
  <si>
    <t>80618</t>
  </si>
  <si>
    <t>CMH Acctg - Amer (80618) (cls)</t>
  </si>
  <si>
    <t>80619</t>
  </si>
  <si>
    <t>R2C - Amer (80619) (cls)</t>
  </si>
  <si>
    <t>80624</t>
  </si>
  <si>
    <t>H2R INDIA (80624)</t>
  </si>
  <si>
    <t>80625</t>
  </si>
  <si>
    <t>IT SUPPORT - INDIA (80625)</t>
  </si>
  <si>
    <t>80626</t>
  </si>
  <si>
    <t>Procure to Pay - APAC (cls)</t>
  </si>
  <si>
    <t>80627</t>
  </si>
  <si>
    <t>Procure to Pay - EMEA (cls)</t>
  </si>
  <si>
    <t>80628</t>
  </si>
  <si>
    <t>G&amp;C - EUR (80628)</t>
  </si>
  <si>
    <t>80629</t>
  </si>
  <si>
    <t>C2R Corp Acc - EMEA (cls)</t>
  </si>
  <si>
    <t>80630</t>
  </si>
  <si>
    <t>HOTEL ACCOUNTING HIEX (80630)</t>
  </si>
  <si>
    <t>80631</t>
  </si>
  <si>
    <t>HA - EUR (80631) (cls)</t>
  </si>
  <si>
    <t>80632</t>
  </si>
  <si>
    <t>R2C COLLECTION (80632)</t>
  </si>
  <si>
    <t>80633</t>
  </si>
  <si>
    <t>R2C CASH MANAGEMENT (80633)</t>
  </si>
  <si>
    <t>80634</t>
  </si>
  <si>
    <t>Gurgaon Corp Dev &amp; Integration</t>
  </si>
  <si>
    <t>80635</t>
  </si>
  <si>
    <t>CONSUMER INSIGHT_INDIA</t>
  </si>
  <si>
    <t>80636</t>
  </si>
  <si>
    <t>App Support Ind</t>
  </si>
  <si>
    <t>80637</t>
  </si>
  <si>
    <t>A2C (80637) (cls)</t>
  </si>
  <si>
    <t>80641</t>
  </si>
  <si>
    <t>HI Indonesia BV</t>
  </si>
  <si>
    <t>P2008</t>
  </si>
  <si>
    <t>80642</t>
  </si>
  <si>
    <t>Hol Inn (Indonesia) Ltd</t>
  </si>
  <si>
    <t>P2042</t>
  </si>
  <si>
    <t>80643</t>
  </si>
  <si>
    <t>India System Fund (cls)</t>
  </si>
  <si>
    <t>80644</t>
  </si>
  <si>
    <t>CAPITAL ACCOUNTING (80644)</t>
  </si>
  <si>
    <t>80645</t>
  </si>
  <si>
    <t>R2C AR (80645)</t>
  </si>
  <si>
    <t>80646</t>
  </si>
  <si>
    <t>R2C FRANCHISE AUDIT (80646)</t>
  </si>
  <si>
    <t>80647</t>
  </si>
  <si>
    <t>BS Reconciliations R2C (cls)</t>
  </si>
  <si>
    <t>80648</t>
  </si>
  <si>
    <t>ICS India Operations (80648)</t>
  </si>
  <si>
    <t>80649</t>
  </si>
  <si>
    <t>COE INDIA OH P&amp;L (80649)</t>
  </si>
  <si>
    <t>80650</t>
  </si>
  <si>
    <t>INDIA VAT (80650)</t>
  </si>
  <si>
    <t>80651</t>
  </si>
  <si>
    <t>CORPORATE (80651)</t>
  </si>
  <si>
    <t>80652</t>
  </si>
  <si>
    <t>India Psoft Security (cls)</t>
  </si>
  <si>
    <t>80653</t>
  </si>
  <si>
    <t>PROCUREMENT - INDIA (80653)</t>
  </si>
  <si>
    <t>80654</t>
  </si>
  <si>
    <t>Corporate Compliance IN(cls)</t>
  </si>
  <si>
    <t>80655</t>
  </si>
  <si>
    <t>GST (80655)</t>
  </si>
  <si>
    <t>80656</t>
  </si>
  <si>
    <t>CPS (80656)</t>
  </si>
  <si>
    <t>80657</t>
  </si>
  <si>
    <t>Sales Tax India 2 (cls)</t>
  </si>
  <si>
    <t>80658</t>
  </si>
  <si>
    <t>Intercompany (80658) (cls)</t>
  </si>
  <si>
    <t>80659</t>
  </si>
  <si>
    <t>R2C AR REPORTING (80659)</t>
  </si>
  <si>
    <t>80660</t>
  </si>
  <si>
    <t>HOTEL ACCOUNTING (80660)</t>
  </si>
  <si>
    <t>80661</t>
  </si>
  <si>
    <t>R2C BILLING (80661)</t>
  </si>
  <si>
    <t>80662</t>
  </si>
  <si>
    <t>Franchise Audit (80662) (cls)</t>
  </si>
  <si>
    <t>80663</t>
  </si>
  <si>
    <t>GPM India (80663)</t>
  </si>
  <si>
    <t>80664</t>
  </si>
  <si>
    <t>SSC OH SF (80664) (cls)</t>
  </si>
  <si>
    <t>80665</t>
  </si>
  <si>
    <t>COE INDIA FP&amp;A EMEAA (80665)</t>
  </si>
  <si>
    <t>80666</t>
  </si>
  <si>
    <t>G&amp;C - AMER (80666) (cls)</t>
  </si>
  <si>
    <t>80667</t>
  </si>
  <si>
    <t>India Finance (80667) (cls)</t>
  </si>
  <si>
    <t>80668</t>
  </si>
  <si>
    <t>GFT INDIA (80668)</t>
  </si>
  <si>
    <t>80669</t>
  </si>
  <si>
    <t>C2R CMH (80669) (cls)</t>
  </si>
  <si>
    <t>80670</t>
  </si>
  <si>
    <t>Asia CPS (80670) (cls)</t>
  </si>
  <si>
    <t>80671</t>
  </si>
  <si>
    <t>COE INDIA FP&amp;A AMER (80671)</t>
  </si>
  <si>
    <t>80672</t>
  </si>
  <si>
    <t>GBSC UNUSED P6041</t>
  </si>
  <si>
    <t>80673</t>
  </si>
  <si>
    <t>ASIA India CM (80673) (cls)</t>
  </si>
  <si>
    <t>80674</t>
  </si>
  <si>
    <t>AMER India CM (80674) (cls)</t>
  </si>
  <si>
    <t>80675</t>
  </si>
  <si>
    <t>C2R Corp (80675) (cls)</t>
  </si>
  <si>
    <t>80676</t>
  </si>
  <si>
    <t>02P PACE (80676)</t>
  </si>
  <si>
    <t>80677</t>
  </si>
  <si>
    <t>ASIA P2P (80677) (cls)</t>
  </si>
  <si>
    <t>80678</t>
  </si>
  <si>
    <t>Closed Asia Collections</t>
  </si>
  <si>
    <t>80679</t>
  </si>
  <si>
    <t>CHINA BSC (80679)</t>
  </si>
  <si>
    <t>80680</t>
  </si>
  <si>
    <t>GBSC Unused P5016 (cls)</t>
  </si>
  <si>
    <t>80681</t>
  </si>
  <si>
    <t>BSC RECHARGE CHINA (80681)</t>
  </si>
  <si>
    <t>80682</t>
  </si>
  <si>
    <t>G&amp;C - AMEA (80682) (cls)</t>
  </si>
  <si>
    <t>80683</t>
  </si>
  <si>
    <t>GST (80683) (cls)</t>
  </si>
  <si>
    <t>80684</t>
  </si>
  <si>
    <t>Asia FAP (80684) (cls)</t>
  </si>
  <si>
    <t>80685</t>
  </si>
  <si>
    <t>China Collections (cls)</t>
  </si>
  <si>
    <t>80686</t>
  </si>
  <si>
    <t>Shanghai</t>
  </si>
  <si>
    <t>80687</t>
  </si>
  <si>
    <t>SEAK HR - India</t>
  </si>
  <si>
    <t>80701</t>
  </si>
  <si>
    <t>HI Investment (Nepal) Ltd</t>
  </si>
  <si>
    <t>80702</t>
  </si>
  <si>
    <t>Hi Soaltee Mgt Co Ltd (M)</t>
  </si>
  <si>
    <t>P4001</t>
  </si>
  <si>
    <t>80751</t>
  </si>
  <si>
    <t>Hhc Rsvd Japan O/H</t>
  </si>
  <si>
    <t>P8005</t>
  </si>
  <si>
    <t>80752</t>
  </si>
  <si>
    <t>Starburst - Japan Svc Fee Inc</t>
  </si>
  <si>
    <t>80821</t>
  </si>
  <si>
    <t>Hhc - Korea , Franc</t>
  </si>
  <si>
    <t>80841</t>
  </si>
  <si>
    <t>Hol Inn Guam Inc</t>
  </si>
  <si>
    <t>P2049</t>
  </si>
  <si>
    <t>81000</t>
  </si>
  <si>
    <t>BSC Fin Acctg SWA- India</t>
  </si>
  <si>
    <t>81001</t>
  </si>
  <si>
    <t>81002</t>
  </si>
  <si>
    <t>IC Marketing Fees India</t>
  </si>
  <si>
    <t>81003</t>
  </si>
  <si>
    <t>SWA - Food &amp; Beverage - P6008</t>
  </si>
  <si>
    <t>81004</t>
  </si>
  <si>
    <t>GSA India</t>
  </si>
  <si>
    <t>81005</t>
  </si>
  <si>
    <t>AP - Holidex-India</t>
  </si>
  <si>
    <t>81006</t>
  </si>
  <si>
    <t>AP - SWA India Reservation</t>
  </si>
  <si>
    <t>81007</t>
  </si>
  <si>
    <t>AP - SWA - Facilities</t>
  </si>
  <si>
    <t>81008</t>
  </si>
  <si>
    <t>SWA - Business Support</t>
  </si>
  <si>
    <t>81009</t>
  </si>
  <si>
    <t>AMEA HR - SWA- India</t>
  </si>
  <si>
    <t>81010</t>
  </si>
  <si>
    <t>SWA - Ops</t>
  </si>
  <si>
    <t>81011</t>
  </si>
  <si>
    <t>81012</t>
  </si>
  <si>
    <t>81013</t>
  </si>
  <si>
    <t>APAC HR Shared Services India</t>
  </si>
  <si>
    <t>81014</t>
  </si>
  <si>
    <t>Design &amp; Eng SWA</t>
  </si>
  <si>
    <t>AA - HI Brand Expenses SWA</t>
  </si>
  <si>
    <t>81016</t>
  </si>
  <si>
    <t>AA - CP Brand Expenses SWA</t>
  </si>
  <si>
    <t>81017</t>
  </si>
  <si>
    <t>AP - EX Brand Expenses SWA</t>
  </si>
  <si>
    <t>81018</t>
  </si>
  <si>
    <t>AP - INDIA GLOBAL SALES OPERAT</t>
  </si>
  <si>
    <t>81019</t>
  </si>
  <si>
    <t>81020</t>
  </si>
  <si>
    <t>Procure to Pay - AMER</t>
  </si>
  <si>
    <t>81021</t>
  </si>
  <si>
    <t>BSC Management - Delhi India</t>
  </si>
  <si>
    <t>81022</t>
  </si>
  <si>
    <t>Facilities - Delhi India</t>
  </si>
  <si>
    <t>81023</t>
  </si>
  <si>
    <t>GSC Logistics</t>
  </si>
  <si>
    <t>81024</t>
  </si>
  <si>
    <t>Facilities - Pitam Pura India</t>
  </si>
  <si>
    <t>81025</t>
  </si>
  <si>
    <t>G&amp;C (81025)</t>
  </si>
  <si>
    <t>81026</t>
  </si>
  <si>
    <t>Indirect Tax</t>
  </si>
  <si>
    <t>81027</t>
  </si>
  <si>
    <t>BSC Management India</t>
  </si>
  <si>
    <t>81028</t>
  </si>
  <si>
    <t>CMH Accounting AMER</t>
  </si>
  <si>
    <t>81029</t>
  </si>
  <si>
    <t>Reservations to Cash AMER</t>
  </si>
  <si>
    <t>81030</t>
  </si>
  <si>
    <t>Hire to Retire - India</t>
  </si>
  <si>
    <t>81031</t>
  </si>
  <si>
    <t>IT Support India</t>
  </si>
  <si>
    <t>81032</t>
  </si>
  <si>
    <t>Procure to Pay - APAC</t>
  </si>
  <si>
    <t>81033</t>
  </si>
  <si>
    <t>Procure to Pay - EMEA</t>
  </si>
  <si>
    <t>81034</t>
  </si>
  <si>
    <t>G&amp;C EUR (81034)</t>
  </si>
  <si>
    <t>81035</t>
  </si>
  <si>
    <t>C2R Corporate Accounting EMEA</t>
  </si>
  <si>
    <t>81036</t>
  </si>
  <si>
    <t>Hotel Accounting HIEX</t>
  </si>
  <si>
    <t>81037</t>
  </si>
  <si>
    <t>HA EUR (81037)</t>
  </si>
  <si>
    <t>81038</t>
  </si>
  <si>
    <t>R2C Collection</t>
  </si>
  <si>
    <t>81039</t>
  </si>
  <si>
    <t>R2C Cash Management</t>
  </si>
  <si>
    <t>81040</t>
  </si>
  <si>
    <t>81041</t>
  </si>
  <si>
    <t>Consumer Insight_India</t>
  </si>
  <si>
    <t>81042</t>
  </si>
  <si>
    <t>LEVEL 2 SPS- India</t>
  </si>
  <si>
    <t>81043</t>
  </si>
  <si>
    <t>A2C India</t>
  </si>
  <si>
    <t>81044</t>
  </si>
  <si>
    <t>Process Training</t>
  </si>
  <si>
    <t>81045</t>
  </si>
  <si>
    <t>Info Delivery India</t>
  </si>
  <si>
    <t>81046</t>
  </si>
  <si>
    <t>81047</t>
  </si>
  <si>
    <t>One Card</t>
  </si>
  <si>
    <t>81048</t>
  </si>
  <si>
    <t>AP India</t>
  </si>
  <si>
    <t>81049</t>
  </si>
  <si>
    <t>81050</t>
  </si>
  <si>
    <t>SOX Compliance Oversight</t>
  </si>
  <si>
    <t>81051</t>
  </si>
  <si>
    <t>R2C CRF</t>
  </si>
  <si>
    <t>81052</t>
  </si>
  <si>
    <t>System Fund India</t>
  </si>
  <si>
    <t>81053</t>
  </si>
  <si>
    <t>Capital Accounting _ India</t>
  </si>
  <si>
    <t>81054</t>
  </si>
  <si>
    <t>R2C AR</t>
  </si>
  <si>
    <t>81055</t>
  </si>
  <si>
    <t>R2C Franchise Audit</t>
  </si>
  <si>
    <t>81056</t>
  </si>
  <si>
    <t>BS Reconciliations R2C India</t>
  </si>
  <si>
    <t>81057</t>
  </si>
  <si>
    <t>81058</t>
  </si>
  <si>
    <t>CoE OH P&amp;L India</t>
  </si>
  <si>
    <t>81059</t>
  </si>
  <si>
    <t>INDIA VAT</t>
  </si>
  <si>
    <t>81060</t>
  </si>
  <si>
    <t>81061</t>
  </si>
  <si>
    <t>India PSoft Security</t>
  </si>
  <si>
    <t>81062</t>
  </si>
  <si>
    <t>PaCE – India (P5941)</t>
  </si>
  <si>
    <t>81063</t>
  </si>
  <si>
    <t>81064</t>
  </si>
  <si>
    <t>India GST</t>
  </si>
  <si>
    <t>81065</t>
  </si>
  <si>
    <t>CPS India</t>
  </si>
  <si>
    <t>81066</t>
  </si>
  <si>
    <t>Sales Tax India 2</t>
  </si>
  <si>
    <t>81067</t>
  </si>
  <si>
    <t>Intercompany</t>
  </si>
  <si>
    <t>81068</t>
  </si>
  <si>
    <t>R2C AR Reporting</t>
  </si>
  <si>
    <t>81069</t>
  </si>
  <si>
    <t>Hotel Accounting</t>
  </si>
  <si>
    <t>81070</t>
  </si>
  <si>
    <t>R2C Billing</t>
  </si>
  <si>
    <t>81071</t>
  </si>
  <si>
    <t>Franchise Audit India</t>
  </si>
  <si>
    <t>81072</t>
  </si>
  <si>
    <t>GPM</t>
  </si>
  <si>
    <t>81073</t>
  </si>
  <si>
    <t>CoE OH SF - India</t>
  </si>
  <si>
    <t>81074</t>
  </si>
  <si>
    <t>CoE FP&amp;A EMEA- India</t>
  </si>
  <si>
    <t>81075</t>
  </si>
  <si>
    <t>G&amp;C AMER (81075)</t>
  </si>
  <si>
    <t>81076</t>
  </si>
  <si>
    <t>India Finance</t>
  </si>
  <si>
    <t>81077</t>
  </si>
  <si>
    <t>GFT India</t>
  </si>
  <si>
    <t>81078</t>
  </si>
  <si>
    <t>C2R CMH</t>
  </si>
  <si>
    <t>81079</t>
  </si>
  <si>
    <t>Asia CPS</t>
  </si>
  <si>
    <t>81080</t>
  </si>
  <si>
    <t>CoE FP&amp;A AMER - India</t>
  </si>
  <si>
    <t>81081</t>
  </si>
  <si>
    <t>CASH MGMT AMER</t>
  </si>
  <si>
    <t>81082</t>
  </si>
  <si>
    <t>Asia India CM</t>
  </si>
  <si>
    <t>81083</t>
  </si>
  <si>
    <t>AMER India CM</t>
  </si>
  <si>
    <t>81084</t>
  </si>
  <si>
    <t>C2R Corp</t>
  </si>
  <si>
    <t>81085</t>
  </si>
  <si>
    <t>O2P PACE (80676)</t>
  </si>
  <si>
    <t>81086</t>
  </si>
  <si>
    <t>Asia P2P</t>
  </si>
  <si>
    <t>81087</t>
  </si>
  <si>
    <t>PC Decision Sciences APAC</t>
  </si>
  <si>
    <t>81088</t>
  </si>
  <si>
    <t>81089</t>
  </si>
  <si>
    <t>IHGRC Redemption India</t>
  </si>
  <si>
    <t>81090</t>
  </si>
  <si>
    <t>81092</t>
  </si>
  <si>
    <t>SWA New Project</t>
  </si>
  <si>
    <t>81093</t>
  </si>
  <si>
    <t>Analytics -India</t>
  </si>
  <si>
    <t>81094</t>
  </si>
  <si>
    <t>81095</t>
  </si>
  <si>
    <t>Global EMEA</t>
  </si>
  <si>
    <t>81096</t>
  </si>
  <si>
    <t>Global AMER</t>
  </si>
  <si>
    <t>81097</t>
  </si>
  <si>
    <t>Head of Finance Ops India</t>
  </si>
  <si>
    <t>AUAJ RevAnalysis (DEL)-India</t>
  </si>
  <si>
    <t>AMEA Rev Man -India</t>
  </si>
  <si>
    <t>81100</t>
  </si>
  <si>
    <t>UE UNALLOCATED-INDIA</t>
  </si>
  <si>
    <t>AMEA - RMH (DEL)- India</t>
  </si>
  <si>
    <t>81102</t>
  </si>
  <si>
    <t>BCP CONTINGENCY</t>
  </si>
  <si>
    <t>81103</t>
  </si>
  <si>
    <t>India Investment Analysis</t>
  </si>
  <si>
    <t>81104</t>
  </si>
  <si>
    <t>GSS L2 Support- India</t>
  </si>
  <si>
    <t>81105</t>
  </si>
  <si>
    <t>81106</t>
  </si>
  <si>
    <t>81107</t>
  </si>
  <si>
    <t>Noida BCP Site</t>
  </si>
  <si>
    <t>81108</t>
  </si>
  <si>
    <t>81109</t>
  </si>
  <si>
    <t>81110</t>
  </si>
  <si>
    <t>India Tax P5908</t>
  </si>
  <si>
    <t>81111</t>
  </si>
  <si>
    <t>India Tax -P5941</t>
  </si>
  <si>
    <t>India Voice Ops</t>
  </si>
  <si>
    <t>81114</t>
  </si>
  <si>
    <t>CORP FIN EURO INDIA</t>
  </si>
  <si>
    <t>81115</t>
  </si>
  <si>
    <t>81116</t>
  </si>
  <si>
    <t>81117</t>
  </si>
  <si>
    <t>81118</t>
  </si>
  <si>
    <t>81119</t>
  </si>
  <si>
    <t>Holiday Inn Cochin Mgt Fees</t>
  </si>
  <si>
    <t>81121</t>
  </si>
  <si>
    <t>Legal South West Asia</t>
  </si>
  <si>
    <t>Analytics &amp; Performance(India)</t>
  </si>
  <si>
    <t>81123</t>
  </si>
  <si>
    <t>81124</t>
  </si>
  <si>
    <t>SWA SS - ADMINISTRATION</t>
  </si>
  <si>
    <t>81125</t>
  </si>
  <si>
    <t>India - Safety</t>
  </si>
  <si>
    <t>81126</t>
  </si>
  <si>
    <t>81127</t>
  </si>
  <si>
    <t>81128</t>
  </si>
  <si>
    <t>81129</t>
  </si>
  <si>
    <t>Bad Debt Provision - SEA P5908</t>
  </si>
  <si>
    <t>81130</t>
  </si>
  <si>
    <t>Comp &amp; Ben - India</t>
  </si>
  <si>
    <t>81131</t>
  </si>
  <si>
    <t>Learning Delivery - SWA- India</t>
  </si>
  <si>
    <t>81132</t>
  </si>
  <si>
    <t>81134</t>
  </si>
  <si>
    <t>AMEA SfH (P5908)</t>
  </si>
  <si>
    <t>81135</t>
  </si>
  <si>
    <t>81136</t>
  </si>
  <si>
    <t>Sales Strategy_India</t>
  </si>
  <si>
    <t>DRS India</t>
  </si>
  <si>
    <t>81140</t>
  </si>
  <si>
    <t>AMEA Comms SWA (India)</t>
  </si>
  <si>
    <t>81141</t>
  </si>
  <si>
    <t>SWA SS - Sales &amp; Marketing</t>
  </si>
  <si>
    <t>81142</t>
  </si>
  <si>
    <t>SWA SS - Finance</t>
  </si>
  <si>
    <t>81143</t>
  </si>
  <si>
    <t>SWA SS - HR</t>
  </si>
  <si>
    <t>81144</t>
  </si>
  <si>
    <t>SWA SS - Reservations</t>
  </si>
  <si>
    <t>81145</t>
  </si>
  <si>
    <t>SWA SS - IT</t>
  </si>
  <si>
    <t>Project- MB PR &amp; Comm</t>
  </si>
  <si>
    <t>81147</t>
  </si>
  <si>
    <t>Project- IC PR &amp; Comm</t>
  </si>
  <si>
    <t>81148</t>
  </si>
  <si>
    <t>Analytics India</t>
  </si>
  <si>
    <t>81149</t>
  </si>
  <si>
    <t>81150</t>
  </si>
  <si>
    <t>81151</t>
  </si>
  <si>
    <t>81152</t>
  </si>
  <si>
    <t>81153</t>
  </si>
  <si>
    <t>DOUBTFUL DEBTS STAT RECLASS</t>
  </si>
  <si>
    <t>81154</t>
  </si>
  <si>
    <t>81155</t>
  </si>
  <si>
    <t>81156</t>
  </si>
  <si>
    <t>81157</t>
  </si>
  <si>
    <t>81158</t>
  </si>
  <si>
    <t>SWA - National Sales India</t>
  </si>
  <si>
    <t>81159</t>
  </si>
  <si>
    <t>81160</t>
  </si>
  <si>
    <t>81161</t>
  </si>
  <si>
    <t>81162</t>
  </si>
  <si>
    <t>81163</t>
  </si>
  <si>
    <t>APAC HRSS - India</t>
  </si>
  <si>
    <t>81164</t>
  </si>
  <si>
    <t>81165</t>
  </si>
  <si>
    <t>SWA Comms_India</t>
  </si>
  <si>
    <t>81166</t>
  </si>
  <si>
    <t>EUROPE FINANCE INDIA</t>
  </si>
  <si>
    <t>81167</t>
  </si>
  <si>
    <t>81168</t>
  </si>
  <si>
    <t>81169</t>
  </si>
  <si>
    <t>HI Chandigarh Panchkula -P5908</t>
  </si>
  <si>
    <t>SEAK RevAnalysis (DEL)-India</t>
  </si>
  <si>
    <t>IMEA RevAnalysis (DEL)-India</t>
  </si>
  <si>
    <t>RMH SWA (DEL)-India</t>
  </si>
  <si>
    <t>AMEA - RMH NHOP (P5908)</t>
  </si>
  <si>
    <t>81174</t>
  </si>
  <si>
    <t>Project IC Comm P5908</t>
  </si>
  <si>
    <t>81175</t>
  </si>
  <si>
    <t>Project MB Comm P5908</t>
  </si>
  <si>
    <t>81176</t>
  </si>
  <si>
    <t>81177</t>
  </si>
  <si>
    <t>Global Funds Bus Suppt (India)</t>
  </si>
  <si>
    <t>81178</t>
  </si>
  <si>
    <t>81179</t>
  </si>
  <si>
    <t>81180</t>
  </si>
  <si>
    <t>81181</t>
  </si>
  <si>
    <t>81182</t>
  </si>
  <si>
    <t>Commercial L&amp;D (P5908)</t>
  </si>
  <si>
    <t>81183</t>
  </si>
  <si>
    <t>81184</t>
  </si>
  <si>
    <t>HRIS TALEO INDIA- P5941</t>
  </si>
  <si>
    <t>81185</t>
  </si>
  <si>
    <t>P2I Additional support</t>
  </si>
  <si>
    <t>81186</t>
  </si>
  <si>
    <t>CP Pune City Centre - P5908</t>
  </si>
  <si>
    <t>81187</t>
  </si>
  <si>
    <t>Finance Solutions India  P5941</t>
  </si>
  <si>
    <t>81188</t>
  </si>
  <si>
    <t>R2C Contracts</t>
  </si>
  <si>
    <t>81189</t>
  </si>
  <si>
    <t>BDP ANZSP P5908</t>
  </si>
  <si>
    <t>81190</t>
  </si>
  <si>
    <t>81191</t>
  </si>
  <si>
    <t>81192</t>
  </si>
  <si>
    <t>81193</t>
  </si>
  <si>
    <t>Talent &amp; Resourcing SWA</t>
  </si>
  <si>
    <t>81194</t>
  </si>
  <si>
    <t>81195</t>
  </si>
  <si>
    <t>81196</t>
  </si>
  <si>
    <t>Revenue Performance - IMEA (DE</t>
  </si>
  <si>
    <t>81197</t>
  </si>
  <si>
    <t>HI Bengaluru Racecourse</t>
  </si>
  <si>
    <t>81198</t>
  </si>
  <si>
    <t>Revenue Performance IMEA DELHI</t>
  </si>
  <si>
    <t>81199</t>
  </si>
  <si>
    <t>Revenue Performance SEA DELHI</t>
  </si>
  <si>
    <t>81200</t>
  </si>
  <si>
    <t>Revenue Performance AUA DELHI</t>
  </si>
  <si>
    <t>81201</t>
  </si>
  <si>
    <t>81203</t>
  </si>
  <si>
    <t>Global Sales_Gbl Accts India</t>
  </si>
  <si>
    <t>81205</t>
  </si>
  <si>
    <t>81206</t>
  </si>
  <si>
    <t>81207</t>
  </si>
  <si>
    <t>81208</t>
  </si>
  <si>
    <t>81209</t>
  </si>
  <si>
    <t>81210</t>
  </si>
  <si>
    <t>81211</t>
  </si>
  <si>
    <t>81212</t>
  </si>
  <si>
    <t>81213</t>
  </si>
  <si>
    <t>81214</t>
  </si>
  <si>
    <t>81215</t>
  </si>
  <si>
    <t>81216</t>
  </si>
  <si>
    <t>HIEX GREATER NOIDA KNOWLEDGE P</t>
  </si>
  <si>
    <t>81217</t>
  </si>
  <si>
    <t>81218</t>
  </si>
  <si>
    <t>81220</t>
  </si>
  <si>
    <t>Business Rewards-India</t>
  </si>
  <si>
    <t>81222</t>
  </si>
  <si>
    <t>Ambassador-India</t>
  </si>
  <si>
    <t>IHG Rewards Club-P5908</t>
  </si>
  <si>
    <t>Ancilliary Revenue</t>
  </si>
  <si>
    <t>India RES Assessment (P5908)</t>
  </si>
  <si>
    <t>81230</t>
  </si>
  <si>
    <t>81231</t>
  </si>
  <si>
    <t>81232</t>
  </si>
  <si>
    <t>81233</t>
  </si>
  <si>
    <t>IN - SWA ASSESSMENTS P5908</t>
  </si>
  <si>
    <t>81234</t>
  </si>
  <si>
    <t>AA-Technical Service Fee - P60</t>
  </si>
  <si>
    <t>81235</t>
  </si>
  <si>
    <t>India Covid Reorg P5908</t>
  </si>
  <si>
    <t>81236</t>
  </si>
  <si>
    <t>81237</t>
  </si>
  <si>
    <t>81238</t>
  </si>
  <si>
    <t>Ambassador-India-SF</t>
  </si>
  <si>
    <t>81240</t>
  </si>
  <si>
    <t>Financial Reporting ASIA</t>
  </si>
  <si>
    <t>81241</t>
  </si>
  <si>
    <t>81242</t>
  </si>
  <si>
    <t>81243</t>
  </si>
  <si>
    <t>81244</t>
  </si>
  <si>
    <t>81245</t>
  </si>
  <si>
    <t>81246</t>
  </si>
  <si>
    <t>2X - VOCO P5908</t>
  </si>
  <si>
    <t>81248</t>
  </si>
  <si>
    <t>AA TSF_SWA</t>
  </si>
  <si>
    <t>81249</t>
  </si>
  <si>
    <t>81250</t>
  </si>
  <si>
    <t>TBM - India P5941</t>
  </si>
  <si>
    <t>81251</t>
  </si>
  <si>
    <t>Vana Wellness</t>
  </si>
  <si>
    <t>81252</t>
  </si>
  <si>
    <t>HI Express Jaipur Gopalpura</t>
  </si>
  <si>
    <t>Commercial Advantage - India</t>
  </si>
  <si>
    <t>81254</t>
  </si>
  <si>
    <t>81255</t>
  </si>
  <si>
    <t>81256</t>
  </si>
  <si>
    <t>81258</t>
  </si>
  <si>
    <t>SEAK HR FC</t>
  </si>
  <si>
    <t>81259</t>
  </si>
  <si>
    <t>81260</t>
  </si>
  <si>
    <t>81261</t>
  </si>
  <si>
    <t>81264</t>
  </si>
  <si>
    <t>81265</t>
  </si>
  <si>
    <t>BSC Fees Revenue-P5908</t>
  </si>
  <si>
    <t>82000</t>
  </si>
  <si>
    <t>AP - SCH S&amp;M Assessmt HI (cls)</t>
  </si>
  <si>
    <t>82001</t>
  </si>
  <si>
    <t>BHR RSVD Assessments HI (cls)</t>
  </si>
  <si>
    <t>82220</t>
  </si>
  <si>
    <t>HOLIDAY INN SANYA BAY RESORT</t>
  </si>
  <si>
    <t>82221</t>
  </si>
  <si>
    <t>82222</t>
  </si>
  <si>
    <t>HOLIDAY INN RIVERSIDE WUHAN</t>
  </si>
  <si>
    <t>82223</t>
  </si>
  <si>
    <t>HOLIDAY INN HANGZHOU</t>
  </si>
  <si>
    <t>82224</t>
  </si>
  <si>
    <t>HOLIDAY INN SHENZHEN DONGHUA</t>
  </si>
  <si>
    <t>82225</t>
  </si>
  <si>
    <t>HI (China) Ltd - HI FEF China</t>
  </si>
  <si>
    <t>P1000</t>
  </si>
  <si>
    <t>82226</t>
  </si>
  <si>
    <t>CROWNE PLAZA SHENZHEN</t>
  </si>
  <si>
    <t>82227</t>
  </si>
  <si>
    <t>Crowne Plaza Qingdao</t>
  </si>
  <si>
    <t>82228</t>
  </si>
  <si>
    <t>82229</t>
  </si>
  <si>
    <t>HI CHANG AN WEST BEIJING</t>
  </si>
  <si>
    <t>82230</t>
  </si>
  <si>
    <t>Holiday Inn Changsha</t>
  </si>
  <si>
    <t>82231</t>
  </si>
  <si>
    <t>82232</t>
  </si>
  <si>
    <t>Holiday Inn Chengdu</t>
  </si>
  <si>
    <t>82233</t>
  </si>
  <si>
    <t>HOLIDAY INN CITY CENTRE HARBIN</t>
  </si>
  <si>
    <t>82234</t>
  </si>
  <si>
    <t>HOLIDAY INN TIANJIN</t>
  </si>
  <si>
    <t>82235</t>
  </si>
  <si>
    <t>HOLIDAY INN KUNMING</t>
  </si>
  <si>
    <t>82236</t>
  </si>
  <si>
    <t>HOLIDAY INN HAIKOU</t>
  </si>
  <si>
    <t>82237</t>
  </si>
  <si>
    <t>HOLIDAY INN MILIDO WUXI</t>
  </si>
  <si>
    <t>82238</t>
  </si>
  <si>
    <t>82239</t>
  </si>
  <si>
    <t>ANRONG CHENGDU M/C</t>
  </si>
  <si>
    <t>82240</t>
  </si>
  <si>
    <t>82241</t>
  </si>
  <si>
    <t>Beijing China Resources</t>
  </si>
  <si>
    <t>82242</t>
  </si>
  <si>
    <t>HOLIDAY INN PUDONG SHANGHAI</t>
  </si>
  <si>
    <t>82243</t>
  </si>
  <si>
    <t>HOLIDAY INN NANJING</t>
  </si>
  <si>
    <t>82244</t>
  </si>
  <si>
    <t>Holiday Inn Guilin</t>
  </si>
  <si>
    <t>82245</t>
  </si>
  <si>
    <t>82246</t>
  </si>
  <si>
    <t>Hi Guangzhou Inc Tn</t>
  </si>
  <si>
    <t>82247</t>
  </si>
  <si>
    <t>HOLIDAY INN DALIAN</t>
  </si>
  <si>
    <t>82248</t>
  </si>
  <si>
    <t>82249</t>
  </si>
  <si>
    <t>CROWNE PLAZA BEIJING</t>
  </si>
  <si>
    <t>82250</t>
  </si>
  <si>
    <t>Hi Gc Beijing Inc Tn</t>
  </si>
  <si>
    <t>P2036</t>
  </si>
  <si>
    <t>82251</t>
  </si>
  <si>
    <t>Lhasa Mgmt Cont</t>
  </si>
  <si>
    <t>P2037</t>
  </si>
  <si>
    <t>82252</t>
  </si>
  <si>
    <t>Xian Mgmt Cont</t>
  </si>
  <si>
    <t>P2038</t>
  </si>
  <si>
    <t>82253</t>
  </si>
  <si>
    <t>82254</t>
  </si>
  <si>
    <t>82255</t>
  </si>
  <si>
    <t>HI Tian An Wuhan City Centre</t>
  </si>
  <si>
    <t>82256</t>
  </si>
  <si>
    <t>HOLIDAY INN BEIJING DOWNTOWN</t>
  </si>
  <si>
    <t>82257</t>
  </si>
  <si>
    <t>Lhasa - Goodwill Elim</t>
  </si>
  <si>
    <t>Q0000</t>
  </si>
  <si>
    <t>82258</t>
  </si>
  <si>
    <t>Beijing Lido - Goodwill Elim</t>
  </si>
  <si>
    <t>Q0001</t>
  </si>
  <si>
    <t>82259</t>
  </si>
  <si>
    <t>Guilin - Nnd Inducement Elim</t>
  </si>
  <si>
    <t>82260</t>
  </si>
  <si>
    <t>HI Zhuhai</t>
  </si>
  <si>
    <t>82261</t>
  </si>
  <si>
    <t>HI Phi Phi Island Resort</t>
  </si>
  <si>
    <t>82262</t>
  </si>
  <si>
    <t>HI LIDO BEIJING APARTMENTS</t>
  </si>
  <si>
    <t>82263</t>
  </si>
  <si>
    <t>HI EXPRESS ZHENGZHOU</t>
  </si>
  <si>
    <t>82333</t>
  </si>
  <si>
    <t>Hong Kong Franchise</t>
  </si>
  <si>
    <t>P0000</t>
  </si>
  <si>
    <t>82334</t>
  </si>
  <si>
    <t>82335</t>
  </si>
  <si>
    <t>82336</t>
  </si>
  <si>
    <t>82337</t>
  </si>
  <si>
    <t>CP BEIJING</t>
  </si>
  <si>
    <t>SCRPI Audit Adjustments</t>
  </si>
  <si>
    <t>82391</t>
  </si>
  <si>
    <t>HHC Aust Owned Hotels</t>
  </si>
  <si>
    <t>82392</t>
  </si>
  <si>
    <t>HOLIDAY INN HOPE ISLAND</t>
  </si>
  <si>
    <t>82393</t>
  </si>
  <si>
    <t>HI PARK SUITE CANBERRA</t>
  </si>
  <si>
    <t>82398</t>
  </si>
  <si>
    <t>Australasia Franchise</t>
  </si>
  <si>
    <t>82399</t>
  </si>
  <si>
    <t>Holiday Inn Menzies</t>
  </si>
  <si>
    <t>82400</t>
  </si>
  <si>
    <t>P2040</t>
  </si>
  <si>
    <t>82401</t>
  </si>
  <si>
    <t>82402</t>
  </si>
  <si>
    <t>Newcastle M/C, Australia</t>
  </si>
  <si>
    <t>82403</t>
  </si>
  <si>
    <t>82404</t>
  </si>
  <si>
    <t>Hi Brisbane Pty Ltd</t>
  </si>
  <si>
    <t>P2047</t>
  </si>
  <si>
    <t>82405</t>
  </si>
  <si>
    <t>P2051</t>
  </si>
  <si>
    <t>82406</t>
  </si>
  <si>
    <t>Hii - Australasia Franchise Di</t>
  </si>
  <si>
    <t>82407</t>
  </si>
  <si>
    <t>HI Melbourne Park Suite</t>
  </si>
  <si>
    <t>82408</t>
  </si>
  <si>
    <t>Holiday Inn Sydney Park Suite</t>
  </si>
  <si>
    <t>82409</t>
  </si>
  <si>
    <t>HI Adeliade Park Suite</t>
  </si>
  <si>
    <t>82410</t>
  </si>
  <si>
    <t>Holiday Inn Perth Park Suite</t>
  </si>
  <si>
    <t>82411</t>
  </si>
  <si>
    <t>Holiday Inn Darwin Park Suite</t>
  </si>
  <si>
    <t>82413</t>
  </si>
  <si>
    <t>GOODWILL SPHC</t>
  </si>
  <si>
    <t>82414</t>
  </si>
  <si>
    <t>82415</t>
  </si>
  <si>
    <t>HOLIDAY INN SYDNEY PARK SUITE</t>
  </si>
  <si>
    <t>82416</t>
  </si>
  <si>
    <t>82417</t>
  </si>
  <si>
    <t>HOLIDAY INN DARWIN PARK SUITE</t>
  </si>
  <si>
    <t>82418</t>
  </si>
  <si>
    <t>82419</t>
  </si>
  <si>
    <t>Holiday Inn Newcastle</t>
  </si>
  <si>
    <t>P5002</t>
  </si>
  <si>
    <t>82420</t>
  </si>
  <si>
    <t>P5001</t>
  </si>
  <si>
    <t>82421</t>
  </si>
  <si>
    <t>P5004</t>
  </si>
  <si>
    <t>82422</t>
  </si>
  <si>
    <t>HOLIDAY INN ON FLINDERS MELB</t>
  </si>
  <si>
    <t>P5003</t>
  </si>
  <si>
    <t>82423</t>
  </si>
  <si>
    <t>Crowne Plaza Ltd Corp</t>
  </si>
  <si>
    <t>P6005</t>
  </si>
  <si>
    <t>82424</t>
  </si>
  <si>
    <t>SCH - HI FEF Australia</t>
  </si>
  <si>
    <t>P1002</t>
  </si>
  <si>
    <t>82426</t>
  </si>
  <si>
    <t>P5006</t>
  </si>
  <si>
    <t>82427</t>
  </si>
  <si>
    <t>P5015</t>
  </si>
  <si>
    <t>82428</t>
  </si>
  <si>
    <t>HI (Newcastle) Pty Ltd</t>
  </si>
  <si>
    <t>P5008</t>
  </si>
  <si>
    <t>82429</t>
  </si>
  <si>
    <t>HI (Melbourne) Pty Ltd(cls)</t>
  </si>
  <si>
    <t>P5009</t>
  </si>
  <si>
    <t>82430</t>
  </si>
  <si>
    <t>HI (Kings Cross) Pty Ltd(cls)</t>
  </si>
  <si>
    <t>P5010</t>
  </si>
  <si>
    <t>82431</t>
  </si>
  <si>
    <t>HI (Terrigal) Pty Ltd(cls)</t>
  </si>
  <si>
    <t>P5011</t>
  </si>
  <si>
    <t>82432</t>
  </si>
  <si>
    <t>HI Australia (Trust) Pty Ltd</t>
  </si>
  <si>
    <t>P5012</t>
  </si>
  <si>
    <t>82433</t>
  </si>
  <si>
    <t>HI (Coogee) Pty Ltd(cls)</t>
  </si>
  <si>
    <t>P5013</t>
  </si>
  <si>
    <t>82434</t>
  </si>
  <si>
    <t>H I (Townsville) Pty Ltd(cls)</t>
  </si>
  <si>
    <t>P5014</t>
  </si>
  <si>
    <t>82438</t>
  </si>
  <si>
    <t>HI (Perth) Pty Ltd(cls)</t>
  </si>
  <si>
    <t>P5007</t>
  </si>
  <si>
    <t>82442</t>
  </si>
  <si>
    <t>Queenstown Hz Mg/Ct</t>
  </si>
  <si>
    <t>82459</t>
  </si>
  <si>
    <t>Holiday Inn Singapore Parkview</t>
  </si>
  <si>
    <t>82464</t>
  </si>
  <si>
    <t>MANILA MGMT CONT</t>
  </si>
  <si>
    <t>82465</t>
  </si>
  <si>
    <t>82466</t>
  </si>
  <si>
    <t>82467</t>
  </si>
  <si>
    <t>P2055</t>
  </si>
  <si>
    <t>82468</t>
  </si>
  <si>
    <t>82469</t>
  </si>
  <si>
    <t>Express Project in China</t>
  </si>
  <si>
    <t>82470</t>
  </si>
  <si>
    <t>Holiday Inn Galleria Manila</t>
  </si>
  <si>
    <t>82471</t>
  </si>
  <si>
    <t>Crowne Plaza Galleria Manila</t>
  </si>
  <si>
    <t>82481</t>
  </si>
  <si>
    <t>Malaysia Mgmt</t>
  </si>
  <si>
    <t>P2057</t>
  </si>
  <si>
    <t>82482</t>
  </si>
  <si>
    <t>HOLIDAY INN KUANTAN</t>
  </si>
  <si>
    <t>82483</t>
  </si>
  <si>
    <t>HOLIDAY INN SUNGAI PETANI</t>
  </si>
  <si>
    <t>82484</t>
  </si>
  <si>
    <t>Malaysia Franchise Direct</t>
  </si>
  <si>
    <t>82485</t>
  </si>
  <si>
    <t>82486</t>
  </si>
  <si>
    <t>Johor Bahru Mgmt Cont</t>
  </si>
  <si>
    <t>82487</t>
  </si>
  <si>
    <t>Kuching Mgmt Cont</t>
  </si>
  <si>
    <t>82488</t>
  </si>
  <si>
    <t>Damai Bch Mgmt Cont</t>
  </si>
  <si>
    <t>82489</t>
  </si>
  <si>
    <t>82490</t>
  </si>
  <si>
    <t>Kuala Lumpur M/C</t>
  </si>
  <si>
    <t>82491</t>
  </si>
  <si>
    <t>Phuket Mgmt Cont</t>
  </si>
  <si>
    <t>82492</t>
  </si>
  <si>
    <t>Hii - Malaysia Franchise Direc</t>
  </si>
  <si>
    <t>82493</t>
  </si>
  <si>
    <t>HI Kuala Lumpur On The Park</t>
  </si>
  <si>
    <t>82494</t>
  </si>
  <si>
    <t>HI Kuala Lumpur City Center</t>
  </si>
  <si>
    <t>82495</t>
  </si>
  <si>
    <t>Holiday Inn Shah Alam</t>
  </si>
  <si>
    <t>82496</t>
  </si>
  <si>
    <t>Crowne Plaza Johor Bahru</t>
  </si>
  <si>
    <t>82497</t>
  </si>
  <si>
    <t>Holiday Inn Pedu Lake Resort</t>
  </si>
  <si>
    <t>82498</t>
  </si>
  <si>
    <t>Hhc - Malaysian Franc</t>
  </si>
  <si>
    <t>82499</t>
  </si>
  <si>
    <t>82500</t>
  </si>
  <si>
    <t>82501</t>
  </si>
  <si>
    <t>82502</t>
  </si>
  <si>
    <t>82503</t>
  </si>
  <si>
    <t>HOLIDAY INN RESORT DAMAI BEACH</t>
  </si>
  <si>
    <t>82504</t>
  </si>
  <si>
    <t>HOLIDAY INN KUCHING</t>
  </si>
  <si>
    <t>82505</t>
  </si>
  <si>
    <t>HOLIDAYINN RESORT DAMAI LAGOON</t>
  </si>
  <si>
    <t>82542</t>
  </si>
  <si>
    <t>Thailand Franchise Direct</t>
  </si>
  <si>
    <t>82543</t>
  </si>
  <si>
    <t>82544</t>
  </si>
  <si>
    <t>HI GREEN HILLS CHIANG MAI</t>
  </si>
  <si>
    <t>82545</t>
  </si>
  <si>
    <t>Crowne Plaza Karon Beach</t>
  </si>
  <si>
    <t>82546</t>
  </si>
  <si>
    <t>82547</t>
  </si>
  <si>
    <t>Hii - Thailand Franchise Direc</t>
  </si>
  <si>
    <t>82548</t>
  </si>
  <si>
    <t>Holiday Inn Mae Hong Son</t>
  </si>
  <si>
    <t>82549</t>
  </si>
  <si>
    <t>Holiday Inn Nongkhai</t>
  </si>
  <si>
    <t>82550</t>
  </si>
  <si>
    <t>HI Green Hills Chiang Mai</t>
  </si>
  <si>
    <t>82551</t>
  </si>
  <si>
    <t>Hhc - Thailand, Franc</t>
  </si>
  <si>
    <t>82552</t>
  </si>
  <si>
    <t>82553</t>
  </si>
  <si>
    <t>82554</t>
  </si>
  <si>
    <t>82581</t>
  </si>
  <si>
    <t>82582</t>
  </si>
  <si>
    <t>SCH - HI FRA India FEF</t>
  </si>
  <si>
    <t>82583</t>
  </si>
  <si>
    <t>Holiday Inn Baroda</t>
  </si>
  <si>
    <t>82584</t>
  </si>
  <si>
    <t>India Franchise Dir</t>
  </si>
  <si>
    <t>82585</t>
  </si>
  <si>
    <t>Hi Dhaka Inc Tn Corp</t>
  </si>
  <si>
    <t>82586</t>
  </si>
  <si>
    <t>Hii - India Franchise Direct</t>
  </si>
  <si>
    <t>82587</t>
  </si>
  <si>
    <t>82588</t>
  </si>
  <si>
    <t>Holiday Inn Bangalore</t>
  </si>
  <si>
    <t>82589</t>
  </si>
  <si>
    <t>Holiday Inn Hyderabad</t>
  </si>
  <si>
    <t>82590</t>
  </si>
  <si>
    <t>82591</t>
  </si>
  <si>
    <t>Holiday Inn Resort Goa</t>
  </si>
  <si>
    <t>82592</t>
  </si>
  <si>
    <t>Holiday Inn Surat</t>
  </si>
  <si>
    <t>82593</t>
  </si>
  <si>
    <t>Holiday Inn Manali</t>
  </si>
  <si>
    <t>82594</t>
  </si>
  <si>
    <t>82595</t>
  </si>
  <si>
    <t>Holiday Inn Jaipur</t>
  </si>
  <si>
    <t>82596</t>
  </si>
  <si>
    <t>82597</t>
  </si>
  <si>
    <t>Hii- India Sales &amp; Mkt (cls)</t>
  </si>
  <si>
    <t>82598</t>
  </si>
  <si>
    <t>82599</t>
  </si>
  <si>
    <t>82600</t>
  </si>
  <si>
    <t>Hhc - Indian Franc</t>
  </si>
  <si>
    <t>82601</t>
  </si>
  <si>
    <t>82602</t>
  </si>
  <si>
    <t>82603</t>
  </si>
  <si>
    <t>82604</t>
  </si>
  <si>
    <t>82605</t>
  </si>
  <si>
    <t>82606</t>
  </si>
  <si>
    <t>82607</t>
  </si>
  <si>
    <t>82608</t>
  </si>
  <si>
    <t>82609</t>
  </si>
  <si>
    <t>82610</t>
  </si>
  <si>
    <t>82611</t>
  </si>
  <si>
    <t>HOLIDAY INN KHAJURAHO</t>
  </si>
  <si>
    <t>82612</t>
  </si>
  <si>
    <t>Holiday Inn Vadodara</t>
  </si>
  <si>
    <t>82613</t>
  </si>
  <si>
    <t>HI Glenmarie Kuala Lumpur</t>
  </si>
  <si>
    <t>82614</t>
  </si>
  <si>
    <t>82615</t>
  </si>
  <si>
    <t>Holiday Inn Kandla</t>
  </si>
  <si>
    <t>82616</t>
  </si>
  <si>
    <t>82617</t>
  </si>
  <si>
    <t>HOLIDAY INN AGRA</t>
  </si>
  <si>
    <t>82618</t>
  </si>
  <si>
    <t>82641</t>
  </si>
  <si>
    <t>82642</t>
  </si>
  <si>
    <t>Holiday Inn Yogjakarta</t>
  </si>
  <si>
    <t>82643</t>
  </si>
  <si>
    <t>Holiday Inns Surabaya Ltd.</t>
  </si>
  <si>
    <t>P2005</t>
  </si>
  <si>
    <t>82644</t>
  </si>
  <si>
    <t>Holiday Inns Bandung Ltd.</t>
  </si>
  <si>
    <t>P2006</t>
  </si>
  <si>
    <t>82645</t>
  </si>
  <si>
    <t>Holiday Inn Yogyakarta Ltd</t>
  </si>
  <si>
    <t>P2007</t>
  </si>
  <si>
    <t>82646</t>
  </si>
  <si>
    <t>Holiday Inn Yogyakarta</t>
  </si>
  <si>
    <t>82647</t>
  </si>
  <si>
    <t>Holiday Inn Medan</t>
  </si>
  <si>
    <t>82648</t>
  </si>
  <si>
    <t>82649</t>
  </si>
  <si>
    <t>82650</t>
  </si>
  <si>
    <t>82651</t>
  </si>
  <si>
    <t>Bandung Mgt Contract</t>
  </si>
  <si>
    <t>82652</t>
  </si>
  <si>
    <t>Holiday Inn Semerang</t>
  </si>
  <si>
    <t>82653</t>
  </si>
  <si>
    <t>82654</t>
  </si>
  <si>
    <t>Hol Inn Bali Ltd</t>
  </si>
  <si>
    <t>P2043</t>
  </si>
  <si>
    <t>82655</t>
  </si>
  <si>
    <t>82656</t>
  </si>
  <si>
    <t>HI (Indonesia) BV</t>
  </si>
  <si>
    <t>P1001</t>
  </si>
  <si>
    <t>82657</t>
  </si>
  <si>
    <t>RMH SEA (JKT)</t>
  </si>
  <si>
    <t>82659</t>
  </si>
  <si>
    <t>Jakarta SS Sales&amp;Marketing</t>
  </si>
  <si>
    <t>82660</t>
  </si>
  <si>
    <t>Jakarta SS Finance</t>
  </si>
  <si>
    <t>82661</t>
  </si>
  <si>
    <t>Jakarta SS HR</t>
  </si>
  <si>
    <t>82662</t>
  </si>
  <si>
    <t>Jakarta SS IT</t>
  </si>
  <si>
    <t>82663</t>
  </si>
  <si>
    <t>JAKARTA SS RESERVATIONS</t>
  </si>
  <si>
    <t>82671</t>
  </si>
  <si>
    <t>Pakistan Franchise</t>
  </si>
  <si>
    <t>82672</t>
  </si>
  <si>
    <t>Hii - Pakistan Franchise Direc</t>
  </si>
  <si>
    <t>82673</t>
  </si>
  <si>
    <t>82674</t>
  </si>
  <si>
    <t>Crowne Plaza Karachi</t>
  </si>
  <si>
    <t>82675</t>
  </si>
  <si>
    <t>82676</t>
  </si>
  <si>
    <t>82677</t>
  </si>
  <si>
    <t>Hhc - Pakistan Franc</t>
  </si>
  <si>
    <t>82678</t>
  </si>
  <si>
    <t>82691</t>
  </si>
  <si>
    <t>Sri Lanka Franchise</t>
  </si>
  <si>
    <t>82692</t>
  </si>
  <si>
    <t>Hii - Sri Lanka Franchise Dire</t>
  </si>
  <si>
    <t>82693</t>
  </si>
  <si>
    <t>82711</t>
  </si>
  <si>
    <t>S.E.Asia Franchise</t>
  </si>
  <si>
    <t>82752</t>
  </si>
  <si>
    <t>Japan Franchise Direct</t>
  </si>
  <si>
    <t>82753</t>
  </si>
  <si>
    <t>Hii - Japan Franchise Direct</t>
  </si>
  <si>
    <t>82754</t>
  </si>
  <si>
    <t>Holiday Inn Tokyo</t>
  </si>
  <si>
    <t>82755</t>
  </si>
  <si>
    <t>Holiday Inn Osaka</t>
  </si>
  <si>
    <t>82756</t>
  </si>
  <si>
    <t>Holiday Inn Kanazawa</t>
  </si>
  <si>
    <t>82757</t>
  </si>
  <si>
    <t>Holiday Inn Yokohama</t>
  </si>
  <si>
    <t>82758</t>
  </si>
  <si>
    <t>Holiday Inn Nagasaki</t>
  </si>
  <si>
    <t>82759</t>
  </si>
  <si>
    <t>Holiday Inn Kyoto</t>
  </si>
  <si>
    <t>82760</t>
  </si>
  <si>
    <t>Holiday Inn Narita Airport</t>
  </si>
  <si>
    <t>82761</t>
  </si>
  <si>
    <t>Holiday Inn Kochi</t>
  </si>
  <si>
    <t>82762</t>
  </si>
  <si>
    <t>HI Kansai Internationl Airport</t>
  </si>
  <si>
    <t>82763</t>
  </si>
  <si>
    <t>Holiday Inn Sasebo</t>
  </si>
  <si>
    <t>82765</t>
  </si>
  <si>
    <t>SCH INC INVESTMENT</t>
  </si>
  <si>
    <t>82766</t>
  </si>
  <si>
    <t>HI Japan</t>
  </si>
  <si>
    <t>82767</t>
  </si>
  <si>
    <t>82768</t>
  </si>
  <si>
    <t>82769</t>
  </si>
  <si>
    <t>82770</t>
  </si>
  <si>
    <t>82771</t>
  </si>
  <si>
    <t>82772</t>
  </si>
  <si>
    <t>82773</t>
  </si>
  <si>
    <t>HI Tobu Narita</t>
  </si>
  <si>
    <t>82774</t>
  </si>
  <si>
    <t>82775</t>
  </si>
  <si>
    <t>82776</t>
  </si>
  <si>
    <t>82777</t>
  </si>
  <si>
    <t>Holiday Inn Mito</t>
  </si>
  <si>
    <t>82778</t>
  </si>
  <si>
    <t>SCH - HI FRA Japan FEF</t>
  </si>
  <si>
    <t>82821</t>
  </si>
  <si>
    <t>HI (Korea) Ltd - MGT</t>
  </si>
  <si>
    <t>82822</t>
  </si>
  <si>
    <t>Hii - Korean Franchise Direct</t>
  </si>
  <si>
    <t>82823</t>
  </si>
  <si>
    <t>HOLIDAY INN SEOUL GARDEN</t>
  </si>
  <si>
    <t>82824</t>
  </si>
  <si>
    <t>Holiday Inn Mokpo</t>
  </si>
  <si>
    <t>83000</t>
  </si>
  <si>
    <t>SCH S&amp;M Assmt CPNonChina(cls)</t>
  </si>
  <si>
    <t>83001</t>
  </si>
  <si>
    <t>BHR RSVD Assm CP NonChina(cls)</t>
  </si>
  <si>
    <t>83003</t>
  </si>
  <si>
    <t>HI (AP) LTD - USD OH CP</t>
  </si>
  <si>
    <t>83004</t>
  </si>
  <si>
    <t>83005</t>
  </si>
  <si>
    <t>INFO DELIVERY - INDIA</t>
  </si>
  <si>
    <t>83006</t>
  </si>
  <si>
    <t>IHGRC DECISION SCIENCES APAC</t>
  </si>
  <si>
    <t>83221</t>
  </si>
  <si>
    <t>SCH S&amp;M Assessmt CP-China(cls)</t>
  </si>
  <si>
    <t>83222</t>
  </si>
  <si>
    <t>BHR RSVD Assmts CP China(cls)</t>
  </si>
  <si>
    <t>83223</t>
  </si>
  <si>
    <t>HI CITY CENTRE SHENYENG</t>
  </si>
  <si>
    <t>83260</t>
  </si>
  <si>
    <t>Yangtze Royal Cruise-Cp Ek</t>
  </si>
  <si>
    <t>P2012</t>
  </si>
  <si>
    <t>83261</t>
  </si>
  <si>
    <t>Yangtze Royal Cruise-Cp Eq</t>
  </si>
  <si>
    <t>83262</t>
  </si>
  <si>
    <t>83263</t>
  </si>
  <si>
    <t>83264</t>
  </si>
  <si>
    <t>83265</t>
  </si>
  <si>
    <t>HOLIDAY INN VISTA SHANGHAI</t>
  </si>
  <si>
    <t>83266</t>
  </si>
  <si>
    <t>Holiday Inn Hohhot</t>
  </si>
  <si>
    <t>83267</t>
  </si>
  <si>
    <t>City Plaza Shenyang</t>
  </si>
  <si>
    <t>83268</t>
  </si>
  <si>
    <t>HOLIDAY INN ERDOS</t>
  </si>
  <si>
    <t>83269</t>
  </si>
  <si>
    <t>Crowne Plaza Pudong Shanghai</t>
  </si>
  <si>
    <t>83335</t>
  </si>
  <si>
    <t>Hk Harb View Mgt Ct</t>
  </si>
  <si>
    <t>83341</t>
  </si>
  <si>
    <t>Hii - Taiwan Franchise Direct</t>
  </si>
  <si>
    <t>83342</t>
  </si>
  <si>
    <t>Taiwan Franchise</t>
  </si>
  <si>
    <t>83343</t>
  </si>
  <si>
    <t>83423</t>
  </si>
  <si>
    <t>Crowne Plaza Hamilton Island</t>
  </si>
  <si>
    <t>P0004</t>
  </si>
  <si>
    <t>83424</t>
  </si>
  <si>
    <t>HI Australia Pty Ltd Corp</t>
  </si>
  <si>
    <t>83425</t>
  </si>
  <si>
    <t>P5005</t>
  </si>
  <si>
    <t>83460</t>
  </si>
  <si>
    <t>Royal Crowne Plaza Singapore</t>
  </si>
  <si>
    <t>83506</t>
  </si>
  <si>
    <t>83507</t>
  </si>
  <si>
    <t>CROWNE PLAZA RIVERSIDE KUCHING</t>
  </si>
  <si>
    <t>83554</t>
  </si>
  <si>
    <t>HI Chiangmai</t>
  </si>
  <si>
    <t>83555</t>
  </si>
  <si>
    <t>Holiday Inn Silom Bangkok</t>
  </si>
  <si>
    <t>83556</t>
  </si>
  <si>
    <t>CROWNE PLAZA KARON BEACH</t>
  </si>
  <si>
    <t>83655</t>
  </si>
  <si>
    <t>83679</t>
  </si>
  <si>
    <t>83680</t>
  </si>
  <si>
    <t>83681</t>
  </si>
  <si>
    <t>83682</t>
  </si>
  <si>
    <t>CP KUALA LUMPUR</t>
  </si>
  <si>
    <t>83701</t>
  </si>
  <si>
    <t>Nepal Kathmandu Inducement</t>
  </si>
  <si>
    <t>Q0012</t>
  </si>
  <si>
    <t>83703</t>
  </si>
  <si>
    <t>Dereg CP Kathmandu Soaltee</t>
  </si>
  <si>
    <t>83751</t>
  </si>
  <si>
    <t>SCH  IHC SALES&amp;MKTG JAPAN(cls)</t>
  </si>
  <si>
    <t>83752</t>
  </si>
  <si>
    <t>IHC - Osaka S&amp;M Office (cls)</t>
  </si>
  <si>
    <t>83778</t>
  </si>
  <si>
    <t>Crowne Plaza Toyohashi</t>
  </si>
  <si>
    <t>83779</t>
  </si>
  <si>
    <t>Crowne Plaza Metropolitan</t>
  </si>
  <si>
    <t>83781</t>
  </si>
  <si>
    <t>83782</t>
  </si>
  <si>
    <t>CP Metropolitan Tokyo</t>
  </si>
  <si>
    <t>83821</t>
  </si>
  <si>
    <t>83825</t>
  </si>
  <si>
    <t>84751</t>
  </si>
  <si>
    <t>P2059</t>
  </si>
  <si>
    <t>84752</t>
  </si>
  <si>
    <t>84783</t>
  </si>
  <si>
    <t>Holiday Inn Express Osaka</t>
  </si>
  <si>
    <t>84784</t>
  </si>
  <si>
    <t>Holiday Inn Express Sapporo</t>
  </si>
  <si>
    <t>84785</t>
  </si>
  <si>
    <t>Holiday Inn Express Naha</t>
  </si>
  <si>
    <t>84786</t>
  </si>
  <si>
    <t>Hii - Susukino Ex, Franc</t>
  </si>
  <si>
    <t>84787</t>
  </si>
  <si>
    <t>84788</t>
  </si>
  <si>
    <t>84789</t>
  </si>
  <si>
    <t>84790</t>
  </si>
  <si>
    <t>Holiday Inn Susukino</t>
  </si>
  <si>
    <t>84791</t>
  </si>
  <si>
    <t>Holiday Inn Express Nagano</t>
  </si>
  <si>
    <t>85265</t>
  </si>
  <si>
    <t>Tian An Htls Intl Ltd</t>
  </si>
  <si>
    <t>85266</t>
  </si>
  <si>
    <t>Japan Tax Book Adjustment</t>
  </si>
  <si>
    <t>P7076</t>
  </si>
  <si>
    <t>85267</t>
  </si>
  <si>
    <t>Japan Book Adjustment</t>
  </si>
  <si>
    <t>P7078</t>
  </si>
  <si>
    <t>85268</t>
  </si>
  <si>
    <t>HI (Philippines) Inc-loc(cls)</t>
  </si>
  <si>
    <t>P7079</t>
  </si>
  <si>
    <t>85269</t>
  </si>
  <si>
    <t>SC Reservations(Philip)(cls)</t>
  </si>
  <si>
    <t>P7080</t>
  </si>
  <si>
    <t>85270</t>
  </si>
  <si>
    <t>IHG Thailand Local GAAP (cls)</t>
  </si>
  <si>
    <t>P7081</t>
  </si>
  <si>
    <t>86221</t>
  </si>
  <si>
    <t>86222</t>
  </si>
  <si>
    <t>86223</t>
  </si>
  <si>
    <t>86224</t>
  </si>
  <si>
    <t>86226</t>
  </si>
  <si>
    <t>86227</t>
  </si>
  <si>
    <t>Holiday Inn Qingtao</t>
  </si>
  <si>
    <t>86228</t>
  </si>
  <si>
    <t>Holiday Inn Shanghai Downtown</t>
  </si>
  <si>
    <t>86229</t>
  </si>
  <si>
    <t>Changan West Beijing</t>
  </si>
  <si>
    <t>86230</t>
  </si>
  <si>
    <t>Changsha</t>
  </si>
  <si>
    <t>86231</t>
  </si>
  <si>
    <t>86233</t>
  </si>
  <si>
    <t>86234</t>
  </si>
  <si>
    <t>86235</t>
  </si>
  <si>
    <t>86236</t>
  </si>
  <si>
    <t>Haikou Mgmt Cont</t>
  </si>
  <si>
    <t>86237</t>
  </si>
  <si>
    <t>Holiday Inn Wuxi Milido</t>
  </si>
  <si>
    <t>86238</t>
  </si>
  <si>
    <t>86239</t>
  </si>
  <si>
    <t>Anrong Chengdu</t>
  </si>
  <si>
    <t>86242</t>
  </si>
  <si>
    <t>86243</t>
  </si>
  <si>
    <t>Holiday Inn Nanjing</t>
  </si>
  <si>
    <t>86244</t>
  </si>
  <si>
    <t>86245</t>
  </si>
  <si>
    <t>Holiday Inn Guangzhou</t>
  </si>
  <si>
    <t>86247</t>
  </si>
  <si>
    <t>86248</t>
  </si>
  <si>
    <t>Holiday Inn Chongqing</t>
  </si>
  <si>
    <t>86249</t>
  </si>
  <si>
    <t>86251</t>
  </si>
  <si>
    <t>86252</t>
  </si>
  <si>
    <t>86253</t>
  </si>
  <si>
    <t>Holiday Inn Beijing Lido</t>
  </si>
  <si>
    <t>86254</t>
  </si>
  <si>
    <t>86255</t>
  </si>
  <si>
    <t>86256</t>
  </si>
  <si>
    <t>86260</t>
  </si>
  <si>
    <t>Zhuhai</t>
  </si>
  <si>
    <t>86334</t>
  </si>
  <si>
    <t>Holiday Inn Golden Mile</t>
  </si>
  <si>
    <t>86336</t>
  </si>
  <si>
    <t>86392</t>
  </si>
  <si>
    <t>Holiday Inn Hope Island</t>
  </si>
  <si>
    <t>S0005</t>
  </si>
  <si>
    <t>86393</t>
  </si>
  <si>
    <t>HI Park Suite Canberra</t>
  </si>
  <si>
    <t>86400</t>
  </si>
  <si>
    <t>86401</t>
  </si>
  <si>
    <t>Sydney Menzies Mgt Ct</t>
  </si>
  <si>
    <t>86403</t>
  </si>
  <si>
    <t>86414</t>
  </si>
  <si>
    <t>86415</t>
  </si>
  <si>
    <t>86416</t>
  </si>
  <si>
    <t>HI Adelaide Park Suite</t>
  </si>
  <si>
    <t>86417</t>
  </si>
  <si>
    <t>86418</t>
  </si>
  <si>
    <t>86419</t>
  </si>
  <si>
    <t>HI Newcastle(cls)</t>
  </si>
  <si>
    <t>86420</t>
  </si>
  <si>
    <t>86421</t>
  </si>
  <si>
    <t>Holiday Inn Sydney</t>
  </si>
  <si>
    <t>86422</t>
  </si>
  <si>
    <t>86426</t>
  </si>
  <si>
    <t>Holiday Inn Coogee Beach</t>
  </si>
  <si>
    <t>86442</t>
  </si>
  <si>
    <t>Queenstown Mgt Cont</t>
  </si>
  <si>
    <t>86459</t>
  </si>
  <si>
    <t>Holiday Inn ParkView Singapore</t>
  </si>
  <si>
    <t>86464</t>
  </si>
  <si>
    <t>Manila Mgmt Cont</t>
  </si>
  <si>
    <t>86465</t>
  </si>
  <si>
    <t>86466</t>
  </si>
  <si>
    <t>86482</t>
  </si>
  <si>
    <t>86483</t>
  </si>
  <si>
    <t>86485</t>
  </si>
  <si>
    <t>86489</t>
  </si>
  <si>
    <t>Holiday Inn Penang</t>
  </si>
  <si>
    <t>86499</t>
  </si>
  <si>
    <t>S0009</t>
  </si>
  <si>
    <t>86501</t>
  </si>
  <si>
    <t>86502</t>
  </si>
  <si>
    <t>Holiday Inn Resort Pedu Lake</t>
  </si>
  <si>
    <t>86503</t>
  </si>
  <si>
    <t>Holiday Inn Damai Beach</t>
  </si>
  <si>
    <t>86504</t>
  </si>
  <si>
    <t>86505</t>
  </si>
  <si>
    <t>Holiday Inn Damai Lagoon</t>
  </si>
  <si>
    <t>86546</t>
  </si>
  <si>
    <t>Holiday Inn Phuket</t>
  </si>
  <si>
    <t>86554</t>
  </si>
  <si>
    <t>Chiang Mai</t>
  </si>
  <si>
    <t>S0010</t>
  </si>
  <si>
    <t>86581</t>
  </si>
  <si>
    <t>Gem Park Ooty</t>
  </si>
  <si>
    <t>86583</t>
  </si>
  <si>
    <t>86598</t>
  </si>
  <si>
    <t>Ahmedabad</t>
  </si>
  <si>
    <t>86599</t>
  </si>
  <si>
    <t>Pune</t>
  </si>
  <si>
    <t>86601</t>
  </si>
  <si>
    <t>86603</t>
  </si>
  <si>
    <t>86604</t>
  </si>
  <si>
    <t>86605</t>
  </si>
  <si>
    <t>86606</t>
  </si>
  <si>
    <t>86607</t>
  </si>
  <si>
    <t>86608</t>
  </si>
  <si>
    <t>86609</t>
  </si>
  <si>
    <t>86610</t>
  </si>
  <si>
    <t>86611</t>
  </si>
  <si>
    <t>86612</t>
  </si>
  <si>
    <t>86613</t>
  </si>
  <si>
    <t>86614</t>
  </si>
  <si>
    <t>86615</t>
  </si>
  <si>
    <t>86616</t>
  </si>
  <si>
    <t>86642</t>
  </si>
  <si>
    <t>S0012</t>
  </si>
  <si>
    <t>86646</t>
  </si>
  <si>
    <t>Yogyakarta</t>
  </si>
  <si>
    <t>86648</t>
  </si>
  <si>
    <t>86650</t>
  </si>
  <si>
    <t>Holiday Inn Balihai</t>
  </si>
  <si>
    <t>86652</t>
  </si>
  <si>
    <t>Semarang</t>
  </si>
  <si>
    <t>86653</t>
  </si>
  <si>
    <t>86655</t>
  </si>
  <si>
    <t>86657</t>
  </si>
  <si>
    <t>Holiday Inn Batam</t>
  </si>
  <si>
    <t>86678</t>
  </si>
  <si>
    <t>S0013</t>
  </si>
  <si>
    <t>86693</t>
  </si>
  <si>
    <t>S0014</t>
  </si>
  <si>
    <t>86767</t>
  </si>
  <si>
    <t>86768</t>
  </si>
  <si>
    <t>86769</t>
  </si>
  <si>
    <t>86770</t>
  </si>
  <si>
    <t>86771</t>
  </si>
  <si>
    <t>86773</t>
  </si>
  <si>
    <t>86774</t>
  </si>
  <si>
    <t>86775</t>
  </si>
  <si>
    <t>Holiday Inn Kansai</t>
  </si>
  <si>
    <t>86776</t>
  </si>
  <si>
    <t>86777</t>
  </si>
  <si>
    <t>86823</t>
  </si>
  <si>
    <t>S0018</t>
  </si>
  <si>
    <t>87223</t>
  </si>
  <si>
    <t>Holiday Inn CP Shenyang</t>
  </si>
  <si>
    <t>87224</t>
  </si>
  <si>
    <t>87225</t>
  </si>
  <si>
    <t>87260</t>
  </si>
  <si>
    <t>Crowne Plaza Yangtze East King</t>
  </si>
  <si>
    <t>87261</t>
  </si>
  <si>
    <t>CP Yangtze East Queen</t>
  </si>
  <si>
    <t>87262</t>
  </si>
  <si>
    <t>87263</t>
  </si>
  <si>
    <t>87264</t>
  </si>
  <si>
    <t>Crowne Plaza Xiamen</t>
  </si>
  <si>
    <t>87335</t>
  </si>
  <si>
    <t>Hong Kong Harbour View Mgt Ct</t>
  </si>
  <si>
    <t>87343</t>
  </si>
  <si>
    <t>S0004</t>
  </si>
  <si>
    <t>87423</t>
  </si>
  <si>
    <t>87424</t>
  </si>
  <si>
    <t>87425</t>
  </si>
  <si>
    <t>87460</t>
  </si>
  <si>
    <t>RCP Singapore</t>
  </si>
  <si>
    <t>87506</t>
  </si>
  <si>
    <t>87507</t>
  </si>
  <si>
    <t>87555</t>
  </si>
  <si>
    <t>Holiday Inn/CP Bangkok</t>
  </si>
  <si>
    <t>87655</t>
  </si>
  <si>
    <t>87679</t>
  </si>
  <si>
    <t>Holiday Inn CP Karachi</t>
  </si>
  <si>
    <t>87680</t>
  </si>
  <si>
    <t>87681</t>
  </si>
  <si>
    <t>87703</t>
  </si>
  <si>
    <t>Crowne Plaza Kathmandu</t>
  </si>
  <si>
    <t>87781</t>
  </si>
  <si>
    <t>KHRG PORSCHE DRIVE LLC</t>
  </si>
  <si>
    <t>A8778</t>
  </si>
  <si>
    <t>87782</t>
  </si>
  <si>
    <t>Holiday Inn CP Metropolitan</t>
  </si>
  <si>
    <t>87791</t>
  </si>
  <si>
    <t>KHRG BOZEMAN LLC</t>
  </si>
  <si>
    <t>A8779</t>
  </si>
  <si>
    <t>87801</t>
  </si>
  <si>
    <t>KHRG NEW ORLEANS LLC</t>
  </si>
  <si>
    <t>A8780</t>
  </si>
  <si>
    <t>87811</t>
  </si>
  <si>
    <t>KHRG SF WHARF LLC</t>
  </si>
  <si>
    <t>A8781</t>
  </si>
  <si>
    <t>87821</t>
  </si>
  <si>
    <t>Holiday Inn CP Cheju</t>
  </si>
  <si>
    <t>87831</t>
  </si>
  <si>
    <t>KHRG SF WHARF U2 LLC</t>
  </si>
  <si>
    <t>A8783</t>
  </si>
  <si>
    <t>87841</t>
  </si>
  <si>
    <t>KHRG DALLAS</t>
  </si>
  <si>
    <t>A8784</t>
  </si>
  <si>
    <t>87851</t>
  </si>
  <si>
    <t>KHRG BUCKHEAD LLC</t>
  </si>
  <si>
    <t>A8785</t>
  </si>
  <si>
    <t>87861</t>
  </si>
  <si>
    <t>KHRG ATLANTA MIDTOWN</t>
  </si>
  <si>
    <t>A8786</t>
  </si>
  <si>
    <t>87871</t>
  </si>
  <si>
    <t>KHRG CHARLOTTESVILLE LLC</t>
  </si>
  <si>
    <t>A8787</t>
  </si>
  <si>
    <t>88751</t>
  </si>
  <si>
    <t>88752</t>
  </si>
  <si>
    <t>Holiday Inn Express Kobe</t>
  </si>
  <si>
    <t>88787</t>
  </si>
  <si>
    <t>88788</t>
  </si>
  <si>
    <t>88789</t>
  </si>
  <si>
    <t>88790</t>
  </si>
  <si>
    <t>Holiday Inn Express Susukino</t>
  </si>
  <si>
    <t>88791</t>
  </si>
  <si>
    <t>89265</t>
  </si>
  <si>
    <t>Bell Tower</t>
  </si>
  <si>
    <t>89985</t>
  </si>
  <si>
    <t>GC CONSOL USD - Q0024</t>
  </si>
  <si>
    <t>89986</t>
  </si>
  <si>
    <t>GC CONSOL SGD - Q0025</t>
  </si>
  <si>
    <t>89993</t>
  </si>
  <si>
    <t>APAC CONSOL - CNY - Q0021</t>
  </si>
  <si>
    <t>89994</t>
  </si>
  <si>
    <t>APAC CONSOL - THB - Q0022</t>
  </si>
  <si>
    <t>89995</t>
  </si>
  <si>
    <t>APAC CONSOL - INR - Q0023</t>
  </si>
  <si>
    <t>89996</t>
  </si>
  <si>
    <t>Strategy - Global</t>
  </si>
  <si>
    <t>89997</t>
  </si>
  <si>
    <t>SPHC CONSOLIDATION/ELIMINATION</t>
  </si>
  <si>
    <t>89998</t>
  </si>
  <si>
    <t>AP - DUMMY AUST GDWILL ELIM</t>
  </si>
  <si>
    <t>Q9999</t>
  </si>
  <si>
    <t>89999</t>
  </si>
  <si>
    <t>Dummy - SCHI Proforma Elim</t>
  </si>
  <si>
    <t>Q9998</t>
  </si>
  <si>
    <t>90061</t>
  </si>
  <si>
    <t>George Allocations</t>
  </si>
  <si>
    <t>C9006</t>
  </si>
  <si>
    <t>90071</t>
  </si>
  <si>
    <t>Mason&amp;Rook (Helix) Allocations</t>
  </si>
  <si>
    <t>C9007</t>
  </si>
  <si>
    <t>90121</t>
  </si>
  <si>
    <t>Hotel Solamar Allocations</t>
  </si>
  <si>
    <t>C9012</t>
  </si>
  <si>
    <t>90131</t>
  </si>
  <si>
    <t>Hotel Madera Allocations</t>
  </si>
  <si>
    <t>C9013</t>
  </si>
  <si>
    <t>90141</t>
  </si>
  <si>
    <t>Marlowe Allocations</t>
  </si>
  <si>
    <t>C9014</t>
  </si>
  <si>
    <t>90171</t>
  </si>
  <si>
    <t>Onyx Hotel Allocations</t>
  </si>
  <si>
    <t>C9017</t>
  </si>
  <si>
    <t>90221</t>
  </si>
  <si>
    <t>Hotel Rouge Allocations</t>
  </si>
  <si>
    <t>C9022</t>
  </si>
  <si>
    <t>90261</t>
  </si>
  <si>
    <t>Muse Allocations</t>
  </si>
  <si>
    <t>C9026</t>
  </si>
  <si>
    <t>90271</t>
  </si>
  <si>
    <t>Topaz Allocations</t>
  </si>
  <si>
    <t>C9027</t>
  </si>
  <si>
    <t>90791</t>
  </si>
  <si>
    <t>Epic Hotel Allocated</t>
  </si>
  <si>
    <t>C9079</t>
  </si>
  <si>
    <t>90851</t>
  </si>
  <si>
    <t>Eventi Allocations</t>
  </si>
  <si>
    <t>C9085</t>
  </si>
  <si>
    <t>90891</t>
  </si>
  <si>
    <t>MONACO SEATTLE ALLOCTIONS</t>
  </si>
  <si>
    <t>C9089</t>
  </si>
  <si>
    <t>90911</t>
  </si>
  <si>
    <t>Sir Francis Drake Allocations</t>
  </si>
  <si>
    <t>C9091</t>
  </si>
  <si>
    <t>90921</t>
  </si>
  <si>
    <t>Monaco DC Allocations</t>
  </si>
  <si>
    <t>C9092</t>
  </si>
  <si>
    <t>90951</t>
  </si>
  <si>
    <t>Surfcomber Allocated</t>
  </si>
  <si>
    <t>C9095</t>
  </si>
  <si>
    <t>91051</t>
  </si>
  <si>
    <t>Vero Beach Allocations</t>
  </si>
  <si>
    <t>C9105</t>
  </si>
  <si>
    <t>91071</t>
  </si>
  <si>
    <t>Donovan Allocations</t>
  </si>
  <si>
    <t>C9107</t>
  </si>
  <si>
    <t>91091</t>
  </si>
  <si>
    <t>Hotel Palomar D.C. Allocations</t>
  </si>
  <si>
    <t>C9109</t>
  </si>
  <si>
    <t>91101</t>
  </si>
  <si>
    <t>Vintage Allocations</t>
  </si>
  <si>
    <t>C9110</t>
  </si>
  <si>
    <t>91111</t>
  </si>
  <si>
    <t>Vintage Plaza Allocations</t>
  </si>
  <si>
    <t>C9111</t>
  </si>
  <si>
    <t>91181</t>
  </si>
  <si>
    <t>Lorien Allocations</t>
  </si>
  <si>
    <t>C9118</t>
  </si>
  <si>
    <t>91191</t>
  </si>
  <si>
    <t>Monaco Chicago Allocations</t>
  </si>
  <si>
    <t>C9119</t>
  </si>
  <si>
    <t>91201</t>
  </si>
  <si>
    <t>Monaco Denver Allocations</t>
  </si>
  <si>
    <t>C9120</t>
  </si>
  <si>
    <t>91211</t>
  </si>
  <si>
    <t>Monaco Salt Lake City Alloc.</t>
  </si>
  <si>
    <t>C9121</t>
  </si>
  <si>
    <t>91241</t>
  </si>
  <si>
    <t>Van Zandt Allocations</t>
  </si>
  <si>
    <t>C9124</t>
  </si>
  <si>
    <t>91271</t>
  </si>
  <si>
    <t>Palladian Allocations</t>
  </si>
  <si>
    <t>C9127</t>
  </si>
  <si>
    <t>91281</t>
  </si>
  <si>
    <t>Born Allocations</t>
  </si>
  <si>
    <t>C9128</t>
  </si>
  <si>
    <t>91291</t>
  </si>
  <si>
    <t>Schofield Hotel Allocations</t>
  </si>
  <si>
    <t>C9129</t>
  </si>
  <si>
    <t>91301</t>
  </si>
  <si>
    <t>Cardinal Allocations</t>
  </si>
  <si>
    <t>C9130</t>
  </si>
  <si>
    <t>91331</t>
  </si>
  <si>
    <t>Palomar LA Allocations</t>
  </si>
  <si>
    <t>C9133</t>
  </si>
  <si>
    <t>91341</t>
  </si>
  <si>
    <t>Shorebreak Allocations</t>
  </si>
  <si>
    <t>C9134</t>
  </si>
  <si>
    <t>91351</t>
  </si>
  <si>
    <t>Glover Park (Savoy)Allocations</t>
  </si>
  <si>
    <t>C9135</t>
  </si>
  <si>
    <t>91361</t>
  </si>
  <si>
    <t>Carlyle Allocations</t>
  </si>
  <si>
    <t>C9136</t>
  </si>
  <si>
    <t>91381</t>
  </si>
  <si>
    <t>Taconic Allocations</t>
  </si>
  <si>
    <t>C9138</t>
  </si>
  <si>
    <t>91401</t>
  </si>
  <si>
    <t>Palomar Philadelphia Alloc.</t>
  </si>
  <si>
    <t>C9140</t>
  </si>
  <si>
    <t>91411</t>
  </si>
  <si>
    <t>RiverPlace Hotel Allocations</t>
  </si>
  <si>
    <t>C9141</t>
  </si>
  <si>
    <t>91421</t>
  </si>
  <si>
    <t>Canary Hotel Allocations</t>
  </si>
  <si>
    <t>C9142</t>
  </si>
  <si>
    <t>91431</t>
  </si>
  <si>
    <t>The Gray Allocations</t>
  </si>
  <si>
    <t>C9143</t>
  </si>
  <si>
    <t>91441</t>
  </si>
  <si>
    <t>La Peer  Allocations</t>
  </si>
  <si>
    <t>C9144</t>
  </si>
  <si>
    <t>91451</t>
  </si>
  <si>
    <t>Journeyman Allocations</t>
  </si>
  <si>
    <t>C9145</t>
  </si>
  <si>
    <t>91461</t>
  </si>
  <si>
    <t>Sawyer Allocations</t>
  </si>
  <si>
    <t>C9146</t>
  </si>
  <si>
    <t>91471</t>
  </si>
  <si>
    <t>Rowan Allocations</t>
  </si>
  <si>
    <t>C9147</t>
  </si>
  <si>
    <t>91481</t>
  </si>
  <si>
    <t>Seafire Allocations</t>
  </si>
  <si>
    <t>C9148</t>
  </si>
  <si>
    <t>91491</t>
  </si>
  <si>
    <t>Goodland Allocations</t>
  </si>
  <si>
    <t>C9149</t>
  </si>
  <si>
    <t>91551</t>
  </si>
  <si>
    <t>Alt Alloc Monaco Portland</t>
  </si>
  <si>
    <t>A9155</t>
  </si>
  <si>
    <t>91552</t>
  </si>
  <si>
    <t>Monaco Portland Allocations</t>
  </si>
  <si>
    <t>C9155</t>
  </si>
  <si>
    <t>91571</t>
  </si>
  <si>
    <t>Everly Allocations</t>
  </si>
  <si>
    <t>C9157</t>
  </si>
  <si>
    <t>91581</t>
  </si>
  <si>
    <t>The Aertson Allocations</t>
  </si>
  <si>
    <t>C9158</t>
  </si>
  <si>
    <t>91621</t>
  </si>
  <si>
    <t>Tryon Park Allocations</t>
  </si>
  <si>
    <t>C9162</t>
  </si>
  <si>
    <t>91631</t>
  </si>
  <si>
    <t>Nine Zero Allocations</t>
  </si>
  <si>
    <t>C9163</t>
  </si>
  <si>
    <t>91641</t>
  </si>
  <si>
    <t>Alt Alloc Allegro</t>
  </si>
  <si>
    <t>A9164</t>
  </si>
  <si>
    <t>91642</t>
  </si>
  <si>
    <t>Allegro Allocations</t>
  </si>
  <si>
    <t>C9164</t>
  </si>
  <si>
    <t>91651</t>
  </si>
  <si>
    <t>Alt Hotel Alexis HPT Alloc</t>
  </si>
  <si>
    <t>A9165</t>
  </si>
  <si>
    <t>91652</t>
  </si>
  <si>
    <t>Alexis Allocations</t>
  </si>
  <si>
    <t>C9165</t>
  </si>
  <si>
    <t>91681</t>
  </si>
  <si>
    <t>Palomar Chicago Allocations</t>
  </si>
  <si>
    <t>C9168</t>
  </si>
  <si>
    <t>91711</t>
  </si>
  <si>
    <t>Monaco Philadelphia Alloc.</t>
  </si>
  <si>
    <t>C9171</t>
  </si>
  <si>
    <t>91801</t>
  </si>
  <si>
    <t>Marlowe Allocated</t>
  </si>
  <si>
    <t>C9180</t>
  </si>
  <si>
    <t>91811</t>
  </si>
  <si>
    <t>Kimpton Saint George Allocated</t>
  </si>
  <si>
    <t>C9181</t>
  </si>
  <si>
    <t>91821</t>
  </si>
  <si>
    <t>Monaco Philadelphia Alloc</t>
  </si>
  <si>
    <t>C9182</t>
  </si>
  <si>
    <t>91831</t>
  </si>
  <si>
    <t>Palomar Phoenix Alloc</t>
  </si>
  <si>
    <t>C9183</t>
  </si>
  <si>
    <t>91871</t>
  </si>
  <si>
    <t>Palomar Miami Allocations</t>
  </si>
  <si>
    <t>C9187</t>
  </si>
  <si>
    <t>91881</t>
  </si>
  <si>
    <t>Kimpton Key West Allocated</t>
  </si>
  <si>
    <t>C9188</t>
  </si>
  <si>
    <t>91891</t>
  </si>
  <si>
    <t>Palladian Allocated</t>
  </si>
  <si>
    <t>C9189</t>
  </si>
  <si>
    <t>91911</t>
  </si>
  <si>
    <t>Amara Allocated</t>
  </si>
  <si>
    <t>C9191</t>
  </si>
  <si>
    <t>91921</t>
  </si>
  <si>
    <t>Carlyle Allocated</t>
  </si>
  <si>
    <t>C9192</t>
  </si>
  <si>
    <t>91931</t>
  </si>
  <si>
    <t>Kimpton Overland Allocated</t>
  </si>
  <si>
    <t>C9193</t>
  </si>
  <si>
    <t>91941</t>
  </si>
  <si>
    <t>Palomar DC Allocated</t>
  </si>
  <si>
    <t>C9194</t>
  </si>
  <si>
    <t>91961</t>
  </si>
  <si>
    <t>Kimpton NOLA Allocations</t>
  </si>
  <si>
    <t>C9196</t>
  </si>
  <si>
    <t>91981</t>
  </si>
  <si>
    <t>Bozeman Allocations</t>
  </si>
  <si>
    <t>C9198</t>
  </si>
  <si>
    <t>91991</t>
  </si>
  <si>
    <t>Fisherman's Wharf Allocations</t>
  </si>
  <si>
    <t>C9199</t>
  </si>
  <si>
    <t>92011</t>
  </si>
  <si>
    <t>Monaco Baltimore Allocations</t>
  </si>
  <si>
    <t>C9201</t>
  </si>
  <si>
    <t>92051</t>
  </si>
  <si>
    <t>Palomar San Diego Allocations</t>
  </si>
  <si>
    <t>C9205</t>
  </si>
  <si>
    <t>92131</t>
  </si>
  <si>
    <t>Wilshire Allocations</t>
  </si>
  <si>
    <t>C9213</t>
  </si>
  <si>
    <t>92171</t>
  </si>
  <si>
    <t>Pittman Allocations</t>
  </si>
  <si>
    <t>C9217</t>
  </si>
  <si>
    <t>92181</t>
  </si>
  <si>
    <t>Monaco Chicago Allocations.</t>
  </si>
  <si>
    <t>C9218</t>
  </si>
  <si>
    <t>92191</t>
  </si>
  <si>
    <t>Sylvan Allocations</t>
  </si>
  <si>
    <t>C9219</t>
  </si>
  <si>
    <t>92211</t>
  </si>
  <si>
    <t>C9221</t>
  </si>
  <si>
    <t>92321</t>
  </si>
  <si>
    <t>C9232</t>
  </si>
  <si>
    <t>92331</t>
  </si>
  <si>
    <t>Atlanta Midtown Allocations</t>
  </si>
  <si>
    <t>C9233</t>
  </si>
  <si>
    <t>92341</t>
  </si>
  <si>
    <t>C9234</t>
  </si>
  <si>
    <t>92351</t>
  </si>
  <si>
    <t>C9235</t>
  </si>
  <si>
    <t>92371</t>
  </si>
  <si>
    <t>C9237</t>
  </si>
  <si>
    <t>92381</t>
  </si>
  <si>
    <t>Forum Allocations</t>
  </si>
  <si>
    <t>C9238</t>
  </si>
  <si>
    <t>92391</t>
  </si>
  <si>
    <t>C9239</t>
  </si>
  <si>
    <t>92411</t>
  </si>
  <si>
    <t>Roatan Allocations</t>
  </si>
  <si>
    <t>C9241</t>
  </si>
  <si>
    <t>92422</t>
  </si>
  <si>
    <t>IHG Honduras entity</t>
  </si>
  <si>
    <t>A1755</t>
  </si>
  <si>
    <t>HNL</t>
  </si>
  <si>
    <t>92481</t>
  </si>
  <si>
    <t>Alton Allocations</t>
  </si>
  <si>
    <t>C9248</t>
  </si>
  <si>
    <t>93081</t>
  </si>
  <si>
    <t>Brice Allocations</t>
  </si>
  <si>
    <t>C9308</t>
  </si>
  <si>
    <t>93151</t>
  </si>
  <si>
    <t>Amara Resort &amp; Spa Allocations</t>
  </si>
  <si>
    <t>C9315</t>
  </si>
  <si>
    <t>93171</t>
  </si>
  <si>
    <t>Monaco Pittsburgh Allocations</t>
  </si>
  <si>
    <t>C9317</t>
  </si>
  <si>
    <t>93251</t>
  </si>
  <si>
    <t>Buchanan Allocations</t>
  </si>
  <si>
    <t>C9325</t>
  </si>
  <si>
    <t>93341</t>
  </si>
  <si>
    <t>Angler's Resort Allocations</t>
  </si>
  <si>
    <t>C9334</t>
  </si>
  <si>
    <t>99831</t>
  </si>
  <si>
    <t>Tulum Franchise Allocations</t>
  </si>
  <si>
    <t>C9983</t>
  </si>
  <si>
    <t>99841</t>
  </si>
  <si>
    <t>Conttonwood Franchise Allocati</t>
  </si>
  <si>
    <t>C9984</t>
  </si>
  <si>
    <t>99851</t>
  </si>
  <si>
    <t>Bossert Franchise Allocations</t>
  </si>
  <si>
    <t>C9985</t>
  </si>
  <si>
    <t>99861</t>
  </si>
  <si>
    <t>Brice Franchise Allocation</t>
  </si>
  <si>
    <t>C9986</t>
  </si>
  <si>
    <t>99871</t>
  </si>
  <si>
    <t>Asheville Franchise Allocation</t>
  </si>
  <si>
    <t>C9987</t>
  </si>
  <si>
    <t>99881</t>
  </si>
  <si>
    <t>Rouge Franchise Allocation</t>
  </si>
  <si>
    <t>C9988</t>
  </si>
  <si>
    <t>99891</t>
  </si>
  <si>
    <t>Onyx Franchise Allocations</t>
  </si>
  <si>
    <t>C9989</t>
  </si>
  <si>
    <t>99971</t>
  </si>
  <si>
    <t>C9997</t>
  </si>
  <si>
    <t>R2C 001</t>
  </si>
  <si>
    <t>Used for Accounts</t>
  </si>
  <si>
    <t>EMEA Corp</t>
  </si>
  <si>
    <t>AMER Corp</t>
  </si>
  <si>
    <t>ASIA Corp</t>
  </si>
  <si>
    <t>Marketing</t>
  </si>
  <si>
    <t>Capital Accounting</t>
  </si>
  <si>
    <t>AR</t>
  </si>
  <si>
    <t>Cash</t>
  </si>
  <si>
    <t>HRSS</t>
  </si>
  <si>
    <t>Concur</t>
  </si>
  <si>
    <t>AP</t>
  </si>
  <si>
    <t>IDT</t>
  </si>
  <si>
    <t>Final Code</t>
  </si>
  <si>
    <t>Professional Fee Accrual</t>
  </si>
  <si>
    <t>Telephone Accruals</t>
  </si>
  <si>
    <t>Audit Fee Accrual</t>
  </si>
  <si>
    <t>Restructuring Accrual</t>
  </si>
  <si>
    <t>Severance Pay Accrual</t>
  </si>
  <si>
    <t>Gratuity Accrual</t>
  </si>
  <si>
    <t>Utility Accrual</t>
  </si>
  <si>
    <t>Rent Accrual</t>
  </si>
  <si>
    <t>Marketing Accrual</t>
  </si>
  <si>
    <t>It will be based on PO in JRF Temp.</t>
  </si>
  <si>
    <t>DIP Accrual</t>
  </si>
  <si>
    <t>Capital Accrual</t>
  </si>
  <si>
    <t>Payroll Multiple Accrual</t>
  </si>
  <si>
    <t>Germany Vacation Accrual</t>
  </si>
  <si>
    <t>Germany-H0216 13th Month Accrual</t>
  </si>
  <si>
    <t>Other Accrual</t>
  </si>
  <si>
    <t>0</t>
  </si>
  <si>
    <t>Revenue Accrual</t>
  </si>
  <si>
    <t>for allocation accounts</t>
  </si>
  <si>
    <t>Inter Co. Accrual</t>
  </si>
  <si>
    <t>For All Exp</t>
  </si>
  <si>
    <t xml:space="preserve">Inter Co. Deferral </t>
  </si>
  <si>
    <t>for All Exp</t>
  </si>
  <si>
    <t xml:space="preserve">Inter Co. Cross Charge </t>
  </si>
  <si>
    <t>Belgium, Netherland &amp; Germany Cross Charge</t>
  </si>
  <si>
    <t>DIP Deferral</t>
  </si>
  <si>
    <t>Capital Deferral</t>
  </si>
  <si>
    <t>Any P&amp;L Account</t>
  </si>
  <si>
    <t xml:space="preserve">Deferred Conf </t>
  </si>
  <si>
    <t>for All Exp other than Conference</t>
  </si>
  <si>
    <t>Prepaid Rent</t>
  </si>
  <si>
    <t>Prepaid HW/SW</t>
  </si>
  <si>
    <t>for All Exp other Than Rent &amp; Insurance</t>
  </si>
  <si>
    <t>Legal entity name (formatting per Group structure)</t>
  </si>
  <si>
    <t>Territory</t>
  </si>
  <si>
    <t>BU 1</t>
  </si>
  <si>
    <t>BU2</t>
  </si>
  <si>
    <t>BU3</t>
  </si>
  <si>
    <t>BU4</t>
  </si>
  <si>
    <t>BU5</t>
  </si>
  <si>
    <t>BU6</t>
  </si>
  <si>
    <t>BU7</t>
  </si>
  <si>
    <t>BU8</t>
  </si>
  <si>
    <t>BU9</t>
  </si>
  <si>
    <t>BU10</t>
  </si>
  <si>
    <t>BU11</t>
  </si>
  <si>
    <t>BU12</t>
  </si>
  <si>
    <t>BU13</t>
  </si>
  <si>
    <t>BU14</t>
  </si>
  <si>
    <t>BU15</t>
  </si>
  <si>
    <t>BU16</t>
  </si>
  <si>
    <t>BU17</t>
  </si>
  <si>
    <t>BU18</t>
  </si>
  <si>
    <t>BU19</t>
  </si>
  <si>
    <t>BU20</t>
  </si>
  <si>
    <t>BU21</t>
  </si>
  <si>
    <t>BU22</t>
  </si>
  <si>
    <t>BU23</t>
  </si>
  <si>
    <t>BU24</t>
  </si>
  <si>
    <t>BU25</t>
  </si>
  <si>
    <t>BU26</t>
  </si>
  <si>
    <t>BU27</t>
  </si>
  <si>
    <t>BU28</t>
  </si>
  <si>
    <t>ARGENTINA</t>
  </si>
  <si>
    <t>IHG de Argentina SA</t>
  </si>
  <si>
    <t>ARMENIA</t>
  </si>
  <si>
    <t>HIM (Aruba) NV</t>
  </si>
  <si>
    <t>ARUBA</t>
  </si>
  <si>
    <t>Australia General Trust</t>
  </si>
  <si>
    <t>AUSTRALIA</t>
  </si>
  <si>
    <t>HI (Burswood) Pty Limited</t>
  </si>
  <si>
    <t>HI (Burswood) Trust (TP5082)</t>
  </si>
  <si>
    <t>HI Australia (Trust) Pty Limited</t>
  </si>
  <si>
    <t>Holiday Inn Cairns Pty Ltd</t>
  </si>
  <si>
    <t>Holiday Inns Holdings (Australia) Pty Ltd.</t>
  </si>
  <si>
    <t>IHG (Australasia) Limited</t>
  </si>
  <si>
    <t>IHG (Victoria Park) Pty Ltd</t>
  </si>
  <si>
    <t>IHG Hotels Management (Australia) Pty Limited</t>
  </si>
  <si>
    <t>IHG Systems Pty Ltd</t>
  </si>
  <si>
    <t>InterContinental Hotels Group (Australia) Pty Limited</t>
  </si>
  <si>
    <t>SPHC Group Pty Ltd.</t>
  </si>
  <si>
    <t>BHR Overseas Finance BV</t>
  </si>
  <si>
    <t>NETHERLANDS</t>
  </si>
  <si>
    <t>BHR Overseas Finance BV - Austria branch</t>
  </si>
  <si>
    <t>AUSTRIA</t>
  </si>
  <si>
    <t>CP Salzburg Pitter</t>
  </si>
  <si>
    <t>HI Vienna South (H0388)</t>
  </si>
  <si>
    <t>IC Loipersdorf (H0027)</t>
  </si>
  <si>
    <t>IHG ECS (Barbados) SRL</t>
  </si>
  <si>
    <t>BARBADOS</t>
  </si>
  <si>
    <t>IHG Commissions Services SRL</t>
  </si>
  <si>
    <t>SCH (Barbados) Limited. (TA1002)</t>
  </si>
  <si>
    <t>SCHIL Investment (Barbados) Limited (TA2002)</t>
  </si>
  <si>
    <t>HI International BV - Belgian Branch</t>
  </si>
  <si>
    <t>BELGIUM</t>
  </si>
  <si>
    <t>Holiday Inns of Belgium NV</t>
  </si>
  <si>
    <t>American Commonwealth Assurance Company Limited</t>
  </si>
  <si>
    <t>BERMUDA</t>
  </si>
  <si>
    <t>Intercontinental Hotels Corporation Limited</t>
  </si>
  <si>
    <t>Intercontinental Hotels Corporation Limited - Kenya branch</t>
  </si>
  <si>
    <t>KENYA</t>
  </si>
  <si>
    <t>ICNAIROBI</t>
  </si>
  <si>
    <t>Intercontinental Hotels Corporation Limited - Saudi branch</t>
  </si>
  <si>
    <t>SAUDIARABIA</t>
  </si>
  <si>
    <t>IHC Sao Paulo Hotelaria LTDA (T8000B)</t>
  </si>
  <si>
    <t>BRAZIL</t>
  </si>
  <si>
    <t>IHG Brasil Administracao de Hoteis e Servicos Ltda</t>
  </si>
  <si>
    <t>InterContinental Brasil Administracao de Hoteis Ltda</t>
  </si>
  <si>
    <t>Inter-Continental Hoteleira Limitada</t>
  </si>
  <si>
    <t>InterContinental Hotels Group do Brasil Limitada</t>
  </si>
  <si>
    <t>BULGARIA</t>
  </si>
  <si>
    <t>Hale International Ltd.</t>
  </si>
  <si>
    <t>BVI</t>
  </si>
  <si>
    <t>IHG Bangkok Ltd</t>
  </si>
  <si>
    <t>Southern Pacific Hotel Corporation (BVI) Ltd.</t>
  </si>
  <si>
    <t>Southern Pacific Hotels Properties Limited</t>
  </si>
  <si>
    <t>Trifaith Investments Limited</t>
  </si>
  <si>
    <t>943620 Ontario Inc.</t>
  </si>
  <si>
    <t>CANADA</t>
  </si>
  <si>
    <t>BHMC Canada Inc.</t>
  </si>
  <si>
    <t>BHTC Canada Inc.</t>
  </si>
  <si>
    <t>Inter-Continental Hotels (Montreal) Operating Corp.</t>
  </si>
  <si>
    <t>Inter-Continental Hotels (Montreal) Owning Corp.</t>
  </si>
  <si>
    <t>InterContinental Hotels Group (Canada) Inc.</t>
  </si>
  <si>
    <t>KHRG Cayman Employer Ltd.</t>
  </si>
  <si>
    <t>CAYMAN</t>
  </si>
  <si>
    <t>Guangzhou SC Hotels Services Ltd.</t>
  </si>
  <si>
    <t>CHINA</t>
  </si>
  <si>
    <t>Holiday Inns (Beijing) Limited</t>
  </si>
  <si>
    <t>Holiday Inns (DT Beijing) Limited</t>
  </si>
  <si>
    <t>Holiday Inns (Shanghai) Limited</t>
  </si>
  <si>
    <t>Holiday Inns (Urumqi) Limited</t>
  </si>
  <si>
    <t>InterContinental Hotels Group (Shanghai) Ltd</t>
  </si>
  <si>
    <t>Tian An Hotels International Limited</t>
  </si>
  <si>
    <t>Six Continents Hotels de Colombia SA</t>
  </si>
  <si>
    <t>COLOMBIA</t>
  </si>
  <si>
    <t>Universal de Hoteles SA</t>
  </si>
  <si>
    <t>IHG Cyprus Limited</t>
  </si>
  <si>
    <t>CYPRUS</t>
  </si>
  <si>
    <t>Golden Prague Hotel Servies S.R.O</t>
  </si>
  <si>
    <t>CZECH REP</t>
  </si>
  <si>
    <t>Inter-Continental Hotels Corporation</t>
  </si>
  <si>
    <t>USA</t>
  </si>
  <si>
    <t>Inter-Continental Hotels Corporation - Eygpt branch</t>
  </si>
  <si>
    <t>EGYPT</t>
  </si>
  <si>
    <t>Inter-Continental Hotels Corporation - Saudi branch</t>
  </si>
  <si>
    <t>SAUDI ARABIA</t>
  </si>
  <si>
    <t>Inter-Continental Hotels Corporation - Israel branch</t>
  </si>
  <si>
    <t>ISRAEL</t>
  </si>
  <si>
    <t>Inter-Continental Hotels Corporation - Malta branch</t>
  </si>
  <si>
    <t>MALTA</t>
  </si>
  <si>
    <t>Inter-Continental Hotels Corporation - Philippines branch</t>
  </si>
  <si>
    <t>PHILIPPINES</t>
  </si>
  <si>
    <t>Inter-Continental Hotels Corporation - Poland branch</t>
  </si>
  <si>
    <t>POLAND</t>
  </si>
  <si>
    <t>Semiramis for training of Hotel Personnel and Hotels Management SAE</t>
  </si>
  <si>
    <t>BHR Services (France) SARL</t>
  </si>
  <si>
    <t>FRANCE</t>
  </si>
  <si>
    <t>Grand Hotel Inter-Continental Paris SNC</t>
  </si>
  <si>
    <t>HH France Holdings SAS</t>
  </si>
  <si>
    <t>Holiday Inns (Courtalin) Holdings SAS</t>
  </si>
  <si>
    <t>Holiday Inns (Courtalin) SAS</t>
  </si>
  <si>
    <t>Intercontinental Management France SAS</t>
  </si>
  <si>
    <t>Societe des Hotels InterContinental France SNC</t>
  </si>
  <si>
    <t>Societe Nouvelle du Grand Hotel SA</t>
  </si>
  <si>
    <t>Holiday Inns (Germany) LLC</t>
  </si>
  <si>
    <t>GERMANY</t>
  </si>
  <si>
    <t>InterContinental Hotel Berlin GmbH</t>
  </si>
  <si>
    <t>InterContinental Hotel Düsseldorf GmbH</t>
  </si>
  <si>
    <t>InterContinental Hotels Management GmbH</t>
  </si>
  <si>
    <t>White Shield Insurance Company Ltd.</t>
  </si>
  <si>
    <t>GIBRALTAR</t>
  </si>
  <si>
    <t>Intercontinental Hospitality Corporation - Greek Branch</t>
  </si>
  <si>
    <t>GREECE</t>
  </si>
  <si>
    <t>H.I. Soaltee Management Company Ltd</t>
  </si>
  <si>
    <t>HONGKONG</t>
  </si>
  <si>
    <t>Holiday Inns (China) Ltd</t>
  </si>
  <si>
    <t>Holiday Inns (Macau) Ltd</t>
  </si>
  <si>
    <t>Holiday Inns (Malaysia) Ltd.</t>
  </si>
  <si>
    <t>Holiday Inns (Middle East) Ltd.</t>
  </si>
  <si>
    <t>Holiday Inns (Middle East) Ltd. - Saudi branch</t>
  </si>
  <si>
    <t>Holiday Inns (Middle East) Ltd. - Dubai branch</t>
  </si>
  <si>
    <t>UAE</t>
  </si>
  <si>
    <t>Holiday Inns (Thailand) Ltd.</t>
  </si>
  <si>
    <t>Holiday Inns Crowne Plaza (Hong Kong), Inc. - Hong Kong branch</t>
  </si>
  <si>
    <t>Holiday Inns Investment (Nepal) Ltd.</t>
  </si>
  <si>
    <t>InterContinental Hong Kong Limited</t>
  </si>
  <si>
    <t>InterContinental Hotels Group (Greater China) Limited</t>
  </si>
  <si>
    <t>InterContinental Hotels Group (Greater China) Limited - Maldives branch</t>
  </si>
  <si>
    <t>MALDIVES</t>
  </si>
  <si>
    <t>Eurasia Hotel Limited</t>
  </si>
  <si>
    <t>IHG Szalloda Budapest Szolgaltato Kft</t>
  </si>
  <si>
    <t>HUNGARY</t>
  </si>
  <si>
    <t>IHG IT Services (India) Private Limited</t>
  </si>
  <si>
    <t>InterContinental Hotels Group (India) Private Limited</t>
  </si>
  <si>
    <t>PT SC Hotels &amp; Resorts Indonesia</t>
  </si>
  <si>
    <t>INDONESIA</t>
  </si>
  <si>
    <t>H.I. (Ireland) Limited</t>
  </si>
  <si>
    <t>IRELAND</t>
  </si>
  <si>
    <t>InterContinental Hotels Italia, SrL</t>
  </si>
  <si>
    <t>ITALY</t>
  </si>
  <si>
    <t>SC Htls &amp; Rsrts (Jamaica) Limited</t>
  </si>
  <si>
    <t>JAMAICA</t>
  </si>
  <si>
    <t>SCHIL (Jamaica) Limited (TA2742)</t>
  </si>
  <si>
    <t>IHG ANA Hotels Group Japan LLC</t>
  </si>
  <si>
    <t>JAPAN</t>
  </si>
  <si>
    <t>IHG ANA Hotels Holdings Co., Ltd</t>
  </si>
  <si>
    <t>IHG Japan (Management) LLC</t>
  </si>
  <si>
    <t>IHG Japan (Osaka) LLC</t>
  </si>
  <si>
    <t>Intercontinental Overseas Holding Corporation</t>
  </si>
  <si>
    <t>Intercontinental Overseas Holding Corporation  - Kazakhstan branch</t>
  </si>
  <si>
    <t>KAZAKHSTAN</t>
  </si>
  <si>
    <t>Intercontinental Overseas Holding Corporation  - Ukraine branch</t>
  </si>
  <si>
    <t>UKRAINE</t>
  </si>
  <si>
    <t>Intercontinental Overseas Holding Corporation - Azerbaijan branch</t>
  </si>
  <si>
    <t>AZERBAIJAN</t>
  </si>
  <si>
    <t>Intercontinental Overseas Holding Corporation  - Bermuda branch</t>
  </si>
  <si>
    <t>InterContinental Hotels Group (Asia Pacific) Pte. Ltd.</t>
  </si>
  <si>
    <t>SINGAPORE</t>
  </si>
  <si>
    <t>InterContinental Hotels Group (Asia Pacific) Pte. Ltd. - Korea branch</t>
  </si>
  <si>
    <t>KOREA</t>
  </si>
  <si>
    <t>InterContinental Hotels Group (Asia Pacific) Pte. Ltd. - Macau branch</t>
  </si>
  <si>
    <t>MACAU</t>
  </si>
  <si>
    <t>InterContinental Hotels Group (Asia Pacific) Pte. Ltd. - Taiwan branch</t>
  </si>
  <si>
    <t>TAIWAN</t>
  </si>
  <si>
    <t>BHR Luxembourg S.A.R.L.</t>
  </si>
  <si>
    <t>LUXEMBOURG</t>
  </si>
  <si>
    <t>SC Luxembourg Investments SARL</t>
  </si>
  <si>
    <t>HI Sara Hospitality Sdn Bhd</t>
  </si>
  <si>
    <t>MALAYSIA</t>
  </si>
  <si>
    <t>Premium Properties Sdn Bhd</t>
  </si>
  <si>
    <t>Inter-Continental IOHC (Mauritius) Limited</t>
  </si>
  <si>
    <t>MAURITIUS</t>
  </si>
  <si>
    <t>Centro de Servicios Hoteleros</t>
  </si>
  <si>
    <t>MEXICO</t>
  </si>
  <si>
    <t>Holiday Inn Mexicana S.A. de C.V.</t>
  </si>
  <si>
    <t>MYANMAR</t>
  </si>
  <si>
    <t>Holiday Inns (Nepal) Limited</t>
  </si>
  <si>
    <t>NEPAL</t>
  </si>
  <si>
    <t>BHR Holdings B.V.</t>
  </si>
  <si>
    <t>BHR US Holdings B.V.</t>
  </si>
  <si>
    <t>Crowne Plaza Amsterdam (Management) BV</t>
  </si>
  <si>
    <t>EMERO BV</t>
  </si>
  <si>
    <t>HH Hotels (EMEA) BV</t>
  </si>
  <si>
    <t>HH Hotels (EMEA) BV - Russia branch</t>
  </si>
  <si>
    <t>RUSSIA</t>
  </si>
  <si>
    <t>IHG Management (Netherlands) B.V.</t>
  </si>
  <si>
    <t>IHG Management (Netherlands) B.V.  - Indonesia branch</t>
  </si>
  <si>
    <t>SC Investment (Hotels) BV</t>
  </si>
  <si>
    <t>Six Continents International Holdings BV</t>
  </si>
  <si>
    <t>IHG Hotels (New Zealand) Limited</t>
  </si>
  <si>
    <t>NEWZEALAND</t>
  </si>
  <si>
    <t>IHG Queenstown Limited</t>
  </si>
  <si>
    <t>InterContinental Hotels Group (New Zealand) Limited</t>
  </si>
  <si>
    <t>IHG Hotels Nigeria Limited</t>
  </si>
  <si>
    <t>NIGERIA</t>
  </si>
  <si>
    <t>SC Reservations (Philippines) Inc - Philippines branch</t>
  </si>
  <si>
    <t>SPHC Management Ltd.</t>
  </si>
  <si>
    <t>PNG</t>
  </si>
  <si>
    <t>IC Management Poland LLC</t>
  </si>
  <si>
    <t>IC Hotels Management (Portugal) Unipessoal, Lda</t>
  </si>
  <si>
    <t>PORTUGAL</t>
  </si>
  <si>
    <t>InterContinental Hotels (Puerto Rico) Inc</t>
  </si>
  <si>
    <t>PUERTORICO</t>
  </si>
  <si>
    <t>HH Hotels (Romania) SRL</t>
  </si>
  <si>
    <t>ROMANIA</t>
  </si>
  <si>
    <t>IC International Hotels Limited Liability Company</t>
  </si>
  <si>
    <t>IHG Management d.o.o. Beograd</t>
  </si>
  <si>
    <t>SERBIA</t>
  </si>
  <si>
    <t>Holiday Inns (South East Asia) Inc.</t>
  </si>
  <si>
    <t>ICH Investment (S) Pte Limited</t>
  </si>
  <si>
    <t>Inter-Continental Hotels (Singapore) Pte Ltd</t>
  </si>
  <si>
    <t>Southern Pacific Hotels PteLimited</t>
  </si>
  <si>
    <t>IHG Management Slovenia</t>
  </si>
  <si>
    <t>SLOVENIA</t>
  </si>
  <si>
    <t>IHG HOTELS SOUTH AFRICA (Pty) Limited</t>
  </si>
  <si>
    <t>SOUTHAFRICA</t>
  </si>
  <si>
    <t>InterContinental Hotels Group Services Company</t>
  </si>
  <si>
    <t>UK</t>
  </si>
  <si>
    <t>InterContinental Hotels Group Services Company - Spain branch</t>
  </si>
  <si>
    <t>SPAIN</t>
  </si>
  <si>
    <t>InterContinental Hotels Group Services Company - Swiss branch</t>
  </si>
  <si>
    <t>SWITZERLAND</t>
  </si>
  <si>
    <t>InterContinental Gestion Hotelera S.L.</t>
  </si>
  <si>
    <t>InterContinental Hotels Group (Espana) SA</t>
  </si>
  <si>
    <t>Inthotel Holdings S.A.</t>
  </si>
  <si>
    <t>Sociedad Hotelera HI Andina Lt</t>
  </si>
  <si>
    <t>IHG International Partnership</t>
  </si>
  <si>
    <t>STATELESS</t>
  </si>
  <si>
    <t>HI (Suisse) SA</t>
  </si>
  <si>
    <t>HI Narai Hotel Mgt Company Limited [n.k.a. Crowne Plaza (Asia Pacific) Limited]</t>
  </si>
  <si>
    <t>THAILAND</t>
  </si>
  <si>
    <t>I.H.C. (Thailand) Ltd</t>
  </si>
  <si>
    <t>IHG (Thailand) Limited</t>
  </si>
  <si>
    <t>HH Hotels Tunisia SARL</t>
  </si>
  <si>
    <t>TUNISIA</t>
  </si>
  <si>
    <t>IHG İstanbul Otel Yönetim Limited Şirketi</t>
  </si>
  <si>
    <t>TURKEY</t>
  </si>
  <si>
    <t>Asia Pacific Holdings Limited</t>
  </si>
  <si>
    <t>BBJV Investments Limited</t>
  </si>
  <si>
    <t>Centrum Finance (Guernsey) Limited</t>
  </si>
  <si>
    <t>Cooper Leasing Co Limited</t>
  </si>
  <si>
    <t>Cullross Finance Limited</t>
  </si>
  <si>
    <t>Delta Hotels Limited</t>
  </si>
  <si>
    <t>Edinburgh IC Limited</t>
  </si>
  <si>
    <t>Holiday Inn (Birmingham Airport) Limited</t>
  </si>
  <si>
    <t>Holiday Inns (England) Ltd.</t>
  </si>
  <si>
    <t>Holiday Inns (U.K.), Inc.</t>
  </si>
  <si>
    <t>Holiday Inns of America (UK) Ltd.</t>
  </si>
  <si>
    <t>Hotel Forum</t>
  </si>
  <si>
    <t>Hotel InterContinental London (Holdings) Limited</t>
  </si>
  <si>
    <t>Hotel Inter-Continental London Ltd.</t>
  </si>
  <si>
    <t>IC Hotels UK Pension Trust Limited (Not part of the IHG Group) - Dissolved</t>
  </si>
  <si>
    <t>IHC Edinburgh (Holdings)</t>
  </si>
  <si>
    <t>IHC Hotel Ltd.</t>
  </si>
  <si>
    <t>IHC London (Holdings)</t>
  </si>
  <si>
    <t>IHC May Fair (Holdings) Ltd.</t>
  </si>
  <si>
    <t>IHC May Fair Hotel Ltd.</t>
  </si>
  <si>
    <t>IHC Overseas (U.K.) Ltd.</t>
  </si>
  <si>
    <t>IHC UK (Holdings) Ltd</t>
  </si>
  <si>
    <t>IHG Hotels Limited</t>
  </si>
  <si>
    <t>InterContinental (Branston) 1 Ltd</t>
  </si>
  <si>
    <t>InterContinental (PB) 1</t>
  </si>
  <si>
    <t>InterContinental (PB) 2</t>
  </si>
  <si>
    <t>InterContinental (PB) 3 Limited</t>
  </si>
  <si>
    <t>Inter-Continental Hotels (Overseas) Limited</t>
  </si>
  <si>
    <t>InterContinental Hotels Group Customer Services Ltd.</t>
  </si>
  <si>
    <t>InterContinental Hotels Group Finance (CI)</t>
  </si>
  <si>
    <t>InterContinental Hotels Group Healthcare Trustee Ltd</t>
  </si>
  <si>
    <t>InterContinental Hotels Group PLC</t>
  </si>
  <si>
    <t>InterContinental Hotels Limited</t>
  </si>
  <si>
    <t>Pollstrong Limited</t>
  </si>
  <si>
    <t>SC Cellars Ltd.</t>
  </si>
  <si>
    <t>SC Finance Investments Two Company</t>
  </si>
  <si>
    <t>SC Investment Minorities Limited</t>
  </si>
  <si>
    <t>SC Investments No 2 Limited</t>
  </si>
  <si>
    <t>SC Investments No 3 Limited</t>
  </si>
  <si>
    <t>SC Leisure Group Ltd.</t>
  </si>
  <si>
    <t>SC NAS 2 Ltd.</t>
  </si>
  <si>
    <t>SC NAS 3</t>
  </si>
  <si>
    <t>SC Quest Ltd</t>
  </si>
  <si>
    <t>SC Wine Bars Limited</t>
  </si>
  <si>
    <t>SCIH Branston 2</t>
  </si>
  <si>
    <t>Six Continents Corporate Services</t>
  </si>
  <si>
    <t>Six Continents Holdings Ltd.</t>
  </si>
  <si>
    <t>Six Continents Hotels International Ltd.</t>
  </si>
  <si>
    <t>Six Continents Investments Ltd.</t>
  </si>
  <si>
    <t>Six Continents Overseas Holdings Ltd.</t>
  </si>
  <si>
    <t>Six Continents Restaurants Ltd.</t>
  </si>
  <si>
    <t>Sixco Financing 1</t>
  </si>
  <si>
    <t>SixCo Financing 2 Limited</t>
  </si>
  <si>
    <t>Southwick Limited</t>
  </si>
  <si>
    <t>SSABCO Limited</t>
  </si>
  <si>
    <t>Union Leasing Co Limited</t>
  </si>
  <si>
    <t>Russell London Hotel Opco Ltd</t>
  </si>
  <si>
    <t>The Principal Edinburgh George Street Ltd</t>
  </si>
  <si>
    <t>Edinburgh George Street Hotel Opco Ltd</t>
  </si>
  <si>
    <t>Roxburghe Hotel Edinburgh Opco Ltd</t>
  </si>
  <si>
    <t>The Grand Central Hotel Glasgow Ltd</t>
  </si>
  <si>
    <t>Grand Central Glasgow Hotel Opco Ltd</t>
  </si>
  <si>
    <t>Met Leeds Hotel Opco Ltd</t>
  </si>
  <si>
    <t>The Principal Manchester Ltd</t>
  </si>
  <si>
    <t>Manchester Oxford Street Hotel Opco Ltd</t>
  </si>
  <si>
    <t>The Principal York Ltd</t>
  </si>
  <si>
    <t>York Station Rd Hotel Opco Ltd</t>
  </si>
  <si>
    <t>Grand Birmingham Hotel Opco Ltd</t>
  </si>
  <si>
    <t>Blythswood Square Glasgow Hotel Opco Ltd</t>
  </si>
  <si>
    <t>St David's Cardiff Hotel Opco Ltd</t>
  </si>
  <si>
    <t>Oxford Spires Hotel Opco Ltd</t>
  </si>
  <si>
    <t>Oxford Thames Hotel Opco Ltd</t>
  </si>
  <si>
    <t>Wotton House Hotel Opco Ltd</t>
  </si>
  <si>
    <t>Regent Asia Pacific Hotel Management Ltd</t>
  </si>
  <si>
    <t>Regent International Hotels Limited</t>
  </si>
  <si>
    <t>Regent Asia Pacific Management Ltd</t>
  </si>
  <si>
    <t>426 Main Ave LLC</t>
  </si>
  <si>
    <t>46 Nevins Street Associates, LLC</t>
  </si>
  <si>
    <t>Allegro Management LLC</t>
  </si>
  <si>
    <t>BOC Barclay Sub LLC</t>
  </si>
  <si>
    <t>Bristol Oakbrook Tenant Company</t>
  </si>
  <si>
    <t>Cambridge Lodging LLC</t>
  </si>
  <si>
    <t>Capital Lodging LLC</t>
  </si>
  <si>
    <t>Crowne Plaza LLC</t>
  </si>
  <si>
    <t>Dunwoody Operations, Inc</t>
  </si>
  <si>
    <t>EVEN Real Estate Holding LLC</t>
  </si>
  <si>
    <t>ex 111 East 48th Street Holdings LLC</t>
  </si>
  <si>
    <t>First NY Hospitality LLC</t>
  </si>
  <si>
    <t>General Innkeeping Acceptance Corporation</t>
  </si>
  <si>
    <t>Green Ties LLC</t>
  </si>
  <si>
    <t>HC International Holdings, Inc</t>
  </si>
  <si>
    <t>HI Crowne Plaza (Beijing) Inc</t>
  </si>
  <si>
    <t>HI Sugarloaf, LLC</t>
  </si>
  <si>
    <t>HIA, Inc.</t>
  </si>
  <si>
    <t>Hoft Properties LLC</t>
  </si>
  <si>
    <t>Holiday Hospitality Franchising, LLC</t>
  </si>
  <si>
    <t>Holiday Inns (Chongqing), Inc.</t>
  </si>
  <si>
    <t>Holiday Inns (Dalian) Inc (P2029)</t>
  </si>
  <si>
    <t>Holiday Inns (Guangzhou), Inc.</t>
  </si>
  <si>
    <t>Holiday Inns (Guilin) Inc</t>
  </si>
  <si>
    <t>Holiday Inns (Jamaica) Inc.</t>
  </si>
  <si>
    <t>Holiday Inns (Jamaica) Inc. - Jamaica branch</t>
  </si>
  <si>
    <t>Holiday Inns (Philippines), Inc.</t>
  </si>
  <si>
    <t>Holiday Inns (Philippines), Inc. - Philippines branch</t>
  </si>
  <si>
    <t>Holiday Inns (Saudi Arabia), Inc.</t>
  </si>
  <si>
    <t>Holiday Inns Inc.</t>
  </si>
  <si>
    <t>Holiday Inns Mexico Holdings, Inc.</t>
  </si>
  <si>
    <t>Holiday Pacific Equity Corporation</t>
  </si>
  <si>
    <t>Holiday Pacific Partners Limited Partnership</t>
  </si>
  <si>
    <t>IC Colombo</t>
  </si>
  <si>
    <t>I-C US (Holdings) LP (TA7446)</t>
  </si>
  <si>
    <t>IHC Hopkins (Holdings) Corp.</t>
  </si>
  <si>
    <t>IHC Inter-Continental (Holdings) Corp.</t>
  </si>
  <si>
    <t>IHC Japan Inc</t>
  </si>
  <si>
    <t>IHC Japan Inc - Japan branch</t>
  </si>
  <si>
    <t>IHC M-H (Holdings) Corp.</t>
  </si>
  <si>
    <t>IHC United States (Holdings) Corp.</t>
  </si>
  <si>
    <t>IHC Willard (Holdings) Corp.</t>
  </si>
  <si>
    <t>IHG Franchising DR Corporation</t>
  </si>
  <si>
    <t>IHG Franchising LLC</t>
  </si>
  <si>
    <t>IHG Management (Maryland) LLC</t>
  </si>
  <si>
    <t>IHG Management MD Barclay Sub LLC</t>
  </si>
  <si>
    <t>IHG Orchard Street Member, LLC</t>
  </si>
  <si>
    <t>Illinois Hotel Corp (Del) (TA7465)</t>
  </si>
  <si>
    <t>IND East Village SD Holdings LLC</t>
  </si>
  <si>
    <t>Intercontinental D.C. Operating Corp.</t>
  </si>
  <si>
    <t>Inter-Continental Florida Investment Corp.</t>
  </si>
  <si>
    <t>Inter-Continental Florida Partner Corp.</t>
  </si>
  <si>
    <t>InterContinental Hotels Group Operating Corp.</t>
  </si>
  <si>
    <t>InterContinental Hotels Group Resources Inc</t>
  </si>
  <si>
    <t>InterContinental Hotels Nevada Corporation</t>
  </si>
  <si>
    <t>KG Benefits LLC</t>
  </si>
  <si>
    <t>KG Gift Card Inc.</t>
  </si>
  <si>
    <t>KG Liability LLC</t>
  </si>
  <si>
    <t>KG Technology, LLC</t>
  </si>
  <si>
    <t>KHP Washington Operator LLC</t>
  </si>
  <si>
    <t>KHRG 11th Avenue Hotel LLC</t>
  </si>
  <si>
    <t>KHRG Aertson LLC</t>
  </si>
  <si>
    <t>KHRG Alexandria LLC</t>
  </si>
  <si>
    <t>KHRG Alexis, LLC</t>
  </si>
  <si>
    <t>KHRG Allegro, LLC</t>
  </si>
  <si>
    <t>KHRG Baltimore, LLC</t>
  </si>
  <si>
    <t>KHRG Born LLC</t>
  </si>
  <si>
    <t>KHRG Boston Hotel, LLC</t>
  </si>
  <si>
    <t>KHRG Canary LLC</t>
  </si>
  <si>
    <t>KHRG Cayman LLC</t>
  </si>
  <si>
    <t>KHRG Cypress LLC</t>
  </si>
  <si>
    <t>KHRG Donovan LLC</t>
  </si>
  <si>
    <t>KHRG Employer, LLC</t>
  </si>
  <si>
    <t>KHRG Fourth Street LLC</t>
  </si>
  <si>
    <t>KHRG Goleta LLC</t>
  </si>
  <si>
    <t>KHRG Grant Street LLC</t>
  </si>
  <si>
    <t>KHRG Gray LLC</t>
  </si>
  <si>
    <t>KHRG Gray U2 LLC</t>
  </si>
  <si>
    <t>KHRG Hillcrest, LLC</t>
  </si>
  <si>
    <t>KHRG Huntington Beach LLC</t>
  </si>
  <si>
    <t>KHRG King Street, LLC</t>
  </si>
  <si>
    <t>KHRG LA Peer LLC</t>
  </si>
  <si>
    <t>KHRG Miami Beach LLC</t>
  </si>
  <si>
    <t>KHRG Monaco SF LLC</t>
  </si>
  <si>
    <t>KHRG Muse LLC</t>
  </si>
  <si>
    <t>KHRG NYC Broadway LLC</t>
  </si>
  <si>
    <t>KHRG NYC Broadway U2 LLC</t>
  </si>
  <si>
    <t>KHRG Onyx LLC</t>
  </si>
  <si>
    <t>KHRG Palladian LLC</t>
  </si>
  <si>
    <t>KHRG Palomar Phoenix LLC</t>
  </si>
  <si>
    <t>KHRG Philly Monaco LLC</t>
  </si>
  <si>
    <t>KHRG Pittsburgh LLC</t>
  </si>
  <si>
    <t>KHRG Porsche Drive LLC</t>
  </si>
  <si>
    <t>KHRG Post Street LLC</t>
  </si>
  <si>
    <t>KHRG Reynolds LLC</t>
  </si>
  <si>
    <t>KHRG Riverplace LLC</t>
  </si>
  <si>
    <t>KHRG SA Riverwalk LLC</t>
  </si>
  <si>
    <t>KHRG Sacramento LLC</t>
  </si>
  <si>
    <t>KHRG Savannah LLC</t>
  </si>
  <si>
    <t>KHRG Schofield LLC</t>
  </si>
  <si>
    <t>KHRG Sedona LLC</t>
  </si>
  <si>
    <t>KHRG State Street LLC</t>
  </si>
  <si>
    <t>KHRG Steuart Street LLC</t>
  </si>
  <si>
    <t>KHRG Sutter LLC</t>
  </si>
  <si>
    <t>KHRG Sutter Union LLC</t>
  </si>
  <si>
    <t>KHRG Taconic LLC</t>
  </si>
  <si>
    <t>KHRG Tryon LLC</t>
  </si>
  <si>
    <t>KHRG Vero Beach, LLC</t>
  </si>
  <si>
    <t>KHRG Vintage Park LLC</t>
  </si>
  <si>
    <t>KHRG VZ Austin LLC</t>
  </si>
  <si>
    <t>KHRG Westwood, LLC</t>
  </si>
  <si>
    <t>KHRG Wilshire LLC</t>
  </si>
  <si>
    <t>KHRG Zamora LLC</t>
  </si>
  <si>
    <t>Kimpton Hotel &amp; Restaurant Group LLC</t>
  </si>
  <si>
    <t>KHRG Wabash LLC</t>
  </si>
  <si>
    <t>KHRG Tariff LLC</t>
  </si>
  <si>
    <t>KHRG South Beach LLC</t>
  </si>
  <si>
    <t>KHRG Key West LLC</t>
  </si>
  <si>
    <t>Louisiana Acquisitions Corp.</t>
  </si>
  <si>
    <t>Mercer Fairview Holdings LLC</t>
  </si>
  <si>
    <t>MH Lodging LLC</t>
  </si>
  <si>
    <t>PML Services LLC</t>
  </si>
  <si>
    <t>Priscilla Holliday of Texas, Inc.</t>
  </si>
  <si>
    <t>Resort Services International (Cayo Largo), L.P., S.E.</t>
  </si>
  <si>
    <t>RM Lodging LLC</t>
  </si>
  <si>
    <t>SC Hotels International Services, Inc.</t>
  </si>
  <si>
    <t>SC Management Services Inc</t>
  </si>
  <si>
    <t>SCH Insurance Company</t>
  </si>
  <si>
    <t>SF MH Acquisition LLC</t>
  </si>
  <si>
    <t>SFH Associates L.P. (TA6203)</t>
  </si>
  <si>
    <t>Six Continents Hotels, Inc.</t>
  </si>
  <si>
    <t>SixCo North America, Inc.</t>
  </si>
  <si>
    <t>Solamar Lodging LLC</t>
  </si>
  <si>
    <t>Town Park Hotel Corporation</t>
  </si>
  <si>
    <t>2250 Blake Street Hotel, LLC</t>
  </si>
  <si>
    <t>Hoteles Y Turismo HIH Srl</t>
  </si>
  <si>
    <t>VENEZUELA</t>
  </si>
  <si>
    <t>InterContinental Hotels Corporation de Venezuela C.A.</t>
  </si>
  <si>
    <t>IHG De Venezuela (VES)</t>
  </si>
  <si>
    <t>Charging / Income Entity_BU</t>
  </si>
  <si>
    <t>Receiving / Expense Entity_BU</t>
  </si>
  <si>
    <t>Agreement #</t>
  </si>
  <si>
    <t>Inter_region or Intra-region(Y/N)</t>
  </si>
  <si>
    <t xml:space="preserve">Effective from </t>
  </si>
  <si>
    <t>Expiring or Non-expiring Agreement</t>
  </si>
  <si>
    <t>Maturity Date</t>
  </si>
  <si>
    <t>Type of Agreement</t>
  </si>
  <si>
    <t>Form of Agreement</t>
  </si>
  <si>
    <t>Nature of fees covered</t>
  </si>
  <si>
    <t>Related Accounts</t>
  </si>
  <si>
    <t>Related Journal Sources</t>
  </si>
  <si>
    <t>asd</t>
  </si>
  <si>
    <t>Aggrement Combo</t>
  </si>
  <si>
    <t>H0194, H0273, H0310</t>
  </si>
  <si>
    <t>P2072, A0002, A0007, H0029, P2065, P2075, P2076, P0007, P2060, P2064, P2067, P2068, P2070, P2071, P6095, P7074</t>
  </si>
  <si>
    <t>Declaration of Trust</t>
  </si>
  <si>
    <t>Royalty</t>
  </si>
  <si>
    <t>New brand cost sharing</t>
  </si>
  <si>
    <t>Service charge</t>
  </si>
  <si>
    <t>License Agreement</t>
  </si>
  <si>
    <t>Reservation</t>
  </si>
  <si>
    <t>Rewards Club</t>
  </si>
  <si>
    <t>Ambassador</t>
  </si>
  <si>
    <t>Karma</t>
  </si>
  <si>
    <t>H0078, P6027, A0005</t>
  </si>
  <si>
    <t>A0001,A1727, A1752, H0016, P0003, P0005, P0006, P0008, P0009, P1002, P1004, P1005, P1006, P1009, P6009, P7003, P7004, P7005, P7006, P7008, P7009, P7010, P7011, P7500, P8003, P8006, P9997, P9998</t>
  </si>
  <si>
    <t>System Fund services</t>
  </si>
  <si>
    <t>H0264, H0322, H0324, H0417, P6037</t>
  </si>
  <si>
    <t>IP License</t>
  </si>
  <si>
    <t>Payroll</t>
  </si>
  <si>
    <t>Pension</t>
  </si>
  <si>
    <t>Healthcare</t>
  </si>
  <si>
    <t>Life insurance</t>
  </si>
  <si>
    <t>Bravos</t>
  </si>
  <si>
    <t>Service awards</t>
  </si>
  <si>
    <t>Fuel card</t>
  </si>
  <si>
    <t>H0437, P6022, P6024, P6025, P6026, P6028</t>
  </si>
  <si>
    <t>H0310, H0368</t>
  </si>
  <si>
    <t>Revenue Management for Hire</t>
  </si>
  <si>
    <t>P1000, P2013</t>
  </si>
  <si>
    <t>Amendment</t>
  </si>
  <si>
    <t xml:space="preserve">Reservation </t>
  </si>
  <si>
    <t xml:space="preserve">Marketing </t>
  </si>
  <si>
    <t>Hualuxe cost sharing</t>
  </si>
  <si>
    <t>A0002, A0007, H0029, P2065, P2075, P2076, P0007, P2060, P2064, P2067, P2068, P2070, P2071, P6095, P7074</t>
  </si>
  <si>
    <t>A8501, A8541, A9155, A9164, A9165</t>
  </si>
  <si>
    <t>Guarantee fee</t>
  </si>
  <si>
    <t>P2023, P3023</t>
  </si>
  <si>
    <t>Technical services</t>
  </si>
  <si>
    <t>Shared services</t>
  </si>
  <si>
    <t>P2059, P2061, P3061, P4002, P6004, P6010, P6011, P6012, P6013, P6016, P7000</t>
  </si>
  <si>
    <t>P2058, P6017, P6096</t>
  </si>
  <si>
    <t>P2051, P5076, P5039, P5081, P5995, P5996, P2062</t>
  </si>
  <si>
    <t>P5030,P5031, P5073, P5032, P5033, P5034, P5079</t>
  </si>
  <si>
    <t>P5016, P5017, P5048, P5049</t>
  </si>
  <si>
    <t>P5037, P5060, P5061, P5074</t>
  </si>
  <si>
    <t>P2056, P3056</t>
  </si>
  <si>
    <t>Support Services - System Fund</t>
  </si>
  <si>
    <t>P6008, P7002, P8002, P2053</t>
  </si>
  <si>
    <t>Risk Management Services</t>
  </si>
  <si>
    <t>Risk management services</t>
  </si>
  <si>
    <t>P5017, P5048, P5049, P5022</t>
  </si>
  <si>
    <t>P2033, P8033, P7999</t>
  </si>
  <si>
    <t>Support Services - Global Pooling</t>
  </si>
  <si>
    <t>Support Services - Regional Pooling</t>
  </si>
  <si>
    <t>H0058, H0450</t>
  </si>
  <si>
    <t>Hotel Management Support Costs - Regional Pooling</t>
  </si>
  <si>
    <t>IC Fund services</t>
  </si>
  <si>
    <t>A0903, A0904</t>
  </si>
  <si>
    <t>P5908, P5941</t>
  </si>
  <si>
    <t>Support Services - IC Fund</t>
  </si>
  <si>
    <t>Support Services - Brand and Franchise Support Costs</t>
  </si>
  <si>
    <t>Guarantee Fee</t>
  </si>
  <si>
    <t>A0006, A6207, A7549</t>
  </si>
  <si>
    <t>Employee related</t>
  </si>
  <si>
    <t>TACP services</t>
  </si>
  <si>
    <t>A0599, P2074</t>
  </si>
  <si>
    <t>A6215, A6222</t>
  </si>
  <si>
    <t>Support Services</t>
  </si>
  <si>
    <t>Integration costs</t>
  </si>
  <si>
    <t>Hotel Management Support Costs - Resale Minus</t>
  </si>
  <si>
    <t>Salary and related expenses</t>
  </si>
  <si>
    <t>H0384, H0440</t>
  </si>
  <si>
    <t>P2053, P6008, P7002, P8002</t>
  </si>
  <si>
    <t>Brand Development</t>
  </si>
  <si>
    <t>IHG Rewards</t>
  </si>
  <si>
    <t>Collection Agent Services</t>
  </si>
  <si>
    <t>A7441, P2019, P6029</t>
  </si>
  <si>
    <t>Assignment</t>
  </si>
  <si>
    <t>H0263, H0328</t>
  </si>
  <si>
    <t>P3058, H0473</t>
  </si>
  <si>
    <t>H0476, P6068</t>
  </si>
  <si>
    <t>31/7/2010</t>
  </si>
  <si>
    <t>14/6/2010</t>
  </si>
  <si>
    <t>H0080, H0079, A7060</t>
  </si>
  <si>
    <t>Business Development</t>
  </si>
  <si>
    <t>Support services</t>
  </si>
  <si>
    <t>Sustainable Luxury Operations (Thailand) Limited</t>
  </si>
  <si>
    <t>Sustainable Luxury Mauritius Limited</t>
  </si>
  <si>
    <t>Sustainable Luxury Maldives Private Limited</t>
  </si>
  <si>
    <t>Sustainable Luxury Holdings (BVI) Limited</t>
  </si>
  <si>
    <t>Sustainable Luxury Management (Thailand) Ltd</t>
  </si>
  <si>
    <t>Sustainable Luxury Hospitality (Thailand) Ltd</t>
  </si>
  <si>
    <t>Sustainable Luxury Operations (Thailand) Ltd</t>
  </si>
  <si>
    <t>Intercontinental Management Poland Sp. z o.o.</t>
  </si>
  <si>
    <t>Sustainable Luxury UK Limited</t>
  </si>
  <si>
    <t> </t>
  </si>
  <si>
    <t>Support Services - Global Pooling (Addendum I)</t>
  </si>
  <si>
    <t>Addendum I</t>
  </si>
  <si>
    <t>Support Services - Global Pooling (Addendum II)</t>
  </si>
  <si>
    <t>Addendum II</t>
  </si>
  <si>
    <t>Support Services - Global Pooling (Addendum III)</t>
  </si>
  <si>
    <t>Addendum III</t>
  </si>
  <si>
    <t>Non-expiring</t>
  </si>
  <si>
    <t>IC Management Poland sp. z o.o.</t>
  </si>
  <si>
    <t>IHC Hotel Limited - Guam Branch</t>
  </si>
  <si>
    <t>IHC Hotel Limited - Saipan Branch</t>
  </si>
  <si>
    <t>Valid for 3 years with automatic renewal</t>
  </si>
  <si>
    <t>System Fund - Six Senses agreement</t>
  </si>
  <si>
    <t>Sustainable Luxury Operations Thailand Limited</t>
  </si>
  <si>
    <t>Sustainable Luxury Operations Management Limited</t>
  </si>
  <si>
    <t>Sustainable Luxury Services (BVI) Limited</t>
  </si>
  <si>
    <t>Six Senses Americas IP LLC</t>
  </si>
  <si>
    <t>Technology Services - Six Senses agreement</t>
  </si>
  <si>
    <t>Expiring</t>
  </si>
  <si>
    <t>Insurance premium</t>
  </si>
  <si>
    <t>SLC Sustainable Luxury Cyprus Limited</t>
  </si>
  <si>
    <t>Reimbursement of Employee Related Expenses Agreement</t>
  </si>
  <si>
    <t>Reimbursement of salaries and related expenses</t>
  </si>
  <si>
    <t>Service agreement (system funded support services)</t>
  </si>
  <si>
    <t>System fund services</t>
  </si>
  <si>
    <t>InterContinental Management AM LLC</t>
  </si>
  <si>
    <t>911</t>
  </si>
  <si>
    <t>Support Services - System Fund (SOW for the provision of Reservation System Upgrade Services)</t>
  </si>
  <si>
    <t>SOW</t>
  </si>
  <si>
    <t>IHG Management SL, Hotels Management, D.O.O.</t>
  </si>
  <si>
    <t>InterContinental Management Bulgaria EOOD</t>
  </si>
  <si>
    <t>InterContinental Management France SAS</t>
  </si>
  <si>
    <t>IHC Hotel Limited</t>
  </si>
  <si>
    <t>BUDGET EXCHANGE RATES - 2024</t>
  </si>
  <si>
    <t xml:space="preserve">US Dollars  </t>
  </si>
  <si>
    <t xml:space="preserve">Euro </t>
  </si>
  <si>
    <t>EUR_STERLING</t>
  </si>
  <si>
    <t xml:space="preserve"> US DOLLAR:</t>
  </si>
  <si>
    <t>Afghanistan Afghani</t>
  </si>
  <si>
    <t>AFN</t>
  </si>
  <si>
    <t>Albanian Lek</t>
  </si>
  <si>
    <t>ALL</t>
  </si>
  <si>
    <t>Algerian Dinar</t>
  </si>
  <si>
    <t>DZD</t>
  </si>
  <si>
    <t>Angolan Kwanza</t>
  </si>
  <si>
    <t>AOA</t>
  </si>
  <si>
    <t xml:space="preserve">Argentinian Peso </t>
  </si>
  <si>
    <t>Armenian Drams</t>
  </si>
  <si>
    <t xml:space="preserve">Aruban Florin  </t>
  </si>
  <si>
    <t>AWG</t>
  </si>
  <si>
    <t xml:space="preserve">Australian Dollar </t>
  </si>
  <si>
    <t>Azerbaijani Manats</t>
  </si>
  <si>
    <t xml:space="preserve">Bahrain Dinar </t>
  </si>
  <si>
    <t>BHD</t>
  </si>
  <si>
    <t>Bangladesh Taka</t>
  </si>
  <si>
    <t>BDT</t>
  </si>
  <si>
    <t>Barbados Dollar</t>
  </si>
  <si>
    <t>BBD</t>
  </si>
  <si>
    <t>Belarusian Ruble</t>
  </si>
  <si>
    <t>BYN</t>
  </si>
  <si>
    <t>Belize Dollar</t>
  </si>
  <si>
    <t>BZD</t>
  </si>
  <si>
    <t>Bhutanese Ngultrum</t>
  </si>
  <si>
    <t>BTN</t>
  </si>
  <si>
    <t>Bolivian Boliviano</t>
  </si>
  <si>
    <t>BOB</t>
  </si>
  <si>
    <t>Bosnia &amp; Herzegovina Mark</t>
  </si>
  <si>
    <t>BAM</t>
  </si>
  <si>
    <t>Botswanan Pula</t>
  </si>
  <si>
    <t>BWP</t>
  </si>
  <si>
    <t xml:space="preserve">Brazilian Real </t>
  </si>
  <si>
    <t xml:space="preserve">British Pounds </t>
  </si>
  <si>
    <t>Brunei Dollar</t>
  </si>
  <si>
    <t>BND</t>
  </si>
  <si>
    <t xml:space="preserve">Bulgarian Lev </t>
  </si>
  <si>
    <t>Burundi Francs</t>
  </si>
  <si>
    <t>BIF</t>
  </si>
  <si>
    <t xml:space="preserve">Cambodian Riel </t>
  </si>
  <si>
    <t xml:space="preserve">Canadian Dollar </t>
  </si>
  <si>
    <t>Cape Verde Escudos</t>
  </si>
  <si>
    <t>CVE</t>
  </si>
  <si>
    <t>Cayman Island Dollar</t>
  </si>
  <si>
    <t>KYD</t>
  </si>
  <si>
    <t>Central African Francs</t>
  </si>
  <si>
    <t>XAF</t>
  </si>
  <si>
    <t>Central Pacific Franc</t>
  </si>
  <si>
    <t xml:space="preserve">Chilean Peso </t>
  </si>
  <si>
    <t>CLP</t>
  </si>
  <si>
    <t xml:space="preserve">Chinese Renminbi </t>
  </si>
  <si>
    <t>Columbian Peso</t>
  </si>
  <si>
    <t>Comoro Franc</t>
  </si>
  <si>
    <t>KMF</t>
  </si>
  <si>
    <t>Congo Republic Franc</t>
  </si>
  <si>
    <t>CDF</t>
  </si>
  <si>
    <t>Costa Rican Colons</t>
  </si>
  <si>
    <t>CRC</t>
  </si>
  <si>
    <t xml:space="preserve">Czech Koruna </t>
  </si>
  <si>
    <t>CZK</t>
  </si>
  <si>
    <t>Danish Krone</t>
  </si>
  <si>
    <t>DKK</t>
  </si>
  <si>
    <t>Djibouti Francs</t>
  </si>
  <si>
    <t>DJF</t>
  </si>
  <si>
    <t>Dominican Republic Peso</t>
  </si>
  <si>
    <t>DOP</t>
  </si>
  <si>
    <t>East Caribbean Dollar</t>
  </si>
  <si>
    <t xml:space="preserve">Egyptian Pound </t>
  </si>
  <si>
    <t>El Salvador Colons</t>
  </si>
  <si>
    <t>SVC</t>
  </si>
  <si>
    <t>Eritrean Nafka</t>
  </si>
  <si>
    <t>ERN</t>
  </si>
  <si>
    <t>Ethiopian Birr</t>
  </si>
  <si>
    <t>ETB</t>
  </si>
  <si>
    <t>Falkland Islands Pounds</t>
  </si>
  <si>
    <t>FKP</t>
  </si>
  <si>
    <t>Fiji Dollar</t>
  </si>
  <si>
    <t>Gambian Dalasi</t>
  </si>
  <si>
    <t>GMD</t>
  </si>
  <si>
    <t>Georgian Lari</t>
  </si>
  <si>
    <t>GEL</t>
  </si>
  <si>
    <t>Ghana Cedis</t>
  </si>
  <si>
    <t>GHS</t>
  </si>
  <si>
    <t>Gibraltan Pound</t>
  </si>
  <si>
    <t>GIP</t>
  </si>
  <si>
    <t>Guatemalan Quetzal</t>
  </si>
  <si>
    <t>GTQ</t>
  </si>
  <si>
    <t>Guinea Francs</t>
  </si>
  <si>
    <t>GNF</t>
  </si>
  <si>
    <t>Guyanan Dollar</t>
  </si>
  <si>
    <t>GYD</t>
  </si>
  <si>
    <t>Haitian Gourdes</t>
  </si>
  <si>
    <t>HTG</t>
  </si>
  <si>
    <t xml:space="preserve">Honduran Republic Lempira </t>
  </si>
  <si>
    <t xml:space="preserve">Hong Kong Dollar </t>
  </si>
  <si>
    <t xml:space="preserve">Hungarian Forint </t>
  </si>
  <si>
    <t>Icelandic Krona</t>
  </si>
  <si>
    <t>ISK</t>
  </si>
  <si>
    <t xml:space="preserve">Indian Rupee </t>
  </si>
  <si>
    <t xml:space="preserve">Indonesian Rupiah </t>
  </si>
  <si>
    <t>Iranian Rial</t>
  </si>
  <si>
    <t>IRR</t>
  </si>
  <si>
    <t>Iraqi Dinar</t>
  </si>
  <si>
    <t>IQD</t>
  </si>
  <si>
    <t>Israeli Shekel (ILS / NIS)</t>
  </si>
  <si>
    <t>ILS</t>
  </si>
  <si>
    <t xml:space="preserve">Jamaican dollar </t>
  </si>
  <si>
    <t xml:space="preserve">Japanese Yen </t>
  </si>
  <si>
    <t xml:space="preserve">Jordanian Dinar </t>
  </si>
  <si>
    <t>JOD</t>
  </si>
  <si>
    <t xml:space="preserve">Kazak Tenge </t>
  </si>
  <si>
    <t>Kenyan Schilling</t>
  </si>
  <si>
    <t xml:space="preserve">Kuwaiti Dinar  </t>
  </si>
  <si>
    <t>KWD</t>
  </si>
  <si>
    <t>Kyrgystan Som</t>
  </si>
  <si>
    <t>KGS</t>
  </si>
  <si>
    <t>Lao Kip</t>
  </si>
  <si>
    <t>LAK</t>
  </si>
  <si>
    <t xml:space="preserve">Lebanese Pound </t>
  </si>
  <si>
    <t>LBP</t>
  </si>
  <si>
    <t>Lesotho Loti</t>
  </si>
  <si>
    <t>LSL</t>
  </si>
  <si>
    <t>Liberian Dollar</t>
  </si>
  <si>
    <t>LRD</t>
  </si>
  <si>
    <t>Libyan Dinar</t>
  </si>
  <si>
    <t>LYD</t>
  </si>
  <si>
    <t xml:space="preserve">Macau Pataca </t>
  </si>
  <si>
    <t>Macedonian Dinar</t>
  </si>
  <si>
    <t>MKD</t>
  </si>
  <si>
    <t>Madagascan Ariary</t>
  </si>
  <si>
    <t>MGA</t>
  </si>
  <si>
    <t>Malawi Kwachas</t>
  </si>
  <si>
    <t>MWK</t>
  </si>
  <si>
    <t xml:space="preserve">Malaysian Ringgit </t>
  </si>
  <si>
    <t>Maldives Rufiyaa</t>
  </si>
  <si>
    <t>MVR</t>
  </si>
  <si>
    <t>Mauritanian Ouguiya</t>
  </si>
  <si>
    <t>MRU</t>
  </si>
  <si>
    <t>Mauritian Rupee</t>
  </si>
  <si>
    <t xml:space="preserve">Mexican Peso </t>
  </si>
  <si>
    <t>Moldovan Leu</t>
  </si>
  <si>
    <t>MDL</t>
  </si>
  <si>
    <t>Mongolian Tugrik</t>
  </si>
  <si>
    <t>MNT</t>
  </si>
  <si>
    <t>Moroccan Dirham</t>
  </si>
  <si>
    <t>MAD</t>
  </si>
  <si>
    <t>Mozambique Metical</t>
  </si>
  <si>
    <t>MZN</t>
  </si>
  <si>
    <t>Myanmar Kyat</t>
  </si>
  <si>
    <t>Namibian Dollar</t>
  </si>
  <si>
    <t>NAD</t>
  </si>
  <si>
    <t>Nepalese Rupee</t>
  </si>
  <si>
    <t>Netherlands Antilles Guilder</t>
  </si>
  <si>
    <t>ANG</t>
  </si>
  <si>
    <t xml:space="preserve">New Zealand Dollar </t>
  </si>
  <si>
    <t xml:space="preserve">Nicaraguan Cordoba Oro </t>
  </si>
  <si>
    <t>NIO</t>
  </si>
  <si>
    <t>Nigerian Naira</t>
  </si>
  <si>
    <t>Norwegian Krona</t>
  </si>
  <si>
    <t>NOK</t>
  </si>
  <si>
    <t xml:space="preserve">Omani Rial  </t>
  </si>
  <si>
    <t>OMR</t>
  </si>
  <si>
    <t xml:space="preserve">Pakistan Rupee </t>
  </si>
  <si>
    <t>Papua New Guinean Kina</t>
  </si>
  <si>
    <t>Paraguayan Guarani</t>
  </si>
  <si>
    <t>PYG</t>
  </si>
  <si>
    <t>Peruvian Sol</t>
  </si>
  <si>
    <t xml:space="preserve">Philippine Peso </t>
  </si>
  <si>
    <t>Polish Zlotty</t>
  </si>
  <si>
    <t>Qatari Rial</t>
  </si>
  <si>
    <t xml:space="preserve">Romanian Leu </t>
  </si>
  <si>
    <t>Russian Rouble</t>
  </si>
  <si>
    <t>Rwandan Franc</t>
  </si>
  <si>
    <t>RWF</t>
  </si>
  <si>
    <t>Saint Helena Pounds</t>
  </si>
  <si>
    <t>SHP</t>
  </si>
  <si>
    <t>São Tomé &amp; Príncipe Dobra</t>
  </si>
  <si>
    <t>STN</t>
  </si>
  <si>
    <t xml:space="preserve">Saudi Riyals </t>
  </si>
  <si>
    <t>Serbian/Yugoslavian Dinar</t>
  </si>
  <si>
    <t>Seychelles Rupee</t>
  </si>
  <si>
    <t>SCR</t>
  </si>
  <si>
    <t>Sierra Leone Leones</t>
  </si>
  <si>
    <t>SLL</t>
  </si>
  <si>
    <t>Singapore Dollar</t>
  </si>
  <si>
    <t>Solomon Islands Dollar</t>
  </si>
  <si>
    <t>SBD</t>
  </si>
  <si>
    <t>Somali Shilling</t>
  </si>
  <si>
    <t>SOS</t>
  </si>
  <si>
    <t xml:space="preserve">South African Rand </t>
  </si>
  <si>
    <t xml:space="preserve">South Korean Won </t>
  </si>
  <si>
    <t>South Sudanese pound</t>
  </si>
  <si>
    <t>SSP</t>
  </si>
  <si>
    <t xml:space="preserve">Sri Lankan Rupee </t>
  </si>
  <si>
    <t>Sudanese Pound</t>
  </si>
  <si>
    <t>SDG</t>
  </si>
  <si>
    <t>Suriname Dollars</t>
  </si>
  <si>
    <t>SRD</t>
  </si>
  <si>
    <t>Swaziland Lilangeni</t>
  </si>
  <si>
    <t>SZL</t>
  </si>
  <si>
    <t xml:space="preserve">Swedish Kronar </t>
  </si>
  <si>
    <t xml:space="preserve">Swiss Franc  </t>
  </si>
  <si>
    <t>Syrian Pound</t>
  </si>
  <si>
    <t>SYP</t>
  </si>
  <si>
    <t xml:space="preserve">Taiwan Dollar </t>
  </si>
  <si>
    <t>Tajikistan Somoni</t>
  </si>
  <si>
    <t>TJS</t>
  </si>
  <si>
    <t>Tanzanian Shilling</t>
  </si>
  <si>
    <t>TZS</t>
  </si>
  <si>
    <t>Thai Baht</t>
  </si>
  <si>
    <t>Tonga Pa'anga</t>
  </si>
  <si>
    <t>TOP</t>
  </si>
  <si>
    <t>Trinidad &amp; Tobago Dollar</t>
  </si>
  <si>
    <t>TTD</t>
  </si>
  <si>
    <t>Tunisian Dinar</t>
  </si>
  <si>
    <t xml:space="preserve">Turkish Lira </t>
  </si>
  <si>
    <t>Turkmenistan Manat</t>
  </si>
  <si>
    <t>TMT</t>
  </si>
  <si>
    <t xml:space="preserve">U.A.E. Dirham </t>
  </si>
  <si>
    <t>Ugandan Schilling</t>
  </si>
  <si>
    <t>UGX</t>
  </si>
  <si>
    <t>Ukrainian Hryvnia</t>
  </si>
  <si>
    <t>Uruguayan Peso</t>
  </si>
  <si>
    <t>UYU</t>
  </si>
  <si>
    <t>Uzbekistani Sum</t>
  </si>
  <si>
    <t>UZS</t>
  </si>
  <si>
    <t>Vanuatan Vatu</t>
  </si>
  <si>
    <t>Venezualan Bolivar Soberano</t>
  </si>
  <si>
    <t xml:space="preserve">Vietnamese Dong  </t>
  </si>
  <si>
    <t>West African Franc</t>
  </si>
  <si>
    <t>XOF</t>
  </si>
  <si>
    <t xml:space="preserve">Western Samoan Tala </t>
  </si>
  <si>
    <t>WST</t>
  </si>
  <si>
    <t>Yemeni Rial</t>
  </si>
  <si>
    <t>YER</t>
  </si>
  <si>
    <t>Zambian Kwacha</t>
  </si>
  <si>
    <t>ZMW</t>
  </si>
  <si>
    <t>Zimbabwean Dollar</t>
  </si>
  <si>
    <t>ZWL</t>
  </si>
  <si>
    <t>Mexican official government rate</t>
  </si>
  <si>
    <t>MXO</t>
  </si>
  <si>
    <t>Croatian Kuna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</si>
</sst>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-* #,##0.00_-;\-* #,##0.00_-;_-* &quot;-&quot;??_-;_-@_-"/>
    <numFmt numFmtId="165" formatCode="#,##0;[Red]\(#,##0\)"/>
    <numFmt numFmtId="166" formatCode="mm/dd/yy;@"/>
    <numFmt numFmtId="167" formatCode="0.0000"/>
    <numFmt numFmtId="168" formatCode="#,##0.000000"/>
    <numFmt numFmtId="169" formatCode="#,##0.0000"/>
    <numFmt numFmtId="170" formatCode="0.00000000"/>
    <numFmt numFmtId="171" formatCode="mm/dd/yyyy;@"/>
    <numFmt numFmtId="172" formatCode="_(* #,##0.00000000_);_(* \(#,##0.00000000\);_(* &quot;-&quot;??_);_(@_)"/>
    <numFmt numFmtId="173" formatCode="0.00_);[Red]\(0.00\)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12"/>
      <color theme="0"/>
      <name val="Arial"/>
      <family val="2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name val="Arial"/>
      <family val="2"/>
    </font>
    <font>
      <sz val="10"/>
      <color theme="3" tint="-0.249977111117893"/>
      <name val="Arial"/>
      <family val="2"/>
    </font>
    <font>
      <b/>
      <sz val="10"/>
      <color theme="3" tint="-0.249977111117893"/>
      <name val="Arial"/>
      <family val="2"/>
    </font>
    <font>
      <b/>
      <sz val="11"/>
      <color theme="0" tint="-0.1499984740745262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8" tint="-0.499984740745262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0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u/>
      <sz val="10"/>
      <name val="Arial"/>
      <family val="2"/>
    </font>
    <font>
      <sz val="11"/>
      <name val="Arial"/>
      <family val="2"/>
    </font>
    <font>
      <i/>
      <sz val="12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2"/>
      <color indexed="9"/>
      <name val="Arial"/>
      <family val="2"/>
    </font>
    <font>
      <b/>
      <i/>
      <sz val="12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Tahoma"/>
      <family val="2"/>
    </font>
    <font>
      <u/>
      <sz val="10"/>
      <name val="Times New Roman"/>
      <family val="1"/>
    </font>
    <font>
      <u/>
      <sz val="10"/>
      <color indexed="8"/>
      <name val="Times New Roman"/>
      <family val="1"/>
    </font>
    <font>
      <u/>
      <sz val="10"/>
      <color rgb="FF000000"/>
      <name val="Times New Roman"/>
      <family val="1"/>
    </font>
    <font>
      <sz val="10"/>
      <color indexed="8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sz val="10"/>
      <name val="Arial Unicode MS"/>
      <family val="2"/>
    </font>
    <font>
      <b/>
      <sz val="14"/>
      <color theme="1"/>
      <name val="Calibri"/>
      <family val="2"/>
      <scheme val="minor"/>
    </font>
    <font>
      <sz val="10"/>
      <name val="Arial Unicode MS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1F44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3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1">
    <xf numFmtId="0" fontId="0" fillId="0" borderId="0"/>
    <xf numFmtId="164" fontId="1" fillId="0" borderId="0" applyFont="0" applyFill="0" applyBorder="0" applyAlignment="0" applyProtection="0"/>
    <xf numFmtId="0" fontId="7" fillId="0" borderId="0"/>
    <xf numFmtId="43" fontId="1" fillId="0" borderId="0" applyFont="0" applyFill="0" applyBorder="0" applyAlignment="0" applyProtection="0"/>
    <xf numFmtId="0" fontId="1" fillId="0" borderId="0"/>
    <xf numFmtId="0" fontId="7" fillId="0" borderId="0"/>
    <xf numFmtId="164" fontId="7" fillId="0" borderId="0" applyFont="0" applyFill="0" applyBorder="0" applyAlignment="0" applyProtection="0"/>
    <xf numFmtId="0" fontId="35" fillId="0" borderId="0"/>
    <xf numFmtId="164" fontId="7" fillId="0" borderId="0" applyFont="0" applyFill="0" applyBorder="0" applyAlignment="0" applyProtection="0"/>
    <xf numFmtId="43" fontId="46" fillId="0" borderId="0" applyFont="0" applyFill="0" applyBorder="0" applyAlignment="0" applyProtection="0"/>
    <xf numFmtId="0" fontId="46" fillId="0" borderId="0" applyNumberFormat="0" applyFill="0" applyBorder="0" applyAlignment="0" applyProtection="0"/>
  </cellStyleXfs>
  <cellXfs count="365">
    <xf numFmtId="0" fontId="0" fillId="0" borderId="0" xfId="0"/>
    <xf numFmtId="165" fontId="4" fillId="2" borderId="0" xfId="1" applyNumberFormat="1" applyFont="1" applyFill="1" applyBorder="1" applyAlignment="1">
      <alignment vertical="center"/>
    </xf>
    <xf numFmtId="0" fontId="2" fillId="0" borderId="0" xfId="0" applyFont="1" applyProtection="1">
      <protection locked="0"/>
    </xf>
    <xf numFmtId="0" fontId="2" fillId="3" borderId="0" xfId="0" applyFont="1" applyFill="1" applyProtection="1">
      <protection locked="0"/>
    </xf>
    <xf numFmtId="0" fontId="2" fillId="0" borderId="0" xfId="0" quotePrefix="1" applyFont="1" applyProtection="1">
      <protection locked="0"/>
    </xf>
    <xf numFmtId="40" fontId="8" fillId="3" borderId="0" xfId="2" applyNumberFormat="1" applyFont="1" applyFill="1" applyProtection="1">
      <protection locked="0"/>
    </xf>
    <xf numFmtId="0" fontId="8" fillId="3" borderId="0" xfId="2" applyFont="1" applyFill="1" applyProtection="1">
      <protection locked="0"/>
    </xf>
    <xf numFmtId="40" fontId="8" fillId="3" borderId="0" xfId="2" applyNumberFormat="1" applyFont="1" applyFill="1" applyAlignment="1" applyProtection="1">
      <alignment horizontal="center"/>
      <protection locked="0"/>
    </xf>
    <xf numFmtId="0" fontId="9" fillId="3" borderId="0" xfId="2" applyFont="1" applyFill="1" applyProtection="1">
      <protection locked="0"/>
    </xf>
    <xf numFmtId="40" fontId="9" fillId="3" borderId="0" xfId="2" applyNumberFormat="1" applyFont="1" applyFill="1" applyProtection="1">
      <protection locked="0"/>
    </xf>
    <xf numFmtId="40" fontId="5" fillId="3" borderId="0" xfId="0" applyNumberFormat="1" applyFont="1" applyFill="1" applyAlignment="1" applyProtection="1">
      <alignment horizontal="left"/>
      <protection locked="0"/>
    </xf>
    <xf numFmtId="14" fontId="6" fillId="3" borderId="0" xfId="0" applyNumberFormat="1" applyFont="1" applyFill="1" applyProtection="1">
      <protection locked="0"/>
    </xf>
    <xf numFmtId="40" fontId="5" fillId="3" borderId="0" xfId="0" applyNumberFormat="1" applyFont="1" applyFill="1" applyAlignment="1" applyProtection="1">
      <alignment vertical="center"/>
      <protection locked="0"/>
    </xf>
    <xf numFmtId="14" fontId="6" fillId="3" borderId="0" xfId="0" applyNumberFormat="1" applyFont="1" applyFill="1" applyAlignment="1" applyProtection="1">
      <alignment horizontal="left"/>
      <protection locked="0"/>
    </xf>
    <xf numFmtId="0" fontId="2" fillId="3" borderId="0" xfId="0" applyFont="1" applyFill="1" applyAlignment="1" applyProtection="1">
      <alignment horizontal="right"/>
      <protection locked="0"/>
    </xf>
    <xf numFmtId="14" fontId="6" fillId="5" borderId="0" xfId="0" applyNumberFormat="1" applyFont="1" applyFill="1" applyAlignment="1" applyProtection="1">
      <alignment horizontal="left"/>
      <protection locked="0"/>
    </xf>
    <xf numFmtId="38" fontId="6" fillId="5" borderId="0" xfId="0" applyNumberFormat="1" applyFont="1" applyFill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left"/>
      <protection locked="0"/>
    </xf>
    <xf numFmtId="165" fontId="10" fillId="2" borderId="5" xfId="1" applyNumberFormat="1" applyFont="1" applyFill="1" applyBorder="1" applyAlignment="1">
      <alignment horizontal="center" vertical="center" wrapText="1"/>
    </xf>
    <xf numFmtId="40" fontId="10" fillId="2" borderId="5" xfId="1" applyNumberFormat="1" applyFont="1" applyFill="1" applyBorder="1" applyAlignment="1">
      <alignment horizontal="center" vertical="center" wrapText="1"/>
    </xf>
    <xf numFmtId="0" fontId="10" fillId="2" borderId="5" xfId="1" applyNumberFormat="1" applyFont="1" applyFill="1" applyBorder="1" applyAlignment="1">
      <alignment horizontal="center" vertical="center" wrapText="1"/>
    </xf>
    <xf numFmtId="0" fontId="2" fillId="0" borderId="0" xfId="0" applyFont="1" applyAlignment="1" applyProtection="1">
      <alignment wrapText="1"/>
      <protection locked="0"/>
    </xf>
    <xf numFmtId="40" fontId="2" fillId="0" borderId="0" xfId="0" applyNumberFormat="1" applyFont="1" applyAlignment="1" applyProtection="1">
      <alignment wrapText="1"/>
      <protection locked="0"/>
    </xf>
    <xf numFmtId="49" fontId="2" fillId="0" borderId="0" xfId="0" applyNumberFormat="1" applyFont="1" applyAlignment="1" applyProtection="1">
      <alignment wrapText="1"/>
      <protection locked="0"/>
    </xf>
    <xf numFmtId="40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6" fillId="4" borderId="6" xfId="0" applyFont="1" applyFill="1" applyBorder="1" applyAlignment="1" applyProtection="1">
      <alignment horizontal="center"/>
      <protection locked="0"/>
    </xf>
    <xf numFmtId="49" fontId="6" fillId="4" borderId="7" xfId="0" applyNumberFormat="1" applyFont="1" applyFill="1" applyBorder="1" applyAlignment="1" applyProtection="1">
      <alignment horizontal="center"/>
      <protection locked="0"/>
    </xf>
    <xf numFmtId="49" fontId="6" fillId="4" borderId="7" xfId="0" quotePrefix="1" applyNumberFormat="1" applyFont="1" applyFill="1" applyBorder="1" applyAlignment="1" applyProtection="1">
      <alignment horizontal="center"/>
      <protection locked="0"/>
    </xf>
    <xf numFmtId="0" fontId="6" fillId="4" borderId="7" xfId="0" applyFont="1" applyFill="1" applyBorder="1" applyAlignment="1" applyProtection="1">
      <alignment horizontal="center"/>
      <protection locked="0"/>
    </xf>
    <xf numFmtId="40" fontId="6" fillId="4" borderId="7" xfId="0" applyNumberFormat="1" applyFont="1" applyFill="1" applyBorder="1" applyAlignment="1" applyProtection="1">
      <alignment horizontal="center"/>
      <protection locked="0"/>
    </xf>
    <xf numFmtId="40" fontId="6" fillId="5" borderId="7" xfId="0" quotePrefix="1" applyNumberFormat="1" applyFont="1" applyFill="1" applyBorder="1" applyAlignment="1" applyProtection="1">
      <alignment horizontal="center"/>
      <protection locked="0"/>
    </xf>
    <xf numFmtId="0" fontId="6" fillId="4" borderId="7" xfId="0" quotePrefix="1" applyFont="1" applyFill="1" applyBorder="1" applyAlignment="1" applyProtection="1">
      <alignment horizontal="center"/>
      <protection locked="0"/>
    </xf>
    <xf numFmtId="40" fontId="6" fillId="4" borderId="7" xfId="0" quotePrefix="1" applyNumberFormat="1" applyFont="1" applyFill="1" applyBorder="1" applyAlignment="1" applyProtection="1">
      <alignment horizontal="center"/>
      <protection locked="0"/>
    </xf>
    <xf numFmtId="14" fontId="6" fillId="4" borderId="7" xfId="0" quotePrefix="1" applyNumberFormat="1" applyFont="1" applyFill="1" applyBorder="1" applyAlignment="1" applyProtection="1">
      <alignment horizontal="center"/>
      <protection locked="0"/>
    </xf>
    <xf numFmtId="49" fontId="2" fillId="0" borderId="0" xfId="0" applyNumberFormat="1" applyFont="1" applyAlignment="1" applyProtection="1">
      <alignment horizontal="center"/>
      <protection locked="0"/>
    </xf>
    <xf numFmtId="49" fontId="2" fillId="0" borderId="0" xfId="0" applyNumberFormat="1" applyFont="1" applyProtection="1">
      <protection locked="0"/>
    </xf>
    <xf numFmtId="40" fontId="2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9" fontId="6" fillId="0" borderId="0" xfId="0" applyNumberFormat="1" applyFont="1" applyProtection="1">
      <protection locked="0"/>
    </xf>
    <xf numFmtId="40" fontId="6" fillId="0" borderId="0" xfId="0" applyNumberFormat="1" applyFont="1" applyProtection="1">
      <protection locked="0"/>
    </xf>
    <xf numFmtId="49" fontId="6" fillId="0" borderId="0" xfId="0" applyNumberFormat="1" applyFont="1" applyAlignment="1" applyProtection="1">
      <alignment horizontal="left"/>
      <protection locked="0"/>
    </xf>
    <xf numFmtId="0" fontId="6" fillId="0" borderId="0" xfId="0" applyFont="1" applyAlignment="1" applyProtection="1">
      <alignment horizontal="left"/>
      <protection locked="0"/>
    </xf>
    <xf numFmtId="0" fontId="14" fillId="0" borderId="0" xfId="0" applyFont="1" applyProtection="1">
      <protection locked="0"/>
    </xf>
    <xf numFmtId="40" fontId="14" fillId="0" borderId="0" xfId="0" applyNumberFormat="1" applyFont="1" applyProtection="1">
      <protection locked="0"/>
    </xf>
    <xf numFmtId="0" fontId="14" fillId="7" borderId="0" xfId="0" applyFont="1" applyFill="1" applyProtection="1">
      <protection locked="0"/>
    </xf>
    <xf numFmtId="2" fontId="14" fillId="0" borderId="0" xfId="0" applyNumberFormat="1" applyFont="1" applyProtection="1">
      <protection locked="0"/>
    </xf>
    <xf numFmtId="40" fontId="5" fillId="0" borderId="0" xfId="0" applyNumberFormat="1" applyFont="1" applyAlignment="1" applyProtection="1">
      <alignment horizontal="left"/>
      <protection locked="0"/>
    </xf>
    <xf numFmtId="0" fontId="8" fillId="0" borderId="0" xfId="2" applyFont="1" applyProtection="1">
      <protection locked="0"/>
    </xf>
    <xf numFmtId="40" fontId="8" fillId="0" borderId="0" xfId="2" applyNumberFormat="1" applyFont="1" applyProtection="1">
      <protection locked="0"/>
    </xf>
    <xf numFmtId="0" fontId="8" fillId="0" borderId="0" xfId="2" applyFont="1" applyAlignment="1" applyProtection="1">
      <alignment horizontal="center"/>
      <protection locked="0"/>
    </xf>
    <xf numFmtId="0" fontId="8" fillId="0" borderId="1" xfId="2" applyFont="1" applyBorder="1" applyProtection="1">
      <protection locked="0"/>
    </xf>
    <xf numFmtId="2" fontId="12" fillId="0" borderId="0" xfId="0" applyNumberFormat="1" applyFont="1" applyProtection="1">
      <protection locked="0"/>
    </xf>
    <xf numFmtId="0" fontId="6" fillId="0" borderId="0" xfId="2" applyFont="1" applyProtection="1">
      <protection locked="0"/>
    </xf>
    <xf numFmtId="40" fontId="9" fillId="0" borderId="0" xfId="2" applyNumberFormat="1" applyFont="1" applyProtection="1">
      <protection locked="0"/>
    </xf>
    <xf numFmtId="0" fontId="8" fillId="0" borderId="0" xfId="2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16" fillId="0" borderId="0" xfId="2" applyFont="1" applyAlignment="1" applyProtection="1">
      <alignment horizontal="left"/>
      <protection locked="0"/>
    </xf>
    <xf numFmtId="14" fontId="17" fillId="0" borderId="0" xfId="2" applyNumberFormat="1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right"/>
      <protection locked="0"/>
    </xf>
    <xf numFmtId="0" fontId="5" fillId="0" borderId="2" xfId="2" applyFont="1" applyBorder="1" applyAlignment="1" applyProtection="1">
      <alignment horizontal="left"/>
      <protection locked="0"/>
    </xf>
    <xf numFmtId="0" fontId="18" fillId="0" borderId="4" xfId="2" applyFont="1" applyBorder="1" applyAlignment="1" applyProtection="1">
      <alignment horizontal="center"/>
      <protection locked="0"/>
    </xf>
    <xf numFmtId="0" fontId="5" fillId="8" borderId="4" xfId="2" applyFont="1" applyFill="1" applyBorder="1" applyAlignment="1" applyProtection="1">
      <alignment horizontal="left"/>
      <protection locked="0"/>
    </xf>
    <xf numFmtId="0" fontId="5" fillId="8" borderId="6" xfId="2" applyFont="1" applyFill="1" applyBorder="1" applyAlignment="1" applyProtection="1">
      <alignment horizontal="left"/>
      <protection locked="0"/>
    </xf>
    <xf numFmtId="0" fontId="5" fillId="0" borderId="6" xfId="2" applyFont="1" applyBorder="1" applyProtection="1">
      <protection locked="0"/>
    </xf>
    <xf numFmtId="0" fontId="5" fillId="0" borderId="6" xfId="2" applyFont="1" applyBorder="1" applyAlignment="1" applyProtection="1">
      <alignment horizontal="left" wrapText="1"/>
      <protection locked="0"/>
    </xf>
    <xf numFmtId="40" fontId="5" fillId="8" borderId="6" xfId="2" applyNumberFormat="1" applyFont="1" applyFill="1" applyBorder="1" applyAlignment="1" applyProtection="1">
      <alignment horizontal="right"/>
      <protection locked="0"/>
    </xf>
    <xf numFmtId="49" fontId="5" fillId="8" borderId="6" xfId="2" applyNumberFormat="1" applyFont="1" applyFill="1" applyBorder="1" applyAlignment="1" applyProtection="1">
      <alignment horizontal="left"/>
      <protection locked="0"/>
    </xf>
    <xf numFmtId="49" fontId="14" fillId="0" borderId="0" xfId="0" applyNumberFormat="1" applyFont="1" applyProtection="1">
      <protection locked="0"/>
    </xf>
    <xf numFmtId="0" fontId="6" fillId="9" borderId="6" xfId="0" applyFont="1" applyFill="1" applyBorder="1" applyProtection="1">
      <protection locked="0"/>
    </xf>
    <xf numFmtId="40" fontId="0" fillId="9" borderId="6" xfId="3" applyNumberFormat="1" applyFont="1" applyFill="1" applyBorder="1"/>
    <xf numFmtId="0" fontId="0" fillId="9" borderId="6" xfId="0" applyFill="1" applyBorder="1"/>
    <xf numFmtId="0" fontId="6" fillId="9" borderId="6" xfId="0" quotePrefix="1" applyFont="1" applyFill="1" applyBorder="1" applyProtection="1">
      <protection locked="0"/>
    </xf>
    <xf numFmtId="40" fontId="6" fillId="9" borderId="6" xfId="0" applyNumberFormat="1" applyFont="1" applyFill="1" applyBorder="1" applyProtection="1">
      <protection locked="0"/>
    </xf>
    <xf numFmtId="0" fontId="6" fillId="9" borderId="6" xfId="0" applyFont="1" applyFill="1" applyBorder="1" applyAlignment="1" applyProtection="1">
      <alignment horizontal="left"/>
      <protection locked="0"/>
    </xf>
    <xf numFmtId="166" fontId="5" fillId="0" borderId="0" xfId="0" applyNumberFormat="1" applyFont="1" applyAlignment="1" applyProtection="1">
      <alignment horizontal="left"/>
      <protection locked="0"/>
    </xf>
    <xf numFmtId="14" fontId="15" fillId="0" borderId="0" xfId="2" applyNumberFormat="1" applyFont="1" applyAlignment="1" applyProtection="1">
      <alignment horizontal="left"/>
      <protection locked="0"/>
    </xf>
    <xf numFmtId="0" fontId="20" fillId="10" borderId="6" xfId="0" applyFont="1" applyFill="1" applyBorder="1"/>
    <xf numFmtId="40" fontId="3" fillId="2" borderId="0" xfId="1" applyNumberFormat="1" applyFont="1" applyFill="1" applyBorder="1" applyAlignment="1">
      <alignment vertical="center"/>
    </xf>
    <xf numFmtId="0" fontId="7" fillId="0" borderId="0" xfId="5" applyAlignment="1">
      <alignment vertical="center"/>
    </xf>
    <xf numFmtId="0" fontId="21" fillId="0" borderId="0" xfId="5" applyFont="1" applyAlignment="1">
      <alignment vertical="center"/>
    </xf>
    <xf numFmtId="0" fontId="7" fillId="0" borderId="0" xfId="5"/>
    <xf numFmtId="0" fontId="22" fillId="0" borderId="0" xfId="5" applyFont="1" applyAlignment="1">
      <alignment vertical="center"/>
    </xf>
    <xf numFmtId="0" fontId="23" fillId="0" borderId="0" xfId="5" applyFont="1" applyAlignment="1">
      <alignment vertical="center"/>
    </xf>
    <xf numFmtId="0" fontId="7" fillId="11" borderId="11" xfId="5" applyFill="1" applyBorder="1" applyAlignment="1">
      <alignment vertical="center"/>
    </xf>
    <xf numFmtId="0" fontId="7" fillId="11" borderId="12" xfId="5" applyFill="1" applyBorder="1" applyAlignment="1">
      <alignment vertical="center"/>
    </xf>
    <xf numFmtId="0" fontId="7" fillId="11" borderId="13" xfId="5" applyFill="1" applyBorder="1" applyAlignment="1">
      <alignment vertical="center"/>
    </xf>
    <xf numFmtId="0" fontId="7" fillId="11" borderId="14" xfId="5" applyFill="1" applyBorder="1" applyAlignment="1">
      <alignment vertical="center"/>
    </xf>
    <xf numFmtId="0" fontId="7" fillId="11" borderId="0" xfId="5" applyFill="1" applyAlignment="1">
      <alignment vertical="center"/>
    </xf>
    <xf numFmtId="0" fontId="7" fillId="11" borderId="15" xfId="5" applyFill="1" applyBorder="1" applyAlignment="1">
      <alignment vertical="center"/>
    </xf>
    <xf numFmtId="0" fontId="22" fillId="11" borderId="0" xfId="5" applyFont="1" applyFill="1" applyAlignment="1" applyProtection="1">
      <alignment vertical="center"/>
      <protection locked="0"/>
    </xf>
    <xf numFmtId="0" fontId="24" fillId="11" borderId="15" xfId="5" applyFont="1" applyFill="1" applyBorder="1" applyAlignment="1">
      <alignment vertical="center"/>
    </xf>
    <xf numFmtId="0" fontId="22" fillId="0" borderId="0" xfId="5" quotePrefix="1" applyFont="1" applyAlignment="1">
      <alignment horizontal="center" vertical="center"/>
    </xf>
    <xf numFmtId="0" fontId="22" fillId="0" borderId="0" xfId="5" quotePrefix="1" applyFont="1" applyAlignment="1">
      <alignment vertical="center"/>
    </xf>
    <xf numFmtId="0" fontId="22" fillId="15" borderId="0" xfId="5" applyFont="1" applyFill="1" applyAlignment="1">
      <alignment vertical="center"/>
    </xf>
    <xf numFmtId="0" fontId="28" fillId="0" borderId="0" xfId="5" applyFont="1" applyAlignment="1">
      <alignment horizontal="left" vertical="center"/>
    </xf>
    <xf numFmtId="0" fontId="28" fillId="0" borderId="0" xfId="5" applyFont="1" applyAlignment="1">
      <alignment vertical="center"/>
    </xf>
    <xf numFmtId="0" fontId="30" fillId="0" borderId="0" xfId="5" applyFont="1" applyAlignment="1">
      <alignment horizontal="left" indent="1"/>
    </xf>
    <xf numFmtId="0" fontId="7" fillId="15" borderId="0" xfId="5" applyFill="1" applyAlignment="1">
      <alignment vertical="center"/>
    </xf>
    <xf numFmtId="0" fontId="7" fillId="15" borderId="0" xfId="5" applyFill="1" applyAlignment="1">
      <alignment horizontal="left" vertical="center"/>
    </xf>
    <xf numFmtId="0" fontId="33" fillId="15" borderId="0" xfId="5" applyFont="1" applyFill="1" applyAlignment="1">
      <alignment vertical="center"/>
    </xf>
    <xf numFmtId="1" fontId="7" fillId="15" borderId="0" xfId="5" applyNumberFormat="1" applyFill="1" applyAlignment="1">
      <alignment vertical="center"/>
    </xf>
    <xf numFmtId="0" fontId="34" fillId="15" borderId="0" xfId="5" applyFont="1" applyFill="1" applyAlignment="1">
      <alignment horizontal="right" vertical="center"/>
    </xf>
    <xf numFmtId="0" fontId="34" fillId="15" borderId="0" xfId="5" applyFont="1" applyFill="1" applyAlignment="1">
      <alignment vertical="center"/>
    </xf>
    <xf numFmtId="0" fontId="7" fillId="15" borderId="0" xfId="5" quotePrefix="1" applyFill="1" applyAlignment="1">
      <alignment vertical="center"/>
    </xf>
    <xf numFmtId="0" fontId="36" fillId="0" borderId="0" xfId="7" applyFont="1"/>
    <xf numFmtId="0" fontId="37" fillId="0" borderId="0" xfId="7" applyFont="1"/>
    <xf numFmtId="0" fontId="37" fillId="0" borderId="1" xfId="7" applyFont="1" applyBorder="1" applyAlignment="1">
      <alignment horizontal="center"/>
    </xf>
    <xf numFmtId="0" fontId="37" fillId="0" borderId="0" xfId="7" applyFont="1" applyAlignment="1">
      <alignment horizontal="center"/>
    </xf>
    <xf numFmtId="167" fontId="38" fillId="0" borderId="0" xfId="7" applyNumberFormat="1" applyFont="1" applyAlignment="1">
      <alignment horizontal="right"/>
    </xf>
    <xf numFmtId="0" fontId="35" fillId="0" borderId="0" xfId="7"/>
    <xf numFmtId="0" fontId="39" fillId="0" borderId="0" xfId="7" applyFont="1"/>
    <xf numFmtId="0" fontId="37" fillId="0" borderId="0" xfId="7" applyFont="1" applyAlignment="1">
      <alignment vertical="center"/>
    </xf>
    <xf numFmtId="0" fontId="37" fillId="0" borderId="0" xfId="7" applyFont="1" applyAlignment="1">
      <alignment horizontal="center" vertical="center"/>
    </xf>
    <xf numFmtId="0" fontId="37" fillId="0" borderId="31" xfId="7" applyFont="1" applyBorder="1" applyAlignment="1">
      <alignment horizontal="center" vertical="center"/>
    </xf>
    <xf numFmtId="0" fontId="39" fillId="0" borderId="0" xfId="7" applyFont="1" applyAlignment="1">
      <alignment vertical="center"/>
    </xf>
    <xf numFmtId="0" fontId="39" fillId="0" borderId="0" xfId="7" quotePrefix="1" applyFont="1" applyAlignment="1">
      <alignment horizontal="left" vertical="center"/>
    </xf>
    <xf numFmtId="0" fontId="43" fillId="0" borderId="0" xfId="7" applyFont="1" applyProtection="1">
      <protection locked="0"/>
    </xf>
    <xf numFmtId="0" fontId="43" fillId="0" borderId="31" xfId="7" applyFont="1" applyBorder="1" applyProtection="1">
      <protection locked="0"/>
    </xf>
    <xf numFmtId="168" fontId="42" fillId="0" borderId="0" xfId="7" applyNumberFormat="1" applyFont="1" applyAlignment="1">
      <alignment horizontal="right" vertical="center"/>
    </xf>
    <xf numFmtId="0" fontId="39" fillId="0" borderId="0" xfId="7" applyFont="1" applyAlignment="1">
      <alignment horizontal="left" vertical="center"/>
    </xf>
    <xf numFmtId="0" fontId="42" fillId="0" borderId="0" xfId="7" applyFont="1" applyAlignment="1">
      <alignment vertical="center"/>
    </xf>
    <xf numFmtId="2" fontId="35" fillId="0" borderId="0" xfId="7" quotePrefix="1" applyNumberFormat="1" applyAlignment="1" applyProtection="1">
      <alignment horizontal="left"/>
      <protection locked="0"/>
    </xf>
    <xf numFmtId="2" fontId="35" fillId="0" borderId="31" xfId="7" quotePrefix="1" applyNumberFormat="1" applyBorder="1" applyAlignment="1" applyProtection="1">
      <alignment horizontal="left"/>
      <protection locked="0"/>
    </xf>
    <xf numFmtId="0" fontId="39" fillId="0" borderId="0" xfId="7" applyFont="1" applyAlignment="1">
      <alignment horizontal="center" vertical="center"/>
    </xf>
    <xf numFmtId="0" fontId="42" fillId="0" borderId="0" xfId="7" quotePrefix="1" applyFont="1" applyAlignment="1">
      <alignment horizontal="left" vertical="center"/>
    </xf>
    <xf numFmtId="168" fontId="42" fillId="17" borderId="0" xfId="7" applyNumberFormat="1" applyFont="1" applyFill="1" applyAlignment="1">
      <alignment horizontal="right" vertical="center"/>
    </xf>
    <xf numFmtId="0" fontId="42" fillId="0" borderId="0" xfId="7" applyFont="1" applyAlignment="1">
      <alignment horizontal="left" vertical="center"/>
    </xf>
    <xf numFmtId="2" fontId="35" fillId="0" borderId="0" xfId="7" applyNumberFormat="1" applyProtection="1">
      <protection locked="0"/>
    </xf>
    <xf numFmtId="0" fontId="41" fillId="0" borderId="0" xfId="7" quotePrefix="1" applyFont="1" applyAlignment="1">
      <alignment horizontal="left" vertical="center"/>
    </xf>
    <xf numFmtId="2" fontId="41" fillId="0" borderId="0" xfId="7" applyNumberFormat="1" applyFont="1" applyAlignment="1">
      <alignment horizontal="left" vertical="center"/>
    </xf>
    <xf numFmtId="2" fontId="35" fillId="0" borderId="0" xfId="7" applyNumberFormat="1" applyAlignment="1">
      <alignment horizontal="left"/>
    </xf>
    <xf numFmtId="0" fontId="41" fillId="0" borderId="0" xfId="7" quotePrefix="1" applyFont="1" applyAlignment="1">
      <alignment horizontal="left"/>
    </xf>
    <xf numFmtId="0" fontId="41" fillId="0" borderId="0" xfId="7" applyFont="1" applyAlignment="1">
      <alignment horizontal="left" vertical="center"/>
    </xf>
    <xf numFmtId="0" fontId="39" fillId="0" borderId="0" xfId="7" applyFont="1" applyAlignment="1">
      <alignment horizontal="center" vertical="center" textRotation="90"/>
    </xf>
    <xf numFmtId="0" fontId="39" fillId="0" borderId="0" xfId="7" quotePrefix="1" applyFont="1" applyAlignment="1">
      <alignment horizontal="center" vertical="center"/>
    </xf>
    <xf numFmtId="2" fontId="35" fillId="0" borderId="0" xfId="7" applyNumberFormat="1" applyAlignment="1" applyProtection="1">
      <alignment horizontal="left"/>
      <protection locked="0"/>
    </xf>
    <xf numFmtId="2" fontId="7" fillId="0" borderId="0" xfId="7" quotePrefix="1" applyNumberFormat="1" applyFont="1" applyAlignment="1" applyProtection="1">
      <alignment horizontal="left"/>
      <protection locked="0"/>
    </xf>
    <xf numFmtId="0" fontId="42" fillId="0" borderId="0" xfId="7" quotePrefix="1" applyFont="1" applyAlignment="1">
      <alignment horizontal="left"/>
    </xf>
    <xf numFmtId="2" fontId="44" fillId="0" borderId="0" xfId="7" applyNumberFormat="1" applyFont="1" applyAlignment="1" applyProtection="1">
      <alignment horizontal="left"/>
      <protection locked="0"/>
    </xf>
    <xf numFmtId="2" fontId="44" fillId="0" borderId="0" xfId="7" applyNumberFormat="1" applyFont="1" applyProtection="1">
      <protection locked="0"/>
    </xf>
    <xf numFmtId="2" fontId="7" fillId="0" borderId="0" xfId="7" applyNumberFormat="1" applyFont="1" applyProtection="1">
      <protection locked="0"/>
    </xf>
    <xf numFmtId="0" fontId="41" fillId="0" borderId="0" xfId="7" applyFont="1" applyAlignment="1">
      <alignment horizontal="left"/>
    </xf>
    <xf numFmtId="0" fontId="40" fillId="0" borderId="0" xfId="7" quotePrefix="1" applyFont="1" applyAlignment="1">
      <alignment horizontal="left"/>
    </xf>
    <xf numFmtId="0" fontId="35" fillId="0" borderId="31" xfId="7" applyBorder="1" applyProtection="1">
      <protection locked="0"/>
    </xf>
    <xf numFmtId="169" fontId="42" fillId="0" borderId="0" xfId="7" applyNumberFormat="1" applyFont="1" applyAlignment="1">
      <alignment horizontal="right" vertical="center"/>
    </xf>
    <xf numFmtId="170" fontId="6" fillId="5" borderId="7" xfId="0" quotePrefix="1" applyNumberFormat="1" applyFont="1" applyFill="1" applyBorder="1" applyAlignment="1" applyProtection="1">
      <alignment horizontal="center"/>
      <protection locked="0"/>
    </xf>
    <xf numFmtId="0" fontId="5" fillId="3" borderId="0" xfId="0" applyFont="1" applyFill="1" applyAlignment="1" applyProtection="1">
      <alignment horizontal="left"/>
      <protection locked="0"/>
    </xf>
    <xf numFmtId="0" fontId="14" fillId="3" borderId="0" xfId="0" applyFont="1" applyFill="1" applyProtection="1">
      <protection locked="0"/>
    </xf>
    <xf numFmtId="40" fontId="5" fillId="3" borderId="0" xfId="0" applyNumberFormat="1" applyFont="1" applyFill="1" applyProtection="1">
      <protection locked="0"/>
    </xf>
    <xf numFmtId="0" fontId="0" fillId="18" borderId="0" xfId="0" applyFill="1"/>
    <xf numFmtId="0" fontId="14" fillId="0" borderId="6" xfId="0" applyFont="1" applyBorder="1"/>
    <xf numFmtId="0" fontId="0" fillId="0" borderId="6" xfId="0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45" fillId="19" borderId="6" xfId="0" applyNumberFormat="1" applyFont="1" applyFill="1" applyBorder="1"/>
    <xf numFmtId="49" fontId="45" fillId="20" borderId="6" xfId="0" applyNumberFormat="1" applyFont="1" applyFill="1" applyBorder="1"/>
    <xf numFmtId="0" fontId="0" fillId="0" borderId="6" xfId="0" applyBorder="1"/>
    <xf numFmtId="0" fontId="0" fillId="0" borderId="6" xfId="0" quotePrefix="1" applyBorder="1"/>
    <xf numFmtId="49" fontId="0" fillId="0" borderId="6" xfId="0" applyNumberFormat="1" applyBorder="1"/>
    <xf numFmtId="49" fontId="0" fillId="0" borderId="6" xfId="0" quotePrefix="1" applyNumberFormat="1" applyBorder="1"/>
    <xf numFmtId="49" fontId="45" fillId="19" borderId="6" xfId="0" applyNumberFormat="1" applyFont="1" applyFill="1" applyBorder="1" applyAlignment="1">
      <alignment horizontal="left"/>
    </xf>
    <xf numFmtId="0" fontId="14" fillId="17" borderId="6" xfId="0" applyFont="1" applyFill="1" applyBorder="1"/>
    <xf numFmtId="49" fontId="0" fillId="17" borderId="6" xfId="0" applyNumberFormat="1" applyFill="1" applyBorder="1" applyAlignment="1">
      <alignment horizontal="left"/>
    </xf>
    <xf numFmtId="0" fontId="46" fillId="0" borderId="6" xfId="10" applyFill="1" applyBorder="1"/>
    <xf numFmtId="0" fontId="2" fillId="3" borderId="0" xfId="0" applyFont="1" applyFill="1" applyAlignment="1" applyProtection="1">
      <alignment wrapText="1"/>
      <protection locked="0"/>
    </xf>
    <xf numFmtId="0" fontId="0" fillId="0" borderId="6" xfId="0" applyBorder="1" applyAlignment="1">
      <alignment wrapText="1"/>
    </xf>
    <xf numFmtId="0" fontId="0" fillId="0" borderId="0" xfId="0" applyAlignment="1">
      <alignment wrapText="1"/>
    </xf>
    <xf numFmtId="0" fontId="19" fillId="21" borderId="0" xfId="0" applyFont="1" applyFill="1"/>
    <xf numFmtId="0" fontId="19" fillId="21" borderId="0" xfId="0" applyFont="1" applyFill="1" applyAlignment="1">
      <alignment wrapText="1"/>
    </xf>
    <xf numFmtId="0" fontId="45" fillId="21" borderId="6" xfId="0" applyFont="1" applyFill="1" applyBorder="1"/>
    <xf numFmtId="49" fontId="0" fillId="0" borderId="0" xfId="0" applyNumberFormat="1"/>
    <xf numFmtId="0" fontId="14" fillId="0" borderId="0" xfId="0" applyFont="1"/>
    <xf numFmtId="15" fontId="0" fillId="0" borderId="0" xfId="0" applyNumberFormat="1"/>
    <xf numFmtId="0" fontId="33" fillId="10" borderId="6" xfId="0" applyFont="1" applyFill="1" applyBorder="1"/>
    <xf numFmtId="49" fontId="0" fillId="17" borderId="6" xfId="0" quotePrefix="1" applyNumberFormat="1" applyFill="1" applyBorder="1" applyAlignment="1">
      <alignment horizontal="left"/>
    </xf>
    <xf numFmtId="0" fontId="0" fillId="7" borderId="0" xfId="0" applyFill="1"/>
    <xf numFmtId="0" fontId="0" fillId="7" borderId="6" xfId="0" applyFill="1" applyBorder="1"/>
    <xf numFmtId="0" fontId="0" fillId="7" borderId="6" xfId="0" quotePrefix="1" applyFill="1" applyBorder="1" applyAlignment="1">
      <alignment horizontal="left"/>
    </xf>
    <xf numFmtId="49" fontId="0" fillId="7" borderId="6" xfId="0" applyNumberFormat="1" applyFill="1" applyBorder="1" applyAlignment="1">
      <alignment horizontal="left"/>
    </xf>
    <xf numFmtId="0" fontId="2" fillId="3" borderId="0" xfId="0" applyFont="1" applyFill="1" applyAlignment="1" applyProtection="1">
      <alignment horizontal="center"/>
      <protection locked="0"/>
    </xf>
    <xf numFmtId="40" fontId="3" fillId="2" borderId="0" xfId="1" applyNumberFormat="1" applyFont="1" applyFill="1" applyBorder="1" applyAlignment="1" applyProtection="1">
      <alignment vertical="center"/>
      <protection locked="0"/>
    </xf>
    <xf numFmtId="165" fontId="2" fillId="2" borderId="0" xfId="1" applyNumberFormat="1" applyFont="1" applyFill="1" applyBorder="1" applyAlignment="1" applyProtection="1">
      <protection locked="0"/>
    </xf>
    <xf numFmtId="0" fontId="0" fillId="0" borderId="0" xfId="0" applyProtection="1">
      <protection locked="0"/>
    </xf>
    <xf numFmtId="165" fontId="4" fillId="2" borderId="0" xfId="1" applyNumberFormat="1" applyFont="1" applyFill="1" applyBorder="1" applyAlignment="1" applyProtection="1">
      <alignment vertical="center"/>
      <protection locked="0"/>
    </xf>
    <xf numFmtId="40" fontId="4" fillId="2" borderId="0" xfId="1" applyNumberFormat="1" applyFont="1" applyFill="1" applyBorder="1" applyAlignment="1" applyProtection="1">
      <alignment vertical="center"/>
      <protection locked="0"/>
    </xf>
    <xf numFmtId="165" fontId="11" fillId="2" borderId="5" xfId="1" applyNumberFormat="1" applyFont="1" applyFill="1" applyBorder="1" applyAlignment="1" applyProtection="1">
      <alignment horizontal="center" vertical="center"/>
      <protection locked="0"/>
    </xf>
    <xf numFmtId="40" fontId="11" fillId="2" borderId="5" xfId="1" applyNumberFormat="1" applyFont="1" applyFill="1" applyBorder="1" applyAlignment="1" applyProtection="1">
      <alignment horizontal="center" vertical="center"/>
      <protection locked="0"/>
    </xf>
    <xf numFmtId="0" fontId="6" fillId="4" borderId="7" xfId="0" applyFont="1" applyFill="1" applyBorder="1" applyAlignment="1" applyProtection="1">
      <alignment horizontal="left"/>
      <protection locked="0"/>
    </xf>
    <xf numFmtId="40" fontId="6" fillId="4" borderId="7" xfId="0" applyNumberFormat="1" applyFont="1" applyFill="1" applyBorder="1" applyAlignment="1" applyProtection="1">
      <alignment horizontal="left"/>
      <protection locked="0"/>
    </xf>
    <xf numFmtId="40" fontId="5" fillId="3" borderId="6" xfId="0" applyNumberFormat="1" applyFont="1" applyFill="1" applyBorder="1" applyAlignment="1" applyProtection="1">
      <alignment horizontal="left"/>
      <protection locked="0"/>
    </xf>
    <xf numFmtId="40" fontId="5" fillId="3" borderId="6" xfId="0" applyNumberFormat="1" applyFont="1" applyFill="1" applyBorder="1" applyProtection="1">
      <protection locked="0"/>
    </xf>
    <xf numFmtId="171" fontId="6" fillId="4" borderId="7" xfId="0" applyNumberFormat="1" applyFont="1" applyFill="1" applyBorder="1" applyAlignment="1" applyProtection="1">
      <alignment horizontal="center"/>
      <protection locked="0"/>
    </xf>
    <xf numFmtId="0" fontId="6" fillId="4" borderId="7" xfId="0" applyFont="1" applyFill="1" applyBorder="1" applyAlignment="1" applyProtection="1">
      <alignment horizontal="center" wrapText="1"/>
      <protection locked="0"/>
    </xf>
    <xf numFmtId="0" fontId="47" fillId="22" borderId="6" xfId="0" applyFont="1" applyFill="1" applyBorder="1" applyAlignment="1">
      <alignment vertical="center"/>
    </xf>
    <xf numFmtId="0" fontId="14" fillId="23" borderId="6" xfId="0" applyFont="1" applyFill="1" applyBorder="1"/>
    <xf numFmtId="0" fontId="14" fillId="24" borderId="6" xfId="0" applyFont="1" applyFill="1" applyBorder="1"/>
    <xf numFmtId="0" fontId="20" fillId="10" borderId="1" xfId="0" applyFont="1" applyFill="1" applyBorder="1"/>
    <xf numFmtId="0" fontId="20" fillId="0" borderId="1" xfId="0" applyFont="1" applyBorder="1"/>
    <xf numFmtId="0" fontId="19" fillId="22" borderId="6" xfId="0" applyFont="1" applyFill="1" applyBorder="1" applyAlignment="1">
      <alignment vertical="center"/>
    </xf>
    <xf numFmtId="165" fontId="8" fillId="3" borderId="0" xfId="2" applyNumberFormat="1" applyFont="1" applyFill="1" applyProtection="1">
      <protection locked="0"/>
    </xf>
    <xf numFmtId="172" fontId="6" fillId="9" borderId="6" xfId="3" quotePrefix="1" applyNumberFormat="1" applyFont="1" applyFill="1" applyBorder="1" applyProtection="1">
      <protection locked="0"/>
    </xf>
    <xf numFmtId="0" fontId="48" fillId="0" borderId="6" xfId="10" applyFont="1" applyFill="1" applyBorder="1"/>
    <xf numFmtId="49" fontId="20" fillId="10" borderId="1" xfId="0" applyNumberFormat="1" applyFont="1" applyFill="1" applyBorder="1"/>
    <xf numFmtId="0" fontId="6" fillId="0" borderId="0" xfId="0" quotePrefix="1" applyFont="1" applyAlignment="1" applyProtection="1">
      <alignment horizontal="left"/>
      <protection locked="0"/>
    </xf>
    <xf numFmtId="173" fontId="14" fillId="4" borderId="7" xfId="0" applyNumberFormat="1" applyFont="1" applyFill="1" applyBorder="1" applyAlignment="1" applyProtection="1">
      <alignment horizontal="center"/>
      <protection locked="0"/>
    </xf>
    <xf numFmtId="173" fontId="6" fillId="4" borderId="7" xfId="0" applyNumberFormat="1" applyFont="1" applyFill="1" applyBorder="1" applyAlignment="1" applyProtection="1">
      <alignment horizontal="center"/>
      <protection locked="0"/>
    </xf>
    <xf numFmtId="0" fontId="47" fillId="22" borderId="6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0" fontId="14" fillId="0" borderId="6" xfId="0" applyFont="1" applyBorder="1" applyAlignment="1">
      <alignment horizontal="left"/>
    </xf>
    <xf numFmtId="0" fontId="14" fillId="0" borderId="6" xfId="0" applyFont="1" applyBorder="1" applyAlignment="1">
      <alignment horizontal="left" wrapText="1"/>
    </xf>
    <xf numFmtId="0" fontId="0" fillId="0" borderId="6" xfId="0" applyBorder="1" applyAlignment="1">
      <alignment horizontal="center"/>
    </xf>
    <xf numFmtId="0" fontId="19" fillId="22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6" xfId="0" applyBorder="1" applyAlignment="1">
      <alignment horizontal="left" wrapText="1"/>
    </xf>
    <xf numFmtId="165" fontId="11" fillId="2" borderId="6" xfId="1" applyNumberFormat="1" applyFont="1" applyFill="1" applyBorder="1" applyAlignment="1" applyProtection="1">
      <alignment horizontal="center" vertical="center" wrapText="1"/>
      <protection locked="0"/>
    </xf>
    <xf numFmtId="165" fontId="3" fillId="2" borderId="0" xfId="1" applyNumberFormat="1" applyFont="1" applyFill="1" applyBorder="1" applyAlignment="1">
      <alignment horizontal="center" vertical="center"/>
    </xf>
    <xf numFmtId="40" fontId="3" fillId="2" borderId="0" xfId="1" applyNumberFormat="1" applyFont="1" applyFill="1" applyBorder="1" applyAlignment="1">
      <alignment horizontal="center" vertical="center"/>
    </xf>
    <xf numFmtId="0" fontId="2" fillId="3" borderId="0" xfId="0" applyFont="1" applyFill="1" applyAlignment="1" applyProtection="1">
      <alignment horizontal="center"/>
      <protection locked="0"/>
    </xf>
    <xf numFmtId="0" fontId="14" fillId="3" borderId="0" xfId="0" applyFont="1" applyFill="1" applyAlignment="1" applyProtection="1">
      <alignment horizontal="center"/>
      <protection locked="0"/>
    </xf>
    <xf numFmtId="0" fontId="8" fillId="3" borderId="0" xfId="2" applyFont="1" applyFill="1" applyAlignment="1" applyProtection="1">
      <alignment horizontal="center"/>
      <protection locked="0"/>
    </xf>
    <xf numFmtId="165" fontId="10" fillId="2" borderId="2" xfId="1" applyNumberFormat="1" applyFont="1" applyFill="1" applyBorder="1" applyAlignment="1">
      <alignment horizontal="center" vertical="center" wrapText="1"/>
    </xf>
    <xf numFmtId="165" fontId="10" fillId="2" borderId="3" xfId="1" applyNumberFormat="1" applyFont="1" applyFill="1" applyBorder="1" applyAlignment="1">
      <alignment horizontal="center" vertical="center" wrapText="1"/>
    </xf>
    <xf numFmtId="165" fontId="10" fillId="2" borderId="4" xfId="1" applyNumberFormat="1" applyFont="1" applyFill="1" applyBorder="1" applyAlignment="1">
      <alignment horizontal="center" vertical="center" wrapText="1"/>
    </xf>
    <xf numFmtId="40" fontId="13" fillId="6" borderId="8" xfId="0" applyNumberFormat="1" applyFont="1" applyFill="1" applyBorder="1" applyAlignment="1" applyProtection="1">
      <alignment horizontal="center"/>
      <protection locked="0"/>
    </xf>
    <xf numFmtId="0" fontId="13" fillId="6" borderId="9" xfId="0" applyFont="1" applyFill="1" applyBorder="1" applyAlignment="1" applyProtection="1">
      <alignment horizontal="center"/>
      <protection locked="0"/>
    </xf>
    <xf numFmtId="0" fontId="13" fillId="6" borderId="10" xfId="0" applyFont="1" applyFill="1" applyBorder="1" applyAlignment="1" applyProtection="1">
      <alignment horizontal="center"/>
      <protection locked="0"/>
    </xf>
    <xf numFmtId="0" fontId="5" fillId="8" borderId="4" xfId="2" applyFont="1" applyFill="1" applyBorder="1" applyAlignment="1" applyProtection="1">
      <alignment horizontal="left"/>
      <protection locked="0"/>
    </xf>
    <xf numFmtId="0" fontId="5" fillId="8" borderId="2" xfId="2" applyFont="1" applyFill="1" applyBorder="1" applyAlignment="1" applyProtection="1">
      <alignment horizontal="left"/>
      <protection locked="0"/>
    </xf>
    <xf numFmtId="0" fontId="13" fillId="6" borderId="8" xfId="0" applyFont="1" applyFill="1" applyBorder="1" applyAlignment="1" applyProtection="1">
      <alignment horizontal="center"/>
      <protection locked="0"/>
    </xf>
    <xf numFmtId="40" fontId="5" fillId="0" borderId="0" xfId="0" applyNumberFormat="1" applyFont="1" applyAlignment="1" applyProtection="1">
      <alignment horizontal="left"/>
      <protection locked="0"/>
    </xf>
    <xf numFmtId="0" fontId="5" fillId="8" borderId="6" xfId="2" applyFont="1" applyFill="1" applyBorder="1" applyAlignment="1" applyProtection="1">
      <alignment horizontal="left" wrapText="1"/>
      <protection locked="0"/>
    </xf>
    <xf numFmtId="0" fontId="5" fillId="0" borderId="6" xfId="2" applyFont="1" applyBorder="1" applyAlignment="1" applyProtection="1">
      <alignment horizontal="left"/>
      <protection locked="0"/>
    </xf>
    <xf numFmtId="0" fontId="5" fillId="8" borderId="2" xfId="2" applyFont="1" applyFill="1" applyBorder="1" applyAlignment="1" applyProtection="1">
      <alignment horizontal="left" wrapText="1"/>
      <protection locked="0"/>
    </xf>
    <xf numFmtId="14" fontId="5" fillId="0" borderId="2" xfId="2" applyNumberFormat="1" applyFont="1" applyBorder="1" applyAlignment="1" applyProtection="1">
      <alignment horizontal="left"/>
      <protection locked="0"/>
    </xf>
    <xf numFmtId="0" fontId="5" fillId="0" borderId="3" xfId="2" applyFont="1" applyBorder="1" applyAlignment="1" applyProtection="1">
      <alignment horizontal="left"/>
      <protection locked="0"/>
    </xf>
    <xf numFmtId="0" fontId="5" fillId="0" borderId="4" xfId="2" applyFont="1" applyBorder="1" applyAlignment="1" applyProtection="1">
      <alignment horizontal="left"/>
      <protection locked="0"/>
    </xf>
    <xf numFmtId="0" fontId="8" fillId="0" borderId="0" xfId="2" applyFont="1" applyAlignment="1" applyProtection="1">
      <alignment horizontal="center"/>
      <protection locked="0"/>
    </xf>
    <xf numFmtId="0" fontId="5" fillId="8" borderId="6" xfId="2" applyFont="1" applyFill="1" applyBorder="1" applyAlignment="1" applyProtection="1">
      <alignment horizontal="left"/>
      <protection locked="0"/>
    </xf>
    <xf numFmtId="0" fontId="5" fillId="3" borderId="6" xfId="2" quotePrefix="1" applyFont="1" applyFill="1" applyBorder="1" applyAlignment="1" applyProtection="1">
      <alignment horizontal="left" vertical="top"/>
      <protection locked="0"/>
    </xf>
    <xf numFmtId="0" fontId="5" fillId="3" borderId="6" xfId="2" applyFont="1" applyFill="1" applyBorder="1" applyAlignment="1" applyProtection="1">
      <alignment horizontal="left" vertical="top"/>
      <protection locked="0"/>
    </xf>
    <xf numFmtId="0" fontId="5" fillId="3" borderId="7" xfId="2" applyFont="1" applyFill="1" applyBorder="1" applyAlignment="1" applyProtection="1">
      <alignment horizontal="left" vertical="top"/>
      <protection locked="0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22" fillId="11" borderId="0" xfId="5" applyFont="1" applyFill="1" applyAlignment="1">
      <alignment horizontal="right" vertical="center"/>
    </xf>
    <xf numFmtId="0" fontId="22" fillId="11" borderId="9" xfId="5" applyFont="1" applyFill="1" applyBorder="1" applyAlignment="1">
      <alignment horizontal="center" vertical="center"/>
    </xf>
    <xf numFmtId="0" fontId="7" fillId="11" borderId="9" xfId="5" applyFill="1" applyBorder="1" applyAlignment="1">
      <alignment horizontal="center" vertical="center"/>
    </xf>
    <xf numFmtId="0" fontId="7" fillId="11" borderId="16" xfId="5" applyFill="1" applyBorder="1" applyAlignment="1">
      <alignment horizontal="center" vertical="center"/>
    </xf>
    <xf numFmtId="0" fontId="22" fillId="12" borderId="18" xfId="5" applyFont="1" applyFill="1" applyBorder="1" applyAlignment="1">
      <alignment horizontal="left" vertical="center" wrapText="1"/>
    </xf>
    <xf numFmtId="0" fontId="22" fillId="12" borderId="3" xfId="5" applyFont="1" applyFill="1" applyBorder="1" applyAlignment="1">
      <alignment horizontal="left" vertical="center" wrapText="1"/>
    </xf>
    <xf numFmtId="0" fontId="22" fillId="12" borderId="4" xfId="5" applyFont="1" applyFill="1" applyBorder="1" applyAlignment="1">
      <alignment horizontal="left" vertical="center" wrapText="1"/>
    </xf>
    <xf numFmtId="0" fontId="22" fillId="0" borderId="2" xfId="5" applyFont="1" applyBorder="1" applyAlignment="1" applyProtection="1">
      <alignment horizontal="center" vertical="center" wrapText="1"/>
      <protection locked="0"/>
    </xf>
    <xf numFmtId="0" fontId="22" fillId="0" borderId="3" xfId="5" applyFont="1" applyBorder="1" applyAlignment="1" applyProtection="1">
      <alignment horizontal="center" vertical="center" wrapText="1"/>
      <protection locked="0"/>
    </xf>
    <xf numFmtId="0" fontId="22" fillId="0" borderId="17" xfId="5" applyFont="1" applyBorder="1" applyAlignment="1" applyProtection="1">
      <alignment horizontal="center" vertical="center" wrapText="1"/>
      <protection locked="0"/>
    </xf>
    <xf numFmtId="0" fontId="25" fillId="0" borderId="20" xfId="5" applyFont="1" applyBorder="1" applyAlignment="1" applyProtection="1">
      <alignment horizontal="center" vertical="center"/>
      <protection locked="0"/>
    </xf>
    <xf numFmtId="0" fontId="25" fillId="0" borderId="6" xfId="5" applyFont="1" applyBorder="1" applyAlignment="1" applyProtection="1">
      <alignment horizontal="center" vertical="center"/>
      <protection locked="0"/>
    </xf>
    <xf numFmtId="0" fontId="25" fillId="0" borderId="19" xfId="5" applyFont="1" applyBorder="1" applyAlignment="1" applyProtection="1">
      <alignment horizontal="center" vertical="center"/>
      <protection locked="0"/>
    </xf>
    <xf numFmtId="0" fontId="22" fillId="12" borderId="18" xfId="5" applyFont="1" applyFill="1" applyBorder="1" applyAlignment="1">
      <alignment vertical="center"/>
    </xf>
    <xf numFmtId="0" fontId="22" fillId="12" borderId="3" xfId="5" applyFont="1" applyFill="1" applyBorder="1" applyAlignment="1">
      <alignment vertical="center"/>
    </xf>
    <xf numFmtId="0" fontId="22" fillId="12" borderId="4" xfId="5" applyFont="1" applyFill="1" applyBorder="1" applyAlignment="1">
      <alignment vertical="center"/>
    </xf>
    <xf numFmtId="0" fontId="25" fillId="0" borderId="2" xfId="5" applyFont="1" applyBorder="1" applyAlignment="1" applyProtection="1">
      <alignment horizontal="center" vertical="center" wrapText="1"/>
      <protection locked="0"/>
    </xf>
    <xf numFmtId="0" fontId="25" fillId="0" borderId="3" xfId="5" applyFont="1" applyBorder="1" applyAlignment="1" applyProtection="1">
      <alignment horizontal="center" vertical="center" wrapText="1"/>
      <protection locked="0"/>
    </xf>
    <xf numFmtId="0" fontId="25" fillId="0" borderId="4" xfId="5" applyFont="1" applyBorder="1" applyAlignment="1" applyProtection="1">
      <alignment horizontal="center" vertical="center" wrapText="1"/>
      <protection locked="0"/>
    </xf>
    <xf numFmtId="0" fontId="22" fillId="12" borderId="2" xfId="5" applyFont="1" applyFill="1" applyBorder="1" applyAlignment="1" applyProtection="1">
      <alignment horizontal="center" vertical="center" wrapText="1"/>
      <protection locked="0"/>
    </xf>
    <xf numFmtId="0" fontId="22" fillId="12" borderId="3" xfId="5" applyFont="1" applyFill="1" applyBorder="1" applyAlignment="1" applyProtection="1">
      <alignment horizontal="center" vertical="center" wrapText="1"/>
      <protection locked="0"/>
    </xf>
    <xf numFmtId="0" fontId="22" fillId="12" borderId="4" xfId="5" applyFont="1" applyFill="1" applyBorder="1" applyAlignment="1" applyProtection="1">
      <alignment horizontal="center" vertical="center" wrapText="1"/>
      <protection locked="0"/>
    </xf>
    <xf numFmtId="40" fontId="25" fillId="0" borderId="2" xfId="6" applyNumberFormat="1" applyFont="1" applyFill="1" applyBorder="1" applyAlignment="1" applyProtection="1">
      <alignment horizontal="center" vertical="center"/>
      <protection locked="0"/>
    </xf>
    <xf numFmtId="40" fontId="25" fillId="0" borderId="3" xfId="6" applyNumberFormat="1" applyFont="1" applyFill="1" applyBorder="1" applyAlignment="1" applyProtection="1">
      <alignment horizontal="center" vertical="center"/>
      <protection locked="0"/>
    </xf>
    <xf numFmtId="40" fontId="25" fillId="0" borderId="4" xfId="6" applyNumberFormat="1" applyFont="1" applyFill="1" applyBorder="1" applyAlignment="1" applyProtection="1">
      <alignment horizontal="center" vertical="center"/>
      <protection locked="0"/>
    </xf>
    <xf numFmtId="0" fontId="22" fillId="12" borderId="2" xfId="5" applyFont="1" applyFill="1" applyBorder="1" applyAlignment="1">
      <alignment horizontal="center" vertical="center"/>
    </xf>
    <xf numFmtId="0" fontId="22" fillId="12" borderId="3" xfId="5" applyFont="1" applyFill="1" applyBorder="1" applyAlignment="1">
      <alignment horizontal="center" vertical="center"/>
    </xf>
    <xf numFmtId="0" fontId="22" fillId="12" borderId="4" xfId="5" applyFont="1" applyFill="1" applyBorder="1" applyAlignment="1">
      <alignment horizontal="center" vertical="center"/>
    </xf>
    <xf numFmtId="0" fontId="22" fillId="0" borderId="2" xfId="5" applyFont="1" applyBorder="1" applyAlignment="1" applyProtection="1">
      <alignment horizontal="center" vertical="center"/>
      <protection locked="0"/>
    </xf>
    <xf numFmtId="0" fontId="22" fillId="0" borderId="17" xfId="5" applyFont="1" applyBorder="1" applyAlignment="1" applyProtection="1">
      <alignment horizontal="center" vertical="center"/>
      <protection locked="0"/>
    </xf>
    <xf numFmtId="0" fontId="22" fillId="0" borderId="3" xfId="5" applyFont="1" applyBorder="1" applyAlignment="1" applyProtection="1">
      <alignment horizontal="center" vertical="center"/>
      <protection locked="0"/>
    </xf>
    <xf numFmtId="0" fontId="22" fillId="0" borderId="4" xfId="5" applyFont="1" applyBorder="1" applyAlignment="1" applyProtection="1">
      <alignment horizontal="center" vertical="center"/>
      <protection locked="0"/>
    </xf>
    <xf numFmtId="164" fontId="22" fillId="12" borderId="2" xfId="6" applyFont="1" applyFill="1" applyBorder="1" applyAlignment="1" applyProtection="1">
      <alignment horizontal="center" vertical="center"/>
      <protection locked="0"/>
    </xf>
    <xf numFmtId="164" fontId="22" fillId="12" borderId="3" xfId="6" applyFont="1" applyFill="1" applyBorder="1" applyAlignment="1" applyProtection="1">
      <alignment horizontal="center" vertical="center"/>
      <protection locked="0"/>
    </xf>
    <xf numFmtId="164" fontId="22" fillId="12" borderId="4" xfId="6" applyFont="1" applyFill="1" applyBorder="1" applyAlignment="1" applyProtection="1">
      <alignment horizontal="center" vertical="center"/>
      <protection locked="0"/>
    </xf>
    <xf numFmtId="164" fontId="22" fillId="12" borderId="17" xfId="6" applyFont="1" applyFill="1" applyBorder="1" applyAlignment="1" applyProtection="1">
      <alignment horizontal="center" vertical="center"/>
      <protection locked="0"/>
    </xf>
    <xf numFmtId="0" fontId="22" fillId="12" borderId="3" xfId="5" applyFont="1" applyFill="1" applyBorder="1" applyAlignment="1">
      <alignment horizontal="left" vertical="center"/>
    </xf>
    <xf numFmtId="0" fontId="22" fillId="12" borderId="4" xfId="5" applyFont="1" applyFill="1" applyBorder="1" applyAlignment="1">
      <alignment horizontal="left" vertical="center"/>
    </xf>
    <xf numFmtId="0" fontId="22" fillId="0" borderId="2" xfId="5" applyFont="1" applyBorder="1" applyAlignment="1">
      <alignment horizontal="center" vertical="center"/>
    </xf>
    <xf numFmtId="0" fontId="22" fillId="0" borderId="3" xfId="5" applyFont="1" applyBorder="1" applyAlignment="1">
      <alignment horizontal="center" vertical="center"/>
    </xf>
    <xf numFmtId="0" fontId="22" fillId="0" borderId="17" xfId="5" applyFont="1" applyBorder="1" applyAlignment="1">
      <alignment horizontal="center" vertical="center"/>
    </xf>
    <xf numFmtId="0" fontId="22" fillId="12" borderId="18" xfId="5" applyFont="1" applyFill="1" applyBorder="1" applyAlignment="1">
      <alignment horizontal="left" vertical="center"/>
    </xf>
    <xf numFmtId="0" fontId="22" fillId="0" borderId="6" xfId="5" applyFont="1" applyBorder="1" applyAlignment="1" applyProtection="1">
      <alignment horizontal="center" vertical="center"/>
      <protection locked="0"/>
    </xf>
    <xf numFmtId="0" fontId="27" fillId="13" borderId="6" xfId="5" applyFont="1" applyFill="1" applyBorder="1" applyAlignment="1">
      <alignment horizontal="center" vertical="center"/>
    </xf>
    <xf numFmtId="0" fontId="27" fillId="13" borderId="19" xfId="5" applyFont="1" applyFill="1" applyBorder="1" applyAlignment="1">
      <alignment horizontal="center" vertical="center"/>
    </xf>
    <xf numFmtId="0" fontId="22" fillId="13" borderId="6" xfId="5" applyFont="1" applyFill="1" applyBorder="1" applyAlignment="1" applyProtection="1">
      <alignment horizontal="center" vertical="center"/>
      <protection locked="0"/>
    </xf>
    <xf numFmtId="0" fontId="27" fillId="0" borderId="6" xfId="5" applyFont="1" applyBorder="1" applyAlignment="1">
      <alignment horizontal="center" vertical="center"/>
    </xf>
    <xf numFmtId="0" fontId="27" fillId="0" borderId="19" xfId="5" applyFont="1" applyBorder="1" applyAlignment="1">
      <alignment horizontal="center" vertical="center"/>
    </xf>
    <xf numFmtId="0" fontId="22" fillId="12" borderId="20" xfId="5" applyFont="1" applyFill="1" applyBorder="1" applyAlignment="1">
      <alignment horizontal="left" vertical="center"/>
    </xf>
    <xf numFmtId="0" fontId="22" fillId="12" borderId="6" xfId="5" applyFont="1" applyFill="1" applyBorder="1" applyAlignment="1">
      <alignment horizontal="left" vertical="center"/>
    </xf>
    <xf numFmtId="0" fontId="22" fillId="0" borderId="6" xfId="5" applyFont="1" applyBorder="1" applyAlignment="1">
      <alignment vertical="center"/>
    </xf>
    <xf numFmtId="0" fontId="22" fillId="13" borderId="6" xfId="5" applyFont="1" applyFill="1" applyBorder="1" applyAlignment="1">
      <alignment horizontal="center" vertical="center"/>
    </xf>
    <xf numFmtId="0" fontId="22" fillId="13" borderId="19" xfId="5" applyFont="1" applyFill="1" applyBorder="1" applyAlignment="1">
      <alignment horizontal="center" vertical="center"/>
    </xf>
    <xf numFmtId="0" fontId="22" fillId="0" borderId="0" xfId="5" quotePrefix="1" applyFont="1" applyAlignment="1" applyProtection="1">
      <alignment horizontal="center" vertical="center" wrapText="1"/>
      <protection locked="0"/>
    </xf>
    <xf numFmtId="0" fontId="22" fillId="0" borderId="0" xfId="5" applyFont="1" applyAlignment="1" applyProtection="1">
      <alignment horizontal="center" vertical="center"/>
      <protection locked="0"/>
    </xf>
    <xf numFmtId="0" fontId="25" fillId="0" borderId="6" xfId="5" quotePrefix="1" applyFont="1" applyBorder="1" applyAlignment="1" applyProtection="1">
      <alignment horizontal="center" vertical="center" wrapText="1"/>
      <protection locked="0"/>
    </xf>
    <xf numFmtId="0" fontId="22" fillId="0" borderId="19" xfId="5" applyFont="1" applyBorder="1" applyAlignment="1" applyProtection="1">
      <alignment horizontal="center" vertical="center"/>
      <protection locked="0"/>
    </xf>
    <xf numFmtId="0" fontId="22" fillId="13" borderId="6" xfId="5" applyFont="1" applyFill="1" applyBorder="1" applyAlignment="1">
      <alignment vertical="center"/>
    </xf>
    <xf numFmtId="0" fontId="25" fillId="0" borderId="6" xfId="5" quotePrefix="1" applyFont="1" applyBorder="1" applyAlignment="1" applyProtection="1">
      <alignment horizontal="center" vertical="center"/>
      <protection locked="0"/>
    </xf>
    <xf numFmtId="0" fontId="22" fillId="14" borderId="18" xfId="5" applyFont="1" applyFill="1" applyBorder="1" applyAlignment="1">
      <alignment horizontal="left" vertical="center"/>
    </xf>
    <xf numFmtId="0" fontId="22" fillId="14" borderId="3" xfId="5" applyFont="1" applyFill="1" applyBorder="1" applyAlignment="1">
      <alignment horizontal="left" vertical="center"/>
    </xf>
    <xf numFmtId="0" fontId="22" fillId="14" borderId="17" xfId="5" applyFont="1" applyFill="1" applyBorder="1" applyAlignment="1">
      <alignment horizontal="left" vertical="center"/>
    </xf>
    <xf numFmtId="0" fontId="22" fillId="12" borderId="24" xfId="5" applyFont="1" applyFill="1" applyBorder="1" applyAlignment="1">
      <alignment horizontal="left" vertical="center" wrapText="1"/>
    </xf>
    <xf numFmtId="0" fontId="22" fillId="12" borderId="23" xfId="5" applyFont="1" applyFill="1" applyBorder="1" applyAlignment="1">
      <alignment horizontal="left" vertical="center" wrapText="1"/>
    </xf>
    <xf numFmtId="0" fontId="22" fillId="12" borderId="22" xfId="5" applyFont="1" applyFill="1" applyBorder="1" applyAlignment="1">
      <alignment horizontal="left" vertical="center" wrapText="1"/>
    </xf>
    <xf numFmtId="0" fontId="22" fillId="0" borderId="7" xfId="5" applyFont="1" applyBorder="1" applyAlignment="1" applyProtection="1">
      <alignment horizontal="center" vertical="center"/>
      <protection locked="0"/>
    </xf>
    <xf numFmtId="0" fontId="22" fillId="0" borderId="21" xfId="5" applyFont="1" applyBorder="1" applyAlignment="1" applyProtection="1">
      <alignment horizontal="center" vertical="center"/>
      <protection locked="0"/>
    </xf>
    <xf numFmtId="0" fontId="22" fillId="0" borderId="0" xfId="5" quotePrefix="1" applyFont="1" applyAlignment="1" applyProtection="1">
      <alignment horizontal="center" vertical="center"/>
      <protection locked="0"/>
    </xf>
    <xf numFmtId="0" fontId="7" fillId="0" borderId="3" xfId="5" applyBorder="1" applyAlignment="1">
      <alignment vertical="center"/>
    </xf>
    <xf numFmtId="0" fontId="7" fillId="0" borderId="4" xfId="5" applyBorder="1" applyAlignment="1">
      <alignment vertical="center"/>
    </xf>
    <xf numFmtId="0" fontId="22" fillId="12" borderId="2" xfId="5" applyFont="1" applyFill="1" applyBorder="1" applyAlignment="1">
      <alignment vertical="center"/>
    </xf>
    <xf numFmtId="0" fontId="7" fillId="0" borderId="2" xfId="5" applyBorder="1" applyAlignment="1" applyProtection="1">
      <alignment horizontal="center" vertical="center" wrapText="1"/>
      <protection locked="0"/>
    </xf>
    <xf numFmtId="0" fontId="7" fillId="0" borderId="3" xfId="5" applyBorder="1" applyAlignment="1" applyProtection="1">
      <alignment horizontal="center" vertical="center" wrapText="1"/>
      <protection locked="0"/>
    </xf>
    <xf numFmtId="0" fontId="7" fillId="0" borderId="17" xfId="5" applyBorder="1" applyAlignment="1" applyProtection="1">
      <alignment horizontal="center" vertical="center" wrapText="1"/>
      <protection locked="0"/>
    </xf>
    <xf numFmtId="0" fontId="29" fillId="12" borderId="15" xfId="5" applyFont="1" applyFill="1" applyBorder="1" applyAlignment="1">
      <alignment vertical="center"/>
    </xf>
    <xf numFmtId="0" fontId="29" fillId="12" borderId="0" xfId="5" applyFont="1" applyFill="1" applyAlignment="1">
      <alignment vertical="center"/>
    </xf>
    <xf numFmtId="0" fontId="29" fillId="12" borderId="14" xfId="5" applyFont="1" applyFill="1" applyBorder="1" applyAlignment="1">
      <alignment vertical="center"/>
    </xf>
    <xf numFmtId="0" fontId="26" fillId="12" borderId="24" xfId="5" applyFont="1" applyFill="1" applyBorder="1" applyAlignment="1">
      <alignment vertical="center"/>
    </xf>
    <xf numFmtId="0" fontId="26" fillId="12" borderId="23" xfId="5" applyFont="1" applyFill="1" applyBorder="1" applyAlignment="1">
      <alignment vertical="center"/>
    </xf>
    <xf numFmtId="0" fontId="26" fillId="12" borderId="26" xfId="5" applyFont="1" applyFill="1" applyBorder="1" applyAlignment="1">
      <alignment vertical="center"/>
    </xf>
    <xf numFmtId="0" fontId="22" fillId="12" borderId="20" xfId="5" applyFont="1" applyFill="1" applyBorder="1" applyAlignment="1">
      <alignment horizontal="center" vertical="center"/>
    </xf>
    <xf numFmtId="0" fontId="22" fillId="12" borderId="6" xfId="5" applyFont="1" applyFill="1" applyBorder="1" applyAlignment="1">
      <alignment horizontal="center" vertical="center"/>
    </xf>
    <xf numFmtId="0" fontId="22" fillId="12" borderId="8" xfId="5" applyFont="1" applyFill="1" applyBorder="1" applyAlignment="1">
      <alignment horizontal="center" vertical="center" wrapText="1"/>
    </xf>
    <xf numFmtId="0" fontId="22" fillId="12" borderId="9" xfId="5" applyFont="1" applyFill="1" applyBorder="1" applyAlignment="1">
      <alignment horizontal="center" vertical="center" wrapText="1"/>
    </xf>
    <xf numFmtId="0" fontId="22" fillId="12" borderId="10" xfId="5" applyFont="1" applyFill="1" applyBorder="1" applyAlignment="1">
      <alignment horizontal="center" vertical="center" wrapText="1"/>
    </xf>
    <xf numFmtId="0" fontId="22" fillId="12" borderId="25" xfId="5" applyFont="1" applyFill="1" applyBorder="1" applyAlignment="1">
      <alignment horizontal="center" vertical="center" wrapText="1"/>
    </xf>
    <xf numFmtId="0" fontId="22" fillId="12" borderId="23" xfId="5" applyFont="1" applyFill="1" applyBorder="1" applyAlignment="1">
      <alignment horizontal="center" vertical="center" wrapText="1"/>
    </xf>
    <xf numFmtId="0" fontId="22" fillId="12" borderId="22" xfId="5" applyFont="1" applyFill="1" applyBorder="1" applyAlignment="1">
      <alignment horizontal="center" vertical="center" wrapText="1"/>
    </xf>
    <xf numFmtId="0" fontId="22" fillId="12" borderId="8" xfId="5" applyFont="1" applyFill="1" applyBorder="1" applyAlignment="1">
      <alignment horizontal="center" vertical="center"/>
    </xf>
    <xf numFmtId="0" fontId="22" fillId="12" borderId="9" xfId="5" applyFont="1" applyFill="1" applyBorder="1" applyAlignment="1">
      <alignment horizontal="center" vertical="center"/>
    </xf>
    <xf numFmtId="0" fontId="22" fillId="12" borderId="10" xfId="5" applyFont="1" applyFill="1" applyBorder="1" applyAlignment="1">
      <alignment horizontal="center" vertical="center"/>
    </xf>
    <xf numFmtId="0" fontId="22" fillId="12" borderId="25" xfId="5" applyFont="1" applyFill="1" applyBorder="1" applyAlignment="1">
      <alignment horizontal="center" vertical="center"/>
    </xf>
    <xf numFmtId="0" fontId="22" fillId="12" borderId="23" xfId="5" applyFont="1" applyFill="1" applyBorder="1" applyAlignment="1">
      <alignment horizontal="center" vertical="center"/>
    </xf>
    <xf numFmtId="0" fontId="22" fillId="12" borderId="22" xfId="5" applyFont="1" applyFill="1" applyBorder="1" applyAlignment="1">
      <alignment horizontal="center" vertical="center"/>
    </xf>
    <xf numFmtId="0" fontId="22" fillId="12" borderId="6" xfId="5" applyFont="1" applyFill="1" applyBorder="1" applyAlignment="1">
      <alignment horizontal="center" vertical="center" wrapText="1"/>
    </xf>
    <xf numFmtId="0" fontId="22" fillId="12" borderId="19" xfId="5" applyFont="1" applyFill="1" applyBorder="1" applyAlignment="1">
      <alignment horizontal="center" vertical="center" wrapText="1"/>
    </xf>
    <xf numFmtId="14" fontId="25" fillId="0" borderId="2" xfId="5" applyNumberFormat="1" applyFont="1" applyBorder="1" applyAlignment="1" applyProtection="1">
      <alignment horizontal="center" vertical="center"/>
      <protection locked="0"/>
    </xf>
    <xf numFmtId="0" fontId="25" fillId="0" borderId="3" xfId="5" applyFont="1" applyBorder="1" applyAlignment="1" applyProtection="1">
      <alignment horizontal="center" vertical="center"/>
      <protection locked="0"/>
    </xf>
    <xf numFmtId="0" fontId="25" fillId="0" borderId="4" xfId="5" applyFont="1" applyBorder="1" applyAlignment="1" applyProtection="1">
      <alignment horizontal="center" vertical="center"/>
      <protection locked="0"/>
    </xf>
    <xf numFmtId="14" fontId="22" fillId="0" borderId="2" xfId="5" applyNumberFormat="1" applyFont="1" applyBorder="1" applyAlignment="1" applyProtection="1">
      <alignment horizontal="center" vertical="center"/>
      <protection locked="0"/>
    </xf>
    <xf numFmtId="0" fontId="22" fillId="12" borderId="27" xfId="5" applyFont="1" applyFill="1" applyBorder="1" applyAlignment="1">
      <alignment vertical="center"/>
    </xf>
    <xf numFmtId="0" fontId="22" fillId="12" borderId="9" xfId="5" applyFont="1" applyFill="1" applyBorder="1" applyAlignment="1">
      <alignment vertical="center"/>
    </xf>
    <xf numFmtId="0" fontId="22" fillId="12" borderId="10" xfId="5" applyFont="1" applyFill="1" applyBorder="1" applyAlignment="1">
      <alignment vertical="center"/>
    </xf>
    <xf numFmtId="0" fontId="25" fillId="0" borderId="8" xfId="5" applyFont="1" applyBorder="1" applyAlignment="1" applyProtection="1">
      <alignment horizontal="center" vertical="center" wrapText="1"/>
      <protection locked="0"/>
    </xf>
    <xf numFmtId="0" fontId="25" fillId="0" borderId="9" xfId="5" applyFont="1" applyBorder="1" applyAlignment="1" applyProtection="1">
      <alignment horizontal="center" vertical="center" wrapText="1"/>
      <protection locked="0"/>
    </xf>
    <xf numFmtId="0" fontId="25" fillId="0" borderId="10" xfId="5" applyFont="1" applyBorder="1" applyAlignment="1" applyProtection="1">
      <alignment horizontal="center" vertical="center" wrapText="1"/>
      <protection locked="0"/>
    </xf>
    <xf numFmtId="0" fontId="25" fillId="0" borderId="2" xfId="5" quotePrefix="1" applyFont="1" applyBorder="1" applyAlignment="1" applyProtection="1">
      <alignment horizontal="center" vertical="center" wrapText="1"/>
      <protection locked="0"/>
    </xf>
    <xf numFmtId="0" fontId="25" fillId="15" borderId="2" xfId="5" quotePrefix="1" applyFont="1" applyFill="1" applyBorder="1" applyAlignment="1" applyProtection="1">
      <alignment horizontal="center" vertical="center" wrapText="1"/>
      <protection locked="0"/>
    </xf>
    <xf numFmtId="0" fontId="25" fillId="15" borderId="3" xfId="5" applyFont="1" applyFill="1" applyBorder="1" applyAlignment="1" applyProtection="1">
      <alignment horizontal="center" vertical="center" wrapText="1"/>
      <protection locked="0"/>
    </xf>
    <xf numFmtId="0" fontId="25" fillId="15" borderId="17" xfId="5" applyFont="1" applyFill="1" applyBorder="1" applyAlignment="1" applyProtection="1">
      <alignment horizontal="center" vertical="center" wrapText="1"/>
      <protection locked="0"/>
    </xf>
    <xf numFmtId="0" fontId="29" fillId="16" borderId="24" xfId="5" applyFont="1" applyFill="1" applyBorder="1" applyAlignment="1">
      <alignment vertical="center"/>
    </xf>
    <xf numFmtId="0" fontId="28" fillId="16" borderId="23" xfId="5" applyFont="1" applyFill="1" applyBorder="1" applyAlignment="1">
      <alignment vertical="center"/>
    </xf>
    <xf numFmtId="0" fontId="28" fillId="16" borderId="26" xfId="5" applyFont="1" applyFill="1" applyBorder="1" applyAlignment="1">
      <alignment vertical="center"/>
    </xf>
    <xf numFmtId="0" fontId="33" fillId="15" borderId="0" xfId="5" applyFont="1" applyFill="1" applyAlignment="1">
      <alignment horizontal="center" vertical="center"/>
    </xf>
    <xf numFmtId="0" fontId="7" fillId="15" borderId="0" xfId="5" quotePrefix="1" applyFill="1" applyAlignment="1">
      <alignment vertical="center" wrapText="1"/>
    </xf>
    <xf numFmtId="0" fontId="7" fillId="0" borderId="0" xfId="5" applyAlignment="1">
      <alignment vertical="center" wrapText="1"/>
    </xf>
    <xf numFmtId="0" fontId="32" fillId="12" borderId="30" xfId="5" applyFont="1" applyFill="1" applyBorder="1" applyAlignment="1">
      <alignment horizontal="center" vertical="center"/>
    </xf>
    <xf numFmtId="0" fontId="32" fillId="12" borderId="29" xfId="5" applyFont="1" applyFill="1" applyBorder="1" applyAlignment="1">
      <alignment horizontal="center" vertical="center"/>
    </xf>
    <xf numFmtId="0" fontId="32" fillId="12" borderId="28" xfId="5" applyFont="1" applyFill="1" applyBorder="1" applyAlignment="1">
      <alignment horizontal="center" vertical="center"/>
    </xf>
    <xf numFmtId="0" fontId="31" fillId="12" borderId="15" xfId="5" applyFont="1" applyFill="1" applyBorder="1" applyAlignment="1">
      <alignment horizontal="center" vertical="center"/>
    </xf>
    <xf numFmtId="0" fontId="31" fillId="12" borderId="0" xfId="5" applyFont="1" applyFill="1" applyAlignment="1">
      <alignment horizontal="center" vertical="center"/>
    </xf>
    <xf numFmtId="0" fontId="31" fillId="12" borderId="14" xfId="5" applyFont="1" applyFill="1" applyBorder="1" applyAlignment="1">
      <alignment horizontal="center" vertical="center"/>
    </xf>
  </cellXfs>
  <cellStyles count="11">
    <cellStyle name="Comma" xfId="3" builtinId="3"/>
    <cellStyle name="Comma 2" xfId="1" xr:uid="{A2833718-95C7-4C64-92AA-3C2184375F62}"/>
    <cellStyle name="Comma 2 2" xfId="6" xr:uid="{9D479E91-243D-4EFD-8215-34CC9C3C22BA}"/>
    <cellStyle name="Comma 3" xfId="8" xr:uid="{123BEB0B-0449-4A91-90B6-1F8128F8FF7A}"/>
    <cellStyle name="Comma 6" xfId="9" xr:uid="{401A1997-18DB-446E-B23D-ACF2ECB1382C}"/>
    <cellStyle name="Normal" xfId="0" builtinId="0"/>
    <cellStyle name="Normal 10 4" xfId="10" xr:uid="{E259D17E-36AD-4928-B47B-3F28EF5F69DF}"/>
    <cellStyle name="Normal 2" xfId="4" xr:uid="{A01E2013-32A9-4764-9777-AD34DABB62BF}"/>
    <cellStyle name="Normal 3" xfId="5" xr:uid="{9C352B24-117A-4DB2-B6DB-4EA2414DA252}"/>
    <cellStyle name="Normal 4" xfId="7" xr:uid="{F7F63428-9933-4C40-9957-91CE3933CEAB}"/>
    <cellStyle name="Normal_GTSGOOSW12-Prepay-Google license-Vchr#01320002" xfId="2" xr:uid="{DE9E509E-4E62-4973-846C-B14A8F0F4142}"/>
  </cellStyles>
  <dxfs count="8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2.xml"/><Relationship Id="rId10" Type="http://schemas.openxmlformats.org/officeDocument/2006/relationships/externalLink" Target="externalLinks/externalLink1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11</xdr:row>
      <xdr:rowOff>206373</xdr:rowOff>
    </xdr:from>
    <xdr:ext cx="34051875" cy="532334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52686"/>
          <a:ext cx="34051875" cy="53233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334507</xdr:colOff>
      <xdr:row>13</xdr:row>
      <xdr:rowOff>1135</xdr:rowOff>
    </xdr:from>
    <xdr:to>
      <xdr:col>12</xdr:col>
      <xdr:colOff>547687</xdr:colOff>
      <xdr:row>13</xdr:row>
      <xdr:rowOff>198437</xdr:rowOff>
    </xdr:to>
    <xdr:cxnSp macro="">
      <xdr:nvCxnSpPr>
        <xdr:cNvPr id="3" name="Straight Arrow Connector 1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5935207" y="337685"/>
          <a:ext cx="5426530" cy="197302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265338</xdr:colOff>
      <xdr:row>12</xdr:row>
      <xdr:rowOff>332240</xdr:rowOff>
    </xdr:from>
    <xdr:to>
      <xdr:col>14</xdr:col>
      <xdr:colOff>361723</xdr:colOff>
      <xdr:row>15</xdr:row>
      <xdr:rowOff>41954</xdr:rowOff>
    </xdr:to>
    <xdr:sp macro="" textlink="">
      <xdr:nvSpPr>
        <xdr:cNvPr id="4" name="Rounded Rectangl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1079388" y="332240"/>
          <a:ext cx="1550535" cy="433614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000"/>
            <a:t>Month,</a:t>
          </a:r>
          <a:r>
            <a:rPr lang="en-US" sz="1000" baseline="0"/>
            <a:t> in Which request raise to post the Journal</a:t>
          </a:r>
        </a:p>
      </xdr:txBody>
    </xdr:sp>
    <xdr:clientData/>
  </xdr:twoCellAnchor>
  <xdr:twoCellAnchor>
    <xdr:from>
      <xdr:col>1</xdr:col>
      <xdr:colOff>1106487</xdr:colOff>
      <xdr:row>14</xdr:row>
      <xdr:rowOff>119062</xdr:rowOff>
    </xdr:from>
    <xdr:to>
      <xdr:col>2</xdr:col>
      <xdr:colOff>158750</xdr:colOff>
      <xdr:row>14</xdr:row>
      <xdr:rowOff>180951</xdr:rowOff>
    </xdr:to>
    <xdr:cxnSp macro="">
      <xdr:nvCxnSpPr>
        <xdr:cNvPr id="7" name="Straight Arrow Connector 1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>
          <a:cxnSpLocks noChangeShapeType="1"/>
        </xdr:cNvCxnSpPr>
      </xdr:nvCxnSpPr>
      <xdr:spPr bwMode="auto">
        <a:xfrm flipH="1">
          <a:off x="2732087" y="658812"/>
          <a:ext cx="354013" cy="61889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555625</xdr:colOff>
      <xdr:row>22</xdr:row>
      <xdr:rowOff>1109</xdr:rowOff>
    </xdr:from>
    <xdr:to>
      <xdr:col>4</xdr:col>
      <xdr:colOff>600075</xdr:colOff>
      <xdr:row>28</xdr:row>
      <xdr:rowOff>134938</xdr:rowOff>
    </xdr:to>
    <xdr:cxnSp macro="">
      <xdr:nvCxnSpPr>
        <xdr:cNvPr id="8" name="Straight Arrow Connector 1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>
          <a:cxnSpLocks noChangeShapeType="1"/>
        </xdr:cNvCxnSpPr>
      </xdr:nvCxnSpPr>
      <xdr:spPr bwMode="auto">
        <a:xfrm flipV="1">
          <a:off x="4492625" y="2014059"/>
          <a:ext cx="44450" cy="1054579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373063</xdr:colOff>
      <xdr:row>20</xdr:row>
      <xdr:rowOff>39688</xdr:rowOff>
    </xdr:from>
    <xdr:to>
      <xdr:col>29</xdr:col>
      <xdr:colOff>434974</xdr:colOff>
      <xdr:row>23</xdr:row>
      <xdr:rowOff>146707</xdr:rowOff>
    </xdr:to>
    <xdr:cxnSp macro="">
      <xdr:nvCxnSpPr>
        <xdr:cNvPr id="9" name="Straight Arrow Connector 1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cxnSpLocks noChangeShapeType="1"/>
        </xdr:cNvCxnSpPr>
      </xdr:nvCxnSpPr>
      <xdr:spPr bwMode="auto">
        <a:xfrm>
          <a:off x="12641263" y="1684338"/>
          <a:ext cx="9593261" cy="659469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515937</xdr:colOff>
      <xdr:row>21</xdr:row>
      <xdr:rowOff>172107</xdr:rowOff>
    </xdr:from>
    <xdr:to>
      <xdr:col>6</xdr:col>
      <xdr:colOff>531813</xdr:colOff>
      <xdr:row>22</xdr:row>
      <xdr:rowOff>7937</xdr:rowOff>
    </xdr:to>
    <xdr:cxnSp macro="">
      <xdr:nvCxnSpPr>
        <xdr:cNvPr id="10" name="Straight Arrow Connector 16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5507037" y="2000907"/>
          <a:ext cx="625476" cy="19980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628649</xdr:colOff>
      <xdr:row>18</xdr:row>
      <xdr:rowOff>158750</xdr:rowOff>
    </xdr:from>
    <xdr:to>
      <xdr:col>4</xdr:col>
      <xdr:colOff>1008063</xdr:colOff>
      <xdr:row>21</xdr:row>
      <xdr:rowOff>79577</xdr:rowOff>
    </xdr:to>
    <xdr:cxnSp macro="">
      <xdr:nvCxnSpPr>
        <xdr:cNvPr id="11" name="Straight Arrow Connector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>
          <a:cxnSpLocks noChangeShapeType="1"/>
        </xdr:cNvCxnSpPr>
      </xdr:nvCxnSpPr>
      <xdr:spPr bwMode="auto">
        <a:xfrm flipH="1">
          <a:off x="3892549" y="1435100"/>
          <a:ext cx="1052514" cy="473277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828675</xdr:colOff>
      <xdr:row>20</xdr:row>
      <xdr:rowOff>0</xdr:rowOff>
    </xdr:from>
    <xdr:to>
      <xdr:col>1</xdr:col>
      <xdr:colOff>619125</xdr:colOff>
      <xdr:row>21</xdr:row>
      <xdr:rowOff>98175</xdr:rowOff>
    </xdr:to>
    <xdr:cxnSp macro="">
      <xdr:nvCxnSpPr>
        <xdr:cNvPr id="12" name="Straight Arrow Connector 16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>
          <a:cxnSpLocks noChangeShapeType="1"/>
        </xdr:cNvCxnSpPr>
      </xdr:nvCxnSpPr>
      <xdr:spPr bwMode="auto">
        <a:xfrm flipH="1">
          <a:off x="828675" y="1644650"/>
          <a:ext cx="1416050" cy="282325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269875</xdr:colOff>
      <xdr:row>16</xdr:row>
      <xdr:rowOff>180270</xdr:rowOff>
    </xdr:from>
    <xdr:to>
      <xdr:col>1</xdr:col>
      <xdr:colOff>965200</xdr:colOff>
      <xdr:row>18</xdr:row>
      <xdr:rowOff>166687</xdr:rowOff>
    </xdr:to>
    <xdr:cxnSp macro="">
      <xdr:nvCxnSpPr>
        <xdr:cNvPr id="13" name="Straight Arrow Connector 1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>
          <a:cxnSpLocks noChangeShapeType="1"/>
        </xdr:cNvCxnSpPr>
      </xdr:nvCxnSpPr>
      <xdr:spPr bwMode="auto">
        <a:xfrm flipV="1">
          <a:off x="1895475" y="1088320"/>
          <a:ext cx="695325" cy="354717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1085850</xdr:colOff>
      <xdr:row>16</xdr:row>
      <xdr:rowOff>24241</xdr:rowOff>
    </xdr:from>
    <xdr:to>
      <xdr:col>2</xdr:col>
      <xdr:colOff>349250</xdr:colOff>
      <xdr:row>16</xdr:row>
      <xdr:rowOff>31750</xdr:rowOff>
    </xdr:to>
    <xdr:cxnSp macro="">
      <xdr:nvCxnSpPr>
        <xdr:cNvPr id="14" name="Straight Arrow Connector 1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2711450" y="932291"/>
          <a:ext cx="552450" cy="7509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503464</xdr:colOff>
      <xdr:row>13</xdr:row>
      <xdr:rowOff>9071</xdr:rowOff>
    </xdr:from>
    <xdr:to>
      <xdr:col>2</xdr:col>
      <xdr:colOff>22679</xdr:colOff>
      <xdr:row>13</xdr:row>
      <xdr:rowOff>180044</xdr:rowOff>
    </xdr:to>
    <xdr:cxnSp macro="">
      <xdr:nvCxnSpPr>
        <xdr:cNvPr id="15" name="Straight Arrow Connector 1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>
          <a:cxnSpLocks noChangeShapeType="1"/>
        </xdr:cNvCxnSpPr>
      </xdr:nvCxnSpPr>
      <xdr:spPr bwMode="auto">
        <a:xfrm flipH="1">
          <a:off x="2129064" y="345621"/>
          <a:ext cx="820965" cy="170973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1088571</xdr:colOff>
      <xdr:row>12</xdr:row>
      <xdr:rowOff>27215</xdr:rowOff>
    </xdr:from>
    <xdr:to>
      <xdr:col>3</xdr:col>
      <xdr:colOff>690562</xdr:colOff>
      <xdr:row>13</xdr:row>
      <xdr:rowOff>119063</xdr:rowOff>
    </xdr:to>
    <xdr:sp macro="" textlink="">
      <xdr:nvSpPr>
        <xdr:cNvPr id="16" name="Rounded Rectangle 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2714171" y="27215"/>
          <a:ext cx="1221241" cy="428398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000" baseline="0"/>
            <a:t>Reversing &amp; Non-reversing based on nature of journal</a:t>
          </a:r>
        </a:p>
      </xdr:txBody>
    </xdr:sp>
    <xdr:clientData/>
  </xdr:twoCellAnchor>
  <xdr:twoCellAnchor>
    <xdr:from>
      <xdr:col>2</xdr:col>
      <xdr:colOff>142875</xdr:colOff>
      <xdr:row>13</xdr:row>
      <xdr:rowOff>150811</xdr:rowOff>
    </xdr:from>
    <xdr:to>
      <xdr:col>4</xdr:col>
      <xdr:colOff>317501</xdr:colOff>
      <xdr:row>14</xdr:row>
      <xdr:rowOff>166687</xdr:rowOff>
    </xdr:to>
    <xdr:sp macro="" textlink="">
      <xdr:nvSpPr>
        <xdr:cNvPr id="17" name="Rounded Rectangle 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3070225" y="487361"/>
          <a:ext cx="1184276" cy="21907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900" baseline="0"/>
            <a:t>Reason for raising the JRF</a:t>
          </a:r>
        </a:p>
      </xdr:txBody>
    </xdr:sp>
    <xdr:clientData/>
  </xdr:twoCellAnchor>
  <xdr:twoCellAnchor>
    <xdr:from>
      <xdr:col>2</xdr:col>
      <xdr:colOff>134937</xdr:colOff>
      <xdr:row>15</xdr:row>
      <xdr:rowOff>7938</xdr:rowOff>
    </xdr:from>
    <xdr:to>
      <xdr:col>4</xdr:col>
      <xdr:colOff>817563</xdr:colOff>
      <xdr:row>17</xdr:row>
      <xdr:rowOff>71438</xdr:rowOff>
    </xdr:to>
    <xdr:sp macro="" textlink="">
      <xdr:nvSpPr>
        <xdr:cNvPr id="18" name="Rounded 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3062287" y="731838"/>
          <a:ext cx="1692276" cy="431800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effectLst/>
              <a:latin typeface="+mn-lt"/>
              <a:ea typeface="+mn-ea"/>
              <a:cs typeface="+mn-cs"/>
            </a:rPr>
            <a:t>Mention the</a:t>
          </a:r>
          <a:r>
            <a:rPr lang="en-US" sz="900" baseline="0">
              <a:effectLst/>
              <a:latin typeface="+mn-lt"/>
              <a:ea typeface="+mn-ea"/>
              <a:cs typeface="+mn-cs"/>
            </a:rPr>
            <a:t> date in MM/DD/YYYY format on which the request has been initiated</a:t>
          </a:r>
          <a:endParaRPr lang="en-US" sz="900">
            <a:effectLst/>
          </a:endParaRPr>
        </a:p>
        <a:p>
          <a:pPr algn="l"/>
          <a:endParaRPr lang="en-US" sz="900" baseline="0"/>
        </a:p>
      </xdr:txBody>
    </xdr:sp>
    <xdr:clientData/>
  </xdr:twoCellAnchor>
  <xdr:twoCellAnchor>
    <xdr:from>
      <xdr:col>0</xdr:col>
      <xdr:colOff>944563</xdr:colOff>
      <xdr:row>17</xdr:row>
      <xdr:rowOff>95249</xdr:rowOff>
    </xdr:from>
    <xdr:to>
      <xdr:col>1</xdr:col>
      <xdr:colOff>373062</xdr:colOff>
      <xdr:row>19</xdr:row>
      <xdr:rowOff>103188</xdr:rowOff>
    </xdr:to>
    <xdr:sp macro="" textlink="">
      <xdr:nvSpPr>
        <xdr:cNvPr id="19" name="Rounded Rectangle 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44563" y="1187449"/>
          <a:ext cx="1054099" cy="376239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000" baseline="0"/>
            <a:t>Region based on Journal entry</a:t>
          </a:r>
        </a:p>
      </xdr:txBody>
    </xdr:sp>
    <xdr:clientData/>
  </xdr:twoCellAnchor>
  <xdr:twoCellAnchor>
    <xdr:from>
      <xdr:col>1</xdr:col>
      <xdr:colOff>587375</xdr:colOff>
      <xdr:row>18</xdr:row>
      <xdr:rowOff>166687</xdr:rowOff>
    </xdr:from>
    <xdr:to>
      <xdr:col>3</xdr:col>
      <xdr:colOff>15875</xdr:colOff>
      <xdr:row>20</xdr:row>
      <xdr:rowOff>111125</xdr:rowOff>
    </xdr:to>
    <xdr:sp macro="" textlink="">
      <xdr:nvSpPr>
        <xdr:cNvPr id="20" name="Rounded Rectangle 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2212975" y="1443037"/>
          <a:ext cx="1066800" cy="312738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900" baseline="0"/>
            <a:t>Click to put the requestor name in B11 Cell</a:t>
          </a:r>
        </a:p>
      </xdr:txBody>
    </xdr:sp>
    <xdr:clientData/>
  </xdr:twoCellAnchor>
  <xdr:twoCellAnchor>
    <xdr:from>
      <xdr:col>4</xdr:col>
      <xdr:colOff>365126</xdr:colOff>
      <xdr:row>17</xdr:row>
      <xdr:rowOff>111125</xdr:rowOff>
    </xdr:from>
    <xdr:to>
      <xdr:col>5</xdr:col>
      <xdr:colOff>555626</xdr:colOff>
      <xdr:row>20</xdr:row>
      <xdr:rowOff>119062</xdr:rowOff>
    </xdr:to>
    <xdr:sp macro="" textlink="">
      <xdr:nvSpPr>
        <xdr:cNvPr id="21" name="Rounded Rectangl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4302126" y="1203325"/>
          <a:ext cx="1244600" cy="560387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000" baseline="0"/>
            <a:t>Click to Hide the tab other than Intro, </a:t>
          </a:r>
        </a:p>
        <a:p>
          <a:pPr algn="l"/>
          <a:r>
            <a:rPr lang="en-US" sz="1000" baseline="0"/>
            <a:t>Guidelines &amp; JRF</a:t>
          </a:r>
        </a:p>
      </xdr:txBody>
    </xdr:sp>
    <xdr:clientData/>
  </xdr:twoCellAnchor>
  <xdr:twoCellAnchor>
    <xdr:from>
      <xdr:col>4</xdr:col>
      <xdr:colOff>103188</xdr:colOff>
      <xdr:row>27</xdr:row>
      <xdr:rowOff>47624</xdr:rowOff>
    </xdr:from>
    <xdr:to>
      <xdr:col>5</xdr:col>
      <xdr:colOff>71438</xdr:colOff>
      <xdr:row>29</xdr:row>
      <xdr:rowOff>150812</xdr:rowOff>
    </xdr:to>
    <xdr:sp macro="" textlink="">
      <xdr:nvSpPr>
        <xdr:cNvPr id="22" name="Rounded Rectangle 8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4040188" y="2797174"/>
          <a:ext cx="1022350" cy="471488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/>
            <a:t>Click to</a:t>
          </a:r>
          <a:r>
            <a:rPr lang="en-US" sz="1000" baseline="0"/>
            <a:t> prepare the Journal Entry</a:t>
          </a:r>
        </a:p>
      </xdr:txBody>
    </xdr:sp>
    <xdr:clientData/>
  </xdr:twoCellAnchor>
  <xdr:twoCellAnchor>
    <xdr:from>
      <xdr:col>6</xdr:col>
      <xdr:colOff>23812</xdr:colOff>
      <xdr:row>13</xdr:row>
      <xdr:rowOff>174624</xdr:rowOff>
    </xdr:from>
    <xdr:to>
      <xdr:col>10</xdr:col>
      <xdr:colOff>0</xdr:colOff>
      <xdr:row>20</xdr:row>
      <xdr:rowOff>0</xdr:rowOff>
    </xdr:to>
    <xdr:sp macro="" textlink="">
      <xdr:nvSpPr>
        <xdr:cNvPr id="23" name="Rounded Rectangle 8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5624512" y="511174"/>
          <a:ext cx="3754438" cy="113347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/>
            <a:t>No need to mentioned anything in from Cell G4:J8. </a:t>
          </a:r>
          <a:br>
            <a:rPr lang="en-US" sz="1000"/>
          </a:br>
          <a:r>
            <a:rPr lang="en-US" sz="1000"/>
            <a:t>These cell</a:t>
          </a:r>
          <a:r>
            <a:rPr lang="en-US" sz="1000" baseline="0"/>
            <a:t> will give the message in case of any error. e.g. inactive dept or Inactive account etc.</a:t>
          </a:r>
        </a:p>
      </xdr:txBody>
    </xdr:sp>
    <xdr:clientData/>
  </xdr:twoCellAnchor>
  <xdr:twoCellAnchor>
    <xdr:from>
      <xdr:col>6</xdr:col>
      <xdr:colOff>436562</xdr:colOff>
      <xdr:row>20</xdr:row>
      <xdr:rowOff>180044</xdr:rowOff>
    </xdr:from>
    <xdr:to>
      <xdr:col>7</xdr:col>
      <xdr:colOff>39688</xdr:colOff>
      <xdr:row>22</xdr:row>
      <xdr:rowOff>167697</xdr:rowOff>
    </xdr:to>
    <xdr:sp macro="" textlink="">
      <xdr:nvSpPr>
        <xdr:cNvPr id="24" name="Rounded Rectangle 8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6040437" y="4117044"/>
          <a:ext cx="1254126" cy="352778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000"/>
            <a:t>Click by </a:t>
          </a:r>
          <a:r>
            <a:rPr lang="en-US" sz="1000" baseline="0"/>
            <a:t>requestor to prepare the RIR Form</a:t>
          </a:r>
        </a:p>
      </xdr:txBody>
    </xdr:sp>
    <xdr:clientData/>
  </xdr:twoCellAnchor>
  <xdr:twoCellAnchor>
    <xdr:from>
      <xdr:col>0</xdr:col>
      <xdr:colOff>746125</xdr:colOff>
      <xdr:row>27</xdr:row>
      <xdr:rowOff>0</xdr:rowOff>
    </xdr:from>
    <xdr:to>
      <xdr:col>0</xdr:col>
      <xdr:colOff>828675</xdr:colOff>
      <xdr:row>31</xdr:row>
      <xdr:rowOff>52036</xdr:rowOff>
    </xdr:to>
    <xdr:cxnSp macro="">
      <xdr:nvCxnSpPr>
        <xdr:cNvPr id="25" name="Straight Arrow Connector 1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>
          <a:cxnSpLocks noChangeShapeType="1"/>
        </xdr:cNvCxnSpPr>
      </xdr:nvCxnSpPr>
      <xdr:spPr bwMode="auto">
        <a:xfrm flipV="1">
          <a:off x="746125" y="2749550"/>
          <a:ext cx="82550" cy="788636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766762</xdr:colOff>
      <xdr:row>26</xdr:row>
      <xdr:rowOff>176212</xdr:rowOff>
    </xdr:from>
    <xdr:to>
      <xdr:col>13</xdr:col>
      <xdr:colOff>95250</xdr:colOff>
      <xdr:row>30</xdr:row>
      <xdr:rowOff>150812</xdr:rowOff>
    </xdr:to>
    <xdr:cxnSp macro="">
      <xdr:nvCxnSpPr>
        <xdr:cNvPr id="26" name="Straight Arrow Connector 16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11577637" y="5208587"/>
          <a:ext cx="106363" cy="704850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230187</xdr:colOff>
      <xdr:row>26</xdr:row>
      <xdr:rowOff>138112</xdr:rowOff>
    </xdr:from>
    <xdr:to>
      <xdr:col>2</xdr:col>
      <xdr:colOff>268287</xdr:colOff>
      <xdr:row>32</xdr:row>
      <xdr:rowOff>158750</xdr:rowOff>
    </xdr:to>
    <xdr:cxnSp macro="">
      <xdr:nvCxnSpPr>
        <xdr:cNvPr id="27" name="Straight Arrow Connector 1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>
          <a:cxnSpLocks noChangeShapeType="1"/>
        </xdr:cNvCxnSpPr>
      </xdr:nvCxnSpPr>
      <xdr:spPr bwMode="auto">
        <a:xfrm flipV="1">
          <a:off x="3157537" y="2703512"/>
          <a:ext cx="38100" cy="1125538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349250</xdr:colOff>
      <xdr:row>26</xdr:row>
      <xdr:rowOff>36513</xdr:rowOff>
    </xdr:from>
    <xdr:to>
      <xdr:col>3</xdr:col>
      <xdr:colOff>361949</xdr:colOff>
      <xdr:row>32</xdr:row>
      <xdr:rowOff>127001</xdr:rowOff>
    </xdr:to>
    <xdr:cxnSp macro="">
      <xdr:nvCxnSpPr>
        <xdr:cNvPr id="28" name="Straight Arrow Connector 16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>
          <a:cxnSpLocks noChangeShapeType="1"/>
        </xdr:cNvCxnSpPr>
      </xdr:nvCxnSpPr>
      <xdr:spPr bwMode="auto">
        <a:xfrm flipV="1">
          <a:off x="3613150" y="2601913"/>
          <a:ext cx="12699" cy="1195388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1412875</xdr:colOff>
      <xdr:row>32</xdr:row>
      <xdr:rowOff>87312</xdr:rowOff>
    </xdr:from>
    <xdr:to>
      <xdr:col>4</xdr:col>
      <xdr:colOff>152576</xdr:colOff>
      <xdr:row>35</xdr:row>
      <xdr:rowOff>61383</xdr:rowOff>
    </xdr:to>
    <xdr:sp macro="" textlink="">
      <xdr:nvSpPr>
        <xdr:cNvPr id="29" name="Rounded Rectangle 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2924175" y="3757612"/>
          <a:ext cx="1165401" cy="526521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/>
            <a:t>Account &amp; Cost center should be entered in Text format</a:t>
          </a:r>
          <a:endParaRPr lang="en-US" sz="1000" baseline="0"/>
        </a:p>
      </xdr:txBody>
    </xdr:sp>
    <xdr:clientData/>
  </xdr:twoCellAnchor>
  <xdr:twoCellAnchor>
    <xdr:from>
      <xdr:col>0</xdr:col>
      <xdr:colOff>214313</xdr:colOff>
      <xdr:row>30</xdr:row>
      <xdr:rowOff>95250</xdr:rowOff>
    </xdr:from>
    <xdr:to>
      <xdr:col>1</xdr:col>
      <xdr:colOff>166687</xdr:colOff>
      <xdr:row>33</xdr:row>
      <xdr:rowOff>87312</xdr:rowOff>
    </xdr:to>
    <xdr:sp macro="" textlink="">
      <xdr:nvSpPr>
        <xdr:cNvPr id="30" name="Rounded Rectangle 8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214313" y="3397250"/>
          <a:ext cx="1577974" cy="544512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 baseline="0"/>
            <a:t>Which kind of journal need to process. e.g. Reclass, Accrual and so on </a:t>
          </a:r>
        </a:p>
      </xdr:txBody>
    </xdr:sp>
    <xdr:clientData/>
  </xdr:twoCellAnchor>
  <xdr:twoCellAnchor>
    <xdr:from>
      <xdr:col>11</xdr:col>
      <xdr:colOff>404813</xdr:colOff>
      <xdr:row>27</xdr:row>
      <xdr:rowOff>7937</xdr:rowOff>
    </xdr:from>
    <xdr:to>
      <xdr:col>11</xdr:col>
      <xdr:colOff>407987</xdr:colOff>
      <xdr:row>32</xdr:row>
      <xdr:rowOff>31750</xdr:rowOff>
    </xdr:to>
    <xdr:cxnSp macro="">
      <xdr:nvCxnSpPr>
        <xdr:cNvPr id="31" name="Straight Arrow Connector 16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>
          <a:cxnSpLocks noChangeShapeType="1"/>
        </xdr:cNvCxnSpPr>
      </xdr:nvCxnSpPr>
      <xdr:spPr bwMode="auto">
        <a:xfrm flipV="1">
          <a:off x="10393363" y="2757487"/>
          <a:ext cx="3174" cy="944563"/>
        </a:xfrm>
        <a:prstGeom prst="straightConnector1">
          <a:avLst/>
        </a:prstGeom>
        <a:noFill/>
        <a:ln w="28575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55563</xdr:colOff>
      <xdr:row>32</xdr:row>
      <xdr:rowOff>15876</xdr:rowOff>
    </xdr:from>
    <xdr:to>
      <xdr:col>12</xdr:col>
      <xdr:colOff>619126</xdr:colOff>
      <xdr:row>35</xdr:row>
      <xdr:rowOff>7939</xdr:rowOff>
    </xdr:to>
    <xdr:sp macro="" textlink="">
      <xdr:nvSpPr>
        <xdr:cNvPr id="32" name="Rounded Rectangle 8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434513" y="3686176"/>
          <a:ext cx="1998663" cy="544513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000" baseline="0"/>
            <a:t>No Need to fill the data in Budget rate/CUSD Equivalent/Affiliates as these column are formulated</a:t>
          </a:r>
        </a:p>
      </xdr:txBody>
    </xdr:sp>
    <xdr:clientData/>
  </xdr:twoCellAnchor>
  <xdr:twoCellAnchor>
    <xdr:from>
      <xdr:col>12</xdr:col>
      <xdr:colOff>365125</xdr:colOff>
      <xdr:row>29</xdr:row>
      <xdr:rowOff>119061</xdr:rowOff>
    </xdr:from>
    <xdr:to>
      <xdr:col>14</xdr:col>
      <xdr:colOff>269875</xdr:colOff>
      <xdr:row>31</xdr:row>
      <xdr:rowOff>119061</xdr:rowOff>
    </xdr:to>
    <xdr:sp macro="" textlink="">
      <xdr:nvSpPr>
        <xdr:cNvPr id="33" name="Rounded Rectangle 8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11176000" y="5699124"/>
          <a:ext cx="1365250" cy="365125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>
              <a:effectLst/>
              <a:latin typeface="+mn-lt"/>
              <a:ea typeface="+mn-ea"/>
              <a:cs typeface="+mn-cs"/>
            </a:rPr>
            <a:t>Agreement need to fill in case of Inter BU Entry</a:t>
          </a:r>
          <a:endParaRPr lang="en-US" sz="1000" baseline="0"/>
        </a:p>
      </xdr:txBody>
    </xdr:sp>
    <xdr:clientData/>
  </xdr:twoCellAnchor>
  <xdr:twoCellAnchor>
    <xdr:from>
      <xdr:col>13</xdr:col>
      <xdr:colOff>15875</xdr:colOff>
      <xdr:row>15</xdr:row>
      <xdr:rowOff>111124</xdr:rowOff>
    </xdr:from>
    <xdr:to>
      <xdr:col>18</xdr:col>
      <xdr:colOff>246063</xdr:colOff>
      <xdr:row>21</xdr:row>
      <xdr:rowOff>142875</xdr:rowOff>
    </xdr:to>
    <xdr:sp macro="" textlink="">
      <xdr:nvSpPr>
        <xdr:cNvPr id="34" name="Rounded Rectangle 8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11604625" y="835024"/>
          <a:ext cx="3735388" cy="1136651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/>
            <a:t>Need to provide the details from</a:t>
          </a:r>
          <a:r>
            <a:rPr lang="en-US" sz="1000" baseline="0"/>
            <a:t> Column "Q" to "AV" </a:t>
          </a:r>
          <a:r>
            <a:rPr lang="en-US" sz="1000"/>
            <a:t>of prior journal entry booking if adjustments are to be made for existing GL lines. Please make sure to fill the currency </a:t>
          </a:r>
          <a:r>
            <a:rPr lang="en-US" sz="1100">
              <a:effectLst/>
              <a:latin typeface="+mn-lt"/>
              <a:ea typeface="+mn-ea"/>
              <a:cs typeface="+mn-cs"/>
            </a:rPr>
            <a:t>and amount </a:t>
          </a:r>
          <a:r>
            <a:rPr lang="en-US" sz="1000"/>
            <a:t>for Base and Local.</a:t>
          </a:r>
          <a:endParaRPr lang="en-US" sz="10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10</xdr:row>
          <xdr:rowOff>19050</xdr:rowOff>
        </xdr:from>
        <xdr:to>
          <xdr:col>0</xdr:col>
          <xdr:colOff>1841500</xdr:colOff>
          <xdr:row>11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Requester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9</xdr:row>
          <xdr:rowOff>171450</xdr:rowOff>
        </xdr:from>
        <xdr:to>
          <xdr:col>4</xdr:col>
          <xdr:colOff>361950</xdr:colOff>
          <xdr:row>11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9</xdr:row>
          <xdr:rowOff>171450</xdr:rowOff>
        </xdr:from>
        <xdr:to>
          <xdr:col>5</xdr:col>
          <xdr:colOff>57150</xdr:colOff>
          <xdr:row>11</xdr:row>
          <xdr:rowOff>19050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JE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9</xdr:row>
          <xdr:rowOff>171450</xdr:rowOff>
        </xdr:from>
        <xdr:to>
          <xdr:col>6</xdr:col>
          <xdr:colOff>209550</xdr:colOff>
          <xdr:row>11</xdr:row>
          <xdr:rowOff>31750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9</xdr:row>
          <xdr:rowOff>165100</xdr:rowOff>
        </xdr:from>
        <xdr:to>
          <xdr:col>6</xdr:col>
          <xdr:colOff>1231900</xdr:colOff>
          <xdr:row>11</xdr:row>
          <xdr:rowOff>31750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2047875</xdr:colOff>
      <xdr:row>11</xdr:row>
      <xdr:rowOff>66675</xdr:rowOff>
    </xdr:from>
    <xdr:to>
      <xdr:col>4</xdr:col>
      <xdr:colOff>2295525</xdr:colOff>
      <xdr:row>11</xdr:row>
      <xdr:rowOff>295275</xdr:rowOff>
    </xdr:to>
    <xdr:sp macro="" textlink="">
      <xdr:nvSpPr>
        <xdr:cNvPr id="2" name="AutoShape 2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3171825" y="1812925"/>
          <a:ext cx="0" cy="88900"/>
        </a:xfrm>
        <a:prstGeom prst="rightArrow">
          <a:avLst>
            <a:gd name="adj1" fmla="val 50000"/>
            <a:gd name="adj2" fmla="val 27083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182880</xdr:colOff>
      <xdr:row>0</xdr:row>
      <xdr:rowOff>175260</xdr:rowOff>
    </xdr:from>
    <xdr:ext cx="2458096" cy="498413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" y="156210"/>
          <a:ext cx="2458096" cy="498413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hg-my.sharepoint.com/My%20Documents/Holiday%20Inn%20Avg%20FX%20Rat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ndbscsvrfpr02\GOBS$\Users\wilkinan\Desktop\Commission%20Deal\2014\AMEX%2024hr%20Qtr1%202014%20data%2010%20rms%20+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ndbscsvrfpr02\GOBS$\1_Amex%20Projects\0_CW_CMS\2012-Q1\SMART\SMART-R25b-next\HMD_D0_TEM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duction"/>
      <sheetName val="Calculations 1"/>
      <sheetName val="Country"/>
      <sheetName val="Calculation 2"/>
      <sheetName val="Graph"/>
      <sheetName val="MayFcst C.Bal vs 15M YTD Bud"/>
      <sheetName val="MayFcst C.Bal vs 15M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VENTS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Nordics Summary"/>
      <sheetName val="Denmark"/>
      <sheetName val="Norway"/>
      <sheetName val="Sweden"/>
      <sheetName val="EVENTS"/>
      <sheetName val="ChangeLog"/>
      <sheetName val="REPORT FIELDS"/>
      <sheetName val="MUST MATCH"/>
      <sheetName val="FIL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agar, Pradeep" id="{088B8501-E954-411E-B7F4-0E81D5517AFF}" userId="S::Pradeep.Sagar@ihg.com::35be06b7-ee5c-4f9a-a544-fc946510002a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</v>
    <v>1</v>
  </rv>
  <rv s="1">
    <v>2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7" dT="2023-10-31T16:26:31.92" personId="{088B8501-E954-411E-B7F4-0E81D5517AFF}" id="{C27B7F2E-2586-4565-899B-EE4F938164F2}">
    <text>Old IC Accrual Account 100115</text>
  </threadedComment>
  <threadedComment ref="C28" dT="2023-10-31T16:26:16.90" personId="{088B8501-E954-411E-B7F4-0E81D5517AFF}" id="{B9B86EC5-86C3-48FB-BD7D-C54CB2E6A253}">
    <text>Old IC Deferral Account 020860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067C-049E-44A5-8928-1824E4188C65}">
  <sheetPr codeName="Sheet7"/>
  <dimension ref="A1:R52"/>
  <sheetViews>
    <sheetView zoomScale="80" zoomScaleNormal="80" workbookViewId="0">
      <selection sqref="A1:XFD1048576"/>
    </sheetView>
  </sheetViews>
  <sheetFormatPr defaultRowHeight="14.5"/>
  <cols>
    <col min="1" max="1" width="24.26953125" bestFit="1" customWidth="1"/>
    <col min="2" max="2" width="18.7265625" customWidth="1"/>
    <col min="3" max="3" width="4.7265625" customWidth="1"/>
    <col min="4" max="4" width="9.7265625" customWidth="1"/>
    <col min="5" max="5" width="15.1796875" customWidth="1"/>
    <col min="7" max="7" width="23.7265625" customWidth="1"/>
    <col min="8" max="8" width="14.7265625" customWidth="1"/>
    <col min="9" max="9" width="7.26953125" customWidth="1"/>
    <col min="10" max="10" width="8.453125" customWidth="1"/>
    <col min="12" max="12" width="11.7265625" customWidth="1"/>
    <col min="13" max="13" width="8.26953125" customWidth="1"/>
    <col min="14" max="14" width="19.453125" bestFit="1" customWidth="1"/>
    <col min="15" max="15" width="10.7265625" customWidth="1"/>
    <col min="16" max="16" width="12.453125" customWidth="1"/>
  </cols>
  <sheetData>
    <row r="1" spans="1:18" ht="18.5">
      <c r="A1" s="193" t="s">
        <v>0</v>
      </c>
      <c r="B1" s="206" t="s">
        <v>1</v>
      </c>
      <c r="C1" s="206"/>
      <c r="D1" s="206"/>
      <c r="E1" s="206"/>
      <c r="F1" s="206"/>
      <c r="G1" s="206"/>
      <c r="H1" s="206"/>
      <c r="I1" s="206"/>
      <c r="J1" s="206" t="s">
        <v>2</v>
      </c>
      <c r="K1" s="206"/>
      <c r="M1" s="211" t="s">
        <v>3</v>
      </c>
      <c r="N1" s="211"/>
      <c r="O1" s="211"/>
      <c r="P1" s="211"/>
      <c r="Q1" s="211"/>
      <c r="R1" s="211"/>
    </row>
    <row r="2" spans="1:18">
      <c r="A2" s="194" t="s">
        <v>4</v>
      </c>
      <c r="B2" s="208" t="s">
        <v>5</v>
      </c>
      <c r="C2" s="208"/>
      <c r="D2" s="208"/>
      <c r="E2" s="208"/>
      <c r="F2" s="208"/>
      <c r="G2" s="208"/>
      <c r="H2" s="208"/>
      <c r="I2" s="208"/>
      <c r="J2" s="207" t="s">
        <v>6</v>
      </c>
      <c r="K2" s="207"/>
      <c r="M2" s="198" t="s">
        <v>7</v>
      </c>
      <c r="N2" s="198" t="s">
        <v>8</v>
      </c>
      <c r="O2" s="211" t="s">
        <v>9</v>
      </c>
      <c r="P2" s="211"/>
      <c r="Q2" s="211"/>
      <c r="R2" s="211"/>
    </row>
    <row r="3" spans="1:18">
      <c r="A3" s="194" t="s">
        <v>10</v>
      </c>
      <c r="B3" s="208" t="s">
        <v>11</v>
      </c>
      <c r="C3" s="208"/>
      <c r="D3" s="208"/>
      <c r="E3" s="208"/>
      <c r="F3" s="208"/>
      <c r="G3" s="208"/>
      <c r="H3" s="208"/>
      <c r="I3" s="208"/>
      <c r="J3" s="207" t="s">
        <v>12</v>
      </c>
      <c r="K3" s="207"/>
      <c r="M3" s="156" t="s">
        <v>13</v>
      </c>
      <c r="N3" s="156" t="s">
        <v>14</v>
      </c>
      <c r="O3" s="210" t="s">
        <v>15</v>
      </c>
      <c r="P3" s="210"/>
      <c r="Q3" s="210"/>
      <c r="R3" s="210"/>
    </row>
    <row r="4" spans="1:18">
      <c r="A4" s="194" t="s">
        <v>16</v>
      </c>
      <c r="B4" s="208" t="s">
        <v>17</v>
      </c>
      <c r="C4" s="208"/>
      <c r="D4" s="208"/>
      <c r="E4" s="208"/>
      <c r="F4" s="208"/>
      <c r="G4" s="208"/>
      <c r="H4" s="208"/>
      <c r="I4" s="208"/>
      <c r="J4" s="207" t="s">
        <v>12</v>
      </c>
      <c r="K4" s="207"/>
      <c r="M4" s="156" t="s">
        <v>18</v>
      </c>
      <c r="N4" s="156" t="s">
        <v>14</v>
      </c>
      <c r="O4" s="210" t="s">
        <v>19</v>
      </c>
      <c r="P4" s="210"/>
      <c r="Q4" s="210"/>
      <c r="R4" s="210"/>
    </row>
    <row r="5" spans="1:18" ht="28.9" customHeight="1">
      <c r="A5" s="194" t="s">
        <v>20</v>
      </c>
      <c r="B5" s="209" t="s">
        <v>21</v>
      </c>
      <c r="C5" s="209"/>
      <c r="D5" s="209"/>
      <c r="E5" s="209"/>
      <c r="F5" s="209"/>
      <c r="G5" s="209"/>
      <c r="H5" s="209"/>
      <c r="I5" s="209"/>
      <c r="J5" s="207" t="s">
        <v>12</v>
      </c>
      <c r="K5" s="207"/>
      <c r="M5" s="156" t="s">
        <v>22</v>
      </c>
      <c r="N5" s="156" t="s">
        <v>23</v>
      </c>
      <c r="O5" s="210" t="s">
        <v>24</v>
      </c>
      <c r="P5" s="210"/>
      <c r="Q5" s="210"/>
      <c r="R5" s="210"/>
    </row>
    <row r="6" spans="1:18">
      <c r="A6" s="195" t="s">
        <v>25</v>
      </c>
      <c r="B6" s="208" t="s">
        <v>26</v>
      </c>
      <c r="C6" s="208"/>
      <c r="D6" s="208"/>
      <c r="E6" s="208"/>
      <c r="F6" s="208"/>
      <c r="G6" s="208"/>
      <c r="H6" s="208"/>
      <c r="I6" s="208"/>
      <c r="J6" s="207" t="s">
        <v>27</v>
      </c>
      <c r="K6" s="207"/>
      <c r="M6" s="156" t="s">
        <v>28</v>
      </c>
      <c r="N6" s="156" t="s">
        <v>23</v>
      </c>
      <c r="O6" s="210" t="s">
        <v>29</v>
      </c>
      <c r="P6" s="210"/>
      <c r="Q6" s="210"/>
      <c r="R6" s="210"/>
    </row>
    <row r="7" spans="1:18">
      <c r="A7" s="195" t="s">
        <v>30</v>
      </c>
      <c r="B7" s="208" t="s">
        <v>31</v>
      </c>
      <c r="C7" s="208"/>
      <c r="D7" s="208"/>
      <c r="E7" s="208"/>
      <c r="F7" s="208"/>
      <c r="G7" s="208"/>
      <c r="H7" s="208"/>
      <c r="I7" s="208"/>
      <c r="J7" s="207" t="s">
        <v>27</v>
      </c>
      <c r="K7" s="207"/>
      <c r="M7" s="156" t="s">
        <v>32</v>
      </c>
      <c r="N7" s="156" t="s">
        <v>14</v>
      </c>
      <c r="O7" s="210" t="s">
        <v>33</v>
      </c>
      <c r="P7" s="210"/>
      <c r="Q7" s="210"/>
      <c r="R7" s="210"/>
    </row>
    <row r="8" spans="1:18">
      <c r="A8" s="195" t="s">
        <v>34</v>
      </c>
      <c r="B8" s="208" t="s">
        <v>35</v>
      </c>
      <c r="C8" s="208"/>
      <c r="D8" s="208"/>
      <c r="E8" s="208"/>
      <c r="F8" s="208"/>
      <c r="G8" s="208"/>
      <c r="H8" s="208"/>
      <c r="I8" s="208"/>
      <c r="J8" s="207" t="s">
        <v>27</v>
      </c>
      <c r="K8" s="207"/>
      <c r="M8" s="156" t="s">
        <v>32</v>
      </c>
      <c r="N8" s="156" t="s">
        <v>36</v>
      </c>
      <c r="O8" s="210" t="s">
        <v>37</v>
      </c>
      <c r="P8" s="210"/>
      <c r="Q8" s="210"/>
      <c r="R8" s="210"/>
    </row>
    <row r="9" spans="1:18">
      <c r="A9" s="195" t="s">
        <v>38</v>
      </c>
      <c r="B9" s="208" t="s">
        <v>39</v>
      </c>
      <c r="C9" s="208"/>
      <c r="D9" s="208"/>
      <c r="E9" s="208"/>
      <c r="F9" s="208"/>
      <c r="G9" s="208"/>
      <c r="H9" s="208"/>
      <c r="I9" s="208"/>
      <c r="J9" s="207" t="s">
        <v>27</v>
      </c>
      <c r="K9" s="207"/>
    </row>
    <row r="10" spans="1:18">
      <c r="A10" s="195" t="s">
        <v>40</v>
      </c>
      <c r="B10" s="208" t="s">
        <v>41</v>
      </c>
      <c r="C10" s="208"/>
      <c r="D10" s="208"/>
      <c r="E10" s="208"/>
      <c r="F10" s="208"/>
      <c r="G10" s="208"/>
      <c r="H10" s="208"/>
      <c r="I10" s="208"/>
      <c r="J10" s="207" t="s">
        <v>27</v>
      </c>
      <c r="K10" s="207"/>
    </row>
    <row r="12" spans="1:18" ht="18.5">
      <c r="A12" s="193" t="s">
        <v>42</v>
      </c>
    </row>
    <row r="13" spans="1:18" ht="26.65" customHeight="1"/>
    <row r="14" spans="1:18" ht="16.149999999999999" customHeight="1"/>
    <row r="25" hidden="1"/>
    <row r="44" spans="1:16" ht="18.5">
      <c r="A44" s="193" t="s">
        <v>43</v>
      </c>
      <c r="B44" s="206" t="s">
        <v>44</v>
      </c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</row>
    <row r="45" spans="1:16" ht="25.9" customHeight="1">
      <c r="A45" s="156" t="s">
        <v>45</v>
      </c>
      <c r="B45" s="213" t="s">
        <v>46</v>
      </c>
      <c r="C45" s="213"/>
      <c r="D45" s="213"/>
      <c r="E45" s="213"/>
      <c r="F45" s="213"/>
      <c r="G45" s="213"/>
      <c r="H45" s="213"/>
      <c r="I45" s="213"/>
      <c r="J45" s="213"/>
      <c r="K45" s="213"/>
      <c r="L45" s="213"/>
      <c r="M45" s="213"/>
      <c r="N45" s="213"/>
      <c r="O45" s="213"/>
      <c r="P45" s="213"/>
    </row>
    <row r="46" spans="1:16">
      <c r="A46" s="156" t="s">
        <v>47</v>
      </c>
      <c r="B46" s="212" t="s">
        <v>48</v>
      </c>
      <c r="C46" s="212"/>
      <c r="D46" s="212"/>
      <c r="E46" s="212"/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212"/>
    </row>
    <row r="47" spans="1:16">
      <c r="A47" s="156" t="s">
        <v>49</v>
      </c>
      <c r="B47" s="212" t="s">
        <v>50</v>
      </c>
      <c r="C47" s="212"/>
      <c r="D47" s="212"/>
      <c r="E47" s="212"/>
      <c r="F47" s="212"/>
      <c r="G47" s="212"/>
      <c r="H47" s="212"/>
      <c r="I47" s="212"/>
      <c r="J47" s="212"/>
      <c r="K47" s="212"/>
      <c r="L47" s="212"/>
      <c r="M47" s="212"/>
      <c r="N47" s="212"/>
      <c r="O47" s="212"/>
      <c r="P47" s="212"/>
    </row>
    <row r="48" spans="1:16">
      <c r="A48" s="156" t="s">
        <v>51</v>
      </c>
      <c r="B48" s="212" t="s">
        <v>52</v>
      </c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</row>
    <row r="49" spans="1:16">
      <c r="A49" s="156" t="s">
        <v>53</v>
      </c>
      <c r="B49" s="212" t="s">
        <v>54</v>
      </c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212"/>
    </row>
    <row r="50" spans="1:16">
      <c r="A50" s="156" t="s">
        <v>55</v>
      </c>
      <c r="B50" s="212" t="s">
        <v>56</v>
      </c>
      <c r="C50" s="212"/>
      <c r="D50" s="212"/>
      <c r="E50" s="212"/>
      <c r="F50" s="212"/>
      <c r="G50" s="212"/>
      <c r="H50" s="212"/>
      <c r="I50" s="212"/>
      <c r="J50" s="212"/>
      <c r="K50" s="212"/>
      <c r="L50" s="212"/>
      <c r="M50" s="212"/>
      <c r="N50" s="212"/>
      <c r="O50" s="212"/>
      <c r="P50" s="212"/>
    </row>
    <row r="51" spans="1:16">
      <c r="A51" s="156" t="s">
        <v>57</v>
      </c>
      <c r="B51" s="212" t="s">
        <v>58</v>
      </c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212"/>
      <c r="N51" s="212"/>
      <c r="O51" s="212"/>
      <c r="P51" s="212"/>
    </row>
    <row r="52" spans="1:16">
      <c r="A52" s="156" t="s">
        <v>59</v>
      </c>
      <c r="B52" s="212" t="s">
        <v>60</v>
      </c>
      <c r="C52" s="212"/>
      <c r="D52" s="212"/>
      <c r="E52" s="212"/>
      <c r="F52" s="212"/>
      <c r="G52" s="212"/>
      <c r="H52" s="212"/>
      <c r="I52" s="212"/>
      <c r="J52" s="212"/>
      <c r="K52" s="212"/>
      <c r="L52" s="212"/>
      <c r="M52" s="212"/>
      <c r="N52" s="212"/>
      <c r="O52" s="212"/>
      <c r="P52" s="212"/>
    </row>
  </sheetData>
  <mergeCells count="37">
    <mergeCell ref="B49:P49"/>
    <mergeCell ref="B50:P50"/>
    <mergeCell ref="B51:P51"/>
    <mergeCell ref="B52:P52"/>
    <mergeCell ref="B44:P44"/>
    <mergeCell ref="B45:P45"/>
    <mergeCell ref="B46:P46"/>
    <mergeCell ref="B47:P47"/>
    <mergeCell ref="B48:P48"/>
    <mergeCell ref="O5:R5"/>
    <mergeCell ref="O6:R6"/>
    <mergeCell ref="O7:R7"/>
    <mergeCell ref="O8:R8"/>
    <mergeCell ref="M1:R1"/>
    <mergeCell ref="O2:R2"/>
    <mergeCell ref="O3:R3"/>
    <mergeCell ref="O4:R4"/>
    <mergeCell ref="B9:I9"/>
    <mergeCell ref="B10:I10"/>
    <mergeCell ref="B2:I2"/>
    <mergeCell ref="J2:K2"/>
    <mergeCell ref="J8:K8"/>
    <mergeCell ref="J9:K9"/>
    <mergeCell ref="J10:K10"/>
    <mergeCell ref="B7:I7"/>
    <mergeCell ref="B8:I8"/>
    <mergeCell ref="J7:K7"/>
    <mergeCell ref="B1:I1"/>
    <mergeCell ref="B3:I3"/>
    <mergeCell ref="B4:I4"/>
    <mergeCell ref="B5:I5"/>
    <mergeCell ref="B6:I6"/>
    <mergeCell ref="J1:K1"/>
    <mergeCell ref="J3:K3"/>
    <mergeCell ref="J4:K4"/>
    <mergeCell ref="J5:K5"/>
    <mergeCell ref="J6:K6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3B4B3-9089-41E0-95B2-F49380C36908}">
  <sheetPr codeName="Sheet2"/>
  <dimension ref="A1:CI314"/>
  <sheetViews>
    <sheetView tabSelected="1" topLeftCell="B10" zoomScale="85" zoomScaleNormal="85" workbookViewId="0">
      <selection activeCell="D17" sqref="D17"/>
    </sheetView>
  </sheetViews>
  <sheetFormatPr defaultColWidth="0" defaultRowHeight="14.5"/>
  <cols>
    <col min="1" max="1" width="26.453125" bestFit="1" customWidth="1"/>
    <col min="2" max="2" width="23.7265625" customWidth="1"/>
    <col min="3" max="3" width="6.453125" bestFit="1" customWidth="1"/>
    <col min="4" max="4" width="11.453125" bestFit="1" customWidth="1"/>
    <col min="5" max="5" width="17" customWidth="1"/>
    <col min="6" max="6" width="10.7265625" customWidth="1"/>
    <col min="7" max="7" width="48.7265625" bestFit="1" customWidth="1"/>
    <col min="8" max="8" width="15" customWidth="1"/>
    <col min="9" max="9" width="4.7265625" bestFit="1" customWidth="1"/>
    <col min="10" max="10" width="12.54296875" bestFit="1" customWidth="1"/>
    <col min="11" max="11" width="11" bestFit="1" customWidth="1"/>
    <col min="12" max="12" width="12.7265625" customWidth="1"/>
    <col min="13" max="13" width="12.54296875" bestFit="1" customWidth="1"/>
    <col min="14" max="14" width="11.26953125" customWidth="1"/>
    <col min="15" max="15" width="21.7265625" bestFit="1" customWidth="1"/>
    <col min="16" max="16" width="45.54296875" bestFit="1" customWidth="1"/>
    <col min="17" max="17" width="12" bestFit="1" customWidth="1"/>
    <col min="18" max="18" width="13.7265625" bestFit="1" customWidth="1"/>
    <col min="19" max="19" width="16.7265625" bestFit="1" customWidth="1"/>
    <col min="20" max="20" width="7.7265625" bestFit="1" customWidth="1"/>
    <col min="21" max="21" width="23.7265625" bestFit="1" customWidth="1"/>
    <col min="22" max="22" width="10.7265625" bestFit="1" customWidth="1"/>
    <col min="23" max="23" width="6.26953125" bestFit="1" customWidth="1"/>
    <col min="24" max="24" width="8.26953125" bestFit="1" customWidth="1"/>
    <col min="25" max="25" width="11.7265625" bestFit="1" customWidth="1"/>
    <col min="26" max="26" width="15" bestFit="1" customWidth="1"/>
    <col min="27" max="27" width="14.26953125" bestFit="1" customWidth="1"/>
    <col min="28" max="28" width="8.453125" bestFit="1" customWidth="1"/>
    <col min="29" max="29" width="9.7265625" bestFit="1" customWidth="1"/>
    <col min="30" max="30" width="25.7265625" bestFit="1" customWidth="1"/>
    <col min="31" max="31" width="30.7265625" bestFit="1" customWidth="1"/>
    <col min="32" max="32" width="10.1796875" bestFit="1" customWidth="1"/>
    <col min="33" max="33" width="6.7265625" bestFit="1" customWidth="1"/>
    <col min="34" max="34" width="13.1796875" bestFit="1" customWidth="1"/>
    <col min="35" max="35" width="7.7265625" bestFit="1" customWidth="1"/>
    <col min="36" max="36" width="9.26953125" bestFit="1" customWidth="1"/>
    <col min="37" max="37" width="11.7265625" bestFit="1" customWidth="1"/>
    <col min="38" max="38" width="9" bestFit="1" customWidth="1"/>
    <col min="39" max="39" width="7.7265625" bestFit="1" customWidth="1"/>
    <col min="40" max="42" width="6.7265625" bestFit="1" customWidth="1"/>
    <col min="43" max="43" width="6.453125" bestFit="1" customWidth="1"/>
    <col min="44" max="44" width="7.453125" bestFit="1" customWidth="1"/>
    <col min="45" max="45" width="10.26953125" bestFit="1" customWidth="1"/>
    <col min="46" max="46" width="11.81640625" bestFit="1" customWidth="1"/>
    <col min="47" max="47" width="7.7265625" bestFit="1" customWidth="1"/>
    <col min="48" max="48" width="7.453125" bestFit="1" customWidth="1"/>
    <col min="49" max="49" width="8.7265625" hidden="1" customWidth="1"/>
    <col min="50" max="53" width="9.26953125" hidden="1" customWidth="1"/>
    <col min="54" max="54" width="3.453125" hidden="1" customWidth="1"/>
    <col min="55" max="57" width="9.26953125" hidden="1" customWidth="1"/>
    <col min="58" max="58" width="15.54296875" hidden="1" customWidth="1"/>
    <col min="59" max="59" width="11.453125" hidden="1" customWidth="1"/>
    <col min="60" max="61" width="9.26953125" hidden="1" customWidth="1"/>
    <col min="62" max="64" width="1.7265625" hidden="1" customWidth="1"/>
    <col min="65" max="65" width="9.54296875" hidden="1" customWidth="1"/>
    <col min="66" max="66" width="3.453125" hidden="1" customWidth="1"/>
    <col min="67" max="67" width="1.7265625" hidden="1" customWidth="1"/>
    <col min="68" max="69" width="6.26953125" hidden="1" customWidth="1"/>
    <col min="70" max="71" width="11.26953125" hidden="1" customWidth="1"/>
    <col min="72" max="73" width="9.26953125" hidden="1" customWidth="1"/>
    <col min="74" max="74" width="10.7265625" hidden="1" customWidth="1"/>
    <col min="75" max="75" width="9.26953125" hidden="1" customWidth="1"/>
    <col min="76" max="76" width="11.26953125" hidden="1" customWidth="1"/>
    <col min="77" max="77" width="7.26953125" hidden="1" customWidth="1"/>
    <col min="78" max="78" width="1.7265625" hidden="1" customWidth="1"/>
    <col min="79" max="80" width="6.26953125" hidden="1" customWidth="1"/>
    <col min="81" max="81" width="9.26953125" hidden="1" customWidth="1"/>
    <col min="82" max="16384" width="8.7265625" hidden="1"/>
  </cols>
  <sheetData>
    <row r="1" spans="1:87" s="2" customFormat="1" ht="20.65" customHeight="1">
      <c r="A1" s="216" t="s">
        <v>61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78"/>
      <c r="P1" s="78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0"/>
      <c r="AP1" s="180"/>
      <c r="AQ1" s="180"/>
      <c r="AR1" s="180"/>
      <c r="AS1" s="181"/>
      <c r="AT1" s="181"/>
      <c r="AU1" s="181"/>
      <c r="AV1" s="181"/>
      <c r="AW1" s="182"/>
      <c r="BB1" s="2" t="s">
        <v>10</v>
      </c>
      <c r="BG1" s="3"/>
      <c r="BH1" s="3"/>
      <c r="BI1" s="3"/>
      <c r="BJ1" s="3">
        <v>0</v>
      </c>
      <c r="BK1" s="2">
        <v>1</v>
      </c>
      <c r="BL1" s="2">
        <v>1</v>
      </c>
      <c r="BN1" s="4" t="s">
        <v>10</v>
      </c>
      <c r="CF1" s="182"/>
    </row>
    <row r="2" spans="1:87" s="2" customFormat="1" ht="20.65" customHeight="1">
      <c r="A2" s="215" t="s">
        <v>62</v>
      </c>
      <c r="B2" s="215"/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1"/>
      <c r="O2" s="1"/>
      <c r="P2" s="1"/>
      <c r="Q2" s="183"/>
      <c r="R2" s="183"/>
      <c r="S2" s="183"/>
      <c r="T2" s="183"/>
      <c r="U2" s="183"/>
      <c r="V2" s="184"/>
      <c r="W2" s="183"/>
      <c r="X2" s="184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1"/>
      <c r="AT2" s="181"/>
      <c r="AU2" s="181"/>
      <c r="AV2" s="181"/>
      <c r="AW2" s="182"/>
      <c r="CF2" s="182"/>
    </row>
    <row r="3" spans="1:87" s="3" customFormat="1" ht="16.399999999999999" customHeight="1">
      <c r="A3" s="189" t="s">
        <v>63</v>
      </c>
      <c r="B3" s="29" t="s">
        <v>64</v>
      </c>
      <c r="F3" s="148"/>
      <c r="G3" s="6"/>
      <c r="H3" s="6"/>
      <c r="I3" s="8"/>
      <c r="J3" s="9"/>
      <c r="K3" s="8"/>
      <c r="L3" s="6"/>
      <c r="M3" s="6"/>
      <c r="N3" s="6"/>
      <c r="O3" s="6"/>
      <c r="P3" s="6"/>
      <c r="Q3" s="6"/>
      <c r="R3" s="6"/>
      <c r="S3" s="6"/>
      <c r="T3" s="6"/>
      <c r="U3" s="6"/>
      <c r="V3" s="5"/>
      <c r="W3" s="6"/>
      <c r="X3" s="5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</row>
    <row r="4" spans="1:87" s="3" customFormat="1" ht="16.399999999999999" customHeight="1">
      <c r="A4" s="190" t="s">
        <v>65</v>
      </c>
      <c r="B4" s="192" t="s">
        <v>53</v>
      </c>
      <c r="F4" s="148"/>
      <c r="G4" s="218" t="str">
        <f>IFERROR(VLOOKUP("Inactive account in Use",Checks!Q:Q,1,0),"")</f>
        <v>Inactive account in Use</v>
      </c>
      <c r="H4" s="218"/>
      <c r="I4" s="218"/>
      <c r="J4" s="218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5"/>
      <c r="W4" s="6"/>
      <c r="X4" s="5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87" s="3" customFormat="1" ht="16.399999999999999" customHeight="1">
      <c r="A5" s="189" t="s">
        <v>66</v>
      </c>
      <c r="B5" s="191">
        <v>45919</v>
      </c>
      <c r="G5" s="218" t="str">
        <f>IFERROR(VLOOKUP("Inactive Dept Combo Error",Checks!AC:AC,1,0),"")</f>
        <v>Inactive Dept Combo Error</v>
      </c>
      <c r="H5" s="218"/>
      <c r="I5" s="218"/>
      <c r="J5" s="218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5"/>
      <c r="W5" s="6"/>
      <c r="X5" s="5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</row>
    <row r="6" spans="1:87" s="3" customFormat="1" ht="16.399999999999999" customHeight="1">
      <c r="A6" s="190" t="s">
        <v>67</v>
      </c>
      <c r="B6" s="29" t="s">
        <v>68</v>
      </c>
      <c r="G6" s="218" t="str">
        <f>IFERROR(VLOOKUP("Entry with System fund Dept",Checks!V:V,1,0),"")</f>
        <v/>
      </c>
      <c r="H6" s="218"/>
      <c r="I6" s="218"/>
      <c r="J6" s="218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5"/>
      <c r="W6" s="6"/>
      <c r="X6" s="5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87" s="3" customFormat="1" ht="16.399999999999999" customHeight="1">
      <c r="F7"/>
      <c r="G7" s="219" t="str">
        <f>IFERROR(VLOOKUP("Entry in Branch/Satellite BU's",Checks!AK:AK,1,0),"")</f>
        <v/>
      </c>
      <c r="H7" s="219"/>
      <c r="I7" s="219"/>
      <c r="J7" s="219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5"/>
      <c r="W7" s="6"/>
      <c r="X7" s="5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87" s="3" customFormat="1" ht="16.399999999999999" customHeight="1">
      <c r="A8" s="10"/>
      <c r="F8" s="5"/>
      <c r="G8" s="219" t="str">
        <f>IF("Intercompany Agreement Required"=IFERROR(VLOOKUP("Intercompany Agreement Required",Checks!AQ:AQ,1,0),""),"Intercompany Agreement Required",IF("Intercompany Agreement Exist"=IFERROR(VLOOKUP("Intercompany Agreement Exist",Checks!AQ:AQ,1,0),""),"Intercompany Agreement Exist",""))</f>
        <v/>
      </c>
      <c r="H8" s="219"/>
      <c r="I8" s="219"/>
      <c r="J8" s="219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5"/>
      <c r="W8" s="6"/>
      <c r="X8" s="5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</row>
    <row r="9" spans="1:87" s="3" customFormat="1" ht="16.399999999999999" customHeight="1">
      <c r="A9" s="10"/>
      <c r="B9" s="11"/>
      <c r="C9" s="11"/>
      <c r="D9" s="11"/>
      <c r="E9" s="11"/>
      <c r="F9" s="5"/>
      <c r="G9" s="219" t="str">
        <f>IF("Product Code Required"=IFERROR(VLOOKUP("Product Code Required",Checks!CI:CI,1,0),""),"Entry with Product Code","")&amp;IF("Product Code Required"=IFERROR(VLOOKUP("Product Code Required",Checks!CJ:CJ,1,0),""),"Entry with Product Code","")</f>
        <v/>
      </c>
      <c r="H9" s="219"/>
      <c r="I9" s="219"/>
      <c r="J9" s="219"/>
      <c r="K9" s="5"/>
      <c r="L9" s="6"/>
      <c r="M9" s="3" t="s">
        <v>69</v>
      </c>
      <c r="N9" s="6"/>
      <c r="O9" s="6"/>
      <c r="P9" s="6"/>
      <c r="Q9" s="6"/>
      <c r="R9" s="6"/>
      <c r="S9" s="6"/>
      <c r="T9" s="6"/>
      <c r="U9" s="6"/>
      <c r="V9" s="5"/>
      <c r="W9" s="6"/>
      <c r="X9" s="5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</row>
    <row r="10" spans="1:87" s="3" customFormat="1" ht="16.399999999999999" customHeight="1">
      <c r="A10" s="10"/>
      <c r="B10" s="12"/>
      <c r="C10" s="13"/>
      <c r="D10" s="13"/>
      <c r="E10" s="13"/>
      <c r="F10" s="5"/>
      <c r="G10" s="6"/>
      <c r="H10" s="7"/>
      <c r="I10" s="6"/>
      <c r="J10" s="5"/>
      <c r="K10" s="6"/>
      <c r="L10" s="6"/>
      <c r="M10"/>
      <c r="N10" s="6"/>
      <c r="O10" s="6"/>
      <c r="P10" s="6"/>
      <c r="Q10" s="6"/>
      <c r="R10" s="6"/>
      <c r="S10" s="6"/>
      <c r="T10" s="6"/>
      <c r="U10" s="6"/>
      <c r="V10" s="5"/>
      <c r="W10" s="6"/>
      <c r="X10" s="5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BM10" s="14"/>
      <c r="CB10" s="3" t="s">
        <v>70</v>
      </c>
    </row>
    <row r="11" spans="1:87" s="3" customFormat="1" ht="14.65" customHeight="1">
      <c r="A11" s="10"/>
      <c r="B11" s="15" t="s">
        <v>71</v>
      </c>
      <c r="C11" s="13"/>
      <c r="D11" s="13"/>
      <c r="E11" s="13"/>
      <c r="F11" s="5"/>
      <c r="G11" s="6"/>
      <c r="H11" s="7"/>
      <c r="I11" s="6"/>
      <c r="J11" s="5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5"/>
      <c r="W11" s="6"/>
      <c r="X11" s="5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BM11" s="14"/>
      <c r="BO11" s="14"/>
      <c r="BP11" s="3" t="s">
        <v>72</v>
      </c>
      <c r="BQ11" s="217" t="s">
        <v>73</v>
      </c>
      <c r="BR11" s="217"/>
      <c r="BS11" s="3" t="s">
        <v>74</v>
      </c>
      <c r="BT11" s="3" t="s">
        <v>74</v>
      </c>
      <c r="BU11" s="3" t="s">
        <v>75</v>
      </c>
      <c r="BV11" s="3" t="s">
        <v>75</v>
      </c>
      <c r="BW11" s="3" t="s">
        <v>76</v>
      </c>
      <c r="BX11" s="3" t="s">
        <v>77</v>
      </c>
      <c r="CB11" s="3" t="s">
        <v>72</v>
      </c>
    </row>
    <row r="12" spans="1:87" s="3" customFormat="1" ht="14.65" customHeight="1">
      <c r="A12" s="149" t="s">
        <v>78</v>
      </c>
      <c r="B12" s="16">
        <f>IFERROR(SUM(L16:L214),0)</f>
        <v>0</v>
      </c>
      <c r="C12" s="17"/>
      <c r="D12" s="17"/>
      <c r="E12" s="17"/>
      <c r="F12" s="17"/>
      <c r="G12" s="17"/>
      <c r="H12" s="5"/>
      <c r="I12" s="6"/>
      <c r="J12" s="7"/>
      <c r="K12" s="6"/>
      <c r="L12" s="5"/>
      <c r="M12" s="6"/>
      <c r="N12" s="6"/>
      <c r="O12" s="199"/>
      <c r="P12" s="6"/>
      <c r="Q12" s="6"/>
      <c r="R12" s="6"/>
      <c r="S12" s="6"/>
      <c r="T12" s="6"/>
      <c r="U12" s="6"/>
      <c r="V12" s="6"/>
      <c r="W12" s="6"/>
      <c r="X12" s="5"/>
      <c r="Y12" s="6"/>
      <c r="Z12" s="5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BR12" s="3">
        <v>0</v>
      </c>
      <c r="BU12" s="3" t="s">
        <v>72</v>
      </c>
      <c r="BW12" s="3" t="s">
        <v>72</v>
      </c>
      <c r="CB12" s="3" t="s">
        <v>72</v>
      </c>
      <c r="CC12" s="3" t="s">
        <v>72</v>
      </c>
      <c r="CD12" s="3" t="s">
        <v>72</v>
      </c>
    </row>
    <row r="13" spans="1:87" s="3" customFormat="1" ht="14.65" hidden="1" customHeight="1">
      <c r="A13" s="147">
        <v>2</v>
      </c>
      <c r="B13" s="147">
        <v>3</v>
      </c>
      <c r="C13" s="147">
        <v>4</v>
      </c>
      <c r="D13" s="147">
        <v>5</v>
      </c>
      <c r="E13" s="147">
        <v>29</v>
      </c>
      <c r="F13" s="147">
        <v>30</v>
      </c>
      <c r="G13" s="147">
        <v>6</v>
      </c>
      <c r="H13" s="147">
        <v>7</v>
      </c>
      <c r="I13" s="147">
        <v>8</v>
      </c>
      <c r="J13" s="147">
        <v>9</v>
      </c>
      <c r="K13" s="147">
        <v>10</v>
      </c>
      <c r="L13" s="147">
        <v>11</v>
      </c>
      <c r="M13" s="147">
        <v>12</v>
      </c>
      <c r="N13" s="147">
        <v>13</v>
      </c>
      <c r="O13" s="147">
        <v>14</v>
      </c>
      <c r="P13" s="147">
        <v>15</v>
      </c>
      <c r="Q13" s="147">
        <v>16</v>
      </c>
      <c r="R13" s="147"/>
      <c r="S13" s="147"/>
      <c r="T13" s="147">
        <v>17</v>
      </c>
      <c r="U13" s="147"/>
      <c r="V13" s="147">
        <v>18</v>
      </c>
      <c r="W13" s="147">
        <v>19</v>
      </c>
      <c r="X13" s="147">
        <v>20</v>
      </c>
      <c r="Y13" s="147">
        <v>21</v>
      </c>
      <c r="Z13" s="147">
        <v>22</v>
      </c>
      <c r="AA13" s="147">
        <v>23</v>
      </c>
      <c r="AB13" s="147">
        <v>24</v>
      </c>
      <c r="AC13" s="147">
        <v>25</v>
      </c>
      <c r="AD13" s="147">
        <v>26</v>
      </c>
      <c r="AE13" s="147"/>
      <c r="AF13" s="147">
        <v>27</v>
      </c>
      <c r="AG13" s="147"/>
      <c r="AH13" s="147"/>
      <c r="AI13" s="147"/>
      <c r="AJ13" s="147"/>
      <c r="AK13" s="147"/>
      <c r="AL13" s="147"/>
      <c r="AM13" s="147"/>
      <c r="AN13" s="147">
        <v>28</v>
      </c>
      <c r="AO13" s="147"/>
      <c r="AP13" s="147"/>
      <c r="AQ13" s="147"/>
      <c r="AR13" s="147"/>
      <c r="AS13" s="147"/>
      <c r="AT13" s="147"/>
      <c r="AU13" s="147"/>
      <c r="AV13" s="147">
        <v>32</v>
      </c>
    </row>
    <row r="14" spans="1:87" s="2" customFormat="1" ht="14.65" customHeight="1">
      <c r="A14" s="220" t="s">
        <v>79</v>
      </c>
      <c r="B14" s="221"/>
      <c r="C14" s="221"/>
      <c r="D14" s="221"/>
      <c r="E14" s="221"/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2"/>
      <c r="Q14" s="214" t="s">
        <v>80</v>
      </c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X14" s="182"/>
      <c r="AY14" s="3"/>
      <c r="AZ14" s="182"/>
      <c r="BS14" s="2">
        <v>0</v>
      </c>
      <c r="BT14" s="2">
        <v>0</v>
      </c>
      <c r="BV14" s="2">
        <v>0</v>
      </c>
      <c r="BX14" s="2">
        <v>0</v>
      </c>
      <c r="CC14" s="2">
        <v>0</v>
      </c>
      <c r="CD14" s="2">
        <v>0</v>
      </c>
      <c r="CE14" s="2">
        <v>0</v>
      </c>
      <c r="CI14" s="182"/>
    </row>
    <row r="15" spans="1:87" s="21" customFormat="1" ht="29">
      <c r="A15" s="18" t="s">
        <v>81</v>
      </c>
      <c r="B15" s="18" t="s">
        <v>82</v>
      </c>
      <c r="C15" s="18" t="s">
        <v>83</v>
      </c>
      <c r="D15" s="18" t="s">
        <v>84</v>
      </c>
      <c r="E15" s="18" t="s">
        <v>85</v>
      </c>
      <c r="F15" s="18" t="s">
        <v>86</v>
      </c>
      <c r="G15" s="18" t="s">
        <v>87</v>
      </c>
      <c r="H15" s="18" t="s">
        <v>88</v>
      </c>
      <c r="I15" s="18" t="s">
        <v>89</v>
      </c>
      <c r="J15" s="19" t="s">
        <v>77</v>
      </c>
      <c r="K15" s="20" t="s">
        <v>76</v>
      </c>
      <c r="L15" s="19" t="s">
        <v>90</v>
      </c>
      <c r="M15" s="19" t="s">
        <v>91</v>
      </c>
      <c r="N15" s="18" t="s">
        <v>92</v>
      </c>
      <c r="O15" s="18" t="s">
        <v>93</v>
      </c>
      <c r="P15" s="18" t="s">
        <v>94</v>
      </c>
      <c r="Q15" s="185" t="s">
        <v>95</v>
      </c>
      <c r="R15" s="185" t="s">
        <v>96</v>
      </c>
      <c r="S15" s="185" t="s">
        <v>97</v>
      </c>
      <c r="T15" s="185" t="s">
        <v>84</v>
      </c>
      <c r="U15" s="185" t="s">
        <v>98</v>
      </c>
      <c r="V15" s="185" t="s">
        <v>83</v>
      </c>
      <c r="W15" s="185" t="s">
        <v>99</v>
      </c>
      <c r="X15" s="185" t="s">
        <v>89</v>
      </c>
      <c r="Y15" s="186" t="s">
        <v>77</v>
      </c>
      <c r="Z15" s="185" t="s">
        <v>100</v>
      </c>
      <c r="AA15" s="186" t="s">
        <v>101</v>
      </c>
      <c r="AB15" s="185" t="s">
        <v>102</v>
      </c>
      <c r="AC15" s="185" t="s">
        <v>103</v>
      </c>
      <c r="AD15" s="185" t="s">
        <v>104</v>
      </c>
      <c r="AE15" s="185" t="s">
        <v>105</v>
      </c>
      <c r="AF15" s="185" t="s">
        <v>106</v>
      </c>
      <c r="AG15" s="185" t="s">
        <v>107</v>
      </c>
      <c r="AH15" s="185" t="s">
        <v>108</v>
      </c>
      <c r="AI15" s="185" t="s">
        <v>109</v>
      </c>
      <c r="AJ15" s="185" t="s">
        <v>110</v>
      </c>
      <c r="AK15" s="185" t="s">
        <v>111</v>
      </c>
      <c r="AL15" s="185" t="s">
        <v>85</v>
      </c>
      <c r="AM15" s="185" t="s">
        <v>112</v>
      </c>
      <c r="AN15" s="185" t="s">
        <v>113</v>
      </c>
      <c r="AO15" s="185" t="s">
        <v>114</v>
      </c>
      <c r="AP15" s="185" t="s">
        <v>115</v>
      </c>
      <c r="AQ15" s="185" t="s">
        <v>116</v>
      </c>
      <c r="AR15" s="185" t="s">
        <v>117</v>
      </c>
      <c r="AS15" s="185" t="s">
        <v>87</v>
      </c>
      <c r="AT15" s="185" t="s">
        <v>118</v>
      </c>
      <c r="AU15" s="185" t="s">
        <v>112</v>
      </c>
      <c r="AV15" s="185" t="s">
        <v>86</v>
      </c>
      <c r="AX15" s="164"/>
      <c r="BL15" s="23"/>
      <c r="BM15" s="22"/>
      <c r="BP15" s="22"/>
      <c r="BR15" s="21" t="s">
        <v>70</v>
      </c>
      <c r="BS15" s="21" t="s">
        <v>70</v>
      </c>
      <c r="BT15" s="21" t="s">
        <v>70</v>
      </c>
      <c r="BU15" s="21" t="s">
        <v>72</v>
      </c>
      <c r="BV15" s="21" t="s">
        <v>119</v>
      </c>
      <c r="BW15" s="21" t="s">
        <v>72</v>
      </c>
      <c r="BX15" s="21" t="s">
        <v>120</v>
      </c>
      <c r="BY15" s="21" t="s">
        <v>72</v>
      </c>
      <c r="BZ15" s="21" t="s">
        <v>72</v>
      </c>
      <c r="CA15" s="21" t="s">
        <v>72</v>
      </c>
      <c r="CB15" s="24" t="s">
        <v>72</v>
      </c>
      <c r="CC15" s="25" t="e">
        <v>#N/A</v>
      </c>
      <c r="CD15" s="25" t="s">
        <v>70</v>
      </c>
    </row>
    <row r="16" spans="1:87" s="25" customFormat="1">
      <c r="A16" s="26" t="s">
        <v>53</v>
      </c>
      <c r="B16" s="32" t="s">
        <v>121</v>
      </c>
      <c r="C16" s="32" t="s">
        <v>122</v>
      </c>
      <c r="D16" s="32">
        <v>216015</v>
      </c>
      <c r="E16" s="32"/>
      <c r="F16" s="32"/>
      <c r="G16" s="187" t="s">
        <v>123</v>
      </c>
      <c r="H16" s="29" t="s">
        <v>124</v>
      </c>
      <c r="I16" s="29" t="s">
        <v>125</v>
      </c>
      <c r="J16" s="204">
        <v>-900</v>
      </c>
      <c r="K16" s="146">
        <f>IFERROR(VLOOKUP($I16,'Budget Rates 2025'!$C$2:$E$155,3,0),"")</f>
        <v>1</v>
      </c>
      <c r="L16" s="31">
        <f>IFERROR(J16/K16,"")</f>
        <v>-900</v>
      </c>
      <c r="M16" s="31" t="str">
        <f>IF(A16=Checks!$K$9,JRF!$B16,IF(OR(JRF!A16=Checks!$K$10,JRF!A16=Checks!$K$11),JRF!$Q16,""))</f>
        <v/>
      </c>
      <c r="N16" s="32"/>
      <c r="O16" s="32"/>
      <c r="P16" s="32"/>
      <c r="Q16" s="32"/>
      <c r="R16" s="32"/>
      <c r="S16" s="32"/>
      <c r="T16" s="28"/>
      <c r="U16" s="28"/>
      <c r="V16" s="28"/>
      <c r="W16" s="28"/>
      <c r="X16" s="32"/>
      <c r="Y16" s="33"/>
      <c r="Z16" s="32"/>
      <c r="AA16" s="33"/>
      <c r="AB16" s="34"/>
      <c r="AC16" s="32"/>
      <c r="AD16" s="188"/>
      <c r="AE16" s="30"/>
      <c r="AF16" s="32"/>
      <c r="AG16" s="32"/>
      <c r="AH16" s="32"/>
      <c r="AI16" s="32"/>
      <c r="AJ16" s="32"/>
      <c r="AK16" s="32"/>
      <c r="AL16" s="3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X16" s="179">
        <v>4</v>
      </c>
      <c r="BL16" s="35"/>
      <c r="BM16" s="24"/>
      <c r="BP16" s="24"/>
      <c r="BR16" s="21" t="s">
        <v>72</v>
      </c>
      <c r="BS16" s="21" t="s">
        <v>72</v>
      </c>
      <c r="BT16" s="21" t="s">
        <v>70</v>
      </c>
      <c r="BU16" s="21" t="s">
        <v>72</v>
      </c>
      <c r="BV16" s="21" t="s">
        <v>119</v>
      </c>
      <c r="BW16" s="21" t="s">
        <v>72</v>
      </c>
      <c r="BX16" s="21" t="s">
        <v>120</v>
      </c>
      <c r="BY16" s="21">
        <v>82.491045</v>
      </c>
      <c r="BZ16" s="21">
        <v>1212.2527966520488</v>
      </c>
      <c r="CA16" s="21">
        <v>1212.25</v>
      </c>
      <c r="CB16" s="24" t="s">
        <v>72</v>
      </c>
      <c r="CC16" s="25" t="s">
        <v>72</v>
      </c>
      <c r="CD16" s="25" t="e">
        <v>#N/A</v>
      </c>
    </row>
    <row r="17" spans="1:86" s="25" customFormat="1">
      <c r="A17" s="26" t="s">
        <v>53</v>
      </c>
      <c r="B17" s="32" t="s">
        <v>121</v>
      </c>
      <c r="C17" s="32" t="s">
        <v>122</v>
      </c>
      <c r="D17" s="32">
        <v>216015</v>
      </c>
      <c r="E17" s="32"/>
      <c r="F17" s="32"/>
      <c r="G17" s="187" t="s">
        <v>123</v>
      </c>
      <c r="H17" s="29" t="s">
        <v>126</v>
      </c>
      <c r="I17" s="29" t="s">
        <v>125</v>
      </c>
      <c r="J17" s="204">
        <v>-900</v>
      </c>
      <c r="K17" s="146">
        <f>IFERROR(VLOOKUP($I17,'Budget Rates 2025'!$C$2:$E$155,3,0),"")</f>
        <v>1</v>
      </c>
      <c r="L17" s="31">
        <f t="shared" ref="L17:L36" si="0">IFERROR(J17/K17,"")</f>
        <v>-900</v>
      </c>
      <c r="M17" s="31"/>
      <c r="N17" s="32"/>
      <c r="O17" s="32"/>
      <c r="P17" s="32"/>
      <c r="Q17" s="27"/>
      <c r="R17" s="32"/>
      <c r="S17" s="32"/>
      <c r="T17" s="28"/>
      <c r="U17" s="28"/>
      <c r="V17" s="28"/>
      <c r="W17" s="28"/>
      <c r="X17" s="32"/>
      <c r="Y17" s="33"/>
      <c r="Z17" s="32"/>
      <c r="AA17" s="33"/>
      <c r="AB17" s="34"/>
      <c r="AC17" s="32"/>
      <c r="AD17" s="188"/>
      <c r="AE17" s="30"/>
      <c r="AF17" s="32"/>
      <c r="AG17" s="32"/>
      <c r="AH17" s="32"/>
      <c r="AI17" s="32"/>
      <c r="AJ17" s="32"/>
      <c r="AK17" s="32"/>
      <c r="AL17" s="3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X17" s="179"/>
      <c r="BL17" s="35"/>
      <c r="BM17" s="24"/>
      <c r="BP17" s="24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4"/>
    </row>
    <row r="18" spans="1:86" s="25" customFormat="1">
      <c r="A18" s="26" t="s">
        <v>53</v>
      </c>
      <c r="B18" s="32" t="s">
        <v>121</v>
      </c>
      <c r="C18" s="32" t="s">
        <v>122</v>
      </c>
      <c r="D18" s="32">
        <v>216015</v>
      </c>
      <c r="E18" s="32"/>
      <c r="F18" s="32"/>
      <c r="G18" s="187" t="s">
        <v>123</v>
      </c>
      <c r="H18" s="29" t="s">
        <v>127</v>
      </c>
      <c r="I18" s="29" t="s">
        <v>125</v>
      </c>
      <c r="J18" s="205">
        <v>-900</v>
      </c>
      <c r="K18" s="146">
        <f>IFERROR(VLOOKUP($I18,'Budget Rates 2025'!$C$2:$E$155,3,0),"")</f>
        <v>1</v>
      </c>
      <c r="L18" s="31">
        <f t="shared" si="0"/>
        <v>-900</v>
      </c>
      <c r="M18" s="31"/>
      <c r="N18" s="32"/>
      <c r="O18" s="32"/>
      <c r="P18" s="32"/>
      <c r="Q18" s="27"/>
      <c r="R18" s="32"/>
      <c r="S18" s="32"/>
      <c r="T18" s="28"/>
      <c r="U18" s="28"/>
      <c r="V18" s="28"/>
      <c r="W18" s="28"/>
      <c r="X18" s="32"/>
      <c r="Y18" s="33"/>
      <c r="Z18" s="32"/>
      <c r="AA18" s="33"/>
      <c r="AB18" s="34"/>
      <c r="AC18" s="32"/>
      <c r="AD18" s="188"/>
      <c r="AE18" s="30"/>
      <c r="AF18" s="32"/>
      <c r="AG18" s="32"/>
      <c r="AH18" s="32"/>
      <c r="AI18" s="32"/>
      <c r="AJ18" s="32"/>
      <c r="AK18" s="32"/>
      <c r="AL18" s="3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X18" s="179"/>
      <c r="BL18" s="35"/>
      <c r="BM18" s="24"/>
      <c r="BP18" s="24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4"/>
    </row>
    <row r="19" spans="1:86" s="25" customFormat="1">
      <c r="A19" s="26" t="s">
        <v>53</v>
      </c>
      <c r="B19" s="32" t="s">
        <v>121</v>
      </c>
      <c r="C19" s="32" t="s">
        <v>122</v>
      </c>
      <c r="D19" s="32">
        <v>216015</v>
      </c>
      <c r="E19" s="32"/>
      <c r="F19" s="32"/>
      <c r="G19" s="187" t="s">
        <v>123</v>
      </c>
      <c r="H19" s="29" t="s">
        <v>128</v>
      </c>
      <c r="I19" s="29" t="s">
        <v>125</v>
      </c>
      <c r="J19" s="205">
        <v>-900</v>
      </c>
      <c r="K19" s="146">
        <f>IFERROR(VLOOKUP($I19,'Budget Rates 2025'!$C$2:$E$155,3,0),"")</f>
        <v>1</v>
      </c>
      <c r="L19" s="31">
        <f t="shared" si="0"/>
        <v>-900</v>
      </c>
      <c r="M19" s="31"/>
      <c r="N19" s="32"/>
      <c r="O19" s="32"/>
      <c r="P19" s="32"/>
      <c r="Q19" s="27"/>
      <c r="R19" s="32"/>
      <c r="S19" s="32"/>
      <c r="T19" s="32"/>
      <c r="U19" s="32"/>
      <c r="V19" s="28"/>
      <c r="W19" s="28"/>
      <c r="X19" s="32"/>
      <c r="Y19" s="33"/>
      <c r="Z19" s="32"/>
      <c r="AA19" s="33"/>
      <c r="AB19" s="34"/>
      <c r="AC19" s="32"/>
      <c r="AD19" s="188"/>
      <c r="AE19" s="30"/>
      <c r="AF19" s="32"/>
      <c r="AG19" s="32"/>
      <c r="AH19" s="32"/>
      <c r="AI19" s="32"/>
      <c r="AJ19" s="32"/>
      <c r="AK19" s="32"/>
      <c r="AL19" s="3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X19" s="179"/>
      <c r="BL19" s="35"/>
      <c r="BM19" s="24"/>
      <c r="BP19" s="24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4"/>
    </row>
    <row r="20" spans="1:86" s="25" customFormat="1">
      <c r="A20" s="26" t="s">
        <v>53</v>
      </c>
      <c r="B20" s="32" t="s">
        <v>121</v>
      </c>
      <c r="C20" s="32" t="s">
        <v>122</v>
      </c>
      <c r="D20" s="32">
        <v>216015</v>
      </c>
      <c r="E20" s="32"/>
      <c r="F20" s="32"/>
      <c r="G20" s="187" t="s">
        <v>123</v>
      </c>
      <c r="H20" s="29" t="s">
        <v>129</v>
      </c>
      <c r="I20" s="29" t="s">
        <v>125</v>
      </c>
      <c r="J20" s="205">
        <v>-900</v>
      </c>
      <c r="K20" s="146">
        <f>IFERROR(VLOOKUP($I20,'Budget Rates 2025'!$C$2:$E$155,3,0),"")</f>
        <v>1</v>
      </c>
      <c r="L20" s="31">
        <f t="shared" si="0"/>
        <v>-900</v>
      </c>
      <c r="M20" s="31"/>
      <c r="N20" s="32"/>
      <c r="O20" s="32"/>
      <c r="P20" s="32"/>
      <c r="Q20" s="27"/>
      <c r="R20" s="32"/>
      <c r="S20" s="32"/>
      <c r="T20" s="28"/>
      <c r="U20" s="28"/>
      <c r="V20" s="28"/>
      <c r="W20" s="32"/>
      <c r="X20" s="32"/>
      <c r="Y20" s="33"/>
      <c r="Z20" s="32"/>
      <c r="AA20" s="33"/>
      <c r="AB20" s="34"/>
      <c r="AC20" s="32"/>
      <c r="AD20" s="188"/>
      <c r="AE20" s="30"/>
      <c r="AF20" s="32"/>
      <c r="AG20" s="32"/>
      <c r="AH20" s="32"/>
      <c r="AI20" s="32"/>
      <c r="AJ20" s="32"/>
      <c r="AK20" s="32"/>
      <c r="AL20" s="3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X20" s="179"/>
      <c r="BL20" s="35"/>
      <c r="BM20" s="24"/>
      <c r="BP20" s="24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4"/>
    </row>
    <row r="21" spans="1:86" s="25" customFormat="1">
      <c r="A21" s="26" t="s">
        <v>53</v>
      </c>
      <c r="B21" s="32" t="s">
        <v>121</v>
      </c>
      <c r="C21" s="32" t="s">
        <v>122</v>
      </c>
      <c r="D21" s="32">
        <v>216015</v>
      </c>
      <c r="E21" s="32"/>
      <c r="F21" s="32"/>
      <c r="G21" s="187" t="s">
        <v>123</v>
      </c>
      <c r="H21" s="29" t="s">
        <v>130</v>
      </c>
      <c r="I21" s="29" t="s">
        <v>125</v>
      </c>
      <c r="J21" s="205">
        <v>-900</v>
      </c>
      <c r="K21" s="146">
        <f>IFERROR(VLOOKUP($I21,'Budget Rates 2025'!$C$2:$E$155,3,0),"")</f>
        <v>1</v>
      </c>
      <c r="L21" s="31">
        <f t="shared" si="0"/>
        <v>-900</v>
      </c>
      <c r="M21" s="31"/>
      <c r="N21" s="32"/>
      <c r="O21" s="32"/>
      <c r="P21" s="32"/>
      <c r="Q21" s="27"/>
      <c r="R21" s="32"/>
      <c r="S21" s="32"/>
      <c r="T21" s="28"/>
      <c r="U21" s="28"/>
      <c r="V21" s="28"/>
      <c r="W21" s="32"/>
      <c r="X21" s="32"/>
      <c r="Y21" s="33"/>
      <c r="Z21" s="32"/>
      <c r="AA21" s="33"/>
      <c r="AB21" s="34"/>
      <c r="AC21" s="32"/>
      <c r="AD21" s="188"/>
      <c r="AE21" s="30"/>
      <c r="AF21" s="32"/>
      <c r="AG21" s="32"/>
      <c r="AH21" s="32"/>
      <c r="AI21" s="32"/>
      <c r="AJ21" s="32"/>
      <c r="AK21" s="32"/>
      <c r="AL21" s="3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X21" s="179"/>
      <c r="BL21" s="35"/>
      <c r="BM21" s="24"/>
      <c r="BP21" s="24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4"/>
    </row>
    <row r="22" spans="1:86" s="25" customFormat="1">
      <c r="A22" s="26" t="s">
        <v>53</v>
      </c>
      <c r="B22" s="29" t="s">
        <v>121</v>
      </c>
      <c r="C22" s="32" t="s">
        <v>122</v>
      </c>
      <c r="D22" s="32">
        <v>216015</v>
      </c>
      <c r="E22" s="32"/>
      <c r="F22" s="32"/>
      <c r="G22" s="187" t="s">
        <v>123</v>
      </c>
      <c r="H22" s="29" t="s">
        <v>131</v>
      </c>
      <c r="I22" s="29" t="s">
        <v>125</v>
      </c>
      <c r="J22" s="205">
        <v>-50</v>
      </c>
      <c r="K22" s="146">
        <f>IFERROR(VLOOKUP($I22,'Budget Rates 2025'!$C$2:$E$155,3,0),"")</f>
        <v>1</v>
      </c>
      <c r="L22" s="31">
        <f t="shared" si="0"/>
        <v>-50</v>
      </c>
      <c r="M22" s="31"/>
      <c r="N22" s="32"/>
      <c r="O22" s="32"/>
      <c r="P22" s="32"/>
      <c r="Q22" s="27"/>
      <c r="R22" s="32"/>
      <c r="S22" s="32"/>
      <c r="T22" s="28"/>
      <c r="U22" s="28"/>
      <c r="V22" s="28"/>
      <c r="W22" s="32"/>
      <c r="X22" s="32"/>
      <c r="Y22" s="33"/>
      <c r="Z22" s="32"/>
      <c r="AA22" s="33"/>
      <c r="AB22" s="34"/>
      <c r="AC22" s="32"/>
      <c r="AD22" s="188"/>
      <c r="AE22" s="30"/>
      <c r="AF22" s="32"/>
      <c r="AG22" s="32"/>
      <c r="AH22" s="32"/>
      <c r="AI22" s="32"/>
      <c r="AJ22" s="32"/>
      <c r="AK22" s="32"/>
      <c r="AL22" s="3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X22" s="179"/>
      <c r="BL22" s="35"/>
      <c r="BM22" s="24"/>
      <c r="BP22" s="24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4"/>
    </row>
    <row r="23" spans="1:86" s="2" customFormat="1">
      <c r="A23" s="26" t="s">
        <v>53</v>
      </c>
      <c r="B23" s="29" t="s">
        <v>121</v>
      </c>
      <c r="C23" s="32" t="s">
        <v>122</v>
      </c>
      <c r="D23" s="32">
        <v>216015</v>
      </c>
      <c r="E23" s="32"/>
      <c r="F23" s="32"/>
      <c r="G23" s="187" t="s">
        <v>123</v>
      </c>
      <c r="H23" s="29" t="s">
        <v>132</v>
      </c>
      <c r="I23" s="29" t="s">
        <v>125</v>
      </c>
      <c r="J23" s="205">
        <v>-900</v>
      </c>
      <c r="K23" s="146">
        <f>IFERROR(VLOOKUP($I23,'Budget Rates 2025'!$C$2:$E$155,3,0),"")</f>
        <v>1</v>
      </c>
      <c r="L23" s="31">
        <f t="shared" si="0"/>
        <v>-900</v>
      </c>
      <c r="M23" s="31"/>
      <c r="N23" s="32"/>
      <c r="O23" s="32"/>
      <c r="P23" s="32"/>
      <c r="Q23" s="27"/>
      <c r="R23" s="32"/>
      <c r="S23" s="32"/>
      <c r="T23" s="28"/>
      <c r="U23" s="28"/>
      <c r="V23" s="28"/>
      <c r="W23" s="32"/>
      <c r="X23" s="32"/>
      <c r="Y23" s="33"/>
      <c r="Z23" s="32"/>
      <c r="AA23" s="33"/>
      <c r="AB23" s="34"/>
      <c r="AC23" s="32"/>
      <c r="AD23" s="188"/>
      <c r="AE23" s="30"/>
      <c r="AF23" s="32"/>
      <c r="AG23" s="32"/>
      <c r="AH23" s="32"/>
      <c r="AI23" s="32"/>
      <c r="AJ23" s="32"/>
      <c r="AK23" s="32"/>
      <c r="AL23" s="3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182"/>
      <c r="AX23" s="179"/>
      <c r="AY23" s="182"/>
      <c r="BL23" s="36"/>
      <c r="BM23" s="37"/>
      <c r="BP23" s="37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4"/>
      <c r="CC23" s="25"/>
      <c r="CD23" s="25"/>
      <c r="CH23" s="182"/>
    </row>
    <row r="24" spans="1:86" s="2" customFormat="1">
      <c r="A24" s="26" t="s">
        <v>53</v>
      </c>
      <c r="B24" s="29" t="s">
        <v>121</v>
      </c>
      <c r="C24" s="32" t="s">
        <v>122</v>
      </c>
      <c r="D24" s="32">
        <v>216015</v>
      </c>
      <c r="E24" s="32"/>
      <c r="F24" s="32"/>
      <c r="G24" s="187" t="s">
        <v>123</v>
      </c>
      <c r="H24" s="29" t="s">
        <v>133</v>
      </c>
      <c r="I24" s="29" t="s">
        <v>125</v>
      </c>
      <c r="J24" s="205">
        <v>-50</v>
      </c>
      <c r="K24" s="146">
        <f>IFERROR(VLOOKUP($I24,'Budget Rates 2025'!$C$2:$E$155,3,0),"")</f>
        <v>1</v>
      </c>
      <c r="L24" s="31">
        <f t="shared" si="0"/>
        <v>-50</v>
      </c>
      <c r="M24" s="31"/>
      <c r="N24" s="32"/>
      <c r="O24" s="32"/>
      <c r="P24" s="32"/>
      <c r="Q24" s="27"/>
      <c r="R24" s="32"/>
      <c r="S24" s="32"/>
      <c r="T24" s="28"/>
      <c r="U24" s="28"/>
      <c r="V24" s="28"/>
      <c r="W24" s="32"/>
      <c r="X24" s="32"/>
      <c r="Y24" s="33"/>
      <c r="Z24" s="32"/>
      <c r="AA24" s="33"/>
      <c r="AB24" s="34"/>
      <c r="AC24" s="32"/>
      <c r="AD24" s="188"/>
      <c r="AE24" s="30"/>
      <c r="AF24" s="32"/>
      <c r="AG24" s="32"/>
      <c r="AH24" s="32"/>
      <c r="AI24" s="32"/>
      <c r="AJ24" s="32"/>
      <c r="AK24" s="32"/>
      <c r="AL24" s="3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182"/>
      <c r="AX24" s="179"/>
      <c r="AY24" s="182"/>
      <c r="BL24" s="36"/>
      <c r="BM24" s="37"/>
      <c r="BP24" s="37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4"/>
      <c r="CC24" s="25"/>
      <c r="CD24" s="25"/>
      <c r="CH24" s="182"/>
    </row>
    <row r="25" spans="1:86" s="2" customFormat="1">
      <c r="A25" s="26" t="s">
        <v>53</v>
      </c>
      <c r="B25" s="29" t="s">
        <v>121</v>
      </c>
      <c r="C25" s="32" t="s">
        <v>122</v>
      </c>
      <c r="D25" s="32">
        <v>216015</v>
      </c>
      <c r="E25" s="32"/>
      <c r="F25" s="32"/>
      <c r="G25" s="187" t="s">
        <v>123</v>
      </c>
      <c r="H25" s="29" t="s">
        <v>134</v>
      </c>
      <c r="I25" s="29" t="s">
        <v>125</v>
      </c>
      <c r="J25" s="205">
        <v>-900</v>
      </c>
      <c r="K25" s="146">
        <f>IFERROR(VLOOKUP($I25,'Budget Rates 2025'!$C$2:$E$155,3,0),"")</f>
        <v>1</v>
      </c>
      <c r="L25" s="31">
        <f t="shared" si="0"/>
        <v>-900</v>
      </c>
      <c r="M25" s="31"/>
      <c r="N25" s="32"/>
      <c r="O25" s="32"/>
      <c r="P25" s="32"/>
      <c r="Q25" s="27"/>
      <c r="R25" s="32"/>
      <c r="S25" s="32"/>
      <c r="T25" s="28"/>
      <c r="U25" s="28"/>
      <c r="V25" s="28"/>
      <c r="W25" s="32"/>
      <c r="X25" s="32"/>
      <c r="Y25" s="33"/>
      <c r="Z25" s="32"/>
      <c r="AA25" s="33"/>
      <c r="AB25" s="34"/>
      <c r="AC25" s="32"/>
      <c r="AD25" s="188"/>
      <c r="AE25" s="30"/>
      <c r="AF25" s="32"/>
      <c r="AG25" s="32"/>
      <c r="AH25" s="32"/>
      <c r="AI25" s="32"/>
      <c r="AJ25" s="32"/>
      <c r="AK25" s="32"/>
      <c r="AL25" s="3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182"/>
      <c r="AX25" s="179"/>
      <c r="AY25" s="182"/>
      <c r="BL25" s="36"/>
      <c r="BM25" s="37"/>
      <c r="BP25" s="37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4"/>
      <c r="CC25" s="25"/>
      <c r="CD25" s="25"/>
      <c r="CH25" s="182"/>
    </row>
    <row r="26" spans="1:86" s="2" customFormat="1">
      <c r="A26" s="26" t="s">
        <v>53</v>
      </c>
      <c r="B26" s="29" t="s">
        <v>121</v>
      </c>
      <c r="C26" s="32" t="s">
        <v>122</v>
      </c>
      <c r="D26" s="32">
        <v>216015</v>
      </c>
      <c r="E26" s="32"/>
      <c r="F26" s="32"/>
      <c r="G26" s="187" t="s">
        <v>123</v>
      </c>
      <c r="H26" s="29" t="s">
        <v>135</v>
      </c>
      <c r="I26" s="29" t="s">
        <v>125</v>
      </c>
      <c r="J26" s="205">
        <v>-900</v>
      </c>
      <c r="K26" s="146">
        <f>IFERROR(VLOOKUP($I26,'Budget Rates 2025'!$C$2:$E$155,3,0),"")</f>
        <v>1</v>
      </c>
      <c r="L26" s="31">
        <f t="shared" si="0"/>
        <v>-900</v>
      </c>
      <c r="M26" s="31"/>
      <c r="N26" s="32"/>
      <c r="O26" s="32"/>
      <c r="P26" s="32"/>
      <c r="Q26" s="27"/>
      <c r="R26" s="32"/>
      <c r="S26" s="32"/>
      <c r="T26" s="28"/>
      <c r="U26" s="28"/>
      <c r="V26" s="28"/>
      <c r="W26" s="32"/>
      <c r="X26" s="32"/>
      <c r="Y26" s="33"/>
      <c r="Z26" s="32"/>
      <c r="AA26" s="33"/>
      <c r="AB26" s="34"/>
      <c r="AC26" s="32"/>
      <c r="AD26" s="188"/>
      <c r="AE26" s="30"/>
      <c r="AF26" s="32"/>
      <c r="AG26" s="32"/>
      <c r="AH26" s="32"/>
      <c r="AI26" s="32"/>
      <c r="AJ26" s="32"/>
      <c r="AK26" s="32"/>
      <c r="AL26" s="3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182"/>
      <c r="AX26" s="179"/>
      <c r="AY26" s="182"/>
      <c r="BL26" s="36"/>
      <c r="BM26" s="37"/>
      <c r="BP26" s="37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4"/>
      <c r="CC26" s="25"/>
      <c r="CD26" s="25"/>
      <c r="CH26" s="182"/>
    </row>
    <row r="27" spans="1:86" s="2" customFormat="1">
      <c r="A27" s="26" t="s">
        <v>53</v>
      </c>
      <c r="B27" s="29" t="s">
        <v>121</v>
      </c>
      <c r="C27" s="32" t="s">
        <v>122</v>
      </c>
      <c r="D27" s="32">
        <v>216015</v>
      </c>
      <c r="E27" s="32"/>
      <c r="F27" s="32"/>
      <c r="G27" s="187" t="s">
        <v>123</v>
      </c>
      <c r="H27" s="29" t="s">
        <v>136</v>
      </c>
      <c r="I27" s="29" t="s">
        <v>125</v>
      </c>
      <c r="J27" s="205">
        <v>-900</v>
      </c>
      <c r="K27" s="146">
        <f>IFERROR(VLOOKUP($I27,'Budget Rates 2025'!$C$2:$E$155,3,0),"")</f>
        <v>1</v>
      </c>
      <c r="L27" s="31">
        <f t="shared" si="0"/>
        <v>-900</v>
      </c>
      <c r="M27" s="31"/>
      <c r="N27" s="32"/>
      <c r="O27" s="32"/>
      <c r="P27" s="32"/>
      <c r="Q27" s="27"/>
      <c r="R27" s="32"/>
      <c r="S27" s="32"/>
      <c r="T27" s="28"/>
      <c r="U27" s="28"/>
      <c r="V27" s="28"/>
      <c r="W27" s="32"/>
      <c r="X27" s="32"/>
      <c r="Y27" s="33"/>
      <c r="Z27" s="32"/>
      <c r="AA27" s="33"/>
      <c r="AB27" s="34"/>
      <c r="AC27" s="32"/>
      <c r="AD27" s="188"/>
      <c r="AE27" s="30"/>
      <c r="AF27" s="32"/>
      <c r="AG27" s="32"/>
      <c r="AH27" s="32"/>
      <c r="AI27" s="32"/>
      <c r="AJ27" s="32"/>
      <c r="AK27" s="32"/>
      <c r="AL27" s="3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182"/>
      <c r="AX27" s="179"/>
      <c r="AY27" s="182"/>
      <c r="BL27" s="36"/>
      <c r="BM27" s="37"/>
      <c r="BP27" s="37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4"/>
      <c r="CC27" s="25"/>
      <c r="CD27" s="25"/>
      <c r="CH27" s="182"/>
    </row>
    <row r="28" spans="1:86" s="2" customFormat="1">
      <c r="A28" s="26" t="s">
        <v>53</v>
      </c>
      <c r="B28" s="29" t="s">
        <v>121</v>
      </c>
      <c r="C28" s="32" t="s">
        <v>122</v>
      </c>
      <c r="D28" s="32">
        <v>216015</v>
      </c>
      <c r="E28" s="32"/>
      <c r="F28" s="32"/>
      <c r="G28" s="187" t="s">
        <v>123</v>
      </c>
      <c r="H28" s="29" t="s">
        <v>137</v>
      </c>
      <c r="I28" s="29" t="s">
        <v>125</v>
      </c>
      <c r="J28" s="205">
        <v>-900</v>
      </c>
      <c r="K28" s="146">
        <f>IFERROR(VLOOKUP($I28,'Budget Rates 2025'!$C$2:$E$155,3,0),"")</f>
        <v>1</v>
      </c>
      <c r="L28" s="31">
        <f t="shared" si="0"/>
        <v>-900</v>
      </c>
      <c r="M28" s="31"/>
      <c r="N28" s="32"/>
      <c r="O28" s="33"/>
      <c r="P28" s="32"/>
      <c r="Q28" s="27"/>
      <c r="R28" s="32"/>
      <c r="S28" s="32"/>
      <c r="T28" s="28"/>
      <c r="U28" s="28"/>
      <c r="V28" s="28"/>
      <c r="W28" s="32"/>
      <c r="X28" s="32"/>
      <c r="Y28" s="33"/>
      <c r="Z28" s="32"/>
      <c r="AA28" s="33"/>
      <c r="AB28" s="34"/>
      <c r="AC28" s="32"/>
      <c r="AD28" s="188"/>
      <c r="AE28" s="30"/>
      <c r="AF28" s="32"/>
      <c r="AG28" s="32"/>
      <c r="AH28" s="32"/>
      <c r="AI28" s="32"/>
      <c r="AJ28" s="32"/>
      <c r="AK28" s="32"/>
      <c r="AL28" s="3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182"/>
      <c r="AX28" s="179"/>
      <c r="AY28" s="182"/>
      <c r="BL28" s="36"/>
      <c r="BM28" s="37"/>
      <c r="BP28" s="37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4"/>
      <c r="CC28" s="25"/>
      <c r="CD28" s="25"/>
      <c r="CH28" s="182"/>
    </row>
    <row r="29" spans="1:86" s="2" customFormat="1">
      <c r="A29" s="26" t="s">
        <v>53</v>
      </c>
      <c r="B29" s="29" t="s">
        <v>121</v>
      </c>
      <c r="C29" s="32" t="s">
        <v>122</v>
      </c>
      <c r="D29" s="32">
        <v>216015</v>
      </c>
      <c r="E29" s="32"/>
      <c r="F29" s="32"/>
      <c r="G29" s="187" t="s">
        <v>123</v>
      </c>
      <c r="H29" s="29" t="s">
        <v>138</v>
      </c>
      <c r="I29" s="29" t="s">
        <v>125</v>
      </c>
      <c r="J29" s="205">
        <v>-900</v>
      </c>
      <c r="K29" s="146">
        <f>IFERROR(VLOOKUP($I29,'Budget Rates 2025'!$C$2:$E$155,3,0),"")</f>
        <v>1</v>
      </c>
      <c r="L29" s="31">
        <f t="shared" si="0"/>
        <v>-900</v>
      </c>
      <c r="M29" s="31" t="str">
        <f>IF(A29=Checks!$K$9,JRF!$B29,IF(OR(JRF!A29=Checks!$K$10,JRF!A29=Checks!$K$11),JRF!$Q29,""))</f>
        <v/>
      </c>
      <c r="N29" s="32"/>
      <c r="O29" s="32"/>
      <c r="P29" s="32"/>
      <c r="Q29" s="27"/>
      <c r="R29" s="32"/>
      <c r="S29" s="32"/>
      <c r="T29" s="28"/>
      <c r="U29" s="28"/>
      <c r="V29" s="28"/>
      <c r="W29" s="32"/>
      <c r="X29" s="32"/>
      <c r="Y29" s="33"/>
      <c r="Z29" s="32"/>
      <c r="AA29" s="33"/>
      <c r="AB29" s="34"/>
      <c r="AC29" s="32"/>
      <c r="AD29" s="188"/>
      <c r="AE29" s="30"/>
      <c r="AF29" s="32"/>
      <c r="AG29" s="32"/>
      <c r="AH29" s="32"/>
      <c r="AI29" s="32"/>
      <c r="AJ29" s="32"/>
      <c r="AK29" s="32"/>
      <c r="AL29" s="3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182"/>
      <c r="AX29" s="179">
        <v>18</v>
      </c>
      <c r="AY29" s="182"/>
      <c r="BL29" s="36"/>
      <c r="BM29" s="37"/>
      <c r="BP29" s="37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4"/>
      <c r="CC29" s="25"/>
      <c r="CD29" s="25"/>
      <c r="CH29" s="182"/>
    </row>
    <row r="30" spans="1:86" s="2" customFormat="1">
      <c r="A30" s="26" t="s">
        <v>53</v>
      </c>
      <c r="B30" s="29" t="s">
        <v>121</v>
      </c>
      <c r="C30" s="32" t="s">
        <v>122</v>
      </c>
      <c r="D30" s="32">
        <v>216015</v>
      </c>
      <c r="E30" s="32"/>
      <c r="F30" s="32"/>
      <c r="G30" s="187" t="s">
        <v>123</v>
      </c>
      <c r="H30" s="29" t="s">
        <v>139</v>
      </c>
      <c r="I30" s="29" t="s">
        <v>125</v>
      </c>
      <c r="J30" s="205">
        <v>-900</v>
      </c>
      <c r="K30" s="146">
        <f>IFERROR(VLOOKUP($I30,'Budget Rates 2025'!$C$2:$E$155,3,0),"")</f>
        <v>1</v>
      </c>
      <c r="L30" s="31">
        <f t="shared" si="0"/>
        <v>-900</v>
      </c>
      <c r="M30" s="31" t="str">
        <f>IF(A30=Checks!$K$9,JRF!$B30,IF(OR(JRF!A30=Checks!$K$10,JRF!A30=Checks!$K$11),JRF!$Q30,""))</f>
        <v/>
      </c>
      <c r="N30" s="32"/>
      <c r="O30" s="32"/>
      <c r="P30" s="32"/>
      <c r="Q30" s="27"/>
      <c r="R30" s="32"/>
      <c r="S30" s="32"/>
      <c r="T30" s="28"/>
      <c r="U30" s="28"/>
      <c r="V30" s="28"/>
      <c r="W30" s="32"/>
      <c r="X30" s="32"/>
      <c r="Y30" s="33"/>
      <c r="Z30" s="32"/>
      <c r="AA30" s="33"/>
      <c r="AB30" s="34"/>
      <c r="AC30" s="32"/>
      <c r="AD30" s="188"/>
      <c r="AE30" s="30"/>
      <c r="AF30" s="32"/>
      <c r="AG30" s="32"/>
      <c r="AH30" s="32"/>
      <c r="AI30" s="32"/>
      <c r="AJ30" s="32"/>
      <c r="AK30" s="32"/>
      <c r="AL30" s="3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182"/>
      <c r="AX30" s="179">
        <v>19</v>
      </c>
      <c r="AY30" s="182"/>
      <c r="BL30" s="36"/>
      <c r="BM30" s="37"/>
      <c r="BP30" s="37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4"/>
      <c r="CC30" s="25"/>
      <c r="CD30" s="25"/>
      <c r="CH30" s="182"/>
    </row>
    <row r="31" spans="1:86" s="2" customFormat="1">
      <c r="A31" s="26" t="s">
        <v>53</v>
      </c>
      <c r="B31" s="29" t="s">
        <v>121</v>
      </c>
      <c r="C31" s="32" t="s">
        <v>122</v>
      </c>
      <c r="D31" s="32">
        <v>216015</v>
      </c>
      <c r="E31" s="32"/>
      <c r="F31" s="32"/>
      <c r="G31" s="187" t="s">
        <v>123</v>
      </c>
      <c r="H31" s="29" t="s">
        <v>140</v>
      </c>
      <c r="I31" s="29" t="s">
        <v>125</v>
      </c>
      <c r="J31" s="205">
        <v>-900</v>
      </c>
      <c r="K31" s="146">
        <f>IFERROR(VLOOKUP($I31,'Budget Rates 2025'!$C$2:$E$155,3,0),"")</f>
        <v>1</v>
      </c>
      <c r="L31" s="31">
        <f t="shared" si="0"/>
        <v>-900</v>
      </c>
      <c r="M31" s="31" t="str">
        <f>IF(A31=Checks!$K$9,JRF!$B31,IF(OR(JRF!A31=Checks!$K$10,JRF!A31=Checks!$K$11),JRF!$Q31,""))</f>
        <v/>
      </c>
      <c r="N31" s="32"/>
      <c r="O31" s="32"/>
      <c r="P31" s="32"/>
      <c r="Q31" s="27"/>
      <c r="R31" s="32"/>
      <c r="S31" s="32"/>
      <c r="T31" s="28"/>
      <c r="U31" s="28"/>
      <c r="V31" s="28"/>
      <c r="W31" s="32"/>
      <c r="X31" s="32"/>
      <c r="Y31" s="33"/>
      <c r="Z31" s="32"/>
      <c r="AA31" s="33"/>
      <c r="AB31" s="34"/>
      <c r="AC31" s="32"/>
      <c r="AD31" s="188"/>
      <c r="AE31" s="30"/>
      <c r="AF31" s="32"/>
      <c r="AG31" s="32"/>
      <c r="AH31" s="32"/>
      <c r="AI31" s="32"/>
      <c r="AJ31" s="32"/>
      <c r="AK31" s="32"/>
      <c r="AL31" s="3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182"/>
      <c r="AX31" s="179">
        <v>20</v>
      </c>
      <c r="AY31" s="182"/>
      <c r="BL31" s="36"/>
      <c r="BM31" s="37"/>
      <c r="BP31" s="37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4"/>
      <c r="CC31" s="25"/>
      <c r="CD31" s="25"/>
      <c r="CH31" s="182"/>
    </row>
    <row r="32" spans="1:86" s="2" customFormat="1">
      <c r="A32" s="26" t="s">
        <v>53</v>
      </c>
      <c r="B32" s="29" t="s">
        <v>121</v>
      </c>
      <c r="C32" s="32" t="s">
        <v>122</v>
      </c>
      <c r="D32" s="32">
        <v>216015</v>
      </c>
      <c r="E32" s="32"/>
      <c r="F32" s="32"/>
      <c r="G32" s="187" t="s">
        <v>123</v>
      </c>
      <c r="H32" s="29" t="s">
        <v>141</v>
      </c>
      <c r="I32" s="29" t="s">
        <v>125</v>
      </c>
      <c r="J32" s="205">
        <v>-900</v>
      </c>
      <c r="K32" s="146">
        <f>IFERROR(VLOOKUP($I32,'Budget Rates 2025'!$C$2:$E$155,3,0),"")</f>
        <v>1</v>
      </c>
      <c r="L32" s="31">
        <f t="shared" si="0"/>
        <v>-900</v>
      </c>
      <c r="M32" s="31" t="str">
        <f>IF(A32=Checks!$K$9,JRF!$B32,IF(OR(JRF!A32=Checks!$K$10,JRF!A32=Checks!$K$11),JRF!$Q32,""))</f>
        <v/>
      </c>
      <c r="N32" s="32"/>
      <c r="O32" s="32"/>
      <c r="P32" s="32"/>
      <c r="Q32" s="27"/>
      <c r="R32" s="32"/>
      <c r="S32" s="32"/>
      <c r="T32" s="28"/>
      <c r="U32" s="28"/>
      <c r="V32" s="28"/>
      <c r="W32" s="32"/>
      <c r="X32" s="32"/>
      <c r="Y32" s="33"/>
      <c r="Z32" s="32"/>
      <c r="AA32" s="33"/>
      <c r="AB32" s="34"/>
      <c r="AC32" s="32"/>
      <c r="AD32" s="188"/>
      <c r="AE32" s="30"/>
      <c r="AF32" s="32"/>
      <c r="AG32" s="32"/>
      <c r="AH32" s="32"/>
      <c r="AI32" s="32"/>
      <c r="AJ32" s="32"/>
      <c r="AK32" s="32"/>
      <c r="AL32" s="3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182"/>
      <c r="AX32" s="179">
        <v>21</v>
      </c>
      <c r="AY32" s="182"/>
      <c r="BL32" s="36"/>
      <c r="BM32" s="37"/>
      <c r="BP32" s="37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4"/>
      <c r="CC32" s="25"/>
      <c r="CD32" s="25"/>
      <c r="CH32" s="182"/>
    </row>
    <row r="33" spans="1:86" s="2" customFormat="1">
      <c r="A33" s="26" t="s">
        <v>53</v>
      </c>
      <c r="B33" s="29" t="s">
        <v>121</v>
      </c>
      <c r="C33" s="32" t="s">
        <v>122</v>
      </c>
      <c r="D33" s="32">
        <v>216015</v>
      </c>
      <c r="E33" s="32"/>
      <c r="F33" s="32"/>
      <c r="G33" s="187" t="s">
        <v>123</v>
      </c>
      <c r="H33" s="29" t="s">
        <v>142</v>
      </c>
      <c r="I33" s="29" t="s">
        <v>125</v>
      </c>
      <c r="J33" s="205">
        <v>-900</v>
      </c>
      <c r="K33" s="146">
        <f>IFERROR(VLOOKUP($I33,'Budget Rates 2025'!$C$2:$E$155,3,0),"")</f>
        <v>1</v>
      </c>
      <c r="L33" s="31">
        <f t="shared" si="0"/>
        <v>-900</v>
      </c>
      <c r="M33" s="31" t="str">
        <f>IF(A33=Checks!$K$9,JRF!$B33,IF(OR(JRF!A33=Checks!$K$10,JRF!A33=Checks!$K$11),JRF!$Q33,""))</f>
        <v/>
      </c>
      <c r="N33" s="32"/>
      <c r="O33" s="32"/>
      <c r="P33" s="32"/>
      <c r="Q33" s="27"/>
      <c r="R33" s="32"/>
      <c r="S33" s="32"/>
      <c r="T33" s="28"/>
      <c r="U33" s="28"/>
      <c r="V33" s="28"/>
      <c r="W33" s="32"/>
      <c r="X33" s="32"/>
      <c r="Y33" s="33"/>
      <c r="Z33" s="32"/>
      <c r="AA33" s="33"/>
      <c r="AB33" s="34"/>
      <c r="AC33" s="32"/>
      <c r="AD33" s="188"/>
      <c r="AE33" s="30"/>
      <c r="AF33" s="32"/>
      <c r="AG33" s="32"/>
      <c r="AH33" s="32"/>
      <c r="AI33" s="32"/>
      <c r="AJ33" s="32"/>
      <c r="AK33" s="32"/>
      <c r="AL33" s="3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182"/>
      <c r="AX33" s="179">
        <v>22</v>
      </c>
      <c r="AY33" s="182"/>
      <c r="BL33" s="36"/>
      <c r="BM33" s="37"/>
      <c r="BP33" s="37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4"/>
      <c r="CC33" s="25"/>
      <c r="CD33" s="25"/>
      <c r="CH33" s="182"/>
    </row>
    <row r="34" spans="1:86" s="2" customFormat="1">
      <c r="A34" s="26" t="s">
        <v>53</v>
      </c>
      <c r="B34" s="29" t="s">
        <v>121</v>
      </c>
      <c r="C34" s="32" t="s">
        <v>122</v>
      </c>
      <c r="D34" s="32">
        <v>216015</v>
      </c>
      <c r="E34" s="32"/>
      <c r="F34" s="32"/>
      <c r="G34" s="187" t="s">
        <v>123</v>
      </c>
      <c r="H34" s="29" t="s">
        <v>143</v>
      </c>
      <c r="I34" s="29" t="s">
        <v>125</v>
      </c>
      <c r="J34" s="205">
        <v>-900</v>
      </c>
      <c r="K34" s="146">
        <f>IFERROR(VLOOKUP($I34,'Budget Rates 2025'!$C$2:$E$155,3,0),"")</f>
        <v>1</v>
      </c>
      <c r="L34" s="31">
        <f t="shared" si="0"/>
        <v>-900</v>
      </c>
      <c r="M34" s="31" t="str">
        <f>IF(A34=Checks!$K$9,JRF!$B34,IF(OR(JRF!A34=Checks!$K$10,JRF!A34=Checks!$K$11),JRF!$Q34,""))</f>
        <v/>
      </c>
      <c r="N34" s="32"/>
      <c r="O34" s="32"/>
      <c r="P34" s="32"/>
      <c r="Q34" s="27"/>
      <c r="R34" s="32"/>
      <c r="S34" s="32"/>
      <c r="T34" s="28"/>
      <c r="U34" s="28"/>
      <c r="V34" s="28"/>
      <c r="W34" s="32"/>
      <c r="X34" s="32"/>
      <c r="Y34" s="33"/>
      <c r="Z34" s="32"/>
      <c r="AA34" s="33"/>
      <c r="AB34" s="34"/>
      <c r="AC34" s="32"/>
      <c r="AD34" s="188"/>
      <c r="AE34" s="30"/>
      <c r="AF34" s="32"/>
      <c r="AG34" s="32"/>
      <c r="AH34" s="32"/>
      <c r="AI34" s="32"/>
      <c r="AJ34" s="32"/>
      <c r="AK34" s="32"/>
      <c r="AL34" s="3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182"/>
      <c r="AX34" s="179">
        <v>23</v>
      </c>
      <c r="AY34" s="182"/>
      <c r="BL34" s="36"/>
      <c r="BM34" s="37"/>
      <c r="BP34" s="37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4"/>
      <c r="CC34" s="25"/>
      <c r="CD34" s="25"/>
      <c r="CH34" s="182"/>
    </row>
    <row r="35" spans="1:86" s="2" customFormat="1">
      <c r="A35" s="26" t="s">
        <v>53</v>
      </c>
      <c r="B35" s="29" t="s">
        <v>121</v>
      </c>
      <c r="C35" s="32" t="s">
        <v>122</v>
      </c>
      <c r="D35" s="32">
        <v>216015</v>
      </c>
      <c r="E35" s="32"/>
      <c r="F35" s="32"/>
      <c r="G35" s="187" t="s">
        <v>123</v>
      </c>
      <c r="H35" s="29" t="s">
        <v>144</v>
      </c>
      <c r="I35" s="29" t="s">
        <v>125</v>
      </c>
      <c r="J35" s="205">
        <v>-900</v>
      </c>
      <c r="K35" s="146">
        <f>IFERROR(VLOOKUP($I35,'Budget Rates 2025'!$C$2:$E$155,3,0),"")</f>
        <v>1</v>
      </c>
      <c r="L35" s="31">
        <f t="shared" si="0"/>
        <v>-900</v>
      </c>
      <c r="M35" s="31" t="str">
        <f>IF(A35=Checks!$K$9,JRF!$B35,IF(OR(JRF!A35=Checks!$K$10,JRF!A35=Checks!$K$11),JRF!$Q35,""))</f>
        <v/>
      </c>
      <c r="N35" s="32"/>
      <c r="O35" s="32"/>
      <c r="P35" s="32"/>
      <c r="Q35" s="27"/>
      <c r="R35" s="32"/>
      <c r="S35" s="32"/>
      <c r="T35" s="28"/>
      <c r="U35" s="28"/>
      <c r="V35" s="28"/>
      <c r="W35" s="32"/>
      <c r="X35" s="32"/>
      <c r="Y35" s="33"/>
      <c r="Z35" s="32"/>
      <c r="AA35" s="33"/>
      <c r="AB35" s="34"/>
      <c r="AC35" s="32"/>
      <c r="AD35" s="188"/>
      <c r="AE35" s="30"/>
      <c r="AF35" s="32"/>
      <c r="AG35" s="32"/>
      <c r="AH35" s="32"/>
      <c r="AI35" s="32"/>
      <c r="AJ35" s="32"/>
      <c r="AK35" s="32"/>
      <c r="AL35" s="3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182"/>
      <c r="AX35" s="179">
        <v>24</v>
      </c>
      <c r="AY35" s="182"/>
      <c r="BL35" s="36"/>
      <c r="BM35" s="37"/>
      <c r="BP35" s="37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4"/>
      <c r="CC35" s="25"/>
      <c r="CD35" s="25"/>
      <c r="CH35" s="182"/>
    </row>
    <row r="36" spans="1:86" s="2" customFormat="1">
      <c r="A36" s="26" t="s">
        <v>53</v>
      </c>
      <c r="B36" s="29" t="s">
        <v>121</v>
      </c>
      <c r="C36" s="32" t="s">
        <v>122</v>
      </c>
      <c r="D36" s="32">
        <v>216015</v>
      </c>
      <c r="E36" s="32"/>
      <c r="F36" s="32"/>
      <c r="G36" s="187" t="s">
        <v>123</v>
      </c>
      <c r="H36" s="29" t="s">
        <v>145</v>
      </c>
      <c r="I36" s="29" t="s">
        <v>125</v>
      </c>
      <c r="J36" s="205">
        <v>-900</v>
      </c>
      <c r="K36" s="146">
        <f>IFERROR(VLOOKUP($I36,'Budget Rates 2025'!$C$2:$E$155,3,0),"")</f>
        <v>1</v>
      </c>
      <c r="L36" s="31">
        <f t="shared" si="0"/>
        <v>-900</v>
      </c>
      <c r="M36" s="31" t="str">
        <f>IF(A36=Checks!$K$9,JRF!$B36,IF(OR(JRF!A36=Checks!$K$10,JRF!A36=Checks!$K$11),JRF!$Q36,""))</f>
        <v/>
      </c>
      <c r="N36" s="32"/>
      <c r="O36" s="32"/>
      <c r="P36" s="32"/>
      <c r="Q36" s="27"/>
      <c r="R36" s="32"/>
      <c r="S36" s="32"/>
      <c r="T36" s="28"/>
      <c r="U36" s="28"/>
      <c r="V36" s="28"/>
      <c r="W36" s="32"/>
      <c r="X36" s="32"/>
      <c r="Y36" s="33"/>
      <c r="Z36" s="32"/>
      <c r="AA36" s="33"/>
      <c r="AB36" s="34"/>
      <c r="AC36" s="32"/>
      <c r="AD36" s="188"/>
      <c r="AE36" s="30"/>
      <c r="AF36" s="32"/>
      <c r="AG36" s="32"/>
      <c r="AH36" s="32"/>
      <c r="AI36" s="32"/>
      <c r="AJ36" s="32"/>
      <c r="AK36" s="32"/>
      <c r="AL36" s="3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182"/>
      <c r="AX36" s="179">
        <v>25</v>
      </c>
      <c r="AY36" s="182"/>
      <c r="BL36" s="36"/>
      <c r="BM36" s="37"/>
      <c r="BP36" s="37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4"/>
      <c r="CC36" s="25"/>
      <c r="CD36" s="25"/>
      <c r="CH36" s="182"/>
    </row>
    <row r="37" spans="1:86" s="2" customFormat="1">
      <c r="A37" s="26"/>
      <c r="B37" s="27"/>
      <c r="C37" s="32"/>
      <c r="D37" s="32"/>
      <c r="E37" s="32"/>
      <c r="F37" s="32"/>
      <c r="G37" s="187"/>
      <c r="H37" s="30"/>
      <c r="I37" s="29"/>
      <c r="J37" s="30"/>
      <c r="K37" s="146" t="str">
        <f>IFERROR(VLOOKUP($I37,'Budget Rates 2025'!$C$2:$E$155,3,0),"")</f>
        <v/>
      </c>
      <c r="L37" s="31" t="str">
        <f t="shared" ref="L37:L79" si="1">IFERROR(J37/K37,"")</f>
        <v/>
      </c>
      <c r="M37" s="31" t="str">
        <f>IF(A37=Checks!$K$9,JRF!$B37,IF(OR(JRF!A37=Checks!$K$10,JRF!A37=Checks!$K$11),JRF!$Q37,""))</f>
        <v/>
      </c>
      <c r="N37" s="32"/>
      <c r="O37" s="32"/>
      <c r="P37" s="32"/>
      <c r="Q37" s="27"/>
      <c r="R37" s="32"/>
      <c r="S37" s="32"/>
      <c r="T37" s="28"/>
      <c r="U37" s="28"/>
      <c r="V37" s="28"/>
      <c r="W37" s="32"/>
      <c r="X37" s="32"/>
      <c r="Y37" s="33"/>
      <c r="Z37" s="32"/>
      <c r="AA37" s="33"/>
      <c r="AB37" s="34"/>
      <c r="AC37" s="32"/>
      <c r="AD37" s="188"/>
      <c r="AE37" s="30"/>
      <c r="AF37" s="32"/>
      <c r="AG37" s="32"/>
      <c r="AH37" s="32"/>
      <c r="AI37" s="32"/>
      <c r="AJ37" s="32"/>
      <c r="AK37" s="32"/>
      <c r="AL37" s="3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182"/>
      <c r="AX37" s="179">
        <v>26</v>
      </c>
      <c r="AY37" s="182"/>
      <c r="BL37" s="36"/>
      <c r="BM37" s="37"/>
      <c r="BP37" s="37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4"/>
      <c r="CC37" s="25"/>
      <c r="CD37" s="25"/>
      <c r="CH37" s="182"/>
    </row>
    <row r="38" spans="1:86" s="2" customFormat="1">
      <c r="A38" s="26" t="s">
        <v>53</v>
      </c>
      <c r="B38" s="32" t="s">
        <v>121</v>
      </c>
      <c r="C38" s="32">
        <v>76300</v>
      </c>
      <c r="D38" s="32">
        <v>690035</v>
      </c>
      <c r="E38" s="32"/>
      <c r="F38" s="32"/>
      <c r="G38" s="187" t="s">
        <v>123</v>
      </c>
      <c r="H38" s="29" t="s">
        <v>124</v>
      </c>
      <c r="I38" s="29" t="s">
        <v>125</v>
      </c>
      <c r="J38" s="30">
        <v>900</v>
      </c>
      <c r="K38" s="146">
        <f>IFERROR(VLOOKUP($I38,'Budget Rates 2025'!$C$2:$E$155,3,0),"")</f>
        <v>1</v>
      </c>
      <c r="L38" s="31">
        <f t="shared" si="1"/>
        <v>900</v>
      </c>
      <c r="M38" s="31" t="str">
        <f>IF(A38=Checks!$K$9,JRF!$B38,IF(OR(JRF!A38=Checks!$K$10,JRF!A38=Checks!$K$11),JRF!$Q38,""))</f>
        <v/>
      </c>
      <c r="N38" s="32"/>
      <c r="O38" s="32"/>
      <c r="P38" s="32"/>
      <c r="Q38" s="27"/>
      <c r="R38" s="32"/>
      <c r="S38" s="32"/>
      <c r="T38" s="28"/>
      <c r="U38" s="28"/>
      <c r="V38" s="28"/>
      <c r="W38" s="32"/>
      <c r="X38" s="32"/>
      <c r="Y38" s="33"/>
      <c r="Z38" s="32"/>
      <c r="AA38" s="33"/>
      <c r="AB38" s="34"/>
      <c r="AC38" s="32"/>
      <c r="AD38" s="188"/>
      <c r="AE38" s="30"/>
      <c r="AF38" s="32"/>
      <c r="AG38" s="32"/>
      <c r="AH38" s="32"/>
      <c r="AI38" s="32"/>
      <c r="AJ38" s="32"/>
      <c r="AK38" s="32"/>
      <c r="AL38" s="3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182"/>
      <c r="AX38" s="179">
        <v>27</v>
      </c>
      <c r="AY38" s="182"/>
      <c r="BL38" s="36"/>
      <c r="BM38" s="37"/>
      <c r="BP38" s="37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4"/>
      <c r="CC38" s="25"/>
      <c r="CD38" s="25"/>
      <c r="CH38" s="182"/>
    </row>
    <row r="39" spans="1:86" s="2" customFormat="1">
      <c r="A39" s="26" t="s">
        <v>53</v>
      </c>
      <c r="B39" s="32" t="s">
        <v>121</v>
      </c>
      <c r="C39" s="32">
        <v>75067</v>
      </c>
      <c r="D39" s="32">
        <v>690035</v>
      </c>
      <c r="E39" s="32"/>
      <c r="F39" s="32"/>
      <c r="G39" s="187" t="s">
        <v>123</v>
      </c>
      <c r="H39" s="29" t="s">
        <v>126</v>
      </c>
      <c r="I39" s="29" t="s">
        <v>125</v>
      </c>
      <c r="J39" s="30">
        <v>900</v>
      </c>
      <c r="K39" s="146">
        <f>IFERROR(VLOOKUP($I39,'Budget Rates 2025'!$C$2:$E$155,3,0),"")</f>
        <v>1</v>
      </c>
      <c r="L39" s="31">
        <f t="shared" si="1"/>
        <v>900</v>
      </c>
      <c r="M39" s="31" t="str">
        <f>IF(A39=Checks!$K$9,JRF!$B39,IF(OR(JRF!A39=Checks!$K$10,JRF!A39=Checks!$K$11),JRF!$Q39,""))</f>
        <v/>
      </c>
      <c r="N39" s="32"/>
      <c r="O39" s="32"/>
      <c r="P39" s="32"/>
      <c r="Q39" s="27"/>
      <c r="R39" s="32"/>
      <c r="S39" s="32"/>
      <c r="T39" s="28"/>
      <c r="U39" s="28"/>
      <c r="V39" s="28"/>
      <c r="W39" s="32"/>
      <c r="X39" s="32"/>
      <c r="Y39" s="33"/>
      <c r="Z39" s="32"/>
      <c r="AA39" s="33"/>
      <c r="AB39" s="34"/>
      <c r="AC39" s="32"/>
      <c r="AD39" s="188"/>
      <c r="AE39" s="30"/>
      <c r="AF39" s="32"/>
      <c r="AG39" s="32"/>
      <c r="AH39" s="32"/>
      <c r="AI39" s="32"/>
      <c r="AJ39" s="32"/>
      <c r="AK39" s="32"/>
      <c r="AL39" s="3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182"/>
      <c r="AX39" s="179">
        <v>28</v>
      </c>
      <c r="AY39" s="182"/>
      <c r="BL39" s="36"/>
      <c r="BM39" s="37"/>
      <c r="BP39" s="37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4"/>
      <c r="CC39" s="25"/>
      <c r="CD39" s="25"/>
      <c r="CH39" s="182"/>
    </row>
    <row r="40" spans="1:86" s="2" customFormat="1">
      <c r="A40" s="26" t="s">
        <v>53</v>
      </c>
      <c r="B40" s="32" t="s">
        <v>121</v>
      </c>
      <c r="C40" s="32">
        <v>72578</v>
      </c>
      <c r="D40" s="32">
        <v>690035</v>
      </c>
      <c r="E40" s="32"/>
      <c r="F40" s="32"/>
      <c r="G40" s="187" t="s">
        <v>123</v>
      </c>
      <c r="H40" s="29" t="s">
        <v>127</v>
      </c>
      <c r="I40" s="29" t="s">
        <v>125</v>
      </c>
      <c r="J40" s="30">
        <v>900</v>
      </c>
      <c r="K40" s="146">
        <f>IFERROR(VLOOKUP($I40,'Budget Rates 2025'!$C$2:$E$155,3,0),"")</f>
        <v>1</v>
      </c>
      <c r="L40" s="31">
        <f t="shared" si="1"/>
        <v>900</v>
      </c>
      <c r="M40" s="31" t="str">
        <f>IF(A40=Checks!$K$9,JRF!$B40,IF(OR(JRF!A40=Checks!$K$10,JRF!A40=Checks!$K$11),JRF!$Q40,""))</f>
        <v/>
      </c>
      <c r="N40" s="32"/>
      <c r="O40" s="32"/>
      <c r="P40" s="32"/>
      <c r="Q40" s="27"/>
      <c r="R40" s="32"/>
      <c r="S40" s="32"/>
      <c r="T40" s="28"/>
      <c r="U40" s="28"/>
      <c r="V40" s="28"/>
      <c r="W40" s="32"/>
      <c r="X40" s="32"/>
      <c r="Y40" s="33"/>
      <c r="Z40" s="32"/>
      <c r="AA40" s="33"/>
      <c r="AB40" s="34"/>
      <c r="AC40" s="32"/>
      <c r="AD40" s="188"/>
      <c r="AE40" s="30"/>
      <c r="AF40" s="32"/>
      <c r="AG40" s="32"/>
      <c r="AH40" s="32"/>
      <c r="AI40" s="32"/>
      <c r="AJ40" s="32"/>
      <c r="AK40" s="32"/>
      <c r="AL40" s="3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182"/>
      <c r="AX40" s="179">
        <v>29</v>
      </c>
      <c r="AY40" s="182"/>
      <c r="BL40" s="36"/>
      <c r="BM40" s="37"/>
      <c r="BP40" s="37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4"/>
      <c r="CC40" s="25"/>
      <c r="CD40" s="25"/>
      <c r="CH40" s="182"/>
    </row>
    <row r="41" spans="1:86" s="2" customFormat="1">
      <c r="A41" s="26" t="s">
        <v>53</v>
      </c>
      <c r="B41" s="32" t="s">
        <v>121</v>
      </c>
      <c r="C41" s="32">
        <v>74135</v>
      </c>
      <c r="D41" s="32">
        <v>690035</v>
      </c>
      <c r="E41" s="32"/>
      <c r="F41" s="32"/>
      <c r="G41" s="187" t="s">
        <v>123</v>
      </c>
      <c r="H41" s="29" t="s">
        <v>128</v>
      </c>
      <c r="I41" s="29" t="s">
        <v>125</v>
      </c>
      <c r="J41" s="30">
        <v>900</v>
      </c>
      <c r="K41" s="146">
        <f>IFERROR(VLOOKUP($I41,'Budget Rates 2025'!$C$2:$E$155,3,0),"")</f>
        <v>1</v>
      </c>
      <c r="L41" s="31">
        <f t="shared" si="1"/>
        <v>900</v>
      </c>
      <c r="M41" s="31" t="str">
        <f>IF(A41=Checks!$K$9,JRF!$B41,IF(OR(JRF!A41=Checks!$K$10,JRF!A41=Checks!$K$11),JRF!$Q41,""))</f>
        <v/>
      </c>
      <c r="N41" s="32"/>
      <c r="O41" s="32"/>
      <c r="P41" s="32"/>
      <c r="Q41" s="27"/>
      <c r="R41" s="32"/>
      <c r="S41" s="32"/>
      <c r="T41" s="28"/>
      <c r="U41" s="28"/>
      <c r="V41" s="32"/>
      <c r="W41" s="32"/>
      <c r="X41" s="32"/>
      <c r="Y41" s="33"/>
      <c r="Z41" s="32"/>
      <c r="AA41" s="33"/>
      <c r="AB41" s="34"/>
      <c r="AC41" s="32"/>
      <c r="AD41" s="30"/>
      <c r="AE41" s="30"/>
      <c r="AF41" s="32"/>
      <c r="AG41" s="32"/>
      <c r="AH41" s="32"/>
      <c r="AI41" s="32"/>
      <c r="AJ41" s="32"/>
      <c r="AK41" s="32"/>
      <c r="AL41" s="3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182"/>
      <c r="AX41" s="179">
        <v>30</v>
      </c>
      <c r="AY41" s="182"/>
      <c r="BL41" s="36"/>
      <c r="BM41" s="37"/>
      <c r="BP41" s="37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4"/>
      <c r="CC41" s="25"/>
      <c r="CD41" s="25"/>
      <c r="CH41" s="182"/>
    </row>
    <row r="42" spans="1:86" s="2" customFormat="1">
      <c r="A42" s="26" t="s">
        <v>53</v>
      </c>
      <c r="B42" s="32" t="s">
        <v>121</v>
      </c>
      <c r="C42" s="32">
        <v>76695</v>
      </c>
      <c r="D42" s="32">
        <v>690035</v>
      </c>
      <c r="E42" s="32"/>
      <c r="F42" s="32"/>
      <c r="G42" s="187" t="s">
        <v>123</v>
      </c>
      <c r="H42" s="29" t="s">
        <v>129</v>
      </c>
      <c r="I42" s="29" t="s">
        <v>125</v>
      </c>
      <c r="J42" s="30">
        <v>900</v>
      </c>
      <c r="K42" s="146">
        <f>IFERROR(VLOOKUP($I42,'Budget Rates 2025'!$C$2:$E$155,3,0),"")</f>
        <v>1</v>
      </c>
      <c r="L42" s="31">
        <f t="shared" si="1"/>
        <v>900</v>
      </c>
      <c r="M42" s="31" t="str">
        <f>IF(A42=Checks!$K$9,JRF!$B42,IF(OR(JRF!A42=Checks!$K$10,JRF!A42=Checks!$K$11),JRF!$Q42,""))</f>
        <v/>
      </c>
      <c r="N42" s="32"/>
      <c r="O42" s="32"/>
      <c r="P42" s="32"/>
      <c r="Q42" s="27"/>
      <c r="R42" s="32"/>
      <c r="S42" s="32"/>
      <c r="T42" s="28"/>
      <c r="U42" s="28"/>
      <c r="V42" s="28"/>
      <c r="W42" s="32"/>
      <c r="X42" s="32"/>
      <c r="Y42" s="33"/>
      <c r="Z42" s="32"/>
      <c r="AA42" s="33"/>
      <c r="AB42" s="34"/>
      <c r="AC42" s="32"/>
      <c r="AD42" s="30"/>
      <c r="AE42" s="30"/>
      <c r="AF42" s="32"/>
      <c r="AG42" s="32"/>
      <c r="AH42" s="32"/>
      <c r="AI42" s="32"/>
      <c r="AJ42" s="32"/>
      <c r="AK42" s="32"/>
      <c r="AL42" s="3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182"/>
      <c r="AX42" s="179">
        <v>31</v>
      </c>
      <c r="AY42" s="182"/>
      <c r="BL42" s="36"/>
      <c r="BM42" s="37"/>
      <c r="BP42" s="37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4"/>
      <c r="CC42" s="25"/>
      <c r="CD42" s="25"/>
      <c r="CH42" s="182"/>
    </row>
    <row r="43" spans="1:86" s="2" customFormat="1">
      <c r="A43" s="26" t="s">
        <v>53</v>
      </c>
      <c r="B43" s="32" t="s">
        <v>121</v>
      </c>
      <c r="C43" s="32">
        <v>73467</v>
      </c>
      <c r="D43" s="32">
        <v>690035</v>
      </c>
      <c r="E43" s="32"/>
      <c r="F43" s="32"/>
      <c r="G43" s="187" t="s">
        <v>123</v>
      </c>
      <c r="H43" s="29" t="s">
        <v>130</v>
      </c>
      <c r="I43" s="29" t="s">
        <v>125</v>
      </c>
      <c r="J43" s="30">
        <v>900</v>
      </c>
      <c r="K43" s="146">
        <f>IFERROR(VLOOKUP($I43,'Budget Rates 2025'!$C$2:$E$155,3,0),"")</f>
        <v>1</v>
      </c>
      <c r="L43" s="31">
        <f t="shared" si="1"/>
        <v>900</v>
      </c>
      <c r="M43" s="31" t="str">
        <f>IF(A43=Checks!$K$9,JRF!$B43,IF(OR(JRF!A43=Checks!$K$10,JRF!A43=Checks!$K$11),JRF!$Q43,""))</f>
        <v/>
      </c>
      <c r="N43" s="32"/>
      <c r="O43" s="32"/>
      <c r="P43" s="32"/>
      <c r="Q43" s="27"/>
      <c r="R43" s="32"/>
      <c r="S43" s="32"/>
      <c r="T43" s="28"/>
      <c r="U43" s="28"/>
      <c r="V43" s="28"/>
      <c r="W43" s="32"/>
      <c r="X43" s="32"/>
      <c r="Y43" s="33"/>
      <c r="Z43" s="32"/>
      <c r="AA43" s="33"/>
      <c r="AB43" s="34"/>
      <c r="AC43" s="32"/>
      <c r="AD43" s="30"/>
      <c r="AE43" s="30"/>
      <c r="AF43" s="32"/>
      <c r="AG43" s="32"/>
      <c r="AH43" s="32"/>
      <c r="AI43" s="32"/>
      <c r="AJ43" s="32"/>
      <c r="AK43" s="32"/>
      <c r="AL43" s="3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182"/>
      <c r="AX43" s="179">
        <v>32</v>
      </c>
      <c r="AY43" s="182"/>
      <c r="BL43" s="36"/>
      <c r="BM43" s="37"/>
      <c r="BP43" s="37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4"/>
      <c r="CC43" s="25"/>
      <c r="CD43" s="25"/>
      <c r="CH43" s="182"/>
    </row>
    <row r="44" spans="1:86" s="2" customFormat="1">
      <c r="A44" s="26" t="s">
        <v>53</v>
      </c>
      <c r="B44" s="29" t="s">
        <v>121</v>
      </c>
      <c r="C44" s="32">
        <v>70828</v>
      </c>
      <c r="D44" s="32">
        <v>690035</v>
      </c>
      <c r="E44" s="32"/>
      <c r="F44" s="32"/>
      <c r="G44" s="187" t="s">
        <v>123</v>
      </c>
      <c r="H44" s="29" t="s">
        <v>131</v>
      </c>
      <c r="I44" s="29" t="s">
        <v>125</v>
      </c>
      <c r="J44" s="30">
        <v>50</v>
      </c>
      <c r="K44" s="146">
        <f>IFERROR(VLOOKUP($I44,'Budget Rates 2025'!$C$2:$E$155,3,0),"")</f>
        <v>1</v>
      </c>
      <c r="L44" s="31">
        <f t="shared" si="1"/>
        <v>50</v>
      </c>
      <c r="M44" s="31" t="str">
        <f>IF(A44=Checks!$K$9,JRF!$B44,IF(OR(JRF!A44=Checks!$K$10,JRF!A44=Checks!$K$11),JRF!$Q44,""))</f>
        <v/>
      </c>
      <c r="N44" s="32"/>
      <c r="O44" s="32"/>
      <c r="P44" s="32"/>
      <c r="Q44" s="27"/>
      <c r="R44" s="32"/>
      <c r="S44" s="32"/>
      <c r="T44" s="28"/>
      <c r="U44" s="28"/>
      <c r="V44" s="28"/>
      <c r="W44" s="32"/>
      <c r="X44" s="32"/>
      <c r="Y44" s="33"/>
      <c r="Z44" s="32"/>
      <c r="AA44" s="33"/>
      <c r="AB44" s="34"/>
      <c r="AC44" s="32"/>
      <c r="AD44" s="30"/>
      <c r="AE44" s="30"/>
      <c r="AF44" s="32"/>
      <c r="AG44" s="32"/>
      <c r="AH44" s="32"/>
      <c r="AI44" s="32"/>
      <c r="AJ44" s="32"/>
      <c r="AK44" s="32"/>
      <c r="AL44" s="3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182"/>
      <c r="AX44" s="179">
        <v>33</v>
      </c>
      <c r="AY44" s="182"/>
      <c r="BL44" s="36"/>
      <c r="BM44" s="37"/>
      <c r="BP44" s="37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4"/>
      <c r="CC44" s="25"/>
      <c r="CD44" s="25"/>
      <c r="CH44" s="182"/>
    </row>
    <row r="45" spans="1:86" s="2" customFormat="1">
      <c r="A45" s="26" t="s">
        <v>53</v>
      </c>
      <c r="B45" s="29" t="s">
        <v>121</v>
      </c>
      <c r="C45" s="32">
        <v>74220</v>
      </c>
      <c r="D45" s="32">
        <v>690035</v>
      </c>
      <c r="E45" s="32"/>
      <c r="F45" s="32"/>
      <c r="G45" s="187" t="s">
        <v>123</v>
      </c>
      <c r="H45" s="29" t="s">
        <v>132</v>
      </c>
      <c r="I45" s="29" t="s">
        <v>125</v>
      </c>
      <c r="J45" s="30">
        <v>900</v>
      </c>
      <c r="K45" s="146">
        <f>IFERROR(VLOOKUP($I45,'Budget Rates 2025'!$C$2:$E$155,3,0),"")</f>
        <v>1</v>
      </c>
      <c r="L45" s="31">
        <f t="shared" si="1"/>
        <v>900</v>
      </c>
      <c r="M45" s="31" t="str">
        <f>IF(A45=Checks!$K$9,JRF!$B45,IF(OR(JRF!A45=Checks!$K$10,JRF!A45=Checks!$K$11),JRF!$Q45,""))</f>
        <v/>
      </c>
      <c r="N45" s="32"/>
      <c r="O45" s="32"/>
      <c r="P45" s="32"/>
      <c r="Q45" s="27"/>
      <c r="R45" s="32"/>
      <c r="S45" s="32"/>
      <c r="T45" s="28"/>
      <c r="U45" s="28"/>
      <c r="V45" s="28"/>
      <c r="W45" s="32"/>
      <c r="X45" s="32"/>
      <c r="Y45" s="33"/>
      <c r="Z45" s="32"/>
      <c r="AA45" s="33"/>
      <c r="AB45" s="34"/>
      <c r="AC45" s="32"/>
      <c r="AD45" s="30"/>
      <c r="AE45" s="30"/>
      <c r="AF45" s="32"/>
      <c r="AG45" s="32"/>
      <c r="AH45" s="32"/>
      <c r="AI45" s="32"/>
      <c r="AJ45" s="32"/>
      <c r="AK45" s="32"/>
      <c r="AL45" s="3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182"/>
      <c r="AX45" s="179">
        <v>34</v>
      </c>
      <c r="AY45" s="182"/>
      <c r="BL45" s="36"/>
      <c r="BM45" s="37"/>
      <c r="BP45" s="37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4"/>
      <c r="CC45" s="25"/>
      <c r="CD45" s="25"/>
      <c r="CH45" s="182"/>
    </row>
    <row r="46" spans="1:86" s="2" customFormat="1">
      <c r="A46" s="26" t="s">
        <v>53</v>
      </c>
      <c r="B46" s="29" t="s">
        <v>121</v>
      </c>
      <c r="C46" s="32">
        <v>75488</v>
      </c>
      <c r="D46" s="32">
        <v>690035</v>
      </c>
      <c r="E46" s="32"/>
      <c r="F46" s="32"/>
      <c r="G46" s="187" t="s">
        <v>123</v>
      </c>
      <c r="H46" s="29" t="s">
        <v>133</v>
      </c>
      <c r="I46" s="29" t="s">
        <v>125</v>
      </c>
      <c r="J46" s="30">
        <v>50</v>
      </c>
      <c r="K46" s="146">
        <f>IFERROR(VLOOKUP($I46,'Budget Rates 2025'!$C$2:$E$155,3,0),"")</f>
        <v>1</v>
      </c>
      <c r="L46" s="31">
        <f t="shared" si="1"/>
        <v>50</v>
      </c>
      <c r="M46" s="31" t="str">
        <f>IF(A46=Checks!$K$9,JRF!$B46,IF(OR(JRF!A46=Checks!$K$10,JRF!A46=Checks!$K$11),JRF!$Q46,""))</f>
        <v/>
      </c>
      <c r="N46" s="32"/>
      <c r="O46" s="32"/>
      <c r="P46" s="32"/>
      <c r="Q46" s="27"/>
      <c r="R46" s="32"/>
      <c r="S46" s="32"/>
      <c r="T46" s="28"/>
      <c r="U46" s="28"/>
      <c r="V46" s="28"/>
      <c r="W46" s="32"/>
      <c r="X46" s="32"/>
      <c r="Y46" s="33"/>
      <c r="Z46" s="32"/>
      <c r="AA46" s="33"/>
      <c r="AB46" s="34"/>
      <c r="AC46" s="32"/>
      <c r="AD46" s="30"/>
      <c r="AE46" s="30"/>
      <c r="AF46" s="32"/>
      <c r="AG46" s="32"/>
      <c r="AH46" s="32"/>
      <c r="AI46" s="32"/>
      <c r="AJ46" s="32"/>
      <c r="AK46" s="32"/>
      <c r="AL46" s="3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182"/>
      <c r="AX46" s="179">
        <v>35</v>
      </c>
      <c r="AY46" s="182"/>
      <c r="BL46" s="36"/>
      <c r="BM46" s="37"/>
      <c r="BP46" s="37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4"/>
      <c r="CC46" s="25"/>
      <c r="CD46" s="25"/>
      <c r="CH46" s="182"/>
    </row>
    <row r="47" spans="1:86" s="2" customFormat="1">
      <c r="A47" s="26" t="s">
        <v>53</v>
      </c>
      <c r="B47" s="29" t="s">
        <v>121</v>
      </c>
      <c r="C47" s="32">
        <v>73560</v>
      </c>
      <c r="D47" s="32">
        <v>690035</v>
      </c>
      <c r="E47" s="32"/>
      <c r="F47" s="32"/>
      <c r="G47" s="187" t="s">
        <v>123</v>
      </c>
      <c r="H47" s="29" t="s">
        <v>134</v>
      </c>
      <c r="I47" s="29" t="s">
        <v>125</v>
      </c>
      <c r="J47" s="30">
        <v>900</v>
      </c>
      <c r="K47" s="146">
        <f>IFERROR(VLOOKUP($I47,'Budget Rates 2025'!$C$2:$E$155,3,0),"")</f>
        <v>1</v>
      </c>
      <c r="L47" s="31">
        <f t="shared" si="1"/>
        <v>900</v>
      </c>
      <c r="M47" s="31" t="str">
        <f>IF(A47=Checks!$K$9,JRF!$B47,IF(OR(JRF!A47=Checks!$K$10,JRF!A47=Checks!$K$11),JRF!$Q47,""))</f>
        <v/>
      </c>
      <c r="N47" s="32"/>
      <c r="O47" s="32"/>
      <c r="P47" s="32"/>
      <c r="Q47" s="27"/>
      <c r="R47" s="32"/>
      <c r="S47" s="32"/>
      <c r="T47" s="28"/>
      <c r="U47" s="28"/>
      <c r="V47" s="28"/>
      <c r="W47" s="32"/>
      <c r="X47" s="32"/>
      <c r="Y47" s="33"/>
      <c r="Z47" s="32"/>
      <c r="AA47" s="33"/>
      <c r="AB47" s="34"/>
      <c r="AC47" s="32"/>
      <c r="AD47" s="30"/>
      <c r="AE47" s="30"/>
      <c r="AF47" s="32"/>
      <c r="AG47" s="32"/>
      <c r="AH47" s="32"/>
      <c r="AI47" s="32"/>
      <c r="AJ47" s="32"/>
      <c r="AK47" s="32"/>
      <c r="AL47" s="3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182"/>
      <c r="AX47" s="179">
        <v>36</v>
      </c>
      <c r="AY47" s="182"/>
      <c r="BL47" s="36"/>
      <c r="BM47" s="37"/>
      <c r="BP47" s="37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4"/>
      <c r="CC47" s="25"/>
      <c r="CD47" s="25"/>
      <c r="CH47" s="182"/>
    </row>
    <row r="48" spans="1:86" s="2" customFormat="1">
      <c r="A48" s="26" t="s">
        <v>53</v>
      </c>
      <c r="B48" s="29" t="s">
        <v>121</v>
      </c>
      <c r="C48" s="32">
        <v>72439</v>
      </c>
      <c r="D48" s="32">
        <v>690035</v>
      </c>
      <c r="E48" s="32"/>
      <c r="F48" s="32"/>
      <c r="G48" s="187" t="s">
        <v>123</v>
      </c>
      <c r="H48" s="29" t="s">
        <v>135</v>
      </c>
      <c r="I48" s="29" t="s">
        <v>125</v>
      </c>
      <c r="J48" s="30">
        <v>900</v>
      </c>
      <c r="K48" s="146">
        <f>IFERROR(VLOOKUP($I48,'Budget Rates 2025'!$C$2:$E$155,3,0),"")</f>
        <v>1</v>
      </c>
      <c r="L48" s="31">
        <f t="shared" si="1"/>
        <v>900</v>
      </c>
      <c r="M48" s="31" t="str">
        <f>IF(A48=Checks!$K$9,JRF!$B48,IF(OR(JRF!A48=Checks!$K$10,JRF!A48=Checks!$K$11),JRF!$Q48,""))</f>
        <v/>
      </c>
      <c r="N48" s="32"/>
      <c r="O48" s="32"/>
      <c r="P48" s="32"/>
      <c r="Q48" s="27"/>
      <c r="R48" s="32"/>
      <c r="S48" s="32"/>
      <c r="T48" s="28"/>
      <c r="U48" s="28"/>
      <c r="V48" s="28"/>
      <c r="W48" s="32"/>
      <c r="X48" s="32"/>
      <c r="Y48" s="33"/>
      <c r="Z48" s="32"/>
      <c r="AA48" s="33"/>
      <c r="AB48" s="34"/>
      <c r="AC48" s="32"/>
      <c r="AD48" s="30"/>
      <c r="AE48" s="30"/>
      <c r="AF48" s="32"/>
      <c r="AG48" s="32"/>
      <c r="AH48" s="32"/>
      <c r="AI48" s="32"/>
      <c r="AJ48" s="32"/>
      <c r="AK48" s="32"/>
      <c r="AL48" s="3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182"/>
      <c r="AX48" s="179">
        <v>37</v>
      </c>
      <c r="AY48" s="182"/>
      <c r="BL48" s="36"/>
      <c r="BM48" s="37"/>
      <c r="BP48" s="37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4"/>
      <c r="CC48" s="25"/>
      <c r="CD48" s="25"/>
      <c r="CH48" s="182"/>
    </row>
    <row r="49" spans="1:86" s="2" customFormat="1">
      <c r="A49" s="26" t="s">
        <v>53</v>
      </c>
      <c r="B49" s="29" t="s">
        <v>121</v>
      </c>
      <c r="C49" s="32">
        <v>74424</v>
      </c>
      <c r="D49" s="32">
        <v>690035</v>
      </c>
      <c r="E49" s="32"/>
      <c r="F49" s="32"/>
      <c r="G49" s="187" t="s">
        <v>123</v>
      </c>
      <c r="H49" s="29" t="s">
        <v>136</v>
      </c>
      <c r="I49" s="29" t="s">
        <v>125</v>
      </c>
      <c r="J49" s="30">
        <v>900</v>
      </c>
      <c r="K49" s="146">
        <f>IFERROR(VLOOKUP($I49,'Budget Rates 2025'!$C$2:$E$155,3,0),"")</f>
        <v>1</v>
      </c>
      <c r="L49" s="31">
        <f t="shared" si="1"/>
        <v>900</v>
      </c>
      <c r="M49" s="31" t="str">
        <f>IF(A49=Checks!$K$9,JRF!$B49,IF(OR(JRF!A49=Checks!$K$10,JRF!A49=Checks!$K$11),JRF!$Q49,""))</f>
        <v/>
      </c>
      <c r="N49" s="32"/>
      <c r="O49" s="32"/>
      <c r="P49" s="32"/>
      <c r="Q49" s="27"/>
      <c r="R49" s="32"/>
      <c r="S49" s="32"/>
      <c r="T49" s="28"/>
      <c r="U49" s="28"/>
      <c r="V49" s="28"/>
      <c r="W49" s="32"/>
      <c r="X49" s="32"/>
      <c r="Y49" s="33"/>
      <c r="Z49" s="32"/>
      <c r="AA49" s="33"/>
      <c r="AB49" s="34"/>
      <c r="AC49" s="32"/>
      <c r="AD49" s="30"/>
      <c r="AE49" s="30"/>
      <c r="AF49" s="32"/>
      <c r="AG49" s="32"/>
      <c r="AH49" s="32"/>
      <c r="AI49" s="32"/>
      <c r="AJ49" s="32"/>
      <c r="AK49" s="32"/>
      <c r="AL49" s="3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182"/>
      <c r="AX49" s="179">
        <v>38</v>
      </c>
      <c r="AY49" s="182"/>
      <c r="BL49" s="36"/>
      <c r="BM49" s="37"/>
      <c r="BP49" s="37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4"/>
      <c r="CC49" s="25"/>
      <c r="CD49" s="25"/>
      <c r="CH49" s="182"/>
    </row>
    <row r="50" spans="1:86" s="2" customFormat="1">
      <c r="A50" s="26" t="s">
        <v>53</v>
      </c>
      <c r="B50" s="29" t="s">
        <v>121</v>
      </c>
      <c r="C50" s="32">
        <v>75491</v>
      </c>
      <c r="D50" s="32">
        <v>690035</v>
      </c>
      <c r="E50" s="32"/>
      <c r="F50" s="32"/>
      <c r="G50" s="187" t="s">
        <v>123</v>
      </c>
      <c r="H50" s="29" t="s">
        <v>137</v>
      </c>
      <c r="I50" s="29" t="s">
        <v>125</v>
      </c>
      <c r="J50" s="30">
        <v>900</v>
      </c>
      <c r="K50" s="146">
        <f>IFERROR(VLOOKUP($I50,'Budget Rates 2025'!$C$2:$E$155,3,0),"")</f>
        <v>1</v>
      </c>
      <c r="L50" s="31">
        <f t="shared" si="1"/>
        <v>900</v>
      </c>
      <c r="M50" s="31" t="str">
        <f>IF(A50=Checks!$K$9,JRF!$B50,IF(OR(JRF!A50=Checks!$K$10,JRF!A50=Checks!$K$11),JRF!$Q50,""))</f>
        <v/>
      </c>
      <c r="N50" s="32"/>
      <c r="O50" s="32"/>
      <c r="P50" s="32"/>
      <c r="Q50" s="27"/>
      <c r="R50" s="32"/>
      <c r="S50" s="32"/>
      <c r="T50" s="28"/>
      <c r="U50" s="28"/>
      <c r="V50" s="28"/>
      <c r="W50" s="32"/>
      <c r="X50" s="32"/>
      <c r="Y50" s="33"/>
      <c r="Z50" s="32"/>
      <c r="AA50" s="33"/>
      <c r="AB50" s="34"/>
      <c r="AC50" s="32"/>
      <c r="AD50" s="30"/>
      <c r="AE50" s="30"/>
      <c r="AF50" s="32"/>
      <c r="AG50" s="32"/>
      <c r="AH50" s="32"/>
      <c r="AI50" s="32"/>
      <c r="AJ50" s="32"/>
      <c r="AK50" s="32"/>
      <c r="AL50" s="3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182"/>
      <c r="AX50" s="179">
        <v>39</v>
      </c>
      <c r="AY50" s="182"/>
      <c r="BL50" s="36"/>
      <c r="BM50" s="37"/>
      <c r="BP50" s="37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4"/>
      <c r="CC50" s="25"/>
      <c r="CD50" s="25"/>
      <c r="CH50" s="182"/>
    </row>
    <row r="51" spans="1:86" s="2" customFormat="1">
      <c r="A51" s="26" t="s">
        <v>53</v>
      </c>
      <c r="B51" s="29" t="s">
        <v>121</v>
      </c>
      <c r="C51" s="32">
        <v>70510</v>
      </c>
      <c r="D51" s="32">
        <v>690035</v>
      </c>
      <c r="E51" s="32"/>
      <c r="F51" s="32"/>
      <c r="G51" s="187" t="s">
        <v>123</v>
      </c>
      <c r="H51" s="29" t="s">
        <v>138</v>
      </c>
      <c r="I51" s="29" t="s">
        <v>125</v>
      </c>
      <c r="J51" s="30">
        <v>900</v>
      </c>
      <c r="K51" s="146">
        <f>IFERROR(VLOOKUP($I51,'Budget Rates 2025'!$C$2:$E$155,3,0),"")</f>
        <v>1</v>
      </c>
      <c r="L51" s="31">
        <f t="shared" si="1"/>
        <v>900</v>
      </c>
      <c r="M51" s="31" t="str">
        <f>IF(A51=Checks!$K$9,JRF!$B51,IF(OR(JRF!A51=Checks!$K$10,JRF!A51=Checks!$K$11),JRF!$Q51,""))</f>
        <v/>
      </c>
      <c r="N51" s="32"/>
      <c r="O51" s="32"/>
      <c r="P51" s="32"/>
      <c r="Q51" s="27"/>
      <c r="R51" s="32"/>
      <c r="S51" s="32"/>
      <c r="T51" s="28"/>
      <c r="U51" s="28"/>
      <c r="V51" s="28"/>
      <c r="W51" s="32"/>
      <c r="X51" s="32"/>
      <c r="Y51" s="33"/>
      <c r="Z51" s="32"/>
      <c r="AA51" s="33"/>
      <c r="AB51" s="34"/>
      <c r="AC51" s="32"/>
      <c r="AD51" s="30"/>
      <c r="AE51" s="30"/>
      <c r="AF51" s="32"/>
      <c r="AG51" s="32"/>
      <c r="AH51" s="32"/>
      <c r="AI51" s="32"/>
      <c r="AJ51" s="32"/>
      <c r="AK51" s="32"/>
      <c r="AL51" s="3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182"/>
      <c r="AX51" s="179">
        <v>40</v>
      </c>
      <c r="AY51" s="182"/>
      <c r="BL51" s="36"/>
      <c r="BM51" s="37"/>
      <c r="BP51" s="37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4"/>
      <c r="CC51" s="25"/>
      <c r="CD51" s="25"/>
      <c r="CH51" s="182"/>
    </row>
    <row r="52" spans="1:86" s="2" customFormat="1">
      <c r="A52" s="26" t="s">
        <v>53</v>
      </c>
      <c r="B52" s="29" t="s">
        <v>121</v>
      </c>
      <c r="C52" s="32">
        <v>70468</v>
      </c>
      <c r="D52" s="32">
        <v>690035</v>
      </c>
      <c r="E52" s="32"/>
      <c r="F52" s="32"/>
      <c r="G52" s="187" t="s">
        <v>123</v>
      </c>
      <c r="H52" s="29" t="s">
        <v>139</v>
      </c>
      <c r="I52" s="29" t="s">
        <v>125</v>
      </c>
      <c r="J52" s="30">
        <v>900</v>
      </c>
      <c r="K52" s="146">
        <f>IFERROR(VLOOKUP($I52,'Budget Rates 2025'!$C$2:$E$155,3,0),"")</f>
        <v>1</v>
      </c>
      <c r="L52" s="31">
        <f t="shared" si="1"/>
        <v>900</v>
      </c>
      <c r="M52" s="31" t="str">
        <f>IF(A52=Checks!$K$9,JRF!$B52,IF(OR(JRF!A52=Checks!$K$10,JRF!A52=Checks!$K$11),JRF!$Q52,""))</f>
        <v/>
      </c>
      <c r="N52" s="32"/>
      <c r="O52" s="32"/>
      <c r="P52" s="32"/>
      <c r="Q52" s="27"/>
      <c r="R52" s="32"/>
      <c r="S52" s="32"/>
      <c r="T52" s="28"/>
      <c r="U52" s="28"/>
      <c r="V52" s="28"/>
      <c r="W52" s="32"/>
      <c r="X52" s="32"/>
      <c r="Y52" s="33"/>
      <c r="Z52" s="32"/>
      <c r="AA52" s="33"/>
      <c r="AB52" s="34"/>
      <c r="AC52" s="32"/>
      <c r="AD52" s="30"/>
      <c r="AE52" s="30"/>
      <c r="AF52" s="32"/>
      <c r="AG52" s="32"/>
      <c r="AH52" s="32"/>
      <c r="AI52" s="32"/>
      <c r="AJ52" s="32"/>
      <c r="AK52" s="32"/>
      <c r="AL52" s="3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182"/>
      <c r="AX52" s="179">
        <v>41</v>
      </c>
      <c r="AY52" s="182"/>
      <c r="BL52" s="36"/>
      <c r="BM52" s="37"/>
      <c r="BP52" s="37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4"/>
      <c r="CC52" s="25"/>
      <c r="CD52" s="25"/>
      <c r="CH52" s="182"/>
    </row>
    <row r="53" spans="1:86" s="2" customFormat="1">
      <c r="A53" s="26" t="s">
        <v>53</v>
      </c>
      <c r="B53" s="29" t="s">
        <v>121</v>
      </c>
      <c r="C53" s="32">
        <v>77104</v>
      </c>
      <c r="D53" s="32">
        <v>690035</v>
      </c>
      <c r="E53" s="32"/>
      <c r="F53" s="32"/>
      <c r="G53" s="187" t="s">
        <v>123</v>
      </c>
      <c r="H53" s="29" t="s">
        <v>140</v>
      </c>
      <c r="I53" s="29" t="s">
        <v>125</v>
      </c>
      <c r="J53" s="30">
        <v>900</v>
      </c>
      <c r="K53" s="146">
        <f>IFERROR(VLOOKUP($I53,'Budget Rates 2025'!$C$2:$E$155,3,0),"")</f>
        <v>1</v>
      </c>
      <c r="L53" s="31">
        <f t="shared" si="1"/>
        <v>900</v>
      </c>
      <c r="M53" s="31" t="str">
        <f>IF(A53=Checks!$K$9,JRF!$B53,IF(OR(JRF!A53=Checks!$K$10,JRF!A53=Checks!$K$11),JRF!$Q53,""))</f>
        <v/>
      </c>
      <c r="N53" s="32"/>
      <c r="O53" s="32"/>
      <c r="P53" s="32"/>
      <c r="Q53" s="27"/>
      <c r="R53" s="32"/>
      <c r="S53" s="32"/>
      <c r="T53" s="28"/>
      <c r="U53" s="28"/>
      <c r="V53" s="28"/>
      <c r="W53" s="32"/>
      <c r="X53" s="32"/>
      <c r="Y53" s="33"/>
      <c r="Z53" s="32"/>
      <c r="AA53" s="33"/>
      <c r="AB53" s="34"/>
      <c r="AC53" s="32"/>
      <c r="AD53" s="30"/>
      <c r="AE53" s="30"/>
      <c r="AF53" s="32"/>
      <c r="AG53" s="32"/>
      <c r="AH53" s="32"/>
      <c r="AI53" s="32"/>
      <c r="AJ53" s="32"/>
      <c r="AK53" s="32"/>
      <c r="AL53" s="3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182"/>
      <c r="AX53" s="179">
        <v>42</v>
      </c>
      <c r="AY53" s="182"/>
      <c r="BL53" s="36"/>
      <c r="BM53" s="37"/>
      <c r="BP53" s="37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4"/>
      <c r="CC53" s="25"/>
      <c r="CD53" s="25"/>
      <c r="CH53" s="182"/>
    </row>
    <row r="54" spans="1:86" s="2" customFormat="1">
      <c r="A54" s="26" t="s">
        <v>53</v>
      </c>
      <c r="B54" s="29" t="s">
        <v>121</v>
      </c>
      <c r="C54" s="32">
        <v>73238</v>
      </c>
      <c r="D54" s="32">
        <v>690035</v>
      </c>
      <c r="E54" s="32"/>
      <c r="F54" s="32"/>
      <c r="G54" s="187" t="s">
        <v>123</v>
      </c>
      <c r="H54" s="29" t="s">
        <v>141</v>
      </c>
      <c r="I54" s="29" t="s">
        <v>125</v>
      </c>
      <c r="J54" s="30">
        <v>900</v>
      </c>
      <c r="K54" s="146">
        <f>IFERROR(VLOOKUP($I54,'Budget Rates 2025'!$C$2:$E$155,3,0),"")</f>
        <v>1</v>
      </c>
      <c r="L54" s="31">
        <f t="shared" si="1"/>
        <v>900</v>
      </c>
      <c r="M54" s="31" t="str">
        <f>IF(A54=Checks!$K$9,JRF!$B54,IF(OR(JRF!A54=Checks!$K$10,JRF!A54=Checks!$K$11),JRF!$Q54,""))</f>
        <v/>
      </c>
      <c r="N54" s="32"/>
      <c r="O54" s="32"/>
      <c r="P54" s="32"/>
      <c r="Q54" s="27"/>
      <c r="R54" s="32"/>
      <c r="S54" s="32"/>
      <c r="T54" s="28"/>
      <c r="U54" s="28"/>
      <c r="V54" s="28"/>
      <c r="W54" s="32"/>
      <c r="X54" s="32"/>
      <c r="Y54" s="33"/>
      <c r="Z54" s="32"/>
      <c r="AA54" s="33"/>
      <c r="AB54" s="34"/>
      <c r="AC54" s="32"/>
      <c r="AD54" s="30"/>
      <c r="AE54" s="30"/>
      <c r="AF54" s="32"/>
      <c r="AG54" s="32"/>
      <c r="AH54" s="32"/>
      <c r="AI54" s="32"/>
      <c r="AJ54" s="32"/>
      <c r="AK54" s="32"/>
      <c r="AL54" s="3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182"/>
      <c r="AX54" s="179">
        <v>43</v>
      </c>
      <c r="AY54" s="182"/>
      <c r="BL54" s="36"/>
      <c r="BM54" s="37"/>
      <c r="BP54" s="37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4"/>
      <c r="CC54" s="25"/>
      <c r="CD54" s="25"/>
      <c r="CH54" s="182"/>
    </row>
    <row r="55" spans="1:86" s="2" customFormat="1">
      <c r="A55" s="26" t="s">
        <v>53</v>
      </c>
      <c r="B55" s="29" t="s">
        <v>121</v>
      </c>
      <c r="C55" s="32">
        <v>72472</v>
      </c>
      <c r="D55" s="32">
        <v>690035</v>
      </c>
      <c r="E55" s="32"/>
      <c r="F55" s="32"/>
      <c r="G55" s="187" t="s">
        <v>123</v>
      </c>
      <c r="H55" s="29" t="s">
        <v>142</v>
      </c>
      <c r="I55" s="29" t="s">
        <v>125</v>
      </c>
      <c r="J55" s="30">
        <v>900</v>
      </c>
      <c r="K55" s="146">
        <f>IFERROR(VLOOKUP($I55,'Budget Rates 2025'!$C$2:$E$155,3,0),"")</f>
        <v>1</v>
      </c>
      <c r="L55" s="31">
        <f t="shared" si="1"/>
        <v>900</v>
      </c>
      <c r="M55" s="31" t="str">
        <f>IF(A55=Checks!$K$9,JRF!$B55,IF(OR(JRF!A55=Checks!$K$10,JRF!A55=Checks!$K$11),JRF!$Q55,""))</f>
        <v/>
      </c>
      <c r="N55" s="32"/>
      <c r="O55" s="32"/>
      <c r="P55" s="32"/>
      <c r="Q55" s="27"/>
      <c r="R55" s="32"/>
      <c r="S55" s="32"/>
      <c r="T55" s="28"/>
      <c r="U55" s="28"/>
      <c r="V55" s="28"/>
      <c r="W55" s="32"/>
      <c r="X55" s="32"/>
      <c r="Y55" s="33"/>
      <c r="Z55" s="32"/>
      <c r="AA55" s="33"/>
      <c r="AB55" s="34"/>
      <c r="AC55" s="32"/>
      <c r="AD55" s="30"/>
      <c r="AE55" s="30"/>
      <c r="AF55" s="32"/>
      <c r="AG55" s="32"/>
      <c r="AH55" s="32"/>
      <c r="AI55" s="32"/>
      <c r="AJ55" s="32"/>
      <c r="AK55" s="32"/>
      <c r="AL55" s="3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182"/>
      <c r="AX55" s="179">
        <v>44</v>
      </c>
      <c r="AY55" s="182"/>
      <c r="BL55" s="36"/>
      <c r="BM55" s="37"/>
      <c r="BP55" s="37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4"/>
      <c r="CC55" s="25"/>
      <c r="CD55" s="25"/>
      <c r="CH55" s="182"/>
    </row>
    <row r="56" spans="1:86" s="2" customFormat="1">
      <c r="A56" s="26" t="s">
        <v>53</v>
      </c>
      <c r="B56" s="29" t="s">
        <v>121</v>
      </c>
      <c r="C56" s="32">
        <v>73577</v>
      </c>
      <c r="D56" s="32">
        <v>690035</v>
      </c>
      <c r="E56" s="32"/>
      <c r="F56" s="32"/>
      <c r="G56" s="187" t="s">
        <v>123</v>
      </c>
      <c r="H56" s="29" t="s">
        <v>143</v>
      </c>
      <c r="I56" s="29" t="s">
        <v>125</v>
      </c>
      <c r="J56" s="30">
        <v>900</v>
      </c>
      <c r="K56" s="146">
        <f>IFERROR(VLOOKUP($I56,'Budget Rates 2025'!$C$2:$E$155,3,0),"")</f>
        <v>1</v>
      </c>
      <c r="L56" s="31">
        <f t="shared" si="1"/>
        <v>900</v>
      </c>
      <c r="M56" s="31" t="str">
        <f>IF(A56=Checks!$K$9,JRF!$B56,IF(OR(JRF!A56=Checks!$K$10,JRF!A56=Checks!$K$11),JRF!$Q56,""))</f>
        <v/>
      </c>
      <c r="N56" s="32"/>
      <c r="O56" s="32"/>
      <c r="P56" s="32"/>
      <c r="Q56" s="27"/>
      <c r="R56" s="32"/>
      <c r="S56" s="32"/>
      <c r="T56" s="28"/>
      <c r="U56" s="28"/>
      <c r="V56" s="28"/>
      <c r="W56" s="32"/>
      <c r="X56" s="32"/>
      <c r="Y56" s="33"/>
      <c r="Z56" s="32"/>
      <c r="AA56" s="33"/>
      <c r="AB56" s="34"/>
      <c r="AC56" s="32"/>
      <c r="AD56" s="30"/>
      <c r="AE56" s="30"/>
      <c r="AF56" s="32"/>
      <c r="AG56" s="32"/>
      <c r="AH56" s="32"/>
      <c r="AI56" s="32"/>
      <c r="AJ56" s="32"/>
      <c r="AK56" s="32"/>
      <c r="AL56" s="3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182"/>
      <c r="AX56" s="179">
        <v>45</v>
      </c>
      <c r="AY56" s="182"/>
      <c r="BL56" s="36"/>
      <c r="BM56" s="37"/>
      <c r="BP56" s="37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4"/>
      <c r="CC56" s="25"/>
      <c r="CD56" s="25"/>
      <c r="CH56" s="182"/>
    </row>
    <row r="57" spans="1:86" s="2" customFormat="1">
      <c r="A57" s="26" t="s">
        <v>53</v>
      </c>
      <c r="B57" s="29" t="s">
        <v>121</v>
      </c>
      <c r="C57" s="32">
        <v>70468</v>
      </c>
      <c r="D57" s="32">
        <v>690035</v>
      </c>
      <c r="E57" s="32"/>
      <c r="F57" s="32"/>
      <c r="G57" s="187" t="s">
        <v>123</v>
      </c>
      <c r="H57" s="29" t="s">
        <v>144</v>
      </c>
      <c r="I57" s="29" t="s">
        <v>125</v>
      </c>
      <c r="J57" s="30">
        <v>900</v>
      </c>
      <c r="K57" s="146">
        <f>IFERROR(VLOOKUP($I57,'Budget Rates 2025'!$C$2:$E$155,3,0),"")</f>
        <v>1</v>
      </c>
      <c r="L57" s="31">
        <f t="shared" si="1"/>
        <v>900</v>
      </c>
      <c r="M57" s="31" t="str">
        <f>IF(A57=Checks!$K$9,JRF!$B57,IF(OR(JRF!A57=Checks!$K$10,JRF!A57=Checks!$K$11),JRF!$Q57,""))</f>
        <v/>
      </c>
      <c r="N57" s="32"/>
      <c r="O57" s="32"/>
      <c r="P57" s="32"/>
      <c r="Q57" s="27"/>
      <c r="R57" s="32"/>
      <c r="S57" s="32"/>
      <c r="T57" s="28"/>
      <c r="U57" s="28"/>
      <c r="V57" s="28"/>
      <c r="W57" s="32"/>
      <c r="X57" s="32"/>
      <c r="Y57" s="33"/>
      <c r="Z57" s="32"/>
      <c r="AA57" s="33"/>
      <c r="AB57" s="34"/>
      <c r="AC57" s="32"/>
      <c r="AD57" s="30"/>
      <c r="AE57" s="30"/>
      <c r="AF57" s="32"/>
      <c r="AG57" s="32"/>
      <c r="AH57" s="32"/>
      <c r="AI57" s="32"/>
      <c r="AJ57" s="32"/>
      <c r="AK57" s="32"/>
      <c r="AL57" s="3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182"/>
      <c r="AX57" s="179">
        <v>46</v>
      </c>
      <c r="AY57" s="182"/>
      <c r="BL57" s="36"/>
      <c r="BM57" s="37"/>
      <c r="BP57" s="37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4"/>
      <c r="CC57" s="25"/>
      <c r="CD57" s="25"/>
      <c r="CH57" s="182"/>
    </row>
    <row r="58" spans="1:86" s="2" customFormat="1">
      <c r="A58" s="26" t="s">
        <v>53</v>
      </c>
      <c r="B58" s="29" t="s">
        <v>121</v>
      </c>
      <c r="C58" s="32">
        <v>74236</v>
      </c>
      <c r="D58" s="32">
        <v>690035</v>
      </c>
      <c r="E58" s="32"/>
      <c r="F58" s="32"/>
      <c r="G58" s="187" t="s">
        <v>123</v>
      </c>
      <c r="H58" s="29" t="s">
        <v>145</v>
      </c>
      <c r="I58" s="29" t="s">
        <v>125</v>
      </c>
      <c r="J58" s="30">
        <v>900</v>
      </c>
      <c r="K58" s="146">
        <f>IFERROR(VLOOKUP($I58,'Budget Rates 2025'!$C$2:$E$155,3,0),"")</f>
        <v>1</v>
      </c>
      <c r="L58" s="31">
        <f t="shared" si="1"/>
        <v>900</v>
      </c>
      <c r="M58" s="31" t="str">
        <f>IF(A58=Checks!$K$9,JRF!$B58,IF(OR(JRF!A58=Checks!$K$10,JRF!A58=Checks!$K$11),JRF!$Q58,""))</f>
        <v/>
      </c>
      <c r="N58" s="32"/>
      <c r="O58" s="32"/>
      <c r="P58" s="32"/>
      <c r="Q58" s="27"/>
      <c r="R58" s="32"/>
      <c r="S58" s="32"/>
      <c r="T58" s="28"/>
      <c r="U58" s="28"/>
      <c r="V58" s="28"/>
      <c r="W58" s="32"/>
      <c r="X58" s="32"/>
      <c r="Y58" s="33"/>
      <c r="Z58" s="32"/>
      <c r="AA58" s="33"/>
      <c r="AB58" s="34"/>
      <c r="AC58" s="32"/>
      <c r="AD58" s="30"/>
      <c r="AE58" s="30"/>
      <c r="AF58" s="32"/>
      <c r="AG58" s="32"/>
      <c r="AH58" s="32"/>
      <c r="AI58" s="32"/>
      <c r="AJ58" s="32"/>
      <c r="AK58" s="32"/>
      <c r="AL58" s="3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182"/>
      <c r="AX58" s="179">
        <v>47</v>
      </c>
      <c r="AY58" s="182"/>
      <c r="BL58" s="36"/>
      <c r="BM58" s="37"/>
      <c r="BP58" s="37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4"/>
      <c r="CC58" s="25"/>
      <c r="CD58" s="25"/>
      <c r="CH58" s="182"/>
    </row>
    <row r="59" spans="1:86" s="2" customFormat="1">
      <c r="A59" s="26"/>
      <c r="B59" s="27"/>
      <c r="C59" s="32"/>
      <c r="D59" s="32"/>
      <c r="E59" s="32"/>
      <c r="F59" s="32"/>
      <c r="G59" s="29"/>
      <c r="H59" s="30"/>
      <c r="I59" s="29"/>
      <c r="J59" s="30"/>
      <c r="K59" s="146" t="str">
        <f>IFERROR(VLOOKUP($I59,'Budget Rates 2025'!$C$2:$E$155,3,0),"")</f>
        <v/>
      </c>
      <c r="L59" s="31" t="str">
        <f t="shared" si="1"/>
        <v/>
      </c>
      <c r="M59" s="31" t="str">
        <f>IF(A59=Checks!$K$9,JRF!$B59,IF(OR(JRF!A59=Checks!$K$10,JRF!A59=Checks!$K$11),JRF!$Q59,""))</f>
        <v/>
      </c>
      <c r="N59" s="32"/>
      <c r="O59" s="32"/>
      <c r="P59" s="32"/>
      <c r="Q59" s="27"/>
      <c r="R59" s="32"/>
      <c r="S59" s="32"/>
      <c r="T59" s="28"/>
      <c r="U59" s="28"/>
      <c r="V59" s="28"/>
      <c r="W59" s="32"/>
      <c r="X59" s="32"/>
      <c r="Y59" s="33"/>
      <c r="Z59" s="32"/>
      <c r="AA59" s="33"/>
      <c r="AB59" s="34"/>
      <c r="AC59" s="32"/>
      <c r="AD59" s="30"/>
      <c r="AE59" s="30"/>
      <c r="AF59" s="32"/>
      <c r="AG59" s="32"/>
      <c r="AH59" s="32"/>
      <c r="AI59" s="32"/>
      <c r="AJ59" s="32"/>
      <c r="AK59" s="32"/>
      <c r="AL59" s="3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182"/>
      <c r="AX59" s="179">
        <v>48</v>
      </c>
      <c r="AY59" s="182"/>
      <c r="BL59" s="36"/>
      <c r="BM59" s="37"/>
      <c r="BP59" s="37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4"/>
      <c r="CC59" s="25"/>
      <c r="CD59" s="25"/>
      <c r="CH59" s="182"/>
    </row>
    <row r="60" spans="1:86" s="2" customFormat="1">
      <c r="A60" s="26"/>
      <c r="B60" s="27"/>
      <c r="C60" s="32"/>
      <c r="D60" s="32"/>
      <c r="E60" s="32"/>
      <c r="F60" s="32"/>
      <c r="G60" s="29"/>
      <c r="H60" s="30"/>
      <c r="I60" s="29"/>
      <c r="J60" s="30"/>
      <c r="K60" s="146" t="str">
        <f>IFERROR(VLOOKUP($I60,'Budget Rates 2025'!$C$2:$E$155,3,0),"")</f>
        <v/>
      </c>
      <c r="L60" s="31" t="str">
        <f t="shared" si="1"/>
        <v/>
      </c>
      <c r="M60" s="31" t="str">
        <f>IF(A60=Checks!$K$9,JRF!$B60,IF(OR(JRF!A60=Checks!$K$10,JRF!A60=Checks!$K$11),JRF!$Q60,""))</f>
        <v/>
      </c>
      <c r="N60" s="32"/>
      <c r="O60" s="32"/>
      <c r="P60" s="32"/>
      <c r="Q60" s="27"/>
      <c r="R60" s="32"/>
      <c r="S60" s="32"/>
      <c r="T60" s="28"/>
      <c r="U60" s="28"/>
      <c r="V60" s="28"/>
      <c r="W60" s="32"/>
      <c r="X60" s="32"/>
      <c r="Y60" s="33"/>
      <c r="Z60" s="32"/>
      <c r="AA60" s="33"/>
      <c r="AB60" s="34"/>
      <c r="AC60" s="32"/>
      <c r="AD60" s="30"/>
      <c r="AE60" s="30"/>
      <c r="AF60" s="32"/>
      <c r="AG60" s="32"/>
      <c r="AH60" s="32"/>
      <c r="AI60" s="32"/>
      <c r="AJ60" s="32"/>
      <c r="AK60" s="32"/>
      <c r="AL60" s="3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182"/>
      <c r="AX60" s="179">
        <v>49</v>
      </c>
      <c r="AY60" s="182"/>
      <c r="BL60" s="36"/>
      <c r="BM60" s="37"/>
      <c r="BP60" s="37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4"/>
      <c r="CC60" s="25"/>
      <c r="CD60" s="25"/>
      <c r="CH60" s="182"/>
    </row>
    <row r="61" spans="1:86" s="2" customFormat="1">
      <c r="A61" s="26"/>
      <c r="B61" s="27"/>
      <c r="C61" s="32"/>
      <c r="D61" s="32"/>
      <c r="E61" s="32"/>
      <c r="F61" s="32"/>
      <c r="G61" s="29"/>
      <c r="H61" s="30"/>
      <c r="I61" s="29"/>
      <c r="J61" s="30"/>
      <c r="K61" s="146" t="str">
        <f>IFERROR(VLOOKUP($I61,'Budget Rates 2025'!$C$2:$E$155,3,0),"")</f>
        <v/>
      </c>
      <c r="L61" s="31" t="str">
        <f t="shared" si="1"/>
        <v/>
      </c>
      <c r="M61" s="31" t="str">
        <f>IF(A61=Checks!$K$9,JRF!$B61,IF(OR(JRF!A61=Checks!$K$10,JRF!A61=Checks!$K$11),JRF!$Q61,""))</f>
        <v/>
      </c>
      <c r="N61" s="32"/>
      <c r="O61" s="32"/>
      <c r="P61" s="32"/>
      <c r="Q61" s="27"/>
      <c r="R61" s="32"/>
      <c r="S61" s="32"/>
      <c r="T61" s="28"/>
      <c r="U61" s="28"/>
      <c r="V61" s="28"/>
      <c r="W61" s="32"/>
      <c r="X61" s="32"/>
      <c r="Y61" s="33"/>
      <c r="Z61" s="32"/>
      <c r="AA61" s="33"/>
      <c r="AB61" s="34"/>
      <c r="AC61" s="32"/>
      <c r="AD61" s="30"/>
      <c r="AE61" s="30"/>
      <c r="AF61" s="32"/>
      <c r="AG61" s="32"/>
      <c r="AH61" s="32"/>
      <c r="AI61" s="32"/>
      <c r="AJ61" s="32"/>
      <c r="AK61" s="32"/>
      <c r="AL61" s="3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182"/>
      <c r="AX61" s="179">
        <v>50</v>
      </c>
      <c r="AY61" s="182"/>
      <c r="BL61" s="36"/>
      <c r="BM61" s="37"/>
      <c r="BP61" s="37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4"/>
      <c r="CC61" s="25"/>
      <c r="CD61" s="25"/>
      <c r="CH61" s="182"/>
    </row>
    <row r="62" spans="1:86" s="2" customFormat="1">
      <c r="A62" s="26"/>
      <c r="B62" s="27"/>
      <c r="C62" s="32"/>
      <c r="D62" s="32"/>
      <c r="E62" s="32"/>
      <c r="F62" s="32"/>
      <c r="G62" s="29"/>
      <c r="H62" s="30"/>
      <c r="I62" s="29"/>
      <c r="J62" s="30"/>
      <c r="K62" s="146" t="str">
        <f>IFERROR(VLOOKUP($I62,'Budget Rates 2025'!$C$2:$E$155,3,0),"")</f>
        <v/>
      </c>
      <c r="L62" s="31" t="str">
        <f t="shared" si="1"/>
        <v/>
      </c>
      <c r="M62" s="31" t="str">
        <f>IF(A62=Checks!$K$9,JRF!$B62,IF(OR(JRF!A62=Checks!$K$10,JRF!A62=Checks!$K$11),JRF!$Q62,""))</f>
        <v/>
      </c>
      <c r="N62" s="32"/>
      <c r="O62" s="32"/>
      <c r="P62" s="32"/>
      <c r="Q62" s="27"/>
      <c r="R62" s="32"/>
      <c r="S62" s="32"/>
      <c r="T62" s="28"/>
      <c r="U62" s="28"/>
      <c r="V62" s="28"/>
      <c r="W62" s="32"/>
      <c r="X62" s="32"/>
      <c r="Y62" s="33"/>
      <c r="Z62" s="32"/>
      <c r="AA62" s="33"/>
      <c r="AB62" s="34"/>
      <c r="AC62" s="32"/>
      <c r="AD62" s="30"/>
      <c r="AE62" s="30"/>
      <c r="AF62" s="32"/>
      <c r="AG62" s="32"/>
      <c r="AH62" s="32"/>
      <c r="AI62" s="32"/>
      <c r="AJ62" s="32"/>
      <c r="AK62" s="32"/>
      <c r="AL62" s="3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182"/>
      <c r="AX62" s="179">
        <v>51</v>
      </c>
      <c r="AY62" s="182"/>
      <c r="BL62" s="36"/>
      <c r="BM62" s="37"/>
      <c r="BP62" s="37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4"/>
      <c r="CC62" s="25"/>
      <c r="CD62" s="25"/>
      <c r="CH62" s="182"/>
    </row>
    <row r="63" spans="1:86" s="2" customFormat="1">
      <c r="A63" s="26"/>
      <c r="B63" s="27"/>
      <c r="C63" s="32"/>
      <c r="D63" s="32"/>
      <c r="E63" s="32"/>
      <c r="F63" s="32"/>
      <c r="G63" s="29"/>
      <c r="H63" s="30"/>
      <c r="I63" s="29"/>
      <c r="J63" s="30"/>
      <c r="K63" s="146" t="str">
        <f>IFERROR(VLOOKUP($I63,'Budget Rates 2025'!$C$2:$E$155,3,0),"")</f>
        <v/>
      </c>
      <c r="L63" s="31" t="str">
        <f t="shared" si="1"/>
        <v/>
      </c>
      <c r="M63" s="31" t="str">
        <f>IF(A63=Checks!$K$9,JRF!$B63,IF(OR(JRF!A63=Checks!$K$10,JRF!A63=Checks!$K$11),JRF!$Q63,""))</f>
        <v/>
      </c>
      <c r="N63" s="32"/>
      <c r="O63" s="32"/>
      <c r="P63" s="32"/>
      <c r="Q63" s="27"/>
      <c r="R63" s="32"/>
      <c r="S63" s="32"/>
      <c r="T63" s="28"/>
      <c r="U63" s="28"/>
      <c r="V63" s="28"/>
      <c r="W63" s="32"/>
      <c r="X63" s="32"/>
      <c r="Y63" s="33"/>
      <c r="Z63" s="32"/>
      <c r="AA63" s="33"/>
      <c r="AB63" s="34"/>
      <c r="AC63" s="32"/>
      <c r="AD63" s="30"/>
      <c r="AE63" s="30"/>
      <c r="AF63" s="32"/>
      <c r="AG63" s="32"/>
      <c r="AH63" s="32"/>
      <c r="AI63" s="32"/>
      <c r="AJ63" s="32"/>
      <c r="AK63" s="32"/>
      <c r="AL63" s="3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182"/>
      <c r="AX63" s="179">
        <v>52</v>
      </c>
      <c r="AY63" s="182"/>
      <c r="BL63" s="36"/>
      <c r="BM63" s="37"/>
      <c r="BP63" s="37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4"/>
      <c r="CC63" s="25"/>
      <c r="CD63" s="25"/>
      <c r="CH63" s="182"/>
    </row>
    <row r="64" spans="1:86" s="2" customFormat="1">
      <c r="A64" s="26"/>
      <c r="B64" s="27"/>
      <c r="C64" s="32"/>
      <c r="D64" s="32"/>
      <c r="E64" s="32"/>
      <c r="F64" s="32"/>
      <c r="G64" s="29"/>
      <c r="H64" s="30"/>
      <c r="I64" s="29"/>
      <c r="J64" s="30"/>
      <c r="K64" s="146" t="str">
        <f>IFERROR(VLOOKUP($I64,'Budget Rates 2025'!$C$2:$E$155,3,0),"")</f>
        <v/>
      </c>
      <c r="L64" s="31" t="str">
        <f t="shared" si="1"/>
        <v/>
      </c>
      <c r="M64" s="31" t="str">
        <f>IF(A64=Checks!$K$9,JRF!$B64,IF(OR(JRF!A64=Checks!$K$10,JRF!A64=Checks!$K$11),JRF!$Q64,""))</f>
        <v/>
      </c>
      <c r="N64" s="32"/>
      <c r="O64" s="32"/>
      <c r="P64" s="32"/>
      <c r="Q64" s="27"/>
      <c r="R64" s="32"/>
      <c r="S64" s="32"/>
      <c r="T64" s="28"/>
      <c r="U64" s="28"/>
      <c r="V64" s="28"/>
      <c r="W64" s="32"/>
      <c r="X64" s="32"/>
      <c r="Y64" s="33"/>
      <c r="Z64" s="32"/>
      <c r="AA64" s="33"/>
      <c r="AB64" s="34"/>
      <c r="AC64" s="32"/>
      <c r="AD64" s="30"/>
      <c r="AE64" s="30"/>
      <c r="AF64" s="32"/>
      <c r="AG64" s="32"/>
      <c r="AH64" s="32"/>
      <c r="AI64" s="32"/>
      <c r="AJ64" s="32"/>
      <c r="AK64" s="32"/>
      <c r="AL64" s="3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182"/>
      <c r="AX64" s="179">
        <v>53</v>
      </c>
      <c r="AY64" s="182"/>
      <c r="BL64" s="36"/>
      <c r="BM64" s="37"/>
      <c r="BP64" s="37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4"/>
      <c r="CC64" s="25"/>
      <c r="CD64" s="25"/>
      <c r="CH64" s="182"/>
    </row>
    <row r="65" spans="1:86" s="2" customFormat="1">
      <c r="A65" s="26"/>
      <c r="B65" s="27"/>
      <c r="C65" s="32"/>
      <c r="D65" s="32"/>
      <c r="E65" s="32"/>
      <c r="F65" s="32"/>
      <c r="G65" s="29"/>
      <c r="H65" s="30"/>
      <c r="I65" s="29"/>
      <c r="J65" s="30"/>
      <c r="K65" s="146" t="str">
        <f>IFERROR(VLOOKUP($I65,'Budget Rates 2025'!$C$2:$E$155,3,0),"")</f>
        <v/>
      </c>
      <c r="L65" s="31" t="str">
        <f t="shared" si="1"/>
        <v/>
      </c>
      <c r="M65" s="31" t="str">
        <f>IF(A65=Checks!$K$9,JRF!$B65,IF(OR(JRF!A65=Checks!$K$10,JRF!A65=Checks!$K$11),JRF!$Q65,""))</f>
        <v/>
      </c>
      <c r="N65" s="32"/>
      <c r="O65" s="32"/>
      <c r="P65" s="32"/>
      <c r="Q65" s="27"/>
      <c r="R65" s="32"/>
      <c r="S65" s="32"/>
      <c r="T65" s="28"/>
      <c r="U65" s="28"/>
      <c r="V65" s="28"/>
      <c r="W65" s="32"/>
      <c r="X65" s="32"/>
      <c r="Y65" s="33"/>
      <c r="Z65" s="32"/>
      <c r="AA65" s="33"/>
      <c r="AB65" s="34"/>
      <c r="AC65" s="32"/>
      <c r="AD65" s="30"/>
      <c r="AE65" s="30"/>
      <c r="AF65" s="32"/>
      <c r="AG65" s="32"/>
      <c r="AH65" s="32"/>
      <c r="AI65" s="32"/>
      <c r="AJ65" s="32"/>
      <c r="AK65" s="32"/>
      <c r="AL65" s="3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182"/>
      <c r="AX65" s="179">
        <v>54</v>
      </c>
      <c r="AY65" s="182"/>
      <c r="BL65" s="36"/>
      <c r="BM65" s="37"/>
      <c r="BP65" s="37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4"/>
      <c r="CC65" s="25"/>
      <c r="CD65" s="25"/>
      <c r="CH65" s="182"/>
    </row>
    <row r="66" spans="1:86" s="2" customFormat="1">
      <c r="A66" s="26"/>
      <c r="B66" s="27"/>
      <c r="C66" s="32"/>
      <c r="D66" s="32"/>
      <c r="E66" s="32"/>
      <c r="F66" s="32"/>
      <c r="G66" s="29"/>
      <c r="H66" s="30"/>
      <c r="I66" s="29"/>
      <c r="J66" s="30"/>
      <c r="K66" s="146" t="str">
        <f>IFERROR(VLOOKUP($I66,'Budget Rates 2025'!$C$2:$E$155,3,0),"")</f>
        <v/>
      </c>
      <c r="L66" s="31" t="str">
        <f t="shared" si="1"/>
        <v/>
      </c>
      <c r="M66" s="31" t="str">
        <f>IF(A66=Checks!$K$9,JRF!$B66,IF(OR(JRF!A66=Checks!$K$10,JRF!A66=Checks!$K$11),JRF!$Q66,""))</f>
        <v/>
      </c>
      <c r="N66" s="32"/>
      <c r="O66" s="32"/>
      <c r="P66" s="32"/>
      <c r="Q66" s="27"/>
      <c r="R66" s="32"/>
      <c r="S66" s="32"/>
      <c r="T66" s="28"/>
      <c r="U66" s="28"/>
      <c r="V66" s="28"/>
      <c r="W66" s="32"/>
      <c r="X66" s="32"/>
      <c r="Y66" s="33"/>
      <c r="Z66" s="32"/>
      <c r="AA66" s="33"/>
      <c r="AB66" s="34"/>
      <c r="AC66" s="32"/>
      <c r="AD66" s="30"/>
      <c r="AE66" s="30"/>
      <c r="AF66" s="32"/>
      <c r="AG66" s="32"/>
      <c r="AH66" s="32"/>
      <c r="AI66" s="32"/>
      <c r="AJ66" s="32"/>
      <c r="AK66" s="32"/>
      <c r="AL66" s="3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182"/>
      <c r="AX66" s="179">
        <v>55</v>
      </c>
      <c r="AY66" s="182"/>
      <c r="BL66" s="36"/>
      <c r="BM66" s="37"/>
      <c r="BP66" s="37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4"/>
      <c r="CC66" s="25"/>
      <c r="CD66" s="25"/>
      <c r="CH66" s="182"/>
    </row>
    <row r="67" spans="1:86" s="2" customFormat="1">
      <c r="A67" s="26"/>
      <c r="B67" s="27"/>
      <c r="C67" s="32"/>
      <c r="D67" s="32"/>
      <c r="E67" s="32"/>
      <c r="F67" s="32"/>
      <c r="G67" s="29"/>
      <c r="H67" s="30"/>
      <c r="I67" s="29"/>
      <c r="J67" s="30"/>
      <c r="K67" s="146" t="str">
        <f>IFERROR(VLOOKUP($I67,'Budget Rates 2025'!$C$2:$E$155,3,0),"")</f>
        <v/>
      </c>
      <c r="L67" s="31" t="str">
        <f t="shared" si="1"/>
        <v/>
      </c>
      <c r="M67" s="31" t="str">
        <f>IF(A67=Checks!$K$9,JRF!$B67,IF(OR(JRF!A67=Checks!$K$10,JRF!A67=Checks!$K$11),JRF!$Q67,""))</f>
        <v/>
      </c>
      <c r="N67" s="32"/>
      <c r="O67" s="32"/>
      <c r="P67" s="32"/>
      <c r="Q67" s="27"/>
      <c r="R67" s="32"/>
      <c r="S67" s="32"/>
      <c r="T67" s="28"/>
      <c r="U67" s="28"/>
      <c r="V67" s="28"/>
      <c r="W67" s="32"/>
      <c r="X67" s="32"/>
      <c r="Y67" s="33"/>
      <c r="Z67" s="32"/>
      <c r="AA67" s="33"/>
      <c r="AB67" s="34"/>
      <c r="AC67" s="32"/>
      <c r="AD67" s="30"/>
      <c r="AE67" s="30"/>
      <c r="AF67" s="32"/>
      <c r="AG67" s="32"/>
      <c r="AH67" s="32"/>
      <c r="AI67" s="32"/>
      <c r="AJ67" s="32"/>
      <c r="AK67" s="32"/>
      <c r="AL67" s="3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182"/>
      <c r="AX67" s="179">
        <v>56</v>
      </c>
      <c r="AY67" s="182"/>
      <c r="BL67" s="36"/>
      <c r="BM67" s="37"/>
      <c r="BP67" s="37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4"/>
      <c r="CC67" s="25"/>
      <c r="CD67" s="25"/>
      <c r="CH67" s="182"/>
    </row>
    <row r="68" spans="1:86" s="2" customFormat="1">
      <c r="A68" s="26"/>
      <c r="B68" s="27"/>
      <c r="C68" s="32"/>
      <c r="D68" s="32"/>
      <c r="E68" s="32"/>
      <c r="F68" s="32"/>
      <c r="G68" s="29"/>
      <c r="H68" s="30"/>
      <c r="I68" s="29"/>
      <c r="J68" s="30"/>
      <c r="K68" s="146" t="str">
        <f>IFERROR(VLOOKUP($I68,'Budget Rates 2025'!$C$2:$E$155,3,0),"")</f>
        <v/>
      </c>
      <c r="L68" s="31" t="str">
        <f t="shared" si="1"/>
        <v/>
      </c>
      <c r="M68" s="31" t="str">
        <f>IF(A68=Checks!$K$9,JRF!$B68,IF(OR(JRF!A68=Checks!$K$10,JRF!A68=Checks!$K$11),JRF!$Q68,""))</f>
        <v/>
      </c>
      <c r="N68" s="32"/>
      <c r="O68" s="32"/>
      <c r="P68" s="32"/>
      <c r="Q68" s="27"/>
      <c r="R68" s="32"/>
      <c r="S68" s="32"/>
      <c r="T68" s="28"/>
      <c r="U68" s="28"/>
      <c r="V68" s="28"/>
      <c r="W68" s="32"/>
      <c r="X68" s="32"/>
      <c r="Y68" s="33"/>
      <c r="Z68" s="32"/>
      <c r="AA68" s="33"/>
      <c r="AB68" s="34"/>
      <c r="AC68" s="32"/>
      <c r="AD68" s="30"/>
      <c r="AE68" s="30"/>
      <c r="AF68" s="32"/>
      <c r="AG68" s="32"/>
      <c r="AH68" s="32"/>
      <c r="AI68" s="32"/>
      <c r="AJ68" s="32"/>
      <c r="AK68" s="32"/>
      <c r="AL68" s="3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182"/>
      <c r="AX68" s="179">
        <v>57</v>
      </c>
      <c r="AY68" s="182"/>
      <c r="BL68" s="36"/>
      <c r="BM68" s="37"/>
      <c r="BP68" s="37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4"/>
      <c r="CC68" s="25"/>
      <c r="CD68" s="25"/>
      <c r="CH68" s="182"/>
    </row>
    <row r="69" spans="1:86" s="2" customFormat="1">
      <c r="A69" s="26"/>
      <c r="B69" s="27"/>
      <c r="C69" s="32"/>
      <c r="D69" s="32"/>
      <c r="E69" s="32"/>
      <c r="F69" s="32"/>
      <c r="G69" s="29"/>
      <c r="H69" s="30"/>
      <c r="I69" s="29"/>
      <c r="J69" s="30"/>
      <c r="K69" s="146" t="str">
        <f>IFERROR(VLOOKUP($I69,'Budget Rates 2025'!$C$2:$E$155,3,0),"")</f>
        <v/>
      </c>
      <c r="L69" s="31" t="str">
        <f t="shared" si="1"/>
        <v/>
      </c>
      <c r="M69" s="31" t="str">
        <f>IF(A69=Checks!$K$9,JRF!$B69,IF(OR(JRF!A69=Checks!$K$10,JRF!A69=Checks!$K$11),JRF!$Q69,""))</f>
        <v/>
      </c>
      <c r="N69" s="32"/>
      <c r="O69" s="32"/>
      <c r="P69" s="32"/>
      <c r="Q69" s="27"/>
      <c r="R69" s="32"/>
      <c r="S69" s="32"/>
      <c r="T69" s="28"/>
      <c r="U69" s="28"/>
      <c r="V69" s="28"/>
      <c r="W69" s="32"/>
      <c r="X69" s="32"/>
      <c r="Y69" s="33"/>
      <c r="Z69" s="32"/>
      <c r="AA69" s="33"/>
      <c r="AB69" s="34"/>
      <c r="AC69" s="32"/>
      <c r="AD69" s="30"/>
      <c r="AE69" s="30"/>
      <c r="AF69" s="32"/>
      <c r="AG69" s="32"/>
      <c r="AH69" s="32"/>
      <c r="AI69" s="32"/>
      <c r="AJ69" s="32"/>
      <c r="AK69" s="32"/>
      <c r="AL69" s="3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182"/>
      <c r="AX69" s="179">
        <v>58</v>
      </c>
      <c r="AY69" s="182"/>
      <c r="BL69" s="36"/>
      <c r="BM69" s="37"/>
      <c r="BP69" s="37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4"/>
      <c r="CC69" s="25"/>
      <c r="CD69" s="25"/>
      <c r="CH69" s="182"/>
    </row>
    <row r="70" spans="1:86" s="2" customFormat="1">
      <c r="A70" s="26"/>
      <c r="B70" s="27"/>
      <c r="C70" s="32"/>
      <c r="D70" s="32"/>
      <c r="E70" s="32"/>
      <c r="F70" s="32"/>
      <c r="G70" s="29"/>
      <c r="H70" s="30"/>
      <c r="I70" s="29"/>
      <c r="J70" s="30"/>
      <c r="K70" s="146" t="str">
        <f>IFERROR(VLOOKUP($I70,'Budget Rates 2025'!$C$2:$E$155,3,0),"")</f>
        <v/>
      </c>
      <c r="L70" s="31" t="str">
        <f t="shared" si="1"/>
        <v/>
      </c>
      <c r="M70" s="31" t="str">
        <f>IF(A70=Checks!$K$9,JRF!$B70,IF(OR(JRF!A70=Checks!$K$10,JRF!A70=Checks!$K$11),JRF!$Q70,""))</f>
        <v/>
      </c>
      <c r="N70" s="32"/>
      <c r="O70" s="32"/>
      <c r="P70" s="32"/>
      <c r="Q70" s="27"/>
      <c r="R70" s="32"/>
      <c r="S70" s="32"/>
      <c r="T70" s="28"/>
      <c r="U70" s="28"/>
      <c r="V70" s="28"/>
      <c r="W70" s="32"/>
      <c r="X70" s="32"/>
      <c r="Y70" s="33"/>
      <c r="Z70" s="32"/>
      <c r="AA70" s="33"/>
      <c r="AB70" s="34"/>
      <c r="AC70" s="32"/>
      <c r="AD70" s="30"/>
      <c r="AE70" s="30"/>
      <c r="AF70" s="32"/>
      <c r="AG70" s="32"/>
      <c r="AH70" s="32"/>
      <c r="AI70" s="32"/>
      <c r="AJ70" s="32"/>
      <c r="AK70" s="32"/>
      <c r="AL70" s="3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182"/>
      <c r="AX70" s="179">
        <v>59</v>
      </c>
      <c r="AY70" s="182"/>
      <c r="BL70" s="36"/>
      <c r="BM70" s="37"/>
      <c r="BP70" s="37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4"/>
      <c r="CC70" s="25"/>
      <c r="CD70" s="25"/>
      <c r="CH70" s="182"/>
    </row>
    <row r="71" spans="1:86" s="2" customFormat="1">
      <c r="A71" s="26"/>
      <c r="B71" s="27"/>
      <c r="C71" s="32"/>
      <c r="D71" s="32"/>
      <c r="E71" s="32"/>
      <c r="F71" s="32"/>
      <c r="G71" s="29"/>
      <c r="H71" s="30"/>
      <c r="I71" s="29"/>
      <c r="J71" s="30"/>
      <c r="K71" s="146" t="str">
        <f>IFERROR(VLOOKUP($I71,'Budget Rates 2025'!$C$2:$E$155,3,0),"")</f>
        <v/>
      </c>
      <c r="L71" s="31" t="str">
        <f t="shared" si="1"/>
        <v/>
      </c>
      <c r="M71" s="31" t="str">
        <f>IF(A71=Checks!$K$9,JRF!$B71,IF(OR(JRF!A71=Checks!$K$10,JRF!A71=Checks!$K$11),JRF!$Q71,""))</f>
        <v/>
      </c>
      <c r="N71" s="32"/>
      <c r="O71" s="32"/>
      <c r="P71" s="32"/>
      <c r="Q71" s="27"/>
      <c r="R71" s="32"/>
      <c r="S71" s="32"/>
      <c r="T71" s="28"/>
      <c r="U71" s="28"/>
      <c r="V71" s="28"/>
      <c r="W71" s="32"/>
      <c r="X71" s="32"/>
      <c r="Y71" s="33"/>
      <c r="Z71" s="32"/>
      <c r="AA71" s="33"/>
      <c r="AB71" s="34"/>
      <c r="AC71" s="32"/>
      <c r="AD71" s="30"/>
      <c r="AE71" s="30"/>
      <c r="AF71" s="32"/>
      <c r="AG71" s="32"/>
      <c r="AH71" s="32"/>
      <c r="AI71" s="32"/>
      <c r="AJ71" s="32"/>
      <c r="AK71" s="32"/>
      <c r="AL71" s="3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182"/>
      <c r="AX71" s="179">
        <v>60</v>
      </c>
      <c r="AY71" s="182"/>
      <c r="BL71" s="36"/>
      <c r="BM71" s="37"/>
      <c r="BP71" s="37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4"/>
      <c r="CC71" s="25"/>
      <c r="CD71" s="25"/>
      <c r="CH71" s="182"/>
    </row>
    <row r="72" spans="1:86" s="2" customFormat="1">
      <c r="A72" s="26"/>
      <c r="B72" s="27"/>
      <c r="C72" s="32"/>
      <c r="D72" s="32"/>
      <c r="E72" s="32"/>
      <c r="F72" s="32"/>
      <c r="G72" s="29"/>
      <c r="H72" s="30"/>
      <c r="I72" s="29"/>
      <c r="J72" s="30"/>
      <c r="K72" s="146" t="str">
        <f>IFERROR(VLOOKUP($I72,'Budget Rates 2025'!$C$2:$E$155,3,0),"")</f>
        <v/>
      </c>
      <c r="L72" s="31" t="str">
        <f t="shared" si="1"/>
        <v/>
      </c>
      <c r="M72" s="31" t="str">
        <f>IF(A72=Checks!$K$9,JRF!$B72,IF(OR(JRF!A72=Checks!$K$10,JRF!A72=Checks!$K$11),JRF!$Q72,""))</f>
        <v/>
      </c>
      <c r="N72" s="32"/>
      <c r="O72" s="32"/>
      <c r="P72" s="32"/>
      <c r="Q72" s="27"/>
      <c r="R72" s="32"/>
      <c r="S72" s="32"/>
      <c r="T72" s="28"/>
      <c r="U72" s="28"/>
      <c r="V72" s="28"/>
      <c r="W72" s="32"/>
      <c r="X72" s="32"/>
      <c r="Y72" s="33"/>
      <c r="Z72" s="32"/>
      <c r="AA72" s="33"/>
      <c r="AB72" s="34"/>
      <c r="AC72" s="32"/>
      <c r="AD72" s="30"/>
      <c r="AE72" s="30"/>
      <c r="AF72" s="32"/>
      <c r="AG72" s="32"/>
      <c r="AH72" s="32"/>
      <c r="AI72" s="32"/>
      <c r="AJ72" s="32"/>
      <c r="AK72" s="32"/>
      <c r="AL72" s="3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182"/>
      <c r="AX72" s="179">
        <v>61</v>
      </c>
      <c r="AY72" s="182"/>
      <c r="BL72" s="36"/>
      <c r="BM72" s="37"/>
      <c r="BP72" s="37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4"/>
      <c r="CC72" s="25"/>
      <c r="CD72" s="25"/>
      <c r="CH72" s="182"/>
    </row>
    <row r="73" spans="1:86" s="2" customFormat="1">
      <c r="A73" s="26"/>
      <c r="B73" s="27"/>
      <c r="C73" s="32"/>
      <c r="D73" s="32"/>
      <c r="E73" s="32"/>
      <c r="F73" s="32"/>
      <c r="G73" s="29"/>
      <c r="H73" s="30"/>
      <c r="I73" s="29"/>
      <c r="J73" s="30"/>
      <c r="K73" s="146" t="str">
        <f>IFERROR(VLOOKUP($I73,'Budget Rates 2025'!$C$2:$E$155,3,0),"")</f>
        <v/>
      </c>
      <c r="L73" s="31" t="str">
        <f t="shared" si="1"/>
        <v/>
      </c>
      <c r="M73" s="31" t="str">
        <f>IF(A73=Checks!$K$9,JRF!$B73,IF(OR(JRF!A73=Checks!$K$10,JRF!A73=Checks!$K$11),JRF!$Q73,""))</f>
        <v/>
      </c>
      <c r="N73" s="32"/>
      <c r="O73" s="32"/>
      <c r="P73" s="32"/>
      <c r="Q73" s="27"/>
      <c r="R73" s="32"/>
      <c r="S73" s="32"/>
      <c r="T73" s="28"/>
      <c r="U73" s="28"/>
      <c r="V73" s="28"/>
      <c r="W73" s="32"/>
      <c r="X73" s="32"/>
      <c r="Y73" s="33"/>
      <c r="Z73" s="32"/>
      <c r="AA73" s="33"/>
      <c r="AB73" s="34"/>
      <c r="AC73" s="32"/>
      <c r="AD73" s="30"/>
      <c r="AE73" s="30"/>
      <c r="AF73" s="32"/>
      <c r="AG73" s="32"/>
      <c r="AH73" s="32"/>
      <c r="AI73" s="32"/>
      <c r="AJ73" s="32"/>
      <c r="AK73" s="32"/>
      <c r="AL73" s="3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182"/>
      <c r="AX73" s="179">
        <v>62</v>
      </c>
      <c r="AY73" s="182"/>
      <c r="BL73" s="36"/>
      <c r="BM73" s="37"/>
      <c r="BP73" s="37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4"/>
      <c r="CC73" s="25"/>
      <c r="CD73" s="25"/>
      <c r="CH73" s="182"/>
    </row>
    <row r="74" spans="1:86" s="2" customFormat="1">
      <c r="A74" s="26"/>
      <c r="B74" s="27"/>
      <c r="C74" s="32"/>
      <c r="D74" s="32"/>
      <c r="E74" s="32"/>
      <c r="F74" s="32"/>
      <c r="G74" s="29"/>
      <c r="H74" s="30"/>
      <c r="I74" s="29"/>
      <c r="J74" s="30"/>
      <c r="K74" s="146" t="str">
        <f>IFERROR(VLOOKUP($I74,'Budget Rates 2025'!$C$2:$E$155,3,0),"")</f>
        <v/>
      </c>
      <c r="L74" s="31" t="str">
        <f t="shared" si="1"/>
        <v/>
      </c>
      <c r="M74" s="31" t="str">
        <f>IF(A74=Checks!$K$9,JRF!$B74,IF(OR(JRF!A74=Checks!$K$10,JRF!A74=Checks!$K$11),JRF!$Q74,""))</f>
        <v/>
      </c>
      <c r="N74" s="32"/>
      <c r="O74" s="32"/>
      <c r="P74" s="32"/>
      <c r="Q74" s="27"/>
      <c r="R74" s="32"/>
      <c r="S74" s="32"/>
      <c r="T74" s="28"/>
      <c r="U74" s="28"/>
      <c r="V74" s="28"/>
      <c r="W74" s="32"/>
      <c r="X74" s="32"/>
      <c r="Y74" s="33"/>
      <c r="Z74" s="32"/>
      <c r="AA74" s="33"/>
      <c r="AB74" s="34"/>
      <c r="AC74" s="32"/>
      <c r="AD74" s="30"/>
      <c r="AE74" s="30"/>
      <c r="AF74" s="32"/>
      <c r="AG74" s="32"/>
      <c r="AH74" s="32"/>
      <c r="AI74" s="32"/>
      <c r="AJ74" s="32"/>
      <c r="AK74" s="32"/>
      <c r="AL74" s="3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182"/>
      <c r="AX74" s="179">
        <v>63</v>
      </c>
      <c r="AY74" s="182"/>
      <c r="BL74" s="36"/>
      <c r="BM74" s="37"/>
      <c r="BP74" s="37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4"/>
      <c r="CC74" s="25"/>
      <c r="CD74" s="25"/>
      <c r="CH74" s="182"/>
    </row>
    <row r="75" spans="1:86" s="2" customFormat="1">
      <c r="A75" s="26"/>
      <c r="B75" s="27"/>
      <c r="C75" s="32"/>
      <c r="D75" s="32"/>
      <c r="E75" s="32"/>
      <c r="F75" s="32"/>
      <c r="G75" s="29"/>
      <c r="H75" s="30"/>
      <c r="I75" s="29"/>
      <c r="J75" s="30"/>
      <c r="K75" s="146" t="str">
        <f>IFERROR(VLOOKUP($I75,'Budget Rates 2025'!$C$2:$E$155,3,0),"")</f>
        <v/>
      </c>
      <c r="L75" s="31" t="str">
        <f t="shared" si="1"/>
        <v/>
      </c>
      <c r="M75" s="31" t="str">
        <f>IF(A75=Checks!$K$9,JRF!$B75,IF(OR(JRF!A75=Checks!$K$10,JRF!A75=Checks!$K$11),JRF!$Q75,""))</f>
        <v/>
      </c>
      <c r="N75" s="32"/>
      <c r="O75" s="32"/>
      <c r="P75" s="32"/>
      <c r="Q75" s="27"/>
      <c r="R75" s="32"/>
      <c r="S75" s="32"/>
      <c r="T75" s="28"/>
      <c r="U75" s="28"/>
      <c r="V75" s="28"/>
      <c r="W75" s="32"/>
      <c r="X75" s="32"/>
      <c r="Y75" s="33"/>
      <c r="Z75" s="32"/>
      <c r="AA75" s="33"/>
      <c r="AB75" s="34"/>
      <c r="AC75" s="32"/>
      <c r="AD75" s="30"/>
      <c r="AE75" s="30"/>
      <c r="AF75" s="32"/>
      <c r="AG75" s="32"/>
      <c r="AH75" s="32"/>
      <c r="AI75" s="32"/>
      <c r="AJ75" s="32"/>
      <c r="AK75" s="32"/>
      <c r="AL75" s="3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182"/>
      <c r="AX75" s="179">
        <v>64</v>
      </c>
      <c r="AY75" s="182"/>
      <c r="BL75" s="36"/>
      <c r="BM75" s="37"/>
      <c r="BP75" s="37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4"/>
      <c r="CC75" s="25"/>
      <c r="CD75" s="25"/>
      <c r="CH75" s="182"/>
    </row>
    <row r="76" spans="1:86" s="2" customFormat="1">
      <c r="A76" s="26"/>
      <c r="B76" s="27"/>
      <c r="C76" s="32"/>
      <c r="D76" s="32"/>
      <c r="E76" s="32"/>
      <c r="F76" s="32"/>
      <c r="G76" s="29"/>
      <c r="H76" s="30"/>
      <c r="I76" s="29"/>
      <c r="J76" s="30"/>
      <c r="K76" s="146" t="str">
        <f>IFERROR(VLOOKUP($I76,'Budget Rates 2025'!$C$2:$E$155,3,0),"")</f>
        <v/>
      </c>
      <c r="L76" s="31" t="str">
        <f t="shared" si="1"/>
        <v/>
      </c>
      <c r="M76" s="31" t="str">
        <f>IF(A76=Checks!$K$9,JRF!$B76,IF(OR(JRF!A76=Checks!$K$10,JRF!A76=Checks!$K$11),JRF!$Q76,""))</f>
        <v/>
      </c>
      <c r="N76" s="32"/>
      <c r="O76" s="32"/>
      <c r="P76" s="32"/>
      <c r="Q76" s="27"/>
      <c r="R76" s="32"/>
      <c r="S76" s="32"/>
      <c r="T76" s="28"/>
      <c r="U76" s="28"/>
      <c r="V76" s="28"/>
      <c r="W76" s="32"/>
      <c r="X76" s="32"/>
      <c r="Y76" s="33"/>
      <c r="Z76" s="32"/>
      <c r="AA76" s="33"/>
      <c r="AB76" s="34"/>
      <c r="AC76" s="32"/>
      <c r="AD76" s="30"/>
      <c r="AE76" s="30"/>
      <c r="AF76" s="32"/>
      <c r="AG76" s="32"/>
      <c r="AH76" s="32"/>
      <c r="AI76" s="32"/>
      <c r="AJ76" s="32"/>
      <c r="AK76" s="32"/>
      <c r="AL76" s="3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182"/>
      <c r="AX76" s="179">
        <v>65</v>
      </c>
      <c r="AY76" s="182"/>
      <c r="BL76" s="36"/>
      <c r="BM76" s="37"/>
      <c r="BP76" s="37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4"/>
      <c r="CC76" s="25"/>
      <c r="CD76" s="25"/>
      <c r="CH76" s="182"/>
    </row>
    <row r="77" spans="1:86" s="2" customFormat="1">
      <c r="A77" s="26"/>
      <c r="B77" s="27"/>
      <c r="C77" s="32"/>
      <c r="D77" s="32"/>
      <c r="E77" s="32"/>
      <c r="F77" s="32"/>
      <c r="G77" s="29"/>
      <c r="H77" s="30"/>
      <c r="I77" s="29"/>
      <c r="J77" s="30"/>
      <c r="K77" s="146" t="str">
        <f>IFERROR(VLOOKUP($I77,'Budget Rates 2025'!$C$2:$E$155,3,0),"")</f>
        <v/>
      </c>
      <c r="L77" s="31" t="str">
        <f t="shared" si="1"/>
        <v/>
      </c>
      <c r="M77" s="31" t="str">
        <f>IF(A77=Checks!$K$9,JRF!$B77,IF(OR(JRF!A77=Checks!$K$10,JRF!A77=Checks!$K$11),JRF!$Q77,""))</f>
        <v/>
      </c>
      <c r="N77" s="32"/>
      <c r="O77" s="32"/>
      <c r="P77" s="32"/>
      <c r="Q77" s="27"/>
      <c r="R77" s="32"/>
      <c r="S77" s="32"/>
      <c r="T77" s="28"/>
      <c r="U77" s="28"/>
      <c r="V77" s="28"/>
      <c r="W77" s="32"/>
      <c r="X77" s="32"/>
      <c r="Y77" s="33"/>
      <c r="Z77" s="32"/>
      <c r="AA77" s="33"/>
      <c r="AB77" s="34"/>
      <c r="AC77" s="32"/>
      <c r="AD77" s="30"/>
      <c r="AE77" s="30"/>
      <c r="AF77" s="32"/>
      <c r="AG77" s="32"/>
      <c r="AH77" s="32"/>
      <c r="AI77" s="32"/>
      <c r="AJ77" s="32"/>
      <c r="AK77" s="32"/>
      <c r="AL77" s="3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182"/>
      <c r="AX77" s="179">
        <v>66</v>
      </c>
      <c r="AY77" s="182"/>
      <c r="BL77" s="36"/>
      <c r="BM77" s="37"/>
      <c r="BP77" s="37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4"/>
      <c r="CC77" s="25"/>
      <c r="CD77" s="25"/>
      <c r="CH77" s="182"/>
    </row>
    <row r="78" spans="1:86" s="2" customFormat="1">
      <c r="A78" s="26"/>
      <c r="B78" s="27"/>
      <c r="C78" s="32"/>
      <c r="D78" s="32"/>
      <c r="E78" s="32"/>
      <c r="F78" s="32"/>
      <c r="G78" s="29"/>
      <c r="H78" s="30"/>
      <c r="I78" s="29"/>
      <c r="J78" s="30"/>
      <c r="K78" s="146" t="str">
        <f>IFERROR(VLOOKUP($I78,'Budget Rates 2025'!$C$2:$E$155,3,0),"")</f>
        <v/>
      </c>
      <c r="L78" s="31" t="str">
        <f t="shared" si="1"/>
        <v/>
      </c>
      <c r="M78" s="31" t="str">
        <f>IF(A78=Checks!$K$9,JRF!$B78,IF(OR(JRF!A78=Checks!$K$10,JRF!A78=Checks!$K$11),JRF!$Q78,""))</f>
        <v/>
      </c>
      <c r="N78" s="32"/>
      <c r="O78" s="32"/>
      <c r="P78" s="32"/>
      <c r="Q78" s="27"/>
      <c r="R78" s="32"/>
      <c r="S78" s="32"/>
      <c r="T78" s="28"/>
      <c r="U78" s="28"/>
      <c r="V78" s="28"/>
      <c r="W78" s="32"/>
      <c r="X78" s="32"/>
      <c r="Y78" s="33"/>
      <c r="Z78" s="32"/>
      <c r="AA78" s="33"/>
      <c r="AB78" s="34"/>
      <c r="AC78" s="32"/>
      <c r="AD78" s="30"/>
      <c r="AE78" s="30"/>
      <c r="AF78" s="32"/>
      <c r="AG78" s="32"/>
      <c r="AH78" s="32"/>
      <c r="AI78" s="32"/>
      <c r="AJ78" s="32"/>
      <c r="AK78" s="32"/>
      <c r="AL78" s="3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182"/>
      <c r="AX78" s="179">
        <v>67</v>
      </c>
      <c r="AY78" s="182"/>
      <c r="BL78" s="36"/>
      <c r="BM78" s="37"/>
      <c r="BP78" s="37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4"/>
      <c r="CC78" s="25"/>
      <c r="CD78" s="25"/>
      <c r="CH78" s="182"/>
    </row>
    <row r="79" spans="1:86" s="2" customFormat="1">
      <c r="A79" s="26"/>
      <c r="B79" s="27"/>
      <c r="C79" s="32"/>
      <c r="D79" s="32"/>
      <c r="E79" s="32"/>
      <c r="F79" s="32"/>
      <c r="G79" s="29"/>
      <c r="H79" s="30"/>
      <c r="I79" s="29"/>
      <c r="J79" s="30"/>
      <c r="K79" s="146" t="str">
        <f>IFERROR(VLOOKUP($I79,'Budget Rates 2025'!$C$2:$E$155,3,0),"")</f>
        <v/>
      </c>
      <c r="L79" s="31" t="str">
        <f t="shared" si="1"/>
        <v/>
      </c>
      <c r="M79" s="31" t="str">
        <f>IF(A79=Checks!$K$9,JRF!$B79,IF(OR(JRF!A79=Checks!$K$10,JRF!A79=Checks!$K$11),JRF!$Q79,""))</f>
        <v/>
      </c>
      <c r="N79" s="32"/>
      <c r="O79" s="32"/>
      <c r="P79" s="32"/>
      <c r="Q79" s="27"/>
      <c r="R79" s="32"/>
      <c r="S79" s="32"/>
      <c r="T79" s="28"/>
      <c r="U79" s="28"/>
      <c r="V79" s="28"/>
      <c r="W79" s="32"/>
      <c r="X79" s="32"/>
      <c r="Y79" s="33"/>
      <c r="Z79" s="32"/>
      <c r="AA79" s="33"/>
      <c r="AB79" s="34"/>
      <c r="AC79" s="32"/>
      <c r="AD79" s="30"/>
      <c r="AE79" s="30"/>
      <c r="AF79" s="32"/>
      <c r="AG79" s="32"/>
      <c r="AH79" s="32"/>
      <c r="AI79" s="32"/>
      <c r="AJ79" s="32"/>
      <c r="AK79" s="32"/>
      <c r="AL79" s="3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182"/>
      <c r="AX79" s="179">
        <v>68</v>
      </c>
      <c r="AY79" s="182"/>
      <c r="BL79" s="36"/>
      <c r="BM79" s="37"/>
      <c r="BP79" s="37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4"/>
      <c r="CC79" s="25"/>
      <c r="CD79" s="25"/>
      <c r="CH79" s="182"/>
    </row>
    <row r="80" spans="1:86" s="2" customFormat="1">
      <c r="A80" s="26"/>
      <c r="B80" s="27"/>
      <c r="C80" s="32"/>
      <c r="D80" s="32"/>
      <c r="E80" s="32"/>
      <c r="F80" s="32"/>
      <c r="G80" s="29"/>
      <c r="H80" s="30"/>
      <c r="I80" s="29"/>
      <c r="J80" s="30"/>
      <c r="K80" s="146" t="str">
        <f>IFERROR(VLOOKUP($I80,'Budget Rates 2025'!$C$2:$E$155,3,0),"")</f>
        <v/>
      </c>
      <c r="L80" s="31" t="str">
        <f t="shared" ref="L80:L143" si="2">IFERROR(J80/K80,"")</f>
        <v/>
      </c>
      <c r="M80" s="31" t="str">
        <f>IF(A80=Checks!$K$9,JRF!$B80,IF(OR(JRF!A80=Checks!$K$10,JRF!A80=Checks!$K$11),JRF!$Q80,""))</f>
        <v/>
      </c>
      <c r="N80" s="32"/>
      <c r="O80" s="32"/>
      <c r="P80" s="32"/>
      <c r="Q80" s="27"/>
      <c r="R80" s="32"/>
      <c r="S80" s="32"/>
      <c r="T80" s="28"/>
      <c r="U80" s="28"/>
      <c r="V80" s="28"/>
      <c r="W80" s="32"/>
      <c r="X80" s="32"/>
      <c r="Y80" s="33"/>
      <c r="Z80" s="32"/>
      <c r="AA80" s="33"/>
      <c r="AB80" s="34"/>
      <c r="AC80" s="32"/>
      <c r="AD80" s="30"/>
      <c r="AE80" s="30"/>
      <c r="AF80" s="32"/>
      <c r="AG80" s="32"/>
      <c r="AH80" s="32"/>
      <c r="AI80" s="32"/>
      <c r="AJ80" s="32"/>
      <c r="AK80" s="32"/>
      <c r="AL80" s="3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182"/>
      <c r="AX80" s="179">
        <v>69</v>
      </c>
      <c r="AY80" s="182"/>
      <c r="BL80" s="36"/>
      <c r="BM80" s="37"/>
      <c r="BP80" s="37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4"/>
      <c r="CC80" s="25"/>
      <c r="CD80" s="25"/>
      <c r="CH80" s="182"/>
    </row>
    <row r="81" spans="1:86" s="2" customFormat="1">
      <c r="A81" s="26"/>
      <c r="B81" s="27"/>
      <c r="C81" s="32"/>
      <c r="D81" s="32"/>
      <c r="E81" s="32"/>
      <c r="F81" s="32"/>
      <c r="G81" s="29"/>
      <c r="H81" s="30"/>
      <c r="I81" s="29"/>
      <c r="J81" s="30"/>
      <c r="K81" s="146" t="str">
        <f>IFERROR(VLOOKUP($I81,'Budget Rates 2025'!$C$2:$E$155,3,0),"")</f>
        <v/>
      </c>
      <c r="L81" s="31" t="str">
        <f t="shared" si="2"/>
        <v/>
      </c>
      <c r="M81" s="31" t="str">
        <f>IF(A81=Checks!$K$9,JRF!$B81,IF(OR(JRF!A81=Checks!$K$10,JRF!A81=Checks!$K$11),JRF!$Q81,""))</f>
        <v/>
      </c>
      <c r="N81" s="32"/>
      <c r="O81" s="32"/>
      <c r="P81" s="32"/>
      <c r="Q81" s="27"/>
      <c r="R81" s="32"/>
      <c r="S81" s="32"/>
      <c r="T81" s="28"/>
      <c r="U81" s="28"/>
      <c r="V81" s="28"/>
      <c r="W81" s="32"/>
      <c r="X81" s="32"/>
      <c r="Y81" s="33"/>
      <c r="Z81" s="32"/>
      <c r="AA81" s="33"/>
      <c r="AB81" s="34"/>
      <c r="AC81" s="32"/>
      <c r="AD81" s="30"/>
      <c r="AE81" s="30"/>
      <c r="AF81" s="32"/>
      <c r="AG81" s="32"/>
      <c r="AH81" s="32"/>
      <c r="AI81" s="32"/>
      <c r="AJ81" s="32"/>
      <c r="AK81" s="32"/>
      <c r="AL81" s="3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182"/>
      <c r="AX81" s="179">
        <v>70</v>
      </c>
      <c r="AY81" s="182"/>
      <c r="BL81" s="36"/>
      <c r="BM81" s="37"/>
      <c r="BP81" s="37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4"/>
      <c r="CC81" s="25"/>
      <c r="CD81" s="25"/>
      <c r="CH81" s="182"/>
    </row>
    <row r="82" spans="1:86" s="2" customFormat="1">
      <c r="A82" s="26"/>
      <c r="B82" s="27"/>
      <c r="C82" s="32"/>
      <c r="D82" s="32"/>
      <c r="E82" s="32"/>
      <c r="F82" s="32"/>
      <c r="G82" s="29"/>
      <c r="H82" s="30"/>
      <c r="I82" s="29"/>
      <c r="J82" s="30"/>
      <c r="K82" s="146" t="str">
        <f>IFERROR(VLOOKUP($I82,'Budget Rates 2025'!$C$2:$E$155,3,0),"")</f>
        <v/>
      </c>
      <c r="L82" s="31" t="str">
        <f t="shared" si="2"/>
        <v/>
      </c>
      <c r="M82" s="31" t="str">
        <f>IF(A82=Checks!$K$9,JRF!$B82,IF(OR(JRF!A82=Checks!$K$10,JRF!A82=Checks!$K$11),JRF!$Q82,""))</f>
        <v/>
      </c>
      <c r="N82" s="32"/>
      <c r="O82" s="32"/>
      <c r="P82" s="32"/>
      <c r="Q82" s="27"/>
      <c r="R82" s="32"/>
      <c r="S82" s="32"/>
      <c r="T82" s="28"/>
      <c r="U82" s="28"/>
      <c r="V82" s="28"/>
      <c r="W82" s="32"/>
      <c r="X82" s="32"/>
      <c r="Y82" s="33"/>
      <c r="Z82" s="32"/>
      <c r="AA82" s="33"/>
      <c r="AB82" s="34"/>
      <c r="AC82" s="32"/>
      <c r="AD82" s="30"/>
      <c r="AE82" s="30"/>
      <c r="AF82" s="32"/>
      <c r="AG82" s="32"/>
      <c r="AH82" s="32"/>
      <c r="AI82" s="32"/>
      <c r="AJ82" s="32"/>
      <c r="AK82" s="32"/>
      <c r="AL82" s="3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182"/>
      <c r="AX82" s="179">
        <v>71</v>
      </c>
      <c r="AY82" s="182"/>
      <c r="BL82" s="36"/>
      <c r="BM82" s="37"/>
      <c r="BP82" s="37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4"/>
      <c r="CC82" s="25"/>
      <c r="CD82" s="25"/>
      <c r="CH82" s="182"/>
    </row>
    <row r="83" spans="1:86" s="2" customFormat="1">
      <c r="A83" s="26"/>
      <c r="B83" s="27"/>
      <c r="C83" s="32"/>
      <c r="D83" s="32"/>
      <c r="E83" s="32"/>
      <c r="F83" s="32"/>
      <c r="G83" s="29"/>
      <c r="H83" s="30"/>
      <c r="I83" s="29"/>
      <c r="J83" s="30"/>
      <c r="K83" s="146" t="str">
        <f>IFERROR(VLOOKUP($I83,'Budget Rates 2025'!$C$2:$E$155,3,0),"")</f>
        <v/>
      </c>
      <c r="L83" s="31" t="str">
        <f t="shared" si="2"/>
        <v/>
      </c>
      <c r="M83" s="31" t="str">
        <f>IF(A83=Checks!$K$9,JRF!$B83,IF(OR(JRF!A83=Checks!$K$10,JRF!A83=Checks!$K$11),JRF!$Q83,""))</f>
        <v/>
      </c>
      <c r="N83" s="32"/>
      <c r="O83" s="32"/>
      <c r="P83" s="32"/>
      <c r="Q83" s="27"/>
      <c r="R83" s="32"/>
      <c r="S83" s="32"/>
      <c r="T83" s="28"/>
      <c r="U83" s="28"/>
      <c r="V83" s="28"/>
      <c r="W83" s="32"/>
      <c r="X83" s="32"/>
      <c r="Y83" s="33"/>
      <c r="Z83" s="32"/>
      <c r="AA83" s="33"/>
      <c r="AB83" s="34"/>
      <c r="AC83" s="32"/>
      <c r="AD83" s="30"/>
      <c r="AE83" s="30"/>
      <c r="AF83" s="32"/>
      <c r="AG83" s="32"/>
      <c r="AH83" s="32"/>
      <c r="AI83" s="32"/>
      <c r="AJ83" s="32"/>
      <c r="AK83" s="32"/>
      <c r="AL83" s="3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182"/>
      <c r="AX83" s="179">
        <v>72</v>
      </c>
      <c r="AY83" s="182"/>
      <c r="BL83" s="36"/>
      <c r="BM83" s="37"/>
      <c r="BP83" s="37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4"/>
      <c r="CC83" s="25"/>
      <c r="CD83" s="25"/>
      <c r="CH83" s="182"/>
    </row>
    <row r="84" spans="1:86" s="2" customFormat="1">
      <c r="A84" s="26"/>
      <c r="B84" s="27"/>
      <c r="C84" s="32"/>
      <c r="D84" s="32"/>
      <c r="E84" s="32"/>
      <c r="F84" s="32"/>
      <c r="G84" s="29"/>
      <c r="H84" s="30"/>
      <c r="I84" s="29"/>
      <c r="J84" s="30"/>
      <c r="K84" s="146" t="str">
        <f>IFERROR(VLOOKUP($I84,'Budget Rates 2025'!$C$2:$E$155,3,0),"")</f>
        <v/>
      </c>
      <c r="L84" s="31" t="str">
        <f t="shared" si="2"/>
        <v/>
      </c>
      <c r="M84" s="31" t="str">
        <f>IF(A84=Checks!$K$9,JRF!$B84,IF(OR(JRF!A84=Checks!$K$10,JRF!A84=Checks!$K$11),JRF!$Q84,""))</f>
        <v/>
      </c>
      <c r="N84" s="32"/>
      <c r="O84" s="32"/>
      <c r="P84" s="32"/>
      <c r="Q84" s="27"/>
      <c r="R84" s="32"/>
      <c r="S84" s="32"/>
      <c r="T84" s="28"/>
      <c r="U84" s="28"/>
      <c r="V84" s="28"/>
      <c r="W84" s="32"/>
      <c r="X84" s="32"/>
      <c r="Y84" s="33"/>
      <c r="Z84" s="32"/>
      <c r="AA84" s="33"/>
      <c r="AB84" s="34"/>
      <c r="AC84" s="32"/>
      <c r="AD84" s="30"/>
      <c r="AE84" s="30"/>
      <c r="AF84" s="32"/>
      <c r="AG84" s="32"/>
      <c r="AH84" s="32"/>
      <c r="AI84" s="32"/>
      <c r="AJ84" s="32"/>
      <c r="AK84" s="32"/>
      <c r="AL84" s="3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182"/>
      <c r="AX84" s="179">
        <v>73</v>
      </c>
      <c r="AY84" s="182"/>
      <c r="BL84" s="36"/>
      <c r="BM84" s="37"/>
      <c r="BP84" s="37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4"/>
      <c r="CC84" s="25"/>
      <c r="CD84" s="25"/>
      <c r="CH84" s="182"/>
    </row>
    <row r="85" spans="1:86" s="2" customFormat="1">
      <c r="A85" s="26"/>
      <c r="B85" s="27"/>
      <c r="C85" s="32"/>
      <c r="D85" s="32"/>
      <c r="E85" s="32"/>
      <c r="F85" s="32"/>
      <c r="G85" s="29"/>
      <c r="H85" s="30"/>
      <c r="I85" s="29"/>
      <c r="J85" s="30"/>
      <c r="K85" s="146" t="str">
        <f>IFERROR(VLOOKUP($I85,'Budget Rates 2025'!$C$2:$E$155,3,0),"")</f>
        <v/>
      </c>
      <c r="L85" s="31" t="str">
        <f t="shared" si="2"/>
        <v/>
      </c>
      <c r="M85" s="31" t="str">
        <f>IF(A85=Checks!$K$9,JRF!$B85,IF(OR(JRF!A85=Checks!$K$10,JRF!A85=Checks!$K$11),JRF!$Q85,""))</f>
        <v/>
      </c>
      <c r="N85" s="32"/>
      <c r="O85" s="32"/>
      <c r="P85" s="32"/>
      <c r="Q85" s="27"/>
      <c r="R85" s="32"/>
      <c r="S85" s="32"/>
      <c r="T85" s="28"/>
      <c r="U85" s="28"/>
      <c r="V85" s="28"/>
      <c r="W85" s="32"/>
      <c r="X85" s="32"/>
      <c r="Y85" s="33"/>
      <c r="Z85" s="32"/>
      <c r="AA85" s="33"/>
      <c r="AB85" s="34"/>
      <c r="AC85" s="32"/>
      <c r="AD85" s="30"/>
      <c r="AE85" s="30"/>
      <c r="AF85" s="32"/>
      <c r="AG85" s="32"/>
      <c r="AH85" s="32"/>
      <c r="AI85" s="32"/>
      <c r="AJ85" s="32"/>
      <c r="AK85" s="32"/>
      <c r="AL85" s="3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182"/>
      <c r="AX85" s="179">
        <v>74</v>
      </c>
      <c r="AY85" s="182"/>
      <c r="BL85" s="36"/>
      <c r="BM85" s="37"/>
      <c r="BP85" s="37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4"/>
      <c r="CC85" s="25"/>
      <c r="CD85" s="25"/>
      <c r="CH85" s="182"/>
    </row>
    <row r="86" spans="1:86" s="2" customFormat="1">
      <c r="A86" s="26"/>
      <c r="B86" s="27"/>
      <c r="C86" s="32"/>
      <c r="D86" s="32"/>
      <c r="E86" s="32"/>
      <c r="F86" s="32"/>
      <c r="G86" s="29"/>
      <c r="H86" s="30"/>
      <c r="I86" s="29"/>
      <c r="J86" s="30"/>
      <c r="K86" s="146" t="str">
        <f>IFERROR(VLOOKUP($I86,'Budget Rates 2025'!$C$2:$E$155,3,0),"")</f>
        <v/>
      </c>
      <c r="L86" s="31" t="str">
        <f t="shared" si="2"/>
        <v/>
      </c>
      <c r="M86" s="31" t="str">
        <f>IF(A86=Checks!$K$9,JRF!$B86,IF(OR(JRF!A86=Checks!$K$10,JRF!A86=Checks!$K$11),JRF!$Q86,""))</f>
        <v/>
      </c>
      <c r="N86" s="32"/>
      <c r="O86" s="32"/>
      <c r="P86" s="32"/>
      <c r="Q86" s="27"/>
      <c r="R86" s="32"/>
      <c r="S86" s="32"/>
      <c r="T86" s="28"/>
      <c r="U86" s="28"/>
      <c r="V86" s="28"/>
      <c r="W86" s="32"/>
      <c r="X86" s="32"/>
      <c r="Y86" s="33"/>
      <c r="Z86" s="32"/>
      <c r="AA86" s="33"/>
      <c r="AB86" s="34"/>
      <c r="AC86" s="32"/>
      <c r="AD86" s="30"/>
      <c r="AE86" s="30"/>
      <c r="AF86" s="32"/>
      <c r="AG86" s="32"/>
      <c r="AH86" s="32"/>
      <c r="AI86" s="32"/>
      <c r="AJ86" s="32"/>
      <c r="AK86" s="32"/>
      <c r="AL86" s="3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182"/>
      <c r="AX86" s="179">
        <v>75</v>
      </c>
      <c r="AY86" s="182"/>
      <c r="BL86" s="36"/>
      <c r="BM86" s="37"/>
      <c r="BP86" s="37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4"/>
      <c r="CC86" s="25"/>
      <c r="CD86" s="25"/>
      <c r="CH86" s="182"/>
    </row>
    <row r="87" spans="1:86" s="2" customFormat="1">
      <c r="A87" s="26"/>
      <c r="B87" s="27"/>
      <c r="C87" s="32"/>
      <c r="D87" s="32"/>
      <c r="E87" s="32"/>
      <c r="F87" s="32"/>
      <c r="G87" s="29"/>
      <c r="H87" s="30"/>
      <c r="I87" s="29"/>
      <c r="J87" s="30"/>
      <c r="K87" s="146" t="str">
        <f>IFERROR(VLOOKUP($I87,'Budget Rates 2025'!$C$2:$E$155,3,0),"")</f>
        <v/>
      </c>
      <c r="L87" s="31" t="str">
        <f t="shared" si="2"/>
        <v/>
      </c>
      <c r="M87" s="31" t="str">
        <f>IF(A87=Checks!$K$9,JRF!$B87,IF(OR(JRF!A87=Checks!$K$10,JRF!A87=Checks!$K$11),JRF!$Q87,""))</f>
        <v/>
      </c>
      <c r="N87" s="32"/>
      <c r="O87" s="32"/>
      <c r="P87" s="32"/>
      <c r="Q87" s="27"/>
      <c r="R87" s="32"/>
      <c r="S87" s="32"/>
      <c r="T87" s="28"/>
      <c r="U87" s="28"/>
      <c r="V87" s="28"/>
      <c r="W87" s="32"/>
      <c r="X87" s="32"/>
      <c r="Y87" s="33"/>
      <c r="Z87" s="32"/>
      <c r="AA87" s="33"/>
      <c r="AB87" s="34"/>
      <c r="AC87" s="32"/>
      <c r="AD87" s="30"/>
      <c r="AE87" s="30"/>
      <c r="AF87" s="32"/>
      <c r="AG87" s="32"/>
      <c r="AH87" s="32"/>
      <c r="AI87" s="32"/>
      <c r="AJ87" s="32"/>
      <c r="AK87" s="32"/>
      <c r="AL87" s="3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182"/>
      <c r="AX87" s="179">
        <v>76</v>
      </c>
      <c r="AY87" s="182"/>
      <c r="BL87" s="36"/>
      <c r="BM87" s="37"/>
      <c r="BP87" s="37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4"/>
      <c r="CC87" s="25"/>
      <c r="CD87" s="25"/>
      <c r="CH87" s="182"/>
    </row>
    <row r="88" spans="1:86" s="2" customFormat="1">
      <c r="A88" s="26"/>
      <c r="B88" s="27"/>
      <c r="C88" s="32"/>
      <c r="D88" s="32"/>
      <c r="E88" s="32"/>
      <c r="F88" s="32"/>
      <c r="G88" s="29"/>
      <c r="H88" s="30"/>
      <c r="I88" s="29"/>
      <c r="J88" s="30"/>
      <c r="K88" s="146" t="str">
        <f>IFERROR(VLOOKUP($I88,'Budget Rates 2025'!$C$2:$E$155,3,0),"")</f>
        <v/>
      </c>
      <c r="L88" s="31" t="str">
        <f t="shared" si="2"/>
        <v/>
      </c>
      <c r="M88" s="31" t="str">
        <f>IF(A88=Checks!$K$9,JRF!$B88,IF(OR(JRF!A88=Checks!$K$10,JRF!A88=Checks!$K$11),JRF!$Q88,""))</f>
        <v/>
      </c>
      <c r="N88" s="32"/>
      <c r="O88" s="32"/>
      <c r="P88" s="32"/>
      <c r="Q88" s="27"/>
      <c r="R88" s="32"/>
      <c r="S88" s="32"/>
      <c r="T88" s="28"/>
      <c r="U88" s="28"/>
      <c r="V88" s="28"/>
      <c r="W88" s="32"/>
      <c r="X88" s="32"/>
      <c r="Y88" s="33"/>
      <c r="Z88" s="32"/>
      <c r="AA88" s="33"/>
      <c r="AB88" s="34"/>
      <c r="AC88" s="32"/>
      <c r="AD88" s="30"/>
      <c r="AE88" s="30"/>
      <c r="AF88" s="32"/>
      <c r="AG88" s="32"/>
      <c r="AH88" s="32"/>
      <c r="AI88" s="32"/>
      <c r="AJ88" s="32"/>
      <c r="AK88" s="32"/>
      <c r="AL88" s="3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182"/>
      <c r="AX88" s="179">
        <v>77</v>
      </c>
      <c r="AY88" s="182"/>
      <c r="BL88" s="36"/>
      <c r="BM88" s="37"/>
      <c r="BP88" s="37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4"/>
      <c r="CC88" s="25"/>
      <c r="CD88" s="25"/>
      <c r="CH88" s="182"/>
    </row>
    <row r="89" spans="1:86" s="2" customFormat="1">
      <c r="A89" s="26"/>
      <c r="B89" s="27"/>
      <c r="C89" s="32"/>
      <c r="D89" s="32"/>
      <c r="E89" s="32"/>
      <c r="F89" s="32"/>
      <c r="G89" s="29"/>
      <c r="H89" s="30"/>
      <c r="I89" s="29"/>
      <c r="J89" s="30"/>
      <c r="K89" s="146" t="str">
        <f>IFERROR(VLOOKUP($I89,'Budget Rates 2025'!$C$2:$E$155,3,0),"")</f>
        <v/>
      </c>
      <c r="L89" s="31" t="str">
        <f t="shared" si="2"/>
        <v/>
      </c>
      <c r="M89" s="31" t="str">
        <f>IF(A89=Checks!$K$9,JRF!$B89,IF(OR(JRF!A89=Checks!$K$10,JRF!A89=Checks!$K$11),JRF!$Q89,""))</f>
        <v/>
      </c>
      <c r="N89" s="32"/>
      <c r="O89" s="32"/>
      <c r="P89" s="32"/>
      <c r="Q89" s="27"/>
      <c r="R89" s="32"/>
      <c r="S89" s="32"/>
      <c r="T89" s="28"/>
      <c r="U89" s="28"/>
      <c r="V89" s="28"/>
      <c r="W89" s="32"/>
      <c r="X89" s="32"/>
      <c r="Y89" s="33"/>
      <c r="Z89" s="32"/>
      <c r="AA89" s="33"/>
      <c r="AB89" s="34"/>
      <c r="AC89" s="32"/>
      <c r="AD89" s="30"/>
      <c r="AE89" s="30"/>
      <c r="AF89" s="32"/>
      <c r="AG89" s="32"/>
      <c r="AH89" s="32"/>
      <c r="AI89" s="32"/>
      <c r="AJ89" s="32"/>
      <c r="AK89" s="32"/>
      <c r="AL89" s="3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182"/>
      <c r="AX89" s="179">
        <v>78</v>
      </c>
      <c r="AY89" s="182"/>
      <c r="BL89" s="36"/>
      <c r="BM89" s="37"/>
      <c r="BP89" s="37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4"/>
      <c r="CC89" s="25"/>
      <c r="CD89" s="25"/>
      <c r="CH89" s="182"/>
    </row>
    <row r="90" spans="1:86" s="2" customFormat="1">
      <c r="A90" s="26"/>
      <c r="B90" s="27"/>
      <c r="C90" s="32"/>
      <c r="D90" s="32"/>
      <c r="E90" s="32"/>
      <c r="F90" s="32"/>
      <c r="G90" s="29"/>
      <c r="H90" s="30"/>
      <c r="I90" s="29"/>
      <c r="J90" s="30"/>
      <c r="K90" s="146" t="str">
        <f>IFERROR(VLOOKUP($I90,'Budget Rates 2025'!$C$2:$E$155,3,0),"")</f>
        <v/>
      </c>
      <c r="L90" s="31" t="str">
        <f t="shared" si="2"/>
        <v/>
      </c>
      <c r="M90" s="31" t="str">
        <f>IF(A90=Checks!$K$9,JRF!$B90,IF(OR(JRF!A90=Checks!$K$10,JRF!A90=Checks!$K$11),JRF!$Q90,""))</f>
        <v/>
      </c>
      <c r="N90" s="32"/>
      <c r="O90" s="32"/>
      <c r="P90" s="32"/>
      <c r="Q90" s="27"/>
      <c r="R90" s="32"/>
      <c r="S90" s="32"/>
      <c r="T90" s="28"/>
      <c r="U90" s="28"/>
      <c r="V90" s="28"/>
      <c r="W90" s="32"/>
      <c r="X90" s="32"/>
      <c r="Y90" s="33"/>
      <c r="Z90" s="32"/>
      <c r="AA90" s="33"/>
      <c r="AB90" s="34"/>
      <c r="AC90" s="32"/>
      <c r="AD90" s="30"/>
      <c r="AE90" s="30"/>
      <c r="AF90" s="32"/>
      <c r="AG90" s="32"/>
      <c r="AH90" s="32"/>
      <c r="AI90" s="32"/>
      <c r="AJ90" s="32"/>
      <c r="AK90" s="32"/>
      <c r="AL90" s="3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182"/>
      <c r="AX90" s="179">
        <v>79</v>
      </c>
      <c r="AY90" s="182"/>
      <c r="BL90" s="36"/>
      <c r="BM90" s="37"/>
      <c r="BP90" s="37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4"/>
      <c r="CC90" s="25"/>
      <c r="CD90" s="25"/>
      <c r="CH90" s="182"/>
    </row>
    <row r="91" spans="1:86" s="2" customFormat="1">
      <c r="A91" s="26"/>
      <c r="B91" s="27"/>
      <c r="C91" s="32"/>
      <c r="D91" s="32"/>
      <c r="E91" s="32"/>
      <c r="F91" s="32"/>
      <c r="G91" s="29"/>
      <c r="H91" s="30"/>
      <c r="I91" s="29"/>
      <c r="J91" s="30"/>
      <c r="K91" s="146" t="str">
        <f>IFERROR(VLOOKUP($I91,'Budget Rates 2025'!$C$2:$E$155,3,0),"")</f>
        <v/>
      </c>
      <c r="L91" s="31" t="str">
        <f t="shared" si="2"/>
        <v/>
      </c>
      <c r="M91" s="31" t="str">
        <f>IF(A91=Checks!$K$9,JRF!$B91,IF(OR(JRF!A91=Checks!$K$10,JRF!A91=Checks!$K$11),JRF!$Q91,""))</f>
        <v/>
      </c>
      <c r="N91" s="32"/>
      <c r="O91" s="32"/>
      <c r="P91" s="32"/>
      <c r="Q91" s="27"/>
      <c r="R91" s="32"/>
      <c r="S91" s="32"/>
      <c r="T91" s="28"/>
      <c r="U91" s="28"/>
      <c r="V91" s="28"/>
      <c r="W91" s="32"/>
      <c r="X91" s="32"/>
      <c r="Y91" s="33"/>
      <c r="Z91" s="32"/>
      <c r="AA91" s="33"/>
      <c r="AB91" s="34"/>
      <c r="AC91" s="32"/>
      <c r="AD91" s="30"/>
      <c r="AE91" s="30"/>
      <c r="AF91" s="32"/>
      <c r="AG91" s="32"/>
      <c r="AH91" s="32"/>
      <c r="AI91" s="32"/>
      <c r="AJ91" s="32"/>
      <c r="AK91" s="32"/>
      <c r="AL91" s="3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182"/>
      <c r="AX91" s="179">
        <v>80</v>
      </c>
      <c r="AY91" s="182"/>
      <c r="BL91" s="36"/>
      <c r="BM91" s="37"/>
      <c r="BP91" s="37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4"/>
      <c r="CC91" s="25"/>
      <c r="CD91" s="25"/>
      <c r="CH91" s="182"/>
    </row>
    <row r="92" spans="1:86" s="2" customFormat="1">
      <c r="A92" s="26"/>
      <c r="B92" s="27"/>
      <c r="C92" s="32"/>
      <c r="D92" s="32"/>
      <c r="E92" s="32"/>
      <c r="F92" s="32"/>
      <c r="G92" s="29"/>
      <c r="H92" s="30"/>
      <c r="I92" s="29"/>
      <c r="J92" s="30"/>
      <c r="K92" s="146" t="str">
        <f>IFERROR(VLOOKUP($I92,'Budget Rates 2025'!$C$2:$E$155,3,0),"")</f>
        <v/>
      </c>
      <c r="L92" s="31" t="str">
        <f t="shared" si="2"/>
        <v/>
      </c>
      <c r="M92" s="31" t="str">
        <f>IF(A92=Checks!$K$9,JRF!$B92,IF(OR(JRF!A92=Checks!$K$10,JRF!A92=Checks!$K$11),JRF!$Q92,""))</f>
        <v/>
      </c>
      <c r="N92" s="32"/>
      <c r="O92" s="32"/>
      <c r="P92" s="32"/>
      <c r="Q92" s="27"/>
      <c r="R92" s="32"/>
      <c r="S92" s="32"/>
      <c r="T92" s="28"/>
      <c r="U92" s="28"/>
      <c r="V92" s="28"/>
      <c r="W92" s="32"/>
      <c r="X92" s="32"/>
      <c r="Y92" s="33"/>
      <c r="Z92" s="32"/>
      <c r="AA92" s="33"/>
      <c r="AB92" s="34"/>
      <c r="AC92" s="32"/>
      <c r="AD92" s="30"/>
      <c r="AE92" s="30"/>
      <c r="AF92" s="32"/>
      <c r="AG92" s="32"/>
      <c r="AH92" s="32"/>
      <c r="AI92" s="32"/>
      <c r="AJ92" s="32"/>
      <c r="AK92" s="32"/>
      <c r="AL92" s="3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182"/>
      <c r="AX92" s="179">
        <v>81</v>
      </c>
      <c r="AY92" s="182"/>
      <c r="BL92" s="36"/>
      <c r="BM92" s="37"/>
      <c r="BP92" s="37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4"/>
      <c r="CC92" s="25"/>
      <c r="CD92" s="25"/>
      <c r="CH92" s="182"/>
    </row>
    <row r="93" spans="1:86" s="2" customFormat="1">
      <c r="A93" s="26"/>
      <c r="B93" s="27"/>
      <c r="C93" s="32"/>
      <c r="D93" s="32"/>
      <c r="E93" s="32"/>
      <c r="F93" s="32"/>
      <c r="G93" s="29"/>
      <c r="H93" s="30"/>
      <c r="I93" s="29"/>
      <c r="J93" s="30"/>
      <c r="K93" s="146" t="str">
        <f>IFERROR(VLOOKUP($I93,'Budget Rates 2025'!$C$2:$E$155,3,0),"")</f>
        <v/>
      </c>
      <c r="L93" s="31" t="str">
        <f t="shared" si="2"/>
        <v/>
      </c>
      <c r="M93" s="31" t="str">
        <f>IF(A93=Checks!$K$9,JRF!$B93,IF(OR(JRF!A93=Checks!$K$10,JRF!A93=Checks!$K$11),JRF!$Q93,""))</f>
        <v/>
      </c>
      <c r="N93" s="32"/>
      <c r="O93" s="32"/>
      <c r="P93" s="32"/>
      <c r="Q93" s="27"/>
      <c r="R93" s="32"/>
      <c r="S93" s="32"/>
      <c r="T93" s="28"/>
      <c r="U93" s="28"/>
      <c r="V93" s="28"/>
      <c r="W93" s="32"/>
      <c r="X93" s="32"/>
      <c r="Y93" s="33"/>
      <c r="Z93" s="32"/>
      <c r="AA93" s="33"/>
      <c r="AB93" s="34"/>
      <c r="AC93" s="32"/>
      <c r="AD93" s="30"/>
      <c r="AE93" s="30"/>
      <c r="AF93" s="32"/>
      <c r="AG93" s="32"/>
      <c r="AH93" s="32"/>
      <c r="AI93" s="32"/>
      <c r="AJ93" s="32"/>
      <c r="AK93" s="32"/>
      <c r="AL93" s="3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182"/>
      <c r="AX93" s="179">
        <v>82</v>
      </c>
      <c r="AY93" s="182"/>
      <c r="BL93" s="36"/>
      <c r="BM93" s="37"/>
      <c r="BP93" s="37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4"/>
      <c r="CC93" s="25"/>
      <c r="CD93" s="25"/>
      <c r="CH93" s="182"/>
    </row>
    <row r="94" spans="1:86" s="2" customFormat="1">
      <c r="A94" s="26"/>
      <c r="B94" s="27"/>
      <c r="C94" s="32"/>
      <c r="D94" s="32"/>
      <c r="E94" s="32"/>
      <c r="F94" s="32"/>
      <c r="G94" s="29"/>
      <c r="H94" s="30"/>
      <c r="I94" s="29"/>
      <c r="J94" s="30"/>
      <c r="K94" s="146" t="str">
        <f>IFERROR(VLOOKUP($I94,'Budget Rates 2025'!$C$2:$E$155,3,0),"")</f>
        <v/>
      </c>
      <c r="L94" s="31" t="str">
        <f t="shared" si="2"/>
        <v/>
      </c>
      <c r="M94" s="31" t="str">
        <f>IF(A94=Checks!$K$9,JRF!$B94,IF(OR(JRF!A94=Checks!$K$10,JRF!A94=Checks!$K$11),JRF!$Q94,""))</f>
        <v/>
      </c>
      <c r="N94" s="32"/>
      <c r="O94" s="32"/>
      <c r="P94" s="32"/>
      <c r="Q94" s="27"/>
      <c r="R94" s="32"/>
      <c r="S94" s="32"/>
      <c r="T94" s="28"/>
      <c r="U94" s="28"/>
      <c r="V94" s="28"/>
      <c r="W94" s="32"/>
      <c r="X94" s="32"/>
      <c r="Y94" s="33"/>
      <c r="Z94" s="32"/>
      <c r="AA94" s="33"/>
      <c r="AB94" s="34"/>
      <c r="AC94" s="32"/>
      <c r="AD94" s="30"/>
      <c r="AE94" s="30"/>
      <c r="AF94" s="32"/>
      <c r="AG94" s="32"/>
      <c r="AH94" s="32"/>
      <c r="AI94" s="32"/>
      <c r="AJ94" s="32"/>
      <c r="AK94" s="32"/>
      <c r="AL94" s="3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182"/>
      <c r="AX94" s="179">
        <v>83</v>
      </c>
      <c r="AY94" s="182"/>
      <c r="BL94" s="36"/>
      <c r="BM94" s="37"/>
      <c r="BP94" s="37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4"/>
      <c r="CC94" s="25"/>
      <c r="CD94" s="25"/>
      <c r="CH94" s="182"/>
    </row>
    <row r="95" spans="1:86" s="2" customFormat="1">
      <c r="A95" s="26"/>
      <c r="B95" s="27"/>
      <c r="C95" s="32"/>
      <c r="D95" s="32"/>
      <c r="E95" s="32"/>
      <c r="F95" s="32"/>
      <c r="G95" s="29"/>
      <c r="H95" s="30"/>
      <c r="I95" s="29"/>
      <c r="J95" s="30"/>
      <c r="K95" s="146" t="str">
        <f>IFERROR(VLOOKUP($I95,'Budget Rates 2025'!$C$2:$E$155,3,0),"")</f>
        <v/>
      </c>
      <c r="L95" s="31" t="str">
        <f t="shared" si="2"/>
        <v/>
      </c>
      <c r="M95" s="31" t="str">
        <f>IF(A95=Checks!$K$9,JRF!$B95,IF(OR(JRF!A95=Checks!$K$10,JRF!A95=Checks!$K$11),JRF!$Q95,""))</f>
        <v/>
      </c>
      <c r="N95" s="32"/>
      <c r="O95" s="32"/>
      <c r="P95" s="32"/>
      <c r="Q95" s="27"/>
      <c r="R95" s="32"/>
      <c r="S95" s="32"/>
      <c r="T95" s="28"/>
      <c r="U95" s="28"/>
      <c r="V95" s="28"/>
      <c r="W95" s="32"/>
      <c r="X95" s="32"/>
      <c r="Y95" s="33"/>
      <c r="Z95" s="32"/>
      <c r="AA95" s="33"/>
      <c r="AB95" s="34"/>
      <c r="AC95" s="32"/>
      <c r="AD95" s="30"/>
      <c r="AE95" s="30"/>
      <c r="AF95" s="32"/>
      <c r="AG95" s="32"/>
      <c r="AH95" s="32"/>
      <c r="AI95" s="32"/>
      <c r="AJ95" s="32"/>
      <c r="AK95" s="32"/>
      <c r="AL95" s="32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182"/>
      <c r="AX95" s="179">
        <v>84</v>
      </c>
      <c r="AY95" s="182"/>
      <c r="BL95" s="36"/>
      <c r="BM95" s="37"/>
      <c r="BP95" s="37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4"/>
      <c r="CC95" s="25"/>
      <c r="CD95" s="25"/>
      <c r="CH95" s="182"/>
    </row>
    <row r="96" spans="1:86" s="2" customFormat="1">
      <c r="A96" s="26"/>
      <c r="B96" s="27"/>
      <c r="C96" s="32"/>
      <c r="D96" s="32"/>
      <c r="E96" s="32"/>
      <c r="F96" s="32"/>
      <c r="G96" s="29"/>
      <c r="H96" s="30"/>
      <c r="I96" s="29"/>
      <c r="J96" s="30"/>
      <c r="K96" s="146" t="str">
        <f>IFERROR(VLOOKUP($I96,'Budget Rates 2025'!$C$2:$E$155,3,0),"")</f>
        <v/>
      </c>
      <c r="L96" s="31" t="str">
        <f t="shared" si="2"/>
        <v/>
      </c>
      <c r="M96" s="31" t="str">
        <f>IF(A96=Checks!$K$9,JRF!$B96,IF(OR(JRF!A96=Checks!$K$10,JRF!A96=Checks!$K$11),JRF!$Q96,""))</f>
        <v/>
      </c>
      <c r="N96" s="32"/>
      <c r="O96" s="32"/>
      <c r="P96" s="32"/>
      <c r="Q96" s="27"/>
      <c r="R96" s="32"/>
      <c r="S96" s="32"/>
      <c r="T96" s="28"/>
      <c r="U96" s="28"/>
      <c r="V96" s="28"/>
      <c r="W96" s="32"/>
      <c r="X96" s="32"/>
      <c r="Y96" s="33"/>
      <c r="Z96" s="32"/>
      <c r="AA96" s="33"/>
      <c r="AB96" s="34"/>
      <c r="AC96" s="32"/>
      <c r="AD96" s="30"/>
      <c r="AE96" s="30"/>
      <c r="AF96" s="32"/>
      <c r="AG96" s="32"/>
      <c r="AH96" s="32"/>
      <c r="AI96" s="32"/>
      <c r="AJ96" s="32"/>
      <c r="AK96" s="32"/>
      <c r="AL96" s="32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182"/>
      <c r="AX96" s="179">
        <v>85</v>
      </c>
      <c r="AY96" s="182"/>
      <c r="BL96" s="36"/>
      <c r="BM96" s="37"/>
      <c r="BP96" s="37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4"/>
      <c r="CC96" s="25"/>
      <c r="CD96" s="25"/>
      <c r="CH96" s="182"/>
    </row>
    <row r="97" spans="1:86" s="2" customFormat="1">
      <c r="A97" s="26"/>
      <c r="B97" s="27"/>
      <c r="C97" s="32"/>
      <c r="D97" s="32"/>
      <c r="E97" s="32"/>
      <c r="F97" s="32"/>
      <c r="G97" s="29"/>
      <c r="H97" s="30"/>
      <c r="I97" s="29"/>
      <c r="J97" s="30"/>
      <c r="K97" s="146" t="str">
        <f>IFERROR(VLOOKUP($I97,'Budget Rates 2025'!$C$2:$E$155,3,0),"")</f>
        <v/>
      </c>
      <c r="L97" s="31" t="str">
        <f t="shared" si="2"/>
        <v/>
      </c>
      <c r="M97" s="31" t="str">
        <f>IF(A97=Checks!$K$9,JRF!$B97,IF(OR(JRF!A97=Checks!$K$10,JRF!A97=Checks!$K$11),JRF!$Q97,""))</f>
        <v/>
      </c>
      <c r="N97" s="32"/>
      <c r="O97" s="32"/>
      <c r="P97" s="32"/>
      <c r="Q97" s="27"/>
      <c r="R97" s="32"/>
      <c r="S97" s="32"/>
      <c r="T97" s="28"/>
      <c r="U97" s="28"/>
      <c r="V97" s="28"/>
      <c r="W97" s="32"/>
      <c r="X97" s="32"/>
      <c r="Y97" s="33"/>
      <c r="Z97" s="32"/>
      <c r="AA97" s="33"/>
      <c r="AB97" s="34"/>
      <c r="AC97" s="32"/>
      <c r="AD97" s="30"/>
      <c r="AE97" s="30"/>
      <c r="AF97" s="32"/>
      <c r="AG97" s="32"/>
      <c r="AH97" s="32"/>
      <c r="AI97" s="32"/>
      <c r="AJ97" s="32"/>
      <c r="AK97" s="32"/>
      <c r="AL97" s="32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182"/>
      <c r="AX97" s="179">
        <v>86</v>
      </c>
      <c r="AY97" s="182"/>
      <c r="BL97" s="36"/>
      <c r="BM97" s="37"/>
      <c r="BP97" s="37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4"/>
      <c r="CC97" s="25"/>
      <c r="CD97" s="25"/>
      <c r="CH97" s="182"/>
    </row>
    <row r="98" spans="1:86" s="2" customFormat="1">
      <c r="A98" s="26"/>
      <c r="B98" s="27"/>
      <c r="C98" s="32"/>
      <c r="D98" s="32"/>
      <c r="E98" s="32"/>
      <c r="F98" s="32"/>
      <c r="G98" s="29"/>
      <c r="H98" s="30"/>
      <c r="I98" s="29"/>
      <c r="J98" s="30"/>
      <c r="K98" s="146" t="str">
        <f>IFERROR(VLOOKUP($I98,'Budget Rates 2025'!$C$2:$E$155,3,0),"")</f>
        <v/>
      </c>
      <c r="L98" s="31" t="str">
        <f t="shared" si="2"/>
        <v/>
      </c>
      <c r="M98" s="31" t="str">
        <f>IF(A98=Checks!$K$9,JRF!$B98,IF(OR(JRF!A98=Checks!$K$10,JRF!A98=Checks!$K$11),JRF!$Q98,""))</f>
        <v/>
      </c>
      <c r="N98" s="32"/>
      <c r="O98" s="32"/>
      <c r="P98" s="32"/>
      <c r="Q98" s="27"/>
      <c r="R98" s="32"/>
      <c r="S98" s="32"/>
      <c r="T98" s="28"/>
      <c r="U98" s="28"/>
      <c r="V98" s="28"/>
      <c r="W98" s="32"/>
      <c r="X98" s="32"/>
      <c r="Y98" s="33"/>
      <c r="Z98" s="32"/>
      <c r="AA98" s="33"/>
      <c r="AB98" s="34"/>
      <c r="AC98" s="32"/>
      <c r="AD98" s="30"/>
      <c r="AE98" s="30"/>
      <c r="AF98" s="32"/>
      <c r="AG98" s="32"/>
      <c r="AH98" s="32"/>
      <c r="AI98" s="32"/>
      <c r="AJ98" s="32"/>
      <c r="AK98" s="32"/>
      <c r="AL98" s="32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182"/>
      <c r="AX98" s="179">
        <v>87</v>
      </c>
      <c r="AY98" s="182"/>
      <c r="BL98" s="36"/>
      <c r="BM98" s="37"/>
      <c r="BP98" s="37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4"/>
      <c r="CC98" s="25"/>
      <c r="CD98" s="25"/>
      <c r="CH98" s="182"/>
    </row>
    <row r="99" spans="1:86" s="2" customFormat="1">
      <c r="A99" s="26"/>
      <c r="B99" s="27"/>
      <c r="C99" s="32"/>
      <c r="D99" s="32"/>
      <c r="E99" s="32"/>
      <c r="F99" s="32"/>
      <c r="G99" s="29"/>
      <c r="H99" s="30"/>
      <c r="I99" s="29"/>
      <c r="J99" s="30"/>
      <c r="K99" s="146" t="str">
        <f>IFERROR(VLOOKUP($I99,'Budget Rates 2025'!$C$2:$E$155,3,0),"")</f>
        <v/>
      </c>
      <c r="L99" s="31" t="str">
        <f t="shared" si="2"/>
        <v/>
      </c>
      <c r="M99" s="31" t="str">
        <f>IF(A99=Checks!$K$9,JRF!$B99,IF(OR(JRF!A99=Checks!$K$10,JRF!A99=Checks!$K$11),JRF!$Q99,""))</f>
        <v/>
      </c>
      <c r="N99" s="32"/>
      <c r="O99" s="32"/>
      <c r="P99" s="32"/>
      <c r="Q99" s="27"/>
      <c r="R99" s="32"/>
      <c r="S99" s="32"/>
      <c r="T99" s="28"/>
      <c r="U99" s="28"/>
      <c r="V99" s="28"/>
      <c r="W99" s="32"/>
      <c r="X99" s="32"/>
      <c r="Y99" s="33"/>
      <c r="Z99" s="32"/>
      <c r="AA99" s="33"/>
      <c r="AB99" s="34"/>
      <c r="AC99" s="32"/>
      <c r="AD99" s="30"/>
      <c r="AE99" s="30"/>
      <c r="AF99" s="32"/>
      <c r="AG99" s="32"/>
      <c r="AH99" s="32"/>
      <c r="AI99" s="32"/>
      <c r="AJ99" s="32"/>
      <c r="AK99" s="32"/>
      <c r="AL99" s="3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182"/>
      <c r="AX99" s="179">
        <v>88</v>
      </c>
      <c r="AY99" s="182"/>
      <c r="BL99" s="36"/>
      <c r="BM99" s="37"/>
      <c r="BP99" s="37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4"/>
      <c r="CC99" s="25"/>
      <c r="CD99" s="25"/>
      <c r="CH99" s="182"/>
    </row>
    <row r="100" spans="1:86" s="2" customFormat="1">
      <c r="A100" s="26"/>
      <c r="B100" s="27"/>
      <c r="C100" s="32"/>
      <c r="D100" s="32"/>
      <c r="E100" s="32"/>
      <c r="F100" s="32"/>
      <c r="G100" s="29"/>
      <c r="H100" s="30"/>
      <c r="I100" s="29"/>
      <c r="J100" s="30"/>
      <c r="K100" s="146" t="str">
        <f>IFERROR(VLOOKUP($I100,'Budget Rates 2025'!$C$2:$E$155,3,0),"")</f>
        <v/>
      </c>
      <c r="L100" s="31" t="str">
        <f t="shared" si="2"/>
        <v/>
      </c>
      <c r="M100" s="31" t="str">
        <f>IF(A100=Checks!$K$9,JRF!$B100,IF(OR(JRF!A100=Checks!$K$10,JRF!A100=Checks!$K$11),JRF!$Q100,""))</f>
        <v/>
      </c>
      <c r="N100" s="32"/>
      <c r="O100" s="32"/>
      <c r="P100" s="32"/>
      <c r="Q100" s="27"/>
      <c r="R100" s="32"/>
      <c r="S100" s="32"/>
      <c r="T100" s="28"/>
      <c r="U100" s="28"/>
      <c r="V100" s="28"/>
      <c r="W100" s="32"/>
      <c r="X100" s="32"/>
      <c r="Y100" s="33"/>
      <c r="Z100" s="32"/>
      <c r="AA100" s="33"/>
      <c r="AB100" s="34"/>
      <c r="AC100" s="32"/>
      <c r="AD100" s="30"/>
      <c r="AE100" s="30"/>
      <c r="AF100" s="32"/>
      <c r="AG100" s="32"/>
      <c r="AH100" s="32"/>
      <c r="AI100" s="32"/>
      <c r="AJ100" s="32"/>
      <c r="AK100" s="32"/>
      <c r="AL100" s="3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182"/>
      <c r="AX100" s="179">
        <v>89</v>
      </c>
      <c r="AY100" s="182"/>
      <c r="BL100" s="36"/>
      <c r="BM100" s="37"/>
      <c r="BP100" s="37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4"/>
      <c r="CC100" s="25"/>
      <c r="CD100" s="25"/>
      <c r="CH100" s="182"/>
    </row>
    <row r="101" spans="1:86" s="2" customFormat="1">
      <c r="A101" s="26"/>
      <c r="B101" s="27"/>
      <c r="C101" s="32"/>
      <c r="D101" s="32"/>
      <c r="E101" s="32"/>
      <c r="F101" s="32"/>
      <c r="G101" s="29"/>
      <c r="H101" s="30"/>
      <c r="I101" s="29"/>
      <c r="J101" s="30"/>
      <c r="K101" s="146" t="str">
        <f>IFERROR(VLOOKUP($I101,'Budget Rates 2025'!$C$2:$E$155,3,0),"")</f>
        <v/>
      </c>
      <c r="L101" s="31" t="str">
        <f t="shared" si="2"/>
        <v/>
      </c>
      <c r="M101" s="31" t="str">
        <f>IF(A101=Checks!$K$9,JRF!$B101,IF(OR(JRF!A101=Checks!$K$10,JRF!A101=Checks!$K$11),JRF!$Q101,""))</f>
        <v/>
      </c>
      <c r="N101" s="32"/>
      <c r="O101" s="32"/>
      <c r="P101" s="32"/>
      <c r="Q101" s="27"/>
      <c r="R101" s="32"/>
      <c r="S101" s="32"/>
      <c r="T101" s="28"/>
      <c r="U101" s="28"/>
      <c r="V101" s="28"/>
      <c r="W101" s="32"/>
      <c r="X101" s="32"/>
      <c r="Y101" s="33"/>
      <c r="Z101" s="32"/>
      <c r="AA101" s="33"/>
      <c r="AB101" s="34"/>
      <c r="AC101" s="32"/>
      <c r="AD101" s="30"/>
      <c r="AE101" s="30"/>
      <c r="AF101" s="32"/>
      <c r="AG101" s="32"/>
      <c r="AH101" s="32"/>
      <c r="AI101" s="32"/>
      <c r="AJ101" s="32"/>
      <c r="AK101" s="32"/>
      <c r="AL101" s="3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182"/>
      <c r="AX101" s="179">
        <v>90</v>
      </c>
      <c r="AY101" s="182"/>
      <c r="BL101" s="36"/>
      <c r="BM101" s="37"/>
      <c r="BP101" s="37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4"/>
      <c r="CC101" s="25"/>
      <c r="CD101" s="25"/>
      <c r="CH101" s="182"/>
    </row>
    <row r="102" spans="1:86" s="2" customFormat="1">
      <c r="A102" s="26"/>
      <c r="B102" s="27"/>
      <c r="C102" s="32"/>
      <c r="D102" s="32"/>
      <c r="E102" s="32"/>
      <c r="F102" s="32"/>
      <c r="G102" s="29"/>
      <c r="H102" s="30"/>
      <c r="I102" s="29"/>
      <c r="J102" s="30"/>
      <c r="K102" s="146" t="str">
        <f>IFERROR(VLOOKUP($I102,'Budget Rates 2025'!$C$2:$E$155,3,0),"")</f>
        <v/>
      </c>
      <c r="L102" s="31" t="str">
        <f t="shared" si="2"/>
        <v/>
      </c>
      <c r="M102" s="31" t="str">
        <f>IF(A102=Checks!$K$9,JRF!$B102,IF(OR(JRF!A102=Checks!$K$10,JRF!A102=Checks!$K$11),JRF!$Q102,""))</f>
        <v/>
      </c>
      <c r="N102" s="32"/>
      <c r="O102" s="32"/>
      <c r="P102" s="32"/>
      <c r="Q102" s="27"/>
      <c r="R102" s="32"/>
      <c r="S102" s="32"/>
      <c r="T102" s="28"/>
      <c r="U102" s="28"/>
      <c r="V102" s="28"/>
      <c r="W102" s="32"/>
      <c r="X102" s="32"/>
      <c r="Y102" s="33"/>
      <c r="Z102" s="32"/>
      <c r="AA102" s="33"/>
      <c r="AB102" s="34"/>
      <c r="AC102" s="32"/>
      <c r="AD102" s="30"/>
      <c r="AE102" s="30"/>
      <c r="AF102" s="32"/>
      <c r="AG102" s="32"/>
      <c r="AH102" s="32"/>
      <c r="AI102" s="32"/>
      <c r="AJ102" s="32"/>
      <c r="AK102" s="32"/>
      <c r="AL102" s="3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182"/>
      <c r="AX102" s="179">
        <v>91</v>
      </c>
      <c r="AY102" s="182"/>
      <c r="BL102" s="36"/>
      <c r="BM102" s="37"/>
      <c r="BP102" s="37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4"/>
      <c r="CC102" s="25"/>
      <c r="CD102" s="25"/>
      <c r="CH102" s="182"/>
    </row>
    <row r="103" spans="1:86" s="2" customFormat="1">
      <c r="A103" s="26"/>
      <c r="B103" s="27"/>
      <c r="C103" s="32"/>
      <c r="D103" s="32"/>
      <c r="E103" s="32"/>
      <c r="F103" s="32"/>
      <c r="G103" s="29"/>
      <c r="H103" s="30"/>
      <c r="I103" s="29"/>
      <c r="J103" s="30"/>
      <c r="K103" s="146" t="str">
        <f>IFERROR(VLOOKUP($I103,'Budget Rates 2025'!$C$2:$E$155,3,0),"")</f>
        <v/>
      </c>
      <c r="L103" s="31" t="str">
        <f t="shared" si="2"/>
        <v/>
      </c>
      <c r="M103" s="31" t="str">
        <f>IF(A103=Checks!$K$9,JRF!$B103,IF(OR(JRF!A103=Checks!$K$10,JRF!A103=Checks!$K$11),JRF!$Q103,""))</f>
        <v/>
      </c>
      <c r="N103" s="32"/>
      <c r="O103" s="32"/>
      <c r="P103" s="32"/>
      <c r="Q103" s="27"/>
      <c r="R103" s="32"/>
      <c r="S103" s="32"/>
      <c r="T103" s="28"/>
      <c r="U103" s="28"/>
      <c r="V103" s="28"/>
      <c r="W103" s="32"/>
      <c r="X103" s="32"/>
      <c r="Y103" s="33"/>
      <c r="Z103" s="32"/>
      <c r="AA103" s="33"/>
      <c r="AB103" s="34"/>
      <c r="AC103" s="32"/>
      <c r="AD103" s="30"/>
      <c r="AE103" s="30"/>
      <c r="AF103" s="32"/>
      <c r="AG103" s="32"/>
      <c r="AH103" s="32"/>
      <c r="AI103" s="32"/>
      <c r="AJ103" s="32"/>
      <c r="AK103" s="32"/>
      <c r="AL103" s="3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182"/>
      <c r="AX103" s="179">
        <v>92</v>
      </c>
      <c r="AY103" s="182"/>
      <c r="BL103" s="36"/>
      <c r="BM103" s="37"/>
      <c r="BP103" s="37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4"/>
      <c r="CC103" s="25"/>
      <c r="CD103" s="25"/>
      <c r="CH103" s="182"/>
    </row>
    <row r="104" spans="1:86" s="2" customFormat="1">
      <c r="A104" s="26"/>
      <c r="B104" s="27"/>
      <c r="C104" s="32"/>
      <c r="D104" s="32"/>
      <c r="E104" s="32"/>
      <c r="F104" s="32"/>
      <c r="G104" s="29"/>
      <c r="H104" s="30"/>
      <c r="I104" s="29"/>
      <c r="J104" s="30"/>
      <c r="K104" s="146" t="str">
        <f>IFERROR(VLOOKUP($I104,'Budget Rates 2025'!$C$2:$E$155,3,0),"")</f>
        <v/>
      </c>
      <c r="L104" s="31" t="str">
        <f t="shared" si="2"/>
        <v/>
      </c>
      <c r="M104" s="31" t="str">
        <f>IF(A104=Checks!$K$9,JRF!$B104,IF(OR(JRF!A104=Checks!$K$10,JRF!A104=Checks!$K$11),JRF!$Q104,""))</f>
        <v/>
      </c>
      <c r="N104" s="32"/>
      <c r="O104" s="32"/>
      <c r="P104" s="32"/>
      <c r="Q104" s="27"/>
      <c r="R104" s="32"/>
      <c r="S104" s="32"/>
      <c r="T104" s="28"/>
      <c r="U104" s="28"/>
      <c r="V104" s="28"/>
      <c r="W104" s="32"/>
      <c r="X104" s="32"/>
      <c r="Y104" s="33"/>
      <c r="Z104" s="32"/>
      <c r="AA104" s="33"/>
      <c r="AB104" s="34"/>
      <c r="AC104" s="32"/>
      <c r="AD104" s="30"/>
      <c r="AE104" s="30"/>
      <c r="AF104" s="32"/>
      <c r="AG104" s="32"/>
      <c r="AH104" s="32"/>
      <c r="AI104" s="32"/>
      <c r="AJ104" s="32"/>
      <c r="AK104" s="32"/>
      <c r="AL104" s="3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182"/>
      <c r="AX104" s="179">
        <v>93</v>
      </c>
      <c r="AY104" s="182"/>
      <c r="BL104" s="36"/>
      <c r="BM104" s="37"/>
      <c r="BP104" s="37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4"/>
      <c r="CC104" s="25"/>
      <c r="CD104" s="25"/>
      <c r="CH104" s="182"/>
    </row>
    <row r="105" spans="1:86" s="2" customFormat="1">
      <c r="A105" s="26"/>
      <c r="B105" s="27"/>
      <c r="C105" s="32"/>
      <c r="D105" s="32"/>
      <c r="E105" s="32"/>
      <c r="F105" s="32"/>
      <c r="G105" s="29"/>
      <c r="H105" s="30"/>
      <c r="I105" s="29"/>
      <c r="J105" s="30"/>
      <c r="K105" s="146" t="str">
        <f>IFERROR(VLOOKUP($I105,'Budget Rates 2025'!$C$2:$E$155,3,0),"")</f>
        <v/>
      </c>
      <c r="L105" s="31" t="str">
        <f t="shared" si="2"/>
        <v/>
      </c>
      <c r="M105" s="31" t="str">
        <f>IF(A105=Checks!$K$9,JRF!$B105,IF(OR(JRF!A105=Checks!$K$10,JRF!A105=Checks!$K$11),JRF!$Q105,""))</f>
        <v/>
      </c>
      <c r="N105" s="32"/>
      <c r="O105" s="32"/>
      <c r="P105" s="32"/>
      <c r="Q105" s="27"/>
      <c r="R105" s="32"/>
      <c r="S105" s="32"/>
      <c r="T105" s="28"/>
      <c r="U105" s="28"/>
      <c r="V105" s="28"/>
      <c r="W105" s="32"/>
      <c r="X105" s="32"/>
      <c r="Y105" s="33"/>
      <c r="Z105" s="32"/>
      <c r="AA105" s="33"/>
      <c r="AB105" s="34"/>
      <c r="AC105" s="32"/>
      <c r="AD105" s="30"/>
      <c r="AE105" s="30"/>
      <c r="AF105" s="32"/>
      <c r="AG105" s="32"/>
      <c r="AH105" s="32"/>
      <c r="AI105" s="32"/>
      <c r="AJ105" s="32"/>
      <c r="AK105" s="32"/>
      <c r="AL105" s="3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182"/>
      <c r="AX105" s="179">
        <v>94</v>
      </c>
      <c r="AY105" s="182"/>
      <c r="BL105" s="36"/>
      <c r="BM105" s="37"/>
      <c r="BP105" s="37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4"/>
      <c r="CC105" s="25"/>
      <c r="CD105" s="25"/>
      <c r="CH105" s="182"/>
    </row>
    <row r="106" spans="1:86" s="2" customFormat="1">
      <c r="A106" s="26"/>
      <c r="B106" s="27"/>
      <c r="C106" s="32"/>
      <c r="D106" s="32"/>
      <c r="E106" s="32"/>
      <c r="F106" s="32"/>
      <c r="G106" s="29"/>
      <c r="H106" s="30"/>
      <c r="I106" s="29"/>
      <c r="J106" s="30"/>
      <c r="K106" s="146" t="str">
        <f>IFERROR(VLOOKUP($I106,'Budget Rates 2025'!$C$2:$E$155,3,0),"")</f>
        <v/>
      </c>
      <c r="L106" s="31" t="str">
        <f t="shared" si="2"/>
        <v/>
      </c>
      <c r="M106" s="31" t="str">
        <f>IF(A106=Checks!$K$9,JRF!$B106,IF(OR(JRF!A106=Checks!$K$10,JRF!A106=Checks!$K$11),JRF!$Q106,""))</f>
        <v/>
      </c>
      <c r="N106" s="32"/>
      <c r="O106" s="32"/>
      <c r="P106" s="32"/>
      <c r="Q106" s="27"/>
      <c r="R106" s="32"/>
      <c r="S106" s="32"/>
      <c r="T106" s="28"/>
      <c r="U106" s="28"/>
      <c r="V106" s="28"/>
      <c r="W106" s="32"/>
      <c r="X106" s="32"/>
      <c r="Y106" s="33"/>
      <c r="Z106" s="32"/>
      <c r="AA106" s="33"/>
      <c r="AB106" s="34"/>
      <c r="AC106" s="32"/>
      <c r="AD106" s="30"/>
      <c r="AE106" s="30"/>
      <c r="AF106" s="32"/>
      <c r="AG106" s="32"/>
      <c r="AH106" s="32"/>
      <c r="AI106" s="32"/>
      <c r="AJ106" s="32"/>
      <c r="AK106" s="32"/>
      <c r="AL106" s="3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182"/>
      <c r="AX106" s="179">
        <v>95</v>
      </c>
      <c r="AY106" s="182"/>
      <c r="BL106" s="36"/>
      <c r="BM106" s="37"/>
      <c r="BP106" s="37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4"/>
      <c r="CC106" s="25"/>
      <c r="CD106" s="25"/>
      <c r="CH106" s="182"/>
    </row>
    <row r="107" spans="1:86" s="2" customFormat="1">
      <c r="A107" s="26"/>
      <c r="B107" s="27"/>
      <c r="C107" s="32"/>
      <c r="D107" s="32"/>
      <c r="E107" s="32"/>
      <c r="F107" s="32"/>
      <c r="G107" s="29"/>
      <c r="H107" s="30"/>
      <c r="I107" s="29"/>
      <c r="J107" s="30"/>
      <c r="K107" s="146" t="str">
        <f>IFERROR(VLOOKUP($I107,'Budget Rates 2025'!$C$2:$E$155,3,0),"")</f>
        <v/>
      </c>
      <c r="L107" s="31" t="str">
        <f t="shared" si="2"/>
        <v/>
      </c>
      <c r="M107" s="31" t="str">
        <f>IF(A107=Checks!$K$9,JRF!$B107,IF(OR(JRF!A107=Checks!$K$10,JRF!A107=Checks!$K$11),JRF!$Q107,""))</f>
        <v/>
      </c>
      <c r="N107" s="32"/>
      <c r="O107" s="32"/>
      <c r="P107" s="32"/>
      <c r="Q107" s="27"/>
      <c r="R107" s="32"/>
      <c r="S107" s="32"/>
      <c r="T107" s="28"/>
      <c r="U107" s="28"/>
      <c r="V107" s="28"/>
      <c r="W107" s="32"/>
      <c r="X107" s="32"/>
      <c r="Y107" s="33"/>
      <c r="Z107" s="32"/>
      <c r="AA107" s="33"/>
      <c r="AB107" s="34"/>
      <c r="AC107" s="32"/>
      <c r="AD107" s="30"/>
      <c r="AE107" s="30"/>
      <c r="AF107" s="32"/>
      <c r="AG107" s="32"/>
      <c r="AH107" s="32"/>
      <c r="AI107" s="32"/>
      <c r="AJ107" s="32"/>
      <c r="AK107" s="32"/>
      <c r="AL107" s="3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182"/>
      <c r="AX107" s="179">
        <v>96</v>
      </c>
      <c r="AY107" s="182"/>
      <c r="BL107" s="36"/>
      <c r="BM107" s="37"/>
      <c r="BP107" s="37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4"/>
      <c r="CC107" s="25"/>
      <c r="CD107" s="25"/>
      <c r="CH107" s="182"/>
    </row>
    <row r="108" spans="1:86" s="2" customFormat="1">
      <c r="A108" s="26"/>
      <c r="B108" s="27"/>
      <c r="C108" s="32"/>
      <c r="D108" s="32"/>
      <c r="E108" s="32"/>
      <c r="F108" s="32"/>
      <c r="G108" s="29"/>
      <c r="H108" s="30"/>
      <c r="I108" s="29"/>
      <c r="J108" s="30"/>
      <c r="K108" s="146" t="str">
        <f>IFERROR(VLOOKUP($I108,'Budget Rates 2025'!$C$2:$E$155,3,0),"")</f>
        <v/>
      </c>
      <c r="L108" s="31" t="str">
        <f t="shared" si="2"/>
        <v/>
      </c>
      <c r="M108" s="31" t="str">
        <f>IF(A108=Checks!$K$9,JRF!$B108,IF(OR(JRF!A108=Checks!$K$10,JRF!A108=Checks!$K$11),JRF!$Q108,""))</f>
        <v/>
      </c>
      <c r="N108" s="32"/>
      <c r="O108" s="32"/>
      <c r="P108" s="32"/>
      <c r="Q108" s="27"/>
      <c r="R108" s="32"/>
      <c r="S108" s="32"/>
      <c r="T108" s="28"/>
      <c r="U108" s="28"/>
      <c r="V108" s="28"/>
      <c r="W108" s="32"/>
      <c r="X108" s="32"/>
      <c r="Y108" s="33"/>
      <c r="Z108" s="32"/>
      <c r="AA108" s="33"/>
      <c r="AB108" s="34"/>
      <c r="AC108" s="32"/>
      <c r="AD108" s="30"/>
      <c r="AE108" s="30"/>
      <c r="AF108" s="32"/>
      <c r="AG108" s="32"/>
      <c r="AH108" s="32"/>
      <c r="AI108" s="32"/>
      <c r="AJ108" s="32"/>
      <c r="AK108" s="32"/>
      <c r="AL108" s="3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182"/>
      <c r="AX108" s="179">
        <v>97</v>
      </c>
      <c r="AY108" s="182"/>
      <c r="BL108" s="36"/>
      <c r="BM108" s="37"/>
      <c r="BP108" s="37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4"/>
      <c r="CC108" s="25"/>
      <c r="CD108" s="25"/>
      <c r="CH108" s="182"/>
    </row>
    <row r="109" spans="1:86" s="2" customFormat="1">
      <c r="A109" s="26"/>
      <c r="B109" s="27"/>
      <c r="C109" s="32"/>
      <c r="D109" s="32"/>
      <c r="E109" s="32"/>
      <c r="F109" s="32"/>
      <c r="G109" s="29"/>
      <c r="H109" s="30"/>
      <c r="I109" s="29"/>
      <c r="J109" s="30"/>
      <c r="K109" s="146" t="str">
        <f>IFERROR(VLOOKUP($I109,'Budget Rates 2025'!$C$2:$E$155,3,0),"")</f>
        <v/>
      </c>
      <c r="L109" s="31" t="str">
        <f t="shared" si="2"/>
        <v/>
      </c>
      <c r="M109" s="31" t="str">
        <f>IF(A109=Checks!$K$9,JRF!$B109,IF(OR(JRF!A109=Checks!$K$10,JRF!A109=Checks!$K$11),JRF!$Q109,""))</f>
        <v/>
      </c>
      <c r="N109" s="32"/>
      <c r="O109" s="32"/>
      <c r="P109" s="32"/>
      <c r="Q109" s="27"/>
      <c r="R109" s="32"/>
      <c r="S109" s="32"/>
      <c r="T109" s="28"/>
      <c r="U109" s="28"/>
      <c r="V109" s="28"/>
      <c r="W109" s="32"/>
      <c r="X109" s="32"/>
      <c r="Y109" s="33"/>
      <c r="Z109" s="32"/>
      <c r="AA109" s="33"/>
      <c r="AB109" s="34"/>
      <c r="AC109" s="32"/>
      <c r="AD109" s="30"/>
      <c r="AE109" s="30"/>
      <c r="AF109" s="32"/>
      <c r="AG109" s="32"/>
      <c r="AH109" s="32"/>
      <c r="AI109" s="32"/>
      <c r="AJ109" s="32"/>
      <c r="AK109" s="32"/>
      <c r="AL109" s="3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182"/>
      <c r="AX109" s="179">
        <v>98</v>
      </c>
      <c r="AY109" s="182"/>
      <c r="BL109" s="36"/>
      <c r="BM109" s="37"/>
      <c r="BP109" s="37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4"/>
      <c r="CC109" s="25"/>
      <c r="CD109" s="25"/>
      <c r="CH109" s="182"/>
    </row>
    <row r="110" spans="1:86" s="2" customFormat="1">
      <c r="A110" s="26"/>
      <c r="B110" s="27"/>
      <c r="C110" s="32"/>
      <c r="D110" s="32"/>
      <c r="E110" s="32"/>
      <c r="F110" s="32"/>
      <c r="G110" s="29"/>
      <c r="H110" s="30"/>
      <c r="I110" s="29"/>
      <c r="J110" s="30"/>
      <c r="K110" s="146" t="str">
        <f>IFERROR(VLOOKUP($I110,'Budget Rates 2025'!$C$2:$E$155,3,0),"")</f>
        <v/>
      </c>
      <c r="L110" s="31" t="str">
        <f t="shared" si="2"/>
        <v/>
      </c>
      <c r="M110" s="31" t="str">
        <f>IF(A110=Checks!$K$9,JRF!$B110,IF(OR(JRF!A110=Checks!$K$10,JRF!A110=Checks!$K$11),JRF!$Q110,""))</f>
        <v/>
      </c>
      <c r="N110" s="32"/>
      <c r="O110" s="32"/>
      <c r="P110" s="32"/>
      <c r="Q110" s="27"/>
      <c r="R110" s="32"/>
      <c r="S110" s="32"/>
      <c r="T110" s="28"/>
      <c r="U110" s="28"/>
      <c r="V110" s="28"/>
      <c r="W110" s="32"/>
      <c r="X110" s="32"/>
      <c r="Y110" s="33"/>
      <c r="Z110" s="32"/>
      <c r="AA110" s="33"/>
      <c r="AB110" s="34"/>
      <c r="AC110" s="32"/>
      <c r="AD110" s="30"/>
      <c r="AE110" s="30"/>
      <c r="AF110" s="32"/>
      <c r="AG110" s="32"/>
      <c r="AH110" s="32"/>
      <c r="AI110" s="32"/>
      <c r="AJ110" s="32"/>
      <c r="AK110" s="32"/>
      <c r="AL110" s="3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182"/>
      <c r="AX110" s="179">
        <v>99</v>
      </c>
      <c r="AY110" s="182"/>
      <c r="BL110" s="36"/>
      <c r="BM110" s="37"/>
      <c r="BP110" s="37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4"/>
      <c r="CC110" s="25"/>
      <c r="CD110" s="25"/>
      <c r="CH110" s="182"/>
    </row>
    <row r="111" spans="1:86" s="2" customFormat="1">
      <c r="A111" s="26"/>
      <c r="B111" s="27"/>
      <c r="C111" s="32"/>
      <c r="D111" s="32"/>
      <c r="E111" s="32"/>
      <c r="F111" s="32"/>
      <c r="G111" s="29"/>
      <c r="H111" s="30"/>
      <c r="I111" s="29"/>
      <c r="J111" s="30"/>
      <c r="K111" s="146" t="str">
        <f>IFERROR(VLOOKUP($I111,'Budget Rates 2025'!$C$2:$E$155,3,0),"")</f>
        <v/>
      </c>
      <c r="L111" s="31" t="str">
        <f t="shared" si="2"/>
        <v/>
      </c>
      <c r="M111" s="31" t="str">
        <f>IF(A111=Checks!$K$9,JRF!$B111,IF(OR(JRF!A111=Checks!$K$10,JRF!A111=Checks!$K$11),JRF!$Q111,""))</f>
        <v/>
      </c>
      <c r="N111" s="32"/>
      <c r="O111" s="32"/>
      <c r="P111" s="32"/>
      <c r="Q111" s="27"/>
      <c r="R111" s="32"/>
      <c r="S111" s="32"/>
      <c r="T111" s="28"/>
      <c r="U111" s="28"/>
      <c r="V111" s="28"/>
      <c r="W111" s="32"/>
      <c r="X111" s="32"/>
      <c r="Y111" s="33"/>
      <c r="Z111" s="32"/>
      <c r="AA111" s="33"/>
      <c r="AB111" s="34"/>
      <c r="AC111" s="32"/>
      <c r="AD111" s="30"/>
      <c r="AE111" s="30"/>
      <c r="AF111" s="32"/>
      <c r="AG111" s="32"/>
      <c r="AH111" s="32"/>
      <c r="AI111" s="32"/>
      <c r="AJ111" s="32"/>
      <c r="AK111" s="32"/>
      <c r="AL111" s="3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182"/>
      <c r="AX111" s="179">
        <v>100</v>
      </c>
      <c r="AY111" s="182"/>
      <c r="BL111" s="36"/>
      <c r="BM111" s="37"/>
      <c r="BP111" s="37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4"/>
      <c r="CC111" s="25"/>
      <c r="CD111" s="25"/>
      <c r="CH111" s="182"/>
    </row>
    <row r="112" spans="1:86" s="2" customFormat="1">
      <c r="A112" s="26"/>
      <c r="B112" s="27"/>
      <c r="C112" s="32"/>
      <c r="D112" s="32"/>
      <c r="E112" s="32"/>
      <c r="F112" s="32"/>
      <c r="G112" s="29"/>
      <c r="H112" s="30"/>
      <c r="I112" s="29"/>
      <c r="J112" s="30"/>
      <c r="K112" s="146" t="str">
        <f>IFERROR(VLOOKUP($I112,'Budget Rates 2025'!$C$2:$E$155,3,0),"")</f>
        <v/>
      </c>
      <c r="L112" s="31" t="str">
        <f t="shared" si="2"/>
        <v/>
      </c>
      <c r="M112" s="31" t="str">
        <f>IF(A112=Checks!$K$9,JRF!$B112,IF(OR(JRF!A112=Checks!$K$10,JRF!A112=Checks!$K$11),JRF!$Q112,""))</f>
        <v/>
      </c>
      <c r="N112" s="32"/>
      <c r="O112" s="32"/>
      <c r="P112" s="32"/>
      <c r="Q112" s="27"/>
      <c r="R112" s="32"/>
      <c r="S112" s="32"/>
      <c r="T112" s="28"/>
      <c r="U112" s="28"/>
      <c r="V112" s="28"/>
      <c r="W112" s="32"/>
      <c r="X112" s="32"/>
      <c r="Y112" s="33"/>
      <c r="Z112" s="32"/>
      <c r="AA112" s="33"/>
      <c r="AB112" s="34"/>
      <c r="AC112" s="32"/>
      <c r="AD112" s="30"/>
      <c r="AE112" s="30"/>
      <c r="AF112" s="32"/>
      <c r="AG112" s="32"/>
      <c r="AH112" s="32"/>
      <c r="AI112" s="32"/>
      <c r="AJ112" s="32"/>
      <c r="AK112" s="32"/>
      <c r="AL112" s="3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182"/>
      <c r="AX112" s="179">
        <v>101</v>
      </c>
      <c r="AY112" s="182"/>
      <c r="BL112" s="36"/>
      <c r="BM112" s="37"/>
      <c r="BP112" s="37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4"/>
      <c r="CC112" s="25"/>
      <c r="CD112" s="25"/>
      <c r="CH112" s="182"/>
    </row>
    <row r="113" spans="1:86" s="2" customFormat="1">
      <c r="A113" s="26"/>
      <c r="B113" s="27"/>
      <c r="C113" s="32"/>
      <c r="D113" s="32"/>
      <c r="E113" s="32"/>
      <c r="F113" s="32"/>
      <c r="G113" s="29"/>
      <c r="H113" s="30"/>
      <c r="I113" s="29"/>
      <c r="J113" s="30"/>
      <c r="K113" s="146" t="str">
        <f>IFERROR(VLOOKUP($I113,'Budget Rates 2025'!$C$2:$E$155,3,0),"")</f>
        <v/>
      </c>
      <c r="L113" s="31" t="str">
        <f t="shared" si="2"/>
        <v/>
      </c>
      <c r="M113" s="31" t="str">
        <f>IF(A113=Checks!$K$9,JRF!$B113,IF(OR(JRF!A113=Checks!$K$10,JRF!A113=Checks!$K$11),JRF!$Q113,""))</f>
        <v/>
      </c>
      <c r="N113" s="32"/>
      <c r="O113" s="32"/>
      <c r="P113" s="32"/>
      <c r="Q113" s="27"/>
      <c r="R113" s="32"/>
      <c r="S113" s="32"/>
      <c r="T113" s="28"/>
      <c r="U113" s="28"/>
      <c r="V113" s="28"/>
      <c r="W113" s="32"/>
      <c r="X113" s="32"/>
      <c r="Y113" s="33"/>
      <c r="Z113" s="32"/>
      <c r="AA113" s="33"/>
      <c r="AB113" s="34"/>
      <c r="AC113" s="32"/>
      <c r="AD113" s="30"/>
      <c r="AE113" s="30"/>
      <c r="AF113" s="32"/>
      <c r="AG113" s="32"/>
      <c r="AH113" s="32"/>
      <c r="AI113" s="32"/>
      <c r="AJ113" s="32"/>
      <c r="AK113" s="32"/>
      <c r="AL113" s="3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182"/>
      <c r="AX113" s="179">
        <v>102</v>
      </c>
      <c r="AY113" s="182"/>
      <c r="BL113" s="36"/>
      <c r="BM113" s="37"/>
      <c r="BP113" s="37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4"/>
      <c r="CC113" s="25"/>
      <c r="CD113" s="25"/>
      <c r="CH113" s="182"/>
    </row>
    <row r="114" spans="1:86" s="2" customFormat="1">
      <c r="A114" s="26"/>
      <c r="B114" s="27"/>
      <c r="C114" s="32"/>
      <c r="D114" s="32"/>
      <c r="E114" s="32"/>
      <c r="F114" s="32"/>
      <c r="G114" s="29"/>
      <c r="H114" s="30"/>
      <c r="I114" s="29"/>
      <c r="J114" s="30"/>
      <c r="K114" s="146" t="str">
        <f>IFERROR(VLOOKUP($I114,'Budget Rates 2025'!$C$2:$E$155,3,0),"")</f>
        <v/>
      </c>
      <c r="L114" s="31" t="str">
        <f t="shared" si="2"/>
        <v/>
      </c>
      <c r="M114" s="31" t="str">
        <f>IF(A114=Checks!$K$9,JRF!$B114,IF(OR(JRF!A114=Checks!$K$10,JRF!A114=Checks!$K$11),JRF!$Q114,""))</f>
        <v/>
      </c>
      <c r="N114" s="32"/>
      <c r="O114" s="32"/>
      <c r="P114" s="32"/>
      <c r="Q114" s="27"/>
      <c r="R114" s="32"/>
      <c r="S114" s="32"/>
      <c r="T114" s="28"/>
      <c r="U114" s="28"/>
      <c r="V114" s="28"/>
      <c r="W114" s="32"/>
      <c r="X114" s="32"/>
      <c r="Y114" s="33"/>
      <c r="Z114" s="32"/>
      <c r="AA114" s="33"/>
      <c r="AB114" s="34"/>
      <c r="AC114" s="32"/>
      <c r="AD114" s="30"/>
      <c r="AE114" s="30"/>
      <c r="AF114" s="32"/>
      <c r="AG114" s="32"/>
      <c r="AH114" s="32"/>
      <c r="AI114" s="32"/>
      <c r="AJ114" s="32"/>
      <c r="AK114" s="32"/>
      <c r="AL114" s="3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182"/>
      <c r="AX114" s="179">
        <v>103</v>
      </c>
      <c r="AY114" s="182"/>
      <c r="BL114" s="36"/>
      <c r="BM114" s="37"/>
      <c r="BP114" s="37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4"/>
      <c r="CC114" s="25"/>
      <c r="CD114" s="25"/>
      <c r="CH114" s="182"/>
    </row>
    <row r="115" spans="1:86" s="2" customFormat="1">
      <c r="A115" s="26"/>
      <c r="B115" s="27"/>
      <c r="C115" s="32"/>
      <c r="D115" s="32"/>
      <c r="E115" s="32"/>
      <c r="F115" s="32"/>
      <c r="G115" s="29"/>
      <c r="H115" s="30"/>
      <c r="I115" s="29"/>
      <c r="J115" s="30"/>
      <c r="K115" s="146" t="str">
        <f>IFERROR(VLOOKUP($I115,'Budget Rates 2025'!$C$2:$E$155,3,0),"")</f>
        <v/>
      </c>
      <c r="L115" s="31" t="str">
        <f t="shared" si="2"/>
        <v/>
      </c>
      <c r="M115" s="31" t="str">
        <f>IF(A115=Checks!$K$9,JRF!$B115,IF(OR(JRF!A115=Checks!$K$10,JRF!A115=Checks!$K$11),JRF!$Q115,""))</f>
        <v/>
      </c>
      <c r="N115" s="32"/>
      <c r="O115" s="32"/>
      <c r="P115" s="32"/>
      <c r="Q115" s="27"/>
      <c r="R115" s="32"/>
      <c r="S115" s="32"/>
      <c r="T115" s="28"/>
      <c r="U115" s="28"/>
      <c r="V115" s="28"/>
      <c r="W115" s="32"/>
      <c r="X115" s="32"/>
      <c r="Y115" s="33"/>
      <c r="Z115" s="32"/>
      <c r="AA115" s="33"/>
      <c r="AB115" s="34"/>
      <c r="AC115" s="32"/>
      <c r="AD115" s="30"/>
      <c r="AE115" s="30"/>
      <c r="AF115" s="32"/>
      <c r="AG115" s="32"/>
      <c r="AH115" s="32"/>
      <c r="AI115" s="32"/>
      <c r="AJ115" s="32"/>
      <c r="AK115" s="32"/>
      <c r="AL115" s="3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182"/>
      <c r="AX115" s="179">
        <v>104</v>
      </c>
      <c r="AY115" s="182"/>
      <c r="BL115" s="36"/>
      <c r="BM115" s="37"/>
      <c r="BP115" s="37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4"/>
      <c r="CC115" s="25"/>
      <c r="CD115" s="25"/>
      <c r="CH115" s="182"/>
    </row>
    <row r="116" spans="1:86" s="2" customFormat="1">
      <c r="A116" s="26"/>
      <c r="B116" s="27"/>
      <c r="C116" s="32"/>
      <c r="D116" s="32"/>
      <c r="E116" s="32"/>
      <c r="F116" s="32"/>
      <c r="G116" s="29"/>
      <c r="H116" s="30"/>
      <c r="I116" s="29"/>
      <c r="J116" s="30"/>
      <c r="K116" s="146" t="str">
        <f>IFERROR(VLOOKUP($I116,'Budget Rates 2025'!$C$2:$E$155,3,0),"")</f>
        <v/>
      </c>
      <c r="L116" s="31" t="str">
        <f t="shared" si="2"/>
        <v/>
      </c>
      <c r="M116" s="31" t="str">
        <f>IF(A116=Checks!$K$9,JRF!$B116,IF(OR(JRF!A116=Checks!$K$10,JRF!A116=Checks!$K$11),JRF!$Q116,""))</f>
        <v/>
      </c>
      <c r="N116" s="32"/>
      <c r="O116" s="32"/>
      <c r="P116" s="32"/>
      <c r="Q116" s="27"/>
      <c r="R116" s="32"/>
      <c r="S116" s="32"/>
      <c r="T116" s="28"/>
      <c r="U116" s="28"/>
      <c r="V116" s="28"/>
      <c r="W116" s="32"/>
      <c r="X116" s="32"/>
      <c r="Y116" s="33"/>
      <c r="Z116" s="32"/>
      <c r="AA116" s="33"/>
      <c r="AB116" s="34"/>
      <c r="AC116" s="32"/>
      <c r="AD116" s="30"/>
      <c r="AE116" s="30"/>
      <c r="AF116" s="32"/>
      <c r="AG116" s="32"/>
      <c r="AH116" s="32"/>
      <c r="AI116" s="32"/>
      <c r="AJ116" s="32"/>
      <c r="AK116" s="32"/>
      <c r="AL116" s="3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182"/>
      <c r="AX116" s="179">
        <v>105</v>
      </c>
      <c r="AY116" s="182"/>
      <c r="BL116" s="36"/>
      <c r="BM116" s="37"/>
      <c r="BP116" s="37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4"/>
      <c r="CC116" s="25"/>
      <c r="CD116" s="25"/>
      <c r="CH116" s="182"/>
    </row>
    <row r="117" spans="1:86" s="2" customFormat="1">
      <c r="A117" s="26"/>
      <c r="B117" s="27"/>
      <c r="C117" s="32"/>
      <c r="D117" s="32"/>
      <c r="E117" s="32"/>
      <c r="F117" s="32"/>
      <c r="G117" s="29"/>
      <c r="H117" s="30"/>
      <c r="I117" s="29"/>
      <c r="J117" s="30"/>
      <c r="K117" s="146" t="str">
        <f>IFERROR(VLOOKUP($I117,'Budget Rates 2025'!$C$2:$E$155,3,0),"")</f>
        <v/>
      </c>
      <c r="L117" s="31" t="str">
        <f t="shared" si="2"/>
        <v/>
      </c>
      <c r="M117" s="31" t="str">
        <f>IF(A117=Checks!$K$9,JRF!$B117,IF(OR(JRF!A117=Checks!$K$10,JRF!A117=Checks!$K$11),JRF!$Q117,""))</f>
        <v/>
      </c>
      <c r="N117" s="32"/>
      <c r="O117" s="32"/>
      <c r="P117" s="32"/>
      <c r="Q117" s="27"/>
      <c r="R117" s="32"/>
      <c r="S117" s="32"/>
      <c r="T117" s="28"/>
      <c r="U117" s="28"/>
      <c r="V117" s="28"/>
      <c r="W117" s="32"/>
      <c r="X117" s="32"/>
      <c r="Y117" s="33"/>
      <c r="Z117" s="32"/>
      <c r="AA117" s="33"/>
      <c r="AB117" s="34"/>
      <c r="AC117" s="32"/>
      <c r="AD117" s="30"/>
      <c r="AE117" s="30"/>
      <c r="AF117" s="32"/>
      <c r="AG117" s="32"/>
      <c r="AH117" s="32"/>
      <c r="AI117" s="32"/>
      <c r="AJ117" s="32"/>
      <c r="AK117" s="32"/>
      <c r="AL117" s="3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182"/>
      <c r="AX117" s="179">
        <v>106</v>
      </c>
      <c r="AY117" s="182"/>
      <c r="BL117" s="36"/>
      <c r="BM117" s="37"/>
      <c r="BP117" s="37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4"/>
      <c r="CC117" s="25"/>
      <c r="CD117" s="25"/>
      <c r="CH117" s="182"/>
    </row>
    <row r="118" spans="1:86" s="2" customFormat="1">
      <c r="A118" s="26"/>
      <c r="B118" s="27"/>
      <c r="C118" s="32"/>
      <c r="D118" s="32"/>
      <c r="E118" s="32"/>
      <c r="F118" s="32"/>
      <c r="G118" s="29"/>
      <c r="H118" s="30"/>
      <c r="I118" s="29"/>
      <c r="J118" s="30"/>
      <c r="K118" s="146" t="str">
        <f>IFERROR(VLOOKUP($I118,'Budget Rates 2025'!$C$2:$E$155,3,0),"")</f>
        <v/>
      </c>
      <c r="L118" s="31" t="str">
        <f t="shared" si="2"/>
        <v/>
      </c>
      <c r="M118" s="31" t="str">
        <f>IF(A118=Checks!$K$9,JRF!$B118,IF(OR(JRF!A118=Checks!$K$10,JRF!A118=Checks!$K$11),JRF!$Q118,""))</f>
        <v/>
      </c>
      <c r="N118" s="32"/>
      <c r="O118" s="32"/>
      <c r="P118" s="32"/>
      <c r="Q118" s="27"/>
      <c r="R118" s="32"/>
      <c r="S118" s="32"/>
      <c r="T118" s="28"/>
      <c r="U118" s="28"/>
      <c r="V118" s="28"/>
      <c r="W118" s="32"/>
      <c r="X118" s="32"/>
      <c r="Y118" s="33"/>
      <c r="Z118" s="32"/>
      <c r="AA118" s="33"/>
      <c r="AB118" s="34"/>
      <c r="AC118" s="32"/>
      <c r="AD118" s="30"/>
      <c r="AE118" s="30"/>
      <c r="AF118" s="32"/>
      <c r="AG118" s="32"/>
      <c r="AH118" s="32"/>
      <c r="AI118" s="32"/>
      <c r="AJ118" s="32"/>
      <c r="AK118" s="32"/>
      <c r="AL118" s="3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182"/>
      <c r="AX118" s="179">
        <v>107</v>
      </c>
      <c r="AY118" s="182"/>
      <c r="BL118" s="36"/>
      <c r="BM118" s="37"/>
      <c r="BP118" s="37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4"/>
      <c r="CC118" s="25"/>
      <c r="CD118" s="25"/>
      <c r="CH118" s="182"/>
    </row>
    <row r="119" spans="1:86" s="2" customFormat="1">
      <c r="A119" s="26"/>
      <c r="B119" s="27"/>
      <c r="C119" s="32"/>
      <c r="D119" s="32"/>
      <c r="E119" s="32"/>
      <c r="F119" s="32"/>
      <c r="G119" s="29"/>
      <c r="H119" s="30"/>
      <c r="I119" s="29"/>
      <c r="J119" s="30"/>
      <c r="K119" s="146" t="str">
        <f>IFERROR(VLOOKUP($I119,'Budget Rates 2025'!$C$2:$E$155,3,0),"")</f>
        <v/>
      </c>
      <c r="L119" s="31" t="str">
        <f t="shared" si="2"/>
        <v/>
      </c>
      <c r="M119" s="31" t="str">
        <f>IF(A119=Checks!$K$9,JRF!$B119,IF(OR(JRF!A119=Checks!$K$10,JRF!A119=Checks!$K$11),JRF!$Q119,""))</f>
        <v/>
      </c>
      <c r="N119" s="32"/>
      <c r="O119" s="32"/>
      <c r="P119" s="32"/>
      <c r="Q119" s="27"/>
      <c r="R119" s="32"/>
      <c r="S119" s="32"/>
      <c r="T119" s="28"/>
      <c r="U119" s="28"/>
      <c r="V119" s="28"/>
      <c r="W119" s="32"/>
      <c r="X119" s="32"/>
      <c r="Y119" s="33"/>
      <c r="Z119" s="32"/>
      <c r="AA119" s="33"/>
      <c r="AB119" s="34"/>
      <c r="AC119" s="32"/>
      <c r="AD119" s="30"/>
      <c r="AE119" s="30"/>
      <c r="AF119" s="32"/>
      <c r="AG119" s="32"/>
      <c r="AH119" s="32"/>
      <c r="AI119" s="32"/>
      <c r="AJ119" s="32"/>
      <c r="AK119" s="32"/>
      <c r="AL119" s="3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182"/>
      <c r="AX119" s="179">
        <v>108</v>
      </c>
      <c r="AY119" s="182"/>
      <c r="BL119" s="36"/>
      <c r="BM119" s="37"/>
      <c r="BP119" s="37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4"/>
      <c r="CC119" s="25"/>
      <c r="CD119" s="25"/>
      <c r="CH119" s="182"/>
    </row>
    <row r="120" spans="1:86" s="2" customFormat="1">
      <c r="A120" s="26"/>
      <c r="B120" s="27"/>
      <c r="C120" s="32"/>
      <c r="D120" s="32"/>
      <c r="E120" s="32"/>
      <c r="F120" s="32"/>
      <c r="G120" s="29"/>
      <c r="H120" s="30"/>
      <c r="I120" s="29"/>
      <c r="J120" s="30"/>
      <c r="K120" s="146" t="str">
        <f>IFERROR(VLOOKUP($I120,'Budget Rates 2025'!$C$2:$E$155,3,0),"")</f>
        <v/>
      </c>
      <c r="L120" s="31" t="str">
        <f t="shared" si="2"/>
        <v/>
      </c>
      <c r="M120" s="31" t="str">
        <f>IF(A120=Checks!$K$9,JRF!$B120,IF(OR(JRF!A120=Checks!$K$10,JRF!A120=Checks!$K$11),JRF!$Q120,""))</f>
        <v/>
      </c>
      <c r="N120" s="32"/>
      <c r="O120" s="32"/>
      <c r="P120" s="32"/>
      <c r="Q120" s="27"/>
      <c r="R120" s="32"/>
      <c r="S120" s="32"/>
      <c r="T120" s="28"/>
      <c r="U120" s="28"/>
      <c r="V120" s="28"/>
      <c r="W120" s="32"/>
      <c r="X120" s="32"/>
      <c r="Y120" s="33"/>
      <c r="Z120" s="32"/>
      <c r="AA120" s="33"/>
      <c r="AB120" s="34"/>
      <c r="AC120" s="32"/>
      <c r="AD120" s="30"/>
      <c r="AE120" s="30"/>
      <c r="AF120" s="32"/>
      <c r="AG120" s="32"/>
      <c r="AH120" s="32"/>
      <c r="AI120" s="32"/>
      <c r="AJ120" s="32"/>
      <c r="AK120" s="32"/>
      <c r="AL120" s="3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182"/>
      <c r="AX120" s="179">
        <v>109</v>
      </c>
      <c r="AY120" s="182"/>
      <c r="BL120" s="36"/>
      <c r="BM120" s="37"/>
      <c r="BP120" s="37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4"/>
      <c r="CC120" s="25"/>
      <c r="CD120" s="25"/>
      <c r="CH120" s="182"/>
    </row>
    <row r="121" spans="1:86" s="2" customFormat="1">
      <c r="A121" s="26"/>
      <c r="B121" s="27"/>
      <c r="C121" s="32"/>
      <c r="D121" s="32"/>
      <c r="E121" s="32"/>
      <c r="F121" s="32"/>
      <c r="G121" s="29"/>
      <c r="H121" s="30"/>
      <c r="I121" s="29"/>
      <c r="J121" s="30"/>
      <c r="K121" s="146" t="str">
        <f>IFERROR(VLOOKUP($I121,'Budget Rates 2025'!$C$2:$E$155,3,0),"")</f>
        <v/>
      </c>
      <c r="L121" s="31" t="str">
        <f t="shared" si="2"/>
        <v/>
      </c>
      <c r="M121" s="31" t="str">
        <f>IF(A121=Checks!$K$9,JRF!$B121,IF(OR(JRF!A121=Checks!$K$10,JRF!A121=Checks!$K$11),JRF!$Q121,""))</f>
        <v/>
      </c>
      <c r="N121" s="32"/>
      <c r="O121" s="32"/>
      <c r="P121" s="32"/>
      <c r="Q121" s="27"/>
      <c r="R121" s="32"/>
      <c r="S121" s="32"/>
      <c r="T121" s="28"/>
      <c r="U121" s="28"/>
      <c r="V121" s="28"/>
      <c r="W121" s="32"/>
      <c r="X121" s="32"/>
      <c r="Y121" s="33"/>
      <c r="Z121" s="32"/>
      <c r="AA121" s="33"/>
      <c r="AB121" s="34"/>
      <c r="AC121" s="32"/>
      <c r="AD121" s="30"/>
      <c r="AE121" s="30"/>
      <c r="AF121" s="32"/>
      <c r="AG121" s="32"/>
      <c r="AH121" s="32"/>
      <c r="AI121" s="32"/>
      <c r="AJ121" s="32"/>
      <c r="AK121" s="32"/>
      <c r="AL121" s="3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182"/>
      <c r="AX121" s="179">
        <v>110</v>
      </c>
      <c r="AY121" s="182"/>
      <c r="BL121" s="36"/>
      <c r="BM121" s="37"/>
      <c r="BP121" s="37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4"/>
      <c r="CC121" s="25"/>
      <c r="CD121" s="25"/>
      <c r="CH121" s="182"/>
    </row>
    <row r="122" spans="1:86" s="2" customFormat="1">
      <c r="A122" s="26"/>
      <c r="B122" s="27"/>
      <c r="C122" s="32"/>
      <c r="D122" s="32"/>
      <c r="E122" s="32"/>
      <c r="F122" s="32"/>
      <c r="G122" s="29"/>
      <c r="H122" s="30"/>
      <c r="I122" s="29"/>
      <c r="J122" s="30"/>
      <c r="K122" s="146" t="str">
        <f>IFERROR(VLOOKUP($I122,'Budget Rates 2025'!$C$2:$E$155,3,0),"")</f>
        <v/>
      </c>
      <c r="L122" s="31" t="str">
        <f t="shared" si="2"/>
        <v/>
      </c>
      <c r="M122" s="31" t="str">
        <f>IF(A122=Checks!$K$9,JRF!$B122,IF(OR(JRF!A122=Checks!$K$10,JRF!A122=Checks!$K$11),JRF!$Q122,""))</f>
        <v/>
      </c>
      <c r="N122" s="32"/>
      <c r="O122" s="32"/>
      <c r="P122" s="32"/>
      <c r="Q122" s="27"/>
      <c r="R122" s="32"/>
      <c r="S122" s="32"/>
      <c r="T122" s="28"/>
      <c r="U122" s="28"/>
      <c r="V122" s="28"/>
      <c r="W122" s="32"/>
      <c r="X122" s="32"/>
      <c r="Y122" s="33"/>
      <c r="Z122" s="32"/>
      <c r="AA122" s="33"/>
      <c r="AB122" s="34"/>
      <c r="AC122" s="32"/>
      <c r="AD122" s="30"/>
      <c r="AE122" s="30"/>
      <c r="AF122" s="32"/>
      <c r="AG122" s="32"/>
      <c r="AH122" s="32"/>
      <c r="AI122" s="32"/>
      <c r="AJ122" s="32"/>
      <c r="AK122" s="32"/>
      <c r="AL122" s="3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182"/>
      <c r="AX122" s="179">
        <v>111</v>
      </c>
      <c r="AY122" s="182"/>
      <c r="BL122" s="36"/>
      <c r="BM122" s="37"/>
      <c r="BP122" s="37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4"/>
      <c r="CC122" s="25"/>
      <c r="CD122" s="25"/>
      <c r="CH122" s="182"/>
    </row>
    <row r="123" spans="1:86" s="2" customFormat="1">
      <c r="A123" s="26"/>
      <c r="B123" s="27"/>
      <c r="C123" s="32"/>
      <c r="D123" s="32"/>
      <c r="E123" s="32"/>
      <c r="F123" s="32"/>
      <c r="G123" s="29"/>
      <c r="H123" s="30"/>
      <c r="I123" s="29"/>
      <c r="J123" s="30"/>
      <c r="K123" s="146" t="str">
        <f>IFERROR(VLOOKUP($I123,'Budget Rates 2025'!$C$2:$E$155,3,0),"")</f>
        <v/>
      </c>
      <c r="L123" s="31" t="str">
        <f t="shared" si="2"/>
        <v/>
      </c>
      <c r="M123" s="31" t="str">
        <f>IF(A123=Checks!$K$9,JRF!$B123,IF(OR(JRF!A123=Checks!$K$10,JRF!A123=Checks!$K$11),JRF!$Q123,""))</f>
        <v/>
      </c>
      <c r="N123" s="32"/>
      <c r="O123" s="32"/>
      <c r="P123" s="32"/>
      <c r="Q123" s="27"/>
      <c r="R123" s="32"/>
      <c r="S123" s="32"/>
      <c r="T123" s="28"/>
      <c r="U123" s="28"/>
      <c r="V123" s="28"/>
      <c r="W123" s="32"/>
      <c r="X123" s="32"/>
      <c r="Y123" s="33"/>
      <c r="Z123" s="32"/>
      <c r="AA123" s="33"/>
      <c r="AB123" s="34"/>
      <c r="AC123" s="32"/>
      <c r="AD123" s="30"/>
      <c r="AE123" s="30"/>
      <c r="AF123" s="32"/>
      <c r="AG123" s="32"/>
      <c r="AH123" s="32"/>
      <c r="AI123" s="32"/>
      <c r="AJ123" s="32"/>
      <c r="AK123" s="32"/>
      <c r="AL123" s="3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182"/>
      <c r="AX123" s="179">
        <v>112</v>
      </c>
      <c r="AY123" s="182"/>
      <c r="BL123" s="36"/>
      <c r="BM123" s="37"/>
      <c r="BP123" s="37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4"/>
      <c r="CC123" s="25"/>
      <c r="CD123" s="25"/>
      <c r="CH123" s="182"/>
    </row>
    <row r="124" spans="1:86" s="2" customFormat="1">
      <c r="A124" s="26"/>
      <c r="B124" s="27"/>
      <c r="C124" s="32"/>
      <c r="D124" s="32"/>
      <c r="E124" s="32"/>
      <c r="F124" s="32"/>
      <c r="G124" s="29"/>
      <c r="H124" s="30"/>
      <c r="I124" s="29"/>
      <c r="J124" s="30"/>
      <c r="K124" s="146" t="str">
        <f>IFERROR(VLOOKUP($I124,'Budget Rates 2025'!$C$2:$E$155,3,0),"")</f>
        <v/>
      </c>
      <c r="L124" s="31" t="str">
        <f t="shared" si="2"/>
        <v/>
      </c>
      <c r="M124" s="31" t="str">
        <f>IF(A124=Checks!$K$9,JRF!$B124,IF(OR(JRF!A124=Checks!$K$10,JRF!A124=Checks!$K$11),JRF!$Q124,""))</f>
        <v/>
      </c>
      <c r="N124" s="32"/>
      <c r="O124" s="32"/>
      <c r="P124" s="32"/>
      <c r="Q124" s="27"/>
      <c r="R124" s="32"/>
      <c r="S124" s="32"/>
      <c r="T124" s="28"/>
      <c r="U124" s="28"/>
      <c r="V124" s="28"/>
      <c r="W124" s="32"/>
      <c r="X124" s="32"/>
      <c r="Y124" s="33"/>
      <c r="Z124" s="32"/>
      <c r="AA124" s="33"/>
      <c r="AB124" s="34"/>
      <c r="AC124" s="32"/>
      <c r="AD124" s="30"/>
      <c r="AE124" s="30"/>
      <c r="AF124" s="32"/>
      <c r="AG124" s="32"/>
      <c r="AH124" s="32"/>
      <c r="AI124" s="32"/>
      <c r="AJ124" s="32"/>
      <c r="AK124" s="32"/>
      <c r="AL124" s="3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182"/>
      <c r="AX124" s="179">
        <v>113</v>
      </c>
      <c r="AY124" s="182"/>
      <c r="BL124" s="36"/>
      <c r="BM124" s="37"/>
      <c r="BP124" s="37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4"/>
      <c r="CC124" s="25"/>
      <c r="CD124" s="25"/>
      <c r="CH124" s="182"/>
    </row>
    <row r="125" spans="1:86" s="2" customFormat="1">
      <c r="A125" s="26"/>
      <c r="B125" s="27"/>
      <c r="C125" s="32"/>
      <c r="D125" s="32"/>
      <c r="E125" s="32"/>
      <c r="F125" s="32"/>
      <c r="G125" s="29"/>
      <c r="H125" s="30"/>
      <c r="I125" s="29"/>
      <c r="J125" s="30"/>
      <c r="K125" s="146" t="str">
        <f>IFERROR(VLOOKUP($I125,'Budget Rates 2025'!$C$2:$E$155,3,0),"")</f>
        <v/>
      </c>
      <c r="L125" s="31" t="str">
        <f t="shared" si="2"/>
        <v/>
      </c>
      <c r="M125" s="31" t="str">
        <f>IF(A125=Checks!$K$9,JRF!$B125,IF(OR(JRF!A125=Checks!$K$10,JRF!A125=Checks!$K$11),JRF!$Q125,""))</f>
        <v/>
      </c>
      <c r="N125" s="32"/>
      <c r="O125" s="32"/>
      <c r="P125" s="32"/>
      <c r="Q125" s="27"/>
      <c r="R125" s="32"/>
      <c r="S125" s="32"/>
      <c r="T125" s="28"/>
      <c r="U125" s="28"/>
      <c r="V125" s="28"/>
      <c r="W125" s="32"/>
      <c r="X125" s="32"/>
      <c r="Y125" s="33"/>
      <c r="Z125" s="32"/>
      <c r="AA125" s="33"/>
      <c r="AB125" s="34"/>
      <c r="AC125" s="32"/>
      <c r="AD125" s="30"/>
      <c r="AE125" s="30"/>
      <c r="AF125" s="32"/>
      <c r="AG125" s="32"/>
      <c r="AH125" s="32"/>
      <c r="AI125" s="32"/>
      <c r="AJ125" s="32"/>
      <c r="AK125" s="32"/>
      <c r="AL125" s="32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182"/>
      <c r="AX125" s="179">
        <v>114</v>
      </c>
      <c r="AY125" s="182"/>
      <c r="BL125" s="36"/>
      <c r="BM125" s="37"/>
      <c r="BP125" s="37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4"/>
      <c r="CC125" s="25"/>
      <c r="CD125" s="25"/>
      <c r="CH125" s="182"/>
    </row>
    <row r="126" spans="1:86" s="2" customFormat="1">
      <c r="A126" s="26"/>
      <c r="B126" s="27"/>
      <c r="C126" s="32"/>
      <c r="D126" s="32"/>
      <c r="E126" s="32"/>
      <c r="F126" s="32"/>
      <c r="G126" s="29"/>
      <c r="H126" s="30"/>
      <c r="I126" s="29"/>
      <c r="J126" s="30"/>
      <c r="K126" s="146" t="str">
        <f>IFERROR(VLOOKUP($I126,'Budget Rates 2025'!$C$2:$E$155,3,0),"")</f>
        <v/>
      </c>
      <c r="L126" s="31" t="str">
        <f t="shared" si="2"/>
        <v/>
      </c>
      <c r="M126" s="31" t="str">
        <f>IF(A126=Checks!$K$9,JRF!$B126,IF(OR(JRF!A126=Checks!$K$10,JRF!A126=Checks!$K$11),JRF!$Q126,""))</f>
        <v/>
      </c>
      <c r="N126" s="32"/>
      <c r="O126" s="32"/>
      <c r="P126" s="32"/>
      <c r="Q126" s="27"/>
      <c r="R126" s="32"/>
      <c r="S126" s="32"/>
      <c r="T126" s="28"/>
      <c r="U126" s="28"/>
      <c r="V126" s="28"/>
      <c r="W126" s="32"/>
      <c r="X126" s="32"/>
      <c r="Y126" s="33"/>
      <c r="Z126" s="32"/>
      <c r="AA126" s="33"/>
      <c r="AB126" s="34"/>
      <c r="AC126" s="32"/>
      <c r="AD126" s="30"/>
      <c r="AE126" s="30"/>
      <c r="AF126" s="32"/>
      <c r="AG126" s="32"/>
      <c r="AH126" s="32"/>
      <c r="AI126" s="32"/>
      <c r="AJ126" s="32"/>
      <c r="AK126" s="32"/>
      <c r="AL126" s="32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182"/>
      <c r="AX126" s="179">
        <v>115</v>
      </c>
      <c r="AY126" s="182"/>
      <c r="BL126" s="36"/>
      <c r="BM126" s="37"/>
      <c r="BP126" s="37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4"/>
      <c r="CC126" s="25"/>
      <c r="CD126" s="25"/>
      <c r="CH126" s="182"/>
    </row>
    <row r="127" spans="1:86" s="2" customFormat="1">
      <c r="A127" s="26"/>
      <c r="B127" s="27"/>
      <c r="C127" s="32"/>
      <c r="D127" s="32"/>
      <c r="E127" s="32"/>
      <c r="F127" s="32"/>
      <c r="G127" s="29"/>
      <c r="H127" s="30"/>
      <c r="I127" s="29"/>
      <c r="J127" s="30"/>
      <c r="K127" s="146" t="str">
        <f>IFERROR(VLOOKUP($I127,'Budget Rates 2025'!$C$2:$E$155,3,0),"")</f>
        <v/>
      </c>
      <c r="L127" s="31" t="str">
        <f t="shared" si="2"/>
        <v/>
      </c>
      <c r="M127" s="31" t="str">
        <f>IF(A127=Checks!$K$9,JRF!$B127,IF(OR(JRF!A127=Checks!$K$10,JRF!A127=Checks!$K$11),JRF!$Q127,""))</f>
        <v/>
      </c>
      <c r="N127" s="32"/>
      <c r="O127" s="32"/>
      <c r="P127" s="32"/>
      <c r="Q127" s="27"/>
      <c r="R127" s="32"/>
      <c r="S127" s="32"/>
      <c r="T127" s="28"/>
      <c r="U127" s="28"/>
      <c r="V127" s="28"/>
      <c r="W127" s="32"/>
      <c r="X127" s="32"/>
      <c r="Y127" s="33"/>
      <c r="Z127" s="32"/>
      <c r="AA127" s="33"/>
      <c r="AB127" s="34"/>
      <c r="AC127" s="32"/>
      <c r="AD127" s="30"/>
      <c r="AE127" s="30"/>
      <c r="AF127" s="32"/>
      <c r="AG127" s="32"/>
      <c r="AH127" s="32"/>
      <c r="AI127" s="32"/>
      <c r="AJ127" s="32"/>
      <c r="AK127" s="32"/>
      <c r="AL127" s="32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182"/>
      <c r="AX127" s="179">
        <v>116</v>
      </c>
      <c r="AY127" s="182"/>
      <c r="BL127" s="36"/>
      <c r="BM127" s="37"/>
      <c r="BP127" s="37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4"/>
      <c r="CC127" s="25"/>
      <c r="CD127" s="25"/>
      <c r="CH127" s="182"/>
    </row>
    <row r="128" spans="1:86" s="2" customFormat="1">
      <c r="A128" s="26"/>
      <c r="B128" s="27"/>
      <c r="C128" s="32"/>
      <c r="D128" s="32"/>
      <c r="E128" s="32"/>
      <c r="F128" s="32"/>
      <c r="G128" s="29"/>
      <c r="H128" s="30"/>
      <c r="I128" s="29"/>
      <c r="J128" s="30"/>
      <c r="K128" s="146" t="str">
        <f>IFERROR(VLOOKUP($I128,'Budget Rates 2025'!$C$2:$E$155,3,0),"")</f>
        <v/>
      </c>
      <c r="L128" s="31" t="str">
        <f t="shared" si="2"/>
        <v/>
      </c>
      <c r="M128" s="31" t="str">
        <f>IF(A128=Checks!$K$9,JRF!$B128,IF(OR(JRF!A128=Checks!$K$10,JRF!A128=Checks!$K$11),JRF!$Q128,""))</f>
        <v/>
      </c>
      <c r="N128" s="32"/>
      <c r="O128" s="32"/>
      <c r="P128" s="32"/>
      <c r="Q128" s="27"/>
      <c r="R128" s="32"/>
      <c r="S128" s="32"/>
      <c r="T128" s="28"/>
      <c r="U128" s="28"/>
      <c r="V128" s="28"/>
      <c r="W128" s="32"/>
      <c r="X128" s="32"/>
      <c r="Y128" s="33"/>
      <c r="Z128" s="32"/>
      <c r="AA128" s="33"/>
      <c r="AB128" s="34"/>
      <c r="AC128" s="32"/>
      <c r="AD128" s="30"/>
      <c r="AE128" s="30"/>
      <c r="AF128" s="32"/>
      <c r="AG128" s="32"/>
      <c r="AH128" s="32"/>
      <c r="AI128" s="32"/>
      <c r="AJ128" s="32"/>
      <c r="AK128" s="32"/>
      <c r="AL128" s="32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182"/>
      <c r="AX128" s="179">
        <v>117</v>
      </c>
      <c r="AY128" s="182"/>
      <c r="BL128" s="36"/>
      <c r="BM128" s="37"/>
      <c r="BP128" s="37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4"/>
      <c r="CC128" s="25"/>
      <c r="CD128" s="25"/>
      <c r="CH128" s="182"/>
    </row>
    <row r="129" spans="1:86" s="2" customFormat="1">
      <c r="A129" s="26"/>
      <c r="B129" s="27"/>
      <c r="C129" s="32"/>
      <c r="D129" s="32"/>
      <c r="E129" s="32"/>
      <c r="F129" s="32"/>
      <c r="G129" s="29"/>
      <c r="H129" s="30"/>
      <c r="I129" s="29"/>
      <c r="J129" s="30"/>
      <c r="K129" s="146" t="str">
        <f>IFERROR(VLOOKUP($I129,'Budget Rates 2025'!$C$2:$E$155,3,0),"")</f>
        <v/>
      </c>
      <c r="L129" s="31" t="str">
        <f t="shared" si="2"/>
        <v/>
      </c>
      <c r="M129" s="31" t="str">
        <f>IF(A129=Checks!$K$9,JRF!$B129,IF(OR(JRF!A129=Checks!$K$10,JRF!A129=Checks!$K$11),JRF!$Q129,""))</f>
        <v/>
      </c>
      <c r="N129" s="32"/>
      <c r="O129" s="32"/>
      <c r="P129" s="32"/>
      <c r="Q129" s="27"/>
      <c r="R129" s="32"/>
      <c r="S129" s="32"/>
      <c r="T129" s="28"/>
      <c r="U129" s="28"/>
      <c r="V129" s="28"/>
      <c r="W129" s="32"/>
      <c r="X129" s="32"/>
      <c r="Y129" s="33"/>
      <c r="Z129" s="32"/>
      <c r="AA129" s="33"/>
      <c r="AB129" s="34"/>
      <c r="AC129" s="32"/>
      <c r="AD129" s="30"/>
      <c r="AE129" s="30"/>
      <c r="AF129" s="32"/>
      <c r="AG129" s="32"/>
      <c r="AH129" s="32"/>
      <c r="AI129" s="32"/>
      <c r="AJ129" s="32"/>
      <c r="AK129" s="32"/>
      <c r="AL129" s="32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182"/>
      <c r="AX129" s="179">
        <v>118</v>
      </c>
      <c r="AY129" s="182"/>
      <c r="BL129" s="36"/>
      <c r="BM129" s="37"/>
      <c r="BP129" s="37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4"/>
      <c r="CC129" s="25"/>
      <c r="CD129" s="25"/>
      <c r="CH129" s="182"/>
    </row>
    <row r="130" spans="1:86" s="2" customFormat="1">
      <c r="A130" s="26"/>
      <c r="B130" s="27"/>
      <c r="C130" s="32"/>
      <c r="D130" s="32"/>
      <c r="E130" s="32"/>
      <c r="F130" s="32"/>
      <c r="G130" s="29"/>
      <c r="H130" s="30"/>
      <c r="I130" s="29"/>
      <c r="J130" s="30"/>
      <c r="K130" s="146" t="str">
        <f>IFERROR(VLOOKUP($I130,'Budget Rates 2025'!$C$2:$E$155,3,0),"")</f>
        <v/>
      </c>
      <c r="L130" s="31" t="str">
        <f t="shared" si="2"/>
        <v/>
      </c>
      <c r="M130" s="31" t="str">
        <f>IF(A130=Checks!$K$9,JRF!$B130,IF(OR(JRF!A130=Checks!$K$10,JRF!A130=Checks!$K$11),JRF!$Q130,""))</f>
        <v/>
      </c>
      <c r="N130" s="32"/>
      <c r="O130" s="32"/>
      <c r="P130" s="32"/>
      <c r="Q130" s="27"/>
      <c r="R130" s="32"/>
      <c r="S130" s="32"/>
      <c r="T130" s="28"/>
      <c r="U130" s="28"/>
      <c r="V130" s="28"/>
      <c r="W130" s="32"/>
      <c r="X130" s="32"/>
      <c r="Y130" s="33"/>
      <c r="Z130" s="32"/>
      <c r="AA130" s="33"/>
      <c r="AB130" s="34"/>
      <c r="AC130" s="32"/>
      <c r="AD130" s="30"/>
      <c r="AE130" s="30"/>
      <c r="AF130" s="32"/>
      <c r="AG130" s="32"/>
      <c r="AH130" s="32"/>
      <c r="AI130" s="32"/>
      <c r="AJ130" s="32"/>
      <c r="AK130" s="32"/>
      <c r="AL130" s="32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182"/>
      <c r="AX130" s="179">
        <v>119</v>
      </c>
      <c r="AY130" s="182"/>
      <c r="BL130" s="36"/>
      <c r="BM130" s="37"/>
      <c r="BP130" s="37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4"/>
      <c r="CC130" s="25"/>
      <c r="CD130" s="25"/>
      <c r="CH130" s="182"/>
    </row>
    <row r="131" spans="1:86" s="2" customFormat="1">
      <c r="A131" s="26"/>
      <c r="B131" s="27"/>
      <c r="C131" s="32"/>
      <c r="D131" s="32"/>
      <c r="E131" s="32"/>
      <c r="F131" s="32"/>
      <c r="G131" s="29"/>
      <c r="H131" s="30"/>
      <c r="I131" s="29"/>
      <c r="J131" s="30"/>
      <c r="K131" s="146" t="str">
        <f>IFERROR(VLOOKUP($I131,'Budget Rates 2025'!$C$2:$E$155,3,0),"")</f>
        <v/>
      </c>
      <c r="L131" s="31" t="str">
        <f t="shared" si="2"/>
        <v/>
      </c>
      <c r="M131" s="31" t="str">
        <f>IF(A131=Checks!$K$9,JRF!$B131,IF(OR(JRF!A131=Checks!$K$10,JRF!A131=Checks!$K$11),JRF!$Q131,""))</f>
        <v/>
      </c>
      <c r="N131" s="32"/>
      <c r="O131" s="32"/>
      <c r="P131" s="32"/>
      <c r="Q131" s="27"/>
      <c r="R131" s="32"/>
      <c r="S131" s="32"/>
      <c r="T131" s="28"/>
      <c r="U131" s="28"/>
      <c r="V131" s="28"/>
      <c r="W131" s="32"/>
      <c r="X131" s="32"/>
      <c r="Y131" s="33"/>
      <c r="Z131" s="32"/>
      <c r="AA131" s="33"/>
      <c r="AB131" s="34"/>
      <c r="AC131" s="32"/>
      <c r="AD131" s="30"/>
      <c r="AE131" s="30"/>
      <c r="AF131" s="32"/>
      <c r="AG131" s="32"/>
      <c r="AH131" s="32"/>
      <c r="AI131" s="32"/>
      <c r="AJ131" s="32"/>
      <c r="AK131" s="32"/>
      <c r="AL131" s="32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182"/>
      <c r="AX131" s="179">
        <v>120</v>
      </c>
      <c r="AY131" s="182"/>
      <c r="BL131" s="36"/>
      <c r="BM131" s="37"/>
      <c r="BP131" s="37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4"/>
      <c r="CC131" s="25"/>
      <c r="CD131" s="25"/>
      <c r="CH131" s="182"/>
    </row>
    <row r="132" spans="1:86" s="2" customFormat="1">
      <c r="A132" s="26"/>
      <c r="B132" s="27"/>
      <c r="C132" s="32"/>
      <c r="D132" s="32"/>
      <c r="E132" s="32"/>
      <c r="F132" s="32"/>
      <c r="G132" s="29"/>
      <c r="H132" s="30"/>
      <c r="I132" s="29"/>
      <c r="J132" s="30"/>
      <c r="K132" s="146" t="str">
        <f>IFERROR(VLOOKUP($I132,'Budget Rates 2025'!$C$2:$E$155,3,0),"")</f>
        <v/>
      </c>
      <c r="L132" s="31" t="str">
        <f t="shared" si="2"/>
        <v/>
      </c>
      <c r="M132" s="31" t="str">
        <f>IF(A132=Checks!$K$9,JRF!$B132,IF(OR(JRF!A132=Checks!$K$10,JRF!A132=Checks!$K$11),JRF!$Q132,""))</f>
        <v/>
      </c>
      <c r="N132" s="32"/>
      <c r="O132" s="32"/>
      <c r="P132" s="32"/>
      <c r="Q132" s="27"/>
      <c r="R132" s="32"/>
      <c r="S132" s="32"/>
      <c r="T132" s="28"/>
      <c r="U132" s="28"/>
      <c r="V132" s="28"/>
      <c r="W132" s="32"/>
      <c r="X132" s="32"/>
      <c r="Y132" s="33"/>
      <c r="Z132" s="32"/>
      <c r="AA132" s="33"/>
      <c r="AB132" s="34"/>
      <c r="AC132" s="32"/>
      <c r="AD132" s="30"/>
      <c r="AE132" s="30"/>
      <c r="AF132" s="32"/>
      <c r="AG132" s="32"/>
      <c r="AH132" s="32"/>
      <c r="AI132" s="32"/>
      <c r="AJ132" s="32"/>
      <c r="AK132" s="32"/>
      <c r="AL132" s="32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182"/>
      <c r="AX132" s="179">
        <v>121</v>
      </c>
      <c r="AY132" s="182"/>
      <c r="BL132" s="36"/>
      <c r="BM132" s="37"/>
      <c r="BP132" s="37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4"/>
      <c r="CC132" s="25"/>
      <c r="CD132" s="25"/>
      <c r="CH132" s="182"/>
    </row>
    <row r="133" spans="1:86" s="2" customFormat="1">
      <c r="A133" s="26"/>
      <c r="B133" s="27"/>
      <c r="C133" s="32"/>
      <c r="D133" s="32"/>
      <c r="E133" s="32"/>
      <c r="F133" s="32"/>
      <c r="G133" s="29"/>
      <c r="H133" s="30"/>
      <c r="I133" s="29"/>
      <c r="J133" s="30"/>
      <c r="K133" s="146" t="str">
        <f>IFERROR(VLOOKUP($I133,'Budget Rates 2025'!$C$2:$E$155,3,0),"")</f>
        <v/>
      </c>
      <c r="L133" s="31" t="str">
        <f t="shared" si="2"/>
        <v/>
      </c>
      <c r="M133" s="31" t="str">
        <f>IF(A133=Checks!$K$9,JRF!$B133,IF(OR(JRF!A133=Checks!$K$10,JRF!A133=Checks!$K$11),JRF!$Q133,""))</f>
        <v/>
      </c>
      <c r="N133" s="32"/>
      <c r="O133" s="32"/>
      <c r="P133" s="32"/>
      <c r="Q133" s="27"/>
      <c r="R133" s="32"/>
      <c r="S133" s="32"/>
      <c r="T133" s="28"/>
      <c r="U133" s="28"/>
      <c r="V133" s="28"/>
      <c r="W133" s="32"/>
      <c r="X133" s="32"/>
      <c r="Y133" s="33"/>
      <c r="Z133" s="32"/>
      <c r="AA133" s="33"/>
      <c r="AB133" s="34"/>
      <c r="AC133" s="32"/>
      <c r="AD133" s="30"/>
      <c r="AE133" s="30"/>
      <c r="AF133" s="32"/>
      <c r="AG133" s="32"/>
      <c r="AH133" s="32"/>
      <c r="AI133" s="32"/>
      <c r="AJ133" s="32"/>
      <c r="AK133" s="32"/>
      <c r="AL133" s="32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182"/>
      <c r="AX133" s="179">
        <v>122</v>
      </c>
      <c r="AY133" s="182"/>
      <c r="BL133" s="36"/>
      <c r="BM133" s="37"/>
      <c r="BP133" s="37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4"/>
      <c r="CC133" s="25"/>
      <c r="CD133" s="25"/>
      <c r="CH133" s="182"/>
    </row>
    <row r="134" spans="1:86" s="2" customFormat="1">
      <c r="A134" s="26"/>
      <c r="B134" s="27"/>
      <c r="C134" s="32"/>
      <c r="D134" s="32"/>
      <c r="E134" s="32"/>
      <c r="F134" s="32"/>
      <c r="G134" s="29"/>
      <c r="H134" s="30"/>
      <c r="I134" s="29"/>
      <c r="J134" s="30"/>
      <c r="K134" s="146" t="str">
        <f>IFERROR(VLOOKUP($I134,'Budget Rates 2025'!$C$2:$E$155,3,0),"")</f>
        <v/>
      </c>
      <c r="L134" s="31" t="str">
        <f t="shared" si="2"/>
        <v/>
      </c>
      <c r="M134" s="31" t="str">
        <f>IF(A134=Checks!$K$9,JRF!$B134,IF(OR(JRF!A134=Checks!$K$10,JRF!A134=Checks!$K$11),JRF!$Q134,""))</f>
        <v/>
      </c>
      <c r="N134" s="32"/>
      <c r="O134" s="32"/>
      <c r="P134" s="32"/>
      <c r="Q134" s="27"/>
      <c r="R134" s="32"/>
      <c r="S134" s="32"/>
      <c r="T134" s="28"/>
      <c r="U134" s="28"/>
      <c r="V134" s="28"/>
      <c r="W134" s="32"/>
      <c r="X134" s="32"/>
      <c r="Y134" s="33"/>
      <c r="Z134" s="32"/>
      <c r="AA134" s="33"/>
      <c r="AB134" s="34"/>
      <c r="AC134" s="32"/>
      <c r="AD134" s="30"/>
      <c r="AE134" s="30"/>
      <c r="AF134" s="32"/>
      <c r="AG134" s="32"/>
      <c r="AH134" s="32"/>
      <c r="AI134" s="32"/>
      <c r="AJ134" s="32"/>
      <c r="AK134" s="32"/>
      <c r="AL134" s="32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182"/>
      <c r="AX134" s="179">
        <v>123</v>
      </c>
      <c r="AY134" s="182"/>
      <c r="BL134" s="36"/>
      <c r="BM134" s="37"/>
      <c r="BP134" s="37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4"/>
      <c r="CC134" s="25"/>
      <c r="CD134" s="25"/>
      <c r="CH134" s="182"/>
    </row>
    <row r="135" spans="1:86" s="2" customFormat="1">
      <c r="A135" s="26"/>
      <c r="B135" s="27"/>
      <c r="C135" s="32"/>
      <c r="D135" s="32"/>
      <c r="E135" s="32"/>
      <c r="F135" s="32"/>
      <c r="G135" s="29"/>
      <c r="H135" s="30"/>
      <c r="I135" s="29"/>
      <c r="J135" s="30"/>
      <c r="K135" s="146" t="str">
        <f>IFERROR(VLOOKUP($I135,'Budget Rates 2025'!$C$2:$E$155,3,0),"")</f>
        <v/>
      </c>
      <c r="L135" s="31" t="str">
        <f t="shared" si="2"/>
        <v/>
      </c>
      <c r="M135" s="31" t="str">
        <f>IF(A135=Checks!$K$9,JRF!$B135,IF(OR(JRF!A135=Checks!$K$10,JRF!A135=Checks!$K$11),JRF!$Q135,""))</f>
        <v/>
      </c>
      <c r="N135" s="32"/>
      <c r="O135" s="32"/>
      <c r="P135" s="32"/>
      <c r="Q135" s="27"/>
      <c r="R135" s="32"/>
      <c r="S135" s="32"/>
      <c r="T135" s="28"/>
      <c r="U135" s="28"/>
      <c r="V135" s="28"/>
      <c r="W135" s="32"/>
      <c r="X135" s="32"/>
      <c r="Y135" s="33"/>
      <c r="Z135" s="32"/>
      <c r="AA135" s="33"/>
      <c r="AB135" s="34"/>
      <c r="AC135" s="32"/>
      <c r="AD135" s="30"/>
      <c r="AE135" s="30"/>
      <c r="AF135" s="32"/>
      <c r="AG135" s="32"/>
      <c r="AH135" s="32"/>
      <c r="AI135" s="32"/>
      <c r="AJ135" s="32"/>
      <c r="AK135" s="32"/>
      <c r="AL135" s="32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182"/>
      <c r="AX135" s="179">
        <v>124</v>
      </c>
      <c r="AY135" s="182"/>
      <c r="BL135" s="36"/>
      <c r="BM135" s="37"/>
      <c r="BP135" s="37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4"/>
      <c r="CC135" s="25"/>
      <c r="CD135" s="25"/>
      <c r="CH135" s="182"/>
    </row>
    <row r="136" spans="1:86" s="2" customFormat="1">
      <c r="A136" s="26"/>
      <c r="B136" s="27"/>
      <c r="C136" s="32"/>
      <c r="D136" s="32"/>
      <c r="E136" s="32"/>
      <c r="F136" s="32"/>
      <c r="G136" s="29"/>
      <c r="H136" s="30"/>
      <c r="I136" s="29"/>
      <c r="J136" s="30"/>
      <c r="K136" s="146" t="str">
        <f>IFERROR(VLOOKUP($I136,'Budget Rates 2025'!$C$2:$E$155,3,0),"")</f>
        <v/>
      </c>
      <c r="L136" s="31" t="str">
        <f t="shared" si="2"/>
        <v/>
      </c>
      <c r="M136" s="31" t="str">
        <f>IF(A136=Checks!$K$9,JRF!$B136,IF(OR(JRF!A136=Checks!$K$10,JRF!A136=Checks!$K$11),JRF!$Q136,""))</f>
        <v/>
      </c>
      <c r="N136" s="32"/>
      <c r="O136" s="32"/>
      <c r="P136" s="32"/>
      <c r="Q136" s="27"/>
      <c r="R136" s="32"/>
      <c r="S136" s="32"/>
      <c r="T136" s="28"/>
      <c r="U136" s="28"/>
      <c r="V136" s="28"/>
      <c r="W136" s="32"/>
      <c r="X136" s="32"/>
      <c r="Y136" s="33"/>
      <c r="Z136" s="32"/>
      <c r="AA136" s="33"/>
      <c r="AB136" s="34"/>
      <c r="AC136" s="32"/>
      <c r="AD136" s="30"/>
      <c r="AE136" s="30"/>
      <c r="AF136" s="32"/>
      <c r="AG136" s="32"/>
      <c r="AH136" s="32"/>
      <c r="AI136" s="32"/>
      <c r="AJ136" s="32"/>
      <c r="AK136" s="32"/>
      <c r="AL136" s="32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182"/>
      <c r="AX136" s="179">
        <v>125</v>
      </c>
      <c r="AY136" s="182"/>
      <c r="BL136" s="36"/>
      <c r="BM136" s="37"/>
      <c r="BP136" s="37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4"/>
      <c r="CC136" s="25"/>
      <c r="CD136" s="25"/>
      <c r="CH136" s="182"/>
    </row>
    <row r="137" spans="1:86" s="2" customFormat="1">
      <c r="A137" s="26"/>
      <c r="B137" s="27"/>
      <c r="C137" s="32"/>
      <c r="D137" s="32"/>
      <c r="E137" s="32"/>
      <c r="F137" s="32"/>
      <c r="G137" s="29"/>
      <c r="H137" s="30"/>
      <c r="I137" s="29"/>
      <c r="J137" s="30"/>
      <c r="K137" s="146" t="str">
        <f>IFERROR(VLOOKUP($I137,'Budget Rates 2025'!$C$2:$E$155,3,0),"")</f>
        <v/>
      </c>
      <c r="L137" s="31" t="str">
        <f t="shared" si="2"/>
        <v/>
      </c>
      <c r="M137" s="31" t="str">
        <f>IF(A137=Checks!$K$9,JRF!$B137,IF(OR(JRF!A137=Checks!$K$10,JRF!A137=Checks!$K$11),JRF!$Q137,""))</f>
        <v/>
      </c>
      <c r="N137" s="32"/>
      <c r="O137" s="32"/>
      <c r="P137" s="32"/>
      <c r="Q137" s="27"/>
      <c r="R137" s="32"/>
      <c r="S137" s="32"/>
      <c r="T137" s="28"/>
      <c r="U137" s="28"/>
      <c r="V137" s="28"/>
      <c r="W137" s="32"/>
      <c r="X137" s="32"/>
      <c r="Y137" s="33"/>
      <c r="Z137" s="32"/>
      <c r="AA137" s="33"/>
      <c r="AB137" s="34"/>
      <c r="AC137" s="32"/>
      <c r="AD137" s="30"/>
      <c r="AE137" s="30"/>
      <c r="AF137" s="32"/>
      <c r="AG137" s="32"/>
      <c r="AH137" s="32"/>
      <c r="AI137" s="32"/>
      <c r="AJ137" s="32"/>
      <c r="AK137" s="32"/>
      <c r="AL137" s="32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182"/>
      <c r="AX137" s="179">
        <v>126</v>
      </c>
      <c r="AY137" s="182"/>
      <c r="BL137" s="36"/>
      <c r="BM137" s="37"/>
      <c r="BP137" s="37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4"/>
      <c r="CC137" s="25"/>
      <c r="CD137" s="25"/>
      <c r="CH137" s="182"/>
    </row>
    <row r="138" spans="1:86" s="2" customFormat="1">
      <c r="A138" s="26"/>
      <c r="B138" s="27"/>
      <c r="C138" s="32"/>
      <c r="D138" s="32"/>
      <c r="E138" s="32"/>
      <c r="F138" s="32"/>
      <c r="G138" s="29"/>
      <c r="H138" s="30"/>
      <c r="I138" s="29"/>
      <c r="J138" s="30"/>
      <c r="K138" s="146" t="str">
        <f>IFERROR(VLOOKUP($I138,'Budget Rates 2025'!$C$2:$E$155,3,0),"")</f>
        <v/>
      </c>
      <c r="L138" s="31" t="str">
        <f t="shared" si="2"/>
        <v/>
      </c>
      <c r="M138" s="31" t="str">
        <f>IF(A138=Checks!$K$9,JRF!$B138,IF(OR(JRF!A138=Checks!$K$10,JRF!A138=Checks!$K$11),JRF!$Q138,""))</f>
        <v/>
      </c>
      <c r="N138" s="32"/>
      <c r="O138" s="32"/>
      <c r="P138" s="32"/>
      <c r="Q138" s="27"/>
      <c r="R138" s="32"/>
      <c r="S138" s="32"/>
      <c r="T138" s="28"/>
      <c r="U138" s="28"/>
      <c r="V138" s="28"/>
      <c r="W138" s="32"/>
      <c r="X138" s="32"/>
      <c r="Y138" s="33"/>
      <c r="Z138" s="32"/>
      <c r="AA138" s="33"/>
      <c r="AB138" s="34"/>
      <c r="AC138" s="32"/>
      <c r="AD138" s="30"/>
      <c r="AE138" s="30"/>
      <c r="AF138" s="32"/>
      <c r="AG138" s="32"/>
      <c r="AH138" s="32"/>
      <c r="AI138" s="32"/>
      <c r="AJ138" s="32"/>
      <c r="AK138" s="32"/>
      <c r="AL138" s="32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182"/>
      <c r="AX138" s="179">
        <v>127</v>
      </c>
      <c r="AY138" s="182"/>
      <c r="BL138" s="36"/>
      <c r="BM138" s="37"/>
      <c r="BP138" s="37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4"/>
      <c r="CC138" s="25"/>
      <c r="CD138" s="25"/>
      <c r="CH138" s="182"/>
    </row>
    <row r="139" spans="1:86" s="2" customFormat="1">
      <c r="A139" s="26"/>
      <c r="B139" s="27"/>
      <c r="C139" s="32"/>
      <c r="D139" s="32"/>
      <c r="E139" s="32"/>
      <c r="F139" s="32"/>
      <c r="G139" s="29"/>
      <c r="H139" s="30"/>
      <c r="I139" s="29"/>
      <c r="J139" s="30"/>
      <c r="K139" s="146" t="str">
        <f>IFERROR(VLOOKUP($I139,'Budget Rates 2025'!$C$2:$E$155,3,0),"")</f>
        <v/>
      </c>
      <c r="L139" s="31" t="str">
        <f t="shared" si="2"/>
        <v/>
      </c>
      <c r="M139" s="31" t="str">
        <f>IF(A139=Checks!$K$9,JRF!$B139,IF(OR(JRF!A139=Checks!$K$10,JRF!A139=Checks!$K$11),JRF!$Q139,""))</f>
        <v/>
      </c>
      <c r="N139" s="32"/>
      <c r="O139" s="32"/>
      <c r="P139" s="32"/>
      <c r="Q139" s="27"/>
      <c r="R139" s="32"/>
      <c r="S139" s="32"/>
      <c r="T139" s="28"/>
      <c r="U139" s="28"/>
      <c r="V139" s="28"/>
      <c r="W139" s="32"/>
      <c r="X139" s="32"/>
      <c r="Y139" s="33"/>
      <c r="Z139" s="32"/>
      <c r="AA139" s="33"/>
      <c r="AB139" s="34"/>
      <c r="AC139" s="32"/>
      <c r="AD139" s="30"/>
      <c r="AE139" s="30"/>
      <c r="AF139" s="32"/>
      <c r="AG139" s="32"/>
      <c r="AH139" s="32"/>
      <c r="AI139" s="32"/>
      <c r="AJ139" s="32"/>
      <c r="AK139" s="32"/>
      <c r="AL139" s="32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182"/>
      <c r="AX139" s="179">
        <v>128</v>
      </c>
      <c r="AY139" s="182"/>
      <c r="BL139" s="36"/>
      <c r="BM139" s="37"/>
      <c r="BP139" s="37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4"/>
      <c r="CC139" s="25"/>
      <c r="CD139" s="25"/>
      <c r="CH139" s="182"/>
    </row>
    <row r="140" spans="1:86" s="2" customFormat="1">
      <c r="A140" s="26"/>
      <c r="B140" s="27"/>
      <c r="C140" s="32"/>
      <c r="D140" s="32"/>
      <c r="E140" s="32"/>
      <c r="F140" s="32"/>
      <c r="G140" s="29"/>
      <c r="H140" s="30"/>
      <c r="I140" s="29"/>
      <c r="J140" s="30"/>
      <c r="K140" s="146" t="str">
        <f>IFERROR(VLOOKUP($I140,'Budget Rates 2025'!$C$2:$E$155,3,0),"")</f>
        <v/>
      </c>
      <c r="L140" s="31" t="str">
        <f t="shared" si="2"/>
        <v/>
      </c>
      <c r="M140" s="31" t="str">
        <f>IF(A140=Checks!$K$9,JRF!$B140,IF(OR(JRF!A140=Checks!$K$10,JRF!A140=Checks!$K$11),JRF!$Q140,""))</f>
        <v/>
      </c>
      <c r="N140" s="32"/>
      <c r="O140" s="32"/>
      <c r="P140" s="32"/>
      <c r="Q140" s="27"/>
      <c r="R140" s="32"/>
      <c r="S140" s="32"/>
      <c r="T140" s="28"/>
      <c r="U140" s="28"/>
      <c r="V140" s="28"/>
      <c r="W140" s="32"/>
      <c r="X140" s="32"/>
      <c r="Y140" s="33"/>
      <c r="Z140" s="32"/>
      <c r="AA140" s="33"/>
      <c r="AB140" s="34"/>
      <c r="AC140" s="32"/>
      <c r="AD140" s="30"/>
      <c r="AE140" s="30"/>
      <c r="AF140" s="32"/>
      <c r="AG140" s="32"/>
      <c r="AH140" s="32"/>
      <c r="AI140" s="32"/>
      <c r="AJ140" s="32"/>
      <c r="AK140" s="32"/>
      <c r="AL140" s="32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182"/>
      <c r="AX140" s="179">
        <v>129</v>
      </c>
      <c r="AY140" s="182"/>
      <c r="BL140" s="36"/>
      <c r="BM140" s="37"/>
      <c r="BP140" s="37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4"/>
      <c r="CC140" s="25"/>
      <c r="CD140" s="25"/>
      <c r="CH140" s="182"/>
    </row>
    <row r="141" spans="1:86" s="2" customFormat="1">
      <c r="A141" s="26"/>
      <c r="B141" s="27"/>
      <c r="C141" s="32"/>
      <c r="D141" s="32"/>
      <c r="E141" s="32"/>
      <c r="F141" s="32"/>
      <c r="G141" s="29"/>
      <c r="H141" s="30"/>
      <c r="I141" s="29"/>
      <c r="J141" s="30"/>
      <c r="K141" s="146" t="str">
        <f>IFERROR(VLOOKUP($I141,'Budget Rates 2025'!$C$2:$E$155,3,0),"")</f>
        <v/>
      </c>
      <c r="L141" s="31" t="str">
        <f t="shared" si="2"/>
        <v/>
      </c>
      <c r="M141" s="31" t="str">
        <f>IF(A141=Checks!$K$9,JRF!$B141,IF(OR(JRF!A141=Checks!$K$10,JRF!A141=Checks!$K$11),JRF!$Q141,""))</f>
        <v/>
      </c>
      <c r="N141" s="32"/>
      <c r="O141" s="32"/>
      <c r="P141" s="32"/>
      <c r="Q141" s="27"/>
      <c r="R141" s="32"/>
      <c r="S141" s="32"/>
      <c r="T141" s="28"/>
      <c r="U141" s="28"/>
      <c r="V141" s="28"/>
      <c r="W141" s="32"/>
      <c r="X141" s="32"/>
      <c r="Y141" s="33"/>
      <c r="Z141" s="32"/>
      <c r="AA141" s="33"/>
      <c r="AB141" s="34"/>
      <c r="AC141" s="32"/>
      <c r="AD141" s="30"/>
      <c r="AE141" s="30"/>
      <c r="AF141" s="32"/>
      <c r="AG141" s="32"/>
      <c r="AH141" s="32"/>
      <c r="AI141" s="32"/>
      <c r="AJ141" s="32"/>
      <c r="AK141" s="32"/>
      <c r="AL141" s="32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182"/>
      <c r="AX141" s="179">
        <v>130</v>
      </c>
      <c r="AY141" s="182"/>
      <c r="BL141" s="36"/>
      <c r="BM141" s="37"/>
      <c r="BP141" s="37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4"/>
      <c r="CC141" s="25"/>
      <c r="CD141" s="25"/>
      <c r="CH141" s="182"/>
    </row>
    <row r="142" spans="1:86" s="2" customFormat="1">
      <c r="A142" s="26"/>
      <c r="B142" s="27"/>
      <c r="C142" s="32"/>
      <c r="D142" s="32"/>
      <c r="E142" s="32"/>
      <c r="F142" s="32"/>
      <c r="G142" s="29"/>
      <c r="H142" s="30"/>
      <c r="I142" s="29"/>
      <c r="J142" s="30"/>
      <c r="K142" s="146" t="str">
        <f>IFERROR(VLOOKUP($I142,'Budget Rates 2025'!$C$2:$E$155,3,0),"")</f>
        <v/>
      </c>
      <c r="L142" s="31" t="str">
        <f t="shared" si="2"/>
        <v/>
      </c>
      <c r="M142" s="31" t="str">
        <f>IF(A142=Checks!$K$9,JRF!$B142,IF(OR(JRF!A142=Checks!$K$10,JRF!A142=Checks!$K$11),JRF!$Q142,""))</f>
        <v/>
      </c>
      <c r="N142" s="32"/>
      <c r="O142" s="32"/>
      <c r="P142" s="32"/>
      <c r="Q142" s="27"/>
      <c r="R142" s="32"/>
      <c r="S142" s="32"/>
      <c r="T142" s="28"/>
      <c r="U142" s="28"/>
      <c r="V142" s="28"/>
      <c r="W142" s="32"/>
      <c r="X142" s="32"/>
      <c r="Y142" s="33"/>
      <c r="Z142" s="32"/>
      <c r="AA142" s="33"/>
      <c r="AB142" s="34"/>
      <c r="AC142" s="32"/>
      <c r="AD142" s="30"/>
      <c r="AE142" s="30"/>
      <c r="AF142" s="32"/>
      <c r="AG142" s="32"/>
      <c r="AH142" s="32"/>
      <c r="AI142" s="32"/>
      <c r="AJ142" s="32"/>
      <c r="AK142" s="32"/>
      <c r="AL142" s="32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182"/>
      <c r="AX142" s="179">
        <v>131</v>
      </c>
      <c r="AY142" s="182"/>
      <c r="BL142" s="36"/>
      <c r="BM142" s="37"/>
      <c r="BP142" s="37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4"/>
      <c r="CC142" s="25"/>
      <c r="CD142" s="25"/>
      <c r="CH142" s="182"/>
    </row>
    <row r="143" spans="1:86" s="2" customFormat="1">
      <c r="A143" s="26"/>
      <c r="B143" s="27"/>
      <c r="C143" s="32"/>
      <c r="D143" s="32"/>
      <c r="E143" s="32"/>
      <c r="F143" s="32"/>
      <c r="G143" s="29"/>
      <c r="H143" s="30"/>
      <c r="I143" s="29"/>
      <c r="J143" s="30"/>
      <c r="K143" s="146" t="str">
        <f>IFERROR(VLOOKUP($I143,'Budget Rates 2025'!$C$2:$E$155,3,0),"")</f>
        <v/>
      </c>
      <c r="L143" s="31" t="str">
        <f t="shared" si="2"/>
        <v/>
      </c>
      <c r="M143" s="31" t="str">
        <f>IF(A143=Checks!$K$9,JRF!$B143,IF(OR(JRF!A143=Checks!$K$10,JRF!A143=Checks!$K$11),JRF!$Q143,""))</f>
        <v/>
      </c>
      <c r="N143" s="32"/>
      <c r="O143" s="32"/>
      <c r="P143" s="32"/>
      <c r="Q143" s="27"/>
      <c r="R143" s="32"/>
      <c r="S143" s="32"/>
      <c r="T143" s="28"/>
      <c r="U143" s="28"/>
      <c r="V143" s="28"/>
      <c r="W143" s="32"/>
      <c r="X143" s="32"/>
      <c r="Y143" s="33"/>
      <c r="Z143" s="32"/>
      <c r="AA143" s="33"/>
      <c r="AB143" s="34"/>
      <c r="AC143" s="32"/>
      <c r="AD143" s="30"/>
      <c r="AE143" s="30"/>
      <c r="AF143" s="32"/>
      <c r="AG143" s="32"/>
      <c r="AH143" s="32"/>
      <c r="AI143" s="32"/>
      <c r="AJ143" s="32"/>
      <c r="AK143" s="32"/>
      <c r="AL143" s="32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182"/>
      <c r="AX143" s="179">
        <v>132</v>
      </c>
      <c r="AY143" s="182"/>
      <c r="BL143" s="36"/>
      <c r="BM143" s="37"/>
      <c r="BP143" s="37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4"/>
      <c r="CC143" s="25"/>
      <c r="CD143" s="25"/>
      <c r="CH143" s="182"/>
    </row>
    <row r="144" spans="1:86" s="2" customFormat="1">
      <c r="A144" s="26"/>
      <c r="B144" s="27"/>
      <c r="C144" s="32"/>
      <c r="D144" s="32"/>
      <c r="E144" s="32"/>
      <c r="F144" s="32"/>
      <c r="G144" s="29"/>
      <c r="H144" s="30"/>
      <c r="I144" s="29"/>
      <c r="J144" s="30"/>
      <c r="K144" s="146" t="str">
        <f>IFERROR(VLOOKUP($I144,'Budget Rates 2025'!$C$2:$E$155,3,0),"")</f>
        <v/>
      </c>
      <c r="L144" s="31" t="str">
        <f t="shared" ref="L144:L207" si="3">IFERROR(J144/K144,"")</f>
        <v/>
      </c>
      <c r="M144" s="31" t="str">
        <f>IF(A144=Checks!$K$9,JRF!$B144,IF(OR(JRF!A144=Checks!$K$10,JRF!A144=Checks!$K$11),JRF!$Q144,""))</f>
        <v/>
      </c>
      <c r="N144" s="32"/>
      <c r="O144" s="32"/>
      <c r="P144" s="32"/>
      <c r="Q144" s="27"/>
      <c r="R144" s="32"/>
      <c r="S144" s="32"/>
      <c r="T144" s="28"/>
      <c r="U144" s="28"/>
      <c r="V144" s="28"/>
      <c r="W144" s="32"/>
      <c r="X144" s="32"/>
      <c r="Y144" s="33"/>
      <c r="Z144" s="32"/>
      <c r="AA144" s="33"/>
      <c r="AB144" s="34"/>
      <c r="AC144" s="32"/>
      <c r="AD144" s="30"/>
      <c r="AE144" s="30"/>
      <c r="AF144" s="32"/>
      <c r="AG144" s="32"/>
      <c r="AH144" s="32"/>
      <c r="AI144" s="32"/>
      <c r="AJ144" s="32"/>
      <c r="AK144" s="32"/>
      <c r="AL144" s="32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182"/>
      <c r="AX144" s="179">
        <v>133</v>
      </c>
      <c r="AY144" s="182"/>
      <c r="BL144" s="36"/>
      <c r="BM144" s="37"/>
      <c r="BP144" s="37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4"/>
      <c r="CC144" s="25"/>
      <c r="CD144" s="25"/>
      <c r="CH144" s="182"/>
    </row>
    <row r="145" spans="1:86" s="2" customFormat="1">
      <c r="A145" s="26"/>
      <c r="B145" s="27"/>
      <c r="C145" s="32"/>
      <c r="D145" s="32"/>
      <c r="E145" s="32"/>
      <c r="F145" s="32"/>
      <c r="G145" s="29"/>
      <c r="H145" s="30"/>
      <c r="I145" s="29"/>
      <c r="J145" s="30"/>
      <c r="K145" s="146" t="str">
        <f>IFERROR(VLOOKUP($I145,'Budget Rates 2025'!$C$2:$E$155,3,0),"")</f>
        <v/>
      </c>
      <c r="L145" s="31" t="str">
        <f t="shared" si="3"/>
        <v/>
      </c>
      <c r="M145" s="31" t="str">
        <f>IF(A145=Checks!$K$9,JRF!$B145,IF(OR(JRF!A145=Checks!$K$10,JRF!A145=Checks!$K$11),JRF!$Q145,""))</f>
        <v/>
      </c>
      <c r="N145" s="32"/>
      <c r="O145" s="32"/>
      <c r="P145" s="32"/>
      <c r="Q145" s="27"/>
      <c r="R145" s="32"/>
      <c r="S145" s="32"/>
      <c r="T145" s="28"/>
      <c r="U145" s="28"/>
      <c r="V145" s="28"/>
      <c r="W145" s="32"/>
      <c r="X145" s="32"/>
      <c r="Y145" s="33"/>
      <c r="Z145" s="32"/>
      <c r="AA145" s="33"/>
      <c r="AB145" s="34"/>
      <c r="AC145" s="32"/>
      <c r="AD145" s="30"/>
      <c r="AE145" s="30"/>
      <c r="AF145" s="32"/>
      <c r="AG145" s="32"/>
      <c r="AH145" s="32"/>
      <c r="AI145" s="32"/>
      <c r="AJ145" s="32"/>
      <c r="AK145" s="32"/>
      <c r="AL145" s="32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182"/>
      <c r="AX145" s="179">
        <v>134</v>
      </c>
      <c r="AY145" s="182"/>
      <c r="BL145" s="36"/>
      <c r="BM145" s="37"/>
      <c r="BP145" s="37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4"/>
      <c r="CC145" s="25"/>
      <c r="CD145" s="25"/>
      <c r="CH145" s="182"/>
    </row>
    <row r="146" spans="1:86" s="2" customFormat="1">
      <c r="A146" s="26"/>
      <c r="B146" s="27"/>
      <c r="C146" s="32"/>
      <c r="D146" s="32"/>
      <c r="E146" s="32"/>
      <c r="F146" s="32"/>
      <c r="G146" s="29"/>
      <c r="H146" s="30"/>
      <c r="I146" s="29"/>
      <c r="J146" s="30"/>
      <c r="K146" s="146" t="str">
        <f>IFERROR(VLOOKUP($I146,'Budget Rates 2025'!$C$2:$E$155,3,0),"")</f>
        <v/>
      </c>
      <c r="L146" s="31" t="str">
        <f t="shared" si="3"/>
        <v/>
      </c>
      <c r="M146" s="31" t="str">
        <f>IF(A146=Checks!$K$9,JRF!$B146,IF(OR(JRF!A146=Checks!$K$10,JRF!A146=Checks!$K$11),JRF!$Q146,""))</f>
        <v/>
      </c>
      <c r="N146" s="32"/>
      <c r="O146" s="32"/>
      <c r="P146" s="32"/>
      <c r="Q146" s="27"/>
      <c r="R146" s="32"/>
      <c r="S146" s="32"/>
      <c r="T146" s="28"/>
      <c r="U146" s="28"/>
      <c r="V146" s="28"/>
      <c r="W146" s="32"/>
      <c r="X146" s="32"/>
      <c r="Y146" s="33"/>
      <c r="Z146" s="32"/>
      <c r="AA146" s="33"/>
      <c r="AB146" s="34"/>
      <c r="AC146" s="32"/>
      <c r="AD146" s="30"/>
      <c r="AE146" s="30"/>
      <c r="AF146" s="32"/>
      <c r="AG146" s="32"/>
      <c r="AH146" s="32"/>
      <c r="AI146" s="32"/>
      <c r="AJ146" s="32"/>
      <c r="AK146" s="32"/>
      <c r="AL146" s="32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182"/>
      <c r="AX146" s="179">
        <v>135</v>
      </c>
      <c r="AY146" s="182"/>
      <c r="BL146" s="36"/>
      <c r="BM146" s="37"/>
      <c r="BP146" s="37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4"/>
      <c r="CC146" s="25"/>
      <c r="CD146" s="25"/>
      <c r="CH146" s="182"/>
    </row>
    <row r="147" spans="1:86" s="2" customFormat="1">
      <c r="A147" s="26"/>
      <c r="B147" s="27"/>
      <c r="C147" s="32"/>
      <c r="D147" s="32"/>
      <c r="E147" s="32"/>
      <c r="F147" s="32"/>
      <c r="G147" s="29"/>
      <c r="H147" s="30"/>
      <c r="I147" s="29"/>
      <c r="J147" s="30"/>
      <c r="K147" s="146" t="str">
        <f>IFERROR(VLOOKUP($I147,'Budget Rates 2025'!$C$2:$E$155,3,0),"")</f>
        <v/>
      </c>
      <c r="L147" s="31" t="str">
        <f t="shared" si="3"/>
        <v/>
      </c>
      <c r="M147" s="31" t="str">
        <f>IF(A147=Checks!$K$9,JRF!$B147,IF(OR(JRF!A147=Checks!$K$10,JRF!A147=Checks!$K$11),JRF!$Q147,""))</f>
        <v/>
      </c>
      <c r="N147" s="32"/>
      <c r="O147" s="32"/>
      <c r="P147" s="32"/>
      <c r="Q147" s="27"/>
      <c r="R147" s="32"/>
      <c r="S147" s="32"/>
      <c r="T147" s="28"/>
      <c r="U147" s="28"/>
      <c r="V147" s="28"/>
      <c r="W147" s="32"/>
      <c r="X147" s="32"/>
      <c r="Y147" s="33"/>
      <c r="Z147" s="32"/>
      <c r="AA147" s="33"/>
      <c r="AB147" s="34"/>
      <c r="AC147" s="32"/>
      <c r="AD147" s="30"/>
      <c r="AE147" s="30"/>
      <c r="AF147" s="32"/>
      <c r="AG147" s="32"/>
      <c r="AH147" s="32"/>
      <c r="AI147" s="32"/>
      <c r="AJ147" s="32"/>
      <c r="AK147" s="32"/>
      <c r="AL147" s="32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182"/>
      <c r="AX147" s="179">
        <v>136</v>
      </c>
      <c r="AY147" s="182"/>
      <c r="BL147" s="36"/>
      <c r="BM147" s="37"/>
      <c r="BP147" s="37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4"/>
      <c r="CC147" s="25"/>
      <c r="CD147" s="25"/>
      <c r="CH147" s="182"/>
    </row>
    <row r="148" spans="1:86" s="2" customFormat="1">
      <c r="A148" s="26"/>
      <c r="B148" s="27"/>
      <c r="C148" s="32"/>
      <c r="D148" s="32"/>
      <c r="E148" s="32"/>
      <c r="F148" s="32"/>
      <c r="G148" s="29"/>
      <c r="H148" s="30"/>
      <c r="I148" s="29"/>
      <c r="J148" s="30"/>
      <c r="K148" s="146" t="str">
        <f>IFERROR(VLOOKUP($I148,'Budget Rates 2025'!$C$2:$E$155,3,0),"")</f>
        <v/>
      </c>
      <c r="L148" s="31" t="str">
        <f t="shared" si="3"/>
        <v/>
      </c>
      <c r="M148" s="31" t="str">
        <f>IF(A148=Checks!$K$9,JRF!$B148,IF(OR(JRF!A148=Checks!$K$10,JRF!A148=Checks!$K$11),JRF!$Q148,""))</f>
        <v/>
      </c>
      <c r="N148" s="32"/>
      <c r="O148" s="32"/>
      <c r="P148" s="32"/>
      <c r="Q148" s="27"/>
      <c r="R148" s="32"/>
      <c r="S148" s="32"/>
      <c r="T148" s="28"/>
      <c r="U148" s="28"/>
      <c r="V148" s="28"/>
      <c r="W148" s="32"/>
      <c r="X148" s="32"/>
      <c r="Y148" s="33"/>
      <c r="Z148" s="32"/>
      <c r="AA148" s="33"/>
      <c r="AB148" s="34"/>
      <c r="AC148" s="32"/>
      <c r="AD148" s="30"/>
      <c r="AE148" s="30"/>
      <c r="AF148" s="32"/>
      <c r="AG148" s="32"/>
      <c r="AH148" s="32"/>
      <c r="AI148" s="32"/>
      <c r="AJ148" s="32"/>
      <c r="AK148" s="32"/>
      <c r="AL148" s="32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182"/>
      <c r="AX148" s="179">
        <v>137</v>
      </c>
      <c r="AY148" s="182"/>
      <c r="BL148" s="36"/>
      <c r="BM148" s="37"/>
      <c r="BP148" s="37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4"/>
      <c r="CC148" s="25"/>
      <c r="CD148" s="25"/>
      <c r="CH148" s="182"/>
    </row>
    <row r="149" spans="1:86" s="2" customFormat="1">
      <c r="A149" s="26"/>
      <c r="B149" s="27"/>
      <c r="C149" s="32"/>
      <c r="D149" s="32"/>
      <c r="E149" s="32"/>
      <c r="F149" s="32"/>
      <c r="G149" s="29"/>
      <c r="H149" s="30"/>
      <c r="I149" s="29"/>
      <c r="J149" s="30"/>
      <c r="K149" s="146" t="str">
        <f>IFERROR(VLOOKUP($I149,'Budget Rates 2025'!$C$2:$E$155,3,0),"")</f>
        <v/>
      </c>
      <c r="L149" s="31" t="str">
        <f t="shared" si="3"/>
        <v/>
      </c>
      <c r="M149" s="31" t="str">
        <f>IF(A149=Checks!$K$9,JRF!$B149,IF(OR(JRF!A149=Checks!$K$10,JRF!A149=Checks!$K$11),JRF!$Q149,""))</f>
        <v/>
      </c>
      <c r="N149" s="32"/>
      <c r="O149" s="32"/>
      <c r="P149" s="32"/>
      <c r="Q149" s="27"/>
      <c r="R149" s="32"/>
      <c r="S149" s="32"/>
      <c r="T149" s="28"/>
      <c r="U149" s="28"/>
      <c r="V149" s="28"/>
      <c r="W149" s="32"/>
      <c r="X149" s="32"/>
      <c r="Y149" s="33"/>
      <c r="Z149" s="32"/>
      <c r="AA149" s="33"/>
      <c r="AB149" s="34"/>
      <c r="AC149" s="32"/>
      <c r="AD149" s="30"/>
      <c r="AE149" s="30"/>
      <c r="AF149" s="32"/>
      <c r="AG149" s="32"/>
      <c r="AH149" s="32"/>
      <c r="AI149" s="32"/>
      <c r="AJ149" s="32"/>
      <c r="AK149" s="32"/>
      <c r="AL149" s="32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182"/>
      <c r="AX149" s="179">
        <v>138</v>
      </c>
      <c r="AY149" s="182"/>
      <c r="BL149" s="36"/>
      <c r="BM149" s="37"/>
      <c r="BP149" s="37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4"/>
      <c r="CC149" s="25"/>
      <c r="CD149" s="25"/>
      <c r="CH149" s="182"/>
    </row>
    <row r="150" spans="1:86" s="2" customFormat="1">
      <c r="A150" s="26"/>
      <c r="B150" s="27"/>
      <c r="C150" s="32"/>
      <c r="D150" s="32"/>
      <c r="E150" s="32"/>
      <c r="F150" s="32"/>
      <c r="G150" s="29"/>
      <c r="H150" s="30"/>
      <c r="I150" s="29"/>
      <c r="J150" s="30"/>
      <c r="K150" s="146" t="str">
        <f>IFERROR(VLOOKUP($I150,'Budget Rates 2025'!$C$2:$E$155,3,0),"")</f>
        <v/>
      </c>
      <c r="L150" s="31" t="str">
        <f t="shared" si="3"/>
        <v/>
      </c>
      <c r="M150" s="31" t="str">
        <f>IF(A150=Checks!$K$9,JRF!$B150,IF(OR(JRF!A150=Checks!$K$10,JRF!A150=Checks!$K$11),JRF!$Q150,""))</f>
        <v/>
      </c>
      <c r="N150" s="32"/>
      <c r="O150" s="32"/>
      <c r="P150" s="32"/>
      <c r="Q150" s="27"/>
      <c r="R150" s="32"/>
      <c r="S150" s="32"/>
      <c r="T150" s="28"/>
      <c r="U150" s="28"/>
      <c r="V150" s="28"/>
      <c r="W150" s="32"/>
      <c r="X150" s="32"/>
      <c r="Y150" s="33"/>
      <c r="Z150" s="32"/>
      <c r="AA150" s="33"/>
      <c r="AB150" s="34"/>
      <c r="AC150" s="32"/>
      <c r="AD150" s="30"/>
      <c r="AE150" s="30"/>
      <c r="AF150" s="32"/>
      <c r="AG150" s="32"/>
      <c r="AH150" s="32"/>
      <c r="AI150" s="32"/>
      <c r="AJ150" s="32"/>
      <c r="AK150" s="32"/>
      <c r="AL150" s="32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182"/>
      <c r="AX150" s="179">
        <v>139</v>
      </c>
      <c r="AY150" s="182"/>
      <c r="BL150" s="36"/>
      <c r="BM150" s="37"/>
      <c r="BP150" s="37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4"/>
      <c r="CC150" s="25"/>
      <c r="CD150" s="25"/>
      <c r="CH150" s="182"/>
    </row>
    <row r="151" spans="1:86" s="2" customFormat="1">
      <c r="A151" s="26"/>
      <c r="B151" s="27"/>
      <c r="C151" s="32"/>
      <c r="D151" s="32"/>
      <c r="E151" s="32"/>
      <c r="F151" s="32"/>
      <c r="G151" s="29"/>
      <c r="H151" s="30"/>
      <c r="I151" s="29"/>
      <c r="J151" s="30"/>
      <c r="K151" s="146" t="str">
        <f>IFERROR(VLOOKUP($I151,'Budget Rates 2025'!$C$2:$E$155,3,0),"")</f>
        <v/>
      </c>
      <c r="L151" s="31" t="str">
        <f t="shared" si="3"/>
        <v/>
      </c>
      <c r="M151" s="31" t="str">
        <f>IF(A151=Checks!$K$9,JRF!$B151,IF(OR(JRF!A151=Checks!$K$10,JRF!A151=Checks!$K$11),JRF!$Q151,""))</f>
        <v/>
      </c>
      <c r="N151" s="32"/>
      <c r="O151" s="32"/>
      <c r="P151" s="32"/>
      <c r="Q151" s="27"/>
      <c r="R151" s="32"/>
      <c r="S151" s="32"/>
      <c r="T151" s="28"/>
      <c r="U151" s="28"/>
      <c r="V151" s="28"/>
      <c r="W151" s="32"/>
      <c r="X151" s="32"/>
      <c r="Y151" s="33"/>
      <c r="Z151" s="32"/>
      <c r="AA151" s="33"/>
      <c r="AB151" s="34"/>
      <c r="AC151" s="32"/>
      <c r="AD151" s="30"/>
      <c r="AE151" s="30"/>
      <c r="AF151" s="32"/>
      <c r="AG151" s="32"/>
      <c r="AH151" s="32"/>
      <c r="AI151" s="32"/>
      <c r="AJ151" s="32"/>
      <c r="AK151" s="32"/>
      <c r="AL151" s="32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182"/>
      <c r="AX151" s="179">
        <v>140</v>
      </c>
      <c r="AY151" s="182"/>
      <c r="BL151" s="36"/>
      <c r="BM151" s="37"/>
      <c r="BP151" s="37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4"/>
      <c r="CC151" s="25"/>
      <c r="CD151" s="25"/>
      <c r="CH151" s="182"/>
    </row>
    <row r="152" spans="1:86" s="2" customFormat="1">
      <c r="A152" s="26"/>
      <c r="B152" s="27"/>
      <c r="C152" s="32"/>
      <c r="D152" s="32"/>
      <c r="E152" s="32"/>
      <c r="F152" s="32"/>
      <c r="G152" s="29"/>
      <c r="H152" s="30"/>
      <c r="I152" s="29"/>
      <c r="J152" s="30"/>
      <c r="K152" s="146" t="str">
        <f>IFERROR(VLOOKUP($I152,'Budget Rates 2025'!$C$2:$E$155,3,0),"")</f>
        <v/>
      </c>
      <c r="L152" s="31" t="str">
        <f t="shared" si="3"/>
        <v/>
      </c>
      <c r="M152" s="31" t="str">
        <f>IF(A152=Checks!$K$9,JRF!$B152,IF(OR(JRF!A152=Checks!$K$10,JRF!A152=Checks!$K$11),JRF!$Q152,""))</f>
        <v/>
      </c>
      <c r="N152" s="32"/>
      <c r="O152" s="32"/>
      <c r="P152" s="32"/>
      <c r="Q152" s="27"/>
      <c r="R152" s="32"/>
      <c r="S152" s="32"/>
      <c r="T152" s="28"/>
      <c r="U152" s="28"/>
      <c r="V152" s="28"/>
      <c r="W152" s="32"/>
      <c r="X152" s="32"/>
      <c r="Y152" s="33"/>
      <c r="Z152" s="32"/>
      <c r="AA152" s="33"/>
      <c r="AB152" s="34"/>
      <c r="AC152" s="32"/>
      <c r="AD152" s="30"/>
      <c r="AE152" s="30"/>
      <c r="AF152" s="32"/>
      <c r="AG152" s="32"/>
      <c r="AH152" s="32"/>
      <c r="AI152" s="32"/>
      <c r="AJ152" s="32"/>
      <c r="AK152" s="32"/>
      <c r="AL152" s="32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182"/>
      <c r="AX152" s="179">
        <v>141</v>
      </c>
      <c r="AY152" s="182"/>
      <c r="BL152" s="36"/>
      <c r="BM152" s="37"/>
      <c r="BP152" s="37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4"/>
      <c r="CC152" s="25"/>
      <c r="CD152" s="25"/>
      <c r="CH152" s="182"/>
    </row>
    <row r="153" spans="1:86" s="2" customFormat="1">
      <c r="A153" s="26"/>
      <c r="B153" s="27"/>
      <c r="C153" s="32"/>
      <c r="D153" s="32"/>
      <c r="E153" s="32"/>
      <c r="F153" s="32"/>
      <c r="G153" s="29"/>
      <c r="H153" s="30"/>
      <c r="I153" s="29"/>
      <c r="J153" s="30"/>
      <c r="K153" s="146" t="str">
        <f>IFERROR(VLOOKUP($I153,'Budget Rates 2025'!$C$2:$E$155,3,0),"")</f>
        <v/>
      </c>
      <c r="L153" s="31" t="str">
        <f t="shared" si="3"/>
        <v/>
      </c>
      <c r="M153" s="31" t="str">
        <f>IF(A153=Checks!$K$9,JRF!$B153,IF(OR(JRF!A153=Checks!$K$10,JRF!A153=Checks!$K$11),JRF!$Q153,""))</f>
        <v/>
      </c>
      <c r="N153" s="32"/>
      <c r="O153" s="32"/>
      <c r="P153" s="32"/>
      <c r="Q153" s="27"/>
      <c r="R153" s="32"/>
      <c r="S153" s="32"/>
      <c r="T153" s="28"/>
      <c r="U153" s="28"/>
      <c r="V153" s="28"/>
      <c r="W153" s="32"/>
      <c r="X153" s="32"/>
      <c r="Y153" s="33"/>
      <c r="Z153" s="32"/>
      <c r="AA153" s="33"/>
      <c r="AB153" s="34"/>
      <c r="AC153" s="32"/>
      <c r="AD153" s="30"/>
      <c r="AE153" s="30"/>
      <c r="AF153" s="32"/>
      <c r="AG153" s="32"/>
      <c r="AH153" s="32"/>
      <c r="AI153" s="32"/>
      <c r="AJ153" s="32"/>
      <c r="AK153" s="32"/>
      <c r="AL153" s="32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182"/>
      <c r="AX153" s="179">
        <v>142</v>
      </c>
      <c r="AY153" s="182"/>
      <c r="BL153" s="36"/>
      <c r="BM153" s="37"/>
      <c r="BP153" s="37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4"/>
      <c r="CC153" s="25"/>
      <c r="CD153" s="25"/>
      <c r="CH153" s="182"/>
    </row>
    <row r="154" spans="1:86" s="2" customFormat="1">
      <c r="A154" s="26"/>
      <c r="B154" s="27"/>
      <c r="C154" s="32"/>
      <c r="D154" s="32"/>
      <c r="E154" s="32"/>
      <c r="F154" s="32"/>
      <c r="G154" s="29"/>
      <c r="H154" s="30"/>
      <c r="I154" s="29"/>
      <c r="J154" s="30"/>
      <c r="K154" s="146" t="str">
        <f>IFERROR(VLOOKUP($I154,'Budget Rates 2025'!$C$2:$E$155,3,0),"")</f>
        <v/>
      </c>
      <c r="L154" s="31" t="str">
        <f t="shared" si="3"/>
        <v/>
      </c>
      <c r="M154" s="31" t="str">
        <f>IF(A154=Checks!$K$9,JRF!$B154,IF(OR(JRF!A154=Checks!$K$10,JRF!A154=Checks!$K$11),JRF!$Q154,""))</f>
        <v/>
      </c>
      <c r="N154" s="32"/>
      <c r="O154" s="32"/>
      <c r="P154" s="32"/>
      <c r="Q154" s="27"/>
      <c r="R154" s="32"/>
      <c r="S154" s="32"/>
      <c r="T154" s="28"/>
      <c r="U154" s="28"/>
      <c r="V154" s="28"/>
      <c r="W154" s="32"/>
      <c r="X154" s="32"/>
      <c r="Y154" s="33"/>
      <c r="Z154" s="32"/>
      <c r="AA154" s="33"/>
      <c r="AB154" s="34"/>
      <c r="AC154" s="32"/>
      <c r="AD154" s="30"/>
      <c r="AE154" s="30"/>
      <c r="AF154" s="32"/>
      <c r="AG154" s="32"/>
      <c r="AH154" s="32"/>
      <c r="AI154" s="32"/>
      <c r="AJ154" s="32"/>
      <c r="AK154" s="32"/>
      <c r="AL154" s="32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182"/>
      <c r="AX154" s="179">
        <v>143</v>
      </c>
      <c r="AY154" s="182"/>
      <c r="BL154" s="36"/>
      <c r="BM154" s="37"/>
      <c r="BP154" s="37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4"/>
      <c r="CC154" s="25"/>
      <c r="CD154" s="25"/>
      <c r="CH154" s="182"/>
    </row>
    <row r="155" spans="1:86" s="2" customFormat="1">
      <c r="A155" s="26"/>
      <c r="B155" s="27"/>
      <c r="C155" s="32"/>
      <c r="D155" s="32"/>
      <c r="E155" s="32"/>
      <c r="F155" s="32"/>
      <c r="G155" s="29"/>
      <c r="H155" s="30"/>
      <c r="I155" s="29"/>
      <c r="J155" s="30"/>
      <c r="K155" s="146" t="str">
        <f>IFERROR(VLOOKUP($I155,'Budget Rates 2025'!$C$2:$E$155,3,0),"")</f>
        <v/>
      </c>
      <c r="L155" s="31" t="str">
        <f t="shared" si="3"/>
        <v/>
      </c>
      <c r="M155" s="31" t="str">
        <f>IF(A155=Checks!$K$9,JRF!$B155,IF(OR(JRF!A155=Checks!$K$10,JRF!A155=Checks!$K$11),JRF!$Q155,""))</f>
        <v/>
      </c>
      <c r="N155" s="32"/>
      <c r="O155" s="32"/>
      <c r="P155" s="32"/>
      <c r="Q155" s="27"/>
      <c r="R155" s="32"/>
      <c r="S155" s="32"/>
      <c r="T155" s="28"/>
      <c r="U155" s="28"/>
      <c r="V155" s="28"/>
      <c r="W155" s="32"/>
      <c r="X155" s="32"/>
      <c r="Y155" s="33"/>
      <c r="Z155" s="32"/>
      <c r="AA155" s="33"/>
      <c r="AB155" s="34"/>
      <c r="AC155" s="32"/>
      <c r="AD155" s="30"/>
      <c r="AE155" s="30"/>
      <c r="AF155" s="32"/>
      <c r="AG155" s="32"/>
      <c r="AH155" s="32"/>
      <c r="AI155" s="32"/>
      <c r="AJ155" s="32"/>
      <c r="AK155" s="32"/>
      <c r="AL155" s="32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182"/>
      <c r="AX155" s="179">
        <v>144</v>
      </c>
      <c r="AY155" s="182"/>
      <c r="BL155" s="36"/>
      <c r="BM155" s="37"/>
      <c r="BP155" s="37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4"/>
      <c r="CC155" s="25"/>
      <c r="CD155" s="25"/>
      <c r="CH155" s="182"/>
    </row>
    <row r="156" spans="1:86" s="2" customFormat="1">
      <c r="A156" s="26"/>
      <c r="B156" s="27"/>
      <c r="C156" s="32"/>
      <c r="D156" s="32"/>
      <c r="E156" s="32"/>
      <c r="F156" s="32"/>
      <c r="G156" s="29"/>
      <c r="H156" s="30"/>
      <c r="I156" s="29"/>
      <c r="J156" s="30"/>
      <c r="K156" s="146" t="str">
        <f>IFERROR(VLOOKUP($I156,'Budget Rates 2025'!$C$2:$E$155,3,0),"")</f>
        <v/>
      </c>
      <c r="L156" s="31" t="str">
        <f t="shared" si="3"/>
        <v/>
      </c>
      <c r="M156" s="31" t="str">
        <f>IF(A156=Checks!$K$9,JRF!$B156,IF(OR(JRF!A156=Checks!$K$10,JRF!A156=Checks!$K$11),JRF!$Q156,""))</f>
        <v/>
      </c>
      <c r="N156" s="32"/>
      <c r="O156" s="32"/>
      <c r="P156" s="32"/>
      <c r="Q156" s="27"/>
      <c r="R156" s="32"/>
      <c r="S156" s="32"/>
      <c r="T156" s="28"/>
      <c r="U156" s="28"/>
      <c r="V156" s="28"/>
      <c r="W156" s="32"/>
      <c r="X156" s="32"/>
      <c r="Y156" s="33"/>
      <c r="Z156" s="32"/>
      <c r="AA156" s="33"/>
      <c r="AB156" s="34"/>
      <c r="AC156" s="32"/>
      <c r="AD156" s="30"/>
      <c r="AE156" s="30"/>
      <c r="AF156" s="32"/>
      <c r="AG156" s="32"/>
      <c r="AH156" s="32"/>
      <c r="AI156" s="32"/>
      <c r="AJ156" s="32"/>
      <c r="AK156" s="32"/>
      <c r="AL156" s="32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182"/>
      <c r="AX156" s="179">
        <v>145</v>
      </c>
      <c r="AY156" s="182"/>
      <c r="BL156" s="36"/>
      <c r="BM156" s="37"/>
      <c r="BP156" s="37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4"/>
      <c r="CC156" s="25"/>
      <c r="CD156" s="25"/>
      <c r="CH156" s="182"/>
    </row>
    <row r="157" spans="1:86" s="2" customFormat="1">
      <c r="A157" s="26"/>
      <c r="B157" s="27"/>
      <c r="C157" s="32"/>
      <c r="D157" s="32"/>
      <c r="E157" s="32"/>
      <c r="F157" s="32"/>
      <c r="G157" s="29"/>
      <c r="H157" s="30"/>
      <c r="I157" s="29"/>
      <c r="J157" s="30"/>
      <c r="K157" s="146" t="str">
        <f>IFERROR(VLOOKUP($I157,'Budget Rates 2025'!$C$2:$E$155,3,0),"")</f>
        <v/>
      </c>
      <c r="L157" s="31" t="str">
        <f t="shared" si="3"/>
        <v/>
      </c>
      <c r="M157" s="31" t="str">
        <f>IF(A157=Checks!$K$9,JRF!$B157,IF(OR(JRF!A157=Checks!$K$10,JRF!A157=Checks!$K$11),JRF!$Q157,""))</f>
        <v/>
      </c>
      <c r="N157" s="32"/>
      <c r="O157" s="32"/>
      <c r="P157" s="32"/>
      <c r="Q157" s="27"/>
      <c r="R157" s="32"/>
      <c r="S157" s="32"/>
      <c r="T157" s="28"/>
      <c r="U157" s="28"/>
      <c r="V157" s="28"/>
      <c r="W157" s="32"/>
      <c r="X157" s="32"/>
      <c r="Y157" s="33"/>
      <c r="Z157" s="32"/>
      <c r="AA157" s="33"/>
      <c r="AB157" s="34"/>
      <c r="AC157" s="32"/>
      <c r="AD157" s="30"/>
      <c r="AE157" s="30"/>
      <c r="AF157" s="32"/>
      <c r="AG157" s="32"/>
      <c r="AH157" s="32"/>
      <c r="AI157" s="32"/>
      <c r="AJ157" s="32"/>
      <c r="AK157" s="32"/>
      <c r="AL157" s="32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182"/>
      <c r="AX157" s="179">
        <v>146</v>
      </c>
      <c r="AY157" s="182"/>
      <c r="BL157" s="36"/>
      <c r="BM157" s="37"/>
      <c r="BP157" s="37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4"/>
      <c r="CC157" s="25"/>
      <c r="CD157" s="25"/>
      <c r="CH157" s="182"/>
    </row>
    <row r="158" spans="1:86" s="2" customFormat="1">
      <c r="A158" s="26"/>
      <c r="B158" s="27"/>
      <c r="C158" s="32"/>
      <c r="D158" s="32"/>
      <c r="E158" s="32"/>
      <c r="F158" s="32"/>
      <c r="G158" s="29"/>
      <c r="H158" s="30"/>
      <c r="I158" s="29"/>
      <c r="J158" s="30"/>
      <c r="K158" s="146" t="str">
        <f>IFERROR(VLOOKUP($I158,'Budget Rates 2025'!$C$2:$E$155,3,0),"")</f>
        <v/>
      </c>
      <c r="L158" s="31" t="str">
        <f t="shared" si="3"/>
        <v/>
      </c>
      <c r="M158" s="31" t="str">
        <f>IF(A158=Checks!$K$9,JRF!$B158,IF(OR(JRF!A158=Checks!$K$10,JRF!A158=Checks!$K$11),JRF!$Q158,""))</f>
        <v/>
      </c>
      <c r="N158" s="32"/>
      <c r="O158" s="32"/>
      <c r="P158" s="32"/>
      <c r="Q158" s="27"/>
      <c r="R158" s="32"/>
      <c r="S158" s="32"/>
      <c r="T158" s="28"/>
      <c r="U158" s="28"/>
      <c r="V158" s="28"/>
      <c r="W158" s="32"/>
      <c r="X158" s="32"/>
      <c r="Y158" s="33"/>
      <c r="Z158" s="32"/>
      <c r="AA158" s="33"/>
      <c r="AB158" s="34"/>
      <c r="AC158" s="32"/>
      <c r="AD158" s="30"/>
      <c r="AE158" s="30"/>
      <c r="AF158" s="32"/>
      <c r="AG158" s="32"/>
      <c r="AH158" s="32"/>
      <c r="AI158" s="32"/>
      <c r="AJ158" s="32"/>
      <c r="AK158" s="32"/>
      <c r="AL158" s="32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182"/>
      <c r="AX158" s="179">
        <v>147</v>
      </c>
      <c r="AY158" s="182"/>
      <c r="BL158" s="36"/>
      <c r="BM158" s="37"/>
      <c r="BP158" s="37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4"/>
      <c r="CC158" s="25"/>
      <c r="CD158" s="25"/>
      <c r="CH158" s="182"/>
    </row>
    <row r="159" spans="1:86" s="2" customFormat="1">
      <c r="A159" s="26"/>
      <c r="B159" s="27"/>
      <c r="C159" s="32"/>
      <c r="D159" s="32"/>
      <c r="E159" s="32"/>
      <c r="F159" s="32"/>
      <c r="G159" s="29"/>
      <c r="H159" s="30"/>
      <c r="I159" s="29"/>
      <c r="J159" s="30"/>
      <c r="K159" s="146" t="str">
        <f>IFERROR(VLOOKUP($I159,'Budget Rates 2025'!$C$2:$E$155,3,0),"")</f>
        <v/>
      </c>
      <c r="L159" s="31" t="str">
        <f t="shared" si="3"/>
        <v/>
      </c>
      <c r="M159" s="31" t="str">
        <f>IF(A159=Checks!$K$9,JRF!$B159,IF(OR(JRF!A159=Checks!$K$10,JRF!A159=Checks!$K$11),JRF!$Q159,""))</f>
        <v/>
      </c>
      <c r="N159" s="32"/>
      <c r="O159" s="32"/>
      <c r="P159" s="32"/>
      <c r="Q159" s="27"/>
      <c r="R159" s="32"/>
      <c r="S159" s="32"/>
      <c r="T159" s="28"/>
      <c r="U159" s="28"/>
      <c r="V159" s="28"/>
      <c r="W159" s="32"/>
      <c r="X159" s="32"/>
      <c r="Y159" s="33"/>
      <c r="Z159" s="32"/>
      <c r="AA159" s="33"/>
      <c r="AB159" s="34"/>
      <c r="AC159" s="32"/>
      <c r="AD159" s="30"/>
      <c r="AE159" s="30"/>
      <c r="AF159" s="32"/>
      <c r="AG159" s="32"/>
      <c r="AH159" s="32"/>
      <c r="AI159" s="32"/>
      <c r="AJ159" s="32"/>
      <c r="AK159" s="32"/>
      <c r="AL159" s="32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182"/>
      <c r="AX159" s="179">
        <v>148</v>
      </c>
      <c r="AY159" s="182"/>
      <c r="BL159" s="36"/>
      <c r="BM159" s="37"/>
      <c r="BP159" s="37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4"/>
      <c r="CC159" s="25"/>
      <c r="CD159" s="25"/>
      <c r="CH159" s="182"/>
    </row>
    <row r="160" spans="1:86" s="2" customFormat="1">
      <c r="A160" s="26"/>
      <c r="B160" s="27"/>
      <c r="C160" s="32"/>
      <c r="D160" s="32"/>
      <c r="E160" s="32"/>
      <c r="F160" s="32"/>
      <c r="G160" s="29"/>
      <c r="H160" s="30"/>
      <c r="I160" s="29"/>
      <c r="J160" s="30"/>
      <c r="K160" s="146" t="str">
        <f>IFERROR(VLOOKUP($I160,'Budget Rates 2025'!$C$2:$E$155,3,0),"")</f>
        <v/>
      </c>
      <c r="L160" s="31" t="str">
        <f t="shared" si="3"/>
        <v/>
      </c>
      <c r="M160" s="31" t="str">
        <f>IF(A160=Checks!$K$9,JRF!$B160,IF(OR(JRF!A160=Checks!$K$10,JRF!A160=Checks!$K$11),JRF!$Q160,""))</f>
        <v/>
      </c>
      <c r="N160" s="32"/>
      <c r="O160" s="32"/>
      <c r="P160" s="32"/>
      <c r="Q160" s="27"/>
      <c r="R160" s="32"/>
      <c r="S160" s="32"/>
      <c r="T160" s="28"/>
      <c r="U160" s="28"/>
      <c r="V160" s="28"/>
      <c r="W160" s="32"/>
      <c r="X160" s="32"/>
      <c r="Y160" s="33"/>
      <c r="Z160" s="32"/>
      <c r="AA160" s="33"/>
      <c r="AB160" s="34"/>
      <c r="AC160" s="32"/>
      <c r="AD160" s="30"/>
      <c r="AE160" s="30"/>
      <c r="AF160" s="32"/>
      <c r="AG160" s="32"/>
      <c r="AH160" s="32"/>
      <c r="AI160" s="32"/>
      <c r="AJ160" s="32"/>
      <c r="AK160" s="32"/>
      <c r="AL160" s="32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182"/>
      <c r="AX160" s="179">
        <v>149</v>
      </c>
      <c r="AY160" s="182"/>
      <c r="BL160" s="36"/>
      <c r="BM160" s="37"/>
      <c r="BP160" s="37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4"/>
      <c r="CC160" s="25"/>
      <c r="CD160" s="25"/>
      <c r="CH160" s="182"/>
    </row>
    <row r="161" spans="1:86" s="2" customFormat="1">
      <c r="A161" s="26"/>
      <c r="B161" s="27"/>
      <c r="C161" s="32"/>
      <c r="D161" s="32"/>
      <c r="E161" s="32"/>
      <c r="F161" s="32"/>
      <c r="G161" s="29"/>
      <c r="H161" s="30"/>
      <c r="I161" s="29"/>
      <c r="J161" s="30"/>
      <c r="K161" s="146" t="str">
        <f>IFERROR(VLOOKUP($I161,'Budget Rates 2025'!$C$2:$E$155,3,0),"")</f>
        <v/>
      </c>
      <c r="L161" s="31" t="str">
        <f t="shared" si="3"/>
        <v/>
      </c>
      <c r="M161" s="31" t="str">
        <f>IF(A161=Checks!$K$9,JRF!$B161,IF(OR(JRF!A161=Checks!$K$10,JRF!A161=Checks!$K$11),JRF!$Q161,""))</f>
        <v/>
      </c>
      <c r="N161" s="32"/>
      <c r="O161" s="32"/>
      <c r="P161" s="32"/>
      <c r="Q161" s="27"/>
      <c r="R161" s="32"/>
      <c r="S161" s="32"/>
      <c r="T161" s="28"/>
      <c r="U161" s="28"/>
      <c r="V161" s="28"/>
      <c r="W161" s="32"/>
      <c r="X161" s="32"/>
      <c r="Y161" s="33"/>
      <c r="Z161" s="32"/>
      <c r="AA161" s="33"/>
      <c r="AB161" s="34"/>
      <c r="AC161" s="32"/>
      <c r="AD161" s="30"/>
      <c r="AE161" s="30"/>
      <c r="AF161" s="32"/>
      <c r="AG161" s="32"/>
      <c r="AH161" s="32"/>
      <c r="AI161" s="32"/>
      <c r="AJ161" s="32"/>
      <c r="AK161" s="32"/>
      <c r="AL161" s="32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182"/>
      <c r="AX161" s="179">
        <v>150</v>
      </c>
      <c r="AY161" s="182"/>
      <c r="BL161" s="36"/>
      <c r="BM161" s="37"/>
      <c r="BP161" s="37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4"/>
      <c r="CC161" s="25"/>
      <c r="CD161" s="25"/>
      <c r="CH161" s="182"/>
    </row>
    <row r="162" spans="1:86" s="2" customFormat="1">
      <c r="A162" s="26"/>
      <c r="B162" s="27"/>
      <c r="C162" s="32"/>
      <c r="D162" s="32"/>
      <c r="E162" s="32"/>
      <c r="F162" s="32"/>
      <c r="G162" s="29"/>
      <c r="H162" s="30"/>
      <c r="I162" s="29"/>
      <c r="J162" s="30"/>
      <c r="K162" s="146" t="str">
        <f>IFERROR(VLOOKUP($I162,'Budget Rates 2025'!$C$2:$E$155,3,0),"")</f>
        <v/>
      </c>
      <c r="L162" s="31" t="str">
        <f t="shared" si="3"/>
        <v/>
      </c>
      <c r="M162" s="31" t="str">
        <f>IF(A162=Checks!$K$9,JRF!$B162,IF(OR(JRF!A162=Checks!$K$10,JRF!A162=Checks!$K$11),JRF!$Q162,""))</f>
        <v/>
      </c>
      <c r="N162" s="32"/>
      <c r="O162" s="32"/>
      <c r="P162" s="32"/>
      <c r="Q162" s="27"/>
      <c r="R162" s="32"/>
      <c r="S162" s="32"/>
      <c r="T162" s="28"/>
      <c r="U162" s="28"/>
      <c r="V162" s="28"/>
      <c r="W162" s="32"/>
      <c r="X162" s="32"/>
      <c r="Y162" s="33"/>
      <c r="Z162" s="32"/>
      <c r="AA162" s="33"/>
      <c r="AB162" s="34"/>
      <c r="AC162" s="32"/>
      <c r="AD162" s="30"/>
      <c r="AE162" s="30"/>
      <c r="AF162" s="32"/>
      <c r="AG162" s="32"/>
      <c r="AH162" s="32"/>
      <c r="AI162" s="32"/>
      <c r="AJ162" s="32"/>
      <c r="AK162" s="32"/>
      <c r="AL162" s="32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182"/>
      <c r="AX162" s="179">
        <v>151</v>
      </c>
      <c r="AY162" s="182"/>
      <c r="BL162" s="36"/>
      <c r="BM162" s="37"/>
      <c r="BP162" s="37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4"/>
      <c r="CC162" s="25"/>
      <c r="CD162" s="25"/>
      <c r="CH162" s="182"/>
    </row>
    <row r="163" spans="1:86" s="2" customFormat="1">
      <c r="A163" s="26"/>
      <c r="B163" s="27"/>
      <c r="C163" s="32"/>
      <c r="D163" s="32"/>
      <c r="E163" s="32"/>
      <c r="F163" s="32"/>
      <c r="G163" s="29"/>
      <c r="H163" s="30"/>
      <c r="I163" s="29"/>
      <c r="J163" s="30"/>
      <c r="K163" s="146" t="str">
        <f>IFERROR(VLOOKUP($I163,'Budget Rates 2025'!$C$2:$E$155,3,0),"")</f>
        <v/>
      </c>
      <c r="L163" s="31" t="str">
        <f t="shared" si="3"/>
        <v/>
      </c>
      <c r="M163" s="31" t="str">
        <f>IF(A163=Checks!$K$9,JRF!$B163,IF(OR(JRF!A163=Checks!$K$10,JRF!A163=Checks!$K$11),JRF!$Q163,""))</f>
        <v/>
      </c>
      <c r="N163" s="32"/>
      <c r="O163" s="32"/>
      <c r="P163" s="32"/>
      <c r="Q163" s="27"/>
      <c r="R163" s="32"/>
      <c r="S163" s="32"/>
      <c r="T163" s="28"/>
      <c r="U163" s="28"/>
      <c r="V163" s="28"/>
      <c r="W163" s="32"/>
      <c r="X163" s="32"/>
      <c r="Y163" s="33"/>
      <c r="Z163" s="32"/>
      <c r="AA163" s="33"/>
      <c r="AB163" s="34"/>
      <c r="AC163" s="32"/>
      <c r="AD163" s="30"/>
      <c r="AE163" s="30"/>
      <c r="AF163" s="32"/>
      <c r="AG163" s="32"/>
      <c r="AH163" s="32"/>
      <c r="AI163" s="32"/>
      <c r="AJ163" s="32"/>
      <c r="AK163" s="32"/>
      <c r="AL163" s="32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182"/>
      <c r="AX163" s="179">
        <v>152</v>
      </c>
      <c r="AY163" s="182"/>
      <c r="BL163" s="36"/>
      <c r="BM163" s="37"/>
      <c r="BP163" s="37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4"/>
      <c r="CC163" s="25"/>
      <c r="CD163" s="25"/>
      <c r="CH163" s="182"/>
    </row>
    <row r="164" spans="1:86" s="2" customFormat="1">
      <c r="A164" s="26"/>
      <c r="B164" s="27"/>
      <c r="C164" s="32"/>
      <c r="D164" s="32"/>
      <c r="E164" s="32"/>
      <c r="F164" s="32"/>
      <c r="G164" s="29"/>
      <c r="H164" s="30"/>
      <c r="I164" s="29"/>
      <c r="J164" s="30"/>
      <c r="K164" s="146" t="str">
        <f>IFERROR(VLOOKUP($I164,'Budget Rates 2025'!$C$2:$E$155,3,0),"")</f>
        <v/>
      </c>
      <c r="L164" s="31" t="str">
        <f t="shared" si="3"/>
        <v/>
      </c>
      <c r="M164" s="31" t="str">
        <f>IF(A164=Checks!$K$9,JRF!$B164,IF(OR(JRF!A164=Checks!$K$10,JRF!A164=Checks!$K$11),JRF!$Q164,""))</f>
        <v/>
      </c>
      <c r="N164" s="32"/>
      <c r="O164" s="32"/>
      <c r="P164" s="32"/>
      <c r="Q164" s="27"/>
      <c r="R164" s="32"/>
      <c r="S164" s="32"/>
      <c r="T164" s="28"/>
      <c r="U164" s="28"/>
      <c r="V164" s="28"/>
      <c r="W164" s="32"/>
      <c r="X164" s="32"/>
      <c r="Y164" s="33"/>
      <c r="Z164" s="32"/>
      <c r="AA164" s="33"/>
      <c r="AB164" s="34"/>
      <c r="AC164" s="32"/>
      <c r="AD164" s="30"/>
      <c r="AE164" s="30"/>
      <c r="AF164" s="32"/>
      <c r="AG164" s="32"/>
      <c r="AH164" s="32"/>
      <c r="AI164" s="32"/>
      <c r="AJ164" s="32"/>
      <c r="AK164" s="32"/>
      <c r="AL164" s="32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182"/>
      <c r="AX164" s="179">
        <v>153</v>
      </c>
      <c r="AY164" s="182"/>
      <c r="BL164" s="36"/>
      <c r="BM164" s="37"/>
      <c r="BP164" s="37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  <c r="CB164" s="24"/>
      <c r="CC164" s="25"/>
      <c r="CD164" s="25"/>
      <c r="CH164" s="182"/>
    </row>
    <row r="165" spans="1:86" s="2" customFormat="1">
      <c r="A165" s="26"/>
      <c r="B165" s="27"/>
      <c r="C165" s="32"/>
      <c r="D165" s="32"/>
      <c r="E165" s="32"/>
      <c r="F165" s="32"/>
      <c r="G165" s="29"/>
      <c r="H165" s="30"/>
      <c r="I165" s="29"/>
      <c r="J165" s="30"/>
      <c r="K165" s="146" t="str">
        <f>IFERROR(VLOOKUP($I165,'Budget Rates 2025'!$C$2:$E$155,3,0),"")</f>
        <v/>
      </c>
      <c r="L165" s="31" t="str">
        <f t="shared" si="3"/>
        <v/>
      </c>
      <c r="M165" s="31" t="str">
        <f>IF(A165=Checks!$K$9,JRF!$B165,IF(OR(JRF!A165=Checks!$K$10,JRF!A165=Checks!$K$11),JRF!$Q165,""))</f>
        <v/>
      </c>
      <c r="N165" s="32"/>
      <c r="O165" s="32"/>
      <c r="P165" s="32"/>
      <c r="Q165" s="27"/>
      <c r="R165" s="32"/>
      <c r="S165" s="32"/>
      <c r="T165" s="28"/>
      <c r="U165" s="28"/>
      <c r="V165" s="28"/>
      <c r="W165" s="32"/>
      <c r="X165" s="32"/>
      <c r="Y165" s="33"/>
      <c r="Z165" s="32"/>
      <c r="AA165" s="33"/>
      <c r="AB165" s="34"/>
      <c r="AC165" s="32"/>
      <c r="AD165" s="30"/>
      <c r="AE165" s="30"/>
      <c r="AF165" s="32"/>
      <c r="AG165" s="32"/>
      <c r="AH165" s="32"/>
      <c r="AI165" s="32"/>
      <c r="AJ165" s="32"/>
      <c r="AK165" s="32"/>
      <c r="AL165" s="32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182"/>
      <c r="AX165" s="179">
        <v>154</v>
      </c>
      <c r="AY165" s="182"/>
      <c r="BL165" s="36"/>
      <c r="BM165" s="37"/>
      <c r="BP165" s="37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  <c r="CB165" s="24"/>
      <c r="CC165" s="25"/>
      <c r="CD165" s="25"/>
      <c r="CH165" s="182"/>
    </row>
    <row r="166" spans="1:86" s="2" customFormat="1">
      <c r="A166" s="26"/>
      <c r="B166" s="27"/>
      <c r="C166" s="32"/>
      <c r="D166" s="32"/>
      <c r="E166" s="32"/>
      <c r="F166" s="32"/>
      <c r="G166" s="29"/>
      <c r="H166" s="30"/>
      <c r="I166" s="29"/>
      <c r="J166" s="30"/>
      <c r="K166" s="146" t="str">
        <f>IFERROR(VLOOKUP($I166,'Budget Rates 2025'!$C$2:$E$155,3,0),"")</f>
        <v/>
      </c>
      <c r="L166" s="31" t="str">
        <f t="shared" si="3"/>
        <v/>
      </c>
      <c r="M166" s="31" t="str">
        <f>IF(A166=Checks!$K$9,JRF!$B166,IF(OR(JRF!A166=Checks!$K$10,JRF!A166=Checks!$K$11),JRF!$Q166,""))</f>
        <v/>
      </c>
      <c r="N166" s="32"/>
      <c r="O166" s="32"/>
      <c r="P166" s="32"/>
      <c r="Q166" s="27"/>
      <c r="R166" s="32"/>
      <c r="S166" s="32"/>
      <c r="T166" s="28"/>
      <c r="U166" s="28"/>
      <c r="V166" s="28"/>
      <c r="W166" s="32"/>
      <c r="X166" s="32"/>
      <c r="Y166" s="33"/>
      <c r="Z166" s="32"/>
      <c r="AA166" s="33"/>
      <c r="AB166" s="34"/>
      <c r="AC166" s="32"/>
      <c r="AD166" s="30"/>
      <c r="AE166" s="30"/>
      <c r="AF166" s="32"/>
      <c r="AG166" s="32"/>
      <c r="AH166" s="32"/>
      <c r="AI166" s="32"/>
      <c r="AJ166" s="32"/>
      <c r="AK166" s="32"/>
      <c r="AL166" s="32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182"/>
      <c r="AX166" s="179">
        <v>155</v>
      </c>
      <c r="AY166" s="182"/>
      <c r="BL166" s="36"/>
      <c r="BM166" s="37"/>
      <c r="BP166" s="37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  <c r="CB166" s="24"/>
      <c r="CC166" s="25"/>
      <c r="CD166" s="25"/>
      <c r="CH166" s="182"/>
    </row>
    <row r="167" spans="1:86" s="2" customFormat="1">
      <c r="A167" s="26"/>
      <c r="B167" s="27"/>
      <c r="C167" s="32"/>
      <c r="D167" s="32"/>
      <c r="E167" s="32"/>
      <c r="F167" s="32"/>
      <c r="G167" s="29"/>
      <c r="H167" s="30"/>
      <c r="I167" s="29"/>
      <c r="J167" s="30"/>
      <c r="K167" s="146" t="str">
        <f>IFERROR(VLOOKUP($I167,'Budget Rates 2025'!$C$2:$E$155,3,0),"")</f>
        <v/>
      </c>
      <c r="L167" s="31" t="str">
        <f t="shared" si="3"/>
        <v/>
      </c>
      <c r="M167" s="31" t="str">
        <f>IF(A167=Checks!$K$9,JRF!$B167,IF(OR(JRF!A167=Checks!$K$10,JRF!A167=Checks!$K$11),JRF!$Q167,""))</f>
        <v/>
      </c>
      <c r="N167" s="32"/>
      <c r="O167" s="32"/>
      <c r="P167" s="32"/>
      <c r="Q167" s="27"/>
      <c r="R167" s="32"/>
      <c r="S167" s="32"/>
      <c r="T167" s="28"/>
      <c r="U167" s="28"/>
      <c r="V167" s="28"/>
      <c r="W167" s="32"/>
      <c r="X167" s="32"/>
      <c r="Y167" s="33"/>
      <c r="Z167" s="32"/>
      <c r="AA167" s="33"/>
      <c r="AB167" s="34"/>
      <c r="AC167" s="32"/>
      <c r="AD167" s="30"/>
      <c r="AE167" s="30"/>
      <c r="AF167" s="32"/>
      <c r="AG167" s="32"/>
      <c r="AH167" s="32"/>
      <c r="AI167" s="32"/>
      <c r="AJ167" s="32"/>
      <c r="AK167" s="32"/>
      <c r="AL167" s="32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182"/>
      <c r="AX167" s="179">
        <v>156</v>
      </c>
      <c r="AY167" s="182"/>
      <c r="BL167" s="36"/>
      <c r="BM167" s="37"/>
      <c r="BP167" s="37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4"/>
      <c r="CC167" s="25"/>
      <c r="CD167" s="25"/>
      <c r="CH167" s="182"/>
    </row>
    <row r="168" spans="1:86" s="2" customFormat="1">
      <c r="A168" s="26"/>
      <c r="B168" s="27"/>
      <c r="C168" s="32"/>
      <c r="D168" s="32"/>
      <c r="E168" s="32"/>
      <c r="F168" s="32"/>
      <c r="G168" s="29"/>
      <c r="H168" s="30"/>
      <c r="I168" s="29"/>
      <c r="J168" s="30"/>
      <c r="K168" s="146" t="str">
        <f>IFERROR(VLOOKUP($I168,'Budget Rates 2025'!$C$2:$E$155,3,0),"")</f>
        <v/>
      </c>
      <c r="L168" s="31" t="str">
        <f t="shared" si="3"/>
        <v/>
      </c>
      <c r="M168" s="31" t="str">
        <f>IF(A168=Checks!$K$9,JRF!$B168,IF(OR(JRF!A168=Checks!$K$10,JRF!A168=Checks!$K$11),JRF!$Q168,""))</f>
        <v/>
      </c>
      <c r="N168" s="32"/>
      <c r="O168" s="32"/>
      <c r="P168" s="32"/>
      <c r="Q168" s="27"/>
      <c r="R168" s="32"/>
      <c r="S168" s="32"/>
      <c r="T168" s="28"/>
      <c r="U168" s="28"/>
      <c r="V168" s="28"/>
      <c r="W168" s="32"/>
      <c r="X168" s="32"/>
      <c r="Y168" s="33"/>
      <c r="Z168" s="32"/>
      <c r="AA168" s="33"/>
      <c r="AB168" s="34"/>
      <c r="AC168" s="32"/>
      <c r="AD168" s="30"/>
      <c r="AE168" s="30"/>
      <c r="AF168" s="32"/>
      <c r="AG168" s="32"/>
      <c r="AH168" s="32"/>
      <c r="AI168" s="32"/>
      <c r="AJ168" s="32"/>
      <c r="AK168" s="32"/>
      <c r="AL168" s="32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182"/>
      <c r="AX168" s="179">
        <v>157</v>
      </c>
      <c r="AY168" s="182"/>
      <c r="BL168" s="36"/>
      <c r="BM168" s="37"/>
      <c r="BP168" s="37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4"/>
      <c r="CC168" s="25"/>
      <c r="CD168" s="25"/>
      <c r="CH168" s="182"/>
    </row>
    <row r="169" spans="1:86" s="2" customFormat="1">
      <c r="A169" s="26"/>
      <c r="B169" s="27"/>
      <c r="C169" s="32"/>
      <c r="D169" s="32"/>
      <c r="E169" s="32"/>
      <c r="F169" s="32"/>
      <c r="G169" s="29"/>
      <c r="H169" s="30"/>
      <c r="I169" s="29"/>
      <c r="J169" s="30"/>
      <c r="K169" s="146" t="str">
        <f>IFERROR(VLOOKUP($I169,'Budget Rates 2025'!$C$2:$E$155,3,0),"")</f>
        <v/>
      </c>
      <c r="L169" s="31" t="str">
        <f t="shared" si="3"/>
        <v/>
      </c>
      <c r="M169" s="31" t="str">
        <f>IF(A169=Checks!$K$9,JRF!$B169,IF(OR(JRF!A169=Checks!$K$10,JRF!A169=Checks!$K$11),JRF!$Q169,""))</f>
        <v/>
      </c>
      <c r="N169" s="32"/>
      <c r="O169" s="32"/>
      <c r="P169" s="32"/>
      <c r="Q169" s="27"/>
      <c r="R169" s="32"/>
      <c r="S169" s="32"/>
      <c r="T169" s="28"/>
      <c r="U169" s="28"/>
      <c r="V169" s="28"/>
      <c r="W169" s="32"/>
      <c r="X169" s="32"/>
      <c r="Y169" s="33"/>
      <c r="Z169" s="32"/>
      <c r="AA169" s="33"/>
      <c r="AB169" s="34"/>
      <c r="AC169" s="32"/>
      <c r="AD169" s="30"/>
      <c r="AE169" s="30"/>
      <c r="AF169" s="32"/>
      <c r="AG169" s="32"/>
      <c r="AH169" s="32"/>
      <c r="AI169" s="32"/>
      <c r="AJ169" s="32"/>
      <c r="AK169" s="32"/>
      <c r="AL169" s="32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182"/>
      <c r="AX169" s="179">
        <v>158</v>
      </c>
      <c r="AY169" s="182"/>
      <c r="BL169" s="36"/>
      <c r="BM169" s="37"/>
      <c r="BP169" s="37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4"/>
      <c r="CC169" s="25"/>
      <c r="CD169" s="25"/>
      <c r="CH169" s="182"/>
    </row>
    <row r="170" spans="1:86" s="2" customFormat="1">
      <c r="A170" s="26"/>
      <c r="B170" s="27"/>
      <c r="C170" s="32"/>
      <c r="D170" s="32"/>
      <c r="E170" s="32"/>
      <c r="F170" s="32"/>
      <c r="G170" s="29"/>
      <c r="H170" s="30"/>
      <c r="I170" s="29"/>
      <c r="J170" s="30"/>
      <c r="K170" s="146" t="str">
        <f>IFERROR(VLOOKUP($I170,'Budget Rates 2025'!$C$2:$E$155,3,0),"")</f>
        <v/>
      </c>
      <c r="L170" s="31" t="str">
        <f t="shared" si="3"/>
        <v/>
      </c>
      <c r="M170" s="31" t="str">
        <f>IF(A170=Checks!$K$9,JRF!$B170,IF(OR(JRF!A170=Checks!$K$10,JRF!A170=Checks!$K$11),JRF!$Q170,""))</f>
        <v/>
      </c>
      <c r="N170" s="32"/>
      <c r="O170" s="32"/>
      <c r="P170" s="32"/>
      <c r="Q170" s="27"/>
      <c r="R170" s="32"/>
      <c r="S170" s="32"/>
      <c r="T170" s="28"/>
      <c r="U170" s="28"/>
      <c r="V170" s="28"/>
      <c r="W170" s="32"/>
      <c r="X170" s="32"/>
      <c r="Y170" s="33"/>
      <c r="Z170" s="32"/>
      <c r="AA170" s="33"/>
      <c r="AB170" s="34"/>
      <c r="AC170" s="32"/>
      <c r="AD170" s="30"/>
      <c r="AE170" s="30"/>
      <c r="AF170" s="32"/>
      <c r="AG170" s="32"/>
      <c r="AH170" s="32"/>
      <c r="AI170" s="32"/>
      <c r="AJ170" s="32"/>
      <c r="AK170" s="32"/>
      <c r="AL170" s="32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182"/>
      <c r="AX170" s="179">
        <v>159</v>
      </c>
      <c r="AY170" s="182"/>
      <c r="BL170" s="36"/>
      <c r="BM170" s="37"/>
      <c r="BP170" s="37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4"/>
      <c r="CC170" s="25"/>
      <c r="CD170" s="25"/>
      <c r="CH170" s="182"/>
    </row>
    <row r="171" spans="1:86" s="2" customFormat="1">
      <c r="A171" s="26"/>
      <c r="B171" s="27"/>
      <c r="C171" s="32"/>
      <c r="D171" s="32"/>
      <c r="E171" s="32"/>
      <c r="F171" s="32"/>
      <c r="G171" s="29"/>
      <c r="H171" s="30"/>
      <c r="I171" s="29"/>
      <c r="J171" s="30"/>
      <c r="K171" s="146" t="str">
        <f>IFERROR(VLOOKUP($I171,'Budget Rates 2025'!$C$2:$E$155,3,0),"")</f>
        <v/>
      </c>
      <c r="L171" s="31" t="str">
        <f t="shared" si="3"/>
        <v/>
      </c>
      <c r="M171" s="31" t="str">
        <f>IF(A171=Checks!$K$9,JRF!$B171,IF(OR(JRF!A171=Checks!$K$10,JRF!A171=Checks!$K$11),JRF!$Q171,""))</f>
        <v/>
      </c>
      <c r="N171" s="32"/>
      <c r="O171" s="32"/>
      <c r="P171" s="32"/>
      <c r="Q171" s="27"/>
      <c r="R171" s="32"/>
      <c r="S171" s="32"/>
      <c r="T171" s="28"/>
      <c r="U171" s="28"/>
      <c r="V171" s="28"/>
      <c r="W171" s="32"/>
      <c r="X171" s="32"/>
      <c r="Y171" s="33"/>
      <c r="Z171" s="32"/>
      <c r="AA171" s="33"/>
      <c r="AB171" s="34"/>
      <c r="AC171" s="32"/>
      <c r="AD171" s="30"/>
      <c r="AE171" s="30"/>
      <c r="AF171" s="32"/>
      <c r="AG171" s="32"/>
      <c r="AH171" s="32"/>
      <c r="AI171" s="32"/>
      <c r="AJ171" s="32"/>
      <c r="AK171" s="32"/>
      <c r="AL171" s="32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182"/>
      <c r="AX171" s="179">
        <v>160</v>
      </c>
      <c r="AY171" s="182"/>
      <c r="BL171" s="36"/>
      <c r="BM171" s="37"/>
      <c r="BP171" s="37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4"/>
      <c r="CC171" s="25"/>
      <c r="CD171" s="25"/>
      <c r="CH171" s="182"/>
    </row>
    <row r="172" spans="1:86" s="2" customFormat="1">
      <c r="A172" s="26"/>
      <c r="B172" s="27"/>
      <c r="C172" s="32"/>
      <c r="D172" s="32"/>
      <c r="E172" s="32"/>
      <c r="F172" s="32"/>
      <c r="G172" s="29"/>
      <c r="H172" s="30"/>
      <c r="I172" s="29"/>
      <c r="J172" s="30"/>
      <c r="K172" s="146" t="str">
        <f>IFERROR(VLOOKUP($I172,'Budget Rates 2025'!$C$2:$E$155,3,0),"")</f>
        <v/>
      </c>
      <c r="L172" s="31" t="str">
        <f t="shared" si="3"/>
        <v/>
      </c>
      <c r="M172" s="31" t="str">
        <f>IF(A172=Checks!$K$9,JRF!$B172,IF(OR(JRF!A172=Checks!$K$10,JRF!A172=Checks!$K$11),JRF!$Q172,""))</f>
        <v/>
      </c>
      <c r="N172" s="32"/>
      <c r="O172" s="32"/>
      <c r="P172" s="32"/>
      <c r="Q172" s="27"/>
      <c r="R172" s="32"/>
      <c r="S172" s="32"/>
      <c r="T172" s="28"/>
      <c r="U172" s="28"/>
      <c r="V172" s="28"/>
      <c r="W172" s="32"/>
      <c r="X172" s="32"/>
      <c r="Y172" s="33"/>
      <c r="Z172" s="32"/>
      <c r="AA172" s="33"/>
      <c r="AB172" s="34"/>
      <c r="AC172" s="32"/>
      <c r="AD172" s="30"/>
      <c r="AE172" s="30"/>
      <c r="AF172" s="32"/>
      <c r="AG172" s="32"/>
      <c r="AH172" s="32"/>
      <c r="AI172" s="32"/>
      <c r="AJ172" s="32"/>
      <c r="AK172" s="32"/>
      <c r="AL172" s="32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182"/>
      <c r="AX172" s="179">
        <v>161</v>
      </c>
      <c r="AY172" s="182"/>
      <c r="BL172" s="36"/>
      <c r="BM172" s="37"/>
      <c r="BP172" s="37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4"/>
      <c r="CC172" s="25"/>
      <c r="CD172" s="25"/>
      <c r="CH172" s="182"/>
    </row>
    <row r="173" spans="1:86" s="2" customFormat="1">
      <c r="A173" s="26"/>
      <c r="B173" s="27"/>
      <c r="C173" s="32"/>
      <c r="D173" s="32"/>
      <c r="E173" s="32"/>
      <c r="F173" s="32"/>
      <c r="G173" s="29"/>
      <c r="H173" s="30"/>
      <c r="I173" s="29"/>
      <c r="J173" s="30"/>
      <c r="K173" s="146" t="str">
        <f>IFERROR(VLOOKUP($I173,'Budget Rates 2025'!$C$2:$E$155,3,0),"")</f>
        <v/>
      </c>
      <c r="L173" s="31" t="str">
        <f t="shared" si="3"/>
        <v/>
      </c>
      <c r="M173" s="31" t="str">
        <f>IF(A173=Checks!$K$9,JRF!$B173,IF(OR(JRF!A173=Checks!$K$10,JRF!A173=Checks!$K$11),JRF!$Q173,""))</f>
        <v/>
      </c>
      <c r="N173" s="32"/>
      <c r="O173" s="32"/>
      <c r="P173" s="32"/>
      <c r="Q173" s="27"/>
      <c r="R173" s="32"/>
      <c r="S173" s="32"/>
      <c r="T173" s="28"/>
      <c r="U173" s="28"/>
      <c r="V173" s="28"/>
      <c r="W173" s="32"/>
      <c r="X173" s="32"/>
      <c r="Y173" s="33"/>
      <c r="Z173" s="32"/>
      <c r="AA173" s="33"/>
      <c r="AB173" s="34"/>
      <c r="AC173" s="32"/>
      <c r="AD173" s="30"/>
      <c r="AE173" s="30"/>
      <c r="AF173" s="32"/>
      <c r="AG173" s="32"/>
      <c r="AH173" s="32"/>
      <c r="AI173" s="32"/>
      <c r="AJ173" s="32"/>
      <c r="AK173" s="32"/>
      <c r="AL173" s="32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182"/>
      <c r="AX173" s="179">
        <v>162</v>
      </c>
      <c r="AY173" s="182"/>
      <c r="BL173" s="36"/>
      <c r="BM173" s="37"/>
      <c r="BP173" s="37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4"/>
      <c r="CC173" s="25"/>
      <c r="CD173" s="25"/>
      <c r="CH173" s="182"/>
    </row>
    <row r="174" spans="1:86" s="2" customFormat="1">
      <c r="A174" s="26"/>
      <c r="B174" s="27"/>
      <c r="C174" s="32"/>
      <c r="D174" s="32"/>
      <c r="E174" s="32"/>
      <c r="F174" s="32"/>
      <c r="G174" s="29"/>
      <c r="H174" s="30"/>
      <c r="I174" s="29"/>
      <c r="J174" s="30"/>
      <c r="K174" s="146" t="str">
        <f>IFERROR(VLOOKUP($I174,'Budget Rates 2025'!$C$2:$E$155,3,0),"")</f>
        <v/>
      </c>
      <c r="L174" s="31" t="str">
        <f t="shared" si="3"/>
        <v/>
      </c>
      <c r="M174" s="31" t="str">
        <f>IF(A174=Checks!$K$9,JRF!$B174,IF(OR(JRF!A174=Checks!$K$10,JRF!A174=Checks!$K$11),JRF!$Q174,""))</f>
        <v/>
      </c>
      <c r="N174" s="32"/>
      <c r="O174" s="32"/>
      <c r="P174" s="32"/>
      <c r="Q174" s="27"/>
      <c r="R174" s="32"/>
      <c r="S174" s="32"/>
      <c r="T174" s="28"/>
      <c r="U174" s="28"/>
      <c r="V174" s="28"/>
      <c r="W174" s="32"/>
      <c r="X174" s="32"/>
      <c r="Y174" s="33"/>
      <c r="Z174" s="32"/>
      <c r="AA174" s="33"/>
      <c r="AB174" s="34"/>
      <c r="AC174" s="32"/>
      <c r="AD174" s="30"/>
      <c r="AE174" s="30"/>
      <c r="AF174" s="32"/>
      <c r="AG174" s="32"/>
      <c r="AH174" s="32"/>
      <c r="AI174" s="32"/>
      <c r="AJ174" s="32"/>
      <c r="AK174" s="32"/>
      <c r="AL174" s="32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182"/>
      <c r="AX174" s="179">
        <v>163</v>
      </c>
      <c r="AY174" s="182"/>
      <c r="BL174" s="36"/>
      <c r="BM174" s="37"/>
      <c r="BP174" s="37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4"/>
      <c r="CC174" s="25"/>
      <c r="CD174" s="25"/>
      <c r="CH174" s="182"/>
    </row>
    <row r="175" spans="1:86" s="2" customFormat="1">
      <c r="A175" s="26"/>
      <c r="B175" s="27"/>
      <c r="C175" s="32"/>
      <c r="D175" s="32"/>
      <c r="E175" s="32"/>
      <c r="F175" s="32"/>
      <c r="G175" s="29"/>
      <c r="H175" s="30"/>
      <c r="I175" s="29"/>
      <c r="J175" s="30"/>
      <c r="K175" s="146" t="str">
        <f>IFERROR(VLOOKUP($I175,'Budget Rates 2025'!$C$2:$E$155,3,0),"")</f>
        <v/>
      </c>
      <c r="L175" s="31" t="str">
        <f t="shared" si="3"/>
        <v/>
      </c>
      <c r="M175" s="31" t="str">
        <f>IF(A175=Checks!$K$9,JRF!$B175,IF(OR(JRF!A175=Checks!$K$10,JRF!A175=Checks!$K$11),JRF!$Q175,""))</f>
        <v/>
      </c>
      <c r="N175" s="32"/>
      <c r="O175" s="32"/>
      <c r="P175" s="32"/>
      <c r="Q175" s="27"/>
      <c r="R175" s="32"/>
      <c r="S175" s="32"/>
      <c r="T175" s="28"/>
      <c r="U175" s="28"/>
      <c r="V175" s="28"/>
      <c r="W175" s="32"/>
      <c r="X175" s="32"/>
      <c r="Y175" s="33"/>
      <c r="Z175" s="32"/>
      <c r="AA175" s="33"/>
      <c r="AB175" s="34"/>
      <c r="AC175" s="32"/>
      <c r="AD175" s="30"/>
      <c r="AE175" s="30"/>
      <c r="AF175" s="32"/>
      <c r="AG175" s="32"/>
      <c r="AH175" s="32"/>
      <c r="AI175" s="32"/>
      <c r="AJ175" s="32"/>
      <c r="AK175" s="32"/>
      <c r="AL175" s="32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182"/>
      <c r="AX175" s="179">
        <v>164</v>
      </c>
      <c r="AY175" s="182"/>
      <c r="BL175" s="36"/>
      <c r="BM175" s="37"/>
      <c r="BP175" s="37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4"/>
      <c r="CC175" s="25"/>
      <c r="CD175" s="25"/>
      <c r="CH175" s="182"/>
    </row>
    <row r="176" spans="1:86" s="2" customFormat="1">
      <c r="A176" s="26"/>
      <c r="B176" s="27"/>
      <c r="C176" s="32"/>
      <c r="D176" s="32"/>
      <c r="E176" s="32"/>
      <c r="F176" s="32"/>
      <c r="G176" s="29"/>
      <c r="H176" s="30"/>
      <c r="I176" s="29"/>
      <c r="J176" s="30"/>
      <c r="K176" s="146" t="str">
        <f>IFERROR(VLOOKUP($I176,'Budget Rates 2025'!$C$2:$E$155,3,0),"")</f>
        <v/>
      </c>
      <c r="L176" s="31" t="str">
        <f t="shared" si="3"/>
        <v/>
      </c>
      <c r="M176" s="31" t="str">
        <f>IF(A176=Checks!$K$9,JRF!$B176,IF(OR(JRF!A176=Checks!$K$10,JRF!A176=Checks!$K$11),JRF!$Q176,""))</f>
        <v/>
      </c>
      <c r="N176" s="32"/>
      <c r="O176" s="32"/>
      <c r="P176" s="32"/>
      <c r="Q176" s="27"/>
      <c r="R176" s="32"/>
      <c r="S176" s="32"/>
      <c r="T176" s="28"/>
      <c r="U176" s="28"/>
      <c r="V176" s="28"/>
      <c r="W176" s="32"/>
      <c r="X176" s="32"/>
      <c r="Y176" s="33"/>
      <c r="Z176" s="32"/>
      <c r="AA176" s="33"/>
      <c r="AB176" s="34"/>
      <c r="AC176" s="32"/>
      <c r="AD176" s="30"/>
      <c r="AE176" s="30"/>
      <c r="AF176" s="32"/>
      <c r="AG176" s="32"/>
      <c r="AH176" s="32"/>
      <c r="AI176" s="32"/>
      <c r="AJ176" s="32"/>
      <c r="AK176" s="32"/>
      <c r="AL176" s="32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182"/>
      <c r="AX176" s="179">
        <v>165</v>
      </c>
      <c r="AY176" s="182"/>
      <c r="BL176" s="36"/>
      <c r="BM176" s="37"/>
      <c r="BP176" s="37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4"/>
      <c r="CC176" s="25"/>
      <c r="CD176" s="25"/>
      <c r="CH176" s="182"/>
    </row>
    <row r="177" spans="1:86" s="2" customFormat="1">
      <c r="A177" s="26"/>
      <c r="B177" s="27"/>
      <c r="C177" s="32"/>
      <c r="D177" s="32"/>
      <c r="E177" s="32"/>
      <c r="F177" s="32"/>
      <c r="G177" s="29"/>
      <c r="H177" s="30"/>
      <c r="I177" s="29"/>
      <c r="J177" s="30"/>
      <c r="K177" s="146" t="str">
        <f>IFERROR(VLOOKUP($I177,'Budget Rates 2025'!$C$2:$E$155,3,0),"")</f>
        <v/>
      </c>
      <c r="L177" s="31" t="str">
        <f t="shared" si="3"/>
        <v/>
      </c>
      <c r="M177" s="31" t="str">
        <f>IF(A177=Checks!$K$9,JRF!$B177,IF(OR(JRF!A177=Checks!$K$10,JRF!A177=Checks!$K$11),JRF!$Q177,""))</f>
        <v/>
      </c>
      <c r="N177" s="32"/>
      <c r="O177" s="32"/>
      <c r="P177" s="32"/>
      <c r="Q177" s="27"/>
      <c r="R177" s="32"/>
      <c r="S177" s="32"/>
      <c r="T177" s="28"/>
      <c r="U177" s="28"/>
      <c r="V177" s="28"/>
      <c r="W177" s="32"/>
      <c r="X177" s="32"/>
      <c r="Y177" s="33"/>
      <c r="Z177" s="32"/>
      <c r="AA177" s="33"/>
      <c r="AB177" s="34"/>
      <c r="AC177" s="32"/>
      <c r="AD177" s="30"/>
      <c r="AE177" s="30"/>
      <c r="AF177" s="32"/>
      <c r="AG177" s="32"/>
      <c r="AH177" s="32"/>
      <c r="AI177" s="32"/>
      <c r="AJ177" s="32"/>
      <c r="AK177" s="32"/>
      <c r="AL177" s="32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182"/>
      <c r="AX177" s="179">
        <v>166</v>
      </c>
      <c r="AY177" s="182"/>
      <c r="BL177" s="36"/>
      <c r="BM177" s="37"/>
      <c r="BP177" s="37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4"/>
      <c r="CC177" s="25"/>
      <c r="CD177" s="25"/>
      <c r="CH177" s="182"/>
    </row>
    <row r="178" spans="1:86" s="2" customFormat="1">
      <c r="A178" s="26"/>
      <c r="B178" s="27"/>
      <c r="C178" s="32"/>
      <c r="D178" s="32"/>
      <c r="E178" s="32"/>
      <c r="F178" s="32"/>
      <c r="G178" s="29"/>
      <c r="H178" s="30"/>
      <c r="I178" s="29"/>
      <c r="J178" s="30"/>
      <c r="K178" s="146" t="str">
        <f>IFERROR(VLOOKUP($I178,'Budget Rates 2025'!$C$2:$E$155,3,0),"")</f>
        <v/>
      </c>
      <c r="L178" s="31" t="str">
        <f t="shared" si="3"/>
        <v/>
      </c>
      <c r="M178" s="31" t="str">
        <f>IF(A178=Checks!$K$9,JRF!$B178,IF(OR(JRF!A178=Checks!$K$10,JRF!A178=Checks!$K$11),JRF!$Q178,""))</f>
        <v/>
      </c>
      <c r="N178" s="32"/>
      <c r="O178" s="32"/>
      <c r="P178" s="32"/>
      <c r="Q178" s="27"/>
      <c r="R178" s="32"/>
      <c r="S178" s="32"/>
      <c r="T178" s="28"/>
      <c r="U178" s="28"/>
      <c r="V178" s="28"/>
      <c r="W178" s="32"/>
      <c r="X178" s="32"/>
      <c r="Y178" s="33"/>
      <c r="Z178" s="32"/>
      <c r="AA178" s="33"/>
      <c r="AB178" s="34"/>
      <c r="AC178" s="32"/>
      <c r="AD178" s="30"/>
      <c r="AE178" s="30"/>
      <c r="AF178" s="32"/>
      <c r="AG178" s="32"/>
      <c r="AH178" s="32"/>
      <c r="AI178" s="32"/>
      <c r="AJ178" s="32"/>
      <c r="AK178" s="32"/>
      <c r="AL178" s="32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182"/>
      <c r="AX178" s="179">
        <v>167</v>
      </c>
      <c r="AY178" s="182"/>
      <c r="BL178" s="36"/>
      <c r="BM178" s="37"/>
      <c r="BP178" s="37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4"/>
      <c r="CC178" s="25"/>
      <c r="CD178" s="25"/>
      <c r="CH178" s="182"/>
    </row>
    <row r="179" spans="1:86" s="2" customFormat="1">
      <c r="A179" s="26"/>
      <c r="B179" s="27"/>
      <c r="C179" s="32"/>
      <c r="D179" s="32"/>
      <c r="E179" s="32"/>
      <c r="F179" s="32"/>
      <c r="G179" s="29"/>
      <c r="H179" s="30"/>
      <c r="I179" s="29"/>
      <c r="J179" s="30"/>
      <c r="K179" s="146" t="str">
        <f>IFERROR(VLOOKUP($I179,'Budget Rates 2025'!$C$2:$E$155,3,0),"")</f>
        <v/>
      </c>
      <c r="L179" s="31" t="str">
        <f t="shared" si="3"/>
        <v/>
      </c>
      <c r="M179" s="31" t="str">
        <f>IF(A179=Checks!$K$9,JRF!$B179,IF(OR(JRF!A179=Checks!$K$10,JRF!A179=Checks!$K$11),JRF!$Q179,""))</f>
        <v/>
      </c>
      <c r="N179" s="32"/>
      <c r="O179" s="32"/>
      <c r="P179" s="32"/>
      <c r="Q179" s="27"/>
      <c r="R179" s="32"/>
      <c r="S179" s="32"/>
      <c r="T179" s="28"/>
      <c r="U179" s="28"/>
      <c r="V179" s="28"/>
      <c r="W179" s="32"/>
      <c r="X179" s="32"/>
      <c r="Y179" s="33"/>
      <c r="Z179" s="32"/>
      <c r="AA179" s="33"/>
      <c r="AB179" s="34"/>
      <c r="AC179" s="32"/>
      <c r="AD179" s="30"/>
      <c r="AE179" s="30"/>
      <c r="AF179" s="32"/>
      <c r="AG179" s="32"/>
      <c r="AH179" s="32"/>
      <c r="AI179" s="32"/>
      <c r="AJ179" s="32"/>
      <c r="AK179" s="32"/>
      <c r="AL179" s="32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182"/>
      <c r="AX179" s="179">
        <v>168</v>
      </c>
      <c r="AY179" s="182"/>
      <c r="BL179" s="36"/>
      <c r="BM179" s="37"/>
      <c r="BP179" s="37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4"/>
      <c r="CC179" s="25"/>
      <c r="CD179" s="25"/>
      <c r="CH179" s="182"/>
    </row>
    <row r="180" spans="1:86" s="2" customFormat="1">
      <c r="A180" s="26"/>
      <c r="B180" s="27"/>
      <c r="C180" s="32"/>
      <c r="D180" s="32"/>
      <c r="E180" s="32"/>
      <c r="F180" s="32"/>
      <c r="G180" s="29"/>
      <c r="H180" s="30"/>
      <c r="I180" s="29"/>
      <c r="J180" s="30"/>
      <c r="K180" s="146" t="str">
        <f>IFERROR(VLOOKUP($I180,'Budget Rates 2025'!$C$2:$E$155,3,0),"")</f>
        <v/>
      </c>
      <c r="L180" s="31" t="str">
        <f t="shared" si="3"/>
        <v/>
      </c>
      <c r="M180" s="31" t="str">
        <f>IF(A180=Checks!$K$9,JRF!$B180,IF(OR(JRF!A180=Checks!$K$10,JRF!A180=Checks!$K$11),JRF!$Q180,""))</f>
        <v/>
      </c>
      <c r="N180" s="32"/>
      <c r="O180" s="32"/>
      <c r="P180" s="32"/>
      <c r="Q180" s="27"/>
      <c r="R180" s="32"/>
      <c r="S180" s="32"/>
      <c r="T180" s="28"/>
      <c r="U180" s="28"/>
      <c r="V180" s="28"/>
      <c r="W180" s="32"/>
      <c r="X180" s="32"/>
      <c r="Y180" s="33"/>
      <c r="Z180" s="32"/>
      <c r="AA180" s="33"/>
      <c r="AB180" s="34"/>
      <c r="AC180" s="32"/>
      <c r="AD180" s="30"/>
      <c r="AE180" s="30"/>
      <c r="AF180" s="32"/>
      <c r="AG180" s="32"/>
      <c r="AH180" s="32"/>
      <c r="AI180" s="32"/>
      <c r="AJ180" s="32"/>
      <c r="AK180" s="32"/>
      <c r="AL180" s="32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182"/>
      <c r="AX180" s="179">
        <v>169</v>
      </c>
      <c r="AY180" s="182"/>
      <c r="BL180" s="36"/>
      <c r="BM180" s="37"/>
      <c r="BP180" s="37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4"/>
      <c r="CC180" s="25"/>
      <c r="CD180" s="25"/>
      <c r="CH180" s="182"/>
    </row>
    <row r="181" spans="1:86" s="2" customFormat="1">
      <c r="A181" s="26"/>
      <c r="B181" s="27"/>
      <c r="C181" s="32"/>
      <c r="D181" s="32"/>
      <c r="E181" s="32"/>
      <c r="F181" s="32"/>
      <c r="G181" s="29"/>
      <c r="H181" s="30"/>
      <c r="I181" s="29"/>
      <c r="J181" s="30"/>
      <c r="K181" s="146" t="str">
        <f>IFERROR(VLOOKUP($I181,'Budget Rates 2025'!$C$2:$E$155,3,0),"")</f>
        <v/>
      </c>
      <c r="L181" s="31" t="str">
        <f t="shared" si="3"/>
        <v/>
      </c>
      <c r="M181" s="31" t="str">
        <f>IF(A181=Checks!$K$9,JRF!$B181,IF(OR(JRF!A181=Checks!$K$10,JRF!A181=Checks!$K$11),JRF!$Q181,""))</f>
        <v/>
      </c>
      <c r="N181" s="32"/>
      <c r="O181" s="32"/>
      <c r="P181" s="32"/>
      <c r="Q181" s="27"/>
      <c r="R181" s="32"/>
      <c r="S181" s="32"/>
      <c r="T181" s="28"/>
      <c r="U181" s="28"/>
      <c r="V181" s="28"/>
      <c r="W181" s="32"/>
      <c r="X181" s="32"/>
      <c r="Y181" s="33"/>
      <c r="Z181" s="32"/>
      <c r="AA181" s="33"/>
      <c r="AB181" s="34"/>
      <c r="AC181" s="32"/>
      <c r="AD181" s="30"/>
      <c r="AE181" s="30"/>
      <c r="AF181" s="32"/>
      <c r="AG181" s="32"/>
      <c r="AH181" s="32"/>
      <c r="AI181" s="32"/>
      <c r="AJ181" s="32"/>
      <c r="AK181" s="32"/>
      <c r="AL181" s="32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182"/>
      <c r="AX181" s="179">
        <v>170</v>
      </c>
      <c r="AY181" s="182"/>
      <c r="BL181" s="36"/>
      <c r="BM181" s="37"/>
      <c r="BP181" s="37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4"/>
      <c r="CC181" s="25"/>
      <c r="CD181" s="25"/>
      <c r="CH181" s="182"/>
    </row>
    <row r="182" spans="1:86" s="2" customFormat="1">
      <c r="A182" s="26"/>
      <c r="B182" s="27"/>
      <c r="C182" s="32"/>
      <c r="D182" s="32"/>
      <c r="E182" s="32"/>
      <c r="F182" s="32"/>
      <c r="G182" s="29"/>
      <c r="H182" s="30"/>
      <c r="I182" s="29"/>
      <c r="J182" s="30"/>
      <c r="K182" s="146" t="str">
        <f>IFERROR(VLOOKUP($I182,'Budget Rates 2025'!$C$2:$E$155,3,0),"")</f>
        <v/>
      </c>
      <c r="L182" s="31" t="str">
        <f t="shared" si="3"/>
        <v/>
      </c>
      <c r="M182" s="31" t="str">
        <f>IF(A182=Checks!$K$9,JRF!$B182,IF(OR(JRF!A182=Checks!$K$10,JRF!A182=Checks!$K$11),JRF!$Q182,""))</f>
        <v/>
      </c>
      <c r="N182" s="32"/>
      <c r="O182" s="32"/>
      <c r="P182" s="32"/>
      <c r="Q182" s="27"/>
      <c r="R182" s="32"/>
      <c r="S182" s="32"/>
      <c r="T182" s="28"/>
      <c r="U182" s="28"/>
      <c r="V182" s="28"/>
      <c r="W182" s="32"/>
      <c r="X182" s="32"/>
      <c r="Y182" s="33"/>
      <c r="Z182" s="32"/>
      <c r="AA182" s="33"/>
      <c r="AB182" s="34"/>
      <c r="AC182" s="32"/>
      <c r="AD182" s="30"/>
      <c r="AE182" s="30"/>
      <c r="AF182" s="32"/>
      <c r="AG182" s="32"/>
      <c r="AH182" s="32"/>
      <c r="AI182" s="32"/>
      <c r="AJ182" s="32"/>
      <c r="AK182" s="32"/>
      <c r="AL182" s="32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182"/>
      <c r="AX182" s="179">
        <v>171</v>
      </c>
      <c r="AY182" s="182"/>
      <c r="BL182" s="36"/>
      <c r="BM182" s="37"/>
      <c r="BP182" s="37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4"/>
      <c r="CC182" s="25"/>
      <c r="CD182" s="25"/>
      <c r="CH182" s="182"/>
    </row>
    <row r="183" spans="1:86" s="2" customFormat="1">
      <c r="A183" s="26"/>
      <c r="B183" s="27"/>
      <c r="C183" s="32"/>
      <c r="D183" s="32"/>
      <c r="E183" s="32"/>
      <c r="F183" s="32"/>
      <c r="G183" s="29"/>
      <c r="H183" s="30"/>
      <c r="I183" s="29"/>
      <c r="J183" s="30"/>
      <c r="K183" s="146" t="str">
        <f>IFERROR(VLOOKUP($I183,'Budget Rates 2025'!$C$2:$E$155,3,0),"")</f>
        <v/>
      </c>
      <c r="L183" s="31" t="str">
        <f t="shared" si="3"/>
        <v/>
      </c>
      <c r="M183" s="31" t="str">
        <f>IF(A183=Checks!$K$9,JRF!$B183,IF(OR(JRF!A183=Checks!$K$10,JRF!A183=Checks!$K$11),JRF!$Q183,""))</f>
        <v/>
      </c>
      <c r="N183" s="32"/>
      <c r="O183" s="32"/>
      <c r="P183" s="32"/>
      <c r="Q183" s="27"/>
      <c r="R183" s="32"/>
      <c r="S183" s="32"/>
      <c r="T183" s="28"/>
      <c r="U183" s="28"/>
      <c r="V183" s="28"/>
      <c r="W183" s="32"/>
      <c r="X183" s="32"/>
      <c r="Y183" s="33"/>
      <c r="Z183" s="32"/>
      <c r="AA183" s="33"/>
      <c r="AB183" s="34"/>
      <c r="AC183" s="32"/>
      <c r="AD183" s="30"/>
      <c r="AE183" s="30"/>
      <c r="AF183" s="32"/>
      <c r="AG183" s="32"/>
      <c r="AH183" s="32"/>
      <c r="AI183" s="32"/>
      <c r="AJ183" s="32"/>
      <c r="AK183" s="32"/>
      <c r="AL183" s="32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182"/>
      <c r="AX183" s="179">
        <v>172</v>
      </c>
      <c r="AY183" s="182"/>
      <c r="BL183" s="36"/>
      <c r="BM183" s="37"/>
      <c r="BP183" s="37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4"/>
      <c r="CC183" s="25"/>
      <c r="CD183" s="25"/>
      <c r="CH183" s="182"/>
    </row>
    <row r="184" spans="1:86" s="2" customFormat="1">
      <c r="A184" s="26"/>
      <c r="B184" s="27"/>
      <c r="C184" s="32"/>
      <c r="D184" s="32"/>
      <c r="E184" s="32"/>
      <c r="F184" s="32"/>
      <c r="G184" s="29"/>
      <c r="H184" s="30"/>
      <c r="I184" s="29"/>
      <c r="J184" s="30"/>
      <c r="K184" s="146" t="str">
        <f>IFERROR(VLOOKUP($I184,'Budget Rates 2025'!$C$2:$E$155,3,0),"")</f>
        <v/>
      </c>
      <c r="L184" s="31" t="str">
        <f t="shared" si="3"/>
        <v/>
      </c>
      <c r="M184" s="31" t="str">
        <f>IF(A184=Checks!$K$9,JRF!$B184,IF(OR(JRF!A184=Checks!$K$10,JRF!A184=Checks!$K$11),JRF!$Q184,""))</f>
        <v/>
      </c>
      <c r="N184" s="32"/>
      <c r="O184" s="32"/>
      <c r="P184" s="32"/>
      <c r="Q184" s="27"/>
      <c r="R184" s="32"/>
      <c r="S184" s="32"/>
      <c r="T184" s="28"/>
      <c r="U184" s="28"/>
      <c r="V184" s="28"/>
      <c r="W184" s="32"/>
      <c r="X184" s="32"/>
      <c r="Y184" s="33"/>
      <c r="Z184" s="32"/>
      <c r="AA184" s="33"/>
      <c r="AB184" s="34"/>
      <c r="AC184" s="32"/>
      <c r="AD184" s="30"/>
      <c r="AE184" s="30"/>
      <c r="AF184" s="32"/>
      <c r="AG184" s="32"/>
      <c r="AH184" s="32"/>
      <c r="AI184" s="32"/>
      <c r="AJ184" s="32"/>
      <c r="AK184" s="32"/>
      <c r="AL184" s="32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182"/>
      <c r="AX184" s="179">
        <v>173</v>
      </c>
      <c r="AY184" s="182"/>
      <c r="BL184" s="36"/>
      <c r="BM184" s="37"/>
      <c r="BP184" s="37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4"/>
      <c r="CC184" s="25"/>
      <c r="CD184" s="25"/>
      <c r="CH184" s="182"/>
    </row>
    <row r="185" spans="1:86" s="2" customFormat="1">
      <c r="A185" s="26"/>
      <c r="B185" s="27"/>
      <c r="C185" s="32"/>
      <c r="D185" s="32"/>
      <c r="E185" s="32"/>
      <c r="F185" s="32"/>
      <c r="G185" s="29"/>
      <c r="H185" s="30"/>
      <c r="I185" s="29"/>
      <c r="J185" s="30"/>
      <c r="K185" s="146" t="str">
        <f>IFERROR(VLOOKUP($I185,'Budget Rates 2025'!$C$2:$E$155,3,0),"")</f>
        <v/>
      </c>
      <c r="L185" s="31" t="str">
        <f t="shared" si="3"/>
        <v/>
      </c>
      <c r="M185" s="31" t="str">
        <f>IF(A185=Checks!$K$9,JRF!$B185,IF(OR(JRF!A185=Checks!$K$10,JRF!A185=Checks!$K$11),JRF!$Q185,""))</f>
        <v/>
      </c>
      <c r="N185" s="32"/>
      <c r="O185" s="32"/>
      <c r="P185" s="32"/>
      <c r="Q185" s="27"/>
      <c r="R185" s="32"/>
      <c r="S185" s="32"/>
      <c r="T185" s="28"/>
      <c r="U185" s="28"/>
      <c r="V185" s="28"/>
      <c r="W185" s="32"/>
      <c r="X185" s="32"/>
      <c r="Y185" s="33"/>
      <c r="Z185" s="32"/>
      <c r="AA185" s="33"/>
      <c r="AB185" s="34"/>
      <c r="AC185" s="32"/>
      <c r="AD185" s="30"/>
      <c r="AE185" s="30"/>
      <c r="AF185" s="32"/>
      <c r="AG185" s="32"/>
      <c r="AH185" s="32"/>
      <c r="AI185" s="32"/>
      <c r="AJ185" s="32"/>
      <c r="AK185" s="32"/>
      <c r="AL185" s="32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182"/>
      <c r="AX185" s="179">
        <v>174</v>
      </c>
      <c r="AY185" s="182"/>
      <c r="BL185" s="36"/>
      <c r="BM185" s="37"/>
      <c r="BP185" s="37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4"/>
      <c r="CC185" s="25"/>
      <c r="CD185" s="25"/>
      <c r="CH185" s="182"/>
    </row>
    <row r="186" spans="1:86" s="2" customFormat="1">
      <c r="A186" s="26"/>
      <c r="B186" s="27"/>
      <c r="C186" s="32"/>
      <c r="D186" s="32"/>
      <c r="E186" s="32"/>
      <c r="F186" s="32"/>
      <c r="G186" s="29"/>
      <c r="H186" s="30"/>
      <c r="I186" s="29"/>
      <c r="J186" s="30"/>
      <c r="K186" s="146" t="str">
        <f>IFERROR(VLOOKUP($I186,'Budget Rates 2025'!$C$2:$E$155,3,0),"")</f>
        <v/>
      </c>
      <c r="L186" s="31" t="str">
        <f t="shared" si="3"/>
        <v/>
      </c>
      <c r="M186" s="31" t="str">
        <f>IF(A186=Checks!$K$9,JRF!$B186,IF(OR(JRF!A186=Checks!$K$10,JRF!A186=Checks!$K$11),JRF!$Q186,""))</f>
        <v/>
      </c>
      <c r="N186" s="32"/>
      <c r="O186" s="32"/>
      <c r="P186" s="32"/>
      <c r="Q186" s="27"/>
      <c r="R186" s="32"/>
      <c r="S186" s="32"/>
      <c r="T186" s="28"/>
      <c r="U186" s="28"/>
      <c r="V186" s="28"/>
      <c r="W186" s="32"/>
      <c r="X186" s="32"/>
      <c r="Y186" s="33"/>
      <c r="Z186" s="32"/>
      <c r="AA186" s="33"/>
      <c r="AB186" s="34"/>
      <c r="AC186" s="32"/>
      <c r="AD186" s="30"/>
      <c r="AE186" s="30"/>
      <c r="AF186" s="32"/>
      <c r="AG186" s="32"/>
      <c r="AH186" s="32"/>
      <c r="AI186" s="32"/>
      <c r="AJ186" s="32"/>
      <c r="AK186" s="32"/>
      <c r="AL186" s="32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182"/>
      <c r="AX186" s="179">
        <v>175</v>
      </c>
      <c r="AY186" s="182"/>
      <c r="BL186" s="36"/>
      <c r="BM186" s="37"/>
      <c r="BP186" s="37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4"/>
      <c r="CC186" s="25"/>
      <c r="CD186" s="25"/>
      <c r="CH186" s="182"/>
    </row>
    <row r="187" spans="1:86" s="2" customFormat="1">
      <c r="A187" s="26"/>
      <c r="B187" s="27"/>
      <c r="C187" s="32"/>
      <c r="D187" s="32"/>
      <c r="E187" s="32"/>
      <c r="F187" s="32"/>
      <c r="G187" s="29"/>
      <c r="H187" s="30"/>
      <c r="I187" s="29"/>
      <c r="J187" s="30"/>
      <c r="K187" s="146" t="str">
        <f>IFERROR(VLOOKUP($I187,'Budget Rates 2025'!$C$2:$E$155,3,0),"")</f>
        <v/>
      </c>
      <c r="L187" s="31" t="str">
        <f t="shared" si="3"/>
        <v/>
      </c>
      <c r="M187" s="31" t="str">
        <f>IF(A187=Checks!$K$9,JRF!$B187,IF(OR(JRF!A187=Checks!$K$10,JRF!A187=Checks!$K$11),JRF!$Q187,""))</f>
        <v/>
      </c>
      <c r="N187" s="32"/>
      <c r="O187" s="32"/>
      <c r="P187" s="32"/>
      <c r="Q187" s="27"/>
      <c r="R187" s="32"/>
      <c r="S187" s="32"/>
      <c r="T187" s="28"/>
      <c r="U187" s="28"/>
      <c r="V187" s="28"/>
      <c r="W187" s="32"/>
      <c r="X187" s="32"/>
      <c r="Y187" s="33"/>
      <c r="Z187" s="32"/>
      <c r="AA187" s="33"/>
      <c r="AB187" s="34"/>
      <c r="AC187" s="32"/>
      <c r="AD187" s="30"/>
      <c r="AE187" s="30"/>
      <c r="AF187" s="32"/>
      <c r="AG187" s="32"/>
      <c r="AH187" s="32"/>
      <c r="AI187" s="32"/>
      <c r="AJ187" s="32"/>
      <c r="AK187" s="32"/>
      <c r="AL187" s="32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182"/>
      <c r="AX187" s="179">
        <v>176</v>
      </c>
      <c r="AY187" s="182"/>
      <c r="BL187" s="36"/>
      <c r="BM187" s="37"/>
      <c r="BP187" s="37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4"/>
      <c r="CC187" s="25"/>
      <c r="CD187" s="25"/>
      <c r="CH187" s="182"/>
    </row>
    <row r="188" spans="1:86" s="2" customFormat="1">
      <c r="A188" s="26"/>
      <c r="B188" s="27"/>
      <c r="C188" s="32"/>
      <c r="D188" s="32"/>
      <c r="E188" s="32"/>
      <c r="F188" s="32"/>
      <c r="G188" s="29"/>
      <c r="H188" s="30"/>
      <c r="I188" s="29"/>
      <c r="J188" s="30"/>
      <c r="K188" s="146" t="str">
        <f>IFERROR(VLOOKUP($I188,'Budget Rates 2025'!$C$2:$E$155,3,0),"")</f>
        <v/>
      </c>
      <c r="L188" s="31" t="str">
        <f t="shared" si="3"/>
        <v/>
      </c>
      <c r="M188" s="31" t="str">
        <f>IF(A188=Checks!$K$9,JRF!$B188,IF(OR(JRF!A188=Checks!$K$10,JRF!A188=Checks!$K$11),JRF!$Q188,""))</f>
        <v/>
      </c>
      <c r="N188" s="32"/>
      <c r="O188" s="32"/>
      <c r="P188" s="32"/>
      <c r="Q188" s="27"/>
      <c r="R188" s="32"/>
      <c r="S188" s="32"/>
      <c r="T188" s="28"/>
      <c r="U188" s="28"/>
      <c r="V188" s="28"/>
      <c r="W188" s="32"/>
      <c r="X188" s="32"/>
      <c r="Y188" s="33"/>
      <c r="Z188" s="32"/>
      <c r="AA188" s="33"/>
      <c r="AB188" s="34"/>
      <c r="AC188" s="32"/>
      <c r="AD188" s="30"/>
      <c r="AE188" s="30"/>
      <c r="AF188" s="32"/>
      <c r="AG188" s="32"/>
      <c r="AH188" s="32"/>
      <c r="AI188" s="32"/>
      <c r="AJ188" s="32"/>
      <c r="AK188" s="32"/>
      <c r="AL188" s="32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182"/>
      <c r="AX188" s="179">
        <v>177</v>
      </c>
      <c r="AY188" s="182"/>
      <c r="BL188" s="36"/>
      <c r="BM188" s="37"/>
      <c r="BP188" s="37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4"/>
      <c r="CC188" s="25"/>
      <c r="CD188" s="25"/>
      <c r="CH188" s="182"/>
    </row>
    <row r="189" spans="1:86" s="2" customFormat="1">
      <c r="A189" s="26"/>
      <c r="B189" s="27"/>
      <c r="C189" s="32"/>
      <c r="D189" s="32"/>
      <c r="E189" s="32"/>
      <c r="F189" s="32"/>
      <c r="G189" s="29"/>
      <c r="H189" s="30"/>
      <c r="I189" s="29"/>
      <c r="J189" s="30"/>
      <c r="K189" s="146" t="str">
        <f>IFERROR(VLOOKUP($I189,'Budget Rates 2025'!$C$2:$E$155,3,0),"")</f>
        <v/>
      </c>
      <c r="L189" s="31" t="str">
        <f t="shared" si="3"/>
        <v/>
      </c>
      <c r="M189" s="31" t="str">
        <f>IF(A189=Checks!$K$9,JRF!$B189,IF(OR(JRF!A189=Checks!$K$10,JRF!A189=Checks!$K$11),JRF!$Q189,""))</f>
        <v/>
      </c>
      <c r="N189" s="32"/>
      <c r="O189" s="32"/>
      <c r="P189" s="32"/>
      <c r="Q189" s="27"/>
      <c r="R189" s="32"/>
      <c r="S189" s="32"/>
      <c r="T189" s="28"/>
      <c r="U189" s="28"/>
      <c r="V189" s="28"/>
      <c r="W189" s="32"/>
      <c r="X189" s="32"/>
      <c r="Y189" s="33"/>
      <c r="Z189" s="32"/>
      <c r="AA189" s="33"/>
      <c r="AB189" s="34"/>
      <c r="AC189" s="32"/>
      <c r="AD189" s="30"/>
      <c r="AE189" s="30"/>
      <c r="AF189" s="32"/>
      <c r="AG189" s="32"/>
      <c r="AH189" s="32"/>
      <c r="AI189" s="32"/>
      <c r="AJ189" s="32"/>
      <c r="AK189" s="32"/>
      <c r="AL189" s="32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182"/>
      <c r="AX189" s="179">
        <v>178</v>
      </c>
      <c r="AY189" s="182"/>
      <c r="BL189" s="36"/>
      <c r="BM189" s="37"/>
      <c r="BP189" s="37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4"/>
      <c r="CC189" s="25"/>
      <c r="CD189" s="25"/>
      <c r="CH189" s="182"/>
    </row>
    <row r="190" spans="1:86" s="2" customFormat="1">
      <c r="A190" s="26"/>
      <c r="B190" s="27"/>
      <c r="C190" s="32"/>
      <c r="D190" s="32"/>
      <c r="E190" s="32"/>
      <c r="F190" s="32"/>
      <c r="G190" s="29"/>
      <c r="H190" s="30"/>
      <c r="I190" s="29"/>
      <c r="J190" s="30"/>
      <c r="K190" s="146" t="str">
        <f>IFERROR(VLOOKUP($I190,'Budget Rates 2025'!$C$2:$E$155,3,0),"")</f>
        <v/>
      </c>
      <c r="L190" s="31" t="str">
        <f t="shared" si="3"/>
        <v/>
      </c>
      <c r="M190" s="31" t="str">
        <f>IF(A190=Checks!$K$9,JRF!$B190,IF(OR(JRF!A190=Checks!$K$10,JRF!A190=Checks!$K$11),JRF!$Q190,""))</f>
        <v/>
      </c>
      <c r="N190" s="32"/>
      <c r="O190" s="32"/>
      <c r="P190" s="32"/>
      <c r="Q190" s="27"/>
      <c r="R190" s="32"/>
      <c r="S190" s="32"/>
      <c r="T190" s="28"/>
      <c r="U190" s="28"/>
      <c r="V190" s="28"/>
      <c r="W190" s="32"/>
      <c r="X190" s="32"/>
      <c r="Y190" s="33"/>
      <c r="Z190" s="32"/>
      <c r="AA190" s="33"/>
      <c r="AB190" s="34"/>
      <c r="AC190" s="32"/>
      <c r="AD190" s="30"/>
      <c r="AE190" s="30"/>
      <c r="AF190" s="32"/>
      <c r="AG190" s="32"/>
      <c r="AH190" s="32"/>
      <c r="AI190" s="32"/>
      <c r="AJ190" s="32"/>
      <c r="AK190" s="32"/>
      <c r="AL190" s="32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182"/>
      <c r="AX190" s="179">
        <v>179</v>
      </c>
      <c r="AY190" s="182"/>
      <c r="BL190" s="36"/>
      <c r="BM190" s="37"/>
      <c r="BP190" s="37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4"/>
      <c r="CC190" s="25"/>
      <c r="CD190" s="25"/>
      <c r="CH190" s="182"/>
    </row>
    <row r="191" spans="1:86" s="2" customFormat="1">
      <c r="A191" s="26"/>
      <c r="B191" s="27"/>
      <c r="C191" s="32"/>
      <c r="D191" s="32"/>
      <c r="E191" s="32"/>
      <c r="F191" s="32"/>
      <c r="G191" s="29"/>
      <c r="H191" s="30"/>
      <c r="I191" s="29"/>
      <c r="J191" s="30"/>
      <c r="K191" s="146" t="str">
        <f>IFERROR(VLOOKUP($I191,'Budget Rates 2025'!$C$2:$E$155,3,0),"")</f>
        <v/>
      </c>
      <c r="L191" s="31" t="str">
        <f t="shared" si="3"/>
        <v/>
      </c>
      <c r="M191" s="31" t="str">
        <f>IF(A191=Checks!$K$9,JRF!$B191,IF(OR(JRF!A191=Checks!$K$10,JRF!A191=Checks!$K$11),JRF!$Q191,""))</f>
        <v/>
      </c>
      <c r="N191" s="32"/>
      <c r="O191" s="32"/>
      <c r="P191" s="32"/>
      <c r="Q191" s="27"/>
      <c r="R191" s="32"/>
      <c r="S191" s="32"/>
      <c r="T191" s="28"/>
      <c r="U191" s="28"/>
      <c r="V191" s="28"/>
      <c r="W191" s="32"/>
      <c r="X191" s="32"/>
      <c r="Y191" s="33"/>
      <c r="Z191" s="32"/>
      <c r="AA191" s="33"/>
      <c r="AB191" s="34"/>
      <c r="AC191" s="32"/>
      <c r="AD191" s="30"/>
      <c r="AE191" s="30"/>
      <c r="AF191" s="32"/>
      <c r="AG191" s="32"/>
      <c r="AH191" s="32"/>
      <c r="AI191" s="32"/>
      <c r="AJ191" s="32"/>
      <c r="AK191" s="32"/>
      <c r="AL191" s="32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182"/>
      <c r="AX191" s="179">
        <v>180</v>
      </c>
      <c r="AY191" s="182"/>
      <c r="BL191" s="36"/>
      <c r="BM191" s="37"/>
      <c r="BP191" s="37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4"/>
      <c r="CC191" s="25"/>
      <c r="CD191" s="25"/>
      <c r="CH191" s="182"/>
    </row>
    <row r="192" spans="1:86" s="2" customFormat="1">
      <c r="A192" s="26"/>
      <c r="B192" s="27"/>
      <c r="C192" s="32"/>
      <c r="D192" s="32"/>
      <c r="E192" s="32"/>
      <c r="F192" s="32"/>
      <c r="G192" s="29"/>
      <c r="H192" s="30"/>
      <c r="I192" s="29"/>
      <c r="J192" s="30"/>
      <c r="K192" s="146" t="str">
        <f>IFERROR(VLOOKUP($I192,'Budget Rates 2025'!$C$2:$E$155,3,0),"")</f>
        <v/>
      </c>
      <c r="L192" s="31" t="str">
        <f t="shared" si="3"/>
        <v/>
      </c>
      <c r="M192" s="31" t="str">
        <f>IF(A192=Checks!$K$9,JRF!$B192,IF(OR(JRF!A192=Checks!$K$10,JRF!A192=Checks!$K$11),JRF!$Q192,""))</f>
        <v/>
      </c>
      <c r="N192" s="32"/>
      <c r="O192" s="32"/>
      <c r="P192" s="32"/>
      <c r="Q192" s="27"/>
      <c r="R192" s="32"/>
      <c r="S192" s="32"/>
      <c r="T192" s="28"/>
      <c r="U192" s="28"/>
      <c r="V192" s="28"/>
      <c r="W192" s="32"/>
      <c r="X192" s="32"/>
      <c r="Y192" s="33"/>
      <c r="Z192" s="32"/>
      <c r="AA192" s="33"/>
      <c r="AB192" s="34"/>
      <c r="AC192" s="32"/>
      <c r="AD192" s="30"/>
      <c r="AE192" s="30"/>
      <c r="AF192" s="32"/>
      <c r="AG192" s="32"/>
      <c r="AH192" s="32"/>
      <c r="AI192" s="32"/>
      <c r="AJ192" s="32"/>
      <c r="AK192" s="32"/>
      <c r="AL192" s="32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182"/>
      <c r="AX192" s="179">
        <v>181</v>
      </c>
      <c r="AY192" s="182"/>
      <c r="BL192" s="36"/>
      <c r="BM192" s="37"/>
      <c r="BP192" s="37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4"/>
      <c r="CC192" s="25"/>
      <c r="CD192" s="25"/>
      <c r="CH192" s="182"/>
    </row>
    <row r="193" spans="1:86" s="2" customFormat="1">
      <c r="A193" s="26"/>
      <c r="B193" s="27"/>
      <c r="C193" s="32"/>
      <c r="D193" s="32"/>
      <c r="E193" s="32"/>
      <c r="F193" s="32"/>
      <c r="G193" s="29"/>
      <c r="H193" s="30"/>
      <c r="I193" s="29"/>
      <c r="J193" s="30"/>
      <c r="K193" s="146" t="str">
        <f>IFERROR(VLOOKUP($I193,'Budget Rates 2025'!$C$2:$E$155,3,0),"")</f>
        <v/>
      </c>
      <c r="L193" s="31" t="str">
        <f t="shared" si="3"/>
        <v/>
      </c>
      <c r="M193" s="31" t="str">
        <f>IF(A193=Checks!$K$9,JRF!$B193,IF(OR(JRF!A193=Checks!$K$10,JRF!A193=Checks!$K$11),JRF!$Q193,""))</f>
        <v/>
      </c>
      <c r="N193" s="32"/>
      <c r="O193" s="32"/>
      <c r="P193" s="32"/>
      <c r="Q193" s="27"/>
      <c r="R193" s="32"/>
      <c r="S193" s="32"/>
      <c r="T193" s="28"/>
      <c r="U193" s="28"/>
      <c r="V193" s="28"/>
      <c r="W193" s="32"/>
      <c r="X193" s="32"/>
      <c r="Y193" s="33"/>
      <c r="Z193" s="32"/>
      <c r="AA193" s="33"/>
      <c r="AB193" s="34"/>
      <c r="AC193" s="32"/>
      <c r="AD193" s="30"/>
      <c r="AE193" s="30"/>
      <c r="AF193" s="32"/>
      <c r="AG193" s="32"/>
      <c r="AH193" s="32"/>
      <c r="AI193" s="32"/>
      <c r="AJ193" s="32"/>
      <c r="AK193" s="32"/>
      <c r="AL193" s="32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182"/>
      <c r="AX193" s="179">
        <v>182</v>
      </c>
      <c r="AY193" s="182"/>
      <c r="BL193" s="36"/>
      <c r="BM193" s="37"/>
      <c r="BP193" s="37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4"/>
      <c r="CC193" s="25"/>
      <c r="CD193" s="25"/>
      <c r="CH193" s="182"/>
    </row>
    <row r="194" spans="1:86" s="2" customFormat="1">
      <c r="A194" s="26"/>
      <c r="B194" s="27"/>
      <c r="C194" s="32"/>
      <c r="D194" s="32"/>
      <c r="E194" s="32"/>
      <c r="F194" s="32"/>
      <c r="G194" s="29"/>
      <c r="H194" s="30"/>
      <c r="I194" s="29"/>
      <c r="J194" s="30"/>
      <c r="K194" s="146" t="str">
        <f>IFERROR(VLOOKUP($I194,'Budget Rates 2025'!$C$2:$E$155,3,0),"")</f>
        <v/>
      </c>
      <c r="L194" s="31" t="str">
        <f t="shared" si="3"/>
        <v/>
      </c>
      <c r="M194" s="31" t="str">
        <f>IF(A194=Checks!$K$9,JRF!$B194,IF(OR(JRF!A194=Checks!$K$10,JRF!A194=Checks!$K$11),JRF!$Q194,""))</f>
        <v/>
      </c>
      <c r="N194" s="32"/>
      <c r="O194" s="32"/>
      <c r="P194" s="32"/>
      <c r="Q194" s="27"/>
      <c r="R194" s="32"/>
      <c r="S194" s="32"/>
      <c r="T194" s="28"/>
      <c r="U194" s="28"/>
      <c r="V194" s="28"/>
      <c r="W194" s="32"/>
      <c r="X194" s="32"/>
      <c r="Y194" s="33"/>
      <c r="Z194" s="32"/>
      <c r="AA194" s="33"/>
      <c r="AB194" s="34"/>
      <c r="AC194" s="32"/>
      <c r="AD194" s="30"/>
      <c r="AE194" s="30"/>
      <c r="AF194" s="32"/>
      <c r="AG194" s="32"/>
      <c r="AH194" s="32"/>
      <c r="AI194" s="32"/>
      <c r="AJ194" s="32"/>
      <c r="AK194" s="32"/>
      <c r="AL194" s="32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182"/>
      <c r="AX194" s="179">
        <v>183</v>
      </c>
      <c r="AY194" s="182"/>
      <c r="BL194" s="36"/>
      <c r="BM194" s="37"/>
      <c r="BP194" s="37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4"/>
      <c r="CC194" s="25"/>
      <c r="CD194" s="25"/>
      <c r="CH194" s="182"/>
    </row>
    <row r="195" spans="1:86" s="2" customFormat="1">
      <c r="A195" s="26"/>
      <c r="B195" s="27"/>
      <c r="C195" s="32"/>
      <c r="D195" s="32"/>
      <c r="E195" s="32"/>
      <c r="F195" s="32"/>
      <c r="G195" s="29"/>
      <c r="H195" s="30"/>
      <c r="I195" s="29"/>
      <c r="J195" s="30"/>
      <c r="K195" s="146" t="str">
        <f>IFERROR(VLOOKUP($I195,'Budget Rates 2025'!$C$2:$E$155,3,0),"")</f>
        <v/>
      </c>
      <c r="L195" s="31" t="str">
        <f t="shared" si="3"/>
        <v/>
      </c>
      <c r="M195" s="31" t="str">
        <f>IF(A195=Checks!$K$9,JRF!$B195,IF(OR(JRF!A195=Checks!$K$10,JRF!A195=Checks!$K$11),JRF!$Q195,""))</f>
        <v/>
      </c>
      <c r="N195" s="32"/>
      <c r="O195" s="32"/>
      <c r="P195" s="32"/>
      <c r="Q195" s="27"/>
      <c r="R195" s="32"/>
      <c r="S195" s="32"/>
      <c r="T195" s="28"/>
      <c r="U195" s="28"/>
      <c r="V195" s="28"/>
      <c r="W195" s="32"/>
      <c r="X195" s="32"/>
      <c r="Y195" s="33"/>
      <c r="Z195" s="32"/>
      <c r="AA195" s="33"/>
      <c r="AB195" s="34"/>
      <c r="AC195" s="32"/>
      <c r="AD195" s="30"/>
      <c r="AE195" s="30"/>
      <c r="AF195" s="32"/>
      <c r="AG195" s="32"/>
      <c r="AH195" s="32"/>
      <c r="AI195" s="32"/>
      <c r="AJ195" s="32"/>
      <c r="AK195" s="32"/>
      <c r="AL195" s="32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182"/>
      <c r="AX195" s="179">
        <v>184</v>
      </c>
      <c r="AY195" s="182"/>
      <c r="BL195" s="36"/>
      <c r="BM195" s="37"/>
      <c r="BP195" s="37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4"/>
      <c r="CC195" s="25"/>
      <c r="CD195" s="25"/>
      <c r="CH195" s="182"/>
    </row>
    <row r="196" spans="1:86" s="2" customFormat="1">
      <c r="A196" s="26"/>
      <c r="B196" s="27"/>
      <c r="C196" s="32"/>
      <c r="D196" s="32"/>
      <c r="E196" s="32"/>
      <c r="F196" s="32"/>
      <c r="G196" s="29"/>
      <c r="H196" s="30"/>
      <c r="I196" s="29"/>
      <c r="J196" s="30"/>
      <c r="K196" s="146" t="str">
        <f>IFERROR(VLOOKUP($I196,'Budget Rates 2025'!$C$2:$E$155,3,0),"")</f>
        <v/>
      </c>
      <c r="L196" s="31" t="str">
        <f t="shared" si="3"/>
        <v/>
      </c>
      <c r="M196" s="31" t="str">
        <f>IF(A196=Checks!$K$9,JRF!$B196,IF(OR(JRF!A196=Checks!$K$10,JRF!A196=Checks!$K$11),JRF!$Q196,""))</f>
        <v/>
      </c>
      <c r="N196" s="32"/>
      <c r="O196" s="32"/>
      <c r="P196" s="32"/>
      <c r="Q196" s="27"/>
      <c r="R196" s="32"/>
      <c r="S196" s="32"/>
      <c r="T196" s="28"/>
      <c r="U196" s="28"/>
      <c r="V196" s="28"/>
      <c r="W196" s="32"/>
      <c r="X196" s="32"/>
      <c r="Y196" s="33"/>
      <c r="Z196" s="32"/>
      <c r="AA196" s="33"/>
      <c r="AB196" s="34"/>
      <c r="AC196" s="32"/>
      <c r="AD196" s="30"/>
      <c r="AE196" s="30"/>
      <c r="AF196" s="32"/>
      <c r="AG196" s="32"/>
      <c r="AH196" s="32"/>
      <c r="AI196" s="32"/>
      <c r="AJ196" s="32"/>
      <c r="AK196" s="32"/>
      <c r="AL196" s="32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182"/>
      <c r="AX196" s="179">
        <v>185</v>
      </c>
      <c r="AY196" s="182"/>
      <c r="BL196" s="36"/>
      <c r="BM196" s="37"/>
      <c r="BP196" s="37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4"/>
      <c r="CC196" s="25"/>
      <c r="CD196" s="25"/>
      <c r="CH196" s="182"/>
    </row>
    <row r="197" spans="1:86" s="2" customFormat="1">
      <c r="A197" s="26"/>
      <c r="B197" s="27"/>
      <c r="C197" s="32"/>
      <c r="D197" s="32"/>
      <c r="E197" s="32"/>
      <c r="F197" s="32"/>
      <c r="G197" s="29"/>
      <c r="H197" s="30"/>
      <c r="I197" s="29"/>
      <c r="J197" s="30"/>
      <c r="K197" s="146" t="str">
        <f>IFERROR(VLOOKUP($I197,'Budget Rates 2025'!$C$2:$E$155,3,0),"")</f>
        <v/>
      </c>
      <c r="L197" s="31" t="str">
        <f t="shared" si="3"/>
        <v/>
      </c>
      <c r="M197" s="31" t="str">
        <f>IF(A197=Checks!$K$9,JRF!$B197,IF(OR(JRF!A197=Checks!$K$10,JRF!A197=Checks!$K$11),JRF!$Q197,""))</f>
        <v/>
      </c>
      <c r="N197" s="32"/>
      <c r="O197" s="32"/>
      <c r="P197" s="32"/>
      <c r="Q197" s="27"/>
      <c r="R197" s="32"/>
      <c r="S197" s="32"/>
      <c r="T197" s="28"/>
      <c r="U197" s="28"/>
      <c r="V197" s="28"/>
      <c r="W197" s="32"/>
      <c r="X197" s="32"/>
      <c r="Y197" s="33"/>
      <c r="Z197" s="32"/>
      <c r="AA197" s="33"/>
      <c r="AB197" s="34"/>
      <c r="AC197" s="32"/>
      <c r="AD197" s="30"/>
      <c r="AE197" s="30"/>
      <c r="AF197" s="32"/>
      <c r="AG197" s="32"/>
      <c r="AH197" s="32"/>
      <c r="AI197" s="32"/>
      <c r="AJ197" s="32"/>
      <c r="AK197" s="32"/>
      <c r="AL197" s="32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182"/>
      <c r="AX197" s="179">
        <v>186</v>
      </c>
      <c r="AY197" s="182"/>
      <c r="BL197" s="36"/>
      <c r="BM197" s="37"/>
      <c r="BP197" s="37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4"/>
      <c r="CC197" s="25"/>
      <c r="CD197" s="25"/>
      <c r="CH197" s="182"/>
    </row>
    <row r="198" spans="1:86" s="2" customFormat="1">
      <c r="A198" s="26"/>
      <c r="B198" s="27"/>
      <c r="C198" s="32"/>
      <c r="D198" s="32"/>
      <c r="E198" s="32"/>
      <c r="F198" s="32"/>
      <c r="G198" s="29"/>
      <c r="H198" s="30"/>
      <c r="I198" s="29"/>
      <c r="J198" s="30"/>
      <c r="K198" s="146" t="str">
        <f>IFERROR(VLOOKUP($I198,'Budget Rates 2025'!$C$2:$E$155,3,0),"")</f>
        <v/>
      </c>
      <c r="L198" s="31" t="str">
        <f t="shared" si="3"/>
        <v/>
      </c>
      <c r="M198" s="31" t="str">
        <f>IF(A198=Checks!$K$9,JRF!$B198,IF(OR(JRF!A198=Checks!$K$10,JRF!A198=Checks!$K$11),JRF!$Q198,""))</f>
        <v/>
      </c>
      <c r="N198" s="32"/>
      <c r="O198" s="32"/>
      <c r="P198" s="32"/>
      <c r="Q198" s="27"/>
      <c r="R198" s="32"/>
      <c r="S198" s="32"/>
      <c r="T198" s="28"/>
      <c r="U198" s="28"/>
      <c r="V198" s="28"/>
      <c r="W198" s="32"/>
      <c r="X198" s="32"/>
      <c r="Y198" s="33"/>
      <c r="Z198" s="32"/>
      <c r="AA198" s="33"/>
      <c r="AB198" s="34"/>
      <c r="AC198" s="32"/>
      <c r="AD198" s="30"/>
      <c r="AE198" s="30"/>
      <c r="AF198" s="32"/>
      <c r="AG198" s="32"/>
      <c r="AH198" s="32"/>
      <c r="AI198" s="32"/>
      <c r="AJ198" s="32"/>
      <c r="AK198" s="32"/>
      <c r="AL198" s="32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182"/>
      <c r="AX198" s="179">
        <v>187</v>
      </c>
      <c r="AY198" s="182"/>
      <c r="BL198" s="36"/>
      <c r="BM198" s="37"/>
      <c r="BP198" s="37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4"/>
      <c r="CC198" s="25"/>
      <c r="CD198" s="25"/>
      <c r="CH198" s="182"/>
    </row>
    <row r="199" spans="1:86" s="2" customFormat="1">
      <c r="A199" s="26"/>
      <c r="B199" s="27"/>
      <c r="C199" s="32"/>
      <c r="D199" s="32"/>
      <c r="E199" s="32"/>
      <c r="F199" s="32"/>
      <c r="G199" s="29"/>
      <c r="H199" s="30"/>
      <c r="I199" s="29"/>
      <c r="J199" s="30"/>
      <c r="K199" s="146" t="str">
        <f>IFERROR(VLOOKUP($I199,'Budget Rates 2025'!$C$2:$E$155,3,0),"")</f>
        <v/>
      </c>
      <c r="L199" s="31" t="str">
        <f t="shared" si="3"/>
        <v/>
      </c>
      <c r="M199" s="31" t="str">
        <f>IF(A199=Checks!$K$9,JRF!$B199,IF(OR(JRF!A199=Checks!$K$10,JRF!A199=Checks!$K$11),JRF!$Q199,""))</f>
        <v/>
      </c>
      <c r="N199" s="32"/>
      <c r="O199" s="32"/>
      <c r="P199" s="32"/>
      <c r="Q199" s="27"/>
      <c r="R199" s="32"/>
      <c r="S199" s="32"/>
      <c r="T199" s="28"/>
      <c r="U199" s="28"/>
      <c r="V199" s="28"/>
      <c r="W199" s="32"/>
      <c r="X199" s="32"/>
      <c r="Y199" s="33"/>
      <c r="Z199" s="32"/>
      <c r="AA199" s="33"/>
      <c r="AB199" s="34"/>
      <c r="AC199" s="32"/>
      <c r="AD199" s="30"/>
      <c r="AE199" s="30"/>
      <c r="AF199" s="32"/>
      <c r="AG199" s="32"/>
      <c r="AH199" s="32"/>
      <c r="AI199" s="32"/>
      <c r="AJ199" s="32"/>
      <c r="AK199" s="32"/>
      <c r="AL199" s="32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182"/>
      <c r="AX199" s="179">
        <v>188</v>
      </c>
      <c r="AY199" s="182"/>
      <c r="BL199" s="36"/>
      <c r="BM199" s="37"/>
      <c r="BP199" s="37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4"/>
      <c r="CC199" s="25"/>
      <c r="CD199" s="25"/>
      <c r="CH199" s="182"/>
    </row>
    <row r="200" spans="1:86" s="2" customFormat="1">
      <c r="A200" s="26"/>
      <c r="B200" s="27"/>
      <c r="C200" s="32"/>
      <c r="D200" s="32"/>
      <c r="E200" s="32"/>
      <c r="F200" s="32"/>
      <c r="G200" s="29"/>
      <c r="H200" s="30"/>
      <c r="I200" s="29"/>
      <c r="J200" s="30"/>
      <c r="K200" s="146" t="str">
        <f>IFERROR(VLOOKUP($I200,'Budget Rates 2025'!$C$2:$E$155,3,0),"")</f>
        <v/>
      </c>
      <c r="L200" s="31" t="str">
        <f t="shared" si="3"/>
        <v/>
      </c>
      <c r="M200" s="31" t="str">
        <f>IF(A200=Checks!$K$9,JRF!$B200,IF(OR(JRF!A200=Checks!$K$10,JRF!A200=Checks!$K$11),JRF!$Q200,""))</f>
        <v/>
      </c>
      <c r="N200" s="32"/>
      <c r="O200" s="32"/>
      <c r="P200" s="32"/>
      <c r="Q200" s="27"/>
      <c r="R200" s="32"/>
      <c r="S200" s="32"/>
      <c r="T200" s="28"/>
      <c r="U200" s="28"/>
      <c r="V200" s="28"/>
      <c r="W200" s="32"/>
      <c r="X200" s="32"/>
      <c r="Y200" s="33"/>
      <c r="Z200" s="32"/>
      <c r="AA200" s="33"/>
      <c r="AB200" s="34"/>
      <c r="AC200" s="32"/>
      <c r="AD200" s="30"/>
      <c r="AE200" s="30"/>
      <c r="AF200" s="32"/>
      <c r="AG200" s="32"/>
      <c r="AH200" s="32"/>
      <c r="AI200" s="32"/>
      <c r="AJ200" s="32"/>
      <c r="AK200" s="32"/>
      <c r="AL200" s="32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182"/>
      <c r="AX200" s="179">
        <v>189</v>
      </c>
      <c r="AY200" s="182"/>
      <c r="BL200" s="36"/>
      <c r="BM200" s="37"/>
      <c r="BP200" s="37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4"/>
      <c r="CC200" s="25"/>
      <c r="CD200" s="25"/>
      <c r="CH200" s="182"/>
    </row>
    <row r="201" spans="1:86" s="2" customFormat="1">
      <c r="A201" s="26"/>
      <c r="B201" s="27"/>
      <c r="C201" s="32"/>
      <c r="D201" s="32"/>
      <c r="E201" s="32"/>
      <c r="F201" s="32"/>
      <c r="G201" s="29"/>
      <c r="H201" s="30"/>
      <c r="I201" s="29"/>
      <c r="J201" s="30"/>
      <c r="K201" s="146" t="str">
        <f>IFERROR(VLOOKUP($I201,'Budget Rates 2025'!$C$2:$E$155,3,0),"")</f>
        <v/>
      </c>
      <c r="L201" s="31" t="str">
        <f t="shared" si="3"/>
        <v/>
      </c>
      <c r="M201" s="31" t="str">
        <f>IF(A201=Checks!$K$9,JRF!$B201,IF(OR(JRF!A201=Checks!$K$10,JRF!A201=Checks!$K$11),JRF!$Q201,""))</f>
        <v/>
      </c>
      <c r="N201" s="32"/>
      <c r="O201" s="32"/>
      <c r="P201" s="32"/>
      <c r="Q201" s="27"/>
      <c r="R201" s="32"/>
      <c r="S201" s="32"/>
      <c r="T201" s="28"/>
      <c r="U201" s="28"/>
      <c r="V201" s="28"/>
      <c r="W201" s="32"/>
      <c r="X201" s="32"/>
      <c r="Y201" s="33"/>
      <c r="Z201" s="32"/>
      <c r="AA201" s="33"/>
      <c r="AB201" s="34"/>
      <c r="AC201" s="32"/>
      <c r="AD201" s="30"/>
      <c r="AE201" s="30"/>
      <c r="AF201" s="32"/>
      <c r="AG201" s="32"/>
      <c r="AH201" s="32"/>
      <c r="AI201" s="32"/>
      <c r="AJ201" s="32"/>
      <c r="AK201" s="32"/>
      <c r="AL201" s="32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182"/>
      <c r="AX201" s="179">
        <v>190</v>
      </c>
      <c r="AY201" s="182"/>
      <c r="BL201" s="36"/>
      <c r="BM201" s="37"/>
      <c r="BP201" s="37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4"/>
      <c r="CC201" s="25"/>
      <c r="CD201" s="25"/>
      <c r="CH201" s="182"/>
    </row>
    <row r="202" spans="1:86" s="2" customFormat="1">
      <c r="A202" s="26"/>
      <c r="B202" s="27"/>
      <c r="C202" s="32"/>
      <c r="D202" s="32"/>
      <c r="E202" s="32"/>
      <c r="F202" s="32"/>
      <c r="G202" s="29"/>
      <c r="H202" s="30"/>
      <c r="I202" s="29"/>
      <c r="J202" s="30"/>
      <c r="K202" s="146" t="str">
        <f>IFERROR(VLOOKUP($I202,'Budget Rates 2025'!$C$2:$E$155,3,0),"")</f>
        <v/>
      </c>
      <c r="L202" s="31" t="str">
        <f t="shared" si="3"/>
        <v/>
      </c>
      <c r="M202" s="31" t="str">
        <f>IF(A202=Checks!$K$9,JRF!$B202,IF(OR(JRF!A202=Checks!$K$10,JRF!A202=Checks!$K$11),JRF!$Q202,""))</f>
        <v/>
      </c>
      <c r="N202" s="32"/>
      <c r="O202" s="32"/>
      <c r="P202" s="32"/>
      <c r="Q202" s="27"/>
      <c r="R202" s="32"/>
      <c r="S202" s="32"/>
      <c r="T202" s="28"/>
      <c r="U202" s="28"/>
      <c r="V202" s="28"/>
      <c r="W202" s="32"/>
      <c r="X202" s="32"/>
      <c r="Y202" s="33"/>
      <c r="Z202" s="32"/>
      <c r="AA202" s="33"/>
      <c r="AB202" s="34"/>
      <c r="AC202" s="32"/>
      <c r="AD202" s="30"/>
      <c r="AE202" s="30"/>
      <c r="AF202" s="32"/>
      <c r="AG202" s="32"/>
      <c r="AH202" s="32"/>
      <c r="AI202" s="32"/>
      <c r="AJ202" s="32"/>
      <c r="AK202" s="32"/>
      <c r="AL202" s="32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182"/>
      <c r="AX202" s="179">
        <v>191</v>
      </c>
      <c r="AY202" s="182"/>
      <c r="BL202" s="36"/>
      <c r="BM202" s="37"/>
      <c r="BP202" s="37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4"/>
      <c r="CC202" s="25"/>
      <c r="CD202" s="25"/>
      <c r="CH202" s="182"/>
    </row>
    <row r="203" spans="1:86" s="2" customFormat="1">
      <c r="A203" s="26"/>
      <c r="B203" s="27"/>
      <c r="C203" s="32"/>
      <c r="D203" s="32"/>
      <c r="E203" s="32"/>
      <c r="F203" s="32"/>
      <c r="G203" s="29"/>
      <c r="H203" s="30"/>
      <c r="I203" s="29"/>
      <c r="J203" s="30"/>
      <c r="K203" s="146" t="str">
        <f>IFERROR(VLOOKUP($I203,'Budget Rates 2025'!$C$2:$E$155,3,0),"")</f>
        <v/>
      </c>
      <c r="L203" s="31" t="str">
        <f t="shared" si="3"/>
        <v/>
      </c>
      <c r="M203" s="31" t="str">
        <f>IF(A203=Checks!$K$9,JRF!$B203,IF(OR(JRF!A203=Checks!$K$10,JRF!A203=Checks!$K$11),JRF!$Q203,""))</f>
        <v/>
      </c>
      <c r="N203" s="32"/>
      <c r="O203" s="32"/>
      <c r="P203" s="32"/>
      <c r="Q203" s="27"/>
      <c r="R203" s="32"/>
      <c r="S203" s="32"/>
      <c r="T203" s="28"/>
      <c r="U203" s="28"/>
      <c r="V203" s="28"/>
      <c r="W203" s="32"/>
      <c r="X203" s="32"/>
      <c r="Y203" s="33"/>
      <c r="Z203" s="32"/>
      <c r="AA203" s="33"/>
      <c r="AB203" s="34"/>
      <c r="AC203" s="32"/>
      <c r="AD203" s="30"/>
      <c r="AE203" s="30"/>
      <c r="AF203" s="32"/>
      <c r="AG203" s="32"/>
      <c r="AH203" s="32"/>
      <c r="AI203" s="32"/>
      <c r="AJ203" s="32"/>
      <c r="AK203" s="32"/>
      <c r="AL203" s="32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182"/>
      <c r="AX203" s="179">
        <v>192</v>
      </c>
      <c r="AY203" s="182"/>
      <c r="BL203" s="36"/>
      <c r="BM203" s="37"/>
      <c r="BP203" s="37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4"/>
      <c r="CC203" s="25"/>
      <c r="CD203" s="25"/>
      <c r="CH203" s="182"/>
    </row>
    <row r="204" spans="1:86" s="2" customFormat="1">
      <c r="A204" s="26"/>
      <c r="B204" s="27"/>
      <c r="C204" s="32"/>
      <c r="D204" s="32"/>
      <c r="E204" s="32"/>
      <c r="F204" s="32"/>
      <c r="G204" s="29"/>
      <c r="H204" s="30"/>
      <c r="I204" s="29"/>
      <c r="J204" s="30"/>
      <c r="K204" s="146" t="str">
        <f>IFERROR(VLOOKUP($I204,'Budget Rates 2025'!$C$2:$E$155,3,0),"")</f>
        <v/>
      </c>
      <c r="L204" s="31" t="str">
        <f t="shared" si="3"/>
        <v/>
      </c>
      <c r="M204" s="31" t="str">
        <f>IF(A204=Checks!$K$9,JRF!$B204,IF(OR(JRF!A204=Checks!$K$10,JRF!A204=Checks!$K$11),JRF!$Q204,""))</f>
        <v/>
      </c>
      <c r="N204" s="32"/>
      <c r="O204" s="32"/>
      <c r="P204" s="32"/>
      <c r="Q204" s="27"/>
      <c r="R204" s="32"/>
      <c r="S204" s="32"/>
      <c r="T204" s="28"/>
      <c r="U204" s="28"/>
      <c r="V204" s="28"/>
      <c r="W204" s="32"/>
      <c r="X204" s="32"/>
      <c r="Y204" s="33"/>
      <c r="Z204" s="32"/>
      <c r="AA204" s="33"/>
      <c r="AB204" s="34"/>
      <c r="AC204" s="32"/>
      <c r="AD204" s="30"/>
      <c r="AE204" s="30"/>
      <c r="AF204" s="32"/>
      <c r="AG204" s="32"/>
      <c r="AH204" s="32"/>
      <c r="AI204" s="32"/>
      <c r="AJ204" s="32"/>
      <c r="AK204" s="32"/>
      <c r="AL204" s="32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182"/>
      <c r="AX204" s="179">
        <v>193</v>
      </c>
      <c r="AY204" s="182"/>
      <c r="BL204" s="36"/>
      <c r="BM204" s="37"/>
      <c r="BP204" s="37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4"/>
      <c r="CC204" s="25"/>
      <c r="CD204" s="25"/>
      <c r="CH204" s="182"/>
    </row>
    <row r="205" spans="1:86" s="2" customFormat="1">
      <c r="A205" s="26"/>
      <c r="B205" s="27"/>
      <c r="C205" s="32"/>
      <c r="D205" s="32"/>
      <c r="E205" s="32"/>
      <c r="F205" s="32"/>
      <c r="G205" s="29"/>
      <c r="H205" s="30"/>
      <c r="I205" s="29"/>
      <c r="J205" s="30"/>
      <c r="K205" s="146" t="str">
        <f>IFERROR(VLOOKUP($I205,'Budget Rates 2025'!$C$2:$E$155,3,0),"")</f>
        <v/>
      </c>
      <c r="L205" s="31" t="str">
        <f t="shared" si="3"/>
        <v/>
      </c>
      <c r="M205" s="31" t="str">
        <f>IF(A205=Checks!$K$9,JRF!$B205,IF(OR(JRF!A205=Checks!$K$10,JRF!A205=Checks!$K$11),JRF!$Q205,""))</f>
        <v/>
      </c>
      <c r="N205" s="32"/>
      <c r="O205" s="32"/>
      <c r="P205" s="32"/>
      <c r="Q205" s="27"/>
      <c r="R205" s="32"/>
      <c r="S205" s="32"/>
      <c r="T205" s="28"/>
      <c r="U205" s="28"/>
      <c r="V205" s="28"/>
      <c r="W205" s="32"/>
      <c r="X205" s="32"/>
      <c r="Y205" s="33"/>
      <c r="Z205" s="32"/>
      <c r="AA205" s="33"/>
      <c r="AB205" s="34"/>
      <c r="AC205" s="32"/>
      <c r="AD205" s="30"/>
      <c r="AE205" s="30"/>
      <c r="AF205" s="32"/>
      <c r="AG205" s="32"/>
      <c r="AH205" s="32"/>
      <c r="AI205" s="32"/>
      <c r="AJ205" s="32"/>
      <c r="AK205" s="32"/>
      <c r="AL205" s="32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182"/>
      <c r="AX205" s="179">
        <v>194</v>
      </c>
      <c r="AY205" s="182"/>
      <c r="BL205" s="36"/>
      <c r="BM205" s="37"/>
      <c r="BP205" s="37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4"/>
      <c r="CC205" s="25"/>
      <c r="CD205" s="25"/>
      <c r="CH205" s="182"/>
    </row>
    <row r="206" spans="1:86" s="2" customFormat="1">
      <c r="A206" s="26"/>
      <c r="B206" s="27"/>
      <c r="C206" s="32"/>
      <c r="D206" s="32"/>
      <c r="E206" s="32"/>
      <c r="F206" s="32"/>
      <c r="G206" s="29"/>
      <c r="H206" s="30"/>
      <c r="I206" s="29"/>
      <c r="J206" s="30"/>
      <c r="K206" s="146" t="str">
        <f>IFERROR(VLOOKUP($I206,'Budget Rates 2025'!$C$2:$E$155,3,0),"")</f>
        <v/>
      </c>
      <c r="L206" s="31" t="str">
        <f t="shared" si="3"/>
        <v/>
      </c>
      <c r="M206" s="31" t="str">
        <f>IF(A206=Checks!$K$9,JRF!$B206,IF(OR(JRF!A206=Checks!$K$10,JRF!A206=Checks!$K$11),JRF!$Q206,""))</f>
        <v/>
      </c>
      <c r="N206" s="32"/>
      <c r="O206" s="32"/>
      <c r="P206" s="32"/>
      <c r="Q206" s="27"/>
      <c r="R206" s="32"/>
      <c r="S206" s="32"/>
      <c r="T206" s="28"/>
      <c r="U206" s="28"/>
      <c r="V206" s="28"/>
      <c r="W206" s="32"/>
      <c r="X206" s="32"/>
      <c r="Y206" s="33"/>
      <c r="Z206" s="32"/>
      <c r="AA206" s="33"/>
      <c r="AB206" s="34"/>
      <c r="AC206" s="32"/>
      <c r="AD206" s="30"/>
      <c r="AE206" s="30"/>
      <c r="AF206" s="32"/>
      <c r="AG206" s="32"/>
      <c r="AH206" s="32"/>
      <c r="AI206" s="32"/>
      <c r="AJ206" s="32"/>
      <c r="AK206" s="32"/>
      <c r="AL206" s="32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182"/>
      <c r="AX206" s="179">
        <v>195</v>
      </c>
      <c r="AY206" s="182"/>
      <c r="BL206" s="36"/>
      <c r="BM206" s="37"/>
      <c r="BP206" s="37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4"/>
      <c r="CC206" s="25"/>
      <c r="CD206" s="25"/>
      <c r="CH206" s="182"/>
    </row>
    <row r="207" spans="1:86" s="2" customFormat="1">
      <c r="A207" s="26"/>
      <c r="B207" s="27"/>
      <c r="C207" s="32"/>
      <c r="D207" s="32"/>
      <c r="E207" s="32"/>
      <c r="F207" s="32"/>
      <c r="G207" s="29"/>
      <c r="H207" s="30"/>
      <c r="I207" s="29"/>
      <c r="J207" s="30"/>
      <c r="K207" s="146" t="str">
        <f>IFERROR(VLOOKUP($I207,'Budget Rates 2025'!$C$2:$E$155,3,0),"")</f>
        <v/>
      </c>
      <c r="L207" s="31" t="str">
        <f t="shared" si="3"/>
        <v/>
      </c>
      <c r="M207" s="31" t="str">
        <f>IF(A207=Checks!$K$9,JRF!$B207,IF(OR(JRF!A207=Checks!$K$10,JRF!A207=Checks!$K$11),JRF!$Q207,""))</f>
        <v/>
      </c>
      <c r="N207" s="32"/>
      <c r="O207" s="32"/>
      <c r="P207" s="32"/>
      <c r="Q207" s="27"/>
      <c r="R207" s="32"/>
      <c r="S207" s="32"/>
      <c r="T207" s="28"/>
      <c r="U207" s="28"/>
      <c r="V207" s="28"/>
      <c r="W207" s="32"/>
      <c r="X207" s="32"/>
      <c r="Y207" s="33"/>
      <c r="Z207" s="32"/>
      <c r="AA207" s="33"/>
      <c r="AB207" s="34"/>
      <c r="AC207" s="32"/>
      <c r="AD207" s="30"/>
      <c r="AE207" s="30"/>
      <c r="AF207" s="32"/>
      <c r="AG207" s="32"/>
      <c r="AH207" s="32"/>
      <c r="AI207" s="32"/>
      <c r="AJ207" s="32"/>
      <c r="AK207" s="32"/>
      <c r="AL207" s="32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182"/>
      <c r="AX207" s="179">
        <v>196</v>
      </c>
      <c r="AY207" s="182"/>
      <c r="BL207" s="36"/>
      <c r="BM207" s="37"/>
      <c r="BP207" s="37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4"/>
      <c r="CC207" s="25"/>
      <c r="CD207" s="25"/>
      <c r="CH207" s="182"/>
    </row>
    <row r="208" spans="1:86" s="2" customFormat="1">
      <c r="A208" s="26"/>
      <c r="B208" s="27"/>
      <c r="C208" s="32"/>
      <c r="D208" s="32"/>
      <c r="E208" s="32"/>
      <c r="F208" s="32"/>
      <c r="G208" s="29"/>
      <c r="H208" s="30"/>
      <c r="I208" s="29"/>
      <c r="J208" s="30"/>
      <c r="K208" s="146" t="str">
        <f>IFERROR(VLOOKUP($I208,'Budget Rates 2025'!$C$2:$E$155,3,0),"")</f>
        <v/>
      </c>
      <c r="L208" s="31" t="str">
        <f t="shared" ref="L208:L271" si="4">IFERROR(J208/K208,"")</f>
        <v/>
      </c>
      <c r="M208" s="31" t="str">
        <f>IF(A208=Checks!$K$9,JRF!$B208,IF(OR(JRF!A208=Checks!$K$10,JRF!A208=Checks!$K$11),JRF!$Q208,""))</f>
        <v/>
      </c>
      <c r="N208" s="32"/>
      <c r="O208" s="32"/>
      <c r="P208" s="32"/>
      <c r="Q208" s="27"/>
      <c r="R208" s="32"/>
      <c r="S208" s="32"/>
      <c r="T208" s="28"/>
      <c r="U208" s="28"/>
      <c r="V208" s="28"/>
      <c r="W208" s="32"/>
      <c r="X208" s="32"/>
      <c r="Y208" s="33"/>
      <c r="Z208" s="32"/>
      <c r="AA208" s="33"/>
      <c r="AB208" s="34"/>
      <c r="AC208" s="32"/>
      <c r="AD208" s="30"/>
      <c r="AE208" s="30"/>
      <c r="AF208" s="32"/>
      <c r="AG208" s="32"/>
      <c r="AH208" s="32"/>
      <c r="AI208" s="32"/>
      <c r="AJ208" s="32"/>
      <c r="AK208" s="32"/>
      <c r="AL208" s="32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182"/>
      <c r="AX208" s="179">
        <v>197</v>
      </c>
      <c r="AY208" s="182"/>
      <c r="BL208" s="36"/>
      <c r="BM208" s="37"/>
      <c r="BP208" s="37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4"/>
      <c r="CC208" s="25"/>
      <c r="CD208" s="25"/>
      <c r="CH208" s="182"/>
    </row>
    <row r="209" spans="1:86" s="2" customFormat="1">
      <c r="A209" s="26"/>
      <c r="B209" s="27"/>
      <c r="C209" s="32"/>
      <c r="D209" s="32"/>
      <c r="E209" s="32"/>
      <c r="F209" s="32"/>
      <c r="G209" s="29"/>
      <c r="H209" s="30"/>
      <c r="I209" s="29"/>
      <c r="J209" s="30"/>
      <c r="K209" s="146" t="str">
        <f>IFERROR(VLOOKUP($I209,'Budget Rates 2025'!$C$2:$E$155,3,0),"")</f>
        <v/>
      </c>
      <c r="L209" s="31" t="str">
        <f t="shared" si="4"/>
        <v/>
      </c>
      <c r="M209" s="31" t="str">
        <f>IF(A209=Checks!$K$9,JRF!$B209,IF(OR(JRF!A209=Checks!$K$10,JRF!A209=Checks!$K$11),JRF!$Q209,""))</f>
        <v/>
      </c>
      <c r="N209" s="32"/>
      <c r="O209" s="32"/>
      <c r="P209" s="32"/>
      <c r="Q209" s="27"/>
      <c r="R209" s="32"/>
      <c r="S209" s="32"/>
      <c r="T209" s="28"/>
      <c r="U209" s="28"/>
      <c r="V209" s="28"/>
      <c r="W209" s="32"/>
      <c r="X209" s="32"/>
      <c r="Y209" s="33"/>
      <c r="Z209" s="32"/>
      <c r="AA209" s="33"/>
      <c r="AB209" s="34"/>
      <c r="AC209" s="32"/>
      <c r="AD209" s="30"/>
      <c r="AE209" s="30"/>
      <c r="AF209" s="32"/>
      <c r="AG209" s="32"/>
      <c r="AH209" s="32"/>
      <c r="AI209" s="32"/>
      <c r="AJ209" s="32"/>
      <c r="AK209" s="32"/>
      <c r="AL209" s="32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182"/>
      <c r="AX209" s="179">
        <v>198</v>
      </c>
      <c r="AY209" s="182"/>
      <c r="BL209" s="36"/>
      <c r="BM209" s="37"/>
      <c r="BP209" s="37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4"/>
      <c r="CC209" s="25"/>
      <c r="CD209" s="25"/>
      <c r="CH209" s="182"/>
    </row>
    <row r="210" spans="1:86" s="2" customFormat="1">
      <c r="A210" s="26"/>
      <c r="B210" s="27"/>
      <c r="C210" s="32"/>
      <c r="D210" s="32"/>
      <c r="E210" s="32"/>
      <c r="F210" s="32"/>
      <c r="G210" s="29"/>
      <c r="H210" s="30"/>
      <c r="I210" s="29"/>
      <c r="J210" s="30"/>
      <c r="K210" s="146" t="str">
        <f>IFERROR(VLOOKUP($I210,'Budget Rates 2025'!$C$2:$E$155,3,0),"")</f>
        <v/>
      </c>
      <c r="L210" s="31" t="str">
        <f t="shared" si="4"/>
        <v/>
      </c>
      <c r="M210" s="31" t="str">
        <f>IF(A210=Checks!$K$9,JRF!$B210,IF(OR(JRF!A210=Checks!$K$10,JRF!A210=Checks!$K$11),JRF!$Q210,""))</f>
        <v/>
      </c>
      <c r="N210" s="32"/>
      <c r="O210" s="32"/>
      <c r="P210" s="32"/>
      <c r="Q210" s="27"/>
      <c r="R210" s="32"/>
      <c r="S210" s="32"/>
      <c r="T210" s="28"/>
      <c r="U210" s="28"/>
      <c r="V210" s="28"/>
      <c r="W210" s="32"/>
      <c r="X210" s="32"/>
      <c r="Y210" s="33"/>
      <c r="Z210" s="32"/>
      <c r="AA210" s="33"/>
      <c r="AB210" s="34"/>
      <c r="AC210" s="32"/>
      <c r="AD210" s="30"/>
      <c r="AE210" s="30"/>
      <c r="AF210" s="32"/>
      <c r="AG210" s="32"/>
      <c r="AH210" s="32"/>
      <c r="AI210" s="32"/>
      <c r="AJ210" s="32"/>
      <c r="AK210" s="32"/>
      <c r="AL210" s="32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182"/>
      <c r="AX210" s="179">
        <v>199</v>
      </c>
      <c r="AY210" s="182"/>
      <c r="BL210" s="36"/>
      <c r="BM210" s="37"/>
      <c r="BP210" s="37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4"/>
      <c r="CC210" s="25"/>
      <c r="CD210" s="25"/>
      <c r="CH210" s="182"/>
    </row>
    <row r="211" spans="1:86" s="2" customFormat="1">
      <c r="A211" s="26"/>
      <c r="B211" s="27"/>
      <c r="C211" s="32"/>
      <c r="D211" s="32"/>
      <c r="E211" s="32"/>
      <c r="F211" s="32"/>
      <c r="G211" s="29"/>
      <c r="H211" s="30"/>
      <c r="I211" s="29"/>
      <c r="J211" s="30"/>
      <c r="K211" s="146" t="str">
        <f>IFERROR(VLOOKUP($I211,'Budget Rates 2025'!$C$2:$E$155,3,0),"")</f>
        <v/>
      </c>
      <c r="L211" s="31" t="str">
        <f t="shared" si="4"/>
        <v/>
      </c>
      <c r="M211" s="31" t="str">
        <f>IF(A211=Checks!$K$9,JRF!$B211,IF(OR(JRF!A211=Checks!$K$10,JRF!A211=Checks!$K$11),JRF!$Q211,""))</f>
        <v/>
      </c>
      <c r="N211" s="32"/>
      <c r="O211" s="32"/>
      <c r="P211" s="32"/>
      <c r="Q211" s="27"/>
      <c r="R211" s="32"/>
      <c r="S211" s="32"/>
      <c r="T211" s="28"/>
      <c r="U211" s="28"/>
      <c r="V211" s="28"/>
      <c r="W211" s="32"/>
      <c r="X211" s="32"/>
      <c r="Y211" s="33"/>
      <c r="Z211" s="32"/>
      <c r="AA211" s="33"/>
      <c r="AB211" s="34"/>
      <c r="AC211" s="32"/>
      <c r="AD211" s="30"/>
      <c r="AE211" s="30"/>
      <c r="AF211" s="32"/>
      <c r="AG211" s="32"/>
      <c r="AH211" s="32"/>
      <c r="AI211" s="32"/>
      <c r="AJ211" s="32"/>
      <c r="AK211" s="32"/>
      <c r="AL211" s="32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182"/>
      <c r="AX211" s="179">
        <v>200</v>
      </c>
      <c r="AY211" s="182"/>
      <c r="BL211" s="36"/>
      <c r="BM211" s="37"/>
      <c r="BP211" s="37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4"/>
      <c r="CC211" s="25"/>
      <c r="CD211" s="25"/>
      <c r="CH211" s="182"/>
    </row>
    <row r="212" spans="1:86" s="2" customFormat="1">
      <c r="A212" s="26"/>
      <c r="B212" s="27"/>
      <c r="C212" s="32"/>
      <c r="D212" s="32"/>
      <c r="E212" s="32"/>
      <c r="F212" s="32"/>
      <c r="G212" s="29"/>
      <c r="H212" s="30"/>
      <c r="I212" s="29"/>
      <c r="J212" s="30"/>
      <c r="K212" s="146" t="str">
        <f>IFERROR(VLOOKUP($I212,'Budget Rates 2025'!$C$2:$E$155,3,0),"")</f>
        <v/>
      </c>
      <c r="L212" s="31" t="str">
        <f t="shared" si="4"/>
        <v/>
      </c>
      <c r="M212" s="31" t="str">
        <f>IF(A212=Checks!$K$9,JRF!$B212,IF(OR(JRF!A212=Checks!$K$10,JRF!A212=Checks!$K$11),JRF!$Q212,""))</f>
        <v/>
      </c>
      <c r="N212" s="32"/>
      <c r="O212" s="32"/>
      <c r="P212" s="32"/>
      <c r="Q212" s="27"/>
      <c r="R212" s="32"/>
      <c r="S212" s="32"/>
      <c r="T212" s="28"/>
      <c r="U212" s="28"/>
      <c r="V212" s="28"/>
      <c r="W212" s="32"/>
      <c r="X212" s="32"/>
      <c r="Y212" s="33"/>
      <c r="Z212" s="32"/>
      <c r="AA212" s="33"/>
      <c r="AB212" s="34"/>
      <c r="AC212" s="32"/>
      <c r="AD212" s="30"/>
      <c r="AE212" s="30"/>
      <c r="AF212" s="32"/>
      <c r="AG212" s="32"/>
      <c r="AH212" s="32"/>
      <c r="AI212" s="32"/>
      <c r="AJ212" s="32"/>
      <c r="AK212" s="32"/>
      <c r="AL212" s="32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182"/>
      <c r="AX212" s="179">
        <v>201</v>
      </c>
      <c r="AY212" s="182"/>
      <c r="BL212" s="36"/>
      <c r="BM212" s="37"/>
      <c r="BP212" s="37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4"/>
      <c r="CC212" s="25"/>
      <c r="CD212" s="25"/>
      <c r="CH212" s="182"/>
    </row>
    <row r="213" spans="1:86" s="2" customFormat="1">
      <c r="A213" s="26"/>
      <c r="B213" s="27"/>
      <c r="C213" s="32"/>
      <c r="D213" s="32"/>
      <c r="E213" s="32"/>
      <c r="F213" s="32"/>
      <c r="G213" s="29"/>
      <c r="H213" s="30"/>
      <c r="I213" s="29"/>
      <c r="J213" s="30"/>
      <c r="K213" s="146" t="str">
        <f>IFERROR(VLOOKUP($I213,'Budget Rates 2025'!$C$2:$E$155,3,0),"")</f>
        <v/>
      </c>
      <c r="L213" s="31" t="str">
        <f t="shared" si="4"/>
        <v/>
      </c>
      <c r="M213" s="31" t="str">
        <f>IF(A213=Checks!$K$9,JRF!$B213,IF(OR(JRF!A213=Checks!$K$10,JRF!A213=Checks!$K$11),JRF!$Q213,""))</f>
        <v/>
      </c>
      <c r="N213" s="32"/>
      <c r="O213" s="32"/>
      <c r="P213" s="32"/>
      <c r="Q213" s="27"/>
      <c r="R213" s="32"/>
      <c r="S213" s="32"/>
      <c r="T213" s="28"/>
      <c r="U213" s="28"/>
      <c r="V213" s="28"/>
      <c r="W213" s="32"/>
      <c r="X213" s="32"/>
      <c r="Y213" s="33"/>
      <c r="Z213" s="32"/>
      <c r="AA213" s="33"/>
      <c r="AB213" s="34"/>
      <c r="AC213" s="32"/>
      <c r="AD213" s="30"/>
      <c r="AE213" s="30"/>
      <c r="AF213" s="32"/>
      <c r="AG213" s="32"/>
      <c r="AH213" s="32"/>
      <c r="AI213" s="32"/>
      <c r="AJ213" s="32"/>
      <c r="AK213" s="32"/>
      <c r="AL213" s="32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182"/>
      <c r="AX213" s="179">
        <v>202</v>
      </c>
      <c r="AY213" s="182"/>
      <c r="BL213" s="36"/>
      <c r="BM213" s="37"/>
      <c r="BP213" s="37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4"/>
      <c r="CC213" s="25"/>
      <c r="CD213" s="25"/>
      <c r="CH213" s="182"/>
    </row>
    <row r="214" spans="1:86" s="2" customFormat="1">
      <c r="A214" s="26"/>
      <c r="B214" s="27"/>
      <c r="C214" s="32"/>
      <c r="D214" s="32"/>
      <c r="E214" s="32"/>
      <c r="F214" s="32"/>
      <c r="G214" s="29"/>
      <c r="H214" s="30"/>
      <c r="I214" s="29"/>
      <c r="J214" s="30"/>
      <c r="K214" s="146" t="str">
        <f>IFERROR(VLOOKUP($I214,'Budget Rates 2025'!$C$2:$E$155,3,0),"")</f>
        <v/>
      </c>
      <c r="L214" s="31" t="str">
        <f t="shared" si="4"/>
        <v/>
      </c>
      <c r="M214" s="31" t="str">
        <f>IF(A214=Checks!$K$9,JRF!$B214,IF(OR(JRF!A214=Checks!$K$10,JRF!A214=Checks!$K$11),JRF!$Q214,""))</f>
        <v/>
      </c>
      <c r="N214" s="32"/>
      <c r="O214" s="32"/>
      <c r="P214" s="32"/>
      <c r="Q214" s="27"/>
      <c r="R214" s="32"/>
      <c r="S214" s="32"/>
      <c r="T214" s="28"/>
      <c r="U214" s="28"/>
      <c r="V214" s="28"/>
      <c r="W214" s="32"/>
      <c r="X214" s="32"/>
      <c r="Y214" s="33"/>
      <c r="Z214" s="32"/>
      <c r="AA214" s="33"/>
      <c r="AB214" s="34"/>
      <c r="AC214" s="32"/>
      <c r="AD214" s="30"/>
      <c r="AE214" s="30"/>
      <c r="AF214" s="32"/>
      <c r="AG214" s="32"/>
      <c r="AH214" s="32"/>
      <c r="AI214" s="32"/>
      <c r="AJ214" s="32"/>
      <c r="AK214" s="32"/>
      <c r="AL214" s="32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182"/>
      <c r="AX214" s="179">
        <v>203</v>
      </c>
      <c r="AY214" s="182"/>
      <c r="BL214" s="36"/>
      <c r="BM214" s="37"/>
      <c r="BP214" s="37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4"/>
      <c r="CC214" s="25"/>
      <c r="CD214" s="25"/>
      <c r="CH214" s="182"/>
    </row>
    <row r="215" spans="1:86" s="2" customFormat="1">
      <c r="A215" s="26"/>
      <c r="B215" s="27"/>
      <c r="C215" s="32"/>
      <c r="D215" s="32"/>
      <c r="E215" s="32"/>
      <c r="F215" s="32"/>
      <c r="G215" s="29"/>
      <c r="H215" s="30"/>
      <c r="I215" s="29"/>
      <c r="J215" s="30"/>
      <c r="K215" s="146" t="str">
        <f>IFERROR(VLOOKUP($I215,'Budget Rates 2025'!$C$2:$E$155,3,0),"")</f>
        <v/>
      </c>
      <c r="L215" s="31" t="str">
        <f t="shared" si="4"/>
        <v/>
      </c>
      <c r="M215" s="31" t="str">
        <f>IF(A215=Checks!$K$9,JRF!$B215,IF(OR(JRF!A215=Checks!$K$10,JRF!A215=Checks!$K$11),JRF!$Q215,""))</f>
        <v/>
      </c>
      <c r="N215" s="32"/>
      <c r="O215" s="32"/>
      <c r="P215" s="32"/>
      <c r="Q215" s="27"/>
      <c r="R215" s="32"/>
      <c r="S215" s="32"/>
      <c r="T215" s="28"/>
      <c r="U215" s="28"/>
      <c r="V215" s="28"/>
      <c r="W215" s="32"/>
      <c r="X215" s="32"/>
      <c r="Y215" s="33"/>
      <c r="Z215" s="32"/>
      <c r="AA215" s="33"/>
      <c r="AB215" s="34"/>
      <c r="AC215" s="32"/>
      <c r="AD215" s="30"/>
      <c r="AE215" s="30"/>
      <c r="AF215" s="32"/>
      <c r="AG215" s="32"/>
      <c r="AH215" s="32"/>
      <c r="AI215" s="32"/>
      <c r="AJ215" s="32"/>
      <c r="AK215" s="32"/>
      <c r="AL215" s="32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182"/>
      <c r="AX215" s="179">
        <v>210</v>
      </c>
      <c r="AY215" s="182"/>
      <c r="BL215" s="36"/>
      <c r="BM215" s="37"/>
      <c r="BP215" s="37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4"/>
      <c r="CC215" s="25"/>
      <c r="CD215" s="25"/>
      <c r="CH215" s="182"/>
    </row>
    <row r="216" spans="1:86" s="2" customFormat="1">
      <c r="A216" s="26"/>
      <c r="B216" s="27"/>
      <c r="C216" s="32"/>
      <c r="D216" s="32"/>
      <c r="E216" s="32"/>
      <c r="F216" s="32"/>
      <c r="G216" s="29"/>
      <c r="H216" s="30"/>
      <c r="I216" s="29"/>
      <c r="J216" s="30"/>
      <c r="K216" s="146" t="str">
        <f>IFERROR(VLOOKUP($I216,'Budget Rates 2025'!$C$2:$E$155,3,0),"")</f>
        <v/>
      </c>
      <c r="L216" s="31" t="str">
        <f t="shared" si="4"/>
        <v/>
      </c>
      <c r="M216" s="31" t="str">
        <f>IF(A216=Checks!$K$9,JRF!$B216,IF(OR(JRF!A216=Checks!$K$10,JRF!A216=Checks!$K$11),JRF!$Q216,""))</f>
        <v/>
      </c>
      <c r="N216" s="32"/>
      <c r="O216" s="32"/>
      <c r="P216" s="32"/>
      <c r="Q216" s="27"/>
      <c r="R216" s="32"/>
      <c r="S216" s="32"/>
      <c r="T216" s="28"/>
      <c r="U216" s="28"/>
      <c r="V216" s="28"/>
      <c r="W216" s="32"/>
      <c r="X216" s="32"/>
      <c r="Y216" s="33"/>
      <c r="Z216" s="32"/>
      <c r="AA216" s="33"/>
      <c r="AB216" s="34"/>
      <c r="AC216" s="32"/>
      <c r="AD216" s="30"/>
      <c r="AE216" s="30"/>
      <c r="AF216" s="32"/>
      <c r="AG216" s="32"/>
      <c r="AH216" s="32"/>
      <c r="AI216" s="32"/>
      <c r="AJ216" s="32"/>
      <c r="AK216" s="32"/>
      <c r="AL216" s="32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182"/>
      <c r="AX216" s="179">
        <v>211</v>
      </c>
      <c r="AY216" s="182"/>
      <c r="BL216" s="36"/>
      <c r="BM216" s="37"/>
      <c r="BP216" s="37"/>
      <c r="BR216" s="21"/>
      <c r="BS216" s="21"/>
      <c r="BT216" s="21"/>
      <c r="BU216" s="21"/>
      <c r="BV216" s="21"/>
      <c r="BW216" s="21"/>
      <c r="BX216" s="21"/>
      <c r="BY216" s="21"/>
      <c r="BZ216" s="21"/>
      <c r="CA216" s="21"/>
      <c r="CB216" s="24"/>
      <c r="CC216" s="25"/>
      <c r="CD216" s="25"/>
      <c r="CH216" s="182"/>
    </row>
    <row r="217" spans="1:86" s="2" customFormat="1">
      <c r="A217" s="26"/>
      <c r="B217" s="27"/>
      <c r="C217" s="32"/>
      <c r="D217" s="32"/>
      <c r="E217" s="32"/>
      <c r="F217" s="32"/>
      <c r="G217" s="29"/>
      <c r="H217" s="30"/>
      <c r="I217" s="29"/>
      <c r="J217" s="30"/>
      <c r="K217" s="146" t="str">
        <f>IFERROR(VLOOKUP($I217,'Budget Rates 2025'!$C$2:$E$155,3,0),"")</f>
        <v/>
      </c>
      <c r="L217" s="31" t="str">
        <f t="shared" si="4"/>
        <v/>
      </c>
      <c r="M217" s="31" t="str">
        <f>IF(A217=Checks!$K$9,JRF!$B217,IF(OR(JRF!A217=Checks!$K$10,JRF!A217=Checks!$K$11),JRF!$Q217,""))</f>
        <v/>
      </c>
      <c r="N217" s="32"/>
      <c r="O217" s="32"/>
      <c r="P217" s="32"/>
      <c r="Q217" s="27"/>
      <c r="R217" s="32"/>
      <c r="S217" s="32"/>
      <c r="T217" s="28"/>
      <c r="U217" s="28"/>
      <c r="V217" s="28"/>
      <c r="W217" s="32"/>
      <c r="X217" s="32"/>
      <c r="Y217" s="33"/>
      <c r="Z217" s="32"/>
      <c r="AA217" s="33"/>
      <c r="AB217" s="34"/>
      <c r="AC217" s="32"/>
      <c r="AD217" s="30"/>
      <c r="AE217" s="30"/>
      <c r="AF217" s="32"/>
      <c r="AG217" s="32"/>
      <c r="AH217" s="32"/>
      <c r="AI217" s="32"/>
      <c r="AJ217" s="32"/>
      <c r="AK217" s="32"/>
      <c r="AL217" s="32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182"/>
      <c r="AX217" s="179">
        <v>212</v>
      </c>
      <c r="AY217" s="182"/>
      <c r="BL217" s="36"/>
      <c r="BM217" s="37"/>
      <c r="BP217" s="37"/>
      <c r="BR217" s="21"/>
      <c r="BS217" s="21"/>
      <c r="BT217" s="21"/>
      <c r="BU217" s="21"/>
      <c r="BV217" s="21"/>
      <c r="BW217" s="21"/>
      <c r="BX217" s="21"/>
      <c r="BY217" s="21"/>
      <c r="BZ217" s="21"/>
      <c r="CA217" s="21"/>
      <c r="CB217" s="24"/>
      <c r="CC217" s="25"/>
      <c r="CD217" s="25"/>
      <c r="CH217" s="182"/>
    </row>
    <row r="218" spans="1:86" s="2" customFormat="1">
      <c r="A218" s="26"/>
      <c r="B218" s="27"/>
      <c r="C218" s="32"/>
      <c r="D218" s="32"/>
      <c r="E218" s="32"/>
      <c r="F218" s="32"/>
      <c r="G218" s="29"/>
      <c r="H218" s="30"/>
      <c r="I218" s="29"/>
      <c r="J218" s="30"/>
      <c r="K218" s="146" t="str">
        <f>IFERROR(VLOOKUP($I218,'Budget Rates 2025'!$C$2:$E$155,3,0),"")</f>
        <v/>
      </c>
      <c r="L218" s="31" t="str">
        <f t="shared" si="4"/>
        <v/>
      </c>
      <c r="M218" s="31" t="str">
        <f>IF(A218=Checks!$K$9,JRF!$B218,IF(OR(JRF!A218=Checks!$K$10,JRF!A218=Checks!$K$11),JRF!$Q218,""))</f>
        <v/>
      </c>
      <c r="N218" s="32"/>
      <c r="O218" s="32"/>
      <c r="P218" s="32"/>
      <c r="Q218" s="27"/>
      <c r="R218" s="32"/>
      <c r="S218" s="32"/>
      <c r="T218" s="28"/>
      <c r="U218" s="28"/>
      <c r="V218" s="28"/>
      <c r="W218" s="32"/>
      <c r="X218" s="32"/>
      <c r="Y218" s="33"/>
      <c r="Z218" s="32"/>
      <c r="AA218" s="33"/>
      <c r="AB218" s="34"/>
      <c r="AC218" s="32"/>
      <c r="AD218" s="30"/>
      <c r="AE218" s="30"/>
      <c r="AF218" s="32"/>
      <c r="AG218" s="32"/>
      <c r="AH218" s="32"/>
      <c r="AI218" s="32"/>
      <c r="AJ218" s="32"/>
      <c r="AK218" s="32"/>
      <c r="AL218" s="32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182"/>
      <c r="AX218" s="179">
        <v>213</v>
      </c>
      <c r="AY218" s="182"/>
      <c r="BL218" s="36"/>
      <c r="BM218" s="37"/>
      <c r="BP218" s="37"/>
      <c r="BR218" s="21"/>
      <c r="BS218" s="21"/>
      <c r="BT218" s="21"/>
      <c r="BU218" s="21"/>
      <c r="BV218" s="21"/>
      <c r="BW218" s="21"/>
      <c r="BX218" s="21"/>
      <c r="BY218" s="21"/>
      <c r="BZ218" s="21"/>
      <c r="CA218" s="21"/>
      <c r="CB218" s="24"/>
      <c r="CC218" s="25"/>
      <c r="CD218" s="25"/>
      <c r="CH218" s="182"/>
    </row>
    <row r="219" spans="1:86" s="2" customFormat="1">
      <c r="A219" s="26"/>
      <c r="B219" s="27"/>
      <c r="C219" s="32"/>
      <c r="D219" s="32"/>
      <c r="E219" s="32"/>
      <c r="F219" s="32"/>
      <c r="G219" s="29"/>
      <c r="H219" s="30"/>
      <c r="I219" s="29"/>
      <c r="J219" s="30"/>
      <c r="K219" s="146" t="str">
        <f>IFERROR(VLOOKUP($I219,'Budget Rates 2025'!$C$2:$E$155,3,0),"")</f>
        <v/>
      </c>
      <c r="L219" s="31" t="str">
        <f t="shared" si="4"/>
        <v/>
      </c>
      <c r="M219" s="31" t="str">
        <f>IF(A219=Checks!$K$9,JRF!$B219,IF(OR(JRF!A219=Checks!$K$10,JRF!A219=Checks!$K$11),JRF!$Q219,""))</f>
        <v/>
      </c>
      <c r="N219" s="32"/>
      <c r="O219" s="32"/>
      <c r="P219" s="32"/>
      <c r="Q219" s="27"/>
      <c r="R219" s="32"/>
      <c r="S219" s="32"/>
      <c r="T219" s="28"/>
      <c r="U219" s="28"/>
      <c r="V219" s="28"/>
      <c r="W219" s="32"/>
      <c r="X219" s="32"/>
      <c r="Y219" s="33"/>
      <c r="Z219" s="32"/>
      <c r="AA219" s="33"/>
      <c r="AB219" s="34"/>
      <c r="AC219" s="32"/>
      <c r="AD219" s="30"/>
      <c r="AE219" s="30"/>
      <c r="AF219" s="32"/>
      <c r="AG219" s="32"/>
      <c r="AH219" s="32"/>
      <c r="AI219" s="32"/>
      <c r="AJ219" s="32"/>
      <c r="AK219" s="32"/>
      <c r="AL219" s="32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182"/>
      <c r="AX219" s="179">
        <v>214</v>
      </c>
      <c r="AY219" s="182"/>
      <c r="BL219" s="36"/>
      <c r="BM219" s="37"/>
      <c r="BP219" s="37"/>
      <c r="BR219" s="21"/>
      <c r="BS219" s="21"/>
      <c r="BT219" s="21"/>
      <c r="BU219" s="21"/>
      <c r="BV219" s="21"/>
      <c r="BW219" s="21"/>
      <c r="BX219" s="21"/>
      <c r="BY219" s="21"/>
      <c r="BZ219" s="21"/>
      <c r="CA219" s="21"/>
      <c r="CB219" s="24"/>
      <c r="CC219" s="25"/>
      <c r="CD219" s="25"/>
      <c r="CH219" s="182"/>
    </row>
    <row r="220" spans="1:86" s="2" customFormat="1">
      <c r="A220" s="26"/>
      <c r="B220" s="27"/>
      <c r="C220" s="32"/>
      <c r="D220" s="32"/>
      <c r="E220" s="32"/>
      <c r="F220" s="32"/>
      <c r="G220" s="29"/>
      <c r="H220" s="30"/>
      <c r="I220" s="29"/>
      <c r="J220" s="30"/>
      <c r="K220" s="146" t="str">
        <f>IFERROR(VLOOKUP($I220,'Budget Rates 2025'!$C$2:$E$155,3,0),"")</f>
        <v/>
      </c>
      <c r="L220" s="31" t="str">
        <f t="shared" si="4"/>
        <v/>
      </c>
      <c r="M220" s="31" t="str">
        <f>IF(A220=Checks!$K$9,JRF!$B220,IF(OR(JRF!A220=Checks!$K$10,JRF!A220=Checks!$K$11),JRF!$Q220,""))</f>
        <v/>
      </c>
      <c r="N220" s="32"/>
      <c r="O220" s="32"/>
      <c r="P220" s="32"/>
      <c r="Q220" s="27"/>
      <c r="R220" s="32"/>
      <c r="S220" s="32"/>
      <c r="T220" s="28"/>
      <c r="U220" s="28"/>
      <c r="V220" s="28"/>
      <c r="W220" s="32"/>
      <c r="X220" s="32"/>
      <c r="Y220" s="33"/>
      <c r="Z220" s="32"/>
      <c r="AA220" s="33"/>
      <c r="AB220" s="34"/>
      <c r="AC220" s="32"/>
      <c r="AD220" s="30"/>
      <c r="AE220" s="30"/>
      <c r="AF220" s="32"/>
      <c r="AG220" s="32"/>
      <c r="AH220" s="32"/>
      <c r="AI220" s="32"/>
      <c r="AJ220" s="32"/>
      <c r="AK220" s="32"/>
      <c r="AL220" s="32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182"/>
      <c r="AX220" s="179">
        <v>215</v>
      </c>
      <c r="AY220" s="182"/>
      <c r="BL220" s="36"/>
      <c r="BM220" s="37"/>
      <c r="BP220" s="37"/>
      <c r="BR220" s="21"/>
      <c r="BS220" s="21"/>
      <c r="BT220" s="21"/>
      <c r="BU220" s="21"/>
      <c r="BV220" s="21"/>
      <c r="BW220" s="21"/>
      <c r="BX220" s="21"/>
      <c r="BY220" s="21"/>
      <c r="BZ220" s="21"/>
      <c r="CA220" s="21"/>
      <c r="CB220" s="24"/>
      <c r="CC220" s="25"/>
      <c r="CD220" s="25"/>
      <c r="CH220" s="182"/>
    </row>
    <row r="221" spans="1:86" s="2" customFormat="1">
      <c r="A221" s="26"/>
      <c r="B221" s="27"/>
      <c r="C221" s="32"/>
      <c r="D221" s="32"/>
      <c r="E221" s="32"/>
      <c r="F221" s="32"/>
      <c r="G221" s="29"/>
      <c r="H221" s="30"/>
      <c r="I221" s="29"/>
      <c r="J221" s="30"/>
      <c r="K221" s="146" t="str">
        <f>IFERROR(VLOOKUP($I221,'Budget Rates 2025'!$C$2:$E$155,3,0),"")</f>
        <v/>
      </c>
      <c r="L221" s="31" t="str">
        <f t="shared" si="4"/>
        <v/>
      </c>
      <c r="M221" s="31" t="str">
        <f>IF(A221=Checks!$K$9,JRF!$B221,IF(OR(JRF!A221=Checks!$K$10,JRF!A221=Checks!$K$11),JRF!$Q221,""))</f>
        <v/>
      </c>
      <c r="N221" s="32"/>
      <c r="O221" s="32"/>
      <c r="P221" s="32"/>
      <c r="Q221" s="27"/>
      <c r="R221" s="32"/>
      <c r="S221" s="32"/>
      <c r="T221" s="28"/>
      <c r="U221" s="28"/>
      <c r="V221" s="28"/>
      <c r="W221" s="32"/>
      <c r="X221" s="32"/>
      <c r="Y221" s="33"/>
      <c r="Z221" s="32"/>
      <c r="AA221" s="33"/>
      <c r="AB221" s="34"/>
      <c r="AC221" s="32"/>
      <c r="AD221" s="30"/>
      <c r="AE221" s="30"/>
      <c r="AF221" s="32"/>
      <c r="AG221" s="32"/>
      <c r="AH221" s="32"/>
      <c r="AI221" s="32"/>
      <c r="AJ221" s="32"/>
      <c r="AK221" s="32"/>
      <c r="AL221" s="32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182"/>
      <c r="AX221" s="179">
        <v>216</v>
      </c>
      <c r="AY221" s="182"/>
      <c r="BL221" s="36"/>
      <c r="BM221" s="37"/>
      <c r="BP221" s="37"/>
      <c r="BR221" s="21"/>
      <c r="BS221" s="21"/>
      <c r="BT221" s="21"/>
      <c r="BU221" s="21"/>
      <c r="BV221" s="21"/>
      <c r="BW221" s="21"/>
      <c r="BX221" s="21"/>
      <c r="BY221" s="21"/>
      <c r="BZ221" s="21"/>
      <c r="CA221" s="21"/>
      <c r="CB221" s="24"/>
      <c r="CC221" s="25"/>
      <c r="CD221" s="25"/>
      <c r="CH221" s="182"/>
    </row>
    <row r="222" spans="1:86" s="2" customFormat="1">
      <c r="A222" s="26"/>
      <c r="B222" s="27"/>
      <c r="C222" s="32"/>
      <c r="D222" s="32"/>
      <c r="E222" s="32"/>
      <c r="F222" s="32"/>
      <c r="G222" s="29"/>
      <c r="H222" s="30"/>
      <c r="I222" s="29"/>
      <c r="J222" s="30"/>
      <c r="K222" s="146" t="str">
        <f>IFERROR(VLOOKUP($I222,'Budget Rates 2025'!$C$2:$E$155,3,0),"")</f>
        <v/>
      </c>
      <c r="L222" s="31" t="str">
        <f t="shared" si="4"/>
        <v/>
      </c>
      <c r="M222" s="31" t="str">
        <f>IF(A222=Checks!$K$9,JRF!$B222,IF(OR(JRF!A222=Checks!$K$10,JRF!A222=Checks!$K$11),JRF!$Q222,""))</f>
        <v/>
      </c>
      <c r="N222" s="32"/>
      <c r="O222" s="32"/>
      <c r="P222" s="32"/>
      <c r="Q222" s="27"/>
      <c r="R222" s="32"/>
      <c r="S222" s="32"/>
      <c r="T222" s="28"/>
      <c r="U222" s="28"/>
      <c r="V222" s="28"/>
      <c r="W222" s="32"/>
      <c r="X222" s="32"/>
      <c r="Y222" s="33"/>
      <c r="Z222" s="32"/>
      <c r="AA222" s="33"/>
      <c r="AB222" s="34"/>
      <c r="AC222" s="32"/>
      <c r="AD222" s="30"/>
      <c r="AE222" s="30"/>
      <c r="AF222" s="32"/>
      <c r="AG222" s="32"/>
      <c r="AH222" s="32"/>
      <c r="AI222" s="32"/>
      <c r="AJ222" s="32"/>
      <c r="AK222" s="32"/>
      <c r="AL222" s="32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182"/>
      <c r="AX222" s="179">
        <v>217</v>
      </c>
      <c r="AY222" s="182"/>
      <c r="BL222" s="36"/>
      <c r="BM222" s="37"/>
      <c r="BP222" s="37"/>
      <c r="BR222" s="21"/>
      <c r="BS222" s="21"/>
      <c r="BT222" s="21"/>
      <c r="BU222" s="21"/>
      <c r="BV222" s="21"/>
      <c r="BW222" s="21"/>
      <c r="BX222" s="21"/>
      <c r="BY222" s="21"/>
      <c r="BZ222" s="21"/>
      <c r="CA222" s="21"/>
      <c r="CB222" s="24"/>
      <c r="CC222" s="25"/>
      <c r="CD222" s="25"/>
      <c r="CH222" s="182"/>
    </row>
    <row r="223" spans="1:86" s="2" customFormat="1">
      <c r="A223" s="26"/>
      <c r="B223" s="27"/>
      <c r="C223" s="32"/>
      <c r="D223" s="32"/>
      <c r="E223" s="32"/>
      <c r="F223" s="32"/>
      <c r="G223" s="29"/>
      <c r="H223" s="30"/>
      <c r="I223" s="29"/>
      <c r="J223" s="30"/>
      <c r="K223" s="146" t="str">
        <f>IFERROR(VLOOKUP($I223,'Budget Rates 2025'!$C$2:$E$155,3,0),"")</f>
        <v/>
      </c>
      <c r="L223" s="31" t="str">
        <f t="shared" si="4"/>
        <v/>
      </c>
      <c r="M223" s="31" t="str">
        <f>IF(A223=Checks!$K$9,JRF!$B223,IF(OR(JRF!A223=Checks!$K$10,JRF!A223=Checks!$K$11),JRF!$Q223,""))</f>
        <v/>
      </c>
      <c r="N223" s="32"/>
      <c r="O223" s="32"/>
      <c r="P223" s="32"/>
      <c r="Q223" s="27"/>
      <c r="R223" s="32"/>
      <c r="S223" s="32"/>
      <c r="T223" s="28"/>
      <c r="U223" s="28"/>
      <c r="V223" s="28"/>
      <c r="W223" s="32"/>
      <c r="X223" s="32"/>
      <c r="Y223" s="33"/>
      <c r="Z223" s="32"/>
      <c r="AA223" s="33"/>
      <c r="AB223" s="34"/>
      <c r="AC223" s="32"/>
      <c r="AD223" s="30"/>
      <c r="AE223" s="30"/>
      <c r="AF223" s="32"/>
      <c r="AG223" s="32"/>
      <c r="AH223" s="32"/>
      <c r="AI223" s="32"/>
      <c r="AJ223" s="32"/>
      <c r="AK223" s="32"/>
      <c r="AL223" s="32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182"/>
      <c r="AX223" s="179">
        <v>218</v>
      </c>
      <c r="AY223" s="182"/>
      <c r="BL223" s="36"/>
      <c r="BM223" s="37"/>
      <c r="BP223" s="37"/>
      <c r="BR223" s="21"/>
      <c r="BS223" s="21"/>
      <c r="BT223" s="21"/>
      <c r="BU223" s="21"/>
      <c r="BV223" s="21"/>
      <c r="BW223" s="21"/>
      <c r="BX223" s="21"/>
      <c r="BY223" s="21"/>
      <c r="BZ223" s="21"/>
      <c r="CA223" s="21"/>
      <c r="CB223" s="24"/>
      <c r="CC223" s="25"/>
      <c r="CD223" s="25"/>
      <c r="CH223" s="182"/>
    </row>
    <row r="224" spans="1:86" s="2" customFormat="1">
      <c r="A224" s="26"/>
      <c r="B224" s="27"/>
      <c r="C224" s="32"/>
      <c r="D224" s="32"/>
      <c r="E224" s="32"/>
      <c r="F224" s="32"/>
      <c r="G224" s="29"/>
      <c r="H224" s="30"/>
      <c r="I224" s="29"/>
      <c r="J224" s="30"/>
      <c r="K224" s="146" t="str">
        <f>IFERROR(VLOOKUP($I224,'Budget Rates 2025'!$C$2:$E$155,3,0),"")</f>
        <v/>
      </c>
      <c r="L224" s="31" t="str">
        <f t="shared" si="4"/>
        <v/>
      </c>
      <c r="M224" s="31" t="str">
        <f>IF(A224=Checks!$K$9,JRF!$B224,IF(OR(JRF!A224=Checks!$K$10,JRF!A224=Checks!$K$11),JRF!$Q224,""))</f>
        <v/>
      </c>
      <c r="N224" s="32"/>
      <c r="O224" s="32"/>
      <c r="P224" s="32"/>
      <c r="Q224" s="27"/>
      <c r="R224" s="32"/>
      <c r="S224" s="32"/>
      <c r="T224" s="28"/>
      <c r="U224" s="28"/>
      <c r="V224" s="28"/>
      <c r="W224" s="32"/>
      <c r="X224" s="32"/>
      <c r="Y224" s="33"/>
      <c r="Z224" s="32"/>
      <c r="AA224" s="33"/>
      <c r="AB224" s="34"/>
      <c r="AC224" s="32"/>
      <c r="AD224" s="30"/>
      <c r="AE224" s="30"/>
      <c r="AF224" s="32"/>
      <c r="AG224" s="32"/>
      <c r="AH224" s="32"/>
      <c r="AI224" s="32"/>
      <c r="AJ224" s="32"/>
      <c r="AK224" s="32"/>
      <c r="AL224" s="32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182"/>
      <c r="AX224" s="179">
        <v>219</v>
      </c>
      <c r="AY224" s="182"/>
      <c r="BL224" s="36"/>
      <c r="BM224" s="37"/>
      <c r="BP224" s="37"/>
      <c r="BR224" s="21"/>
      <c r="BS224" s="21"/>
      <c r="BT224" s="21"/>
      <c r="BU224" s="21"/>
      <c r="BV224" s="21"/>
      <c r="BW224" s="21"/>
      <c r="BX224" s="21"/>
      <c r="BY224" s="21"/>
      <c r="BZ224" s="21"/>
      <c r="CA224" s="21"/>
      <c r="CB224" s="24"/>
      <c r="CC224" s="25"/>
      <c r="CD224" s="25"/>
      <c r="CH224" s="182"/>
    </row>
    <row r="225" spans="1:86" s="2" customFormat="1">
      <c r="A225" s="26"/>
      <c r="B225" s="27"/>
      <c r="C225" s="32"/>
      <c r="D225" s="32"/>
      <c r="E225" s="32"/>
      <c r="F225" s="32"/>
      <c r="G225" s="29"/>
      <c r="H225" s="30"/>
      <c r="I225" s="29"/>
      <c r="J225" s="30"/>
      <c r="K225" s="146" t="str">
        <f>IFERROR(VLOOKUP($I225,'Budget Rates 2025'!$C$2:$E$155,3,0),"")</f>
        <v/>
      </c>
      <c r="L225" s="31" t="str">
        <f t="shared" si="4"/>
        <v/>
      </c>
      <c r="M225" s="31" t="str">
        <f>IF(A225=Checks!$K$9,JRF!$B225,IF(OR(JRF!A225=Checks!$K$10,JRF!A225=Checks!$K$11),JRF!$Q225,""))</f>
        <v/>
      </c>
      <c r="N225" s="32"/>
      <c r="O225" s="32"/>
      <c r="P225" s="32"/>
      <c r="Q225" s="27"/>
      <c r="R225" s="32"/>
      <c r="S225" s="32"/>
      <c r="T225" s="28"/>
      <c r="U225" s="28"/>
      <c r="V225" s="28"/>
      <c r="W225" s="32"/>
      <c r="X225" s="32"/>
      <c r="Y225" s="33"/>
      <c r="Z225" s="32"/>
      <c r="AA225" s="33"/>
      <c r="AB225" s="34"/>
      <c r="AC225" s="32"/>
      <c r="AD225" s="30"/>
      <c r="AE225" s="30"/>
      <c r="AF225" s="32"/>
      <c r="AG225" s="32"/>
      <c r="AH225" s="32"/>
      <c r="AI225" s="32"/>
      <c r="AJ225" s="32"/>
      <c r="AK225" s="32"/>
      <c r="AL225" s="32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182"/>
      <c r="AX225" s="179">
        <v>220</v>
      </c>
      <c r="AY225" s="182"/>
      <c r="BL225" s="36"/>
      <c r="BM225" s="37"/>
      <c r="BP225" s="37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4"/>
      <c r="CC225" s="25"/>
      <c r="CD225" s="25"/>
      <c r="CH225" s="182"/>
    </row>
    <row r="226" spans="1:86" s="2" customFormat="1">
      <c r="A226" s="26"/>
      <c r="B226" s="27"/>
      <c r="C226" s="32"/>
      <c r="D226" s="32"/>
      <c r="E226" s="32"/>
      <c r="F226" s="32"/>
      <c r="G226" s="29"/>
      <c r="H226" s="30"/>
      <c r="I226" s="29"/>
      <c r="J226" s="30"/>
      <c r="K226" s="146" t="str">
        <f>IFERROR(VLOOKUP($I226,'Budget Rates 2025'!$C$2:$E$155,3,0),"")</f>
        <v/>
      </c>
      <c r="L226" s="31" t="str">
        <f t="shared" si="4"/>
        <v/>
      </c>
      <c r="M226" s="31" t="str">
        <f>IF(A226=Checks!$K$9,JRF!$B226,IF(OR(JRF!A226=Checks!$K$10,JRF!A226=Checks!$K$11),JRF!$Q226,""))</f>
        <v/>
      </c>
      <c r="N226" s="32"/>
      <c r="O226" s="32"/>
      <c r="P226" s="32"/>
      <c r="Q226" s="27"/>
      <c r="R226" s="32"/>
      <c r="S226" s="32"/>
      <c r="T226" s="28"/>
      <c r="U226" s="28"/>
      <c r="V226" s="28"/>
      <c r="W226" s="32"/>
      <c r="X226" s="32"/>
      <c r="Y226" s="33"/>
      <c r="Z226" s="32"/>
      <c r="AA226" s="33"/>
      <c r="AB226" s="34"/>
      <c r="AC226" s="32"/>
      <c r="AD226" s="30"/>
      <c r="AE226" s="30"/>
      <c r="AF226" s="32"/>
      <c r="AG226" s="32"/>
      <c r="AH226" s="32"/>
      <c r="AI226" s="32"/>
      <c r="AJ226" s="32"/>
      <c r="AK226" s="32"/>
      <c r="AL226" s="32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182"/>
      <c r="AX226" s="179">
        <v>221</v>
      </c>
      <c r="AY226" s="182"/>
      <c r="BL226" s="36"/>
      <c r="BM226" s="37"/>
      <c r="BP226" s="37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4"/>
      <c r="CC226" s="25"/>
      <c r="CD226" s="25"/>
      <c r="CH226" s="182"/>
    </row>
    <row r="227" spans="1:86" s="2" customFormat="1">
      <c r="A227" s="26"/>
      <c r="B227" s="27"/>
      <c r="C227" s="32"/>
      <c r="D227" s="32"/>
      <c r="E227" s="32"/>
      <c r="F227" s="32"/>
      <c r="G227" s="29"/>
      <c r="H227" s="30"/>
      <c r="I227" s="29"/>
      <c r="J227" s="30"/>
      <c r="K227" s="146" t="str">
        <f>IFERROR(VLOOKUP($I227,'Budget Rates 2025'!$C$2:$E$155,3,0),"")</f>
        <v/>
      </c>
      <c r="L227" s="31" t="str">
        <f t="shared" si="4"/>
        <v/>
      </c>
      <c r="M227" s="31" t="str">
        <f>IF(A227=Checks!$K$9,JRF!$B227,IF(OR(JRF!A227=Checks!$K$10,JRF!A227=Checks!$K$11),JRF!$Q227,""))</f>
        <v/>
      </c>
      <c r="N227" s="32"/>
      <c r="O227" s="32"/>
      <c r="P227" s="32"/>
      <c r="Q227" s="27"/>
      <c r="R227" s="32"/>
      <c r="S227" s="32"/>
      <c r="T227" s="28"/>
      <c r="U227" s="28"/>
      <c r="V227" s="28"/>
      <c r="W227" s="32"/>
      <c r="X227" s="32"/>
      <c r="Y227" s="33"/>
      <c r="Z227" s="32"/>
      <c r="AA227" s="33"/>
      <c r="AB227" s="34"/>
      <c r="AC227" s="32"/>
      <c r="AD227" s="30"/>
      <c r="AE227" s="30"/>
      <c r="AF227" s="32"/>
      <c r="AG227" s="32"/>
      <c r="AH227" s="32"/>
      <c r="AI227" s="32"/>
      <c r="AJ227" s="32"/>
      <c r="AK227" s="32"/>
      <c r="AL227" s="32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182"/>
      <c r="AX227" s="179">
        <v>222</v>
      </c>
      <c r="AY227" s="182"/>
      <c r="BL227" s="36"/>
      <c r="BM227" s="37"/>
      <c r="BP227" s="37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4"/>
      <c r="CC227" s="25"/>
      <c r="CD227" s="25"/>
      <c r="CH227" s="182"/>
    </row>
    <row r="228" spans="1:86" s="2" customFormat="1">
      <c r="A228" s="26"/>
      <c r="B228" s="27"/>
      <c r="C228" s="32"/>
      <c r="D228" s="32"/>
      <c r="E228" s="32"/>
      <c r="F228" s="32"/>
      <c r="G228" s="29"/>
      <c r="H228" s="30"/>
      <c r="I228" s="29"/>
      <c r="J228" s="30"/>
      <c r="K228" s="146" t="str">
        <f>IFERROR(VLOOKUP($I228,'Budget Rates 2025'!$C$2:$E$155,3,0),"")</f>
        <v/>
      </c>
      <c r="L228" s="31" t="str">
        <f t="shared" si="4"/>
        <v/>
      </c>
      <c r="M228" s="31" t="str">
        <f>IF(A228=Checks!$K$9,JRF!$B228,IF(OR(JRF!A228=Checks!$K$10,JRF!A228=Checks!$K$11),JRF!$Q228,""))</f>
        <v/>
      </c>
      <c r="N228" s="32"/>
      <c r="O228" s="32"/>
      <c r="P228" s="32"/>
      <c r="Q228" s="27"/>
      <c r="R228" s="32"/>
      <c r="S228" s="32"/>
      <c r="T228" s="28"/>
      <c r="U228" s="28"/>
      <c r="V228" s="28"/>
      <c r="W228" s="32"/>
      <c r="X228" s="32"/>
      <c r="Y228" s="33"/>
      <c r="Z228" s="32"/>
      <c r="AA228" s="33"/>
      <c r="AB228" s="34"/>
      <c r="AC228" s="32"/>
      <c r="AD228" s="30"/>
      <c r="AE228" s="30"/>
      <c r="AF228" s="32"/>
      <c r="AG228" s="32"/>
      <c r="AH228" s="32"/>
      <c r="AI228" s="32"/>
      <c r="AJ228" s="32"/>
      <c r="AK228" s="32"/>
      <c r="AL228" s="32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182"/>
      <c r="AX228" s="179">
        <v>223</v>
      </c>
      <c r="AY228" s="182"/>
      <c r="BL228" s="36"/>
      <c r="BM228" s="37"/>
      <c r="BP228" s="37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4"/>
      <c r="CC228" s="25"/>
      <c r="CD228" s="25"/>
      <c r="CH228" s="182"/>
    </row>
    <row r="229" spans="1:86" s="2" customFormat="1">
      <c r="A229" s="26"/>
      <c r="B229" s="27"/>
      <c r="C229" s="32"/>
      <c r="D229" s="32"/>
      <c r="E229" s="32"/>
      <c r="F229" s="32"/>
      <c r="G229" s="29"/>
      <c r="H229" s="30"/>
      <c r="I229" s="29"/>
      <c r="J229" s="30"/>
      <c r="K229" s="146" t="str">
        <f>IFERROR(VLOOKUP($I229,'Budget Rates 2025'!$C$2:$E$155,3,0),"")</f>
        <v/>
      </c>
      <c r="L229" s="31" t="str">
        <f t="shared" si="4"/>
        <v/>
      </c>
      <c r="M229" s="31" t="str">
        <f>IF(A229=Checks!$K$9,JRF!$B229,IF(OR(JRF!A229=Checks!$K$10,JRF!A229=Checks!$K$11),JRF!$Q229,""))</f>
        <v/>
      </c>
      <c r="N229" s="32"/>
      <c r="O229" s="32"/>
      <c r="P229" s="32"/>
      <c r="Q229" s="27"/>
      <c r="R229" s="32"/>
      <c r="S229" s="32"/>
      <c r="T229" s="28"/>
      <c r="U229" s="28"/>
      <c r="V229" s="28"/>
      <c r="W229" s="32"/>
      <c r="X229" s="32"/>
      <c r="Y229" s="33"/>
      <c r="Z229" s="32"/>
      <c r="AA229" s="33"/>
      <c r="AB229" s="34"/>
      <c r="AC229" s="32"/>
      <c r="AD229" s="30"/>
      <c r="AE229" s="30"/>
      <c r="AF229" s="32"/>
      <c r="AG229" s="32"/>
      <c r="AH229" s="32"/>
      <c r="AI229" s="32"/>
      <c r="AJ229" s="32"/>
      <c r="AK229" s="32"/>
      <c r="AL229" s="32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182"/>
      <c r="AX229" s="179">
        <v>224</v>
      </c>
      <c r="AY229" s="182"/>
      <c r="BL229" s="36"/>
      <c r="BM229" s="37"/>
      <c r="BP229" s="37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4"/>
      <c r="CC229" s="25"/>
      <c r="CD229" s="25"/>
      <c r="CH229" s="182"/>
    </row>
    <row r="230" spans="1:86" s="2" customFormat="1">
      <c r="A230" s="26"/>
      <c r="B230" s="27"/>
      <c r="C230" s="32"/>
      <c r="D230" s="32"/>
      <c r="E230" s="32"/>
      <c r="F230" s="32"/>
      <c r="G230" s="29"/>
      <c r="H230" s="30"/>
      <c r="I230" s="29"/>
      <c r="J230" s="30"/>
      <c r="K230" s="146" t="str">
        <f>IFERROR(VLOOKUP($I230,'Budget Rates 2025'!$C$2:$E$155,3,0),"")</f>
        <v/>
      </c>
      <c r="L230" s="31" t="str">
        <f t="shared" si="4"/>
        <v/>
      </c>
      <c r="M230" s="31" t="str">
        <f>IF(A230=Checks!$K$9,JRF!$B230,IF(OR(JRF!A230=Checks!$K$10,JRF!A230=Checks!$K$11),JRF!$Q230,""))</f>
        <v/>
      </c>
      <c r="N230" s="32"/>
      <c r="O230" s="32"/>
      <c r="P230" s="32"/>
      <c r="Q230" s="27"/>
      <c r="R230" s="32"/>
      <c r="S230" s="32"/>
      <c r="T230" s="28"/>
      <c r="U230" s="28"/>
      <c r="V230" s="28"/>
      <c r="W230" s="32"/>
      <c r="X230" s="32"/>
      <c r="Y230" s="33"/>
      <c r="Z230" s="32"/>
      <c r="AA230" s="33"/>
      <c r="AB230" s="34"/>
      <c r="AC230" s="32"/>
      <c r="AD230" s="30"/>
      <c r="AE230" s="30"/>
      <c r="AF230" s="32"/>
      <c r="AG230" s="32"/>
      <c r="AH230" s="32"/>
      <c r="AI230" s="32"/>
      <c r="AJ230" s="32"/>
      <c r="AK230" s="32"/>
      <c r="AL230" s="32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182"/>
      <c r="AX230" s="179">
        <v>225</v>
      </c>
      <c r="AY230" s="182"/>
      <c r="BL230" s="36"/>
      <c r="BM230" s="37"/>
      <c r="BP230" s="37"/>
      <c r="BR230" s="21"/>
      <c r="BS230" s="21"/>
      <c r="BT230" s="21"/>
      <c r="BU230" s="21"/>
      <c r="BV230" s="21"/>
      <c r="BW230" s="21"/>
      <c r="BX230" s="21"/>
      <c r="BY230" s="21"/>
      <c r="BZ230" s="21"/>
      <c r="CA230" s="21"/>
      <c r="CB230" s="24"/>
      <c r="CC230" s="25"/>
      <c r="CD230" s="25"/>
      <c r="CH230" s="182"/>
    </row>
    <row r="231" spans="1:86" s="2" customFormat="1">
      <c r="A231" s="26"/>
      <c r="B231" s="27"/>
      <c r="C231" s="32"/>
      <c r="D231" s="32"/>
      <c r="E231" s="32"/>
      <c r="F231" s="32"/>
      <c r="G231" s="29"/>
      <c r="H231" s="30"/>
      <c r="I231" s="29"/>
      <c r="J231" s="30"/>
      <c r="K231" s="146" t="str">
        <f>IFERROR(VLOOKUP($I231,'Budget Rates 2025'!$C$2:$E$155,3,0),"")</f>
        <v/>
      </c>
      <c r="L231" s="31" t="str">
        <f t="shared" si="4"/>
        <v/>
      </c>
      <c r="M231" s="31" t="str">
        <f>IF(A231=Checks!$K$9,JRF!$B231,IF(OR(JRF!A231=Checks!$K$10,JRF!A231=Checks!$K$11),JRF!$Q231,""))</f>
        <v/>
      </c>
      <c r="N231" s="32"/>
      <c r="O231" s="32"/>
      <c r="P231" s="32"/>
      <c r="Q231" s="27"/>
      <c r="R231" s="32"/>
      <c r="S231" s="32"/>
      <c r="T231" s="28"/>
      <c r="U231" s="28"/>
      <c r="V231" s="28"/>
      <c r="W231" s="32"/>
      <c r="X231" s="32"/>
      <c r="Y231" s="33"/>
      <c r="Z231" s="32"/>
      <c r="AA231" s="33"/>
      <c r="AB231" s="34"/>
      <c r="AC231" s="32"/>
      <c r="AD231" s="30"/>
      <c r="AE231" s="30"/>
      <c r="AF231" s="32"/>
      <c r="AG231" s="32"/>
      <c r="AH231" s="32"/>
      <c r="AI231" s="32"/>
      <c r="AJ231" s="32"/>
      <c r="AK231" s="32"/>
      <c r="AL231" s="32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182"/>
      <c r="AX231" s="179">
        <v>226</v>
      </c>
      <c r="AY231" s="182"/>
      <c r="BL231" s="36"/>
      <c r="BM231" s="37"/>
      <c r="BP231" s="37"/>
      <c r="BR231" s="21"/>
      <c r="BS231" s="21"/>
      <c r="BT231" s="21"/>
      <c r="BU231" s="21"/>
      <c r="BV231" s="21"/>
      <c r="BW231" s="21"/>
      <c r="BX231" s="21"/>
      <c r="BY231" s="21"/>
      <c r="BZ231" s="21"/>
      <c r="CA231" s="21"/>
      <c r="CB231" s="24"/>
      <c r="CC231" s="25"/>
      <c r="CD231" s="25"/>
      <c r="CH231" s="182"/>
    </row>
    <row r="232" spans="1:86" s="2" customFormat="1">
      <c r="A232" s="26"/>
      <c r="B232" s="27"/>
      <c r="C232" s="32"/>
      <c r="D232" s="32"/>
      <c r="E232" s="32"/>
      <c r="F232" s="32"/>
      <c r="G232" s="29"/>
      <c r="H232" s="30"/>
      <c r="I232" s="29"/>
      <c r="J232" s="30"/>
      <c r="K232" s="146" t="str">
        <f>IFERROR(VLOOKUP($I232,'Budget Rates 2025'!$C$2:$E$155,3,0),"")</f>
        <v/>
      </c>
      <c r="L232" s="31" t="str">
        <f t="shared" si="4"/>
        <v/>
      </c>
      <c r="M232" s="31" t="str">
        <f>IF(A232=Checks!$K$9,JRF!$B232,IF(OR(JRF!A232=Checks!$K$10,JRF!A232=Checks!$K$11),JRF!$Q232,""))</f>
        <v/>
      </c>
      <c r="N232" s="32"/>
      <c r="O232" s="32"/>
      <c r="P232" s="32"/>
      <c r="Q232" s="27"/>
      <c r="R232" s="32"/>
      <c r="S232" s="32"/>
      <c r="T232" s="28"/>
      <c r="U232" s="28"/>
      <c r="V232" s="28"/>
      <c r="W232" s="32"/>
      <c r="X232" s="32"/>
      <c r="Y232" s="33"/>
      <c r="Z232" s="32"/>
      <c r="AA232" s="33"/>
      <c r="AB232" s="34"/>
      <c r="AC232" s="32"/>
      <c r="AD232" s="30"/>
      <c r="AE232" s="30"/>
      <c r="AF232" s="32"/>
      <c r="AG232" s="32"/>
      <c r="AH232" s="32"/>
      <c r="AI232" s="32"/>
      <c r="AJ232" s="32"/>
      <c r="AK232" s="32"/>
      <c r="AL232" s="32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182"/>
      <c r="AX232" s="179">
        <v>227</v>
      </c>
      <c r="AY232" s="182"/>
      <c r="BL232" s="36"/>
      <c r="BM232" s="37"/>
      <c r="BP232" s="37"/>
      <c r="BR232" s="21"/>
      <c r="BS232" s="21"/>
      <c r="BT232" s="21"/>
      <c r="BU232" s="21"/>
      <c r="BV232" s="21"/>
      <c r="BW232" s="21"/>
      <c r="BX232" s="21"/>
      <c r="BY232" s="21"/>
      <c r="BZ232" s="21"/>
      <c r="CA232" s="21"/>
      <c r="CB232" s="24"/>
      <c r="CC232" s="25"/>
      <c r="CD232" s="25"/>
      <c r="CH232" s="182"/>
    </row>
    <row r="233" spans="1:86" s="2" customFormat="1">
      <c r="A233" s="26"/>
      <c r="B233" s="27"/>
      <c r="C233" s="32"/>
      <c r="D233" s="32"/>
      <c r="E233" s="32"/>
      <c r="F233" s="32"/>
      <c r="G233" s="29"/>
      <c r="H233" s="30"/>
      <c r="I233" s="29"/>
      <c r="J233" s="30"/>
      <c r="K233" s="146" t="str">
        <f>IFERROR(VLOOKUP($I233,'Budget Rates 2025'!$C$2:$E$155,3,0),"")</f>
        <v/>
      </c>
      <c r="L233" s="31" t="str">
        <f t="shared" si="4"/>
        <v/>
      </c>
      <c r="M233" s="31" t="str">
        <f>IF(A233=Checks!$K$9,JRF!$B233,IF(OR(JRF!A233=Checks!$K$10,JRF!A233=Checks!$K$11),JRF!$Q233,""))</f>
        <v/>
      </c>
      <c r="N233" s="32"/>
      <c r="O233" s="32"/>
      <c r="P233" s="32"/>
      <c r="Q233" s="27"/>
      <c r="R233" s="32"/>
      <c r="S233" s="32"/>
      <c r="T233" s="28"/>
      <c r="U233" s="28"/>
      <c r="V233" s="28"/>
      <c r="W233" s="32"/>
      <c r="X233" s="32"/>
      <c r="Y233" s="33"/>
      <c r="Z233" s="32"/>
      <c r="AA233" s="33"/>
      <c r="AB233" s="34"/>
      <c r="AC233" s="32"/>
      <c r="AD233" s="30"/>
      <c r="AE233" s="30"/>
      <c r="AF233" s="32"/>
      <c r="AG233" s="32"/>
      <c r="AH233" s="32"/>
      <c r="AI233" s="32"/>
      <c r="AJ233" s="32"/>
      <c r="AK233" s="32"/>
      <c r="AL233" s="32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182"/>
      <c r="AX233" s="179">
        <v>228</v>
      </c>
      <c r="AY233" s="182"/>
      <c r="BL233" s="36"/>
      <c r="BM233" s="37"/>
      <c r="BP233" s="37"/>
      <c r="BR233" s="21"/>
      <c r="BS233" s="21"/>
      <c r="BT233" s="21"/>
      <c r="BU233" s="21"/>
      <c r="BV233" s="21"/>
      <c r="BW233" s="21"/>
      <c r="BX233" s="21"/>
      <c r="BY233" s="21"/>
      <c r="BZ233" s="21"/>
      <c r="CA233" s="21"/>
      <c r="CB233" s="24"/>
      <c r="CC233" s="25"/>
      <c r="CD233" s="25"/>
      <c r="CH233" s="182"/>
    </row>
    <row r="234" spans="1:86" s="2" customFormat="1">
      <c r="A234" s="26"/>
      <c r="B234" s="27"/>
      <c r="C234" s="32"/>
      <c r="D234" s="32"/>
      <c r="E234" s="32"/>
      <c r="F234" s="32"/>
      <c r="G234" s="29"/>
      <c r="H234" s="30"/>
      <c r="I234" s="29"/>
      <c r="J234" s="30"/>
      <c r="K234" s="146" t="str">
        <f>IFERROR(VLOOKUP($I234,'Budget Rates 2025'!$C$2:$E$155,3,0),"")</f>
        <v/>
      </c>
      <c r="L234" s="31" t="str">
        <f t="shared" si="4"/>
        <v/>
      </c>
      <c r="M234" s="31" t="str">
        <f>IF(A234=Checks!$K$9,JRF!$B234,IF(OR(JRF!A234=Checks!$K$10,JRF!A234=Checks!$K$11),JRF!$Q234,""))</f>
        <v/>
      </c>
      <c r="N234" s="32"/>
      <c r="O234" s="32"/>
      <c r="P234" s="32"/>
      <c r="Q234" s="27"/>
      <c r="R234" s="32"/>
      <c r="S234" s="32"/>
      <c r="T234" s="28"/>
      <c r="U234" s="28"/>
      <c r="V234" s="28"/>
      <c r="W234" s="32"/>
      <c r="X234" s="32"/>
      <c r="Y234" s="33"/>
      <c r="Z234" s="32"/>
      <c r="AA234" s="33"/>
      <c r="AB234" s="34"/>
      <c r="AC234" s="32"/>
      <c r="AD234" s="30"/>
      <c r="AE234" s="30"/>
      <c r="AF234" s="32"/>
      <c r="AG234" s="32"/>
      <c r="AH234" s="32"/>
      <c r="AI234" s="32"/>
      <c r="AJ234" s="32"/>
      <c r="AK234" s="32"/>
      <c r="AL234" s="32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182"/>
      <c r="AX234" s="179">
        <v>229</v>
      </c>
      <c r="AY234" s="182"/>
      <c r="BL234" s="36"/>
      <c r="BM234" s="37"/>
      <c r="BP234" s="37"/>
      <c r="BR234" s="21"/>
      <c r="BS234" s="21"/>
      <c r="BT234" s="21"/>
      <c r="BU234" s="21"/>
      <c r="BV234" s="21"/>
      <c r="BW234" s="21"/>
      <c r="BX234" s="21"/>
      <c r="BY234" s="21"/>
      <c r="BZ234" s="21"/>
      <c r="CA234" s="21"/>
      <c r="CB234" s="24"/>
      <c r="CC234" s="25"/>
      <c r="CD234" s="25"/>
      <c r="CH234" s="182"/>
    </row>
    <row r="235" spans="1:86" s="2" customFormat="1">
      <c r="A235" s="26"/>
      <c r="B235" s="27"/>
      <c r="C235" s="32"/>
      <c r="D235" s="32"/>
      <c r="E235" s="32"/>
      <c r="F235" s="32"/>
      <c r="G235" s="29"/>
      <c r="H235" s="30"/>
      <c r="I235" s="29"/>
      <c r="J235" s="30"/>
      <c r="K235" s="146" t="str">
        <f>IFERROR(VLOOKUP($I235,'Budget Rates 2025'!$C$2:$E$155,3,0),"")</f>
        <v/>
      </c>
      <c r="L235" s="31" t="str">
        <f t="shared" si="4"/>
        <v/>
      </c>
      <c r="M235" s="31" t="str">
        <f>IF(A235=Checks!$K$9,JRF!$B235,IF(OR(JRF!A235=Checks!$K$10,JRF!A235=Checks!$K$11),JRF!$Q235,""))</f>
        <v/>
      </c>
      <c r="N235" s="32"/>
      <c r="O235" s="32"/>
      <c r="P235" s="32"/>
      <c r="Q235" s="27"/>
      <c r="R235" s="32"/>
      <c r="S235" s="32"/>
      <c r="T235" s="28"/>
      <c r="U235" s="28"/>
      <c r="V235" s="28"/>
      <c r="W235" s="32"/>
      <c r="X235" s="32"/>
      <c r="Y235" s="33"/>
      <c r="Z235" s="32"/>
      <c r="AA235" s="33"/>
      <c r="AB235" s="34"/>
      <c r="AC235" s="32"/>
      <c r="AD235" s="30"/>
      <c r="AE235" s="30"/>
      <c r="AF235" s="32"/>
      <c r="AG235" s="32"/>
      <c r="AH235" s="32"/>
      <c r="AI235" s="32"/>
      <c r="AJ235" s="32"/>
      <c r="AK235" s="32"/>
      <c r="AL235" s="32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182"/>
      <c r="AX235" s="179">
        <v>230</v>
      </c>
      <c r="AY235" s="182"/>
      <c r="BL235" s="36"/>
      <c r="BM235" s="37"/>
      <c r="BP235" s="37"/>
      <c r="BR235" s="21"/>
      <c r="BS235" s="21"/>
      <c r="BT235" s="21"/>
      <c r="BU235" s="21"/>
      <c r="BV235" s="21"/>
      <c r="BW235" s="21"/>
      <c r="BX235" s="21"/>
      <c r="BY235" s="21"/>
      <c r="BZ235" s="21"/>
      <c r="CA235" s="21"/>
      <c r="CB235" s="24"/>
      <c r="CC235" s="25"/>
      <c r="CD235" s="25"/>
      <c r="CH235" s="182"/>
    </row>
    <row r="236" spans="1:86" s="2" customFormat="1">
      <c r="A236" s="26"/>
      <c r="B236" s="27"/>
      <c r="C236" s="32"/>
      <c r="D236" s="32"/>
      <c r="E236" s="32"/>
      <c r="F236" s="32"/>
      <c r="G236" s="29"/>
      <c r="H236" s="30"/>
      <c r="I236" s="29"/>
      <c r="J236" s="30"/>
      <c r="K236" s="146" t="str">
        <f>IFERROR(VLOOKUP($I236,'Budget Rates 2025'!$C$2:$E$155,3,0),"")</f>
        <v/>
      </c>
      <c r="L236" s="31" t="str">
        <f t="shared" si="4"/>
        <v/>
      </c>
      <c r="M236" s="31" t="str">
        <f>IF(A236=Checks!$K$9,JRF!$B236,IF(OR(JRF!A236=Checks!$K$10,JRF!A236=Checks!$K$11),JRF!$Q236,""))</f>
        <v/>
      </c>
      <c r="N236" s="32"/>
      <c r="O236" s="32"/>
      <c r="P236" s="32"/>
      <c r="Q236" s="27"/>
      <c r="R236" s="32"/>
      <c r="S236" s="32"/>
      <c r="T236" s="28"/>
      <c r="U236" s="28"/>
      <c r="V236" s="28"/>
      <c r="W236" s="32"/>
      <c r="X236" s="32"/>
      <c r="Y236" s="33"/>
      <c r="Z236" s="32"/>
      <c r="AA236" s="33"/>
      <c r="AB236" s="34"/>
      <c r="AC236" s="32"/>
      <c r="AD236" s="30"/>
      <c r="AE236" s="30"/>
      <c r="AF236" s="32"/>
      <c r="AG236" s="32"/>
      <c r="AH236" s="32"/>
      <c r="AI236" s="32"/>
      <c r="AJ236" s="32"/>
      <c r="AK236" s="32"/>
      <c r="AL236" s="32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182"/>
      <c r="AX236" s="179">
        <v>231</v>
      </c>
      <c r="AY236" s="182"/>
      <c r="BL236" s="36"/>
      <c r="BM236" s="37"/>
      <c r="BP236" s="37"/>
      <c r="BR236" s="21"/>
      <c r="BS236" s="21"/>
      <c r="BT236" s="21"/>
      <c r="BU236" s="21"/>
      <c r="BV236" s="21"/>
      <c r="BW236" s="21"/>
      <c r="BX236" s="21"/>
      <c r="BY236" s="21"/>
      <c r="BZ236" s="21"/>
      <c r="CA236" s="21"/>
      <c r="CB236" s="24"/>
      <c r="CC236" s="25"/>
      <c r="CD236" s="25"/>
      <c r="CH236" s="182"/>
    </row>
    <row r="237" spans="1:86" s="2" customFormat="1">
      <c r="A237" s="26"/>
      <c r="B237" s="27"/>
      <c r="C237" s="32"/>
      <c r="D237" s="32"/>
      <c r="E237" s="32"/>
      <c r="F237" s="32"/>
      <c r="G237" s="29"/>
      <c r="H237" s="30"/>
      <c r="I237" s="29"/>
      <c r="J237" s="30"/>
      <c r="K237" s="146" t="str">
        <f>IFERROR(VLOOKUP($I237,'Budget Rates 2025'!$C$2:$E$155,3,0),"")</f>
        <v/>
      </c>
      <c r="L237" s="31" t="str">
        <f t="shared" si="4"/>
        <v/>
      </c>
      <c r="M237" s="31" t="str">
        <f>IF(A237=Checks!$K$9,JRF!$B237,IF(OR(JRF!A237=Checks!$K$10,JRF!A237=Checks!$K$11),JRF!$Q237,""))</f>
        <v/>
      </c>
      <c r="N237" s="32"/>
      <c r="O237" s="32"/>
      <c r="P237" s="32"/>
      <c r="Q237" s="27"/>
      <c r="R237" s="32"/>
      <c r="S237" s="32"/>
      <c r="T237" s="28"/>
      <c r="U237" s="28"/>
      <c r="V237" s="28"/>
      <c r="W237" s="32"/>
      <c r="X237" s="32"/>
      <c r="Y237" s="33"/>
      <c r="Z237" s="32"/>
      <c r="AA237" s="33"/>
      <c r="AB237" s="34"/>
      <c r="AC237" s="32"/>
      <c r="AD237" s="30"/>
      <c r="AE237" s="30"/>
      <c r="AF237" s="32"/>
      <c r="AG237" s="32"/>
      <c r="AH237" s="32"/>
      <c r="AI237" s="32"/>
      <c r="AJ237" s="32"/>
      <c r="AK237" s="32"/>
      <c r="AL237" s="32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182"/>
      <c r="AX237" s="179">
        <v>232</v>
      </c>
      <c r="AY237" s="182"/>
      <c r="BL237" s="36"/>
      <c r="BM237" s="37"/>
      <c r="BP237" s="37"/>
      <c r="BR237" s="21"/>
      <c r="BS237" s="21"/>
      <c r="BT237" s="21"/>
      <c r="BU237" s="21"/>
      <c r="BV237" s="21"/>
      <c r="BW237" s="21"/>
      <c r="BX237" s="21"/>
      <c r="BY237" s="21"/>
      <c r="BZ237" s="21"/>
      <c r="CA237" s="21"/>
      <c r="CB237" s="24"/>
      <c r="CC237" s="25"/>
      <c r="CD237" s="25"/>
      <c r="CH237" s="182"/>
    </row>
    <row r="238" spans="1:86" s="2" customFormat="1">
      <c r="A238" s="26"/>
      <c r="B238" s="27"/>
      <c r="C238" s="32"/>
      <c r="D238" s="32"/>
      <c r="E238" s="32"/>
      <c r="F238" s="32"/>
      <c r="G238" s="29"/>
      <c r="H238" s="30"/>
      <c r="I238" s="29"/>
      <c r="J238" s="30"/>
      <c r="K238" s="146" t="str">
        <f>IFERROR(VLOOKUP($I238,'Budget Rates 2025'!$C$2:$E$155,3,0),"")</f>
        <v/>
      </c>
      <c r="L238" s="31" t="str">
        <f t="shared" si="4"/>
        <v/>
      </c>
      <c r="M238" s="31" t="str">
        <f>IF(A238=Checks!$K$9,JRF!$B238,IF(OR(JRF!A238=Checks!$K$10,JRF!A238=Checks!$K$11),JRF!$Q238,""))</f>
        <v/>
      </c>
      <c r="N238" s="32"/>
      <c r="O238" s="32"/>
      <c r="P238" s="32"/>
      <c r="Q238" s="27"/>
      <c r="R238" s="32"/>
      <c r="S238" s="32"/>
      <c r="T238" s="28"/>
      <c r="U238" s="28"/>
      <c r="V238" s="28"/>
      <c r="W238" s="32"/>
      <c r="X238" s="32"/>
      <c r="Y238" s="33"/>
      <c r="Z238" s="32"/>
      <c r="AA238" s="33"/>
      <c r="AB238" s="34"/>
      <c r="AC238" s="32"/>
      <c r="AD238" s="30"/>
      <c r="AE238" s="30"/>
      <c r="AF238" s="32"/>
      <c r="AG238" s="32"/>
      <c r="AH238" s="32"/>
      <c r="AI238" s="32"/>
      <c r="AJ238" s="32"/>
      <c r="AK238" s="32"/>
      <c r="AL238" s="32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182"/>
      <c r="AX238" s="179">
        <v>233</v>
      </c>
      <c r="AY238" s="182"/>
      <c r="BL238" s="36"/>
      <c r="BM238" s="37"/>
      <c r="BP238" s="37"/>
      <c r="BR238" s="21"/>
      <c r="BS238" s="21"/>
      <c r="BT238" s="21"/>
      <c r="BU238" s="21"/>
      <c r="BV238" s="21"/>
      <c r="BW238" s="21"/>
      <c r="BX238" s="21"/>
      <c r="BY238" s="21"/>
      <c r="BZ238" s="21"/>
      <c r="CA238" s="21"/>
      <c r="CB238" s="24"/>
      <c r="CC238" s="25"/>
      <c r="CD238" s="25"/>
      <c r="CH238" s="182"/>
    </row>
    <row r="239" spans="1:86" s="2" customFormat="1">
      <c r="A239" s="26"/>
      <c r="B239" s="27"/>
      <c r="C239" s="32"/>
      <c r="D239" s="32"/>
      <c r="E239" s="32"/>
      <c r="F239" s="32"/>
      <c r="G239" s="29"/>
      <c r="H239" s="30"/>
      <c r="I239" s="29"/>
      <c r="J239" s="30"/>
      <c r="K239" s="146" t="str">
        <f>IFERROR(VLOOKUP($I239,'Budget Rates 2025'!$C$2:$E$155,3,0),"")</f>
        <v/>
      </c>
      <c r="L239" s="31" t="str">
        <f t="shared" si="4"/>
        <v/>
      </c>
      <c r="M239" s="31" t="str">
        <f>IF(A239=Checks!$K$9,JRF!$B239,IF(OR(JRF!A239=Checks!$K$10,JRF!A239=Checks!$K$11),JRF!$Q239,""))</f>
        <v/>
      </c>
      <c r="N239" s="32"/>
      <c r="O239" s="32"/>
      <c r="P239" s="32"/>
      <c r="Q239" s="27"/>
      <c r="R239" s="32"/>
      <c r="S239" s="32"/>
      <c r="T239" s="28"/>
      <c r="U239" s="28"/>
      <c r="V239" s="28"/>
      <c r="W239" s="32"/>
      <c r="X239" s="32"/>
      <c r="Y239" s="33"/>
      <c r="Z239" s="32"/>
      <c r="AA239" s="33"/>
      <c r="AB239" s="34"/>
      <c r="AC239" s="32"/>
      <c r="AD239" s="30"/>
      <c r="AE239" s="30"/>
      <c r="AF239" s="32"/>
      <c r="AG239" s="32"/>
      <c r="AH239" s="32"/>
      <c r="AI239" s="32"/>
      <c r="AJ239" s="32"/>
      <c r="AK239" s="32"/>
      <c r="AL239" s="32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182"/>
      <c r="AX239" s="179">
        <v>234</v>
      </c>
      <c r="AY239" s="182"/>
      <c r="BL239" s="36"/>
      <c r="BM239" s="37"/>
      <c r="BP239" s="37"/>
      <c r="BR239" s="21"/>
      <c r="BS239" s="21"/>
      <c r="BT239" s="21"/>
      <c r="BU239" s="21"/>
      <c r="BV239" s="21"/>
      <c r="BW239" s="21"/>
      <c r="BX239" s="21"/>
      <c r="BY239" s="21"/>
      <c r="BZ239" s="21"/>
      <c r="CA239" s="21"/>
      <c r="CB239" s="24"/>
      <c r="CC239" s="25"/>
      <c r="CD239" s="25"/>
      <c r="CH239" s="182"/>
    </row>
    <row r="240" spans="1:86" s="2" customFormat="1">
      <c r="A240" s="26"/>
      <c r="B240" s="27"/>
      <c r="C240" s="32"/>
      <c r="D240" s="32"/>
      <c r="E240" s="32"/>
      <c r="F240" s="32"/>
      <c r="G240" s="29"/>
      <c r="H240" s="30"/>
      <c r="I240" s="29"/>
      <c r="J240" s="30"/>
      <c r="K240" s="146" t="str">
        <f>IFERROR(VLOOKUP($I240,'Budget Rates 2025'!$C$2:$E$155,3,0),"")</f>
        <v/>
      </c>
      <c r="L240" s="31" t="str">
        <f t="shared" si="4"/>
        <v/>
      </c>
      <c r="M240" s="31" t="str">
        <f>IF(A240=Checks!$K$9,JRF!$B240,IF(OR(JRF!A240=Checks!$K$10,JRF!A240=Checks!$K$11),JRF!$Q240,""))</f>
        <v/>
      </c>
      <c r="N240" s="32"/>
      <c r="O240" s="32"/>
      <c r="P240" s="32"/>
      <c r="Q240" s="27"/>
      <c r="R240" s="32"/>
      <c r="S240" s="32"/>
      <c r="T240" s="28"/>
      <c r="U240" s="28"/>
      <c r="V240" s="28"/>
      <c r="W240" s="32"/>
      <c r="X240" s="32"/>
      <c r="Y240" s="33"/>
      <c r="Z240" s="32"/>
      <c r="AA240" s="33"/>
      <c r="AB240" s="34"/>
      <c r="AC240" s="32"/>
      <c r="AD240" s="30"/>
      <c r="AE240" s="30"/>
      <c r="AF240" s="32"/>
      <c r="AG240" s="32"/>
      <c r="AH240" s="32"/>
      <c r="AI240" s="32"/>
      <c r="AJ240" s="32"/>
      <c r="AK240" s="32"/>
      <c r="AL240" s="32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182"/>
      <c r="AX240" s="179">
        <v>235</v>
      </c>
      <c r="AY240" s="182"/>
      <c r="BL240" s="36"/>
      <c r="BM240" s="37"/>
      <c r="BP240" s="37"/>
      <c r="BR240" s="21"/>
      <c r="BS240" s="21"/>
      <c r="BT240" s="21"/>
      <c r="BU240" s="21"/>
      <c r="BV240" s="21"/>
      <c r="BW240" s="21"/>
      <c r="BX240" s="21"/>
      <c r="BY240" s="21"/>
      <c r="BZ240" s="21"/>
      <c r="CA240" s="21"/>
      <c r="CB240" s="24"/>
      <c r="CC240" s="25"/>
      <c r="CD240" s="25"/>
      <c r="CH240" s="182"/>
    </row>
    <row r="241" spans="1:86" s="2" customFormat="1">
      <c r="A241" s="26"/>
      <c r="B241" s="27"/>
      <c r="C241" s="32"/>
      <c r="D241" s="32"/>
      <c r="E241" s="32"/>
      <c r="F241" s="32"/>
      <c r="G241" s="29"/>
      <c r="H241" s="30"/>
      <c r="I241" s="29"/>
      <c r="J241" s="30"/>
      <c r="K241" s="146" t="str">
        <f>IFERROR(VLOOKUP($I241,'Budget Rates 2025'!$C$2:$E$155,3,0),"")</f>
        <v/>
      </c>
      <c r="L241" s="31" t="str">
        <f t="shared" si="4"/>
        <v/>
      </c>
      <c r="M241" s="31" t="str">
        <f>IF(A241=Checks!$K$9,JRF!$B241,IF(OR(JRF!A241=Checks!$K$10,JRF!A241=Checks!$K$11),JRF!$Q241,""))</f>
        <v/>
      </c>
      <c r="N241" s="32"/>
      <c r="O241" s="32"/>
      <c r="P241" s="32"/>
      <c r="Q241" s="27"/>
      <c r="R241" s="32"/>
      <c r="S241" s="32"/>
      <c r="T241" s="28"/>
      <c r="U241" s="28"/>
      <c r="V241" s="28"/>
      <c r="W241" s="32"/>
      <c r="X241" s="32"/>
      <c r="Y241" s="33"/>
      <c r="Z241" s="32"/>
      <c r="AA241" s="33"/>
      <c r="AB241" s="34"/>
      <c r="AC241" s="32"/>
      <c r="AD241" s="30"/>
      <c r="AE241" s="30"/>
      <c r="AF241" s="32"/>
      <c r="AG241" s="32"/>
      <c r="AH241" s="32"/>
      <c r="AI241" s="32"/>
      <c r="AJ241" s="32"/>
      <c r="AK241" s="32"/>
      <c r="AL241" s="32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182"/>
      <c r="AX241" s="179">
        <v>236</v>
      </c>
      <c r="AY241" s="182"/>
      <c r="BL241" s="36"/>
      <c r="BM241" s="37"/>
      <c r="BP241" s="37"/>
      <c r="BR241" s="21"/>
      <c r="BS241" s="21"/>
      <c r="BT241" s="21"/>
      <c r="BU241" s="21"/>
      <c r="BV241" s="21"/>
      <c r="BW241" s="21"/>
      <c r="BX241" s="21"/>
      <c r="BY241" s="21"/>
      <c r="BZ241" s="21"/>
      <c r="CA241" s="21"/>
      <c r="CB241" s="24"/>
      <c r="CC241" s="25"/>
      <c r="CD241" s="25"/>
      <c r="CH241" s="182"/>
    </row>
    <row r="242" spans="1:86" s="2" customFormat="1">
      <c r="A242" s="26"/>
      <c r="B242" s="27"/>
      <c r="C242" s="32"/>
      <c r="D242" s="32"/>
      <c r="E242" s="32"/>
      <c r="F242" s="32"/>
      <c r="G242" s="29"/>
      <c r="H242" s="30"/>
      <c r="I242" s="29"/>
      <c r="J242" s="30"/>
      <c r="K242" s="146" t="str">
        <f>IFERROR(VLOOKUP($I242,'Budget Rates 2025'!$C$2:$E$155,3,0),"")</f>
        <v/>
      </c>
      <c r="L242" s="31" t="str">
        <f t="shared" si="4"/>
        <v/>
      </c>
      <c r="M242" s="31" t="str">
        <f>IF(A242=Checks!$K$9,JRF!$B242,IF(OR(JRF!A242=Checks!$K$10,JRF!A242=Checks!$K$11),JRF!$Q242,""))</f>
        <v/>
      </c>
      <c r="N242" s="32"/>
      <c r="O242" s="32"/>
      <c r="P242" s="32"/>
      <c r="Q242" s="27"/>
      <c r="R242" s="32"/>
      <c r="S242" s="32"/>
      <c r="T242" s="28"/>
      <c r="U242" s="28"/>
      <c r="V242" s="28"/>
      <c r="W242" s="32"/>
      <c r="X242" s="32"/>
      <c r="Y242" s="33"/>
      <c r="Z242" s="32"/>
      <c r="AA242" s="33"/>
      <c r="AB242" s="34"/>
      <c r="AC242" s="32"/>
      <c r="AD242" s="30"/>
      <c r="AE242" s="30"/>
      <c r="AF242" s="32"/>
      <c r="AG242" s="32"/>
      <c r="AH242" s="32"/>
      <c r="AI242" s="32"/>
      <c r="AJ242" s="32"/>
      <c r="AK242" s="32"/>
      <c r="AL242" s="32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182"/>
      <c r="AX242" s="179">
        <v>237</v>
      </c>
      <c r="AY242" s="182"/>
      <c r="BL242" s="36"/>
      <c r="BM242" s="37"/>
      <c r="BP242" s="37"/>
      <c r="BR242" s="21"/>
      <c r="BS242" s="21"/>
      <c r="BT242" s="21"/>
      <c r="BU242" s="21"/>
      <c r="BV242" s="21"/>
      <c r="BW242" s="21"/>
      <c r="BX242" s="21"/>
      <c r="BY242" s="21"/>
      <c r="BZ242" s="21"/>
      <c r="CA242" s="21"/>
      <c r="CB242" s="24"/>
      <c r="CC242" s="25"/>
      <c r="CD242" s="25"/>
      <c r="CH242" s="182"/>
    </row>
    <row r="243" spans="1:86" s="2" customFormat="1">
      <c r="A243" s="26"/>
      <c r="B243" s="27"/>
      <c r="C243" s="32"/>
      <c r="D243" s="32"/>
      <c r="E243" s="32"/>
      <c r="F243" s="32"/>
      <c r="G243" s="29"/>
      <c r="H243" s="30"/>
      <c r="I243" s="29"/>
      <c r="J243" s="30"/>
      <c r="K243" s="146" t="str">
        <f>IFERROR(VLOOKUP($I243,'Budget Rates 2025'!$C$2:$E$155,3,0),"")</f>
        <v/>
      </c>
      <c r="L243" s="31" t="str">
        <f t="shared" si="4"/>
        <v/>
      </c>
      <c r="M243" s="31" t="str">
        <f>IF(A243=Checks!$K$9,JRF!$B243,IF(OR(JRF!A243=Checks!$K$10,JRF!A243=Checks!$K$11),JRF!$Q243,""))</f>
        <v/>
      </c>
      <c r="N243" s="32"/>
      <c r="O243" s="32"/>
      <c r="P243" s="32"/>
      <c r="Q243" s="27"/>
      <c r="R243" s="32"/>
      <c r="S243" s="32"/>
      <c r="T243" s="28"/>
      <c r="U243" s="28"/>
      <c r="V243" s="28"/>
      <c r="W243" s="32"/>
      <c r="X243" s="32"/>
      <c r="Y243" s="33"/>
      <c r="Z243" s="32"/>
      <c r="AA243" s="33"/>
      <c r="AB243" s="34"/>
      <c r="AC243" s="32"/>
      <c r="AD243" s="30"/>
      <c r="AE243" s="30"/>
      <c r="AF243" s="32"/>
      <c r="AG243" s="32"/>
      <c r="AH243" s="32"/>
      <c r="AI243" s="32"/>
      <c r="AJ243" s="32"/>
      <c r="AK243" s="32"/>
      <c r="AL243" s="32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182"/>
      <c r="AX243" s="179">
        <v>238</v>
      </c>
      <c r="AY243" s="182"/>
      <c r="BL243" s="36"/>
      <c r="BM243" s="37"/>
      <c r="BP243" s="37"/>
      <c r="BR243" s="21"/>
      <c r="BS243" s="21"/>
      <c r="BT243" s="21"/>
      <c r="BU243" s="21"/>
      <c r="BV243" s="21"/>
      <c r="BW243" s="21"/>
      <c r="BX243" s="21"/>
      <c r="BY243" s="21"/>
      <c r="BZ243" s="21"/>
      <c r="CA243" s="21"/>
      <c r="CB243" s="24"/>
      <c r="CC243" s="25"/>
      <c r="CD243" s="25"/>
      <c r="CH243" s="182"/>
    </row>
    <row r="244" spans="1:86" s="2" customFormat="1">
      <c r="A244" s="26"/>
      <c r="B244" s="27"/>
      <c r="C244" s="32"/>
      <c r="D244" s="32"/>
      <c r="E244" s="32"/>
      <c r="F244" s="32"/>
      <c r="G244" s="29"/>
      <c r="H244" s="30"/>
      <c r="I244" s="29"/>
      <c r="J244" s="30"/>
      <c r="K244" s="146" t="str">
        <f>IFERROR(VLOOKUP($I244,'Budget Rates 2025'!$C$2:$E$155,3,0),"")</f>
        <v/>
      </c>
      <c r="L244" s="31" t="str">
        <f t="shared" si="4"/>
        <v/>
      </c>
      <c r="M244" s="31" t="str">
        <f>IF(A244=Checks!$K$9,JRF!$B244,IF(OR(JRF!A244=Checks!$K$10,JRF!A244=Checks!$K$11),JRF!$Q244,""))</f>
        <v/>
      </c>
      <c r="N244" s="32"/>
      <c r="O244" s="32"/>
      <c r="P244" s="32"/>
      <c r="Q244" s="27"/>
      <c r="R244" s="32"/>
      <c r="S244" s="32"/>
      <c r="T244" s="28"/>
      <c r="U244" s="28"/>
      <c r="V244" s="28"/>
      <c r="W244" s="32"/>
      <c r="X244" s="32"/>
      <c r="Y244" s="33"/>
      <c r="Z244" s="32"/>
      <c r="AA244" s="33"/>
      <c r="AB244" s="34"/>
      <c r="AC244" s="32"/>
      <c r="AD244" s="30"/>
      <c r="AE244" s="30"/>
      <c r="AF244" s="32"/>
      <c r="AG244" s="32"/>
      <c r="AH244" s="32"/>
      <c r="AI244" s="32"/>
      <c r="AJ244" s="32"/>
      <c r="AK244" s="32"/>
      <c r="AL244" s="32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182"/>
      <c r="AX244" s="179">
        <v>239</v>
      </c>
      <c r="AY244" s="182"/>
      <c r="BL244" s="36"/>
      <c r="BM244" s="37"/>
      <c r="BP244" s="37"/>
      <c r="BR244" s="21"/>
      <c r="BS244" s="21"/>
      <c r="BT244" s="21"/>
      <c r="BU244" s="21"/>
      <c r="BV244" s="21"/>
      <c r="BW244" s="21"/>
      <c r="BX244" s="21"/>
      <c r="BY244" s="21"/>
      <c r="BZ244" s="21"/>
      <c r="CA244" s="21"/>
      <c r="CB244" s="24"/>
      <c r="CC244" s="25"/>
      <c r="CD244" s="25"/>
      <c r="CH244" s="182"/>
    </row>
    <row r="245" spans="1:86" s="2" customFormat="1">
      <c r="A245" s="26"/>
      <c r="B245" s="27"/>
      <c r="C245" s="32"/>
      <c r="D245" s="32"/>
      <c r="E245" s="32"/>
      <c r="F245" s="32"/>
      <c r="G245" s="29"/>
      <c r="H245" s="30"/>
      <c r="I245" s="29"/>
      <c r="J245" s="30"/>
      <c r="K245" s="146" t="str">
        <f>IFERROR(VLOOKUP($I245,'Budget Rates 2025'!$C$2:$E$155,3,0),"")</f>
        <v/>
      </c>
      <c r="L245" s="31" t="str">
        <f t="shared" si="4"/>
        <v/>
      </c>
      <c r="M245" s="31" t="str">
        <f>IF(A245=Checks!$K$9,JRF!$B245,IF(OR(JRF!A245=Checks!$K$10,JRF!A245=Checks!$K$11),JRF!$Q245,""))</f>
        <v/>
      </c>
      <c r="N245" s="32"/>
      <c r="O245" s="32"/>
      <c r="P245" s="32"/>
      <c r="Q245" s="27"/>
      <c r="R245" s="32"/>
      <c r="S245" s="32"/>
      <c r="T245" s="28"/>
      <c r="U245" s="28"/>
      <c r="V245" s="28"/>
      <c r="W245" s="32"/>
      <c r="X245" s="32"/>
      <c r="Y245" s="33"/>
      <c r="Z245" s="32"/>
      <c r="AA245" s="33"/>
      <c r="AB245" s="34"/>
      <c r="AC245" s="32"/>
      <c r="AD245" s="30"/>
      <c r="AE245" s="30"/>
      <c r="AF245" s="32"/>
      <c r="AG245" s="32"/>
      <c r="AH245" s="32"/>
      <c r="AI245" s="32"/>
      <c r="AJ245" s="32"/>
      <c r="AK245" s="32"/>
      <c r="AL245" s="32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182"/>
      <c r="AX245" s="179">
        <v>240</v>
      </c>
      <c r="AY245" s="182"/>
      <c r="BL245" s="36"/>
      <c r="BM245" s="37"/>
      <c r="BP245" s="37"/>
      <c r="BR245" s="21"/>
      <c r="BS245" s="21"/>
      <c r="BT245" s="21"/>
      <c r="BU245" s="21"/>
      <c r="BV245" s="21"/>
      <c r="BW245" s="21"/>
      <c r="BX245" s="21"/>
      <c r="BY245" s="21"/>
      <c r="BZ245" s="21"/>
      <c r="CA245" s="21"/>
      <c r="CB245" s="24"/>
      <c r="CC245" s="25"/>
      <c r="CD245" s="25"/>
      <c r="CH245" s="182"/>
    </row>
    <row r="246" spans="1:86" s="2" customFormat="1">
      <c r="A246" s="26"/>
      <c r="B246" s="27"/>
      <c r="C246" s="32"/>
      <c r="D246" s="32"/>
      <c r="E246" s="32"/>
      <c r="F246" s="32"/>
      <c r="G246" s="29"/>
      <c r="H246" s="30"/>
      <c r="I246" s="29"/>
      <c r="J246" s="30"/>
      <c r="K246" s="146" t="str">
        <f>IFERROR(VLOOKUP($I246,'Budget Rates 2025'!$C$2:$E$155,3,0),"")</f>
        <v/>
      </c>
      <c r="L246" s="31" t="str">
        <f t="shared" si="4"/>
        <v/>
      </c>
      <c r="M246" s="31" t="str">
        <f>IF(A246=Checks!$K$9,JRF!$B246,IF(OR(JRF!A246=Checks!$K$10,JRF!A246=Checks!$K$11),JRF!$Q246,""))</f>
        <v/>
      </c>
      <c r="N246" s="32"/>
      <c r="O246" s="32"/>
      <c r="P246" s="32"/>
      <c r="Q246" s="27"/>
      <c r="R246" s="32"/>
      <c r="S246" s="32"/>
      <c r="T246" s="28"/>
      <c r="U246" s="28"/>
      <c r="V246" s="28"/>
      <c r="W246" s="32"/>
      <c r="X246" s="32"/>
      <c r="Y246" s="33"/>
      <c r="Z246" s="32"/>
      <c r="AA246" s="33"/>
      <c r="AB246" s="34"/>
      <c r="AC246" s="32"/>
      <c r="AD246" s="30"/>
      <c r="AE246" s="30"/>
      <c r="AF246" s="32"/>
      <c r="AG246" s="32"/>
      <c r="AH246" s="32"/>
      <c r="AI246" s="32"/>
      <c r="AJ246" s="32"/>
      <c r="AK246" s="32"/>
      <c r="AL246" s="32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182"/>
      <c r="AX246" s="179">
        <v>241</v>
      </c>
      <c r="AY246" s="182"/>
      <c r="BL246" s="36"/>
      <c r="BM246" s="37"/>
      <c r="BP246" s="37"/>
      <c r="BR246" s="21"/>
      <c r="BS246" s="21"/>
      <c r="BT246" s="21"/>
      <c r="BU246" s="21"/>
      <c r="BV246" s="21"/>
      <c r="BW246" s="21"/>
      <c r="BX246" s="21"/>
      <c r="BY246" s="21"/>
      <c r="BZ246" s="21"/>
      <c r="CA246" s="21"/>
      <c r="CB246" s="24"/>
      <c r="CC246" s="25"/>
      <c r="CD246" s="25"/>
      <c r="CH246" s="182"/>
    </row>
    <row r="247" spans="1:86" s="2" customFormat="1">
      <c r="A247" s="26"/>
      <c r="B247" s="27"/>
      <c r="C247" s="32"/>
      <c r="D247" s="32"/>
      <c r="E247" s="32"/>
      <c r="F247" s="32"/>
      <c r="G247" s="29"/>
      <c r="H247" s="30"/>
      <c r="I247" s="29"/>
      <c r="J247" s="30"/>
      <c r="K247" s="146" t="str">
        <f>IFERROR(VLOOKUP($I247,'Budget Rates 2025'!$C$2:$E$155,3,0),"")</f>
        <v/>
      </c>
      <c r="L247" s="31" t="str">
        <f t="shared" si="4"/>
        <v/>
      </c>
      <c r="M247" s="31" t="str">
        <f>IF(A247=Checks!$K$9,JRF!$B247,IF(OR(JRF!A247=Checks!$K$10,JRF!A247=Checks!$K$11),JRF!$Q247,""))</f>
        <v/>
      </c>
      <c r="N247" s="32"/>
      <c r="O247" s="32"/>
      <c r="P247" s="32"/>
      <c r="Q247" s="27"/>
      <c r="R247" s="32"/>
      <c r="S247" s="32"/>
      <c r="T247" s="28"/>
      <c r="U247" s="28"/>
      <c r="V247" s="28"/>
      <c r="W247" s="32"/>
      <c r="X247" s="32"/>
      <c r="Y247" s="33"/>
      <c r="Z247" s="32"/>
      <c r="AA247" s="33"/>
      <c r="AB247" s="34"/>
      <c r="AC247" s="32"/>
      <c r="AD247" s="30"/>
      <c r="AE247" s="30"/>
      <c r="AF247" s="32"/>
      <c r="AG247" s="32"/>
      <c r="AH247" s="32"/>
      <c r="AI247" s="32"/>
      <c r="AJ247" s="32"/>
      <c r="AK247" s="32"/>
      <c r="AL247" s="32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182"/>
      <c r="AX247" s="179">
        <v>242</v>
      </c>
      <c r="AY247" s="182"/>
      <c r="BL247" s="36"/>
      <c r="BM247" s="37"/>
      <c r="BP247" s="37"/>
      <c r="BR247" s="21"/>
      <c r="BS247" s="21"/>
      <c r="BT247" s="21"/>
      <c r="BU247" s="21"/>
      <c r="BV247" s="21"/>
      <c r="BW247" s="21"/>
      <c r="BX247" s="21"/>
      <c r="BY247" s="21"/>
      <c r="BZ247" s="21"/>
      <c r="CA247" s="21"/>
      <c r="CB247" s="24"/>
      <c r="CC247" s="25"/>
      <c r="CD247" s="25"/>
      <c r="CH247" s="182"/>
    </row>
    <row r="248" spans="1:86" s="2" customFormat="1">
      <c r="A248" s="26"/>
      <c r="B248" s="27"/>
      <c r="C248" s="32"/>
      <c r="D248" s="32"/>
      <c r="E248" s="32"/>
      <c r="F248" s="32"/>
      <c r="G248" s="29"/>
      <c r="H248" s="30"/>
      <c r="I248" s="29"/>
      <c r="J248" s="30"/>
      <c r="K248" s="146" t="str">
        <f>IFERROR(VLOOKUP($I248,'Budget Rates 2025'!$C$2:$E$155,3,0),"")</f>
        <v/>
      </c>
      <c r="L248" s="31" t="str">
        <f t="shared" si="4"/>
        <v/>
      </c>
      <c r="M248" s="31" t="str">
        <f>IF(A248=Checks!$K$9,JRF!$B248,IF(OR(JRF!A248=Checks!$K$10,JRF!A248=Checks!$K$11),JRF!$Q248,""))</f>
        <v/>
      </c>
      <c r="N248" s="32"/>
      <c r="O248" s="32"/>
      <c r="P248" s="32"/>
      <c r="Q248" s="27"/>
      <c r="R248" s="32"/>
      <c r="S248" s="32"/>
      <c r="T248" s="28"/>
      <c r="U248" s="28"/>
      <c r="V248" s="28"/>
      <c r="W248" s="32"/>
      <c r="X248" s="32"/>
      <c r="Y248" s="33"/>
      <c r="Z248" s="32"/>
      <c r="AA248" s="33"/>
      <c r="AB248" s="34"/>
      <c r="AC248" s="32"/>
      <c r="AD248" s="30"/>
      <c r="AE248" s="30"/>
      <c r="AF248" s="32"/>
      <c r="AG248" s="32"/>
      <c r="AH248" s="32"/>
      <c r="AI248" s="32"/>
      <c r="AJ248" s="32"/>
      <c r="AK248" s="32"/>
      <c r="AL248" s="32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182"/>
      <c r="AX248" s="179">
        <v>243</v>
      </c>
      <c r="AY248" s="182"/>
      <c r="BL248" s="36"/>
      <c r="BM248" s="37"/>
      <c r="BP248" s="37"/>
      <c r="BR248" s="21"/>
      <c r="BS248" s="21"/>
      <c r="BT248" s="21"/>
      <c r="BU248" s="21"/>
      <c r="BV248" s="21"/>
      <c r="BW248" s="21"/>
      <c r="BX248" s="21"/>
      <c r="BY248" s="21"/>
      <c r="BZ248" s="21"/>
      <c r="CA248" s="21"/>
      <c r="CB248" s="24"/>
      <c r="CC248" s="25"/>
      <c r="CD248" s="25"/>
      <c r="CH248" s="182"/>
    </row>
    <row r="249" spans="1:86" s="2" customFormat="1">
      <c r="A249" s="26"/>
      <c r="B249" s="27"/>
      <c r="C249" s="32"/>
      <c r="D249" s="32"/>
      <c r="E249" s="32"/>
      <c r="F249" s="32"/>
      <c r="G249" s="29"/>
      <c r="H249" s="30"/>
      <c r="I249" s="29"/>
      <c r="J249" s="30"/>
      <c r="K249" s="146" t="str">
        <f>IFERROR(VLOOKUP($I249,'Budget Rates 2025'!$C$2:$E$155,3,0),"")</f>
        <v/>
      </c>
      <c r="L249" s="31" t="str">
        <f t="shared" si="4"/>
        <v/>
      </c>
      <c r="M249" s="31" t="str">
        <f>IF(A249=Checks!$K$9,JRF!$B249,IF(OR(JRF!A249=Checks!$K$10,JRF!A249=Checks!$K$11),JRF!$Q249,""))</f>
        <v/>
      </c>
      <c r="N249" s="32"/>
      <c r="O249" s="32"/>
      <c r="P249" s="32"/>
      <c r="Q249" s="27"/>
      <c r="R249" s="32"/>
      <c r="S249" s="32"/>
      <c r="T249" s="28"/>
      <c r="U249" s="28"/>
      <c r="V249" s="28"/>
      <c r="W249" s="32"/>
      <c r="X249" s="32"/>
      <c r="Y249" s="33"/>
      <c r="Z249" s="32"/>
      <c r="AA249" s="33"/>
      <c r="AB249" s="34"/>
      <c r="AC249" s="32"/>
      <c r="AD249" s="30"/>
      <c r="AE249" s="30"/>
      <c r="AF249" s="32"/>
      <c r="AG249" s="32"/>
      <c r="AH249" s="32"/>
      <c r="AI249" s="32"/>
      <c r="AJ249" s="32"/>
      <c r="AK249" s="32"/>
      <c r="AL249" s="32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182"/>
      <c r="AX249" s="179">
        <v>244</v>
      </c>
      <c r="AY249" s="182"/>
      <c r="BL249" s="36"/>
      <c r="BM249" s="37"/>
      <c r="BP249" s="37"/>
      <c r="BR249" s="21"/>
      <c r="BS249" s="21"/>
      <c r="BT249" s="21"/>
      <c r="BU249" s="21"/>
      <c r="BV249" s="21"/>
      <c r="BW249" s="21"/>
      <c r="BX249" s="21"/>
      <c r="BY249" s="21"/>
      <c r="BZ249" s="21"/>
      <c r="CA249" s="21"/>
      <c r="CB249" s="24"/>
      <c r="CC249" s="25"/>
      <c r="CD249" s="25"/>
      <c r="CH249" s="182"/>
    </row>
    <row r="250" spans="1:86" s="2" customFormat="1">
      <c r="A250" s="26"/>
      <c r="B250" s="27"/>
      <c r="C250" s="32"/>
      <c r="D250" s="32"/>
      <c r="E250" s="32"/>
      <c r="F250" s="32"/>
      <c r="G250" s="29"/>
      <c r="H250" s="30"/>
      <c r="I250" s="29"/>
      <c r="J250" s="30"/>
      <c r="K250" s="146" t="str">
        <f>IFERROR(VLOOKUP($I250,'Budget Rates 2025'!$C$2:$E$155,3,0),"")</f>
        <v/>
      </c>
      <c r="L250" s="31" t="str">
        <f t="shared" si="4"/>
        <v/>
      </c>
      <c r="M250" s="31" t="str">
        <f>IF(A250=Checks!$K$9,JRF!$B250,IF(OR(JRF!A250=Checks!$K$10,JRF!A250=Checks!$K$11),JRF!$Q250,""))</f>
        <v/>
      </c>
      <c r="N250" s="32"/>
      <c r="O250" s="32"/>
      <c r="P250" s="32"/>
      <c r="Q250" s="27"/>
      <c r="R250" s="32"/>
      <c r="S250" s="32"/>
      <c r="T250" s="28"/>
      <c r="U250" s="28"/>
      <c r="V250" s="28"/>
      <c r="W250" s="32"/>
      <c r="X250" s="32"/>
      <c r="Y250" s="33"/>
      <c r="Z250" s="32"/>
      <c r="AA250" s="33"/>
      <c r="AB250" s="34"/>
      <c r="AC250" s="32"/>
      <c r="AD250" s="30"/>
      <c r="AE250" s="30"/>
      <c r="AF250" s="32"/>
      <c r="AG250" s="32"/>
      <c r="AH250" s="32"/>
      <c r="AI250" s="32"/>
      <c r="AJ250" s="32"/>
      <c r="AK250" s="32"/>
      <c r="AL250" s="32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182"/>
      <c r="AX250" s="179">
        <v>245</v>
      </c>
      <c r="AY250" s="182"/>
      <c r="BL250" s="36"/>
      <c r="BM250" s="37"/>
      <c r="BP250" s="37"/>
      <c r="BR250" s="21"/>
      <c r="BS250" s="21"/>
      <c r="BT250" s="21"/>
      <c r="BU250" s="21"/>
      <c r="BV250" s="21"/>
      <c r="BW250" s="21"/>
      <c r="BX250" s="21"/>
      <c r="BY250" s="21"/>
      <c r="BZ250" s="21"/>
      <c r="CA250" s="21"/>
      <c r="CB250" s="24"/>
      <c r="CC250" s="25"/>
      <c r="CD250" s="25"/>
      <c r="CH250" s="182"/>
    </row>
    <row r="251" spans="1:86" s="2" customFormat="1">
      <c r="A251" s="26"/>
      <c r="B251" s="27"/>
      <c r="C251" s="32"/>
      <c r="D251" s="32"/>
      <c r="E251" s="32"/>
      <c r="F251" s="32"/>
      <c r="G251" s="29"/>
      <c r="H251" s="30"/>
      <c r="I251" s="29"/>
      <c r="J251" s="30"/>
      <c r="K251" s="146" t="str">
        <f>IFERROR(VLOOKUP($I251,'Budget Rates 2025'!$C$2:$E$155,3,0),"")</f>
        <v/>
      </c>
      <c r="L251" s="31" t="str">
        <f t="shared" si="4"/>
        <v/>
      </c>
      <c r="M251" s="31" t="str">
        <f>IF(A251=Checks!$K$9,JRF!$B251,IF(OR(JRF!A251=Checks!$K$10,JRF!A251=Checks!$K$11),JRF!$Q251,""))</f>
        <v/>
      </c>
      <c r="N251" s="32"/>
      <c r="O251" s="32"/>
      <c r="P251" s="32"/>
      <c r="Q251" s="27"/>
      <c r="R251" s="32"/>
      <c r="S251" s="32"/>
      <c r="T251" s="28"/>
      <c r="U251" s="28"/>
      <c r="V251" s="28"/>
      <c r="W251" s="32"/>
      <c r="X251" s="32"/>
      <c r="Y251" s="33"/>
      <c r="Z251" s="32"/>
      <c r="AA251" s="33"/>
      <c r="AB251" s="34"/>
      <c r="AC251" s="32"/>
      <c r="AD251" s="30"/>
      <c r="AE251" s="30"/>
      <c r="AF251" s="32"/>
      <c r="AG251" s="32"/>
      <c r="AH251" s="32"/>
      <c r="AI251" s="32"/>
      <c r="AJ251" s="32"/>
      <c r="AK251" s="32"/>
      <c r="AL251" s="32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182"/>
      <c r="AX251" s="179">
        <v>246</v>
      </c>
      <c r="AY251" s="182"/>
      <c r="BL251" s="36"/>
      <c r="BM251" s="37"/>
      <c r="BP251" s="37"/>
      <c r="BR251" s="21"/>
      <c r="BS251" s="21"/>
      <c r="BT251" s="21"/>
      <c r="BU251" s="21"/>
      <c r="BV251" s="21"/>
      <c r="BW251" s="21"/>
      <c r="BX251" s="21"/>
      <c r="BY251" s="21"/>
      <c r="BZ251" s="21"/>
      <c r="CA251" s="21"/>
      <c r="CB251" s="24"/>
      <c r="CC251" s="25"/>
      <c r="CD251" s="25"/>
      <c r="CH251" s="182"/>
    </row>
    <row r="252" spans="1:86" s="2" customFormat="1">
      <c r="A252" s="26"/>
      <c r="B252" s="27"/>
      <c r="C252" s="32"/>
      <c r="D252" s="32"/>
      <c r="E252" s="32"/>
      <c r="F252" s="32"/>
      <c r="G252" s="29"/>
      <c r="H252" s="30"/>
      <c r="I252" s="29"/>
      <c r="J252" s="30"/>
      <c r="K252" s="146" t="str">
        <f>IFERROR(VLOOKUP($I252,'Budget Rates 2025'!$C$2:$E$155,3,0),"")</f>
        <v/>
      </c>
      <c r="L252" s="31" t="str">
        <f t="shared" si="4"/>
        <v/>
      </c>
      <c r="M252" s="31" t="str">
        <f>IF(A252=Checks!$K$9,JRF!$B252,IF(OR(JRF!A252=Checks!$K$10,JRF!A252=Checks!$K$11),JRF!$Q252,""))</f>
        <v/>
      </c>
      <c r="N252" s="32"/>
      <c r="O252" s="32"/>
      <c r="P252" s="32"/>
      <c r="Q252" s="27"/>
      <c r="R252" s="32"/>
      <c r="S252" s="32"/>
      <c r="T252" s="28"/>
      <c r="U252" s="28"/>
      <c r="V252" s="28"/>
      <c r="W252" s="32"/>
      <c r="X252" s="32"/>
      <c r="Y252" s="33"/>
      <c r="Z252" s="32"/>
      <c r="AA252" s="33"/>
      <c r="AB252" s="34"/>
      <c r="AC252" s="32"/>
      <c r="AD252" s="30"/>
      <c r="AE252" s="30"/>
      <c r="AF252" s="32"/>
      <c r="AG252" s="32"/>
      <c r="AH252" s="32"/>
      <c r="AI252" s="32"/>
      <c r="AJ252" s="32"/>
      <c r="AK252" s="32"/>
      <c r="AL252" s="32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182"/>
      <c r="AX252" s="179">
        <v>247</v>
      </c>
      <c r="AY252" s="182"/>
      <c r="BL252" s="36"/>
      <c r="BM252" s="37"/>
      <c r="BP252" s="37"/>
      <c r="BR252" s="21"/>
      <c r="BS252" s="21"/>
      <c r="BT252" s="21"/>
      <c r="BU252" s="21"/>
      <c r="BV252" s="21"/>
      <c r="BW252" s="21"/>
      <c r="BX252" s="21"/>
      <c r="BY252" s="21"/>
      <c r="BZ252" s="21"/>
      <c r="CA252" s="21"/>
      <c r="CB252" s="24"/>
      <c r="CC252" s="25"/>
      <c r="CD252" s="25"/>
      <c r="CH252" s="182"/>
    </row>
    <row r="253" spans="1:86" s="2" customFormat="1">
      <c r="A253" s="26"/>
      <c r="B253" s="27"/>
      <c r="C253" s="32"/>
      <c r="D253" s="32"/>
      <c r="E253" s="32"/>
      <c r="F253" s="32"/>
      <c r="G253" s="29"/>
      <c r="H253" s="30"/>
      <c r="I253" s="29"/>
      <c r="J253" s="30"/>
      <c r="K253" s="146" t="str">
        <f>IFERROR(VLOOKUP($I253,'Budget Rates 2025'!$C$2:$E$155,3,0),"")</f>
        <v/>
      </c>
      <c r="L253" s="31" t="str">
        <f t="shared" si="4"/>
        <v/>
      </c>
      <c r="M253" s="31" t="str">
        <f>IF(A253=Checks!$K$9,JRF!$B253,IF(OR(JRF!A253=Checks!$K$10,JRF!A253=Checks!$K$11),JRF!$Q253,""))</f>
        <v/>
      </c>
      <c r="N253" s="32"/>
      <c r="O253" s="32"/>
      <c r="P253" s="32"/>
      <c r="Q253" s="27"/>
      <c r="R253" s="32"/>
      <c r="S253" s="32"/>
      <c r="T253" s="28"/>
      <c r="U253" s="28"/>
      <c r="V253" s="28"/>
      <c r="W253" s="32"/>
      <c r="X253" s="32"/>
      <c r="Y253" s="33"/>
      <c r="Z253" s="32"/>
      <c r="AA253" s="33"/>
      <c r="AB253" s="34"/>
      <c r="AC253" s="32"/>
      <c r="AD253" s="30"/>
      <c r="AE253" s="30"/>
      <c r="AF253" s="32"/>
      <c r="AG253" s="32"/>
      <c r="AH253" s="32"/>
      <c r="AI253" s="32"/>
      <c r="AJ253" s="32"/>
      <c r="AK253" s="32"/>
      <c r="AL253" s="32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182"/>
      <c r="AX253" s="179">
        <v>248</v>
      </c>
      <c r="AY253" s="182"/>
      <c r="BL253" s="36"/>
      <c r="BM253" s="37"/>
      <c r="BP253" s="37"/>
      <c r="BR253" s="21"/>
      <c r="BS253" s="21"/>
      <c r="BT253" s="21"/>
      <c r="BU253" s="21"/>
      <c r="BV253" s="21"/>
      <c r="BW253" s="21"/>
      <c r="BX253" s="21"/>
      <c r="BY253" s="21"/>
      <c r="BZ253" s="21"/>
      <c r="CA253" s="21"/>
      <c r="CB253" s="24"/>
      <c r="CC253" s="25"/>
      <c r="CD253" s="25"/>
      <c r="CH253" s="182"/>
    </row>
    <row r="254" spans="1:86" s="2" customFormat="1">
      <c r="A254" s="26"/>
      <c r="B254" s="27"/>
      <c r="C254" s="32"/>
      <c r="D254" s="32"/>
      <c r="E254" s="32"/>
      <c r="F254" s="32"/>
      <c r="G254" s="29"/>
      <c r="H254" s="30"/>
      <c r="I254" s="29"/>
      <c r="J254" s="30"/>
      <c r="K254" s="146" t="str">
        <f>IFERROR(VLOOKUP($I254,'Budget Rates 2025'!$C$2:$E$155,3,0),"")</f>
        <v/>
      </c>
      <c r="L254" s="31" t="str">
        <f t="shared" si="4"/>
        <v/>
      </c>
      <c r="M254" s="31" t="str">
        <f>IF(A254=Checks!$K$9,JRF!$B254,IF(OR(JRF!A254=Checks!$K$10,JRF!A254=Checks!$K$11),JRF!$Q254,""))</f>
        <v/>
      </c>
      <c r="N254" s="32"/>
      <c r="O254" s="32"/>
      <c r="P254" s="32"/>
      <c r="Q254" s="27"/>
      <c r="R254" s="32"/>
      <c r="S254" s="32"/>
      <c r="T254" s="28"/>
      <c r="U254" s="28"/>
      <c r="V254" s="28"/>
      <c r="W254" s="32"/>
      <c r="X254" s="32"/>
      <c r="Y254" s="33"/>
      <c r="Z254" s="32"/>
      <c r="AA254" s="33"/>
      <c r="AB254" s="34"/>
      <c r="AC254" s="32"/>
      <c r="AD254" s="30"/>
      <c r="AE254" s="30"/>
      <c r="AF254" s="32"/>
      <c r="AG254" s="32"/>
      <c r="AH254" s="32"/>
      <c r="AI254" s="32"/>
      <c r="AJ254" s="32"/>
      <c r="AK254" s="32"/>
      <c r="AL254" s="32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182"/>
      <c r="AX254" s="179">
        <v>249</v>
      </c>
      <c r="AY254" s="182"/>
      <c r="BL254" s="36"/>
      <c r="BM254" s="37"/>
      <c r="BP254" s="37"/>
      <c r="BR254" s="21"/>
      <c r="BS254" s="21"/>
      <c r="BT254" s="21"/>
      <c r="BU254" s="21"/>
      <c r="BV254" s="21"/>
      <c r="BW254" s="21"/>
      <c r="BX254" s="21"/>
      <c r="BY254" s="21"/>
      <c r="BZ254" s="21"/>
      <c r="CA254" s="21"/>
      <c r="CB254" s="24"/>
      <c r="CC254" s="25"/>
      <c r="CD254" s="25"/>
      <c r="CH254" s="182"/>
    </row>
    <row r="255" spans="1:86" s="2" customFormat="1">
      <c r="A255" s="26"/>
      <c r="B255" s="27"/>
      <c r="C255" s="32"/>
      <c r="D255" s="32"/>
      <c r="E255" s="32"/>
      <c r="F255" s="32"/>
      <c r="G255" s="29"/>
      <c r="H255" s="30"/>
      <c r="I255" s="29"/>
      <c r="J255" s="30"/>
      <c r="K255" s="146" t="str">
        <f>IFERROR(VLOOKUP($I255,'Budget Rates 2025'!$C$2:$E$155,3,0),"")</f>
        <v/>
      </c>
      <c r="L255" s="31" t="str">
        <f t="shared" si="4"/>
        <v/>
      </c>
      <c r="M255" s="31" t="str">
        <f>IF(A255=Checks!$K$9,JRF!$B255,IF(OR(JRF!A255=Checks!$K$10,JRF!A255=Checks!$K$11),JRF!$Q255,""))</f>
        <v/>
      </c>
      <c r="N255" s="32"/>
      <c r="O255" s="32"/>
      <c r="P255" s="32"/>
      <c r="Q255" s="27"/>
      <c r="R255" s="32"/>
      <c r="S255" s="32"/>
      <c r="T255" s="28"/>
      <c r="U255" s="28"/>
      <c r="V255" s="28"/>
      <c r="W255" s="32"/>
      <c r="X255" s="32"/>
      <c r="Y255" s="33"/>
      <c r="Z255" s="32"/>
      <c r="AA255" s="33"/>
      <c r="AB255" s="34"/>
      <c r="AC255" s="32"/>
      <c r="AD255" s="30"/>
      <c r="AE255" s="30"/>
      <c r="AF255" s="32"/>
      <c r="AG255" s="32"/>
      <c r="AH255" s="32"/>
      <c r="AI255" s="32"/>
      <c r="AJ255" s="32"/>
      <c r="AK255" s="32"/>
      <c r="AL255" s="32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182"/>
      <c r="AX255" s="179">
        <v>250</v>
      </c>
      <c r="AY255" s="182"/>
      <c r="BL255" s="36"/>
      <c r="BM255" s="37"/>
      <c r="BP255" s="37"/>
      <c r="BR255" s="21"/>
      <c r="BS255" s="21"/>
      <c r="BT255" s="21"/>
      <c r="BU255" s="21"/>
      <c r="BV255" s="21"/>
      <c r="BW255" s="21"/>
      <c r="BX255" s="21"/>
      <c r="BY255" s="21"/>
      <c r="BZ255" s="21"/>
      <c r="CA255" s="21"/>
      <c r="CB255" s="24"/>
      <c r="CC255" s="25"/>
      <c r="CD255" s="25"/>
      <c r="CH255" s="182"/>
    </row>
    <row r="256" spans="1:86" s="2" customFormat="1">
      <c r="A256" s="26"/>
      <c r="B256" s="27"/>
      <c r="C256" s="32"/>
      <c r="D256" s="32"/>
      <c r="E256" s="32"/>
      <c r="F256" s="32"/>
      <c r="G256" s="29"/>
      <c r="H256" s="30"/>
      <c r="I256" s="29"/>
      <c r="J256" s="30"/>
      <c r="K256" s="146" t="str">
        <f>IFERROR(VLOOKUP($I256,'Budget Rates 2025'!$C$2:$E$155,3,0),"")</f>
        <v/>
      </c>
      <c r="L256" s="31" t="str">
        <f t="shared" si="4"/>
        <v/>
      </c>
      <c r="M256" s="31" t="str">
        <f>IF(A256=Checks!$K$9,JRF!$B256,IF(OR(JRF!A256=Checks!$K$10,JRF!A256=Checks!$K$11),JRF!$Q256,""))</f>
        <v/>
      </c>
      <c r="N256" s="32"/>
      <c r="O256" s="32"/>
      <c r="P256" s="32"/>
      <c r="Q256" s="27"/>
      <c r="R256" s="32"/>
      <c r="S256" s="32"/>
      <c r="T256" s="28"/>
      <c r="U256" s="28"/>
      <c r="V256" s="28"/>
      <c r="W256" s="32"/>
      <c r="X256" s="32"/>
      <c r="Y256" s="33"/>
      <c r="Z256" s="32"/>
      <c r="AA256" s="33"/>
      <c r="AB256" s="34"/>
      <c r="AC256" s="32"/>
      <c r="AD256" s="30"/>
      <c r="AE256" s="30"/>
      <c r="AF256" s="32"/>
      <c r="AG256" s="32"/>
      <c r="AH256" s="32"/>
      <c r="AI256" s="32"/>
      <c r="AJ256" s="32"/>
      <c r="AK256" s="32"/>
      <c r="AL256" s="32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182"/>
      <c r="AX256" s="179">
        <v>251</v>
      </c>
      <c r="AY256" s="182"/>
      <c r="BL256" s="36"/>
      <c r="BM256" s="37"/>
      <c r="BP256" s="37"/>
      <c r="BR256" s="21"/>
      <c r="BS256" s="21"/>
      <c r="BT256" s="21"/>
      <c r="BU256" s="21"/>
      <c r="BV256" s="21"/>
      <c r="BW256" s="21"/>
      <c r="BX256" s="21"/>
      <c r="BY256" s="21"/>
      <c r="BZ256" s="21"/>
      <c r="CA256" s="21"/>
      <c r="CB256" s="24"/>
      <c r="CC256" s="25"/>
      <c r="CD256" s="25"/>
      <c r="CH256" s="182"/>
    </row>
    <row r="257" spans="1:86" s="2" customFormat="1">
      <c r="A257" s="26"/>
      <c r="B257" s="27"/>
      <c r="C257" s="32"/>
      <c r="D257" s="32"/>
      <c r="E257" s="32"/>
      <c r="F257" s="32"/>
      <c r="G257" s="29"/>
      <c r="H257" s="30"/>
      <c r="I257" s="29"/>
      <c r="J257" s="30"/>
      <c r="K257" s="146" t="str">
        <f>IFERROR(VLOOKUP($I257,'Budget Rates 2025'!$C$2:$E$155,3,0),"")</f>
        <v/>
      </c>
      <c r="L257" s="31" t="str">
        <f t="shared" si="4"/>
        <v/>
      </c>
      <c r="M257" s="31" t="str">
        <f>IF(A257=Checks!$K$9,JRF!$B257,IF(OR(JRF!A257=Checks!$K$10,JRF!A257=Checks!$K$11),JRF!$Q257,""))</f>
        <v/>
      </c>
      <c r="N257" s="32"/>
      <c r="O257" s="32"/>
      <c r="P257" s="32"/>
      <c r="Q257" s="27"/>
      <c r="R257" s="32"/>
      <c r="S257" s="32"/>
      <c r="T257" s="28"/>
      <c r="U257" s="28"/>
      <c r="V257" s="28"/>
      <c r="W257" s="32"/>
      <c r="X257" s="32"/>
      <c r="Y257" s="33"/>
      <c r="Z257" s="32"/>
      <c r="AA257" s="33"/>
      <c r="AB257" s="34"/>
      <c r="AC257" s="32"/>
      <c r="AD257" s="30"/>
      <c r="AE257" s="30"/>
      <c r="AF257" s="32"/>
      <c r="AG257" s="32"/>
      <c r="AH257" s="32"/>
      <c r="AI257" s="32"/>
      <c r="AJ257" s="32"/>
      <c r="AK257" s="32"/>
      <c r="AL257" s="32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182"/>
      <c r="AX257" s="179">
        <v>252</v>
      </c>
      <c r="AY257" s="182"/>
      <c r="BL257" s="36"/>
      <c r="BM257" s="37"/>
      <c r="BP257" s="37"/>
      <c r="BR257" s="21"/>
      <c r="BS257" s="21"/>
      <c r="BT257" s="21"/>
      <c r="BU257" s="21"/>
      <c r="BV257" s="21"/>
      <c r="BW257" s="21"/>
      <c r="BX257" s="21"/>
      <c r="BY257" s="21"/>
      <c r="BZ257" s="21"/>
      <c r="CA257" s="21"/>
      <c r="CB257" s="24"/>
      <c r="CC257" s="25"/>
      <c r="CD257" s="25"/>
      <c r="CH257" s="182"/>
    </row>
    <row r="258" spans="1:86" s="2" customFormat="1">
      <c r="A258" s="26"/>
      <c r="B258" s="27"/>
      <c r="C258" s="32"/>
      <c r="D258" s="32"/>
      <c r="E258" s="32"/>
      <c r="F258" s="32"/>
      <c r="G258" s="29"/>
      <c r="H258" s="30"/>
      <c r="I258" s="29"/>
      <c r="J258" s="30"/>
      <c r="K258" s="146" t="str">
        <f>IFERROR(VLOOKUP($I258,'Budget Rates 2025'!$C$2:$E$155,3,0),"")</f>
        <v/>
      </c>
      <c r="L258" s="31" t="str">
        <f t="shared" si="4"/>
        <v/>
      </c>
      <c r="M258" s="31" t="str">
        <f>IF(A258=Checks!$K$9,JRF!$B258,IF(OR(JRF!A258=Checks!$K$10,JRF!A258=Checks!$K$11),JRF!$Q258,""))</f>
        <v/>
      </c>
      <c r="N258" s="32"/>
      <c r="O258" s="32"/>
      <c r="P258" s="32"/>
      <c r="Q258" s="27"/>
      <c r="R258" s="32"/>
      <c r="S258" s="32"/>
      <c r="T258" s="28"/>
      <c r="U258" s="28"/>
      <c r="V258" s="28"/>
      <c r="W258" s="32"/>
      <c r="X258" s="32"/>
      <c r="Y258" s="33"/>
      <c r="Z258" s="32"/>
      <c r="AA258" s="33"/>
      <c r="AB258" s="34"/>
      <c r="AC258" s="32"/>
      <c r="AD258" s="30"/>
      <c r="AE258" s="30"/>
      <c r="AF258" s="32"/>
      <c r="AG258" s="32"/>
      <c r="AH258" s="32"/>
      <c r="AI258" s="32"/>
      <c r="AJ258" s="32"/>
      <c r="AK258" s="32"/>
      <c r="AL258" s="32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182"/>
      <c r="AX258" s="179">
        <v>253</v>
      </c>
      <c r="AY258" s="182"/>
      <c r="BL258" s="36"/>
      <c r="BM258" s="37"/>
      <c r="BP258" s="37"/>
      <c r="BR258" s="21"/>
      <c r="BS258" s="21"/>
      <c r="BT258" s="21"/>
      <c r="BU258" s="21"/>
      <c r="BV258" s="21"/>
      <c r="BW258" s="21"/>
      <c r="BX258" s="21"/>
      <c r="BY258" s="21"/>
      <c r="BZ258" s="21"/>
      <c r="CA258" s="21"/>
      <c r="CB258" s="24"/>
      <c r="CC258" s="25"/>
      <c r="CD258" s="25"/>
      <c r="CH258" s="182"/>
    </row>
    <row r="259" spans="1:86" s="2" customFormat="1">
      <c r="A259" s="26"/>
      <c r="B259" s="27"/>
      <c r="C259" s="32"/>
      <c r="D259" s="32"/>
      <c r="E259" s="32"/>
      <c r="F259" s="32"/>
      <c r="G259" s="29"/>
      <c r="H259" s="30"/>
      <c r="I259" s="29"/>
      <c r="J259" s="30"/>
      <c r="K259" s="146" t="str">
        <f>IFERROR(VLOOKUP($I259,'Budget Rates 2025'!$C$2:$E$155,3,0),"")</f>
        <v/>
      </c>
      <c r="L259" s="31" t="str">
        <f t="shared" si="4"/>
        <v/>
      </c>
      <c r="M259" s="31" t="str">
        <f>IF(A259=Checks!$K$9,JRF!$B259,IF(OR(JRF!A259=Checks!$K$10,JRF!A259=Checks!$K$11),JRF!$Q259,""))</f>
        <v/>
      </c>
      <c r="N259" s="32"/>
      <c r="O259" s="32"/>
      <c r="P259" s="32"/>
      <c r="Q259" s="27"/>
      <c r="R259" s="32"/>
      <c r="S259" s="32"/>
      <c r="T259" s="28"/>
      <c r="U259" s="28"/>
      <c r="V259" s="28"/>
      <c r="W259" s="32"/>
      <c r="X259" s="32"/>
      <c r="Y259" s="33"/>
      <c r="Z259" s="32"/>
      <c r="AA259" s="33"/>
      <c r="AB259" s="34"/>
      <c r="AC259" s="32"/>
      <c r="AD259" s="30"/>
      <c r="AE259" s="30"/>
      <c r="AF259" s="32"/>
      <c r="AG259" s="32"/>
      <c r="AH259" s="32"/>
      <c r="AI259" s="32"/>
      <c r="AJ259" s="32"/>
      <c r="AK259" s="32"/>
      <c r="AL259" s="32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182"/>
      <c r="AX259" s="3"/>
      <c r="AY259" s="182"/>
      <c r="BL259" s="36"/>
      <c r="BM259" s="37"/>
      <c r="BP259" s="37"/>
      <c r="BR259" s="21"/>
      <c r="BS259" s="21"/>
      <c r="BT259" s="21"/>
      <c r="BU259" s="21"/>
      <c r="BV259" s="21"/>
      <c r="BW259" s="21"/>
      <c r="BX259" s="21"/>
      <c r="BY259" s="21"/>
      <c r="BZ259" s="21"/>
      <c r="CA259" s="21"/>
      <c r="CB259" s="24"/>
      <c r="CC259" s="25"/>
      <c r="CD259" s="25"/>
      <c r="CH259" s="182"/>
    </row>
    <row r="260" spans="1:86" s="2" customFormat="1">
      <c r="A260" s="26"/>
      <c r="B260" s="27"/>
      <c r="C260" s="32"/>
      <c r="D260" s="32"/>
      <c r="E260" s="32"/>
      <c r="F260" s="32"/>
      <c r="G260" s="29"/>
      <c r="H260" s="30"/>
      <c r="I260" s="29"/>
      <c r="J260" s="30"/>
      <c r="K260" s="146" t="str">
        <f>IFERROR(VLOOKUP($I260,'Budget Rates 2025'!$C$2:$E$155,3,0),"")</f>
        <v/>
      </c>
      <c r="L260" s="31" t="str">
        <f t="shared" si="4"/>
        <v/>
      </c>
      <c r="M260" s="31" t="str">
        <f>IF(A260=Checks!$K$9,JRF!$B260,IF(OR(JRF!A260=Checks!$K$10,JRF!A260=Checks!$K$11),JRF!$Q260,""))</f>
        <v/>
      </c>
      <c r="N260" s="32"/>
      <c r="O260" s="32"/>
      <c r="P260" s="32"/>
      <c r="Q260" s="27"/>
      <c r="R260" s="32"/>
      <c r="S260" s="32"/>
      <c r="T260" s="28"/>
      <c r="U260" s="28"/>
      <c r="V260" s="28"/>
      <c r="W260" s="32"/>
      <c r="X260" s="32"/>
      <c r="Y260" s="33"/>
      <c r="Z260" s="32"/>
      <c r="AA260" s="33"/>
      <c r="AB260" s="34"/>
      <c r="AC260" s="32"/>
      <c r="AD260" s="30"/>
      <c r="AE260" s="30"/>
      <c r="AF260" s="32"/>
      <c r="AG260" s="32"/>
      <c r="AH260" s="32"/>
      <c r="AI260" s="32"/>
      <c r="AJ260" s="32"/>
      <c r="AK260" s="32"/>
      <c r="AL260" s="32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182"/>
      <c r="AX260" s="3"/>
      <c r="AY260" s="182"/>
      <c r="BL260" s="36"/>
      <c r="BM260" s="37"/>
      <c r="BP260" s="37"/>
      <c r="BR260" s="21"/>
      <c r="BS260" s="21"/>
      <c r="BT260" s="21"/>
      <c r="BU260" s="21"/>
      <c r="BV260" s="21"/>
      <c r="BW260" s="21"/>
      <c r="BX260" s="21"/>
      <c r="BY260" s="21"/>
      <c r="BZ260" s="21"/>
      <c r="CA260" s="21"/>
      <c r="CB260" s="24"/>
      <c r="CC260" s="25"/>
      <c r="CD260" s="25"/>
      <c r="CH260" s="182"/>
    </row>
    <row r="261" spans="1:86" s="2" customFormat="1">
      <c r="A261" s="26"/>
      <c r="B261" s="27"/>
      <c r="C261" s="32"/>
      <c r="D261" s="32"/>
      <c r="E261" s="32"/>
      <c r="F261" s="32"/>
      <c r="G261" s="29"/>
      <c r="H261" s="30"/>
      <c r="I261" s="29"/>
      <c r="J261" s="30"/>
      <c r="K261" s="146" t="str">
        <f>IFERROR(VLOOKUP($I261,'Budget Rates 2025'!$C$2:$E$155,3,0),"")</f>
        <v/>
      </c>
      <c r="L261" s="31" t="str">
        <f t="shared" si="4"/>
        <v/>
      </c>
      <c r="M261" s="31" t="str">
        <f>IF(A261=Checks!$K$9,JRF!$B261,IF(OR(JRF!A261=Checks!$K$10,JRF!A261=Checks!$K$11),JRF!$Q261,""))</f>
        <v/>
      </c>
      <c r="N261" s="32"/>
      <c r="O261" s="32"/>
      <c r="P261" s="32"/>
      <c r="Q261" s="27"/>
      <c r="R261" s="32"/>
      <c r="S261" s="32"/>
      <c r="T261" s="28"/>
      <c r="U261" s="28"/>
      <c r="V261" s="28"/>
      <c r="W261" s="32"/>
      <c r="X261" s="32"/>
      <c r="Y261" s="33"/>
      <c r="Z261" s="32"/>
      <c r="AA261" s="33"/>
      <c r="AB261" s="34"/>
      <c r="AC261" s="32"/>
      <c r="AD261" s="30"/>
      <c r="AE261" s="30"/>
      <c r="AF261" s="32"/>
      <c r="AG261" s="32"/>
      <c r="AH261" s="32"/>
      <c r="AI261" s="32"/>
      <c r="AJ261" s="32"/>
      <c r="AK261" s="32"/>
      <c r="AL261" s="32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182"/>
      <c r="AX261" s="3"/>
      <c r="AY261" s="182"/>
      <c r="BL261" s="36"/>
      <c r="BM261" s="37"/>
      <c r="BP261" s="37"/>
      <c r="BR261" s="21"/>
      <c r="BS261" s="21"/>
      <c r="BT261" s="21"/>
      <c r="BU261" s="21"/>
      <c r="BV261" s="21"/>
      <c r="BW261" s="21"/>
      <c r="BX261" s="21"/>
      <c r="BY261" s="21"/>
      <c r="BZ261" s="21"/>
      <c r="CA261" s="21"/>
      <c r="CB261" s="24"/>
      <c r="CC261" s="25"/>
      <c r="CD261" s="25"/>
      <c r="CH261" s="182"/>
    </row>
    <row r="262" spans="1:86" s="2" customFormat="1">
      <c r="A262" s="26"/>
      <c r="B262" s="27"/>
      <c r="C262" s="32"/>
      <c r="D262" s="32"/>
      <c r="E262" s="32"/>
      <c r="F262" s="32"/>
      <c r="G262" s="29"/>
      <c r="H262" s="30"/>
      <c r="I262" s="29"/>
      <c r="J262" s="30"/>
      <c r="K262" s="146" t="str">
        <f>IFERROR(VLOOKUP($I262,'Budget Rates 2025'!$C$2:$E$155,3,0),"")</f>
        <v/>
      </c>
      <c r="L262" s="31" t="str">
        <f t="shared" si="4"/>
        <v/>
      </c>
      <c r="M262" s="31" t="str">
        <f>IF(A262=Checks!$K$9,JRF!$B262,IF(OR(JRF!A262=Checks!$K$10,JRF!A262=Checks!$K$11),JRF!$Q262,""))</f>
        <v/>
      </c>
      <c r="N262" s="32"/>
      <c r="O262" s="32"/>
      <c r="P262" s="32"/>
      <c r="Q262" s="27"/>
      <c r="R262" s="32"/>
      <c r="S262" s="32"/>
      <c r="T262" s="28"/>
      <c r="U262" s="28"/>
      <c r="V262" s="28"/>
      <c r="W262" s="32"/>
      <c r="X262" s="32"/>
      <c r="Y262" s="33"/>
      <c r="Z262" s="32"/>
      <c r="AA262" s="33"/>
      <c r="AB262" s="34"/>
      <c r="AC262" s="32"/>
      <c r="AD262" s="30"/>
      <c r="AE262" s="30"/>
      <c r="AF262" s="32"/>
      <c r="AG262" s="32"/>
      <c r="AH262" s="32"/>
      <c r="AI262" s="32"/>
      <c r="AJ262" s="32"/>
      <c r="AK262" s="32"/>
      <c r="AL262" s="32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182"/>
      <c r="AX262" s="3"/>
      <c r="AY262" s="182"/>
      <c r="BL262" s="36"/>
      <c r="BM262" s="37"/>
      <c r="BP262" s="37"/>
      <c r="BR262" s="21"/>
      <c r="BS262" s="21"/>
      <c r="BT262" s="21"/>
      <c r="BU262" s="21"/>
      <c r="BV262" s="21"/>
      <c r="BW262" s="21"/>
      <c r="BX262" s="21"/>
      <c r="BY262" s="21"/>
      <c r="BZ262" s="21"/>
      <c r="CA262" s="21"/>
      <c r="CB262" s="24"/>
      <c r="CC262" s="25"/>
      <c r="CD262" s="25"/>
      <c r="CH262" s="182"/>
    </row>
    <row r="263" spans="1:86" s="2" customFormat="1">
      <c r="A263" s="26"/>
      <c r="B263" s="27"/>
      <c r="C263" s="32"/>
      <c r="D263" s="32"/>
      <c r="E263" s="32"/>
      <c r="F263" s="32"/>
      <c r="G263" s="29"/>
      <c r="H263" s="30"/>
      <c r="I263" s="29"/>
      <c r="J263" s="30"/>
      <c r="K263" s="146" t="str">
        <f>IFERROR(VLOOKUP($I263,'Budget Rates 2025'!$C$2:$E$155,3,0),"")</f>
        <v/>
      </c>
      <c r="L263" s="31" t="str">
        <f t="shared" si="4"/>
        <v/>
      </c>
      <c r="M263" s="31" t="str">
        <f>IF(A263=Checks!$K$9,JRF!$B263,IF(OR(JRF!A263=Checks!$K$10,JRF!A263=Checks!$K$11),JRF!$Q263,""))</f>
        <v/>
      </c>
      <c r="N263" s="32"/>
      <c r="O263" s="32"/>
      <c r="P263" s="32"/>
      <c r="Q263" s="27"/>
      <c r="R263" s="32"/>
      <c r="S263" s="32"/>
      <c r="T263" s="28"/>
      <c r="U263" s="28"/>
      <c r="V263" s="28"/>
      <c r="W263" s="32"/>
      <c r="X263" s="32"/>
      <c r="Y263" s="33"/>
      <c r="Z263" s="32"/>
      <c r="AA263" s="33"/>
      <c r="AB263" s="34"/>
      <c r="AC263" s="32"/>
      <c r="AD263" s="30"/>
      <c r="AE263" s="30"/>
      <c r="AF263" s="32"/>
      <c r="AG263" s="32"/>
      <c r="AH263" s="32"/>
      <c r="AI263" s="32"/>
      <c r="AJ263" s="32"/>
      <c r="AK263" s="32"/>
      <c r="AL263" s="32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182"/>
      <c r="AX263" s="3"/>
      <c r="AY263" s="182"/>
      <c r="BL263" s="36"/>
      <c r="BM263" s="37"/>
      <c r="BP263" s="37"/>
      <c r="BR263" s="21"/>
      <c r="BS263" s="21"/>
      <c r="BT263" s="21"/>
      <c r="BU263" s="21"/>
      <c r="BV263" s="21"/>
      <c r="BW263" s="21"/>
      <c r="BX263" s="21"/>
      <c r="BY263" s="21"/>
      <c r="BZ263" s="21"/>
      <c r="CA263" s="21"/>
      <c r="CB263" s="24"/>
      <c r="CC263" s="25"/>
      <c r="CD263" s="25"/>
      <c r="CH263" s="182"/>
    </row>
    <row r="264" spans="1:86" s="2" customFormat="1">
      <c r="A264" s="26"/>
      <c r="B264" s="27"/>
      <c r="C264" s="32"/>
      <c r="D264" s="32"/>
      <c r="E264" s="32"/>
      <c r="F264" s="32"/>
      <c r="G264" s="29"/>
      <c r="H264" s="30"/>
      <c r="I264" s="29"/>
      <c r="J264" s="30"/>
      <c r="K264" s="146" t="str">
        <f>IFERROR(VLOOKUP($I264,'Budget Rates 2025'!$C$2:$E$155,3,0),"")</f>
        <v/>
      </c>
      <c r="L264" s="31" t="str">
        <f t="shared" si="4"/>
        <v/>
      </c>
      <c r="M264" s="31" t="str">
        <f>IF(A264=Checks!$K$9,JRF!$B264,IF(OR(JRF!A264=Checks!$K$10,JRF!A264=Checks!$K$11),JRF!$Q264,""))</f>
        <v/>
      </c>
      <c r="N264" s="32"/>
      <c r="O264" s="32"/>
      <c r="P264" s="32"/>
      <c r="Q264" s="27"/>
      <c r="R264" s="32"/>
      <c r="S264" s="32"/>
      <c r="T264" s="28"/>
      <c r="U264" s="28"/>
      <c r="V264" s="28"/>
      <c r="W264" s="32"/>
      <c r="X264" s="32"/>
      <c r="Y264" s="33"/>
      <c r="Z264" s="32"/>
      <c r="AA264" s="33"/>
      <c r="AB264" s="34"/>
      <c r="AC264" s="32"/>
      <c r="AD264" s="30"/>
      <c r="AE264" s="30"/>
      <c r="AF264" s="32"/>
      <c r="AG264" s="32"/>
      <c r="AH264" s="32"/>
      <c r="AI264" s="32"/>
      <c r="AJ264" s="32"/>
      <c r="AK264" s="32"/>
      <c r="AL264" s="32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182"/>
      <c r="AX264" s="3"/>
      <c r="AY264" s="182"/>
      <c r="BL264" s="36"/>
      <c r="BM264" s="37"/>
      <c r="BP264" s="37"/>
      <c r="BR264" s="21"/>
      <c r="BS264" s="21"/>
      <c r="BT264" s="21"/>
      <c r="BU264" s="21"/>
      <c r="BV264" s="21"/>
      <c r="BW264" s="21"/>
      <c r="BX264" s="21"/>
      <c r="BY264" s="21"/>
      <c r="BZ264" s="21"/>
      <c r="CA264" s="21"/>
      <c r="CB264" s="24"/>
      <c r="CC264" s="25"/>
      <c r="CD264" s="25"/>
      <c r="CH264" s="182"/>
    </row>
    <row r="265" spans="1:86" s="2" customFormat="1">
      <c r="A265" s="26"/>
      <c r="B265" s="27"/>
      <c r="C265" s="32"/>
      <c r="D265" s="32"/>
      <c r="E265" s="32"/>
      <c r="F265" s="32"/>
      <c r="G265" s="29"/>
      <c r="H265" s="30"/>
      <c r="I265" s="29"/>
      <c r="J265" s="30"/>
      <c r="K265" s="146" t="str">
        <f>IFERROR(VLOOKUP($I265,'Budget Rates 2025'!$C$2:$E$155,3,0),"")</f>
        <v/>
      </c>
      <c r="L265" s="31" t="str">
        <f t="shared" si="4"/>
        <v/>
      </c>
      <c r="M265" s="31" t="str">
        <f>IF(A265=Checks!$K$9,JRF!$B265,IF(OR(JRF!A265=Checks!$K$10,JRF!A265=Checks!$K$11),JRF!$Q265,""))</f>
        <v/>
      </c>
      <c r="N265" s="32"/>
      <c r="O265" s="32"/>
      <c r="P265" s="32"/>
      <c r="Q265" s="27"/>
      <c r="R265" s="32"/>
      <c r="S265" s="32"/>
      <c r="T265" s="28"/>
      <c r="U265" s="28"/>
      <c r="V265" s="28"/>
      <c r="W265" s="32"/>
      <c r="X265" s="32"/>
      <c r="Y265" s="33"/>
      <c r="Z265" s="32"/>
      <c r="AA265" s="33"/>
      <c r="AB265" s="34"/>
      <c r="AC265" s="32"/>
      <c r="AD265" s="30"/>
      <c r="AE265" s="30"/>
      <c r="AF265" s="32"/>
      <c r="AG265" s="32"/>
      <c r="AH265" s="32"/>
      <c r="AI265" s="32"/>
      <c r="AJ265" s="32"/>
      <c r="AK265" s="32"/>
      <c r="AL265" s="32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182"/>
      <c r="AX265" s="3"/>
      <c r="AY265" s="182"/>
      <c r="BL265" s="36"/>
      <c r="BM265" s="37"/>
      <c r="BP265" s="37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  <c r="CB265" s="24"/>
      <c r="CC265" s="25"/>
      <c r="CD265" s="25"/>
      <c r="CH265" s="182"/>
    </row>
    <row r="266" spans="1:86" s="2" customFormat="1">
      <c r="A266" s="26"/>
      <c r="B266" s="27"/>
      <c r="C266" s="32"/>
      <c r="D266" s="32"/>
      <c r="E266" s="32"/>
      <c r="F266" s="32"/>
      <c r="G266" s="29"/>
      <c r="H266" s="30"/>
      <c r="I266" s="29"/>
      <c r="J266" s="30"/>
      <c r="K266" s="146" t="str">
        <f>IFERROR(VLOOKUP($I266,'Budget Rates 2025'!$C$2:$E$155,3,0),"")</f>
        <v/>
      </c>
      <c r="L266" s="31" t="str">
        <f t="shared" si="4"/>
        <v/>
      </c>
      <c r="M266" s="31" t="str">
        <f>IF(A266=Checks!$K$9,JRF!$B266,IF(OR(JRF!A266=Checks!$K$10,JRF!A266=Checks!$K$11),JRF!$Q266,""))</f>
        <v/>
      </c>
      <c r="N266" s="32"/>
      <c r="O266" s="32"/>
      <c r="P266" s="32"/>
      <c r="Q266" s="27"/>
      <c r="R266" s="32"/>
      <c r="S266" s="32"/>
      <c r="T266" s="28"/>
      <c r="U266" s="28"/>
      <c r="V266" s="28"/>
      <c r="W266" s="32"/>
      <c r="X266" s="32"/>
      <c r="Y266" s="33"/>
      <c r="Z266" s="32"/>
      <c r="AA266" s="33"/>
      <c r="AB266" s="34"/>
      <c r="AC266" s="32"/>
      <c r="AD266" s="30"/>
      <c r="AE266" s="30"/>
      <c r="AF266" s="32"/>
      <c r="AG266" s="32"/>
      <c r="AH266" s="32"/>
      <c r="AI266" s="32"/>
      <c r="AJ266" s="32"/>
      <c r="AK266" s="32"/>
      <c r="AL266" s="32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182"/>
      <c r="AX266" s="3"/>
      <c r="AY266" s="182"/>
      <c r="BL266" s="36"/>
      <c r="BM266" s="37"/>
      <c r="BP266" s="37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  <c r="CB266" s="24"/>
      <c r="CC266" s="25"/>
      <c r="CD266" s="25"/>
      <c r="CH266" s="182"/>
    </row>
    <row r="267" spans="1:86" s="2" customFormat="1">
      <c r="A267" s="26"/>
      <c r="B267" s="27"/>
      <c r="C267" s="32"/>
      <c r="D267" s="32"/>
      <c r="E267" s="32"/>
      <c r="F267" s="32"/>
      <c r="G267" s="29"/>
      <c r="H267" s="30"/>
      <c r="I267" s="29"/>
      <c r="J267" s="30"/>
      <c r="K267" s="146" t="str">
        <f>IFERROR(VLOOKUP($I267,'Budget Rates 2025'!$C$2:$E$155,3,0),"")</f>
        <v/>
      </c>
      <c r="L267" s="31" t="str">
        <f t="shared" si="4"/>
        <v/>
      </c>
      <c r="M267" s="31" t="str">
        <f>IF(A267=Checks!$K$9,JRF!$B267,IF(OR(JRF!A267=Checks!$K$10,JRF!A267=Checks!$K$11),JRF!$Q267,""))</f>
        <v/>
      </c>
      <c r="N267" s="32"/>
      <c r="O267" s="32"/>
      <c r="P267" s="32"/>
      <c r="Q267" s="27"/>
      <c r="R267" s="32"/>
      <c r="S267" s="32"/>
      <c r="T267" s="28"/>
      <c r="U267" s="28"/>
      <c r="V267" s="28"/>
      <c r="W267" s="32"/>
      <c r="X267" s="32"/>
      <c r="Y267" s="33"/>
      <c r="Z267" s="32"/>
      <c r="AA267" s="33"/>
      <c r="AB267" s="34"/>
      <c r="AC267" s="32"/>
      <c r="AD267" s="30"/>
      <c r="AE267" s="30"/>
      <c r="AF267" s="32"/>
      <c r="AG267" s="32"/>
      <c r="AH267" s="32"/>
      <c r="AI267" s="32"/>
      <c r="AJ267" s="32"/>
      <c r="AK267" s="32"/>
      <c r="AL267" s="32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182"/>
      <c r="AX267" s="3"/>
      <c r="AY267" s="182"/>
      <c r="BL267" s="36"/>
      <c r="BM267" s="37"/>
      <c r="BP267" s="37"/>
      <c r="BR267" s="21"/>
      <c r="BS267" s="21"/>
      <c r="BT267" s="21"/>
      <c r="BU267" s="21"/>
      <c r="BV267" s="21"/>
      <c r="BW267" s="21"/>
      <c r="BX267" s="21"/>
      <c r="BY267" s="21"/>
      <c r="BZ267" s="21"/>
      <c r="CA267" s="21"/>
      <c r="CB267" s="24"/>
      <c r="CC267" s="25"/>
      <c r="CD267" s="25"/>
      <c r="CH267" s="182"/>
    </row>
    <row r="268" spans="1:86" s="2" customFormat="1">
      <c r="A268" s="26"/>
      <c r="B268" s="27"/>
      <c r="C268" s="32"/>
      <c r="D268" s="32"/>
      <c r="E268" s="32"/>
      <c r="F268" s="32"/>
      <c r="G268" s="29"/>
      <c r="H268" s="30"/>
      <c r="I268" s="29"/>
      <c r="J268" s="30"/>
      <c r="K268" s="146" t="str">
        <f>IFERROR(VLOOKUP($I268,'Budget Rates 2025'!$C$2:$E$155,3,0),"")</f>
        <v/>
      </c>
      <c r="L268" s="31" t="str">
        <f t="shared" si="4"/>
        <v/>
      </c>
      <c r="M268" s="31" t="str">
        <f>IF(A268=Checks!$K$9,JRF!$B268,IF(OR(JRF!A268=Checks!$K$10,JRF!A268=Checks!$K$11),JRF!$Q268,""))</f>
        <v/>
      </c>
      <c r="N268" s="32"/>
      <c r="O268" s="32"/>
      <c r="P268" s="32"/>
      <c r="Q268" s="27"/>
      <c r="R268" s="32"/>
      <c r="S268" s="32"/>
      <c r="T268" s="28"/>
      <c r="U268" s="28"/>
      <c r="V268" s="28"/>
      <c r="W268" s="32"/>
      <c r="X268" s="32"/>
      <c r="Y268" s="33"/>
      <c r="Z268" s="32"/>
      <c r="AA268" s="33"/>
      <c r="AB268" s="34"/>
      <c r="AC268" s="32"/>
      <c r="AD268" s="30"/>
      <c r="AE268" s="30"/>
      <c r="AF268" s="32"/>
      <c r="AG268" s="32"/>
      <c r="AH268" s="32"/>
      <c r="AI268" s="32"/>
      <c r="AJ268" s="32"/>
      <c r="AK268" s="32"/>
      <c r="AL268" s="32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182"/>
      <c r="AX268" s="3"/>
      <c r="AY268" s="182"/>
      <c r="BL268" s="36"/>
      <c r="BM268" s="37"/>
      <c r="BP268" s="37"/>
      <c r="BR268" s="21"/>
      <c r="BS268" s="21"/>
      <c r="BT268" s="21"/>
      <c r="BU268" s="21"/>
      <c r="BV268" s="21"/>
      <c r="BW268" s="21"/>
      <c r="BX268" s="21"/>
      <c r="BY268" s="21"/>
      <c r="BZ268" s="21"/>
      <c r="CA268" s="21"/>
      <c r="CB268" s="24"/>
      <c r="CC268" s="25"/>
      <c r="CD268" s="25"/>
      <c r="CH268" s="182"/>
    </row>
    <row r="269" spans="1:86" s="2" customFormat="1">
      <c r="A269" s="26"/>
      <c r="B269" s="27"/>
      <c r="C269" s="32"/>
      <c r="D269" s="32"/>
      <c r="E269" s="32"/>
      <c r="F269" s="32"/>
      <c r="G269" s="29"/>
      <c r="H269" s="30"/>
      <c r="I269" s="29"/>
      <c r="J269" s="30"/>
      <c r="K269" s="146" t="str">
        <f>IFERROR(VLOOKUP($I269,'Budget Rates 2025'!$C$2:$E$155,3,0),"")</f>
        <v/>
      </c>
      <c r="L269" s="31" t="str">
        <f t="shared" si="4"/>
        <v/>
      </c>
      <c r="M269" s="31" t="str">
        <f>IF(A269=Checks!$K$9,JRF!$B269,IF(OR(JRF!A269=Checks!$K$10,JRF!A269=Checks!$K$11),JRF!$Q269,""))</f>
        <v/>
      </c>
      <c r="N269" s="32"/>
      <c r="O269" s="32"/>
      <c r="P269" s="32"/>
      <c r="Q269" s="27"/>
      <c r="R269" s="32"/>
      <c r="S269" s="32"/>
      <c r="T269" s="28"/>
      <c r="U269" s="28"/>
      <c r="V269" s="28"/>
      <c r="W269" s="32"/>
      <c r="X269" s="32"/>
      <c r="Y269" s="33"/>
      <c r="Z269" s="32"/>
      <c r="AA269" s="33"/>
      <c r="AB269" s="34"/>
      <c r="AC269" s="32"/>
      <c r="AD269" s="30"/>
      <c r="AE269" s="30"/>
      <c r="AF269" s="32"/>
      <c r="AG269" s="32"/>
      <c r="AH269" s="32"/>
      <c r="AI269" s="32"/>
      <c r="AJ269" s="32"/>
      <c r="AK269" s="32"/>
      <c r="AL269" s="32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182"/>
      <c r="AX269" s="3"/>
      <c r="AY269" s="182"/>
      <c r="BL269" s="36"/>
      <c r="BM269" s="37"/>
      <c r="BP269" s="37"/>
      <c r="BR269" s="21"/>
      <c r="BS269" s="21"/>
      <c r="BT269" s="21"/>
      <c r="BU269" s="21"/>
      <c r="BV269" s="21"/>
      <c r="BW269" s="21"/>
      <c r="BX269" s="21"/>
      <c r="BY269" s="21"/>
      <c r="BZ269" s="21"/>
      <c r="CA269" s="21"/>
      <c r="CB269" s="24"/>
      <c r="CC269" s="25"/>
      <c r="CD269" s="25"/>
      <c r="CH269" s="182"/>
    </row>
    <row r="270" spans="1:86" s="2" customFormat="1">
      <c r="A270" s="26"/>
      <c r="B270" s="27"/>
      <c r="C270" s="32"/>
      <c r="D270" s="32"/>
      <c r="E270" s="32"/>
      <c r="F270" s="32"/>
      <c r="G270" s="29"/>
      <c r="H270" s="30"/>
      <c r="I270" s="29"/>
      <c r="J270" s="30"/>
      <c r="K270" s="146" t="str">
        <f>IFERROR(VLOOKUP($I270,'Budget Rates 2025'!$C$2:$E$155,3,0),"")</f>
        <v/>
      </c>
      <c r="L270" s="31" t="str">
        <f t="shared" si="4"/>
        <v/>
      </c>
      <c r="M270" s="31" t="str">
        <f>IF(A270=Checks!$K$9,JRF!$B270,IF(OR(JRF!A270=Checks!$K$10,JRF!A270=Checks!$K$11),JRF!$Q270,""))</f>
        <v/>
      </c>
      <c r="N270" s="32"/>
      <c r="O270" s="32"/>
      <c r="P270" s="32"/>
      <c r="Q270" s="27"/>
      <c r="R270" s="32"/>
      <c r="S270" s="32"/>
      <c r="T270" s="28"/>
      <c r="U270" s="28"/>
      <c r="V270" s="28"/>
      <c r="W270" s="32"/>
      <c r="X270" s="32"/>
      <c r="Y270" s="33"/>
      <c r="Z270" s="32"/>
      <c r="AA270" s="33"/>
      <c r="AB270" s="34"/>
      <c r="AC270" s="32"/>
      <c r="AD270" s="30"/>
      <c r="AE270" s="30"/>
      <c r="AF270" s="32"/>
      <c r="AG270" s="32"/>
      <c r="AH270" s="32"/>
      <c r="AI270" s="32"/>
      <c r="AJ270" s="32"/>
      <c r="AK270" s="32"/>
      <c r="AL270" s="32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182"/>
      <c r="AX270" s="3"/>
      <c r="AY270" s="182"/>
      <c r="BL270" s="36"/>
      <c r="BM270" s="37"/>
      <c r="BP270" s="37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  <c r="CB270" s="24"/>
      <c r="CC270" s="25"/>
      <c r="CD270" s="25"/>
      <c r="CH270" s="182"/>
    </row>
    <row r="271" spans="1:86" s="2" customFormat="1">
      <c r="A271" s="26"/>
      <c r="B271" s="27"/>
      <c r="C271" s="32"/>
      <c r="D271" s="32"/>
      <c r="E271" s="32"/>
      <c r="F271" s="32"/>
      <c r="G271" s="29"/>
      <c r="H271" s="30"/>
      <c r="I271" s="29"/>
      <c r="J271" s="30"/>
      <c r="K271" s="146" t="str">
        <f>IFERROR(VLOOKUP($I271,'Budget Rates 2025'!$C$2:$E$155,3,0),"")</f>
        <v/>
      </c>
      <c r="L271" s="31" t="str">
        <f t="shared" si="4"/>
        <v/>
      </c>
      <c r="M271" s="31" t="str">
        <f>IF(A271=Checks!$K$9,JRF!$B271,IF(OR(JRF!A271=Checks!$K$10,JRF!A271=Checks!$K$11),JRF!$Q271,""))</f>
        <v/>
      </c>
      <c r="N271" s="32"/>
      <c r="O271" s="32"/>
      <c r="P271" s="32"/>
      <c r="Q271" s="27"/>
      <c r="R271" s="32"/>
      <c r="S271" s="32"/>
      <c r="T271" s="28"/>
      <c r="U271" s="28"/>
      <c r="V271" s="28"/>
      <c r="W271" s="32"/>
      <c r="X271" s="32"/>
      <c r="Y271" s="33"/>
      <c r="Z271" s="32"/>
      <c r="AA271" s="33"/>
      <c r="AB271" s="34"/>
      <c r="AC271" s="32"/>
      <c r="AD271" s="30"/>
      <c r="AE271" s="30"/>
      <c r="AF271" s="32"/>
      <c r="AG271" s="32"/>
      <c r="AH271" s="32"/>
      <c r="AI271" s="32"/>
      <c r="AJ271" s="32"/>
      <c r="AK271" s="32"/>
      <c r="AL271" s="32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182"/>
      <c r="AX271" s="3"/>
      <c r="AY271" s="182"/>
      <c r="BL271" s="36"/>
      <c r="BM271" s="37"/>
      <c r="BP271" s="37"/>
      <c r="BR271" s="21"/>
      <c r="BS271" s="21"/>
      <c r="BT271" s="21"/>
      <c r="BU271" s="21"/>
      <c r="BV271" s="21"/>
      <c r="BW271" s="21"/>
      <c r="BX271" s="21"/>
      <c r="BY271" s="21"/>
      <c r="BZ271" s="21"/>
      <c r="CA271" s="21"/>
      <c r="CB271" s="24"/>
      <c r="CC271" s="25"/>
      <c r="CD271" s="25"/>
      <c r="CH271" s="182"/>
    </row>
    <row r="272" spans="1:86" s="2" customFormat="1">
      <c r="A272" s="26"/>
      <c r="B272" s="27"/>
      <c r="C272" s="32"/>
      <c r="D272" s="32"/>
      <c r="E272" s="32"/>
      <c r="F272" s="32"/>
      <c r="G272" s="29"/>
      <c r="H272" s="30"/>
      <c r="I272" s="29"/>
      <c r="J272" s="30"/>
      <c r="K272" s="146" t="str">
        <f>IFERROR(VLOOKUP($I272,'Budget Rates 2025'!$C$2:$E$155,3,0),"")</f>
        <v/>
      </c>
      <c r="L272" s="31" t="str">
        <f t="shared" ref="L272:L314" si="5">IFERROR(J272/K272,"")</f>
        <v/>
      </c>
      <c r="M272" s="31" t="str">
        <f>IF(A272=Checks!$K$9,JRF!$B272,IF(OR(JRF!A272=Checks!$K$10,JRF!A272=Checks!$K$11),JRF!$Q272,""))</f>
        <v/>
      </c>
      <c r="N272" s="32"/>
      <c r="O272" s="32"/>
      <c r="P272" s="32"/>
      <c r="Q272" s="27"/>
      <c r="R272" s="32"/>
      <c r="S272" s="32"/>
      <c r="T272" s="28"/>
      <c r="U272" s="28"/>
      <c r="V272" s="28"/>
      <c r="W272" s="32"/>
      <c r="X272" s="32"/>
      <c r="Y272" s="33"/>
      <c r="Z272" s="32"/>
      <c r="AA272" s="33"/>
      <c r="AB272" s="34"/>
      <c r="AC272" s="32"/>
      <c r="AD272" s="30"/>
      <c r="AE272" s="30"/>
      <c r="AF272" s="32"/>
      <c r="AG272" s="32"/>
      <c r="AH272" s="32"/>
      <c r="AI272" s="32"/>
      <c r="AJ272" s="32"/>
      <c r="AK272" s="32"/>
      <c r="AL272" s="32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182"/>
      <c r="AX272" s="3"/>
      <c r="AY272" s="182"/>
      <c r="BL272" s="36"/>
      <c r="BM272" s="37"/>
      <c r="BP272" s="37"/>
      <c r="BR272" s="21"/>
      <c r="BS272" s="21"/>
      <c r="BT272" s="21"/>
      <c r="BU272" s="21"/>
      <c r="BV272" s="21"/>
      <c r="BW272" s="21"/>
      <c r="BX272" s="21"/>
      <c r="BY272" s="21"/>
      <c r="BZ272" s="21"/>
      <c r="CA272" s="21"/>
      <c r="CB272" s="24"/>
      <c r="CC272" s="25"/>
      <c r="CD272" s="25"/>
      <c r="CH272" s="182"/>
    </row>
    <row r="273" spans="1:86" s="2" customFormat="1">
      <c r="A273" s="26"/>
      <c r="B273" s="27"/>
      <c r="C273" s="32"/>
      <c r="D273" s="32"/>
      <c r="E273" s="32"/>
      <c r="F273" s="32"/>
      <c r="G273" s="29"/>
      <c r="H273" s="30"/>
      <c r="I273" s="29"/>
      <c r="J273" s="30"/>
      <c r="K273" s="146" t="str">
        <f>IFERROR(VLOOKUP($I273,'Budget Rates 2025'!$C$2:$E$155,3,0),"")</f>
        <v/>
      </c>
      <c r="L273" s="31" t="str">
        <f t="shared" si="5"/>
        <v/>
      </c>
      <c r="M273" s="31" t="str">
        <f>IF(A273=Checks!$K$9,JRF!$B273,IF(OR(JRF!A273=Checks!$K$10,JRF!A273=Checks!$K$11),JRF!$Q273,""))</f>
        <v/>
      </c>
      <c r="N273" s="32"/>
      <c r="O273" s="32"/>
      <c r="P273" s="32"/>
      <c r="Q273" s="27"/>
      <c r="R273" s="32"/>
      <c r="S273" s="32"/>
      <c r="T273" s="28"/>
      <c r="U273" s="28"/>
      <c r="V273" s="28"/>
      <c r="W273" s="32"/>
      <c r="X273" s="32"/>
      <c r="Y273" s="33"/>
      <c r="Z273" s="32"/>
      <c r="AA273" s="33"/>
      <c r="AB273" s="34"/>
      <c r="AC273" s="32"/>
      <c r="AD273" s="30"/>
      <c r="AE273" s="30"/>
      <c r="AF273" s="32"/>
      <c r="AG273" s="32"/>
      <c r="AH273" s="32"/>
      <c r="AI273" s="32"/>
      <c r="AJ273" s="32"/>
      <c r="AK273" s="32"/>
      <c r="AL273" s="32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182"/>
      <c r="AX273" s="3"/>
      <c r="AY273" s="182"/>
      <c r="BL273" s="36"/>
      <c r="BM273" s="37"/>
      <c r="BP273" s="37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  <c r="CB273" s="24"/>
      <c r="CC273" s="25"/>
      <c r="CD273" s="25"/>
      <c r="CH273" s="182"/>
    </row>
    <row r="274" spans="1:86" s="2" customFormat="1">
      <c r="A274" s="26"/>
      <c r="B274" s="27"/>
      <c r="C274" s="32"/>
      <c r="D274" s="32"/>
      <c r="E274" s="32"/>
      <c r="F274" s="32"/>
      <c r="G274" s="29"/>
      <c r="H274" s="30"/>
      <c r="I274" s="29"/>
      <c r="J274" s="30"/>
      <c r="K274" s="146" t="str">
        <f>IFERROR(VLOOKUP($I274,'Budget Rates 2025'!$C$2:$E$155,3,0),"")</f>
        <v/>
      </c>
      <c r="L274" s="31" t="str">
        <f t="shared" si="5"/>
        <v/>
      </c>
      <c r="M274" s="31" t="str">
        <f>IF(A274=Checks!$K$9,JRF!$B274,IF(OR(JRF!A274=Checks!$K$10,JRF!A274=Checks!$K$11),JRF!$Q274,""))</f>
        <v/>
      </c>
      <c r="N274" s="32"/>
      <c r="O274" s="32"/>
      <c r="P274" s="32"/>
      <c r="Q274" s="27"/>
      <c r="R274" s="32"/>
      <c r="S274" s="32"/>
      <c r="T274" s="28"/>
      <c r="U274" s="28"/>
      <c r="V274" s="28"/>
      <c r="W274" s="32"/>
      <c r="X274" s="32"/>
      <c r="Y274" s="33"/>
      <c r="Z274" s="32"/>
      <c r="AA274" s="33"/>
      <c r="AB274" s="34"/>
      <c r="AC274" s="32"/>
      <c r="AD274" s="30"/>
      <c r="AE274" s="30"/>
      <c r="AF274" s="32"/>
      <c r="AG274" s="32"/>
      <c r="AH274" s="32"/>
      <c r="AI274" s="32"/>
      <c r="AJ274" s="32"/>
      <c r="AK274" s="32"/>
      <c r="AL274" s="32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182"/>
      <c r="AX274" s="3"/>
      <c r="AY274" s="182"/>
      <c r="BL274" s="36"/>
      <c r="BM274" s="37"/>
      <c r="BP274" s="37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  <c r="CB274" s="24"/>
      <c r="CC274" s="25"/>
      <c r="CD274" s="25"/>
      <c r="CH274" s="182"/>
    </row>
    <row r="275" spans="1:86" s="2" customFormat="1">
      <c r="A275" s="26"/>
      <c r="B275" s="27"/>
      <c r="C275" s="32"/>
      <c r="D275" s="32"/>
      <c r="E275" s="32"/>
      <c r="F275" s="32"/>
      <c r="G275" s="29"/>
      <c r="H275" s="30"/>
      <c r="I275" s="29"/>
      <c r="J275" s="30"/>
      <c r="K275" s="146" t="str">
        <f>IFERROR(VLOOKUP($I275,'Budget Rates 2025'!$C$2:$E$155,3,0),"")</f>
        <v/>
      </c>
      <c r="L275" s="31" t="str">
        <f t="shared" si="5"/>
        <v/>
      </c>
      <c r="M275" s="31" t="str">
        <f>IF(A275=Checks!$K$9,JRF!$B275,IF(OR(JRF!A275=Checks!$K$10,JRF!A275=Checks!$K$11),JRF!$Q275,""))</f>
        <v/>
      </c>
      <c r="N275" s="32"/>
      <c r="O275" s="32"/>
      <c r="P275" s="32"/>
      <c r="Q275" s="27"/>
      <c r="R275" s="32"/>
      <c r="S275" s="32"/>
      <c r="T275" s="28"/>
      <c r="U275" s="28"/>
      <c r="V275" s="28"/>
      <c r="W275" s="32"/>
      <c r="X275" s="32"/>
      <c r="Y275" s="33"/>
      <c r="Z275" s="32"/>
      <c r="AA275" s="33"/>
      <c r="AB275" s="34"/>
      <c r="AC275" s="32"/>
      <c r="AD275" s="30"/>
      <c r="AE275" s="30"/>
      <c r="AF275" s="32"/>
      <c r="AG275" s="32"/>
      <c r="AH275" s="32"/>
      <c r="AI275" s="32"/>
      <c r="AJ275" s="32"/>
      <c r="AK275" s="32"/>
      <c r="AL275" s="32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182"/>
      <c r="AX275" s="3"/>
      <c r="AY275" s="182"/>
      <c r="BL275" s="36"/>
      <c r="BM275" s="37"/>
      <c r="BP275" s="37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  <c r="CB275" s="24"/>
      <c r="CC275" s="25"/>
      <c r="CD275" s="25"/>
      <c r="CH275" s="182"/>
    </row>
    <row r="276" spans="1:86" s="2" customFormat="1">
      <c r="A276" s="26"/>
      <c r="B276" s="27"/>
      <c r="C276" s="32"/>
      <c r="D276" s="32"/>
      <c r="E276" s="32"/>
      <c r="F276" s="32"/>
      <c r="G276" s="29"/>
      <c r="H276" s="30"/>
      <c r="I276" s="29"/>
      <c r="J276" s="30"/>
      <c r="K276" s="146" t="str">
        <f>IFERROR(VLOOKUP($I276,'Budget Rates 2025'!$C$2:$E$155,3,0),"")</f>
        <v/>
      </c>
      <c r="L276" s="31" t="str">
        <f t="shared" si="5"/>
        <v/>
      </c>
      <c r="M276" s="31" t="str">
        <f>IF(A276=Checks!$K$9,JRF!$B276,IF(OR(JRF!A276=Checks!$K$10,JRF!A276=Checks!$K$11),JRF!$Q276,""))</f>
        <v/>
      </c>
      <c r="N276" s="32"/>
      <c r="O276" s="32"/>
      <c r="P276" s="32"/>
      <c r="Q276" s="27"/>
      <c r="R276" s="32"/>
      <c r="S276" s="32"/>
      <c r="T276" s="28"/>
      <c r="U276" s="28"/>
      <c r="V276" s="28"/>
      <c r="W276" s="32"/>
      <c r="X276" s="32"/>
      <c r="Y276" s="33"/>
      <c r="Z276" s="32"/>
      <c r="AA276" s="33"/>
      <c r="AB276" s="34"/>
      <c r="AC276" s="32"/>
      <c r="AD276" s="30"/>
      <c r="AE276" s="30"/>
      <c r="AF276" s="32"/>
      <c r="AG276" s="32"/>
      <c r="AH276" s="32"/>
      <c r="AI276" s="32"/>
      <c r="AJ276" s="32"/>
      <c r="AK276" s="32"/>
      <c r="AL276" s="32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182"/>
      <c r="AX276" s="3"/>
      <c r="AY276" s="182"/>
      <c r="BL276" s="36"/>
      <c r="BM276" s="37"/>
      <c r="BP276" s="37"/>
      <c r="BR276" s="21"/>
      <c r="BS276" s="21"/>
      <c r="BT276" s="21"/>
      <c r="BU276" s="21"/>
      <c r="BV276" s="21"/>
      <c r="BW276" s="21"/>
      <c r="BX276" s="21"/>
      <c r="BY276" s="21"/>
      <c r="BZ276" s="21"/>
      <c r="CA276" s="21"/>
      <c r="CB276" s="24"/>
      <c r="CC276" s="25"/>
      <c r="CD276" s="25"/>
      <c r="CH276" s="182"/>
    </row>
    <row r="277" spans="1:86" s="2" customFormat="1">
      <c r="A277" s="26"/>
      <c r="B277" s="27"/>
      <c r="C277" s="32"/>
      <c r="D277" s="32"/>
      <c r="E277" s="32"/>
      <c r="F277" s="32"/>
      <c r="G277" s="29"/>
      <c r="H277" s="30"/>
      <c r="I277" s="29"/>
      <c r="J277" s="30"/>
      <c r="K277" s="146" t="str">
        <f>IFERROR(VLOOKUP($I277,'Budget Rates 2025'!$C$2:$E$155,3,0),"")</f>
        <v/>
      </c>
      <c r="L277" s="31" t="str">
        <f t="shared" si="5"/>
        <v/>
      </c>
      <c r="M277" s="31" t="str">
        <f>IF(A277=Checks!$K$9,JRF!$B277,IF(OR(JRF!A277=Checks!$K$10,JRF!A277=Checks!$K$11),JRF!$Q277,""))</f>
        <v/>
      </c>
      <c r="N277" s="32"/>
      <c r="O277" s="32"/>
      <c r="P277" s="32"/>
      <c r="Q277" s="27"/>
      <c r="R277" s="32"/>
      <c r="S277" s="32"/>
      <c r="T277" s="28"/>
      <c r="U277" s="28"/>
      <c r="V277" s="28"/>
      <c r="W277" s="32"/>
      <c r="X277" s="32"/>
      <c r="Y277" s="33"/>
      <c r="Z277" s="32"/>
      <c r="AA277" s="33"/>
      <c r="AB277" s="34"/>
      <c r="AC277" s="32"/>
      <c r="AD277" s="30"/>
      <c r="AE277" s="30"/>
      <c r="AF277" s="32"/>
      <c r="AG277" s="32"/>
      <c r="AH277" s="32"/>
      <c r="AI277" s="32"/>
      <c r="AJ277" s="32"/>
      <c r="AK277" s="32"/>
      <c r="AL277" s="32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182"/>
      <c r="AX277" s="3"/>
      <c r="AY277" s="182"/>
      <c r="BL277" s="36"/>
      <c r="BM277" s="37"/>
      <c r="BP277" s="37"/>
      <c r="BR277" s="21"/>
      <c r="BS277" s="21"/>
      <c r="BT277" s="21"/>
      <c r="BU277" s="21"/>
      <c r="BV277" s="21"/>
      <c r="BW277" s="21"/>
      <c r="BX277" s="21"/>
      <c r="BY277" s="21"/>
      <c r="BZ277" s="21"/>
      <c r="CA277" s="21"/>
      <c r="CB277" s="24"/>
      <c r="CC277" s="25"/>
      <c r="CD277" s="25"/>
      <c r="CH277" s="182"/>
    </row>
    <row r="278" spans="1:86" s="2" customFormat="1">
      <c r="A278" s="26"/>
      <c r="B278" s="27"/>
      <c r="C278" s="32"/>
      <c r="D278" s="32"/>
      <c r="E278" s="32"/>
      <c r="F278" s="32"/>
      <c r="G278" s="29"/>
      <c r="H278" s="30"/>
      <c r="I278" s="29"/>
      <c r="J278" s="30"/>
      <c r="K278" s="146" t="str">
        <f>IFERROR(VLOOKUP($I278,'Budget Rates 2025'!$C$2:$E$155,3,0),"")</f>
        <v/>
      </c>
      <c r="L278" s="31" t="str">
        <f t="shared" si="5"/>
        <v/>
      </c>
      <c r="M278" s="31" t="str">
        <f>IF(A278=Checks!$K$9,JRF!$B278,IF(OR(JRF!A278=Checks!$K$10,JRF!A278=Checks!$K$11),JRF!$Q278,""))</f>
        <v/>
      </c>
      <c r="N278" s="32"/>
      <c r="O278" s="32"/>
      <c r="P278" s="32"/>
      <c r="Q278" s="27"/>
      <c r="R278" s="32"/>
      <c r="S278" s="32"/>
      <c r="T278" s="28"/>
      <c r="U278" s="28"/>
      <c r="V278" s="28"/>
      <c r="W278" s="32"/>
      <c r="X278" s="32"/>
      <c r="Y278" s="33"/>
      <c r="Z278" s="32"/>
      <c r="AA278" s="33"/>
      <c r="AB278" s="34"/>
      <c r="AC278" s="32"/>
      <c r="AD278" s="30"/>
      <c r="AE278" s="30"/>
      <c r="AF278" s="32"/>
      <c r="AG278" s="32"/>
      <c r="AH278" s="32"/>
      <c r="AI278" s="32"/>
      <c r="AJ278" s="32"/>
      <c r="AK278" s="32"/>
      <c r="AL278" s="32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182"/>
      <c r="AX278" s="3"/>
      <c r="AY278" s="182"/>
      <c r="BL278" s="36"/>
      <c r="BM278" s="37"/>
      <c r="BP278" s="37"/>
      <c r="BR278" s="21"/>
      <c r="BS278" s="21"/>
      <c r="BT278" s="21"/>
      <c r="BU278" s="21"/>
      <c r="BV278" s="21"/>
      <c r="BW278" s="21"/>
      <c r="BX278" s="21"/>
      <c r="BY278" s="21"/>
      <c r="BZ278" s="21"/>
      <c r="CA278" s="21"/>
      <c r="CB278" s="24"/>
      <c r="CC278" s="25"/>
      <c r="CD278" s="25"/>
      <c r="CH278" s="182"/>
    </row>
    <row r="279" spans="1:86" s="2" customFormat="1">
      <c r="A279" s="26"/>
      <c r="B279" s="27"/>
      <c r="C279" s="32"/>
      <c r="D279" s="32"/>
      <c r="E279" s="32"/>
      <c r="F279" s="32"/>
      <c r="G279" s="29"/>
      <c r="H279" s="30"/>
      <c r="I279" s="29"/>
      <c r="J279" s="30"/>
      <c r="K279" s="146" t="str">
        <f>IFERROR(VLOOKUP($I279,'Budget Rates 2025'!$C$2:$E$155,3,0),"")</f>
        <v/>
      </c>
      <c r="L279" s="31" t="str">
        <f t="shared" si="5"/>
        <v/>
      </c>
      <c r="M279" s="31" t="str">
        <f>IF(A279=Checks!$K$9,JRF!$B279,IF(OR(JRF!A279=Checks!$K$10,JRF!A279=Checks!$K$11),JRF!$Q279,""))</f>
        <v/>
      </c>
      <c r="N279" s="32"/>
      <c r="O279" s="32"/>
      <c r="P279" s="32"/>
      <c r="Q279" s="27"/>
      <c r="R279" s="32"/>
      <c r="S279" s="32"/>
      <c r="T279" s="28"/>
      <c r="U279" s="28"/>
      <c r="V279" s="28"/>
      <c r="W279" s="32"/>
      <c r="X279" s="32"/>
      <c r="Y279" s="33"/>
      <c r="Z279" s="32"/>
      <c r="AA279" s="33"/>
      <c r="AB279" s="34"/>
      <c r="AC279" s="32"/>
      <c r="AD279" s="30"/>
      <c r="AE279" s="30"/>
      <c r="AF279" s="32"/>
      <c r="AG279" s="32"/>
      <c r="AH279" s="32"/>
      <c r="AI279" s="32"/>
      <c r="AJ279" s="32"/>
      <c r="AK279" s="32"/>
      <c r="AL279" s="32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182"/>
      <c r="AX279" s="3"/>
      <c r="AY279" s="182"/>
      <c r="BL279" s="36"/>
      <c r="BM279" s="37"/>
      <c r="BP279" s="37"/>
      <c r="BR279" s="21"/>
      <c r="BS279" s="21"/>
      <c r="BT279" s="21"/>
      <c r="BU279" s="21"/>
      <c r="BV279" s="21"/>
      <c r="BW279" s="21"/>
      <c r="BX279" s="21"/>
      <c r="BY279" s="21"/>
      <c r="BZ279" s="21"/>
      <c r="CA279" s="21"/>
      <c r="CB279" s="24"/>
      <c r="CC279" s="25"/>
      <c r="CD279" s="25"/>
      <c r="CH279" s="182"/>
    </row>
    <row r="280" spans="1:86" s="2" customFormat="1">
      <c r="A280" s="26"/>
      <c r="B280" s="27"/>
      <c r="C280" s="32"/>
      <c r="D280" s="32"/>
      <c r="E280" s="32"/>
      <c r="F280" s="32"/>
      <c r="G280" s="29"/>
      <c r="H280" s="30"/>
      <c r="I280" s="29"/>
      <c r="J280" s="30"/>
      <c r="K280" s="146" t="str">
        <f>IFERROR(VLOOKUP($I280,'Budget Rates 2025'!$C$2:$E$155,3,0),"")</f>
        <v/>
      </c>
      <c r="L280" s="31" t="str">
        <f t="shared" si="5"/>
        <v/>
      </c>
      <c r="M280" s="31" t="str">
        <f>IF(A280=Checks!$K$9,JRF!$B280,IF(OR(JRF!A280=Checks!$K$10,JRF!A280=Checks!$K$11),JRF!$Q280,""))</f>
        <v/>
      </c>
      <c r="N280" s="32"/>
      <c r="O280" s="32"/>
      <c r="P280" s="32"/>
      <c r="Q280" s="27"/>
      <c r="R280" s="32"/>
      <c r="S280" s="32"/>
      <c r="T280" s="28"/>
      <c r="U280" s="28"/>
      <c r="V280" s="28"/>
      <c r="W280" s="32"/>
      <c r="X280" s="32"/>
      <c r="Y280" s="33"/>
      <c r="Z280" s="32"/>
      <c r="AA280" s="33"/>
      <c r="AB280" s="34"/>
      <c r="AC280" s="32"/>
      <c r="AD280" s="30"/>
      <c r="AE280" s="30"/>
      <c r="AF280" s="32"/>
      <c r="AG280" s="32"/>
      <c r="AH280" s="32"/>
      <c r="AI280" s="32"/>
      <c r="AJ280" s="32"/>
      <c r="AK280" s="32"/>
      <c r="AL280" s="32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182"/>
      <c r="AX280" s="3"/>
      <c r="AY280" s="182"/>
      <c r="BL280" s="36"/>
      <c r="BM280" s="37"/>
      <c r="BP280" s="37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  <c r="CB280" s="24"/>
      <c r="CC280" s="25"/>
      <c r="CD280" s="25"/>
      <c r="CH280" s="182"/>
    </row>
    <row r="281" spans="1:86" s="2" customFormat="1">
      <c r="A281" s="26"/>
      <c r="B281" s="27"/>
      <c r="C281" s="32"/>
      <c r="D281" s="32"/>
      <c r="E281" s="32"/>
      <c r="F281" s="32"/>
      <c r="G281" s="29"/>
      <c r="H281" s="30"/>
      <c r="I281" s="29"/>
      <c r="J281" s="30"/>
      <c r="K281" s="146" t="str">
        <f>IFERROR(VLOOKUP($I281,'Budget Rates 2025'!$C$2:$E$155,3,0),"")</f>
        <v/>
      </c>
      <c r="L281" s="31" t="str">
        <f t="shared" si="5"/>
        <v/>
      </c>
      <c r="M281" s="31" t="str">
        <f>IF(A281=Checks!$K$9,JRF!$B281,IF(OR(JRF!A281=Checks!$K$10,JRF!A281=Checks!$K$11),JRF!$Q281,""))</f>
        <v/>
      </c>
      <c r="N281" s="32"/>
      <c r="O281" s="32"/>
      <c r="P281" s="32"/>
      <c r="Q281" s="27"/>
      <c r="R281" s="32"/>
      <c r="S281" s="32"/>
      <c r="T281" s="28"/>
      <c r="U281" s="28"/>
      <c r="V281" s="28"/>
      <c r="W281" s="32"/>
      <c r="X281" s="32"/>
      <c r="Y281" s="33"/>
      <c r="Z281" s="32"/>
      <c r="AA281" s="33"/>
      <c r="AB281" s="34"/>
      <c r="AC281" s="32"/>
      <c r="AD281" s="30"/>
      <c r="AE281" s="30"/>
      <c r="AF281" s="32"/>
      <c r="AG281" s="32"/>
      <c r="AH281" s="32"/>
      <c r="AI281" s="32"/>
      <c r="AJ281" s="32"/>
      <c r="AK281" s="32"/>
      <c r="AL281" s="32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182"/>
      <c r="AX281" s="3"/>
      <c r="AY281" s="182"/>
      <c r="BL281" s="36"/>
      <c r="BM281" s="37"/>
      <c r="BP281" s="37"/>
      <c r="BR281" s="21"/>
      <c r="BS281" s="21"/>
      <c r="BT281" s="21"/>
      <c r="BU281" s="21"/>
      <c r="BV281" s="21"/>
      <c r="BW281" s="21"/>
      <c r="BX281" s="21"/>
      <c r="BY281" s="21"/>
      <c r="BZ281" s="21"/>
      <c r="CA281" s="21"/>
      <c r="CB281" s="24"/>
      <c r="CC281" s="25"/>
      <c r="CD281" s="25"/>
      <c r="CH281" s="182"/>
    </row>
    <row r="282" spans="1:86" s="2" customFormat="1">
      <c r="A282" s="26"/>
      <c r="B282" s="27"/>
      <c r="C282" s="32"/>
      <c r="D282" s="32"/>
      <c r="E282" s="32"/>
      <c r="F282" s="32"/>
      <c r="G282" s="29"/>
      <c r="H282" s="30"/>
      <c r="I282" s="29"/>
      <c r="J282" s="30"/>
      <c r="K282" s="146" t="str">
        <f>IFERROR(VLOOKUP($I282,'Budget Rates 2025'!$C$2:$E$155,3,0),"")</f>
        <v/>
      </c>
      <c r="L282" s="31" t="str">
        <f t="shared" si="5"/>
        <v/>
      </c>
      <c r="M282" s="31" t="str">
        <f>IF(A282=Checks!$K$9,JRF!$B282,IF(OR(JRF!A282=Checks!$K$10,JRF!A282=Checks!$K$11),JRF!$Q282,""))</f>
        <v/>
      </c>
      <c r="N282" s="32"/>
      <c r="O282" s="32"/>
      <c r="P282" s="32"/>
      <c r="Q282" s="27"/>
      <c r="R282" s="32"/>
      <c r="S282" s="32"/>
      <c r="T282" s="28"/>
      <c r="U282" s="28"/>
      <c r="V282" s="28"/>
      <c r="W282" s="32"/>
      <c r="X282" s="32"/>
      <c r="Y282" s="33"/>
      <c r="Z282" s="32"/>
      <c r="AA282" s="33"/>
      <c r="AB282" s="34"/>
      <c r="AC282" s="32"/>
      <c r="AD282" s="30"/>
      <c r="AE282" s="30"/>
      <c r="AF282" s="32"/>
      <c r="AG282" s="32"/>
      <c r="AH282" s="32"/>
      <c r="AI282" s="32"/>
      <c r="AJ282" s="32"/>
      <c r="AK282" s="32"/>
      <c r="AL282" s="32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182"/>
      <c r="AX282" s="3"/>
      <c r="AY282" s="182"/>
      <c r="BL282" s="36"/>
      <c r="BM282" s="37"/>
      <c r="BP282" s="37"/>
      <c r="BR282" s="21"/>
      <c r="BS282" s="21"/>
      <c r="BT282" s="21"/>
      <c r="BU282" s="21"/>
      <c r="BV282" s="21"/>
      <c r="BW282" s="21"/>
      <c r="BX282" s="21"/>
      <c r="BY282" s="21"/>
      <c r="BZ282" s="21"/>
      <c r="CA282" s="21"/>
      <c r="CB282" s="24"/>
      <c r="CC282" s="25"/>
      <c r="CD282" s="25"/>
      <c r="CH282" s="182"/>
    </row>
    <row r="283" spans="1:86" s="2" customFormat="1">
      <c r="A283" s="26"/>
      <c r="B283" s="27"/>
      <c r="C283" s="32"/>
      <c r="D283" s="32"/>
      <c r="E283" s="32"/>
      <c r="F283" s="32"/>
      <c r="G283" s="29"/>
      <c r="H283" s="30"/>
      <c r="I283" s="29"/>
      <c r="J283" s="30"/>
      <c r="K283" s="146" t="str">
        <f>IFERROR(VLOOKUP($I283,'Budget Rates 2025'!$C$2:$E$155,3,0),"")</f>
        <v/>
      </c>
      <c r="L283" s="31" t="str">
        <f t="shared" si="5"/>
        <v/>
      </c>
      <c r="M283" s="31" t="str">
        <f>IF(A283=Checks!$K$9,JRF!$B283,IF(OR(JRF!A283=Checks!$K$10,JRF!A283=Checks!$K$11),JRF!$Q283,""))</f>
        <v/>
      </c>
      <c r="N283" s="32"/>
      <c r="O283" s="32"/>
      <c r="P283" s="32"/>
      <c r="Q283" s="27"/>
      <c r="R283" s="32"/>
      <c r="S283" s="32"/>
      <c r="T283" s="28"/>
      <c r="U283" s="28"/>
      <c r="V283" s="28"/>
      <c r="W283" s="32"/>
      <c r="X283" s="32"/>
      <c r="Y283" s="33"/>
      <c r="Z283" s="32"/>
      <c r="AA283" s="33"/>
      <c r="AB283" s="34"/>
      <c r="AC283" s="32"/>
      <c r="AD283" s="30"/>
      <c r="AE283" s="30"/>
      <c r="AF283" s="32"/>
      <c r="AG283" s="32"/>
      <c r="AH283" s="32"/>
      <c r="AI283" s="32"/>
      <c r="AJ283" s="32"/>
      <c r="AK283" s="32"/>
      <c r="AL283" s="32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182"/>
      <c r="AX283" s="3"/>
      <c r="AY283" s="182"/>
      <c r="BL283" s="36"/>
      <c r="BM283" s="37"/>
      <c r="BP283" s="37"/>
      <c r="BR283" s="21"/>
      <c r="BS283" s="21"/>
      <c r="BT283" s="21"/>
      <c r="BU283" s="21"/>
      <c r="BV283" s="21"/>
      <c r="BW283" s="21"/>
      <c r="BX283" s="21"/>
      <c r="BY283" s="21"/>
      <c r="BZ283" s="21"/>
      <c r="CA283" s="21"/>
      <c r="CB283" s="24"/>
      <c r="CC283" s="25"/>
      <c r="CD283" s="25"/>
      <c r="CH283" s="182"/>
    </row>
    <row r="284" spans="1:86" s="2" customFormat="1">
      <c r="A284" s="26"/>
      <c r="B284" s="27"/>
      <c r="C284" s="32"/>
      <c r="D284" s="32"/>
      <c r="E284" s="32"/>
      <c r="F284" s="32"/>
      <c r="G284" s="29"/>
      <c r="H284" s="30"/>
      <c r="I284" s="29"/>
      <c r="J284" s="30"/>
      <c r="K284" s="146" t="str">
        <f>IFERROR(VLOOKUP($I284,'Budget Rates 2025'!$C$2:$E$155,3,0),"")</f>
        <v/>
      </c>
      <c r="L284" s="31" t="str">
        <f t="shared" si="5"/>
        <v/>
      </c>
      <c r="M284" s="31" t="str">
        <f>IF(A284=Checks!$K$9,JRF!$B284,IF(OR(JRF!A284=Checks!$K$10,JRF!A284=Checks!$K$11),JRF!$Q284,""))</f>
        <v/>
      </c>
      <c r="N284" s="32"/>
      <c r="O284" s="32"/>
      <c r="P284" s="32"/>
      <c r="Q284" s="27"/>
      <c r="R284" s="32"/>
      <c r="S284" s="32"/>
      <c r="T284" s="28"/>
      <c r="U284" s="28"/>
      <c r="V284" s="28"/>
      <c r="W284" s="32"/>
      <c r="X284" s="32"/>
      <c r="Y284" s="33"/>
      <c r="Z284" s="32"/>
      <c r="AA284" s="33"/>
      <c r="AB284" s="34"/>
      <c r="AC284" s="32"/>
      <c r="AD284" s="30"/>
      <c r="AE284" s="30"/>
      <c r="AF284" s="32"/>
      <c r="AG284" s="32"/>
      <c r="AH284" s="32"/>
      <c r="AI284" s="32"/>
      <c r="AJ284" s="32"/>
      <c r="AK284" s="32"/>
      <c r="AL284" s="32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182"/>
      <c r="AX284" s="3"/>
      <c r="AY284" s="182"/>
      <c r="BL284" s="36"/>
      <c r="BM284" s="37"/>
      <c r="BP284" s="37"/>
      <c r="BR284" s="21"/>
      <c r="BS284" s="21"/>
      <c r="BT284" s="21"/>
      <c r="BU284" s="21"/>
      <c r="BV284" s="21"/>
      <c r="BW284" s="21"/>
      <c r="BX284" s="21"/>
      <c r="BY284" s="21"/>
      <c r="BZ284" s="21"/>
      <c r="CA284" s="21"/>
      <c r="CB284" s="24"/>
      <c r="CC284" s="25"/>
      <c r="CD284" s="25"/>
      <c r="CH284" s="182"/>
    </row>
    <row r="285" spans="1:86" s="2" customFormat="1">
      <c r="A285" s="26"/>
      <c r="B285" s="27"/>
      <c r="C285" s="32"/>
      <c r="D285" s="32"/>
      <c r="E285" s="32"/>
      <c r="F285" s="32"/>
      <c r="G285" s="29"/>
      <c r="H285" s="30"/>
      <c r="I285" s="29"/>
      <c r="J285" s="30"/>
      <c r="K285" s="146" t="str">
        <f>IFERROR(VLOOKUP($I285,'Budget Rates 2025'!$C$2:$E$155,3,0),"")</f>
        <v/>
      </c>
      <c r="L285" s="31" t="str">
        <f t="shared" si="5"/>
        <v/>
      </c>
      <c r="M285" s="31" t="str">
        <f>IF(A285=Checks!$K$9,JRF!$B285,IF(OR(JRF!A285=Checks!$K$10,JRF!A285=Checks!$K$11),JRF!$Q285,""))</f>
        <v/>
      </c>
      <c r="N285" s="32"/>
      <c r="O285" s="32"/>
      <c r="P285" s="32"/>
      <c r="Q285" s="27"/>
      <c r="R285" s="32"/>
      <c r="S285" s="32"/>
      <c r="T285" s="28"/>
      <c r="U285" s="28"/>
      <c r="V285" s="28"/>
      <c r="W285" s="32"/>
      <c r="X285" s="32"/>
      <c r="Y285" s="33"/>
      <c r="Z285" s="32"/>
      <c r="AA285" s="33"/>
      <c r="AB285" s="34"/>
      <c r="AC285" s="32"/>
      <c r="AD285" s="30"/>
      <c r="AE285" s="30"/>
      <c r="AF285" s="32"/>
      <c r="AG285" s="32"/>
      <c r="AH285" s="32"/>
      <c r="AI285" s="32"/>
      <c r="AJ285" s="32"/>
      <c r="AK285" s="32"/>
      <c r="AL285" s="32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182"/>
      <c r="AX285" s="3"/>
      <c r="AY285" s="182"/>
      <c r="BL285" s="36"/>
      <c r="BM285" s="37"/>
      <c r="BP285" s="37"/>
      <c r="BR285" s="21"/>
      <c r="BS285" s="21"/>
      <c r="BT285" s="21"/>
      <c r="BU285" s="21"/>
      <c r="BV285" s="21"/>
      <c r="BW285" s="21"/>
      <c r="BX285" s="21"/>
      <c r="BY285" s="21"/>
      <c r="BZ285" s="21"/>
      <c r="CA285" s="21"/>
      <c r="CB285" s="24"/>
      <c r="CC285" s="25"/>
      <c r="CD285" s="25"/>
      <c r="CH285" s="182"/>
    </row>
    <row r="286" spans="1:86" s="2" customFormat="1">
      <c r="A286" s="26"/>
      <c r="B286" s="27"/>
      <c r="C286" s="32"/>
      <c r="D286" s="32"/>
      <c r="E286" s="32"/>
      <c r="F286" s="32"/>
      <c r="G286" s="29"/>
      <c r="H286" s="30"/>
      <c r="I286" s="29"/>
      <c r="J286" s="30"/>
      <c r="K286" s="146" t="str">
        <f>IFERROR(VLOOKUP($I286,'Budget Rates 2025'!$C$2:$E$155,3,0),"")</f>
        <v/>
      </c>
      <c r="L286" s="31" t="str">
        <f t="shared" si="5"/>
        <v/>
      </c>
      <c r="M286" s="31" t="str">
        <f>IF(A286=Checks!$K$9,JRF!$B286,IF(OR(JRF!A286=Checks!$K$10,JRF!A286=Checks!$K$11),JRF!$Q286,""))</f>
        <v/>
      </c>
      <c r="N286" s="32"/>
      <c r="O286" s="32"/>
      <c r="P286" s="32"/>
      <c r="Q286" s="27"/>
      <c r="R286" s="32"/>
      <c r="S286" s="32"/>
      <c r="T286" s="28"/>
      <c r="U286" s="28"/>
      <c r="V286" s="28"/>
      <c r="W286" s="32"/>
      <c r="X286" s="32"/>
      <c r="Y286" s="33"/>
      <c r="Z286" s="32"/>
      <c r="AA286" s="33"/>
      <c r="AB286" s="34"/>
      <c r="AC286" s="32"/>
      <c r="AD286" s="30"/>
      <c r="AE286" s="30"/>
      <c r="AF286" s="32"/>
      <c r="AG286" s="32"/>
      <c r="AH286" s="32"/>
      <c r="AI286" s="32"/>
      <c r="AJ286" s="32"/>
      <c r="AK286" s="32"/>
      <c r="AL286" s="32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182"/>
      <c r="AX286" s="3"/>
      <c r="AY286" s="182"/>
      <c r="BL286" s="36"/>
      <c r="BM286" s="37"/>
      <c r="BP286" s="37"/>
      <c r="BR286" s="21"/>
      <c r="BS286" s="21"/>
      <c r="BT286" s="21"/>
      <c r="BU286" s="21"/>
      <c r="BV286" s="21"/>
      <c r="BW286" s="21"/>
      <c r="BX286" s="21"/>
      <c r="BY286" s="21"/>
      <c r="BZ286" s="21"/>
      <c r="CA286" s="21"/>
      <c r="CB286" s="24"/>
      <c r="CC286" s="25"/>
      <c r="CD286" s="25"/>
      <c r="CH286" s="182"/>
    </row>
    <row r="287" spans="1:86" s="2" customFormat="1">
      <c r="A287" s="26"/>
      <c r="B287" s="27"/>
      <c r="C287" s="32"/>
      <c r="D287" s="32"/>
      <c r="E287" s="32"/>
      <c r="F287" s="32"/>
      <c r="G287" s="29"/>
      <c r="H287" s="30"/>
      <c r="I287" s="29"/>
      <c r="J287" s="30"/>
      <c r="K287" s="146" t="str">
        <f>IFERROR(VLOOKUP($I287,'Budget Rates 2025'!$C$2:$E$155,3,0),"")</f>
        <v/>
      </c>
      <c r="L287" s="31" t="str">
        <f t="shared" si="5"/>
        <v/>
      </c>
      <c r="M287" s="31" t="str">
        <f>IF(A287=Checks!$K$9,JRF!$B287,IF(OR(JRF!A287=Checks!$K$10,JRF!A287=Checks!$K$11),JRF!$Q287,""))</f>
        <v/>
      </c>
      <c r="N287" s="32"/>
      <c r="O287" s="32"/>
      <c r="P287" s="32"/>
      <c r="Q287" s="27"/>
      <c r="R287" s="32"/>
      <c r="S287" s="32"/>
      <c r="T287" s="28"/>
      <c r="U287" s="28"/>
      <c r="V287" s="28"/>
      <c r="W287" s="32"/>
      <c r="X287" s="32"/>
      <c r="Y287" s="33"/>
      <c r="Z287" s="32"/>
      <c r="AA287" s="33"/>
      <c r="AB287" s="34"/>
      <c r="AC287" s="32"/>
      <c r="AD287" s="30"/>
      <c r="AE287" s="30"/>
      <c r="AF287" s="32"/>
      <c r="AG287" s="32"/>
      <c r="AH287" s="32"/>
      <c r="AI287" s="32"/>
      <c r="AJ287" s="32"/>
      <c r="AK287" s="32"/>
      <c r="AL287" s="32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182"/>
      <c r="AX287" s="3"/>
      <c r="AY287" s="182"/>
      <c r="BL287" s="36"/>
      <c r="BM287" s="37"/>
      <c r="BP287" s="37"/>
      <c r="BR287" s="21"/>
      <c r="BS287" s="21"/>
      <c r="BT287" s="21"/>
      <c r="BU287" s="21"/>
      <c r="BV287" s="21"/>
      <c r="BW287" s="21"/>
      <c r="BX287" s="21"/>
      <c r="BY287" s="21"/>
      <c r="BZ287" s="21"/>
      <c r="CA287" s="21"/>
      <c r="CB287" s="24"/>
      <c r="CC287" s="25"/>
      <c r="CD287" s="25"/>
      <c r="CH287" s="182"/>
    </row>
    <row r="288" spans="1:86" s="2" customFormat="1">
      <c r="A288" s="26"/>
      <c r="B288" s="27"/>
      <c r="C288" s="32"/>
      <c r="D288" s="32"/>
      <c r="E288" s="32"/>
      <c r="F288" s="32"/>
      <c r="G288" s="29"/>
      <c r="H288" s="30"/>
      <c r="I288" s="29"/>
      <c r="J288" s="30"/>
      <c r="K288" s="146" t="str">
        <f>IFERROR(VLOOKUP($I288,'Budget Rates 2025'!$C$2:$E$155,3,0),"")</f>
        <v/>
      </c>
      <c r="L288" s="31" t="str">
        <f t="shared" si="5"/>
        <v/>
      </c>
      <c r="M288" s="31" t="str">
        <f>IF(A288=Checks!$K$9,JRF!$B288,IF(OR(JRF!A288=Checks!$K$10,JRF!A288=Checks!$K$11),JRF!$Q288,""))</f>
        <v/>
      </c>
      <c r="N288" s="32"/>
      <c r="O288" s="32"/>
      <c r="P288" s="32"/>
      <c r="Q288" s="27"/>
      <c r="R288" s="32"/>
      <c r="S288" s="32"/>
      <c r="T288" s="28"/>
      <c r="U288" s="28"/>
      <c r="V288" s="28"/>
      <c r="W288" s="32"/>
      <c r="X288" s="32"/>
      <c r="Y288" s="33"/>
      <c r="Z288" s="32"/>
      <c r="AA288" s="33"/>
      <c r="AB288" s="34"/>
      <c r="AC288" s="32"/>
      <c r="AD288" s="30"/>
      <c r="AE288" s="30"/>
      <c r="AF288" s="32"/>
      <c r="AG288" s="32"/>
      <c r="AH288" s="32"/>
      <c r="AI288" s="32"/>
      <c r="AJ288" s="32"/>
      <c r="AK288" s="32"/>
      <c r="AL288" s="32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182"/>
      <c r="AX288" s="3"/>
      <c r="AY288" s="182"/>
      <c r="BL288" s="36"/>
      <c r="BM288" s="37"/>
      <c r="BP288" s="37"/>
      <c r="BR288" s="21"/>
      <c r="BS288" s="21"/>
      <c r="BT288" s="21"/>
      <c r="BU288" s="21"/>
      <c r="BV288" s="21"/>
      <c r="BW288" s="21"/>
      <c r="BX288" s="21"/>
      <c r="BY288" s="21"/>
      <c r="BZ288" s="21"/>
      <c r="CA288" s="21"/>
      <c r="CB288" s="24"/>
      <c r="CC288" s="25"/>
      <c r="CD288" s="25"/>
      <c r="CH288" s="182"/>
    </row>
    <row r="289" spans="1:86" s="2" customFormat="1">
      <c r="A289" s="26"/>
      <c r="B289" s="27"/>
      <c r="C289" s="32"/>
      <c r="D289" s="32"/>
      <c r="E289" s="32"/>
      <c r="F289" s="32"/>
      <c r="G289" s="29"/>
      <c r="H289" s="30"/>
      <c r="I289" s="29"/>
      <c r="J289" s="30"/>
      <c r="K289" s="146" t="str">
        <f>IFERROR(VLOOKUP($I289,'Budget Rates 2025'!$C$2:$E$155,3,0),"")</f>
        <v/>
      </c>
      <c r="L289" s="31" t="str">
        <f t="shared" si="5"/>
        <v/>
      </c>
      <c r="M289" s="31" t="str">
        <f>IF(A289=Checks!$K$9,JRF!$B289,IF(OR(JRF!A289=Checks!$K$10,JRF!A289=Checks!$K$11),JRF!$Q289,""))</f>
        <v/>
      </c>
      <c r="N289" s="32"/>
      <c r="O289" s="32"/>
      <c r="P289" s="32"/>
      <c r="Q289" s="27"/>
      <c r="R289" s="32"/>
      <c r="S289" s="32"/>
      <c r="T289" s="28"/>
      <c r="U289" s="28"/>
      <c r="V289" s="28"/>
      <c r="W289" s="32"/>
      <c r="X289" s="32"/>
      <c r="Y289" s="33"/>
      <c r="Z289" s="32"/>
      <c r="AA289" s="33"/>
      <c r="AB289" s="34"/>
      <c r="AC289" s="32"/>
      <c r="AD289" s="30"/>
      <c r="AE289" s="30"/>
      <c r="AF289" s="32"/>
      <c r="AG289" s="32"/>
      <c r="AH289" s="32"/>
      <c r="AI289" s="32"/>
      <c r="AJ289" s="32"/>
      <c r="AK289" s="32"/>
      <c r="AL289" s="32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182"/>
      <c r="AX289" s="3"/>
      <c r="AY289" s="182"/>
      <c r="BL289" s="36"/>
      <c r="BM289" s="37"/>
      <c r="BP289" s="37"/>
      <c r="BR289" s="21"/>
      <c r="BS289" s="21"/>
      <c r="BT289" s="21"/>
      <c r="BU289" s="21"/>
      <c r="BV289" s="21"/>
      <c r="BW289" s="21"/>
      <c r="BX289" s="21"/>
      <c r="BY289" s="21"/>
      <c r="BZ289" s="21"/>
      <c r="CA289" s="21"/>
      <c r="CB289" s="24"/>
      <c r="CC289" s="25"/>
      <c r="CD289" s="25"/>
      <c r="CH289" s="182"/>
    </row>
    <row r="290" spans="1:86" s="2" customFormat="1">
      <c r="A290" s="26"/>
      <c r="B290" s="27"/>
      <c r="C290" s="32"/>
      <c r="D290" s="32"/>
      <c r="E290" s="32"/>
      <c r="F290" s="32"/>
      <c r="G290" s="29"/>
      <c r="H290" s="30"/>
      <c r="I290" s="29"/>
      <c r="J290" s="30"/>
      <c r="K290" s="146" t="str">
        <f>IFERROR(VLOOKUP($I290,'Budget Rates 2025'!$C$2:$E$155,3,0),"")</f>
        <v/>
      </c>
      <c r="L290" s="31" t="str">
        <f t="shared" si="5"/>
        <v/>
      </c>
      <c r="M290" s="31" t="str">
        <f>IF(A290=Checks!$K$9,JRF!$B290,IF(OR(JRF!A290=Checks!$K$10,JRF!A290=Checks!$K$11),JRF!$Q290,""))</f>
        <v/>
      </c>
      <c r="N290" s="32"/>
      <c r="O290" s="32"/>
      <c r="P290" s="32"/>
      <c r="Q290" s="27"/>
      <c r="R290" s="32"/>
      <c r="S290" s="32"/>
      <c r="T290" s="28"/>
      <c r="U290" s="28"/>
      <c r="V290" s="28"/>
      <c r="W290" s="32"/>
      <c r="X290" s="32"/>
      <c r="Y290" s="33"/>
      <c r="Z290" s="32"/>
      <c r="AA290" s="33"/>
      <c r="AB290" s="34"/>
      <c r="AC290" s="32"/>
      <c r="AD290" s="30"/>
      <c r="AE290" s="30"/>
      <c r="AF290" s="32"/>
      <c r="AG290" s="32"/>
      <c r="AH290" s="32"/>
      <c r="AI290" s="32"/>
      <c r="AJ290" s="32"/>
      <c r="AK290" s="32"/>
      <c r="AL290" s="32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182"/>
      <c r="AX290" s="3"/>
      <c r="AY290" s="182"/>
      <c r="BL290" s="36"/>
      <c r="BM290" s="37"/>
      <c r="BP290" s="37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  <c r="CB290" s="24"/>
      <c r="CC290" s="25"/>
      <c r="CD290" s="25"/>
      <c r="CH290" s="182"/>
    </row>
    <row r="291" spans="1:86" s="2" customFormat="1">
      <c r="A291" s="26"/>
      <c r="B291" s="27"/>
      <c r="C291" s="32"/>
      <c r="D291" s="32"/>
      <c r="E291" s="32"/>
      <c r="F291" s="32"/>
      <c r="G291" s="29"/>
      <c r="H291" s="30"/>
      <c r="I291" s="29"/>
      <c r="J291" s="30"/>
      <c r="K291" s="146" t="str">
        <f>IFERROR(VLOOKUP($I291,'Budget Rates 2025'!$C$2:$E$155,3,0),"")</f>
        <v/>
      </c>
      <c r="L291" s="31" t="str">
        <f t="shared" si="5"/>
        <v/>
      </c>
      <c r="M291" s="31" t="str">
        <f>IF(A291=Checks!$K$9,JRF!$B291,IF(OR(JRF!A291=Checks!$K$10,JRF!A291=Checks!$K$11),JRF!$Q291,""))</f>
        <v/>
      </c>
      <c r="N291" s="32"/>
      <c r="O291" s="32"/>
      <c r="P291" s="32"/>
      <c r="Q291" s="27"/>
      <c r="R291" s="32"/>
      <c r="S291" s="32"/>
      <c r="T291" s="28"/>
      <c r="U291" s="28"/>
      <c r="V291" s="28"/>
      <c r="W291" s="32"/>
      <c r="X291" s="32"/>
      <c r="Y291" s="33"/>
      <c r="Z291" s="32"/>
      <c r="AA291" s="33"/>
      <c r="AB291" s="34"/>
      <c r="AC291" s="32"/>
      <c r="AD291" s="30"/>
      <c r="AE291" s="30"/>
      <c r="AF291" s="32"/>
      <c r="AG291" s="32"/>
      <c r="AH291" s="32"/>
      <c r="AI291" s="32"/>
      <c r="AJ291" s="32"/>
      <c r="AK291" s="32"/>
      <c r="AL291" s="32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182"/>
      <c r="AX291" s="3"/>
      <c r="AY291" s="182"/>
      <c r="BL291" s="36"/>
      <c r="BM291" s="37"/>
      <c r="BP291" s="37"/>
      <c r="BR291" s="21"/>
      <c r="BS291" s="21"/>
      <c r="BT291" s="21"/>
      <c r="BU291" s="21"/>
      <c r="BV291" s="21"/>
      <c r="BW291" s="21"/>
      <c r="BX291" s="21"/>
      <c r="BY291" s="21"/>
      <c r="BZ291" s="21"/>
      <c r="CA291" s="21"/>
      <c r="CB291" s="24"/>
      <c r="CC291" s="25"/>
      <c r="CD291" s="25"/>
      <c r="CH291" s="182"/>
    </row>
    <row r="292" spans="1:86" s="2" customFormat="1">
      <c r="A292" s="26"/>
      <c r="B292" s="27"/>
      <c r="C292" s="32"/>
      <c r="D292" s="32"/>
      <c r="E292" s="32"/>
      <c r="F292" s="32"/>
      <c r="G292" s="29"/>
      <c r="H292" s="30"/>
      <c r="I292" s="29"/>
      <c r="J292" s="30"/>
      <c r="K292" s="146" t="str">
        <f>IFERROR(VLOOKUP($I292,'Budget Rates 2025'!$C$2:$E$155,3,0),"")</f>
        <v/>
      </c>
      <c r="L292" s="31" t="str">
        <f t="shared" si="5"/>
        <v/>
      </c>
      <c r="M292" s="31" t="str">
        <f>IF(A292=Checks!$K$9,JRF!$B292,IF(OR(JRF!A292=Checks!$K$10,JRF!A292=Checks!$K$11),JRF!$Q292,""))</f>
        <v/>
      </c>
      <c r="N292" s="32"/>
      <c r="O292" s="32"/>
      <c r="P292" s="32"/>
      <c r="Q292" s="27"/>
      <c r="R292" s="32"/>
      <c r="S292" s="32"/>
      <c r="T292" s="28"/>
      <c r="U292" s="28"/>
      <c r="V292" s="28"/>
      <c r="W292" s="32"/>
      <c r="X292" s="32"/>
      <c r="Y292" s="33"/>
      <c r="Z292" s="32"/>
      <c r="AA292" s="33"/>
      <c r="AB292" s="34"/>
      <c r="AC292" s="32"/>
      <c r="AD292" s="30"/>
      <c r="AE292" s="30"/>
      <c r="AF292" s="32"/>
      <c r="AG292" s="32"/>
      <c r="AH292" s="32"/>
      <c r="AI292" s="32"/>
      <c r="AJ292" s="32"/>
      <c r="AK292" s="32"/>
      <c r="AL292" s="32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182"/>
      <c r="AX292" s="3"/>
      <c r="AY292" s="182"/>
      <c r="BL292" s="36"/>
      <c r="BM292" s="37"/>
      <c r="BP292" s="37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  <c r="CB292" s="24"/>
      <c r="CC292" s="25"/>
      <c r="CD292" s="25"/>
      <c r="CH292" s="182"/>
    </row>
    <row r="293" spans="1:86" s="2" customFormat="1">
      <c r="A293" s="26"/>
      <c r="B293" s="27"/>
      <c r="C293" s="32"/>
      <c r="D293" s="32"/>
      <c r="E293" s="32"/>
      <c r="F293" s="32"/>
      <c r="G293" s="29"/>
      <c r="H293" s="30"/>
      <c r="I293" s="29"/>
      <c r="J293" s="30"/>
      <c r="K293" s="146" t="str">
        <f>IFERROR(VLOOKUP($I293,'Budget Rates 2025'!$C$2:$E$155,3,0),"")</f>
        <v/>
      </c>
      <c r="L293" s="31" t="str">
        <f t="shared" si="5"/>
        <v/>
      </c>
      <c r="M293" s="31" t="str">
        <f>IF(A293=Checks!$K$9,JRF!$B293,IF(OR(JRF!A293=Checks!$K$10,JRF!A293=Checks!$K$11),JRF!$Q293,""))</f>
        <v/>
      </c>
      <c r="N293" s="32"/>
      <c r="O293" s="32"/>
      <c r="P293" s="32"/>
      <c r="Q293" s="27"/>
      <c r="R293" s="32"/>
      <c r="S293" s="32"/>
      <c r="T293" s="28"/>
      <c r="U293" s="28"/>
      <c r="V293" s="28"/>
      <c r="W293" s="32"/>
      <c r="X293" s="32"/>
      <c r="Y293" s="33"/>
      <c r="Z293" s="32"/>
      <c r="AA293" s="33"/>
      <c r="AB293" s="34"/>
      <c r="AC293" s="32"/>
      <c r="AD293" s="30"/>
      <c r="AE293" s="30"/>
      <c r="AF293" s="32"/>
      <c r="AG293" s="32"/>
      <c r="AH293" s="32"/>
      <c r="AI293" s="32"/>
      <c r="AJ293" s="32"/>
      <c r="AK293" s="32"/>
      <c r="AL293" s="32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182"/>
      <c r="AX293" s="3"/>
      <c r="AY293" s="182"/>
      <c r="BL293" s="36"/>
      <c r="BM293" s="37"/>
      <c r="BP293" s="37"/>
      <c r="BR293" s="21"/>
      <c r="BS293" s="21"/>
      <c r="BT293" s="21"/>
      <c r="BU293" s="21"/>
      <c r="BV293" s="21"/>
      <c r="BW293" s="21"/>
      <c r="BX293" s="21"/>
      <c r="BY293" s="21"/>
      <c r="BZ293" s="21"/>
      <c r="CA293" s="21"/>
      <c r="CB293" s="24"/>
      <c r="CC293" s="25"/>
      <c r="CD293" s="25"/>
      <c r="CH293" s="182"/>
    </row>
    <row r="294" spans="1:86" s="2" customFormat="1">
      <c r="A294" s="26"/>
      <c r="B294" s="27"/>
      <c r="C294" s="32"/>
      <c r="D294" s="32"/>
      <c r="E294" s="32"/>
      <c r="F294" s="32"/>
      <c r="G294" s="29"/>
      <c r="H294" s="30"/>
      <c r="I294" s="29"/>
      <c r="J294" s="30"/>
      <c r="K294" s="146" t="str">
        <f>IFERROR(VLOOKUP($I294,'Budget Rates 2025'!$C$2:$E$155,3,0),"")</f>
        <v/>
      </c>
      <c r="L294" s="31" t="str">
        <f t="shared" si="5"/>
        <v/>
      </c>
      <c r="M294" s="31" t="str">
        <f>IF(A294=Checks!$K$9,JRF!$B294,IF(OR(JRF!A294=Checks!$K$10,JRF!A294=Checks!$K$11),JRF!$Q294,""))</f>
        <v/>
      </c>
      <c r="N294" s="32"/>
      <c r="O294" s="32"/>
      <c r="P294" s="32"/>
      <c r="Q294" s="27"/>
      <c r="R294" s="32"/>
      <c r="S294" s="32"/>
      <c r="T294" s="28"/>
      <c r="U294" s="28"/>
      <c r="V294" s="28"/>
      <c r="W294" s="32"/>
      <c r="X294" s="32"/>
      <c r="Y294" s="33"/>
      <c r="Z294" s="32"/>
      <c r="AA294" s="33"/>
      <c r="AB294" s="34"/>
      <c r="AC294" s="32"/>
      <c r="AD294" s="30"/>
      <c r="AE294" s="30"/>
      <c r="AF294" s="32"/>
      <c r="AG294" s="32"/>
      <c r="AH294" s="32"/>
      <c r="AI294" s="32"/>
      <c r="AJ294" s="32"/>
      <c r="AK294" s="32"/>
      <c r="AL294" s="32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182"/>
      <c r="AX294" s="3"/>
      <c r="AY294" s="182"/>
      <c r="BL294" s="36"/>
      <c r="BM294" s="37"/>
      <c r="BP294" s="37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  <c r="CB294" s="24"/>
      <c r="CC294" s="25"/>
      <c r="CD294" s="25"/>
      <c r="CH294" s="182"/>
    </row>
    <row r="295" spans="1:86" s="2" customFormat="1">
      <c r="A295" s="26"/>
      <c r="B295" s="27"/>
      <c r="C295" s="32"/>
      <c r="D295" s="32"/>
      <c r="E295" s="32"/>
      <c r="F295" s="32"/>
      <c r="G295" s="29"/>
      <c r="H295" s="30"/>
      <c r="I295" s="29"/>
      <c r="J295" s="30"/>
      <c r="K295" s="146" t="str">
        <f>IFERROR(VLOOKUP($I295,'Budget Rates 2025'!$C$2:$E$155,3,0),"")</f>
        <v/>
      </c>
      <c r="L295" s="31" t="str">
        <f t="shared" si="5"/>
        <v/>
      </c>
      <c r="M295" s="31" t="str">
        <f>IF(A295=Checks!$K$9,JRF!$B295,IF(OR(JRF!A295=Checks!$K$10,JRF!A295=Checks!$K$11),JRF!$Q295,""))</f>
        <v/>
      </c>
      <c r="N295" s="32"/>
      <c r="O295" s="32"/>
      <c r="P295" s="32"/>
      <c r="Q295" s="27"/>
      <c r="R295" s="32"/>
      <c r="S295" s="32"/>
      <c r="T295" s="28"/>
      <c r="U295" s="28"/>
      <c r="V295" s="28"/>
      <c r="W295" s="32"/>
      <c r="X295" s="32"/>
      <c r="Y295" s="33"/>
      <c r="Z295" s="32"/>
      <c r="AA295" s="33"/>
      <c r="AB295" s="34"/>
      <c r="AC295" s="32"/>
      <c r="AD295" s="30"/>
      <c r="AE295" s="30"/>
      <c r="AF295" s="32"/>
      <c r="AG295" s="32"/>
      <c r="AH295" s="32"/>
      <c r="AI295" s="32"/>
      <c r="AJ295" s="32"/>
      <c r="AK295" s="32"/>
      <c r="AL295" s="32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182"/>
      <c r="AX295" s="3"/>
      <c r="AY295" s="182"/>
      <c r="BL295" s="36"/>
      <c r="BM295" s="37"/>
      <c r="BP295" s="37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  <c r="CB295" s="24"/>
      <c r="CC295" s="25"/>
      <c r="CD295" s="25"/>
      <c r="CH295" s="182"/>
    </row>
    <row r="296" spans="1:86" s="2" customFormat="1">
      <c r="A296" s="26"/>
      <c r="B296" s="27"/>
      <c r="C296" s="32"/>
      <c r="D296" s="32"/>
      <c r="E296" s="32"/>
      <c r="F296" s="32"/>
      <c r="G296" s="29"/>
      <c r="H296" s="30"/>
      <c r="I296" s="29"/>
      <c r="J296" s="30"/>
      <c r="K296" s="146" t="str">
        <f>IFERROR(VLOOKUP($I296,'Budget Rates 2025'!$C$2:$E$155,3,0),"")</f>
        <v/>
      </c>
      <c r="L296" s="31" t="str">
        <f t="shared" si="5"/>
        <v/>
      </c>
      <c r="M296" s="31" t="str">
        <f>IF(A296=Checks!$K$9,JRF!$B296,IF(OR(JRF!A296=Checks!$K$10,JRF!A296=Checks!$K$11),JRF!$Q296,""))</f>
        <v/>
      </c>
      <c r="N296" s="32"/>
      <c r="O296" s="32"/>
      <c r="P296" s="32"/>
      <c r="Q296" s="27"/>
      <c r="R296" s="32"/>
      <c r="S296" s="32"/>
      <c r="T296" s="28"/>
      <c r="U296" s="28"/>
      <c r="V296" s="28"/>
      <c r="W296" s="32"/>
      <c r="X296" s="32"/>
      <c r="Y296" s="33"/>
      <c r="Z296" s="32"/>
      <c r="AA296" s="33"/>
      <c r="AB296" s="34"/>
      <c r="AC296" s="32"/>
      <c r="AD296" s="30"/>
      <c r="AE296" s="30"/>
      <c r="AF296" s="32"/>
      <c r="AG296" s="32"/>
      <c r="AH296" s="32"/>
      <c r="AI296" s="32"/>
      <c r="AJ296" s="32"/>
      <c r="AK296" s="32"/>
      <c r="AL296" s="32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182"/>
      <c r="AX296" s="3"/>
      <c r="AY296" s="182"/>
      <c r="BL296" s="36"/>
      <c r="BM296" s="37"/>
      <c r="BP296" s="37"/>
      <c r="BR296" s="21"/>
      <c r="BS296" s="21"/>
      <c r="BT296" s="21"/>
      <c r="BU296" s="21"/>
      <c r="BV296" s="21"/>
      <c r="BW296" s="21"/>
      <c r="BX296" s="21"/>
      <c r="BY296" s="21"/>
      <c r="BZ296" s="21"/>
      <c r="CA296" s="21"/>
      <c r="CB296" s="24"/>
      <c r="CC296" s="25"/>
      <c r="CD296" s="25"/>
      <c r="CH296" s="182"/>
    </row>
    <row r="297" spans="1:86" s="2" customFormat="1">
      <c r="A297" s="26"/>
      <c r="B297" s="27"/>
      <c r="C297" s="32"/>
      <c r="D297" s="32"/>
      <c r="E297" s="32"/>
      <c r="F297" s="32"/>
      <c r="G297" s="29"/>
      <c r="H297" s="30"/>
      <c r="I297" s="29"/>
      <c r="J297" s="30"/>
      <c r="K297" s="146" t="str">
        <f>IFERROR(VLOOKUP($I297,'Budget Rates 2025'!$C$2:$E$155,3,0),"")</f>
        <v/>
      </c>
      <c r="L297" s="31" t="str">
        <f t="shared" si="5"/>
        <v/>
      </c>
      <c r="M297" s="31" t="str">
        <f>IF(A297=Checks!$K$9,JRF!$B297,IF(OR(JRF!A297=Checks!$K$10,JRF!A297=Checks!$K$11),JRF!$Q297,""))</f>
        <v/>
      </c>
      <c r="N297" s="32"/>
      <c r="O297" s="32"/>
      <c r="P297" s="32"/>
      <c r="Q297" s="27"/>
      <c r="R297" s="32"/>
      <c r="S297" s="32"/>
      <c r="T297" s="28"/>
      <c r="U297" s="28"/>
      <c r="V297" s="28"/>
      <c r="W297" s="32"/>
      <c r="X297" s="32"/>
      <c r="Y297" s="33"/>
      <c r="Z297" s="32"/>
      <c r="AA297" s="33"/>
      <c r="AB297" s="34"/>
      <c r="AC297" s="32"/>
      <c r="AD297" s="30"/>
      <c r="AE297" s="30"/>
      <c r="AF297" s="32"/>
      <c r="AG297" s="32"/>
      <c r="AH297" s="32"/>
      <c r="AI297" s="32"/>
      <c r="AJ297" s="32"/>
      <c r="AK297" s="32"/>
      <c r="AL297" s="32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182"/>
      <c r="AX297" s="3"/>
      <c r="AY297" s="182"/>
      <c r="BL297" s="36"/>
      <c r="BM297" s="37"/>
      <c r="BP297" s="37"/>
      <c r="BR297" s="21"/>
      <c r="BS297" s="21"/>
      <c r="BT297" s="21"/>
      <c r="BU297" s="21"/>
      <c r="BV297" s="21"/>
      <c r="BW297" s="21"/>
      <c r="BX297" s="21"/>
      <c r="BY297" s="21"/>
      <c r="BZ297" s="21"/>
      <c r="CA297" s="21"/>
      <c r="CB297" s="24"/>
      <c r="CC297" s="25"/>
      <c r="CD297" s="25"/>
      <c r="CH297" s="182"/>
    </row>
    <row r="298" spans="1:86" s="2" customFormat="1">
      <c r="A298" s="26"/>
      <c r="B298" s="27"/>
      <c r="C298" s="32"/>
      <c r="D298" s="32"/>
      <c r="E298" s="32"/>
      <c r="F298" s="32"/>
      <c r="G298" s="29"/>
      <c r="H298" s="30"/>
      <c r="I298" s="29"/>
      <c r="J298" s="30"/>
      <c r="K298" s="146" t="str">
        <f>IFERROR(VLOOKUP($I298,'Budget Rates 2025'!$C$2:$E$155,3,0),"")</f>
        <v/>
      </c>
      <c r="L298" s="31" t="str">
        <f t="shared" si="5"/>
        <v/>
      </c>
      <c r="M298" s="31" t="str">
        <f>IF(A298=Checks!$K$9,JRF!$B298,IF(OR(JRF!A298=Checks!$K$10,JRF!A298=Checks!$K$11),JRF!$Q298,""))</f>
        <v/>
      </c>
      <c r="N298" s="32"/>
      <c r="O298" s="32"/>
      <c r="P298" s="32"/>
      <c r="Q298" s="27"/>
      <c r="R298" s="32"/>
      <c r="S298" s="32"/>
      <c r="T298" s="28"/>
      <c r="U298" s="28"/>
      <c r="V298" s="28"/>
      <c r="W298" s="32"/>
      <c r="X298" s="32"/>
      <c r="Y298" s="33"/>
      <c r="Z298" s="32"/>
      <c r="AA298" s="33"/>
      <c r="AB298" s="34"/>
      <c r="AC298" s="32"/>
      <c r="AD298" s="30"/>
      <c r="AE298" s="30"/>
      <c r="AF298" s="32"/>
      <c r="AG298" s="32"/>
      <c r="AH298" s="32"/>
      <c r="AI298" s="32"/>
      <c r="AJ298" s="32"/>
      <c r="AK298" s="32"/>
      <c r="AL298" s="32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182"/>
      <c r="AX298" s="3"/>
      <c r="AY298" s="182"/>
      <c r="BL298" s="36"/>
      <c r="BM298" s="37"/>
      <c r="BP298" s="37"/>
      <c r="BR298" s="21"/>
      <c r="BS298" s="21"/>
      <c r="BT298" s="21"/>
      <c r="BU298" s="21"/>
      <c r="BV298" s="21"/>
      <c r="BW298" s="21"/>
      <c r="BX298" s="21"/>
      <c r="BY298" s="21"/>
      <c r="BZ298" s="21"/>
      <c r="CA298" s="21"/>
      <c r="CB298" s="24"/>
      <c r="CC298" s="25"/>
      <c r="CD298" s="25"/>
      <c r="CH298" s="182"/>
    </row>
    <row r="299" spans="1:86" s="2" customFormat="1">
      <c r="A299" s="26"/>
      <c r="B299" s="27"/>
      <c r="C299" s="32"/>
      <c r="D299" s="32"/>
      <c r="E299" s="32"/>
      <c r="F299" s="32"/>
      <c r="G299" s="29"/>
      <c r="H299" s="30"/>
      <c r="I299" s="29"/>
      <c r="J299" s="30"/>
      <c r="K299" s="146" t="str">
        <f>IFERROR(VLOOKUP($I299,'Budget Rates 2025'!$C$2:$E$155,3,0),"")</f>
        <v/>
      </c>
      <c r="L299" s="31" t="str">
        <f t="shared" si="5"/>
        <v/>
      </c>
      <c r="M299" s="31" t="str">
        <f>IF(A299=Checks!$K$9,JRF!$B299,IF(OR(JRF!A299=Checks!$K$10,JRF!A299=Checks!$K$11),JRF!$Q299,""))</f>
        <v/>
      </c>
      <c r="N299" s="32"/>
      <c r="O299" s="32"/>
      <c r="P299" s="32"/>
      <c r="Q299" s="27"/>
      <c r="R299" s="32"/>
      <c r="S299" s="32"/>
      <c r="T299" s="28"/>
      <c r="U299" s="28"/>
      <c r="V299" s="28"/>
      <c r="W299" s="32"/>
      <c r="X299" s="32"/>
      <c r="Y299" s="33"/>
      <c r="Z299" s="32"/>
      <c r="AA299" s="33"/>
      <c r="AB299" s="34"/>
      <c r="AC299" s="32"/>
      <c r="AD299" s="30"/>
      <c r="AE299" s="30"/>
      <c r="AF299" s="32"/>
      <c r="AG299" s="32"/>
      <c r="AH299" s="32"/>
      <c r="AI299" s="32"/>
      <c r="AJ299" s="32"/>
      <c r="AK299" s="32"/>
      <c r="AL299" s="32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182"/>
      <c r="AX299" s="3"/>
      <c r="AY299" s="182"/>
      <c r="BL299" s="36"/>
      <c r="BM299" s="37"/>
      <c r="BP299" s="37"/>
      <c r="BR299" s="21"/>
      <c r="BS299" s="21"/>
      <c r="BT299" s="21"/>
      <c r="BU299" s="21"/>
      <c r="BV299" s="21"/>
      <c r="BW299" s="21"/>
      <c r="BX299" s="21"/>
      <c r="BY299" s="21"/>
      <c r="BZ299" s="21"/>
      <c r="CA299" s="21"/>
      <c r="CB299" s="24"/>
      <c r="CC299" s="25"/>
      <c r="CD299" s="25"/>
      <c r="CH299" s="182"/>
    </row>
    <row r="300" spans="1:86" s="2" customFormat="1">
      <c r="A300" s="26"/>
      <c r="B300" s="27"/>
      <c r="C300" s="32"/>
      <c r="D300" s="32"/>
      <c r="E300" s="32"/>
      <c r="F300" s="32"/>
      <c r="G300" s="29"/>
      <c r="H300" s="30"/>
      <c r="I300" s="29"/>
      <c r="J300" s="30"/>
      <c r="K300" s="146" t="str">
        <f>IFERROR(VLOOKUP($I300,'Budget Rates 2025'!$C$2:$E$155,3,0),"")</f>
        <v/>
      </c>
      <c r="L300" s="31" t="str">
        <f t="shared" si="5"/>
        <v/>
      </c>
      <c r="M300" s="31" t="str">
        <f>IF(A300=Checks!$K$9,JRF!$B300,IF(OR(JRF!A300=Checks!$K$10,JRF!A300=Checks!$K$11),JRF!$Q300,""))</f>
        <v/>
      </c>
      <c r="N300" s="32"/>
      <c r="O300" s="32"/>
      <c r="P300" s="32"/>
      <c r="Q300" s="27"/>
      <c r="R300" s="32"/>
      <c r="S300" s="32"/>
      <c r="T300" s="28"/>
      <c r="U300" s="28"/>
      <c r="V300" s="28"/>
      <c r="W300" s="32"/>
      <c r="X300" s="32"/>
      <c r="Y300" s="33"/>
      <c r="Z300" s="32"/>
      <c r="AA300" s="33"/>
      <c r="AB300" s="34"/>
      <c r="AC300" s="32"/>
      <c r="AD300" s="30"/>
      <c r="AE300" s="30"/>
      <c r="AF300" s="32"/>
      <c r="AG300" s="32"/>
      <c r="AH300" s="32"/>
      <c r="AI300" s="32"/>
      <c r="AJ300" s="32"/>
      <c r="AK300" s="32"/>
      <c r="AL300" s="32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182"/>
      <c r="AX300" s="3"/>
      <c r="AY300" s="182"/>
      <c r="BL300" s="36"/>
      <c r="BM300" s="37"/>
      <c r="BP300" s="37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  <c r="CB300" s="24"/>
      <c r="CC300" s="25"/>
      <c r="CD300" s="25"/>
      <c r="CH300" s="182"/>
    </row>
    <row r="301" spans="1:86" s="2" customFormat="1">
      <c r="A301" s="26"/>
      <c r="B301" s="27"/>
      <c r="C301" s="32"/>
      <c r="D301" s="32"/>
      <c r="E301" s="32"/>
      <c r="F301" s="32"/>
      <c r="G301" s="29"/>
      <c r="H301" s="30"/>
      <c r="I301" s="29"/>
      <c r="J301" s="30"/>
      <c r="K301" s="146" t="str">
        <f>IFERROR(VLOOKUP($I301,'Budget Rates 2025'!$C$2:$E$155,3,0),"")</f>
        <v/>
      </c>
      <c r="L301" s="31" t="str">
        <f t="shared" si="5"/>
        <v/>
      </c>
      <c r="M301" s="31" t="str">
        <f>IF(A301=Checks!$K$9,JRF!$B301,IF(OR(JRF!A301=Checks!$K$10,JRF!A301=Checks!$K$11),JRF!$Q301,""))</f>
        <v/>
      </c>
      <c r="N301" s="32"/>
      <c r="O301" s="32"/>
      <c r="P301" s="32"/>
      <c r="Q301" s="27"/>
      <c r="R301" s="32"/>
      <c r="S301" s="32"/>
      <c r="T301" s="28"/>
      <c r="U301" s="28"/>
      <c r="V301" s="28"/>
      <c r="W301" s="32"/>
      <c r="X301" s="32"/>
      <c r="Y301" s="33"/>
      <c r="Z301" s="32"/>
      <c r="AA301" s="33"/>
      <c r="AB301" s="34"/>
      <c r="AC301" s="32"/>
      <c r="AD301" s="30"/>
      <c r="AE301" s="30"/>
      <c r="AF301" s="32"/>
      <c r="AG301" s="32"/>
      <c r="AH301" s="32"/>
      <c r="AI301" s="32"/>
      <c r="AJ301" s="32"/>
      <c r="AK301" s="32"/>
      <c r="AL301" s="32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182"/>
      <c r="AX301" s="3"/>
      <c r="AY301" s="182"/>
      <c r="BL301" s="36"/>
      <c r="BM301" s="37"/>
      <c r="BP301" s="37"/>
      <c r="BR301" s="21"/>
      <c r="BS301" s="21"/>
      <c r="BT301" s="21"/>
      <c r="BU301" s="21"/>
      <c r="BV301" s="21"/>
      <c r="BW301" s="21"/>
      <c r="BX301" s="21"/>
      <c r="BY301" s="21"/>
      <c r="BZ301" s="21"/>
      <c r="CA301" s="21"/>
      <c r="CB301" s="24"/>
      <c r="CC301" s="25"/>
      <c r="CD301" s="25"/>
      <c r="CH301" s="182"/>
    </row>
    <row r="302" spans="1:86" s="2" customFormat="1">
      <c r="A302" s="26"/>
      <c r="B302" s="27"/>
      <c r="C302" s="32"/>
      <c r="D302" s="32"/>
      <c r="E302" s="32"/>
      <c r="F302" s="32"/>
      <c r="G302" s="29"/>
      <c r="H302" s="30"/>
      <c r="I302" s="29"/>
      <c r="J302" s="30"/>
      <c r="K302" s="146" t="str">
        <f>IFERROR(VLOOKUP($I302,'Budget Rates 2025'!$C$2:$E$155,3,0),"")</f>
        <v/>
      </c>
      <c r="L302" s="31" t="str">
        <f t="shared" si="5"/>
        <v/>
      </c>
      <c r="M302" s="31" t="str">
        <f>IF(A302=Checks!$K$9,JRF!$B302,IF(OR(JRF!A302=Checks!$K$10,JRF!A302=Checks!$K$11),JRF!$Q302,""))</f>
        <v/>
      </c>
      <c r="N302" s="32"/>
      <c r="O302" s="32"/>
      <c r="P302" s="32"/>
      <c r="Q302" s="27"/>
      <c r="R302" s="32"/>
      <c r="S302" s="32"/>
      <c r="T302" s="28"/>
      <c r="U302" s="28"/>
      <c r="V302" s="28"/>
      <c r="W302" s="32"/>
      <c r="X302" s="32"/>
      <c r="Y302" s="33"/>
      <c r="Z302" s="32"/>
      <c r="AA302" s="33"/>
      <c r="AB302" s="34"/>
      <c r="AC302" s="32"/>
      <c r="AD302" s="30"/>
      <c r="AE302" s="30"/>
      <c r="AF302" s="32"/>
      <c r="AG302" s="32"/>
      <c r="AH302" s="32"/>
      <c r="AI302" s="32"/>
      <c r="AJ302" s="32"/>
      <c r="AK302" s="32"/>
      <c r="AL302" s="32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182"/>
      <c r="AX302" s="3"/>
      <c r="AY302" s="182"/>
      <c r="BL302" s="36"/>
      <c r="BM302" s="37"/>
      <c r="BP302" s="37"/>
      <c r="BR302" s="21"/>
      <c r="BS302" s="21"/>
      <c r="BT302" s="21"/>
      <c r="BU302" s="21"/>
      <c r="BV302" s="21"/>
      <c r="BW302" s="21"/>
      <c r="BX302" s="21"/>
      <c r="BY302" s="21"/>
      <c r="BZ302" s="21"/>
      <c r="CA302" s="21"/>
      <c r="CB302" s="24"/>
      <c r="CC302" s="25"/>
      <c r="CD302" s="25"/>
      <c r="CH302" s="182"/>
    </row>
    <row r="303" spans="1:86" s="2" customFormat="1">
      <c r="A303" s="26"/>
      <c r="B303" s="27"/>
      <c r="C303" s="32"/>
      <c r="D303" s="32"/>
      <c r="E303" s="32"/>
      <c r="F303" s="32"/>
      <c r="G303" s="29"/>
      <c r="H303" s="30"/>
      <c r="I303" s="29"/>
      <c r="J303" s="30"/>
      <c r="K303" s="146" t="str">
        <f>IFERROR(VLOOKUP($I303,'Budget Rates 2025'!$C$2:$E$155,3,0),"")</f>
        <v/>
      </c>
      <c r="L303" s="31" t="str">
        <f t="shared" si="5"/>
        <v/>
      </c>
      <c r="M303" s="31" t="str">
        <f>IF(A303=Checks!$K$9,JRF!$B303,IF(OR(JRF!A303=Checks!$K$10,JRF!A303=Checks!$K$11),JRF!$Q303,""))</f>
        <v/>
      </c>
      <c r="N303" s="32"/>
      <c r="O303" s="32"/>
      <c r="P303" s="32"/>
      <c r="Q303" s="27"/>
      <c r="R303" s="32"/>
      <c r="S303" s="32"/>
      <c r="T303" s="28"/>
      <c r="U303" s="28"/>
      <c r="V303" s="28"/>
      <c r="W303" s="32"/>
      <c r="X303" s="32"/>
      <c r="Y303" s="33"/>
      <c r="Z303" s="32"/>
      <c r="AA303" s="33"/>
      <c r="AB303" s="34"/>
      <c r="AC303" s="32"/>
      <c r="AD303" s="30"/>
      <c r="AE303" s="30"/>
      <c r="AF303" s="32"/>
      <c r="AG303" s="32"/>
      <c r="AH303" s="32"/>
      <c r="AI303" s="32"/>
      <c r="AJ303" s="32"/>
      <c r="AK303" s="32"/>
      <c r="AL303" s="32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182"/>
      <c r="AX303" s="3"/>
      <c r="AY303" s="182"/>
      <c r="BL303" s="36"/>
      <c r="BM303" s="37"/>
      <c r="BP303" s="37"/>
      <c r="BR303" s="21"/>
      <c r="BS303" s="21"/>
      <c r="BT303" s="21"/>
      <c r="BU303" s="21"/>
      <c r="BV303" s="21"/>
      <c r="BW303" s="21"/>
      <c r="BX303" s="21"/>
      <c r="BY303" s="21"/>
      <c r="BZ303" s="21"/>
      <c r="CA303" s="21"/>
      <c r="CB303" s="24"/>
      <c r="CC303" s="25"/>
      <c r="CD303" s="25"/>
      <c r="CH303" s="182"/>
    </row>
    <row r="304" spans="1:86" s="2" customFormat="1">
      <c r="A304" s="26"/>
      <c r="B304" s="27"/>
      <c r="C304" s="32"/>
      <c r="D304" s="32"/>
      <c r="E304" s="32"/>
      <c r="F304" s="32"/>
      <c r="G304" s="29"/>
      <c r="H304" s="30"/>
      <c r="I304" s="29"/>
      <c r="J304" s="30"/>
      <c r="K304" s="146" t="str">
        <f>IFERROR(VLOOKUP($I304,'Budget Rates 2025'!$C$2:$E$155,3,0),"")</f>
        <v/>
      </c>
      <c r="L304" s="31" t="str">
        <f t="shared" si="5"/>
        <v/>
      </c>
      <c r="M304" s="31" t="str">
        <f>IF(A304=Checks!$K$9,JRF!$B304,IF(OR(JRF!A304=Checks!$K$10,JRF!A304=Checks!$K$11),JRF!$Q304,""))</f>
        <v/>
      </c>
      <c r="N304" s="32"/>
      <c r="O304" s="32"/>
      <c r="P304" s="32"/>
      <c r="Q304" s="27"/>
      <c r="R304" s="32"/>
      <c r="S304" s="32"/>
      <c r="T304" s="28"/>
      <c r="U304" s="28"/>
      <c r="V304" s="28"/>
      <c r="W304" s="32"/>
      <c r="X304" s="32"/>
      <c r="Y304" s="33"/>
      <c r="Z304" s="32"/>
      <c r="AA304" s="33"/>
      <c r="AB304" s="34"/>
      <c r="AC304" s="32"/>
      <c r="AD304" s="30"/>
      <c r="AE304" s="30"/>
      <c r="AF304" s="32"/>
      <c r="AG304" s="32"/>
      <c r="AH304" s="32"/>
      <c r="AI304" s="32"/>
      <c r="AJ304" s="32"/>
      <c r="AK304" s="32"/>
      <c r="AL304" s="32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182"/>
      <c r="AX304" s="3"/>
      <c r="AY304" s="182"/>
      <c r="BL304" s="36"/>
      <c r="BM304" s="37"/>
      <c r="BP304" s="37"/>
      <c r="BR304" s="21"/>
      <c r="BS304" s="21"/>
      <c r="BT304" s="21"/>
      <c r="BU304" s="21"/>
      <c r="BV304" s="21"/>
      <c r="BW304" s="21"/>
      <c r="BX304" s="21"/>
      <c r="BY304" s="21"/>
      <c r="BZ304" s="21"/>
      <c r="CA304" s="21"/>
      <c r="CB304" s="24"/>
      <c r="CC304" s="25"/>
      <c r="CD304" s="25"/>
      <c r="CH304" s="182"/>
    </row>
    <row r="305" spans="1:86" s="2" customFormat="1">
      <c r="A305" s="26"/>
      <c r="B305" s="27"/>
      <c r="C305" s="32"/>
      <c r="D305" s="32"/>
      <c r="E305" s="32"/>
      <c r="F305" s="32"/>
      <c r="G305" s="29"/>
      <c r="H305" s="30"/>
      <c r="I305" s="29"/>
      <c r="J305" s="30"/>
      <c r="K305" s="146" t="str">
        <f>IFERROR(VLOOKUP($I305,'Budget Rates 2025'!$C$2:$E$155,3,0),"")</f>
        <v/>
      </c>
      <c r="L305" s="31" t="str">
        <f t="shared" si="5"/>
        <v/>
      </c>
      <c r="M305" s="31" t="str">
        <f>IF(A305=Checks!$K$9,JRF!$B305,IF(OR(JRF!A305=Checks!$K$10,JRF!A305=Checks!$K$11),JRF!$Q305,""))</f>
        <v/>
      </c>
      <c r="N305" s="32"/>
      <c r="O305" s="32"/>
      <c r="P305" s="32"/>
      <c r="Q305" s="27"/>
      <c r="R305" s="32"/>
      <c r="S305" s="32"/>
      <c r="T305" s="28"/>
      <c r="U305" s="28"/>
      <c r="V305" s="28"/>
      <c r="W305" s="32"/>
      <c r="X305" s="32"/>
      <c r="Y305" s="33"/>
      <c r="Z305" s="32"/>
      <c r="AA305" s="33"/>
      <c r="AB305" s="34"/>
      <c r="AC305" s="32"/>
      <c r="AD305" s="30"/>
      <c r="AE305" s="30"/>
      <c r="AF305" s="32"/>
      <c r="AG305" s="32"/>
      <c r="AH305" s="32"/>
      <c r="AI305" s="32"/>
      <c r="AJ305" s="32"/>
      <c r="AK305" s="32"/>
      <c r="AL305" s="32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182"/>
      <c r="AX305" s="3"/>
      <c r="AY305" s="182"/>
      <c r="BL305" s="36"/>
      <c r="BM305" s="37"/>
      <c r="BP305" s="37"/>
      <c r="BR305" s="21"/>
      <c r="BS305" s="21"/>
      <c r="BT305" s="21"/>
      <c r="BU305" s="21"/>
      <c r="BV305" s="21"/>
      <c r="BW305" s="21"/>
      <c r="BX305" s="21"/>
      <c r="BY305" s="21"/>
      <c r="BZ305" s="21"/>
      <c r="CA305" s="21"/>
      <c r="CB305" s="24"/>
      <c r="CC305" s="25"/>
      <c r="CD305" s="25"/>
      <c r="CH305" s="182"/>
    </row>
    <row r="306" spans="1:86" s="2" customFormat="1">
      <c r="A306" s="26"/>
      <c r="B306" s="27"/>
      <c r="C306" s="32"/>
      <c r="D306" s="32"/>
      <c r="E306" s="32"/>
      <c r="F306" s="32"/>
      <c r="G306" s="29"/>
      <c r="H306" s="30"/>
      <c r="I306" s="29"/>
      <c r="J306" s="30"/>
      <c r="K306" s="146" t="str">
        <f>IFERROR(VLOOKUP($I306,'Budget Rates 2025'!$C$2:$E$155,3,0),"")</f>
        <v/>
      </c>
      <c r="L306" s="31" t="str">
        <f t="shared" si="5"/>
        <v/>
      </c>
      <c r="M306" s="31" t="str">
        <f>IF(A306=Checks!$K$9,JRF!$B306,IF(OR(JRF!A306=Checks!$K$10,JRF!A306=Checks!$K$11),JRF!$Q306,""))</f>
        <v/>
      </c>
      <c r="N306" s="32"/>
      <c r="O306" s="32"/>
      <c r="P306" s="32"/>
      <c r="Q306" s="27"/>
      <c r="R306" s="32"/>
      <c r="S306" s="32"/>
      <c r="T306" s="28"/>
      <c r="U306" s="28"/>
      <c r="V306" s="28"/>
      <c r="W306" s="32"/>
      <c r="X306" s="32"/>
      <c r="Y306" s="33"/>
      <c r="Z306" s="32"/>
      <c r="AA306" s="33"/>
      <c r="AB306" s="34"/>
      <c r="AC306" s="32"/>
      <c r="AD306" s="30"/>
      <c r="AE306" s="30"/>
      <c r="AF306" s="32"/>
      <c r="AG306" s="32"/>
      <c r="AH306" s="32"/>
      <c r="AI306" s="32"/>
      <c r="AJ306" s="32"/>
      <c r="AK306" s="32"/>
      <c r="AL306" s="32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182"/>
      <c r="AX306" s="3"/>
      <c r="AY306" s="182"/>
      <c r="BL306" s="36"/>
      <c r="BM306" s="37"/>
      <c r="BP306" s="37"/>
      <c r="BR306" s="21"/>
      <c r="BS306" s="21"/>
      <c r="BT306" s="21"/>
      <c r="BU306" s="21"/>
      <c r="BV306" s="21"/>
      <c r="BW306" s="21"/>
      <c r="BX306" s="21"/>
      <c r="BY306" s="21"/>
      <c r="BZ306" s="21"/>
      <c r="CA306" s="21"/>
      <c r="CB306" s="24"/>
      <c r="CC306" s="25"/>
      <c r="CD306" s="25"/>
      <c r="CH306" s="182"/>
    </row>
    <row r="307" spans="1:86" s="2" customFormat="1">
      <c r="A307" s="26"/>
      <c r="B307" s="27"/>
      <c r="C307" s="32"/>
      <c r="D307" s="32"/>
      <c r="E307" s="32"/>
      <c r="F307" s="32"/>
      <c r="G307" s="29"/>
      <c r="H307" s="30"/>
      <c r="I307" s="29"/>
      <c r="J307" s="30"/>
      <c r="K307" s="146" t="str">
        <f>IFERROR(VLOOKUP($I307,'Budget Rates 2025'!$C$2:$E$155,3,0),"")</f>
        <v/>
      </c>
      <c r="L307" s="31" t="str">
        <f t="shared" si="5"/>
        <v/>
      </c>
      <c r="M307" s="31" t="str">
        <f>IF(A307=Checks!$K$9,JRF!$B307,IF(OR(JRF!A307=Checks!$K$10,JRF!A307=Checks!$K$11),JRF!$Q307,""))</f>
        <v/>
      </c>
      <c r="N307" s="32"/>
      <c r="O307" s="32"/>
      <c r="P307" s="32"/>
      <c r="Q307" s="27"/>
      <c r="R307" s="32"/>
      <c r="S307" s="32"/>
      <c r="T307" s="28"/>
      <c r="U307" s="28"/>
      <c r="V307" s="28"/>
      <c r="W307" s="32"/>
      <c r="X307" s="32"/>
      <c r="Y307" s="33"/>
      <c r="Z307" s="32"/>
      <c r="AA307" s="33"/>
      <c r="AB307" s="34"/>
      <c r="AC307" s="32"/>
      <c r="AD307" s="30"/>
      <c r="AE307" s="30"/>
      <c r="AF307" s="32"/>
      <c r="AG307" s="32"/>
      <c r="AH307" s="32"/>
      <c r="AI307" s="32"/>
      <c r="AJ307" s="32"/>
      <c r="AK307" s="32"/>
      <c r="AL307" s="32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182"/>
      <c r="AX307" s="3"/>
      <c r="AY307" s="182"/>
      <c r="BL307" s="36"/>
      <c r="BM307" s="37"/>
      <c r="BP307" s="37"/>
      <c r="BR307" s="21"/>
      <c r="BS307" s="21"/>
      <c r="BT307" s="21"/>
      <c r="BU307" s="21"/>
      <c r="BV307" s="21"/>
      <c r="BW307" s="21"/>
      <c r="BX307" s="21"/>
      <c r="BY307" s="21"/>
      <c r="BZ307" s="21"/>
      <c r="CA307" s="21"/>
      <c r="CB307" s="24"/>
      <c r="CC307" s="25"/>
      <c r="CD307" s="25"/>
      <c r="CH307" s="182"/>
    </row>
    <row r="308" spans="1:86" s="2" customFormat="1">
      <c r="A308" s="26"/>
      <c r="B308" s="27"/>
      <c r="C308" s="32"/>
      <c r="D308" s="32"/>
      <c r="E308" s="32"/>
      <c r="F308" s="32"/>
      <c r="G308" s="29"/>
      <c r="H308" s="30"/>
      <c r="I308" s="29"/>
      <c r="J308" s="30"/>
      <c r="K308" s="146" t="str">
        <f>IFERROR(VLOOKUP($I308,'Budget Rates 2025'!$C$2:$E$155,3,0),"")</f>
        <v/>
      </c>
      <c r="L308" s="31" t="str">
        <f t="shared" si="5"/>
        <v/>
      </c>
      <c r="M308" s="31" t="str">
        <f>IF(A308=Checks!$K$9,JRF!$B308,IF(OR(JRF!A308=Checks!$K$10,JRF!A308=Checks!$K$11),JRF!$Q308,""))</f>
        <v/>
      </c>
      <c r="N308" s="32"/>
      <c r="O308" s="32"/>
      <c r="P308" s="32"/>
      <c r="Q308" s="27"/>
      <c r="R308" s="32"/>
      <c r="S308" s="32"/>
      <c r="T308" s="28"/>
      <c r="U308" s="28"/>
      <c r="V308" s="28"/>
      <c r="W308" s="32"/>
      <c r="X308" s="32"/>
      <c r="Y308" s="33"/>
      <c r="Z308" s="32"/>
      <c r="AA308" s="33"/>
      <c r="AB308" s="34"/>
      <c r="AC308" s="32"/>
      <c r="AD308" s="30"/>
      <c r="AE308" s="30"/>
      <c r="AF308" s="32"/>
      <c r="AG308" s="32"/>
      <c r="AH308" s="32"/>
      <c r="AI308" s="32"/>
      <c r="AJ308" s="32"/>
      <c r="AK308" s="32"/>
      <c r="AL308" s="32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182"/>
      <c r="AX308" s="3"/>
      <c r="AY308" s="182"/>
      <c r="BL308" s="36"/>
      <c r="BM308" s="37"/>
      <c r="BP308" s="37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  <c r="CB308" s="24"/>
      <c r="CC308" s="25"/>
      <c r="CD308" s="25"/>
      <c r="CH308" s="182"/>
    </row>
    <row r="309" spans="1:86" s="2" customFormat="1">
      <c r="A309" s="26"/>
      <c r="B309" s="27"/>
      <c r="C309" s="32"/>
      <c r="D309" s="32"/>
      <c r="E309" s="32"/>
      <c r="F309" s="32"/>
      <c r="G309" s="29"/>
      <c r="H309" s="30"/>
      <c r="I309" s="29"/>
      <c r="J309" s="30"/>
      <c r="K309" s="146" t="str">
        <f>IFERROR(VLOOKUP($I309,'Budget Rates 2025'!$C$2:$E$155,3,0),"")</f>
        <v/>
      </c>
      <c r="L309" s="31" t="str">
        <f t="shared" si="5"/>
        <v/>
      </c>
      <c r="M309" s="31" t="str">
        <f>IF(A309=Checks!$K$9,JRF!$B309,IF(OR(JRF!A309=Checks!$K$10,JRF!A309=Checks!$K$11),JRF!$Q309,""))</f>
        <v/>
      </c>
      <c r="N309" s="32"/>
      <c r="O309" s="32"/>
      <c r="P309" s="32"/>
      <c r="Q309" s="27"/>
      <c r="R309" s="32"/>
      <c r="S309" s="32"/>
      <c r="T309" s="28"/>
      <c r="U309" s="28"/>
      <c r="V309" s="28"/>
      <c r="W309" s="32"/>
      <c r="X309" s="32"/>
      <c r="Y309" s="33"/>
      <c r="Z309" s="32"/>
      <c r="AA309" s="33"/>
      <c r="AB309" s="34"/>
      <c r="AC309" s="32"/>
      <c r="AD309" s="30"/>
      <c r="AE309" s="30"/>
      <c r="AF309" s="32"/>
      <c r="AG309" s="32"/>
      <c r="AH309" s="32"/>
      <c r="AI309" s="32"/>
      <c r="AJ309" s="32"/>
      <c r="AK309" s="32"/>
      <c r="AL309" s="32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182"/>
      <c r="AX309" s="3"/>
      <c r="AY309" s="182"/>
      <c r="BL309" s="36"/>
      <c r="BM309" s="37"/>
      <c r="BP309" s="37"/>
      <c r="BR309" s="21"/>
      <c r="BS309" s="21"/>
      <c r="BT309" s="21"/>
      <c r="BU309" s="21"/>
      <c r="BV309" s="21"/>
      <c r="BW309" s="21"/>
      <c r="BX309" s="21"/>
      <c r="BY309" s="21"/>
      <c r="BZ309" s="21"/>
      <c r="CA309" s="21"/>
      <c r="CB309" s="24"/>
      <c r="CC309" s="25"/>
      <c r="CD309" s="25"/>
      <c r="CH309" s="182"/>
    </row>
    <row r="310" spans="1:86" s="2" customFormat="1">
      <c r="A310" s="26"/>
      <c r="B310" s="27"/>
      <c r="C310" s="32"/>
      <c r="D310" s="32"/>
      <c r="E310" s="32"/>
      <c r="F310" s="32"/>
      <c r="G310" s="29"/>
      <c r="H310" s="30"/>
      <c r="I310" s="29"/>
      <c r="J310" s="30"/>
      <c r="K310" s="146" t="str">
        <f>IFERROR(VLOOKUP($I310,'Budget Rates 2025'!$C$2:$E$155,3,0),"")</f>
        <v/>
      </c>
      <c r="L310" s="31" t="str">
        <f t="shared" si="5"/>
        <v/>
      </c>
      <c r="M310" s="31" t="str">
        <f>IF(A310=Checks!$K$9,JRF!$B310,IF(OR(JRF!A310=Checks!$K$10,JRF!A310=Checks!$K$11),JRF!$Q310,""))</f>
        <v/>
      </c>
      <c r="N310" s="32"/>
      <c r="O310" s="32"/>
      <c r="P310" s="32"/>
      <c r="Q310" s="27"/>
      <c r="R310" s="32"/>
      <c r="S310" s="32"/>
      <c r="T310" s="28"/>
      <c r="U310" s="28"/>
      <c r="V310" s="28"/>
      <c r="W310" s="32"/>
      <c r="X310" s="32"/>
      <c r="Y310" s="33"/>
      <c r="Z310" s="32"/>
      <c r="AA310" s="33"/>
      <c r="AB310" s="34"/>
      <c r="AC310" s="32"/>
      <c r="AD310" s="30"/>
      <c r="AE310" s="30"/>
      <c r="AF310" s="32"/>
      <c r="AG310" s="32"/>
      <c r="AH310" s="32"/>
      <c r="AI310" s="32"/>
      <c r="AJ310" s="32"/>
      <c r="AK310" s="32"/>
      <c r="AL310" s="32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182"/>
      <c r="AX310" s="3"/>
      <c r="AY310" s="182"/>
      <c r="BL310" s="36"/>
      <c r="BM310" s="37"/>
      <c r="BP310" s="37"/>
      <c r="BR310" s="21"/>
      <c r="BS310" s="21"/>
      <c r="BT310" s="21"/>
      <c r="BU310" s="21"/>
      <c r="BV310" s="21"/>
      <c r="BW310" s="21"/>
      <c r="BX310" s="21"/>
      <c r="BY310" s="21"/>
      <c r="BZ310" s="21"/>
      <c r="CA310" s="21"/>
      <c r="CB310" s="24"/>
      <c r="CC310" s="25"/>
      <c r="CD310" s="25"/>
      <c r="CH310" s="182"/>
    </row>
    <row r="311" spans="1:86" s="2" customFormat="1">
      <c r="A311" s="26"/>
      <c r="B311" s="27"/>
      <c r="C311" s="32"/>
      <c r="D311" s="32"/>
      <c r="E311" s="32"/>
      <c r="F311" s="32"/>
      <c r="G311" s="29"/>
      <c r="H311" s="30"/>
      <c r="I311" s="29"/>
      <c r="J311" s="30"/>
      <c r="K311" s="146" t="str">
        <f>IFERROR(VLOOKUP($I311,'Budget Rates 2025'!$C$2:$E$155,3,0),"")</f>
        <v/>
      </c>
      <c r="L311" s="31" t="str">
        <f t="shared" si="5"/>
        <v/>
      </c>
      <c r="M311" s="31" t="str">
        <f>IF(A311=Checks!$K$9,JRF!$B311,IF(OR(JRF!A311=Checks!$K$10,JRF!A311=Checks!$K$11),JRF!$Q311,""))</f>
        <v/>
      </c>
      <c r="N311" s="32"/>
      <c r="O311" s="32"/>
      <c r="P311" s="32"/>
      <c r="Q311" s="27"/>
      <c r="R311" s="32"/>
      <c r="S311" s="32"/>
      <c r="T311" s="28"/>
      <c r="U311" s="28"/>
      <c r="V311" s="28"/>
      <c r="W311" s="32"/>
      <c r="X311" s="32"/>
      <c r="Y311" s="33"/>
      <c r="Z311" s="32"/>
      <c r="AA311" s="33"/>
      <c r="AB311" s="34"/>
      <c r="AC311" s="32"/>
      <c r="AD311" s="30"/>
      <c r="AE311" s="30"/>
      <c r="AF311" s="32"/>
      <c r="AG311" s="32"/>
      <c r="AH311" s="32"/>
      <c r="AI311" s="32"/>
      <c r="AJ311" s="32"/>
      <c r="AK311" s="32"/>
      <c r="AL311" s="32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182"/>
      <c r="AX311" s="3"/>
      <c r="AY311" s="182"/>
      <c r="BL311" s="36"/>
      <c r="BM311" s="37"/>
      <c r="BP311" s="37"/>
      <c r="BR311" s="21"/>
      <c r="BS311" s="21"/>
      <c r="BT311" s="21"/>
      <c r="BU311" s="21"/>
      <c r="BV311" s="21"/>
      <c r="BW311" s="21"/>
      <c r="BX311" s="21"/>
      <c r="BY311" s="21"/>
      <c r="BZ311" s="21"/>
      <c r="CA311" s="21"/>
      <c r="CB311" s="24"/>
      <c r="CC311" s="25"/>
      <c r="CD311" s="25"/>
      <c r="CH311" s="182"/>
    </row>
    <row r="312" spans="1:86" s="2" customFormat="1">
      <c r="A312" s="26"/>
      <c r="B312" s="27"/>
      <c r="C312" s="32"/>
      <c r="D312" s="32"/>
      <c r="E312" s="32"/>
      <c r="F312" s="32"/>
      <c r="G312" s="29"/>
      <c r="H312" s="30"/>
      <c r="I312" s="29"/>
      <c r="J312" s="30"/>
      <c r="K312" s="146" t="str">
        <f>IFERROR(VLOOKUP($I312,'Budget Rates 2025'!$C$2:$E$155,3,0),"")</f>
        <v/>
      </c>
      <c r="L312" s="31" t="str">
        <f t="shared" si="5"/>
        <v/>
      </c>
      <c r="M312" s="31" t="str">
        <f>IF(A312=Checks!$K$9,JRF!$B312,IF(OR(JRF!A312=Checks!$K$10,JRF!A312=Checks!$K$11),JRF!$Q312,""))</f>
        <v/>
      </c>
      <c r="N312" s="32"/>
      <c r="O312" s="32"/>
      <c r="P312" s="32"/>
      <c r="Q312" s="27"/>
      <c r="R312" s="32"/>
      <c r="S312" s="32"/>
      <c r="T312" s="28"/>
      <c r="U312" s="28"/>
      <c r="V312" s="28"/>
      <c r="W312" s="32"/>
      <c r="X312" s="32"/>
      <c r="Y312" s="33"/>
      <c r="Z312" s="32"/>
      <c r="AA312" s="33"/>
      <c r="AB312" s="34"/>
      <c r="AC312" s="32"/>
      <c r="AD312" s="30"/>
      <c r="AE312" s="30"/>
      <c r="AF312" s="32"/>
      <c r="AG312" s="32"/>
      <c r="AH312" s="32"/>
      <c r="AI312" s="32"/>
      <c r="AJ312" s="32"/>
      <c r="AK312" s="32"/>
      <c r="AL312" s="32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182"/>
      <c r="AX312" s="3"/>
      <c r="AY312" s="182"/>
      <c r="BL312" s="36"/>
      <c r="BM312" s="37"/>
      <c r="BP312" s="37"/>
      <c r="BR312" s="21"/>
      <c r="BS312" s="21"/>
      <c r="BT312" s="21"/>
      <c r="BU312" s="21"/>
      <c r="BV312" s="21"/>
      <c r="BW312" s="21"/>
      <c r="BX312" s="21"/>
      <c r="BY312" s="21"/>
      <c r="BZ312" s="21"/>
      <c r="CA312" s="21"/>
      <c r="CB312" s="24"/>
      <c r="CC312" s="25"/>
      <c r="CD312" s="25"/>
      <c r="CH312" s="182"/>
    </row>
    <row r="313" spans="1:86" s="2" customFormat="1">
      <c r="A313" s="26"/>
      <c r="B313" s="27"/>
      <c r="C313" s="32"/>
      <c r="D313" s="32"/>
      <c r="E313" s="32"/>
      <c r="F313" s="32"/>
      <c r="G313" s="29"/>
      <c r="H313" s="30"/>
      <c r="I313" s="29"/>
      <c r="J313" s="30"/>
      <c r="K313" s="146" t="str">
        <f>IFERROR(VLOOKUP($I313,'Budget Rates 2025'!$C$2:$E$155,3,0),"")</f>
        <v/>
      </c>
      <c r="L313" s="31" t="str">
        <f t="shared" si="5"/>
        <v/>
      </c>
      <c r="M313" s="31" t="str">
        <f>IF(A313=Checks!$K$9,JRF!$B313,IF(OR(JRF!A313=Checks!$K$10,JRF!A313=Checks!$K$11),JRF!$Q313,""))</f>
        <v/>
      </c>
      <c r="N313" s="32"/>
      <c r="O313" s="32"/>
      <c r="P313" s="32"/>
      <c r="Q313" s="27"/>
      <c r="R313" s="32"/>
      <c r="S313" s="32"/>
      <c r="T313" s="28"/>
      <c r="U313" s="28"/>
      <c r="V313" s="28"/>
      <c r="W313" s="32"/>
      <c r="X313" s="32"/>
      <c r="Y313" s="33"/>
      <c r="Z313" s="32"/>
      <c r="AA313" s="33"/>
      <c r="AB313" s="34"/>
      <c r="AC313" s="32"/>
      <c r="AD313" s="30"/>
      <c r="AE313" s="30"/>
      <c r="AF313" s="32"/>
      <c r="AG313" s="32"/>
      <c r="AH313" s="32"/>
      <c r="AI313" s="32"/>
      <c r="AJ313" s="32"/>
      <c r="AK313" s="32"/>
      <c r="AL313" s="32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182"/>
      <c r="AX313" s="3"/>
      <c r="AY313" s="182"/>
      <c r="BL313" s="36"/>
      <c r="BM313" s="37"/>
      <c r="BP313" s="37"/>
      <c r="BR313" s="21"/>
      <c r="BS313" s="21"/>
      <c r="BT313" s="21"/>
      <c r="BU313" s="21"/>
      <c r="BV313" s="21"/>
      <c r="BW313" s="21"/>
      <c r="BX313" s="21"/>
      <c r="BY313" s="21"/>
      <c r="BZ313" s="21"/>
      <c r="CA313" s="21"/>
      <c r="CB313" s="24"/>
      <c r="CC313" s="25"/>
      <c r="CD313" s="25"/>
      <c r="CH313" s="182"/>
    </row>
    <row r="314" spans="1:86" s="2" customFormat="1">
      <c r="A314" s="26"/>
      <c r="B314" s="27"/>
      <c r="C314" s="32"/>
      <c r="D314" s="32"/>
      <c r="E314" s="32"/>
      <c r="F314" s="32"/>
      <c r="G314" s="29"/>
      <c r="H314" s="30"/>
      <c r="I314" s="29"/>
      <c r="J314" s="30"/>
      <c r="K314" s="146" t="str">
        <f>IFERROR(VLOOKUP($I314,'Budget Rates 2025'!$C$2:$E$155,3,0),"")</f>
        <v/>
      </c>
      <c r="L314" s="31" t="str">
        <f t="shared" si="5"/>
        <v/>
      </c>
      <c r="M314" s="31" t="str">
        <f>IF(A314=Checks!$K$9,JRF!$B314,IF(OR(JRF!A314=Checks!$K$10,JRF!A314=Checks!$K$11),JRF!$Q314,""))</f>
        <v/>
      </c>
      <c r="N314" s="32"/>
      <c r="O314" s="32"/>
      <c r="P314" s="32"/>
      <c r="Q314" s="27"/>
      <c r="R314" s="32"/>
      <c r="S314" s="32"/>
      <c r="T314" s="28"/>
      <c r="U314" s="28"/>
      <c r="V314" s="28"/>
      <c r="W314" s="32"/>
      <c r="X314" s="32"/>
      <c r="Y314" s="33"/>
      <c r="Z314" s="32"/>
      <c r="AA314" s="33"/>
      <c r="AB314" s="34"/>
      <c r="AC314" s="32"/>
      <c r="AD314" s="30"/>
      <c r="AE314" s="30"/>
      <c r="AF314" s="32"/>
      <c r="AG314" s="32"/>
      <c r="AH314" s="32"/>
      <c r="AI314" s="32"/>
      <c r="AJ314" s="32"/>
      <c r="AK314" s="32"/>
      <c r="AL314" s="32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182"/>
      <c r="AX314" s="3"/>
      <c r="AY314" s="182"/>
      <c r="BL314" s="36"/>
      <c r="BM314" s="37"/>
      <c r="BP314" s="37"/>
      <c r="BR314" s="21"/>
      <c r="BS314" s="21"/>
      <c r="BT314" s="21"/>
      <c r="BU314" s="21"/>
      <c r="BV314" s="21"/>
      <c r="BW314" s="21"/>
      <c r="BX314" s="21"/>
      <c r="BY314" s="21"/>
      <c r="BZ314" s="21"/>
      <c r="CA314" s="21"/>
      <c r="CB314" s="24"/>
      <c r="CC314" s="25"/>
      <c r="CD314" s="25"/>
      <c r="CH314" s="182"/>
    </row>
  </sheetData>
  <mergeCells count="11">
    <mergeCell ref="Q14:AV14"/>
    <mergeCell ref="A2:M2"/>
    <mergeCell ref="A1:N1"/>
    <mergeCell ref="BQ11:BR11"/>
    <mergeCell ref="G4:J4"/>
    <mergeCell ref="G5:J5"/>
    <mergeCell ref="G6:J6"/>
    <mergeCell ref="G7:J7"/>
    <mergeCell ref="G8:J8"/>
    <mergeCell ref="A14:P14"/>
    <mergeCell ref="G9:J9"/>
  </mergeCells>
  <phoneticPr fontId="49" type="noConversion"/>
  <conditionalFormatting sqref="B11">
    <cfRule type="expression" dxfId="79" priority="163">
      <formula>LEN(TRIM(B11))=0</formula>
    </cfRule>
    <cfRule type="expression" dxfId="78" priority="184">
      <formula>LEN(TRIM(B11))=0</formula>
    </cfRule>
    <cfRule type="expression" dxfId="77" priority="205">
      <formula>LEN(TRIM(B11))=0</formula>
    </cfRule>
    <cfRule type="expression" dxfId="76" priority="226">
      <formula>LEN(TRIM(B11))=0</formula>
    </cfRule>
    <cfRule type="expression" dxfId="75" priority="247">
      <formula>LEN(TRIM(B11))=0</formula>
    </cfRule>
  </conditionalFormatting>
  <conditionalFormatting sqref="B11">
    <cfRule type="expression" dxfId="74" priority="142">
      <formula>LEN(TRIM(B11))=0</formula>
    </cfRule>
  </conditionalFormatting>
  <conditionalFormatting sqref="G4:G5">
    <cfRule type="expression" dxfId="73" priority="92">
      <formula>SEARCH("Inactive",G4)</formula>
    </cfRule>
  </conditionalFormatting>
  <conditionalFormatting sqref="G6">
    <cfRule type="expression" dxfId="72" priority="91">
      <formula>SEARCH("System Fund",G6)</formula>
    </cfRule>
  </conditionalFormatting>
  <conditionalFormatting sqref="G7">
    <cfRule type="expression" dxfId="71" priority="58">
      <formula>SEARCH("Branch",G7)</formula>
    </cfRule>
  </conditionalFormatting>
  <conditionalFormatting sqref="M16:M314">
    <cfRule type="expression" dxfId="70" priority="108">
      <formula>LEN(M16)=5</formula>
    </cfRule>
    <cfRule type="expression" dxfId="69" priority="109">
      <formula>IF(ISNUMBER(SEARCH("Intercompany",A16)),"True","False")</formula>
    </cfRule>
  </conditionalFormatting>
  <conditionalFormatting sqref="O16:O314">
    <cfRule type="expression" dxfId="68" priority="27">
      <formula>LEN(O16)&gt;0</formula>
    </cfRule>
  </conditionalFormatting>
  <conditionalFormatting sqref="N16:N314">
    <cfRule type="expression" dxfId="67" priority="6">
      <formula>IF(N16="","False",IF(N16=0,"True","False"))</formula>
    </cfRule>
    <cfRule type="expression" dxfId="66" priority="12">
      <formula>LEN(N16)&gt;0</formula>
    </cfRule>
  </conditionalFormatting>
  <conditionalFormatting sqref="G8:J8">
    <cfRule type="expression" dxfId="65" priority="9">
      <formula>SEARCH("Required",G8)</formula>
    </cfRule>
    <cfRule type="expression" dxfId="64" priority="10">
      <formula>SEARCH("Exist",G8)</formula>
    </cfRule>
  </conditionalFormatting>
  <conditionalFormatting sqref="G9:J9">
    <cfRule type="expression" dxfId="63" priority="3">
      <formula>SEARCH("Product",G9)</formula>
    </cfRule>
  </conditionalFormatting>
  <dataValidations count="1">
    <dataValidation allowBlank="1" showInputMessage="1" showErrorMessage="1" errorTitle="Age Restriction Applied" error="Age Restriction Applied" promptTitle="Age Restriction Applied" sqref="B11" xr:uid="{DC278F11-7FB0-4481-92AA-217A56830885}"/>
  </dataValidations>
  <pageMargins left="0.7" right="0.7" top="0.75" bottom="0.75" header="0.3" footer="0.3"/>
  <pageSetup orientation="portrait" r:id="rId1"/>
  <ignoredErrors>
    <ignoredError sqref="G4:J5 K16:M16 G6:J8 G9 K37:M314 K29:K36 M29:M3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utopopulated">
                <anchor moveWithCells="1" sizeWithCells="1">
                  <from>
                    <xdr:col>0</xdr:col>
                    <xdr:colOff>12700</xdr:colOff>
                    <xdr:row>10</xdr:row>
                    <xdr:rowOff>19050</xdr:rowOff>
                  </from>
                  <to>
                    <xdr:col>0</xdr:col>
                    <xdr:colOff>1841500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1.Hide_Yellow_Sheets">
                <anchor moveWithCells="1" sizeWithCells="1">
                  <from>
                    <xdr:col>2</xdr:col>
                    <xdr:colOff>590550</xdr:colOff>
                    <xdr:row>9</xdr:row>
                    <xdr:rowOff>171450</xdr:rowOff>
                  </from>
                  <to>
                    <xdr:col>4</xdr:col>
                    <xdr:colOff>361950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JE_Template">
                <anchor moveWithCells="1" sizeWithCells="1">
                  <from>
                    <xdr:col>4</xdr:col>
                    <xdr:colOff>381000</xdr:colOff>
                    <xdr:row>9</xdr:row>
                    <xdr:rowOff>171450</xdr:rowOff>
                  </from>
                  <to>
                    <xdr:col>5</xdr:col>
                    <xdr:colOff>57150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RIR_Form">
                <anchor moveWithCells="1" sizeWithCells="1">
                  <from>
                    <xdr:col>5</xdr:col>
                    <xdr:colOff>88900</xdr:colOff>
                    <xdr:row>9</xdr:row>
                    <xdr:rowOff>171450</xdr:rowOff>
                  </from>
                  <to>
                    <xdr:col>6</xdr:col>
                    <xdr:colOff>209550</xdr:colOff>
                    <xdr:row>11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JRF_Reset">
                <anchor moveWithCells="1" sizeWithCells="1">
                  <from>
                    <xdr:col>6</xdr:col>
                    <xdr:colOff>247650</xdr:colOff>
                    <xdr:row>9</xdr:row>
                    <xdr:rowOff>165100</xdr:rowOff>
                  </from>
                  <to>
                    <xdr:col>6</xdr:col>
                    <xdr:colOff>1231900</xdr:colOff>
                    <xdr:row>11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56" id="{A7A21D61-C459-4FEE-AF35-17AC079F9F6D}">
            <xm:f>IF(B26="","FALSE",IF(AND(IFERROR(VLOOKUP(C26,Checks!$X:$AA,4,0),0)=B26,IFERROR(VLOOKUP(C26,Checks!$X:$AA,2,0),0)="A"),"False","True"))</xm:f>
            <x14:dxf>
              <fill>
                <patternFill>
                  <bgColor rgb="FFFF0000"/>
                </patternFill>
              </fill>
            </x14:dxf>
          </x14:cfRule>
          <x14:cfRule type="expression" priority="6257" id="{085792AF-4A38-478E-8413-61D5ADF9CF4A}">
            <xm:f>B26=VLOOKUP(B26,Checks!AI:AI,1,0)</xm:f>
            <x14:dxf>
              <fill>
                <patternFill>
                  <bgColor rgb="FF00B0F0"/>
                </patternFill>
              </fill>
            </x14:dxf>
          </x14:cfRule>
          <xm:sqref>B26:B37 B48:B314</xm:sqref>
        </x14:conditionalFormatting>
        <x14:conditionalFormatting xmlns:xm="http://schemas.microsoft.com/office/excel/2006/main">
          <x14:cfRule type="expression" priority="32" id="{F691E6AD-7FC1-4840-87E1-CC9590001449}">
            <xm:f>IF(C26="","FALSE",IF(AND(IFERROR(VLOOKUP(C26,Checks!$X:$AA,4,0),0)=B26,IFERROR(VLOOKUP(C26,Checks!$X:$AA,2,0),0)="A"),"False","True"))</xm:f>
            <x14:dxf>
              <fill>
                <patternFill>
                  <bgColor rgb="FFFF0000"/>
                </patternFill>
              </fill>
            </x14:dxf>
          </x14:cfRule>
          <x14:cfRule type="expression" priority="35" id="{8DAA3897-98B6-4940-AFF1-683B0DEB36FE}">
            <xm:f>VLOOKUP(C26,Checks!$S:$U,3,0)="A"</xm:f>
            <x14:dxf>
              <fill>
                <patternFill>
                  <bgColor rgb="FF00B0F0"/>
                </patternFill>
              </fill>
            </x14:dxf>
          </x14:cfRule>
          <xm:sqref>C26:C37 C48:C314</xm:sqref>
        </x14:conditionalFormatting>
        <x14:conditionalFormatting xmlns:xm="http://schemas.microsoft.com/office/excel/2006/main">
          <x14:cfRule type="expression" priority="20" id="{6CEC53C2-D268-4DEA-970E-EB36961083D2}">
            <xm:f>IF(OR(B26="",Q26=""),"False",IF("Intercompany Agreement Required"=IFERROR(VLOOKUP(Q26&amp;B26,Checks!AP:AQ,2,0),""),"True","False"))</xm:f>
            <x14:dxf>
              <fill>
                <patternFill>
                  <bgColor rgb="FFFF0000"/>
                </patternFill>
              </fill>
            </x14:dxf>
          </x14:cfRule>
          <xm:sqref>B26:B37 B48:B314</xm:sqref>
        </x14:conditionalFormatting>
        <x14:conditionalFormatting xmlns:xm="http://schemas.microsoft.com/office/excel/2006/main">
          <x14:cfRule type="expression" priority="19" id="{C6B88E32-0F9B-4F2A-99E1-6438421E28D0}">
            <xm:f>IF(OR(C19="",T19=""),"False",IF("Cross Charge Agreement Required"=IFERROR(VLOOKUP(C19&amp;T19,Checks!AU:AV,2,0),""),"True","False"))</xm:f>
            <x14:dxf>
              <fill>
                <patternFill>
                  <bgColor rgb="FFFF0000"/>
                </patternFill>
              </fill>
            </x14:dxf>
          </x14:cfRule>
          <xm:sqref>T19:U19</xm:sqref>
        </x14:conditionalFormatting>
        <x14:conditionalFormatting xmlns:xm="http://schemas.microsoft.com/office/excel/2006/main">
          <x14:cfRule type="expression" priority="6272" id="{C6B88E32-0F9B-4F2A-99E1-6438421E28D0}">
            <xm:f>IF(OR(C16="",S16=""),"False",IF("Cross Charge Agreement Required"=IFERROR(VLOOKUP(C16&amp;S16,Checks!AT:AU,2,0),""),"True","False"))</xm:f>
            <x14:dxf>
              <fill>
                <patternFill>
                  <bgColor rgb="FFFF0000"/>
                </patternFill>
              </fill>
            </x14:dxf>
          </x14:cfRule>
          <xm:sqref>S16:S314</xm:sqref>
        </x14:conditionalFormatting>
        <x14:conditionalFormatting xmlns:xm="http://schemas.microsoft.com/office/excel/2006/main">
          <x14:cfRule type="expression" priority="14" id="{444AFD99-805C-4B08-832E-717BE8AA98D8}">
            <xm:f>IF(OR(B17="",Q17=""),"False",IF("Intercompany Agreement Required"=IFERROR(VLOOKUP(Q17&amp;B17,Checks!AP:AQ,2,0),""),"True","False"))</xm:f>
            <x14:dxf>
              <fill>
                <patternFill>
                  <bgColor rgb="FFFF0000"/>
                </patternFill>
              </fill>
            </x14:dxf>
          </x14:cfRule>
          <xm:sqref>Q17:Q314</xm:sqref>
        </x14:conditionalFormatting>
        <x14:conditionalFormatting xmlns:xm="http://schemas.microsoft.com/office/excel/2006/main">
          <x14:cfRule type="expression" priority="6299" id="{6C7AD99C-85D9-4F27-BDA7-EF446E6474C5}">
            <xm:f>IF($B16="","False",IF(AND($B$6='BS Adj Codes'!$I$1,$A16="Accrual"),"True","False"))</xm:f>
            <x14:dxf>
              <fill>
                <patternFill>
                  <bgColor rgb="FF00B0F0"/>
                </patternFill>
              </fill>
            </x14:dxf>
          </x14:cfRule>
          <xm:sqref>O16:O314</xm:sqref>
        </x14:conditionalFormatting>
        <x14:conditionalFormatting xmlns:xm="http://schemas.microsoft.com/office/excel/2006/main">
          <x14:cfRule type="expression" priority="6311" id="{2E5B4B72-83EB-448C-8CD3-E7B67CCC4AB5}">
            <xm:f>IF(OR(B16="",Q16=""),"False",IF("Intercompany Agreement Exist"=IFERROR(VLOOKUP(Q16&amp;B16,Checks!AP:AQ,2,0),""),"True","False"))</xm:f>
            <x14:dxf>
              <fill>
                <patternFill>
                  <bgColor theme="4" tint="0.59996337778862885"/>
                </patternFill>
              </fill>
            </x14:dxf>
          </x14:cfRule>
          <xm:sqref>N16:N314</xm:sqref>
        </x14:conditionalFormatting>
        <x14:conditionalFormatting xmlns:xm="http://schemas.microsoft.com/office/excel/2006/main">
          <x14:cfRule type="expression" priority="8" id="{F5EF3C36-6689-4DA3-843A-A15CE2F3E477}">
            <xm:f>IF(D37="","False",IF(IFERROR(VLOOKUP(D37,Checks!$N:$P,3,0),0)="I","True",IF(IFERROR(VLOOKUP(D37,Checks!$N:$P,3,0),0)=0,"True","False")))</xm:f>
            <x14:dxf>
              <fill>
                <patternFill>
                  <bgColor rgb="FFFF0000"/>
                </patternFill>
              </fill>
            </x14:dxf>
          </x14:cfRule>
          <xm:sqref>D37:D314</xm:sqref>
        </x14:conditionalFormatting>
        <x14:conditionalFormatting xmlns:xm="http://schemas.microsoft.com/office/excel/2006/main">
          <x14:cfRule type="expression" priority="2" id="{4D2BBB1E-C4B0-4D9E-8182-22B424D12BB5}">
            <xm:f>IF(LEN(F16)&gt;0,"False",IF(B16="","False",IF(LEFT(B16,1)=IFERROR(VLOOKUP(LEFT(B16,1),Checks!$CF$2:$CF$5,1,0),0),"True",IF(C16="","False",IF(C16=IFERROR(VLOOKUP(C16,Checks!$CH:$CH,1,0),0),"True","False")))))</xm:f>
            <x14:dxf>
              <fill>
                <patternFill>
                  <bgColor theme="7" tint="0.59996337778862885"/>
                </patternFill>
              </fill>
            </x14:dxf>
          </x14:cfRule>
          <xm:sqref>F16:F314</xm:sqref>
        </x14:conditionalFormatting>
        <x14:conditionalFormatting xmlns:xm="http://schemas.microsoft.com/office/excel/2006/main">
          <x14:cfRule type="expression" priority="1" id="{99471334-D98D-4F9B-8B8E-881771DC7FDD}">
            <xm:f>IF(LEN(AV16)&gt;0,"False",IF(Q16="","False",IF(LEFT(Q16,1)=IFERROR(VLOOKUP(LEFT(Q16,1),Checks!$CF$2:$CF$5,1,0),0),"True",IF(V16="","False",IF(V16=IFERROR(VLOOKUP(V16,Checks!$CH:$CH,1,0),0),"True","False")))))</xm:f>
            <x14:dxf>
              <fill>
                <patternFill>
                  <bgColor theme="7" tint="0.59996337778862885"/>
                </patternFill>
              </fill>
            </x14:dxf>
          </x14:cfRule>
          <xm:sqref>AV16:AV314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691FD42-06CA-44AC-81D8-541ADCAAA95E}">
          <x14:formula1>
            <xm:f>Checks!$A$2:$A$5</xm:f>
          </x14:formula1>
          <xm:sqref>B6</xm:sqref>
        </x14:dataValidation>
        <x14:dataValidation type="list" allowBlank="1" showInputMessage="1" showErrorMessage="1" xr:uid="{07BB8BBF-0997-462D-926A-4DD1656A9528}">
          <x14:formula1>
            <xm:f>Checks!$B$2:$B$3</xm:f>
          </x14:formula1>
          <xm:sqref>B3</xm:sqref>
        </x14:dataValidation>
        <x14:dataValidation type="list" allowBlank="1" showInputMessage="1" showErrorMessage="1" xr:uid="{DF6C97D2-9047-4DE4-B29D-F4BACB28CE8B}">
          <x14:formula1>
            <xm:f>Checks!$C$2:$C$13</xm:f>
          </x14:formula1>
          <xm:sqref>A2:M2</xm:sqref>
        </x14:dataValidation>
        <x14:dataValidation type="list" allowBlank="1" showInputMessage="1" showErrorMessage="1" xr:uid="{4166D39F-9D89-433A-A003-95A357364068}">
          <x14:formula1>
            <xm:f>Checks!$K$4:$K$11</xm:f>
          </x14:formula1>
          <xm:sqref>A16:A314</xm:sqref>
        </x14:dataValidation>
        <x14:dataValidation type="list" allowBlank="1" showInputMessage="1" showErrorMessage="1" xr:uid="{58105239-6AFB-4A2B-BD0C-F03FEC20C618}">
          <x14:formula1>
            <xm:f>IF("Intercompany Agreement Exist"=VLOOKUP(Q16&amp;B16,Checks!AP:AQ,2,0),Checks!AR2:BG2,"")</xm:f>
          </x14:formula1>
          <xm:sqref>N16:N24</xm:sqref>
        </x14:dataValidation>
        <x14:dataValidation type="list" allowBlank="1" showInputMessage="1" showErrorMessage="1" xr:uid="{C65A0C42-5CFE-46F3-8D15-59D26802FAFF}">
          <x14:formula1>
            <xm:f>IF("Intercompany Agreement Exist"=VLOOKUP(Q25&amp;B25,Checks!AP:AQ,2,0),Checks!AR12:BG12,"")</xm:f>
          </x14:formula1>
          <xm:sqref>N25:N314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0A044-577C-4649-A988-1511D5D64839}">
  <sheetPr codeName="Sheet1">
    <tabColor rgb="FFFFFF00"/>
  </sheetPr>
  <dimension ref="A1:AX6867"/>
  <sheetViews>
    <sheetView zoomScale="80" zoomScaleNormal="80" workbookViewId="0">
      <selection sqref="A1:P1"/>
    </sheetView>
  </sheetViews>
  <sheetFormatPr defaultColWidth="0" defaultRowHeight="14.5" zeroHeight="1"/>
  <cols>
    <col min="1" max="1" width="9.26953125" style="38" customWidth="1"/>
    <col min="2" max="2" width="12.453125" style="39" customWidth="1"/>
    <col min="3" max="3" width="19.1796875" style="41" bestFit="1" customWidth="1"/>
    <col min="4" max="4" width="9.26953125" style="42" customWidth="1"/>
    <col min="5" max="5" width="10.54296875" style="38" customWidth="1"/>
    <col min="6" max="6" width="14" style="38" customWidth="1"/>
    <col min="7" max="7" width="15.54296875" style="40" customWidth="1"/>
    <col min="8" max="8" width="10.7265625" style="38" bestFit="1" customWidth="1"/>
    <col min="9" max="9" width="32.54296875" style="38" bestFit="1" customWidth="1"/>
    <col min="10" max="10" width="18.54296875" style="38" customWidth="1"/>
    <col min="11" max="11" width="8.26953125" style="38" bestFit="1" customWidth="1"/>
    <col min="12" max="12" width="11.7265625" style="38" customWidth="1"/>
    <col min="13" max="13" width="16.7265625" style="40" customWidth="1"/>
    <col min="14" max="14" width="11.54296875" style="38" customWidth="1"/>
    <col min="15" max="15" width="11.7265625" style="38" customWidth="1"/>
    <col min="16" max="16" width="15.26953125" style="38" customWidth="1"/>
    <col min="17" max="17" width="39.453125" style="43" hidden="1" customWidth="1"/>
    <col min="18" max="22" width="9.26953125" style="43" hidden="1" customWidth="1"/>
    <col min="23" max="23" width="11.54296875" style="43" hidden="1" customWidth="1"/>
    <col min="24" max="30" width="9.26953125" style="43" hidden="1" customWidth="1"/>
    <col min="31" max="31" width="15.54296875" style="43" hidden="1" customWidth="1"/>
    <col min="32" max="32" width="11.453125" style="43" hidden="1" customWidth="1"/>
    <col min="33" max="34" width="9.26953125" style="43" hidden="1" customWidth="1"/>
    <col min="35" max="35" width="12.26953125" style="43" hidden="1" customWidth="1"/>
    <col min="36" max="36" width="11.54296875" style="43" hidden="1" customWidth="1"/>
    <col min="37" max="37" width="32.7265625" style="43" hidden="1" customWidth="1"/>
    <col min="38" max="38" width="6.54296875" style="43" hidden="1" customWidth="1"/>
    <col min="39" max="16384" width="8.7265625" style="43" hidden="1"/>
  </cols>
  <sheetData>
    <row r="1" spans="1:50" ht="15.5">
      <c r="A1" s="223" t="str">
        <f>JRF!B6</f>
        <v>ASIA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5"/>
    </row>
    <row r="2" spans="1:50" ht="15.5">
      <c r="A2" s="228" t="str">
        <f>JRF!A2</f>
        <v>Sep'25</v>
      </c>
      <c r="B2" s="224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5"/>
      <c r="T2" s="43" t="s">
        <v>146</v>
      </c>
      <c r="U2" s="43" t="s">
        <v>146</v>
      </c>
      <c r="W2" s="44"/>
      <c r="X2" s="43">
        <v>0</v>
      </c>
      <c r="Y2" s="43">
        <v>2</v>
      </c>
      <c r="AA2" s="43" t="s">
        <v>147</v>
      </c>
      <c r="AB2" s="43">
        <v>2</v>
      </c>
      <c r="AD2" s="43" t="s">
        <v>148</v>
      </c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</row>
    <row r="3" spans="1:50" ht="16.399999999999999" customHeight="1">
      <c r="A3" s="229" t="s">
        <v>43</v>
      </c>
      <c r="B3" s="229"/>
      <c r="C3" s="47" t="str">
        <f>JRF!B3</f>
        <v xml:space="preserve">Non-Reversing </v>
      </c>
      <c r="E3" s="236" t="str">
        <f>IFERROR(VLOOKUP("Inactive account in Use",Checks!R:R,1,0),"")</f>
        <v/>
      </c>
      <c r="F3" s="236"/>
      <c r="G3" s="49"/>
      <c r="H3" s="48"/>
      <c r="I3" s="50"/>
      <c r="J3"/>
      <c r="K3"/>
      <c r="L3" s="48"/>
      <c r="M3" s="48"/>
      <c r="N3" s="48"/>
      <c r="O3" s="48"/>
      <c r="P3" s="51"/>
      <c r="U3" s="43" t="s">
        <v>72</v>
      </c>
      <c r="V3" s="43" t="s">
        <v>149</v>
      </c>
      <c r="W3" s="44">
        <v>130.30000000000001</v>
      </c>
      <c r="X3" s="52">
        <v>1</v>
      </c>
      <c r="Y3" s="43">
        <v>1</v>
      </c>
    </row>
    <row r="4" spans="1:50" ht="16.399999999999999" customHeight="1">
      <c r="A4" s="229" t="s">
        <v>103</v>
      </c>
      <c r="B4" s="229"/>
      <c r="C4" s="47" t="s">
        <v>150</v>
      </c>
      <c r="D4" s="53"/>
      <c r="E4" s="236" t="str">
        <f>IFERROR(VLOOKUP("Inactive Dept Combo Error",Checks!AD:AD,1,0),"")</f>
        <v/>
      </c>
      <c r="F4" s="236"/>
      <c r="G4" s="54"/>
      <c r="H4" s="48"/>
      <c r="I4" s="50" t="s">
        <v>151</v>
      </c>
      <c r="J4" s="48"/>
      <c r="K4" s="48"/>
      <c r="L4" s="48"/>
      <c r="M4" s="48"/>
      <c r="N4" s="48"/>
      <c r="O4" s="48"/>
      <c r="P4" s="51"/>
      <c r="V4" s="43" t="s">
        <v>152</v>
      </c>
      <c r="W4" s="43">
        <v>0</v>
      </c>
      <c r="X4" s="46">
        <v>1</v>
      </c>
      <c r="Y4" s="43">
        <v>1</v>
      </c>
    </row>
    <row r="5" spans="1:50" ht="16.399999999999999" customHeight="1">
      <c r="A5" s="229" t="s">
        <v>153</v>
      </c>
      <c r="B5" s="229"/>
      <c r="C5" s="47" t="s">
        <v>150</v>
      </c>
      <c r="D5" s="55"/>
      <c r="E5" s="236" t="str">
        <f>IFERROR(VLOOKUP("Entry with System fund Dept",Checks!W:W,1,0),"")</f>
        <v/>
      </c>
      <c r="F5" s="236"/>
      <c r="G5" s="54"/>
      <c r="H5" s="48"/>
      <c r="I5" s="50"/>
      <c r="J5" s="48"/>
      <c r="K5" s="48"/>
      <c r="L5" s="48"/>
      <c r="M5" s="48"/>
      <c r="N5" s="48"/>
      <c r="O5" s="48"/>
      <c r="P5" s="51"/>
      <c r="W5" s="44"/>
      <c r="X5" s="46">
        <v>2</v>
      </c>
    </row>
    <row r="6" spans="1:50" ht="16.399999999999999" customHeight="1">
      <c r="A6" s="229" t="s">
        <v>154</v>
      </c>
      <c r="B6" s="229"/>
      <c r="C6" s="75">
        <f>VLOOKUP(JRF!$A$2,Checks!$C$2:$D$23,2,0)</f>
        <v>45930</v>
      </c>
      <c r="D6" s="55"/>
      <c r="E6" s="236" t="str">
        <f>IFERROR(VLOOKUP("Entry in Branch/Satellite BU's",Checks!AL:AL,1,0),"")</f>
        <v/>
      </c>
      <c r="F6" s="236"/>
      <c r="G6" s="54"/>
      <c r="H6" s="48"/>
      <c r="I6" s="50"/>
      <c r="J6" s="48"/>
      <c r="K6" s="48"/>
      <c r="L6" s="48"/>
      <c r="M6" s="48"/>
      <c r="N6" s="48"/>
      <c r="O6" s="48"/>
      <c r="P6" s="51"/>
      <c r="W6" s="43" t="s">
        <v>72</v>
      </c>
    </row>
    <row r="7" spans="1:50" ht="16.399999999999999" customHeight="1">
      <c r="A7" s="47" t="s">
        <v>155</v>
      </c>
      <c r="B7" s="47"/>
      <c r="C7" s="56">
        <f ca="1">TODAY()</f>
        <v>46097</v>
      </c>
      <c r="D7" s="76"/>
      <c r="E7" s="236" t="str">
        <f>IF("Product Code Required"=IFERROR(VLOOKUP("Product Code Required",Checks!CK:CK,1,0),""),"Entry with Product Code","")</f>
        <v>Entry with Product Code</v>
      </c>
      <c r="F7" s="236"/>
      <c r="G7" s="49"/>
      <c r="H7" s="48"/>
      <c r="I7" s="50"/>
      <c r="J7" s="48"/>
      <c r="K7" s="48"/>
      <c r="L7" s="48"/>
      <c r="M7" s="48"/>
      <c r="N7" s="48"/>
      <c r="O7" s="48"/>
      <c r="P7" s="51"/>
      <c r="AK7" s="43" t="b">
        <v>0</v>
      </c>
      <c r="AN7" s="43" t="s">
        <v>72</v>
      </c>
    </row>
    <row r="8" spans="1:50" ht="16.399999999999999" customHeight="1">
      <c r="A8" s="229" t="s">
        <v>156</v>
      </c>
      <c r="B8" s="229"/>
      <c r="C8" s="47" t="e" vm="1">
        <f>ROUND(SUM($G:$G,$N:$N),2)</f>
        <v>#VALUE!</v>
      </c>
      <c r="D8" s="76"/>
      <c r="E8" s="50"/>
      <c r="F8" s="48"/>
      <c r="G8" s="49"/>
      <c r="H8" s="48"/>
      <c r="I8" s="48"/>
      <c r="J8" s="48"/>
      <c r="K8" s="48"/>
      <c r="L8" s="48"/>
      <c r="M8" s="48"/>
      <c r="N8" s="48"/>
      <c r="O8" s="48"/>
      <c r="P8" s="51"/>
      <c r="AK8" s="43" t="s">
        <v>70</v>
      </c>
    </row>
    <row r="9" spans="1:50" ht="16.399999999999999" customHeight="1">
      <c r="A9" s="229" t="s">
        <v>157</v>
      </c>
      <c r="B9" s="229"/>
      <c r="C9" s="47">
        <f>ROUND(SUMIF($G:$G,"&gt;0"),2)</f>
        <v>0</v>
      </c>
      <c r="D9" s="57" t="s">
        <v>148</v>
      </c>
      <c r="E9" s="58"/>
      <c r="F9" s="48"/>
      <c r="G9" s="49"/>
      <c r="H9" s="48"/>
      <c r="I9" s="48"/>
      <c r="J9" s="48"/>
      <c r="K9" s="48"/>
      <c r="L9" s="48"/>
      <c r="M9" s="48"/>
      <c r="N9" s="48"/>
      <c r="O9" s="48"/>
      <c r="P9" s="51"/>
      <c r="AK9" s="59" t="s">
        <v>72</v>
      </c>
      <c r="AN9" s="43">
        <v>0</v>
      </c>
    </row>
    <row r="10" spans="1:50">
      <c r="A10" s="230" t="s">
        <v>158</v>
      </c>
      <c r="B10" s="230"/>
      <c r="C10" s="231" t="s">
        <v>159</v>
      </c>
      <c r="D10" s="231"/>
      <c r="E10" s="230" t="s">
        <v>160</v>
      </c>
      <c r="F10" s="232"/>
      <c r="G10" s="233" t="str">
        <f>JRF!B11</f>
        <v>Aamna Afreen</v>
      </c>
      <c r="H10" s="234"/>
      <c r="I10" s="235"/>
      <c r="J10" s="226" t="s">
        <v>161</v>
      </c>
      <c r="K10" s="227"/>
      <c r="L10" s="60" t="s">
        <v>162</v>
      </c>
      <c r="M10" s="61"/>
      <c r="N10" s="62" t="s">
        <v>163</v>
      </c>
      <c r="O10" s="63"/>
      <c r="P10" s="64" t="s">
        <v>164</v>
      </c>
      <c r="AK10" s="59" t="s">
        <v>165</v>
      </c>
      <c r="AM10" s="59"/>
      <c r="AR10" s="43" t="s">
        <v>72</v>
      </c>
      <c r="AS10" s="43" t="s">
        <v>72</v>
      </c>
    </row>
    <row r="11" spans="1:50" ht="14.65" customHeight="1">
      <c r="A11" s="230" t="s">
        <v>166</v>
      </c>
      <c r="B11" s="230"/>
      <c r="C11" s="238" t="str">
        <f>JRF!$A$16&amp;"_"&amp;JRF!$B$4</f>
        <v>Reclass_Reclass</v>
      </c>
      <c r="D11" s="239"/>
      <c r="E11" s="239"/>
      <c r="F11" s="239"/>
      <c r="G11" s="240"/>
      <c r="H11" s="240"/>
      <c r="I11" s="240"/>
      <c r="J11" s="237" t="s">
        <v>167</v>
      </c>
      <c r="K11" s="237"/>
      <c r="L11" s="241">
        <f>A13</f>
        <v>0</v>
      </c>
      <c r="M11" s="242"/>
      <c r="N11" s="237" t="s">
        <v>168</v>
      </c>
      <c r="O11" s="237"/>
      <c r="P11" s="65"/>
      <c r="AE11" s="43">
        <v>0</v>
      </c>
      <c r="AK11" s="43">
        <v>1</v>
      </c>
      <c r="AN11" s="43">
        <v>0</v>
      </c>
      <c r="AO11" s="43">
        <v>0</v>
      </c>
      <c r="AR11" s="43">
        <v>0</v>
      </c>
      <c r="AS11" s="43">
        <v>0</v>
      </c>
    </row>
    <row r="12" spans="1:50">
      <c r="A12" s="63" t="s">
        <v>169</v>
      </c>
      <c r="B12" s="63" t="s">
        <v>170</v>
      </c>
      <c r="C12" s="63" t="s">
        <v>84</v>
      </c>
      <c r="D12" s="63" t="s">
        <v>171</v>
      </c>
      <c r="E12" s="63" t="s">
        <v>85</v>
      </c>
      <c r="F12" s="63" t="s">
        <v>86</v>
      </c>
      <c r="G12" s="66" t="s">
        <v>77</v>
      </c>
      <c r="H12" s="63" t="s">
        <v>89</v>
      </c>
      <c r="I12" s="63" t="s">
        <v>104</v>
      </c>
      <c r="J12" s="67" t="s">
        <v>172</v>
      </c>
      <c r="K12" s="63" t="s">
        <v>117</v>
      </c>
      <c r="L12" s="63" t="s">
        <v>173</v>
      </c>
      <c r="M12" s="63" t="s">
        <v>174</v>
      </c>
      <c r="N12" s="63" t="s">
        <v>175</v>
      </c>
      <c r="O12" s="63" t="s">
        <v>176</v>
      </c>
      <c r="P12" s="63" t="s">
        <v>177</v>
      </c>
      <c r="T12" s="44"/>
      <c r="AE12" s="43" t="s">
        <v>70</v>
      </c>
      <c r="AF12" s="43" t="s">
        <v>70</v>
      </c>
      <c r="AG12" s="43" t="s">
        <v>178</v>
      </c>
      <c r="AH12" s="68" t="s">
        <v>70</v>
      </c>
      <c r="AI12" s="44" t="e">
        <v>#VALUE!</v>
      </c>
      <c r="AJ12" s="43" t="s">
        <v>179</v>
      </c>
      <c r="AK12" s="43" t="s">
        <v>180</v>
      </c>
      <c r="AL12" s="44" t="s">
        <v>178</v>
      </c>
      <c r="AM12" s="43" t="s">
        <v>181</v>
      </c>
      <c r="AN12" s="43" t="s">
        <v>182</v>
      </c>
      <c r="AO12" s="43" t="s">
        <v>182</v>
      </c>
      <c r="AP12" s="43" t="s">
        <v>183</v>
      </c>
      <c r="AQ12" s="43" t="s">
        <v>182</v>
      </c>
      <c r="AR12" s="43" t="e">
        <v>#VALUE!</v>
      </c>
      <c r="AS12" s="43" t="s">
        <v>72</v>
      </c>
    </row>
    <row r="13" spans="1:50">
      <c r="A13" s="69">
        <f>IF(AND(JRF!B16="",JRF!Q16=""),"#REF!",IF(JRF!$A16=Checks!$K$4,JRF!B16,IF(JRF!$A16=Checks!$K$5,JRF!B16,IF(AND(JRF!$A16=Checks!$K$7,JRF!$Q16=""),JRF!B16,IF(AND(JRF!$A16=Checks!$K$6,JRF!$Q16=""),JRF!$B16,IF(OR(JRF!$A16=Checks!$K$8,JRF!$A16=Checks!$K$6,JRF!$A16=Checks!$K$7,JRF!$A16=Checks!$K$9),HLOOKUP(16,JRF!$13:$314,JRF!AX16,0),HLOOKUP(3,JRF!$13:$314,JRF!AX16,0)))))))</f>
        <v>0</v>
      </c>
      <c r="B13" s="69" t="str">
        <f>IF(AND(JRF!B16="",JRF!Q16=""),"",IF(ISTEXT($A$13),"ACTUAL","-"))</f>
        <v>-</v>
      </c>
      <c r="C13" s="74">
        <f>IF(AND(JRF!B16="",JRF!Q16=""),"",IF(JRF!$A16=Checks!$K$4,JRF!D16,IF(JRF!$A16=Checks!$K$5,JRF!D16,IF(AND(JRF!$A16=Checks!$K$7,JRF!Q16=""),JRF!D16,IF(AND(JRF!$A16=Checks!$K$6,JRF!Q16=""),JRF!D16,IF(OR(JRF!$A16=Checks!$K$8,JRF!$A16=Checks!$K$6,JRF!$A16=Checks!$K$7,JRF!$A16=Checks!$K$9),HLOOKUP(17,JRF!$13:$314,JRF!AX16,0),HLOOKUP(5,JRF!$13:$314,JRF!AX16,0)))))))</f>
        <v>0</v>
      </c>
      <c r="D13" s="69">
        <f>IF(AND(JRF!B16="",JRF!Q16=""),"",IF(JRF!$A16=Checks!$K$4,JRF!C16,IF(JRF!$A16=Checks!$K$5,JRF!C16,IF(AND(JRF!$A16=Checks!$K$7,JRF!Q16=""),JRF!C16,IF(AND(JRF!$A16=Checks!$K$6,JRF!Q16=""),JRF!C16,IF(OR(JRF!$A16=Checks!$K$8,JRF!$A16=Checks!$K$6,JRF!$A16=Checks!$K$7,JRF!$A16=Checks!$K$9),HLOOKUP(18,JRF!$13:$314,JRF!AX16,0),HLOOKUP(4,JRF!$13:$314,JRF!AX16,0)))))))</f>
        <v>0</v>
      </c>
      <c r="E13" s="69" t="str">
        <f>IF(AND(JRF!E16="",JRF!AL16=""),"",IF(OR(JRF!$A16=Checks!$K$4,JRF!$A16=Checks!$K$5),JRF!E16,IF(AND(JRF!$A16=Checks!$K$7,JRF!Q16=""),JRF!E16,IF(AND(JRF!$A16=Checks!$K$6,JRF!Q16=""),JRF!E16,IF(OR(JRF!$A16=Checks!$K$8,JRF!$A16=Checks!$K$6,JRF!$A16=Checks!$K$7,JRF!$A16=Checks!$K$9),JRF!AL16,JRF!E16)))))</f>
        <v/>
      </c>
      <c r="F13" s="69" t="str">
        <f>IF(AND(JRF!F16="",JRF!AV16=""),"",IF(OR(JRF!$A16=Checks!$K$4,JRF!$A16=Checks!$K$5),JRF!F16,IF(AND(JRF!$A16=Checks!$K$7,JRF!Q16=""),JRF!F16,IF(AND(JRF!$A16=Checks!$K$6,JRF!Q16=""),JRF!F16,IF(OR(JRF!$A16=Checks!$K$8,JRF!$A16=Checks!$K$6,JRF!$A16=Checks!$K$7,JRF!$A16=Checks!$K$9),JRF!AV16,JRF!F16)))))</f>
        <v/>
      </c>
      <c r="G13" s="70">
        <f>IF(AND(JRF!B16="",JRF!Q16=""),"",IF(IFERROR(SEARCH("RIR",JRF!A16),0),-JRF!J16,IF(JRF!A16=Checks!$K$10,JRF!J16,IF(JRF!A16=Checks!$K$11,-JRF!J16,IF(JRF!$A16=Checks!$K$4,JRF!J16,IF(JRF!$A16=Checks!$K$5,-JRF!J16,IF(AND(JRF!$A16=Checks!$K$7,JRF!Q16=""),JRF!J16,IF(AND(JRF!$A16=Checks!$K$6,JRF!Q16=""),JRF!J16,IF(OR(JRF!$A16=Checks!$K$8,JRF!$A16=Checks!$K$6,JRF!$A16=Checks!$K$7,JRF!$A16=Checks!$K$9),-HLOOKUP(23,JRF!$13:$314,JRF!AX16,0),HLOOKUP(9,JRF!$13:$314,JRF!AX16,0))))))))))</f>
        <v>0</v>
      </c>
      <c r="H13" s="70">
        <f>IF(AND(JRF!B16="",JRF!Q16=""),"",IF(JRF!$A16=Checks!$K$4,JRF!I16,IF(JRF!$A16=Checks!$K$5,JRF!I16,IF(AND(JRF!$A16=Checks!$K$7,JRF!Q16=""),JRF!I16,IF(AND(JRF!$A16=Checks!$K$6,JRF!Q16=""),JRF!I16,IF(OR(JRF!$A16=Checks!$K$8,JRF!$A16=Checks!$K$6,JRF!$A16=Checks!$K$7,JRF!$A16=Checks!$K$9),HLOOKUP(22,JRF!$13:$314,JRF!AX16,0),HLOOKUP(8,JRF!$13:$314,JRF!AX16,0)))))))</f>
        <v>0</v>
      </c>
      <c r="I13" s="71">
        <f>IF(AND(JRF!B16="",JRF!Q16=""),"",IF(JRF!$A16=Checks!$K$4,JRF!G16,IF(JRF!$A16=Checks!$K$5,JRF!G16,IF(AND(JRF!$A16=Checks!$K$7,JRF!Q16=""),JRF!G16,IF(AND(JRF!$A16=Checks!$K$6,JRF!Q16=""),JRF!G16,IF(OR(JRF!$A16=Checks!$K$8,JRF!$A16=Checks!$K$6,JRF!$A16=Checks!$K$7,JRF!$A16=Checks!$K$9),HLOOKUP(26,JRF!$13:$314,JRF!AX16,0),HLOOKUP(6,JRF!$13:$314,JRF!AX16,0)))))))</f>
        <v>0</v>
      </c>
      <c r="J13" s="72" t="str">
        <f>IF(AND(JRF!AC16="",JRF!AF16=""),"",IF(LEN(JRF!AF16)=0,JRF!AC16,JRF!AF16))</f>
        <v/>
      </c>
      <c r="K13" s="72" t="str">
        <f>IF(JRF!Q16="","",IF(OR(JRF!A16=Checks!$K$4,JRF!A16=Checks!$K$5,JRF!A16=Checks!$K$6),"",IF(JRF!A16=Checks!$K$9,JRF!$B16,IF(OR(JRF!A16=Checks!$K$10,JRF!A16=Checks!$K$11),JRF!Q16,IF(AND(JRF!Q16=JRF!B16,OR(C13=IFERROR(VLOOKUP(C13,Checks!$BY:$BY,1,0),0),C214=IFERROR(VLOOKUP(C214,Checks!$BY:$BY,1,0),0))),A13,IF(JRF!Q16=JRF!B16,"",JRF!B16))))))</f>
        <v/>
      </c>
      <c r="L13" s="200" t="str">
        <f>IF(OR(JRF!X16="",JRF!Z16=""),"",IF(JRF!X16=JRF!Z16,"",'Journal Template'!M13/'Journal Template'!G13))</f>
        <v/>
      </c>
      <c r="M13" s="73" t="str">
        <f>IF(OR(JRF!X16="",JRF!Z16=""),"",IF(JRF!X16=JRF!Z16,"",-JRF!Y16))</f>
        <v/>
      </c>
      <c r="N13" s="72"/>
      <c r="O13" s="69" t="str">
        <f>IF(OR(JRF!X16="",JRF!Z16=""),"ENDBS",IF(JRF!X16=JRF!Z16,"ENDBS",""))</f>
        <v>ENDBS</v>
      </c>
      <c r="P13" s="69"/>
      <c r="AE13" s="43" t="s">
        <v>72</v>
      </c>
      <c r="AF13" s="43" t="s">
        <v>70</v>
      </c>
      <c r="AG13" s="43" t="s">
        <v>178</v>
      </c>
      <c r="AH13" s="68" t="s">
        <v>70</v>
      </c>
      <c r="AI13" s="44">
        <v>-130.30000000000001</v>
      </c>
      <c r="AJ13" s="43" t="s">
        <v>179</v>
      </c>
      <c r="AK13" s="43" t="s">
        <v>184</v>
      </c>
      <c r="AL13" s="44" t="s">
        <v>178</v>
      </c>
      <c r="AM13" s="43" t="s">
        <v>185</v>
      </c>
      <c r="AN13" s="43" t="s">
        <v>182</v>
      </c>
      <c r="AO13" s="43" t="s">
        <v>182</v>
      </c>
      <c r="AP13" s="43" t="s">
        <v>186</v>
      </c>
      <c r="AQ13" s="43" t="s">
        <v>183</v>
      </c>
      <c r="AR13" s="43" t="e">
        <v>#VALUE!</v>
      </c>
      <c r="AS13" s="43" t="s">
        <v>72</v>
      </c>
      <c r="AT13" s="44"/>
      <c r="AU13" s="44"/>
      <c r="AV13" s="44"/>
      <c r="AW13" s="44"/>
      <c r="AX13" s="44"/>
    </row>
    <row r="14" spans="1:50">
      <c r="A14" s="69" t="e" vm="2">
        <f>IF(AND(JRF!B17="",JRF!Q17=""),"#REF!",IF(JRF!$A17=Checks!$K$4,JRF!B17,IF(JRF!$A17=Checks!$K$5,JRF!B17,IF(AND(JRF!$A17=Checks!$K$7,JRF!$Q17=""),JRF!B17,IF(AND(JRF!$A17=Checks!$K$6,JRF!$Q17=""),JRF!$B17,IF(OR(JRF!$A17=Checks!$K$8,JRF!$A17=Checks!$K$6,JRF!$A17=Checks!$K$7,JRF!$A17=Checks!$K$9),HLOOKUP(16,JRF!$13:$314,JRF!AX17,0),HLOOKUP(3,JRF!$13:$314,JRF!AX17,0)))))))</f>
        <v>#VALUE!</v>
      </c>
      <c r="B14" s="69" t="str">
        <f>IF(AND(JRF!B17="",JRF!Q17=""),"",IF(ISTEXT($A$13),"ACTUAL","-"))</f>
        <v>-</v>
      </c>
      <c r="C14" s="74" t="e" vm="2">
        <f>IF(AND(JRF!B17="",JRF!Q17=""),"",IF(JRF!$A17=Checks!$K$4,JRF!D17,IF(JRF!$A17=Checks!$K$5,JRF!D17,IF(AND(JRF!$A17=Checks!$K$7,JRF!Q17=""),JRF!D17,IF(AND(JRF!$A17=Checks!$K$6,JRF!Q17=""),JRF!D17,IF(OR(JRF!$A17=Checks!$K$8,JRF!$A17=Checks!$K$6,JRF!$A17=Checks!$K$7,JRF!$A17=Checks!$K$9),HLOOKUP(17,JRF!$13:$314,JRF!AX17,0),HLOOKUP(5,JRF!$13:$314,JRF!AX17,0)))))))</f>
        <v>#VALUE!</v>
      </c>
      <c r="D14" s="69" t="e" vm="2">
        <f>IF(AND(JRF!B17="",JRF!Q17=""),"",IF(JRF!$A17=Checks!$K$4,JRF!C17,IF(JRF!$A17=Checks!$K$5,JRF!C17,IF(AND(JRF!$A17=Checks!$K$7,JRF!Q17=""),JRF!C17,IF(AND(JRF!$A17=Checks!$K$6,JRF!Q17=""),JRF!C17,IF(OR(JRF!$A17=Checks!$K$8,JRF!$A17=Checks!$K$6,JRF!$A17=Checks!$K$7,JRF!$A17=Checks!$K$9),HLOOKUP(18,JRF!$13:$314,JRF!AX17,0),HLOOKUP(4,JRF!$13:$314,JRF!AX17,0)))))))</f>
        <v>#VALUE!</v>
      </c>
      <c r="E14" s="69" t="str">
        <f>IF(AND(JRF!E17="",JRF!AL17=""),"",IF(OR(JRF!$A17=Checks!$K$4,JRF!$A17=Checks!$K$5),JRF!E17,IF(AND(JRF!$A17=Checks!$K$7,JRF!Q17=""),JRF!E17,IF(AND(JRF!$A17=Checks!$K$6,JRF!Q17=""),JRF!E17,IF(OR(JRF!$A17=Checks!$K$8,JRF!$A17=Checks!$K$6,JRF!$A17=Checks!$K$7,JRF!$A17=Checks!$K$9),JRF!AL17,JRF!E17)))))</f>
        <v/>
      </c>
      <c r="F14" s="69" t="str">
        <f>IF(AND(JRF!F17="",JRF!AV17=""),"",IF(OR(JRF!$A17=Checks!$K$4,JRF!$A17=Checks!$K$5),JRF!F17,IF(AND(JRF!$A17=Checks!$K$7,JRF!Q17=""),JRF!F17,IF(AND(JRF!$A17=Checks!$K$6,JRF!Q17=""),JRF!F17,IF(OR(JRF!$A17=Checks!$K$8,JRF!$A17=Checks!$K$6,JRF!$A17=Checks!$K$7,JRF!$A17=Checks!$K$9),JRF!AV17,JRF!F17)))))</f>
        <v/>
      </c>
      <c r="G14" s="70" t="e" vm="2">
        <f>IF(AND(JRF!B17="",JRF!Q17=""),"",IF(IFERROR(SEARCH("RIR",JRF!A17),0),-JRF!J17,IF(JRF!A17=Checks!$K$10,JRF!J17,IF(JRF!A17=Checks!$K$11,-JRF!J17,IF(JRF!$A17=Checks!$K$4,JRF!J17,IF(JRF!$A17=Checks!$K$5,-JRF!J17,IF(AND(JRF!$A17=Checks!$K$7,JRF!Q17=""),JRF!J17,IF(AND(JRF!$A17=Checks!$K$6,JRF!Q17=""),JRF!J17,IF(OR(JRF!$A17=Checks!$K$8,JRF!$A17=Checks!$K$6,JRF!$A17=Checks!$K$7,JRF!$A17=Checks!$K$9),-HLOOKUP(23,JRF!$13:$314,JRF!AX17,0),HLOOKUP(9,JRF!$13:$314,JRF!AX17,0))))))))))</f>
        <v>#VALUE!</v>
      </c>
      <c r="H14" s="70" t="e" vm="2">
        <f>IF(AND(JRF!B17="",JRF!Q17=""),"",IF(JRF!$A17=Checks!$K$4,JRF!I17,IF(JRF!$A17=Checks!$K$5,JRF!I17,IF(AND(JRF!$A17=Checks!$K$7,JRF!Q17=""),JRF!I17,IF(AND(JRF!$A17=Checks!$K$6,JRF!Q17=""),JRF!I17,IF(OR(JRF!$A17=Checks!$K$8,JRF!$A17=Checks!$K$6,JRF!$A17=Checks!$K$7,JRF!$A17=Checks!$K$9),HLOOKUP(22,JRF!$13:$314,JRF!AX17,0),HLOOKUP(8,JRF!$13:$314,JRF!AX17,0)))))))</f>
        <v>#VALUE!</v>
      </c>
      <c r="I14" s="71" t="e" vm="2">
        <f>IF(AND(JRF!B17="",JRF!Q17=""),"",IF(JRF!$A17=Checks!$K$4,JRF!G17,IF(JRF!$A17=Checks!$K$5,JRF!G17,IF(AND(JRF!$A17=Checks!$K$7,JRF!Q17=""),JRF!G17,IF(AND(JRF!$A17=Checks!$K$6,JRF!Q17=""),JRF!G17,IF(OR(JRF!$A17=Checks!$K$8,JRF!$A17=Checks!$K$6,JRF!$A17=Checks!$K$7,JRF!$A17=Checks!$K$9),HLOOKUP(26,JRF!$13:$314,JRF!AX17,0),HLOOKUP(6,JRF!$13:$314,JRF!AX17,0)))))))</f>
        <v>#VALUE!</v>
      </c>
      <c r="J14" s="72" t="str">
        <f>IF(AND(JRF!AC17="",JRF!AF17=""),"",IF(LEN(JRF!AF17)=0,JRF!AC17,JRF!AF17))</f>
        <v/>
      </c>
      <c r="K14" s="72" t="str">
        <f>IF(JRF!Q17="","",IF(OR(JRF!A17=Checks!$K$4,JRF!A17=Checks!$K$5,JRF!A17=Checks!$K$6),"",IF(JRF!A17=Checks!$K$9,JRF!$B17,IF(OR(JRF!A17=Checks!$K$10,JRF!A17=Checks!$K$11),JRF!Q17,IF(AND(JRF!Q17=JRF!B17,OR(C14=IFERROR(VLOOKUP(C14,Checks!$BY:$BY,1,0),0),C215=IFERROR(VLOOKUP(C215,Checks!$BY:$BY,1,0),0))),A14,IF(JRF!Q17=JRF!B17,"",JRF!B17))))))</f>
        <v/>
      </c>
      <c r="L14" s="200" t="str">
        <f>IF(OR(JRF!X17="",JRF!Z17=""),"",IF(JRF!X17=JRF!Z17,"",'Journal Template'!M14/'Journal Template'!G14))</f>
        <v/>
      </c>
      <c r="M14" s="73" t="str">
        <f>IF(OR(JRF!X17="",JRF!Z17=""),"",IF(JRF!X17=JRF!Z17,"",-JRF!Y17))</f>
        <v/>
      </c>
      <c r="N14" s="72"/>
      <c r="O14" s="69" t="str">
        <f>IF(OR(JRF!X17="",JRF!Z17=""),"ENDBS",IF(JRF!X17=JRF!Z17,"ENDBS",""))</f>
        <v>ENDBS</v>
      </c>
      <c r="P14" s="69"/>
      <c r="AE14" s="43" t="s">
        <v>72</v>
      </c>
      <c r="AF14" s="43" t="s">
        <v>70</v>
      </c>
      <c r="AG14" s="43" t="s">
        <v>178</v>
      </c>
      <c r="AH14" s="68" t="s">
        <v>70</v>
      </c>
      <c r="AI14" s="44">
        <v>-130.30000000000001</v>
      </c>
      <c r="AJ14" s="43" t="s">
        <v>179</v>
      </c>
      <c r="AK14" s="43" t="s">
        <v>184</v>
      </c>
      <c r="AL14" s="44" t="s">
        <v>178</v>
      </c>
      <c r="AM14" s="43" t="s">
        <v>185</v>
      </c>
      <c r="AN14" s="43" t="s">
        <v>182</v>
      </c>
      <c r="AO14" s="43" t="s">
        <v>182</v>
      </c>
      <c r="AP14" s="43" t="s">
        <v>186</v>
      </c>
      <c r="AQ14" s="43" t="s">
        <v>183</v>
      </c>
      <c r="AR14" s="43" t="e">
        <v>#VALUE!</v>
      </c>
      <c r="AS14" s="43" t="s">
        <v>72</v>
      </c>
      <c r="AT14" s="44"/>
      <c r="AU14" s="44"/>
      <c r="AV14" s="44"/>
      <c r="AW14" s="44"/>
      <c r="AX14" s="44"/>
    </row>
    <row r="15" spans="1:50">
      <c r="A15" s="69" t="e" vm="2">
        <f>IF(AND(JRF!B18="",JRF!Q18=""),"#REF!",IF(JRF!$A18=Checks!$K$4,JRF!B18,IF(JRF!$A18=Checks!$K$5,JRF!B18,IF(AND(JRF!$A18=Checks!$K$7,JRF!$Q18=""),JRF!B18,IF(AND(JRF!$A18=Checks!$K$6,JRF!$Q18=""),JRF!$B18,IF(OR(JRF!$A18=Checks!$K$8,JRF!$A18=Checks!$K$6,JRF!$A18=Checks!$K$7,JRF!$A18=Checks!$K$9),HLOOKUP(16,JRF!$13:$314,JRF!AX18,0),HLOOKUP(3,JRF!$13:$314,JRF!AX18,0)))))))</f>
        <v>#VALUE!</v>
      </c>
      <c r="B15" s="69" t="str">
        <f>IF(AND(JRF!B18="",JRF!Q18=""),"",IF(ISTEXT($A$13),"ACTUAL","-"))</f>
        <v>-</v>
      </c>
      <c r="C15" s="74" t="e" vm="2">
        <f>IF(AND(JRF!B18="",JRF!Q18=""),"",IF(JRF!$A18=Checks!$K$4,JRF!D18,IF(JRF!$A18=Checks!$K$5,JRF!D18,IF(AND(JRF!$A18=Checks!$K$7,JRF!Q18=""),JRF!D18,IF(AND(JRF!$A18=Checks!$K$6,JRF!Q18=""),JRF!D18,IF(OR(JRF!$A18=Checks!$K$8,JRF!$A18=Checks!$K$6,JRF!$A18=Checks!$K$7,JRF!$A18=Checks!$K$9),HLOOKUP(17,JRF!$13:$314,JRF!AX18,0),HLOOKUP(5,JRF!$13:$314,JRF!AX18,0)))))))</f>
        <v>#VALUE!</v>
      </c>
      <c r="D15" s="69" t="e" vm="2">
        <f>IF(AND(JRF!B18="",JRF!Q18=""),"",IF(JRF!$A18=Checks!$K$4,JRF!C18,IF(JRF!$A18=Checks!$K$5,JRF!C18,IF(AND(JRF!$A18=Checks!$K$7,JRF!Q18=""),JRF!C18,IF(AND(JRF!$A18=Checks!$K$6,JRF!Q18=""),JRF!C18,IF(OR(JRF!$A18=Checks!$K$8,JRF!$A18=Checks!$K$6,JRF!$A18=Checks!$K$7,JRF!$A18=Checks!$K$9),HLOOKUP(18,JRF!$13:$314,JRF!AX18,0),HLOOKUP(4,JRF!$13:$314,JRF!AX18,0)))))))</f>
        <v>#VALUE!</v>
      </c>
      <c r="E15" s="69" t="str">
        <f>IF(AND(JRF!E18="",JRF!AL18=""),"",IF(OR(JRF!$A18=Checks!$K$4,JRF!$A18=Checks!$K$5),JRF!E18,IF(AND(JRF!$A18=Checks!$K$7,JRF!Q18=""),JRF!E18,IF(AND(JRF!$A18=Checks!$K$6,JRF!Q18=""),JRF!E18,IF(OR(JRF!$A18=Checks!$K$8,JRF!$A18=Checks!$K$6,JRF!$A18=Checks!$K$7,JRF!$A18=Checks!$K$9),JRF!AL18,JRF!E18)))))</f>
        <v/>
      </c>
      <c r="F15" s="69" t="str">
        <f>IF(AND(JRF!F18="",JRF!AV18=""),"",IF(OR(JRF!$A18=Checks!$K$4,JRF!$A18=Checks!$K$5),JRF!F18,IF(AND(JRF!$A18=Checks!$K$7,JRF!Q18=""),JRF!F18,IF(AND(JRF!$A18=Checks!$K$6,JRF!Q18=""),JRF!F18,IF(OR(JRF!$A18=Checks!$K$8,JRF!$A18=Checks!$K$6,JRF!$A18=Checks!$K$7,JRF!$A18=Checks!$K$9),JRF!AV18,JRF!F18)))))</f>
        <v/>
      </c>
      <c r="G15" s="70" t="e" vm="2">
        <f>IF(AND(JRF!B18="",JRF!Q18=""),"",IF(IFERROR(SEARCH("RIR",JRF!A18),0),-JRF!J18,IF(JRF!A18=Checks!$K$10,JRF!J18,IF(JRF!A18=Checks!$K$11,-JRF!J18,IF(JRF!$A18=Checks!$K$4,JRF!J18,IF(JRF!$A18=Checks!$K$5,-JRF!J18,IF(AND(JRF!$A18=Checks!$K$7,JRF!Q18=""),JRF!J18,IF(AND(JRF!$A18=Checks!$K$6,JRF!Q18=""),JRF!J18,IF(OR(JRF!$A18=Checks!$K$8,JRF!$A18=Checks!$K$6,JRF!$A18=Checks!$K$7,JRF!$A18=Checks!$K$9),-HLOOKUP(23,JRF!$13:$314,JRF!AX18,0),HLOOKUP(9,JRF!$13:$314,JRF!AX18,0))))))))))</f>
        <v>#VALUE!</v>
      </c>
      <c r="H15" s="70" t="e" vm="2">
        <f>IF(AND(JRF!B18="",JRF!Q18=""),"",IF(JRF!$A18=Checks!$K$4,JRF!I18,IF(JRF!$A18=Checks!$K$5,JRF!I18,IF(AND(JRF!$A18=Checks!$K$7,JRF!Q18=""),JRF!I18,IF(AND(JRF!$A18=Checks!$K$6,JRF!Q18=""),JRF!I18,IF(OR(JRF!$A18=Checks!$K$8,JRF!$A18=Checks!$K$6,JRF!$A18=Checks!$K$7,JRF!$A18=Checks!$K$9),HLOOKUP(22,JRF!$13:$314,JRF!AX18,0),HLOOKUP(8,JRF!$13:$314,JRF!AX18,0)))))))</f>
        <v>#VALUE!</v>
      </c>
      <c r="I15" s="71" t="e" vm="2">
        <f>IF(AND(JRF!B18="",JRF!Q18=""),"",IF(JRF!$A18=Checks!$K$4,JRF!G18,IF(JRF!$A18=Checks!$K$5,JRF!G18,IF(AND(JRF!$A18=Checks!$K$7,JRF!Q18=""),JRF!G18,IF(AND(JRF!$A18=Checks!$K$6,JRF!Q18=""),JRF!G18,IF(OR(JRF!$A18=Checks!$K$8,JRF!$A18=Checks!$K$6,JRF!$A18=Checks!$K$7,JRF!$A18=Checks!$K$9),HLOOKUP(26,JRF!$13:$314,JRF!AX18,0),HLOOKUP(6,JRF!$13:$314,JRF!AX18,0)))))))</f>
        <v>#VALUE!</v>
      </c>
      <c r="J15" s="72" t="str">
        <f>IF(AND(JRF!AC18="",JRF!AF18=""),"",IF(LEN(JRF!AF18)=0,JRF!AC18,JRF!AF18))</f>
        <v/>
      </c>
      <c r="K15" s="72" t="str">
        <f>IF(JRF!Q18="","",IF(OR(JRF!A18=Checks!$K$4,JRF!A18=Checks!$K$5,JRF!A18=Checks!$K$6),"",IF(JRF!A18=Checks!$K$9,JRF!$B18,IF(OR(JRF!A18=Checks!$K$10,JRF!A18=Checks!$K$11),JRF!Q18,IF(AND(JRF!Q18=JRF!B18,OR(C15=IFERROR(VLOOKUP(C15,Checks!$BY:$BY,1,0),0),C216=IFERROR(VLOOKUP(C216,Checks!$BY:$BY,1,0),0))),A15,IF(JRF!Q18=JRF!B18,"",JRF!B18))))))</f>
        <v/>
      </c>
      <c r="L15" s="200" t="str">
        <f>IF(OR(JRF!X18="",JRF!Z18=""),"",IF(JRF!X18=JRF!Z18,"",'Journal Template'!M15/'Journal Template'!G15))</f>
        <v/>
      </c>
      <c r="M15" s="73" t="str">
        <f>IF(OR(JRF!X18="",JRF!Z18=""),"",IF(JRF!X18=JRF!Z18,"",-JRF!Y18))</f>
        <v/>
      </c>
      <c r="N15" s="72"/>
      <c r="O15" s="69" t="str">
        <f>IF(OR(JRF!X18="",JRF!Z18=""),"ENDBS",IF(JRF!X18=JRF!Z18,"ENDBS",""))</f>
        <v>ENDBS</v>
      </c>
      <c r="P15" s="69"/>
      <c r="AE15" s="43" t="s">
        <v>72</v>
      </c>
      <c r="AF15" s="43" t="s">
        <v>70</v>
      </c>
      <c r="AG15" s="43" t="s">
        <v>178</v>
      </c>
      <c r="AH15" s="68" t="s">
        <v>70</v>
      </c>
      <c r="AI15" s="44">
        <v>-130.30000000000001</v>
      </c>
      <c r="AJ15" s="43" t="s">
        <v>179</v>
      </c>
      <c r="AK15" s="43" t="s">
        <v>184</v>
      </c>
      <c r="AL15" s="44" t="s">
        <v>178</v>
      </c>
      <c r="AM15" s="43" t="s">
        <v>185</v>
      </c>
      <c r="AN15" s="43" t="s">
        <v>182</v>
      </c>
      <c r="AO15" s="43" t="s">
        <v>182</v>
      </c>
      <c r="AP15" s="43" t="s">
        <v>186</v>
      </c>
      <c r="AQ15" s="43" t="s">
        <v>183</v>
      </c>
      <c r="AR15" s="43" t="e">
        <v>#VALUE!</v>
      </c>
      <c r="AS15" s="43" t="s">
        <v>72</v>
      </c>
      <c r="AT15" s="44"/>
      <c r="AU15" s="44"/>
      <c r="AV15" s="44"/>
      <c r="AW15" s="44"/>
      <c r="AX15" s="44"/>
    </row>
    <row r="16" spans="1:50">
      <c r="A16" s="69" t="e" vm="2">
        <f>IF(AND(JRF!B19="",JRF!Q19=""),"#REF!",IF(JRF!$A19=Checks!$K$4,JRF!B19,IF(JRF!$A19=Checks!$K$5,JRF!B19,IF(AND(JRF!$A19=Checks!$K$7,JRF!$Q19=""),JRF!B19,IF(AND(JRF!$A19=Checks!$K$6,JRF!$Q19=""),JRF!$B19,IF(OR(JRF!$A19=Checks!$K$8,JRF!$A19=Checks!$K$6,JRF!$A19=Checks!$K$7,JRF!$A19=Checks!$K$9),HLOOKUP(16,JRF!$13:$314,JRF!AX19,0),HLOOKUP(3,JRF!$13:$314,JRF!AX19,0)))))))</f>
        <v>#VALUE!</v>
      </c>
      <c r="B16" s="69" t="str">
        <f>IF(AND(JRF!B19="",JRF!Q19=""),"",IF(ISTEXT($A$13),"ACTUAL","-"))</f>
        <v>-</v>
      </c>
      <c r="C16" s="74" t="e" vm="2">
        <f>IF(AND(JRF!B19="",JRF!Q19=""),"",IF(JRF!$A19=Checks!$K$4,JRF!D19,IF(JRF!$A19=Checks!$K$5,JRF!D19,IF(AND(JRF!$A19=Checks!$K$7,JRF!Q19=""),JRF!D19,IF(AND(JRF!$A19=Checks!$K$6,JRF!Q19=""),JRF!D19,IF(OR(JRF!$A19=Checks!$K$8,JRF!$A19=Checks!$K$6,JRF!$A19=Checks!$K$7,JRF!$A19=Checks!$K$9),HLOOKUP(17,JRF!$13:$314,JRF!AX19,0),HLOOKUP(5,JRF!$13:$314,JRF!AX19,0)))))))</f>
        <v>#VALUE!</v>
      </c>
      <c r="D16" s="69" t="e" vm="2">
        <f>IF(AND(JRF!B19="",JRF!Q19=""),"",IF(JRF!$A19=Checks!$K$4,JRF!C19,IF(JRF!$A19=Checks!$K$5,JRF!C19,IF(AND(JRF!$A19=Checks!$K$7,JRF!Q19=""),JRF!C19,IF(AND(JRF!$A19=Checks!$K$6,JRF!Q19=""),JRF!C19,IF(OR(JRF!$A19=Checks!$K$8,JRF!$A19=Checks!$K$6,JRF!$A19=Checks!$K$7,JRF!$A19=Checks!$K$9),HLOOKUP(18,JRF!$13:$314,JRF!AX19,0),HLOOKUP(4,JRF!$13:$314,JRF!AX19,0)))))))</f>
        <v>#VALUE!</v>
      </c>
      <c r="E16" s="69" t="str">
        <f>IF(AND(JRF!E19="",JRF!AL19=""),"",IF(OR(JRF!$A19=Checks!$K$4,JRF!$A19=Checks!$K$5),JRF!E19,IF(AND(JRF!$A19=Checks!$K$7,JRF!Q19=""),JRF!E19,IF(AND(JRF!$A19=Checks!$K$6,JRF!Q19=""),JRF!E19,IF(OR(JRF!$A19=Checks!$K$8,JRF!$A19=Checks!$K$6,JRF!$A19=Checks!$K$7,JRF!$A19=Checks!$K$9),JRF!AL19,JRF!E19)))))</f>
        <v/>
      </c>
      <c r="F16" s="69" t="str">
        <f>IF(AND(JRF!F19="",JRF!AV19=""),"",IF(OR(JRF!$A19=Checks!$K$4,JRF!$A19=Checks!$K$5),JRF!F19,IF(AND(JRF!$A19=Checks!$K$7,JRF!Q19=""),JRF!F19,IF(AND(JRF!$A19=Checks!$K$6,JRF!Q19=""),JRF!F19,IF(OR(JRF!$A19=Checks!$K$8,JRF!$A19=Checks!$K$6,JRF!$A19=Checks!$K$7,JRF!$A19=Checks!$K$9),JRF!AV19,JRF!F19)))))</f>
        <v/>
      </c>
      <c r="G16" s="70" t="e" vm="2">
        <f>IF(AND(JRF!B19="",JRF!Q19=""),"",IF(IFERROR(SEARCH("RIR",JRF!A19),0),-JRF!J19,IF(JRF!A19=Checks!$K$10,JRF!J19,IF(JRF!A19=Checks!$K$11,-JRF!J19,IF(JRF!$A19=Checks!$K$4,JRF!J19,IF(JRF!$A19=Checks!$K$5,-JRF!J19,IF(AND(JRF!$A19=Checks!$K$7,JRF!Q19=""),JRF!J19,IF(AND(JRF!$A19=Checks!$K$6,JRF!Q19=""),JRF!J19,IF(OR(JRF!$A19=Checks!$K$8,JRF!$A19=Checks!$K$6,JRF!$A19=Checks!$K$7,JRF!$A19=Checks!$K$9),-HLOOKUP(23,JRF!$13:$314,JRF!AX19,0),HLOOKUP(9,JRF!$13:$314,JRF!AX19,0))))))))))</f>
        <v>#VALUE!</v>
      </c>
      <c r="H16" s="70" t="e" vm="2">
        <f>IF(AND(JRF!B19="",JRF!Q19=""),"",IF(JRF!$A19=Checks!$K$4,JRF!I19,IF(JRF!$A19=Checks!$K$5,JRF!I19,IF(AND(JRF!$A19=Checks!$K$7,JRF!Q19=""),JRF!I19,IF(AND(JRF!$A19=Checks!$K$6,JRF!Q19=""),JRF!I19,IF(OR(JRF!$A19=Checks!$K$8,JRF!$A19=Checks!$K$6,JRF!$A19=Checks!$K$7,JRF!$A19=Checks!$K$9),HLOOKUP(22,JRF!$13:$314,JRF!AX19,0),HLOOKUP(8,JRF!$13:$314,JRF!AX19,0)))))))</f>
        <v>#VALUE!</v>
      </c>
      <c r="I16" s="71" t="e" vm="2">
        <f>IF(AND(JRF!B19="",JRF!Q19=""),"",IF(JRF!$A19=Checks!$K$4,JRF!G19,IF(JRF!$A19=Checks!$K$5,JRF!G19,IF(AND(JRF!$A19=Checks!$K$7,JRF!Q19=""),JRF!G19,IF(AND(JRF!$A19=Checks!$K$6,JRF!Q19=""),JRF!G19,IF(OR(JRF!$A19=Checks!$K$8,JRF!$A19=Checks!$K$6,JRF!$A19=Checks!$K$7,JRF!$A19=Checks!$K$9),HLOOKUP(26,JRF!$13:$314,JRF!AX19,0),HLOOKUP(6,JRF!$13:$314,JRF!AX19,0)))))))</f>
        <v>#VALUE!</v>
      </c>
      <c r="J16" s="72" t="str">
        <f>IF(AND(JRF!AC19="",JRF!AF19=""),"",IF(LEN(JRF!AF19)=0,JRF!AC19,JRF!AF19))</f>
        <v/>
      </c>
      <c r="K16" s="72" t="str">
        <f>IF(JRF!Q19="","",IF(OR(JRF!A19=Checks!$K$4,JRF!A19=Checks!$K$5,JRF!A19=Checks!$K$6),"",IF(JRF!A19=Checks!$K$9,JRF!$B19,IF(OR(JRF!A19=Checks!$K$10,JRF!A19=Checks!$K$11),JRF!Q19,IF(AND(JRF!Q19=JRF!B19,OR(C16=IFERROR(VLOOKUP(C16,Checks!$BY:$BY,1,0),0),C217=IFERROR(VLOOKUP(C217,Checks!$BY:$BY,1,0),0))),A16,IF(JRF!Q19=JRF!B19,"",JRF!B19))))))</f>
        <v/>
      </c>
      <c r="L16" s="200" t="str">
        <f>IF(OR(JRF!X19="",JRF!Z19=""),"",IF(JRF!X19=JRF!Z19,"",'Journal Template'!M16/'Journal Template'!G16))</f>
        <v/>
      </c>
      <c r="M16" s="73" t="str">
        <f>IF(OR(JRF!X19="",JRF!Z19=""),"",IF(JRF!X19=JRF!Z19,"",-JRF!Y19))</f>
        <v/>
      </c>
      <c r="N16" s="72"/>
      <c r="O16" s="69" t="str">
        <f>IF(OR(JRF!X19="",JRF!Z19=""),"ENDBS",IF(JRF!X19=JRF!Z19,"ENDBS",""))</f>
        <v>ENDBS</v>
      </c>
      <c r="P16" s="69"/>
      <c r="AE16" s="43" t="s">
        <v>72</v>
      </c>
      <c r="AF16" s="43" t="s">
        <v>70</v>
      </c>
      <c r="AG16" s="43" t="s">
        <v>178</v>
      </c>
      <c r="AH16" s="68" t="s">
        <v>70</v>
      </c>
      <c r="AI16" s="44">
        <v>-130.30000000000001</v>
      </c>
      <c r="AJ16" s="43" t="s">
        <v>179</v>
      </c>
      <c r="AK16" s="43" t="s">
        <v>184</v>
      </c>
      <c r="AL16" s="44" t="s">
        <v>178</v>
      </c>
      <c r="AM16" s="43" t="s">
        <v>185</v>
      </c>
      <c r="AN16" s="43" t="s">
        <v>182</v>
      </c>
      <c r="AO16" s="43" t="s">
        <v>182</v>
      </c>
      <c r="AP16" s="43" t="s">
        <v>186</v>
      </c>
      <c r="AQ16" s="43" t="s">
        <v>183</v>
      </c>
      <c r="AR16" s="43" t="e">
        <v>#VALUE!</v>
      </c>
      <c r="AS16" s="43" t="s">
        <v>72</v>
      </c>
      <c r="AT16" s="44"/>
      <c r="AU16" s="44"/>
      <c r="AV16" s="44"/>
      <c r="AW16" s="44"/>
      <c r="AX16" s="44"/>
    </row>
    <row r="17" spans="1:50">
      <c r="A17" s="69" t="e" vm="2">
        <f>IF(AND(JRF!B20="",JRF!Q20=""),"#REF!",IF(JRF!$A20=Checks!$K$4,JRF!B20,IF(JRF!$A20=Checks!$K$5,JRF!B20,IF(AND(JRF!$A20=Checks!$K$7,JRF!$Q20=""),JRF!B20,IF(AND(JRF!$A20=Checks!$K$6,JRF!$Q20=""),JRF!$B20,IF(OR(JRF!$A20=Checks!$K$8,JRF!$A20=Checks!$K$6,JRF!$A20=Checks!$K$7,JRF!$A20=Checks!$K$9),HLOOKUP(16,JRF!$13:$314,JRF!AX20,0),HLOOKUP(3,JRF!$13:$314,JRF!AX20,0)))))))</f>
        <v>#VALUE!</v>
      </c>
      <c r="B17" s="69" t="str">
        <f>IF(AND(JRF!B20="",JRF!Q20=""),"",IF(ISTEXT($A$13),"ACTUAL","-"))</f>
        <v>-</v>
      </c>
      <c r="C17" s="74" t="e" vm="2">
        <f>IF(AND(JRF!B20="",JRF!Q20=""),"",IF(JRF!$A20=Checks!$K$4,JRF!D20,IF(JRF!$A20=Checks!$K$5,JRF!D20,IF(AND(JRF!$A20=Checks!$K$7,JRF!Q20=""),JRF!D20,IF(AND(JRF!$A20=Checks!$K$6,JRF!Q20=""),JRF!D20,IF(OR(JRF!$A20=Checks!$K$8,JRF!$A20=Checks!$K$6,JRF!$A20=Checks!$K$7,JRF!$A20=Checks!$K$9),HLOOKUP(17,JRF!$13:$314,JRF!AX20,0),HLOOKUP(5,JRF!$13:$314,JRF!AX20,0)))))))</f>
        <v>#VALUE!</v>
      </c>
      <c r="D17" s="69" t="e" vm="2">
        <f>IF(AND(JRF!B20="",JRF!Q20=""),"",IF(JRF!$A20=Checks!$K$4,JRF!C20,IF(JRF!$A20=Checks!$K$5,JRF!C20,IF(AND(JRF!$A20=Checks!$K$7,JRF!Q20=""),JRF!C20,IF(AND(JRF!$A20=Checks!$K$6,JRF!Q20=""),JRF!C20,IF(OR(JRF!$A20=Checks!$K$8,JRF!$A20=Checks!$K$6,JRF!$A20=Checks!$K$7,JRF!$A20=Checks!$K$9),HLOOKUP(18,JRF!$13:$314,JRF!AX20,0),HLOOKUP(4,JRF!$13:$314,JRF!AX20,0)))))))</f>
        <v>#VALUE!</v>
      </c>
      <c r="E17" s="69" t="str">
        <f>IF(AND(JRF!E20="",JRF!AL20=""),"",IF(OR(JRF!$A20=Checks!$K$4,JRF!$A20=Checks!$K$5),JRF!E20,IF(AND(JRF!$A20=Checks!$K$7,JRF!Q20=""),JRF!E20,IF(AND(JRF!$A20=Checks!$K$6,JRF!Q20=""),JRF!E20,IF(OR(JRF!$A20=Checks!$K$8,JRF!$A20=Checks!$K$6,JRF!$A20=Checks!$K$7,JRF!$A20=Checks!$K$9),JRF!AL20,JRF!E20)))))</f>
        <v/>
      </c>
      <c r="F17" s="69" t="str">
        <f>IF(AND(JRF!F20="",JRF!AV20=""),"",IF(OR(JRF!$A20=Checks!$K$4,JRF!$A20=Checks!$K$5),JRF!F20,IF(AND(JRF!$A20=Checks!$K$7,JRF!Q20=""),JRF!F20,IF(AND(JRF!$A20=Checks!$K$6,JRF!Q20=""),JRF!F20,IF(OR(JRF!$A20=Checks!$K$8,JRF!$A20=Checks!$K$6,JRF!$A20=Checks!$K$7,JRF!$A20=Checks!$K$9),JRF!AV20,JRF!F20)))))</f>
        <v/>
      </c>
      <c r="G17" s="70" t="e" vm="2">
        <f>IF(AND(JRF!B20="",JRF!Q20=""),"",IF(IFERROR(SEARCH("RIR",JRF!A20),0),-JRF!J20,IF(JRF!A20=Checks!$K$10,JRF!J20,IF(JRF!A20=Checks!$K$11,-JRF!J20,IF(JRF!$A20=Checks!$K$4,JRF!J20,IF(JRF!$A20=Checks!$K$5,-JRF!J20,IF(AND(JRF!$A20=Checks!$K$7,JRF!Q20=""),JRF!J20,IF(AND(JRF!$A20=Checks!$K$6,JRF!Q20=""),JRF!J20,IF(OR(JRF!$A20=Checks!$K$8,JRF!$A20=Checks!$K$6,JRF!$A20=Checks!$K$7,JRF!$A20=Checks!$K$9),-HLOOKUP(23,JRF!$13:$314,JRF!AX20,0),HLOOKUP(9,JRF!$13:$314,JRF!AX20,0))))))))))</f>
        <v>#VALUE!</v>
      </c>
      <c r="H17" s="70" t="e" vm="2">
        <f>IF(AND(JRF!B20="",JRF!Q20=""),"",IF(JRF!$A20=Checks!$K$4,JRF!I20,IF(JRF!$A20=Checks!$K$5,JRF!I20,IF(AND(JRF!$A20=Checks!$K$7,JRF!Q20=""),JRF!I20,IF(AND(JRF!$A20=Checks!$K$6,JRF!Q20=""),JRF!I20,IF(OR(JRF!$A20=Checks!$K$8,JRF!$A20=Checks!$K$6,JRF!$A20=Checks!$K$7,JRF!$A20=Checks!$K$9),HLOOKUP(22,JRF!$13:$314,JRF!AX20,0),HLOOKUP(8,JRF!$13:$314,JRF!AX20,0)))))))</f>
        <v>#VALUE!</v>
      </c>
      <c r="I17" s="71" t="e" vm="2">
        <f>IF(AND(JRF!B20="",JRF!Q20=""),"",IF(JRF!$A20=Checks!$K$4,JRF!G20,IF(JRF!$A20=Checks!$K$5,JRF!G20,IF(AND(JRF!$A20=Checks!$K$7,JRF!Q20=""),JRF!G20,IF(AND(JRF!$A20=Checks!$K$6,JRF!Q20=""),JRF!G20,IF(OR(JRF!$A20=Checks!$K$8,JRF!$A20=Checks!$K$6,JRF!$A20=Checks!$K$7,JRF!$A20=Checks!$K$9),HLOOKUP(26,JRF!$13:$314,JRF!AX20,0),HLOOKUP(6,JRF!$13:$314,JRF!AX20,0)))))))</f>
        <v>#VALUE!</v>
      </c>
      <c r="J17" s="72" t="str">
        <f>IF(AND(JRF!AC20="",JRF!AF20=""),"",IF(LEN(JRF!AF20)=0,JRF!AC20,JRF!AF20))</f>
        <v/>
      </c>
      <c r="K17" s="72" t="str">
        <f>IF(JRF!Q20="","",IF(OR(JRF!A20=Checks!$K$4,JRF!A20=Checks!$K$5,JRF!A20=Checks!$K$6),"",IF(JRF!A20=Checks!$K$9,JRF!$B20,IF(OR(JRF!A20=Checks!$K$10,JRF!A20=Checks!$K$11),JRF!Q20,IF(AND(JRF!Q20=JRF!B20,OR(C17=IFERROR(VLOOKUP(C17,Checks!$BY:$BY,1,0),0),C218=IFERROR(VLOOKUP(C218,Checks!$BY:$BY,1,0),0))),A17,IF(JRF!Q20=JRF!B20,"",JRF!B20))))))</f>
        <v/>
      </c>
      <c r="L17" s="200" t="str">
        <f>IF(OR(JRF!X20="",JRF!Z20=""),"",IF(JRF!X20=JRF!Z20,"",'Journal Template'!M17/'Journal Template'!G17))</f>
        <v/>
      </c>
      <c r="M17" s="73" t="str">
        <f>IF(OR(JRF!X20="",JRF!Z20=""),"",IF(JRF!X20=JRF!Z20,"",-JRF!Y20))</f>
        <v/>
      </c>
      <c r="N17" s="72"/>
      <c r="O17" s="69" t="str">
        <f>IF(OR(JRF!X20="",JRF!Z20=""),"ENDBS",IF(JRF!X20=JRF!Z20,"ENDBS",""))</f>
        <v>ENDBS</v>
      </c>
      <c r="P17" s="69"/>
      <c r="AE17" s="43" t="s">
        <v>72</v>
      </c>
      <c r="AF17" s="43" t="s">
        <v>70</v>
      </c>
      <c r="AG17" s="43" t="s">
        <v>178</v>
      </c>
      <c r="AH17" s="68" t="s">
        <v>70</v>
      </c>
      <c r="AI17" s="44">
        <v>-130.30000000000001</v>
      </c>
      <c r="AJ17" s="43" t="s">
        <v>179</v>
      </c>
      <c r="AK17" s="43" t="s">
        <v>184</v>
      </c>
      <c r="AL17" s="44" t="s">
        <v>178</v>
      </c>
      <c r="AM17" s="43" t="s">
        <v>185</v>
      </c>
      <c r="AN17" s="43" t="s">
        <v>182</v>
      </c>
      <c r="AO17" s="43" t="s">
        <v>182</v>
      </c>
      <c r="AP17" s="43" t="s">
        <v>186</v>
      </c>
      <c r="AQ17" s="43" t="s">
        <v>183</v>
      </c>
      <c r="AR17" s="43" t="e">
        <v>#VALUE!</v>
      </c>
      <c r="AS17" s="43" t="s">
        <v>72</v>
      </c>
      <c r="AT17" s="44"/>
      <c r="AU17" s="44"/>
      <c r="AV17" s="44"/>
      <c r="AW17" s="44"/>
      <c r="AX17" s="44"/>
    </row>
    <row r="18" spans="1:50">
      <c r="A18" s="69" t="e" vm="2">
        <f>IF(AND(JRF!B21="",JRF!Q21=""),"#REF!",IF(JRF!$A21=Checks!$K$4,JRF!B21,IF(JRF!$A21=Checks!$K$5,JRF!B21,IF(AND(JRF!$A21=Checks!$K$7,JRF!$Q21=""),JRF!B21,IF(AND(JRF!$A21=Checks!$K$6,JRF!$Q21=""),JRF!$B21,IF(OR(JRF!$A21=Checks!$K$8,JRF!$A21=Checks!$K$6,JRF!$A21=Checks!$K$7,JRF!$A21=Checks!$K$9),HLOOKUP(16,JRF!$13:$314,JRF!AX21,0),HLOOKUP(3,JRF!$13:$314,JRF!AX21,0)))))))</f>
        <v>#VALUE!</v>
      </c>
      <c r="B18" s="69" t="str">
        <f>IF(AND(JRF!B21="",JRF!Q21=""),"",IF(ISTEXT($A$13),"ACTUAL","-"))</f>
        <v>-</v>
      </c>
      <c r="C18" s="74" t="e" vm="2">
        <f>IF(AND(JRF!B21="",JRF!Q21=""),"",IF(JRF!$A21=Checks!$K$4,JRF!D21,IF(JRF!$A21=Checks!$K$5,JRF!D21,IF(AND(JRF!$A21=Checks!$K$7,JRF!Q21=""),JRF!D21,IF(AND(JRF!$A21=Checks!$K$6,JRF!Q21=""),JRF!D21,IF(OR(JRF!$A21=Checks!$K$8,JRF!$A21=Checks!$K$6,JRF!$A21=Checks!$K$7,JRF!$A21=Checks!$K$9),HLOOKUP(17,JRF!$13:$314,JRF!AX21,0),HLOOKUP(5,JRF!$13:$314,JRF!AX21,0)))))))</f>
        <v>#VALUE!</v>
      </c>
      <c r="D18" s="69" t="e" vm="2">
        <f>IF(AND(JRF!B21="",JRF!Q21=""),"",IF(JRF!$A21=Checks!$K$4,JRF!C21,IF(JRF!$A21=Checks!$K$5,JRF!C21,IF(AND(JRF!$A21=Checks!$K$7,JRF!Q21=""),JRF!C21,IF(AND(JRF!$A21=Checks!$K$6,JRF!Q21=""),JRF!C21,IF(OR(JRF!$A21=Checks!$K$8,JRF!$A21=Checks!$K$6,JRF!$A21=Checks!$K$7,JRF!$A21=Checks!$K$9),HLOOKUP(18,JRF!$13:$314,JRF!AX21,0),HLOOKUP(4,JRF!$13:$314,JRF!AX21,0)))))))</f>
        <v>#VALUE!</v>
      </c>
      <c r="E18" s="69" t="str">
        <f>IF(AND(JRF!E21="",JRF!AL21=""),"",IF(OR(JRF!$A21=Checks!$K$4,JRF!$A21=Checks!$K$5),JRF!E21,IF(AND(JRF!$A21=Checks!$K$7,JRF!Q21=""),JRF!E21,IF(AND(JRF!$A21=Checks!$K$6,JRF!Q21=""),JRF!E21,IF(OR(JRF!$A21=Checks!$K$8,JRF!$A21=Checks!$K$6,JRF!$A21=Checks!$K$7,JRF!$A21=Checks!$K$9),JRF!AL21,JRF!E21)))))</f>
        <v/>
      </c>
      <c r="F18" s="69" t="str">
        <f>IF(AND(JRF!F21="",JRF!AV21=""),"",IF(OR(JRF!$A21=Checks!$K$4,JRF!$A21=Checks!$K$5),JRF!F21,IF(AND(JRF!$A21=Checks!$K$7,JRF!Q21=""),JRF!F21,IF(AND(JRF!$A21=Checks!$K$6,JRF!Q21=""),JRF!F21,IF(OR(JRF!$A21=Checks!$K$8,JRF!$A21=Checks!$K$6,JRF!$A21=Checks!$K$7,JRF!$A21=Checks!$K$9),JRF!AV21,JRF!F21)))))</f>
        <v/>
      </c>
      <c r="G18" s="70" t="e" vm="2">
        <f>IF(AND(JRF!B21="",JRF!Q21=""),"",IF(IFERROR(SEARCH("RIR",JRF!A21),0),-JRF!J21,IF(JRF!A21=Checks!$K$10,JRF!J21,IF(JRF!A21=Checks!$K$11,-JRF!J21,IF(JRF!$A21=Checks!$K$4,JRF!J21,IF(JRF!$A21=Checks!$K$5,-JRF!J21,IF(AND(JRF!$A21=Checks!$K$7,JRF!Q21=""),JRF!J21,IF(AND(JRF!$A21=Checks!$K$6,JRF!Q21=""),JRF!J21,IF(OR(JRF!$A21=Checks!$K$8,JRF!$A21=Checks!$K$6,JRF!$A21=Checks!$K$7,JRF!$A21=Checks!$K$9),-HLOOKUP(23,JRF!$13:$314,JRF!AX21,0),HLOOKUP(9,JRF!$13:$314,JRF!AX21,0))))))))))</f>
        <v>#VALUE!</v>
      </c>
      <c r="H18" s="70" t="e" vm="2">
        <f>IF(AND(JRF!B21="",JRF!Q21=""),"",IF(JRF!$A21=Checks!$K$4,JRF!I21,IF(JRF!$A21=Checks!$K$5,JRF!I21,IF(AND(JRF!$A21=Checks!$K$7,JRF!Q21=""),JRF!I21,IF(AND(JRF!$A21=Checks!$K$6,JRF!Q21=""),JRF!I21,IF(OR(JRF!$A21=Checks!$K$8,JRF!$A21=Checks!$K$6,JRF!$A21=Checks!$K$7,JRF!$A21=Checks!$K$9),HLOOKUP(22,JRF!$13:$314,JRF!AX21,0),HLOOKUP(8,JRF!$13:$314,JRF!AX21,0)))))))</f>
        <v>#VALUE!</v>
      </c>
      <c r="I18" s="71" t="e" vm="2">
        <f>IF(AND(JRF!B21="",JRF!Q21=""),"",IF(JRF!$A21=Checks!$K$4,JRF!G21,IF(JRF!$A21=Checks!$K$5,JRF!G21,IF(AND(JRF!$A21=Checks!$K$7,JRF!Q21=""),JRF!G21,IF(AND(JRF!$A21=Checks!$K$6,JRF!Q21=""),JRF!G21,IF(OR(JRF!$A21=Checks!$K$8,JRF!$A21=Checks!$K$6,JRF!$A21=Checks!$K$7,JRF!$A21=Checks!$K$9),HLOOKUP(26,JRF!$13:$314,JRF!AX21,0),HLOOKUP(6,JRF!$13:$314,JRF!AX21,0)))))))</f>
        <v>#VALUE!</v>
      </c>
      <c r="J18" s="72" t="str">
        <f>IF(AND(JRF!AC21="",JRF!AF21=""),"",IF(LEN(JRF!AF21)=0,JRF!AC21,JRF!AF21))</f>
        <v/>
      </c>
      <c r="K18" s="72" t="str">
        <f>IF(JRF!Q21="","",IF(OR(JRF!A21=Checks!$K$4,JRF!A21=Checks!$K$5,JRF!A21=Checks!$K$6),"",IF(JRF!A21=Checks!$K$9,JRF!$B21,IF(OR(JRF!A21=Checks!$K$10,JRF!A21=Checks!$K$11),JRF!Q21,IF(AND(JRF!Q21=JRF!B21,OR(C18=IFERROR(VLOOKUP(C18,Checks!$BY:$BY,1,0),0),C219=IFERROR(VLOOKUP(C219,Checks!$BY:$BY,1,0),0))),A18,IF(JRF!Q21=JRF!B21,"",JRF!B21))))))</f>
        <v/>
      </c>
      <c r="L18" s="200" t="str">
        <f>IF(OR(JRF!X21="",JRF!Z21=""),"",IF(JRF!X21=JRF!Z21,"",'Journal Template'!M18/'Journal Template'!G18))</f>
        <v/>
      </c>
      <c r="M18" s="73" t="str">
        <f>IF(OR(JRF!X21="",JRF!Z21=""),"",IF(JRF!X21=JRF!Z21,"",-JRF!Y21))</f>
        <v/>
      </c>
      <c r="N18" s="72"/>
      <c r="O18" s="69" t="str">
        <f>IF(OR(JRF!X21="",JRF!Z21=""),"ENDBS",IF(JRF!X21=JRF!Z21,"ENDBS",""))</f>
        <v>ENDBS</v>
      </c>
      <c r="P18" s="69"/>
      <c r="AE18" s="43" t="s">
        <v>72</v>
      </c>
      <c r="AF18" s="43" t="s">
        <v>70</v>
      </c>
      <c r="AG18" s="43" t="s">
        <v>178</v>
      </c>
      <c r="AH18" s="68" t="s">
        <v>70</v>
      </c>
      <c r="AI18" s="44">
        <v>-130.30000000000001</v>
      </c>
      <c r="AJ18" s="43" t="s">
        <v>179</v>
      </c>
      <c r="AK18" s="43" t="s">
        <v>184</v>
      </c>
      <c r="AL18" s="44" t="s">
        <v>178</v>
      </c>
      <c r="AM18" s="43" t="s">
        <v>185</v>
      </c>
      <c r="AN18" s="43" t="s">
        <v>182</v>
      </c>
      <c r="AO18" s="43" t="s">
        <v>182</v>
      </c>
      <c r="AP18" s="43" t="s">
        <v>186</v>
      </c>
      <c r="AQ18" s="43" t="s">
        <v>183</v>
      </c>
      <c r="AR18" s="43" t="e">
        <v>#VALUE!</v>
      </c>
      <c r="AS18" s="43" t="s">
        <v>72</v>
      </c>
      <c r="AT18" s="44"/>
      <c r="AU18" s="44"/>
      <c r="AV18" s="44"/>
      <c r="AW18" s="44"/>
      <c r="AX18" s="44"/>
    </row>
    <row r="19" spans="1:50">
      <c r="A19" s="69" t="e" vm="2">
        <f>IF(AND(JRF!B22="",JRF!Q22=""),"#REF!",IF(JRF!$A22=Checks!$K$4,JRF!B22,IF(JRF!$A22=Checks!$K$5,JRF!B22,IF(AND(JRF!$A22=Checks!$K$7,JRF!$Q22=""),JRF!B22,IF(AND(JRF!$A22=Checks!$K$6,JRF!$Q22=""),JRF!$B22,IF(OR(JRF!$A22=Checks!$K$8,JRF!$A22=Checks!$K$6,JRF!$A22=Checks!$K$7,JRF!$A22=Checks!$K$9),HLOOKUP(16,JRF!$13:$314,JRF!AX22,0),HLOOKUP(3,JRF!$13:$314,JRF!AX22,0)))))))</f>
        <v>#VALUE!</v>
      </c>
      <c r="B19" s="69" t="str">
        <f>IF(AND(JRF!B22="",JRF!Q22=""),"",IF(ISTEXT($A$13),"ACTUAL","-"))</f>
        <v>-</v>
      </c>
      <c r="C19" s="74" t="e" vm="2">
        <f>IF(AND(JRF!B22="",JRF!Q22=""),"",IF(JRF!$A22=Checks!$K$4,JRF!D22,IF(JRF!$A22=Checks!$K$5,JRF!D22,IF(AND(JRF!$A22=Checks!$K$7,JRF!Q22=""),JRF!D22,IF(AND(JRF!$A22=Checks!$K$6,JRF!Q22=""),JRF!D22,IF(OR(JRF!$A22=Checks!$K$8,JRF!$A22=Checks!$K$6,JRF!$A22=Checks!$K$7,JRF!$A22=Checks!$K$9),HLOOKUP(17,JRF!$13:$314,JRF!AX22,0),HLOOKUP(5,JRF!$13:$314,JRF!AX22,0)))))))</f>
        <v>#VALUE!</v>
      </c>
      <c r="D19" s="69" t="e" vm="2">
        <f>IF(AND(JRF!B22="",JRF!Q22=""),"",IF(JRF!$A22=Checks!$K$4,JRF!C22,IF(JRF!$A22=Checks!$K$5,JRF!C22,IF(AND(JRF!$A22=Checks!$K$7,JRF!Q22=""),JRF!C22,IF(AND(JRF!$A22=Checks!$K$6,JRF!Q22=""),JRF!C22,IF(OR(JRF!$A22=Checks!$K$8,JRF!$A22=Checks!$K$6,JRF!$A22=Checks!$K$7,JRF!$A22=Checks!$K$9),HLOOKUP(18,JRF!$13:$314,JRF!AX22,0),HLOOKUP(4,JRF!$13:$314,JRF!AX22,0)))))))</f>
        <v>#VALUE!</v>
      </c>
      <c r="E19" s="69" t="str">
        <f>IF(AND(JRF!E22="",JRF!AL22=""),"",IF(OR(JRF!$A22=Checks!$K$4,JRF!$A22=Checks!$K$5),JRF!E22,IF(AND(JRF!$A22=Checks!$K$7,JRF!Q22=""),JRF!E22,IF(AND(JRF!$A22=Checks!$K$6,JRF!Q22=""),JRF!E22,IF(OR(JRF!$A22=Checks!$K$8,JRF!$A22=Checks!$K$6,JRF!$A22=Checks!$K$7,JRF!$A22=Checks!$K$9),JRF!AL22,JRF!E22)))))</f>
        <v/>
      </c>
      <c r="F19" s="69" t="str">
        <f>IF(AND(JRF!F22="",JRF!AV22=""),"",IF(OR(JRF!$A22=Checks!$K$4,JRF!$A22=Checks!$K$5),JRF!F22,IF(AND(JRF!$A22=Checks!$K$7,JRF!Q22=""),JRF!F22,IF(AND(JRF!$A22=Checks!$K$6,JRF!Q22=""),JRF!F22,IF(OR(JRF!$A22=Checks!$K$8,JRF!$A22=Checks!$K$6,JRF!$A22=Checks!$K$7,JRF!$A22=Checks!$K$9),JRF!AV22,JRF!F22)))))</f>
        <v/>
      </c>
      <c r="G19" s="70" t="e" vm="2">
        <f>IF(AND(JRF!B22="",JRF!Q22=""),"",IF(IFERROR(SEARCH("RIR",JRF!A22),0),-JRF!J22,IF(JRF!A22=Checks!$K$10,JRF!J22,IF(JRF!A22=Checks!$K$11,-JRF!J22,IF(JRF!$A22=Checks!$K$4,JRF!J22,IF(JRF!$A22=Checks!$K$5,-JRF!J22,IF(AND(JRF!$A22=Checks!$K$7,JRF!Q22=""),JRF!J22,IF(AND(JRF!$A22=Checks!$K$6,JRF!Q22=""),JRF!J22,IF(OR(JRF!$A22=Checks!$K$8,JRF!$A22=Checks!$K$6,JRF!$A22=Checks!$K$7,JRF!$A22=Checks!$K$9),-HLOOKUP(23,JRF!$13:$314,JRF!AX22,0),HLOOKUP(9,JRF!$13:$314,JRF!AX22,0))))))))))</f>
        <v>#VALUE!</v>
      </c>
      <c r="H19" s="70" t="e" vm="2">
        <f>IF(AND(JRF!B22="",JRF!Q22=""),"",IF(JRF!$A22=Checks!$K$4,JRF!I22,IF(JRF!$A22=Checks!$K$5,JRF!I22,IF(AND(JRF!$A22=Checks!$K$7,JRF!Q22=""),JRF!I22,IF(AND(JRF!$A22=Checks!$K$6,JRF!Q22=""),JRF!I22,IF(OR(JRF!$A22=Checks!$K$8,JRF!$A22=Checks!$K$6,JRF!$A22=Checks!$K$7,JRF!$A22=Checks!$K$9),HLOOKUP(22,JRF!$13:$314,JRF!AX22,0),HLOOKUP(8,JRF!$13:$314,JRF!AX22,0)))))))</f>
        <v>#VALUE!</v>
      </c>
      <c r="I19" s="71" t="e" vm="2">
        <f>IF(AND(JRF!B22="",JRF!Q22=""),"",IF(JRF!$A22=Checks!$K$4,JRF!G22,IF(JRF!$A22=Checks!$K$5,JRF!G22,IF(AND(JRF!$A22=Checks!$K$7,JRF!Q22=""),JRF!G22,IF(AND(JRF!$A22=Checks!$K$6,JRF!Q22=""),JRF!G22,IF(OR(JRF!$A22=Checks!$K$8,JRF!$A22=Checks!$K$6,JRF!$A22=Checks!$K$7,JRF!$A22=Checks!$K$9),HLOOKUP(26,JRF!$13:$314,JRF!AX22,0),HLOOKUP(6,JRF!$13:$314,JRF!AX22,0)))))))</f>
        <v>#VALUE!</v>
      </c>
      <c r="J19" s="72" t="str">
        <f>IF(AND(JRF!AC22="",JRF!AF22=""),"",IF(LEN(JRF!AF22)=0,JRF!AC22,JRF!AF22))</f>
        <v/>
      </c>
      <c r="K19" s="72" t="str">
        <f>IF(JRF!Q22="","",IF(OR(JRF!A22=Checks!$K$4,JRF!A22=Checks!$K$5,JRF!A22=Checks!$K$6),"",IF(JRF!A22=Checks!$K$9,JRF!$B22,IF(OR(JRF!A22=Checks!$K$10,JRF!A22=Checks!$K$11),JRF!Q22,IF(AND(JRF!Q22=JRF!B22,OR(C19=IFERROR(VLOOKUP(C19,Checks!$BY:$BY,1,0),0),C220=IFERROR(VLOOKUP(C220,Checks!$BY:$BY,1,0),0))),A19,IF(JRF!Q22=JRF!B22,"",JRF!B22))))))</f>
        <v/>
      </c>
      <c r="L19" s="200" t="str">
        <f>IF(OR(JRF!X22="",JRF!Z22=""),"",IF(JRF!X22=JRF!Z22,"",'Journal Template'!M19/'Journal Template'!G19))</f>
        <v/>
      </c>
      <c r="M19" s="73" t="str">
        <f>IF(OR(JRF!X22="",JRF!Z22=""),"",IF(JRF!X22=JRF!Z22,"",-JRF!Y22))</f>
        <v/>
      </c>
      <c r="N19" s="72"/>
      <c r="O19" s="69" t="str">
        <f>IF(OR(JRF!X22="",JRF!Z22=""),"ENDBS",IF(JRF!X22=JRF!Z22,"ENDBS",""))</f>
        <v>ENDBS</v>
      </c>
      <c r="P19" s="69"/>
      <c r="AE19" s="43" t="s">
        <v>72</v>
      </c>
      <c r="AF19" s="43" t="s">
        <v>70</v>
      </c>
      <c r="AG19" s="43" t="s">
        <v>178</v>
      </c>
      <c r="AH19" s="68" t="s">
        <v>70</v>
      </c>
      <c r="AI19" s="44">
        <v>-130.30000000000001</v>
      </c>
      <c r="AJ19" s="43" t="s">
        <v>179</v>
      </c>
      <c r="AK19" s="43" t="s">
        <v>184</v>
      </c>
      <c r="AL19" s="44" t="s">
        <v>178</v>
      </c>
      <c r="AM19" s="43" t="s">
        <v>185</v>
      </c>
      <c r="AN19" s="43" t="s">
        <v>182</v>
      </c>
      <c r="AO19" s="43" t="s">
        <v>182</v>
      </c>
      <c r="AP19" s="43" t="s">
        <v>186</v>
      </c>
      <c r="AQ19" s="43" t="s">
        <v>183</v>
      </c>
      <c r="AR19" s="43" t="e">
        <v>#VALUE!</v>
      </c>
      <c r="AS19" s="43" t="s">
        <v>72</v>
      </c>
      <c r="AT19" s="44"/>
      <c r="AU19" s="44"/>
      <c r="AV19" s="44"/>
      <c r="AW19" s="44"/>
      <c r="AX19" s="44"/>
    </row>
    <row r="20" spans="1:50">
      <c r="A20" s="69" t="e" vm="2">
        <f>IF(AND(JRF!B23="",JRF!Q23=""),"#REF!",IF(JRF!$A23=Checks!$K$4,JRF!B23,IF(JRF!$A23=Checks!$K$5,JRF!B23,IF(AND(JRF!$A23=Checks!$K$7,JRF!$Q23=""),JRF!B23,IF(AND(JRF!$A23=Checks!$K$6,JRF!$Q23=""),JRF!$B23,IF(OR(JRF!$A23=Checks!$K$8,JRF!$A23=Checks!$K$6,JRF!$A23=Checks!$K$7,JRF!$A23=Checks!$K$9),HLOOKUP(16,JRF!$13:$314,JRF!AX23,0),HLOOKUP(3,JRF!$13:$314,JRF!AX23,0)))))))</f>
        <v>#VALUE!</v>
      </c>
      <c r="B20" s="69" t="str">
        <f>IF(AND(JRF!B23="",JRF!Q23=""),"",IF(ISTEXT($A$13),"ACTUAL","-"))</f>
        <v>-</v>
      </c>
      <c r="C20" s="74" t="e" vm="2">
        <f>IF(AND(JRF!B23="",JRF!Q23=""),"",IF(JRF!$A23=Checks!$K$4,JRF!D23,IF(JRF!$A23=Checks!$K$5,JRF!D23,IF(AND(JRF!$A23=Checks!$K$7,JRF!Q23=""),JRF!D23,IF(AND(JRF!$A23=Checks!$K$6,JRF!Q23=""),JRF!D23,IF(OR(JRF!$A23=Checks!$K$8,JRF!$A23=Checks!$K$6,JRF!$A23=Checks!$K$7,JRF!$A23=Checks!$K$9),HLOOKUP(17,JRF!$13:$314,JRF!AX23,0),HLOOKUP(5,JRF!$13:$314,JRF!AX23,0)))))))</f>
        <v>#VALUE!</v>
      </c>
      <c r="D20" s="69" t="e" vm="2">
        <f>IF(AND(JRF!B23="",JRF!Q23=""),"",IF(JRF!$A23=Checks!$K$4,JRF!C23,IF(JRF!$A23=Checks!$K$5,JRF!C23,IF(AND(JRF!$A23=Checks!$K$7,JRF!Q23=""),JRF!C23,IF(AND(JRF!$A23=Checks!$K$6,JRF!Q23=""),JRF!C23,IF(OR(JRF!$A23=Checks!$K$8,JRF!$A23=Checks!$K$6,JRF!$A23=Checks!$K$7,JRF!$A23=Checks!$K$9),HLOOKUP(18,JRF!$13:$314,JRF!AX23,0),HLOOKUP(4,JRF!$13:$314,JRF!AX23,0)))))))</f>
        <v>#VALUE!</v>
      </c>
      <c r="E20" s="69" t="str">
        <f>IF(AND(JRF!E23="",JRF!AL23=""),"",IF(OR(JRF!$A23=Checks!$K$4,JRF!$A23=Checks!$K$5),JRF!E23,IF(AND(JRF!$A23=Checks!$K$7,JRF!Q23=""),JRF!E23,IF(AND(JRF!$A23=Checks!$K$6,JRF!Q23=""),JRF!E23,IF(OR(JRF!$A23=Checks!$K$8,JRF!$A23=Checks!$K$6,JRF!$A23=Checks!$K$7,JRF!$A23=Checks!$K$9),JRF!AL23,JRF!E23)))))</f>
        <v/>
      </c>
      <c r="F20" s="69" t="str">
        <f>IF(AND(JRF!F23="",JRF!AV23=""),"",IF(OR(JRF!$A23=Checks!$K$4,JRF!$A23=Checks!$K$5),JRF!F23,IF(AND(JRF!$A23=Checks!$K$7,JRF!Q23=""),JRF!F23,IF(AND(JRF!$A23=Checks!$K$6,JRF!Q23=""),JRF!F23,IF(OR(JRF!$A23=Checks!$K$8,JRF!$A23=Checks!$K$6,JRF!$A23=Checks!$K$7,JRF!$A23=Checks!$K$9),JRF!AV23,JRF!F23)))))</f>
        <v/>
      </c>
      <c r="G20" s="70" t="e" vm="2">
        <f>IF(AND(JRF!B23="",JRF!Q23=""),"",IF(IFERROR(SEARCH("RIR",JRF!A23),0),-JRF!J23,IF(JRF!A23=Checks!$K$10,JRF!J23,IF(JRF!A23=Checks!$K$11,-JRF!J23,IF(JRF!$A23=Checks!$K$4,JRF!J23,IF(JRF!$A23=Checks!$K$5,-JRF!J23,IF(AND(JRF!$A23=Checks!$K$7,JRF!Q23=""),JRF!J23,IF(AND(JRF!$A23=Checks!$K$6,JRF!Q23=""),JRF!J23,IF(OR(JRF!$A23=Checks!$K$8,JRF!$A23=Checks!$K$6,JRF!$A23=Checks!$K$7,JRF!$A23=Checks!$K$9),-HLOOKUP(23,JRF!$13:$314,JRF!AX23,0),HLOOKUP(9,JRF!$13:$314,JRF!AX23,0))))))))))</f>
        <v>#VALUE!</v>
      </c>
      <c r="H20" s="70" t="e" vm="2">
        <f>IF(AND(JRF!B23="",JRF!Q23=""),"",IF(JRF!$A23=Checks!$K$4,JRF!I23,IF(JRF!$A23=Checks!$K$5,JRF!I23,IF(AND(JRF!$A23=Checks!$K$7,JRF!Q23=""),JRF!I23,IF(AND(JRF!$A23=Checks!$K$6,JRF!Q23=""),JRF!I23,IF(OR(JRF!$A23=Checks!$K$8,JRF!$A23=Checks!$K$6,JRF!$A23=Checks!$K$7,JRF!$A23=Checks!$K$9),HLOOKUP(22,JRF!$13:$314,JRF!AX23,0),HLOOKUP(8,JRF!$13:$314,JRF!AX23,0)))))))</f>
        <v>#VALUE!</v>
      </c>
      <c r="I20" s="71" t="e" vm="2">
        <f>IF(AND(JRF!B23="",JRF!Q23=""),"",IF(JRF!$A23=Checks!$K$4,JRF!G23,IF(JRF!$A23=Checks!$K$5,JRF!G23,IF(AND(JRF!$A23=Checks!$K$7,JRF!Q23=""),JRF!G23,IF(AND(JRF!$A23=Checks!$K$6,JRF!Q23=""),JRF!G23,IF(OR(JRF!$A23=Checks!$K$8,JRF!$A23=Checks!$K$6,JRF!$A23=Checks!$K$7,JRF!$A23=Checks!$K$9),HLOOKUP(26,JRF!$13:$314,JRF!AX23,0),HLOOKUP(6,JRF!$13:$314,JRF!AX23,0)))))))</f>
        <v>#VALUE!</v>
      </c>
      <c r="J20" s="72" t="str">
        <f>IF(AND(JRF!AC23="",JRF!AF23=""),"",IF(LEN(JRF!AF23)=0,JRF!AC23,JRF!AF23))</f>
        <v/>
      </c>
      <c r="K20" s="72" t="str">
        <f>IF(JRF!Q23="","",IF(OR(JRF!A23=Checks!$K$4,JRF!A23=Checks!$K$5,JRF!A23=Checks!$K$6),"",IF(JRF!A23=Checks!$K$9,JRF!$B23,IF(OR(JRF!A23=Checks!$K$10,JRF!A23=Checks!$K$11),JRF!Q23,IF(AND(JRF!Q23=JRF!B23,OR(C20=IFERROR(VLOOKUP(C20,Checks!$BY:$BY,1,0),0),C221=IFERROR(VLOOKUP(C221,Checks!$BY:$BY,1,0),0))),A20,IF(JRF!Q23=JRF!B23,"",JRF!B23))))))</f>
        <v/>
      </c>
      <c r="L20" s="200" t="str">
        <f>IF(OR(JRF!X23="",JRF!Z23=""),"",IF(JRF!X23=JRF!Z23,"",'Journal Template'!M20/'Journal Template'!G20))</f>
        <v/>
      </c>
      <c r="M20" s="73" t="str">
        <f>IF(OR(JRF!X23="",JRF!Z23=""),"",IF(JRF!X23=JRF!Z23,"",-JRF!Y23))</f>
        <v/>
      </c>
      <c r="N20" s="72"/>
      <c r="O20" s="69" t="str">
        <f>IF(OR(JRF!X23="",JRF!Z23=""),"ENDBS",IF(JRF!X23=JRF!Z23,"ENDBS",""))</f>
        <v>ENDBS</v>
      </c>
      <c r="P20" s="69"/>
      <c r="AE20" s="43" t="s">
        <v>72</v>
      </c>
      <c r="AF20" s="43" t="s">
        <v>70</v>
      </c>
      <c r="AG20" s="43" t="s">
        <v>178</v>
      </c>
      <c r="AH20" s="68" t="s">
        <v>70</v>
      </c>
      <c r="AI20" s="44">
        <v>-130.30000000000001</v>
      </c>
      <c r="AJ20" s="43" t="s">
        <v>179</v>
      </c>
      <c r="AK20" s="43" t="s">
        <v>184</v>
      </c>
      <c r="AL20" s="44" t="s">
        <v>178</v>
      </c>
      <c r="AM20" s="43" t="s">
        <v>185</v>
      </c>
      <c r="AN20" s="43" t="s">
        <v>182</v>
      </c>
      <c r="AO20" s="43" t="s">
        <v>182</v>
      </c>
      <c r="AP20" s="43" t="s">
        <v>186</v>
      </c>
      <c r="AQ20" s="43" t="s">
        <v>183</v>
      </c>
      <c r="AR20" s="43" t="e">
        <v>#VALUE!</v>
      </c>
      <c r="AS20" s="43" t="s">
        <v>72</v>
      </c>
      <c r="AT20" s="44"/>
      <c r="AU20" s="44"/>
      <c r="AV20" s="44"/>
      <c r="AW20" s="44"/>
      <c r="AX20" s="44"/>
    </row>
    <row r="21" spans="1:50">
      <c r="A21" s="69" t="e" vm="2">
        <f>IF(AND(JRF!B24="",JRF!Q24=""),"#REF!",IF(JRF!$A24=Checks!$K$4,JRF!B24,IF(JRF!$A24=Checks!$K$5,JRF!B24,IF(AND(JRF!$A24=Checks!$K$7,JRF!$Q24=""),JRF!B24,IF(AND(JRF!$A24=Checks!$K$6,JRF!$Q24=""),JRF!$B24,IF(OR(JRF!$A24=Checks!$K$8,JRF!$A24=Checks!$K$6,JRF!$A24=Checks!$K$7,JRF!$A24=Checks!$K$9),HLOOKUP(16,JRF!$13:$314,JRF!AX24,0),HLOOKUP(3,JRF!$13:$314,JRF!AX24,0)))))))</f>
        <v>#VALUE!</v>
      </c>
      <c r="B21" s="69" t="str">
        <f>IF(AND(JRF!B24="",JRF!Q24=""),"",IF(ISTEXT($A$13),"ACTUAL","-"))</f>
        <v>-</v>
      </c>
      <c r="C21" s="74" t="e" vm="2">
        <f>IF(AND(JRF!B24="",JRF!Q24=""),"",IF(JRF!$A24=Checks!$K$4,JRF!D24,IF(JRF!$A24=Checks!$K$5,JRF!D24,IF(AND(JRF!$A24=Checks!$K$7,JRF!Q24=""),JRF!D24,IF(AND(JRF!$A24=Checks!$K$6,JRF!Q24=""),JRF!D24,IF(OR(JRF!$A24=Checks!$K$8,JRF!$A24=Checks!$K$6,JRF!$A24=Checks!$K$7,JRF!$A24=Checks!$K$9),HLOOKUP(17,JRF!$13:$314,JRF!AX24,0),HLOOKUP(5,JRF!$13:$314,JRF!AX24,0)))))))</f>
        <v>#VALUE!</v>
      </c>
      <c r="D21" s="69" t="e" vm="2">
        <f>IF(AND(JRF!B24="",JRF!Q24=""),"",IF(JRF!$A24=Checks!$K$4,JRF!C24,IF(JRF!$A24=Checks!$K$5,JRF!C24,IF(AND(JRF!$A24=Checks!$K$7,JRF!Q24=""),JRF!C24,IF(AND(JRF!$A24=Checks!$K$6,JRF!Q24=""),JRF!C24,IF(OR(JRF!$A24=Checks!$K$8,JRF!$A24=Checks!$K$6,JRF!$A24=Checks!$K$7,JRF!$A24=Checks!$K$9),HLOOKUP(18,JRF!$13:$314,JRF!AX24,0),HLOOKUP(4,JRF!$13:$314,JRF!AX24,0)))))))</f>
        <v>#VALUE!</v>
      </c>
      <c r="E21" s="69" t="str">
        <f>IF(AND(JRF!E24="",JRF!AL24=""),"",IF(OR(JRF!$A24=Checks!$K$4,JRF!$A24=Checks!$K$5),JRF!E24,IF(AND(JRF!$A24=Checks!$K$7,JRF!Q24=""),JRF!E24,IF(AND(JRF!$A24=Checks!$K$6,JRF!Q24=""),JRF!E24,IF(OR(JRF!$A24=Checks!$K$8,JRF!$A24=Checks!$K$6,JRF!$A24=Checks!$K$7,JRF!$A24=Checks!$K$9),JRF!AL24,JRF!E24)))))</f>
        <v/>
      </c>
      <c r="F21" s="69" t="str">
        <f>IF(AND(JRF!F24="",JRF!AV24=""),"",IF(OR(JRF!$A24=Checks!$K$4,JRF!$A24=Checks!$K$5),JRF!F24,IF(AND(JRF!$A24=Checks!$K$7,JRF!Q24=""),JRF!F24,IF(AND(JRF!$A24=Checks!$K$6,JRF!Q24=""),JRF!F24,IF(OR(JRF!$A24=Checks!$K$8,JRF!$A24=Checks!$K$6,JRF!$A24=Checks!$K$7,JRF!$A24=Checks!$K$9),JRF!AV24,JRF!F24)))))</f>
        <v/>
      </c>
      <c r="G21" s="70" t="e" vm="2">
        <f>IF(AND(JRF!B24="",JRF!Q24=""),"",IF(IFERROR(SEARCH("RIR",JRF!A24),0),-JRF!J24,IF(JRF!A24=Checks!$K$10,JRF!J24,IF(JRF!A24=Checks!$K$11,-JRF!J24,IF(JRF!$A24=Checks!$K$4,JRF!J24,IF(JRF!$A24=Checks!$K$5,-JRF!J24,IF(AND(JRF!$A24=Checks!$K$7,JRF!Q24=""),JRF!J24,IF(AND(JRF!$A24=Checks!$K$6,JRF!Q24=""),JRF!J24,IF(OR(JRF!$A24=Checks!$K$8,JRF!$A24=Checks!$K$6,JRF!$A24=Checks!$K$7,JRF!$A24=Checks!$K$9),-HLOOKUP(23,JRF!$13:$314,JRF!AX24,0),HLOOKUP(9,JRF!$13:$314,JRF!AX24,0))))))))))</f>
        <v>#VALUE!</v>
      </c>
      <c r="H21" s="70" t="e" vm="2">
        <f>IF(AND(JRF!B24="",JRF!Q24=""),"",IF(JRF!$A24=Checks!$K$4,JRF!I24,IF(JRF!$A24=Checks!$K$5,JRF!I24,IF(AND(JRF!$A24=Checks!$K$7,JRF!Q24=""),JRF!I24,IF(AND(JRF!$A24=Checks!$K$6,JRF!Q24=""),JRF!I24,IF(OR(JRF!$A24=Checks!$K$8,JRF!$A24=Checks!$K$6,JRF!$A24=Checks!$K$7,JRF!$A24=Checks!$K$9),HLOOKUP(22,JRF!$13:$314,JRF!AX24,0),HLOOKUP(8,JRF!$13:$314,JRF!AX24,0)))))))</f>
        <v>#VALUE!</v>
      </c>
      <c r="I21" s="71" t="e" vm="2">
        <f>IF(AND(JRF!B24="",JRF!Q24=""),"",IF(JRF!$A24=Checks!$K$4,JRF!G24,IF(JRF!$A24=Checks!$K$5,JRF!G24,IF(AND(JRF!$A24=Checks!$K$7,JRF!Q24=""),JRF!G24,IF(AND(JRF!$A24=Checks!$K$6,JRF!Q24=""),JRF!G24,IF(OR(JRF!$A24=Checks!$K$8,JRF!$A24=Checks!$K$6,JRF!$A24=Checks!$K$7,JRF!$A24=Checks!$K$9),HLOOKUP(26,JRF!$13:$314,JRF!AX24,0),HLOOKUP(6,JRF!$13:$314,JRF!AX24,0)))))))</f>
        <v>#VALUE!</v>
      </c>
      <c r="J21" s="72" t="str">
        <f>IF(AND(JRF!AC24="",JRF!AF24=""),"",IF(LEN(JRF!AF24)=0,JRF!AC24,JRF!AF24))</f>
        <v/>
      </c>
      <c r="K21" s="72" t="str">
        <f>IF(JRF!Q24="","",IF(OR(JRF!A24=Checks!$K$4,JRF!A24=Checks!$K$5,JRF!A24=Checks!$K$6),"",IF(JRF!A24=Checks!$K$9,JRF!$B24,IF(OR(JRF!A24=Checks!$K$10,JRF!A24=Checks!$K$11),JRF!Q24,IF(AND(JRF!Q24=JRF!B24,OR(C21=IFERROR(VLOOKUP(C21,Checks!$BY:$BY,1,0),0),C222=IFERROR(VLOOKUP(C222,Checks!$BY:$BY,1,0),0))),A21,IF(JRF!Q24=JRF!B24,"",JRF!B24))))))</f>
        <v/>
      </c>
      <c r="L21" s="200" t="str">
        <f>IF(OR(JRF!X24="",JRF!Z24=""),"",IF(JRF!X24=JRF!Z24,"",'Journal Template'!M21/'Journal Template'!G21))</f>
        <v/>
      </c>
      <c r="M21" s="73" t="str">
        <f>IF(OR(JRF!X24="",JRF!Z24=""),"",IF(JRF!X24=JRF!Z24,"",-JRF!Y24))</f>
        <v/>
      </c>
      <c r="N21" s="72"/>
      <c r="O21" s="69" t="str">
        <f>IF(OR(JRF!X24="",JRF!Z24=""),"ENDBS",IF(JRF!X24=JRF!Z24,"ENDBS",""))</f>
        <v>ENDBS</v>
      </c>
      <c r="P21" s="69"/>
      <c r="AE21" s="43" t="s">
        <v>72</v>
      </c>
      <c r="AF21" s="43" t="s">
        <v>70</v>
      </c>
      <c r="AG21" s="43" t="s">
        <v>178</v>
      </c>
      <c r="AH21" s="68" t="s">
        <v>70</v>
      </c>
      <c r="AI21" s="44">
        <v>-130.30000000000001</v>
      </c>
      <c r="AJ21" s="43" t="s">
        <v>179</v>
      </c>
      <c r="AK21" s="43" t="s">
        <v>184</v>
      </c>
      <c r="AL21" s="44" t="s">
        <v>178</v>
      </c>
      <c r="AM21" s="43" t="s">
        <v>185</v>
      </c>
      <c r="AN21" s="43" t="s">
        <v>182</v>
      </c>
      <c r="AO21" s="43" t="s">
        <v>182</v>
      </c>
      <c r="AP21" s="43" t="s">
        <v>186</v>
      </c>
      <c r="AQ21" s="43" t="s">
        <v>183</v>
      </c>
      <c r="AR21" s="43" t="e">
        <v>#VALUE!</v>
      </c>
      <c r="AS21" s="43" t="s">
        <v>72</v>
      </c>
      <c r="AT21" s="44"/>
      <c r="AU21" s="44"/>
      <c r="AV21" s="44"/>
      <c r="AW21" s="44"/>
      <c r="AX21" s="44"/>
    </row>
    <row r="22" spans="1:50">
      <c r="A22" s="69" t="e">
        <f>IF(AND(JRF!#REF!="",JRF!#REF!=""),"#REF!",IF(JRF!#REF!=Checks!$K$4,JRF!#REF!,IF(JRF!#REF!=Checks!$K$5,JRF!#REF!,IF(AND(JRF!#REF!=Checks!$K$7,JRF!#REF!=""),JRF!#REF!,IF(AND(JRF!#REF!=Checks!$K$6,JRF!#REF!=""),JRF!#REF!,IF(OR(JRF!#REF!=Checks!$K$8,JRF!#REF!=Checks!$K$6,JRF!#REF!=Checks!$K$7,JRF!#REF!=Checks!$K$9),HLOOKUP(16,JRF!$13:$314,JRF!#REF!,0),HLOOKUP(3,JRF!$13:$314,JRF!#REF!,0)))))))</f>
        <v>#REF!</v>
      </c>
      <c r="B22" s="69" t="e">
        <f>IF(AND(JRF!#REF!="",JRF!#REF!=""),"",IF(ISTEXT($A$13),"ACTUAL","-"))</f>
        <v>#REF!</v>
      </c>
      <c r="C22" s="74" t="e">
        <f>IF(AND(JRF!#REF!="",JRF!#REF!=""),"",IF(JRF!#REF!=Checks!$K$4,JRF!#REF!,IF(JRF!#REF!=Checks!$K$5,JRF!#REF!,IF(AND(JRF!#REF!=Checks!$K$7,JRF!#REF!=""),JRF!#REF!,IF(AND(JRF!#REF!=Checks!$K$6,JRF!#REF!=""),JRF!#REF!,IF(OR(JRF!#REF!=Checks!$K$8,JRF!#REF!=Checks!$K$6,JRF!#REF!=Checks!$K$7,JRF!#REF!=Checks!$K$9),HLOOKUP(17,JRF!$13:$314,JRF!#REF!,0),HLOOKUP(5,JRF!$13:$314,JRF!#REF!,0)))))))</f>
        <v>#REF!</v>
      </c>
      <c r="D22" s="69" t="e">
        <f>IF(AND(JRF!#REF!="",JRF!#REF!=""),"",IF(JRF!#REF!=Checks!$K$4,JRF!#REF!,IF(JRF!#REF!=Checks!$K$5,JRF!#REF!,IF(AND(JRF!#REF!=Checks!$K$7,JRF!#REF!=""),JRF!#REF!,IF(AND(JRF!#REF!=Checks!$K$6,JRF!#REF!=""),JRF!#REF!,IF(OR(JRF!#REF!=Checks!$K$8,JRF!#REF!=Checks!$K$6,JRF!#REF!=Checks!$K$7,JRF!#REF!=Checks!$K$9),HLOOKUP(18,JRF!$13:$314,JRF!#REF!,0),HLOOKUP(4,JRF!$13:$314,JRF!#REF!,0)))))))</f>
        <v>#REF!</v>
      </c>
      <c r="E22" s="69" t="e">
        <f>IF(AND(JRF!#REF!="",JRF!#REF!=""),"",IF(OR(JRF!#REF!=Checks!$K$4,JRF!#REF!=Checks!$K$5),JRF!#REF!,IF(AND(JRF!#REF!=Checks!$K$7,JRF!#REF!=""),JRF!#REF!,IF(AND(JRF!#REF!=Checks!$K$6,JRF!#REF!=""),JRF!#REF!,IF(OR(JRF!#REF!=Checks!$K$8,JRF!#REF!=Checks!$K$6,JRF!#REF!=Checks!$K$7,JRF!#REF!=Checks!$K$9),JRF!#REF!,JRF!#REF!)))))</f>
        <v>#REF!</v>
      </c>
      <c r="F22" s="69" t="e">
        <f>IF(AND(JRF!#REF!="",JRF!#REF!=""),"",IF(OR(JRF!#REF!=Checks!$K$4,JRF!#REF!=Checks!$K$5),JRF!#REF!,IF(AND(JRF!#REF!=Checks!$K$7,JRF!#REF!=""),JRF!#REF!,IF(AND(JRF!#REF!=Checks!$K$6,JRF!#REF!=""),JRF!#REF!,IF(OR(JRF!#REF!=Checks!$K$8,JRF!#REF!=Checks!$K$6,JRF!#REF!=Checks!$K$7,JRF!#REF!=Checks!$K$9),JRF!#REF!,JRF!#REF!)))))</f>
        <v>#REF!</v>
      </c>
      <c r="G22" s="70" t="e">
        <f>IF(AND(JRF!#REF!="",JRF!#REF!=""),"",IF(IFERROR(SEARCH("RIR",JRF!#REF!),0),-JRF!#REF!,IF(JRF!#REF!=Checks!$K$10,JRF!#REF!,IF(JRF!#REF!=Checks!$K$11,-JRF!#REF!,IF(JRF!#REF!=Checks!$K$4,JRF!#REF!,IF(JRF!#REF!=Checks!$K$5,-JRF!#REF!,IF(AND(JRF!#REF!=Checks!$K$7,JRF!#REF!=""),JRF!#REF!,IF(AND(JRF!#REF!=Checks!$K$6,JRF!#REF!=""),JRF!#REF!,IF(OR(JRF!#REF!=Checks!$K$8,JRF!#REF!=Checks!$K$6,JRF!#REF!=Checks!$K$7,JRF!#REF!=Checks!$K$9),-HLOOKUP(23,JRF!$13:$314,JRF!#REF!,0),HLOOKUP(9,JRF!$13:$314,JRF!#REF!,0))))))))))</f>
        <v>#REF!</v>
      </c>
      <c r="H22" s="70" t="e">
        <f>IF(AND(JRF!#REF!="",JRF!#REF!=""),"",IF(JRF!#REF!=Checks!$K$4,JRF!#REF!,IF(JRF!#REF!=Checks!$K$5,JRF!#REF!,IF(AND(JRF!#REF!=Checks!$K$7,JRF!#REF!=""),JRF!#REF!,IF(AND(JRF!#REF!=Checks!$K$6,JRF!#REF!=""),JRF!#REF!,IF(OR(JRF!#REF!=Checks!$K$8,JRF!#REF!=Checks!$K$6,JRF!#REF!=Checks!$K$7,JRF!#REF!=Checks!$K$9),HLOOKUP(22,JRF!$13:$314,JRF!#REF!,0),HLOOKUP(8,JRF!$13:$314,JRF!#REF!,0)))))))</f>
        <v>#REF!</v>
      </c>
      <c r="I22" s="71" t="e">
        <f>IF(AND(JRF!#REF!="",JRF!#REF!=""),"",IF(JRF!#REF!=Checks!$K$4,JRF!#REF!,IF(JRF!#REF!=Checks!$K$5,JRF!#REF!,IF(AND(JRF!#REF!=Checks!$K$7,JRF!#REF!=""),JRF!#REF!,IF(AND(JRF!#REF!=Checks!$K$6,JRF!#REF!=""),JRF!#REF!,IF(OR(JRF!#REF!=Checks!$K$8,JRF!#REF!=Checks!$K$6,JRF!#REF!=Checks!$K$7,JRF!#REF!=Checks!$K$9),HLOOKUP(26,JRF!$13:$314,JRF!#REF!,0),HLOOKUP(6,JRF!$13:$314,JRF!#REF!,0)))))))</f>
        <v>#REF!</v>
      </c>
      <c r="J22" s="72" t="e">
        <f>IF(AND(JRF!#REF!="",JRF!#REF!=""),"",IF(LEN(JRF!#REF!)=0,JRF!#REF!,JRF!#REF!))</f>
        <v>#REF!</v>
      </c>
      <c r="K22" s="72" t="e">
        <f>IF(JRF!#REF!="","",IF(OR(JRF!#REF!=Checks!$K$4,JRF!#REF!=Checks!$K$5,JRF!#REF!=Checks!$K$6),"",IF(JRF!#REF!=Checks!$K$9,JRF!#REF!,IF(OR(JRF!#REF!=Checks!$K$10,JRF!#REF!=Checks!$K$11),JRF!#REF!,IF(AND(JRF!#REF!=JRF!#REF!,OR(C22=IFERROR(VLOOKUP(C22,Checks!$BY:$BY,1,0),0),C223=IFERROR(VLOOKUP(C223,Checks!$BY:$BY,1,0),0))),A22,IF(JRF!#REF!=JRF!#REF!,"",JRF!#REF!))))))</f>
        <v>#REF!</v>
      </c>
      <c r="L22" s="200" t="e">
        <f>IF(OR(JRF!#REF!="",JRF!#REF!=""),"",IF(JRF!#REF!=JRF!#REF!,"",'Journal Template'!M22/'Journal Template'!G22))</f>
        <v>#REF!</v>
      </c>
      <c r="M22" s="73" t="e">
        <f>IF(OR(JRF!#REF!="",JRF!#REF!=""),"",IF(JRF!#REF!=JRF!#REF!,"",-JRF!#REF!))</f>
        <v>#REF!</v>
      </c>
      <c r="N22" s="72"/>
      <c r="O22" s="69" t="e">
        <f>IF(OR(JRF!#REF!="",JRF!#REF!=""),"ENDBS",IF(JRF!#REF!=JRF!#REF!,"ENDBS",""))</f>
        <v>#REF!</v>
      </c>
      <c r="P22" s="69"/>
      <c r="AE22" s="43" t="s">
        <v>72</v>
      </c>
      <c r="AF22" s="43" t="s">
        <v>70</v>
      </c>
      <c r="AG22" s="43" t="s">
        <v>178</v>
      </c>
      <c r="AH22" s="68" t="s">
        <v>70</v>
      </c>
      <c r="AI22" s="44">
        <v>-130.30000000000001</v>
      </c>
      <c r="AJ22" s="43" t="s">
        <v>179</v>
      </c>
      <c r="AK22" s="43" t="s">
        <v>184</v>
      </c>
      <c r="AL22" s="44" t="s">
        <v>178</v>
      </c>
      <c r="AM22" s="43" t="s">
        <v>185</v>
      </c>
      <c r="AN22" s="43" t="s">
        <v>182</v>
      </c>
      <c r="AO22" s="43" t="s">
        <v>182</v>
      </c>
      <c r="AP22" s="43" t="s">
        <v>186</v>
      </c>
      <c r="AQ22" s="43" t="s">
        <v>183</v>
      </c>
      <c r="AR22" s="43" t="e">
        <v>#VALUE!</v>
      </c>
      <c r="AS22" s="43" t="s">
        <v>72</v>
      </c>
      <c r="AT22" s="44"/>
      <c r="AU22" s="44"/>
      <c r="AV22" s="44"/>
      <c r="AW22" s="44"/>
      <c r="AX22" s="44"/>
    </row>
    <row r="23" spans="1:50">
      <c r="A23" s="69" t="e" vm="2">
        <f>IF(AND(JRF!B25="",JRF!Q25=""),"#REF!",IF(JRF!$A25=Checks!$K$4,JRF!B25,IF(JRF!$A25=Checks!$K$5,JRF!B25,IF(AND(JRF!$A25=Checks!$K$7,JRF!$Q25=""),JRF!B25,IF(AND(JRF!$A25=Checks!$K$6,JRF!$Q25=""),JRF!$B25,IF(OR(JRF!$A25=Checks!$K$8,JRF!$A25=Checks!$K$6,JRF!$A25=Checks!$K$7,JRF!$A25=Checks!$K$9),HLOOKUP(16,JRF!$13:$314,JRF!AX25,0),HLOOKUP(3,JRF!$13:$314,JRF!AX25,0)))))))</f>
        <v>#VALUE!</v>
      </c>
      <c r="B23" s="69" t="str">
        <f>IF(AND(JRF!B25="",JRF!Q25=""),"",IF(ISTEXT($A$13),"ACTUAL","-"))</f>
        <v>-</v>
      </c>
      <c r="C23" s="74" t="e" vm="2">
        <f>IF(AND(JRF!B25="",JRF!Q25=""),"",IF(JRF!$A25=Checks!$K$4,JRF!D25,IF(JRF!$A25=Checks!$K$5,JRF!D25,IF(AND(JRF!$A25=Checks!$K$7,JRF!Q25=""),JRF!D25,IF(AND(JRF!$A25=Checks!$K$6,JRF!Q25=""),JRF!D25,IF(OR(JRF!$A25=Checks!$K$8,JRF!$A25=Checks!$K$6,JRF!$A25=Checks!$K$7,JRF!$A25=Checks!$K$9),HLOOKUP(17,JRF!$13:$314,JRF!AX25,0),HLOOKUP(5,JRF!$13:$314,JRF!AX25,0)))))))</f>
        <v>#VALUE!</v>
      </c>
      <c r="D23" s="69" t="e" vm="2">
        <f>IF(AND(JRF!B25="",JRF!Q25=""),"",IF(JRF!$A25=Checks!$K$4,JRF!C25,IF(JRF!$A25=Checks!$K$5,JRF!C25,IF(AND(JRF!$A25=Checks!$K$7,JRF!Q25=""),JRF!C25,IF(AND(JRF!$A25=Checks!$K$6,JRF!Q25=""),JRF!C25,IF(OR(JRF!$A25=Checks!$K$8,JRF!$A25=Checks!$K$6,JRF!$A25=Checks!$K$7,JRF!$A25=Checks!$K$9),HLOOKUP(18,JRF!$13:$314,JRF!AX25,0),HLOOKUP(4,JRF!$13:$314,JRF!AX25,0)))))))</f>
        <v>#VALUE!</v>
      </c>
      <c r="E23" s="69" t="str">
        <f>IF(AND(JRF!E25="",JRF!AL25=""),"",IF(OR(JRF!$A25=Checks!$K$4,JRF!$A25=Checks!$K$5),JRF!E25,IF(AND(JRF!$A25=Checks!$K$7,JRF!Q25=""),JRF!E25,IF(AND(JRF!$A25=Checks!$K$6,JRF!Q25=""),JRF!E25,IF(OR(JRF!$A25=Checks!$K$8,JRF!$A25=Checks!$K$6,JRF!$A25=Checks!$K$7,JRF!$A25=Checks!$K$9),JRF!AL25,JRF!E25)))))</f>
        <v/>
      </c>
      <c r="F23" s="69" t="str">
        <f>IF(AND(JRF!F25="",JRF!AV25=""),"",IF(OR(JRF!$A25=Checks!$K$4,JRF!$A25=Checks!$K$5),JRF!F25,IF(AND(JRF!$A25=Checks!$K$7,JRF!Q25=""),JRF!F25,IF(AND(JRF!$A25=Checks!$K$6,JRF!Q25=""),JRF!F25,IF(OR(JRF!$A25=Checks!$K$8,JRF!$A25=Checks!$K$6,JRF!$A25=Checks!$K$7,JRF!$A25=Checks!$K$9),JRF!AV25,JRF!F25)))))</f>
        <v/>
      </c>
      <c r="G23" s="70" t="e" vm="2">
        <f>IF(AND(JRF!B25="",JRF!Q25=""),"",IF(IFERROR(SEARCH("RIR",JRF!A25),0),-JRF!J25,IF(JRF!A25=Checks!$K$10,JRF!J25,IF(JRF!A25=Checks!$K$11,-JRF!J25,IF(JRF!$A25=Checks!$K$4,JRF!J25,IF(JRF!$A25=Checks!$K$5,-JRF!J25,IF(AND(JRF!$A25=Checks!$K$7,JRF!Q25=""),JRF!J25,IF(AND(JRF!$A25=Checks!$K$6,JRF!Q25=""),JRF!J25,IF(OR(JRF!$A25=Checks!$K$8,JRF!$A25=Checks!$K$6,JRF!$A25=Checks!$K$7,JRF!$A25=Checks!$K$9),-HLOOKUP(23,JRF!$13:$314,JRF!AX25,0),HLOOKUP(9,JRF!$13:$314,JRF!AX25,0))))))))))</f>
        <v>#VALUE!</v>
      </c>
      <c r="H23" s="70" t="e" vm="2">
        <f>IF(AND(JRF!B25="",JRF!Q25=""),"",IF(JRF!$A25=Checks!$K$4,JRF!I25,IF(JRF!$A25=Checks!$K$5,JRF!I25,IF(AND(JRF!$A25=Checks!$K$7,JRF!Q25=""),JRF!I25,IF(AND(JRF!$A25=Checks!$K$6,JRF!Q25=""),JRF!I25,IF(OR(JRF!$A25=Checks!$K$8,JRF!$A25=Checks!$K$6,JRF!$A25=Checks!$K$7,JRF!$A25=Checks!$K$9),HLOOKUP(22,JRF!$13:$314,JRF!AX25,0),HLOOKUP(8,JRF!$13:$314,JRF!AX25,0)))))))</f>
        <v>#VALUE!</v>
      </c>
      <c r="I23" s="71" t="e" vm="2">
        <f>IF(AND(JRF!B25="",JRF!Q25=""),"",IF(JRF!$A25=Checks!$K$4,JRF!G25,IF(JRF!$A25=Checks!$K$5,JRF!G25,IF(AND(JRF!$A25=Checks!$K$7,JRF!Q25=""),JRF!G25,IF(AND(JRF!$A25=Checks!$K$6,JRF!Q25=""),JRF!G25,IF(OR(JRF!$A25=Checks!$K$8,JRF!$A25=Checks!$K$6,JRF!$A25=Checks!$K$7,JRF!$A25=Checks!$K$9),HLOOKUP(26,JRF!$13:$314,JRF!AX25,0),HLOOKUP(6,JRF!$13:$314,JRF!AX25,0)))))))</f>
        <v>#VALUE!</v>
      </c>
      <c r="J23" s="72" t="str">
        <f>IF(AND(JRF!AC25="",JRF!AF25=""),"",IF(LEN(JRF!AF25)=0,JRF!AC25,JRF!AF25))</f>
        <v/>
      </c>
      <c r="K23" s="72" t="str">
        <f>IF(JRF!Q25="","",IF(OR(JRF!A25=Checks!$K$4,JRF!A25=Checks!$K$5,JRF!A25=Checks!$K$6),"",IF(JRF!A25=Checks!$K$9,JRF!$B25,IF(OR(JRF!A25=Checks!$K$10,JRF!A25=Checks!$K$11),JRF!Q25,IF(AND(JRF!Q25=JRF!B25,OR(C23=IFERROR(VLOOKUP(C23,Checks!$BY:$BY,1,0),0),C224=IFERROR(VLOOKUP(C224,Checks!$BY:$BY,1,0),0))),A23,IF(JRF!Q25=JRF!B25,"",JRF!B25))))))</f>
        <v/>
      </c>
      <c r="L23" s="200" t="str">
        <f>IF(OR(JRF!X25="",JRF!Z25=""),"",IF(JRF!X25=JRF!Z25,"",'Journal Template'!M23/'Journal Template'!G23))</f>
        <v/>
      </c>
      <c r="M23" s="73" t="str">
        <f>IF(OR(JRF!X25="",JRF!Z25=""),"",IF(JRF!X25=JRF!Z25,"",-JRF!Y25))</f>
        <v/>
      </c>
      <c r="N23" s="72"/>
      <c r="O23" s="69" t="str">
        <f>IF(OR(JRF!X25="",JRF!Z25=""),"ENDBS",IF(JRF!X25=JRF!Z25,"ENDBS",""))</f>
        <v>ENDBS</v>
      </c>
      <c r="P23" s="69"/>
      <c r="AE23" s="43" t="s">
        <v>72</v>
      </c>
      <c r="AF23" s="43" t="s">
        <v>70</v>
      </c>
      <c r="AG23" s="43" t="s">
        <v>178</v>
      </c>
      <c r="AH23" s="68" t="s">
        <v>70</v>
      </c>
      <c r="AI23" s="44">
        <v>-130.30000000000001</v>
      </c>
      <c r="AJ23" s="43" t="s">
        <v>179</v>
      </c>
      <c r="AK23" s="43" t="s">
        <v>184</v>
      </c>
      <c r="AL23" s="44" t="s">
        <v>178</v>
      </c>
      <c r="AM23" s="43" t="s">
        <v>185</v>
      </c>
      <c r="AN23" s="43" t="s">
        <v>182</v>
      </c>
      <c r="AO23" s="43" t="s">
        <v>182</v>
      </c>
      <c r="AP23" s="43" t="s">
        <v>186</v>
      </c>
      <c r="AQ23" s="43" t="s">
        <v>183</v>
      </c>
      <c r="AR23" s="43" t="e">
        <v>#VALUE!</v>
      </c>
      <c r="AS23" s="43" t="s">
        <v>72</v>
      </c>
      <c r="AT23" s="44"/>
      <c r="AU23" s="44"/>
      <c r="AV23" s="44"/>
      <c r="AW23" s="44"/>
      <c r="AX23" s="44"/>
    </row>
    <row r="24" spans="1:50">
      <c r="A24" s="69" t="e" vm="2">
        <f>IF(AND(JRF!B26="",JRF!Q26=""),"#REF!",IF(JRF!$A26=Checks!$K$4,JRF!B26,IF(JRF!$A26=Checks!$K$5,JRF!B26,IF(AND(JRF!$A26=Checks!$K$7,JRF!$Q26=""),JRF!B26,IF(AND(JRF!$A26=Checks!$K$6,JRF!$Q26=""),JRF!$B26,IF(OR(JRF!$A26=Checks!$K$8,JRF!$A26=Checks!$K$6,JRF!$A26=Checks!$K$7,JRF!$A26=Checks!$K$9),HLOOKUP(16,JRF!$13:$314,JRF!AX26,0),HLOOKUP(3,JRF!$13:$314,JRF!AX26,0)))))))</f>
        <v>#VALUE!</v>
      </c>
      <c r="B24" s="69" t="str">
        <f>IF(AND(JRF!B26="",JRF!Q26=""),"",IF(ISTEXT($A$13),"ACTUAL","-"))</f>
        <v>-</v>
      </c>
      <c r="C24" s="74" t="e" vm="2">
        <f>IF(AND(JRF!B26="",JRF!Q26=""),"",IF(JRF!$A26=Checks!$K$4,JRF!D26,IF(JRF!$A26=Checks!$K$5,JRF!D26,IF(AND(JRF!$A26=Checks!$K$7,JRF!Q26=""),JRF!D26,IF(AND(JRF!$A26=Checks!$K$6,JRF!Q26=""),JRF!D26,IF(OR(JRF!$A26=Checks!$K$8,JRF!$A26=Checks!$K$6,JRF!$A26=Checks!$K$7,JRF!$A26=Checks!$K$9),HLOOKUP(17,JRF!$13:$314,JRF!AX26,0),HLOOKUP(5,JRF!$13:$314,JRF!AX26,0)))))))</f>
        <v>#VALUE!</v>
      </c>
      <c r="D24" s="69" t="e" vm="2">
        <f>IF(AND(JRF!B26="",JRF!Q26=""),"",IF(JRF!$A26=Checks!$K$4,JRF!C26,IF(JRF!$A26=Checks!$K$5,JRF!C26,IF(AND(JRF!$A26=Checks!$K$7,JRF!Q26=""),JRF!C26,IF(AND(JRF!$A26=Checks!$K$6,JRF!Q26=""),JRF!C26,IF(OR(JRF!$A26=Checks!$K$8,JRF!$A26=Checks!$K$6,JRF!$A26=Checks!$K$7,JRF!$A26=Checks!$K$9),HLOOKUP(18,JRF!$13:$314,JRF!AX26,0),HLOOKUP(4,JRF!$13:$314,JRF!AX26,0)))))))</f>
        <v>#VALUE!</v>
      </c>
      <c r="E24" s="69" t="str">
        <f>IF(AND(JRF!E26="",JRF!AL26=""),"",IF(OR(JRF!$A26=Checks!$K$4,JRF!$A26=Checks!$K$5),JRF!E26,IF(AND(JRF!$A26=Checks!$K$7,JRF!Q26=""),JRF!E26,IF(AND(JRF!$A26=Checks!$K$6,JRF!Q26=""),JRF!E26,IF(OR(JRF!$A26=Checks!$K$8,JRF!$A26=Checks!$K$6,JRF!$A26=Checks!$K$7,JRF!$A26=Checks!$K$9),JRF!AL26,JRF!E26)))))</f>
        <v/>
      </c>
      <c r="F24" s="69" t="str">
        <f>IF(AND(JRF!F26="",JRF!AV26=""),"",IF(OR(JRF!$A26=Checks!$K$4,JRF!$A26=Checks!$K$5),JRF!F26,IF(AND(JRF!$A26=Checks!$K$7,JRF!Q26=""),JRF!F26,IF(AND(JRF!$A26=Checks!$K$6,JRF!Q26=""),JRF!F26,IF(OR(JRF!$A26=Checks!$K$8,JRF!$A26=Checks!$K$6,JRF!$A26=Checks!$K$7,JRF!$A26=Checks!$K$9),JRF!AV26,JRF!F26)))))</f>
        <v/>
      </c>
      <c r="G24" s="70" t="e" vm="2">
        <f>IF(AND(JRF!B26="",JRF!Q26=""),"",IF(IFERROR(SEARCH("RIR",JRF!A26),0),-JRF!J26,IF(JRF!A26=Checks!$K$10,JRF!J26,IF(JRF!A26=Checks!$K$11,-JRF!J26,IF(JRF!$A26=Checks!$K$4,JRF!J26,IF(JRF!$A26=Checks!$K$5,-JRF!J26,IF(AND(JRF!$A26=Checks!$K$7,JRF!Q26=""),JRF!J26,IF(AND(JRF!$A26=Checks!$K$6,JRF!Q26=""),JRF!J26,IF(OR(JRF!$A26=Checks!$K$8,JRF!$A26=Checks!$K$6,JRF!$A26=Checks!$K$7,JRF!$A26=Checks!$K$9),-HLOOKUP(23,JRF!$13:$314,JRF!AX26,0),HLOOKUP(9,JRF!$13:$314,JRF!AX26,0))))))))))</f>
        <v>#VALUE!</v>
      </c>
      <c r="H24" s="70" t="e" vm="2">
        <f>IF(AND(JRF!B26="",JRF!Q26=""),"",IF(JRF!$A26=Checks!$K$4,JRF!I26,IF(JRF!$A26=Checks!$K$5,JRF!I26,IF(AND(JRF!$A26=Checks!$K$7,JRF!Q26=""),JRF!I26,IF(AND(JRF!$A26=Checks!$K$6,JRF!Q26=""),JRF!I26,IF(OR(JRF!$A26=Checks!$K$8,JRF!$A26=Checks!$K$6,JRF!$A26=Checks!$K$7,JRF!$A26=Checks!$K$9),HLOOKUP(22,JRF!$13:$314,JRF!AX26,0),HLOOKUP(8,JRF!$13:$314,JRF!AX26,0)))))))</f>
        <v>#VALUE!</v>
      </c>
      <c r="I24" s="71" t="e" vm="2">
        <f>IF(AND(JRF!B26="",JRF!Q26=""),"",IF(JRF!$A26=Checks!$K$4,JRF!G26,IF(JRF!$A26=Checks!$K$5,JRF!G26,IF(AND(JRF!$A26=Checks!$K$7,JRF!Q26=""),JRF!G26,IF(AND(JRF!$A26=Checks!$K$6,JRF!Q26=""),JRF!G26,IF(OR(JRF!$A26=Checks!$K$8,JRF!$A26=Checks!$K$6,JRF!$A26=Checks!$K$7,JRF!$A26=Checks!$K$9),HLOOKUP(26,JRF!$13:$314,JRF!AX26,0),HLOOKUP(6,JRF!$13:$314,JRF!AX26,0)))))))</f>
        <v>#VALUE!</v>
      </c>
      <c r="J24" s="72" t="str">
        <f>IF(AND(JRF!AC26="",JRF!AF26=""),"",IF(LEN(JRF!AF26)=0,JRF!AC26,JRF!AF26))</f>
        <v/>
      </c>
      <c r="K24" s="72" t="str">
        <f>IF(JRF!Q26="","",IF(OR(JRF!A26=Checks!$K$4,JRF!A26=Checks!$K$5,JRF!A26=Checks!$K$6),"",IF(JRF!A26=Checks!$K$9,JRF!$B26,IF(OR(JRF!A26=Checks!$K$10,JRF!A26=Checks!$K$11),JRF!Q26,IF(AND(JRF!Q26=JRF!B26,OR(C24=IFERROR(VLOOKUP(C24,Checks!$BY:$BY,1,0),0),C225=IFERROR(VLOOKUP(C225,Checks!$BY:$BY,1,0),0))),A24,IF(JRF!Q26=JRF!B26,"",JRF!B26))))))</f>
        <v/>
      </c>
      <c r="L24" s="200" t="str">
        <f>IF(OR(JRF!X26="",JRF!Z26=""),"",IF(JRF!X26=JRF!Z26,"",'Journal Template'!M24/'Journal Template'!G24))</f>
        <v/>
      </c>
      <c r="M24" s="73" t="str">
        <f>IF(OR(JRF!X26="",JRF!Z26=""),"",IF(JRF!X26=JRF!Z26,"",-JRF!Y26))</f>
        <v/>
      </c>
      <c r="N24" s="72"/>
      <c r="O24" s="69" t="str">
        <f>IF(OR(JRF!X26="",JRF!Z26=""),"ENDBS",IF(JRF!X26=JRF!Z26,"ENDBS",""))</f>
        <v>ENDBS</v>
      </c>
      <c r="P24" s="69"/>
      <c r="AE24" s="43" t="s">
        <v>72</v>
      </c>
      <c r="AF24" s="43" t="s">
        <v>70</v>
      </c>
      <c r="AG24" s="43" t="s">
        <v>178</v>
      </c>
      <c r="AH24" s="68" t="s">
        <v>70</v>
      </c>
      <c r="AI24" s="44">
        <v>-130.30000000000001</v>
      </c>
      <c r="AJ24" s="43" t="s">
        <v>179</v>
      </c>
      <c r="AK24" s="43" t="s">
        <v>184</v>
      </c>
      <c r="AL24" s="44" t="s">
        <v>178</v>
      </c>
      <c r="AM24" s="43" t="s">
        <v>185</v>
      </c>
      <c r="AN24" s="43" t="s">
        <v>182</v>
      </c>
      <c r="AO24" s="43" t="s">
        <v>182</v>
      </c>
      <c r="AP24" s="43" t="s">
        <v>186</v>
      </c>
      <c r="AQ24" s="43" t="s">
        <v>183</v>
      </c>
      <c r="AR24" s="43" t="e">
        <v>#VALUE!</v>
      </c>
      <c r="AS24" s="43" t="s">
        <v>72</v>
      </c>
      <c r="AT24" s="44"/>
      <c r="AU24" s="44"/>
      <c r="AV24" s="44"/>
      <c r="AW24" s="44"/>
      <c r="AX24" s="44"/>
    </row>
    <row r="25" spans="1:50">
      <c r="A25" s="69" t="e" vm="2">
        <f>IF(AND(JRF!B27="",JRF!Q27=""),"#REF!",IF(JRF!$A27=Checks!$K$4,JRF!B27,IF(JRF!$A27=Checks!$K$5,JRF!B27,IF(AND(JRF!$A27=Checks!$K$7,JRF!$Q27=""),JRF!B27,IF(AND(JRF!$A27=Checks!$K$6,JRF!$Q27=""),JRF!$B27,IF(OR(JRF!$A27=Checks!$K$8,JRF!$A27=Checks!$K$6,JRF!$A27=Checks!$K$7,JRF!$A27=Checks!$K$9),HLOOKUP(16,JRF!$13:$314,JRF!AX27,0),HLOOKUP(3,JRF!$13:$314,JRF!AX27,0)))))))</f>
        <v>#VALUE!</v>
      </c>
      <c r="B25" s="69" t="str">
        <f>IF(AND(JRF!B27="",JRF!Q27=""),"",IF(ISTEXT($A$13),"ACTUAL","-"))</f>
        <v>-</v>
      </c>
      <c r="C25" s="74" t="e" vm="2">
        <f>IF(AND(JRF!B27="",JRF!Q27=""),"",IF(JRF!$A27=Checks!$K$4,JRF!D27,IF(JRF!$A27=Checks!$K$5,JRF!D27,IF(AND(JRF!$A27=Checks!$K$7,JRF!Q27=""),JRF!D27,IF(AND(JRF!$A27=Checks!$K$6,JRF!Q27=""),JRF!D27,IF(OR(JRF!$A27=Checks!$K$8,JRF!$A27=Checks!$K$6,JRF!$A27=Checks!$K$7,JRF!$A27=Checks!$K$9),HLOOKUP(17,JRF!$13:$314,JRF!AX27,0),HLOOKUP(5,JRF!$13:$314,JRF!AX27,0)))))))</f>
        <v>#VALUE!</v>
      </c>
      <c r="D25" s="69" t="e" vm="2">
        <f>IF(AND(JRF!B27="",JRF!Q27=""),"",IF(JRF!$A27=Checks!$K$4,JRF!C27,IF(JRF!$A27=Checks!$K$5,JRF!C27,IF(AND(JRF!$A27=Checks!$K$7,JRF!Q27=""),JRF!C27,IF(AND(JRF!$A27=Checks!$K$6,JRF!Q27=""),JRF!C27,IF(OR(JRF!$A27=Checks!$K$8,JRF!$A27=Checks!$K$6,JRF!$A27=Checks!$K$7,JRF!$A27=Checks!$K$9),HLOOKUP(18,JRF!$13:$314,JRF!AX27,0),HLOOKUP(4,JRF!$13:$314,JRF!AX27,0)))))))</f>
        <v>#VALUE!</v>
      </c>
      <c r="E25" s="69" t="str">
        <f>IF(AND(JRF!E27="",JRF!AL27=""),"",IF(OR(JRF!$A27=Checks!$K$4,JRF!$A27=Checks!$K$5),JRF!E27,IF(AND(JRF!$A27=Checks!$K$7,JRF!Q27=""),JRF!E27,IF(AND(JRF!$A27=Checks!$K$6,JRF!Q27=""),JRF!E27,IF(OR(JRF!$A27=Checks!$K$8,JRF!$A27=Checks!$K$6,JRF!$A27=Checks!$K$7,JRF!$A27=Checks!$K$9),JRF!AL27,JRF!E27)))))</f>
        <v/>
      </c>
      <c r="F25" s="69" t="str">
        <f>IF(AND(JRF!F27="",JRF!AV27=""),"",IF(OR(JRF!$A27=Checks!$K$4,JRF!$A27=Checks!$K$5),JRF!F27,IF(AND(JRF!$A27=Checks!$K$7,JRF!Q27=""),JRF!F27,IF(AND(JRF!$A27=Checks!$K$6,JRF!Q27=""),JRF!F27,IF(OR(JRF!$A27=Checks!$K$8,JRF!$A27=Checks!$K$6,JRF!$A27=Checks!$K$7,JRF!$A27=Checks!$K$9),JRF!AV27,JRF!F27)))))</f>
        <v/>
      </c>
      <c r="G25" s="70" t="e" vm="2">
        <f>IF(AND(JRF!B27="",JRF!Q27=""),"",IF(IFERROR(SEARCH("RIR",JRF!A27),0),-JRF!J27,IF(JRF!A27=Checks!$K$10,JRF!J27,IF(JRF!A27=Checks!$K$11,-JRF!J27,IF(JRF!$A27=Checks!$K$4,JRF!J27,IF(JRF!$A27=Checks!$K$5,-JRF!J27,IF(AND(JRF!$A27=Checks!$K$7,JRF!Q27=""),JRF!J27,IF(AND(JRF!$A27=Checks!$K$6,JRF!Q27=""),JRF!J27,IF(OR(JRF!$A27=Checks!$K$8,JRF!$A27=Checks!$K$6,JRF!$A27=Checks!$K$7,JRF!$A27=Checks!$K$9),-HLOOKUP(23,JRF!$13:$314,JRF!AX27,0),HLOOKUP(9,JRF!$13:$314,JRF!AX27,0))))))))))</f>
        <v>#VALUE!</v>
      </c>
      <c r="H25" s="70" t="e" vm="2">
        <f>IF(AND(JRF!B27="",JRF!Q27=""),"",IF(JRF!$A27=Checks!$K$4,JRF!I27,IF(JRF!$A27=Checks!$K$5,JRF!I27,IF(AND(JRF!$A27=Checks!$K$7,JRF!Q27=""),JRF!I27,IF(AND(JRF!$A27=Checks!$K$6,JRF!Q27=""),JRF!I27,IF(OR(JRF!$A27=Checks!$K$8,JRF!$A27=Checks!$K$6,JRF!$A27=Checks!$K$7,JRF!$A27=Checks!$K$9),HLOOKUP(22,JRF!$13:$314,JRF!AX27,0),HLOOKUP(8,JRF!$13:$314,JRF!AX27,0)))))))</f>
        <v>#VALUE!</v>
      </c>
      <c r="I25" s="71" t="e" vm="2">
        <f>IF(AND(JRF!B27="",JRF!Q27=""),"",IF(JRF!$A27=Checks!$K$4,JRF!G27,IF(JRF!$A27=Checks!$K$5,JRF!G27,IF(AND(JRF!$A27=Checks!$K$7,JRF!Q27=""),JRF!G27,IF(AND(JRF!$A27=Checks!$K$6,JRF!Q27=""),JRF!G27,IF(OR(JRF!$A27=Checks!$K$8,JRF!$A27=Checks!$K$6,JRF!$A27=Checks!$K$7,JRF!$A27=Checks!$K$9),HLOOKUP(26,JRF!$13:$314,JRF!AX27,0),HLOOKUP(6,JRF!$13:$314,JRF!AX27,0)))))))</f>
        <v>#VALUE!</v>
      </c>
      <c r="J25" s="72" t="str">
        <f>IF(AND(JRF!AC27="",JRF!AF27=""),"",IF(LEN(JRF!AF27)=0,JRF!AC27,JRF!AF27))</f>
        <v/>
      </c>
      <c r="K25" s="72" t="str">
        <f>IF(JRF!Q27="","",IF(OR(JRF!A27=Checks!$K$4,JRF!A27=Checks!$K$5,JRF!A27=Checks!$K$6),"",IF(JRF!A27=Checks!$K$9,JRF!$B27,IF(OR(JRF!A27=Checks!$K$10,JRF!A27=Checks!$K$11),JRF!Q27,IF(AND(JRF!Q27=JRF!B27,OR(C25=IFERROR(VLOOKUP(C25,Checks!$BY:$BY,1,0),0),C226=IFERROR(VLOOKUP(C226,Checks!$BY:$BY,1,0),0))),A25,IF(JRF!Q27=JRF!B27,"",JRF!B27))))))</f>
        <v/>
      </c>
      <c r="L25" s="200" t="str">
        <f>IF(OR(JRF!X27="",JRF!Z27=""),"",IF(JRF!X27=JRF!Z27,"",'Journal Template'!M25/'Journal Template'!G25))</f>
        <v/>
      </c>
      <c r="M25" s="73" t="str">
        <f>IF(OR(JRF!X27="",JRF!Z27=""),"",IF(JRF!X27=JRF!Z27,"",-JRF!Y27))</f>
        <v/>
      </c>
      <c r="N25" s="72"/>
      <c r="O25" s="69" t="str">
        <f>IF(OR(JRF!X27="",JRF!Z27=""),"ENDBS",IF(JRF!X27=JRF!Z27,"ENDBS",""))</f>
        <v>ENDBS</v>
      </c>
      <c r="P25" s="69"/>
      <c r="AE25" s="43" t="s">
        <v>72</v>
      </c>
      <c r="AF25" s="43" t="s">
        <v>70</v>
      </c>
      <c r="AG25" s="43" t="s">
        <v>178</v>
      </c>
      <c r="AH25" s="68" t="s">
        <v>70</v>
      </c>
      <c r="AI25" s="44">
        <v>-130.30000000000001</v>
      </c>
      <c r="AJ25" s="43" t="s">
        <v>179</v>
      </c>
      <c r="AK25" s="43" t="s">
        <v>184</v>
      </c>
      <c r="AL25" s="44" t="s">
        <v>178</v>
      </c>
      <c r="AM25" s="43" t="s">
        <v>185</v>
      </c>
      <c r="AN25" s="43" t="s">
        <v>182</v>
      </c>
      <c r="AO25" s="43" t="s">
        <v>182</v>
      </c>
      <c r="AP25" s="43" t="s">
        <v>186</v>
      </c>
      <c r="AQ25" s="43" t="s">
        <v>183</v>
      </c>
      <c r="AR25" s="43" t="e">
        <v>#VALUE!</v>
      </c>
      <c r="AS25" s="43" t="s">
        <v>72</v>
      </c>
      <c r="AT25" s="44"/>
      <c r="AU25" s="44"/>
      <c r="AV25" s="44"/>
      <c r="AW25" s="44"/>
      <c r="AX25" s="44"/>
    </row>
    <row r="26" spans="1:50">
      <c r="A26" s="69" t="e" vm="2">
        <f>IF(AND(JRF!B28="",JRF!Q28=""),"#REF!",IF(JRF!$A28=Checks!$K$4,JRF!B28,IF(JRF!$A28=Checks!$K$5,JRF!B28,IF(AND(JRF!$A28=Checks!$K$7,JRF!$Q28=""),JRF!B28,IF(AND(JRF!$A28=Checks!$K$6,JRF!$Q28=""),JRF!$B28,IF(OR(JRF!$A28=Checks!$K$8,JRF!$A28=Checks!$K$6,JRF!$A28=Checks!$K$7,JRF!$A28=Checks!$K$9),HLOOKUP(16,JRF!$13:$314,JRF!AX28,0),HLOOKUP(3,JRF!$13:$314,JRF!AX28,0)))))))</f>
        <v>#VALUE!</v>
      </c>
      <c r="B26" s="69" t="str">
        <f>IF(AND(JRF!B28="",JRF!Q28=""),"",IF(ISTEXT($A$13),"ACTUAL","-"))</f>
        <v>-</v>
      </c>
      <c r="C26" s="74" t="e" vm="2">
        <f>IF(AND(JRF!B28="",JRF!Q28=""),"",IF(JRF!$A28=Checks!$K$4,JRF!D28,IF(JRF!$A28=Checks!$K$5,JRF!D28,IF(AND(JRF!$A28=Checks!$K$7,JRF!Q28=""),JRF!D28,IF(AND(JRF!$A28=Checks!$K$6,JRF!Q28=""),JRF!D28,IF(OR(JRF!$A28=Checks!$K$8,JRF!$A28=Checks!$K$6,JRF!$A28=Checks!$K$7,JRF!$A28=Checks!$K$9),HLOOKUP(17,JRF!$13:$314,JRF!AX28,0),HLOOKUP(5,JRF!$13:$314,JRF!AX28,0)))))))</f>
        <v>#VALUE!</v>
      </c>
      <c r="D26" s="69" t="e" vm="2">
        <f>IF(AND(JRF!B28="",JRF!Q28=""),"",IF(JRF!$A28=Checks!$K$4,JRF!C28,IF(JRF!$A28=Checks!$K$5,JRF!C28,IF(AND(JRF!$A28=Checks!$K$7,JRF!Q28=""),JRF!C28,IF(AND(JRF!$A28=Checks!$K$6,JRF!Q28=""),JRF!C28,IF(OR(JRF!$A28=Checks!$K$8,JRF!$A28=Checks!$K$6,JRF!$A28=Checks!$K$7,JRF!$A28=Checks!$K$9),HLOOKUP(18,JRF!$13:$314,JRF!AX28,0),HLOOKUP(4,JRF!$13:$314,JRF!AX28,0)))))))</f>
        <v>#VALUE!</v>
      </c>
      <c r="E26" s="69" t="str">
        <f>IF(AND(JRF!E28="",JRF!AL28=""),"",IF(OR(JRF!$A28=Checks!$K$4,JRF!$A28=Checks!$K$5),JRF!E28,IF(AND(JRF!$A28=Checks!$K$7,JRF!Q28=""),JRF!E28,IF(AND(JRF!$A28=Checks!$K$6,JRF!Q28=""),JRF!E28,IF(OR(JRF!$A28=Checks!$K$8,JRF!$A28=Checks!$K$6,JRF!$A28=Checks!$K$7,JRF!$A28=Checks!$K$9),JRF!AL28,JRF!E28)))))</f>
        <v/>
      </c>
      <c r="F26" s="69" t="str">
        <f>IF(AND(JRF!F28="",JRF!AV28=""),"",IF(OR(JRF!$A28=Checks!$K$4,JRF!$A28=Checks!$K$5),JRF!F28,IF(AND(JRF!$A28=Checks!$K$7,JRF!Q28=""),JRF!F28,IF(AND(JRF!$A28=Checks!$K$6,JRF!Q28=""),JRF!F28,IF(OR(JRF!$A28=Checks!$K$8,JRF!$A28=Checks!$K$6,JRF!$A28=Checks!$K$7,JRF!$A28=Checks!$K$9),JRF!AV28,JRF!F28)))))</f>
        <v/>
      </c>
      <c r="G26" s="70" t="e" vm="2">
        <f>IF(AND(JRF!B28="",JRF!Q28=""),"",IF(IFERROR(SEARCH("RIR",JRF!A28),0),-JRF!J28,IF(JRF!A28=Checks!$K$10,JRF!J28,IF(JRF!A28=Checks!$K$11,-JRF!J28,IF(JRF!$A28=Checks!$K$4,JRF!J28,IF(JRF!$A28=Checks!$K$5,-JRF!J28,IF(AND(JRF!$A28=Checks!$K$7,JRF!Q28=""),JRF!J28,IF(AND(JRF!$A28=Checks!$K$6,JRF!Q28=""),JRF!J28,IF(OR(JRF!$A28=Checks!$K$8,JRF!$A28=Checks!$K$6,JRF!$A28=Checks!$K$7,JRF!$A28=Checks!$K$9),-HLOOKUP(23,JRF!$13:$314,JRF!AX28,0),HLOOKUP(9,JRF!$13:$314,JRF!AX28,0))))))))))</f>
        <v>#VALUE!</v>
      </c>
      <c r="H26" s="70" t="e" vm="2">
        <f>IF(AND(JRF!B28="",JRF!Q28=""),"",IF(JRF!$A28=Checks!$K$4,JRF!I28,IF(JRF!$A28=Checks!$K$5,JRF!I28,IF(AND(JRF!$A28=Checks!$K$7,JRF!Q28=""),JRF!I28,IF(AND(JRF!$A28=Checks!$K$6,JRF!Q28=""),JRF!I28,IF(OR(JRF!$A28=Checks!$K$8,JRF!$A28=Checks!$K$6,JRF!$A28=Checks!$K$7,JRF!$A28=Checks!$K$9),HLOOKUP(22,JRF!$13:$314,JRF!AX28,0),HLOOKUP(8,JRF!$13:$314,JRF!AX28,0)))))))</f>
        <v>#VALUE!</v>
      </c>
      <c r="I26" s="71" t="e" vm="2">
        <f>IF(AND(JRF!B28="",JRF!Q28=""),"",IF(JRF!$A28=Checks!$K$4,JRF!G28,IF(JRF!$A28=Checks!$K$5,JRF!G28,IF(AND(JRF!$A28=Checks!$K$7,JRF!Q28=""),JRF!G28,IF(AND(JRF!$A28=Checks!$K$6,JRF!Q28=""),JRF!G28,IF(OR(JRF!$A28=Checks!$K$8,JRF!$A28=Checks!$K$6,JRF!$A28=Checks!$K$7,JRF!$A28=Checks!$K$9),HLOOKUP(26,JRF!$13:$314,JRF!AX28,0),HLOOKUP(6,JRF!$13:$314,JRF!AX28,0)))))))</f>
        <v>#VALUE!</v>
      </c>
      <c r="J26" s="72" t="str">
        <f>IF(AND(JRF!AC28="",JRF!AF28=""),"",IF(LEN(JRF!AF28)=0,JRF!AC28,JRF!AF28))</f>
        <v/>
      </c>
      <c r="K26" s="72" t="str">
        <f>IF(JRF!Q28="","",IF(OR(JRF!A28=Checks!$K$4,JRF!A28=Checks!$K$5,JRF!A28=Checks!$K$6),"",IF(JRF!A28=Checks!$K$9,JRF!$B28,IF(OR(JRF!A28=Checks!$K$10,JRF!A28=Checks!$K$11),JRF!Q28,IF(AND(JRF!Q28=JRF!B28,OR(C26=IFERROR(VLOOKUP(C26,Checks!$BY:$BY,1,0),0),C227=IFERROR(VLOOKUP(C227,Checks!$BY:$BY,1,0),0))),A26,IF(JRF!Q28=JRF!B28,"",JRF!B28))))))</f>
        <v/>
      </c>
      <c r="L26" s="200" t="str">
        <f>IF(OR(JRF!X28="",JRF!Z28=""),"",IF(JRF!X28=JRF!Z28,"",'Journal Template'!M26/'Journal Template'!G26))</f>
        <v/>
      </c>
      <c r="M26" s="73" t="str">
        <f>IF(OR(JRF!X28="",JRF!Z28=""),"",IF(JRF!X28=JRF!Z28,"",-JRF!Y28))</f>
        <v/>
      </c>
      <c r="N26" s="72"/>
      <c r="O26" s="69" t="str">
        <f>IF(OR(JRF!X28="",JRF!Z28=""),"ENDBS",IF(JRF!X28=JRF!Z28,"ENDBS",""))</f>
        <v>ENDBS</v>
      </c>
      <c r="P26" s="69"/>
      <c r="AE26" s="43" t="s">
        <v>72</v>
      </c>
      <c r="AF26" s="43" t="s">
        <v>70</v>
      </c>
      <c r="AG26" s="43" t="s">
        <v>178</v>
      </c>
      <c r="AH26" s="68" t="s">
        <v>70</v>
      </c>
      <c r="AI26" s="44">
        <v>-130.30000000000001</v>
      </c>
      <c r="AJ26" s="43" t="s">
        <v>179</v>
      </c>
      <c r="AK26" s="43" t="s">
        <v>184</v>
      </c>
      <c r="AL26" s="44" t="s">
        <v>178</v>
      </c>
      <c r="AM26" s="43" t="s">
        <v>185</v>
      </c>
      <c r="AN26" s="43" t="s">
        <v>182</v>
      </c>
      <c r="AO26" s="43" t="s">
        <v>182</v>
      </c>
      <c r="AP26" s="43" t="s">
        <v>186</v>
      </c>
      <c r="AQ26" s="43" t="s">
        <v>183</v>
      </c>
      <c r="AR26" s="43" t="e">
        <v>#VALUE!</v>
      </c>
      <c r="AS26" s="43" t="s">
        <v>72</v>
      </c>
      <c r="AT26" s="44"/>
      <c r="AU26" s="44"/>
      <c r="AV26" s="44"/>
      <c r="AW26" s="44"/>
      <c r="AX26" s="44"/>
    </row>
    <row r="27" spans="1:50">
      <c r="A27" s="69">
        <f>IF(AND(JRF!B29="",JRF!Q29=""),"#REF!",IF(JRF!$A29=Checks!$K$4,JRF!B29,IF(JRF!$A29=Checks!$K$5,JRF!B29,IF(AND(JRF!$A29=Checks!$K$7,JRF!$Q29=""),JRF!B29,IF(AND(JRF!$A29=Checks!$K$6,JRF!$Q29=""),JRF!$B29,IF(OR(JRF!$A29=Checks!$K$8,JRF!$A29=Checks!$K$6,JRF!$A29=Checks!$K$7,JRF!$A29=Checks!$K$9),HLOOKUP(16,JRF!$13:$314,JRF!AX29,0),HLOOKUP(3,JRF!$13:$314,JRF!AX29,0)))))))</f>
        <v>0</v>
      </c>
      <c r="B27" s="69" t="str">
        <f>IF(AND(JRF!B29="",JRF!Q29=""),"",IF(ISTEXT($A$13),"ACTUAL","-"))</f>
        <v>-</v>
      </c>
      <c r="C27" s="74">
        <f>IF(AND(JRF!B29="",JRF!Q29=""),"",IF(JRF!$A29=Checks!$K$4,JRF!D29,IF(JRF!$A29=Checks!$K$5,JRF!D29,IF(AND(JRF!$A29=Checks!$K$7,JRF!Q29=""),JRF!D29,IF(AND(JRF!$A29=Checks!$K$6,JRF!Q29=""),JRF!D29,IF(OR(JRF!$A29=Checks!$K$8,JRF!$A29=Checks!$K$6,JRF!$A29=Checks!$K$7,JRF!$A29=Checks!$K$9),HLOOKUP(17,JRF!$13:$314,JRF!AX29,0),HLOOKUP(5,JRF!$13:$314,JRF!AX29,0)))))))</f>
        <v>0</v>
      </c>
      <c r="D27" s="69">
        <f>IF(AND(JRF!B29="",JRF!Q29=""),"",IF(JRF!$A29=Checks!$K$4,JRF!C29,IF(JRF!$A29=Checks!$K$5,JRF!C29,IF(AND(JRF!$A29=Checks!$K$7,JRF!Q29=""),JRF!C29,IF(AND(JRF!$A29=Checks!$K$6,JRF!Q29=""),JRF!C29,IF(OR(JRF!$A29=Checks!$K$8,JRF!$A29=Checks!$K$6,JRF!$A29=Checks!$K$7,JRF!$A29=Checks!$K$9),HLOOKUP(18,JRF!$13:$314,JRF!AX29,0),HLOOKUP(4,JRF!$13:$314,JRF!AX29,0)))))))</f>
        <v>0</v>
      </c>
      <c r="E27" s="69" t="str">
        <f>IF(AND(JRF!E29="",JRF!AL29=""),"",IF(OR(JRF!$A29=Checks!$K$4,JRF!$A29=Checks!$K$5),JRF!E29,IF(AND(JRF!$A29=Checks!$K$7,JRF!Q29=""),JRF!E29,IF(AND(JRF!$A29=Checks!$K$6,JRF!Q29=""),JRF!E29,IF(OR(JRF!$A29=Checks!$K$8,JRF!$A29=Checks!$K$6,JRF!$A29=Checks!$K$7,JRF!$A29=Checks!$K$9),JRF!AL29,JRF!E29)))))</f>
        <v/>
      </c>
      <c r="F27" s="69" t="str">
        <f>IF(AND(JRF!F29="",JRF!AV29=""),"",IF(OR(JRF!$A29=Checks!$K$4,JRF!$A29=Checks!$K$5),JRF!F29,IF(AND(JRF!$A29=Checks!$K$7,JRF!Q29=""),JRF!F29,IF(AND(JRF!$A29=Checks!$K$6,JRF!Q29=""),JRF!F29,IF(OR(JRF!$A29=Checks!$K$8,JRF!$A29=Checks!$K$6,JRF!$A29=Checks!$K$7,JRF!$A29=Checks!$K$9),JRF!AV29,JRF!F29)))))</f>
        <v/>
      </c>
      <c r="G27" s="70">
        <f>IF(AND(JRF!B29="",JRF!Q29=""),"",IF(IFERROR(SEARCH("RIR",JRF!A29),0),-JRF!J29,IF(JRF!A29=Checks!$K$10,JRF!J29,IF(JRF!A29=Checks!$K$11,-JRF!J29,IF(JRF!$A29=Checks!$K$4,JRF!J29,IF(JRF!$A29=Checks!$K$5,-JRF!J29,IF(AND(JRF!$A29=Checks!$K$7,JRF!Q29=""),JRF!J29,IF(AND(JRF!$A29=Checks!$K$6,JRF!Q29=""),JRF!J29,IF(OR(JRF!$A29=Checks!$K$8,JRF!$A29=Checks!$K$6,JRF!$A29=Checks!$K$7,JRF!$A29=Checks!$K$9),-HLOOKUP(23,JRF!$13:$314,JRF!AX29,0),HLOOKUP(9,JRF!$13:$314,JRF!AX29,0))))))))))</f>
        <v>0</v>
      </c>
      <c r="H27" s="70">
        <f>IF(AND(JRF!B29="",JRF!Q29=""),"",IF(JRF!$A29=Checks!$K$4,JRF!I29,IF(JRF!$A29=Checks!$K$5,JRF!I29,IF(AND(JRF!$A29=Checks!$K$7,JRF!Q29=""),JRF!I29,IF(AND(JRF!$A29=Checks!$K$6,JRF!Q29=""),JRF!I29,IF(OR(JRF!$A29=Checks!$K$8,JRF!$A29=Checks!$K$6,JRF!$A29=Checks!$K$7,JRF!$A29=Checks!$K$9),HLOOKUP(22,JRF!$13:$314,JRF!AX29,0),HLOOKUP(8,JRF!$13:$314,JRF!AX29,0)))))))</f>
        <v>0</v>
      </c>
      <c r="I27" s="71">
        <f>IF(AND(JRF!B29="",JRF!Q29=""),"",IF(JRF!$A29=Checks!$K$4,JRF!G29,IF(JRF!$A29=Checks!$K$5,JRF!G29,IF(AND(JRF!$A29=Checks!$K$7,JRF!Q29=""),JRF!G29,IF(AND(JRF!$A29=Checks!$K$6,JRF!Q29=""),JRF!G29,IF(OR(JRF!$A29=Checks!$K$8,JRF!$A29=Checks!$K$6,JRF!$A29=Checks!$K$7,JRF!$A29=Checks!$K$9),HLOOKUP(26,JRF!$13:$314,JRF!AX29,0),HLOOKUP(6,JRF!$13:$314,JRF!AX29,0)))))))</f>
        <v>0</v>
      </c>
      <c r="J27" s="72" t="str">
        <f>IF(AND(JRF!AC29="",JRF!AF29=""),"",IF(LEN(JRF!AF29)=0,JRF!AC29,JRF!AF29))</f>
        <v/>
      </c>
      <c r="K27" s="72" t="str">
        <f>IF(JRF!Q29="","",IF(OR(JRF!A29=Checks!$K$4,JRF!A29=Checks!$K$5,JRF!A29=Checks!$K$6),"",IF(JRF!A29=Checks!$K$9,JRF!$B29,IF(OR(JRF!A29=Checks!$K$10,JRF!A29=Checks!$K$11),JRF!Q29,IF(AND(JRF!Q29=JRF!B29,OR(C27=IFERROR(VLOOKUP(C27,Checks!$BY:$BY,1,0),0),C228=IFERROR(VLOOKUP(C228,Checks!$BY:$BY,1,0),0))),A27,IF(JRF!Q29=JRF!B29,"",JRF!B29))))))</f>
        <v/>
      </c>
      <c r="L27" s="200" t="str">
        <f>IF(OR(JRF!X29="",JRF!Z29=""),"",IF(JRF!X29=JRF!Z29,"",'Journal Template'!M27/'Journal Template'!G27))</f>
        <v/>
      </c>
      <c r="M27" s="73" t="str">
        <f>IF(OR(JRF!X29="",JRF!Z29=""),"",IF(JRF!X29=JRF!Z29,"",-JRF!Y29))</f>
        <v/>
      </c>
      <c r="N27" s="72"/>
      <c r="O27" s="69" t="str">
        <f>IF(OR(JRF!X29="",JRF!Z29=""),"ENDBS",IF(JRF!X29=JRF!Z29,"ENDBS",""))</f>
        <v>ENDBS</v>
      </c>
      <c r="P27" s="69"/>
      <c r="AE27" s="43" t="s">
        <v>72</v>
      </c>
      <c r="AF27" s="43" t="s">
        <v>70</v>
      </c>
      <c r="AG27" s="43" t="s">
        <v>178</v>
      </c>
      <c r="AH27" s="68" t="s">
        <v>70</v>
      </c>
      <c r="AI27" s="44">
        <v>-130.30000000000001</v>
      </c>
      <c r="AJ27" s="43" t="s">
        <v>179</v>
      </c>
      <c r="AK27" s="43" t="s">
        <v>184</v>
      </c>
      <c r="AL27" s="44" t="s">
        <v>178</v>
      </c>
      <c r="AM27" s="43" t="s">
        <v>185</v>
      </c>
      <c r="AN27" s="43" t="s">
        <v>182</v>
      </c>
      <c r="AO27" s="43" t="s">
        <v>182</v>
      </c>
      <c r="AP27" s="43" t="s">
        <v>186</v>
      </c>
      <c r="AQ27" s="43" t="s">
        <v>183</v>
      </c>
      <c r="AR27" s="43" t="e">
        <v>#VALUE!</v>
      </c>
      <c r="AS27" s="43" t="s">
        <v>72</v>
      </c>
      <c r="AT27" s="44"/>
      <c r="AU27" s="44"/>
      <c r="AV27" s="44"/>
      <c r="AW27" s="44"/>
      <c r="AX27" s="44"/>
    </row>
    <row r="28" spans="1:50">
      <c r="A28" s="69">
        <f>IF(AND(JRF!B30="",JRF!Q30=""),"#REF!",IF(JRF!$A30=Checks!$K$4,JRF!B30,IF(JRF!$A30=Checks!$K$5,JRF!B30,IF(AND(JRF!$A30=Checks!$K$7,JRF!$Q30=""),JRF!B30,IF(AND(JRF!$A30=Checks!$K$6,JRF!$Q30=""),JRF!$B30,IF(OR(JRF!$A30=Checks!$K$8,JRF!$A30=Checks!$K$6,JRF!$A30=Checks!$K$7,JRF!$A30=Checks!$K$9),HLOOKUP(16,JRF!$13:$314,JRF!AX30,0),HLOOKUP(3,JRF!$13:$314,JRF!AX30,0)))))))</f>
        <v>0</v>
      </c>
      <c r="B28" s="69" t="str">
        <f>IF(AND(JRF!B30="",JRF!Q30=""),"",IF(ISTEXT($A$13),"ACTUAL","-"))</f>
        <v>-</v>
      </c>
      <c r="C28" s="74">
        <f>IF(AND(JRF!B30="",JRF!Q30=""),"",IF(JRF!$A30=Checks!$K$4,JRF!D30,IF(JRF!$A30=Checks!$K$5,JRF!D30,IF(AND(JRF!$A30=Checks!$K$7,JRF!Q30=""),JRF!D30,IF(AND(JRF!$A30=Checks!$K$6,JRF!Q30=""),JRF!D30,IF(OR(JRF!$A30=Checks!$K$8,JRF!$A30=Checks!$K$6,JRF!$A30=Checks!$K$7,JRF!$A30=Checks!$K$9),HLOOKUP(17,JRF!$13:$314,JRF!AX30,0),HLOOKUP(5,JRF!$13:$314,JRF!AX30,0)))))))</f>
        <v>0</v>
      </c>
      <c r="D28" s="69">
        <f>IF(AND(JRF!B30="",JRF!Q30=""),"",IF(JRF!$A30=Checks!$K$4,JRF!C30,IF(JRF!$A30=Checks!$K$5,JRF!C30,IF(AND(JRF!$A30=Checks!$K$7,JRF!Q30=""),JRF!C30,IF(AND(JRF!$A30=Checks!$K$6,JRF!Q30=""),JRF!C30,IF(OR(JRF!$A30=Checks!$K$8,JRF!$A30=Checks!$K$6,JRF!$A30=Checks!$K$7,JRF!$A30=Checks!$K$9),HLOOKUP(18,JRF!$13:$314,JRF!AX30,0),HLOOKUP(4,JRF!$13:$314,JRF!AX30,0)))))))</f>
        <v>0</v>
      </c>
      <c r="E28" s="69" t="str">
        <f>IF(AND(JRF!E30="",JRF!AL30=""),"",IF(OR(JRF!$A30=Checks!$K$4,JRF!$A30=Checks!$K$5),JRF!E30,IF(AND(JRF!$A30=Checks!$K$7,JRF!Q30=""),JRF!E30,IF(AND(JRF!$A30=Checks!$K$6,JRF!Q30=""),JRF!E30,IF(OR(JRF!$A30=Checks!$K$8,JRF!$A30=Checks!$K$6,JRF!$A30=Checks!$K$7,JRF!$A30=Checks!$K$9),JRF!AL30,JRF!E30)))))</f>
        <v/>
      </c>
      <c r="F28" s="69" t="str">
        <f>IF(AND(JRF!F30="",JRF!AV30=""),"",IF(OR(JRF!$A30=Checks!$K$4,JRF!$A30=Checks!$K$5),JRF!F30,IF(AND(JRF!$A30=Checks!$K$7,JRF!Q30=""),JRF!F30,IF(AND(JRF!$A30=Checks!$K$6,JRF!Q30=""),JRF!F30,IF(OR(JRF!$A30=Checks!$K$8,JRF!$A30=Checks!$K$6,JRF!$A30=Checks!$K$7,JRF!$A30=Checks!$K$9),JRF!AV30,JRF!F30)))))</f>
        <v/>
      </c>
      <c r="G28" s="70">
        <f>IF(AND(JRF!B30="",JRF!Q30=""),"",IF(IFERROR(SEARCH("RIR",JRF!A30),0),-JRF!J30,IF(JRF!A30=Checks!$K$10,JRF!J30,IF(JRF!A30=Checks!$K$11,-JRF!J30,IF(JRF!$A30=Checks!$K$4,JRF!J30,IF(JRF!$A30=Checks!$K$5,-JRF!J30,IF(AND(JRF!$A30=Checks!$K$7,JRF!Q30=""),JRF!J30,IF(AND(JRF!$A30=Checks!$K$6,JRF!Q30=""),JRF!J30,IF(OR(JRF!$A30=Checks!$K$8,JRF!$A30=Checks!$K$6,JRF!$A30=Checks!$K$7,JRF!$A30=Checks!$K$9),-HLOOKUP(23,JRF!$13:$314,JRF!AX30,0),HLOOKUP(9,JRF!$13:$314,JRF!AX30,0))))))))))</f>
        <v>0</v>
      </c>
      <c r="H28" s="70">
        <f>IF(AND(JRF!B30="",JRF!Q30=""),"",IF(JRF!$A30=Checks!$K$4,JRF!I30,IF(JRF!$A30=Checks!$K$5,JRF!I30,IF(AND(JRF!$A30=Checks!$K$7,JRF!Q30=""),JRF!I30,IF(AND(JRF!$A30=Checks!$K$6,JRF!Q30=""),JRF!I30,IF(OR(JRF!$A30=Checks!$K$8,JRF!$A30=Checks!$K$6,JRF!$A30=Checks!$K$7,JRF!$A30=Checks!$K$9),HLOOKUP(22,JRF!$13:$314,JRF!AX30,0),HLOOKUP(8,JRF!$13:$314,JRF!AX30,0)))))))</f>
        <v>0</v>
      </c>
      <c r="I28" s="71">
        <f>IF(AND(JRF!B30="",JRF!Q30=""),"",IF(JRF!$A30=Checks!$K$4,JRF!G30,IF(JRF!$A30=Checks!$K$5,JRF!G30,IF(AND(JRF!$A30=Checks!$K$7,JRF!Q30=""),JRF!G30,IF(AND(JRF!$A30=Checks!$K$6,JRF!Q30=""),JRF!G30,IF(OR(JRF!$A30=Checks!$K$8,JRF!$A30=Checks!$K$6,JRF!$A30=Checks!$K$7,JRF!$A30=Checks!$K$9),HLOOKUP(26,JRF!$13:$314,JRF!AX30,0),HLOOKUP(6,JRF!$13:$314,JRF!AX30,0)))))))</f>
        <v>0</v>
      </c>
      <c r="J28" s="72" t="str">
        <f>IF(AND(JRF!AC30="",JRF!AF30=""),"",IF(LEN(JRF!AF30)=0,JRF!AC30,JRF!AF30))</f>
        <v/>
      </c>
      <c r="K28" s="72" t="str">
        <f>IF(JRF!Q30="","",IF(OR(JRF!A30=Checks!$K$4,JRF!A30=Checks!$K$5,JRF!A30=Checks!$K$6),"",IF(JRF!A30=Checks!$K$9,JRF!$B30,IF(OR(JRF!A30=Checks!$K$10,JRF!A30=Checks!$K$11),JRF!Q30,IF(AND(JRF!Q30=JRF!B30,OR(C28=IFERROR(VLOOKUP(C28,Checks!$BY:$BY,1,0),0),C229=IFERROR(VLOOKUP(C229,Checks!$BY:$BY,1,0),0))),A28,IF(JRF!Q30=JRF!B30,"",JRF!B30))))))</f>
        <v/>
      </c>
      <c r="L28" s="200" t="str">
        <f>IF(OR(JRF!X30="",JRF!Z30=""),"",IF(JRF!X30=JRF!Z30,"",'Journal Template'!M28/'Journal Template'!G28))</f>
        <v/>
      </c>
      <c r="M28" s="73" t="str">
        <f>IF(OR(JRF!X30="",JRF!Z30=""),"",IF(JRF!X30=JRF!Z30,"",-JRF!Y30))</f>
        <v/>
      </c>
      <c r="N28" s="72"/>
      <c r="O28" s="69" t="str">
        <f>IF(OR(JRF!X30="",JRF!Z30=""),"ENDBS",IF(JRF!X30=JRF!Z30,"ENDBS",""))</f>
        <v>ENDBS</v>
      </c>
      <c r="P28" s="69"/>
      <c r="AE28" s="43" t="s">
        <v>72</v>
      </c>
      <c r="AF28" s="43" t="s">
        <v>70</v>
      </c>
      <c r="AG28" s="43" t="s">
        <v>178</v>
      </c>
      <c r="AH28" s="68" t="s">
        <v>70</v>
      </c>
      <c r="AI28" s="44">
        <v>-130.30000000000001</v>
      </c>
      <c r="AJ28" s="43" t="s">
        <v>179</v>
      </c>
      <c r="AK28" s="43" t="s">
        <v>184</v>
      </c>
      <c r="AL28" s="44" t="s">
        <v>178</v>
      </c>
      <c r="AM28" s="43" t="s">
        <v>185</v>
      </c>
      <c r="AN28" s="43" t="s">
        <v>182</v>
      </c>
      <c r="AO28" s="43" t="s">
        <v>182</v>
      </c>
      <c r="AP28" s="43" t="s">
        <v>186</v>
      </c>
      <c r="AQ28" s="43" t="s">
        <v>183</v>
      </c>
      <c r="AR28" s="43" t="e">
        <v>#VALUE!</v>
      </c>
      <c r="AS28" s="43" t="s">
        <v>72</v>
      </c>
      <c r="AT28" s="44"/>
      <c r="AU28" s="44"/>
      <c r="AV28" s="44"/>
      <c r="AW28" s="44"/>
      <c r="AX28" s="44"/>
    </row>
    <row r="29" spans="1:50">
      <c r="A29" s="69">
        <f>IF(AND(JRF!B31="",JRF!Q31=""),"#REF!",IF(JRF!$A31=Checks!$K$4,JRF!B31,IF(JRF!$A31=Checks!$K$5,JRF!B31,IF(AND(JRF!$A31=Checks!$K$7,JRF!$Q31=""),JRF!B31,IF(AND(JRF!$A31=Checks!$K$6,JRF!$Q31=""),JRF!$B31,IF(OR(JRF!$A31=Checks!$K$8,JRF!$A31=Checks!$K$6,JRF!$A31=Checks!$K$7,JRF!$A31=Checks!$K$9),HLOOKUP(16,JRF!$13:$314,JRF!AX31,0),HLOOKUP(3,JRF!$13:$314,JRF!AX31,0)))))))</f>
        <v>0</v>
      </c>
      <c r="B29" s="69" t="str">
        <f>IF(AND(JRF!B31="",JRF!Q31=""),"",IF(ISTEXT($A$13),"ACTUAL","-"))</f>
        <v>-</v>
      </c>
      <c r="C29" s="74">
        <f>IF(AND(JRF!B31="",JRF!Q31=""),"",IF(JRF!$A31=Checks!$K$4,JRF!D31,IF(JRF!$A31=Checks!$K$5,JRF!D31,IF(AND(JRF!$A31=Checks!$K$7,JRF!Q31=""),JRF!D31,IF(AND(JRF!$A31=Checks!$K$6,JRF!Q31=""),JRF!D31,IF(OR(JRF!$A31=Checks!$K$8,JRF!$A31=Checks!$K$6,JRF!$A31=Checks!$K$7,JRF!$A31=Checks!$K$9),HLOOKUP(17,JRF!$13:$314,JRF!AX31,0),HLOOKUP(5,JRF!$13:$314,JRF!AX31,0)))))))</f>
        <v>0</v>
      </c>
      <c r="D29" s="69">
        <f>IF(AND(JRF!B31="",JRF!Q31=""),"",IF(JRF!$A31=Checks!$K$4,JRF!C31,IF(JRF!$A31=Checks!$K$5,JRF!C31,IF(AND(JRF!$A31=Checks!$K$7,JRF!Q31=""),JRF!C31,IF(AND(JRF!$A31=Checks!$K$6,JRF!Q31=""),JRF!C31,IF(OR(JRF!$A31=Checks!$K$8,JRF!$A31=Checks!$K$6,JRF!$A31=Checks!$K$7,JRF!$A31=Checks!$K$9),HLOOKUP(18,JRF!$13:$314,JRF!AX31,0),HLOOKUP(4,JRF!$13:$314,JRF!AX31,0)))))))</f>
        <v>0</v>
      </c>
      <c r="E29" s="69" t="str">
        <f>IF(AND(JRF!E31="",JRF!AL31=""),"",IF(OR(JRF!$A31=Checks!$K$4,JRF!$A31=Checks!$K$5),JRF!E31,IF(AND(JRF!$A31=Checks!$K$7,JRF!Q31=""),JRF!E31,IF(AND(JRF!$A31=Checks!$K$6,JRF!Q31=""),JRF!E31,IF(OR(JRF!$A31=Checks!$K$8,JRF!$A31=Checks!$K$6,JRF!$A31=Checks!$K$7,JRF!$A31=Checks!$K$9),JRF!AL31,JRF!E31)))))</f>
        <v/>
      </c>
      <c r="F29" s="69" t="str">
        <f>IF(AND(JRF!F31="",JRF!AV31=""),"",IF(OR(JRF!$A31=Checks!$K$4,JRF!$A31=Checks!$K$5),JRF!F31,IF(AND(JRF!$A31=Checks!$K$7,JRF!Q31=""),JRF!F31,IF(AND(JRF!$A31=Checks!$K$6,JRF!Q31=""),JRF!F31,IF(OR(JRF!$A31=Checks!$K$8,JRF!$A31=Checks!$K$6,JRF!$A31=Checks!$K$7,JRF!$A31=Checks!$K$9),JRF!AV31,JRF!F31)))))</f>
        <v/>
      </c>
      <c r="G29" s="70">
        <f>IF(AND(JRF!B31="",JRF!Q31=""),"",IF(IFERROR(SEARCH("RIR",JRF!A31),0),-JRF!J31,IF(JRF!A31=Checks!$K$10,JRF!J31,IF(JRF!A31=Checks!$K$11,-JRF!J31,IF(JRF!$A31=Checks!$K$4,JRF!J31,IF(JRF!$A31=Checks!$K$5,-JRF!J31,IF(AND(JRF!$A31=Checks!$K$7,JRF!Q31=""),JRF!J31,IF(AND(JRF!$A31=Checks!$K$6,JRF!Q31=""),JRF!J31,IF(OR(JRF!$A31=Checks!$K$8,JRF!$A31=Checks!$K$6,JRF!$A31=Checks!$K$7,JRF!$A31=Checks!$K$9),-HLOOKUP(23,JRF!$13:$314,JRF!AX31,0),HLOOKUP(9,JRF!$13:$314,JRF!AX31,0))))))))))</f>
        <v>0</v>
      </c>
      <c r="H29" s="70">
        <f>IF(AND(JRF!B31="",JRF!Q31=""),"",IF(JRF!$A31=Checks!$K$4,JRF!I31,IF(JRF!$A31=Checks!$K$5,JRF!I31,IF(AND(JRF!$A31=Checks!$K$7,JRF!Q31=""),JRF!I31,IF(AND(JRF!$A31=Checks!$K$6,JRF!Q31=""),JRF!I31,IF(OR(JRF!$A31=Checks!$K$8,JRF!$A31=Checks!$K$6,JRF!$A31=Checks!$K$7,JRF!$A31=Checks!$K$9),HLOOKUP(22,JRF!$13:$314,JRF!AX31,0),HLOOKUP(8,JRF!$13:$314,JRF!AX31,0)))))))</f>
        <v>0</v>
      </c>
      <c r="I29" s="71">
        <f>IF(AND(JRF!B31="",JRF!Q31=""),"",IF(JRF!$A31=Checks!$K$4,JRF!G31,IF(JRF!$A31=Checks!$K$5,JRF!G31,IF(AND(JRF!$A31=Checks!$K$7,JRF!Q31=""),JRF!G31,IF(AND(JRF!$A31=Checks!$K$6,JRF!Q31=""),JRF!G31,IF(OR(JRF!$A31=Checks!$K$8,JRF!$A31=Checks!$K$6,JRF!$A31=Checks!$K$7,JRF!$A31=Checks!$K$9),HLOOKUP(26,JRF!$13:$314,JRF!AX31,0),HLOOKUP(6,JRF!$13:$314,JRF!AX31,0)))))))</f>
        <v>0</v>
      </c>
      <c r="J29" s="72" t="str">
        <f>IF(AND(JRF!AC31="",JRF!AF31=""),"",IF(LEN(JRF!AF31)=0,JRF!AC31,JRF!AF31))</f>
        <v/>
      </c>
      <c r="K29" s="72" t="str">
        <f>IF(JRF!Q31="","",IF(OR(JRF!A31=Checks!$K$4,JRF!A31=Checks!$K$5,JRF!A31=Checks!$K$6),"",IF(JRF!A31=Checks!$K$9,JRF!$B31,IF(OR(JRF!A31=Checks!$K$10,JRF!A31=Checks!$K$11),JRF!Q31,IF(AND(JRF!Q31=JRF!B31,OR(C29=IFERROR(VLOOKUP(C29,Checks!$BY:$BY,1,0),0),C230=IFERROR(VLOOKUP(C230,Checks!$BY:$BY,1,0),0))),A29,IF(JRF!Q31=JRF!B31,"",JRF!B31))))))</f>
        <v/>
      </c>
      <c r="L29" s="200" t="str">
        <f>IF(OR(JRF!X31="",JRF!Z31=""),"",IF(JRF!X31=JRF!Z31,"",'Journal Template'!M29/'Journal Template'!G29))</f>
        <v/>
      </c>
      <c r="M29" s="73" t="str">
        <f>IF(OR(JRF!X31="",JRF!Z31=""),"",IF(JRF!X31=JRF!Z31,"",-JRF!Y31))</f>
        <v/>
      </c>
      <c r="N29" s="72"/>
      <c r="O29" s="69" t="str">
        <f>IF(OR(JRF!X31="",JRF!Z31=""),"ENDBS",IF(JRF!X31=JRF!Z31,"ENDBS",""))</f>
        <v>ENDBS</v>
      </c>
      <c r="P29" s="69"/>
      <c r="AE29" s="43" t="s">
        <v>72</v>
      </c>
      <c r="AF29" s="43" t="s">
        <v>70</v>
      </c>
      <c r="AG29" s="43" t="s">
        <v>178</v>
      </c>
      <c r="AH29" s="68" t="s">
        <v>70</v>
      </c>
      <c r="AI29" s="44">
        <v>-130.30000000000001</v>
      </c>
      <c r="AJ29" s="43" t="s">
        <v>179</v>
      </c>
      <c r="AK29" s="43" t="s">
        <v>184</v>
      </c>
      <c r="AL29" s="44" t="s">
        <v>178</v>
      </c>
      <c r="AM29" s="43" t="s">
        <v>185</v>
      </c>
      <c r="AN29" s="43" t="s">
        <v>182</v>
      </c>
      <c r="AO29" s="43" t="s">
        <v>182</v>
      </c>
      <c r="AP29" s="43" t="s">
        <v>186</v>
      </c>
      <c r="AQ29" s="43" t="s">
        <v>183</v>
      </c>
      <c r="AR29" s="43" t="e">
        <v>#VALUE!</v>
      </c>
      <c r="AS29" s="43" t="s">
        <v>72</v>
      </c>
      <c r="AT29" s="44"/>
      <c r="AU29" s="44"/>
      <c r="AV29" s="44"/>
      <c r="AW29" s="44"/>
      <c r="AX29" s="44"/>
    </row>
    <row r="30" spans="1:50">
      <c r="A30" s="69">
        <f>IF(AND(JRF!B32="",JRF!Q32=""),"#REF!",IF(JRF!$A32=Checks!$K$4,JRF!B32,IF(JRF!$A32=Checks!$K$5,JRF!B32,IF(AND(JRF!$A32=Checks!$K$7,JRF!$Q32=""),JRF!B32,IF(AND(JRF!$A32=Checks!$K$6,JRF!$Q32=""),JRF!$B32,IF(OR(JRF!$A32=Checks!$K$8,JRF!$A32=Checks!$K$6,JRF!$A32=Checks!$K$7,JRF!$A32=Checks!$K$9),HLOOKUP(16,JRF!$13:$314,JRF!AX32,0),HLOOKUP(3,JRF!$13:$314,JRF!AX32,0)))))))</f>
        <v>0</v>
      </c>
      <c r="B30" s="69" t="str">
        <f>IF(AND(JRF!B32="",JRF!Q32=""),"",IF(ISTEXT($A$13),"ACTUAL","-"))</f>
        <v>-</v>
      </c>
      <c r="C30" s="74">
        <f>IF(AND(JRF!B32="",JRF!Q32=""),"",IF(JRF!$A32=Checks!$K$4,JRF!D32,IF(JRF!$A32=Checks!$K$5,JRF!D32,IF(AND(JRF!$A32=Checks!$K$7,JRF!Q32=""),JRF!D32,IF(AND(JRF!$A32=Checks!$K$6,JRF!Q32=""),JRF!D32,IF(OR(JRF!$A32=Checks!$K$8,JRF!$A32=Checks!$K$6,JRF!$A32=Checks!$K$7,JRF!$A32=Checks!$K$9),HLOOKUP(17,JRF!$13:$314,JRF!AX32,0),HLOOKUP(5,JRF!$13:$314,JRF!AX32,0)))))))</f>
        <v>0</v>
      </c>
      <c r="D30" s="69">
        <f>IF(AND(JRF!B32="",JRF!Q32=""),"",IF(JRF!$A32=Checks!$K$4,JRF!C32,IF(JRF!$A32=Checks!$K$5,JRF!C32,IF(AND(JRF!$A32=Checks!$K$7,JRF!Q32=""),JRF!C32,IF(AND(JRF!$A32=Checks!$K$6,JRF!Q32=""),JRF!C32,IF(OR(JRF!$A32=Checks!$K$8,JRF!$A32=Checks!$K$6,JRF!$A32=Checks!$K$7,JRF!$A32=Checks!$K$9),HLOOKUP(18,JRF!$13:$314,JRF!AX32,0),HLOOKUP(4,JRF!$13:$314,JRF!AX32,0)))))))</f>
        <v>0</v>
      </c>
      <c r="E30" s="69" t="str">
        <f>IF(AND(JRF!E32="",JRF!AL32=""),"",IF(OR(JRF!$A32=Checks!$K$4,JRF!$A32=Checks!$K$5),JRF!E32,IF(AND(JRF!$A32=Checks!$K$7,JRF!Q32=""),JRF!E32,IF(AND(JRF!$A32=Checks!$K$6,JRF!Q32=""),JRF!E32,IF(OR(JRF!$A32=Checks!$K$8,JRF!$A32=Checks!$K$6,JRF!$A32=Checks!$K$7,JRF!$A32=Checks!$K$9),JRF!AL32,JRF!E32)))))</f>
        <v/>
      </c>
      <c r="F30" s="69" t="str">
        <f>IF(AND(JRF!F32="",JRF!AV32=""),"",IF(OR(JRF!$A32=Checks!$K$4,JRF!$A32=Checks!$K$5),JRF!F32,IF(AND(JRF!$A32=Checks!$K$7,JRF!Q32=""),JRF!F32,IF(AND(JRF!$A32=Checks!$K$6,JRF!Q32=""),JRF!F32,IF(OR(JRF!$A32=Checks!$K$8,JRF!$A32=Checks!$K$6,JRF!$A32=Checks!$K$7,JRF!$A32=Checks!$K$9),JRF!AV32,JRF!F32)))))</f>
        <v/>
      </c>
      <c r="G30" s="70">
        <f>IF(AND(JRF!B32="",JRF!Q32=""),"",IF(IFERROR(SEARCH("RIR",JRF!A32),0),-JRF!J32,IF(JRF!A32=Checks!$K$10,JRF!J32,IF(JRF!A32=Checks!$K$11,-JRF!J32,IF(JRF!$A32=Checks!$K$4,JRF!J32,IF(JRF!$A32=Checks!$K$5,-JRF!J32,IF(AND(JRF!$A32=Checks!$K$7,JRF!Q32=""),JRF!J32,IF(AND(JRF!$A32=Checks!$K$6,JRF!Q32=""),JRF!J32,IF(OR(JRF!$A32=Checks!$K$8,JRF!$A32=Checks!$K$6,JRF!$A32=Checks!$K$7,JRF!$A32=Checks!$K$9),-HLOOKUP(23,JRF!$13:$314,JRF!AX32,0),HLOOKUP(9,JRF!$13:$314,JRF!AX32,0))))))))))</f>
        <v>0</v>
      </c>
      <c r="H30" s="70">
        <f>IF(AND(JRF!B32="",JRF!Q32=""),"",IF(JRF!$A32=Checks!$K$4,JRF!I32,IF(JRF!$A32=Checks!$K$5,JRF!I32,IF(AND(JRF!$A32=Checks!$K$7,JRF!Q32=""),JRF!I32,IF(AND(JRF!$A32=Checks!$K$6,JRF!Q32=""),JRF!I32,IF(OR(JRF!$A32=Checks!$K$8,JRF!$A32=Checks!$K$6,JRF!$A32=Checks!$K$7,JRF!$A32=Checks!$K$9),HLOOKUP(22,JRF!$13:$314,JRF!AX32,0),HLOOKUP(8,JRF!$13:$314,JRF!AX32,0)))))))</f>
        <v>0</v>
      </c>
      <c r="I30" s="71">
        <f>IF(AND(JRF!B32="",JRF!Q32=""),"",IF(JRF!$A32=Checks!$K$4,JRF!G32,IF(JRF!$A32=Checks!$K$5,JRF!G32,IF(AND(JRF!$A32=Checks!$K$7,JRF!Q32=""),JRF!G32,IF(AND(JRF!$A32=Checks!$K$6,JRF!Q32=""),JRF!G32,IF(OR(JRF!$A32=Checks!$K$8,JRF!$A32=Checks!$K$6,JRF!$A32=Checks!$K$7,JRF!$A32=Checks!$K$9),HLOOKUP(26,JRF!$13:$314,JRF!AX32,0),HLOOKUP(6,JRF!$13:$314,JRF!AX32,0)))))))</f>
        <v>0</v>
      </c>
      <c r="J30" s="72" t="str">
        <f>IF(AND(JRF!AC32="",JRF!AF32=""),"",IF(LEN(JRF!AF32)=0,JRF!AC32,JRF!AF32))</f>
        <v/>
      </c>
      <c r="K30" s="72" t="str">
        <f>IF(JRF!Q32="","",IF(OR(JRF!A32=Checks!$K$4,JRF!A32=Checks!$K$5,JRF!A32=Checks!$K$6),"",IF(JRF!A32=Checks!$K$9,JRF!$B32,IF(OR(JRF!A32=Checks!$K$10,JRF!A32=Checks!$K$11),JRF!Q32,IF(AND(JRF!Q32=JRF!B32,OR(C30=IFERROR(VLOOKUP(C30,Checks!$BY:$BY,1,0),0),C231=IFERROR(VLOOKUP(C231,Checks!$BY:$BY,1,0),0))),A30,IF(JRF!Q32=JRF!B32,"",JRF!B32))))))</f>
        <v/>
      </c>
      <c r="L30" s="200" t="str">
        <f>IF(OR(JRF!X32="",JRF!Z32=""),"",IF(JRF!X32=JRF!Z32,"",'Journal Template'!M30/'Journal Template'!G30))</f>
        <v/>
      </c>
      <c r="M30" s="73" t="str">
        <f>IF(OR(JRF!X32="",JRF!Z32=""),"",IF(JRF!X32=JRF!Z32,"",-JRF!Y32))</f>
        <v/>
      </c>
      <c r="N30" s="72"/>
      <c r="O30" s="69" t="str">
        <f>IF(OR(JRF!X32="",JRF!Z32=""),"ENDBS",IF(JRF!X32=JRF!Z32,"ENDBS",""))</f>
        <v>ENDBS</v>
      </c>
      <c r="P30" s="69"/>
      <c r="AE30" s="43" t="s">
        <v>72</v>
      </c>
      <c r="AF30" s="43" t="s">
        <v>70</v>
      </c>
      <c r="AG30" s="43" t="s">
        <v>178</v>
      </c>
      <c r="AH30" s="68" t="s">
        <v>70</v>
      </c>
      <c r="AI30" s="44">
        <v>-130.30000000000001</v>
      </c>
      <c r="AJ30" s="43" t="s">
        <v>179</v>
      </c>
      <c r="AK30" s="43" t="s">
        <v>184</v>
      </c>
      <c r="AL30" s="44" t="s">
        <v>178</v>
      </c>
      <c r="AM30" s="43" t="s">
        <v>185</v>
      </c>
      <c r="AN30" s="43" t="s">
        <v>182</v>
      </c>
      <c r="AO30" s="43" t="s">
        <v>182</v>
      </c>
      <c r="AP30" s="43" t="s">
        <v>186</v>
      </c>
      <c r="AQ30" s="43" t="s">
        <v>183</v>
      </c>
      <c r="AR30" s="43" t="e">
        <v>#VALUE!</v>
      </c>
      <c r="AS30" s="43" t="s">
        <v>72</v>
      </c>
      <c r="AT30" s="44"/>
      <c r="AU30" s="44"/>
      <c r="AV30" s="44"/>
      <c r="AW30" s="44"/>
      <c r="AX30" s="44"/>
    </row>
    <row r="31" spans="1:50">
      <c r="A31" s="69">
        <f>IF(AND(JRF!B33="",JRF!Q33=""),"#REF!",IF(JRF!$A33=Checks!$K$4,JRF!B33,IF(JRF!$A33=Checks!$K$5,JRF!B33,IF(AND(JRF!$A33=Checks!$K$7,JRF!$Q33=""),JRF!B33,IF(AND(JRF!$A33=Checks!$K$6,JRF!$Q33=""),JRF!$B33,IF(OR(JRF!$A33=Checks!$K$8,JRF!$A33=Checks!$K$6,JRF!$A33=Checks!$K$7,JRF!$A33=Checks!$K$9),HLOOKUP(16,JRF!$13:$314,JRF!AX33,0),HLOOKUP(3,JRF!$13:$314,JRF!AX33,0)))))))</f>
        <v>0</v>
      </c>
      <c r="B31" s="69" t="str">
        <f>IF(AND(JRF!B33="",JRF!Q33=""),"",IF(ISTEXT($A$13),"ACTUAL","-"))</f>
        <v>-</v>
      </c>
      <c r="C31" s="74">
        <f>IF(AND(JRF!B33="",JRF!Q33=""),"",IF(JRF!$A33=Checks!$K$4,JRF!D33,IF(JRF!$A33=Checks!$K$5,JRF!D33,IF(AND(JRF!$A33=Checks!$K$7,JRF!Q33=""),JRF!D33,IF(AND(JRF!$A33=Checks!$K$6,JRF!Q33=""),JRF!D33,IF(OR(JRF!$A33=Checks!$K$8,JRF!$A33=Checks!$K$6,JRF!$A33=Checks!$K$7,JRF!$A33=Checks!$K$9),HLOOKUP(17,JRF!$13:$314,JRF!AX33,0),HLOOKUP(5,JRF!$13:$314,JRF!AX33,0)))))))</f>
        <v>0</v>
      </c>
      <c r="D31" s="69">
        <f>IF(AND(JRF!B33="",JRF!Q33=""),"",IF(JRF!$A33=Checks!$K$4,JRF!C33,IF(JRF!$A33=Checks!$K$5,JRF!C33,IF(AND(JRF!$A33=Checks!$K$7,JRF!Q33=""),JRF!C33,IF(AND(JRF!$A33=Checks!$K$6,JRF!Q33=""),JRF!C33,IF(OR(JRF!$A33=Checks!$K$8,JRF!$A33=Checks!$K$6,JRF!$A33=Checks!$K$7,JRF!$A33=Checks!$K$9),HLOOKUP(18,JRF!$13:$314,JRF!AX33,0),HLOOKUP(4,JRF!$13:$314,JRF!AX33,0)))))))</f>
        <v>0</v>
      </c>
      <c r="E31" s="69" t="str">
        <f>IF(AND(JRF!E33="",JRF!AL33=""),"",IF(OR(JRF!$A33=Checks!$K$4,JRF!$A33=Checks!$K$5),JRF!E33,IF(AND(JRF!$A33=Checks!$K$7,JRF!Q33=""),JRF!E33,IF(AND(JRF!$A33=Checks!$K$6,JRF!Q33=""),JRF!E33,IF(OR(JRF!$A33=Checks!$K$8,JRF!$A33=Checks!$K$6,JRF!$A33=Checks!$K$7,JRF!$A33=Checks!$K$9),JRF!AL33,JRF!E33)))))</f>
        <v/>
      </c>
      <c r="F31" s="69" t="str">
        <f>IF(AND(JRF!F33="",JRF!AV33=""),"",IF(OR(JRF!$A33=Checks!$K$4,JRF!$A33=Checks!$K$5),JRF!F33,IF(AND(JRF!$A33=Checks!$K$7,JRF!Q33=""),JRF!F33,IF(AND(JRF!$A33=Checks!$K$6,JRF!Q33=""),JRF!F33,IF(OR(JRF!$A33=Checks!$K$8,JRF!$A33=Checks!$K$6,JRF!$A33=Checks!$K$7,JRF!$A33=Checks!$K$9),JRF!AV33,JRF!F33)))))</f>
        <v/>
      </c>
      <c r="G31" s="70">
        <f>IF(AND(JRF!B33="",JRF!Q33=""),"",IF(IFERROR(SEARCH("RIR",JRF!A33),0),-JRF!J33,IF(JRF!A33=Checks!$K$10,JRF!J33,IF(JRF!A33=Checks!$K$11,-JRF!J33,IF(JRF!$A33=Checks!$K$4,JRF!J33,IF(JRF!$A33=Checks!$K$5,-JRF!J33,IF(AND(JRF!$A33=Checks!$K$7,JRF!Q33=""),JRF!J33,IF(AND(JRF!$A33=Checks!$K$6,JRF!Q33=""),JRF!J33,IF(OR(JRF!$A33=Checks!$K$8,JRF!$A33=Checks!$K$6,JRF!$A33=Checks!$K$7,JRF!$A33=Checks!$K$9),-HLOOKUP(23,JRF!$13:$314,JRF!AX33,0),HLOOKUP(9,JRF!$13:$314,JRF!AX33,0))))))))))</f>
        <v>0</v>
      </c>
      <c r="H31" s="70">
        <f>IF(AND(JRF!B33="",JRF!Q33=""),"",IF(JRF!$A33=Checks!$K$4,JRF!I33,IF(JRF!$A33=Checks!$K$5,JRF!I33,IF(AND(JRF!$A33=Checks!$K$7,JRF!Q33=""),JRF!I33,IF(AND(JRF!$A33=Checks!$K$6,JRF!Q33=""),JRF!I33,IF(OR(JRF!$A33=Checks!$K$8,JRF!$A33=Checks!$K$6,JRF!$A33=Checks!$K$7,JRF!$A33=Checks!$K$9),HLOOKUP(22,JRF!$13:$314,JRF!AX33,0),HLOOKUP(8,JRF!$13:$314,JRF!AX33,0)))))))</f>
        <v>0</v>
      </c>
      <c r="I31" s="71">
        <f>IF(AND(JRF!B33="",JRF!Q33=""),"",IF(JRF!$A33=Checks!$K$4,JRF!G33,IF(JRF!$A33=Checks!$K$5,JRF!G33,IF(AND(JRF!$A33=Checks!$K$7,JRF!Q33=""),JRF!G33,IF(AND(JRF!$A33=Checks!$K$6,JRF!Q33=""),JRF!G33,IF(OR(JRF!$A33=Checks!$K$8,JRF!$A33=Checks!$K$6,JRF!$A33=Checks!$K$7,JRF!$A33=Checks!$K$9),HLOOKUP(26,JRF!$13:$314,JRF!AX33,0),HLOOKUP(6,JRF!$13:$314,JRF!AX33,0)))))))</f>
        <v>0</v>
      </c>
      <c r="J31" s="72" t="str">
        <f>IF(AND(JRF!AC33="",JRF!AF33=""),"",IF(LEN(JRF!AF33)=0,JRF!AC33,JRF!AF33))</f>
        <v/>
      </c>
      <c r="K31" s="72" t="str">
        <f>IF(JRF!Q33="","",IF(OR(JRF!A33=Checks!$K$4,JRF!A33=Checks!$K$5,JRF!A33=Checks!$K$6),"",IF(JRF!A33=Checks!$K$9,JRF!$B33,IF(OR(JRF!A33=Checks!$K$10,JRF!A33=Checks!$K$11),JRF!Q33,IF(AND(JRF!Q33=JRF!B33,OR(C31=IFERROR(VLOOKUP(C31,Checks!$BY:$BY,1,0),0),C232=IFERROR(VLOOKUP(C232,Checks!$BY:$BY,1,0),0))),A31,IF(JRF!Q33=JRF!B33,"",JRF!B33))))))</f>
        <v/>
      </c>
      <c r="L31" s="200" t="str">
        <f>IF(OR(JRF!X33="",JRF!Z33=""),"",IF(JRF!X33=JRF!Z33,"",'Journal Template'!M31/'Journal Template'!G31))</f>
        <v/>
      </c>
      <c r="M31" s="73" t="str">
        <f>IF(OR(JRF!X33="",JRF!Z33=""),"",IF(JRF!X33=JRF!Z33,"",-JRF!Y33))</f>
        <v/>
      </c>
      <c r="N31" s="72"/>
      <c r="O31" s="69" t="str">
        <f>IF(OR(JRF!X33="",JRF!Z33=""),"ENDBS",IF(JRF!X33=JRF!Z33,"ENDBS",""))</f>
        <v>ENDBS</v>
      </c>
      <c r="P31" s="69"/>
      <c r="AE31" s="43" t="s">
        <v>72</v>
      </c>
      <c r="AF31" s="43" t="s">
        <v>70</v>
      </c>
      <c r="AG31" s="43" t="s">
        <v>178</v>
      </c>
      <c r="AH31" s="68" t="s">
        <v>70</v>
      </c>
      <c r="AI31" s="44">
        <v>-130.30000000000001</v>
      </c>
      <c r="AJ31" s="43" t="s">
        <v>179</v>
      </c>
      <c r="AK31" s="43" t="s">
        <v>184</v>
      </c>
      <c r="AL31" s="44" t="s">
        <v>178</v>
      </c>
      <c r="AM31" s="43" t="s">
        <v>185</v>
      </c>
      <c r="AN31" s="43" t="s">
        <v>182</v>
      </c>
      <c r="AO31" s="43" t="s">
        <v>182</v>
      </c>
      <c r="AP31" s="43" t="s">
        <v>186</v>
      </c>
      <c r="AQ31" s="43" t="s">
        <v>183</v>
      </c>
      <c r="AR31" s="43" t="e">
        <v>#VALUE!</v>
      </c>
      <c r="AS31" s="43" t="s">
        <v>72</v>
      </c>
      <c r="AT31" s="44"/>
      <c r="AU31" s="44"/>
      <c r="AV31" s="44"/>
      <c r="AW31" s="44"/>
      <c r="AX31" s="44"/>
    </row>
    <row r="32" spans="1:50">
      <c r="A32" s="69">
        <f>IF(AND(JRF!B34="",JRF!Q34=""),"#REF!",IF(JRF!$A34=Checks!$K$4,JRF!B34,IF(JRF!$A34=Checks!$K$5,JRF!B34,IF(AND(JRF!$A34=Checks!$K$7,JRF!$Q34=""),JRF!B34,IF(AND(JRF!$A34=Checks!$K$6,JRF!$Q34=""),JRF!$B34,IF(OR(JRF!$A34=Checks!$K$8,JRF!$A34=Checks!$K$6,JRF!$A34=Checks!$K$7,JRF!$A34=Checks!$K$9),HLOOKUP(16,JRF!$13:$314,JRF!AX34,0),HLOOKUP(3,JRF!$13:$314,JRF!AX34,0)))))))</f>
        <v>0</v>
      </c>
      <c r="B32" s="69" t="str">
        <f>IF(AND(JRF!B34="",JRF!Q34=""),"",IF(ISTEXT($A$13),"ACTUAL","-"))</f>
        <v>-</v>
      </c>
      <c r="C32" s="74">
        <f>IF(AND(JRF!B34="",JRF!Q34=""),"",IF(JRF!$A34=Checks!$K$4,JRF!D34,IF(JRF!$A34=Checks!$K$5,JRF!D34,IF(AND(JRF!$A34=Checks!$K$7,JRF!Q34=""),JRF!D34,IF(AND(JRF!$A34=Checks!$K$6,JRF!Q34=""),JRF!D34,IF(OR(JRF!$A34=Checks!$K$8,JRF!$A34=Checks!$K$6,JRF!$A34=Checks!$K$7,JRF!$A34=Checks!$K$9),HLOOKUP(17,JRF!$13:$314,JRF!AX34,0),HLOOKUP(5,JRF!$13:$314,JRF!AX34,0)))))))</f>
        <v>0</v>
      </c>
      <c r="D32" s="69">
        <f>IF(AND(JRF!B34="",JRF!Q34=""),"",IF(JRF!$A34=Checks!$K$4,JRF!C34,IF(JRF!$A34=Checks!$K$5,JRF!C34,IF(AND(JRF!$A34=Checks!$K$7,JRF!Q34=""),JRF!C34,IF(AND(JRF!$A34=Checks!$K$6,JRF!Q34=""),JRF!C34,IF(OR(JRF!$A34=Checks!$K$8,JRF!$A34=Checks!$K$6,JRF!$A34=Checks!$K$7,JRF!$A34=Checks!$K$9),HLOOKUP(18,JRF!$13:$314,JRF!AX34,0),HLOOKUP(4,JRF!$13:$314,JRF!AX34,0)))))))</f>
        <v>0</v>
      </c>
      <c r="E32" s="69" t="str">
        <f>IF(AND(JRF!E34="",JRF!AL34=""),"",IF(OR(JRF!$A34=Checks!$K$4,JRF!$A34=Checks!$K$5),JRF!E34,IF(AND(JRF!$A34=Checks!$K$7,JRF!Q34=""),JRF!E34,IF(AND(JRF!$A34=Checks!$K$6,JRF!Q34=""),JRF!E34,IF(OR(JRF!$A34=Checks!$K$8,JRF!$A34=Checks!$K$6,JRF!$A34=Checks!$K$7,JRF!$A34=Checks!$K$9),JRF!AL34,JRF!E34)))))</f>
        <v/>
      </c>
      <c r="F32" s="69" t="str">
        <f>IF(AND(JRF!F34="",JRF!AV34=""),"",IF(OR(JRF!$A34=Checks!$K$4,JRF!$A34=Checks!$K$5),JRF!F34,IF(AND(JRF!$A34=Checks!$K$7,JRF!Q34=""),JRF!F34,IF(AND(JRF!$A34=Checks!$K$6,JRF!Q34=""),JRF!F34,IF(OR(JRF!$A34=Checks!$K$8,JRF!$A34=Checks!$K$6,JRF!$A34=Checks!$K$7,JRF!$A34=Checks!$K$9),JRF!AV34,JRF!F34)))))</f>
        <v/>
      </c>
      <c r="G32" s="70">
        <f>IF(AND(JRF!B34="",JRF!Q34=""),"",IF(IFERROR(SEARCH("RIR",JRF!A34),0),-JRF!J34,IF(JRF!A34=Checks!$K$10,JRF!J34,IF(JRF!A34=Checks!$K$11,-JRF!J34,IF(JRF!$A34=Checks!$K$4,JRF!J34,IF(JRF!$A34=Checks!$K$5,-JRF!J34,IF(AND(JRF!$A34=Checks!$K$7,JRF!Q34=""),JRF!J34,IF(AND(JRF!$A34=Checks!$K$6,JRF!Q34=""),JRF!J34,IF(OR(JRF!$A34=Checks!$K$8,JRF!$A34=Checks!$K$6,JRF!$A34=Checks!$K$7,JRF!$A34=Checks!$K$9),-HLOOKUP(23,JRF!$13:$314,JRF!AX34,0),HLOOKUP(9,JRF!$13:$314,JRF!AX34,0))))))))))</f>
        <v>0</v>
      </c>
      <c r="H32" s="70">
        <f>IF(AND(JRF!B34="",JRF!Q34=""),"",IF(JRF!$A34=Checks!$K$4,JRF!I34,IF(JRF!$A34=Checks!$K$5,JRF!I34,IF(AND(JRF!$A34=Checks!$K$7,JRF!Q34=""),JRF!I34,IF(AND(JRF!$A34=Checks!$K$6,JRF!Q34=""),JRF!I34,IF(OR(JRF!$A34=Checks!$K$8,JRF!$A34=Checks!$K$6,JRF!$A34=Checks!$K$7,JRF!$A34=Checks!$K$9),HLOOKUP(22,JRF!$13:$314,JRF!AX34,0),HLOOKUP(8,JRF!$13:$314,JRF!AX34,0)))))))</f>
        <v>0</v>
      </c>
      <c r="I32" s="71">
        <f>IF(AND(JRF!B34="",JRF!Q34=""),"",IF(JRF!$A34=Checks!$K$4,JRF!G34,IF(JRF!$A34=Checks!$K$5,JRF!G34,IF(AND(JRF!$A34=Checks!$K$7,JRF!Q34=""),JRF!G34,IF(AND(JRF!$A34=Checks!$K$6,JRF!Q34=""),JRF!G34,IF(OR(JRF!$A34=Checks!$K$8,JRF!$A34=Checks!$K$6,JRF!$A34=Checks!$K$7,JRF!$A34=Checks!$K$9),HLOOKUP(26,JRF!$13:$314,JRF!AX34,0),HLOOKUP(6,JRF!$13:$314,JRF!AX34,0)))))))</f>
        <v>0</v>
      </c>
      <c r="J32" s="72" t="str">
        <f>IF(AND(JRF!AC34="",JRF!AF34=""),"",IF(LEN(JRF!AF34)=0,JRF!AC34,JRF!AF34))</f>
        <v/>
      </c>
      <c r="K32" s="72" t="str">
        <f>IF(JRF!Q34="","",IF(OR(JRF!A34=Checks!$K$4,JRF!A34=Checks!$K$5,JRF!A34=Checks!$K$6),"",IF(JRF!A34=Checks!$K$9,JRF!$B34,IF(OR(JRF!A34=Checks!$K$10,JRF!A34=Checks!$K$11),JRF!Q34,IF(AND(JRF!Q34=JRF!B34,OR(C32=IFERROR(VLOOKUP(C32,Checks!$BY:$BY,1,0),0),C233=IFERROR(VLOOKUP(C233,Checks!$BY:$BY,1,0),0))),A32,IF(JRF!Q34=JRF!B34,"",JRF!B34))))))</f>
        <v/>
      </c>
      <c r="L32" s="200" t="str">
        <f>IF(OR(JRF!X34="",JRF!Z34=""),"",IF(JRF!X34=JRF!Z34,"",'Journal Template'!M32/'Journal Template'!G32))</f>
        <v/>
      </c>
      <c r="M32" s="73" t="str">
        <f>IF(OR(JRF!X34="",JRF!Z34=""),"",IF(JRF!X34=JRF!Z34,"",-JRF!Y34))</f>
        <v/>
      </c>
      <c r="N32" s="72"/>
      <c r="O32" s="69" t="str">
        <f>IF(OR(JRF!X34="",JRF!Z34=""),"ENDBS",IF(JRF!X34=JRF!Z34,"ENDBS",""))</f>
        <v>ENDBS</v>
      </c>
      <c r="P32" s="69"/>
      <c r="AE32" s="43" t="s">
        <v>72</v>
      </c>
      <c r="AF32" s="43" t="s">
        <v>70</v>
      </c>
      <c r="AG32" s="43" t="s">
        <v>178</v>
      </c>
      <c r="AH32" s="68" t="s">
        <v>70</v>
      </c>
      <c r="AI32" s="44">
        <v>-130.30000000000001</v>
      </c>
      <c r="AJ32" s="43" t="s">
        <v>179</v>
      </c>
      <c r="AK32" s="43" t="s">
        <v>184</v>
      </c>
      <c r="AL32" s="44" t="s">
        <v>178</v>
      </c>
      <c r="AM32" s="43" t="s">
        <v>185</v>
      </c>
      <c r="AN32" s="43" t="s">
        <v>182</v>
      </c>
      <c r="AO32" s="43" t="s">
        <v>182</v>
      </c>
      <c r="AP32" s="43" t="s">
        <v>186</v>
      </c>
      <c r="AQ32" s="43" t="s">
        <v>183</v>
      </c>
      <c r="AR32" s="43" t="e">
        <v>#VALUE!</v>
      </c>
      <c r="AS32" s="43" t="s">
        <v>72</v>
      </c>
      <c r="AT32" s="44"/>
      <c r="AU32" s="44"/>
      <c r="AV32" s="44"/>
      <c r="AW32" s="44"/>
      <c r="AX32" s="44"/>
    </row>
    <row r="33" spans="1:50">
      <c r="A33" s="69">
        <f>IF(AND(JRF!B35="",JRF!Q35=""),"#REF!",IF(JRF!$A35=Checks!$K$4,JRF!B35,IF(JRF!$A35=Checks!$K$5,JRF!B35,IF(AND(JRF!$A35=Checks!$K$7,JRF!$Q35=""),JRF!B35,IF(AND(JRF!$A35=Checks!$K$6,JRF!$Q35=""),JRF!$B35,IF(OR(JRF!$A35=Checks!$K$8,JRF!$A35=Checks!$K$6,JRF!$A35=Checks!$K$7,JRF!$A35=Checks!$K$9),HLOOKUP(16,JRF!$13:$314,JRF!AX35,0),HLOOKUP(3,JRF!$13:$314,JRF!AX35,0)))))))</f>
        <v>0</v>
      </c>
      <c r="B33" s="69" t="str">
        <f>IF(AND(JRF!B35="",JRF!Q35=""),"",IF(ISTEXT($A$13),"ACTUAL","-"))</f>
        <v>-</v>
      </c>
      <c r="C33" s="74">
        <f>IF(AND(JRF!B35="",JRF!Q35=""),"",IF(JRF!$A35=Checks!$K$4,JRF!D35,IF(JRF!$A35=Checks!$K$5,JRF!D35,IF(AND(JRF!$A35=Checks!$K$7,JRF!Q35=""),JRF!D35,IF(AND(JRF!$A35=Checks!$K$6,JRF!Q35=""),JRF!D35,IF(OR(JRF!$A35=Checks!$K$8,JRF!$A35=Checks!$K$6,JRF!$A35=Checks!$K$7,JRF!$A35=Checks!$K$9),HLOOKUP(17,JRF!$13:$314,JRF!AX35,0),HLOOKUP(5,JRF!$13:$314,JRF!AX35,0)))))))</f>
        <v>0</v>
      </c>
      <c r="D33" s="69">
        <f>IF(AND(JRF!B35="",JRF!Q35=""),"",IF(JRF!$A35=Checks!$K$4,JRF!C35,IF(JRF!$A35=Checks!$K$5,JRF!C35,IF(AND(JRF!$A35=Checks!$K$7,JRF!Q35=""),JRF!C35,IF(AND(JRF!$A35=Checks!$K$6,JRF!Q35=""),JRF!C35,IF(OR(JRF!$A35=Checks!$K$8,JRF!$A35=Checks!$K$6,JRF!$A35=Checks!$K$7,JRF!$A35=Checks!$K$9),HLOOKUP(18,JRF!$13:$314,JRF!AX35,0),HLOOKUP(4,JRF!$13:$314,JRF!AX35,0)))))))</f>
        <v>0</v>
      </c>
      <c r="E33" s="69" t="str">
        <f>IF(AND(JRF!E35="",JRF!AL35=""),"",IF(OR(JRF!$A35=Checks!$K$4,JRF!$A35=Checks!$K$5),JRF!E35,IF(AND(JRF!$A35=Checks!$K$7,JRF!Q35=""),JRF!E35,IF(AND(JRF!$A35=Checks!$K$6,JRF!Q35=""),JRF!E35,IF(OR(JRF!$A35=Checks!$K$8,JRF!$A35=Checks!$K$6,JRF!$A35=Checks!$K$7,JRF!$A35=Checks!$K$9),JRF!AL35,JRF!E35)))))</f>
        <v/>
      </c>
      <c r="F33" s="69" t="str">
        <f>IF(AND(JRF!F35="",JRF!AV35=""),"",IF(OR(JRF!$A35=Checks!$K$4,JRF!$A35=Checks!$K$5),JRF!F35,IF(AND(JRF!$A35=Checks!$K$7,JRF!Q35=""),JRF!F35,IF(AND(JRF!$A35=Checks!$K$6,JRF!Q35=""),JRF!F35,IF(OR(JRF!$A35=Checks!$K$8,JRF!$A35=Checks!$K$6,JRF!$A35=Checks!$K$7,JRF!$A35=Checks!$K$9),JRF!AV35,JRF!F35)))))</f>
        <v/>
      </c>
      <c r="G33" s="70">
        <f>IF(AND(JRF!B35="",JRF!Q35=""),"",IF(IFERROR(SEARCH("RIR",JRF!A35),0),-JRF!J35,IF(JRF!A35=Checks!$K$10,JRF!J35,IF(JRF!A35=Checks!$K$11,-JRF!J35,IF(JRF!$A35=Checks!$K$4,JRF!J35,IF(JRF!$A35=Checks!$K$5,-JRF!J35,IF(AND(JRF!$A35=Checks!$K$7,JRF!Q35=""),JRF!J35,IF(AND(JRF!$A35=Checks!$K$6,JRF!Q35=""),JRF!J35,IF(OR(JRF!$A35=Checks!$K$8,JRF!$A35=Checks!$K$6,JRF!$A35=Checks!$K$7,JRF!$A35=Checks!$K$9),-HLOOKUP(23,JRF!$13:$314,JRF!AX35,0),HLOOKUP(9,JRF!$13:$314,JRF!AX35,0))))))))))</f>
        <v>0</v>
      </c>
      <c r="H33" s="70">
        <f>IF(AND(JRF!B35="",JRF!Q35=""),"",IF(JRF!$A35=Checks!$K$4,JRF!I35,IF(JRF!$A35=Checks!$K$5,JRF!I35,IF(AND(JRF!$A35=Checks!$K$7,JRF!Q35=""),JRF!I35,IF(AND(JRF!$A35=Checks!$K$6,JRF!Q35=""),JRF!I35,IF(OR(JRF!$A35=Checks!$K$8,JRF!$A35=Checks!$K$6,JRF!$A35=Checks!$K$7,JRF!$A35=Checks!$K$9),HLOOKUP(22,JRF!$13:$314,JRF!AX35,0),HLOOKUP(8,JRF!$13:$314,JRF!AX35,0)))))))</f>
        <v>0</v>
      </c>
      <c r="I33" s="71">
        <f>IF(AND(JRF!B35="",JRF!Q35=""),"",IF(JRF!$A35=Checks!$K$4,JRF!G35,IF(JRF!$A35=Checks!$K$5,JRF!G35,IF(AND(JRF!$A35=Checks!$K$7,JRF!Q35=""),JRF!G35,IF(AND(JRF!$A35=Checks!$K$6,JRF!Q35=""),JRF!G35,IF(OR(JRF!$A35=Checks!$K$8,JRF!$A35=Checks!$K$6,JRF!$A35=Checks!$K$7,JRF!$A35=Checks!$K$9),HLOOKUP(26,JRF!$13:$314,JRF!AX35,0),HLOOKUP(6,JRF!$13:$314,JRF!AX35,0)))))))</f>
        <v>0</v>
      </c>
      <c r="J33" s="72" t="str">
        <f>IF(AND(JRF!AC35="",JRF!AF35=""),"",IF(LEN(JRF!AF35)=0,JRF!AC35,JRF!AF35))</f>
        <v/>
      </c>
      <c r="K33" s="72" t="str">
        <f>IF(JRF!Q35="","",IF(OR(JRF!A35=Checks!$K$4,JRF!A35=Checks!$K$5,JRF!A35=Checks!$K$6),"",IF(JRF!A35=Checks!$K$9,JRF!$B35,IF(OR(JRF!A35=Checks!$K$10,JRF!A35=Checks!$K$11),JRF!Q35,IF(AND(JRF!Q35=JRF!B35,OR(C33=IFERROR(VLOOKUP(C33,Checks!$BY:$BY,1,0),0),C234=IFERROR(VLOOKUP(C234,Checks!$BY:$BY,1,0),0))),A33,IF(JRF!Q35=JRF!B35,"",JRF!B35))))))</f>
        <v/>
      </c>
      <c r="L33" s="200" t="str">
        <f>IF(OR(JRF!X35="",JRF!Z35=""),"",IF(JRF!X35=JRF!Z35,"",'Journal Template'!M33/'Journal Template'!G33))</f>
        <v/>
      </c>
      <c r="M33" s="73" t="str">
        <f>IF(OR(JRF!X35="",JRF!Z35=""),"",IF(JRF!X35=JRF!Z35,"",-JRF!Y35))</f>
        <v/>
      </c>
      <c r="N33" s="72"/>
      <c r="O33" s="69" t="str">
        <f>IF(OR(JRF!X35="",JRF!Z35=""),"ENDBS",IF(JRF!X35=JRF!Z35,"ENDBS",""))</f>
        <v>ENDBS</v>
      </c>
      <c r="P33" s="69"/>
      <c r="AE33" s="43" t="s">
        <v>72</v>
      </c>
      <c r="AF33" s="43" t="s">
        <v>70</v>
      </c>
      <c r="AG33" s="43" t="s">
        <v>178</v>
      </c>
      <c r="AH33" s="68" t="s">
        <v>70</v>
      </c>
      <c r="AI33" s="44">
        <v>-130.30000000000001</v>
      </c>
      <c r="AJ33" s="43" t="s">
        <v>179</v>
      </c>
      <c r="AK33" s="43" t="s">
        <v>184</v>
      </c>
      <c r="AL33" s="44" t="s">
        <v>178</v>
      </c>
      <c r="AM33" s="43" t="s">
        <v>185</v>
      </c>
      <c r="AN33" s="43" t="s">
        <v>182</v>
      </c>
      <c r="AO33" s="43" t="s">
        <v>182</v>
      </c>
      <c r="AP33" s="43" t="s">
        <v>186</v>
      </c>
      <c r="AQ33" s="43" t="s">
        <v>183</v>
      </c>
      <c r="AR33" s="43" t="e">
        <v>#VALUE!</v>
      </c>
      <c r="AS33" s="43" t="s">
        <v>72</v>
      </c>
      <c r="AT33" s="44"/>
      <c r="AU33" s="44"/>
      <c r="AV33" s="44"/>
      <c r="AW33" s="44"/>
      <c r="AX33" s="44"/>
    </row>
    <row r="34" spans="1:50">
      <c r="A34" s="69">
        <f>IF(AND(JRF!B36="",JRF!Q36=""),"#REF!",IF(JRF!$A36=Checks!$K$4,JRF!B36,IF(JRF!$A36=Checks!$K$5,JRF!B36,IF(AND(JRF!$A36=Checks!$K$7,JRF!$Q36=""),JRF!B36,IF(AND(JRF!$A36=Checks!$K$6,JRF!$Q36=""),JRF!$B36,IF(OR(JRF!$A36=Checks!$K$8,JRF!$A36=Checks!$K$6,JRF!$A36=Checks!$K$7,JRF!$A36=Checks!$K$9),HLOOKUP(16,JRF!$13:$314,JRF!AX36,0),HLOOKUP(3,JRF!$13:$314,JRF!AX36,0)))))))</f>
        <v>0</v>
      </c>
      <c r="B34" s="69" t="str">
        <f>IF(AND(JRF!B36="",JRF!Q36=""),"",IF(ISTEXT($A$13),"ACTUAL","-"))</f>
        <v>-</v>
      </c>
      <c r="C34" s="74">
        <f>IF(AND(JRF!B36="",JRF!Q36=""),"",IF(JRF!$A36=Checks!$K$4,JRF!D36,IF(JRF!$A36=Checks!$K$5,JRF!D36,IF(AND(JRF!$A36=Checks!$K$7,JRF!Q36=""),JRF!D36,IF(AND(JRF!$A36=Checks!$K$6,JRF!Q36=""),JRF!D36,IF(OR(JRF!$A36=Checks!$K$8,JRF!$A36=Checks!$K$6,JRF!$A36=Checks!$K$7,JRF!$A36=Checks!$K$9),HLOOKUP(17,JRF!$13:$314,JRF!AX36,0),HLOOKUP(5,JRF!$13:$314,JRF!AX36,0)))))))</f>
        <v>0</v>
      </c>
      <c r="D34" s="69">
        <f>IF(AND(JRF!B36="",JRF!Q36=""),"",IF(JRF!$A36=Checks!$K$4,JRF!C36,IF(JRF!$A36=Checks!$K$5,JRF!C36,IF(AND(JRF!$A36=Checks!$K$7,JRF!Q36=""),JRF!C36,IF(AND(JRF!$A36=Checks!$K$6,JRF!Q36=""),JRF!C36,IF(OR(JRF!$A36=Checks!$K$8,JRF!$A36=Checks!$K$6,JRF!$A36=Checks!$K$7,JRF!$A36=Checks!$K$9),HLOOKUP(18,JRF!$13:$314,JRF!AX36,0),HLOOKUP(4,JRF!$13:$314,JRF!AX36,0)))))))</f>
        <v>0</v>
      </c>
      <c r="E34" s="69" t="str">
        <f>IF(AND(JRF!E36="",JRF!AL36=""),"",IF(OR(JRF!$A36=Checks!$K$4,JRF!$A36=Checks!$K$5),JRF!E36,IF(AND(JRF!$A36=Checks!$K$7,JRF!Q36=""),JRF!E36,IF(AND(JRF!$A36=Checks!$K$6,JRF!Q36=""),JRF!E36,IF(OR(JRF!$A36=Checks!$K$8,JRF!$A36=Checks!$K$6,JRF!$A36=Checks!$K$7,JRF!$A36=Checks!$K$9),JRF!AL36,JRF!E36)))))</f>
        <v/>
      </c>
      <c r="F34" s="69" t="str">
        <f>IF(AND(JRF!F36="",JRF!AV36=""),"",IF(OR(JRF!$A36=Checks!$K$4,JRF!$A36=Checks!$K$5),JRF!F36,IF(AND(JRF!$A36=Checks!$K$7,JRF!Q36=""),JRF!F36,IF(AND(JRF!$A36=Checks!$K$6,JRF!Q36=""),JRF!F36,IF(OR(JRF!$A36=Checks!$K$8,JRF!$A36=Checks!$K$6,JRF!$A36=Checks!$K$7,JRF!$A36=Checks!$K$9),JRF!AV36,JRF!F36)))))</f>
        <v/>
      </c>
      <c r="G34" s="70">
        <f>IF(AND(JRF!B36="",JRF!Q36=""),"",IF(IFERROR(SEARCH("RIR",JRF!A36),0),-JRF!J36,IF(JRF!A36=Checks!$K$10,JRF!J36,IF(JRF!A36=Checks!$K$11,-JRF!J36,IF(JRF!$A36=Checks!$K$4,JRF!J36,IF(JRF!$A36=Checks!$K$5,-JRF!J36,IF(AND(JRF!$A36=Checks!$K$7,JRF!Q36=""),JRF!J36,IF(AND(JRF!$A36=Checks!$K$6,JRF!Q36=""),JRF!J36,IF(OR(JRF!$A36=Checks!$K$8,JRF!$A36=Checks!$K$6,JRF!$A36=Checks!$K$7,JRF!$A36=Checks!$K$9),-HLOOKUP(23,JRF!$13:$314,JRF!AX36,0),HLOOKUP(9,JRF!$13:$314,JRF!AX36,0))))))))))</f>
        <v>0</v>
      </c>
      <c r="H34" s="70">
        <f>IF(AND(JRF!B36="",JRF!Q36=""),"",IF(JRF!$A36=Checks!$K$4,JRF!I36,IF(JRF!$A36=Checks!$K$5,JRF!I36,IF(AND(JRF!$A36=Checks!$K$7,JRF!Q36=""),JRF!I36,IF(AND(JRF!$A36=Checks!$K$6,JRF!Q36=""),JRF!I36,IF(OR(JRF!$A36=Checks!$K$8,JRF!$A36=Checks!$K$6,JRF!$A36=Checks!$K$7,JRF!$A36=Checks!$K$9),HLOOKUP(22,JRF!$13:$314,JRF!AX36,0),HLOOKUP(8,JRF!$13:$314,JRF!AX36,0)))))))</f>
        <v>0</v>
      </c>
      <c r="I34" s="71">
        <f>IF(AND(JRF!B36="",JRF!Q36=""),"",IF(JRF!$A36=Checks!$K$4,JRF!G36,IF(JRF!$A36=Checks!$K$5,JRF!G36,IF(AND(JRF!$A36=Checks!$K$7,JRF!Q36=""),JRF!G36,IF(AND(JRF!$A36=Checks!$K$6,JRF!Q36=""),JRF!G36,IF(OR(JRF!$A36=Checks!$K$8,JRF!$A36=Checks!$K$6,JRF!$A36=Checks!$K$7,JRF!$A36=Checks!$K$9),HLOOKUP(26,JRF!$13:$314,JRF!AX36,0),HLOOKUP(6,JRF!$13:$314,JRF!AX36,0)))))))</f>
        <v>0</v>
      </c>
      <c r="J34" s="72" t="str">
        <f>IF(AND(JRF!AC36="",JRF!AF36=""),"",IF(LEN(JRF!AF36)=0,JRF!AC36,JRF!AF36))</f>
        <v/>
      </c>
      <c r="K34" s="72" t="str">
        <f>IF(JRF!Q36="","",IF(OR(JRF!A36=Checks!$K$4,JRF!A36=Checks!$K$5,JRF!A36=Checks!$K$6),"",IF(JRF!A36=Checks!$K$9,JRF!$B36,IF(OR(JRF!A36=Checks!$K$10,JRF!A36=Checks!$K$11),JRF!Q36,IF(AND(JRF!Q36=JRF!B36,OR(C34=IFERROR(VLOOKUP(C34,Checks!$BY:$BY,1,0),0),C235=IFERROR(VLOOKUP(C235,Checks!$BY:$BY,1,0),0))),A34,IF(JRF!Q36=JRF!B36,"",JRF!B36))))))</f>
        <v/>
      </c>
      <c r="L34" s="200" t="str">
        <f>IF(OR(JRF!X36="",JRF!Z36=""),"",IF(JRF!X36=JRF!Z36,"",'Journal Template'!M34/'Journal Template'!G34))</f>
        <v/>
      </c>
      <c r="M34" s="73" t="str">
        <f>IF(OR(JRF!X36="",JRF!Z36=""),"",IF(JRF!X36=JRF!Z36,"",-JRF!Y36))</f>
        <v/>
      </c>
      <c r="N34" s="72"/>
      <c r="O34" s="69" t="str">
        <f>IF(OR(JRF!X36="",JRF!Z36=""),"ENDBS",IF(JRF!X36=JRF!Z36,"ENDBS",""))</f>
        <v>ENDBS</v>
      </c>
      <c r="P34" s="69"/>
      <c r="AE34" s="43" t="s">
        <v>72</v>
      </c>
      <c r="AF34" s="43" t="s">
        <v>70</v>
      </c>
      <c r="AG34" s="43" t="s">
        <v>178</v>
      </c>
      <c r="AH34" s="68" t="s">
        <v>70</v>
      </c>
      <c r="AI34" s="44">
        <v>-130.30000000000001</v>
      </c>
      <c r="AJ34" s="43" t="s">
        <v>179</v>
      </c>
      <c r="AK34" s="43" t="s">
        <v>184</v>
      </c>
      <c r="AL34" s="44" t="s">
        <v>178</v>
      </c>
      <c r="AM34" s="43" t="s">
        <v>185</v>
      </c>
      <c r="AN34" s="43" t="s">
        <v>182</v>
      </c>
      <c r="AO34" s="43" t="s">
        <v>182</v>
      </c>
      <c r="AP34" s="43" t="s">
        <v>186</v>
      </c>
      <c r="AQ34" s="43" t="s">
        <v>183</v>
      </c>
      <c r="AR34" s="43" t="e">
        <v>#VALUE!</v>
      </c>
      <c r="AS34" s="43" t="s">
        <v>72</v>
      </c>
      <c r="AT34" s="44"/>
      <c r="AU34" s="44"/>
      <c r="AV34" s="44"/>
      <c r="AW34" s="44"/>
      <c r="AX34" s="44"/>
    </row>
    <row r="35" spans="1:50">
      <c r="A35" s="69" t="str">
        <f>IF(AND(JRF!B37="",JRF!Q37=""),"#REF!",IF(JRF!$A37=Checks!$K$4,JRF!B37,IF(JRF!$A37=Checks!$K$5,JRF!B37,IF(AND(JRF!$A37=Checks!$K$7,JRF!$Q37=""),JRF!B37,IF(AND(JRF!$A37=Checks!$K$6,JRF!$Q37=""),JRF!$B37,IF(OR(JRF!$A37=Checks!$K$8,JRF!$A37=Checks!$K$6,JRF!$A37=Checks!$K$7,JRF!$A37=Checks!$K$9),HLOOKUP(16,JRF!$13:$314,JRF!AX37,0),HLOOKUP(3,JRF!$13:$314,JRF!AX37,0)))))))</f>
        <v>#REF!</v>
      </c>
      <c r="B35" s="69" t="str">
        <f>IF(AND(JRF!B37="",JRF!Q37=""),"",IF(ISTEXT($A$13),"ACTUAL","-"))</f>
        <v/>
      </c>
      <c r="C35" s="74" t="str">
        <f>IF(AND(JRF!B37="",JRF!Q37=""),"",IF(JRF!$A37=Checks!$K$4,JRF!D37,IF(JRF!$A37=Checks!$K$5,JRF!D37,IF(AND(JRF!$A37=Checks!$K$7,JRF!Q37=""),JRF!D37,IF(AND(JRF!$A37=Checks!$K$6,JRF!Q37=""),JRF!D37,IF(OR(JRF!$A37=Checks!$K$8,JRF!$A37=Checks!$K$6,JRF!$A37=Checks!$K$7,JRF!$A37=Checks!$K$9),HLOOKUP(17,JRF!$13:$314,JRF!AX37,0),HLOOKUP(5,JRF!$13:$314,JRF!AX37,0)))))))</f>
        <v/>
      </c>
      <c r="D35" s="69" t="str">
        <f>IF(AND(JRF!B37="",JRF!Q37=""),"",IF(JRF!$A37=Checks!$K$4,JRF!C37,IF(JRF!$A37=Checks!$K$5,JRF!C37,IF(AND(JRF!$A37=Checks!$K$7,JRF!Q37=""),JRF!C37,IF(AND(JRF!$A37=Checks!$K$6,JRF!Q37=""),JRF!C37,IF(OR(JRF!$A37=Checks!$K$8,JRF!$A37=Checks!$K$6,JRF!$A37=Checks!$K$7,JRF!$A37=Checks!$K$9),HLOOKUP(18,JRF!$13:$314,JRF!AX37,0),HLOOKUP(4,JRF!$13:$314,JRF!AX37,0)))))))</f>
        <v/>
      </c>
      <c r="E35" s="69" t="str">
        <f>IF(AND(JRF!E37="",JRF!AL37=""),"",IF(OR(JRF!$A37=Checks!$K$4,JRF!$A37=Checks!$K$5),JRF!E37,IF(AND(JRF!$A37=Checks!$K$7,JRF!Q37=""),JRF!E37,IF(AND(JRF!$A37=Checks!$K$6,JRF!Q37=""),JRF!E37,IF(OR(JRF!$A37=Checks!$K$8,JRF!$A37=Checks!$K$6,JRF!$A37=Checks!$K$7,JRF!$A37=Checks!$K$9),JRF!AL37,JRF!E37)))))</f>
        <v/>
      </c>
      <c r="F35" s="69" t="str">
        <f>IF(AND(JRF!F37="",JRF!AV37=""),"",IF(OR(JRF!$A37=Checks!$K$4,JRF!$A37=Checks!$K$5),JRF!F37,IF(AND(JRF!$A37=Checks!$K$7,JRF!Q37=""),JRF!F37,IF(AND(JRF!$A37=Checks!$K$6,JRF!Q37=""),JRF!F37,IF(OR(JRF!$A37=Checks!$K$8,JRF!$A37=Checks!$K$6,JRF!$A37=Checks!$K$7,JRF!$A37=Checks!$K$9),JRF!AV37,JRF!F37)))))</f>
        <v/>
      </c>
      <c r="G35" s="70" t="str">
        <f>IF(AND(JRF!B37="",JRF!Q37=""),"",IF(IFERROR(SEARCH("RIR",JRF!A37),0),-JRF!J37,IF(JRF!A37=Checks!$K$10,JRF!J37,IF(JRF!A37=Checks!$K$11,-JRF!J37,IF(JRF!$A37=Checks!$K$4,JRF!J37,IF(JRF!$A37=Checks!$K$5,-JRF!J37,IF(AND(JRF!$A37=Checks!$K$7,JRF!Q37=""),JRF!J37,IF(AND(JRF!$A37=Checks!$K$6,JRF!Q37=""),JRF!J37,IF(OR(JRF!$A37=Checks!$K$8,JRF!$A37=Checks!$K$6,JRF!$A37=Checks!$K$7,JRF!$A37=Checks!$K$9),-HLOOKUP(23,JRF!$13:$314,JRF!AX37,0),HLOOKUP(9,JRF!$13:$314,JRF!AX37,0))))))))))</f>
        <v/>
      </c>
      <c r="H35" s="70" t="str">
        <f>IF(AND(JRF!B37="",JRF!Q37=""),"",IF(JRF!$A37=Checks!$K$4,JRF!I37,IF(JRF!$A37=Checks!$K$5,JRF!I37,IF(AND(JRF!$A37=Checks!$K$7,JRF!Q37=""),JRF!I37,IF(AND(JRF!$A37=Checks!$K$6,JRF!Q37=""),JRF!I37,IF(OR(JRF!$A37=Checks!$K$8,JRF!$A37=Checks!$K$6,JRF!$A37=Checks!$K$7,JRF!$A37=Checks!$K$9),HLOOKUP(22,JRF!$13:$314,JRF!AX37,0),HLOOKUP(8,JRF!$13:$314,JRF!AX37,0)))))))</f>
        <v/>
      </c>
      <c r="I35" s="71" t="str">
        <f>IF(AND(JRF!B37="",JRF!Q37=""),"",IF(JRF!$A37=Checks!$K$4,JRF!G37,IF(JRF!$A37=Checks!$K$5,JRF!G37,IF(AND(JRF!$A37=Checks!$K$7,JRF!Q37=""),JRF!G37,IF(AND(JRF!$A37=Checks!$K$6,JRF!Q37=""),JRF!G37,IF(OR(JRF!$A37=Checks!$K$8,JRF!$A37=Checks!$K$6,JRF!$A37=Checks!$K$7,JRF!$A37=Checks!$K$9),HLOOKUP(26,JRF!$13:$314,JRF!AX37,0),HLOOKUP(6,JRF!$13:$314,JRF!AX37,0)))))))</f>
        <v/>
      </c>
      <c r="J35" s="72" t="str">
        <f>IF(AND(JRF!AC37="",JRF!AF37=""),"",IF(LEN(JRF!AF37)=0,JRF!AC37,JRF!AF37))</f>
        <v/>
      </c>
      <c r="K35" s="72" t="str">
        <f>IF(JRF!Q37="","",IF(OR(JRF!A37=Checks!$K$4,JRF!A37=Checks!$K$5,JRF!A37=Checks!$K$6),"",IF(JRF!A37=Checks!$K$9,JRF!$B37,IF(OR(JRF!A37=Checks!$K$10,JRF!A37=Checks!$K$11),JRF!Q37,IF(AND(JRF!Q37=JRF!B37,OR(C35=IFERROR(VLOOKUP(C35,Checks!$BY:$BY,1,0),0),C236=IFERROR(VLOOKUP(C236,Checks!$BY:$BY,1,0),0))),A35,IF(JRF!Q37=JRF!B37,"",JRF!B37))))))</f>
        <v/>
      </c>
      <c r="L35" s="200" t="str">
        <f>IF(OR(JRF!X37="",JRF!Z37=""),"",IF(JRF!X37=JRF!Z37,"",'Journal Template'!M35/'Journal Template'!G35))</f>
        <v/>
      </c>
      <c r="M35" s="73" t="str">
        <f>IF(OR(JRF!X37="",JRF!Z37=""),"",IF(JRF!X37=JRF!Z37,"",-JRF!Y37))</f>
        <v/>
      </c>
      <c r="N35" s="72"/>
      <c r="O35" s="69" t="str">
        <f>IF(OR(JRF!X37="",JRF!Z37=""),"ENDBS",IF(JRF!X37=JRF!Z37,"ENDBS",""))</f>
        <v>ENDBS</v>
      </c>
      <c r="P35" s="69"/>
      <c r="AE35" s="43" t="s">
        <v>72</v>
      </c>
      <c r="AF35" s="43" t="s">
        <v>70</v>
      </c>
      <c r="AG35" s="43" t="s">
        <v>178</v>
      </c>
      <c r="AH35" s="68" t="s">
        <v>70</v>
      </c>
      <c r="AI35" s="44">
        <v>-130.30000000000001</v>
      </c>
      <c r="AJ35" s="43" t="s">
        <v>179</v>
      </c>
      <c r="AK35" s="43" t="s">
        <v>184</v>
      </c>
      <c r="AL35" s="44" t="s">
        <v>178</v>
      </c>
      <c r="AM35" s="43" t="s">
        <v>185</v>
      </c>
      <c r="AN35" s="43" t="s">
        <v>182</v>
      </c>
      <c r="AO35" s="43" t="s">
        <v>182</v>
      </c>
      <c r="AP35" s="43" t="s">
        <v>186</v>
      </c>
      <c r="AQ35" s="43" t="s">
        <v>183</v>
      </c>
      <c r="AR35" s="43" t="e">
        <v>#VALUE!</v>
      </c>
      <c r="AS35" s="43" t="s">
        <v>72</v>
      </c>
      <c r="AT35" s="44"/>
      <c r="AU35" s="44"/>
      <c r="AV35" s="44"/>
      <c r="AW35" s="44"/>
      <c r="AX35" s="44"/>
    </row>
    <row r="36" spans="1:50">
      <c r="A36" s="69">
        <f>IF(AND(JRF!B38="",JRF!Q38=""),"#REF!",IF(JRF!$A38=Checks!$K$4,JRF!B38,IF(JRF!$A38=Checks!$K$5,JRF!B38,IF(AND(JRF!$A38=Checks!$K$7,JRF!$Q38=""),JRF!B38,IF(AND(JRF!$A38=Checks!$K$6,JRF!$Q38=""),JRF!$B38,IF(OR(JRF!$A38=Checks!$K$8,JRF!$A38=Checks!$K$6,JRF!$A38=Checks!$K$7,JRF!$A38=Checks!$K$9),HLOOKUP(16,JRF!$13:$314,JRF!AX38,0),HLOOKUP(3,JRF!$13:$314,JRF!AX38,0)))))))</f>
        <v>0</v>
      </c>
      <c r="B36" s="69" t="str">
        <f>IF(AND(JRF!B38="",JRF!Q38=""),"",IF(ISTEXT($A$13),"ACTUAL","-"))</f>
        <v>-</v>
      </c>
      <c r="C36" s="74">
        <f>IF(AND(JRF!B38="",JRF!Q38=""),"",IF(JRF!$A38=Checks!$K$4,JRF!D38,IF(JRF!$A38=Checks!$K$5,JRF!D38,IF(AND(JRF!$A38=Checks!$K$7,JRF!Q38=""),JRF!D38,IF(AND(JRF!$A38=Checks!$K$6,JRF!Q38=""),JRF!D38,IF(OR(JRF!$A38=Checks!$K$8,JRF!$A38=Checks!$K$6,JRF!$A38=Checks!$K$7,JRF!$A38=Checks!$K$9),HLOOKUP(17,JRF!$13:$314,JRF!AX38,0),HLOOKUP(5,JRF!$13:$314,JRF!AX38,0)))))))</f>
        <v>0</v>
      </c>
      <c r="D36" s="69">
        <f>IF(AND(JRF!B38="",JRF!Q38=""),"",IF(JRF!$A38=Checks!$K$4,JRF!C38,IF(JRF!$A38=Checks!$K$5,JRF!C38,IF(AND(JRF!$A38=Checks!$K$7,JRF!Q38=""),JRF!C38,IF(AND(JRF!$A38=Checks!$K$6,JRF!Q38=""),JRF!C38,IF(OR(JRF!$A38=Checks!$K$8,JRF!$A38=Checks!$K$6,JRF!$A38=Checks!$K$7,JRF!$A38=Checks!$K$9),HLOOKUP(18,JRF!$13:$314,JRF!AX38,0),HLOOKUP(4,JRF!$13:$314,JRF!AX38,0)))))))</f>
        <v>0</v>
      </c>
      <c r="E36" s="69" t="str">
        <f>IF(AND(JRF!E38="",JRF!AL38=""),"",IF(OR(JRF!$A38=Checks!$K$4,JRF!$A38=Checks!$K$5),JRF!E38,IF(AND(JRF!$A38=Checks!$K$7,JRF!Q38=""),JRF!E38,IF(AND(JRF!$A38=Checks!$K$6,JRF!Q38=""),JRF!E38,IF(OR(JRF!$A38=Checks!$K$8,JRF!$A38=Checks!$K$6,JRF!$A38=Checks!$K$7,JRF!$A38=Checks!$K$9),JRF!AL38,JRF!E38)))))</f>
        <v/>
      </c>
      <c r="F36" s="69" t="str">
        <f>IF(AND(JRF!F38="",JRF!AV38=""),"",IF(OR(JRF!$A38=Checks!$K$4,JRF!$A38=Checks!$K$5),JRF!F38,IF(AND(JRF!$A38=Checks!$K$7,JRF!Q38=""),JRF!F38,IF(AND(JRF!$A38=Checks!$K$6,JRF!Q38=""),JRF!F38,IF(OR(JRF!$A38=Checks!$K$8,JRF!$A38=Checks!$K$6,JRF!$A38=Checks!$K$7,JRF!$A38=Checks!$K$9),JRF!AV38,JRF!F38)))))</f>
        <v/>
      </c>
      <c r="G36" s="70">
        <f>IF(AND(JRF!B38="",JRF!Q38=""),"",IF(IFERROR(SEARCH("RIR",JRF!A38),0),-JRF!J38,IF(JRF!A38=Checks!$K$10,JRF!J38,IF(JRF!A38=Checks!$K$11,-JRF!J38,IF(JRF!$A38=Checks!$K$4,JRF!J38,IF(JRF!$A38=Checks!$K$5,-JRF!J38,IF(AND(JRF!$A38=Checks!$K$7,JRF!Q38=""),JRF!J38,IF(AND(JRF!$A38=Checks!$K$6,JRF!Q38=""),JRF!J38,IF(OR(JRF!$A38=Checks!$K$8,JRF!$A38=Checks!$K$6,JRF!$A38=Checks!$K$7,JRF!$A38=Checks!$K$9),-HLOOKUP(23,JRF!$13:$314,JRF!AX38,0),HLOOKUP(9,JRF!$13:$314,JRF!AX38,0))))))))))</f>
        <v>0</v>
      </c>
      <c r="H36" s="70">
        <f>IF(AND(JRF!B38="",JRF!Q38=""),"",IF(JRF!$A38=Checks!$K$4,JRF!I38,IF(JRF!$A38=Checks!$K$5,JRF!I38,IF(AND(JRF!$A38=Checks!$K$7,JRF!Q38=""),JRF!I38,IF(AND(JRF!$A38=Checks!$K$6,JRF!Q38=""),JRF!I38,IF(OR(JRF!$A38=Checks!$K$8,JRF!$A38=Checks!$K$6,JRF!$A38=Checks!$K$7,JRF!$A38=Checks!$K$9),HLOOKUP(22,JRF!$13:$314,JRF!AX38,0),HLOOKUP(8,JRF!$13:$314,JRF!AX38,0)))))))</f>
        <v>0</v>
      </c>
      <c r="I36" s="71">
        <f>IF(AND(JRF!B38="",JRF!Q38=""),"",IF(JRF!$A38=Checks!$K$4,JRF!G38,IF(JRF!$A38=Checks!$K$5,JRF!G38,IF(AND(JRF!$A38=Checks!$K$7,JRF!Q38=""),JRF!G38,IF(AND(JRF!$A38=Checks!$K$6,JRF!Q38=""),JRF!G38,IF(OR(JRF!$A38=Checks!$K$8,JRF!$A38=Checks!$K$6,JRF!$A38=Checks!$K$7,JRF!$A38=Checks!$K$9),HLOOKUP(26,JRF!$13:$314,JRF!AX38,0),HLOOKUP(6,JRF!$13:$314,JRF!AX38,0)))))))</f>
        <v>0</v>
      </c>
      <c r="J36" s="72" t="str">
        <f>IF(AND(JRF!AC38="",JRF!AF38=""),"",IF(LEN(JRF!AF38)=0,JRF!AC38,JRF!AF38))</f>
        <v/>
      </c>
      <c r="K36" s="72" t="str">
        <f>IF(JRF!Q38="","",IF(OR(JRF!A38=Checks!$K$4,JRF!A38=Checks!$K$5,JRF!A38=Checks!$K$6),"",IF(JRF!A38=Checks!$K$9,JRF!$B38,IF(OR(JRF!A38=Checks!$K$10,JRF!A38=Checks!$K$11),JRF!Q38,IF(AND(JRF!Q38=JRF!B38,OR(C36=IFERROR(VLOOKUP(C36,Checks!$BY:$BY,1,0),0),C237=IFERROR(VLOOKUP(C237,Checks!$BY:$BY,1,0),0))),A36,IF(JRF!Q38=JRF!B38,"",JRF!B38))))))</f>
        <v/>
      </c>
      <c r="L36" s="200" t="str">
        <f>IF(OR(JRF!X38="",JRF!Z38=""),"",IF(JRF!X38=JRF!Z38,"",'Journal Template'!M36/'Journal Template'!G36))</f>
        <v/>
      </c>
      <c r="M36" s="73" t="str">
        <f>IF(OR(JRF!X38="",JRF!Z38=""),"",IF(JRF!X38=JRF!Z38,"",-JRF!Y38))</f>
        <v/>
      </c>
      <c r="N36" s="72"/>
      <c r="O36" s="69" t="str">
        <f>IF(OR(JRF!X38="",JRF!Z38=""),"ENDBS",IF(JRF!X38=JRF!Z38,"ENDBS",""))</f>
        <v>ENDBS</v>
      </c>
      <c r="P36" s="69"/>
      <c r="AE36" s="43" t="s">
        <v>72</v>
      </c>
      <c r="AF36" s="43" t="s">
        <v>70</v>
      </c>
      <c r="AG36" s="43" t="s">
        <v>178</v>
      </c>
      <c r="AH36" s="68" t="s">
        <v>70</v>
      </c>
      <c r="AI36" s="44">
        <v>-130.30000000000001</v>
      </c>
      <c r="AJ36" s="43" t="s">
        <v>179</v>
      </c>
      <c r="AK36" s="43" t="s">
        <v>184</v>
      </c>
      <c r="AL36" s="44" t="s">
        <v>178</v>
      </c>
      <c r="AM36" s="43" t="s">
        <v>185</v>
      </c>
      <c r="AN36" s="43" t="s">
        <v>182</v>
      </c>
      <c r="AO36" s="43" t="s">
        <v>182</v>
      </c>
      <c r="AP36" s="43" t="s">
        <v>186</v>
      </c>
      <c r="AQ36" s="43" t="s">
        <v>183</v>
      </c>
      <c r="AR36" s="43" t="e">
        <v>#VALUE!</v>
      </c>
      <c r="AS36" s="43" t="s">
        <v>72</v>
      </c>
      <c r="AT36" s="44"/>
      <c r="AU36" s="44"/>
      <c r="AV36" s="44"/>
      <c r="AW36" s="44"/>
      <c r="AX36" s="44"/>
    </row>
    <row r="37" spans="1:50">
      <c r="A37" s="69">
        <f>IF(AND(JRF!B39="",JRF!Q39=""),"#REF!",IF(JRF!$A39=Checks!$K$4,JRF!B39,IF(JRF!$A39=Checks!$K$5,JRF!B39,IF(AND(JRF!$A39=Checks!$K$7,JRF!$Q39=""),JRF!B39,IF(AND(JRF!$A39=Checks!$K$6,JRF!$Q39=""),JRF!$B39,IF(OR(JRF!$A39=Checks!$K$8,JRF!$A39=Checks!$K$6,JRF!$A39=Checks!$K$7,JRF!$A39=Checks!$K$9),HLOOKUP(16,JRF!$13:$314,JRF!AX39,0),HLOOKUP(3,JRF!$13:$314,JRF!AX39,0)))))))</f>
        <v>0</v>
      </c>
      <c r="B37" s="69" t="str">
        <f>IF(AND(JRF!B39="",JRF!Q39=""),"",IF(ISTEXT($A$13),"ACTUAL","-"))</f>
        <v>-</v>
      </c>
      <c r="C37" s="74">
        <f>IF(AND(JRF!B39="",JRF!Q39=""),"",IF(JRF!$A39=Checks!$K$4,JRF!D39,IF(JRF!$A39=Checks!$K$5,JRF!D39,IF(AND(JRF!$A39=Checks!$K$7,JRF!Q39=""),JRF!D39,IF(AND(JRF!$A39=Checks!$K$6,JRF!Q39=""),JRF!D39,IF(OR(JRF!$A39=Checks!$K$8,JRF!$A39=Checks!$K$6,JRF!$A39=Checks!$K$7,JRF!$A39=Checks!$K$9),HLOOKUP(17,JRF!$13:$314,JRF!AX39,0),HLOOKUP(5,JRF!$13:$314,JRF!AX39,0)))))))</f>
        <v>0</v>
      </c>
      <c r="D37" s="69">
        <f>IF(AND(JRF!B39="",JRF!Q39=""),"",IF(JRF!$A39=Checks!$K$4,JRF!C39,IF(JRF!$A39=Checks!$K$5,JRF!C39,IF(AND(JRF!$A39=Checks!$K$7,JRF!Q39=""),JRF!C39,IF(AND(JRF!$A39=Checks!$K$6,JRF!Q39=""),JRF!C39,IF(OR(JRF!$A39=Checks!$K$8,JRF!$A39=Checks!$K$6,JRF!$A39=Checks!$K$7,JRF!$A39=Checks!$K$9),HLOOKUP(18,JRF!$13:$314,JRF!AX39,0),HLOOKUP(4,JRF!$13:$314,JRF!AX39,0)))))))</f>
        <v>0</v>
      </c>
      <c r="E37" s="69" t="str">
        <f>IF(AND(JRF!E39="",JRF!AL39=""),"",IF(OR(JRF!$A39=Checks!$K$4,JRF!$A39=Checks!$K$5),JRF!E39,IF(AND(JRF!$A39=Checks!$K$7,JRF!Q39=""),JRF!E39,IF(AND(JRF!$A39=Checks!$K$6,JRF!Q39=""),JRF!E39,IF(OR(JRF!$A39=Checks!$K$8,JRF!$A39=Checks!$K$6,JRF!$A39=Checks!$K$7,JRF!$A39=Checks!$K$9),JRF!AL39,JRF!E39)))))</f>
        <v/>
      </c>
      <c r="F37" s="69" t="str">
        <f>IF(AND(JRF!F39="",JRF!AV39=""),"",IF(OR(JRF!$A39=Checks!$K$4,JRF!$A39=Checks!$K$5),JRF!F39,IF(AND(JRF!$A39=Checks!$K$7,JRF!Q39=""),JRF!F39,IF(AND(JRF!$A39=Checks!$K$6,JRF!Q39=""),JRF!F39,IF(OR(JRF!$A39=Checks!$K$8,JRF!$A39=Checks!$K$6,JRF!$A39=Checks!$K$7,JRF!$A39=Checks!$K$9),JRF!AV39,JRF!F39)))))</f>
        <v/>
      </c>
      <c r="G37" s="70">
        <f>IF(AND(JRF!B39="",JRF!Q39=""),"",IF(IFERROR(SEARCH("RIR",JRF!A39),0),-JRF!J39,IF(JRF!A39=Checks!$K$10,JRF!J39,IF(JRF!A39=Checks!$K$11,-JRF!J39,IF(JRF!$A39=Checks!$K$4,JRF!J39,IF(JRF!$A39=Checks!$K$5,-JRF!J39,IF(AND(JRF!$A39=Checks!$K$7,JRF!Q39=""),JRF!J39,IF(AND(JRF!$A39=Checks!$K$6,JRF!Q39=""),JRF!J39,IF(OR(JRF!$A39=Checks!$K$8,JRF!$A39=Checks!$K$6,JRF!$A39=Checks!$K$7,JRF!$A39=Checks!$K$9),-HLOOKUP(23,JRF!$13:$314,JRF!AX39,0),HLOOKUP(9,JRF!$13:$314,JRF!AX39,0))))))))))</f>
        <v>0</v>
      </c>
      <c r="H37" s="70">
        <f>IF(AND(JRF!B39="",JRF!Q39=""),"",IF(JRF!$A39=Checks!$K$4,JRF!I39,IF(JRF!$A39=Checks!$K$5,JRF!I39,IF(AND(JRF!$A39=Checks!$K$7,JRF!Q39=""),JRF!I39,IF(AND(JRF!$A39=Checks!$K$6,JRF!Q39=""),JRF!I39,IF(OR(JRF!$A39=Checks!$K$8,JRF!$A39=Checks!$K$6,JRF!$A39=Checks!$K$7,JRF!$A39=Checks!$K$9),HLOOKUP(22,JRF!$13:$314,JRF!AX39,0),HLOOKUP(8,JRF!$13:$314,JRF!AX39,0)))))))</f>
        <v>0</v>
      </c>
      <c r="I37" s="71">
        <f>IF(AND(JRF!B39="",JRF!Q39=""),"",IF(JRF!$A39=Checks!$K$4,JRF!G39,IF(JRF!$A39=Checks!$K$5,JRF!G39,IF(AND(JRF!$A39=Checks!$K$7,JRF!Q39=""),JRF!G39,IF(AND(JRF!$A39=Checks!$K$6,JRF!Q39=""),JRF!G39,IF(OR(JRF!$A39=Checks!$K$8,JRF!$A39=Checks!$K$6,JRF!$A39=Checks!$K$7,JRF!$A39=Checks!$K$9),HLOOKUP(26,JRF!$13:$314,JRF!AX39,0),HLOOKUP(6,JRF!$13:$314,JRF!AX39,0)))))))</f>
        <v>0</v>
      </c>
      <c r="J37" s="72" t="str">
        <f>IF(AND(JRF!AC39="",JRF!AF39=""),"",IF(LEN(JRF!AF39)=0,JRF!AC39,JRF!AF39))</f>
        <v/>
      </c>
      <c r="K37" s="72" t="str">
        <f>IF(JRF!Q39="","",IF(OR(JRF!A39=Checks!$K$4,JRF!A39=Checks!$K$5,JRF!A39=Checks!$K$6),"",IF(JRF!A39=Checks!$K$9,JRF!$B39,IF(OR(JRF!A39=Checks!$K$10,JRF!A39=Checks!$K$11),JRF!Q39,IF(AND(JRF!Q39=JRF!B39,OR(C37=IFERROR(VLOOKUP(C37,Checks!$BY:$BY,1,0),0),C238=IFERROR(VLOOKUP(C238,Checks!$BY:$BY,1,0),0))),A37,IF(JRF!Q39=JRF!B39,"",JRF!B39))))))</f>
        <v/>
      </c>
      <c r="L37" s="200" t="str">
        <f>IF(OR(JRF!X39="",JRF!Z39=""),"",IF(JRF!X39=JRF!Z39,"",'Journal Template'!M37/'Journal Template'!G37))</f>
        <v/>
      </c>
      <c r="M37" s="73" t="str">
        <f>IF(OR(JRF!X39="",JRF!Z39=""),"",IF(JRF!X39=JRF!Z39,"",-JRF!Y39))</f>
        <v/>
      </c>
      <c r="N37" s="72"/>
      <c r="O37" s="69" t="str">
        <f>IF(OR(JRF!X39="",JRF!Z39=""),"ENDBS",IF(JRF!X39=JRF!Z39,"ENDBS",""))</f>
        <v>ENDBS</v>
      </c>
      <c r="P37" s="69"/>
      <c r="AE37" s="43" t="s">
        <v>72</v>
      </c>
      <c r="AF37" s="43" t="s">
        <v>70</v>
      </c>
      <c r="AG37" s="43" t="s">
        <v>178</v>
      </c>
      <c r="AH37" s="68" t="s">
        <v>70</v>
      </c>
      <c r="AI37" s="44">
        <v>-130.30000000000001</v>
      </c>
      <c r="AJ37" s="43" t="s">
        <v>179</v>
      </c>
      <c r="AK37" s="43" t="s">
        <v>184</v>
      </c>
      <c r="AL37" s="44" t="s">
        <v>178</v>
      </c>
      <c r="AM37" s="43" t="s">
        <v>185</v>
      </c>
      <c r="AN37" s="43" t="s">
        <v>182</v>
      </c>
      <c r="AO37" s="43" t="s">
        <v>182</v>
      </c>
      <c r="AP37" s="43" t="s">
        <v>186</v>
      </c>
      <c r="AQ37" s="43" t="s">
        <v>183</v>
      </c>
      <c r="AR37" s="43" t="e">
        <v>#VALUE!</v>
      </c>
      <c r="AS37" s="43" t="s">
        <v>72</v>
      </c>
      <c r="AT37" s="44"/>
      <c r="AU37" s="44"/>
      <c r="AV37" s="44"/>
      <c r="AW37" s="44"/>
      <c r="AX37" s="44"/>
    </row>
    <row r="38" spans="1:50">
      <c r="A38" s="69">
        <f>IF(AND(JRF!B40="",JRF!Q40=""),"#REF!",IF(JRF!$A40=Checks!$K$4,JRF!B40,IF(JRF!$A40=Checks!$K$5,JRF!B40,IF(AND(JRF!$A40=Checks!$K$7,JRF!$Q40=""),JRF!B40,IF(AND(JRF!$A40=Checks!$K$6,JRF!$Q40=""),JRF!$B40,IF(OR(JRF!$A40=Checks!$K$8,JRF!$A40=Checks!$K$6,JRF!$A40=Checks!$K$7,JRF!$A40=Checks!$K$9),HLOOKUP(16,JRF!$13:$314,JRF!AX40,0),HLOOKUP(3,JRF!$13:$314,JRF!AX40,0)))))))</f>
        <v>0</v>
      </c>
      <c r="B38" s="69" t="str">
        <f>IF(AND(JRF!B40="",JRF!Q40=""),"",IF(ISTEXT($A$13),"ACTUAL","-"))</f>
        <v>-</v>
      </c>
      <c r="C38" s="74">
        <f>IF(AND(JRF!B40="",JRF!Q40=""),"",IF(JRF!$A40=Checks!$K$4,JRF!D40,IF(JRF!$A40=Checks!$K$5,JRF!D40,IF(AND(JRF!$A40=Checks!$K$7,JRF!Q40=""),JRF!D40,IF(AND(JRF!$A40=Checks!$K$6,JRF!Q40=""),JRF!D40,IF(OR(JRF!$A40=Checks!$K$8,JRF!$A40=Checks!$K$6,JRF!$A40=Checks!$K$7,JRF!$A40=Checks!$K$9),HLOOKUP(17,JRF!$13:$314,JRF!AX40,0),HLOOKUP(5,JRF!$13:$314,JRF!AX40,0)))))))</f>
        <v>0</v>
      </c>
      <c r="D38" s="69">
        <f>IF(AND(JRF!B40="",JRF!Q40=""),"",IF(JRF!$A40=Checks!$K$4,JRF!C40,IF(JRF!$A40=Checks!$K$5,JRF!C40,IF(AND(JRF!$A40=Checks!$K$7,JRF!Q40=""),JRF!C40,IF(AND(JRF!$A40=Checks!$K$6,JRF!Q40=""),JRF!C40,IF(OR(JRF!$A40=Checks!$K$8,JRF!$A40=Checks!$K$6,JRF!$A40=Checks!$K$7,JRF!$A40=Checks!$K$9),HLOOKUP(18,JRF!$13:$314,JRF!AX40,0),HLOOKUP(4,JRF!$13:$314,JRF!AX40,0)))))))</f>
        <v>0</v>
      </c>
      <c r="E38" s="69" t="str">
        <f>IF(AND(JRF!E40="",JRF!AL40=""),"",IF(OR(JRF!$A40=Checks!$K$4,JRF!$A40=Checks!$K$5),JRF!E40,IF(AND(JRF!$A40=Checks!$K$7,JRF!Q40=""),JRF!E40,IF(AND(JRF!$A40=Checks!$K$6,JRF!Q40=""),JRF!E40,IF(OR(JRF!$A40=Checks!$K$8,JRF!$A40=Checks!$K$6,JRF!$A40=Checks!$K$7,JRF!$A40=Checks!$K$9),JRF!AL40,JRF!E40)))))</f>
        <v/>
      </c>
      <c r="F38" s="69" t="str">
        <f>IF(AND(JRF!F40="",JRF!AV40=""),"",IF(OR(JRF!$A40=Checks!$K$4,JRF!$A40=Checks!$K$5),JRF!F40,IF(AND(JRF!$A40=Checks!$K$7,JRF!Q40=""),JRF!F40,IF(AND(JRF!$A40=Checks!$K$6,JRF!Q40=""),JRF!F40,IF(OR(JRF!$A40=Checks!$K$8,JRF!$A40=Checks!$K$6,JRF!$A40=Checks!$K$7,JRF!$A40=Checks!$K$9),JRF!AV40,JRF!F40)))))</f>
        <v/>
      </c>
      <c r="G38" s="70">
        <f>IF(AND(JRF!B40="",JRF!Q40=""),"",IF(IFERROR(SEARCH("RIR",JRF!A40),0),-JRF!J40,IF(JRF!A40=Checks!$K$10,JRF!J40,IF(JRF!A40=Checks!$K$11,-JRF!J40,IF(JRF!$A40=Checks!$K$4,JRF!J40,IF(JRF!$A40=Checks!$K$5,-JRF!J40,IF(AND(JRF!$A40=Checks!$K$7,JRF!Q40=""),JRF!J40,IF(AND(JRF!$A40=Checks!$K$6,JRF!Q40=""),JRF!J40,IF(OR(JRF!$A40=Checks!$K$8,JRF!$A40=Checks!$K$6,JRF!$A40=Checks!$K$7,JRF!$A40=Checks!$K$9),-HLOOKUP(23,JRF!$13:$314,JRF!AX40,0),HLOOKUP(9,JRF!$13:$314,JRF!AX40,0))))))))))</f>
        <v>0</v>
      </c>
      <c r="H38" s="70">
        <f>IF(AND(JRF!B40="",JRF!Q40=""),"",IF(JRF!$A40=Checks!$K$4,JRF!I40,IF(JRF!$A40=Checks!$K$5,JRF!I40,IF(AND(JRF!$A40=Checks!$K$7,JRF!Q40=""),JRF!I40,IF(AND(JRF!$A40=Checks!$K$6,JRF!Q40=""),JRF!I40,IF(OR(JRF!$A40=Checks!$K$8,JRF!$A40=Checks!$K$6,JRF!$A40=Checks!$K$7,JRF!$A40=Checks!$K$9),HLOOKUP(22,JRF!$13:$314,JRF!AX40,0),HLOOKUP(8,JRF!$13:$314,JRF!AX40,0)))))))</f>
        <v>0</v>
      </c>
      <c r="I38" s="71">
        <f>IF(AND(JRF!B40="",JRF!Q40=""),"",IF(JRF!$A40=Checks!$K$4,JRF!G40,IF(JRF!$A40=Checks!$K$5,JRF!G40,IF(AND(JRF!$A40=Checks!$K$7,JRF!Q40=""),JRF!G40,IF(AND(JRF!$A40=Checks!$K$6,JRF!Q40=""),JRF!G40,IF(OR(JRF!$A40=Checks!$K$8,JRF!$A40=Checks!$K$6,JRF!$A40=Checks!$K$7,JRF!$A40=Checks!$K$9),HLOOKUP(26,JRF!$13:$314,JRF!AX40,0),HLOOKUP(6,JRF!$13:$314,JRF!AX40,0)))))))</f>
        <v>0</v>
      </c>
      <c r="J38" s="72" t="str">
        <f>IF(AND(JRF!AC40="",JRF!AF40=""),"",IF(LEN(JRF!AF40)=0,JRF!AC40,JRF!AF40))</f>
        <v/>
      </c>
      <c r="K38" s="72" t="str">
        <f>IF(JRF!Q40="","",IF(OR(JRF!A40=Checks!$K$4,JRF!A40=Checks!$K$5,JRF!A40=Checks!$K$6),"",IF(JRF!A40=Checks!$K$9,JRF!$B40,IF(OR(JRF!A40=Checks!$K$10,JRF!A40=Checks!$K$11),JRF!Q40,IF(AND(JRF!Q40=JRF!B40,OR(C38=IFERROR(VLOOKUP(C38,Checks!$BY:$BY,1,0),0),C239=IFERROR(VLOOKUP(C239,Checks!$BY:$BY,1,0),0))),A38,IF(JRF!Q40=JRF!B40,"",JRF!B40))))))</f>
        <v/>
      </c>
      <c r="L38" s="200" t="str">
        <f>IF(OR(JRF!X40="",JRF!Z40=""),"",IF(JRF!X40=JRF!Z40,"",'Journal Template'!M38/'Journal Template'!G38))</f>
        <v/>
      </c>
      <c r="M38" s="73" t="str">
        <f>IF(OR(JRF!X40="",JRF!Z40=""),"",IF(JRF!X40=JRF!Z40,"",-JRF!Y40))</f>
        <v/>
      </c>
      <c r="N38" s="72"/>
      <c r="O38" s="69" t="str">
        <f>IF(OR(JRF!X40="",JRF!Z40=""),"ENDBS",IF(JRF!X40=JRF!Z40,"ENDBS",""))</f>
        <v>ENDBS</v>
      </c>
      <c r="P38" s="69"/>
      <c r="AE38" s="43" t="s">
        <v>72</v>
      </c>
      <c r="AF38" s="43" t="s">
        <v>70</v>
      </c>
      <c r="AG38" s="43" t="s">
        <v>178</v>
      </c>
      <c r="AH38" s="68" t="s">
        <v>70</v>
      </c>
      <c r="AI38" s="44">
        <v>-130.30000000000001</v>
      </c>
      <c r="AJ38" s="43" t="s">
        <v>179</v>
      </c>
      <c r="AK38" s="43" t="s">
        <v>184</v>
      </c>
      <c r="AL38" s="44" t="s">
        <v>178</v>
      </c>
      <c r="AM38" s="43" t="s">
        <v>185</v>
      </c>
      <c r="AN38" s="43" t="s">
        <v>182</v>
      </c>
      <c r="AO38" s="43" t="s">
        <v>182</v>
      </c>
      <c r="AP38" s="43" t="s">
        <v>186</v>
      </c>
      <c r="AQ38" s="43" t="s">
        <v>183</v>
      </c>
      <c r="AR38" s="43" t="e">
        <v>#VALUE!</v>
      </c>
      <c r="AS38" s="43" t="s">
        <v>72</v>
      </c>
      <c r="AT38" s="44"/>
      <c r="AU38" s="44"/>
      <c r="AV38" s="44"/>
      <c r="AW38" s="44"/>
      <c r="AX38" s="44"/>
    </row>
    <row r="39" spans="1:50">
      <c r="A39" s="69">
        <f>IF(AND(JRF!B41="",JRF!Q41=""),"#REF!",IF(JRF!$A41=Checks!$K$4,JRF!B41,IF(JRF!$A41=Checks!$K$5,JRF!B41,IF(AND(JRF!$A41=Checks!$K$7,JRF!$Q41=""),JRF!B41,IF(AND(JRF!$A41=Checks!$K$6,JRF!$Q41=""),JRF!$B41,IF(OR(JRF!$A41=Checks!$K$8,JRF!$A41=Checks!$K$6,JRF!$A41=Checks!$K$7,JRF!$A41=Checks!$K$9),HLOOKUP(16,JRF!$13:$314,JRF!AX41,0),HLOOKUP(3,JRF!$13:$314,JRF!AX41,0)))))))</f>
        <v>0</v>
      </c>
      <c r="B39" s="69" t="str">
        <f>IF(AND(JRF!B41="",JRF!Q41=""),"",IF(ISTEXT($A$13),"ACTUAL","-"))</f>
        <v>-</v>
      </c>
      <c r="C39" s="74">
        <f>IF(AND(JRF!B41="",JRF!Q41=""),"",IF(JRF!$A41=Checks!$K$4,JRF!D41,IF(JRF!$A41=Checks!$K$5,JRF!D41,IF(AND(JRF!$A41=Checks!$K$7,JRF!Q41=""),JRF!D41,IF(AND(JRF!$A41=Checks!$K$6,JRF!Q41=""),JRF!D41,IF(OR(JRF!$A41=Checks!$K$8,JRF!$A41=Checks!$K$6,JRF!$A41=Checks!$K$7,JRF!$A41=Checks!$K$9),HLOOKUP(17,JRF!$13:$314,JRF!AX41,0),HLOOKUP(5,JRF!$13:$314,JRF!AX41,0)))))))</f>
        <v>0</v>
      </c>
      <c r="D39" s="69">
        <f>IF(AND(JRF!B41="",JRF!Q41=""),"",IF(JRF!$A41=Checks!$K$4,JRF!C41,IF(JRF!$A41=Checks!$K$5,JRF!C41,IF(AND(JRF!$A41=Checks!$K$7,JRF!Q41=""),JRF!C41,IF(AND(JRF!$A41=Checks!$K$6,JRF!Q41=""),JRF!C41,IF(OR(JRF!$A41=Checks!$K$8,JRF!$A41=Checks!$K$6,JRF!$A41=Checks!$K$7,JRF!$A41=Checks!$K$9),HLOOKUP(18,JRF!$13:$314,JRF!AX41,0),HLOOKUP(4,JRF!$13:$314,JRF!AX41,0)))))))</f>
        <v>0</v>
      </c>
      <c r="E39" s="69" t="str">
        <f>IF(AND(JRF!E41="",JRF!AL41=""),"",IF(OR(JRF!$A41=Checks!$K$4,JRF!$A41=Checks!$K$5),JRF!E41,IF(AND(JRF!$A41=Checks!$K$7,JRF!Q41=""),JRF!E41,IF(AND(JRF!$A41=Checks!$K$6,JRF!Q41=""),JRF!E41,IF(OR(JRF!$A41=Checks!$K$8,JRF!$A41=Checks!$K$6,JRF!$A41=Checks!$K$7,JRF!$A41=Checks!$K$9),JRF!AL41,JRF!E41)))))</f>
        <v/>
      </c>
      <c r="F39" s="69" t="str">
        <f>IF(AND(JRF!F41="",JRF!AV41=""),"",IF(OR(JRF!$A41=Checks!$K$4,JRF!$A41=Checks!$K$5),JRF!F41,IF(AND(JRF!$A41=Checks!$K$7,JRF!Q41=""),JRF!F41,IF(AND(JRF!$A41=Checks!$K$6,JRF!Q41=""),JRF!F41,IF(OR(JRF!$A41=Checks!$K$8,JRF!$A41=Checks!$K$6,JRF!$A41=Checks!$K$7,JRF!$A41=Checks!$K$9),JRF!AV41,JRF!F41)))))</f>
        <v/>
      </c>
      <c r="G39" s="70">
        <f>IF(AND(JRF!B41="",JRF!Q41=""),"",IF(IFERROR(SEARCH("RIR",JRF!A41),0),-JRF!J41,IF(JRF!A41=Checks!$K$10,JRF!J41,IF(JRF!A41=Checks!$K$11,-JRF!J41,IF(JRF!$A41=Checks!$K$4,JRF!J41,IF(JRF!$A41=Checks!$K$5,-JRF!J41,IF(AND(JRF!$A41=Checks!$K$7,JRF!Q41=""),JRF!J41,IF(AND(JRF!$A41=Checks!$K$6,JRF!Q41=""),JRF!J41,IF(OR(JRF!$A41=Checks!$K$8,JRF!$A41=Checks!$K$6,JRF!$A41=Checks!$K$7,JRF!$A41=Checks!$K$9),-HLOOKUP(23,JRF!$13:$314,JRF!AX41,0),HLOOKUP(9,JRF!$13:$314,JRF!AX41,0))))))))))</f>
        <v>0</v>
      </c>
      <c r="H39" s="70">
        <f>IF(AND(JRF!B41="",JRF!Q41=""),"",IF(JRF!$A41=Checks!$K$4,JRF!I41,IF(JRF!$A41=Checks!$K$5,JRF!I41,IF(AND(JRF!$A41=Checks!$K$7,JRF!Q41=""),JRF!I41,IF(AND(JRF!$A41=Checks!$K$6,JRF!Q41=""),JRF!I41,IF(OR(JRF!$A41=Checks!$K$8,JRF!$A41=Checks!$K$6,JRF!$A41=Checks!$K$7,JRF!$A41=Checks!$K$9),HLOOKUP(22,JRF!$13:$314,JRF!AX41,0),HLOOKUP(8,JRF!$13:$314,JRF!AX41,0)))))))</f>
        <v>0</v>
      </c>
      <c r="I39" s="71">
        <f>IF(AND(JRF!B41="",JRF!Q41=""),"",IF(JRF!$A41=Checks!$K$4,JRF!G41,IF(JRF!$A41=Checks!$K$5,JRF!G41,IF(AND(JRF!$A41=Checks!$K$7,JRF!Q41=""),JRF!G41,IF(AND(JRF!$A41=Checks!$K$6,JRF!Q41=""),JRF!G41,IF(OR(JRF!$A41=Checks!$K$8,JRF!$A41=Checks!$K$6,JRF!$A41=Checks!$K$7,JRF!$A41=Checks!$K$9),HLOOKUP(26,JRF!$13:$314,JRF!AX41,0),HLOOKUP(6,JRF!$13:$314,JRF!AX41,0)))))))</f>
        <v>0</v>
      </c>
      <c r="J39" s="72" t="str">
        <f>IF(AND(JRF!AC41="",JRF!AF41=""),"",IF(LEN(JRF!AF41)=0,JRF!AC41,JRF!AF41))</f>
        <v/>
      </c>
      <c r="K39" s="72" t="str">
        <f>IF(JRF!Q41="","",IF(OR(JRF!A41=Checks!$K$4,JRF!A41=Checks!$K$5,JRF!A41=Checks!$K$6),"",IF(JRF!A41=Checks!$K$9,JRF!$B41,IF(OR(JRF!A41=Checks!$K$10,JRF!A41=Checks!$K$11),JRF!Q41,IF(AND(JRF!Q41=JRF!B41,OR(C39=IFERROR(VLOOKUP(C39,Checks!$BY:$BY,1,0),0),C240=IFERROR(VLOOKUP(C240,Checks!$BY:$BY,1,0),0))),A39,IF(JRF!Q41=JRF!B41,"",JRF!B41))))))</f>
        <v/>
      </c>
      <c r="L39" s="200" t="str">
        <f>IF(OR(JRF!X41="",JRF!Z41=""),"",IF(JRF!X41=JRF!Z41,"",'Journal Template'!M39/'Journal Template'!G39))</f>
        <v/>
      </c>
      <c r="M39" s="73" t="str">
        <f>IF(OR(JRF!X41="",JRF!Z41=""),"",IF(JRF!X41=JRF!Z41,"",-JRF!Y41))</f>
        <v/>
      </c>
      <c r="N39" s="72"/>
      <c r="O39" s="69" t="str">
        <f>IF(OR(JRF!X41="",JRF!Z41=""),"ENDBS",IF(JRF!X41=JRF!Z41,"ENDBS",""))</f>
        <v>ENDBS</v>
      </c>
      <c r="P39" s="69"/>
      <c r="AE39" s="43" t="s">
        <v>72</v>
      </c>
      <c r="AF39" s="43" t="s">
        <v>70</v>
      </c>
      <c r="AG39" s="43" t="s">
        <v>178</v>
      </c>
      <c r="AH39" s="68" t="s">
        <v>70</v>
      </c>
      <c r="AI39" s="44">
        <v>-130.30000000000001</v>
      </c>
      <c r="AJ39" s="43" t="s">
        <v>179</v>
      </c>
      <c r="AK39" s="43" t="s">
        <v>184</v>
      </c>
      <c r="AL39" s="44" t="s">
        <v>178</v>
      </c>
      <c r="AM39" s="43" t="s">
        <v>185</v>
      </c>
      <c r="AN39" s="43" t="s">
        <v>182</v>
      </c>
      <c r="AO39" s="43" t="s">
        <v>182</v>
      </c>
      <c r="AP39" s="43" t="s">
        <v>186</v>
      </c>
      <c r="AQ39" s="43" t="s">
        <v>183</v>
      </c>
      <c r="AR39" s="43" t="e">
        <v>#VALUE!</v>
      </c>
      <c r="AS39" s="43" t="s">
        <v>72</v>
      </c>
      <c r="AT39" s="44"/>
      <c r="AU39" s="44"/>
      <c r="AV39" s="44"/>
      <c r="AW39" s="44"/>
      <c r="AX39" s="44"/>
    </row>
    <row r="40" spans="1:50">
      <c r="A40" s="69">
        <f>IF(AND(JRF!B42="",JRF!Q42=""),"#REF!",IF(JRF!$A42=Checks!$K$4,JRF!B42,IF(JRF!$A42=Checks!$K$5,JRF!B42,IF(AND(JRF!$A42=Checks!$K$7,JRF!$Q42=""),JRF!B42,IF(AND(JRF!$A42=Checks!$K$6,JRF!$Q42=""),JRF!$B42,IF(OR(JRF!$A42=Checks!$K$8,JRF!$A42=Checks!$K$6,JRF!$A42=Checks!$K$7,JRF!$A42=Checks!$K$9),HLOOKUP(16,JRF!$13:$314,JRF!AX42,0),HLOOKUP(3,JRF!$13:$314,JRF!AX42,0)))))))</f>
        <v>0</v>
      </c>
      <c r="B40" s="69" t="str">
        <f>IF(AND(JRF!B42="",JRF!Q42=""),"",IF(ISTEXT($A$13),"ACTUAL","-"))</f>
        <v>-</v>
      </c>
      <c r="C40" s="74">
        <f>IF(AND(JRF!B42="",JRF!Q42=""),"",IF(JRF!$A42=Checks!$K$4,JRF!D42,IF(JRF!$A42=Checks!$K$5,JRF!D42,IF(AND(JRF!$A42=Checks!$K$7,JRF!Q42=""),JRF!D42,IF(AND(JRF!$A42=Checks!$K$6,JRF!Q42=""),JRF!D42,IF(OR(JRF!$A42=Checks!$K$8,JRF!$A42=Checks!$K$6,JRF!$A42=Checks!$K$7,JRF!$A42=Checks!$K$9),HLOOKUP(17,JRF!$13:$314,JRF!AX42,0),HLOOKUP(5,JRF!$13:$314,JRF!AX42,0)))))))</f>
        <v>0</v>
      </c>
      <c r="D40" s="69">
        <f>IF(AND(JRF!B42="",JRF!Q42=""),"",IF(JRF!$A42=Checks!$K$4,JRF!C42,IF(JRF!$A42=Checks!$K$5,JRF!C42,IF(AND(JRF!$A42=Checks!$K$7,JRF!Q42=""),JRF!C42,IF(AND(JRF!$A42=Checks!$K$6,JRF!Q42=""),JRF!C42,IF(OR(JRF!$A42=Checks!$K$8,JRF!$A42=Checks!$K$6,JRF!$A42=Checks!$K$7,JRF!$A42=Checks!$K$9),HLOOKUP(18,JRF!$13:$314,JRF!AX42,0),HLOOKUP(4,JRF!$13:$314,JRF!AX42,0)))))))</f>
        <v>0</v>
      </c>
      <c r="E40" s="69" t="str">
        <f>IF(AND(JRF!E42="",JRF!AL42=""),"",IF(OR(JRF!$A42=Checks!$K$4,JRF!$A42=Checks!$K$5),JRF!E42,IF(AND(JRF!$A42=Checks!$K$7,JRF!Q42=""),JRF!E42,IF(AND(JRF!$A42=Checks!$K$6,JRF!Q42=""),JRF!E42,IF(OR(JRF!$A42=Checks!$K$8,JRF!$A42=Checks!$K$6,JRF!$A42=Checks!$K$7,JRF!$A42=Checks!$K$9),JRF!AL42,JRF!E42)))))</f>
        <v/>
      </c>
      <c r="F40" s="69" t="str">
        <f>IF(AND(JRF!F42="",JRF!AV42=""),"",IF(OR(JRF!$A42=Checks!$K$4,JRF!$A42=Checks!$K$5),JRF!F42,IF(AND(JRF!$A42=Checks!$K$7,JRF!Q42=""),JRF!F42,IF(AND(JRF!$A42=Checks!$K$6,JRF!Q42=""),JRF!F42,IF(OR(JRF!$A42=Checks!$K$8,JRF!$A42=Checks!$K$6,JRF!$A42=Checks!$K$7,JRF!$A42=Checks!$K$9),JRF!AV42,JRF!F42)))))</f>
        <v/>
      </c>
      <c r="G40" s="70">
        <f>IF(AND(JRF!B42="",JRF!Q42=""),"",IF(IFERROR(SEARCH("RIR",JRF!A42),0),-JRF!J42,IF(JRF!A42=Checks!$K$10,JRF!J42,IF(JRF!A42=Checks!$K$11,-JRF!J42,IF(JRF!$A42=Checks!$K$4,JRF!J42,IF(JRF!$A42=Checks!$K$5,-JRF!J42,IF(AND(JRF!$A42=Checks!$K$7,JRF!Q42=""),JRF!J42,IF(AND(JRF!$A42=Checks!$K$6,JRF!Q42=""),JRF!J42,IF(OR(JRF!$A42=Checks!$K$8,JRF!$A42=Checks!$K$6,JRF!$A42=Checks!$K$7,JRF!$A42=Checks!$K$9),-HLOOKUP(23,JRF!$13:$314,JRF!AX42,0),HLOOKUP(9,JRF!$13:$314,JRF!AX42,0))))))))))</f>
        <v>0</v>
      </c>
      <c r="H40" s="70">
        <f>IF(AND(JRF!B42="",JRF!Q42=""),"",IF(JRF!$A42=Checks!$K$4,JRF!I42,IF(JRF!$A42=Checks!$K$5,JRF!I42,IF(AND(JRF!$A42=Checks!$K$7,JRF!Q42=""),JRF!I42,IF(AND(JRF!$A42=Checks!$K$6,JRF!Q42=""),JRF!I42,IF(OR(JRF!$A42=Checks!$K$8,JRF!$A42=Checks!$K$6,JRF!$A42=Checks!$K$7,JRF!$A42=Checks!$K$9),HLOOKUP(22,JRF!$13:$314,JRF!AX42,0),HLOOKUP(8,JRF!$13:$314,JRF!AX42,0)))))))</f>
        <v>0</v>
      </c>
      <c r="I40" s="71">
        <f>IF(AND(JRF!B42="",JRF!Q42=""),"",IF(JRF!$A42=Checks!$K$4,JRF!G42,IF(JRF!$A42=Checks!$K$5,JRF!G42,IF(AND(JRF!$A42=Checks!$K$7,JRF!Q42=""),JRF!G42,IF(AND(JRF!$A42=Checks!$K$6,JRF!Q42=""),JRF!G42,IF(OR(JRF!$A42=Checks!$K$8,JRF!$A42=Checks!$K$6,JRF!$A42=Checks!$K$7,JRF!$A42=Checks!$K$9),HLOOKUP(26,JRF!$13:$314,JRF!AX42,0),HLOOKUP(6,JRF!$13:$314,JRF!AX42,0)))))))</f>
        <v>0</v>
      </c>
      <c r="J40" s="72" t="str">
        <f>IF(AND(JRF!AC42="",JRF!AF42=""),"",IF(LEN(JRF!AF42)=0,JRF!AC42,JRF!AF42))</f>
        <v/>
      </c>
      <c r="K40" s="72" t="str">
        <f>IF(JRF!Q42="","",IF(OR(JRF!A42=Checks!$K$4,JRF!A42=Checks!$K$5,JRF!A42=Checks!$K$6),"",IF(JRF!A42=Checks!$K$9,JRF!$B42,IF(OR(JRF!A42=Checks!$K$10,JRF!A42=Checks!$K$11),JRF!Q42,IF(AND(JRF!Q42=JRF!B42,OR(C40=IFERROR(VLOOKUP(C40,Checks!$BY:$BY,1,0),0),C241=IFERROR(VLOOKUP(C241,Checks!$BY:$BY,1,0),0))),A40,IF(JRF!Q42=JRF!B42,"",JRF!B42))))))</f>
        <v/>
      </c>
      <c r="L40" s="200" t="str">
        <f>IF(OR(JRF!X42="",JRF!Z42=""),"",IF(JRF!X42=JRF!Z42,"",'Journal Template'!M40/'Journal Template'!G40))</f>
        <v/>
      </c>
      <c r="M40" s="73" t="str">
        <f>IF(OR(JRF!X42="",JRF!Z42=""),"",IF(JRF!X42=JRF!Z42,"",-JRF!Y42))</f>
        <v/>
      </c>
      <c r="N40" s="72"/>
      <c r="O40" s="69" t="str">
        <f>IF(OR(JRF!X42="",JRF!Z42=""),"ENDBS",IF(JRF!X42=JRF!Z42,"ENDBS",""))</f>
        <v>ENDBS</v>
      </c>
      <c r="P40" s="69"/>
      <c r="AE40" s="43" t="s">
        <v>72</v>
      </c>
      <c r="AF40" s="43" t="s">
        <v>70</v>
      </c>
      <c r="AG40" s="43" t="s">
        <v>178</v>
      </c>
      <c r="AH40" s="68" t="s">
        <v>70</v>
      </c>
      <c r="AI40" s="44">
        <v>-130.30000000000001</v>
      </c>
      <c r="AJ40" s="43" t="s">
        <v>179</v>
      </c>
      <c r="AK40" s="43" t="s">
        <v>184</v>
      </c>
      <c r="AL40" s="44" t="s">
        <v>178</v>
      </c>
      <c r="AM40" s="43" t="s">
        <v>185</v>
      </c>
      <c r="AN40" s="43" t="s">
        <v>182</v>
      </c>
      <c r="AO40" s="43" t="s">
        <v>182</v>
      </c>
      <c r="AP40" s="43" t="s">
        <v>186</v>
      </c>
      <c r="AQ40" s="43" t="s">
        <v>183</v>
      </c>
      <c r="AR40" s="43" t="e">
        <v>#VALUE!</v>
      </c>
      <c r="AS40" s="43" t="s">
        <v>72</v>
      </c>
      <c r="AT40" s="44"/>
      <c r="AU40" s="44"/>
      <c r="AV40" s="44"/>
      <c r="AW40" s="44"/>
      <c r="AX40" s="44"/>
    </row>
    <row r="41" spans="1:50">
      <c r="A41" s="69">
        <f>IF(AND(JRF!B43="",JRF!Q43=""),"#REF!",IF(JRF!$A43=Checks!$K$4,JRF!B43,IF(JRF!$A43=Checks!$K$5,JRF!B43,IF(AND(JRF!$A43=Checks!$K$7,JRF!$Q43=""),JRF!B43,IF(AND(JRF!$A43=Checks!$K$6,JRF!$Q43=""),JRF!$B43,IF(OR(JRF!$A43=Checks!$K$8,JRF!$A43=Checks!$K$6,JRF!$A43=Checks!$K$7,JRF!$A43=Checks!$K$9),HLOOKUP(16,JRF!$13:$314,JRF!AX43,0),HLOOKUP(3,JRF!$13:$314,JRF!AX43,0)))))))</f>
        <v>0</v>
      </c>
      <c r="B41" s="69" t="str">
        <f>IF(AND(JRF!B43="",JRF!Q43=""),"",IF(ISTEXT($A$13),"ACTUAL","-"))</f>
        <v>-</v>
      </c>
      <c r="C41" s="74">
        <f>IF(AND(JRF!B43="",JRF!Q43=""),"",IF(JRF!$A43=Checks!$K$4,JRF!D43,IF(JRF!$A43=Checks!$K$5,JRF!D43,IF(AND(JRF!$A43=Checks!$K$7,JRF!Q43=""),JRF!D43,IF(AND(JRF!$A43=Checks!$K$6,JRF!Q43=""),JRF!D43,IF(OR(JRF!$A43=Checks!$K$8,JRF!$A43=Checks!$K$6,JRF!$A43=Checks!$K$7,JRF!$A43=Checks!$K$9),HLOOKUP(17,JRF!$13:$314,JRF!AX43,0),HLOOKUP(5,JRF!$13:$314,JRF!AX43,0)))))))</f>
        <v>0</v>
      </c>
      <c r="D41" s="69">
        <f>IF(AND(JRF!B43="",JRF!Q43=""),"",IF(JRF!$A43=Checks!$K$4,JRF!C43,IF(JRF!$A43=Checks!$K$5,JRF!C43,IF(AND(JRF!$A43=Checks!$K$7,JRF!Q43=""),JRF!C43,IF(AND(JRF!$A43=Checks!$K$6,JRF!Q43=""),JRF!C43,IF(OR(JRF!$A43=Checks!$K$8,JRF!$A43=Checks!$K$6,JRF!$A43=Checks!$K$7,JRF!$A43=Checks!$K$9),HLOOKUP(18,JRF!$13:$314,JRF!AX43,0),HLOOKUP(4,JRF!$13:$314,JRF!AX43,0)))))))</f>
        <v>0</v>
      </c>
      <c r="E41" s="69" t="str">
        <f>IF(AND(JRF!E43="",JRF!AL43=""),"",IF(OR(JRF!$A43=Checks!$K$4,JRF!$A43=Checks!$K$5),JRF!E43,IF(AND(JRF!$A43=Checks!$K$7,JRF!Q43=""),JRF!E43,IF(AND(JRF!$A43=Checks!$K$6,JRF!Q43=""),JRF!E43,IF(OR(JRF!$A43=Checks!$K$8,JRF!$A43=Checks!$K$6,JRF!$A43=Checks!$K$7,JRF!$A43=Checks!$K$9),JRF!AL43,JRF!E43)))))</f>
        <v/>
      </c>
      <c r="F41" s="69" t="str">
        <f>IF(AND(JRF!F43="",JRF!AV43=""),"",IF(OR(JRF!$A43=Checks!$K$4,JRF!$A43=Checks!$K$5),JRF!F43,IF(AND(JRF!$A43=Checks!$K$7,JRF!Q43=""),JRF!F43,IF(AND(JRF!$A43=Checks!$K$6,JRF!Q43=""),JRF!F43,IF(OR(JRF!$A43=Checks!$K$8,JRF!$A43=Checks!$K$6,JRF!$A43=Checks!$K$7,JRF!$A43=Checks!$K$9),JRF!AV43,JRF!F43)))))</f>
        <v/>
      </c>
      <c r="G41" s="70">
        <f>IF(AND(JRF!B43="",JRF!Q43=""),"",IF(IFERROR(SEARCH("RIR",JRF!A43),0),-JRF!J43,IF(JRF!A43=Checks!$K$10,JRF!J43,IF(JRF!A43=Checks!$K$11,-JRF!J43,IF(JRF!$A43=Checks!$K$4,JRF!J43,IF(JRF!$A43=Checks!$K$5,-JRF!J43,IF(AND(JRF!$A43=Checks!$K$7,JRF!Q43=""),JRF!J43,IF(AND(JRF!$A43=Checks!$K$6,JRF!Q43=""),JRF!J43,IF(OR(JRF!$A43=Checks!$K$8,JRF!$A43=Checks!$K$6,JRF!$A43=Checks!$K$7,JRF!$A43=Checks!$K$9),-HLOOKUP(23,JRF!$13:$314,JRF!AX43,0),HLOOKUP(9,JRF!$13:$314,JRF!AX43,0))))))))))</f>
        <v>0</v>
      </c>
      <c r="H41" s="70">
        <f>IF(AND(JRF!B43="",JRF!Q43=""),"",IF(JRF!$A43=Checks!$K$4,JRF!I43,IF(JRF!$A43=Checks!$K$5,JRF!I43,IF(AND(JRF!$A43=Checks!$K$7,JRF!Q43=""),JRF!I43,IF(AND(JRF!$A43=Checks!$K$6,JRF!Q43=""),JRF!I43,IF(OR(JRF!$A43=Checks!$K$8,JRF!$A43=Checks!$K$6,JRF!$A43=Checks!$K$7,JRF!$A43=Checks!$K$9),HLOOKUP(22,JRF!$13:$314,JRF!AX43,0),HLOOKUP(8,JRF!$13:$314,JRF!AX43,0)))))))</f>
        <v>0</v>
      </c>
      <c r="I41" s="71">
        <f>IF(AND(JRF!B43="",JRF!Q43=""),"",IF(JRF!$A43=Checks!$K$4,JRF!G43,IF(JRF!$A43=Checks!$K$5,JRF!G43,IF(AND(JRF!$A43=Checks!$K$7,JRF!Q43=""),JRF!G43,IF(AND(JRF!$A43=Checks!$K$6,JRF!Q43=""),JRF!G43,IF(OR(JRF!$A43=Checks!$K$8,JRF!$A43=Checks!$K$6,JRF!$A43=Checks!$K$7,JRF!$A43=Checks!$K$9),HLOOKUP(26,JRF!$13:$314,JRF!AX43,0),HLOOKUP(6,JRF!$13:$314,JRF!AX43,0)))))))</f>
        <v>0</v>
      </c>
      <c r="J41" s="72" t="str">
        <f>IF(AND(JRF!AC43="",JRF!AF43=""),"",IF(LEN(JRF!AF43)=0,JRF!AC43,JRF!AF43))</f>
        <v/>
      </c>
      <c r="K41" s="72" t="str">
        <f>IF(JRF!Q43="","",IF(OR(JRF!A43=Checks!$K$4,JRF!A43=Checks!$K$5,JRF!A43=Checks!$K$6),"",IF(JRF!A43=Checks!$K$9,JRF!$B43,IF(OR(JRF!A43=Checks!$K$10,JRF!A43=Checks!$K$11),JRF!Q43,IF(AND(JRF!Q43=JRF!B43,OR(C41=IFERROR(VLOOKUP(C41,Checks!$BY:$BY,1,0),0),C242=IFERROR(VLOOKUP(C242,Checks!$BY:$BY,1,0),0))),A41,IF(JRF!Q43=JRF!B43,"",JRF!B43))))))</f>
        <v/>
      </c>
      <c r="L41" s="200" t="str">
        <f>IF(OR(JRF!X43="",JRF!Z43=""),"",IF(JRF!X43=JRF!Z43,"",'Journal Template'!M41/'Journal Template'!G41))</f>
        <v/>
      </c>
      <c r="M41" s="73" t="str">
        <f>IF(OR(JRF!X43="",JRF!Z43=""),"",IF(JRF!X43=JRF!Z43,"",-JRF!Y43))</f>
        <v/>
      </c>
      <c r="N41" s="72"/>
      <c r="O41" s="69" t="str">
        <f>IF(OR(JRF!X43="",JRF!Z43=""),"ENDBS",IF(JRF!X43=JRF!Z43,"ENDBS",""))</f>
        <v>ENDBS</v>
      </c>
      <c r="P41" s="69"/>
      <c r="AE41" s="43" t="s">
        <v>72</v>
      </c>
      <c r="AF41" s="43" t="s">
        <v>70</v>
      </c>
      <c r="AG41" s="43" t="s">
        <v>178</v>
      </c>
      <c r="AH41" s="68" t="s">
        <v>70</v>
      </c>
      <c r="AI41" s="44">
        <v>-130.30000000000001</v>
      </c>
      <c r="AJ41" s="43" t="s">
        <v>179</v>
      </c>
      <c r="AK41" s="43" t="s">
        <v>184</v>
      </c>
      <c r="AL41" s="44" t="s">
        <v>178</v>
      </c>
      <c r="AM41" s="43" t="s">
        <v>185</v>
      </c>
      <c r="AN41" s="43" t="s">
        <v>182</v>
      </c>
      <c r="AO41" s="43" t="s">
        <v>182</v>
      </c>
      <c r="AP41" s="43" t="s">
        <v>186</v>
      </c>
      <c r="AQ41" s="43" t="s">
        <v>183</v>
      </c>
      <c r="AR41" s="43" t="e">
        <v>#VALUE!</v>
      </c>
      <c r="AS41" s="43" t="s">
        <v>72</v>
      </c>
      <c r="AT41" s="44"/>
      <c r="AU41" s="44"/>
      <c r="AV41" s="44"/>
      <c r="AW41" s="44"/>
      <c r="AX41" s="44"/>
    </row>
    <row r="42" spans="1:50">
      <c r="A42" s="69">
        <f>IF(AND(JRF!B44="",JRF!Q44=""),"#REF!",IF(JRF!$A44=Checks!$K$4,JRF!B44,IF(JRF!$A44=Checks!$K$5,JRF!B44,IF(AND(JRF!$A44=Checks!$K$7,JRF!$Q44=""),JRF!B44,IF(AND(JRF!$A44=Checks!$K$6,JRF!$Q44=""),JRF!$B44,IF(OR(JRF!$A44=Checks!$K$8,JRF!$A44=Checks!$K$6,JRF!$A44=Checks!$K$7,JRF!$A44=Checks!$K$9),HLOOKUP(16,JRF!$13:$314,JRF!AX44,0),HLOOKUP(3,JRF!$13:$314,JRF!AX44,0)))))))</f>
        <v>0</v>
      </c>
      <c r="B42" s="69" t="str">
        <f>IF(AND(JRF!B44="",JRF!Q44=""),"",IF(ISTEXT($A$13),"ACTUAL","-"))</f>
        <v>-</v>
      </c>
      <c r="C42" s="74">
        <f>IF(AND(JRF!B44="",JRF!Q44=""),"",IF(JRF!$A44=Checks!$K$4,JRF!D44,IF(JRF!$A44=Checks!$K$5,JRF!D44,IF(AND(JRF!$A44=Checks!$K$7,JRF!Q44=""),JRF!D44,IF(AND(JRF!$A44=Checks!$K$6,JRF!Q44=""),JRF!D44,IF(OR(JRF!$A44=Checks!$K$8,JRF!$A44=Checks!$K$6,JRF!$A44=Checks!$K$7,JRF!$A44=Checks!$K$9),HLOOKUP(17,JRF!$13:$314,JRF!AX44,0),HLOOKUP(5,JRF!$13:$314,JRF!AX44,0)))))))</f>
        <v>0</v>
      </c>
      <c r="D42" s="69">
        <f>IF(AND(JRF!B44="",JRF!Q44=""),"",IF(JRF!$A44=Checks!$K$4,JRF!C44,IF(JRF!$A44=Checks!$K$5,JRF!C44,IF(AND(JRF!$A44=Checks!$K$7,JRF!Q44=""),JRF!C44,IF(AND(JRF!$A44=Checks!$K$6,JRF!Q44=""),JRF!C44,IF(OR(JRF!$A44=Checks!$K$8,JRF!$A44=Checks!$K$6,JRF!$A44=Checks!$K$7,JRF!$A44=Checks!$K$9),HLOOKUP(18,JRF!$13:$314,JRF!AX44,0),HLOOKUP(4,JRF!$13:$314,JRF!AX44,0)))))))</f>
        <v>0</v>
      </c>
      <c r="E42" s="69" t="str">
        <f>IF(AND(JRF!E44="",JRF!AL44=""),"",IF(OR(JRF!$A44=Checks!$K$4,JRF!$A44=Checks!$K$5),JRF!E44,IF(AND(JRF!$A44=Checks!$K$7,JRF!Q44=""),JRF!E44,IF(AND(JRF!$A44=Checks!$K$6,JRF!Q44=""),JRF!E44,IF(OR(JRF!$A44=Checks!$K$8,JRF!$A44=Checks!$K$6,JRF!$A44=Checks!$K$7,JRF!$A44=Checks!$K$9),JRF!AL44,JRF!E44)))))</f>
        <v/>
      </c>
      <c r="F42" s="69" t="str">
        <f>IF(AND(JRF!F44="",JRF!AV44=""),"",IF(OR(JRF!$A44=Checks!$K$4,JRF!$A44=Checks!$K$5),JRF!F44,IF(AND(JRF!$A44=Checks!$K$7,JRF!Q44=""),JRF!F44,IF(AND(JRF!$A44=Checks!$K$6,JRF!Q44=""),JRF!F44,IF(OR(JRF!$A44=Checks!$K$8,JRF!$A44=Checks!$K$6,JRF!$A44=Checks!$K$7,JRF!$A44=Checks!$K$9),JRF!AV44,JRF!F44)))))</f>
        <v/>
      </c>
      <c r="G42" s="70">
        <f>IF(AND(JRF!B44="",JRF!Q44=""),"",IF(IFERROR(SEARCH("RIR",JRF!A44),0),-JRF!J44,IF(JRF!A44=Checks!$K$10,JRF!J44,IF(JRF!A44=Checks!$K$11,-JRF!J44,IF(JRF!$A44=Checks!$K$4,JRF!J44,IF(JRF!$A44=Checks!$K$5,-JRF!J44,IF(AND(JRF!$A44=Checks!$K$7,JRF!Q44=""),JRF!J44,IF(AND(JRF!$A44=Checks!$K$6,JRF!Q44=""),JRF!J44,IF(OR(JRF!$A44=Checks!$K$8,JRF!$A44=Checks!$K$6,JRF!$A44=Checks!$K$7,JRF!$A44=Checks!$K$9),-HLOOKUP(23,JRF!$13:$314,JRF!AX44,0),HLOOKUP(9,JRF!$13:$314,JRF!AX44,0))))))))))</f>
        <v>0</v>
      </c>
      <c r="H42" s="70">
        <f>IF(AND(JRF!B44="",JRF!Q44=""),"",IF(JRF!$A44=Checks!$K$4,JRF!I44,IF(JRF!$A44=Checks!$K$5,JRF!I44,IF(AND(JRF!$A44=Checks!$K$7,JRF!Q44=""),JRF!I44,IF(AND(JRF!$A44=Checks!$K$6,JRF!Q44=""),JRF!I44,IF(OR(JRF!$A44=Checks!$K$8,JRF!$A44=Checks!$K$6,JRF!$A44=Checks!$K$7,JRF!$A44=Checks!$K$9),HLOOKUP(22,JRF!$13:$314,JRF!AX44,0),HLOOKUP(8,JRF!$13:$314,JRF!AX44,0)))))))</f>
        <v>0</v>
      </c>
      <c r="I42" s="71">
        <f>IF(AND(JRF!B44="",JRF!Q44=""),"",IF(JRF!$A44=Checks!$K$4,JRF!G44,IF(JRF!$A44=Checks!$K$5,JRF!G44,IF(AND(JRF!$A44=Checks!$K$7,JRF!Q44=""),JRF!G44,IF(AND(JRF!$A44=Checks!$K$6,JRF!Q44=""),JRF!G44,IF(OR(JRF!$A44=Checks!$K$8,JRF!$A44=Checks!$K$6,JRF!$A44=Checks!$K$7,JRF!$A44=Checks!$K$9),HLOOKUP(26,JRF!$13:$314,JRF!AX44,0),HLOOKUP(6,JRF!$13:$314,JRF!AX44,0)))))))</f>
        <v>0</v>
      </c>
      <c r="J42" s="72" t="str">
        <f>IF(AND(JRF!AC44="",JRF!AF44=""),"",IF(LEN(JRF!AF44)=0,JRF!AC44,JRF!AF44))</f>
        <v/>
      </c>
      <c r="K42" s="72" t="str">
        <f>IF(JRF!Q44="","",IF(OR(JRF!A44=Checks!$K$4,JRF!A44=Checks!$K$5,JRF!A44=Checks!$K$6),"",IF(JRF!A44=Checks!$K$9,JRF!$B44,IF(OR(JRF!A44=Checks!$K$10,JRF!A44=Checks!$K$11),JRF!Q44,IF(AND(JRF!Q44=JRF!B44,OR(C42=IFERROR(VLOOKUP(C42,Checks!$BY:$BY,1,0),0),C243=IFERROR(VLOOKUP(C243,Checks!$BY:$BY,1,0),0))),A42,IF(JRF!Q44=JRF!B44,"",JRF!B44))))))</f>
        <v/>
      </c>
      <c r="L42" s="200" t="str">
        <f>IF(OR(JRF!X44="",JRF!Z44=""),"",IF(JRF!X44=JRF!Z44,"",'Journal Template'!M42/'Journal Template'!G42))</f>
        <v/>
      </c>
      <c r="M42" s="73" t="str">
        <f>IF(OR(JRF!X44="",JRF!Z44=""),"",IF(JRF!X44=JRF!Z44,"",-JRF!Y44))</f>
        <v/>
      </c>
      <c r="N42" s="72"/>
      <c r="O42" s="69" t="str">
        <f>IF(OR(JRF!X44="",JRF!Z44=""),"ENDBS",IF(JRF!X44=JRF!Z44,"ENDBS",""))</f>
        <v>ENDBS</v>
      </c>
      <c r="P42" s="69"/>
      <c r="AE42" s="43" t="s">
        <v>72</v>
      </c>
      <c r="AF42" s="43" t="s">
        <v>70</v>
      </c>
      <c r="AG42" s="43" t="s">
        <v>178</v>
      </c>
      <c r="AH42" s="68" t="s">
        <v>70</v>
      </c>
      <c r="AI42" s="44">
        <v>-130.30000000000001</v>
      </c>
      <c r="AJ42" s="43" t="s">
        <v>179</v>
      </c>
      <c r="AK42" s="43" t="s">
        <v>184</v>
      </c>
      <c r="AL42" s="44" t="s">
        <v>178</v>
      </c>
      <c r="AM42" s="43" t="s">
        <v>185</v>
      </c>
      <c r="AN42" s="43" t="s">
        <v>182</v>
      </c>
      <c r="AO42" s="43" t="s">
        <v>182</v>
      </c>
      <c r="AP42" s="43" t="s">
        <v>186</v>
      </c>
      <c r="AQ42" s="43" t="s">
        <v>183</v>
      </c>
      <c r="AR42" s="43" t="e">
        <v>#VALUE!</v>
      </c>
      <c r="AS42" s="43" t="s">
        <v>72</v>
      </c>
      <c r="AT42" s="44"/>
      <c r="AU42" s="44"/>
      <c r="AV42" s="44"/>
      <c r="AW42" s="44"/>
      <c r="AX42" s="44"/>
    </row>
    <row r="43" spans="1:50">
      <c r="A43" s="69">
        <f>IF(AND(JRF!B45="",JRF!Q45=""),"#REF!",IF(JRF!$A45=Checks!$K$4,JRF!B45,IF(JRF!$A45=Checks!$K$5,JRF!B45,IF(AND(JRF!$A45=Checks!$K$7,JRF!$Q45=""),JRF!B45,IF(AND(JRF!$A45=Checks!$K$6,JRF!$Q45=""),JRF!$B45,IF(OR(JRF!$A45=Checks!$K$8,JRF!$A45=Checks!$K$6,JRF!$A45=Checks!$K$7,JRF!$A45=Checks!$K$9),HLOOKUP(16,JRF!$13:$314,JRF!AX45,0),HLOOKUP(3,JRF!$13:$314,JRF!AX45,0)))))))</f>
        <v>0</v>
      </c>
      <c r="B43" s="69" t="str">
        <f>IF(AND(JRF!B45="",JRF!Q45=""),"",IF(ISTEXT($A$13),"ACTUAL","-"))</f>
        <v>-</v>
      </c>
      <c r="C43" s="74">
        <f>IF(AND(JRF!B45="",JRF!Q45=""),"",IF(JRF!$A45=Checks!$K$4,JRF!D45,IF(JRF!$A45=Checks!$K$5,JRF!D45,IF(AND(JRF!$A45=Checks!$K$7,JRF!Q45=""),JRF!D45,IF(AND(JRF!$A45=Checks!$K$6,JRF!Q45=""),JRF!D45,IF(OR(JRF!$A45=Checks!$K$8,JRF!$A45=Checks!$K$6,JRF!$A45=Checks!$K$7,JRF!$A45=Checks!$K$9),HLOOKUP(17,JRF!$13:$314,JRF!AX45,0),HLOOKUP(5,JRF!$13:$314,JRF!AX45,0)))))))</f>
        <v>0</v>
      </c>
      <c r="D43" s="69">
        <f>IF(AND(JRF!B45="",JRF!Q45=""),"",IF(JRF!$A45=Checks!$K$4,JRF!C45,IF(JRF!$A45=Checks!$K$5,JRF!C45,IF(AND(JRF!$A45=Checks!$K$7,JRF!Q45=""),JRF!C45,IF(AND(JRF!$A45=Checks!$K$6,JRF!Q45=""),JRF!C45,IF(OR(JRF!$A45=Checks!$K$8,JRF!$A45=Checks!$K$6,JRF!$A45=Checks!$K$7,JRF!$A45=Checks!$K$9),HLOOKUP(18,JRF!$13:$314,JRF!AX45,0),HLOOKUP(4,JRF!$13:$314,JRF!AX45,0)))))))</f>
        <v>0</v>
      </c>
      <c r="E43" s="69" t="str">
        <f>IF(AND(JRF!E45="",JRF!AL45=""),"",IF(OR(JRF!$A45=Checks!$K$4,JRF!$A45=Checks!$K$5),JRF!E45,IF(AND(JRF!$A45=Checks!$K$7,JRF!Q45=""),JRF!E45,IF(AND(JRF!$A45=Checks!$K$6,JRF!Q45=""),JRF!E45,IF(OR(JRF!$A45=Checks!$K$8,JRF!$A45=Checks!$K$6,JRF!$A45=Checks!$K$7,JRF!$A45=Checks!$K$9),JRF!AL45,JRF!E45)))))</f>
        <v/>
      </c>
      <c r="F43" s="69" t="str">
        <f>IF(AND(JRF!F45="",JRF!AV45=""),"",IF(OR(JRF!$A45=Checks!$K$4,JRF!$A45=Checks!$K$5),JRF!F45,IF(AND(JRF!$A45=Checks!$K$7,JRF!Q45=""),JRF!F45,IF(AND(JRF!$A45=Checks!$K$6,JRF!Q45=""),JRF!F45,IF(OR(JRF!$A45=Checks!$K$8,JRF!$A45=Checks!$K$6,JRF!$A45=Checks!$K$7,JRF!$A45=Checks!$K$9),JRF!AV45,JRF!F45)))))</f>
        <v/>
      </c>
      <c r="G43" s="70">
        <f>IF(AND(JRF!B45="",JRF!Q45=""),"",IF(IFERROR(SEARCH("RIR",JRF!A45),0),-JRF!J45,IF(JRF!A45=Checks!$K$10,JRF!J45,IF(JRF!A45=Checks!$K$11,-JRF!J45,IF(JRF!$A45=Checks!$K$4,JRF!J45,IF(JRF!$A45=Checks!$K$5,-JRF!J45,IF(AND(JRF!$A45=Checks!$K$7,JRF!Q45=""),JRF!J45,IF(AND(JRF!$A45=Checks!$K$6,JRF!Q45=""),JRF!J45,IF(OR(JRF!$A45=Checks!$K$8,JRF!$A45=Checks!$K$6,JRF!$A45=Checks!$K$7,JRF!$A45=Checks!$K$9),-HLOOKUP(23,JRF!$13:$314,JRF!AX45,0),HLOOKUP(9,JRF!$13:$314,JRF!AX45,0))))))))))</f>
        <v>0</v>
      </c>
      <c r="H43" s="70">
        <f>IF(AND(JRF!B45="",JRF!Q45=""),"",IF(JRF!$A45=Checks!$K$4,JRF!I45,IF(JRF!$A45=Checks!$K$5,JRF!I45,IF(AND(JRF!$A45=Checks!$K$7,JRF!Q45=""),JRF!I45,IF(AND(JRF!$A45=Checks!$K$6,JRF!Q45=""),JRF!I45,IF(OR(JRF!$A45=Checks!$K$8,JRF!$A45=Checks!$K$6,JRF!$A45=Checks!$K$7,JRF!$A45=Checks!$K$9),HLOOKUP(22,JRF!$13:$314,JRF!AX45,0),HLOOKUP(8,JRF!$13:$314,JRF!AX45,0)))))))</f>
        <v>0</v>
      </c>
      <c r="I43" s="71">
        <f>IF(AND(JRF!B45="",JRF!Q45=""),"",IF(JRF!$A45=Checks!$K$4,JRF!G45,IF(JRF!$A45=Checks!$K$5,JRF!G45,IF(AND(JRF!$A45=Checks!$K$7,JRF!Q45=""),JRF!G45,IF(AND(JRF!$A45=Checks!$K$6,JRF!Q45=""),JRF!G45,IF(OR(JRF!$A45=Checks!$K$8,JRF!$A45=Checks!$K$6,JRF!$A45=Checks!$K$7,JRF!$A45=Checks!$K$9),HLOOKUP(26,JRF!$13:$314,JRF!AX45,0),HLOOKUP(6,JRF!$13:$314,JRF!AX45,0)))))))</f>
        <v>0</v>
      </c>
      <c r="J43" s="72" t="str">
        <f>IF(AND(JRF!AC45="",JRF!AF45=""),"",IF(LEN(JRF!AF45)=0,JRF!AC45,JRF!AF45))</f>
        <v/>
      </c>
      <c r="K43" s="72" t="str">
        <f>IF(JRF!Q45="","",IF(OR(JRF!A45=Checks!$K$4,JRF!A45=Checks!$K$5,JRF!A45=Checks!$K$6),"",IF(JRF!A45=Checks!$K$9,JRF!$B45,IF(OR(JRF!A45=Checks!$K$10,JRF!A45=Checks!$K$11),JRF!Q45,IF(AND(JRF!Q45=JRF!B45,OR(C43=IFERROR(VLOOKUP(C43,Checks!$BY:$BY,1,0),0),C244=IFERROR(VLOOKUP(C244,Checks!$BY:$BY,1,0),0))),A43,IF(JRF!Q45=JRF!B45,"",JRF!B45))))))</f>
        <v/>
      </c>
      <c r="L43" s="200" t="str">
        <f>IF(OR(JRF!X45="",JRF!Z45=""),"",IF(JRF!X45=JRF!Z45,"",'Journal Template'!M43/'Journal Template'!G43))</f>
        <v/>
      </c>
      <c r="M43" s="73" t="str">
        <f>IF(OR(JRF!X45="",JRF!Z45=""),"",IF(JRF!X45=JRF!Z45,"",-JRF!Y45))</f>
        <v/>
      </c>
      <c r="N43" s="72"/>
      <c r="O43" s="69" t="str">
        <f>IF(OR(JRF!X45="",JRF!Z45=""),"ENDBS",IF(JRF!X45=JRF!Z45,"ENDBS",""))</f>
        <v>ENDBS</v>
      </c>
      <c r="P43" s="69"/>
      <c r="AE43" s="43" t="s">
        <v>72</v>
      </c>
      <c r="AF43" s="43" t="s">
        <v>70</v>
      </c>
      <c r="AG43" s="43" t="s">
        <v>178</v>
      </c>
      <c r="AH43" s="68" t="s">
        <v>70</v>
      </c>
      <c r="AI43" s="44">
        <v>-130.30000000000001</v>
      </c>
      <c r="AJ43" s="43" t="s">
        <v>179</v>
      </c>
      <c r="AK43" s="43" t="s">
        <v>184</v>
      </c>
      <c r="AL43" s="44" t="s">
        <v>178</v>
      </c>
      <c r="AM43" s="43" t="s">
        <v>185</v>
      </c>
      <c r="AN43" s="43" t="s">
        <v>182</v>
      </c>
      <c r="AO43" s="43" t="s">
        <v>182</v>
      </c>
      <c r="AP43" s="43" t="s">
        <v>186</v>
      </c>
      <c r="AQ43" s="43" t="s">
        <v>183</v>
      </c>
      <c r="AR43" s="43" t="e">
        <v>#VALUE!</v>
      </c>
      <c r="AS43" s="43" t="s">
        <v>72</v>
      </c>
      <c r="AT43" s="44"/>
      <c r="AU43" s="44"/>
      <c r="AV43" s="44"/>
      <c r="AW43" s="44"/>
      <c r="AX43" s="44"/>
    </row>
    <row r="44" spans="1:50">
      <c r="A44" s="69">
        <f>IF(AND(JRF!B46="",JRF!Q46=""),"#REF!",IF(JRF!$A46=Checks!$K$4,JRF!B46,IF(JRF!$A46=Checks!$K$5,JRF!B46,IF(AND(JRF!$A46=Checks!$K$7,JRF!$Q46=""),JRF!B46,IF(AND(JRF!$A46=Checks!$K$6,JRF!$Q46=""),JRF!$B46,IF(OR(JRF!$A46=Checks!$K$8,JRF!$A46=Checks!$K$6,JRF!$A46=Checks!$K$7,JRF!$A46=Checks!$K$9),HLOOKUP(16,JRF!$13:$314,JRF!AX46,0),HLOOKUP(3,JRF!$13:$314,JRF!AX46,0)))))))</f>
        <v>0</v>
      </c>
      <c r="B44" s="69" t="str">
        <f>IF(AND(JRF!B46="",JRF!Q46=""),"",IF(ISTEXT($A$13),"ACTUAL","-"))</f>
        <v>-</v>
      </c>
      <c r="C44" s="74">
        <f>IF(AND(JRF!B46="",JRF!Q46=""),"",IF(JRF!$A46=Checks!$K$4,JRF!D46,IF(JRF!$A46=Checks!$K$5,JRF!D46,IF(AND(JRF!$A46=Checks!$K$7,JRF!Q46=""),JRF!D46,IF(AND(JRF!$A46=Checks!$K$6,JRF!Q46=""),JRF!D46,IF(OR(JRF!$A46=Checks!$K$8,JRF!$A46=Checks!$K$6,JRF!$A46=Checks!$K$7,JRF!$A46=Checks!$K$9),HLOOKUP(17,JRF!$13:$314,JRF!AX46,0),HLOOKUP(5,JRF!$13:$314,JRF!AX46,0)))))))</f>
        <v>0</v>
      </c>
      <c r="D44" s="69">
        <f>IF(AND(JRF!B46="",JRF!Q46=""),"",IF(JRF!$A46=Checks!$K$4,JRF!C46,IF(JRF!$A46=Checks!$K$5,JRF!C46,IF(AND(JRF!$A46=Checks!$K$7,JRF!Q46=""),JRF!C46,IF(AND(JRF!$A46=Checks!$K$6,JRF!Q46=""),JRF!C46,IF(OR(JRF!$A46=Checks!$K$8,JRF!$A46=Checks!$K$6,JRF!$A46=Checks!$K$7,JRF!$A46=Checks!$K$9),HLOOKUP(18,JRF!$13:$314,JRF!AX46,0),HLOOKUP(4,JRF!$13:$314,JRF!AX46,0)))))))</f>
        <v>0</v>
      </c>
      <c r="E44" s="69" t="str">
        <f>IF(AND(JRF!E46="",JRF!AL46=""),"",IF(OR(JRF!$A46=Checks!$K$4,JRF!$A46=Checks!$K$5),JRF!E46,IF(AND(JRF!$A46=Checks!$K$7,JRF!Q46=""),JRF!E46,IF(AND(JRF!$A46=Checks!$K$6,JRF!Q46=""),JRF!E46,IF(OR(JRF!$A46=Checks!$K$8,JRF!$A46=Checks!$K$6,JRF!$A46=Checks!$K$7,JRF!$A46=Checks!$K$9),JRF!AL46,JRF!E46)))))</f>
        <v/>
      </c>
      <c r="F44" s="69" t="str">
        <f>IF(AND(JRF!F46="",JRF!AV46=""),"",IF(OR(JRF!$A46=Checks!$K$4,JRF!$A46=Checks!$K$5),JRF!F46,IF(AND(JRF!$A46=Checks!$K$7,JRF!Q46=""),JRF!F46,IF(AND(JRF!$A46=Checks!$K$6,JRF!Q46=""),JRF!F46,IF(OR(JRF!$A46=Checks!$K$8,JRF!$A46=Checks!$K$6,JRF!$A46=Checks!$K$7,JRF!$A46=Checks!$K$9),JRF!AV46,JRF!F46)))))</f>
        <v/>
      </c>
      <c r="G44" s="70">
        <f>IF(AND(JRF!B46="",JRF!Q46=""),"",IF(IFERROR(SEARCH("RIR",JRF!A46),0),-JRF!J46,IF(JRF!A46=Checks!$K$10,JRF!J46,IF(JRF!A46=Checks!$K$11,-JRF!J46,IF(JRF!$A46=Checks!$K$4,JRF!J46,IF(JRF!$A46=Checks!$K$5,-JRF!J46,IF(AND(JRF!$A46=Checks!$K$7,JRF!Q46=""),JRF!J46,IF(AND(JRF!$A46=Checks!$K$6,JRF!Q46=""),JRF!J46,IF(OR(JRF!$A46=Checks!$K$8,JRF!$A46=Checks!$K$6,JRF!$A46=Checks!$K$7,JRF!$A46=Checks!$K$9),-HLOOKUP(23,JRF!$13:$314,JRF!AX46,0),HLOOKUP(9,JRF!$13:$314,JRF!AX46,0))))))))))</f>
        <v>0</v>
      </c>
      <c r="H44" s="70">
        <f>IF(AND(JRF!B46="",JRF!Q46=""),"",IF(JRF!$A46=Checks!$K$4,JRF!I46,IF(JRF!$A46=Checks!$K$5,JRF!I46,IF(AND(JRF!$A46=Checks!$K$7,JRF!Q46=""),JRF!I46,IF(AND(JRF!$A46=Checks!$K$6,JRF!Q46=""),JRF!I46,IF(OR(JRF!$A46=Checks!$K$8,JRF!$A46=Checks!$K$6,JRF!$A46=Checks!$K$7,JRF!$A46=Checks!$K$9),HLOOKUP(22,JRF!$13:$314,JRF!AX46,0),HLOOKUP(8,JRF!$13:$314,JRF!AX46,0)))))))</f>
        <v>0</v>
      </c>
      <c r="I44" s="71">
        <f>IF(AND(JRF!B46="",JRF!Q46=""),"",IF(JRF!$A46=Checks!$K$4,JRF!G46,IF(JRF!$A46=Checks!$K$5,JRF!G46,IF(AND(JRF!$A46=Checks!$K$7,JRF!Q46=""),JRF!G46,IF(AND(JRF!$A46=Checks!$K$6,JRF!Q46=""),JRF!G46,IF(OR(JRF!$A46=Checks!$K$8,JRF!$A46=Checks!$K$6,JRF!$A46=Checks!$K$7,JRF!$A46=Checks!$K$9),HLOOKUP(26,JRF!$13:$314,JRF!AX46,0),HLOOKUP(6,JRF!$13:$314,JRF!AX46,0)))))))</f>
        <v>0</v>
      </c>
      <c r="J44" s="72" t="str">
        <f>IF(AND(JRF!AC46="",JRF!AF46=""),"",IF(LEN(JRF!AF46)=0,JRF!AC46,JRF!AF46))</f>
        <v/>
      </c>
      <c r="K44" s="72" t="str">
        <f>IF(JRF!Q46="","",IF(OR(JRF!A46=Checks!$K$4,JRF!A46=Checks!$K$5,JRF!A46=Checks!$K$6),"",IF(JRF!A46=Checks!$K$9,JRF!$B46,IF(OR(JRF!A46=Checks!$K$10,JRF!A46=Checks!$K$11),JRF!Q46,IF(AND(JRF!Q46=JRF!B46,OR(C44=IFERROR(VLOOKUP(C44,Checks!$BY:$BY,1,0),0),C245=IFERROR(VLOOKUP(C245,Checks!$BY:$BY,1,0),0))),A44,IF(JRF!Q46=JRF!B46,"",JRF!B46))))))</f>
        <v/>
      </c>
      <c r="L44" s="200" t="str">
        <f>IF(OR(JRF!X46="",JRF!Z46=""),"",IF(JRF!X46=JRF!Z46,"",'Journal Template'!M44/'Journal Template'!G44))</f>
        <v/>
      </c>
      <c r="M44" s="73" t="str">
        <f>IF(OR(JRF!X46="",JRF!Z46=""),"",IF(JRF!X46=JRF!Z46,"",-JRF!Y46))</f>
        <v/>
      </c>
      <c r="N44" s="72"/>
      <c r="O44" s="69" t="str">
        <f>IF(OR(JRF!X46="",JRF!Z46=""),"ENDBS",IF(JRF!X46=JRF!Z46,"ENDBS",""))</f>
        <v>ENDBS</v>
      </c>
      <c r="P44" s="69"/>
      <c r="AE44" s="43" t="s">
        <v>72</v>
      </c>
      <c r="AF44" s="43" t="s">
        <v>70</v>
      </c>
      <c r="AG44" s="43" t="s">
        <v>178</v>
      </c>
      <c r="AH44" s="68" t="s">
        <v>70</v>
      </c>
      <c r="AI44" s="44">
        <v>-130.30000000000001</v>
      </c>
      <c r="AJ44" s="43" t="s">
        <v>179</v>
      </c>
      <c r="AK44" s="43" t="s">
        <v>184</v>
      </c>
      <c r="AL44" s="44" t="s">
        <v>178</v>
      </c>
      <c r="AM44" s="43" t="s">
        <v>185</v>
      </c>
      <c r="AN44" s="43" t="s">
        <v>182</v>
      </c>
      <c r="AO44" s="43" t="s">
        <v>182</v>
      </c>
      <c r="AP44" s="43" t="s">
        <v>186</v>
      </c>
      <c r="AQ44" s="43" t="s">
        <v>183</v>
      </c>
      <c r="AR44" s="43" t="e">
        <v>#VALUE!</v>
      </c>
      <c r="AS44" s="43" t="s">
        <v>72</v>
      </c>
      <c r="AT44" s="44"/>
      <c r="AU44" s="44"/>
      <c r="AV44" s="44"/>
      <c r="AW44" s="44"/>
      <c r="AX44" s="44"/>
    </row>
    <row r="45" spans="1:50">
      <c r="A45" s="69">
        <f>IF(AND(JRF!B47="",JRF!Q47=""),"#REF!",IF(JRF!$A47=Checks!$K$4,JRF!B47,IF(JRF!$A47=Checks!$K$5,JRF!B47,IF(AND(JRF!$A47=Checks!$K$7,JRF!$Q47=""),JRF!B47,IF(AND(JRF!$A47=Checks!$K$6,JRF!$Q47=""),JRF!$B47,IF(OR(JRF!$A47=Checks!$K$8,JRF!$A47=Checks!$K$6,JRF!$A47=Checks!$K$7,JRF!$A47=Checks!$K$9),HLOOKUP(16,JRF!$13:$314,JRF!AX47,0),HLOOKUP(3,JRF!$13:$314,JRF!AX47,0)))))))</f>
        <v>0</v>
      </c>
      <c r="B45" s="69" t="str">
        <f>IF(AND(JRF!B47="",JRF!Q47=""),"",IF(ISTEXT($A$13),"ACTUAL","-"))</f>
        <v>-</v>
      </c>
      <c r="C45" s="74">
        <f>IF(AND(JRF!B47="",JRF!Q47=""),"",IF(JRF!$A47=Checks!$K$4,JRF!D47,IF(JRF!$A47=Checks!$K$5,JRF!D47,IF(AND(JRF!$A47=Checks!$K$7,JRF!Q47=""),JRF!D47,IF(AND(JRF!$A47=Checks!$K$6,JRF!Q47=""),JRF!D47,IF(OR(JRF!$A47=Checks!$K$8,JRF!$A47=Checks!$K$6,JRF!$A47=Checks!$K$7,JRF!$A47=Checks!$K$9),HLOOKUP(17,JRF!$13:$314,JRF!AX47,0),HLOOKUP(5,JRF!$13:$314,JRF!AX47,0)))))))</f>
        <v>0</v>
      </c>
      <c r="D45" s="69">
        <f>IF(AND(JRF!B47="",JRF!Q47=""),"",IF(JRF!$A47=Checks!$K$4,JRF!C47,IF(JRF!$A47=Checks!$K$5,JRF!C47,IF(AND(JRF!$A47=Checks!$K$7,JRF!Q47=""),JRF!C47,IF(AND(JRF!$A47=Checks!$K$6,JRF!Q47=""),JRF!C47,IF(OR(JRF!$A47=Checks!$K$8,JRF!$A47=Checks!$K$6,JRF!$A47=Checks!$K$7,JRF!$A47=Checks!$K$9),HLOOKUP(18,JRF!$13:$314,JRF!AX47,0),HLOOKUP(4,JRF!$13:$314,JRF!AX47,0)))))))</f>
        <v>0</v>
      </c>
      <c r="E45" s="69" t="str">
        <f>IF(AND(JRF!E47="",JRF!AL47=""),"",IF(OR(JRF!$A47=Checks!$K$4,JRF!$A47=Checks!$K$5),JRF!E47,IF(AND(JRF!$A47=Checks!$K$7,JRF!Q47=""),JRF!E47,IF(AND(JRF!$A47=Checks!$K$6,JRF!Q47=""),JRF!E47,IF(OR(JRF!$A47=Checks!$K$8,JRF!$A47=Checks!$K$6,JRF!$A47=Checks!$K$7,JRF!$A47=Checks!$K$9),JRF!AL47,JRF!E47)))))</f>
        <v/>
      </c>
      <c r="F45" s="69" t="str">
        <f>IF(AND(JRF!F47="",JRF!AV47=""),"",IF(OR(JRF!$A47=Checks!$K$4,JRF!$A47=Checks!$K$5),JRF!F47,IF(AND(JRF!$A47=Checks!$K$7,JRF!Q47=""),JRF!F47,IF(AND(JRF!$A47=Checks!$K$6,JRF!Q47=""),JRF!F47,IF(OR(JRF!$A47=Checks!$K$8,JRF!$A47=Checks!$K$6,JRF!$A47=Checks!$K$7,JRF!$A47=Checks!$K$9),JRF!AV47,JRF!F47)))))</f>
        <v/>
      </c>
      <c r="G45" s="70">
        <f>IF(AND(JRF!B47="",JRF!Q47=""),"",IF(IFERROR(SEARCH("RIR",JRF!A47),0),-JRF!J47,IF(JRF!A47=Checks!$K$10,JRF!J47,IF(JRF!A47=Checks!$K$11,-JRF!J47,IF(JRF!$A47=Checks!$K$4,JRF!J47,IF(JRF!$A47=Checks!$K$5,-JRF!J47,IF(AND(JRF!$A47=Checks!$K$7,JRF!Q47=""),JRF!J47,IF(AND(JRF!$A47=Checks!$K$6,JRF!Q47=""),JRF!J47,IF(OR(JRF!$A47=Checks!$K$8,JRF!$A47=Checks!$K$6,JRF!$A47=Checks!$K$7,JRF!$A47=Checks!$K$9),-HLOOKUP(23,JRF!$13:$314,JRF!AX47,0),HLOOKUP(9,JRF!$13:$314,JRF!AX47,0))))))))))</f>
        <v>0</v>
      </c>
      <c r="H45" s="70">
        <f>IF(AND(JRF!B47="",JRF!Q47=""),"",IF(JRF!$A47=Checks!$K$4,JRF!I47,IF(JRF!$A47=Checks!$K$5,JRF!I47,IF(AND(JRF!$A47=Checks!$K$7,JRF!Q47=""),JRF!I47,IF(AND(JRF!$A47=Checks!$K$6,JRF!Q47=""),JRF!I47,IF(OR(JRF!$A47=Checks!$K$8,JRF!$A47=Checks!$K$6,JRF!$A47=Checks!$K$7,JRF!$A47=Checks!$K$9),HLOOKUP(22,JRF!$13:$314,JRF!AX47,0),HLOOKUP(8,JRF!$13:$314,JRF!AX47,0)))))))</f>
        <v>0</v>
      </c>
      <c r="I45" s="71">
        <f>IF(AND(JRF!B47="",JRF!Q47=""),"",IF(JRF!$A47=Checks!$K$4,JRF!G47,IF(JRF!$A47=Checks!$K$5,JRF!G47,IF(AND(JRF!$A47=Checks!$K$7,JRF!Q47=""),JRF!G47,IF(AND(JRF!$A47=Checks!$K$6,JRF!Q47=""),JRF!G47,IF(OR(JRF!$A47=Checks!$K$8,JRF!$A47=Checks!$K$6,JRF!$A47=Checks!$K$7,JRF!$A47=Checks!$K$9),HLOOKUP(26,JRF!$13:$314,JRF!AX47,0),HLOOKUP(6,JRF!$13:$314,JRF!AX47,0)))))))</f>
        <v>0</v>
      </c>
      <c r="J45" s="72" t="str">
        <f>IF(AND(JRF!AC47="",JRF!AF47=""),"",IF(LEN(JRF!AF47)=0,JRF!AC47,JRF!AF47))</f>
        <v/>
      </c>
      <c r="K45" s="72" t="str">
        <f>IF(JRF!Q47="","",IF(OR(JRF!A47=Checks!$K$4,JRF!A47=Checks!$K$5,JRF!A47=Checks!$K$6),"",IF(JRF!A47=Checks!$K$9,JRF!$B47,IF(OR(JRF!A47=Checks!$K$10,JRF!A47=Checks!$K$11),JRF!Q47,IF(AND(JRF!Q47=JRF!B47,OR(C45=IFERROR(VLOOKUP(C45,Checks!$BY:$BY,1,0),0),C246=IFERROR(VLOOKUP(C246,Checks!$BY:$BY,1,0),0))),A45,IF(JRF!Q47=JRF!B47,"",JRF!B47))))))</f>
        <v/>
      </c>
      <c r="L45" s="200" t="str">
        <f>IF(OR(JRF!X47="",JRF!Z47=""),"",IF(JRF!X47=JRF!Z47,"",'Journal Template'!M45/'Journal Template'!G45))</f>
        <v/>
      </c>
      <c r="M45" s="73" t="str">
        <f>IF(OR(JRF!X47="",JRF!Z47=""),"",IF(JRF!X47=JRF!Z47,"",-JRF!Y47))</f>
        <v/>
      </c>
      <c r="N45" s="72"/>
      <c r="O45" s="69" t="str">
        <f>IF(OR(JRF!X47="",JRF!Z47=""),"ENDBS",IF(JRF!X47=JRF!Z47,"ENDBS",""))</f>
        <v>ENDBS</v>
      </c>
      <c r="P45" s="69"/>
      <c r="AE45" s="43" t="s">
        <v>72</v>
      </c>
      <c r="AF45" s="43" t="s">
        <v>70</v>
      </c>
      <c r="AG45" s="43" t="s">
        <v>178</v>
      </c>
      <c r="AH45" s="68" t="s">
        <v>70</v>
      </c>
      <c r="AI45" s="44">
        <v>-130.30000000000001</v>
      </c>
      <c r="AJ45" s="43" t="s">
        <v>179</v>
      </c>
      <c r="AK45" s="43" t="s">
        <v>184</v>
      </c>
      <c r="AL45" s="44" t="s">
        <v>178</v>
      </c>
      <c r="AM45" s="43" t="s">
        <v>185</v>
      </c>
      <c r="AN45" s="43" t="s">
        <v>182</v>
      </c>
      <c r="AO45" s="43" t="s">
        <v>182</v>
      </c>
      <c r="AP45" s="43" t="s">
        <v>186</v>
      </c>
      <c r="AQ45" s="43" t="s">
        <v>183</v>
      </c>
      <c r="AR45" s="43" t="e">
        <v>#VALUE!</v>
      </c>
      <c r="AS45" s="43" t="s">
        <v>72</v>
      </c>
      <c r="AT45" s="44"/>
      <c r="AU45" s="44"/>
      <c r="AV45" s="44"/>
      <c r="AW45" s="44"/>
      <c r="AX45" s="44"/>
    </row>
    <row r="46" spans="1:50">
      <c r="A46" s="69">
        <f>IF(AND(JRF!B48="",JRF!Q48=""),"#REF!",IF(JRF!$A48=Checks!$K$4,JRF!B48,IF(JRF!$A48=Checks!$K$5,JRF!B48,IF(AND(JRF!$A48=Checks!$K$7,JRF!$Q48=""),JRF!B48,IF(AND(JRF!$A48=Checks!$K$6,JRF!$Q48=""),JRF!$B48,IF(OR(JRF!$A48=Checks!$K$8,JRF!$A48=Checks!$K$6,JRF!$A48=Checks!$K$7,JRF!$A48=Checks!$K$9),HLOOKUP(16,JRF!$13:$314,JRF!AX48,0),HLOOKUP(3,JRF!$13:$314,JRF!AX48,0)))))))</f>
        <v>0</v>
      </c>
      <c r="B46" s="69" t="str">
        <f>IF(AND(JRF!B48="",JRF!Q48=""),"",IF(ISTEXT($A$13),"ACTUAL","-"))</f>
        <v>-</v>
      </c>
      <c r="C46" s="74">
        <f>IF(AND(JRF!B48="",JRF!Q48=""),"",IF(JRF!$A48=Checks!$K$4,JRF!D48,IF(JRF!$A48=Checks!$K$5,JRF!D48,IF(AND(JRF!$A48=Checks!$K$7,JRF!Q48=""),JRF!D48,IF(AND(JRF!$A48=Checks!$K$6,JRF!Q48=""),JRF!D48,IF(OR(JRF!$A48=Checks!$K$8,JRF!$A48=Checks!$K$6,JRF!$A48=Checks!$K$7,JRF!$A48=Checks!$K$9),HLOOKUP(17,JRF!$13:$314,JRF!AX48,0),HLOOKUP(5,JRF!$13:$314,JRF!AX48,0)))))))</f>
        <v>0</v>
      </c>
      <c r="D46" s="69">
        <f>IF(AND(JRF!B48="",JRF!Q48=""),"",IF(JRF!$A48=Checks!$K$4,JRF!C48,IF(JRF!$A48=Checks!$K$5,JRF!C48,IF(AND(JRF!$A48=Checks!$K$7,JRF!Q48=""),JRF!C48,IF(AND(JRF!$A48=Checks!$K$6,JRF!Q48=""),JRF!C48,IF(OR(JRF!$A48=Checks!$K$8,JRF!$A48=Checks!$K$6,JRF!$A48=Checks!$K$7,JRF!$A48=Checks!$K$9),HLOOKUP(18,JRF!$13:$314,JRF!AX48,0),HLOOKUP(4,JRF!$13:$314,JRF!AX48,0)))))))</f>
        <v>0</v>
      </c>
      <c r="E46" s="69" t="str">
        <f>IF(AND(JRF!E48="",JRF!AL48=""),"",IF(OR(JRF!$A48=Checks!$K$4,JRF!$A48=Checks!$K$5),JRF!E48,IF(AND(JRF!$A48=Checks!$K$7,JRF!Q48=""),JRF!E48,IF(AND(JRF!$A48=Checks!$K$6,JRF!Q48=""),JRF!E48,IF(OR(JRF!$A48=Checks!$K$8,JRF!$A48=Checks!$K$6,JRF!$A48=Checks!$K$7,JRF!$A48=Checks!$K$9),JRF!AL48,JRF!E48)))))</f>
        <v/>
      </c>
      <c r="F46" s="69" t="str">
        <f>IF(AND(JRF!F48="",JRF!AV48=""),"",IF(OR(JRF!$A48=Checks!$K$4,JRF!$A48=Checks!$K$5),JRF!F48,IF(AND(JRF!$A48=Checks!$K$7,JRF!Q48=""),JRF!F48,IF(AND(JRF!$A48=Checks!$K$6,JRF!Q48=""),JRF!F48,IF(OR(JRF!$A48=Checks!$K$8,JRF!$A48=Checks!$K$6,JRF!$A48=Checks!$K$7,JRF!$A48=Checks!$K$9),JRF!AV48,JRF!F48)))))</f>
        <v/>
      </c>
      <c r="G46" s="70">
        <f>IF(AND(JRF!B48="",JRF!Q48=""),"",IF(IFERROR(SEARCH("RIR",JRF!A48),0),-JRF!J48,IF(JRF!A48=Checks!$K$10,JRF!J48,IF(JRF!A48=Checks!$K$11,-JRF!J48,IF(JRF!$A48=Checks!$K$4,JRF!J48,IF(JRF!$A48=Checks!$K$5,-JRF!J48,IF(AND(JRF!$A48=Checks!$K$7,JRF!Q48=""),JRF!J48,IF(AND(JRF!$A48=Checks!$K$6,JRF!Q48=""),JRF!J48,IF(OR(JRF!$A48=Checks!$K$8,JRF!$A48=Checks!$K$6,JRF!$A48=Checks!$K$7,JRF!$A48=Checks!$K$9),-HLOOKUP(23,JRF!$13:$314,JRF!AX48,0),HLOOKUP(9,JRF!$13:$314,JRF!AX48,0))))))))))</f>
        <v>0</v>
      </c>
      <c r="H46" s="70">
        <f>IF(AND(JRF!B48="",JRF!Q48=""),"",IF(JRF!$A48=Checks!$K$4,JRF!I48,IF(JRF!$A48=Checks!$K$5,JRF!I48,IF(AND(JRF!$A48=Checks!$K$7,JRF!Q48=""),JRF!I48,IF(AND(JRF!$A48=Checks!$K$6,JRF!Q48=""),JRF!I48,IF(OR(JRF!$A48=Checks!$K$8,JRF!$A48=Checks!$K$6,JRF!$A48=Checks!$K$7,JRF!$A48=Checks!$K$9),HLOOKUP(22,JRF!$13:$314,JRF!AX48,0),HLOOKUP(8,JRF!$13:$314,JRF!AX48,0)))))))</f>
        <v>0</v>
      </c>
      <c r="I46" s="71">
        <f>IF(AND(JRF!B48="",JRF!Q48=""),"",IF(JRF!$A48=Checks!$K$4,JRF!G48,IF(JRF!$A48=Checks!$K$5,JRF!G48,IF(AND(JRF!$A48=Checks!$K$7,JRF!Q48=""),JRF!G48,IF(AND(JRF!$A48=Checks!$K$6,JRF!Q48=""),JRF!G48,IF(OR(JRF!$A48=Checks!$K$8,JRF!$A48=Checks!$K$6,JRF!$A48=Checks!$K$7,JRF!$A48=Checks!$K$9),HLOOKUP(26,JRF!$13:$314,JRF!AX48,0),HLOOKUP(6,JRF!$13:$314,JRF!AX48,0)))))))</f>
        <v>0</v>
      </c>
      <c r="J46" s="72" t="str">
        <f>IF(AND(JRF!AC48="",JRF!AF48=""),"",IF(LEN(JRF!AF48)=0,JRF!AC48,JRF!AF48))</f>
        <v/>
      </c>
      <c r="K46" s="72" t="str">
        <f>IF(JRF!Q48="","",IF(OR(JRF!A48=Checks!$K$4,JRF!A48=Checks!$K$5,JRF!A48=Checks!$K$6),"",IF(JRF!A48=Checks!$K$9,JRF!$B48,IF(OR(JRF!A48=Checks!$K$10,JRF!A48=Checks!$K$11),JRF!Q48,IF(AND(JRF!Q48=JRF!B48,OR(C46=IFERROR(VLOOKUP(C46,Checks!$BY:$BY,1,0),0),C247=IFERROR(VLOOKUP(C247,Checks!$BY:$BY,1,0),0))),A46,IF(JRF!Q48=JRF!B48,"",JRF!B48))))))</f>
        <v/>
      </c>
      <c r="L46" s="200" t="str">
        <f>IF(OR(JRF!X48="",JRF!Z48=""),"",IF(JRF!X48=JRF!Z48,"",'Journal Template'!M46/'Journal Template'!G46))</f>
        <v/>
      </c>
      <c r="M46" s="73" t="str">
        <f>IF(OR(JRF!X48="",JRF!Z48=""),"",IF(JRF!X48=JRF!Z48,"",-JRF!Y48))</f>
        <v/>
      </c>
      <c r="N46" s="72"/>
      <c r="O46" s="69" t="str">
        <f>IF(OR(JRF!X48="",JRF!Z48=""),"ENDBS",IF(JRF!X48=JRF!Z48,"ENDBS",""))</f>
        <v>ENDBS</v>
      </c>
      <c r="P46" s="69"/>
      <c r="AE46" s="43" t="s">
        <v>72</v>
      </c>
      <c r="AF46" s="43" t="s">
        <v>70</v>
      </c>
      <c r="AG46" s="43" t="s">
        <v>178</v>
      </c>
      <c r="AH46" s="68" t="s">
        <v>70</v>
      </c>
      <c r="AI46" s="44">
        <v>-130.30000000000001</v>
      </c>
      <c r="AJ46" s="43" t="s">
        <v>179</v>
      </c>
      <c r="AK46" s="43" t="s">
        <v>184</v>
      </c>
      <c r="AL46" s="44" t="s">
        <v>178</v>
      </c>
      <c r="AM46" s="43" t="s">
        <v>185</v>
      </c>
      <c r="AN46" s="43" t="s">
        <v>182</v>
      </c>
      <c r="AO46" s="43" t="s">
        <v>182</v>
      </c>
      <c r="AP46" s="43" t="s">
        <v>186</v>
      </c>
      <c r="AQ46" s="43" t="s">
        <v>183</v>
      </c>
      <c r="AR46" s="43" t="e">
        <v>#VALUE!</v>
      </c>
      <c r="AS46" s="43" t="s">
        <v>72</v>
      </c>
      <c r="AT46" s="44"/>
      <c r="AU46" s="44"/>
      <c r="AV46" s="44"/>
      <c r="AW46" s="44"/>
      <c r="AX46" s="44"/>
    </row>
    <row r="47" spans="1:50">
      <c r="A47" s="69">
        <f>IF(AND(JRF!B49="",JRF!Q49=""),"#REF!",IF(JRF!$A49=Checks!$K$4,JRF!B49,IF(JRF!$A49=Checks!$K$5,JRF!B49,IF(AND(JRF!$A49=Checks!$K$7,JRF!$Q49=""),JRF!B49,IF(AND(JRF!$A49=Checks!$K$6,JRF!$Q49=""),JRF!$B49,IF(OR(JRF!$A49=Checks!$K$8,JRF!$A49=Checks!$K$6,JRF!$A49=Checks!$K$7,JRF!$A49=Checks!$K$9),HLOOKUP(16,JRF!$13:$314,JRF!AX49,0),HLOOKUP(3,JRF!$13:$314,JRF!AX49,0)))))))</f>
        <v>0</v>
      </c>
      <c r="B47" s="69" t="str">
        <f>IF(AND(JRF!B49="",JRF!Q49=""),"",IF(ISTEXT($A$13),"ACTUAL","-"))</f>
        <v>-</v>
      </c>
      <c r="C47" s="74">
        <f>IF(AND(JRF!B49="",JRF!Q49=""),"",IF(JRF!$A49=Checks!$K$4,JRF!D49,IF(JRF!$A49=Checks!$K$5,JRF!D49,IF(AND(JRF!$A49=Checks!$K$7,JRF!Q49=""),JRF!D49,IF(AND(JRF!$A49=Checks!$K$6,JRF!Q49=""),JRF!D49,IF(OR(JRF!$A49=Checks!$K$8,JRF!$A49=Checks!$K$6,JRF!$A49=Checks!$K$7,JRF!$A49=Checks!$K$9),HLOOKUP(17,JRF!$13:$314,JRF!AX49,0),HLOOKUP(5,JRF!$13:$314,JRF!AX49,0)))))))</f>
        <v>0</v>
      </c>
      <c r="D47" s="69">
        <f>IF(AND(JRF!B49="",JRF!Q49=""),"",IF(JRF!$A49=Checks!$K$4,JRF!C49,IF(JRF!$A49=Checks!$K$5,JRF!C49,IF(AND(JRF!$A49=Checks!$K$7,JRF!Q49=""),JRF!C49,IF(AND(JRF!$A49=Checks!$K$6,JRF!Q49=""),JRF!C49,IF(OR(JRF!$A49=Checks!$K$8,JRF!$A49=Checks!$K$6,JRF!$A49=Checks!$K$7,JRF!$A49=Checks!$K$9),HLOOKUP(18,JRF!$13:$314,JRF!AX49,0),HLOOKUP(4,JRF!$13:$314,JRF!AX49,0)))))))</f>
        <v>0</v>
      </c>
      <c r="E47" s="69" t="str">
        <f>IF(AND(JRF!E49="",JRF!AL49=""),"",IF(OR(JRF!$A49=Checks!$K$4,JRF!$A49=Checks!$K$5),JRF!E49,IF(AND(JRF!$A49=Checks!$K$7,JRF!Q49=""),JRF!E49,IF(AND(JRF!$A49=Checks!$K$6,JRF!Q49=""),JRF!E49,IF(OR(JRF!$A49=Checks!$K$8,JRF!$A49=Checks!$K$6,JRF!$A49=Checks!$K$7,JRF!$A49=Checks!$K$9),JRF!AL49,JRF!E49)))))</f>
        <v/>
      </c>
      <c r="F47" s="69" t="str">
        <f>IF(AND(JRF!F49="",JRF!AV49=""),"",IF(OR(JRF!$A49=Checks!$K$4,JRF!$A49=Checks!$K$5),JRF!F49,IF(AND(JRF!$A49=Checks!$K$7,JRF!Q49=""),JRF!F49,IF(AND(JRF!$A49=Checks!$K$6,JRF!Q49=""),JRF!F49,IF(OR(JRF!$A49=Checks!$K$8,JRF!$A49=Checks!$K$6,JRF!$A49=Checks!$K$7,JRF!$A49=Checks!$K$9),JRF!AV49,JRF!F49)))))</f>
        <v/>
      </c>
      <c r="G47" s="70">
        <f>IF(AND(JRF!B49="",JRF!Q49=""),"",IF(IFERROR(SEARCH("RIR",JRF!A49),0),-JRF!J49,IF(JRF!A49=Checks!$K$10,JRF!J49,IF(JRF!A49=Checks!$K$11,-JRF!J49,IF(JRF!$A49=Checks!$K$4,JRF!J49,IF(JRF!$A49=Checks!$K$5,-JRF!J49,IF(AND(JRF!$A49=Checks!$K$7,JRF!Q49=""),JRF!J49,IF(AND(JRF!$A49=Checks!$K$6,JRF!Q49=""),JRF!J49,IF(OR(JRF!$A49=Checks!$K$8,JRF!$A49=Checks!$K$6,JRF!$A49=Checks!$K$7,JRF!$A49=Checks!$K$9),-HLOOKUP(23,JRF!$13:$314,JRF!AX49,0),HLOOKUP(9,JRF!$13:$314,JRF!AX49,0))))))))))</f>
        <v>0</v>
      </c>
      <c r="H47" s="70">
        <f>IF(AND(JRF!B49="",JRF!Q49=""),"",IF(JRF!$A49=Checks!$K$4,JRF!I49,IF(JRF!$A49=Checks!$K$5,JRF!I49,IF(AND(JRF!$A49=Checks!$K$7,JRF!Q49=""),JRF!I49,IF(AND(JRF!$A49=Checks!$K$6,JRF!Q49=""),JRF!I49,IF(OR(JRF!$A49=Checks!$K$8,JRF!$A49=Checks!$K$6,JRF!$A49=Checks!$K$7,JRF!$A49=Checks!$K$9),HLOOKUP(22,JRF!$13:$314,JRF!AX49,0),HLOOKUP(8,JRF!$13:$314,JRF!AX49,0)))))))</f>
        <v>0</v>
      </c>
      <c r="I47" s="71">
        <f>IF(AND(JRF!B49="",JRF!Q49=""),"",IF(JRF!$A49=Checks!$K$4,JRF!G49,IF(JRF!$A49=Checks!$K$5,JRF!G49,IF(AND(JRF!$A49=Checks!$K$7,JRF!Q49=""),JRF!G49,IF(AND(JRF!$A49=Checks!$K$6,JRF!Q49=""),JRF!G49,IF(OR(JRF!$A49=Checks!$K$8,JRF!$A49=Checks!$K$6,JRF!$A49=Checks!$K$7,JRF!$A49=Checks!$K$9),HLOOKUP(26,JRF!$13:$314,JRF!AX49,0),HLOOKUP(6,JRF!$13:$314,JRF!AX49,0)))))))</f>
        <v>0</v>
      </c>
      <c r="J47" s="72" t="str">
        <f>IF(AND(JRF!AC49="",JRF!AF49=""),"",IF(LEN(JRF!AF49)=0,JRF!AC49,JRF!AF49))</f>
        <v/>
      </c>
      <c r="K47" s="72" t="str">
        <f>IF(JRF!Q49="","",IF(OR(JRF!A49=Checks!$K$4,JRF!A49=Checks!$K$5,JRF!A49=Checks!$K$6),"",IF(JRF!A49=Checks!$K$9,JRF!$B49,IF(OR(JRF!A49=Checks!$K$10,JRF!A49=Checks!$K$11),JRF!Q49,IF(AND(JRF!Q49=JRF!B49,OR(C47=IFERROR(VLOOKUP(C47,Checks!$BY:$BY,1,0),0),C248=IFERROR(VLOOKUP(C248,Checks!$BY:$BY,1,0),0))),A47,IF(JRF!Q49=JRF!B49,"",JRF!B49))))))</f>
        <v/>
      </c>
      <c r="L47" s="200" t="str">
        <f>IF(OR(JRF!X49="",JRF!Z49=""),"",IF(JRF!X49=JRF!Z49,"",'Journal Template'!M47/'Journal Template'!G47))</f>
        <v/>
      </c>
      <c r="M47" s="73" t="str">
        <f>IF(OR(JRF!X49="",JRF!Z49=""),"",IF(JRF!X49=JRF!Z49,"",-JRF!Y49))</f>
        <v/>
      </c>
      <c r="N47" s="72"/>
      <c r="O47" s="69" t="str">
        <f>IF(OR(JRF!X49="",JRF!Z49=""),"ENDBS",IF(JRF!X49=JRF!Z49,"ENDBS",""))</f>
        <v>ENDBS</v>
      </c>
      <c r="P47" s="69"/>
      <c r="AE47" s="43" t="s">
        <v>72</v>
      </c>
      <c r="AF47" s="43" t="s">
        <v>70</v>
      </c>
      <c r="AG47" s="43" t="s">
        <v>178</v>
      </c>
      <c r="AH47" s="68" t="s">
        <v>70</v>
      </c>
      <c r="AI47" s="44">
        <v>-130.30000000000001</v>
      </c>
      <c r="AJ47" s="43" t="s">
        <v>179</v>
      </c>
      <c r="AK47" s="43" t="s">
        <v>184</v>
      </c>
      <c r="AL47" s="44" t="s">
        <v>178</v>
      </c>
      <c r="AM47" s="43" t="s">
        <v>185</v>
      </c>
      <c r="AN47" s="43" t="s">
        <v>182</v>
      </c>
      <c r="AO47" s="43" t="s">
        <v>182</v>
      </c>
      <c r="AP47" s="43" t="s">
        <v>186</v>
      </c>
      <c r="AQ47" s="43" t="s">
        <v>183</v>
      </c>
      <c r="AR47" s="43" t="e">
        <v>#VALUE!</v>
      </c>
      <c r="AS47" s="43" t="s">
        <v>72</v>
      </c>
      <c r="AT47" s="44"/>
      <c r="AU47" s="44"/>
      <c r="AV47" s="44"/>
      <c r="AW47" s="44"/>
      <c r="AX47" s="44"/>
    </row>
    <row r="48" spans="1:50">
      <c r="A48" s="69">
        <f>IF(AND(JRF!B50="",JRF!Q50=""),"#REF!",IF(JRF!$A50=Checks!$K$4,JRF!B50,IF(JRF!$A50=Checks!$K$5,JRF!B50,IF(AND(JRF!$A50=Checks!$K$7,JRF!$Q50=""),JRF!B50,IF(AND(JRF!$A50=Checks!$K$6,JRF!$Q50=""),JRF!$B50,IF(OR(JRF!$A50=Checks!$K$8,JRF!$A50=Checks!$K$6,JRF!$A50=Checks!$K$7,JRF!$A50=Checks!$K$9),HLOOKUP(16,JRF!$13:$314,JRF!AX50,0),HLOOKUP(3,JRF!$13:$314,JRF!AX50,0)))))))</f>
        <v>0</v>
      </c>
      <c r="B48" s="69" t="str">
        <f>IF(AND(JRF!B50="",JRF!Q50=""),"",IF(ISTEXT($A$13),"ACTUAL","-"))</f>
        <v>-</v>
      </c>
      <c r="C48" s="74">
        <f>IF(AND(JRF!B50="",JRF!Q50=""),"",IF(JRF!$A50=Checks!$K$4,JRF!D50,IF(JRF!$A50=Checks!$K$5,JRF!D50,IF(AND(JRF!$A50=Checks!$K$7,JRF!Q50=""),JRF!D50,IF(AND(JRF!$A50=Checks!$K$6,JRF!Q50=""),JRF!D50,IF(OR(JRF!$A50=Checks!$K$8,JRF!$A50=Checks!$K$6,JRF!$A50=Checks!$K$7,JRF!$A50=Checks!$K$9),HLOOKUP(17,JRF!$13:$314,JRF!AX50,0),HLOOKUP(5,JRF!$13:$314,JRF!AX50,0)))))))</f>
        <v>0</v>
      </c>
      <c r="D48" s="69">
        <f>IF(AND(JRF!B50="",JRF!Q50=""),"",IF(JRF!$A50=Checks!$K$4,JRF!C50,IF(JRF!$A50=Checks!$K$5,JRF!C50,IF(AND(JRF!$A50=Checks!$K$7,JRF!Q50=""),JRF!C50,IF(AND(JRF!$A50=Checks!$K$6,JRF!Q50=""),JRF!C50,IF(OR(JRF!$A50=Checks!$K$8,JRF!$A50=Checks!$K$6,JRF!$A50=Checks!$K$7,JRF!$A50=Checks!$K$9),HLOOKUP(18,JRF!$13:$314,JRF!AX50,0),HLOOKUP(4,JRF!$13:$314,JRF!AX50,0)))))))</f>
        <v>0</v>
      </c>
      <c r="E48" s="69" t="str">
        <f>IF(AND(JRF!E50="",JRF!AL50=""),"",IF(OR(JRF!$A50=Checks!$K$4,JRF!$A50=Checks!$K$5),JRF!E50,IF(AND(JRF!$A50=Checks!$K$7,JRF!Q50=""),JRF!E50,IF(AND(JRF!$A50=Checks!$K$6,JRF!Q50=""),JRF!E50,IF(OR(JRF!$A50=Checks!$K$8,JRF!$A50=Checks!$K$6,JRF!$A50=Checks!$K$7,JRF!$A50=Checks!$K$9),JRF!AL50,JRF!E50)))))</f>
        <v/>
      </c>
      <c r="F48" s="69" t="str">
        <f>IF(AND(JRF!F50="",JRF!AV50=""),"",IF(OR(JRF!$A50=Checks!$K$4,JRF!$A50=Checks!$K$5),JRF!F50,IF(AND(JRF!$A50=Checks!$K$7,JRF!Q50=""),JRF!F50,IF(AND(JRF!$A50=Checks!$K$6,JRF!Q50=""),JRF!F50,IF(OR(JRF!$A50=Checks!$K$8,JRF!$A50=Checks!$K$6,JRF!$A50=Checks!$K$7,JRF!$A50=Checks!$K$9),JRF!AV50,JRF!F50)))))</f>
        <v/>
      </c>
      <c r="G48" s="70">
        <f>IF(AND(JRF!B50="",JRF!Q50=""),"",IF(IFERROR(SEARCH("RIR",JRF!A50),0),-JRF!J50,IF(JRF!A50=Checks!$K$10,JRF!J50,IF(JRF!A50=Checks!$K$11,-JRF!J50,IF(JRF!$A50=Checks!$K$4,JRF!J50,IF(JRF!$A50=Checks!$K$5,-JRF!J50,IF(AND(JRF!$A50=Checks!$K$7,JRF!Q50=""),JRF!J50,IF(AND(JRF!$A50=Checks!$K$6,JRF!Q50=""),JRF!J50,IF(OR(JRF!$A50=Checks!$K$8,JRF!$A50=Checks!$K$6,JRF!$A50=Checks!$K$7,JRF!$A50=Checks!$K$9),-HLOOKUP(23,JRF!$13:$314,JRF!AX50,0),HLOOKUP(9,JRF!$13:$314,JRF!AX50,0))))))))))</f>
        <v>0</v>
      </c>
      <c r="H48" s="70">
        <f>IF(AND(JRF!B50="",JRF!Q50=""),"",IF(JRF!$A50=Checks!$K$4,JRF!I50,IF(JRF!$A50=Checks!$K$5,JRF!I50,IF(AND(JRF!$A50=Checks!$K$7,JRF!Q50=""),JRF!I50,IF(AND(JRF!$A50=Checks!$K$6,JRF!Q50=""),JRF!I50,IF(OR(JRF!$A50=Checks!$K$8,JRF!$A50=Checks!$K$6,JRF!$A50=Checks!$K$7,JRF!$A50=Checks!$K$9),HLOOKUP(22,JRF!$13:$314,JRF!AX50,0),HLOOKUP(8,JRF!$13:$314,JRF!AX50,0)))))))</f>
        <v>0</v>
      </c>
      <c r="I48" s="71">
        <f>IF(AND(JRF!B50="",JRF!Q50=""),"",IF(JRF!$A50=Checks!$K$4,JRF!G50,IF(JRF!$A50=Checks!$K$5,JRF!G50,IF(AND(JRF!$A50=Checks!$K$7,JRF!Q50=""),JRF!G50,IF(AND(JRF!$A50=Checks!$K$6,JRF!Q50=""),JRF!G50,IF(OR(JRF!$A50=Checks!$K$8,JRF!$A50=Checks!$K$6,JRF!$A50=Checks!$K$7,JRF!$A50=Checks!$K$9),HLOOKUP(26,JRF!$13:$314,JRF!AX50,0),HLOOKUP(6,JRF!$13:$314,JRF!AX50,0)))))))</f>
        <v>0</v>
      </c>
      <c r="J48" s="72" t="str">
        <f>IF(AND(JRF!AC50="",JRF!AF50=""),"",IF(LEN(JRF!AF50)=0,JRF!AC50,JRF!AF50))</f>
        <v/>
      </c>
      <c r="K48" s="72" t="str">
        <f>IF(JRF!Q50="","",IF(OR(JRF!A50=Checks!$K$4,JRF!A50=Checks!$K$5,JRF!A50=Checks!$K$6),"",IF(JRF!A50=Checks!$K$9,JRF!$B50,IF(OR(JRF!A50=Checks!$K$10,JRF!A50=Checks!$K$11),JRF!Q50,IF(AND(JRF!Q50=JRF!B50,OR(C48=IFERROR(VLOOKUP(C48,Checks!$BY:$BY,1,0),0),C249=IFERROR(VLOOKUP(C249,Checks!$BY:$BY,1,0),0))),A48,IF(JRF!Q50=JRF!B50,"",JRF!B50))))))</f>
        <v/>
      </c>
      <c r="L48" s="200" t="str">
        <f>IF(OR(JRF!X50="",JRF!Z50=""),"",IF(JRF!X50=JRF!Z50,"",'Journal Template'!M48/'Journal Template'!G48))</f>
        <v/>
      </c>
      <c r="M48" s="73" t="str">
        <f>IF(OR(JRF!X50="",JRF!Z50=""),"",IF(JRF!X50=JRF!Z50,"",-JRF!Y50))</f>
        <v/>
      </c>
      <c r="N48" s="72"/>
      <c r="O48" s="69" t="str">
        <f>IF(OR(JRF!X50="",JRF!Z50=""),"ENDBS",IF(JRF!X50=JRF!Z50,"ENDBS",""))</f>
        <v>ENDBS</v>
      </c>
      <c r="P48" s="69"/>
      <c r="AE48" s="43" t="s">
        <v>72</v>
      </c>
      <c r="AF48" s="43" t="s">
        <v>70</v>
      </c>
      <c r="AG48" s="43" t="s">
        <v>178</v>
      </c>
      <c r="AH48" s="68" t="s">
        <v>70</v>
      </c>
      <c r="AI48" s="44">
        <v>-130.30000000000001</v>
      </c>
      <c r="AJ48" s="43" t="s">
        <v>179</v>
      </c>
      <c r="AK48" s="43" t="s">
        <v>184</v>
      </c>
      <c r="AL48" s="44" t="s">
        <v>178</v>
      </c>
      <c r="AM48" s="43" t="s">
        <v>185</v>
      </c>
      <c r="AN48" s="43" t="s">
        <v>182</v>
      </c>
      <c r="AO48" s="43" t="s">
        <v>182</v>
      </c>
      <c r="AP48" s="43" t="s">
        <v>186</v>
      </c>
      <c r="AQ48" s="43" t="s">
        <v>183</v>
      </c>
      <c r="AR48" s="43" t="e">
        <v>#VALUE!</v>
      </c>
      <c r="AS48" s="43" t="s">
        <v>72</v>
      </c>
      <c r="AT48" s="44"/>
      <c r="AU48" s="44"/>
      <c r="AV48" s="44"/>
      <c r="AW48" s="44"/>
      <c r="AX48" s="44"/>
    </row>
    <row r="49" spans="1:50">
      <c r="A49" s="69">
        <f>IF(AND(JRF!B51="",JRF!Q51=""),"#REF!",IF(JRF!$A51=Checks!$K$4,JRF!B51,IF(JRF!$A51=Checks!$K$5,JRF!B51,IF(AND(JRF!$A51=Checks!$K$7,JRF!$Q51=""),JRF!B51,IF(AND(JRF!$A51=Checks!$K$6,JRF!$Q51=""),JRF!$B51,IF(OR(JRF!$A51=Checks!$K$8,JRF!$A51=Checks!$K$6,JRF!$A51=Checks!$K$7,JRF!$A51=Checks!$K$9),HLOOKUP(16,JRF!$13:$314,JRF!AX51,0),HLOOKUP(3,JRF!$13:$314,JRF!AX51,0)))))))</f>
        <v>0</v>
      </c>
      <c r="B49" s="69" t="str">
        <f>IF(AND(JRF!B51="",JRF!Q51=""),"",IF(ISTEXT($A$13),"ACTUAL","-"))</f>
        <v>-</v>
      </c>
      <c r="C49" s="74">
        <f>IF(AND(JRF!B51="",JRF!Q51=""),"",IF(JRF!$A51=Checks!$K$4,JRF!D51,IF(JRF!$A51=Checks!$K$5,JRF!D51,IF(AND(JRF!$A51=Checks!$K$7,JRF!Q51=""),JRF!D51,IF(AND(JRF!$A51=Checks!$K$6,JRF!Q51=""),JRF!D51,IF(OR(JRF!$A51=Checks!$K$8,JRF!$A51=Checks!$K$6,JRF!$A51=Checks!$K$7,JRF!$A51=Checks!$K$9),HLOOKUP(17,JRF!$13:$314,JRF!AX51,0),HLOOKUP(5,JRF!$13:$314,JRF!AX51,0)))))))</f>
        <v>0</v>
      </c>
      <c r="D49" s="69">
        <f>IF(AND(JRF!B51="",JRF!Q51=""),"",IF(JRF!$A51=Checks!$K$4,JRF!C51,IF(JRF!$A51=Checks!$K$5,JRF!C51,IF(AND(JRF!$A51=Checks!$K$7,JRF!Q51=""),JRF!C51,IF(AND(JRF!$A51=Checks!$K$6,JRF!Q51=""),JRF!C51,IF(OR(JRF!$A51=Checks!$K$8,JRF!$A51=Checks!$K$6,JRF!$A51=Checks!$K$7,JRF!$A51=Checks!$K$9),HLOOKUP(18,JRF!$13:$314,JRF!AX51,0),HLOOKUP(4,JRF!$13:$314,JRF!AX51,0)))))))</f>
        <v>0</v>
      </c>
      <c r="E49" s="69" t="str">
        <f>IF(AND(JRF!E51="",JRF!AL51=""),"",IF(OR(JRF!$A51=Checks!$K$4,JRF!$A51=Checks!$K$5),JRF!E51,IF(AND(JRF!$A51=Checks!$K$7,JRF!Q51=""),JRF!E51,IF(AND(JRF!$A51=Checks!$K$6,JRF!Q51=""),JRF!E51,IF(OR(JRF!$A51=Checks!$K$8,JRF!$A51=Checks!$K$6,JRF!$A51=Checks!$K$7,JRF!$A51=Checks!$K$9),JRF!AL51,JRF!E51)))))</f>
        <v/>
      </c>
      <c r="F49" s="69" t="str">
        <f>IF(AND(JRF!F51="",JRF!AV51=""),"",IF(OR(JRF!$A51=Checks!$K$4,JRF!$A51=Checks!$K$5),JRF!F51,IF(AND(JRF!$A51=Checks!$K$7,JRF!Q51=""),JRF!F51,IF(AND(JRF!$A51=Checks!$K$6,JRF!Q51=""),JRF!F51,IF(OR(JRF!$A51=Checks!$K$8,JRF!$A51=Checks!$K$6,JRF!$A51=Checks!$K$7,JRF!$A51=Checks!$K$9),JRF!AV51,JRF!F51)))))</f>
        <v/>
      </c>
      <c r="G49" s="70">
        <f>IF(AND(JRF!B51="",JRF!Q51=""),"",IF(IFERROR(SEARCH("RIR",JRF!A51),0),-JRF!J51,IF(JRF!A51=Checks!$K$10,JRF!J51,IF(JRF!A51=Checks!$K$11,-JRF!J51,IF(JRF!$A51=Checks!$K$4,JRF!J51,IF(JRF!$A51=Checks!$K$5,-JRF!J51,IF(AND(JRF!$A51=Checks!$K$7,JRF!Q51=""),JRF!J51,IF(AND(JRF!$A51=Checks!$K$6,JRF!Q51=""),JRF!J51,IF(OR(JRF!$A51=Checks!$K$8,JRF!$A51=Checks!$K$6,JRF!$A51=Checks!$K$7,JRF!$A51=Checks!$K$9),-HLOOKUP(23,JRF!$13:$314,JRF!AX51,0),HLOOKUP(9,JRF!$13:$314,JRF!AX51,0))))))))))</f>
        <v>0</v>
      </c>
      <c r="H49" s="70">
        <f>IF(AND(JRF!B51="",JRF!Q51=""),"",IF(JRF!$A51=Checks!$K$4,JRF!I51,IF(JRF!$A51=Checks!$K$5,JRF!I51,IF(AND(JRF!$A51=Checks!$K$7,JRF!Q51=""),JRF!I51,IF(AND(JRF!$A51=Checks!$K$6,JRF!Q51=""),JRF!I51,IF(OR(JRF!$A51=Checks!$K$8,JRF!$A51=Checks!$K$6,JRF!$A51=Checks!$K$7,JRF!$A51=Checks!$K$9),HLOOKUP(22,JRF!$13:$314,JRF!AX51,0),HLOOKUP(8,JRF!$13:$314,JRF!AX51,0)))))))</f>
        <v>0</v>
      </c>
      <c r="I49" s="71">
        <f>IF(AND(JRF!B51="",JRF!Q51=""),"",IF(JRF!$A51=Checks!$K$4,JRF!G51,IF(JRF!$A51=Checks!$K$5,JRF!G51,IF(AND(JRF!$A51=Checks!$K$7,JRF!Q51=""),JRF!G51,IF(AND(JRF!$A51=Checks!$K$6,JRF!Q51=""),JRF!G51,IF(OR(JRF!$A51=Checks!$K$8,JRF!$A51=Checks!$K$6,JRF!$A51=Checks!$K$7,JRF!$A51=Checks!$K$9),HLOOKUP(26,JRF!$13:$314,JRF!AX51,0),HLOOKUP(6,JRF!$13:$314,JRF!AX51,0)))))))</f>
        <v>0</v>
      </c>
      <c r="J49" s="72" t="str">
        <f>IF(AND(JRF!AC51="",JRF!AF51=""),"",IF(LEN(JRF!AF51)=0,JRF!AC51,JRF!AF51))</f>
        <v/>
      </c>
      <c r="K49" s="72" t="str">
        <f>IF(JRF!Q51="","",IF(OR(JRF!A51=Checks!$K$4,JRF!A51=Checks!$K$5,JRF!A51=Checks!$K$6),"",IF(JRF!A51=Checks!$K$9,JRF!$B51,IF(OR(JRF!A51=Checks!$K$10,JRF!A51=Checks!$K$11),JRF!Q51,IF(AND(JRF!Q51=JRF!B51,OR(C49=IFERROR(VLOOKUP(C49,Checks!$BY:$BY,1,0),0),C250=IFERROR(VLOOKUP(C250,Checks!$BY:$BY,1,0),0))),A49,IF(JRF!Q51=JRF!B51,"",JRF!B51))))))</f>
        <v/>
      </c>
      <c r="L49" s="200" t="str">
        <f>IF(OR(JRF!X51="",JRF!Z51=""),"",IF(JRF!X51=JRF!Z51,"",'Journal Template'!M49/'Journal Template'!G49))</f>
        <v/>
      </c>
      <c r="M49" s="73" t="str">
        <f>IF(OR(JRF!X51="",JRF!Z51=""),"",IF(JRF!X51=JRF!Z51,"",-JRF!Y51))</f>
        <v/>
      </c>
      <c r="N49" s="72"/>
      <c r="O49" s="69" t="str">
        <f>IF(OR(JRF!X51="",JRF!Z51=""),"ENDBS",IF(JRF!X51=JRF!Z51,"ENDBS",""))</f>
        <v>ENDBS</v>
      </c>
      <c r="P49" s="69"/>
      <c r="AE49" s="43" t="s">
        <v>72</v>
      </c>
      <c r="AF49" s="43" t="s">
        <v>70</v>
      </c>
      <c r="AG49" s="43" t="s">
        <v>178</v>
      </c>
      <c r="AH49" s="68" t="s">
        <v>70</v>
      </c>
      <c r="AI49" s="44">
        <v>-130.30000000000001</v>
      </c>
      <c r="AJ49" s="43" t="s">
        <v>179</v>
      </c>
      <c r="AK49" s="43" t="s">
        <v>184</v>
      </c>
      <c r="AL49" s="44" t="s">
        <v>178</v>
      </c>
      <c r="AM49" s="43" t="s">
        <v>185</v>
      </c>
      <c r="AN49" s="43" t="s">
        <v>182</v>
      </c>
      <c r="AO49" s="43" t="s">
        <v>182</v>
      </c>
      <c r="AP49" s="43" t="s">
        <v>186</v>
      </c>
      <c r="AQ49" s="43" t="s">
        <v>183</v>
      </c>
      <c r="AR49" s="43" t="e">
        <v>#VALUE!</v>
      </c>
      <c r="AS49" s="43" t="s">
        <v>72</v>
      </c>
      <c r="AT49" s="44"/>
      <c r="AU49" s="44"/>
      <c r="AV49" s="44"/>
      <c r="AW49" s="44"/>
      <c r="AX49" s="44"/>
    </row>
    <row r="50" spans="1:50">
      <c r="A50" s="69">
        <f>IF(AND(JRF!B52="",JRF!Q52=""),"#REF!",IF(JRF!$A52=Checks!$K$4,JRF!B52,IF(JRF!$A52=Checks!$K$5,JRF!B52,IF(AND(JRF!$A52=Checks!$K$7,JRF!$Q52=""),JRF!B52,IF(AND(JRF!$A52=Checks!$K$6,JRF!$Q52=""),JRF!$B52,IF(OR(JRF!$A52=Checks!$K$8,JRF!$A52=Checks!$K$6,JRF!$A52=Checks!$K$7,JRF!$A52=Checks!$K$9),HLOOKUP(16,JRF!$13:$314,JRF!AX52,0),HLOOKUP(3,JRF!$13:$314,JRF!AX52,0)))))))</f>
        <v>0</v>
      </c>
      <c r="B50" s="69" t="str">
        <f>IF(AND(JRF!B52="",JRF!Q52=""),"",IF(ISTEXT($A$13),"ACTUAL","-"))</f>
        <v>-</v>
      </c>
      <c r="C50" s="74">
        <f>IF(AND(JRF!B52="",JRF!Q52=""),"",IF(JRF!$A52=Checks!$K$4,JRF!D52,IF(JRF!$A52=Checks!$K$5,JRF!D52,IF(AND(JRF!$A52=Checks!$K$7,JRF!Q52=""),JRF!D52,IF(AND(JRF!$A52=Checks!$K$6,JRF!Q52=""),JRF!D52,IF(OR(JRF!$A52=Checks!$K$8,JRF!$A52=Checks!$K$6,JRF!$A52=Checks!$K$7,JRF!$A52=Checks!$K$9),HLOOKUP(17,JRF!$13:$314,JRF!AX52,0),HLOOKUP(5,JRF!$13:$314,JRF!AX52,0)))))))</f>
        <v>0</v>
      </c>
      <c r="D50" s="69">
        <f>IF(AND(JRF!B52="",JRF!Q52=""),"",IF(JRF!$A52=Checks!$K$4,JRF!C52,IF(JRF!$A52=Checks!$K$5,JRF!C52,IF(AND(JRF!$A52=Checks!$K$7,JRF!Q52=""),JRF!C52,IF(AND(JRF!$A52=Checks!$K$6,JRF!Q52=""),JRF!C52,IF(OR(JRF!$A52=Checks!$K$8,JRF!$A52=Checks!$K$6,JRF!$A52=Checks!$K$7,JRF!$A52=Checks!$K$9),HLOOKUP(18,JRF!$13:$314,JRF!AX52,0),HLOOKUP(4,JRF!$13:$314,JRF!AX52,0)))))))</f>
        <v>0</v>
      </c>
      <c r="E50" s="69" t="str">
        <f>IF(AND(JRF!E52="",JRF!AL52=""),"",IF(OR(JRF!$A52=Checks!$K$4,JRF!$A52=Checks!$K$5),JRF!E52,IF(AND(JRF!$A52=Checks!$K$7,JRF!Q52=""),JRF!E52,IF(AND(JRF!$A52=Checks!$K$6,JRF!Q52=""),JRF!E52,IF(OR(JRF!$A52=Checks!$K$8,JRF!$A52=Checks!$K$6,JRF!$A52=Checks!$K$7,JRF!$A52=Checks!$K$9),JRF!AL52,JRF!E52)))))</f>
        <v/>
      </c>
      <c r="F50" s="69" t="str">
        <f>IF(AND(JRF!F52="",JRF!AV52=""),"",IF(OR(JRF!$A52=Checks!$K$4,JRF!$A52=Checks!$K$5),JRF!F52,IF(AND(JRF!$A52=Checks!$K$7,JRF!Q52=""),JRF!F52,IF(AND(JRF!$A52=Checks!$K$6,JRF!Q52=""),JRF!F52,IF(OR(JRF!$A52=Checks!$K$8,JRF!$A52=Checks!$K$6,JRF!$A52=Checks!$K$7,JRF!$A52=Checks!$K$9),JRF!AV52,JRF!F52)))))</f>
        <v/>
      </c>
      <c r="G50" s="70">
        <f>IF(AND(JRF!B52="",JRF!Q52=""),"",IF(IFERROR(SEARCH("RIR",JRF!A52),0),-JRF!J52,IF(JRF!A52=Checks!$K$10,JRF!J52,IF(JRF!A52=Checks!$K$11,-JRF!J52,IF(JRF!$A52=Checks!$K$4,JRF!J52,IF(JRF!$A52=Checks!$K$5,-JRF!J52,IF(AND(JRF!$A52=Checks!$K$7,JRF!Q52=""),JRF!J52,IF(AND(JRF!$A52=Checks!$K$6,JRF!Q52=""),JRF!J52,IF(OR(JRF!$A52=Checks!$K$8,JRF!$A52=Checks!$K$6,JRF!$A52=Checks!$K$7,JRF!$A52=Checks!$K$9),-HLOOKUP(23,JRF!$13:$314,JRF!AX52,0),HLOOKUP(9,JRF!$13:$314,JRF!AX52,0))))))))))</f>
        <v>0</v>
      </c>
      <c r="H50" s="70">
        <f>IF(AND(JRF!B52="",JRF!Q52=""),"",IF(JRF!$A52=Checks!$K$4,JRF!I52,IF(JRF!$A52=Checks!$K$5,JRF!I52,IF(AND(JRF!$A52=Checks!$K$7,JRF!Q52=""),JRF!I52,IF(AND(JRF!$A52=Checks!$K$6,JRF!Q52=""),JRF!I52,IF(OR(JRF!$A52=Checks!$K$8,JRF!$A52=Checks!$K$6,JRF!$A52=Checks!$K$7,JRF!$A52=Checks!$K$9),HLOOKUP(22,JRF!$13:$314,JRF!AX52,0),HLOOKUP(8,JRF!$13:$314,JRF!AX52,0)))))))</f>
        <v>0</v>
      </c>
      <c r="I50" s="71">
        <f>IF(AND(JRF!B52="",JRF!Q52=""),"",IF(JRF!$A52=Checks!$K$4,JRF!G52,IF(JRF!$A52=Checks!$K$5,JRF!G52,IF(AND(JRF!$A52=Checks!$K$7,JRF!Q52=""),JRF!G52,IF(AND(JRF!$A52=Checks!$K$6,JRF!Q52=""),JRF!G52,IF(OR(JRF!$A52=Checks!$K$8,JRF!$A52=Checks!$K$6,JRF!$A52=Checks!$K$7,JRF!$A52=Checks!$K$9),HLOOKUP(26,JRF!$13:$314,JRF!AX52,0),HLOOKUP(6,JRF!$13:$314,JRF!AX52,0)))))))</f>
        <v>0</v>
      </c>
      <c r="J50" s="72" t="str">
        <f>IF(AND(JRF!AC52="",JRF!AF52=""),"",IF(LEN(JRF!AF52)=0,JRF!AC52,JRF!AF52))</f>
        <v/>
      </c>
      <c r="K50" s="72" t="str">
        <f>IF(JRF!Q52="","",IF(OR(JRF!A52=Checks!$K$4,JRF!A52=Checks!$K$5,JRF!A52=Checks!$K$6),"",IF(JRF!A52=Checks!$K$9,JRF!$B52,IF(OR(JRF!A52=Checks!$K$10,JRF!A52=Checks!$K$11),JRF!Q52,IF(AND(JRF!Q52=JRF!B52,OR(C50=IFERROR(VLOOKUP(C50,Checks!$BY:$BY,1,0),0),C251=IFERROR(VLOOKUP(C251,Checks!$BY:$BY,1,0),0))),A50,IF(JRF!Q52=JRF!B52,"",JRF!B52))))))</f>
        <v/>
      </c>
      <c r="L50" s="200" t="str">
        <f>IF(OR(JRF!X52="",JRF!Z52=""),"",IF(JRF!X52=JRF!Z52,"",'Journal Template'!M50/'Journal Template'!G50))</f>
        <v/>
      </c>
      <c r="M50" s="73" t="str">
        <f>IF(OR(JRF!X52="",JRF!Z52=""),"",IF(JRF!X52=JRF!Z52,"",-JRF!Y52))</f>
        <v/>
      </c>
      <c r="N50" s="72"/>
      <c r="O50" s="69" t="str">
        <f>IF(OR(JRF!X52="",JRF!Z52=""),"ENDBS",IF(JRF!X52=JRF!Z52,"ENDBS",""))</f>
        <v>ENDBS</v>
      </c>
      <c r="P50" s="69"/>
      <c r="AE50" s="43" t="s">
        <v>72</v>
      </c>
      <c r="AF50" s="43" t="s">
        <v>70</v>
      </c>
      <c r="AG50" s="43" t="s">
        <v>178</v>
      </c>
      <c r="AH50" s="68" t="s">
        <v>70</v>
      </c>
      <c r="AI50" s="44">
        <v>-130.30000000000001</v>
      </c>
      <c r="AJ50" s="43" t="s">
        <v>179</v>
      </c>
      <c r="AK50" s="43" t="s">
        <v>184</v>
      </c>
      <c r="AL50" s="44" t="s">
        <v>178</v>
      </c>
      <c r="AM50" s="43" t="s">
        <v>185</v>
      </c>
      <c r="AN50" s="43" t="s">
        <v>182</v>
      </c>
      <c r="AO50" s="43" t="s">
        <v>182</v>
      </c>
      <c r="AP50" s="43" t="s">
        <v>186</v>
      </c>
      <c r="AQ50" s="43" t="s">
        <v>183</v>
      </c>
      <c r="AR50" s="43" t="e">
        <v>#VALUE!</v>
      </c>
      <c r="AS50" s="43" t="s">
        <v>72</v>
      </c>
      <c r="AT50" s="44"/>
      <c r="AU50" s="44"/>
      <c r="AV50" s="44"/>
      <c r="AW50" s="44"/>
      <c r="AX50" s="44"/>
    </row>
    <row r="51" spans="1:50">
      <c r="A51" s="69">
        <f>IF(AND(JRF!B53="",JRF!Q53=""),"#REF!",IF(JRF!$A53=Checks!$K$4,JRF!B53,IF(JRF!$A53=Checks!$K$5,JRF!B53,IF(AND(JRF!$A53=Checks!$K$7,JRF!$Q53=""),JRF!B53,IF(AND(JRF!$A53=Checks!$K$6,JRF!$Q53=""),JRF!$B53,IF(OR(JRF!$A53=Checks!$K$8,JRF!$A53=Checks!$K$6,JRF!$A53=Checks!$K$7,JRF!$A53=Checks!$K$9),HLOOKUP(16,JRF!$13:$314,JRF!AX53,0),HLOOKUP(3,JRF!$13:$314,JRF!AX53,0)))))))</f>
        <v>0</v>
      </c>
      <c r="B51" s="69" t="str">
        <f>IF(AND(JRF!B53="",JRF!Q53=""),"",IF(ISTEXT($A$13),"ACTUAL","-"))</f>
        <v>-</v>
      </c>
      <c r="C51" s="74">
        <f>IF(AND(JRF!B53="",JRF!Q53=""),"",IF(JRF!$A53=Checks!$K$4,JRF!D53,IF(JRF!$A53=Checks!$K$5,JRF!D53,IF(AND(JRF!$A53=Checks!$K$7,JRF!Q53=""),JRF!D53,IF(AND(JRF!$A53=Checks!$K$6,JRF!Q53=""),JRF!D53,IF(OR(JRF!$A53=Checks!$K$8,JRF!$A53=Checks!$K$6,JRF!$A53=Checks!$K$7,JRF!$A53=Checks!$K$9),HLOOKUP(17,JRF!$13:$314,JRF!AX53,0),HLOOKUP(5,JRF!$13:$314,JRF!AX53,0)))))))</f>
        <v>0</v>
      </c>
      <c r="D51" s="69">
        <f>IF(AND(JRF!B53="",JRF!Q53=""),"",IF(JRF!$A53=Checks!$K$4,JRF!C53,IF(JRF!$A53=Checks!$K$5,JRF!C53,IF(AND(JRF!$A53=Checks!$K$7,JRF!Q53=""),JRF!C53,IF(AND(JRF!$A53=Checks!$K$6,JRF!Q53=""),JRF!C53,IF(OR(JRF!$A53=Checks!$K$8,JRF!$A53=Checks!$K$6,JRF!$A53=Checks!$K$7,JRF!$A53=Checks!$K$9),HLOOKUP(18,JRF!$13:$314,JRF!AX53,0),HLOOKUP(4,JRF!$13:$314,JRF!AX53,0)))))))</f>
        <v>0</v>
      </c>
      <c r="E51" s="69" t="str">
        <f>IF(AND(JRF!E53="",JRF!AL53=""),"",IF(OR(JRF!$A53=Checks!$K$4,JRF!$A53=Checks!$K$5),JRF!E53,IF(AND(JRF!$A53=Checks!$K$7,JRF!Q53=""),JRF!E53,IF(AND(JRF!$A53=Checks!$K$6,JRF!Q53=""),JRF!E53,IF(OR(JRF!$A53=Checks!$K$8,JRF!$A53=Checks!$K$6,JRF!$A53=Checks!$K$7,JRF!$A53=Checks!$K$9),JRF!AL53,JRF!E53)))))</f>
        <v/>
      </c>
      <c r="F51" s="69" t="str">
        <f>IF(AND(JRF!F53="",JRF!AV53=""),"",IF(OR(JRF!$A53=Checks!$K$4,JRF!$A53=Checks!$K$5),JRF!F53,IF(AND(JRF!$A53=Checks!$K$7,JRF!Q53=""),JRF!F53,IF(AND(JRF!$A53=Checks!$K$6,JRF!Q53=""),JRF!F53,IF(OR(JRF!$A53=Checks!$K$8,JRF!$A53=Checks!$K$6,JRF!$A53=Checks!$K$7,JRF!$A53=Checks!$K$9),JRF!AV53,JRF!F53)))))</f>
        <v/>
      </c>
      <c r="G51" s="70">
        <f>IF(AND(JRF!B53="",JRF!Q53=""),"",IF(IFERROR(SEARCH("RIR",JRF!A53),0),-JRF!J53,IF(JRF!A53=Checks!$K$10,JRF!J53,IF(JRF!A53=Checks!$K$11,-JRF!J53,IF(JRF!$A53=Checks!$K$4,JRF!J53,IF(JRF!$A53=Checks!$K$5,-JRF!J53,IF(AND(JRF!$A53=Checks!$K$7,JRF!Q53=""),JRF!J53,IF(AND(JRF!$A53=Checks!$K$6,JRF!Q53=""),JRF!J53,IF(OR(JRF!$A53=Checks!$K$8,JRF!$A53=Checks!$K$6,JRF!$A53=Checks!$K$7,JRF!$A53=Checks!$K$9),-HLOOKUP(23,JRF!$13:$314,JRF!AX53,0),HLOOKUP(9,JRF!$13:$314,JRF!AX53,0))))))))))</f>
        <v>0</v>
      </c>
      <c r="H51" s="70">
        <f>IF(AND(JRF!B53="",JRF!Q53=""),"",IF(JRF!$A53=Checks!$K$4,JRF!I53,IF(JRF!$A53=Checks!$K$5,JRF!I53,IF(AND(JRF!$A53=Checks!$K$7,JRF!Q53=""),JRF!I53,IF(AND(JRF!$A53=Checks!$K$6,JRF!Q53=""),JRF!I53,IF(OR(JRF!$A53=Checks!$K$8,JRF!$A53=Checks!$K$6,JRF!$A53=Checks!$K$7,JRF!$A53=Checks!$K$9),HLOOKUP(22,JRF!$13:$314,JRF!AX53,0),HLOOKUP(8,JRF!$13:$314,JRF!AX53,0)))))))</f>
        <v>0</v>
      </c>
      <c r="I51" s="71">
        <f>IF(AND(JRF!B53="",JRF!Q53=""),"",IF(JRF!$A53=Checks!$K$4,JRF!G53,IF(JRF!$A53=Checks!$K$5,JRF!G53,IF(AND(JRF!$A53=Checks!$K$7,JRF!Q53=""),JRF!G53,IF(AND(JRF!$A53=Checks!$K$6,JRF!Q53=""),JRF!G53,IF(OR(JRF!$A53=Checks!$K$8,JRF!$A53=Checks!$K$6,JRF!$A53=Checks!$K$7,JRF!$A53=Checks!$K$9),HLOOKUP(26,JRF!$13:$314,JRF!AX53,0),HLOOKUP(6,JRF!$13:$314,JRF!AX53,0)))))))</f>
        <v>0</v>
      </c>
      <c r="J51" s="72" t="str">
        <f>IF(AND(JRF!AC53="",JRF!AF53=""),"",IF(LEN(JRF!AF53)=0,JRF!AC53,JRF!AF53))</f>
        <v/>
      </c>
      <c r="K51" s="72" t="str">
        <f>IF(JRF!Q53="","",IF(OR(JRF!A53=Checks!$K$4,JRF!A53=Checks!$K$5,JRF!A53=Checks!$K$6),"",IF(JRF!A53=Checks!$K$9,JRF!$B53,IF(OR(JRF!A53=Checks!$K$10,JRF!A53=Checks!$K$11),JRF!Q53,IF(AND(JRF!Q53=JRF!B53,OR(C51=IFERROR(VLOOKUP(C51,Checks!$BY:$BY,1,0),0),C252=IFERROR(VLOOKUP(C252,Checks!$BY:$BY,1,0),0))),A51,IF(JRF!Q53=JRF!B53,"",JRF!B53))))))</f>
        <v/>
      </c>
      <c r="L51" s="200" t="str">
        <f>IF(OR(JRF!X53="",JRF!Z53=""),"",IF(JRF!X53=JRF!Z53,"",'Journal Template'!M51/'Journal Template'!G51))</f>
        <v/>
      </c>
      <c r="M51" s="73" t="str">
        <f>IF(OR(JRF!X53="",JRF!Z53=""),"",IF(JRF!X53=JRF!Z53,"",-JRF!Y53))</f>
        <v/>
      </c>
      <c r="N51" s="72"/>
      <c r="O51" s="69" t="str">
        <f>IF(OR(JRF!X53="",JRF!Z53=""),"ENDBS",IF(JRF!X53=JRF!Z53,"ENDBS",""))</f>
        <v>ENDBS</v>
      </c>
      <c r="P51" s="69"/>
      <c r="AE51" s="43" t="s">
        <v>72</v>
      </c>
      <c r="AF51" s="43" t="s">
        <v>70</v>
      </c>
      <c r="AG51" s="43" t="s">
        <v>178</v>
      </c>
      <c r="AH51" s="68" t="s">
        <v>70</v>
      </c>
      <c r="AI51" s="44">
        <v>-130.30000000000001</v>
      </c>
      <c r="AJ51" s="43" t="s">
        <v>179</v>
      </c>
      <c r="AK51" s="43" t="s">
        <v>184</v>
      </c>
      <c r="AL51" s="44" t="s">
        <v>178</v>
      </c>
      <c r="AM51" s="43" t="s">
        <v>185</v>
      </c>
      <c r="AN51" s="43" t="s">
        <v>182</v>
      </c>
      <c r="AO51" s="43" t="s">
        <v>182</v>
      </c>
      <c r="AP51" s="43" t="s">
        <v>186</v>
      </c>
      <c r="AQ51" s="43" t="s">
        <v>183</v>
      </c>
      <c r="AR51" s="43" t="e">
        <v>#VALUE!</v>
      </c>
      <c r="AS51" s="43" t="s">
        <v>72</v>
      </c>
      <c r="AT51" s="44"/>
      <c r="AU51" s="44"/>
      <c r="AV51" s="44"/>
      <c r="AW51" s="44"/>
      <c r="AX51" s="44"/>
    </row>
    <row r="52" spans="1:50">
      <c r="A52" s="69">
        <f>IF(AND(JRF!B54="",JRF!Q54=""),"#REF!",IF(JRF!$A54=Checks!$K$4,JRF!B54,IF(JRF!$A54=Checks!$K$5,JRF!B54,IF(AND(JRF!$A54=Checks!$K$7,JRF!$Q54=""),JRF!B54,IF(AND(JRF!$A54=Checks!$K$6,JRF!$Q54=""),JRF!$B54,IF(OR(JRF!$A54=Checks!$K$8,JRF!$A54=Checks!$K$6,JRF!$A54=Checks!$K$7,JRF!$A54=Checks!$K$9),HLOOKUP(16,JRF!$13:$314,JRF!AX54,0),HLOOKUP(3,JRF!$13:$314,JRF!AX54,0)))))))</f>
        <v>0</v>
      </c>
      <c r="B52" s="69" t="str">
        <f>IF(AND(JRF!B54="",JRF!Q54=""),"",IF(ISTEXT($A$13),"ACTUAL","-"))</f>
        <v>-</v>
      </c>
      <c r="C52" s="74">
        <f>IF(AND(JRF!B54="",JRF!Q54=""),"",IF(JRF!$A54=Checks!$K$4,JRF!D54,IF(JRF!$A54=Checks!$K$5,JRF!D54,IF(AND(JRF!$A54=Checks!$K$7,JRF!Q54=""),JRF!D54,IF(AND(JRF!$A54=Checks!$K$6,JRF!Q54=""),JRF!D54,IF(OR(JRF!$A54=Checks!$K$8,JRF!$A54=Checks!$K$6,JRF!$A54=Checks!$K$7,JRF!$A54=Checks!$K$9),HLOOKUP(17,JRF!$13:$314,JRF!AX54,0),HLOOKUP(5,JRF!$13:$314,JRF!AX54,0)))))))</f>
        <v>0</v>
      </c>
      <c r="D52" s="69">
        <f>IF(AND(JRF!B54="",JRF!Q54=""),"",IF(JRF!$A54=Checks!$K$4,JRF!C54,IF(JRF!$A54=Checks!$K$5,JRF!C54,IF(AND(JRF!$A54=Checks!$K$7,JRF!Q54=""),JRF!C54,IF(AND(JRF!$A54=Checks!$K$6,JRF!Q54=""),JRF!C54,IF(OR(JRF!$A54=Checks!$K$8,JRF!$A54=Checks!$K$6,JRF!$A54=Checks!$K$7,JRF!$A54=Checks!$K$9),HLOOKUP(18,JRF!$13:$314,JRF!AX54,0),HLOOKUP(4,JRF!$13:$314,JRF!AX54,0)))))))</f>
        <v>0</v>
      </c>
      <c r="E52" s="69" t="str">
        <f>IF(AND(JRF!E54="",JRF!AL54=""),"",IF(OR(JRF!$A54=Checks!$K$4,JRF!$A54=Checks!$K$5),JRF!E54,IF(AND(JRF!$A54=Checks!$K$7,JRF!Q54=""),JRF!E54,IF(AND(JRF!$A54=Checks!$K$6,JRF!Q54=""),JRF!E54,IF(OR(JRF!$A54=Checks!$K$8,JRF!$A54=Checks!$K$6,JRF!$A54=Checks!$K$7,JRF!$A54=Checks!$K$9),JRF!AL54,JRF!E54)))))</f>
        <v/>
      </c>
      <c r="F52" s="69" t="str">
        <f>IF(AND(JRF!F54="",JRF!AV54=""),"",IF(OR(JRF!$A54=Checks!$K$4,JRF!$A54=Checks!$K$5),JRF!F54,IF(AND(JRF!$A54=Checks!$K$7,JRF!Q54=""),JRF!F54,IF(AND(JRF!$A54=Checks!$K$6,JRF!Q54=""),JRF!F54,IF(OR(JRF!$A54=Checks!$K$8,JRF!$A54=Checks!$K$6,JRF!$A54=Checks!$K$7,JRF!$A54=Checks!$K$9),JRF!AV54,JRF!F54)))))</f>
        <v/>
      </c>
      <c r="G52" s="70">
        <f>IF(AND(JRF!B54="",JRF!Q54=""),"",IF(IFERROR(SEARCH("RIR",JRF!A54),0),-JRF!J54,IF(JRF!A54=Checks!$K$10,JRF!J54,IF(JRF!A54=Checks!$K$11,-JRF!J54,IF(JRF!$A54=Checks!$K$4,JRF!J54,IF(JRF!$A54=Checks!$K$5,-JRF!J54,IF(AND(JRF!$A54=Checks!$K$7,JRF!Q54=""),JRF!J54,IF(AND(JRF!$A54=Checks!$K$6,JRF!Q54=""),JRF!J54,IF(OR(JRF!$A54=Checks!$K$8,JRF!$A54=Checks!$K$6,JRF!$A54=Checks!$K$7,JRF!$A54=Checks!$K$9),-HLOOKUP(23,JRF!$13:$314,JRF!AX54,0),HLOOKUP(9,JRF!$13:$314,JRF!AX54,0))))))))))</f>
        <v>0</v>
      </c>
      <c r="H52" s="70">
        <f>IF(AND(JRF!B54="",JRF!Q54=""),"",IF(JRF!$A54=Checks!$K$4,JRF!I54,IF(JRF!$A54=Checks!$K$5,JRF!I54,IF(AND(JRF!$A54=Checks!$K$7,JRF!Q54=""),JRF!I54,IF(AND(JRF!$A54=Checks!$K$6,JRF!Q54=""),JRF!I54,IF(OR(JRF!$A54=Checks!$K$8,JRF!$A54=Checks!$K$6,JRF!$A54=Checks!$K$7,JRF!$A54=Checks!$K$9),HLOOKUP(22,JRF!$13:$314,JRF!AX54,0),HLOOKUP(8,JRF!$13:$314,JRF!AX54,0)))))))</f>
        <v>0</v>
      </c>
      <c r="I52" s="71">
        <f>IF(AND(JRF!B54="",JRF!Q54=""),"",IF(JRF!$A54=Checks!$K$4,JRF!G54,IF(JRF!$A54=Checks!$K$5,JRF!G54,IF(AND(JRF!$A54=Checks!$K$7,JRF!Q54=""),JRF!G54,IF(AND(JRF!$A54=Checks!$K$6,JRF!Q54=""),JRF!G54,IF(OR(JRF!$A54=Checks!$K$8,JRF!$A54=Checks!$K$6,JRF!$A54=Checks!$K$7,JRF!$A54=Checks!$K$9),HLOOKUP(26,JRF!$13:$314,JRF!AX54,0),HLOOKUP(6,JRF!$13:$314,JRF!AX54,0)))))))</f>
        <v>0</v>
      </c>
      <c r="J52" s="72" t="str">
        <f>IF(AND(JRF!AC54="",JRF!AF54=""),"",IF(LEN(JRF!AF54)=0,JRF!AC54,JRF!AF54))</f>
        <v/>
      </c>
      <c r="K52" s="72" t="str">
        <f>IF(JRF!Q54="","",IF(OR(JRF!A54=Checks!$K$4,JRF!A54=Checks!$K$5,JRF!A54=Checks!$K$6),"",IF(JRF!A54=Checks!$K$9,JRF!$B54,IF(OR(JRF!A54=Checks!$K$10,JRF!A54=Checks!$K$11),JRF!Q54,IF(AND(JRF!Q54=JRF!B54,OR(C52=IFERROR(VLOOKUP(C52,Checks!$BY:$BY,1,0),0),C253=IFERROR(VLOOKUP(C253,Checks!$BY:$BY,1,0),0))),A52,IF(JRF!Q54=JRF!B54,"",JRF!B54))))))</f>
        <v/>
      </c>
      <c r="L52" s="200" t="str">
        <f>IF(OR(JRF!X54="",JRF!Z54=""),"",IF(JRF!X54=JRF!Z54,"",'Journal Template'!M52/'Journal Template'!G52))</f>
        <v/>
      </c>
      <c r="M52" s="73" t="str">
        <f>IF(OR(JRF!X54="",JRF!Z54=""),"",IF(JRF!X54=JRF!Z54,"",-JRF!Y54))</f>
        <v/>
      </c>
      <c r="N52" s="72"/>
      <c r="O52" s="69" t="str">
        <f>IF(OR(JRF!X54="",JRF!Z54=""),"ENDBS",IF(JRF!X54=JRF!Z54,"ENDBS",""))</f>
        <v>ENDBS</v>
      </c>
      <c r="P52" s="69"/>
      <c r="AE52" s="43" t="s">
        <v>72</v>
      </c>
      <c r="AF52" s="43" t="s">
        <v>70</v>
      </c>
      <c r="AG52" s="43" t="s">
        <v>178</v>
      </c>
      <c r="AH52" s="68" t="s">
        <v>70</v>
      </c>
      <c r="AI52" s="44">
        <v>-130.30000000000001</v>
      </c>
      <c r="AJ52" s="43" t="s">
        <v>179</v>
      </c>
      <c r="AK52" s="43" t="s">
        <v>184</v>
      </c>
      <c r="AL52" s="44" t="s">
        <v>178</v>
      </c>
      <c r="AM52" s="43" t="s">
        <v>185</v>
      </c>
      <c r="AN52" s="43" t="s">
        <v>182</v>
      </c>
      <c r="AO52" s="43" t="s">
        <v>182</v>
      </c>
      <c r="AP52" s="43" t="s">
        <v>186</v>
      </c>
      <c r="AQ52" s="43" t="s">
        <v>183</v>
      </c>
      <c r="AR52" s="43" t="e">
        <v>#VALUE!</v>
      </c>
      <c r="AS52" s="43" t="s">
        <v>72</v>
      </c>
      <c r="AT52" s="44"/>
      <c r="AU52" s="44"/>
      <c r="AV52" s="44"/>
      <c r="AW52" s="44"/>
      <c r="AX52" s="44"/>
    </row>
    <row r="53" spans="1:50">
      <c r="A53" s="69">
        <f>IF(AND(JRF!B55="",JRF!Q55=""),"#REF!",IF(JRF!$A55=Checks!$K$4,JRF!B55,IF(JRF!$A55=Checks!$K$5,JRF!B55,IF(AND(JRF!$A55=Checks!$K$7,JRF!$Q55=""),JRF!B55,IF(AND(JRF!$A55=Checks!$K$6,JRF!$Q55=""),JRF!$B55,IF(OR(JRF!$A55=Checks!$K$8,JRF!$A55=Checks!$K$6,JRF!$A55=Checks!$K$7,JRF!$A55=Checks!$K$9),HLOOKUP(16,JRF!$13:$314,JRF!AX55,0),HLOOKUP(3,JRF!$13:$314,JRF!AX55,0)))))))</f>
        <v>0</v>
      </c>
      <c r="B53" s="69" t="str">
        <f>IF(AND(JRF!B55="",JRF!Q55=""),"",IF(ISTEXT($A$13),"ACTUAL","-"))</f>
        <v>-</v>
      </c>
      <c r="C53" s="74">
        <f>IF(AND(JRF!B55="",JRF!Q55=""),"",IF(JRF!$A55=Checks!$K$4,JRF!D55,IF(JRF!$A55=Checks!$K$5,JRF!D55,IF(AND(JRF!$A55=Checks!$K$7,JRF!Q55=""),JRF!D55,IF(AND(JRF!$A55=Checks!$K$6,JRF!Q55=""),JRF!D55,IF(OR(JRF!$A55=Checks!$K$8,JRF!$A55=Checks!$K$6,JRF!$A55=Checks!$K$7,JRF!$A55=Checks!$K$9),HLOOKUP(17,JRF!$13:$314,JRF!AX55,0),HLOOKUP(5,JRF!$13:$314,JRF!AX55,0)))))))</f>
        <v>0</v>
      </c>
      <c r="D53" s="69">
        <f>IF(AND(JRF!B55="",JRF!Q55=""),"",IF(JRF!$A55=Checks!$K$4,JRF!C55,IF(JRF!$A55=Checks!$K$5,JRF!C55,IF(AND(JRF!$A55=Checks!$K$7,JRF!Q55=""),JRF!C55,IF(AND(JRF!$A55=Checks!$K$6,JRF!Q55=""),JRF!C55,IF(OR(JRF!$A55=Checks!$K$8,JRF!$A55=Checks!$K$6,JRF!$A55=Checks!$K$7,JRF!$A55=Checks!$K$9),HLOOKUP(18,JRF!$13:$314,JRF!AX55,0),HLOOKUP(4,JRF!$13:$314,JRF!AX55,0)))))))</f>
        <v>0</v>
      </c>
      <c r="E53" s="69" t="str">
        <f>IF(AND(JRF!E55="",JRF!AL55=""),"",IF(OR(JRF!$A55=Checks!$K$4,JRF!$A55=Checks!$K$5),JRF!E55,IF(AND(JRF!$A55=Checks!$K$7,JRF!Q55=""),JRF!E55,IF(AND(JRF!$A55=Checks!$K$6,JRF!Q55=""),JRF!E55,IF(OR(JRF!$A55=Checks!$K$8,JRF!$A55=Checks!$K$6,JRF!$A55=Checks!$K$7,JRF!$A55=Checks!$K$9),JRF!AL55,JRF!E55)))))</f>
        <v/>
      </c>
      <c r="F53" s="69" t="str">
        <f>IF(AND(JRF!F55="",JRF!AV55=""),"",IF(OR(JRF!$A55=Checks!$K$4,JRF!$A55=Checks!$K$5),JRF!F55,IF(AND(JRF!$A55=Checks!$K$7,JRF!Q55=""),JRF!F55,IF(AND(JRF!$A55=Checks!$K$6,JRF!Q55=""),JRF!F55,IF(OR(JRF!$A55=Checks!$K$8,JRF!$A55=Checks!$K$6,JRF!$A55=Checks!$K$7,JRF!$A55=Checks!$K$9),JRF!AV55,JRF!F55)))))</f>
        <v/>
      </c>
      <c r="G53" s="70">
        <f>IF(AND(JRF!B55="",JRF!Q55=""),"",IF(IFERROR(SEARCH("RIR",JRF!A55),0),-JRF!J55,IF(JRF!A55=Checks!$K$10,JRF!J55,IF(JRF!A55=Checks!$K$11,-JRF!J55,IF(JRF!$A55=Checks!$K$4,JRF!J55,IF(JRF!$A55=Checks!$K$5,-JRF!J55,IF(AND(JRF!$A55=Checks!$K$7,JRF!Q55=""),JRF!J55,IF(AND(JRF!$A55=Checks!$K$6,JRF!Q55=""),JRF!J55,IF(OR(JRF!$A55=Checks!$K$8,JRF!$A55=Checks!$K$6,JRF!$A55=Checks!$K$7,JRF!$A55=Checks!$K$9),-HLOOKUP(23,JRF!$13:$314,JRF!AX55,0),HLOOKUP(9,JRF!$13:$314,JRF!AX55,0))))))))))</f>
        <v>0</v>
      </c>
      <c r="H53" s="70">
        <f>IF(AND(JRF!B55="",JRF!Q55=""),"",IF(JRF!$A55=Checks!$K$4,JRF!I55,IF(JRF!$A55=Checks!$K$5,JRF!I55,IF(AND(JRF!$A55=Checks!$K$7,JRF!Q55=""),JRF!I55,IF(AND(JRF!$A55=Checks!$K$6,JRF!Q55=""),JRF!I55,IF(OR(JRF!$A55=Checks!$K$8,JRF!$A55=Checks!$K$6,JRF!$A55=Checks!$K$7,JRF!$A55=Checks!$K$9),HLOOKUP(22,JRF!$13:$314,JRF!AX55,0),HLOOKUP(8,JRF!$13:$314,JRF!AX55,0)))))))</f>
        <v>0</v>
      </c>
      <c r="I53" s="71">
        <f>IF(AND(JRF!B55="",JRF!Q55=""),"",IF(JRF!$A55=Checks!$K$4,JRF!G55,IF(JRF!$A55=Checks!$K$5,JRF!G55,IF(AND(JRF!$A55=Checks!$K$7,JRF!Q55=""),JRF!G55,IF(AND(JRF!$A55=Checks!$K$6,JRF!Q55=""),JRF!G55,IF(OR(JRF!$A55=Checks!$K$8,JRF!$A55=Checks!$K$6,JRF!$A55=Checks!$K$7,JRF!$A55=Checks!$K$9),HLOOKUP(26,JRF!$13:$314,JRF!AX55,0),HLOOKUP(6,JRF!$13:$314,JRF!AX55,0)))))))</f>
        <v>0</v>
      </c>
      <c r="J53" s="72" t="str">
        <f>IF(AND(JRF!AC55="",JRF!AF55=""),"",IF(LEN(JRF!AF55)=0,JRF!AC55,JRF!AF55))</f>
        <v/>
      </c>
      <c r="K53" s="72" t="str">
        <f>IF(JRF!Q55="","",IF(OR(JRF!A55=Checks!$K$4,JRF!A55=Checks!$K$5,JRF!A55=Checks!$K$6),"",IF(JRF!A55=Checks!$K$9,JRF!$B55,IF(OR(JRF!A55=Checks!$K$10,JRF!A55=Checks!$K$11),JRF!Q55,IF(AND(JRF!Q55=JRF!B55,OR(C53=IFERROR(VLOOKUP(C53,Checks!$BY:$BY,1,0),0),C254=IFERROR(VLOOKUP(C254,Checks!$BY:$BY,1,0),0))),A53,IF(JRF!Q55=JRF!B55,"",JRF!B55))))))</f>
        <v/>
      </c>
      <c r="L53" s="200" t="str">
        <f>IF(OR(JRF!X55="",JRF!Z55=""),"",IF(JRF!X55=JRF!Z55,"",'Journal Template'!M53/'Journal Template'!G53))</f>
        <v/>
      </c>
      <c r="M53" s="73" t="str">
        <f>IF(OR(JRF!X55="",JRF!Z55=""),"",IF(JRF!X55=JRF!Z55,"",-JRF!Y55))</f>
        <v/>
      </c>
      <c r="N53" s="72"/>
      <c r="O53" s="69" t="str">
        <f>IF(OR(JRF!X55="",JRF!Z55=""),"ENDBS",IF(JRF!X55=JRF!Z55,"ENDBS",""))</f>
        <v>ENDBS</v>
      </c>
      <c r="P53" s="69"/>
      <c r="AE53" s="43" t="s">
        <v>72</v>
      </c>
      <c r="AF53" s="43" t="s">
        <v>70</v>
      </c>
      <c r="AG53" s="43" t="s">
        <v>178</v>
      </c>
      <c r="AH53" s="68" t="s">
        <v>70</v>
      </c>
      <c r="AI53" s="44">
        <v>-130.30000000000001</v>
      </c>
      <c r="AJ53" s="43" t="s">
        <v>179</v>
      </c>
      <c r="AK53" s="43" t="s">
        <v>184</v>
      </c>
      <c r="AL53" s="44" t="s">
        <v>178</v>
      </c>
      <c r="AM53" s="43" t="s">
        <v>185</v>
      </c>
      <c r="AN53" s="43" t="s">
        <v>182</v>
      </c>
      <c r="AO53" s="43" t="s">
        <v>182</v>
      </c>
      <c r="AP53" s="43" t="s">
        <v>186</v>
      </c>
      <c r="AQ53" s="43" t="s">
        <v>183</v>
      </c>
      <c r="AR53" s="43" t="e">
        <v>#VALUE!</v>
      </c>
      <c r="AS53" s="43" t="s">
        <v>72</v>
      </c>
      <c r="AT53" s="44"/>
      <c r="AU53" s="44"/>
      <c r="AV53" s="44"/>
      <c r="AW53" s="44"/>
      <c r="AX53" s="44"/>
    </row>
    <row r="54" spans="1:50">
      <c r="A54" s="69">
        <f>IF(AND(JRF!B56="",JRF!Q56=""),"#REF!",IF(JRF!$A56=Checks!$K$4,JRF!B56,IF(JRF!$A56=Checks!$K$5,JRF!B56,IF(AND(JRF!$A56=Checks!$K$7,JRF!$Q56=""),JRF!B56,IF(AND(JRF!$A56=Checks!$K$6,JRF!$Q56=""),JRF!$B56,IF(OR(JRF!$A56=Checks!$K$8,JRF!$A56=Checks!$K$6,JRF!$A56=Checks!$K$7,JRF!$A56=Checks!$K$9),HLOOKUP(16,JRF!$13:$314,JRF!AX56,0),HLOOKUP(3,JRF!$13:$314,JRF!AX56,0)))))))</f>
        <v>0</v>
      </c>
      <c r="B54" s="69" t="str">
        <f>IF(AND(JRF!B56="",JRF!Q56=""),"",IF(ISTEXT($A$13),"ACTUAL","-"))</f>
        <v>-</v>
      </c>
      <c r="C54" s="74">
        <f>IF(AND(JRF!B56="",JRF!Q56=""),"",IF(JRF!$A56=Checks!$K$4,JRF!D56,IF(JRF!$A56=Checks!$K$5,JRF!D56,IF(AND(JRF!$A56=Checks!$K$7,JRF!Q56=""),JRF!D56,IF(AND(JRF!$A56=Checks!$K$6,JRF!Q56=""),JRF!D56,IF(OR(JRF!$A56=Checks!$K$8,JRF!$A56=Checks!$K$6,JRF!$A56=Checks!$K$7,JRF!$A56=Checks!$K$9),HLOOKUP(17,JRF!$13:$314,JRF!AX56,0),HLOOKUP(5,JRF!$13:$314,JRF!AX56,0)))))))</f>
        <v>0</v>
      </c>
      <c r="D54" s="69">
        <f>IF(AND(JRF!B56="",JRF!Q56=""),"",IF(JRF!$A56=Checks!$K$4,JRF!C56,IF(JRF!$A56=Checks!$K$5,JRF!C56,IF(AND(JRF!$A56=Checks!$K$7,JRF!Q56=""),JRF!C56,IF(AND(JRF!$A56=Checks!$K$6,JRF!Q56=""),JRF!C56,IF(OR(JRF!$A56=Checks!$K$8,JRF!$A56=Checks!$K$6,JRF!$A56=Checks!$K$7,JRF!$A56=Checks!$K$9),HLOOKUP(18,JRF!$13:$314,JRF!AX56,0),HLOOKUP(4,JRF!$13:$314,JRF!AX56,0)))))))</f>
        <v>0</v>
      </c>
      <c r="E54" s="69" t="str">
        <f>IF(AND(JRF!E56="",JRF!AL56=""),"",IF(OR(JRF!$A56=Checks!$K$4,JRF!$A56=Checks!$K$5),JRF!E56,IF(AND(JRF!$A56=Checks!$K$7,JRF!Q56=""),JRF!E56,IF(AND(JRF!$A56=Checks!$K$6,JRF!Q56=""),JRF!E56,IF(OR(JRF!$A56=Checks!$K$8,JRF!$A56=Checks!$K$6,JRF!$A56=Checks!$K$7,JRF!$A56=Checks!$K$9),JRF!AL56,JRF!E56)))))</f>
        <v/>
      </c>
      <c r="F54" s="69" t="str">
        <f>IF(AND(JRF!F56="",JRF!AV56=""),"",IF(OR(JRF!$A56=Checks!$K$4,JRF!$A56=Checks!$K$5),JRF!F56,IF(AND(JRF!$A56=Checks!$K$7,JRF!Q56=""),JRF!F56,IF(AND(JRF!$A56=Checks!$K$6,JRF!Q56=""),JRF!F56,IF(OR(JRF!$A56=Checks!$K$8,JRF!$A56=Checks!$K$6,JRF!$A56=Checks!$K$7,JRF!$A56=Checks!$K$9),JRF!AV56,JRF!F56)))))</f>
        <v/>
      </c>
      <c r="G54" s="70">
        <f>IF(AND(JRF!B56="",JRF!Q56=""),"",IF(IFERROR(SEARCH("RIR",JRF!A56),0),-JRF!J56,IF(JRF!A56=Checks!$K$10,JRF!J56,IF(JRF!A56=Checks!$K$11,-JRF!J56,IF(JRF!$A56=Checks!$K$4,JRF!J56,IF(JRF!$A56=Checks!$K$5,-JRF!J56,IF(AND(JRF!$A56=Checks!$K$7,JRF!Q56=""),JRF!J56,IF(AND(JRF!$A56=Checks!$K$6,JRF!Q56=""),JRF!J56,IF(OR(JRF!$A56=Checks!$K$8,JRF!$A56=Checks!$K$6,JRF!$A56=Checks!$K$7,JRF!$A56=Checks!$K$9),-HLOOKUP(23,JRF!$13:$314,JRF!AX56,0),HLOOKUP(9,JRF!$13:$314,JRF!AX56,0))))))))))</f>
        <v>0</v>
      </c>
      <c r="H54" s="70">
        <f>IF(AND(JRF!B56="",JRF!Q56=""),"",IF(JRF!$A56=Checks!$K$4,JRF!I56,IF(JRF!$A56=Checks!$K$5,JRF!I56,IF(AND(JRF!$A56=Checks!$K$7,JRF!Q56=""),JRF!I56,IF(AND(JRF!$A56=Checks!$K$6,JRF!Q56=""),JRF!I56,IF(OR(JRF!$A56=Checks!$K$8,JRF!$A56=Checks!$K$6,JRF!$A56=Checks!$K$7,JRF!$A56=Checks!$K$9),HLOOKUP(22,JRF!$13:$314,JRF!AX56,0),HLOOKUP(8,JRF!$13:$314,JRF!AX56,0)))))))</f>
        <v>0</v>
      </c>
      <c r="I54" s="71">
        <f>IF(AND(JRF!B56="",JRF!Q56=""),"",IF(JRF!$A56=Checks!$K$4,JRF!G56,IF(JRF!$A56=Checks!$K$5,JRF!G56,IF(AND(JRF!$A56=Checks!$K$7,JRF!Q56=""),JRF!G56,IF(AND(JRF!$A56=Checks!$K$6,JRF!Q56=""),JRF!G56,IF(OR(JRF!$A56=Checks!$K$8,JRF!$A56=Checks!$K$6,JRF!$A56=Checks!$K$7,JRF!$A56=Checks!$K$9),HLOOKUP(26,JRF!$13:$314,JRF!AX56,0),HLOOKUP(6,JRF!$13:$314,JRF!AX56,0)))))))</f>
        <v>0</v>
      </c>
      <c r="J54" s="72" t="str">
        <f>IF(AND(JRF!AC56="",JRF!AF56=""),"",IF(LEN(JRF!AF56)=0,JRF!AC56,JRF!AF56))</f>
        <v/>
      </c>
      <c r="K54" s="72" t="str">
        <f>IF(JRF!Q56="","",IF(OR(JRF!A56=Checks!$K$4,JRF!A56=Checks!$K$5,JRF!A56=Checks!$K$6),"",IF(JRF!A56=Checks!$K$9,JRF!$B56,IF(OR(JRF!A56=Checks!$K$10,JRF!A56=Checks!$K$11),JRF!Q56,IF(AND(JRF!Q56=JRF!B56,OR(C54=IFERROR(VLOOKUP(C54,Checks!$BY:$BY,1,0),0),C255=IFERROR(VLOOKUP(C255,Checks!$BY:$BY,1,0),0))),A54,IF(JRF!Q56=JRF!B56,"",JRF!B56))))))</f>
        <v/>
      </c>
      <c r="L54" s="200" t="str">
        <f>IF(OR(JRF!X56="",JRF!Z56=""),"",IF(JRF!X56=JRF!Z56,"",'Journal Template'!M54/'Journal Template'!G54))</f>
        <v/>
      </c>
      <c r="M54" s="73" t="str">
        <f>IF(OR(JRF!X56="",JRF!Z56=""),"",IF(JRF!X56=JRF!Z56,"",-JRF!Y56))</f>
        <v/>
      </c>
      <c r="N54" s="72"/>
      <c r="O54" s="69" t="str">
        <f>IF(OR(JRF!X56="",JRF!Z56=""),"ENDBS",IF(JRF!X56=JRF!Z56,"ENDBS",""))</f>
        <v>ENDBS</v>
      </c>
      <c r="P54" s="69"/>
      <c r="AE54" s="43" t="s">
        <v>72</v>
      </c>
      <c r="AF54" s="43" t="s">
        <v>70</v>
      </c>
      <c r="AG54" s="43" t="s">
        <v>178</v>
      </c>
      <c r="AH54" s="68" t="s">
        <v>70</v>
      </c>
      <c r="AI54" s="44">
        <v>-130.30000000000001</v>
      </c>
      <c r="AJ54" s="43" t="s">
        <v>179</v>
      </c>
      <c r="AK54" s="43" t="s">
        <v>184</v>
      </c>
      <c r="AL54" s="44" t="s">
        <v>178</v>
      </c>
      <c r="AM54" s="43" t="s">
        <v>185</v>
      </c>
      <c r="AN54" s="43" t="s">
        <v>182</v>
      </c>
      <c r="AO54" s="43" t="s">
        <v>182</v>
      </c>
      <c r="AP54" s="43" t="s">
        <v>186</v>
      </c>
      <c r="AQ54" s="43" t="s">
        <v>183</v>
      </c>
      <c r="AR54" s="43" t="e">
        <v>#VALUE!</v>
      </c>
      <c r="AS54" s="43" t="s">
        <v>72</v>
      </c>
      <c r="AT54" s="44"/>
      <c r="AU54" s="44"/>
      <c r="AV54" s="44"/>
      <c r="AW54" s="44"/>
      <c r="AX54" s="44"/>
    </row>
    <row r="55" spans="1:50">
      <c r="A55" s="69">
        <f>IF(AND(JRF!B57="",JRF!Q57=""),"#REF!",IF(JRF!$A57=Checks!$K$4,JRF!B57,IF(JRF!$A57=Checks!$K$5,JRF!B57,IF(AND(JRF!$A57=Checks!$K$7,JRF!$Q57=""),JRF!B57,IF(AND(JRF!$A57=Checks!$K$6,JRF!$Q57=""),JRF!$B57,IF(OR(JRF!$A57=Checks!$K$8,JRF!$A57=Checks!$K$6,JRF!$A57=Checks!$K$7,JRF!$A57=Checks!$K$9),HLOOKUP(16,JRF!$13:$314,JRF!AX57,0),HLOOKUP(3,JRF!$13:$314,JRF!AX57,0)))))))</f>
        <v>0</v>
      </c>
      <c r="B55" s="69" t="str">
        <f>IF(AND(JRF!B57="",JRF!Q57=""),"",IF(ISTEXT($A$13),"ACTUAL","-"))</f>
        <v>-</v>
      </c>
      <c r="C55" s="74">
        <f>IF(AND(JRF!B57="",JRF!Q57=""),"",IF(JRF!$A57=Checks!$K$4,JRF!D57,IF(JRF!$A57=Checks!$K$5,JRF!D57,IF(AND(JRF!$A57=Checks!$K$7,JRF!Q57=""),JRF!D57,IF(AND(JRF!$A57=Checks!$K$6,JRF!Q57=""),JRF!D57,IF(OR(JRF!$A57=Checks!$K$8,JRF!$A57=Checks!$K$6,JRF!$A57=Checks!$K$7,JRF!$A57=Checks!$K$9),HLOOKUP(17,JRF!$13:$314,JRF!AX57,0),HLOOKUP(5,JRF!$13:$314,JRF!AX57,0)))))))</f>
        <v>0</v>
      </c>
      <c r="D55" s="69">
        <f>IF(AND(JRF!B57="",JRF!Q57=""),"",IF(JRF!$A57=Checks!$K$4,JRF!C57,IF(JRF!$A57=Checks!$K$5,JRF!C57,IF(AND(JRF!$A57=Checks!$K$7,JRF!Q57=""),JRF!C57,IF(AND(JRF!$A57=Checks!$K$6,JRF!Q57=""),JRF!C57,IF(OR(JRF!$A57=Checks!$K$8,JRF!$A57=Checks!$K$6,JRF!$A57=Checks!$K$7,JRF!$A57=Checks!$K$9),HLOOKUP(18,JRF!$13:$314,JRF!AX57,0),HLOOKUP(4,JRF!$13:$314,JRF!AX57,0)))))))</f>
        <v>0</v>
      </c>
      <c r="E55" s="69" t="str">
        <f>IF(AND(JRF!E57="",JRF!AL57=""),"",IF(OR(JRF!$A57=Checks!$K$4,JRF!$A57=Checks!$K$5),JRF!E57,IF(AND(JRF!$A57=Checks!$K$7,JRF!Q57=""),JRF!E57,IF(AND(JRF!$A57=Checks!$K$6,JRF!Q57=""),JRF!E57,IF(OR(JRF!$A57=Checks!$K$8,JRF!$A57=Checks!$K$6,JRF!$A57=Checks!$K$7,JRF!$A57=Checks!$K$9),JRF!AL57,JRF!E57)))))</f>
        <v/>
      </c>
      <c r="F55" s="69" t="str">
        <f>IF(AND(JRF!F57="",JRF!AV57=""),"",IF(OR(JRF!$A57=Checks!$K$4,JRF!$A57=Checks!$K$5),JRF!F57,IF(AND(JRF!$A57=Checks!$K$7,JRF!Q57=""),JRF!F57,IF(AND(JRF!$A57=Checks!$K$6,JRF!Q57=""),JRF!F57,IF(OR(JRF!$A57=Checks!$K$8,JRF!$A57=Checks!$K$6,JRF!$A57=Checks!$K$7,JRF!$A57=Checks!$K$9),JRF!AV57,JRF!F57)))))</f>
        <v/>
      </c>
      <c r="G55" s="70">
        <f>IF(AND(JRF!B57="",JRF!Q57=""),"",IF(IFERROR(SEARCH("RIR",JRF!A57),0),-JRF!J57,IF(JRF!A57=Checks!$K$10,JRF!J57,IF(JRF!A57=Checks!$K$11,-JRF!J57,IF(JRF!$A57=Checks!$K$4,JRF!J57,IF(JRF!$A57=Checks!$K$5,-JRF!J57,IF(AND(JRF!$A57=Checks!$K$7,JRF!Q57=""),JRF!J57,IF(AND(JRF!$A57=Checks!$K$6,JRF!Q57=""),JRF!J57,IF(OR(JRF!$A57=Checks!$K$8,JRF!$A57=Checks!$K$6,JRF!$A57=Checks!$K$7,JRF!$A57=Checks!$K$9),-HLOOKUP(23,JRF!$13:$314,JRF!AX57,0),HLOOKUP(9,JRF!$13:$314,JRF!AX57,0))))))))))</f>
        <v>0</v>
      </c>
      <c r="H55" s="70">
        <f>IF(AND(JRF!B57="",JRF!Q57=""),"",IF(JRF!$A57=Checks!$K$4,JRF!I57,IF(JRF!$A57=Checks!$K$5,JRF!I57,IF(AND(JRF!$A57=Checks!$K$7,JRF!Q57=""),JRF!I57,IF(AND(JRF!$A57=Checks!$K$6,JRF!Q57=""),JRF!I57,IF(OR(JRF!$A57=Checks!$K$8,JRF!$A57=Checks!$K$6,JRF!$A57=Checks!$K$7,JRF!$A57=Checks!$K$9),HLOOKUP(22,JRF!$13:$314,JRF!AX57,0),HLOOKUP(8,JRF!$13:$314,JRF!AX57,0)))))))</f>
        <v>0</v>
      </c>
      <c r="I55" s="71">
        <f>IF(AND(JRF!B57="",JRF!Q57=""),"",IF(JRF!$A57=Checks!$K$4,JRF!G57,IF(JRF!$A57=Checks!$K$5,JRF!G57,IF(AND(JRF!$A57=Checks!$K$7,JRF!Q57=""),JRF!G57,IF(AND(JRF!$A57=Checks!$K$6,JRF!Q57=""),JRF!G57,IF(OR(JRF!$A57=Checks!$K$8,JRF!$A57=Checks!$K$6,JRF!$A57=Checks!$K$7,JRF!$A57=Checks!$K$9),HLOOKUP(26,JRF!$13:$314,JRF!AX57,0),HLOOKUP(6,JRF!$13:$314,JRF!AX57,0)))))))</f>
        <v>0</v>
      </c>
      <c r="J55" s="72" t="str">
        <f>IF(AND(JRF!AC57="",JRF!AF57=""),"",IF(LEN(JRF!AF57)=0,JRF!AC57,JRF!AF57))</f>
        <v/>
      </c>
      <c r="K55" s="72" t="str">
        <f>IF(JRF!Q57="","",IF(OR(JRF!A57=Checks!$K$4,JRF!A57=Checks!$K$5,JRF!A57=Checks!$K$6),"",IF(JRF!A57=Checks!$K$9,JRF!$B57,IF(OR(JRF!A57=Checks!$K$10,JRF!A57=Checks!$K$11),JRF!Q57,IF(AND(JRF!Q57=JRF!B57,OR(C55=IFERROR(VLOOKUP(C55,Checks!$BY:$BY,1,0),0),C256=IFERROR(VLOOKUP(C256,Checks!$BY:$BY,1,0),0))),A55,IF(JRF!Q57=JRF!B57,"",JRF!B57))))))</f>
        <v/>
      </c>
      <c r="L55" s="200" t="str">
        <f>IF(OR(JRF!X57="",JRF!Z57=""),"",IF(JRF!X57=JRF!Z57,"",'Journal Template'!M55/'Journal Template'!G55))</f>
        <v/>
      </c>
      <c r="M55" s="73" t="str">
        <f>IF(OR(JRF!X57="",JRF!Z57=""),"",IF(JRF!X57=JRF!Z57,"",-JRF!Y57))</f>
        <v/>
      </c>
      <c r="N55" s="72"/>
      <c r="O55" s="69" t="str">
        <f>IF(OR(JRF!X57="",JRF!Z57=""),"ENDBS",IF(JRF!X57=JRF!Z57,"ENDBS",""))</f>
        <v>ENDBS</v>
      </c>
      <c r="P55" s="69"/>
      <c r="AE55" s="43" t="s">
        <v>72</v>
      </c>
      <c r="AF55" s="43" t="s">
        <v>70</v>
      </c>
      <c r="AG55" s="43" t="s">
        <v>178</v>
      </c>
      <c r="AH55" s="68" t="s">
        <v>70</v>
      </c>
      <c r="AI55" s="44">
        <v>-130.30000000000001</v>
      </c>
      <c r="AJ55" s="43" t="s">
        <v>179</v>
      </c>
      <c r="AK55" s="43" t="s">
        <v>184</v>
      </c>
      <c r="AL55" s="44" t="s">
        <v>178</v>
      </c>
      <c r="AM55" s="43" t="s">
        <v>185</v>
      </c>
      <c r="AN55" s="43" t="s">
        <v>182</v>
      </c>
      <c r="AO55" s="43" t="s">
        <v>182</v>
      </c>
      <c r="AP55" s="43" t="s">
        <v>186</v>
      </c>
      <c r="AQ55" s="43" t="s">
        <v>183</v>
      </c>
      <c r="AR55" s="43" t="e">
        <v>#VALUE!</v>
      </c>
      <c r="AS55" s="43" t="s">
        <v>72</v>
      </c>
      <c r="AT55" s="44"/>
      <c r="AU55" s="44"/>
      <c r="AV55" s="44"/>
      <c r="AW55" s="44"/>
      <c r="AX55" s="44"/>
    </row>
    <row r="56" spans="1:50">
      <c r="A56" s="69">
        <f>IF(AND(JRF!B58="",JRF!Q58=""),"#REF!",IF(JRF!$A58=Checks!$K$4,JRF!B58,IF(JRF!$A58=Checks!$K$5,JRF!B58,IF(AND(JRF!$A58=Checks!$K$7,JRF!$Q58=""),JRF!B58,IF(AND(JRF!$A58=Checks!$K$6,JRF!$Q58=""),JRF!$B58,IF(OR(JRF!$A58=Checks!$K$8,JRF!$A58=Checks!$K$6,JRF!$A58=Checks!$K$7,JRF!$A58=Checks!$K$9),HLOOKUP(16,JRF!$13:$314,JRF!AX58,0),HLOOKUP(3,JRF!$13:$314,JRF!AX58,0)))))))</f>
        <v>0</v>
      </c>
      <c r="B56" s="69" t="str">
        <f>IF(AND(JRF!B58="",JRF!Q58=""),"",IF(ISTEXT($A$13),"ACTUAL","-"))</f>
        <v>-</v>
      </c>
      <c r="C56" s="74">
        <f>IF(AND(JRF!B58="",JRF!Q58=""),"",IF(JRF!$A58=Checks!$K$4,JRF!D58,IF(JRF!$A58=Checks!$K$5,JRF!D58,IF(AND(JRF!$A58=Checks!$K$7,JRF!Q58=""),JRF!D58,IF(AND(JRF!$A58=Checks!$K$6,JRF!Q58=""),JRF!D58,IF(OR(JRF!$A58=Checks!$K$8,JRF!$A58=Checks!$K$6,JRF!$A58=Checks!$K$7,JRF!$A58=Checks!$K$9),HLOOKUP(17,JRF!$13:$314,JRF!AX58,0),HLOOKUP(5,JRF!$13:$314,JRF!AX58,0)))))))</f>
        <v>0</v>
      </c>
      <c r="D56" s="69">
        <f>IF(AND(JRF!B58="",JRF!Q58=""),"",IF(JRF!$A58=Checks!$K$4,JRF!C58,IF(JRF!$A58=Checks!$K$5,JRF!C58,IF(AND(JRF!$A58=Checks!$K$7,JRF!Q58=""),JRF!C58,IF(AND(JRF!$A58=Checks!$K$6,JRF!Q58=""),JRF!C58,IF(OR(JRF!$A58=Checks!$K$8,JRF!$A58=Checks!$K$6,JRF!$A58=Checks!$K$7,JRF!$A58=Checks!$K$9),HLOOKUP(18,JRF!$13:$314,JRF!AX58,0),HLOOKUP(4,JRF!$13:$314,JRF!AX58,0)))))))</f>
        <v>0</v>
      </c>
      <c r="E56" s="69" t="str">
        <f>IF(AND(JRF!E58="",JRF!AL58=""),"",IF(OR(JRF!$A58=Checks!$K$4,JRF!$A58=Checks!$K$5),JRF!E58,IF(AND(JRF!$A58=Checks!$K$7,JRF!Q58=""),JRF!E58,IF(AND(JRF!$A58=Checks!$K$6,JRF!Q58=""),JRF!E58,IF(OR(JRF!$A58=Checks!$K$8,JRF!$A58=Checks!$K$6,JRF!$A58=Checks!$K$7,JRF!$A58=Checks!$K$9),JRF!AL58,JRF!E58)))))</f>
        <v/>
      </c>
      <c r="F56" s="69" t="str">
        <f>IF(AND(JRF!F58="",JRF!AV58=""),"",IF(OR(JRF!$A58=Checks!$K$4,JRF!$A58=Checks!$K$5),JRF!F58,IF(AND(JRF!$A58=Checks!$K$7,JRF!Q58=""),JRF!F58,IF(AND(JRF!$A58=Checks!$K$6,JRF!Q58=""),JRF!F58,IF(OR(JRF!$A58=Checks!$K$8,JRF!$A58=Checks!$K$6,JRF!$A58=Checks!$K$7,JRF!$A58=Checks!$K$9),JRF!AV58,JRF!F58)))))</f>
        <v/>
      </c>
      <c r="G56" s="70">
        <f>IF(AND(JRF!B58="",JRF!Q58=""),"",IF(IFERROR(SEARCH("RIR",JRF!A58),0),-JRF!J58,IF(JRF!A58=Checks!$K$10,JRF!J58,IF(JRF!A58=Checks!$K$11,-JRF!J58,IF(JRF!$A58=Checks!$K$4,JRF!J58,IF(JRF!$A58=Checks!$K$5,-JRF!J58,IF(AND(JRF!$A58=Checks!$K$7,JRF!Q58=""),JRF!J58,IF(AND(JRF!$A58=Checks!$K$6,JRF!Q58=""),JRF!J58,IF(OR(JRF!$A58=Checks!$K$8,JRF!$A58=Checks!$K$6,JRF!$A58=Checks!$K$7,JRF!$A58=Checks!$K$9),-HLOOKUP(23,JRF!$13:$314,JRF!AX58,0),HLOOKUP(9,JRF!$13:$314,JRF!AX58,0))))))))))</f>
        <v>0</v>
      </c>
      <c r="H56" s="70">
        <f>IF(AND(JRF!B58="",JRF!Q58=""),"",IF(JRF!$A58=Checks!$K$4,JRF!I58,IF(JRF!$A58=Checks!$K$5,JRF!I58,IF(AND(JRF!$A58=Checks!$K$7,JRF!Q58=""),JRF!I58,IF(AND(JRF!$A58=Checks!$K$6,JRF!Q58=""),JRF!I58,IF(OR(JRF!$A58=Checks!$K$8,JRF!$A58=Checks!$K$6,JRF!$A58=Checks!$K$7,JRF!$A58=Checks!$K$9),HLOOKUP(22,JRF!$13:$314,JRF!AX58,0),HLOOKUP(8,JRF!$13:$314,JRF!AX58,0)))))))</f>
        <v>0</v>
      </c>
      <c r="I56" s="71">
        <f>IF(AND(JRF!B58="",JRF!Q58=""),"",IF(JRF!$A58=Checks!$K$4,JRF!G58,IF(JRF!$A58=Checks!$K$5,JRF!G58,IF(AND(JRF!$A58=Checks!$K$7,JRF!Q58=""),JRF!G58,IF(AND(JRF!$A58=Checks!$K$6,JRF!Q58=""),JRF!G58,IF(OR(JRF!$A58=Checks!$K$8,JRF!$A58=Checks!$K$6,JRF!$A58=Checks!$K$7,JRF!$A58=Checks!$K$9),HLOOKUP(26,JRF!$13:$314,JRF!AX58,0),HLOOKUP(6,JRF!$13:$314,JRF!AX58,0)))))))</f>
        <v>0</v>
      </c>
      <c r="J56" s="72" t="str">
        <f>IF(AND(JRF!AC58="",JRF!AF58=""),"",IF(LEN(JRF!AF58)=0,JRF!AC58,JRF!AF58))</f>
        <v/>
      </c>
      <c r="K56" s="72" t="str">
        <f>IF(JRF!Q58="","",IF(OR(JRF!A58=Checks!$K$4,JRF!A58=Checks!$K$5,JRF!A58=Checks!$K$6),"",IF(JRF!A58=Checks!$K$9,JRF!$B58,IF(OR(JRF!A58=Checks!$K$10,JRF!A58=Checks!$K$11),JRF!Q58,IF(AND(JRF!Q58=JRF!B58,OR(C56=IFERROR(VLOOKUP(C56,Checks!$BY:$BY,1,0),0),C257=IFERROR(VLOOKUP(C257,Checks!$BY:$BY,1,0),0))),A56,IF(JRF!Q58=JRF!B58,"",JRF!B58))))))</f>
        <v/>
      </c>
      <c r="L56" s="200" t="str">
        <f>IF(OR(JRF!X58="",JRF!Z58=""),"",IF(JRF!X58=JRF!Z58,"",'Journal Template'!M56/'Journal Template'!G56))</f>
        <v/>
      </c>
      <c r="M56" s="73" t="str">
        <f>IF(OR(JRF!X58="",JRF!Z58=""),"",IF(JRF!X58=JRF!Z58,"",-JRF!Y58))</f>
        <v/>
      </c>
      <c r="N56" s="72"/>
      <c r="O56" s="69" t="str">
        <f>IF(OR(JRF!X58="",JRF!Z58=""),"ENDBS",IF(JRF!X58=JRF!Z58,"ENDBS",""))</f>
        <v>ENDBS</v>
      </c>
      <c r="P56" s="69"/>
      <c r="AE56" s="43" t="s">
        <v>72</v>
      </c>
      <c r="AF56" s="43" t="s">
        <v>70</v>
      </c>
      <c r="AG56" s="43" t="s">
        <v>178</v>
      </c>
      <c r="AH56" s="68" t="s">
        <v>70</v>
      </c>
      <c r="AI56" s="44">
        <v>-130.30000000000001</v>
      </c>
      <c r="AJ56" s="43" t="s">
        <v>179</v>
      </c>
      <c r="AK56" s="43" t="s">
        <v>184</v>
      </c>
      <c r="AL56" s="44" t="s">
        <v>178</v>
      </c>
      <c r="AM56" s="43" t="s">
        <v>185</v>
      </c>
      <c r="AN56" s="43" t="s">
        <v>182</v>
      </c>
      <c r="AO56" s="43" t="s">
        <v>182</v>
      </c>
      <c r="AP56" s="43" t="s">
        <v>186</v>
      </c>
      <c r="AQ56" s="43" t="s">
        <v>183</v>
      </c>
      <c r="AR56" s="43" t="e">
        <v>#VALUE!</v>
      </c>
      <c r="AS56" s="43" t="s">
        <v>72</v>
      </c>
      <c r="AT56" s="44"/>
      <c r="AU56" s="44"/>
      <c r="AV56" s="44"/>
      <c r="AW56" s="44"/>
      <c r="AX56" s="44"/>
    </row>
    <row r="57" spans="1:50">
      <c r="A57" s="69" t="str">
        <f>IF(AND(JRF!B59="",JRF!Q59=""),"#REF!",IF(JRF!$A59=Checks!$K$4,JRF!B59,IF(JRF!$A59=Checks!$K$5,JRF!B59,IF(AND(JRF!$A59=Checks!$K$7,JRF!$Q59=""),JRF!B59,IF(AND(JRF!$A59=Checks!$K$6,JRF!$Q59=""),JRF!$B59,IF(OR(JRF!$A59=Checks!$K$8,JRF!$A59=Checks!$K$6,JRF!$A59=Checks!$K$7,JRF!$A59=Checks!$K$9),HLOOKUP(16,JRF!$13:$314,JRF!AX59,0),HLOOKUP(3,JRF!$13:$314,JRF!AX59,0)))))))</f>
        <v>#REF!</v>
      </c>
      <c r="B57" s="69" t="str">
        <f>IF(AND(JRF!B59="",JRF!Q59=""),"",IF(ISTEXT($A$13),"ACTUAL","-"))</f>
        <v/>
      </c>
      <c r="C57" s="74" t="str">
        <f>IF(AND(JRF!B59="",JRF!Q59=""),"",IF(JRF!$A59=Checks!$K$4,JRF!D59,IF(JRF!$A59=Checks!$K$5,JRF!D59,IF(AND(JRF!$A59=Checks!$K$7,JRF!Q59=""),JRF!D59,IF(AND(JRF!$A59=Checks!$K$6,JRF!Q59=""),JRF!D59,IF(OR(JRF!$A59=Checks!$K$8,JRF!$A59=Checks!$K$6,JRF!$A59=Checks!$K$7,JRF!$A59=Checks!$K$9),HLOOKUP(17,JRF!$13:$314,JRF!AX59,0),HLOOKUP(5,JRF!$13:$314,JRF!AX59,0)))))))</f>
        <v/>
      </c>
      <c r="D57" s="69" t="str">
        <f>IF(AND(JRF!B59="",JRF!Q59=""),"",IF(JRF!$A59=Checks!$K$4,JRF!C59,IF(JRF!$A59=Checks!$K$5,JRF!C59,IF(AND(JRF!$A59=Checks!$K$7,JRF!Q59=""),JRF!C59,IF(AND(JRF!$A59=Checks!$K$6,JRF!Q59=""),JRF!C59,IF(OR(JRF!$A59=Checks!$K$8,JRF!$A59=Checks!$K$6,JRF!$A59=Checks!$K$7,JRF!$A59=Checks!$K$9),HLOOKUP(18,JRF!$13:$314,JRF!AX59,0),HLOOKUP(4,JRF!$13:$314,JRF!AX59,0)))))))</f>
        <v/>
      </c>
      <c r="E57" s="69" t="str">
        <f>IF(AND(JRF!E59="",JRF!AL59=""),"",IF(OR(JRF!$A59=Checks!$K$4,JRF!$A59=Checks!$K$5),JRF!E59,IF(AND(JRF!$A59=Checks!$K$7,JRF!Q59=""),JRF!E59,IF(AND(JRF!$A59=Checks!$K$6,JRF!Q59=""),JRF!E59,IF(OR(JRF!$A59=Checks!$K$8,JRF!$A59=Checks!$K$6,JRF!$A59=Checks!$K$7,JRF!$A59=Checks!$K$9),JRF!AL59,JRF!E59)))))</f>
        <v/>
      </c>
      <c r="F57" s="69" t="str">
        <f>IF(AND(JRF!F59="",JRF!AV59=""),"",IF(OR(JRF!$A59=Checks!$K$4,JRF!$A59=Checks!$K$5),JRF!F59,IF(AND(JRF!$A59=Checks!$K$7,JRF!Q59=""),JRF!F59,IF(AND(JRF!$A59=Checks!$K$6,JRF!Q59=""),JRF!F59,IF(OR(JRF!$A59=Checks!$K$8,JRF!$A59=Checks!$K$6,JRF!$A59=Checks!$K$7,JRF!$A59=Checks!$K$9),JRF!AV59,JRF!F59)))))</f>
        <v/>
      </c>
      <c r="G57" s="70" t="str">
        <f>IF(AND(JRF!B59="",JRF!Q59=""),"",IF(IFERROR(SEARCH("RIR",JRF!A59),0),-JRF!J59,IF(JRF!A59=Checks!$K$10,JRF!J59,IF(JRF!A59=Checks!$K$11,-JRF!J59,IF(JRF!$A59=Checks!$K$4,JRF!J59,IF(JRF!$A59=Checks!$K$5,-JRF!J59,IF(AND(JRF!$A59=Checks!$K$7,JRF!Q59=""),JRF!J59,IF(AND(JRF!$A59=Checks!$K$6,JRF!Q59=""),JRF!J59,IF(OR(JRF!$A59=Checks!$K$8,JRF!$A59=Checks!$K$6,JRF!$A59=Checks!$K$7,JRF!$A59=Checks!$K$9),-HLOOKUP(23,JRF!$13:$314,JRF!AX59,0),HLOOKUP(9,JRF!$13:$314,JRF!AX59,0))))))))))</f>
        <v/>
      </c>
      <c r="H57" s="70" t="str">
        <f>IF(AND(JRF!B59="",JRF!Q59=""),"",IF(JRF!$A59=Checks!$K$4,JRF!I59,IF(JRF!$A59=Checks!$K$5,JRF!I59,IF(AND(JRF!$A59=Checks!$K$7,JRF!Q59=""),JRF!I59,IF(AND(JRF!$A59=Checks!$K$6,JRF!Q59=""),JRF!I59,IF(OR(JRF!$A59=Checks!$K$8,JRF!$A59=Checks!$K$6,JRF!$A59=Checks!$K$7,JRF!$A59=Checks!$K$9),HLOOKUP(22,JRF!$13:$314,JRF!AX59,0),HLOOKUP(8,JRF!$13:$314,JRF!AX59,0)))))))</f>
        <v/>
      </c>
      <c r="I57" s="71" t="str">
        <f>IF(AND(JRF!B59="",JRF!Q59=""),"",IF(JRF!$A59=Checks!$K$4,JRF!G59,IF(JRF!$A59=Checks!$K$5,JRF!G59,IF(AND(JRF!$A59=Checks!$K$7,JRF!Q59=""),JRF!G59,IF(AND(JRF!$A59=Checks!$K$6,JRF!Q59=""),JRF!G59,IF(OR(JRF!$A59=Checks!$K$8,JRF!$A59=Checks!$K$6,JRF!$A59=Checks!$K$7,JRF!$A59=Checks!$K$9),HLOOKUP(26,JRF!$13:$314,JRF!AX59,0),HLOOKUP(6,JRF!$13:$314,JRF!AX59,0)))))))</f>
        <v/>
      </c>
      <c r="J57" s="72" t="str">
        <f>IF(AND(JRF!AC59="",JRF!AF59=""),"",IF(LEN(JRF!AF59)=0,JRF!AC59,JRF!AF59))</f>
        <v/>
      </c>
      <c r="K57" s="72" t="str">
        <f>IF(JRF!Q59="","",IF(OR(JRF!A59=Checks!$K$4,JRF!A59=Checks!$K$5,JRF!A59=Checks!$K$6),"",IF(JRF!A59=Checks!$K$9,JRF!$B59,IF(OR(JRF!A59=Checks!$K$10,JRF!A59=Checks!$K$11),JRF!Q59,IF(AND(JRF!Q59=JRF!B59,OR(C57=IFERROR(VLOOKUP(C57,Checks!$BY:$BY,1,0),0),C258=IFERROR(VLOOKUP(C258,Checks!$BY:$BY,1,0),0))),A57,IF(JRF!Q59=JRF!B59,"",JRF!B59))))))</f>
        <v/>
      </c>
      <c r="L57" s="200" t="str">
        <f>IF(OR(JRF!X59="",JRF!Z59=""),"",IF(JRF!X59=JRF!Z59,"",'Journal Template'!M57/'Journal Template'!G57))</f>
        <v/>
      </c>
      <c r="M57" s="73" t="str">
        <f>IF(OR(JRF!X59="",JRF!Z59=""),"",IF(JRF!X59=JRF!Z59,"",-JRF!Y59))</f>
        <v/>
      </c>
      <c r="N57" s="72"/>
      <c r="O57" s="69" t="str">
        <f>IF(OR(JRF!X59="",JRF!Z59=""),"ENDBS",IF(JRF!X59=JRF!Z59,"ENDBS",""))</f>
        <v>ENDBS</v>
      </c>
      <c r="P57" s="69"/>
      <c r="AE57" s="43" t="s">
        <v>72</v>
      </c>
      <c r="AF57" s="43" t="s">
        <v>70</v>
      </c>
      <c r="AG57" s="43" t="s">
        <v>178</v>
      </c>
      <c r="AH57" s="68" t="s">
        <v>70</v>
      </c>
      <c r="AI57" s="44">
        <v>-130.30000000000001</v>
      </c>
      <c r="AJ57" s="43" t="s">
        <v>179</v>
      </c>
      <c r="AK57" s="43" t="s">
        <v>184</v>
      </c>
      <c r="AL57" s="44" t="s">
        <v>178</v>
      </c>
      <c r="AM57" s="43" t="s">
        <v>185</v>
      </c>
      <c r="AN57" s="43" t="s">
        <v>182</v>
      </c>
      <c r="AO57" s="43" t="s">
        <v>182</v>
      </c>
      <c r="AP57" s="43" t="s">
        <v>186</v>
      </c>
      <c r="AQ57" s="43" t="s">
        <v>183</v>
      </c>
      <c r="AR57" s="43" t="e">
        <v>#VALUE!</v>
      </c>
      <c r="AS57" s="43" t="s">
        <v>72</v>
      </c>
      <c r="AT57" s="44"/>
      <c r="AU57" s="44"/>
      <c r="AV57" s="44"/>
      <c r="AW57" s="44"/>
      <c r="AX57" s="44"/>
    </row>
    <row r="58" spans="1:50">
      <c r="A58" s="69" t="str">
        <f>IF(AND(JRF!B60="",JRF!Q60=""),"#REF!",IF(JRF!$A60=Checks!$K$4,JRF!B60,IF(JRF!$A60=Checks!$K$5,JRF!B60,IF(AND(JRF!$A60=Checks!$K$7,JRF!$Q60=""),JRF!B60,IF(AND(JRF!$A60=Checks!$K$6,JRF!$Q60=""),JRF!$B60,IF(OR(JRF!$A60=Checks!$K$8,JRF!$A60=Checks!$K$6,JRF!$A60=Checks!$K$7,JRF!$A60=Checks!$K$9),HLOOKUP(16,JRF!$13:$314,JRF!AX60,0),HLOOKUP(3,JRF!$13:$314,JRF!AX60,0)))))))</f>
        <v>#REF!</v>
      </c>
      <c r="B58" s="69" t="str">
        <f>IF(AND(JRF!B60="",JRF!Q60=""),"",IF(ISTEXT($A$13),"ACTUAL","-"))</f>
        <v/>
      </c>
      <c r="C58" s="74" t="str">
        <f>IF(AND(JRF!B60="",JRF!Q60=""),"",IF(JRF!$A60=Checks!$K$4,JRF!D60,IF(JRF!$A60=Checks!$K$5,JRF!D60,IF(AND(JRF!$A60=Checks!$K$7,JRF!Q60=""),JRF!D60,IF(AND(JRF!$A60=Checks!$K$6,JRF!Q60=""),JRF!D60,IF(OR(JRF!$A60=Checks!$K$8,JRF!$A60=Checks!$K$6,JRF!$A60=Checks!$K$7,JRF!$A60=Checks!$K$9),HLOOKUP(17,JRF!$13:$314,JRF!AX60,0),HLOOKUP(5,JRF!$13:$314,JRF!AX60,0)))))))</f>
        <v/>
      </c>
      <c r="D58" s="69" t="str">
        <f>IF(AND(JRF!B60="",JRF!Q60=""),"",IF(JRF!$A60=Checks!$K$4,JRF!C60,IF(JRF!$A60=Checks!$K$5,JRF!C60,IF(AND(JRF!$A60=Checks!$K$7,JRF!Q60=""),JRF!C60,IF(AND(JRF!$A60=Checks!$K$6,JRF!Q60=""),JRF!C60,IF(OR(JRF!$A60=Checks!$K$8,JRF!$A60=Checks!$K$6,JRF!$A60=Checks!$K$7,JRF!$A60=Checks!$K$9),HLOOKUP(18,JRF!$13:$314,JRF!AX60,0),HLOOKUP(4,JRF!$13:$314,JRF!AX60,0)))))))</f>
        <v/>
      </c>
      <c r="E58" s="69" t="str">
        <f>IF(AND(JRF!E60="",JRF!AL60=""),"",IF(OR(JRF!$A60=Checks!$K$4,JRF!$A60=Checks!$K$5),JRF!E60,IF(AND(JRF!$A60=Checks!$K$7,JRF!Q60=""),JRF!E60,IF(AND(JRF!$A60=Checks!$K$6,JRF!Q60=""),JRF!E60,IF(OR(JRF!$A60=Checks!$K$8,JRF!$A60=Checks!$K$6,JRF!$A60=Checks!$K$7,JRF!$A60=Checks!$K$9),JRF!AL60,JRF!E60)))))</f>
        <v/>
      </c>
      <c r="F58" s="69" t="str">
        <f>IF(AND(JRF!F60="",JRF!AV60=""),"",IF(OR(JRF!$A60=Checks!$K$4,JRF!$A60=Checks!$K$5),JRF!F60,IF(AND(JRF!$A60=Checks!$K$7,JRF!Q60=""),JRF!F60,IF(AND(JRF!$A60=Checks!$K$6,JRF!Q60=""),JRF!F60,IF(OR(JRF!$A60=Checks!$K$8,JRF!$A60=Checks!$K$6,JRF!$A60=Checks!$K$7,JRF!$A60=Checks!$K$9),JRF!AV60,JRF!F60)))))</f>
        <v/>
      </c>
      <c r="G58" s="70" t="str">
        <f>IF(AND(JRF!B60="",JRF!Q60=""),"",IF(IFERROR(SEARCH("RIR",JRF!A60),0),-JRF!J60,IF(JRF!A60=Checks!$K$10,JRF!J60,IF(JRF!A60=Checks!$K$11,-JRF!J60,IF(JRF!$A60=Checks!$K$4,JRF!J60,IF(JRF!$A60=Checks!$K$5,-JRF!J60,IF(AND(JRF!$A60=Checks!$K$7,JRF!Q60=""),JRF!J60,IF(AND(JRF!$A60=Checks!$K$6,JRF!Q60=""),JRF!J60,IF(OR(JRF!$A60=Checks!$K$8,JRF!$A60=Checks!$K$6,JRF!$A60=Checks!$K$7,JRF!$A60=Checks!$K$9),-HLOOKUP(23,JRF!$13:$314,JRF!AX60,0),HLOOKUP(9,JRF!$13:$314,JRF!AX60,0))))))))))</f>
        <v/>
      </c>
      <c r="H58" s="70" t="str">
        <f>IF(AND(JRF!B60="",JRF!Q60=""),"",IF(JRF!$A60=Checks!$K$4,JRF!I60,IF(JRF!$A60=Checks!$K$5,JRF!I60,IF(AND(JRF!$A60=Checks!$K$7,JRF!Q60=""),JRF!I60,IF(AND(JRF!$A60=Checks!$K$6,JRF!Q60=""),JRF!I60,IF(OR(JRF!$A60=Checks!$K$8,JRF!$A60=Checks!$K$6,JRF!$A60=Checks!$K$7,JRF!$A60=Checks!$K$9),HLOOKUP(22,JRF!$13:$314,JRF!AX60,0),HLOOKUP(8,JRF!$13:$314,JRF!AX60,0)))))))</f>
        <v/>
      </c>
      <c r="I58" s="71" t="str">
        <f>IF(AND(JRF!B60="",JRF!Q60=""),"",IF(JRF!$A60=Checks!$K$4,JRF!G60,IF(JRF!$A60=Checks!$K$5,JRF!G60,IF(AND(JRF!$A60=Checks!$K$7,JRF!Q60=""),JRF!G60,IF(AND(JRF!$A60=Checks!$K$6,JRF!Q60=""),JRF!G60,IF(OR(JRF!$A60=Checks!$K$8,JRF!$A60=Checks!$K$6,JRF!$A60=Checks!$K$7,JRF!$A60=Checks!$K$9),HLOOKUP(26,JRF!$13:$314,JRF!AX60,0),HLOOKUP(6,JRF!$13:$314,JRF!AX60,0)))))))</f>
        <v/>
      </c>
      <c r="J58" s="72" t="str">
        <f>IF(AND(JRF!AC60="",JRF!AF60=""),"",IF(LEN(JRF!AF60)=0,JRF!AC60,JRF!AF60))</f>
        <v/>
      </c>
      <c r="K58" s="72" t="str">
        <f>IF(JRF!Q60="","",IF(OR(JRF!A60=Checks!$K$4,JRF!A60=Checks!$K$5,JRF!A60=Checks!$K$6),"",IF(JRF!A60=Checks!$K$9,JRF!$B60,IF(OR(JRF!A60=Checks!$K$10,JRF!A60=Checks!$K$11),JRF!Q60,IF(AND(JRF!Q60=JRF!B60,OR(C58=IFERROR(VLOOKUP(C58,Checks!$BY:$BY,1,0),0),C259=IFERROR(VLOOKUP(C259,Checks!$BY:$BY,1,0),0))),A58,IF(JRF!Q60=JRF!B60,"",JRF!B60))))))</f>
        <v/>
      </c>
      <c r="L58" s="200" t="str">
        <f>IF(OR(JRF!X60="",JRF!Z60=""),"",IF(JRF!X60=JRF!Z60,"",'Journal Template'!M58/'Journal Template'!G58))</f>
        <v/>
      </c>
      <c r="M58" s="73" t="str">
        <f>IF(OR(JRF!X60="",JRF!Z60=""),"",IF(JRF!X60=JRF!Z60,"",-JRF!Y60))</f>
        <v/>
      </c>
      <c r="N58" s="72"/>
      <c r="O58" s="69" t="str">
        <f>IF(OR(JRF!X60="",JRF!Z60=""),"ENDBS",IF(JRF!X60=JRF!Z60,"ENDBS",""))</f>
        <v>ENDBS</v>
      </c>
      <c r="P58" s="69"/>
      <c r="AE58" s="43" t="s">
        <v>72</v>
      </c>
      <c r="AF58" s="43" t="s">
        <v>70</v>
      </c>
      <c r="AG58" s="43" t="s">
        <v>178</v>
      </c>
      <c r="AH58" s="68" t="s">
        <v>70</v>
      </c>
      <c r="AI58" s="44">
        <v>-130.30000000000001</v>
      </c>
      <c r="AJ58" s="43" t="s">
        <v>179</v>
      </c>
      <c r="AK58" s="43" t="s">
        <v>184</v>
      </c>
      <c r="AL58" s="44" t="s">
        <v>178</v>
      </c>
      <c r="AM58" s="43" t="s">
        <v>185</v>
      </c>
      <c r="AN58" s="43" t="s">
        <v>182</v>
      </c>
      <c r="AO58" s="43" t="s">
        <v>182</v>
      </c>
      <c r="AP58" s="43" t="s">
        <v>186</v>
      </c>
      <c r="AQ58" s="43" t="s">
        <v>183</v>
      </c>
      <c r="AR58" s="43" t="e">
        <v>#VALUE!</v>
      </c>
      <c r="AS58" s="43" t="s">
        <v>72</v>
      </c>
      <c r="AT58" s="44"/>
      <c r="AU58" s="44"/>
      <c r="AV58" s="44"/>
      <c r="AW58" s="44"/>
      <c r="AX58" s="44"/>
    </row>
    <row r="59" spans="1:50">
      <c r="A59" s="69" t="str">
        <f>IF(AND(JRF!B61="",JRF!Q61=""),"#REF!",IF(JRF!$A61=Checks!$K$4,JRF!B61,IF(JRF!$A61=Checks!$K$5,JRF!B61,IF(AND(JRF!$A61=Checks!$K$7,JRF!$Q61=""),JRF!B61,IF(AND(JRF!$A61=Checks!$K$6,JRF!$Q61=""),JRF!$B61,IF(OR(JRF!$A61=Checks!$K$8,JRF!$A61=Checks!$K$6,JRF!$A61=Checks!$K$7,JRF!$A61=Checks!$K$9),HLOOKUP(16,JRF!$13:$314,JRF!AX61,0),HLOOKUP(3,JRF!$13:$314,JRF!AX61,0)))))))</f>
        <v>#REF!</v>
      </c>
      <c r="B59" s="69" t="str">
        <f>IF(AND(JRF!B61="",JRF!Q61=""),"",IF(ISTEXT($A$13),"ACTUAL","-"))</f>
        <v/>
      </c>
      <c r="C59" s="74" t="str">
        <f>IF(AND(JRF!B61="",JRF!Q61=""),"",IF(JRF!$A61=Checks!$K$4,JRF!D61,IF(JRF!$A61=Checks!$K$5,JRF!D61,IF(AND(JRF!$A61=Checks!$K$7,JRF!Q61=""),JRF!D61,IF(AND(JRF!$A61=Checks!$K$6,JRF!Q61=""),JRF!D61,IF(OR(JRF!$A61=Checks!$K$8,JRF!$A61=Checks!$K$6,JRF!$A61=Checks!$K$7,JRF!$A61=Checks!$K$9),HLOOKUP(17,JRF!$13:$314,JRF!AX61,0),HLOOKUP(5,JRF!$13:$314,JRF!AX61,0)))))))</f>
        <v/>
      </c>
      <c r="D59" s="69" t="str">
        <f>IF(AND(JRF!B61="",JRF!Q61=""),"",IF(JRF!$A61=Checks!$K$4,JRF!C61,IF(JRF!$A61=Checks!$K$5,JRF!C61,IF(AND(JRF!$A61=Checks!$K$7,JRF!Q61=""),JRF!C61,IF(AND(JRF!$A61=Checks!$K$6,JRF!Q61=""),JRF!C61,IF(OR(JRF!$A61=Checks!$K$8,JRF!$A61=Checks!$K$6,JRF!$A61=Checks!$K$7,JRF!$A61=Checks!$K$9),HLOOKUP(18,JRF!$13:$314,JRF!AX61,0),HLOOKUP(4,JRF!$13:$314,JRF!AX61,0)))))))</f>
        <v/>
      </c>
      <c r="E59" s="69" t="str">
        <f>IF(AND(JRF!E61="",JRF!AL61=""),"",IF(OR(JRF!$A61=Checks!$K$4,JRF!$A61=Checks!$K$5),JRF!E61,IF(AND(JRF!$A61=Checks!$K$7,JRF!Q61=""),JRF!E61,IF(AND(JRF!$A61=Checks!$K$6,JRF!Q61=""),JRF!E61,IF(OR(JRF!$A61=Checks!$K$8,JRF!$A61=Checks!$K$6,JRF!$A61=Checks!$K$7,JRF!$A61=Checks!$K$9),JRF!AL61,JRF!E61)))))</f>
        <v/>
      </c>
      <c r="F59" s="69" t="str">
        <f>IF(AND(JRF!F61="",JRF!AV61=""),"",IF(OR(JRF!$A61=Checks!$K$4,JRF!$A61=Checks!$K$5),JRF!F61,IF(AND(JRF!$A61=Checks!$K$7,JRF!Q61=""),JRF!F61,IF(AND(JRF!$A61=Checks!$K$6,JRF!Q61=""),JRF!F61,IF(OR(JRF!$A61=Checks!$K$8,JRF!$A61=Checks!$K$6,JRF!$A61=Checks!$K$7,JRF!$A61=Checks!$K$9),JRF!AV61,JRF!F61)))))</f>
        <v/>
      </c>
      <c r="G59" s="70" t="str">
        <f>IF(AND(JRF!B61="",JRF!Q61=""),"",IF(IFERROR(SEARCH("RIR",JRF!A61),0),-JRF!J61,IF(JRF!A61=Checks!$K$10,JRF!J61,IF(JRF!A61=Checks!$K$11,-JRF!J61,IF(JRF!$A61=Checks!$K$4,JRF!J61,IF(JRF!$A61=Checks!$K$5,-JRF!J61,IF(AND(JRF!$A61=Checks!$K$7,JRF!Q61=""),JRF!J61,IF(AND(JRF!$A61=Checks!$K$6,JRF!Q61=""),JRF!J61,IF(OR(JRF!$A61=Checks!$K$8,JRF!$A61=Checks!$K$6,JRF!$A61=Checks!$K$7,JRF!$A61=Checks!$K$9),-HLOOKUP(23,JRF!$13:$314,JRF!AX61,0),HLOOKUP(9,JRF!$13:$314,JRF!AX61,0))))))))))</f>
        <v/>
      </c>
      <c r="H59" s="70" t="str">
        <f>IF(AND(JRF!B61="",JRF!Q61=""),"",IF(JRF!$A61=Checks!$K$4,JRF!I61,IF(JRF!$A61=Checks!$K$5,JRF!I61,IF(AND(JRF!$A61=Checks!$K$7,JRF!Q61=""),JRF!I61,IF(AND(JRF!$A61=Checks!$K$6,JRF!Q61=""),JRF!I61,IF(OR(JRF!$A61=Checks!$K$8,JRF!$A61=Checks!$K$6,JRF!$A61=Checks!$K$7,JRF!$A61=Checks!$K$9),HLOOKUP(22,JRF!$13:$314,JRF!AX61,0),HLOOKUP(8,JRF!$13:$314,JRF!AX61,0)))))))</f>
        <v/>
      </c>
      <c r="I59" s="71" t="str">
        <f>IF(AND(JRF!B61="",JRF!Q61=""),"",IF(JRF!$A61=Checks!$K$4,JRF!G61,IF(JRF!$A61=Checks!$K$5,JRF!G61,IF(AND(JRF!$A61=Checks!$K$7,JRF!Q61=""),JRF!G61,IF(AND(JRF!$A61=Checks!$K$6,JRF!Q61=""),JRF!G61,IF(OR(JRF!$A61=Checks!$K$8,JRF!$A61=Checks!$K$6,JRF!$A61=Checks!$K$7,JRF!$A61=Checks!$K$9),HLOOKUP(26,JRF!$13:$314,JRF!AX61,0),HLOOKUP(6,JRF!$13:$314,JRF!AX61,0)))))))</f>
        <v/>
      </c>
      <c r="J59" s="72" t="str">
        <f>IF(AND(JRF!AC61="",JRF!AF61=""),"",IF(LEN(JRF!AF61)=0,JRF!AC61,JRF!AF61))</f>
        <v/>
      </c>
      <c r="K59" s="72" t="str">
        <f>IF(JRF!Q61="","",IF(OR(JRF!A61=Checks!$K$4,JRF!A61=Checks!$K$5,JRF!A61=Checks!$K$6),"",IF(JRF!A61=Checks!$K$9,JRF!$B61,IF(OR(JRF!A61=Checks!$K$10,JRF!A61=Checks!$K$11),JRF!Q61,IF(AND(JRF!Q61=JRF!B61,OR(C59=IFERROR(VLOOKUP(C59,Checks!$BY:$BY,1,0),0),C260=IFERROR(VLOOKUP(C260,Checks!$BY:$BY,1,0),0))),A59,IF(JRF!Q61=JRF!B61,"",JRF!B61))))))</f>
        <v/>
      </c>
      <c r="L59" s="200" t="str">
        <f>IF(OR(JRF!X61="",JRF!Z61=""),"",IF(JRF!X61=JRF!Z61,"",'Journal Template'!M59/'Journal Template'!G59))</f>
        <v/>
      </c>
      <c r="M59" s="73" t="str">
        <f>IF(OR(JRF!X61="",JRF!Z61=""),"",IF(JRF!X61=JRF!Z61,"",-JRF!Y61))</f>
        <v/>
      </c>
      <c r="N59" s="72"/>
      <c r="O59" s="69" t="str">
        <f>IF(OR(JRF!X61="",JRF!Z61=""),"ENDBS",IF(JRF!X61=JRF!Z61,"ENDBS",""))</f>
        <v>ENDBS</v>
      </c>
      <c r="P59" s="69"/>
      <c r="AE59" s="43" t="s">
        <v>72</v>
      </c>
      <c r="AF59" s="43" t="s">
        <v>70</v>
      </c>
      <c r="AG59" s="43" t="s">
        <v>178</v>
      </c>
      <c r="AH59" s="68" t="s">
        <v>70</v>
      </c>
      <c r="AI59" s="44">
        <v>-130.30000000000001</v>
      </c>
      <c r="AJ59" s="43" t="s">
        <v>179</v>
      </c>
      <c r="AK59" s="43" t="s">
        <v>184</v>
      </c>
      <c r="AL59" s="44" t="s">
        <v>178</v>
      </c>
      <c r="AM59" s="43" t="s">
        <v>185</v>
      </c>
      <c r="AN59" s="43" t="s">
        <v>182</v>
      </c>
      <c r="AO59" s="43" t="s">
        <v>182</v>
      </c>
      <c r="AP59" s="43" t="s">
        <v>186</v>
      </c>
      <c r="AQ59" s="43" t="s">
        <v>183</v>
      </c>
      <c r="AR59" s="43" t="e">
        <v>#VALUE!</v>
      </c>
      <c r="AS59" s="43" t="s">
        <v>72</v>
      </c>
      <c r="AT59" s="44"/>
      <c r="AU59" s="44"/>
      <c r="AV59" s="44"/>
      <c r="AW59" s="44"/>
      <c r="AX59" s="44"/>
    </row>
    <row r="60" spans="1:50">
      <c r="A60" s="69" t="str">
        <f>IF(AND(JRF!B62="",JRF!Q62=""),"#REF!",IF(JRF!$A62=Checks!$K$4,JRF!B62,IF(JRF!$A62=Checks!$K$5,JRF!B62,IF(AND(JRF!$A62=Checks!$K$7,JRF!$Q62=""),JRF!B62,IF(AND(JRF!$A62=Checks!$K$6,JRF!$Q62=""),JRF!$B62,IF(OR(JRF!$A62=Checks!$K$8,JRF!$A62=Checks!$K$6,JRF!$A62=Checks!$K$7,JRF!$A62=Checks!$K$9),HLOOKUP(16,JRF!$13:$314,JRF!AX62,0),HLOOKUP(3,JRF!$13:$314,JRF!AX62,0)))))))</f>
        <v>#REF!</v>
      </c>
      <c r="B60" s="69" t="str">
        <f>IF(AND(JRF!B62="",JRF!Q62=""),"",IF(ISTEXT($A$13),"ACTUAL","-"))</f>
        <v/>
      </c>
      <c r="C60" s="74" t="str">
        <f>IF(AND(JRF!B62="",JRF!Q62=""),"",IF(JRF!$A62=Checks!$K$4,JRF!D62,IF(JRF!$A62=Checks!$K$5,JRF!D62,IF(AND(JRF!$A62=Checks!$K$7,JRF!Q62=""),JRF!D62,IF(AND(JRF!$A62=Checks!$K$6,JRF!Q62=""),JRF!D62,IF(OR(JRF!$A62=Checks!$K$8,JRF!$A62=Checks!$K$6,JRF!$A62=Checks!$K$7,JRF!$A62=Checks!$K$9),HLOOKUP(17,JRF!$13:$314,JRF!AX62,0),HLOOKUP(5,JRF!$13:$314,JRF!AX62,0)))))))</f>
        <v/>
      </c>
      <c r="D60" s="69" t="str">
        <f>IF(AND(JRF!B62="",JRF!Q62=""),"",IF(JRF!$A62=Checks!$K$4,JRF!C62,IF(JRF!$A62=Checks!$K$5,JRF!C62,IF(AND(JRF!$A62=Checks!$K$7,JRF!Q62=""),JRF!C62,IF(AND(JRF!$A62=Checks!$K$6,JRF!Q62=""),JRF!C62,IF(OR(JRF!$A62=Checks!$K$8,JRF!$A62=Checks!$K$6,JRF!$A62=Checks!$K$7,JRF!$A62=Checks!$K$9),HLOOKUP(18,JRF!$13:$314,JRF!AX62,0),HLOOKUP(4,JRF!$13:$314,JRF!AX62,0)))))))</f>
        <v/>
      </c>
      <c r="E60" s="69" t="str">
        <f>IF(AND(JRF!E62="",JRF!AL62=""),"",IF(OR(JRF!$A62=Checks!$K$4,JRF!$A62=Checks!$K$5),JRF!E62,IF(AND(JRF!$A62=Checks!$K$7,JRF!Q62=""),JRF!E62,IF(AND(JRF!$A62=Checks!$K$6,JRF!Q62=""),JRF!E62,IF(OR(JRF!$A62=Checks!$K$8,JRF!$A62=Checks!$K$6,JRF!$A62=Checks!$K$7,JRF!$A62=Checks!$K$9),JRF!AL62,JRF!E62)))))</f>
        <v/>
      </c>
      <c r="F60" s="69" t="str">
        <f>IF(AND(JRF!F62="",JRF!AV62=""),"",IF(OR(JRF!$A62=Checks!$K$4,JRF!$A62=Checks!$K$5),JRF!F62,IF(AND(JRF!$A62=Checks!$K$7,JRF!Q62=""),JRF!F62,IF(AND(JRF!$A62=Checks!$K$6,JRF!Q62=""),JRF!F62,IF(OR(JRF!$A62=Checks!$K$8,JRF!$A62=Checks!$K$6,JRF!$A62=Checks!$K$7,JRF!$A62=Checks!$K$9),JRF!AV62,JRF!F62)))))</f>
        <v/>
      </c>
      <c r="G60" s="70" t="str">
        <f>IF(AND(JRF!B62="",JRF!Q62=""),"",IF(IFERROR(SEARCH("RIR",JRF!A62),0),-JRF!J62,IF(JRF!A62=Checks!$K$10,JRF!J62,IF(JRF!A62=Checks!$K$11,-JRF!J62,IF(JRF!$A62=Checks!$K$4,JRF!J62,IF(JRF!$A62=Checks!$K$5,-JRF!J62,IF(AND(JRF!$A62=Checks!$K$7,JRF!Q62=""),JRF!J62,IF(AND(JRF!$A62=Checks!$K$6,JRF!Q62=""),JRF!J62,IF(OR(JRF!$A62=Checks!$K$8,JRF!$A62=Checks!$K$6,JRF!$A62=Checks!$K$7,JRF!$A62=Checks!$K$9),-HLOOKUP(23,JRF!$13:$314,JRF!AX62,0),HLOOKUP(9,JRF!$13:$314,JRF!AX62,0))))))))))</f>
        <v/>
      </c>
      <c r="H60" s="70" t="str">
        <f>IF(AND(JRF!B62="",JRF!Q62=""),"",IF(JRF!$A62=Checks!$K$4,JRF!I62,IF(JRF!$A62=Checks!$K$5,JRF!I62,IF(AND(JRF!$A62=Checks!$K$7,JRF!Q62=""),JRF!I62,IF(AND(JRF!$A62=Checks!$K$6,JRF!Q62=""),JRF!I62,IF(OR(JRF!$A62=Checks!$K$8,JRF!$A62=Checks!$K$6,JRF!$A62=Checks!$K$7,JRF!$A62=Checks!$K$9),HLOOKUP(22,JRF!$13:$314,JRF!AX62,0),HLOOKUP(8,JRF!$13:$314,JRF!AX62,0)))))))</f>
        <v/>
      </c>
      <c r="I60" s="71" t="str">
        <f>IF(AND(JRF!B62="",JRF!Q62=""),"",IF(JRF!$A62=Checks!$K$4,JRF!G62,IF(JRF!$A62=Checks!$K$5,JRF!G62,IF(AND(JRF!$A62=Checks!$K$7,JRF!Q62=""),JRF!G62,IF(AND(JRF!$A62=Checks!$K$6,JRF!Q62=""),JRF!G62,IF(OR(JRF!$A62=Checks!$K$8,JRF!$A62=Checks!$K$6,JRF!$A62=Checks!$K$7,JRF!$A62=Checks!$K$9),HLOOKUP(26,JRF!$13:$314,JRF!AX62,0),HLOOKUP(6,JRF!$13:$314,JRF!AX62,0)))))))</f>
        <v/>
      </c>
      <c r="J60" s="72" t="str">
        <f>IF(AND(JRF!AC62="",JRF!AF62=""),"",IF(LEN(JRF!AF62)=0,JRF!AC62,JRF!AF62))</f>
        <v/>
      </c>
      <c r="K60" s="72" t="str">
        <f>IF(JRF!Q62="","",IF(OR(JRF!A62=Checks!$K$4,JRF!A62=Checks!$K$5,JRF!A62=Checks!$K$6),"",IF(JRF!A62=Checks!$K$9,JRF!$B62,IF(OR(JRF!A62=Checks!$K$10,JRF!A62=Checks!$K$11),JRF!Q62,IF(AND(JRF!Q62=JRF!B62,OR(C60=IFERROR(VLOOKUP(C60,Checks!$BY:$BY,1,0),0),C261=IFERROR(VLOOKUP(C261,Checks!$BY:$BY,1,0),0))),A60,IF(JRF!Q62=JRF!B62,"",JRF!B62))))))</f>
        <v/>
      </c>
      <c r="L60" s="200" t="str">
        <f>IF(OR(JRF!X62="",JRF!Z62=""),"",IF(JRF!X62=JRF!Z62,"",'Journal Template'!M60/'Journal Template'!G60))</f>
        <v/>
      </c>
      <c r="M60" s="73" t="str">
        <f>IF(OR(JRF!X62="",JRF!Z62=""),"",IF(JRF!X62=JRF!Z62,"",-JRF!Y62))</f>
        <v/>
      </c>
      <c r="N60" s="72"/>
      <c r="O60" s="69" t="str">
        <f>IF(OR(JRF!X62="",JRF!Z62=""),"ENDBS",IF(JRF!X62=JRF!Z62,"ENDBS",""))</f>
        <v>ENDBS</v>
      </c>
      <c r="P60" s="69"/>
      <c r="AE60" s="43" t="s">
        <v>72</v>
      </c>
      <c r="AF60" s="43" t="s">
        <v>70</v>
      </c>
      <c r="AG60" s="43" t="s">
        <v>178</v>
      </c>
      <c r="AH60" s="68" t="s">
        <v>70</v>
      </c>
      <c r="AI60" s="44">
        <v>-130.30000000000001</v>
      </c>
      <c r="AJ60" s="43" t="s">
        <v>179</v>
      </c>
      <c r="AK60" s="43" t="s">
        <v>184</v>
      </c>
      <c r="AL60" s="44" t="s">
        <v>178</v>
      </c>
      <c r="AM60" s="43" t="s">
        <v>185</v>
      </c>
      <c r="AN60" s="43" t="s">
        <v>182</v>
      </c>
      <c r="AO60" s="43" t="s">
        <v>182</v>
      </c>
      <c r="AP60" s="43" t="s">
        <v>186</v>
      </c>
      <c r="AQ60" s="43" t="s">
        <v>183</v>
      </c>
      <c r="AR60" s="43" t="e">
        <v>#VALUE!</v>
      </c>
      <c r="AS60" s="43" t="s">
        <v>72</v>
      </c>
      <c r="AT60" s="44"/>
      <c r="AU60" s="44"/>
      <c r="AV60" s="44"/>
      <c r="AW60" s="44"/>
      <c r="AX60" s="44"/>
    </row>
    <row r="61" spans="1:50">
      <c r="A61" s="69" t="str">
        <f>IF(AND(JRF!B63="",JRF!Q63=""),"#REF!",IF(JRF!$A63=Checks!$K$4,JRF!B63,IF(JRF!$A63=Checks!$K$5,JRF!B63,IF(AND(JRF!$A63=Checks!$K$7,JRF!$Q63=""),JRF!B63,IF(AND(JRF!$A63=Checks!$K$6,JRF!$Q63=""),JRF!$B63,IF(OR(JRF!$A63=Checks!$K$8,JRF!$A63=Checks!$K$6,JRF!$A63=Checks!$K$7,JRF!$A63=Checks!$K$9),HLOOKUP(16,JRF!$13:$314,JRF!AX63,0),HLOOKUP(3,JRF!$13:$314,JRF!AX63,0)))))))</f>
        <v>#REF!</v>
      </c>
      <c r="B61" s="69" t="str">
        <f>IF(AND(JRF!B63="",JRF!Q63=""),"",IF(ISTEXT($A$13),"ACTUAL","-"))</f>
        <v/>
      </c>
      <c r="C61" s="74" t="str">
        <f>IF(AND(JRF!B63="",JRF!Q63=""),"",IF(JRF!$A63=Checks!$K$4,JRF!D63,IF(JRF!$A63=Checks!$K$5,JRF!D63,IF(AND(JRF!$A63=Checks!$K$7,JRF!Q63=""),JRF!D63,IF(AND(JRF!$A63=Checks!$K$6,JRF!Q63=""),JRF!D63,IF(OR(JRF!$A63=Checks!$K$8,JRF!$A63=Checks!$K$6,JRF!$A63=Checks!$K$7,JRF!$A63=Checks!$K$9),HLOOKUP(17,JRF!$13:$314,JRF!AX63,0),HLOOKUP(5,JRF!$13:$314,JRF!AX63,0)))))))</f>
        <v/>
      </c>
      <c r="D61" s="69" t="str">
        <f>IF(AND(JRF!B63="",JRF!Q63=""),"",IF(JRF!$A63=Checks!$K$4,JRF!C63,IF(JRF!$A63=Checks!$K$5,JRF!C63,IF(AND(JRF!$A63=Checks!$K$7,JRF!Q63=""),JRF!C63,IF(AND(JRF!$A63=Checks!$K$6,JRF!Q63=""),JRF!C63,IF(OR(JRF!$A63=Checks!$K$8,JRF!$A63=Checks!$K$6,JRF!$A63=Checks!$K$7,JRF!$A63=Checks!$K$9),HLOOKUP(18,JRF!$13:$314,JRF!AX63,0),HLOOKUP(4,JRF!$13:$314,JRF!AX63,0)))))))</f>
        <v/>
      </c>
      <c r="E61" s="69" t="str">
        <f>IF(AND(JRF!E63="",JRF!AL63=""),"",IF(OR(JRF!$A63=Checks!$K$4,JRF!$A63=Checks!$K$5),JRF!E63,IF(AND(JRF!$A63=Checks!$K$7,JRF!Q63=""),JRF!E63,IF(AND(JRF!$A63=Checks!$K$6,JRF!Q63=""),JRF!E63,IF(OR(JRF!$A63=Checks!$K$8,JRF!$A63=Checks!$K$6,JRF!$A63=Checks!$K$7,JRF!$A63=Checks!$K$9),JRF!AL63,JRF!E63)))))</f>
        <v/>
      </c>
      <c r="F61" s="69" t="str">
        <f>IF(AND(JRF!F63="",JRF!AV63=""),"",IF(OR(JRF!$A63=Checks!$K$4,JRF!$A63=Checks!$K$5),JRF!F63,IF(AND(JRF!$A63=Checks!$K$7,JRF!Q63=""),JRF!F63,IF(AND(JRF!$A63=Checks!$K$6,JRF!Q63=""),JRF!F63,IF(OR(JRF!$A63=Checks!$K$8,JRF!$A63=Checks!$K$6,JRF!$A63=Checks!$K$7,JRF!$A63=Checks!$K$9),JRF!AV63,JRF!F63)))))</f>
        <v/>
      </c>
      <c r="G61" s="70" t="str">
        <f>IF(AND(JRF!B63="",JRF!Q63=""),"",IF(IFERROR(SEARCH("RIR",JRF!A63),0),-JRF!J63,IF(JRF!A63=Checks!$K$10,JRF!J63,IF(JRF!A63=Checks!$K$11,-JRF!J63,IF(JRF!$A63=Checks!$K$4,JRF!J63,IF(JRF!$A63=Checks!$K$5,-JRF!J63,IF(AND(JRF!$A63=Checks!$K$7,JRF!Q63=""),JRF!J63,IF(AND(JRF!$A63=Checks!$K$6,JRF!Q63=""),JRF!J63,IF(OR(JRF!$A63=Checks!$K$8,JRF!$A63=Checks!$K$6,JRF!$A63=Checks!$K$7,JRF!$A63=Checks!$K$9),-HLOOKUP(23,JRF!$13:$314,JRF!AX63,0),HLOOKUP(9,JRF!$13:$314,JRF!AX63,0))))))))))</f>
        <v/>
      </c>
      <c r="H61" s="70" t="str">
        <f>IF(AND(JRF!B63="",JRF!Q63=""),"",IF(JRF!$A63=Checks!$K$4,JRF!I63,IF(JRF!$A63=Checks!$K$5,JRF!I63,IF(AND(JRF!$A63=Checks!$K$7,JRF!Q63=""),JRF!I63,IF(AND(JRF!$A63=Checks!$K$6,JRF!Q63=""),JRF!I63,IF(OR(JRF!$A63=Checks!$K$8,JRF!$A63=Checks!$K$6,JRF!$A63=Checks!$K$7,JRF!$A63=Checks!$K$9),HLOOKUP(22,JRF!$13:$314,JRF!AX63,0),HLOOKUP(8,JRF!$13:$314,JRF!AX63,0)))))))</f>
        <v/>
      </c>
      <c r="I61" s="71" t="str">
        <f>IF(AND(JRF!B63="",JRF!Q63=""),"",IF(JRF!$A63=Checks!$K$4,JRF!G63,IF(JRF!$A63=Checks!$K$5,JRF!G63,IF(AND(JRF!$A63=Checks!$K$7,JRF!Q63=""),JRF!G63,IF(AND(JRF!$A63=Checks!$K$6,JRF!Q63=""),JRF!G63,IF(OR(JRF!$A63=Checks!$K$8,JRF!$A63=Checks!$K$6,JRF!$A63=Checks!$K$7,JRF!$A63=Checks!$K$9),HLOOKUP(26,JRF!$13:$314,JRF!AX63,0),HLOOKUP(6,JRF!$13:$314,JRF!AX63,0)))))))</f>
        <v/>
      </c>
      <c r="J61" s="72" t="str">
        <f>IF(AND(JRF!AC63="",JRF!AF63=""),"",IF(LEN(JRF!AF63)=0,JRF!AC63,JRF!AF63))</f>
        <v/>
      </c>
      <c r="K61" s="72" t="str">
        <f>IF(JRF!Q63="","",IF(OR(JRF!A63=Checks!$K$4,JRF!A63=Checks!$K$5,JRF!A63=Checks!$K$6),"",IF(JRF!A63=Checks!$K$9,JRF!$B63,IF(OR(JRF!A63=Checks!$K$10,JRF!A63=Checks!$K$11),JRF!Q63,IF(AND(JRF!Q63=JRF!B63,OR(C61=IFERROR(VLOOKUP(C61,Checks!$BY:$BY,1,0),0),C262=IFERROR(VLOOKUP(C262,Checks!$BY:$BY,1,0),0))),A61,IF(JRF!Q63=JRF!B63,"",JRF!B63))))))</f>
        <v/>
      </c>
      <c r="L61" s="200" t="str">
        <f>IF(OR(JRF!X63="",JRF!Z63=""),"",IF(JRF!X63=JRF!Z63,"",'Journal Template'!M61/'Journal Template'!G61))</f>
        <v/>
      </c>
      <c r="M61" s="73" t="str">
        <f>IF(OR(JRF!X63="",JRF!Z63=""),"",IF(JRF!X63=JRF!Z63,"",-JRF!Y63))</f>
        <v/>
      </c>
      <c r="N61" s="72"/>
      <c r="O61" s="69" t="str">
        <f>IF(OR(JRF!X63="",JRF!Z63=""),"ENDBS",IF(JRF!X63=JRF!Z63,"ENDBS",""))</f>
        <v>ENDBS</v>
      </c>
      <c r="P61" s="69"/>
      <c r="AE61" s="43" t="s">
        <v>72</v>
      </c>
      <c r="AF61" s="43" t="s">
        <v>70</v>
      </c>
      <c r="AG61" s="43" t="s">
        <v>178</v>
      </c>
      <c r="AH61" s="68" t="s">
        <v>70</v>
      </c>
      <c r="AI61" s="44">
        <v>-130.30000000000001</v>
      </c>
      <c r="AJ61" s="43" t="s">
        <v>179</v>
      </c>
      <c r="AK61" s="43" t="s">
        <v>184</v>
      </c>
      <c r="AL61" s="44" t="s">
        <v>178</v>
      </c>
      <c r="AM61" s="43" t="s">
        <v>185</v>
      </c>
      <c r="AN61" s="43" t="s">
        <v>182</v>
      </c>
      <c r="AO61" s="43" t="s">
        <v>182</v>
      </c>
      <c r="AP61" s="43" t="s">
        <v>186</v>
      </c>
      <c r="AQ61" s="43" t="s">
        <v>183</v>
      </c>
      <c r="AR61" s="43" t="e">
        <v>#VALUE!</v>
      </c>
      <c r="AS61" s="43" t="s">
        <v>72</v>
      </c>
      <c r="AT61" s="44"/>
      <c r="AU61" s="44"/>
      <c r="AV61" s="44"/>
      <c r="AW61" s="44"/>
      <c r="AX61" s="44"/>
    </row>
    <row r="62" spans="1:50">
      <c r="A62" s="69" t="str">
        <f>IF(AND(JRF!B64="",JRF!Q64=""),"#REF!",IF(JRF!$A64=Checks!$K$4,JRF!B64,IF(JRF!$A64=Checks!$K$5,JRF!B64,IF(AND(JRF!$A64=Checks!$K$7,JRF!$Q64=""),JRF!B64,IF(AND(JRF!$A64=Checks!$K$6,JRF!$Q64=""),JRF!$B64,IF(OR(JRF!$A64=Checks!$K$8,JRF!$A64=Checks!$K$6,JRF!$A64=Checks!$K$7,JRF!$A64=Checks!$K$9),HLOOKUP(16,JRF!$13:$314,JRF!AX64,0),HLOOKUP(3,JRF!$13:$314,JRF!AX64,0)))))))</f>
        <v>#REF!</v>
      </c>
      <c r="B62" s="69" t="str">
        <f>IF(AND(JRF!B64="",JRF!Q64=""),"",IF(ISTEXT($A$13),"ACTUAL","-"))</f>
        <v/>
      </c>
      <c r="C62" s="74" t="str">
        <f>IF(AND(JRF!B64="",JRF!Q64=""),"",IF(JRF!$A64=Checks!$K$4,JRF!D64,IF(JRF!$A64=Checks!$K$5,JRF!D64,IF(AND(JRF!$A64=Checks!$K$7,JRF!Q64=""),JRF!D64,IF(AND(JRF!$A64=Checks!$K$6,JRF!Q64=""),JRF!D64,IF(OR(JRF!$A64=Checks!$K$8,JRF!$A64=Checks!$K$6,JRF!$A64=Checks!$K$7,JRF!$A64=Checks!$K$9),HLOOKUP(17,JRF!$13:$314,JRF!AX64,0),HLOOKUP(5,JRF!$13:$314,JRF!AX64,0)))))))</f>
        <v/>
      </c>
      <c r="D62" s="69" t="str">
        <f>IF(AND(JRF!B64="",JRF!Q64=""),"",IF(JRF!$A64=Checks!$K$4,JRF!C64,IF(JRF!$A64=Checks!$K$5,JRF!C64,IF(AND(JRF!$A64=Checks!$K$7,JRF!Q64=""),JRF!C64,IF(AND(JRF!$A64=Checks!$K$6,JRF!Q64=""),JRF!C64,IF(OR(JRF!$A64=Checks!$K$8,JRF!$A64=Checks!$K$6,JRF!$A64=Checks!$K$7,JRF!$A64=Checks!$K$9),HLOOKUP(18,JRF!$13:$314,JRF!AX64,0),HLOOKUP(4,JRF!$13:$314,JRF!AX64,0)))))))</f>
        <v/>
      </c>
      <c r="E62" s="69" t="str">
        <f>IF(AND(JRF!E64="",JRF!AL64=""),"",IF(OR(JRF!$A64=Checks!$K$4,JRF!$A64=Checks!$K$5),JRF!E64,IF(AND(JRF!$A64=Checks!$K$7,JRF!Q64=""),JRF!E64,IF(AND(JRF!$A64=Checks!$K$6,JRF!Q64=""),JRF!E64,IF(OR(JRF!$A64=Checks!$K$8,JRF!$A64=Checks!$K$6,JRF!$A64=Checks!$K$7,JRF!$A64=Checks!$K$9),JRF!AL64,JRF!E64)))))</f>
        <v/>
      </c>
      <c r="F62" s="69" t="str">
        <f>IF(AND(JRF!F64="",JRF!AV64=""),"",IF(OR(JRF!$A64=Checks!$K$4,JRF!$A64=Checks!$K$5),JRF!F64,IF(AND(JRF!$A64=Checks!$K$7,JRF!Q64=""),JRF!F64,IF(AND(JRF!$A64=Checks!$K$6,JRF!Q64=""),JRF!F64,IF(OR(JRF!$A64=Checks!$K$8,JRF!$A64=Checks!$K$6,JRF!$A64=Checks!$K$7,JRF!$A64=Checks!$K$9),JRF!AV64,JRF!F64)))))</f>
        <v/>
      </c>
      <c r="G62" s="70" t="str">
        <f>IF(AND(JRF!B64="",JRF!Q64=""),"",IF(IFERROR(SEARCH("RIR",JRF!A64),0),-JRF!J64,IF(JRF!A64=Checks!$K$10,JRF!J64,IF(JRF!A64=Checks!$K$11,-JRF!J64,IF(JRF!$A64=Checks!$K$4,JRF!J64,IF(JRF!$A64=Checks!$K$5,-JRF!J64,IF(AND(JRF!$A64=Checks!$K$7,JRF!Q64=""),JRF!J64,IF(AND(JRF!$A64=Checks!$K$6,JRF!Q64=""),JRF!J64,IF(OR(JRF!$A64=Checks!$K$8,JRF!$A64=Checks!$K$6,JRF!$A64=Checks!$K$7,JRF!$A64=Checks!$K$9),-HLOOKUP(23,JRF!$13:$314,JRF!AX64,0),HLOOKUP(9,JRF!$13:$314,JRF!AX64,0))))))))))</f>
        <v/>
      </c>
      <c r="H62" s="70" t="str">
        <f>IF(AND(JRF!B64="",JRF!Q64=""),"",IF(JRF!$A64=Checks!$K$4,JRF!I64,IF(JRF!$A64=Checks!$K$5,JRF!I64,IF(AND(JRF!$A64=Checks!$K$7,JRF!Q64=""),JRF!I64,IF(AND(JRF!$A64=Checks!$K$6,JRF!Q64=""),JRF!I64,IF(OR(JRF!$A64=Checks!$K$8,JRF!$A64=Checks!$K$6,JRF!$A64=Checks!$K$7,JRF!$A64=Checks!$K$9),HLOOKUP(22,JRF!$13:$314,JRF!AX64,0),HLOOKUP(8,JRF!$13:$314,JRF!AX64,0)))))))</f>
        <v/>
      </c>
      <c r="I62" s="71" t="str">
        <f>IF(AND(JRF!B64="",JRF!Q64=""),"",IF(JRF!$A64=Checks!$K$4,JRF!G64,IF(JRF!$A64=Checks!$K$5,JRF!G64,IF(AND(JRF!$A64=Checks!$K$7,JRF!Q64=""),JRF!G64,IF(AND(JRF!$A64=Checks!$K$6,JRF!Q64=""),JRF!G64,IF(OR(JRF!$A64=Checks!$K$8,JRF!$A64=Checks!$K$6,JRF!$A64=Checks!$K$7,JRF!$A64=Checks!$K$9),HLOOKUP(26,JRF!$13:$314,JRF!AX64,0),HLOOKUP(6,JRF!$13:$314,JRF!AX64,0)))))))</f>
        <v/>
      </c>
      <c r="J62" s="72" t="str">
        <f>IF(AND(JRF!AC64="",JRF!AF64=""),"",IF(LEN(JRF!AF64)=0,JRF!AC64,JRF!AF64))</f>
        <v/>
      </c>
      <c r="K62" s="72" t="str">
        <f>IF(JRF!Q64="","",IF(OR(JRF!A64=Checks!$K$4,JRF!A64=Checks!$K$5,JRF!A64=Checks!$K$6),"",IF(JRF!A64=Checks!$K$9,JRF!$B64,IF(OR(JRF!A64=Checks!$K$10,JRF!A64=Checks!$K$11),JRF!Q64,IF(AND(JRF!Q64=JRF!B64,OR(C62=IFERROR(VLOOKUP(C62,Checks!$BY:$BY,1,0),0),C263=IFERROR(VLOOKUP(C263,Checks!$BY:$BY,1,0),0))),A62,IF(JRF!Q64=JRF!B64,"",JRF!B64))))))</f>
        <v/>
      </c>
      <c r="L62" s="200" t="str">
        <f>IF(OR(JRF!X64="",JRF!Z64=""),"",IF(JRF!X64=JRF!Z64,"",'Journal Template'!M62/'Journal Template'!G62))</f>
        <v/>
      </c>
      <c r="M62" s="73" t="str">
        <f>IF(OR(JRF!X64="",JRF!Z64=""),"",IF(JRF!X64=JRF!Z64,"",-JRF!Y64))</f>
        <v/>
      </c>
      <c r="N62" s="72"/>
      <c r="O62" s="69" t="str">
        <f>IF(OR(JRF!X64="",JRF!Z64=""),"ENDBS",IF(JRF!X64=JRF!Z64,"ENDBS",""))</f>
        <v>ENDBS</v>
      </c>
      <c r="P62" s="69"/>
      <c r="AE62" s="43" t="s">
        <v>72</v>
      </c>
      <c r="AF62" s="43" t="s">
        <v>70</v>
      </c>
      <c r="AG62" s="43" t="s">
        <v>178</v>
      </c>
      <c r="AH62" s="68" t="s">
        <v>70</v>
      </c>
      <c r="AI62" s="44">
        <v>-130.30000000000001</v>
      </c>
      <c r="AJ62" s="43" t="s">
        <v>179</v>
      </c>
      <c r="AK62" s="43" t="s">
        <v>184</v>
      </c>
      <c r="AL62" s="44" t="s">
        <v>178</v>
      </c>
      <c r="AM62" s="43" t="s">
        <v>185</v>
      </c>
      <c r="AN62" s="43" t="s">
        <v>182</v>
      </c>
      <c r="AO62" s="43" t="s">
        <v>182</v>
      </c>
      <c r="AP62" s="43" t="s">
        <v>186</v>
      </c>
      <c r="AQ62" s="43" t="s">
        <v>183</v>
      </c>
      <c r="AR62" s="43" t="e">
        <v>#VALUE!</v>
      </c>
      <c r="AS62" s="43" t="s">
        <v>72</v>
      </c>
      <c r="AT62" s="44"/>
      <c r="AU62" s="44"/>
      <c r="AV62" s="44"/>
      <c r="AW62" s="44"/>
      <c r="AX62" s="44"/>
    </row>
    <row r="63" spans="1:50">
      <c r="A63" s="69" t="str">
        <f>IF(AND(JRF!B65="",JRF!Q65=""),"#REF!",IF(JRF!$A65=Checks!$K$4,JRF!B65,IF(JRF!$A65=Checks!$K$5,JRF!B65,IF(AND(JRF!$A65=Checks!$K$7,JRF!$Q65=""),JRF!B65,IF(AND(JRF!$A65=Checks!$K$6,JRF!$Q65=""),JRF!$B65,IF(OR(JRF!$A65=Checks!$K$8,JRF!$A65=Checks!$K$6,JRF!$A65=Checks!$K$7,JRF!$A65=Checks!$K$9),HLOOKUP(16,JRF!$13:$314,JRF!AX65,0),HLOOKUP(3,JRF!$13:$314,JRF!AX65,0)))))))</f>
        <v>#REF!</v>
      </c>
      <c r="B63" s="69" t="str">
        <f>IF(AND(JRF!B65="",JRF!Q65=""),"",IF(ISTEXT($A$13),"ACTUAL","-"))</f>
        <v/>
      </c>
      <c r="C63" s="74" t="str">
        <f>IF(AND(JRF!B65="",JRF!Q65=""),"",IF(JRF!$A65=Checks!$K$4,JRF!D65,IF(JRF!$A65=Checks!$K$5,JRF!D65,IF(AND(JRF!$A65=Checks!$K$7,JRF!Q65=""),JRF!D65,IF(AND(JRF!$A65=Checks!$K$6,JRF!Q65=""),JRF!D65,IF(OR(JRF!$A65=Checks!$K$8,JRF!$A65=Checks!$K$6,JRF!$A65=Checks!$K$7,JRF!$A65=Checks!$K$9),HLOOKUP(17,JRF!$13:$314,JRF!AX65,0),HLOOKUP(5,JRF!$13:$314,JRF!AX65,0)))))))</f>
        <v/>
      </c>
      <c r="D63" s="69" t="str">
        <f>IF(AND(JRF!B65="",JRF!Q65=""),"",IF(JRF!$A65=Checks!$K$4,JRF!C65,IF(JRF!$A65=Checks!$K$5,JRF!C65,IF(AND(JRF!$A65=Checks!$K$7,JRF!Q65=""),JRF!C65,IF(AND(JRF!$A65=Checks!$K$6,JRF!Q65=""),JRF!C65,IF(OR(JRF!$A65=Checks!$K$8,JRF!$A65=Checks!$K$6,JRF!$A65=Checks!$K$7,JRF!$A65=Checks!$K$9),HLOOKUP(18,JRF!$13:$314,JRF!AX65,0),HLOOKUP(4,JRF!$13:$314,JRF!AX65,0)))))))</f>
        <v/>
      </c>
      <c r="E63" s="69" t="str">
        <f>IF(AND(JRF!E65="",JRF!AL65=""),"",IF(OR(JRF!$A65=Checks!$K$4,JRF!$A65=Checks!$K$5),JRF!E65,IF(AND(JRF!$A65=Checks!$K$7,JRF!Q65=""),JRF!E65,IF(AND(JRF!$A65=Checks!$K$6,JRF!Q65=""),JRF!E65,IF(OR(JRF!$A65=Checks!$K$8,JRF!$A65=Checks!$K$6,JRF!$A65=Checks!$K$7,JRF!$A65=Checks!$K$9),JRF!AL65,JRF!E65)))))</f>
        <v/>
      </c>
      <c r="F63" s="69" t="str">
        <f>IF(AND(JRF!F65="",JRF!AV65=""),"",IF(OR(JRF!$A65=Checks!$K$4,JRF!$A65=Checks!$K$5),JRF!F65,IF(AND(JRF!$A65=Checks!$K$7,JRF!Q65=""),JRF!F65,IF(AND(JRF!$A65=Checks!$K$6,JRF!Q65=""),JRF!F65,IF(OR(JRF!$A65=Checks!$K$8,JRF!$A65=Checks!$K$6,JRF!$A65=Checks!$K$7,JRF!$A65=Checks!$K$9),JRF!AV65,JRF!F65)))))</f>
        <v/>
      </c>
      <c r="G63" s="70" t="str">
        <f>IF(AND(JRF!B65="",JRF!Q65=""),"",IF(IFERROR(SEARCH("RIR",JRF!A65),0),-JRF!J65,IF(JRF!A65=Checks!$K$10,JRF!J65,IF(JRF!A65=Checks!$K$11,-JRF!J65,IF(JRF!$A65=Checks!$K$4,JRF!J65,IF(JRF!$A65=Checks!$K$5,-JRF!J65,IF(AND(JRF!$A65=Checks!$K$7,JRF!Q65=""),JRF!J65,IF(AND(JRF!$A65=Checks!$K$6,JRF!Q65=""),JRF!J65,IF(OR(JRF!$A65=Checks!$K$8,JRF!$A65=Checks!$K$6,JRF!$A65=Checks!$K$7,JRF!$A65=Checks!$K$9),-HLOOKUP(23,JRF!$13:$314,JRF!AX65,0),HLOOKUP(9,JRF!$13:$314,JRF!AX65,0))))))))))</f>
        <v/>
      </c>
      <c r="H63" s="70" t="str">
        <f>IF(AND(JRF!B65="",JRF!Q65=""),"",IF(JRF!$A65=Checks!$K$4,JRF!I65,IF(JRF!$A65=Checks!$K$5,JRF!I65,IF(AND(JRF!$A65=Checks!$K$7,JRF!Q65=""),JRF!I65,IF(AND(JRF!$A65=Checks!$K$6,JRF!Q65=""),JRF!I65,IF(OR(JRF!$A65=Checks!$K$8,JRF!$A65=Checks!$K$6,JRF!$A65=Checks!$K$7,JRF!$A65=Checks!$K$9),HLOOKUP(22,JRF!$13:$314,JRF!AX65,0),HLOOKUP(8,JRF!$13:$314,JRF!AX65,0)))))))</f>
        <v/>
      </c>
      <c r="I63" s="71" t="str">
        <f>IF(AND(JRF!B65="",JRF!Q65=""),"",IF(JRF!$A65=Checks!$K$4,JRF!G65,IF(JRF!$A65=Checks!$K$5,JRF!G65,IF(AND(JRF!$A65=Checks!$K$7,JRF!Q65=""),JRF!G65,IF(AND(JRF!$A65=Checks!$K$6,JRF!Q65=""),JRF!G65,IF(OR(JRF!$A65=Checks!$K$8,JRF!$A65=Checks!$K$6,JRF!$A65=Checks!$K$7,JRF!$A65=Checks!$K$9),HLOOKUP(26,JRF!$13:$314,JRF!AX65,0),HLOOKUP(6,JRF!$13:$314,JRF!AX65,0)))))))</f>
        <v/>
      </c>
      <c r="J63" s="72" t="str">
        <f>IF(AND(JRF!AC65="",JRF!AF65=""),"",IF(LEN(JRF!AF65)=0,JRF!AC65,JRF!AF65))</f>
        <v/>
      </c>
      <c r="K63" s="72" t="str">
        <f>IF(JRF!Q65="","",IF(OR(JRF!A65=Checks!$K$4,JRF!A65=Checks!$K$5,JRF!A65=Checks!$K$6),"",IF(JRF!A65=Checks!$K$9,JRF!$B65,IF(OR(JRF!A65=Checks!$K$10,JRF!A65=Checks!$K$11),JRF!Q65,IF(AND(JRF!Q65=JRF!B65,OR(C63=IFERROR(VLOOKUP(C63,Checks!$BY:$BY,1,0),0),C264=IFERROR(VLOOKUP(C264,Checks!$BY:$BY,1,0),0))),A63,IF(JRF!Q65=JRF!B65,"",JRF!B65))))))</f>
        <v/>
      </c>
      <c r="L63" s="200" t="str">
        <f>IF(OR(JRF!X65="",JRF!Z65=""),"",IF(JRF!X65=JRF!Z65,"",'Journal Template'!M63/'Journal Template'!G63))</f>
        <v/>
      </c>
      <c r="M63" s="73" t="str">
        <f>IF(OR(JRF!X65="",JRF!Z65=""),"",IF(JRF!X65=JRF!Z65,"",-JRF!Y65))</f>
        <v/>
      </c>
      <c r="N63" s="72"/>
      <c r="O63" s="69" t="str">
        <f>IF(OR(JRF!X65="",JRF!Z65=""),"ENDBS",IF(JRF!X65=JRF!Z65,"ENDBS",""))</f>
        <v>ENDBS</v>
      </c>
      <c r="P63" s="69"/>
      <c r="AE63" s="43" t="s">
        <v>72</v>
      </c>
      <c r="AF63" s="43" t="s">
        <v>70</v>
      </c>
      <c r="AG63" s="43" t="s">
        <v>178</v>
      </c>
      <c r="AH63" s="68" t="s">
        <v>70</v>
      </c>
      <c r="AI63" s="44">
        <v>-130.30000000000001</v>
      </c>
      <c r="AJ63" s="43" t="s">
        <v>179</v>
      </c>
      <c r="AK63" s="43" t="s">
        <v>184</v>
      </c>
      <c r="AL63" s="44" t="s">
        <v>178</v>
      </c>
      <c r="AM63" s="43" t="s">
        <v>185</v>
      </c>
      <c r="AN63" s="43" t="s">
        <v>182</v>
      </c>
      <c r="AO63" s="43" t="s">
        <v>182</v>
      </c>
      <c r="AP63" s="43" t="s">
        <v>186</v>
      </c>
      <c r="AQ63" s="43" t="s">
        <v>183</v>
      </c>
      <c r="AR63" s="43" t="e">
        <v>#VALUE!</v>
      </c>
      <c r="AS63" s="43" t="s">
        <v>72</v>
      </c>
      <c r="AT63" s="44"/>
      <c r="AU63" s="44"/>
      <c r="AV63" s="44"/>
      <c r="AW63" s="44"/>
      <c r="AX63" s="44"/>
    </row>
    <row r="64" spans="1:50">
      <c r="A64" s="69" t="str">
        <f>IF(AND(JRF!B66="",JRF!Q66=""),"#REF!",IF(JRF!$A66=Checks!$K$4,JRF!B66,IF(JRF!$A66=Checks!$K$5,JRF!B66,IF(AND(JRF!$A66=Checks!$K$7,JRF!$Q66=""),JRF!B66,IF(AND(JRF!$A66=Checks!$K$6,JRF!$Q66=""),JRF!$B66,IF(OR(JRF!$A66=Checks!$K$8,JRF!$A66=Checks!$K$6,JRF!$A66=Checks!$K$7,JRF!$A66=Checks!$K$9),HLOOKUP(16,JRF!$13:$314,JRF!AX66,0),HLOOKUP(3,JRF!$13:$314,JRF!AX66,0)))))))</f>
        <v>#REF!</v>
      </c>
      <c r="B64" s="69" t="str">
        <f>IF(AND(JRF!B66="",JRF!Q66=""),"",IF(ISTEXT($A$13),"ACTUAL","-"))</f>
        <v/>
      </c>
      <c r="C64" s="74" t="str">
        <f>IF(AND(JRF!B66="",JRF!Q66=""),"",IF(JRF!$A66=Checks!$K$4,JRF!D66,IF(JRF!$A66=Checks!$K$5,JRF!D66,IF(AND(JRF!$A66=Checks!$K$7,JRF!Q66=""),JRF!D66,IF(AND(JRF!$A66=Checks!$K$6,JRF!Q66=""),JRF!D66,IF(OR(JRF!$A66=Checks!$K$8,JRF!$A66=Checks!$K$6,JRF!$A66=Checks!$K$7,JRF!$A66=Checks!$K$9),HLOOKUP(17,JRF!$13:$314,JRF!AX66,0),HLOOKUP(5,JRF!$13:$314,JRF!AX66,0)))))))</f>
        <v/>
      </c>
      <c r="D64" s="69" t="str">
        <f>IF(AND(JRF!B66="",JRF!Q66=""),"",IF(JRF!$A66=Checks!$K$4,JRF!C66,IF(JRF!$A66=Checks!$K$5,JRF!C66,IF(AND(JRF!$A66=Checks!$K$7,JRF!Q66=""),JRF!C66,IF(AND(JRF!$A66=Checks!$K$6,JRF!Q66=""),JRF!C66,IF(OR(JRF!$A66=Checks!$K$8,JRF!$A66=Checks!$K$6,JRF!$A66=Checks!$K$7,JRF!$A66=Checks!$K$9),HLOOKUP(18,JRF!$13:$314,JRF!AX66,0),HLOOKUP(4,JRF!$13:$314,JRF!AX66,0)))))))</f>
        <v/>
      </c>
      <c r="E64" s="69" t="str">
        <f>IF(AND(JRF!E66="",JRF!AL66=""),"",IF(OR(JRF!$A66=Checks!$K$4,JRF!$A66=Checks!$K$5),JRF!E66,IF(AND(JRF!$A66=Checks!$K$7,JRF!Q66=""),JRF!E66,IF(AND(JRF!$A66=Checks!$K$6,JRF!Q66=""),JRF!E66,IF(OR(JRF!$A66=Checks!$K$8,JRF!$A66=Checks!$K$6,JRF!$A66=Checks!$K$7,JRF!$A66=Checks!$K$9),JRF!AL66,JRF!E66)))))</f>
        <v/>
      </c>
      <c r="F64" s="69" t="str">
        <f>IF(AND(JRF!F66="",JRF!AV66=""),"",IF(OR(JRF!$A66=Checks!$K$4,JRF!$A66=Checks!$K$5),JRF!F66,IF(AND(JRF!$A66=Checks!$K$7,JRF!Q66=""),JRF!F66,IF(AND(JRF!$A66=Checks!$K$6,JRF!Q66=""),JRF!F66,IF(OR(JRF!$A66=Checks!$K$8,JRF!$A66=Checks!$K$6,JRF!$A66=Checks!$K$7,JRF!$A66=Checks!$K$9),JRF!AV66,JRF!F66)))))</f>
        <v/>
      </c>
      <c r="G64" s="70" t="str">
        <f>IF(AND(JRF!B66="",JRF!Q66=""),"",IF(IFERROR(SEARCH("RIR",JRF!A66),0),-JRF!J66,IF(JRF!A66=Checks!$K$10,JRF!J66,IF(JRF!A66=Checks!$K$11,-JRF!J66,IF(JRF!$A66=Checks!$K$4,JRF!J66,IF(JRF!$A66=Checks!$K$5,-JRF!J66,IF(AND(JRF!$A66=Checks!$K$7,JRF!Q66=""),JRF!J66,IF(AND(JRF!$A66=Checks!$K$6,JRF!Q66=""),JRF!J66,IF(OR(JRF!$A66=Checks!$K$8,JRF!$A66=Checks!$K$6,JRF!$A66=Checks!$K$7,JRF!$A66=Checks!$K$9),-HLOOKUP(23,JRF!$13:$314,JRF!AX66,0),HLOOKUP(9,JRF!$13:$314,JRF!AX66,0))))))))))</f>
        <v/>
      </c>
      <c r="H64" s="70" t="str">
        <f>IF(AND(JRF!B66="",JRF!Q66=""),"",IF(JRF!$A66=Checks!$K$4,JRF!I66,IF(JRF!$A66=Checks!$K$5,JRF!I66,IF(AND(JRF!$A66=Checks!$K$7,JRF!Q66=""),JRF!I66,IF(AND(JRF!$A66=Checks!$K$6,JRF!Q66=""),JRF!I66,IF(OR(JRF!$A66=Checks!$K$8,JRF!$A66=Checks!$K$6,JRF!$A66=Checks!$K$7,JRF!$A66=Checks!$K$9),HLOOKUP(22,JRF!$13:$314,JRF!AX66,0),HLOOKUP(8,JRF!$13:$314,JRF!AX66,0)))))))</f>
        <v/>
      </c>
      <c r="I64" s="71" t="str">
        <f>IF(AND(JRF!B66="",JRF!Q66=""),"",IF(JRF!$A66=Checks!$K$4,JRF!G66,IF(JRF!$A66=Checks!$K$5,JRF!G66,IF(AND(JRF!$A66=Checks!$K$7,JRF!Q66=""),JRF!G66,IF(AND(JRF!$A66=Checks!$K$6,JRF!Q66=""),JRF!G66,IF(OR(JRF!$A66=Checks!$K$8,JRF!$A66=Checks!$K$6,JRF!$A66=Checks!$K$7,JRF!$A66=Checks!$K$9),HLOOKUP(26,JRF!$13:$314,JRF!AX66,0),HLOOKUP(6,JRF!$13:$314,JRF!AX66,0)))))))</f>
        <v/>
      </c>
      <c r="J64" s="72" t="str">
        <f>IF(AND(JRF!AC66="",JRF!AF66=""),"",IF(LEN(JRF!AF66)=0,JRF!AC66,JRF!AF66))</f>
        <v/>
      </c>
      <c r="K64" s="72" t="str">
        <f>IF(JRF!Q66="","",IF(OR(JRF!A66=Checks!$K$4,JRF!A66=Checks!$K$5,JRF!A66=Checks!$K$6),"",IF(JRF!A66=Checks!$K$9,JRF!$B66,IF(OR(JRF!A66=Checks!$K$10,JRF!A66=Checks!$K$11),JRF!Q66,IF(AND(JRF!Q66=JRF!B66,OR(C64=IFERROR(VLOOKUP(C64,Checks!$BY:$BY,1,0),0),C265=IFERROR(VLOOKUP(C265,Checks!$BY:$BY,1,0),0))),A64,IF(JRF!Q66=JRF!B66,"",JRF!B66))))))</f>
        <v/>
      </c>
      <c r="L64" s="200" t="str">
        <f>IF(OR(JRF!X66="",JRF!Z66=""),"",IF(JRF!X66=JRF!Z66,"",'Journal Template'!M64/'Journal Template'!G64))</f>
        <v/>
      </c>
      <c r="M64" s="73" t="str">
        <f>IF(OR(JRF!X66="",JRF!Z66=""),"",IF(JRF!X66=JRF!Z66,"",-JRF!Y66))</f>
        <v/>
      </c>
      <c r="N64" s="72"/>
      <c r="O64" s="69" t="str">
        <f>IF(OR(JRF!X66="",JRF!Z66=""),"ENDBS",IF(JRF!X66=JRF!Z66,"ENDBS",""))</f>
        <v>ENDBS</v>
      </c>
      <c r="P64" s="69"/>
      <c r="AE64" s="43" t="s">
        <v>72</v>
      </c>
      <c r="AF64" s="43" t="s">
        <v>70</v>
      </c>
      <c r="AG64" s="43" t="s">
        <v>178</v>
      </c>
      <c r="AH64" s="68" t="s">
        <v>70</v>
      </c>
      <c r="AI64" s="44">
        <v>-130.30000000000001</v>
      </c>
      <c r="AJ64" s="43" t="s">
        <v>179</v>
      </c>
      <c r="AK64" s="43" t="s">
        <v>184</v>
      </c>
      <c r="AL64" s="44" t="s">
        <v>178</v>
      </c>
      <c r="AM64" s="43" t="s">
        <v>185</v>
      </c>
      <c r="AN64" s="43" t="s">
        <v>182</v>
      </c>
      <c r="AO64" s="43" t="s">
        <v>182</v>
      </c>
      <c r="AP64" s="43" t="s">
        <v>186</v>
      </c>
      <c r="AQ64" s="43" t="s">
        <v>183</v>
      </c>
      <c r="AR64" s="43" t="e">
        <v>#VALUE!</v>
      </c>
      <c r="AS64" s="43" t="s">
        <v>72</v>
      </c>
      <c r="AT64" s="44"/>
      <c r="AU64" s="44"/>
      <c r="AV64" s="44"/>
      <c r="AW64" s="44"/>
      <c r="AX64" s="44"/>
    </row>
    <row r="65" spans="1:50">
      <c r="A65" s="69" t="str">
        <f>IF(AND(JRF!B67="",JRF!Q67=""),"#REF!",IF(JRF!$A67=Checks!$K$4,JRF!B67,IF(JRF!$A67=Checks!$K$5,JRF!B67,IF(AND(JRF!$A67=Checks!$K$7,JRF!$Q67=""),JRF!B67,IF(AND(JRF!$A67=Checks!$K$6,JRF!$Q67=""),JRF!$B67,IF(OR(JRF!$A67=Checks!$K$8,JRF!$A67=Checks!$K$6,JRF!$A67=Checks!$K$7,JRF!$A67=Checks!$K$9),HLOOKUP(16,JRF!$13:$314,JRF!AX67,0),HLOOKUP(3,JRF!$13:$314,JRF!AX67,0)))))))</f>
        <v>#REF!</v>
      </c>
      <c r="B65" s="69" t="str">
        <f>IF(AND(JRF!B67="",JRF!Q67=""),"",IF(ISTEXT($A$13),"ACTUAL","-"))</f>
        <v/>
      </c>
      <c r="C65" s="74" t="str">
        <f>IF(AND(JRF!B67="",JRF!Q67=""),"",IF(JRF!$A67=Checks!$K$4,JRF!D67,IF(JRF!$A67=Checks!$K$5,JRF!D67,IF(AND(JRF!$A67=Checks!$K$7,JRF!Q67=""),JRF!D67,IF(AND(JRF!$A67=Checks!$K$6,JRF!Q67=""),JRF!D67,IF(OR(JRF!$A67=Checks!$K$8,JRF!$A67=Checks!$K$6,JRF!$A67=Checks!$K$7,JRF!$A67=Checks!$K$9),HLOOKUP(17,JRF!$13:$314,JRF!AX67,0),HLOOKUP(5,JRF!$13:$314,JRF!AX67,0)))))))</f>
        <v/>
      </c>
      <c r="D65" s="69" t="str">
        <f>IF(AND(JRF!B67="",JRF!Q67=""),"",IF(JRF!$A67=Checks!$K$4,JRF!C67,IF(JRF!$A67=Checks!$K$5,JRF!C67,IF(AND(JRF!$A67=Checks!$K$7,JRF!Q67=""),JRF!C67,IF(AND(JRF!$A67=Checks!$K$6,JRF!Q67=""),JRF!C67,IF(OR(JRF!$A67=Checks!$K$8,JRF!$A67=Checks!$K$6,JRF!$A67=Checks!$K$7,JRF!$A67=Checks!$K$9),HLOOKUP(18,JRF!$13:$314,JRF!AX67,0),HLOOKUP(4,JRF!$13:$314,JRF!AX67,0)))))))</f>
        <v/>
      </c>
      <c r="E65" s="69" t="str">
        <f>IF(AND(JRF!E67="",JRF!AL67=""),"",IF(OR(JRF!$A67=Checks!$K$4,JRF!$A67=Checks!$K$5),JRF!E67,IF(AND(JRF!$A67=Checks!$K$7,JRF!Q67=""),JRF!E67,IF(AND(JRF!$A67=Checks!$K$6,JRF!Q67=""),JRF!E67,IF(OR(JRF!$A67=Checks!$K$8,JRF!$A67=Checks!$K$6,JRF!$A67=Checks!$K$7,JRF!$A67=Checks!$K$9),JRF!AL67,JRF!E67)))))</f>
        <v/>
      </c>
      <c r="F65" s="69" t="str">
        <f>IF(AND(JRF!F67="",JRF!AV67=""),"",IF(OR(JRF!$A67=Checks!$K$4,JRF!$A67=Checks!$K$5),JRF!F67,IF(AND(JRF!$A67=Checks!$K$7,JRF!Q67=""),JRF!F67,IF(AND(JRF!$A67=Checks!$K$6,JRF!Q67=""),JRF!F67,IF(OR(JRF!$A67=Checks!$K$8,JRF!$A67=Checks!$K$6,JRF!$A67=Checks!$K$7,JRF!$A67=Checks!$K$9),JRF!AV67,JRF!F67)))))</f>
        <v/>
      </c>
      <c r="G65" s="70" t="str">
        <f>IF(AND(JRF!B67="",JRF!Q67=""),"",IF(IFERROR(SEARCH("RIR",JRF!A67),0),-JRF!J67,IF(JRF!A67=Checks!$K$10,JRF!J67,IF(JRF!A67=Checks!$K$11,-JRF!J67,IF(JRF!$A67=Checks!$K$4,JRF!J67,IF(JRF!$A67=Checks!$K$5,-JRF!J67,IF(AND(JRF!$A67=Checks!$K$7,JRF!Q67=""),JRF!J67,IF(AND(JRF!$A67=Checks!$K$6,JRF!Q67=""),JRF!J67,IF(OR(JRF!$A67=Checks!$K$8,JRF!$A67=Checks!$K$6,JRF!$A67=Checks!$K$7,JRF!$A67=Checks!$K$9),-HLOOKUP(23,JRF!$13:$314,JRF!AX67,0),HLOOKUP(9,JRF!$13:$314,JRF!AX67,0))))))))))</f>
        <v/>
      </c>
      <c r="H65" s="70" t="str">
        <f>IF(AND(JRF!B67="",JRF!Q67=""),"",IF(JRF!$A67=Checks!$K$4,JRF!I67,IF(JRF!$A67=Checks!$K$5,JRF!I67,IF(AND(JRF!$A67=Checks!$K$7,JRF!Q67=""),JRF!I67,IF(AND(JRF!$A67=Checks!$K$6,JRF!Q67=""),JRF!I67,IF(OR(JRF!$A67=Checks!$K$8,JRF!$A67=Checks!$K$6,JRF!$A67=Checks!$K$7,JRF!$A67=Checks!$K$9),HLOOKUP(22,JRF!$13:$314,JRF!AX67,0),HLOOKUP(8,JRF!$13:$314,JRF!AX67,0)))))))</f>
        <v/>
      </c>
      <c r="I65" s="71" t="str">
        <f>IF(AND(JRF!B67="",JRF!Q67=""),"",IF(JRF!$A67=Checks!$K$4,JRF!G67,IF(JRF!$A67=Checks!$K$5,JRF!G67,IF(AND(JRF!$A67=Checks!$K$7,JRF!Q67=""),JRF!G67,IF(AND(JRF!$A67=Checks!$K$6,JRF!Q67=""),JRF!G67,IF(OR(JRF!$A67=Checks!$K$8,JRF!$A67=Checks!$K$6,JRF!$A67=Checks!$K$7,JRF!$A67=Checks!$K$9),HLOOKUP(26,JRF!$13:$314,JRF!AX67,0),HLOOKUP(6,JRF!$13:$314,JRF!AX67,0)))))))</f>
        <v/>
      </c>
      <c r="J65" s="72" t="str">
        <f>IF(AND(JRF!AC67="",JRF!AF67=""),"",IF(LEN(JRF!AF67)=0,JRF!AC67,JRF!AF67))</f>
        <v/>
      </c>
      <c r="K65" s="72" t="str">
        <f>IF(JRF!Q67="","",IF(OR(JRF!A67=Checks!$K$4,JRF!A67=Checks!$K$5,JRF!A67=Checks!$K$6),"",IF(JRF!A67=Checks!$K$9,JRF!$B67,IF(OR(JRF!A67=Checks!$K$10,JRF!A67=Checks!$K$11),JRF!Q67,IF(AND(JRF!Q67=JRF!B67,OR(C65=IFERROR(VLOOKUP(C65,Checks!$BY:$BY,1,0),0),C266=IFERROR(VLOOKUP(C266,Checks!$BY:$BY,1,0),0))),A65,IF(JRF!Q67=JRF!B67,"",JRF!B67))))))</f>
        <v/>
      </c>
      <c r="L65" s="200" t="str">
        <f>IF(OR(JRF!X67="",JRF!Z67=""),"",IF(JRF!X67=JRF!Z67,"",'Journal Template'!M65/'Journal Template'!G65))</f>
        <v/>
      </c>
      <c r="M65" s="73" t="str">
        <f>IF(OR(JRF!X67="",JRF!Z67=""),"",IF(JRF!X67=JRF!Z67,"",-JRF!Y67))</f>
        <v/>
      </c>
      <c r="N65" s="72"/>
      <c r="O65" s="69" t="str">
        <f>IF(OR(JRF!X67="",JRF!Z67=""),"ENDBS",IF(JRF!X67=JRF!Z67,"ENDBS",""))</f>
        <v>ENDBS</v>
      </c>
      <c r="P65" s="69"/>
      <c r="AE65" s="43" t="s">
        <v>72</v>
      </c>
      <c r="AF65" s="43" t="s">
        <v>70</v>
      </c>
      <c r="AG65" s="43" t="s">
        <v>178</v>
      </c>
      <c r="AH65" s="68" t="s">
        <v>70</v>
      </c>
      <c r="AI65" s="44">
        <v>-130.30000000000001</v>
      </c>
      <c r="AJ65" s="43" t="s">
        <v>179</v>
      </c>
      <c r="AK65" s="43" t="s">
        <v>184</v>
      </c>
      <c r="AL65" s="44" t="s">
        <v>178</v>
      </c>
      <c r="AM65" s="43" t="s">
        <v>185</v>
      </c>
      <c r="AN65" s="43" t="s">
        <v>182</v>
      </c>
      <c r="AO65" s="43" t="s">
        <v>182</v>
      </c>
      <c r="AP65" s="43" t="s">
        <v>186</v>
      </c>
      <c r="AQ65" s="43" t="s">
        <v>183</v>
      </c>
      <c r="AR65" s="43" t="e">
        <v>#VALUE!</v>
      </c>
      <c r="AS65" s="43" t="s">
        <v>72</v>
      </c>
      <c r="AT65" s="44"/>
      <c r="AU65" s="44"/>
      <c r="AV65" s="44"/>
      <c r="AW65" s="44"/>
      <c r="AX65" s="44"/>
    </row>
    <row r="66" spans="1:50">
      <c r="A66" s="69" t="str">
        <f>IF(AND(JRF!B68="",JRF!Q68=""),"#REF!",IF(JRF!$A68=Checks!$K$4,JRF!B68,IF(JRF!$A68=Checks!$K$5,JRF!B68,IF(AND(JRF!$A68=Checks!$K$7,JRF!$Q68=""),JRF!B68,IF(AND(JRF!$A68=Checks!$K$6,JRF!$Q68=""),JRF!$B68,IF(OR(JRF!$A68=Checks!$K$8,JRF!$A68=Checks!$K$6,JRF!$A68=Checks!$K$7,JRF!$A68=Checks!$K$9),HLOOKUP(16,JRF!$13:$314,JRF!AX68,0),HLOOKUP(3,JRF!$13:$314,JRF!AX68,0)))))))</f>
        <v>#REF!</v>
      </c>
      <c r="B66" s="69" t="str">
        <f>IF(AND(JRF!B68="",JRF!Q68=""),"",IF(ISTEXT($A$13),"ACTUAL","-"))</f>
        <v/>
      </c>
      <c r="C66" s="74" t="str">
        <f>IF(AND(JRF!B68="",JRF!Q68=""),"",IF(JRF!$A68=Checks!$K$4,JRF!D68,IF(JRF!$A68=Checks!$K$5,JRF!D68,IF(AND(JRF!$A68=Checks!$K$7,JRF!Q68=""),JRF!D68,IF(AND(JRF!$A68=Checks!$K$6,JRF!Q68=""),JRF!D68,IF(OR(JRF!$A68=Checks!$K$8,JRF!$A68=Checks!$K$6,JRF!$A68=Checks!$K$7,JRF!$A68=Checks!$K$9),HLOOKUP(17,JRF!$13:$314,JRF!AX68,0),HLOOKUP(5,JRF!$13:$314,JRF!AX68,0)))))))</f>
        <v/>
      </c>
      <c r="D66" s="69" t="str">
        <f>IF(AND(JRF!B68="",JRF!Q68=""),"",IF(JRF!$A68=Checks!$K$4,JRF!C68,IF(JRF!$A68=Checks!$K$5,JRF!C68,IF(AND(JRF!$A68=Checks!$K$7,JRF!Q68=""),JRF!C68,IF(AND(JRF!$A68=Checks!$K$6,JRF!Q68=""),JRF!C68,IF(OR(JRF!$A68=Checks!$K$8,JRF!$A68=Checks!$K$6,JRF!$A68=Checks!$K$7,JRF!$A68=Checks!$K$9),HLOOKUP(18,JRF!$13:$314,JRF!AX68,0),HLOOKUP(4,JRF!$13:$314,JRF!AX68,0)))))))</f>
        <v/>
      </c>
      <c r="E66" s="69" t="str">
        <f>IF(AND(JRF!E68="",JRF!AL68=""),"",IF(OR(JRF!$A68=Checks!$K$4,JRF!$A68=Checks!$K$5),JRF!E68,IF(AND(JRF!$A68=Checks!$K$7,JRF!Q68=""),JRF!E68,IF(AND(JRF!$A68=Checks!$K$6,JRF!Q68=""),JRF!E68,IF(OR(JRF!$A68=Checks!$K$8,JRF!$A68=Checks!$K$6,JRF!$A68=Checks!$K$7,JRF!$A68=Checks!$K$9),JRF!AL68,JRF!E68)))))</f>
        <v/>
      </c>
      <c r="F66" s="69" t="str">
        <f>IF(AND(JRF!F68="",JRF!AV68=""),"",IF(OR(JRF!$A68=Checks!$K$4,JRF!$A68=Checks!$K$5),JRF!F68,IF(AND(JRF!$A68=Checks!$K$7,JRF!Q68=""),JRF!F68,IF(AND(JRF!$A68=Checks!$K$6,JRF!Q68=""),JRF!F68,IF(OR(JRF!$A68=Checks!$K$8,JRF!$A68=Checks!$K$6,JRF!$A68=Checks!$K$7,JRF!$A68=Checks!$K$9),JRF!AV68,JRF!F68)))))</f>
        <v/>
      </c>
      <c r="G66" s="70" t="str">
        <f>IF(AND(JRF!B68="",JRF!Q68=""),"",IF(IFERROR(SEARCH("RIR",JRF!A68),0),-JRF!J68,IF(JRF!A68=Checks!$K$10,JRF!J68,IF(JRF!A68=Checks!$K$11,-JRF!J68,IF(JRF!$A68=Checks!$K$4,JRF!J68,IF(JRF!$A68=Checks!$K$5,-JRF!J68,IF(AND(JRF!$A68=Checks!$K$7,JRF!Q68=""),JRF!J68,IF(AND(JRF!$A68=Checks!$K$6,JRF!Q68=""),JRF!J68,IF(OR(JRF!$A68=Checks!$K$8,JRF!$A68=Checks!$K$6,JRF!$A68=Checks!$K$7,JRF!$A68=Checks!$K$9),-HLOOKUP(23,JRF!$13:$314,JRF!AX68,0),HLOOKUP(9,JRF!$13:$314,JRF!AX68,0))))))))))</f>
        <v/>
      </c>
      <c r="H66" s="70" t="str">
        <f>IF(AND(JRF!B68="",JRF!Q68=""),"",IF(JRF!$A68=Checks!$K$4,JRF!I68,IF(JRF!$A68=Checks!$K$5,JRF!I68,IF(AND(JRF!$A68=Checks!$K$7,JRF!Q68=""),JRF!I68,IF(AND(JRF!$A68=Checks!$K$6,JRF!Q68=""),JRF!I68,IF(OR(JRF!$A68=Checks!$K$8,JRF!$A68=Checks!$K$6,JRF!$A68=Checks!$K$7,JRF!$A68=Checks!$K$9),HLOOKUP(22,JRF!$13:$314,JRF!AX68,0),HLOOKUP(8,JRF!$13:$314,JRF!AX68,0)))))))</f>
        <v/>
      </c>
      <c r="I66" s="71" t="str">
        <f>IF(AND(JRF!B68="",JRF!Q68=""),"",IF(JRF!$A68=Checks!$K$4,JRF!G68,IF(JRF!$A68=Checks!$K$5,JRF!G68,IF(AND(JRF!$A68=Checks!$K$7,JRF!Q68=""),JRF!G68,IF(AND(JRF!$A68=Checks!$K$6,JRF!Q68=""),JRF!G68,IF(OR(JRF!$A68=Checks!$K$8,JRF!$A68=Checks!$K$6,JRF!$A68=Checks!$K$7,JRF!$A68=Checks!$K$9),HLOOKUP(26,JRF!$13:$314,JRF!AX68,0),HLOOKUP(6,JRF!$13:$314,JRF!AX68,0)))))))</f>
        <v/>
      </c>
      <c r="J66" s="72" t="str">
        <f>IF(AND(JRF!AC68="",JRF!AF68=""),"",IF(LEN(JRF!AF68)=0,JRF!AC68,JRF!AF68))</f>
        <v/>
      </c>
      <c r="K66" s="72" t="str">
        <f>IF(JRF!Q68="","",IF(OR(JRF!A68=Checks!$K$4,JRF!A68=Checks!$K$5,JRF!A68=Checks!$K$6),"",IF(JRF!A68=Checks!$K$9,JRF!$B68,IF(OR(JRF!A68=Checks!$K$10,JRF!A68=Checks!$K$11),JRF!Q68,IF(AND(JRF!Q68=JRF!B68,OR(C66=IFERROR(VLOOKUP(C66,Checks!$BY:$BY,1,0),0),C267=IFERROR(VLOOKUP(C267,Checks!$BY:$BY,1,0),0))),A66,IF(JRF!Q68=JRF!B68,"",JRF!B68))))))</f>
        <v/>
      </c>
      <c r="L66" s="200" t="str">
        <f>IF(OR(JRF!X68="",JRF!Z68=""),"",IF(JRF!X68=JRF!Z68,"",'Journal Template'!M66/'Journal Template'!G66))</f>
        <v/>
      </c>
      <c r="M66" s="73" t="str">
        <f>IF(OR(JRF!X68="",JRF!Z68=""),"",IF(JRF!X68=JRF!Z68,"",-JRF!Y68))</f>
        <v/>
      </c>
      <c r="N66" s="72"/>
      <c r="O66" s="69" t="str">
        <f>IF(OR(JRF!X68="",JRF!Z68=""),"ENDBS",IF(JRF!X68=JRF!Z68,"ENDBS",""))</f>
        <v>ENDBS</v>
      </c>
      <c r="P66" s="69"/>
      <c r="AE66" s="43" t="s">
        <v>72</v>
      </c>
      <c r="AF66" s="43" t="s">
        <v>70</v>
      </c>
      <c r="AG66" s="43" t="s">
        <v>178</v>
      </c>
      <c r="AH66" s="68" t="s">
        <v>70</v>
      </c>
      <c r="AI66" s="44">
        <v>-130.30000000000001</v>
      </c>
      <c r="AJ66" s="43" t="s">
        <v>179</v>
      </c>
      <c r="AK66" s="43" t="s">
        <v>184</v>
      </c>
      <c r="AL66" s="44" t="s">
        <v>178</v>
      </c>
      <c r="AM66" s="43" t="s">
        <v>185</v>
      </c>
      <c r="AN66" s="43" t="s">
        <v>182</v>
      </c>
      <c r="AO66" s="43" t="s">
        <v>182</v>
      </c>
      <c r="AP66" s="43" t="s">
        <v>186</v>
      </c>
      <c r="AQ66" s="43" t="s">
        <v>183</v>
      </c>
      <c r="AR66" s="43" t="e">
        <v>#VALUE!</v>
      </c>
      <c r="AS66" s="43" t="s">
        <v>72</v>
      </c>
      <c r="AT66" s="44"/>
      <c r="AU66" s="44"/>
      <c r="AV66" s="44"/>
      <c r="AW66" s="44"/>
      <c r="AX66" s="44"/>
    </row>
    <row r="67" spans="1:50">
      <c r="A67" s="69" t="str">
        <f>IF(AND(JRF!B69="",JRF!Q69=""),"#REF!",IF(JRF!$A69=Checks!$K$4,JRF!B69,IF(JRF!$A69=Checks!$K$5,JRF!B69,IF(AND(JRF!$A69=Checks!$K$7,JRF!$Q69=""),JRF!B69,IF(AND(JRF!$A69=Checks!$K$6,JRF!$Q69=""),JRF!$B69,IF(OR(JRF!$A69=Checks!$K$8,JRF!$A69=Checks!$K$6,JRF!$A69=Checks!$K$7,JRF!$A69=Checks!$K$9),HLOOKUP(16,JRF!$13:$314,JRF!AX69,0),HLOOKUP(3,JRF!$13:$314,JRF!AX69,0)))))))</f>
        <v>#REF!</v>
      </c>
      <c r="B67" s="69" t="str">
        <f>IF(AND(JRF!B69="",JRF!Q69=""),"",IF(ISTEXT($A$13),"ACTUAL","-"))</f>
        <v/>
      </c>
      <c r="C67" s="74" t="str">
        <f>IF(AND(JRF!B69="",JRF!Q69=""),"",IF(JRF!$A69=Checks!$K$4,JRF!D69,IF(JRF!$A69=Checks!$K$5,JRF!D69,IF(AND(JRF!$A69=Checks!$K$7,JRF!Q69=""),JRF!D69,IF(AND(JRF!$A69=Checks!$K$6,JRF!Q69=""),JRF!D69,IF(OR(JRF!$A69=Checks!$K$8,JRF!$A69=Checks!$K$6,JRF!$A69=Checks!$K$7,JRF!$A69=Checks!$K$9),HLOOKUP(17,JRF!$13:$314,JRF!AX69,0),HLOOKUP(5,JRF!$13:$314,JRF!AX69,0)))))))</f>
        <v/>
      </c>
      <c r="D67" s="69" t="str">
        <f>IF(AND(JRF!B69="",JRF!Q69=""),"",IF(JRF!$A69=Checks!$K$4,JRF!C69,IF(JRF!$A69=Checks!$K$5,JRF!C69,IF(AND(JRF!$A69=Checks!$K$7,JRF!Q69=""),JRF!C69,IF(AND(JRF!$A69=Checks!$K$6,JRF!Q69=""),JRF!C69,IF(OR(JRF!$A69=Checks!$K$8,JRF!$A69=Checks!$K$6,JRF!$A69=Checks!$K$7,JRF!$A69=Checks!$K$9),HLOOKUP(18,JRF!$13:$314,JRF!AX69,0),HLOOKUP(4,JRF!$13:$314,JRF!AX69,0)))))))</f>
        <v/>
      </c>
      <c r="E67" s="69" t="str">
        <f>IF(AND(JRF!E69="",JRF!AL69=""),"",IF(OR(JRF!$A69=Checks!$K$4,JRF!$A69=Checks!$K$5),JRF!E69,IF(AND(JRF!$A69=Checks!$K$7,JRF!Q69=""),JRF!E69,IF(AND(JRF!$A69=Checks!$K$6,JRF!Q69=""),JRF!E69,IF(OR(JRF!$A69=Checks!$K$8,JRF!$A69=Checks!$K$6,JRF!$A69=Checks!$K$7,JRF!$A69=Checks!$K$9),JRF!AL69,JRF!E69)))))</f>
        <v/>
      </c>
      <c r="F67" s="69" t="str">
        <f>IF(AND(JRF!F69="",JRF!AV69=""),"",IF(OR(JRF!$A69=Checks!$K$4,JRF!$A69=Checks!$K$5),JRF!F69,IF(AND(JRF!$A69=Checks!$K$7,JRF!Q69=""),JRF!F69,IF(AND(JRF!$A69=Checks!$K$6,JRF!Q69=""),JRF!F69,IF(OR(JRF!$A69=Checks!$K$8,JRF!$A69=Checks!$K$6,JRF!$A69=Checks!$K$7,JRF!$A69=Checks!$K$9),JRF!AV69,JRF!F69)))))</f>
        <v/>
      </c>
      <c r="G67" s="70" t="str">
        <f>IF(AND(JRF!B69="",JRF!Q69=""),"",IF(IFERROR(SEARCH("RIR",JRF!A69),0),-JRF!J69,IF(JRF!A69=Checks!$K$10,JRF!J69,IF(JRF!A69=Checks!$K$11,-JRF!J69,IF(JRF!$A69=Checks!$K$4,JRF!J69,IF(JRF!$A69=Checks!$K$5,-JRF!J69,IF(AND(JRF!$A69=Checks!$K$7,JRF!Q69=""),JRF!J69,IF(AND(JRF!$A69=Checks!$K$6,JRF!Q69=""),JRF!J69,IF(OR(JRF!$A69=Checks!$K$8,JRF!$A69=Checks!$K$6,JRF!$A69=Checks!$K$7,JRF!$A69=Checks!$K$9),-HLOOKUP(23,JRF!$13:$314,JRF!AX69,0),HLOOKUP(9,JRF!$13:$314,JRF!AX69,0))))))))))</f>
        <v/>
      </c>
      <c r="H67" s="70" t="str">
        <f>IF(AND(JRF!B69="",JRF!Q69=""),"",IF(JRF!$A69=Checks!$K$4,JRF!I69,IF(JRF!$A69=Checks!$K$5,JRF!I69,IF(AND(JRF!$A69=Checks!$K$7,JRF!Q69=""),JRF!I69,IF(AND(JRF!$A69=Checks!$K$6,JRF!Q69=""),JRF!I69,IF(OR(JRF!$A69=Checks!$K$8,JRF!$A69=Checks!$K$6,JRF!$A69=Checks!$K$7,JRF!$A69=Checks!$K$9),HLOOKUP(22,JRF!$13:$314,JRF!AX69,0),HLOOKUP(8,JRF!$13:$314,JRF!AX69,0)))))))</f>
        <v/>
      </c>
      <c r="I67" s="71" t="str">
        <f>IF(AND(JRF!B69="",JRF!Q69=""),"",IF(JRF!$A69=Checks!$K$4,JRF!G69,IF(JRF!$A69=Checks!$K$5,JRF!G69,IF(AND(JRF!$A69=Checks!$K$7,JRF!Q69=""),JRF!G69,IF(AND(JRF!$A69=Checks!$K$6,JRF!Q69=""),JRF!G69,IF(OR(JRF!$A69=Checks!$K$8,JRF!$A69=Checks!$K$6,JRF!$A69=Checks!$K$7,JRF!$A69=Checks!$K$9),HLOOKUP(26,JRF!$13:$314,JRF!AX69,0),HLOOKUP(6,JRF!$13:$314,JRF!AX69,0)))))))</f>
        <v/>
      </c>
      <c r="J67" s="72" t="str">
        <f>IF(AND(JRF!AC69="",JRF!AF69=""),"",IF(LEN(JRF!AF69)=0,JRF!AC69,JRF!AF69))</f>
        <v/>
      </c>
      <c r="K67" s="72" t="str">
        <f>IF(JRF!Q69="","",IF(OR(JRF!A69=Checks!$K$4,JRF!A69=Checks!$K$5,JRF!A69=Checks!$K$6),"",IF(JRF!A69=Checks!$K$9,JRF!$B69,IF(OR(JRF!A69=Checks!$K$10,JRF!A69=Checks!$K$11),JRF!Q69,IF(AND(JRF!Q69=JRF!B69,OR(C67=IFERROR(VLOOKUP(C67,Checks!$BY:$BY,1,0),0),C268=IFERROR(VLOOKUP(C268,Checks!$BY:$BY,1,0),0))),A67,IF(JRF!Q69=JRF!B69,"",JRF!B69))))))</f>
        <v/>
      </c>
      <c r="L67" s="200" t="str">
        <f>IF(OR(JRF!X69="",JRF!Z69=""),"",IF(JRF!X69=JRF!Z69,"",'Journal Template'!M67/'Journal Template'!G67))</f>
        <v/>
      </c>
      <c r="M67" s="73" t="str">
        <f>IF(OR(JRF!X69="",JRF!Z69=""),"",IF(JRF!X69=JRF!Z69,"",-JRF!Y69))</f>
        <v/>
      </c>
      <c r="N67" s="72"/>
      <c r="O67" s="69" t="str">
        <f>IF(OR(JRF!X69="",JRF!Z69=""),"ENDBS",IF(JRF!X69=JRF!Z69,"ENDBS",""))</f>
        <v>ENDBS</v>
      </c>
      <c r="P67" s="69"/>
      <c r="AE67" s="43" t="s">
        <v>72</v>
      </c>
      <c r="AF67" s="43" t="s">
        <v>70</v>
      </c>
      <c r="AG67" s="43" t="s">
        <v>178</v>
      </c>
      <c r="AH67" s="68" t="s">
        <v>70</v>
      </c>
      <c r="AI67" s="44">
        <v>-130.30000000000001</v>
      </c>
      <c r="AJ67" s="43" t="s">
        <v>179</v>
      </c>
      <c r="AK67" s="43" t="s">
        <v>184</v>
      </c>
      <c r="AL67" s="44" t="s">
        <v>178</v>
      </c>
      <c r="AM67" s="43" t="s">
        <v>185</v>
      </c>
      <c r="AN67" s="43" t="s">
        <v>182</v>
      </c>
      <c r="AO67" s="43" t="s">
        <v>182</v>
      </c>
      <c r="AP67" s="43" t="s">
        <v>186</v>
      </c>
      <c r="AQ67" s="43" t="s">
        <v>183</v>
      </c>
      <c r="AR67" s="43" t="e">
        <v>#VALUE!</v>
      </c>
      <c r="AS67" s="43" t="s">
        <v>72</v>
      </c>
      <c r="AT67" s="44"/>
      <c r="AU67" s="44"/>
      <c r="AV67" s="44"/>
      <c r="AW67" s="44"/>
      <c r="AX67" s="44"/>
    </row>
    <row r="68" spans="1:50">
      <c r="A68" s="69" t="str">
        <f>IF(AND(JRF!B70="",JRF!Q70=""),"#REF!",IF(JRF!$A70=Checks!$K$4,JRF!B70,IF(JRF!$A70=Checks!$K$5,JRF!B70,IF(AND(JRF!$A70=Checks!$K$7,JRF!$Q70=""),JRF!B70,IF(AND(JRF!$A70=Checks!$K$6,JRF!$Q70=""),JRF!$B70,IF(OR(JRF!$A70=Checks!$K$8,JRF!$A70=Checks!$K$6,JRF!$A70=Checks!$K$7,JRF!$A70=Checks!$K$9),HLOOKUP(16,JRF!$13:$314,JRF!AX70,0),HLOOKUP(3,JRF!$13:$314,JRF!AX70,0)))))))</f>
        <v>#REF!</v>
      </c>
      <c r="B68" s="69" t="str">
        <f>IF(AND(JRF!B70="",JRF!Q70=""),"",IF(ISTEXT($A$13),"ACTUAL","-"))</f>
        <v/>
      </c>
      <c r="C68" s="74" t="str">
        <f>IF(AND(JRF!B70="",JRF!Q70=""),"",IF(JRF!$A70=Checks!$K$4,JRF!D70,IF(JRF!$A70=Checks!$K$5,JRF!D70,IF(AND(JRF!$A70=Checks!$K$7,JRF!Q70=""),JRF!D70,IF(AND(JRF!$A70=Checks!$K$6,JRF!Q70=""),JRF!D70,IF(OR(JRF!$A70=Checks!$K$8,JRF!$A70=Checks!$K$6,JRF!$A70=Checks!$K$7,JRF!$A70=Checks!$K$9),HLOOKUP(17,JRF!$13:$314,JRF!AX70,0),HLOOKUP(5,JRF!$13:$314,JRF!AX70,0)))))))</f>
        <v/>
      </c>
      <c r="D68" s="69" t="str">
        <f>IF(AND(JRF!B70="",JRF!Q70=""),"",IF(JRF!$A70=Checks!$K$4,JRF!C70,IF(JRF!$A70=Checks!$K$5,JRF!C70,IF(AND(JRF!$A70=Checks!$K$7,JRF!Q70=""),JRF!C70,IF(AND(JRF!$A70=Checks!$K$6,JRF!Q70=""),JRF!C70,IF(OR(JRF!$A70=Checks!$K$8,JRF!$A70=Checks!$K$6,JRF!$A70=Checks!$K$7,JRF!$A70=Checks!$K$9),HLOOKUP(18,JRF!$13:$314,JRF!AX70,0),HLOOKUP(4,JRF!$13:$314,JRF!AX70,0)))))))</f>
        <v/>
      </c>
      <c r="E68" s="69" t="str">
        <f>IF(AND(JRF!E70="",JRF!AL70=""),"",IF(OR(JRF!$A70=Checks!$K$4,JRF!$A70=Checks!$K$5),JRF!E70,IF(AND(JRF!$A70=Checks!$K$7,JRF!Q70=""),JRF!E70,IF(AND(JRF!$A70=Checks!$K$6,JRF!Q70=""),JRF!E70,IF(OR(JRF!$A70=Checks!$K$8,JRF!$A70=Checks!$K$6,JRF!$A70=Checks!$K$7,JRF!$A70=Checks!$K$9),JRF!AL70,JRF!E70)))))</f>
        <v/>
      </c>
      <c r="F68" s="69" t="str">
        <f>IF(AND(JRF!F70="",JRF!AV70=""),"",IF(OR(JRF!$A70=Checks!$K$4,JRF!$A70=Checks!$K$5),JRF!F70,IF(AND(JRF!$A70=Checks!$K$7,JRF!Q70=""),JRF!F70,IF(AND(JRF!$A70=Checks!$K$6,JRF!Q70=""),JRF!F70,IF(OR(JRF!$A70=Checks!$K$8,JRF!$A70=Checks!$K$6,JRF!$A70=Checks!$K$7,JRF!$A70=Checks!$K$9),JRF!AV70,JRF!F70)))))</f>
        <v/>
      </c>
      <c r="G68" s="70" t="str">
        <f>IF(AND(JRF!B70="",JRF!Q70=""),"",IF(IFERROR(SEARCH("RIR",JRF!A70),0),-JRF!J70,IF(JRF!A70=Checks!$K$10,JRF!J70,IF(JRF!A70=Checks!$K$11,-JRF!J70,IF(JRF!$A70=Checks!$K$4,JRF!J70,IF(JRF!$A70=Checks!$K$5,-JRF!J70,IF(AND(JRF!$A70=Checks!$K$7,JRF!Q70=""),JRF!J70,IF(AND(JRF!$A70=Checks!$K$6,JRF!Q70=""),JRF!J70,IF(OR(JRF!$A70=Checks!$K$8,JRF!$A70=Checks!$K$6,JRF!$A70=Checks!$K$7,JRF!$A70=Checks!$K$9),-HLOOKUP(23,JRF!$13:$314,JRF!AX70,0),HLOOKUP(9,JRF!$13:$314,JRF!AX70,0))))))))))</f>
        <v/>
      </c>
      <c r="H68" s="70" t="str">
        <f>IF(AND(JRF!B70="",JRF!Q70=""),"",IF(JRF!$A70=Checks!$K$4,JRF!I70,IF(JRF!$A70=Checks!$K$5,JRF!I70,IF(AND(JRF!$A70=Checks!$K$7,JRF!Q70=""),JRF!I70,IF(AND(JRF!$A70=Checks!$K$6,JRF!Q70=""),JRF!I70,IF(OR(JRF!$A70=Checks!$K$8,JRF!$A70=Checks!$K$6,JRF!$A70=Checks!$K$7,JRF!$A70=Checks!$K$9),HLOOKUP(22,JRF!$13:$314,JRF!AX70,0),HLOOKUP(8,JRF!$13:$314,JRF!AX70,0)))))))</f>
        <v/>
      </c>
      <c r="I68" s="71" t="str">
        <f>IF(AND(JRF!B70="",JRF!Q70=""),"",IF(JRF!$A70=Checks!$K$4,JRF!G70,IF(JRF!$A70=Checks!$K$5,JRF!G70,IF(AND(JRF!$A70=Checks!$K$7,JRF!Q70=""),JRF!G70,IF(AND(JRF!$A70=Checks!$K$6,JRF!Q70=""),JRF!G70,IF(OR(JRF!$A70=Checks!$K$8,JRF!$A70=Checks!$K$6,JRF!$A70=Checks!$K$7,JRF!$A70=Checks!$K$9),HLOOKUP(26,JRF!$13:$314,JRF!AX70,0),HLOOKUP(6,JRF!$13:$314,JRF!AX70,0)))))))</f>
        <v/>
      </c>
      <c r="J68" s="72" t="str">
        <f>IF(AND(JRF!AC70="",JRF!AF70=""),"",IF(LEN(JRF!AF70)=0,JRF!AC70,JRF!AF70))</f>
        <v/>
      </c>
      <c r="K68" s="72" t="str">
        <f>IF(JRF!Q70="","",IF(OR(JRF!A70=Checks!$K$4,JRF!A70=Checks!$K$5,JRF!A70=Checks!$K$6),"",IF(JRF!A70=Checks!$K$9,JRF!$B70,IF(OR(JRF!A70=Checks!$K$10,JRF!A70=Checks!$K$11),JRF!Q70,IF(AND(JRF!Q70=JRF!B70,OR(C68=IFERROR(VLOOKUP(C68,Checks!$BY:$BY,1,0),0),C269=IFERROR(VLOOKUP(C269,Checks!$BY:$BY,1,0),0))),A68,IF(JRF!Q70=JRF!B70,"",JRF!B70))))))</f>
        <v/>
      </c>
      <c r="L68" s="200" t="str">
        <f>IF(OR(JRF!X70="",JRF!Z70=""),"",IF(JRF!X70=JRF!Z70,"",'Journal Template'!M68/'Journal Template'!G68))</f>
        <v/>
      </c>
      <c r="M68" s="73" t="str">
        <f>IF(OR(JRF!X70="",JRF!Z70=""),"",IF(JRF!X70=JRF!Z70,"",-JRF!Y70))</f>
        <v/>
      </c>
      <c r="N68" s="72"/>
      <c r="O68" s="69" t="str">
        <f>IF(OR(JRF!X70="",JRF!Z70=""),"ENDBS",IF(JRF!X70=JRF!Z70,"ENDBS",""))</f>
        <v>ENDBS</v>
      </c>
      <c r="P68" s="69"/>
      <c r="AE68" s="43" t="s">
        <v>72</v>
      </c>
      <c r="AF68" s="43" t="s">
        <v>70</v>
      </c>
      <c r="AG68" s="43" t="s">
        <v>178</v>
      </c>
      <c r="AH68" s="68" t="s">
        <v>70</v>
      </c>
      <c r="AI68" s="44">
        <v>-130.30000000000001</v>
      </c>
      <c r="AJ68" s="43" t="s">
        <v>179</v>
      </c>
      <c r="AK68" s="43" t="s">
        <v>184</v>
      </c>
      <c r="AL68" s="44" t="s">
        <v>178</v>
      </c>
      <c r="AM68" s="43" t="s">
        <v>185</v>
      </c>
      <c r="AN68" s="43" t="s">
        <v>182</v>
      </c>
      <c r="AO68" s="43" t="s">
        <v>182</v>
      </c>
      <c r="AP68" s="43" t="s">
        <v>186</v>
      </c>
      <c r="AQ68" s="43" t="s">
        <v>183</v>
      </c>
      <c r="AR68" s="43" t="e">
        <v>#VALUE!</v>
      </c>
      <c r="AS68" s="43" t="s">
        <v>72</v>
      </c>
      <c r="AT68" s="44"/>
      <c r="AU68" s="44"/>
      <c r="AV68" s="44"/>
      <c r="AW68" s="44"/>
      <c r="AX68" s="44"/>
    </row>
    <row r="69" spans="1:50">
      <c r="A69" s="69" t="str">
        <f>IF(AND(JRF!B71="",JRF!Q71=""),"#REF!",IF(JRF!$A71=Checks!$K$4,JRF!B71,IF(JRF!$A71=Checks!$K$5,JRF!B71,IF(AND(JRF!$A71=Checks!$K$7,JRF!$Q71=""),JRF!B71,IF(AND(JRF!$A71=Checks!$K$6,JRF!$Q71=""),JRF!$B71,IF(OR(JRF!$A71=Checks!$K$8,JRF!$A71=Checks!$K$6,JRF!$A71=Checks!$K$7,JRF!$A71=Checks!$K$9),HLOOKUP(16,JRF!$13:$314,JRF!AX71,0),HLOOKUP(3,JRF!$13:$314,JRF!AX71,0)))))))</f>
        <v>#REF!</v>
      </c>
      <c r="B69" s="69" t="str">
        <f>IF(AND(JRF!B71="",JRF!Q71=""),"",IF(ISTEXT($A$13),"ACTUAL","-"))</f>
        <v/>
      </c>
      <c r="C69" s="74" t="str">
        <f>IF(AND(JRF!B71="",JRF!Q71=""),"",IF(JRF!$A71=Checks!$K$4,JRF!D71,IF(JRF!$A71=Checks!$K$5,JRF!D71,IF(AND(JRF!$A71=Checks!$K$7,JRF!Q71=""),JRF!D71,IF(AND(JRF!$A71=Checks!$K$6,JRF!Q71=""),JRF!D71,IF(OR(JRF!$A71=Checks!$K$8,JRF!$A71=Checks!$K$6,JRF!$A71=Checks!$K$7,JRF!$A71=Checks!$K$9),HLOOKUP(17,JRF!$13:$314,JRF!AX71,0),HLOOKUP(5,JRF!$13:$314,JRF!AX71,0)))))))</f>
        <v/>
      </c>
      <c r="D69" s="69" t="str">
        <f>IF(AND(JRF!B71="",JRF!Q71=""),"",IF(JRF!$A71=Checks!$K$4,JRF!C71,IF(JRF!$A71=Checks!$K$5,JRF!C71,IF(AND(JRF!$A71=Checks!$K$7,JRF!Q71=""),JRF!C71,IF(AND(JRF!$A71=Checks!$K$6,JRF!Q71=""),JRF!C71,IF(OR(JRF!$A71=Checks!$K$8,JRF!$A71=Checks!$K$6,JRF!$A71=Checks!$K$7,JRF!$A71=Checks!$K$9),HLOOKUP(18,JRF!$13:$314,JRF!AX71,0),HLOOKUP(4,JRF!$13:$314,JRF!AX71,0)))))))</f>
        <v/>
      </c>
      <c r="E69" s="69" t="str">
        <f>IF(AND(JRF!E71="",JRF!AL71=""),"",IF(OR(JRF!$A71=Checks!$K$4,JRF!$A71=Checks!$K$5),JRF!E71,IF(AND(JRF!$A71=Checks!$K$7,JRF!Q71=""),JRF!E71,IF(AND(JRF!$A71=Checks!$K$6,JRF!Q71=""),JRF!E71,IF(OR(JRF!$A71=Checks!$K$8,JRF!$A71=Checks!$K$6,JRF!$A71=Checks!$K$7,JRF!$A71=Checks!$K$9),JRF!AL71,JRF!E71)))))</f>
        <v/>
      </c>
      <c r="F69" s="69" t="str">
        <f>IF(AND(JRF!F71="",JRF!AV71=""),"",IF(OR(JRF!$A71=Checks!$K$4,JRF!$A71=Checks!$K$5),JRF!F71,IF(AND(JRF!$A71=Checks!$K$7,JRF!Q71=""),JRF!F71,IF(AND(JRF!$A71=Checks!$K$6,JRF!Q71=""),JRF!F71,IF(OR(JRF!$A71=Checks!$K$8,JRF!$A71=Checks!$K$6,JRF!$A71=Checks!$K$7,JRF!$A71=Checks!$K$9),JRF!AV71,JRF!F71)))))</f>
        <v/>
      </c>
      <c r="G69" s="70" t="str">
        <f>IF(AND(JRF!B71="",JRF!Q71=""),"",IF(IFERROR(SEARCH("RIR",JRF!A71),0),-JRF!J71,IF(JRF!A71=Checks!$K$10,JRF!J71,IF(JRF!A71=Checks!$K$11,-JRF!J71,IF(JRF!$A71=Checks!$K$4,JRF!J71,IF(JRF!$A71=Checks!$K$5,-JRF!J71,IF(AND(JRF!$A71=Checks!$K$7,JRF!Q71=""),JRF!J71,IF(AND(JRF!$A71=Checks!$K$6,JRF!Q71=""),JRF!J71,IF(OR(JRF!$A71=Checks!$K$8,JRF!$A71=Checks!$K$6,JRF!$A71=Checks!$K$7,JRF!$A71=Checks!$K$9),-HLOOKUP(23,JRF!$13:$314,JRF!AX71,0),HLOOKUP(9,JRF!$13:$314,JRF!AX71,0))))))))))</f>
        <v/>
      </c>
      <c r="H69" s="70" t="str">
        <f>IF(AND(JRF!B71="",JRF!Q71=""),"",IF(JRF!$A71=Checks!$K$4,JRF!I71,IF(JRF!$A71=Checks!$K$5,JRF!I71,IF(AND(JRF!$A71=Checks!$K$7,JRF!Q71=""),JRF!I71,IF(AND(JRF!$A71=Checks!$K$6,JRF!Q71=""),JRF!I71,IF(OR(JRF!$A71=Checks!$K$8,JRF!$A71=Checks!$K$6,JRF!$A71=Checks!$K$7,JRF!$A71=Checks!$K$9),HLOOKUP(22,JRF!$13:$314,JRF!AX71,0),HLOOKUP(8,JRF!$13:$314,JRF!AX71,0)))))))</f>
        <v/>
      </c>
      <c r="I69" s="71" t="str">
        <f>IF(AND(JRF!B71="",JRF!Q71=""),"",IF(JRF!$A71=Checks!$K$4,JRF!G71,IF(JRF!$A71=Checks!$K$5,JRF!G71,IF(AND(JRF!$A71=Checks!$K$7,JRF!Q71=""),JRF!G71,IF(AND(JRF!$A71=Checks!$K$6,JRF!Q71=""),JRF!G71,IF(OR(JRF!$A71=Checks!$K$8,JRF!$A71=Checks!$K$6,JRF!$A71=Checks!$K$7,JRF!$A71=Checks!$K$9),HLOOKUP(26,JRF!$13:$314,JRF!AX71,0),HLOOKUP(6,JRF!$13:$314,JRF!AX71,0)))))))</f>
        <v/>
      </c>
      <c r="J69" s="72" t="str">
        <f>IF(AND(JRF!AC71="",JRF!AF71=""),"",IF(LEN(JRF!AF71)=0,JRF!AC71,JRF!AF71))</f>
        <v/>
      </c>
      <c r="K69" s="72" t="str">
        <f>IF(JRF!Q71="","",IF(OR(JRF!A71=Checks!$K$4,JRF!A71=Checks!$K$5,JRF!A71=Checks!$K$6),"",IF(JRF!A71=Checks!$K$9,JRF!$B71,IF(OR(JRF!A71=Checks!$K$10,JRF!A71=Checks!$K$11),JRF!Q71,IF(AND(JRF!Q71=JRF!B71,OR(C69=IFERROR(VLOOKUP(C69,Checks!$BY:$BY,1,0),0),C270=IFERROR(VLOOKUP(C270,Checks!$BY:$BY,1,0),0))),A69,IF(JRF!Q71=JRF!B71,"",JRF!B71))))))</f>
        <v/>
      </c>
      <c r="L69" s="200" t="str">
        <f>IF(OR(JRF!X71="",JRF!Z71=""),"",IF(JRF!X71=JRF!Z71,"",'Journal Template'!M69/'Journal Template'!G69))</f>
        <v/>
      </c>
      <c r="M69" s="73" t="str">
        <f>IF(OR(JRF!X71="",JRF!Z71=""),"",IF(JRF!X71=JRF!Z71,"",-JRF!Y71))</f>
        <v/>
      </c>
      <c r="N69" s="72"/>
      <c r="O69" s="69" t="str">
        <f>IF(OR(JRF!X71="",JRF!Z71=""),"ENDBS",IF(JRF!X71=JRF!Z71,"ENDBS",""))</f>
        <v>ENDBS</v>
      </c>
      <c r="P69" s="69"/>
      <c r="AE69" s="43" t="s">
        <v>72</v>
      </c>
      <c r="AF69" s="43" t="s">
        <v>70</v>
      </c>
      <c r="AG69" s="43" t="s">
        <v>178</v>
      </c>
      <c r="AH69" s="68" t="s">
        <v>70</v>
      </c>
      <c r="AI69" s="44">
        <v>-130.30000000000001</v>
      </c>
      <c r="AJ69" s="43" t="s">
        <v>179</v>
      </c>
      <c r="AK69" s="43" t="s">
        <v>184</v>
      </c>
      <c r="AL69" s="44" t="s">
        <v>178</v>
      </c>
      <c r="AM69" s="43" t="s">
        <v>185</v>
      </c>
      <c r="AN69" s="43" t="s">
        <v>182</v>
      </c>
      <c r="AO69" s="43" t="s">
        <v>182</v>
      </c>
      <c r="AP69" s="43" t="s">
        <v>186</v>
      </c>
      <c r="AQ69" s="43" t="s">
        <v>183</v>
      </c>
      <c r="AR69" s="43" t="e">
        <v>#VALUE!</v>
      </c>
      <c r="AS69" s="43" t="s">
        <v>72</v>
      </c>
      <c r="AT69" s="44"/>
      <c r="AU69" s="44"/>
      <c r="AV69" s="44"/>
      <c r="AW69" s="44"/>
      <c r="AX69" s="44"/>
    </row>
    <row r="70" spans="1:50">
      <c r="A70" s="69" t="str">
        <f>IF(AND(JRF!B72="",JRF!Q72=""),"#REF!",IF(JRF!$A72=Checks!$K$4,JRF!B72,IF(JRF!$A72=Checks!$K$5,JRF!B72,IF(AND(JRF!$A72=Checks!$K$7,JRF!$Q72=""),JRF!B72,IF(AND(JRF!$A72=Checks!$K$6,JRF!$Q72=""),JRF!$B72,IF(OR(JRF!$A72=Checks!$K$8,JRF!$A72=Checks!$K$6,JRF!$A72=Checks!$K$7,JRF!$A72=Checks!$K$9),HLOOKUP(16,JRF!$13:$314,JRF!AX72,0),HLOOKUP(3,JRF!$13:$314,JRF!AX72,0)))))))</f>
        <v>#REF!</v>
      </c>
      <c r="B70" s="69" t="str">
        <f>IF(AND(JRF!B72="",JRF!Q72=""),"",IF(ISTEXT($A$13),"ACTUAL","-"))</f>
        <v/>
      </c>
      <c r="C70" s="74" t="str">
        <f>IF(AND(JRF!B72="",JRF!Q72=""),"",IF(JRF!$A72=Checks!$K$4,JRF!D72,IF(JRF!$A72=Checks!$K$5,JRF!D72,IF(AND(JRF!$A72=Checks!$K$7,JRF!Q72=""),JRF!D72,IF(AND(JRF!$A72=Checks!$K$6,JRF!Q72=""),JRF!D72,IF(OR(JRF!$A72=Checks!$K$8,JRF!$A72=Checks!$K$6,JRF!$A72=Checks!$K$7,JRF!$A72=Checks!$K$9),HLOOKUP(17,JRF!$13:$314,JRF!AX72,0),HLOOKUP(5,JRF!$13:$314,JRF!AX72,0)))))))</f>
        <v/>
      </c>
      <c r="D70" s="69" t="str">
        <f>IF(AND(JRF!B72="",JRF!Q72=""),"",IF(JRF!$A72=Checks!$K$4,JRF!C72,IF(JRF!$A72=Checks!$K$5,JRF!C72,IF(AND(JRF!$A72=Checks!$K$7,JRF!Q72=""),JRF!C72,IF(AND(JRF!$A72=Checks!$K$6,JRF!Q72=""),JRF!C72,IF(OR(JRF!$A72=Checks!$K$8,JRF!$A72=Checks!$K$6,JRF!$A72=Checks!$K$7,JRF!$A72=Checks!$K$9),HLOOKUP(18,JRF!$13:$314,JRF!AX72,0),HLOOKUP(4,JRF!$13:$314,JRF!AX72,0)))))))</f>
        <v/>
      </c>
      <c r="E70" s="69" t="str">
        <f>IF(AND(JRF!E72="",JRF!AL72=""),"",IF(OR(JRF!$A72=Checks!$K$4,JRF!$A72=Checks!$K$5),JRF!E72,IF(AND(JRF!$A72=Checks!$K$7,JRF!Q72=""),JRF!E72,IF(AND(JRF!$A72=Checks!$K$6,JRF!Q72=""),JRF!E72,IF(OR(JRF!$A72=Checks!$K$8,JRF!$A72=Checks!$K$6,JRF!$A72=Checks!$K$7,JRF!$A72=Checks!$K$9),JRF!AL72,JRF!E72)))))</f>
        <v/>
      </c>
      <c r="F70" s="69" t="str">
        <f>IF(AND(JRF!F72="",JRF!AV72=""),"",IF(OR(JRF!$A72=Checks!$K$4,JRF!$A72=Checks!$K$5),JRF!F72,IF(AND(JRF!$A72=Checks!$K$7,JRF!Q72=""),JRF!F72,IF(AND(JRF!$A72=Checks!$K$6,JRF!Q72=""),JRF!F72,IF(OR(JRF!$A72=Checks!$K$8,JRF!$A72=Checks!$K$6,JRF!$A72=Checks!$K$7,JRF!$A72=Checks!$K$9),JRF!AV72,JRF!F72)))))</f>
        <v/>
      </c>
      <c r="G70" s="70" t="str">
        <f>IF(AND(JRF!B72="",JRF!Q72=""),"",IF(IFERROR(SEARCH("RIR",JRF!A72),0),-JRF!J72,IF(JRF!A72=Checks!$K$10,JRF!J72,IF(JRF!A72=Checks!$K$11,-JRF!J72,IF(JRF!$A72=Checks!$K$4,JRF!J72,IF(JRF!$A72=Checks!$K$5,-JRF!J72,IF(AND(JRF!$A72=Checks!$K$7,JRF!Q72=""),JRF!J72,IF(AND(JRF!$A72=Checks!$K$6,JRF!Q72=""),JRF!J72,IF(OR(JRF!$A72=Checks!$K$8,JRF!$A72=Checks!$K$6,JRF!$A72=Checks!$K$7,JRF!$A72=Checks!$K$9),-HLOOKUP(23,JRF!$13:$314,JRF!AX72,0),HLOOKUP(9,JRF!$13:$314,JRF!AX72,0))))))))))</f>
        <v/>
      </c>
      <c r="H70" s="70" t="str">
        <f>IF(AND(JRF!B72="",JRF!Q72=""),"",IF(JRF!$A72=Checks!$K$4,JRF!I72,IF(JRF!$A72=Checks!$K$5,JRF!I72,IF(AND(JRF!$A72=Checks!$K$7,JRF!Q72=""),JRF!I72,IF(AND(JRF!$A72=Checks!$K$6,JRF!Q72=""),JRF!I72,IF(OR(JRF!$A72=Checks!$K$8,JRF!$A72=Checks!$K$6,JRF!$A72=Checks!$K$7,JRF!$A72=Checks!$K$9),HLOOKUP(22,JRF!$13:$314,JRF!AX72,0),HLOOKUP(8,JRF!$13:$314,JRF!AX72,0)))))))</f>
        <v/>
      </c>
      <c r="I70" s="71" t="str">
        <f>IF(AND(JRF!B72="",JRF!Q72=""),"",IF(JRF!$A72=Checks!$K$4,JRF!G72,IF(JRF!$A72=Checks!$K$5,JRF!G72,IF(AND(JRF!$A72=Checks!$K$7,JRF!Q72=""),JRF!G72,IF(AND(JRF!$A72=Checks!$K$6,JRF!Q72=""),JRF!G72,IF(OR(JRF!$A72=Checks!$K$8,JRF!$A72=Checks!$K$6,JRF!$A72=Checks!$K$7,JRF!$A72=Checks!$K$9),HLOOKUP(26,JRF!$13:$314,JRF!AX72,0),HLOOKUP(6,JRF!$13:$314,JRF!AX72,0)))))))</f>
        <v/>
      </c>
      <c r="J70" s="72" t="str">
        <f>IF(AND(JRF!AC72="",JRF!AF72=""),"",IF(LEN(JRF!AF72)=0,JRF!AC72,JRF!AF72))</f>
        <v/>
      </c>
      <c r="K70" s="72" t="str">
        <f>IF(JRF!Q72="","",IF(OR(JRF!A72=Checks!$K$4,JRF!A72=Checks!$K$5,JRF!A72=Checks!$K$6),"",IF(JRF!A72=Checks!$K$9,JRF!$B72,IF(OR(JRF!A72=Checks!$K$10,JRF!A72=Checks!$K$11),JRF!Q72,IF(AND(JRF!Q72=JRF!B72,OR(C70=IFERROR(VLOOKUP(C70,Checks!$BY:$BY,1,0),0),C271=IFERROR(VLOOKUP(C271,Checks!$BY:$BY,1,0),0))),A70,IF(JRF!Q72=JRF!B72,"",JRF!B72))))))</f>
        <v/>
      </c>
      <c r="L70" s="200" t="str">
        <f>IF(OR(JRF!X72="",JRF!Z72=""),"",IF(JRF!X72=JRF!Z72,"",'Journal Template'!M70/'Journal Template'!G70))</f>
        <v/>
      </c>
      <c r="M70" s="73" t="str">
        <f>IF(OR(JRF!X72="",JRF!Z72=""),"",IF(JRF!X72=JRF!Z72,"",-JRF!Y72))</f>
        <v/>
      </c>
      <c r="N70" s="72"/>
      <c r="O70" s="69" t="str">
        <f>IF(OR(JRF!X72="",JRF!Z72=""),"ENDBS",IF(JRF!X72=JRF!Z72,"ENDBS",""))</f>
        <v>ENDBS</v>
      </c>
      <c r="P70" s="69"/>
      <c r="AE70" s="43" t="s">
        <v>72</v>
      </c>
      <c r="AF70" s="43" t="s">
        <v>70</v>
      </c>
      <c r="AG70" s="43" t="s">
        <v>178</v>
      </c>
      <c r="AH70" s="68" t="s">
        <v>70</v>
      </c>
      <c r="AI70" s="44">
        <v>-130.30000000000001</v>
      </c>
      <c r="AJ70" s="43" t="s">
        <v>179</v>
      </c>
      <c r="AK70" s="43" t="s">
        <v>184</v>
      </c>
      <c r="AL70" s="44" t="s">
        <v>178</v>
      </c>
      <c r="AM70" s="43" t="s">
        <v>185</v>
      </c>
      <c r="AN70" s="43" t="s">
        <v>182</v>
      </c>
      <c r="AO70" s="43" t="s">
        <v>182</v>
      </c>
      <c r="AP70" s="43" t="s">
        <v>186</v>
      </c>
      <c r="AQ70" s="43" t="s">
        <v>183</v>
      </c>
      <c r="AR70" s="43" t="e">
        <v>#VALUE!</v>
      </c>
      <c r="AS70" s="43" t="s">
        <v>72</v>
      </c>
      <c r="AT70" s="44"/>
      <c r="AU70" s="44"/>
      <c r="AV70" s="44"/>
      <c r="AW70" s="44"/>
      <c r="AX70" s="44"/>
    </row>
    <row r="71" spans="1:50">
      <c r="A71" s="69" t="str">
        <f>IF(AND(JRF!B73="",JRF!Q73=""),"#REF!",IF(JRF!$A73=Checks!$K$4,JRF!B73,IF(JRF!$A73=Checks!$K$5,JRF!B73,IF(AND(JRF!$A73=Checks!$K$7,JRF!$Q73=""),JRF!B73,IF(AND(JRF!$A73=Checks!$K$6,JRF!$Q73=""),JRF!$B73,IF(OR(JRF!$A73=Checks!$K$8,JRF!$A73=Checks!$K$6,JRF!$A73=Checks!$K$7,JRF!$A73=Checks!$K$9),HLOOKUP(16,JRF!$13:$314,JRF!AX73,0),HLOOKUP(3,JRF!$13:$314,JRF!AX73,0)))))))</f>
        <v>#REF!</v>
      </c>
      <c r="B71" s="69" t="str">
        <f>IF(AND(JRF!B73="",JRF!Q73=""),"",IF(ISTEXT($A$13),"ACTUAL","-"))</f>
        <v/>
      </c>
      <c r="C71" s="74" t="str">
        <f>IF(AND(JRF!B73="",JRF!Q73=""),"",IF(JRF!$A73=Checks!$K$4,JRF!D73,IF(JRF!$A73=Checks!$K$5,JRF!D73,IF(AND(JRF!$A73=Checks!$K$7,JRF!Q73=""),JRF!D73,IF(AND(JRF!$A73=Checks!$K$6,JRF!Q73=""),JRF!D73,IF(OR(JRF!$A73=Checks!$K$8,JRF!$A73=Checks!$K$6,JRF!$A73=Checks!$K$7,JRF!$A73=Checks!$K$9),HLOOKUP(17,JRF!$13:$314,JRF!AX73,0),HLOOKUP(5,JRF!$13:$314,JRF!AX73,0)))))))</f>
        <v/>
      </c>
      <c r="D71" s="69" t="str">
        <f>IF(AND(JRF!B73="",JRF!Q73=""),"",IF(JRF!$A73=Checks!$K$4,JRF!C73,IF(JRF!$A73=Checks!$K$5,JRF!C73,IF(AND(JRF!$A73=Checks!$K$7,JRF!Q73=""),JRF!C73,IF(AND(JRF!$A73=Checks!$K$6,JRF!Q73=""),JRF!C73,IF(OR(JRF!$A73=Checks!$K$8,JRF!$A73=Checks!$K$6,JRF!$A73=Checks!$K$7,JRF!$A73=Checks!$K$9),HLOOKUP(18,JRF!$13:$314,JRF!AX73,0),HLOOKUP(4,JRF!$13:$314,JRF!AX73,0)))))))</f>
        <v/>
      </c>
      <c r="E71" s="69" t="str">
        <f>IF(AND(JRF!E73="",JRF!AL73=""),"",IF(OR(JRF!$A73=Checks!$K$4,JRF!$A73=Checks!$K$5),JRF!E73,IF(AND(JRF!$A73=Checks!$K$7,JRF!Q73=""),JRF!E73,IF(AND(JRF!$A73=Checks!$K$6,JRF!Q73=""),JRF!E73,IF(OR(JRF!$A73=Checks!$K$8,JRF!$A73=Checks!$K$6,JRF!$A73=Checks!$K$7,JRF!$A73=Checks!$K$9),JRF!AL73,JRF!E73)))))</f>
        <v/>
      </c>
      <c r="F71" s="69" t="str">
        <f>IF(AND(JRF!F73="",JRF!AV73=""),"",IF(OR(JRF!$A73=Checks!$K$4,JRF!$A73=Checks!$K$5),JRF!F73,IF(AND(JRF!$A73=Checks!$K$7,JRF!Q73=""),JRF!F73,IF(AND(JRF!$A73=Checks!$K$6,JRF!Q73=""),JRF!F73,IF(OR(JRF!$A73=Checks!$K$8,JRF!$A73=Checks!$K$6,JRF!$A73=Checks!$K$7,JRF!$A73=Checks!$K$9),JRF!AV73,JRF!F73)))))</f>
        <v/>
      </c>
      <c r="G71" s="70" t="str">
        <f>IF(AND(JRF!B73="",JRF!Q73=""),"",IF(IFERROR(SEARCH("RIR",JRF!A73),0),-JRF!J73,IF(JRF!A73=Checks!$K$10,JRF!J73,IF(JRF!A73=Checks!$K$11,-JRF!J73,IF(JRF!$A73=Checks!$K$4,JRF!J73,IF(JRF!$A73=Checks!$K$5,-JRF!J73,IF(AND(JRF!$A73=Checks!$K$7,JRF!Q73=""),JRF!J73,IF(AND(JRF!$A73=Checks!$K$6,JRF!Q73=""),JRF!J73,IF(OR(JRF!$A73=Checks!$K$8,JRF!$A73=Checks!$K$6,JRF!$A73=Checks!$K$7,JRF!$A73=Checks!$K$9),-HLOOKUP(23,JRF!$13:$314,JRF!AX73,0),HLOOKUP(9,JRF!$13:$314,JRF!AX73,0))))))))))</f>
        <v/>
      </c>
      <c r="H71" s="70" t="str">
        <f>IF(AND(JRF!B73="",JRF!Q73=""),"",IF(JRF!$A73=Checks!$K$4,JRF!I73,IF(JRF!$A73=Checks!$K$5,JRF!I73,IF(AND(JRF!$A73=Checks!$K$7,JRF!Q73=""),JRF!I73,IF(AND(JRF!$A73=Checks!$K$6,JRF!Q73=""),JRF!I73,IF(OR(JRF!$A73=Checks!$K$8,JRF!$A73=Checks!$K$6,JRF!$A73=Checks!$K$7,JRF!$A73=Checks!$K$9),HLOOKUP(22,JRF!$13:$314,JRF!AX73,0),HLOOKUP(8,JRF!$13:$314,JRF!AX73,0)))))))</f>
        <v/>
      </c>
      <c r="I71" s="71" t="str">
        <f>IF(AND(JRF!B73="",JRF!Q73=""),"",IF(JRF!$A73=Checks!$K$4,JRF!G73,IF(JRF!$A73=Checks!$K$5,JRF!G73,IF(AND(JRF!$A73=Checks!$K$7,JRF!Q73=""),JRF!G73,IF(AND(JRF!$A73=Checks!$K$6,JRF!Q73=""),JRF!G73,IF(OR(JRF!$A73=Checks!$K$8,JRF!$A73=Checks!$K$6,JRF!$A73=Checks!$K$7,JRF!$A73=Checks!$K$9),HLOOKUP(26,JRF!$13:$314,JRF!AX73,0),HLOOKUP(6,JRF!$13:$314,JRF!AX73,0)))))))</f>
        <v/>
      </c>
      <c r="J71" s="72" t="str">
        <f>IF(AND(JRF!AC73="",JRF!AF73=""),"",IF(LEN(JRF!AF73)=0,JRF!AC73,JRF!AF73))</f>
        <v/>
      </c>
      <c r="K71" s="72" t="str">
        <f>IF(JRF!Q73="","",IF(OR(JRF!A73=Checks!$K$4,JRF!A73=Checks!$K$5,JRF!A73=Checks!$K$6),"",IF(JRF!A73=Checks!$K$9,JRF!$B73,IF(OR(JRF!A73=Checks!$K$10,JRF!A73=Checks!$K$11),JRF!Q73,IF(AND(JRF!Q73=JRF!B73,OR(C71=IFERROR(VLOOKUP(C71,Checks!$BY:$BY,1,0),0),C272=IFERROR(VLOOKUP(C272,Checks!$BY:$BY,1,0),0))),A71,IF(JRF!Q73=JRF!B73,"",JRF!B73))))))</f>
        <v/>
      </c>
      <c r="L71" s="200" t="str">
        <f>IF(OR(JRF!X73="",JRF!Z73=""),"",IF(JRF!X73=JRF!Z73,"",'Journal Template'!M71/'Journal Template'!G71))</f>
        <v/>
      </c>
      <c r="M71" s="73" t="str">
        <f>IF(OR(JRF!X73="",JRF!Z73=""),"",IF(JRF!X73=JRF!Z73,"",-JRF!Y73))</f>
        <v/>
      </c>
      <c r="N71" s="72"/>
      <c r="O71" s="69" t="str">
        <f>IF(OR(JRF!X73="",JRF!Z73=""),"ENDBS",IF(JRF!X73=JRF!Z73,"ENDBS",""))</f>
        <v>ENDBS</v>
      </c>
      <c r="P71" s="69"/>
      <c r="AE71" s="43" t="s">
        <v>72</v>
      </c>
      <c r="AF71" s="43" t="s">
        <v>70</v>
      </c>
      <c r="AG71" s="43" t="s">
        <v>178</v>
      </c>
      <c r="AH71" s="68" t="s">
        <v>70</v>
      </c>
      <c r="AI71" s="44">
        <v>-130.30000000000001</v>
      </c>
      <c r="AJ71" s="43" t="s">
        <v>179</v>
      </c>
      <c r="AK71" s="43" t="s">
        <v>184</v>
      </c>
      <c r="AL71" s="44" t="s">
        <v>178</v>
      </c>
      <c r="AM71" s="43" t="s">
        <v>185</v>
      </c>
      <c r="AN71" s="43" t="s">
        <v>182</v>
      </c>
      <c r="AO71" s="43" t="s">
        <v>182</v>
      </c>
      <c r="AP71" s="43" t="s">
        <v>186</v>
      </c>
      <c r="AQ71" s="43" t="s">
        <v>183</v>
      </c>
      <c r="AR71" s="43" t="e">
        <v>#VALUE!</v>
      </c>
      <c r="AS71" s="43" t="s">
        <v>72</v>
      </c>
      <c r="AT71" s="44"/>
      <c r="AU71" s="44"/>
      <c r="AV71" s="44"/>
      <c r="AW71" s="44"/>
      <c r="AX71" s="44"/>
    </row>
    <row r="72" spans="1:50">
      <c r="A72" s="69" t="str">
        <f>IF(AND(JRF!B74="",JRF!Q74=""),"#REF!",IF(JRF!$A74=Checks!$K$4,JRF!B74,IF(JRF!$A74=Checks!$K$5,JRF!B74,IF(AND(JRF!$A74=Checks!$K$7,JRF!$Q74=""),JRF!B74,IF(AND(JRF!$A74=Checks!$K$6,JRF!$Q74=""),JRF!$B74,IF(OR(JRF!$A74=Checks!$K$8,JRF!$A74=Checks!$K$6,JRF!$A74=Checks!$K$7,JRF!$A74=Checks!$K$9),HLOOKUP(16,JRF!$13:$314,JRF!AX74,0),HLOOKUP(3,JRF!$13:$314,JRF!AX74,0)))))))</f>
        <v>#REF!</v>
      </c>
      <c r="B72" s="69" t="str">
        <f>IF(AND(JRF!B74="",JRF!Q74=""),"",IF(ISTEXT($A$13),"ACTUAL","-"))</f>
        <v/>
      </c>
      <c r="C72" s="74" t="str">
        <f>IF(AND(JRF!B74="",JRF!Q74=""),"",IF(JRF!$A74=Checks!$K$4,JRF!D74,IF(JRF!$A74=Checks!$K$5,JRF!D74,IF(AND(JRF!$A74=Checks!$K$7,JRF!Q74=""),JRF!D74,IF(AND(JRF!$A74=Checks!$K$6,JRF!Q74=""),JRF!D74,IF(OR(JRF!$A74=Checks!$K$8,JRF!$A74=Checks!$K$6,JRF!$A74=Checks!$K$7,JRF!$A74=Checks!$K$9),HLOOKUP(17,JRF!$13:$314,JRF!AX74,0),HLOOKUP(5,JRF!$13:$314,JRF!AX74,0)))))))</f>
        <v/>
      </c>
      <c r="D72" s="69" t="str">
        <f>IF(AND(JRF!B74="",JRF!Q74=""),"",IF(JRF!$A74=Checks!$K$4,JRF!C74,IF(JRF!$A74=Checks!$K$5,JRF!C74,IF(AND(JRF!$A74=Checks!$K$7,JRF!Q74=""),JRF!C74,IF(AND(JRF!$A74=Checks!$K$6,JRF!Q74=""),JRF!C74,IF(OR(JRF!$A74=Checks!$K$8,JRF!$A74=Checks!$K$6,JRF!$A74=Checks!$K$7,JRF!$A74=Checks!$K$9),HLOOKUP(18,JRF!$13:$314,JRF!AX74,0),HLOOKUP(4,JRF!$13:$314,JRF!AX74,0)))))))</f>
        <v/>
      </c>
      <c r="E72" s="69" t="str">
        <f>IF(AND(JRF!E74="",JRF!AL74=""),"",IF(OR(JRF!$A74=Checks!$K$4,JRF!$A74=Checks!$K$5),JRF!E74,IF(AND(JRF!$A74=Checks!$K$7,JRF!Q74=""),JRF!E74,IF(AND(JRF!$A74=Checks!$K$6,JRF!Q74=""),JRF!E74,IF(OR(JRF!$A74=Checks!$K$8,JRF!$A74=Checks!$K$6,JRF!$A74=Checks!$K$7,JRF!$A74=Checks!$K$9),JRF!AL74,JRF!E74)))))</f>
        <v/>
      </c>
      <c r="F72" s="69" t="str">
        <f>IF(AND(JRF!F74="",JRF!AV74=""),"",IF(OR(JRF!$A74=Checks!$K$4,JRF!$A74=Checks!$K$5),JRF!F74,IF(AND(JRF!$A74=Checks!$K$7,JRF!Q74=""),JRF!F74,IF(AND(JRF!$A74=Checks!$K$6,JRF!Q74=""),JRF!F74,IF(OR(JRF!$A74=Checks!$K$8,JRF!$A74=Checks!$K$6,JRF!$A74=Checks!$K$7,JRF!$A74=Checks!$K$9),JRF!AV74,JRF!F74)))))</f>
        <v/>
      </c>
      <c r="G72" s="70" t="str">
        <f>IF(AND(JRF!B74="",JRF!Q74=""),"",IF(IFERROR(SEARCH("RIR",JRF!A74),0),-JRF!J74,IF(JRF!A74=Checks!$K$10,JRF!J74,IF(JRF!A74=Checks!$K$11,-JRF!J74,IF(JRF!$A74=Checks!$K$4,JRF!J74,IF(JRF!$A74=Checks!$K$5,-JRF!J74,IF(AND(JRF!$A74=Checks!$K$7,JRF!Q74=""),JRF!J74,IF(AND(JRF!$A74=Checks!$K$6,JRF!Q74=""),JRF!J74,IF(OR(JRF!$A74=Checks!$K$8,JRF!$A74=Checks!$K$6,JRF!$A74=Checks!$K$7,JRF!$A74=Checks!$K$9),-HLOOKUP(23,JRF!$13:$314,JRF!AX74,0),HLOOKUP(9,JRF!$13:$314,JRF!AX74,0))))))))))</f>
        <v/>
      </c>
      <c r="H72" s="70" t="str">
        <f>IF(AND(JRF!B74="",JRF!Q74=""),"",IF(JRF!$A74=Checks!$K$4,JRF!I74,IF(JRF!$A74=Checks!$K$5,JRF!I74,IF(AND(JRF!$A74=Checks!$K$7,JRF!Q74=""),JRF!I74,IF(AND(JRF!$A74=Checks!$K$6,JRF!Q74=""),JRF!I74,IF(OR(JRF!$A74=Checks!$K$8,JRF!$A74=Checks!$K$6,JRF!$A74=Checks!$K$7,JRF!$A74=Checks!$K$9),HLOOKUP(22,JRF!$13:$314,JRF!AX74,0),HLOOKUP(8,JRF!$13:$314,JRF!AX74,0)))))))</f>
        <v/>
      </c>
      <c r="I72" s="71" t="str">
        <f>IF(AND(JRF!B74="",JRF!Q74=""),"",IF(JRF!$A74=Checks!$K$4,JRF!G74,IF(JRF!$A74=Checks!$K$5,JRF!G74,IF(AND(JRF!$A74=Checks!$K$7,JRF!Q74=""),JRF!G74,IF(AND(JRF!$A74=Checks!$K$6,JRF!Q74=""),JRF!G74,IF(OR(JRF!$A74=Checks!$K$8,JRF!$A74=Checks!$K$6,JRF!$A74=Checks!$K$7,JRF!$A74=Checks!$K$9),HLOOKUP(26,JRF!$13:$314,JRF!AX74,0),HLOOKUP(6,JRF!$13:$314,JRF!AX74,0)))))))</f>
        <v/>
      </c>
      <c r="J72" s="72" t="str">
        <f>IF(AND(JRF!AC74="",JRF!AF74=""),"",IF(LEN(JRF!AF74)=0,JRF!AC74,JRF!AF74))</f>
        <v/>
      </c>
      <c r="K72" s="72" t="str">
        <f>IF(JRF!Q74="","",IF(OR(JRF!A74=Checks!$K$4,JRF!A74=Checks!$K$5,JRF!A74=Checks!$K$6),"",IF(JRF!A74=Checks!$K$9,JRF!$B74,IF(OR(JRF!A74=Checks!$K$10,JRF!A74=Checks!$K$11),JRF!Q74,IF(AND(JRF!Q74=JRF!B74,OR(C72=IFERROR(VLOOKUP(C72,Checks!$BY:$BY,1,0),0),C273=IFERROR(VLOOKUP(C273,Checks!$BY:$BY,1,0),0))),A72,IF(JRF!Q74=JRF!B74,"",JRF!B74))))))</f>
        <v/>
      </c>
      <c r="L72" s="200" t="str">
        <f>IF(OR(JRF!X74="",JRF!Z74=""),"",IF(JRF!X74=JRF!Z74,"",'Journal Template'!M72/'Journal Template'!G72))</f>
        <v/>
      </c>
      <c r="M72" s="73" t="str">
        <f>IF(OR(JRF!X74="",JRF!Z74=""),"",IF(JRF!X74=JRF!Z74,"",-JRF!Y74))</f>
        <v/>
      </c>
      <c r="N72" s="72"/>
      <c r="O72" s="69" t="str">
        <f>IF(OR(JRF!X74="",JRF!Z74=""),"ENDBS",IF(JRF!X74=JRF!Z74,"ENDBS",""))</f>
        <v>ENDBS</v>
      </c>
      <c r="P72" s="69"/>
      <c r="AE72" s="43" t="s">
        <v>72</v>
      </c>
      <c r="AF72" s="43" t="s">
        <v>70</v>
      </c>
      <c r="AG72" s="43" t="s">
        <v>178</v>
      </c>
      <c r="AH72" s="68" t="s">
        <v>70</v>
      </c>
      <c r="AI72" s="44">
        <v>-130.30000000000001</v>
      </c>
      <c r="AJ72" s="43" t="s">
        <v>179</v>
      </c>
      <c r="AK72" s="43" t="s">
        <v>184</v>
      </c>
      <c r="AL72" s="44" t="s">
        <v>178</v>
      </c>
      <c r="AM72" s="43" t="s">
        <v>185</v>
      </c>
      <c r="AN72" s="43" t="s">
        <v>182</v>
      </c>
      <c r="AO72" s="43" t="s">
        <v>182</v>
      </c>
      <c r="AP72" s="43" t="s">
        <v>186</v>
      </c>
      <c r="AQ72" s="43" t="s">
        <v>183</v>
      </c>
      <c r="AR72" s="43" t="e">
        <v>#VALUE!</v>
      </c>
      <c r="AS72" s="43" t="s">
        <v>72</v>
      </c>
      <c r="AT72" s="44"/>
      <c r="AU72" s="44"/>
      <c r="AV72" s="44"/>
      <c r="AW72" s="44"/>
      <c r="AX72" s="44"/>
    </row>
    <row r="73" spans="1:50">
      <c r="A73" s="69" t="str">
        <f>IF(AND(JRF!B75="",JRF!Q75=""),"#REF!",IF(JRF!$A75=Checks!$K$4,JRF!B75,IF(JRF!$A75=Checks!$K$5,JRF!B75,IF(AND(JRF!$A75=Checks!$K$7,JRF!$Q75=""),JRF!B75,IF(AND(JRF!$A75=Checks!$K$6,JRF!$Q75=""),JRF!$B75,IF(OR(JRF!$A75=Checks!$K$8,JRF!$A75=Checks!$K$6,JRF!$A75=Checks!$K$7,JRF!$A75=Checks!$K$9),HLOOKUP(16,JRF!$13:$314,JRF!AX75,0),HLOOKUP(3,JRF!$13:$314,JRF!AX75,0)))))))</f>
        <v>#REF!</v>
      </c>
      <c r="B73" s="69" t="str">
        <f>IF(AND(JRF!B75="",JRF!Q75=""),"",IF(ISTEXT($A$13),"ACTUAL","-"))</f>
        <v/>
      </c>
      <c r="C73" s="74" t="str">
        <f>IF(AND(JRF!B75="",JRF!Q75=""),"",IF(JRF!$A75=Checks!$K$4,JRF!D75,IF(JRF!$A75=Checks!$K$5,JRF!D75,IF(AND(JRF!$A75=Checks!$K$7,JRF!Q75=""),JRF!D75,IF(AND(JRF!$A75=Checks!$K$6,JRF!Q75=""),JRF!D75,IF(OR(JRF!$A75=Checks!$K$8,JRF!$A75=Checks!$K$6,JRF!$A75=Checks!$K$7,JRF!$A75=Checks!$K$9),HLOOKUP(17,JRF!$13:$314,JRF!AX75,0),HLOOKUP(5,JRF!$13:$314,JRF!AX75,0)))))))</f>
        <v/>
      </c>
      <c r="D73" s="69" t="str">
        <f>IF(AND(JRF!B75="",JRF!Q75=""),"",IF(JRF!$A75=Checks!$K$4,JRF!C75,IF(JRF!$A75=Checks!$K$5,JRF!C75,IF(AND(JRF!$A75=Checks!$K$7,JRF!Q75=""),JRF!C75,IF(AND(JRF!$A75=Checks!$K$6,JRF!Q75=""),JRF!C75,IF(OR(JRF!$A75=Checks!$K$8,JRF!$A75=Checks!$K$6,JRF!$A75=Checks!$K$7,JRF!$A75=Checks!$K$9),HLOOKUP(18,JRF!$13:$314,JRF!AX75,0),HLOOKUP(4,JRF!$13:$314,JRF!AX75,0)))))))</f>
        <v/>
      </c>
      <c r="E73" s="69" t="str">
        <f>IF(AND(JRF!E75="",JRF!AL75=""),"",IF(OR(JRF!$A75=Checks!$K$4,JRF!$A75=Checks!$K$5),JRF!E75,IF(AND(JRF!$A75=Checks!$K$7,JRF!Q75=""),JRF!E75,IF(AND(JRF!$A75=Checks!$K$6,JRF!Q75=""),JRF!E75,IF(OR(JRF!$A75=Checks!$K$8,JRF!$A75=Checks!$K$6,JRF!$A75=Checks!$K$7,JRF!$A75=Checks!$K$9),JRF!AL75,JRF!E75)))))</f>
        <v/>
      </c>
      <c r="F73" s="69" t="str">
        <f>IF(AND(JRF!F75="",JRF!AV75=""),"",IF(OR(JRF!$A75=Checks!$K$4,JRF!$A75=Checks!$K$5),JRF!F75,IF(AND(JRF!$A75=Checks!$K$7,JRF!Q75=""),JRF!F75,IF(AND(JRF!$A75=Checks!$K$6,JRF!Q75=""),JRF!F75,IF(OR(JRF!$A75=Checks!$K$8,JRF!$A75=Checks!$K$6,JRF!$A75=Checks!$K$7,JRF!$A75=Checks!$K$9),JRF!AV75,JRF!F75)))))</f>
        <v/>
      </c>
      <c r="G73" s="70" t="str">
        <f>IF(AND(JRF!B75="",JRF!Q75=""),"",IF(IFERROR(SEARCH("RIR",JRF!A75),0),-JRF!J75,IF(JRF!A75=Checks!$K$10,JRF!J75,IF(JRF!A75=Checks!$K$11,-JRF!J75,IF(JRF!$A75=Checks!$K$4,JRF!J75,IF(JRF!$A75=Checks!$K$5,-JRF!J75,IF(AND(JRF!$A75=Checks!$K$7,JRF!Q75=""),JRF!J75,IF(AND(JRF!$A75=Checks!$K$6,JRF!Q75=""),JRF!J75,IF(OR(JRF!$A75=Checks!$K$8,JRF!$A75=Checks!$K$6,JRF!$A75=Checks!$K$7,JRF!$A75=Checks!$K$9),-HLOOKUP(23,JRF!$13:$314,JRF!AX75,0),HLOOKUP(9,JRF!$13:$314,JRF!AX75,0))))))))))</f>
        <v/>
      </c>
      <c r="H73" s="70" t="str">
        <f>IF(AND(JRF!B75="",JRF!Q75=""),"",IF(JRF!$A75=Checks!$K$4,JRF!I75,IF(JRF!$A75=Checks!$K$5,JRF!I75,IF(AND(JRF!$A75=Checks!$K$7,JRF!Q75=""),JRF!I75,IF(AND(JRF!$A75=Checks!$K$6,JRF!Q75=""),JRF!I75,IF(OR(JRF!$A75=Checks!$K$8,JRF!$A75=Checks!$K$6,JRF!$A75=Checks!$K$7,JRF!$A75=Checks!$K$9),HLOOKUP(22,JRF!$13:$314,JRF!AX75,0),HLOOKUP(8,JRF!$13:$314,JRF!AX75,0)))))))</f>
        <v/>
      </c>
      <c r="I73" s="71" t="str">
        <f>IF(AND(JRF!B75="",JRF!Q75=""),"",IF(JRF!$A75=Checks!$K$4,JRF!G75,IF(JRF!$A75=Checks!$K$5,JRF!G75,IF(AND(JRF!$A75=Checks!$K$7,JRF!Q75=""),JRF!G75,IF(AND(JRF!$A75=Checks!$K$6,JRF!Q75=""),JRF!G75,IF(OR(JRF!$A75=Checks!$K$8,JRF!$A75=Checks!$K$6,JRF!$A75=Checks!$K$7,JRF!$A75=Checks!$K$9),HLOOKUP(26,JRF!$13:$314,JRF!AX75,0),HLOOKUP(6,JRF!$13:$314,JRF!AX75,0)))))))</f>
        <v/>
      </c>
      <c r="J73" s="72" t="str">
        <f>IF(AND(JRF!AC75="",JRF!AF75=""),"",IF(LEN(JRF!AF75)=0,JRF!AC75,JRF!AF75))</f>
        <v/>
      </c>
      <c r="K73" s="72" t="str">
        <f>IF(JRF!Q75="","",IF(OR(JRF!A75=Checks!$K$4,JRF!A75=Checks!$K$5,JRF!A75=Checks!$K$6),"",IF(JRF!A75=Checks!$K$9,JRF!$B75,IF(OR(JRF!A75=Checks!$K$10,JRF!A75=Checks!$K$11),JRF!Q75,IF(AND(JRF!Q75=JRF!B75,OR(C73=IFERROR(VLOOKUP(C73,Checks!$BY:$BY,1,0),0),C274=IFERROR(VLOOKUP(C274,Checks!$BY:$BY,1,0),0))),A73,IF(JRF!Q75=JRF!B75,"",JRF!B75))))))</f>
        <v/>
      </c>
      <c r="L73" s="200" t="str">
        <f>IF(OR(JRF!X75="",JRF!Z75=""),"",IF(JRF!X75=JRF!Z75,"",'Journal Template'!M73/'Journal Template'!G73))</f>
        <v/>
      </c>
      <c r="M73" s="73" t="str">
        <f>IF(OR(JRF!X75="",JRF!Z75=""),"",IF(JRF!X75=JRF!Z75,"",-JRF!Y75))</f>
        <v/>
      </c>
      <c r="N73" s="72"/>
      <c r="O73" s="69" t="str">
        <f>IF(OR(JRF!X75="",JRF!Z75=""),"ENDBS",IF(JRF!X75=JRF!Z75,"ENDBS",""))</f>
        <v>ENDBS</v>
      </c>
      <c r="P73" s="69"/>
      <c r="AE73" s="43" t="s">
        <v>72</v>
      </c>
      <c r="AF73" s="43" t="s">
        <v>70</v>
      </c>
      <c r="AG73" s="43" t="s">
        <v>178</v>
      </c>
      <c r="AH73" s="68" t="s">
        <v>70</v>
      </c>
      <c r="AI73" s="44">
        <v>-130.30000000000001</v>
      </c>
      <c r="AJ73" s="43" t="s">
        <v>179</v>
      </c>
      <c r="AK73" s="43" t="s">
        <v>184</v>
      </c>
      <c r="AL73" s="44" t="s">
        <v>178</v>
      </c>
      <c r="AM73" s="43" t="s">
        <v>185</v>
      </c>
      <c r="AN73" s="43" t="s">
        <v>182</v>
      </c>
      <c r="AO73" s="43" t="s">
        <v>182</v>
      </c>
      <c r="AP73" s="43" t="s">
        <v>186</v>
      </c>
      <c r="AQ73" s="43" t="s">
        <v>183</v>
      </c>
      <c r="AR73" s="43" t="e">
        <v>#VALUE!</v>
      </c>
      <c r="AS73" s="43" t="s">
        <v>72</v>
      </c>
      <c r="AT73" s="44"/>
      <c r="AU73" s="44"/>
      <c r="AV73" s="44"/>
      <c r="AW73" s="44"/>
      <c r="AX73" s="44"/>
    </row>
    <row r="74" spans="1:50">
      <c r="A74" s="69" t="str">
        <f>IF(AND(JRF!B76="",JRF!Q76=""),"#REF!",IF(JRF!$A76=Checks!$K$4,JRF!B76,IF(JRF!$A76=Checks!$K$5,JRF!B76,IF(AND(JRF!$A76=Checks!$K$7,JRF!$Q76=""),JRF!B76,IF(AND(JRF!$A76=Checks!$K$6,JRF!$Q76=""),JRF!$B76,IF(OR(JRF!$A76=Checks!$K$8,JRF!$A76=Checks!$K$6,JRF!$A76=Checks!$K$7,JRF!$A76=Checks!$K$9),HLOOKUP(16,JRF!$13:$314,JRF!AX76,0),HLOOKUP(3,JRF!$13:$314,JRF!AX76,0)))))))</f>
        <v>#REF!</v>
      </c>
      <c r="B74" s="69" t="str">
        <f>IF(AND(JRF!B76="",JRF!Q76=""),"",IF(ISTEXT($A$13),"ACTUAL","-"))</f>
        <v/>
      </c>
      <c r="C74" s="74" t="str">
        <f>IF(AND(JRF!B76="",JRF!Q76=""),"",IF(JRF!$A76=Checks!$K$4,JRF!D76,IF(JRF!$A76=Checks!$K$5,JRF!D76,IF(AND(JRF!$A76=Checks!$K$7,JRF!Q76=""),JRF!D76,IF(AND(JRF!$A76=Checks!$K$6,JRF!Q76=""),JRF!D76,IF(OR(JRF!$A76=Checks!$K$8,JRF!$A76=Checks!$K$6,JRF!$A76=Checks!$K$7,JRF!$A76=Checks!$K$9),HLOOKUP(17,JRF!$13:$314,JRF!AX76,0),HLOOKUP(5,JRF!$13:$314,JRF!AX76,0)))))))</f>
        <v/>
      </c>
      <c r="D74" s="69" t="str">
        <f>IF(AND(JRF!B76="",JRF!Q76=""),"",IF(JRF!$A76=Checks!$K$4,JRF!C76,IF(JRF!$A76=Checks!$K$5,JRF!C76,IF(AND(JRF!$A76=Checks!$K$7,JRF!Q76=""),JRF!C76,IF(AND(JRF!$A76=Checks!$K$6,JRF!Q76=""),JRF!C76,IF(OR(JRF!$A76=Checks!$K$8,JRF!$A76=Checks!$K$6,JRF!$A76=Checks!$K$7,JRF!$A76=Checks!$K$9),HLOOKUP(18,JRF!$13:$314,JRF!AX76,0),HLOOKUP(4,JRF!$13:$314,JRF!AX76,0)))))))</f>
        <v/>
      </c>
      <c r="E74" s="69" t="str">
        <f>IF(AND(JRF!E76="",JRF!AL76=""),"",IF(OR(JRF!$A76=Checks!$K$4,JRF!$A76=Checks!$K$5),JRF!E76,IF(AND(JRF!$A76=Checks!$K$7,JRF!Q76=""),JRF!E76,IF(AND(JRF!$A76=Checks!$K$6,JRF!Q76=""),JRF!E76,IF(OR(JRF!$A76=Checks!$K$8,JRF!$A76=Checks!$K$6,JRF!$A76=Checks!$K$7,JRF!$A76=Checks!$K$9),JRF!AL76,JRF!E76)))))</f>
        <v/>
      </c>
      <c r="F74" s="69" t="str">
        <f>IF(AND(JRF!F76="",JRF!AV76=""),"",IF(OR(JRF!$A76=Checks!$K$4,JRF!$A76=Checks!$K$5),JRF!F76,IF(AND(JRF!$A76=Checks!$K$7,JRF!Q76=""),JRF!F76,IF(AND(JRF!$A76=Checks!$K$6,JRF!Q76=""),JRF!F76,IF(OR(JRF!$A76=Checks!$K$8,JRF!$A76=Checks!$K$6,JRF!$A76=Checks!$K$7,JRF!$A76=Checks!$K$9),JRF!AV76,JRF!F76)))))</f>
        <v/>
      </c>
      <c r="G74" s="70" t="str">
        <f>IF(AND(JRF!B76="",JRF!Q76=""),"",IF(IFERROR(SEARCH("RIR",JRF!A76),0),-JRF!J76,IF(JRF!A76=Checks!$K$10,JRF!J76,IF(JRF!A76=Checks!$K$11,-JRF!J76,IF(JRF!$A76=Checks!$K$4,JRF!J76,IF(JRF!$A76=Checks!$K$5,-JRF!J76,IF(AND(JRF!$A76=Checks!$K$7,JRF!Q76=""),JRF!J76,IF(AND(JRF!$A76=Checks!$K$6,JRF!Q76=""),JRF!J76,IF(OR(JRF!$A76=Checks!$K$8,JRF!$A76=Checks!$K$6,JRF!$A76=Checks!$K$7,JRF!$A76=Checks!$K$9),-HLOOKUP(23,JRF!$13:$314,JRF!AX76,0),HLOOKUP(9,JRF!$13:$314,JRF!AX76,0))))))))))</f>
        <v/>
      </c>
      <c r="H74" s="70" t="str">
        <f>IF(AND(JRF!B76="",JRF!Q76=""),"",IF(JRF!$A76=Checks!$K$4,JRF!I76,IF(JRF!$A76=Checks!$K$5,JRF!I76,IF(AND(JRF!$A76=Checks!$K$7,JRF!Q76=""),JRF!I76,IF(AND(JRF!$A76=Checks!$K$6,JRF!Q76=""),JRF!I76,IF(OR(JRF!$A76=Checks!$K$8,JRF!$A76=Checks!$K$6,JRF!$A76=Checks!$K$7,JRF!$A76=Checks!$K$9),HLOOKUP(22,JRF!$13:$314,JRF!AX76,0),HLOOKUP(8,JRF!$13:$314,JRF!AX76,0)))))))</f>
        <v/>
      </c>
      <c r="I74" s="71" t="str">
        <f>IF(AND(JRF!B76="",JRF!Q76=""),"",IF(JRF!$A76=Checks!$K$4,JRF!G76,IF(JRF!$A76=Checks!$K$5,JRF!G76,IF(AND(JRF!$A76=Checks!$K$7,JRF!Q76=""),JRF!G76,IF(AND(JRF!$A76=Checks!$K$6,JRF!Q76=""),JRF!G76,IF(OR(JRF!$A76=Checks!$K$8,JRF!$A76=Checks!$K$6,JRF!$A76=Checks!$K$7,JRF!$A76=Checks!$K$9),HLOOKUP(26,JRF!$13:$314,JRF!AX76,0),HLOOKUP(6,JRF!$13:$314,JRF!AX76,0)))))))</f>
        <v/>
      </c>
      <c r="J74" s="72" t="str">
        <f>IF(AND(JRF!AC76="",JRF!AF76=""),"",IF(LEN(JRF!AF76)=0,JRF!AC76,JRF!AF76))</f>
        <v/>
      </c>
      <c r="K74" s="72" t="str">
        <f>IF(JRF!Q76="","",IF(OR(JRF!A76=Checks!$K$4,JRF!A76=Checks!$K$5,JRF!A76=Checks!$K$6),"",IF(JRF!A76=Checks!$K$9,JRF!$B76,IF(OR(JRF!A76=Checks!$K$10,JRF!A76=Checks!$K$11),JRF!Q76,IF(AND(JRF!Q76=JRF!B76,OR(C74=IFERROR(VLOOKUP(C74,Checks!$BY:$BY,1,0),0),C275=IFERROR(VLOOKUP(C275,Checks!$BY:$BY,1,0),0))),A74,IF(JRF!Q76=JRF!B76,"",JRF!B76))))))</f>
        <v/>
      </c>
      <c r="L74" s="200" t="str">
        <f>IF(OR(JRF!X76="",JRF!Z76=""),"",IF(JRF!X76=JRF!Z76,"",'Journal Template'!M74/'Journal Template'!G74))</f>
        <v/>
      </c>
      <c r="M74" s="73" t="str">
        <f>IF(OR(JRF!X76="",JRF!Z76=""),"",IF(JRF!X76=JRF!Z76,"",-JRF!Y76))</f>
        <v/>
      </c>
      <c r="N74" s="72"/>
      <c r="O74" s="69" t="str">
        <f>IF(OR(JRF!X76="",JRF!Z76=""),"ENDBS",IF(JRF!X76=JRF!Z76,"ENDBS",""))</f>
        <v>ENDBS</v>
      </c>
      <c r="P74" s="69"/>
      <c r="AE74" s="43" t="s">
        <v>72</v>
      </c>
      <c r="AF74" s="43" t="s">
        <v>70</v>
      </c>
      <c r="AG74" s="43" t="s">
        <v>178</v>
      </c>
      <c r="AH74" s="68" t="s">
        <v>70</v>
      </c>
      <c r="AI74" s="44">
        <v>-130.30000000000001</v>
      </c>
      <c r="AJ74" s="43" t="s">
        <v>179</v>
      </c>
      <c r="AK74" s="43" t="s">
        <v>184</v>
      </c>
      <c r="AL74" s="44" t="s">
        <v>178</v>
      </c>
      <c r="AM74" s="43" t="s">
        <v>185</v>
      </c>
      <c r="AN74" s="43" t="s">
        <v>182</v>
      </c>
      <c r="AO74" s="43" t="s">
        <v>182</v>
      </c>
      <c r="AP74" s="43" t="s">
        <v>186</v>
      </c>
      <c r="AQ74" s="43" t="s">
        <v>183</v>
      </c>
      <c r="AR74" s="43" t="e">
        <v>#VALUE!</v>
      </c>
      <c r="AS74" s="43" t="s">
        <v>72</v>
      </c>
      <c r="AT74" s="44"/>
      <c r="AU74" s="44"/>
      <c r="AV74" s="44"/>
      <c r="AW74" s="44"/>
      <c r="AX74" s="44"/>
    </row>
    <row r="75" spans="1:50">
      <c r="A75" s="69" t="str">
        <f>IF(AND(JRF!B77="",JRF!Q77=""),"#REF!",IF(JRF!$A77=Checks!$K$4,JRF!B77,IF(JRF!$A77=Checks!$K$5,JRF!B77,IF(AND(JRF!$A77=Checks!$K$7,JRF!$Q77=""),JRF!B77,IF(AND(JRF!$A77=Checks!$K$6,JRF!$Q77=""),JRF!$B77,IF(OR(JRF!$A77=Checks!$K$8,JRF!$A77=Checks!$K$6,JRF!$A77=Checks!$K$7,JRF!$A77=Checks!$K$9),HLOOKUP(16,JRF!$13:$314,JRF!AX77,0),HLOOKUP(3,JRF!$13:$314,JRF!AX77,0)))))))</f>
        <v>#REF!</v>
      </c>
      <c r="B75" s="69" t="str">
        <f>IF(AND(JRF!B77="",JRF!Q77=""),"",IF(ISTEXT($A$13),"ACTUAL","-"))</f>
        <v/>
      </c>
      <c r="C75" s="74" t="str">
        <f>IF(AND(JRF!B77="",JRF!Q77=""),"",IF(JRF!$A77=Checks!$K$4,JRF!D77,IF(JRF!$A77=Checks!$K$5,JRF!D77,IF(AND(JRF!$A77=Checks!$K$7,JRF!Q77=""),JRF!D77,IF(AND(JRF!$A77=Checks!$K$6,JRF!Q77=""),JRF!D77,IF(OR(JRF!$A77=Checks!$K$8,JRF!$A77=Checks!$K$6,JRF!$A77=Checks!$K$7,JRF!$A77=Checks!$K$9),HLOOKUP(17,JRF!$13:$314,JRF!AX77,0),HLOOKUP(5,JRF!$13:$314,JRF!AX77,0)))))))</f>
        <v/>
      </c>
      <c r="D75" s="69" t="str">
        <f>IF(AND(JRF!B77="",JRF!Q77=""),"",IF(JRF!$A77=Checks!$K$4,JRF!C77,IF(JRF!$A77=Checks!$K$5,JRF!C77,IF(AND(JRF!$A77=Checks!$K$7,JRF!Q77=""),JRF!C77,IF(AND(JRF!$A77=Checks!$K$6,JRF!Q77=""),JRF!C77,IF(OR(JRF!$A77=Checks!$K$8,JRF!$A77=Checks!$K$6,JRF!$A77=Checks!$K$7,JRF!$A77=Checks!$K$9),HLOOKUP(18,JRF!$13:$314,JRF!AX77,0),HLOOKUP(4,JRF!$13:$314,JRF!AX77,0)))))))</f>
        <v/>
      </c>
      <c r="E75" s="69" t="str">
        <f>IF(AND(JRF!E77="",JRF!AL77=""),"",IF(OR(JRF!$A77=Checks!$K$4,JRF!$A77=Checks!$K$5),JRF!E77,IF(AND(JRF!$A77=Checks!$K$7,JRF!Q77=""),JRF!E77,IF(AND(JRF!$A77=Checks!$K$6,JRF!Q77=""),JRF!E77,IF(OR(JRF!$A77=Checks!$K$8,JRF!$A77=Checks!$K$6,JRF!$A77=Checks!$K$7,JRF!$A77=Checks!$K$9),JRF!AL77,JRF!E77)))))</f>
        <v/>
      </c>
      <c r="F75" s="69" t="str">
        <f>IF(AND(JRF!F77="",JRF!AV77=""),"",IF(OR(JRF!$A77=Checks!$K$4,JRF!$A77=Checks!$K$5),JRF!F77,IF(AND(JRF!$A77=Checks!$K$7,JRF!Q77=""),JRF!F77,IF(AND(JRF!$A77=Checks!$K$6,JRF!Q77=""),JRF!F77,IF(OR(JRF!$A77=Checks!$K$8,JRF!$A77=Checks!$K$6,JRF!$A77=Checks!$K$7,JRF!$A77=Checks!$K$9),JRF!AV77,JRF!F77)))))</f>
        <v/>
      </c>
      <c r="G75" s="70" t="str">
        <f>IF(AND(JRF!B77="",JRF!Q77=""),"",IF(IFERROR(SEARCH("RIR",JRF!A77),0),-JRF!J77,IF(JRF!A77=Checks!$K$10,JRF!J77,IF(JRF!A77=Checks!$K$11,-JRF!J77,IF(JRF!$A77=Checks!$K$4,JRF!J77,IF(JRF!$A77=Checks!$K$5,-JRF!J77,IF(AND(JRF!$A77=Checks!$K$7,JRF!Q77=""),JRF!J77,IF(AND(JRF!$A77=Checks!$K$6,JRF!Q77=""),JRF!J77,IF(OR(JRF!$A77=Checks!$K$8,JRF!$A77=Checks!$K$6,JRF!$A77=Checks!$K$7,JRF!$A77=Checks!$K$9),-HLOOKUP(23,JRF!$13:$314,JRF!AX77,0),HLOOKUP(9,JRF!$13:$314,JRF!AX77,0))))))))))</f>
        <v/>
      </c>
      <c r="H75" s="70" t="str">
        <f>IF(AND(JRF!B77="",JRF!Q77=""),"",IF(JRF!$A77=Checks!$K$4,JRF!I77,IF(JRF!$A77=Checks!$K$5,JRF!I77,IF(AND(JRF!$A77=Checks!$K$7,JRF!Q77=""),JRF!I77,IF(AND(JRF!$A77=Checks!$K$6,JRF!Q77=""),JRF!I77,IF(OR(JRF!$A77=Checks!$K$8,JRF!$A77=Checks!$K$6,JRF!$A77=Checks!$K$7,JRF!$A77=Checks!$K$9),HLOOKUP(22,JRF!$13:$314,JRF!AX77,0),HLOOKUP(8,JRF!$13:$314,JRF!AX77,0)))))))</f>
        <v/>
      </c>
      <c r="I75" s="71" t="str">
        <f>IF(AND(JRF!B77="",JRF!Q77=""),"",IF(JRF!$A77=Checks!$K$4,JRF!G77,IF(JRF!$A77=Checks!$K$5,JRF!G77,IF(AND(JRF!$A77=Checks!$K$7,JRF!Q77=""),JRF!G77,IF(AND(JRF!$A77=Checks!$K$6,JRF!Q77=""),JRF!G77,IF(OR(JRF!$A77=Checks!$K$8,JRF!$A77=Checks!$K$6,JRF!$A77=Checks!$K$7,JRF!$A77=Checks!$K$9),HLOOKUP(26,JRF!$13:$314,JRF!AX77,0),HLOOKUP(6,JRF!$13:$314,JRF!AX77,0)))))))</f>
        <v/>
      </c>
      <c r="J75" s="72" t="str">
        <f>IF(AND(JRF!AC77="",JRF!AF77=""),"",IF(LEN(JRF!AF77)=0,JRF!AC77,JRF!AF77))</f>
        <v/>
      </c>
      <c r="K75" s="72" t="str">
        <f>IF(JRF!Q77="","",IF(OR(JRF!A77=Checks!$K$4,JRF!A77=Checks!$K$5,JRF!A77=Checks!$K$6),"",IF(JRF!A77=Checks!$K$9,JRF!$B77,IF(OR(JRF!A77=Checks!$K$10,JRF!A77=Checks!$K$11),JRF!Q77,IF(AND(JRF!Q77=JRF!B77,OR(C75=IFERROR(VLOOKUP(C75,Checks!$BY:$BY,1,0),0),C276=IFERROR(VLOOKUP(C276,Checks!$BY:$BY,1,0),0))),A75,IF(JRF!Q77=JRF!B77,"",JRF!B77))))))</f>
        <v/>
      </c>
      <c r="L75" s="200" t="str">
        <f>IF(OR(JRF!X77="",JRF!Z77=""),"",IF(JRF!X77=JRF!Z77,"",'Journal Template'!M75/'Journal Template'!G75))</f>
        <v/>
      </c>
      <c r="M75" s="73" t="str">
        <f>IF(OR(JRF!X77="",JRF!Z77=""),"",IF(JRF!X77=JRF!Z77,"",-JRF!Y77))</f>
        <v/>
      </c>
      <c r="N75" s="72"/>
      <c r="O75" s="69" t="str">
        <f>IF(OR(JRF!X77="",JRF!Z77=""),"ENDBS",IF(JRF!X77=JRF!Z77,"ENDBS",""))</f>
        <v>ENDBS</v>
      </c>
      <c r="P75" s="69"/>
      <c r="AE75" s="43" t="s">
        <v>72</v>
      </c>
      <c r="AF75" s="43" t="s">
        <v>70</v>
      </c>
      <c r="AG75" s="43" t="s">
        <v>178</v>
      </c>
      <c r="AH75" s="68" t="s">
        <v>70</v>
      </c>
      <c r="AI75" s="44">
        <v>-130.30000000000001</v>
      </c>
      <c r="AJ75" s="43" t="s">
        <v>179</v>
      </c>
      <c r="AK75" s="43" t="s">
        <v>184</v>
      </c>
      <c r="AL75" s="44" t="s">
        <v>178</v>
      </c>
      <c r="AM75" s="43" t="s">
        <v>185</v>
      </c>
      <c r="AN75" s="43" t="s">
        <v>182</v>
      </c>
      <c r="AO75" s="43" t="s">
        <v>182</v>
      </c>
      <c r="AP75" s="43" t="s">
        <v>186</v>
      </c>
      <c r="AQ75" s="43" t="s">
        <v>183</v>
      </c>
      <c r="AR75" s="43" t="e">
        <v>#VALUE!</v>
      </c>
      <c r="AS75" s="43" t="s">
        <v>72</v>
      </c>
      <c r="AT75" s="44"/>
      <c r="AU75" s="44"/>
      <c r="AV75" s="44"/>
      <c r="AW75" s="44"/>
      <c r="AX75" s="44"/>
    </row>
    <row r="76" spans="1:50">
      <c r="A76" s="69" t="str">
        <f>IF(AND(JRF!B78="",JRF!Q78=""),"#REF!",IF(JRF!$A78=Checks!$K$4,JRF!B78,IF(JRF!$A78=Checks!$K$5,JRF!B78,IF(AND(JRF!$A78=Checks!$K$7,JRF!$Q78=""),JRF!B78,IF(AND(JRF!$A78=Checks!$K$6,JRF!$Q78=""),JRF!$B78,IF(OR(JRF!$A78=Checks!$K$8,JRF!$A78=Checks!$K$6,JRF!$A78=Checks!$K$7,JRF!$A78=Checks!$K$9),HLOOKUP(16,JRF!$13:$314,JRF!AX78,0),HLOOKUP(3,JRF!$13:$314,JRF!AX78,0)))))))</f>
        <v>#REF!</v>
      </c>
      <c r="B76" s="69" t="str">
        <f>IF(AND(JRF!B78="",JRF!Q78=""),"",IF(ISTEXT($A$13),"ACTUAL","-"))</f>
        <v/>
      </c>
      <c r="C76" s="74" t="str">
        <f>IF(AND(JRF!B78="",JRF!Q78=""),"",IF(JRF!$A78=Checks!$K$4,JRF!D78,IF(JRF!$A78=Checks!$K$5,JRF!D78,IF(AND(JRF!$A78=Checks!$K$7,JRF!Q78=""),JRF!D78,IF(AND(JRF!$A78=Checks!$K$6,JRF!Q78=""),JRF!D78,IF(OR(JRF!$A78=Checks!$K$8,JRF!$A78=Checks!$K$6,JRF!$A78=Checks!$K$7,JRF!$A78=Checks!$K$9),HLOOKUP(17,JRF!$13:$314,JRF!AX78,0),HLOOKUP(5,JRF!$13:$314,JRF!AX78,0)))))))</f>
        <v/>
      </c>
      <c r="D76" s="69" t="str">
        <f>IF(AND(JRF!B78="",JRF!Q78=""),"",IF(JRF!$A78=Checks!$K$4,JRF!C78,IF(JRF!$A78=Checks!$K$5,JRF!C78,IF(AND(JRF!$A78=Checks!$K$7,JRF!Q78=""),JRF!C78,IF(AND(JRF!$A78=Checks!$K$6,JRF!Q78=""),JRF!C78,IF(OR(JRF!$A78=Checks!$K$8,JRF!$A78=Checks!$K$6,JRF!$A78=Checks!$K$7,JRF!$A78=Checks!$K$9),HLOOKUP(18,JRF!$13:$314,JRF!AX78,0),HLOOKUP(4,JRF!$13:$314,JRF!AX78,0)))))))</f>
        <v/>
      </c>
      <c r="E76" s="69" t="str">
        <f>IF(AND(JRF!E78="",JRF!AL78=""),"",IF(OR(JRF!$A78=Checks!$K$4,JRF!$A78=Checks!$K$5),JRF!E78,IF(AND(JRF!$A78=Checks!$K$7,JRF!Q78=""),JRF!E78,IF(AND(JRF!$A78=Checks!$K$6,JRF!Q78=""),JRF!E78,IF(OR(JRF!$A78=Checks!$K$8,JRF!$A78=Checks!$K$6,JRF!$A78=Checks!$K$7,JRF!$A78=Checks!$K$9),JRF!AL78,JRF!E78)))))</f>
        <v/>
      </c>
      <c r="F76" s="69" t="str">
        <f>IF(AND(JRF!F78="",JRF!AV78=""),"",IF(OR(JRF!$A78=Checks!$K$4,JRF!$A78=Checks!$K$5),JRF!F78,IF(AND(JRF!$A78=Checks!$K$7,JRF!Q78=""),JRF!F78,IF(AND(JRF!$A78=Checks!$K$6,JRF!Q78=""),JRF!F78,IF(OR(JRF!$A78=Checks!$K$8,JRF!$A78=Checks!$K$6,JRF!$A78=Checks!$K$7,JRF!$A78=Checks!$K$9),JRF!AV78,JRF!F78)))))</f>
        <v/>
      </c>
      <c r="G76" s="70" t="str">
        <f>IF(AND(JRF!B78="",JRF!Q78=""),"",IF(IFERROR(SEARCH("RIR",JRF!A78),0),-JRF!J78,IF(JRF!A78=Checks!$K$10,JRF!J78,IF(JRF!A78=Checks!$K$11,-JRF!J78,IF(JRF!$A78=Checks!$K$4,JRF!J78,IF(JRF!$A78=Checks!$K$5,-JRF!J78,IF(AND(JRF!$A78=Checks!$K$7,JRF!Q78=""),JRF!J78,IF(AND(JRF!$A78=Checks!$K$6,JRF!Q78=""),JRF!J78,IF(OR(JRF!$A78=Checks!$K$8,JRF!$A78=Checks!$K$6,JRF!$A78=Checks!$K$7,JRF!$A78=Checks!$K$9),-HLOOKUP(23,JRF!$13:$314,JRF!AX78,0),HLOOKUP(9,JRF!$13:$314,JRF!AX78,0))))))))))</f>
        <v/>
      </c>
      <c r="H76" s="70" t="str">
        <f>IF(AND(JRF!B78="",JRF!Q78=""),"",IF(JRF!$A78=Checks!$K$4,JRF!I78,IF(JRF!$A78=Checks!$K$5,JRF!I78,IF(AND(JRF!$A78=Checks!$K$7,JRF!Q78=""),JRF!I78,IF(AND(JRF!$A78=Checks!$K$6,JRF!Q78=""),JRF!I78,IF(OR(JRF!$A78=Checks!$K$8,JRF!$A78=Checks!$K$6,JRF!$A78=Checks!$K$7,JRF!$A78=Checks!$K$9),HLOOKUP(22,JRF!$13:$314,JRF!AX78,0),HLOOKUP(8,JRF!$13:$314,JRF!AX78,0)))))))</f>
        <v/>
      </c>
      <c r="I76" s="71" t="str">
        <f>IF(AND(JRF!B78="",JRF!Q78=""),"",IF(JRF!$A78=Checks!$K$4,JRF!G78,IF(JRF!$A78=Checks!$K$5,JRF!G78,IF(AND(JRF!$A78=Checks!$K$7,JRF!Q78=""),JRF!G78,IF(AND(JRF!$A78=Checks!$K$6,JRF!Q78=""),JRF!G78,IF(OR(JRF!$A78=Checks!$K$8,JRF!$A78=Checks!$K$6,JRF!$A78=Checks!$K$7,JRF!$A78=Checks!$K$9),HLOOKUP(26,JRF!$13:$314,JRF!AX78,0),HLOOKUP(6,JRF!$13:$314,JRF!AX78,0)))))))</f>
        <v/>
      </c>
      <c r="J76" s="72" t="str">
        <f>IF(AND(JRF!AC78="",JRF!AF78=""),"",IF(LEN(JRF!AF78)=0,JRF!AC78,JRF!AF78))</f>
        <v/>
      </c>
      <c r="K76" s="72" t="str">
        <f>IF(JRF!Q78="","",IF(OR(JRF!A78=Checks!$K$4,JRF!A78=Checks!$K$5,JRF!A78=Checks!$K$6),"",IF(JRF!A78=Checks!$K$9,JRF!$B78,IF(OR(JRF!A78=Checks!$K$10,JRF!A78=Checks!$K$11),JRF!Q78,IF(AND(JRF!Q78=JRF!B78,OR(C76=IFERROR(VLOOKUP(C76,Checks!$BY:$BY,1,0),0),C277=IFERROR(VLOOKUP(C277,Checks!$BY:$BY,1,0),0))),A76,IF(JRF!Q78=JRF!B78,"",JRF!B78))))))</f>
        <v/>
      </c>
      <c r="L76" s="200" t="str">
        <f>IF(OR(JRF!X78="",JRF!Z78=""),"",IF(JRF!X78=JRF!Z78,"",'Journal Template'!M76/'Journal Template'!G76))</f>
        <v/>
      </c>
      <c r="M76" s="73" t="str">
        <f>IF(OR(JRF!X78="",JRF!Z78=""),"",IF(JRF!X78=JRF!Z78,"",-JRF!Y78))</f>
        <v/>
      </c>
      <c r="N76" s="72"/>
      <c r="O76" s="69" t="str">
        <f>IF(OR(JRF!X78="",JRF!Z78=""),"ENDBS",IF(JRF!X78=JRF!Z78,"ENDBS",""))</f>
        <v>ENDBS</v>
      </c>
      <c r="P76" s="69"/>
      <c r="AE76" s="43" t="s">
        <v>72</v>
      </c>
      <c r="AF76" s="43" t="s">
        <v>70</v>
      </c>
      <c r="AG76" s="43" t="s">
        <v>178</v>
      </c>
      <c r="AH76" s="68" t="s">
        <v>70</v>
      </c>
      <c r="AI76" s="44">
        <v>-130.30000000000001</v>
      </c>
      <c r="AJ76" s="43" t="s">
        <v>179</v>
      </c>
      <c r="AK76" s="43" t="s">
        <v>184</v>
      </c>
      <c r="AL76" s="44" t="s">
        <v>178</v>
      </c>
      <c r="AM76" s="43" t="s">
        <v>185</v>
      </c>
      <c r="AN76" s="43" t="s">
        <v>182</v>
      </c>
      <c r="AO76" s="43" t="s">
        <v>182</v>
      </c>
      <c r="AP76" s="43" t="s">
        <v>186</v>
      </c>
      <c r="AQ76" s="43" t="s">
        <v>183</v>
      </c>
      <c r="AR76" s="43" t="e">
        <v>#VALUE!</v>
      </c>
      <c r="AS76" s="43" t="s">
        <v>72</v>
      </c>
      <c r="AT76" s="44"/>
      <c r="AU76" s="44"/>
      <c r="AV76" s="44"/>
      <c r="AW76" s="44"/>
      <c r="AX76" s="44"/>
    </row>
    <row r="77" spans="1:50">
      <c r="A77" s="69" t="str">
        <f>IF(AND(JRF!B79="",JRF!Q79=""),"#REF!",IF(JRF!$A79=Checks!$K$4,JRF!B79,IF(JRF!$A79=Checks!$K$5,JRF!B79,IF(AND(JRF!$A79=Checks!$K$7,JRF!$Q79=""),JRF!B79,IF(AND(JRF!$A79=Checks!$K$6,JRF!$Q79=""),JRF!$B79,IF(OR(JRF!$A79=Checks!$K$8,JRF!$A79=Checks!$K$6,JRF!$A79=Checks!$K$7,JRF!$A79=Checks!$K$9),HLOOKUP(16,JRF!$13:$314,JRF!AX79,0),HLOOKUP(3,JRF!$13:$314,JRF!AX79,0)))))))</f>
        <v>#REF!</v>
      </c>
      <c r="B77" s="69" t="str">
        <f>IF(AND(JRF!B79="",JRF!Q79=""),"",IF(ISTEXT($A$13),"ACTUAL","-"))</f>
        <v/>
      </c>
      <c r="C77" s="74" t="str">
        <f>IF(AND(JRF!B79="",JRF!Q79=""),"",IF(JRF!$A79=Checks!$K$4,JRF!D79,IF(JRF!$A79=Checks!$K$5,JRF!D79,IF(AND(JRF!$A79=Checks!$K$7,JRF!Q79=""),JRF!D79,IF(AND(JRF!$A79=Checks!$K$6,JRF!Q79=""),JRF!D79,IF(OR(JRF!$A79=Checks!$K$8,JRF!$A79=Checks!$K$6,JRF!$A79=Checks!$K$7,JRF!$A79=Checks!$K$9),HLOOKUP(17,JRF!$13:$314,JRF!AX79,0),HLOOKUP(5,JRF!$13:$314,JRF!AX79,0)))))))</f>
        <v/>
      </c>
      <c r="D77" s="69" t="str">
        <f>IF(AND(JRF!B79="",JRF!Q79=""),"",IF(JRF!$A79=Checks!$K$4,JRF!C79,IF(JRF!$A79=Checks!$K$5,JRF!C79,IF(AND(JRF!$A79=Checks!$K$7,JRF!Q79=""),JRF!C79,IF(AND(JRF!$A79=Checks!$K$6,JRF!Q79=""),JRF!C79,IF(OR(JRF!$A79=Checks!$K$8,JRF!$A79=Checks!$K$6,JRF!$A79=Checks!$K$7,JRF!$A79=Checks!$K$9),HLOOKUP(18,JRF!$13:$314,JRF!AX79,0),HLOOKUP(4,JRF!$13:$314,JRF!AX79,0)))))))</f>
        <v/>
      </c>
      <c r="E77" s="69" t="str">
        <f>IF(AND(JRF!E79="",JRF!AL79=""),"",IF(OR(JRF!$A79=Checks!$K$4,JRF!$A79=Checks!$K$5),JRF!E79,IF(AND(JRF!$A79=Checks!$K$7,JRF!Q79=""),JRF!E79,IF(AND(JRF!$A79=Checks!$K$6,JRF!Q79=""),JRF!E79,IF(OR(JRF!$A79=Checks!$K$8,JRF!$A79=Checks!$K$6,JRF!$A79=Checks!$K$7,JRF!$A79=Checks!$K$9),JRF!AL79,JRF!E79)))))</f>
        <v/>
      </c>
      <c r="F77" s="69" t="str">
        <f>IF(AND(JRF!F79="",JRF!AV79=""),"",IF(OR(JRF!$A79=Checks!$K$4,JRF!$A79=Checks!$K$5),JRF!F79,IF(AND(JRF!$A79=Checks!$K$7,JRF!Q79=""),JRF!F79,IF(AND(JRF!$A79=Checks!$K$6,JRF!Q79=""),JRF!F79,IF(OR(JRF!$A79=Checks!$K$8,JRF!$A79=Checks!$K$6,JRF!$A79=Checks!$K$7,JRF!$A79=Checks!$K$9),JRF!AV79,JRF!F79)))))</f>
        <v/>
      </c>
      <c r="G77" s="70" t="str">
        <f>IF(AND(JRF!B79="",JRF!Q79=""),"",IF(IFERROR(SEARCH("RIR",JRF!A79),0),-JRF!J79,IF(JRF!A79=Checks!$K$10,JRF!J79,IF(JRF!A79=Checks!$K$11,-JRF!J79,IF(JRF!$A79=Checks!$K$4,JRF!J79,IF(JRF!$A79=Checks!$K$5,-JRF!J79,IF(AND(JRF!$A79=Checks!$K$7,JRF!Q79=""),JRF!J79,IF(AND(JRF!$A79=Checks!$K$6,JRF!Q79=""),JRF!J79,IF(OR(JRF!$A79=Checks!$K$8,JRF!$A79=Checks!$K$6,JRF!$A79=Checks!$K$7,JRF!$A79=Checks!$K$9),-HLOOKUP(23,JRF!$13:$314,JRF!AX79,0),HLOOKUP(9,JRF!$13:$314,JRF!AX79,0))))))))))</f>
        <v/>
      </c>
      <c r="H77" s="70" t="str">
        <f>IF(AND(JRF!B79="",JRF!Q79=""),"",IF(JRF!$A79=Checks!$K$4,JRF!I79,IF(JRF!$A79=Checks!$K$5,JRF!I79,IF(AND(JRF!$A79=Checks!$K$7,JRF!Q79=""),JRF!I79,IF(AND(JRF!$A79=Checks!$K$6,JRF!Q79=""),JRF!I79,IF(OR(JRF!$A79=Checks!$K$8,JRF!$A79=Checks!$K$6,JRF!$A79=Checks!$K$7,JRF!$A79=Checks!$K$9),HLOOKUP(22,JRF!$13:$314,JRF!AX79,0),HLOOKUP(8,JRF!$13:$314,JRF!AX79,0)))))))</f>
        <v/>
      </c>
      <c r="I77" s="71" t="str">
        <f>IF(AND(JRF!B79="",JRF!Q79=""),"",IF(JRF!$A79=Checks!$K$4,JRF!G79,IF(JRF!$A79=Checks!$K$5,JRF!G79,IF(AND(JRF!$A79=Checks!$K$7,JRF!Q79=""),JRF!G79,IF(AND(JRF!$A79=Checks!$K$6,JRF!Q79=""),JRF!G79,IF(OR(JRF!$A79=Checks!$K$8,JRF!$A79=Checks!$K$6,JRF!$A79=Checks!$K$7,JRF!$A79=Checks!$K$9),HLOOKUP(26,JRF!$13:$314,JRF!AX79,0),HLOOKUP(6,JRF!$13:$314,JRF!AX79,0)))))))</f>
        <v/>
      </c>
      <c r="J77" s="72" t="str">
        <f>IF(AND(JRF!AC79="",JRF!AF79=""),"",IF(LEN(JRF!AF79)=0,JRF!AC79,JRF!AF79))</f>
        <v/>
      </c>
      <c r="K77" s="72" t="str">
        <f>IF(JRF!Q79="","",IF(OR(JRF!A79=Checks!$K$4,JRF!A79=Checks!$K$5,JRF!A79=Checks!$K$6),"",IF(JRF!A79=Checks!$K$9,JRF!$B79,IF(OR(JRF!A79=Checks!$K$10,JRF!A79=Checks!$K$11),JRF!Q79,IF(AND(JRF!Q79=JRF!B79,OR(C77=IFERROR(VLOOKUP(C77,Checks!$BY:$BY,1,0),0),C278=IFERROR(VLOOKUP(C278,Checks!$BY:$BY,1,0),0))),A77,IF(JRF!Q79=JRF!B79,"",JRF!B79))))))</f>
        <v/>
      </c>
      <c r="L77" s="200" t="str">
        <f>IF(OR(JRF!X79="",JRF!Z79=""),"",IF(JRF!X79=JRF!Z79,"",'Journal Template'!M77/'Journal Template'!G77))</f>
        <v/>
      </c>
      <c r="M77" s="73" t="str">
        <f>IF(OR(JRF!X79="",JRF!Z79=""),"",IF(JRF!X79=JRF!Z79,"",-JRF!Y79))</f>
        <v/>
      </c>
      <c r="N77" s="72"/>
      <c r="O77" s="69" t="str">
        <f>IF(OR(JRF!X79="",JRF!Z79=""),"ENDBS",IF(JRF!X79=JRF!Z79,"ENDBS",""))</f>
        <v>ENDBS</v>
      </c>
      <c r="P77" s="69"/>
      <c r="AE77" s="43" t="s">
        <v>72</v>
      </c>
      <c r="AF77" s="43" t="s">
        <v>70</v>
      </c>
      <c r="AG77" s="43" t="s">
        <v>178</v>
      </c>
      <c r="AH77" s="68" t="s">
        <v>70</v>
      </c>
      <c r="AI77" s="44">
        <v>-130.30000000000001</v>
      </c>
      <c r="AJ77" s="43" t="s">
        <v>179</v>
      </c>
      <c r="AK77" s="43" t="s">
        <v>184</v>
      </c>
      <c r="AL77" s="44" t="s">
        <v>178</v>
      </c>
      <c r="AM77" s="43" t="s">
        <v>185</v>
      </c>
      <c r="AN77" s="43" t="s">
        <v>182</v>
      </c>
      <c r="AO77" s="43" t="s">
        <v>182</v>
      </c>
      <c r="AP77" s="43" t="s">
        <v>186</v>
      </c>
      <c r="AQ77" s="43" t="s">
        <v>183</v>
      </c>
      <c r="AR77" s="43" t="e">
        <v>#VALUE!</v>
      </c>
      <c r="AS77" s="43" t="s">
        <v>72</v>
      </c>
      <c r="AT77" s="44"/>
      <c r="AU77" s="44"/>
      <c r="AV77" s="44"/>
      <c r="AW77" s="44"/>
      <c r="AX77" s="44"/>
    </row>
    <row r="78" spans="1:50">
      <c r="A78" s="69" t="str">
        <f>IF(AND(JRF!B80="",JRF!Q80=""),"#REF!",IF(JRF!$A80=Checks!$K$4,JRF!B80,IF(JRF!$A80=Checks!$K$5,JRF!B80,IF(AND(JRF!$A80=Checks!$K$7,JRF!$Q80=""),JRF!B80,IF(AND(JRF!$A80=Checks!$K$6,JRF!$Q80=""),JRF!$B80,IF(OR(JRF!$A80=Checks!$K$8,JRF!$A80=Checks!$K$6,JRF!$A80=Checks!$K$7,JRF!$A80=Checks!$K$9),HLOOKUP(16,JRF!$13:$314,JRF!AX80,0),HLOOKUP(3,JRF!$13:$314,JRF!AX80,0)))))))</f>
        <v>#REF!</v>
      </c>
      <c r="B78" s="69" t="str">
        <f>IF(AND(JRF!B80="",JRF!Q80=""),"",IF(ISTEXT($A$13),"ACTUAL","-"))</f>
        <v/>
      </c>
      <c r="C78" s="74" t="str">
        <f>IF(AND(JRF!B80="",JRF!Q80=""),"",IF(JRF!$A80=Checks!$K$4,JRF!D80,IF(JRF!$A80=Checks!$K$5,JRF!D80,IF(AND(JRF!$A80=Checks!$K$7,JRF!Q80=""),JRF!D80,IF(AND(JRF!$A80=Checks!$K$6,JRF!Q80=""),JRF!D80,IF(OR(JRF!$A80=Checks!$K$8,JRF!$A80=Checks!$K$6,JRF!$A80=Checks!$K$7,JRF!$A80=Checks!$K$9),HLOOKUP(17,JRF!$13:$314,JRF!AX80,0),HLOOKUP(5,JRF!$13:$314,JRF!AX80,0)))))))</f>
        <v/>
      </c>
      <c r="D78" s="69" t="str">
        <f>IF(AND(JRF!B80="",JRF!Q80=""),"",IF(JRF!$A80=Checks!$K$4,JRF!C80,IF(JRF!$A80=Checks!$K$5,JRF!C80,IF(AND(JRF!$A80=Checks!$K$7,JRF!Q80=""),JRF!C80,IF(AND(JRF!$A80=Checks!$K$6,JRF!Q80=""),JRF!C80,IF(OR(JRF!$A80=Checks!$K$8,JRF!$A80=Checks!$K$6,JRF!$A80=Checks!$K$7,JRF!$A80=Checks!$K$9),HLOOKUP(18,JRF!$13:$314,JRF!AX80,0),HLOOKUP(4,JRF!$13:$314,JRF!AX80,0)))))))</f>
        <v/>
      </c>
      <c r="E78" s="69" t="str">
        <f>IF(AND(JRF!E80="",JRF!AL80=""),"",IF(OR(JRF!$A80=Checks!$K$4,JRF!$A80=Checks!$K$5),JRF!E80,IF(AND(JRF!$A80=Checks!$K$7,JRF!Q80=""),JRF!E80,IF(AND(JRF!$A80=Checks!$K$6,JRF!Q80=""),JRF!E80,IF(OR(JRF!$A80=Checks!$K$8,JRF!$A80=Checks!$K$6,JRF!$A80=Checks!$K$7,JRF!$A80=Checks!$K$9),JRF!AL80,JRF!E80)))))</f>
        <v/>
      </c>
      <c r="F78" s="69" t="str">
        <f>IF(AND(JRF!F80="",JRF!AV80=""),"",IF(OR(JRF!$A80=Checks!$K$4,JRF!$A80=Checks!$K$5),JRF!F80,IF(AND(JRF!$A80=Checks!$K$7,JRF!Q80=""),JRF!F80,IF(AND(JRF!$A80=Checks!$K$6,JRF!Q80=""),JRF!F80,IF(OR(JRF!$A80=Checks!$K$8,JRF!$A80=Checks!$K$6,JRF!$A80=Checks!$K$7,JRF!$A80=Checks!$K$9),JRF!AV80,JRF!F80)))))</f>
        <v/>
      </c>
      <c r="G78" s="70" t="str">
        <f>IF(AND(JRF!B80="",JRF!Q80=""),"",IF(IFERROR(SEARCH("RIR",JRF!A80),0),-JRF!J80,IF(JRF!A80=Checks!$K$10,JRF!J80,IF(JRF!A80=Checks!$K$11,-JRF!J80,IF(JRF!$A80=Checks!$K$4,JRF!J80,IF(JRF!$A80=Checks!$K$5,-JRF!J80,IF(AND(JRF!$A80=Checks!$K$7,JRF!Q80=""),JRF!J80,IF(AND(JRF!$A80=Checks!$K$6,JRF!Q80=""),JRF!J80,IF(OR(JRF!$A80=Checks!$K$8,JRF!$A80=Checks!$K$6,JRF!$A80=Checks!$K$7,JRF!$A80=Checks!$K$9),-HLOOKUP(23,JRF!$13:$314,JRF!AX80,0),HLOOKUP(9,JRF!$13:$314,JRF!AX80,0))))))))))</f>
        <v/>
      </c>
      <c r="H78" s="70" t="str">
        <f>IF(AND(JRF!B80="",JRF!Q80=""),"",IF(JRF!$A80=Checks!$K$4,JRF!I80,IF(JRF!$A80=Checks!$K$5,JRF!I80,IF(AND(JRF!$A80=Checks!$K$7,JRF!Q80=""),JRF!I80,IF(AND(JRF!$A80=Checks!$K$6,JRF!Q80=""),JRF!I80,IF(OR(JRF!$A80=Checks!$K$8,JRF!$A80=Checks!$K$6,JRF!$A80=Checks!$K$7,JRF!$A80=Checks!$K$9),HLOOKUP(22,JRF!$13:$314,JRF!AX80,0),HLOOKUP(8,JRF!$13:$314,JRF!AX80,0)))))))</f>
        <v/>
      </c>
      <c r="I78" s="71" t="str">
        <f>IF(AND(JRF!B80="",JRF!Q80=""),"",IF(JRF!$A80=Checks!$K$4,JRF!G80,IF(JRF!$A80=Checks!$K$5,JRF!G80,IF(AND(JRF!$A80=Checks!$K$7,JRF!Q80=""),JRF!G80,IF(AND(JRF!$A80=Checks!$K$6,JRF!Q80=""),JRF!G80,IF(OR(JRF!$A80=Checks!$K$8,JRF!$A80=Checks!$K$6,JRF!$A80=Checks!$K$7,JRF!$A80=Checks!$K$9),HLOOKUP(26,JRF!$13:$314,JRF!AX80,0),HLOOKUP(6,JRF!$13:$314,JRF!AX80,0)))))))</f>
        <v/>
      </c>
      <c r="J78" s="72" t="str">
        <f>IF(AND(JRF!AC80="",JRF!AF80=""),"",IF(LEN(JRF!AF80)=0,JRF!AC80,JRF!AF80))</f>
        <v/>
      </c>
      <c r="K78" s="72" t="str">
        <f>IF(JRF!Q80="","",IF(OR(JRF!A80=Checks!$K$4,JRF!A80=Checks!$K$5,JRF!A80=Checks!$K$6),"",IF(JRF!A80=Checks!$K$9,JRF!$B80,IF(OR(JRF!A80=Checks!$K$10,JRF!A80=Checks!$K$11),JRF!Q80,IF(AND(JRF!Q80=JRF!B80,OR(C78=IFERROR(VLOOKUP(C78,Checks!$BY:$BY,1,0),0),C279=IFERROR(VLOOKUP(C279,Checks!$BY:$BY,1,0),0))),A78,IF(JRF!Q80=JRF!B80,"",JRF!B80))))))</f>
        <v/>
      </c>
      <c r="L78" s="200" t="str">
        <f>IF(OR(JRF!X80="",JRF!Z80=""),"",IF(JRF!X80=JRF!Z80,"",'Journal Template'!M78/'Journal Template'!G78))</f>
        <v/>
      </c>
      <c r="M78" s="73" t="str">
        <f>IF(OR(JRF!X80="",JRF!Z80=""),"",IF(JRF!X80=JRF!Z80,"",-JRF!Y80))</f>
        <v/>
      </c>
      <c r="N78" s="72"/>
      <c r="O78" s="69" t="str">
        <f>IF(OR(JRF!X80="",JRF!Z80=""),"ENDBS",IF(JRF!X80=JRF!Z80,"ENDBS",""))</f>
        <v>ENDBS</v>
      </c>
      <c r="P78" s="69"/>
      <c r="AE78" s="43" t="s">
        <v>72</v>
      </c>
      <c r="AF78" s="43" t="s">
        <v>70</v>
      </c>
      <c r="AG78" s="43" t="s">
        <v>178</v>
      </c>
      <c r="AH78" s="68" t="s">
        <v>70</v>
      </c>
      <c r="AI78" s="44">
        <v>-130.30000000000001</v>
      </c>
      <c r="AJ78" s="43" t="s">
        <v>179</v>
      </c>
      <c r="AK78" s="43" t="s">
        <v>184</v>
      </c>
      <c r="AL78" s="44" t="s">
        <v>178</v>
      </c>
      <c r="AM78" s="43" t="s">
        <v>185</v>
      </c>
      <c r="AN78" s="43" t="s">
        <v>182</v>
      </c>
      <c r="AO78" s="43" t="s">
        <v>182</v>
      </c>
      <c r="AP78" s="43" t="s">
        <v>186</v>
      </c>
      <c r="AQ78" s="43" t="s">
        <v>183</v>
      </c>
      <c r="AR78" s="43" t="e">
        <v>#VALUE!</v>
      </c>
      <c r="AS78" s="43" t="s">
        <v>72</v>
      </c>
      <c r="AT78" s="44"/>
      <c r="AU78" s="44"/>
      <c r="AV78" s="44"/>
      <c r="AW78" s="44"/>
      <c r="AX78" s="44"/>
    </row>
    <row r="79" spans="1:50">
      <c r="A79" s="69" t="str">
        <f>IF(AND(JRF!B81="",JRF!Q81=""),"#REF!",IF(JRF!$A81=Checks!$K$4,JRF!B81,IF(JRF!$A81=Checks!$K$5,JRF!B81,IF(AND(JRF!$A81=Checks!$K$7,JRF!$Q81=""),JRF!B81,IF(AND(JRF!$A81=Checks!$K$6,JRF!$Q81=""),JRF!$B81,IF(OR(JRF!$A81=Checks!$K$8,JRF!$A81=Checks!$K$6,JRF!$A81=Checks!$K$7,JRF!$A81=Checks!$K$9),HLOOKUP(16,JRF!$13:$314,JRF!AX81,0),HLOOKUP(3,JRF!$13:$314,JRF!AX81,0)))))))</f>
        <v>#REF!</v>
      </c>
      <c r="B79" s="69" t="str">
        <f>IF(AND(JRF!B81="",JRF!Q81=""),"",IF(ISTEXT($A$13),"ACTUAL","-"))</f>
        <v/>
      </c>
      <c r="C79" s="74" t="str">
        <f>IF(AND(JRF!B81="",JRF!Q81=""),"",IF(JRF!$A81=Checks!$K$4,JRF!D81,IF(JRF!$A81=Checks!$K$5,JRF!D81,IF(AND(JRF!$A81=Checks!$K$7,JRF!Q81=""),JRF!D81,IF(AND(JRF!$A81=Checks!$K$6,JRF!Q81=""),JRF!D81,IF(OR(JRF!$A81=Checks!$K$8,JRF!$A81=Checks!$K$6,JRF!$A81=Checks!$K$7,JRF!$A81=Checks!$K$9),HLOOKUP(17,JRF!$13:$314,JRF!AX81,0),HLOOKUP(5,JRF!$13:$314,JRF!AX81,0)))))))</f>
        <v/>
      </c>
      <c r="D79" s="69" t="str">
        <f>IF(AND(JRF!B81="",JRF!Q81=""),"",IF(JRF!$A81=Checks!$K$4,JRF!C81,IF(JRF!$A81=Checks!$K$5,JRF!C81,IF(AND(JRF!$A81=Checks!$K$7,JRF!Q81=""),JRF!C81,IF(AND(JRF!$A81=Checks!$K$6,JRF!Q81=""),JRF!C81,IF(OR(JRF!$A81=Checks!$K$8,JRF!$A81=Checks!$K$6,JRF!$A81=Checks!$K$7,JRF!$A81=Checks!$K$9),HLOOKUP(18,JRF!$13:$314,JRF!AX81,0),HLOOKUP(4,JRF!$13:$314,JRF!AX81,0)))))))</f>
        <v/>
      </c>
      <c r="E79" s="69" t="str">
        <f>IF(AND(JRF!E81="",JRF!AL81=""),"",IF(OR(JRF!$A81=Checks!$K$4,JRF!$A81=Checks!$K$5),JRF!E81,IF(AND(JRF!$A81=Checks!$K$7,JRF!Q81=""),JRF!E81,IF(AND(JRF!$A81=Checks!$K$6,JRF!Q81=""),JRF!E81,IF(OR(JRF!$A81=Checks!$K$8,JRF!$A81=Checks!$K$6,JRF!$A81=Checks!$K$7,JRF!$A81=Checks!$K$9),JRF!AL81,JRF!E81)))))</f>
        <v/>
      </c>
      <c r="F79" s="69" t="str">
        <f>IF(AND(JRF!F81="",JRF!AV81=""),"",IF(OR(JRF!$A81=Checks!$K$4,JRF!$A81=Checks!$K$5),JRF!F81,IF(AND(JRF!$A81=Checks!$K$7,JRF!Q81=""),JRF!F81,IF(AND(JRF!$A81=Checks!$K$6,JRF!Q81=""),JRF!F81,IF(OR(JRF!$A81=Checks!$K$8,JRF!$A81=Checks!$K$6,JRF!$A81=Checks!$K$7,JRF!$A81=Checks!$K$9),JRF!AV81,JRF!F81)))))</f>
        <v/>
      </c>
      <c r="G79" s="70" t="str">
        <f>IF(AND(JRF!B81="",JRF!Q81=""),"",IF(IFERROR(SEARCH("RIR",JRF!A81),0),-JRF!J81,IF(JRF!A81=Checks!$K$10,JRF!J81,IF(JRF!A81=Checks!$K$11,-JRF!J81,IF(JRF!$A81=Checks!$K$4,JRF!J81,IF(JRF!$A81=Checks!$K$5,-JRF!J81,IF(AND(JRF!$A81=Checks!$K$7,JRF!Q81=""),JRF!J81,IF(AND(JRF!$A81=Checks!$K$6,JRF!Q81=""),JRF!J81,IF(OR(JRF!$A81=Checks!$K$8,JRF!$A81=Checks!$K$6,JRF!$A81=Checks!$K$7,JRF!$A81=Checks!$K$9),-HLOOKUP(23,JRF!$13:$314,JRF!AX81,0),HLOOKUP(9,JRF!$13:$314,JRF!AX81,0))))))))))</f>
        <v/>
      </c>
      <c r="H79" s="70" t="str">
        <f>IF(AND(JRF!B81="",JRF!Q81=""),"",IF(JRF!$A81=Checks!$K$4,JRF!I81,IF(JRF!$A81=Checks!$K$5,JRF!I81,IF(AND(JRF!$A81=Checks!$K$7,JRF!Q81=""),JRF!I81,IF(AND(JRF!$A81=Checks!$K$6,JRF!Q81=""),JRF!I81,IF(OR(JRF!$A81=Checks!$K$8,JRF!$A81=Checks!$K$6,JRF!$A81=Checks!$K$7,JRF!$A81=Checks!$K$9),HLOOKUP(22,JRF!$13:$314,JRF!AX81,0),HLOOKUP(8,JRF!$13:$314,JRF!AX81,0)))))))</f>
        <v/>
      </c>
      <c r="I79" s="71" t="str">
        <f>IF(AND(JRF!B81="",JRF!Q81=""),"",IF(JRF!$A81=Checks!$K$4,JRF!G81,IF(JRF!$A81=Checks!$K$5,JRF!G81,IF(AND(JRF!$A81=Checks!$K$7,JRF!Q81=""),JRF!G81,IF(AND(JRF!$A81=Checks!$K$6,JRF!Q81=""),JRF!G81,IF(OR(JRF!$A81=Checks!$K$8,JRF!$A81=Checks!$K$6,JRF!$A81=Checks!$K$7,JRF!$A81=Checks!$K$9),HLOOKUP(26,JRF!$13:$314,JRF!AX81,0),HLOOKUP(6,JRF!$13:$314,JRF!AX81,0)))))))</f>
        <v/>
      </c>
      <c r="J79" s="72" t="str">
        <f>IF(AND(JRF!AC81="",JRF!AF81=""),"",IF(LEN(JRF!AF81)=0,JRF!AC81,JRF!AF81))</f>
        <v/>
      </c>
      <c r="K79" s="72" t="str">
        <f>IF(JRF!Q81="","",IF(OR(JRF!A81=Checks!$K$4,JRF!A81=Checks!$K$5,JRF!A81=Checks!$K$6),"",IF(JRF!A81=Checks!$K$9,JRF!$B81,IF(OR(JRF!A81=Checks!$K$10,JRF!A81=Checks!$K$11),JRF!Q81,IF(AND(JRF!Q81=JRF!B81,OR(C79=IFERROR(VLOOKUP(C79,Checks!$BY:$BY,1,0),0),C280=IFERROR(VLOOKUP(C280,Checks!$BY:$BY,1,0),0))),A79,IF(JRF!Q81=JRF!B81,"",JRF!B81))))))</f>
        <v/>
      </c>
      <c r="L79" s="200" t="str">
        <f>IF(OR(JRF!X81="",JRF!Z81=""),"",IF(JRF!X81=JRF!Z81,"",'Journal Template'!M79/'Journal Template'!G79))</f>
        <v/>
      </c>
      <c r="M79" s="73" t="str">
        <f>IF(OR(JRF!X81="",JRF!Z81=""),"",IF(JRF!X81=JRF!Z81,"",-JRF!Y81))</f>
        <v/>
      </c>
      <c r="N79" s="72"/>
      <c r="O79" s="69" t="str">
        <f>IF(OR(JRF!X81="",JRF!Z81=""),"ENDBS",IF(JRF!X81=JRF!Z81,"ENDBS",""))</f>
        <v>ENDBS</v>
      </c>
      <c r="P79" s="69"/>
      <c r="AE79" s="43" t="s">
        <v>72</v>
      </c>
      <c r="AF79" s="43" t="s">
        <v>70</v>
      </c>
      <c r="AG79" s="43" t="s">
        <v>178</v>
      </c>
      <c r="AH79" s="68" t="s">
        <v>70</v>
      </c>
      <c r="AI79" s="44">
        <v>-130.30000000000001</v>
      </c>
      <c r="AJ79" s="43" t="s">
        <v>179</v>
      </c>
      <c r="AK79" s="43" t="s">
        <v>184</v>
      </c>
      <c r="AL79" s="44" t="s">
        <v>178</v>
      </c>
      <c r="AM79" s="43" t="s">
        <v>185</v>
      </c>
      <c r="AN79" s="43" t="s">
        <v>182</v>
      </c>
      <c r="AO79" s="43" t="s">
        <v>182</v>
      </c>
      <c r="AP79" s="43" t="s">
        <v>186</v>
      </c>
      <c r="AQ79" s="43" t="s">
        <v>183</v>
      </c>
      <c r="AR79" s="43" t="e">
        <v>#VALUE!</v>
      </c>
      <c r="AS79" s="43" t="s">
        <v>72</v>
      </c>
      <c r="AT79" s="44"/>
      <c r="AU79" s="44"/>
      <c r="AV79" s="44"/>
      <c r="AW79" s="44"/>
      <c r="AX79" s="44"/>
    </row>
    <row r="80" spans="1:50">
      <c r="A80" s="69" t="str">
        <f>IF(AND(JRF!B82="",JRF!Q82=""),"#REF!",IF(JRF!$A82=Checks!$K$4,JRF!B82,IF(JRF!$A82=Checks!$K$5,JRF!B82,IF(AND(JRF!$A82=Checks!$K$7,JRF!$Q82=""),JRF!B82,IF(AND(JRF!$A82=Checks!$K$6,JRF!$Q82=""),JRF!$B82,IF(OR(JRF!$A82=Checks!$K$8,JRF!$A82=Checks!$K$6,JRF!$A82=Checks!$K$7,JRF!$A82=Checks!$K$9),HLOOKUP(16,JRF!$13:$314,JRF!AX82,0),HLOOKUP(3,JRF!$13:$314,JRF!AX82,0)))))))</f>
        <v>#REF!</v>
      </c>
      <c r="B80" s="69" t="str">
        <f>IF(AND(JRF!B82="",JRF!Q82=""),"",IF(ISTEXT($A$13),"ACTUAL","-"))</f>
        <v/>
      </c>
      <c r="C80" s="74" t="str">
        <f>IF(AND(JRF!B82="",JRF!Q82=""),"",IF(JRF!$A82=Checks!$K$4,JRF!D82,IF(JRF!$A82=Checks!$K$5,JRF!D82,IF(AND(JRF!$A82=Checks!$K$7,JRF!Q82=""),JRF!D82,IF(AND(JRF!$A82=Checks!$K$6,JRF!Q82=""),JRF!D82,IF(OR(JRF!$A82=Checks!$K$8,JRF!$A82=Checks!$K$6,JRF!$A82=Checks!$K$7,JRF!$A82=Checks!$K$9),HLOOKUP(17,JRF!$13:$314,JRF!AX82,0),HLOOKUP(5,JRF!$13:$314,JRF!AX82,0)))))))</f>
        <v/>
      </c>
      <c r="D80" s="69" t="str">
        <f>IF(AND(JRF!B82="",JRF!Q82=""),"",IF(JRF!$A82=Checks!$K$4,JRF!C82,IF(JRF!$A82=Checks!$K$5,JRF!C82,IF(AND(JRF!$A82=Checks!$K$7,JRF!Q82=""),JRF!C82,IF(AND(JRF!$A82=Checks!$K$6,JRF!Q82=""),JRF!C82,IF(OR(JRF!$A82=Checks!$K$8,JRF!$A82=Checks!$K$6,JRF!$A82=Checks!$K$7,JRF!$A82=Checks!$K$9),HLOOKUP(18,JRF!$13:$314,JRF!AX82,0),HLOOKUP(4,JRF!$13:$314,JRF!AX82,0)))))))</f>
        <v/>
      </c>
      <c r="E80" s="69" t="str">
        <f>IF(AND(JRF!E82="",JRF!AL82=""),"",IF(OR(JRF!$A82=Checks!$K$4,JRF!$A82=Checks!$K$5),JRF!E82,IF(AND(JRF!$A82=Checks!$K$7,JRF!Q82=""),JRF!E82,IF(AND(JRF!$A82=Checks!$K$6,JRF!Q82=""),JRF!E82,IF(OR(JRF!$A82=Checks!$K$8,JRF!$A82=Checks!$K$6,JRF!$A82=Checks!$K$7,JRF!$A82=Checks!$K$9),JRF!AL82,JRF!E82)))))</f>
        <v/>
      </c>
      <c r="F80" s="69" t="str">
        <f>IF(AND(JRF!F82="",JRF!AV82=""),"",IF(OR(JRF!$A82=Checks!$K$4,JRF!$A82=Checks!$K$5),JRF!F82,IF(AND(JRF!$A82=Checks!$K$7,JRF!Q82=""),JRF!F82,IF(AND(JRF!$A82=Checks!$K$6,JRF!Q82=""),JRF!F82,IF(OR(JRF!$A82=Checks!$K$8,JRF!$A82=Checks!$K$6,JRF!$A82=Checks!$K$7,JRF!$A82=Checks!$K$9),JRF!AV82,JRF!F82)))))</f>
        <v/>
      </c>
      <c r="G80" s="70" t="str">
        <f>IF(AND(JRF!B82="",JRF!Q82=""),"",IF(IFERROR(SEARCH("RIR",JRF!A82),0),-JRF!J82,IF(JRF!A82=Checks!$K$10,JRF!J82,IF(JRF!A82=Checks!$K$11,-JRF!J82,IF(JRF!$A82=Checks!$K$4,JRF!J82,IF(JRF!$A82=Checks!$K$5,-JRF!J82,IF(AND(JRF!$A82=Checks!$K$7,JRF!Q82=""),JRF!J82,IF(AND(JRF!$A82=Checks!$K$6,JRF!Q82=""),JRF!J82,IF(OR(JRF!$A82=Checks!$K$8,JRF!$A82=Checks!$K$6,JRF!$A82=Checks!$K$7,JRF!$A82=Checks!$K$9),-HLOOKUP(23,JRF!$13:$314,JRF!AX82,0),HLOOKUP(9,JRF!$13:$314,JRF!AX82,0))))))))))</f>
        <v/>
      </c>
      <c r="H80" s="70" t="str">
        <f>IF(AND(JRF!B82="",JRF!Q82=""),"",IF(JRF!$A82=Checks!$K$4,JRF!I82,IF(JRF!$A82=Checks!$K$5,JRF!I82,IF(AND(JRF!$A82=Checks!$K$7,JRF!Q82=""),JRF!I82,IF(AND(JRF!$A82=Checks!$K$6,JRF!Q82=""),JRF!I82,IF(OR(JRF!$A82=Checks!$K$8,JRF!$A82=Checks!$K$6,JRF!$A82=Checks!$K$7,JRF!$A82=Checks!$K$9),HLOOKUP(22,JRF!$13:$314,JRF!AX82,0),HLOOKUP(8,JRF!$13:$314,JRF!AX82,0)))))))</f>
        <v/>
      </c>
      <c r="I80" s="71" t="str">
        <f>IF(AND(JRF!B82="",JRF!Q82=""),"",IF(JRF!$A82=Checks!$K$4,JRF!G82,IF(JRF!$A82=Checks!$K$5,JRF!G82,IF(AND(JRF!$A82=Checks!$K$7,JRF!Q82=""),JRF!G82,IF(AND(JRF!$A82=Checks!$K$6,JRF!Q82=""),JRF!G82,IF(OR(JRF!$A82=Checks!$K$8,JRF!$A82=Checks!$K$6,JRF!$A82=Checks!$K$7,JRF!$A82=Checks!$K$9),HLOOKUP(26,JRF!$13:$314,JRF!AX82,0),HLOOKUP(6,JRF!$13:$314,JRF!AX82,0)))))))</f>
        <v/>
      </c>
      <c r="J80" s="72" t="str">
        <f>IF(AND(JRF!AC82="",JRF!AF82=""),"",IF(LEN(JRF!AF82)=0,JRF!AC82,JRF!AF82))</f>
        <v/>
      </c>
      <c r="K80" s="72" t="str">
        <f>IF(JRF!Q82="","",IF(OR(JRF!A82=Checks!$K$4,JRF!A82=Checks!$K$5,JRF!A82=Checks!$K$6),"",IF(JRF!A82=Checks!$K$9,JRF!$B82,IF(OR(JRF!A82=Checks!$K$10,JRF!A82=Checks!$K$11),JRF!Q82,IF(AND(JRF!Q82=JRF!B82,OR(C80=IFERROR(VLOOKUP(C80,Checks!$BY:$BY,1,0),0),C281=IFERROR(VLOOKUP(C281,Checks!$BY:$BY,1,0),0))),A80,IF(JRF!Q82=JRF!B82,"",JRF!B82))))))</f>
        <v/>
      </c>
      <c r="L80" s="200" t="str">
        <f>IF(OR(JRF!X82="",JRF!Z82=""),"",IF(JRF!X82=JRF!Z82,"",'Journal Template'!M80/'Journal Template'!G80))</f>
        <v/>
      </c>
      <c r="M80" s="73" t="str">
        <f>IF(OR(JRF!X82="",JRF!Z82=""),"",IF(JRF!X82=JRF!Z82,"",-JRF!Y82))</f>
        <v/>
      </c>
      <c r="N80" s="72"/>
      <c r="O80" s="69" t="str">
        <f>IF(OR(JRF!X82="",JRF!Z82=""),"ENDBS",IF(JRF!X82=JRF!Z82,"ENDBS",""))</f>
        <v>ENDBS</v>
      </c>
      <c r="P80" s="69"/>
      <c r="AE80" s="43" t="s">
        <v>72</v>
      </c>
      <c r="AF80" s="43" t="s">
        <v>70</v>
      </c>
      <c r="AG80" s="43" t="s">
        <v>178</v>
      </c>
      <c r="AH80" s="68" t="s">
        <v>70</v>
      </c>
      <c r="AI80" s="44">
        <v>-130.30000000000001</v>
      </c>
      <c r="AJ80" s="43" t="s">
        <v>179</v>
      </c>
      <c r="AK80" s="43" t="s">
        <v>184</v>
      </c>
      <c r="AL80" s="44" t="s">
        <v>178</v>
      </c>
      <c r="AM80" s="43" t="s">
        <v>185</v>
      </c>
      <c r="AN80" s="43" t="s">
        <v>182</v>
      </c>
      <c r="AO80" s="43" t="s">
        <v>182</v>
      </c>
      <c r="AP80" s="43" t="s">
        <v>186</v>
      </c>
      <c r="AQ80" s="43" t="s">
        <v>183</v>
      </c>
      <c r="AR80" s="43" t="e">
        <v>#VALUE!</v>
      </c>
      <c r="AS80" s="43" t="s">
        <v>72</v>
      </c>
      <c r="AT80" s="44"/>
      <c r="AU80" s="44"/>
      <c r="AV80" s="44"/>
      <c r="AW80" s="44"/>
      <c r="AX80" s="44"/>
    </row>
    <row r="81" spans="1:50">
      <c r="A81" s="69" t="str">
        <f>IF(AND(JRF!B83="",JRF!Q83=""),"#REF!",IF(JRF!$A83=Checks!$K$4,JRF!B83,IF(JRF!$A83=Checks!$K$5,JRF!B83,IF(AND(JRF!$A83=Checks!$K$7,JRF!$Q83=""),JRF!B83,IF(AND(JRF!$A83=Checks!$K$6,JRF!$Q83=""),JRF!$B83,IF(OR(JRF!$A83=Checks!$K$8,JRF!$A83=Checks!$K$6,JRF!$A83=Checks!$K$7,JRF!$A83=Checks!$K$9),HLOOKUP(16,JRF!$13:$314,JRF!AX83,0),HLOOKUP(3,JRF!$13:$314,JRF!AX83,0)))))))</f>
        <v>#REF!</v>
      </c>
      <c r="B81" s="69" t="str">
        <f>IF(AND(JRF!B83="",JRF!Q83=""),"",IF(ISTEXT($A$13),"ACTUAL","-"))</f>
        <v/>
      </c>
      <c r="C81" s="74" t="str">
        <f>IF(AND(JRF!B83="",JRF!Q83=""),"",IF(JRF!$A83=Checks!$K$4,JRF!D83,IF(JRF!$A83=Checks!$K$5,JRF!D83,IF(AND(JRF!$A83=Checks!$K$7,JRF!Q83=""),JRF!D83,IF(AND(JRF!$A83=Checks!$K$6,JRF!Q83=""),JRF!D83,IF(OR(JRF!$A83=Checks!$K$8,JRF!$A83=Checks!$K$6,JRF!$A83=Checks!$K$7,JRF!$A83=Checks!$K$9),HLOOKUP(17,JRF!$13:$314,JRF!AX83,0),HLOOKUP(5,JRF!$13:$314,JRF!AX83,0)))))))</f>
        <v/>
      </c>
      <c r="D81" s="69" t="str">
        <f>IF(AND(JRF!B83="",JRF!Q83=""),"",IF(JRF!$A83=Checks!$K$4,JRF!C83,IF(JRF!$A83=Checks!$K$5,JRF!C83,IF(AND(JRF!$A83=Checks!$K$7,JRF!Q83=""),JRF!C83,IF(AND(JRF!$A83=Checks!$K$6,JRF!Q83=""),JRF!C83,IF(OR(JRF!$A83=Checks!$K$8,JRF!$A83=Checks!$K$6,JRF!$A83=Checks!$K$7,JRF!$A83=Checks!$K$9),HLOOKUP(18,JRF!$13:$314,JRF!AX83,0),HLOOKUP(4,JRF!$13:$314,JRF!AX83,0)))))))</f>
        <v/>
      </c>
      <c r="E81" s="69" t="str">
        <f>IF(AND(JRF!E83="",JRF!AL83=""),"",IF(OR(JRF!$A83=Checks!$K$4,JRF!$A83=Checks!$K$5),JRF!E83,IF(AND(JRF!$A83=Checks!$K$7,JRF!Q83=""),JRF!E83,IF(AND(JRF!$A83=Checks!$K$6,JRF!Q83=""),JRF!E83,IF(OR(JRF!$A83=Checks!$K$8,JRF!$A83=Checks!$K$6,JRF!$A83=Checks!$K$7,JRF!$A83=Checks!$K$9),JRF!AL83,JRF!E83)))))</f>
        <v/>
      </c>
      <c r="F81" s="69" t="str">
        <f>IF(AND(JRF!F83="",JRF!AV83=""),"",IF(OR(JRF!$A83=Checks!$K$4,JRF!$A83=Checks!$K$5),JRF!F83,IF(AND(JRF!$A83=Checks!$K$7,JRF!Q83=""),JRF!F83,IF(AND(JRF!$A83=Checks!$K$6,JRF!Q83=""),JRF!F83,IF(OR(JRF!$A83=Checks!$K$8,JRF!$A83=Checks!$K$6,JRF!$A83=Checks!$K$7,JRF!$A83=Checks!$K$9),JRF!AV83,JRF!F83)))))</f>
        <v/>
      </c>
      <c r="G81" s="70" t="str">
        <f>IF(AND(JRF!B83="",JRF!Q83=""),"",IF(IFERROR(SEARCH("RIR",JRF!A83),0),-JRF!J83,IF(JRF!A83=Checks!$K$10,JRF!J83,IF(JRF!A83=Checks!$K$11,-JRF!J83,IF(JRF!$A83=Checks!$K$4,JRF!J83,IF(JRF!$A83=Checks!$K$5,-JRF!J83,IF(AND(JRF!$A83=Checks!$K$7,JRF!Q83=""),JRF!J83,IF(AND(JRF!$A83=Checks!$K$6,JRF!Q83=""),JRF!J83,IF(OR(JRF!$A83=Checks!$K$8,JRF!$A83=Checks!$K$6,JRF!$A83=Checks!$K$7,JRF!$A83=Checks!$K$9),-HLOOKUP(23,JRF!$13:$314,JRF!AX83,0),HLOOKUP(9,JRF!$13:$314,JRF!AX83,0))))))))))</f>
        <v/>
      </c>
      <c r="H81" s="70" t="str">
        <f>IF(AND(JRF!B83="",JRF!Q83=""),"",IF(JRF!$A83=Checks!$K$4,JRF!I83,IF(JRF!$A83=Checks!$K$5,JRF!I83,IF(AND(JRF!$A83=Checks!$K$7,JRF!Q83=""),JRF!I83,IF(AND(JRF!$A83=Checks!$K$6,JRF!Q83=""),JRF!I83,IF(OR(JRF!$A83=Checks!$K$8,JRF!$A83=Checks!$K$6,JRF!$A83=Checks!$K$7,JRF!$A83=Checks!$K$9),HLOOKUP(22,JRF!$13:$314,JRF!AX83,0),HLOOKUP(8,JRF!$13:$314,JRF!AX83,0)))))))</f>
        <v/>
      </c>
      <c r="I81" s="71" t="str">
        <f>IF(AND(JRF!B83="",JRF!Q83=""),"",IF(JRF!$A83=Checks!$K$4,JRF!G83,IF(JRF!$A83=Checks!$K$5,JRF!G83,IF(AND(JRF!$A83=Checks!$K$7,JRF!Q83=""),JRF!G83,IF(AND(JRF!$A83=Checks!$K$6,JRF!Q83=""),JRF!G83,IF(OR(JRF!$A83=Checks!$K$8,JRF!$A83=Checks!$K$6,JRF!$A83=Checks!$K$7,JRF!$A83=Checks!$K$9),HLOOKUP(26,JRF!$13:$314,JRF!AX83,0),HLOOKUP(6,JRF!$13:$314,JRF!AX83,0)))))))</f>
        <v/>
      </c>
      <c r="J81" s="72" t="str">
        <f>IF(AND(JRF!AC83="",JRF!AF83=""),"",IF(LEN(JRF!AF83)=0,JRF!AC83,JRF!AF83))</f>
        <v/>
      </c>
      <c r="K81" s="72" t="str">
        <f>IF(JRF!Q83="","",IF(OR(JRF!A83=Checks!$K$4,JRF!A83=Checks!$K$5,JRF!A83=Checks!$K$6),"",IF(JRF!A83=Checks!$K$9,JRF!$B83,IF(OR(JRF!A83=Checks!$K$10,JRF!A83=Checks!$K$11),JRF!Q83,IF(AND(JRF!Q83=JRF!B83,OR(C81=IFERROR(VLOOKUP(C81,Checks!$BY:$BY,1,0),0),C282=IFERROR(VLOOKUP(C282,Checks!$BY:$BY,1,0),0))),A81,IF(JRF!Q83=JRF!B83,"",JRF!B83))))))</f>
        <v/>
      </c>
      <c r="L81" s="200" t="str">
        <f>IF(OR(JRF!X83="",JRF!Z83=""),"",IF(JRF!X83=JRF!Z83,"",'Journal Template'!M81/'Journal Template'!G81))</f>
        <v/>
      </c>
      <c r="M81" s="73" t="str">
        <f>IF(OR(JRF!X83="",JRF!Z83=""),"",IF(JRF!X83=JRF!Z83,"",-JRF!Y83))</f>
        <v/>
      </c>
      <c r="N81" s="72"/>
      <c r="O81" s="69" t="str">
        <f>IF(OR(JRF!X83="",JRF!Z83=""),"ENDBS",IF(JRF!X83=JRF!Z83,"ENDBS",""))</f>
        <v>ENDBS</v>
      </c>
      <c r="P81" s="69"/>
      <c r="AE81" s="43" t="s">
        <v>72</v>
      </c>
      <c r="AF81" s="43" t="s">
        <v>70</v>
      </c>
      <c r="AG81" s="43" t="s">
        <v>178</v>
      </c>
      <c r="AH81" s="68" t="s">
        <v>70</v>
      </c>
      <c r="AI81" s="44">
        <v>-130.30000000000001</v>
      </c>
      <c r="AJ81" s="43" t="s">
        <v>179</v>
      </c>
      <c r="AK81" s="43" t="s">
        <v>184</v>
      </c>
      <c r="AL81" s="44" t="s">
        <v>178</v>
      </c>
      <c r="AM81" s="43" t="s">
        <v>185</v>
      </c>
      <c r="AN81" s="43" t="s">
        <v>182</v>
      </c>
      <c r="AO81" s="43" t="s">
        <v>182</v>
      </c>
      <c r="AP81" s="43" t="s">
        <v>186</v>
      </c>
      <c r="AQ81" s="43" t="s">
        <v>183</v>
      </c>
      <c r="AR81" s="43" t="e">
        <v>#VALUE!</v>
      </c>
      <c r="AS81" s="43" t="s">
        <v>72</v>
      </c>
      <c r="AT81" s="44"/>
      <c r="AU81" s="44"/>
      <c r="AV81" s="44"/>
      <c r="AW81" s="44"/>
      <c r="AX81" s="44"/>
    </row>
    <row r="82" spans="1:50">
      <c r="A82" s="69" t="str">
        <f>IF(AND(JRF!B84="",JRF!Q84=""),"#REF!",IF(JRF!$A84=Checks!$K$4,JRF!B84,IF(JRF!$A84=Checks!$K$5,JRF!B84,IF(AND(JRF!$A84=Checks!$K$7,JRF!$Q84=""),JRF!B84,IF(AND(JRF!$A84=Checks!$K$6,JRF!$Q84=""),JRF!$B84,IF(OR(JRF!$A84=Checks!$K$8,JRF!$A84=Checks!$K$6,JRF!$A84=Checks!$K$7,JRF!$A84=Checks!$K$9),HLOOKUP(16,JRF!$13:$314,JRF!AX84,0),HLOOKUP(3,JRF!$13:$314,JRF!AX84,0)))))))</f>
        <v>#REF!</v>
      </c>
      <c r="B82" s="69" t="str">
        <f>IF(AND(JRF!B84="",JRF!Q84=""),"",IF(ISTEXT($A$13),"ACTUAL","-"))</f>
        <v/>
      </c>
      <c r="C82" s="74" t="str">
        <f>IF(AND(JRF!B84="",JRF!Q84=""),"",IF(JRF!$A84=Checks!$K$4,JRF!D84,IF(JRF!$A84=Checks!$K$5,JRF!D84,IF(AND(JRF!$A84=Checks!$K$7,JRF!Q84=""),JRF!D84,IF(AND(JRF!$A84=Checks!$K$6,JRF!Q84=""),JRF!D84,IF(OR(JRF!$A84=Checks!$K$8,JRF!$A84=Checks!$K$6,JRF!$A84=Checks!$K$7,JRF!$A84=Checks!$K$9),HLOOKUP(17,JRF!$13:$314,JRF!AX84,0),HLOOKUP(5,JRF!$13:$314,JRF!AX84,0)))))))</f>
        <v/>
      </c>
      <c r="D82" s="69" t="str">
        <f>IF(AND(JRF!B84="",JRF!Q84=""),"",IF(JRF!$A84=Checks!$K$4,JRF!C84,IF(JRF!$A84=Checks!$K$5,JRF!C84,IF(AND(JRF!$A84=Checks!$K$7,JRF!Q84=""),JRF!C84,IF(AND(JRF!$A84=Checks!$K$6,JRF!Q84=""),JRF!C84,IF(OR(JRF!$A84=Checks!$K$8,JRF!$A84=Checks!$K$6,JRF!$A84=Checks!$K$7,JRF!$A84=Checks!$K$9),HLOOKUP(18,JRF!$13:$314,JRF!AX84,0),HLOOKUP(4,JRF!$13:$314,JRF!AX84,0)))))))</f>
        <v/>
      </c>
      <c r="E82" s="69" t="str">
        <f>IF(AND(JRF!E84="",JRF!AL84=""),"",IF(OR(JRF!$A84=Checks!$K$4,JRF!$A84=Checks!$K$5),JRF!E84,IF(AND(JRF!$A84=Checks!$K$7,JRF!Q84=""),JRF!E84,IF(AND(JRF!$A84=Checks!$K$6,JRF!Q84=""),JRF!E84,IF(OR(JRF!$A84=Checks!$K$8,JRF!$A84=Checks!$K$6,JRF!$A84=Checks!$K$7,JRF!$A84=Checks!$K$9),JRF!AL84,JRF!E84)))))</f>
        <v/>
      </c>
      <c r="F82" s="69" t="str">
        <f>IF(AND(JRF!F84="",JRF!AV84=""),"",IF(OR(JRF!$A84=Checks!$K$4,JRF!$A84=Checks!$K$5),JRF!F84,IF(AND(JRF!$A84=Checks!$K$7,JRF!Q84=""),JRF!F84,IF(AND(JRF!$A84=Checks!$K$6,JRF!Q84=""),JRF!F84,IF(OR(JRF!$A84=Checks!$K$8,JRF!$A84=Checks!$K$6,JRF!$A84=Checks!$K$7,JRF!$A84=Checks!$K$9),JRF!AV84,JRF!F84)))))</f>
        <v/>
      </c>
      <c r="G82" s="70" t="str">
        <f>IF(AND(JRF!B84="",JRF!Q84=""),"",IF(IFERROR(SEARCH("RIR",JRF!A84),0),-JRF!J84,IF(JRF!A84=Checks!$K$10,JRF!J84,IF(JRF!A84=Checks!$K$11,-JRF!J84,IF(JRF!$A84=Checks!$K$4,JRF!J84,IF(JRF!$A84=Checks!$K$5,-JRF!J84,IF(AND(JRF!$A84=Checks!$K$7,JRF!Q84=""),JRF!J84,IF(AND(JRF!$A84=Checks!$K$6,JRF!Q84=""),JRF!J84,IF(OR(JRF!$A84=Checks!$K$8,JRF!$A84=Checks!$K$6,JRF!$A84=Checks!$K$7,JRF!$A84=Checks!$K$9),-HLOOKUP(23,JRF!$13:$314,JRF!AX84,0),HLOOKUP(9,JRF!$13:$314,JRF!AX84,0))))))))))</f>
        <v/>
      </c>
      <c r="H82" s="70" t="str">
        <f>IF(AND(JRF!B84="",JRF!Q84=""),"",IF(JRF!$A84=Checks!$K$4,JRF!I84,IF(JRF!$A84=Checks!$K$5,JRF!I84,IF(AND(JRF!$A84=Checks!$K$7,JRF!Q84=""),JRF!I84,IF(AND(JRF!$A84=Checks!$K$6,JRF!Q84=""),JRF!I84,IF(OR(JRF!$A84=Checks!$K$8,JRF!$A84=Checks!$K$6,JRF!$A84=Checks!$K$7,JRF!$A84=Checks!$K$9),HLOOKUP(22,JRF!$13:$314,JRF!AX84,0),HLOOKUP(8,JRF!$13:$314,JRF!AX84,0)))))))</f>
        <v/>
      </c>
      <c r="I82" s="71" t="str">
        <f>IF(AND(JRF!B84="",JRF!Q84=""),"",IF(JRF!$A84=Checks!$K$4,JRF!G84,IF(JRF!$A84=Checks!$K$5,JRF!G84,IF(AND(JRF!$A84=Checks!$K$7,JRF!Q84=""),JRF!G84,IF(AND(JRF!$A84=Checks!$K$6,JRF!Q84=""),JRF!G84,IF(OR(JRF!$A84=Checks!$K$8,JRF!$A84=Checks!$K$6,JRF!$A84=Checks!$K$7,JRF!$A84=Checks!$K$9),HLOOKUP(26,JRF!$13:$314,JRF!AX84,0),HLOOKUP(6,JRF!$13:$314,JRF!AX84,0)))))))</f>
        <v/>
      </c>
      <c r="J82" s="72" t="str">
        <f>IF(AND(JRF!AC84="",JRF!AF84=""),"",IF(LEN(JRF!AF84)=0,JRF!AC84,JRF!AF84))</f>
        <v/>
      </c>
      <c r="K82" s="72" t="str">
        <f>IF(JRF!Q84="","",IF(OR(JRF!A84=Checks!$K$4,JRF!A84=Checks!$K$5,JRF!A84=Checks!$K$6),"",IF(JRF!A84=Checks!$K$9,JRF!$B84,IF(OR(JRF!A84=Checks!$K$10,JRF!A84=Checks!$K$11),JRF!Q84,IF(AND(JRF!Q84=JRF!B84,OR(C82=IFERROR(VLOOKUP(C82,Checks!$BY:$BY,1,0),0),C283=IFERROR(VLOOKUP(C283,Checks!$BY:$BY,1,0),0))),A82,IF(JRF!Q84=JRF!B84,"",JRF!B84))))))</f>
        <v/>
      </c>
      <c r="L82" s="200" t="str">
        <f>IF(OR(JRF!X84="",JRF!Z84=""),"",IF(JRF!X84=JRF!Z84,"",'Journal Template'!M82/'Journal Template'!G82))</f>
        <v/>
      </c>
      <c r="M82" s="73" t="str">
        <f>IF(OR(JRF!X84="",JRF!Z84=""),"",IF(JRF!X84=JRF!Z84,"",-JRF!Y84))</f>
        <v/>
      </c>
      <c r="N82" s="72"/>
      <c r="O82" s="69" t="str">
        <f>IF(OR(JRF!X84="",JRF!Z84=""),"ENDBS",IF(JRF!X84=JRF!Z84,"ENDBS",""))</f>
        <v>ENDBS</v>
      </c>
      <c r="P82" s="69"/>
      <c r="AE82" s="43" t="s">
        <v>72</v>
      </c>
      <c r="AF82" s="43" t="s">
        <v>70</v>
      </c>
      <c r="AG82" s="43" t="s">
        <v>178</v>
      </c>
      <c r="AH82" s="68" t="s">
        <v>70</v>
      </c>
      <c r="AI82" s="44">
        <v>-130.30000000000001</v>
      </c>
      <c r="AJ82" s="43" t="s">
        <v>179</v>
      </c>
      <c r="AK82" s="43" t="s">
        <v>184</v>
      </c>
      <c r="AL82" s="44" t="s">
        <v>178</v>
      </c>
      <c r="AM82" s="43" t="s">
        <v>185</v>
      </c>
      <c r="AN82" s="43" t="s">
        <v>182</v>
      </c>
      <c r="AO82" s="43" t="s">
        <v>182</v>
      </c>
      <c r="AP82" s="43" t="s">
        <v>186</v>
      </c>
      <c r="AQ82" s="43" t="s">
        <v>183</v>
      </c>
      <c r="AR82" s="43" t="e">
        <v>#VALUE!</v>
      </c>
      <c r="AS82" s="43" t="s">
        <v>72</v>
      </c>
      <c r="AT82" s="44"/>
      <c r="AU82" s="44"/>
      <c r="AV82" s="44"/>
      <c r="AW82" s="44"/>
      <c r="AX82" s="44"/>
    </row>
    <row r="83" spans="1:50">
      <c r="A83" s="69" t="str">
        <f>IF(AND(JRF!B85="",JRF!Q85=""),"#REF!",IF(JRF!$A85=Checks!$K$4,JRF!B85,IF(JRF!$A85=Checks!$K$5,JRF!B85,IF(AND(JRF!$A85=Checks!$K$7,JRF!$Q85=""),JRF!B85,IF(AND(JRF!$A85=Checks!$K$6,JRF!$Q85=""),JRF!$B85,IF(OR(JRF!$A85=Checks!$K$8,JRF!$A85=Checks!$K$6,JRF!$A85=Checks!$K$7,JRF!$A85=Checks!$K$9),HLOOKUP(16,JRF!$13:$314,JRF!AX85,0),HLOOKUP(3,JRF!$13:$314,JRF!AX85,0)))))))</f>
        <v>#REF!</v>
      </c>
      <c r="B83" s="69" t="str">
        <f>IF(AND(JRF!B85="",JRF!Q85=""),"",IF(ISTEXT($A$13),"ACTUAL","-"))</f>
        <v/>
      </c>
      <c r="C83" s="74" t="str">
        <f>IF(AND(JRF!B85="",JRF!Q85=""),"",IF(JRF!$A85=Checks!$K$4,JRF!D85,IF(JRF!$A85=Checks!$K$5,JRF!D85,IF(AND(JRF!$A85=Checks!$K$7,JRF!Q85=""),JRF!D85,IF(AND(JRF!$A85=Checks!$K$6,JRF!Q85=""),JRF!D85,IF(OR(JRF!$A85=Checks!$K$8,JRF!$A85=Checks!$K$6,JRF!$A85=Checks!$K$7,JRF!$A85=Checks!$K$9),HLOOKUP(17,JRF!$13:$314,JRF!AX85,0),HLOOKUP(5,JRF!$13:$314,JRF!AX85,0)))))))</f>
        <v/>
      </c>
      <c r="D83" s="69" t="str">
        <f>IF(AND(JRF!B85="",JRF!Q85=""),"",IF(JRF!$A85=Checks!$K$4,JRF!C85,IF(JRF!$A85=Checks!$K$5,JRF!C85,IF(AND(JRF!$A85=Checks!$K$7,JRF!Q85=""),JRF!C85,IF(AND(JRF!$A85=Checks!$K$6,JRF!Q85=""),JRF!C85,IF(OR(JRF!$A85=Checks!$K$8,JRF!$A85=Checks!$K$6,JRF!$A85=Checks!$K$7,JRF!$A85=Checks!$K$9),HLOOKUP(18,JRF!$13:$314,JRF!AX85,0),HLOOKUP(4,JRF!$13:$314,JRF!AX85,0)))))))</f>
        <v/>
      </c>
      <c r="E83" s="69" t="str">
        <f>IF(AND(JRF!E85="",JRF!AL85=""),"",IF(OR(JRF!$A85=Checks!$K$4,JRF!$A85=Checks!$K$5),JRF!E85,IF(AND(JRF!$A85=Checks!$K$7,JRF!Q85=""),JRF!E85,IF(AND(JRF!$A85=Checks!$K$6,JRF!Q85=""),JRF!E85,IF(OR(JRF!$A85=Checks!$K$8,JRF!$A85=Checks!$K$6,JRF!$A85=Checks!$K$7,JRF!$A85=Checks!$K$9),JRF!AL85,JRF!E85)))))</f>
        <v/>
      </c>
      <c r="F83" s="69" t="str">
        <f>IF(AND(JRF!F85="",JRF!AV85=""),"",IF(OR(JRF!$A85=Checks!$K$4,JRF!$A85=Checks!$K$5),JRF!F85,IF(AND(JRF!$A85=Checks!$K$7,JRF!Q85=""),JRF!F85,IF(AND(JRF!$A85=Checks!$K$6,JRF!Q85=""),JRF!F85,IF(OR(JRF!$A85=Checks!$K$8,JRF!$A85=Checks!$K$6,JRF!$A85=Checks!$K$7,JRF!$A85=Checks!$K$9),JRF!AV85,JRF!F85)))))</f>
        <v/>
      </c>
      <c r="G83" s="70" t="str">
        <f>IF(AND(JRF!B85="",JRF!Q85=""),"",IF(IFERROR(SEARCH("RIR",JRF!A85),0),-JRF!J85,IF(JRF!A85=Checks!$K$10,JRF!J85,IF(JRF!A85=Checks!$K$11,-JRF!J85,IF(JRF!$A85=Checks!$K$4,JRF!J85,IF(JRF!$A85=Checks!$K$5,-JRF!J85,IF(AND(JRF!$A85=Checks!$K$7,JRF!Q85=""),JRF!J85,IF(AND(JRF!$A85=Checks!$K$6,JRF!Q85=""),JRF!J85,IF(OR(JRF!$A85=Checks!$K$8,JRF!$A85=Checks!$K$6,JRF!$A85=Checks!$K$7,JRF!$A85=Checks!$K$9),-HLOOKUP(23,JRF!$13:$314,JRF!AX85,0),HLOOKUP(9,JRF!$13:$314,JRF!AX85,0))))))))))</f>
        <v/>
      </c>
      <c r="H83" s="70" t="str">
        <f>IF(AND(JRF!B85="",JRF!Q85=""),"",IF(JRF!$A85=Checks!$K$4,JRF!I85,IF(JRF!$A85=Checks!$K$5,JRF!I85,IF(AND(JRF!$A85=Checks!$K$7,JRF!Q85=""),JRF!I85,IF(AND(JRF!$A85=Checks!$K$6,JRF!Q85=""),JRF!I85,IF(OR(JRF!$A85=Checks!$K$8,JRF!$A85=Checks!$K$6,JRF!$A85=Checks!$K$7,JRF!$A85=Checks!$K$9),HLOOKUP(22,JRF!$13:$314,JRF!AX85,0),HLOOKUP(8,JRF!$13:$314,JRF!AX85,0)))))))</f>
        <v/>
      </c>
      <c r="I83" s="71" t="str">
        <f>IF(AND(JRF!B85="",JRF!Q85=""),"",IF(JRF!$A85=Checks!$K$4,JRF!G85,IF(JRF!$A85=Checks!$K$5,JRF!G85,IF(AND(JRF!$A85=Checks!$K$7,JRF!Q85=""),JRF!G85,IF(AND(JRF!$A85=Checks!$K$6,JRF!Q85=""),JRF!G85,IF(OR(JRF!$A85=Checks!$K$8,JRF!$A85=Checks!$K$6,JRF!$A85=Checks!$K$7,JRF!$A85=Checks!$K$9),HLOOKUP(26,JRF!$13:$314,JRF!AX85,0),HLOOKUP(6,JRF!$13:$314,JRF!AX85,0)))))))</f>
        <v/>
      </c>
      <c r="J83" s="72" t="str">
        <f>IF(AND(JRF!AC85="",JRF!AF85=""),"",IF(LEN(JRF!AF85)=0,JRF!AC85,JRF!AF85))</f>
        <v/>
      </c>
      <c r="K83" s="72" t="str">
        <f>IF(JRF!Q85="","",IF(OR(JRF!A85=Checks!$K$4,JRF!A85=Checks!$K$5,JRF!A85=Checks!$K$6),"",IF(JRF!A85=Checks!$K$9,JRF!$B85,IF(OR(JRF!A85=Checks!$K$10,JRF!A85=Checks!$K$11),JRF!Q85,IF(AND(JRF!Q85=JRF!B85,OR(C83=IFERROR(VLOOKUP(C83,Checks!$BY:$BY,1,0),0),C284=IFERROR(VLOOKUP(C284,Checks!$BY:$BY,1,0),0))),A83,IF(JRF!Q85=JRF!B85,"",JRF!B85))))))</f>
        <v/>
      </c>
      <c r="L83" s="200" t="str">
        <f>IF(OR(JRF!X85="",JRF!Z85=""),"",IF(JRF!X85=JRF!Z85,"",'Journal Template'!M83/'Journal Template'!G83))</f>
        <v/>
      </c>
      <c r="M83" s="73" t="str">
        <f>IF(OR(JRF!X85="",JRF!Z85=""),"",IF(JRF!X85=JRF!Z85,"",-JRF!Y85))</f>
        <v/>
      </c>
      <c r="N83" s="72"/>
      <c r="O83" s="69" t="str">
        <f>IF(OR(JRF!X85="",JRF!Z85=""),"ENDBS",IF(JRF!X85=JRF!Z85,"ENDBS",""))</f>
        <v>ENDBS</v>
      </c>
      <c r="P83" s="69"/>
      <c r="AE83" s="43" t="s">
        <v>72</v>
      </c>
      <c r="AF83" s="43" t="s">
        <v>70</v>
      </c>
      <c r="AG83" s="43" t="s">
        <v>178</v>
      </c>
      <c r="AH83" s="68" t="s">
        <v>70</v>
      </c>
      <c r="AI83" s="44">
        <v>-130.30000000000001</v>
      </c>
      <c r="AJ83" s="43" t="s">
        <v>179</v>
      </c>
      <c r="AK83" s="43" t="s">
        <v>184</v>
      </c>
      <c r="AL83" s="44" t="s">
        <v>178</v>
      </c>
      <c r="AM83" s="43" t="s">
        <v>185</v>
      </c>
      <c r="AN83" s="43" t="s">
        <v>182</v>
      </c>
      <c r="AO83" s="43" t="s">
        <v>182</v>
      </c>
      <c r="AP83" s="43" t="s">
        <v>186</v>
      </c>
      <c r="AQ83" s="43" t="s">
        <v>183</v>
      </c>
      <c r="AR83" s="43" t="e">
        <v>#VALUE!</v>
      </c>
      <c r="AS83" s="43" t="s">
        <v>72</v>
      </c>
      <c r="AT83" s="44"/>
      <c r="AU83" s="44"/>
      <c r="AV83" s="44"/>
      <c r="AW83" s="44"/>
      <c r="AX83" s="44"/>
    </row>
    <row r="84" spans="1:50">
      <c r="A84" s="69" t="str">
        <f>IF(AND(JRF!B86="",JRF!Q86=""),"#REF!",IF(JRF!$A86=Checks!$K$4,JRF!B86,IF(JRF!$A86=Checks!$K$5,JRF!B86,IF(AND(JRF!$A86=Checks!$K$7,JRF!$Q86=""),JRF!B86,IF(AND(JRF!$A86=Checks!$K$6,JRF!$Q86=""),JRF!$B86,IF(OR(JRF!$A86=Checks!$K$8,JRF!$A86=Checks!$K$6,JRF!$A86=Checks!$K$7,JRF!$A86=Checks!$K$9),HLOOKUP(16,JRF!$13:$314,JRF!AX86,0),HLOOKUP(3,JRF!$13:$314,JRF!AX86,0)))))))</f>
        <v>#REF!</v>
      </c>
      <c r="B84" s="69" t="str">
        <f>IF(AND(JRF!B86="",JRF!Q86=""),"",IF(ISTEXT($A$13),"ACTUAL","-"))</f>
        <v/>
      </c>
      <c r="C84" s="74" t="str">
        <f>IF(AND(JRF!B86="",JRF!Q86=""),"",IF(JRF!$A86=Checks!$K$4,JRF!D86,IF(JRF!$A86=Checks!$K$5,JRF!D86,IF(AND(JRF!$A86=Checks!$K$7,JRF!Q86=""),JRF!D86,IF(AND(JRF!$A86=Checks!$K$6,JRF!Q86=""),JRF!D86,IF(OR(JRF!$A86=Checks!$K$8,JRF!$A86=Checks!$K$6,JRF!$A86=Checks!$K$7,JRF!$A86=Checks!$K$9),HLOOKUP(17,JRF!$13:$314,JRF!AX86,0),HLOOKUP(5,JRF!$13:$314,JRF!AX86,0)))))))</f>
        <v/>
      </c>
      <c r="D84" s="69" t="str">
        <f>IF(AND(JRF!B86="",JRF!Q86=""),"",IF(JRF!$A86=Checks!$K$4,JRF!C86,IF(JRF!$A86=Checks!$K$5,JRF!C86,IF(AND(JRF!$A86=Checks!$K$7,JRF!Q86=""),JRF!C86,IF(AND(JRF!$A86=Checks!$K$6,JRF!Q86=""),JRF!C86,IF(OR(JRF!$A86=Checks!$K$8,JRF!$A86=Checks!$K$6,JRF!$A86=Checks!$K$7,JRF!$A86=Checks!$K$9),HLOOKUP(18,JRF!$13:$314,JRF!AX86,0),HLOOKUP(4,JRF!$13:$314,JRF!AX86,0)))))))</f>
        <v/>
      </c>
      <c r="E84" s="69" t="str">
        <f>IF(AND(JRF!E86="",JRF!AL86=""),"",IF(OR(JRF!$A86=Checks!$K$4,JRF!$A86=Checks!$K$5),JRF!E86,IF(AND(JRF!$A86=Checks!$K$7,JRF!Q86=""),JRF!E86,IF(AND(JRF!$A86=Checks!$K$6,JRF!Q86=""),JRF!E86,IF(OR(JRF!$A86=Checks!$K$8,JRF!$A86=Checks!$K$6,JRF!$A86=Checks!$K$7,JRF!$A86=Checks!$K$9),JRF!AL86,JRF!E86)))))</f>
        <v/>
      </c>
      <c r="F84" s="69" t="str">
        <f>IF(AND(JRF!F86="",JRF!AV86=""),"",IF(OR(JRF!$A86=Checks!$K$4,JRF!$A86=Checks!$K$5),JRF!F86,IF(AND(JRF!$A86=Checks!$K$7,JRF!Q86=""),JRF!F86,IF(AND(JRF!$A86=Checks!$K$6,JRF!Q86=""),JRF!F86,IF(OR(JRF!$A86=Checks!$K$8,JRF!$A86=Checks!$K$6,JRF!$A86=Checks!$K$7,JRF!$A86=Checks!$K$9),JRF!AV86,JRF!F86)))))</f>
        <v/>
      </c>
      <c r="G84" s="70" t="str">
        <f>IF(AND(JRF!B86="",JRF!Q86=""),"",IF(IFERROR(SEARCH("RIR",JRF!A86),0),-JRF!J86,IF(JRF!A86=Checks!$K$10,JRF!J86,IF(JRF!A86=Checks!$K$11,-JRF!J86,IF(JRF!$A86=Checks!$K$4,JRF!J86,IF(JRF!$A86=Checks!$K$5,-JRF!J86,IF(AND(JRF!$A86=Checks!$K$7,JRF!Q86=""),JRF!J86,IF(AND(JRF!$A86=Checks!$K$6,JRF!Q86=""),JRF!J86,IF(OR(JRF!$A86=Checks!$K$8,JRF!$A86=Checks!$K$6,JRF!$A86=Checks!$K$7,JRF!$A86=Checks!$K$9),-HLOOKUP(23,JRF!$13:$314,JRF!AX86,0),HLOOKUP(9,JRF!$13:$314,JRF!AX86,0))))))))))</f>
        <v/>
      </c>
      <c r="H84" s="70" t="str">
        <f>IF(AND(JRF!B86="",JRF!Q86=""),"",IF(JRF!$A86=Checks!$K$4,JRF!I86,IF(JRF!$A86=Checks!$K$5,JRF!I86,IF(AND(JRF!$A86=Checks!$K$7,JRF!Q86=""),JRF!I86,IF(AND(JRF!$A86=Checks!$K$6,JRF!Q86=""),JRF!I86,IF(OR(JRF!$A86=Checks!$K$8,JRF!$A86=Checks!$K$6,JRF!$A86=Checks!$K$7,JRF!$A86=Checks!$K$9),HLOOKUP(22,JRF!$13:$314,JRF!AX86,0),HLOOKUP(8,JRF!$13:$314,JRF!AX86,0)))))))</f>
        <v/>
      </c>
      <c r="I84" s="71" t="str">
        <f>IF(AND(JRF!B86="",JRF!Q86=""),"",IF(JRF!$A86=Checks!$K$4,JRF!G86,IF(JRF!$A86=Checks!$K$5,JRF!G86,IF(AND(JRF!$A86=Checks!$K$7,JRF!Q86=""),JRF!G86,IF(AND(JRF!$A86=Checks!$K$6,JRF!Q86=""),JRF!G86,IF(OR(JRF!$A86=Checks!$K$8,JRF!$A86=Checks!$K$6,JRF!$A86=Checks!$K$7,JRF!$A86=Checks!$K$9),HLOOKUP(26,JRF!$13:$314,JRF!AX86,0),HLOOKUP(6,JRF!$13:$314,JRF!AX86,0)))))))</f>
        <v/>
      </c>
      <c r="J84" s="72" t="str">
        <f>IF(AND(JRF!AC86="",JRF!AF86=""),"",IF(LEN(JRF!AF86)=0,JRF!AC86,JRF!AF86))</f>
        <v/>
      </c>
      <c r="K84" s="72" t="str">
        <f>IF(JRF!Q86="","",IF(OR(JRF!A86=Checks!$K$4,JRF!A86=Checks!$K$5,JRF!A86=Checks!$K$6),"",IF(JRF!A86=Checks!$K$9,JRF!$B86,IF(OR(JRF!A86=Checks!$K$10,JRF!A86=Checks!$K$11),JRF!Q86,IF(AND(JRF!Q86=JRF!B86,OR(C84=IFERROR(VLOOKUP(C84,Checks!$BY:$BY,1,0),0),C285=IFERROR(VLOOKUP(C285,Checks!$BY:$BY,1,0),0))),A84,IF(JRF!Q86=JRF!B86,"",JRF!B86))))))</f>
        <v/>
      </c>
      <c r="L84" s="200" t="str">
        <f>IF(OR(JRF!X86="",JRF!Z86=""),"",IF(JRF!X86=JRF!Z86,"",'Journal Template'!M84/'Journal Template'!G84))</f>
        <v/>
      </c>
      <c r="M84" s="73" t="str">
        <f>IF(OR(JRF!X86="",JRF!Z86=""),"",IF(JRF!X86=JRF!Z86,"",-JRF!Y86))</f>
        <v/>
      </c>
      <c r="N84" s="72"/>
      <c r="O84" s="69" t="str">
        <f>IF(OR(JRF!X86="",JRF!Z86=""),"ENDBS",IF(JRF!X86=JRF!Z86,"ENDBS",""))</f>
        <v>ENDBS</v>
      </c>
      <c r="P84" s="69"/>
      <c r="AE84" s="43" t="s">
        <v>72</v>
      </c>
      <c r="AF84" s="43" t="s">
        <v>70</v>
      </c>
      <c r="AG84" s="43" t="s">
        <v>178</v>
      </c>
      <c r="AH84" s="68" t="s">
        <v>70</v>
      </c>
      <c r="AI84" s="44">
        <v>-130.30000000000001</v>
      </c>
      <c r="AJ84" s="43" t="s">
        <v>179</v>
      </c>
      <c r="AK84" s="43" t="s">
        <v>184</v>
      </c>
      <c r="AL84" s="44" t="s">
        <v>178</v>
      </c>
      <c r="AM84" s="43" t="s">
        <v>185</v>
      </c>
      <c r="AN84" s="43" t="s">
        <v>182</v>
      </c>
      <c r="AO84" s="43" t="s">
        <v>182</v>
      </c>
      <c r="AP84" s="43" t="s">
        <v>186</v>
      </c>
      <c r="AQ84" s="43" t="s">
        <v>183</v>
      </c>
      <c r="AR84" s="43" t="e">
        <v>#VALUE!</v>
      </c>
      <c r="AS84" s="43" t="s">
        <v>72</v>
      </c>
      <c r="AT84" s="44"/>
      <c r="AU84" s="44"/>
      <c r="AV84" s="44"/>
      <c r="AW84" s="44"/>
      <c r="AX84" s="44"/>
    </row>
    <row r="85" spans="1:50">
      <c r="A85" s="69" t="str">
        <f>IF(AND(JRF!B87="",JRF!Q87=""),"#REF!",IF(JRF!$A87=Checks!$K$4,JRF!B87,IF(JRF!$A87=Checks!$K$5,JRF!B87,IF(AND(JRF!$A87=Checks!$K$7,JRF!$Q87=""),JRF!B87,IF(AND(JRF!$A87=Checks!$K$6,JRF!$Q87=""),JRF!$B87,IF(OR(JRF!$A87=Checks!$K$8,JRF!$A87=Checks!$K$6,JRF!$A87=Checks!$K$7,JRF!$A87=Checks!$K$9),HLOOKUP(16,JRF!$13:$314,JRF!AX87,0),HLOOKUP(3,JRF!$13:$314,JRF!AX87,0)))))))</f>
        <v>#REF!</v>
      </c>
      <c r="B85" s="69" t="str">
        <f>IF(AND(JRF!B87="",JRF!Q87=""),"",IF(ISTEXT($A$13),"ACTUAL","-"))</f>
        <v/>
      </c>
      <c r="C85" s="74" t="str">
        <f>IF(AND(JRF!B87="",JRF!Q87=""),"",IF(JRF!$A87=Checks!$K$4,JRF!D87,IF(JRF!$A87=Checks!$K$5,JRF!D87,IF(AND(JRF!$A87=Checks!$K$7,JRF!Q87=""),JRF!D87,IF(AND(JRF!$A87=Checks!$K$6,JRF!Q87=""),JRF!D87,IF(OR(JRF!$A87=Checks!$K$8,JRF!$A87=Checks!$K$6,JRF!$A87=Checks!$K$7,JRF!$A87=Checks!$K$9),HLOOKUP(17,JRF!$13:$314,JRF!AX87,0),HLOOKUP(5,JRF!$13:$314,JRF!AX87,0)))))))</f>
        <v/>
      </c>
      <c r="D85" s="69" t="str">
        <f>IF(AND(JRF!B87="",JRF!Q87=""),"",IF(JRF!$A87=Checks!$K$4,JRF!C87,IF(JRF!$A87=Checks!$K$5,JRF!C87,IF(AND(JRF!$A87=Checks!$K$7,JRF!Q87=""),JRF!C87,IF(AND(JRF!$A87=Checks!$K$6,JRF!Q87=""),JRF!C87,IF(OR(JRF!$A87=Checks!$K$8,JRF!$A87=Checks!$K$6,JRF!$A87=Checks!$K$7,JRF!$A87=Checks!$K$9),HLOOKUP(18,JRF!$13:$314,JRF!AX87,0),HLOOKUP(4,JRF!$13:$314,JRF!AX87,0)))))))</f>
        <v/>
      </c>
      <c r="E85" s="69" t="str">
        <f>IF(AND(JRF!E87="",JRF!AL87=""),"",IF(OR(JRF!$A87=Checks!$K$4,JRF!$A87=Checks!$K$5),JRF!E87,IF(AND(JRF!$A87=Checks!$K$7,JRF!Q87=""),JRF!E87,IF(AND(JRF!$A87=Checks!$K$6,JRF!Q87=""),JRF!E87,IF(OR(JRF!$A87=Checks!$K$8,JRF!$A87=Checks!$K$6,JRF!$A87=Checks!$K$7,JRF!$A87=Checks!$K$9),JRF!AL87,JRF!E87)))))</f>
        <v/>
      </c>
      <c r="F85" s="69" t="str">
        <f>IF(AND(JRF!F87="",JRF!AV87=""),"",IF(OR(JRF!$A87=Checks!$K$4,JRF!$A87=Checks!$K$5),JRF!F87,IF(AND(JRF!$A87=Checks!$K$7,JRF!Q87=""),JRF!F87,IF(AND(JRF!$A87=Checks!$K$6,JRF!Q87=""),JRF!F87,IF(OR(JRF!$A87=Checks!$K$8,JRF!$A87=Checks!$K$6,JRF!$A87=Checks!$K$7,JRF!$A87=Checks!$K$9),JRF!AV87,JRF!F87)))))</f>
        <v/>
      </c>
      <c r="G85" s="70" t="str">
        <f>IF(AND(JRF!B87="",JRF!Q87=""),"",IF(IFERROR(SEARCH("RIR",JRF!A87),0),-JRF!J87,IF(JRF!A87=Checks!$K$10,JRF!J87,IF(JRF!A87=Checks!$K$11,-JRF!J87,IF(JRF!$A87=Checks!$K$4,JRF!J87,IF(JRF!$A87=Checks!$K$5,-JRF!J87,IF(AND(JRF!$A87=Checks!$K$7,JRF!Q87=""),JRF!J87,IF(AND(JRF!$A87=Checks!$K$6,JRF!Q87=""),JRF!J87,IF(OR(JRF!$A87=Checks!$K$8,JRF!$A87=Checks!$K$6,JRF!$A87=Checks!$K$7,JRF!$A87=Checks!$K$9),-HLOOKUP(23,JRF!$13:$314,JRF!AX87,0),HLOOKUP(9,JRF!$13:$314,JRF!AX87,0))))))))))</f>
        <v/>
      </c>
      <c r="H85" s="70" t="str">
        <f>IF(AND(JRF!B87="",JRF!Q87=""),"",IF(JRF!$A87=Checks!$K$4,JRF!I87,IF(JRF!$A87=Checks!$K$5,JRF!I87,IF(AND(JRF!$A87=Checks!$K$7,JRF!Q87=""),JRF!I87,IF(AND(JRF!$A87=Checks!$K$6,JRF!Q87=""),JRF!I87,IF(OR(JRF!$A87=Checks!$K$8,JRF!$A87=Checks!$K$6,JRF!$A87=Checks!$K$7,JRF!$A87=Checks!$K$9),HLOOKUP(22,JRF!$13:$314,JRF!AX87,0),HLOOKUP(8,JRF!$13:$314,JRF!AX87,0)))))))</f>
        <v/>
      </c>
      <c r="I85" s="71" t="str">
        <f>IF(AND(JRF!B87="",JRF!Q87=""),"",IF(JRF!$A87=Checks!$K$4,JRF!G87,IF(JRF!$A87=Checks!$K$5,JRF!G87,IF(AND(JRF!$A87=Checks!$K$7,JRF!Q87=""),JRF!G87,IF(AND(JRF!$A87=Checks!$K$6,JRF!Q87=""),JRF!G87,IF(OR(JRF!$A87=Checks!$K$8,JRF!$A87=Checks!$K$6,JRF!$A87=Checks!$K$7,JRF!$A87=Checks!$K$9),HLOOKUP(26,JRF!$13:$314,JRF!AX87,0),HLOOKUP(6,JRF!$13:$314,JRF!AX87,0)))))))</f>
        <v/>
      </c>
      <c r="J85" s="72" t="str">
        <f>IF(AND(JRF!AC87="",JRF!AF87=""),"",IF(LEN(JRF!AF87)=0,JRF!AC87,JRF!AF87))</f>
        <v/>
      </c>
      <c r="K85" s="72" t="str">
        <f>IF(JRF!Q87="","",IF(OR(JRF!A87=Checks!$K$4,JRF!A87=Checks!$K$5,JRF!A87=Checks!$K$6),"",IF(JRF!A87=Checks!$K$9,JRF!$B87,IF(OR(JRF!A87=Checks!$K$10,JRF!A87=Checks!$K$11),JRF!Q87,IF(AND(JRF!Q87=JRF!B87,OR(C85=IFERROR(VLOOKUP(C85,Checks!$BY:$BY,1,0),0),C286=IFERROR(VLOOKUP(C286,Checks!$BY:$BY,1,0),0))),A85,IF(JRF!Q87=JRF!B87,"",JRF!B87))))))</f>
        <v/>
      </c>
      <c r="L85" s="200" t="str">
        <f>IF(OR(JRF!X87="",JRF!Z87=""),"",IF(JRF!X87=JRF!Z87,"",'Journal Template'!M85/'Journal Template'!G85))</f>
        <v/>
      </c>
      <c r="M85" s="73" t="str">
        <f>IF(OR(JRF!X87="",JRF!Z87=""),"",IF(JRF!X87=JRF!Z87,"",-JRF!Y87))</f>
        <v/>
      </c>
      <c r="N85" s="72"/>
      <c r="O85" s="69" t="str">
        <f>IF(OR(JRF!X87="",JRF!Z87=""),"ENDBS",IF(JRF!X87=JRF!Z87,"ENDBS",""))</f>
        <v>ENDBS</v>
      </c>
      <c r="P85" s="69"/>
      <c r="AE85" s="43" t="s">
        <v>72</v>
      </c>
      <c r="AF85" s="43" t="s">
        <v>70</v>
      </c>
      <c r="AG85" s="43" t="s">
        <v>178</v>
      </c>
      <c r="AH85" s="68" t="s">
        <v>70</v>
      </c>
      <c r="AI85" s="44">
        <v>-130.30000000000001</v>
      </c>
      <c r="AJ85" s="43" t="s">
        <v>179</v>
      </c>
      <c r="AK85" s="43" t="s">
        <v>184</v>
      </c>
      <c r="AL85" s="44" t="s">
        <v>178</v>
      </c>
      <c r="AM85" s="43" t="s">
        <v>185</v>
      </c>
      <c r="AN85" s="43" t="s">
        <v>182</v>
      </c>
      <c r="AO85" s="43" t="s">
        <v>182</v>
      </c>
      <c r="AP85" s="43" t="s">
        <v>186</v>
      </c>
      <c r="AQ85" s="43" t="s">
        <v>183</v>
      </c>
      <c r="AR85" s="43" t="e">
        <v>#VALUE!</v>
      </c>
      <c r="AS85" s="43" t="s">
        <v>72</v>
      </c>
      <c r="AT85" s="44"/>
      <c r="AU85" s="44"/>
      <c r="AV85" s="44"/>
      <c r="AW85" s="44"/>
      <c r="AX85" s="44"/>
    </row>
    <row r="86" spans="1:50">
      <c r="A86" s="69" t="str">
        <f>IF(AND(JRF!B88="",JRF!Q88=""),"#REF!",IF(JRF!$A88=Checks!$K$4,JRF!B88,IF(JRF!$A88=Checks!$K$5,JRF!B88,IF(AND(JRF!$A88=Checks!$K$7,JRF!$Q88=""),JRF!B88,IF(AND(JRF!$A88=Checks!$K$6,JRF!$Q88=""),JRF!$B88,IF(OR(JRF!$A88=Checks!$K$8,JRF!$A88=Checks!$K$6,JRF!$A88=Checks!$K$7,JRF!$A88=Checks!$K$9),HLOOKUP(16,JRF!$13:$314,JRF!AX88,0),HLOOKUP(3,JRF!$13:$314,JRF!AX88,0)))))))</f>
        <v>#REF!</v>
      </c>
      <c r="B86" s="69" t="str">
        <f>IF(AND(JRF!B88="",JRF!Q88=""),"",IF(ISTEXT($A$13),"ACTUAL","-"))</f>
        <v/>
      </c>
      <c r="C86" s="74" t="str">
        <f>IF(AND(JRF!B88="",JRF!Q88=""),"",IF(JRF!$A88=Checks!$K$4,JRF!D88,IF(JRF!$A88=Checks!$K$5,JRF!D88,IF(AND(JRF!$A88=Checks!$K$7,JRF!Q88=""),JRF!D88,IF(AND(JRF!$A88=Checks!$K$6,JRF!Q88=""),JRF!D88,IF(OR(JRF!$A88=Checks!$K$8,JRF!$A88=Checks!$K$6,JRF!$A88=Checks!$K$7,JRF!$A88=Checks!$K$9),HLOOKUP(17,JRF!$13:$314,JRF!AX88,0),HLOOKUP(5,JRF!$13:$314,JRF!AX88,0)))))))</f>
        <v/>
      </c>
      <c r="D86" s="69" t="str">
        <f>IF(AND(JRF!B88="",JRF!Q88=""),"",IF(JRF!$A88=Checks!$K$4,JRF!C88,IF(JRF!$A88=Checks!$K$5,JRF!C88,IF(AND(JRF!$A88=Checks!$K$7,JRF!Q88=""),JRF!C88,IF(AND(JRF!$A88=Checks!$K$6,JRF!Q88=""),JRF!C88,IF(OR(JRF!$A88=Checks!$K$8,JRF!$A88=Checks!$K$6,JRF!$A88=Checks!$K$7,JRF!$A88=Checks!$K$9),HLOOKUP(18,JRF!$13:$314,JRF!AX88,0),HLOOKUP(4,JRF!$13:$314,JRF!AX88,0)))))))</f>
        <v/>
      </c>
      <c r="E86" s="69" t="str">
        <f>IF(AND(JRF!E88="",JRF!AL88=""),"",IF(OR(JRF!$A88=Checks!$K$4,JRF!$A88=Checks!$K$5),JRF!E88,IF(AND(JRF!$A88=Checks!$K$7,JRF!Q88=""),JRF!E88,IF(AND(JRF!$A88=Checks!$K$6,JRF!Q88=""),JRF!E88,IF(OR(JRF!$A88=Checks!$K$8,JRF!$A88=Checks!$K$6,JRF!$A88=Checks!$K$7,JRF!$A88=Checks!$K$9),JRF!AL88,JRF!E88)))))</f>
        <v/>
      </c>
      <c r="F86" s="69" t="str">
        <f>IF(AND(JRF!F88="",JRF!AV88=""),"",IF(OR(JRF!$A88=Checks!$K$4,JRF!$A88=Checks!$K$5),JRF!F88,IF(AND(JRF!$A88=Checks!$K$7,JRF!Q88=""),JRF!F88,IF(AND(JRF!$A88=Checks!$K$6,JRF!Q88=""),JRF!F88,IF(OR(JRF!$A88=Checks!$K$8,JRF!$A88=Checks!$K$6,JRF!$A88=Checks!$K$7,JRF!$A88=Checks!$K$9),JRF!AV88,JRF!F88)))))</f>
        <v/>
      </c>
      <c r="G86" s="70" t="str">
        <f>IF(AND(JRF!B88="",JRF!Q88=""),"",IF(IFERROR(SEARCH("RIR",JRF!A88),0),-JRF!J88,IF(JRF!A88=Checks!$K$10,JRF!J88,IF(JRF!A88=Checks!$K$11,-JRF!J88,IF(JRF!$A88=Checks!$K$4,JRF!J88,IF(JRF!$A88=Checks!$K$5,-JRF!J88,IF(AND(JRF!$A88=Checks!$K$7,JRF!Q88=""),JRF!J88,IF(AND(JRF!$A88=Checks!$K$6,JRF!Q88=""),JRF!J88,IF(OR(JRF!$A88=Checks!$K$8,JRF!$A88=Checks!$K$6,JRF!$A88=Checks!$K$7,JRF!$A88=Checks!$K$9),-HLOOKUP(23,JRF!$13:$314,JRF!AX88,0),HLOOKUP(9,JRF!$13:$314,JRF!AX88,0))))))))))</f>
        <v/>
      </c>
      <c r="H86" s="70" t="str">
        <f>IF(AND(JRF!B88="",JRF!Q88=""),"",IF(JRF!$A88=Checks!$K$4,JRF!I88,IF(JRF!$A88=Checks!$K$5,JRF!I88,IF(AND(JRF!$A88=Checks!$K$7,JRF!Q88=""),JRF!I88,IF(AND(JRF!$A88=Checks!$K$6,JRF!Q88=""),JRF!I88,IF(OR(JRF!$A88=Checks!$K$8,JRF!$A88=Checks!$K$6,JRF!$A88=Checks!$K$7,JRF!$A88=Checks!$K$9),HLOOKUP(22,JRF!$13:$314,JRF!AX88,0),HLOOKUP(8,JRF!$13:$314,JRF!AX88,0)))))))</f>
        <v/>
      </c>
      <c r="I86" s="71" t="str">
        <f>IF(AND(JRF!B88="",JRF!Q88=""),"",IF(JRF!$A88=Checks!$K$4,JRF!G88,IF(JRF!$A88=Checks!$K$5,JRF!G88,IF(AND(JRF!$A88=Checks!$K$7,JRF!Q88=""),JRF!G88,IF(AND(JRF!$A88=Checks!$K$6,JRF!Q88=""),JRF!G88,IF(OR(JRF!$A88=Checks!$K$8,JRF!$A88=Checks!$K$6,JRF!$A88=Checks!$K$7,JRF!$A88=Checks!$K$9),HLOOKUP(26,JRF!$13:$314,JRF!AX88,0),HLOOKUP(6,JRF!$13:$314,JRF!AX88,0)))))))</f>
        <v/>
      </c>
      <c r="J86" s="72" t="str">
        <f>IF(AND(JRF!AC88="",JRF!AF88=""),"",IF(LEN(JRF!AF88)=0,JRF!AC88,JRF!AF88))</f>
        <v/>
      </c>
      <c r="K86" s="72" t="str">
        <f>IF(JRF!Q88="","",IF(OR(JRF!A88=Checks!$K$4,JRF!A88=Checks!$K$5,JRF!A88=Checks!$K$6),"",IF(JRF!A88=Checks!$K$9,JRF!$B88,IF(OR(JRF!A88=Checks!$K$10,JRF!A88=Checks!$K$11),JRF!Q88,IF(AND(JRF!Q88=JRF!B88,OR(C86=IFERROR(VLOOKUP(C86,Checks!$BY:$BY,1,0),0),C287=IFERROR(VLOOKUP(C287,Checks!$BY:$BY,1,0),0))),A86,IF(JRF!Q88=JRF!B88,"",JRF!B88))))))</f>
        <v/>
      </c>
      <c r="L86" s="200" t="str">
        <f>IF(OR(JRF!X88="",JRF!Z88=""),"",IF(JRF!X88=JRF!Z88,"",'Journal Template'!M86/'Journal Template'!G86))</f>
        <v/>
      </c>
      <c r="M86" s="73" t="str">
        <f>IF(OR(JRF!X88="",JRF!Z88=""),"",IF(JRF!X88=JRF!Z88,"",-JRF!Y88))</f>
        <v/>
      </c>
      <c r="N86" s="72"/>
      <c r="O86" s="69" t="str">
        <f>IF(OR(JRF!X88="",JRF!Z88=""),"ENDBS",IF(JRF!X88=JRF!Z88,"ENDBS",""))</f>
        <v>ENDBS</v>
      </c>
      <c r="P86" s="69"/>
      <c r="AE86" s="43" t="s">
        <v>72</v>
      </c>
      <c r="AF86" s="43" t="s">
        <v>70</v>
      </c>
      <c r="AG86" s="43" t="s">
        <v>178</v>
      </c>
      <c r="AH86" s="68" t="s">
        <v>70</v>
      </c>
      <c r="AI86" s="44">
        <v>-130.30000000000001</v>
      </c>
      <c r="AJ86" s="43" t="s">
        <v>179</v>
      </c>
      <c r="AK86" s="43" t="s">
        <v>184</v>
      </c>
      <c r="AL86" s="44" t="s">
        <v>178</v>
      </c>
      <c r="AM86" s="43" t="s">
        <v>185</v>
      </c>
      <c r="AN86" s="43" t="s">
        <v>182</v>
      </c>
      <c r="AO86" s="43" t="s">
        <v>182</v>
      </c>
      <c r="AP86" s="43" t="s">
        <v>186</v>
      </c>
      <c r="AQ86" s="43" t="s">
        <v>183</v>
      </c>
      <c r="AR86" s="43" t="e">
        <v>#VALUE!</v>
      </c>
      <c r="AS86" s="43" t="s">
        <v>72</v>
      </c>
      <c r="AT86" s="44"/>
      <c r="AU86" s="44"/>
      <c r="AV86" s="44"/>
      <c r="AW86" s="44"/>
      <c r="AX86" s="44"/>
    </row>
    <row r="87" spans="1:50">
      <c r="A87" s="69" t="str">
        <f>IF(AND(JRF!B89="",JRF!Q89=""),"#REF!",IF(JRF!$A89=Checks!$K$4,JRF!B89,IF(JRF!$A89=Checks!$K$5,JRF!B89,IF(AND(JRF!$A89=Checks!$K$7,JRF!$Q89=""),JRF!B89,IF(AND(JRF!$A89=Checks!$K$6,JRF!$Q89=""),JRF!$B89,IF(OR(JRF!$A89=Checks!$K$8,JRF!$A89=Checks!$K$6,JRF!$A89=Checks!$K$7,JRF!$A89=Checks!$K$9),HLOOKUP(16,JRF!$13:$314,JRF!AX89,0),HLOOKUP(3,JRF!$13:$314,JRF!AX89,0)))))))</f>
        <v>#REF!</v>
      </c>
      <c r="B87" s="69" t="str">
        <f>IF(AND(JRF!B89="",JRF!Q89=""),"",IF(ISTEXT($A$13),"ACTUAL","-"))</f>
        <v/>
      </c>
      <c r="C87" s="74" t="str">
        <f>IF(AND(JRF!B89="",JRF!Q89=""),"",IF(JRF!$A89=Checks!$K$4,JRF!D89,IF(JRF!$A89=Checks!$K$5,JRF!D89,IF(AND(JRF!$A89=Checks!$K$7,JRF!Q89=""),JRF!D89,IF(AND(JRF!$A89=Checks!$K$6,JRF!Q89=""),JRF!D89,IF(OR(JRF!$A89=Checks!$K$8,JRF!$A89=Checks!$K$6,JRF!$A89=Checks!$K$7,JRF!$A89=Checks!$K$9),HLOOKUP(17,JRF!$13:$314,JRF!AX89,0),HLOOKUP(5,JRF!$13:$314,JRF!AX89,0)))))))</f>
        <v/>
      </c>
      <c r="D87" s="69" t="str">
        <f>IF(AND(JRF!B89="",JRF!Q89=""),"",IF(JRF!$A89=Checks!$K$4,JRF!C89,IF(JRF!$A89=Checks!$K$5,JRF!C89,IF(AND(JRF!$A89=Checks!$K$7,JRF!Q89=""),JRF!C89,IF(AND(JRF!$A89=Checks!$K$6,JRF!Q89=""),JRF!C89,IF(OR(JRF!$A89=Checks!$K$8,JRF!$A89=Checks!$K$6,JRF!$A89=Checks!$K$7,JRF!$A89=Checks!$K$9),HLOOKUP(18,JRF!$13:$314,JRF!AX89,0),HLOOKUP(4,JRF!$13:$314,JRF!AX89,0)))))))</f>
        <v/>
      </c>
      <c r="E87" s="69" t="str">
        <f>IF(AND(JRF!E89="",JRF!AL89=""),"",IF(OR(JRF!$A89=Checks!$K$4,JRF!$A89=Checks!$K$5),JRF!E89,IF(AND(JRF!$A89=Checks!$K$7,JRF!Q89=""),JRF!E89,IF(AND(JRF!$A89=Checks!$K$6,JRF!Q89=""),JRF!E89,IF(OR(JRF!$A89=Checks!$K$8,JRF!$A89=Checks!$K$6,JRF!$A89=Checks!$K$7,JRF!$A89=Checks!$K$9),JRF!AL89,JRF!E89)))))</f>
        <v/>
      </c>
      <c r="F87" s="69" t="str">
        <f>IF(AND(JRF!F89="",JRF!AV89=""),"",IF(OR(JRF!$A89=Checks!$K$4,JRF!$A89=Checks!$K$5),JRF!F89,IF(AND(JRF!$A89=Checks!$K$7,JRF!Q89=""),JRF!F89,IF(AND(JRF!$A89=Checks!$K$6,JRF!Q89=""),JRF!F89,IF(OR(JRF!$A89=Checks!$K$8,JRF!$A89=Checks!$K$6,JRF!$A89=Checks!$K$7,JRF!$A89=Checks!$K$9),JRF!AV89,JRF!F89)))))</f>
        <v/>
      </c>
      <c r="G87" s="70" t="str">
        <f>IF(AND(JRF!B89="",JRF!Q89=""),"",IF(IFERROR(SEARCH("RIR",JRF!A89),0),-JRF!J89,IF(JRF!A89=Checks!$K$10,JRF!J89,IF(JRF!A89=Checks!$K$11,-JRF!J89,IF(JRF!$A89=Checks!$K$4,JRF!J89,IF(JRF!$A89=Checks!$K$5,-JRF!J89,IF(AND(JRF!$A89=Checks!$K$7,JRF!Q89=""),JRF!J89,IF(AND(JRF!$A89=Checks!$K$6,JRF!Q89=""),JRF!J89,IF(OR(JRF!$A89=Checks!$K$8,JRF!$A89=Checks!$K$6,JRF!$A89=Checks!$K$7,JRF!$A89=Checks!$K$9),-HLOOKUP(23,JRF!$13:$314,JRF!AX89,0),HLOOKUP(9,JRF!$13:$314,JRF!AX89,0))))))))))</f>
        <v/>
      </c>
      <c r="H87" s="70" t="str">
        <f>IF(AND(JRF!B89="",JRF!Q89=""),"",IF(JRF!$A89=Checks!$K$4,JRF!I89,IF(JRF!$A89=Checks!$K$5,JRF!I89,IF(AND(JRF!$A89=Checks!$K$7,JRF!Q89=""),JRF!I89,IF(AND(JRF!$A89=Checks!$K$6,JRF!Q89=""),JRF!I89,IF(OR(JRF!$A89=Checks!$K$8,JRF!$A89=Checks!$K$6,JRF!$A89=Checks!$K$7,JRF!$A89=Checks!$K$9),HLOOKUP(22,JRF!$13:$314,JRF!AX89,0),HLOOKUP(8,JRF!$13:$314,JRF!AX89,0)))))))</f>
        <v/>
      </c>
      <c r="I87" s="71" t="str">
        <f>IF(AND(JRF!B89="",JRF!Q89=""),"",IF(JRF!$A89=Checks!$K$4,JRF!G89,IF(JRF!$A89=Checks!$K$5,JRF!G89,IF(AND(JRF!$A89=Checks!$K$7,JRF!Q89=""),JRF!G89,IF(AND(JRF!$A89=Checks!$K$6,JRF!Q89=""),JRF!G89,IF(OR(JRF!$A89=Checks!$K$8,JRF!$A89=Checks!$K$6,JRF!$A89=Checks!$K$7,JRF!$A89=Checks!$K$9),HLOOKUP(26,JRF!$13:$314,JRF!AX89,0),HLOOKUP(6,JRF!$13:$314,JRF!AX89,0)))))))</f>
        <v/>
      </c>
      <c r="J87" s="72" t="str">
        <f>IF(AND(JRF!AC89="",JRF!AF89=""),"",IF(LEN(JRF!AF89)=0,JRF!AC89,JRF!AF89))</f>
        <v/>
      </c>
      <c r="K87" s="72" t="str">
        <f>IF(JRF!Q89="","",IF(OR(JRF!A89=Checks!$K$4,JRF!A89=Checks!$K$5,JRF!A89=Checks!$K$6),"",IF(JRF!A89=Checks!$K$9,JRF!$B89,IF(OR(JRF!A89=Checks!$K$10,JRF!A89=Checks!$K$11),JRF!Q89,IF(AND(JRF!Q89=JRF!B89,OR(C87=IFERROR(VLOOKUP(C87,Checks!$BY:$BY,1,0),0),C288=IFERROR(VLOOKUP(C288,Checks!$BY:$BY,1,0),0))),A87,IF(JRF!Q89=JRF!B89,"",JRF!B89))))))</f>
        <v/>
      </c>
      <c r="L87" s="200" t="str">
        <f>IF(OR(JRF!X89="",JRF!Z89=""),"",IF(JRF!X89=JRF!Z89,"",'Journal Template'!M87/'Journal Template'!G87))</f>
        <v/>
      </c>
      <c r="M87" s="73" t="str">
        <f>IF(OR(JRF!X89="",JRF!Z89=""),"",IF(JRF!X89=JRF!Z89,"",-JRF!Y89))</f>
        <v/>
      </c>
      <c r="N87" s="72"/>
      <c r="O87" s="69" t="str">
        <f>IF(OR(JRF!X89="",JRF!Z89=""),"ENDBS",IF(JRF!X89=JRF!Z89,"ENDBS",""))</f>
        <v>ENDBS</v>
      </c>
      <c r="P87" s="69"/>
      <c r="AE87" s="43" t="s">
        <v>72</v>
      </c>
      <c r="AF87" s="43" t="s">
        <v>70</v>
      </c>
      <c r="AG87" s="43" t="s">
        <v>178</v>
      </c>
      <c r="AH87" s="68" t="s">
        <v>70</v>
      </c>
      <c r="AI87" s="44">
        <v>-130.30000000000001</v>
      </c>
      <c r="AJ87" s="43" t="s">
        <v>179</v>
      </c>
      <c r="AK87" s="43" t="s">
        <v>184</v>
      </c>
      <c r="AL87" s="44" t="s">
        <v>178</v>
      </c>
      <c r="AM87" s="43" t="s">
        <v>185</v>
      </c>
      <c r="AN87" s="43" t="s">
        <v>182</v>
      </c>
      <c r="AO87" s="43" t="s">
        <v>182</v>
      </c>
      <c r="AP87" s="43" t="s">
        <v>186</v>
      </c>
      <c r="AQ87" s="43" t="s">
        <v>183</v>
      </c>
      <c r="AR87" s="43" t="e">
        <v>#VALUE!</v>
      </c>
      <c r="AS87" s="43" t="s">
        <v>72</v>
      </c>
      <c r="AT87" s="44"/>
      <c r="AU87" s="44"/>
      <c r="AV87" s="44"/>
      <c r="AW87" s="44"/>
      <c r="AX87" s="44"/>
    </row>
    <row r="88" spans="1:50">
      <c r="A88" s="69" t="str">
        <f>IF(AND(JRF!B90="",JRF!Q90=""),"#REF!",IF(JRF!$A90=Checks!$K$4,JRF!B90,IF(JRF!$A90=Checks!$K$5,JRF!B90,IF(AND(JRF!$A90=Checks!$K$7,JRF!$Q90=""),JRF!B90,IF(AND(JRF!$A90=Checks!$K$6,JRF!$Q90=""),JRF!$B90,IF(OR(JRF!$A90=Checks!$K$8,JRF!$A90=Checks!$K$6,JRF!$A90=Checks!$K$7,JRF!$A90=Checks!$K$9),HLOOKUP(16,JRF!$13:$314,JRF!AX90,0),HLOOKUP(3,JRF!$13:$314,JRF!AX90,0)))))))</f>
        <v>#REF!</v>
      </c>
      <c r="B88" s="69" t="str">
        <f>IF(AND(JRF!B90="",JRF!Q90=""),"",IF(ISTEXT($A$13),"ACTUAL","-"))</f>
        <v/>
      </c>
      <c r="C88" s="74" t="str">
        <f>IF(AND(JRF!B90="",JRF!Q90=""),"",IF(JRF!$A90=Checks!$K$4,JRF!D90,IF(JRF!$A90=Checks!$K$5,JRF!D90,IF(AND(JRF!$A90=Checks!$K$7,JRF!Q90=""),JRF!D90,IF(AND(JRF!$A90=Checks!$K$6,JRF!Q90=""),JRF!D90,IF(OR(JRF!$A90=Checks!$K$8,JRF!$A90=Checks!$K$6,JRF!$A90=Checks!$K$7,JRF!$A90=Checks!$K$9),HLOOKUP(17,JRF!$13:$314,JRF!AX90,0),HLOOKUP(5,JRF!$13:$314,JRF!AX90,0)))))))</f>
        <v/>
      </c>
      <c r="D88" s="69" t="str">
        <f>IF(AND(JRF!B90="",JRF!Q90=""),"",IF(JRF!$A90=Checks!$K$4,JRF!C90,IF(JRF!$A90=Checks!$K$5,JRF!C90,IF(AND(JRF!$A90=Checks!$K$7,JRF!Q90=""),JRF!C90,IF(AND(JRF!$A90=Checks!$K$6,JRF!Q90=""),JRF!C90,IF(OR(JRF!$A90=Checks!$K$8,JRF!$A90=Checks!$K$6,JRF!$A90=Checks!$K$7,JRF!$A90=Checks!$K$9),HLOOKUP(18,JRF!$13:$314,JRF!AX90,0),HLOOKUP(4,JRF!$13:$314,JRF!AX90,0)))))))</f>
        <v/>
      </c>
      <c r="E88" s="69" t="str">
        <f>IF(AND(JRF!E90="",JRF!AL90=""),"",IF(OR(JRF!$A90=Checks!$K$4,JRF!$A90=Checks!$K$5),JRF!E90,IF(AND(JRF!$A90=Checks!$K$7,JRF!Q90=""),JRF!E90,IF(AND(JRF!$A90=Checks!$K$6,JRF!Q90=""),JRF!E90,IF(OR(JRF!$A90=Checks!$K$8,JRF!$A90=Checks!$K$6,JRF!$A90=Checks!$K$7,JRF!$A90=Checks!$K$9),JRF!AL90,JRF!E90)))))</f>
        <v/>
      </c>
      <c r="F88" s="69" t="str">
        <f>IF(AND(JRF!F90="",JRF!AV90=""),"",IF(OR(JRF!$A90=Checks!$K$4,JRF!$A90=Checks!$K$5),JRF!F90,IF(AND(JRF!$A90=Checks!$K$7,JRF!Q90=""),JRF!F90,IF(AND(JRF!$A90=Checks!$K$6,JRF!Q90=""),JRF!F90,IF(OR(JRF!$A90=Checks!$K$8,JRF!$A90=Checks!$K$6,JRF!$A90=Checks!$K$7,JRF!$A90=Checks!$K$9),JRF!AV90,JRF!F90)))))</f>
        <v/>
      </c>
      <c r="G88" s="70" t="str">
        <f>IF(AND(JRF!B90="",JRF!Q90=""),"",IF(IFERROR(SEARCH("RIR",JRF!A90),0),-JRF!J90,IF(JRF!A90=Checks!$K$10,JRF!J90,IF(JRF!A90=Checks!$K$11,-JRF!J90,IF(JRF!$A90=Checks!$K$4,JRF!J90,IF(JRF!$A90=Checks!$K$5,-JRF!J90,IF(AND(JRF!$A90=Checks!$K$7,JRF!Q90=""),JRF!J90,IF(AND(JRF!$A90=Checks!$K$6,JRF!Q90=""),JRF!J90,IF(OR(JRF!$A90=Checks!$K$8,JRF!$A90=Checks!$K$6,JRF!$A90=Checks!$K$7,JRF!$A90=Checks!$K$9),-HLOOKUP(23,JRF!$13:$314,JRF!AX90,0),HLOOKUP(9,JRF!$13:$314,JRF!AX90,0))))))))))</f>
        <v/>
      </c>
      <c r="H88" s="70" t="str">
        <f>IF(AND(JRF!B90="",JRF!Q90=""),"",IF(JRF!$A90=Checks!$K$4,JRF!I90,IF(JRF!$A90=Checks!$K$5,JRF!I90,IF(AND(JRF!$A90=Checks!$K$7,JRF!Q90=""),JRF!I90,IF(AND(JRF!$A90=Checks!$K$6,JRF!Q90=""),JRF!I90,IF(OR(JRF!$A90=Checks!$K$8,JRF!$A90=Checks!$K$6,JRF!$A90=Checks!$K$7,JRF!$A90=Checks!$K$9),HLOOKUP(22,JRF!$13:$314,JRF!AX90,0),HLOOKUP(8,JRF!$13:$314,JRF!AX90,0)))))))</f>
        <v/>
      </c>
      <c r="I88" s="71" t="str">
        <f>IF(AND(JRF!B90="",JRF!Q90=""),"",IF(JRF!$A90=Checks!$K$4,JRF!G90,IF(JRF!$A90=Checks!$K$5,JRF!G90,IF(AND(JRF!$A90=Checks!$K$7,JRF!Q90=""),JRF!G90,IF(AND(JRF!$A90=Checks!$K$6,JRF!Q90=""),JRF!G90,IF(OR(JRF!$A90=Checks!$K$8,JRF!$A90=Checks!$K$6,JRF!$A90=Checks!$K$7,JRF!$A90=Checks!$K$9),HLOOKUP(26,JRF!$13:$314,JRF!AX90,0),HLOOKUP(6,JRF!$13:$314,JRF!AX90,0)))))))</f>
        <v/>
      </c>
      <c r="J88" s="72" t="str">
        <f>IF(AND(JRF!AC90="",JRF!AF90=""),"",IF(LEN(JRF!AF90)=0,JRF!AC90,JRF!AF90))</f>
        <v/>
      </c>
      <c r="K88" s="72" t="str">
        <f>IF(JRF!Q90="","",IF(OR(JRF!A90=Checks!$K$4,JRF!A90=Checks!$K$5,JRF!A90=Checks!$K$6),"",IF(JRF!A90=Checks!$K$9,JRF!$B90,IF(OR(JRF!A90=Checks!$K$10,JRF!A90=Checks!$K$11),JRF!Q90,IF(AND(JRF!Q90=JRF!B90,OR(C88=IFERROR(VLOOKUP(C88,Checks!$BY:$BY,1,0),0),C289=IFERROR(VLOOKUP(C289,Checks!$BY:$BY,1,0),0))),A88,IF(JRF!Q90=JRF!B90,"",JRF!B90))))))</f>
        <v/>
      </c>
      <c r="L88" s="200" t="str">
        <f>IF(OR(JRF!X90="",JRF!Z90=""),"",IF(JRF!X90=JRF!Z90,"",'Journal Template'!M88/'Journal Template'!G88))</f>
        <v/>
      </c>
      <c r="M88" s="73" t="str">
        <f>IF(OR(JRF!X90="",JRF!Z90=""),"",IF(JRF!X90=JRF!Z90,"",-JRF!Y90))</f>
        <v/>
      </c>
      <c r="N88" s="72"/>
      <c r="O88" s="69" t="str">
        <f>IF(OR(JRF!X90="",JRF!Z90=""),"ENDBS",IF(JRF!X90=JRF!Z90,"ENDBS",""))</f>
        <v>ENDBS</v>
      </c>
      <c r="P88" s="69"/>
      <c r="AE88" s="43" t="s">
        <v>72</v>
      </c>
      <c r="AF88" s="43" t="s">
        <v>70</v>
      </c>
      <c r="AG88" s="43" t="s">
        <v>178</v>
      </c>
      <c r="AH88" s="68" t="s">
        <v>70</v>
      </c>
      <c r="AI88" s="44">
        <v>-130.30000000000001</v>
      </c>
      <c r="AJ88" s="43" t="s">
        <v>179</v>
      </c>
      <c r="AK88" s="43" t="s">
        <v>184</v>
      </c>
      <c r="AL88" s="44" t="s">
        <v>178</v>
      </c>
      <c r="AM88" s="43" t="s">
        <v>185</v>
      </c>
      <c r="AN88" s="43" t="s">
        <v>182</v>
      </c>
      <c r="AO88" s="43" t="s">
        <v>182</v>
      </c>
      <c r="AP88" s="43" t="s">
        <v>186</v>
      </c>
      <c r="AQ88" s="43" t="s">
        <v>183</v>
      </c>
      <c r="AR88" s="43" t="e">
        <v>#VALUE!</v>
      </c>
      <c r="AS88" s="43" t="s">
        <v>72</v>
      </c>
      <c r="AT88" s="44"/>
      <c r="AU88" s="44"/>
      <c r="AV88" s="44"/>
      <c r="AW88" s="44"/>
      <c r="AX88" s="44"/>
    </row>
    <row r="89" spans="1:50">
      <c r="A89" s="69" t="str">
        <f>IF(AND(JRF!B91="",JRF!Q91=""),"#REF!",IF(JRF!$A91=Checks!$K$4,JRF!B91,IF(JRF!$A91=Checks!$K$5,JRF!B91,IF(AND(JRF!$A91=Checks!$K$7,JRF!$Q91=""),JRF!B91,IF(AND(JRF!$A91=Checks!$K$6,JRF!$Q91=""),JRF!$B91,IF(OR(JRF!$A91=Checks!$K$8,JRF!$A91=Checks!$K$6,JRF!$A91=Checks!$K$7,JRF!$A91=Checks!$K$9),HLOOKUP(16,JRF!$13:$314,JRF!AX91,0),HLOOKUP(3,JRF!$13:$314,JRF!AX91,0)))))))</f>
        <v>#REF!</v>
      </c>
      <c r="B89" s="69" t="str">
        <f>IF(AND(JRF!B91="",JRF!Q91=""),"",IF(ISTEXT($A$13),"ACTUAL","-"))</f>
        <v/>
      </c>
      <c r="C89" s="74" t="str">
        <f>IF(AND(JRF!B91="",JRF!Q91=""),"",IF(JRF!$A91=Checks!$K$4,JRF!D91,IF(JRF!$A91=Checks!$K$5,JRF!D91,IF(AND(JRF!$A91=Checks!$K$7,JRF!Q91=""),JRF!D91,IF(AND(JRF!$A91=Checks!$K$6,JRF!Q91=""),JRF!D91,IF(OR(JRF!$A91=Checks!$K$8,JRF!$A91=Checks!$K$6,JRF!$A91=Checks!$K$7,JRF!$A91=Checks!$K$9),HLOOKUP(17,JRF!$13:$314,JRF!AX91,0),HLOOKUP(5,JRF!$13:$314,JRF!AX91,0)))))))</f>
        <v/>
      </c>
      <c r="D89" s="69" t="str">
        <f>IF(AND(JRF!B91="",JRF!Q91=""),"",IF(JRF!$A91=Checks!$K$4,JRF!C91,IF(JRF!$A91=Checks!$K$5,JRF!C91,IF(AND(JRF!$A91=Checks!$K$7,JRF!Q91=""),JRF!C91,IF(AND(JRF!$A91=Checks!$K$6,JRF!Q91=""),JRF!C91,IF(OR(JRF!$A91=Checks!$K$8,JRF!$A91=Checks!$K$6,JRF!$A91=Checks!$K$7,JRF!$A91=Checks!$K$9),HLOOKUP(18,JRF!$13:$314,JRF!AX91,0),HLOOKUP(4,JRF!$13:$314,JRF!AX91,0)))))))</f>
        <v/>
      </c>
      <c r="E89" s="69" t="str">
        <f>IF(AND(JRF!E91="",JRF!AL91=""),"",IF(OR(JRF!$A91=Checks!$K$4,JRF!$A91=Checks!$K$5),JRF!E91,IF(AND(JRF!$A91=Checks!$K$7,JRF!Q91=""),JRF!E91,IF(AND(JRF!$A91=Checks!$K$6,JRF!Q91=""),JRF!E91,IF(OR(JRF!$A91=Checks!$K$8,JRF!$A91=Checks!$K$6,JRF!$A91=Checks!$K$7,JRF!$A91=Checks!$K$9),JRF!AL91,JRF!E91)))))</f>
        <v/>
      </c>
      <c r="F89" s="69" t="str">
        <f>IF(AND(JRF!F91="",JRF!AV91=""),"",IF(OR(JRF!$A91=Checks!$K$4,JRF!$A91=Checks!$K$5),JRF!F91,IF(AND(JRF!$A91=Checks!$K$7,JRF!Q91=""),JRF!F91,IF(AND(JRF!$A91=Checks!$K$6,JRF!Q91=""),JRF!F91,IF(OR(JRF!$A91=Checks!$K$8,JRF!$A91=Checks!$K$6,JRF!$A91=Checks!$K$7,JRF!$A91=Checks!$K$9),JRF!AV91,JRF!F91)))))</f>
        <v/>
      </c>
      <c r="G89" s="70" t="str">
        <f>IF(AND(JRF!B91="",JRF!Q91=""),"",IF(IFERROR(SEARCH("RIR",JRF!A91),0),-JRF!J91,IF(JRF!A91=Checks!$K$10,JRF!J91,IF(JRF!A91=Checks!$K$11,-JRF!J91,IF(JRF!$A91=Checks!$K$4,JRF!J91,IF(JRF!$A91=Checks!$K$5,-JRF!J91,IF(AND(JRF!$A91=Checks!$K$7,JRF!Q91=""),JRF!J91,IF(AND(JRF!$A91=Checks!$K$6,JRF!Q91=""),JRF!J91,IF(OR(JRF!$A91=Checks!$K$8,JRF!$A91=Checks!$K$6,JRF!$A91=Checks!$K$7,JRF!$A91=Checks!$K$9),-HLOOKUP(23,JRF!$13:$314,JRF!AX91,0),HLOOKUP(9,JRF!$13:$314,JRF!AX91,0))))))))))</f>
        <v/>
      </c>
      <c r="H89" s="70" t="str">
        <f>IF(AND(JRF!B91="",JRF!Q91=""),"",IF(JRF!$A91=Checks!$K$4,JRF!I91,IF(JRF!$A91=Checks!$K$5,JRF!I91,IF(AND(JRF!$A91=Checks!$K$7,JRF!Q91=""),JRF!I91,IF(AND(JRF!$A91=Checks!$K$6,JRF!Q91=""),JRF!I91,IF(OR(JRF!$A91=Checks!$K$8,JRF!$A91=Checks!$K$6,JRF!$A91=Checks!$K$7,JRF!$A91=Checks!$K$9),HLOOKUP(22,JRF!$13:$314,JRF!AX91,0),HLOOKUP(8,JRF!$13:$314,JRF!AX91,0)))))))</f>
        <v/>
      </c>
      <c r="I89" s="71" t="str">
        <f>IF(AND(JRF!B91="",JRF!Q91=""),"",IF(JRF!$A91=Checks!$K$4,JRF!G91,IF(JRF!$A91=Checks!$K$5,JRF!G91,IF(AND(JRF!$A91=Checks!$K$7,JRF!Q91=""),JRF!G91,IF(AND(JRF!$A91=Checks!$K$6,JRF!Q91=""),JRF!G91,IF(OR(JRF!$A91=Checks!$K$8,JRF!$A91=Checks!$K$6,JRF!$A91=Checks!$K$7,JRF!$A91=Checks!$K$9),HLOOKUP(26,JRF!$13:$314,JRF!AX91,0),HLOOKUP(6,JRF!$13:$314,JRF!AX91,0)))))))</f>
        <v/>
      </c>
      <c r="J89" s="72" t="str">
        <f>IF(AND(JRF!AC91="",JRF!AF91=""),"",IF(LEN(JRF!AF91)=0,JRF!AC91,JRF!AF91))</f>
        <v/>
      </c>
      <c r="K89" s="72" t="str">
        <f>IF(JRF!Q91="","",IF(OR(JRF!A91=Checks!$K$4,JRF!A91=Checks!$K$5,JRF!A91=Checks!$K$6),"",IF(JRF!A91=Checks!$K$9,JRF!$B91,IF(OR(JRF!A91=Checks!$K$10,JRF!A91=Checks!$K$11),JRF!Q91,IF(AND(JRF!Q91=JRF!B91,OR(C89=IFERROR(VLOOKUP(C89,Checks!$BY:$BY,1,0),0),C290=IFERROR(VLOOKUP(C290,Checks!$BY:$BY,1,0),0))),A89,IF(JRF!Q91=JRF!B91,"",JRF!B91))))))</f>
        <v/>
      </c>
      <c r="L89" s="200" t="str">
        <f>IF(OR(JRF!X91="",JRF!Z91=""),"",IF(JRF!X91=JRF!Z91,"",'Journal Template'!M89/'Journal Template'!G89))</f>
        <v/>
      </c>
      <c r="M89" s="73" t="str">
        <f>IF(OR(JRF!X91="",JRF!Z91=""),"",IF(JRF!X91=JRF!Z91,"",-JRF!Y91))</f>
        <v/>
      </c>
      <c r="N89" s="72"/>
      <c r="O89" s="69" t="str">
        <f>IF(OR(JRF!X91="",JRF!Z91=""),"ENDBS",IF(JRF!X91=JRF!Z91,"ENDBS",""))</f>
        <v>ENDBS</v>
      </c>
      <c r="P89" s="69"/>
      <c r="AE89" s="43" t="s">
        <v>72</v>
      </c>
      <c r="AF89" s="43" t="s">
        <v>70</v>
      </c>
      <c r="AG89" s="43" t="s">
        <v>178</v>
      </c>
      <c r="AH89" s="68" t="s">
        <v>70</v>
      </c>
      <c r="AI89" s="44">
        <v>-130.30000000000001</v>
      </c>
      <c r="AJ89" s="43" t="s">
        <v>179</v>
      </c>
      <c r="AK89" s="43" t="s">
        <v>184</v>
      </c>
      <c r="AL89" s="44" t="s">
        <v>178</v>
      </c>
      <c r="AM89" s="43" t="s">
        <v>185</v>
      </c>
      <c r="AN89" s="43" t="s">
        <v>182</v>
      </c>
      <c r="AO89" s="43" t="s">
        <v>182</v>
      </c>
      <c r="AP89" s="43" t="s">
        <v>186</v>
      </c>
      <c r="AQ89" s="43" t="s">
        <v>183</v>
      </c>
      <c r="AR89" s="43" t="e">
        <v>#VALUE!</v>
      </c>
      <c r="AS89" s="43" t="s">
        <v>72</v>
      </c>
      <c r="AT89" s="44"/>
      <c r="AU89" s="44"/>
      <c r="AV89" s="44"/>
      <c r="AW89" s="44"/>
      <c r="AX89" s="44"/>
    </row>
    <row r="90" spans="1:50">
      <c r="A90" s="69" t="str">
        <f>IF(AND(JRF!B92="",JRF!Q92=""),"#REF!",IF(JRF!$A92=Checks!$K$4,JRF!B92,IF(JRF!$A92=Checks!$K$5,JRF!B92,IF(AND(JRF!$A92=Checks!$K$7,JRF!$Q92=""),JRF!B92,IF(AND(JRF!$A92=Checks!$K$6,JRF!$Q92=""),JRF!$B92,IF(OR(JRF!$A92=Checks!$K$8,JRF!$A92=Checks!$K$6,JRF!$A92=Checks!$K$7,JRF!$A92=Checks!$K$9),HLOOKUP(16,JRF!$13:$314,JRF!AX92,0),HLOOKUP(3,JRF!$13:$314,JRF!AX92,0)))))))</f>
        <v>#REF!</v>
      </c>
      <c r="B90" s="69" t="str">
        <f>IF(AND(JRF!B92="",JRF!Q92=""),"",IF(ISTEXT($A$13),"ACTUAL","-"))</f>
        <v/>
      </c>
      <c r="C90" s="74" t="str">
        <f>IF(AND(JRF!B92="",JRF!Q92=""),"",IF(JRF!$A92=Checks!$K$4,JRF!D92,IF(JRF!$A92=Checks!$K$5,JRF!D92,IF(AND(JRF!$A92=Checks!$K$7,JRF!Q92=""),JRF!D92,IF(AND(JRF!$A92=Checks!$K$6,JRF!Q92=""),JRF!D92,IF(OR(JRF!$A92=Checks!$K$8,JRF!$A92=Checks!$K$6,JRF!$A92=Checks!$K$7,JRF!$A92=Checks!$K$9),HLOOKUP(17,JRF!$13:$314,JRF!AX92,0),HLOOKUP(5,JRF!$13:$314,JRF!AX92,0)))))))</f>
        <v/>
      </c>
      <c r="D90" s="69" t="str">
        <f>IF(AND(JRF!B92="",JRF!Q92=""),"",IF(JRF!$A92=Checks!$K$4,JRF!C92,IF(JRF!$A92=Checks!$K$5,JRF!C92,IF(AND(JRF!$A92=Checks!$K$7,JRF!Q92=""),JRF!C92,IF(AND(JRF!$A92=Checks!$K$6,JRF!Q92=""),JRF!C92,IF(OR(JRF!$A92=Checks!$K$8,JRF!$A92=Checks!$K$6,JRF!$A92=Checks!$K$7,JRF!$A92=Checks!$K$9),HLOOKUP(18,JRF!$13:$314,JRF!AX92,0),HLOOKUP(4,JRF!$13:$314,JRF!AX92,0)))))))</f>
        <v/>
      </c>
      <c r="E90" s="69" t="str">
        <f>IF(AND(JRF!E92="",JRF!AL92=""),"",IF(OR(JRF!$A92=Checks!$K$4,JRF!$A92=Checks!$K$5),JRF!E92,IF(AND(JRF!$A92=Checks!$K$7,JRF!Q92=""),JRF!E92,IF(AND(JRF!$A92=Checks!$K$6,JRF!Q92=""),JRF!E92,IF(OR(JRF!$A92=Checks!$K$8,JRF!$A92=Checks!$K$6,JRF!$A92=Checks!$K$7,JRF!$A92=Checks!$K$9),JRF!AL92,JRF!E92)))))</f>
        <v/>
      </c>
      <c r="F90" s="69" t="str">
        <f>IF(AND(JRF!F92="",JRF!AV92=""),"",IF(OR(JRF!$A92=Checks!$K$4,JRF!$A92=Checks!$K$5),JRF!F92,IF(AND(JRF!$A92=Checks!$K$7,JRF!Q92=""),JRF!F92,IF(AND(JRF!$A92=Checks!$K$6,JRF!Q92=""),JRF!F92,IF(OR(JRF!$A92=Checks!$K$8,JRF!$A92=Checks!$K$6,JRF!$A92=Checks!$K$7,JRF!$A92=Checks!$K$9),JRF!AV92,JRF!F92)))))</f>
        <v/>
      </c>
      <c r="G90" s="70" t="str">
        <f>IF(AND(JRF!B92="",JRF!Q92=""),"",IF(IFERROR(SEARCH("RIR",JRF!A92),0),-JRF!J92,IF(JRF!A92=Checks!$K$10,JRF!J92,IF(JRF!A92=Checks!$K$11,-JRF!J92,IF(JRF!$A92=Checks!$K$4,JRF!J92,IF(JRF!$A92=Checks!$K$5,-JRF!J92,IF(AND(JRF!$A92=Checks!$K$7,JRF!Q92=""),JRF!J92,IF(AND(JRF!$A92=Checks!$K$6,JRF!Q92=""),JRF!J92,IF(OR(JRF!$A92=Checks!$K$8,JRF!$A92=Checks!$K$6,JRF!$A92=Checks!$K$7,JRF!$A92=Checks!$K$9),-HLOOKUP(23,JRF!$13:$314,JRF!AX92,0),HLOOKUP(9,JRF!$13:$314,JRF!AX92,0))))))))))</f>
        <v/>
      </c>
      <c r="H90" s="70" t="str">
        <f>IF(AND(JRF!B92="",JRF!Q92=""),"",IF(JRF!$A92=Checks!$K$4,JRF!I92,IF(JRF!$A92=Checks!$K$5,JRF!I92,IF(AND(JRF!$A92=Checks!$K$7,JRF!Q92=""),JRF!I92,IF(AND(JRF!$A92=Checks!$K$6,JRF!Q92=""),JRF!I92,IF(OR(JRF!$A92=Checks!$K$8,JRF!$A92=Checks!$K$6,JRF!$A92=Checks!$K$7,JRF!$A92=Checks!$K$9),HLOOKUP(22,JRF!$13:$314,JRF!AX92,0),HLOOKUP(8,JRF!$13:$314,JRF!AX92,0)))))))</f>
        <v/>
      </c>
      <c r="I90" s="71" t="str">
        <f>IF(AND(JRF!B92="",JRF!Q92=""),"",IF(JRF!$A92=Checks!$K$4,JRF!G92,IF(JRF!$A92=Checks!$K$5,JRF!G92,IF(AND(JRF!$A92=Checks!$K$7,JRF!Q92=""),JRF!G92,IF(AND(JRF!$A92=Checks!$K$6,JRF!Q92=""),JRF!G92,IF(OR(JRF!$A92=Checks!$K$8,JRF!$A92=Checks!$K$6,JRF!$A92=Checks!$K$7,JRF!$A92=Checks!$K$9),HLOOKUP(26,JRF!$13:$314,JRF!AX92,0),HLOOKUP(6,JRF!$13:$314,JRF!AX92,0)))))))</f>
        <v/>
      </c>
      <c r="J90" s="72" t="str">
        <f>IF(AND(JRF!AC92="",JRF!AF92=""),"",IF(LEN(JRF!AF92)=0,JRF!AC92,JRF!AF92))</f>
        <v/>
      </c>
      <c r="K90" s="72" t="str">
        <f>IF(JRF!Q92="","",IF(OR(JRF!A92=Checks!$K$4,JRF!A92=Checks!$K$5,JRF!A92=Checks!$K$6),"",IF(JRF!A92=Checks!$K$9,JRF!$B92,IF(OR(JRF!A92=Checks!$K$10,JRF!A92=Checks!$K$11),JRF!Q92,IF(AND(JRF!Q92=JRF!B92,OR(C90=IFERROR(VLOOKUP(C90,Checks!$BY:$BY,1,0),0),C291=IFERROR(VLOOKUP(C291,Checks!$BY:$BY,1,0),0))),A90,IF(JRF!Q92=JRF!B92,"",JRF!B92))))))</f>
        <v/>
      </c>
      <c r="L90" s="200" t="str">
        <f>IF(OR(JRF!X92="",JRF!Z92=""),"",IF(JRF!X92=JRF!Z92,"",'Journal Template'!M90/'Journal Template'!G90))</f>
        <v/>
      </c>
      <c r="M90" s="73" t="str">
        <f>IF(OR(JRF!X92="",JRF!Z92=""),"",IF(JRF!X92=JRF!Z92,"",-JRF!Y92))</f>
        <v/>
      </c>
      <c r="N90" s="72"/>
      <c r="O90" s="69" t="str">
        <f>IF(OR(JRF!X92="",JRF!Z92=""),"ENDBS",IF(JRF!X92=JRF!Z92,"ENDBS",""))</f>
        <v>ENDBS</v>
      </c>
      <c r="P90" s="69"/>
      <c r="AE90" s="43" t="s">
        <v>72</v>
      </c>
      <c r="AF90" s="43" t="s">
        <v>70</v>
      </c>
      <c r="AG90" s="43" t="s">
        <v>178</v>
      </c>
      <c r="AH90" s="68" t="s">
        <v>70</v>
      </c>
      <c r="AI90" s="44">
        <v>-130.30000000000001</v>
      </c>
      <c r="AJ90" s="43" t="s">
        <v>179</v>
      </c>
      <c r="AK90" s="43" t="s">
        <v>184</v>
      </c>
      <c r="AL90" s="44" t="s">
        <v>178</v>
      </c>
      <c r="AM90" s="43" t="s">
        <v>185</v>
      </c>
      <c r="AN90" s="43" t="s">
        <v>182</v>
      </c>
      <c r="AO90" s="43" t="s">
        <v>182</v>
      </c>
      <c r="AP90" s="43" t="s">
        <v>186</v>
      </c>
      <c r="AQ90" s="43" t="s">
        <v>183</v>
      </c>
      <c r="AR90" s="43" t="e">
        <v>#VALUE!</v>
      </c>
      <c r="AS90" s="43" t="s">
        <v>72</v>
      </c>
      <c r="AT90" s="44"/>
      <c r="AU90" s="44"/>
      <c r="AV90" s="44"/>
      <c r="AW90" s="44"/>
      <c r="AX90" s="44"/>
    </row>
    <row r="91" spans="1:50">
      <c r="A91" s="69" t="str">
        <f>IF(AND(JRF!B93="",JRF!Q93=""),"#REF!",IF(JRF!$A93=Checks!$K$4,JRF!B93,IF(JRF!$A93=Checks!$K$5,JRF!B93,IF(AND(JRF!$A93=Checks!$K$7,JRF!$Q93=""),JRF!B93,IF(AND(JRF!$A93=Checks!$K$6,JRF!$Q93=""),JRF!$B93,IF(OR(JRF!$A93=Checks!$K$8,JRF!$A93=Checks!$K$6,JRF!$A93=Checks!$K$7,JRF!$A93=Checks!$K$9),HLOOKUP(16,JRF!$13:$314,JRF!AX93,0),HLOOKUP(3,JRF!$13:$314,JRF!AX93,0)))))))</f>
        <v>#REF!</v>
      </c>
      <c r="B91" s="69" t="str">
        <f>IF(AND(JRF!B93="",JRF!Q93=""),"",IF(ISTEXT($A$13),"ACTUAL","-"))</f>
        <v/>
      </c>
      <c r="C91" s="74" t="str">
        <f>IF(AND(JRF!B93="",JRF!Q93=""),"",IF(JRF!$A93=Checks!$K$4,JRF!D93,IF(JRF!$A93=Checks!$K$5,JRF!D93,IF(AND(JRF!$A93=Checks!$K$7,JRF!Q93=""),JRF!D93,IF(AND(JRF!$A93=Checks!$K$6,JRF!Q93=""),JRF!D93,IF(OR(JRF!$A93=Checks!$K$8,JRF!$A93=Checks!$K$6,JRF!$A93=Checks!$K$7,JRF!$A93=Checks!$K$9),HLOOKUP(17,JRF!$13:$314,JRF!AX93,0),HLOOKUP(5,JRF!$13:$314,JRF!AX93,0)))))))</f>
        <v/>
      </c>
      <c r="D91" s="69" t="str">
        <f>IF(AND(JRF!B93="",JRF!Q93=""),"",IF(JRF!$A93=Checks!$K$4,JRF!C93,IF(JRF!$A93=Checks!$K$5,JRF!C93,IF(AND(JRF!$A93=Checks!$K$7,JRF!Q93=""),JRF!C93,IF(AND(JRF!$A93=Checks!$K$6,JRF!Q93=""),JRF!C93,IF(OR(JRF!$A93=Checks!$K$8,JRF!$A93=Checks!$K$6,JRF!$A93=Checks!$K$7,JRF!$A93=Checks!$K$9),HLOOKUP(18,JRF!$13:$314,JRF!AX93,0),HLOOKUP(4,JRF!$13:$314,JRF!AX93,0)))))))</f>
        <v/>
      </c>
      <c r="E91" s="69" t="str">
        <f>IF(AND(JRF!E93="",JRF!AL93=""),"",IF(OR(JRF!$A93=Checks!$K$4,JRF!$A93=Checks!$K$5),JRF!E93,IF(AND(JRF!$A93=Checks!$K$7,JRF!Q93=""),JRF!E93,IF(AND(JRF!$A93=Checks!$K$6,JRF!Q93=""),JRF!E93,IF(OR(JRF!$A93=Checks!$K$8,JRF!$A93=Checks!$K$6,JRF!$A93=Checks!$K$7,JRF!$A93=Checks!$K$9),JRF!AL93,JRF!E93)))))</f>
        <v/>
      </c>
      <c r="F91" s="69" t="str">
        <f>IF(AND(JRF!F93="",JRF!AV93=""),"",IF(OR(JRF!$A93=Checks!$K$4,JRF!$A93=Checks!$K$5),JRF!F93,IF(AND(JRF!$A93=Checks!$K$7,JRF!Q93=""),JRF!F93,IF(AND(JRF!$A93=Checks!$K$6,JRF!Q93=""),JRF!F93,IF(OR(JRF!$A93=Checks!$K$8,JRF!$A93=Checks!$K$6,JRF!$A93=Checks!$K$7,JRF!$A93=Checks!$K$9),JRF!AV93,JRF!F93)))))</f>
        <v/>
      </c>
      <c r="G91" s="70" t="str">
        <f>IF(AND(JRF!B93="",JRF!Q93=""),"",IF(IFERROR(SEARCH("RIR",JRF!A93),0),-JRF!J93,IF(JRF!A93=Checks!$K$10,JRF!J93,IF(JRF!A93=Checks!$K$11,-JRF!J93,IF(JRF!$A93=Checks!$K$4,JRF!J93,IF(JRF!$A93=Checks!$K$5,-JRF!J93,IF(AND(JRF!$A93=Checks!$K$7,JRF!Q93=""),JRF!J93,IF(AND(JRF!$A93=Checks!$K$6,JRF!Q93=""),JRF!J93,IF(OR(JRF!$A93=Checks!$K$8,JRF!$A93=Checks!$K$6,JRF!$A93=Checks!$K$7,JRF!$A93=Checks!$K$9),-HLOOKUP(23,JRF!$13:$314,JRF!AX93,0),HLOOKUP(9,JRF!$13:$314,JRF!AX93,0))))))))))</f>
        <v/>
      </c>
      <c r="H91" s="70" t="str">
        <f>IF(AND(JRF!B93="",JRF!Q93=""),"",IF(JRF!$A93=Checks!$K$4,JRF!I93,IF(JRF!$A93=Checks!$K$5,JRF!I93,IF(AND(JRF!$A93=Checks!$K$7,JRF!Q93=""),JRF!I93,IF(AND(JRF!$A93=Checks!$K$6,JRF!Q93=""),JRF!I93,IF(OR(JRF!$A93=Checks!$K$8,JRF!$A93=Checks!$K$6,JRF!$A93=Checks!$K$7,JRF!$A93=Checks!$K$9),HLOOKUP(22,JRF!$13:$314,JRF!AX93,0),HLOOKUP(8,JRF!$13:$314,JRF!AX93,0)))))))</f>
        <v/>
      </c>
      <c r="I91" s="71" t="str">
        <f>IF(AND(JRF!B93="",JRF!Q93=""),"",IF(JRF!$A93=Checks!$K$4,JRF!G93,IF(JRF!$A93=Checks!$K$5,JRF!G93,IF(AND(JRF!$A93=Checks!$K$7,JRF!Q93=""),JRF!G93,IF(AND(JRF!$A93=Checks!$K$6,JRF!Q93=""),JRF!G93,IF(OR(JRF!$A93=Checks!$K$8,JRF!$A93=Checks!$K$6,JRF!$A93=Checks!$K$7,JRF!$A93=Checks!$K$9),HLOOKUP(26,JRF!$13:$314,JRF!AX93,0),HLOOKUP(6,JRF!$13:$314,JRF!AX93,0)))))))</f>
        <v/>
      </c>
      <c r="J91" s="72" t="str">
        <f>IF(AND(JRF!AC93="",JRF!AF93=""),"",IF(LEN(JRF!AF93)=0,JRF!AC93,JRF!AF93))</f>
        <v/>
      </c>
      <c r="K91" s="72" t="str">
        <f>IF(JRF!Q93="","",IF(OR(JRF!A93=Checks!$K$4,JRF!A93=Checks!$K$5,JRF!A93=Checks!$K$6),"",IF(JRF!A93=Checks!$K$9,JRF!$B93,IF(OR(JRF!A93=Checks!$K$10,JRF!A93=Checks!$K$11),JRF!Q93,IF(AND(JRF!Q93=JRF!B93,OR(C91=IFERROR(VLOOKUP(C91,Checks!$BY:$BY,1,0),0),C292=IFERROR(VLOOKUP(C292,Checks!$BY:$BY,1,0),0))),A91,IF(JRF!Q93=JRF!B93,"",JRF!B93))))))</f>
        <v/>
      </c>
      <c r="L91" s="200" t="str">
        <f>IF(OR(JRF!X93="",JRF!Z93=""),"",IF(JRF!X93=JRF!Z93,"",'Journal Template'!M91/'Journal Template'!G91))</f>
        <v/>
      </c>
      <c r="M91" s="73" t="str">
        <f>IF(OR(JRF!X93="",JRF!Z93=""),"",IF(JRF!X93=JRF!Z93,"",-JRF!Y93))</f>
        <v/>
      </c>
      <c r="N91" s="72"/>
      <c r="O91" s="69" t="str">
        <f>IF(OR(JRF!X93="",JRF!Z93=""),"ENDBS",IF(JRF!X93=JRF!Z93,"ENDBS",""))</f>
        <v>ENDBS</v>
      </c>
      <c r="P91" s="69"/>
      <c r="AE91" s="43" t="s">
        <v>72</v>
      </c>
      <c r="AF91" s="43" t="s">
        <v>70</v>
      </c>
      <c r="AG91" s="43" t="s">
        <v>178</v>
      </c>
      <c r="AH91" s="68" t="s">
        <v>70</v>
      </c>
      <c r="AI91" s="44">
        <v>-130.30000000000001</v>
      </c>
      <c r="AJ91" s="43" t="s">
        <v>179</v>
      </c>
      <c r="AK91" s="43" t="s">
        <v>184</v>
      </c>
      <c r="AL91" s="44" t="s">
        <v>178</v>
      </c>
      <c r="AM91" s="43" t="s">
        <v>185</v>
      </c>
      <c r="AN91" s="43" t="s">
        <v>182</v>
      </c>
      <c r="AO91" s="43" t="s">
        <v>182</v>
      </c>
      <c r="AP91" s="43" t="s">
        <v>186</v>
      </c>
      <c r="AQ91" s="43" t="s">
        <v>183</v>
      </c>
      <c r="AR91" s="43" t="e">
        <v>#VALUE!</v>
      </c>
      <c r="AS91" s="43" t="s">
        <v>72</v>
      </c>
      <c r="AT91" s="44"/>
      <c r="AU91" s="44"/>
      <c r="AV91" s="44"/>
      <c r="AW91" s="44"/>
      <c r="AX91" s="44"/>
    </row>
    <row r="92" spans="1:50">
      <c r="A92" s="69" t="str">
        <f>IF(AND(JRF!B94="",JRF!Q94=""),"#REF!",IF(JRF!$A94=Checks!$K$4,JRF!B94,IF(JRF!$A94=Checks!$K$5,JRF!B94,IF(AND(JRF!$A94=Checks!$K$7,JRF!$Q94=""),JRF!B94,IF(AND(JRF!$A94=Checks!$K$6,JRF!$Q94=""),JRF!$B94,IF(OR(JRF!$A94=Checks!$K$8,JRF!$A94=Checks!$K$6,JRF!$A94=Checks!$K$7,JRF!$A94=Checks!$K$9),HLOOKUP(16,JRF!$13:$314,JRF!AX94,0),HLOOKUP(3,JRF!$13:$314,JRF!AX94,0)))))))</f>
        <v>#REF!</v>
      </c>
      <c r="B92" s="69" t="str">
        <f>IF(AND(JRF!B94="",JRF!Q94=""),"",IF(ISTEXT($A$13),"ACTUAL","-"))</f>
        <v/>
      </c>
      <c r="C92" s="74" t="str">
        <f>IF(AND(JRF!B94="",JRF!Q94=""),"",IF(JRF!$A94=Checks!$K$4,JRF!D94,IF(JRF!$A94=Checks!$K$5,JRF!D94,IF(AND(JRF!$A94=Checks!$K$7,JRF!Q94=""),JRF!D94,IF(AND(JRF!$A94=Checks!$K$6,JRF!Q94=""),JRF!D94,IF(OR(JRF!$A94=Checks!$K$8,JRF!$A94=Checks!$K$6,JRF!$A94=Checks!$K$7,JRF!$A94=Checks!$K$9),HLOOKUP(17,JRF!$13:$314,JRF!AX94,0),HLOOKUP(5,JRF!$13:$314,JRF!AX94,0)))))))</f>
        <v/>
      </c>
      <c r="D92" s="69" t="str">
        <f>IF(AND(JRF!B94="",JRF!Q94=""),"",IF(JRF!$A94=Checks!$K$4,JRF!C94,IF(JRF!$A94=Checks!$K$5,JRF!C94,IF(AND(JRF!$A94=Checks!$K$7,JRF!Q94=""),JRF!C94,IF(AND(JRF!$A94=Checks!$K$6,JRF!Q94=""),JRF!C94,IF(OR(JRF!$A94=Checks!$K$8,JRF!$A94=Checks!$K$6,JRF!$A94=Checks!$K$7,JRF!$A94=Checks!$K$9),HLOOKUP(18,JRF!$13:$314,JRF!AX94,0),HLOOKUP(4,JRF!$13:$314,JRF!AX94,0)))))))</f>
        <v/>
      </c>
      <c r="E92" s="69" t="str">
        <f>IF(AND(JRF!E94="",JRF!AL94=""),"",IF(OR(JRF!$A94=Checks!$K$4,JRF!$A94=Checks!$K$5),JRF!E94,IF(AND(JRF!$A94=Checks!$K$7,JRF!Q94=""),JRF!E94,IF(AND(JRF!$A94=Checks!$K$6,JRF!Q94=""),JRF!E94,IF(OR(JRF!$A94=Checks!$K$8,JRF!$A94=Checks!$K$6,JRF!$A94=Checks!$K$7,JRF!$A94=Checks!$K$9),JRF!AL94,JRF!E94)))))</f>
        <v/>
      </c>
      <c r="F92" s="69" t="str">
        <f>IF(AND(JRF!F94="",JRF!AV94=""),"",IF(OR(JRF!$A94=Checks!$K$4,JRF!$A94=Checks!$K$5),JRF!F94,IF(AND(JRF!$A94=Checks!$K$7,JRF!Q94=""),JRF!F94,IF(AND(JRF!$A94=Checks!$K$6,JRF!Q94=""),JRF!F94,IF(OR(JRF!$A94=Checks!$K$8,JRF!$A94=Checks!$K$6,JRF!$A94=Checks!$K$7,JRF!$A94=Checks!$K$9),JRF!AV94,JRF!F94)))))</f>
        <v/>
      </c>
      <c r="G92" s="70" t="str">
        <f>IF(AND(JRF!B94="",JRF!Q94=""),"",IF(IFERROR(SEARCH("RIR",JRF!A94),0),-JRF!J94,IF(JRF!A94=Checks!$K$10,JRF!J94,IF(JRF!A94=Checks!$K$11,-JRF!J94,IF(JRF!$A94=Checks!$K$4,JRF!J94,IF(JRF!$A94=Checks!$K$5,-JRF!J94,IF(AND(JRF!$A94=Checks!$K$7,JRF!Q94=""),JRF!J94,IF(AND(JRF!$A94=Checks!$K$6,JRF!Q94=""),JRF!J94,IF(OR(JRF!$A94=Checks!$K$8,JRF!$A94=Checks!$K$6,JRF!$A94=Checks!$K$7,JRF!$A94=Checks!$K$9),-HLOOKUP(23,JRF!$13:$314,JRF!AX94,0),HLOOKUP(9,JRF!$13:$314,JRF!AX94,0))))))))))</f>
        <v/>
      </c>
      <c r="H92" s="70" t="str">
        <f>IF(AND(JRF!B94="",JRF!Q94=""),"",IF(JRF!$A94=Checks!$K$4,JRF!I94,IF(JRF!$A94=Checks!$K$5,JRF!I94,IF(AND(JRF!$A94=Checks!$K$7,JRF!Q94=""),JRF!I94,IF(AND(JRF!$A94=Checks!$K$6,JRF!Q94=""),JRF!I94,IF(OR(JRF!$A94=Checks!$K$8,JRF!$A94=Checks!$K$6,JRF!$A94=Checks!$K$7,JRF!$A94=Checks!$K$9),HLOOKUP(22,JRF!$13:$314,JRF!AX94,0),HLOOKUP(8,JRF!$13:$314,JRF!AX94,0)))))))</f>
        <v/>
      </c>
      <c r="I92" s="71" t="str">
        <f>IF(AND(JRF!B94="",JRF!Q94=""),"",IF(JRF!$A94=Checks!$K$4,JRF!G94,IF(JRF!$A94=Checks!$K$5,JRF!G94,IF(AND(JRF!$A94=Checks!$K$7,JRF!Q94=""),JRF!G94,IF(AND(JRF!$A94=Checks!$K$6,JRF!Q94=""),JRF!G94,IF(OR(JRF!$A94=Checks!$K$8,JRF!$A94=Checks!$K$6,JRF!$A94=Checks!$K$7,JRF!$A94=Checks!$K$9),HLOOKUP(26,JRF!$13:$314,JRF!AX94,0),HLOOKUP(6,JRF!$13:$314,JRF!AX94,0)))))))</f>
        <v/>
      </c>
      <c r="J92" s="72" t="str">
        <f>IF(AND(JRF!AC94="",JRF!AF94=""),"",IF(LEN(JRF!AF94)=0,JRF!AC94,JRF!AF94))</f>
        <v/>
      </c>
      <c r="K92" s="72" t="str">
        <f>IF(JRF!Q94="","",IF(OR(JRF!A94=Checks!$K$4,JRF!A94=Checks!$K$5,JRF!A94=Checks!$K$6),"",IF(JRF!A94=Checks!$K$9,JRF!$B94,IF(OR(JRF!A94=Checks!$K$10,JRF!A94=Checks!$K$11),JRF!Q94,IF(AND(JRF!Q94=JRF!B94,OR(C92=IFERROR(VLOOKUP(C92,Checks!$BY:$BY,1,0),0),C293=IFERROR(VLOOKUP(C293,Checks!$BY:$BY,1,0),0))),A92,IF(JRF!Q94=JRF!B94,"",JRF!B94))))))</f>
        <v/>
      </c>
      <c r="L92" s="200" t="str">
        <f>IF(OR(JRF!X94="",JRF!Z94=""),"",IF(JRF!X94=JRF!Z94,"",'Journal Template'!M92/'Journal Template'!G92))</f>
        <v/>
      </c>
      <c r="M92" s="73" t="str">
        <f>IF(OR(JRF!X94="",JRF!Z94=""),"",IF(JRF!X94=JRF!Z94,"",-JRF!Y94))</f>
        <v/>
      </c>
      <c r="N92" s="72"/>
      <c r="O92" s="69" t="str">
        <f>IF(OR(JRF!X94="",JRF!Z94=""),"ENDBS",IF(JRF!X94=JRF!Z94,"ENDBS",""))</f>
        <v>ENDBS</v>
      </c>
      <c r="P92" s="69"/>
      <c r="AE92" s="43" t="s">
        <v>72</v>
      </c>
      <c r="AF92" s="43" t="s">
        <v>70</v>
      </c>
      <c r="AG92" s="43" t="s">
        <v>178</v>
      </c>
      <c r="AH92" s="68" t="s">
        <v>70</v>
      </c>
      <c r="AI92" s="44">
        <v>-130.30000000000001</v>
      </c>
      <c r="AJ92" s="43" t="s">
        <v>179</v>
      </c>
      <c r="AK92" s="43" t="s">
        <v>184</v>
      </c>
      <c r="AL92" s="44" t="s">
        <v>178</v>
      </c>
      <c r="AM92" s="43" t="s">
        <v>185</v>
      </c>
      <c r="AN92" s="43" t="s">
        <v>182</v>
      </c>
      <c r="AO92" s="43" t="s">
        <v>182</v>
      </c>
      <c r="AP92" s="43" t="s">
        <v>186</v>
      </c>
      <c r="AQ92" s="43" t="s">
        <v>183</v>
      </c>
      <c r="AR92" s="43" t="e">
        <v>#VALUE!</v>
      </c>
      <c r="AS92" s="43" t="s">
        <v>72</v>
      </c>
      <c r="AT92" s="44"/>
      <c r="AU92" s="44"/>
      <c r="AV92" s="44"/>
      <c r="AW92" s="44"/>
      <c r="AX92" s="44"/>
    </row>
    <row r="93" spans="1:50">
      <c r="A93" s="69" t="str">
        <f>IF(AND(JRF!B95="",JRF!Q95=""),"#REF!",IF(JRF!$A95=Checks!$K$4,JRF!B95,IF(JRF!$A95=Checks!$K$5,JRF!B95,IF(AND(JRF!$A95=Checks!$K$7,JRF!$Q95=""),JRF!B95,IF(AND(JRF!$A95=Checks!$K$6,JRF!$Q95=""),JRF!$B95,IF(OR(JRF!$A95=Checks!$K$8,JRF!$A95=Checks!$K$6,JRF!$A95=Checks!$K$7,JRF!$A95=Checks!$K$9),HLOOKUP(16,JRF!$13:$314,JRF!AX95,0),HLOOKUP(3,JRF!$13:$314,JRF!AX95,0)))))))</f>
        <v>#REF!</v>
      </c>
      <c r="B93" s="69" t="str">
        <f>IF(AND(JRF!B95="",JRF!Q95=""),"",IF(ISTEXT($A$13),"ACTUAL","-"))</f>
        <v/>
      </c>
      <c r="C93" s="74" t="str">
        <f>IF(AND(JRF!B95="",JRF!Q95=""),"",IF(JRF!$A95=Checks!$K$4,JRF!D95,IF(JRF!$A95=Checks!$K$5,JRF!D95,IF(AND(JRF!$A95=Checks!$K$7,JRF!Q95=""),JRF!D95,IF(AND(JRF!$A95=Checks!$K$6,JRF!Q95=""),JRF!D95,IF(OR(JRF!$A95=Checks!$K$8,JRF!$A95=Checks!$K$6,JRF!$A95=Checks!$K$7,JRF!$A95=Checks!$K$9),HLOOKUP(17,JRF!$13:$314,JRF!AX95,0),HLOOKUP(5,JRF!$13:$314,JRF!AX95,0)))))))</f>
        <v/>
      </c>
      <c r="D93" s="69" t="str">
        <f>IF(AND(JRF!B95="",JRF!Q95=""),"",IF(JRF!$A95=Checks!$K$4,JRF!C95,IF(JRF!$A95=Checks!$K$5,JRF!C95,IF(AND(JRF!$A95=Checks!$K$7,JRF!Q95=""),JRF!C95,IF(AND(JRF!$A95=Checks!$K$6,JRF!Q95=""),JRF!C95,IF(OR(JRF!$A95=Checks!$K$8,JRF!$A95=Checks!$K$6,JRF!$A95=Checks!$K$7,JRF!$A95=Checks!$K$9),HLOOKUP(18,JRF!$13:$314,JRF!AX95,0),HLOOKUP(4,JRF!$13:$314,JRF!AX95,0)))))))</f>
        <v/>
      </c>
      <c r="E93" s="69" t="str">
        <f>IF(AND(JRF!E95="",JRF!AL95=""),"",IF(OR(JRF!$A95=Checks!$K$4,JRF!$A95=Checks!$K$5),JRF!E95,IF(AND(JRF!$A95=Checks!$K$7,JRF!Q95=""),JRF!E95,IF(AND(JRF!$A95=Checks!$K$6,JRF!Q95=""),JRF!E95,IF(OR(JRF!$A95=Checks!$K$8,JRF!$A95=Checks!$K$6,JRF!$A95=Checks!$K$7,JRF!$A95=Checks!$K$9),JRF!AL95,JRF!E95)))))</f>
        <v/>
      </c>
      <c r="F93" s="69" t="str">
        <f>IF(AND(JRF!F95="",JRF!AV95=""),"",IF(OR(JRF!$A95=Checks!$K$4,JRF!$A95=Checks!$K$5),JRF!F95,IF(AND(JRF!$A95=Checks!$K$7,JRF!Q95=""),JRF!F95,IF(AND(JRF!$A95=Checks!$K$6,JRF!Q95=""),JRF!F95,IF(OR(JRF!$A95=Checks!$K$8,JRF!$A95=Checks!$K$6,JRF!$A95=Checks!$K$7,JRF!$A95=Checks!$K$9),JRF!AV95,JRF!F95)))))</f>
        <v/>
      </c>
      <c r="G93" s="70" t="str">
        <f>IF(AND(JRF!B95="",JRF!Q95=""),"",IF(IFERROR(SEARCH("RIR",JRF!A95),0),-JRF!J95,IF(JRF!A95=Checks!$K$10,JRF!J95,IF(JRF!A95=Checks!$K$11,-JRF!J95,IF(JRF!$A95=Checks!$K$4,JRF!J95,IF(JRF!$A95=Checks!$K$5,-JRF!J95,IF(AND(JRF!$A95=Checks!$K$7,JRF!Q95=""),JRF!J95,IF(AND(JRF!$A95=Checks!$K$6,JRF!Q95=""),JRF!J95,IF(OR(JRF!$A95=Checks!$K$8,JRF!$A95=Checks!$K$6,JRF!$A95=Checks!$K$7,JRF!$A95=Checks!$K$9),-HLOOKUP(23,JRF!$13:$314,JRF!AX95,0),HLOOKUP(9,JRF!$13:$314,JRF!AX95,0))))))))))</f>
        <v/>
      </c>
      <c r="H93" s="70" t="str">
        <f>IF(AND(JRF!B95="",JRF!Q95=""),"",IF(JRF!$A95=Checks!$K$4,JRF!I95,IF(JRF!$A95=Checks!$K$5,JRF!I95,IF(AND(JRF!$A95=Checks!$K$7,JRF!Q95=""),JRF!I95,IF(AND(JRF!$A95=Checks!$K$6,JRF!Q95=""),JRF!I95,IF(OR(JRF!$A95=Checks!$K$8,JRF!$A95=Checks!$K$6,JRF!$A95=Checks!$K$7,JRF!$A95=Checks!$K$9),HLOOKUP(22,JRF!$13:$314,JRF!AX95,0),HLOOKUP(8,JRF!$13:$314,JRF!AX95,0)))))))</f>
        <v/>
      </c>
      <c r="I93" s="71" t="str">
        <f>IF(AND(JRF!B95="",JRF!Q95=""),"",IF(JRF!$A95=Checks!$K$4,JRF!G95,IF(JRF!$A95=Checks!$K$5,JRF!G95,IF(AND(JRF!$A95=Checks!$K$7,JRF!Q95=""),JRF!G95,IF(AND(JRF!$A95=Checks!$K$6,JRF!Q95=""),JRF!G95,IF(OR(JRF!$A95=Checks!$K$8,JRF!$A95=Checks!$K$6,JRF!$A95=Checks!$K$7,JRF!$A95=Checks!$K$9),HLOOKUP(26,JRF!$13:$314,JRF!AX95,0),HLOOKUP(6,JRF!$13:$314,JRF!AX95,0)))))))</f>
        <v/>
      </c>
      <c r="J93" s="72" t="str">
        <f>IF(AND(JRF!AC95="",JRF!AF95=""),"",IF(LEN(JRF!AF95)=0,JRF!AC95,JRF!AF95))</f>
        <v/>
      </c>
      <c r="K93" s="72" t="str">
        <f>IF(JRF!Q95="","",IF(OR(JRF!A95=Checks!$K$4,JRF!A95=Checks!$K$5,JRF!A95=Checks!$K$6),"",IF(JRF!A95=Checks!$K$9,JRF!$B95,IF(OR(JRF!A95=Checks!$K$10,JRF!A95=Checks!$K$11),JRF!Q95,IF(AND(JRF!Q95=JRF!B95,OR(C93=IFERROR(VLOOKUP(C93,Checks!$BY:$BY,1,0),0),C294=IFERROR(VLOOKUP(C294,Checks!$BY:$BY,1,0),0))),A93,IF(JRF!Q95=JRF!B95,"",JRF!B95))))))</f>
        <v/>
      </c>
      <c r="L93" s="200" t="str">
        <f>IF(OR(JRF!X95="",JRF!Z95=""),"",IF(JRF!X95=JRF!Z95,"",'Journal Template'!M93/'Journal Template'!G93))</f>
        <v/>
      </c>
      <c r="M93" s="73" t="str">
        <f>IF(OR(JRF!X95="",JRF!Z95=""),"",IF(JRF!X95=JRF!Z95,"",-JRF!Y95))</f>
        <v/>
      </c>
      <c r="N93" s="72"/>
      <c r="O93" s="69" t="str">
        <f>IF(OR(JRF!X95="",JRF!Z95=""),"ENDBS",IF(JRF!X95=JRF!Z95,"ENDBS",""))</f>
        <v>ENDBS</v>
      </c>
      <c r="P93" s="69"/>
      <c r="AE93" s="43" t="s">
        <v>72</v>
      </c>
      <c r="AF93" s="43" t="s">
        <v>70</v>
      </c>
      <c r="AG93" s="43" t="s">
        <v>178</v>
      </c>
      <c r="AH93" s="68" t="s">
        <v>70</v>
      </c>
      <c r="AI93" s="44">
        <v>-130.30000000000001</v>
      </c>
      <c r="AJ93" s="43" t="s">
        <v>179</v>
      </c>
      <c r="AK93" s="43" t="s">
        <v>184</v>
      </c>
      <c r="AL93" s="44" t="s">
        <v>178</v>
      </c>
      <c r="AM93" s="43" t="s">
        <v>185</v>
      </c>
      <c r="AN93" s="43" t="s">
        <v>182</v>
      </c>
      <c r="AO93" s="43" t="s">
        <v>182</v>
      </c>
      <c r="AP93" s="43" t="s">
        <v>186</v>
      </c>
      <c r="AQ93" s="43" t="s">
        <v>183</v>
      </c>
      <c r="AR93" s="43" t="e">
        <v>#VALUE!</v>
      </c>
      <c r="AS93" s="43" t="s">
        <v>72</v>
      </c>
      <c r="AT93" s="44"/>
      <c r="AU93" s="44"/>
      <c r="AV93" s="44"/>
      <c r="AW93" s="44"/>
      <c r="AX93" s="44"/>
    </row>
    <row r="94" spans="1:50">
      <c r="A94" s="69" t="str">
        <f>IF(AND(JRF!B96="",JRF!Q96=""),"#REF!",IF(JRF!$A96=Checks!$K$4,JRF!B96,IF(JRF!$A96=Checks!$K$5,JRF!B96,IF(AND(JRF!$A96=Checks!$K$7,JRF!$Q96=""),JRF!B96,IF(AND(JRF!$A96=Checks!$K$6,JRF!$Q96=""),JRF!$B96,IF(OR(JRF!$A96=Checks!$K$8,JRF!$A96=Checks!$K$6,JRF!$A96=Checks!$K$7,JRF!$A96=Checks!$K$9),HLOOKUP(16,JRF!$13:$314,JRF!AX96,0),HLOOKUP(3,JRF!$13:$314,JRF!AX96,0)))))))</f>
        <v>#REF!</v>
      </c>
      <c r="B94" s="69" t="str">
        <f>IF(AND(JRF!B96="",JRF!Q96=""),"",IF(ISTEXT($A$13),"ACTUAL","-"))</f>
        <v/>
      </c>
      <c r="C94" s="74" t="str">
        <f>IF(AND(JRF!B96="",JRF!Q96=""),"",IF(JRF!$A96=Checks!$K$4,JRF!D96,IF(JRF!$A96=Checks!$K$5,JRF!D96,IF(AND(JRF!$A96=Checks!$K$7,JRF!Q96=""),JRF!D96,IF(AND(JRF!$A96=Checks!$K$6,JRF!Q96=""),JRF!D96,IF(OR(JRF!$A96=Checks!$K$8,JRF!$A96=Checks!$K$6,JRF!$A96=Checks!$K$7,JRF!$A96=Checks!$K$9),HLOOKUP(17,JRF!$13:$314,JRF!AX96,0),HLOOKUP(5,JRF!$13:$314,JRF!AX96,0)))))))</f>
        <v/>
      </c>
      <c r="D94" s="69" t="str">
        <f>IF(AND(JRF!B96="",JRF!Q96=""),"",IF(JRF!$A96=Checks!$K$4,JRF!C96,IF(JRF!$A96=Checks!$K$5,JRF!C96,IF(AND(JRF!$A96=Checks!$K$7,JRF!Q96=""),JRF!C96,IF(AND(JRF!$A96=Checks!$K$6,JRF!Q96=""),JRF!C96,IF(OR(JRF!$A96=Checks!$K$8,JRF!$A96=Checks!$K$6,JRF!$A96=Checks!$K$7,JRF!$A96=Checks!$K$9),HLOOKUP(18,JRF!$13:$314,JRF!AX96,0),HLOOKUP(4,JRF!$13:$314,JRF!AX96,0)))))))</f>
        <v/>
      </c>
      <c r="E94" s="69" t="str">
        <f>IF(AND(JRF!E96="",JRF!AL96=""),"",IF(OR(JRF!$A96=Checks!$K$4,JRF!$A96=Checks!$K$5),JRF!E96,IF(AND(JRF!$A96=Checks!$K$7,JRF!Q96=""),JRF!E96,IF(AND(JRF!$A96=Checks!$K$6,JRF!Q96=""),JRF!E96,IF(OR(JRF!$A96=Checks!$K$8,JRF!$A96=Checks!$K$6,JRF!$A96=Checks!$K$7,JRF!$A96=Checks!$K$9),JRF!AL96,JRF!E96)))))</f>
        <v/>
      </c>
      <c r="F94" s="69" t="str">
        <f>IF(AND(JRF!F96="",JRF!AV96=""),"",IF(OR(JRF!$A96=Checks!$K$4,JRF!$A96=Checks!$K$5),JRF!F96,IF(AND(JRF!$A96=Checks!$K$7,JRF!Q96=""),JRF!F96,IF(AND(JRF!$A96=Checks!$K$6,JRF!Q96=""),JRF!F96,IF(OR(JRF!$A96=Checks!$K$8,JRF!$A96=Checks!$K$6,JRF!$A96=Checks!$K$7,JRF!$A96=Checks!$K$9),JRF!AV96,JRF!F96)))))</f>
        <v/>
      </c>
      <c r="G94" s="70" t="str">
        <f>IF(AND(JRF!B96="",JRF!Q96=""),"",IF(IFERROR(SEARCH("RIR",JRF!A96),0),-JRF!J96,IF(JRF!A96=Checks!$K$10,JRF!J96,IF(JRF!A96=Checks!$K$11,-JRF!J96,IF(JRF!$A96=Checks!$K$4,JRF!J96,IF(JRF!$A96=Checks!$K$5,-JRF!J96,IF(AND(JRF!$A96=Checks!$K$7,JRF!Q96=""),JRF!J96,IF(AND(JRF!$A96=Checks!$K$6,JRF!Q96=""),JRF!J96,IF(OR(JRF!$A96=Checks!$K$8,JRF!$A96=Checks!$K$6,JRF!$A96=Checks!$K$7,JRF!$A96=Checks!$K$9),-HLOOKUP(23,JRF!$13:$314,JRF!AX96,0),HLOOKUP(9,JRF!$13:$314,JRF!AX96,0))))))))))</f>
        <v/>
      </c>
      <c r="H94" s="70" t="str">
        <f>IF(AND(JRF!B96="",JRF!Q96=""),"",IF(JRF!$A96=Checks!$K$4,JRF!I96,IF(JRF!$A96=Checks!$K$5,JRF!I96,IF(AND(JRF!$A96=Checks!$K$7,JRF!Q96=""),JRF!I96,IF(AND(JRF!$A96=Checks!$K$6,JRF!Q96=""),JRF!I96,IF(OR(JRF!$A96=Checks!$K$8,JRF!$A96=Checks!$K$6,JRF!$A96=Checks!$K$7,JRF!$A96=Checks!$K$9),HLOOKUP(22,JRF!$13:$314,JRF!AX96,0),HLOOKUP(8,JRF!$13:$314,JRF!AX96,0)))))))</f>
        <v/>
      </c>
      <c r="I94" s="71" t="str">
        <f>IF(AND(JRF!B96="",JRF!Q96=""),"",IF(JRF!$A96=Checks!$K$4,JRF!G96,IF(JRF!$A96=Checks!$K$5,JRF!G96,IF(AND(JRF!$A96=Checks!$K$7,JRF!Q96=""),JRF!G96,IF(AND(JRF!$A96=Checks!$K$6,JRF!Q96=""),JRF!G96,IF(OR(JRF!$A96=Checks!$K$8,JRF!$A96=Checks!$K$6,JRF!$A96=Checks!$K$7,JRF!$A96=Checks!$K$9),HLOOKUP(26,JRF!$13:$314,JRF!AX96,0),HLOOKUP(6,JRF!$13:$314,JRF!AX96,0)))))))</f>
        <v/>
      </c>
      <c r="J94" s="72" t="str">
        <f>IF(AND(JRF!AC96="",JRF!AF96=""),"",IF(LEN(JRF!AF96)=0,JRF!AC96,JRF!AF96))</f>
        <v/>
      </c>
      <c r="K94" s="72" t="str">
        <f>IF(JRF!Q96="","",IF(OR(JRF!A96=Checks!$K$4,JRF!A96=Checks!$K$5,JRF!A96=Checks!$K$6),"",IF(JRF!A96=Checks!$K$9,JRF!$B96,IF(OR(JRF!A96=Checks!$K$10,JRF!A96=Checks!$K$11),JRF!Q96,IF(AND(JRF!Q96=JRF!B96,OR(C94=IFERROR(VLOOKUP(C94,Checks!$BY:$BY,1,0),0),C295=IFERROR(VLOOKUP(C295,Checks!$BY:$BY,1,0),0))),A94,IF(JRF!Q96=JRF!B96,"",JRF!B96))))))</f>
        <v/>
      </c>
      <c r="L94" s="200" t="str">
        <f>IF(OR(JRF!X96="",JRF!Z96=""),"",IF(JRF!X96=JRF!Z96,"",'Journal Template'!M94/'Journal Template'!G94))</f>
        <v/>
      </c>
      <c r="M94" s="73" t="str">
        <f>IF(OR(JRF!X96="",JRF!Z96=""),"",IF(JRF!X96=JRF!Z96,"",-JRF!Y96))</f>
        <v/>
      </c>
      <c r="N94" s="72"/>
      <c r="O94" s="69" t="str">
        <f>IF(OR(JRF!X96="",JRF!Z96=""),"ENDBS",IF(JRF!X96=JRF!Z96,"ENDBS",""))</f>
        <v>ENDBS</v>
      </c>
      <c r="P94" s="69"/>
      <c r="AE94" s="43" t="s">
        <v>72</v>
      </c>
      <c r="AF94" s="43" t="s">
        <v>70</v>
      </c>
      <c r="AG94" s="43" t="s">
        <v>178</v>
      </c>
      <c r="AH94" s="68" t="s">
        <v>70</v>
      </c>
      <c r="AI94" s="44">
        <v>-130.30000000000001</v>
      </c>
      <c r="AJ94" s="43" t="s">
        <v>179</v>
      </c>
      <c r="AK94" s="43" t="s">
        <v>184</v>
      </c>
      <c r="AL94" s="44" t="s">
        <v>178</v>
      </c>
      <c r="AM94" s="43" t="s">
        <v>185</v>
      </c>
      <c r="AN94" s="43" t="s">
        <v>182</v>
      </c>
      <c r="AO94" s="43" t="s">
        <v>182</v>
      </c>
      <c r="AP94" s="43" t="s">
        <v>186</v>
      </c>
      <c r="AQ94" s="43" t="s">
        <v>183</v>
      </c>
      <c r="AR94" s="43" t="e">
        <v>#VALUE!</v>
      </c>
      <c r="AS94" s="43" t="s">
        <v>72</v>
      </c>
      <c r="AT94" s="44"/>
      <c r="AU94" s="44"/>
      <c r="AV94" s="44"/>
      <c r="AW94" s="44"/>
      <c r="AX94" s="44"/>
    </row>
    <row r="95" spans="1:50">
      <c r="A95" s="69" t="str">
        <f>IF(AND(JRF!B97="",JRF!Q97=""),"#REF!",IF(JRF!$A97=Checks!$K$4,JRF!B97,IF(JRF!$A97=Checks!$K$5,JRF!B97,IF(AND(JRF!$A97=Checks!$K$7,JRF!$Q97=""),JRF!B97,IF(AND(JRF!$A97=Checks!$K$6,JRF!$Q97=""),JRF!$B97,IF(OR(JRF!$A97=Checks!$K$8,JRF!$A97=Checks!$K$6,JRF!$A97=Checks!$K$7,JRF!$A97=Checks!$K$9),HLOOKUP(16,JRF!$13:$314,JRF!AX97,0),HLOOKUP(3,JRF!$13:$314,JRF!AX97,0)))))))</f>
        <v>#REF!</v>
      </c>
      <c r="B95" s="69" t="str">
        <f>IF(AND(JRF!B97="",JRF!Q97=""),"",IF(ISTEXT($A$13),"ACTUAL","-"))</f>
        <v/>
      </c>
      <c r="C95" s="74" t="str">
        <f>IF(AND(JRF!B97="",JRF!Q97=""),"",IF(JRF!$A97=Checks!$K$4,JRF!D97,IF(JRF!$A97=Checks!$K$5,JRF!D97,IF(AND(JRF!$A97=Checks!$K$7,JRF!Q97=""),JRF!D97,IF(AND(JRF!$A97=Checks!$K$6,JRF!Q97=""),JRF!D97,IF(OR(JRF!$A97=Checks!$K$8,JRF!$A97=Checks!$K$6,JRF!$A97=Checks!$K$7,JRF!$A97=Checks!$K$9),HLOOKUP(17,JRF!$13:$314,JRF!AX97,0),HLOOKUP(5,JRF!$13:$314,JRF!AX97,0)))))))</f>
        <v/>
      </c>
      <c r="D95" s="69" t="str">
        <f>IF(AND(JRF!B97="",JRF!Q97=""),"",IF(JRF!$A97=Checks!$K$4,JRF!C97,IF(JRF!$A97=Checks!$K$5,JRF!C97,IF(AND(JRF!$A97=Checks!$K$7,JRF!Q97=""),JRF!C97,IF(AND(JRF!$A97=Checks!$K$6,JRF!Q97=""),JRF!C97,IF(OR(JRF!$A97=Checks!$K$8,JRF!$A97=Checks!$K$6,JRF!$A97=Checks!$K$7,JRF!$A97=Checks!$K$9),HLOOKUP(18,JRF!$13:$314,JRF!AX97,0),HLOOKUP(4,JRF!$13:$314,JRF!AX97,0)))))))</f>
        <v/>
      </c>
      <c r="E95" s="69" t="str">
        <f>IF(AND(JRF!E97="",JRF!AL97=""),"",IF(OR(JRF!$A97=Checks!$K$4,JRF!$A97=Checks!$K$5),JRF!E97,IF(AND(JRF!$A97=Checks!$K$7,JRF!Q97=""),JRF!E97,IF(AND(JRF!$A97=Checks!$K$6,JRF!Q97=""),JRF!E97,IF(OR(JRF!$A97=Checks!$K$8,JRF!$A97=Checks!$K$6,JRF!$A97=Checks!$K$7,JRF!$A97=Checks!$K$9),JRF!AL97,JRF!E97)))))</f>
        <v/>
      </c>
      <c r="F95" s="69" t="str">
        <f>IF(AND(JRF!F97="",JRF!AV97=""),"",IF(OR(JRF!$A97=Checks!$K$4,JRF!$A97=Checks!$K$5),JRF!F97,IF(AND(JRF!$A97=Checks!$K$7,JRF!Q97=""),JRF!F97,IF(AND(JRF!$A97=Checks!$K$6,JRF!Q97=""),JRF!F97,IF(OR(JRF!$A97=Checks!$K$8,JRF!$A97=Checks!$K$6,JRF!$A97=Checks!$K$7,JRF!$A97=Checks!$K$9),JRF!AV97,JRF!F97)))))</f>
        <v/>
      </c>
      <c r="G95" s="70" t="str">
        <f>IF(AND(JRF!B97="",JRF!Q97=""),"",IF(IFERROR(SEARCH("RIR",JRF!A97),0),-JRF!J97,IF(JRF!A97=Checks!$K$10,JRF!J97,IF(JRF!A97=Checks!$K$11,-JRF!J97,IF(JRF!$A97=Checks!$K$4,JRF!J97,IF(JRF!$A97=Checks!$K$5,-JRF!J97,IF(AND(JRF!$A97=Checks!$K$7,JRF!Q97=""),JRF!J97,IF(AND(JRF!$A97=Checks!$K$6,JRF!Q97=""),JRF!J97,IF(OR(JRF!$A97=Checks!$K$8,JRF!$A97=Checks!$K$6,JRF!$A97=Checks!$K$7,JRF!$A97=Checks!$K$9),-HLOOKUP(23,JRF!$13:$314,JRF!AX97,0),HLOOKUP(9,JRF!$13:$314,JRF!AX97,0))))))))))</f>
        <v/>
      </c>
      <c r="H95" s="70" t="str">
        <f>IF(AND(JRF!B97="",JRF!Q97=""),"",IF(JRF!$A97=Checks!$K$4,JRF!I97,IF(JRF!$A97=Checks!$K$5,JRF!I97,IF(AND(JRF!$A97=Checks!$K$7,JRF!Q97=""),JRF!I97,IF(AND(JRF!$A97=Checks!$K$6,JRF!Q97=""),JRF!I97,IF(OR(JRF!$A97=Checks!$K$8,JRF!$A97=Checks!$K$6,JRF!$A97=Checks!$K$7,JRF!$A97=Checks!$K$9),HLOOKUP(22,JRF!$13:$314,JRF!AX97,0),HLOOKUP(8,JRF!$13:$314,JRF!AX97,0)))))))</f>
        <v/>
      </c>
      <c r="I95" s="71" t="str">
        <f>IF(AND(JRF!B97="",JRF!Q97=""),"",IF(JRF!$A97=Checks!$K$4,JRF!G97,IF(JRF!$A97=Checks!$K$5,JRF!G97,IF(AND(JRF!$A97=Checks!$K$7,JRF!Q97=""),JRF!G97,IF(AND(JRF!$A97=Checks!$K$6,JRF!Q97=""),JRF!G97,IF(OR(JRF!$A97=Checks!$K$8,JRF!$A97=Checks!$K$6,JRF!$A97=Checks!$K$7,JRF!$A97=Checks!$K$9),HLOOKUP(26,JRF!$13:$314,JRF!AX97,0),HLOOKUP(6,JRF!$13:$314,JRF!AX97,0)))))))</f>
        <v/>
      </c>
      <c r="J95" s="72" t="str">
        <f>IF(AND(JRF!AC97="",JRF!AF97=""),"",IF(LEN(JRF!AF97)=0,JRF!AC97,JRF!AF97))</f>
        <v/>
      </c>
      <c r="K95" s="72" t="str">
        <f>IF(JRF!Q97="","",IF(OR(JRF!A97=Checks!$K$4,JRF!A97=Checks!$K$5,JRF!A97=Checks!$K$6),"",IF(JRF!A97=Checks!$K$9,JRF!$B97,IF(OR(JRF!A97=Checks!$K$10,JRF!A97=Checks!$K$11),JRF!Q97,IF(AND(JRF!Q97=JRF!B97,OR(C95=IFERROR(VLOOKUP(C95,Checks!$BY:$BY,1,0),0),C296=IFERROR(VLOOKUP(C296,Checks!$BY:$BY,1,0),0))),A95,IF(JRF!Q97=JRF!B97,"",JRF!B97))))))</f>
        <v/>
      </c>
      <c r="L95" s="200" t="str">
        <f>IF(OR(JRF!X97="",JRF!Z97=""),"",IF(JRF!X97=JRF!Z97,"",'Journal Template'!M95/'Journal Template'!G95))</f>
        <v/>
      </c>
      <c r="M95" s="73" t="str">
        <f>IF(OR(JRF!X97="",JRF!Z97=""),"",IF(JRF!X97=JRF!Z97,"",-JRF!Y97))</f>
        <v/>
      </c>
      <c r="N95" s="72"/>
      <c r="O95" s="69" t="str">
        <f>IF(OR(JRF!X97="",JRF!Z97=""),"ENDBS",IF(JRF!X97=JRF!Z97,"ENDBS",""))</f>
        <v>ENDBS</v>
      </c>
      <c r="P95" s="69"/>
      <c r="AE95" s="43" t="s">
        <v>72</v>
      </c>
      <c r="AF95" s="43" t="s">
        <v>70</v>
      </c>
      <c r="AG95" s="43" t="s">
        <v>178</v>
      </c>
      <c r="AH95" s="68" t="s">
        <v>70</v>
      </c>
      <c r="AI95" s="44">
        <v>-130.30000000000001</v>
      </c>
      <c r="AJ95" s="43" t="s">
        <v>179</v>
      </c>
      <c r="AK95" s="43" t="s">
        <v>184</v>
      </c>
      <c r="AL95" s="44" t="s">
        <v>178</v>
      </c>
      <c r="AM95" s="43" t="s">
        <v>185</v>
      </c>
      <c r="AN95" s="43" t="s">
        <v>182</v>
      </c>
      <c r="AO95" s="43" t="s">
        <v>182</v>
      </c>
      <c r="AP95" s="43" t="s">
        <v>186</v>
      </c>
      <c r="AQ95" s="43" t="s">
        <v>183</v>
      </c>
      <c r="AR95" s="43" t="e">
        <v>#VALUE!</v>
      </c>
      <c r="AS95" s="43" t="s">
        <v>72</v>
      </c>
      <c r="AT95" s="44"/>
      <c r="AU95" s="44"/>
      <c r="AV95" s="44"/>
      <c r="AW95" s="44"/>
      <c r="AX95" s="44"/>
    </row>
    <row r="96" spans="1:50">
      <c r="A96" s="69" t="str">
        <f>IF(AND(JRF!B98="",JRF!Q98=""),"#REF!",IF(JRF!$A98=Checks!$K$4,JRF!B98,IF(JRF!$A98=Checks!$K$5,JRF!B98,IF(AND(JRF!$A98=Checks!$K$7,JRF!$Q98=""),JRF!B98,IF(AND(JRF!$A98=Checks!$K$6,JRF!$Q98=""),JRF!$B98,IF(OR(JRF!$A98=Checks!$K$8,JRF!$A98=Checks!$K$6,JRF!$A98=Checks!$K$7,JRF!$A98=Checks!$K$9),HLOOKUP(16,JRF!$13:$314,JRF!AX98,0),HLOOKUP(3,JRF!$13:$314,JRF!AX98,0)))))))</f>
        <v>#REF!</v>
      </c>
      <c r="B96" s="69" t="str">
        <f>IF(AND(JRF!B98="",JRF!Q98=""),"",IF(ISTEXT($A$13),"ACTUAL","-"))</f>
        <v/>
      </c>
      <c r="C96" s="74" t="str">
        <f>IF(AND(JRF!B98="",JRF!Q98=""),"",IF(JRF!$A98=Checks!$K$4,JRF!D98,IF(JRF!$A98=Checks!$K$5,JRF!D98,IF(AND(JRF!$A98=Checks!$K$7,JRF!Q98=""),JRF!D98,IF(AND(JRF!$A98=Checks!$K$6,JRF!Q98=""),JRF!D98,IF(OR(JRF!$A98=Checks!$K$8,JRF!$A98=Checks!$K$6,JRF!$A98=Checks!$K$7,JRF!$A98=Checks!$K$9),HLOOKUP(17,JRF!$13:$314,JRF!AX98,0),HLOOKUP(5,JRF!$13:$314,JRF!AX98,0)))))))</f>
        <v/>
      </c>
      <c r="D96" s="69" t="str">
        <f>IF(AND(JRF!B98="",JRF!Q98=""),"",IF(JRF!$A98=Checks!$K$4,JRF!C98,IF(JRF!$A98=Checks!$K$5,JRF!C98,IF(AND(JRF!$A98=Checks!$K$7,JRF!Q98=""),JRF!C98,IF(AND(JRF!$A98=Checks!$K$6,JRF!Q98=""),JRF!C98,IF(OR(JRF!$A98=Checks!$K$8,JRF!$A98=Checks!$K$6,JRF!$A98=Checks!$K$7,JRF!$A98=Checks!$K$9),HLOOKUP(18,JRF!$13:$314,JRF!AX98,0),HLOOKUP(4,JRF!$13:$314,JRF!AX98,0)))))))</f>
        <v/>
      </c>
      <c r="E96" s="69" t="str">
        <f>IF(AND(JRF!E98="",JRF!AL98=""),"",IF(OR(JRF!$A98=Checks!$K$4,JRF!$A98=Checks!$K$5),JRF!E98,IF(AND(JRF!$A98=Checks!$K$7,JRF!Q98=""),JRF!E98,IF(AND(JRF!$A98=Checks!$K$6,JRF!Q98=""),JRF!E98,IF(OR(JRF!$A98=Checks!$K$8,JRF!$A98=Checks!$K$6,JRF!$A98=Checks!$K$7,JRF!$A98=Checks!$K$9),JRF!AL98,JRF!E98)))))</f>
        <v/>
      </c>
      <c r="F96" s="69" t="str">
        <f>IF(AND(JRF!F98="",JRF!AV98=""),"",IF(OR(JRF!$A98=Checks!$K$4,JRF!$A98=Checks!$K$5),JRF!F98,IF(AND(JRF!$A98=Checks!$K$7,JRF!Q98=""),JRF!F98,IF(AND(JRF!$A98=Checks!$K$6,JRF!Q98=""),JRF!F98,IF(OR(JRF!$A98=Checks!$K$8,JRF!$A98=Checks!$K$6,JRF!$A98=Checks!$K$7,JRF!$A98=Checks!$K$9),JRF!AV98,JRF!F98)))))</f>
        <v/>
      </c>
      <c r="G96" s="70" t="str">
        <f>IF(AND(JRF!B98="",JRF!Q98=""),"",IF(IFERROR(SEARCH("RIR",JRF!A98),0),-JRF!J98,IF(JRF!A98=Checks!$K$10,JRF!J98,IF(JRF!A98=Checks!$K$11,-JRF!J98,IF(JRF!$A98=Checks!$K$4,JRF!J98,IF(JRF!$A98=Checks!$K$5,-JRF!J98,IF(AND(JRF!$A98=Checks!$K$7,JRF!Q98=""),JRF!J98,IF(AND(JRF!$A98=Checks!$K$6,JRF!Q98=""),JRF!J98,IF(OR(JRF!$A98=Checks!$K$8,JRF!$A98=Checks!$K$6,JRF!$A98=Checks!$K$7,JRF!$A98=Checks!$K$9),-HLOOKUP(23,JRF!$13:$314,JRF!AX98,0),HLOOKUP(9,JRF!$13:$314,JRF!AX98,0))))))))))</f>
        <v/>
      </c>
      <c r="H96" s="70" t="str">
        <f>IF(AND(JRF!B98="",JRF!Q98=""),"",IF(JRF!$A98=Checks!$K$4,JRF!I98,IF(JRF!$A98=Checks!$K$5,JRF!I98,IF(AND(JRF!$A98=Checks!$K$7,JRF!Q98=""),JRF!I98,IF(AND(JRF!$A98=Checks!$K$6,JRF!Q98=""),JRF!I98,IF(OR(JRF!$A98=Checks!$K$8,JRF!$A98=Checks!$K$6,JRF!$A98=Checks!$K$7,JRF!$A98=Checks!$K$9),HLOOKUP(22,JRF!$13:$314,JRF!AX98,0),HLOOKUP(8,JRF!$13:$314,JRF!AX98,0)))))))</f>
        <v/>
      </c>
      <c r="I96" s="71" t="str">
        <f>IF(AND(JRF!B98="",JRF!Q98=""),"",IF(JRF!$A98=Checks!$K$4,JRF!G98,IF(JRF!$A98=Checks!$K$5,JRF!G98,IF(AND(JRF!$A98=Checks!$K$7,JRF!Q98=""),JRF!G98,IF(AND(JRF!$A98=Checks!$K$6,JRF!Q98=""),JRF!G98,IF(OR(JRF!$A98=Checks!$K$8,JRF!$A98=Checks!$K$6,JRF!$A98=Checks!$K$7,JRF!$A98=Checks!$K$9),HLOOKUP(26,JRF!$13:$314,JRF!AX98,0),HLOOKUP(6,JRF!$13:$314,JRF!AX98,0)))))))</f>
        <v/>
      </c>
      <c r="J96" s="72" t="str">
        <f>IF(AND(JRF!AC98="",JRF!AF98=""),"",IF(LEN(JRF!AF98)=0,JRF!AC98,JRF!AF98))</f>
        <v/>
      </c>
      <c r="K96" s="72" t="str">
        <f>IF(JRF!Q98="","",IF(OR(JRF!A98=Checks!$K$4,JRF!A98=Checks!$K$5,JRF!A98=Checks!$K$6),"",IF(JRF!A98=Checks!$K$9,JRF!$B98,IF(OR(JRF!A98=Checks!$K$10,JRF!A98=Checks!$K$11),JRF!Q98,IF(AND(JRF!Q98=JRF!B98,OR(C96=IFERROR(VLOOKUP(C96,Checks!$BY:$BY,1,0),0),C297=IFERROR(VLOOKUP(C297,Checks!$BY:$BY,1,0),0))),A96,IF(JRF!Q98=JRF!B98,"",JRF!B98))))))</f>
        <v/>
      </c>
      <c r="L96" s="200" t="str">
        <f>IF(OR(JRF!X98="",JRF!Z98=""),"",IF(JRF!X98=JRF!Z98,"",'Journal Template'!M96/'Journal Template'!G96))</f>
        <v/>
      </c>
      <c r="M96" s="73" t="str">
        <f>IF(OR(JRF!X98="",JRF!Z98=""),"",IF(JRF!X98=JRF!Z98,"",-JRF!Y98))</f>
        <v/>
      </c>
      <c r="N96" s="72"/>
      <c r="O96" s="69" t="str">
        <f>IF(OR(JRF!X98="",JRF!Z98=""),"ENDBS",IF(JRF!X98=JRF!Z98,"ENDBS",""))</f>
        <v>ENDBS</v>
      </c>
      <c r="P96" s="69"/>
      <c r="AE96" s="43" t="s">
        <v>72</v>
      </c>
      <c r="AF96" s="43" t="s">
        <v>70</v>
      </c>
      <c r="AG96" s="43" t="s">
        <v>178</v>
      </c>
      <c r="AH96" s="68" t="s">
        <v>70</v>
      </c>
      <c r="AI96" s="44">
        <v>-130.30000000000001</v>
      </c>
      <c r="AJ96" s="43" t="s">
        <v>179</v>
      </c>
      <c r="AK96" s="43" t="s">
        <v>184</v>
      </c>
      <c r="AL96" s="44" t="s">
        <v>178</v>
      </c>
      <c r="AM96" s="43" t="s">
        <v>185</v>
      </c>
      <c r="AN96" s="43" t="s">
        <v>182</v>
      </c>
      <c r="AO96" s="43" t="s">
        <v>182</v>
      </c>
      <c r="AP96" s="43" t="s">
        <v>186</v>
      </c>
      <c r="AQ96" s="43" t="s">
        <v>183</v>
      </c>
      <c r="AR96" s="43" t="e">
        <v>#VALUE!</v>
      </c>
      <c r="AS96" s="43" t="s">
        <v>72</v>
      </c>
      <c r="AT96" s="44"/>
      <c r="AU96" s="44"/>
      <c r="AV96" s="44"/>
      <c r="AW96" s="44"/>
      <c r="AX96" s="44"/>
    </row>
    <row r="97" spans="1:50">
      <c r="A97" s="69" t="str">
        <f>IF(AND(JRF!B99="",JRF!Q99=""),"#REF!",IF(JRF!$A99=Checks!$K$4,JRF!B99,IF(JRF!$A99=Checks!$K$5,JRF!B99,IF(AND(JRF!$A99=Checks!$K$7,JRF!$Q99=""),JRF!B99,IF(AND(JRF!$A99=Checks!$K$6,JRF!$Q99=""),JRF!$B99,IF(OR(JRF!$A99=Checks!$K$8,JRF!$A99=Checks!$K$6,JRF!$A99=Checks!$K$7,JRF!$A99=Checks!$K$9),HLOOKUP(16,JRF!$13:$314,JRF!AX99,0),HLOOKUP(3,JRF!$13:$314,JRF!AX99,0)))))))</f>
        <v>#REF!</v>
      </c>
      <c r="B97" s="69" t="str">
        <f>IF(AND(JRF!B99="",JRF!Q99=""),"",IF(ISTEXT($A$13),"ACTUAL","-"))</f>
        <v/>
      </c>
      <c r="C97" s="74" t="str">
        <f>IF(AND(JRF!B99="",JRF!Q99=""),"",IF(JRF!$A99=Checks!$K$4,JRF!D99,IF(JRF!$A99=Checks!$K$5,JRF!D99,IF(AND(JRF!$A99=Checks!$K$7,JRF!Q99=""),JRF!D99,IF(AND(JRF!$A99=Checks!$K$6,JRF!Q99=""),JRF!D99,IF(OR(JRF!$A99=Checks!$K$8,JRF!$A99=Checks!$K$6,JRF!$A99=Checks!$K$7,JRF!$A99=Checks!$K$9),HLOOKUP(17,JRF!$13:$314,JRF!AX99,0),HLOOKUP(5,JRF!$13:$314,JRF!AX99,0)))))))</f>
        <v/>
      </c>
      <c r="D97" s="69" t="str">
        <f>IF(AND(JRF!B99="",JRF!Q99=""),"",IF(JRF!$A99=Checks!$K$4,JRF!C99,IF(JRF!$A99=Checks!$K$5,JRF!C99,IF(AND(JRF!$A99=Checks!$K$7,JRF!Q99=""),JRF!C99,IF(AND(JRF!$A99=Checks!$K$6,JRF!Q99=""),JRF!C99,IF(OR(JRF!$A99=Checks!$K$8,JRF!$A99=Checks!$K$6,JRF!$A99=Checks!$K$7,JRF!$A99=Checks!$K$9),HLOOKUP(18,JRF!$13:$314,JRF!AX99,0),HLOOKUP(4,JRF!$13:$314,JRF!AX99,0)))))))</f>
        <v/>
      </c>
      <c r="E97" s="69" t="str">
        <f>IF(AND(JRF!E99="",JRF!AL99=""),"",IF(OR(JRF!$A99=Checks!$K$4,JRF!$A99=Checks!$K$5),JRF!E99,IF(AND(JRF!$A99=Checks!$K$7,JRF!Q99=""),JRF!E99,IF(AND(JRF!$A99=Checks!$K$6,JRF!Q99=""),JRF!E99,IF(OR(JRF!$A99=Checks!$K$8,JRF!$A99=Checks!$K$6,JRF!$A99=Checks!$K$7,JRF!$A99=Checks!$K$9),JRF!AL99,JRF!E99)))))</f>
        <v/>
      </c>
      <c r="F97" s="69" t="str">
        <f>IF(AND(JRF!F99="",JRF!AV99=""),"",IF(OR(JRF!$A99=Checks!$K$4,JRF!$A99=Checks!$K$5),JRF!F99,IF(AND(JRF!$A99=Checks!$K$7,JRF!Q99=""),JRF!F99,IF(AND(JRF!$A99=Checks!$K$6,JRF!Q99=""),JRF!F99,IF(OR(JRF!$A99=Checks!$K$8,JRF!$A99=Checks!$K$6,JRF!$A99=Checks!$K$7,JRF!$A99=Checks!$K$9),JRF!AV99,JRF!F99)))))</f>
        <v/>
      </c>
      <c r="G97" s="70" t="str">
        <f>IF(AND(JRF!B99="",JRF!Q99=""),"",IF(IFERROR(SEARCH("RIR",JRF!A99),0),-JRF!J99,IF(JRF!A99=Checks!$K$10,JRF!J99,IF(JRF!A99=Checks!$K$11,-JRF!J99,IF(JRF!$A99=Checks!$K$4,JRF!J99,IF(JRF!$A99=Checks!$K$5,-JRF!J99,IF(AND(JRF!$A99=Checks!$K$7,JRF!Q99=""),JRF!J99,IF(AND(JRF!$A99=Checks!$K$6,JRF!Q99=""),JRF!J99,IF(OR(JRF!$A99=Checks!$K$8,JRF!$A99=Checks!$K$6,JRF!$A99=Checks!$K$7,JRF!$A99=Checks!$K$9),-HLOOKUP(23,JRF!$13:$314,JRF!AX99,0),HLOOKUP(9,JRF!$13:$314,JRF!AX99,0))))))))))</f>
        <v/>
      </c>
      <c r="H97" s="70" t="str">
        <f>IF(AND(JRF!B99="",JRF!Q99=""),"",IF(JRF!$A99=Checks!$K$4,JRF!I99,IF(JRF!$A99=Checks!$K$5,JRF!I99,IF(AND(JRF!$A99=Checks!$K$7,JRF!Q99=""),JRF!I99,IF(AND(JRF!$A99=Checks!$K$6,JRF!Q99=""),JRF!I99,IF(OR(JRF!$A99=Checks!$K$8,JRF!$A99=Checks!$K$6,JRF!$A99=Checks!$K$7,JRF!$A99=Checks!$K$9),HLOOKUP(22,JRF!$13:$314,JRF!AX99,0),HLOOKUP(8,JRF!$13:$314,JRF!AX99,0)))))))</f>
        <v/>
      </c>
      <c r="I97" s="71" t="str">
        <f>IF(AND(JRF!B99="",JRF!Q99=""),"",IF(JRF!$A99=Checks!$K$4,JRF!G99,IF(JRF!$A99=Checks!$K$5,JRF!G99,IF(AND(JRF!$A99=Checks!$K$7,JRF!Q99=""),JRF!G99,IF(AND(JRF!$A99=Checks!$K$6,JRF!Q99=""),JRF!G99,IF(OR(JRF!$A99=Checks!$K$8,JRF!$A99=Checks!$K$6,JRF!$A99=Checks!$K$7,JRF!$A99=Checks!$K$9),HLOOKUP(26,JRF!$13:$314,JRF!AX99,0),HLOOKUP(6,JRF!$13:$314,JRF!AX99,0)))))))</f>
        <v/>
      </c>
      <c r="J97" s="72" t="str">
        <f>IF(AND(JRF!AC99="",JRF!AF99=""),"",IF(LEN(JRF!AF99)=0,JRF!AC99,JRF!AF99))</f>
        <v/>
      </c>
      <c r="K97" s="72" t="str">
        <f>IF(JRF!Q99="","",IF(OR(JRF!A99=Checks!$K$4,JRF!A99=Checks!$K$5,JRF!A99=Checks!$K$6),"",IF(JRF!A99=Checks!$K$9,JRF!$B99,IF(OR(JRF!A99=Checks!$K$10,JRF!A99=Checks!$K$11),JRF!Q99,IF(AND(JRF!Q99=JRF!B99,OR(C97=IFERROR(VLOOKUP(C97,Checks!$BY:$BY,1,0),0),C298=IFERROR(VLOOKUP(C298,Checks!$BY:$BY,1,0),0))),A97,IF(JRF!Q99=JRF!B99,"",JRF!B99))))))</f>
        <v/>
      </c>
      <c r="L97" s="200" t="str">
        <f>IF(OR(JRF!X99="",JRF!Z99=""),"",IF(JRF!X99=JRF!Z99,"",'Journal Template'!M97/'Journal Template'!G97))</f>
        <v/>
      </c>
      <c r="M97" s="73" t="str">
        <f>IF(OR(JRF!X99="",JRF!Z99=""),"",IF(JRF!X99=JRF!Z99,"",-JRF!Y99))</f>
        <v/>
      </c>
      <c r="N97" s="72"/>
      <c r="O97" s="69" t="str">
        <f>IF(OR(JRF!X99="",JRF!Z99=""),"ENDBS",IF(JRF!X99=JRF!Z99,"ENDBS",""))</f>
        <v>ENDBS</v>
      </c>
      <c r="P97" s="69"/>
      <c r="AE97" s="43" t="s">
        <v>72</v>
      </c>
      <c r="AF97" s="43" t="s">
        <v>70</v>
      </c>
      <c r="AG97" s="43" t="s">
        <v>178</v>
      </c>
      <c r="AH97" s="68" t="s">
        <v>70</v>
      </c>
      <c r="AI97" s="44">
        <v>-130.30000000000001</v>
      </c>
      <c r="AJ97" s="43" t="s">
        <v>179</v>
      </c>
      <c r="AK97" s="43" t="s">
        <v>184</v>
      </c>
      <c r="AL97" s="44" t="s">
        <v>178</v>
      </c>
      <c r="AM97" s="43" t="s">
        <v>185</v>
      </c>
      <c r="AN97" s="43" t="s">
        <v>182</v>
      </c>
      <c r="AO97" s="43" t="s">
        <v>182</v>
      </c>
      <c r="AP97" s="43" t="s">
        <v>186</v>
      </c>
      <c r="AQ97" s="43" t="s">
        <v>183</v>
      </c>
      <c r="AR97" s="43" t="e">
        <v>#VALUE!</v>
      </c>
      <c r="AS97" s="43" t="s">
        <v>72</v>
      </c>
      <c r="AT97" s="44"/>
      <c r="AU97" s="44"/>
      <c r="AV97" s="44"/>
      <c r="AW97" s="44"/>
      <c r="AX97" s="44"/>
    </row>
    <row r="98" spans="1:50">
      <c r="A98" s="69" t="str">
        <f>IF(AND(JRF!B100="",JRF!Q100=""),"#REF!",IF(JRF!$A100=Checks!$K$4,JRF!B100,IF(JRF!$A100=Checks!$K$5,JRF!B100,IF(AND(JRF!$A100=Checks!$K$7,JRF!$Q100=""),JRF!B100,IF(AND(JRF!$A100=Checks!$K$6,JRF!$Q100=""),JRF!$B100,IF(OR(JRF!$A100=Checks!$K$8,JRF!$A100=Checks!$K$6,JRF!$A100=Checks!$K$7,JRF!$A100=Checks!$K$9),HLOOKUP(16,JRF!$13:$314,JRF!AX100,0),HLOOKUP(3,JRF!$13:$314,JRF!AX100,0)))))))</f>
        <v>#REF!</v>
      </c>
      <c r="B98" s="69" t="str">
        <f>IF(AND(JRF!B100="",JRF!Q100=""),"",IF(ISTEXT($A$13),"ACTUAL","-"))</f>
        <v/>
      </c>
      <c r="C98" s="74" t="str">
        <f>IF(AND(JRF!B100="",JRF!Q100=""),"",IF(JRF!$A100=Checks!$K$4,JRF!D100,IF(JRF!$A100=Checks!$K$5,JRF!D100,IF(AND(JRF!$A100=Checks!$K$7,JRF!Q100=""),JRF!D100,IF(AND(JRF!$A100=Checks!$K$6,JRF!Q100=""),JRF!D100,IF(OR(JRF!$A100=Checks!$K$8,JRF!$A100=Checks!$K$6,JRF!$A100=Checks!$K$7,JRF!$A100=Checks!$K$9),HLOOKUP(17,JRF!$13:$314,JRF!AX100,0),HLOOKUP(5,JRF!$13:$314,JRF!AX100,0)))))))</f>
        <v/>
      </c>
      <c r="D98" s="69" t="str">
        <f>IF(AND(JRF!B100="",JRF!Q100=""),"",IF(JRF!$A100=Checks!$K$4,JRF!C100,IF(JRF!$A100=Checks!$K$5,JRF!C100,IF(AND(JRF!$A100=Checks!$K$7,JRF!Q100=""),JRF!C100,IF(AND(JRF!$A100=Checks!$K$6,JRF!Q100=""),JRF!C100,IF(OR(JRF!$A100=Checks!$K$8,JRF!$A100=Checks!$K$6,JRF!$A100=Checks!$K$7,JRF!$A100=Checks!$K$9),HLOOKUP(18,JRF!$13:$314,JRF!AX100,0),HLOOKUP(4,JRF!$13:$314,JRF!AX100,0)))))))</f>
        <v/>
      </c>
      <c r="E98" s="69" t="str">
        <f>IF(AND(JRF!E100="",JRF!AL100=""),"",IF(OR(JRF!$A100=Checks!$K$4,JRF!$A100=Checks!$K$5),JRF!E100,IF(AND(JRF!$A100=Checks!$K$7,JRF!Q100=""),JRF!E100,IF(AND(JRF!$A100=Checks!$K$6,JRF!Q100=""),JRF!E100,IF(OR(JRF!$A100=Checks!$K$8,JRF!$A100=Checks!$K$6,JRF!$A100=Checks!$K$7,JRF!$A100=Checks!$K$9),JRF!AL100,JRF!E100)))))</f>
        <v/>
      </c>
      <c r="F98" s="69" t="str">
        <f>IF(AND(JRF!F100="",JRF!AV100=""),"",IF(OR(JRF!$A100=Checks!$K$4,JRF!$A100=Checks!$K$5),JRF!F100,IF(AND(JRF!$A100=Checks!$K$7,JRF!Q100=""),JRF!F100,IF(AND(JRF!$A100=Checks!$K$6,JRF!Q100=""),JRF!F100,IF(OR(JRF!$A100=Checks!$K$8,JRF!$A100=Checks!$K$6,JRF!$A100=Checks!$K$7,JRF!$A100=Checks!$K$9),JRF!AV100,JRF!F100)))))</f>
        <v/>
      </c>
      <c r="G98" s="70" t="str">
        <f>IF(AND(JRF!B100="",JRF!Q100=""),"",IF(IFERROR(SEARCH("RIR",JRF!A100),0),-JRF!J100,IF(JRF!A100=Checks!$K$10,JRF!J100,IF(JRF!A100=Checks!$K$11,-JRF!J100,IF(JRF!$A100=Checks!$K$4,JRF!J100,IF(JRF!$A100=Checks!$K$5,-JRF!J100,IF(AND(JRF!$A100=Checks!$K$7,JRF!Q100=""),JRF!J100,IF(AND(JRF!$A100=Checks!$K$6,JRF!Q100=""),JRF!J100,IF(OR(JRF!$A100=Checks!$K$8,JRF!$A100=Checks!$K$6,JRF!$A100=Checks!$K$7,JRF!$A100=Checks!$K$9),-HLOOKUP(23,JRF!$13:$314,JRF!AX100,0),HLOOKUP(9,JRF!$13:$314,JRF!AX100,0))))))))))</f>
        <v/>
      </c>
      <c r="H98" s="70" t="str">
        <f>IF(AND(JRF!B100="",JRF!Q100=""),"",IF(JRF!$A100=Checks!$K$4,JRF!I100,IF(JRF!$A100=Checks!$K$5,JRF!I100,IF(AND(JRF!$A100=Checks!$K$7,JRF!Q100=""),JRF!I100,IF(AND(JRF!$A100=Checks!$K$6,JRF!Q100=""),JRF!I100,IF(OR(JRF!$A100=Checks!$K$8,JRF!$A100=Checks!$K$6,JRF!$A100=Checks!$K$7,JRF!$A100=Checks!$K$9),HLOOKUP(22,JRF!$13:$314,JRF!AX100,0),HLOOKUP(8,JRF!$13:$314,JRF!AX100,0)))))))</f>
        <v/>
      </c>
      <c r="I98" s="71" t="str">
        <f>IF(AND(JRF!B100="",JRF!Q100=""),"",IF(JRF!$A100=Checks!$K$4,JRF!G100,IF(JRF!$A100=Checks!$K$5,JRF!G100,IF(AND(JRF!$A100=Checks!$K$7,JRF!Q100=""),JRF!G100,IF(AND(JRF!$A100=Checks!$K$6,JRF!Q100=""),JRF!G100,IF(OR(JRF!$A100=Checks!$K$8,JRF!$A100=Checks!$K$6,JRF!$A100=Checks!$K$7,JRF!$A100=Checks!$K$9),HLOOKUP(26,JRF!$13:$314,JRF!AX100,0),HLOOKUP(6,JRF!$13:$314,JRF!AX100,0)))))))</f>
        <v/>
      </c>
      <c r="J98" s="72" t="str">
        <f>IF(AND(JRF!AC100="",JRF!AF100=""),"",IF(LEN(JRF!AF100)=0,JRF!AC100,JRF!AF100))</f>
        <v/>
      </c>
      <c r="K98" s="72" t="str">
        <f>IF(JRF!Q100="","",IF(OR(JRF!A100=Checks!$K$4,JRF!A100=Checks!$K$5,JRF!A100=Checks!$K$6),"",IF(JRF!A100=Checks!$K$9,JRF!$B100,IF(OR(JRF!A100=Checks!$K$10,JRF!A100=Checks!$K$11),JRF!Q100,IF(AND(JRF!Q100=JRF!B100,OR(C98=IFERROR(VLOOKUP(C98,Checks!$BY:$BY,1,0),0),C299=IFERROR(VLOOKUP(C299,Checks!$BY:$BY,1,0),0))),A98,IF(JRF!Q100=JRF!B100,"",JRF!B100))))))</f>
        <v/>
      </c>
      <c r="L98" s="200" t="str">
        <f>IF(OR(JRF!X100="",JRF!Z100=""),"",IF(JRF!X100=JRF!Z100,"",'Journal Template'!M98/'Journal Template'!G98))</f>
        <v/>
      </c>
      <c r="M98" s="73" t="str">
        <f>IF(OR(JRF!X100="",JRF!Z100=""),"",IF(JRF!X100=JRF!Z100,"",-JRF!Y100))</f>
        <v/>
      </c>
      <c r="N98" s="72"/>
      <c r="O98" s="69" t="str">
        <f>IF(OR(JRF!X100="",JRF!Z100=""),"ENDBS",IF(JRF!X100=JRF!Z100,"ENDBS",""))</f>
        <v>ENDBS</v>
      </c>
      <c r="P98" s="69"/>
      <c r="AE98" s="43" t="s">
        <v>72</v>
      </c>
      <c r="AF98" s="43" t="s">
        <v>70</v>
      </c>
      <c r="AG98" s="43" t="s">
        <v>178</v>
      </c>
      <c r="AH98" s="68" t="s">
        <v>70</v>
      </c>
      <c r="AI98" s="44">
        <v>-130.30000000000001</v>
      </c>
      <c r="AJ98" s="43" t="s">
        <v>179</v>
      </c>
      <c r="AK98" s="43" t="s">
        <v>184</v>
      </c>
      <c r="AL98" s="44" t="s">
        <v>178</v>
      </c>
      <c r="AM98" s="43" t="s">
        <v>185</v>
      </c>
      <c r="AN98" s="43" t="s">
        <v>182</v>
      </c>
      <c r="AO98" s="43" t="s">
        <v>182</v>
      </c>
      <c r="AP98" s="43" t="s">
        <v>186</v>
      </c>
      <c r="AQ98" s="43" t="s">
        <v>183</v>
      </c>
      <c r="AR98" s="43" t="e">
        <v>#VALUE!</v>
      </c>
      <c r="AS98" s="43" t="s">
        <v>72</v>
      </c>
      <c r="AT98" s="44"/>
      <c r="AU98" s="44"/>
      <c r="AV98" s="44"/>
      <c r="AW98" s="44"/>
      <c r="AX98" s="44"/>
    </row>
    <row r="99" spans="1:50">
      <c r="A99" s="69" t="str">
        <f>IF(AND(JRF!B101="",JRF!Q101=""),"#REF!",IF(JRF!$A101=Checks!$K$4,JRF!B101,IF(JRF!$A101=Checks!$K$5,JRF!B101,IF(AND(JRF!$A101=Checks!$K$7,JRF!$Q101=""),JRF!B101,IF(AND(JRF!$A101=Checks!$K$6,JRF!$Q101=""),JRF!$B101,IF(OR(JRF!$A101=Checks!$K$8,JRF!$A101=Checks!$K$6,JRF!$A101=Checks!$K$7,JRF!$A101=Checks!$K$9),HLOOKUP(16,JRF!$13:$314,JRF!AX101,0),HLOOKUP(3,JRF!$13:$314,JRF!AX101,0)))))))</f>
        <v>#REF!</v>
      </c>
      <c r="B99" s="69" t="str">
        <f>IF(AND(JRF!B101="",JRF!Q101=""),"",IF(ISTEXT($A$13),"ACTUAL","-"))</f>
        <v/>
      </c>
      <c r="C99" s="74" t="str">
        <f>IF(AND(JRF!B101="",JRF!Q101=""),"",IF(JRF!$A101=Checks!$K$4,JRF!D101,IF(JRF!$A101=Checks!$K$5,JRF!D101,IF(AND(JRF!$A101=Checks!$K$7,JRF!Q101=""),JRF!D101,IF(AND(JRF!$A101=Checks!$K$6,JRF!Q101=""),JRF!D101,IF(OR(JRF!$A101=Checks!$K$8,JRF!$A101=Checks!$K$6,JRF!$A101=Checks!$K$7,JRF!$A101=Checks!$K$9),HLOOKUP(17,JRF!$13:$314,JRF!AX101,0),HLOOKUP(5,JRF!$13:$314,JRF!AX101,0)))))))</f>
        <v/>
      </c>
      <c r="D99" s="69" t="str">
        <f>IF(AND(JRF!B101="",JRF!Q101=""),"",IF(JRF!$A101=Checks!$K$4,JRF!C101,IF(JRF!$A101=Checks!$K$5,JRF!C101,IF(AND(JRF!$A101=Checks!$K$7,JRF!Q101=""),JRF!C101,IF(AND(JRF!$A101=Checks!$K$6,JRF!Q101=""),JRF!C101,IF(OR(JRF!$A101=Checks!$K$8,JRF!$A101=Checks!$K$6,JRF!$A101=Checks!$K$7,JRF!$A101=Checks!$K$9),HLOOKUP(18,JRF!$13:$314,JRF!AX101,0),HLOOKUP(4,JRF!$13:$314,JRF!AX101,0)))))))</f>
        <v/>
      </c>
      <c r="E99" s="69" t="str">
        <f>IF(AND(JRF!E101="",JRF!AL101=""),"",IF(OR(JRF!$A101=Checks!$K$4,JRF!$A101=Checks!$K$5),JRF!E101,IF(AND(JRF!$A101=Checks!$K$7,JRF!Q101=""),JRF!E101,IF(AND(JRF!$A101=Checks!$K$6,JRF!Q101=""),JRF!E101,IF(OR(JRF!$A101=Checks!$K$8,JRF!$A101=Checks!$K$6,JRF!$A101=Checks!$K$7,JRF!$A101=Checks!$K$9),JRF!AL101,JRF!E101)))))</f>
        <v/>
      </c>
      <c r="F99" s="69" t="str">
        <f>IF(AND(JRF!F101="",JRF!AV101=""),"",IF(OR(JRF!$A101=Checks!$K$4,JRF!$A101=Checks!$K$5),JRF!F101,IF(AND(JRF!$A101=Checks!$K$7,JRF!Q101=""),JRF!F101,IF(AND(JRF!$A101=Checks!$K$6,JRF!Q101=""),JRF!F101,IF(OR(JRF!$A101=Checks!$K$8,JRF!$A101=Checks!$K$6,JRF!$A101=Checks!$K$7,JRF!$A101=Checks!$K$9),JRF!AV101,JRF!F101)))))</f>
        <v/>
      </c>
      <c r="G99" s="70" t="str">
        <f>IF(AND(JRF!B101="",JRF!Q101=""),"",IF(IFERROR(SEARCH("RIR",JRF!A101),0),-JRF!J101,IF(JRF!A101=Checks!$K$10,JRF!J101,IF(JRF!A101=Checks!$K$11,-JRF!J101,IF(JRF!$A101=Checks!$K$4,JRF!J101,IF(JRF!$A101=Checks!$K$5,-JRF!J101,IF(AND(JRF!$A101=Checks!$K$7,JRF!Q101=""),JRF!J101,IF(AND(JRF!$A101=Checks!$K$6,JRF!Q101=""),JRF!J101,IF(OR(JRF!$A101=Checks!$K$8,JRF!$A101=Checks!$K$6,JRF!$A101=Checks!$K$7,JRF!$A101=Checks!$K$9),-HLOOKUP(23,JRF!$13:$314,JRF!AX101,0),HLOOKUP(9,JRF!$13:$314,JRF!AX101,0))))))))))</f>
        <v/>
      </c>
      <c r="H99" s="70" t="str">
        <f>IF(AND(JRF!B101="",JRF!Q101=""),"",IF(JRF!$A101=Checks!$K$4,JRF!I101,IF(JRF!$A101=Checks!$K$5,JRF!I101,IF(AND(JRF!$A101=Checks!$K$7,JRF!Q101=""),JRF!I101,IF(AND(JRF!$A101=Checks!$K$6,JRF!Q101=""),JRF!I101,IF(OR(JRF!$A101=Checks!$K$8,JRF!$A101=Checks!$K$6,JRF!$A101=Checks!$K$7,JRF!$A101=Checks!$K$9),HLOOKUP(22,JRF!$13:$314,JRF!AX101,0),HLOOKUP(8,JRF!$13:$314,JRF!AX101,0)))))))</f>
        <v/>
      </c>
      <c r="I99" s="71" t="str">
        <f>IF(AND(JRF!B101="",JRF!Q101=""),"",IF(JRF!$A101=Checks!$K$4,JRF!G101,IF(JRF!$A101=Checks!$K$5,JRF!G101,IF(AND(JRF!$A101=Checks!$K$7,JRF!Q101=""),JRF!G101,IF(AND(JRF!$A101=Checks!$K$6,JRF!Q101=""),JRF!G101,IF(OR(JRF!$A101=Checks!$K$8,JRF!$A101=Checks!$K$6,JRF!$A101=Checks!$K$7,JRF!$A101=Checks!$K$9),HLOOKUP(26,JRF!$13:$314,JRF!AX101,0),HLOOKUP(6,JRF!$13:$314,JRF!AX101,0)))))))</f>
        <v/>
      </c>
      <c r="J99" s="72" t="str">
        <f>IF(AND(JRF!AC101="",JRF!AF101=""),"",IF(LEN(JRF!AF101)=0,JRF!AC101,JRF!AF101))</f>
        <v/>
      </c>
      <c r="K99" s="72" t="str">
        <f>IF(JRF!Q101="","",IF(OR(JRF!A101=Checks!$K$4,JRF!A101=Checks!$K$5,JRF!A101=Checks!$K$6),"",IF(JRF!A101=Checks!$K$9,JRF!$B101,IF(OR(JRF!A101=Checks!$K$10,JRF!A101=Checks!$K$11),JRF!Q101,IF(AND(JRF!Q101=JRF!B101,OR(C99=IFERROR(VLOOKUP(C99,Checks!$BY:$BY,1,0),0),C300=IFERROR(VLOOKUP(C300,Checks!$BY:$BY,1,0),0))),A99,IF(JRF!Q101=JRF!B101,"",JRF!B101))))))</f>
        <v/>
      </c>
      <c r="L99" s="200" t="str">
        <f>IF(OR(JRF!X101="",JRF!Z101=""),"",IF(JRF!X101=JRF!Z101,"",'Journal Template'!M99/'Journal Template'!G99))</f>
        <v/>
      </c>
      <c r="M99" s="73" t="str">
        <f>IF(OR(JRF!X101="",JRF!Z101=""),"",IF(JRF!X101=JRF!Z101,"",-JRF!Y101))</f>
        <v/>
      </c>
      <c r="N99" s="72"/>
      <c r="O99" s="69" t="str">
        <f>IF(OR(JRF!X101="",JRF!Z101=""),"ENDBS",IF(JRF!X101=JRF!Z101,"ENDBS",""))</f>
        <v>ENDBS</v>
      </c>
      <c r="P99" s="69"/>
      <c r="AE99" s="43" t="s">
        <v>72</v>
      </c>
      <c r="AF99" s="43" t="s">
        <v>70</v>
      </c>
      <c r="AG99" s="43" t="s">
        <v>178</v>
      </c>
      <c r="AH99" s="68" t="s">
        <v>70</v>
      </c>
      <c r="AI99" s="44">
        <v>-130.30000000000001</v>
      </c>
      <c r="AJ99" s="43" t="s">
        <v>179</v>
      </c>
      <c r="AK99" s="43" t="s">
        <v>184</v>
      </c>
      <c r="AL99" s="44" t="s">
        <v>178</v>
      </c>
      <c r="AM99" s="43" t="s">
        <v>185</v>
      </c>
      <c r="AN99" s="43" t="s">
        <v>182</v>
      </c>
      <c r="AO99" s="43" t="s">
        <v>182</v>
      </c>
      <c r="AP99" s="43" t="s">
        <v>186</v>
      </c>
      <c r="AQ99" s="43" t="s">
        <v>183</v>
      </c>
      <c r="AR99" s="43" t="e">
        <v>#VALUE!</v>
      </c>
      <c r="AS99" s="43" t="s">
        <v>72</v>
      </c>
      <c r="AT99" s="44"/>
      <c r="AU99" s="44"/>
      <c r="AV99" s="44"/>
      <c r="AW99" s="44"/>
      <c r="AX99" s="44"/>
    </row>
    <row r="100" spans="1:50">
      <c r="A100" s="69" t="str">
        <f>IF(AND(JRF!B102="",JRF!Q102=""),"#REF!",IF(JRF!$A102=Checks!$K$4,JRF!B102,IF(JRF!$A102=Checks!$K$5,JRF!B102,IF(AND(JRF!$A102=Checks!$K$7,JRF!$Q102=""),JRF!B102,IF(AND(JRF!$A102=Checks!$K$6,JRF!$Q102=""),JRF!$B102,IF(OR(JRF!$A102=Checks!$K$8,JRF!$A102=Checks!$K$6,JRF!$A102=Checks!$K$7,JRF!$A102=Checks!$K$9),HLOOKUP(16,JRF!$13:$314,JRF!AX102,0),HLOOKUP(3,JRF!$13:$314,JRF!AX102,0)))))))</f>
        <v>#REF!</v>
      </c>
      <c r="B100" s="69" t="str">
        <f>IF(AND(JRF!B102="",JRF!Q102=""),"",IF(ISTEXT($A$13),"ACTUAL","-"))</f>
        <v/>
      </c>
      <c r="C100" s="74" t="str">
        <f>IF(AND(JRF!B102="",JRF!Q102=""),"",IF(JRF!$A102=Checks!$K$4,JRF!D102,IF(JRF!$A102=Checks!$K$5,JRF!D102,IF(AND(JRF!$A102=Checks!$K$7,JRF!Q102=""),JRF!D102,IF(AND(JRF!$A102=Checks!$K$6,JRF!Q102=""),JRF!D102,IF(OR(JRF!$A102=Checks!$K$8,JRF!$A102=Checks!$K$6,JRF!$A102=Checks!$K$7,JRF!$A102=Checks!$K$9),HLOOKUP(17,JRF!$13:$314,JRF!AX102,0),HLOOKUP(5,JRF!$13:$314,JRF!AX102,0)))))))</f>
        <v/>
      </c>
      <c r="D100" s="69" t="str">
        <f>IF(AND(JRF!B102="",JRF!Q102=""),"",IF(JRF!$A102=Checks!$K$4,JRF!C102,IF(JRF!$A102=Checks!$K$5,JRF!C102,IF(AND(JRF!$A102=Checks!$K$7,JRF!Q102=""),JRF!C102,IF(AND(JRF!$A102=Checks!$K$6,JRF!Q102=""),JRF!C102,IF(OR(JRF!$A102=Checks!$K$8,JRF!$A102=Checks!$K$6,JRF!$A102=Checks!$K$7,JRF!$A102=Checks!$K$9),HLOOKUP(18,JRF!$13:$314,JRF!AX102,0),HLOOKUP(4,JRF!$13:$314,JRF!AX102,0)))))))</f>
        <v/>
      </c>
      <c r="E100" s="69" t="str">
        <f>IF(AND(JRF!E102="",JRF!AL102=""),"",IF(OR(JRF!$A102=Checks!$K$4,JRF!$A102=Checks!$K$5),JRF!E102,IF(AND(JRF!$A102=Checks!$K$7,JRF!Q102=""),JRF!E102,IF(AND(JRF!$A102=Checks!$K$6,JRF!Q102=""),JRF!E102,IF(OR(JRF!$A102=Checks!$K$8,JRF!$A102=Checks!$K$6,JRF!$A102=Checks!$K$7,JRF!$A102=Checks!$K$9),JRF!AL102,JRF!E102)))))</f>
        <v/>
      </c>
      <c r="F100" s="69" t="str">
        <f>IF(AND(JRF!F102="",JRF!AV102=""),"",IF(OR(JRF!$A102=Checks!$K$4,JRF!$A102=Checks!$K$5),JRF!F102,IF(AND(JRF!$A102=Checks!$K$7,JRF!Q102=""),JRF!F102,IF(AND(JRF!$A102=Checks!$K$6,JRF!Q102=""),JRF!F102,IF(OR(JRF!$A102=Checks!$K$8,JRF!$A102=Checks!$K$6,JRF!$A102=Checks!$K$7,JRF!$A102=Checks!$K$9),JRF!AV102,JRF!F102)))))</f>
        <v/>
      </c>
      <c r="G100" s="70" t="str">
        <f>IF(AND(JRF!B102="",JRF!Q102=""),"",IF(IFERROR(SEARCH("RIR",JRF!A102),0),-JRF!J102,IF(JRF!A102=Checks!$K$10,JRF!J102,IF(JRF!A102=Checks!$K$11,-JRF!J102,IF(JRF!$A102=Checks!$K$4,JRF!J102,IF(JRF!$A102=Checks!$K$5,-JRF!J102,IF(AND(JRF!$A102=Checks!$K$7,JRF!Q102=""),JRF!J102,IF(AND(JRF!$A102=Checks!$K$6,JRF!Q102=""),JRF!J102,IF(OR(JRF!$A102=Checks!$K$8,JRF!$A102=Checks!$K$6,JRF!$A102=Checks!$K$7,JRF!$A102=Checks!$K$9),-HLOOKUP(23,JRF!$13:$314,JRF!AX102,0),HLOOKUP(9,JRF!$13:$314,JRF!AX102,0))))))))))</f>
        <v/>
      </c>
      <c r="H100" s="70" t="str">
        <f>IF(AND(JRF!B102="",JRF!Q102=""),"",IF(JRF!$A102=Checks!$K$4,JRF!I102,IF(JRF!$A102=Checks!$K$5,JRF!I102,IF(AND(JRF!$A102=Checks!$K$7,JRF!Q102=""),JRF!I102,IF(AND(JRF!$A102=Checks!$K$6,JRF!Q102=""),JRF!I102,IF(OR(JRF!$A102=Checks!$K$8,JRF!$A102=Checks!$K$6,JRF!$A102=Checks!$K$7,JRF!$A102=Checks!$K$9),HLOOKUP(22,JRF!$13:$314,JRF!AX102,0),HLOOKUP(8,JRF!$13:$314,JRF!AX102,0)))))))</f>
        <v/>
      </c>
      <c r="I100" s="71" t="str">
        <f>IF(AND(JRF!B102="",JRF!Q102=""),"",IF(JRF!$A102=Checks!$K$4,JRF!G102,IF(JRF!$A102=Checks!$K$5,JRF!G102,IF(AND(JRF!$A102=Checks!$K$7,JRF!Q102=""),JRF!G102,IF(AND(JRF!$A102=Checks!$K$6,JRF!Q102=""),JRF!G102,IF(OR(JRF!$A102=Checks!$K$8,JRF!$A102=Checks!$K$6,JRF!$A102=Checks!$K$7,JRF!$A102=Checks!$K$9),HLOOKUP(26,JRF!$13:$314,JRF!AX102,0),HLOOKUP(6,JRF!$13:$314,JRF!AX102,0)))))))</f>
        <v/>
      </c>
      <c r="J100" s="72" t="str">
        <f>IF(AND(JRF!AC102="",JRF!AF102=""),"",IF(LEN(JRF!AF102)=0,JRF!AC102,JRF!AF102))</f>
        <v/>
      </c>
      <c r="K100" s="72" t="str">
        <f>IF(JRF!Q102="","",IF(OR(JRF!A102=Checks!$K$4,JRF!A102=Checks!$K$5,JRF!A102=Checks!$K$6),"",IF(JRF!A102=Checks!$K$9,JRF!$B102,IF(OR(JRF!A102=Checks!$K$10,JRF!A102=Checks!$K$11),JRF!Q102,IF(AND(JRF!Q102=JRF!B102,OR(C100=IFERROR(VLOOKUP(C100,Checks!$BY:$BY,1,0),0),C301=IFERROR(VLOOKUP(C301,Checks!$BY:$BY,1,0),0))),A100,IF(JRF!Q102=JRF!B102,"",JRF!B102))))))</f>
        <v/>
      </c>
      <c r="L100" s="200" t="str">
        <f>IF(OR(JRF!X102="",JRF!Z102=""),"",IF(JRF!X102=JRF!Z102,"",'Journal Template'!M100/'Journal Template'!G100))</f>
        <v/>
      </c>
      <c r="M100" s="73" t="str">
        <f>IF(OR(JRF!X102="",JRF!Z102=""),"",IF(JRF!X102=JRF!Z102,"",-JRF!Y102))</f>
        <v/>
      </c>
      <c r="N100" s="72"/>
      <c r="O100" s="69" t="str">
        <f>IF(OR(JRF!X102="",JRF!Z102=""),"ENDBS",IF(JRF!X102=JRF!Z102,"ENDBS",""))</f>
        <v>ENDBS</v>
      </c>
      <c r="P100" s="69"/>
      <c r="AE100" s="43" t="s">
        <v>72</v>
      </c>
      <c r="AF100" s="43" t="s">
        <v>70</v>
      </c>
      <c r="AG100" s="43" t="s">
        <v>178</v>
      </c>
      <c r="AH100" s="68" t="s">
        <v>70</v>
      </c>
      <c r="AI100" s="44">
        <v>-130.30000000000001</v>
      </c>
      <c r="AJ100" s="43" t="s">
        <v>179</v>
      </c>
      <c r="AK100" s="43" t="s">
        <v>184</v>
      </c>
      <c r="AL100" s="44" t="s">
        <v>178</v>
      </c>
      <c r="AM100" s="43" t="s">
        <v>185</v>
      </c>
      <c r="AN100" s="43" t="s">
        <v>182</v>
      </c>
      <c r="AO100" s="43" t="s">
        <v>182</v>
      </c>
      <c r="AP100" s="43" t="s">
        <v>186</v>
      </c>
      <c r="AQ100" s="43" t="s">
        <v>183</v>
      </c>
      <c r="AR100" s="43" t="e">
        <v>#VALUE!</v>
      </c>
      <c r="AS100" s="43" t="s">
        <v>72</v>
      </c>
      <c r="AT100" s="44"/>
      <c r="AU100" s="44"/>
      <c r="AV100" s="44"/>
      <c r="AW100" s="44"/>
      <c r="AX100" s="44"/>
    </row>
    <row r="101" spans="1:50">
      <c r="A101" s="69" t="str">
        <f>IF(AND(JRF!B103="",JRF!Q103=""),"#REF!",IF(JRF!$A103=Checks!$K$4,JRF!B103,IF(JRF!$A103=Checks!$K$5,JRF!B103,IF(AND(JRF!$A103=Checks!$K$7,JRF!$Q103=""),JRF!B103,IF(AND(JRF!$A103=Checks!$K$6,JRF!$Q103=""),JRF!$B103,IF(OR(JRF!$A103=Checks!$K$8,JRF!$A103=Checks!$K$6,JRF!$A103=Checks!$K$7,JRF!$A103=Checks!$K$9),HLOOKUP(16,JRF!$13:$314,JRF!AX103,0),HLOOKUP(3,JRF!$13:$314,JRF!AX103,0)))))))</f>
        <v>#REF!</v>
      </c>
      <c r="B101" s="69" t="str">
        <f>IF(AND(JRF!B103="",JRF!Q103=""),"",IF(ISTEXT($A$13),"ACTUAL","-"))</f>
        <v/>
      </c>
      <c r="C101" s="74" t="str">
        <f>IF(AND(JRF!B103="",JRF!Q103=""),"",IF(JRF!$A103=Checks!$K$4,JRF!D103,IF(JRF!$A103=Checks!$K$5,JRF!D103,IF(AND(JRF!$A103=Checks!$K$7,JRF!Q103=""),JRF!D103,IF(AND(JRF!$A103=Checks!$K$6,JRF!Q103=""),JRF!D103,IF(OR(JRF!$A103=Checks!$K$8,JRF!$A103=Checks!$K$6,JRF!$A103=Checks!$K$7,JRF!$A103=Checks!$K$9),HLOOKUP(17,JRF!$13:$314,JRF!AX103,0),HLOOKUP(5,JRF!$13:$314,JRF!AX103,0)))))))</f>
        <v/>
      </c>
      <c r="D101" s="69" t="str">
        <f>IF(AND(JRF!B103="",JRF!Q103=""),"",IF(JRF!$A103=Checks!$K$4,JRF!C103,IF(JRF!$A103=Checks!$K$5,JRF!C103,IF(AND(JRF!$A103=Checks!$K$7,JRF!Q103=""),JRF!C103,IF(AND(JRF!$A103=Checks!$K$6,JRF!Q103=""),JRF!C103,IF(OR(JRF!$A103=Checks!$K$8,JRF!$A103=Checks!$K$6,JRF!$A103=Checks!$K$7,JRF!$A103=Checks!$K$9),HLOOKUP(18,JRF!$13:$314,JRF!AX103,0),HLOOKUP(4,JRF!$13:$314,JRF!AX103,0)))))))</f>
        <v/>
      </c>
      <c r="E101" s="69" t="str">
        <f>IF(AND(JRF!E103="",JRF!AL103=""),"",IF(OR(JRF!$A103=Checks!$K$4,JRF!$A103=Checks!$K$5),JRF!E103,IF(AND(JRF!$A103=Checks!$K$7,JRF!Q103=""),JRF!E103,IF(AND(JRF!$A103=Checks!$K$6,JRF!Q103=""),JRF!E103,IF(OR(JRF!$A103=Checks!$K$8,JRF!$A103=Checks!$K$6,JRF!$A103=Checks!$K$7,JRF!$A103=Checks!$K$9),JRF!AL103,JRF!E103)))))</f>
        <v/>
      </c>
      <c r="F101" s="69" t="str">
        <f>IF(AND(JRF!F103="",JRF!AV103=""),"",IF(OR(JRF!$A103=Checks!$K$4,JRF!$A103=Checks!$K$5),JRF!F103,IF(AND(JRF!$A103=Checks!$K$7,JRF!Q103=""),JRF!F103,IF(AND(JRF!$A103=Checks!$K$6,JRF!Q103=""),JRF!F103,IF(OR(JRF!$A103=Checks!$K$8,JRF!$A103=Checks!$K$6,JRF!$A103=Checks!$K$7,JRF!$A103=Checks!$K$9),JRF!AV103,JRF!F103)))))</f>
        <v/>
      </c>
      <c r="G101" s="70" t="str">
        <f>IF(AND(JRF!B103="",JRF!Q103=""),"",IF(IFERROR(SEARCH("RIR",JRF!A103),0),-JRF!J103,IF(JRF!A103=Checks!$K$10,JRF!J103,IF(JRF!A103=Checks!$K$11,-JRF!J103,IF(JRF!$A103=Checks!$K$4,JRF!J103,IF(JRF!$A103=Checks!$K$5,-JRF!J103,IF(AND(JRF!$A103=Checks!$K$7,JRF!Q103=""),JRF!J103,IF(AND(JRF!$A103=Checks!$K$6,JRF!Q103=""),JRF!J103,IF(OR(JRF!$A103=Checks!$K$8,JRF!$A103=Checks!$K$6,JRF!$A103=Checks!$K$7,JRF!$A103=Checks!$K$9),-HLOOKUP(23,JRF!$13:$314,JRF!AX103,0),HLOOKUP(9,JRF!$13:$314,JRF!AX103,0))))))))))</f>
        <v/>
      </c>
      <c r="H101" s="70" t="str">
        <f>IF(AND(JRF!B103="",JRF!Q103=""),"",IF(JRF!$A103=Checks!$K$4,JRF!I103,IF(JRF!$A103=Checks!$K$5,JRF!I103,IF(AND(JRF!$A103=Checks!$K$7,JRF!Q103=""),JRF!I103,IF(AND(JRF!$A103=Checks!$K$6,JRF!Q103=""),JRF!I103,IF(OR(JRF!$A103=Checks!$K$8,JRF!$A103=Checks!$K$6,JRF!$A103=Checks!$K$7,JRF!$A103=Checks!$K$9),HLOOKUP(22,JRF!$13:$314,JRF!AX103,0),HLOOKUP(8,JRF!$13:$314,JRF!AX103,0)))))))</f>
        <v/>
      </c>
      <c r="I101" s="71" t="str">
        <f>IF(AND(JRF!B103="",JRF!Q103=""),"",IF(JRF!$A103=Checks!$K$4,JRF!G103,IF(JRF!$A103=Checks!$K$5,JRF!G103,IF(AND(JRF!$A103=Checks!$K$7,JRF!Q103=""),JRF!G103,IF(AND(JRF!$A103=Checks!$K$6,JRF!Q103=""),JRF!G103,IF(OR(JRF!$A103=Checks!$K$8,JRF!$A103=Checks!$K$6,JRF!$A103=Checks!$K$7,JRF!$A103=Checks!$K$9),HLOOKUP(26,JRF!$13:$314,JRF!AX103,0),HLOOKUP(6,JRF!$13:$314,JRF!AX103,0)))))))</f>
        <v/>
      </c>
      <c r="J101" s="72" t="str">
        <f>IF(AND(JRF!AC103="",JRF!AF103=""),"",IF(LEN(JRF!AF103)=0,JRF!AC103,JRF!AF103))</f>
        <v/>
      </c>
      <c r="K101" s="72" t="str">
        <f>IF(JRF!Q103="","",IF(OR(JRF!A103=Checks!$K$4,JRF!A103=Checks!$K$5,JRF!A103=Checks!$K$6),"",IF(JRF!A103=Checks!$K$9,JRF!$B103,IF(OR(JRF!A103=Checks!$K$10,JRF!A103=Checks!$K$11),JRF!Q103,IF(AND(JRF!Q103=JRF!B103,OR(C101=IFERROR(VLOOKUP(C101,Checks!$BY:$BY,1,0),0),C302=IFERROR(VLOOKUP(C302,Checks!$BY:$BY,1,0),0))),A101,IF(JRF!Q103=JRF!B103,"",JRF!B103))))))</f>
        <v/>
      </c>
      <c r="L101" s="200" t="str">
        <f>IF(OR(JRF!X103="",JRF!Z103=""),"",IF(JRF!X103=JRF!Z103,"",'Journal Template'!M101/'Journal Template'!G101))</f>
        <v/>
      </c>
      <c r="M101" s="73" t="str">
        <f>IF(OR(JRF!X103="",JRF!Z103=""),"",IF(JRF!X103=JRF!Z103,"",-JRF!Y103))</f>
        <v/>
      </c>
      <c r="N101" s="72"/>
      <c r="O101" s="69" t="str">
        <f>IF(OR(JRF!X103="",JRF!Z103=""),"ENDBS",IF(JRF!X103=JRF!Z103,"ENDBS",""))</f>
        <v>ENDBS</v>
      </c>
      <c r="P101" s="69"/>
      <c r="AE101" s="43" t="s">
        <v>72</v>
      </c>
      <c r="AF101" s="43" t="s">
        <v>70</v>
      </c>
      <c r="AG101" s="43" t="s">
        <v>178</v>
      </c>
      <c r="AH101" s="68" t="s">
        <v>70</v>
      </c>
      <c r="AI101" s="44">
        <v>-130.30000000000001</v>
      </c>
      <c r="AJ101" s="43" t="s">
        <v>179</v>
      </c>
      <c r="AK101" s="43" t="s">
        <v>184</v>
      </c>
      <c r="AL101" s="44" t="s">
        <v>178</v>
      </c>
      <c r="AM101" s="43" t="s">
        <v>185</v>
      </c>
      <c r="AN101" s="43" t="s">
        <v>182</v>
      </c>
      <c r="AO101" s="43" t="s">
        <v>182</v>
      </c>
      <c r="AP101" s="43" t="s">
        <v>186</v>
      </c>
      <c r="AQ101" s="43" t="s">
        <v>183</v>
      </c>
      <c r="AR101" s="43" t="e">
        <v>#VALUE!</v>
      </c>
      <c r="AS101" s="43" t="s">
        <v>72</v>
      </c>
      <c r="AT101" s="44"/>
      <c r="AU101" s="44"/>
      <c r="AV101" s="44"/>
      <c r="AW101" s="44"/>
      <c r="AX101" s="44"/>
    </row>
    <row r="102" spans="1:50">
      <c r="A102" s="69" t="str">
        <f>IF(AND(JRF!B104="",JRF!Q104=""),"#REF!",IF(JRF!$A104=Checks!$K$4,JRF!B104,IF(JRF!$A104=Checks!$K$5,JRF!B104,IF(AND(JRF!$A104=Checks!$K$7,JRF!$Q104=""),JRF!B104,IF(AND(JRF!$A104=Checks!$K$6,JRF!$Q104=""),JRF!$B104,IF(OR(JRF!$A104=Checks!$K$8,JRF!$A104=Checks!$K$6,JRF!$A104=Checks!$K$7,JRF!$A104=Checks!$K$9),HLOOKUP(16,JRF!$13:$314,JRF!AX104,0),HLOOKUP(3,JRF!$13:$314,JRF!AX104,0)))))))</f>
        <v>#REF!</v>
      </c>
      <c r="B102" s="69" t="str">
        <f>IF(AND(JRF!B104="",JRF!Q104=""),"",IF(ISTEXT($A$13),"ACTUAL","-"))</f>
        <v/>
      </c>
      <c r="C102" s="74" t="str">
        <f>IF(AND(JRF!B104="",JRF!Q104=""),"",IF(JRF!$A104=Checks!$K$4,JRF!D104,IF(JRF!$A104=Checks!$K$5,JRF!D104,IF(AND(JRF!$A104=Checks!$K$7,JRF!Q104=""),JRF!D104,IF(AND(JRF!$A104=Checks!$K$6,JRF!Q104=""),JRF!D104,IF(OR(JRF!$A104=Checks!$K$8,JRF!$A104=Checks!$K$6,JRF!$A104=Checks!$K$7,JRF!$A104=Checks!$K$9),HLOOKUP(17,JRF!$13:$314,JRF!AX104,0),HLOOKUP(5,JRF!$13:$314,JRF!AX104,0)))))))</f>
        <v/>
      </c>
      <c r="D102" s="69" t="str">
        <f>IF(AND(JRF!B104="",JRF!Q104=""),"",IF(JRF!$A104=Checks!$K$4,JRF!C104,IF(JRF!$A104=Checks!$K$5,JRF!C104,IF(AND(JRF!$A104=Checks!$K$7,JRF!Q104=""),JRF!C104,IF(AND(JRF!$A104=Checks!$K$6,JRF!Q104=""),JRF!C104,IF(OR(JRF!$A104=Checks!$K$8,JRF!$A104=Checks!$K$6,JRF!$A104=Checks!$K$7,JRF!$A104=Checks!$K$9),HLOOKUP(18,JRF!$13:$314,JRF!AX104,0),HLOOKUP(4,JRF!$13:$314,JRF!AX104,0)))))))</f>
        <v/>
      </c>
      <c r="E102" s="69" t="str">
        <f>IF(AND(JRF!E104="",JRF!AL104=""),"",IF(OR(JRF!$A104=Checks!$K$4,JRF!$A104=Checks!$K$5),JRF!E104,IF(AND(JRF!$A104=Checks!$K$7,JRF!Q104=""),JRF!E104,IF(AND(JRF!$A104=Checks!$K$6,JRF!Q104=""),JRF!E104,IF(OR(JRF!$A104=Checks!$K$8,JRF!$A104=Checks!$K$6,JRF!$A104=Checks!$K$7,JRF!$A104=Checks!$K$9),JRF!AL104,JRF!E104)))))</f>
        <v/>
      </c>
      <c r="F102" s="69" t="str">
        <f>IF(AND(JRF!F104="",JRF!AV104=""),"",IF(OR(JRF!$A104=Checks!$K$4,JRF!$A104=Checks!$K$5),JRF!F104,IF(AND(JRF!$A104=Checks!$K$7,JRF!Q104=""),JRF!F104,IF(AND(JRF!$A104=Checks!$K$6,JRF!Q104=""),JRF!F104,IF(OR(JRF!$A104=Checks!$K$8,JRF!$A104=Checks!$K$6,JRF!$A104=Checks!$K$7,JRF!$A104=Checks!$K$9),JRF!AV104,JRF!F104)))))</f>
        <v/>
      </c>
      <c r="G102" s="70" t="str">
        <f>IF(AND(JRF!B104="",JRF!Q104=""),"",IF(IFERROR(SEARCH("RIR",JRF!A104),0),-JRF!J104,IF(JRF!A104=Checks!$K$10,JRF!J104,IF(JRF!A104=Checks!$K$11,-JRF!J104,IF(JRF!$A104=Checks!$K$4,JRF!J104,IF(JRF!$A104=Checks!$K$5,-JRF!J104,IF(AND(JRF!$A104=Checks!$K$7,JRF!Q104=""),JRF!J104,IF(AND(JRF!$A104=Checks!$K$6,JRF!Q104=""),JRF!J104,IF(OR(JRF!$A104=Checks!$K$8,JRF!$A104=Checks!$K$6,JRF!$A104=Checks!$K$7,JRF!$A104=Checks!$K$9),-HLOOKUP(23,JRF!$13:$314,JRF!AX104,0),HLOOKUP(9,JRF!$13:$314,JRF!AX104,0))))))))))</f>
        <v/>
      </c>
      <c r="H102" s="70" t="str">
        <f>IF(AND(JRF!B104="",JRF!Q104=""),"",IF(JRF!$A104=Checks!$K$4,JRF!I104,IF(JRF!$A104=Checks!$K$5,JRF!I104,IF(AND(JRF!$A104=Checks!$K$7,JRF!Q104=""),JRF!I104,IF(AND(JRF!$A104=Checks!$K$6,JRF!Q104=""),JRF!I104,IF(OR(JRF!$A104=Checks!$K$8,JRF!$A104=Checks!$K$6,JRF!$A104=Checks!$K$7,JRF!$A104=Checks!$K$9),HLOOKUP(22,JRF!$13:$314,JRF!AX104,0),HLOOKUP(8,JRF!$13:$314,JRF!AX104,0)))))))</f>
        <v/>
      </c>
      <c r="I102" s="71" t="str">
        <f>IF(AND(JRF!B104="",JRF!Q104=""),"",IF(JRF!$A104=Checks!$K$4,JRF!G104,IF(JRF!$A104=Checks!$K$5,JRF!G104,IF(AND(JRF!$A104=Checks!$K$7,JRF!Q104=""),JRF!G104,IF(AND(JRF!$A104=Checks!$K$6,JRF!Q104=""),JRF!G104,IF(OR(JRF!$A104=Checks!$K$8,JRF!$A104=Checks!$K$6,JRF!$A104=Checks!$K$7,JRF!$A104=Checks!$K$9),HLOOKUP(26,JRF!$13:$314,JRF!AX104,0),HLOOKUP(6,JRF!$13:$314,JRF!AX104,0)))))))</f>
        <v/>
      </c>
      <c r="J102" s="72" t="str">
        <f>IF(AND(JRF!AC104="",JRF!AF104=""),"",IF(LEN(JRF!AF104)=0,JRF!AC104,JRF!AF104))</f>
        <v/>
      </c>
      <c r="K102" s="72" t="str">
        <f>IF(JRF!Q104="","",IF(OR(JRF!A104=Checks!$K$4,JRF!A104=Checks!$K$5,JRF!A104=Checks!$K$6),"",IF(JRF!A104=Checks!$K$9,JRF!$B104,IF(OR(JRF!A104=Checks!$K$10,JRF!A104=Checks!$K$11),JRF!Q104,IF(AND(JRF!Q104=JRF!B104,OR(C102=IFERROR(VLOOKUP(C102,Checks!$BY:$BY,1,0),0),C303=IFERROR(VLOOKUP(C303,Checks!$BY:$BY,1,0),0))),A102,IF(JRF!Q104=JRF!B104,"",JRF!B104))))))</f>
        <v/>
      </c>
      <c r="L102" s="200" t="str">
        <f>IF(OR(JRF!X104="",JRF!Z104=""),"",IF(JRF!X104=JRF!Z104,"",'Journal Template'!M102/'Journal Template'!G102))</f>
        <v/>
      </c>
      <c r="M102" s="73" t="str">
        <f>IF(OR(JRF!X104="",JRF!Z104=""),"",IF(JRF!X104=JRF!Z104,"",-JRF!Y104))</f>
        <v/>
      </c>
      <c r="N102" s="72"/>
      <c r="O102" s="69" t="str">
        <f>IF(OR(JRF!X104="",JRF!Z104=""),"ENDBS",IF(JRF!X104=JRF!Z104,"ENDBS",""))</f>
        <v>ENDBS</v>
      </c>
      <c r="P102" s="69"/>
      <c r="AE102" s="43" t="s">
        <v>72</v>
      </c>
      <c r="AF102" s="43" t="s">
        <v>70</v>
      </c>
      <c r="AG102" s="43" t="s">
        <v>178</v>
      </c>
      <c r="AH102" s="68" t="s">
        <v>70</v>
      </c>
      <c r="AI102" s="44">
        <v>-130.30000000000001</v>
      </c>
      <c r="AJ102" s="43" t="s">
        <v>179</v>
      </c>
      <c r="AK102" s="43" t="s">
        <v>184</v>
      </c>
      <c r="AL102" s="44" t="s">
        <v>178</v>
      </c>
      <c r="AM102" s="43" t="s">
        <v>185</v>
      </c>
      <c r="AN102" s="43" t="s">
        <v>182</v>
      </c>
      <c r="AO102" s="43" t="s">
        <v>182</v>
      </c>
      <c r="AP102" s="43" t="s">
        <v>186</v>
      </c>
      <c r="AQ102" s="43" t="s">
        <v>183</v>
      </c>
      <c r="AR102" s="43" t="e">
        <v>#VALUE!</v>
      </c>
      <c r="AS102" s="43" t="s">
        <v>72</v>
      </c>
      <c r="AT102" s="44"/>
      <c r="AU102" s="44"/>
      <c r="AV102" s="44"/>
      <c r="AW102" s="44"/>
      <c r="AX102" s="44"/>
    </row>
    <row r="103" spans="1:50">
      <c r="A103" s="69" t="str">
        <f>IF(AND(JRF!B105="",JRF!Q105=""),"#REF!",IF(JRF!$A105=Checks!$K$4,JRF!B105,IF(JRF!$A105=Checks!$K$5,JRF!B105,IF(AND(JRF!$A105=Checks!$K$7,JRF!$Q105=""),JRF!B105,IF(AND(JRF!$A105=Checks!$K$6,JRF!$Q105=""),JRF!$B105,IF(OR(JRF!$A105=Checks!$K$8,JRF!$A105=Checks!$K$6,JRF!$A105=Checks!$K$7,JRF!$A105=Checks!$K$9),HLOOKUP(16,JRF!$13:$314,JRF!AX105,0),HLOOKUP(3,JRF!$13:$314,JRF!AX105,0)))))))</f>
        <v>#REF!</v>
      </c>
      <c r="B103" s="69" t="str">
        <f>IF(AND(JRF!B105="",JRF!Q105=""),"",IF(ISTEXT($A$13),"ACTUAL","-"))</f>
        <v/>
      </c>
      <c r="C103" s="74" t="str">
        <f>IF(AND(JRF!B105="",JRF!Q105=""),"",IF(JRF!$A105=Checks!$K$4,JRF!D105,IF(JRF!$A105=Checks!$K$5,JRF!D105,IF(AND(JRF!$A105=Checks!$K$7,JRF!Q105=""),JRF!D105,IF(AND(JRF!$A105=Checks!$K$6,JRF!Q105=""),JRF!D105,IF(OR(JRF!$A105=Checks!$K$8,JRF!$A105=Checks!$K$6,JRF!$A105=Checks!$K$7,JRF!$A105=Checks!$K$9),HLOOKUP(17,JRF!$13:$314,JRF!AX105,0),HLOOKUP(5,JRF!$13:$314,JRF!AX105,0)))))))</f>
        <v/>
      </c>
      <c r="D103" s="69" t="str">
        <f>IF(AND(JRF!B105="",JRF!Q105=""),"",IF(JRF!$A105=Checks!$K$4,JRF!C105,IF(JRF!$A105=Checks!$K$5,JRF!C105,IF(AND(JRF!$A105=Checks!$K$7,JRF!Q105=""),JRF!C105,IF(AND(JRF!$A105=Checks!$K$6,JRF!Q105=""),JRF!C105,IF(OR(JRF!$A105=Checks!$K$8,JRF!$A105=Checks!$K$6,JRF!$A105=Checks!$K$7,JRF!$A105=Checks!$K$9),HLOOKUP(18,JRF!$13:$314,JRF!AX105,0),HLOOKUP(4,JRF!$13:$314,JRF!AX105,0)))))))</f>
        <v/>
      </c>
      <c r="E103" s="69" t="str">
        <f>IF(AND(JRF!E105="",JRF!AL105=""),"",IF(OR(JRF!$A105=Checks!$K$4,JRF!$A105=Checks!$K$5),JRF!E105,IF(AND(JRF!$A105=Checks!$K$7,JRF!Q105=""),JRF!E105,IF(AND(JRF!$A105=Checks!$K$6,JRF!Q105=""),JRF!E105,IF(OR(JRF!$A105=Checks!$K$8,JRF!$A105=Checks!$K$6,JRF!$A105=Checks!$K$7,JRF!$A105=Checks!$K$9),JRF!AL105,JRF!E105)))))</f>
        <v/>
      </c>
      <c r="F103" s="69" t="str">
        <f>IF(AND(JRF!F105="",JRF!AV105=""),"",IF(OR(JRF!$A105=Checks!$K$4,JRF!$A105=Checks!$K$5),JRF!F105,IF(AND(JRF!$A105=Checks!$K$7,JRF!Q105=""),JRF!F105,IF(AND(JRF!$A105=Checks!$K$6,JRF!Q105=""),JRF!F105,IF(OR(JRF!$A105=Checks!$K$8,JRF!$A105=Checks!$K$6,JRF!$A105=Checks!$K$7,JRF!$A105=Checks!$K$9),JRF!AV105,JRF!F105)))))</f>
        <v/>
      </c>
      <c r="G103" s="70" t="str">
        <f>IF(AND(JRF!B105="",JRF!Q105=""),"",IF(IFERROR(SEARCH("RIR",JRF!A105),0),-JRF!J105,IF(JRF!A105=Checks!$K$10,JRF!J105,IF(JRF!A105=Checks!$K$11,-JRF!J105,IF(JRF!$A105=Checks!$K$4,JRF!J105,IF(JRF!$A105=Checks!$K$5,-JRF!J105,IF(AND(JRF!$A105=Checks!$K$7,JRF!Q105=""),JRF!J105,IF(AND(JRF!$A105=Checks!$K$6,JRF!Q105=""),JRF!J105,IF(OR(JRF!$A105=Checks!$K$8,JRF!$A105=Checks!$K$6,JRF!$A105=Checks!$K$7,JRF!$A105=Checks!$K$9),-HLOOKUP(23,JRF!$13:$314,JRF!AX105,0),HLOOKUP(9,JRF!$13:$314,JRF!AX105,0))))))))))</f>
        <v/>
      </c>
      <c r="H103" s="70" t="str">
        <f>IF(AND(JRF!B105="",JRF!Q105=""),"",IF(JRF!$A105=Checks!$K$4,JRF!I105,IF(JRF!$A105=Checks!$K$5,JRF!I105,IF(AND(JRF!$A105=Checks!$K$7,JRF!Q105=""),JRF!I105,IF(AND(JRF!$A105=Checks!$K$6,JRF!Q105=""),JRF!I105,IF(OR(JRF!$A105=Checks!$K$8,JRF!$A105=Checks!$K$6,JRF!$A105=Checks!$K$7,JRF!$A105=Checks!$K$9),HLOOKUP(22,JRF!$13:$314,JRF!AX105,0),HLOOKUP(8,JRF!$13:$314,JRF!AX105,0)))))))</f>
        <v/>
      </c>
      <c r="I103" s="71" t="str">
        <f>IF(AND(JRF!B105="",JRF!Q105=""),"",IF(JRF!$A105=Checks!$K$4,JRF!G105,IF(JRF!$A105=Checks!$K$5,JRF!G105,IF(AND(JRF!$A105=Checks!$K$7,JRF!Q105=""),JRF!G105,IF(AND(JRF!$A105=Checks!$K$6,JRF!Q105=""),JRF!G105,IF(OR(JRF!$A105=Checks!$K$8,JRF!$A105=Checks!$K$6,JRF!$A105=Checks!$K$7,JRF!$A105=Checks!$K$9),HLOOKUP(26,JRF!$13:$314,JRF!AX105,0),HLOOKUP(6,JRF!$13:$314,JRF!AX105,0)))))))</f>
        <v/>
      </c>
      <c r="J103" s="72" t="str">
        <f>IF(AND(JRF!AC105="",JRF!AF105=""),"",IF(LEN(JRF!AF105)=0,JRF!AC105,JRF!AF105))</f>
        <v/>
      </c>
      <c r="K103" s="72" t="str">
        <f>IF(JRF!Q105="","",IF(OR(JRF!A105=Checks!$K$4,JRF!A105=Checks!$K$5,JRF!A105=Checks!$K$6),"",IF(JRF!A105=Checks!$K$9,JRF!$B105,IF(OR(JRF!A105=Checks!$K$10,JRF!A105=Checks!$K$11),JRF!Q105,IF(AND(JRF!Q105=JRF!B105,OR(C103=IFERROR(VLOOKUP(C103,Checks!$BY:$BY,1,0),0),C304=IFERROR(VLOOKUP(C304,Checks!$BY:$BY,1,0),0))),A103,IF(JRF!Q105=JRF!B105,"",JRF!B105))))))</f>
        <v/>
      </c>
      <c r="L103" s="200" t="str">
        <f>IF(OR(JRF!X105="",JRF!Z105=""),"",IF(JRF!X105=JRF!Z105,"",'Journal Template'!M103/'Journal Template'!G103))</f>
        <v/>
      </c>
      <c r="M103" s="73" t="str">
        <f>IF(OR(JRF!X105="",JRF!Z105=""),"",IF(JRF!X105=JRF!Z105,"",-JRF!Y105))</f>
        <v/>
      </c>
      <c r="N103" s="72"/>
      <c r="O103" s="69" t="str">
        <f>IF(OR(JRF!X105="",JRF!Z105=""),"ENDBS",IF(JRF!X105=JRF!Z105,"ENDBS",""))</f>
        <v>ENDBS</v>
      </c>
      <c r="P103" s="69"/>
      <c r="AE103" s="43" t="s">
        <v>72</v>
      </c>
      <c r="AF103" s="43" t="s">
        <v>70</v>
      </c>
      <c r="AG103" s="43" t="s">
        <v>178</v>
      </c>
      <c r="AH103" s="68" t="s">
        <v>70</v>
      </c>
      <c r="AI103" s="44">
        <v>-130.30000000000001</v>
      </c>
      <c r="AJ103" s="43" t="s">
        <v>179</v>
      </c>
      <c r="AK103" s="43" t="s">
        <v>184</v>
      </c>
      <c r="AL103" s="44" t="s">
        <v>178</v>
      </c>
      <c r="AM103" s="43" t="s">
        <v>185</v>
      </c>
      <c r="AN103" s="43" t="s">
        <v>182</v>
      </c>
      <c r="AO103" s="43" t="s">
        <v>182</v>
      </c>
      <c r="AP103" s="43" t="s">
        <v>186</v>
      </c>
      <c r="AQ103" s="43" t="s">
        <v>183</v>
      </c>
      <c r="AR103" s="43" t="e">
        <v>#VALUE!</v>
      </c>
      <c r="AS103" s="43" t="s">
        <v>72</v>
      </c>
      <c r="AT103" s="44"/>
      <c r="AU103" s="44"/>
      <c r="AV103" s="44"/>
      <c r="AW103" s="44"/>
      <c r="AX103" s="44"/>
    </row>
    <row r="104" spans="1:50">
      <c r="A104" s="69" t="str">
        <f>IF(AND(JRF!B106="",JRF!Q106=""),"#REF!",IF(JRF!$A106=Checks!$K$4,JRF!B106,IF(JRF!$A106=Checks!$K$5,JRF!B106,IF(AND(JRF!$A106=Checks!$K$7,JRF!$Q106=""),JRF!B106,IF(AND(JRF!$A106=Checks!$K$6,JRF!$Q106=""),JRF!$B106,IF(OR(JRF!$A106=Checks!$K$8,JRF!$A106=Checks!$K$6,JRF!$A106=Checks!$K$7,JRF!$A106=Checks!$K$9),HLOOKUP(16,JRF!$13:$314,JRF!AX106,0),HLOOKUP(3,JRF!$13:$314,JRF!AX106,0)))))))</f>
        <v>#REF!</v>
      </c>
      <c r="B104" s="69" t="str">
        <f>IF(AND(JRF!B106="",JRF!Q106=""),"",IF(ISTEXT($A$13),"ACTUAL","-"))</f>
        <v/>
      </c>
      <c r="C104" s="74" t="str">
        <f>IF(AND(JRF!B106="",JRF!Q106=""),"",IF(JRF!$A106=Checks!$K$4,JRF!D106,IF(JRF!$A106=Checks!$K$5,JRF!D106,IF(AND(JRF!$A106=Checks!$K$7,JRF!Q106=""),JRF!D106,IF(AND(JRF!$A106=Checks!$K$6,JRF!Q106=""),JRF!D106,IF(OR(JRF!$A106=Checks!$K$8,JRF!$A106=Checks!$K$6,JRF!$A106=Checks!$K$7,JRF!$A106=Checks!$K$9),HLOOKUP(17,JRF!$13:$314,JRF!AX106,0),HLOOKUP(5,JRF!$13:$314,JRF!AX106,0)))))))</f>
        <v/>
      </c>
      <c r="D104" s="69" t="str">
        <f>IF(AND(JRF!B106="",JRF!Q106=""),"",IF(JRF!$A106=Checks!$K$4,JRF!C106,IF(JRF!$A106=Checks!$K$5,JRF!C106,IF(AND(JRF!$A106=Checks!$K$7,JRF!Q106=""),JRF!C106,IF(AND(JRF!$A106=Checks!$K$6,JRF!Q106=""),JRF!C106,IF(OR(JRF!$A106=Checks!$K$8,JRF!$A106=Checks!$K$6,JRF!$A106=Checks!$K$7,JRF!$A106=Checks!$K$9),HLOOKUP(18,JRF!$13:$314,JRF!AX106,0),HLOOKUP(4,JRF!$13:$314,JRF!AX106,0)))))))</f>
        <v/>
      </c>
      <c r="E104" s="69" t="str">
        <f>IF(AND(JRF!E106="",JRF!AL106=""),"",IF(OR(JRF!$A106=Checks!$K$4,JRF!$A106=Checks!$K$5),JRF!E106,IF(AND(JRF!$A106=Checks!$K$7,JRF!Q106=""),JRF!E106,IF(AND(JRF!$A106=Checks!$K$6,JRF!Q106=""),JRF!E106,IF(OR(JRF!$A106=Checks!$K$8,JRF!$A106=Checks!$K$6,JRF!$A106=Checks!$K$7,JRF!$A106=Checks!$K$9),JRF!AL106,JRF!E106)))))</f>
        <v/>
      </c>
      <c r="F104" s="69" t="str">
        <f>IF(AND(JRF!F106="",JRF!AV106=""),"",IF(OR(JRF!$A106=Checks!$K$4,JRF!$A106=Checks!$K$5),JRF!F106,IF(AND(JRF!$A106=Checks!$K$7,JRF!Q106=""),JRF!F106,IF(AND(JRF!$A106=Checks!$K$6,JRF!Q106=""),JRF!F106,IF(OR(JRF!$A106=Checks!$K$8,JRF!$A106=Checks!$K$6,JRF!$A106=Checks!$K$7,JRF!$A106=Checks!$K$9),JRF!AV106,JRF!F106)))))</f>
        <v/>
      </c>
      <c r="G104" s="70" t="str">
        <f>IF(AND(JRF!B106="",JRF!Q106=""),"",IF(IFERROR(SEARCH("RIR",JRF!A106),0),-JRF!J106,IF(JRF!A106=Checks!$K$10,JRF!J106,IF(JRF!A106=Checks!$K$11,-JRF!J106,IF(JRF!$A106=Checks!$K$4,JRF!J106,IF(JRF!$A106=Checks!$K$5,-JRF!J106,IF(AND(JRF!$A106=Checks!$K$7,JRF!Q106=""),JRF!J106,IF(AND(JRF!$A106=Checks!$K$6,JRF!Q106=""),JRF!J106,IF(OR(JRF!$A106=Checks!$K$8,JRF!$A106=Checks!$K$6,JRF!$A106=Checks!$K$7,JRF!$A106=Checks!$K$9),-HLOOKUP(23,JRF!$13:$314,JRF!AX106,0),HLOOKUP(9,JRF!$13:$314,JRF!AX106,0))))))))))</f>
        <v/>
      </c>
      <c r="H104" s="70" t="str">
        <f>IF(AND(JRF!B106="",JRF!Q106=""),"",IF(JRF!$A106=Checks!$K$4,JRF!I106,IF(JRF!$A106=Checks!$K$5,JRF!I106,IF(AND(JRF!$A106=Checks!$K$7,JRF!Q106=""),JRF!I106,IF(AND(JRF!$A106=Checks!$K$6,JRF!Q106=""),JRF!I106,IF(OR(JRF!$A106=Checks!$K$8,JRF!$A106=Checks!$K$6,JRF!$A106=Checks!$K$7,JRF!$A106=Checks!$K$9),HLOOKUP(22,JRF!$13:$314,JRF!AX106,0),HLOOKUP(8,JRF!$13:$314,JRF!AX106,0)))))))</f>
        <v/>
      </c>
      <c r="I104" s="71" t="str">
        <f>IF(AND(JRF!B106="",JRF!Q106=""),"",IF(JRF!$A106=Checks!$K$4,JRF!G106,IF(JRF!$A106=Checks!$K$5,JRF!G106,IF(AND(JRF!$A106=Checks!$K$7,JRF!Q106=""),JRF!G106,IF(AND(JRF!$A106=Checks!$K$6,JRF!Q106=""),JRF!G106,IF(OR(JRF!$A106=Checks!$K$8,JRF!$A106=Checks!$K$6,JRF!$A106=Checks!$K$7,JRF!$A106=Checks!$K$9),HLOOKUP(26,JRF!$13:$314,JRF!AX106,0),HLOOKUP(6,JRF!$13:$314,JRF!AX106,0)))))))</f>
        <v/>
      </c>
      <c r="J104" s="72" t="str">
        <f>IF(AND(JRF!AC106="",JRF!AF106=""),"",IF(LEN(JRF!AF106)=0,JRF!AC106,JRF!AF106))</f>
        <v/>
      </c>
      <c r="K104" s="72" t="str">
        <f>IF(JRF!Q106="","",IF(OR(JRF!A106=Checks!$K$4,JRF!A106=Checks!$K$5,JRF!A106=Checks!$K$6),"",IF(JRF!A106=Checks!$K$9,JRF!$B106,IF(OR(JRF!A106=Checks!$K$10,JRF!A106=Checks!$K$11),JRF!Q106,IF(AND(JRF!Q106=JRF!B106,OR(C104=IFERROR(VLOOKUP(C104,Checks!$BY:$BY,1,0),0),C305=IFERROR(VLOOKUP(C305,Checks!$BY:$BY,1,0),0))),A104,IF(JRF!Q106=JRF!B106,"",JRF!B106))))))</f>
        <v/>
      </c>
      <c r="L104" s="200" t="str">
        <f>IF(OR(JRF!X106="",JRF!Z106=""),"",IF(JRF!X106=JRF!Z106,"",'Journal Template'!M104/'Journal Template'!G104))</f>
        <v/>
      </c>
      <c r="M104" s="73" t="str">
        <f>IF(OR(JRF!X106="",JRF!Z106=""),"",IF(JRF!X106=JRF!Z106,"",-JRF!Y106))</f>
        <v/>
      </c>
      <c r="N104" s="72"/>
      <c r="O104" s="69" t="str">
        <f>IF(OR(JRF!X106="",JRF!Z106=""),"ENDBS",IF(JRF!X106=JRF!Z106,"ENDBS",""))</f>
        <v>ENDBS</v>
      </c>
      <c r="P104" s="69"/>
      <c r="AE104" s="43" t="s">
        <v>72</v>
      </c>
      <c r="AF104" s="43" t="s">
        <v>70</v>
      </c>
      <c r="AG104" s="43" t="s">
        <v>178</v>
      </c>
      <c r="AH104" s="68" t="s">
        <v>70</v>
      </c>
      <c r="AI104" s="44">
        <v>-130.30000000000001</v>
      </c>
      <c r="AJ104" s="43" t="s">
        <v>179</v>
      </c>
      <c r="AK104" s="43" t="s">
        <v>184</v>
      </c>
      <c r="AL104" s="44" t="s">
        <v>178</v>
      </c>
      <c r="AM104" s="43" t="s">
        <v>185</v>
      </c>
      <c r="AN104" s="43" t="s">
        <v>182</v>
      </c>
      <c r="AO104" s="43" t="s">
        <v>182</v>
      </c>
      <c r="AP104" s="43" t="s">
        <v>186</v>
      </c>
      <c r="AQ104" s="43" t="s">
        <v>183</v>
      </c>
      <c r="AR104" s="43" t="e">
        <v>#VALUE!</v>
      </c>
      <c r="AS104" s="43" t="s">
        <v>72</v>
      </c>
      <c r="AT104" s="44"/>
      <c r="AU104" s="44"/>
      <c r="AV104" s="44"/>
      <c r="AW104" s="44"/>
      <c r="AX104" s="44"/>
    </row>
    <row r="105" spans="1:50">
      <c r="A105" s="69" t="str">
        <f>IF(AND(JRF!B107="",JRF!Q107=""),"#REF!",IF(JRF!$A107=Checks!$K$4,JRF!B107,IF(JRF!$A107=Checks!$K$5,JRF!B107,IF(AND(JRF!$A107=Checks!$K$7,JRF!$Q107=""),JRF!B107,IF(AND(JRF!$A107=Checks!$K$6,JRF!$Q107=""),JRF!$B107,IF(OR(JRF!$A107=Checks!$K$8,JRF!$A107=Checks!$K$6,JRF!$A107=Checks!$K$7,JRF!$A107=Checks!$K$9),HLOOKUP(16,JRF!$13:$314,JRF!AX107,0),HLOOKUP(3,JRF!$13:$314,JRF!AX107,0)))))))</f>
        <v>#REF!</v>
      </c>
      <c r="B105" s="69" t="str">
        <f>IF(AND(JRF!B107="",JRF!Q107=""),"",IF(ISTEXT($A$13),"ACTUAL","-"))</f>
        <v/>
      </c>
      <c r="C105" s="74" t="str">
        <f>IF(AND(JRF!B107="",JRF!Q107=""),"",IF(JRF!$A107=Checks!$K$4,JRF!D107,IF(JRF!$A107=Checks!$K$5,JRF!D107,IF(AND(JRF!$A107=Checks!$K$7,JRF!Q107=""),JRF!D107,IF(AND(JRF!$A107=Checks!$K$6,JRF!Q107=""),JRF!D107,IF(OR(JRF!$A107=Checks!$K$8,JRF!$A107=Checks!$K$6,JRF!$A107=Checks!$K$7,JRF!$A107=Checks!$K$9),HLOOKUP(17,JRF!$13:$314,JRF!AX107,0),HLOOKUP(5,JRF!$13:$314,JRF!AX107,0)))))))</f>
        <v/>
      </c>
      <c r="D105" s="69" t="str">
        <f>IF(AND(JRF!B107="",JRF!Q107=""),"",IF(JRF!$A107=Checks!$K$4,JRF!C107,IF(JRF!$A107=Checks!$K$5,JRF!C107,IF(AND(JRF!$A107=Checks!$K$7,JRF!Q107=""),JRF!C107,IF(AND(JRF!$A107=Checks!$K$6,JRF!Q107=""),JRF!C107,IF(OR(JRF!$A107=Checks!$K$8,JRF!$A107=Checks!$K$6,JRF!$A107=Checks!$K$7,JRF!$A107=Checks!$K$9),HLOOKUP(18,JRF!$13:$314,JRF!AX107,0),HLOOKUP(4,JRF!$13:$314,JRF!AX107,0)))))))</f>
        <v/>
      </c>
      <c r="E105" s="69" t="str">
        <f>IF(AND(JRF!E107="",JRF!AL107=""),"",IF(OR(JRF!$A107=Checks!$K$4,JRF!$A107=Checks!$K$5),JRF!E107,IF(AND(JRF!$A107=Checks!$K$7,JRF!Q107=""),JRF!E107,IF(AND(JRF!$A107=Checks!$K$6,JRF!Q107=""),JRF!E107,IF(OR(JRF!$A107=Checks!$K$8,JRF!$A107=Checks!$K$6,JRF!$A107=Checks!$K$7,JRF!$A107=Checks!$K$9),JRF!AL107,JRF!E107)))))</f>
        <v/>
      </c>
      <c r="F105" s="69" t="str">
        <f>IF(AND(JRF!F107="",JRF!AV107=""),"",IF(OR(JRF!$A107=Checks!$K$4,JRF!$A107=Checks!$K$5),JRF!F107,IF(AND(JRF!$A107=Checks!$K$7,JRF!Q107=""),JRF!F107,IF(AND(JRF!$A107=Checks!$K$6,JRF!Q107=""),JRF!F107,IF(OR(JRF!$A107=Checks!$K$8,JRF!$A107=Checks!$K$6,JRF!$A107=Checks!$K$7,JRF!$A107=Checks!$K$9),JRF!AV107,JRF!F107)))))</f>
        <v/>
      </c>
      <c r="G105" s="70" t="str">
        <f>IF(AND(JRF!B107="",JRF!Q107=""),"",IF(IFERROR(SEARCH("RIR",JRF!A107),0),-JRF!J107,IF(JRF!A107=Checks!$K$10,JRF!J107,IF(JRF!A107=Checks!$K$11,-JRF!J107,IF(JRF!$A107=Checks!$K$4,JRF!J107,IF(JRF!$A107=Checks!$K$5,-JRF!J107,IF(AND(JRF!$A107=Checks!$K$7,JRF!Q107=""),JRF!J107,IF(AND(JRF!$A107=Checks!$K$6,JRF!Q107=""),JRF!J107,IF(OR(JRF!$A107=Checks!$K$8,JRF!$A107=Checks!$K$6,JRF!$A107=Checks!$K$7,JRF!$A107=Checks!$K$9),-HLOOKUP(23,JRF!$13:$314,JRF!AX107,0),HLOOKUP(9,JRF!$13:$314,JRF!AX107,0))))))))))</f>
        <v/>
      </c>
      <c r="H105" s="70" t="str">
        <f>IF(AND(JRF!B107="",JRF!Q107=""),"",IF(JRF!$A107=Checks!$K$4,JRF!I107,IF(JRF!$A107=Checks!$K$5,JRF!I107,IF(AND(JRF!$A107=Checks!$K$7,JRF!Q107=""),JRF!I107,IF(AND(JRF!$A107=Checks!$K$6,JRF!Q107=""),JRF!I107,IF(OR(JRF!$A107=Checks!$K$8,JRF!$A107=Checks!$K$6,JRF!$A107=Checks!$K$7,JRF!$A107=Checks!$K$9),HLOOKUP(22,JRF!$13:$314,JRF!AX107,0),HLOOKUP(8,JRF!$13:$314,JRF!AX107,0)))))))</f>
        <v/>
      </c>
      <c r="I105" s="71" t="str">
        <f>IF(AND(JRF!B107="",JRF!Q107=""),"",IF(JRF!$A107=Checks!$K$4,JRF!G107,IF(JRF!$A107=Checks!$K$5,JRF!G107,IF(AND(JRF!$A107=Checks!$K$7,JRF!Q107=""),JRF!G107,IF(AND(JRF!$A107=Checks!$K$6,JRF!Q107=""),JRF!G107,IF(OR(JRF!$A107=Checks!$K$8,JRF!$A107=Checks!$K$6,JRF!$A107=Checks!$K$7,JRF!$A107=Checks!$K$9),HLOOKUP(26,JRF!$13:$314,JRF!AX107,0),HLOOKUP(6,JRF!$13:$314,JRF!AX107,0)))))))</f>
        <v/>
      </c>
      <c r="J105" s="72" t="str">
        <f>IF(AND(JRF!AC107="",JRF!AF107=""),"",IF(LEN(JRF!AF107)=0,JRF!AC107,JRF!AF107))</f>
        <v/>
      </c>
      <c r="K105" s="72" t="str">
        <f>IF(JRF!Q107="","",IF(OR(JRF!A107=Checks!$K$4,JRF!A107=Checks!$K$5,JRF!A107=Checks!$K$6),"",IF(JRF!A107=Checks!$K$9,JRF!$B107,IF(OR(JRF!A107=Checks!$K$10,JRF!A107=Checks!$K$11),JRF!Q107,IF(AND(JRF!Q107=JRF!B107,OR(C105=IFERROR(VLOOKUP(C105,Checks!$BY:$BY,1,0),0),C306=IFERROR(VLOOKUP(C306,Checks!$BY:$BY,1,0),0))),A105,IF(JRF!Q107=JRF!B107,"",JRF!B107))))))</f>
        <v/>
      </c>
      <c r="L105" s="200" t="str">
        <f>IF(OR(JRF!X107="",JRF!Z107=""),"",IF(JRF!X107=JRF!Z107,"",'Journal Template'!M105/'Journal Template'!G105))</f>
        <v/>
      </c>
      <c r="M105" s="73" t="str">
        <f>IF(OR(JRF!X107="",JRF!Z107=""),"",IF(JRF!X107=JRF!Z107,"",-JRF!Y107))</f>
        <v/>
      </c>
      <c r="N105" s="72"/>
      <c r="O105" s="69" t="str">
        <f>IF(OR(JRF!X107="",JRF!Z107=""),"ENDBS",IF(JRF!X107=JRF!Z107,"ENDBS",""))</f>
        <v>ENDBS</v>
      </c>
      <c r="P105" s="69"/>
      <c r="AE105" s="43" t="s">
        <v>72</v>
      </c>
      <c r="AF105" s="43" t="s">
        <v>70</v>
      </c>
      <c r="AG105" s="43" t="s">
        <v>178</v>
      </c>
      <c r="AH105" s="68" t="s">
        <v>70</v>
      </c>
      <c r="AI105" s="44">
        <v>-130.30000000000001</v>
      </c>
      <c r="AJ105" s="43" t="s">
        <v>179</v>
      </c>
      <c r="AK105" s="43" t="s">
        <v>184</v>
      </c>
      <c r="AL105" s="44" t="s">
        <v>178</v>
      </c>
      <c r="AM105" s="43" t="s">
        <v>185</v>
      </c>
      <c r="AN105" s="43" t="s">
        <v>182</v>
      </c>
      <c r="AO105" s="43" t="s">
        <v>182</v>
      </c>
      <c r="AP105" s="43" t="s">
        <v>186</v>
      </c>
      <c r="AQ105" s="43" t="s">
        <v>183</v>
      </c>
      <c r="AR105" s="43" t="e">
        <v>#VALUE!</v>
      </c>
      <c r="AS105" s="43" t="s">
        <v>72</v>
      </c>
      <c r="AT105" s="44"/>
      <c r="AU105" s="44"/>
      <c r="AV105" s="44"/>
      <c r="AW105" s="44"/>
      <c r="AX105" s="44"/>
    </row>
    <row r="106" spans="1:50">
      <c r="A106" s="69" t="str">
        <f>IF(AND(JRF!B108="",JRF!Q108=""),"#REF!",IF(JRF!$A108=Checks!$K$4,JRF!B108,IF(JRF!$A108=Checks!$K$5,JRF!B108,IF(AND(JRF!$A108=Checks!$K$7,JRF!$Q108=""),JRF!B108,IF(AND(JRF!$A108=Checks!$K$6,JRF!$Q108=""),JRF!$B108,IF(OR(JRF!$A108=Checks!$K$8,JRF!$A108=Checks!$K$6,JRF!$A108=Checks!$K$7,JRF!$A108=Checks!$K$9),HLOOKUP(16,JRF!$13:$314,JRF!AX108,0),HLOOKUP(3,JRF!$13:$314,JRF!AX108,0)))))))</f>
        <v>#REF!</v>
      </c>
      <c r="B106" s="69" t="str">
        <f>IF(AND(JRF!B108="",JRF!Q108=""),"",IF(ISTEXT($A$13),"ACTUAL","-"))</f>
        <v/>
      </c>
      <c r="C106" s="74" t="str">
        <f>IF(AND(JRF!B108="",JRF!Q108=""),"",IF(JRF!$A108=Checks!$K$4,JRF!D108,IF(JRF!$A108=Checks!$K$5,JRF!D108,IF(AND(JRF!$A108=Checks!$K$7,JRF!Q108=""),JRF!D108,IF(AND(JRF!$A108=Checks!$K$6,JRF!Q108=""),JRF!D108,IF(OR(JRF!$A108=Checks!$K$8,JRF!$A108=Checks!$K$6,JRF!$A108=Checks!$K$7,JRF!$A108=Checks!$K$9),HLOOKUP(17,JRF!$13:$314,JRF!AX108,0),HLOOKUP(5,JRF!$13:$314,JRF!AX108,0)))))))</f>
        <v/>
      </c>
      <c r="D106" s="69" t="str">
        <f>IF(AND(JRF!B108="",JRF!Q108=""),"",IF(JRF!$A108=Checks!$K$4,JRF!C108,IF(JRF!$A108=Checks!$K$5,JRF!C108,IF(AND(JRF!$A108=Checks!$K$7,JRF!Q108=""),JRF!C108,IF(AND(JRF!$A108=Checks!$K$6,JRF!Q108=""),JRF!C108,IF(OR(JRF!$A108=Checks!$K$8,JRF!$A108=Checks!$K$6,JRF!$A108=Checks!$K$7,JRF!$A108=Checks!$K$9),HLOOKUP(18,JRF!$13:$314,JRF!AX108,0),HLOOKUP(4,JRF!$13:$314,JRF!AX108,0)))))))</f>
        <v/>
      </c>
      <c r="E106" s="69" t="str">
        <f>IF(AND(JRF!E108="",JRF!AL108=""),"",IF(OR(JRF!$A108=Checks!$K$4,JRF!$A108=Checks!$K$5),JRF!E108,IF(AND(JRF!$A108=Checks!$K$7,JRF!Q108=""),JRF!E108,IF(AND(JRF!$A108=Checks!$K$6,JRF!Q108=""),JRF!E108,IF(OR(JRF!$A108=Checks!$K$8,JRF!$A108=Checks!$K$6,JRF!$A108=Checks!$K$7,JRF!$A108=Checks!$K$9),JRF!AL108,JRF!E108)))))</f>
        <v/>
      </c>
      <c r="F106" s="69" t="str">
        <f>IF(AND(JRF!F108="",JRF!AV108=""),"",IF(OR(JRF!$A108=Checks!$K$4,JRF!$A108=Checks!$K$5),JRF!F108,IF(AND(JRF!$A108=Checks!$K$7,JRF!Q108=""),JRF!F108,IF(AND(JRF!$A108=Checks!$K$6,JRF!Q108=""),JRF!F108,IF(OR(JRF!$A108=Checks!$K$8,JRF!$A108=Checks!$K$6,JRF!$A108=Checks!$K$7,JRF!$A108=Checks!$K$9),JRF!AV108,JRF!F108)))))</f>
        <v/>
      </c>
      <c r="G106" s="70" t="str">
        <f>IF(AND(JRF!B108="",JRF!Q108=""),"",IF(IFERROR(SEARCH("RIR",JRF!A108),0),-JRF!J108,IF(JRF!A108=Checks!$K$10,JRF!J108,IF(JRF!A108=Checks!$K$11,-JRF!J108,IF(JRF!$A108=Checks!$K$4,JRF!J108,IF(JRF!$A108=Checks!$K$5,-JRF!J108,IF(AND(JRF!$A108=Checks!$K$7,JRF!Q108=""),JRF!J108,IF(AND(JRF!$A108=Checks!$K$6,JRF!Q108=""),JRF!J108,IF(OR(JRF!$A108=Checks!$K$8,JRF!$A108=Checks!$K$6,JRF!$A108=Checks!$K$7,JRF!$A108=Checks!$K$9),-HLOOKUP(23,JRF!$13:$314,JRF!AX108,0),HLOOKUP(9,JRF!$13:$314,JRF!AX108,0))))))))))</f>
        <v/>
      </c>
      <c r="H106" s="70" t="str">
        <f>IF(AND(JRF!B108="",JRF!Q108=""),"",IF(JRF!$A108=Checks!$K$4,JRF!I108,IF(JRF!$A108=Checks!$K$5,JRF!I108,IF(AND(JRF!$A108=Checks!$K$7,JRF!Q108=""),JRF!I108,IF(AND(JRF!$A108=Checks!$K$6,JRF!Q108=""),JRF!I108,IF(OR(JRF!$A108=Checks!$K$8,JRF!$A108=Checks!$K$6,JRF!$A108=Checks!$K$7,JRF!$A108=Checks!$K$9),HLOOKUP(22,JRF!$13:$314,JRF!AX108,0),HLOOKUP(8,JRF!$13:$314,JRF!AX108,0)))))))</f>
        <v/>
      </c>
      <c r="I106" s="71" t="str">
        <f>IF(AND(JRF!B108="",JRF!Q108=""),"",IF(JRF!$A108=Checks!$K$4,JRF!G108,IF(JRF!$A108=Checks!$K$5,JRF!G108,IF(AND(JRF!$A108=Checks!$K$7,JRF!Q108=""),JRF!G108,IF(AND(JRF!$A108=Checks!$K$6,JRF!Q108=""),JRF!G108,IF(OR(JRF!$A108=Checks!$K$8,JRF!$A108=Checks!$K$6,JRF!$A108=Checks!$K$7,JRF!$A108=Checks!$K$9),HLOOKUP(26,JRF!$13:$314,JRF!AX108,0),HLOOKUP(6,JRF!$13:$314,JRF!AX108,0)))))))</f>
        <v/>
      </c>
      <c r="J106" s="72" t="str">
        <f>IF(AND(JRF!AC108="",JRF!AF108=""),"",IF(LEN(JRF!AF108)=0,JRF!AC108,JRF!AF108))</f>
        <v/>
      </c>
      <c r="K106" s="72" t="str">
        <f>IF(JRF!Q108="","",IF(OR(JRF!A108=Checks!$K$4,JRF!A108=Checks!$K$5,JRF!A108=Checks!$K$6),"",IF(JRF!A108=Checks!$K$9,JRF!$B108,IF(OR(JRF!A108=Checks!$K$10,JRF!A108=Checks!$K$11),JRF!Q108,IF(AND(JRF!Q108=JRF!B108,OR(C106=IFERROR(VLOOKUP(C106,Checks!$BY:$BY,1,0),0),C307=IFERROR(VLOOKUP(C307,Checks!$BY:$BY,1,0),0))),A106,IF(JRF!Q108=JRF!B108,"",JRF!B108))))))</f>
        <v/>
      </c>
      <c r="L106" s="200" t="str">
        <f>IF(OR(JRF!X108="",JRF!Z108=""),"",IF(JRF!X108=JRF!Z108,"",'Journal Template'!M106/'Journal Template'!G106))</f>
        <v/>
      </c>
      <c r="M106" s="73" t="str">
        <f>IF(OR(JRF!X108="",JRF!Z108=""),"",IF(JRF!X108=JRF!Z108,"",-JRF!Y108))</f>
        <v/>
      </c>
      <c r="N106" s="72"/>
      <c r="O106" s="69" t="str">
        <f>IF(OR(JRF!X108="",JRF!Z108=""),"ENDBS",IF(JRF!X108=JRF!Z108,"ENDBS",""))</f>
        <v>ENDBS</v>
      </c>
      <c r="P106" s="69"/>
      <c r="AE106" s="43" t="s">
        <v>72</v>
      </c>
      <c r="AF106" s="43" t="s">
        <v>70</v>
      </c>
      <c r="AG106" s="43" t="s">
        <v>178</v>
      </c>
      <c r="AH106" s="68" t="s">
        <v>70</v>
      </c>
      <c r="AI106" s="44">
        <v>-130.30000000000001</v>
      </c>
      <c r="AJ106" s="43" t="s">
        <v>179</v>
      </c>
      <c r="AK106" s="43" t="s">
        <v>184</v>
      </c>
      <c r="AL106" s="44" t="s">
        <v>178</v>
      </c>
      <c r="AM106" s="43" t="s">
        <v>185</v>
      </c>
      <c r="AN106" s="43" t="s">
        <v>182</v>
      </c>
      <c r="AO106" s="43" t="s">
        <v>182</v>
      </c>
      <c r="AP106" s="43" t="s">
        <v>186</v>
      </c>
      <c r="AQ106" s="43" t="s">
        <v>183</v>
      </c>
      <c r="AR106" s="43" t="e">
        <v>#VALUE!</v>
      </c>
      <c r="AS106" s="43" t="s">
        <v>72</v>
      </c>
      <c r="AT106" s="44"/>
      <c r="AU106" s="44"/>
      <c r="AV106" s="44"/>
      <c r="AW106" s="44"/>
      <c r="AX106" s="44"/>
    </row>
    <row r="107" spans="1:50">
      <c r="A107" s="69" t="str">
        <f>IF(AND(JRF!B109="",JRF!Q109=""),"#REF!",IF(JRF!$A109=Checks!$K$4,JRF!B109,IF(JRF!$A109=Checks!$K$5,JRF!B109,IF(AND(JRF!$A109=Checks!$K$7,JRF!$Q109=""),JRF!B109,IF(AND(JRF!$A109=Checks!$K$6,JRF!$Q109=""),JRF!$B109,IF(OR(JRF!$A109=Checks!$K$8,JRF!$A109=Checks!$K$6,JRF!$A109=Checks!$K$7,JRF!$A109=Checks!$K$9),HLOOKUP(16,JRF!$13:$314,JRF!AX109,0),HLOOKUP(3,JRF!$13:$314,JRF!AX109,0)))))))</f>
        <v>#REF!</v>
      </c>
      <c r="B107" s="69" t="str">
        <f>IF(AND(JRF!B109="",JRF!Q109=""),"",IF(ISTEXT($A$13),"ACTUAL","-"))</f>
        <v/>
      </c>
      <c r="C107" s="74" t="str">
        <f>IF(AND(JRF!B109="",JRF!Q109=""),"",IF(JRF!$A109=Checks!$K$4,JRF!D109,IF(JRF!$A109=Checks!$K$5,JRF!D109,IF(AND(JRF!$A109=Checks!$K$7,JRF!Q109=""),JRF!D109,IF(AND(JRF!$A109=Checks!$K$6,JRF!Q109=""),JRF!D109,IF(OR(JRF!$A109=Checks!$K$8,JRF!$A109=Checks!$K$6,JRF!$A109=Checks!$K$7,JRF!$A109=Checks!$K$9),HLOOKUP(17,JRF!$13:$314,JRF!AX109,0),HLOOKUP(5,JRF!$13:$314,JRF!AX109,0)))))))</f>
        <v/>
      </c>
      <c r="D107" s="69" t="str">
        <f>IF(AND(JRF!B109="",JRF!Q109=""),"",IF(JRF!$A109=Checks!$K$4,JRF!C109,IF(JRF!$A109=Checks!$K$5,JRF!C109,IF(AND(JRF!$A109=Checks!$K$7,JRF!Q109=""),JRF!C109,IF(AND(JRF!$A109=Checks!$K$6,JRF!Q109=""),JRF!C109,IF(OR(JRF!$A109=Checks!$K$8,JRF!$A109=Checks!$K$6,JRF!$A109=Checks!$K$7,JRF!$A109=Checks!$K$9),HLOOKUP(18,JRF!$13:$314,JRF!AX109,0),HLOOKUP(4,JRF!$13:$314,JRF!AX109,0)))))))</f>
        <v/>
      </c>
      <c r="E107" s="69" t="str">
        <f>IF(AND(JRF!E109="",JRF!AL109=""),"",IF(OR(JRF!$A109=Checks!$K$4,JRF!$A109=Checks!$K$5),JRF!E109,IF(AND(JRF!$A109=Checks!$K$7,JRF!Q109=""),JRF!E109,IF(AND(JRF!$A109=Checks!$K$6,JRF!Q109=""),JRF!E109,IF(OR(JRF!$A109=Checks!$K$8,JRF!$A109=Checks!$K$6,JRF!$A109=Checks!$K$7,JRF!$A109=Checks!$K$9),JRF!AL109,JRF!E109)))))</f>
        <v/>
      </c>
      <c r="F107" s="69" t="str">
        <f>IF(AND(JRF!F109="",JRF!AV109=""),"",IF(OR(JRF!$A109=Checks!$K$4,JRF!$A109=Checks!$K$5),JRF!F109,IF(AND(JRF!$A109=Checks!$K$7,JRF!Q109=""),JRF!F109,IF(AND(JRF!$A109=Checks!$K$6,JRF!Q109=""),JRF!F109,IF(OR(JRF!$A109=Checks!$K$8,JRF!$A109=Checks!$K$6,JRF!$A109=Checks!$K$7,JRF!$A109=Checks!$K$9),JRF!AV109,JRF!F109)))))</f>
        <v/>
      </c>
      <c r="G107" s="70" t="str">
        <f>IF(AND(JRF!B109="",JRF!Q109=""),"",IF(IFERROR(SEARCH("RIR",JRF!A109),0),-JRF!J109,IF(JRF!A109=Checks!$K$10,JRF!J109,IF(JRF!A109=Checks!$K$11,-JRF!J109,IF(JRF!$A109=Checks!$K$4,JRF!J109,IF(JRF!$A109=Checks!$K$5,-JRF!J109,IF(AND(JRF!$A109=Checks!$K$7,JRF!Q109=""),JRF!J109,IF(AND(JRF!$A109=Checks!$K$6,JRF!Q109=""),JRF!J109,IF(OR(JRF!$A109=Checks!$K$8,JRF!$A109=Checks!$K$6,JRF!$A109=Checks!$K$7,JRF!$A109=Checks!$K$9),-HLOOKUP(23,JRF!$13:$314,JRF!AX109,0),HLOOKUP(9,JRF!$13:$314,JRF!AX109,0))))))))))</f>
        <v/>
      </c>
      <c r="H107" s="70" t="str">
        <f>IF(AND(JRF!B109="",JRF!Q109=""),"",IF(JRF!$A109=Checks!$K$4,JRF!I109,IF(JRF!$A109=Checks!$K$5,JRF!I109,IF(AND(JRF!$A109=Checks!$K$7,JRF!Q109=""),JRF!I109,IF(AND(JRF!$A109=Checks!$K$6,JRF!Q109=""),JRF!I109,IF(OR(JRF!$A109=Checks!$K$8,JRF!$A109=Checks!$K$6,JRF!$A109=Checks!$K$7,JRF!$A109=Checks!$K$9),HLOOKUP(22,JRF!$13:$314,JRF!AX109,0),HLOOKUP(8,JRF!$13:$314,JRF!AX109,0)))))))</f>
        <v/>
      </c>
      <c r="I107" s="71" t="str">
        <f>IF(AND(JRF!B109="",JRF!Q109=""),"",IF(JRF!$A109=Checks!$K$4,JRF!G109,IF(JRF!$A109=Checks!$K$5,JRF!G109,IF(AND(JRF!$A109=Checks!$K$7,JRF!Q109=""),JRF!G109,IF(AND(JRF!$A109=Checks!$K$6,JRF!Q109=""),JRF!G109,IF(OR(JRF!$A109=Checks!$K$8,JRF!$A109=Checks!$K$6,JRF!$A109=Checks!$K$7,JRF!$A109=Checks!$K$9),HLOOKUP(26,JRF!$13:$314,JRF!AX109,0),HLOOKUP(6,JRF!$13:$314,JRF!AX109,0)))))))</f>
        <v/>
      </c>
      <c r="J107" s="72" t="str">
        <f>IF(AND(JRF!AC109="",JRF!AF109=""),"",IF(LEN(JRF!AF109)=0,JRF!AC109,JRF!AF109))</f>
        <v/>
      </c>
      <c r="K107" s="72" t="str">
        <f>IF(JRF!Q109="","",IF(OR(JRF!A109=Checks!$K$4,JRF!A109=Checks!$K$5,JRF!A109=Checks!$K$6),"",IF(JRF!A109=Checks!$K$9,JRF!$B109,IF(OR(JRF!A109=Checks!$K$10,JRF!A109=Checks!$K$11),JRF!Q109,IF(AND(JRF!Q109=JRF!B109,OR(C107=IFERROR(VLOOKUP(C107,Checks!$BY:$BY,1,0),0),C308=IFERROR(VLOOKUP(C308,Checks!$BY:$BY,1,0),0))),A107,IF(JRF!Q109=JRF!B109,"",JRF!B109))))))</f>
        <v/>
      </c>
      <c r="L107" s="200" t="str">
        <f>IF(OR(JRF!X109="",JRF!Z109=""),"",IF(JRF!X109=JRF!Z109,"",'Journal Template'!M107/'Journal Template'!G107))</f>
        <v/>
      </c>
      <c r="M107" s="73" t="str">
        <f>IF(OR(JRF!X109="",JRF!Z109=""),"",IF(JRF!X109=JRF!Z109,"",-JRF!Y109))</f>
        <v/>
      </c>
      <c r="N107" s="72"/>
      <c r="O107" s="69" t="str">
        <f>IF(OR(JRF!X109="",JRF!Z109=""),"ENDBS",IF(JRF!X109=JRF!Z109,"ENDBS",""))</f>
        <v>ENDBS</v>
      </c>
      <c r="P107" s="69"/>
      <c r="AE107" s="43" t="s">
        <v>72</v>
      </c>
      <c r="AF107" s="43" t="s">
        <v>70</v>
      </c>
      <c r="AG107" s="43" t="s">
        <v>178</v>
      </c>
      <c r="AH107" s="68" t="s">
        <v>70</v>
      </c>
      <c r="AI107" s="44">
        <v>-130.30000000000001</v>
      </c>
      <c r="AJ107" s="43" t="s">
        <v>179</v>
      </c>
      <c r="AK107" s="43" t="s">
        <v>184</v>
      </c>
      <c r="AL107" s="44" t="s">
        <v>178</v>
      </c>
      <c r="AM107" s="43" t="s">
        <v>185</v>
      </c>
      <c r="AN107" s="43" t="s">
        <v>182</v>
      </c>
      <c r="AO107" s="43" t="s">
        <v>182</v>
      </c>
      <c r="AP107" s="43" t="s">
        <v>186</v>
      </c>
      <c r="AQ107" s="43" t="s">
        <v>183</v>
      </c>
      <c r="AR107" s="43" t="e">
        <v>#VALUE!</v>
      </c>
      <c r="AS107" s="43" t="s">
        <v>72</v>
      </c>
      <c r="AT107" s="44"/>
      <c r="AU107" s="44"/>
      <c r="AV107" s="44"/>
      <c r="AW107" s="44"/>
      <c r="AX107" s="44"/>
    </row>
    <row r="108" spans="1:50">
      <c r="A108" s="69" t="str">
        <f>IF(AND(JRF!B110="",JRF!Q110=""),"#REF!",IF(JRF!$A110=Checks!$K$4,JRF!B110,IF(JRF!$A110=Checks!$K$5,JRF!B110,IF(AND(JRF!$A110=Checks!$K$7,JRF!$Q110=""),JRF!B110,IF(AND(JRF!$A110=Checks!$K$6,JRF!$Q110=""),JRF!$B110,IF(OR(JRF!$A110=Checks!$K$8,JRF!$A110=Checks!$K$6,JRF!$A110=Checks!$K$7,JRF!$A110=Checks!$K$9),HLOOKUP(16,JRF!$13:$314,JRF!AX110,0),HLOOKUP(3,JRF!$13:$314,JRF!AX110,0)))))))</f>
        <v>#REF!</v>
      </c>
      <c r="B108" s="69" t="str">
        <f>IF(AND(JRF!B110="",JRF!Q110=""),"",IF(ISTEXT($A$13),"ACTUAL","-"))</f>
        <v/>
      </c>
      <c r="C108" s="74" t="str">
        <f>IF(AND(JRF!B110="",JRF!Q110=""),"",IF(JRF!$A110=Checks!$K$4,JRF!D110,IF(JRF!$A110=Checks!$K$5,JRF!D110,IF(AND(JRF!$A110=Checks!$K$7,JRF!Q110=""),JRF!D110,IF(AND(JRF!$A110=Checks!$K$6,JRF!Q110=""),JRF!D110,IF(OR(JRF!$A110=Checks!$K$8,JRF!$A110=Checks!$K$6,JRF!$A110=Checks!$K$7,JRF!$A110=Checks!$K$9),HLOOKUP(17,JRF!$13:$314,JRF!AX110,0),HLOOKUP(5,JRF!$13:$314,JRF!AX110,0)))))))</f>
        <v/>
      </c>
      <c r="D108" s="69" t="str">
        <f>IF(AND(JRF!B110="",JRF!Q110=""),"",IF(JRF!$A110=Checks!$K$4,JRF!C110,IF(JRF!$A110=Checks!$K$5,JRF!C110,IF(AND(JRF!$A110=Checks!$K$7,JRF!Q110=""),JRF!C110,IF(AND(JRF!$A110=Checks!$K$6,JRF!Q110=""),JRF!C110,IF(OR(JRF!$A110=Checks!$K$8,JRF!$A110=Checks!$K$6,JRF!$A110=Checks!$K$7,JRF!$A110=Checks!$K$9),HLOOKUP(18,JRF!$13:$314,JRF!AX110,0),HLOOKUP(4,JRF!$13:$314,JRF!AX110,0)))))))</f>
        <v/>
      </c>
      <c r="E108" s="69" t="str">
        <f>IF(AND(JRF!E110="",JRF!AL110=""),"",IF(OR(JRF!$A110=Checks!$K$4,JRF!$A110=Checks!$K$5),JRF!E110,IF(AND(JRF!$A110=Checks!$K$7,JRF!Q110=""),JRF!E110,IF(AND(JRF!$A110=Checks!$K$6,JRF!Q110=""),JRF!E110,IF(OR(JRF!$A110=Checks!$K$8,JRF!$A110=Checks!$K$6,JRF!$A110=Checks!$K$7,JRF!$A110=Checks!$K$9),JRF!AL110,JRF!E110)))))</f>
        <v/>
      </c>
      <c r="F108" s="69" t="str">
        <f>IF(AND(JRF!F110="",JRF!AV110=""),"",IF(OR(JRF!$A110=Checks!$K$4,JRF!$A110=Checks!$K$5),JRF!F110,IF(AND(JRF!$A110=Checks!$K$7,JRF!Q110=""),JRF!F110,IF(AND(JRF!$A110=Checks!$K$6,JRF!Q110=""),JRF!F110,IF(OR(JRF!$A110=Checks!$K$8,JRF!$A110=Checks!$K$6,JRF!$A110=Checks!$K$7,JRF!$A110=Checks!$K$9),JRF!AV110,JRF!F110)))))</f>
        <v/>
      </c>
      <c r="G108" s="70" t="str">
        <f>IF(AND(JRF!B110="",JRF!Q110=""),"",IF(IFERROR(SEARCH("RIR",JRF!A110),0),-JRF!J110,IF(JRF!A110=Checks!$K$10,JRF!J110,IF(JRF!A110=Checks!$K$11,-JRF!J110,IF(JRF!$A110=Checks!$K$4,JRF!J110,IF(JRF!$A110=Checks!$K$5,-JRF!J110,IF(AND(JRF!$A110=Checks!$K$7,JRF!Q110=""),JRF!J110,IF(AND(JRF!$A110=Checks!$K$6,JRF!Q110=""),JRF!J110,IF(OR(JRF!$A110=Checks!$K$8,JRF!$A110=Checks!$K$6,JRF!$A110=Checks!$K$7,JRF!$A110=Checks!$K$9),-HLOOKUP(23,JRF!$13:$314,JRF!AX110,0),HLOOKUP(9,JRF!$13:$314,JRF!AX110,0))))))))))</f>
        <v/>
      </c>
      <c r="H108" s="70" t="str">
        <f>IF(AND(JRF!B110="",JRF!Q110=""),"",IF(JRF!$A110=Checks!$K$4,JRF!I110,IF(JRF!$A110=Checks!$K$5,JRF!I110,IF(AND(JRF!$A110=Checks!$K$7,JRF!Q110=""),JRF!I110,IF(AND(JRF!$A110=Checks!$K$6,JRF!Q110=""),JRF!I110,IF(OR(JRF!$A110=Checks!$K$8,JRF!$A110=Checks!$K$6,JRF!$A110=Checks!$K$7,JRF!$A110=Checks!$K$9),HLOOKUP(22,JRF!$13:$314,JRF!AX110,0),HLOOKUP(8,JRF!$13:$314,JRF!AX110,0)))))))</f>
        <v/>
      </c>
      <c r="I108" s="71" t="str">
        <f>IF(AND(JRF!B110="",JRF!Q110=""),"",IF(JRF!$A110=Checks!$K$4,JRF!G110,IF(JRF!$A110=Checks!$K$5,JRF!G110,IF(AND(JRF!$A110=Checks!$K$7,JRF!Q110=""),JRF!G110,IF(AND(JRF!$A110=Checks!$K$6,JRF!Q110=""),JRF!G110,IF(OR(JRF!$A110=Checks!$K$8,JRF!$A110=Checks!$K$6,JRF!$A110=Checks!$K$7,JRF!$A110=Checks!$K$9),HLOOKUP(26,JRF!$13:$314,JRF!AX110,0),HLOOKUP(6,JRF!$13:$314,JRF!AX110,0)))))))</f>
        <v/>
      </c>
      <c r="J108" s="72" t="str">
        <f>IF(AND(JRF!AC110="",JRF!AF110=""),"",IF(LEN(JRF!AF110)=0,JRF!AC110,JRF!AF110))</f>
        <v/>
      </c>
      <c r="K108" s="72" t="str">
        <f>IF(JRF!Q110="","",IF(OR(JRF!A110=Checks!$K$4,JRF!A110=Checks!$K$5,JRF!A110=Checks!$K$6),"",IF(JRF!A110=Checks!$K$9,JRF!$B110,IF(OR(JRF!A110=Checks!$K$10,JRF!A110=Checks!$K$11),JRF!Q110,IF(AND(JRF!Q110=JRF!B110,OR(C108=IFERROR(VLOOKUP(C108,Checks!$BY:$BY,1,0),0),C309=IFERROR(VLOOKUP(C309,Checks!$BY:$BY,1,0),0))),A108,IF(JRF!Q110=JRF!B110,"",JRF!B110))))))</f>
        <v/>
      </c>
      <c r="L108" s="200" t="str">
        <f>IF(OR(JRF!X110="",JRF!Z110=""),"",IF(JRF!X110=JRF!Z110,"",'Journal Template'!M108/'Journal Template'!G108))</f>
        <v/>
      </c>
      <c r="M108" s="73" t="str">
        <f>IF(OR(JRF!X110="",JRF!Z110=""),"",IF(JRF!X110=JRF!Z110,"",-JRF!Y110))</f>
        <v/>
      </c>
      <c r="N108" s="72"/>
      <c r="O108" s="69" t="str">
        <f>IF(OR(JRF!X110="",JRF!Z110=""),"ENDBS",IF(JRF!X110=JRF!Z110,"ENDBS",""))</f>
        <v>ENDBS</v>
      </c>
      <c r="P108" s="69"/>
      <c r="AE108" s="43" t="s">
        <v>72</v>
      </c>
      <c r="AF108" s="43" t="s">
        <v>70</v>
      </c>
      <c r="AG108" s="43" t="s">
        <v>178</v>
      </c>
      <c r="AH108" s="68" t="s">
        <v>70</v>
      </c>
      <c r="AI108" s="44">
        <v>-130.30000000000001</v>
      </c>
      <c r="AJ108" s="43" t="s">
        <v>179</v>
      </c>
      <c r="AK108" s="43" t="s">
        <v>184</v>
      </c>
      <c r="AL108" s="44" t="s">
        <v>178</v>
      </c>
      <c r="AM108" s="43" t="s">
        <v>185</v>
      </c>
      <c r="AN108" s="43" t="s">
        <v>182</v>
      </c>
      <c r="AO108" s="43" t="s">
        <v>182</v>
      </c>
      <c r="AP108" s="43" t="s">
        <v>186</v>
      </c>
      <c r="AQ108" s="43" t="s">
        <v>183</v>
      </c>
      <c r="AR108" s="43" t="e">
        <v>#VALUE!</v>
      </c>
      <c r="AS108" s="43" t="s">
        <v>72</v>
      </c>
      <c r="AT108" s="44"/>
      <c r="AU108" s="44"/>
      <c r="AV108" s="44"/>
      <c r="AW108" s="44"/>
      <c r="AX108" s="44"/>
    </row>
    <row r="109" spans="1:50">
      <c r="A109" s="69" t="str">
        <f>IF(AND(JRF!B111="",JRF!Q111=""),"#REF!",IF(JRF!$A111=Checks!$K$4,JRF!B111,IF(JRF!$A111=Checks!$K$5,JRF!B111,IF(AND(JRF!$A111=Checks!$K$7,JRF!$Q111=""),JRF!B111,IF(AND(JRF!$A111=Checks!$K$6,JRF!$Q111=""),JRF!$B111,IF(OR(JRF!$A111=Checks!$K$8,JRF!$A111=Checks!$K$6,JRF!$A111=Checks!$K$7,JRF!$A111=Checks!$K$9),HLOOKUP(16,JRF!$13:$314,JRF!AX111,0),HLOOKUP(3,JRF!$13:$314,JRF!AX111,0)))))))</f>
        <v>#REF!</v>
      </c>
      <c r="B109" s="69" t="str">
        <f>IF(AND(JRF!B111="",JRF!Q111=""),"",IF(ISTEXT($A$13),"ACTUAL","-"))</f>
        <v/>
      </c>
      <c r="C109" s="74" t="str">
        <f>IF(AND(JRF!B111="",JRF!Q111=""),"",IF(JRF!$A111=Checks!$K$4,JRF!D111,IF(JRF!$A111=Checks!$K$5,JRF!D111,IF(AND(JRF!$A111=Checks!$K$7,JRF!Q111=""),JRF!D111,IF(AND(JRF!$A111=Checks!$K$6,JRF!Q111=""),JRF!D111,IF(OR(JRF!$A111=Checks!$K$8,JRF!$A111=Checks!$K$6,JRF!$A111=Checks!$K$7,JRF!$A111=Checks!$K$9),HLOOKUP(17,JRF!$13:$314,JRF!AX111,0),HLOOKUP(5,JRF!$13:$314,JRF!AX111,0)))))))</f>
        <v/>
      </c>
      <c r="D109" s="69" t="str">
        <f>IF(AND(JRF!B111="",JRF!Q111=""),"",IF(JRF!$A111=Checks!$K$4,JRF!C111,IF(JRF!$A111=Checks!$K$5,JRF!C111,IF(AND(JRF!$A111=Checks!$K$7,JRF!Q111=""),JRF!C111,IF(AND(JRF!$A111=Checks!$K$6,JRF!Q111=""),JRF!C111,IF(OR(JRF!$A111=Checks!$K$8,JRF!$A111=Checks!$K$6,JRF!$A111=Checks!$K$7,JRF!$A111=Checks!$K$9),HLOOKUP(18,JRF!$13:$314,JRF!AX111,0),HLOOKUP(4,JRF!$13:$314,JRF!AX111,0)))))))</f>
        <v/>
      </c>
      <c r="E109" s="69" t="str">
        <f>IF(AND(JRF!E111="",JRF!AL111=""),"",IF(OR(JRF!$A111=Checks!$K$4,JRF!$A111=Checks!$K$5),JRF!E111,IF(AND(JRF!$A111=Checks!$K$7,JRF!Q111=""),JRF!E111,IF(AND(JRF!$A111=Checks!$K$6,JRF!Q111=""),JRF!E111,IF(OR(JRF!$A111=Checks!$K$8,JRF!$A111=Checks!$K$6,JRF!$A111=Checks!$K$7,JRF!$A111=Checks!$K$9),JRF!AL111,JRF!E111)))))</f>
        <v/>
      </c>
      <c r="F109" s="69" t="str">
        <f>IF(AND(JRF!F111="",JRF!AV111=""),"",IF(OR(JRF!$A111=Checks!$K$4,JRF!$A111=Checks!$K$5),JRF!F111,IF(AND(JRF!$A111=Checks!$K$7,JRF!Q111=""),JRF!F111,IF(AND(JRF!$A111=Checks!$K$6,JRF!Q111=""),JRF!F111,IF(OR(JRF!$A111=Checks!$K$8,JRF!$A111=Checks!$K$6,JRF!$A111=Checks!$K$7,JRF!$A111=Checks!$K$9),JRF!AV111,JRF!F111)))))</f>
        <v/>
      </c>
      <c r="G109" s="70" t="str">
        <f>IF(AND(JRF!B111="",JRF!Q111=""),"",IF(IFERROR(SEARCH("RIR",JRF!A111),0),-JRF!J111,IF(JRF!A111=Checks!$K$10,JRF!J111,IF(JRF!A111=Checks!$K$11,-JRF!J111,IF(JRF!$A111=Checks!$K$4,JRF!J111,IF(JRF!$A111=Checks!$K$5,-JRF!J111,IF(AND(JRF!$A111=Checks!$K$7,JRF!Q111=""),JRF!J111,IF(AND(JRF!$A111=Checks!$K$6,JRF!Q111=""),JRF!J111,IF(OR(JRF!$A111=Checks!$K$8,JRF!$A111=Checks!$K$6,JRF!$A111=Checks!$K$7,JRF!$A111=Checks!$K$9),-HLOOKUP(23,JRF!$13:$314,JRF!AX111,0),HLOOKUP(9,JRF!$13:$314,JRF!AX111,0))))))))))</f>
        <v/>
      </c>
      <c r="H109" s="70" t="str">
        <f>IF(AND(JRF!B111="",JRF!Q111=""),"",IF(JRF!$A111=Checks!$K$4,JRF!I111,IF(JRF!$A111=Checks!$K$5,JRF!I111,IF(AND(JRF!$A111=Checks!$K$7,JRF!Q111=""),JRF!I111,IF(AND(JRF!$A111=Checks!$K$6,JRF!Q111=""),JRF!I111,IF(OR(JRF!$A111=Checks!$K$8,JRF!$A111=Checks!$K$6,JRF!$A111=Checks!$K$7,JRF!$A111=Checks!$K$9),HLOOKUP(22,JRF!$13:$314,JRF!AX111,0),HLOOKUP(8,JRF!$13:$314,JRF!AX111,0)))))))</f>
        <v/>
      </c>
      <c r="I109" s="71" t="str">
        <f>IF(AND(JRF!B111="",JRF!Q111=""),"",IF(JRF!$A111=Checks!$K$4,JRF!G111,IF(JRF!$A111=Checks!$K$5,JRF!G111,IF(AND(JRF!$A111=Checks!$K$7,JRF!Q111=""),JRF!G111,IF(AND(JRF!$A111=Checks!$K$6,JRF!Q111=""),JRF!G111,IF(OR(JRF!$A111=Checks!$K$8,JRF!$A111=Checks!$K$6,JRF!$A111=Checks!$K$7,JRF!$A111=Checks!$K$9),HLOOKUP(26,JRF!$13:$314,JRF!AX111,0),HLOOKUP(6,JRF!$13:$314,JRF!AX111,0)))))))</f>
        <v/>
      </c>
      <c r="J109" s="72" t="str">
        <f>IF(AND(JRF!AC111="",JRF!AF111=""),"",IF(LEN(JRF!AF111)=0,JRF!AC111,JRF!AF111))</f>
        <v/>
      </c>
      <c r="K109" s="72" t="str">
        <f>IF(JRF!Q111="","",IF(OR(JRF!A111=Checks!$K$4,JRF!A111=Checks!$K$5,JRF!A111=Checks!$K$6),"",IF(JRF!A111=Checks!$K$9,JRF!$B111,IF(OR(JRF!A111=Checks!$K$10,JRF!A111=Checks!$K$11),JRF!Q111,IF(AND(JRF!Q111=JRF!B111,OR(C109=IFERROR(VLOOKUP(C109,Checks!$BY:$BY,1,0),0),C310=IFERROR(VLOOKUP(C310,Checks!$BY:$BY,1,0),0))),A109,IF(JRF!Q111=JRF!B111,"",JRF!B111))))))</f>
        <v/>
      </c>
      <c r="L109" s="200" t="str">
        <f>IF(OR(JRF!X111="",JRF!Z111=""),"",IF(JRF!X111=JRF!Z111,"",'Journal Template'!M109/'Journal Template'!G109))</f>
        <v/>
      </c>
      <c r="M109" s="73" t="str">
        <f>IF(OR(JRF!X111="",JRF!Z111=""),"",IF(JRF!X111=JRF!Z111,"",-JRF!Y111))</f>
        <v/>
      </c>
      <c r="N109" s="72"/>
      <c r="O109" s="69" t="str">
        <f>IF(OR(JRF!X111="",JRF!Z111=""),"ENDBS",IF(JRF!X111=JRF!Z111,"ENDBS",""))</f>
        <v>ENDBS</v>
      </c>
      <c r="P109" s="69"/>
      <c r="AE109" s="43" t="s">
        <v>72</v>
      </c>
      <c r="AF109" s="43" t="s">
        <v>70</v>
      </c>
      <c r="AG109" s="43" t="s">
        <v>178</v>
      </c>
      <c r="AH109" s="68" t="s">
        <v>70</v>
      </c>
      <c r="AI109" s="44">
        <v>-130.30000000000001</v>
      </c>
      <c r="AJ109" s="43" t="s">
        <v>179</v>
      </c>
      <c r="AK109" s="43" t="s">
        <v>184</v>
      </c>
      <c r="AL109" s="44" t="s">
        <v>178</v>
      </c>
      <c r="AM109" s="43" t="s">
        <v>185</v>
      </c>
      <c r="AN109" s="43" t="s">
        <v>182</v>
      </c>
      <c r="AO109" s="43" t="s">
        <v>182</v>
      </c>
      <c r="AP109" s="43" t="s">
        <v>186</v>
      </c>
      <c r="AQ109" s="43" t="s">
        <v>183</v>
      </c>
      <c r="AR109" s="43" t="e">
        <v>#VALUE!</v>
      </c>
      <c r="AS109" s="43" t="s">
        <v>72</v>
      </c>
      <c r="AT109" s="44"/>
      <c r="AU109" s="44"/>
      <c r="AV109" s="44"/>
      <c r="AW109" s="44"/>
      <c r="AX109" s="44"/>
    </row>
    <row r="110" spans="1:50">
      <c r="A110" s="69" t="str">
        <f>IF(AND(JRF!B112="",JRF!Q112=""),"#REF!",IF(JRF!$A112=Checks!$K$4,JRF!B112,IF(JRF!$A112=Checks!$K$5,JRF!B112,IF(AND(JRF!$A112=Checks!$K$7,JRF!$Q112=""),JRF!B112,IF(AND(JRF!$A112=Checks!$K$6,JRF!$Q112=""),JRF!$B112,IF(OR(JRF!$A112=Checks!$K$8,JRF!$A112=Checks!$K$6,JRF!$A112=Checks!$K$7,JRF!$A112=Checks!$K$9),HLOOKUP(16,JRF!$13:$314,JRF!AX112,0),HLOOKUP(3,JRF!$13:$314,JRF!AX112,0)))))))</f>
        <v>#REF!</v>
      </c>
      <c r="B110" s="69" t="str">
        <f>IF(AND(JRF!B112="",JRF!Q112=""),"",IF(ISTEXT($A$13),"ACTUAL","-"))</f>
        <v/>
      </c>
      <c r="C110" s="74" t="str">
        <f>IF(AND(JRF!B112="",JRF!Q112=""),"",IF(JRF!$A112=Checks!$K$4,JRF!D112,IF(JRF!$A112=Checks!$K$5,JRF!D112,IF(AND(JRF!$A112=Checks!$K$7,JRF!Q112=""),JRF!D112,IF(AND(JRF!$A112=Checks!$K$6,JRF!Q112=""),JRF!D112,IF(OR(JRF!$A112=Checks!$K$8,JRF!$A112=Checks!$K$6,JRF!$A112=Checks!$K$7,JRF!$A112=Checks!$K$9),HLOOKUP(17,JRF!$13:$314,JRF!AX112,0),HLOOKUP(5,JRF!$13:$314,JRF!AX112,0)))))))</f>
        <v/>
      </c>
      <c r="D110" s="69" t="str">
        <f>IF(AND(JRF!B112="",JRF!Q112=""),"",IF(JRF!$A112=Checks!$K$4,JRF!C112,IF(JRF!$A112=Checks!$K$5,JRF!C112,IF(AND(JRF!$A112=Checks!$K$7,JRF!Q112=""),JRF!C112,IF(AND(JRF!$A112=Checks!$K$6,JRF!Q112=""),JRF!C112,IF(OR(JRF!$A112=Checks!$K$8,JRF!$A112=Checks!$K$6,JRF!$A112=Checks!$K$7,JRF!$A112=Checks!$K$9),HLOOKUP(18,JRF!$13:$314,JRF!AX112,0),HLOOKUP(4,JRF!$13:$314,JRF!AX112,0)))))))</f>
        <v/>
      </c>
      <c r="E110" s="69" t="str">
        <f>IF(AND(JRF!E112="",JRF!AL112=""),"",IF(OR(JRF!$A112=Checks!$K$4,JRF!$A112=Checks!$K$5),JRF!E112,IF(AND(JRF!$A112=Checks!$K$7,JRF!Q112=""),JRF!E112,IF(AND(JRF!$A112=Checks!$K$6,JRF!Q112=""),JRF!E112,IF(OR(JRF!$A112=Checks!$K$8,JRF!$A112=Checks!$K$6,JRF!$A112=Checks!$K$7,JRF!$A112=Checks!$K$9),JRF!AL112,JRF!E112)))))</f>
        <v/>
      </c>
      <c r="F110" s="69" t="str">
        <f>IF(AND(JRF!F112="",JRF!AV112=""),"",IF(OR(JRF!$A112=Checks!$K$4,JRF!$A112=Checks!$K$5),JRF!F112,IF(AND(JRF!$A112=Checks!$K$7,JRF!Q112=""),JRF!F112,IF(AND(JRF!$A112=Checks!$K$6,JRF!Q112=""),JRF!F112,IF(OR(JRF!$A112=Checks!$K$8,JRF!$A112=Checks!$K$6,JRF!$A112=Checks!$K$7,JRF!$A112=Checks!$K$9),JRF!AV112,JRF!F112)))))</f>
        <v/>
      </c>
      <c r="G110" s="70" t="str">
        <f>IF(AND(JRF!B112="",JRF!Q112=""),"",IF(IFERROR(SEARCH("RIR",JRF!A112),0),-JRF!J112,IF(JRF!A112=Checks!$K$10,JRF!J112,IF(JRF!A112=Checks!$K$11,-JRF!J112,IF(JRF!$A112=Checks!$K$4,JRF!J112,IF(JRF!$A112=Checks!$K$5,-JRF!J112,IF(AND(JRF!$A112=Checks!$K$7,JRF!Q112=""),JRF!J112,IF(AND(JRF!$A112=Checks!$K$6,JRF!Q112=""),JRF!J112,IF(OR(JRF!$A112=Checks!$K$8,JRF!$A112=Checks!$K$6,JRF!$A112=Checks!$K$7,JRF!$A112=Checks!$K$9),-HLOOKUP(23,JRF!$13:$314,JRF!AX112,0),HLOOKUP(9,JRF!$13:$314,JRF!AX112,0))))))))))</f>
        <v/>
      </c>
      <c r="H110" s="70" t="str">
        <f>IF(AND(JRF!B112="",JRF!Q112=""),"",IF(JRF!$A112=Checks!$K$4,JRF!I112,IF(JRF!$A112=Checks!$K$5,JRF!I112,IF(AND(JRF!$A112=Checks!$K$7,JRF!Q112=""),JRF!I112,IF(AND(JRF!$A112=Checks!$K$6,JRF!Q112=""),JRF!I112,IF(OR(JRF!$A112=Checks!$K$8,JRF!$A112=Checks!$K$6,JRF!$A112=Checks!$K$7,JRF!$A112=Checks!$K$9),HLOOKUP(22,JRF!$13:$314,JRF!AX112,0),HLOOKUP(8,JRF!$13:$314,JRF!AX112,0)))))))</f>
        <v/>
      </c>
      <c r="I110" s="71" t="str">
        <f>IF(AND(JRF!B112="",JRF!Q112=""),"",IF(JRF!$A112=Checks!$K$4,JRF!G112,IF(JRF!$A112=Checks!$K$5,JRF!G112,IF(AND(JRF!$A112=Checks!$K$7,JRF!Q112=""),JRF!G112,IF(AND(JRF!$A112=Checks!$K$6,JRF!Q112=""),JRF!G112,IF(OR(JRF!$A112=Checks!$K$8,JRF!$A112=Checks!$K$6,JRF!$A112=Checks!$K$7,JRF!$A112=Checks!$K$9),HLOOKUP(26,JRF!$13:$314,JRF!AX112,0),HLOOKUP(6,JRF!$13:$314,JRF!AX112,0)))))))</f>
        <v/>
      </c>
      <c r="J110" s="72" t="str">
        <f>IF(AND(JRF!AC112="",JRF!AF112=""),"",IF(LEN(JRF!AF112)=0,JRF!AC112,JRF!AF112))</f>
        <v/>
      </c>
      <c r="K110" s="72" t="str">
        <f>IF(JRF!Q112="","",IF(OR(JRF!A112=Checks!$K$4,JRF!A112=Checks!$K$5,JRF!A112=Checks!$K$6),"",IF(JRF!A112=Checks!$K$9,JRF!$B112,IF(OR(JRF!A112=Checks!$K$10,JRF!A112=Checks!$K$11),JRF!Q112,IF(AND(JRF!Q112=JRF!B112,OR(C110=IFERROR(VLOOKUP(C110,Checks!$BY:$BY,1,0),0),C311=IFERROR(VLOOKUP(C311,Checks!$BY:$BY,1,0),0))),A110,IF(JRF!Q112=JRF!B112,"",JRF!B112))))))</f>
        <v/>
      </c>
      <c r="L110" s="200" t="str">
        <f>IF(OR(JRF!X112="",JRF!Z112=""),"",IF(JRF!X112=JRF!Z112,"",'Journal Template'!M110/'Journal Template'!G110))</f>
        <v/>
      </c>
      <c r="M110" s="73" t="str">
        <f>IF(OR(JRF!X112="",JRF!Z112=""),"",IF(JRF!X112=JRF!Z112,"",-JRF!Y112))</f>
        <v/>
      </c>
      <c r="N110" s="72"/>
      <c r="O110" s="69" t="str">
        <f>IF(OR(JRF!X112="",JRF!Z112=""),"ENDBS",IF(JRF!X112=JRF!Z112,"ENDBS",""))</f>
        <v>ENDBS</v>
      </c>
      <c r="P110" s="69"/>
      <c r="AE110" s="43" t="s">
        <v>72</v>
      </c>
      <c r="AF110" s="43" t="s">
        <v>70</v>
      </c>
      <c r="AG110" s="43" t="s">
        <v>178</v>
      </c>
      <c r="AH110" s="68" t="s">
        <v>70</v>
      </c>
      <c r="AI110" s="44">
        <v>-130.30000000000001</v>
      </c>
      <c r="AJ110" s="43" t="s">
        <v>179</v>
      </c>
      <c r="AK110" s="43" t="s">
        <v>184</v>
      </c>
      <c r="AL110" s="44" t="s">
        <v>178</v>
      </c>
      <c r="AM110" s="43" t="s">
        <v>185</v>
      </c>
      <c r="AN110" s="43" t="s">
        <v>182</v>
      </c>
      <c r="AO110" s="43" t="s">
        <v>182</v>
      </c>
      <c r="AP110" s="43" t="s">
        <v>186</v>
      </c>
      <c r="AQ110" s="43" t="s">
        <v>183</v>
      </c>
      <c r="AR110" s="43" t="e">
        <v>#VALUE!</v>
      </c>
      <c r="AS110" s="43" t="s">
        <v>72</v>
      </c>
      <c r="AT110" s="44"/>
      <c r="AU110" s="44"/>
      <c r="AV110" s="44"/>
      <c r="AW110" s="44"/>
      <c r="AX110" s="44"/>
    </row>
    <row r="111" spans="1:50">
      <c r="A111" s="69" t="str">
        <f>IF(AND(JRF!B113="",JRF!Q113=""),"#REF!",IF(JRF!$A113=Checks!$K$4,JRF!B113,IF(JRF!$A113=Checks!$K$5,JRF!B113,IF(AND(JRF!$A113=Checks!$K$7,JRF!$Q113=""),JRF!B113,IF(AND(JRF!$A113=Checks!$K$6,JRF!$Q113=""),JRF!$B113,IF(OR(JRF!$A113=Checks!$K$8,JRF!$A113=Checks!$K$6,JRF!$A113=Checks!$K$7,JRF!$A113=Checks!$K$9),HLOOKUP(16,JRF!$13:$314,JRF!AX113,0),HLOOKUP(3,JRF!$13:$314,JRF!AX113,0)))))))</f>
        <v>#REF!</v>
      </c>
      <c r="B111" s="69" t="str">
        <f>IF(AND(JRF!B113="",JRF!Q113=""),"",IF(ISTEXT($A$13),"ACTUAL","-"))</f>
        <v/>
      </c>
      <c r="C111" s="74" t="str">
        <f>IF(AND(JRF!B113="",JRF!Q113=""),"",IF(JRF!$A113=Checks!$K$4,JRF!D113,IF(JRF!$A113=Checks!$K$5,JRF!D113,IF(AND(JRF!$A113=Checks!$K$7,JRF!Q113=""),JRF!D113,IF(AND(JRF!$A113=Checks!$K$6,JRF!Q113=""),JRF!D113,IF(OR(JRF!$A113=Checks!$K$8,JRF!$A113=Checks!$K$6,JRF!$A113=Checks!$K$7,JRF!$A113=Checks!$K$9),HLOOKUP(17,JRF!$13:$314,JRF!AX113,0),HLOOKUP(5,JRF!$13:$314,JRF!AX113,0)))))))</f>
        <v/>
      </c>
      <c r="D111" s="69" t="str">
        <f>IF(AND(JRF!B113="",JRF!Q113=""),"",IF(JRF!$A113=Checks!$K$4,JRF!C113,IF(JRF!$A113=Checks!$K$5,JRF!C113,IF(AND(JRF!$A113=Checks!$K$7,JRF!Q113=""),JRF!C113,IF(AND(JRF!$A113=Checks!$K$6,JRF!Q113=""),JRF!C113,IF(OR(JRF!$A113=Checks!$K$8,JRF!$A113=Checks!$K$6,JRF!$A113=Checks!$K$7,JRF!$A113=Checks!$K$9),HLOOKUP(18,JRF!$13:$314,JRF!AX113,0),HLOOKUP(4,JRF!$13:$314,JRF!AX113,0)))))))</f>
        <v/>
      </c>
      <c r="E111" s="69" t="str">
        <f>IF(AND(JRF!E113="",JRF!AL113=""),"",IF(OR(JRF!$A113=Checks!$K$4,JRF!$A113=Checks!$K$5),JRF!E113,IF(AND(JRF!$A113=Checks!$K$7,JRF!Q113=""),JRF!E113,IF(AND(JRF!$A113=Checks!$K$6,JRF!Q113=""),JRF!E113,IF(OR(JRF!$A113=Checks!$K$8,JRF!$A113=Checks!$K$6,JRF!$A113=Checks!$K$7,JRF!$A113=Checks!$K$9),JRF!AL113,JRF!E113)))))</f>
        <v/>
      </c>
      <c r="F111" s="69" t="str">
        <f>IF(AND(JRF!F113="",JRF!AV113=""),"",IF(OR(JRF!$A113=Checks!$K$4,JRF!$A113=Checks!$K$5),JRF!F113,IF(AND(JRF!$A113=Checks!$K$7,JRF!Q113=""),JRF!F113,IF(AND(JRF!$A113=Checks!$K$6,JRF!Q113=""),JRF!F113,IF(OR(JRF!$A113=Checks!$K$8,JRF!$A113=Checks!$K$6,JRF!$A113=Checks!$K$7,JRF!$A113=Checks!$K$9),JRF!AV113,JRF!F113)))))</f>
        <v/>
      </c>
      <c r="G111" s="70" t="str">
        <f>IF(AND(JRF!B113="",JRF!Q113=""),"",IF(IFERROR(SEARCH("RIR",JRF!A113),0),-JRF!J113,IF(JRF!A113=Checks!$K$10,JRF!J113,IF(JRF!A113=Checks!$K$11,-JRF!J113,IF(JRF!$A113=Checks!$K$4,JRF!J113,IF(JRF!$A113=Checks!$K$5,-JRF!J113,IF(AND(JRF!$A113=Checks!$K$7,JRF!Q113=""),JRF!J113,IF(AND(JRF!$A113=Checks!$K$6,JRF!Q113=""),JRF!J113,IF(OR(JRF!$A113=Checks!$K$8,JRF!$A113=Checks!$K$6,JRF!$A113=Checks!$K$7,JRF!$A113=Checks!$K$9),-HLOOKUP(23,JRF!$13:$314,JRF!AX113,0),HLOOKUP(9,JRF!$13:$314,JRF!AX113,0))))))))))</f>
        <v/>
      </c>
      <c r="H111" s="70" t="str">
        <f>IF(AND(JRF!B113="",JRF!Q113=""),"",IF(JRF!$A113=Checks!$K$4,JRF!I113,IF(JRF!$A113=Checks!$K$5,JRF!I113,IF(AND(JRF!$A113=Checks!$K$7,JRF!Q113=""),JRF!I113,IF(AND(JRF!$A113=Checks!$K$6,JRF!Q113=""),JRF!I113,IF(OR(JRF!$A113=Checks!$K$8,JRF!$A113=Checks!$K$6,JRF!$A113=Checks!$K$7,JRF!$A113=Checks!$K$9),HLOOKUP(22,JRF!$13:$314,JRF!AX113,0),HLOOKUP(8,JRF!$13:$314,JRF!AX113,0)))))))</f>
        <v/>
      </c>
      <c r="I111" s="71" t="str">
        <f>IF(AND(JRF!B113="",JRF!Q113=""),"",IF(JRF!$A113=Checks!$K$4,JRF!G113,IF(JRF!$A113=Checks!$K$5,JRF!G113,IF(AND(JRF!$A113=Checks!$K$7,JRF!Q113=""),JRF!G113,IF(AND(JRF!$A113=Checks!$K$6,JRF!Q113=""),JRF!G113,IF(OR(JRF!$A113=Checks!$K$8,JRF!$A113=Checks!$K$6,JRF!$A113=Checks!$K$7,JRF!$A113=Checks!$K$9),HLOOKUP(26,JRF!$13:$314,JRF!AX113,0),HLOOKUP(6,JRF!$13:$314,JRF!AX113,0)))))))</f>
        <v/>
      </c>
      <c r="J111" s="72" t="str">
        <f>IF(AND(JRF!AC113="",JRF!AF113=""),"",IF(LEN(JRF!AF113)=0,JRF!AC113,JRF!AF113))</f>
        <v/>
      </c>
      <c r="K111" s="72" t="str">
        <f>IF(JRF!Q113="","",IF(OR(JRF!A113=Checks!$K$4,JRF!A113=Checks!$K$5,JRF!A113=Checks!$K$6),"",IF(JRF!A113=Checks!$K$9,JRF!$B113,IF(OR(JRF!A113=Checks!$K$10,JRF!A113=Checks!$K$11),JRF!Q113,IF(AND(JRF!Q113=JRF!B113,OR(C111=IFERROR(VLOOKUP(C111,Checks!$BY:$BY,1,0),0),C312=IFERROR(VLOOKUP(C312,Checks!$BY:$BY,1,0),0))),A111,IF(JRF!Q113=JRF!B113,"",JRF!B113))))))</f>
        <v/>
      </c>
      <c r="L111" s="200" t="str">
        <f>IF(OR(JRF!X113="",JRF!Z113=""),"",IF(JRF!X113=JRF!Z113,"",'Journal Template'!M111/'Journal Template'!G111))</f>
        <v/>
      </c>
      <c r="M111" s="73" t="str">
        <f>IF(OR(JRF!X113="",JRF!Z113=""),"",IF(JRF!X113=JRF!Z113,"",-JRF!Y113))</f>
        <v/>
      </c>
      <c r="N111" s="72"/>
      <c r="O111" s="69" t="str">
        <f>IF(OR(JRF!X113="",JRF!Z113=""),"ENDBS",IF(JRF!X113=JRF!Z113,"ENDBS",""))</f>
        <v>ENDBS</v>
      </c>
      <c r="P111" s="69"/>
      <c r="AE111" s="43" t="s">
        <v>72</v>
      </c>
      <c r="AF111" s="43" t="s">
        <v>70</v>
      </c>
      <c r="AG111" s="43" t="s">
        <v>178</v>
      </c>
      <c r="AH111" s="68" t="s">
        <v>70</v>
      </c>
      <c r="AI111" s="44">
        <v>-130.30000000000001</v>
      </c>
      <c r="AJ111" s="43" t="s">
        <v>179</v>
      </c>
      <c r="AK111" s="43" t="s">
        <v>184</v>
      </c>
      <c r="AL111" s="44" t="s">
        <v>178</v>
      </c>
      <c r="AM111" s="43" t="s">
        <v>185</v>
      </c>
      <c r="AN111" s="43" t="s">
        <v>182</v>
      </c>
      <c r="AO111" s="43" t="s">
        <v>182</v>
      </c>
      <c r="AP111" s="43" t="s">
        <v>186</v>
      </c>
      <c r="AQ111" s="43" t="s">
        <v>183</v>
      </c>
      <c r="AR111" s="43" t="e">
        <v>#VALUE!</v>
      </c>
      <c r="AS111" s="43" t="s">
        <v>72</v>
      </c>
      <c r="AT111" s="44"/>
      <c r="AU111" s="44"/>
      <c r="AV111" s="44"/>
      <c r="AW111" s="44"/>
      <c r="AX111" s="44"/>
    </row>
    <row r="112" spans="1:50">
      <c r="A112" s="69" t="str">
        <f>IF(AND(JRF!B114="",JRF!Q114=""),"#REF!",IF(JRF!$A114=Checks!$K$4,JRF!B114,IF(JRF!$A114=Checks!$K$5,JRF!B114,IF(AND(JRF!$A114=Checks!$K$7,JRF!$Q114=""),JRF!B114,IF(AND(JRF!$A114=Checks!$K$6,JRF!$Q114=""),JRF!$B114,IF(OR(JRF!$A114=Checks!$K$8,JRF!$A114=Checks!$K$6,JRF!$A114=Checks!$K$7,JRF!$A114=Checks!$K$9),HLOOKUP(16,JRF!$13:$314,JRF!AX114,0),HLOOKUP(3,JRF!$13:$314,JRF!AX114,0)))))))</f>
        <v>#REF!</v>
      </c>
      <c r="B112" s="69" t="str">
        <f>IF(AND(JRF!B114="",JRF!Q114=""),"",IF(ISTEXT($A$13),"ACTUAL","-"))</f>
        <v/>
      </c>
      <c r="C112" s="74" t="str">
        <f>IF(AND(JRF!B114="",JRF!Q114=""),"",IF(JRF!$A114=Checks!$K$4,JRF!D114,IF(JRF!$A114=Checks!$K$5,JRF!D114,IF(AND(JRF!$A114=Checks!$K$7,JRF!Q114=""),JRF!D114,IF(AND(JRF!$A114=Checks!$K$6,JRF!Q114=""),JRF!D114,IF(OR(JRF!$A114=Checks!$K$8,JRF!$A114=Checks!$K$6,JRF!$A114=Checks!$K$7,JRF!$A114=Checks!$K$9),HLOOKUP(17,JRF!$13:$314,JRF!AX114,0),HLOOKUP(5,JRF!$13:$314,JRF!AX114,0)))))))</f>
        <v/>
      </c>
      <c r="D112" s="69" t="str">
        <f>IF(AND(JRF!B114="",JRF!Q114=""),"",IF(JRF!$A114=Checks!$K$4,JRF!C114,IF(JRF!$A114=Checks!$K$5,JRF!C114,IF(AND(JRF!$A114=Checks!$K$7,JRF!Q114=""),JRF!C114,IF(AND(JRF!$A114=Checks!$K$6,JRF!Q114=""),JRF!C114,IF(OR(JRF!$A114=Checks!$K$8,JRF!$A114=Checks!$K$6,JRF!$A114=Checks!$K$7,JRF!$A114=Checks!$K$9),HLOOKUP(18,JRF!$13:$314,JRF!AX114,0),HLOOKUP(4,JRF!$13:$314,JRF!AX114,0)))))))</f>
        <v/>
      </c>
      <c r="E112" s="69" t="str">
        <f>IF(AND(JRF!E114="",JRF!AL114=""),"",IF(OR(JRF!$A114=Checks!$K$4,JRF!$A114=Checks!$K$5),JRF!E114,IF(AND(JRF!$A114=Checks!$K$7,JRF!Q114=""),JRF!E114,IF(AND(JRF!$A114=Checks!$K$6,JRF!Q114=""),JRF!E114,IF(OR(JRF!$A114=Checks!$K$8,JRF!$A114=Checks!$K$6,JRF!$A114=Checks!$K$7,JRF!$A114=Checks!$K$9),JRF!AL114,JRF!E114)))))</f>
        <v/>
      </c>
      <c r="F112" s="69" t="str">
        <f>IF(AND(JRF!F114="",JRF!AV114=""),"",IF(OR(JRF!$A114=Checks!$K$4,JRF!$A114=Checks!$K$5),JRF!F114,IF(AND(JRF!$A114=Checks!$K$7,JRF!Q114=""),JRF!F114,IF(AND(JRF!$A114=Checks!$K$6,JRF!Q114=""),JRF!F114,IF(OR(JRF!$A114=Checks!$K$8,JRF!$A114=Checks!$K$6,JRF!$A114=Checks!$K$7,JRF!$A114=Checks!$K$9),JRF!AV114,JRF!F114)))))</f>
        <v/>
      </c>
      <c r="G112" s="70" t="str">
        <f>IF(AND(JRF!B114="",JRF!Q114=""),"",IF(IFERROR(SEARCH("RIR",JRF!A114),0),-JRF!J114,IF(JRF!A114=Checks!$K$10,JRF!J114,IF(JRF!A114=Checks!$K$11,-JRF!J114,IF(JRF!$A114=Checks!$K$4,JRF!J114,IF(JRF!$A114=Checks!$K$5,-JRF!J114,IF(AND(JRF!$A114=Checks!$K$7,JRF!Q114=""),JRF!J114,IF(AND(JRF!$A114=Checks!$K$6,JRF!Q114=""),JRF!J114,IF(OR(JRF!$A114=Checks!$K$8,JRF!$A114=Checks!$K$6,JRF!$A114=Checks!$K$7,JRF!$A114=Checks!$K$9),-HLOOKUP(23,JRF!$13:$314,JRF!AX114,0),HLOOKUP(9,JRF!$13:$314,JRF!AX114,0))))))))))</f>
        <v/>
      </c>
      <c r="H112" s="70" t="str">
        <f>IF(AND(JRF!B114="",JRF!Q114=""),"",IF(JRF!$A114=Checks!$K$4,JRF!I114,IF(JRF!$A114=Checks!$K$5,JRF!I114,IF(AND(JRF!$A114=Checks!$K$7,JRF!Q114=""),JRF!I114,IF(AND(JRF!$A114=Checks!$K$6,JRF!Q114=""),JRF!I114,IF(OR(JRF!$A114=Checks!$K$8,JRF!$A114=Checks!$K$6,JRF!$A114=Checks!$K$7,JRF!$A114=Checks!$K$9),HLOOKUP(22,JRF!$13:$314,JRF!AX114,0),HLOOKUP(8,JRF!$13:$314,JRF!AX114,0)))))))</f>
        <v/>
      </c>
      <c r="I112" s="71" t="str">
        <f>IF(AND(JRF!B114="",JRF!Q114=""),"",IF(JRF!$A114=Checks!$K$4,JRF!G114,IF(JRF!$A114=Checks!$K$5,JRF!G114,IF(AND(JRF!$A114=Checks!$K$7,JRF!Q114=""),JRF!G114,IF(AND(JRF!$A114=Checks!$K$6,JRF!Q114=""),JRF!G114,IF(OR(JRF!$A114=Checks!$K$8,JRF!$A114=Checks!$K$6,JRF!$A114=Checks!$K$7,JRF!$A114=Checks!$K$9),HLOOKUP(26,JRF!$13:$314,JRF!AX114,0),HLOOKUP(6,JRF!$13:$314,JRF!AX114,0)))))))</f>
        <v/>
      </c>
      <c r="J112" s="72" t="str">
        <f>IF(AND(JRF!AC114="",JRF!AF114=""),"",IF(LEN(JRF!AF114)=0,JRF!AC114,JRF!AF114))</f>
        <v/>
      </c>
      <c r="K112" s="72" t="str">
        <f>IF(JRF!Q114="","",IF(OR(JRF!A114=Checks!$K$4,JRF!A114=Checks!$K$5,JRF!A114=Checks!$K$6),"",IF(JRF!A114=Checks!$K$9,JRF!$B114,IF(OR(JRF!A114=Checks!$K$10,JRF!A114=Checks!$K$11),JRF!Q114,IF(AND(JRF!Q114=JRF!B114,OR(C112=IFERROR(VLOOKUP(C112,Checks!$BY:$BY,1,0),0),C313=IFERROR(VLOOKUP(C313,Checks!$BY:$BY,1,0),0))),A112,IF(JRF!Q114=JRF!B114,"",JRF!B114))))))</f>
        <v/>
      </c>
      <c r="L112" s="200" t="str">
        <f>IF(OR(JRF!X114="",JRF!Z114=""),"",IF(JRF!X114=JRF!Z114,"",'Journal Template'!M112/'Journal Template'!G112))</f>
        <v/>
      </c>
      <c r="M112" s="73" t="str">
        <f>IF(OR(JRF!X114="",JRF!Z114=""),"",IF(JRF!X114=JRF!Z114,"",-JRF!Y114))</f>
        <v/>
      </c>
      <c r="N112" s="72"/>
      <c r="O112" s="69" t="str">
        <f>IF(OR(JRF!X114="",JRF!Z114=""),"ENDBS",IF(JRF!X114=JRF!Z114,"ENDBS",""))</f>
        <v>ENDBS</v>
      </c>
      <c r="P112" s="69"/>
      <c r="AE112" s="43" t="s">
        <v>72</v>
      </c>
      <c r="AF112" s="43" t="s">
        <v>70</v>
      </c>
      <c r="AG112" s="43" t="s">
        <v>178</v>
      </c>
      <c r="AH112" s="68" t="s">
        <v>70</v>
      </c>
      <c r="AI112" s="44">
        <v>-130.30000000000001</v>
      </c>
      <c r="AJ112" s="43" t="s">
        <v>179</v>
      </c>
      <c r="AK112" s="43" t="s">
        <v>184</v>
      </c>
      <c r="AL112" s="44" t="s">
        <v>178</v>
      </c>
      <c r="AM112" s="43" t="s">
        <v>185</v>
      </c>
      <c r="AN112" s="43" t="s">
        <v>182</v>
      </c>
      <c r="AO112" s="43" t="s">
        <v>182</v>
      </c>
      <c r="AP112" s="43" t="s">
        <v>186</v>
      </c>
      <c r="AQ112" s="43" t="s">
        <v>183</v>
      </c>
      <c r="AR112" s="43" t="e">
        <v>#VALUE!</v>
      </c>
      <c r="AS112" s="43" t="s">
        <v>72</v>
      </c>
      <c r="AT112" s="44"/>
      <c r="AU112" s="44"/>
      <c r="AV112" s="44"/>
      <c r="AW112" s="44"/>
      <c r="AX112" s="44"/>
    </row>
    <row r="113" spans="1:50">
      <c r="A113" s="69" t="str">
        <f>IF(AND(JRF!B115="",JRF!Q115=""),"#REF!",IF(JRF!$A115=Checks!$K$4,JRF!B115,IF(JRF!$A115=Checks!$K$5,JRF!B115,IF(AND(JRF!$A115=Checks!$K$7,JRF!$Q115=""),JRF!B115,IF(AND(JRF!$A115=Checks!$K$6,JRF!$Q115=""),JRF!$B115,IF(OR(JRF!$A115=Checks!$K$8,JRF!$A115=Checks!$K$6,JRF!$A115=Checks!$K$7,JRF!$A115=Checks!$K$9),HLOOKUP(16,JRF!$13:$314,JRF!AX115,0),HLOOKUP(3,JRF!$13:$314,JRF!AX115,0)))))))</f>
        <v>#REF!</v>
      </c>
      <c r="B113" s="69" t="str">
        <f>IF(AND(JRF!B115="",JRF!Q115=""),"",IF(ISTEXT($A$13),"ACTUAL","-"))</f>
        <v/>
      </c>
      <c r="C113" s="74" t="str">
        <f>IF(AND(JRF!B115="",JRF!Q115=""),"",IF(JRF!$A115=Checks!$K$4,JRF!D115,IF(JRF!$A115=Checks!$K$5,JRF!D115,IF(AND(JRF!$A115=Checks!$K$7,JRF!Q115=""),JRF!D115,IF(AND(JRF!$A115=Checks!$K$6,JRF!Q115=""),JRF!D115,IF(OR(JRF!$A115=Checks!$K$8,JRF!$A115=Checks!$K$6,JRF!$A115=Checks!$K$7,JRF!$A115=Checks!$K$9),HLOOKUP(17,JRF!$13:$314,JRF!AX115,0),HLOOKUP(5,JRF!$13:$314,JRF!AX115,0)))))))</f>
        <v/>
      </c>
      <c r="D113" s="69" t="str">
        <f>IF(AND(JRF!B115="",JRF!Q115=""),"",IF(JRF!$A115=Checks!$K$4,JRF!C115,IF(JRF!$A115=Checks!$K$5,JRF!C115,IF(AND(JRF!$A115=Checks!$K$7,JRF!Q115=""),JRF!C115,IF(AND(JRF!$A115=Checks!$K$6,JRF!Q115=""),JRF!C115,IF(OR(JRF!$A115=Checks!$K$8,JRF!$A115=Checks!$K$6,JRF!$A115=Checks!$K$7,JRF!$A115=Checks!$K$9),HLOOKUP(18,JRF!$13:$314,JRF!AX115,0),HLOOKUP(4,JRF!$13:$314,JRF!AX115,0)))))))</f>
        <v/>
      </c>
      <c r="E113" s="69" t="str">
        <f>IF(AND(JRF!E115="",JRF!AL115=""),"",IF(OR(JRF!$A115=Checks!$K$4,JRF!$A115=Checks!$K$5),JRF!E115,IF(AND(JRF!$A115=Checks!$K$7,JRF!Q115=""),JRF!E115,IF(AND(JRF!$A115=Checks!$K$6,JRF!Q115=""),JRF!E115,IF(OR(JRF!$A115=Checks!$K$8,JRF!$A115=Checks!$K$6,JRF!$A115=Checks!$K$7,JRF!$A115=Checks!$K$9),JRF!AL115,JRF!E115)))))</f>
        <v/>
      </c>
      <c r="F113" s="69" t="str">
        <f>IF(AND(JRF!F115="",JRF!AV115=""),"",IF(OR(JRF!$A115=Checks!$K$4,JRF!$A115=Checks!$K$5),JRF!F115,IF(AND(JRF!$A115=Checks!$K$7,JRF!Q115=""),JRF!F115,IF(AND(JRF!$A115=Checks!$K$6,JRF!Q115=""),JRF!F115,IF(OR(JRF!$A115=Checks!$K$8,JRF!$A115=Checks!$K$6,JRF!$A115=Checks!$K$7,JRF!$A115=Checks!$K$9),JRF!AV115,JRF!F115)))))</f>
        <v/>
      </c>
      <c r="G113" s="70" t="str">
        <f>IF(AND(JRF!B115="",JRF!Q115=""),"",IF(IFERROR(SEARCH("RIR",JRF!A115),0),-JRF!J115,IF(JRF!A115=Checks!$K$10,JRF!J115,IF(JRF!A115=Checks!$K$11,-JRF!J115,IF(JRF!$A115=Checks!$K$4,JRF!J115,IF(JRF!$A115=Checks!$K$5,-JRF!J115,IF(AND(JRF!$A115=Checks!$K$7,JRF!Q115=""),JRF!J115,IF(AND(JRF!$A115=Checks!$K$6,JRF!Q115=""),JRF!J115,IF(OR(JRF!$A115=Checks!$K$8,JRF!$A115=Checks!$K$6,JRF!$A115=Checks!$K$7,JRF!$A115=Checks!$K$9),-HLOOKUP(23,JRF!$13:$314,JRF!AX115,0),HLOOKUP(9,JRF!$13:$314,JRF!AX115,0))))))))))</f>
        <v/>
      </c>
      <c r="H113" s="70" t="str">
        <f>IF(AND(JRF!B115="",JRF!Q115=""),"",IF(JRF!$A115=Checks!$K$4,JRF!I115,IF(JRF!$A115=Checks!$K$5,JRF!I115,IF(AND(JRF!$A115=Checks!$K$7,JRF!Q115=""),JRF!I115,IF(AND(JRF!$A115=Checks!$K$6,JRF!Q115=""),JRF!I115,IF(OR(JRF!$A115=Checks!$K$8,JRF!$A115=Checks!$K$6,JRF!$A115=Checks!$K$7,JRF!$A115=Checks!$K$9),HLOOKUP(22,JRF!$13:$314,JRF!AX115,0),HLOOKUP(8,JRF!$13:$314,JRF!AX115,0)))))))</f>
        <v/>
      </c>
      <c r="I113" s="71" t="str">
        <f>IF(AND(JRF!B115="",JRF!Q115=""),"",IF(JRF!$A115=Checks!$K$4,JRF!G115,IF(JRF!$A115=Checks!$K$5,JRF!G115,IF(AND(JRF!$A115=Checks!$K$7,JRF!Q115=""),JRF!G115,IF(AND(JRF!$A115=Checks!$K$6,JRF!Q115=""),JRF!G115,IF(OR(JRF!$A115=Checks!$K$8,JRF!$A115=Checks!$K$6,JRF!$A115=Checks!$K$7,JRF!$A115=Checks!$K$9),HLOOKUP(26,JRF!$13:$314,JRF!AX115,0),HLOOKUP(6,JRF!$13:$314,JRF!AX115,0)))))))</f>
        <v/>
      </c>
      <c r="J113" s="72" t="str">
        <f>IF(AND(JRF!AC115="",JRF!AF115=""),"",IF(LEN(JRF!AF115)=0,JRF!AC115,JRF!AF115))</f>
        <v/>
      </c>
      <c r="K113" s="72" t="str">
        <f>IF(JRF!Q115="","",IF(OR(JRF!A115=Checks!$K$4,JRF!A115=Checks!$K$5,JRF!A115=Checks!$K$6),"",IF(JRF!A115=Checks!$K$9,JRF!$B115,IF(OR(JRF!A115=Checks!$K$10,JRF!A115=Checks!$K$11),JRF!Q115,IF(AND(JRF!Q115=JRF!B115,OR(C113=IFERROR(VLOOKUP(C113,Checks!$BY:$BY,1,0),0),C314=IFERROR(VLOOKUP(C314,Checks!$BY:$BY,1,0),0))),A113,IF(JRF!Q115=JRF!B115,"",JRF!B115))))))</f>
        <v/>
      </c>
      <c r="L113" s="200" t="str">
        <f>IF(OR(JRF!X115="",JRF!Z115=""),"",IF(JRF!X115=JRF!Z115,"",'Journal Template'!M113/'Journal Template'!G113))</f>
        <v/>
      </c>
      <c r="M113" s="73" t="str">
        <f>IF(OR(JRF!X115="",JRF!Z115=""),"",IF(JRF!X115=JRF!Z115,"",-JRF!Y115))</f>
        <v/>
      </c>
      <c r="N113" s="72"/>
      <c r="O113" s="69" t="str">
        <f>IF(OR(JRF!X115="",JRF!Z115=""),"ENDBS",IF(JRF!X115=JRF!Z115,"ENDBS",""))</f>
        <v>ENDBS</v>
      </c>
      <c r="P113" s="69"/>
      <c r="AE113" s="43" t="s">
        <v>72</v>
      </c>
      <c r="AF113" s="43" t="s">
        <v>70</v>
      </c>
      <c r="AG113" s="43" t="s">
        <v>178</v>
      </c>
      <c r="AH113" s="68" t="s">
        <v>70</v>
      </c>
      <c r="AI113" s="44">
        <v>-130.30000000000001</v>
      </c>
      <c r="AJ113" s="43" t="s">
        <v>179</v>
      </c>
      <c r="AK113" s="43" t="s">
        <v>184</v>
      </c>
      <c r="AL113" s="44" t="s">
        <v>178</v>
      </c>
      <c r="AM113" s="43" t="s">
        <v>185</v>
      </c>
      <c r="AN113" s="43" t="s">
        <v>182</v>
      </c>
      <c r="AO113" s="43" t="s">
        <v>182</v>
      </c>
      <c r="AP113" s="43" t="s">
        <v>186</v>
      </c>
      <c r="AQ113" s="43" t="s">
        <v>183</v>
      </c>
      <c r="AR113" s="43" t="e">
        <v>#VALUE!</v>
      </c>
      <c r="AS113" s="43" t="s">
        <v>72</v>
      </c>
      <c r="AT113" s="44"/>
      <c r="AU113" s="44"/>
      <c r="AV113" s="44"/>
      <c r="AW113" s="44"/>
      <c r="AX113" s="44"/>
    </row>
    <row r="114" spans="1:50">
      <c r="A114" s="69" t="str">
        <f>IF(AND(JRF!B116="",JRF!Q116=""),"#REF!",IF(JRF!$A116=Checks!$K$4,JRF!B116,IF(JRF!$A116=Checks!$K$5,JRF!B116,IF(AND(JRF!$A116=Checks!$K$7,JRF!$Q116=""),JRF!B116,IF(AND(JRF!$A116=Checks!$K$6,JRF!$Q116=""),JRF!$B116,IF(OR(JRF!$A116=Checks!$K$8,JRF!$A116=Checks!$K$6,JRF!$A116=Checks!$K$7,JRF!$A116=Checks!$K$9),HLOOKUP(16,JRF!$13:$314,JRF!AX116,0),HLOOKUP(3,JRF!$13:$314,JRF!AX116,0)))))))</f>
        <v>#REF!</v>
      </c>
      <c r="B114" s="69" t="str">
        <f>IF(AND(JRF!B116="",JRF!Q116=""),"",IF(ISTEXT($A$13),"ACTUAL","-"))</f>
        <v/>
      </c>
      <c r="C114" s="74" t="str">
        <f>IF(AND(JRF!B116="",JRF!Q116=""),"",IF(JRF!$A116=Checks!$K$4,JRF!D116,IF(JRF!$A116=Checks!$K$5,JRF!D116,IF(AND(JRF!$A116=Checks!$K$7,JRF!Q116=""),JRF!D116,IF(AND(JRF!$A116=Checks!$K$6,JRF!Q116=""),JRF!D116,IF(OR(JRF!$A116=Checks!$K$8,JRF!$A116=Checks!$K$6,JRF!$A116=Checks!$K$7,JRF!$A116=Checks!$K$9),HLOOKUP(17,JRF!$13:$314,JRF!AX116,0),HLOOKUP(5,JRF!$13:$314,JRF!AX116,0)))))))</f>
        <v/>
      </c>
      <c r="D114" s="69" t="str">
        <f>IF(AND(JRF!B116="",JRF!Q116=""),"",IF(JRF!$A116=Checks!$K$4,JRF!C116,IF(JRF!$A116=Checks!$K$5,JRF!C116,IF(AND(JRF!$A116=Checks!$K$7,JRF!Q116=""),JRF!C116,IF(AND(JRF!$A116=Checks!$K$6,JRF!Q116=""),JRF!C116,IF(OR(JRF!$A116=Checks!$K$8,JRF!$A116=Checks!$K$6,JRF!$A116=Checks!$K$7,JRF!$A116=Checks!$K$9),HLOOKUP(18,JRF!$13:$314,JRF!AX116,0),HLOOKUP(4,JRF!$13:$314,JRF!AX116,0)))))))</f>
        <v/>
      </c>
      <c r="E114" s="69" t="str">
        <f>IF(AND(JRF!E116="",JRF!AL116=""),"",IF(OR(JRF!$A116=Checks!$K$4,JRF!$A116=Checks!$K$5),JRF!E116,IF(AND(JRF!$A116=Checks!$K$7,JRF!Q116=""),JRF!E116,IF(AND(JRF!$A116=Checks!$K$6,JRF!Q116=""),JRF!E116,IF(OR(JRF!$A116=Checks!$K$8,JRF!$A116=Checks!$K$6,JRF!$A116=Checks!$K$7,JRF!$A116=Checks!$K$9),JRF!AL116,JRF!E116)))))</f>
        <v/>
      </c>
      <c r="F114" s="69" t="str">
        <f>IF(AND(JRF!F116="",JRF!AV116=""),"",IF(OR(JRF!$A116=Checks!$K$4,JRF!$A116=Checks!$K$5),JRF!F116,IF(AND(JRF!$A116=Checks!$K$7,JRF!Q116=""),JRF!F116,IF(AND(JRF!$A116=Checks!$K$6,JRF!Q116=""),JRF!F116,IF(OR(JRF!$A116=Checks!$K$8,JRF!$A116=Checks!$K$6,JRF!$A116=Checks!$K$7,JRF!$A116=Checks!$K$9),JRF!AV116,JRF!F116)))))</f>
        <v/>
      </c>
      <c r="G114" s="70" t="str">
        <f>IF(AND(JRF!B116="",JRF!Q116=""),"",IF(IFERROR(SEARCH("RIR",JRF!A116),0),-JRF!J116,IF(JRF!A116=Checks!$K$10,JRF!J116,IF(JRF!A116=Checks!$K$11,-JRF!J116,IF(JRF!$A116=Checks!$K$4,JRF!J116,IF(JRF!$A116=Checks!$K$5,-JRF!J116,IF(AND(JRF!$A116=Checks!$K$7,JRF!Q116=""),JRF!J116,IF(AND(JRF!$A116=Checks!$K$6,JRF!Q116=""),JRF!J116,IF(OR(JRF!$A116=Checks!$K$8,JRF!$A116=Checks!$K$6,JRF!$A116=Checks!$K$7,JRF!$A116=Checks!$K$9),-HLOOKUP(23,JRF!$13:$314,JRF!AX116,0),HLOOKUP(9,JRF!$13:$314,JRF!AX116,0))))))))))</f>
        <v/>
      </c>
      <c r="H114" s="70" t="str">
        <f>IF(AND(JRF!B116="",JRF!Q116=""),"",IF(JRF!$A116=Checks!$K$4,JRF!I116,IF(JRF!$A116=Checks!$K$5,JRF!I116,IF(AND(JRF!$A116=Checks!$K$7,JRF!Q116=""),JRF!I116,IF(AND(JRF!$A116=Checks!$K$6,JRF!Q116=""),JRF!I116,IF(OR(JRF!$A116=Checks!$K$8,JRF!$A116=Checks!$K$6,JRF!$A116=Checks!$K$7,JRF!$A116=Checks!$K$9),HLOOKUP(22,JRF!$13:$314,JRF!AX116,0),HLOOKUP(8,JRF!$13:$314,JRF!AX116,0)))))))</f>
        <v/>
      </c>
      <c r="I114" s="71" t="str">
        <f>IF(AND(JRF!B116="",JRF!Q116=""),"",IF(JRF!$A116=Checks!$K$4,JRF!G116,IF(JRF!$A116=Checks!$K$5,JRF!G116,IF(AND(JRF!$A116=Checks!$K$7,JRF!Q116=""),JRF!G116,IF(AND(JRF!$A116=Checks!$K$6,JRF!Q116=""),JRF!G116,IF(OR(JRF!$A116=Checks!$K$8,JRF!$A116=Checks!$K$6,JRF!$A116=Checks!$K$7,JRF!$A116=Checks!$K$9),HLOOKUP(26,JRF!$13:$314,JRF!AX116,0),HLOOKUP(6,JRF!$13:$314,JRF!AX116,0)))))))</f>
        <v/>
      </c>
      <c r="J114" s="72" t="str">
        <f>IF(AND(JRF!AC116="",JRF!AF116=""),"",IF(LEN(JRF!AF116)=0,JRF!AC116,JRF!AF116))</f>
        <v/>
      </c>
      <c r="K114" s="72" t="str">
        <f>IF(JRF!Q116="","",IF(OR(JRF!A116=Checks!$K$4,JRF!A116=Checks!$K$5,JRF!A116=Checks!$K$6),"",IF(JRF!A116=Checks!$K$9,JRF!$B116,IF(OR(JRF!A116=Checks!$K$10,JRF!A116=Checks!$K$11),JRF!Q116,IF(AND(JRF!Q116=JRF!B116,OR(C114=IFERROR(VLOOKUP(C114,Checks!$BY:$BY,1,0),0),C315=IFERROR(VLOOKUP(C315,Checks!$BY:$BY,1,0),0))),A114,IF(JRF!Q116=JRF!B116,"",JRF!B116))))))</f>
        <v/>
      </c>
      <c r="L114" s="200" t="str">
        <f>IF(OR(JRF!X116="",JRF!Z116=""),"",IF(JRF!X116=JRF!Z116,"",'Journal Template'!M114/'Journal Template'!G114))</f>
        <v/>
      </c>
      <c r="M114" s="73" t="str">
        <f>IF(OR(JRF!X116="",JRF!Z116=""),"",IF(JRF!X116=JRF!Z116,"",-JRF!Y116))</f>
        <v/>
      </c>
      <c r="N114" s="72"/>
      <c r="O114" s="69" t="str">
        <f>IF(OR(JRF!X116="",JRF!Z116=""),"ENDBS",IF(JRF!X116=JRF!Z116,"ENDBS",""))</f>
        <v>ENDBS</v>
      </c>
      <c r="P114" s="69"/>
      <c r="AE114" s="43" t="s">
        <v>72</v>
      </c>
      <c r="AF114" s="43" t="s">
        <v>70</v>
      </c>
      <c r="AG114" s="43" t="s">
        <v>178</v>
      </c>
      <c r="AH114" s="68" t="s">
        <v>70</v>
      </c>
      <c r="AI114" s="44">
        <v>-130.30000000000001</v>
      </c>
      <c r="AJ114" s="43" t="s">
        <v>179</v>
      </c>
      <c r="AK114" s="43" t="s">
        <v>184</v>
      </c>
      <c r="AL114" s="44" t="s">
        <v>178</v>
      </c>
      <c r="AM114" s="43" t="s">
        <v>185</v>
      </c>
      <c r="AN114" s="43" t="s">
        <v>182</v>
      </c>
      <c r="AO114" s="43" t="s">
        <v>182</v>
      </c>
      <c r="AP114" s="43" t="s">
        <v>186</v>
      </c>
      <c r="AQ114" s="43" t="s">
        <v>183</v>
      </c>
      <c r="AR114" s="43" t="e">
        <v>#VALUE!</v>
      </c>
      <c r="AS114" s="43" t="s">
        <v>72</v>
      </c>
      <c r="AT114" s="44"/>
      <c r="AU114" s="44"/>
      <c r="AV114" s="44"/>
      <c r="AW114" s="44"/>
      <c r="AX114" s="44"/>
    </row>
    <row r="115" spans="1:50">
      <c r="A115" s="69" t="str">
        <f>IF(AND(JRF!B117="",JRF!Q117=""),"#REF!",IF(JRF!$A117=Checks!$K$4,JRF!B117,IF(JRF!$A117=Checks!$K$5,JRF!B117,IF(AND(JRF!$A117=Checks!$K$7,JRF!$Q117=""),JRF!B117,IF(AND(JRF!$A117=Checks!$K$6,JRF!$Q117=""),JRF!$B117,IF(OR(JRF!$A117=Checks!$K$8,JRF!$A117=Checks!$K$6,JRF!$A117=Checks!$K$7,JRF!$A117=Checks!$K$9),HLOOKUP(16,JRF!$13:$314,JRF!AX117,0),HLOOKUP(3,JRF!$13:$314,JRF!AX117,0)))))))</f>
        <v>#REF!</v>
      </c>
      <c r="B115" s="69" t="str">
        <f>IF(AND(JRF!B117="",JRF!Q117=""),"",IF(ISTEXT($A$13),"ACTUAL","-"))</f>
        <v/>
      </c>
      <c r="C115" s="74" t="str">
        <f>IF(AND(JRF!B117="",JRF!Q117=""),"",IF(JRF!$A117=Checks!$K$4,JRF!D117,IF(JRF!$A117=Checks!$K$5,JRF!D117,IF(AND(JRF!$A117=Checks!$K$7,JRF!Q117=""),JRF!D117,IF(AND(JRF!$A117=Checks!$K$6,JRF!Q117=""),JRF!D117,IF(OR(JRF!$A117=Checks!$K$8,JRF!$A117=Checks!$K$6,JRF!$A117=Checks!$K$7,JRF!$A117=Checks!$K$9),HLOOKUP(17,JRF!$13:$314,JRF!AX117,0),HLOOKUP(5,JRF!$13:$314,JRF!AX117,0)))))))</f>
        <v/>
      </c>
      <c r="D115" s="69" t="str">
        <f>IF(AND(JRF!B117="",JRF!Q117=""),"",IF(JRF!$A117=Checks!$K$4,JRF!C117,IF(JRF!$A117=Checks!$K$5,JRF!C117,IF(AND(JRF!$A117=Checks!$K$7,JRF!Q117=""),JRF!C117,IF(AND(JRF!$A117=Checks!$K$6,JRF!Q117=""),JRF!C117,IF(OR(JRF!$A117=Checks!$K$8,JRF!$A117=Checks!$K$6,JRF!$A117=Checks!$K$7,JRF!$A117=Checks!$K$9),HLOOKUP(18,JRF!$13:$314,JRF!AX117,0),HLOOKUP(4,JRF!$13:$314,JRF!AX117,0)))))))</f>
        <v/>
      </c>
      <c r="E115" s="69" t="str">
        <f>IF(AND(JRF!E117="",JRF!AL117=""),"",IF(OR(JRF!$A117=Checks!$K$4,JRF!$A117=Checks!$K$5),JRF!E117,IF(AND(JRF!$A117=Checks!$K$7,JRF!Q117=""),JRF!E117,IF(AND(JRF!$A117=Checks!$K$6,JRF!Q117=""),JRF!E117,IF(OR(JRF!$A117=Checks!$K$8,JRF!$A117=Checks!$K$6,JRF!$A117=Checks!$K$7,JRF!$A117=Checks!$K$9),JRF!AL117,JRF!E117)))))</f>
        <v/>
      </c>
      <c r="F115" s="69" t="str">
        <f>IF(AND(JRF!F117="",JRF!AV117=""),"",IF(OR(JRF!$A117=Checks!$K$4,JRF!$A117=Checks!$K$5),JRF!F117,IF(AND(JRF!$A117=Checks!$K$7,JRF!Q117=""),JRF!F117,IF(AND(JRF!$A117=Checks!$K$6,JRF!Q117=""),JRF!F117,IF(OR(JRF!$A117=Checks!$K$8,JRF!$A117=Checks!$K$6,JRF!$A117=Checks!$K$7,JRF!$A117=Checks!$K$9),JRF!AV117,JRF!F117)))))</f>
        <v/>
      </c>
      <c r="G115" s="70" t="str">
        <f>IF(AND(JRF!B117="",JRF!Q117=""),"",IF(IFERROR(SEARCH("RIR",JRF!A117),0),-JRF!J117,IF(JRF!A117=Checks!$K$10,JRF!J117,IF(JRF!A117=Checks!$K$11,-JRF!J117,IF(JRF!$A117=Checks!$K$4,JRF!J117,IF(JRF!$A117=Checks!$K$5,-JRF!J117,IF(AND(JRF!$A117=Checks!$K$7,JRF!Q117=""),JRF!J117,IF(AND(JRF!$A117=Checks!$K$6,JRF!Q117=""),JRF!J117,IF(OR(JRF!$A117=Checks!$K$8,JRF!$A117=Checks!$K$6,JRF!$A117=Checks!$K$7,JRF!$A117=Checks!$K$9),-HLOOKUP(23,JRF!$13:$314,JRF!AX117,0),HLOOKUP(9,JRF!$13:$314,JRF!AX117,0))))))))))</f>
        <v/>
      </c>
      <c r="H115" s="70" t="str">
        <f>IF(AND(JRF!B117="",JRF!Q117=""),"",IF(JRF!$A117=Checks!$K$4,JRF!I117,IF(JRF!$A117=Checks!$K$5,JRF!I117,IF(AND(JRF!$A117=Checks!$K$7,JRF!Q117=""),JRF!I117,IF(AND(JRF!$A117=Checks!$K$6,JRF!Q117=""),JRF!I117,IF(OR(JRF!$A117=Checks!$K$8,JRF!$A117=Checks!$K$6,JRF!$A117=Checks!$K$7,JRF!$A117=Checks!$K$9),HLOOKUP(22,JRF!$13:$314,JRF!AX117,0),HLOOKUP(8,JRF!$13:$314,JRF!AX117,0)))))))</f>
        <v/>
      </c>
      <c r="I115" s="71" t="str">
        <f>IF(AND(JRF!B117="",JRF!Q117=""),"",IF(JRF!$A117=Checks!$K$4,JRF!G117,IF(JRF!$A117=Checks!$K$5,JRF!G117,IF(AND(JRF!$A117=Checks!$K$7,JRF!Q117=""),JRF!G117,IF(AND(JRF!$A117=Checks!$K$6,JRF!Q117=""),JRF!G117,IF(OR(JRF!$A117=Checks!$K$8,JRF!$A117=Checks!$K$6,JRF!$A117=Checks!$K$7,JRF!$A117=Checks!$K$9),HLOOKUP(26,JRF!$13:$314,JRF!AX117,0),HLOOKUP(6,JRF!$13:$314,JRF!AX117,0)))))))</f>
        <v/>
      </c>
      <c r="J115" s="72" t="str">
        <f>IF(AND(JRF!AC117="",JRF!AF117=""),"",IF(LEN(JRF!AF117)=0,JRF!AC117,JRF!AF117))</f>
        <v/>
      </c>
      <c r="K115" s="72" t="str">
        <f>IF(JRF!Q117="","",IF(OR(JRF!A117=Checks!$K$4,JRF!A117=Checks!$K$5,JRF!A117=Checks!$K$6),"",IF(JRF!A117=Checks!$K$9,JRF!$B117,IF(OR(JRF!A117=Checks!$K$10,JRF!A117=Checks!$K$11),JRF!Q117,IF(AND(JRF!Q117=JRF!B117,OR(C115=IFERROR(VLOOKUP(C115,Checks!$BY:$BY,1,0),0),C316=IFERROR(VLOOKUP(C316,Checks!$BY:$BY,1,0),0))),A115,IF(JRF!Q117=JRF!B117,"",JRF!B117))))))</f>
        <v/>
      </c>
      <c r="L115" s="200" t="str">
        <f>IF(OR(JRF!X117="",JRF!Z117=""),"",IF(JRF!X117=JRF!Z117,"",'Journal Template'!M115/'Journal Template'!G115))</f>
        <v/>
      </c>
      <c r="M115" s="73" t="str">
        <f>IF(OR(JRF!X117="",JRF!Z117=""),"",IF(JRF!X117=JRF!Z117,"",-JRF!Y117))</f>
        <v/>
      </c>
      <c r="N115" s="72"/>
      <c r="O115" s="69" t="str">
        <f>IF(OR(JRF!X117="",JRF!Z117=""),"ENDBS",IF(JRF!X117=JRF!Z117,"ENDBS",""))</f>
        <v>ENDBS</v>
      </c>
      <c r="P115" s="69"/>
      <c r="AE115" s="43" t="s">
        <v>72</v>
      </c>
      <c r="AF115" s="43" t="s">
        <v>70</v>
      </c>
      <c r="AG115" s="43" t="s">
        <v>178</v>
      </c>
      <c r="AH115" s="68" t="s">
        <v>70</v>
      </c>
      <c r="AI115" s="44">
        <v>-130.30000000000001</v>
      </c>
      <c r="AJ115" s="43" t="s">
        <v>179</v>
      </c>
      <c r="AK115" s="43" t="s">
        <v>184</v>
      </c>
      <c r="AL115" s="44" t="s">
        <v>178</v>
      </c>
      <c r="AM115" s="43" t="s">
        <v>185</v>
      </c>
      <c r="AN115" s="43" t="s">
        <v>182</v>
      </c>
      <c r="AO115" s="43" t="s">
        <v>182</v>
      </c>
      <c r="AP115" s="43" t="s">
        <v>186</v>
      </c>
      <c r="AQ115" s="43" t="s">
        <v>183</v>
      </c>
      <c r="AR115" s="43" t="e">
        <v>#VALUE!</v>
      </c>
      <c r="AS115" s="43" t="s">
        <v>72</v>
      </c>
      <c r="AT115" s="44"/>
      <c r="AU115" s="44"/>
      <c r="AV115" s="44"/>
      <c r="AW115" s="44"/>
      <c r="AX115" s="44"/>
    </row>
    <row r="116" spans="1:50">
      <c r="A116" s="69" t="str">
        <f>IF(AND(JRF!B118="",JRF!Q118=""),"#REF!",IF(JRF!$A118=Checks!$K$4,JRF!B118,IF(JRF!$A118=Checks!$K$5,JRF!B118,IF(AND(JRF!$A118=Checks!$K$7,JRF!$Q118=""),JRF!B118,IF(AND(JRF!$A118=Checks!$K$6,JRF!$Q118=""),JRF!$B118,IF(OR(JRF!$A118=Checks!$K$8,JRF!$A118=Checks!$K$6,JRF!$A118=Checks!$K$7,JRF!$A118=Checks!$K$9),HLOOKUP(16,JRF!$13:$314,JRF!AX118,0),HLOOKUP(3,JRF!$13:$314,JRF!AX118,0)))))))</f>
        <v>#REF!</v>
      </c>
      <c r="B116" s="69" t="str">
        <f>IF(AND(JRF!B118="",JRF!Q118=""),"",IF(ISTEXT($A$13),"ACTUAL","-"))</f>
        <v/>
      </c>
      <c r="C116" s="74" t="str">
        <f>IF(AND(JRF!B118="",JRF!Q118=""),"",IF(JRF!$A118=Checks!$K$4,JRF!D118,IF(JRF!$A118=Checks!$K$5,JRF!D118,IF(AND(JRF!$A118=Checks!$K$7,JRF!Q118=""),JRF!D118,IF(AND(JRF!$A118=Checks!$K$6,JRF!Q118=""),JRF!D118,IF(OR(JRF!$A118=Checks!$K$8,JRF!$A118=Checks!$K$6,JRF!$A118=Checks!$K$7,JRF!$A118=Checks!$K$9),HLOOKUP(17,JRF!$13:$314,JRF!AX118,0),HLOOKUP(5,JRF!$13:$314,JRF!AX118,0)))))))</f>
        <v/>
      </c>
      <c r="D116" s="69" t="str">
        <f>IF(AND(JRF!B118="",JRF!Q118=""),"",IF(JRF!$A118=Checks!$K$4,JRF!C118,IF(JRF!$A118=Checks!$K$5,JRF!C118,IF(AND(JRF!$A118=Checks!$K$7,JRF!Q118=""),JRF!C118,IF(AND(JRF!$A118=Checks!$K$6,JRF!Q118=""),JRF!C118,IF(OR(JRF!$A118=Checks!$K$8,JRF!$A118=Checks!$K$6,JRF!$A118=Checks!$K$7,JRF!$A118=Checks!$K$9),HLOOKUP(18,JRF!$13:$314,JRF!AX118,0),HLOOKUP(4,JRF!$13:$314,JRF!AX118,0)))))))</f>
        <v/>
      </c>
      <c r="E116" s="69" t="str">
        <f>IF(AND(JRF!E118="",JRF!AL118=""),"",IF(OR(JRF!$A118=Checks!$K$4,JRF!$A118=Checks!$K$5),JRF!E118,IF(AND(JRF!$A118=Checks!$K$7,JRF!Q118=""),JRF!E118,IF(AND(JRF!$A118=Checks!$K$6,JRF!Q118=""),JRF!E118,IF(OR(JRF!$A118=Checks!$K$8,JRF!$A118=Checks!$K$6,JRF!$A118=Checks!$K$7,JRF!$A118=Checks!$K$9),JRF!AL118,JRF!E118)))))</f>
        <v/>
      </c>
      <c r="F116" s="69" t="str">
        <f>IF(AND(JRF!F118="",JRF!AV118=""),"",IF(OR(JRF!$A118=Checks!$K$4,JRF!$A118=Checks!$K$5),JRF!F118,IF(AND(JRF!$A118=Checks!$K$7,JRF!Q118=""),JRF!F118,IF(AND(JRF!$A118=Checks!$K$6,JRF!Q118=""),JRF!F118,IF(OR(JRF!$A118=Checks!$K$8,JRF!$A118=Checks!$K$6,JRF!$A118=Checks!$K$7,JRF!$A118=Checks!$K$9),JRF!AV118,JRF!F118)))))</f>
        <v/>
      </c>
      <c r="G116" s="70" t="str">
        <f>IF(AND(JRF!B118="",JRF!Q118=""),"",IF(IFERROR(SEARCH("RIR",JRF!A118),0),-JRF!J118,IF(JRF!A118=Checks!$K$10,JRF!J118,IF(JRF!A118=Checks!$K$11,-JRF!J118,IF(JRF!$A118=Checks!$K$4,JRF!J118,IF(JRF!$A118=Checks!$K$5,-JRF!J118,IF(AND(JRF!$A118=Checks!$K$7,JRF!Q118=""),JRF!J118,IF(AND(JRF!$A118=Checks!$K$6,JRF!Q118=""),JRF!J118,IF(OR(JRF!$A118=Checks!$K$8,JRF!$A118=Checks!$K$6,JRF!$A118=Checks!$K$7,JRF!$A118=Checks!$K$9),-HLOOKUP(23,JRF!$13:$314,JRF!AX118,0),HLOOKUP(9,JRF!$13:$314,JRF!AX118,0))))))))))</f>
        <v/>
      </c>
      <c r="H116" s="70" t="str">
        <f>IF(AND(JRF!B118="",JRF!Q118=""),"",IF(JRF!$A118=Checks!$K$4,JRF!I118,IF(JRF!$A118=Checks!$K$5,JRF!I118,IF(AND(JRF!$A118=Checks!$K$7,JRF!Q118=""),JRF!I118,IF(AND(JRF!$A118=Checks!$K$6,JRF!Q118=""),JRF!I118,IF(OR(JRF!$A118=Checks!$K$8,JRF!$A118=Checks!$K$6,JRF!$A118=Checks!$K$7,JRF!$A118=Checks!$K$9),HLOOKUP(22,JRF!$13:$314,JRF!AX118,0),HLOOKUP(8,JRF!$13:$314,JRF!AX118,0)))))))</f>
        <v/>
      </c>
      <c r="I116" s="71" t="str">
        <f>IF(AND(JRF!B118="",JRF!Q118=""),"",IF(JRF!$A118=Checks!$K$4,JRF!G118,IF(JRF!$A118=Checks!$K$5,JRF!G118,IF(AND(JRF!$A118=Checks!$K$7,JRF!Q118=""),JRF!G118,IF(AND(JRF!$A118=Checks!$K$6,JRF!Q118=""),JRF!G118,IF(OR(JRF!$A118=Checks!$K$8,JRF!$A118=Checks!$K$6,JRF!$A118=Checks!$K$7,JRF!$A118=Checks!$K$9),HLOOKUP(26,JRF!$13:$314,JRF!AX118,0),HLOOKUP(6,JRF!$13:$314,JRF!AX118,0)))))))</f>
        <v/>
      </c>
      <c r="J116" s="72" t="str">
        <f>IF(AND(JRF!AC118="",JRF!AF118=""),"",IF(LEN(JRF!AF118)=0,JRF!AC118,JRF!AF118))</f>
        <v/>
      </c>
      <c r="K116" s="72" t="str">
        <f>IF(JRF!Q118="","",IF(OR(JRF!A118=Checks!$K$4,JRF!A118=Checks!$K$5,JRF!A118=Checks!$K$6),"",IF(JRF!A118=Checks!$K$9,JRF!$B118,IF(OR(JRF!A118=Checks!$K$10,JRF!A118=Checks!$K$11),JRF!Q118,IF(AND(JRF!Q118=JRF!B118,OR(C116=IFERROR(VLOOKUP(C116,Checks!$BY:$BY,1,0),0),C317=IFERROR(VLOOKUP(C317,Checks!$BY:$BY,1,0),0))),A116,IF(JRF!Q118=JRF!B118,"",JRF!B118))))))</f>
        <v/>
      </c>
      <c r="L116" s="200" t="str">
        <f>IF(OR(JRF!X118="",JRF!Z118=""),"",IF(JRF!X118=JRF!Z118,"",'Journal Template'!M116/'Journal Template'!G116))</f>
        <v/>
      </c>
      <c r="M116" s="73" t="str">
        <f>IF(OR(JRF!X118="",JRF!Z118=""),"",IF(JRF!X118=JRF!Z118,"",-JRF!Y118))</f>
        <v/>
      </c>
      <c r="N116" s="72"/>
      <c r="O116" s="69" t="str">
        <f>IF(OR(JRF!X118="",JRF!Z118=""),"ENDBS",IF(JRF!X118=JRF!Z118,"ENDBS",""))</f>
        <v>ENDBS</v>
      </c>
      <c r="P116" s="69"/>
      <c r="AE116" s="43" t="s">
        <v>72</v>
      </c>
      <c r="AF116" s="43" t="s">
        <v>70</v>
      </c>
      <c r="AG116" s="43" t="s">
        <v>178</v>
      </c>
      <c r="AH116" s="68" t="s">
        <v>70</v>
      </c>
      <c r="AI116" s="44">
        <v>-130.30000000000001</v>
      </c>
      <c r="AJ116" s="43" t="s">
        <v>179</v>
      </c>
      <c r="AK116" s="43" t="s">
        <v>184</v>
      </c>
      <c r="AL116" s="44" t="s">
        <v>178</v>
      </c>
      <c r="AM116" s="43" t="s">
        <v>185</v>
      </c>
      <c r="AN116" s="43" t="s">
        <v>182</v>
      </c>
      <c r="AO116" s="43" t="s">
        <v>182</v>
      </c>
      <c r="AP116" s="43" t="s">
        <v>186</v>
      </c>
      <c r="AQ116" s="43" t="s">
        <v>183</v>
      </c>
      <c r="AR116" s="43" t="e">
        <v>#VALUE!</v>
      </c>
      <c r="AS116" s="43" t="s">
        <v>72</v>
      </c>
      <c r="AT116" s="44"/>
      <c r="AU116" s="44"/>
      <c r="AV116" s="44"/>
      <c r="AW116" s="44"/>
      <c r="AX116" s="44"/>
    </row>
    <row r="117" spans="1:50">
      <c r="A117" s="69" t="str">
        <f>IF(AND(JRF!B119="",JRF!Q119=""),"#REF!",IF(JRF!$A119=Checks!$K$4,JRF!B119,IF(JRF!$A119=Checks!$K$5,JRF!B119,IF(AND(JRF!$A119=Checks!$K$7,JRF!$Q119=""),JRF!B119,IF(AND(JRF!$A119=Checks!$K$6,JRF!$Q119=""),JRF!$B119,IF(OR(JRF!$A119=Checks!$K$8,JRF!$A119=Checks!$K$6,JRF!$A119=Checks!$K$7,JRF!$A119=Checks!$K$9),HLOOKUP(16,JRF!$13:$314,JRF!AX119,0),HLOOKUP(3,JRF!$13:$314,JRF!AX119,0)))))))</f>
        <v>#REF!</v>
      </c>
      <c r="B117" s="69" t="str">
        <f>IF(AND(JRF!B119="",JRF!Q119=""),"",IF(ISTEXT($A$13),"ACTUAL","-"))</f>
        <v/>
      </c>
      <c r="C117" s="74" t="str">
        <f>IF(AND(JRF!B119="",JRF!Q119=""),"",IF(JRF!$A119=Checks!$K$4,JRF!D119,IF(JRF!$A119=Checks!$K$5,JRF!D119,IF(AND(JRF!$A119=Checks!$K$7,JRF!Q119=""),JRF!D119,IF(AND(JRF!$A119=Checks!$K$6,JRF!Q119=""),JRF!D119,IF(OR(JRF!$A119=Checks!$K$8,JRF!$A119=Checks!$K$6,JRF!$A119=Checks!$K$7,JRF!$A119=Checks!$K$9),HLOOKUP(17,JRF!$13:$314,JRF!AX119,0),HLOOKUP(5,JRF!$13:$314,JRF!AX119,0)))))))</f>
        <v/>
      </c>
      <c r="D117" s="69" t="str">
        <f>IF(AND(JRF!B119="",JRF!Q119=""),"",IF(JRF!$A119=Checks!$K$4,JRF!C119,IF(JRF!$A119=Checks!$K$5,JRF!C119,IF(AND(JRF!$A119=Checks!$K$7,JRF!Q119=""),JRF!C119,IF(AND(JRF!$A119=Checks!$K$6,JRF!Q119=""),JRF!C119,IF(OR(JRF!$A119=Checks!$K$8,JRF!$A119=Checks!$K$6,JRF!$A119=Checks!$K$7,JRF!$A119=Checks!$K$9),HLOOKUP(18,JRF!$13:$314,JRF!AX119,0),HLOOKUP(4,JRF!$13:$314,JRF!AX119,0)))))))</f>
        <v/>
      </c>
      <c r="E117" s="69" t="str">
        <f>IF(AND(JRF!E119="",JRF!AL119=""),"",IF(OR(JRF!$A119=Checks!$K$4,JRF!$A119=Checks!$K$5),JRF!E119,IF(AND(JRF!$A119=Checks!$K$7,JRF!Q119=""),JRF!E119,IF(AND(JRF!$A119=Checks!$K$6,JRF!Q119=""),JRF!E119,IF(OR(JRF!$A119=Checks!$K$8,JRF!$A119=Checks!$K$6,JRF!$A119=Checks!$K$7,JRF!$A119=Checks!$K$9),JRF!AL119,JRF!E119)))))</f>
        <v/>
      </c>
      <c r="F117" s="69" t="str">
        <f>IF(AND(JRF!F119="",JRF!AV119=""),"",IF(OR(JRF!$A119=Checks!$K$4,JRF!$A119=Checks!$K$5),JRF!F119,IF(AND(JRF!$A119=Checks!$K$7,JRF!Q119=""),JRF!F119,IF(AND(JRF!$A119=Checks!$K$6,JRF!Q119=""),JRF!F119,IF(OR(JRF!$A119=Checks!$K$8,JRF!$A119=Checks!$K$6,JRF!$A119=Checks!$K$7,JRF!$A119=Checks!$K$9),JRF!AV119,JRF!F119)))))</f>
        <v/>
      </c>
      <c r="G117" s="70" t="str">
        <f>IF(AND(JRF!B119="",JRF!Q119=""),"",IF(IFERROR(SEARCH("RIR",JRF!A119),0),-JRF!J119,IF(JRF!A119=Checks!$K$10,JRF!J119,IF(JRF!A119=Checks!$K$11,-JRF!J119,IF(JRF!$A119=Checks!$K$4,JRF!J119,IF(JRF!$A119=Checks!$K$5,-JRF!J119,IF(AND(JRF!$A119=Checks!$K$7,JRF!Q119=""),JRF!J119,IF(AND(JRF!$A119=Checks!$K$6,JRF!Q119=""),JRF!J119,IF(OR(JRF!$A119=Checks!$K$8,JRF!$A119=Checks!$K$6,JRF!$A119=Checks!$K$7,JRF!$A119=Checks!$K$9),-HLOOKUP(23,JRF!$13:$314,JRF!AX119,0),HLOOKUP(9,JRF!$13:$314,JRF!AX119,0))))))))))</f>
        <v/>
      </c>
      <c r="H117" s="70" t="str">
        <f>IF(AND(JRF!B119="",JRF!Q119=""),"",IF(JRF!$A119=Checks!$K$4,JRF!I119,IF(JRF!$A119=Checks!$K$5,JRF!I119,IF(AND(JRF!$A119=Checks!$K$7,JRF!Q119=""),JRF!I119,IF(AND(JRF!$A119=Checks!$K$6,JRF!Q119=""),JRF!I119,IF(OR(JRF!$A119=Checks!$K$8,JRF!$A119=Checks!$K$6,JRF!$A119=Checks!$K$7,JRF!$A119=Checks!$K$9),HLOOKUP(22,JRF!$13:$314,JRF!AX119,0),HLOOKUP(8,JRF!$13:$314,JRF!AX119,0)))))))</f>
        <v/>
      </c>
      <c r="I117" s="71" t="str">
        <f>IF(AND(JRF!B119="",JRF!Q119=""),"",IF(JRF!$A119=Checks!$K$4,JRF!G119,IF(JRF!$A119=Checks!$K$5,JRF!G119,IF(AND(JRF!$A119=Checks!$K$7,JRF!Q119=""),JRF!G119,IF(AND(JRF!$A119=Checks!$K$6,JRF!Q119=""),JRF!G119,IF(OR(JRF!$A119=Checks!$K$8,JRF!$A119=Checks!$K$6,JRF!$A119=Checks!$K$7,JRF!$A119=Checks!$K$9),HLOOKUP(26,JRF!$13:$314,JRF!AX119,0),HLOOKUP(6,JRF!$13:$314,JRF!AX119,0)))))))</f>
        <v/>
      </c>
      <c r="J117" s="72" t="str">
        <f>IF(AND(JRF!AC119="",JRF!AF119=""),"",IF(LEN(JRF!AF119)=0,JRF!AC119,JRF!AF119))</f>
        <v/>
      </c>
      <c r="K117" s="72" t="str">
        <f>IF(JRF!Q119="","",IF(OR(JRF!A119=Checks!$K$4,JRF!A119=Checks!$K$5,JRF!A119=Checks!$K$6),"",IF(JRF!A119=Checks!$K$9,JRF!$B119,IF(OR(JRF!A119=Checks!$K$10,JRF!A119=Checks!$K$11),JRF!Q119,IF(AND(JRF!Q119=JRF!B119,OR(C117=IFERROR(VLOOKUP(C117,Checks!$BY:$BY,1,0),0),C318=IFERROR(VLOOKUP(C318,Checks!$BY:$BY,1,0),0))),A117,IF(JRF!Q119=JRF!B119,"",JRF!B119))))))</f>
        <v/>
      </c>
      <c r="L117" s="200" t="str">
        <f>IF(OR(JRF!X119="",JRF!Z119=""),"",IF(JRF!X119=JRF!Z119,"",'Journal Template'!M117/'Journal Template'!G117))</f>
        <v/>
      </c>
      <c r="M117" s="73" t="str">
        <f>IF(OR(JRF!X119="",JRF!Z119=""),"",IF(JRF!X119=JRF!Z119,"",-JRF!Y119))</f>
        <v/>
      </c>
      <c r="N117" s="72"/>
      <c r="O117" s="69" t="str">
        <f>IF(OR(JRF!X119="",JRF!Z119=""),"ENDBS",IF(JRF!X119=JRF!Z119,"ENDBS",""))</f>
        <v>ENDBS</v>
      </c>
      <c r="P117" s="69"/>
      <c r="AE117" s="43" t="s">
        <v>72</v>
      </c>
      <c r="AF117" s="43" t="s">
        <v>70</v>
      </c>
      <c r="AG117" s="43" t="s">
        <v>178</v>
      </c>
      <c r="AH117" s="68" t="s">
        <v>70</v>
      </c>
      <c r="AI117" s="44">
        <v>-130.30000000000001</v>
      </c>
      <c r="AJ117" s="43" t="s">
        <v>179</v>
      </c>
      <c r="AK117" s="43" t="s">
        <v>184</v>
      </c>
      <c r="AL117" s="44" t="s">
        <v>178</v>
      </c>
      <c r="AM117" s="43" t="s">
        <v>185</v>
      </c>
      <c r="AN117" s="43" t="s">
        <v>182</v>
      </c>
      <c r="AO117" s="43" t="s">
        <v>182</v>
      </c>
      <c r="AP117" s="43" t="s">
        <v>186</v>
      </c>
      <c r="AQ117" s="43" t="s">
        <v>183</v>
      </c>
      <c r="AR117" s="43" t="e">
        <v>#VALUE!</v>
      </c>
      <c r="AS117" s="43" t="s">
        <v>72</v>
      </c>
      <c r="AT117" s="44"/>
      <c r="AU117" s="44"/>
      <c r="AV117" s="44"/>
      <c r="AW117" s="44"/>
      <c r="AX117" s="44"/>
    </row>
    <row r="118" spans="1:50">
      <c r="A118" s="69" t="str">
        <f>IF(AND(JRF!B120="",JRF!Q120=""),"#REF!",IF(JRF!$A120=Checks!$K$4,JRF!B120,IF(JRF!$A120=Checks!$K$5,JRF!B120,IF(AND(JRF!$A120=Checks!$K$7,JRF!$Q120=""),JRF!B120,IF(AND(JRF!$A120=Checks!$K$6,JRF!$Q120=""),JRF!$B120,IF(OR(JRF!$A120=Checks!$K$8,JRF!$A120=Checks!$K$6,JRF!$A120=Checks!$K$7,JRF!$A120=Checks!$K$9),HLOOKUP(16,JRF!$13:$314,JRF!AX120,0),HLOOKUP(3,JRF!$13:$314,JRF!AX120,0)))))))</f>
        <v>#REF!</v>
      </c>
      <c r="B118" s="69" t="str">
        <f>IF(AND(JRF!B120="",JRF!Q120=""),"",IF(ISTEXT($A$13),"ACTUAL","-"))</f>
        <v/>
      </c>
      <c r="C118" s="74" t="str">
        <f>IF(AND(JRF!B120="",JRF!Q120=""),"",IF(JRF!$A120=Checks!$K$4,JRF!D120,IF(JRF!$A120=Checks!$K$5,JRF!D120,IF(AND(JRF!$A120=Checks!$K$7,JRF!Q120=""),JRF!D120,IF(AND(JRF!$A120=Checks!$K$6,JRF!Q120=""),JRF!D120,IF(OR(JRF!$A120=Checks!$K$8,JRF!$A120=Checks!$K$6,JRF!$A120=Checks!$K$7,JRF!$A120=Checks!$K$9),HLOOKUP(17,JRF!$13:$314,JRF!AX120,0),HLOOKUP(5,JRF!$13:$314,JRF!AX120,0)))))))</f>
        <v/>
      </c>
      <c r="D118" s="69" t="str">
        <f>IF(AND(JRF!B120="",JRF!Q120=""),"",IF(JRF!$A120=Checks!$K$4,JRF!C120,IF(JRF!$A120=Checks!$K$5,JRF!C120,IF(AND(JRF!$A120=Checks!$K$7,JRF!Q120=""),JRF!C120,IF(AND(JRF!$A120=Checks!$K$6,JRF!Q120=""),JRF!C120,IF(OR(JRF!$A120=Checks!$K$8,JRF!$A120=Checks!$K$6,JRF!$A120=Checks!$K$7,JRF!$A120=Checks!$K$9),HLOOKUP(18,JRF!$13:$314,JRF!AX120,0),HLOOKUP(4,JRF!$13:$314,JRF!AX120,0)))))))</f>
        <v/>
      </c>
      <c r="E118" s="69" t="str">
        <f>IF(AND(JRF!E120="",JRF!AL120=""),"",IF(OR(JRF!$A120=Checks!$K$4,JRF!$A120=Checks!$K$5),JRF!E120,IF(AND(JRF!$A120=Checks!$K$7,JRF!Q120=""),JRF!E120,IF(AND(JRF!$A120=Checks!$K$6,JRF!Q120=""),JRF!E120,IF(OR(JRF!$A120=Checks!$K$8,JRF!$A120=Checks!$K$6,JRF!$A120=Checks!$K$7,JRF!$A120=Checks!$K$9),JRF!AL120,JRF!E120)))))</f>
        <v/>
      </c>
      <c r="F118" s="69" t="str">
        <f>IF(AND(JRF!F120="",JRF!AV120=""),"",IF(OR(JRF!$A120=Checks!$K$4,JRF!$A120=Checks!$K$5),JRF!F120,IF(AND(JRF!$A120=Checks!$K$7,JRF!Q120=""),JRF!F120,IF(AND(JRF!$A120=Checks!$K$6,JRF!Q120=""),JRF!F120,IF(OR(JRF!$A120=Checks!$K$8,JRF!$A120=Checks!$K$6,JRF!$A120=Checks!$K$7,JRF!$A120=Checks!$K$9),JRF!AV120,JRF!F120)))))</f>
        <v/>
      </c>
      <c r="G118" s="70" t="str">
        <f>IF(AND(JRF!B120="",JRF!Q120=""),"",IF(IFERROR(SEARCH("RIR",JRF!A120),0),-JRF!J120,IF(JRF!A120=Checks!$K$10,JRF!J120,IF(JRF!A120=Checks!$K$11,-JRF!J120,IF(JRF!$A120=Checks!$K$4,JRF!J120,IF(JRF!$A120=Checks!$K$5,-JRF!J120,IF(AND(JRF!$A120=Checks!$K$7,JRF!Q120=""),JRF!J120,IF(AND(JRF!$A120=Checks!$K$6,JRF!Q120=""),JRF!J120,IF(OR(JRF!$A120=Checks!$K$8,JRF!$A120=Checks!$K$6,JRF!$A120=Checks!$K$7,JRF!$A120=Checks!$K$9),-HLOOKUP(23,JRF!$13:$314,JRF!AX120,0),HLOOKUP(9,JRF!$13:$314,JRF!AX120,0))))))))))</f>
        <v/>
      </c>
      <c r="H118" s="70" t="str">
        <f>IF(AND(JRF!B120="",JRF!Q120=""),"",IF(JRF!$A120=Checks!$K$4,JRF!I120,IF(JRF!$A120=Checks!$K$5,JRF!I120,IF(AND(JRF!$A120=Checks!$K$7,JRF!Q120=""),JRF!I120,IF(AND(JRF!$A120=Checks!$K$6,JRF!Q120=""),JRF!I120,IF(OR(JRF!$A120=Checks!$K$8,JRF!$A120=Checks!$K$6,JRF!$A120=Checks!$K$7,JRF!$A120=Checks!$K$9),HLOOKUP(22,JRF!$13:$314,JRF!AX120,0),HLOOKUP(8,JRF!$13:$314,JRF!AX120,0)))))))</f>
        <v/>
      </c>
      <c r="I118" s="71" t="str">
        <f>IF(AND(JRF!B120="",JRF!Q120=""),"",IF(JRF!$A120=Checks!$K$4,JRF!G120,IF(JRF!$A120=Checks!$K$5,JRF!G120,IF(AND(JRF!$A120=Checks!$K$7,JRF!Q120=""),JRF!G120,IF(AND(JRF!$A120=Checks!$K$6,JRF!Q120=""),JRF!G120,IF(OR(JRF!$A120=Checks!$K$8,JRF!$A120=Checks!$K$6,JRF!$A120=Checks!$K$7,JRF!$A120=Checks!$K$9),HLOOKUP(26,JRF!$13:$314,JRF!AX120,0),HLOOKUP(6,JRF!$13:$314,JRF!AX120,0)))))))</f>
        <v/>
      </c>
      <c r="J118" s="72" t="str">
        <f>IF(AND(JRF!AC120="",JRF!AF120=""),"",IF(LEN(JRF!AF120)=0,JRF!AC120,JRF!AF120))</f>
        <v/>
      </c>
      <c r="K118" s="72" t="str">
        <f>IF(JRF!Q120="","",IF(OR(JRF!A120=Checks!$K$4,JRF!A120=Checks!$K$5,JRF!A120=Checks!$K$6),"",IF(JRF!A120=Checks!$K$9,JRF!$B120,IF(OR(JRF!A120=Checks!$K$10,JRF!A120=Checks!$K$11),JRF!Q120,IF(AND(JRF!Q120=JRF!B120,OR(C118=IFERROR(VLOOKUP(C118,Checks!$BY:$BY,1,0),0),C319=IFERROR(VLOOKUP(C319,Checks!$BY:$BY,1,0),0))),A118,IF(JRF!Q120=JRF!B120,"",JRF!B120))))))</f>
        <v/>
      </c>
      <c r="L118" s="200" t="str">
        <f>IF(OR(JRF!X120="",JRF!Z120=""),"",IF(JRF!X120=JRF!Z120,"",'Journal Template'!M118/'Journal Template'!G118))</f>
        <v/>
      </c>
      <c r="M118" s="73" t="str">
        <f>IF(OR(JRF!X120="",JRF!Z120=""),"",IF(JRF!X120=JRF!Z120,"",-JRF!Y120))</f>
        <v/>
      </c>
      <c r="N118" s="72"/>
      <c r="O118" s="69" t="str">
        <f>IF(OR(JRF!X120="",JRF!Z120=""),"ENDBS",IF(JRF!X120=JRF!Z120,"ENDBS",""))</f>
        <v>ENDBS</v>
      </c>
      <c r="P118" s="69"/>
      <c r="AE118" s="43" t="s">
        <v>72</v>
      </c>
      <c r="AF118" s="43" t="s">
        <v>70</v>
      </c>
      <c r="AG118" s="43" t="s">
        <v>178</v>
      </c>
      <c r="AH118" s="68" t="s">
        <v>70</v>
      </c>
      <c r="AI118" s="44">
        <v>-130.30000000000001</v>
      </c>
      <c r="AJ118" s="43" t="s">
        <v>179</v>
      </c>
      <c r="AK118" s="43" t="s">
        <v>184</v>
      </c>
      <c r="AL118" s="44" t="s">
        <v>178</v>
      </c>
      <c r="AM118" s="43" t="s">
        <v>185</v>
      </c>
      <c r="AN118" s="43" t="s">
        <v>182</v>
      </c>
      <c r="AO118" s="43" t="s">
        <v>182</v>
      </c>
      <c r="AP118" s="43" t="s">
        <v>186</v>
      </c>
      <c r="AQ118" s="43" t="s">
        <v>183</v>
      </c>
      <c r="AR118" s="43" t="e">
        <v>#VALUE!</v>
      </c>
      <c r="AS118" s="43" t="s">
        <v>72</v>
      </c>
      <c r="AT118" s="44"/>
      <c r="AU118" s="44"/>
      <c r="AV118" s="44"/>
      <c r="AW118" s="44"/>
      <c r="AX118" s="44"/>
    </row>
    <row r="119" spans="1:50">
      <c r="A119" s="69" t="str">
        <f>IF(AND(JRF!B121="",JRF!Q121=""),"#REF!",IF(JRF!$A121=Checks!$K$4,JRF!B121,IF(JRF!$A121=Checks!$K$5,JRF!B121,IF(AND(JRF!$A121=Checks!$K$7,JRF!$Q121=""),JRF!B121,IF(AND(JRF!$A121=Checks!$K$6,JRF!$Q121=""),JRF!$B121,IF(OR(JRF!$A121=Checks!$K$8,JRF!$A121=Checks!$K$6,JRF!$A121=Checks!$K$7,JRF!$A121=Checks!$K$9),HLOOKUP(16,JRF!$13:$314,JRF!AX121,0),HLOOKUP(3,JRF!$13:$314,JRF!AX121,0)))))))</f>
        <v>#REF!</v>
      </c>
      <c r="B119" s="69" t="str">
        <f>IF(AND(JRF!B121="",JRF!Q121=""),"",IF(ISTEXT($A$13),"ACTUAL","-"))</f>
        <v/>
      </c>
      <c r="C119" s="74" t="str">
        <f>IF(AND(JRF!B121="",JRF!Q121=""),"",IF(JRF!$A121=Checks!$K$4,JRF!D121,IF(JRF!$A121=Checks!$K$5,JRF!D121,IF(AND(JRF!$A121=Checks!$K$7,JRF!Q121=""),JRF!D121,IF(AND(JRF!$A121=Checks!$K$6,JRF!Q121=""),JRF!D121,IF(OR(JRF!$A121=Checks!$K$8,JRF!$A121=Checks!$K$6,JRF!$A121=Checks!$K$7,JRF!$A121=Checks!$K$9),HLOOKUP(17,JRF!$13:$314,JRF!AX121,0),HLOOKUP(5,JRF!$13:$314,JRF!AX121,0)))))))</f>
        <v/>
      </c>
      <c r="D119" s="69" t="str">
        <f>IF(AND(JRF!B121="",JRF!Q121=""),"",IF(JRF!$A121=Checks!$K$4,JRF!C121,IF(JRF!$A121=Checks!$K$5,JRF!C121,IF(AND(JRF!$A121=Checks!$K$7,JRF!Q121=""),JRF!C121,IF(AND(JRF!$A121=Checks!$K$6,JRF!Q121=""),JRF!C121,IF(OR(JRF!$A121=Checks!$K$8,JRF!$A121=Checks!$K$6,JRF!$A121=Checks!$K$7,JRF!$A121=Checks!$K$9),HLOOKUP(18,JRF!$13:$314,JRF!AX121,0),HLOOKUP(4,JRF!$13:$314,JRF!AX121,0)))))))</f>
        <v/>
      </c>
      <c r="E119" s="69" t="str">
        <f>IF(AND(JRF!E121="",JRF!AL121=""),"",IF(OR(JRF!$A121=Checks!$K$4,JRF!$A121=Checks!$K$5),JRF!E121,IF(AND(JRF!$A121=Checks!$K$7,JRF!Q121=""),JRF!E121,IF(AND(JRF!$A121=Checks!$K$6,JRF!Q121=""),JRF!E121,IF(OR(JRF!$A121=Checks!$K$8,JRF!$A121=Checks!$K$6,JRF!$A121=Checks!$K$7,JRF!$A121=Checks!$K$9),JRF!AL121,JRF!E121)))))</f>
        <v/>
      </c>
      <c r="F119" s="69" t="str">
        <f>IF(AND(JRF!F121="",JRF!AV121=""),"",IF(OR(JRF!$A121=Checks!$K$4,JRF!$A121=Checks!$K$5),JRF!F121,IF(AND(JRF!$A121=Checks!$K$7,JRF!Q121=""),JRF!F121,IF(AND(JRF!$A121=Checks!$K$6,JRF!Q121=""),JRF!F121,IF(OR(JRF!$A121=Checks!$K$8,JRF!$A121=Checks!$K$6,JRF!$A121=Checks!$K$7,JRF!$A121=Checks!$K$9),JRF!AV121,JRF!F121)))))</f>
        <v/>
      </c>
      <c r="G119" s="70" t="str">
        <f>IF(AND(JRF!B121="",JRF!Q121=""),"",IF(IFERROR(SEARCH("RIR",JRF!A121),0),-JRF!J121,IF(JRF!A121=Checks!$K$10,JRF!J121,IF(JRF!A121=Checks!$K$11,-JRF!J121,IF(JRF!$A121=Checks!$K$4,JRF!J121,IF(JRF!$A121=Checks!$K$5,-JRF!J121,IF(AND(JRF!$A121=Checks!$K$7,JRF!Q121=""),JRF!J121,IF(AND(JRF!$A121=Checks!$K$6,JRF!Q121=""),JRF!J121,IF(OR(JRF!$A121=Checks!$K$8,JRF!$A121=Checks!$K$6,JRF!$A121=Checks!$K$7,JRF!$A121=Checks!$K$9),-HLOOKUP(23,JRF!$13:$314,JRF!AX121,0),HLOOKUP(9,JRF!$13:$314,JRF!AX121,0))))))))))</f>
        <v/>
      </c>
      <c r="H119" s="70" t="str">
        <f>IF(AND(JRF!B121="",JRF!Q121=""),"",IF(JRF!$A121=Checks!$K$4,JRF!I121,IF(JRF!$A121=Checks!$K$5,JRF!I121,IF(AND(JRF!$A121=Checks!$K$7,JRF!Q121=""),JRF!I121,IF(AND(JRF!$A121=Checks!$K$6,JRF!Q121=""),JRF!I121,IF(OR(JRF!$A121=Checks!$K$8,JRF!$A121=Checks!$K$6,JRF!$A121=Checks!$K$7,JRF!$A121=Checks!$K$9),HLOOKUP(22,JRF!$13:$314,JRF!AX121,0),HLOOKUP(8,JRF!$13:$314,JRF!AX121,0)))))))</f>
        <v/>
      </c>
      <c r="I119" s="71" t="str">
        <f>IF(AND(JRF!B121="",JRF!Q121=""),"",IF(JRF!$A121=Checks!$K$4,JRF!G121,IF(JRF!$A121=Checks!$K$5,JRF!G121,IF(AND(JRF!$A121=Checks!$K$7,JRF!Q121=""),JRF!G121,IF(AND(JRF!$A121=Checks!$K$6,JRF!Q121=""),JRF!G121,IF(OR(JRF!$A121=Checks!$K$8,JRF!$A121=Checks!$K$6,JRF!$A121=Checks!$K$7,JRF!$A121=Checks!$K$9),HLOOKUP(26,JRF!$13:$314,JRF!AX121,0),HLOOKUP(6,JRF!$13:$314,JRF!AX121,0)))))))</f>
        <v/>
      </c>
      <c r="J119" s="72" t="str">
        <f>IF(AND(JRF!AC121="",JRF!AF121=""),"",IF(LEN(JRF!AF121)=0,JRF!AC121,JRF!AF121))</f>
        <v/>
      </c>
      <c r="K119" s="72" t="str">
        <f>IF(JRF!Q121="","",IF(OR(JRF!A121=Checks!$K$4,JRF!A121=Checks!$K$5,JRF!A121=Checks!$K$6),"",IF(JRF!A121=Checks!$K$9,JRF!$B121,IF(OR(JRF!A121=Checks!$K$10,JRF!A121=Checks!$K$11),JRF!Q121,IF(AND(JRF!Q121=JRF!B121,OR(C119=IFERROR(VLOOKUP(C119,Checks!$BY:$BY,1,0),0),C320=IFERROR(VLOOKUP(C320,Checks!$BY:$BY,1,0),0))),A119,IF(JRF!Q121=JRF!B121,"",JRF!B121))))))</f>
        <v/>
      </c>
      <c r="L119" s="200" t="str">
        <f>IF(OR(JRF!X121="",JRF!Z121=""),"",IF(JRF!X121=JRF!Z121,"",'Journal Template'!M119/'Journal Template'!G119))</f>
        <v/>
      </c>
      <c r="M119" s="73" t="str">
        <f>IF(OR(JRF!X121="",JRF!Z121=""),"",IF(JRF!X121=JRF!Z121,"",-JRF!Y121))</f>
        <v/>
      </c>
      <c r="N119" s="72"/>
      <c r="O119" s="69" t="str">
        <f>IF(OR(JRF!X121="",JRF!Z121=""),"ENDBS",IF(JRF!X121=JRF!Z121,"ENDBS",""))</f>
        <v>ENDBS</v>
      </c>
      <c r="P119" s="69"/>
      <c r="AE119" s="43" t="s">
        <v>72</v>
      </c>
      <c r="AF119" s="43" t="s">
        <v>70</v>
      </c>
      <c r="AG119" s="43" t="s">
        <v>178</v>
      </c>
      <c r="AH119" s="68" t="s">
        <v>70</v>
      </c>
      <c r="AI119" s="44">
        <v>-130.30000000000001</v>
      </c>
      <c r="AJ119" s="43" t="s">
        <v>179</v>
      </c>
      <c r="AK119" s="43" t="s">
        <v>184</v>
      </c>
      <c r="AL119" s="44" t="s">
        <v>178</v>
      </c>
      <c r="AM119" s="43" t="s">
        <v>185</v>
      </c>
      <c r="AN119" s="43" t="s">
        <v>182</v>
      </c>
      <c r="AO119" s="43" t="s">
        <v>182</v>
      </c>
      <c r="AP119" s="43" t="s">
        <v>186</v>
      </c>
      <c r="AQ119" s="43" t="s">
        <v>183</v>
      </c>
      <c r="AR119" s="43" t="e">
        <v>#VALUE!</v>
      </c>
      <c r="AS119" s="43" t="s">
        <v>72</v>
      </c>
      <c r="AT119" s="44"/>
      <c r="AU119" s="44"/>
      <c r="AV119" s="44"/>
      <c r="AW119" s="44"/>
      <c r="AX119" s="44"/>
    </row>
    <row r="120" spans="1:50">
      <c r="A120" s="69" t="str">
        <f>IF(AND(JRF!B122="",JRF!Q122=""),"#REF!",IF(JRF!$A122=Checks!$K$4,JRF!B122,IF(JRF!$A122=Checks!$K$5,JRF!B122,IF(AND(JRF!$A122=Checks!$K$7,JRF!$Q122=""),JRF!B122,IF(AND(JRF!$A122=Checks!$K$6,JRF!$Q122=""),JRF!$B122,IF(OR(JRF!$A122=Checks!$K$8,JRF!$A122=Checks!$K$6,JRF!$A122=Checks!$K$7,JRF!$A122=Checks!$K$9),HLOOKUP(16,JRF!$13:$314,JRF!AX122,0),HLOOKUP(3,JRF!$13:$314,JRF!AX122,0)))))))</f>
        <v>#REF!</v>
      </c>
      <c r="B120" s="69" t="str">
        <f>IF(AND(JRF!B122="",JRF!Q122=""),"",IF(ISTEXT($A$13),"ACTUAL","-"))</f>
        <v/>
      </c>
      <c r="C120" s="74" t="str">
        <f>IF(AND(JRF!B122="",JRF!Q122=""),"",IF(JRF!$A122=Checks!$K$4,JRF!D122,IF(JRF!$A122=Checks!$K$5,JRF!D122,IF(AND(JRF!$A122=Checks!$K$7,JRF!Q122=""),JRF!D122,IF(AND(JRF!$A122=Checks!$K$6,JRF!Q122=""),JRF!D122,IF(OR(JRF!$A122=Checks!$K$8,JRF!$A122=Checks!$K$6,JRF!$A122=Checks!$K$7,JRF!$A122=Checks!$K$9),HLOOKUP(17,JRF!$13:$314,JRF!AX122,0),HLOOKUP(5,JRF!$13:$314,JRF!AX122,0)))))))</f>
        <v/>
      </c>
      <c r="D120" s="69" t="str">
        <f>IF(AND(JRF!B122="",JRF!Q122=""),"",IF(JRF!$A122=Checks!$K$4,JRF!C122,IF(JRF!$A122=Checks!$K$5,JRF!C122,IF(AND(JRF!$A122=Checks!$K$7,JRF!Q122=""),JRF!C122,IF(AND(JRF!$A122=Checks!$K$6,JRF!Q122=""),JRF!C122,IF(OR(JRF!$A122=Checks!$K$8,JRF!$A122=Checks!$K$6,JRF!$A122=Checks!$K$7,JRF!$A122=Checks!$K$9),HLOOKUP(18,JRF!$13:$314,JRF!AX122,0),HLOOKUP(4,JRF!$13:$314,JRF!AX122,0)))))))</f>
        <v/>
      </c>
      <c r="E120" s="69" t="str">
        <f>IF(AND(JRF!E122="",JRF!AL122=""),"",IF(OR(JRF!$A122=Checks!$K$4,JRF!$A122=Checks!$K$5),JRF!E122,IF(AND(JRF!$A122=Checks!$K$7,JRF!Q122=""),JRF!E122,IF(AND(JRF!$A122=Checks!$K$6,JRF!Q122=""),JRF!E122,IF(OR(JRF!$A122=Checks!$K$8,JRF!$A122=Checks!$K$6,JRF!$A122=Checks!$K$7,JRF!$A122=Checks!$K$9),JRF!AL122,JRF!E122)))))</f>
        <v/>
      </c>
      <c r="F120" s="69" t="str">
        <f>IF(AND(JRF!F122="",JRF!AV122=""),"",IF(OR(JRF!$A122=Checks!$K$4,JRF!$A122=Checks!$K$5),JRF!F122,IF(AND(JRF!$A122=Checks!$K$7,JRF!Q122=""),JRF!F122,IF(AND(JRF!$A122=Checks!$K$6,JRF!Q122=""),JRF!F122,IF(OR(JRF!$A122=Checks!$K$8,JRF!$A122=Checks!$K$6,JRF!$A122=Checks!$K$7,JRF!$A122=Checks!$K$9),JRF!AV122,JRF!F122)))))</f>
        <v/>
      </c>
      <c r="G120" s="70" t="str">
        <f>IF(AND(JRF!B122="",JRF!Q122=""),"",IF(IFERROR(SEARCH("RIR",JRF!A122),0),-JRF!J122,IF(JRF!A122=Checks!$K$10,JRF!J122,IF(JRF!A122=Checks!$K$11,-JRF!J122,IF(JRF!$A122=Checks!$K$4,JRF!J122,IF(JRF!$A122=Checks!$K$5,-JRF!J122,IF(AND(JRF!$A122=Checks!$K$7,JRF!Q122=""),JRF!J122,IF(AND(JRF!$A122=Checks!$K$6,JRF!Q122=""),JRF!J122,IF(OR(JRF!$A122=Checks!$K$8,JRF!$A122=Checks!$K$6,JRF!$A122=Checks!$K$7,JRF!$A122=Checks!$K$9),-HLOOKUP(23,JRF!$13:$314,JRF!AX122,0),HLOOKUP(9,JRF!$13:$314,JRF!AX122,0))))))))))</f>
        <v/>
      </c>
      <c r="H120" s="70" t="str">
        <f>IF(AND(JRF!B122="",JRF!Q122=""),"",IF(JRF!$A122=Checks!$K$4,JRF!I122,IF(JRF!$A122=Checks!$K$5,JRF!I122,IF(AND(JRF!$A122=Checks!$K$7,JRF!Q122=""),JRF!I122,IF(AND(JRF!$A122=Checks!$K$6,JRF!Q122=""),JRF!I122,IF(OR(JRF!$A122=Checks!$K$8,JRF!$A122=Checks!$K$6,JRF!$A122=Checks!$K$7,JRF!$A122=Checks!$K$9),HLOOKUP(22,JRF!$13:$314,JRF!AX122,0),HLOOKUP(8,JRF!$13:$314,JRF!AX122,0)))))))</f>
        <v/>
      </c>
      <c r="I120" s="71" t="str">
        <f>IF(AND(JRF!B122="",JRF!Q122=""),"",IF(JRF!$A122=Checks!$K$4,JRF!G122,IF(JRF!$A122=Checks!$K$5,JRF!G122,IF(AND(JRF!$A122=Checks!$K$7,JRF!Q122=""),JRF!G122,IF(AND(JRF!$A122=Checks!$K$6,JRF!Q122=""),JRF!G122,IF(OR(JRF!$A122=Checks!$K$8,JRF!$A122=Checks!$K$6,JRF!$A122=Checks!$K$7,JRF!$A122=Checks!$K$9),HLOOKUP(26,JRF!$13:$314,JRF!AX122,0),HLOOKUP(6,JRF!$13:$314,JRF!AX122,0)))))))</f>
        <v/>
      </c>
      <c r="J120" s="72" t="str">
        <f>IF(AND(JRF!AC122="",JRF!AF122=""),"",IF(LEN(JRF!AF122)=0,JRF!AC122,JRF!AF122))</f>
        <v/>
      </c>
      <c r="K120" s="72" t="str">
        <f>IF(JRF!Q122="","",IF(OR(JRF!A122=Checks!$K$4,JRF!A122=Checks!$K$5,JRF!A122=Checks!$K$6),"",IF(JRF!A122=Checks!$K$9,JRF!$B122,IF(OR(JRF!A122=Checks!$K$10,JRF!A122=Checks!$K$11),JRF!Q122,IF(AND(JRF!Q122=JRF!B122,OR(C120=IFERROR(VLOOKUP(C120,Checks!$BY:$BY,1,0),0),C321=IFERROR(VLOOKUP(C321,Checks!$BY:$BY,1,0),0))),A120,IF(JRF!Q122=JRF!B122,"",JRF!B122))))))</f>
        <v/>
      </c>
      <c r="L120" s="200" t="str">
        <f>IF(OR(JRF!X122="",JRF!Z122=""),"",IF(JRF!X122=JRF!Z122,"",'Journal Template'!M120/'Journal Template'!G120))</f>
        <v/>
      </c>
      <c r="M120" s="73" t="str">
        <f>IF(OR(JRF!X122="",JRF!Z122=""),"",IF(JRF!X122=JRF!Z122,"",-JRF!Y122))</f>
        <v/>
      </c>
      <c r="N120" s="72"/>
      <c r="O120" s="69" t="str">
        <f>IF(OR(JRF!X122="",JRF!Z122=""),"ENDBS",IF(JRF!X122=JRF!Z122,"ENDBS",""))</f>
        <v>ENDBS</v>
      </c>
      <c r="P120" s="69"/>
      <c r="AE120" s="43" t="s">
        <v>72</v>
      </c>
      <c r="AF120" s="43" t="s">
        <v>70</v>
      </c>
      <c r="AG120" s="43" t="s">
        <v>178</v>
      </c>
      <c r="AH120" s="68" t="s">
        <v>70</v>
      </c>
      <c r="AI120" s="44">
        <v>-130.30000000000001</v>
      </c>
      <c r="AJ120" s="43" t="s">
        <v>179</v>
      </c>
      <c r="AK120" s="43" t="s">
        <v>184</v>
      </c>
      <c r="AL120" s="44" t="s">
        <v>178</v>
      </c>
      <c r="AM120" s="43" t="s">
        <v>185</v>
      </c>
      <c r="AN120" s="43" t="s">
        <v>182</v>
      </c>
      <c r="AO120" s="43" t="s">
        <v>182</v>
      </c>
      <c r="AP120" s="43" t="s">
        <v>186</v>
      </c>
      <c r="AQ120" s="43" t="s">
        <v>183</v>
      </c>
      <c r="AR120" s="43" t="e">
        <v>#VALUE!</v>
      </c>
      <c r="AS120" s="43" t="s">
        <v>72</v>
      </c>
      <c r="AT120" s="44"/>
      <c r="AU120" s="44"/>
      <c r="AV120" s="44"/>
      <c r="AW120" s="44"/>
      <c r="AX120" s="44"/>
    </row>
    <row r="121" spans="1:50">
      <c r="A121" s="69" t="str">
        <f>IF(AND(JRF!B123="",JRF!Q123=""),"#REF!",IF(JRF!$A123=Checks!$K$4,JRF!B123,IF(JRF!$A123=Checks!$K$5,JRF!B123,IF(AND(JRF!$A123=Checks!$K$7,JRF!$Q123=""),JRF!B123,IF(AND(JRF!$A123=Checks!$K$6,JRF!$Q123=""),JRF!$B123,IF(OR(JRF!$A123=Checks!$K$8,JRF!$A123=Checks!$K$6,JRF!$A123=Checks!$K$7,JRF!$A123=Checks!$K$9),HLOOKUP(16,JRF!$13:$314,JRF!AX123,0),HLOOKUP(3,JRF!$13:$314,JRF!AX123,0)))))))</f>
        <v>#REF!</v>
      </c>
      <c r="B121" s="69" t="str">
        <f>IF(AND(JRF!B123="",JRF!Q123=""),"",IF(ISTEXT($A$13),"ACTUAL","-"))</f>
        <v/>
      </c>
      <c r="C121" s="74" t="str">
        <f>IF(AND(JRF!B123="",JRF!Q123=""),"",IF(JRF!$A123=Checks!$K$4,JRF!D123,IF(JRF!$A123=Checks!$K$5,JRF!D123,IF(AND(JRF!$A123=Checks!$K$7,JRF!Q123=""),JRF!D123,IF(AND(JRF!$A123=Checks!$K$6,JRF!Q123=""),JRF!D123,IF(OR(JRF!$A123=Checks!$K$8,JRF!$A123=Checks!$K$6,JRF!$A123=Checks!$K$7,JRF!$A123=Checks!$K$9),HLOOKUP(17,JRF!$13:$314,JRF!AX123,0),HLOOKUP(5,JRF!$13:$314,JRF!AX123,0)))))))</f>
        <v/>
      </c>
      <c r="D121" s="69" t="str">
        <f>IF(AND(JRF!B123="",JRF!Q123=""),"",IF(JRF!$A123=Checks!$K$4,JRF!C123,IF(JRF!$A123=Checks!$K$5,JRF!C123,IF(AND(JRF!$A123=Checks!$K$7,JRF!Q123=""),JRF!C123,IF(AND(JRF!$A123=Checks!$K$6,JRF!Q123=""),JRF!C123,IF(OR(JRF!$A123=Checks!$K$8,JRF!$A123=Checks!$K$6,JRF!$A123=Checks!$K$7,JRF!$A123=Checks!$K$9),HLOOKUP(18,JRF!$13:$314,JRF!AX123,0),HLOOKUP(4,JRF!$13:$314,JRF!AX123,0)))))))</f>
        <v/>
      </c>
      <c r="E121" s="69" t="str">
        <f>IF(AND(JRF!E123="",JRF!AL123=""),"",IF(OR(JRF!$A123=Checks!$K$4,JRF!$A123=Checks!$K$5),JRF!E123,IF(AND(JRF!$A123=Checks!$K$7,JRF!Q123=""),JRF!E123,IF(AND(JRF!$A123=Checks!$K$6,JRF!Q123=""),JRF!E123,IF(OR(JRF!$A123=Checks!$K$8,JRF!$A123=Checks!$K$6,JRF!$A123=Checks!$K$7,JRF!$A123=Checks!$K$9),JRF!AL123,JRF!E123)))))</f>
        <v/>
      </c>
      <c r="F121" s="69" t="str">
        <f>IF(AND(JRF!F123="",JRF!AV123=""),"",IF(OR(JRF!$A123=Checks!$K$4,JRF!$A123=Checks!$K$5),JRF!F123,IF(AND(JRF!$A123=Checks!$K$7,JRF!Q123=""),JRF!F123,IF(AND(JRF!$A123=Checks!$K$6,JRF!Q123=""),JRF!F123,IF(OR(JRF!$A123=Checks!$K$8,JRF!$A123=Checks!$K$6,JRF!$A123=Checks!$K$7,JRF!$A123=Checks!$K$9),JRF!AV123,JRF!F123)))))</f>
        <v/>
      </c>
      <c r="G121" s="70" t="str">
        <f>IF(AND(JRF!B123="",JRF!Q123=""),"",IF(IFERROR(SEARCH("RIR",JRF!A123),0),-JRF!J123,IF(JRF!A123=Checks!$K$10,JRF!J123,IF(JRF!A123=Checks!$K$11,-JRF!J123,IF(JRF!$A123=Checks!$K$4,JRF!J123,IF(JRF!$A123=Checks!$K$5,-JRF!J123,IF(AND(JRF!$A123=Checks!$K$7,JRF!Q123=""),JRF!J123,IF(AND(JRF!$A123=Checks!$K$6,JRF!Q123=""),JRF!J123,IF(OR(JRF!$A123=Checks!$K$8,JRF!$A123=Checks!$K$6,JRF!$A123=Checks!$K$7,JRF!$A123=Checks!$K$9),-HLOOKUP(23,JRF!$13:$314,JRF!AX123,0),HLOOKUP(9,JRF!$13:$314,JRF!AX123,0))))))))))</f>
        <v/>
      </c>
      <c r="H121" s="70" t="str">
        <f>IF(AND(JRF!B123="",JRF!Q123=""),"",IF(JRF!$A123=Checks!$K$4,JRF!I123,IF(JRF!$A123=Checks!$K$5,JRF!I123,IF(AND(JRF!$A123=Checks!$K$7,JRF!Q123=""),JRF!I123,IF(AND(JRF!$A123=Checks!$K$6,JRF!Q123=""),JRF!I123,IF(OR(JRF!$A123=Checks!$K$8,JRF!$A123=Checks!$K$6,JRF!$A123=Checks!$K$7,JRF!$A123=Checks!$K$9),HLOOKUP(22,JRF!$13:$314,JRF!AX123,0),HLOOKUP(8,JRF!$13:$314,JRF!AX123,0)))))))</f>
        <v/>
      </c>
      <c r="I121" s="71" t="str">
        <f>IF(AND(JRF!B123="",JRF!Q123=""),"",IF(JRF!$A123=Checks!$K$4,JRF!G123,IF(JRF!$A123=Checks!$K$5,JRF!G123,IF(AND(JRF!$A123=Checks!$K$7,JRF!Q123=""),JRF!G123,IF(AND(JRF!$A123=Checks!$K$6,JRF!Q123=""),JRF!G123,IF(OR(JRF!$A123=Checks!$K$8,JRF!$A123=Checks!$K$6,JRF!$A123=Checks!$K$7,JRF!$A123=Checks!$K$9),HLOOKUP(26,JRF!$13:$314,JRF!AX123,0),HLOOKUP(6,JRF!$13:$314,JRF!AX123,0)))))))</f>
        <v/>
      </c>
      <c r="J121" s="72" t="str">
        <f>IF(AND(JRF!AC123="",JRF!AF123=""),"",IF(LEN(JRF!AF123)=0,JRF!AC123,JRF!AF123))</f>
        <v/>
      </c>
      <c r="K121" s="72" t="str">
        <f>IF(JRF!Q123="","",IF(OR(JRF!A123=Checks!$K$4,JRF!A123=Checks!$K$5,JRF!A123=Checks!$K$6),"",IF(JRF!A123=Checks!$K$9,JRF!$B123,IF(OR(JRF!A123=Checks!$K$10,JRF!A123=Checks!$K$11),JRF!Q123,IF(AND(JRF!Q123=JRF!B123,OR(C121=IFERROR(VLOOKUP(C121,Checks!$BY:$BY,1,0),0),C322=IFERROR(VLOOKUP(C322,Checks!$BY:$BY,1,0),0))),A121,IF(JRF!Q123=JRF!B123,"",JRF!B123))))))</f>
        <v/>
      </c>
      <c r="L121" s="200" t="str">
        <f>IF(OR(JRF!X123="",JRF!Z123=""),"",IF(JRF!X123=JRF!Z123,"",'Journal Template'!M121/'Journal Template'!G121))</f>
        <v/>
      </c>
      <c r="M121" s="73" t="str">
        <f>IF(OR(JRF!X123="",JRF!Z123=""),"",IF(JRF!X123=JRF!Z123,"",-JRF!Y123))</f>
        <v/>
      </c>
      <c r="N121" s="72"/>
      <c r="O121" s="69" t="str">
        <f>IF(OR(JRF!X123="",JRF!Z123=""),"ENDBS",IF(JRF!X123=JRF!Z123,"ENDBS",""))</f>
        <v>ENDBS</v>
      </c>
      <c r="P121" s="69"/>
      <c r="AE121" s="43" t="s">
        <v>72</v>
      </c>
      <c r="AF121" s="43" t="s">
        <v>70</v>
      </c>
      <c r="AG121" s="43" t="s">
        <v>178</v>
      </c>
      <c r="AH121" s="68" t="s">
        <v>70</v>
      </c>
      <c r="AI121" s="44">
        <v>-130.30000000000001</v>
      </c>
      <c r="AJ121" s="43" t="s">
        <v>179</v>
      </c>
      <c r="AK121" s="43" t="s">
        <v>184</v>
      </c>
      <c r="AL121" s="44" t="s">
        <v>178</v>
      </c>
      <c r="AM121" s="43" t="s">
        <v>185</v>
      </c>
      <c r="AN121" s="43" t="s">
        <v>182</v>
      </c>
      <c r="AO121" s="43" t="s">
        <v>182</v>
      </c>
      <c r="AP121" s="43" t="s">
        <v>186</v>
      </c>
      <c r="AQ121" s="43" t="s">
        <v>183</v>
      </c>
      <c r="AR121" s="43" t="e">
        <v>#VALUE!</v>
      </c>
      <c r="AS121" s="43" t="s">
        <v>72</v>
      </c>
      <c r="AT121" s="44"/>
      <c r="AU121" s="44"/>
      <c r="AV121" s="44"/>
      <c r="AW121" s="44"/>
      <c r="AX121" s="44"/>
    </row>
    <row r="122" spans="1:50">
      <c r="A122" s="69" t="str">
        <f>IF(AND(JRF!B124="",JRF!Q124=""),"#REF!",IF(JRF!$A124=Checks!$K$4,JRF!B124,IF(JRF!$A124=Checks!$K$5,JRF!B124,IF(AND(JRF!$A124=Checks!$K$7,JRF!$Q124=""),JRF!B124,IF(AND(JRF!$A124=Checks!$K$6,JRF!$Q124=""),JRF!$B124,IF(OR(JRF!$A124=Checks!$K$8,JRF!$A124=Checks!$K$6,JRF!$A124=Checks!$K$7,JRF!$A124=Checks!$K$9),HLOOKUP(16,JRF!$13:$314,JRF!AX124,0),HLOOKUP(3,JRF!$13:$314,JRF!AX124,0)))))))</f>
        <v>#REF!</v>
      </c>
      <c r="B122" s="69" t="str">
        <f>IF(AND(JRF!B124="",JRF!Q124=""),"",IF(ISTEXT($A$13),"ACTUAL","-"))</f>
        <v/>
      </c>
      <c r="C122" s="74" t="str">
        <f>IF(AND(JRF!B124="",JRF!Q124=""),"",IF(JRF!$A124=Checks!$K$4,JRF!D124,IF(JRF!$A124=Checks!$K$5,JRF!D124,IF(AND(JRF!$A124=Checks!$K$7,JRF!Q124=""),JRF!D124,IF(AND(JRF!$A124=Checks!$K$6,JRF!Q124=""),JRF!D124,IF(OR(JRF!$A124=Checks!$K$8,JRF!$A124=Checks!$K$6,JRF!$A124=Checks!$K$7,JRF!$A124=Checks!$K$9),HLOOKUP(17,JRF!$13:$314,JRF!AX124,0),HLOOKUP(5,JRF!$13:$314,JRF!AX124,0)))))))</f>
        <v/>
      </c>
      <c r="D122" s="69" t="str">
        <f>IF(AND(JRF!B124="",JRF!Q124=""),"",IF(JRF!$A124=Checks!$K$4,JRF!C124,IF(JRF!$A124=Checks!$K$5,JRF!C124,IF(AND(JRF!$A124=Checks!$K$7,JRF!Q124=""),JRF!C124,IF(AND(JRF!$A124=Checks!$K$6,JRF!Q124=""),JRF!C124,IF(OR(JRF!$A124=Checks!$K$8,JRF!$A124=Checks!$K$6,JRF!$A124=Checks!$K$7,JRF!$A124=Checks!$K$9),HLOOKUP(18,JRF!$13:$314,JRF!AX124,0),HLOOKUP(4,JRF!$13:$314,JRF!AX124,0)))))))</f>
        <v/>
      </c>
      <c r="E122" s="69" t="str">
        <f>IF(AND(JRF!E124="",JRF!AL124=""),"",IF(OR(JRF!$A124=Checks!$K$4,JRF!$A124=Checks!$K$5),JRF!E124,IF(AND(JRF!$A124=Checks!$K$7,JRF!Q124=""),JRF!E124,IF(AND(JRF!$A124=Checks!$K$6,JRF!Q124=""),JRF!E124,IF(OR(JRF!$A124=Checks!$K$8,JRF!$A124=Checks!$K$6,JRF!$A124=Checks!$K$7,JRF!$A124=Checks!$K$9),JRF!AL124,JRF!E124)))))</f>
        <v/>
      </c>
      <c r="F122" s="69" t="str">
        <f>IF(AND(JRF!F124="",JRF!AV124=""),"",IF(OR(JRF!$A124=Checks!$K$4,JRF!$A124=Checks!$K$5),JRF!F124,IF(AND(JRF!$A124=Checks!$K$7,JRF!Q124=""),JRF!F124,IF(AND(JRF!$A124=Checks!$K$6,JRF!Q124=""),JRF!F124,IF(OR(JRF!$A124=Checks!$K$8,JRF!$A124=Checks!$K$6,JRF!$A124=Checks!$K$7,JRF!$A124=Checks!$K$9),JRF!AV124,JRF!F124)))))</f>
        <v/>
      </c>
      <c r="G122" s="70" t="str">
        <f>IF(AND(JRF!B124="",JRF!Q124=""),"",IF(IFERROR(SEARCH("RIR",JRF!A124),0),-JRF!J124,IF(JRF!A124=Checks!$K$10,JRF!J124,IF(JRF!A124=Checks!$K$11,-JRF!J124,IF(JRF!$A124=Checks!$K$4,JRF!J124,IF(JRF!$A124=Checks!$K$5,-JRF!J124,IF(AND(JRF!$A124=Checks!$K$7,JRF!Q124=""),JRF!J124,IF(AND(JRF!$A124=Checks!$K$6,JRF!Q124=""),JRF!J124,IF(OR(JRF!$A124=Checks!$K$8,JRF!$A124=Checks!$K$6,JRF!$A124=Checks!$K$7,JRF!$A124=Checks!$K$9),-HLOOKUP(23,JRF!$13:$314,JRF!AX124,0),HLOOKUP(9,JRF!$13:$314,JRF!AX124,0))))))))))</f>
        <v/>
      </c>
      <c r="H122" s="70" t="str">
        <f>IF(AND(JRF!B124="",JRF!Q124=""),"",IF(JRF!$A124=Checks!$K$4,JRF!I124,IF(JRF!$A124=Checks!$K$5,JRF!I124,IF(AND(JRF!$A124=Checks!$K$7,JRF!Q124=""),JRF!I124,IF(AND(JRF!$A124=Checks!$K$6,JRF!Q124=""),JRF!I124,IF(OR(JRF!$A124=Checks!$K$8,JRF!$A124=Checks!$K$6,JRF!$A124=Checks!$K$7,JRF!$A124=Checks!$K$9),HLOOKUP(22,JRF!$13:$314,JRF!AX124,0),HLOOKUP(8,JRF!$13:$314,JRF!AX124,0)))))))</f>
        <v/>
      </c>
      <c r="I122" s="71" t="str">
        <f>IF(AND(JRF!B124="",JRF!Q124=""),"",IF(JRF!$A124=Checks!$K$4,JRF!G124,IF(JRF!$A124=Checks!$K$5,JRF!G124,IF(AND(JRF!$A124=Checks!$K$7,JRF!Q124=""),JRF!G124,IF(AND(JRF!$A124=Checks!$K$6,JRF!Q124=""),JRF!G124,IF(OR(JRF!$A124=Checks!$K$8,JRF!$A124=Checks!$K$6,JRF!$A124=Checks!$K$7,JRF!$A124=Checks!$K$9),HLOOKUP(26,JRF!$13:$314,JRF!AX124,0),HLOOKUP(6,JRF!$13:$314,JRF!AX124,0)))))))</f>
        <v/>
      </c>
      <c r="J122" s="72" t="str">
        <f>IF(AND(JRF!AC124="",JRF!AF124=""),"",IF(LEN(JRF!AF124)=0,JRF!AC124,JRF!AF124))</f>
        <v/>
      </c>
      <c r="K122" s="72" t="str">
        <f>IF(JRF!Q124="","",IF(OR(JRF!A124=Checks!$K$4,JRF!A124=Checks!$K$5,JRF!A124=Checks!$K$6),"",IF(JRF!A124=Checks!$K$9,JRF!$B124,IF(OR(JRF!A124=Checks!$K$10,JRF!A124=Checks!$K$11),JRF!Q124,IF(AND(JRF!Q124=JRF!B124,OR(C122=IFERROR(VLOOKUP(C122,Checks!$BY:$BY,1,0),0),C323=IFERROR(VLOOKUP(C323,Checks!$BY:$BY,1,0),0))),A122,IF(JRF!Q124=JRF!B124,"",JRF!B124))))))</f>
        <v/>
      </c>
      <c r="L122" s="200" t="str">
        <f>IF(OR(JRF!X124="",JRF!Z124=""),"",IF(JRF!X124=JRF!Z124,"",'Journal Template'!M122/'Journal Template'!G122))</f>
        <v/>
      </c>
      <c r="M122" s="73" t="str">
        <f>IF(OR(JRF!X124="",JRF!Z124=""),"",IF(JRF!X124=JRF!Z124,"",-JRF!Y124))</f>
        <v/>
      </c>
      <c r="N122" s="72"/>
      <c r="O122" s="69" t="str">
        <f>IF(OR(JRF!X124="",JRF!Z124=""),"ENDBS",IF(JRF!X124=JRF!Z124,"ENDBS",""))</f>
        <v>ENDBS</v>
      </c>
      <c r="P122" s="69"/>
      <c r="AE122" s="43" t="s">
        <v>72</v>
      </c>
      <c r="AF122" s="43" t="s">
        <v>70</v>
      </c>
      <c r="AG122" s="43" t="s">
        <v>178</v>
      </c>
      <c r="AH122" s="68" t="s">
        <v>70</v>
      </c>
      <c r="AI122" s="44">
        <v>-130.30000000000001</v>
      </c>
      <c r="AJ122" s="43" t="s">
        <v>179</v>
      </c>
      <c r="AK122" s="43" t="s">
        <v>184</v>
      </c>
      <c r="AL122" s="44" t="s">
        <v>178</v>
      </c>
      <c r="AM122" s="43" t="s">
        <v>185</v>
      </c>
      <c r="AN122" s="43" t="s">
        <v>182</v>
      </c>
      <c r="AO122" s="43" t="s">
        <v>182</v>
      </c>
      <c r="AP122" s="43" t="s">
        <v>186</v>
      </c>
      <c r="AQ122" s="43" t="s">
        <v>183</v>
      </c>
      <c r="AR122" s="43" t="e">
        <v>#VALUE!</v>
      </c>
      <c r="AS122" s="43" t="s">
        <v>72</v>
      </c>
      <c r="AT122" s="44"/>
      <c r="AU122" s="44"/>
      <c r="AV122" s="44"/>
      <c r="AW122" s="44"/>
      <c r="AX122" s="44"/>
    </row>
    <row r="123" spans="1:50">
      <c r="A123" s="69" t="str">
        <f>IF(AND(JRF!B125="",JRF!Q125=""),"#REF!",IF(JRF!$A125=Checks!$K$4,JRF!B125,IF(JRF!$A125=Checks!$K$5,JRF!B125,IF(AND(JRF!$A125=Checks!$K$7,JRF!$Q125=""),JRF!B125,IF(AND(JRF!$A125=Checks!$K$6,JRF!$Q125=""),JRF!$B125,IF(OR(JRF!$A125=Checks!$K$8,JRF!$A125=Checks!$K$6,JRF!$A125=Checks!$K$7,JRF!$A125=Checks!$K$9),HLOOKUP(16,JRF!$13:$314,JRF!AX125,0),HLOOKUP(3,JRF!$13:$314,JRF!AX125,0)))))))</f>
        <v>#REF!</v>
      </c>
      <c r="B123" s="69" t="str">
        <f>IF(AND(JRF!B125="",JRF!Q125=""),"",IF(ISTEXT($A$13),"ACTUAL","-"))</f>
        <v/>
      </c>
      <c r="C123" s="74" t="str">
        <f>IF(AND(JRF!B125="",JRF!Q125=""),"",IF(JRF!$A125=Checks!$K$4,JRF!D125,IF(JRF!$A125=Checks!$K$5,JRF!D125,IF(AND(JRF!$A125=Checks!$K$7,JRF!Q125=""),JRF!D125,IF(AND(JRF!$A125=Checks!$K$6,JRF!Q125=""),JRF!D125,IF(OR(JRF!$A125=Checks!$K$8,JRF!$A125=Checks!$K$6,JRF!$A125=Checks!$K$7,JRF!$A125=Checks!$K$9),HLOOKUP(17,JRF!$13:$314,JRF!AX125,0),HLOOKUP(5,JRF!$13:$314,JRF!AX125,0)))))))</f>
        <v/>
      </c>
      <c r="D123" s="69" t="str">
        <f>IF(AND(JRF!B125="",JRF!Q125=""),"",IF(JRF!$A125=Checks!$K$4,JRF!C125,IF(JRF!$A125=Checks!$K$5,JRF!C125,IF(AND(JRF!$A125=Checks!$K$7,JRF!Q125=""),JRF!C125,IF(AND(JRF!$A125=Checks!$K$6,JRF!Q125=""),JRF!C125,IF(OR(JRF!$A125=Checks!$K$8,JRF!$A125=Checks!$K$6,JRF!$A125=Checks!$K$7,JRF!$A125=Checks!$K$9),HLOOKUP(18,JRF!$13:$314,JRF!AX125,0),HLOOKUP(4,JRF!$13:$314,JRF!AX125,0)))))))</f>
        <v/>
      </c>
      <c r="E123" s="69" t="str">
        <f>IF(AND(JRF!E125="",JRF!AL125=""),"",IF(OR(JRF!$A125=Checks!$K$4,JRF!$A125=Checks!$K$5),JRF!E125,IF(AND(JRF!$A125=Checks!$K$7,JRF!Q125=""),JRF!E125,IF(AND(JRF!$A125=Checks!$K$6,JRF!Q125=""),JRF!E125,IF(OR(JRF!$A125=Checks!$K$8,JRF!$A125=Checks!$K$6,JRF!$A125=Checks!$K$7,JRF!$A125=Checks!$K$9),JRF!AL125,JRF!E125)))))</f>
        <v/>
      </c>
      <c r="F123" s="69" t="str">
        <f>IF(AND(JRF!F125="",JRF!AV125=""),"",IF(OR(JRF!$A125=Checks!$K$4,JRF!$A125=Checks!$K$5),JRF!F125,IF(AND(JRF!$A125=Checks!$K$7,JRF!Q125=""),JRF!F125,IF(AND(JRF!$A125=Checks!$K$6,JRF!Q125=""),JRF!F125,IF(OR(JRF!$A125=Checks!$K$8,JRF!$A125=Checks!$K$6,JRF!$A125=Checks!$K$7,JRF!$A125=Checks!$K$9),JRF!AV125,JRF!F125)))))</f>
        <v/>
      </c>
      <c r="G123" s="70" t="str">
        <f>IF(AND(JRF!B125="",JRF!Q125=""),"",IF(IFERROR(SEARCH("RIR",JRF!A125),0),-JRF!J125,IF(JRF!A125=Checks!$K$10,JRF!J125,IF(JRF!A125=Checks!$K$11,-JRF!J125,IF(JRF!$A125=Checks!$K$4,JRF!J125,IF(JRF!$A125=Checks!$K$5,-JRF!J125,IF(AND(JRF!$A125=Checks!$K$7,JRF!Q125=""),JRF!J125,IF(AND(JRF!$A125=Checks!$K$6,JRF!Q125=""),JRF!J125,IF(OR(JRF!$A125=Checks!$K$8,JRF!$A125=Checks!$K$6,JRF!$A125=Checks!$K$7,JRF!$A125=Checks!$K$9),-HLOOKUP(23,JRF!$13:$314,JRF!AX125,0),HLOOKUP(9,JRF!$13:$314,JRF!AX125,0))))))))))</f>
        <v/>
      </c>
      <c r="H123" s="70" t="str">
        <f>IF(AND(JRF!B125="",JRF!Q125=""),"",IF(JRF!$A125=Checks!$K$4,JRF!I125,IF(JRF!$A125=Checks!$K$5,JRF!I125,IF(AND(JRF!$A125=Checks!$K$7,JRF!Q125=""),JRF!I125,IF(AND(JRF!$A125=Checks!$K$6,JRF!Q125=""),JRF!I125,IF(OR(JRF!$A125=Checks!$K$8,JRF!$A125=Checks!$K$6,JRF!$A125=Checks!$K$7,JRF!$A125=Checks!$K$9),HLOOKUP(22,JRF!$13:$314,JRF!AX125,0),HLOOKUP(8,JRF!$13:$314,JRF!AX125,0)))))))</f>
        <v/>
      </c>
      <c r="I123" s="71" t="str">
        <f>IF(AND(JRF!B125="",JRF!Q125=""),"",IF(JRF!$A125=Checks!$K$4,JRF!G125,IF(JRF!$A125=Checks!$K$5,JRF!G125,IF(AND(JRF!$A125=Checks!$K$7,JRF!Q125=""),JRF!G125,IF(AND(JRF!$A125=Checks!$K$6,JRF!Q125=""),JRF!G125,IF(OR(JRF!$A125=Checks!$K$8,JRF!$A125=Checks!$K$6,JRF!$A125=Checks!$K$7,JRF!$A125=Checks!$K$9),HLOOKUP(26,JRF!$13:$314,JRF!AX125,0),HLOOKUP(6,JRF!$13:$314,JRF!AX125,0)))))))</f>
        <v/>
      </c>
      <c r="J123" s="72" t="str">
        <f>IF(AND(JRF!AC125="",JRF!AF125=""),"",IF(LEN(JRF!AF125)=0,JRF!AC125,JRF!AF125))</f>
        <v/>
      </c>
      <c r="K123" s="72" t="str">
        <f>IF(JRF!Q125="","",IF(OR(JRF!A125=Checks!$K$4,JRF!A125=Checks!$K$5,JRF!A125=Checks!$K$6),"",IF(JRF!A125=Checks!$K$9,JRF!$B125,IF(OR(JRF!A125=Checks!$K$10,JRF!A125=Checks!$K$11),JRF!Q125,IF(AND(JRF!Q125=JRF!B125,OR(C123=IFERROR(VLOOKUP(C123,Checks!$BY:$BY,1,0),0),C324=IFERROR(VLOOKUP(C324,Checks!$BY:$BY,1,0),0))),A123,IF(JRF!Q125=JRF!B125,"",JRF!B125))))))</f>
        <v/>
      </c>
      <c r="L123" s="200" t="str">
        <f>IF(OR(JRF!X125="",JRF!Z125=""),"",IF(JRF!X125=JRF!Z125,"",'Journal Template'!M123/'Journal Template'!G123))</f>
        <v/>
      </c>
      <c r="M123" s="73" t="str">
        <f>IF(OR(JRF!X125="",JRF!Z125=""),"",IF(JRF!X125=JRF!Z125,"",-JRF!Y125))</f>
        <v/>
      </c>
      <c r="N123" s="72"/>
      <c r="O123" s="69" t="str">
        <f>IF(OR(JRF!X125="",JRF!Z125=""),"ENDBS",IF(JRF!X125=JRF!Z125,"ENDBS",""))</f>
        <v>ENDBS</v>
      </c>
      <c r="P123" s="69"/>
      <c r="AE123" s="43" t="s">
        <v>72</v>
      </c>
      <c r="AF123" s="43" t="s">
        <v>70</v>
      </c>
      <c r="AG123" s="43" t="s">
        <v>178</v>
      </c>
      <c r="AH123" s="68" t="s">
        <v>70</v>
      </c>
      <c r="AI123" s="44">
        <v>-130.30000000000001</v>
      </c>
      <c r="AJ123" s="43" t="s">
        <v>179</v>
      </c>
      <c r="AK123" s="43" t="s">
        <v>184</v>
      </c>
      <c r="AL123" s="44" t="s">
        <v>178</v>
      </c>
      <c r="AM123" s="43" t="s">
        <v>185</v>
      </c>
      <c r="AN123" s="43" t="s">
        <v>182</v>
      </c>
      <c r="AO123" s="43" t="s">
        <v>182</v>
      </c>
      <c r="AP123" s="43" t="s">
        <v>186</v>
      </c>
      <c r="AQ123" s="43" t="s">
        <v>183</v>
      </c>
      <c r="AR123" s="43" t="e">
        <v>#VALUE!</v>
      </c>
      <c r="AS123" s="43" t="s">
        <v>72</v>
      </c>
      <c r="AT123" s="44"/>
      <c r="AU123" s="44"/>
      <c r="AV123" s="44"/>
      <c r="AW123" s="44"/>
      <c r="AX123" s="44"/>
    </row>
    <row r="124" spans="1:50">
      <c r="A124" s="69" t="str">
        <f>IF(AND(JRF!B126="",JRF!Q126=""),"#REF!",IF(JRF!$A126=Checks!$K$4,JRF!B126,IF(JRF!$A126=Checks!$K$5,JRF!B126,IF(AND(JRF!$A126=Checks!$K$7,JRF!$Q126=""),JRF!B126,IF(AND(JRF!$A126=Checks!$K$6,JRF!$Q126=""),JRF!$B126,IF(OR(JRF!$A126=Checks!$K$8,JRF!$A126=Checks!$K$6,JRF!$A126=Checks!$K$7,JRF!$A126=Checks!$K$9),HLOOKUP(16,JRF!$13:$314,JRF!AX126,0),HLOOKUP(3,JRF!$13:$314,JRF!AX126,0)))))))</f>
        <v>#REF!</v>
      </c>
      <c r="B124" s="69" t="str">
        <f>IF(AND(JRF!B126="",JRF!Q126=""),"",IF(ISTEXT($A$13),"ACTUAL","-"))</f>
        <v/>
      </c>
      <c r="C124" s="74" t="str">
        <f>IF(AND(JRF!B126="",JRF!Q126=""),"",IF(JRF!$A126=Checks!$K$4,JRF!D126,IF(JRF!$A126=Checks!$K$5,JRF!D126,IF(AND(JRF!$A126=Checks!$K$7,JRF!Q126=""),JRF!D126,IF(AND(JRF!$A126=Checks!$K$6,JRF!Q126=""),JRF!D126,IF(OR(JRF!$A126=Checks!$K$8,JRF!$A126=Checks!$K$6,JRF!$A126=Checks!$K$7,JRF!$A126=Checks!$K$9),HLOOKUP(17,JRF!$13:$314,JRF!AX126,0),HLOOKUP(5,JRF!$13:$314,JRF!AX126,0)))))))</f>
        <v/>
      </c>
      <c r="D124" s="69" t="str">
        <f>IF(AND(JRF!B126="",JRF!Q126=""),"",IF(JRF!$A126=Checks!$K$4,JRF!C126,IF(JRF!$A126=Checks!$K$5,JRF!C126,IF(AND(JRF!$A126=Checks!$K$7,JRF!Q126=""),JRF!C126,IF(AND(JRF!$A126=Checks!$K$6,JRF!Q126=""),JRF!C126,IF(OR(JRF!$A126=Checks!$K$8,JRF!$A126=Checks!$K$6,JRF!$A126=Checks!$K$7,JRF!$A126=Checks!$K$9),HLOOKUP(18,JRF!$13:$314,JRF!AX126,0),HLOOKUP(4,JRF!$13:$314,JRF!AX126,0)))))))</f>
        <v/>
      </c>
      <c r="E124" s="69" t="str">
        <f>IF(AND(JRF!E126="",JRF!AL126=""),"",IF(OR(JRF!$A126=Checks!$K$4,JRF!$A126=Checks!$K$5),JRF!E126,IF(AND(JRF!$A126=Checks!$K$7,JRF!Q126=""),JRF!E126,IF(AND(JRF!$A126=Checks!$K$6,JRF!Q126=""),JRF!E126,IF(OR(JRF!$A126=Checks!$K$8,JRF!$A126=Checks!$K$6,JRF!$A126=Checks!$K$7,JRF!$A126=Checks!$K$9),JRF!AL126,JRF!E126)))))</f>
        <v/>
      </c>
      <c r="F124" s="69" t="str">
        <f>IF(AND(JRF!F126="",JRF!AV126=""),"",IF(OR(JRF!$A126=Checks!$K$4,JRF!$A126=Checks!$K$5),JRF!F126,IF(AND(JRF!$A126=Checks!$K$7,JRF!Q126=""),JRF!F126,IF(AND(JRF!$A126=Checks!$K$6,JRF!Q126=""),JRF!F126,IF(OR(JRF!$A126=Checks!$K$8,JRF!$A126=Checks!$K$6,JRF!$A126=Checks!$K$7,JRF!$A126=Checks!$K$9),JRF!AV126,JRF!F126)))))</f>
        <v/>
      </c>
      <c r="G124" s="70" t="str">
        <f>IF(AND(JRF!B126="",JRF!Q126=""),"",IF(IFERROR(SEARCH("RIR",JRF!A126),0),-JRF!J126,IF(JRF!A126=Checks!$K$10,JRF!J126,IF(JRF!A126=Checks!$K$11,-JRF!J126,IF(JRF!$A126=Checks!$K$4,JRF!J126,IF(JRF!$A126=Checks!$K$5,-JRF!J126,IF(AND(JRF!$A126=Checks!$K$7,JRF!Q126=""),JRF!J126,IF(AND(JRF!$A126=Checks!$K$6,JRF!Q126=""),JRF!J126,IF(OR(JRF!$A126=Checks!$K$8,JRF!$A126=Checks!$K$6,JRF!$A126=Checks!$K$7,JRF!$A126=Checks!$K$9),-HLOOKUP(23,JRF!$13:$314,JRF!AX126,0),HLOOKUP(9,JRF!$13:$314,JRF!AX126,0))))))))))</f>
        <v/>
      </c>
      <c r="H124" s="70" t="str">
        <f>IF(AND(JRF!B126="",JRF!Q126=""),"",IF(JRF!$A126=Checks!$K$4,JRF!I126,IF(JRF!$A126=Checks!$K$5,JRF!I126,IF(AND(JRF!$A126=Checks!$K$7,JRF!Q126=""),JRF!I126,IF(AND(JRF!$A126=Checks!$K$6,JRF!Q126=""),JRF!I126,IF(OR(JRF!$A126=Checks!$K$8,JRF!$A126=Checks!$K$6,JRF!$A126=Checks!$K$7,JRF!$A126=Checks!$K$9),HLOOKUP(22,JRF!$13:$314,JRF!AX126,0),HLOOKUP(8,JRF!$13:$314,JRF!AX126,0)))))))</f>
        <v/>
      </c>
      <c r="I124" s="71" t="str">
        <f>IF(AND(JRF!B126="",JRF!Q126=""),"",IF(JRF!$A126=Checks!$K$4,JRF!G126,IF(JRF!$A126=Checks!$K$5,JRF!G126,IF(AND(JRF!$A126=Checks!$K$7,JRF!Q126=""),JRF!G126,IF(AND(JRF!$A126=Checks!$K$6,JRF!Q126=""),JRF!G126,IF(OR(JRF!$A126=Checks!$K$8,JRF!$A126=Checks!$K$6,JRF!$A126=Checks!$K$7,JRF!$A126=Checks!$K$9),HLOOKUP(26,JRF!$13:$314,JRF!AX126,0),HLOOKUP(6,JRF!$13:$314,JRF!AX126,0)))))))</f>
        <v/>
      </c>
      <c r="J124" s="72" t="str">
        <f>IF(AND(JRF!AC126="",JRF!AF126=""),"",IF(LEN(JRF!AF126)=0,JRF!AC126,JRF!AF126))</f>
        <v/>
      </c>
      <c r="K124" s="72" t="str">
        <f>IF(JRF!Q126="","",IF(OR(JRF!A126=Checks!$K$4,JRF!A126=Checks!$K$5,JRF!A126=Checks!$K$6),"",IF(JRF!A126=Checks!$K$9,JRF!$B126,IF(OR(JRF!A126=Checks!$K$10,JRF!A126=Checks!$K$11),JRF!Q126,IF(AND(JRF!Q126=JRF!B126,OR(C124=IFERROR(VLOOKUP(C124,Checks!$BY:$BY,1,0),0),C325=IFERROR(VLOOKUP(C325,Checks!$BY:$BY,1,0),0))),A124,IF(JRF!Q126=JRF!B126,"",JRF!B126))))))</f>
        <v/>
      </c>
      <c r="L124" s="200" t="str">
        <f>IF(OR(JRF!X126="",JRF!Z126=""),"",IF(JRF!X126=JRF!Z126,"",'Journal Template'!M124/'Journal Template'!G124))</f>
        <v/>
      </c>
      <c r="M124" s="73" t="str">
        <f>IF(OR(JRF!X126="",JRF!Z126=""),"",IF(JRF!X126=JRF!Z126,"",-JRF!Y126))</f>
        <v/>
      </c>
      <c r="N124" s="72"/>
      <c r="O124" s="69" t="str">
        <f>IF(OR(JRF!X126="",JRF!Z126=""),"ENDBS",IF(JRF!X126=JRF!Z126,"ENDBS",""))</f>
        <v>ENDBS</v>
      </c>
      <c r="P124" s="69"/>
      <c r="AE124" s="43" t="s">
        <v>72</v>
      </c>
      <c r="AF124" s="43" t="s">
        <v>70</v>
      </c>
      <c r="AG124" s="43" t="s">
        <v>178</v>
      </c>
      <c r="AH124" s="68" t="s">
        <v>70</v>
      </c>
      <c r="AI124" s="44">
        <v>-130.30000000000001</v>
      </c>
      <c r="AJ124" s="43" t="s">
        <v>179</v>
      </c>
      <c r="AK124" s="43" t="s">
        <v>184</v>
      </c>
      <c r="AL124" s="44" t="s">
        <v>178</v>
      </c>
      <c r="AM124" s="43" t="s">
        <v>185</v>
      </c>
      <c r="AN124" s="43" t="s">
        <v>182</v>
      </c>
      <c r="AO124" s="43" t="s">
        <v>182</v>
      </c>
      <c r="AP124" s="43" t="s">
        <v>186</v>
      </c>
      <c r="AQ124" s="43" t="s">
        <v>183</v>
      </c>
      <c r="AR124" s="43" t="e">
        <v>#VALUE!</v>
      </c>
      <c r="AS124" s="43" t="s">
        <v>72</v>
      </c>
      <c r="AT124" s="44"/>
      <c r="AU124" s="44"/>
      <c r="AV124" s="44"/>
      <c r="AW124" s="44"/>
      <c r="AX124" s="44"/>
    </row>
    <row r="125" spans="1:50">
      <c r="A125" s="69" t="str">
        <f>IF(AND(JRF!B127="",JRF!Q127=""),"#REF!",IF(JRF!$A127=Checks!$K$4,JRF!B127,IF(JRF!$A127=Checks!$K$5,JRF!B127,IF(AND(JRF!$A127=Checks!$K$7,JRF!$Q127=""),JRF!B127,IF(AND(JRF!$A127=Checks!$K$6,JRF!$Q127=""),JRF!$B127,IF(OR(JRF!$A127=Checks!$K$8,JRF!$A127=Checks!$K$6,JRF!$A127=Checks!$K$7,JRF!$A127=Checks!$K$9),HLOOKUP(16,JRF!$13:$314,JRF!AX127,0),HLOOKUP(3,JRF!$13:$314,JRF!AX127,0)))))))</f>
        <v>#REF!</v>
      </c>
      <c r="B125" s="69" t="str">
        <f>IF(AND(JRF!B127="",JRF!Q127=""),"",IF(ISTEXT($A$13),"ACTUAL","-"))</f>
        <v/>
      </c>
      <c r="C125" s="74" t="str">
        <f>IF(AND(JRF!B127="",JRF!Q127=""),"",IF(JRF!$A127=Checks!$K$4,JRF!D127,IF(JRF!$A127=Checks!$K$5,JRF!D127,IF(AND(JRF!$A127=Checks!$K$7,JRF!Q127=""),JRF!D127,IF(AND(JRF!$A127=Checks!$K$6,JRF!Q127=""),JRF!D127,IF(OR(JRF!$A127=Checks!$K$8,JRF!$A127=Checks!$K$6,JRF!$A127=Checks!$K$7,JRF!$A127=Checks!$K$9),HLOOKUP(17,JRF!$13:$314,JRF!AX127,0),HLOOKUP(5,JRF!$13:$314,JRF!AX127,0)))))))</f>
        <v/>
      </c>
      <c r="D125" s="69" t="str">
        <f>IF(AND(JRF!B127="",JRF!Q127=""),"",IF(JRF!$A127=Checks!$K$4,JRF!C127,IF(JRF!$A127=Checks!$K$5,JRF!C127,IF(AND(JRF!$A127=Checks!$K$7,JRF!Q127=""),JRF!C127,IF(AND(JRF!$A127=Checks!$K$6,JRF!Q127=""),JRF!C127,IF(OR(JRF!$A127=Checks!$K$8,JRF!$A127=Checks!$K$6,JRF!$A127=Checks!$K$7,JRF!$A127=Checks!$K$9),HLOOKUP(18,JRF!$13:$314,JRF!AX127,0),HLOOKUP(4,JRF!$13:$314,JRF!AX127,0)))))))</f>
        <v/>
      </c>
      <c r="E125" s="69" t="str">
        <f>IF(AND(JRF!E127="",JRF!AL127=""),"",IF(OR(JRF!$A127=Checks!$K$4,JRF!$A127=Checks!$K$5),JRF!E127,IF(AND(JRF!$A127=Checks!$K$7,JRF!Q127=""),JRF!E127,IF(AND(JRF!$A127=Checks!$K$6,JRF!Q127=""),JRF!E127,IF(OR(JRF!$A127=Checks!$K$8,JRF!$A127=Checks!$K$6,JRF!$A127=Checks!$K$7,JRF!$A127=Checks!$K$9),JRF!AL127,JRF!E127)))))</f>
        <v/>
      </c>
      <c r="F125" s="69" t="str">
        <f>IF(AND(JRF!F127="",JRF!AV127=""),"",IF(OR(JRF!$A127=Checks!$K$4,JRF!$A127=Checks!$K$5),JRF!F127,IF(AND(JRF!$A127=Checks!$K$7,JRF!Q127=""),JRF!F127,IF(AND(JRF!$A127=Checks!$K$6,JRF!Q127=""),JRF!F127,IF(OR(JRF!$A127=Checks!$K$8,JRF!$A127=Checks!$K$6,JRF!$A127=Checks!$K$7,JRF!$A127=Checks!$K$9),JRF!AV127,JRF!F127)))))</f>
        <v/>
      </c>
      <c r="G125" s="70" t="str">
        <f>IF(AND(JRF!B127="",JRF!Q127=""),"",IF(IFERROR(SEARCH("RIR",JRF!A127),0),-JRF!J127,IF(JRF!A127=Checks!$K$10,JRF!J127,IF(JRF!A127=Checks!$K$11,-JRF!J127,IF(JRF!$A127=Checks!$K$4,JRF!J127,IF(JRF!$A127=Checks!$K$5,-JRF!J127,IF(AND(JRF!$A127=Checks!$K$7,JRF!Q127=""),JRF!J127,IF(AND(JRF!$A127=Checks!$K$6,JRF!Q127=""),JRF!J127,IF(OR(JRF!$A127=Checks!$K$8,JRF!$A127=Checks!$K$6,JRF!$A127=Checks!$K$7,JRF!$A127=Checks!$K$9),-HLOOKUP(23,JRF!$13:$314,JRF!AX127,0),HLOOKUP(9,JRF!$13:$314,JRF!AX127,0))))))))))</f>
        <v/>
      </c>
      <c r="H125" s="70" t="str">
        <f>IF(AND(JRF!B127="",JRF!Q127=""),"",IF(JRF!$A127=Checks!$K$4,JRF!I127,IF(JRF!$A127=Checks!$K$5,JRF!I127,IF(AND(JRF!$A127=Checks!$K$7,JRF!Q127=""),JRF!I127,IF(AND(JRF!$A127=Checks!$K$6,JRF!Q127=""),JRF!I127,IF(OR(JRF!$A127=Checks!$K$8,JRF!$A127=Checks!$K$6,JRF!$A127=Checks!$K$7,JRF!$A127=Checks!$K$9),HLOOKUP(22,JRF!$13:$314,JRF!AX127,0),HLOOKUP(8,JRF!$13:$314,JRF!AX127,0)))))))</f>
        <v/>
      </c>
      <c r="I125" s="71" t="str">
        <f>IF(AND(JRF!B127="",JRF!Q127=""),"",IF(JRF!$A127=Checks!$K$4,JRF!G127,IF(JRF!$A127=Checks!$K$5,JRF!G127,IF(AND(JRF!$A127=Checks!$K$7,JRF!Q127=""),JRF!G127,IF(AND(JRF!$A127=Checks!$K$6,JRF!Q127=""),JRF!G127,IF(OR(JRF!$A127=Checks!$K$8,JRF!$A127=Checks!$K$6,JRF!$A127=Checks!$K$7,JRF!$A127=Checks!$K$9),HLOOKUP(26,JRF!$13:$314,JRF!AX127,0),HLOOKUP(6,JRF!$13:$314,JRF!AX127,0)))))))</f>
        <v/>
      </c>
      <c r="J125" s="72" t="str">
        <f>IF(AND(JRF!AC127="",JRF!AF127=""),"",IF(LEN(JRF!AF127)=0,JRF!AC127,JRF!AF127))</f>
        <v/>
      </c>
      <c r="K125" s="72" t="str">
        <f>IF(JRF!Q127="","",IF(OR(JRF!A127=Checks!$K$4,JRF!A127=Checks!$K$5,JRF!A127=Checks!$K$6),"",IF(JRF!A127=Checks!$K$9,JRF!$B127,IF(OR(JRF!A127=Checks!$K$10,JRF!A127=Checks!$K$11),JRF!Q127,IF(AND(JRF!Q127=JRF!B127,OR(C125=IFERROR(VLOOKUP(C125,Checks!$BY:$BY,1,0),0),C326=IFERROR(VLOOKUP(C326,Checks!$BY:$BY,1,0),0))),A125,IF(JRF!Q127=JRF!B127,"",JRF!B127))))))</f>
        <v/>
      </c>
      <c r="L125" s="200" t="str">
        <f>IF(OR(JRF!X127="",JRF!Z127=""),"",IF(JRF!X127=JRF!Z127,"",'Journal Template'!M125/'Journal Template'!G125))</f>
        <v/>
      </c>
      <c r="M125" s="73" t="str">
        <f>IF(OR(JRF!X127="",JRF!Z127=""),"",IF(JRF!X127=JRF!Z127,"",-JRF!Y127))</f>
        <v/>
      </c>
      <c r="N125" s="72"/>
      <c r="O125" s="69" t="str">
        <f>IF(OR(JRF!X127="",JRF!Z127=""),"ENDBS",IF(JRF!X127=JRF!Z127,"ENDBS",""))</f>
        <v>ENDBS</v>
      </c>
      <c r="P125" s="69"/>
      <c r="AE125" s="43" t="s">
        <v>72</v>
      </c>
      <c r="AF125" s="43" t="s">
        <v>70</v>
      </c>
      <c r="AG125" s="43" t="s">
        <v>178</v>
      </c>
      <c r="AH125" s="68" t="s">
        <v>70</v>
      </c>
      <c r="AI125" s="44">
        <v>-130.30000000000001</v>
      </c>
      <c r="AJ125" s="43" t="s">
        <v>179</v>
      </c>
      <c r="AK125" s="43" t="s">
        <v>184</v>
      </c>
      <c r="AL125" s="44" t="s">
        <v>178</v>
      </c>
      <c r="AM125" s="43" t="s">
        <v>185</v>
      </c>
      <c r="AN125" s="43" t="s">
        <v>182</v>
      </c>
      <c r="AO125" s="43" t="s">
        <v>182</v>
      </c>
      <c r="AP125" s="43" t="s">
        <v>186</v>
      </c>
      <c r="AQ125" s="43" t="s">
        <v>183</v>
      </c>
      <c r="AR125" s="43" t="e">
        <v>#VALUE!</v>
      </c>
      <c r="AS125" s="43" t="s">
        <v>72</v>
      </c>
      <c r="AT125" s="44"/>
      <c r="AU125" s="44"/>
      <c r="AV125" s="44"/>
      <c r="AW125" s="44"/>
      <c r="AX125" s="44"/>
    </row>
    <row r="126" spans="1:50">
      <c r="A126" s="69" t="str">
        <f>IF(AND(JRF!B128="",JRF!Q128=""),"#REF!",IF(JRF!$A128=Checks!$K$4,JRF!B128,IF(JRF!$A128=Checks!$K$5,JRF!B128,IF(AND(JRF!$A128=Checks!$K$7,JRF!$Q128=""),JRF!B128,IF(AND(JRF!$A128=Checks!$K$6,JRF!$Q128=""),JRF!$B128,IF(OR(JRF!$A128=Checks!$K$8,JRF!$A128=Checks!$K$6,JRF!$A128=Checks!$K$7,JRF!$A128=Checks!$K$9),HLOOKUP(16,JRF!$13:$314,JRF!AX128,0),HLOOKUP(3,JRF!$13:$314,JRF!AX128,0)))))))</f>
        <v>#REF!</v>
      </c>
      <c r="B126" s="69" t="str">
        <f>IF(AND(JRF!B128="",JRF!Q128=""),"",IF(ISTEXT($A$13),"ACTUAL","-"))</f>
        <v/>
      </c>
      <c r="C126" s="74" t="str">
        <f>IF(AND(JRF!B128="",JRF!Q128=""),"",IF(JRF!$A128=Checks!$K$4,JRF!D128,IF(JRF!$A128=Checks!$K$5,JRF!D128,IF(AND(JRF!$A128=Checks!$K$7,JRF!Q128=""),JRF!D128,IF(AND(JRF!$A128=Checks!$K$6,JRF!Q128=""),JRF!D128,IF(OR(JRF!$A128=Checks!$K$8,JRF!$A128=Checks!$K$6,JRF!$A128=Checks!$K$7,JRF!$A128=Checks!$K$9),HLOOKUP(17,JRF!$13:$314,JRF!AX128,0),HLOOKUP(5,JRF!$13:$314,JRF!AX128,0)))))))</f>
        <v/>
      </c>
      <c r="D126" s="69" t="str">
        <f>IF(AND(JRF!B128="",JRF!Q128=""),"",IF(JRF!$A128=Checks!$K$4,JRF!C128,IF(JRF!$A128=Checks!$K$5,JRF!C128,IF(AND(JRF!$A128=Checks!$K$7,JRF!Q128=""),JRF!C128,IF(AND(JRF!$A128=Checks!$K$6,JRF!Q128=""),JRF!C128,IF(OR(JRF!$A128=Checks!$K$8,JRF!$A128=Checks!$K$6,JRF!$A128=Checks!$K$7,JRF!$A128=Checks!$K$9),HLOOKUP(18,JRF!$13:$314,JRF!AX128,0),HLOOKUP(4,JRF!$13:$314,JRF!AX128,0)))))))</f>
        <v/>
      </c>
      <c r="E126" s="69" t="str">
        <f>IF(AND(JRF!E128="",JRF!AL128=""),"",IF(OR(JRF!$A128=Checks!$K$4,JRF!$A128=Checks!$K$5),JRF!E128,IF(AND(JRF!$A128=Checks!$K$7,JRF!Q128=""),JRF!E128,IF(AND(JRF!$A128=Checks!$K$6,JRF!Q128=""),JRF!E128,IF(OR(JRF!$A128=Checks!$K$8,JRF!$A128=Checks!$K$6,JRF!$A128=Checks!$K$7,JRF!$A128=Checks!$K$9),JRF!AL128,JRF!E128)))))</f>
        <v/>
      </c>
      <c r="F126" s="69" t="str">
        <f>IF(AND(JRF!F128="",JRF!AV128=""),"",IF(OR(JRF!$A128=Checks!$K$4,JRF!$A128=Checks!$K$5),JRF!F128,IF(AND(JRF!$A128=Checks!$K$7,JRF!Q128=""),JRF!F128,IF(AND(JRF!$A128=Checks!$K$6,JRF!Q128=""),JRF!F128,IF(OR(JRF!$A128=Checks!$K$8,JRF!$A128=Checks!$K$6,JRF!$A128=Checks!$K$7,JRF!$A128=Checks!$K$9),JRF!AV128,JRF!F128)))))</f>
        <v/>
      </c>
      <c r="G126" s="70" t="str">
        <f>IF(AND(JRF!B128="",JRF!Q128=""),"",IF(IFERROR(SEARCH("RIR",JRF!A128),0),-JRF!J128,IF(JRF!A128=Checks!$K$10,JRF!J128,IF(JRF!A128=Checks!$K$11,-JRF!J128,IF(JRF!$A128=Checks!$K$4,JRF!J128,IF(JRF!$A128=Checks!$K$5,-JRF!J128,IF(AND(JRF!$A128=Checks!$K$7,JRF!Q128=""),JRF!J128,IF(AND(JRF!$A128=Checks!$K$6,JRF!Q128=""),JRF!J128,IF(OR(JRF!$A128=Checks!$K$8,JRF!$A128=Checks!$K$6,JRF!$A128=Checks!$K$7,JRF!$A128=Checks!$K$9),-HLOOKUP(23,JRF!$13:$314,JRF!AX128,0),HLOOKUP(9,JRF!$13:$314,JRF!AX128,0))))))))))</f>
        <v/>
      </c>
      <c r="H126" s="70" t="str">
        <f>IF(AND(JRF!B128="",JRF!Q128=""),"",IF(JRF!$A128=Checks!$K$4,JRF!I128,IF(JRF!$A128=Checks!$K$5,JRF!I128,IF(AND(JRF!$A128=Checks!$K$7,JRF!Q128=""),JRF!I128,IF(AND(JRF!$A128=Checks!$K$6,JRF!Q128=""),JRF!I128,IF(OR(JRF!$A128=Checks!$K$8,JRF!$A128=Checks!$K$6,JRF!$A128=Checks!$K$7,JRF!$A128=Checks!$K$9),HLOOKUP(22,JRF!$13:$314,JRF!AX128,0),HLOOKUP(8,JRF!$13:$314,JRF!AX128,0)))))))</f>
        <v/>
      </c>
      <c r="I126" s="71" t="str">
        <f>IF(AND(JRF!B128="",JRF!Q128=""),"",IF(JRF!$A128=Checks!$K$4,JRF!G128,IF(JRF!$A128=Checks!$K$5,JRF!G128,IF(AND(JRF!$A128=Checks!$K$7,JRF!Q128=""),JRF!G128,IF(AND(JRF!$A128=Checks!$K$6,JRF!Q128=""),JRF!G128,IF(OR(JRF!$A128=Checks!$K$8,JRF!$A128=Checks!$K$6,JRF!$A128=Checks!$K$7,JRF!$A128=Checks!$K$9),HLOOKUP(26,JRF!$13:$314,JRF!AX128,0),HLOOKUP(6,JRF!$13:$314,JRF!AX128,0)))))))</f>
        <v/>
      </c>
      <c r="J126" s="72" t="str">
        <f>IF(AND(JRF!AC128="",JRF!AF128=""),"",IF(LEN(JRF!AF128)=0,JRF!AC128,JRF!AF128))</f>
        <v/>
      </c>
      <c r="K126" s="72" t="str">
        <f>IF(JRF!Q128="","",IF(OR(JRF!A128=Checks!$K$4,JRF!A128=Checks!$K$5,JRF!A128=Checks!$K$6),"",IF(JRF!A128=Checks!$K$9,JRF!$B128,IF(OR(JRF!A128=Checks!$K$10,JRF!A128=Checks!$K$11),JRF!Q128,IF(AND(JRF!Q128=JRF!B128,OR(C126=IFERROR(VLOOKUP(C126,Checks!$BY:$BY,1,0),0),C327=IFERROR(VLOOKUP(C327,Checks!$BY:$BY,1,0),0))),A126,IF(JRF!Q128=JRF!B128,"",JRF!B128))))))</f>
        <v/>
      </c>
      <c r="L126" s="200" t="str">
        <f>IF(OR(JRF!X128="",JRF!Z128=""),"",IF(JRF!X128=JRF!Z128,"",'Journal Template'!M126/'Journal Template'!G126))</f>
        <v/>
      </c>
      <c r="M126" s="73" t="str">
        <f>IF(OR(JRF!X128="",JRF!Z128=""),"",IF(JRF!X128=JRF!Z128,"",-JRF!Y128))</f>
        <v/>
      </c>
      <c r="N126" s="72"/>
      <c r="O126" s="69" t="str">
        <f>IF(OR(JRF!X128="",JRF!Z128=""),"ENDBS",IF(JRF!X128=JRF!Z128,"ENDBS",""))</f>
        <v>ENDBS</v>
      </c>
      <c r="P126" s="69"/>
      <c r="AE126" s="43" t="s">
        <v>72</v>
      </c>
      <c r="AF126" s="43" t="s">
        <v>70</v>
      </c>
      <c r="AG126" s="43" t="s">
        <v>178</v>
      </c>
      <c r="AH126" s="68" t="s">
        <v>70</v>
      </c>
      <c r="AI126" s="44">
        <v>-130.30000000000001</v>
      </c>
      <c r="AJ126" s="43" t="s">
        <v>179</v>
      </c>
      <c r="AK126" s="43" t="s">
        <v>184</v>
      </c>
      <c r="AL126" s="44" t="s">
        <v>178</v>
      </c>
      <c r="AM126" s="43" t="s">
        <v>185</v>
      </c>
      <c r="AN126" s="43" t="s">
        <v>182</v>
      </c>
      <c r="AO126" s="43" t="s">
        <v>182</v>
      </c>
      <c r="AP126" s="43" t="s">
        <v>186</v>
      </c>
      <c r="AQ126" s="43" t="s">
        <v>183</v>
      </c>
      <c r="AR126" s="43" t="e">
        <v>#VALUE!</v>
      </c>
      <c r="AS126" s="43" t="s">
        <v>72</v>
      </c>
      <c r="AT126" s="44"/>
      <c r="AU126" s="44"/>
      <c r="AV126" s="44"/>
      <c r="AW126" s="44"/>
      <c r="AX126" s="44"/>
    </row>
    <row r="127" spans="1:50">
      <c r="A127" s="69" t="str">
        <f>IF(AND(JRF!B129="",JRF!Q129=""),"#REF!",IF(JRF!$A129=Checks!$K$4,JRF!B129,IF(JRF!$A129=Checks!$K$5,JRF!B129,IF(AND(JRF!$A129=Checks!$K$7,JRF!$Q129=""),JRF!B129,IF(AND(JRF!$A129=Checks!$K$6,JRF!$Q129=""),JRF!$B129,IF(OR(JRF!$A129=Checks!$K$8,JRF!$A129=Checks!$K$6,JRF!$A129=Checks!$K$7,JRF!$A129=Checks!$K$9),HLOOKUP(16,JRF!$13:$314,JRF!AX129,0),HLOOKUP(3,JRF!$13:$314,JRF!AX129,0)))))))</f>
        <v>#REF!</v>
      </c>
      <c r="B127" s="69" t="str">
        <f>IF(AND(JRF!B129="",JRF!Q129=""),"",IF(ISTEXT($A$13),"ACTUAL","-"))</f>
        <v/>
      </c>
      <c r="C127" s="74" t="str">
        <f>IF(AND(JRF!B129="",JRF!Q129=""),"",IF(JRF!$A129=Checks!$K$4,JRF!D129,IF(JRF!$A129=Checks!$K$5,JRF!D129,IF(AND(JRF!$A129=Checks!$K$7,JRF!Q129=""),JRF!D129,IF(AND(JRF!$A129=Checks!$K$6,JRF!Q129=""),JRF!D129,IF(OR(JRF!$A129=Checks!$K$8,JRF!$A129=Checks!$K$6,JRF!$A129=Checks!$K$7,JRF!$A129=Checks!$K$9),HLOOKUP(17,JRF!$13:$314,JRF!AX129,0),HLOOKUP(5,JRF!$13:$314,JRF!AX129,0)))))))</f>
        <v/>
      </c>
      <c r="D127" s="69" t="str">
        <f>IF(AND(JRF!B129="",JRF!Q129=""),"",IF(JRF!$A129=Checks!$K$4,JRF!C129,IF(JRF!$A129=Checks!$K$5,JRF!C129,IF(AND(JRF!$A129=Checks!$K$7,JRF!Q129=""),JRF!C129,IF(AND(JRF!$A129=Checks!$K$6,JRF!Q129=""),JRF!C129,IF(OR(JRF!$A129=Checks!$K$8,JRF!$A129=Checks!$K$6,JRF!$A129=Checks!$K$7,JRF!$A129=Checks!$K$9),HLOOKUP(18,JRF!$13:$314,JRF!AX129,0),HLOOKUP(4,JRF!$13:$314,JRF!AX129,0)))))))</f>
        <v/>
      </c>
      <c r="E127" s="69" t="str">
        <f>IF(AND(JRF!E129="",JRF!AL129=""),"",IF(OR(JRF!$A129=Checks!$K$4,JRF!$A129=Checks!$K$5),JRF!E129,IF(AND(JRF!$A129=Checks!$K$7,JRF!Q129=""),JRF!E129,IF(AND(JRF!$A129=Checks!$K$6,JRF!Q129=""),JRF!E129,IF(OR(JRF!$A129=Checks!$K$8,JRF!$A129=Checks!$K$6,JRF!$A129=Checks!$K$7,JRF!$A129=Checks!$K$9),JRF!AL129,JRF!E129)))))</f>
        <v/>
      </c>
      <c r="F127" s="69" t="str">
        <f>IF(AND(JRF!F129="",JRF!AV129=""),"",IF(OR(JRF!$A129=Checks!$K$4,JRF!$A129=Checks!$K$5),JRF!F129,IF(AND(JRF!$A129=Checks!$K$7,JRF!Q129=""),JRF!F129,IF(AND(JRF!$A129=Checks!$K$6,JRF!Q129=""),JRF!F129,IF(OR(JRF!$A129=Checks!$K$8,JRF!$A129=Checks!$K$6,JRF!$A129=Checks!$K$7,JRF!$A129=Checks!$K$9),JRF!AV129,JRF!F129)))))</f>
        <v/>
      </c>
      <c r="G127" s="70" t="str">
        <f>IF(AND(JRF!B129="",JRF!Q129=""),"",IF(IFERROR(SEARCH("RIR",JRF!A129),0),-JRF!J129,IF(JRF!A129=Checks!$K$10,JRF!J129,IF(JRF!A129=Checks!$K$11,-JRF!J129,IF(JRF!$A129=Checks!$K$4,JRF!J129,IF(JRF!$A129=Checks!$K$5,-JRF!J129,IF(AND(JRF!$A129=Checks!$K$7,JRF!Q129=""),JRF!J129,IF(AND(JRF!$A129=Checks!$K$6,JRF!Q129=""),JRF!J129,IF(OR(JRF!$A129=Checks!$K$8,JRF!$A129=Checks!$K$6,JRF!$A129=Checks!$K$7,JRF!$A129=Checks!$K$9),-HLOOKUP(23,JRF!$13:$314,JRF!AX129,0),HLOOKUP(9,JRF!$13:$314,JRF!AX129,0))))))))))</f>
        <v/>
      </c>
      <c r="H127" s="70" t="str">
        <f>IF(AND(JRF!B129="",JRF!Q129=""),"",IF(JRF!$A129=Checks!$K$4,JRF!I129,IF(JRF!$A129=Checks!$K$5,JRF!I129,IF(AND(JRF!$A129=Checks!$K$7,JRF!Q129=""),JRF!I129,IF(AND(JRF!$A129=Checks!$K$6,JRF!Q129=""),JRF!I129,IF(OR(JRF!$A129=Checks!$K$8,JRF!$A129=Checks!$K$6,JRF!$A129=Checks!$K$7,JRF!$A129=Checks!$K$9),HLOOKUP(22,JRF!$13:$314,JRF!AX129,0),HLOOKUP(8,JRF!$13:$314,JRF!AX129,0)))))))</f>
        <v/>
      </c>
      <c r="I127" s="71" t="str">
        <f>IF(AND(JRF!B129="",JRF!Q129=""),"",IF(JRF!$A129=Checks!$K$4,JRF!G129,IF(JRF!$A129=Checks!$K$5,JRF!G129,IF(AND(JRF!$A129=Checks!$K$7,JRF!Q129=""),JRF!G129,IF(AND(JRF!$A129=Checks!$K$6,JRF!Q129=""),JRF!G129,IF(OR(JRF!$A129=Checks!$K$8,JRF!$A129=Checks!$K$6,JRF!$A129=Checks!$K$7,JRF!$A129=Checks!$K$9),HLOOKUP(26,JRF!$13:$314,JRF!AX129,0),HLOOKUP(6,JRF!$13:$314,JRF!AX129,0)))))))</f>
        <v/>
      </c>
      <c r="J127" s="72" t="str">
        <f>IF(AND(JRF!AC129="",JRF!AF129=""),"",IF(LEN(JRF!AF129)=0,JRF!AC129,JRF!AF129))</f>
        <v/>
      </c>
      <c r="K127" s="72" t="str">
        <f>IF(JRF!Q129="","",IF(OR(JRF!A129=Checks!$K$4,JRF!A129=Checks!$K$5,JRF!A129=Checks!$K$6),"",IF(JRF!A129=Checks!$K$9,JRF!$B129,IF(OR(JRF!A129=Checks!$K$10,JRF!A129=Checks!$K$11),JRF!Q129,IF(AND(JRF!Q129=JRF!B129,OR(C127=IFERROR(VLOOKUP(C127,Checks!$BY:$BY,1,0),0),C328=IFERROR(VLOOKUP(C328,Checks!$BY:$BY,1,0),0))),A127,IF(JRF!Q129=JRF!B129,"",JRF!B129))))))</f>
        <v/>
      </c>
      <c r="L127" s="200" t="str">
        <f>IF(OR(JRF!X129="",JRF!Z129=""),"",IF(JRF!X129=JRF!Z129,"",'Journal Template'!M127/'Journal Template'!G127))</f>
        <v/>
      </c>
      <c r="M127" s="73" t="str">
        <f>IF(OR(JRF!X129="",JRF!Z129=""),"",IF(JRF!X129=JRF!Z129,"",-JRF!Y129))</f>
        <v/>
      </c>
      <c r="N127" s="72"/>
      <c r="O127" s="69" t="str">
        <f>IF(OR(JRF!X129="",JRF!Z129=""),"ENDBS",IF(JRF!X129=JRF!Z129,"ENDBS",""))</f>
        <v>ENDBS</v>
      </c>
      <c r="P127" s="69"/>
      <c r="AE127" s="43" t="s">
        <v>72</v>
      </c>
      <c r="AF127" s="43" t="s">
        <v>70</v>
      </c>
      <c r="AG127" s="43" t="s">
        <v>178</v>
      </c>
      <c r="AH127" s="68" t="s">
        <v>70</v>
      </c>
      <c r="AI127" s="44">
        <v>-130.30000000000001</v>
      </c>
      <c r="AJ127" s="43" t="s">
        <v>179</v>
      </c>
      <c r="AK127" s="43" t="s">
        <v>184</v>
      </c>
      <c r="AL127" s="44" t="s">
        <v>178</v>
      </c>
      <c r="AM127" s="43" t="s">
        <v>185</v>
      </c>
      <c r="AN127" s="43" t="s">
        <v>182</v>
      </c>
      <c r="AO127" s="43" t="s">
        <v>182</v>
      </c>
      <c r="AP127" s="43" t="s">
        <v>186</v>
      </c>
      <c r="AQ127" s="43" t="s">
        <v>183</v>
      </c>
      <c r="AR127" s="43" t="e">
        <v>#VALUE!</v>
      </c>
      <c r="AS127" s="43" t="s">
        <v>72</v>
      </c>
      <c r="AT127" s="44"/>
      <c r="AU127" s="44"/>
      <c r="AV127" s="44"/>
      <c r="AW127" s="44"/>
      <c r="AX127" s="44"/>
    </row>
    <row r="128" spans="1:50">
      <c r="A128" s="69" t="str">
        <f>IF(AND(JRF!B130="",JRF!Q130=""),"#REF!",IF(JRF!$A130=Checks!$K$4,JRF!B130,IF(JRF!$A130=Checks!$K$5,JRF!B130,IF(AND(JRF!$A130=Checks!$K$7,JRF!$Q130=""),JRF!B130,IF(AND(JRF!$A130=Checks!$K$6,JRF!$Q130=""),JRF!$B130,IF(OR(JRF!$A130=Checks!$K$8,JRF!$A130=Checks!$K$6,JRF!$A130=Checks!$K$7,JRF!$A130=Checks!$K$9),HLOOKUP(16,JRF!$13:$314,JRF!AX130,0),HLOOKUP(3,JRF!$13:$314,JRF!AX130,0)))))))</f>
        <v>#REF!</v>
      </c>
      <c r="B128" s="69" t="str">
        <f>IF(AND(JRF!B130="",JRF!Q130=""),"",IF(ISTEXT($A$13),"ACTUAL","-"))</f>
        <v/>
      </c>
      <c r="C128" s="74" t="str">
        <f>IF(AND(JRF!B130="",JRF!Q130=""),"",IF(JRF!$A130=Checks!$K$4,JRF!D130,IF(JRF!$A130=Checks!$K$5,JRF!D130,IF(AND(JRF!$A130=Checks!$K$7,JRF!Q130=""),JRF!D130,IF(AND(JRF!$A130=Checks!$K$6,JRF!Q130=""),JRF!D130,IF(OR(JRF!$A130=Checks!$K$8,JRF!$A130=Checks!$K$6,JRF!$A130=Checks!$K$7,JRF!$A130=Checks!$K$9),HLOOKUP(17,JRF!$13:$314,JRF!AX130,0),HLOOKUP(5,JRF!$13:$314,JRF!AX130,0)))))))</f>
        <v/>
      </c>
      <c r="D128" s="69" t="str">
        <f>IF(AND(JRF!B130="",JRF!Q130=""),"",IF(JRF!$A130=Checks!$K$4,JRF!C130,IF(JRF!$A130=Checks!$K$5,JRF!C130,IF(AND(JRF!$A130=Checks!$K$7,JRF!Q130=""),JRF!C130,IF(AND(JRF!$A130=Checks!$K$6,JRF!Q130=""),JRF!C130,IF(OR(JRF!$A130=Checks!$K$8,JRF!$A130=Checks!$K$6,JRF!$A130=Checks!$K$7,JRF!$A130=Checks!$K$9),HLOOKUP(18,JRF!$13:$314,JRF!AX130,0),HLOOKUP(4,JRF!$13:$314,JRF!AX130,0)))))))</f>
        <v/>
      </c>
      <c r="E128" s="69" t="str">
        <f>IF(AND(JRF!E130="",JRF!AL130=""),"",IF(OR(JRF!$A130=Checks!$K$4,JRF!$A130=Checks!$K$5),JRF!E130,IF(AND(JRF!$A130=Checks!$K$7,JRF!Q130=""),JRF!E130,IF(AND(JRF!$A130=Checks!$K$6,JRF!Q130=""),JRF!E130,IF(OR(JRF!$A130=Checks!$K$8,JRF!$A130=Checks!$K$6,JRF!$A130=Checks!$K$7,JRF!$A130=Checks!$K$9),JRF!AL130,JRF!E130)))))</f>
        <v/>
      </c>
      <c r="F128" s="69" t="str">
        <f>IF(AND(JRF!F130="",JRF!AV130=""),"",IF(OR(JRF!$A130=Checks!$K$4,JRF!$A130=Checks!$K$5),JRF!F130,IF(AND(JRF!$A130=Checks!$K$7,JRF!Q130=""),JRF!F130,IF(AND(JRF!$A130=Checks!$K$6,JRF!Q130=""),JRF!F130,IF(OR(JRF!$A130=Checks!$K$8,JRF!$A130=Checks!$K$6,JRF!$A130=Checks!$K$7,JRF!$A130=Checks!$K$9),JRF!AV130,JRF!F130)))))</f>
        <v/>
      </c>
      <c r="G128" s="70" t="str">
        <f>IF(AND(JRF!B130="",JRF!Q130=""),"",IF(IFERROR(SEARCH("RIR",JRF!A130),0),-JRF!J130,IF(JRF!A130=Checks!$K$10,JRF!J130,IF(JRF!A130=Checks!$K$11,-JRF!J130,IF(JRF!$A130=Checks!$K$4,JRF!J130,IF(JRF!$A130=Checks!$K$5,-JRF!J130,IF(AND(JRF!$A130=Checks!$K$7,JRF!Q130=""),JRF!J130,IF(AND(JRF!$A130=Checks!$K$6,JRF!Q130=""),JRF!J130,IF(OR(JRF!$A130=Checks!$K$8,JRF!$A130=Checks!$K$6,JRF!$A130=Checks!$K$7,JRF!$A130=Checks!$K$9),-HLOOKUP(23,JRF!$13:$314,JRF!AX130,0),HLOOKUP(9,JRF!$13:$314,JRF!AX130,0))))))))))</f>
        <v/>
      </c>
      <c r="H128" s="70" t="str">
        <f>IF(AND(JRF!B130="",JRF!Q130=""),"",IF(JRF!$A130=Checks!$K$4,JRF!I130,IF(JRF!$A130=Checks!$K$5,JRF!I130,IF(AND(JRF!$A130=Checks!$K$7,JRF!Q130=""),JRF!I130,IF(AND(JRF!$A130=Checks!$K$6,JRF!Q130=""),JRF!I130,IF(OR(JRF!$A130=Checks!$K$8,JRF!$A130=Checks!$K$6,JRF!$A130=Checks!$K$7,JRF!$A130=Checks!$K$9),HLOOKUP(22,JRF!$13:$314,JRF!AX130,0),HLOOKUP(8,JRF!$13:$314,JRF!AX130,0)))))))</f>
        <v/>
      </c>
      <c r="I128" s="71" t="str">
        <f>IF(AND(JRF!B130="",JRF!Q130=""),"",IF(JRF!$A130=Checks!$K$4,JRF!G130,IF(JRF!$A130=Checks!$K$5,JRF!G130,IF(AND(JRF!$A130=Checks!$K$7,JRF!Q130=""),JRF!G130,IF(AND(JRF!$A130=Checks!$K$6,JRF!Q130=""),JRF!G130,IF(OR(JRF!$A130=Checks!$K$8,JRF!$A130=Checks!$K$6,JRF!$A130=Checks!$K$7,JRF!$A130=Checks!$K$9),HLOOKUP(26,JRF!$13:$314,JRF!AX130,0),HLOOKUP(6,JRF!$13:$314,JRF!AX130,0)))))))</f>
        <v/>
      </c>
      <c r="J128" s="72" t="str">
        <f>IF(AND(JRF!AC130="",JRF!AF130=""),"",IF(LEN(JRF!AF130)=0,JRF!AC130,JRF!AF130))</f>
        <v/>
      </c>
      <c r="K128" s="72" t="str">
        <f>IF(JRF!Q130="","",IF(OR(JRF!A130=Checks!$K$4,JRF!A130=Checks!$K$5,JRF!A130=Checks!$K$6),"",IF(JRF!A130=Checks!$K$9,JRF!$B130,IF(OR(JRF!A130=Checks!$K$10,JRF!A130=Checks!$K$11),JRF!Q130,IF(AND(JRF!Q130=JRF!B130,OR(C128=IFERROR(VLOOKUP(C128,Checks!$BY:$BY,1,0),0),C329=IFERROR(VLOOKUP(C329,Checks!$BY:$BY,1,0),0))),A128,IF(JRF!Q130=JRF!B130,"",JRF!B130))))))</f>
        <v/>
      </c>
      <c r="L128" s="200" t="str">
        <f>IF(OR(JRF!X130="",JRF!Z130=""),"",IF(JRF!X130=JRF!Z130,"",'Journal Template'!M128/'Journal Template'!G128))</f>
        <v/>
      </c>
      <c r="M128" s="73" t="str">
        <f>IF(OR(JRF!X130="",JRF!Z130=""),"",IF(JRF!X130=JRF!Z130,"",-JRF!Y130))</f>
        <v/>
      </c>
      <c r="N128" s="72"/>
      <c r="O128" s="69" t="str">
        <f>IF(OR(JRF!X130="",JRF!Z130=""),"ENDBS",IF(JRF!X130=JRF!Z130,"ENDBS",""))</f>
        <v>ENDBS</v>
      </c>
      <c r="P128" s="69"/>
      <c r="AE128" s="43" t="s">
        <v>72</v>
      </c>
      <c r="AF128" s="43" t="s">
        <v>70</v>
      </c>
      <c r="AG128" s="43" t="s">
        <v>178</v>
      </c>
      <c r="AH128" s="68" t="s">
        <v>70</v>
      </c>
      <c r="AI128" s="44">
        <v>-130.30000000000001</v>
      </c>
      <c r="AJ128" s="43" t="s">
        <v>179</v>
      </c>
      <c r="AK128" s="43" t="s">
        <v>184</v>
      </c>
      <c r="AL128" s="44" t="s">
        <v>178</v>
      </c>
      <c r="AM128" s="43" t="s">
        <v>185</v>
      </c>
      <c r="AN128" s="43" t="s">
        <v>182</v>
      </c>
      <c r="AO128" s="43" t="s">
        <v>182</v>
      </c>
      <c r="AP128" s="43" t="s">
        <v>186</v>
      </c>
      <c r="AQ128" s="43" t="s">
        <v>183</v>
      </c>
      <c r="AR128" s="43" t="e">
        <v>#VALUE!</v>
      </c>
      <c r="AS128" s="43" t="s">
        <v>72</v>
      </c>
      <c r="AT128" s="44"/>
      <c r="AU128" s="44"/>
      <c r="AV128" s="44"/>
      <c r="AW128" s="44"/>
      <c r="AX128" s="44"/>
    </row>
    <row r="129" spans="1:50">
      <c r="A129" s="69" t="str">
        <f>IF(AND(JRF!B131="",JRF!Q131=""),"#REF!",IF(JRF!$A131=Checks!$K$4,JRF!B131,IF(JRF!$A131=Checks!$K$5,JRF!B131,IF(AND(JRF!$A131=Checks!$K$7,JRF!$Q131=""),JRF!B131,IF(AND(JRF!$A131=Checks!$K$6,JRF!$Q131=""),JRF!$B131,IF(OR(JRF!$A131=Checks!$K$8,JRF!$A131=Checks!$K$6,JRF!$A131=Checks!$K$7,JRF!$A131=Checks!$K$9),HLOOKUP(16,JRF!$13:$314,JRF!AX131,0),HLOOKUP(3,JRF!$13:$314,JRF!AX131,0)))))))</f>
        <v>#REF!</v>
      </c>
      <c r="B129" s="69" t="str">
        <f>IF(AND(JRF!B131="",JRF!Q131=""),"",IF(ISTEXT($A$13),"ACTUAL","-"))</f>
        <v/>
      </c>
      <c r="C129" s="74" t="str">
        <f>IF(AND(JRF!B131="",JRF!Q131=""),"",IF(JRF!$A131=Checks!$K$4,JRF!D131,IF(JRF!$A131=Checks!$K$5,JRF!D131,IF(AND(JRF!$A131=Checks!$K$7,JRF!Q131=""),JRF!D131,IF(AND(JRF!$A131=Checks!$K$6,JRF!Q131=""),JRF!D131,IF(OR(JRF!$A131=Checks!$K$8,JRF!$A131=Checks!$K$6,JRF!$A131=Checks!$K$7,JRF!$A131=Checks!$K$9),HLOOKUP(17,JRF!$13:$314,JRF!AX131,0),HLOOKUP(5,JRF!$13:$314,JRF!AX131,0)))))))</f>
        <v/>
      </c>
      <c r="D129" s="69" t="str">
        <f>IF(AND(JRF!B131="",JRF!Q131=""),"",IF(JRF!$A131=Checks!$K$4,JRF!C131,IF(JRF!$A131=Checks!$K$5,JRF!C131,IF(AND(JRF!$A131=Checks!$K$7,JRF!Q131=""),JRF!C131,IF(AND(JRF!$A131=Checks!$K$6,JRF!Q131=""),JRF!C131,IF(OR(JRF!$A131=Checks!$K$8,JRF!$A131=Checks!$K$6,JRF!$A131=Checks!$K$7,JRF!$A131=Checks!$K$9),HLOOKUP(18,JRF!$13:$314,JRF!AX131,0),HLOOKUP(4,JRF!$13:$314,JRF!AX131,0)))))))</f>
        <v/>
      </c>
      <c r="E129" s="69" t="str">
        <f>IF(AND(JRF!E131="",JRF!AL131=""),"",IF(OR(JRF!$A131=Checks!$K$4,JRF!$A131=Checks!$K$5),JRF!E131,IF(AND(JRF!$A131=Checks!$K$7,JRF!Q131=""),JRF!E131,IF(AND(JRF!$A131=Checks!$K$6,JRF!Q131=""),JRF!E131,IF(OR(JRF!$A131=Checks!$K$8,JRF!$A131=Checks!$K$6,JRF!$A131=Checks!$K$7,JRF!$A131=Checks!$K$9),JRF!AL131,JRF!E131)))))</f>
        <v/>
      </c>
      <c r="F129" s="69" t="str">
        <f>IF(AND(JRF!F131="",JRF!AV131=""),"",IF(OR(JRF!$A131=Checks!$K$4,JRF!$A131=Checks!$K$5),JRF!F131,IF(AND(JRF!$A131=Checks!$K$7,JRF!Q131=""),JRF!F131,IF(AND(JRF!$A131=Checks!$K$6,JRF!Q131=""),JRF!F131,IF(OR(JRF!$A131=Checks!$K$8,JRF!$A131=Checks!$K$6,JRF!$A131=Checks!$K$7,JRF!$A131=Checks!$K$9),JRF!AV131,JRF!F131)))))</f>
        <v/>
      </c>
      <c r="G129" s="70" t="str">
        <f>IF(AND(JRF!B131="",JRF!Q131=""),"",IF(IFERROR(SEARCH("RIR",JRF!A131),0),-JRF!J131,IF(JRF!A131=Checks!$K$10,JRF!J131,IF(JRF!A131=Checks!$K$11,-JRF!J131,IF(JRF!$A131=Checks!$K$4,JRF!J131,IF(JRF!$A131=Checks!$K$5,-JRF!J131,IF(AND(JRF!$A131=Checks!$K$7,JRF!Q131=""),JRF!J131,IF(AND(JRF!$A131=Checks!$K$6,JRF!Q131=""),JRF!J131,IF(OR(JRF!$A131=Checks!$K$8,JRF!$A131=Checks!$K$6,JRF!$A131=Checks!$K$7,JRF!$A131=Checks!$K$9),-HLOOKUP(23,JRF!$13:$314,JRF!AX131,0),HLOOKUP(9,JRF!$13:$314,JRF!AX131,0))))))))))</f>
        <v/>
      </c>
      <c r="H129" s="70" t="str">
        <f>IF(AND(JRF!B131="",JRF!Q131=""),"",IF(JRF!$A131=Checks!$K$4,JRF!I131,IF(JRF!$A131=Checks!$K$5,JRF!I131,IF(AND(JRF!$A131=Checks!$K$7,JRF!Q131=""),JRF!I131,IF(AND(JRF!$A131=Checks!$K$6,JRF!Q131=""),JRF!I131,IF(OR(JRF!$A131=Checks!$K$8,JRF!$A131=Checks!$K$6,JRF!$A131=Checks!$K$7,JRF!$A131=Checks!$K$9),HLOOKUP(22,JRF!$13:$314,JRF!AX131,0),HLOOKUP(8,JRF!$13:$314,JRF!AX131,0)))))))</f>
        <v/>
      </c>
      <c r="I129" s="71" t="str">
        <f>IF(AND(JRF!B131="",JRF!Q131=""),"",IF(JRF!$A131=Checks!$K$4,JRF!G131,IF(JRF!$A131=Checks!$K$5,JRF!G131,IF(AND(JRF!$A131=Checks!$K$7,JRF!Q131=""),JRF!G131,IF(AND(JRF!$A131=Checks!$K$6,JRF!Q131=""),JRF!G131,IF(OR(JRF!$A131=Checks!$K$8,JRF!$A131=Checks!$K$6,JRF!$A131=Checks!$K$7,JRF!$A131=Checks!$K$9),HLOOKUP(26,JRF!$13:$314,JRF!AX131,0),HLOOKUP(6,JRF!$13:$314,JRF!AX131,0)))))))</f>
        <v/>
      </c>
      <c r="J129" s="72" t="str">
        <f>IF(AND(JRF!AC131="",JRF!AF131=""),"",IF(LEN(JRF!AF131)=0,JRF!AC131,JRF!AF131))</f>
        <v/>
      </c>
      <c r="K129" s="72" t="str">
        <f>IF(JRF!Q131="","",IF(OR(JRF!A131=Checks!$K$4,JRF!A131=Checks!$K$5,JRF!A131=Checks!$K$6),"",IF(JRF!A131=Checks!$K$9,JRF!$B131,IF(OR(JRF!A131=Checks!$K$10,JRF!A131=Checks!$K$11),JRF!Q131,IF(AND(JRF!Q131=JRF!B131,OR(C129=IFERROR(VLOOKUP(C129,Checks!$BY:$BY,1,0),0),C330=IFERROR(VLOOKUP(C330,Checks!$BY:$BY,1,0),0))),A129,IF(JRF!Q131=JRF!B131,"",JRF!B131))))))</f>
        <v/>
      </c>
      <c r="L129" s="200" t="str">
        <f>IF(OR(JRF!X131="",JRF!Z131=""),"",IF(JRF!X131=JRF!Z131,"",'Journal Template'!M129/'Journal Template'!G129))</f>
        <v/>
      </c>
      <c r="M129" s="73" t="str">
        <f>IF(OR(JRF!X131="",JRF!Z131=""),"",IF(JRF!X131=JRF!Z131,"",-JRF!Y131))</f>
        <v/>
      </c>
      <c r="N129" s="72"/>
      <c r="O129" s="69" t="str">
        <f>IF(OR(JRF!X131="",JRF!Z131=""),"ENDBS",IF(JRF!X131=JRF!Z131,"ENDBS",""))</f>
        <v>ENDBS</v>
      </c>
      <c r="P129" s="69"/>
      <c r="AE129" s="43" t="s">
        <v>72</v>
      </c>
      <c r="AF129" s="43" t="s">
        <v>70</v>
      </c>
      <c r="AG129" s="43" t="s">
        <v>178</v>
      </c>
      <c r="AH129" s="68" t="s">
        <v>70</v>
      </c>
      <c r="AI129" s="44">
        <v>-130.30000000000001</v>
      </c>
      <c r="AJ129" s="43" t="s">
        <v>179</v>
      </c>
      <c r="AK129" s="43" t="s">
        <v>184</v>
      </c>
      <c r="AL129" s="44" t="s">
        <v>178</v>
      </c>
      <c r="AM129" s="43" t="s">
        <v>185</v>
      </c>
      <c r="AN129" s="43" t="s">
        <v>182</v>
      </c>
      <c r="AO129" s="43" t="s">
        <v>182</v>
      </c>
      <c r="AP129" s="43" t="s">
        <v>186</v>
      </c>
      <c r="AQ129" s="43" t="s">
        <v>183</v>
      </c>
      <c r="AR129" s="43" t="e">
        <v>#VALUE!</v>
      </c>
      <c r="AS129" s="43" t="s">
        <v>72</v>
      </c>
      <c r="AT129" s="44"/>
      <c r="AU129" s="44"/>
      <c r="AV129" s="44"/>
      <c r="AW129" s="44"/>
      <c r="AX129" s="44"/>
    </row>
    <row r="130" spans="1:50">
      <c r="A130" s="69" t="str">
        <f>IF(AND(JRF!B132="",JRF!Q132=""),"#REF!",IF(JRF!$A132=Checks!$K$4,JRF!B132,IF(JRF!$A132=Checks!$K$5,JRF!B132,IF(AND(JRF!$A132=Checks!$K$7,JRF!$Q132=""),JRF!B132,IF(AND(JRF!$A132=Checks!$K$6,JRF!$Q132=""),JRF!$B132,IF(OR(JRF!$A132=Checks!$K$8,JRF!$A132=Checks!$K$6,JRF!$A132=Checks!$K$7,JRF!$A132=Checks!$K$9),HLOOKUP(16,JRF!$13:$314,JRF!AX132,0),HLOOKUP(3,JRF!$13:$314,JRF!AX132,0)))))))</f>
        <v>#REF!</v>
      </c>
      <c r="B130" s="69" t="str">
        <f>IF(AND(JRF!B132="",JRF!Q132=""),"",IF(ISTEXT($A$13),"ACTUAL","-"))</f>
        <v/>
      </c>
      <c r="C130" s="74" t="str">
        <f>IF(AND(JRF!B132="",JRF!Q132=""),"",IF(JRF!$A132=Checks!$K$4,JRF!D132,IF(JRF!$A132=Checks!$K$5,JRF!D132,IF(AND(JRF!$A132=Checks!$K$7,JRF!Q132=""),JRF!D132,IF(AND(JRF!$A132=Checks!$K$6,JRF!Q132=""),JRF!D132,IF(OR(JRF!$A132=Checks!$K$8,JRF!$A132=Checks!$K$6,JRF!$A132=Checks!$K$7,JRF!$A132=Checks!$K$9),HLOOKUP(17,JRF!$13:$314,JRF!AX132,0),HLOOKUP(5,JRF!$13:$314,JRF!AX132,0)))))))</f>
        <v/>
      </c>
      <c r="D130" s="69" t="str">
        <f>IF(AND(JRF!B132="",JRF!Q132=""),"",IF(JRF!$A132=Checks!$K$4,JRF!C132,IF(JRF!$A132=Checks!$K$5,JRF!C132,IF(AND(JRF!$A132=Checks!$K$7,JRF!Q132=""),JRF!C132,IF(AND(JRF!$A132=Checks!$K$6,JRF!Q132=""),JRF!C132,IF(OR(JRF!$A132=Checks!$K$8,JRF!$A132=Checks!$K$6,JRF!$A132=Checks!$K$7,JRF!$A132=Checks!$K$9),HLOOKUP(18,JRF!$13:$314,JRF!AX132,0),HLOOKUP(4,JRF!$13:$314,JRF!AX132,0)))))))</f>
        <v/>
      </c>
      <c r="E130" s="69" t="str">
        <f>IF(AND(JRF!E132="",JRF!AL132=""),"",IF(OR(JRF!$A132=Checks!$K$4,JRF!$A132=Checks!$K$5),JRF!E132,IF(AND(JRF!$A132=Checks!$K$7,JRF!Q132=""),JRF!E132,IF(AND(JRF!$A132=Checks!$K$6,JRF!Q132=""),JRF!E132,IF(OR(JRF!$A132=Checks!$K$8,JRF!$A132=Checks!$K$6,JRF!$A132=Checks!$K$7,JRF!$A132=Checks!$K$9),JRF!AL132,JRF!E132)))))</f>
        <v/>
      </c>
      <c r="F130" s="69" t="str">
        <f>IF(AND(JRF!F132="",JRF!AV132=""),"",IF(OR(JRF!$A132=Checks!$K$4,JRF!$A132=Checks!$K$5),JRF!F132,IF(AND(JRF!$A132=Checks!$K$7,JRF!Q132=""),JRF!F132,IF(AND(JRF!$A132=Checks!$K$6,JRF!Q132=""),JRF!F132,IF(OR(JRF!$A132=Checks!$K$8,JRF!$A132=Checks!$K$6,JRF!$A132=Checks!$K$7,JRF!$A132=Checks!$K$9),JRF!AV132,JRF!F132)))))</f>
        <v/>
      </c>
      <c r="G130" s="70" t="str">
        <f>IF(AND(JRF!B132="",JRF!Q132=""),"",IF(IFERROR(SEARCH("RIR",JRF!A132),0),-JRF!J132,IF(JRF!A132=Checks!$K$10,JRF!J132,IF(JRF!A132=Checks!$K$11,-JRF!J132,IF(JRF!$A132=Checks!$K$4,JRF!J132,IF(JRF!$A132=Checks!$K$5,-JRF!J132,IF(AND(JRF!$A132=Checks!$K$7,JRF!Q132=""),JRF!J132,IF(AND(JRF!$A132=Checks!$K$6,JRF!Q132=""),JRF!J132,IF(OR(JRF!$A132=Checks!$K$8,JRF!$A132=Checks!$K$6,JRF!$A132=Checks!$K$7,JRF!$A132=Checks!$K$9),-HLOOKUP(23,JRF!$13:$314,JRF!AX132,0),HLOOKUP(9,JRF!$13:$314,JRF!AX132,0))))))))))</f>
        <v/>
      </c>
      <c r="H130" s="70" t="str">
        <f>IF(AND(JRF!B132="",JRF!Q132=""),"",IF(JRF!$A132=Checks!$K$4,JRF!I132,IF(JRF!$A132=Checks!$K$5,JRF!I132,IF(AND(JRF!$A132=Checks!$K$7,JRF!Q132=""),JRF!I132,IF(AND(JRF!$A132=Checks!$K$6,JRF!Q132=""),JRF!I132,IF(OR(JRF!$A132=Checks!$K$8,JRF!$A132=Checks!$K$6,JRF!$A132=Checks!$K$7,JRF!$A132=Checks!$K$9),HLOOKUP(22,JRF!$13:$314,JRF!AX132,0),HLOOKUP(8,JRF!$13:$314,JRF!AX132,0)))))))</f>
        <v/>
      </c>
      <c r="I130" s="71" t="str">
        <f>IF(AND(JRF!B132="",JRF!Q132=""),"",IF(JRF!$A132=Checks!$K$4,JRF!G132,IF(JRF!$A132=Checks!$K$5,JRF!G132,IF(AND(JRF!$A132=Checks!$K$7,JRF!Q132=""),JRF!G132,IF(AND(JRF!$A132=Checks!$K$6,JRF!Q132=""),JRF!G132,IF(OR(JRF!$A132=Checks!$K$8,JRF!$A132=Checks!$K$6,JRF!$A132=Checks!$K$7,JRF!$A132=Checks!$K$9),HLOOKUP(26,JRF!$13:$314,JRF!AX132,0),HLOOKUP(6,JRF!$13:$314,JRF!AX132,0)))))))</f>
        <v/>
      </c>
      <c r="J130" s="72" t="str">
        <f>IF(AND(JRF!AC132="",JRF!AF132=""),"",IF(LEN(JRF!AF132)=0,JRF!AC132,JRF!AF132))</f>
        <v/>
      </c>
      <c r="K130" s="72" t="str">
        <f>IF(JRF!Q132="","",IF(OR(JRF!A132=Checks!$K$4,JRF!A132=Checks!$K$5,JRF!A132=Checks!$K$6),"",IF(JRF!A132=Checks!$K$9,JRF!$B132,IF(OR(JRF!A132=Checks!$K$10,JRF!A132=Checks!$K$11),JRF!Q132,IF(AND(JRF!Q132=JRF!B132,OR(C130=IFERROR(VLOOKUP(C130,Checks!$BY:$BY,1,0),0),C331=IFERROR(VLOOKUP(C331,Checks!$BY:$BY,1,0),0))),A130,IF(JRF!Q132=JRF!B132,"",JRF!B132))))))</f>
        <v/>
      </c>
      <c r="L130" s="200" t="str">
        <f>IF(OR(JRF!X132="",JRF!Z132=""),"",IF(JRF!X132=JRF!Z132,"",'Journal Template'!M130/'Journal Template'!G130))</f>
        <v/>
      </c>
      <c r="M130" s="73" t="str">
        <f>IF(OR(JRF!X132="",JRF!Z132=""),"",IF(JRF!X132=JRF!Z132,"",-JRF!Y132))</f>
        <v/>
      </c>
      <c r="N130" s="72"/>
      <c r="O130" s="69" t="str">
        <f>IF(OR(JRF!X132="",JRF!Z132=""),"ENDBS",IF(JRF!X132=JRF!Z132,"ENDBS",""))</f>
        <v>ENDBS</v>
      </c>
      <c r="P130" s="69"/>
      <c r="AE130" s="43" t="s">
        <v>72</v>
      </c>
      <c r="AF130" s="43" t="s">
        <v>70</v>
      </c>
      <c r="AG130" s="43" t="s">
        <v>178</v>
      </c>
      <c r="AH130" s="68" t="s">
        <v>70</v>
      </c>
      <c r="AI130" s="44">
        <v>-130.30000000000001</v>
      </c>
      <c r="AJ130" s="43" t="s">
        <v>179</v>
      </c>
      <c r="AK130" s="43" t="s">
        <v>184</v>
      </c>
      <c r="AL130" s="44" t="s">
        <v>178</v>
      </c>
      <c r="AM130" s="43" t="s">
        <v>185</v>
      </c>
      <c r="AN130" s="43" t="s">
        <v>182</v>
      </c>
      <c r="AO130" s="43" t="s">
        <v>182</v>
      </c>
      <c r="AP130" s="43" t="s">
        <v>186</v>
      </c>
      <c r="AQ130" s="43" t="s">
        <v>183</v>
      </c>
      <c r="AR130" s="43" t="e">
        <v>#VALUE!</v>
      </c>
      <c r="AS130" s="43" t="s">
        <v>72</v>
      </c>
      <c r="AT130" s="44"/>
      <c r="AU130" s="44"/>
      <c r="AV130" s="44"/>
      <c r="AW130" s="44"/>
      <c r="AX130" s="44"/>
    </row>
    <row r="131" spans="1:50">
      <c r="A131" s="69" t="str">
        <f>IF(AND(JRF!B133="",JRF!Q133=""),"#REF!",IF(JRF!$A133=Checks!$K$4,JRF!B133,IF(JRF!$A133=Checks!$K$5,JRF!B133,IF(AND(JRF!$A133=Checks!$K$7,JRF!$Q133=""),JRF!B133,IF(AND(JRF!$A133=Checks!$K$6,JRF!$Q133=""),JRF!$B133,IF(OR(JRF!$A133=Checks!$K$8,JRF!$A133=Checks!$K$6,JRF!$A133=Checks!$K$7,JRF!$A133=Checks!$K$9),HLOOKUP(16,JRF!$13:$314,JRF!AX133,0),HLOOKUP(3,JRF!$13:$314,JRF!AX133,0)))))))</f>
        <v>#REF!</v>
      </c>
      <c r="B131" s="69" t="str">
        <f>IF(AND(JRF!B133="",JRF!Q133=""),"",IF(ISTEXT($A$13),"ACTUAL","-"))</f>
        <v/>
      </c>
      <c r="C131" s="74" t="str">
        <f>IF(AND(JRF!B133="",JRF!Q133=""),"",IF(JRF!$A133=Checks!$K$4,JRF!D133,IF(JRF!$A133=Checks!$K$5,JRF!D133,IF(AND(JRF!$A133=Checks!$K$7,JRF!Q133=""),JRF!D133,IF(AND(JRF!$A133=Checks!$K$6,JRF!Q133=""),JRF!D133,IF(OR(JRF!$A133=Checks!$K$8,JRF!$A133=Checks!$K$6,JRF!$A133=Checks!$K$7,JRF!$A133=Checks!$K$9),HLOOKUP(17,JRF!$13:$314,JRF!AX133,0),HLOOKUP(5,JRF!$13:$314,JRF!AX133,0)))))))</f>
        <v/>
      </c>
      <c r="D131" s="69" t="str">
        <f>IF(AND(JRF!B133="",JRF!Q133=""),"",IF(JRF!$A133=Checks!$K$4,JRF!C133,IF(JRF!$A133=Checks!$K$5,JRF!C133,IF(AND(JRF!$A133=Checks!$K$7,JRF!Q133=""),JRF!C133,IF(AND(JRF!$A133=Checks!$K$6,JRF!Q133=""),JRF!C133,IF(OR(JRF!$A133=Checks!$K$8,JRF!$A133=Checks!$K$6,JRF!$A133=Checks!$K$7,JRF!$A133=Checks!$K$9),HLOOKUP(18,JRF!$13:$314,JRF!AX133,0),HLOOKUP(4,JRF!$13:$314,JRF!AX133,0)))))))</f>
        <v/>
      </c>
      <c r="E131" s="69" t="str">
        <f>IF(AND(JRF!E133="",JRF!AL133=""),"",IF(OR(JRF!$A133=Checks!$K$4,JRF!$A133=Checks!$K$5),JRF!E133,IF(AND(JRF!$A133=Checks!$K$7,JRF!Q133=""),JRF!E133,IF(AND(JRF!$A133=Checks!$K$6,JRF!Q133=""),JRF!E133,IF(OR(JRF!$A133=Checks!$K$8,JRF!$A133=Checks!$K$6,JRF!$A133=Checks!$K$7,JRF!$A133=Checks!$K$9),JRF!AL133,JRF!E133)))))</f>
        <v/>
      </c>
      <c r="F131" s="69" t="str">
        <f>IF(AND(JRF!F133="",JRF!AV133=""),"",IF(OR(JRF!$A133=Checks!$K$4,JRF!$A133=Checks!$K$5),JRF!F133,IF(AND(JRF!$A133=Checks!$K$7,JRF!Q133=""),JRF!F133,IF(AND(JRF!$A133=Checks!$K$6,JRF!Q133=""),JRF!F133,IF(OR(JRF!$A133=Checks!$K$8,JRF!$A133=Checks!$K$6,JRF!$A133=Checks!$K$7,JRF!$A133=Checks!$K$9),JRF!AV133,JRF!F133)))))</f>
        <v/>
      </c>
      <c r="G131" s="70" t="str">
        <f>IF(AND(JRF!B133="",JRF!Q133=""),"",IF(IFERROR(SEARCH("RIR",JRF!A133),0),-JRF!J133,IF(JRF!A133=Checks!$K$10,JRF!J133,IF(JRF!A133=Checks!$K$11,-JRF!J133,IF(JRF!$A133=Checks!$K$4,JRF!J133,IF(JRF!$A133=Checks!$K$5,-JRF!J133,IF(AND(JRF!$A133=Checks!$K$7,JRF!Q133=""),JRF!J133,IF(AND(JRF!$A133=Checks!$K$6,JRF!Q133=""),JRF!J133,IF(OR(JRF!$A133=Checks!$K$8,JRF!$A133=Checks!$K$6,JRF!$A133=Checks!$K$7,JRF!$A133=Checks!$K$9),-HLOOKUP(23,JRF!$13:$314,JRF!AX133,0),HLOOKUP(9,JRF!$13:$314,JRF!AX133,0))))))))))</f>
        <v/>
      </c>
      <c r="H131" s="70" t="str">
        <f>IF(AND(JRF!B133="",JRF!Q133=""),"",IF(JRF!$A133=Checks!$K$4,JRF!I133,IF(JRF!$A133=Checks!$K$5,JRF!I133,IF(AND(JRF!$A133=Checks!$K$7,JRF!Q133=""),JRF!I133,IF(AND(JRF!$A133=Checks!$K$6,JRF!Q133=""),JRF!I133,IF(OR(JRF!$A133=Checks!$K$8,JRF!$A133=Checks!$K$6,JRF!$A133=Checks!$K$7,JRF!$A133=Checks!$K$9),HLOOKUP(22,JRF!$13:$314,JRF!AX133,0),HLOOKUP(8,JRF!$13:$314,JRF!AX133,0)))))))</f>
        <v/>
      </c>
      <c r="I131" s="71" t="str">
        <f>IF(AND(JRF!B133="",JRF!Q133=""),"",IF(JRF!$A133=Checks!$K$4,JRF!G133,IF(JRF!$A133=Checks!$K$5,JRF!G133,IF(AND(JRF!$A133=Checks!$K$7,JRF!Q133=""),JRF!G133,IF(AND(JRF!$A133=Checks!$K$6,JRF!Q133=""),JRF!G133,IF(OR(JRF!$A133=Checks!$K$8,JRF!$A133=Checks!$K$6,JRF!$A133=Checks!$K$7,JRF!$A133=Checks!$K$9),HLOOKUP(26,JRF!$13:$314,JRF!AX133,0),HLOOKUP(6,JRF!$13:$314,JRF!AX133,0)))))))</f>
        <v/>
      </c>
      <c r="J131" s="72" t="str">
        <f>IF(AND(JRF!AC133="",JRF!AF133=""),"",IF(LEN(JRF!AF133)=0,JRF!AC133,JRF!AF133))</f>
        <v/>
      </c>
      <c r="K131" s="72" t="str">
        <f>IF(JRF!Q133="","",IF(OR(JRF!A133=Checks!$K$4,JRF!A133=Checks!$K$5,JRF!A133=Checks!$K$6),"",IF(JRF!A133=Checks!$K$9,JRF!$B133,IF(OR(JRF!A133=Checks!$K$10,JRF!A133=Checks!$K$11),JRF!Q133,IF(AND(JRF!Q133=JRF!B133,OR(C131=IFERROR(VLOOKUP(C131,Checks!$BY:$BY,1,0),0),C332=IFERROR(VLOOKUP(C332,Checks!$BY:$BY,1,0),0))),A131,IF(JRF!Q133=JRF!B133,"",JRF!B133))))))</f>
        <v/>
      </c>
      <c r="L131" s="200" t="str">
        <f>IF(OR(JRF!X133="",JRF!Z133=""),"",IF(JRF!X133=JRF!Z133,"",'Journal Template'!M131/'Journal Template'!G131))</f>
        <v/>
      </c>
      <c r="M131" s="73" t="str">
        <f>IF(OR(JRF!X133="",JRF!Z133=""),"",IF(JRF!X133=JRF!Z133,"",-JRF!Y133))</f>
        <v/>
      </c>
      <c r="N131" s="72"/>
      <c r="O131" s="69" t="str">
        <f>IF(OR(JRF!X133="",JRF!Z133=""),"ENDBS",IF(JRF!X133=JRF!Z133,"ENDBS",""))</f>
        <v>ENDBS</v>
      </c>
      <c r="P131" s="69"/>
      <c r="AE131" s="43" t="s">
        <v>72</v>
      </c>
      <c r="AF131" s="43" t="s">
        <v>70</v>
      </c>
      <c r="AG131" s="43" t="s">
        <v>178</v>
      </c>
      <c r="AH131" s="68" t="s">
        <v>70</v>
      </c>
      <c r="AI131" s="44">
        <v>-130.30000000000001</v>
      </c>
      <c r="AJ131" s="43" t="s">
        <v>179</v>
      </c>
      <c r="AK131" s="43" t="s">
        <v>184</v>
      </c>
      <c r="AL131" s="44" t="s">
        <v>178</v>
      </c>
      <c r="AM131" s="43" t="s">
        <v>185</v>
      </c>
      <c r="AN131" s="43" t="s">
        <v>182</v>
      </c>
      <c r="AO131" s="43" t="s">
        <v>182</v>
      </c>
      <c r="AP131" s="43" t="s">
        <v>186</v>
      </c>
      <c r="AQ131" s="43" t="s">
        <v>183</v>
      </c>
      <c r="AR131" s="43" t="e">
        <v>#VALUE!</v>
      </c>
      <c r="AS131" s="43" t="s">
        <v>72</v>
      </c>
      <c r="AT131" s="44"/>
      <c r="AU131" s="44"/>
      <c r="AV131" s="44"/>
      <c r="AW131" s="44"/>
      <c r="AX131" s="44"/>
    </row>
    <row r="132" spans="1:50">
      <c r="A132" s="69" t="str">
        <f>IF(AND(JRF!B134="",JRF!Q134=""),"#REF!",IF(JRF!$A134=Checks!$K$4,JRF!B134,IF(JRF!$A134=Checks!$K$5,JRF!B134,IF(AND(JRF!$A134=Checks!$K$7,JRF!$Q134=""),JRF!B134,IF(AND(JRF!$A134=Checks!$K$6,JRF!$Q134=""),JRF!$B134,IF(OR(JRF!$A134=Checks!$K$8,JRF!$A134=Checks!$K$6,JRF!$A134=Checks!$K$7,JRF!$A134=Checks!$K$9),HLOOKUP(16,JRF!$13:$314,JRF!AX134,0),HLOOKUP(3,JRF!$13:$314,JRF!AX134,0)))))))</f>
        <v>#REF!</v>
      </c>
      <c r="B132" s="69" t="str">
        <f>IF(AND(JRF!B134="",JRF!Q134=""),"",IF(ISTEXT($A$13),"ACTUAL","-"))</f>
        <v/>
      </c>
      <c r="C132" s="74" t="str">
        <f>IF(AND(JRF!B134="",JRF!Q134=""),"",IF(JRF!$A134=Checks!$K$4,JRF!D134,IF(JRF!$A134=Checks!$K$5,JRF!D134,IF(AND(JRF!$A134=Checks!$K$7,JRF!Q134=""),JRF!D134,IF(AND(JRF!$A134=Checks!$K$6,JRF!Q134=""),JRF!D134,IF(OR(JRF!$A134=Checks!$K$8,JRF!$A134=Checks!$K$6,JRF!$A134=Checks!$K$7,JRF!$A134=Checks!$K$9),HLOOKUP(17,JRF!$13:$314,JRF!AX134,0),HLOOKUP(5,JRF!$13:$314,JRF!AX134,0)))))))</f>
        <v/>
      </c>
      <c r="D132" s="69" t="str">
        <f>IF(AND(JRF!B134="",JRF!Q134=""),"",IF(JRF!$A134=Checks!$K$4,JRF!C134,IF(JRF!$A134=Checks!$K$5,JRF!C134,IF(AND(JRF!$A134=Checks!$K$7,JRF!Q134=""),JRF!C134,IF(AND(JRF!$A134=Checks!$K$6,JRF!Q134=""),JRF!C134,IF(OR(JRF!$A134=Checks!$K$8,JRF!$A134=Checks!$K$6,JRF!$A134=Checks!$K$7,JRF!$A134=Checks!$K$9),HLOOKUP(18,JRF!$13:$314,JRF!AX134,0),HLOOKUP(4,JRF!$13:$314,JRF!AX134,0)))))))</f>
        <v/>
      </c>
      <c r="E132" s="69" t="str">
        <f>IF(AND(JRF!E134="",JRF!AL134=""),"",IF(OR(JRF!$A134=Checks!$K$4,JRF!$A134=Checks!$K$5),JRF!E134,IF(AND(JRF!$A134=Checks!$K$7,JRF!Q134=""),JRF!E134,IF(AND(JRF!$A134=Checks!$K$6,JRF!Q134=""),JRF!E134,IF(OR(JRF!$A134=Checks!$K$8,JRF!$A134=Checks!$K$6,JRF!$A134=Checks!$K$7,JRF!$A134=Checks!$K$9),JRF!AL134,JRF!E134)))))</f>
        <v/>
      </c>
      <c r="F132" s="69" t="str">
        <f>IF(AND(JRF!F134="",JRF!AV134=""),"",IF(OR(JRF!$A134=Checks!$K$4,JRF!$A134=Checks!$K$5),JRF!F134,IF(AND(JRF!$A134=Checks!$K$7,JRF!Q134=""),JRF!F134,IF(AND(JRF!$A134=Checks!$K$6,JRF!Q134=""),JRF!F134,IF(OR(JRF!$A134=Checks!$K$8,JRF!$A134=Checks!$K$6,JRF!$A134=Checks!$K$7,JRF!$A134=Checks!$K$9),JRF!AV134,JRF!F134)))))</f>
        <v/>
      </c>
      <c r="G132" s="70" t="str">
        <f>IF(AND(JRF!B134="",JRF!Q134=""),"",IF(IFERROR(SEARCH("RIR",JRF!A134),0),-JRF!J134,IF(JRF!A134=Checks!$K$10,JRF!J134,IF(JRF!A134=Checks!$K$11,-JRF!J134,IF(JRF!$A134=Checks!$K$4,JRF!J134,IF(JRF!$A134=Checks!$K$5,-JRF!J134,IF(AND(JRF!$A134=Checks!$K$7,JRF!Q134=""),JRF!J134,IF(AND(JRF!$A134=Checks!$K$6,JRF!Q134=""),JRF!J134,IF(OR(JRF!$A134=Checks!$K$8,JRF!$A134=Checks!$K$6,JRF!$A134=Checks!$K$7,JRF!$A134=Checks!$K$9),-HLOOKUP(23,JRF!$13:$314,JRF!AX134,0),HLOOKUP(9,JRF!$13:$314,JRF!AX134,0))))))))))</f>
        <v/>
      </c>
      <c r="H132" s="70" t="str">
        <f>IF(AND(JRF!B134="",JRF!Q134=""),"",IF(JRF!$A134=Checks!$K$4,JRF!I134,IF(JRF!$A134=Checks!$K$5,JRF!I134,IF(AND(JRF!$A134=Checks!$K$7,JRF!Q134=""),JRF!I134,IF(AND(JRF!$A134=Checks!$K$6,JRF!Q134=""),JRF!I134,IF(OR(JRF!$A134=Checks!$K$8,JRF!$A134=Checks!$K$6,JRF!$A134=Checks!$K$7,JRF!$A134=Checks!$K$9),HLOOKUP(22,JRF!$13:$314,JRF!AX134,0),HLOOKUP(8,JRF!$13:$314,JRF!AX134,0)))))))</f>
        <v/>
      </c>
      <c r="I132" s="71" t="str">
        <f>IF(AND(JRF!B134="",JRF!Q134=""),"",IF(JRF!$A134=Checks!$K$4,JRF!G134,IF(JRF!$A134=Checks!$K$5,JRF!G134,IF(AND(JRF!$A134=Checks!$K$7,JRF!Q134=""),JRF!G134,IF(AND(JRF!$A134=Checks!$K$6,JRF!Q134=""),JRF!G134,IF(OR(JRF!$A134=Checks!$K$8,JRF!$A134=Checks!$K$6,JRF!$A134=Checks!$K$7,JRF!$A134=Checks!$K$9),HLOOKUP(26,JRF!$13:$314,JRF!AX134,0),HLOOKUP(6,JRF!$13:$314,JRF!AX134,0)))))))</f>
        <v/>
      </c>
      <c r="J132" s="72" t="str">
        <f>IF(AND(JRF!AC134="",JRF!AF134=""),"",IF(LEN(JRF!AF134)=0,JRF!AC134,JRF!AF134))</f>
        <v/>
      </c>
      <c r="K132" s="72" t="str">
        <f>IF(JRF!Q134="","",IF(OR(JRF!A134=Checks!$K$4,JRF!A134=Checks!$K$5,JRF!A134=Checks!$K$6),"",IF(JRF!A134=Checks!$K$9,JRF!$B134,IF(OR(JRF!A134=Checks!$K$10,JRF!A134=Checks!$K$11),JRF!Q134,IF(AND(JRF!Q134=JRF!B134,OR(C132=IFERROR(VLOOKUP(C132,Checks!$BY:$BY,1,0),0),C333=IFERROR(VLOOKUP(C333,Checks!$BY:$BY,1,0),0))),A132,IF(JRF!Q134=JRF!B134,"",JRF!B134))))))</f>
        <v/>
      </c>
      <c r="L132" s="200" t="str">
        <f>IF(OR(JRF!X134="",JRF!Z134=""),"",IF(JRF!X134=JRF!Z134,"",'Journal Template'!M132/'Journal Template'!G132))</f>
        <v/>
      </c>
      <c r="M132" s="73" t="str">
        <f>IF(OR(JRF!X134="",JRF!Z134=""),"",IF(JRF!X134=JRF!Z134,"",-JRF!Y134))</f>
        <v/>
      </c>
      <c r="N132" s="72"/>
      <c r="O132" s="69" t="str">
        <f>IF(OR(JRF!X134="",JRF!Z134=""),"ENDBS",IF(JRF!X134=JRF!Z134,"ENDBS",""))</f>
        <v>ENDBS</v>
      </c>
      <c r="P132" s="69"/>
      <c r="AE132" s="43" t="s">
        <v>72</v>
      </c>
      <c r="AF132" s="43" t="s">
        <v>70</v>
      </c>
      <c r="AG132" s="43" t="s">
        <v>178</v>
      </c>
      <c r="AH132" s="68" t="s">
        <v>70</v>
      </c>
      <c r="AI132" s="44">
        <v>-130.30000000000001</v>
      </c>
      <c r="AJ132" s="43" t="s">
        <v>179</v>
      </c>
      <c r="AK132" s="43" t="s">
        <v>184</v>
      </c>
      <c r="AL132" s="44" t="s">
        <v>178</v>
      </c>
      <c r="AM132" s="43" t="s">
        <v>185</v>
      </c>
      <c r="AN132" s="43" t="s">
        <v>182</v>
      </c>
      <c r="AO132" s="43" t="s">
        <v>182</v>
      </c>
      <c r="AP132" s="43" t="s">
        <v>186</v>
      </c>
      <c r="AQ132" s="43" t="s">
        <v>183</v>
      </c>
      <c r="AR132" s="43" t="e">
        <v>#VALUE!</v>
      </c>
      <c r="AS132" s="43" t="s">
        <v>72</v>
      </c>
      <c r="AT132" s="44"/>
      <c r="AU132" s="44"/>
      <c r="AV132" s="44"/>
      <c r="AW132" s="44"/>
      <c r="AX132" s="44"/>
    </row>
    <row r="133" spans="1:50">
      <c r="A133" s="69" t="str">
        <f>IF(AND(JRF!B135="",JRF!Q135=""),"#REF!",IF(JRF!$A135=Checks!$K$4,JRF!B135,IF(JRF!$A135=Checks!$K$5,JRF!B135,IF(AND(JRF!$A135=Checks!$K$7,JRF!$Q135=""),JRF!B135,IF(AND(JRF!$A135=Checks!$K$6,JRF!$Q135=""),JRF!$B135,IF(OR(JRF!$A135=Checks!$K$8,JRF!$A135=Checks!$K$6,JRF!$A135=Checks!$K$7,JRF!$A135=Checks!$K$9),HLOOKUP(16,JRF!$13:$314,JRF!AX135,0),HLOOKUP(3,JRF!$13:$314,JRF!AX135,0)))))))</f>
        <v>#REF!</v>
      </c>
      <c r="B133" s="69" t="str">
        <f>IF(AND(JRF!B135="",JRF!Q135=""),"",IF(ISTEXT($A$13),"ACTUAL","-"))</f>
        <v/>
      </c>
      <c r="C133" s="74" t="str">
        <f>IF(AND(JRF!B135="",JRF!Q135=""),"",IF(JRF!$A135=Checks!$K$4,JRF!D135,IF(JRF!$A135=Checks!$K$5,JRF!D135,IF(AND(JRF!$A135=Checks!$K$7,JRF!Q135=""),JRF!D135,IF(AND(JRF!$A135=Checks!$K$6,JRF!Q135=""),JRF!D135,IF(OR(JRF!$A135=Checks!$K$8,JRF!$A135=Checks!$K$6,JRF!$A135=Checks!$K$7,JRF!$A135=Checks!$K$9),HLOOKUP(17,JRF!$13:$314,JRF!AX135,0),HLOOKUP(5,JRF!$13:$314,JRF!AX135,0)))))))</f>
        <v/>
      </c>
      <c r="D133" s="69" t="str">
        <f>IF(AND(JRF!B135="",JRF!Q135=""),"",IF(JRF!$A135=Checks!$K$4,JRF!C135,IF(JRF!$A135=Checks!$K$5,JRF!C135,IF(AND(JRF!$A135=Checks!$K$7,JRF!Q135=""),JRF!C135,IF(AND(JRF!$A135=Checks!$K$6,JRF!Q135=""),JRF!C135,IF(OR(JRF!$A135=Checks!$K$8,JRF!$A135=Checks!$K$6,JRF!$A135=Checks!$K$7,JRF!$A135=Checks!$K$9),HLOOKUP(18,JRF!$13:$314,JRF!AX135,0),HLOOKUP(4,JRF!$13:$314,JRF!AX135,0)))))))</f>
        <v/>
      </c>
      <c r="E133" s="69" t="str">
        <f>IF(AND(JRF!E135="",JRF!AL135=""),"",IF(OR(JRF!$A135=Checks!$K$4,JRF!$A135=Checks!$K$5),JRF!E135,IF(AND(JRF!$A135=Checks!$K$7,JRF!Q135=""),JRF!E135,IF(AND(JRF!$A135=Checks!$K$6,JRF!Q135=""),JRF!E135,IF(OR(JRF!$A135=Checks!$K$8,JRF!$A135=Checks!$K$6,JRF!$A135=Checks!$K$7,JRF!$A135=Checks!$K$9),JRF!AL135,JRF!E135)))))</f>
        <v/>
      </c>
      <c r="F133" s="69" t="str">
        <f>IF(AND(JRF!F135="",JRF!AV135=""),"",IF(OR(JRF!$A135=Checks!$K$4,JRF!$A135=Checks!$K$5),JRF!F135,IF(AND(JRF!$A135=Checks!$K$7,JRF!Q135=""),JRF!F135,IF(AND(JRF!$A135=Checks!$K$6,JRF!Q135=""),JRF!F135,IF(OR(JRF!$A135=Checks!$K$8,JRF!$A135=Checks!$K$6,JRF!$A135=Checks!$K$7,JRF!$A135=Checks!$K$9),JRF!AV135,JRF!F135)))))</f>
        <v/>
      </c>
      <c r="G133" s="70" t="str">
        <f>IF(AND(JRF!B135="",JRF!Q135=""),"",IF(IFERROR(SEARCH("RIR",JRF!A135),0),-JRF!J135,IF(JRF!A135=Checks!$K$10,JRF!J135,IF(JRF!A135=Checks!$K$11,-JRF!J135,IF(JRF!$A135=Checks!$K$4,JRF!J135,IF(JRF!$A135=Checks!$K$5,-JRF!J135,IF(AND(JRF!$A135=Checks!$K$7,JRF!Q135=""),JRF!J135,IF(AND(JRF!$A135=Checks!$K$6,JRF!Q135=""),JRF!J135,IF(OR(JRF!$A135=Checks!$K$8,JRF!$A135=Checks!$K$6,JRF!$A135=Checks!$K$7,JRF!$A135=Checks!$K$9),-HLOOKUP(23,JRF!$13:$314,JRF!AX135,0),HLOOKUP(9,JRF!$13:$314,JRF!AX135,0))))))))))</f>
        <v/>
      </c>
      <c r="H133" s="70" t="str">
        <f>IF(AND(JRF!B135="",JRF!Q135=""),"",IF(JRF!$A135=Checks!$K$4,JRF!I135,IF(JRF!$A135=Checks!$K$5,JRF!I135,IF(AND(JRF!$A135=Checks!$K$7,JRF!Q135=""),JRF!I135,IF(AND(JRF!$A135=Checks!$K$6,JRF!Q135=""),JRF!I135,IF(OR(JRF!$A135=Checks!$K$8,JRF!$A135=Checks!$K$6,JRF!$A135=Checks!$K$7,JRF!$A135=Checks!$K$9),HLOOKUP(22,JRF!$13:$314,JRF!AX135,0),HLOOKUP(8,JRF!$13:$314,JRF!AX135,0)))))))</f>
        <v/>
      </c>
      <c r="I133" s="71" t="str">
        <f>IF(AND(JRF!B135="",JRF!Q135=""),"",IF(JRF!$A135=Checks!$K$4,JRF!G135,IF(JRF!$A135=Checks!$K$5,JRF!G135,IF(AND(JRF!$A135=Checks!$K$7,JRF!Q135=""),JRF!G135,IF(AND(JRF!$A135=Checks!$K$6,JRF!Q135=""),JRF!G135,IF(OR(JRF!$A135=Checks!$K$8,JRF!$A135=Checks!$K$6,JRF!$A135=Checks!$K$7,JRF!$A135=Checks!$K$9),HLOOKUP(26,JRF!$13:$314,JRF!AX135,0),HLOOKUP(6,JRF!$13:$314,JRF!AX135,0)))))))</f>
        <v/>
      </c>
      <c r="J133" s="72" t="str">
        <f>IF(AND(JRF!AC135="",JRF!AF135=""),"",IF(LEN(JRF!AF135)=0,JRF!AC135,JRF!AF135))</f>
        <v/>
      </c>
      <c r="K133" s="72" t="str">
        <f>IF(JRF!Q135="","",IF(OR(JRF!A135=Checks!$K$4,JRF!A135=Checks!$K$5,JRF!A135=Checks!$K$6),"",IF(JRF!A135=Checks!$K$9,JRF!$B135,IF(OR(JRF!A135=Checks!$K$10,JRF!A135=Checks!$K$11),JRF!Q135,IF(AND(JRF!Q135=JRF!B135,OR(C133=IFERROR(VLOOKUP(C133,Checks!$BY:$BY,1,0),0),C334=IFERROR(VLOOKUP(C334,Checks!$BY:$BY,1,0),0))),A133,IF(JRF!Q135=JRF!B135,"",JRF!B135))))))</f>
        <v/>
      </c>
      <c r="L133" s="200" t="str">
        <f>IF(OR(JRF!X135="",JRF!Z135=""),"",IF(JRF!X135=JRF!Z135,"",'Journal Template'!M133/'Journal Template'!G133))</f>
        <v/>
      </c>
      <c r="M133" s="73" t="str">
        <f>IF(OR(JRF!X135="",JRF!Z135=""),"",IF(JRF!X135=JRF!Z135,"",-JRF!Y135))</f>
        <v/>
      </c>
      <c r="N133" s="72"/>
      <c r="O133" s="69" t="str">
        <f>IF(OR(JRF!X135="",JRF!Z135=""),"ENDBS",IF(JRF!X135=JRF!Z135,"ENDBS",""))</f>
        <v>ENDBS</v>
      </c>
      <c r="P133" s="69"/>
      <c r="AE133" s="43" t="s">
        <v>72</v>
      </c>
      <c r="AF133" s="43" t="s">
        <v>70</v>
      </c>
      <c r="AG133" s="43" t="s">
        <v>178</v>
      </c>
      <c r="AH133" s="68" t="s">
        <v>70</v>
      </c>
      <c r="AI133" s="44">
        <v>-130.30000000000001</v>
      </c>
      <c r="AJ133" s="43" t="s">
        <v>179</v>
      </c>
      <c r="AK133" s="43" t="s">
        <v>184</v>
      </c>
      <c r="AL133" s="44" t="s">
        <v>178</v>
      </c>
      <c r="AM133" s="43" t="s">
        <v>185</v>
      </c>
      <c r="AN133" s="43" t="s">
        <v>182</v>
      </c>
      <c r="AO133" s="43" t="s">
        <v>182</v>
      </c>
      <c r="AP133" s="43" t="s">
        <v>186</v>
      </c>
      <c r="AQ133" s="43" t="s">
        <v>183</v>
      </c>
      <c r="AR133" s="43" t="e">
        <v>#VALUE!</v>
      </c>
      <c r="AS133" s="43" t="s">
        <v>72</v>
      </c>
      <c r="AT133" s="44"/>
      <c r="AU133" s="44"/>
      <c r="AV133" s="44"/>
      <c r="AW133" s="44"/>
      <c r="AX133" s="44"/>
    </row>
    <row r="134" spans="1:50">
      <c r="A134" s="69" t="str">
        <f>IF(AND(JRF!B136="",JRF!Q136=""),"#REF!",IF(JRF!$A136=Checks!$K$4,JRF!B136,IF(JRF!$A136=Checks!$K$5,JRF!B136,IF(AND(JRF!$A136=Checks!$K$7,JRF!$Q136=""),JRF!B136,IF(AND(JRF!$A136=Checks!$K$6,JRF!$Q136=""),JRF!$B136,IF(OR(JRF!$A136=Checks!$K$8,JRF!$A136=Checks!$K$6,JRF!$A136=Checks!$K$7,JRF!$A136=Checks!$K$9),HLOOKUP(16,JRF!$13:$314,JRF!AX136,0),HLOOKUP(3,JRF!$13:$314,JRF!AX136,0)))))))</f>
        <v>#REF!</v>
      </c>
      <c r="B134" s="69" t="str">
        <f>IF(AND(JRF!B136="",JRF!Q136=""),"",IF(ISTEXT($A$13),"ACTUAL","-"))</f>
        <v/>
      </c>
      <c r="C134" s="74" t="str">
        <f>IF(AND(JRF!B136="",JRF!Q136=""),"",IF(JRF!$A136=Checks!$K$4,JRF!D136,IF(JRF!$A136=Checks!$K$5,JRF!D136,IF(AND(JRF!$A136=Checks!$K$7,JRF!Q136=""),JRF!D136,IF(AND(JRF!$A136=Checks!$K$6,JRF!Q136=""),JRF!D136,IF(OR(JRF!$A136=Checks!$K$8,JRF!$A136=Checks!$K$6,JRF!$A136=Checks!$K$7,JRF!$A136=Checks!$K$9),HLOOKUP(17,JRF!$13:$314,JRF!AX136,0),HLOOKUP(5,JRF!$13:$314,JRF!AX136,0)))))))</f>
        <v/>
      </c>
      <c r="D134" s="69" t="str">
        <f>IF(AND(JRF!B136="",JRF!Q136=""),"",IF(JRF!$A136=Checks!$K$4,JRF!C136,IF(JRF!$A136=Checks!$K$5,JRF!C136,IF(AND(JRF!$A136=Checks!$K$7,JRF!Q136=""),JRF!C136,IF(AND(JRF!$A136=Checks!$K$6,JRF!Q136=""),JRF!C136,IF(OR(JRF!$A136=Checks!$K$8,JRF!$A136=Checks!$K$6,JRF!$A136=Checks!$K$7,JRF!$A136=Checks!$K$9),HLOOKUP(18,JRF!$13:$314,JRF!AX136,0),HLOOKUP(4,JRF!$13:$314,JRF!AX136,0)))))))</f>
        <v/>
      </c>
      <c r="E134" s="69" t="str">
        <f>IF(AND(JRF!E136="",JRF!AL136=""),"",IF(OR(JRF!$A136=Checks!$K$4,JRF!$A136=Checks!$K$5),JRF!E136,IF(AND(JRF!$A136=Checks!$K$7,JRF!Q136=""),JRF!E136,IF(AND(JRF!$A136=Checks!$K$6,JRF!Q136=""),JRF!E136,IF(OR(JRF!$A136=Checks!$K$8,JRF!$A136=Checks!$K$6,JRF!$A136=Checks!$K$7,JRF!$A136=Checks!$K$9),JRF!AL136,JRF!E136)))))</f>
        <v/>
      </c>
      <c r="F134" s="69" t="str">
        <f>IF(AND(JRF!F136="",JRF!AV136=""),"",IF(OR(JRF!$A136=Checks!$K$4,JRF!$A136=Checks!$K$5),JRF!F136,IF(AND(JRF!$A136=Checks!$K$7,JRF!Q136=""),JRF!F136,IF(AND(JRF!$A136=Checks!$K$6,JRF!Q136=""),JRF!F136,IF(OR(JRF!$A136=Checks!$K$8,JRF!$A136=Checks!$K$6,JRF!$A136=Checks!$K$7,JRF!$A136=Checks!$K$9),JRF!AV136,JRF!F136)))))</f>
        <v/>
      </c>
      <c r="G134" s="70" t="str">
        <f>IF(AND(JRF!B136="",JRF!Q136=""),"",IF(IFERROR(SEARCH("RIR",JRF!A136),0),-JRF!J136,IF(JRF!A136=Checks!$K$10,JRF!J136,IF(JRF!A136=Checks!$K$11,-JRF!J136,IF(JRF!$A136=Checks!$K$4,JRF!J136,IF(JRF!$A136=Checks!$K$5,-JRF!J136,IF(AND(JRF!$A136=Checks!$K$7,JRF!Q136=""),JRF!J136,IF(AND(JRF!$A136=Checks!$K$6,JRF!Q136=""),JRF!J136,IF(OR(JRF!$A136=Checks!$K$8,JRF!$A136=Checks!$K$6,JRF!$A136=Checks!$K$7,JRF!$A136=Checks!$K$9),-HLOOKUP(23,JRF!$13:$314,JRF!AX136,0),HLOOKUP(9,JRF!$13:$314,JRF!AX136,0))))))))))</f>
        <v/>
      </c>
      <c r="H134" s="70" t="str">
        <f>IF(AND(JRF!B136="",JRF!Q136=""),"",IF(JRF!$A136=Checks!$K$4,JRF!I136,IF(JRF!$A136=Checks!$K$5,JRF!I136,IF(AND(JRF!$A136=Checks!$K$7,JRF!Q136=""),JRF!I136,IF(AND(JRF!$A136=Checks!$K$6,JRF!Q136=""),JRF!I136,IF(OR(JRF!$A136=Checks!$K$8,JRF!$A136=Checks!$K$6,JRF!$A136=Checks!$K$7,JRF!$A136=Checks!$K$9),HLOOKUP(22,JRF!$13:$314,JRF!AX136,0),HLOOKUP(8,JRF!$13:$314,JRF!AX136,0)))))))</f>
        <v/>
      </c>
      <c r="I134" s="71" t="str">
        <f>IF(AND(JRF!B136="",JRF!Q136=""),"",IF(JRF!$A136=Checks!$K$4,JRF!G136,IF(JRF!$A136=Checks!$K$5,JRF!G136,IF(AND(JRF!$A136=Checks!$K$7,JRF!Q136=""),JRF!G136,IF(AND(JRF!$A136=Checks!$K$6,JRF!Q136=""),JRF!G136,IF(OR(JRF!$A136=Checks!$K$8,JRF!$A136=Checks!$K$6,JRF!$A136=Checks!$K$7,JRF!$A136=Checks!$K$9),HLOOKUP(26,JRF!$13:$314,JRF!AX136,0),HLOOKUP(6,JRF!$13:$314,JRF!AX136,0)))))))</f>
        <v/>
      </c>
      <c r="J134" s="72" t="str">
        <f>IF(AND(JRF!AC136="",JRF!AF136=""),"",IF(LEN(JRF!AF136)=0,JRF!AC136,JRF!AF136))</f>
        <v/>
      </c>
      <c r="K134" s="72" t="str">
        <f>IF(JRF!Q136="","",IF(OR(JRF!A136=Checks!$K$4,JRF!A136=Checks!$K$5,JRF!A136=Checks!$K$6),"",IF(JRF!A136=Checks!$K$9,JRF!$B136,IF(OR(JRF!A136=Checks!$K$10,JRF!A136=Checks!$K$11),JRF!Q136,IF(AND(JRF!Q136=JRF!B136,OR(C134=IFERROR(VLOOKUP(C134,Checks!$BY:$BY,1,0),0),C335=IFERROR(VLOOKUP(C335,Checks!$BY:$BY,1,0),0))),A134,IF(JRF!Q136=JRF!B136,"",JRF!B136))))))</f>
        <v/>
      </c>
      <c r="L134" s="200" t="str">
        <f>IF(OR(JRF!X136="",JRF!Z136=""),"",IF(JRF!X136=JRF!Z136,"",'Journal Template'!M134/'Journal Template'!G134))</f>
        <v/>
      </c>
      <c r="M134" s="73" t="str">
        <f>IF(OR(JRF!X136="",JRF!Z136=""),"",IF(JRF!X136=JRF!Z136,"",-JRF!Y136))</f>
        <v/>
      </c>
      <c r="N134" s="72"/>
      <c r="O134" s="69" t="str">
        <f>IF(OR(JRF!X136="",JRF!Z136=""),"ENDBS",IF(JRF!X136=JRF!Z136,"ENDBS",""))</f>
        <v>ENDBS</v>
      </c>
      <c r="P134" s="69"/>
      <c r="AE134" s="43" t="s">
        <v>72</v>
      </c>
      <c r="AF134" s="43" t="s">
        <v>70</v>
      </c>
      <c r="AG134" s="43" t="s">
        <v>178</v>
      </c>
      <c r="AH134" s="68" t="s">
        <v>70</v>
      </c>
      <c r="AI134" s="44">
        <v>-130.30000000000001</v>
      </c>
      <c r="AJ134" s="43" t="s">
        <v>179</v>
      </c>
      <c r="AK134" s="43" t="s">
        <v>184</v>
      </c>
      <c r="AL134" s="44" t="s">
        <v>178</v>
      </c>
      <c r="AM134" s="43" t="s">
        <v>185</v>
      </c>
      <c r="AN134" s="43" t="s">
        <v>182</v>
      </c>
      <c r="AO134" s="43" t="s">
        <v>182</v>
      </c>
      <c r="AP134" s="43" t="s">
        <v>186</v>
      </c>
      <c r="AQ134" s="43" t="s">
        <v>183</v>
      </c>
      <c r="AR134" s="43" t="e">
        <v>#VALUE!</v>
      </c>
      <c r="AS134" s="43" t="s">
        <v>72</v>
      </c>
      <c r="AT134" s="44"/>
      <c r="AU134" s="44"/>
      <c r="AV134" s="44"/>
      <c r="AW134" s="44"/>
      <c r="AX134" s="44"/>
    </row>
    <row r="135" spans="1:50">
      <c r="A135" s="69" t="str">
        <f>IF(AND(JRF!B137="",JRF!Q137=""),"#REF!",IF(JRF!$A137=Checks!$K$4,JRF!B137,IF(JRF!$A137=Checks!$K$5,JRF!B137,IF(AND(JRF!$A137=Checks!$K$7,JRF!$Q137=""),JRF!B137,IF(AND(JRF!$A137=Checks!$K$6,JRF!$Q137=""),JRF!$B137,IF(OR(JRF!$A137=Checks!$K$8,JRF!$A137=Checks!$K$6,JRF!$A137=Checks!$K$7,JRF!$A137=Checks!$K$9),HLOOKUP(16,JRF!$13:$314,JRF!AX137,0),HLOOKUP(3,JRF!$13:$314,JRF!AX137,0)))))))</f>
        <v>#REF!</v>
      </c>
      <c r="B135" s="69" t="str">
        <f>IF(AND(JRF!B137="",JRF!Q137=""),"",IF(ISTEXT($A$13),"ACTUAL","-"))</f>
        <v/>
      </c>
      <c r="C135" s="74" t="str">
        <f>IF(AND(JRF!B137="",JRF!Q137=""),"",IF(JRF!$A137=Checks!$K$4,JRF!D137,IF(JRF!$A137=Checks!$K$5,JRF!D137,IF(AND(JRF!$A137=Checks!$K$7,JRF!Q137=""),JRF!D137,IF(AND(JRF!$A137=Checks!$K$6,JRF!Q137=""),JRF!D137,IF(OR(JRF!$A137=Checks!$K$8,JRF!$A137=Checks!$K$6,JRF!$A137=Checks!$K$7,JRF!$A137=Checks!$K$9),HLOOKUP(17,JRF!$13:$314,JRF!AX137,0),HLOOKUP(5,JRF!$13:$314,JRF!AX137,0)))))))</f>
        <v/>
      </c>
      <c r="D135" s="69" t="str">
        <f>IF(AND(JRF!B137="",JRF!Q137=""),"",IF(JRF!$A137=Checks!$K$4,JRF!C137,IF(JRF!$A137=Checks!$K$5,JRF!C137,IF(AND(JRF!$A137=Checks!$K$7,JRF!Q137=""),JRF!C137,IF(AND(JRF!$A137=Checks!$K$6,JRF!Q137=""),JRF!C137,IF(OR(JRF!$A137=Checks!$K$8,JRF!$A137=Checks!$K$6,JRF!$A137=Checks!$K$7,JRF!$A137=Checks!$K$9),HLOOKUP(18,JRF!$13:$314,JRF!AX137,0),HLOOKUP(4,JRF!$13:$314,JRF!AX137,0)))))))</f>
        <v/>
      </c>
      <c r="E135" s="69" t="str">
        <f>IF(AND(JRF!E137="",JRF!AL137=""),"",IF(OR(JRF!$A137=Checks!$K$4,JRF!$A137=Checks!$K$5),JRF!E137,IF(AND(JRF!$A137=Checks!$K$7,JRF!Q137=""),JRF!E137,IF(AND(JRF!$A137=Checks!$K$6,JRF!Q137=""),JRF!E137,IF(OR(JRF!$A137=Checks!$K$8,JRF!$A137=Checks!$K$6,JRF!$A137=Checks!$K$7,JRF!$A137=Checks!$K$9),JRF!AL137,JRF!E137)))))</f>
        <v/>
      </c>
      <c r="F135" s="69" t="str">
        <f>IF(AND(JRF!F137="",JRF!AV137=""),"",IF(OR(JRF!$A137=Checks!$K$4,JRF!$A137=Checks!$K$5),JRF!F137,IF(AND(JRF!$A137=Checks!$K$7,JRF!Q137=""),JRF!F137,IF(AND(JRF!$A137=Checks!$K$6,JRF!Q137=""),JRF!F137,IF(OR(JRF!$A137=Checks!$K$8,JRF!$A137=Checks!$K$6,JRF!$A137=Checks!$K$7,JRF!$A137=Checks!$K$9),JRF!AV137,JRF!F137)))))</f>
        <v/>
      </c>
      <c r="G135" s="70" t="str">
        <f>IF(AND(JRF!B137="",JRF!Q137=""),"",IF(IFERROR(SEARCH("RIR",JRF!A137),0),-JRF!J137,IF(JRF!A137=Checks!$K$10,JRF!J137,IF(JRF!A137=Checks!$K$11,-JRF!J137,IF(JRF!$A137=Checks!$K$4,JRF!J137,IF(JRF!$A137=Checks!$K$5,-JRF!J137,IF(AND(JRF!$A137=Checks!$K$7,JRF!Q137=""),JRF!J137,IF(AND(JRF!$A137=Checks!$K$6,JRF!Q137=""),JRF!J137,IF(OR(JRF!$A137=Checks!$K$8,JRF!$A137=Checks!$K$6,JRF!$A137=Checks!$K$7,JRF!$A137=Checks!$K$9),-HLOOKUP(23,JRF!$13:$314,JRF!AX137,0),HLOOKUP(9,JRF!$13:$314,JRF!AX137,0))))))))))</f>
        <v/>
      </c>
      <c r="H135" s="70" t="str">
        <f>IF(AND(JRF!B137="",JRF!Q137=""),"",IF(JRF!$A137=Checks!$K$4,JRF!I137,IF(JRF!$A137=Checks!$K$5,JRF!I137,IF(AND(JRF!$A137=Checks!$K$7,JRF!Q137=""),JRF!I137,IF(AND(JRF!$A137=Checks!$K$6,JRF!Q137=""),JRF!I137,IF(OR(JRF!$A137=Checks!$K$8,JRF!$A137=Checks!$K$6,JRF!$A137=Checks!$K$7,JRF!$A137=Checks!$K$9),HLOOKUP(22,JRF!$13:$314,JRF!AX137,0),HLOOKUP(8,JRF!$13:$314,JRF!AX137,0)))))))</f>
        <v/>
      </c>
      <c r="I135" s="71" t="str">
        <f>IF(AND(JRF!B137="",JRF!Q137=""),"",IF(JRF!$A137=Checks!$K$4,JRF!G137,IF(JRF!$A137=Checks!$K$5,JRF!G137,IF(AND(JRF!$A137=Checks!$K$7,JRF!Q137=""),JRF!G137,IF(AND(JRF!$A137=Checks!$K$6,JRF!Q137=""),JRF!G137,IF(OR(JRF!$A137=Checks!$K$8,JRF!$A137=Checks!$K$6,JRF!$A137=Checks!$K$7,JRF!$A137=Checks!$K$9),HLOOKUP(26,JRF!$13:$314,JRF!AX137,0),HLOOKUP(6,JRF!$13:$314,JRF!AX137,0)))))))</f>
        <v/>
      </c>
      <c r="J135" s="72" t="str">
        <f>IF(AND(JRF!AC137="",JRF!AF137=""),"",IF(LEN(JRF!AF137)=0,JRF!AC137,JRF!AF137))</f>
        <v/>
      </c>
      <c r="K135" s="72" t="str">
        <f>IF(JRF!Q137="","",IF(OR(JRF!A137=Checks!$K$4,JRF!A137=Checks!$K$5,JRF!A137=Checks!$K$6),"",IF(JRF!A137=Checks!$K$9,JRF!$B137,IF(OR(JRF!A137=Checks!$K$10,JRF!A137=Checks!$K$11),JRF!Q137,IF(AND(JRF!Q137=JRF!B137,OR(C135=IFERROR(VLOOKUP(C135,Checks!$BY:$BY,1,0),0),C336=IFERROR(VLOOKUP(C336,Checks!$BY:$BY,1,0),0))),A135,IF(JRF!Q137=JRF!B137,"",JRF!B137))))))</f>
        <v/>
      </c>
      <c r="L135" s="200" t="str">
        <f>IF(OR(JRF!X137="",JRF!Z137=""),"",IF(JRF!X137=JRF!Z137,"",'Journal Template'!M135/'Journal Template'!G135))</f>
        <v/>
      </c>
      <c r="M135" s="73" t="str">
        <f>IF(OR(JRF!X137="",JRF!Z137=""),"",IF(JRF!X137=JRF!Z137,"",-JRF!Y137))</f>
        <v/>
      </c>
      <c r="N135" s="72"/>
      <c r="O135" s="69" t="str">
        <f>IF(OR(JRF!X137="",JRF!Z137=""),"ENDBS",IF(JRF!X137=JRF!Z137,"ENDBS",""))</f>
        <v>ENDBS</v>
      </c>
      <c r="P135" s="69"/>
      <c r="AE135" s="43" t="s">
        <v>72</v>
      </c>
      <c r="AF135" s="43" t="s">
        <v>70</v>
      </c>
      <c r="AG135" s="43" t="s">
        <v>178</v>
      </c>
      <c r="AH135" s="68" t="s">
        <v>70</v>
      </c>
      <c r="AI135" s="44">
        <v>-130.30000000000001</v>
      </c>
      <c r="AJ135" s="43" t="s">
        <v>179</v>
      </c>
      <c r="AK135" s="43" t="s">
        <v>184</v>
      </c>
      <c r="AL135" s="44" t="s">
        <v>178</v>
      </c>
      <c r="AM135" s="43" t="s">
        <v>185</v>
      </c>
      <c r="AN135" s="43" t="s">
        <v>182</v>
      </c>
      <c r="AO135" s="43" t="s">
        <v>182</v>
      </c>
      <c r="AP135" s="43" t="s">
        <v>186</v>
      </c>
      <c r="AQ135" s="43" t="s">
        <v>183</v>
      </c>
      <c r="AR135" s="43" t="e">
        <v>#VALUE!</v>
      </c>
      <c r="AS135" s="43" t="s">
        <v>72</v>
      </c>
      <c r="AT135" s="44"/>
      <c r="AU135" s="44"/>
      <c r="AV135" s="44"/>
      <c r="AW135" s="44"/>
      <c r="AX135" s="44"/>
    </row>
    <row r="136" spans="1:50">
      <c r="A136" s="69" t="str">
        <f>IF(AND(JRF!B138="",JRF!Q138=""),"#REF!",IF(JRF!$A138=Checks!$K$4,JRF!B138,IF(JRF!$A138=Checks!$K$5,JRF!B138,IF(AND(JRF!$A138=Checks!$K$7,JRF!$Q138=""),JRF!B138,IF(AND(JRF!$A138=Checks!$K$6,JRF!$Q138=""),JRF!$B138,IF(OR(JRF!$A138=Checks!$K$8,JRF!$A138=Checks!$K$6,JRF!$A138=Checks!$K$7,JRF!$A138=Checks!$K$9),HLOOKUP(16,JRF!$13:$314,JRF!AX138,0),HLOOKUP(3,JRF!$13:$314,JRF!AX138,0)))))))</f>
        <v>#REF!</v>
      </c>
      <c r="B136" s="69" t="str">
        <f>IF(AND(JRF!B138="",JRF!Q138=""),"",IF(ISTEXT($A$13),"ACTUAL","-"))</f>
        <v/>
      </c>
      <c r="C136" s="74" t="str">
        <f>IF(AND(JRF!B138="",JRF!Q138=""),"",IF(JRF!$A138=Checks!$K$4,JRF!D138,IF(JRF!$A138=Checks!$K$5,JRF!D138,IF(AND(JRF!$A138=Checks!$K$7,JRF!Q138=""),JRF!D138,IF(AND(JRF!$A138=Checks!$K$6,JRF!Q138=""),JRF!D138,IF(OR(JRF!$A138=Checks!$K$8,JRF!$A138=Checks!$K$6,JRF!$A138=Checks!$K$7,JRF!$A138=Checks!$K$9),HLOOKUP(17,JRF!$13:$314,JRF!AX138,0),HLOOKUP(5,JRF!$13:$314,JRF!AX138,0)))))))</f>
        <v/>
      </c>
      <c r="D136" s="69" t="str">
        <f>IF(AND(JRF!B138="",JRF!Q138=""),"",IF(JRF!$A138=Checks!$K$4,JRF!C138,IF(JRF!$A138=Checks!$K$5,JRF!C138,IF(AND(JRF!$A138=Checks!$K$7,JRF!Q138=""),JRF!C138,IF(AND(JRF!$A138=Checks!$K$6,JRF!Q138=""),JRF!C138,IF(OR(JRF!$A138=Checks!$K$8,JRF!$A138=Checks!$K$6,JRF!$A138=Checks!$K$7,JRF!$A138=Checks!$K$9),HLOOKUP(18,JRF!$13:$314,JRF!AX138,0),HLOOKUP(4,JRF!$13:$314,JRF!AX138,0)))))))</f>
        <v/>
      </c>
      <c r="E136" s="69" t="str">
        <f>IF(AND(JRF!E138="",JRF!AL138=""),"",IF(OR(JRF!$A138=Checks!$K$4,JRF!$A138=Checks!$K$5),JRF!E138,IF(AND(JRF!$A138=Checks!$K$7,JRF!Q138=""),JRF!E138,IF(AND(JRF!$A138=Checks!$K$6,JRF!Q138=""),JRF!E138,IF(OR(JRF!$A138=Checks!$K$8,JRF!$A138=Checks!$K$6,JRF!$A138=Checks!$K$7,JRF!$A138=Checks!$K$9),JRF!AL138,JRF!E138)))))</f>
        <v/>
      </c>
      <c r="F136" s="69" t="str">
        <f>IF(AND(JRF!F138="",JRF!AV138=""),"",IF(OR(JRF!$A138=Checks!$K$4,JRF!$A138=Checks!$K$5),JRF!F138,IF(AND(JRF!$A138=Checks!$K$7,JRF!Q138=""),JRF!F138,IF(AND(JRF!$A138=Checks!$K$6,JRF!Q138=""),JRF!F138,IF(OR(JRF!$A138=Checks!$K$8,JRF!$A138=Checks!$K$6,JRF!$A138=Checks!$K$7,JRF!$A138=Checks!$K$9),JRF!AV138,JRF!F138)))))</f>
        <v/>
      </c>
      <c r="G136" s="70" t="str">
        <f>IF(AND(JRF!B138="",JRF!Q138=""),"",IF(IFERROR(SEARCH("RIR",JRF!A138),0),-JRF!J138,IF(JRF!A138=Checks!$K$10,JRF!J138,IF(JRF!A138=Checks!$K$11,-JRF!J138,IF(JRF!$A138=Checks!$K$4,JRF!J138,IF(JRF!$A138=Checks!$K$5,-JRF!J138,IF(AND(JRF!$A138=Checks!$K$7,JRF!Q138=""),JRF!J138,IF(AND(JRF!$A138=Checks!$K$6,JRF!Q138=""),JRF!J138,IF(OR(JRF!$A138=Checks!$K$8,JRF!$A138=Checks!$K$6,JRF!$A138=Checks!$K$7,JRF!$A138=Checks!$K$9),-HLOOKUP(23,JRF!$13:$314,JRF!AX138,0),HLOOKUP(9,JRF!$13:$314,JRF!AX138,0))))))))))</f>
        <v/>
      </c>
      <c r="H136" s="70" t="str">
        <f>IF(AND(JRF!B138="",JRF!Q138=""),"",IF(JRF!$A138=Checks!$K$4,JRF!I138,IF(JRF!$A138=Checks!$K$5,JRF!I138,IF(AND(JRF!$A138=Checks!$K$7,JRF!Q138=""),JRF!I138,IF(AND(JRF!$A138=Checks!$K$6,JRF!Q138=""),JRF!I138,IF(OR(JRF!$A138=Checks!$K$8,JRF!$A138=Checks!$K$6,JRF!$A138=Checks!$K$7,JRF!$A138=Checks!$K$9),HLOOKUP(22,JRF!$13:$314,JRF!AX138,0),HLOOKUP(8,JRF!$13:$314,JRF!AX138,0)))))))</f>
        <v/>
      </c>
      <c r="I136" s="71" t="str">
        <f>IF(AND(JRF!B138="",JRF!Q138=""),"",IF(JRF!$A138=Checks!$K$4,JRF!G138,IF(JRF!$A138=Checks!$K$5,JRF!G138,IF(AND(JRF!$A138=Checks!$K$7,JRF!Q138=""),JRF!G138,IF(AND(JRF!$A138=Checks!$K$6,JRF!Q138=""),JRF!G138,IF(OR(JRF!$A138=Checks!$K$8,JRF!$A138=Checks!$K$6,JRF!$A138=Checks!$K$7,JRF!$A138=Checks!$K$9),HLOOKUP(26,JRF!$13:$314,JRF!AX138,0),HLOOKUP(6,JRF!$13:$314,JRF!AX138,0)))))))</f>
        <v/>
      </c>
      <c r="J136" s="72" t="str">
        <f>IF(AND(JRF!AC138="",JRF!AF138=""),"",IF(LEN(JRF!AF138)=0,JRF!AC138,JRF!AF138))</f>
        <v/>
      </c>
      <c r="K136" s="72" t="str">
        <f>IF(JRF!Q138="","",IF(OR(JRF!A138=Checks!$K$4,JRF!A138=Checks!$K$5,JRF!A138=Checks!$K$6),"",IF(JRF!A138=Checks!$K$9,JRF!$B138,IF(OR(JRF!A138=Checks!$K$10,JRF!A138=Checks!$K$11),JRF!Q138,IF(AND(JRF!Q138=JRF!B138,OR(C136=IFERROR(VLOOKUP(C136,Checks!$BY:$BY,1,0),0),C337=IFERROR(VLOOKUP(C337,Checks!$BY:$BY,1,0),0))),A136,IF(JRF!Q138=JRF!B138,"",JRF!B138))))))</f>
        <v/>
      </c>
      <c r="L136" s="200" t="str">
        <f>IF(OR(JRF!X138="",JRF!Z138=""),"",IF(JRF!X138=JRF!Z138,"",'Journal Template'!M136/'Journal Template'!G136))</f>
        <v/>
      </c>
      <c r="M136" s="73" t="str">
        <f>IF(OR(JRF!X138="",JRF!Z138=""),"",IF(JRF!X138=JRF!Z138,"",-JRF!Y138))</f>
        <v/>
      </c>
      <c r="N136" s="72"/>
      <c r="O136" s="69" t="str">
        <f>IF(OR(JRF!X138="",JRF!Z138=""),"ENDBS",IF(JRF!X138=JRF!Z138,"ENDBS",""))</f>
        <v>ENDBS</v>
      </c>
      <c r="P136" s="69"/>
      <c r="AE136" s="43" t="s">
        <v>72</v>
      </c>
      <c r="AF136" s="43" t="s">
        <v>70</v>
      </c>
      <c r="AG136" s="43" t="s">
        <v>178</v>
      </c>
      <c r="AH136" s="68" t="s">
        <v>70</v>
      </c>
      <c r="AI136" s="44">
        <v>-130.30000000000001</v>
      </c>
      <c r="AJ136" s="43" t="s">
        <v>179</v>
      </c>
      <c r="AK136" s="43" t="s">
        <v>184</v>
      </c>
      <c r="AL136" s="44" t="s">
        <v>178</v>
      </c>
      <c r="AM136" s="43" t="s">
        <v>185</v>
      </c>
      <c r="AN136" s="43" t="s">
        <v>182</v>
      </c>
      <c r="AO136" s="43" t="s">
        <v>182</v>
      </c>
      <c r="AP136" s="43" t="s">
        <v>186</v>
      </c>
      <c r="AQ136" s="43" t="s">
        <v>183</v>
      </c>
      <c r="AR136" s="43" t="e">
        <v>#VALUE!</v>
      </c>
      <c r="AS136" s="43" t="s">
        <v>72</v>
      </c>
      <c r="AT136" s="44"/>
      <c r="AU136" s="44"/>
      <c r="AV136" s="44"/>
      <c r="AW136" s="44"/>
      <c r="AX136" s="44"/>
    </row>
    <row r="137" spans="1:50">
      <c r="A137" s="69" t="str">
        <f>IF(AND(JRF!B139="",JRF!Q139=""),"#REF!",IF(JRF!$A139=Checks!$K$4,JRF!B139,IF(JRF!$A139=Checks!$K$5,JRF!B139,IF(AND(JRF!$A139=Checks!$K$7,JRF!$Q139=""),JRF!B139,IF(AND(JRF!$A139=Checks!$K$6,JRF!$Q139=""),JRF!$B139,IF(OR(JRF!$A139=Checks!$K$8,JRF!$A139=Checks!$K$6,JRF!$A139=Checks!$K$7,JRF!$A139=Checks!$K$9),HLOOKUP(16,JRF!$13:$314,JRF!AX139,0),HLOOKUP(3,JRF!$13:$314,JRF!AX139,0)))))))</f>
        <v>#REF!</v>
      </c>
      <c r="B137" s="69" t="str">
        <f>IF(AND(JRF!B139="",JRF!Q139=""),"",IF(ISTEXT($A$13),"ACTUAL","-"))</f>
        <v/>
      </c>
      <c r="C137" s="74" t="str">
        <f>IF(AND(JRF!B139="",JRF!Q139=""),"",IF(JRF!$A139=Checks!$K$4,JRF!D139,IF(JRF!$A139=Checks!$K$5,JRF!D139,IF(AND(JRF!$A139=Checks!$K$7,JRF!Q139=""),JRF!D139,IF(AND(JRF!$A139=Checks!$K$6,JRF!Q139=""),JRF!D139,IF(OR(JRF!$A139=Checks!$K$8,JRF!$A139=Checks!$K$6,JRF!$A139=Checks!$K$7,JRF!$A139=Checks!$K$9),HLOOKUP(17,JRF!$13:$314,JRF!AX139,0),HLOOKUP(5,JRF!$13:$314,JRF!AX139,0)))))))</f>
        <v/>
      </c>
      <c r="D137" s="69" t="str">
        <f>IF(AND(JRF!B139="",JRF!Q139=""),"",IF(JRF!$A139=Checks!$K$4,JRF!C139,IF(JRF!$A139=Checks!$K$5,JRF!C139,IF(AND(JRF!$A139=Checks!$K$7,JRF!Q139=""),JRF!C139,IF(AND(JRF!$A139=Checks!$K$6,JRF!Q139=""),JRF!C139,IF(OR(JRF!$A139=Checks!$K$8,JRF!$A139=Checks!$K$6,JRF!$A139=Checks!$K$7,JRF!$A139=Checks!$K$9),HLOOKUP(18,JRF!$13:$314,JRF!AX139,0),HLOOKUP(4,JRF!$13:$314,JRF!AX139,0)))))))</f>
        <v/>
      </c>
      <c r="E137" s="69" t="str">
        <f>IF(AND(JRF!E139="",JRF!AL139=""),"",IF(OR(JRF!$A139=Checks!$K$4,JRF!$A139=Checks!$K$5),JRF!E139,IF(AND(JRF!$A139=Checks!$K$7,JRF!Q139=""),JRF!E139,IF(AND(JRF!$A139=Checks!$K$6,JRF!Q139=""),JRF!E139,IF(OR(JRF!$A139=Checks!$K$8,JRF!$A139=Checks!$K$6,JRF!$A139=Checks!$K$7,JRF!$A139=Checks!$K$9),JRF!AL139,JRF!E139)))))</f>
        <v/>
      </c>
      <c r="F137" s="69" t="str">
        <f>IF(AND(JRF!F139="",JRF!AV139=""),"",IF(OR(JRF!$A139=Checks!$K$4,JRF!$A139=Checks!$K$5),JRF!F139,IF(AND(JRF!$A139=Checks!$K$7,JRF!Q139=""),JRF!F139,IF(AND(JRF!$A139=Checks!$K$6,JRF!Q139=""),JRF!F139,IF(OR(JRF!$A139=Checks!$K$8,JRF!$A139=Checks!$K$6,JRF!$A139=Checks!$K$7,JRF!$A139=Checks!$K$9),JRF!AV139,JRF!F139)))))</f>
        <v/>
      </c>
      <c r="G137" s="70" t="str">
        <f>IF(AND(JRF!B139="",JRF!Q139=""),"",IF(IFERROR(SEARCH("RIR",JRF!A139),0),-JRF!J139,IF(JRF!A139=Checks!$K$10,JRF!J139,IF(JRF!A139=Checks!$K$11,-JRF!J139,IF(JRF!$A139=Checks!$K$4,JRF!J139,IF(JRF!$A139=Checks!$K$5,-JRF!J139,IF(AND(JRF!$A139=Checks!$K$7,JRF!Q139=""),JRF!J139,IF(AND(JRF!$A139=Checks!$K$6,JRF!Q139=""),JRF!J139,IF(OR(JRF!$A139=Checks!$K$8,JRF!$A139=Checks!$K$6,JRF!$A139=Checks!$K$7,JRF!$A139=Checks!$K$9),-HLOOKUP(23,JRF!$13:$314,JRF!AX139,0),HLOOKUP(9,JRF!$13:$314,JRF!AX139,0))))))))))</f>
        <v/>
      </c>
      <c r="H137" s="70" t="str">
        <f>IF(AND(JRF!B139="",JRF!Q139=""),"",IF(JRF!$A139=Checks!$K$4,JRF!I139,IF(JRF!$A139=Checks!$K$5,JRF!I139,IF(AND(JRF!$A139=Checks!$K$7,JRF!Q139=""),JRF!I139,IF(AND(JRF!$A139=Checks!$K$6,JRF!Q139=""),JRF!I139,IF(OR(JRF!$A139=Checks!$K$8,JRF!$A139=Checks!$K$6,JRF!$A139=Checks!$K$7,JRF!$A139=Checks!$K$9),HLOOKUP(22,JRF!$13:$314,JRF!AX139,0),HLOOKUP(8,JRF!$13:$314,JRF!AX139,0)))))))</f>
        <v/>
      </c>
      <c r="I137" s="71" t="str">
        <f>IF(AND(JRF!B139="",JRF!Q139=""),"",IF(JRF!$A139=Checks!$K$4,JRF!G139,IF(JRF!$A139=Checks!$K$5,JRF!G139,IF(AND(JRF!$A139=Checks!$K$7,JRF!Q139=""),JRF!G139,IF(AND(JRF!$A139=Checks!$K$6,JRF!Q139=""),JRF!G139,IF(OR(JRF!$A139=Checks!$K$8,JRF!$A139=Checks!$K$6,JRF!$A139=Checks!$K$7,JRF!$A139=Checks!$K$9),HLOOKUP(26,JRF!$13:$314,JRF!AX139,0),HLOOKUP(6,JRF!$13:$314,JRF!AX139,0)))))))</f>
        <v/>
      </c>
      <c r="J137" s="72" t="str">
        <f>IF(AND(JRF!AC139="",JRF!AF139=""),"",IF(LEN(JRF!AF139)=0,JRF!AC139,JRF!AF139))</f>
        <v/>
      </c>
      <c r="K137" s="72" t="str">
        <f>IF(JRF!Q139="","",IF(OR(JRF!A139=Checks!$K$4,JRF!A139=Checks!$K$5,JRF!A139=Checks!$K$6),"",IF(JRF!A139=Checks!$K$9,JRF!$B139,IF(OR(JRF!A139=Checks!$K$10,JRF!A139=Checks!$K$11),JRF!Q139,IF(AND(JRF!Q139=JRF!B139,OR(C137=IFERROR(VLOOKUP(C137,Checks!$BY:$BY,1,0),0),C338=IFERROR(VLOOKUP(C338,Checks!$BY:$BY,1,0),0))),A137,IF(JRF!Q139=JRF!B139,"",JRF!B139))))))</f>
        <v/>
      </c>
      <c r="L137" s="200" t="str">
        <f>IF(OR(JRF!X139="",JRF!Z139=""),"",IF(JRF!X139=JRF!Z139,"",'Journal Template'!M137/'Journal Template'!G137))</f>
        <v/>
      </c>
      <c r="M137" s="73" t="str">
        <f>IF(OR(JRF!X139="",JRF!Z139=""),"",IF(JRF!X139=JRF!Z139,"",-JRF!Y139))</f>
        <v/>
      </c>
      <c r="N137" s="72"/>
      <c r="O137" s="69" t="str">
        <f>IF(OR(JRF!X139="",JRF!Z139=""),"ENDBS",IF(JRF!X139=JRF!Z139,"ENDBS",""))</f>
        <v>ENDBS</v>
      </c>
      <c r="P137" s="69"/>
      <c r="AE137" s="43" t="s">
        <v>72</v>
      </c>
      <c r="AF137" s="43" t="s">
        <v>70</v>
      </c>
      <c r="AG137" s="43" t="s">
        <v>178</v>
      </c>
      <c r="AH137" s="68" t="s">
        <v>70</v>
      </c>
      <c r="AI137" s="44">
        <v>-130.30000000000001</v>
      </c>
      <c r="AJ137" s="43" t="s">
        <v>179</v>
      </c>
      <c r="AK137" s="43" t="s">
        <v>184</v>
      </c>
      <c r="AL137" s="44" t="s">
        <v>178</v>
      </c>
      <c r="AM137" s="43" t="s">
        <v>185</v>
      </c>
      <c r="AN137" s="43" t="s">
        <v>182</v>
      </c>
      <c r="AO137" s="43" t="s">
        <v>182</v>
      </c>
      <c r="AP137" s="43" t="s">
        <v>186</v>
      </c>
      <c r="AQ137" s="43" t="s">
        <v>183</v>
      </c>
      <c r="AR137" s="43" t="e">
        <v>#VALUE!</v>
      </c>
      <c r="AS137" s="43" t="s">
        <v>72</v>
      </c>
      <c r="AT137" s="44"/>
      <c r="AU137" s="44"/>
      <c r="AV137" s="44"/>
      <c r="AW137" s="44"/>
      <c r="AX137" s="44"/>
    </row>
    <row r="138" spans="1:50">
      <c r="A138" s="69" t="str">
        <f>IF(AND(JRF!B140="",JRF!Q140=""),"#REF!",IF(JRF!$A140=Checks!$K$4,JRF!B140,IF(JRF!$A140=Checks!$K$5,JRF!B140,IF(AND(JRF!$A140=Checks!$K$7,JRF!$Q140=""),JRF!B140,IF(AND(JRF!$A140=Checks!$K$6,JRF!$Q140=""),JRF!$B140,IF(OR(JRF!$A140=Checks!$K$8,JRF!$A140=Checks!$K$6,JRF!$A140=Checks!$K$7,JRF!$A140=Checks!$K$9),HLOOKUP(16,JRF!$13:$314,JRF!AX140,0),HLOOKUP(3,JRF!$13:$314,JRF!AX140,0)))))))</f>
        <v>#REF!</v>
      </c>
      <c r="B138" s="69" t="str">
        <f>IF(AND(JRF!B140="",JRF!Q140=""),"",IF(ISTEXT($A$13),"ACTUAL","-"))</f>
        <v/>
      </c>
      <c r="C138" s="74" t="str">
        <f>IF(AND(JRF!B140="",JRF!Q140=""),"",IF(JRF!$A140=Checks!$K$4,JRF!D140,IF(JRF!$A140=Checks!$K$5,JRF!D140,IF(AND(JRF!$A140=Checks!$K$7,JRF!Q140=""),JRF!D140,IF(AND(JRF!$A140=Checks!$K$6,JRF!Q140=""),JRF!D140,IF(OR(JRF!$A140=Checks!$K$8,JRF!$A140=Checks!$K$6,JRF!$A140=Checks!$K$7,JRF!$A140=Checks!$K$9),HLOOKUP(17,JRF!$13:$314,JRF!AX140,0),HLOOKUP(5,JRF!$13:$314,JRF!AX140,0)))))))</f>
        <v/>
      </c>
      <c r="D138" s="69" t="str">
        <f>IF(AND(JRF!B140="",JRF!Q140=""),"",IF(JRF!$A140=Checks!$K$4,JRF!C140,IF(JRF!$A140=Checks!$K$5,JRF!C140,IF(AND(JRF!$A140=Checks!$K$7,JRF!Q140=""),JRF!C140,IF(AND(JRF!$A140=Checks!$K$6,JRF!Q140=""),JRF!C140,IF(OR(JRF!$A140=Checks!$K$8,JRF!$A140=Checks!$K$6,JRF!$A140=Checks!$K$7,JRF!$A140=Checks!$K$9),HLOOKUP(18,JRF!$13:$314,JRF!AX140,0),HLOOKUP(4,JRF!$13:$314,JRF!AX140,0)))))))</f>
        <v/>
      </c>
      <c r="E138" s="69" t="str">
        <f>IF(AND(JRF!E140="",JRF!AL140=""),"",IF(OR(JRF!$A140=Checks!$K$4,JRF!$A140=Checks!$K$5),JRF!E140,IF(AND(JRF!$A140=Checks!$K$7,JRF!Q140=""),JRF!E140,IF(AND(JRF!$A140=Checks!$K$6,JRF!Q140=""),JRF!E140,IF(OR(JRF!$A140=Checks!$K$8,JRF!$A140=Checks!$K$6,JRF!$A140=Checks!$K$7,JRF!$A140=Checks!$K$9),JRF!AL140,JRF!E140)))))</f>
        <v/>
      </c>
      <c r="F138" s="69" t="str">
        <f>IF(AND(JRF!F140="",JRF!AV140=""),"",IF(OR(JRF!$A140=Checks!$K$4,JRF!$A140=Checks!$K$5),JRF!F140,IF(AND(JRF!$A140=Checks!$K$7,JRF!Q140=""),JRF!F140,IF(AND(JRF!$A140=Checks!$K$6,JRF!Q140=""),JRF!F140,IF(OR(JRF!$A140=Checks!$K$8,JRF!$A140=Checks!$K$6,JRF!$A140=Checks!$K$7,JRF!$A140=Checks!$K$9),JRF!AV140,JRF!F140)))))</f>
        <v/>
      </c>
      <c r="G138" s="70" t="str">
        <f>IF(AND(JRF!B140="",JRF!Q140=""),"",IF(IFERROR(SEARCH("RIR",JRF!A140),0),-JRF!J140,IF(JRF!A140=Checks!$K$10,JRF!J140,IF(JRF!A140=Checks!$K$11,-JRF!J140,IF(JRF!$A140=Checks!$K$4,JRF!J140,IF(JRF!$A140=Checks!$K$5,-JRF!J140,IF(AND(JRF!$A140=Checks!$K$7,JRF!Q140=""),JRF!J140,IF(AND(JRF!$A140=Checks!$K$6,JRF!Q140=""),JRF!J140,IF(OR(JRF!$A140=Checks!$K$8,JRF!$A140=Checks!$K$6,JRF!$A140=Checks!$K$7,JRF!$A140=Checks!$K$9),-HLOOKUP(23,JRF!$13:$314,JRF!AX140,0),HLOOKUP(9,JRF!$13:$314,JRF!AX140,0))))))))))</f>
        <v/>
      </c>
      <c r="H138" s="70" t="str">
        <f>IF(AND(JRF!B140="",JRF!Q140=""),"",IF(JRF!$A140=Checks!$K$4,JRF!I140,IF(JRF!$A140=Checks!$K$5,JRF!I140,IF(AND(JRF!$A140=Checks!$K$7,JRF!Q140=""),JRF!I140,IF(AND(JRF!$A140=Checks!$K$6,JRF!Q140=""),JRF!I140,IF(OR(JRF!$A140=Checks!$K$8,JRF!$A140=Checks!$K$6,JRF!$A140=Checks!$K$7,JRF!$A140=Checks!$K$9),HLOOKUP(22,JRF!$13:$314,JRF!AX140,0),HLOOKUP(8,JRF!$13:$314,JRF!AX140,0)))))))</f>
        <v/>
      </c>
      <c r="I138" s="71" t="str">
        <f>IF(AND(JRF!B140="",JRF!Q140=""),"",IF(JRF!$A140=Checks!$K$4,JRF!G140,IF(JRF!$A140=Checks!$K$5,JRF!G140,IF(AND(JRF!$A140=Checks!$K$7,JRF!Q140=""),JRF!G140,IF(AND(JRF!$A140=Checks!$K$6,JRF!Q140=""),JRF!G140,IF(OR(JRF!$A140=Checks!$K$8,JRF!$A140=Checks!$K$6,JRF!$A140=Checks!$K$7,JRF!$A140=Checks!$K$9),HLOOKUP(26,JRF!$13:$314,JRF!AX140,0),HLOOKUP(6,JRF!$13:$314,JRF!AX140,0)))))))</f>
        <v/>
      </c>
      <c r="J138" s="72" t="str">
        <f>IF(AND(JRF!AC140="",JRF!AF140=""),"",IF(LEN(JRF!AF140)=0,JRF!AC140,JRF!AF140))</f>
        <v/>
      </c>
      <c r="K138" s="72" t="str">
        <f>IF(JRF!Q140="","",IF(OR(JRF!A140=Checks!$K$4,JRF!A140=Checks!$K$5,JRF!A140=Checks!$K$6),"",IF(JRF!A140=Checks!$K$9,JRF!$B140,IF(OR(JRF!A140=Checks!$K$10,JRF!A140=Checks!$K$11),JRF!Q140,IF(AND(JRF!Q140=JRF!B140,OR(C138=IFERROR(VLOOKUP(C138,Checks!$BY:$BY,1,0),0),C339=IFERROR(VLOOKUP(C339,Checks!$BY:$BY,1,0),0))),A138,IF(JRF!Q140=JRF!B140,"",JRF!B140))))))</f>
        <v/>
      </c>
      <c r="L138" s="200" t="str">
        <f>IF(OR(JRF!X140="",JRF!Z140=""),"",IF(JRF!X140=JRF!Z140,"",'Journal Template'!M138/'Journal Template'!G138))</f>
        <v/>
      </c>
      <c r="M138" s="73" t="str">
        <f>IF(OR(JRF!X140="",JRF!Z140=""),"",IF(JRF!X140=JRF!Z140,"",-JRF!Y140))</f>
        <v/>
      </c>
      <c r="N138" s="72"/>
      <c r="O138" s="69" t="str">
        <f>IF(OR(JRF!X140="",JRF!Z140=""),"ENDBS",IF(JRF!X140=JRF!Z140,"ENDBS",""))</f>
        <v>ENDBS</v>
      </c>
      <c r="P138" s="69"/>
      <c r="AE138" s="43" t="s">
        <v>72</v>
      </c>
      <c r="AF138" s="43" t="s">
        <v>70</v>
      </c>
      <c r="AG138" s="43" t="s">
        <v>178</v>
      </c>
      <c r="AH138" s="68" t="s">
        <v>70</v>
      </c>
      <c r="AI138" s="44">
        <v>-130.30000000000001</v>
      </c>
      <c r="AJ138" s="43" t="s">
        <v>179</v>
      </c>
      <c r="AK138" s="43" t="s">
        <v>184</v>
      </c>
      <c r="AL138" s="44" t="s">
        <v>178</v>
      </c>
      <c r="AM138" s="43" t="s">
        <v>185</v>
      </c>
      <c r="AN138" s="43" t="s">
        <v>182</v>
      </c>
      <c r="AO138" s="43" t="s">
        <v>182</v>
      </c>
      <c r="AP138" s="43" t="s">
        <v>186</v>
      </c>
      <c r="AQ138" s="43" t="s">
        <v>183</v>
      </c>
      <c r="AR138" s="43" t="e">
        <v>#VALUE!</v>
      </c>
      <c r="AS138" s="43" t="s">
        <v>72</v>
      </c>
      <c r="AT138" s="44"/>
      <c r="AU138" s="44"/>
      <c r="AV138" s="44"/>
      <c r="AW138" s="44"/>
      <c r="AX138" s="44"/>
    </row>
    <row r="139" spans="1:50">
      <c r="A139" s="69" t="str">
        <f>IF(AND(JRF!B141="",JRF!Q141=""),"#REF!",IF(JRF!$A141=Checks!$K$4,JRF!B141,IF(JRF!$A141=Checks!$K$5,JRF!B141,IF(AND(JRF!$A141=Checks!$K$7,JRF!$Q141=""),JRF!B141,IF(AND(JRF!$A141=Checks!$K$6,JRF!$Q141=""),JRF!$B141,IF(OR(JRF!$A141=Checks!$K$8,JRF!$A141=Checks!$K$6,JRF!$A141=Checks!$K$7,JRF!$A141=Checks!$K$9),HLOOKUP(16,JRF!$13:$314,JRF!AX141,0),HLOOKUP(3,JRF!$13:$314,JRF!AX141,0)))))))</f>
        <v>#REF!</v>
      </c>
      <c r="B139" s="69" t="str">
        <f>IF(AND(JRF!B141="",JRF!Q141=""),"",IF(ISTEXT($A$13),"ACTUAL","-"))</f>
        <v/>
      </c>
      <c r="C139" s="74" t="str">
        <f>IF(AND(JRF!B141="",JRF!Q141=""),"",IF(JRF!$A141=Checks!$K$4,JRF!D141,IF(JRF!$A141=Checks!$K$5,JRF!D141,IF(AND(JRF!$A141=Checks!$K$7,JRF!Q141=""),JRF!D141,IF(AND(JRF!$A141=Checks!$K$6,JRF!Q141=""),JRF!D141,IF(OR(JRF!$A141=Checks!$K$8,JRF!$A141=Checks!$K$6,JRF!$A141=Checks!$K$7,JRF!$A141=Checks!$K$9),HLOOKUP(17,JRF!$13:$314,JRF!AX141,0),HLOOKUP(5,JRF!$13:$314,JRF!AX141,0)))))))</f>
        <v/>
      </c>
      <c r="D139" s="69" t="str">
        <f>IF(AND(JRF!B141="",JRF!Q141=""),"",IF(JRF!$A141=Checks!$K$4,JRF!C141,IF(JRF!$A141=Checks!$K$5,JRF!C141,IF(AND(JRF!$A141=Checks!$K$7,JRF!Q141=""),JRF!C141,IF(AND(JRF!$A141=Checks!$K$6,JRF!Q141=""),JRF!C141,IF(OR(JRF!$A141=Checks!$K$8,JRF!$A141=Checks!$K$6,JRF!$A141=Checks!$K$7,JRF!$A141=Checks!$K$9),HLOOKUP(18,JRF!$13:$314,JRF!AX141,0),HLOOKUP(4,JRF!$13:$314,JRF!AX141,0)))))))</f>
        <v/>
      </c>
      <c r="E139" s="69" t="str">
        <f>IF(AND(JRF!E141="",JRF!AL141=""),"",IF(OR(JRF!$A141=Checks!$K$4,JRF!$A141=Checks!$K$5),JRF!E141,IF(AND(JRF!$A141=Checks!$K$7,JRF!Q141=""),JRF!E141,IF(AND(JRF!$A141=Checks!$K$6,JRF!Q141=""),JRF!E141,IF(OR(JRF!$A141=Checks!$K$8,JRF!$A141=Checks!$K$6,JRF!$A141=Checks!$K$7,JRF!$A141=Checks!$K$9),JRF!AL141,JRF!E141)))))</f>
        <v/>
      </c>
      <c r="F139" s="69" t="str">
        <f>IF(AND(JRF!F141="",JRF!AV141=""),"",IF(OR(JRF!$A141=Checks!$K$4,JRF!$A141=Checks!$K$5),JRF!F141,IF(AND(JRF!$A141=Checks!$K$7,JRF!Q141=""),JRF!F141,IF(AND(JRF!$A141=Checks!$K$6,JRF!Q141=""),JRF!F141,IF(OR(JRF!$A141=Checks!$K$8,JRF!$A141=Checks!$K$6,JRF!$A141=Checks!$K$7,JRF!$A141=Checks!$K$9),JRF!AV141,JRF!F141)))))</f>
        <v/>
      </c>
      <c r="G139" s="70" t="str">
        <f>IF(AND(JRF!B141="",JRF!Q141=""),"",IF(IFERROR(SEARCH("RIR",JRF!A141),0),-JRF!J141,IF(JRF!A141=Checks!$K$10,JRF!J141,IF(JRF!A141=Checks!$K$11,-JRF!J141,IF(JRF!$A141=Checks!$K$4,JRF!J141,IF(JRF!$A141=Checks!$K$5,-JRF!J141,IF(AND(JRF!$A141=Checks!$K$7,JRF!Q141=""),JRF!J141,IF(AND(JRF!$A141=Checks!$K$6,JRF!Q141=""),JRF!J141,IF(OR(JRF!$A141=Checks!$K$8,JRF!$A141=Checks!$K$6,JRF!$A141=Checks!$K$7,JRF!$A141=Checks!$K$9),-HLOOKUP(23,JRF!$13:$314,JRF!AX141,0),HLOOKUP(9,JRF!$13:$314,JRF!AX141,0))))))))))</f>
        <v/>
      </c>
      <c r="H139" s="70" t="str">
        <f>IF(AND(JRF!B141="",JRF!Q141=""),"",IF(JRF!$A141=Checks!$K$4,JRF!I141,IF(JRF!$A141=Checks!$K$5,JRF!I141,IF(AND(JRF!$A141=Checks!$K$7,JRF!Q141=""),JRF!I141,IF(AND(JRF!$A141=Checks!$K$6,JRF!Q141=""),JRF!I141,IF(OR(JRF!$A141=Checks!$K$8,JRF!$A141=Checks!$K$6,JRF!$A141=Checks!$K$7,JRF!$A141=Checks!$K$9),HLOOKUP(22,JRF!$13:$314,JRF!AX141,0),HLOOKUP(8,JRF!$13:$314,JRF!AX141,0)))))))</f>
        <v/>
      </c>
      <c r="I139" s="71" t="str">
        <f>IF(AND(JRF!B141="",JRF!Q141=""),"",IF(JRF!$A141=Checks!$K$4,JRF!G141,IF(JRF!$A141=Checks!$K$5,JRF!G141,IF(AND(JRF!$A141=Checks!$K$7,JRF!Q141=""),JRF!G141,IF(AND(JRF!$A141=Checks!$K$6,JRF!Q141=""),JRF!G141,IF(OR(JRF!$A141=Checks!$K$8,JRF!$A141=Checks!$K$6,JRF!$A141=Checks!$K$7,JRF!$A141=Checks!$K$9),HLOOKUP(26,JRF!$13:$314,JRF!AX141,0),HLOOKUP(6,JRF!$13:$314,JRF!AX141,0)))))))</f>
        <v/>
      </c>
      <c r="J139" s="72" t="str">
        <f>IF(AND(JRF!AC141="",JRF!AF141=""),"",IF(LEN(JRF!AF141)=0,JRF!AC141,JRF!AF141))</f>
        <v/>
      </c>
      <c r="K139" s="72" t="str">
        <f>IF(JRF!Q141="","",IF(OR(JRF!A141=Checks!$K$4,JRF!A141=Checks!$K$5,JRF!A141=Checks!$K$6),"",IF(JRF!A141=Checks!$K$9,JRF!$B141,IF(OR(JRF!A141=Checks!$K$10,JRF!A141=Checks!$K$11),JRF!Q141,IF(AND(JRF!Q141=JRF!B141,OR(C139=IFERROR(VLOOKUP(C139,Checks!$BY:$BY,1,0),0),C340=IFERROR(VLOOKUP(C340,Checks!$BY:$BY,1,0),0))),A139,IF(JRF!Q141=JRF!B141,"",JRF!B141))))))</f>
        <v/>
      </c>
      <c r="L139" s="200" t="str">
        <f>IF(OR(JRF!X141="",JRF!Z141=""),"",IF(JRF!X141=JRF!Z141,"",'Journal Template'!M139/'Journal Template'!G139))</f>
        <v/>
      </c>
      <c r="M139" s="73" t="str">
        <f>IF(OR(JRF!X141="",JRF!Z141=""),"",IF(JRF!X141=JRF!Z141,"",-JRF!Y141))</f>
        <v/>
      </c>
      <c r="N139" s="72"/>
      <c r="O139" s="69" t="str">
        <f>IF(OR(JRF!X141="",JRF!Z141=""),"ENDBS",IF(JRF!X141=JRF!Z141,"ENDBS",""))</f>
        <v>ENDBS</v>
      </c>
      <c r="P139" s="69"/>
      <c r="AE139" s="43" t="s">
        <v>72</v>
      </c>
      <c r="AF139" s="43" t="s">
        <v>70</v>
      </c>
      <c r="AG139" s="43" t="s">
        <v>178</v>
      </c>
      <c r="AH139" s="68" t="s">
        <v>70</v>
      </c>
      <c r="AI139" s="44">
        <v>-130.30000000000001</v>
      </c>
      <c r="AJ139" s="43" t="s">
        <v>179</v>
      </c>
      <c r="AK139" s="43" t="s">
        <v>184</v>
      </c>
      <c r="AL139" s="44" t="s">
        <v>178</v>
      </c>
      <c r="AM139" s="43" t="s">
        <v>185</v>
      </c>
      <c r="AN139" s="43" t="s">
        <v>182</v>
      </c>
      <c r="AO139" s="43" t="s">
        <v>182</v>
      </c>
      <c r="AP139" s="43" t="s">
        <v>186</v>
      </c>
      <c r="AQ139" s="43" t="s">
        <v>183</v>
      </c>
      <c r="AR139" s="43" t="e">
        <v>#VALUE!</v>
      </c>
      <c r="AS139" s="43" t="s">
        <v>72</v>
      </c>
      <c r="AT139" s="44"/>
      <c r="AU139" s="44"/>
      <c r="AV139" s="44"/>
      <c r="AW139" s="44"/>
      <c r="AX139" s="44"/>
    </row>
    <row r="140" spans="1:50">
      <c r="A140" s="69" t="str">
        <f>IF(AND(JRF!B142="",JRF!Q142=""),"#REF!",IF(JRF!$A142=Checks!$K$4,JRF!B142,IF(JRF!$A142=Checks!$K$5,JRF!B142,IF(AND(JRF!$A142=Checks!$K$7,JRF!$Q142=""),JRF!B142,IF(AND(JRF!$A142=Checks!$K$6,JRF!$Q142=""),JRF!$B142,IF(OR(JRF!$A142=Checks!$K$8,JRF!$A142=Checks!$K$6,JRF!$A142=Checks!$K$7,JRF!$A142=Checks!$K$9),HLOOKUP(16,JRF!$13:$314,JRF!AX142,0),HLOOKUP(3,JRF!$13:$314,JRF!AX142,0)))))))</f>
        <v>#REF!</v>
      </c>
      <c r="B140" s="69" t="str">
        <f>IF(AND(JRF!B142="",JRF!Q142=""),"",IF(ISTEXT($A$13),"ACTUAL","-"))</f>
        <v/>
      </c>
      <c r="C140" s="74" t="str">
        <f>IF(AND(JRF!B142="",JRF!Q142=""),"",IF(JRF!$A142=Checks!$K$4,JRF!D142,IF(JRF!$A142=Checks!$K$5,JRF!D142,IF(AND(JRF!$A142=Checks!$K$7,JRF!Q142=""),JRF!D142,IF(AND(JRF!$A142=Checks!$K$6,JRF!Q142=""),JRF!D142,IF(OR(JRF!$A142=Checks!$K$8,JRF!$A142=Checks!$K$6,JRF!$A142=Checks!$K$7,JRF!$A142=Checks!$K$9),HLOOKUP(17,JRF!$13:$314,JRF!AX142,0),HLOOKUP(5,JRF!$13:$314,JRF!AX142,0)))))))</f>
        <v/>
      </c>
      <c r="D140" s="69" t="str">
        <f>IF(AND(JRF!B142="",JRF!Q142=""),"",IF(JRF!$A142=Checks!$K$4,JRF!C142,IF(JRF!$A142=Checks!$K$5,JRF!C142,IF(AND(JRF!$A142=Checks!$K$7,JRF!Q142=""),JRF!C142,IF(AND(JRF!$A142=Checks!$K$6,JRF!Q142=""),JRF!C142,IF(OR(JRF!$A142=Checks!$K$8,JRF!$A142=Checks!$K$6,JRF!$A142=Checks!$K$7,JRF!$A142=Checks!$K$9),HLOOKUP(18,JRF!$13:$314,JRF!AX142,0),HLOOKUP(4,JRF!$13:$314,JRF!AX142,0)))))))</f>
        <v/>
      </c>
      <c r="E140" s="69" t="str">
        <f>IF(AND(JRF!E142="",JRF!AL142=""),"",IF(OR(JRF!$A142=Checks!$K$4,JRF!$A142=Checks!$K$5),JRF!E142,IF(AND(JRF!$A142=Checks!$K$7,JRF!Q142=""),JRF!E142,IF(AND(JRF!$A142=Checks!$K$6,JRF!Q142=""),JRF!E142,IF(OR(JRF!$A142=Checks!$K$8,JRF!$A142=Checks!$K$6,JRF!$A142=Checks!$K$7,JRF!$A142=Checks!$K$9),JRF!AL142,JRF!E142)))))</f>
        <v/>
      </c>
      <c r="F140" s="69" t="str">
        <f>IF(AND(JRF!F142="",JRF!AV142=""),"",IF(OR(JRF!$A142=Checks!$K$4,JRF!$A142=Checks!$K$5),JRF!F142,IF(AND(JRF!$A142=Checks!$K$7,JRF!Q142=""),JRF!F142,IF(AND(JRF!$A142=Checks!$K$6,JRF!Q142=""),JRF!F142,IF(OR(JRF!$A142=Checks!$K$8,JRF!$A142=Checks!$K$6,JRF!$A142=Checks!$K$7,JRF!$A142=Checks!$K$9),JRF!AV142,JRF!F142)))))</f>
        <v/>
      </c>
      <c r="G140" s="70" t="str">
        <f>IF(AND(JRF!B142="",JRF!Q142=""),"",IF(IFERROR(SEARCH("RIR",JRF!A142),0),-JRF!J142,IF(JRF!A142=Checks!$K$10,JRF!J142,IF(JRF!A142=Checks!$K$11,-JRF!J142,IF(JRF!$A142=Checks!$K$4,JRF!J142,IF(JRF!$A142=Checks!$K$5,-JRF!J142,IF(AND(JRF!$A142=Checks!$K$7,JRF!Q142=""),JRF!J142,IF(AND(JRF!$A142=Checks!$K$6,JRF!Q142=""),JRF!J142,IF(OR(JRF!$A142=Checks!$K$8,JRF!$A142=Checks!$K$6,JRF!$A142=Checks!$K$7,JRF!$A142=Checks!$K$9),-HLOOKUP(23,JRF!$13:$314,JRF!AX142,0),HLOOKUP(9,JRF!$13:$314,JRF!AX142,0))))))))))</f>
        <v/>
      </c>
      <c r="H140" s="70" t="str">
        <f>IF(AND(JRF!B142="",JRF!Q142=""),"",IF(JRF!$A142=Checks!$K$4,JRF!I142,IF(JRF!$A142=Checks!$K$5,JRF!I142,IF(AND(JRF!$A142=Checks!$K$7,JRF!Q142=""),JRF!I142,IF(AND(JRF!$A142=Checks!$K$6,JRF!Q142=""),JRF!I142,IF(OR(JRF!$A142=Checks!$K$8,JRF!$A142=Checks!$K$6,JRF!$A142=Checks!$K$7,JRF!$A142=Checks!$K$9),HLOOKUP(22,JRF!$13:$314,JRF!AX142,0),HLOOKUP(8,JRF!$13:$314,JRF!AX142,0)))))))</f>
        <v/>
      </c>
      <c r="I140" s="71" t="str">
        <f>IF(AND(JRF!B142="",JRF!Q142=""),"",IF(JRF!$A142=Checks!$K$4,JRF!G142,IF(JRF!$A142=Checks!$K$5,JRF!G142,IF(AND(JRF!$A142=Checks!$K$7,JRF!Q142=""),JRF!G142,IF(AND(JRF!$A142=Checks!$K$6,JRF!Q142=""),JRF!G142,IF(OR(JRF!$A142=Checks!$K$8,JRF!$A142=Checks!$K$6,JRF!$A142=Checks!$K$7,JRF!$A142=Checks!$K$9),HLOOKUP(26,JRF!$13:$314,JRF!AX142,0),HLOOKUP(6,JRF!$13:$314,JRF!AX142,0)))))))</f>
        <v/>
      </c>
      <c r="J140" s="72" t="str">
        <f>IF(AND(JRF!AC142="",JRF!AF142=""),"",IF(LEN(JRF!AF142)=0,JRF!AC142,JRF!AF142))</f>
        <v/>
      </c>
      <c r="K140" s="72" t="str">
        <f>IF(JRF!Q142="","",IF(OR(JRF!A142=Checks!$K$4,JRF!A142=Checks!$K$5,JRF!A142=Checks!$K$6),"",IF(JRF!A142=Checks!$K$9,JRF!$B142,IF(OR(JRF!A142=Checks!$K$10,JRF!A142=Checks!$K$11),JRF!Q142,IF(AND(JRF!Q142=JRF!B142,OR(C140=IFERROR(VLOOKUP(C140,Checks!$BY:$BY,1,0),0),C341=IFERROR(VLOOKUP(C341,Checks!$BY:$BY,1,0),0))),A140,IF(JRF!Q142=JRF!B142,"",JRF!B142))))))</f>
        <v/>
      </c>
      <c r="L140" s="200" t="str">
        <f>IF(OR(JRF!X142="",JRF!Z142=""),"",IF(JRF!X142=JRF!Z142,"",'Journal Template'!M140/'Journal Template'!G140))</f>
        <v/>
      </c>
      <c r="M140" s="73" t="str">
        <f>IF(OR(JRF!X142="",JRF!Z142=""),"",IF(JRF!X142=JRF!Z142,"",-JRF!Y142))</f>
        <v/>
      </c>
      <c r="N140" s="72"/>
      <c r="O140" s="69" t="str">
        <f>IF(OR(JRF!X142="",JRF!Z142=""),"ENDBS",IF(JRF!X142=JRF!Z142,"ENDBS",""))</f>
        <v>ENDBS</v>
      </c>
      <c r="P140" s="69"/>
      <c r="AE140" s="43" t="s">
        <v>72</v>
      </c>
      <c r="AF140" s="43" t="s">
        <v>70</v>
      </c>
      <c r="AG140" s="43" t="s">
        <v>178</v>
      </c>
      <c r="AH140" s="68" t="s">
        <v>70</v>
      </c>
      <c r="AI140" s="44">
        <v>-130.30000000000001</v>
      </c>
      <c r="AJ140" s="43" t="s">
        <v>179</v>
      </c>
      <c r="AK140" s="43" t="s">
        <v>184</v>
      </c>
      <c r="AL140" s="44" t="s">
        <v>178</v>
      </c>
      <c r="AM140" s="43" t="s">
        <v>185</v>
      </c>
      <c r="AN140" s="43" t="s">
        <v>182</v>
      </c>
      <c r="AO140" s="43" t="s">
        <v>182</v>
      </c>
      <c r="AP140" s="43" t="s">
        <v>186</v>
      </c>
      <c r="AQ140" s="43" t="s">
        <v>183</v>
      </c>
      <c r="AR140" s="43" t="e">
        <v>#VALUE!</v>
      </c>
      <c r="AS140" s="43" t="s">
        <v>72</v>
      </c>
      <c r="AT140" s="44"/>
      <c r="AU140" s="44"/>
      <c r="AV140" s="44"/>
      <c r="AW140" s="44"/>
      <c r="AX140" s="44"/>
    </row>
    <row r="141" spans="1:50">
      <c r="A141" s="69" t="str">
        <f>IF(AND(JRF!B143="",JRF!Q143=""),"#REF!",IF(JRF!$A143=Checks!$K$4,JRF!B143,IF(JRF!$A143=Checks!$K$5,JRF!B143,IF(AND(JRF!$A143=Checks!$K$7,JRF!$Q143=""),JRF!B143,IF(AND(JRF!$A143=Checks!$K$6,JRF!$Q143=""),JRF!$B143,IF(OR(JRF!$A143=Checks!$K$8,JRF!$A143=Checks!$K$6,JRF!$A143=Checks!$K$7,JRF!$A143=Checks!$K$9),HLOOKUP(16,JRF!$13:$314,JRF!AX143,0),HLOOKUP(3,JRF!$13:$314,JRF!AX143,0)))))))</f>
        <v>#REF!</v>
      </c>
      <c r="B141" s="69" t="str">
        <f>IF(AND(JRF!B143="",JRF!Q143=""),"",IF(ISTEXT($A$13),"ACTUAL","-"))</f>
        <v/>
      </c>
      <c r="C141" s="74" t="str">
        <f>IF(AND(JRF!B143="",JRF!Q143=""),"",IF(JRF!$A143=Checks!$K$4,JRF!D143,IF(JRF!$A143=Checks!$K$5,JRF!D143,IF(AND(JRF!$A143=Checks!$K$7,JRF!Q143=""),JRF!D143,IF(AND(JRF!$A143=Checks!$K$6,JRF!Q143=""),JRF!D143,IF(OR(JRF!$A143=Checks!$K$8,JRF!$A143=Checks!$K$6,JRF!$A143=Checks!$K$7,JRF!$A143=Checks!$K$9),HLOOKUP(17,JRF!$13:$314,JRF!AX143,0),HLOOKUP(5,JRF!$13:$314,JRF!AX143,0)))))))</f>
        <v/>
      </c>
      <c r="D141" s="69" t="str">
        <f>IF(AND(JRF!B143="",JRF!Q143=""),"",IF(JRF!$A143=Checks!$K$4,JRF!C143,IF(JRF!$A143=Checks!$K$5,JRF!C143,IF(AND(JRF!$A143=Checks!$K$7,JRF!Q143=""),JRF!C143,IF(AND(JRF!$A143=Checks!$K$6,JRF!Q143=""),JRF!C143,IF(OR(JRF!$A143=Checks!$K$8,JRF!$A143=Checks!$K$6,JRF!$A143=Checks!$K$7,JRF!$A143=Checks!$K$9),HLOOKUP(18,JRF!$13:$314,JRF!AX143,0),HLOOKUP(4,JRF!$13:$314,JRF!AX143,0)))))))</f>
        <v/>
      </c>
      <c r="E141" s="69" t="str">
        <f>IF(AND(JRF!E143="",JRF!AL143=""),"",IF(OR(JRF!$A143=Checks!$K$4,JRF!$A143=Checks!$K$5),JRF!E143,IF(AND(JRF!$A143=Checks!$K$7,JRF!Q143=""),JRF!E143,IF(AND(JRF!$A143=Checks!$K$6,JRF!Q143=""),JRF!E143,IF(OR(JRF!$A143=Checks!$K$8,JRF!$A143=Checks!$K$6,JRF!$A143=Checks!$K$7,JRF!$A143=Checks!$K$9),JRF!AL143,JRF!E143)))))</f>
        <v/>
      </c>
      <c r="F141" s="69" t="str">
        <f>IF(AND(JRF!F143="",JRF!AV143=""),"",IF(OR(JRF!$A143=Checks!$K$4,JRF!$A143=Checks!$K$5),JRF!F143,IF(AND(JRF!$A143=Checks!$K$7,JRF!Q143=""),JRF!F143,IF(AND(JRF!$A143=Checks!$K$6,JRF!Q143=""),JRF!F143,IF(OR(JRF!$A143=Checks!$K$8,JRF!$A143=Checks!$K$6,JRF!$A143=Checks!$K$7,JRF!$A143=Checks!$K$9),JRF!AV143,JRF!F143)))))</f>
        <v/>
      </c>
      <c r="G141" s="70" t="str">
        <f>IF(AND(JRF!B143="",JRF!Q143=""),"",IF(IFERROR(SEARCH("RIR",JRF!A143),0),-JRF!J143,IF(JRF!A143=Checks!$K$10,JRF!J143,IF(JRF!A143=Checks!$K$11,-JRF!J143,IF(JRF!$A143=Checks!$K$4,JRF!J143,IF(JRF!$A143=Checks!$K$5,-JRF!J143,IF(AND(JRF!$A143=Checks!$K$7,JRF!Q143=""),JRF!J143,IF(AND(JRF!$A143=Checks!$K$6,JRF!Q143=""),JRF!J143,IF(OR(JRF!$A143=Checks!$K$8,JRF!$A143=Checks!$K$6,JRF!$A143=Checks!$K$7,JRF!$A143=Checks!$K$9),-HLOOKUP(23,JRF!$13:$314,JRF!AX143,0),HLOOKUP(9,JRF!$13:$314,JRF!AX143,0))))))))))</f>
        <v/>
      </c>
      <c r="H141" s="70" t="str">
        <f>IF(AND(JRF!B143="",JRF!Q143=""),"",IF(JRF!$A143=Checks!$K$4,JRF!I143,IF(JRF!$A143=Checks!$K$5,JRF!I143,IF(AND(JRF!$A143=Checks!$K$7,JRF!Q143=""),JRF!I143,IF(AND(JRF!$A143=Checks!$K$6,JRF!Q143=""),JRF!I143,IF(OR(JRF!$A143=Checks!$K$8,JRF!$A143=Checks!$K$6,JRF!$A143=Checks!$K$7,JRF!$A143=Checks!$K$9),HLOOKUP(22,JRF!$13:$314,JRF!AX143,0),HLOOKUP(8,JRF!$13:$314,JRF!AX143,0)))))))</f>
        <v/>
      </c>
      <c r="I141" s="71" t="str">
        <f>IF(AND(JRF!B143="",JRF!Q143=""),"",IF(JRF!$A143=Checks!$K$4,JRF!G143,IF(JRF!$A143=Checks!$K$5,JRF!G143,IF(AND(JRF!$A143=Checks!$K$7,JRF!Q143=""),JRF!G143,IF(AND(JRF!$A143=Checks!$K$6,JRF!Q143=""),JRF!G143,IF(OR(JRF!$A143=Checks!$K$8,JRF!$A143=Checks!$K$6,JRF!$A143=Checks!$K$7,JRF!$A143=Checks!$K$9),HLOOKUP(26,JRF!$13:$314,JRF!AX143,0),HLOOKUP(6,JRF!$13:$314,JRF!AX143,0)))))))</f>
        <v/>
      </c>
      <c r="J141" s="72" t="str">
        <f>IF(AND(JRF!AC143="",JRF!AF143=""),"",IF(LEN(JRF!AF143)=0,JRF!AC143,JRF!AF143))</f>
        <v/>
      </c>
      <c r="K141" s="72" t="str">
        <f>IF(JRF!Q143="","",IF(OR(JRF!A143=Checks!$K$4,JRF!A143=Checks!$K$5,JRF!A143=Checks!$K$6),"",IF(JRF!A143=Checks!$K$9,JRF!$B143,IF(OR(JRF!A143=Checks!$K$10,JRF!A143=Checks!$K$11),JRF!Q143,IF(AND(JRF!Q143=JRF!B143,OR(C141=IFERROR(VLOOKUP(C141,Checks!$BY:$BY,1,0),0),C342=IFERROR(VLOOKUP(C342,Checks!$BY:$BY,1,0),0))),A141,IF(JRF!Q143=JRF!B143,"",JRF!B143))))))</f>
        <v/>
      </c>
      <c r="L141" s="200" t="str">
        <f>IF(OR(JRF!X143="",JRF!Z143=""),"",IF(JRF!X143=JRF!Z143,"",'Journal Template'!M141/'Journal Template'!G141))</f>
        <v/>
      </c>
      <c r="M141" s="73" t="str">
        <f>IF(OR(JRF!X143="",JRF!Z143=""),"",IF(JRF!X143=JRF!Z143,"",-JRF!Y143))</f>
        <v/>
      </c>
      <c r="N141" s="72"/>
      <c r="O141" s="69" t="str">
        <f>IF(OR(JRF!X143="",JRF!Z143=""),"ENDBS",IF(JRF!X143=JRF!Z143,"ENDBS",""))</f>
        <v>ENDBS</v>
      </c>
      <c r="P141" s="69"/>
      <c r="AE141" s="43" t="s">
        <v>72</v>
      </c>
      <c r="AF141" s="43" t="s">
        <v>70</v>
      </c>
      <c r="AG141" s="43" t="s">
        <v>178</v>
      </c>
      <c r="AH141" s="68" t="s">
        <v>70</v>
      </c>
      <c r="AI141" s="44">
        <v>-130.30000000000001</v>
      </c>
      <c r="AJ141" s="43" t="s">
        <v>179</v>
      </c>
      <c r="AK141" s="43" t="s">
        <v>184</v>
      </c>
      <c r="AL141" s="44" t="s">
        <v>178</v>
      </c>
      <c r="AM141" s="43" t="s">
        <v>185</v>
      </c>
      <c r="AN141" s="43" t="s">
        <v>182</v>
      </c>
      <c r="AO141" s="43" t="s">
        <v>182</v>
      </c>
      <c r="AP141" s="43" t="s">
        <v>186</v>
      </c>
      <c r="AQ141" s="43" t="s">
        <v>183</v>
      </c>
      <c r="AR141" s="43" t="e">
        <v>#VALUE!</v>
      </c>
      <c r="AS141" s="43" t="s">
        <v>72</v>
      </c>
      <c r="AT141" s="44"/>
      <c r="AU141" s="44"/>
      <c r="AV141" s="44"/>
      <c r="AW141" s="44"/>
      <c r="AX141" s="44"/>
    </row>
    <row r="142" spans="1:50">
      <c r="A142" s="69" t="str">
        <f>IF(AND(JRF!B144="",JRF!Q144=""),"#REF!",IF(JRF!$A144=Checks!$K$4,JRF!B144,IF(JRF!$A144=Checks!$K$5,JRF!B144,IF(AND(JRF!$A144=Checks!$K$7,JRF!$Q144=""),JRF!B144,IF(AND(JRF!$A144=Checks!$K$6,JRF!$Q144=""),JRF!$B144,IF(OR(JRF!$A144=Checks!$K$8,JRF!$A144=Checks!$K$6,JRF!$A144=Checks!$K$7,JRF!$A144=Checks!$K$9),HLOOKUP(16,JRF!$13:$314,JRF!AX144,0),HLOOKUP(3,JRF!$13:$314,JRF!AX144,0)))))))</f>
        <v>#REF!</v>
      </c>
      <c r="B142" s="69" t="str">
        <f>IF(AND(JRF!B144="",JRF!Q144=""),"",IF(ISTEXT($A$13),"ACTUAL","-"))</f>
        <v/>
      </c>
      <c r="C142" s="74" t="str">
        <f>IF(AND(JRF!B144="",JRF!Q144=""),"",IF(JRF!$A144=Checks!$K$4,JRF!D144,IF(JRF!$A144=Checks!$K$5,JRF!D144,IF(AND(JRF!$A144=Checks!$K$7,JRF!Q144=""),JRF!D144,IF(AND(JRF!$A144=Checks!$K$6,JRF!Q144=""),JRF!D144,IF(OR(JRF!$A144=Checks!$K$8,JRF!$A144=Checks!$K$6,JRF!$A144=Checks!$K$7,JRF!$A144=Checks!$K$9),HLOOKUP(17,JRF!$13:$314,JRF!AX144,0),HLOOKUP(5,JRF!$13:$314,JRF!AX144,0)))))))</f>
        <v/>
      </c>
      <c r="D142" s="69" t="str">
        <f>IF(AND(JRF!B144="",JRF!Q144=""),"",IF(JRF!$A144=Checks!$K$4,JRF!C144,IF(JRF!$A144=Checks!$K$5,JRF!C144,IF(AND(JRF!$A144=Checks!$K$7,JRF!Q144=""),JRF!C144,IF(AND(JRF!$A144=Checks!$K$6,JRF!Q144=""),JRF!C144,IF(OR(JRF!$A144=Checks!$K$8,JRF!$A144=Checks!$K$6,JRF!$A144=Checks!$K$7,JRF!$A144=Checks!$K$9),HLOOKUP(18,JRF!$13:$314,JRF!AX144,0),HLOOKUP(4,JRF!$13:$314,JRF!AX144,0)))))))</f>
        <v/>
      </c>
      <c r="E142" s="69" t="str">
        <f>IF(AND(JRF!E144="",JRF!AL144=""),"",IF(OR(JRF!$A144=Checks!$K$4,JRF!$A144=Checks!$K$5),JRF!E144,IF(AND(JRF!$A144=Checks!$K$7,JRF!Q144=""),JRF!E144,IF(AND(JRF!$A144=Checks!$K$6,JRF!Q144=""),JRF!E144,IF(OR(JRF!$A144=Checks!$K$8,JRF!$A144=Checks!$K$6,JRF!$A144=Checks!$K$7,JRF!$A144=Checks!$K$9),JRF!AL144,JRF!E144)))))</f>
        <v/>
      </c>
      <c r="F142" s="69" t="str">
        <f>IF(AND(JRF!F144="",JRF!AV144=""),"",IF(OR(JRF!$A144=Checks!$K$4,JRF!$A144=Checks!$K$5),JRF!F144,IF(AND(JRF!$A144=Checks!$K$7,JRF!Q144=""),JRF!F144,IF(AND(JRF!$A144=Checks!$K$6,JRF!Q144=""),JRF!F144,IF(OR(JRF!$A144=Checks!$K$8,JRF!$A144=Checks!$K$6,JRF!$A144=Checks!$K$7,JRF!$A144=Checks!$K$9),JRF!AV144,JRF!F144)))))</f>
        <v/>
      </c>
      <c r="G142" s="70" t="str">
        <f>IF(AND(JRF!B144="",JRF!Q144=""),"",IF(IFERROR(SEARCH("RIR",JRF!A144),0),-JRF!J144,IF(JRF!A144=Checks!$K$10,JRF!J144,IF(JRF!A144=Checks!$K$11,-JRF!J144,IF(JRF!$A144=Checks!$K$4,JRF!J144,IF(JRF!$A144=Checks!$K$5,-JRF!J144,IF(AND(JRF!$A144=Checks!$K$7,JRF!Q144=""),JRF!J144,IF(AND(JRF!$A144=Checks!$K$6,JRF!Q144=""),JRF!J144,IF(OR(JRF!$A144=Checks!$K$8,JRF!$A144=Checks!$K$6,JRF!$A144=Checks!$K$7,JRF!$A144=Checks!$K$9),-HLOOKUP(23,JRF!$13:$314,JRF!AX144,0),HLOOKUP(9,JRF!$13:$314,JRF!AX144,0))))))))))</f>
        <v/>
      </c>
      <c r="H142" s="70" t="str">
        <f>IF(AND(JRF!B144="",JRF!Q144=""),"",IF(JRF!$A144=Checks!$K$4,JRF!I144,IF(JRF!$A144=Checks!$K$5,JRF!I144,IF(AND(JRF!$A144=Checks!$K$7,JRF!Q144=""),JRF!I144,IF(AND(JRF!$A144=Checks!$K$6,JRF!Q144=""),JRF!I144,IF(OR(JRF!$A144=Checks!$K$8,JRF!$A144=Checks!$K$6,JRF!$A144=Checks!$K$7,JRF!$A144=Checks!$K$9),HLOOKUP(22,JRF!$13:$314,JRF!AX144,0),HLOOKUP(8,JRF!$13:$314,JRF!AX144,0)))))))</f>
        <v/>
      </c>
      <c r="I142" s="71" t="str">
        <f>IF(AND(JRF!B144="",JRF!Q144=""),"",IF(JRF!$A144=Checks!$K$4,JRF!G144,IF(JRF!$A144=Checks!$K$5,JRF!G144,IF(AND(JRF!$A144=Checks!$K$7,JRF!Q144=""),JRF!G144,IF(AND(JRF!$A144=Checks!$K$6,JRF!Q144=""),JRF!G144,IF(OR(JRF!$A144=Checks!$K$8,JRF!$A144=Checks!$K$6,JRF!$A144=Checks!$K$7,JRF!$A144=Checks!$K$9),HLOOKUP(26,JRF!$13:$314,JRF!AX144,0),HLOOKUP(6,JRF!$13:$314,JRF!AX144,0)))))))</f>
        <v/>
      </c>
      <c r="J142" s="72" t="str">
        <f>IF(AND(JRF!AC144="",JRF!AF144=""),"",IF(LEN(JRF!AF144)=0,JRF!AC144,JRF!AF144))</f>
        <v/>
      </c>
      <c r="K142" s="72" t="str">
        <f>IF(JRF!Q144="","",IF(OR(JRF!A144=Checks!$K$4,JRF!A144=Checks!$K$5,JRF!A144=Checks!$K$6),"",IF(JRF!A144=Checks!$K$9,JRF!$B144,IF(OR(JRF!A144=Checks!$K$10,JRF!A144=Checks!$K$11),JRF!Q144,IF(AND(JRF!Q144=JRF!B144,OR(C142=IFERROR(VLOOKUP(C142,Checks!$BY:$BY,1,0),0),C343=IFERROR(VLOOKUP(C343,Checks!$BY:$BY,1,0),0))),A142,IF(JRF!Q144=JRF!B144,"",JRF!B144))))))</f>
        <v/>
      </c>
      <c r="L142" s="200" t="str">
        <f>IF(OR(JRF!X144="",JRF!Z144=""),"",IF(JRF!X144=JRF!Z144,"",'Journal Template'!M142/'Journal Template'!G142))</f>
        <v/>
      </c>
      <c r="M142" s="73" t="str">
        <f>IF(OR(JRF!X144="",JRF!Z144=""),"",IF(JRF!X144=JRF!Z144,"",-JRF!Y144))</f>
        <v/>
      </c>
      <c r="N142" s="72"/>
      <c r="O142" s="69" t="str">
        <f>IF(OR(JRF!X144="",JRF!Z144=""),"ENDBS",IF(JRF!X144=JRF!Z144,"ENDBS",""))</f>
        <v>ENDBS</v>
      </c>
      <c r="P142" s="69"/>
      <c r="AE142" s="43" t="s">
        <v>72</v>
      </c>
      <c r="AF142" s="43" t="s">
        <v>70</v>
      </c>
      <c r="AG142" s="43" t="s">
        <v>178</v>
      </c>
      <c r="AH142" s="68" t="s">
        <v>70</v>
      </c>
      <c r="AI142" s="44">
        <v>-130.30000000000001</v>
      </c>
      <c r="AJ142" s="43" t="s">
        <v>179</v>
      </c>
      <c r="AK142" s="43" t="s">
        <v>184</v>
      </c>
      <c r="AL142" s="44" t="s">
        <v>178</v>
      </c>
      <c r="AM142" s="43" t="s">
        <v>185</v>
      </c>
      <c r="AN142" s="43" t="s">
        <v>182</v>
      </c>
      <c r="AO142" s="43" t="s">
        <v>182</v>
      </c>
      <c r="AP142" s="43" t="s">
        <v>186</v>
      </c>
      <c r="AQ142" s="43" t="s">
        <v>183</v>
      </c>
      <c r="AR142" s="43" t="e">
        <v>#VALUE!</v>
      </c>
      <c r="AS142" s="43" t="s">
        <v>72</v>
      </c>
      <c r="AT142" s="44"/>
      <c r="AU142" s="44"/>
      <c r="AV142" s="44"/>
      <c r="AW142" s="44"/>
      <c r="AX142" s="44"/>
    </row>
    <row r="143" spans="1:50">
      <c r="A143" s="69" t="str">
        <f>IF(AND(JRF!B145="",JRF!Q145=""),"#REF!",IF(JRF!$A145=Checks!$K$4,JRF!B145,IF(JRF!$A145=Checks!$K$5,JRF!B145,IF(AND(JRF!$A145=Checks!$K$7,JRF!$Q145=""),JRF!B145,IF(AND(JRF!$A145=Checks!$K$6,JRF!$Q145=""),JRF!$B145,IF(OR(JRF!$A145=Checks!$K$8,JRF!$A145=Checks!$K$6,JRF!$A145=Checks!$K$7,JRF!$A145=Checks!$K$9),HLOOKUP(16,JRF!$13:$314,JRF!AX145,0),HLOOKUP(3,JRF!$13:$314,JRF!AX145,0)))))))</f>
        <v>#REF!</v>
      </c>
      <c r="B143" s="69" t="str">
        <f>IF(AND(JRF!B145="",JRF!Q145=""),"",IF(ISTEXT($A$13),"ACTUAL","-"))</f>
        <v/>
      </c>
      <c r="C143" s="74" t="str">
        <f>IF(AND(JRF!B145="",JRF!Q145=""),"",IF(JRF!$A145=Checks!$K$4,JRF!D145,IF(JRF!$A145=Checks!$K$5,JRF!D145,IF(AND(JRF!$A145=Checks!$K$7,JRF!Q145=""),JRF!D145,IF(AND(JRF!$A145=Checks!$K$6,JRF!Q145=""),JRF!D145,IF(OR(JRF!$A145=Checks!$K$8,JRF!$A145=Checks!$K$6,JRF!$A145=Checks!$K$7,JRF!$A145=Checks!$K$9),HLOOKUP(17,JRF!$13:$314,JRF!AX145,0),HLOOKUP(5,JRF!$13:$314,JRF!AX145,0)))))))</f>
        <v/>
      </c>
      <c r="D143" s="69" t="str">
        <f>IF(AND(JRF!B145="",JRF!Q145=""),"",IF(JRF!$A145=Checks!$K$4,JRF!C145,IF(JRF!$A145=Checks!$K$5,JRF!C145,IF(AND(JRF!$A145=Checks!$K$7,JRF!Q145=""),JRF!C145,IF(AND(JRF!$A145=Checks!$K$6,JRF!Q145=""),JRF!C145,IF(OR(JRF!$A145=Checks!$K$8,JRF!$A145=Checks!$K$6,JRF!$A145=Checks!$K$7,JRF!$A145=Checks!$K$9),HLOOKUP(18,JRF!$13:$314,JRF!AX145,0),HLOOKUP(4,JRF!$13:$314,JRF!AX145,0)))))))</f>
        <v/>
      </c>
      <c r="E143" s="69" t="str">
        <f>IF(AND(JRF!E145="",JRF!AL145=""),"",IF(OR(JRF!$A145=Checks!$K$4,JRF!$A145=Checks!$K$5),JRF!E145,IF(AND(JRF!$A145=Checks!$K$7,JRF!Q145=""),JRF!E145,IF(AND(JRF!$A145=Checks!$K$6,JRF!Q145=""),JRF!E145,IF(OR(JRF!$A145=Checks!$K$8,JRF!$A145=Checks!$K$6,JRF!$A145=Checks!$K$7,JRF!$A145=Checks!$K$9),JRF!AL145,JRF!E145)))))</f>
        <v/>
      </c>
      <c r="F143" s="69" t="str">
        <f>IF(AND(JRF!F145="",JRF!AV145=""),"",IF(OR(JRF!$A145=Checks!$K$4,JRF!$A145=Checks!$K$5),JRF!F145,IF(AND(JRF!$A145=Checks!$K$7,JRF!Q145=""),JRF!F145,IF(AND(JRF!$A145=Checks!$K$6,JRF!Q145=""),JRF!F145,IF(OR(JRF!$A145=Checks!$K$8,JRF!$A145=Checks!$K$6,JRF!$A145=Checks!$K$7,JRF!$A145=Checks!$K$9),JRF!AV145,JRF!F145)))))</f>
        <v/>
      </c>
      <c r="G143" s="70" t="str">
        <f>IF(AND(JRF!B145="",JRF!Q145=""),"",IF(IFERROR(SEARCH("RIR",JRF!A145),0),-JRF!J145,IF(JRF!A145=Checks!$K$10,JRF!J145,IF(JRF!A145=Checks!$K$11,-JRF!J145,IF(JRF!$A145=Checks!$K$4,JRF!J145,IF(JRF!$A145=Checks!$K$5,-JRF!J145,IF(AND(JRF!$A145=Checks!$K$7,JRF!Q145=""),JRF!J145,IF(AND(JRF!$A145=Checks!$K$6,JRF!Q145=""),JRF!J145,IF(OR(JRF!$A145=Checks!$K$8,JRF!$A145=Checks!$K$6,JRF!$A145=Checks!$K$7,JRF!$A145=Checks!$K$9),-HLOOKUP(23,JRF!$13:$314,JRF!AX145,0),HLOOKUP(9,JRF!$13:$314,JRF!AX145,0))))))))))</f>
        <v/>
      </c>
      <c r="H143" s="70" t="str">
        <f>IF(AND(JRF!B145="",JRF!Q145=""),"",IF(JRF!$A145=Checks!$K$4,JRF!I145,IF(JRF!$A145=Checks!$K$5,JRF!I145,IF(AND(JRF!$A145=Checks!$K$7,JRF!Q145=""),JRF!I145,IF(AND(JRF!$A145=Checks!$K$6,JRF!Q145=""),JRF!I145,IF(OR(JRF!$A145=Checks!$K$8,JRF!$A145=Checks!$K$6,JRF!$A145=Checks!$K$7,JRF!$A145=Checks!$K$9),HLOOKUP(22,JRF!$13:$314,JRF!AX145,0),HLOOKUP(8,JRF!$13:$314,JRF!AX145,0)))))))</f>
        <v/>
      </c>
      <c r="I143" s="71" t="str">
        <f>IF(AND(JRF!B145="",JRF!Q145=""),"",IF(JRF!$A145=Checks!$K$4,JRF!G145,IF(JRF!$A145=Checks!$K$5,JRF!G145,IF(AND(JRF!$A145=Checks!$K$7,JRF!Q145=""),JRF!G145,IF(AND(JRF!$A145=Checks!$K$6,JRF!Q145=""),JRF!G145,IF(OR(JRF!$A145=Checks!$K$8,JRF!$A145=Checks!$K$6,JRF!$A145=Checks!$K$7,JRF!$A145=Checks!$K$9),HLOOKUP(26,JRF!$13:$314,JRF!AX145,0),HLOOKUP(6,JRF!$13:$314,JRF!AX145,0)))))))</f>
        <v/>
      </c>
      <c r="J143" s="72" t="str">
        <f>IF(AND(JRF!AC145="",JRF!AF145=""),"",IF(LEN(JRF!AF145)=0,JRF!AC145,JRF!AF145))</f>
        <v/>
      </c>
      <c r="K143" s="72" t="str">
        <f>IF(JRF!Q145="","",IF(OR(JRF!A145=Checks!$K$4,JRF!A145=Checks!$K$5,JRF!A145=Checks!$K$6),"",IF(JRF!A145=Checks!$K$9,JRF!$B145,IF(OR(JRF!A145=Checks!$K$10,JRF!A145=Checks!$K$11),JRF!Q145,IF(AND(JRF!Q145=JRF!B145,OR(C143=IFERROR(VLOOKUP(C143,Checks!$BY:$BY,1,0),0),C344=IFERROR(VLOOKUP(C344,Checks!$BY:$BY,1,0),0))),A143,IF(JRF!Q145=JRF!B145,"",JRF!B145))))))</f>
        <v/>
      </c>
      <c r="L143" s="200" t="str">
        <f>IF(OR(JRF!X145="",JRF!Z145=""),"",IF(JRF!X145=JRF!Z145,"",'Journal Template'!M143/'Journal Template'!G143))</f>
        <v/>
      </c>
      <c r="M143" s="73" t="str">
        <f>IF(OR(JRF!X145="",JRF!Z145=""),"",IF(JRF!X145=JRF!Z145,"",-JRF!Y145))</f>
        <v/>
      </c>
      <c r="N143" s="72"/>
      <c r="O143" s="69" t="str">
        <f>IF(OR(JRF!X145="",JRF!Z145=""),"ENDBS",IF(JRF!X145=JRF!Z145,"ENDBS",""))</f>
        <v>ENDBS</v>
      </c>
      <c r="P143" s="69"/>
      <c r="AE143" s="43" t="s">
        <v>72</v>
      </c>
      <c r="AF143" s="43" t="s">
        <v>70</v>
      </c>
      <c r="AG143" s="43" t="s">
        <v>178</v>
      </c>
      <c r="AH143" s="68" t="s">
        <v>70</v>
      </c>
      <c r="AI143" s="44">
        <v>-130.30000000000001</v>
      </c>
      <c r="AJ143" s="43" t="s">
        <v>179</v>
      </c>
      <c r="AK143" s="43" t="s">
        <v>184</v>
      </c>
      <c r="AL143" s="44" t="s">
        <v>178</v>
      </c>
      <c r="AM143" s="43" t="s">
        <v>185</v>
      </c>
      <c r="AN143" s="43" t="s">
        <v>182</v>
      </c>
      <c r="AO143" s="43" t="s">
        <v>182</v>
      </c>
      <c r="AP143" s="43" t="s">
        <v>186</v>
      </c>
      <c r="AQ143" s="43" t="s">
        <v>183</v>
      </c>
      <c r="AR143" s="43" t="e">
        <v>#VALUE!</v>
      </c>
      <c r="AS143" s="43" t="s">
        <v>72</v>
      </c>
      <c r="AT143" s="44"/>
      <c r="AU143" s="44"/>
      <c r="AV143" s="44"/>
      <c r="AW143" s="44"/>
      <c r="AX143" s="44"/>
    </row>
    <row r="144" spans="1:50">
      <c r="A144" s="69" t="str">
        <f>IF(AND(JRF!B146="",JRF!Q146=""),"#REF!",IF(JRF!$A146=Checks!$K$4,JRF!B146,IF(JRF!$A146=Checks!$K$5,JRF!B146,IF(AND(JRF!$A146=Checks!$K$7,JRF!$Q146=""),JRF!B146,IF(AND(JRF!$A146=Checks!$K$6,JRF!$Q146=""),JRF!$B146,IF(OR(JRF!$A146=Checks!$K$8,JRF!$A146=Checks!$K$6,JRF!$A146=Checks!$K$7,JRF!$A146=Checks!$K$9),HLOOKUP(16,JRF!$13:$314,JRF!AX146,0),HLOOKUP(3,JRF!$13:$314,JRF!AX146,0)))))))</f>
        <v>#REF!</v>
      </c>
      <c r="B144" s="69" t="str">
        <f>IF(AND(JRF!B146="",JRF!Q146=""),"",IF(ISTEXT($A$13),"ACTUAL","-"))</f>
        <v/>
      </c>
      <c r="C144" s="74" t="str">
        <f>IF(AND(JRF!B146="",JRF!Q146=""),"",IF(JRF!$A146=Checks!$K$4,JRF!D146,IF(JRF!$A146=Checks!$K$5,JRF!D146,IF(AND(JRF!$A146=Checks!$K$7,JRF!Q146=""),JRF!D146,IF(AND(JRF!$A146=Checks!$K$6,JRF!Q146=""),JRF!D146,IF(OR(JRF!$A146=Checks!$K$8,JRF!$A146=Checks!$K$6,JRF!$A146=Checks!$K$7,JRF!$A146=Checks!$K$9),HLOOKUP(17,JRF!$13:$314,JRF!AX146,0),HLOOKUP(5,JRF!$13:$314,JRF!AX146,0)))))))</f>
        <v/>
      </c>
      <c r="D144" s="69" t="str">
        <f>IF(AND(JRF!B146="",JRF!Q146=""),"",IF(JRF!$A146=Checks!$K$4,JRF!C146,IF(JRF!$A146=Checks!$K$5,JRF!C146,IF(AND(JRF!$A146=Checks!$K$7,JRF!Q146=""),JRF!C146,IF(AND(JRF!$A146=Checks!$K$6,JRF!Q146=""),JRF!C146,IF(OR(JRF!$A146=Checks!$K$8,JRF!$A146=Checks!$K$6,JRF!$A146=Checks!$K$7,JRF!$A146=Checks!$K$9),HLOOKUP(18,JRF!$13:$314,JRF!AX146,0),HLOOKUP(4,JRF!$13:$314,JRF!AX146,0)))))))</f>
        <v/>
      </c>
      <c r="E144" s="69" t="str">
        <f>IF(AND(JRF!E146="",JRF!AL146=""),"",IF(OR(JRF!$A146=Checks!$K$4,JRF!$A146=Checks!$K$5),JRF!E146,IF(AND(JRF!$A146=Checks!$K$7,JRF!Q146=""),JRF!E146,IF(AND(JRF!$A146=Checks!$K$6,JRF!Q146=""),JRF!E146,IF(OR(JRF!$A146=Checks!$K$8,JRF!$A146=Checks!$K$6,JRF!$A146=Checks!$K$7,JRF!$A146=Checks!$K$9),JRF!AL146,JRF!E146)))))</f>
        <v/>
      </c>
      <c r="F144" s="69" t="str">
        <f>IF(AND(JRF!F146="",JRF!AV146=""),"",IF(OR(JRF!$A146=Checks!$K$4,JRF!$A146=Checks!$K$5),JRF!F146,IF(AND(JRF!$A146=Checks!$K$7,JRF!Q146=""),JRF!F146,IF(AND(JRF!$A146=Checks!$K$6,JRF!Q146=""),JRF!F146,IF(OR(JRF!$A146=Checks!$K$8,JRF!$A146=Checks!$K$6,JRF!$A146=Checks!$K$7,JRF!$A146=Checks!$K$9),JRF!AV146,JRF!F146)))))</f>
        <v/>
      </c>
      <c r="G144" s="70" t="str">
        <f>IF(AND(JRF!B146="",JRF!Q146=""),"",IF(IFERROR(SEARCH("RIR",JRF!A146),0),-JRF!J146,IF(JRF!A146=Checks!$K$10,JRF!J146,IF(JRF!A146=Checks!$K$11,-JRF!J146,IF(JRF!$A146=Checks!$K$4,JRF!J146,IF(JRF!$A146=Checks!$K$5,-JRF!J146,IF(AND(JRF!$A146=Checks!$K$7,JRF!Q146=""),JRF!J146,IF(AND(JRF!$A146=Checks!$K$6,JRF!Q146=""),JRF!J146,IF(OR(JRF!$A146=Checks!$K$8,JRF!$A146=Checks!$K$6,JRF!$A146=Checks!$K$7,JRF!$A146=Checks!$K$9),-HLOOKUP(23,JRF!$13:$314,JRF!AX146,0),HLOOKUP(9,JRF!$13:$314,JRF!AX146,0))))))))))</f>
        <v/>
      </c>
      <c r="H144" s="70" t="str">
        <f>IF(AND(JRF!B146="",JRF!Q146=""),"",IF(JRF!$A146=Checks!$K$4,JRF!I146,IF(JRF!$A146=Checks!$K$5,JRF!I146,IF(AND(JRF!$A146=Checks!$K$7,JRF!Q146=""),JRF!I146,IF(AND(JRF!$A146=Checks!$K$6,JRF!Q146=""),JRF!I146,IF(OR(JRF!$A146=Checks!$K$8,JRF!$A146=Checks!$K$6,JRF!$A146=Checks!$K$7,JRF!$A146=Checks!$K$9),HLOOKUP(22,JRF!$13:$314,JRF!AX146,0),HLOOKUP(8,JRF!$13:$314,JRF!AX146,0)))))))</f>
        <v/>
      </c>
      <c r="I144" s="71" t="str">
        <f>IF(AND(JRF!B146="",JRF!Q146=""),"",IF(JRF!$A146=Checks!$K$4,JRF!G146,IF(JRF!$A146=Checks!$K$5,JRF!G146,IF(AND(JRF!$A146=Checks!$K$7,JRF!Q146=""),JRF!G146,IF(AND(JRF!$A146=Checks!$K$6,JRF!Q146=""),JRF!G146,IF(OR(JRF!$A146=Checks!$K$8,JRF!$A146=Checks!$K$6,JRF!$A146=Checks!$K$7,JRF!$A146=Checks!$K$9),HLOOKUP(26,JRF!$13:$314,JRF!AX146,0),HLOOKUP(6,JRF!$13:$314,JRF!AX146,0)))))))</f>
        <v/>
      </c>
      <c r="J144" s="72" t="str">
        <f>IF(AND(JRF!AC146="",JRF!AF146=""),"",IF(LEN(JRF!AF146)=0,JRF!AC146,JRF!AF146))</f>
        <v/>
      </c>
      <c r="K144" s="72" t="str">
        <f>IF(JRF!Q146="","",IF(OR(JRF!A146=Checks!$K$4,JRF!A146=Checks!$K$5,JRF!A146=Checks!$K$6),"",IF(JRF!A146=Checks!$K$9,JRF!$B146,IF(OR(JRF!A146=Checks!$K$10,JRF!A146=Checks!$K$11),JRF!Q146,IF(AND(JRF!Q146=JRF!B146,OR(C144=IFERROR(VLOOKUP(C144,Checks!$BY:$BY,1,0),0),C345=IFERROR(VLOOKUP(C345,Checks!$BY:$BY,1,0),0))),A144,IF(JRF!Q146=JRF!B146,"",JRF!B146))))))</f>
        <v/>
      </c>
      <c r="L144" s="200" t="str">
        <f>IF(OR(JRF!X146="",JRF!Z146=""),"",IF(JRF!X146=JRF!Z146,"",'Journal Template'!M144/'Journal Template'!G144))</f>
        <v/>
      </c>
      <c r="M144" s="73" t="str">
        <f>IF(OR(JRF!X146="",JRF!Z146=""),"",IF(JRF!X146=JRF!Z146,"",-JRF!Y146))</f>
        <v/>
      </c>
      <c r="N144" s="72"/>
      <c r="O144" s="69" t="str">
        <f>IF(OR(JRF!X146="",JRF!Z146=""),"ENDBS",IF(JRF!X146=JRF!Z146,"ENDBS",""))</f>
        <v>ENDBS</v>
      </c>
      <c r="P144" s="69"/>
      <c r="AE144" s="43" t="s">
        <v>72</v>
      </c>
      <c r="AF144" s="43" t="s">
        <v>70</v>
      </c>
      <c r="AG144" s="43" t="s">
        <v>178</v>
      </c>
      <c r="AH144" s="68" t="s">
        <v>70</v>
      </c>
      <c r="AI144" s="44">
        <v>-130.30000000000001</v>
      </c>
      <c r="AJ144" s="43" t="s">
        <v>179</v>
      </c>
      <c r="AK144" s="43" t="s">
        <v>184</v>
      </c>
      <c r="AL144" s="44" t="s">
        <v>178</v>
      </c>
      <c r="AM144" s="43" t="s">
        <v>185</v>
      </c>
      <c r="AN144" s="43" t="s">
        <v>182</v>
      </c>
      <c r="AO144" s="43" t="s">
        <v>182</v>
      </c>
      <c r="AP144" s="43" t="s">
        <v>186</v>
      </c>
      <c r="AQ144" s="43" t="s">
        <v>183</v>
      </c>
      <c r="AR144" s="43" t="e">
        <v>#VALUE!</v>
      </c>
      <c r="AS144" s="43" t="s">
        <v>72</v>
      </c>
      <c r="AT144" s="44"/>
      <c r="AU144" s="44"/>
      <c r="AV144" s="44"/>
      <c r="AW144" s="44"/>
      <c r="AX144" s="44"/>
    </row>
    <row r="145" spans="1:50">
      <c r="A145" s="69" t="str">
        <f>IF(AND(JRF!B147="",JRF!Q147=""),"#REF!",IF(JRF!$A147=Checks!$K$4,JRF!B147,IF(JRF!$A147=Checks!$K$5,JRF!B147,IF(AND(JRF!$A147=Checks!$K$7,JRF!$Q147=""),JRF!B147,IF(AND(JRF!$A147=Checks!$K$6,JRF!$Q147=""),JRF!$B147,IF(OR(JRF!$A147=Checks!$K$8,JRF!$A147=Checks!$K$6,JRF!$A147=Checks!$K$7,JRF!$A147=Checks!$K$9),HLOOKUP(16,JRF!$13:$314,JRF!AX147,0),HLOOKUP(3,JRF!$13:$314,JRF!AX147,0)))))))</f>
        <v>#REF!</v>
      </c>
      <c r="B145" s="69" t="str">
        <f>IF(AND(JRF!B147="",JRF!Q147=""),"",IF(ISTEXT($A$13),"ACTUAL","-"))</f>
        <v/>
      </c>
      <c r="C145" s="74" t="str">
        <f>IF(AND(JRF!B147="",JRF!Q147=""),"",IF(JRF!$A147=Checks!$K$4,JRF!D147,IF(JRF!$A147=Checks!$K$5,JRF!D147,IF(AND(JRF!$A147=Checks!$K$7,JRF!Q147=""),JRF!D147,IF(AND(JRF!$A147=Checks!$K$6,JRF!Q147=""),JRF!D147,IF(OR(JRF!$A147=Checks!$K$8,JRF!$A147=Checks!$K$6,JRF!$A147=Checks!$K$7,JRF!$A147=Checks!$K$9),HLOOKUP(17,JRF!$13:$314,JRF!AX147,0),HLOOKUP(5,JRF!$13:$314,JRF!AX147,0)))))))</f>
        <v/>
      </c>
      <c r="D145" s="69" t="str">
        <f>IF(AND(JRF!B147="",JRF!Q147=""),"",IF(JRF!$A147=Checks!$K$4,JRF!C147,IF(JRF!$A147=Checks!$K$5,JRF!C147,IF(AND(JRF!$A147=Checks!$K$7,JRF!Q147=""),JRF!C147,IF(AND(JRF!$A147=Checks!$K$6,JRF!Q147=""),JRF!C147,IF(OR(JRF!$A147=Checks!$K$8,JRF!$A147=Checks!$K$6,JRF!$A147=Checks!$K$7,JRF!$A147=Checks!$K$9),HLOOKUP(18,JRF!$13:$314,JRF!AX147,0),HLOOKUP(4,JRF!$13:$314,JRF!AX147,0)))))))</f>
        <v/>
      </c>
      <c r="E145" s="69" t="str">
        <f>IF(AND(JRF!E147="",JRF!AL147=""),"",IF(OR(JRF!$A147=Checks!$K$4,JRF!$A147=Checks!$K$5),JRF!E147,IF(AND(JRF!$A147=Checks!$K$7,JRF!Q147=""),JRF!E147,IF(AND(JRF!$A147=Checks!$K$6,JRF!Q147=""),JRF!E147,IF(OR(JRF!$A147=Checks!$K$8,JRF!$A147=Checks!$K$6,JRF!$A147=Checks!$K$7,JRF!$A147=Checks!$K$9),JRF!AL147,JRF!E147)))))</f>
        <v/>
      </c>
      <c r="F145" s="69" t="str">
        <f>IF(AND(JRF!F147="",JRF!AV147=""),"",IF(OR(JRF!$A147=Checks!$K$4,JRF!$A147=Checks!$K$5),JRF!F147,IF(AND(JRF!$A147=Checks!$K$7,JRF!Q147=""),JRF!F147,IF(AND(JRF!$A147=Checks!$K$6,JRF!Q147=""),JRF!F147,IF(OR(JRF!$A147=Checks!$K$8,JRF!$A147=Checks!$K$6,JRF!$A147=Checks!$K$7,JRF!$A147=Checks!$K$9),JRF!AV147,JRF!F147)))))</f>
        <v/>
      </c>
      <c r="G145" s="70" t="str">
        <f>IF(AND(JRF!B147="",JRF!Q147=""),"",IF(IFERROR(SEARCH("RIR",JRF!A147),0),-JRF!J147,IF(JRF!A147=Checks!$K$10,JRF!J147,IF(JRF!A147=Checks!$K$11,-JRF!J147,IF(JRF!$A147=Checks!$K$4,JRF!J147,IF(JRF!$A147=Checks!$K$5,-JRF!J147,IF(AND(JRF!$A147=Checks!$K$7,JRF!Q147=""),JRF!J147,IF(AND(JRF!$A147=Checks!$K$6,JRF!Q147=""),JRF!J147,IF(OR(JRF!$A147=Checks!$K$8,JRF!$A147=Checks!$K$6,JRF!$A147=Checks!$K$7,JRF!$A147=Checks!$K$9),-HLOOKUP(23,JRF!$13:$314,JRF!AX147,0),HLOOKUP(9,JRF!$13:$314,JRF!AX147,0))))))))))</f>
        <v/>
      </c>
      <c r="H145" s="70" t="str">
        <f>IF(AND(JRF!B147="",JRF!Q147=""),"",IF(JRF!$A147=Checks!$K$4,JRF!I147,IF(JRF!$A147=Checks!$K$5,JRF!I147,IF(AND(JRF!$A147=Checks!$K$7,JRF!Q147=""),JRF!I147,IF(AND(JRF!$A147=Checks!$K$6,JRF!Q147=""),JRF!I147,IF(OR(JRF!$A147=Checks!$K$8,JRF!$A147=Checks!$K$6,JRF!$A147=Checks!$K$7,JRF!$A147=Checks!$K$9),HLOOKUP(22,JRF!$13:$314,JRF!AX147,0),HLOOKUP(8,JRF!$13:$314,JRF!AX147,0)))))))</f>
        <v/>
      </c>
      <c r="I145" s="71" t="str">
        <f>IF(AND(JRF!B147="",JRF!Q147=""),"",IF(JRF!$A147=Checks!$K$4,JRF!G147,IF(JRF!$A147=Checks!$K$5,JRF!G147,IF(AND(JRF!$A147=Checks!$K$7,JRF!Q147=""),JRF!G147,IF(AND(JRF!$A147=Checks!$K$6,JRF!Q147=""),JRF!G147,IF(OR(JRF!$A147=Checks!$K$8,JRF!$A147=Checks!$K$6,JRF!$A147=Checks!$K$7,JRF!$A147=Checks!$K$9),HLOOKUP(26,JRF!$13:$314,JRF!AX147,0),HLOOKUP(6,JRF!$13:$314,JRF!AX147,0)))))))</f>
        <v/>
      </c>
      <c r="J145" s="72" t="str">
        <f>IF(AND(JRF!AC147="",JRF!AF147=""),"",IF(LEN(JRF!AF147)=0,JRF!AC147,JRF!AF147))</f>
        <v/>
      </c>
      <c r="K145" s="72" t="str">
        <f>IF(JRF!Q147="","",IF(OR(JRF!A147=Checks!$K$4,JRF!A147=Checks!$K$5,JRF!A147=Checks!$K$6),"",IF(JRF!A147=Checks!$K$9,JRF!$B147,IF(OR(JRF!A147=Checks!$K$10,JRF!A147=Checks!$K$11),JRF!Q147,IF(AND(JRF!Q147=JRF!B147,OR(C145=IFERROR(VLOOKUP(C145,Checks!$BY:$BY,1,0),0),C346=IFERROR(VLOOKUP(C346,Checks!$BY:$BY,1,0),0))),A145,IF(JRF!Q147=JRF!B147,"",JRF!B147))))))</f>
        <v/>
      </c>
      <c r="L145" s="200" t="str">
        <f>IF(OR(JRF!X147="",JRF!Z147=""),"",IF(JRF!X147=JRF!Z147,"",'Journal Template'!M145/'Journal Template'!G145))</f>
        <v/>
      </c>
      <c r="M145" s="73" t="str">
        <f>IF(OR(JRF!X147="",JRF!Z147=""),"",IF(JRF!X147=JRF!Z147,"",-JRF!Y147))</f>
        <v/>
      </c>
      <c r="N145" s="72"/>
      <c r="O145" s="69" t="str">
        <f>IF(OR(JRF!X147="",JRF!Z147=""),"ENDBS",IF(JRF!X147=JRF!Z147,"ENDBS",""))</f>
        <v>ENDBS</v>
      </c>
      <c r="P145" s="69"/>
      <c r="AE145" s="43" t="s">
        <v>72</v>
      </c>
      <c r="AF145" s="43" t="s">
        <v>70</v>
      </c>
      <c r="AG145" s="43" t="s">
        <v>178</v>
      </c>
      <c r="AH145" s="68" t="s">
        <v>70</v>
      </c>
      <c r="AI145" s="44">
        <v>-130.30000000000001</v>
      </c>
      <c r="AJ145" s="43" t="s">
        <v>179</v>
      </c>
      <c r="AK145" s="43" t="s">
        <v>184</v>
      </c>
      <c r="AL145" s="44" t="s">
        <v>178</v>
      </c>
      <c r="AM145" s="43" t="s">
        <v>185</v>
      </c>
      <c r="AN145" s="43" t="s">
        <v>182</v>
      </c>
      <c r="AO145" s="43" t="s">
        <v>182</v>
      </c>
      <c r="AP145" s="43" t="s">
        <v>186</v>
      </c>
      <c r="AQ145" s="43" t="s">
        <v>183</v>
      </c>
      <c r="AR145" s="43" t="e">
        <v>#VALUE!</v>
      </c>
      <c r="AS145" s="43" t="s">
        <v>72</v>
      </c>
      <c r="AT145" s="44"/>
      <c r="AU145" s="44"/>
      <c r="AV145" s="44"/>
      <c r="AW145" s="44"/>
      <c r="AX145" s="44"/>
    </row>
    <row r="146" spans="1:50">
      <c r="A146" s="69" t="str">
        <f>IF(AND(JRF!B148="",JRF!Q148=""),"#REF!",IF(JRF!$A148=Checks!$K$4,JRF!B148,IF(JRF!$A148=Checks!$K$5,JRF!B148,IF(AND(JRF!$A148=Checks!$K$7,JRF!$Q148=""),JRF!B148,IF(AND(JRF!$A148=Checks!$K$6,JRF!$Q148=""),JRF!$B148,IF(OR(JRF!$A148=Checks!$K$8,JRF!$A148=Checks!$K$6,JRF!$A148=Checks!$K$7,JRF!$A148=Checks!$K$9),HLOOKUP(16,JRF!$13:$314,JRF!AX148,0),HLOOKUP(3,JRF!$13:$314,JRF!AX148,0)))))))</f>
        <v>#REF!</v>
      </c>
      <c r="B146" s="69" t="str">
        <f>IF(AND(JRF!B148="",JRF!Q148=""),"",IF(ISTEXT($A$13),"ACTUAL","-"))</f>
        <v/>
      </c>
      <c r="C146" s="74" t="str">
        <f>IF(AND(JRF!B148="",JRF!Q148=""),"",IF(JRF!$A148=Checks!$K$4,JRF!D148,IF(JRF!$A148=Checks!$K$5,JRF!D148,IF(AND(JRF!$A148=Checks!$K$7,JRF!Q148=""),JRF!D148,IF(AND(JRF!$A148=Checks!$K$6,JRF!Q148=""),JRF!D148,IF(OR(JRF!$A148=Checks!$K$8,JRF!$A148=Checks!$K$6,JRF!$A148=Checks!$K$7,JRF!$A148=Checks!$K$9),HLOOKUP(17,JRF!$13:$314,JRF!AX148,0),HLOOKUP(5,JRF!$13:$314,JRF!AX148,0)))))))</f>
        <v/>
      </c>
      <c r="D146" s="69" t="str">
        <f>IF(AND(JRF!B148="",JRF!Q148=""),"",IF(JRF!$A148=Checks!$K$4,JRF!C148,IF(JRF!$A148=Checks!$K$5,JRF!C148,IF(AND(JRF!$A148=Checks!$K$7,JRF!Q148=""),JRF!C148,IF(AND(JRF!$A148=Checks!$K$6,JRF!Q148=""),JRF!C148,IF(OR(JRF!$A148=Checks!$K$8,JRF!$A148=Checks!$K$6,JRF!$A148=Checks!$K$7,JRF!$A148=Checks!$K$9),HLOOKUP(18,JRF!$13:$314,JRF!AX148,0),HLOOKUP(4,JRF!$13:$314,JRF!AX148,0)))))))</f>
        <v/>
      </c>
      <c r="E146" s="69" t="str">
        <f>IF(AND(JRF!E148="",JRF!AL148=""),"",IF(OR(JRF!$A148=Checks!$K$4,JRF!$A148=Checks!$K$5),JRF!E148,IF(AND(JRF!$A148=Checks!$K$7,JRF!Q148=""),JRF!E148,IF(AND(JRF!$A148=Checks!$K$6,JRF!Q148=""),JRF!E148,IF(OR(JRF!$A148=Checks!$K$8,JRF!$A148=Checks!$K$6,JRF!$A148=Checks!$K$7,JRF!$A148=Checks!$K$9),JRF!AL148,JRF!E148)))))</f>
        <v/>
      </c>
      <c r="F146" s="69" t="str">
        <f>IF(AND(JRF!F148="",JRF!AV148=""),"",IF(OR(JRF!$A148=Checks!$K$4,JRF!$A148=Checks!$K$5),JRF!F148,IF(AND(JRF!$A148=Checks!$K$7,JRF!Q148=""),JRF!F148,IF(AND(JRF!$A148=Checks!$K$6,JRF!Q148=""),JRF!F148,IF(OR(JRF!$A148=Checks!$K$8,JRF!$A148=Checks!$K$6,JRF!$A148=Checks!$K$7,JRF!$A148=Checks!$K$9),JRF!AV148,JRF!F148)))))</f>
        <v/>
      </c>
      <c r="G146" s="70" t="str">
        <f>IF(AND(JRF!B148="",JRF!Q148=""),"",IF(IFERROR(SEARCH("RIR",JRF!A148),0),-JRF!J148,IF(JRF!A148=Checks!$K$10,JRF!J148,IF(JRF!A148=Checks!$K$11,-JRF!J148,IF(JRF!$A148=Checks!$K$4,JRF!J148,IF(JRF!$A148=Checks!$K$5,-JRF!J148,IF(AND(JRF!$A148=Checks!$K$7,JRF!Q148=""),JRF!J148,IF(AND(JRF!$A148=Checks!$K$6,JRF!Q148=""),JRF!J148,IF(OR(JRF!$A148=Checks!$K$8,JRF!$A148=Checks!$K$6,JRF!$A148=Checks!$K$7,JRF!$A148=Checks!$K$9),-HLOOKUP(23,JRF!$13:$314,JRF!AX148,0),HLOOKUP(9,JRF!$13:$314,JRF!AX148,0))))))))))</f>
        <v/>
      </c>
      <c r="H146" s="70" t="str">
        <f>IF(AND(JRF!B148="",JRF!Q148=""),"",IF(JRF!$A148=Checks!$K$4,JRF!I148,IF(JRF!$A148=Checks!$K$5,JRF!I148,IF(AND(JRF!$A148=Checks!$K$7,JRF!Q148=""),JRF!I148,IF(AND(JRF!$A148=Checks!$K$6,JRF!Q148=""),JRF!I148,IF(OR(JRF!$A148=Checks!$K$8,JRF!$A148=Checks!$K$6,JRF!$A148=Checks!$K$7,JRF!$A148=Checks!$K$9),HLOOKUP(22,JRF!$13:$314,JRF!AX148,0),HLOOKUP(8,JRF!$13:$314,JRF!AX148,0)))))))</f>
        <v/>
      </c>
      <c r="I146" s="71" t="str">
        <f>IF(AND(JRF!B148="",JRF!Q148=""),"",IF(JRF!$A148=Checks!$K$4,JRF!G148,IF(JRF!$A148=Checks!$K$5,JRF!G148,IF(AND(JRF!$A148=Checks!$K$7,JRF!Q148=""),JRF!G148,IF(AND(JRF!$A148=Checks!$K$6,JRF!Q148=""),JRF!G148,IF(OR(JRF!$A148=Checks!$K$8,JRF!$A148=Checks!$K$6,JRF!$A148=Checks!$K$7,JRF!$A148=Checks!$K$9),HLOOKUP(26,JRF!$13:$314,JRF!AX148,0),HLOOKUP(6,JRF!$13:$314,JRF!AX148,0)))))))</f>
        <v/>
      </c>
      <c r="J146" s="72" t="str">
        <f>IF(AND(JRF!AC148="",JRF!AF148=""),"",IF(LEN(JRF!AF148)=0,JRF!AC148,JRF!AF148))</f>
        <v/>
      </c>
      <c r="K146" s="72" t="str">
        <f>IF(JRF!Q148="","",IF(OR(JRF!A148=Checks!$K$4,JRF!A148=Checks!$K$5,JRF!A148=Checks!$K$6),"",IF(JRF!A148=Checks!$K$9,JRF!$B148,IF(OR(JRF!A148=Checks!$K$10,JRF!A148=Checks!$K$11),JRF!Q148,IF(AND(JRF!Q148=JRF!B148,OR(C146=IFERROR(VLOOKUP(C146,Checks!$BY:$BY,1,0),0),C347=IFERROR(VLOOKUP(C347,Checks!$BY:$BY,1,0),0))),A146,IF(JRF!Q148=JRF!B148,"",JRF!B148))))))</f>
        <v/>
      </c>
      <c r="L146" s="200" t="str">
        <f>IF(OR(JRF!X148="",JRF!Z148=""),"",IF(JRF!X148=JRF!Z148,"",'Journal Template'!M146/'Journal Template'!G146))</f>
        <v/>
      </c>
      <c r="M146" s="73" t="str">
        <f>IF(OR(JRF!X148="",JRF!Z148=""),"",IF(JRF!X148=JRF!Z148,"",-JRF!Y148))</f>
        <v/>
      </c>
      <c r="N146" s="72"/>
      <c r="O146" s="69" t="str">
        <f>IF(OR(JRF!X148="",JRF!Z148=""),"ENDBS",IF(JRF!X148=JRF!Z148,"ENDBS",""))</f>
        <v>ENDBS</v>
      </c>
      <c r="P146" s="69"/>
      <c r="AE146" s="43" t="s">
        <v>72</v>
      </c>
      <c r="AF146" s="43" t="s">
        <v>70</v>
      </c>
      <c r="AG146" s="43" t="s">
        <v>178</v>
      </c>
      <c r="AH146" s="68" t="s">
        <v>70</v>
      </c>
      <c r="AI146" s="44">
        <v>-130.30000000000001</v>
      </c>
      <c r="AJ146" s="43" t="s">
        <v>179</v>
      </c>
      <c r="AK146" s="43" t="s">
        <v>184</v>
      </c>
      <c r="AL146" s="44" t="s">
        <v>178</v>
      </c>
      <c r="AM146" s="43" t="s">
        <v>185</v>
      </c>
      <c r="AN146" s="43" t="s">
        <v>182</v>
      </c>
      <c r="AO146" s="43" t="s">
        <v>182</v>
      </c>
      <c r="AP146" s="43" t="s">
        <v>186</v>
      </c>
      <c r="AQ146" s="43" t="s">
        <v>183</v>
      </c>
      <c r="AR146" s="43" t="e">
        <v>#VALUE!</v>
      </c>
      <c r="AS146" s="43" t="s">
        <v>72</v>
      </c>
      <c r="AT146" s="44"/>
      <c r="AU146" s="44"/>
      <c r="AV146" s="44"/>
      <c r="AW146" s="44"/>
      <c r="AX146" s="44"/>
    </row>
    <row r="147" spans="1:50">
      <c r="A147" s="69" t="str">
        <f>IF(AND(JRF!B149="",JRF!Q149=""),"#REF!",IF(JRF!$A149=Checks!$K$4,JRF!B149,IF(JRF!$A149=Checks!$K$5,JRF!B149,IF(AND(JRF!$A149=Checks!$K$7,JRF!$Q149=""),JRF!B149,IF(AND(JRF!$A149=Checks!$K$6,JRF!$Q149=""),JRF!$B149,IF(OR(JRF!$A149=Checks!$K$8,JRF!$A149=Checks!$K$6,JRF!$A149=Checks!$K$7,JRF!$A149=Checks!$K$9),HLOOKUP(16,JRF!$13:$314,JRF!AX149,0),HLOOKUP(3,JRF!$13:$314,JRF!AX149,0)))))))</f>
        <v>#REF!</v>
      </c>
      <c r="B147" s="69" t="str">
        <f>IF(AND(JRF!B149="",JRF!Q149=""),"",IF(ISTEXT($A$13),"ACTUAL","-"))</f>
        <v/>
      </c>
      <c r="C147" s="74" t="str">
        <f>IF(AND(JRF!B149="",JRF!Q149=""),"",IF(JRF!$A149=Checks!$K$4,JRF!D149,IF(JRF!$A149=Checks!$K$5,JRF!D149,IF(AND(JRF!$A149=Checks!$K$7,JRF!Q149=""),JRF!D149,IF(AND(JRF!$A149=Checks!$K$6,JRF!Q149=""),JRF!D149,IF(OR(JRF!$A149=Checks!$K$8,JRF!$A149=Checks!$K$6,JRF!$A149=Checks!$K$7,JRF!$A149=Checks!$K$9),HLOOKUP(17,JRF!$13:$314,JRF!AX149,0),HLOOKUP(5,JRF!$13:$314,JRF!AX149,0)))))))</f>
        <v/>
      </c>
      <c r="D147" s="69" t="str">
        <f>IF(AND(JRF!B149="",JRF!Q149=""),"",IF(JRF!$A149=Checks!$K$4,JRF!C149,IF(JRF!$A149=Checks!$K$5,JRF!C149,IF(AND(JRF!$A149=Checks!$K$7,JRF!Q149=""),JRF!C149,IF(AND(JRF!$A149=Checks!$K$6,JRF!Q149=""),JRF!C149,IF(OR(JRF!$A149=Checks!$K$8,JRF!$A149=Checks!$K$6,JRF!$A149=Checks!$K$7,JRF!$A149=Checks!$K$9),HLOOKUP(18,JRF!$13:$314,JRF!AX149,0),HLOOKUP(4,JRF!$13:$314,JRF!AX149,0)))))))</f>
        <v/>
      </c>
      <c r="E147" s="69" t="str">
        <f>IF(AND(JRF!E149="",JRF!AL149=""),"",IF(OR(JRF!$A149=Checks!$K$4,JRF!$A149=Checks!$K$5),JRF!E149,IF(AND(JRF!$A149=Checks!$K$7,JRF!Q149=""),JRF!E149,IF(AND(JRF!$A149=Checks!$K$6,JRF!Q149=""),JRF!E149,IF(OR(JRF!$A149=Checks!$K$8,JRF!$A149=Checks!$K$6,JRF!$A149=Checks!$K$7,JRF!$A149=Checks!$K$9),JRF!AL149,JRF!E149)))))</f>
        <v/>
      </c>
      <c r="F147" s="69" t="str">
        <f>IF(AND(JRF!F149="",JRF!AV149=""),"",IF(OR(JRF!$A149=Checks!$K$4,JRF!$A149=Checks!$K$5),JRF!F149,IF(AND(JRF!$A149=Checks!$K$7,JRF!Q149=""),JRF!F149,IF(AND(JRF!$A149=Checks!$K$6,JRF!Q149=""),JRF!F149,IF(OR(JRF!$A149=Checks!$K$8,JRF!$A149=Checks!$K$6,JRF!$A149=Checks!$K$7,JRF!$A149=Checks!$K$9),JRF!AV149,JRF!F149)))))</f>
        <v/>
      </c>
      <c r="G147" s="70" t="str">
        <f>IF(AND(JRF!B149="",JRF!Q149=""),"",IF(IFERROR(SEARCH("RIR",JRF!A149),0),-JRF!J149,IF(JRF!A149=Checks!$K$10,JRF!J149,IF(JRF!A149=Checks!$K$11,-JRF!J149,IF(JRF!$A149=Checks!$K$4,JRF!J149,IF(JRF!$A149=Checks!$K$5,-JRF!J149,IF(AND(JRF!$A149=Checks!$K$7,JRF!Q149=""),JRF!J149,IF(AND(JRF!$A149=Checks!$K$6,JRF!Q149=""),JRF!J149,IF(OR(JRF!$A149=Checks!$K$8,JRF!$A149=Checks!$K$6,JRF!$A149=Checks!$K$7,JRF!$A149=Checks!$K$9),-HLOOKUP(23,JRF!$13:$314,JRF!AX149,0),HLOOKUP(9,JRF!$13:$314,JRF!AX149,0))))))))))</f>
        <v/>
      </c>
      <c r="H147" s="70" t="str">
        <f>IF(AND(JRF!B149="",JRF!Q149=""),"",IF(JRF!$A149=Checks!$K$4,JRF!I149,IF(JRF!$A149=Checks!$K$5,JRF!I149,IF(AND(JRF!$A149=Checks!$K$7,JRF!Q149=""),JRF!I149,IF(AND(JRF!$A149=Checks!$K$6,JRF!Q149=""),JRF!I149,IF(OR(JRF!$A149=Checks!$K$8,JRF!$A149=Checks!$K$6,JRF!$A149=Checks!$K$7,JRF!$A149=Checks!$K$9),HLOOKUP(22,JRF!$13:$314,JRF!AX149,0),HLOOKUP(8,JRF!$13:$314,JRF!AX149,0)))))))</f>
        <v/>
      </c>
      <c r="I147" s="71" t="str">
        <f>IF(AND(JRF!B149="",JRF!Q149=""),"",IF(JRF!$A149=Checks!$K$4,JRF!G149,IF(JRF!$A149=Checks!$K$5,JRF!G149,IF(AND(JRF!$A149=Checks!$K$7,JRF!Q149=""),JRF!G149,IF(AND(JRF!$A149=Checks!$K$6,JRF!Q149=""),JRF!G149,IF(OR(JRF!$A149=Checks!$K$8,JRF!$A149=Checks!$K$6,JRF!$A149=Checks!$K$7,JRF!$A149=Checks!$K$9),HLOOKUP(26,JRF!$13:$314,JRF!AX149,0),HLOOKUP(6,JRF!$13:$314,JRF!AX149,0)))))))</f>
        <v/>
      </c>
      <c r="J147" s="72" t="str">
        <f>IF(AND(JRF!AC149="",JRF!AF149=""),"",IF(LEN(JRF!AF149)=0,JRF!AC149,JRF!AF149))</f>
        <v/>
      </c>
      <c r="K147" s="72" t="str">
        <f>IF(JRF!Q149="","",IF(OR(JRF!A149=Checks!$K$4,JRF!A149=Checks!$K$5,JRF!A149=Checks!$K$6),"",IF(JRF!A149=Checks!$K$9,JRF!$B149,IF(OR(JRF!A149=Checks!$K$10,JRF!A149=Checks!$K$11),JRF!Q149,IF(AND(JRF!Q149=JRF!B149,OR(C147=IFERROR(VLOOKUP(C147,Checks!$BY:$BY,1,0),0),C348=IFERROR(VLOOKUP(C348,Checks!$BY:$BY,1,0),0))),A147,IF(JRF!Q149=JRF!B149,"",JRF!B149))))))</f>
        <v/>
      </c>
      <c r="L147" s="200" t="str">
        <f>IF(OR(JRF!X149="",JRF!Z149=""),"",IF(JRF!X149=JRF!Z149,"",'Journal Template'!M147/'Journal Template'!G147))</f>
        <v/>
      </c>
      <c r="M147" s="73" t="str">
        <f>IF(OR(JRF!X149="",JRF!Z149=""),"",IF(JRF!X149=JRF!Z149,"",-JRF!Y149))</f>
        <v/>
      </c>
      <c r="N147" s="72"/>
      <c r="O147" s="69" t="str">
        <f>IF(OR(JRF!X149="",JRF!Z149=""),"ENDBS",IF(JRF!X149=JRF!Z149,"ENDBS",""))</f>
        <v>ENDBS</v>
      </c>
      <c r="P147" s="69"/>
      <c r="AE147" s="43" t="s">
        <v>72</v>
      </c>
      <c r="AF147" s="43" t="s">
        <v>70</v>
      </c>
      <c r="AG147" s="43" t="s">
        <v>178</v>
      </c>
      <c r="AH147" s="68" t="s">
        <v>70</v>
      </c>
      <c r="AI147" s="44">
        <v>-130.30000000000001</v>
      </c>
      <c r="AJ147" s="43" t="s">
        <v>179</v>
      </c>
      <c r="AK147" s="43" t="s">
        <v>184</v>
      </c>
      <c r="AL147" s="44" t="s">
        <v>178</v>
      </c>
      <c r="AM147" s="43" t="s">
        <v>185</v>
      </c>
      <c r="AN147" s="43" t="s">
        <v>182</v>
      </c>
      <c r="AO147" s="43" t="s">
        <v>182</v>
      </c>
      <c r="AP147" s="43" t="s">
        <v>186</v>
      </c>
      <c r="AQ147" s="43" t="s">
        <v>183</v>
      </c>
      <c r="AR147" s="43" t="e">
        <v>#VALUE!</v>
      </c>
      <c r="AS147" s="43" t="s">
        <v>72</v>
      </c>
      <c r="AT147" s="44"/>
      <c r="AU147" s="44"/>
      <c r="AV147" s="44"/>
      <c r="AW147" s="44"/>
      <c r="AX147" s="44"/>
    </row>
    <row r="148" spans="1:50">
      <c r="A148" s="69" t="str">
        <f>IF(AND(JRF!B150="",JRF!Q150=""),"#REF!",IF(JRF!$A150=Checks!$K$4,JRF!B150,IF(JRF!$A150=Checks!$K$5,JRF!B150,IF(AND(JRF!$A150=Checks!$K$7,JRF!$Q150=""),JRF!B150,IF(AND(JRF!$A150=Checks!$K$6,JRF!$Q150=""),JRF!$B150,IF(OR(JRF!$A150=Checks!$K$8,JRF!$A150=Checks!$K$6,JRF!$A150=Checks!$K$7,JRF!$A150=Checks!$K$9),HLOOKUP(16,JRF!$13:$314,JRF!AX150,0),HLOOKUP(3,JRF!$13:$314,JRF!AX150,0)))))))</f>
        <v>#REF!</v>
      </c>
      <c r="B148" s="69" t="str">
        <f>IF(AND(JRF!B150="",JRF!Q150=""),"",IF(ISTEXT($A$13),"ACTUAL","-"))</f>
        <v/>
      </c>
      <c r="C148" s="74" t="str">
        <f>IF(AND(JRF!B150="",JRF!Q150=""),"",IF(JRF!$A150=Checks!$K$4,JRF!D150,IF(JRF!$A150=Checks!$K$5,JRF!D150,IF(AND(JRF!$A150=Checks!$K$7,JRF!Q150=""),JRF!D150,IF(AND(JRF!$A150=Checks!$K$6,JRF!Q150=""),JRF!D150,IF(OR(JRF!$A150=Checks!$K$8,JRF!$A150=Checks!$K$6,JRF!$A150=Checks!$K$7,JRF!$A150=Checks!$K$9),HLOOKUP(17,JRF!$13:$314,JRF!AX150,0),HLOOKUP(5,JRF!$13:$314,JRF!AX150,0)))))))</f>
        <v/>
      </c>
      <c r="D148" s="69" t="str">
        <f>IF(AND(JRF!B150="",JRF!Q150=""),"",IF(JRF!$A150=Checks!$K$4,JRF!C150,IF(JRF!$A150=Checks!$K$5,JRF!C150,IF(AND(JRF!$A150=Checks!$K$7,JRF!Q150=""),JRF!C150,IF(AND(JRF!$A150=Checks!$K$6,JRF!Q150=""),JRF!C150,IF(OR(JRF!$A150=Checks!$K$8,JRF!$A150=Checks!$K$6,JRF!$A150=Checks!$K$7,JRF!$A150=Checks!$K$9),HLOOKUP(18,JRF!$13:$314,JRF!AX150,0),HLOOKUP(4,JRF!$13:$314,JRF!AX150,0)))))))</f>
        <v/>
      </c>
      <c r="E148" s="69" t="str">
        <f>IF(AND(JRF!E150="",JRF!AL150=""),"",IF(OR(JRF!$A150=Checks!$K$4,JRF!$A150=Checks!$K$5),JRF!E150,IF(AND(JRF!$A150=Checks!$K$7,JRF!Q150=""),JRF!E150,IF(AND(JRF!$A150=Checks!$K$6,JRF!Q150=""),JRF!E150,IF(OR(JRF!$A150=Checks!$K$8,JRF!$A150=Checks!$K$6,JRF!$A150=Checks!$K$7,JRF!$A150=Checks!$K$9),JRF!AL150,JRF!E150)))))</f>
        <v/>
      </c>
      <c r="F148" s="69" t="str">
        <f>IF(AND(JRF!F150="",JRF!AV150=""),"",IF(OR(JRF!$A150=Checks!$K$4,JRF!$A150=Checks!$K$5),JRF!F150,IF(AND(JRF!$A150=Checks!$K$7,JRF!Q150=""),JRF!F150,IF(AND(JRF!$A150=Checks!$K$6,JRF!Q150=""),JRF!F150,IF(OR(JRF!$A150=Checks!$K$8,JRF!$A150=Checks!$K$6,JRF!$A150=Checks!$K$7,JRF!$A150=Checks!$K$9),JRF!AV150,JRF!F150)))))</f>
        <v/>
      </c>
      <c r="G148" s="70" t="str">
        <f>IF(AND(JRF!B150="",JRF!Q150=""),"",IF(IFERROR(SEARCH("RIR",JRF!A150),0),-JRF!J150,IF(JRF!A150=Checks!$K$10,JRF!J150,IF(JRF!A150=Checks!$K$11,-JRF!J150,IF(JRF!$A150=Checks!$K$4,JRF!J150,IF(JRF!$A150=Checks!$K$5,-JRF!J150,IF(AND(JRF!$A150=Checks!$K$7,JRF!Q150=""),JRF!J150,IF(AND(JRF!$A150=Checks!$K$6,JRF!Q150=""),JRF!J150,IF(OR(JRF!$A150=Checks!$K$8,JRF!$A150=Checks!$K$6,JRF!$A150=Checks!$K$7,JRF!$A150=Checks!$K$9),-HLOOKUP(23,JRF!$13:$314,JRF!AX150,0),HLOOKUP(9,JRF!$13:$314,JRF!AX150,0))))))))))</f>
        <v/>
      </c>
      <c r="H148" s="70" t="str">
        <f>IF(AND(JRF!B150="",JRF!Q150=""),"",IF(JRF!$A150=Checks!$K$4,JRF!I150,IF(JRF!$A150=Checks!$K$5,JRF!I150,IF(AND(JRF!$A150=Checks!$K$7,JRF!Q150=""),JRF!I150,IF(AND(JRF!$A150=Checks!$K$6,JRF!Q150=""),JRF!I150,IF(OR(JRF!$A150=Checks!$K$8,JRF!$A150=Checks!$K$6,JRF!$A150=Checks!$K$7,JRF!$A150=Checks!$K$9),HLOOKUP(22,JRF!$13:$314,JRF!AX150,0),HLOOKUP(8,JRF!$13:$314,JRF!AX150,0)))))))</f>
        <v/>
      </c>
      <c r="I148" s="71" t="str">
        <f>IF(AND(JRF!B150="",JRF!Q150=""),"",IF(JRF!$A150=Checks!$K$4,JRF!G150,IF(JRF!$A150=Checks!$K$5,JRF!G150,IF(AND(JRF!$A150=Checks!$K$7,JRF!Q150=""),JRF!G150,IF(AND(JRF!$A150=Checks!$K$6,JRF!Q150=""),JRF!G150,IF(OR(JRF!$A150=Checks!$K$8,JRF!$A150=Checks!$K$6,JRF!$A150=Checks!$K$7,JRF!$A150=Checks!$K$9),HLOOKUP(26,JRF!$13:$314,JRF!AX150,0),HLOOKUP(6,JRF!$13:$314,JRF!AX150,0)))))))</f>
        <v/>
      </c>
      <c r="J148" s="72" t="str">
        <f>IF(AND(JRF!AC150="",JRF!AF150=""),"",IF(LEN(JRF!AF150)=0,JRF!AC150,JRF!AF150))</f>
        <v/>
      </c>
      <c r="K148" s="72" t="str">
        <f>IF(JRF!Q150="","",IF(OR(JRF!A150=Checks!$K$4,JRF!A150=Checks!$K$5,JRF!A150=Checks!$K$6),"",IF(JRF!A150=Checks!$K$9,JRF!$B150,IF(OR(JRF!A150=Checks!$K$10,JRF!A150=Checks!$K$11),JRF!Q150,IF(AND(JRF!Q150=JRF!B150,OR(C148=IFERROR(VLOOKUP(C148,Checks!$BY:$BY,1,0),0),C349=IFERROR(VLOOKUP(C349,Checks!$BY:$BY,1,0),0))),A148,IF(JRF!Q150=JRF!B150,"",JRF!B150))))))</f>
        <v/>
      </c>
      <c r="L148" s="200" t="str">
        <f>IF(OR(JRF!X150="",JRF!Z150=""),"",IF(JRF!X150=JRF!Z150,"",'Journal Template'!M148/'Journal Template'!G148))</f>
        <v/>
      </c>
      <c r="M148" s="73" t="str">
        <f>IF(OR(JRF!X150="",JRF!Z150=""),"",IF(JRF!X150=JRF!Z150,"",-JRF!Y150))</f>
        <v/>
      </c>
      <c r="N148" s="72"/>
      <c r="O148" s="69" t="str">
        <f>IF(OR(JRF!X150="",JRF!Z150=""),"ENDBS",IF(JRF!X150=JRF!Z150,"ENDBS",""))</f>
        <v>ENDBS</v>
      </c>
      <c r="P148" s="69"/>
      <c r="AE148" s="43" t="s">
        <v>72</v>
      </c>
      <c r="AF148" s="43" t="s">
        <v>70</v>
      </c>
      <c r="AG148" s="43" t="s">
        <v>178</v>
      </c>
      <c r="AH148" s="68" t="s">
        <v>70</v>
      </c>
      <c r="AI148" s="44">
        <v>-130.30000000000001</v>
      </c>
      <c r="AJ148" s="43" t="s">
        <v>179</v>
      </c>
      <c r="AK148" s="43" t="s">
        <v>184</v>
      </c>
      <c r="AL148" s="44" t="s">
        <v>178</v>
      </c>
      <c r="AM148" s="43" t="s">
        <v>185</v>
      </c>
      <c r="AN148" s="43" t="s">
        <v>182</v>
      </c>
      <c r="AO148" s="43" t="s">
        <v>182</v>
      </c>
      <c r="AP148" s="43" t="s">
        <v>186</v>
      </c>
      <c r="AQ148" s="43" t="s">
        <v>183</v>
      </c>
      <c r="AR148" s="43" t="e">
        <v>#VALUE!</v>
      </c>
      <c r="AS148" s="43" t="s">
        <v>72</v>
      </c>
      <c r="AT148" s="44"/>
      <c r="AU148" s="44"/>
      <c r="AV148" s="44"/>
      <c r="AW148" s="44"/>
      <c r="AX148" s="44"/>
    </row>
    <row r="149" spans="1:50">
      <c r="A149" s="69" t="str">
        <f>IF(AND(JRF!B151="",JRF!Q151=""),"#REF!",IF(JRF!$A151=Checks!$K$4,JRF!B151,IF(JRF!$A151=Checks!$K$5,JRF!B151,IF(AND(JRF!$A151=Checks!$K$7,JRF!$Q151=""),JRF!B151,IF(AND(JRF!$A151=Checks!$K$6,JRF!$Q151=""),JRF!$B151,IF(OR(JRF!$A151=Checks!$K$8,JRF!$A151=Checks!$K$6,JRF!$A151=Checks!$K$7,JRF!$A151=Checks!$K$9),HLOOKUP(16,JRF!$13:$314,JRF!AX151,0),HLOOKUP(3,JRF!$13:$314,JRF!AX151,0)))))))</f>
        <v>#REF!</v>
      </c>
      <c r="B149" s="69" t="str">
        <f>IF(AND(JRF!B151="",JRF!Q151=""),"",IF(ISTEXT($A$13),"ACTUAL","-"))</f>
        <v/>
      </c>
      <c r="C149" s="74" t="str">
        <f>IF(AND(JRF!B151="",JRF!Q151=""),"",IF(JRF!$A151=Checks!$K$4,JRF!D151,IF(JRF!$A151=Checks!$K$5,JRF!D151,IF(AND(JRF!$A151=Checks!$K$7,JRF!Q151=""),JRF!D151,IF(AND(JRF!$A151=Checks!$K$6,JRF!Q151=""),JRF!D151,IF(OR(JRF!$A151=Checks!$K$8,JRF!$A151=Checks!$K$6,JRF!$A151=Checks!$K$7,JRF!$A151=Checks!$K$9),HLOOKUP(17,JRF!$13:$314,JRF!AX151,0),HLOOKUP(5,JRF!$13:$314,JRF!AX151,0)))))))</f>
        <v/>
      </c>
      <c r="D149" s="69" t="str">
        <f>IF(AND(JRF!B151="",JRF!Q151=""),"",IF(JRF!$A151=Checks!$K$4,JRF!C151,IF(JRF!$A151=Checks!$K$5,JRF!C151,IF(AND(JRF!$A151=Checks!$K$7,JRF!Q151=""),JRF!C151,IF(AND(JRF!$A151=Checks!$K$6,JRF!Q151=""),JRF!C151,IF(OR(JRF!$A151=Checks!$K$8,JRF!$A151=Checks!$K$6,JRF!$A151=Checks!$K$7,JRF!$A151=Checks!$K$9),HLOOKUP(18,JRF!$13:$314,JRF!AX151,0),HLOOKUP(4,JRF!$13:$314,JRF!AX151,0)))))))</f>
        <v/>
      </c>
      <c r="E149" s="69" t="str">
        <f>IF(AND(JRF!E151="",JRF!AL151=""),"",IF(OR(JRF!$A151=Checks!$K$4,JRF!$A151=Checks!$K$5),JRF!E151,IF(AND(JRF!$A151=Checks!$K$7,JRF!Q151=""),JRF!E151,IF(AND(JRF!$A151=Checks!$K$6,JRF!Q151=""),JRF!E151,IF(OR(JRF!$A151=Checks!$K$8,JRF!$A151=Checks!$K$6,JRF!$A151=Checks!$K$7,JRF!$A151=Checks!$K$9),JRF!AL151,JRF!E151)))))</f>
        <v/>
      </c>
      <c r="F149" s="69" t="str">
        <f>IF(AND(JRF!F151="",JRF!AV151=""),"",IF(OR(JRF!$A151=Checks!$K$4,JRF!$A151=Checks!$K$5),JRF!F151,IF(AND(JRF!$A151=Checks!$K$7,JRF!Q151=""),JRF!F151,IF(AND(JRF!$A151=Checks!$K$6,JRF!Q151=""),JRF!F151,IF(OR(JRF!$A151=Checks!$K$8,JRF!$A151=Checks!$K$6,JRF!$A151=Checks!$K$7,JRF!$A151=Checks!$K$9),JRF!AV151,JRF!F151)))))</f>
        <v/>
      </c>
      <c r="G149" s="70" t="str">
        <f>IF(AND(JRF!B151="",JRF!Q151=""),"",IF(IFERROR(SEARCH("RIR",JRF!A151),0),-JRF!J151,IF(JRF!A151=Checks!$K$10,JRF!J151,IF(JRF!A151=Checks!$K$11,-JRF!J151,IF(JRF!$A151=Checks!$K$4,JRF!J151,IF(JRF!$A151=Checks!$K$5,-JRF!J151,IF(AND(JRF!$A151=Checks!$K$7,JRF!Q151=""),JRF!J151,IF(AND(JRF!$A151=Checks!$K$6,JRF!Q151=""),JRF!J151,IF(OR(JRF!$A151=Checks!$K$8,JRF!$A151=Checks!$K$6,JRF!$A151=Checks!$K$7,JRF!$A151=Checks!$K$9),-HLOOKUP(23,JRF!$13:$314,JRF!AX151,0),HLOOKUP(9,JRF!$13:$314,JRF!AX151,0))))))))))</f>
        <v/>
      </c>
      <c r="H149" s="70" t="str">
        <f>IF(AND(JRF!B151="",JRF!Q151=""),"",IF(JRF!$A151=Checks!$K$4,JRF!I151,IF(JRF!$A151=Checks!$K$5,JRF!I151,IF(AND(JRF!$A151=Checks!$K$7,JRF!Q151=""),JRF!I151,IF(AND(JRF!$A151=Checks!$K$6,JRF!Q151=""),JRF!I151,IF(OR(JRF!$A151=Checks!$K$8,JRF!$A151=Checks!$K$6,JRF!$A151=Checks!$K$7,JRF!$A151=Checks!$K$9),HLOOKUP(22,JRF!$13:$314,JRF!AX151,0),HLOOKUP(8,JRF!$13:$314,JRF!AX151,0)))))))</f>
        <v/>
      </c>
      <c r="I149" s="71" t="str">
        <f>IF(AND(JRF!B151="",JRF!Q151=""),"",IF(JRF!$A151=Checks!$K$4,JRF!G151,IF(JRF!$A151=Checks!$K$5,JRF!G151,IF(AND(JRF!$A151=Checks!$K$7,JRF!Q151=""),JRF!G151,IF(AND(JRF!$A151=Checks!$K$6,JRF!Q151=""),JRF!G151,IF(OR(JRF!$A151=Checks!$K$8,JRF!$A151=Checks!$K$6,JRF!$A151=Checks!$K$7,JRF!$A151=Checks!$K$9),HLOOKUP(26,JRF!$13:$314,JRF!AX151,0),HLOOKUP(6,JRF!$13:$314,JRF!AX151,0)))))))</f>
        <v/>
      </c>
      <c r="J149" s="72" t="str">
        <f>IF(AND(JRF!AC151="",JRF!AF151=""),"",IF(LEN(JRF!AF151)=0,JRF!AC151,JRF!AF151))</f>
        <v/>
      </c>
      <c r="K149" s="72" t="str">
        <f>IF(JRF!Q151="","",IF(OR(JRF!A151=Checks!$K$4,JRF!A151=Checks!$K$5,JRF!A151=Checks!$K$6),"",IF(JRF!A151=Checks!$K$9,JRF!$B151,IF(OR(JRF!A151=Checks!$K$10,JRF!A151=Checks!$K$11),JRF!Q151,IF(AND(JRF!Q151=JRF!B151,OR(C149=IFERROR(VLOOKUP(C149,Checks!$BY:$BY,1,0),0),C350=IFERROR(VLOOKUP(C350,Checks!$BY:$BY,1,0),0))),A149,IF(JRF!Q151=JRF!B151,"",JRF!B151))))))</f>
        <v/>
      </c>
      <c r="L149" s="200" t="str">
        <f>IF(OR(JRF!X151="",JRF!Z151=""),"",IF(JRF!X151=JRF!Z151,"",'Journal Template'!M149/'Journal Template'!G149))</f>
        <v/>
      </c>
      <c r="M149" s="73" t="str">
        <f>IF(OR(JRF!X151="",JRF!Z151=""),"",IF(JRF!X151=JRF!Z151,"",-JRF!Y151))</f>
        <v/>
      </c>
      <c r="N149" s="72"/>
      <c r="O149" s="69" t="str">
        <f>IF(OR(JRF!X151="",JRF!Z151=""),"ENDBS",IF(JRF!X151=JRF!Z151,"ENDBS",""))</f>
        <v>ENDBS</v>
      </c>
      <c r="P149" s="69"/>
      <c r="AE149" s="43" t="s">
        <v>72</v>
      </c>
      <c r="AF149" s="43" t="s">
        <v>70</v>
      </c>
      <c r="AG149" s="43" t="s">
        <v>178</v>
      </c>
      <c r="AH149" s="68" t="s">
        <v>70</v>
      </c>
      <c r="AI149" s="44">
        <v>-130.30000000000001</v>
      </c>
      <c r="AJ149" s="43" t="s">
        <v>179</v>
      </c>
      <c r="AK149" s="43" t="s">
        <v>184</v>
      </c>
      <c r="AL149" s="44" t="s">
        <v>178</v>
      </c>
      <c r="AM149" s="43" t="s">
        <v>185</v>
      </c>
      <c r="AN149" s="43" t="s">
        <v>182</v>
      </c>
      <c r="AO149" s="43" t="s">
        <v>182</v>
      </c>
      <c r="AP149" s="43" t="s">
        <v>186</v>
      </c>
      <c r="AQ149" s="43" t="s">
        <v>183</v>
      </c>
      <c r="AR149" s="43" t="e">
        <v>#VALUE!</v>
      </c>
      <c r="AS149" s="43" t="s">
        <v>72</v>
      </c>
      <c r="AT149" s="44"/>
      <c r="AU149" s="44"/>
      <c r="AV149" s="44"/>
      <c r="AW149" s="44"/>
      <c r="AX149" s="44"/>
    </row>
    <row r="150" spans="1:50">
      <c r="A150" s="69" t="str">
        <f>IF(AND(JRF!B152="",JRF!Q152=""),"#REF!",IF(JRF!$A152=Checks!$K$4,JRF!B152,IF(JRF!$A152=Checks!$K$5,JRF!B152,IF(AND(JRF!$A152=Checks!$K$7,JRF!$Q152=""),JRF!B152,IF(AND(JRF!$A152=Checks!$K$6,JRF!$Q152=""),JRF!$B152,IF(OR(JRF!$A152=Checks!$K$8,JRF!$A152=Checks!$K$6,JRF!$A152=Checks!$K$7,JRF!$A152=Checks!$K$9),HLOOKUP(16,JRF!$13:$314,JRF!AX152,0),HLOOKUP(3,JRF!$13:$314,JRF!AX152,0)))))))</f>
        <v>#REF!</v>
      </c>
      <c r="B150" s="69" t="str">
        <f>IF(AND(JRF!B152="",JRF!Q152=""),"",IF(ISTEXT($A$13),"ACTUAL","-"))</f>
        <v/>
      </c>
      <c r="C150" s="74" t="str">
        <f>IF(AND(JRF!B152="",JRF!Q152=""),"",IF(JRF!$A152=Checks!$K$4,JRF!D152,IF(JRF!$A152=Checks!$K$5,JRF!D152,IF(AND(JRF!$A152=Checks!$K$7,JRF!Q152=""),JRF!D152,IF(AND(JRF!$A152=Checks!$K$6,JRF!Q152=""),JRF!D152,IF(OR(JRF!$A152=Checks!$K$8,JRF!$A152=Checks!$K$6,JRF!$A152=Checks!$K$7,JRF!$A152=Checks!$K$9),HLOOKUP(17,JRF!$13:$314,JRF!AX152,0),HLOOKUP(5,JRF!$13:$314,JRF!AX152,0)))))))</f>
        <v/>
      </c>
      <c r="D150" s="69" t="str">
        <f>IF(AND(JRF!B152="",JRF!Q152=""),"",IF(JRF!$A152=Checks!$K$4,JRF!C152,IF(JRF!$A152=Checks!$K$5,JRF!C152,IF(AND(JRF!$A152=Checks!$K$7,JRF!Q152=""),JRF!C152,IF(AND(JRF!$A152=Checks!$K$6,JRF!Q152=""),JRF!C152,IF(OR(JRF!$A152=Checks!$K$8,JRF!$A152=Checks!$K$6,JRF!$A152=Checks!$K$7,JRF!$A152=Checks!$K$9),HLOOKUP(18,JRF!$13:$314,JRF!AX152,0),HLOOKUP(4,JRF!$13:$314,JRF!AX152,0)))))))</f>
        <v/>
      </c>
      <c r="E150" s="69" t="str">
        <f>IF(AND(JRF!E152="",JRF!AL152=""),"",IF(OR(JRF!$A152=Checks!$K$4,JRF!$A152=Checks!$K$5),JRF!E152,IF(AND(JRF!$A152=Checks!$K$7,JRF!Q152=""),JRF!E152,IF(AND(JRF!$A152=Checks!$K$6,JRF!Q152=""),JRF!E152,IF(OR(JRF!$A152=Checks!$K$8,JRF!$A152=Checks!$K$6,JRF!$A152=Checks!$K$7,JRF!$A152=Checks!$K$9),JRF!AL152,JRF!E152)))))</f>
        <v/>
      </c>
      <c r="F150" s="69" t="str">
        <f>IF(AND(JRF!F152="",JRF!AV152=""),"",IF(OR(JRF!$A152=Checks!$K$4,JRF!$A152=Checks!$K$5),JRF!F152,IF(AND(JRF!$A152=Checks!$K$7,JRF!Q152=""),JRF!F152,IF(AND(JRF!$A152=Checks!$K$6,JRF!Q152=""),JRF!F152,IF(OR(JRF!$A152=Checks!$K$8,JRF!$A152=Checks!$K$6,JRF!$A152=Checks!$K$7,JRF!$A152=Checks!$K$9),JRF!AV152,JRF!F152)))))</f>
        <v/>
      </c>
      <c r="G150" s="70" t="str">
        <f>IF(AND(JRF!B152="",JRF!Q152=""),"",IF(IFERROR(SEARCH("RIR",JRF!A152),0),-JRF!J152,IF(JRF!A152=Checks!$K$10,JRF!J152,IF(JRF!A152=Checks!$K$11,-JRF!J152,IF(JRF!$A152=Checks!$K$4,JRF!J152,IF(JRF!$A152=Checks!$K$5,-JRF!J152,IF(AND(JRF!$A152=Checks!$K$7,JRF!Q152=""),JRF!J152,IF(AND(JRF!$A152=Checks!$K$6,JRF!Q152=""),JRF!J152,IF(OR(JRF!$A152=Checks!$K$8,JRF!$A152=Checks!$K$6,JRF!$A152=Checks!$K$7,JRF!$A152=Checks!$K$9),-HLOOKUP(23,JRF!$13:$314,JRF!AX152,0),HLOOKUP(9,JRF!$13:$314,JRF!AX152,0))))))))))</f>
        <v/>
      </c>
      <c r="H150" s="70" t="str">
        <f>IF(AND(JRF!B152="",JRF!Q152=""),"",IF(JRF!$A152=Checks!$K$4,JRF!I152,IF(JRF!$A152=Checks!$K$5,JRF!I152,IF(AND(JRF!$A152=Checks!$K$7,JRF!Q152=""),JRF!I152,IF(AND(JRF!$A152=Checks!$K$6,JRF!Q152=""),JRF!I152,IF(OR(JRF!$A152=Checks!$K$8,JRF!$A152=Checks!$K$6,JRF!$A152=Checks!$K$7,JRF!$A152=Checks!$K$9),HLOOKUP(22,JRF!$13:$314,JRF!AX152,0),HLOOKUP(8,JRF!$13:$314,JRF!AX152,0)))))))</f>
        <v/>
      </c>
      <c r="I150" s="71" t="str">
        <f>IF(AND(JRF!B152="",JRF!Q152=""),"",IF(JRF!$A152=Checks!$K$4,JRF!G152,IF(JRF!$A152=Checks!$K$5,JRF!G152,IF(AND(JRF!$A152=Checks!$K$7,JRF!Q152=""),JRF!G152,IF(AND(JRF!$A152=Checks!$K$6,JRF!Q152=""),JRF!G152,IF(OR(JRF!$A152=Checks!$K$8,JRF!$A152=Checks!$K$6,JRF!$A152=Checks!$K$7,JRF!$A152=Checks!$K$9),HLOOKUP(26,JRF!$13:$314,JRF!AX152,0),HLOOKUP(6,JRF!$13:$314,JRF!AX152,0)))))))</f>
        <v/>
      </c>
      <c r="J150" s="72" t="str">
        <f>IF(AND(JRF!AC152="",JRF!AF152=""),"",IF(LEN(JRF!AF152)=0,JRF!AC152,JRF!AF152))</f>
        <v/>
      </c>
      <c r="K150" s="72" t="str">
        <f>IF(JRF!Q152="","",IF(OR(JRF!A152=Checks!$K$4,JRF!A152=Checks!$K$5,JRF!A152=Checks!$K$6),"",IF(JRF!A152=Checks!$K$9,JRF!$B152,IF(OR(JRF!A152=Checks!$K$10,JRF!A152=Checks!$K$11),JRF!Q152,IF(AND(JRF!Q152=JRF!B152,OR(C150=IFERROR(VLOOKUP(C150,Checks!$BY:$BY,1,0),0),C351=IFERROR(VLOOKUP(C351,Checks!$BY:$BY,1,0),0))),A150,IF(JRF!Q152=JRF!B152,"",JRF!B152))))))</f>
        <v/>
      </c>
      <c r="L150" s="200" t="str">
        <f>IF(OR(JRF!X152="",JRF!Z152=""),"",IF(JRF!X152=JRF!Z152,"",'Journal Template'!M150/'Journal Template'!G150))</f>
        <v/>
      </c>
      <c r="M150" s="73" t="str">
        <f>IF(OR(JRF!X152="",JRF!Z152=""),"",IF(JRF!X152=JRF!Z152,"",-JRF!Y152))</f>
        <v/>
      </c>
      <c r="N150" s="72"/>
      <c r="O150" s="69" t="str">
        <f>IF(OR(JRF!X152="",JRF!Z152=""),"ENDBS",IF(JRF!X152=JRF!Z152,"ENDBS",""))</f>
        <v>ENDBS</v>
      </c>
      <c r="P150" s="69"/>
      <c r="AE150" s="43" t="s">
        <v>72</v>
      </c>
      <c r="AF150" s="43" t="s">
        <v>70</v>
      </c>
      <c r="AG150" s="43" t="s">
        <v>178</v>
      </c>
      <c r="AH150" s="68" t="s">
        <v>70</v>
      </c>
      <c r="AI150" s="44">
        <v>-130.30000000000001</v>
      </c>
      <c r="AJ150" s="43" t="s">
        <v>179</v>
      </c>
      <c r="AK150" s="43" t="s">
        <v>184</v>
      </c>
      <c r="AL150" s="44" t="s">
        <v>178</v>
      </c>
      <c r="AM150" s="43" t="s">
        <v>185</v>
      </c>
      <c r="AN150" s="43" t="s">
        <v>182</v>
      </c>
      <c r="AO150" s="43" t="s">
        <v>182</v>
      </c>
      <c r="AP150" s="43" t="s">
        <v>186</v>
      </c>
      <c r="AQ150" s="43" t="s">
        <v>183</v>
      </c>
      <c r="AR150" s="43" t="e">
        <v>#VALUE!</v>
      </c>
      <c r="AS150" s="43" t="s">
        <v>72</v>
      </c>
      <c r="AT150" s="44"/>
      <c r="AU150" s="44"/>
      <c r="AV150" s="44"/>
      <c r="AW150" s="44"/>
      <c r="AX150" s="44"/>
    </row>
    <row r="151" spans="1:50">
      <c r="A151" s="69" t="str">
        <f>IF(AND(JRF!B153="",JRF!Q153=""),"#REF!",IF(JRF!$A153=Checks!$K$4,JRF!B153,IF(JRF!$A153=Checks!$K$5,JRF!B153,IF(AND(JRF!$A153=Checks!$K$7,JRF!$Q153=""),JRF!B153,IF(AND(JRF!$A153=Checks!$K$6,JRF!$Q153=""),JRF!$B153,IF(OR(JRF!$A153=Checks!$K$8,JRF!$A153=Checks!$K$6,JRF!$A153=Checks!$K$7,JRF!$A153=Checks!$K$9),HLOOKUP(16,JRF!$13:$314,JRF!AX153,0),HLOOKUP(3,JRF!$13:$314,JRF!AX153,0)))))))</f>
        <v>#REF!</v>
      </c>
      <c r="B151" s="69" t="str">
        <f>IF(AND(JRF!B153="",JRF!Q153=""),"",IF(ISTEXT($A$13),"ACTUAL","-"))</f>
        <v/>
      </c>
      <c r="C151" s="74" t="str">
        <f>IF(AND(JRF!B153="",JRF!Q153=""),"",IF(JRF!$A153=Checks!$K$4,JRF!D153,IF(JRF!$A153=Checks!$K$5,JRF!D153,IF(AND(JRF!$A153=Checks!$K$7,JRF!Q153=""),JRF!D153,IF(AND(JRF!$A153=Checks!$K$6,JRF!Q153=""),JRF!D153,IF(OR(JRF!$A153=Checks!$K$8,JRF!$A153=Checks!$K$6,JRF!$A153=Checks!$K$7,JRF!$A153=Checks!$K$9),HLOOKUP(17,JRF!$13:$314,JRF!AX153,0),HLOOKUP(5,JRF!$13:$314,JRF!AX153,0)))))))</f>
        <v/>
      </c>
      <c r="D151" s="69" t="str">
        <f>IF(AND(JRF!B153="",JRF!Q153=""),"",IF(JRF!$A153=Checks!$K$4,JRF!C153,IF(JRF!$A153=Checks!$K$5,JRF!C153,IF(AND(JRF!$A153=Checks!$K$7,JRF!Q153=""),JRF!C153,IF(AND(JRF!$A153=Checks!$K$6,JRF!Q153=""),JRF!C153,IF(OR(JRF!$A153=Checks!$K$8,JRF!$A153=Checks!$K$6,JRF!$A153=Checks!$K$7,JRF!$A153=Checks!$K$9),HLOOKUP(18,JRF!$13:$314,JRF!AX153,0),HLOOKUP(4,JRF!$13:$314,JRF!AX153,0)))))))</f>
        <v/>
      </c>
      <c r="E151" s="69" t="str">
        <f>IF(AND(JRF!E153="",JRF!AL153=""),"",IF(OR(JRF!$A153=Checks!$K$4,JRF!$A153=Checks!$K$5),JRF!E153,IF(AND(JRF!$A153=Checks!$K$7,JRF!Q153=""),JRF!E153,IF(AND(JRF!$A153=Checks!$K$6,JRF!Q153=""),JRF!E153,IF(OR(JRF!$A153=Checks!$K$8,JRF!$A153=Checks!$K$6,JRF!$A153=Checks!$K$7,JRF!$A153=Checks!$K$9),JRF!AL153,JRF!E153)))))</f>
        <v/>
      </c>
      <c r="F151" s="69" t="str">
        <f>IF(AND(JRF!F153="",JRF!AV153=""),"",IF(OR(JRF!$A153=Checks!$K$4,JRF!$A153=Checks!$K$5),JRF!F153,IF(AND(JRF!$A153=Checks!$K$7,JRF!Q153=""),JRF!F153,IF(AND(JRF!$A153=Checks!$K$6,JRF!Q153=""),JRF!F153,IF(OR(JRF!$A153=Checks!$K$8,JRF!$A153=Checks!$K$6,JRF!$A153=Checks!$K$7,JRF!$A153=Checks!$K$9),JRF!AV153,JRF!F153)))))</f>
        <v/>
      </c>
      <c r="G151" s="70" t="str">
        <f>IF(AND(JRF!B153="",JRF!Q153=""),"",IF(IFERROR(SEARCH("RIR",JRF!A153),0),-JRF!J153,IF(JRF!A153=Checks!$K$10,JRF!J153,IF(JRF!A153=Checks!$K$11,-JRF!J153,IF(JRF!$A153=Checks!$K$4,JRF!J153,IF(JRF!$A153=Checks!$K$5,-JRF!J153,IF(AND(JRF!$A153=Checks!$K$7,JRF!Q153=""),JRF!J153,IF(AND(JRF!$A153=Checks!$K$6,JRF!Q153=""),JRF!J153,IF(OR(JRF!$A153=Checks!$K$8,JRF!$A153=Checks!$K$6,JRF!$A153=Checks!$K$7,JRF!$A153=Checks!$K$9),-HLOOKUP(23,JRF!$13:$314,JRF!AX153,0),HLOOKUP(9,JRF!$13:$314,JRF!AX153,0))))))))))</f>
        <v/>
      </c>
      <c r="H151" s="70" t="str">
        <f>IF(AND(JRF!B153="",JRF!Q153=""),"",IF(JRF!$A153=Checks!$K$4,JRF!I153,IF(JRF!$A153=Checks!$K$5,JRF!I153,IF(AND(JRF!$A153=Checks!$K$7,JRF!Q153=""),JRF!I153,IF(AND(JRF!$A153=Checks!$K$6,JRF!Q153=""),JRF!I153,IF(OR(JRF!$A153=Checks!$K$8,JRF!$A153=Checks!$K$6,JRF!$A153=Checks!$K$7,JRF!$A153=Checks!$K$9),HLOOKUP(22,JRF!$13:$314,JRF!AX153,0),HLOOKUP(8,JRF!$13:$314,JRF!AX153,0)))))))</f>
        <v/>
      </c>
      <c r="I151" s="71" t="str">
        <f>IF(AND(JRF!B153="",JRF!Q153=""),"",IF(JRF!$A153=Checks!$K$4,JRF!G153,IF(JRF!$A153=Checks!$K$5,JRF!G153,IF(AND(JRF!$A153=Checks!$K$7,JRF!Q153=""),JRF!G153,IF(AND(JRF!$A153=Checks!$K$6,JRF!Q153=""),JRF!G153,IF(OR(JRF!$A153=Checks!$K$8,JRF!$A153=Checks!$K$6,JRF!$A153=Checks!$K$7,JRF!$A153=Checks!$K$9),HLOOKUP(26,JRF!$13:$314,JRF!AX153,0),HLOOKUP(6,JRF!$13:$314,JRF!AX153,0)))))))</f>
        <v/>
      </c>
      <c r="J151" s="72" t="str">
        <f>IF(AND(JRF!AC153="",JRF!AF153=""),"",IF(LEN(JRF!AF153)=0,JRF!AC153,JRF!AF153))</f>
        <v/>
      </c>
      <c r="K151" s="72" t="str">
        <f>IF(JRF!Q153="","",IF(OR(JRF!A153=Checks!$K$4,JRF!A153=Checks!$K$5,JRF!A153=Checks!$K$6),"",IF(JRF!A153=Checks!$K$9,JRF!$B153,IF(OR(JRF!A153=Checks!$K$10,JRF!A153=Checks!$K$11),JRF!Q153,IF(AND(JRF!Q153=JRF!B153,OR(C151=IFERROR(VLOOKUP(C151,Checks!$BY:$BY,1,0),0),C352=IFERROR(VLOOKUP(C352,Checks!$BY:$BY,1,0),0))),A151,IF(JRF!Q153=JRF!B153,"",JRF!B153))))))</f>
        <v/>
      </c>
      <c r="L151" s="200" t="str">
        <f>IF(OR(JRF!X153="",JRF!Z153=""),"",IF(JRF!X153=JRF!Z153,"",'Journal Template'!M151/'Journal Template'!G151))</f>
        <v/>
      </c>
      <c r="M151" s="73" t="str">
        <f>IF(OR(JRF!X153="",JRF!Z153=""),"",IF(JRF!X153=JRF!Z153,"",-JRF!Y153))</f>
        <v/>
      </c>
      <c r="N151" s="72"/>
      <c r="O151" s="69" t="str">
        <f>IF(OR(JRF!X153="",JRF!Z153=""),"ENDBS",IF(JRF!X153=JRF!Z153,"ENDBS",""))</f>
        <v>ENDBS</v>
      </c>
      <c r="P151" s="69"/>
      <c r="AE151" s="43" t="s">
        <v>72</v>
      </c>
      <c r="AF151" s="43" t="s">
        <v>70</v>
      </c>
      <c r="AG151" s="43" t="s">
        <v>178</v>
      </c>
      <c r="AH151" s="68" t="s">
        <v>70</v>
      </c>
      <c r="AI151" s="44">
        <v>-130.30000000000001</v>
      </c>
      <c r="AJ151" s="43" t="s">
        <v>179</v>
      </c>
      <c r="AK151" s="43" t="s">
        <v>184</v>
      </c>
      <c r="AL151" s="44" t="s">
        <v>178</v>
      </c>
      <c r="AM151" s="43" t="s">
        <v>185</v>
      </c>
      <c r="AN151" s="43" t="s">
        <v>182</v>
      </c>
      <c r="AO151" s="43" t="s">
        <v>182</v>
      </c>
      <c r="AP151" s="43" t="s">
        <v>186</v>
      </c>
      <c r="AQ151" s="43" t="s">
        <v>183</v>
      </c>
      <c r="AR151" s="43" t="e">
        <v>#VALUE!</v>
      </c>
      <c r="AS151" s="43" t="s">
        <v>72</v>
      </c>
      <c r="AT151" s="44"/>
      <c r="AU151" s="44"/>
      <c r="AV151" s="44"/>
      <c r="AW151" s="44"/>
      <c r="AX151" s="44"/>
    </row>
    <row r="152" spans="1:50">
      <c r="A152" s="69" t="str">
        <f>IF(AND(JRF!B154="",JRF!Q154=""),"#REF!",IF(JRF!$A154=Checks!$K$4,JRF!B154,IF(JRF!$A154=Checks!$K$5,JRF!B154,IF(AND(JRF!$A154=Checks!$K$7,JRF!$Q154=""),JRF!B154,IF(AND(JRF!$A154=Checks!$K$6,JRF!$Q154=""),JRF!$B154,IF(OR(JRF!$A154=Checks!$K$8,JRF!$A154=Checks!$K$6,JRF!$A154=Checks!$K$7,JRF!$A154=Checks!$K$9),HLOOKUP(16,JRF!$13:$314,JRF!AX154,0),HLOOKUP(3,JRF!$13:$314,JRF!AX154,0)))))))</f>
        <v>#REF!</v>
      </c>
      <c r="B152" s="69" t="str">
        <f>IF(AND(JRF!B154="",JRF!Q154=""),"",IF(ISTEXT($A$13),"ACTUAL","-"))</f>
        <v/>
      </c>
      <c r="C152" s="74" t="str">
        <f>IF(AND(JRF!B154="",JRF!Q154=""),"",IF(JRF!$A154=Checks!$K$4,JRF!D154,IF(JRF!$A154=Checks!$K$5,JRF!D154,IF(AND(JRF!$A154=Checks!$K$7,JRF!Q154=""),JRF!D154,IF(AND(JRF!$A154=Checks!$K$6,JRF!Q154=""),JRF!D154,IF(OR(JRF!$A154=Checks!$K$8,JRF!$A154=Checks!$K$6,JRF!$A154=Checks!$K$7,JRF!$A154=Checks!$K$9),HLOOKUP(17,JRF!$13:$314,JRF!AX154,0),HLOOKUP(5,JRF!$13:$314,JRF!AX154,0)))))))</f>
        <v/>
      </c>
      <c r="D152" s="69" t="str">
        <f>IF(AND(JRF!B154="",JRF!Q154=""),"",IF(JRF!$A154=Checks!$K$4,JRF!C154,IF(JRF!$A154=Checks!$K$5,JRF!C154,IF(AND(JRF!$A154=Checks!$K$7,JRF!Q154=""),JRF!C154,IF(AND(JRF!$A154=Checks!$K$6,JRF!Q154=""),JRF!C154,IF(OR(JRF!$A154=Checks!$K$8,JRF!$A154=Checks!$K$6,JRF!$A154=Checks!$K$7,JRF!$A154=Checks!$K$9),HLOOKUP(18,JRF!$13:$314,JRF!AX154,0),HLOOKUP(4,JRF!$13:$314,JRF!AX154,0)))))))</f>
        <v/>
      </c>
      <c r="E152" s="69" t="str">
        <f>IF(AND(JRF!E154="",JRF!AL154=""),"",IF(OR(JRF!$A154=Checks!$K$4,JRF!$A154=Checks!$K$5),JRF!E154,IF(AND(JRF!$A154=Checks!$K$7,JRF!Q154=""),JRF!E154,IF(AND(JRF!$A154=Checks!$K$6,JRF!Q154=""),JRF!E154,IF(OR(JRF!$A154=Checks!$K$8,JRF!$A154=Checks!$K$6,JRF!$A154=Checks!$K$7,JRF!$A154=Checks!$K$9),JRF!AL154,JRF!E154)))))</f>
        <v/>
      </c>
      <c r="F152" s="69" t="str">
        <f>IF(AND(JRF!F154="",JRF!AV154=""),"",IF(OR(JRF!$A154=Checks!$K$4,JRF!$A154=Checks!$K$5),JRF!F154,IF(AND(JRF!$A154=Checks!$K$7,JRF!Q154=""),JRF!F154,IF(AND(JRF!$A154=Checks!$K$6,JRF!Q154=""),JRF!F154,IF(OR(JRF!$A154=Checks!$K$8,JRF!$A154=Checks!$K$6,JRF!$A154=Checks!$K$7,JRF!$A154=Checks!$K$9),JRF!AV154,JRF!F154)))))</f>
        <v/>
      </c>
      <c r="G152" s="70" t="str">
        <f>IF(AND(JRF!B154="",JRF!Q154=""),"",IF(IFERROR(SEARCH("RIR",JRF!A154),0),-JRF!J154,IF(JRF!A154=Checks!$K$10,JRF!J154,IF(JRF!A154=Checks!$K$11,-JRF!J154,IF(JRF!$A154=Checks!$K$4,JRF!J154,IF(JRF!$A154=Checks!$K$5,-JRF!J154,IF(AND(JRF!$A154=Checks!$K$7,JRF!Q154=""),JRF!J154,IF(AND(JRF!$A154=Checks!$K$6,JRF!Q154=""),JRF!J154,IF(OR(JRF!$A154=Checks!$K$8,JRF!$A154=Checks!$K$6,JRF!$A154=Checks!$K$7,JRF!$A154=Checks!$K$9),-HLOOKUP(23,JRF!$13:$314,JRF!AX154,0),HLOOKUP(9,JRF!$13:$314,JRF!AX154,0))))))))))</f>
        <v/>
      </c>
      <c r="H152" s="70" t="str">
        <f>IF(AND(JRF!B154="",JRF!Q154=""),"",IF(JRF!$A154=Checks!$K$4,JRF!I154,IF(JRF!$A154=Checks!$K$5,JRF!I154,IF(AND(JRF!$A154=Checks!$K$7,JRF!Q154=""),JRF!I154,IF(AND(JRF!$A154=Checks!$K$6,JRF!Q154=""),JRF!I154,IF(OR(JRF!$A154=Checks!$K$8,JRF!$A154=Checks!$K$6,JRF!$A154=Checks!$K$7,JRF!$A154=Checks!$K$9),HLOOKUP(22,JRF!$13:$314,JRF!AX154,0),HLOOKUP(8,JRF!$13:$314,JRF!AX154,0)))))))</f>
        <v/>
      </c>
      <c r="I152" s="71" t="str">
        <f>IF(AND(JRF!B154="",JRF!Q154=""),"",IF(JRF!$A154=Checks!$K$4,JRF!G154,IF(JRF!$A154=Checks!$K$5,JRF!G154,IF(AND(JRF!$A154=Checks!$K$7,JRF!Q154=""),JRF!G154,IF(AND(JRF!$A154=Checks!$K$6,JRF!Q154=""),JRF!G154,IF(OR(JRF!$A154=Checks!$K$8,JRF!$A154=Checks!$K$6,JRF!$A154=Checks!$K$7,JRF!$A154=Checks!$K$9),HLOOKUP(26,JRF!$13:$314,JRF!AX154,0),HLOOKUP(6,JRF!$13:$314,JRF!AX154,0)))))))</f>
        <v/>
      </c>
      <c r="J152" s="72" t="str">
        <f>IF(AND(JRF!AC154="",JRF!AF154=""),"",IF(LEN(JRF!AF154)=0,JRF!AC154,JRF!AF154))</f>
        <v/>
      </c>
      <c r="K152" s="72" t="str">
        <f>IF(JRF!Q154="","",IF(OR(JRF!A154=Checks!$K$4,JRF!A154=Checks!$K$5,JRF!A154=Checks!$K$6),"",IF(JRF!A154=Checks!$K$9,JRF!$B154,IF(OR(JRF!A154=Checks!$K$10,JRF!A154=Checks!$K$11),JRF!Q154,IF(AND(JRF!Q154=JRF!B154,OR(C152=IFERROR(VLOOKUP(C152,Checks!$BY:$BY,1,0),0),C353=IFERROR(VLOOKUP(C353,Checks!$BY:$BY,1,0),0))),A152,IF(JRF!Q154=JRF!B154,"",JRF!B154))))))</f>
        <v/>
      </c>
      <c r="L152" s="200" t="str">
        <f>IF(OR(JRF!X154="",JRF!Z154=""),"",IF(JRF!X154=JRF!Z154,"",'Journal Template'!M152/'Journal Template'!G152))</f>
        <v/>
      </c>
      <c r="M152" s="73" t="str">
        <f>IF(OR(JRF!X154="",JRF!Z154=""),"",IF(JRF!X154=JRF!Z154,"",-JRF!Y154))</f>
        <v/>
      </c>
      <c r="N152" s="72"/>
      <c r="O152" s="69" t="str">
        <f>IF(OR(JRF!X154="",JRF!Z154=""),"ENDBS",IF(JRF!X154=JRF!Z154,"ENDBS",""))</f>
        <v>ENDBS</v>
      </c>
      <c r="P152" s="69"/>
      <c r="AE152" s="43" t="s">
        <v>72</v>
      </c>
      <c r="AF152" s="43" t="s">
        <v>70</v>
      </c>
      <c r="AG152" s="43" t="s">
        <v>178</v>
      </c>
      <c r="AH152" s="68" t="s">
        <v>70</v>
      </c>
      <c r="AI152" s="44">
        <v>-130.30000000000001</v>
      </c>
      <c r="AJ152" s="43" t="s">
        <v>179</v>
      </c>
      <c r="AK152" s="43" t="s">
        <v>184</v>
      </c>
      <c r="AL152" s="44" t="s">
        <v>178</v>
      </c>
      <c r="AM152" s="43" t="s">
        <v>185</v>
      </c>
      <c r="AN152" s="43" t="s">
        <v>182</v>
      </c>
      <c r="AO152" s="43" t="s">
        <v>182</v>
      </c>
      <c r="AP152" s="43" t="s">
        <v>186</v>
      </c>
      <c r="AQ152" s="43" t="s">
        <v>183</v>
      </c>
      <c r="AR152" s="43" t="e">
        <v>#VALUE!</v>
      </c>
      <c r="AS152" s="43" t="s">
        <v>72</v>
      </c>
      <c r="AT152" s="44"/>
      <c r="AU152" s="44"/>
      <c r="AV152" s="44"/>
      <c r="AW152" s="44"/>
      <c r="AX152" s="44"/>
    </row>
    <row r="153" spans="1:50">
      <c r="A153" s="69" t="str">
        <f>IF(AND(JRF!B155="",JRF!Q155=""),"#REF!",IF(JRF!$A155=Checks!$K$4,JRF!B155,IF(JRF!$A155=Checks!$K$5,JRF!B155,IF(AND(JRF!$A155=Checks!$K$7,JRF!$Q155=""),JRF!B155,IF(AND(JRF!$A155=Checks!$K$6,JRF!$Q155=""),JRF!$B155,IF(OR(JRF!$A155=Checks!$K$8,JRF!$A155=Checks!$K$6,JRF!$A155=Checks!$K$7,JRF!$A155=Checks!$K$9),HLOOKUP(16,JRF!$13:$314,JRF!AX155,0),HLOOKUP(3,JRF!$13:$314,JRF!AX155,0)))))))</f>
        <v>#REF!</v>
      </c>
      <c r="B153" s="69" t="str">
        <f>IF(AND(JRF!B155="",JRF!Q155=""),"",IF(ISTEXT($A$13),"ACTUAL","-"))</f>
        <v/>
      </c>
      <c r="C153" s="74" t="str">
        <f>IF(AND(JRF!B155="",JRF!Q155=""),"",IF(JRF!$A155=Checks!$K$4,JRF!D155,IF(JRF!$A155=Checks!$K$5,JRF!D155,IF(AND(JRF!$A155=Checks!$K$7,JRF!Q155=""),JRF!D155,IF(AND(JRF!$A155=Checks!$K$6,JRF!Q155=""),JRF!D155,IF(OR(JRF!$A155=Checks!$K$8,JRF!$A155=Checks!$K$6,JRF!$A155=Checks!$K$7,JRF!$A155=Checks!$K$9),HLOOKUP(17,JRF!$13:$314,JRF!AX155,0),HLOOKUP(5,JRF!$13:$314,JRF!AX155,0)))))))</f>
        <v/>
      </c>
      <c r="D153" s="69" t="str">
        <f>IF(AND(JRF!B155="",JRF!Q155=""),"",IF(JRF!$A155=Checks!$K$4,JRF!C155,IF(JRF!$A155=Checks!$K$5,JRF!C155,IF(AND(JRF!$A155=Checks!$K$7,JRF!Q155=""),JRF!C155,IF(AND(JRF!$A155=Checks!$K$6,JRF!Q155=""),JRF!C155,IF(OR(JRF!$A155=Checks!$K$8,JRF!$A155=Checks!$K$6,JRF!$A155=Checks!$K$7,JRF!$A155=Checks!$K$9),HLOOKUP(18,JRF!$13:$314,JRF!AX155,0),HLOOKUP(4,JRF!$13:$314,JRF!AX155,0)))))))</f>
        <v/>
      </c>
      <c r="E153" s="69" t="str">
        <f>IF(AND(JRF!E155="",JRF!AL155=""),"",IF(OR(JRF!$A155=Checks!$K$4,JRF!$A155=Checks!$K$5),JRF!E155,IF(AND(JRF!$A155=Checks!$K$7,JRF!Q155=""),JRF!E155,IF(AND(JRF!$A155=Checks!$K$6,JRF!Q155=""),JRF!E155,IF(OR(JRF!$A155=Checks!$K$8,JRF!$A155=Checks!$K$6,JRF!$A155=Checks!$K$7,JRF!$A155=Checks!$K$9),JRF!AL155,JRF!E155)))))</f>
        <v/>
      </c>
      <c r="F153" s="69" t="str">
        <f>IF(AND(JRF!F155="",JRF!AV155=""),"",IF(OR(JRF!$A155=Checks!$K$4,JRF!$A155=Checks!$K$5),JRF!F155,IF(AND(JRF!$A155=Checks!$K$7,JRF!Q155=""),JRF!F155,IF(AND(JRF!$A155=Checks!$K$6,JRF!Q155=""),JRF!F155,IF(OR(JRF!$A155=Checks!$K$8,JRF!$A155=Checks!$K$6,JRF!$A155=Checks!$K$7,JRF!$A155=Checks!$K$9),JRF!AV155,JRF!F155)))))</f>
        <v/>
      </c>
      <c r="G153" s="70" t="str">
        <f>IF(AND(JRF!B155="",JRF!Q155=""),"",IF(IFERROR(SEARCH("RIR",JRF!A155),0),-JRF!J155,IF(JRF!A155=Checks!$K$10,JRF!J155,IF(JRF!A155=Checks!$K$11,-JRF!J155,IF(JRF!$A155=Checks!$K$4,JRF!J155,IF(JRF!$A155=Checks!$K$5,-JRF!J155,IF(AND(JRF!$A155=Checks!$K$7,JRF!Q155=""),JRF!J155,IF(AND(JRF!$A155=Checks!$K$6,JRF!Q155=""),JRF!J155,IF(OR(JRF!$A155=Checks!$K$8,JRF!$A155=Checks!$K$6,JRF!$A155=Checks!$K$7,JRF!$A155=Checks!$K$9),-HLOOKUP(23,JRF!$13:$314,JRF!AX155,0),HLOOKUP(9,JRF!$13:$314,JRF!AX155,0))))))))))</f>
        <v/>
      </c>
      <c r="H153" s="70" t="str">
        <f>IF(AND(JRF!B155="",JRF!Q155=""),"",IF(JRF!$A155=Checks!$K$4,JRF!I155,IF(JRF!$A155=Checks!$K$5,JRF!I155,IF(AND(JRF!$A155=Checks!$K$7,JRF!Q155=""),JRF!I155,IF(AND(JRF!$A155=Checks!$K$6,JRF!Q155=""),JRF!I155,IF(OR(JRF!$A155=Checks!$K$8,JRF!$A155=Checks!$K$6,JRF!$A155=Checks!$K$7,JRF!$A155=Checks!$K$9),HLOOKUP(22,JRF!$13:$314,JRF!AX155,0),HLOOKUP(8,JRF!$13:$314,JRF!AX155,0)))))))</f>
        <v/>
      </c>
      <c r="I153" s="71" t="str">
        <f>IF(AND(JRF!B155="",JRF!Q155=""),"",IF(JRF!$A155=Checks!$K$4,JRF!G155,IF(JRF!$A155=Checks!$K$5,JRF!G155,IF(AND(JRF!$A155=Checks!$K$7,JRF!Q155=""),JRF!G155,IF(AND(JRF!$A155=Checks!$K$6,JRF!Q155=""),JRF!G155,IF(OR(JRF!$A155=Checks!$K$8,JRF!$A155=Checks!$K$6,JRF!$A155=Checks!$K$7,JRF!$A155=Checks!$K$9),HLOOKUP(26,JRF!$13:$314,JRF!AX155,0),HLOOKUP(6,JRF!$13:$314,JRF!AX155,0)))))))</f>
        <v/>
      </c>
      <c r="J153" s="72" t="str">
        <f>IF(AND(JRF!AC155="",JRF!AF155=""),"",IF(LEN(JRF!AF155)=0,JRF!AC155,JRF!AF155))</f>
        <v/>
      </c>
      <c r="K153" s="72" t="str">
        <f>IF(JRF!Q155="","",IF(OR(JRF!A155=Checks!$K$4,JRF!A155=Checks!$K$5,JRF!A155=Checks!$K$6),"",IF(JRF!A155=Checks!$K$9,JRF!$B155,IF(OR(JRF!A155=Checks!$K$10,JRF!A155=Checks!$K$11),JRF!Q155,IF(AND(JRF!Q155=JRF!B155,OR(C153=IFERROR(VLOOKUP(C153,Checks!$BY:$BY,1,0),0),C354=IFERROR(VLOOKUP(C354,Checks!$BY:$BY,1,0),0))),A153,IF(JRF!Q155=JRF!B155,"",JRF!B155))))))</f>
        <v/>
      </c>
      <c r="L153" s="200" t="str">
        <f>IF(OR(JRF!X155="",JRF!Z155=""),"",IF(JRF!X155=JRF!Z155,"",'Journal Template'!M153/'Journal Template'!G153))</f>
        <v/>
      </c>
      <c r="M153" s="73" t="str">
        <f>IF(OR(JRF!X155="",JRF!Z155=""),"",IF(JRF!X155=JRF!Z155,"",-JRF!Y155))</f>
        <v/>
      </c>
      <c r="N153" s="72"/>
      <c r="O153" s="69" t="str">
        <f>IF(OR(JRF!X155="",JRF!Z155=""),"ENDBS",IF(JRF!X155=JRF!Z155,"ENDBS",""))</f>
        <v>ENDBS</v>
      </c>
      <c r="P153" s="69"/>
      <c r="AE153" s="43" t="s">
        <v>72</v>
      </c>
      <c r="AF153" s="43" t="s">
        <v>70</v>
      </c>
      <c r="AG153" s="43" t="s">
        <v>178</v>
      </c>
      <c r="AH153" s="68" t="s">
        <v>70</v>
      </c>
      <c r="AI153" s="44">
        <v>-130.30000000000001</v>
      </c>
      <c r="AJ153" s="43" t="s">
        <v>179</v>
      </c>
      <c r="AK153" s="43" t="s">
        <v>184</v>
      </c>
      <c r="AL153" s="44" t="s">
        <v>178</v>
      </c>
      <c r="AM153" s="43" t="s">
        <v>185</v>
      </c>
      <c r="AN153" s="43" t="s">
        <v>182</v>
      </c>
      <c r="AO153" s="43" t="s">
        <v>182</v>
      </c>
      <c r="AP153" s="43" t="s">
        <v>186</v>
      </c>
      <c r="AQ153" s="43" t="s">
        <v>183</v>
      </c>
      <c r="AR153" s="43" t="e">
        <v>#VALUE!</v>
      </c>
      <c r="AS153" s="43" t="s">
        <v>72</v>
      </c>
      <c r="AT153" s="44"/>
      <c r="AU153" s="44"/>
      <c r="AV153" s="44"/>
      <c r="AW153" s="44"/>
      <c r="AX153" s="44"/>
    </row>
    <row r="154" spans="1:50">
      <c r="A154" s="69" t="str">
        <f>IF(AND(JRF!B156="",JRF!Q156=""),"#REF!",IF(JRF!$A156=Checks!$K$4,JRF!B156,IF(JRF!$A156=Checks!$K$5,JRF!B156,IF(AND(JRF!$A156=Checks!$K$7,JRF!$Q156=""),JRF!B156,IF(AND(JRF!$A156=Checks!$K$6,JRF!$Q156=""),JRF!$B156,IF(OR(JRF!$A156=Checks!$K$8,JRF!$A156=Checks!$K$6,JRF!$A156=Checks!$K$7,JRF!$A156=Checks!$K$9),HLOOKUP(16,JRF!$13:$314,JRF!AX156,0),HLOOKUP(3,JRF!$13:$314,JRF!AX156,0)))))))</f>
        <v>#REF!</v>
      </c>
      <c r="B154" s="69" t="str">
        <f>IF(AND(JRF!B156="",JRF!Q156=""),"",IF(ISTEXT($A$13),"ACTUAL","-"))</f>
        <v/>
      </c>
      <c r="C154" s="74" t="str">
        <f>IF(AND(JRF!B156="",JRF!Q156=""),"",IF(JRF!$A156=Checks!$K$4,JRF!D156,IF(JRF!$A156=Checks!$K$5,JRF!D156,IF(AND(JRF!$A156=Checks!$K$7,JRF!Q156=""),JRF!D156,IF(AND(JRF!$A156=Checks!$K$6,JRF!Q156=""),JRF!D156,IF(OR(JRF!$A156=Checks!$K$8,JRF!$A156=Checks!$K$6,JRF!$A156=Checks!$K$7,JRF!$A156=Checks!$K$9),HLOOKUP(17,JRF!$13:$314,JRF!AX156,0),HLOOKUP(5,JRF!$13:$314,JRF!AX156,0)))))))</f>
        <v/>
      </c>
      <c r="D154" s="69" t="str">
        <f>IF(AND(JRF!B156="",JRF!Q156=""),"",IF(JRF!$A156=Checks!$K$4,JRF!C156,IF(JRF!$A156=Checks!$K$5,JRF!C156,IF(AND(JRF!$A156=Checks!$K$7,JRF!Q156=""),JRF!C156,IF(AND(JRF!$A156=Checks!$K$6,JRF!Q156=""),JRF!C156,IF(OR(JRF!$A156=Checks!$K$8,JRF!$A156=Checks!$K$6,JRF!$A156=Checks!$K$7,JRF!$A156=Checks!$K$9),HLOOKUP(18,JRF!$13:$314,JRF!AX156,0),HLOOKUP(4,JRF!$13:$314,JRF!AX156,0)))))))</f>
        <v/>
      </c>
      <c r="E154" s="69" t="str">
        <f>IF(AND(JRF!E156="",JRF!AL156=""),"",IF(OR(JRF!$A156=Checks!$K$4,JRF!$A156=Checks!$K$5),JRF!E156,IF(AND(JRF!$A156=Checks!$K$7,JRF!Q156=""),JRF!E156,IF(AND(JRF!$A156=Checks!$K$6,JRF!Q156=""),JRF!E156,IF(OR(JRF!$A156=Checks!$K$8,JRF!$A156=Checks!$K$6,JRF!$A156=Checks!$K$7,JRF!$A156=Checks!$K$9),JRF!AL156,JRF!E156)))))</f>
        <v/>
      </c>
      <c r="F154" s="69" t="str">
        <f>IF(AND(JRF!F156="",JRF!AV156=""),"",IF(OR(JRF!$A156=Checks!$K$4,JRF!$A156=Checks!$K$5),JRF!F156,IF(AND(JRF!$A156=Checks!$K$7,JRF!Q156=""),JRF!F156,IF(AND(JRF!$A156=Checks!$K$6,JRF!Q156=""),JRF!F156,IF(OR(JRF!$A156=Checks!$K$8,JRF!$A156=Checks!$K$6,JRF!$A156=Checks!$K$7,JRF!$A156=Checks!$K$9),JRF!AV156,JRF!F156)))))</f>
        <v/>
      </c>
      <c r="G154" s="70" t="str">
        <f>IF(AND(JRF!B156="",JRF!Q156=""),"",IF(IFERROR(SEARCH("RIR",JRF!A156),0),-JRF!J156,IF(JRF!A156=Checks!$K$10,JRF!J156,IF(JRF!A156=Checks!$K$11,-JRF!J156,IF(JRF!$A156=Checks!$K$4,JRF!J156,IF(JRF!$A156=Checks!$K$5,-JRF!J156,IF(AND(JRF!$A156=Checks!$K$7,JRF!Q156=""),JRF!J156,IF(AND(JRF!$A156=Checks!$K$6,JRF!Q156=""),JRF!J156,IF(OR(JRF!$A156=Checks!$K$8,JRF!$A156=Checks!$K$6,JRF!$A156=Checks!$K$7,JRF!$A156=Checks!$K$9),-HLOOKUP(23,JRF!$13:$314,JRF!AX156,0),HLOOKUP(9,JRF!$13:$314,JRF!AX156,0))))))))))</f>
        <v/>
      </c>
      <c r="H154" s="70" t="str">
        <f>IF(AND(JRF!B156="",JRF!Q156=""),"",IF(JRF!$A156=Checks!$K$4,JRF!I156,IF(JRF!$A156=Checks!$K$5,JRF!I156,IF(AND(JRF!$A156=Checks!$K$7,JRF!Q156=""),JRF!I156,IF(AND(JRF!$A156=Checks!$K$6,JRF!Q156=""),JRF!I156,IF(OR(JRF!$A156=Checks!$K$8,JRF!$A156=Checks!$K$6,JRF!$A156=Checks!$K$7,JRF!$A156=Checks!$K$9),HLOOKUP(22,JRF!$13:$314,JRF!AX156,0),HLOOKUP(8,JRF!$13:$314,JRF!AX156,0)))))))</f>
        <v/>
      </c>
      <c r="I154" s="71" t="str">
        <f>IF(AND(JRF!B156="",JRF!Q156=""),"",IF(JRF!$A156=Checks!$K$4,JRF!G156,IF(JRF!$A156=Checks!$K$5,JRF!G156,IF(AND(JRF!$A156=Checks!$K$7,JRF!Q156=""),JRF!G156,IF(AND(JRF!$A156=Checks!$K$6,JRF!Q156=""),JRF!G156,IF(OR(JRF!$A156=Checks!$K$8,JRF!$A156=Checks!$K$6,JRF!$A156=Checks!$K$7,JRF!$A156=Checks!$K$9),HLOOKUP(26,JRF!$13:$314,JRF!AX156,0),HLOOKUP(6,JRF!$13:$314,JRF!AX156,0)))))))</f>
        <v/>
      </c>
      <c r="J154" s="72" t="str">
        <f>IF(AND(JRF!AC156="",JRF!AF156=""),"",IF(LEN(JRF!AF156)=0,JRF!AC156,JRF!AF156))</f>
        <v/>
      </c>
      <c r="K154" s="72" t="str">
        <f>IF(JRF!Q156="","",IF(OR(JRF!A156=Checks!$K$4,JRF!A156=Checks!$K$5,JRF!A156=Checks!$K$6),"",IF(JRF!A156=Checks!$K$9,JRF!$B156,IF(OR(JRF!A156=Checks!$K$10,JRF!A156=Checks!$K$11),JRF!Q156,IF(AND(JRF!Q156=JRF!B156,OR(C154=IFERROR(VLOOKUP(C154,Checks!$BY:$BY,1,0),0),C355=IFERROR(VLOOKUP(C355,Checks!$BY:$BY,1,0),0))),A154,IF(JRF!Q156=JRF!B156,"",JRF!B156))))))</f>
        <v/>
      </c>
      <c r="L154" s="200" t="str">
        <f>IF(OR(JRF!X156="",JRF!Z156=""),"",IF(JRF!X156=JRF!Z156,"",'Journal Template'!M154/'Journal Template'!G154))</f>
        <v/>
      </c>
      <c r="M154" s="73" t="str">
        <f>IF(OR(JRF!X156="",JRF!Z156=""),"",IF(JRF!X156=JRF!Z156,"",-JRF!Y156))</f>
        <v/>
      </c>
      <c r="N154" s="72"/>
      <c r="O154" s="69" t="str">
        <f>IF(OR(JRF!X156="",JRF!Z156=""),"ENDBS",IF(JRF!X156=JRF!Z156,"ENDBS",""))</f>
        <v>ENDBS</v>
      </c>
      <c r="P154" s="69"/>
      <c r="AE154" s="43" t="s">
        <v>72</v>
      </c>
      <c r="AF154" s="43" t="s">
        <v>70</v>
      </c>
      <c r="AG154" s="43" t="s">
        <v>178</v>
      </c>
      <c r="AH154" s="68" t="s">
        <v>70</v>
      </c>
      <c r="AI154" s="44">
        <v>-130.30000000000001</v>
      </c>
      <c r="AJ154" s="43" t="s">
        <v>179</v>
      </c>
      <c r="AK154" s="43" t="s">
        <v>184</v>
      </c>
      <c r="AL154" s="44" t="s">
        <v>178</v>
      </c>
      <c r="AM154" s="43" t="s">
        <v>185</v>
      </c>
      <c r="AN154" s="43" t="s">
        <v>182</v>
      </c>
      <c r="AO154" s="43" t="s">
        <v>182</v>
      </c>
      <c r="AP154" s="43" t="s">
        <v>186</v>
      </c>
      <c r="AQ154" s="43" t="s">
        <v>183</v>
      </c>
      <c r="AR154" s="43" t="e">
        <v>#VALUE!</v>
      </c>
      <c r="AS154" s="43" t="s">
        <v>72</v>
      </c>
      <c r="AT154" s="44"/>
      <c r="AU154" s="44"/>
      <c r="AV154" s="44"/>
      <c r="AW154" s="44"/>
      <c r="AX154" s="44"/>
    </row>
    <row r="155" spans="1:50">
      <c r="A155" s="69" t="str">
        <f>IF(AND(JRF!B157="",JRF!Q157=""),"#REF!",IF(JRF!$A157=Checks!$K$4,JRF!B157,IF(JRF!$A157=Checks!$K$5,JRF!B157,IF(AND(JRF!$A157=Checks!$K$7,JRF!$Q157=""),JRF!B157,IF(AND(JRF!$A157=Checks!$K$6,JRF!$Q157=""),JRF!$B157,IF(OR(JRF!$A157=Checks!$K$8,JRF!$A157=Checks!$K$6,JRF!$A157=Checks!$K$7,JRF!$A157=Checks!$K$9),HLOOKUP(16,JRF!$13:$314,JRF!AX157,0),HLOOKUP(3,JRF!$13:$314,JRF!AX157,0)))))))</f>
        <v>#REF!</v>
      </c>
      <c r="B155" s="69" t="str">
        <f>IF(AND(JRF!B157="",JRF!Q157=""),"",IF(ISTEXT($A$13),"ACTUAL","-"))</f>
        <v/>
      </c>
      <c r="C155" s="74" t="str">
        <f>IF(AND(JRF!B157="",JRF!Q157=""),"",IF(JRF!$A157=Checks!$K$4,JRF!D157,IF(JRF!$A157=Checks!$K$5,JRF!D157,IF(AND(JRF!$A157=Checks!$K$7,JRF!Q157=""),JRF!D157,IF(AND(JRF!$A157=Checks!$K$6,JRF!Q157=""),JRF!D157,IF(OR(JRF!$A157=Checks!$K$8,JRF!$A157=Checks!$K$6,JRF!$A157=Checks!$K$7,JRF!$A157=Checks!$K$9),HLOOKUP(17,JRF!$13:$314,JRF!AX157,0),HLOOKUP(5,JRF!$13:$314,JRF!AX157,0)))))))</f>
        <v/>
      </c>
      <c r="D155" s="69" t="str">
        <f>IF(AND(JRF!B157="",JRF!Q157=""),"",IF(JRF!$A157=Checks!$K$4,JRF!C157,IF(JRF!$A157=Checks!$K$5,JRF!C157,IF(AND(JRF!$A157=Checks!$K$7,JRF!Q157=""),JRF!C157,IF(AND(JRF!$A157=Checks!$K$6,JRF!Q157=""),JRF!C157,IF(OR(JRF!$A157=Checks!$K$8,JRF!$A157=Checks!$K$6,JRF!$A157=Checks!$K$7,JRF!$A157=Checks!$K$9),HLOOKUP(18,JRF!$13:$314,JRF!AX157,0),HLOOKUP(4,JRF!$13:$314,JRF!AX157,0)))))))</f>
        <v/>
      </c>
      <c r="E155" s="69" t="str">
        <f>IF(AND(JRF!E157="",JRF!AL157=""),"",IF(OR(JRF!$A157=Checks!$K$4,JRF!$A157=Checks!$K$5),JRF!E157,IF(AND(JRF!$A157=Checks!$K$7,JRF!Q157=""),JRF!E157,IF(AND(JRF!$A157=Checks!$K$6,JRF!Q157=""),JRF!E157,IF(OR(JRF!$A157=Checks!$K$8,JRF!$A157=Checks!$K$6,JRF!$A157=Checks!$K$7,JRF!$A157=Checks!$K$9),JRF!AL157,JRF!E157)))))</f>
        <v/>
      </c>
      <c r="F155" s="69" t="str">
        <f>IF(AND(JRF!F157="",JRF!AV157=""),"",IF(OR(JRF!$A157=Checks!$K$4,JRF!$A157=Checks!$K$5),JRF!F157,IF(AND(JRF!$A157=Checks!$K$7,JRF!Q157=""),JRF!F157,IF(AND(JRF!$A157=Checks!$K$6,JRF!Q157=""),JRF!F157,IF(OR(JRF!$A157=Checks!$K$8,JRF!$A157=Checks!$K$6,JRF!$A157=Checks!$K$7,JRF!$A157=Checks!$K$9),JRF!AV157,JRF!F157)))))</f>
        <v/>
      </c>
      <c r="G155" s="70" t="str">
        <f>IF(AND(JRF!B157="",JRF!Q157=""),"",IF(IFERROR(SEARCH("RIR",JRF!A157),0),-JRF!J157,IF(JRF!A157=Checks!$K$10,JRF!J157,IF(JRF!A157=Checks!$K$11,-JRF!J157,IF(JRF!$A157=Checks!$K$4,JRF!J157,IF(JRF!$A157=Checks!$K$5,-JRF!J157,IF(AND(JRF!$A157=Checks!$K$7,JRF!Q157=""),JRF!J157,IF(AND(JRF!$A157=Checks!$K$6,JRF!Q157=""),JRF!J157,IF(OR(JRF!$A157=Checks!$K$8,JRF!$A157=Checks!$K$6,JRF!$A157=Checks!$K$7,JRF!$A157=Checks!$K$9),-HLOOKUP(23,JRF!$13:$314,JRF!AX157,0),HLOOKUP(9,JRF!$13:$314,JRF!AX157,0))))))))))</f>
        <v/>
      </c>
      <c r="H155" s="70" t="str">
        <f>IF(AND(JRF!B157="",JRF!Q157=""),"",IF(JRF!$A157=Checks!$K$4,JRF!I157,IF(JRF!$A157=Checks!$K$5,JRF!I157,IF(AND(JRF!$A157=Checks!$K$7,JRF!Q157=""),JRF!I157,IF(AND(JRF!$A157=Checks!$K$6,JRF!Q157=""),JRF!I157,IF(OR(JRF!$A157=Checks!$K$8,JRF!$A157=Checks!$K$6,JRF!$A157=Checks!$K$7,JRF!$A157=Checks!$K$9),HLOOKUP(22,JRF!$13:$314,JRF!AX157,0),HLOOKUP(8,JRF!$13:$314,JRF!AX157,0)))))))</f>
        <v/>
      </c>
      <c r="I155" s="71" t="str">
        <f>IF(AND(JRF!B157="",JRF!Q157=""),"",IF(JRF!$A157=Checks!$K$4,JRF!G157,IF(JRF!$A157=Checks!$K$5,JRF!G157,IF(AND(JRF!$A157=Checks!$K$7,JRF!Q157=""),JRF!G157,IF(AND(JRF!$A157=Checks!$K$6,JRF!Q157=""),JRF!G157,IF(OR(JRF!$A157=Checks!$K$8,JRF!$A157=Checks!$K$6,JRF!$A157=Checks!$K$7,JRF!$A157=Checks!$K$9),HLOOKUP(26,JRF!$13:$314,JRF!AX157,0),HLOOKUP(6,JRF!$13:$314,JRF!AX157,0)))))))</f>
        <v/>
      </c>
      <c r="J155" s="72" t="str">
        <f>IF(AND(JRF!AC157="",JRF!AF157=""),"",IF(LEN(JRF!AF157)=0,JRF!AC157,JRF!AF157))</f>
        <v/>
      </c>
      <c r="K155" s="72" t="str">
        <f>IF(JRF!Q157="","",IF(OR(JRF!A157=Checks!$K$4,JRF!A157=Checks!$K$5,JRF!A157=Checks!$K$6),"",IF(JRF!A157=Checks!$K$9,JRF!$B157,IF(OR(JRF!A157=Checks!$K$10,JRF!A157=Checks!$K$11),JRF!Q157,IF(AND(JRF!Q157=JRF!B157,OR(C155=IFERROR(VLOOKUP(C155,Checks!$BY:$BY,1,0),0),C356=IFERROR(VLOOKUP(C356,Checks!$BY:$BY,1,0),0))),A155,IF(JRF!Q157=JRF!B157,"",JRF!B157))))))</f>
        <v/>
      </c>
      <c r="L155" s="200" t="str">
        <f>IF(OR(JRF!X157="",JRF!Z157=""),"",IF(JRF!X157=JRF!Z157,"",'Journal Template'!M155/'Journal Template'!G155))</f>
        <v/>
      </c>
      <c r="M155" s="73" t="str">
        <f>IF(OR(JRF!X157="",JRF!Z157=""),"",IF(JRF!X157=JRF!Z157,"",-JRF!Y157))</f>
        <v/>
      </c>
      <c r="N155" s="72"/>
      <c r="O155" s="69" t="str">
        <f>IF(OR(JRF!X157="",JRF!Z157=""),"ENDBS",IF(JRF!X157=JRF!Z157,"ENDBS",""))</f>
        <v>ENDBS</v>
      </c>
      <c r="P155" s="69"/>
      <c r="AE155" s="43" t="s">
        <v>72</v>
      </c>
      <c r="AF155" s="43" t="s">
        <v>70</v>
      </c>
      <c r="AG155" s="43" t="s">
        <v>178</v>
      </c>
      <c r="AH155" s="68" t="s">
        <v>70</v>
      </c>
      <c r="AI155" s="44">
        <v>-130.30000000000001</v>
      </c>
      <c r="AJ155" s="43" t="s">
        <v>179</v>
      </c>
      <c r="AK155" s="43" t="s">
        <v>184</v>
      </c>
      <c r="AL155" s="44" t="s">
        <v>178</v>
      </c>
      <c r="AM155" s="43" t="s">
        <v>185</v>
      </c>
      <c r="AN155" s="43" t="s">
        <v>182</v>
      </c>
      <c r="AO155" s="43" t="s">
        <v>182</v>
      </c>
      <c r="AP155" s="43" t="s">
        <v>186</v>
      </c>
      <c r="AQ155" s="43" t="s">
        <v>183</v>
      </c>
      <c r="AR155" s="43" t="e">
        <v>#VALUE!</v>
      </c>
      <c r="AS155" s="43" t="s">
        <v>72</v>
      </c>
      <c r="AT155" s="44"/>
      <c r="AU155" s="44"/>
      <c r="AV155" s="44"/>
      <c r="AW155" s="44"/>
      <c r="AX155" s="44"/>
    </row>
    <row r="156" spans="1:50">
      <c r="A156" s="69" t="str">
        <f>IF(AND(JRF!B158="",JRF!Q158=""),"#REF!",IF(JRF!$A158=Checks!$K$4,JRF!B158,IF(JRF!$A158=Checks!$K$5,JRF!B158,IF(AND(JRF!$A158=Checks!$K$7,JRF!$Q158=""),JRF!B158,IF(AND(JRF!$A158=Checks!$K$6,JRF!$Q158=""),JRF!$B158,IF(OR(JRF!$A158=Checks!$K$8,JRF!$A158=Checks!$K$6,JRF!$A158=Checks!$K$7,JRF!$A158=Checks!$K$9),HLOOKUP(16,JRF!$13:$314,JRF!AX158,0),HLOOKUP(3,JRF!$13:$314,JRF!AX158,0)))))))</f>
        <v>#REF!</v>
      </c>
      <c r="B156" s="69" t="str">
        <f>IF(AND(JRF!B158="",JRF!Q158=""),"",IF(ISTEXT($A$13),"ACTUAL","-"))</f>
        <v/>
      </c>
      <c r="C156" s="74" t="str">
        <f>IF(AND(JRF!B158="",JRF!Q158=""),"",IF(JRF!$A158=Checks!$K$4,JRF!D158,IF(JRF!$A158=Checks!$K$5,JRF!D158,IF(AND(JRF!$A158=Checks!$K$7,JRF!Q158=""),JRF!D158,IF(AND(JRF!$A158=Checks!$K$6,JRF!Q158=""),JRF!D158,IF(OR(JRF!$A158=Checks!$K$8,JRF!$A158=Checks!$K$6,JRF!$A158=Checks!$K$7,JRF!$A158=Checks!$K$9),HLOOKUP(17,JRF!$13:$314,JRF!AX158,0),HLOOKUP(5,JRF!$13:$314,JRF!AX158,0)))))))</f>
        <v/>
      </c>
      <c r="D156" s="69" t="str">
        <f>IF(AND(JRF!B158="",JRF!Q158=""),"",IF(JRF!$A158=Checks!$K$4,JRF!C158,IF(JRF!$A158=Checks!$K$5,JRF!C158,IF(AND(JRF!$A158=Checks!$K$7,JRF!Q158=""),JRF!C158,IF(AND(JRF!$A158=Checks!$K$6,JRF!Q158=""),JRF!C158,IF(OR(JRF!$A158=Checks!$K$8,JRF!$A158=Checks!$K$6,JRF!$A158=Checks!$K$7,JRF!$A158=Checks!$K$9),HLOOKUP(18,JRF!$13:$314,JRF!AX158,0),HLOOKUP(4,JRF!$13:$314,JRF!AX158,0)))))))</f>
        <v/>
      </c>
      <c r="E156" s="69" t="str">
        <f>IF(AND(JRF!E158="",JRF!AL158=""),"",IF(OR(JRF!$A158=Checks!$K$4,JRF!$A158=Checks!$K$5),JRF!E158,IF(AND(JRF!$A158=Checks!$K$7,JRF!Q158=""),JRF!E158,IF(AND(JRF!$A158=Checks!$K$6,JRF!Q158=""),JRF!E158,IF(OR(JRF!$A158=Checks!$K$8,JRF!$A158=Checks!$K$6,JRF!$A158=Checks!$K$7,JRF!$A158=Checks!$K$9),JRF!AL158,JRF!E158)))))</f>
        <v/>
      </c>
      <c r="F156" s="69" t="str">
        <f>IF(AND(JRF!F158="",JRF!AV158=""),"",IF(OR(JRF!$A158=Checks!$K$4,JRF!$A158=Checks!$K$5),JRF!F158,IF(AND(JRF!$A158=Checks!$K$7,JRF!Q158=""),JRF!F158,IF(AND(JRF!$A158=Checks!$K$6,JRF!Q158=""),JRF!F158,IF(OR(JRF!$A158=Checks!$K$8,JRF!$A158=Checks!$K$6,JRF!$A158=Checks!$K$7,JRF!$A158=Checks!$K$9),JRF!AV158,JRF!F158)))))</f>
        <v/>
      </c>
      <c r="G156" s="70" t="str">
        <f>IF(AND(JRF!B158="",JRF!Q158=""),"",IF(IFERROR(SEARCH("RIR",JRF!A158),0),-JRF!J158,IF(JRF!A158=Checks!$K$10,JRF!J158,IF(JRF!A158=Checks!$K$11,-JRF!J158,IF(JRF!$A158=Checks!$K$4,JRF!J158,IF(JRF!$A158=Checks!$K$5,-JRF!J158,IF(AND(JRF!$A158=Checks!$K$7,JRF!Q158=""),JRF!J158,IF(AND(JRF!$A158=Checks!$K$6,JRF!Q158=""),JRF!J158,IF(OR(JRF!$A158=Checks!$K$8,JRF!$A158=Checks!$K$6,JRF!$A158=Checks!$K$7,JRF!$A158=Checks!$K$9),-HLOOKUP(23,JRF!$13:$314,JRF!AX158,0),HLOOKUP(9,JRF!$13:$314,JRF!AX158,0))))))))))</f>
        <v/>
      </c>
      <c r="H156" s="70" t="str">
        <f>IF(AND(JRF!B158="",JRF!Q158=""),"",IF(JRF!$A158=Checks!$K$4,JRF!I158,IF(JRF!$A158=Checks!$K$5,JRF!I158,IF(AND(JRF!$A158=Checks!$K$7,JRF!Q158=""),JRF!I158,IF(AND(JRF!$A158=Checks!$K$6,JRF!Q158=""),JRF!I158,IF(OR(JRF!$A158=Checks!$K$8,JRF!$A158=Checks!$K$6,JRF!$A158=Checks!$K$7,JRF!$A158=Checks!$K$9),HLOOKUP(22,JRF!$13:$314,JRF!AX158,0),HLOOKUP(8,JRF!$13:$314,JRF!AX158,0)))))))</f>
        <v/>
      </c>
      <c r="I156" s="71" t="str">
        <f>IF(AND(JRF!B158="",JRF!Q158=""),"",IF(JRF!$A158=Checks!$K$4,JRF!G158,IF(JRF!$A158=Checks!$K$5,JRF!G158,IF(AND(JRF!$A158=Checks!$K$7,JRF!Q158=""),JRF!G158,IF(AND(JRF!$A158=Checks!$K$6,JRF!Q158=""),JRF!G158,IF(OR(JRF!$A158=Checks!$K$8,JRF!$A158=Checks!$K$6,JRF!$A158=Checks!$K$7,JRF!$A158=Checks!$K$9),HLOOKUP(26,JRF!$13:$314,JRF!AX158,0),HLOOKUP(6,JRF!$13:$314,JRF!AX158,0)))))))</f>
        <v/>
      </c>
      <c r="J156" s="72" t="str">
        <f>IF(AND(JRF!AC158="",JRF!AF158=""),"",IF(LEN(JRF!AF158)=0,JRF!AC158,JRF!AF158))</f>
        <v/>
      </c>
      <c r="K156" s="72" t="str">
        <f>IF(JRF!Q158="","",IF(OR(JRF!A158=Checks!$K$4,JRF!A158=Checks!$K$5,JRF!A158=Checks!$K$6),"",IF(JRF!A158=Checks!$K$9,JRF!$B158,IF(OR(JRF!A158=Checks!$K$10,JRF!A158=Checks!$K$11),JRF!Q158,IF(AND(JRF!Q158=JRF!B158,OR(C156=IFERROR(VLOOKUP(C156,Checks!$BY:$BY,1,0),0),C357=IFERROR(VLOOKUP(C357,Checks!$BY:$BY,1,0),0))),A156,IF(JRF!Q158=JRF!B158,"",JRF!B158))))))</f>
        <v/>
      </c>
      <c r="L156" s="200" t="str">
        <f>IF(OR(JRF!X158="",JRF!Z158=""),"",IF(JRF!X158=JRF!Z158,"",'Journal Template'!M156/'Journal Template'!G156))</f>
        <v/>
      </c>
      <c r="M156" s="73" t="str">
        <f>IF(OR(JRF!X158="",JRF!Z158=""),"",IF(JRF!X158=JRF!Z158,"",-JRF!Y158))</f>
        <v/>
      </c>
      <c r="N156" s="72"/>
      <c r="O156" s="69" t="str">
        <f>IF(OR(JRF!X158="",JRF!Z158=""),"ENDBS",IF(JRF!X158=JRF!Z158,"ENDBS",""))</f>
        <v>ENDBS</v>
      </c>
      <c r="P156" s="69"/>
      <c r="AE156" s="43" t="s">
        <v>72</v>
      </c>
      <c r="AF156" s="43" t="s">
        <v>70</v>
      </c>
      <c r="AG156" s="43" t="s">
        <v>178</v>
      </c>
      <c r="AH156" s="68" t="s">
        <v>70</v>
      </c>
      <c r="AI156" s="44">
        <v>-130.30000000000001</v>
      </c>
      <c r="AJ156" s="43" t="s">
        <v>179</v>
      </c>
      <c r="AK156" s="43" t="s">
        <v>184</v>
      </c>
      <c r="AL156" s="44" t="s">
        <v>178</v>
      </c>
      <c r="AM156" s="43" t="s">
        <v>185</v>
      </c>
      <c r="AN156" s="43" t="s">
        <v>182</v>
      </c>
      <c r="AO156" s="43" t="s">
        <v>182</v>
      </c>
      <c r="AP156" s="43" t="s">
        <v>186</v>
      </c>
      <c r="AQ156" s="43" t="s">
        <v>183</v>
      </c>
      <c r="AR156" s="43" t="e">
        <v>#VALUE!</v>
      </c>
      <c r="AS156" s="43" t="s">
        <v>72</v>
      </c>
      <c r="AT156" s="44"/>
      <c r="AU156" s="44"/>
      <c r="AV156" s="44"/>
      <c r="AW156" s="44"/>
      <c r="AX156" s="44"/>
    </row>
    <row r="157" spans="1:50">
      <c r="A157" s="69" t="str">
        <f>IF(AND(JRF!B159="",JRF!Q159=""),"#REF!",IF(JRF!$A159=Checks!$K$4,JRF!B159,IF(JRF!$A159=Checks!$K$5,JRF!B159,IF(AND(JRF!$A159=Checks!$K$7,JRF!$Q159=""),JRF!B159,IF(AND(JRF!$A159=Checks!$K$6,JRF!$Q159=""),JRF!$B159,IF(OR(JRF!$A159=Checks!$K$8,JRF!$A159=Checks!$K$6,JRF!$A159=Checks!$K$7,JRF!$A159=Checks!$K$9),HLOOKUP(16,JRF!$13:$314,JRF!AX159,0),HLOOKUP(3,JRF!$13:$314,JRF!AX159,0)))))))</f>
        <v>#REF!</v>
      </c>
      <c r="B157" s="69" t="str">
        <f>IF(AND(JRF!B159="",JRF!Q159=""),"",IF(ISTEXT($A$13),"ACTUAL","-"))</f>
        <v/>
      </c>
      <c r="C157" s="74" t="str">
        <f>IF(AND(JRF!B159="",JRF!Q159=""),"",IF(JRF!$A159=Checks!$K$4,JRF!D159,IF(JRF!$A159=Checks!$K$5,JRF!D159,IF(AND(JRF!$A159=Checks!$K$7,JRF!Q159=""),JRF!D159,IF(AND(JRF!$A159=Checks!$K$6,JRF!Q159=""),JRF!D159,IF(OR(JRF!$A159=Checks!$K$8,JRF!$A159=Checks!$K$6,JRF!$A159=Checks!$K$7,JRF!$A159=Checks!$K$9),HLOOKUP(17,JRF!$13:$314,JRF!AX159,0),HLOOKUP(5,JRF!$13:$314,JRF!AX159,0)))))))</f>
        <v/>
      </c>
      <c r="D157" s="69" t="str">
        <f>IF(AND(JRF!B159="",JRF!Q159=""),"",IF(JRF!$A159=Checks!$K$4,JRF!C159,IF(JRF!$A159=Checks!$K$5,JRF!C159,IF(AND(JRF!$A159=Checks!$K$7,JRF!Q159=""),JRF!C159,IF(AND(JRF!$A159=Checks!$K$6,JRF!Q159=""),JRF!C159,IF(OR(JRF!$A159=Checks!$K$8,JRF!$A159=Checks!$K$6,JRF!$A159=Checks!$K$7,JRF!$A159=Checks!$K$9),HLOOKUP(18,JRF!$13:$314,JRF!AX159,0),HLOOKUP(4,JRF!$13:$314,JRF!AX159,0)))))))</f>
        <v/>
      </c>
      <c r="E157" s="69" t="str">
        <f>IF(AND(JRF!E159="",JRF!AL159=""),"",IF(OR(JRF!$A159=Checks!$K$4,JRF!$A159=Checks!$K$5),JRF!E159,IF(AND(JRF!$A159=Checks!$K$7,JRF!Q159=""),JRF!E159,IF(AND(JRF!$A159=Checks!$K$6,JRF!Q159=""),JRF!E159,IF(OR(JRF!$A159=Checks!$K$8,JRF!$A159=Checks!$K$6,JRF!$A159=Checks!$K$7,JRF!$A159=Checks!$K$9),JRF!AL159,JRF!E159)))))</f>
        <v/>
      </c>
      <c r="F157" s="69" t="str">
        <f>IF(AND(JRF!F159="",JRF!AV159=""),"",IF(OR(JRF!$A159=Checks!$K$4,JRF!$A159=Checks!$K$5),JRF!F159,IF(AND(JRF!$A159=Checks!$K$7,JRF!Q159=""),JRF!F159,IF(AND(JRF!$A159=Checks!$K$6,JRF!Q159=""),JRF!F159,IF(OR(JRF!$A159=Checks!$K$8,JRF!$A159=Checks!$K$6,JRF!$A159=Checks!$K$7,JRF!$A159=Checks!$K$9),JRF!AV159,JRF!F159)))))</f>
        <v/>
      </c>
      <c r="G157" s="70" t="str">
        <f>IF(AND(JRF!B159="",JRF!Q159=""),"",IF(IFERROR(SEARCH("RIR",JRF!A159),0),-JRF!J159,IF(JRF!A159=Checks!$K$10,JRF!J159,IF(JRF!A159=Checks!$K$11,-JRF!J159,IF(JRF!$A159=Checks!$K$4,JRF!J159,IF(JRF!$A159=Checks!$K$5,-JRF!J159,IF(AND(JRF!$A159=Checks!$K$7,JRF!Q159=""),JRF!J159,IF(AND(JRF!$A159=Checks!$K$6,JRF!Q159=""),JRF!J159,IF(OR(JRF!$A159=Checks!$K$8,JRF!$A159=Checks!$K$6,JRF!$A159=Checks!$K$7,JRF!$A159=Checks!$K$9),-HLOOKUP(23,JRF!$13:$314,JRF!AX159,0),HLOOKUP(9,JRF!$13:$314,JRF!AX159,0))))))))))</f>
        <v/>
      </c>
      <c r="H157" s="70" t="str">
        <f>IF(AND(JRF!B159="",JRF!Q159=""),"",IF(JRF!$A159=Checks!$K$4,JRF!I159,IF(JRF!$A159=Checks!$K$5,JRF!I159,IF(AND(JRF!$A159=Checks!$K$7,JRF!Q159=""),JRF!I159,IF(AND(JRF!$A159=Checks!$K$6,JRF!Q159=""),JRF!I159,IF(OR(JRF!$A159=Checks!$K$8,JRF!$A159=Checks!$K$6,JRF!$A159=Checks!$K$7,JRF!$A159=Checks!$K$9),HLOOKUP(22,JRF!$13:$314,JRF!AX159,0),HLOOKUP(8,JRF!$13:$314,JRF!AX159,0)))))))</f>
        <v/>
      </c>
      <c r="I157" s="71" t="str">
        <f>IF(AND(JRF!B159="",JRF!Q159=""),"",IF(JRF!$A159=Checks!$K$4,JRF!G159,IF(JRF!$A159=Checks!$K$5,JRF!G159,IF(AND(JRF!$A159=Checks!$K$7,JRF!Q159=""),JRF!G159,IF(AND(JRF!$A159=Checks!$K$6,JRF!Q159=""),JRF!G159,IF(OR(JRF!$A159=Checks!$K$8,JRF!$A159=Checks!$K$6,JRF!$A159=Checks!$K$7,JRF!$A159=Checks!$K$9),HLOOKUP(26,JRF!$13:$314,JRF!AX159,0),HLOOKUP(6,JRF!$13:$314,JRF!AX159,0)))))))</f>
        <v/>
      </c>
      <c r="J157" s="72" t="str">
        <f>IF(AND(JRF!AC159="",JRF!AF159=""),"",IF(LEN(JRF!AF159)=0,JRF!AC159,JRF!AF159))</f>
        <v/>
      </c>
      <c r="K157" s="72" t="str">
        <f>IF(JRF!Q159="","",IF(OR(JRF!A159=Checks!$K$4,JRF!A159=Checks!$K$5,JRF!A159=Checks!$K$6),"",IF(JRF!A159=Checks!$K$9,JRF!$B159,IF(OR(JRF!A159=Checks!$K$10,JRF!A159=Checks!$K$11),JRF!Q159,IF(AND(JRF!Q159=JRF!B159,OR(C157=IFERROR(VLOOKUP(C157,Checks!$BY:$BY,1,0),0),C358=IFERROR(VLOOKUP(C358,Checks!$BY:$BY,1,0),0))),A157,IF(JRF!Q159=JRF!B159,"",JRF!B159))))))</f>
        <v/>
      </c>
      <c r="L157" s="200" t="str">
        <f>IF(OR(JRF!X159="",JRF!Z159=""),"",IF(JRF!X159=JRF!Z159,"",'Journal Template'!M157/'Journal Template'!G157))</f>
        <v/>
      </c>
      <c r="M157" s="73" t="str">
        <f>IF(OR(JRF!X159="",JRF!Z159=""),"",IF(JRF!X159=JRF!Z159,"",-JRF!Y159))</f>
        <v/>
      </c>
      <c r="N157" s="72"/>
      <c r="O157" s="69" t="str">
        <f>IF(OR(JRF!X159="",JRF!Z159=""),"ENDBS",IF(JRF!X159=JRF!Z159,"ENDBS",""))</f>
        <v>ENDBS</v>
      </c>
      <c r="P157" s="69"/>
      <c r="AE157" s="43" t="s">
        <v>72</v>
      </c>
      <c r="AF157" s="43" t="s">
        <v>70</v>
      </c>
      <c r="AG157" s="43" t="s">
        <v>178</v>
      </c>
      <c r="AH157" s="68" t="s">
        <v>70</v>
      </c>
      <c r="AI157" s="44">
        <v>-130.30000000000001</v>
      </c>
      <c r="AJ157" s="43" t="s">
        <v>179</v>
      </c>
      <c r="AK157" s="43" t="s">
        <v>184</v>
      </c>
      <c r="AL157" s="44" t="s">
        <v>178</v>
      </c>
      <c r="AM157" s="43" t="s">
        <v>185</v>
      </c>
      <c r="AN157" s="43" t="s">
        <v>182</v>
      </c>
      <c r="AO157" s="43" t="s">
        <v>182</v>
      </c>
      <c r="AP157" s="43" t="s">
        <v>186</v>
      </c>
      <c r="AQ157" s="43" t="s">
        <v>183</v>
      </c>
      <c r="AR157" s="43" t="e">
        <v>#VALUE!</v>
      </c>
      <c r="AS157" s="43" t="s">
        <v>72</v>
      </c>
      <c r="AT157" s="44"/>
      <c r="AU157" s="44"/>
      <c r="AV157" s="44"/>
      <c r="AW157" s="44"/>
      <c r="AX157" s="44"/>
    </row>
    <row r="158" spans="1:50">
      <c r="A158" s="69" t="str">
        <f>IF(AND(JRF!B160="",JRF!Q160=""),"#REF!",IF(JRF!$A160=Checks!$K$4,JRF!B160,IF(JRF!$A160=Checks!$K$5,JRF!B160,IF(AND(JRF!$A160=Checks!$K$7,JRF!$Q160=""),JRF!B160,IF(AND(JRF!$A160=Checks!$K$6,JRF!$Q160=""),JRF!$B160,IF(OR(JRF!$A160=Checks!$K$8,JRF!$A160=Checks!$K$6,JRF!$A160=Checks!$K$7,JRF!$A160=Checks!$K$9),HLOOKUP(16,JRF!$13:$314,JRF!AX160,0),HLOOKUP(3,JRF!$13:$314,JRF!AX160,0)))))))</f>
        <v>#REF!</v>
      </c>
      <c r="B158" s="69" t="str">
        <f>IF(AND(JRF!B160="",JRF!Q160=""),"",IF(ISTEXT($A$13),"ACTUAL","-"))</f>
        <v/>
      </c>
      <c r="C158" s="74" t="str">
        <f>IF(AND(JRF!B160="",JRF!Q160=""),"",IF(JRF!$A160=Checks!$K$4,JRF!D160,IF(JRF!$A160=Checks!$K$5,JRF!D160,IF(AND(JRF!$A160=Checks!$K$7,JRF!Q160=""),JRF!D160,IF(AND(JRF!$A160=Checks!$K$6,JRF!Q160=""),JRF!D160,IF(OR(JRF!$A160=Checks!$K$8,JRF!$A160=Checks!$K$6,JRF!$A160=Checks!$K$7,JRF!$A160=Checks!$K$9),HLOOKUP(17,JRF!$13:$314,JRF!AX160,0),HLOOKUP(5,JRF!$13:$314,JRF!AX160,0)))))))</f>
        <v/>
      </c>
      <c r="D158" s="69" t="str">
        <f>IF(AND(JRF!B160="",JRF!Q160=""),"",IF(JRF!$A160=Checks!$K$4,JRF!C160,IF(JRF!$A160=Checks!$K$5,JRF!C160,IF(AND(JRF!$A160=Checks!$K$7,JRF!Q160=""),JRF!C160,IF(AND(JRF!$A160=Checks!$K$6,JRF!Q160=""),JRF!C160,IF(OR(JRF!$A160=Checks!$K$8,JRF!$A160=Checks!$K$6,JRF!$A160=Checks!$K$7,JRF!$A160=Checks!$K$9),HLOOKUP(18,JRF!$13:$314,JRF!AX160,0),HLOOKUP(4,JRF!$13:$314,JRF!AX160,0)))))))</f>
        <v/>
      </c>
      <c r="E158" s="69" t="str">
        <f>IF(AND(JRF!E160="",JRF!AL160=""),"",IF(OR(JRF!$A160=Checks!$K$4,JRF!$A160=Checks!$K$5),JRF!E160,IF(AND(JRF!$A160=Checks!$K$7,JRF!Q160=""),JRF!E160,IF(AND(JRF!$A160=Checks!$K$6,JRF!Q160=""),JRF!E160,IF(OR(JRF!$A160=Checks!$K$8,JRF!$A160=Checks!$K$6,JRF!$A160=Checks!$K$7,JRF!$A160=Checks!$K$9),JRF!AL160,JRF!E160)))))</f>
        <v/>
      </c>
      <c r="F158" s="69" t="str">
        <f>IF(AND(JRF!F160="",JRF!AV160=""),"",IF(OR(JRF!$A160=Checks!$K$4,JRF!$A160=Checks!$K$5),JRF!F160,IF(AND(JRF!$A160=Checks!$K$7,JRF!Q160=""),JRF!F160,IF(AND(JRF!$A160=Checks!$K$6,JRF!Q160=""),JRF!F160,IF(OR(JRF!$A160=Checks!$K$8,JRF!$A160=Checks!$K$6,JRF!$A160=Checks!$K$7,JRF!$A160=Checks!$K$9),JRF!AV160,JRF!F160)))))</f>
        <v/>
      </c>
      <c r="G158" s="70" t="str">
        <f>IF(AND(JRF!B160="",JRF!Q160=""),"",IF(IFERROR(SEARCH("RIR",JRF!A160),0),-JRF!J160,IF(JRF!A160=Checks!$K$10,JRF!J160,IF(JRF!A160=Checks!$K$11,-JRF!J160,IF(JRF!$A160=Checks!$K$4,JRF!J160,IF(JRF!$A160=Checks!$K$5,-JRF!J160,IF(AND(JRF!$A160=Checks!$K$7,JRF!Q160=""),JRF!J160,IF(AND(JRF!$A160=Checks!$K$6,JRF!Q160=""),JRF!J160,IF(OR(JRF!$A160=Checks!$K$8,JRF!$A160=Checks!$K$6,JRF!$A160=Checks!$K$7,JRF!$A160=Checks!$K$9),-HLOOKUP(23,JRF!$13:$314,JRF!AX160,0),HLOOKUP(9,JRF!$13:$314,JRF!AX160,0))))))))))</f>
        <v/>
      </c>
      <c r="H158" s="70" t="str">
        <f>IF(AND(JRF!B160="",JRF!Q160=""),"",IF(JRF!$A160=Checks!$K$4,JRF!I160,IF(JRF!$A160=Checks!$K$5,JRF!I160,IF(AND(JRF!$A160=Checks!$K$7,JRF!Q160=""),JRF!I160,IF(AND(JRF!$A160=Checks!$K$6,JRF!Q160=""),JRF!I160,IF(OR(JRF!$A160=Checks!$K$8,JRF!$A160=Checks!$K$6,JRF!$A160=Checks!$K$7,JRF!$A160=Checks!$K$9),HLOOKUP(22,JRF!$13:$314,JRF!AX160,0),HLOOKUP(8,JRF!$13:$314,JRF!AX160,0)))))))</f>
        <v/>
      </c>
      <c r="I158" s="71" t="str">
        <f>IF(AND(JRF!B160="",JRF!Q160=""),"",IF(JRF!$A160=Checks!$K$4,JRF!G160,IF(JRF!$A160=Checks!$K$5,JRF!G160,IF(AND(JRF!$A160=Checks!$K$7,JRF!Q160=""),JRF!G160,IF(AND(JRF!$A160=Checks!$K$6,JRF!Q160=""),JRF!G160,IF(OR(JRF!$A160=Checks!$K$8,JRF!$A160=Checks!$K$6,JRF!$A160=Checks!$K$7,JRF!$A160=Checks!$K$9),HLOOKUP(26,JRF!$13:$314,JRF!AX160,0),HLOOKUP(6,JRF!$13:$314,JRF!AX160,0)))))))</f>
        <v/>
      </c>
      <c r="J158" s="72" t="str">
        <f>IF(AND(JRF!AC160="",JRF!AF160=""),"",IF(LEN(JRF!AF160)=0,JRF!AC160,JRF!AF160))</f>
        <v/>
      </c>
      <c r="K158" s="72" t="str">
        <f>IF(JRF!Q160="","",IF(OR(JRF!A160=Checks!$K$4,JRF!A160=Checks!$K$5,JRF!A160=Checks!$K$6),"",IF(JRF!A160=Checks!$K$9,JRF!$B160,IF(OR(JRF!A160=Checks!$K$10,JRF!A160=Checks!$K$11),JRF!Q160,IF(AND(JRF!Q160=JRF!B160,OR(C158=IFERROR(VLOOKUP(C158,Checks!$BY:$BY,1,0),0),C359=IFERROR(VLOOKUP(C359,Checks!$BY:$BY,1,0),0))),A158,IF(JRF!Q160=JRF!B160,"",JRF!B160))))))</f>
        <v/>
      </c>
      <c r="L158" s="200" t="str">
        <f>IF(OR(JRF!X160="",JRF!Z160=""),"",IF(JRF!X160=JRF!Z160,"",'Journal Template'!M158/'Journal Template'!G158))</f>
        <v/>
      </c>
      <c r="M158" s="73" t="str">
        <f>IF(OR(JRF!X160="",JRF!Z160=""),"",IF(JRF!X160=JRF!Z160,"",-JRF!Y160))</f>
        <v/>
      </c>
      <c r="N158" s="72"/>
      <c r="O158" s="69" t="str">
        <f>IF(OR(JRF!X160="",JRF!Z160=""),"ENDBS",IF(JRF!X160=JRF!Z160,"ENDBS",""))</f>
        <v>ENDBS</v>
      </c>
      <c r="P158" s="69"/>
      <c r="AE158" s="43" t="s">
        <v>72</v>
      </c>
      <c r="AF158" s="43" t="s">
        <v>70</v>
      </c>
      <c r="AG158" s="43" t="s">
        <v>178</v>
      </c>
      <c r="AH158" s="68" t="s">
        <v>70</v>
      </c>
      <c r="AI158" s="44">
        <v>-130.30000000000001</v>
      </c>
      <c r="AJ158" s="43" t="s">
        <v>179</v>
      </c>
      <c r="AK158" s="43" t="s">
        <v>184</v>
      </c>
      <c r="AL158" s="44" t="s">
        <v>178</v>
      </c>
      <c r="AM158" s="43" t="s">
        <v>185</v>
      </c>
      <c r="AN158" s="43" t="s">
        <v>182</v>
      </c>
      <c r="AO158" s="43" t="s">
        <v>182</v>
      </c>
      <c r="AP158" s="43" t="s">
        <v>186</v>
      </c>
      <c r="AQ158" s="43" t="s">
        <v>183</v>
      </c>
      <c r="AR158" s="43" t="e">
        <v>#VALUE!</v>
      </c>
      <c r="AS158" s="43" t="s">
        <v>72</v>
      </c>
      <c r="AT158" s="44"/>
      <c r="AU158" s="44"/>
      <c r="AV158" s="44"/>
      <c r="AW158" s="44"/>
      <c r="AX158" s="44"/>
    </row>
    <row r="159" spans="1:50">
      <c r="A159" s="69" t="str">
        <f>IF(AND(JRF!B161="",JRF!Q161=""),"#REF!",IF(JRF!$A161=Checks!$K$4,JRF!B161,IF(JRF!$A161=Checks!$K$5,JRF!B161,IF(AND(JRF!$A161=Checks!$K$7,JRF!$Q161=""),JRF!B161,IF(AND(JRF!$A161=Checks!$K$6,JRF!$Q161=""),JRF!$B161,IF(OR(JRF!$A161=Checks!$K$8,JRF!$A161=Checks!$K$6,JRF!$A161=Checks!$K$7,JRF!$A161=Checks!$K$9),HLOOKUP(16,JRF!$13:$314,JRF!AX161,0),HLOOKUP(3,JRF!$13:$314,JRF!AX161,0)))))))</f>
        <v>#REF!</v>
      </c>
      <c r="B159" s="69" t="str">
        <f>IF(AND(JRF!B161="",JRF!Q161=""),"",IF(ISTEXT($A$13),"ACTUAL","-"))</f>
        <v/>
      </c>
      <c r="C159" s="74" t="str">
        <f>IF(AND(JRF!B161="",JRF!Q161=""),"",IF(JRF!$A161=Checks!$K$4,JRF!D161,IF(JRF!$A161=Checks!$K$5,JRF!D161,IF(AND(JRF!$A161=Checks!$K$7,JRF!Q161=""),JRF!D161,IF(AND(JRF!$A161=Checks!$K$6,JRF!Q161=""),JRF!D161,IF(OR(JRF!$A161=Checks!$K$8,JRF!$A161=Checks!$K$6,JRF!$A161=Checks!$K$7,JRF!$A161=Checks!$K$9),HLOOKUP(17,JRF!$13:$314,JRF!AX161,0),HLOOKUP(5,JRF!$13:$314,JRF!AX161,0)))))))</f>
        <v/>
      </c>
      <c r="D159" s="69" t="str">
        <f>IF(AND(JRF!B161="",JRF!Q161=""),"",IF(JRF!$A161=Checks!$K$4,JRF!C161,IF(JRF!$A161=Checks!$K$5,JRF!C161,IF(AND(JRF!$A161=Checks!$K$7,JRF!Q161=""),JRF!C161,IF(AND(JRF!$A161=Checks!$K$6,JRF!Q161=""),JRF!C161,IF(OR(JRF!$A161=Checks!$K$8,JRF!$A161=Checks!$K$6,JRF!$A161=Checks!$K$7,JRF!$A161=Checks!$K$9),HLOOKUP(18,JRF!$13:$314,JRF!AX161,0),HLOOKUP(4,JRF!$13:$314,JRF!AX161,0)))))))</f>
        <v/>
      </c>
      <c r="E159" s="69" t="str">
        <f>IF(AND(JRF!E161="",JRF!AL161=""),"",IF(OR(JRF!$A161=Checks!$K$4,JRF!$A161=Checks!$K$5),JRF!E161,IF(AND(JRF!$A161=Checks!$K$7,JRF!Q161=""),JRF!E161,IF(AND(JRF!$A161=Checks!$K$6,JRF!Q161=""),JRF!E161,IF(OR(JRF!$A161=Checks!$K$8,JRF!$A161=Checks!$K$6,JRF!$A161=Checks!$K$7,JRF!$A161=Checks!$K$9),JRF!AL161,JRF!E161)))))</f>
        <v/>
      </c>
      <c r="F159" s="69" t="str">
        <f>IF(AND(JRF!F161="",JRF!AV161=""),"",IF(OR(JRF!$A161=Checks!$K$4,JRF!$A161=Checks!$K$5),JRF!F161,IF(AND(JRF!$A161=Checks!$K$7,JRF!Q161=""),JRF!F161,IF(AND(JRF!$A161=Checks!$K$6,JRF!Q161=""),JRF!F161,IF(OR(JRF!$A161=Checks!$K$8,JRF!$A161=Checks!$K$6,JRF!$A161=Checks!$K$7,JRF!$A161=Checks!$K$9),JRF!AV161,JRF!F161)))))</f>
        <v/>
      </c>
      <c r="G159" s="70" t="str">
        <f>IF(AND(JRF!B161="",JRF!Q161=""),"",IF(IFERROR(SEARCH("RIR",JRF!A161),0),-JRF!J161,IF(JRF!A161=Checks!$K$10,JRF!J161,IF(JRF!A161=Checks!$K$11,-JRF!J161,IF(JRF!$A161=Checks!$K$4,JRF!J161,IF(JRF!$A161=Checks!$K$5,-JRF!J161,IF(AND(JRF!$A161=Checks!$K$7,JRF!Q161=""),JRF!J161,IF(AND(JRF!$A161=Checks!$K$6,JRF!Q161=""),JRF!J161,IF(OR(JRF!$A161=Checks!$K$8,JRF!$A161=Checks!$K$6,JRF!$A161=Checks!$K$7,JRF!$A161=Checks!$K$9),-HLOOKUP(23,JRF!$13:$314,JRF!AX161,0),HLOOKUP(9,JRF!$13:$314,JRF!AX161,0))))))))))</f>
        <v/>
      </c>
      <c r="H159" s="70" t="str">
        <f>IF(AND(JRF!B161="",JRF!Q161=""),"",IF(JRF!$A161=Checks!$K$4,JRF!I161,IF(JRF!$A161=Checks!$K$5,JRF!I161,IF(AND(JRF!$A161=Checks!$K$7,JRF!Q161=""),JRF!I161,IF(AND(JRF!$A161=Checks!$K$6,JRF!Q161=""),JRF!I161,IF(OR(JRF!$A161=Checks!$K$8,JRF!$A161=Checks!$K$6,JRF!$A161=Checks!$K$7,JRF!$A161=Checks!$K$9),HLOOKUP(22,JRF!$13:$314,JRF!AX161,0),HLOOKUP(8,JRF!$13:$314,JRF!AX161,0)))))))</f>
        <v/>
      </c>
      <c r="I159" s="71" t="str">
        <f>IF(AND(JRF!B161="",JRF!Q161=""),"",IF(JRF!$A161=Checks!$K$4,JRF!G161,IF(JRF!$A161=Checks!$K$5,JRF!G161,IF(AND(JRF!$A161=Checks!$K$7,JRF!Q161=""),JRF!G161,IF(AND(JRF!$A161=Checks!$K$6,JRF!Q161=""),JRF!G161,IF(OR(JRF!$A161=Checks!$K$8,JRF!$A161=Checks!$K$6,JRF!$A161=Checks!$K$7,JRF!$A161=Checks!$K$9),HLOOKUP(26,JRF!$13:$314,JRF!AX161,0),HLOOKUP(6,JRF!$13:$314,JRF!AX161,0)))))))</f>
        <v/>
      </c>
      <c r="J159" s="72" t="str">
        <f>IF(AND(JRF!AC161="",JRF!AF161=""),"",IF(LEN(JRF!AF161)=0,JRF!AC161,JRF!AF161))</f>
        <v/>
      </c>
      <c r="K159" s="72" t="str">
        <f>IF(JRF!Q161="","",IF(OR(JRF!A161=Checks!$K$4,JRF!A161=Checks!$K$5,JRF!A161=Checks!$K$6),"",IF(JRF!A161=Checks!$K$9,JRF!$B161,IF(OR(JRF!A161=Checks!$K$10,JRF!A161=Checks!$K$11),JRF!Q161,IF(AND(JRF!Q161=JRF!B161,OR(C159=IFERROR(VLOOKUP(C159,Checks!$BY:$BY,1,0),0),C360=IFERROR(VLOOKUP(C360,Checks!$BY:$BY,1,0),0))),A159,IF(JRF!Q161=JRF!B161,"",JRF!B161))))))</f>
        <v/>
      </c>
      <c r="L159" s="200" t="str">
        <f>IF(OR(JRF!X161="",JRF!Z161=""),"",IF(JRF!X161=JRF!Z161,"",'Journal Template'!M159/'Journal Template'!G159))</f>
        <v/>
      </c>
      <c r="M159" s="73" t="str">
        <f>IF(OR(JRF!X161="",JRF!Z161=""),"",IF(JRF!X161=JRF!Z161,"",-JRF!Y161))</f>
        <v/>
      </c>
      <c r="N159" s="72"/>
      <c r="O159" s="69" t="str">
        <f>IF(OR(JRF!X161="",JRF!Z161=""),"ENDBS",IF(JRF!X161=JRF!Z161,"ENDBS",""))</f>
        <v>ENDBS</v>
      </c>
      <c r="P159" s="69"/>
      <c r="AE159" s="43" t="s">
        <v>72</v>
      </c>
      <c r="AF159" s="43" t="s">
        <v>70</v>
      </c>
      <c r="AG159" s="43" t="s">
        <v>178</v>
      </c>
      <c r="AH159" s="68" t="s">
        <v>70</v>
      </c>
      <c r="AI159" s="44">
        <v>-130.30000000000001</v>
      </c>
      <c r="AJ159" s="43" t="s">
        <v>179</v>
      </c>
      <c r="AK159" s="43" t="s">
        <v>184</v>
      </c>
      <c r="AL159" s="44" t="s">
        <v>178</v>
      </c>
      <c r="AM159" s="43" t="s">
        <v>185</v>
      </c>
      <c r="AN159" s="43" t="s">
        <v>182</v>
      </c>
      <c r="AO159" s="43" t="s">
        <v>182</v>
      </c>
      <c r="AP159" s="43" t="s">
        <v>186</v>
      </c>
      <c r="AQ159" s="43" t="s">
        <v>183</v>
      </c>
      <c r="AR159" s="43" t="e">
        <v>#VALUE!</v>
      </c>
      <c r="AS159" s="43" t="s">
        <v>72</v>
      </c>
      <c r="AT159" s="44"/>
      <c r="AU159" s="44"/>
      <c r="AV159" s="44"/>
      <c r="AW159" s="44"/>
      <c r="AX159" s="44"/>
    </row>
    <row r="160" spans="1:50">
      <c r="A160" s="69" t="str">
        <f>IF(AND(JRF!B162="",JRF!Q162=""),"#REF!",IF(JRF!$A162=Checks!$K$4,JRF!B162,IF(JRF!$A162=Checks!$K$5,JRF!B162,IF(AND(JRF!$A162=Checks!$K$7,JRF!$Q162=""),JRF!B162,IF(AND(JRF!$A162=Checks!$K$6,JRF!$Q162=""),JRF!$B162,IF(OR(JRF!$A162=Checks!$K$8,JRF!$A162=Checks!$K$6,JRF!$A162=Checks!$K$7,JRF!$A162=Checks!$K$9),HLOOKUP(16,JRF!$13:$314,JRF!AX162,0),HLOOKUP(3,JRF!$13:$314,JRF!AX162,0)))))))</f>
        <v>#REF!</v>
      </c>
      <c r="B160" s="69" t="str">
        <f>IF(AND(JRF!B162="",JRF!Q162=""),"",IF(ISTEXT($A$13),"ACTUAL","-"))</f>
        <v/>
      </c>
      <c r="C160" s="74" t="str">
        <f>IF(AND(JRF!B162="",JRF!Q162=""),"",IF(JRF!$A162=Checks!$K$4,JRF!D162,IF(JRF!$A162=Checks!$K$5,JRF!D162,IF(AND(JRF!$A162=Checks!$K$7,JRF!Q162=""),JRF!D162,IF(AND(JRF!$A162=Checks!$K$6,JRF!Q162=""),JRF!D162,IF(OR(JRF!$A162=Checks!$K$8,JRF!$A162=Checks!$K$6,JRF!$A162=Checks!$K$7,JRF!$A162=Checks!$K$9),HLOOKUP(17,JRF!$13:$314,JRF!AX162,0),HLOOKUP(5,JRF!$13:$314,JRF!AX162,0)))))))</f>
        <v/>
      </c>
      <c r="D160" s="69" t="str">
        <f>IF(AND(JRF!B162="",JRF!Q162=""),"",IF(JRF!$A162=Checks!$K$4,JRF!C162,IF(JRF!$A162=Checks!$K$5,JRF!C162,IF(AND(JRF!$A162=Checks!$K$7,JRF!Q162=""),JRF!C162,IF(AND(JRF!$A162=Checks!$K$6,JRF!Q162=""),JRF!C162,IF(OR(JRF!$A162=Checks!$K$8,JRF!$A162=Checks!$K$6,JRF!$A162=Checks!$K$7,JRF!$A162=Checks!$K$9),HLOOKUP(18,JRF!$13:$314,JRF!AX162,0),HLOOKUP(4,JRF!$13:$314,JRF!AX162,0)))))))</f>
        <v/>
      </c>
      <c r="E160" s="69" t="str">
        <f>IF(AND(JRF!E162="",JRF!AL162=""),"",IF(OR(JRF!$A162=Checks!$K$4,JRF!$A162=Checks!$K$5),JRF!E162,IF(AND(JRF!$A162=Checks!$K$7,JRF!Q162=""),JRF!E162,IF(AND(JRF!$A162=Checks!$K$6,JRF!Q162=""),JRF!E162,IF(OR(JRF!$A162=Checks!$K$8,JRF!$A162=Checks!$K$6,JRF!$A162=Checks!$K$7,JRF!$A162=Checks!$K$9),JRF!AL162,JRF!E162)))))</f>
        <v/>
      </c>
      <c r="F160" s="69" t="str">
        <f>IF(AND(JRF!F162="",JRF!AV162=""),"",IF(OR(JRF!$A162=Checks!$K$4,JRF!$A162=Checks!$K$5),JRF!F162,IF(AND(JRF!$A162=Checks!$K$7,JRF!Q162=""),JRF!F162,IF(AND(JRF!$A162=Checks!$K$6,JRF!Q162=""),JRF!F162,IF(OR(JRF!$A162=Checks!$K$8,JRF!$A162=Checks!$K$6,JRF!$A162=Checks!$K$7,JRF!$A162=Checks!$K$9),JRF!AV162,JRF!F162)))))</f>
        <v/>
      </c>
      <c r="G160" s="70" t="str">
        <f>IF(AND(JRF!B162="",JRF!Q162=""),"",IF(IFERROR(SEARCH("RIR",JRF!A162),0),-JRF!J162,IF(JRF!A162=Checks!$K$10,JRF!J162,IF(JRF!A162=Checks!$K$11,-JRF!J162,IF(JRF!$A162=Checks!$K$4,JRF!J162,IF(JRF!$A162=Checks!$K$5,-JRF!J162,IF(AND(JRF!$A162=Checks!$K$7,JRF!Q162=""),JRF!J162,IF(AND(JRF!$A162=Checks!$K$6,JRF!Q162=""),JRF!J162,IF(OR(JRF!$A162=Checks!$K$8,JRF!$A162=Checks!$K$6,JRF!$A162=Checks!$K$7,JRF!$A162=Checks!$K$9),-HLOOKUP(23,JRF!$13:$314,JRF!AX162,0),HLOOKUP(9,JRF!$13:$314,JRF!AX162,0))))))))))</f>
        <v/>
      </c>
      <c r="H160" s="70" t="str">
        <f>IF(AND(JRF!B162="",JRF!Q162=""),"",IF(JRF!$A162=Checks!$K$4,JRF!I162,IF(JRF!$A162=Checks!$K$5,JRF!I162,IF(AND(JRF!$A162=Checks!$K$7,JRF!Q162=""),JRF!I162,IF(AND(JRF!$A162=Checks!$K$6,JRF!Q162=""),JRF!I162,IF(OR(JRF!$A162=Checks!$K$8,JRF!$A162=Checks!$K$6,JRF!$A162=Checks!$K$7,JRF!$A162=Checks!$K$9),HLOOKUP(22,JRF!$13:$314,JRF!AX162,0),HLOOKUP(8,JRF!$13:$314,JRF!AX162,0)))))))</f>
        <v/>
      </c>
      <c r="I160" s="71" t="str">
        <f>IF(AND(JRF!B162="",JRF!Q162=""),"",IF(JRF!$A162=Checks!$K$4,JRF!G162,IF(JRF!$A162=Checks!$K$5,JRF!G162,IF(AND(JRF!$A162=Checks!$K$7,JRF!Q162=""),JRF!G162,IF(AND(JRF!$A162=Checks!$K$6,JRF!Q162=""),JRF!G162,IF(OR(JRF!$A162=Checks!$K$8,JRF!$A162=Checks!$K$6,JRF!$A162=Checks!$K$7,JRF!$A162=Checks!$K$9),HLOOKUP(26,JRF!$13:$314,JRF!AX162,0),HLOOKUP(6,JRF!$13:$314,JRF!AX162,0)))))))</f>
        <v/>
      </c>
      <c r="J160" s="72" t="str">
        <f>IF(AND(JRF!AC162="",JRF!AF162=""),"",IF(LEN(JRF!AF162)=0,JRF!AC162,JRF!AF162))</f>
        <v/>
      </c>
      <c r="K160" s="72" t="str">
        <f>IF(JRF!Q162="","",IF(OR(JRF!A162=Checks!$K$4,JRF!A162=Checks!$K$5,JRF!A162=Checks!$K$6),"",IF(JRF!A162=Checks!$K$9,JRF!$B162,IF(OR(JRF!A162=Checks!$K$10,JRF!A162=Checks!$K$11),JRF!Q162,IF(AND(JRF!Q162=JRF!B162,OR(C160=IFERROR(VLOOKUP(C160,Checks!$BY:$BY,1,0),0),C361=IFERROR(VLOOKUP(C361,Checks!$BY:$BY,1,0),0))),A160,IF(JRF!Q162=JRF!B162,"",JRF!B162))))))</f>
        <v/>
      </c>
      <c r="L160" s="200" t="str">
        <f>IF(OR(JRF!X162="",JRF!Z162=""),"",IF(JRF!X162=JRF!Z162,"",'Journal Template'!M160/'Journal Template'!G160))</f>
        <v/>
      </c>
      <c r="M160" s="73" t="str">
        <f>IF(OR(JRF!X162="",JRF!Z162=""),"",IF(JRF!X162=JRF!Z162,"",-JRF!Y162))</f>
        <v/>
      </c>
      <c r="N160" s="72"/>
      <c r="O160" s="69" t="str">
        <f>IF(OR(JRF!X162="",JRF!Z162=""),"ENDBS",IF(JRF!X162=JRF!Z162,"ENDBS",""))</f>
        <v>ENDBS</v>
      </c>
      <c r="P160" s="69"/>
      <c r="AE160" s="43" t="s">
        <v>72</v>
      </c>
      <c r="AF160" s="43" t="s">
        <v>70</v>
      </c>
      <c r="AG160" s="43" t="s">
        <v>178</v>
      </c>
      <c r="AH160" s="68" t="s">
        <v>70</v>
      </c>
      <c r="AI160" s="44">
        <v>-130.30000000000001</v>
      </c>
      <c r="AJ160" s="43" t="s">
        <v>179</v>
      </c>
      <c r="AK160" s="43" t="s">
        <v>184</v>
      </c>
      <c r="AL160" s="44" t="s">
        <v>178</v>
      </c>
      <c r="AM160" s="43" t="s">
        <v>185</v>
      </c>
      <c r="AN160" s="43" t="s">
        <v>182</v>
      </c>
      <c r="AO160" s="43" t="s">
        <v>182</v>
      </c>
      <c r="AP160" s="43" t="s">
        <v>186</v>
      </c>
      <c r="AQ160" s="43" t="s">
        <v>183</v>
      </c>
      <c r="AR160" s="43" t="e">
        <v>#VALUE!</v>
      </c>
      <c r="AS160" s="43" t="s">
        <v>72</v>
      </c>
      <c r="AT160" s="44"/>
      <c r="AU160" s="44"/>
      <c r="AV160" s="44"/>
      <c r="AW160" s="44"/>
      <c r="AX160" s="44"/>
    </row>
    <row r="161" spans="1:50">
      <c r="A161" s="69" t="str">
        <f>IF(AND(JRF!B163="",JRF!Q163=""),"#REF!",IF(JRF!$A163=Checks!$K$4,JRF!B163,IF(JRF!$A163=Checks!$K$5,JRF!B163,IF(AND(JRF!$A163=Checks!$K$7,JRF!$Q163=""),JRF!B163,IF(AND(JRF!$A163=Checks!$K$6,JRF!$Q163=""),JRF!$B163,IF(OR(JRF!$A163=Checks!$K$8,JRF!$A163=Checks!$K$6,JRF!$A163=Checks!$K$7,JRF!$A163=Checks!$K$9),HLOOKUP(16,JRF!$13:$314,JRF!AX163,0),HLOOKUP(3,JRF!$13:$314,JRF!AX163,0)))))))</f>
        <v>#REF!</v>
      </c>
      <c r="B161" s="69" t="str">
        <f>IF(AND(JRF!B163="",JRF!Q163=""),"",IF(ISTEXT($A$13),"ACTUAL","-"))</f>
        <v/>
      </c>
      <c r="C161" s="74" t="str">
        <f>IF(AND(JRF!B163="",JRF!Q163=""),"",IF(JRF!$A163=Checks!$K$4,JRF!D163,IF(JRF!$A163=Checks!$K$5,JRF!D163,IF(AND(JRF!$A163=Checks!$K$7,JRF!Q163=""),JRF!D163,IF(AND(JRF!$A163=Checks!$K$6,JRF!Q163=""),JRF!D163,IF(OR(JRF!$A163=Checks!$K$8,JRF!$A163=Checks!$K$6,JRF!$A163=Checks!$K$7,JRF!$A163=Checks!$K$9),HLOOKUP(17,JRF!$13:$314,JRF!AX163,0),HLOOKUP(5,JRF!$13:$314,JRF!AX163,0)))))))</f>
        <v/>
      </c>
      <c r="D161" s="69" t="str">
        <f>IF(AND(JRF!B163="",JRF!Q163=""),"",IF(JRF!$A163=Checks!$K$4,JRF!C163,IF(JRF!$A163=Checks!$K$5,JRF!C163,IF(AND(JRF!$A163=Checks!$K$7,JRF!Q163=""),JRF!C163,IF(AND(JRF!$A163=Checks!$K$6,JRF!Q163=""),JRF!C163,IF(OR(JRF!$A163=Checks!$K$8,JRF!$A163=Checks!$K$6,JRF!$A163=Checks!$K$7,JRF!$A163=Checks!$K$9),HLOOKUP(18,JRF!$13:$314,JRF!AX163,0),HLOOKUP(4,JRF!$13:$314,JRF!AX163,0)))))))</f>
        <v/>
      </c>
      <c r="E161" s="69" t="str">
        <f>IF(AND(JRF!E163="",JRF!AL163=""),"",IF(OR(JRF!$A163=Checks!$K$4,JRF!$A163=Checks!$K$5),JRF!E163,IF(AND(JRF!$A163=Checks!$K$7,JRF!Q163=""),JRF!E163,IF(AND(JRF!$A163=Checks!$K$6,JRF!Q163=""),JRF!E163,IF(OR(JRF!$A163=Checks!$K$8,JRF!$A163=Checks!$K$6,JRF!$A163=Checks!$K$7,JRF!$A163=Checks!$K$9),JRF!AL163,JRF!E163)))))</f>
        <v/>
      </c>
      <c r="F161" s="69" t="str">
        <f>IF(AND(JRF!F163="",JRF!AV163=""),"",IF(OR(JRF!$A163=Checks!$K$4,JRF!$A163=Checks!$K$5),JRF!F163,IF(AND(JRF!$A163=Checks!$K$7,JRF!Q163=""),JRF!F163,IF(AND(JRF!$A163=Checks!$K$6,JRF!Q163=""),JRF!F163,IF(OR(JRF!$A163=Checks!$K$8,JRF!$A163=Checks!$K$6,JRF!$A163=Checks!$K$7,JRF!$A163=Checks!$K$9),JRF!AV163,JRF!F163)))))</f>
        <v/>
      </c>
      <c r="G161" s="70" t="str">
        <f>IF(AND(JRF!B163="",JRF!Q163=""),"",IF(IFERROR(SEARCH("RIR",JRF!A163),0),-JRF!J163,IF(JRF!A163=Checks!$K$10,JRF!J163,IF(JRF!A163=Checks!$K$11,-JRF!J163,IF(JRF!$A163=Checks!$K$4,JRF!J163,IF(JRF!$A163=Checks!$K$5,-JRF!J163,IF(AND(JRF!$A163=Checks!$K$7,JRF!Q163=""),JRF!J163,IF(AND(JRF!$A163=Checks!$K$6,JRF!Q163=""),JRF!J163,IF(OR(JRF!$A163=Checks!$K$8,JRF!$A163=Checks!$K$6,JRF!$A163=Checks!$K$7,JRF!$A163=Checks!$K$9),-HLOOKUP(23,JRF!$13:$314,JRF!AX163,0),HLOOKUP(9,JRF!$13:$314,JRF!AX163,0))))))))))</f>
        <v/>
      </c>
      <c r="H161" s="70" t="str">
        <f>IF(AND(JRF!B163="",JRF!Q163=""),"",IF(JRF!$A163=Checks!$K$4,JRF!I163,IF(JRF!$A163=Checks!$K$5,JRF!I163,IF(AND(JRF!$A163=Checks!$K$7,JRF!Q163=""),JRF!I163,IF(AND(JRF!$A163=Checks!$K$6,JRF!Q163=""),JRF!I163,IF(OR(JRF!$A163=Checks!$K$8,JRF!$A163=Checks!$K$6,JRF!$A163=Checks!$K$7,JRF!$A163=Checks!$K$9),HLOOKUP(22,JRF!$13:$314,JRF!AX163,0),HLOOKUP(8,JRF!$13:$314,JRF!AX163,0)))))))</f>
        <v/>
      </c>
      <c r="I161" s="71" t="str">
        <f>IF(AND(JRF!B163="",JRF!Q163=""),"",IF(JRF!$A163=Checks!$K$4,JRF!G163,IF(JRF!$A163=Checks!$K$5,JRF!G163,IF(AND(JRF!$A163=Checks!$K$7,JRF!Q163=""),JRF!G163,IF(AND(JRF!$A163=Checks!$K$6,JRF!Q163=""),JRF!G163,IF(OR(JRF!$A163=Checks!$K$8,JRF!$A163=Checks!$K$6,JRF!$A163=Checks!$K$7,JRF!$A163=Checks!$K$9),HLOOKUP(26,JRF!$13:$314,JRF!AX163,0),HLOOKUP(6,JRF!$13:$314,JRF!AX163,0)))))))</f>
        <v/>
      </c>
      <c r="J161" s="72" t="str">
        <f>IF(AND(JRF!AC163="",JRF!AF163=""),"",IF(LEN(JRF!AF163)=0,JRF!AC163,JRF!AF163))</f>
        <v/>
      </c>
      <c r="K161" s="72" t="str">
        <f>IF(JRF!Q163="","",IF(OR(JRF!A163=Checks!$K$4,JRF!A163=Checks!$K$5,JRF!A163=Checks!$K$6),"",IF(JRF!A163=Checks!$K$9,JRF!$B163,IF(OR(JRF!A163=Checks!$K$10,JRF!A163=Checks!$K$11),JRF!Q163,IF(AND(JRF!Q163=JRF!B163,OR(C161=IFERROR(VLOOKUP(C161,Checks!$BY:$BY,1,0),0),C362=IFERROR(VLOOKUP(C362,Checks!$BY:$BY,1,0),0))),A161,IF(JRF!Q163=JRF!B163,"",JRF!B163))))))</f>
        <v/>
      </c>
      <c r="L161" s="200" t="str">
        <f>IF(OR(JRF!X163="",JRF!Z163=""),"",IF(JRF!X163=JRF!Z163,"",'Journal Template'!M161/'Journal Template'!G161))</f>
        <v/>
      </c>
      <c r="M161" s="73" t="str">
        <f>IF(OR(JRF!X163="",JRF!Z163=""),"",IF(JRF!X163=JRF!Z163,"",-JRF!Y163))</f>
        <v/>
      </c>
      <c r="N161" s="72"/>
      <c r="O161" s="69" t="str">
        <f>IF(OR(JRF!X163="",JRF!Z163=""),"ENDBS",IF(JRF!X163=JRF!Z163,"ENDBS",""))</f>
        <v>ENDBS</v>
      </c>
      <c r="P161" s="69"/>
      <c r="AE161" s="43" t="s">
        <v>72</v>
      </c>
      <c r="AF161" s="43" t="s">
        <v>70</v>
      </c>
      <c r="AG161" s="43" t="s">
        <v>178</v>
      </c>
      <c r="AH161" s="68" t="s">
        <v>70</v>
      </c>
      <c r="AI161" s="44">
        <v>-130.30000000000001</v>
      </c>
      <c r="AJ161" s="43" t="s">
        <v>179</v>
      </c>
      <c r="AK161" s="43" t="s">
        <v>184</v>
      </c>
      <c r="AL161" s="44" t="s">
        <v>178</v>
      </c>
      <c r="AM161" s="43" t="s">
        <v>185</v>
      </c>
      <c r="AN161" s="43" t="s">
        <v>182</v>
      </c>
      <c r="AO161" s="43" t="s">
        <v>182</v>
      </c>
      <c r="AP161" s="43" t="s">
        <v>186</v>
      </c>
      <c r="AQ161" s="43" t="s">
        <v>183</v>
      </c>
      <c r="AR161" s="43" t="e">
        <v>#VALUE!</v>
      </c>
      <c r="AS161" s="43" t="s">
        <v>72</v>
      </c>
      <c r="AT161" s="44"/>
      <c r="AU161" s="44"/>
      <c r="AV161" s="44"/>
      <c r="AW161" s="44"/>
      <c r="AX161" s="44"/>
    </row>
    <row r="162" spans="1:50">
      <c r="A162" s="69" t="str">
        <f>IF(AND(JRF!B164="",JRF!Q164=""),"#REF!",IF(JRF!$A164=Checks!$K$4,JRF!B164,IF(JRF!$A164=Checks!$K$5,JRF!B164,IF(AND(JRF!$A164=Checks!$K$7,JRF!$Q164=""),JRF!B164,IF(AND(JRF!$A164=Checks!$K$6,JRF!$Q164=""),JRF!$B164,IF(OR(JRF!$A164=Checks!$K$8,JRF!$A164=Checks!$K$6,JRF!$A164=Checks!$K$7,JRF!$A164=Checks!$K$9),HLOOKUP(16,JRF!$13:$314,JRF!AX164,0),HLOOKUP(3,JRF!$13:$314,JRF!AX164,0)))))))</f>
        <v>#REF!</v>
      </c>
      <c r="B162" s="69" t="str">
        <f>IF(AND(JRF!B164="",JRF!Q164=""),"",IF(ISTEXT($A$13),"ACTUAL","-"))</f>
        <v/>
      </c>
      <c r="C162" s="74" t="str">
        <f>IF(AND(JRF!B164="",JRF!Q164=""),"",IF(JRF!$A164=Checks!$K$4,JRF!D164,IF(JRF!$A164=Checks!$K$5,JRF!D164,IF(AND(JRF!$A164=Checks!$K$7,JRF!Q164=""),JRF!D164,IF(AND(JRF!$A164=Checks!$K$6,JRF!Q164=""),JRF!D164,IF(OR(JRF!$A164=Checks!$K$8,JRF!$A164=Checks!$K$6,JRF!$A164=Checks!$K$7,JRF!$A164=Checks!$K$9),HLOOKUP(17,JRF!$13:$314,JRF!AX164,0),HLOOKUP(5,JRF!$13:$314,JRF!AX164,0)))))))</f>
        <v/>
      </c>
      <c r="D162" s="69" t="str">
        <f>IF(AND(JRF!B164="",JRF!Q164=""),"",IF(JRF!$A164=Checks!$K$4,JRF!C164,IF(JRF!$A164=Checks!$K$5,JRF!C164,IF(AND(JRF!$A164=Checks!$K$7,JRF!Q164=""),JRF!C164,IF(AND(JRF!$A164=Checks!$K$6,JRF!Q164=""),JRF!C164,IF(OR(JRF!$A164=Checks!$K$8,JRF!$A164=Checks!$K$6,JRF!$A164=Checks!$K$7,JRF!$A164=Checks!$K$9),HLOOKUP(18,JRF!$13:$314,JRF!AX164,0),HLOOKUP(4,JRF!$13:$314,JRF!AX164,0)))))))</f>
        <v/>
      </c>
      <c r="E162" s="69" t="str">
        <f>IF(AND(JRF!E164="",JRF!AL164=""),"",IF(OR(JRF!$A164=Checks!$K$4,JRF!$A164=Checks!$K$5),JRF!E164,IF(AND(JRF!$A164=Checks!$K$7,JRF!Q164=""),JRF!E164,IF(AND(JRF!$A164=Checks!$K$6,JRF!Q164=""),JRF!E164,IF(OR(JRF!$A164=Checks!$K$8,JRF!$A164=Checks!$K$6,JRF!$A164=Checks!$K$7,JRF!$A164=Checks!$K$9),JRF!AL164,JRF!E164)))))</f>
        <v/>
      </c>
      <c r="F162" s="69" t="str">
        <f>IF(AND(JRF!F164="",JRF!AV164=""),"",IF(OR(JRF!$A164=Checks!$K$4,JRF!$A164=Checks!$K$5),JRF!F164,IF(AND(JRF!$A164=Checks!$K$7,JRF!Q164=""),JRF!F164,IF(AND(JRF!$A164=Checks!$K$6,JRF!Q164=""),JRF!F164,IF(OR(JRF!$A164=Checks!$K$8,JRF!$A164=Checks!$K$6,JRF!$A164=Checks!$K$7,JRF!$A164=Checks!$K$9),JRF!AV164,JRF!F164)))))</f>
        <v/>
      </c>
      <c r="G162" s="70" t="str">
        <f>IF(AND(JRF!B164="",JRF!Q164=""),"",IF(IFERROR(SEARCH("RIR",JRF!A164),0),-JRF!J164,IF(JRF!A164=Checks!$K$10,JRF!J164,IF(JRF!A164=Checks!$K$11,-JRF!J164,IF(JRF!$A164=Checks!$K$4,JRF!J164,IF(JRF!$A164=Checks!$K$5,-JRF!J164,IF(AND(JRF!$A164=Checks!$K$7,JRF!Q164=""),JRF!J164,IF(AND(JRF!$A164=Checks!$K$6,JRF!Q164=""),JRF!J164,IF(OR(JRF!$A164=Checks!$K$8,JRF!$A164=Checks!$K$6,JRF!$A164=Checks!$K$7,JRF!$A164=Checks!$K$9),-HLOOKUP(23,JRF!$13:$314,JRF!AX164,0),HLOOKUP(9,JRF!$13:$314,JRF!AX164,0))))))))))</f>
        <v/>
      </c>
      <c r="H162" s="70" t="str">
        <f>IF(AND(JRF!B164="",JRF!Q164=""),"",IF(JRF!$A164=Checks!$K$4,JRF!I164,IF(JRF!$A164=Checks!$K$5,JRF!I164,IF(AND(JRF!$A164=Checks!$K$7,JRF!Q164=""),JRF!I164,IF(AND(JRF!$A164=Checks!$K$6,JRF!Q164=""),JRF!I164,IF(OR(JRF!$A164=Checks!$K$8,JRF!$A164=Checks!$K$6,JRF!$A164=Checks!$K$7,JRF!$A164=Checks!$K$9),HLOOKUP(22,JRF!$13:$314,JRF!AX164,0),HLOOKUP(8,JRF!$13:$314,JRF!AX164,0)))))))</f>
        <v/>
      </c>
      <c r="I162" s="71" t="str">
        <f>IF(AND(JRF!B164="",JRF!Q164=""),"",IF(JRF!$A164=Checks!$K$4,JRF!G164,IF(JRF!$A164=Checks!$K$5,JRF!G164,IF(AND(JRF!$A164=Checks!$K$7,JRF!Q164=""),JRF!G164,IF(AND(JRF!$A164=Checks!$K$6,JRF!Q164=""),JRF!G164,IF(OR(JRF!$A164=Checks!$K$8,JRF!$A164=Checks!$K$6,JRF!$A164=Checks!$K$7,JRF!$A164=Checks!$K$9),HLOOKUP(26,JRF!$13:$314,JRF!AX164,0),HLOOKUP(6,JRF!$13:$314,JRF!AX164,0)))))))</f>
        <v/>
      </c>
      <c r="J162" s="72" t="str">
        <f>IF(AND(JRF!AC164="",JRF!AF164=""),"",IF(LEN(JRF!AF164)=0,JRF!AC164,JRF!AF164))</f>
        <v/>
      </c>
      <c r="K162" s="72" t="str">
        <f>IF(JRF!Q164="","",IF(OR(JRF!A164=Checks!$K$4,JRF!A164=Checks!$K$5,JRF!A164=Checks!$K$6),"",IF(JRF!A164=Checks!$K$9,JRF!$B164,IF(OR(JRF!A164=Checks!$K$10,JRF!A164=Checks!$K$11),JRF!Q164,IF(AND(JRF!Q164=JRF!B164,OR(C162=IFERROR(VLOOKUP(C162,Checks!$BY:$BY,1,0),0),C363=IFERROR(VLOOKUP(C363,Checks!$BY:$BY,1,0),0))),A162,IF(JRF!Q164=JRF!B164,"",JRF!B164))))))</f>
        <v/>
      </c>
      <c r="L162" s="200" t="str">
        <f>IF(OR(JRF!X164="",JRF!Z164=""),"",IF(JRF!X164=JRF!Z164,"",'Journal Template'!M162/'Journal Template'!G162))</f>
        <v/>
      </c>
      <c r="M162" s="73" t="str">
        <f>IF(OR(JRF!X164="",JRF!Z164=""),"",IF(JRF!X164=JRF!Z164,"",-JRF!Y164))</f>
        <v/>
      </c>
      <c r="N162" s="72"/>
      <c r="O162" s="69" t="str">
        <f>IF(OR(JRF!X164="",JRF!Z164=""),"ENDBS",IF(JRF!X164=JRF!Z164,"ENDBS",""))</f>
        <v>ENDBS</v>
      </c>
      <c r="P162" s="69"/>
      <c r="AE162" s="43" t="s">
        <v>72</v>
      </c>
      <c r="AF162" s="43" t="s">
        <v>70</v>
      </c>
      <c r="AG162" s="43" t="s">
        <v>178</v>
      </c>
      <c r="AH162" s="68" t="s">
        <v>70</v>
      </c>
      <c r="AI162" s="44">
        <v>-130.30000000000001</v>
      </c>
      <c r="AJ162" s="43" t="s">
        <v>179</v>
      </c>
      <c r="AK162" s="43" t="s">
        <v>184</v>
      </c>
      <c r="AL162" s="44" t="s">
        <v>178</v>
      </c>
      <c r="AM162" s="43" t="s">
        <v>185</v>
      </c>
      <c r="AN162" s="43" t="s">
        <v>182</v>
      </c>
      <c r="AO162" s="43" t="s">
        <v>182</v>
      </c>
      <c r="AP162" s="43" t="s">
        <v>186</v>
      </c>
      <c r="AQ162" s="43" t="s">
        <v>183</v>
      </c>
      <c r="AR162" s="43" t="e">
        <v>#VALUE!</v>
      </c>
      <c r="AS162" s="43" t="s">
        <v>72</v>
      </c>
      <c r="AT162" s="44"/>
      <c r="AU162" s="44"/>
      <c r="AV162" s="44"/>
      <c r="AW162" s="44"/>
      <c r="AX162" s="44"/>
    </row>
    <row r="163" spans="1:50">
      <c r="A163" s="69" t="str">
        <f>IF(AND(JRF!B165="",JRF!Q165=""),"#REF!",IF(JRF!$A165=Checks!$K$4,JRF!B165,IF(JRF!$A165=Checks!$K$5,JRF!B165,IF(AND(JRF!$A165=Checks!$K$7,JRF!$Q165=""),JRF!B165,IF(AND(JRF!$A165=Checks!$K$6,JRF!$Q165=""),JRF!$B165,IF(OR(JRF!$A165=Checks!$K$8,JRF!$A165=Checks!$K$6,JRF!$A165=Checks!$K$7,JRF!$A165=Checks!$K$9),HLOOKUP(16,JRF!$13:$314,JRF!AX165,0),HLOOKUP(3,JRF!$13:$314,JRF!AX165,0)))))))</f>
        <v>#REF!</v>
      </c>
      <c r="B163" s="69" t="str">
        <f>IF(AND(JRF!B165="",JRF!Q165=""),"",IF(ISTEXT($A$13),"ACTUAL","-"))</f>
        <v/>
      </c>
      <c r="C163" s="74" t="str">
        <f>IF(AND(JRF!B165="",JRF!Q165=""),"",IF(JRF!$A165=Checks!$K$4,JRF!D165,IF(JRF!$A165=Checks!$K$5,JRF!D165,IF(AND(JRF!$A165=Checks!$K$7,JRF!Q165=""),JRF!D165,IF(AND(JRF!$A165=Checks!$K$6,JRF!Q165=""),JRF!D165,IF(OR(JRF!$A165=Checks!$K$8,JRF!$A165=Checks!$K$6,JRF!$A165=Checks!$K$7,JRF!$A165=Checks!$K$9),HLOOKUP(17,JRF!$13:$314,JRF!AX165,0),HLOOKUP(5,JRF!$13:$314,JRF!AX165,0)))))))</f>
        <v/>
      </c>
      <c r="D163" s="69" t="str">
        <f>IF(AND(JRF!B165="",JRF!Q165=""),"",IF(JRF!$A165=Checks!$K$4,JRF!C165,IF(JRF!$A165=Checks!$K$5,JRF!C165,IF(AND(JRF!$A165=Checks!$K$7,JRF!Q165=""),JRF!C165,IF(AND(JRF!$A165=Checks!$K$6,JRF!Q165=""),JRF!C165,IF(OR(JRF!$A165=Checks!$K$8,JRF!$A165=Checks!$K$6,JRF!$A165=Checks!$K$7,JRF!$A165=Checks!$K$9),HLOOKUP(18,JRF!$13:$314,JRF!AX165,0),HLOOKUP(4,JRF!$13:$314,JRF!AX165,0)))))))</f>
        <v/>
      </c>
      <c r="E163" s="69" t="str">
        <f>IF(AND(JRF!E165="",JRF!AL165=""),"",IF(OR(JRF!$A165=Checks!$K$4,JRF!$A165=Checks!$K$5),JRF!E165,IF(AND(JRF!$A165=Checks!$K$7,JRF!Q165=""),JRF!E165,IF(AND(JRF!$A165=Checks!$K$6,JRF!Q165=""),JRF!E165,IF(OR(JRF!$A165=Checks!$K$8,JRF!$A165=Checks!$K$6,JRF!$A165=Checks!$K$7,JRF!$A165=Checks!$K$9),JRF!AL165,JRF!E165)))))</f>
        <v/>
      </c>
      <c r="F163" s="69" t="str">
        <f>IF(AND(JRF!F165="",JRF!AV165=""),"",IF(OR(JRF!$A165=Checks!$K$4,JRF!$A165=Checks!$K$5),JRF!F165,IF(AND(JRF!$A165=Checks!$K$7,JRF!Q165=""),JRF!F165,IF(AND(JRF!$A165=Checks!$K$6,JRF!Q165=""),JRF!F165,IF(OR(JRF!$A165=Checks!$K$8,JRF!$A165=Checks!$K$6,JRF!$A165=Checks!$K$7,JRF!$A165=Checks!$K$9),JRF!AV165,JRF!F165)))))</f>
        <v/>
      </c>
      <c r="G163" s="70" t="str">
        <f>IF(AND(JRF!B165="",JRF!Q165=""),"",IF(IFERROR(SEARCH("RIR",JRF!A165),0),-JRF!J165,IF(JRF!A165=Checks!$K$10,JRF!J165,IF(JRF!A165=Checks!$K$11,-JRF!J165,IF(JRF!$A165=Checks!$K$4,JRF!J165,IF(JRF!$A165=Checks!$K$5,-JRF!J165,IF(AND(JRF!$A165=Checks!$K$7,JRF!Q165=""),JRF!J165,IF(AND(JRF!$A165=Checks!$K$6,JRF!Q165=""),JRF!J165,IF(OR(JRF!$A165=Checks!$K$8,JRF!$A165=Checks!$K$6,JRF!$A165=Checks!$K$7,JRF!$A165=Checks!$K$9),-HLOOKUP(23,JRF!$13:$314,JRF!AX165,0),HLOOKUP(9,JRF!$13:$314,JRF!AX165,0))))))))))</f>
        <v/>
      </c>
      <c r="H163" s="70" t="str">
        <f>IF(AND(JRF!B165="",JRF!Q165=""),"",IF(JRF!$A165=Checks!$K$4,JRF!I165,IF(JRF!$A165=Checks!$K$5,JRF!I165,IF(AND(JRF!$A165=Checks!$K$7,JRF!Q165=""),JRF!I165,IF(AND(JRF!$A165=Checks!$K$6,JRF!Q165=""),JRF!I165,IF(OR(JRF!$A165=Checks!$K$8,JRF!$A165=Checks!$K$6,JRF!$A165=Checks!$K$7,JRF!$A165=Checks!$K$9),HLOOKUP(22,JRF!$13:$314,JRF!AX165,0),HLOOKUP(8,JRF!$13:$314,JRF!AX165,0)))))))</f>
        <v/>
      </c>
      <c r="I163" s="71" t="str">
        <f>IF(AND(JRF!B165="",JRF!Q165=""),"",IF(JRF!$A165=Checks!$K$4,JRF!G165,IF(JRF!$A165=Checks!$K$5,JRF!G165,IF(AND(JRF!$A165=Checks!$K$7,JRF!Q165=""),JRF!G165,IF(AND(JRF!$A165=Checks!$K$6,JRF!Q165=""),JRF!G165,IF(OR(JRF!$A165=Checks!$K$8,JRF!$A165=Checks!$K$6,JRF!$A165=Checks!$K$7,JRF!$A165=Checks!$K$9),HLOOKUP(26,JRF!$13:$314,JRF!AX165,0),HLOOKUP(6,JRF!$13:$314,JRF!AX165,0)))))))</f>
        <v/>
      </c>
      <c r="J163" s="72" t="str">
        <f>IF(AND(JRF!AC165="",JRF!AF165=""),"",IF(LEN(JRF!AF165)=0,JRF!AC165,JRF!AF165))</f>
        <v/>
      </c>
      <c r="K163" s="72" t="str">
        <f>IF(JRF!Q165="","",IF(OR(JRF!A165=Checks!$K$4,JRF!A165=Checks!$K$5,JRF!A165=Checks!$K$6),"",IF(JRF!A165=Checks!$K$9,JRF!$B165,IF(OR(JRF!A165=Checks!$K$10,JRF!A165=Checks!$K$11),JRF!Q165,IF(AND(JRF!Q165=JRF!B165,OR(C163=IFERROR(VLOOKUP(C163,Checks!$BY:$BY,1,0),0),C364=IFERROR(VLOOKUP(C364,Checks!$BY:$BY,1,0),0))),A163,IF(JRF!Q165=JRF!B165,"",JRF!B165))))))</f>
        <v/>
      </c>
      <c r="L163" s="200" t="str">
        <f>IF(OR(JRF!X165="",JRF!Z165=""),"",IF(JRF!X165=JRF!Z165,"",'Journal Template'!M163/'Journal Template'!G163))</f>
        <v/>
      </c>
      <c r="M163" s="73" t="str">
        <f>IF(OR(JRF!X165="",JRF!Z165=""),"",IF(JRF!X165=JRF!Z165,"",-JRF!Y165))</f>
        <v/>
      </c>
      <c r="N163" s="72"/>
      <c r="O163" s="69" t="str">
        <f>IF(OR(JRF!X165="",JRF!Z165=""),"ENDBS",IF(JRF!X165=JRF!Z165,"ENDBS",""))</f>
        <v>ENDBS</v>
      </c>
      <c r="P163" s="69"/>
      <c r="AE163" s="43" t="s">
        <v>72</v>
      </c>
      <c r="AF163" s="43" t="s">
        <v>70</v>
      </c>
      <c r="AG163" s="43" t="s">
        <v>178</v>
      </c>
      <c r="AH163" s="68" t="s">
        <v>70</v>
      </c>
      <c r="AI163" s="44">
        <v>-130.30000000000001</v>
      </c>
      <c r="AJ163" s="43" t="s">
        <v>179</v>
      </c>
      <c r="AK163" s="43" t="s">
        <v>184</v>
      </c>
      <c r="AL163" s="44" t="s">
        <v>178</v>
      </c>
      <c r="AM163" s="43" t="s">
        <v>185</v>
      </c>
      <c r="AN163" s="43" t="s">
        <v>182</v>
      </c>
      <c r="AO163" s="43" t="s">
        <v>182</v>
      </c>
      <c r="AP163" s="43" t="s">
        <v>186</v>
      </c>
      <c r="AQ163" s="43" t="s">
        <v>183</v>
      </c>
      <c r="AR163" s="43" t="e">
        <v>#VALUE!</v>
      </c>
      <c r="AS163" s="43" t="s">
        <v>72</v>
      </c>
      <c r="AT163" s="44"/>
      <c r="AU163" s="44"/>
      <c r="AV163" s="44"/>
      <c r="AW163" s="44"/>
      <c r="AX163" s="44"/>
    </row>
    <row r="164" spans="1:50">
      <c r="A164" s="69" t="str">
        <f>IF(AND(JRF!B166="",JRF!Q166=""),"#REF!",IF(JRF!$A166=Checks!$K$4,JRF!B166,IF(JRF!$A166=Checks!$K$5,JRF!B166,IF(AND(JRF!$A166=Checks!$K$7,JRF!$Q166=""),JRF!B166,IF(AND(JRF!$A166=Checks!$K$6,JRF!$Q166=""),JRF!$B166,IF(OR(JRF!$A166=Checks!$K$8,JRF!$A166=Checks!$K$6,JRF!$A166=Checks!$K$7,JRF!$A166=Checks!$K$9),HLOOKUP(16,JRF!$13:$314,JRF!AX166,0),HLOOKUP(3,JRF!$13:$314,JRF!AX166,0)))))))</f>
        <v>#REF!</v>
      </c>
      <c r="B164" s="69" t="str">
        <f>IF(AND(JRF!B166="",JRF!Q166=""),"",IF(ISTEXT($A$13),"ACTUAL","-"))</f>
        <v/>
      </c>
      <c r="C164" s="74" t="str">
        <f>IF(AND(JRF!B166="",JRF!Q166=""),"",IF(JRF!$A166=Checks!$K$4,JRF!D166,IF(JRF!$A166=Checks!$K$5,JRF!D166,IF(AND(JRF!$A166=Checks!$K$7,JRF!Q166=""),JRF!D166,IF(AND(JRF!$A166=Checks!$K$6,JRF!Q166=""),JRF!D166,IF(OR(JRF!$A166=Checks!$K$8,JRF!$A166=Checks!$K$6,JRF!$A166=Checks!$K$7,JRF!$A166=Checks!$K$9),HLOOKUP(17,JRF!$13:$314,JRF!AX166,0),HLOOKUP(5,JRF!$13:$314,JRF!AX166,0)))))))</f>
        <v/>
      </c>
      <c r="D164" s="69" t="str">
        <f>IF(AND(JRF!B166="",JRF!Q166=""),"",IF(JRF!$A166=Checks!$K$4,JRF!C166,IF(JRF!$A166=Checks!$K$5,JRF!C166,IF(AND(JRF!$A166=Checks!$K$7,JRF!Q166=""),JRF!C166,IF(AND(JRF!$A166=Checks!$K$6,JRF!Q166=""),JRF!C166,IF(OR(JRF!$A166=Checks!$K$8,JRF!$A166=Checks!$K$6,JRF!$A166=Checks!$K$7,JRF!$A166=Checks!$K$9),HLOOKUP(18,JRF!$13:$314,JRF!AX166,0),HLOOKUP(4,JRF!$13:$314,JRF!AX166,0)))))))</f>
        <v/>
      </c>
      <c r="E164" s="69" t="str">
        <f>IF(AND(JRF!E166="",JRF!AL166=""),"",IF(OR(JRF!$A166=Checks!$K$4,JRF!$A166=Checks!$K$5),JRF!E166,IF(AND(JRF!$A166=Checks!$K$7,JRF!Q166=""),JRF!E166,IF(AND(JRF!$A166=Checks!$K$6,JRF!Q166=""),JRF!E166,IF(OR(JRF!$A166=Checks!$K$8,JRF!$A166=Checks!$K$6,JRF!$A166=Checks!$K$7,JRF!$A166=Checks!$K$9),JRF!AL166,JRF!E166)))))</f>
        <v/>
      </c>
      <c r="F164" s="69" t="str">
        <f>IF(AND(JRF!F166="",JRF!AV166=""),"",IF(OR(JRF!$A166=Checks!$K$4,JRF!$A166=Checks!$K$5),JRF!F166,IF(AND(JRF!$A166=Checks!$K$7,JRF!Q166=""),JRF!F166,IF(AND(JRF!$A166=Checks!$K$6,JRF!Q166=""),JRF!F166,IF(OR(JRF!$A166=Checks!$K$8,JRF!$A166=Checks!$K$6,JRF!$A166=Checks!$K$7,JRF!$A166=Checks!$K$9),JRF!AV166,JRF!F166)))))</f>
        <v/>
      </c>
      <c r="G164" s="70" t="str">
        <f>IF(AND(JRF!B166="",JRF!Q166=""),"",IF(IFERROR(SEARCH("RIR",JRF!A166),0),-JRF!J166,IF(JRF!A166=Checks!$K$10,JRF!J166,IF(JRF!A166=Checks!$K$11,-JRF!J166,IF(JRF!$A166=Checks!$K$4,JRF!J166,IF(JRF!$A166=Checks!$K$5,-JRF!J166,IF(AND(JRF!$A166=Checks!$K$7,JRF!Q166=""),JRF!J166,IF(AND(JRF!$A166=Checks!$K$6,JRF!Q166=""),JRF!J166,IF(OR(JRF!$A166=Checks!$K$8,JRF!$A166=Checks!$K$6,JRF!$A166=Checks!$K$7,JRF!$A166=Checks!$K$9),-HLOOKUP(23,JRF!$13:$314,JRF!AX166,0),HLOOKUP(9,JRF!$13:$314,JRF!AX166,0))))))))))</f>
        <v/>
      </c>
      <c r="H164" s="70" t="str">
        <f>IF(AND(JRF!B166="",JRF!Q166=""),"",IF(JRF!$A166=Checks!$K$4,JRF!I166,IF(JRF!$A166=Checks!$K$5,JRF!I166,IF(AND(JRF!$A166=Checks!$K$7,JRF!Q166=""),JRF!I166,IF(AND(JRF!$A166=Checks!$K$6,JRF!Q166=""),JRF!I166,IF(OR(JRF!$A166=Checks!$K$8,JRF!$A166=Checks!$K$6,JRF!$A166=Checks!$K$7,JRF!$A166=Checks!$K$9),HLOOKUP(22,JRF!$13:$314,JRF!AX166,0),HLOOKUP(8,JRF!$13:$314,JRF!AX166,0)))))))</f>
        <v/>
      </c>
      <c r="I164" s="71" t="str">
        <f>IF(AND(JRF!B166="",JRF!Q166=""),"",IF(JRF!$A166=Checks!$K$4,JRF!G166,IF(JRF!$A166=Checks!$K$5,JRF!G166,IF(AND(JRF!$A166=Checks!$K$7,JRF!Q166=""),JRF!G166,IF(AND(JRF!$A166=Checks!$K$6,JRF!Q166=""),JRF!G166,IF(OR(JRF!$A166=Checks!$K$8,JRF!$A166=Checks!$K$6,JRF!$A166=Checks!$K$7,JRF!$A166=Checks!$K$9),HLOOKUP(26,JRF!$13:$314,JRF!AX166,0),HLOOKUP(6,JRF!$13:$314,JRF!AX166,0)))))))</f>
        <v/>
      </c>
      <c r="J164" s="72" t="str">
        <f>IF(AND(JRF!AC166="",JRF!AF166=""),"",IF(LEN(JRF!AF166)=0,JRF!AC166,JRF!AF166))</f>
        <v/>
      </c>
      <c r="K164" s="72" t="str">
        <f>IF(JRF!Q166="","",IF(OR(JRF!A166=Checks!$K$4,JRF!A166=Checks!$K$5,JRF!A166=Checks!$K$6),"",IF(JRF!A166=Checks!$K$9,JRF!$B166,IF(OR(JRF!A166=Checks!$K$10,JRF!A166=Checks!$K$11),JRF!Q166,IF(AND(JRF!Q166=JRF!B166,OR(C164=IFERROR(VLOOKUP(C164,Checks!$BY:$BY,1,0),0),C365=IFERROR(VLOOKUP(C365,Checks!$BY:$BY,1,0),0))),A164,IF(JRF!Q166=JRF!B166,"",JRF!B166))))))</f>
        <v/>
      </c>
      <c r="L164" s="200" t="str">
        <f>IF(OR(JRF!X166="",JRF!Z166=""),"",IF(JRF!X166=JRF!Z166,"",'Journal Template'!M164/'Journal Template'!G164))</f>
        <v/>
      </c>
      <c r="M164" s="73" t="str">
        <f>IF(OR(JRF!X166="",JRF!Z166=""),"",IF(JRF!X166=JRF!Z166,"",-JRF!Y166))</f>
        <v/>
      </c>
      <c r="N164" s="72"/>
      <c r="O164" s="69" t="str">
        <f>IF(OR(JRF!X166="",JRF!Z166=""),"ENDBS",IF(JRF!X166=JRF!Z166,"ENDBS",""))</f>
        <v>ENDBS</v>
      </c>
      <c r="P164" s="69"/>
      <c r="AE164" s="43" t="s">
        <v>72</v>
      </c>
      <c r="AF164" s="43" t="s">
        <v>70</v>
      </c>
      <c r="AG164" s="43" t="s">
        <v>178</v>
      </c>
      <c r="AH164" s="68" t="s">
        <v>70</v>
      </c>
      <c r="AI164" s="44">
        <v>-130.30000000000001</v>
      </c>
      <c r="AJ164" s="43" t="s">
        <v>179</v>
      </c>
      <c r="AK164" s="43" t="s">
        <v>184</v>
      </c>
      <c r="AL164" s="44" t="s">
        <v>178</v>
      </c>
      <c r="AM164" s="43" t="s">
        <v>185</v>
      </c>
      <c r="AN164" s="43" t="s">
        <v>182</v>
      </c>
      <c r="AO164" s="43" t="s">
        <v>182</v>
      </c>
      <c r="AP164" s="43" t="s">
        <v>186</v>
      </c>
      <c r="AQ164" s="43" t="s">
        <v>183</v>
      </c>
      <c r="AR164" s="43" t="e">
        <v>#VALUE!</v>
      </c>
      <c r="AS164" s="43" t="s">
        <v>72</v>
      </c>
      <c r="AT164" s="44"/>
      <c r="AU164" s="44"/>
      <c r="AV164" s="44"/>
      <c r="AW164" s="44"/>
      <c r="AX164" s="44"/>
    </row>
    <row r="165" spans="1:50">
      <c r="A165" s="69" t="str">
        <f>IF(AND(JRF!B167="",JRF!Q167=""),"#REF!",IF(JRF!$A167=Checks!$K$4,JRF!B167,IF(JRF!$A167=Checks!$K$5,JRF!B167,IF(AND(JRF!$A167=Checks!$K$7,JRF!$Q167=""),JRF!B167,IF(AND(JRF!$A167=Checks!$K$6,JRF!$Q167=""),JRF!$B167,IF(OR(JRF!$A167=Checks!$K$8,JRF!$A167=Checks!$K$6,JRF!$A167=Checks!$K$7,JRF!$A167=Checks!$K$9),HLOOKUP(16,JRF!$13:$314,JRF!AX167,0),HLOOKUP(3,JRF!$13:$314,JRF!AX167,0)))))))</f>
        <v>#REF!</v>
      </c>
      <c r="B165" s="69" t="str">
        <f>IF(AND(JRF!B167="",JRF!Q167=""),"",IF(ISTEXT($A$13),"ACTUAL","-"))</f>
        <v/>
      </c>
      <c r="C165" s="74" t="str">
        <f>IF(AND(JRF!B167="",JRF!Q167=""),"",IF(JRF!$A167=Checks!$K$4,JRF!D167,IF(JRF!$A167=Checks!$K$5,JRF!D167,IF(AND(JRF!$A167=Checks!$K$7,JRF!Q167=""),JRF!D167,IF(AND(JRF!$A167=Checks!$K$6,JRF!Q167=""),JRF!D167,IF(OR(JRF!$A167=Checks!$K$8,JRF!$A167=Checks!$K$6,JRF!$A167=Checks!$K$7,JRF!$A167=Checks!$K$9),HLOOKUP(17,JRF!$13:$314,JRF!AX167,0),HLOOKUP(5,JRF!$13:$314,JRF!AX167,0)))))))</f>
        <v/>
      </c>
      <c r="D165" s="69" t="str">
        <f>IF(AND(JRF!B167="",JRF!Q167=""),"",IF(JRF!$A167=Checks!$K$4,JRF!C167,IF(JRF!$A167=Checks!$K$5,JRF!C167,IF(AND(JRF!$A167=Checks!$K$7,JRF!Q167=""),JRF!C167,IF(AND(JRF!$A167=Checks!$K$6,JRF!Q167=""),JRF!C167,IF(OR(JRF!$A167=Checks!$K$8,JRF!$A167=Checks!$K$6,JRF!$A167=Checks!$K$7,JRF!$A167=Checks!$K$9),HLOOKUP(18,JRF!$13:$314,JRF!AX167,0),HLOOKUP(4,JRF!$13:$314,JRF!AX167,0)))))))</f>
        <v/>
      </c>
      <c r="E165" s="69" t="str">
        <f>IF(AND(JRF!E167="",JRF!AL167=""),"",IF(OR(JRF!$A167=Checks!$K$4,JRF!$A167=Checks!$K$5),JRF!E167,IF(AND(JRF!$A167=Checks!$K$7,JRF!Q167=""),JRF!E167,IF(AND(JRF!$A167=Checks!$K$6,JRF!Q167=""),JRF!E167,IF(OR(JRF!$A167=Checks!$K$8,JRF!$A167=Checks!$K$6,JRF!$A167=Checks!$K$7,JRF!$A167=Checks!$K$9),JRF!AL167,JRF!E167)))))</f>
        <v/>
      </c>
      <c r="F165" s="69" t="str">
        <f>IF(AND(JRF!F167="",JRF!AV167=""),"",IF(OR(JRF!$A167=Checks!$K$4,JRF!$A167=Checks!$K$5),JRF!F167,IF(AND(JRF!$A167=Checks!$K$7,JRF!Q167=""),JRF!F167,IF(AND(JRF!$A167=Checks!$K$6,JRF!Q167=""),JRF!F167,IF(OR(JRF!$A167=Checks!$K$8,JRF!$A167=Checks!$K$6,JRF!$A167=Checks!$K$7,JRF!$A167=Checks!$K$9),JRF!AV167,JRF!F167)))))</f>
        <v/>
      </c>
      <c r="G165" s="70" t="str">
        <f>IF(AND(JRF!B167="",JRF!Q167=""),"",IF(IFERROR(SEARCH("RIR",JRF!A167),0),-JRF!J167,IF(JRF!A167=Checks!$K$10,JRF!J167,IF(JRF!A167=Checks!$K$11,-JRF!J167,IF(JRF!$A167=Checks!$K$4,JRF!J167,IF(JRF!$A167=Checks!$K$5,-JRF!J167,IF(AND(JRF!$A167=Checks!$K$7,JRF!Q167=""),JRF!J167,IF(AND(JRF!$A167=Checks!$K$6,JRF!Q167=""),JRF!J167,IF(OR(JRF!$A167=Checks!$K$8,JRF!$A167=Checks!$K$6,JRF!$A167=Checks!$K$7,JRF!$A167=Checks!$K$9),-HLOOKUP(23,JRF!$13:$314,JRF!AX167,0),HLOOKUP(9,JRF!$13:$314,JRF!AX167,0))))))))))</f>
        <v/>
      </c>
      <c r="H165" s="70" t="str">
        <f>IF(AND(JRF!B167="",JRF!Q167=""),"",IF(JRF!$A167=Checks!$K$4,JRF!I167,IF(JRF!$A167=Checks!$K$5,JRF!I167,IF(AND(JRF!$A167=Checks!$K$7,JRF!Q167=""),JRF!I167,IF(AND(JRF!$A167=Checks!$K$6,JRF!Q167=""),JRF!I167,IF(OR(JRF!$A167=Checks!$K$8,JRF!$A167=Checks!$K$6,JRF!$A167=Checks!$K$7,JRF!$A167=Checks!$K$9),HLOOKUP(22,JRF!$13:$314,JRF!AX167,0),HLOOKUP(8,JRF!$13:$314,JRF!AX167,0)))))))</f>
        <v/>
      </c>
      <c r="I165" s="71" t="str">
        <f>IF(AND(JRF!B167="",JRF!Q167=""),"",IF(JRF!$A167=Checks!$K$4,JRF!G167,IF(JRF!$A167=Checks!$K$5,JRF!G167,IF(AND(JRF!$A167=Checks!$K$7,JRF!Q167=""),JRF!G167,IF(AND(JRF!$A167=Checks!$K$6,JRF!Q167=""),JRF!G167,IF(OR(JRF!$A167=Checks!$K$8,JRF!$A167=Checks!$K$6,JRF!$A167=Checks!$K$7,JRF!$A167=Checks!$K$9),HLOOKUP(26,JRF!$13:$314,JRF!AX167,0),HLOOKUP(6,JRF!$13:$314,JRF!AX167,0)))))))</f>
        <v/>
      </c>
      <c r="J165" s="72" t="str">
        <f>IF(AND(JRF!AC167="",JRF!AF167=""),"",IF(LEN(JRF!AF167)=0,JRF!AC167,JRF!AF167))</f>
        <v/>
      </c>
      <c r="K165" s="72" t="str">
        <f>IF(JRF!Q167="","",IF(OR(JRF!A167=Checks!$K$4,JRF!A167=Checks!$K$5,JRF!A167=Checks!$K$6),"",IF(JRF!A167=Checks!$K$9,JRF!$B167,IF(OR(JRF!A167=Checks!$K$10,JRF!A167=Checks!$K$11),JRF!Q167,IF(AND(JRF!Q167=JRF!B167,OR(C165=IFERROR(VLOOKUP(C165,Checks!$BY:$BY,1,0),0),C366=IFERROR(VLOOKUP(C366,Checks!$BY:$BY,1,0),0))),A165,IF(JRF!Q167=JRF!B167,"",JRF!B167))))))</f>
        <v/>
      </c>
      <c r="L165" s="200" t="str">
        <f>IF(OR(JRF!X167="",JRF!Z167=""),"",IF(JRF!X167=JRF!Z167,"",'Journal Template'!M165/'Journal Template'!G165))</f>
        <v/>
      </c>
      <c r="M165" s="73" t="str">
        <f>IF(OR(JRF!X167="",JRF!Z167=""),"",IF(JRF!X167=JRF!Z167,"",-JRF!Y167))</f>
        <v/>
      </c>
      <c r="N165" s="72"/>
      <c r="O165" s="69" t="str">
        <f>IF(OR(JRF!X167="",JRF!Z167=""),"ENDBS",IF(JRF!X167=JRF!Z167,"ENDBS",""))</f>
        <v>ENDBS</v>
      </c>
      <c r="P165" s="69"/>
      <c r="AE165" s="43" t="s">
        <v>72</v>
      </c>
      <c r="AF165" s="43" t="s">
        <v>70</v>
      </c>
      <c r="AG165" s="43" t="s">
        <v>178</v>
      </c>
      <c r="AH165" s="68" t="s">
        <v>70</v>
      </c>
      <c r="AI165" s="44">
        <v>-130.30000000000001</v>
      </c>
      <c r="AJ165" s="43" t="s">
        <v>179</v>
      </c>
      <c r="AK165" s="43" t="s">
        <v>184</v>
      </c>
      <c r="AL165" s="44" t="s">
        <v>178</v>
      </c>
      <c r="AM165" s="43" t="s">
        <v>185</v>
      </c>
      <c r="AN165" s="43" t="s">
        <v>182</v>
      </c>
      <c r="AO165" s="43" t="s">
        <v>182</v>
      </c>
      <c r="AP165" s="43" t="s">
        <v>186</v>
      </c>
      <c r="AQ165" s="43" t="s">
        <v>183</v>
      </c>
      <c r="AR165" s="43" t="e">
        <v>#VALUE!</v>
      </c>
      <c r="AS165" s="43" t="s">
        <v>72</v>
      </c>
      <c r="AT165" s="44"/>
      <c r="AU165" s="44"/>
      <c r="AV165" s="44"/>
      <c r="AW165" s="44"/>
      <c r="AX165" s="44"/>
    </row>
    <row r="166" spans="1:50">
      <c r="A166" s="69" t="str">
        <f>IF(AND(JRF!B168="",JRF!Q168=""),"#REF!",IF(JRF!$A168=Checks!$K$4,JRF!B168,IF(JRF!$A168=Checks!$K$5,JRF!B168,IF(AND(JRF!$A168=Checks!$K$7,JRF!$Q168=""),JRF!B168,IF(AND(JRF!$A168=Checks!$K$6,JRF!$Q168=""),JRF!$B168,IF(OR(JRF!$A168=Checks!$K$8,JRF!$A168=Checks!$K$6,JRF!$A168=Checks!$K$7,JRF!$A168=Checks!$K$9),HLOOKUP(16,JRF!$13:$314,JRF!AX168,0),HLOOKUP(3,JRF!$13:$314,JRF!AX168,0)))))))</f>
        <v>#REF!</v>
      </c>
      <c r="B166" s="69" t="str">
        <f>IF(AND(JRF!B168="",JRF!Q168=""),"",IF(ISTEXT($A$13),"ACTUAL","-"))</f>
        <v/>
      </c>
      <c r="C166" s="74" t="str">
        <f>IF(AND(JRF!B168="",JRF!Q168=""),"",IF(JRF!$A168=Checks!$K$4,JRF!D168,IF(JRF!$A168=Checks!$K$5,JRF!D168,IF(AND(JRF!$A168=Checks!$K$7,JRF!Q168=""),JRF!D168,IF(AND(JRF!$A168=Checks!$K$6,JRF!Q168=""),JRF!D168,IF(OR(JRF!$A168=Checks!$K$8,JRF!$A168=Checks!$K$6,JRF!$A168=Checks!$K$7,JRF!$A168=Checks!$K$9),HLOOKUP(17,JRF!$13:$314,JRF!AX168,0),HLOOKUP(5,JRF!$13:$314,JRF!AX168,0)))))))</f>
        <v/>
      </c>
      <c r="D166" s="69" t="str">
        <f>IF(AND(JRF!B168="",JRF!Q168=""),"",IF(JRF!$A168=Checks!$K$4,JRF!C168,IF(JRF!$A168=Checks!$K$5,JRF!C168,IF(AND(JRF!$A168=Checks!$K$7,JRF!Q168=""),JRF!C168,IF(AND(JRF!$A168=Checks!$K$6,JRF!Q168=""),JRF!C168,IF(OR(JRF!$A168=Checks!$K$8,JRF!$A168=Checks!$K$6,JRF!$A168=Checks!$K$7,JRF!$A168=Checks!$K$9),HLOOKUP(18,JRF!$13:$314,JRF!AX168,0),HLOOKUP(4,JRF!$13:$314,JRF!AX168,0)))))))</f>
        <v/>
      </c>
      <c r="E166" s="69" t="str">
        <f>IF(AND(JRF!E168="",JRF!AL168=""),"",IF(OR(JRF!$A168=Checks!$K$4,JRF!$A168=Checks!$K$5),JRF!E168,IF(AND(JRF!$A168=Checks!$K$7,JRF!Q168=""),JRF!E168,IF(AND(JRF!$A168=Checks!$K$6,JRF!Q168=""),JRF!E168,IF(OR(JRF!$A168=Checks!$K$8,JRF!$A168=Checks!$K$6,JRF!$A168=Checks!$K$7,JRF!$A168=Checks!$K$9),JRF!AL168,JRF!E168)))))</f>
        <v/>
      </c>
      <c r="F166" s="69" t="str">
        <f>IF(AND(JRF!F168="",JRF!AV168=""),"",IF(OR(JRF!$A168=Checks!$K$4,JRF!$A168=Checks!$K$5),JRF!F168,IF(AND(JRF!$A168=Checks!$K$7,JRF!Q168=""),JRF!F168,IF(AND(JRF!$A168=Checks!$K$6,JRF!Q168=""),JRF!F168,IF(OR(JRF!$A168=Checks!$K$8,JRF!$A168=Checks!$K$6,JRF!$A168=Checks!$K$7,JRF!$A168=Checks!$K$9),JRF!AV168,JRF!F168)))))</f>
        <v/>
      </c>
      <c r="G166" s="70" t="str">
        <f>IF(AND(JRF!B168="",JRF!Q168=""),"",IF(IFERROR(SEARCH("RIR",JRF!A168),0),-JRF!J168,IF(JRF!A168=Checks!$K$10,JRF!J168,IF(JRF!A168=Checks!$K$11,-JRF!J168,IF(JRF!$A168=Checks!$K$4,JRF!J168,IF(JRF!$A168=Checks!$K$5,-JRF!J168,IF(AND(JRF!$A168=Checks!$K$7,JRF!Q168=""),JRF!J168,IF(AND(JRF!$A168=Checks!$K$6,JRF!Q168=""),JRF!J168,IF(OR(JRF!$A168=Checks!$K$8,JRF!$A168=Checks!$K$6,JRF!$A168=Checks!$K$7,JRF!$A168=Checks!$K$9),-HLOOKUP(23,JRF!$13:$314,JRF!AX168,0),HLOOKUP(9,JRF!$13:$314,JRF!AX168,0))))))))))</f>
        <v/>
      </c>
      <c r="H166" s="70" t="str">
        <f>IF(AND(JRF!B168="",JRF!Q168=""),"",IF(JRF!$A168=Checks!$K$4,JRF!I168,IF(JRF!$A168=Checks!$K$5,JRF!I168,IF(AND(JRF!$A168=Checks!$K$7,JRF!Q168=""),JRF!I168,IF(AND(JRF!$A168=Checks!$K$6,JRF!Q168=""),JRF!I168,IF(OR(JRF!$A168=Checks!$K$8,JRF!$A168=Checks!$K$6,JRF!$A168=Checks!$K$7,JRF!$A168=Checks!$K$9),HLOOKUP(22,JRF!$13:$314,JRF!AX168,0),HLOOKUP(8,JRF!$13:$314,JRF!AX168,0)))))))</f>
        <v/>
      </c>
      <c r="I166" s="71" t="str">
        <f>IF(AND(JRF!B168="",JRF!Q168=""),"",IF(JRF!$A168=Checks!$K$4,JRF!G168,IF(JRF!$A168=Checks!$K$5,JRF!G168,IF(AND(JRF!$A168=Checks!$K$7,JRF!Q168=""),JRF!G168,IF(AND(JRF!$A168=Checks!$K$6,JRF!Q168=""),JRF!G168,IF(OR(JRF!$A168=Checks!$K$8,JRF!$A168=Checks!$K$6,JRF!$A168=Checks!$K$7,JRF!$A168=Checks!$K$9),HLOOKUP(26,JRF!$13:$314,JRF!AX168,0),HLOOKUP(6,JRF!$13:$314,JRF!AX168,0)))))))</f>
        <v/>
      </c>
      <c r="J166" s="72" t="str">
        <f>IF(AND(JRF!AC168="",JRF!AF168=""),"",IF(LEN(JRF!AF168)=0,JRF!AC168,JRF!AF168))</f>
        <v/>
      </c>
      <c r="K166" s="72" t="str">
        <f>IF(JRF!Q168="","",IF(OR(JRF!A168=Checks!$K$4,JRF!A168=Checks!$K$5,JRF!A168=Checks!$K$6),"",IF(JRF!A168=Checks!$K$9,JRF!$B168,IF(OR(JRF!A168=Checks!$K$10,JRF!A168=Checks!$K$11),JRF!Q168,IF(AND(JRF!Q168=JRF!B168,OR(C166=IFERROR(VLOOKUP(C166,Checks!$BY:$BY,1,0),0),C367=IFERROR(VLOOKUP(C367,Checks!$BY:$BY,1,0),0))),A166,IF(JRF!Q168=JRF!B168,"",JRF!B168))))))</f>
        <v/>
      </c>
      <c r="L166" s="200" t="str">
        <f>IF(OR(JRF!X168="",JRF!Z168=""),"",IF(JRF!X168=JRF!Z168,"",'Journal Template'!M166/'Journal Template'!G166))</f>
        <v/>
      </c>
      <c r="M166" s="73" t="str">
        <f>IF(OR(JRF!X168="",JRF!Z168=""),"",IF(JRF!X168=JRF!Z168,"",-JRF!Y168))</f>
        <v/>
      </c>
      <c r="N166" s="72"/>
      <c r="O166" s="69" t="str">
        <f>IF(OR(JRF!X168="",JRF!Z168=""),"ENDBS",IF(JRF!X168=JRF!Z168,"ENDBS",""))</f>
        <v>ENDBS</v>
      </c>
      <c r="P166" s="69"/>
      <c r="AE166" s="43" t="s">
        <v>72</v>
      </c>
      <c r="AF166" s="43" t="s">
        <v>70</v>
      </c>
      <c r="AG166" s="43" t="s">
        <v>178</v>
      </c>
      <c r="AH166" s="68" t="s">
        <v>70</v>
      </c>
      <c r="AI166" s="44">
        <v>-130.30000000000001</v>
      </c>
      <c r="AJ166" s="43" t="s">
        <v>179</v>
      </c>
      <c r="AK166" s="43" t="s">
        <v>184</v>
      </c>
      <c r="AL166" s="44" t="s">
        <v>178</v>
      </c>
      <c r="AM166" s="43" t="s">
        <v>185</v>
      </c>
      <c r="AN166" s="43" t="s">
        <v>182</v>
      </c>
      <c r="AO166" s="43" t="s">
        <v>182</v>
      </c>
      <c r="AP166" s="43" t="s">
        <v>186</v>
      </c>
      <c r="AQ166" s="43" t="s">
        <v>183</v>
      </c>
      <c r="AR166" s="43" t="e">
        <v>#VALUE!</v>
      </c>
      <c r="AS166" s="43" t="s">
        <v>72</v>
      </c>
      <c r="AT166" s="44"/>
      <c r="AU166" s="44"/>
      <c r="AV166" s="44"/>
      <c r="AW166" s="44"/>
      <c r="AX166" s="44"/>
    </row>
    <row r="167" spans="1:50">
      <c r="A167" s="69" t="str">
        <f>IF(AND(JRF!B169="",JRF!Q169=""),"#REF!",IF(JRF!$A169=Checks!$K$4,JRF!B169,IF(JRF!$A169=Checks!$K$5,JRF!B169,IF(AND(JRF!$A169=Checks!$K$7,JRF!$Q169=""),JRF!B169,IF(AND(JRF!$A169=Checks!$K$6,JRF!$Q169=""),JRF!$B169,IF(OR(JRF!$A169=Checks!$K$8,JRF!$A169=Checks!$K$6,JRF!$A169=Checks!$K$7,JRF!$A169=Checks!$K$9),HLOOKUP(16,JRF!$13:$314,JRF!AX169,0),HLOOKUP(3,JRF!$13:$314,JRF!AX169,0)))))))</f>
        <v>#REF!</v>
      </c>
      <c r="B167" s="69" t="str">
        <f>IF(AND(JRF!B169="",JRF!Q169=""),"",IF(ISTEXT($A$13),"ACTUAL","-"))</f>
        <v/>
      </c>
      <c r="C167" s="74" t="str">
        <f>IF(AND(JRF!B169="",JRF!Q169=""),"",IF(JRF!$A169=Checks!$K$4,JRF!D169,IF(JRF!$A169=Checks!$K$5,JRF!D169,IF(AND(JRF!$A169=Checks!$K$7,JRF!Q169=""),JRF!D169,IF(AND(JRF!$A169=Checks!$K$6,JRF!Q169=""),JRF!D169,IF(OR(JRF!$A169=Checks!$K$8,JRF!$A169=Checks!$K$6,JRF!$A169=Checks!$K$7,JRF!$A169=Checks!$K$9),HLOOKUP(17,JRF!$13:$314,JRF!AX169,0),HLOOKUP(5,JRF!$13:$314,JRF!AX169,0)))))))</f>
        <v/>
      </c>
      <c r="D167" s="69" t="str">
        <f>IF(AND(JRF!B169="",JRF!Q169=""),"",IF(JRF!$A169=Checks!$K$4,JRF!C169,IF(JRF!$A169=Checks!$K$5,JRF!C169,IF(AND(JRF!$A169=Checks!$K$7,JRF!Q169=""),JRF!C169,IF(AND(JRF!$A169=Checks!$K$6,JRF!Q169=""),JRF!C169,IF(OR(JRF!$A169=Checks!$K$8,JRF!$A169=Checks!$K$6,JRF!$A169=Checks!$K$7,JRF!$A169=Checks!$K$9),HLOOKUP(18,JRF!$13:$314,JRF!AX169,0),HLOOKUP(4,JRF!$13:$314,JRF!AX169,0)))))))</f>
        <v/>
      </c>
      <c r="E167" s="69" t="str">
        <f>IF(AND(JRF!E169="",JRF!AL169=""),"",IF(OR(JRF!$A169=Checks!$K$4,JRF!$A169=Checks!$K$5),JRF!E169,IF(AND(JRF!$A169=Checks!$K$7,JRF!Q169=""),JRF!E169,IF(AND(JRF!$A169=Checks!$K$6,JRF!Q169=""),JRF!E169,IF(OR(JRF!$A169=Checks!$K$8,JRF!$A169=Checks!$K$6,JRF!$A169=Checks!$K$7,JRF!$A169=Checks!$K$9),JRF!AL169,JRF!E169)))))</f>
        <v/>
      </c>
      <c r="F167" s="69" t="str">
        <f>IF(AND(JRF!F169="",JRF!AV169=""),"",IF(OR(JRF!$A169=Checks!$K$4,JRF!$A169=Checks!$K$5),JRF!F169,IF(AND(JRF!$A169=Checks!$K$7,JRF!Q169=""),JRF!F169,IF(AND(JRF!$A169=Checks!$K$6,JRF!Q169=""),JRF!F169,IF(OR(JRF!$A169=Checks!$K$8,JRF!$A169=Checks!$K$6,JRF!$A169=Checks!$K$7,JRF!$A169=Checks!$K$9),JRF!AV169,JRF!F169)))))</f>
        <v/>
      </c>
      <c r="G167" s="70" t="str">
        <f>IF(AND(JRF!B169="",JRF!Q169=""),"",IF(IFERROR(SEARCH("RIR",JRF!A169),0),-JRF!J169,IF(JRF!A169=Checks!$K$10,JRF!J169,IF(JRF!A169=Checks!$K$11,-JRF!J169,IF(JRF!$A169=Checks!$K$4,JRF!J169,IF(JRF!$A169=Checks!$K$5,-JRF!J169,IF(AND(JRF!$A169=Checks!$K$7,JRF!Q169=""),JRF!J169,IF(AND(JRF!$A169=Checks!$K$6,JRF!Q169=""),JRF!J169,IF(OR(JRF!$A169=Checks!$K$8,JRF!$A169=Checks!$K$6,JRF!$A169=Checks!$K$7,JRF!$A169=Checks!$K$9),-HLOOKUP(23,JRF!$13:$314,JRF!AX169,0),HLOOKUP(9,JRF!$13:$314,JRF!AX169,0))))))))))</f>
        <v/>
      </c>
      <c r="H167" s="70" t="str">
        <f>IF(AND(JRF!B169="",JRF!Q169=""),"",IF(JRF!$A169=Checks!$K$4,JRF!I169,IF(JRF!$A169=Checks!$K$5,JRF!I169,IF(AND(JRF!$A169=Checks!$K$7,JRF!Q169=""),JRF!I169,IF(AND(JRF!$A169=Checks!$K$6,JRF!Q169=""),JRF!I169,IF(OR(JRF!$A169=Checks!$K$8,JRF!$A169=Checks!$K$6,JRF!$A169=Checks!$K$7,JRF!$A169=Checks!$K$9),HLOOKUP(22,JRF!$13:$314,JRF!AX169,0),HLOOKUP(8,JRF!$13:$314,JRF!AX169,0)))))))</f>
        <v/>
      </c>
      <c r="I167" s="71" t="str">
        <f>IF(AND(JRF!B169="",JRF!Q169=""),"",IF(JRF!$A169=Checks!$K$4,JRF!G169,IF(JRF!$A169=Checks!$K$5,JRF!G169,IF(AND(JRF!$A169=Checks!$K$7,JRF!Q169=""),JRF!G169,IF(AND(JRF!$A169=Checks!$K$6,JRF!Q169=""),JRF!G169,IF(OR(JRF!$A169=Checks!$K$8,JRF!$A169=Checks!$K$6,JRF!$A169=Checks!$K$7,JRF!$A169=Checks!$K$9),HLOOKUP(26,JRF!$13:$314,JRF!AX169,0),HLOOKUP(6,JRF!$13:$314,JRF!AX169,0)))))))</f>
        <v/>
      </c>
      <c r="J167" s="72" t="str">
        <f>IF(AND(JRF!AC169="",JRF!AF169=""),"",IF(LEN(JRF!AF169)=0,JRF!AC169,JRF!AF169))</f>
        <v/>
      </c>
      <c r="K167" s="72" t="str">
        <f>IF(JRF!Q169="","",IF(OR(JRF!A169=Checks!$K$4,JRF!A169=Checks!$K$5,JRF!A169=Checks!$K$6),"",IF(JRF!A169=Checks!$K$9,JRF!$B169,IF(OR(JRF!A169=Checks!$K$10,JRF!A169=Checks!$K$11),JRF!Q169,IF(AND(JRF!Q169=JRF!B169,OR(C167=IFERROR(VLOOKUP(C167,Checks!$BY:$BY,1,0),0),C368=IFERROR(VLOOKUP(C368,Checks!$BY:$BY,1,0),0))),A167,IF(JRF!Q169=JRF!B169,"",JRF!B169))))))</f>
        <v/>
      </c>
      <c r="L167" s="200" t="str">
        <f>IF(OR(JRF!X169="",JRF!Z169=""),"",IF(JRF!X169=JRF!Z169,"",'Journal Template'!M167/'Journal Template'!G167))</f>
        <v/>
      </c>
      <c r="M167" s="73" t="str">
        <f>IF(OR(JRF!X169="",JRF!Z169=""),"",IF(JRF!X169=JRF!Z169,"",-JRF!Y169))</f>
        <v/>
      </c>
      <c r="N167" s="72"/>
      <c r="O167" s="69" t="str">
        <f>IF(OR(JRF!X169="",JRF!Z169=""),"ENDBS",IF(JRF!X169=JRF!Z169,"ENDBS",""))</f>
        <v>ENDBS</v>
      </c>
      <c r="P167" s="69"/>
      <c r="AE167" s="43" t="s">
        <v>72</v>
      </c>
      <c r="AF167" s="43" t="s">
        <v>70</v>
      </c>
      <c r="AG167" s="43" t="s">
        <v>178</v>
      </c>
      <c r="AH167" s="68" t="s">
        <v>70</v>
      </c>
      <c r="AI167" s="44">
        <v>-130.30000000000001</v>
      </c>
      <c r="AJ167" s="43" t="s">
        <v>179</v>
      </c>
      <c r="AK167" s="43" t="s">
        <v>184</v>
      </c>
      <c r="AL167" s="44" t="s">
        <v>178</v>
      </c>
      <c r="AM167" s="43" t="s">
        <v>185</v>
      </c>
      <c r="AN167" s="43" t="s">
        <v>182</v>
      </c>
      <c r="AO167" s="43" t="s">
        <v>182</v>
      </c>
      <c r="AP167" s="43" t="s">
        <v>186</v>
      </c>
      <c r="AQ167" s="43" t="s">
        <v>183</v>
      </c>
      <c r="AR167" s="43" t="e">
        <v>#VALUE!</v>
      </c>
      <c r="AS167" s="43" t="s">
        <v>72</v>
      </c>
      <c r="AT167" s="44"/>
      <c r="AU167" s="44"/>
      <c r="AV167" s="44"/>
      <c r="AW167" s="44"/>
      <c r="AX167" s="44"/>
    </row>
    <row r="168" spans="1:50">
      <c r="A168" s="69" t="str">
        <f>IF(AND(JRF!B170="",JRF!Q170=""),"#REF!",IF(JRF!$A170=Checks!$K$4,JRF!B170,IF(JRF!$A170=Checks!$K$5,JRF!B170,IF(AND(JRF!$A170=Checks!$K$7,JRF!$Q170=""),JRF!B170,IF(AND(JRF!$A170=Checks!$K$6,JRF!$Q170=""),JRF!$B170,IF(OR(JRF!$A170=Checks!$K$8,JRF!$A170=Checks!$K$6,JRF!$A170=Checks!$K$7,JRF!$A170=Checks!$K$9),HLOOKUP(16,JRF!$13:$314,JRF!AX170,0),HLOOKUP(3,JRF!$13:$314,JRF!AX170,0)))))))</f>
        <v>#REF!</v>
      </c>
      <c r="B168" s="69" t="str">
        <f>IF(AND(JRF!B170="",JRF!Q170=""),"",IF(ISTEXT($A$13),"ACTUAL","-"))</f>
        <v/>
      </c>
      <c r="C168" s="74" t="str">
        <f>IF(AND(JRF!B170="",JRF!Q170=""),"",IF(JRF!$A170=Checks!$K$4,JRF!D170,IF(JRF!$A170=Checks!$K$5,JRF!D170,IF(AND(JRF!$A170=Checks!$K$7,JRF!Q170=""),JRF!D170,IF(AND(JRF!$A170=Checks!$K$6,JRF!Q170=""),JRF!D170,IF(OR(JRF!$A170=Checks!$K$8,JRF!$A170=Checks!$K$6,JRF!$A170=Checks!$K$7,JRF!$A170=Checks!$K$9),HLOOKUP(17,JRF!$13:$314,JRF!AX170,0),HLOOKUP(5,JRF!$13:$314,JRF!AX170,0)))))))</f>
        <v/>
      </c>
      <c r="D168" s="69" t="str">
        <f>IF(AND(JRF!B170="",JRF!Q170=""),"",IF(JRF!$A170=Checks!$K$4,JRF!C170,IF(JRF!$A170=Checks!$K$5,JRF!C170,IF(AND(JRF!$A170=Checks!$K$7,JRF!Q170=""),JRF!C170,IF(AND(JRF!$A170=Checks!$K$6,JRF!Q170=""),JRF!C170,IF(OR(JRF!$A170=Checks!$K$8,JRF!$A170=Checks!$K$6,JRF!$A170=Checks!$K$7,JRF!$A170=Checks!$K$9),HLOOKUP(18,JRF!$13:$314,JRF!AX170,0),HLOOKUP(4,JRF!$13:$314,JRF!AX170,0)))))))</f>
        <v/>
      </c>
      <c r="E168" s="69" t="str">
        <f>IF(AND(JRF!E170="",JRF!AL170=""),"",IF(OR(JRF!$A170=Checks!$K$4,JRF!$A170=Checks!$K$5),JRF!E170,IF(AND(JRF!$A170=Checks!$K$7,JRF!Q170=""),JRF!E170,IF(AND(JRF!$A170=Checks!$K$6,JRF!Q170=""),JRF!E170,IF(OR(JRF!$A170=Checks!$K$8,JRF!$A170=Checks!$K$6,JRF!$A170=Checks!$K$7,JRF!$A170=Checks!$K$9),JRF!AL170,JRF!E170)))))</f>
        <v/>
      </c>
      <c r="F168" s="69" t="str">
        <f>IF(AND(JRF!F170="",JRF!AV170=""),"",IF(OR(JRF!$A170=Checks!$K$4,JRF!$A170=Checks!$K$5),JRF!F170,IF(AND(JRF!$A170=Checks!$K$7,JRF!Q170=""),JRF!F170,IF(AND(JRF!$A170=Checks!$K$6,JRF!Q170=""),JRF!F170,IF(OR(JRF!$A170=Checks!$K$8,JRF!$A170=Checks!$K$6,JRF!$A170=Checks!$K$7,JRF!$A170=Checks!$K$9),JRF!AV170,JRF!F170)))))</f>
        <v/>
      </c>
      <c r="G168" s="70" t="str">
        <f>IF(AND(JRF!B170="",JRF!Q170=""),"",IF(IFERROR(SEARCH("RIR",JRF!A170),0),-JRF!J170,IF(JRF!A170=Checks!$K$10,JRF!J170,IF(JRF!A170=Checks!$K$11,-JRF!J170,IF(JRF!$A170=Checks!$K$4,JRF!J170,IF(JRF!$A170=Checks!$K$5,-JRF!J170,IF(AND(JRF!$A170=Checks!$K$7,JRF!Q170=""),JRF!J170,IF(AND(JRF!$A170=Checks!$K$6,JRF!Q170=""),JRF!J170,IF(OR(JRF!$A170=Checks!$K$8,JRF!$A170=Checks!$K$6,JRF!$A170=Checks!$K$7,JRF!$A170=Checks!$K$9),-HLOOKUP(23,JRF!$13:$314,JRF!AX170,0),HLOOKUP(9,JRF!$13:$314,JRF!AX170,0))))))))))</f>
        <v/>
      </c>
      <c r="H168" s="70" t="str">
        <f>IF(AND(JRF!B170="",JRF!Q170=""),"",IF(JRF!$A170=Checks!$K$4,JRF!I170,IF(JRF!$A170=Checks!$K$5,JRF!I170,IF(AND(JRF!$A170=Checks!$K$7,JRF!Q170=""),JRF!I170,IF(AND(JRF!$A170=Checks!$K$6,JRF!Q170=""),JRF!I170,IF(OR(JRF!$A170=Checks!$K$8,JRF!$A170=Checks!$K$6,JRF!$A170=Checks!$K$7,JRF!$A170=Checks!$K$9),HLOOKUP(22,JRF!$13:$314,JRF!AX170,0),HLOOKUP(8,JRF!$13:$314,JRF!AX170,0)))))))</f>
        <v/>
      </c>
      <c r="I168" s="71" t="str">
        <f>IF(AND(JRF!B170="",JRF!Q170=""),"",IF(JRF!$A170=Checks!$K$4,JRF!G170,IF(JRF!$A170=Checks!$K$5,JRF!G170,IF(AND(JRF!$A170=Checks!$K$7,JRF!Q170=""),JRF!G170,IF(AND(JRF!$A170=Checks!$K$6,JRF!Q170=""),JRF!G170,IF(OR(JRF!$A170=Checks!$K$8,JRF!$A170=Checks!$K$6,JRF!$A170=Checks!$K$7,JRF!$A170=Checks!$K$9),HLOOKUP(26,JRF!$13:$314,JRF!AX170,0),HLOOKUP(6,JRF!$13:$314,JRF!AX170,0)))))))</f>
        <v/>
      </c>
      <c r="J168" s="72" t="str">
        <f>IF(AND(JRF!AC170="",JRF!AF170=""),"",IF(LEN(JRF!AF170)=0,JRF!AC170,JRF!AF170))</f>
        <v/>
      </c>
      <c r="K168" s="72" t="str">
        <f>IF(JRF!Q170="","",IF(OR(JRF!A170=Checks!$K$4,JRF!A170=Checks!$K$5,JRF!A170=Checks!$K$6),"",IF(JRF!A170=Checks!$K$9,JRF!$B170,IF(OR(JRF!A170=Checks!$K$10,JRF!A170=Checks!$K$11),JRF!Q170,IF(AND(JRF!Q170=JRF!B170,OR(C168=IFERROR(VLOOKUP(C168,Checks!$BY:$BY,1,0),0),C369=IFERROR(VLOOKUP(C369,Checks!$BY:$BY,1,0),0))),A168,IF(JRF!Q170=JRF!B170,"",JRF!B170))))))</f>
        <v/>
      </c>
      <c r="L168" s="200" t="str">
        <f>IF(OR(JRF!X170="",JRF!Z170=""),"",IF(JRF!X170=JRF!Z170,"",'Journal Template'!M168/'Journal Template'!G168))</f>
        <v/>
      </c>
      <c r="M168" s="73" t="str">
        <f>IF(OR(JRF!X170="",JRF!Z170=""),"",IF(JRF!X170=JRF!Z170,"",-JRF!Y170))</f>
        <v/>
      </c>
      <c r="N168" s="72"/>
      <c r="O168" s="69" t="str">
        <f>IF(OR(JRF!X170="",JRF!Z170=""),"ENDBS",IF(JRF!X170=JRF!Z170,"ENDBS",""))</f>
        <v>ENDBS</v>
      </c>
      <c r="P168" s="69"/>
      <c r="AE168" s="43" t="s">
        <v>72</v>
      </c>
      <c r="AF168" s="43" t="s">
        <v>70</v>
      </c>
      <c r="AG168" s="43" t="s">
        <v>178</v>
      </c>
      <c r="AH168" s="68" t="s">
        <v>70</v>
      </c>
      <c r="AI168" s="44">
        <v>-130.30000000000001</v>
      </c>
      <c r="AJ168" s="43" t="s">
        <v>179</v>
      </c>
      <c r="AK168" s="43" t="s">
        <v>184</v>
      </c>
      <c r="AL168" s="44" t="s">
        <v>178</v>
      </c>
      <c r="AM168" s="43" t="s">
        <v>185</v>
      </c>
      <c r="AN168" s="43" t="s">
        <v>182</v>
      </c>
      <c r="AO168" s="43" t="s">
        <v>182</v>
      </c>
      <c r="AP168" s="43" t="s">
        <v>186</v>
      </c>
      <c r="AQ168" s="43" t="s">
        <v>183</v>
      </c>
      <c r="AR168" s="43" t="e">
        <v>#VALUE!</v>
      </c>
      <c r="AS168" s="43" t="s">
        <v>72</v>
      </c>
      <c r="AT168" s="44"/>
      <c r="AU168" s="44"/>
      <c r="AV168" s="44"/>
      <c r="AW168" s="44"/>
      <c r="AX168" s="44"/>
    </row>
    <row r="169" spans="1:50">
      <c r="A169" s="69" t="str">
        <f>IF(AND(JRF!B171="",JRF!Q171=""),"#REF!",IF(JRF!$A171=Checks!$K$4,JRF!B171,IF(JRF!$A171=Checks!$K$5,JRF!B171,IF(AND(JRF!$A171=Checks!$K$7,JRF!$Q171=""),JRF!B171,IF(AND(JRF!$A171=Checks!$K$6,JRF!$Q171=""),JRF!$B171,IF(OR(JRF!$A171=Checks!$K$8,JRF!$A171=Checks!$K$6,JRF!$A171=Checks!$K$7,JRF!$A171=Checks!$K$9),HLOOKUP(16,JRF!$13:$314,JRF!AX171,0),HLOOKUP(3,JRF!$13:$314,JRF!AX171,0)))))))</f>
        <v>#REF!</v>
      </c>
      <c r="B169" s="69" t="str">
        <f>IF(AND(JRF!B171="",JRF!Q171=""),"",IF(ISTEXT($A$13),"ACTUAL","-"))</f>
        <v/>
      </c>
      <c r="C169" s="74" t="str">
        <f>IF(AND(JRF!B171="",JRF!Q171=""),"",IF(JRF!$A171=Checks!$K$4,JRF!D171,IF(JRF!$A171=Checks!$K$5,JRF!D171,IF(AND(JRF!$A171=Checks!$K$7,JRF!Q171=""),JRF!D171,IF(AND(JRF!$A171=Checks!$K$6,JRF!Q171=""),JRF!D171,IF(OR(JRF!$A171=Checks!$K$8,JRF!$A171=Checks!$K$6,JRF!$A171=Checks!$K$7,JRF!$A171=Checks!$K$9),HLOOKUP(17,JRF!$13:$314,JRF!AX171,0),HLOOKUP(5,JRF!$13:$314,JRF!AX171,0)))))))</f>
        <v/>
      </c>
      <c r="D169" s="69" t="str">
        <f>IF(AND(JRF!B171="",JRF!Q171=""),"",IF(JRF!$A171=Checks!$K$4,JRF!C171,IF(JRF!$A171=Checks!$K$5,JRF!C171,IF(AND(JRF!$A171=Checks!$K$7,JRF!Q171=""),JRF!C171,IF(AND(JRF!$A171=Checks!$K$6,JRF!Q171=""),JRF!C171,IF(OR(JRF!$A171=Checks!$K$8,JRF!$A171=Checks!$K$6,JRF!$A171=Checks!$K$7,JRF!$A171=Checks!$K$9),HLOOKUP(18,JRF!$13:$314,JRF!AX171,0),HLOOKUP(4,JRF!$13:$314,JRF!AX171,0)))))))</f>
        <v/>
      </c>
      <c r="E169" s="69" t="str">
        <f>IF(AND(JRF!E171="",JRF!AL171=""),"",IF(OR(JRF!$A171=Checks!$K$4,JRF!$A171=Checks!$K$5),JRF!E171,IF(AND(JRF!$A171=Checks!$K$7,JRF!Q171=""),JRF!E171,IF(AND(JRF!$A171=Checks!$K$6,JRF!Q171=""),JRF!E171,IF(OR(JRF!$A171=Checks!$K$8,JRF!$A171=Checks!$K$6,JRF!$A171=Checks!$K$7,JRF!$A171=Checks!$K$9),JRF!AL171,JRF!E171)))))</f>
        <v/>
      </c>
      <c r="F169" s="69" t="str">
        <f>IF(AND(JRF!F171="",JRF!AV171=""),"",IF(OR(JRF!$A171=Checks!$K$4,JRF!$A171=Checks!$K$5),JRF!F171,IF(AND(JRF!$A171=Checks!$K$7,JRF!Q171=""),JRF!F171,IF(AND(JRF!$A171=Checks!$K$6,JRF!Q171=""),JRF!F171,IF(OR(JRF!$A171=Checks!$K$8,JRF!$A171=Checks!$K$6,JRF!$A171=Checks!$K$7,JRF!$A171=Checks!$K$9),JRF!AV171,JRF!F171)))))</f>
        <v/>
      </c>
      <c r="G169" s="70" t="str">
        <f>IF(AND(JRF!B171="",JRF!Q171=""),"",IF(IFERROR(SEARCH("RIR",JRF!A171),0),-JRF!J171,IF(JRF!A171=Checks!$K$10,JRF!J171,IF(JRF!A171=Checks!$K$11,-JRF!J171,IF(JRF!$A171=Checks!$K$4,JRF!J171,IF(JRF!$A171=Checks!$K$5,-JRF!J171,IF(AND(JRF!$A171=Checks!$K$7,JRF!Q171=""),JRF!J171,IF(AND(JRF!$A171=Checks!$K$6,JRF!Q171=""),JRF!J171,IF(OR(JRF!$A171=Checks!$K$8,JRF!$A171=Checks!$K$6,JRF!$A171=Checks!$K$7,JRF!$A171=Checks!$K$9),-HLOOKUP(23,JRF!$13:$314,JRF!AX171,0),HLOOKUP(9,JRF!$13:$314,JRF!AX171,0))))))))))</f>
        <v/>
      </c>
      <c r="H169" s="70" t="str">
        <f>IF(AND(JRF!B171="",JRF!Q171=""),"",IF(JRF!$A171=Checks!$K$4,JRF!I171,IF(JRF!$A171=Checks!$K$5,JRF!I171,IF(AND(JRF!$A171=Checks!$K$7,JRF!Q171=""),JRF!I171,IF(AND(JRF!$A171=Checks!$K$6,JRF!Q171=""),JRF!I171,IF(OR(JRF!$A171=Checks!$K$8,JRF!$A171=Checks!$K$6,JRF!$A171=Checks!$K$7,JRF!$A171=Checks!$K$9),HLOOKUP(22,JRF!$13:$314,JRF!AX171,0),HLOOKUP(8,JRF!$13:$314,JRF!AX171,0)))))))</f>
        <v/>
      </c>
      <c r="I169" s="71" t="str">
        <f>IF(AND(JRF!B171="",JRF!Q171=""),"",IF(JRF!$A171=Checks!$K$4,JRF!G171,IF(JRF!$A171=Checks!$K$5,JRF!G171,IF(AND(JRF!$A171=Checks!$K$7,JRF!Q171=""),JRF!G171,IF(AND(JRF!$A171=Checks!$K$6,JRF!Q171=""),JRF!G171,IF(OR(JRF!$A171=Checks!$K$8,JRF!$A171=Checks!$K$6,JRF!$A171=Checks!$K$7,JRF!$A171=Checks!$K$9),HLOOKUP(26,JRF!$13:$314,JRF!AX171,0),HLOOKUP(6,JRF!$13:$314,JRF!AX171,0)))))))</f>
        <v/>
      </c>
      <c r="J169" s="72" t="str">
        <f>IF(AND(JRF!AC171="",JRF!AF171=""),"",IF(LEN(JRF!AF171)=0,JRF!AC171,JRF!AF171))</f>
        <v/>
      </c>
      <c r="K169" s="72" t="str">
        <f>IF(JRF!Q171="","",IF(OR(JRF!A171=Checks!$K$4,JRF!A171=Checks!$K$5,JRF!A171=Checks!$K$6),"",IF(JRF!A171=Checks!$K$9,JRF!$B171,IF(OR(JRF!A171=Checks!$K$10,JRF!A171=Checks!$K$11),JRF!Q171,IF(AND(JRF!Q171=JRF!B171,OR(C169=IFERROR(VLOOKUP(C169,Checks!$BY:$BY,1,0),0),C370=IFERROR(VLOOKUP(C370,Checks!$BY:$BY,1,0),0))),A169,IF(JRF!Q171=JRF!B171,"",JRF!B171))))))</f>
        <v/>
      </c>
      <c r="L169" s="200" t="str">
        <f>IF(OR(JRF!X171="",JRF!Z171=""),"",IF(JRF!X171=JRF!Z171,"",'Journal Template'!M169/'Journal Template'!G169))</f>
        <v/>
      </c>
      <c r="M169" s="73" t="str">
        <f>IF(OR(JRF!X171="",JRF!Z171=""),"",IF(JRF!X171=JRF!Z171,"",-JRF!Y171))</f>
        <v/>
      </c>
      <c r="N169" s="72"/>
      <c r="O169" s="69" t="str">
        <f>IF(OR(JRF!X171="",JRF!Z171=""),"ENDBS",IF(JRF!X171=JRF!Z171,"ENDBS",""))</f>
        <v>ENDBS</v>
      </c>
      <c r="P169" s="69"/>
      <c r="AE169" s="43" t="s">
        <v>72</v>
      </c>
      <c r="AF169" s="43" t="s">
        <v>70</v>
      </c>
      <c r="AG169" s="43" t="s">
        <v>178</v>
      </c>
      <c r="AH169" s="68" t="s">
        <v>70</v>
      </c>
      <c r="AI169" s="44">
        <v>-130.30000000000001</v>
      </c>
      <c r="AJ169" s="43" t="s">
        <v>179</v>
      </c>
      <c r="AK169" s="43" t="s">
        <v>184</v>
      </c>
      <c r="AL169" s="44" t="s">
        <v>178</v>
      </c>
      <c r="AM169" s="43" t="s">
        <v>185</v>
      </c>
      <c r="AN169" s="43" t="s">
        <v>182</v>
      </c>
      <c r="AO169" s="43" t="s">
        <v>182</v>
      </c>
      <c r="AP169" s="43" t="s">
        <v>186</v>
      </c>
      <c r="AQ169" s="43" t="s">
        <v>183</v>
      </c>
      <c r="AR169" s="43" t="e">
        <v>#VALUE!</v>
      </c>
      <c r="AS169" s="43" t="s">
        <v>72</v>
      </c>
      <c r="AT169" s="44"/>
      <c r="AU169" s="44"/>
      <c r="AV169" s="44"/>
      <c r="AW169" s="44"/>
      <c r="AX169" s="44"/>
    </row>
    <row r="170" spans="1:50">
      <c r="A170" s="69" t="str">
        <f>IF(AND(JRF!B172="",JRF!Q172=""),"#REF!",IF(JRF!$A172=Checks!$K$4,JRF!B172,IF(JRF!$A172=Checks!$K$5,JRF!B172,IF(AND(JRF!$A172=Checks!$K$7,JRF!$Q172=""),JRF!B172,IF(AND(JRF!$A172=Checks!$K$6,JRF!$Q172=""),JRF!$B172,IF(OR(JRF!$A172=Checks!$K$8,JRF!$A172=Checks!$K$6,JRF!$A172=Checks!$K$7,JRF!$A172=Checks!$K$9),HLOOKUP(16,JRF!$13:$314,JRF!AX172,0),HLOOKUP(3,JRF!$13:$314,JRF!AX172,0)))))))</f>
        <v>#REF!</v>
      </c>
      <c r="B170" s="69" t="str">
        <f>IF(AND(JRF!B172="",JRF!Q172=""),"",IF(ISTEXT($A$13),"ACTUAL","-"))</f>
        <v/>
      </c>
      <c r="C170" s="74" t="str">
        <f>IF(AND(JRF!B172="",JRF!Q172=""),"",IF(JRF!$A172=Checks!$K$4,JRF!D172,IF(JRF!$A172=Checks!$K$5,JRF!D172,IF(AND(JRF!$A172=Checks!$K$7,JRF!Q172=""),JRF!D172,IF(AND(JRF!$A172=Checks!$K$6,JRF!Q172=""),JRF!D172,IF(OR(JRF!$A172=Checks!$K$8,JRF!$A172=Checks!$K$6,JRF!$A172=Checks!$K$7,JRF!$A172=Checks!$K$9),HLOOKUP(17,JRF!$13:$314,JRF!AX172,0),HLOOKUP(5,JRF!$13:$314,JRF!AX172,0)))))))</f>
        <v/>
      </c>
      <c r="D170" s="69" t="str">
        <f>IF(AND(JRF!B172="",JRF!Q172=""),"",IF(JRF!$A172=Checks!$K$4,JRF!C172,IF(JRF!$A172=Checks!$K$5,JRF!C172,IF(AND(JRF!$A172=Checks!$K$7,JRF!Q172=""),JRF!C172,IF(AND(JRF!$A172=Checks!$K$6,JRF!Q172=""),JRF!C172,IF(OR(JRF!$A172=Checks!$K$8,JRF!$A172=Checks!$K$6,JRF!$A172=Checks!$K$7,JRF!$A172=Checks!$K$9),HLOOKUP(18,JRF!$13:$314,JRF!AX172,0),HLOOKUP(4,JRF!$13:$314,JRF!AX172,0)))))))</f>
        <v/>
      </c>
      <c r="E170" s="69" t="str">
        <f>IF(AND(JRF!E172="",JRF!AL172=""),"",IF(OR(JRF!$A172=Checks!$K$4,JRF!$A172=Checks!$K$5),JRF!E172,IF(AND(JRF!$A172=Checks!$K$7,JRF!Q172=""),JRF!E172,IF(AND(JRF!$A172=Checks!$K$6,JRF!Q172=""),JRF!E172,IF(OR(JRF!$A172=Checks!$K$8,JRF!$A172=Checks!$K$6,JRF!$A172=Checks!$K$7,JRF!$A172=Checks!$K$9),JRF!AL172,JRF!E172)))))</f>
        <v/>
      </c>
      <c r="F170" s="69" t="str">
        <f>IF(AND(JRF!F172="",JRF!AV172=""),"",IF(OR(JRF!$A172=Checks!$K$4,JRF!$A172=Checks!$K$5),JRF!F172,IF(AND(JRF!$A172=Checks!$K$7,JRF!Q172=""),JRF!F172,IF(AND(JRF!$A172=Checks!$K$6,JRF!Q172=""),JRF!F172,IF(OR(JRF!$A172=Checks!$K$8,JRF!$A172=Checks!$K$6,JRF!$A172=Checks!$K$7,JRF!$A172=Checks!$K$9),JRF!AV172,JRF!F172)))))</f>
        <v/>
      </c>
      <c r="G170" s="70" t="str">
        <f>IF(AND(JRF!B172="",JRF!Q172=""),"",IF(IFERROR(SEARCH("RIR",JRF!A172),0),-JRF!J172,IF(JRF!A172=Checks!$K$10,JRF!J172,IF(JRF!A172=Checks!$K$11,-JRF!J172,IF(JRF!$A172=Checks!$K$4,JRF!J172,IF(JRF!$A172=Checks!$K$5,-JRF!J172,IF(AND(JRF!$A172=Checks!$K$7,JRF!Q172=""),JRF!J172,IF(AND(JRF!$A172=Checks!$K$6,JRF!Q172=""),JRF!J172,IF(OR(JRF!$A172=Checks!$K$8,JRF!$A172=Checks!$K$6,JRF!$A172=Checks!$K$7,JRF!$A172=Checks!$K$9),-HLOOKUP(23,JRF!$13:$314,JRF!AX172,0),HLOOKUP(9,JRF!$13:$314,JRF!AX172,0))))))))))</f>
        <v/>
      </c>
      <c r="H170" s="70" t="str">
        <f>IF(AND(JRF!B172="",JRF!Q172=""),"",IF(JRF!$A172=Checks!$K$4,JRF!I172,IF(JRF!$A172=Checks!$K$5,JRF!I172,IF(AND(JRF!$A172=Checks!$K$7,JRF!Q172=""),JRF!I172,IF(AND(JRF!$A172=Checks!$K$6,JRF!Q172=""),JRF!I172,IF(OR(JRF!$A172=Checks!$K$8,JRF!$A172=Checks!$K$6,JRF!$A172=Checks!$K$7,JRF!$A172=Checks!$K$9),HLOOKUP(22,JRF!$13:$314,JRF!AX172,0),HLOOKUP(8,JRF!$13:$314,JRF!AX172,0)))))))</f>
        <v/>
      </c>
      <c r="I170" s="71" t="str">
        <f>IF(AND(JRF!B172="",JRF!Q172=""),"",IF(JRF!$A172=Checks!$K$4,JRF!G172,IF(JRF!$A172=Checks!$K$5,JRF!G172,IF(AND(JRF!$A172=Checks!$K$7,JRF!Q172=""),JRF!G172,IF(AND(JRF!$A172=Checks!$K$6,JRF!Q172=""),JRF!G172,IF(OR(JRF!$A172=Checks!$K$8,JRF!$A172=Checks!$K$6,JRF!$A172=Checks!$K$7,JRF!$A172=Checks!$K$9),HLOOKUP(26,JRF!$13:$314,JRF!AX172,0),HLOOKUP(6,JRF!$13:$314,JRF!AX172,0)))))))</f>
        <v/>
      </c>
      <c r="J170" s="72" t="str">
        <f>IF(AND(JRF!AC172="",JRF!AF172=""),"",IF(LEN(JRF!AF172)=0,JRF!AC172,JRF!AF172))</f>
        <v/>
      </c>
      <c r="K170" s="72" t="str">
        <f>IF(JRF!Q172="","",IF(OR(JRF!A172=Checks!$K$4,JRF!A172=Checks!$K$5,JRF!A172=Checks!$K$6),"",IF(JRF!A172=Checks!$K$9,JRF!$B172,IF(OR(JRF!A172=Checks!$K$10,JRF!A172=Checks!$K$11),JRF!Q172,IF(AND(JRF!Q172=JRF!B172,OR(C170=IFERROR(VLOOKUP(C170,Checks!$BY:$BY,1,0),0),C371=IFERROR(VLOOKUP(C371,Checks!$BY:$BY,1,0),0))),A170,IF(JRF!Q172=JRF!B172,"",JRF!B172))))))</f>
        <v/>
      </c>
      <c r="L170" s="200" t="str">
        <f>IF(OR(JRF!X172="",JRF!Z172=""),"",IF(JRF!X172=JRF!Z172,"",'Journal Template'!M170/'Journal Template'!G170))</f>
        <v/>
      </c>
      <c r="M170" s="73" t="str">
        <f>IF(OR(JRF!X172="",JRF!Z172=""),"",IF(JRF!X172=JRF!Z172,"",-JRF!Y172))</f>
        <v/>
      </c>
      <c r="N170" s="72"/>
      <c r="O170" s="69" t="str">
        <f>IF(OR(JRF!X172="",JRF!Z172=""),"ENDBS",IF(JRF!X172=JRF!Z172,"ENDBS",""))</f>
        <v>ENDBS</v>
      </c>
      <c r="P170" s="69"/>
      <c r="AE170" s="43" t="s">
        <v>72</v>
      </c>
      <c r="AF170" s="43" t="s">
        <v>70</v>
      </c>
      <c r="AG170" s="43" t="s">
        <v>178</v>
      </c>
      <c r="AH170" s="68" t="s">
        <v>70</v>
      </c>
      <c r="AI170" s="44">
        <v>-130.30000000000001</v>
      </c>
      <c r="AJ170" s="43" t="s">
        <v>179</v>
      </c>
      <c r="AK170" s="43" t="s">
        <v>184</v>
      </c>
      <c r="AL170" s="44" t="s">
        <v>178</v>
      </c>
      <c r="AM170" s="43" t="s">
        <v>185</v>
      </c>
      <c r="AN170" s="43" t="s">
        <v>182</v>
      </c>
      <c r="AO170" s="43" t="s">
        <v>182</v>
      </c>
      <c r="AP170" s="43" t="s">
        <v>186</v>
      </c>
      <c r="AQ170" s="43" t="s">
        <v>183</v>
      </c>
      <c r="AR170" s="43" t="e">
        <v>#VALUE!</v>
      </c>
      <c r="AS170" s="43" t="s">
        <v>72</v>
      </c>
      <c r="AT170" s="44"/>
      <c r="AU170" s="44"/>
      <c r="AV170" s="44"/>
      <c r="AW170" s="44"/>
      <c r="AX170" s="44"/>
    </row>
    <row r="171" spans="1:50">
      <c r="A171" s="69" t="str">
        <f>IF(AND(JRF!B173="",JRF!Q173=""),"#REF!",IF(JRF!$A173=Checks!$K$4,JRF!B173,IF(JRF!$A173=Checks!$K$5,JRF!B173,IF(AND(JRF!$A173=Checks!$K$7,JRF!$Q173=""),JRF!B173,IF(AND(JRF!$A173=Checks!$K$6,JRF!$Q173=""),JRF!$B173,IF(OR(JRF!$A173=Checks!$K$8,JRF!$A173=Checks!$K$6,JRF!$A173=Checks!$K$7,JRF!$A173=Checks!$K$9),HLOOKUP(16,JRF!$13:$314,JRF!AX173,0),HLOOKUP(3,JRF!$13:$314,JRF!AX173,0)))))))</f>
        <v>#REF!</v>
      </c>
      <c r="B171" s="69" t="str">
        <f>IF(AND(JRF!B173="",JRF!Q173=""),"",IF(ISTEXT($A$13),"ACTUAL","-"))</f>
        <v/>
      </c>
      <c r="C171" s="74" t="str">
        <f>IF(AND(JRF!B173="",JRF!Q173=""),"",IF(JRF!$A173=Checks!$K$4,JRF!D173,IF(JRF!$A173=Checks!$K$5,JRF!D173,IF(AND(JRF!$A173=Checks!$K$7,JRF!Q173=""),JRF!D173,IF(AND(JRF!$A173=Checks!$K$6,JRF!Q173=""),JRF!D173,IF(OR(JRF!$A173=Checks!$K$8,JRF!$A173=Checks!$K$6,JRF!$A173=Checks!$K$7,JRF!$A173=Checks!$K$9),HLOOKUP(17,JRF!$13:$314,JRF!AX173,0),HLOOKUP(5,JRF!$13:$314,JRF!AX173,0)))))))</f>
        <v/>
      </c>
      <c r="D171" s="69" t="str">
        <f>IF(AND(JRF!B173="",JRF!Q173=""),"",IF(JRF!$A173=Checks!$K$4,JRF!C173,IF(JRF!$A173=Checks!$K$5,JRF!C173,IF(AND(JRF!$A173=Checks!$K$7,JRF!Q173=""),JRF!C173,IF(AND(JRF!$A173=Checks!$K$6,JRF!Q173=""),JRF!C173,IF(OR(JRF!$A173=Checks!$K$8,JRF!$A173=Checks!$K$6,JRF!$A173=Checks!$K$7,JRF!$A173=Checks!$K$9),HLOOKUP(18,JRF!$13:$314,JRF!AX173,0),HLOOKUP(4,JRF!$13:$314,JRF!AX173,0)))))))</f>
        <v/>
      </c>
      <c r="E171" s="69" t="str">
        <f>IF(AND(JRF!E173="",JRF!AL173=""),"",IF(OR(JRF!$A173=Checks!$K$4,JRF!$A173=Checks!$K$5),JRF!E173,IF(AND(JRF!$A173=Checks!$K$7,JRF!Q173=""),JRF!E173,IF(AND(JRF!$A173=Checks!$K$6,JRF!Q173=""),JRF!E173,IF(OR(JRF!$A173=Checks!$K$8,JRF!$A173=Checks!$K$6,JRF!$A173=Checks!$K$7,JRF!$A173=Checks!$K$9),JRF!AL173,JRF!E173)))))</f>
        <v/>
      </c>
      <c r="F171" s="69" t="str">
        <f>IF(AND(JRF!F173="",JRF!AV173=""),"",IF(OR(JRF!$A173=Checks!$K$4,JRF!$A173=Checks!$K$5),JRF!F173,IF(AND(JRF!$A173=Checks!$K$7,JRF!Q173=""),JRF!F173,IF(AND(JRF!$A173=Checks!$K$6,JRF!Q173=""),JRF!F173,IF(OR(JRF!$A173=Checks!$K$8,JRF!$A173=Checks!$K$6,JRF!$A173=Checks!$K$7,JRF!$A173=Checks!$K$9),JRF!AV173,JRF!F173)))))</f>
        <v/>
      </c>
      <c r="G171" s="70" t="str">
        <f>IF(AND(JRF!B173="",JRF!Q173=""),"",IF(IFERROR(SEARCH("RIR",JRF!A173),0),-JRF!J173,IF(JRF!A173=Checks!$K$10,JRF!J173,IF(JRF!A173=Checks!$K$11,-JRF!J173,IF(JRF!$A173=Checks!$K$4,JRF!J173,IF(JRF!$A173=Checks!$K$5,-JRF!J173,IF(AND(JRF!$A173=Checks!$K$7,JRF!Q173=""),JRF!J173,IF(AND(JRF!$A173=Checks!$K$6,JRF!Q173=""),JRF!J173,IF(OR(JRF!$A173=Checks!$K$8,JRF!$A173=Checks!$K$6,JRF!$A173=Checks!$K$7,JRF!$A173=Checks!$K$9),-HLOOKUP(23,JRF!$13:$314,JRF!AX173,0),HLOOKUP(9,JRF!$13:$314,JRF!AX173,0))))))))))</f>
        <v/>
      </c>
      <c r="H171" s="70" t="str">
        <f>IF(AND(JRF!B173="",JRF!Q173=""),"",IF(JRF!$A173=Checks!$K$4,JRF!I173,IF(JRF!$A173=Checks!$K$5,JRF!I173,IF(AND(JRF!$A173=Checks!$K$7,JRF!Q173=""),JRF!I173,IF(AND(JRF!$A173=Checks!$K$6,JRF!Q173=""),JRF!I173,IF(OR(JRF!$A173=Checks!$K$8,JRF!$A173=Checks!$K$6,JRF!$A173=Checks!$K$7,JRF!$A173=Checks!$K$9),HLOOKUP(22,JRF!$13:$314,JRF!AX173,0),HLOOKUP(8,JRF!$13:$314,JRF!AX173,0)))))))</f>
        <v/>
      </c>
      <c r="I171" s="71" t="str">
        <f>IF(AND(JRF!B173="",JRF!Q173=""),"",IF(JRF!$A173=Checks!$K$4,JRF!G173,IF(JRF!$A173=Checks!$K$5,JRF!G173,IF(AND(JRF!$A173=Checks!$K$7,JRF!Q173=""),JRF!G173,IF(AND(JRF!$A173=Checks!$K$6,JRF!Q173=""),JRF!G173,IF(OR(JRF!$A173=Checks!$K$8,JRF!$A173=Checks!$K$6,JRF!$A173=Checks!$K$7,JRF!$A173=Checks!$K$9),HLOOKUP(26,JRF!$13:$314,JRF!AX173,0),HLOOKUP(6,JRF!$13:$314,JRF!AX173,0)))))))</f>
        <v/>
      </c>
      <c r="J171" s="72" t="str">
        <f>IF(AND(JRF!AC173="",JRF!AF173=""),"",IF(LEN(JRF!AF173)=0,JRF!AC173,JRF!AF173))</f>
        <v/>
      </c>
      <c r="K171" s="72" t="str">
        <f>IF(JRF!Q173="","",IF(OR(JRF!A173=Checks!$K$4,JRF!A173=Checks!$K$5,JRF!A173=Checks!$K$6),"",IF(JRF!A173=Checks!$K$9,JRF!$B173,IF(OR(JRF!A173=Checks!$K$10,JRF!A173=Checks!$K$11),JRF!Q173,IF(AND(JRF!Q173=JRF!B173,OR(C171=IFERROR(VLOOKUP(C171,Checks!$BY:$BY,1,0),0),C372=IFERROR(VLOOKUP(C372,Checks!$BY:$BY,1,0),0))),A171,IF(JRF!Q173=JRF!B173,"",JRF!B173))))))</f>
        <v/>
      </c>
      <c r="L171" s="200" t="str">
        <f>IF(OR(JRF!X173="",JRF!Z173=""),"",IF(JRF!X173=JRF!Z173,"",'Journal Template'!M171/'Journal Template'!G171))</f>
        <v/>
      </c>
      <c r="M171" s="73" t="str">
        <f>IF(OR(JRF!X173="",JRF!Z173=""),"",IF(JRF!X173=JRF!Z173,"",-JRF!Y173))</f>
        <v/>
      </c>
      <c r="N171" s="72"/>
      <c r="O171" s="69" t="str">
        <f>IF(OR(JRF!X173="",JRF!Z173=""),"ENDBS",IF(JRF!X173=JRF!Z173,"ENDBS",""))</f>
        <v>ENDBS</v>
      </c>
      <c r="P171" s="69"/>
      <c r="AE171" s="43" t="s">
        <v>72</v>
      </c>
      <c r="AF171" s="43" t="s">
        <v>70</v>
      </c>
      <c r="AG171" s="43" t="s">
        <v>178</v>
      </c>
      <c r="AH171" s="68" t="s">
        <v>70</v>
      </c>
      <c r="AI171" s="44">
        <v>-130.30000000000001</v>
      </c>
      <c r="AJ171" s="43" t="s">
        <v>179</v>
      </c>
      <c r="AK171" s="43" t="s">
        <v>184</v>
      </c>
      <c r="AL171" s="44" t="s">
        <v>178</v>
      </c>
      <c r="AM171" s="43" t="s">
        <v>185</v>
      </c>
      <c r="AN171" s="43" t="s">
        <v>182</v>
      </c>
      <c r="AO171" s="43" t="s">
        <v>182</v>
      </c>
      <c r="AP171" s="43" t="s">
        <v>186</v>
      </c>
      <c r="AQ171" s="43" t="s">
        <v>183</v>
      </c>
      <c r="AR171" s="43" t="e">
        <v>#VALUE!</v>
      </c>
      <c r="AS171" s="43" t="s">
        <v>72</v>
      </c>
      <c r="AT171" s="44"/>
      <c r="AU171" s="44"/>
      <c r="AV171" s="44"/>
      <c r="AW171" s="44"/>
      <c r="AX171" s="44"/>
    </row>
    <row r="172" spans="1:50">
      <c r="A172" s="69" t="str">
        <f>IF(AND(JRF!B174="",JRF!Q174=""),"#REF!",IF(JRF!$A174=Checks!$K$4,JRF!B174,IF(JRF!$A174=Checks!$K$5,JRF!B174,IF(AND(JRF!$A174=Checks!$K$7,JRF!$Q174=""),JRF!B174,IF(AND(JRF!$A174=Checks!$K$6,JRF!$Q174=""),JRF!$B174,IF(OR(JRF!$A174=Checks!$K$8,JRF!$A174=Checks!$K$6,JRF!$A174=Checks!$K$7,JRF!$A174=Checks!$K$9),HLOOKUP(16,JRF!$13:$314,JRF!AX174,0),HLOOKUP(3,JRF!$13:$314,JRF!AX174,0)))))))</f>
        <v>#REF!</v>
      </c>
      <c r="B172" s="69" t="str">
        <f>IF(AND(JRF!B174="",JRF!Q174=""),"",IF(ISTEXT($A$13),"ACTUAL","-"))</f>
        <v/>
      </c>
      <c r="C172" s="74" t="str">
        <f>IF(AND(JRF!B174="",JRF!Q174=""),"",IF(JRF!$A174=Checks!$K$4,JRF!D174,IF(JRF!$A174=Checks!$K$5,JRF!D174,IF(AND(JRF!$A174=Checks!$K$7,JRF!Q174=""),JRF!D174,IF(AND(JRF!$A174=Checks!$K$6,JRF!Q174=""),JRF!D174,IF(OR(JRF!$A174=Checks!$K$8,JRF!$A174=Checks!$K$6,JRF!$A174=Checks!$K$7,JRF!$A174=Checks!$K$9),HLOOKUP(17,JRF!$13:$314,JRF!AX174,0),HLOOKUP(5,JRF!$13:$314,JRF!AX174,0)))))))</f>
        <v/>
      </c>
      <c r="D172" s="69" t="str">
        <f>IF(AND(JRF!B174="",JRF!Q174=""),"",IF(JRF!$A174=Checks!$K$4,JRF!C174,IF(JRF!$A174=Checks!$K$5,JRF!C174,IF(AND(JRF!$A174=Checks!$K$7,JRF!Q174=""),JRF!C174,IF(AND(JRF!$A174=Checks!$K$6,JRF!Q174=""),JRF!C174,IF(OR(JRF!$A174=Checks!$K$8,JRF!$A174=Checks!$K$6,JRF!$A174=Checks!$K$7,JRF!$A174=Checks!$K$9),HLOOKUP(18,JRF!$13:$314,JRF!AX174,0),HLOOKUP(4,JRF!$13:$314,JRF!AX174,0)))))))</f>
        <v/>
      </c>
      <c r="E172" s="69" t="str">
        <f>IF(AND(JRF!E174="",JRF!AL174=""),"",IF(OR(JRF!$A174=Checks!$K$4,JRF!$A174=Checks!$K$5),JRF!E174,IF(AND(JRF!$A174=Checks!$K$7,JRF!Q174=""),JRF!E174,IF(AND(JRF!$A174=Checks!$K$6,JRF!Q174=""),JRF!E174,IF(OR(JRF!$A174=Checks!$K$8,JRF!$A174=Checks!$K$6,JRF!$A174=Checks!$K$7,JRF!$A174=Checks!$K$9),JRF!AL174,JRF!E174)))))</f>
        <v/>
      </c>
      <c r="F172" s="69" t="str">
        <f>IF(AND(JRF!F174="",JRF!AV174=""),"",IF(OR(JRF!$A174=Checks!$K$4,JRF!$A174=Checks!$K$5),JRF!F174,IF(AND(JRF!$A174=Checks!$K$7,JRF!Q174=""),JRF!F174,IF(AND(JRF!$A174=Checks!$K$6,JRF!Q174=""),JRF!F174,IF(OR(JRF!$A174=Checks!$K$8,JRF!$A174=Checks!$K$6,JRF!$A174=Checks!$K$7,JRF!$A174=Checks!$K$9),JRF!AV174,JRF!F174)))))</f>
        <v/>
      </c>
      <c r="G172" s="70" t="str">
        <f>IF(AND(JRF!B174="",JRF!Q174=""),"",IF(IFERROR(SEARCH("RIR",JRF!A174),0),-JRF!J174,IF(JRF!A174=Checks!$K$10,JRF!J174,IF(JRF!A174=Checks!$K$11,-JRF!J174,IF(JRF!$A174=Checks!$K$4,JRF!J174,IF(JRF!$A174=Checks!$K$5,-JRF!J174,IF(AND(JRF!$A174=Checks!$K$7,JRF!Q174=""),JRF!J174,IF(AND(JRF!$A174=Checks!$K$6,JRF!Q174=""),JRF!J174,IF(OR(JRF!$A174=Checks!$K$8,JRF!$A174=Checks!$K$6,JRF!$A174=Checks!$K$7,JRF!$A174=Checks!$K$9),-HLOOKUP(23,JRF!$13:$314,JRF!AX174,0),HLOOKUP(9,JRF!$13:$314,JRF!AX174,0))))))))))</f>
        <v/>
      </c>
      <c r="H172" s="70" t="str">
        <f>IF(AND(JRF!B174="",JRF!Q174=""),"",IF(JRF!$A174=Checks!$K$4,JRF!I174,IF(JRF!$A174=Checks!$K$5,JRF!I174,IF(AND(JRF!$A174=Checks!$K$7,JRF!Q174=""),JRF!I174,IF(AND(JRF!$A174=Checks!$K$6,JRF!Q174=""),JRF!I174,IF(OR(JRF!$A174=Checks!$K$8,JRF!$A174=Checks!$K$6,JRF!$A174=Checks!$K$7,JRF!$A174=Checks!$K$9),HLOOKUP(22,JRF!$13:$314,JRF!AX174,0),HLOOKUP(8,JRF!$13:$314,JRF!AX174,0)))))))</f>
        <v/>
      </c>
      <c r="I172" s="71" t="str">
        <f>IF(AND(JRF!B174="",JRF!Q174=""),"",IF(JRF!$A174=Checks!$K$4,JRF!G174,IF(JRF!$A174=Checks!$K$5,JRF!G174,IF(AND(JRF!$A174=Checks!$K$7,JRF!Q174=""),JRF!G174,IF(AND(JRF!$A174=Checks!$K$6,JRF!Q174=""),JRF!G174,IF(OR(JRF!$A174=Checks!$K$8,JRF!$A174=Checks!$K$6,JRF!$A174=Checks!$K$7,JRF!$A174=Checks!$K$9),HLOOKUP(26,JRF!$13:$314,JRF!AX174,0),HLOOKUP(6,JRF!$13:$314,JRF!AX174,0)))))))</f>
        <v/>
      </c>
      <c r="J172" s="72" t="str">
        <f>IF(AND(JRF!AC174="",JRF!AF174=""),"",IF(LEN(JRF!AF174)=0,JRF!AC174,JRF!AF174))</f>
        <v/>
      </c>
      <c r="K172" s="72" t="str">
        <f>IF(JRF!Q174="","",IF(OR(JRF!A174=Checks!$K$4,JRF!A174=Checks!$K$5,JRF!A174=Checks!$K$6),"",IF(JRF!A174=Checks!$K$9,JRF!$B174,IF(OR(JRF!A174=Checks!$K$10,JRF!A174=Checks!$K$11),JRF!Q174,IF(AND(JRF!Q174=JRF!B174,OR(C172=IFERROR(VLOOKUP(C172,Checks!$BY:$BY,1,0),0),C373=IFERROR(VLOOKUP(C373,Checks!$BY:$BY,1,0),0))),A172,IF(JRF!Q174=JRF!B174,"",JRF!B174))))))</f>
        <v/>
      </c>
      <c r="L172" s="200" t="str">
        <f>IF(OR(JRF!X174="",JRF!Z174=""),"",IF(JRF!X174=JRF!Z174,"",'Journal Template'!M172/'Journal Template'!G172))</f>
        <v/>
      </c>
      <c r="M172" s="73" t="str">
        <f>IF(OR(JRF!X174="",JRF!Z174=""),"",IF(JRF!X174=JRF!Z174,"",-JRF!Y174))</f>
        <v/>
      </c>
      <c r="N172" s="72"/>
      <c r="O172" s="69" t="str">
        <f>IF(OR(JRF!X174="",JRF!Z174=""),"ENDBS",IF(JRF!X174=JRF!Z174,"ENDBS",""))</f>
        <v>ENDBS</v>
      </c>
      <c r="P172" s="69"/>
      <c r="AE172" s="43" t="s">
        <v>72</v>
      </c>
      <c r="AF172" s="43" t="s">
        <v>70</v>
      </c>
      <c r="AG172" s="43" t="s">
        <v>178</v>
      </c>
      <c r="AH172" s="68" t="s">
        <v>70</v>
      </c>
      <c r="AI172" s="44">
        <v>-130.30000000000001</v>
      </c>
      <c r="AJ172" s="43" t="s">
        <v>179</v>
      </c>
      <c r="AK172" s="43" t="s">
        <v>184</v>
      </c>
      <c r="AL172" s="44" t="s">
        <v>178</v>
      </c>
      <c r="AM172" s="43" t="s">
        <v>185</v>
      </c>
      <c r="AN172" s="43" t="s">
        <v>182</v>
      </c>
      <c r="AO172" s="43" t="s">
        <v>182</v>
      </c>
      <c r="AP172" s="43" t="s">
        <v>186</v>
      </c>
      <c r="AQ172" s="43" t="s">
        <v>183</v>
      </c>
      <c r="AR172" s="43" t="e">
        <v>#VALUE!</v>
      </c>
      <c r="AS172" s="43" t="s">
        <v>72</v>
      </c>
      <c r="AT172" s="44"/>
      <c r="AU172" s="44"/>
      <c r="AV172" s="44"/>
      <c r="AW172" s="44"/>
      <c r="AX172" s="44"/>
    </row>
    <row r="173" spans="1:50">
      <c r="A173" s="69" t="str">
        <f>IF(AND(JRF!B175="",JRF!Q175=""),"#REF!",IF(JRF!$A175=Checks!$K$4,JRF!B175,IF(JRF!$A175=Checks!$K$5,JRF!B175,IF(AND(JRF!$A175=Checks!$K$7,JRF!$Q175=""),JRF!B175,IF(AND(JRF!$A175=Checks!$K$6,JRF!$Q175=""),JRF!$B175,IF(OR(JRF!$A175=Checks!$K$8,JRF!$A175=Checks!$K$6,JRF!$A175=Checks!$K$7,JRF!$A175=Checks!$K$9),HLOOKUP(16,JRF!$13:$314,JRF!AX175,0),HLOOKUP(3,JRF!$13:$314,JRF!AX175,0)))))))</f>
        <v>#REF!</v>
      </c>
      <c r="B173" s="69" t="str">
        <f>IF(AND(JRF!B175="",JRF!Q175=""),"",IF(ISTEXT($A$13),"ACTUAL","-"))</f>
        <v/>
      </c>
      <c r="C173" s="74" t="str">
        <f>IF(AND(JRF!B175="",JRF!Q175=""),"",IF(JRF!$A175=Checks!$K$4,JRF!D175,IF(JRF!$A175=Checks!$K$5,JRF!D175,IF(AND(JRF!$A175=Checks!$K$7,JRF!Q175=""),JRF!D175,IF(AND(JRF!$A175=Checks!$K$6,JRF!Q175=""),JRF!D175,IF(OR(JRF!$A175=Checks!$K$8,JRF!$A175=Checks!$K$6,JRF!$A175=Checks!$K$7,JRF!$A175=Checks!$K$9),HLOOKUP(17,JRF!$13:$314,JRF!AX175,0),HLOOKUP(5,JRF!$13:$314,JRF!AX175,0)))))))</f>
        <v/>
      </c>
      <c r="D173" s="69" t="str">
        <f>IF(AND(JRF!B175="",JRF!Q175=""),"",IF(JRF!$A175=Checks!$K$4,JRF!C175,IF(JRF!$A175=Checks!$K$5,JRF!C175,IF(AND(JRF!$A175=Checks!$K$7,JRF!Q175=""),JRF!C175,IF(AND(JRF!$A175=Checks!$K$6,JRF!Q175=""),JRF!C175,IF(OR(JRF!$A175=Checks!$K$8,JRF!$A175=Checks!$K$6,JRF!$A175=Checks!$K$7,JRF!$A175=Checks!$K$9),HLOOKUP(18,JRF!$13:$314,JRF!AX175,0),HLOOKUP(4,JRF!$13:$314,JRF!AX175,0)))))))</f>
        <v/>
      </c>
      <c r="E173" s="69" t="str">
        <f>IF(AND(JRF!E175="",JRF!AL175=""),"",IF(OR(JRF!$A175=Checks!$K$4,JRF!$A175=Checks!$K$5),JRF!E175,IF(AND(JRF!$A175=Checks!$K$7,JRF!Q175=""),JRF!E175,IF(AND(JRF!$A175=Checks!$K$6,JRF!Q175=""),JRF!E175,IF(OR(JRF!$A175=Checks!$K$8,JRF!$A175=Checks!$K$6,JRF!$A175=Checks!$K$7,JRF!$A175=Checks!$K$9),JRF!AL175,JRF!E175)))))</f>
        <v/>
      </c>
      <c r="F173" s="69" t="str">
        <f>IF(AND(JRF!F175="",JRF!AV175=""),"",IF(OR(JRF!$A175=Checks!$K$4,JRF!$A175=Checks!$K$5),JRF!F175,IF(AND(JRF!$A175=Checks!$K$7,JRF!Q175=""),JRF!F175,IF(AND(JRF!$A175=Checks!$K$6,JRF!Q175=""),JRF!F175,IF(OR(JRF!$A175=Checks!$K$8,JRF!$A175=Checks!$K$6,JRF!$A175=Checks!$K$7,JRF!$A175=Checks!$K$9),JRF!AV175,JRF!F175)))))</f>
        <v/>
      </c>
      <c r="G173" s="70" t="str">
        <f>IF(AND(JRF!B175="",JRF!Q175=""),"",IF(IFERROR(SEARCH("RIR",JRF!A175),0),-JRF!J175,IF(JRF!A175=Checks!$K$10,JRF!J175,IF(JRF!A175=Checks!$K$11,-JRF!J175,IF(JRF!$A175=Checks!$K$4,JRF!J175,IF(JRF!$A175=Checks!$K$5,-JRF!J175,IF(AND(JRF!$A175=Checks!$K$7,JRF!Q175=""),JRF!J175,IF(AND(JRF!$A175=Checks!$K$6,JRF!Q175=""),JRF!J175,IF(OR(JRF!$A175=Checks!$K$8,JRF!$A175=Checks!$K$6,JRF!$A175=Checks!$K$7,JRF!$A175=Checks!$K$9),-HLOOKUP(23,JRF!$13:$314,JRF!AX175,0),HLOOKUP(9,JRF!$13:$314,JRF!AX175,0))))))))))</f>
        <v/>
      </c>
      <c r="H173" s="70" t="str">
        <f>IF(AND(JRF!B175="",JRF!Q175=""),"",IF(JRF!$A175=Checks!$K$4,JRF!I175,IF(JRF!$A175=Checks!$K$5,JRF!I175,IF(AND(JRF!$A175=Checks!$K$7,JRF!Q175=""),JRF!I175,IF(AND(JRF!$A175=Checks!$K$6,JRF!Q175=""),JRF!I175,IF(OR(JRF!$A175=Checks!$K$8,JRF!$A175=Checks!$K$6,JRF!$A175=Checks!$K$7,JRF!$A175=Checks!$K$9),HLOOKUP(22,JRF!$13:$314,JRF!AX175,0),HLOOKUP(8,JRF!$13:$314,JRF!AX175,0)))))))</f>
        <v/>
      </c>
      <c r="I173" s="71" t="str">
        <f>IF(AND(JRF!B175="",JRF!Q175=""),"",IF(JRF!$A175=Checks!$K$4,JRF!G175,IF(JRF!$A175=Checks!$K$5,JRF!G175,IF(AND(JRF!$A175=Checks!$K$7,JRF!Q175=""),JRF!G175,IF(AND(JRF!$A175=Checks!$K$6,JRF!Q175=""),JRF!G175,IF(OR(JRF!$A175=Checks!$K$8,JRF!$A175=Checks!$K$6,JRF!$A175=Checks!$K$7,JRF!$A175=Checks!$K$9),HLOOKUP(26,JRF!$13:$314,JRF!AX175,0),HLOOKUP(6,JRF!$13:$314,JRF!AX175,0)))))))</f>
        <v/>
      </c>
      <c r="J173" s="72" t="str">
        <f>IF(AND(JRF!AC175="",JRF!AF175=""),"",IF(LEN(JRF!AF175)=0,JRF!AC175,JRF!AF175))</f>
        <v/>
      </c>
      <c r="K173" s="72" t="str">
        <f>IF(JRF!Q175="","",IF(OR(JRF!A175=Checks!$K$4,JRF!A175=Checks!$K$5,JRF!A175=Checks!$K$6),"",IF(JRF!A175=Checks!$K$9,JRF!$B175,IF(OR(JRF!A175=Checks!$K$10,JRF!A175=Checks!$K$11),JRF!Q175,IF(AND(JRF!Q175=JRF!B175,OR(C173=IFERROR(VLOOKUP(C173,Checks!$BY:$BY,1,0),0),C374=IFERROR(VLOOKUP(C374,Checks!$BY:$BY,1,0),0))),A173,IF(JRF!Q175=JRF!B175,"",JRF!B175))))))</f>
        <v/>
      </c>
      <c r="L173" s="200" t="str">
        <f>IF(OR(JRF!X175="",JRF!Z175=""),"",IF(JRF!X175=JRF!Z175,"",'Journal Template'!M173/'Journal Template'!G173))</f>
        <v/>
      </c>
      <c r="M173" s="73" t="str">
        <f>IF(OR(JRF!X175="",JRF!Z175=""),"",IF(JRF!X175=JRF!Z175,"",-JRF!Y175))</f>
        <v/>
      </c>
      <c r="N173" s="72"/>
      <c r="O173" s="69" t="str">
        <f>IF(OR(JRF!X175="",JRF!Z175=""),"ENDBS",IF(JRF!X175=JRF!Z175,"ENDBS",""))</f>
        <v>ENDBS</v>
      </c>
      <c r="P173" s="69"/>
      <c r="AE173" s="43" t="s">
        <v>72</v>
      </c>
      <c r="AF173" s="43" t="s">
        <v>70</v>
      </c>
      <c r="AG173" s="43" t="s">
        <v>178</v>
      </c>
      <c r="AH173" s="68" t="s">
        <v>70</v>
      </c>
      <c r="AI173" s="44">
        <v>-130.30000000000001</v>
      </c>
      <c r="AJ173" s="43" t="s">
        <v>179</v>
      </c>
      <c r="AK173" s="43" t="s">
        <v>184</v>
      </c>
      <c r="AL173" s="44" t="s">
        <v>178</v>
      </c>
      <c r="AM173" s="43" t="s">
        <v>185</v>
      </c>
      <c r="AN173" s="43" t="s">
        <v>182</v>
      </c>
      <c r="AO173" s="43" t="s">
        <v>182</v>
      </c>
      <c r="AP173" s="43" t="s">
        <v>186</v>
      </c>
      <c r="AQ173" s="43" t="s">
        <v>183</v>
      </c>
      <c r="AR173" s="43" t="e">
        <v>#VALUE!</v>
      </c>
      <c r="AS173" s="43" t="s">
        <v>72</v>
      </c>
      <c r="AT173" s="44"/>
      <c r="AU173" s="44"/>
      <c r="AV173" s="44"/>
      <c r="AW173" s="44"/>
      <c r="AX173" s="44"/>
    </row>
    <row r="174" spans="1:50">
      <c r="A174" s="69" t="str">
        <f>IF(AND(JRF!B176="",JRF!Q176=""),"#REF!",IF(JRF!$A176=Checks!$K$4,JRF!B176,IF(JRF!$A176=Checks!$K$5,JRF!B176,IF(AND(JRF!$A176=Checks!$K$7,JRF!$Q176=""),JRF!B176,IF(AND(JRF!$A176=Checks!$K$6,JRF!$Q176=""),JRF!$B176,IF(OR(JRF!$A176=Checks!$K$8,JRF!$A176=Checks!$K$6,JRF!$A176=Checks!$K$7,JRF!$A176=Checks!$K$9),HLOOKUP(16,JRF!$13:$314,JRF!AX176,0),HLOOKUP(3,JRF!$13:$314,JRF!AX176,0)))))))</f>
        <v>#REF!</v>
      </c>
      <c r="B174" s="69" t="str">
        <f>IF(AND(JRF!B176="",JRF!Q176=""),"",IF(ISTEXT($A$13),"ACTUAL","-"))</f>
        <v/>
      </c>
      <c r="C174" s="74" t="str">
        <f>IF(AND(JRF!B176="",JRF!Q176=""),"",IF(JRF!$A176=Checks!$K$4,JRF!D176,IF(JRF!$A176=Checks!$K$5,JRF!D176,IF(AND(JRF!$A176=Checks!$K$7,JRF!Q176=""),JRF!D176,IF(AND(JRF!$A176=Checks!$K$6,JRF!Q176=""),JRF!D176,IF(OR(JRF!$A176=Checks!$K$8,JRF!$A176=Checks!$K$6,JRF!$A176=Checks!$K$7,JRF!$A176=Checks!$K$9),HLOOKUP(17,JRF!$13:$314,JRF!AX176,0),HLOOKUP(5,JRF!$13:$314,JRF!AX176,0)))))))</f>
        <v/>
      </c>
      <c r="D174" s="69" t="str">
        <f>IF(AND(JRF!B176="",JRF!Q176=""),"",IF(JRF!$A176=Checks!$K$4,JRF!C176,IF(JRF!$A176=Checks!$K$5,JRF!C176,IF(AND(JRF!$A176=Checks!$K$7,JRF!Q176=""),JRF!C176,IF(AND(JRF!$A176=Checks!$K$6,JRF!Q176=""),JRF!C176,IF(OR(JRF!$A176=Checks!$K$8,JRF!$A176=Checks!$K$6,JRF!$A176=Checks!$K$7,JRF!$A176=Checks!$K$9),HLOOKUP(18,JRF!$13:$314,JRF!AX176,0),HLOOKUP(4,JRF!$13:$314,JRF!AX176,0)))))))</f>
        <v/>
      </c>
      <c r="E174" s="69" t="str">
        <f>IF(AND(JRF!E176="",JRF!AL176=""),"",IF(OR(JRF!$A176=Checks!$K$4,JRF!$A176=Checks!$K$5),JRF!E176,IF(AND(JRF!$A176=Checks!$K$7,JRF!Q176=""),JRF!E176,IF(AND(JRF!$A176=Checks!$K$6,JRF!Q176=""),JRF!E176,IF(OR(JRF!$A176=Checks!$K$8,JRF!$A176=Checks!$K$6,JRF!$A176=Checks!$K$7,JRF!$A176=Checks!$K$9),JRF!AL176,JRF!E176)))))</f>
        <v/>
      </c>
      <c r="F174" s="69" t="str">
        <f>IF(AND(JRF!F176="",JRF!AV176=""),"",IF(OR(JRF!$A176=Checks!$K$4,JRF!$A176=Checks!$K$5),JRF!F176,IF(AND(JRF!$A176=Checks!$K$7,JRF!Q176=""),JRF!F176,IF(AND(JRF!$A176=Checks!$K$6,JRF!Q176=""),JRF!F176,IF(OR(JRF!$A176=Checks!$K$8,JRF!$A176=Checks!$K$6,JRF!$A176=Checks!$K$7,JRF!$A176=Checks!$K$9),JRF!AV176,JRF!F176)))))</f>
        <v/>
      </c>
      <c r="G174" s="70" t="str">
        <f>IF(AND(JRF!B176="",JRF!Q176=""),"",IF(IFERROR(SEARCH("RIR",JRF!A176),0),-JRF!J176,IF(JRF!A176=Checks!$K$10,JRF!J176,IF(JRF!A176=Checks!$K$11,-JRF!J176,IF(JRF!$A176=Checks!$K$4,JRF!J176,IF(JRF!$A176=Checks!$K$5,-JRF!J176,IF(AND(JRF!$A176=Checks!$K$7,JRF!Q176=""),JRF!J176,IF(AND(JRF!$A176=Checks!$K$6,JRF!Q176=""),JRF!J176,IF(OR(JRF!$A176=Checks!$K$8,JRF!$A176=Checks!$K$6,JRF!$A176=Checks!$K$7,JRF!$A176=Checks!$K$9),-HLOOKUP(23,JRF!$13:$314,JRF!AX176,0),HLOOKUP(9,JRF!$13:$314,JRF!AX176,0))))))))))</f>
        <v/>
      </c>
      <c r="H174" s="70" t="str">
        <f>IF(AND(JRF!B176="",JRF!Q176=""),"",IF(JRF!$A176=Checks!$K$4,JRF!I176,IF(JRF!$A176=Checks!$K$5,JRF!I176,IF(AND(JRF!$A176=Checks!$K$7,JRF!Q176=""),JRF!I176,IF(AND(JRF!$A176=Checks!$K$6,JRF!Q176=""),JRF!I176,IF(OR(JRF!$A176=Checks!$K$8,JRF!$A176=Checks!$K$6,JRF!$A176=Checks!$K$7,JRF!$A176=Checks!$K$9),HLOOKUP(22,JRF!$13:$314,JRF!AX176,0),HLOOKUP(8,JRF!$13:$314,JRF!AX176,0)))))))</f>
        <v/>
      </c>
      <c r="I174" s="71" t="str">
        <f>IF(AND(JRF!B176="",JRF!Q176=""),"",IF(JRF!$A176=Checks!$K$4,JRF!G176,IF(JRF!$A176=Checks!$K$5,JRF!G176,IF(AND(JRF!$A176=Checks!$K$7,JRF!Q176=""),JRF!G176,IF(AND(JRF!$A176=Checks!$K$6,JRF!Q176=""),JRF!G176,IF(OR(JRF!$A176=Checks!$K$8,JRF!$A176=Checks!$K$6,JRF!$A176=Checks!$K$7,JRF!$A176=Checks!$K$9),HLOOKUP(26,JRF!$13:$314,JRF!AX176,0),HLOOKUP(6,JRF!$13:$314,JRF!AX176,0)))))))</f>
        <v/>
      </c>
      <c r="J174" s="72" t="str">
        <f>IF(AND(JRF!AC176="",JRF!AF176=""),"",IF(LEN(JRF!AF176)=0,JRF!AC176,JRF!AF176))</f>
        <v/>
      </c>
      <c r="K174" s="72" t="str">
        <f>IF(JRF!Q176="","",IF(OR(JRF!A176=Checks!$K$4,JRF!A176=Checks!$K$5,JRF!A176=Checks!$K$6),"",IF(JRF!A176=Checks!$K$9,JRF!$B176,IF(OR(JRF!A176=Checks!$K$10,JRF!A176=Checks!$K$11),JRF!Q176,IF(AND(JRF!Q176=JRF!B176,OR(C174=IFERROR(VLOOKUP(C174,Checks!$BY:$BY,1,0),0),C375=IFERROR(VLOOKUP(C375,Checks!$BY:$BY,1,0),0))),A174,IF(JRF!Q176=JRF!B176,"",JRF!B176))))))</f>
        <v/>
      </c>
      <c r="L174" s="200" t="str">
        <f>IF(OR(JRF!X176="",JRF!Z176=""),"",IF(JRF!X176=JRF!Z176,"",'Journal Template'!M174/'Journal Template'!G174))</f>
        <v/>
      </c>
      <c r="M174" s="73" t="str">
        <f>IF(OR(JRF!X176="",JRF!Z176=""),"",IF(JRF!X176=JRF!Z176,"",-JRF!Y176))</f>
        <v/>
      </c>
      <c r="N174" s="72"/>
      <c r="O174" s="69" t="str">
        <f>IF(OR(JRF!X176="",JRF!Z176=""),"ENDBS",IF(JRF!X176=JRF!Z176,"ENDBS",""))</f>
        <v>ENDBS</v>
      </c>
      <c r="P174" s="69"/>
      <c r="AE174" s="43" t="s">
        <v>72</v>
      </c>
      <c r="AF174" s="43" t="s">
        <v>70</v>
      </c>
      <c r="AG174" s="43" t="s">
        <v>178</v>
      </c>
      <c r="AH174" s="68" t="s">
        <v>70</v>
      </c>
      <c r="AI174" s="44">
        <v>-130.30000000000001</v>
      </c>
      <c r="AJ174" s="43" t="s">
        <v>179</v>
      </c>
      <c r="AK174" s="43" t="s">
        <v>184</v>
      </c>
      <c r="AL174" s="44" t="s">
        <v>178</v>
      </c>
      <c r="AM174" s="43" t="s">
        <v>185</v>
      </c>
      <c r="AN174" s="43" t="s">
        <v>182</v>
      </c>
      <c r="AO174" s="43" t="s">
        <v>182</v>
      </c>
      <c r="AP174" s="43" t="s">
        <v>186</v>
      </c>
      <c r="AQ174" s="43" t="s">
        <v>183</v>
      </c>
      <c r="AR174" s="43" t="e">
        <v>#VALUE!</v>
      </c>
      <c r="AS174" s="43" t="s">
        <v>72</v>
      </c>
      <c r="AT174" s="44"/>
      <c r="AU174" s="44"/>
      <c r="AV174" s="44"/>
      <c r="AW174" s="44"/>
      <c r="AX174" s="44"/>
    </row>
    <row r="175" spans="1:50">
      <c r="A175" s="69" t="str">
        <f>IF(AND(JRF!B177="",JRF!Q177=""),"#REF!",IF(JRF!$A177=Checks!$K$4,JRF!B177,IF(JRF!$A177=Checks!$K$5,JRF!B177,IF(AND(JRF!$A177=Checks!$K$7,JRF!$Q177=""),JRF!B177,IF(AND(JRF!$A177=Checks!$K$6,JRF!$Q177=""),JRF!$B177,IF(OR(JRF!$A177=Checks!$K$8,JRF!$A177=Checks!$K$6,JRF!$A177=Checks!$K$7,JRF!$A177=Checks!$K$9),HLOOKUP(16,JRF!$13:$314,JRF!AX177,0),HLOOKUP(3,JRF!$13:$314,JRF!AX177,0)))))))</f>
        <v>#REF!</v>
      </c>
      <c r="B175" s="69" t="str">
        <f>IF(AND(JRF!B177="",JRF!Q177=""),"",IF(ISTEXT($A$13),"ACTUAL","-"))</f>
        <v/>
      </c>
      <c r="C175" s="74" t="str">
        <f>IF(AND(JRF!B177="",JRF!Q177=""),"",IF(JRF!$A177=Checks!$K$4,JRF!D177,IF(JRF!$A177=Checks!$K$5,JRF!D177,IF(AND(JRF!$A177=Checks!$K$7,JRF!Q177=""),JRF!D177,IF(AND(JRF!$A177=Checks!$K$6,JRF!Q177=""),JRF!D177,IF(OR(JRF!$A177=Checks!$K$8,JRF!$A177=Checks!$K$6,JRF!$A177=Checks!$K$7,JRF!$A177=Checks!$K$9),HLOOKUP(17,JRF!$13:$314,JRF!AX177,0),HLOOKUP(5,JRF!$13:$314,JRF!AX177,0)))))))</f>
        <v/>
      </c>
      <c r="D175" s="69" t="str">
        <f>IF(AND(JRF!B177="",JRF!Q177=""),"",IF(JRF!$A177=Checks!$K$4,JRF!C177,IF(JRF!$A177=Checks!$K$5,JRF!C177,IF(AND(JRF!$A177=Checks!$K$7,JRF!Q177=""),JRF!C177,IF(AND(JRF!$A177=Checks!$K$6,JRF!Q177=""),JRF!C177,IF(OR(JRF!$A177=Checks!$K$8,JRF!$A177=Checks!$K$6,JRF!$A177=Checks!$K$7,JRF!$A177=Checks!$K$9),HLOOKUP(18,JRF!$13:$314,JRF!AX177,0),HLOOKUP(4,JRF!$13:$314,JRF!AX177,0)))))))</f>
        <v/>
      </c>
      <c r="E175" s="69" t="str">
        <f>IF(AND(JRF!E177="",JRF!AL177=""),"",IF(OR(JRF!$A177=Checks!$K$4,JRF!$A177=Checks!$K$5),JRF!E177,IF(AND(JRF!$A177=Checks!$K$7,JRF!Q177=""),JRF!E177,IF(AND(JRF!$A177=Checks!$K$6,JRF!Q177=""),JRF!E177,IF(OR(JRF!$A177=Checks!$K$8,JRF!$A177=Checks!$K$6,JRF!$A177=Checks!$K$7,JRF!$A177=Checks!$K$9),JRF!AL177,JRF!E177)))))</f>
        <v/>
      </c>
      <c r="F175" s="69" t="str">
        <f>IF(AND(JRF!F177="",JRF!AV177=""),"",IF(OR(JRF!$A177=Checks!$K$4,JRF!$A177=Checks!$K$5),JRF!F177,IF(AND(JRF!$A177=Checks!$K$7,JRF!Q177=""),JRF!F177,IF(AND(JRF!$A177=Checks!$K$6,JRF!Q177=""),JRF!F177,IF(OR(JRF!$A177=Checks!$K$8,JRF!$A177=Checks!$K$6,JRF!$A177=Checks!$K$7,JRF!$A177=Checks!$K$9),JRF!AV177,JRF!F177)))))</f>
        <v/>
      </c>
      <c r="G175" s="70" t="str">
        <f>IF(AND(JRF!B177="",JRF!Q177=""),"",IF(IFERROR(SEARCH("RIR",JRF!A177),0),-JRF!J177,IF(JRF!A177=Checks!$K$10,JRF!J177,IF(JRF!A177=Checks!$K$11,-JRF!J177,IF(JRF!$A177=Checks!$K$4,JRF!J177,IF(JRF!$A177=Checks!$K$5,-JRF!J177,IF(AND(JRF!$A177=Checks!$K$7,JRF!Q177=""),JRF!J177,IF(AND(JRF!$A177=Checks!$K$6,JRF!Q177=""),JRF!J177,IF(OR(JRF!$A177=Checks!$K$8,JRF!$A177=Checks!$K$6,JRF!$A177=Checks!$K$7,JRF!$A177=Checks!$K$9),-HLOOKUP(23,JRF!$13:$314,JRF!AX177,0),HLOOKUP(9,JRF!$13:$314,JRF!AX177,0))))))))))</f>
        <v/>
      </c>
      <c r="H175" s="70" t="str">
        <f>IF(AND(JRF!B177="",JRF!Q177=""),"",IF(JRF!$A177=Checks!$K$4,JRF!I177,IF(JRF!$A177=Checks!$K$5,JRF!I177,IF(AND(JRF!$A177=Checks!$K$7,JRF!Q177=""),JRF!I177,IF(AND(JRF!$A177=Checks!$K$6,JRF!Q177=""),JRF!I177,IF(OR(JRF!$A177=Checks!$K$8,JRF!$A177=Checks!$K$6,JRF!$A177=Checks!$K$7,JRF!$A177=Checks!$K$9),HLOOKUP(22,JRF!$13:$314,JRF!AX177,0),HLOOKUP(8,JRF!$13:$314,JRF!AX177,0)))))))</f>
        <v/>
      </c>
      <c r="I175" s="71" t="str">
        <f>IF(AND(JRF!B177="",JRF!Q177=""),"",IF(JRF!$A177=Checks!$K$4,JRF!G177,IF(JRF!$A177=Checks!$K$5,JRF!G177,IF(AND(JRF!$A177=Checks!$K$7,JRF!Q177=""),JRF!G177,IF(AND(JRF!$A177=Checks!$K$6,JRF!Q177=""),JRF!G177,IF(OR(JRF!$A177=Checks!$K$8,JRF!$A177=Checks!$K$6,JRF!$A177=Checks!$K$7,JRF!$A177=Checks!$K$9),HLOOKUP(26,JRF!$13:$314,JRF!AX177,0),HLOOKUP(6,JRF!$13:$314,JRF!AX177,0)))))))</f>
        <v/>
      </c>
      <c r="J175" s="72" t="str">
        <f>IF(AND(JRF!AC177="",JRF!AF177=""),"",IF(LEN(JRF!AF177)=0,JRF!AC177,JRF!AF177))</f>
        <v/>
      </c>
      <c r="K175" s="72" t="str">
        <f>IF(JRF!Q177="","",IF(OR(JRF!A177=Checks!$K$4,JRF!A177=Checks!$K$5,JRF!A177=Checks!$K$6),"",IF(JRF!A177=Checks!$K$9,JRF!$B177,IF(OR(JRF!A177=Checks!$K$10,JRF!A177=Checks!$K$11),JRF!Q177,IF(AND(JRF!Q177=JRF!B177,OR(C175=IFERROR(VLOOKUP(C175,Checks!$BY:$BY,1,0),0),C376=IFERROR(VLOOKUP(C376,Checks!$BY:$BY,1,0),0))),A175,IF(JRF!Q177=JRF!B177,"",JRF!B177))))))</f>
        <v/>
      </c>
      <c r="L175" s="200" t="str">
        <f>IF(OR(JRF!X177="",JRF!Z177=""),"",IF(JRF!X177=JRF!Z177,"",'Journal Template'!M175/'Journal Template'!G175))</f>
        <v/>
      </c>
      <c r="M175" s="73" t="str">
        <f>IF(OR(JRF!X177="",JRF!Z177=""),"",IF(JRF!X177=JRF!Z177,"",-JRF!Y177))</f>
        <v/>
      </c>
      <c r="N175" s="72"/>
      <c r="O175" s="69" t="str">
        <f>IF(OR(JRF!X177="",JRF!Z177=""),"ENDBS",IF(JRF!X177=JRF!Z177,"ENDBS",""))</f>
        <v>ENDBS</v>
      </c>
      <c r="P175" s="69"/>
      <c r="AE175" s="43" t="s">
        <v>72</v>
      </c>
      <c r="AF175" s="43" t="s">
        <v>70</v>
      </c>
      <c r="AG175" s="43" t="s">
        <v>178</v>
      </c>
      <c r="AH175" s="68" t="s">
        <v>70</v>
      </c>
      <c r="AI175" s="44">
        <v>-130.30000000000001</v>
      </c>
      <c r="AJ175" s="43" t="s">
        <v>179</v>
      </c>
      <c r="AK175" s="43" t="s">
        <v>184</v>
      </c>
      <c r="AL175" s="44" t="s">
        <v>178</v>
      </c>
      <c r="AM175" s="43" t="s">
        <v>185</v>
      </c>
      <c r="AN175" s="43" t="s">
        <v>182</v>
      </c>
      <c r="AO175" s="43" t="s">
        <v>182</v>
      </c>
      <c r="AP175" s="43" t="s">
        <v>186</v>
      </c>
      <c r="AQ175" s="43" t="s">
        <v>183</v>
      </c>
      <c r="AR175" s="43" t="e">
        <v>#VALUE!</v>
      </c>
      <c r="AS175" s="43" t="s">
        <v>72</v>
      </c>
      <c r="AT175" s="44"/>
      <c r="AU175" s="44"/>
      <c r="AV175" s="44"/>
      <c r="AW175" s="44"/>
      <c r="AX175" s="44"/>
    </row>
    <row r="176" spans="1:50">
      <c r="A176" s="69" t="str">
        <f>IF(AND(JRF!B178="",JRF!Q178=""),"#REF!",IF(JRF!$A178=Checks!$K$4,JRF!B178,IF(JRF!$A178=Checks!$K$5,JRF!B178,IF(AND(JRF!$A178=Checks!$K$7,JRF!$Q178=""),JRF!B178,IF(AND(JRF!$A178=Checks!$K$6,JRF!$Q178=""),JRF!$B178,IF(OR(JRF!$A178=Checks!$K$8,JRF!$A178=Checks!$K$6,JRF!$A178=Checks!$K$7,JRF!$A178=Checks!$K$9),HLOOKUP(16,JRF!$13:$314,JRF!AX178,0),HLOOKUP(3,JRF!$13:$314,JRF!AX178,0)))))))</f>
        <v>#REF!</v>
      </c>
      <c r="B176" s="69" t="str">
        <f>IF(AND(JRF!B178="",JRF!Q178=""),"",IF(ISTEXT($A$13),"ACTUAL","-"))</f>
        <v/>
      </c>
      <c r="C176" s="74" t="str">
        <f>IF(AND(JRF!B178="",JRF!Q178=""),"",IF(JRF!$A178=Checks!$K$4,JRF!D178,IF(JRF!$A178=Checks!$K$5,JRF!D178,IF(AND(JRF!$A178=Checks!$K$7,JRF!Q178=""),JRF!D178,IF(AND(JRF!$A178=Checks!$K$6,JRF!Q178=""),JRF!D178,IF(OR(JRF!$A178=Checks!$K$8,JRF!$A178=Checks!$K$6,JRF!$A178=Checks!$K$7,JRF!$A178=Checks!$K$9),HLOOKUP(17,JRF!$13:$314,JRF!AX178,0),HLOOKUP(5,JRF!$13:$314,JRF!AX178,0)))))))</f>
        <v/>
      </c>
      <c r="D176" s="69" t="str">
        <f>IF(AND(JRF!B178="",JRF!Q178=""),"",IF(JRF!$A178=Checks!$K$4,JRF!C178,IF(JRF!$A178=Checks!$K$5,JRF!C178,IF(AND(JRF!$A178=Checks!$K$7,JRF!Q178=""),JRF!C178,IF(AND(JRF!$A178=Checks!$K$6,JRF!Q178=""),JRF!C178,IF(OR(JRF!$A178=Checks!$K$8,JRF!$A178=Checks!$K$6,JRF!$A178=Checks!$K$7,JRF!$A178=Checks!$K$9),HLOOKUP(18,JRF!$13:$314,JRF!AX178,0),HLOOKUP(4,JRF!$13:$314,JRF!AX178,0)))))))</f>
        <v/>
      </c>
      <c r="E176" s="69" t="str">
        <f>IF(AND(JRF!E178="",JRF!AL178=""),"",IF(OR(JRF!$A178=Checks!$K$4,JRF!$A178=Checks!$K$5),JRF!E178,IF(AND(JRF!$A178=Checks!$K$7,JRF!Q178=""),JRF!E178,IF(AND(JRF!$A178=Checks!$K$6,JRF!Q178=""),JRF!E178,IF(OR(JRF!$A178=Checks!$K$8,JRF!$A178=Checks!$K$6,JRF!$A178=Checks!$K$7,JRF!$A178=Checks!$K$9),JRF!AL178,JRF!E178)))))</f>
        <v/>
      </c>
      <c r="F176" s="69" t="str">
        <f>IF(AND(JRF!F178="",JRF!AV178=""),"",IF(OR(JRF!$A178=Checks!$K$4,JRF!$A178=Checks!$K$5),JRF!F178,IF(AND(JRF!$A178=Checks!$K$7,JRF!Q178=""),JRF!F178,IF(AND(JRF!$A178=Checks!$K$6,JRF!Q178=""),JRF!F178,IF(OR(JRF!$A178=Checks!$K$8,JRF!$A178=Checks!$K$6,JRF!$A178=Checks!$K$7,JRF!$A178=Checks!$K$9),JRF!AV178,JRF!F178)))))</f>
        <v/>
      </c>
      <c r="G176" s="70" t="str">
        <f>IF(AND(JRF!B178="",JRF!Q178=""),"",IF(IFERROR(SEARCH("RIR",JRF!A178),0),-JRF!J178,IF(JRF!A178=Checks!$K$10,JRF!J178,IF(JRF!A178=Checks!$K$11,-JRF!J178,IF(JRF!$A178=Checks!$K$4,JRF!J178,IF(JRF!$A178=Checks!$K$5,-JRF!J178,IF(AND(JRF!$A178=Checks!$K$7,JRF!Q178=""),JRF!J178,IF(AND(JRF!$A178=Checks!$K$6,JRF!Q178=""),JRF!J178,IF(OR(JRF!$A178=Checks!$K$8,JRF!$A178=Checks!$K$6,JRF!$A178=Checks!$K$7,JRF!$A178=Checks!$K$9),-HLOOKUP(23,JRF!$13:$314,JRF!AX178,0),HLOOKUP(9,JRF!$13:$314,JRF!AX178,0))))))))))</f>
        <v/>
      </c>
      <c r="H176" s="70" t="str">
        <f>IF(AND(JRF!B178="",JRF!Q178=""),"",IF(JRF!$A178=Checks!$K$4,JRF!I178,IF(JRF!$A178=Checks!$K$5,JRF!I178,IF(AND(JRF!$A178=Checks!$K$7,JRF!Q178=""),JRF!I178,IF(AND(JRF!$A178=Checks!$K$6,JRF!Q178=""),JRF!I178,IF(OR(JRF!$A178=Checks!$K$8,JRF!$A178=Checks!$K$6,JRF!$A178=Checks!$K$7,JRF!$A178=Checks!$K$9),HLOOKUP(22,JRF!$13:$314,JRF!AX178,0),HLOOKUP(8,JRF!$13:$314,JRF!AX178,0)))))))</f>
        <v/>
      </c>
      <c r="I176" s="71" t="str">
        <f>IF(AND(JRF!B178="",JRF!Q178=""),"",IF(JRF!$A178=Checks!$K$4,JRF!G178,IF(JRF!$A178=Checks!$K$5,JRF!G178,IF(AND(JRF!$A178=Checks!$K$7,JRF!Q178=""),JRF!G178,IF(AND(JRF!$A178=Checks!$K$6,JRF!Q178=""),JRF!G178,IF(OR(JRF!$A178=Checks!$K$8,JRF!$A178=Checks!$K$6,JRF!$A178=Checks!$K$7,JRF!$A178=Checks!$K$9),HLOOKUP(26,JRF!$13:$314,JRF!AX178,0),HLOOKUP(6,JRF!$13:$314,JRF!AX178,0)))))))</f>
        <v/>
      </c>
      <c r="J176" s="72" t="str">
        <f>IF(AND(JRF!AC178="",JRF!AF178=""),"",IF(LEN(JRF!AF178)=0,JRF!AC178,JRF!AF178))</f>
        <v/>
      </c>
      <c r="K176" s="72" t="str">
        <f>IF(JRF!Q178="","",IF(OR(JRF!A178=Checks!$K$4,JRF!A178=Checks!$K$5,JRF!A178=Checks!$K$6),"",IF(JRF!A178=Checks!$K$9,JRF!$B178,IF(OR(JRF!A178=Checks!$K$10,JRF!A178=Checks!$K$11),JRF!Q178,IF(AND(JRF!Q178=JRF!B178,OR(C176=IFERROR(VLOOKUP(C176,Checks!$BY:$BY,1,0),0),C377=IFERROR(VLOOKUP(C377,Checks!$BY:$BY,1,0),0))),A176,IF(JRF!Q178=JRF!B178,"",JRF!B178))))))</f>
        <v/>
      </c>
      <c r="L176" s="200" t="str">
        <f>IF(OR(JRF!X178="",JRF!Z178=""),"",IF(JRF!X178=JRF!Z178,"",'Journal Template'!M176/'Journal Template'!G176))</f>
        <v/>
      </c>
      <c r="M176" s="73" t="str">
        <f>IF(OR(JRF!X178="",JRF!Z178=""),"",IF(JRF!X178=JRF!Z178,"",-JRF!Y178))</f>
        <v/>
      </c>
      <c r="N176" s="72"/>
      <c r="O176" s="69" t="str">
        <f>IF(OR(JRF!X178="",JRF!Z178=""),"ENDBS",IF(JRF!X178=JRF!Z178,"ENDBS",""))</f>
        <v>ENDBS</v>
      </c>
      <c r="P176" s="69"/>
      <c r="AE176" s="43" t="s">
        <v>72</v>
      </c>
      <c r="AF176" s="43" t="s">
        <v>70</v>
      </c>
      <c r="AG176" s="43" t="s">
        <v>178</v>
      </c>
      <c r="AH176" s="68" t="s">
        <v>70</v>
      </c>
      <c r="AI176" s="44">
        <v>-130.30000000000001</v>
      </c>
      <c r="AJ176" s="43" t="s">
        <v>179</v>
      </c>
      <c r="AK176" s="43" t="s">
        <v>184</v>
      </c>
      <c r="AL176" s="44" t="s">
        <v>178</v>
      </c>
      <c r="AM176" s="43" t="s">
        <v>185</v>
      </c>
      <c r="AN176" s="43" t="s">
        <v>182</v>
      </c>
      <c r="AO176" s="43" t="s">
        <v>182</v>
      </c>
      <c r="AP176" s="43" t="s">
        <v>186</v>
      </c>
      <c r="AQ176" s="43" t="s">
        <v>183</v>
      </c>
      <c r="AR176" s="43" t="e">
        <v>#VALUE!</v>
      </c>
      <c r="AS176" s="43" t="s">
        <v>72</v>
      </c>
      <c r="AT176" s="44"/>
      <c r="AU176" s="44"/>
      <c r="AV176" s="44"/>
      <c r="AW176" s="44"/>
      <c r="AX176" s="44"/>
    </row>
    <row r="177" spans="1:50">
      <c r="A177" s="69" t="str">
        <f>IF(AND(JRF!B179="",JRF!Q179=""),"#REF!",IF(JRF!$A179=Checks!$K$4,JRF!B179,IF(JRF!$A179=Checks!$K$5,JRF!B179,IF(AND(JRF!$A179=Checks!$K$7,JRF!$Q179=""),JRF!B179,IF(AND(JRF!$A179=Checks!$K$6,JRF!$Q179=""),JRF!$B179,IF(OR(JRF!$A179=Checks!$K$8,JRF!$A179=Checks!$K$6,JRF!$A179=Checks!$K$7,JRF!$A179=Checks!$K$9),HLOOKUP(16,JRF!$13:$314,JRF!AX179,0),HLOOKUP(3,JRF!$13:$314,JRF!AX179,0)))))))</f>
        <v>#REF!</v>
      </c>
      <c r="B177" s="69" t="str">
        <f>IF(AND(JRF!B179="",JRF!Q179=""),"",IF(ISTEXT($A$13),"ACTUAL","-"))</f>
        <v/>
      </c>
      <c r="C177" s="74" t="str">
        <f>IF(AND(JRF!B179="",JRF!Q179=""),"",IF(JRF!$A179=Checks!$K$4,JRF!D179,IF(JRF!$A179=Checks!$K$5,JRF!D179,IF(AND(JRF!$A179=Checks!$K$7,JRF!Q179=""),JRF!D179,IF(AND(JRF!$A179=Checks!$K$6,JRF!Q179=""),JRF!D179,IF(OR(JRF!$A179=Checks!$K$8,JRF!$A179=Checks!$K$6,JRF!$A179=Checks!$K$7,JRF!$A179=Checks!$K$9),HLOOKUP(17,JRF!$13:$314,JRF!AX179,0),HLOOKUP(5,JRF!$13:$314,JRF!AX179,0)))))))</f>
        <v/>
      </c>
      <c r="D177" s="69" t="str">
        <f>IF(AND(JRF!B179="",JRF!Q179=""),"",IF(JRF!$A179=Checks!$K$4,JRF!C179,IF(JRF!$A179=Checks!$K$5,JRF!C179,IF(AND(JRF!$A179=Checks!$K$7,JRF!Q179=""),JRF!C179,IF(AND(JRF!$A179=Checks!$K$6,JRF!Q179=""),JRF!C179,IF(OR(JRF!$A179=Checks!$K$8,JRF!$A179=Checks!$K$6,JRF!$A179=Checks!$K$7,JRF!$A179=Checks!$K$9),HLOOKUP(18,JRF!$13:$314,JRF!AX179,0),HLOOKUP(4,JRF!$13:$314,JRF!AX179,0)))))))</f>
        <v/>
      </c>
      <c r="E177" s="69" t="str">
        <f>IF(AND(JRF!E179="",JRF!AL179=""),"",IF(OR(JRF!$A179=Checks!$K$4,JRF!$A179=Checks!$K$5),JRF!E179,IF(AND(JRF!$A179=Checks!$K$7,JRF!Q179=""),JRF!E179,IF(AND(JRF!$A179=Checks!$K$6,JRF!Q179=""),JRF!E179,IF(OR(JRF!$A179=Checks!$K$8,JRF!$A179=Checks!$K$6,JRF!$A179=Checks!$K$7,JRF!$A179=Checks!$K$9),JRF!AL179,JRF!E179)))))</f>
        <v/>
      </c>
      <c r="F177" s="69" t="str">
        <f>IF(AND(JRF!F179="",JRF!AV179=""),"",IF(OR(JRF!$A179=Checks!$K$4,JRF!$A179=Checks!$K$5),JRF!F179,IF(AND(JRF!$A179=Checks!$K$7,JRF!Q179=""),JRF!F179,IF(AND(JRF!$A179=Checks!$K$6,JRF!Q179=""),JRF!F179,IF(OR(JRF!$A179=Checks!$K$8,JRF!$A179=Checks!$K$6,JRF!$A179=Checks!$K$7,JRF!$A179=Checks!$K$9),JRF!AV179,JRF!F179)))))</f>
        <v/>
      </c>
      <c r="G177" s="70" t="str">
        <f>IF(AND(JRF!B179="",JRF!Q179=""),"",IF(IFERROR(SEARCH("RIR",JRF!A179),0),-JRF!J179,IF(JRF!A179=Checks!$K$10,JRF!J179,IF(JRF!A179=Checks!$K$11,-JRF!J179,IF(JRF!$A179=Checks!$K$4,JRF!J179,IF(JRF!$A179=Checks!$K$5,-JRF!J179,IF(AND(JRF!$A179=Checks!$K$7,JRF!Q179=""),JRF!J179,IF(AND(JRF!$A179=Checks!$K$6,JRF!Q179=""),JRF!J179,IF(OR(JRF!$A179=Checks!$K$8,JRF!$A179=Checks!$K$6,JRF!$A179=Checks!$K$7,JRF!$A179=Checks!$K$9),-HLOOKUP(23,JRF!$13:$314,JRF!AX179,0),HLOOKUP(9,JRF!$13:$314,JRF!AX179,0))))))))))</f>
        <v/>
      </c>
      <c r="H177" s="70" t="str">
        <f>IF(AND(JRF!B179="",JRF!Q179=""),"",IF(JRF!$A179=Checks!$K$4,JRF!I179,IF(JRF!$A179=Checks!$K$5,JRF!I179,IF(AND(JRF!$A179=Checks!$K$7,JRF!Q179=""),JRF!I179,IF(AND(JRF!$A179=Checks!$K$6,JRF!Q179=""),JRF!I179,IF(OR(JRF!$A179=Checks!$K$8,JRF!$A179=Checks!$K$6,JRF!$A179=Checks!$K$7,JRF!$A179=Checks!$K$9),HLOOKUP(22,JRF!$13:$314,JRF!AX179,0),HLOOKUP(8,JRF!$13:$314,JRF!AX179,0)))))))</f>
        <v/>
      </c>
      <c r="I177" s="71" t="str">
        <f>IF(AND(JRF!B179="",JRF!Q179=""),"",IF(JRF!$A179=Checks!$K$4,JRF!G179,IF(JRF!$A179=Checks!$K$5,JRF!G179,IF(AND(JRF!$A179=Checks!$K$7,JRF!Q179=""),JRF!G179,IF(AND(JRF!$A179=Checks!$K$6,JRF!Q179=""),JRF!G179,IF(OR(JRF!$A179=Checks!$K$8,JRF!$A179=Checks!$K$6,JRF!$A179=Checks!$K$7,JRF!$A179=Checks!$K$9),HLOOKUP(26,JRF!$13:$314,JRF!AX179,0),HLOOKUP(6,JRF!$13:$314,JRF!AX179,0)))))))</f>
        <v/>
      </c>
      <c r="J177" s="72" t="str">
        <f>IF(AND(JRF!AC179="",JRF!AF179=""),"",IF(LEN(JRF!AF179)=0,JRF!AC179,JRF!AF179))</f>
        <v/>
      </c>
      <c r="K177" s="72" t="str">
        <f>IF(JRF!Q179="","",IF(OR(JRF!A179=Checks!$K$4,JRF!A179=Checks!$K$5,JRF!A179=Checks!$K$6),"",IF(JRF!A179=Checks!$K$9,JRF!$B179,IF(OR(JRF!A179=Checks!$K$10,JRF!A179=Checks!$K$11),JRF!Q179,IF(AND(JRF!Q179=JRF!B179,OR(C177=IFERROR(VLOOKUP(C177,Checks!$BY:$BY,1,0),0),C378=IFERROR(VLOOKUP(C378,Checks!$BY:$BY,1,0),0))),A177,IF(JRF!Q179=JRF!B179,"",JRF!B179))))))</f>
        <v/>
      </c>
      <c r="L177" s="200" t="str">
        <f>IF(OR(JRF!X179="",JRF!Z179=""),"",IF(JRF!X179=JRF!Z179,"",'Journal Template'!M177/'Journal Template'!G177))</f>
        <v/>
      </c>
      <c r="M177" s="73" t="str">
        <f>IF(OR(JRF!X179="",JRF!Z179=""),"",IF(JRF!X179=JRF!Z179,"",-JRF!Y179))</f>
        <v/>
      </c>
      <c r="N177" s="72"/>
      <c r="O177" s="69" t="str">
        <f>IF(OR(JRF!X179="",JRF!Z179=""),"ENDBS",IF(JRF!X179=JRF!Z179,"ENDBS",""))</f>
        <v>ENDBS</v>
      </c>
      <c r="P177" s="69"/>
      <c r="AE177" s="43" t="s">
        <v>72</v>
      </c>
      <c r="AF177" s="43" t="s">
        <v>70</v>
      </c>
      <c r="AG177" s="43" t="s">
        <v>178</v>
      </c>
      <c r="AH177" s="68" t="s">
        <v>70</v>
      </c>
      <c r="AI177" s="44">
        <v>-130.30000000000001</v>
      </c>
      <c r="AJ177" s="43" t="s">
        <v>179</v>
      </c>
      <c r="AK177" s="43" t="s">
        <v>184</v>
      </c>
      <c r="AL177" s="44" t="s">
        <v>178</v>
      </c>
      <c r="AM177" s="43" t="s">
        <v>185</v>
      </c>
      <c r="AN177" s="43" t="s">
        <v>182</v>
      </c>
      <c r="AO177" s="43" t="s">
        <v>182</v>
      </c>
      <c r="AP177" s="43" t="s">
        <v>186</v>
      </c>
      <c r="AQ177" s="43" t="s">
        <v>183</v>
      </c>
      <c r="AR177" s="43" t="e">
        <v>#VALUE!</v>
      </c>
      <c r="AS177" s="43" t="s">
        <v>72</v>
      </c>
      <c r="AT177" s="44"/>
      <c r="AU177" s="44"/>
      <c r="AV177" s="44"/>
      <c r="AW177" s="44"/>
      <c r="AX177" s="44"/>
    </row>
    <row r="178" spans="1:50">
      <c r="A178" s="69" t="str">
        <f>IF(AND(JRF!B180="",JRF!Q180=""),"#REF!",IF(JRF!$A180=Checks!$K$4,JRF!B180,IF(JRF!$A180=Checks!$K$5,JRF!B180,IF(AND(JRF!$A180=Checks!$K$7,JRF!$Q180=""),JRF!B180,IF(AND(JRF!$A180=Checks!$K$6,JRF!$Q180=""),JRF!$B180,IF(OR(JRF!$A180=Checks!$K$8,JRF!$A180=Checks!$K$6,JRF!$A180=Checks!$K$7,JRF!$A180=Checks!$K$9),HLOOKUP(16,JRF!$13:$314,JRF!AX180,0),HLOOKUP(3,JRF!$13:$314,JRF!AX180,0)))))))</f>
        <v>#REF!</v>
      </c>
      <c r="B178" s="69" t="str">
        <f>IF(AND(JRF!B180="",JRF!Q180=""),"",IF(ISTEXT($A$13),"ACTUAL","-"))</f>
        <v/>
      </c>
      <c r="C178" s="74" t="str">
        <f>IF(AND(JRF!B180="",JRF!Q180=""),"",IF(JRF!$A180=Checks!$K$4,JRF!D180,IF(JRF!$A180=Checks!$K$5,JRF!D180,IF(AND(JRF!$A180=Checks!$K$7,JRF!Q180=""),JRF!D180,IF(AND(JRF!$A180=Checks!$K$6,JRF!Q180=""),JRF!D180,IF(OR(JRF!$A180=Checks!$K$8,JRF!$A180=Checks!$K$6,JRF!$A180=Checks!$K$7,JRF!$A180=Checks!$K$9),HLOOKUP(17,JRF!$13:$314,JRF!AX180,0),HLOOKUP(5,JRF!$13:$314,JRF!AX180,0)))))))</f>
        <v/>
      </c>
      <c r="D178" s="69" t="str">
        <f>IF(AND(JRF!B180="",JRF!Q180=""),"",IF(JRF!$A180=Checks!$K$4,JRF!C180,IF(JRF!$A180=Checks!$K$5,JRF!C180,IF(AND(JRF!$A180=Checks!$K$7,JRF!Q180=""),JRF!C180,IF(AND(JRF!$A180=Checks!$K$6,JRF!Q180=""),JRF!C180,IF(OR(JRF!$A180=Checks!$K$8,JRF!$A180=Checks!$K$6,JRF!$A180=Checks!$K$7,JRF!$A180=Checks!$K$9),HLOOKUP(18,JRF!$13:$314,JRF!AX180,0),HLOOKUP(4,JRF!$13:$314,JRF!AX180,0)))))))</f>
        <v/>
      </c>
      <c r="E178" s="69" t="str">
        <f>IF(AND(JRF!E180="",JRF!AL180=""),"",IF(OR(JRF!$A180=Checks!$K$4,JRF!$A180=Checks!$K$5),JRF!E180,IF(AND(JRF!$A180=Checks!$K$7,JRF!Q180=""),JRF!E180,IF(AND(JRF!$A180=Checks!$K$6,JRF!Q180=""),JRF!E180,IF(OR(JRF!$A180=Checks!$K$8,JRF!$A180=Checks!$K$6,JRF!$A180=Checks!$K$7,JRF!$A180=Checks!$K$9),JRF!AL180,JRF!E180)))))</f>
        <v/>
      </c>
      <c r="F178" s="69" t="str">
        <f>IF(AND(JRF!F180="",JRF!AV180=""),"",IF(OR(JRF!$A180=Checks!$K$4,JRF!$A180=Checks!$K$5),JRF!F180,IF(AND(JRF!$A180=Checks!$K$7,JRF!Q180=""),JRF!F180,IF(AND(JRF!$A180=Checks!$K$6,JRF!Q180=""),JRF!F180,IF(OR(JRF!$A180=Checks!$K$8,JRF!$A180=Checks!$K$6,JRF!$A180=Checks!$K$7,JRF!$A180=Checks!$K$9),JRF!AV180,JRF!F180)))))</f>
        <v/>
      </c>
      <c r="G178" s="70" t="str">
        <f>IF(AND(JRF!B180="",JRF!Q180=""),"",IF(IFERROR(SEARCH("RIR",JRF!A180),0),-JRF!J180,IF(JRF!A180=Checks!$K$10,JRF!J180,IF(JRF!A180=Checks!$K$11,-JRF!J180,IF(JRF!$A180=Checks!$K$4,JRF!J180,IF(JRF!$A180=Checks!$K$5,-JRF!J180,IF(AND(JRF!$A180=Checks!$K$7,JRF!Q180=""),JRF!J180,IF(AND(JRF!$A180=Checks!$K$6,JRF!Q180=""),JRF!J180,IF(OR(JRF!$A180=Checks!$K$8,JRF!$A180=Checks!$K$6,JRF!$A180=Checks!$K$7,JRF!$A180=Checks!$K$9),-HLOOKUP(23,JRF!$13:$314,JRF!AX180,0),HLOOKUP(9,JRF!$13:$314,JRF!AX180,0))))))))))</f>
        <v/>
      </c>
      <c r="H178" s="70" t="str">
        <f>IF(AND(JRF!B180="",JRF!Q180=""),"",IF(JRF!$A180=Checks!$K$4,JRF!I180,IF(JRF!$A180=Checks!$K$5,JRF!I180,IF(AND(JRF!$A180=Checks!$K$7,JRF!Q180=""),JRF!I180,IF(AND(JRF!$A180=Checks!$K$6,JRF!Q180=""),JRF!I180,IF(OR(JRF!$A180=Checks!$K$8,JRF!$A180=Checks!$K$6,JRF!$A180=Checks!$K$7,JRF!$A180=Checks!$K$9),HLOOKUP(22,JRF!$13:$314,JRF!AX180,0),HLOOKUP(8,JRF!$13:$314,JRF!AX180,0)))))))</f>
        <v/>
      </c>
      <c r="I178" s="71" t="str">
        <f>IF(AND(JRF!B180="",JRF!Q180=""),"",IF(JRF!$A180=Checks!$K$4,JRF!G180,IF(JRF!$A180=Checks!$K$5,JRF!G180,IF(AND(JRF!$A180=Checks!$K$7,JRF!Q180=""),JRF!G180,IF(AND(JRF!$A180=Checks!$K$6,JRF!Q180=""),JRF!G180,IF(OR(JRF!$A180=Checks!$K$8,JRF!$A180=Checks!$K$6,JRF!$A180=Checks!$K$7,JRF!$A180=Checks!$K$9),HLOOKUP(26,JRF!$13:$314,JRF!AX180,0),HLOOKUP(6,JRF!$13:$314,JRF!AX180,0)))))))</f>
        <v/>
      </c>
      <c r="J178" s="72" t="str">
        <f>IF(AND(JRF!AC180="",JRF!AF180=""),"",IF(LEN(JRF!AF180)=0,JRF!AC180,JRF!AF180))</f>
        <v/>
      </c>
      <c r="K178" s="72" t="str">
        <f>IF(JRF!Q180="","",IF(OR(JRF!A180=Checks!$K$4,JRF!A180=Checks!$K$5,JRF!A180=Checks!$K$6),"",IF(JRF!A180=Checks!$K$9,JRF!$B180,IF(OR(JRF!A180=Checks!$K$10,JRF!A180=Checks!$K$11),JRF!Q180,IF(AND(JRF!Q180=JRF!B180,OR(C178=IFERROR(VLOOKUP(C178,Checks!$BY:$BY,1,0),0),C379=IFERROR(VLOOKUP(C379,Checks!$BY:$BY,1,0),0))),A178,IF(JRF!Q180=JRF!B180,"",JRF!B180))))))</f>
        <v/>
      </c>
      <c r="L178" s="200" t="str">
        <f>IF(OR(JRF!X180="",JRF!Z180=""),"",IF(JRF!X180=JRF!Z180,"",'Journal Template'!M178/'Journal Template'!G178))</f>
        <v/>
      </c>
      <c r="M178" s="73" t="str">
        <f>IF(OR(JRF!X180="",JRF!Z180=""),"",IF(JRF!X180=JRF!Z180,"",-JRF!Y180))</f>
        <v/>
      </c>
      <c r="N178" s="72"/>
      <c r="O178" s="69" t="str">
        <f>IF(OR(JRF!X180="",JRF!Z180=""),"ENDBS",IF(JRF!X180=JRF!Z180,"ENDBS",""))</f>
        <v>ENDBS</v>
      </c>
      <c r="P178" s="69"/>
      <c r="AE178" s="43" t="s">
        <v>72</v>
      </c>
      <c r="AF178" s="43" t="s">
        <v>70</v>
      </c>
      <c r="AG178" s="43" t="s">
        <v>178</v>
      </c>
      <c r="AH178" s="68" t="s">
        <v>70</v>
      </c>
      <c r="AI178" s="44">
        <v>-130.30000000000001</v>
      </c>
      <c r="AJ178" s="43" t="s">
        <v>179</v>
      </c>
      <c r="AK178" s="43" t="s">
        <v>184</v>
      </c>
      <c r="AL178" s="44" t="s">
        <v>178</v>
      </c>
      <c r="AM178" s="43" t="s">
        <v>185</v>
      </c>
      <c r="AN178" s="43" t="s">
        <v>182</v>
      </c>
      <c r="AO178" s="43" t="s">
        <v>182</v>
      </c>
      <c r="AP178" s="43" t="s">
        <v>186</v>
      </c>
      <c r="AQ178" s="43" t="s">
        <v>183</v>
      </c>
      <c r="AR178" s="43" t="e">
        <v>#VALUE!</v>
      </c>
      <c r="AS178" s="43" t="s">
        <v>72</v>
      </c>
      <c r="AT178" s="44"/>
      <c r="AU178" s="44"/>
      <c r="AV178" s="44"/>
      <c r="AW178" s="44"/>
      <c r="AX178" s="44"/>
    </row>
    <row r="179" spans="1:50">
      <c r="A179" s="69" t="str">
        <f>IF(AND(JRF!B181="",JRF!Q181=""),"#REF!",IF(JRF!$A181=Checks!$K$4,JRF!B181,IF(JRF!$A181=Checks!$K$5,JRF!B181,IF(AND(JRF!$A181=Checks!$K$7,JRF!$Q181=""),JRF!B181,IF(AND(JRF!$A181=Checks!$K$6,JRF!$Q181=""),JRF!$B181,IF(OR(JRF!$A181=Checks!$K$8,JRF!$A181=Checks!$K$6,JRF!$A181=Checks!$K$7,JRF!$A181=Checks!$K$9),HLOOKUP(16,JRF!$13:$314,JRF!AX181,0),HLOOKUP(3,JRF!$13:$314,JRF!AX181,0)))))))</f>
        <v>#REF!</v>
      </c>
      <c r="B179" s="69" t="str">
        <f>IF(AND(JRF!B181="",JRF!Q181=""),"",IF(ISTEXT($A$13),"ACTUAL","-"))</f>
        <v/>
      </c>
      <c r="C179" s="74" t="str">
        <f>IF(AND(JRF!B181="",JRF!Q181=""),"",IF(JRF!$A181=Checks!$K$4,JRF!D181,IF(JRF!$A181=Checks!$K$5,JRF!D181,IF(AND(JRF!$A181=Checks!$K$7,JRF!Q181=""),JRF!D181,IF(AND(JRF!$A181=Checks!$K$6,JRF!Q181=""),JRF!D181,IF(OR(JRF!$A181=Checks!$K$8,JRF!$A181=Checks!$K$6,JRF!$A181=Checks!$K$7,JRF!$A181=Checks!$K$9),HLOOKUP(17,JRF!$13:$314,JRF!AX181,0),HLOOKUP(5,JRF!$13:$314,JRF!AX181,0)))))))</f>
        <v/>
      </c>
      <c r="D179" s="69" t="str">
        <f>IF(AND(JRF!B181="",JRF!Q181=""),"",IF(JRF!$A181=Checks!$K$4,JRF!C181,IF(JRF!$A181=Checks!$K$5,JRF!C181,IF(AND(JRF!$A181=Checks!$K$7,JRF!Q181=""),JRF!C181,IF(AND(JRF!$A181=Checks!$K$6,JRF!Q181=""),JRF!C181,IF(OR(JRF!$A181=Checks!$K$8,JRF!$A181=Checks!$K$6,JRF!$A181=Checks!$K$7,JRF!$A181=Checks!$K$9),HLOOKUP(18,JRF!$13:$314,JRF!AX181,0),HLOOKUP(4,JRF!$13:$314,JRF!AX181,0)))))))</f>
        <v/>
      </c>
      <c r="E179" s="69" t="str">
        <f>IF(AND(JRF!E181="",JRF!AL181=""),"",IF(OR(JRF!$A181=Checks!$K$4,JRF!$A181=Checks!$K$5),JRF!E181,IF(AND(JRF!$A181=Checks!$K$7,JRF!Q181=""),JRF!E181,IF(AND(JRF!$A181=Checks!$K$6,JRF!Q181=""),JRF!E181,IF(OR(JRF!$A181=Checks!$K$8,JRF!$A181=Checks!$K$6,JRF!$A181=Checks!$K$7,JRF!$A181=Checks!$K$9),JRF!AL181,JRF!E181)))))</f>
        <v/>
      </c>
      <c r="F179" s="69" t="str">
        <f>IF(AND(JRF!F181="",JRF!AV181=""),"",IF(OR(JRF!$A181=Checks!$K$4,JRF!$A181=Checks!$K$5),JRF!F181,IF(AND(JRF!$A181=Checks!$K$7,JRF!Q181=""),JRF!F181,IF(AND(JRF!$A181=Checks!$K$6,JRF!Q181=""),JRF!F181,IF(OR(JRF!$A181=Checks!$K$8,JRF!$A181=Checks!$K$6,JRF!$A181=Checks!$K$7,JRF!$A181=Checks!$K$9),JRF!AV181,JRF!F181)))))</f>
        <v/>
      </c>
      <c r="G179" s="70" t="str">
        <f>IF(AND(JRF!B181="",JRF!Q181=""),"",IF(IFERROR(SEARCH("RIR",JRF!A181),0),-JRF!J181,IF(JRF!A181=Checks!$K$10,JRF!J181,IF(JRF!A181=Checks!$K$11,-JRF!J181,IF(JRF!$A181=Checks!$K$4,JRF!J181,IF(JRF!$A181=Checks!$K$5,-JRF!J181,IF(AND(JRF!$A181=Checks!$K$7,JRF!Q181=""),JRF!J181,IF(AND(JRF!$A181=Checks!$K$6,JRF!Q181=""),JRF!J181,IF(OR(JRF!$A181=Checks!$K$8,JRF!$A181=Checks!$K$6,JRF!$A181=Checks!$K$7,JRF!$A181=Checks!$K$9),-HLOOKUP(23,JRF!$13:$314,JRF!AX181,0),HLOOKUP(9,JRF!$13:$314,JRF!AX181,0))))))))))</f>
        <v/>
      </c>
      <c r="H179" s="70" t="str">
        <f>IF(AND(JRF!B181="",JRF!Q181=""),"",IF(JRF!$A181=Checks!$K$4,JRF!I181,IF(JRF!$A181=Checks!$K$5,JRF!I181,IF(AND(JRF!$A181=Checks!$K$7,JRF!Q181=""),JRF!I181,IF(AND(JRF!$A181=Checks!$K$6,JRF!Q181=""),JRF!I181,IF(OR(JRF!$A181=Checks!$K$8,JRF!$A181=Checks!$K$6,JRF!$A181=Checks!$K$7,JRF!$A181=Checks!$K$9),HLOOKUP(22,JRF!$13:$314,JRF!AX181,0),HLOOKUP(8,JRF!$13:$314,JRF!AX181,0)))))))</f>
        <v/>
      </c>
      <c r="I179" s="71" t="str">
        <f>IF(AND(JRF!B181="",JRF!Q181=""),"",IF(JRF!$A181=Checks!$K$4,JRF!G181,IF(JRF!$A181=Checks!$K$5,JRF!G181,IF(AND(JRF!$A181=Checks!$K$7,JRF!Q181=""),JRF!G181,IF(AND(JRF!$A181=Checks!$K$6,JRF!Q181=""),JRF!G181,IF(OR(JRF!$A181=Checks!$K$8,JRF!$A181=Checks!$K$6,JRF!$A181=Checks!$K$7,JRF!$A181=Checks!$K$9),HLOOKUP(26,JRF!$13:$314,JRF!AX181,0),HLOOKUP(6,JRF!$13:$314,JRF!AX181,0)))))))</f>
        <v/>
      </c>
      <c r="J179" s="72" t="str">
        <f>IF(AND(JRF!AC181="",JRF!AF181=""),"",IF(LEN(JRF!AF181)=0,JRF!AC181,JRF!AF181))</f>
        <v/>
      </c>
      <c r="K179" s="72" t="str">
        <f>IF(JRF!Q181="","",IF(OR(JRF!A181=Checks!$K$4,JRF!A181=Checks!$K$5,JRF!A181=Checks!$K$6),"",IF(JRF!A181=Checks!$K$9,JRF!$B181,IF(OR(JRF!A181=Checks!$K$10,JRF!A181=Checks!$K$11),JRF!Q181,IF(AND(JRF!Q181=JRF!B181,OR(C179=IFERROR(VLOOKUP(C179,Checks!$BY:$BY,1,0),0),C380=IFERROR(VLOOKUP(C380,Checks!$BY:$BY,1,0),0))),A179,IF(JRF!Q181=JRF!B181,"",JRF!B181))))))</f>
        <v/>
      </c>
      <c r="L179" s="200" t="str">
        <f>IF(OR(JRF!X181="",JRF!Z181=""),"",IF(JRF!X181=JRF!Z181,"",'Journal Template'!M179/'Journal Template'!G179))</f>
        <v/>
      </c>
      <c r="M179" s="73" t="str">
        <f>IF(OR(JRF!X181="",JRF!Z181=""),"",IF(JRF!X181=JRF!Z181,"",-JRF!Y181))</f>
        <v/>
      </c>
      <c r="N179" s="72"/>
      <c r="O179" s="69" t="str">
        <f>IF(OR(JRF!X181="",JRF!Z181=""),"ENDBS",IF(JRF!X181=JRF!Z181,"ENDBS",""))</f>
        <v>ENDBS</v>
      </c>
      <c r="P179" s="69"/>
      <c r="AE179" s="43" t="s">
        <v>72</v>
      </c>
      <c r="AF179" s="43" t="s">
        <v>70</v>
      </c>
      <c r="AG179" s="43" t="s">
        <v>178</v>
      </c>
      <c r="AH179" s="68" t="s">
        <v>70</v>
      </c>
      <c r="AI179" s="44">
        <v>-130.30000000000001</v>
      </c>
      <c r="AJ179" s="43" t="s">
        <v>179</v>
      </c>
      <c r="AK179" s="43" t="s">
        <v>184</v>
      </c>
      <c r="AL179" s="44" t="s">
        <v>178</v>
      </c>
      <c r="AM179" s="43" t="s">
        <v>185</v>
      </c>
      <c r="AN179" s="43" t="s">
        <v>182</v>
      </c>
      <c r="AO179" s="43" t="s">
        <v>182</v>
      </c>
      <c r="AP179" s="43" t="s">
        <v>186</v>
      </c>
      <c r="AQ179" s="43" t="s">
        <v>183</v>
      </c>
      <c r="AR179" s="43" t="e">
        <v>#VALUE!</v>
      </c>
      <c r="AS179" s="43" t="s">
        <v>72</v>
      </c>
      <c r="AT179" s="44"/>
      <c r="AU179" s="44"/>
      <c r="AV179" s="44"/>
      <c r="AW179" s="44"/>
      <c r="AX179" s="44"/>
    </row>
    <row r="180" spans="1:50">
      <c r="A180" s="69" t="str">
        <f>IF(AND(JRF!B182="",JRF!Q182=""),"#REF!",IF(JRF!$A182=Checks!$K$4,JRF!B182,IF(JRF!$A182=Checks!$K$5,JRF!B182,IF(AND(JRF!$A182=Checks!$K$7,JRF!$Q182=""),JRF!B182,IF(AND(JRF!$A182=Checks!$K$6,JRF!$Q182=""),JRF!$B182,IF(OR(JRF!$A182=Checks!$K$8,JRF!$A182=Checks!$K$6,JRF!$A182=Checks!$K$7,JRF!$A182=Checks!$K$9),HLOOKUP(16,JRF!$13:$314,JRF!AX182,0),HLOOKUP(3,JRF!$13:$314,JRF!AX182,0)))))))</f>
        <v>#REF!</v>
      </c>
      <c r="B180" s="69" t="str">
        <f>IF(AND(JRF!B182="",JRF!Q182=""),"",IF(ISTEXT($A$13),"ACTUAL","-"))</f>
        <v/>
      </c>
      <c r="C180" s="74" t="str">
        <f>IF(AND(JRF!B182="",JRF!Q182=""),"",IF(JRF!$A182=Checks!$K$4,JRF!D182,IF(JRF!$A182=Checks!$K$5,JRF!D182,IF(AND(JRF!$A182=Checks!$K$7,JRF!Q182=""),JRF!D182,IF(AND(JRF!$A182=Checks!$K$6,JRF!Q182=""),JRF!D182,IF(OR(JRF!$A182=Checks!$K$8,JRF!$A182=Checks!$K$6,JRF!$A182=Checks!$K$7,JRF!$A182=Checks!$K$9),HLOOKUP(17,JRF!$13:$314,JRF!AX182,0),HLOOKUP(5,JRF!$13:$314,JRF!AX182,0)))))))</f>
        <v/>
      </c>
      <c r="D180" s="69" t="str">
        <f>IF(AND(JRF!B182="",JRF!Q182=""),"",IF(JRF!$A182=Checks!$K$4,JRF!C182,IF(JRF!$A182=Checks!$K$5,JRF!C182,IF(AND(JRF!$A182=Checks!$K$7,JRF!Q182=""),JRF!C182,IF(AND(JRF!$A182=Checks!$K$6,JRF!Q182=""),JRF!C182,IF(OR(JRF!$A182=Checks!$K$8,JRF!$A182=Checks!$K$6,JRF!$A182=Checks!$K$7,JRF!$A182=Checks!$K$9),HLOOKUP(18,JRF!$13:$314,JRF!AX182,0),HLOOKUP(4,JRF!$13:$314,JRF!AX182,0)))))))</f>
        <v/>
      </c>
      <c r="E180" s="69" t="str">
        <f>IF(AND(JRF!E182="",JRF!AL182=""),"",IF(OR(JRF!$A182=Checks!$K$4,JRF!$A182=Checks!$K$5),JRF!E182,IF(AND(JRF!$A182=Checks!$K$7,JRF!Q182=""),JRF!E182,IF(AND(JRF!$A182=Checks!$K$6,JRF!Q182=""),JRF!E182,IF(OR(JRF!$A182=Checks!$K$8,JRF!$A182=Checks!$K$6,JRF!$A182=Checks!$K$7,JRF!$A182=Checks!$K$9),JRF!AL182,JRF!E182)))))</f>
        <v/>
      </c>
      <c r="F180" s="69" t="str">
        <f>IF(AND(JRF!F182="",JRF!AV182=""),"",IF(OR(JRF!$A182=Checks!$K$4,JRF!$A182=Checks!$K$5),JRF!F182,IF(AND(JRF!$A182=Checks!$K$7,JRF!Q182=""),JRF!F182,IF(AND(JRF!$A182=Checks!$K$6,JRF!Q182=""),JRF!F182,IF(OR(JRF!$A182=Checks!$K$8,JRF!$A182=Checks!$K$6,JRF!$A182=Checks!$K$7,JRF!$A182=Checks!$K$9),JRF!AV182,JRF!F182)))))</f>
        <v/>
      </c>
      <c r="G180" s="70" t="str">
        <f>IF(AND(JRF!B182="",JRF!Q182=""),"",IF(IFERROR(SEARCH("RIR",JRF!A182),0),-JRF!J182,IF(JRF!A182=Checks!$K$10,JRF!J182,IF(JRF!A182=Checks!$K$11,-JRF!J182,IF(JRF!$A182=Checks!$K$4,JRF!J182,IF(JRF!$A182=Checks!$K$5,-JRF!J182,IF(AND(JRF!$A182=Checks!$K$7,JRF!Q182=""),JRF!J182,IF(AND(JRF!$A182=Checks!$K$6,JRF!Q182=""),JRF!J182,IF(OR(JRF!$A182=Checks!$K$8,JRF!$A182=Checks!$K$6,JRF!$A182=Checks!$K$7,JRF!$A182=Checks!$K$9),-HLOOKUP(23,JRF!$13:$314,JRF!AX182,0),HLOOKUP(9,JRF!$13:$314,JRF!AX182,0))))))))))</f>
        <v/>
      </c>
      <c r="H180" s="70" t="str">
        <f>IF(AND(JRF!B182="",JRF!Q182=""),"",IF(JRF!$A182=Checks!$K$4,JRF!I182,IF(JRF!$A182=Checks!$K$5,JRF!I182,IF(AND(JRF!$A182=Checks!$K$7,JRF!Q182=""),JRF!I182,IF(AND(JRF!$A182=Checks!$K$6,JRF!Q182=""),JRF!I182,IF(OR(JRF!$A182=Checks!$K$8,JRF!$A182=Checks!$K$6,JRF!$A182=Checks!$K$7,JRF!$A182=Checks!$K$9),HLOOKUP(22,JRF!$13:$314,JRF!AX182,0),HLOOKUP(8,JRF!$13:$314,JRF!AX182,0)))))))</f>
        <v/>
      </c>
      <c r="I180" s="71" t="str">
        <f>IF(AND(JRF!B182="",JRF!Q182=""),"",IF(JRF!$A182=Checks!$K$4,JRF!G182,IF(JRF!$A182=Checks!$K$5,JRF!G182,IF(AND(JRF!$A182=Checks!$K$7,JRF!Q182=""),JRF!G182,IF(AND(JRF!$A182=Checks!$K$6,JRF!Q182=""),JRF!G182,IF(OR(JRF!$A182=Checks!$K$8,JRF!$A182=Checks!$K$6,JRF!$A182=Checks!$K$7,JRF!$A182=Checks!$K$9),HLOOKUP(26,JRF!$13:$314,JRF!AX182,0),HLOOKUP(6,JRF!$13:$314,JRF!AX182,0)))))))</f>
        <v/>
      </c>
      <c r="J180" s="72" t="str">
        <f>IF(AND(JRF!AC182="",JRF!AF182=""),"",IF(LEN(JRF!AF182)=0,JRF!AC182,JRF!AF182))</f>
        <v/>
      </c>
      <c r="K180" s="72" t="str">
        <f>IF(JRF!Q182="","",IF(OR(JRF!A182=Checks!$K$4,JRF!A182=Checks!$K$5,JRF!A182=Checks!$K$6),"",IF(JRF!A182=Checks!$K$9,JRF!$B182,IF(OR(JRF!A182=Checks!$K$10,JRF!A182=Checks!$K$11),JRF!Q182,IF(AND(JRF!Q182=JRF!B182,OR(C180=IFERROR(VLOOKUP(C180,Checks!$BY:$BY,1,0),0),C381=IFERROR(VLOOKUP(C381,Checks!$BY:$BY,1,0),0))),A180,IF(JRF!Q182=JRF!B182,"",JRF!B182))))))</f>
        <v/>
      </c>
      <c r="L180" s="200" t="str">
        <f>IF(OR(JRF!X182="",JRF!Z182=""),"",IF(JRF!X182=JRF!Z182,"",'Journal Template'!M180/'Journal Template'!G180))</f>
        <v/>
      </c>
      <c r="M180" s="73" t="str">
        <f>IF(OR(JRF!X182="",JRF!Z182=""),"",IF(JRF!X182=JRF!Z182,"",-JRF!Y182))</f>
        <v/>
      </c>
      <c r="N180" s="72"/>
      <c r="O180" s="69" t="str">
        <f>IF(OR(JRF!X182="",JRF!Z182=""),"ENDBS",IF(JRF!X182=JRF!Z182,"ENDBS",""))</f>
        <v>ENDBS</v>
      </c>
      <c r="P180" s="69"/>
      <c r="AE180" s="43" t="s">
        <v>72</v>
      </c>
      <c r="AF180" s="43" t="s">
        <v>70</v>
      </c>
      <c r="AG180" s="43" t="s">
        <v>178</v>
      </c>
      <c r="AH180" s="68" t="s">
        <v>70</v>
      </c>
      <c r="AI180" s="44">
        <v>-130.30000000000001</v>
      </c>
      <c r="AJ180" s="43" t="s">
        <v>179</v>
      </c>
      <c r="AK180" s="43" t="s">
        <v>184</v>
      </c>
      <c r="AL180" s="44" t="s">
        <v>178</v>
      </c>
      <c r="AM180" s="43" t="s">
        <v>185</v>
      </c>
      <c r="AN180" s="43" t="s">
        <v>182</v>
      </c>
      <c r="AO180" s="43" t="s">
        <v>182</v>
      </c>
      <c r="AP180" s="43" t="s">
        <v>186</v>
      </c>
      <c r="AQ180" s="43" t="s">
        <v>183</v>
      </c>
      <c r="AR180" s="43" t="e">
        <v>#VALUE!</v>
      </c>
      <c r="AS180" s="43" t="s">
        <v>72</v>
      </c>
      <c r="AT180" s="44"/>
      <c r="AU180" s="44"/>
      <c r="AV180" s="44"/>
      <c r="AW180" s="44"/>
      <c r="AX180" s="44"/>
    </row>
    <row r="181" spans="1:50">
      <c r="A181" s="69" t="str">
        <f>IF(AND(JRF!B183="",JRF!Q183=""),"#REF!",IF(JRF!$A183=Checks!$K$4,JRF!B183,IF(JRF!$A183=Checks!$K$5,JRF!B183,IF(AND(JRF!$A183=Checks!$K$7,JRF!$Q183=""),JRF!B183,IF(AND(JRF!$A183=Checks!$K$6,JRF!$Q183=""),JRF!$B183,IF(OR(JRF!$A183=Checks!$K$8,JRF!$A183=Checks!$K$6,JRF!$A183=Checks!$K$7,JRF!$A183=Checks!$K$9),HLOOKUP(16,JRF!$13:$314,JRF!AX183,0),HLOOKUP(3,JRF!$13:$314,JRF!AX183,0)))))))</f>
        <v>#REF!</v>
      </c>
      <c r="B181" s="69" t="str">
        <f>IF(AND(JRF!B183="",JRF!Q183=""),"",IF(ISTEXT($A$13),"ACTUAL","-"))</f>
        <v/>
      </c>
      <c r="C181" s="74" t="str">
        <f>IF(AND(JRF!B183="",JRF!Q183=""),"",IF(JRF!$A183=Checks!$K$4,JRF!D183,IF(JRF!$A183=Checks!$K$5,JRF!D183,IF(AND(JRF!$A183=Checks!$K$7,JRF!Q183=""),JRF!D183,IF(AND(JRF!$A183=Checks!$K$6,JRF!Q183=""),JRF!D183,IF(OR(JRF!$A183=Checks!$K$8,JRF!$A183=Checks!$K$6,JRF!$A183=Checks!$K$7,JRF!$A183=Checks!$K$9),HLOOKUP(17,JRF!$13:$314,JRF!AX183,0),HLOOKUP(5,JRF!$13:$314,JRF!AX183,0)))))))</f>
        <v/>
      </c>
      <c r="D181" s="69" t="str">
        <f>IF(AND(JRF!B183="",JRF!Q183=""),"",IF(JRF!$A183=Checks!$K$4,JRF!C183,IF(JRF!$A183=Checks!$K$5,JRF!C183,IF(AND(JRF!$A183=Checks!$K$7,JRF!Q183=""),JRF!C183,IF(AND(JRF!$A183=Checks!$K$6,JRF!Q183=""),JRF!C183,IF(OR(JRF!$A183=Checks!$K$8,JRF!$A183=Checks!$K$6,JRF!$A183=Checks!$K$7,JRF!$A183=Checks!$K$9),HLOOKUP(18,JRF!$13:$314,JRF!AX183,0),HLOOKUP(4,JRF!$13:$314,JRF!AX183,0)))))))</f>
        <v/>
      </c>
      <c r="E181" s="69" t="str">
        <f>IF(AND(JRF!E183="",JRF!AL183=""),"",IF(OR(JRF!$A183=Checks!$K$4,JRF!$A183=Checks!$K$5),JRF!E183,IF(AND(JRF!$A183=Checks!$K$7,JRF!Q183=""),JRF!E183,IF(AND(JRF!$A183=Checks!$K$6,JRF!Q183=""),JRF!E183,IF(OR(JRF!$A183=Checks!$K$8,JRF!$A183=Checks!$K$6,JRF!$A183=Checks!$K$7,JRF!$A183=Checks!$K$9),JRF!AL183,JRF!E183)))))</f>
        <v/>
      </c>
      <c r="F181" s="69" t="str">
        <f>IF(AND(JRF!F183="",JRF!AV183=""),"",IF(OR(JRF!$A183=Checks!$K$4,JRF!$A183=Checks!$K$5),JRF!F183,IF(AND(JRF!$A183=Checks!$K$7,JRF!Q183=""),JRF!F183,IF(AND(JRF!$A183=Checks!$K$6,JRF!Q183=""),JRF!F183,IF(OR(JRF!$A183=Checks!$K$8,JRF!$A183=Checks!$K$6,JRF!$A183=Checks!$K$7,JRF!$A183=Checks!$K$9),JRF!AV183,JRF!F183)))))</f>
        <v/>
      </c>
      <c r="G181" s="70" t="str">
        <f>IF(AND(JRF!B183="",JRF!Q183=""),"",IF(IFERROR(SEARCH("RIR",JRF!A183),0),-JRF!J183,IF(JRF!A183=Checks!$K$10,JRF!J183,IF(JRF!A183=Checks!$K$11,-JRF!J183,IF(JRF!$A183=Checks!$K$4,JRF!J183,IF(JRF!$A183=Checks!$K$5,-JRF!J183,IF(AND(JRF!$A183=Checks!$K$7,JRF!Q183=""),JRF!J183,IF(AND(JRF!$A183=Checks!$K$6,JRF!Q183=""),JRF!J183,IF(OR(JRF!$A183=Checks!$K$8,JRF!$A183=Checks!$K$6,JRF!$A183=Checks!$K$7,JRF!$A183=Checks!$K$9),-HLOOKUP(23,JRF!$13:$314,JRF!AX183,0),HLOOKUP(9,JRF!$13:$314,JRF!AX183,0))))))))))</f>
        <v/>
      </c>
      <c r="H181" s="70" t="str">
        <f>IF(AND(JRF!B183="",JRF!Q183=""),"",IF(JRF!$A183=Checks!$K$4,JRF!I183,IF(JRF!$A183=Checks!$K$5,JRF!I183,IF(AND(JRF!$A183=Checks!$K$7,JRF!Q183=""),JRF!I183,IF(AND(JRF!$A183=Checks!$K$6,JRF!Q183=""),JRF!I183,IF(OR(JRF!$A183=Checks!$K$8,JRF!$A183=Checks!$K$6,JRF!$A183=Checks!$K$7,JRF!$A183=Checks!$K$9),HLOOKUP(22,JRF!$13:$314,JRF!AX183,0),HLOOKUP(8,JRF!$13:$314,JRF!AX183,0)))))))</f>
        <v/>
      </c>
      <c r="I181" s="71" t="str">
        <f>IF(AND(JRF!B183="",JRF!Q183=""),"",IF(JRF!$A183=Checks!$K$4,JRF!G183,IF(JRF!$A183=Checks!$K$5,JRF!G183,IF(AND(JRF!$A183=Checks!$K$7,JRF!Q183=""),JRF!G183,IF(AND(JRF!$A183=Checks!$K$6,JRF!Q183=""),JRF!G183,IF(OR(JRF!$A183=Checks!$K$8,JRF!$A183=Checks!$K$6,JRF!$A183=Checks!$K$7,JRF!$A183=Checks!$K$9),HLOOKUP(26,JRF!$13:$314,JRF!AX183,0),HLOOKUP(6,JRF!$13:$314,JRF!AX183,0)))))))</f>
        <v/>
      </c>
      <c r="J181" s="72" t="str">
        <f>IF(AND(JRF!AC183="",JRF!AF183=""),"",IF(LEN(JRF!AF183)=0,JRF!AC183,JRF!AF183))</f>
        <v/>
      </c>
      <c r="K181" s="72" t="str">
        <f>IF(JRF!Q183="","",IF(OR(JRF!A183=Checks!$K$4,JRF!A183=Checks!$K$5,JRF!A183=Checks!$K$6),"",IF(JRF!A183=Checks!$K$9,JRF!$B183,IF(OR(JRF!A183=Checks!$K$10,JRF!A183=Checks!$K$11),JRF!Q183,IF(AND(JRF!Q183=JRF!B183,OR(C181=IFERROR(VLOOKUP(C181,Checks!$BY:$BY,1,0),0),C382=IFERROR(VLOOKUP(C382,Checks!$BY:$BY,1,0),0))),A181,IF(JRF!Q183=JRF!B183,"",JRF!B183))))))</f>
        <v/>
      </c>
      <c r="L181" s="200" t="str">
        <f>IF(OR(JRF!X183="",JRF!Z183=""),"",IF(JRF!X183=JRF!Z183,"",'Journal Template'!M181/'Journal Template'!G181))</f>
        <v/>
      </c>
      <c r="M181" s="73" t="str">
        <f>IF(OR(JRF!X183="",JRF!Z183=""),"",IF(JRF!X183=JRF!Z183,"",-JRF!Y183))</f>
        <v/>
      </c>
      <c r="N181" s="72"/>
      <c r="O181" s="69" t="str">
        <f>IF(OR(JRF!X183="",JRF!Z183=""),"ENDBS",IF(JRF!X183=JRF!Z183,"ENDBS",""))</f>
        <v>ENDBS</v>
      </c>
      <c r="P181" s="69"/>
      <c r="AE181" s="43" t="s">
        <v>72</v>
      </c>
      <c r="AF181" s="43" t="s">
        <v>70</v>
      </c>
      <c r="AG181" s="43" t="s">
        <v>178</v>
      </c>
      <c r="AH181" s="68" t="s">
        <v>70</v>
      </c>
      <c r="AI181" s="44">
        <v>-130.30000000000001</v>
      </c>
      <c r="AJ181" s="43" t="s">
        <v>179</v>
      </c>
      <c r="AK181" s="43" t="s">
        <v>184</v>
      </c>
      <c r="AL181" s="44" t="s">
        <v>178</v>
      </c>
      <c r="AM181" s="43" t="s">
        <v>185</v>
      </c>
      <c r="AN181" s="43" t="s">
        <v>182</v>
      </c>
      <c r="AO181" s="43" t="s">
        <v>182</v>
      </c>
      <c r="AP181" s="43" t="s">
        <v>186</v>
      </c>
      <c r="AQ181" s="43" t="s">
        <v>183</v>
      </c>
      <c r="AR181" s="43" t="e">
        <v>#VALUE!</v>
      </c>
      <c r="AS181" s="43" t="s">
        <v>72</v>
      </c>
      <c r="AT181" s="44"/>
      <c r="AU181" s="44"/>
      <c r="AV181" s="44"/>
      <c r="AW181" s="44"/>
      <c r="AX181" s="44"/>
    </row>
    <row r="182" spans="1:50">
      <c r="A182" s="69" t="str">
        <f>IF(AND(JRF!B184="",JRF!Q184=""),"#REF!",IF(JRF!$A184=Checks!$K$4,JRF!B184,IF(JRF!$A184=Checks!$K$5,JRF!B184,IF(AND(JRF!$A184=Checks!$K$7,JRF!$Q184=""),JRF!B184,IF(AND(JRF!$A184=Checks!$K$6,JRF!$Q184=""),JRF!$B184,IF(OR(JRF!$A184=Checks!$K$8,JRF!$A184=Checks!$K$6,JRF!$A184=Checks!$K$7,JRF!$A184=Checks!$K$9),HLOOKUP(16,JRF!$13:$314,JRF!AX184,0),HLOOKUP(3,JRF!$13:$314,JRF!AX184,0)))))))</f>
        <v>#REF!</v>
      </c>
      <c r="B182" s="69" t="str">
        <f>IF(AND(JRF!B184="",JRF!Q184=""),"",IF(ISTEXT($A$13),"ACTUAL","-"))</f>
        <v/>
      </c>
      <c r="C182" s="74" t="str">
        <f>IF(AND(JRF!B184="",JRF!Q184=""),"",IF(JRF!$A184=Checks!$K$4,JRF!D184,IF(JRF!$A184=Checks!$K$5,JRF!D184,IF(AND(JRF!$A184=Checks!$K$7,JRF!Q184=""),JRF!D184,IF(AND(JRF!$A184=Checks!$K$6,JRF!Q184=""),JRF!D184,IF(OR(JRF!$A184=Checks!$K$8,JRF!$A184=Checks!$K$6,JRF!$A184=Checks!$K$7,JRF!$A184=Checks!$K$9),HLOOKUP(17,JRF!$13:$314,JRF!AX184,0),HLOOKUP(5,JRF!$13:$314,JRF!AX184,0)))))))</f>
        <v/>
      </c>
      <c r="D182" s="69" t="str">
        <f>IF(AND(JRF!B184="",JRF!Q184=""),"",IF(JRF!$A184=Checks!$K$4,JRF!C184,IF(JRF!$A184=Checks!$K$5,JRF!C184,IF(AND(JRF!$A184=Checks!$K$7,JRF!Q184=""),JRF!C184,IF(AND(JRF!$A184=Checks!$K$6,JRF!Q184=""),JRF!C184,IF(OR(JRF!$A184=Checks!$K$8,JRF!$A184=Checks!$K$6,JRF!$A184=Checks!$K$7,JRF!$A184=Checks!$K$9),HLOOKUP(18,JRF!$13:$314,JRF!AX184,0),HLOOKUP(4,JRF!$13:$314,JRF!AX184,0)))))))</f>
        <v/>
      </c>
      <c r="E182" s="69" t="str">
        <f>IF(AND(JRF!E184="",JRF!AL184=""),"",IF(OR(JRF!$A184=Checks!$K$4,JRF!$A184=Checks!$K$5),JRF!E184,IF(AND(JRF!$A184=Checks!$K$7,JRF!Q184=""),JRF!E184,IF(AND(JRF!$A184=Checks!$K$6,JRF!Q184=""),JRF!E184,IF(OR(JRF!$A184=Checks!$K$8,JRF!$A184=Checks!$K$6,JRF!$A184=Checks!$K$7,JRF!$A184=Checks!$K$9),JRF!AL184,JRF!E184)))))</f>
        <v/>
      </c>
      <c r="F182" s="69" t="str">
        <f>IF(AND(JRF!F184="",JRF!AV184=""),"",IF(OR(JRF!$A184=Checks!$K$4,JRF!$A184=Checks!$K$5),JRF!F184,IF(AND(JRF!$A184=Checks!$K$7,JRF!Q184=""),JRF!F184,IF(AND(JRF!$A184=Checks!$K$6,JRF!Q184=""),JRF!F184,IF(OR(JRF!$A184=Checks!$K$8,JRF!$A184=Checks!$K$6,JRF!$A184=Checks!$K$7,JRF!$A184=Checks!$K$9),JRF!AV184,JRF!F184)))))</f>
        <v/>
      </c>
      <c r="G182" s="70" t="str">
        <f>IF(AND(JRF!B184="",JRF!Q184=""),"",IF(IFERROR(SEARCH("RIR",JRF!A184),0),-JRF!J184,IF(JRF!A184=Checks!$K$10,JRF!J184,IF(JRF!A184=Checks!$K$11,-JRF!J184,IF(JRF!$A184=Checks!$K$4,JRF!J184,IF(JRF!$A184=Checks!$K$5,-JRF!J184,IF(AND(JRF!$A184=Checks!$K$7,JRF!Q184=""),JRF!J184,IF(AND(JRF!$A184=Checks!$K$6,JRF!Q184=""),JRF!J184,IF(OR(JRF!$A184=Checks!$K$8,JRF!$A184=Checks!$K$6,JRF!$A184=Checks!$K$7,JRF!$A184=Checks!$K$9),-HLOOKUP(23,JRF!$13:$314,JRF!AX184,0),HLOOKUP(9,JRF!$13:$314,JRF!AX184,0))))))))))</f>
        <v/>
      </c>
      <c r="H182" s="70" t="str">
        <f>IF(AND(JRF!B184="",JRF!Q184=""),"",IF(JRF!$A184=Checks!$K$4,JRF!I184,IF(JRF!$A184=Checks!$K$5,JRF!I184,IF(AND(JRF!$A184=Checks!$K$7,JRF!Q184=""),JRF!I184,IF(AND(JRF!$A184=Checks!$K$6,JRF!Q184=""),JRF!I184,IF(OR(JRF!$A184=Checks!$K$8,JRF!$A184=Checks!$K$6,JRF!$A184=Checks!$K$7,JRF!$A184=Checks!$K$9),HLOOKUP(22,JRF!$13:$314,JRF!AX184,0),HLOOKUP(8,JRF!$13:$314,JRF!AX184,0)))))))</f>
        <v/>
      </c>
      <c r="I182" s="71" t="str">
        <f>IF(AND(JRF!B184="",JRF!Q184=""),"",IF(JRF!$A184=Checks!$K$4,JRF!G184,IF(JRF!$A184=Checks!$K$5,JRF!G184,IF(AND(JRF!$A184=Checks!$K$7,JRF!Q184=""),JRF!G184,IF(AND(JRF!$A184=Checks!$K$6,JRF!Q184=""),JRF!G184,IF(OR(JRF!$A184=Checks!$K$8,JRF!$A184=Checks!$K$6,JRF!$A184=Checks!$K$7,JRF!$A184=Checks!$K$9),HLOOKUP(26,JRF!$13:$314,JRF!AX184,0),HLOOKUP(6,JRF!$13:$314,JRF!AX184,0)))))))</f>
        <v/>
      </c>
      <c r="J182" s="72" t="str">
        <f>IF(AND(JRF!AC184="",JRF!AF184=""),"",IF(LEN(JRF!AF184)=0,JRF!AC184,JRF!AF184))</f>
        <v/>
      </c>
      <c r="K182" s="72" t="str">
        <f>IF(JRF!Q184="","",IF(OR(JRF!A184=Checks!$K$4,JRF!A184=Checks!$K$5,JRF!A184=Checks!$K$6),"",IF(JRF!A184=Checks!$K$9,JRF!$B184,IF(OR(JRF!A184=Checks!$K$10,JRF!A184=Checks!$K$11),JRF!Q184,IF(AND(JRF!Q184=JRF!B184,OR(C182=IFERROR(VLOOKUP(C182,Checks!$BY:$BY,1,0),0),C383=IFERROR(VLOOKUP(C383,Checks!$BY:$BY,1,0),0))),A182,IF(JRF!Q184=JRF!B184,"",JRF!B184))))))</f>
        <v/>
      </c>
      <c r="L182" s="200" t="str">
        <f>IF(OR(JRF!X184="",JRF!Z184=""),"",IF(JRF!X184=JRF!Z184,"",'Journal Template'!M182/'Journal Template'!G182))</f>
        <v/>
      </c>
      <c r="M182" s="73" t="str">
        <f>IF(OR(JRF!X184="",JRF!Z184=""),"",IF(JRF!X184=JRF!Z184,"",-JRF!Y184))</f>
        <v/>
      </c>
      <c r="N182" s="72"/>
      <c r="O182" s="69" t="str">
        <f>IF(OR(JRF!X184="",JRF!Z184=""),"ENDBS",IF(JRF!X184=JRF!Z184,"ENDBS",""))</f>
        <v>ENDBS</v>
      </c>
      <c r="P182" s="69"/>
      <c r="AE182" s="43" t="s">
        <v>72</v>
      </c>
      <c r="AF182" s="43" t="s">
        <v>70</v>
      </c>
      <c r="AG182" s="43" t="s">
        <v>178</v>
      </c>
      <c r="AH182" s="68" t="s">
        <v>70</v>
      </c>
      <c r="AI182" s="44">
        <v>-130.30000000000001</v>
      </c>
      <c r="AJ182" s="43" t="s">
        <v>179</v>
      </c>
      <c r="AK182" s="43" t="s">
        <v>184</v>
      </c>
      <c r="AL182" s="44" t="s">
        <v>178</v>
      </c>
      <c r="AM182" s="43" t="s">
        <v>185</v>
      </c>
      <c r="AN182" s="43" t="s">
        <v>182</v>
      </c>
      <c r="AO182" s="43" t="s">
        <v>182</v>
      </c>
      <c r="AP182" s="43" t="s">
        <v>186</v>
      </c>
      <c r="AQ182" s="43" t="s">
        <v>183</v>
      </c>
      <c r="AR182" s="43" t="e">
        <v>#VALUE!</v>
      </c>
      <c r="AS182" s="43" t="s">
        <v>72</v>
      </c>
      <c r="AT182" s="44"/>
      <c r="AU182" s="44"/>
      <c r="AV182" s="44"/>
      <c r="AW182" s="44"/>
      <c r="AX182" s="44"/>
    </row>
    <row r="183" spans="1:50">
      <c r="A183" s="69" t="str">
        <f>IF(AND(JRF!B185="",JRF!Q185=""),"#REF!",IF(JRF!$A185=Checks!$K$4,JRF!B185,IF(JRF!$A185=Checks!$K$5,JRF!B185,IF(AND(JRF!$A185=Checks!$K$7,JRF!$Q185=""),JRF!B185,IF(AND(JRF!$A185=Checks!$K$6,JRF!$Q185=""),JRF!$B185,IF(OR(JRF!$A185=Checks!$K$8,JRF!$A185=Checks!$K$6,JRF!$A185=Checks!$K$7,JRF!$A185=Checks!$K$9),HLOOKUP(16,JRF!$13:$314,JRF!AX185,0),HLOOKUP(3,JRF!$13:$314,JRF!AX185,0)))))))</f>
        <v>#REF!</v>
      </c>
      <c r="B183" s="69" t="str">
        <f>IF(AND(JRF!B185="",JRF!Q185=""),"",IF(ISTEXT($A$13),"ACTUAL","-"))</f>
        <v/>
      </c>
      <c r="C183" s="74" t="str">
        <f>IF(AND(JRF!B185="",JRF!Q185=""),"",IF(JRF!$A185=Checks!$K$4,JRF!D185,IF(JRF!$A185=Checks!$K$5,JRF!D185,IF(AND(JRF!$A185=Checks!$K$7,JRF!Q185=""),JRF!D185,IF(AND(JRF!$A185=Checks!$K$6,JRF!Q185=""),JRF!D185,IF(OR(JRF!$A185=Checks!$K$8,JRF!$A185=Checks!$K$6,JRF!$A185=Checks!$K$7,JRF!$A185=Checks!$K$9),HLOOKUP(17,JRF!$13:$314,JRF!AX185,0),HLOOKUP(5,JRF!$13:$314,JRF!AX185,0)))))))</f>
        <v/>
      </c>
      <c r="D183" s="69" t="str">
        <f>IF(AND(JRF!B185="",JRF!Q185=""),"",IF(JRF!$A185=Checks!$K$4,JRF!C185,IF(JRF!$A185=Checks!$K$5,JRF!C185,IF(AND(JRF!$A185=Checks!$K$7,JRF!Q185=""),JRF!C185,IF(AND(JRF!$A185=Checks!$K$6,JRF!Q185=""),JRF!C185,IF(OR(JRF!$A185=Checks!$K$8,JRF!$A185=Checks!$K$6,JRF!$A185=Checks!$K$7,JRF!$A185=Checks!$K$9),HLOOKUP(18,JRF!$13:$314,JRF!AX185,0),HLOOKUP(4,JRF!$13:$314,JRF!AX185,0)))))))</f>
        <v/>
      </c>
      <c r="E183" s="69" t="str">
        <f>IF(AND(JRF!E185="",JRF!AL185=""),"",IF(OR(JRF!$A185=Checks!$K$4,JRF!$A185=Checks!$K$5),JRF!E185,IF(AND(JRF!$A185=Checks!$K$7,JRF!Q185=""),JRF!E185,IF(AND(JRF!$A185=Checks!$K$6,JRF!Q185=""),JRF!E185,IF(OR(JRF!$A185=Checks!$K$8,JRF!$A185=Checks!$K$6,JRF!$A185=Checks!$K$7,JRF!$A185=Checks!$K$9),JRF!AL185,JRF!E185)))))</f>
        <v/>
      </c>
      <c r="F183" s="69" t="str">
        <f>IF(AND(JRF!F185="",JRF!AV185=""),"",IF(OR(JRF!$A185=Checks!$K$4,JRF!$A185=Checks!$K$5),JRF!F185,IF(AND(JRF!$A185=Checks!$K$7,JRF!Q185=""),JRF!F185,IF(AND(JRF!$A185=Checks!$K$6,JRF!Q185=""),JRF!F185,IF(OR(JRF!$A185=Checks!$K$8,JRF!$A185=Checks!$K$6,JRF!$A185=Checks!$K$7,JRF!$A185=Checks!$K$9),JRF!AV185,JRF!F185)))))</f>
        <v/>
      </c>
      <c r="G183" s="70" t="str">
        <f>IF(AND(JRF!B185="",JRF!Q185=""),"",IF(IFERROR(SEARCH("RIR",JRF!A185),0),-JRF!J185,IF(JRF!A185=Checks!$K$10,JRF!J185,IF(JRF!A185=Checks!$K$11,-JRF!J185,IF(JRF!$A185=Checks!$K$4,JRF!J185,IF(JRF!$A185=Checks!$K$5,-JRF!J185,IF(AND(JRF!$A185=Checks!$K$7,JRF!Q185=""),JRF!J185,IF(AND(JRF!$A185=Checks!$K$6,JRF!Q185=""),JRF!J185,IF(OR(JRF!$A185=Checks!$K$8,JRF!$A185=Checks!$K$6,JRF!$A185=Checks!$K$7,JRF!$A185=Checks!$K$9),-HLOOKUP(23,JRF!$13:$314,JRF!AX185,0),HLOOKUP(9,JRF!$13:$314,JRF!AX185,0))))))))))</f>
        <v/>
      </c>
      <c r="H183" s="70" t="str">
        <f>IF(AND(JRF!B185="",JRF!Q185=""),"",IF(JRF!$A185=Checks!$K$4,JRF!I185,IF(JRF!$A185=Checks!$K$5,JRF!I185,IF(AND(JRF!$A185=Checks!$K$7,JRF!Q185=""),JRF!I185,IF(AND(JRF!$A185=Checks!$K$6,JRF!Q185=""),JRF!I185,IF(OR(JRF!$A185=Checks!$K$8,JRF!$A185=Checks!$K$6,JRF!$A185=Checks!$K$7,JRF!$A185=Checks!$K$9),HLOOKUP(22,JRF!$13:$314,JRF!AX185,0),HLOOKUP(8,JRF!$13:$314,JRF!AX185,0)))))))</f>
        <v/>
      </c>
      <c r="I183" s="71" t="str">
        <f>IF(AND(JRF!B185="",JRF!Q185=""),"",IF(JRF!$A185=Checks!$K$4,JRF!G185,IF(JRF!$A185=Checks!$K$5,JRF!G185,IF(AND(JRF!$A185=Checks!$K$7,JRF!Q185=""),JRF!G185,IF(AND(JRF!$A185=Checks!$K$6,JRF!Q185=""),JRF!G185,IF(OR(JRF!$A185=Checks!$K$8,JRF!$A185=Checks!$K$6,JRF!$A185=Checks!$K$7,JRF!$A185=Checks!$K$9),HLOOKUP(26,JRF!$13:$314,JRF!AX185,0),HLOOKUP(6,JRF!$13:$314,JRF!AX185,0)))))))</f>
        <v/>
      </c>
      <c r="J183" s="72" t="str">
        <f>IF(AND(JRF!AC185="",JRF!AF185=""),"",IF(LEN(JRF!AF185)=0,JRF!AC185,JRF!AF185))</f>
        <v/>
      </c>
      <c r="K183" s="72" t="str">
        <f>IF(JRF!Q185="","",IF(OR(JRF!A185=Checks!$K$4,JRF!A185=Checks!$K$5,JRF!A185=Checks!$K$6),"",IF(JRF!A185=Checks!$K$9,JRF!$B185,IF(OR(JRF!A185=Checks!$K$10,JRF!A185=Checks!$K$11),JRF!Q185,IF(AND(JRF!Q185=JRF!B185,OR(C183=IFERROR(VLOOKUP(C183,Checks!$BY:$BY,1,0),0),C384=IFERROR(VLOOKUP(C384,Checks!$BY:$BY,1,0),0))),A183,IF(JRF!Q185=JRF!B185,"",JRF!B185))))))</f>
        <v/>
      </c>
      <c r="L183" s="200" t="str">
        <f>IF(OR(JRF!X185="",JRF!Z185=""),"",IF(JRF!X185=JRF!Z185,"",'Journal Template'!M183/'Journal Template'!G183))</f>
        <v/>
      </c>
      <c r="M183" s="73" t="str">
        <f>IF(OR(JRF!X185="",JRF!Z185=""),"",IF(JRF!X185=JRF!Z185,"",-JRF!Y185))</f>
        <v/>
      </c>
      <c r="N183" s="72"/>
      <c r="O183" s="69" t="str">
        <f>IF(OR(JRF!X185="",JRF!Z185=""),"ENDBS",IF(JRF!X185=JRF!Z185,"ENDBS",""))</f>
        <v>ENDBS</v>
      </c>
      <c r="P183" s="69"/>
      <c r="AE183" s="43" t="s">
        <v>72</v>
      </c>
      <c r="AF183" s="43" t="s">
        <v>70</v>
      </c>
      <c r="AG183" s="43" t="s">
        <v>178</v>
      </c>
      <c r="AH183" s="68" t="s">
        <v>70</v>
      </c>
      <c r="AI183" s="44">
        <v>-130.30000000000001</v>
      </c>
      <c r="AJ183" s="43" t="s">
        <v>179</v>
      </c>
      <c r="AK183" s="43" t="s">
        <v>184</v>
      </c>
      <c r="AL183" s="44" t="s">
        <v>178</v>
      </c>
      <c r="AM183" s="43" t="s">
        <v>185</v>
      </c>
      <c r="AN183" s="43" t="s">
        <v>182</v>
      </c>
      <c r="AO183" s="43" t="s">
        <v>182</v>
      </c>
      <c r="AP183" s="43" t="s">
        <v>186</v>
      </c>
      <c r="AQ183" s="43" t="s">
        <v>183</v>
      </c>
      <c r="AR183" s="43" t="e">
        <v>#VALUE!</v>
      </c>
      <c r="AS183" s="43" t="s">
        <v>72</v>
      </c>
      <c r="AT183" s="44"/>
      <c r="AU183" s="44"/>
      <c r="AV183" s="44"/>
      <c r="AW183" s="44"/>
      <c r="AX183" s="44"/>
    </row>
    <row r="184" spans="1:50">
      <c r="A184" s="69" t="str">
        <f>IF(AND(JRF!B186="",JRF!Q186=""),"#REF!",IF(JRF!$A186=Checks!$K$4,JRF!B186,IF(JRF!$A186=Checks!$K$5,JRF!B186,IF(AND(JRF!$A186=Checks!$K$7,JRF!$Q186=""),JRF!B186,IF(AND(JRF!$A186=Checks!$K$6,JRF!$Q186=""),JRF!$B186,IF(OR(JRF!$A186=Checks!$K$8,JRF!$A186=Checks!$K$6,JRF!$A186=Checks!$K$7,JRF!$A186=Checks!$K$9),HLOOKUP(16,JRF!$13:$314,JRF!AX186,0),HLOOKUP(3,JRF!$13:$314,JRF!AX186,0)))))))</f>
        <v>#REF!</v>
      </c>
      <c r="B184" s="69" t="str">
        <f>IF(AND(JRF!B186="",JRF!Q186=""),"",IF(ISTEXT($A$13),"ACTUAL","-"))</f>
        <v/>
      </c>
      <c r="C184" s="74" t="str">
        <f>IF(AND(JRF!B186="",JRF!Q186=""),"",IF(JRF!$A186=Checks!$K$4,JRF!D186,IF(JRF!$A186=Checks!$K$5,JRF!D186,IF(AND(JRF!$A186=Checks!$K$7,JRF!Q186=""),JRF!D186,IF(AND(JRF!$A186=Checks!$K$6,JRF!Q186=""),JRF!D186,IF(OR(JRF!$A186=Checks!$K$8,JRF!$A186=Checks!$K$6,JRF!$A186=Checks!$K$7,JRF!$A186=Checks!$K$9),HLOOKUP(17,JRF!$13:$314,JRF!AX186,0),HLOOKUP(5,JRF!$13:$314,JRF!AX186,0)))))))</f>
        <v/>
      </c>
      <c r="D184" s="69" t="str">
        <f>IF(AND(JRF!B186="",JRF!Q186=""),"",IF(JRF!$A186=Checks!$K$4,JRF!C186,IF(JRF!$A186=Checks!$K$5,JRF!C186,IF(AND(JRF!$A186=Checks!$K$7,JRF!Q186=""),JRF!C186,IF(AND(JRF!$A186=Checks!$K$6,JRF!Q186=""),JRF!C186,IF(OR(JRF!$A186=Checks!$K$8,JRF!$A186=Checks!$K$6,JRF!$A186=Checks!$K$7,JRF!$A186=Checks!$K$9),HLOOKUP(18,JRF!$13:$314,JRF!AX186,0),HLOOKUP(4,JRF!$13:$314,JRF!AX186,0)))))))</f>
        <v/>
      </c>
      <c r="E184" s="69" t="str">
        <f>IF(AND(JRF!E186="",JRF!AL186=""),"",IF(OR(JRF!$A186=Checks!$K$4,JRF!$A186=Checks!$K$5),JRF!E186,IF(AND(JRF!$A186=Checks!$K$7,JRF!Q186=""),JRF!E186,IF(AND(JRF!$A186=Checks!$K$6,JRF!Q186=""),JRF!E186,IF(OR(JRF!$A186=Checks!$K$8,JRF!$A186=Checks!$K$6,JRF!$A186=Checks!$K$7,JRF!$A186=Checks!$K$9),JRF!AL186,JRF!E186)))))</f>
        <v/>
      </c>
      <c r="F184" s="69" t="str">
        <f>IF(AND(JRF!F186="",JRF!AV186=""),"",IF(OR(JRF!$A186=Checks!$K$4,JRF!$A186=Checks!$K$5),JRF!F186,IF(AND(JRF!$A186=Checks!$K$7,JRF!Q186=""),JRF!F186,IF(AND(JRF!$A186=Checks!$K$6,JRF!Q186=""),JRF!F186,IF(OR(JRF!$A186=Checks!$K$8,JRF!$A186=Checks!$K$6,JRF!$A186=Checks!$K$7,JRF!$A186=Checks!$K$9),JRF!AV186,JRF!F186)))))</f>
        <v/>
      </c>
      <c r="G184" s="70" t="str">
        <f>IF(AND(JRF!B186="",JRF!Q186=""),"",IF(IFERROR(SEARCH("RIR",JRF!A186),0),-JRF!J186,IF(JRF!A186=Checks!$K$10,JRF!J186,IF(JRF!A186=Checks!$K$11,-JRF!J186,IF(JRF!$A186=Checks!$K$4,JRF!J186,IF(JRF!$A186=Checks!$K$5,-JRF!J186,IF(AND(JRF!$A186=Checks!$K$7,JRF!Q186=""),JRF!J186,IF(AND(JRF!$A186=Checks!$K$6,JRF!Q186=""),JRF!J186,IF(OR(JRF!$A186=Checks!$K$8,JRF!$A186=Checks!$K$6,JRF!$A186=Checks!$K$7,JRF!$A186=Checks!$K$9),-HLOOKUP(23,JRF!$13:$314,JRF!AX186,0),HLOOKUP(9,JRF!$13:$314,JRF!AX186,0))))))))))</f>
        <v/>
      </c>
      <c r="H184" s="70" t="str">
        <f>IF(AND(JRF!B186="",JRF!Q186=""),"",IF(JRF!$A186=Checks!$K$4,JRF!I186,IF(JRF!$A186=Checks!$K$5,JRF!I186,IF(AND(JRF!$A186=Checks!$K$7,JRF!Q186=""),JRF!I186,IF(AND(JRF!$A186=Checks!$K$6,JRF!Q186=""),JRF!I186,IF(OR(JRF!$A186=Checks!$K$8,JRF!$A186=Checks!$K$6,JRF!$A186=Checks!$K$7,JRF!$A186=Checks!$K$9),HLOOKUP(22,JRF!$13:$314,JRF!AX186,0),HLOOKUP(8,JRF!$13:$314,JRF!AX186,0)))))))</f>
        <v/>
      </c>
      <c r="I184" s="71" t="str">
        <f>IF(AND(JRF!B186="",JRF!Q186=""),"",IF(JRF!$A186=Checks!$K$4,JRF!G186,IF(JRF!$A186=Checks!$K$5,JRF!G186,IF(AND(JRF!$A186=Checks!$K$7,JRF!Q186=""),JRF!G186,IF(AND(JRF!$A186=Checks!$K$6,JRF!Q186=""),JRF!G186,IF(OR(JRF!$A186=Checks!$K$8,JRF!$A186=Checks!$K$6,JRF!$A186=Checks!$K$7,JRF!$A186=Checks!$K$9),HLOOKUP(26,JRF!$13:$314,JRF!AX186,0),HLOOKUP(6,JRF!$13:$314,JRF!AX186,0)))))))</f>
        <v/>
      </c>
      <c r="J184" s="72" t="str">
        <f>IF(AND(JRF!AC186="",JRF!AF186=""),"",IF(LEN(JRF!AF186)=0,JRF!AC186,JRF!AF186))</f>
        <v/>
      </c>
      <c r="K184" s="72" t="str">
        <f>IF(JRF!Q186="","",IF(OR(JRF!A186=Checks!$K$4,JRF!A186=Checks!$K$5,JRF!A186=Checks!$K$6),"",IF(JRF!A186=Checks!$K$9,JRF!$B186,IF(OR(JRF!A186=Checks!$K$10,JRF!A186=Checks!$K$11),JRF!Q186,IF(AND(JRF!Q186=JRF!B186,OR(C184=IFERROR(VLOOKUP(C184,Checks!$BY:$BY,1,0),0),C385=IFERROR(VLOOKUP(C385,Checks!$BY:$BY,1,0),0))),A184,IF(JRF!Q186=JRF!B186,"",JRF!B186))))))</f>
        <v/>
      </c>
      <c r="L184" s="200" t="str">
        <f>IF(OR(JRF!X186="",JRF!Z186=""),"",IF(JRF!X186=JRF!Z186,"",'Journal Template'!M184/'Journal Template'!G184))</f>
        <v/>
      </c>
      <c r="M184" s="73" t="str">
        <f>IF(OR(JRF!X186="",JRF!Z186=""),"",IF(JRF!X186=JRF!Z186,"",-JRF!Y186))</f>
        <v/>
      </c>
      <c r="N184" s="72"/>
      <c r="O184" s="69" t="str">
        <f>IF(OR(JRF!X186="",JRF!Z186=""),"ENDBS",IF(JRF!X186=JRF!Z186,"ENDBS",""))</f>
        <v>ENDBS</v>
      </c>
      <c r="P184" s="69"/>
      <c r="AE184" s="43" t="s">
        <v>72</v>
      </c>
      <c r="AF184" s="43" t="s">
        <v>70</v>
      </c>
      <c r="AG184" s="43" t="s">
        <v>178</v>
      </c>
      <c r="AH184" s="68" t="s">
        <v>70</v>
      </c>
      <c r="AI184" s="44">
        <v>-130.30000000000001</v>
      </c>
      <c r="AJ184" s="43" t="s">
        <v>179</v>
      </c>
      <c r="AK184" s="43" t="s">
        <v>184</v>
      </c>
      <c r="AL184" s="44" t="s">
        <v>178</v>
      </c>
      <c r="AM184" s="43" t="s">
        <v>185</v>
      </c>
      <c r="AN184" s="43" t="s">
        <v>182</v>
      </c>
      <c r="AO184" s="43" t="s">
        <v>182</v>
      </c>
      <c r="AP184" s="43" t="s">
        <v>186</v>
      </c>
      <c r="AQ184" s="43" t="s">
        <v>183</v>
      </c>
      <c r="AR184" s="43" t="e">
        <v>#VALUE!</v>
      </c>
      <c r="AS184" s="43" t="s">
        <v>72</v>
      </c>
      <c r="AT184" s="44"/>
      <c r="AU184" s="44"/>
      <c r="AV184" s="44"/>
      <c r="AW184" s="44"/>
      <c r="AX184" s="44"/>
    </row>
    <row r="185" spans="1:50">
      <c r="A185" s="69" t="str">
        <f>IF(AND(JRF!B187="",JRF!Q187=""),"#REF!",IF(JRF!$A187=Checks!$K$4,JRF!B187,IF(JRF!$A187=Checks!$K$5,JRF!B187,IF(AND(JRF!$A187=Checks!$K$7,JRF!$Q187=""),JRF!B187,IF(AND(JRF!$A187=Checks!$K$6,JRF!$Q187=""),JRF!$B187,IF(OR(JRF!$A187=Checks!$K$8,JRF!$A187=Checks!$K$6,JRF!$A187=Checks!$K$7,JRF!$A187=Checks!$K$9),HLOOKUP(16,JRF!$13:$314,JRF!AX187,0),HLOOKUP(3,JRF!$13:$314,JRF!AX187,0)))))))</f>
        <v>#REF!</v>
      </c>
      <c r="B185" s="69" t="str">
        <f>IF(AND(JRF!B187="",JRF!Q187=""),"",IF(ISTEXT($A$13),"ACTUAL","-"))</f>
        <v/>
      </c>
      <c r="C185" s="74" t="str">
        <f>IF(AND(JRF!B187="",JRF!Q187=""),"",IF(JRF!$A187=Checks!$K$4,JRF!D187,IF(JRF!$A187=Checks!$K$5,JRF!D187,IF(AND(JRF!$A187=Checks!$K$7,JRF!Q187=""),JRF!D187,IF(AND(JRF!$A187=Checks!$K$6,JRF!Q187=""),JRF!D187,IF(OR(JRF!$A187=Checks!$K$8,JRF!$A187=Checks!$K$6,JRF!$A187=Checks!$K$7,JRF!$A187=Checks!$K$9),HLOOKUP(17,JRF!$13:$314,JRF!AX187,0),HLOOKUP(5,JRF!$13:$314,JRF!AX187,0)))))))</f>
        <v/>
      </c>
      <c r="D185" s="69" t="str">
        <f>IF(AND(JRF!B187="",JRF!Q187=""),"",IF(JRF!$A187=Checks!$K$4,JRF!C187,IF(JRF!$A187=Checks!$K$5,JRF!C187,IF(AND(JRF!$A187=Checks!$K$7,JRF!Q187=""),JRF!C187,IF(AND(JRF!$A187=Checks!$K$6,JRF!Q187=""),JRF!C187,IF(OR(JRF!$A187=Checks!$K$8,JRF!$A187=Checks!$K$6,JRF!$A187=Checks!$K$7,JRF!$A187=Checks!$K$9),HLOOKUP(18,JRF!$13:$314,JRF!AX187,0),HLOOKUP(4,JRF!$13:$314,JRF!AX187,0)))))))</f>
        <v/>
      </c>
      <c r="E185" s="69" t="str">
        <f>IF(AND(JRF!E187="",JRF!AL187=""),"",IF(OR(JRF!$A187=Checks!$K$4,JRF!$A187=Checks!$K$5),JRF!E187,IF(AND(JRF!$A187=Checks!$K$7,JRF!Q187=""),JRF!E187,IF(AND(JRF!$A187=Checks!$K$6,JRF!Q187=""),JRF!E187,IF(OR(JRF!$A187=Checks!$K$8,JRF!$A187=Checks!$K$6,JRF!$A187=Checks!$K$7,JRF!$A187=Checks!$K$9),JRF!AL187,JRF!E187)))))</f>
        <v/>
      </c>
      <c r="F185" s="69" t="str">
        <f>IF(AND(JRF!F187="",JRF!AV187=""),"",IF(OR(JRF!$A187=Checks!$K$4,JRF!$A187=Checks!$K$5),JRF!F187,IF(AND(JRF!$A187=Checks!$K$7,JRF!Q187=""),JRF!F187,IF(AND(JRF!$A187=Checks!$K$6,JRF!Q187=""),JRF!F187,IF(OR(JRF!$A187=Checks!$K$8,JRF!$A187=Checks!$K$6,JRF!$A187=Checks!$K$7,JRF!$A187=Checks!$K$9),JRF!AV187,JRF!F187)))))</f>
        <v/>
      </c>
      <c r="G185" s="70" t="str">
        <f>IF(AND(JRF!B187="",JRF!Q187=""),"",IF(IFERROR(SEARCH("RIR",JRF!A187),0),-JRF!J187,IF(JRF!A187=Checks!$K$10,JRF!J187,IF(JRF!A187=Checks!$K$11,-JRF!J187,IF(JRF!$A187=Checks!$K$4,JRF!J187,IF(JRF!$A187=Checks!$K$5,-JRF!J187,IF(AND(JRF!$A187=Checks!$K$7,JRF!Q187=""),JRF!J187,IF(AND(JRF!$A187=Checks!$K$6,JRF!Q187=""),JRF!J187,IF(OR(JRF!$A187=Checks!$K$8,JRF!$A187=Checks!$K$6,JRF!$A187=Checks!$K$7,JRF!$A187=Checks!$K$9),-HLOOKUP(23,JRF!$13:$314,JRF!AX187,0),HLOOKUP(9,JRF!$13:$314,JRF!AX187,0))))))))))</f>
        <v/>
      </c>
      <c r="H185" s="70" t="str">
        <f>IF(AND(JRF!B187="",JRF!Q187=""),"",IF(JRF!$A187=Checks!$K$4,JRF!I187,IF(JRF!$A187=Checks!$K$5,JRF!I187,IF(AND(JRF!$A187=Checks!$K$7,JRF!Q187=""),JRF!I187,IF(AND(JRF!$A187=Checks!$K$6,JRF!Q187=""),JRF!I187,IF(OR(JRF!$A187=Checks!$K$8,JRF!$A187=Checks!$K$6,JRF!$A187=Checks!$K$7,JRF!$A187=Checks!$K$9),HLOOKUP(22,JRF!$13:$314,JRF!AX187,0),HLOOKUP(8,JRF!$13:$314,JRF!AX187,0)))))))</f>
        <v/>
      </c>
      <c r="I185" s="71" t="str">
        <f>IF(AND(JRF!B187="",JRF!Q187=""),"",IF(JRF!$A187=Checks!$K$4,JRF!G187,IF(JRF!$A187=Checks!$K$5,JRF!G187,IF(AND(JRF!$A187=Checks!$K$7,JRF!Q187=""),JRF!G187,IF(AND(JRF!$A187=Checks!$K$6,JRF!Q187=""),JRF!G187,IF(OR(JRF!$A187=Checks!$K$8,JRF!$A187=Checks!$K$6,JRF!$A187=Checks!$K$7,JRF!$A187=Checks!$K$9),HLOOKUP(26,JRF!$13:$314,JRF!AX187,0),HLOOKUP(6,JRF!$13:$314,JRF!AX187,0)))))))</f>
        <v/>
      </c>
      <c r="J185" s="72" t="str">
        <f>IF(AND(JRF!AC187="",JRF!AF187=""),"",IF(LEN(JRF!AF187)=0,JRF!AC187,JRF!AF187))</f>
        <v/>
      </c>
      <c r="K185" s="72" t="str">
        <f>IF(JRF!Q187="","",IF(OR(JRF!A187=Checks!$K$4,JRF!A187=Checks!$K$5,JRF!A187=Checks!$K$6),"",IF(JRF!A187=Checks!$K$9,JRF!$B187,IF(OR(JRF!A187=Checks!$K$10,JRF!A187=Checks!$K$11),JRF!Q187,IF(AND(JRF!Q187=JRF!B187,OR(C185=IFERROR(VLOOKUP(C185,Checks!$BY:$BY,1,0),0),C386=IFERROR(VLOOKUP(C386,Checks!$BY:$BY,1,0),0))),A185,IF(JRF!Q187=JRF!B187,"",JRF!B187))))))</f>
        <v/>
      </c>
      <c r="L185" s="200" t="str">
        <f>IF(OR(JRF!X187="",JRF!Z187=""),"",IF(JRF!X187=JRF!Z187,"",'Journal Template'!M185/'Journal Template'!G185))</f>
        <v/>
      </c>
      <c r="M185" s="73" t="str">
        <f>IF(OR(JRF!X187="",JRF!Z187=""),"",IF(JRF!X187=JRF!Z187,"",-JRF!Y187))</f>
        <v/>
      </c>
      <c r="N185" s="72"/>
      <c r="O185" s="69" t="str">
        <f>IF(OR(JRF!X187="",JRF!Z187=""),"ENDBS",IF(JRF!X187=JRF!Z187,"ENDBS",""))</f>
        <v>ENDBS</v>
      </c>
      <c r="P185" s="69"/>
      <c r="AE185" s="43" t="s">
        <v>72</v>
      </c>
      <c r="AF185" s="43" t="s">
        <v>70</v>
      </c>
      <c r="AG185" s="43" t="s">
        <v>178</v>
      </c>
      <c r="AH185" s="68" t="s">
        <v>70</v>
      </c>
      <c r="AI185" s="44">
        <v>-130.30000000000001</v>
      </c>
      <c r="AJ185" s="43" t="s">
        <v>179</v>
      </c>
      <c r="AK185" s="43" t="s">
        <v>184</v>
      </c>
      <c r="AL185" s="44" t="s">
        <v>178</v>
      </c>
      <c r="AM185" s="43" t="s">
        <v>185</v>
      </c>
      <c r="AN185" s="43" t="s">
        <v>182</v>
      </c>
      <c r="AO185" s="43" t="s">
        <v>182</v>
      </c>
      <c r="AP185" s="43" t="s">
        <v>186</v>
      </c>
      <c r="AQ185" s="43" t="s">
        <v>183</v>
      </c>
      <c r="AR185" s="43" t="e">
        <v>#VALUE!</v>
      </c>
      <c r="AS185" s="43" t="s">
        <v>72</v>
      </c>
      <c r="AT185" s="44"/>
      <c r="AU185" s="44"/>
      <c r="AV185" s="44"/>
      <c r="AW185" s="44"/>
      <c r="AX185" s="44"/>
    </row>
    <row r="186" spans="1:50">
      <c r="A186" s="69" t="str">
        <f>IF(AND(JRF!B188="",JRF!Q188=""),"#REF!",IF(JRF!$A188=Checks!$K$4,JRF!B188,IF(JRF!$A188=Checks!$K$5,JRF!B188,IF(AND(JRF!$A188=Checks!$K$7,JRF!$Q188=""),JRF!B188,IF(AND(JRF!$A188=Checks!$K$6,JRF!$Q188=""),JRF!$B188,IF(OR(JRF!$A188=Checks!$K$8,JRF!$A188=Checks!$K$6,JRF!$A188=Checks!$K$7,JRF!$A188=Checks!$K$9),HLOOKUP(16,JRF!$13:$314,JRF!AX188,0),HLOOKUP(3,JRF!$13:$314,JRF!AX188,0)))))))</f>
        <v>#REF!</v>
      </c>
      <c r="B186" s="69" t="str">
        <f>IF(AND(JRF!B188="",JRF!Q188=""),"",IF(ISTEXT($A$13),"ACTUAL","-"))</f>
        <v/>
      </c>
      <c r="C186" s="74" t="str">
        <f>IF(AND(JRF!B188="",JRF!Q188=""),"",IF(JRF!$A188=Checks!$K$4,JRF!D188,IF(JRF!$A188=Checks!$K$5,JRF!D188,IF(AND(JRF!$A188=Checks!$K$7,JRF!Q188=""),JRF!D188,IF(AND(JRF!$A188=Checks!$K$6,JRF!Q188=""),JRF!D188,IF(OR(JRF!$A188=Checks!$K$8,JRF!$A188=Checks!$K$6,JRF!$A188=Checks!$K$7,JRF!$A188=Checks!$K$9),HLOOKUP(17,JRF!$13:$314,JRF!AX188,0),HLOOKUP(5,JRF!$13:$314,JRF!AX188,0)))))))</f>
        <v/>
      </c>
      <c r="D186" s="69" t="str">
        <f>IF(AND(JRF!B188="",JRF!Q188=""),"",IF(JRF!$A188=Checks!$K$4,JRF!C188,IF(JRF!$A188=Checks!$K$5,JRF!C188,IF(AND(JRF!$A188=Checks!$K$7,JRF!Q188=""),JRF!C188,IF(AND(JRF!$A188=Checks!$K$6,JRF!Q188=""),JRF!C188,IF(OR(JRF!$A188=Checks!$K$8,JRF!$A188=Checks!$K$6,JRF!$A188=Checks!$K$7,JRF!$A188=Checks!$K$9),HLOOKUP(18,JRF!$13:$314,JRF!AX188,0),HLOOKUP(4,JRF!$13:$314,JRF!AX188,0)))))))</f>
        <v/>
      </c>
      <c r="E186" s="69" t="str">
        <f>IF(AND(JRF!E188="",JRF!AL188=""),"",IF(OR(JRF!$A188=Checks!$K$4,JRF!$A188=Checks!$K$5),JRF!E188,IF(AND(JRF!$A188=Checks!$K$7,JRF!Q188=""),JRF!E188,IF(AND(JRF!$A188=Checks!$K$6,JRF!Q188=""),JRF!E188,IF(OR(JRF!$A188=Checks!$K$8,JRF!$A188=Checks!$K$6,JRF!$A188=Checks!$K$7,JRF!$A188=Checks!$K$9),JRF!AL188,JRF!E188)))))</f>
        <v/>
      </c>
      <c r="F186" s="69" t="str">
        <f>IF(AND(JRF!F188="",JRF!AV188=""),"",IF(OR(JRF!$A188=Checks!$K$4,JRF!$A188=Checks!$K$5),JRF!F188,IF(AND(JRF!$A188=Checks!$K$7,JRF!Q188=""),JRF!F188,IF(AND(JRF!$A188=Checks!$K$6,JRF!Q188=""),JRF!F188,IF(OR(JRF!$A188=Checks!$K$8,JRF!$A188=Checks!$K$6,JRF!$A188=Checks!$K$7,JRF!$A188=Checks!$K$9),JRF!AV188,JRF!F188)))))</f>
        <v/>
      </c>
      <c r="G186" s="70" t="str">
        <f>IF(AND(JRF!B188="",JRF!Q188=""),"",IF(IFERROR(SEARCH("RIR",JRF!A188),0),-JRF!J188,IF(JRF!A188=Checks!$K$10,JRF!J188,IF(JRF!A188=Checks!$K$11,-JRF!J188,IF(JRF!$A188=Checks!$K$4,JRF!J188,IF(JRF!$A188=Checks!$K$5,-JRF!J188,IF(AND(JRF!$A188=Checks!$K$7,JRF!Q188=""),JRF!J188,IF(AND(JRF!$A188=Checks!$K$6,JRF!Q188=""),JRF!J188,IF(OR(JRF!$A188=Checks!$K$8,JRF!$A188=Checks!$K$6,JRF!$A188=Checks!$K$7,JRF!$A188=Checks!$K$9),-HLOOKUP(23,JRF!$13:$314,JRF!AX188,0),HLOOKUP(9,JRF!$13:$314,JRF!AX188,0))))))))))</f>
        <v/>
      </c>
      <c r="H186" s="70" t="str">
        <f>IF(AND(JRF!B188="",JRF!Q188=""),"",IF(JRF!$A188=Checks!$K$4,JRF!I188,IF(JRF!$A188=Checks!$K$5,JRF!I188,IF(AND(JRF!$A188=Checks!$K$7,JRF!Q188=""),JRF!I188,IF(AND(JRF!$A188=Checks!$K$6,JRF!Q188=""),JRF!I188,IF(OR(JRF!$A188=Checks!$K$8,JRF!$A188=Checks!$K$6,JRF!$A188=Checks!$K$7,JRF!$A188=Checks!$K$9),HLOOKUP(22,JRF!$13:$314,JRF!AX188,0),HLOOKUP(8,JRF!$13:$314,JRF!AX188,0)))))))</f>
        <v/>
      </c>
      <c r="I186" s="71" t="str">
        <f>IF(AND(JRF!B188="",JRF!Q188=""),"",IF(JRF!$A188=Checks!$K$4,JRF!G188,IF(JRF!$A188=Checks!$K$5,JRF!G188,IF(AND(JRF!$A188=Checks!$K$7,JRF!Q188=""),JRF!G188,IF(AND(JRF!$A188=Checks!$K$6,JRF!Q188=""),JRF!G188,IF(OR(JRF!$A188=Checks!$K$8,JRF!$A188=Checks!$K$6,JRF!$A188=Checks!$K$7,JRF!$A188=Checks!$K$9),HLOOKUP(26,JRF!$13:$314,JRF!AX188,0),HLOOKUP(6,JRF!$13:$314,JRF!AX188,0)))))))</f>
        <v/>
      </c>
      <c r="J186" s="72" t="str">
        <f>IF(AND(JRF!AC188="",JRF!AF188=""),"",IF(LEN(JRF!AF188)=0,JRF!AC188,JRF!AF188))</f>
        <v/>
      </c>
      <c r="K186" s="72" t="str">
        <f>IF(JRF!Q188="","",IF(OR(JRF!A188=Checks!$K$4,JRF!A188=Checks!$K$5,JRF!A188=Checks!$K$6),"",IF(JRF!A188=Checks!$K$9,JRF!$B188,IF(OR(JRF!A188=Checks!$K$10,JRF!A188=Checks!$K$11),JRF!Q188,IF(AND(JRF!Q188=JRF!B188,OR(C186=IFERROR(VLOOKUP(C186,Checks!$BY:$BY,1,0),0),C387=IFERROR(VLOOKUP(C387,Checks!$BY:$BY,1,0),0))),A186,IF(JRF!Q188=JRF!B188,"",JRF!B188))))))</f>
        <v/>
      </c>
      <c r="L186" s="200" t="str">
        <f>IF(OR(JRF!X188="",JRF!Z188=""),"",IF(JRF!X188=JRF!Z188,"",'Journal Template'!M186/'Journal Template'!G186))</f>
        <v/>
      </c>
      <c r="M186" s="73" t="str">
        <f>IF(OR(JRF!X188="",JRF!Z188=""),"",IF(JRF!X188=JRF!Z188,"",-JRF!Y188))</f>
        <v/>
      </c>
      <c r="N186" s="72"/>
      <c r="O186" s="69" t="str">
        <f>IF(OR(JRF!X188="",JRF!Z188=""),"ENDBS",IF(JRF!X188=JRF!Z188,"ENDBS",""))</f>
        <v>ENDBS</v>
      </c>
      <c r="P186" s="69"/>
      <c r="AE186" s="43" t="s">
        <v>72</v>
      </c>
      <c r="AF186" s="43" t="s">
        <v>70</v>
      </c>
      <c r="AG186" s="43" t="s">
        <v>178</v>
      </c>
      <c r="AH186" s="68" t="s">
        <v>70</v>
      </c>
      <c r="AI186" s="44">
        <v>-130.30000000000001</v>
      </c>
      <c r="AJ186" s="43" t="s">
        <v>179</v>
      </c>
      <c r="AK186" s="43" t="s">
        <v>184</v>
      </c>
      <c r="AL186" s="44" t="s">
        <v>178</v>
      </c>
      <c r="AM186" s="43" t="s">
        <v>185</v>
      </c>
      <c r="AN186" s="43" t="s">
        <v>182</v>
      </c>
      <c r="AO186" s="43" t="s">
        <v>182</v>
      </c>
      <c r="AP186" s="43" t="s">
        <v>186</v>
      </c>
      <c r="AQ186" s="43" t="s">
        <v>183</v>
      </c>
      <c r="AR186" s="43" t="e">
        <v>#VALUE!</v>
      </c>
      <c r="AS186" s="43" t="s">
        <v>72</v>
      </c>
      <c r="AT186" s="44"/>
      <c r="AU186" s="44"/>
      <c r="AV186" s="44"/>
      <c r="AW186" s="44"/>
      <c r="AX186" s="44"/>
    </row>
    <row r="187" spans="1:50">
      <c r="A187" s="69" t="str">
        <f>IF(AND(JRF!B189="",JRF!Q189=""),"#REF!",IF(JRF!$A189=Checks!$K$4,JRF!B189,IF(JRF!$A189=Checks!$K$5,JRF!B189,IF(AND(JRF!$A189=Checks!$K$7,JRF!$Q189=""),JRF!B189,IF(AND(JRF!$A189=Checks!$K$6,JRF!$Q189=""),JRF!$B189,IF(OR(JRF!$A189=Checks!$K$8,JRF!$A189=Checks!$K$6,JRF!$A189=Checks!$K$7,JRF!$A189=Checks!$K$9),HLOOKUP(16,JRF!$13:$314,JRF!AX189,0),HLOOKUP(3,JRF!$13:$314,JRF!AX189,0)))))))</f>
        <v>#REF!</v>
      </c>
      <c r="B187" s="69" t="str">
        <f>IF(AND(JRF!B189="",JRF!Q189=""),"",IF(ISTEXT($A$13),"ACTUAL","-"))</f>
        <v/>
      </c>
      <c r="C187" s="74" t="str">
        <f>IF(AND(JRF!B189="",JRF!Q189=""),"",IF(JRF!$A189=Checks!$K$4,JRF!D189,IF(JRF!$A189=Checks!$K$5,JRF!D189,IF(AND(JRF!$A189=Checks!$K$7,JRF!Q189=""),JRF!D189,IF(AND(JRF!$A189=Checks!$K$6,JRF!Q189=""),JRF!D189,IF(OR(JRF!$A189=Checks!$K$8,JRF!$A189=Checks!$K$6,JRF!$A189=Checks!$K$7,JRF!$A189=Checks!$K$9),HLOOKUP(17,JRF!$13:$314,JRF!AX189,0),HLOOKUP(5,JRF!$13:$314,JRF!AX189,0)))))))</f>
        <v/>
      </c>
      <c r="D187" s="69" t="str">
        <f>IF(AND(JRF!B189="",JRF!Q189=""),"",IF(JRF!$A189=Checks!$K$4,JRF!C189,IF(JRF!$A189=Checks!$K$5,JRF!C189,IF(AND(JRF!$A189=Checks!$K$7,JRF!Q189=""),JRF!C189,IF(AND(JRF!$A189=Checks!$K$6,JRF!Q189=""),JRF!C189,IF(OR(JRF!$A189=Checks!$K$8,JRF!$A189=Checks!$K$6,JRF!$A189=Checks!$K$7,JRF!$A189=Checks!$K$9),HLOOKUP(18,JRF!$13:$314,JRF!AX189,0),HLOOKUP(4,JRF!$13:$314,JRF!AX189,0)))))))</f>
        <v/>
      </c>
      <c r="E187" s="69" t="str">
        <f>IF(AND(JRF!E189="",JRF!AL189=""),"",IF(OR(JRF!$A189=Checks!$K$4,JRF!$A189=Checks!$K$5),JRF!E189,IF(AND(JRF!$A189=Checks!$K$7,JRF!Q189=""),JRF!E189,IF(AND(JRF!$A189=Checks!$K$6,JRF!Q189=""),JRF!E189,IF(OR(JRF!$A189=Checks!$K$8,JRF!$A189=Checks!$K$6,JRF!$A189=Checks!$K$7,JRF!$A189=Checks!$K$9),JRF!AL189,JRF!E189)))))</f>
        <v/>
      </c>
      <c r="F187" s="69" t="str">
        <f>IF(AND(JRF!F189="",JRF!AV189=""),"",IF(OR(JRF!$A189=Checks!$K$4,JRF!$A189=Checks!$K$5),JRF!F189,IF(AND(JRF!$A189=Checks!$K$7,JRF!Q189=""),JRF!F189,IF(AND(JRF!$A189=Checks!$K$6,JRF!Q189=""),JRF!F189,IF(OR(JRF!$A189=Checks!$K$8,JRF!$A189=Checks!$K$6,JRF!$A189=Checks!$K$7,JRF!$A189=Checks!$K$9),JRF!AV189,JRF!F189)))))</f>
        <v/>
      </c>
      <c r="G187" s="70" t="str">
        <f>IF(AND(JRF!B189="",JRF!Q189=""),"",IF(IFERROR(SEARCH("RIR",JRF!A189),0),-JRF!J189,IF(JRF!A189=Checks!$K$10,JRF!J189,IF(JRF!A189=Checks!$K$11,-JRF!J189,IF(JRF!$A189=Checks!$K$4,JRF!J189,IF(JRF!$A189=Checks!$K$5,-JRF!J189,IF(AND(JRF!$A189=Checks!$K$7,JRF!Q189=""),JRF!J189,IF(AND(JRF!$A189=Checks!$K$6,JRF!Q189=""),JRF!J189,IF(OR(JRF!$A189=Checks!$K$8,JRF!$A189=Checks!$K$6,JRF!$A189=Checks!$K$7,JRF!$A189=Checks!$K$9),-HLOOKUP(23,JRF!$13:$314,JRF!AX189,0),HLOOKUP(9,JRF!$13:$314,JRF!AX189,0))))))))))</f>
        <v/>
      </c>
      <c r="H187" s="70" t="str">
        <f>IF(AND(JRF!B189="",JRF!Q189=""),"",IF(JRF!$A189=Checks!$K$4,JRF!I189,IF(JRF!$A189=Checks!$K$5,JRF!I189,IF(AND(JRF!$A189=Checks!$K$7,JRF!Q189=""),JRF!I189,IF(AND(JRF!$A189=Checks!$K$6,JRF!Q189=""),JRF!I189,IF(OR(JRF!$A189=Checks!$K$8,JRF!$A189=Checks!$K$6,JRF!$A189=Checks!$K$7,JRF!$A189=Checks!$K$9),HLOOKUP(22,JRF!$13:$314,JRF!AX189,0),HLOOKUP(8,JRF!$13:$314,JRF!AX189,0)))))))</f>
        <v/>
      </c>
      <c r="I187" s="71" t="str">
        <f>IF(AND(JRF!B189="",JRF!Q189=""),"",IF(JRF!$A189=Checks!$K$4,JRF!G189,IF(JRF!$A189=Checks!$K$5,JRF!G189,IF(AND(JRF!$A189=Checks!$K$7,JRF!Q189=""),JRF!G189,IF(AND(JRF!$A189=Checks!$K$6,JRF!Q189=""),JRF!G189,IF(OR(JRF!$A189=Checks!$K$8,JRF!$A189=Checks!$K$6,JRF!$A189=Checks!$K$7,JRF!$A189=Checks!$K$9),HLOOKUP(26,JRF!$13:$314,JRF!AX189,0),HLOOKUP(6,JRF!$13:$314,JRF!AX189,0)))))))</f>
        <v/>
      </c>
      <c r="J187" s="72" t="str">
        <f>IF(AND(JRF!AC189="",JRF!AF189=""),"",IF(LEN(JRF!AF189)=0,JRF!AC189,JRF!AF189))</f>
        <v/>
      </c>
      <c r="K187" s="72" t="str">
        <f>IF(JRF!Q189="","",IF(OR(JRF!A189=Checks!$K$4,JRF!A189=Checks!$K$5,JRF!A189=Checks!$K$6),"",IF(JRF!A189=Checks!$K$9,JRF!$B189,IF(OR(JRF!A189=Checks!$K$10,JRF!A189=Checks!$K$11),JRF!Q189,IF(AND(JRF!Q189=JRF!B189,OR(C187=IFERROR(VLOOKUP(C187,Checks!$BY:$BY,1,0),0),C388=IFERROR(VLOOKUP(C388,Checks!$BY:$BY,1,0),0))),A187,IF(JRF!Q189=JRF!B189,"",JRF!B189))))))</f>
        <v/>
      </c>
      <c r="L187" s="200" t="str">
        <f>IF(OR(JRF!X189="",JRF!Z189=""),"",IF(JRF!X189=JRF!Z189,"",'Journal Template'!M187/'Journal Template'!G187))</f>
        <v/>
      </c>
      <c r="M187" s="73" t="str">
        <f>IF(OR(JRF!X189="",JRF!Z189=""),"",IF(JRF!X189=JRF!Z189,"",-JRF!Y189))</f>
        <v/>
      </c>
      <c r="N187" s="72"/>
      <c r="O187" s="69" t="str">
        <f>IF(OR(JRF!X189="",JRF!Z189=""),"ENDBS",IF(JRF!X189=JRF!Z189,"ENDBS",""))</f>
        <v>ENDBS</v>
      </c>
      <c r="P187" s="69"/>
      <c r="AE187" s="43" t="s">
        <v>72</v>
      </c>
      <c r="AF187" s="43" t="s">
        <v>70</v>
      </c>
      <c r="AG187" s="43" t="s">
        <v>178</v>
      </c>
      <c r="AH187" s="68" t="s">
        <v>70</v>
      </c>
      <c r="AI187" s="44">
        <v>-130.30000000000001</v>
      </c>
      <c r="AJ187" s="43" t="s">
        <v>179</v>
      </c>
      <c r="AK187" s="43" t="s">
        <v>184</v>
      </c>
      <c r="AL187" s="44" t="s">
        <v>178</v>
      </c>
      <c r="AM187" s="43" t="s">
        <v>185</v>
      </c>
      <c r="AN187" s="43" t="s">
        <v>182</v>
      </c>
      <c r="AO187" s="43" t="s">
        <v>182</v>
      </c>
      <c r="AP187" s="43" t="s">
        <v>186</v>
      </c>
      <c r="AQ187" s="43" t="s">
        <v>183</v>
      </c>
      <c r="AR187" s="43" t="e">
        <v>#VALUE!</v>
      </c>
      <c r="AS187" s="43" t="s">
        <v>72</v>
      </c>
      <c r="AT187" s="44"/>
      <c r="AU187" s="44"/>
      <c r="AV187" s="44"/>
      <c r="AW187" s="44"/>
      <c r="AX187" s="44"/>
    </row>
    <row r="188" spans="1:50">
      <c r="A188" s="69" t="str">
        <f>IF(AND(JRF!B190="",JRF!Q190=""),"#REF!",IF(JRF!$A190=Checks!$K$4,JRF!B190,IF(JRF!$A190=Checks!$K$5,JRF!B190,IF(AND(JRF!$A190=Checks!$K$7,JRF!$Q190=""),JRF!B190,IF(AND(JRF!$A190=Checks!$K$6,JRF!$Q190=""),JRF!$B190,IF(OR(JRF!$A190=Checks!$K$8,JRF!$A190=Checks!$K$6,JRF!$A190=Checks!$K$7,JRF!$A190=Checks!$K$9),HLOOKUP(16,JRF!$13:$314,JRF!AX190,0),HLOOKUP(3,JRF!$13:$314,JRF!AX190,0)))))))</f>
        <v>#REF!</v>
      </c>
      <c r="B188" s="69" t="str">
        <f>IF(AND(JRF!B190="",JRF!Q190=""),"",IF(ISTEXT($A$13),"ACTUAL","-"))</f>
        <v/>
      </c>
      <c r="C188" s="74" t="str">
        <f>IF(AND(JRF!B190="",JRF!Q190=""),"",IF(JRF!$A190=Checks!$K$4,JRF!D190,IF(JRF!$A190=Checks!$K$5,JRF!D190,IF(AND(JRF!$A190=Checks!$K$7,JRF!Q190=""),JRF!D190,IF(AND(JRF!$A190=Checks!$K$6,JRF!Q190=""),JRF!D190,IF(OR(JRF!$A190=Checks!$K$8,JRF!$A190=Checks!$K$6,JRF!$A190=Checks!$K$7,JRF!$A190=Checks!$K$9),HLOOKUP(17,JRF!$13:$314,JRF!AX190,0),HLOOKUP(5,JRF!$13:$314,JRF!AX190,0)))))))</f>
        <v/>
      </c>
      <c r="D188" s="69" t="str">
        <f>IF(AND(JRF!B190="",JRF!Q190=""),"",IF(JRF!$A190=Checks!$K$4,JRF!C190,IF(JRF!$A190=Checks!$K$5,JRF!C190,IF(AND(JRF!$A190=Checks!$K$7,JRF!Q190=""),JRF!C190,IF(AND(JRF!$A190=Checks!$K$6,JRF!Q190=""),JRF!C190,IF(OR(JRF!$A190=Checks!$K$8,JRF!$A190=Checks!$K$6,JRF!$A190=Checks!$K$7,JRF!$A190=Checks!$K$9),HLOOKUP(18,JRF!$13:$314,JRF!AX190,0),HLOOKUP(4,JRF!$13:$314,JRF!AX190,0)))))))</f>
        <v/>
      </c>
      <c r="E188" s="69" t="str">
        <f>IF(AND(JRF!E190="",JRF!AL190=""),"",IF(OR(JRF!$A190=Checks!$K$4,JRF!$A190=Checks!$K$5),JRF!E190,IF(AND(JRF!$A190=Checks!$K$7,JRF!Q190=""),JRF!E190,IF(AND(JRF!$A190=Checks!$K$6,JRF!Q190=""),JRF!E190,IF(OR(JRF!$A190=Checks!$K$8,JRF!$A190=Checks!$K$6,JRF!$A190=Checks!$K$7,JRF!$A190=Checks!$K$9),JRF!AL190,JRF!E190)))))</f>
        <v/>
      </c>
      <c r="F188" s="69" t="str">
        <f>IF(AND(JRF!F190="",JRF!AV190=""),"",IF(OR(JRF!$A190=Checks!$K$4,JRF!$A190=Checks!$K$5),JRF!F190,IF(AND(JRF!$A190=Checks!$K$7,JRF!Q190=""),JRF!F190,IF(AND(JRF!$A190=Checks!$K$6,JRF!Q190=""),JRF!F190,IF(OR(JRF!$A190=Checks!$K$8,JRF!$A190=Checks!$K$6,JRF!$A190=Checks!$K$7,JRF!$A190=Checks!$K$9),JRF!AV190,JRF!F190)))))</f>
        <v/>
      </c>
      <c r="G188" s="70" t="str">
        <f>IF(AND(JRF!B190="",JRF!Q190=""),"",IF(IFERROR(SEARCH("RIR",JRF!A190),0),-JRF!J190,IF(JRF!A190=Checks!$K$10,JRF!J190,IF(JRF!A190=Checks!$K$11,-JRF!J190,IF(JRF!$A190=Checks!$K$4,JRF!J190,IF(JRF!$A190=Checks!$K$5,-JRF!J190,IF(AND(JRF!$A190=Checks!$K$7,JRF!Q190=""),JRF!J190,IF(AND(JRF!$A190=Checks!$K$6,JRF!Q190=""),JRF!J190,IF(OR(JRF!$A190=Checks!$K$8,JRF!$A190=Checks!$K$6,JRF!$A190=Checks!$K$7,JRF!$A190=Checks!$K$9),-HLOOKUP(23,JRF!$13:$314,JRF!AX190,0),HLOOKUP(9,JRF!$13:$314,JRF!AX190,0))))))))))</f>
        <v/>
      </c>
      <c r="H188" s="70" t="str">
        <f>IF(AND(JRF!B190="",JRF!Q190=""),"",IF(JRF!$A190=Checks!$K$4,JRF!I190,IF(JRF!$A190=Checks!$K$5,JRF!I190,IF(AND(JRF!$A190=Checks!$K$7,JRF!Q190=""),JRF!I190,IF(AND(JRF!$A190=Checks!$K$6,JRF!Q190=""),JRF!I190,IF(OR(JRF!$A190=Checks!$K$8,JRF!$A190=Checks!$K$6,JRF!$A190=Checks!$K$7,JRF!$A190=Checks!$K$9),HLOOKUP(22,JRF!$13:$314,JRF!AX190,0),HLOOKUP(8,JRF!$13:$314,JRF!AX190,0)))))))</f>
        <v/>
      </c>
      <c r="I188" s="71" t="str">
        <f>IF(AND(JRF!B190="",JRF!Q190=""),"",IF(JRF!$A190=Checks!$K$4,JRF!G190,IF(JRF!$A190=Checks!$K$5,JRF!G190,IF(AND(JRF!$A190=Checks!$K$7,JRF!Q190=""),JRF!G190,IF(AND(JRF!$A190=Checks!$K$6,JRF!Q190=""),JRF!G190,IF(OR(JRF!$A190=Checks!$K$8,JRF!$A190=Checks!$K$6,JRF!$A190=Checks!$K$7,JRF!$A190=Checks!$K$9),HLOOKUP(26,JRF!$13:$314,JRF!AX190,0),HLOOKUP(6,JRF!$13:$314,JRF!AX190,0)))))))</f>
        <v/>
      </c>
      <c r="J188" s="72" t="str">
        <f>IF(AND(JRF!AC190="",JRF!AF190=""),"",IF(LEN(JRF!AF190)=0,JRF!AC190,JRF!AF190))</f>
        <v/>
      </c>
      <c r="K188" s="72" t="str">
        <f>IF(JRF!Q190="","",IF(OR(JRF!A190=Checks!$K$4,JRF!A190=Checks!$K$5,JRF!A190=Checks!$K$6),"",IF(JRF!A190=Checks!$K$9,JRF!$B190,IF(OR(JRF!A190=Checks!$K$10,JRF!A190=Checks!$K$11),JRF!Q190,IF(AND(JRF!Q190=JRF!B190,OR(C188=IFERROR(VLOOKUP(C188,Checks!$BY:$BY,1,0),0),C389=IFERROR(VLOOKUP(C389,Checks!$BY:$BY,1,0),0))),A188,IF(JRF!Q190=JRF!B190,"",JRF!B190))))))</f>
        <v/>
      </c>
      <c r="L188" s="200" t="str">
        <f>IF(OR(JRF!X190="",JRF!Z190=""),"",IF(JRF!X190=JRF!Z190,"",'Journal Template'!M188/'Journal Template'!G188))</f>
        <v/>
      </c>
      <c r="M188" s="73" t="str">
        <f>IF(OR(JRF!X190="",JRF!Z190=""),"",IF(JRF!X190=JRF!Z190,"",-JRF!Y190))</f>
        <v/>
      </c>
      <c r="N188" s="72"/>
      <c r="O188" s="69" t="str">
        <f>IF(OR(JRF!X190="",JRF!Z190=""),"ENDBS",IF(JRF!X190=JRF!Z190,"ENDBS",""))</f>
        <v>ENDBS</v>
      </c>
      <c r="P188" s="69"/>
      <c r="AE188" s="43" t="s">
        <v>72</v>
      </c>
      <c r="AF188" s="43" t="s">
        <v>70</v>
      </c>
      <c r="AG188" s="43" t="s">
        <v>178</v>
      </c>
      <c r="AH188" s="68" t="s">
        <v>70</v>
      </c>
      <c r="AI188" s="44">
        <v>-130.30000000000001</v>
      </c>
      <c r="AJ188" s="43" t="s">
        <v>179</v>
      </c>
      <c r="AK188" s="43" t="s">
        <v>184</v>
      </c>
      <c r="AL188" s="44" t="s">
        <v>178</v>
      </c>
      <c r="AM188" s="43" t="s">
        <v>185</v>
      </c>
      <c r="AN188" s="43" t="s">
        <v>182</v>
      </c>
      <c r="AO188" s="43" t="s">
        <v>182</v>
      </c>
      <c r="AP188" s="43" t="s">
        <v>186</v>
      </c>
      <c r="AQ188" s="43" t="s">
        <v>183</v>
      </c>
      <c r="AR188" s="43" t="e">
        <v>#VALUE!</v>
      </c>
      <c r="AS188" s="43" t="s">
        <v>72</v>
      </c>
      <c r="AT188" s="44"/>
      <c r="AU188" s="44"/>
      <c r="AV188" s="44"/>
      <c r="AW188" s="44"/>
      <c r="AX188" s="44"/>
    </row>
    <row r="189" spans="1:50">
      <c r="A189" s="69" t="str">
        <f>IF(AND(JRF!B191="",JRF!Q191=""),"#REF!",IF(JRF!$A191=Checks!$K$4,JRF!B191,IF(JRF!$A191=Checks!$K$5,JRF!B191,IF(AND(JRF!$A191=Checks!$K$7,JRF!$Q191=""),JRF!B191,IF(AND(JRF!$A191=Checks!$K$6,JRF!$Q191=""),JRF!$B191,IF(OR(JRF!$A191=Checks!$K$8,JRF!$A191=Checks!$K$6,JRF!$A191=Checks!$K$7,JRF!$A191=Checks!$K$9),HLOOKUP(16,JRF!$13:$314,JRF!AX191,0),HLOOKUP(3,JRF!$13:$314,JRF!AX191,0)))))))</f>
        <v>#REF!</v>
      </c>
      <c r="B189" s="69" t="str">
        <f>IF(AND(JRF!B191="",JRF!Q191=""),"",IF(ISTEXT($A$13),"ACTUAL","-"))</f>
        <v/>
      </c>
      <c r="C189" s="74" t="str">
        <f>IF(AND(JRF!B191="",JRF!Q191=""),"",IF(JRF!$A191=Checks!$K$4,JRF!D191,IF(JRF!$A191=Checks!$K$5,JRF!D191,IF(AND(JRF!$A191=Checks!$K$7,JRF!Q191=""),JRF!D191,IF(AND(JRF!$A191=Checks!$K$6,JRF!Q191=""),JRF!D191,IF(OR(JRF!$A191=Checks!$K$8,JRF!$A191=Checks!$K$6,JRF!$A191=Checks!$K$7,JRF!$A191=Checks!$K$9),HLOOKUP(17,JRF!$13:$314,JRF!AX191,0),HLOOKUP(5,JRF!$13:$314,JRF!AX191,0)))))))</f>
        <v/>
      </c>
      <c r="D189" s="69" t="str">
        <f>IF(AND(JRF!B191="",JRF!Q191=""),"",IF(JRF!$A191=Checks!$K$4,JRF!C191,IF(JRF!$A191=Checks!$K$5,JRF!C191,IF(AND(JRF!$A191=Checks!$K$7,JRF!Q191=""),JRF!C191,IF(AND(JRF!$A191=Checks!$K$6,JRF!Q191=""),JRF!C191,IF(OR(JRF!$A191=Checks!$K$8,JRF!$A191=Checks!$K$6,JRF!$A191=Checks!$K$7,JRF!$A191=Checks!$K$9),HLOOKUP(18,JRF!$13:$314,JRF!AX191,0),HLOOKUP(4,JRF!$13:$314,JRF!AX191,0)))))))</f>
        <v/>
      </c>
      <c r="E189" s="69" t="str">
        <f>IF(AND(JRF!E191="",JRF!AL191=""),"",IF(OR(JRF!$A191=Checks!$K$4,JRF!$A191=Checks!$K$5),JRF!E191,IF(AND(JRF!$A191=Checks!$K$7,JRF!Q191=""),JRF!E191,IF(AND(JRF!$A191=Checks!$K$6,JRF!Q191=""),JRF!E191,IF(OR(JRF!$A191=Checks!$K$8,JRF!$A191=Checks!$K$6,JRF!$A191=Checks!$K$7,JRF!$A191=Checks!$K$9),JRF!AL191,JRF!E191)))))</f>
        <v/>
      </c>
      <c r="F189" s="69" t="str">
        <f>IF(AND(JRF!F191="",JRF!AV191=""),"",IF(OR(JRF!$A191=Checks!$K$4,JRF!$A191=Checks!$K$5),JRF!F191,IF(AND(JRF!$A191=Checks!$K$7,JRF!Q191=""),JRF!F191,IF(AND(JRF!$A191=Checks!$K$6,JRF!Q191=""),JRF!F191,IF(OR(JRF!$A191=Checks!$K$8,JRF!$A191=Checks!$K$6,JRF!$A191=Checks!$K$7,JRF!$A191=Checks!$K$9),JRF!AV191,JRF!F191)))))</f>
        <v/>
      </c>
      <c r="G189" s="70" t="str">
        <f>IF(AND(JRF!B191="",JRF!Q191=""),"",IF(IFERROR(SEARCH("RIR",JRF!A191),0),-JRF!J191,IF(JRF!A191=Checks!$K$10,JRF!J191,IF(JRF!A191=Checks!$K$11,-JRF!J191,IF(JRF!$A191=Checks!$K$4,JRF!J191,IF(JRF!$A191=Checks!$K$5,-JRF!J191,IF(AND(JRF!$A191=Checks!$K$7,JRF!Q191=""),JRF!J191,IF(AND(JRF!$A191=Checks!$K$6,JRF!Q191=""),JRF!J191,IF(OR(JRF!$A191=Checks!$K$8,JRF!$A191=Checks!$K$6,JRF!$A191=Checks!$K$7,JRF!$A191=Checks!$K$9),-HLOOKUP(23,JRF!$13:$314,JRF!AX191,0),HLOOKUP(9,JRF!$13:$314,JRF!AX191,0))))))))))</f>
        <v/>
      </c>
      <c r="H189" s="70" t="str">
        <f>IF(AND(JRF!B191="",JRF!Q191=""),"",IF(JRF!$A191=Checks!$K$4,JRF!I191,IF(JRF!$A191=Checks!$K$5,JRF!I191,IF(AND(JRF!$A191=Checks!$K$7,JRF!Q191=""),JRF!I191,IF(AND(JRF!$A191=Checks!$K$6,JRF!Q191=""),JRF!I191,IF(OR(JRF!$A191=Checks!$K$8,JRF!$A191=Checks!$K$6,JRF!$A191=Checks!$K$7,JRF!$A191=Checks!$K$9),HLOOKUP(22,JRF!$13:$314,JRF!AX191,0),HLOOKUP(8,JRF!$13:$314,JRF!AX191,0)))))))</f>
        <v/>
      </c>
      <c r="I189" s="71" t="str">
        <f>IF(AND(JRF!B191="",JRF!Q191=""),"",IF(JRF!$A191=Checks!$K$4,JRF!G191,IF(JRF!$A191=Checks!$K$5,JRF!G191,IF(AND(JRF!$A191=Checks!$K$7,JRF!Q191=""),JRF!G191,IF(AND(JRF!$A191=Checks!$K$6,JRF!Q191=""),JRF!G191,IF(OR(JRF!$A191=Checks!$K$8,JRF!$A191=Checks!$K$6,JRF!$A191=Checks!$K$7,JRF!$A191=Checks!$K$9),HLOOKUP(26,JRF!$13:$314,JRF!AX191,0),HLOOKUP(6,JRF!$13:$314,JRF!AX191,0)))))))</f>
        <v/>
      </c>
      <c r="J189" s="72" t="str">
        <f>IF(AND(JRF!AC191="",JRF!AF191=""),"",IF(LEN(JRF!AF191)=0,JRF!AC191,JRF!AF191))</f>
        <v/>
      </c>
      <c r="K189" s="72" t="str">
        <f>IF(JRF!Q191="","",IF(OR(JRF!A191=Checks!$K$4,JRF!A191=Checks!$K$5,JRF!A191=Checks!$K$6),"",IF(JRF!A191=Checks!$K$9,JRF!$B191,IF(OR(JRF!A191=Checks!$K$10,JRF!A191=Checks!$K$11),JRF!Q191,IF(AND(JRF!Q191=JRF!B191,OR(C189=IFERROR(VLOOKUP(C189,Checks!$BY:$BY,1,0),0),C390=IFERROR(VLOOKUP(C390,Checks!$BY:$BY,1,0),0))),A189,IF(JRF!Q191=JRF!B191,"",JRF!B191))))))</f>
        <v/>
      </c>
      <c r="L189" s="200" t="str">
        <f>IF(OR(JRF!X191="",JRF!Z191=""),"",IF(JRF!X191=JRF!Z191,"",'Journal Template'!M189/'Journal Template'!G189))</f>
        <v/>
      </c>
      <c r="M189" s="73" t="str">
        <f>IF(OR(JRF!X191="",JRF!Z191=""),"",IF(JRF!X191=JRF!Z191,"",-JRF!Y191))</f>
        <v/>
      </c>
      <c r="N189" s="72"/>
      <c r="O189" s="69" t="str">
        <f>IF(OR(JRF!X191="",JRF!Z191=""),"ENDBS",IF(JRF!X191=JRF!Z191,"ENDBS",""))</f>
        <v>ENDBS</v>
      </c>
      <c r="P189" s="69"/>
      <c r="AE189" s="43" t="s">
        <v>72</v>
      </c>
      <c r="AF189" s="43" t="s">
        <v>70</v>
      </c>
      <c r="AG189" s="43" t="s">
        <v>178</v>
      </c>
      <c r="AH189" s="68" t="s">
        <v>70</v>
      </c>
      <c r="AI189" s="44">
        <v>-130.30000000000001</v>
      </c>
      <c r="AJ189" s="43" t="s">
        <v>179</v>
      </c>
      <c r="AK189" s="43" t="s">
        <v>184</v>
      </c>
      <c r="AL189" s="44" t="s">
        <v>178</v>
      </c>
      <c r="AM189" s="43" t="s">
        <v>185</v>
      </c>
      <c r="AN189" s="43" t="s">
        <v>182</v>
      </c>
      <c r="AO189" s="43" t="s">
        <v>182</v>
      </c>
      <c r="AP189" s="43" t="s">
        <v>186</v>
      </c>
      <c r="AQ189" s="43" t="s">
        <v>183</v>
      </c>
      <c r="AR189" s="43" t="e">
        <v>#VALUE!</v>
      </c>
      <c r="AS189" s="43" t="s">
        <v>72</v>
      </c>
      <c r="AT189" s="44"/>
      <c r="AU189" s="44"/>
      <c r="AV189" s="44"/>
      <c r="AW189" s="44"/>
      <c r="AX189" s="44"/>
    </row>
    <row r="190" spans="1:50">
      <c r="A190" s="69" t="str">
        <f>IF(AND(JRF!B192="",JRF!Q192=""),"#REF!",IF(JRF!$A192=Checks!$K$4,JRF!B192,IF(JRF!$A192=Checks!$K$5,JRF!B192,IF(AND(JRF!$A192=Checks!$K$7,JRF!$Q192=""),JRF!B192,IF(AND(JRF!$A192=Checks!$K$6,JRF!$Q192=""),JRF!$B192,IF(OR(JRF!$A192=Checks!$K$8,JRF!$A192=Checks!$K$6,JRF!$A192=Checks!$K$7,JRF!$A192=Checks!$K$9),HLOOKUP(16,JRF!$13:$314,JRF!AX192,0),HLOOKUP(3,JRF!$13:$314,JRF!AX192,0)))))))</f>
        <v>#REF!</v>
      </c>
      <c r="B190" s="69" t="str">
        <f>IF(AND(JRF!B192="",JRF!Q192=""),"",IF(ISTEXT($A$13),"ACTUAL","-"))</f>
        <v/>
      </c>
      <c r="C190" s="74" t="str">
        <f>IF(AND(JRF!B192="",JRF!Q192=""),"",IF(JRF!$A192=Checks!$K$4,JRF!D192,IF(JRF!$A192=Checks!$K$5,JRF!D192,IF(AND(JRF!$A192=Checks!$K$7,JRF!Q192=""),JRF!D192,IF(AND(JRF!$A192=Checks!$K$6,JRF!Q192=""),JRF!D192,IF(OR(JRF!$A192=Checks!$K$8,JRF!$A192=Checks!$K$6,JRF!$A192=Checks!$K$7,JRF!$A192=Checks!$K$9),HLOOKUP(17,JRF!$13:$314,JRF!AX192,0),HLOOKUP(5,JRF!$13:$314,JRF!AX192,0)))))))</f>
        <v/>
      </c>
      <c r="D190" s="69" t="str">
        <f>IF(AND(JRF!B192="",JRF!Q192=""),"",IF(JRF!$A192=Checks!$K$4,JRF!C192,IF(JRF!$A192=Checks!$K$5,JRF!C192,IF(AND(JRF!$A192=Checks!$K$7,JRF!Q192=""),JRF!C192,IF(AND(JRF!$A192=Checks!$K$6,JRF!Q192=""),JRF!C192,IF(OR(JRF!$A192=Checks!$K$8,JRF!$A192=Checks!$K$6,JRF!$A192=Checks!$K$7,JRF!$A192=Checks!$K$9),HLOOKUP(18,JRF!$13:$314,JRF!AX192,0),HLOOKUP(4,JRF!$13:$314,JRF!AX192,0)))))))</f>
        <v/>
      </c>
      <c r="E190" s="69" t="str">
        <f>IF(AND(JRF!E192="",JRF!AL192=""),"",IF(OR(JRF!$A192=Checks!$K$4,JRF!$A192=Checks!$K$5),JRF!E192,IF(AND(JRF!$A192=Checks!$K$7,JRF!Q192=""),JRF!E192,IF(AND(JRF!$A192=Checks!$K$6,JRF!Q192=""),JRF!E192,IF(OR(JRF!$A192=Checks!$K$8,JRF!$A192=Checks!$K$6,JRF!$A192=Checks!$K$7,JRF!$A192=Checks!$K$9),JRF!AL192,JRF!E192)))))</f>
        <v/>
      </c>
      <c r="F190" s="69" t="str">
        <f>IF(AND(JRF!F192="",JRF!AV192=""),"",IF(OR(JRF!$A192=Checks!$K$4,JRF!$A192=Checks!$K$5),JRF!F192,IF(AND(JRF!$A192=Checks!$K$7,JRF!Q192=""),JRF!F192,IF(AND(JRF!$A192=Checks!$K$6,JRF!Q192=""),JRF!F192,IF(OR(JRF!$A192=Checks!$K$8,JRF!$A192=Checks!$K$6,JRF!$A192=Checks!$K$7,JRF!$A192=Checks!$K$9),JRF!AV192,JRF!F192)))))</f>
        <v/>
      </c>
      <c r="G190" s="70" t="str">
        <f>IF(AND(JRF!B192="",JRF!Q192=""),"",IF(IFERROR(SEARCH("RIR",JRF!A192),0),-JRF!J192,IF(JRF!A192=Checks!$K$10,JRF!J192,IF(JRF!A192=Checks!$K$11,-JRF!J192,IF(JRF!$A192=Checks!$K$4,JRF!J192,IF(JRF!$A192=Checks!$K$5,-JRF!J192,IF(AND(JRF!$A192=Checks!$K$7,JRF!Q192=""),JRF!J192,IF(AND(JRF!$A192=Checks!$K$6,JRF!Q192=""),JRF!J192,IF(OR(JRF!$A192=Checks!$K$8,JRF!$A192=Checks!$K$6,JRF!$A192=Checks!$K$7,JRF!$A192=Checks!$K$9),-HLOOKUP(23,JRF!$13:$314,JRF!AX192,0),HLOOKUP(9,JRF!$13:$314,JRF!AX192,0))))))))))</f>
        <v/>
      </c>
      <c r="H190" s="70" t="str">
        <f>IF(AND(JRF!B192="",JRF!Q192=""),"",IF(JRF!$A192=Checks!$K$4,JRF!I192,IF(JRF!$A192=Checks!$K$5,JRF!I192,IF(AND(JRF!$A192=Checks!$K$7,JRF!Q192=""),JRF!I192,IF(AND(JRF!$A192=Checks!$K$6,JRF!Q192=""),JRF!I192,IF(OR(JRF!$A192=Checks!$K$8,JRF!$A192=Checks!$K$6,JRF!$A192=Checks!$K$7,JRF!$A192=Checks!$K$9),HLOOKUP(22,JRF!$13:$314,JRF!AX192,0),HLOOKUP(8,JRF!$13:$314,JRF!AX192,0)))))))</f>
        <v/>
      </c>
      <c r="I190" s="71" t="str">
        <f>IF(AND(JRF!B192="",JRF!Q192=""),"",IF(JRF!$A192=Checks!$K$4,JRF!G192,IF(JRF!$A192=Checks!$K$5,JRF!G192,IF(AND(JRF!$A192=Checks!$K$7,JRF!Q192=""),JRF!G192,IF(AND(JRF!$A192=Checks!$K$6,JRF!Q192=""),JRF!G192,IF(OR(JRF!$A192=Checks!$K$8,JRF!$A192=Checks!$K$6,JRF!$A192=Checks!$K$7,JRF!$A192=Checks!$K$9),HLOOKUP(26,JRF!$13:$314,JRF!AX192,0),HLOOKUP(6,JRF!$13:$314,JRF!AX192,0)))))))</f>
        <v/>
      </c>
      <c r="J190" s="72" t="str">
        <f>IF(AND(JRF!AC192="",JRF!AF192=""),"",IF(LEN(JRF!AF192)=0,JRF!AC192,JRF!AF192))</f>
        <v/>
      </c>
      <c r="K190" s="72" t="str">
        <f>IF(JRF!Q192="","",IF(OR(JRF!A192=Checks!$K$4,JRF!A192=Checks!$K$5,JRF!A192=Checks!$K$6),"",IF(JRF!A192=Checks!$K$9,JRF!$B192,IF(OR(JRF!A192=Checks!$K$10,JRF!A192=Checks!$K$11),JRF!Q192,IF(AND(JRF!Q192=JRF!B192,OR(C190=IFERROR(VLOOKUP(C190,Checks!$BY:$BY,1,0),0),C391=IFERROR(VLOOKUP(C391,Checks!$BY:$BY,1,0),0))),A190,IF(JRF!Q192=JRF!B192,"",JRF!B192))))))</f>
        <v/>
      </c>
      <c r="L190" s="200" t="str">
        <f>IF(OR(JRF!X192="",JRF!Z192=""),"",IF(JRF!X192=JRF!Z192,"",'Journal Template'!M190/'Journal Template'!G190))</f>
        <v/>
      </c>
      <c r="M190" s="73" t="str">
        <f>IF(OR(JRF!X192="",JRF!Z192=""),"",IF(JRF!X192=JRF!Z192,"",-JRF!Y192))</f>
        <v/>
      </c>
      <c r="N190" s="72"/>
      <c r="O190" s="69" t="str">
        <f>IF(OR(JRF!X192="",JRF!Z192=""),"ENDBS",IF(JRF!X192=JRF!Z192,"ENDBS",""))</f>
        <v>ENDBS</v>
      </c>
      <c r="P190" s="69"/>
      <c r="AE190" s="43" t="s">
        <v>72</v>
      </c>
      <c r="AF190" s="43" t="s">
        <v>70</v>
      </c>
      <c r="AG190" s="43" t="s">
        <v>178</v>
      </c>
      <c r="AH190" s="68" t="s">
        <v>70</v>
      </c>
      <c r="AI190" s="44">
        <v>-130.30000000000001</v>
      </c>
      <c r="AJ190" s="43" t="s">
        <v>179</v>
      </c>
      <c r="AK190" s="43" t="s">
        <v>184</v>
      </c>
      <c r="AL190" s="44" t="s">
        <v>178</v>
      </c>
      <c r="AM190" s="43" t="s">
        <v>185</v>
      </c>
      <c r="AN190" s="43" t="s">
        <v>182</v>
      </c>
      <c r="AO190" s="43" t="s">
        <v>182</v>
      </c>
      <c r="AP190" s="43" t="s">
        <v>186</v>
      </c>
      <c r="AQ190" s="43" t="s">
        <v>183</v>
      </c>
      <c r="AR190" s="43" t="e">
        <v>#VALUE!</v>
      </c>
      <c r="AS190" s="43" t="s">
        <v>72</v>
      </c>
      <c r="AT190" s="44"/>
      <c r="AU190" s="44"/>
      <c r="AV190" s="44"/>
      <c r="AW190" s="44"/>
      <c r="AX190" s="44"/>
    </row>
    <row r="191" spans="1:50">
      <c r="A191" s="69" t="str">
        <f>IF(AND(JRF!B193="",JRF!Q193=""),"#REF!",IF(JRF!$A193=Checks!$K$4,JRF!B193,IF(JRF!$A193=Checks!$K$5,JRF!B193,IF(AND(JRF!$A193=Checks!$K$7,JRF!$Q193=""),JRF!B193,IF(AND(JRF!$A193=Checks!$K$6,JRF!$Q193=""),JRF!$B193,IF(OR(JRF!$A193=Checks!$K$8,JRF!$A193=Checks!$K$6,JRF!$A193=Checks!$K$7,JRF!$A193=Checks!$K$9),HLOOKUP(16,JRF!$13:$314,JRF!AX193,0),HLOOKUP(3,JRF!$13:$314,JRF!AX193,0)))))))</f>
        <v>#REF!</v>
      </c>
      <c r="B191" s="69" t="str">
        <f>IF(AND(JRF!B193="",JRF!Q193=""),"",IF(ISTEXT($A$13),"ACTUAL","-"))</f>
        <v/>
      </c>
      <c r="C191" s="74" t="str">
        <f>IF(AND(JRF!B193="",JRF!Q193=""),"",IF(JRF!$A193=Checks!$K$4,JRF!D193,IF(JRF!$A193=Checks!$K$5,JRF!D193,IF(AND(JRF!$A193=Checks!$K$7,JRF!Q193=""),JRF!D193,IF(AND(JRF!$A193=Checks!$K$6,JRF!Q193=""),JRF!D193,IF(OR(JRF!$A193=Checks!$K$8,JRF!$A193=Checks!$K$6,JRF!$A193=Checks!$K$7,JRF!$A193=Checks!$K$9),HLOOKUP(17,JRF!$13:$314,JRF!AX193,0),HLOOKUP(5,JRF!$13:$314,JRF!AX193,0)))))))</f>
        <v/>
      </c>
      <c r="D191" s="69" t="str">
        <f>IF(AND(JRF!B193="",JRF!Q193=""),"",IF(JRF!$A193=Checks!$K$4,JRF!C193,IF(JRF!$A193=Checks!$K$5,JRF!C193,IF(AND(JRF!$A193=Checks!$K$7,JRF!Q193=""),JRF!C193,IF(AND(JRF!$A193=Checks!$K$6,JRF!Q193=""),JRF!C193,IF(OR(JRF!$A193=Checks!$K$8,JRF!$A193=Checks!$K$6,JRF!$A193=Checks!$K$7,JRF!$A193=Checks!$K$9),HLOOKUP(18,JRF!$13:$314,JRF!AX193,0),HLOOKUP(4,JRF!$13:$314,JRF!AX193,0)))))))</f>
        <v/>
      </c>
      <c r="E191" s="69" t="str">
        <f>IF(AND(JRF!E193="",JRF!AL193=""),"",IF(OR(JRF!$A193=Checks!$K$4,JRF!$A193=Checks!$K$5),JRF!E193,IF(AND(JRF!$A193=Checks!$K$7,JRF!Q193=""),JRF!E193,IF(AND(JRF!$A193=Checks!$K$6,JRF!Q193=""),JRF!E193,IF(OR(JRF!$A193=Checks!$K$8,JRF!$A193=Checks!$K$6,JRF!$A193=Checks!$K$7,JRF!$A193=Checks!$K$9),JRF!AL193,JRF!E193)))))</f>
        <v/>
      </c>
      <c r="F191" s="69" t="str">
        <f>IF(AND(JRF!F193="",JRF!AV193=""),"",IF(OR(JRF!$A193=Checks!$K$4,JRF!$A193=Checks!$K$5),JRF!F193,IF(AND(JRF!$A193=Checks!$K$7,JRF!Q193=""),JRF!F193,IF(AND(JRF!$A193=Checks!$K$6,JRF!Q193=""),JRF!F193,IF(OR(JRF!$A193=Checks!$K$8,JRF!$A193=Checks!$K$6,JRF!$A193=Checks!$K$7,JRF!$A193=Checks!$K$9),JRF!AV193,JRF!F193)))))</f>
        <v/>
      </c>
      <c r="G191" s="70" t="str">
        <f>IF(AND(JRF!B193="",JRF!Q193=""),"",IF(IFERROR(SEARCH("RIR",JRF!A193),0),-JRF!J193,IF(JRF!A193=Checks!$K$10,JRF!J193,IF(JRF!A193=Checks!$K$11,-JRF!J193,IF(JRF!$A193=Checks!$K$4,JRF!J193,IF(JRF!$A193=Checks!$K$5,-JRF!J193,IF(AND(JRF!$A193=Checks!$K$7,JRF!Q193=""),JRF!J193,IF(AND(JRF!$A193=Checks!$K$6,JRF!Q193=""),JRF!J193,IF(OR(JRF!$A193=Checks!$K$8,JRF!$A193=Checks!$K$6,JRF!$A193=Checks!$K$7,JRF!$A193=Checks!$K$9),-HLOOKUP(23,JRF!$13:$314,JRF!AX193,0),HLOOKUP(9,JRF!$13:$314,JRF!AX193,0))))))))))</f>
        <v/>
      </c>
      <c r="H191" s="70" t="str">
        <f>IF(AND(JRF!B193="",JRF!Q193=""),"",IF(JRF!$A193=Checks!$K$4,JRF!I193,IF(JRF!$A193=Checks!$K$5,JRF!I193,IF(AND(JRF!$A193=Checks!$K$7,JRF!Q193=""),JRF!I193,IF(AND(JRF!$A193=Checks!$K$6,JRF!Q193=""),JRF!I193,IF(OR(JRF!$A193=Checks!$K$8,JRF!$A193=Checks!$K$6,JRF!$A193=Checks!$K$7,JRF!$A193=Checks!$K$9),HLOOKUP(22,JRF!$13:$314,JRF!AX193,0),HLOOKUP(8,JRF!$13:$314,JRF!AX193,0)))))))</f>
        <v/>
      </c>
      <c r="I191" s="71" t="str">
        <f>IF(AND(JRF!B193="",JRF!Q193=""),"",IF(JRF!$A193=Checks!$K$4,JRF!G193,IF(JRF!$A193=Checks!$K$5,JRF!G193,IF(AND(JRF!$A193=Checks!$K$7,JRF!Q193=""),JRF!G193,IF(AND(JRF!$A193=Checks!$K$6,JRF!Q193=""),JRF!G193,IF(OR(JRF!$A193=Checks!$K$8,JRF!$A193=Checks!$K$6,JRF!$A193=Checks!$K$7,JRF!$A193=Checks!$K$9),HLOOKUP(26,JRF!$13:$314,JRF!AX193,0),HLOOKUP(6,JRF!$13:$314,JRF!AX193,0)))))))</f>
        <v/>
      </c>
      <c r="J191" s="72" t="str">
        <f>IF(AND(JRF!AC193="",JRF!AF193=""),"",IF(LEN(JRF!AF193)=0,JRF!AC193,JRF!AF193))</f>
        <v/>
      </c>
      <c r="K191" s="72" t="str">
        <f>IF(JRF!Q193="","",IF(OR(JRF!A193=Checks!$K$4,JRF!A193=Checks!$K$5,JRF!A193=Checks!$K$6),"",IF(JRF!A193=Checks!$K$9,JRF!$B193,IF(OR(JRF!A193=Checks!$K$10,JRF!A193=Checks!$K$11),JRF!Q193,IF(AND(JRF!Q193=JRF!B193,OR(C191=IFERROR(VLOOKUP(C191,Checks!$BY:$BY,1,0),0),C392=IFERROR(VLOOKUP(C392,Checks!$BY:$BY,1,0),0))),A191,IF(JRF!Q193=JRF!B193,"",JRF!B193))))))</f>
        <v/>
      </c>
      <c r="L191" s="200" t="str">
        <f>IF(OR(JRF!X193="",JRF!Z193=""),"",IF(JRF!X193=JRF!Z193,"",'Journal Template'!M191/'Journal Template'!G191))</f>
        <v/>
      </c>
      <c r="M191" s="73" t="str">
        <f>IF(OR(JRF!X193="",JRF!Z193=""),"",IF(JRF!X193=JRF!Z193,"",-JRF!Y193))</f>
        <v/>
      </c>
      <c r="N191" s="72"/>
      <c r="O191" s="69" t="str">
        <f>IF(OR(JRF!X193="",JRF!Z193=""),"ENDBS",IF(JRF!X193=JRF!Z193,"ENDBS",""))</f>
        <v>ENDBS</v>
      </c>
      <c r="P191" s="69"/>
      <c r="AE191" s="43" t="s">
        <v>72</v>
      </c>
      <c r="AF191" s="43" t="s">
        <v>70</v>
      </c>
      <c r="AG191" s="43" t="s">
        <v>178</v>
      </c>
      <c r="AH191" s="68" t="s">
        <v>70</v>
      </c>
      <c r="AI191" s="44">
        <v>-130.30000000000001</v>
      </c>
      <c r="AJ191" s="43" t="s">
        <v>179</v>
      </c>
      <c r="AK191" s="43" t="s">
        <v>184</v>
      </c>
      <c r="AL191" s="44" t="s">
        <v>178</v>
      </c>
      <c r="AM191" s="43" t="s">
        <v>185</v>
      </c>
      <c r="AN191" s="43" t="s">
        <v>182</v>
      </c>
      <c r="AO191" s="43" t="s">
        <v>182</v>
      </c>
      <c r="AP191" s="43" t="s">
        <v>186</v>
      </c>
      <c r="AQ191" s="43" t="s">
        <v>183</v>
      </c>
      <c r="AR191" s="43" t="e">
        <v>#VALUE!</v>
      </c>
      <c r="AS191" s="43" t="s">
        <v>72</v>
      </c>
      <c r="AT191" s="44"/>
      <c r="AU191" s="44"/>
      <c r="AV191" s="44"/>
      <c r="AW191" s="44"/>
      <c r="AX191" s="44"/>
    </row>
    <row r="192" spans="1:50">
      <c r="A192" s="69" t="str">
        <f>IF(AND(JRF!B194="",JRF!Q194=""),"#REF!",IF(JRF!$A194=Checks!$K$4,JRF!B194,IF(JRF!$A194=Checks!$K$5,JRF!B194,IF(AND(JRF!$A194=Checks!$K$7,JRF!$Q194=""),JRF!B194,IF(AND(JRF!$A194=Checks!$K$6,JRF!$Q194=""),JRF!$B194,IF(OR(JRF!$A194=Checks!$K$8,JRF!$A194=Checks!$K$6,JRF!$A194=Checks!$K$7,JRF!$A194=Checks!$K$9),HLOOKUP(16,JRF!$13:$314,JRF!AX194,0),HLOOKUP(3,JRF!$13:$314,JRF!AX194,0)))))))</f>
        <v>#REF!</v>
      </c>
      <c r="B192" s="69" t="str">
        <f>IF(AND(JRF!B194="",JRF!Q194=""),"",IF(ISTEXT($A$13),"ACTUAL","-"))</f>
        <v/>
      </c>
      <c r="C192" s="74" t="str">
        <f>IF(AND(JRF!B194="",JRF!Q194=""),"",IF(JRF!$A194=Checks!$K$4,JRF!D194,IF(JRF!$A194=Checks!$K$5,JRF!D194,IF(AND(JRF!$A194=Checks!$K$7,JRF!Q194=""),JRF!D194,IF(AND(JRF!$A194=Checks!$K$6,JRF!Q194=""),JRF!D194,IF(OR(JRF!$A194=Checks!$K$8,JRF!$A194=Checks!$K$6,JRF!$A194=Checks!$K$7,JRF!$A194=Checks!$K$9),HLOOKUP(17,JRF!$13:$314,JRF!AX194,0),HLOOKUP(5,JRF!$13:$314,JRF!AX194,0)))))))</f>
        <v/>
      </c>
      <c r="D192" s="69" t="str">
        <f>IF(AND(JRF!B194="",JRF!Q194=""),"",IF(JRF!$A194=Checks!$K$4,JRF!C194,IF(JRF!$A194=Checks!$K$5,JRF!C194,IF(AND(JRF!$A194=Checks!$K$7,JRF!Q194=""),JRF!C194,IF(AND(JRF!$A194=Checks!$K$6,JRF!Q194=""),JRF!C194,IF(OR(JRF!$A194=Checks!$K$8,JRF!$A194=Checks!$K$6,JRF!$A194=Checks!$K$7,JRF!$A194=Checks!$K$9),HLOOKUP(18,JRF!$13:$314,JRF!AX194,0),HLOOKUP(4,JRF!$13:$314,JRF!AX194,0)))))))</f>
        <v/>
      </c>
      <c r="E192" s="69" t="str">
        <f>IF(AND(JRF!E194="",JRF!AL194=""),"",IF(OR(JRF!$A194=Checks!$K$4,JRF!$A194=Checks!$K$5),JRF!E194,IF(AND(JRF!$A194=Checks!$K$7,JRF!Q194=""),JRF!E194,IF(AND(JRF!$A194=Checks!$K$6,JRF!Q194=""),JRF!E194,IF(OR(JRF!$A194=Checks!$K$8,JRF!$A194=Checks!$K$6,JRF!$A194=Checks!$K$7,JRF!$A194=Checks!$K$9),JRF!AL194,JRF!E194)))))</f>
        <v/>
      </c>
      <c r="F192" s="69" t="str">
        <f>IF(AND(JRF!F194="",JRF!AV194=""),"",IF(OR(JRF!$A194=Checks!$K$4,JRF!$A194=Checks!$K$5),JRF!F194,IF(AND(JRF!$A194=Checks!$K$7,JRF!Q194=""),JRF!F194,IF(AND(JRF!$A194=Checks!$K$6,JRF!Q194=""),JRF!F194,IF(OR(JRF!$A194=Checks!$K$8,JRF!$A194=Checks!$K$6,JRF!$A194=Checks!$K$7,JRF!$A194=Checks!$K$9),JRF!AV194,JRF!F194)))))</f>
        <v/>
      </c>
      <c r="G192" s="70" t="str">
        <f>IF(AND(JRF!B194="",JRF!Q194=""),"",IF(IFERROR(SEARCH("RIR",JRF!A194),0),-JRF!J194,IF(JRF!A194=Checks!$K$10,JRF!J194,IF(JRF!A194=Checks!$K$11,-JRF!J194,IF(JRF!$A194=Checks!$K$4,JRF!J194,IF(JRF!$A194=Checks!$K$5,-JRF!J194,IF(AND(JRF!$A194=Checks!$K$7,JRF!Q194=""),JRF!J194,IF(AND(JRF!$A194=Checks!$K$6,JRF!Q194=""),JRF!J194,IF(OR(JRF!$A194=Checks!$K$8,JRF!$A194=Checks!$K$6,JRF!$A194=Checks!$K$7,JRF!$A194=Checks!$K$9),-HLOOKUP(23,JRF!$13:$314,JRF!AX194,0),HLOOKUP(9,JRF!$13:$314,JRF!AX194,0))))))))))</f>
        <v/>
      </c>
      <c r="H192" s="70" t="str">
        <f>IF(AND(JRF!B194="",JRF!Q194=""),"",IF(JRF!$A194=Checks!$K$4,JRF!I194,IF(JRF!$A194=Checks!$K$5,JRF!I194,IF(AND(JRF!$A194=Checks!$K$7,JRF!Q194=""),JRF!I194,IF(AND(JRF!$A194=Checks!$K$6,JRF!Q194=""),JRF!I194,IF(OR(JRF!$A194=Checks!$K$8,JRF!$A194=Checks!$K$6,JRF!$A194=Checks!$K$7,JRF!$A194=Checks!$K$9),HLOOKUP(22,JRF!$13:$314,JRF!AX194,0),HLOOKUP(8,JRF!$13:$314,JRF!AX194,0)))))))</f>
        <v/>
      </c>
      <c r="I192" s="71" t="str">
        <f>IF(AND(JRF!B194="",JRF!Q194=""),"",IF(JRF!$A194=Checks!$K$4,JRF!G194,IF(JRF!$A194=Checks!$K$5,JRF!G194,IF(AND(JRF!$A194=Checks!$K$7,JRF!Q194=""),JRF!G194,IF(AND(JRF!$A194=Checks!$K$6,JRF!Q194=""),JRF!G194,IF(OR(JRF!$A194=Checks!$K$8,JRF!$A194=Checks!$K$6,JRF!$A194=Checks!$K$7,JRF!$A194=Checks!$K$9),HLOOKUP(26,JRF!$13:$314,JRF!AX194,0),HLOOKUP(6,JRF!$13:$314,JRF!AX194,0)))))))</f>
        <v/>
      </c>
      <c r="J192" s="72" t="str">
        <f>IF(AND(JRF!AC194="",JRF!AF194=""),"",IF(LEN(JRF!AF194)=0,JRF!AC194,JRF!AF194))</f>
        <v/>
      </c>
      <c r="K192" s="72" t="str">
        <f>IF(JRF!Q194="","",IF(OR(JRF!A194=Checks!$K$4,JRF!A194=Checks!$K$5,JRF!A194=Checks!$K$6),"",IF(JRF!A194=Checks!$K$9,JRF!$B194,IF(OR(JRF!A194=Checks!$K$10,JRF!A194=Checks!$K$11),JRF!Q194,IF(AND(JRF!Q194=JRF!B194,OR(C192=IFERROR(VLOOKUP(C192,Checks!$BY:$BY,1,0),0),C393=IFERROR(VLOOKUP(C393,Checks!$BY:$BY,1,0),0))),A192,IF(JRF!Q194=JRF!B194,"",JRF!B194))))))</f>
        <v/>
      </c>
      <c r="L192" s="200" t="str">
        <f>IF(OR(JRF!X194="",JRF!Z194=""),"",IF(JRF!X194=JRF!Z194,"",'Journal Template'!M192/'Journal Template'!G192))</f>
        <v/>
      </c>
      <c r="M192" s="73" t="str">
        <f>IF(OR(JRF!X194="",JRF!Z194=""),"",IF(JRF!X194=JRF!Z194,"",-JRF!Y194))</f>
        <v/>
      </c>
      <c r="N192" s="72"/>
      <c r="O192" s="69" t="str">
        <f>IF(OR(JRF!X194="",JRF!Z194=""),"ENDBS",IF(JRF!X194=JRF!Z194,"ENDBS",""))</f>
        <v>ENDBS</v>
      </c>
      <c r="P192" s="69"/>
      <c r="AE192" s="43" t="s">
        <v>72</v>
      </c>
      <c r="AF192" s="43" t="s">
        <v>70</v>
      </c>
      <c r="AG192" s="43" t="s">
        <v>178</v>
      </c>
      <c r="AH192" s="68" t="s">
        <v>70</v>
      </c>
      <c r="AI192" s="44">
        <v>-130.30000000000001</v>
      </c>
      <c r="AJ192" s="43" t="s">
        <v>179</v>
      </c>
      <c r="AK192" s="43" t="s">
        <v>184</v>
      </c>
      <c r="AL192" s="44" t="s">
        <v>178</v>
      </c>
      <c r="AM192" s="43" t="s">
        <v>185</v>
      </c>
      <c r="AN192" s="43" t="s">
        <v>182</v>
      </c>
      <c r="AO192" s="43" t="s">
        <v>182</v>
      </c>
      <c r="AP192" s="43" t="s">
        <v>186</v>
      </c>
      <c r="AQ192" s="43" t="s">
        <v>183</v>
      </c>
      <c r="AR192" s="43" t="e">
        <v>#VALUE!</v>
      </c>
      <c r="AS192" s="43" t="s">
        <v>72</v>
      </c>
      <c r="AT192" s="44"/>
      <c r="AU192" s="44"/>
      <c r="AV192" s="44"/>
      <c r="AW192" s="44"/>
      <c r="AX192" s="44"/>
    </row>
    <row r="193" spans="1:50">
      <c r="A193" s="69" t="str">
        <f>IF(AND(JRF!B195="",JRF!Q195=""),"#REF!",IF(JRF!$A195=Checks!$K$4,JRF!B195,IF(JRF!$A195=Checks!$K$5,JRF!B195,IF(AND(JRF!$A195=Checks!$K$7,JRF!$Q195=""),JRF!B195,IF(AND(JRF!$A195=Checks!$K$6,JRF!$Q195=""),JRF!$B195,IF(OR(JRF!$A195=Checks!$K$8,JRF!$A195=Checks!$K$6,JRF!$A195=Checks!$K$7,JRF!$A195=Checks!$K$9),HLOOKUP(16,JRF!$13:$314,JRF!AX195,0),HLOOKUP(3,JRF!$13:$314,JRF!AX195,0)))))))</f>
        <v>#REF!</v>
      </c>
      <c r="B193" s="69" t="str">
        <f>IF(AND(JRF!B195="",JRF!Q195=""),"",IF(ISTEXT($A$13),"ACTUAL","-"))</f>
        <v/>
      </c>
      <c r="C193" s="74" t="str">
        <f>IF(AND(JRF!B195="",JRF!Q195=""),"",IF(JRF!$A195=Checks!$K$4,JRF!D195,IF(JRF!$A195=Checks!$K$5,JRF!D195,IF(AND(JRF!$A195=Checks!$K$7,JRF!Q195=""),JRF!D195,IF(AND(JRF!$A195=Checks!$K$6,JRF!Q195=""),JRF!D195,IF(OR(JRF!$A195=Checks!$K$8,JRF!$A195=Checks!$K$6,JRF!$A195=Checks!$K$7,JRF!$A195=Checks!$K$9),HLOOKUP(17,JRF!$13:$314,JRF!AX195,0),HLOOKUP(5,JRF!$13:$314,JRF!AX195,0)))))))</f>
        <v/>
      </c>
      <c r="D193" s="69" t="str">
        <f>IF(AND(JRF!B195="",JRF!Q195=""),"",IF(JRF!$A195=Checks!$K$4,JRF!C195,IF(JRF!$A195=Checks!$K$5,JRF!C195,IF(AND(JRF!$A195=Checks!$K$7,JRF!Q195=""),JRF!C195,IF(AND(JRF!$A195=Checks!$K$6,JRF!Q195=""),JRF!C195,IF(OR(JRF!$A195=Checks!$K$8,JRF!$A195=Checks!$K$6,JRF!$A195=Checks!$K$7,JRF!$A195=Checks!$K$9),HLOOKUP(18,JRF!$13:$314,JRF!AX195,0),HLOOKUP(4,JRF!$13:$314,JRF!AX195,0)))))))</f>
        <v/>
      </c>
      <c r="E193" s="69" t="str">
        <f>IF(AND(JRF!E195="",JRF!AL195=""),"",IF(OR(JRF!$A195=Checks!$K$4,JRF!$A195=Checks!$K$5),JRF!E195,IF(AND(JRF!$A195=Checks!$K$7,JRF!Q195=""),JRF!E195,IF(AND(JRF!$A195=Checks!$K$6,JRF!Q195=""),JRF!E195,IF(OR(JRF!$A195=Checks!$K$8,JRF!$A195=Checks!$K$6,JRF!$A195=Checks!$K$7,JRF!$A195=Checks!$K$9),JRF!AL195,JRF!E195)))))</f>
        <v/>
      </c>
      <c r="F193" s="69" t="str">
        <f>IF(AND(JRF!F195="",JRF!AV195=""),"",IF(OR(JRF!$A195=Checks!$K$4,JRF!$A195=Checks!$K$5),JRF!F195,IF(AND(JRF!$A195=Checks!$K$7,JRF!Q195=""),JRF!F195,IF(AND(JRF!$A195=Checks!$K$6,JRF!Q195=""),JRF!F195,IF(OR(JRF!$A195=Checks!$K$8,JRF!$A195=Checks!$K$6,JRF!$A195=Checks!$K$7,JRF!$A195=Checks!$K$9),JRF!AV195,JRF!F195)))))</f>
        <v/>
      </c>
      <c r="G193" s="70" t="str">
        <f>IF(AND(JRF!B195="",JRF!Q195=""),"",IF(IFERROR(SEARCH("RIR",JRF!A195),0),-JRF!J195,IF(JRF!A195=Checks!$K$10,JRF!J195,IF(JRF!A195=Checks!$K$11,-JRF!J195,IF(JRF!$A195=Checks!$K$4,JRF!J195,IF(JRF!$A195=Checks!$K$5,-JRF!J195,IF(AND(JRF!$A195=Checks!$K$7,JRF!Q195=""),JRF!J195,IF(AND(JRF!$A195=Checks!$K$6,JRF!Q195=""),JRF!J195,IF(OR(JRF!$A195=Checks!$K$8,JRF!$A195=Checks!$K$6,JRF!$A195=Checks!$K$7,JRF!$A195=Checks!$K$9),-HLOOKUP(23,JRF!$13:$314,JRF!AX195,0),HLOOKUP(9,JRF!$13:$314,JRF!AX195,0))))))))))</f>
        <v/>
      </c>
      <c r="H193" s="70" t="str">
        <f>IF(AND(JRF!B195="",JRF!Q195=""),"",IF(JRF!$A195=Checks!$K$4,JRF!I195,IF(JRF!$A195=Checks!$K$5,JRF!I195,IF(AND(JRF!$A195=Checks!$K$7,JRF!Q195=""),JRF!I195,IF(AND(JRF!$A195=Checks!$K$6,JRF!Q195=""),JRF!I195,IF(OR(JRF!$A195=Checks!$K$8,JRF!$A195=Checks!$K$6,JRF!$A195=Checks!$K$7,JRF!$A195=Checks!$K$9),HLOOKUP(22,JRF!$13:$314,JRF!AX195,0),HLOOKUP(8,JRF!$13:$314,JRF!AX195,0)))))))</f>
        <v/>
      </c>
      <c r="I193" s="71" t="str">
        <f>IF(AND(JRF!B195="",JRF!Q195=""),"",IF(JRF!$A195=Checks!$K$4,JRF!G195,IF(JRF!$A195=Checks!$K$5,JRF!G195,IF(AND(JRF!$A195=Checks!$K$7,JRF!Q195=""),JRF!G195,IF(AND(JRF!$A195=Checks!$K$6,JRF!Q195=""),JRF!G195,IF(OR(JRF!$A195=Checks!$K$8,JRF!$A195=Checks!$K$6,JRF!$A195=Checks!$K$7,JRF!$A195=Checks!$K$9),HLOOKUP(26,JRF!$13:$314,JRF!AX195,0),HLOOKUP(6,JRF!$13:$314,JRF!AX195,0)))))))</f>
        <v/>
      </c>
      <c r="J193" s="72" t="str">
        <f>IF(AND(JRF!AC195="",JRF!AF195=""),"",IF(LEN(JRF!AF195)=0,JRF!AC195,JRF!AF195))</f>
        <v/>
      </c>
      <c r="K193" s="72" t="str">
        <f>IF(JRF!Q195="","",IF(OR(JRF!A195=Checks!$K$4,JRF!A195=Checks!$K$5,JRF!A195=Checks!$K$6),"",IF(JRF!A195=Checks!$K$9,JRF!$B195,IF(OR(JRF!A195=Checks!$K$10,JRF!A195=Checks!$K$11),JRF!Q195,IF(AND(JRF!Q195=JRF!B195,OR(C193=IFERROR(VLOOKUP(C193,Checks!$BY:$BY,1,0),0),C394=IFERROR(VLOOKUP(C394,Checks!$BY:$BY,1,0),0))),A193,IF(JRF!Q195=JRF!B195,"",JRF!B195))))))</f>
        <v/>
      </c>
      <c r="L193" s="200" t="str">
        <f>IF(OR(JRF!X195="",JRF!Z195=""),"",IF(JRF!X195=JRF!Z195,"",'Journal Template'!M193/'Journal Template'!G193))</f>
        <v/>
      </c>
      <c r="M193" s="73" t="str">
        <f>IF(OR(JRF!X195="",JRF!Z195=""),"",IF(JRF!X195=JRF!Z195,"",-JRF!Y195))</f>
        <v/>
      </c>
      <c r="N193" s="72"/>
      <c r="O193" s="69" t="str">
        <f>IF(OR(JRF!X195="",JRF!Z195=""),"ENDBS",IF(JRF!X195=JRF!Z195,"ENDBS",""))</f>
        <v>ENDBS</v>
      </c>
      <c r="P193" s="69"/>
      <c r="AE193" s="43" t="s">
        <v>72</v>
      </c>
      <c r="AF193" s="43" t="s">
        <v>70</v>
      </c>
      <c r="AG193" s="43" t="s">
        <v>178</v>
      </c>
      <c r="AH193" s="68" t="s">
        <v>70</v>
      </c>
      <c r="AI193" s="44">
        <v>-130.30000000000001</v>
      </c>
      <c r="AJ193" s="43" t="s">
        <v>179</v>
      </c>
      <c r="AK193" s="43" t="s">
        <v>184</v>
      </c>
      <c r="AL193" s="44" t="s">
        <v>178</v>
      </c>
      <c r="AM193" s="43" t="s">
        <v>185</v>
      </c>
      <c r="AN193" s="43" t="s">
        <v>182</v>
      </c>
      <c r="AO193" s="43" t="s">
        <v>182</v>
      </c>
      <c r="AP193" s="43" t="s">
        <v>186</v>
      </c>
      <c r="AQ193" s="43" t="s">
        <v>183</v>
      </c>
      <c r="AR193" s="43" t="e">
        <v>#VALUE!</v>
      </c>
      <c r="AS193" s="43" t="s">
        <v>72</v>
      </c>
      <c r="AT193" s="44"/>
      <c r="AU193" s="44"/>
      <c r="AV193" s="44"/>
      <c r="AW193" s="44"/>
      <c r="AX193" s="44"/>
    </row>
    <row r="194" spans="1:50">
      <c r="A194" s="69" t="str">
        <f>IF(AND(JRF!B196="",JRF!Q196=""),"#REF!",IF(JRF!$A196=Checks!$K$4,JRF!B196,IF(JRF!$A196=Checks!$K$5,JRF!B196,IF(AND(JRF!$A196=Checks!$K$7,JRF!$Q196=""),JRF!B196,IF(AND(JRF!$A196=Checks!$K$6,JRF!$Q196=""),JRF!$B196,IF(OR(JRF!$A196=Checks!$K$8,JRF!$A196=Checks!$K$6,JRF!$A196=Checks!$K$7,JRF!$A196=Checks!$K$9),HLOOKUP(16,JRF!$13:$314,JRF!AX196,0),HLOOKUP(3,JRF!$13:$314,JRF!AX196,0)))))))</f>
        <v>#REF!</v>
      </c>
      <c r="B194" s="69" t="str">
        <f>IF(AND(JRF!B196="",JRF!Q196=""),"",IF(ISTEXT($A$13),"ACTUAL","-"))</f>
        <v/>
      </c>
      <c r="C194" s="74" t="str">
        <f>IF(AND(JRF!B196="",JRF!Q196=""),"",IF(JRF!$A196=Checks!$K$4,JRF!D196,IF(JRF!$A196=Checks!$K$5,JRF!D196,IF(AND(JRF!$A196=Checks!$K$7,JRF!Q196=""),JRF!D196,IF(AND(JRF!$A196=Checks!$K$6,JRF!Q196=""),JRF!D196,IF(OR(JRF!$A196=Checks!$K$8,JRF!$A196=Checks!$K$6,JRF!$A196=Checks!$K$7,JRF!$A196=Checks!$K$9),HLOOKUP(17,JRF!$13:$314,JRF!AX196,0),HLOOKUP(5,JRF!$13:$314,JRF!AX196,0)))))))</f>
        <v/>
      </c>
      <c r="D194" s="69" t="str">
        <f>IF(AND(JRF!B196="",JRF!Q196=""),"",IF(JRF!$A196=Checks!$K$4,JRF!C196,IF(JRF!$A196=Checks!$K$5,JRF!C196,IF(AND(JRF!$A196=Checks!$K$7,JRF!Q196=""),JRF!C196,IF(AND(JRF!$A196=Checks!$K$6,JRF!Q196=""),JRF!C196,IF(OR(JRF!$A196=Checks!$K$8,JRF!$A196=Checks!$K$6,JRF!$A196=Checks!$K$7,JRF!$A196=Checks!$K$9),HLOOKUP(18,JRF!$13:$314,JRF!AX196,0),HLOOKUP(4,JRF!$13:$314,JRF!AX196,0)))))))</f>
        <v/>
      </c>
      <c r="E194" s="69" t="str">
        <f>IF(AND(JRF!E196="",JRF!AL196=""),"",IF(OR(JRF!$A196=Checks!$K$4,JRF!$A196=Checks!$K$5),JRF!E196,IF(AND(JRF!$A196=Checks!$K$7,JRF!Q196=""),JRF!E196,IF(AND(JRF!$A196=Checks!$K$6,JRF!Q196=""),JRF!E196,IF(OR(JRF!$A196=Checks!$K$8,JRF!$A196=Checks!$K$6,JRF!$A196=Checks!$K$7,JRF!$A196=Checks!$K$9),JRF!AL196,JRF!E196)))))</f>
        <v/>
      </c>
      <c r="F194" s="69" t="str">
        <f>IF(AND(JRF!F196="",JRF!AV196=""),"",IF(OR(JRF!$A196=Checks!$K$4,JRF!$A196=Checks!$K$5),JRF!F196,IF(AND(JRF!$A196=Checks!$K$7,JRF!Q196=""),JRF!F196,IF(AND(JRF!$A196=Checks!$K$6,JRF!Q196=""),JRF!F196,IF(OR(JRF!$A196=Checks!$K$8,JRF!$A196=Checks!$K$6,JRF!$A196=Checks!$K$7,JRF!$A196=Checks!$K$9),JRF!AV196,JRF!F196)))))</f>
        <v/>
      </c>
      <c r="G194" s="70" t="str">
        <f>IF(AND(JRF!B196="",JRF!Q196=""),"",IF(IFERROR(SEARCH("RIR",JRF!A196),0),-JRF!J196,IF(JRF!A196=Checks!$K$10,JRF!J196,IF(JRF!A196=Checks!$K$11,-JRF!J196,IF(JRF!$A196=Checks!$K$4,JRF!J196,IF(JRF!$A196=Checks!$K$5,-JRF!J196,IF(AND(JRF!$A196=Checks!$K$7,JRF!Q196=""),JRF!J196,IF(AND(JRF!$A196=Checks!$K$6,JRF!Q196=""),JRF!J196,IF(OR(JRF!$A196=Checks!$K$8,JRF!$A196=Checks!$K$6,JRF!$A196=Checks!$K$7,JRF!$A196=Checks!$K$9),-HLOOKUP(23,JRF!$13:$314,JRF!AX196,0),HLOOKUP(9,JRF!$13:$314,JRF!AX196,0))))))))))</f>
        <v/>
      </c>
      <c r="H194" s="70" t="str">
        <f>IF(AND(JRF!B196="",JRF!Q196=""),"",IF(JRF!$A196=Checks!$K$4,JRF!I196,IF(JRF!$A196=Checks!$K$5,JRF!I196,IF(AND(JRF!$A196=Checks!$K$7,JRF!Q196=""),JRF!I196,IF(AND(JRF!$A196=Checks!$K$6,JRF!Q196=""),JRF!I196,IF(OR(JRF!$A196=Checks!$K$8,JRF!$A196=Checks!$K$6,JRF!$A196=Checks!$K$7,JRF!$A196=Checks!$K$9),HLOOKUP(22,JRF!$13:$314,JRF!AX196,0),HLOOKUP(8,JRF!$13:$314,JRF!AX196,0)))))))</f>
        <v/>
      </c>
      <c r="I194" s="71" t="str">
        <f>IF(AND(JRF!B196="",JRF!Q196=""),"",IF(JRF!$A196=Checks!$K$4,JRF!G196,IF(JRF!$A196=Checks!$K$5,JRF!G196,IF(AND(JRF!$A196=Checks!$K$7,JRF!Q196=""),JRF!G196,IF(AND(JRF!$A196=Checks!$K$6,JRF!Q196=""),JRF!G196,IF(OR(JRF!$A196=Checks!$K$8,JRF!$A196=Checks!$K$6,JRF!$A196=Checks!$K$7,JRF!$A196=Checks!$K$9),HLOOKUP(26,JRF!$13:$314,JRF!AX196,0),HLOOKUP(6,JRF!$13:$314,JRF!AX196,0)))))))</f>
        <v/>
      </c>
      <c r="J194" s="72" t="str">
        <f>IF(AND(JRF!AC196="",JRF!AF196=""),"",IF(LEN(JRF!AF196)=0,JRF!AC196,JRF!AF196))</f>
        <v/>
      </c>
      <c r="K194" s="72" t="str">
        <f>IF(JRF!Q196="","",IF(OR(JRF!A196=Checks!$K$4,JRF!A196=Checks!$K$5,JRF!A196=Checks!$K$6),"",IF(JRF!A196=Checks!$K$9,JRF!$B196,IF(OR(JRF!A196=Checks!$K$10,JRF!A196=Checks!$K$11),JRF!Q196,IF(AND(JRF!Q196=JRF!B196,OR(C194=IFERROR(VLOOKUP(C194,Checks!$BY:$BY,1,0),0),C395=IFERROR(VLOOKUP(C395,Checks!$BY:$BY,1,0),0))),A194,IF(JRF!Q196=JRF!B196,"",JRF!B196))))))</f>
        <v/>
      </c>
      <c r="L194" s="200" t="str">
        <f>IF(OR(JRF!X196="",JRF!Z196=""),"",IF(JRF!X196=JRF!Z196,"",'Journal Template'!M194/'Journal Template'!G194))</f>
        <v/>
      </c>
      <c r="M194" s="73" t="str">
        <f>IF(OR(JRF!X196="",JRF!Z196=""),"",IF(JRF!X196=JRF!Z196,"",-JRF!Y196))</f>
        <v/>
      </c>
      <c r="N194" s="72"/>
      <c r="O194" s="69" t="str">
        <f>IF(OR(JRF!X196="",JRF!Z196=""),"ENDBS",IF(JRF!X196=JRF!Z196,"ENDBS",""))</f>
        <v>ENDBS</v>
      </c>
      <c r="P194" s="69"/>
      <c r="AE194" s="43" t="s">
        <v>72</v>
      </c>
      <c r="AF194" s="43" t="s">
        <v>70</v>
      </c>
      <c r="AG194" s="43" t="s">
        <v>178</v>
      </c>
      <c r="AH194" s="68" t="s">
        <v>70</v>
      </c>
      <c r="AI194" s="44">
        <v>-130.30000000000001</v>
      </c>
      <c r="AJ194" s="43" t="s">
        <v>179</v>
      </c>
      <c r="AK194" s="43" t="s">
        <v>184</v>
      </c>
      <c r="AL194" s="44" t="s">
        <v>178</v>
      </c>
      <c r="AM194" s="43" t="s">
        <v>185</v>
      </c>
      <c r="AN194" s="43" t="s">
        <v>182</v>
      </c>
      <c r="AO194" s="43" t="s">
        <v>182</v>
      </c>
      <c r="AP194" s="43" t="s">
        <v>186</v>
      </c>
      <c r="AQ194" s="43" t="s">
        <v>183</v>
      </c>
      <c r="AR194" s="43" t="e">
        <v>#VALUE!</v>
      </c>
      <c r="AS194" s="43" t="s">
        <v>72</v>
      </c>
      <c r="AT194" s="44"/>
      <c r="AU194" s="44"/>
      <c r="AV194" s="44"/>
      <c r="AW194" s="44"/>
      <c r="AX194" s="44"/>
    </row>
    <row r="195" spans="1:50">
      <c r="A195" s="69" t="str">
        <f>IF(AND(JRF!B197="",JRF!Q197=""),"#REF!",IF(JRF!$A197=Checks!$K$4,JRF!B197,IF(JRF!$A197=Checks!$K$5,JRF!B197,IF(AND(JRF!$A197=Checks!$K$7,JRF!$Q197=""),JRF!B197,IF(AND(JRF!$A197=Checks!$K$6,JRF!$Q197=""),JRF!$B197,IF(OR(JRF!$A197=Checks!$K$8,JRF!$A197=Checks!$K$6,JRF!$A197=Checks!$K$7,JRF!$A197=Checks!$K$9),HLOOKUP(16,JRF!$13:$314,JRF!AX197,0),HLOOKUP(3,JRF!$13:$314,JRF!AX197,0)))))))</f>
        <v>#REF!</v>
      </c>
      <c r="B195" s="69" t="str">
        <f>IF(AND(JRF!B197="",JRF!Q197=""),"",IF(ISTEXT($A$13),"ACTUAL","-"))</f>
        <v/>
      </c>
      <c r="C195" s="74" t="str">
        <f>IF(AND(JRF!B197="",JRF!Q197=""),"",IF(JRF!$A197=Checks!$K$4,JRF!D197,IF(JRF!$A197=Checks!$K$5,JRF!D197,IF(AND(JRF!$A197=Checks!$K$7,JRF!Q197=""),JRF!D197,IF(AND(JRF!$A197=Checks!$K$6,JRF!Q197=""),JRF!D197,IF(OR(JRF!$A197=Checks!$K$8,JRF!$A197=Checks!$K$6,JRF!$A197=Checks!$K$7,JRF!$A197=Checks!$K$9),HLOOKUP(17,JRF!$13:$314,JRF!AX197,0),HLOOKUP(5,JRF!$13:$314,JRF!AX197,0)))))))</f>
        <v/>
      </c>
      <c r="D195" s="69" t="str">
        <f>IF(AND(JRF!B197="",JRF!Q197=""),"",IF(JRF!$A197=Checks!$K$4,JRF!C197,IF(JRF!$A197=Checks!$K$5,JRF!C197,IF(AND(JRF!$A197=Checks!$K$7,JRF!Q197=""),JRF!C197,IF(AND(JRF!$A197=Checks!$K$6,JRF!Q197=""),JRF!C197,IF(OR(JRF!$A197=Checks!$K$8,JRF!$A197=Checks!$K$6,JRF!$A197=Checks!$K$7,JRF!$A197=Checks!$K$9),HLOOKUP(18,JRF!$13:$314,JRF!AX197,0),HLOOKUP(4,JRF!$13:$314,JRF!AX197,0)))))))</f>
        <v/>
      </c>
      <c r="E195" s="69" t="str">
        <f>IF(AND(JRF!E197="",JRF!AL197=""),"",IF(OR(JRF!$A197=Checks!$K$4,JRF!$A197=Checks!$K$5),JRF!E197,IF(AND(JRF!$A197=Checks!$K$7,JRF!Q197=""),JRF!E197,IF(AND(JRF!$A197=Checks!$K$6,JRF!Q197=""),JRF!E197,IF(OR(JRF!$A197=Checks!$K$8,JRF!$A197=Checks!$K$6,JRF!$A197=Checks!$K$7,JRF!$A197=Checks!$K$9),JRF!AL197,JRF!E197)))))</f>
        <v/>
      </c>
      <c r="F195" s="69" t="str">
        <f>IF(AND(JRF!F197="",JRF!AV197=""),"",IF(OR(JRF!$A197=Checks!$K$4,JRF!$A197=Checks!$K$5),JRF!F197,IF(AND(JRF!$A197=Checks!$K$7,JRF!Q197=""),JRF!F197,IF(AND(JRF!$A197=Checks!$K$6,JRF!Q197=""),JRF!F197,IF(OR(JRF!$A197=Checks!$K$8,JRF!$A197=Checks!$K$6,JRF!$A197=Checks!$K$7,JRF!$A197=Checks!$K$9),JRF!AV197,JRF!F197)))))</f>
        <v/>
      </c>
      <c r="G195" s="70" t="str">
        <f>IF(AND(JRF!B197="",JRF!Q197=""),"",IF(IFERROR(SEARCH("RIR",JRF!A197),0),-JRF!J197,IF(JRF!A197=Checks!$K$10,JRF!J197,IF(JRF!A197=Checks!$K$11,-JRF!J197,IF(JRF!$A197=Checks!$K$4,JRF!J197,IF(JRF!$A197=Checks!$K$5,-JRF!J197,IF(AND(JRF!$A197=Checks!$K$7,JRF!Q197=""),JRF!J197,IF(AND(JRF!$A197=Checks!$K$6,JRF!Q197=""),JRF!J197,IF(OR(JRF!$A197=Checks!$K$8,JRF!$A197=Checks!$K$6,JRF!$A197=Checks!$K$7,JRF!$A197=Checks!$K$9),-HLOOKUP(23,JRF!$13:$314,JRF!AX197,0),HLOOKUP(9,JRF!$13:$314,JRF!AX197,0))))))))))</f>
        <v/>
      </c>
      <c r="H195" s="70" t="str">
        <f>IF(AND(JRF!B197="",JRF!Q197=""),"",IF(JRF!$A197=Checks!$K$4,JRF!I197,IF(JRF!$A197=Checks!$K$5,JRF!I197,IF(AND(JRF!$A197=Checks!$K$7,JRF!Q197=""),JRF!I197,IF(AND(JRF!$A197=Checks!$K$6,JRF!Q197=""),JRF!I197,IF(OR(JRF!$A197=Checks!$K$8,JRF!$A197=Checks!$K$6,JRF!$A197=Checks!$K$7,JRF!$A197=Checks!$K$9),HLOOKUP(22,JRF!$13:$314,JRF!AX197,0),HLOOKUP(8,JRF!$13:$314,JRF!AX197,0)))))))</f>
        <v/>
      </c>
      <c r="I195" s="71" t="str">
        <f>IF(AND(JRF!B197="",JRF!Q197=""),"",IF(JRF!$A197=Checks!$K$4,JRF!G197,IF(JRF!$A197=Checks!$K$5,JRF!G197,IF(AND(JRF!$A197=Checks!$K$7,JRF!Q197=""),JRF!G197,IF(AND(JRF!$A197=Checks!$K$6,JRF!Q197=""),JRF!G197,IF(OR(JRF!$A197=Checks!$K$8,JRF!$A197=Checks!$K$6,JRF!$A197=Checks!$K$7,JRF!$A197=Checks!$K$9),HLOOKUP(26,JRF!$13:$314,JRF!AX197,0),HLOOKUP(6,JRF!$13:$314,JRF!AX197,0)))))))</f>
        <v/>
      </c>
      <c r="J195" s="72" t="str">
        <f>IF(AND(JRF!AC197="",JRF!AF197=""),"",IF(LEN(JRF!AF197)=0,JRF!AC197,JRF!AF197))</f>
        <v/>
      </c>
      <c r="K195" s="72" t="str">
        <f>IF(JRF!Q197="","",IF(OR(JRF!A197=Checks!$K$4,JRF!A197=Checks!$K$5,JRF!A197=Checks!$K$6),"",IF(JRF!A197=Checks!$K$9,JRF!$B197,IF(OR(JRF!A197=Checks!$K$10,JRF!A197=Checks!$K$11),JRF!Q197,IF(AND(JRF!Q197=JRF!B197,OR(C195=IFERROR(VLOOKUP(C195,Checks!$BY:$BY,1,0),0),C396=IFERROR(VLOOKUP(C396,Checks!$BY:$BY,1,0),0))),A195,IF(JRF!Q197=JRF!B197,"",JRF!B197))))))</f>
        <v/>
      </c>
      <c r="L195" s="200" t="str">
        <f>IF(OR(JRF!X197="",JRF!Z197=""),"",IF(JRF!X197=JRF!Z197,"",'Journal Template'!M195/'Journal Template'!G195))</f>
        <v/>
      </c>
      <c r="M195" s="73" t="str">
        <f>IF(OR(JRF!X197="",JRF!Z197=""),"",IF(JRF!X197=JRF!Z197,"",-JRF!Y197))</f>
        <v/>
      </c>
      <c r="N195" s="72"/>
      <c r="O195" s="69" t="str">
        <f>IF(OR(JRF!X197="",JRF!Z197=""),"ENDBS",IF(JRF!X197=JRF!Z197,"ENDBS",""))</f>
        <v>ENDBS</v>
      </c>
      <c r="P195" s="69"/>
      <c r="AE195" s="43" t="s">
        <v>72</v>
      </c>
      <c r="AF195" s="43" t="s">
        <v>70</v>
      </c>
      <c r="AG195" s="43" t="s">
        <v>178</v>
      </c>
      <c r="AH195" s="68" t="s">
        <v>70</v>
      </c>
      <c r="AI195" s="44">
        <v>-130.30000000000001</v>
      </c>
      <c r="AJ195" s="43" t="s">
        <v>179</v>
      </c>
      <c r="AK195" s="43" t="s">
        <v>184</v>
      </c>
      <c r="AL195" s="44" t="s">
        <v>178</v>
      </c>
      <c r="AM195" s="43" t="s">
        <v>185</v>
      </c>
      <c r="AN195" s="43" t="s">
        <v>182</v>
      </c>
      <c r="AO195" s="43" t="s">
        <v>182</v>
      </c>
      <c r="AP195" s="43" t="s">
        <v>186</v>
      </c>
      <c r="AQ195" s="43" t="s">
        <v>183</v>
      </c>
      <c r="AR195" s="43" t="e">
        <v>#VALUE!</v>
      </c>
      <c r="AS195" s="43" t="s">
        <v>72</v>
      </c>
      <c r="AT195" s="44"/>
      <c r="AU195" s="44"/>
      <c r="AV195" s="44"/>
      <c r="AW195" s="44"/>
      <c r="AX195" s="44"/>
    </row>
    <row r="196" spans="1:50">
      <c r="A196" s="69" t="str">
        <f>IF(AND(JRF!B198="",JRF!Q198=""),"#REF!",IF(JRF!$A198=Checks!$K$4,JRF!B198,IF(JRF!$A198=Checks!$K$5,JRF!B198,IF(AND(JRF!$A198=Checks!$K$7,JRF!$Q198=""),JRF!B198,IF(AND(JRF!$A198=Checks!$K$6,JRF!$Q198=""),JRF!$B198,IF(OR(JRF!$A198=Checks!$K$8,JRF!$A198=Checks!$K$6,JRF!$A198=Checks!$K$7,JRF!$A198=Checks!$K$9),HLOOKUP(16,JRF!$13:$314,JRF!AX198,0),HLOOKUP(3,JRF!$13:$314,JRF!AX198,0)))))))</f>
        <v>#REF!</v>
      </c>
      <c r="B196" s="69" t="str">
        <f>IF(AND(JRF!B198="",JRF!Q198=""),"",IF(ISTEXT($A$13),"ACTUAL","-"))</f>
        <v/>
      </c>
      <c r="C196" s="74" t="str">
        <f>IF(AND(JRF!B198="",JRF!Q198=""),"",IF(JRF!$A198=Checks!$K$4,JRF!D198,IF(JRF!$A198=Checks!$K$5,JRF!D198,IF(AND(JRF!$A198=Checks!$K$7,JRF!Q198=""),JRF!D198,IF(AND(JRF!$A198=Checks!$K$6,JRF!Q198=""),JRF!D198,IF(OR(JRF!$A198=Checks!$K$8,JRF!$A198=Checks!$K$6,JRF!$A198=Checks!$K$7,JRF!$A198=Checks!$K$9),HLOOKUP(17,JRF!$13:$314,JRF!AX198,0),HLOOKUP(5,JRF!$13:$314,JRF!AX198,0)))))))</f>
        <v/>
      </c>
      <c r="D196" s="69" t="str">
        <f>IF(AND(JRF!B198="",JRF!Q198=""),"",IF(JRF!$A198=Checks!$K$4,JRF!C198,IF(JRF!$A198=Checks!$K$5,JRF!C198,IF(AND(JRF!$A198=Checks!$K$7,JRF!Q198=""),JRF!C198,IF(AND(JRF!$A198=Checks!$K$6,JRF!Q198=""),JRF!C198,IF(OR(JRF!$A198=Checks!$K$8,JRF!$A198=Checks!$K$6,JRF!$A198=Checks!$K$7,JRF!$A198=Checks!$K$9),HLOOKUP(18,JRF!$13:$314,JRF!AX198,0),HLOOKUP(4,JRF!$13:$314,JRF!AX198,0)))))))</f>
        <v/>
      </c>
      <c r="E196" s="69" t="str">
        <f>IF(AND(JRF!E198="",JRF!AL198=""),"",IF(OR(JRF!$A198=Checks!$K$4,JRF!$A198=Checks!$K$5),JRF!E198,IF(AND(JRF!$A198=Checks!$K$7,JRF!Q198=""),JRF!E198,IF(AND(JRF!$A198=Checks!$K$6,JRF!Q198=""),JRF!E198,IF(OR(JRF!$A198=Checks!$K$8,JRF!$A198=Checks!$K$6,JRF!$A198=Checks!$K$7,JRF!$A198=Checks!$K$9),JRF!AL198,JRF!E198)))))</f>
        <v/>
      </c>
      <c r="F196" s="69" t="str">
        <f>IF(AND(JRF!F198="",JRF!AV198=""),"",IF(OR(JRF!$A198=Checks!$K$4,JRF!$A198=Checks!$K$5),JRF!F198,IF(AND(JRF!$A198=Checks!$K$7,JRF!Q198=""),JRF!F198,IF(AND(JRF!$A198=Checks!$K$6,JRF!Q198=""),JRF!F198,IF(OR(JRF!$A198=Checks!$K$8,JRF!$A198=Checks!$K$6,JRF!$A198=Checks!$K$7,JRF!$A198=Checks!$K$9),JRF!AV198,JRF!F198)))))</f>
        <v/>
      </c>
      <c r="G196" s="70" t="str">
        <f>IF(AND(JRF!B198="",JRF!Q198=""),"",IF(IFERROR(SEARCH("RIR",JRF!A198),0),-JRF!J198,IF(JRF!A198=Checks!$K$10,JRF!J198,IF(JRF!A198=Checks!$K$11,-JRF!J198,IF(JRF!$A198=Checks!$K$4,JRF!J198,IF(JRF!$A198=Checks!$K$5,-JRF!J198,IF(AND(JRF!$A198=Checks!$K$7,JRF!Q198=""),JRF!J198,IF(AND(JRF!$A198=Checks!$K$6,JRF!Q198=""),JRF!J198,IF(OR(JRF!$A198=Checks!$K$8,JRF!$A198=Checks!$K$6,JRF!$A198=Checks!$K$7,JRF!$A198=Checks!$K$9),-HLOOKUP(23,JRF!$13:$314,JRF!AX198,0),HLOOKUP(9,JRF!$13:$314,JRF!AX198,0))))))))))</f>
        <v/>
      </c>
      <c r="H196" s="70" t="str">
        <f>IF(AND(JRF!B198="",JRF!Q198=""),"",IF(JRF!$A198=Checks!$K$4,JRF!I198,IF(JRF!$A198=Checks!$K$5,JRF!I198,IF(AND(JRF!$A198=Checks!$K$7,JRF!Q198=""),JRF!I198,IF(AND(JRF!$A198=Checks!$K$6,JRF!Q198=""),JRF!I198,IF(OR(JRF!$A198=Checks!$K$8,JRF!$A198=Checks!$K$6,JRF!$A198=Checks!$K$7,JRF!$A198=Checks!$K$9),HLOOKUP(22,JRF!$13:$314,JRF!AX198,0),HLOOKUP(8,JRF!$13:$314,JRF!AX198,0)))))))</f>
        <v/>
      </c>
      <c r="I196" s="71" t="str">
        <f>IF(AND(JRF!B198="",JRF!Q198=""),"",IF(JRF!$A198=Checks!$K$4,JRF!G198,IF(JRF!$A198=Checks!$K$5,JRF!G198,IF(AND(JRF!$A198=Checks!$K$7,JRF!Q198=""),JRF!G198,IF(AND(JRF!$A198=Checks!$K$6,JRF!Q198=""),JRF!G198,IF(OR(JRF!$A198=Checks!$K$8,JRF!$A198=Checks!$K$6,JRF!$A198=Checks!$K$7,JRF!$A198=Checks!$K$9),HLOOKUP(26,JRF!$13:$314,JRF!AX198,0),HLOOKUP(6,JRF!$13:$314,JRF!AX198,0)))))))</f>
        <v/>
      </c>
      <c r="J196" s="72" t="str">
        <f>IF(AND(JRF!AC198="",JRF!AF198=""),"",IF(LEN(JRF!AF198)=0,JRF!AC198,JRF!AF198))</f>
        <v/>
      </c>
      <c r="K196" s="72" t="str">
        <f>IF(JRF!Q198="","",IF(OR(JRF!A198=Checks!$K$4,JRF!A198=Checks!$K$5,JRF!A198=Checks!$K$6),"",IF(JRF!A198=Checks!$K$9,JRF!$B198,IF(OR(JRF!A198=Checks!$K$10,JRF!A198=Checks!$K$11),JRF!Q198,IF(AND(JRF!Q198=JRF!B198,OR(C196=IFERROR(VLOOKUP(C196,Checks!$BY:$BY,1,0),0),C397=IFERROR(VLOOKUP(C397,Checks!$BY:$BY,1,0),0))),A196,IF(JRF!Q198=JRF!B198,"",JRF!B198))))))</f>
        <v/>
      </c>
      <c r="L196" s="200" t="str">
        <f>IF(OR(JRF!X198="",JRF!Z198=""),"",IF(JRF!X198=JRF!Z198,"",'Journal Template'!M196/'Journal Template'!G196))</f>
        <v/>
      </c>
      <c r="M196" s="73" t="str">
        <f>IF(OR(JRF!X198="",JRF!Z198=""),"",IF(JRF!X198=JRF!Z198,"",-JRF!Y198))</f>
        <v/>
      </c>
      <c r="N196" s="72"/>
      <c r="O196" s="69" t="str">
        <f>IF(OR(JRF!X198="",JRF!Z198=""),"ENDBS",IF(JRF!X198=JRF!Z198,"ENDBS",""))</f>
        <v>ENDBS</v>
      </c>
      <c r="P196" s="69"/>
      <c r="AE196" s="43" t="s">
        <v>72</v>
      </c>
      <c r="AF196" s="43" t="s">
        <v>70</v>
      </c>
      <c r="AG196" s="43" t="s">
        <v>178</v>
      </c>
      <c r="AH196" s="68" t="s">
        <v>70</v>
      </c>
      <c r="AI196" s="44">
        <v>-130.30000000000001</v>
      </c>
      <c r="AJ196" s="43" t="s">
        <v>179</v>
      </c>
      <c r="AK196" s="43" t="s">
        <v>184</v>
      </c>
      <c r="AL196" s="44" t="s">
        <v>178</v>
      </c>
      <c r="AM196" s="43" t="s">
        <v>185</v>
      </c>
      <c r="AN196" s="43" t="s">
        <v>182</v>
      </c>
      <c r="AO196" s="43" t="s">
        <v>182</v>
      </c>
      <c r="AP196" s="43" t="s">
        <v>186</v>
      </c>
      <c r="AQ196" s="43" t="s">
        <v>183</v>
      </c>
      <c r="AR196" s="43" t="e">
        <v>#VALUE!</v>
      </c>
      <c r="AS196" s="43" t="s">
        <v>72</v>
      </c>
      <c r="AT196" s="44"/>
      <c r="AU196" s="44"/>
      <c r="AV196" s="44"/>
      <c r="AW196" s="44"/>
      <c r="AX196" s="44"/>
    </row>
    <row r="197" spans="1:50">
      <c r="A197" s="69" t="str">
        <f>IF(AND(JRF!B199="",JRF!Q199=""),"#REF!",IF(JRF!$A199=Checks!$K$4,JRF!B199,IF(JRF!$A199=Checks!$K$5,JRF!B199,IF(AND(JRF!$A199=Checks!$K$7,JRF!$Q199=""),JRF!B199,IF(AND(JRF!$A199=Checks!$K$6,JRF!$Q199=""),JRF!$B199,IF(OR(JRF!$A199=Checks!$K$8,JRF!$A199=Checks!$K$6,JRF!$A199=Checks!$K$7,JRF!$A199=Checks!$K$9),HLOOKUP(16,JRF!$13:$314,JRF!AX199,0),HLOOKUP(3,JRF!$13:$314,JRF!AX199,0)))))))</f>
        <v>#REF!</v>
      </c>
      <c r="B197" s="69" t="str">
        <f>IF(AND(JRF!B199="",JRF!Q199=""),"",IF(ISTEXT($A$13),"ACTUAL","-"))</f>
        <v/>
      </c>
      <c r="C197" s="74" t="str">
        <f>IF(AND(JRF!B199="",JRF!Q199=""),"",IF(JRF!$A199=Checks!$K$4,JRF!D199,IF(JRF!$A199=Checks!$K$5,JRF!D199,IF(AND(JRF!$A199=Checks!$K$7,JRF!Q199=""),JRF!D199,IF(AND(JRF!$A199=Checks!$K$6,JRF!Q199=""),JRF!D199,IF(OR(JRF!$A199=Checks!$K$8,JRF!$A199=Checks!$K$6,JRF!$A199=Checks!$K$7,JRF!$A199=Checks!$K$9),HLOOKUP(17,JRF!$13:$314,JRF!AX199,0),HLOOKUP(5,JRF!$13:$314,JRF!AX199,0)))))))</f>
        <v/>
      </c>
      <c r="D197" s="69" t="str">
        <f>IF(AND(JRF!B199="",JRF!Q199=""),"",IF(JRF!$A199=Checks!$K$4,JRF!C199,IF(JRF!$A199=Checks!$K$5,JRF!C199,IF(AND(JRF!$A199=Checks!$K$7,JRF!Q199=""),JRF!C199,IF(AND(JRF!$A199=Checks!$K$6,JRF!Q199=""),JRF!C199,IF(OR(JRF!$A199=Checks!$K$8,JRF!$A199=Checks!$K$6,JRF!$A199=Checks!$K$7,JRF!$A199=Checks!$K$9),HLOOKUP(18,JRF!$13:$314,JRF!AX199,0),HLOOKUP(4,JRF!$13:$314,JRF!AX199,0)))))))</f>
        <v/>
      </c>
      <c r="E197" s="69" t="str">
        <f>IF(AND(JRF!E199="",JRF!AL199=""),"",IF(OR(JRF!$A199=Checks!$K$4,JRF!$A199=Checks!$K$5),JRF!E199,IF(AND(JRF!$A199=Checks!$K$7,JRF!Q199=""),JRF!E199,IF(AND(JRF!$A199=Checks!$K$6,JRF!Q199=""),JRF!E199,IF(OR(JRF!$A199=Checks!$K$8,JRF!$A199=Checks!$K$6,JRF!$A199=Checks!$K$7,JRF!$A199=Checks!$K$9),JRF!AL199,JRF!E199)))))</f>
        <v/>
      </c>
      <c r="F197" s="69" t="str">
        <f>IF(AND(JRF!F199="",JRF!AV199=""),"",IF(OR(JRF!$A199=Checks!$K$4,JRF!$A199=Checks!$K$5),JRF!F199,IF(AND(JRF!$A199=Checks!$K$7,JRF!Q199=""),JRF!F199,IF(AND(JRF!$A199=Checks!$K$6,JRF!Q199=""),JRF!F199,IF(OR(JRF!$A199=Checks!$K$8,JRF!$A199=Checks!$K$6,JRF!$A199=Checks!$K$7,JRF!$A199=Checks!$K$9),JRF!AV199,JRF!F199)))))</f>
        <v/>
      </c>
      <c r="G197" s="70" t="str">
        <f>IF(AND(JRF!B199="",JRF!Q199=""),"",IF(IFERROR(SEARCH("RIR",JRF!A199),0),-JRF!J199,IF(JRF!A199=Checks!$K$10,JRF!J199,IF(JRF!A199=Checks!$K$11,-JRF!J199,IF(JRF!$A199=Checks!$K$4,JRF!J199,IF(JRF!$A199=Checks!$K$5,-JRF!J199,IF(AND(JRF!$A199=Checks!$K$7,JRF!Q199=""),JRF!J199,IF(AND(JRF!$A199=Checks!$K$6,JRF!Q199=""),JRF!J199,IF(OR(JRF!$A199=Checks!$K$8,JRF!$A199=Checks!$K$6,JRF!$A199=Checks!$K$7,JRF!$A199=Checks!$K$9),-HLOOKUP(23,JRF!$13:$314,JRF!AX199,0),HLOOKUP(9,JRF!$13:$314,JRF!AX199,0))))))))))</f>
        <v/>
      </c>
      <c r="H197" s="70" t="str">
        <f>IF(AND(JRF!B199="",JRF!Q199=""),"",IF(JRF!$A199=Checks!$K$4,JRF!I199,IF(JRF!$A199=Checks!$K$5,JRF!I199,IF(AND(JRF!$A199=Checks!$K$7,JRF!Q199=""),JRF!I199,IF(AND(JRF!$A199=Checks!$K$6,JRF!Q199=""),JRF!I199,IF(OR(JRF!$A199=Checks!$K$8,JRF!$A199=Checks!$K$6,JRF!$A199=Checks!$K$7,JRF!$A199=Checks!$K$9),HLOOKUP(22,JRF!$13:$314,JRF!AX199,0),HLOOKUP(8,JRF!$13:$314,JRF!AX199,0)))))))</f>
        <v/>
      </c>
      <c r="I197" s="71" t="str">
        <f>IF(AND(JRF!B199="",JRF!Q199=""),"",IF(JRF!$A199=Checks!$K$4,JRF!G199,IF(JRF!$A199=Checks!$K$5,JRF!G199,IF(AND(JRF!$A199=Checks!$K$7,JRF!Q199=""),JRF!G199,IF(AND(JRF!$A199=Checks!$K$6,JRF!Q199=""),JRF!G199,IF(OR(JRF!$A199=Checks!$K$8,JRF!$A199=Checks!$K$6,JRF!$A199=Checks!$K$7,JRF!$A199=Checks!$K$9),HLOOKUP(26,JRF!$13:$314,JRF!AX199,0),HLOOKUP(6,JRF!$13:$314,JRF!AX199,0)))))))</f>
        <v/>
      </c>
      <c r="J197" s="72" t="str">
        <f>IF(AND(JRF!AC199="",JRF!AF199=""),"",IF(LEN(JRF!AF199)=0,JRF!AC199,JRF!AF199))</f>
        <v/>
      </c>
      <c r="K197" s="72" t="str">
        <f>IF(JRF!Q199="","",IF(OR(JRF!A199=Checks!$K$4,JRF!A199=Checks!$K$5,JRF!A199=Checks!$K$6),"",IF(JRF!A199=Checks!$K$9,JRF!$B199,IF(OR(JRF!A199=Checks!$K$10,JRF!A199=Checks!$K$11),JRF!Q199,IF(AND(JRF!Q199=JRF!B199,OR(C197=IFERROR(VLOOKUP(C197,Checks!$BY:$BY,1,0),0),C398=IFERROR(VLOOKUP(C398,Checks!$BY:$BY,1,0),0))),A197,IF(JRF!Q199=JRF!B199,"",JRF!B199))))))</f>
        <v/>
      </c>
      <c r="L197" s="200" t="str">
        <f>IF(OR(JRF!X199="",JRF!Z199=""),"",IF(JRF!X199=JRF!Z199,"",'Journal Template'!M197/'Journal Template'!G197))</f>
        <v/>
      </c>
      <c r="M197" s="73" t="str">
        <f>IF(OR(JRF!X199="",JRF!Z199=""),"",IF(JRF!X199=JRF!Z199,"",-JRF!Y199))</f>
        <v/>
      </c>
      <c r="N197" s="72"/>
      <c r="O197" s="69" t="str">
        <f>IF(OR(JRF!X199="",JRF!Z199=""),"ENDBS",IF(JRF!X199=JRF!Z199,"ENDBS",""))</f>
        <v>ENDBS</v>
      </c>
      <c r="P197" s="69"/>
      <c r="AE197" s="43" t="s">
        <v>72</v>
      </c>
      <c r="AF197" s="43" t="s">
        <v>70</v>
      </c>
      <c r="AG197" s="43" t="s">
        <v>178</v>
      </c>
      <c r="AH197" s="68" t="s">
        <v>70</v>
      </c>
      <c r="AI197" s="44">
        <v>-130.30000000000001</v>
      </c>
      <c r="AJ197" s="43" t="s">
        <v>179</v>
      </c>
      <c r="AK197" s="43" t="s">
        <v>184</v>
      </c>
      <c r="AL197" s="44" t="s">
        <v>178</v>
      </c>
      <c r="AM197" s="43" t="s">
        <v>185</v>
      </c>
      <c r="AN197" s="43" t="s">
        <v>182</v>
      </c>
      <c r="AO197" s="43" t="s">
        <v>182</v>
      </c>
      <c r="AP197" s="43" t="s">
        <v>186</v>
      </c>
      <c r="AQ197" s="43" t="s">
        <v>183</v>
      </c>
      <c r="AR197" s="43" t="e">
        <v>#VALUE!</v>
      </c>
      <c r="AS197" s="43" t="s">
        <v>72</v>
      </c>
      <c r="AT197" s="44"/>
      <c r="AU197" s="44"/>
      <c r="AV197" s="44"/>
      <c r="AW197" s="44"/>
      <c r="AX197" s="44"/>
    </row>
    <row r="198" spans="1:50">
      <c r="A198" s="69" t="str">
        <f>IF(AND(JRF!B200="",JRF!Q200=""),"#REF!",IF(JRF!$A200=Checks!$K$4,JRF!B200,IF(JRF!$A200=Checks!$K$5,JRF!B200,IF(AND(JRF!$A200=Checks!$K$7,JRF!$Q200=""),JRF!B200,IF(AND(JRF!$A200=Checks!$K$6,JRF!$Q200=""),JRF!$B200,IF(OR(JRF!$A200=Checks!$K$8,JRF!$A200=Checks!$K$6,JRF!$A200=Checks!$K$7,JRF!$A200=Checks!$K$9),HLOOKUP(16,JRF!$13:$314,JRF!AX200,0),HLOOKUP(3,JRF!$13:$314,JRF!AX200,0)))))))</f>
        <v>#REF!</v>
      </c>
      <c r="B198" s="69" t="str">
        <f>IF(AND(JRF!B200="",JRF!Q200=""),"",IF(ISTEXT($A$13),"ACTUAL","-"))</f>
        <v/>
      </c>
      <c r="C198" s="74" t="str">
        <f>IF(AND(JRF!B200="",JRF!Q200=""),"",IF(JRF!$A200=Checks!$K$4,JRF!D200,IF(JRF!$A200=Checks!$K$5,JRF!D200,IF(AND(JRF!$A200=Checks!$K$7,JRF!Q200=""),JRF!D200,IF(AND(JRF!$A200=Checks!$K$6,JRF!Q200=""),JRF!D200,IF(OR(JRF!$A200=Checks!$K$8,JRF!$A200=Checks!$K$6,JRF!$A200=Checks!$K$7,JRF!$A200=Checks!$K$9),HLOOKUP(17,JRF!$13:$314,JRF!AX200,0),HLOOKUP(5,JRF!$13:$314,JRF!AX200,0)))))))</f>
        <v/>
      </c>
      <c r="D198" s="69" t="str">
        <f>IF(AND(JRF!B200="",JRF!Q200=""),"",IF(JRF!$A200=Checks!$K$4,JRF!C200,IF(JRF!$A200=Checks!$K$5,JRF!C200,IF(AND(JRF!$A200=Checks!$K$7,JRF!Q200=""),JRF!C200,IF(AND(JRF!$A200=Checks!$K$6,JRF!Q200=""),JRF!C200,IF(OR(JRF!$A200=Checks!$K$8,JRF!$A200=Checks!$K$6,JRF!$A200=Checks!$K$7,JRF!$A200=Checks!$K$9),HLOOKUP(18,JRF!$13:$314,JRF!AX200,0),HLOOKUP(4,JRF!$13:$314,JRF!AX200,0)))))))</f>
        <v/>
      </c>
      <c r="E198" s="69" t="str">
        <f>IF(AND(JRF!E200="",JRF!AL200=""),"",IF(OR(JRF!$A200=Checks!$K$4,JRF!$A200=Checks!$K$5),JRF!E200,IF(AND(JRF!$A200=Checks!$K$7,JRF!Q200=""),JRF!E200,IF(AND(JRF!$A200=Checks!$K$6,JRF!Q200=""),JRF!E200,IF(OR(JRF!$A200=Checks!$K$8,JRF!$A200=Checks!$K$6,JRF!$A200=Checks!$K$7,JRF!$A200=Checks!$K$9),JRF!AL200,JRF!E200)))))</f>
        <v/>
      </c>
      <c r="F198" s="69" t="str">
        <f>IF(AND(JRF!F200="",JRF!AV200=""),"",IF(OR(JRF!$A200=Checks!$K$4,JRF!$A200=Checks!$K$5),JRF!F200,IF(AND(JRF!$A200=Checks!$K$7,JRF!Q200=""),JRF!F200,IF(AND(JRF!$A200=Checks!$K$6,JRF!Q200=""),JRF!F200,IF(OR(JRF!$A200=Checks!$K$8,JRF!$A200=Checks!$K$6,JRF!$A200=Checks!$K$7,JRF!$A200=Checks!$K$9),JRF!AV200,JRF!F200)))))</f>
        <v/>
      </c>
      <c r="G198" s="70" t="str">
        <f>IF(AND(JRF!B200="",JRF!Q200=""),"",IF(IFERROR(SEARCH("RIR",JRF!A200),0),-JRF!J200,IF(JRF!A200=Checks!$K$10,JRF!J200,IF(JRF!A200=Checks!$K$11,-JRF!J200,IF(JRF!$A200=Checks!$K$4,JRF!J200,IF(JRF!$A200=Checks!$K$5,-JRF!J200,IF(AND(JRF!$A200=Checks!$K$7,JRF!Q200=""),JRF!J200,IF(AND(JRF!$A200=Checks!$K$6,JRF!Q200=""),JRF!J200,IF(OR(JRF!$A200=Checks!$K$8,JRF!$A200=Checks!$K$6,JRF!$A200=Checks!$K$7,JRF!$A200=Checks!$K$9),-HLOOKUP(23,JRF!$13:$314,JRF!AX200,0),HLOOKUP(9,JRF!$13:$314,JRF!AX200,0))))))))))</f>
        <v/>
      </c>
      <c r="H198" s="70" t="str">
        <f>IF(AND(JRF!B200="",JRF!Q200=""),"",IF(JRF!$A200=Checks!$K$4,JRF!I200,IF(JRF!$A200=Checks!$K$5,JRF!I200,IF(AND(JRF!$A200=Checks!$K$7,JRF!Q200=""),JRF!I200,IF(AND(JRF!$A200=Checks!$K$6,JRF!Q200=""),JRF!I200,IF(OR(JRF!$A200=Checks!$K$8,JRF!$A200=Checks!$K$6,JRF!$A200=Checks!$K$7,JRF!$A200=Checks!$K$9),HLOOKUP(22,JRF!$13:$314,JRF!AX200,0),HLOOKUP(8,JRF!$13:$314,JRF!AX200,0)))))))</f>
        <v/>
      </c>
      <c r="I198" s="71" t="str">
        <f>IF(AND(JRF!B200="",JRF!Q200=""),"",IF(JRF!$A200=Checks!$K$4,JRF!G200,IF(JRF!$A200=Checks!$K$5,JRF!G200,IF(AND(JRF!$A200=Checks!$K$7,JRF!Q200=""),JRF!G200,IF(AND(JRF!$A200=Checks!$K$6,JRF!Q200=""),JRF!G200,IF(OR(JRF!$A200=Checks!$K$8,JRF!$A200=Checks!$K$6,JRF!$A200=Checks!$K$7,JRF!$A200=Checks!$K$9),HLOOKUP(26,JRF!$13:$314,JRF!AX200,0),HLOOKUP(6,JRF!$13:$314,JRF!AX200,0)))))))</f>
        <v/>
      </c>
      <c r="J198" s="72" t="str">
        <f>IF(AND(JRF!AC200="",JRF!AF200=""),"",IF(LEN(JRF!AF200)=0,JRF!AC200,JRF!AF200))</f>
        <v/>
      </c>
      <c r="K198" s="72" t="str">
        <f>IF(JRF!Q200="","",IF(OR(JRF!A200=Checks!$K$4,JRF!A200=Checks!$K$5,JRF!A200=Checks!$K$6),"",IF(JRF!A200=Checks!$K$9,JRF!$B200,IF(OR(JRF!A200=Checks!$K$10,JRF!A200=Checks!$K$11),JRF!Q200,IF(AND(JRF!Q200=JRF!B200,OR(C198=IFERROR(VLOOKUP(C198,Checks!$BY:$BY,1,0),0),C399=IFERROR(VLOOKUP(C399,Checks!$BY:$BY,1,0),0))),A198,IF(JRF!Q200=JRF!B200,"",JRF!B200))))))</f>
        <v/>
      </c>
      <c r="L198" s="200" t="str">
        <f>IF(OR(JRF!X200="",JRF!Z200=""),"",IF(JRF!X200=JRF!Z200,"",'Journal Template'!M198/'Journal Template'!G198))</f>
        <v/>
      </c>
      <c r="M198" s="73" t="str">
        <f>IF(OR(JRF!X200="",JRF!Z200=""),"",IF(JRF!X200=JRF!Z200,"",-JRF!Y200))</f>
        <v/>
      </c>
      <c r="N198" s="72"/>
      <c r="O198" s="69" t="str">
        <f>IF(OR(JRF!X200="",JRF!Z200=""),"ENDBS",IF(JRF!X200=JRF!Z200,"ENDBS",""))</f>
        <v>ENDBS</v>
      </c>
      <c r="P198" s="69"/>
      <c r="AE198" s="43" t="s">
        <v>72</v>
      </c>
      <c r="AF198" s="43" t="s">
        <v>70</v>
      </c>
      <c r="AG198" s="43" t="s">
        <v>178</v>
      </c>
      <c r="AH198" s="68" t="s">
        <v>70</v>
      </c>
      <c r="AI198" s="44">
        <v>-130.30000000000001</v>
      </c>
      <c r="AJ198" s="43" t="s">
        <v>179</v>
      </c>
      <c r="AK198" s="43" t="s">
        <v>184</v>
      </c>
      <c r="AL198" s="44" t="s">
        <v>178</v>
      </c>
      <c r="AM198" s="43" t="s">
        <v>185</v>
      </c>
      <c r="AN198" s="43" t="s">
        <v>182</v>
      </c>
      <c r="AO198" s="43" t="s">
        <v>182</v>
      </c>
      <c r="AP198" s="43" t="s">
        <v>186</v>
      </c>
      <c r="AQ198" s="43" t="s">
        <v>183</v>
      </c>
      <c r="AR198" s="43" t="e">
        <v>#VALUE!</v>
      </c>
      <c r="AS198" s="43" t="s">
        <v>72</v>
      </c>
      <c r="AT198" s="44"/>
      <c r="AU198" s="44"/>
      <c r="AV198" s="44"/>
      <c r="AW198" s="44"/>
      <c r="AX198" s="44"/>
    </row>
    <row r="199" spans="1:50">
      <c r="A199" s="69" t="str">
        <f>IF(AND(JRF!B201="",JRF!Q201=""),"#REF!",IF(JRF!$A201=Checks!$K$4,JRF!B201,IF(JRF!$A201=Checks!$K$5,JRF!B201,IF(AND(JRF!$A201=Checks!$K$7,JRF!$Q201=""),JRF!B201,IF(AND(JRF!$A201=Checks!$K$6,JRF!$Q201=""),JRF!$B201,IF(OR(JRF!$A201=Checks!$K$8,JRF!$A201=Checks!$K$6,JRF!$A201=Checks!$K$7,JRF!$A201=Checks!$K$9),HLOOKUP(16,JRF!$13:$314,JRF!AX201,0),HLOOKUP(3,JRF!$13:$314,JRF!AX201,0)))))))</f>
        <v>#REF!</v>
      </c>
      <c r="B199" s="69" t="str">
        <f>IF(AND(JRF!B201="",JRF!Q201=""),"",IF(ISTEXT($A$13),"ACTUAL","-"))</f>
        <v/>
      </c>
      <c r="C199" s="74" t="str">
        <f>IF(AND(JRF!B201="",JRF!Q201=""),"",IF(JRF!$A201=Checks!$K$4,JRF!D201,IF(JRF!$A201=Checks!$K$5,JRF!D201,IF(AND(JRF!$A201=Checks!$K$7,JRF!Q201=""),JRF!D201,IF(AND(JRF!$A201=Checks!$K$6,JRF!Q201=""),JRF!D201,IF(OR(JRF!$A201=Checks!$K$8,JRF!$A201=Checks!$K$6,JRF!$A201=Checks!$K$7,JRF!$A201=Checks!$K$9),HLOOKUP(17,JRF!$13:$314,JRF!AX201,0),HLOOKUP(5,JRF!$13:$314,JRF!AX201,0)))))))</f>
        <v/>
      </c>
      <c r="D199" s="69" t="str">
        <f>IF(AND(JRF!B201="",JRF!Q201=""),"",IF(JRF!$A201=Checks!$K$4,JRF!C201,IF(JRF!$A201=Checks!$K$5,JRF!C201,IF(AND(JRF!$A201=Checks!$K$7,JRF!Q201=""),JRF!C201,IF(AND(JRF!$A201=Checks!$K$6,JRF!Q201=""),JRF!C201,IF(OR(JRF!$A201=Checks!$K$8,JRF!$A201=Checks!$K$6,JRF!$A201=Checks!$K$7,JRF!$A201=Checks!$K$9),HLOOKUP(18,JRF!$13:$314,JRF!AX201,0),HLOOKUP(4,JRF!$13:$314,JRF!AX201,0)))))))</f>
        <v/>
      </c>
      <c r="E199" s="69" t="str">
        <f>IF(AND(JRF!E201="",JRF!AL201=""),"",IF(OR(JRF!$A201=Checks!$K$4,JRF!$A201=Checks!$K$5),JRF!E201,IF(AND(JRF!$A201=Checks!$K$7,JRF!Q201=""),JRF!E201,IF(AND(JRF!$A201=Checks!$K$6,JRF!Q201=""),JRF!E201,IF(OR(JRF!$A201=Checks!$K$8,JRF!$A201=Checks!$K$6,JRF!$A201=Checks!$K$7,JRF!$A201=Checks!$K$9),JRF!AL201,JRF!E201)))))</f>
        <v/>
      </c>
      <c r="F199" s="69" t="str">
        <f>IF(AND(JRF!F201="",JRF!AV201=""),"",IF(OR(JRF!$A201=Checks!$K$4,JRF!$A201=Checks!$K$5),JRF!F201,IF(AND(JRF!$A201=Checks!$K$7,JRF!Q201=""),JRF!F201,IF(AND(JRF!$A201=Checks!$K$6,JRF!Q201=""),JRF!F201,IF(OR(JRF!$A201=Checks!$K$8,JRF!$A201=Checks!$K$6,JRF!$A201=Checks!$K$7,JRF!$A201=Checks!$K$9),JRF!AV201,JRF!F201)))))</f>
        <v/>
      </c>
      <c r="G199" s="70" t="str">
        <f>IF(AND(JRF!B201="",JRF!Q201=""),"",IF(IFERROR(SEARCH("RIR",JRF!A201),0),-JRF!J201,IF(JRF!A201=Checks!$K$10,JRF!J201,IF(JRF!A201=Checks!$K$11,-JRF!J201,IF(JRF!$A201=Checks!$K$4,JRF!J201,IF(JRF!$A201=Checks!$K$5,-JRF!J201,IF(AND(JRF!$A201=Checks!$K$7,JRF!Q201=""),JRF!J201,IF(AND(JRF!$A201=Checks!$K$6,JRF!Q201=""),JRF!J201,IF(OR(JRF!$A201=Checks!$K$8,JRF!$A201=Checks!$K$6,JRF!$A201=Checks!$K$7,JRF!$A201=Checks!$K$9),-HLOOKUP(23,JRF!$13:$314,JRF!AX201,0),HLOOKUP(9,JRF!$13:$314,JRF!AX201,0))))))))))</f>
        <v/>
      </c>
      <c r="H199" s="70" t="str">
        <f>IF(AND(JRF!B201="",JRF!Q201=""),"",IF(JRF!$A201=Checks!$K$4,JRF!I201,IF(JRF!$A201=Checks!$K$5,JRF!I201,IF(AND(JRF!$A201=Checks!$K$7,JRF!Q201=""),JRF!I201,IF(AND(JRF!$A201=Checks!$K$6,JRF!Q201=""),JRF!I201,IF(OR(JRF!$A201=Checks!$K$8,JRF!$A201=Checks!$K$6,JRF!$A201=Checks!$K$7,JRF!$A201=Checks!$K$9),HLOOKUP(22,JRF!$13:$314,JRF!AX201,0),HLOOKUP(8,JRF!$13:$314,JRF!AX201,0)))))))</f>
        <v/>
      </c>
      <c r="I199" s="71" t="str">
        <f>IF(AND(JRF!B201="",JRF!Q201=""),"",IF(JRF!$A201=Checks!$K$4,JRF!G201,IF(JRF!$A201=Checks!$K$5,JRF!G201,IF(AND(JRF!$A201=Checks!$K$7,JRF!Q201=""),JRF!G201,IF(AND(JRF!$A201=Checks!$K$6,JRF!Q201=""),JRF!G201,IF(OR(JRF!$A201=Checks!$K$8,JRF!$A201=Checks!$K$6,JRF!$A201=Checks!$K$7,JRF!$A201=Checks!$K$9),HLOOKUP(26,JRF!$13:$314,JRF!AX201,0),HLOOKUP(6,JRF!$13:$314,JRF!AX201,0)))))))</f>
        <v/>
      </c>
      <c r="J199" s="72" t="str">
        <f>IF(AND(JRF!AC201="",JRF!AF201=""),"",IF(LEN(JRF!AF201)=0,JRF!AC201,JRF!AF201))</f>
        <v/>
      </c>
      <c r="K199" s="72" t="str">
        <f>IF(JRF!Q201="","",IF(OR(JRF!A201=Checks!$K$4,JRF!A201=Checks!$K$5,JRF!A201=Checks!$K$6),"",IF(JRF!A201=Checks!$K$9,JRF!$B201,IF(OR(JRF!A201=Checks!$K$10,JRF!A201=Checks!$K$11),JRF!Q201,IF(AND(JRF!Q201=JRF!B201,OR(C199=IFERROR(VLOOKUP(C199,Checks!$BY:$BY,1,0),0),C400=IFERROR(VLOOKUP(C400,Checks!$BY:$BY,1,0),0))),A199,IF(JRF!Q201=JRF!B201,"",JRF!B201))))))</f>
        <v/>
      </c>
      <c r="L199" s="200" t="str">
        <f>IF(OR(JRF!X201="",JRF!Z201=""),"",IF(JRF!X201=JRF!Z201,"",'Journal Template'!M199/'Journal Template'!G199))</f>
        <v/>
      </c>
      <c r="M199" s="73" t="str">
        <f>IF(OR(JRF!X201="",JRF!Z201=""),"",IF(JRF!X201=JRF!Z201,"",-JRF!Y201))</f>
        <v/>
      </c>
      <c r="N199" s="72"/>
      <c r="O199" s="69" t="str">
        <f>IF(OR(JRF!X201="",JRF!Z201=""),"ENDBS",IF(JRF!X201=JRF!Z201,"ENDBS",""))</f>
        <v>ENDBS</v>
      </c>
      <c r="P199" s="69"/>
      <c r="AE199" s="43" t="s">
        <v>72</v>
      </c>
      <c r="AF199" s="43" t="s">
        <v>70</v>
      </c>
      <c r="AG199" s="43" t="s">
        <v>178</v>
      </c>
      <c r="AH199" s="68" t="s">
        <v>70</v>
      </c>
      <c r="AI199" s="44">
        <v>-130.30000000000001</v>
      </c>
      <c r="AJ199" s="43" t="s">
        <v>179</v>
      </c>
      <c r="AK199" s="43" t="s">
        <v>184</v>
      </c>
      <c r="AL199" s="44" t="s">
        <v>178</v>
      </c>
      <c r="AM199" s="43" t="s">
        <v>185</v>
      </c>
      <c r="AN199" s="43" t="s">
        <v>182</v>
      </c>
      <c r="AO199" s="43" t="s">
        <v>182</v>
      </c>
      <c r="AP199" s="43" t="s">
        <v>186</v>
      </c>
      <c r="AQ199" s="43" t="s">
        <v>183</v>
      </c>
      <c r="AR199" s="43" t="e">
        <v>#VALUE!</v>
      </c>
      <c r="AS199" s="43" t="s">
        <v>72</v>
      </c>
      <c r="AT199" s="44"/>
      <c r="AU199" s="44"/>
      <c r="AV199" s="44"/>
      <c r="AW199" s="44"/>
      <c r="AX199" s="44"/>
    </row>
    <row r="200" spans="1:50">
      <c r="A200" s="69" t="str">
        <f>IF(AND(JRF!B202="",JRF!Q202=""),"#REF!",IF(JRF!$A202=Checks!$K$4,JRF!B202,IF(JRF!$A202=Checks!$K$5,JRF!B202,IF(AND(JRF!$A202=Checks!$K$7,JRF!$Q202=""),JRF!B202,IF(AND(JRF!$A202=Checks!$K$6,JRF!$Q202=""),JRF!$B202,IF(OR(JRF!$A202=Checks!$K$8,JRF!$A202=Checks!$K$6,JRF!$A202=Checks!$K$7,JRF!$A202=Checks!$K$9),HLOOKUP(16,JRF!$13:$314,JRF!AX202,0),HLOOKUP(3,JRF!$13:$314,JRF!AX202,0)))))))</f>
        <v>#REF!</v>
      </c>
      <c r="B200" s="69" t="str">
        <f>IF(AND(JRF!B202="",JRF!Q202=""),"",IF(ISTEXT($A$13),"ACTUAL","-"))</f>
        <v/>
      </c>
      <c r="C200" s="74" t="str">
        <f>IF(AND(JRF!B202="",JRF!Q202=""),"",IF(JRF!$A202=Checks!$K$4,JRF!D202,IF(JRF!$A202=Checks!$K$5,JRF!D202,IF(AND(JRF!$A202=Checks!$K$7,JRF!Q202=""),JRF!D202,IF(AND(JRF!$A202=Checks!$K$6,JRF!Q202=""),JRF!D202,IF(OR(JRF!$A202=Checks!$K$8,JRF!$A202=Checks!$K$6,JRF!$A202=Checks!$K$7,JRF!$A202=Checks!$K$9),HLOOKUP(17,JRF!$13:$314,JRF!AX202,0),HLOOKUP(5,JRF!$13:$314,JRF!AX202,0)))))))</f>
        <v/>
      </c>
      <c r="D200" s="69" t="str">
        <f>IF(AND(JRF!B202="",JRF!Q202=""),"",IF(JRF!$A202=Checks!$K$4,JRF!C202,IF(JRF!$A202=Checks!$K$5,JRF!C202,IF(AND(JRF!$A202=Checks!$K$7,JRF!Q202=""),JRF!C202,IF(AND(JRF!$A202=Checks!$K$6,JRF!Q202=""),JRF!C202,IF(OR(JRF!$A202=Checks!$K$8,JRF!$A202=Checks!$K$6,JRF!$A202=Checks!$K$7,JRF!$A202=Checks!$K$9),HLOOKUP(18,JRF!$13:$314,JRF!AX202,0),HLOOKUP(4,JRF!$13:$314,JRF!AX202,0)))))))</f>
        <v/>
      </c>
      <c r="E200" s="69" t="str">
        <f>IF(AND(JRF!E202="",JRF!AL202=""),"",IF(OR(JRF!$A202=Checks!$K$4,JRF!$A202=Checks!$K$5),JRF!E202,IF(AND(JRF!$A202=Checks!$K$7,JRF!Q202=""),JRF!E202,IF(AND(JRF!$A202=Checks!$K$6,JRF!Q202=""),JRF!E202,IF(OR(JRF!$A202=Checks!$K$8,JRF!$A202=Checks!$K$6,JRF!$A202=Checks!$K$7,JRF!$A202=Checks!$K$9),JRF!AL202,JRF!E202)))))</f>
        <v/>
      </c>
      <c r="F200" s="69" t="str">
        <f>IF(AND(JRF!F202="",JRF!AV202=""),"",IF(OR(JRF!$A202=Checks!$K$4,JRF!$A202=Checks!$K$5),JRF!F202,IF(AND(JRF!$A202=Checks!$K$7,JRF!Q202=""),JRF!F202,IF(AND(JRF!$A202=Checks!$K$6,JRF!Q202=""),JRF!F202,IF(OR(JRF!$A202=Checks!$K$8,JRF!$A202=Checks!$K$6,JRF!$A202=Checks!$K$7,JRF!$A202=Checks!$K$9),JRF!AV202,JRF!F202)))))</f>
        <v/>
      </c>
      <c r="G200" s="70" t="str">
        <f>IF(AND(JRF!B202="",JRF!Q202=""),"",IF(IFERROR(SEARCH("RIR",JRF!A202),0),-JRF!J202,IF(JRF!A202=Checks!$K$10,JRF!J202,IF(JRF!A202=Checks!$K$11,-JRF!J202,IF(JRF!$A202=Checks!$K$4,JRF!J202,IF(JRF!$A202=Checks!$K$5,-JRF!J202,IF(AND(JRF!$A202=Checks!$K$7,JRF!Q202=""),JRF!J202,IF(AND(JRF!$A202=Checks!$K$6,JRF!Q202=""),JRF!J202,IF(OR(JRF!$A202=Checks!$K$8,JRF!$A202=Checks!$K$6,JRF!$A202=Checks!$K$7,JRF!$A202=Checks!$K$9),-HLOOKUP(23,JRF!$13:$314,JRF!AX202,0),HLOOKUP(9,JRF!$13:$314,JRF!AX202,0))))))))))</f>
        <v/>
      </c>
      <c r="H200" s="70" t="str">
        <f>IF(AND(JRF!B202="",JRF!Q202=""),"",IF(JRF!$A202=Checks!$K$4,JRF!I202,IF(JRF!$A202=Checks!$K$5,JRF!I202,IF(AND(JRF!$A202=Checks!$K$7,JRF!Q202=""),JRF!I202,IF(AND(JRF!$A202=Checks!$K$6,JRF!Q202=""),JRF!I202,IF(OR(JRF!$A202=Checks!$K$8,JRF!$A202=Checks!$K$6,JRF!$A202=Checks!$K$7,JRF!$A202=Checks!$K$9),HLOOKUP(22,JRF!$13:$314,JRF!AX202,0),HLOOKUP(8,JRF!$13:$314,JRF!AX202,0)))))))</f>
        <v/>
      </c>
      <c r="I200" s="71" t="str">
        <f>IF(AND(JRF!B202="",JRF!Q202=""),"",IF(JRF!$A202=Checks!$K$4,JRF!G202,IF(JRF!$A202=Checks!$K$5,JRF!G202,IF(AND(JRF!$A202=Checks!$K$7,JRF!Q202=""),JRF!G202,IF(AND(JRF!$A202=Checks!$K$6,JRF!Q202=""),JRF!G202,IF(OR(JRF!$A202=Checks!$K$8,JRF!$A202=Checks!$K$6,JRF!$A202=Checks!$K$7,JRF!$A202=Checks!$K$9),HLOOKUP(26,JRF!$13:$314,JRF!AX202,0),HLOOKUP(6,JRF!$13:$314,JRF!AX202,0)))))))</f>
        <v/>
      </c>
      <c r="J200" s="72" t="str">
        <f>IF(AND(JRF!AC202="",JRF!AF202=""),"",IF(LEN(JRF!AF202)=0,JRF!AC202,JRF!AF202))</f>
        <v/>
      </c>
      <c r="K200" s="72" t="str">
        <f>IF(JRF!Q202="","",IF(OR(JRF!A202=Checks!$K$4,JRF!A202=Checks!$K$5,JRF!A202=Checks!$K$6),"",IF(JRF!A202=Checks!$K$9,JRF!$B202,IF(OR(JRF!A202=Checks!$K$10,JRF!A202=Checks!$K$11),JRF!Q202,IF(AND(JRF!Q202=JRF!B202,OR(C200=IFERROR(VLOOKUP(C200,Checks!$BY:$BY,1,0),0),C401=IFERROR(VLOOKUP(C401,Checks!$BY:$BY,1,0),0))),A200,IF(JRF!Q202=JRF!B202,"",JRF!B202))))))</f>
        <v/>
      </c>
      <c r="L200" s="200" t="str">
        <f>IF(OR(JRF!X202="",JRF!Z202=""),"",IF(JRF!X202=JRF!Z202,"",'Journal Template'!M200/'Journal Template'!G200))</f>
        <v/>
      </c>
      <c r="M200" s="73" t="str">
        <f>IF(OR(JRF!X202="",JRF!Z202=""),"",IF(JRF!X202=JRF!Z202,"",-JRF!Y202))</f>
        <v/>
      </c>
      <c r="N200" s="72"/>
      <c r="O200" s="69" t="str">
        <f>IF(OR(JRF!X202="",JRF!Z202=""),"ENDBS",IF(JRF!X202=JRF!Z202,"ENDBS",""))</f>
        <v>ENDBS</v>
      </c>
      <c r="P200" s="69"/>
      <c r="AE200" s="43" t="s">
        <v>72</v>
      </c>
      <c r="AF200" s="43" t="s">
        <v>70</v>
      </c>
      <c r="AG200" s="43" t="s">
        <v>178</v>
      </c>
      <c r="AH200" s="68" t="s">
        <v>70</v>
      </c>
      <c r="AI200" s="44">
        <v>-130.30000000000001</v>
      </c>
      <c r="AJ200" s="43" t="s">
        <v>179</v>
      </c>
      <c r="AK200" s="43" t="s">
        <v>184</v>
      </c>
      <c r="AL200" s="44" t="s">
        <v>178</v>
      </c>
      <c r="AM200" s="43" t="s">
        <v>185</v>
      </c>
      <c r="AN200" s="43" t="s">
        <v>182</v>
      </c>
      <c r="AO200" s="43" t="s">
        <v>182</v>
      </c>
      <c r="AP200" s="43" t="s">
        <v>186</v>
      </c>
      <c r="AQ200" s="43" t="s">
        <v>183</v>
      </c>
      <c r="AR200" s="43" t="e">
        <v>#VALUE!</v>
      </c>
      <c r="AS200" s="43" t="s">
        <v>72</v>
      </c>
      <c r="AT200" s="44"/>
      <c r="AU200" s="44"/>
      <c r="AV200" s="44"/>
      <c r="AW200" s="44"/>
      <c r="AX200" s="44"/>
    </row>
    <row r="201" spans="1:50">
      <c r="A201" s="69" t="str">
        <f>IF(AND(JRF!B203="",JRF!Q203=""),"#REF!",IF(JRF!$A203=Checks!$K$4,JRF!B203,IF(JRF!$A203=Checks!$K$5,JRF!B203,IF(AND(JRF!$A203=Checks!$K$7,JRF!$Q203=""),JRF!B203,IF(AND(JRF!$A203=Checks!$K$6,JRF!$Q203=""),JRF!$B203,IF(OR(JRF!$A203=Checks!$K$8,JRF!$A203=Checks!$K$6,JRF!$A203=Checks!$K$7,JRF!$A203=Checks!$K$9),HLOOKUP(16,JRF!$13:$314,JRF!AX203,0),HLOOKUP(3,JRF!$13:$314,JRF!AX203,0)))))))</f>
        <v>#REF!</v>
      </c>
      <c r="B201" s="69" t="str">
        <f>IF(AND(JRF!B203="",JRF!Q203=""),"",IF(ISTEXT($A$13),"ACTUAL","-"))</f>
        <v/>
      </c>
      <c r="C201" s="74" t="str">
        <f>IF(AND(JRF!B203="",JRF!Q203=""),"",IF(JRF!$A203=Checks!$K$4,JRF!D203,IF(JRF!$A203=Checks!$K$5,JRF!D203,IF(AND(JRF!$A203=Checks!$K$7,JRF!Q203=""),JRF!D203,IF(AND(JRF!$A203=Checks!$K$6,JRF!Q203=""),JRF!D203,IF(OR(JRF!$A203=Checks!$K$8,JRF!$A203=Checks!$K$6,JRF!$A203=Checks!$K$7,JRF!$A203=Checks!$K$9),HLOOKUP(17,JRF!$13:$314,JRF!AX203,0),HLOOKUP(5,JRF!$13:$314,JRF!AX203,0)))))))</f>
        <v/>
      </c>
      <c r="D201" s="69" t="str">
        <f>IF(AND(JRF!B203="",JRF!Q203=""),"",IF(JRF!$A203=Checks!$K$4,JRF!C203,IF(JRF!$A203=Checks!$K$5,JRF!C203,IF(AND(JRF!$A203=Checks!$K$7,JRF!Q203=""),JRF!C203,IF(AND(JRF!$A203=Checks!$K$6,JRF!Q203=""),JRF!C203,IF(OR(JRF!$A203=Checks!$K$8,JRF!$A203=Checks!$K$6,JRF!$A203=Checks!$K$7,JRF!$A203=Checks!$K$9),HLOOKUP(18,JRF!$13:$314,JRF!AX203,0),HLOOKUP(4,JRF!$13:$314,JRF!AX203,0)))))))</f>
        <v/>
      </c>
      <c r="E201" s="69" t="str">
        <f>IF(AND(JRF!E203="",JRF!AL203=""),"",IF(OR(JRF!$A203=Checks!$K$4,JRF!$A203=Checks!$K$5),JRF!E203,IF(AND(JRF!$A203=Checks!$K$7,JRF!Q203=""),JRF!E203,IF(AND(JRF!$A203=Checks!$K$6,JRF!Q203=""),JRF!E203,IF(OR(JRF!$A203=Checks!$K$8,JRF!$A203=Checks!$K$6,JRF!$A203=Checks!$K$7,JRF!$A203=Checks!$K$9),JRF!AL203,JRF!E203)))))</f>
        <v/>
      </c>
      <c r="F201" s="69" t="str">
        <f>IF(AND(JRF!F203="",JRF!AV203=""),"",IF(OR(JRF!$A203=Checks!$K$4,JRF!$A203=Checks!$K$5),JRF!F203,IF(AND(JRF!$A203=Checks!$K$7,JRF!Q203=""),JRF!F203,IF(AND(JRF!$A203=Checks!$K$6,JRF!Q203=""),JRF!F203,IF(OR(JRF!$A203=Checks!$K$8,JRF!$A203=Checks!$K$6,JRF!$A203=Checks!$K$7,JRF!$A203=Checks!$K$9),JRF!AV203,JRF!F203)))))</f>
        <v/>
      </c>
      <c r="G201" s="70" t="str">
        <f>IF(AND(JRF!B203="",JRF!Q203=""),"",IF(IFERROR(SEARCH("RIR",JRF!A203),0),-JRF!J203,IF(JRF!A203=Checks!$K$10,JRF!J203,IF(JRF!A203=Checks!$K$11,-JRF!J203,IF(JRF!$A203=Checks!$K$4,JRF!J203,IF(JRF!$A203=Checks!$K$5,-JRF!J203,IF(AND(JRF!$A203=Checks!$K$7,JRF!Q203=""),JRF!J203,IF(AND(JRF!$A203=Checks!$K$6,JRF!Q203=""),JRF!J203,IF(OR(JRF!$A203=Checks!$K$8,JRF!$A203=Checks!$K$6,JRF!$A203=Checks!$K$7,JRF!$A203=Checks!$K$9),-HLOOKUP(23,JRF!$13:$314,JRF!AX203,0),HLOOKUP(9,JRF!$13:$314,JRF!AX203,0))))))))))</f>
        <v/>
      </c>
      <c r="H201" s="70" t="str">
        <f>IF(AND(JRF!B203="",JRF!Q203=""),"",IF(JRF!$A203=Checks!$K$4,JRF!I203,IF(JRF!$A203=Checks!$K$5,JRF!I203,IF(AND(JRF!$A203=Checks!$K$7,JRF!Q203=""),JRF!I203,IF(AND(JRF!$A203=Checks!$K$6,JRF!Q203=""),JRF!I203,IF(OR(JRF!$A203=Checks!$K$8,JRF!$A203=Checks!$K$6,JRF!$A203=Checks!$K$7,JRF!$A203=Checks!$K$9),HLOOKUP(22,JRF!$13:$314,JRF!AX203,0),HLOOKUP(8,JRF!$13:$314,JRF!AX203,0)))))))</f>
        <v/>
      </c>
      <c r="I201" s="71" t="str">
        <f>IF(AND(JRF!B203="",JRF!Q203=""),"",IF(JRF!$A203=Checks!$K$4,JRF!G203,IF(JRF!$A203=Checks!$K$5,JRF!G203,IF(AND(JRF!$A203=Checks!$K$7,JRF!Q203=""),JRF!G203,IF(AND(JRF!$A203=Checks!$K$6,JRF!Q203=""),JRF!G203,IF(OR(JRF!$A203=Checks!$K$8,JRF!$A203=Checks!$K$6,JRF!$A203=Checks!$K$7,JRF!$A203=Checks!$K$9),HLOOKUP(26,JRF!$13:$314,JRF!AX203,0),HLOOKUP(6,JRF!$13:$314,JRF!AX203,0)))))))</f>
        <v/>
      </c>
      <c r="J201" s="72" t="str">
        <f>IF(AND(JRF!AC203="",JRF!AF203=""),"",IF(LEN(JRF!AF203)=0,JRF!AC203,JRF!AF203))</f>
        <v/>
      </c>
      <c r="K201" s="72" t="str">
        <f>IF(JRF!Q203="","",IF(OR(JRF!A203=Checks!$K$4,JRF!A203=Checks!$K$5,JRF!A203=Checks!$K$6),"",IF(JRF!A203=Checks!$K$9,JRF!$B203,IF(OR(JRF!A203=Checks!$K$10,JRF!A203=Checks!$K$11),JRF!Q203,IF(AND(JRF!Q203=JRF!B203,OR(C201=IFERROR(VLOOKUP(C201,Checks!$BY:$BY,1,0),0),C402=IFERROR(VLOOKUP(C402,Checks!$BY:$BY,1,0),0))),A201,IF(JRF!Q203=JRF!B203,"",JRF!B203))))))</f>
        <v/>
      </c>
      <c r="L201" s="200" t="str">
        <f>IF(OR(JRF!X203="",JRF!Z203=""),"",IF(JRF!X203=JRF!Z203,"",'Journal Template'!M201/'Journal Template'!G201))</f>
        <v/>
      </c>
      <c r="M201" s="73" t="str">
        <f>IF(OR(JRF!X203="",JRF!Z203=""),"",IF(JRF!X203=JRF!Z203,"",-JRF!Y203))</f>
        <v/>
      </c>
      <c r="N201" s="72"/>
      <c r="O201" s="69" t="str">
        <f>IF(OR(JRF!X203="",JRF!Z203=""),"ENDBS",IF(JRF!X203=JRF!Z203,"ENDBS",""))</f>
        <v>ENDBS</v>
      </c>
      <c r="P201" s="69"/>
      <c r="AE201" s="43" t="s">
        <v>72</v>
      </c>
      <c r="AF201" s="43" t="s">
        <v>70</v>
      </c>
      <c r="AG201" s="43" t="s">
        <v>178</v>
      </c>
      <c r="AH201" s="68" t="s">
        <v>70</v>
      </c>
      <c r="AI201" s="44">
        <v>-130.30000000000001</v>
      </c>
      <c r="AJ201" s="43" t="s">
        <v>179</v>
      </c>
      <c r="AK201" s="43" t="s">
        <v>184</v>
      </c>
      <c r="AL201" s="44" t="s">
        <v>178</v>
      </c>
      <c r="AM201" s="43" t="s">
        <v>185</v>
      </c>
      <c r="AN201" s="43" t="s">
        <v>182</v>
      </c>
      <c r="AO201" s="43" t="s">
        <v>182</v>
      </c>
      <c r="AP201" s="43" t="s">
        <v>186</v>
      </c>
      <c r="AQ201" s="43" t="s">
        <v>183</v>
      </c>
      <c r="AR201" s="43" t="e">
        <v>#VALUE!</v>
      </c>
      <c r="AS201" s="43" t="s">
        <v>72</v>
      </c>
      <c r="AT201" s="44"/>
      <c r="AU201" s="44"/>
      <c r="AV201" s="44"/>
      <c r="AW201" s="44"/>
      <c r="AX201" s="44"/>
    </row>
    <row r="202" spans="1:50">
      <c r="A202" s="69" t="str">
        <f>IF(AND(JRF!B204="",JRF!Q204=""),"#REF!",IF(JRF!$A204=Checks!$K$4,JRF!B204,IF(JRF!$A204=Checks!$K$5,JRF!B204,IF(AND(JRF!$A204=Checks!$K$7,JRF!$Q204=""),JRF!B204,IF(AND(JRF!$A204=Checks!$K$6,JRF!$Q204=""),JRF!$B204,IF(OR(JRF!$A204=Checks!$K$8,JRF!$A204=Checks!$K$6,JRF!$A204=Checks!$K$7,JRF!$A204=Checks!$K$9),HLOOKUP(16,JRF!$13:$314,JRF!AX204,0),HLOOKUP(3,JRF!$13:$314,JRF!AX204,0)))))))</f>
        <v>#REF!</v>
      </c>
      <c r="B202" s="69" t="str">
        <f>IF(AND(JRF!B204="",JRF!Q204=""),"",IF(ISTEXT($A$13),"ACTUAL","-"))</f>
        <v/>
      </c>
      <c r="C202" s="74" t="str">
        <f>IF(AND(JRF!B204="",JRF!Q204=""),"",IF(JRF!$A204=Checks!$K$4,JRF!D204,IF(JRF!$A204=Checks!$K$5,JRF!D204,IF(AND(JRF!$A204=Checks!$K$7,JRF!Q204=""),JRF!D204,IF(AND(JRF!$A204=Checks!$K$6,JRF!Q204=""),JRF!D204,IF(OR(JRF!$A204=Checks!$K$8,JRF!$A204=Checks!$K$6,JRF!$A204=Checks!$K$7,JRF!$A204=Checks!$K$9),HLOOKUP(17,JRF!$13:$314,JRF!AX204,0),HLOOKUP(5,JRF!$13:$314,JRF!AX204,0)))))))</f>
        <v/>
      </c>
      <c r="D202" s="69" t="str">
        <f>IF(AND(JRF!B204="",JRF!Q204=""),"",IF(JRF!$A204=Checks!$K$4,JRF!C204,IF(JRF!$A204=Checks!$K$5,JRF!C204,IF(AND(JRF!$A204=Checks!$K$7,JRF!Q204=""),JRF!C204,IF(AND(JRF!$A204=Checks!$K$6,JRF!Q204=""),JRF!C204,IF(OR(JRF!$A204=Checks!$K$8,JRF!$A204=Checks!$K$6,JRF!$A204=Checks!$K$7,JRF!$A204=Checks!$K$9),HLOOKUP(18,JRF!$13:$314,JRF!AX204,0),HLOOKUP(4,JRF!$13:$314,JRF!AX204,0)))))))</f>
        <v/>
      </c>
      <c r="E202" s="69" t="str">
        <f>IF(AND(JRF!E204="",JRF!AL204=""),"",IF(OR(JRF!$A204=Checks!$K$4,JRF!$A204=Checks!$K$5),JRF!E204,IF(AND(JRF!$A204=Checks!$K$7,JRF!Q204=""),JRF!E204,IF(AND(JRF!$A204=Checks!$K$6,JRF!Q204=""),JRF!E204,IF(OR(JRF!$A204=Checks!$K$8,JRF!$A204=Checks!$K$6,JRF!$A204=Checks!$K$7,JRF!$A204=Checks!$K$9),JRF!AL204,JRF!E204)))))</f>
        <v/>
      </c>
      <c r="F202" s="69" t="str">
        <f>IF(AND(JRF!F204="",JRF!AV204=""),"",IF(OR(JRF!$A204=Checks!$K$4,JRF!$A204=Checks!$K$5),JRF!F204,IF(AND(JRF!$A204=Checks!$K$7,JRF!Q204=""),JRF!F204,IF(AND(JRF!$A204=Checks!$K$6,JRF!Q204=""),JRF!F204,IF(OR(JRF!$A204=Checks!$K$8,JRF!$A204=Checks!$K$6,JRF!$A204=Checks!$K$7,JRF!$A204=Checks!$K$9),JRF!AV204,JRF!F204)))))</f>
        <v/>
      </c>
      <c r="G202" s="70" t="str">
        <f>IF(AND(JRF!B204="",JRF!Q204=""),"",IF(IFERROR(SEARCH("RIR",JRF!A204),0),-JRF!J204,IF(JRF!A204=Checks!$K$10,JRF!J204,IF(JRF!A204=Checks!$K$11,-JRF!J204,IF(JRF!$A204=Checks!$K$4,JRF!J204,IF(JRF!$A204=Checks!$K$5,-JRF!J204,IF(AND(JRF!$A204=Checks!$K$7,JRF!Q204=""),JRF!J204,IF(AND(JRF!$A204=Checks!$K$6,JRF!Q204=""),JRF!J204,IF(OR(JRF!$A204=Checks!$K$8,JRF!$A204=Checks!$K$6,JRF!$A204=Checks!$K$7,JRF!$A204=Checks!$K$9),-HLOOKUP(23,JRF!$13:$314,JRF!AX204,0),HLOOKUP(9,JRF!$13:$314,JRF!AX204,0))))))))))</f>
        <v/>
      </c>
      <c r="H202" s="70" t="str">
        <f>IF(AND(JRF!B204="",JRF!Q204=""),"",IF(JRF!$A204=Checks!$K$4,JRF!I204,IF(JRF!$A204=Checks!$K$5,JRF!I204,IF(AND(JRF!$A204=Checks!$K$7,JRF!Q204=""),JRF!I204,IF(AND(JRF!$A204=Checks!$K$6,JRF!Q204=""),JRF!I204,IF(OR(JRF!$A204=Checks!$K$8,JRF!$A204=Checks!$K$6,JRF!$A204=Checks!$K$7,JRF!$A204=Checks!$K$9),HLOOKUP(22,JRF!$13:$314,JRF!AX204,0),HLOOKUP(8,JRF!$13:$314,JRF!AX204,0)))))))</f>
        <v/>
      </c>
      <c r="I202" s="71" t="str">
        <f>IF(AND(JRF!B204="",JRF!Q204=""),"",IF(JRF!$A204=Checks!$K$4,JRF!G204,IF(JRF!$A204=Checks!$K$5,JRF!G204,IF(AND(JRF!$A204=Checks!$K$7,JRF!Q204=""),JRF!G204,IF(AND(JRF!$A204=Checks!$K$6,JRF!Q204=""),JRF!G204,IF(OR(JRF!$A204=Checks!$K$8,JRF!$A204=Checks!$K$6,JRF!$A204=Checks!$K$7,JRF!$A204=Checks!$K$9),HLOOKUP(26,JRF!$13:$314,JRF!AX204,0),HLOOKUP(6,JRF!$13:$314,JRF!AX204,0)))))))</f>
        <v/>
      </c>
      <c r="J202" s="72" t="str">
        <f>IF(AND(JRF!AC204="",JRF!AF204=""),"",IF(LEN(JRF!AF204)=0,JRF!AC204,JRF!AF204))</f>
        <v/>
      </c>
      <c r="K202" s="72" t="str">
        <f>IF(JRF!Q204="","",IF(OR(JRF!A204=Checks!$K$4,JRF!A204=Checks!$K$5,JRF!A204=Checks!$K$6),"",IF(JRF!A204=Checks!$K$9,JRF!$B204,IF(OR(JRF!A204=Checks!$K$10,JRF!A204=Checks!$K$11),JRF!Q204,IF(AND(JRF!Q204=JRF!B204,OR(C202=IFERROR(VLOOKUP(C202,Checks!$BY:$BY,1,0),0),C403=IFERROR(VLOOKUP(C403,Checks!$BY:$BY,1,0),0))),A202,IF(JRF!Q204=JRF!B204,"",JRF!B204))))))</f>
        <v/>
      </c>
      <c r="L202" s="200" t="str">
        <f>IF(OR(JRF!X204="",JRF!Z204=""),"",IF(JRF!X204=JRF!Z204,"",'Journal Template'!M202/'Journal Template'!G202))</f>
        <v/>
      </c>
      <c r="M202" s="73" t="str">
        <f>IF(OR(JRF!X204="",JRF!Z204=""),"",IF(JRF!X204=JRF!Z204,"",-JRF!Y204))</f>
        <v/>
      </c>
      <c r="N202" s="72"/>
      <c r="O202" s="69" t="str">
        <f>IF(OR(JRF!X204="",JRF!Z204=""),"ENDBS",IF(JRF!X204=JRF!Z204,"ENDBS",""))</f>
        <v>ENDBS</v>
      </c>
      <c r="P202" s="69"/>
      <c r="AE202" s="43" t="s">
        <v>72</v>
      </c>
      <c r="AF202" s="43" t="s">
        <v>70</v>
      </c>
      <c r="AG202" s="43" t="s">
        <v>178</v>
      </c>
      <c r="AH202" s="68" t="s">
        <v>70</v>
      </c>
      <c r="AI202" s="44">
        <v>-130.30000000000001</v>
      </c>
      <c r="AJ202" s="43" t="s">
        <v>179</v>
      </c>
      <c r="AK202" s="43" t="s">
        <v>184</v>
      </c>
      <c r="AL202" s="44" t="s">
        <v>178</v>
      </c>
      <c r="AM202" s="43" t="s">
        <v>185</v>
      </c>
      <c r="AN202" s="43" t="s">
        <v>182</v>
      </c>
      <c r="AO202" s="43" t="s">
        <v>182</v>
      </c>
      <c r="AP202" s="43" t="s">
        <v>186</v>
      </c>
      <c r="AQ202" s="43" t="s">
        <v>183</v>
      </c>
      <c r="AR202" s="43" t="e">
        <v>#VALUE!</v>
      </c>
      <c r="AS202" s="43" t="s">
        <v>72</v>
      </c>
      <c r="AT202" s="44"/>
      <c r="AU202" s="44"/>
      <c r="AV202" s="44"/>
      <c r="AW202" s="44"/>
      <c r="AX202" s="44"/>
    </row>
    <row r="203" spans="1:50">
      <c r="A203" s="69" t="str">
        <f>IF(AND(JRF!B205="",JRF!Q205=""),"#REF!",IF(JRF!$A205=Checks!$K$4,JRF!B205,IF(JRF!$A205=Checks!$K$5,JRF!B205,IF(AND(JRF!$A205=Checks!$K$7,JRF!$Q205=""),JRF!B205,IF(AND(JRF!$A205=Checks!$K$6,JRF!$Q205=""),JRF!$B205,IF(OR(JRF!$A205=Checks!$K$8,JRF!$A205=Checks!$K$6,JRF!$A205=Checks!$K$7,JRF!$A205=Checks!$K$9),HLOOKUP(16,JRF!$13:$314,JRF!AX205,0),HLOOKUP(3,JRF!$13:$314,JRF!AX205,0)))))))</f>
        <v>#REF!</v>
      </c>
      <c r="B203" s="69" t="str">
        <f>IF(AND(JRF!B205="",JRF!Q205=""),"",IF(ISTEXT($A$13),"ACTUAL","-"))</f>
        <v/>
      </c>
      <c r="C203" s="74" t="str">
        <f>IF(AND(JRF!B205="",JRF!Q205=""),"",IF(JRF!$A205=Checks!$K$4,JRF!D205,IF(JRF!$A205=Checks!$K$5,JRF!D205,IF(AND(JRF!$A205=Checks!$K$7,JRF!Q205=""),JRF!D205,IF(AND(JRF!$A205=Checks!$K$6,JRF!Q205=""),JRF!D205,IF(OR(JRF!$A205=Checks!$K$8,JRF!$A205=Checks!$K$6,JRF!$A205=Checks!$K$7,JRF!$A205=Checks!$K$9),HLOOKUP(17,JRF!$13:$314,JRF!AX205,0),HLOOKUP(5,JRF!$13:$314,JRF!AX205,0)))))))</f>
        <v/>
      </c>
      <c r="D203" s="69" t="str">
        <f>IF(AND(JRF!B205="",JRF!Q205=""),"",IF(JRF!$A205=Checks!$K$4,JRF!C205,IF(JRF!$A205=Checks!$K$5,JRF!C205,IF(AND(JRF!$A205=Checks!$K$7,JRF!Q205=""),JRF!C205,IF(AND(JRF!$A205=Checks!$K$6,JRF!Q205=""),JRF!C205,IF(OR(JRF!$A205=Checks!$K$8,JRF!$A205=Checks!$K$6,JRF!$A205=Checks!$K$7,JRF!$A205=Checks!$K$9),HLOOKUP(18,JRF!$13:$314,JRF!AX205,0),HLOOKUP(4,JRF!$13:$314,JRF!AX205,0)))))))</f>
        <v/>
      </c>
      <c r="E203" s="69" t="str">
        <f>IF(AND(JRF!E205="",JRF!AL205=""),"",IF(OR(JRF!$A205=Checks!$K$4,JRF!$A205=Checks!$K$5),JRF!E205,IF(AND(JRF!$A205=Checks!$K$7,JRF!Q205=""),JRF!E205,IF(AND(JRF!$A205=Checks!$K$6,JRF!Q205=""),JRF!E205,IF(OR(JRF!$A205=Checks!$K$8,JRF!$A205=Checks!$K$6,JRF!$A205=Checks!$K$7,JRF!$A205=Checks!$K$9),JRF!AL205,JRF!E205)))))</f>
        <v/>
      </c>
      <c r="F203" s="69" t="str">
        <f>IF(AND(JRF!F205="",JRF!AV205=""),"",IF(OR(JRF!$A205=Checks!$K$4,JRF!$A205=Checks!$K$5),JRF!F205,IF(AND(JRF!$A205=Checks!$K$7,JRF!Q205=""),JRF!F205,IF(AND(JRF!$A205=Checks!$K$6,JRF!Q205=""),JRF!F205,IF(OR(JRF!$A205=Checks!$K$8,JRF!$A205=Checks!$K$6,JRF!$A205=Checks!$K$7,JRF!$A205=Checks!$K$9),JRF!AV205,JRF!F205)))))</f>
        <v/>
      </c>
      <c r="G203" s="70" t="str">
        <f>IF(AND(JRF!B205="",JRF!Q205=""),"",IF(IFERROR(SEARCH("RIR",JRF!A205),0),-JRF!J205,IF(JRF!A205=Checks!$K$10,JRF!J205,IF(JRF!A205=Checks!$K$11,-JRF!J205,IF(JRF!$A205=Checks!$K$4,JRF!J205,IF(JRF!$A205=Checks!$K$5,-JRF!J205,IF(AND(JRF!$A205=Checks!$K$7,JRF!Q205=""),JRF!J205,IF(AND(JRF!$A205=Checks!$K$6,JRF!Q205=""),JRF!J205,IF(OR(JRF!$A205=Checks!$K$8,JRF!$A205=Checks!$K$6,JRF!$A205=Checks!$K$7,JRF!$A205=Checks!$K$9),-HLOOKUP(23,JRF!$13:$314,JRF!AX205,0),HLOOKUP(9,JRF!$13:$314,JRF!AX205,0))))))))))</f>
        <v/>
      </c>
      <c r="H203" s="70" t="str">
        <f>IF(AND(JRF!B205="",JRF!Q205=""),"",IF(JRF!$A205=Checks!$K$4,JRF!I205,IF(JRF!$A205=Checks!$K$5,JRF!I205,IF(AND(JRF!$A205=Checks!$K$7,JRF!Q205=""),JRF!I205,IF(AND(JRF!$A205=Checks!$K$6,JRF!Q205=""),JRF!I205,IF(OR(JRF!$A205=Checks!$K$8,JRF!$A205=Checks!$K$6,JRF!$A205=Checks!$K$7,JRF!$A205=Checks!$K$9),HLOOKUP(22,JRF!$13:$314,JRF!AX205,0),HLOOKUP(8,JRF!$13:$314,JRF!AX205,0)))))))</f>
        <v/>
      </c>
      <c r="I203" s="71" t="str">
        <f>IF(AND(JRF!B205="",JRF!Q205=""),"",IF(JRF!$A205=Checks!$K$4,JRF!G205,IF(JRF!$A205=Checks!$K$5,JRF!G205,IF(AND(JRF!$A205=Checks!$K$7,JRF!Q205=""),JRF!G205,IF(AND(JRF!$A205=Checks!$K$6,JRF!Q205=""),JRF!G205,IF(OR(JRF!$A205=Checks!$K$8,JRF!$A205=Checks!$K$6,JRF!$A205=Checks!$K$7,JRF!$A205=Checks!$K$9),HLOOKUP(26,JRF!$13:$314,JRF!AX205,0),HLOOKUP(6,JRF!$13:$314,JRF!AX205,0)))))))</f>
        <v/>
      </c>
      <c r="J203" s="72" t="str">
        <f>IF(AND(JRF!AC205="",JRF!AF205=""),"",IF(LEN(JRF!AF205)=0,JRF!AC205,JRF!AF205))</f>
        <v/>
      </c>
      <c r="K203" s="72" t="str">
        <f>IF(JRF!Q205="","",IF(OR(JRF!A205=Checks!$K$4,JRF!A205=Checks!$K$5,JRF!A205=Checks!$K$6),"",IF(JRF!A205=Checks!$K$9,JRF!$B205,IF(OR(JRF!A205=Checks!$K$10,JRF!A205=Checks!$K$11),JRF!Q205,IF(AND(JRF!Q205=JRF!B205,OR(C203=IFERROR(VLOOKUP(C203,Checks!$BY:$BY,1,0),0),C404=IFERROR(VLOOKUP(C404,Checks!$BY:$BY,1,0),0))),A203,IF(JRF!Q205=JRF!B205,"",JRF!B205))))))</f>
        <v/>
      </c>
      <c r="L203" s="200" t="str">
        <f>IF(OR(JRF!X205="",JRF!Z205=""),"",IF(JRF!X205=JRF!Z205,"",'Journal Template'!M203/'Journal Template'!G203))</f>
        <v/>
      </c>
      <c r="M203" s="73" t="str">
        <f>IF(OR(JRF!X205="",JRF!Z205=""),"",IF(JRF!X205=JRF!Z205,"",-JRF!Y205))</f>
        <v/>
      </c>
      <c r="N203" s="72"/>
      <c r="O203" s="69" t="str">
        <f>IF(OR(JRF!X205="",JRF!Z205=""),"ENDBS",IF(JRF!X205=JRF!Z205,"ENDBS",""))</f>
        <v>ENDBS</v>
      </c>
      <c r="P203" s="69"/>
      <c r="AE203" s="43" t="s">
        <v>72</v>
      </c>
      <c r="AF203" s="43" t="s">
        <v>70</v>
      </c>
      <c r="AG203" s="43" t="s">
        <v>178</v>
      </c>
      <c r="AH203" s="68" t="s">
        <v>70</v>
      </c>
      <c r="AI203" s="44">
        <v>-130.30000000000001</v>
      </c>
      <c r="AJ203" s="43" t="s">
        <v>179</v>
      </c>
      <c r="AK203" s="43" t="s">
        <v>184</v>
      </c>
      <c r="AL203" s="44" t="s">
        <v>178</v>
      </c>
      <c r="AM203" s="43" t="s">
        <v>185</v>
      </c>
      <c r="AN203" s="43" t="s">
        <v>182</v>
      </c>
      <c r="AO203" s="43" t="s">
        <v>182</v>
      </c>
      <c r="AP203" s="43" t="s">
        <v>186</v>
      </c>
      <c r="AQ203" s="43" t="s">
        <v>183</v>
      </c>
      <c r="AR203" s="43" t="e">
        <v>#VALUE!</v>
      </c>
      <c r="AS203" s="43" t="s">
        <v>72</v>
      </c>
      <c r="AT203" s="44"/>
      <c r="AU203" s="44"/>
      <c r="AV203" s="44"/>
      <c r="AW203" s="44"/>
      <c r="AX203" s="44"/>
    </row>
    <row r="204" spans="1:50">
      <c r="A204" s="69" t="str">
        <f>IF(AND(JRF!B206="",JRF!Q206=""),"#REF!",IF(JRF!$A206=Checks!$K$4,JRF!B206,IF(JRF!$A206=Checks!$K$5,JRF!B206,IF(AND(JRF!$A206=Checks!$K$7,JRF!$Q206=""),JRF!B206,IF(AND(JRF!$A206=Checks!$K$6,JRF!$Q206=""),JRF!$B206,IF(OR(JRF!$A206=Checks!$K$8,JRF!$A206=Checks!$K$6,JRF!$A206=Checks!$K$7,JRF!$A206=Checks!$K$9),HLOOKUP(16,JRF!$13:$314,JRF!AX206,0),HLOOKUP(3,JRF!$13:$314,JRF!AX206,0)))))))</f>
        <v>#REF!</v>
      </c>
      <c r="B204" s="69" t="str">
        <f>IF(AND(JRF!B206="",JRF!Q206=""),"",IF(ISTEXT($A$13),"ACTUAL","-"))</f>
        <v/>
      </c>
      <c r="C204" s="74" t="str">
        <f>IF(AND(JRF!B206="",JRF!Q206=""),"",IF(JRF!$A206=Checks!$K$4,JRF!D206,IF(JRF!$A206=Checks!$K$5,JRF!D206,IF(AND(JRF!$A206=Checks!$K$7,JRF!Q206=""),JRF!D206,IF(AND(JRF!$A206=Checks!$K$6,JRF!Q206=""),JRF!D206,IF(OR(JRF!$A206=Checks!$K$8,JRF!$A206=Checks!$K$6,JRF!$A206=Checks!$K$7,JRF!$A206=Checks!$K$9),HLOOKUP(17,JRF!$13:$314,JRF!AX206,0),HLOOKUP(5,JRF!$13:$314,JRF!AX206,0)))))))</f>
        <v/>
      </c>
      <c r="D204" s="69" t="str">
        <f>IF(AND(JRF!B206="",JRF!Q206=""),"",IF(JRF!$A206=Checks!$K$4,JRF!C206,IF(JRF!$A206=Checks!$K$5,JRF!C206,IF(AND(JRF!$A206=Checks!$K$7,JRF!Q206=""),JRF!C206,IF(AND(JRF!$A206=Checks!$K$6,JRF!Q206=""),JRF!C206,IF(OR(JRF!$A206=Checks!$K$8,JRF!$A206=Checks!$K$6,JRF!$A206=Checks!$K$7,JRF!$A206=Checks!$K$9),HLOOKUP(18,JRF!$13:$314,JRF!AX206,0),HLOOKUP(4,JRF!$13:$314,JRF!AX206,0)))))))</f>
        <v/>
      </c>
      <c r="E204" s="69" t="str">
        <f>IF(AND(JRF!E206="",JRF!AL206=""),"",IF(OR(JRF!$A206=Checks!$K$4,JRF!$A206=Checks!$K$5),JRF!E206,IF(AND(JRF!$A206=Checks!$K$7,JRF!Q206=""),JRF!E206,IF(AND(JRF!$A206=Checks!$K$6,JRF!Q206=""),JRF!E206,IF(OR(JRF!$A206=Checks!$K$8,JRF!$A206=Checks!$K$6,JRF!$A206=Checks!$K$7,JRF!$A206=Checks!$K$9),JRF!AL206,JRF!E206)))))</f>
        <v/>
      </c>
      <c r="F204" s="69" t="str">
        <f>IF(AND(JRF!F206="",JRF!AV206=""),"",IF(OR(JRF!$A206=Checks!$K$4,JRF!$A206=Checks!$K$5),JRF!F206,IF(AND(JRF!$A206=Checks!$K$7,JRF!Q206=""),JRF!F206,IF(AND(JRF!$A206=Checks!$K$6,JRF!Q206=""),JRF!F206,IF(OR(JRF!$A206=Checks!$K$8,JRF!$A206=Checks!$K$6,JRF!$A206=Checks!$K$7,JRF!$A206=Checks!$K$9),JRF!AV206,JRF!F206)))))</f>
        <v/>
      </c>
      <c r="G204" s="70" t="str">
        <f>IF(AND(JRF!B206="",JRF!Q206=""),"",IF(IFERROR(SEARCH("RIR",JRF!A206),0),-JRF!J206,IF(JRF!A206=Checks!$K$10,JRF!J206,IF(JRF!A206=Checks!$K$11,-JRF!J206,IF(JRF!$A206=Checks!$K$4,JRF!J206,IF(JRF!$A206=Checks!$K$5,-JRF!J206,IF(AND(JRF!$A206=Checks!$K$7,JRF!Q206=""),JRF!J206,IF(AND(JRF!$A206=Checks!$K$6,JRF!Q206=""),JRF!J206,IF(OR(JRF!$A206=Checks!$K$8,JRF!$A206=Checks!$K$6,JRF!$A206=Checks!$K$7,JRF!$A206=Checks!$K$9),-HLOOKUP(23,JRF!$13:$314,JRF!AX206,0),HLOOKUP(9,JRF!$13:$314,JRF!AX206,0))))))))))</f>
        <v/>
      </c>
      <c r="H204" s="70" t="str">
        <f>IF(AND(JRF!B206="",JRF!Q206=""),"",IF(JRF!$A206=Checks!$K$4,JRF!I206,IF(JRF!$A206=Checks!$K$5,JRF!I206,IF(AND(JRF!$A206=Checks!$K$7,JRF!Q206=""),JRF!I206,IF(AND(JRF!$A206=Checks!$K$6,JRF!Q206=""),JRF!I206,IF(OR(JRF!$A206=Checks!$K$8,JRF!$A206=Checks!$K$6,JRF!$A206=Checks!$K$7,JRF!$A206=Checks!$K$9),HLOOKUP(22,JRF!$13:$314,JRF!AX206,0),HLOOKUP(8,JRF!$13:$314,JRF!AX206,0)))))))</f>
        <v/>
      </c>
      <c r="I204" s="71" t="str">
        <f>IF(AND(JRF!B206="",JRF!Q206=""),"",IF(JRF!$A206=Checks!$K$4,JRF!G206,IF(JRF!$A206=Checks!$K$5,JRF!G206,IF(AND(JRF!$A206=Checks!$K$7,JRF!Q206=""),JRF!G206,IF(AND(JRF!$A206=Checks!$K$6,JRF!Q206=""),JRF!G206,IF(OR(JRF!$A206=Checks!$K$8,JRF!$A206=Checks!$K$6,JRF!$A206=Checks!$K$7,JRF!$A206=Checks!$K$9),HLOOKUP(26,JRF!$13:$314,JRF!AX206,0),HLOOKUP(6,JRF!$13:$314,JRF!AX206,0)))))))</f>
        <v/>
      </c>
      <c r="J204" s="72" t="str">
        <f>IF(AND(JRF!AC206="",JRF!AF206=""),"",IF(LEN(JRF!AF206)=0,JRF!AC206,JRF!AF206))</f>
        <v/>
      </c>
      <c r="K204" s="72" t="str">
        <f>IF(JRF!Q206="","",IF(OR(JRF!A206=Checks!$K$4,JRF!A206=Checks!$K$5,JRF!A206=Checks!$K$6),"",IF(JRF!A206=Checks!$K$9,JRF!$B206,IF(OR(JRF!A206=Checks!$K$10,JRF!A206=Checks!$K$11),JRF!Q206,IF(AND(JRF!Q206=JRF!B206,OR(C204=IFERROR(VLOOKUP(C204,Checks!$BY:$BY,1,0),0),C405=IFERROR(VLOOKUP(C405,Checks!$BY:$BY,1,0),0))),A204,IF(JRF!Q206=JRF!B206,"",JRF!B206))))))</f>
        <v/>
      </c>
      <c r="L204" s="200" t="str">
        <f>IF(OR(JRF!X206="",JRF!Z206=""),"",IF(JRF!X206=JRF!Z206,"",'Journal Template'!M204/'Journal Template'!G204))</f>
        <v/>
      </c>
      <c r="M204" s="73" t="str">
        <f>IF(OR(JRF!X206="",JRF!Z206=""),"",IF(JRF!X206=JRF!Z206,"",-JRF!Y206))</f>
        <v/>
      </c>
      <c r="N204" s="72"/>
      <c r="O204" s="69" t="str">
        <f>IF(OR(JRF!X206="",JRF!Z206=""),"ENDBS",IF(JRF!X206=JRF!Z206,"ENDBS",""))</f>
        <v>ENDBS</v>
      </c>
      <c r="P204" s="69"/>
      <c r="AE204" s="43" t="s">
        <v>72</v>
      </c>
      <c r="AF204" s="43" t="s">
        <v>70</v>
      </c>
      <c r="AG204" s="43" t="s">
        <v>178</v>
      </c>
      <c r="AH204" s="68" t="s">
        <v>70</v>
      </c>
      <c r="AI204" s="44">
        <v>-130.30000000000001</v>
      </c>
      <c r="AJ204" s="43" t="s">
        <v>179</v>
      </c>
      <c r="AK204" s="43" t="s">
        <v>184</v>
      </c>
      <c r="AL204" s="44" t="s">
        <v>178</v>
      </c>
      <c r="AM204" s="43" t="s">
        <v>185</v>
      </c>
      <c r="AN204" s="43" t="s">
        <v>182</v>
      </c>
      <c r="AO204" s="43" t="s">
        <v>182</v>
      </c>
      <c r="AP204" s="43" t="s">
        <v>186</v>
      </c>
      <c r="AQ204" s="43" t="s">
        <v>183</v>
      </c>
      <c r="AR204" s="43" t="e">
        <v>#VALUE!</v>
      </c>
      <c r="AS204" s="43" t="s">
        <v>72</v>
      </c>
      <c r="AT204" s="44"/>
      <c r="AU204" s="44"/>
      <c r="AV204" s="44"/>
      <c r="AW204" s="44"/>
      <c r="AX204" s="44"/>
    </row>
    <row r="205" spans="1:50">
      <c r="A205" s="69" t="str">
        <f>IF(AND(JRF!B207="",JRF!Q207=""),"#REF!",IF(JRF!$A207=Checks!$K$4,JRF!B207,IF(JRF!$A207=Checks!$K$5,JRF!B207,IF(AND(JRF!$A207=Checks!$K$7,JRF!$Q207=""),JRF!B207,IF(AND(JRF!$A207=Checks!$K$6,JRF!$Q207=""),JRF!$B207,IF(OR(JRF!$A207=Checks!$K$8,JRF!$A207=Checks!$K$6,JRF!$A207=Checks!$K$7,JRF!$A207=Checks!$K$9),HLOOKUP(16,JRF!$13:$314,JRF!AX207,0),HLOOKUP(3,JRF!$13:$314,JRF!AX207,0)))))))</f>
        <v>#REF!</v>
      </c>
      <c r="B205" s="69" t="str">
        <f>IF(AND(JRF!B207="",JRF!Q207=""),"",IF(ISTEXT($A$13),"ACTUAL","-"))</f>
        <v/>
      </c>
      <c r="C205" s="74" t="str">
        <f>IF(AND(JRF!B207="",JRF!Q207=""),"",IF(JRF!$A207=Checks!$K$4,JRF!D207,IF(JRF!$A207=Checks!$K$5,JRF!D207,IF(AND(JRF!$A207=Checks!$K$7,JRF!Q207=""),JRF!D207,IF(AND(JRF!$A207=Checks!$K$6,JRF!Q207=""),JRF!D207,IF(OR(JRF!$A207=Checks!$K$8,JRF!$A207=Checks!$K$6,JRF!$A207=Checks!$K$7,JRF!$A207=Checks!$K$9),HLOOKUP(17,JRF!$13:$314,JRF!AX207,0),HLOOKUP(5,JRF!$13:$314,JRF!AX207,0)))))))</f>
        <v/>
      </c>
      <c r="D205" s="69" t="str">
        <f>IF(AND(JRF!B207="",JRF!Q207=""),"",IF(JRF!$A207=Checks!$K$4,JRF!C207,IF(JRF!$A207=Checks!$K$5,JRF!C207,IF(AND(JRF!$A207=Checks!$K$7,JRF!Q207=""),JRF!C207,IF(AND(JRF!$A207=Checks!$K$6,JRF!Q207=""),JRF!C207,IF(OR(JRF!$A207=Checks!$K$8,JRF!$A207=Checks!$K$6,JRF!$A207=Checks!$K$7,JRF!$A207=Checks!$K$9),HLOOKUP(18,JRF!$13:$314,JRF!AX207,0),HLOOKUP(4,JRF!$13:$314,JRF!AX207,0)))))))</f>
        <v/>
      </c>
      <c r="E205" s="69" t="str">
        <f>IF(AND(JRF!E207="",JRF!AL207=""),"",IF(OR(JRF!$A207=Checks!$K$4,JRF!$A207=Checks!$K$5),JRF!E207,IF(AND(JRF!$A207=Checks!$K$7,JRF!Q207=""),JRF!E207,IF(AND(JRF!$A207=Checks!$K$6,JRF!Q207=""),JRF!E207,IF(OR(JRF!$A207=Checks!$K$8,JRF!$A207=Checks!$K$6,JRF!$A207=Checks!$K$7,JRF!$A207=Checks!$K$9),JRF!AL207,JRF!E207)))))</f>
        <v/>
      </c>
      <c r="F205" s="69" t="str">
        <f>IF(AND(JRF!F207="",JRF!AV207=""),"",IF(OR(JRF!$A207=Checks!$K$4,JRF!$A207=Checks!$K$5),JRF!F207,IF(AND(JRF!$A207=Checks!$K$7,JRF!Q207=""),JRF!F207,IF(AND(JRF!$A207=Checks!$K$6,JRF!Q207=""),JRF!F207,IF(OR(JRF!$A207=Checks!$K$8,JRF!$A207=Checks!$K$6,JRF!$A207=Checks!$K$7,JRF!$A207=Checks!$K$9),JRF!AV207,JRF!F207)))))</f>
        <v/>
      </c>
      <c r="G205" s="70" t="str">
        <f>IF(AND(JRF!B207="",JRF!Q207=""),"",IF(IFERROR(SEARCH("RIR",JRF!A207),0),-JRF!J207,IF(JRF!A207=Checks!$K$10,JRF!J207,IF(JRF!A207=Checks!$K$11,-JRF!J207,IF(JRF!$A207=Checks!$K$4,JRF!J207,IF(JRF!$A207=Checks!$K$5,-JRF!J207,IF(AND(JRF!$A207=Checks!$K$7,JRF!Q207=""),JRF!J207,IF(AND(JRF!$A207=Checks!$K$6,JRF!Q207=""),JRF!J207,IF(OR(JRF!$A207=Checks!$K$8,JRF!$A207=Checks!$K$6,JRF!$A207=Checks!$K$7,JRF!$A207=Checks!$K$9),-HLOOKUP(23,JRF!$13:$314,JRF!AX207,0),HLOOKUP(9,JRF!$13:$314,JRF!AX207,0))))))))))</f>
        <v/>
      </c>
      <c r="H205" s="70" t="str">
        <f>IF(AND(JRF!B207="",JRF!Q207=""),"",IF(JRF!$A207=Checks!$K$4,JRF!I207,IF(JRF!$A207=Checks!$K$5,JRF!I207,IF(AND(JRF!$A207=Checks!$K$7,JRF!Q207=""),JRF!I207,IF(AND(JRF!$A207=Checks!$K$6,JRF!Q207=""),JRF!I207,IF(OR(JRF!$A207=Checks!$K$8,JRF!$A207=Checks!$K$6,JRF!$A207=Checks!$K$7,JRF!$A207=Checks!$K$9),HLOOKUP(22,JRF!$13:$314,JRF!AX207,0),HLOOKUP(8,JRF!$13:$314,JRF!AX207,0)))))))</f>
        <v/>
      </c>
      <c r="I205" s="71" t="str">
        <f>IF(AND(JRF!B207="",JRF!Q207=""),"",IF(JRF!$A207=Checks!$K$4,JRF!G207,IF(JRF!$A207=Checks!$K$5,JRF!G207,IF(AND(JRF!$A207=Checks!$K$7,JRF!Q207=""),JRF!G207,IF(AND(JRF!$A207=Checks!$K$6,JRF!Q207=""),JRF!G207,IF(OR(JRF!$A207=Checks!$K$8,JRF!$A207=Checks!$K$6,JRF!$A207=Checks!$K$7,JRF!$A207=Checks!$K$9),HLOOKUP(26,JRF!$13:$314,JRF!AX207,0),HLOOKUP(6,JRF!$13:$314,JRF!AX207,0)))))))</f>
        <v/>
      </c>
      <c r="J205" s="72" t="str">
        <f>IF(AND(JRF!AC207="",JRF!AF207=""),"",IF(LEN(JRF!AF207)=0,JRF!AC207,JRF!AF207))</f>
        <v/>
      </c>
      <c r="K205" s="72" t="str">
        <f>IF(JRF!Q207="","",IF(OR(JRF!A207=Checks!$K$4,JRF!A207=Checks!$K$5,JRF!A207=Checks!$K$6),"",IF(JRF!A207=Checks!$K$9,JRF!$B207,IF(OR(JRF!A207=Checks!$K$10,JRF!A207=Checks!$K$11),JRF!Q207,IF(AND(JRF!Q207=JRF!B207,OR(C205=IFERROR(VLOOKUP(C205,Checks!$BY:$BY,1,0),0),C406=IFERROR(VLOOKUP(C406,Checks!$BY:$BY,1,0),0))),A205,IF(JRF!Q207=JRF!B207,"",JRF!B207))))))</f>
        <v/>
      </c>
      <c r="L205" s="200" t="str">
        <f>IF(OR(JRF!X207="",JRF!Z207=""),"",IF(JRF!X207=JRF!Z207,"",'Journal Template'!M205/'Journal Template'!G205))</f>
        <v/>
      </c>
      <c r="M205" s="73" t="str">
        <f>IF(OR(JRF!X207="",JRF!Z207=""),"",IF(JRF!X207=JRF!Z207,"",-JRF!Y207))</f>
        <v/>
      </c>
      <c r="N205" s="72"/>
      <c r="O205" s="69" t="str">
        <f>IF(OR(JRF!X207="",JRF!Z207=""),"ENDBS",IF(JRF!X207=JRF!Z207,"ENDBS",""))</f>
        <v>ENDBS</v>
      </c>
      <c r="P205" s="69"/>
      <c r="AE205" s="43" t="s">
        <v>72</v>
      </c>
      <c r="AF205" s="43" t="s">
        <v>70</v>
      </c>
      <c r="AG205" s="43" t="s">
        <v>178</v>
      </c>
      <c r="AH205" s="68" t="s">
        <v>70</v>
      </c>
      <c r="AI205" s="44">
        <v>-130.30000000000001</v>
      </c>
      <c r="AJ205" s="43" t="s">
        <v>179</v>
      </c>
      <c r="AK205" s="43" t="s">
        <v>184</v>
      </c>
      <c r="AL205" s="44" t="s">
        <v>178</v>
      </c>
      <c r="AM205" s="43" t="s">
        <v>185</v>
      </c>
      <c r="AN205" s="43" t="s">
        <v>182</v>
      </c>
      <c r="AO205" s="43" t="s">
        <v>182</v>
      </c>
      <c r="AP205" s="43" t="s">
        <v>186</v>
      </c>
      <c r="AQ205" s="43" t="s">
        <v>183</v>
      </c>
      <c r="AR205" s="43" t="e">
        <v>#VALUE!</v>
      </c>
      <c r="AS205" s="43" t="s">
        <v>72</v>
      </c>
      <c r="AT205" s="44"/>
      <c r="AU205" s="44"/>
      <c r="AV205" s="44"/>
      <c r="AW205" s="44"/>
      <c r="AX205" s="44"/>
    </row>
    <row r="206" spans="1:50">
      <c r="A206" s="69" t="str">
        <f>IF(AND(JRF!B208="",JRF!Q208=""),"#REF!",IF(JRF!$A208=Checks!$K$4,JRF!B208,IF(JRF!$A208=Checks!$K$5,JRF!B208,IF(AND(JRF!$A208=Checks!$K$7,JRF!$Q208=""),JRF!B208,IF(AND(JRF!$A208=Checks!$K$6,JRF!$Q208=""),JRF!$B208,IF(OR(JRF!$A208=Checks!$K$8,JRF!$A208=Checks!$K$6,JRF!$A208=Checks!$K$7,JRF!$A208=Checks!$K$9),HLOOKUP(16,JRF!$13:$314,JRF!AX208,0),HLOOKUP(3,JRF!$13:$314,JRF!AX208,0)))))))</f>
        <v>#REF!</v>
      </c>
      <c r="B206" s="69" t="str">
        <f>IF(AND(JRF!B208="",JRF!Q208=""),"",IF(ISTEXT($A$13),"ACTUAL","-"))</f>
        <v/>
      </c>
      <c r="C206" s="74" t="str">
        <f>IF(AND(JRF!B208="",JRF!Q208=""),"",IF(JRF!$A208=Checks!$K$4,JRF!D208,IF(JRF!$A208=Checks!$K$5,JRF!D208,IF(AND(JRF!$A208=Checks!$K$7,JRF!Q208=""),JRF!D208,IF(AND(JRF!$A208=Checks!$K$6,JRF!Q208=""),JRF!D208,IF(OR(JRF!$A208=Checks!$K$8,JRF!$A208=Checks!$K$6,JRF!$A208=Checks!$K$7,JRF!$A208=Checks!$K$9),HLOOKUP(17,JRF!$13:$314,JRF!AX208,0),HLOOKUP(5,JRF!$13:$314,JRF!AX208,0)))))))</f>
        <v/>
      </c>
      <c r="D206" s="69" t="str">
        <f>IF(AND(JRF!B208="",JRF!Q208=""),"",IF(JRF!$A208=Checks!$K$4,JRF!C208,IF(JRF!$A208=Checks!$K$5,JRF!C208,IF(AND(JRF!$A208=Checks!$K$7,JRF!Q208=""),JRF!C208,IF(AND(JRF!$A208=Checks!$K$6,JRF!Q208=""),JRF!C208,IF(OR(JRF!$A208=Checks!$K$8,JRF!$A208=Checks!$K$6,JRF!$A208=Checks!$K$7,JRF!$A208=Checks!$K$9),HLOOKUP(18,JRF!$13:$314,JRF!AX208,0),HLOOKUP(4,JRF!$13:$314,JRF!AX208,0)))))))</f>
        <v/>
      </c>
      <c r="E206" s="69" t="str">
        <f>IF(AND(JRF!E208="",JRF!AL208=""),"",IF(OR(JRF!$A208=Checks!$K$4,JRF!$A208=Checks!$K$5),JRF!E208,IF(AND(JRF!$A208=Checks!$K$7,JRF!Q208=""),JRF!E208,IF(AND(JRF!$A208=Checks!$K$6,JRF!Q208=""),JRF!E208,IF(OR(JRF!$A208=Checks!$K$8,JRF!$A208=Checks!$K$6,JRF!$A208=Checks!$K$7,JRF!$A208=Checks!$K$9),JRF!AL208,JRF!E208)))))</f>
        <v/>
      </c>
      <c r="F206" s="69" t="str">
        <f>IF(AND(JRF!F208="",JRF!AV208=""),"",IF(OR(JRF!$A208=Checks!$K$4,JRF!$A208=Checks!$K$5),JRF!F208,IF(AND(JRF!$A208=Checks!$K$7,JRF!Q208=""),JRF!F208,IF(AND(JRF!$A208=Checks!$K$6,JRF!Q208=""),JRF!F208,IF(OR(JRF!$A208=Checks!$K$8,JRF!$A208=Checks!$K$6,JRF!$A208=Checks!$K$7,JRF!$A208=Checks!$K$9),JRF!AV208,JRF!F208)))))</f>
        <v/>
      </c>
      <c r="G206" s="70" t="str">
        <f>IF(AND(JRF!B208="",JRF!Q208=""),"",IF(IFERROR(SEARCH("RIR",JRF!A208),0),-JRF!J208,IF(JRF!A208=Checks!$K$10,JRF!J208,IF(JRF!A208=Checks!$K$11,-JRF!J208,IF(JRF!$A208=Checks!$K$4,JRF!J208,IF(JRF!$A208=Checks!$K$5,-JRF!J208,IF(AND(JRF!$A208=Checks!$K$7,JRF!Q208=""),JRF!J208,IF(AND(JRF!$A208=Checks!$K$6,JRF!Q208=""),JRF!J208,IF(OR(JRF!$A208=Checks!$K$8,JRF!$A208=Checks!$K$6,JRF!$A208=Checks!$K$7,JRF!$A208=Checks!$K$9),-HLOOKUP(23,JRF!$13:$314,JRF!AX208,0),HLOOKUP(9,JRF!$13:$314,JRF!AX208,0))))))))))</f>
        <v/>
      </c>
      <c r="H206" s="70" t="str">
        <f>IF(AND(JRF!B208="",JRF!Q208=""),"",IF(JRF!$A208=Checks!$K$4,JRF!I208,IF(JRF!$A208=Checks!$K$5,JRF!I208,IF(AND(JRF!$A208=Checks!$K$7,JRF!Q208=""),JRF!I208,IF(AND(JRF!$A208=Checks!$K$6,JRF!Q208=""),JRF!I208,IF(OR(JRF!$A208=Checks!$K$8,JRF!$A208=Checks!$K$6,JRF!$A208=Checks!$K$7,JRF!$A208=Checks!$K$9),HLOOKUP(22,JRF!$13:$314,JRF!AX208,0),HLOOKUP(8,JRF!$13:$314,JRF!AX208,0)))))))</f>
        <v/>
      </c>
      <c r="I206" s="71" t="str">
        <f>IF(AND(JRF!B208="",JRF!Q208=""),"",IF(JRF!$A208=Checks!$K$4,JRF!G208,IF(JRF!$A208=Checks!$K$5,JRF!G208,IF(AND(JRF!$A208=Checks!$K$7,JRF!Q208=""),JRF!G208,IF(AND(JRF!$A208=Checks!$K$6,JRF!Q208=""),JRF!G208,IF(OR(JRF!$A208=Checks!$K$8,JRF!$A208=Checks!$K$6,JRF!$A208=Checks!$K$7,JRF!$A208=Checks!$K$9),HLOOKUP(26,JRF!$13:$314,JRF!AX208,0),HLOOKUP(6,JRF!$13:$314,JRF!AX208,0)))))))</f>
        <v/>
      </c>
      <c r="J206" s="72" t="str">
        <f>IF(AND(JRF!AC208="",JRF!AF208=""),"",IF(LEN(JRF!AF208)=0,JRF!AC208,JRF!AF208))</f>
        <v/>
      </c>
      <c r="K206" s="72" t="str">
        <f>IF(JRF!Q208="","",IF(OR(JRF!A208=Checks!$K$4,JRF!A208=Checks!$K$5,JRF!A208=Checks!$K$6),"",IF(JRF!A208=Checks!$K$9,JRF!$B208,IF(OR(JRF!A208=Checks!$K$10,JRF!A208=Checks!$K$11),JRF!Q208,IF(AND(JRF!Q208=JRF!B208,OR(C206=IFERROR(VLOOKUP(C206,Checks!$BY:$BY,1,0),0),C407=IFERROR(VLOOKUP(C407,Checks!$BY:$BY,1,0),0))),A206,IF(JRF!Q208=JRF!B208,"",JRF!B208))))))</f>
        <v/>
      </c>
      <c r="L206" s="200" t="str">
        <f>IF(OR(JRF!X208="",JRF!Z208=""),"",IF(JRF!X208=JRF!Z208,"",'Journal Template'!M206/'Journal Template'!G206))</f>
        <v/>
      </c>
      <c r="M206" s="73" t="str">
        <f>IF(OR(JRF!X208="",JRF!Z208=""),"",IF(JRF!X208=JRF!Z208,"",-JRF!Y208))</f>
        <v/>
      </c>
      <c r="N206" s="72"/>
      <c r="O206" s="69" t="str">
        <f>IF(OR(JRF!X208="",JRF!Z208=""),"ENDBS",IF(JRF!X208=JRF!Z208,"ENDBS",""))</f>
        <v>ENDBS</v>
      </c>
      <c r="P206" s="69"/>
      <c r="AE206" s="43" t="s">
        <v>72</v>
      </c>
      <c r="AF206" s="43" t="s">
        <v>70</v>
      </c>
      <c r="AG206" s="43" t="s">
        <v>178</v>
      </c>
      <c r="AH206" s="68" t="s">
        <v>70</v>
      </c>
      <c r="AI206" s="44">
        <v>-130.30000000000001</v>
      </c>
      <c r="AJ206" s="43" t="s">
        <v>179</v>
      </c>
      <c r="AK206" s="43" t="s">
        <v>184</v>
      </c>
      <c r="AL206" s="44" t="s">
        <v>178</v>
      </c>
      <c r="AM206" s="43" t="s">
        <v>185</v>
      </c>
      <c r="AN206" s="43" t="s">
        <v>182</v>
      </c>
      <c r="AO206" s="43" t="s">
        <v>182</v>
      </c>
      <c r="AP206" s="43" t="s">
        <v>186</v>
      </c>
      <c r="AQ206" s="43" t="s">
        <v>183</v>
      </c>
      <c r="AR206" s="43" t="e">
        <v>#VALUE!</v>
      </c>
      <c r="AS206" s="43" t="s">
        <v>72</v>
      </c>
      <c r="AT206" s="44"/>
      <c r="AU206" s="44"/>
      <c r="AV206" s="44"/>
      <c r="AW206" s="44"/>
      <c r="AX206" s="44"/>
    </row>
    <row r="207" spans="1:50">
      <c r="A207" s="69" t="str">
        <f>IF(AND(JRF!B209="",JRF!Q209=""),"#REF!",IF(JRF!$A209=Checks!$K$4,JRF!B209,IF(JRF!$A209=Checks!$K$5,JRF!B209,IF(AND(JRF!$A209=Checks!$K$7,JRF!$Q209=""),JRF!B209,IF(AND(JRF!$A209=Checks!$K$6,JRF!$Q209=""),JRF!$B209,IF(OR(JRF!$A209=Checks!$K$8,JRF!$A209=Checks!$K$6,JRF!$A209=Checks!$K$7,JRF!$A209=Checks!$K$9),HLOOKUP(16,JRF!$13:$314,JRF!AX209,0),HLOOKUP(3,JRF!$13:$314,JRF!AX209,0)))))))</f>
        <v>#REF!</v>
      </c>
      <c r="B207" s="69" t="str">
        <f>IF(AND(JRF!B209="",JRF!Q209=""),"",IF(ISTEXT($A$13),"ACTUAL","-"))</f>
        <v/>
      </c>
      <c r="C207" s="74" t="str">
        <f>IF(AND(JRF!B209="",JRF!Q209=""),"",IF(JRF!$A209=Checks!$K$4,JRF!D209,IF(JRF!$A209=Checks!$K$5,JRF!D209,IF(AND(JRF!$A209=Checks!$K$7,JRF!Q209=""),JRF!D209,IF(AND(JRF!$A209=Checks!$K$6,JRF!Q209=""),JRF!D209,IF(OR(JRF!$A209=Checks!$K$8,JRF!$A209=Checks!$K$6,JRF!$A209=Checks!$K$7,JRF!$A209=Checks!$K$9),HLOOKUP(17,JRF!$13:$314,JRF!AX209,0),HLOOKUP(5,JRF!$13:$314,JRF!AX209,0)))))))</f>
        <v/>
      </c>
      <c r="D207" s="69" t="str">
        <f>IF(AND(JRF!B209="",JRF!Q209=""),"",IF(JRF!$A209=Checks!$K$4,JRF!C209,IF(JRF!$A209=Checks!$K$5,JRF!C209,IF(AND(JRF!$A209=Checks!$K$7,JRF!Q209=""),JRF!C209,IF(AND(JRF!$A209=Checks!$K$6,JRF!Q209=""),JRF!C209,IF(OR(JRF!$A209=Checks!$K$8,JRF!$A209=Checks!$K$6,JRF!$A209=Checks!$K$7,JRF!$A209=Checks!$K$9),HLOOKUP(18,JRF!$13:$314,JRF!AX209,0),HLOOKUP(4,JRF!$13:$314,JRF!AX209,0)))))))</f>
        <v/>
      </c>
      <c r="E207" s="69" t="str">
        <f>IF(AND(JRF!E209="",JRF!AL209=""),"",IF(OR(JRF!$A209=Checks!$K$4,JRF!$A209=Checks!$K$5),JRF!E209,IF(AND(JRF!$A209=Checks!$K$7,JRF!Q209=""),JRF!E209,IF(AND(JRF!$A209=Checks!$K$6,JRF!Q209=""),JRF!E209,IF(OR(JRF!$A209=Checks!$K$8,JRF!$A209=Checks!$K$6,JRF!$A209=Checks!$K$7,JRF!$A209=Checks!$K$9),JRF!AL209,JRF!E209)))))</f>
        <v/>
      </c>
      <c r="F207" s="69" t="str">
        <f>IF(AND(JRF!F209="",JRF!AV209=""),"",IF(OR(JRF!$A209=Checks!$K$4,JRF!$A209=Checks!$K$5),JRF!F209,IF(AND(JRF!$A209=Checks!$K$7,JRF!Q209=""),JRF!F209,IF(AND(JRF!$A209=Checks!$K$6,JRF!Q209=""),JRF!F209,IF(OR(JRF!$A209=Checks!$K$8,JRF!$A209=Checks!$K$6,JRF!$A209=Checks!$K$7,JRF!$A209=Checks!$K$9),JRF!AV209,JRF!F209)))))</f>
        <v/>
      </c>
      <c r="G207" s="70" t="str">
        <f>IF(AND(JRF!B209="",JRF!Q209=""),"",IF(IFERROR(SEARCH("RIR",JRF!A209),0),-JRF!J209,IF(JRF!A209=Checks!$K$10,JRF!J209,IF(JRF!A209=Checks!$K$11,-JRF!J209,IF(JRF!$A209=Checks!$K$4,JRF!J209,IF(JRF!$A209=Checks!$K$5,-JRF!J209,IF(AND(JRF!$A209=Checks!$K$7,JRF!Q209=""),JRF!J209,IF(AND(JRF!$A209=Checks!$K$6,JRF!Q209=""),JRF!J209,IF(OR(JRF!$A209=Checks!$K$8,JRF!$A209=Checks!$K$6,JRF!$A209=Checks!$K$7,JRF!$A209=Checks!$K$9),-HLOOKUP(23,JRF!$13:$314,JRF!AX209,0),HLOOKUP(9,JRF!$13:$314,JRF!AX209,0))))))))))</f>
        <v/>
      </c>
      <c r="H207" s="70" t="str">
        <f>IF(AND(JRF!B209="",JRF!Q209=""),"",IF(JRF!$A209=Checks!$K$4,JRF!I209,IF(JRF!$A209=Checks!$K$5,JRF!I209,IF(AND(JRF!$A209=Checks!$K$7,JRF!Q209=""),JRF!I209,IF(AND(JRF!$A209=Checks!$K$6,JRF!Q209=""),JRF!I209,IF(OR(JRF!$A209=Checks!$K$8,JRF!$A209=Checks!$K$6,JRF!$A209=Checks!$K$7,JRF!$A209=Checks!$K$9),HLOOKUP(22,JRF!$13:$314,JRF!AX209,0),HLOOKUP(8,JRF!$13:$314,JRF!AX209,0)))))))</f>
        <v/>
      </c>
      <c r="I207" s="71" t="str">
        <f>IF(AND(JRF!B209="",JRF!Q209=""),"",IF(JRF!$A209=Checks!$K$4,JRF!G209,IF(JRF!$A209=Checks!$K$5,JRF!G209,IF(AND(JRF!$A209=Checks!$K$7,JRF!Q209=""),JRF!G209,IF(AND(JRF!$A209=Checks!$K$6,JRF!Q209=""),JRF!G209,IF(OR(JRF!$A209=Checks!$K$8,JRF!$A209=Checks!$K$6,JRF!$A209=Checks!$K$7,JRF!$A209=Checks!$K$9),HLOOKUP(26,JRF!$13:$314,JRF!AX209,0),HLOOKUP(6,JRF!$13:$314,JRF!AX209,0)))))))</f>
        <v/>
      </c>
      <c r="J207" s="72" t="str">
        <f>IF(AND(JRF!AC209="",JRF!AF209=""),"",IF(LEN(JRF!AF209)=0,JRF!AC209,JRF!AF209))</f>
        <v/>
      </c>
      <c r="K207" s="72" t="str">
        <f>IF(JRF!Q209="","",IF(OR(JRF!A209=Checks!$K$4,JRF!A209=Checks!$K$5,JRF!A209=Checks!$K$6),"",IF(JRF!A209=Checks!$K$9,JRF!$B209,IF(OR(JRF!A209=Checks!$K$10,JRF!A209=Checks!$K$11),JRF!Q209,IF(AND(JRF!Q209=JRF!B209,OR(C207=IFERROR(VLOOKUP(C207,Checks!$BY:$BY,1,0),0),C408=IFERROR(VLOOKUP(C408,Checks!$BY:$BY,1,0),0))),A207,IF(JRF!Q209=JRF!B209,"",JRF!B209))))))</f>
        <v/>
      </c>
      <c r="L207" s="200" t="str">
        <f>IF(OR(JRF!X209="",JRF!Z209=""),"",IF(JRF!X209=JRF!Z209,"",'Journal Template'!M207/'Journal Template'!G207))</f>
        <v/>
      </c>
      <c r="M207" s="73" t="str">
        <f>IF(OR(JRF!X209="",JRF!Z209=""),"",IF(JRF!X209=JRF!Z209,"",-JRF!Y209))</f>
        <v/>
      </c>
      <c r="N207" s="72"/>
      <c r="O207" s="69" t="str">
        <f>IF(OR(JRF!X209="",JRF!Z209=""),"ENDBS",IF(JRF!X209=JRF!Z209,"ENDBS",""))</f>
        <v>ENDBS</v>
      </c>
      <c r="P207" s="69"/>
      <c r="AE207" s="43" t="s">
        <v>72</v>
      </c>
      <c r="AF207" s="43" t="s">
        <v>70</v>
      </c>
      <c r="AG207" s="43" t="s">
        <v>178</v>
      </c>
      <c r="AH207" s="68" t="s">
        <v>70</v>
      </c>
      <c r="AI207" s="44">
        <v>-130.30000000000001</v>
      </c>
      <c r="AJ207" s="43" t="s">
        <v>179</v>
      </c>
      <c r="AK207" s="43" t="s">
        <v>184</v>
      </c>
      <c r="AL207" s="44" t="s">
        <v>178</v>
      </c>
      <c r="AM207" s="43" t="s">
        <v>185</v>
      </c>
      <c r="AN207" s="43" t="s">
        <v>182</v>
      </c>
      <c r="AO207" s="43" t="s">
        <v>182</v>
      </c>
      <c r="AP207" s="43" t="s">
        <v>186</v>
      </c>
      <c r="AQ207" s="43" t="s">
        <v>183</v>
      </c>
      <c r="AR207" s="43" t="e">
        <v>#VALUE!</v>
      </c>
      <c r="AS207" s="43" t="s">
        <v>72</v>
      </c>
      <c r="AT207" s="44"/>
      <c r="AU207" s="44"/>
      <c r="AV207" s="44"/>
      <c r="AW207" s="44"/>
      <c r="AX207" s="44"/>
    </row>
    <row r="208" spans="1:50">
      <c r="A208" s="69" t="str">
        <f>IF(AND(JRF!B210="",JRF!Q210=""),"#REF!",IF(JRF!$A210=Checks!$K$4,JRF!B210,IF(JRF!$A210=Checks!$K$5,JRF!B210,IF(AND(JRF!$A210=Checks!$K$7,JRF!$Q210=""),JRF!B210,IF(AND(JRF!$A210=Checks!$K$6,JRF!$Q210=""),JRF!$B210,IF(OR(JRF!$A210=Checks!$K$8,JRF!$A210=Checks!$K$6,JRF!$A210=Checks!$K$7,JRF!$A210=Checks!$K$9),HLOOKUP(16,JRF!$13:$314,JRF!AX210,0),HLOOKUP(3,JRF!$13:$314,JRF!AX210,0)))))))</f>
        <v>#REF!</v>
      </c>
      <c r="B208" s="69" t="str">
        <f>IF(AND(JRF!B210="",JRF!Q210=""),"",IF(ISTEXT($A$13),"ACTUAL","-"))</f>
        <v/>
      </c>
      <c r="C208" s="74" t="str">
        <f>IF(AND(JRF!B210="",JRF!Q210=""),"",IF(JRF!$A210=Checks!$K$4,JRF!D210,IF(JRF!$A210=Checks!$K$5,JRF!D210,IF(AND(JRF!$A210=Checks!$K$7,JRF!Q210=""),JRF!D210,IF(AND(JRF!$A210=Checks!$K$6,JRF!Q210=""),JRF!D210,IF(OR(JRF!$A210=Checks!$K$8,JRF!$A210=Checks!$K$6,JRF!$A210=Checks!$K$7,JRF!$A210=Checks!$K$9),HLOOKUP(17,JRF!$13:$314,JRF!AX210,0),HLOOKUP(5,JRF!$13:$314,JRF!AX210,0)))))))</f>
        <v/>
      </c>
      <c r="D208" s="69" t="str">
        <f>IF(AND(JRF!B210="",JRF!Q210=""),"",IF(JRF!$A210=Checks!$K$4,JRF!C210,IF(JRF!$A210=Checks!$K$5,JRF!C210,IF(AND(JRF!$A210=Checks!$K$7,JRF!Q210=""),JRF!C210,IF(AND(JRF!$A210=Checks!$K$6,JRF!Q210=""),JRF!C210,IF(OR(JRF!$A210=Checks!$K$8,JRF!$A210=Checks!$K$6,JRF!$A210=Checks!$K$7,JRF!$A210=Checks!$K$9),HLOOKUP(18,JRF!$13:$314,JRF!AX210,0),HLOOKUP(4,JRF!$13:$314,JRF!AX210,0)))))))</f>
        <v/>
      </c>
      <c r="E208" s="69" t="str">
        <f>IF(AND(JRF!E210="",JRF!AL210=""),"",IF(OR(JRF!$A210=Checks!$K$4,JRF!$A210=Checks!$K$5),JRF!E210,IF(AND(JRF!$A210=Checks!$K$7,JRF!Q210=""),JRF!E210,IF(AND(JRF!$A210=Checks!$K$6,JRF!Q210=""),JRF!E210,IF(OR(JRF!$A210=Checks!$K$8,JRF!$A210=Checks!$K$6,JRF!$A210=Checks!$K$7,JRF!$A210=Checks!$K$9),JRF!AL210,JRF!E210)))))</f>
        <v/>
      </c>
      <c r="F208" s="69" t="str">
        <f>IF(AND(JRF!F210="",JRF!AV210=""),"",IF(OR(JRF!$A210=Checks!$K$4,JRF!$A210=Checks!$K$5),JRF!F210,IF(AND(JRF!$A210=Checks!$K$7,JRF!Q210=""),JRF!F210,IF(AND(JRF!$A210=Checks!$K$6,JRF!Q210=""),JRF!F210,IF(OR(JRF!$A210=Checks!$K$8,JRF!$A210=Checks!$K$6,JRF!$A210=Checks!$K$7,JRF!$A210=Checks!$K$9),JRF!AV210,JRF!F210)))))</f>
        <v/>
      </c>
      <c r="G208" s="70" t="str">
        <f>IF(AND(JRF!B210="",JRF!Q210=""),"",IF(IFERROR(SEARCH("RIR",JRF!A210),0),-JRF!J210,IF(JRF!A210=Checks!$K$10,JRF!J210,IF(JRF!A210=Checks!$K$11,-JRF!J210,IF(JRF!$A210=Checks!$K$4,JRF!J210,IF(JRF!$A210=Checks!$K$5,-JRF!J210,IF(AND(JRF!$A210=Checks!$K$7,JRF!Q210=""),JRF!J210,IF(AND(JRF!$A210=Checks!$K$6,JRF!Q210=""),JRF!J210,IF(OR(JRF!$A210=Checks!$K$8,JRF!$A210=Checks!$K$6,JRF!$A210=Checks!$K$7,JRF!$A210=Checks!$K$9),-HLOOKUP(23,JRF!$13:$314,JRF!AX210,0),HLOOKUP(9,JRF!$13:$314,JRF!AX210,0))))))))))</f>
        <v/>
      </c>
      <c r="H208" s="70" t="str">
        <f>IF(AND(JRF!B210="",JRF!Q210=""),"",IF(JRF!$A210=Checks!$K$4,JRF!I210,IF(JRF!$A210=Checks!$K$5,JRF!I210,IF(AND(JRF!$A210=Checks!$K$7,JRF!Q210=""),JRF!I210,IF(AND(JRF!$A210=Checks!$K$6,JRF!Q210=""),JRF!I210,IF(OR(JRF!$A210=Checks!$K$8,JRF!$A210=Checks!$K$6,JRF!$A210=Checks!$K$7,JRF!$A210=Checks!$K$9),HLOOKUP(22,JRF!$13:$314,JRF!AX210,0),HLOOKUP(8,JRF!$13:$314,JRF!AX210,0)))))))</f>
        <v/>
      </c>
      <c r="I208" s="71" t="str">
        <f>IF(AND(JRF!B210="",JRF!Q210=""),"",IF(JRF!$A210=Checks!$K$4,JRF!G210,IF(JRF!$A210=Checks!$K$5,JRF!G210,IF(AND(JRF!$A210=Checks!$K$7,JRF!Q210=""),JRF!G210,IF(AND(JRF!$A210=Checks!$K$6,JRF!Q210=""),JRF!G210,IF(OR(JRF!$A210=Checks!$K$8,JRF!$A210=Checks!$K$6,JRF!$A210=Checks!$K$7,JRF!$A210=Checks!$K$9),HLOOKUP(26,JRF!$13:$314,JRF!AX210,0),HLOOKUP(6,JRF!$13:$314,JRF!AX210,0)))))))</f>
        <v/>
      </c>
      <c r="J208" s="72" t="str">
        <f>IF(AND(JRF!AC210="",JRF!AF210=""),"",IF(LEN(JRF!AF210)=0,JRF!AC210,JRF!AF210))</f>
        <v/>
      </c>
      <c r="K208" s="72" t="str">
        <f>IF(JRF!Q210="","",IF(OR(JRF!A210=Checks!$K$4,JRF!A210=Checks!$K$5,JRF!A210=Checks!$K$6),"",IF(JRF!A210=Checks!$K$9,JRF!$B210,IF(OR(JRF!A210=Checks!$K$10,JRF!A210=Checks!$K$11),JRF!Q210,IF(AND(JRF!Q210=JRF!B210,OR(C208=IFERROR(VLOOKUP(C208,Checks!$BY:$BY,1,0),0),C409=IFERROR(VLOOKUP(C409,Checks!$BY:$BY,1,0),0))),A208,IF(JRF!Q210=JRF!B210,"",JRF!B210))))))</f>
        <v/>
      </c>
      <c r="L208" s="200" t="str">
        <f>IF(OR(JRF!X210="",JRF!Z210=""),"",IF(JRF!X210=JRF!Z210,"",'Journal Template'!M208/'Journal Template'!G208))</f>
        <v/>
      </c>
      <c r="M208" s="73" t="str">
        <f>IF(OR(JRF!X210="",JRF!Z210=""),"",IF(JRF!X210=JRF!Z210,"",-JRF!Y210))</f>
        <v/>
      </c>
      <c r="N208" s="72"/>
      <c r="O208" s="69" t="str">
        <f>IF(OR(JRF!X210="",JRF!Z210=""),"ENDBS",IF(JRF!X210=JRF!Z210,"ENDBS",""))</f>
        <v>ENDBS</v>
      </c>
      <c r="P208" s="69"/>
      <c r="AE208" s="43" t="s">
        <v>72</v>
      </c>
      <c r="AF208" s="43" t="s">
        <v>70</v>
      </c>
      <c r="AG208" s="43" t="s">
        <v>178</v>
      </c>
      <c r="AH208" s="68" t="s">
        <v>70</v>
      </c>
      <c r="AI208" s="44">
        <v>-130.30000000000001</v>
      </c>
      <c r="AJ208" s="43" t="s">
        <v>179</v>
      </c>
      <c r="AK208" s="43" t="s">
        <v>184</v>
      </c>
      <c r="AL208" s="44" t="s">
        <v>178</v>
      </c>
      <c r="AM208" s="43" t="s">
        <v>185</v>
      </c>
      <c r="AN208" s="43" t="s">
        <v>182</v>
      </c>
      <c r="AO208" s="43" t="s">
        <v>182</v>
      </c>
      <c r="AP208" s="43" t="s">
        <v>186</v>
      </c>
      <c r="AQ208" s="43" t="s">
        <v>183</v>
      </c>
      <c r="AR208" s="43" t="e">
        <v>#VALUE!</v>
      </c>
      <c r="AS208" s="43" t="s">
        <v>72</v>
      </c>
      <c r="AT208" s="44"/>
      <c r="AU208" s="44"/>
      <c r="AV208" s="44"/>
      <c r="AW208" s="44"/>
      <c r="AX208" s="44"/>
    </row>
    <row r="209" spans="1:50">
      <c r="A209" s="69" t="str">
        <f>IF(AND(JRF!B211="",JRF!Q211=""),"#REF!",IF(JRF!$A211=Checks!$K$4,JRF!B211,IF(JRF!$A211=Checks!$K$5,JRF!B211,IF(AND(JRF!$A211=Checks!$K$7,JRF!$Q211=""),JRF!B211,IF(AND(JRF!$A211=Checks!$K$6,JRF!$Q211=""),JRF!$B211,IF(OR(JRF!$A211=Checks!$K$8,JRF!$A211=Checks!$K$6,JRF!$A211=Checks!$K$7,JRF!$A211=Checks!$K$9),HLOOKUP(16,JRF!$13:$314,JRF!AX211,0),HLOOKUP(3,JRF!$13:$314,JRF!AX211,0)))))))</f>
        <v>#REF!</v>
      </c>
      <c r="B209" s="69" t="str">
        <f>IF(AND(JRF!B211="",JRF!Q211=""),"",IF(ISTEXT($A$13),"ACTUAL","-"))</f>
        <v/>
      </c>
      <c r="C209" s="74" t="str">
        <f>IF(AND(JRF!B211="",JRF!Q211=""),"",IF(JRF!$A211=Checks!$K$4,JRF!D211,IF(JRF!$A211=Checks!$K$5,JRF!D211,IF(AND(JRF!$A211=Checks!$K$7,JRF!Q211=""),JRF!D211,IF(AND(JRF!$A211=Checks!$K$6,JRF!Q211=""),JRF!D211,IF(OR(JRF!$A211=Checks!$K$8,JRF!$A211=Checks!$K$6,JRF!$A211=Checks!$K$7,JRF!$A211=Checks!$K$9),HLOOKUP(17,JRF!$13:$314,JRF!AX211,0),HLOOKUP(5,JRF!$13:$314,JRF!AX211,0)))))))</f>
        <v/>
      </c>
      <c r="D209" s="69" t="str">
        <f>IF(AND(JRF!B211="",JRF!Q211=""),"",IF(JRF!$A211=Checks!$K$4,JRF!C211,IF(JRF!$A211=Checks!$K$5,JRF!C211,IF(AND(JRF!$A211=Checks!$K$7,JRF!Q211=""),JRF!C211,IF(AND(JRF!$A211=Checks!$K$6,JRF!Q211=""),JRF!C211,IF(OR(JRF!$A211=Checks!$K$8,JRF!$A211=Checks!$K$6,JRF!$A211=Checks!$K$7,JRF!$A211=Checks!$K$9),HLOOKUP(18,JRF!$13:$314,JRF!AX211,0),HLOOKUP(4,JRF!$13:$314,JRF!AX211,0)))))))</f>
        <v/>
      </c>
      <c r="E209" s="69" t="str">
        <f>IF(AND(JRF!E211="",JRF!AL211=""),"",IF(OR(JRF!$A211=Checks!$K$4,JRF!$A211=Checks!$K$5),JRF!E211,IF(AND(JRF!$A211=Checks!$K$7,JRF!Q211=""),JRF!E211,IF(AND(JRF!$A211=Checks!$K$6,JRF!Q211=""),JRF!E211,IF(OR(JRF!$A211=Checks!$K$8,JRF!$A211=Checks!$K$6,JRF!$A211=Checks!$K$7,JRF!$A211=Checks!$K$9),JRF!AL211,JRF!E211)))))</f>
        <v/>
      </c>
      <c r="F209" s="69" t="str">
        <f>IF(AND(JRF!F211="",JRF!AV211=""),"",IF(OR(JRF!$A211=Checks!$K$4,JRF!$A211=Checks!$K$5),JRF!F211,IF(AND(JRF!$A211=Checks!$K$7,JRF!Q211=""),JRF!F211,IF(AND(JRF!$A211=Checks!$K$6,JRF!Q211=""),JRF!F211,IF(OR(JRF!$A211=Checks!$K$8,JRF!$A211=Checks!$K$6,JRF!$A211=Checks!$K$7,JRF!$A211=Checks!$K$9),JRF!AV211,JRF!F211)))))</f>
        <v/>
      </c>
      <c r="G209" s="70" t="str">
        <f>IF(AND(JRF!B211="",JRF!Q211=""),"",IF(IFERROR(SEARCH("RIR",JRF!A211),0),-JRF!J211,IF(JRF!A211=Checks!$K$10,JRF!J211,IF(JRF!A211=Checks!$K$11,-JRF!J211,IF(JRF!$A211=Checks!$K$4,JRF!J211,IF(JRF!$A211=Checks!$K$5,-JRF!J211,IF(AND(JRF!$A211=Checks!$K$7,JRF!Q211=""),JRF!J211,IF(AND(JRF!$A211=Checks!$K$6,JRF!Q211=""),JRF!J211,IF(OR(JRF!$A211=Checks!$K$8,JRF!$A211=Checks!$K$6,JRF!$A211=Checks!$K$7,JRF!$A211=Checks!$K$9),-HLOOKUP(23,JRF!$13:$314,JRF!AX211,0),HLOOKUP(9,JRF!$13:$314,JRF!AX211,0))))))))))</f>
        <v/>
      </c>
      <c r="H209" s="70" t="str">
        <f>IF(AND(JRF!B211="",JRF!Q211=""),"",IF(JRF!$A211=Checks!$K$4,JRF!I211,IF(JRF!$A211=Checks!$K$5,JRF!I211,IF(AND(JRF!$A211=Checks!$K$7,JRF!Q211=""),JRF!I211,IF(AND(JRF!$A211=Checks!$K$6,JRF!Q211=""),JRF!I211,IF(OR(JRF!$A211=Checks!$K$8,JRF!$A211=Checks!$K$6,JRF!$A211=Checks!$K$7,JRF!$A211=Checks!$K$9),HLOOKUP(22,JRF!$13:$314,JRF!AX211,0),HLOOKUP(8,JRF!$13:$314,JRF!AX211,0)))))))</f>
        <v/>
      </c>
      <c r="I209" s="71" t="str">
        <f>IF(AND(JRF!B211="",JRF!Q211=""),"",IF(JRF!$A211=Checks!$K$4,JRF!G211,IF(JRF!$A211=Checks!$K$5,JRF!G211,IF(AND(JRF!$A211=Checks!$K$7,JRF!Q211=""),JRF!G211,IF(AND(JRF!$A211=Checks!$K$6,JRF!Q211=""),JRF!G211,IF(OR(JRF!$A211=Checks!$K$8,JRF!$A211=Checks!$K$6,JRF!$A211=Checks!$K$7,JRF!$A211=Checks!$K$9),HLOOKUP(26,JRF!$13:$314,JRF!AX211,0),HLOOKUP(6,JRF!$13:$314,JRF!AX211,0)))))))</f>
        <v/>
      </c>
      <c r="J209" s="72" t="str">
        <f>IF(AND(JRF!AC211="",JRF!AF211=""),"",IF(LEN(JRF!AF211)=0,JRF!AC211,JRF!AF211))</f>
        <v/>
      </c>
      <c r="K209" s="72" t="str">
        <f>IF(JRF!Q211="","",IF(OR(JRF!A211=Checks!$K$4,JRF!A211=Checks!$K$5,JRF!A211=Checks!$K$6),"",IF(JRF!A211=Checks!$K$9,JRF!$B211,IF(OR(JRF!A211=Checks!$K$10,JRF!A211=Checks!$K$11),JRF!Q211,IF(AND(JRF!Q211=JRF!B211,OR(C209=IFERROR(VLOOKUP(C209,Checks!$BY:$BY,1,0),0),C410=IFERROR(VLOOKUP(C410,Checks!$BY:$BY,1,0),0))),A209,IF(JRF!Q211=JRF!B211,"",JRF!B211))))))</f>
        <v/>
      </c>
      <c r="L209" s="200" t="str">
        <f>IF(OR(JRF!X211="",JRF!Z211=""),"",IF(JRF!X211=JRF!Z211,"",'Journal Template'!M209/'Journal Template'!G209))</f>
        <v/>
      </c>
      <c r="M209" s="73" t="str">
        <f>IF(OR(JRF!X211="",JRF!Z211=""),"",IF(JRF!X211=JRF!Z211,"",-JRF!Y211))</f>
        <v/>
      </c>
      <c r="N209" s="72"/>
      <c r="O209" s="69" t="str">
        <f>IF(OR(JRF!X211="",JRF!Z211=""),"ENDBS",IF(JRF!X211=JRF!Z211,"ENDBS",""))</f>
        <v>ENDBS</v>
      </c>
      <c r="P209" s="69"/>
      <c r="AE209" s="43" t="s">
        <v>72</v>
      </c>
      <c r="AF209" s="43" t="s">
        <v>70</v>
      </c>
      <c r="AG209" s="43" t="s">
        <v>178</v>
      </c>
      <c r="AH209" s="68" t="s">
        <v>70</v>
      </c>
      <c r="AI209" s="44">
        <v>-130.30000000000001</v>
      </c>
      <c r="AJ209" s="43" t="s">
        <v>179</v>
      </c>
      <c r="AK209" s="43" t="s">
        <v>184</v>
      </c>
      <c r="AL209" s="44" t="s">
        <v>178</v>
      </c>
      <c r="AM209" s="43" t="s">
        <v>185</v>
      </c>
      <c r="AN209" s="43" t="s">
        <v>182</v>
      </c>
      <c r="AO209" s="43" t="s">
        <v>182</v>
      </c>
      <c r="AP209" s="43" t="s">
        <v>186</v>
      </c>
      <c r="AQ209" s="43" t="s">
        <v>183</v>
      </c>
      <c r="AR209" s="43" t="e">
        <v>#VALUE!</v>
      </c>
      <c r="AS209" s="43" t="s">
        <v>72</v>
      </c>
      <c r="AT209" s="44"/>
      <c r="AU209" s="44"/>
      <c r="AV209" s="44"/>
      <c r="AW209" s="44"/>
      <c r="AX209" s="44"/>
    </row>
    <row r="210" spans="1:50">
      <c r="A210" s="69" t="str">
        <f>IF(AND(JRF!B212="",JRF!Q212=""),"#REF!",IF(JRF!$A212=Checks!$K$4,JRF!B212,IF(JRF!$A212=Checks!$K$5,JRF!B212,IF(AND(JRF!$A212=Checks!$K$7,JRF!$Q212=""),JRF!B212,IF(AND(JRF!$A212=Checks!$K$6,JRF!$Q212=""),JRF!$B212,IF(OR(JRF!$A212=Checks!$K$8,JRF!$A212=Checks!$K$6,JRF!$A212=Checks!$K$7,JRF!$A212=Checks!$K$9),HLOOKUP(16,JRF!$13:$314,JRF!AX212,0),HLOOKUP(3,JRF!$13:$314,JRF!AX212,0)))))))</f>
        <v>#REF!</v>
      </c>
      <c r="B210" s="69" t="str">
        <f>IF(AND(JRF!B212="",JRF!Q212=""),"",IF(ISTEXT($A$13),"ACTUAL","-"))</f>
        <v/>
      </c>
      <c r="C210" s="74" t="str">
        <f>IF(AND(JRF!B212="",JRF!Q212=""),"",IF(JRF!$A212=Checks!$K$4,JRF!D212,IF(JRF!$A212=Checks!$K$5,JRF!D212,IF(AND(JRF!$A212=Checks!$K$7,JRF!Q212=""),JRF!D212,IF(AND(JRF!$A212=Checks!$K$6,JRF!Q212=""),JRF!D212,IF(OR(JRF!$A212=Checks!$K$8,JRF!$A212=Checks!$K$6,JRF!$A212=Checks!$K$7,JRF!$A212=Checks!$K$9),HLOOKUP(17,JRF!$13:$314,JRF!AX212,0),HLOOKUP(5,JRF!$13:$314,JRF!AX212,0)))))))</f>
        <v/>
      </c>
      <c r="D210" s="69" t="str">
        <f>IF(AND(JRF!B212="",JRF!Q212=""),"",IF(JRF!$A212=Checks!$K$4,JRF!C212,IF(JRF!$A212=Checks!$K$5,JRF!C212,IF(AND(JRF!$A212=Checks!$K$7,JRF!Q212=""),JRF!C212,IF(AND(JRF!$A212=Checks!$K$6,JRF!Q212=""),JRF!C212,IF(OR(JRF!$A212=Checks!$K$8,JRF!$A212=Checks!$K$6,JRF!$A212=Checks!$K$7,JRF!$A212=Checks!$K$9),HLOOKUP(18,JRF!$13:$314,JRF!AX212,0),HLOOKUP(4,JRF!$13:$314,JRF!AX212,0)))))))</f>
        <v/>
      </c>
      <c r="E210" s="69" t="str">
        <f>IF(AND(JRF!E212="",JRF!AL212=""),"",IF(OR(JRF!$A212=Checks!$K$4,JRF!$A212=Checks!$K$5),JRF!E212,IF(AND(JRF!$A212=Checks!$K$7,JRF!Q212=""),JRF!E212,IF(AND(JRF!$A212=Checks!$K$6,JRF!Q212=""),JRF!E212,IF(OR(JRF!$A212=Checks!$K$8,JRF!$A212=Checks!$K$6,JRF!$A212=Checks!$K$7,JRF!$A212=Checks!$K$9),JRF!AL212,JRF!E212)))))</f>
        <v/>
      </c>
      <c r="F210" s="69" t="str">
        <f>IF(AND(JRF!F212="",JRF!AV212=""),"",IF(OR(JRF!$A212=Checks!$K$4,JRF!$A212=Checks!$K$5),JRF!F212,IF(AND(JRF!$A212=Checks!$K$7,JRF!Q212=""),JRF!F212,IF(AND(JRF!$A212=Checks!$K$6,JRF!Q212=""),JRF!F212,IF(OR(JRF!$A212=Checks!$K$8,JRF!$A212=Checks!$K$6,JRF!$A212=Checks!$K$7,JRF!$A212=Checks!$K$9),JRF!AV212,JRF!F212)))))</f>
        <v/>
      </c>
      <c r="G210" s="70" t="str">
        <f>IF(AND(JRF!B212="",JRF!Q212=""),"",IF(IFERROR(SEARCH("RIR",JRF!A212),0),-JRF!J212,IF(JRF!A212=Checks!$K$10,JRF!J212,IF(JRF!A212=Checks!$K$11,-JRF!J212,IF(JRF!$A212=Checks!$K$4,JRF!J212,IF(JRF!$A212=Checks!$K$5,-JRF!J212,IF(AND(JRF!$A212=Checks!$K$7,JRF!Q212=""),JRF!J212,IF(AND(JRF!$A212=Checks!$K$6,JRF!Q212=""),JRF!J212,IF(OR(JRF!$A212=Checks!$K$8,JRF!$A212=Checks!$K$6,JRF!$A212=Checks!$K$7,JRF!$A212=Checks!$K$9),-HLOOKUP(23,JRF!$13:$314,JRF!AX212,0),HLOOKUP(9,JRF!$13:$314,JRF!AX212,0))))))))))</f>
        <v/>
      </c>
      <c r="H210" s="70" t="str">
        <f>IF(AND(JRF!B212="",JRF!Q212=""),"",IF(JRF!$A212=Checks!$K$4,JRF!I212,IF(JRF!$A212=Checks!$K$5,JRF!I212,IF(AND(JRF!$A212=Checks!$K$7,JRF!Q212=""),JRF!I212,IF(AND(JRF!$A212=Checks!$K$6,JRF!Q212=""),JRF!I212,IF(OR(JRF!$A212=Checks!$K$8,JRF!$A212=Checks!$K$6,JRF!$A212=Checks!$K$7,JRF!$A212=Checks!$K$9),HLOOKUP(22,JRF!$13:$314,JRF!AX212,0),HLOOKUP(8,JRF!$13:$314,JRF!AX212,0)))))))</f>
        <v/>
      </c>
      <c r="I210" s="71" t="str">
        <f>IF(AND(JRF!B212="",JRF!Q212=""),"",IF(JRF!$A212=Checks!$K$4,JRF!G212,IF(JRF!$A212=Checks!$K$5,JRF!G212,IF(AND(JRF!$A212=Checks!$K$7,JRF!Q212=""),JRF!G212,IF(AND(JRF!$A212=Checks!$K$6,JRF!Q212=""),JRF!G212,IF(OR(JRF!$A212=Checks!$K$8,JRF!$A212=Checks!$K$6,JRF!$A212=Checks!$K$7,JRF!$A212=Checks!$K$9),HLOOKUP(26,JRF!$13:$314,JRF!AX212,0),HLOOKUP(6,JRF!$13:$314,JRF!AX212,0)))))))</f>
        <v/>
      </c>
      <c r="J210" s="72" t="str">
        <f>IF(AND(JRF!AC212="",JRF!AF212=""),"",IF(LEN(JRF!AF212)=0,JRF!AC212,JRF!AF212))</f>
        <v/>
      </c>
      <c r="K210" s="72" t="str">
        <f>IF(JRF!Q212="","",IF(OR(JRF!A212=Checks!$K$4,JRF!A212=Checks!$K$5,JRF!A212=Checks!$K$6),"",IF(JRF!A212=Checks!$K$9,JRF!$B212,IF(OR(JRF!A212=Checks!$K$10,JRF!A212=Checks!$K$11),JRF!Q212,IF(AND(JRF!Q212=JRF!B212,OR(C210=IFERROR(VLOOKUP(C210,Checks!$BY:$BY,1,0),0),C411=IFERROR(VLOOKUP(C411,Checks!$BY:$BY,1,0),0))),A210,IF(JRF!Q212=JRF!B212,"",JRF!B212))))))</f>
        <v/>
      </c>
      <c r="L210" s="200" t="str">
        <f>IF(OR(JRF!X212="",JRF!Z212=""),"",IF(JRF!X212=JRF!Z212,"",'Journal Template'!M210/'Journal Template'!G210))</f>
        <v/>
      </c>
      <c r="M210" s="73" t="str">
        <f>IF(OR(JRF!X212="",JRF!Z212=""),"",IF(JRF!X212=JRF!Z212,"",-JRF!Y212))</f>
        <v/>
      </c>
      <c r="N210" s="72"/>
      <c r="O210" s="69" t="str">
        <f>IF(OR(JRF!X212="",JRF!Z212=""),"ENDBS",IF(JRF!X212=JRF!Z212,"ENDBS",""))</f>
        <v>ENDBS</v>
      </c>
      <c r="P210" s="69"/>
      <c r="AE210" s="43" t="s">
        <v>72</v>
      </c>
      <c r="AF210" s="43" t="s">
        <v>70</v>
      </c>
      <c r="AG210" s="43" t="s">
        <v>178</v>
      </c>
      <c r="AH210" s="68" t="s">
        <v>70</v>
      </c>
      <c r="AI210" s="44">
        <v>-130.30000000000001</v>
      </c>
      <c r="AJ210" s="43" t="s">
        <v>179</v>
      </c>
      <c r="AK210" s="43" t="s">
        <v>184</v>
      </c>
      <c r="AL210" s="44" t="s">
        <v>178</v>
      </c>
      <c r="AM210" s="43" t="s">
        <v>185</v>
      </c>
      <c r="AN210" s="43" t="s">
        <v>182</v>
      </c>
      <c r="AO210" s="43" t="s">
        <v>182</v>
      </c>
      <c r="AP210" s="43" t="s">
        <v>186</v>
      </c>
      <c r="AQ210" s="43" t="s">
        <v>183</v>
      </c>
      <c r="AR210" s="43" t="e">
        <v>#VALUE!</v>
      </c>
      <c r="AS210" s="43" t="s">
        <v>72</v>
      </c>
      <c r="AT210" s="44"/>
      <c r="AU210" s="44"/>
      <c r="AV210" s="44"/>
      <c r="AW210" s="44"/>
      <c r="AX210" s="44"/>
    </row>
    <row r="211" spans="1:50">
      <c r="A211" s="69" t="str">
        <f>IF(AND(JRF!B213="",JRF!Q213=""),"#REF!",IF(JRF!$A213=Checks!$K$4,JRF!B213,IF(JRF!$A213=Checks!$K$5,JRF!B213,IF(AND(JRF!$A213=Checks!$K$7,JRF!$Q213=""),JRF!B213,IF(AND(JRF!$A213=Checks!$K$6,JRF!$Q213=""),JRF!$B213,IF(OR(JRF!$A213=Checks!$K$8,JRF!$A213=Checks!$K$6,JRF!$A213=Checks!$K$7,JRF!$A213=Checks!$K$9),HLOOKUP(16,JRF!$13:$314,JRF!AX213,0),HLOOKUP(3,JRF!$13:$314,JRF!AX213,0)))))))</f>
        <v>#REF!</v>
      </c>
      <c r="B211" s="69" t="str">
        <f>IF(AND(JRF!B213="",JRF!Q213=""),"",IF(ISTEXT($A$13),"ACTUAL","-"))</f>
        <v/>
      </c>
      <c r="C211" s="74" t="str">
        <f>IF(AND(JRF!B213="",JRF!Q213=""),"",IF(JRF!$A213=Checks!$K$4,JRF!D213,IF(JRF!$A213=Checks!$K$5,JRF!D213,IF(AND(JRF!$A213=Checks!$K$7,JRF!Q213=""),JRF!D213,IF(AND(JRF!$A213=Checks!$K$6,JRF!Q213=""),JRF!D213,IF(OR(JRF!$A213=Checks!$K$8,JRF!$A213=Checks!$K$6,JRF!$A213=Checks!$K$7,JRF!$A213=Checks!$K$9),HLOOKUP(17,JRF!$13:$314,JRF!AX213,0),HLOOKUP(5,JRF!$13:$314,JRF!AX213,0)))))))</f>
        <v/>
      </c>
      <c r="D211" s="69" t="str">
        <f>IF(AND(JRF!B213="",JRF!Q213=""),"",IF(JRF!$A213=Checks!$K$4,JRF!C213,IF(JRF!$A213=Checks!$K$5,JRF!C213,IF(AND(JRF!$A213=Checks!$K$7,JRF!Q213=""),JRF!C213,IF(AND(JRF!$A213=Checks!$K$6,JRF!Q213=""),JRF!C213,IF(OR(JRF!$A213=Checks!$K$8,JRF!$A213=Checks!$K$6,JRF!$A213=Checks!$K$7,JRF!$A213=Checks!$K$9),HLOOKUP(18,JRF!$13:$314,JRF!AX213,0),HLOOKUP(4,JRF!$13:$314,JRF!AX213,0)))))))</f>
        <v/>
      </c>
      <c r="E211" s="69" t="str">
        <f>IF(AND(JRF!E213="",JRF!AL213=""),"",IF(OR(JRF!$A213=Checks!$K$4,JRF!$A213=Checks!$K$5),JRF!E213,IF(AND(JRF!$A213=Checks!$K$7,JRF!Q213=""),JRF!E213,IF(AND(JRF!$A213=Checks!$K$6,JRF!Q213=""),JRF!E213,IF(OR(JRF!$A213=Checks!$K$8,JRF!$A213=Checks!$K$6,JRF!$A213=Checks!$K$7,JRF!$A213=Checks!$K$9),JRF!AL213,JRF!E213)))))</f>
        <v/>
      </c>
      <c r="F211" s="69" t="str">
        <f>IF(AND(JRF!F213="",JRF!AV213=""),"",IF(OR(JRF!$A213=Checks!$K$4,JRF!$A213=Checks!$K$5),JRF!F213,IF(AND(JRF!$A213=Checks!$K$7,JRF!Q213=""),JRF!F213,IF(AND(JRF!$A213=Checks!$K$6,JRF!Q213=""),JRF!F213,IF(OR(JRF!$A213=Checks!$K$8,JRF!$A213=Checks!$K$6,JRF!$A213=Checks!$K$7,JRF!$A213=Checks!$K$9),JRF!AV213,JRF!F213)))))</f>
        <v/>
      </c>
      <c r="G211" s="70" t="str">
        <f>IF(AND(JRF!B213="",JRF!Q213=""),"",IF(IFERROR(SEARCH("RIR",JRF!A213),0),-JRF!J213,IF(JRF!A213=Checks!$K$10,JRF!J213,IF(JRF!A213=Checks!$K$11,-JRF!J213,IF(JRF!$A213=Checks!$K$4,JRF!J213,IF(JRF!$A213=Checks!$K$5,-JRF!J213,IF(AND(JRF!$A213=Checks!$K$7,JRF!Q213=""),JRF!J213,IF(AND(JRF!$A213=Checks!$K$6,JRF!Q213=""),JRF!J213,IF(OR(JRF!$A213=Checks!$K$8,JRF!$A213=Checks!$K$6,JRF!$A213=Checks!$K$7,JRF!$A213=Checks!$K$9),-HLOOKUP(23,JRF!$13:$314,JRF!AX213,0),HLOOKUP(9,JRF!$13:$314,JRF!AX213,0))))))))))</f>
        <v/>
      </c>
      <c r="H211" s="70" t="str">
        <f>IF(AND(JRF!B213="",JRF!Q213=""),"",IF(JRF!$A213=Checks!$K$4,JRF!I213,IF(JRF!$A213=Checks!$K$5,JRF!I213,IF(AND(JRF!$A213=Checks!$K$7,JRF!Q213=""),JRF!I213,IF(AND(JRF!$A213=Checks!$K$6,JRF!Q213=""),JRF!I213,IF(OR(JRF!$A213=Checks!$K$8,JRF!$A213=Checks!$K$6,JRF!$A213=Checks!$K$7,JRF!$A213=Checks!$K$9),HLOOKUP(22,JRF!$13:$314,JRF!AX213,0),HLOOKUP(8,JRF!$13:$314,JRF!AX213,0)))))))</f>
        <v/>
      </c>
      <c r="I211" s="71" t="str">
        <f>IF(AND(JRF!B213="",JRF!Q213=""),"",IF(JRF!$A213=Checks!$K$4,JRF!G213,IF(JRF!$A213=Checks!$K$5,JRF!G213,IF(AND(JRF!$A213=Checks!$K$7,JRF!Q213=""),JRF!G213,IF(AND(JRF!$A213=Checks!$K$6,JRF!Q213=""),JRF!G213,IF(OR(JRF!$A213=Checks!$K$8,JRF!$A213=Checks!$K$6,JRF!$A213=Checks!$K$7,JRF!$A213=Checks!$K$9),HLOOKUP(26,JRF!$13:$314,JRF!AX213,0),HLOOKUP(6,JRF!$13:$314,JRF!AX213,0)))))))</f>
        <v/>
      </c>
      <c r="J211" s="72" t="str">
        <f>IF(AND(JRF!AC213="",JRF!AF213=""),"",IF(LEN(JRF!AF213)=0,JRF!AC213,JRF!AF213))</f>
        <v/>
      </c>
      <c r="K211" s="72" t="str">
        <f>IF(JRF!Q213="","",IF(OR(JRF!A213=Checks!$K$4,JRF!A213=Checks!$K$5,JRF!A213=Checks!$K$6),"",IF(JRF!A213=Checks!$K$9,JRF!$B213,IF(OR(JRF!A213=Checks!$K$10,JRF!A213=Checks!$K$11),JRF!Q213,IF(AND(JRF!Q213=JRF!B213,OR(C211=IFERROR(VLOOKUP(C211,Checks!$BY:$BY,1,0),0),C412=IFERROR(VLOOKUP(C412,Checks!$BY:$BY,1,0),0))),A211,IF(JRF!Q213=JRF!B213,"",JRF!B213))))))</f>
        <v/>
      </c>
      <c r="L211" s="200" t="str">
        <f>IF(OR(JRF!X213="",JRF!Z213=""),"",IF(JRF!X213=JRF!Z213,"",'Journal Template'!M211/'Journal Template'!G211))</f>
        <v/>
      </c>
      <c r="M211" s="73" t="str">
        <f>IF(OR(JRF!X213="",JRF!Z213=""),"",IF(JRF!X213=JRF!Z213,"",-JRF!Y213))</f>
        <v/>
      </c>
      <c r="N211" s="72"/>
      <c r="O211" s="69" t="str">
        <f>IF(OR(JRF!X213="",JRF!Z213=""),"ENDBS",IF(JRF!X213=JRF!Z213,"ENDBS",""))</f>
        <v>ENDBS</v>
      </c>
      <c r="P211" s="69"/>
      <c r="AE211" s="43" t="s">
        <v>72</v>
      </c>
      <c r="AF211" s="43" t="s">
        <v>70</v>
      </c>
      <c r="AG211" s="43" t="s">
        <v>178</v>
      </c>
      <c r="AH211" s="68" t="s">
        <v>70</v>
      </c>
      <c r="AI211" s="44">
        <v>-130.30000000000001</v>
      </c>
      <c r="AJ211" s="43" t="s">
        <v>179</v>
      </c>
      <c r="AK211" s="43" t="s">
        <v>184</v>
      </c>
      <c r="AL211" s="44" t="s">
        <v>178</v>
      </c>
      <c r="AM211" s="43" t="s">
        <v>185</v>
      </c>
      <c r="AN211" s="43" t="s">
        <v>182</v>
      </c>
      <c r="AO211" s="43" t="s">
        <v>182</v>
      </c>
      <c r="AP211" s="43" t="s">
        <v>186</v>
      </c>
      <c r="AQ211" s="43" t="s">
        <v>183</v>
      </c>
      <c r="AR211" s="43" t="e">
        <v>#VALUE!</v>
      </c>
      <c r="AS211" s="43" t="s">
        <v>72</v>
      </c>
      <c r="AT211" s="44"/>
      <c r="AU211" s="44"/>
      <c r="AV211" s="44"/>
      <c r="AW211" s="44"/>
      <c r="AX211" s="44"/>
    </row>
    <row r="212" spans="1:50">
      <c r="A212" s="69" t="str">
        <f>IF(AND(JRF!B214="",JRF!Q214=""),"#REF!",IF(JRF!$A214=Checks!$K$4,JRF!B214,IF(JRF!$A214=Checks!$K$5,JRF!B214,IF(AND(JRF!$A214=Checks!$K$7,JRF!$Q214=""),JRF!B214,IF(AND(JRF!$A214=Checks!$K$6,JRF!$Q214=""),JRF!$B214,IF(OR(JRF!$A214=Checks!$K$8,JRF!$A214=Checks!$K$6,JRF!$A214=Checks!$K$7,JRF!$A214=Checks!$K$9),HLOOKUP(16,JRF!$13:$314,JRF!AX214,0),HLOOKUP(3,JRF!$13:$314,JRF!AX214,0)))))))</f>
        <v>#REF!</v>
      </c>
      <c r="B212" s="69" t="str">
        <f>IF(AND(JRF!B214="",JRF!Q214=""),"",IF(ISTEXT($A$13),"ACTUAL","-"))</f>
        <v/>
      </c>
      <c r="C212" s="74" t="str">
        <f>IF(AND(JRF!B214="",JRF!Q214=""),"",IF(JRF!$A214=Checks!$K$4,JRF!D214,IF(JRF!$A214=Checks!$K$5,JRF!D214,IF(AND(JRF!$A214=Checks!$K$7,JRF!Q214=""),JRF!D214,IF(AND(JRF!$A214=Checks!$K$6,JRF!Q214=""),JRF!D214,IF(OR(JRF!$A214=Checks!$K$8,JRF!$A214=Checks!$K$6,JRF!$A214=Checks!$K$7,JRF!$A214=Checks!$K$9),HLOOKUP(17,JRF!$13:$314,JRF!AX214,0),HLOOKUP(5,JRF!$13:$314,JRF!AX214,0)))))))</f>
        <v/>
      </c>
      <c r="D212" s="69" t="str">
        <f>IF(AND(JRF!B214="",JRF!Q214=""),"",IF(JRF!$A214=Checks!$K$4,JRF!C214,IF(JRF!$A214=Checks!$K$5,JRF!C214,IF(AND(JRF!$A214=Checks!$K$7,JRF!Q214=""),JRF!C214,IF(AND(JRF!$A214=Checks!$K$6,JRF!Q214=""),JRF!C214,IF(OR(JRF!$A214=Checks!$K$8,JRF!$A214=Checks!$K$6,JRF!$A214=Checks!$K$7,JRF!$A214=Checks!$K$9),HLOOKUP(18,JRF!$13:$314,JRF!AX214,0),HLOOKUP(4,JRF!$13:$314,JRF!AX214,0)))))))</f>
        <v/>
      </c>
      <c r="E212" s="69" t="str">
        <f>IF(AND(JRF!E214="",JRF!AL214=""),"",IF(OR(JRF!$A214=Checks!$K$4,JRF!$A214=Checks!$K$5),JRF!E214,IF(AND(JRF!$A214=Checks!$K$7,JRF!Q214=""),JRF!E214,IF(AND(JRF!$A214=Checks!$K$6,JRF!Q214=""),JRF!E214,IF(OR(JRF!$A214=Checks!$K$8,JRF!$A214=Checks!$K$6,JRF!$A214=Checks!$K$7,JRF!$A214=Checks!$K$9),JRF!AL214,JRF!E214)))))</f>
        <v/>
      </c>
      <c r="F212" s="69" t="str">
        <f>IF(AND(JRF!F214="",JRF!AV214=""),"",IF(OR(JRF!$A214=Checks!$K$4,JRF!$A214=Checks!$K$5),JRF!F214,IF(AND(JRF!$A214=Checks!$K$7,JRF!Q214=""),JRF!F214,IF(AND(JRF!$A214=Checks!$K$6,JRF!Q214=""),JRF!F214,IF(OR(JRF!$A214=Checks!$K$8,JRF!$A214=Checks!$K$6,JRF!$A214=Checks!$K$7,JRF!$A214=Checks!$K$9),JRF!AV214,JRF!F214)))))</f>
        <v/>
      </c>
      <c r="G212" s="70" t="str">
        <f>IF(AND(JRF!B214="",JRF!Q214=""),"",IF(IFERROR(SEARCH("RIR",JRF!A214),0),-JRF!J214,IF(JRF!A214=Checks!$K$10,JRF!J214,IF(JRF!A214=Checks!$K$11,-JRF!J214,IF(JRF!$A214=Checks!$K$4,JRF!J214,IF(JRF!$A214=Checks!$K$5,-JRF!J214,IF(AND(JRF!$A214=Checks!$K$7,JRF!Q214=""),JRF!J214,IF(AND(JRF!$A214=Checks!$K$6,JRF!Q214=""),JRF!J214,IF(OR(JRF!$A214=Checks!$K$8,JRF!$A214=Checks!$K$6,JRF!$A214=Checks!$K$7,JRF!$A214=Checks!$K$9),-HLOOKUP(23,JRF!$13:$314,JRF!AX214,0),HLOOKUP(9,JRF!$13:$314,JRF!AX214,0))))))))))</f>
        <v/>
      </c>
      <c r="H212" s="70" t="str">
        <f>IF(AND(JRF!B214="",JRF!Q214=""),"",IF(JRF!$A214=Checks!$K$4,JRF!I214,IF(JRF!$A214=Checks!$K$5,JRF!I214,IF(AND(JRF!$A214=Checks!$K$7,JRF!Q214=""),JRF!I214,IF(AND(JRF!$A214=Checks!$K$6,JRF!Q214=""),JRF!I214,IF(OR(JRF!$A214=Checks!$K$8,JRF!$A214=Checks!$K$6,JRF!$A214=Checks!$K$7,JRF!$A214=Checks!$K$9),HLOOKUP(22,JRF!$13:$314,JRF!AX214,0),HLOOKUP(8,JRF!$13:$314,JRF!AX214,0)))))))</f>
        <v/>
      </c>
      <c r="I212" s="71" t="str">
        <f>IF(AND(JRF!B214="",JRF!Q214=""),"",IF(JRF!$A214=Checks!$K$4,JRF!G214,IF(JRF!$A214=Checks!$K$5,JRF!G214,IF(AND(JRF!$A214=Checks!$K$7,JRF!Q214=""),JRF!G214,IF(AND(JRF!$A214=Checks!$K$6,JRF!Q214=""),JRF!G214,IF(OR(JRF!$A214=Checks!$K$8,JRF!$A214=Checks!$K$6,JRF!$A214=Checks!$K$7,JRF!$A214=Checks!$K$9),HLOOKUP(26,JRF!$13:$314,JRF!AX214,0),HLOOKUP(6,JRF!$13:$314,JRF!AX214,0)))))))</f>
        <v/>
      </c>
      <c r="J212" s="72" t="str">
        <f>IF(AND(JRF!AC214="",JRF!AF214=""),"",IF(LEN(JRF!AF214)=0,JRF!AC214,JRF!AF214))</f>
        <v/>
      </c>
      <c r="K212" s="72" t="str">
        <f>IF(JRF!Q214="","",IF(OR(JRF!A214=Checks!$K$4,JRF!A214=Checks!$K$5,JRF!A214=Checks!$K$6),"",IF(JRF!A214=Checks!$K$9,JRF!$B214,IF(OR(JRF!A214=Checks!$K$10,JRF!A214=Checks!$K$11),JRF!Q214,IF(AND(JRF!Q214=JRF!B214,OR(C212=IFERROR(VLOOKUP(C212,Checks!$BY:$BY,1,0),0),C413=IFERROR(VLOOKUP(C413,Checks!$BY:$BY,1,0),0))),A212,IF(JRF!Q214=JRF!B214,"",JRF!B214))))))</f>
        <v/>
      </c>
      <c r="L212" s="200" t="str">
        <f>IF(OR(JRF!X214="",JRF!Z214=""),"",IF(JRF!X214=JRF!Z214,"",'Journal Template'!M212/'Journal Template'!G212))</f>
        <v/>
      </c>
      <c r="M212" s="73" t="str">
        <f>IF(OR(JRF!X214="",JRF!Z214=""),"",IF(JRF!X214=JRF!Z214,"",-JRF!Y214))</f>
        <v/>
      </c>
      <c r="N212" s="72"/>
      <c r="O212" s="69" t="str">
        <f>IF(OR(JRF!X214="",JRF!Z214=""),"ENDBS",IF(JRF!X214=JRF!Z214,"ENDBS",""))</f>
        <v>ENDBS</v>
      </c>
      <c r="P212" s="69"/>
      <c r="AE212" s="43" t="s">
        <v>72</v>
      </c>
      <c r="AF212" s="43" t="s">
        <v>70</v>
      </c>
      <c r="AG212" s="43" t="s">
        <v>178</v>
      </c>
      <c r="AH212" s="68" t="s">
        <v>70</v>
      </c>
      <c r="AI212" s="44">
        <v>-130.30000000000001</v>
      </c>
      <c r="AJ212" s="43" t="s">
        <v>179</v>
      </c>
      <c r="AK212" s="43" t="s">
        <v>184</v>
      </c>
      <c r="AL212" s="44" t="s">
        <v>178</v>
      </c>
      <c r="AM212" s="43" t="s">
        <v>185</v>
      </c>
      <c r="AN212" s="43" t="s">
        <v>182</v>
      </c>
      <c r="AO212" s="43" t="s">
        <v>182</v>
      </c>
      <c r="AP212" s="43" t="s">
        <v>186</v>
      </c>
      <c r="AQ212" s="43" t="s">
        <v>183</v>
      </c>
      <c r="AR212" s="43" t="e">
        <v>#VALUE!</v>
      </c>
      <c r="AS212" s="43" t="s">
        <v>72</v>
      </c>
      <c r="AT212" s="44"/>
      <c r="AU212" s="44"/>
      <c r="AV212" s="44"/>
      <c r="AW212" s="44"/>
      <c r="AX212" s="44"/>
    </row>
    <row r="213" spans="1:50">
      <c r="A213" s="69"/>
      <c r="B213" s="69"/>
      <c r="C213" s="74"/>
      <c r="D213" s="69"/>
      <c r="E213" s="69"/>
      <c r="F213" s="69"/>
      <c r="G213" s="70"/>
      <c r="H213" s="70"/>
      <c r="I213" s="71"/>
      <c r="J213" s="72"/>
      <c r="K213" s="72"/>
      <c r="L213" s="200"/>
      <c r="M213" s="73"/>
      <c r="N213" s="72"/>
      <c r="O213" s="69"/>
      <c r="P213" s="69"/>
      <c r="AH213" s="68"/>
      <c r="AI213" s="44"/>
      <c r="AL213" s="44"/>
      <c r="AT213" s="44"/>
      <c r="AU213" s="44"/>
      <c r="AV213" s="44"/>
      <c r="AW213" s="44"/>
      <c r="AX213" s="44"/>
    </row>
    <row r="214" spans="1:50">
      <c r="A214" s="69" t="str">
        <f>IF(A13="#REF!","#REF!",IF(OR(JRF!A16=Checks!$K$9,JRF!A16=Checks!$K$10,JRF!A16=Checks!$K$11,JRF!A16=Checks!$K$6),'Journal Template'!A13,IF(OR(JRF!A16="Accrual",JRF!A16="Deferral"),'Journal Template'!A13,IF(A13=JRF!B16,JRF!Q16,JRF!B16))))</f>
        <v>P6066 </v>
      </c>
      <c r="B214" s="69" t="str">
        <f>IF(A13="","",B13)</f>
        <v>-</v>
      </c>
      <c r="C214" s="74">
        <f>IF(C13="","",IF(IFERROR(SEARCH("RIR",JRF!A16),0),"090960",IF(JRF!A16=Checks!$K$10,'BS Adj Codes'!$C$27,IF(JRF!A16=Checks!$K$11,'BS Adj Codes'!$C$28,IF(AND(JRF!A16="Accrual",C13=IFERROR(VLOOKUP(C13,'BS Adj Codes'!$B$2:$B$22,1,0),0)),IFERROR(VLOOKUP(C13,'BS Adj Codes'!$B$2:$C$22,2,0),0),IF(AND(JRF!A16="Accrual",LEFT(C13,1)=2),'BS Adj Codes'!$C$25,IF(AND(JRF!A16="Accrual",0=IFERROR(VLOOKUP(C13,'BS Adj Codes'!$B$2:$B$23,1,0),0)),"160955",IF(AND(JRF!A16="Prepaid",C13=IFERROR(VLOOKUP(C13,'BS Adj Codes'!$B$37:$B$42,1,0),0)),IFERROR(VLOOKUP(C13,'BS Adj Codes'!$B$37:$C$42,2,0),0),IF(AND(JRF!A16="Prepaid",0=IFERROR(VLOOKUP(C13,'BS Adj Codes'!$B$37:$B$42,1,0),0)),"050090",IF(AND(JRF!A16="Deferral",'Journal Template'!C13='BS Adj Codes'!$B$32),'BS Adj Codes'!$C$32,IF(AND(JRF!A16="Deferral",C13='BS Adj Codes'!$B$34),'BS Adj Codes'!$C$34,IF(JRF!A16="Deferral","050918",IF(C13=JRF!D16,JRF!T16,JRF!D16)))))))))))))</f>
        <v>216015</v>
      </c>
      <c r="D214" s="69" t="str">
        <f>IF(D13="","",IF(OR(JRF!A16=Checks!$K$9,JRF!A16=Checks!$K$10,JRF!A16=Checks!$K$11,JRF!A16=Checks!$K$6),'Journal Template'!D13,IF(OR(JRF!A16="Accrual",JRF!A16="Deferral"),'Journal Template'!D13,IF(D13=JRF!C16,JRF!V16,JRF!C16))))</f>
        <v>76893 </v>
      </c>
      <c r="E214" s="69" t="str">
        <f>IF(E13="","",IF(OR(JRF!A16=Checks!$K$9,JRF!A16=Checks!$K$10,JRF!A16=Checks!$K$11,JRF!A16=Checks!$K$6),'Journal Template'!E13,IF(OR(JRF!A16="Accrual",JRF!A16="Deferral"),'Journal Template'!E13,IF(E13=JRF!E16,JRF!#REF!,JRF!E16))))</f>
        <v/>
      </c>
      <c r="F214" s="69" t="str">
        <f>IF(F13="","",IF(OR(JRF!A16=Checks!$K$9,JRF!A16=Checks!$K$10,JRF!A16=Checks!$K$11,JRF!A16=Checks!$K$6),'Journal Template'!F13,IF(OR(JRF!A16="Accrual",JRF!A16="Deferral"),'Journal Template'!F13,IF(F13=JRF!F16,JRF!AV16,JRF!F16))))</f>
        <v/>
      </c>
      <c r="G214" s="73">
        <f>IF(G13="","",-G13)</f>
        <v>0</v>
      </c>
      <c r="H214" s="73">
        <f>IF(A13="","",H13)</f>
        <v>0</v>
      </c>
      <c r="I214" s="71">
        <f>IF(A13="","",I13)</f>
        <v>0</v>
      </c>
      <c r="J214" s="71" t="str">
        <f>J13</f>
        <v/>
      </c>
      <c r="K214" s="72" t="str">
        <f>IF(K13="","",IF(OR(JRF!A16=Checks!$K$9,JRF!A16=Checks!$K$10,JRF!A16=Checks!$K$11),'Journal Template'!K13,IF(K13=JRF!B16,JRF!Q16,"")))</f>
        <v/>
      </c>
      <c r="L214" s="200" t="str">
        <f>IF(M214="","",L13)</f>
        <v/>
      </c>
      <c r="M214" s="73" t="str">
        <f>IF(M13="","",IF(JRF!A16="Reclass","",-'Journal Template'!M13))</f>
        <v/>
      </c>
      <c r="N214" s="69"/>
      <c r="O214" s="69" t="str">
        <f>IF(M214="","ENDBS","")</f>
        <v>ENDBS</v>
      </c>
      <c r="P214" s="69"/>
      <c r="T214" s="44"/>
      <c r="AH214" s="68"/>
      <c r="AI214" s="44"/>
      <c r="AL214" s="44"/>
    </row>
    <row r="215" spans="1:50">
      <c r="A215" s="69" t="e" vm="1">
        <f>IF(A14="#REF!","#REF!",IF(OR(JRF!A17=Checks!$K$9,JRF!A17=Checks!$K$10,JRF!A17=Checks!$K$11,JRF!A17=Checks!$K$6),'Journal Template'!A14,IF(OR(JRF!A17="Accrual",JRF!A17="Deferral"),'Journal Template'!A14,IF(A14=JRF!B17,JRF!Q17,JRF!B17))))</f>
        <v>#VALUE!</v>
      </c>
      <c r="B215" s="69" t="e" vm="1">
        <f>IF(A14="","",B14)</f>
        <v>#VALUE!</v>
      </c>
      <c r="C215" s="74" t="e" vm="1">
        <f>IF(C14="","",IF(IFERROR(SEARCH("RIR",JRF!A17),0),"090960",IF(JRF!A17=Checks!$K$10,'BS Adj Codes'!$C$27,IF(JRF!A17=Checks!$K$11,'BS Adj Codes'!$C$28,IF(AND(JRF!A17="Accrual",C14=IFERROR(VLOOKUP(C14,'BS Adj Codes'!$B$2:$B$22,1,0),0)),IFERROR(VLOOKUP(C14,'BS Adj Codes'!$B$2:$C$22,2,0),0),IF(AND(JRF!A17="Accrual",LEFT(C14,1)=2),'BS Adj Codes'!$C$25,IF(AND(JRF!A17="Accrual",0=IFERROR(VLOOKUP(C14,'BS Adj Codes'!$B$2:$B$23,1,0),0)),"160955",IF(AND(JRF!A17="Prepaid",C14=IFERROR(VLOOKUP(C14,'BS Adj Codes'!$B$37:$B$42,1,0),0)),IFERROR(VLOOKUP(C14,'BS Adj Codes'!$B$37:$C$42,2,0),0),IF(AND(JRF!A17="Prepaid",0=IFERROR(VLOOKUP(C14,'BS Adj Codes'!$B$37:$B$42,1,0),0)),"050090",IF(AND(JRF!A17="Deferral",'Journal Template'!C14='BS Adj Codes'!$B$32),'BS Adj Codes'!$C$32,IF(AND(JRF!A17="Deferral",C14='BS Adj Codes'!$B$34),'BS Adj Codes'!$C$34,IF(JRF!A17="Deferral","050918",IF(C14=JRF!D17,JRF!T17,JRF!D17)))))))))))))</f>
        <v>#VALUE!</v>
      </c>
      <c r="D215" s="69" t="e" vm="1">
        <f>IF(D14="","",IF(OR(JRF!A17=Checks!$K$9,JRF!A17=Checks!$K$10,JRF!A17=Checks!$K$11,JRF!A17=Checks!$K$6),'Journal Template'!D14,IF(OR(JRF!A17="Accrual",JRF!A17="Deferral"),'Journal Template'!D14,IF(D14=JRF!C17,JRF!V17,JRF!C17))))</f>
        <v>#VALUE!</v>
      </c>
      <c r="E215" s="69" t="str">
        <f>IF(E14="","",IF(OR(JRF!A17=Checks!$K$9,JRF!A17=Checks!$K$10,JRF!A17=Checks!$K$11,JRF!A17=Checks!$K$6),'Journal Template'!E14,IF(OR(JRF!A17="Accrual",JRF!A17="Deferral"),'Journal Template'!E14,IF(E14=JRF!E17,JRF!#REF!,JRF!E17))))</f>
        <v/>
      </c>
      <c r="F215" s="69" t="str">
        <f>IF(F14="","",IF(OR(JRF!A17=Checks!$K$9,JRF!A17=Checks!$K$10,JRF!A17=Checks!$K$11,JRF!A17=Checks!$K$6),'Journal Template'!F14,IF(OR(JRF!A17="Accrual",JRF!A17="Deferral"),'Journal Template'!F14,IF(F14=JRF!F17,JRF!AV17,JRF!F17))))</f>
        <v/>
      </c>
      <c r="G215" s="73" t="e" vm="1">
        <f>IF(G14="","",-G14)</f>
        <v>#VALUE!</v>
      </c>
      <c r="H215" s="73" t="e" vm="1">
        <f>IF(A14="","",H14)</f>
        <v>#VALUE!</v>
      </c>
      <c r="I215" s="71" t="e" vm="1">
        <f>IF(A14="","",I14)</f>
        <v>#VALUE!</v>
      </c>
      <c r="J215" s="71" t="str">
        <f>J14</f>
        <v/>
      </c>
      <c r="K215" s="72" t="str">
        <f>IF(K14="","",IF(OR(JRF!A17=Checks!$K$9,JRF!A17=Checks!$K$10,JRF!A17=Checks!$K$11),'Journal Template'!K14,IF(K14=JRF!B17,JRF!Q17,"")))</f>
        <v/>
      </c>
      <c r="L215" s="200" t="str">
        <f>IF(M215="","",L14)</f>
        <v/>
      </c>
      <c r="M215" s="73" t="str">
        <f>IF(M14="","",IF(JRF!A17="Reclass","",-'Journal Template'!M14))</f>
        <v/>
      </c>
      <c r="N215" s="69"/>
      <c r="O215" s="69" t="str">
        <f t="shared" ref="O215:O278" si="0">IF(M215="","ENDBS","")</f>
        <v>ENDBS</v>
      </c>
      <c r="P215" s="69"/>
      <c r="T215" s="44"/>
      <c r="AH215" s="68"/>
      <c r="AI215" s="44"/>
      <c r="AL215" s="44"/>
    </row>
    <row r="216" spans="1:50">
      <c r="A216" s="69" t="e" vm="1">
        <f>IF(A15="#REF!","#REF!",IF(OR(JRF!A18=Checks!$K$9,JRF!A18=Checks!$K$10,JRF!A18=Checks!$K$11,JRF!A18=Checks!$K$6),'Journal Template'!A15,IF(OR(JRF!A18="Accrual",JRF!A18="Deferral"),'Journal Template'!A15,IF(A15=JRF!B18,JRF!Q18,JRF!B18))))</f>
        <v>#VALUE!</v>
      </c>
      <c r="B216" s="69" t="e" vm="1">
        <f t="shared" ref="B216:B278" si="1">IF(A15="","",B15)</f>
        <v>#VALUE!</v>
      </c>
      <c r="C216" s="74" t="e" vm="1">
        <f>IF(C15="","",IF(IFERROR(SEARCH("RIR",JRF!A18),0),"090960",IF(JRF!A18=Checks!$K$10,'BS Adj Codes'!$C$27,IF(JRF!A18=Checks!$K$11,'BS Adj Codes'!$C$28,IF(AND(JRF!A18="Accrual",C15=IFERROR(VLOOKUP(C15,'BS Adj Codes'!$B$2:$B$22,1,0),0)),IFERROR(VLOOKUP(C15,'BS Adj Codes'!$B$2:$C$22,2,0),0),IF(AND(JRF!A18="Accrual",LEFT(C15,1)=2),'BS Adj Codes'!$C$25,IF(AND(JRF!A18="Accrual",0=IFERROR(VLOOKUP(C15,'BS Adj Codes'!$B$2:$B$23,1,0),0)),"160955",IF(AND(JRF!A18="Prepaid",C15=IFERROR(VLOOKUP(C15,'BS Adj Codes'!$B$37:$B$42,1,0),0)),IFERROR(VLOOKUP(C15,'BS Adj Codes'!$B$37:$C$42,2,0),0),IF(AND(JRF!A18="Prepaid",0=IFERROR(VLOOKUP(C15,'BS Adj Codes'!$B$37:$B$42,1,0),0)),"050090",IF(AND(JRF!A18="Deferral",'Journal Template'!C15='BS Adj Codes'!$B$32),'BS Adj Codes'!$C$32,IF(AND(JRF!A18="Deferral",C15='BS Adj Codes'!$B$34),'BS Adj Codes'!$C$34,IF(JRF!A18="Deferral","050918",IF(C15=JRF!D18,JRF!T18,JRF!D18)))))))))))))</f>
        <v>#VALUE!</v>
      </c>
      <c r="D216" s="69" t="e" vm="1">
        <f>IF(D15="","",IF(OR(JRF!A18=Checks!$K$9,JRF!A18=Checks!$K$10,JRF!A18=Checks!$K$11,JRF!A18=Checks!$K$6),'Journal Template'!D15,IF(OR(JRF!A18="Accrual",JRF!A18="Deferral"),'Journal Template'!D15,IF(D15=JRF!C18,JRF!V18,JRF!C18))))</f>
        <v>#VALUE!</v>
      </c>
      <c r="E216" s="69" t="str">
        <f>IF(E15="","",IF(OR(JRF!A18=Checks!$K$9,JRF!A18=Checks!$K$10,JRF!A18=Checks!$K$11,JRF!A18=Checks!$K$6),'Journal Template'!E15,IF(OR(JRF!A18="Accrual",JRF!A18="Deferral"),'Journal Template'!E15,IF(E15=JRF!E18,JRF!#REF!,JRF!E18))))</f>
        <v/>
      </c>
      <c r="F216" s="69" t="str">
        <f>IF(F15="","",IF(OR(JRF!A18=Checks!$K$9,JRF!A18=Checks!$K$10,JRF!A18=Checks!$K$11,JRF!A18=Checks!$K$6),'Journal Template'!F15,IF(OR(JRF!A18="Accrual",JRF!A18="Deferral"),'Journal Template'!F15,IF(F15=JRF!F18,JRF!AV18,JRF!F18))))</f>
        <v/>
      </c>
      <c r="G216" s="73" t="e" vm="1">
        <f t="shared" ref="G216:G277" si="2">IF(G15="","",-G15)</f>
        <v>#VALUE!</v>
      </c>
      <c r="H216" s="73" t="e" vm="1">
        <f t="shared" ref="H216:H278" si="3">IF(A15="","",H15)</f>
        <v>#VALUE!</v>
      </c>
      <c r="I216" s="71" t="e" vm="1">
        <f t="shared" ref="I216:I278" si="4">IF(A15="","",I15)</f>
        <v>#VALUE!</v>
      </c>
      <c r="J216" s="71" t="str">
        <f t="shared" ref="J216:J277" si="5">J15</f>
        <v/>
      </c>
      <c r="K216" s="72" t="str">
        <f>IF(K15="","",IF(OR(JRF!A18=Checks!$K$9,JRF!A18=Checks!$K$10,JRF!A18=Checks!$K$11),'Journal Template'!K15,IF(K15=JRF!B18,JRF!Q18,"")))</f>
        <v/>
      </c>
      <c r="L216" s="200" t="str">
        <f t="shared" ref="L216:L278" si="6">IF(M216="","",L15)</f>
        <v/>
      </c>
      <c r="M216" s="73" t="str">
        <f>IF(M15="","",IF(JRF!A18="Reclass","",-'Journal Template'!M15))</f>
        <v/>
      </c>
      <c r="N216" s="69"/>
      <c r="O216" s="69" t="str">
        <f t="shared" si="0"/>
        <v>ENDBS</v>
      </c>
      <c r="P216" s="69"/>
      <c r="T216" s="44"/>
      <c r="AH216" s="68"/>
      <c r="AI216" s="44"/>
      <c r="AL216" s="44"/>
    </row>
    <row r="217" spans="1:50">
      <c r="A217" s="69" t="e" vm="1">
        <f>IF(A16="#REF!","#REF!",IF(OR(JRF!A19=Checks!$K$9,JRF!A19=Checks!$K$10,JRF!A19=Checks!$K$11,JRF!A19=Checks!$K$6),'Journal Template'!A16,IF(OR(JRF!A19="Accrual",JRF!A19="Deferral"),'Journal Template'!A16,IF(A16=JRF!B19,JRF!Q19,JRF!B19))))</f>
        <v>#VALUE!</v>
      </c>
      <c r="B217" s="69" t="e" vm="1">
        <f t="shared" si="1"/>
        <v>#VALUE!</v>
      </c>
      <c r="C217" s="74" t="e" vm="1">
        <f>IF(C16="","",IF(IFERROR(SEARCH("RIR",JRF!A19),0),"090960",IF(JRF!A19=Checks!$K$10,'BS Adj Codes'!$C$27,IF(JRF!A19=Checks!$K$11,'BS Adj Codes'!$C$28,IF(AND(JRF!A19="Accrual",C16=IFERROR(VLOOKUP(C16,'BS Adj Codes'!$B$2:$B$22,1,0),0)),IFERROR(VLOOKUP(C16,'BS Adj Codes'!$B$2:$C$22,2,0),0),IF(AND(JRF!A19="Accrual",LEFT(C16,1)=2),'BS Adj Codes'!$C$25,IF(AND(JRF!A19="Accrual",0=IFERROR(VLOOKUP(C16,'BS Adj Codes'!$B$2:$B$23,1,0),0)),"160955",IF(AND(JRF!A19="Prepaid",C16=IFERROR(VLOOKUP(C16,'BS Adj Codes'!$B$37:$B$42,1,0),0)),IFERROR(VLOOKUP(C16,'BS Adj Codes'!$B$37:$C$42,2,0),0),IF(AND(JRF!A19="Prepaid",0=IFERROR(VLOOKUP(C16,'BS Adj Codes'!$B$37:$B$42,1,0),0)),"050090",IF(AND(JRF!A19="Deferral",'Journal Template'!C16='BS Adj Codes'!$B$32),'BS Adj Codes'!$C$32,IF(AND(JRF!A19="Deferral",C16='BS Adj Codes'!$B$34),'BS Adj Codes'!$C$34,IF(JRF!A19="Deferral","050918",IF(C16=JRF!D19,JRF!T19,JRF!D19)))))))))))))</f>
        <v>#VALUE!</v>
      </c>
      <c r="D217" s="69" t="e" vm="1">
        <f>IF(D16="","",IF(OR(JRF!A19=Checks!$K$9,JRF!A19=Checks!$K$10,JRF!A19=Checks!$K$11,JRF!A19=Checks!$K$6),'Journal Template'!D16,IF(OR(JRF!A19="Accrual",JRF!A19="Deferral"),'Journal Template'!D16,IF(D16=JRF!C19,JRF!V19,JRF!C19))))</f>
        <v>#VALUE!</v>
      </c>
      <c r="E217" s="69" t="str">
        <f>IF(E16="","",IF(OR(JRF!A19=Checks!$K$9,JRF!A19=Checks!$K$10,JRF!A19=Checks!$K$11,JRF!A19=Checks!$K$6),'Journal Template'!E16,IF(OR(JRF!A19="Accrual",JRF!A19="Deferral"),'Journal Template'!E16,IF(E16=JRF!E19,JRF!#REF!,JRF!E19))))</f>
        <v/>
      </c>
      <c r="F217" s="69" t="str">
        <f>IF(F16="","",IF(OR(JRF!A19=Checks!$K$9,JRF!A19=Checks!$K$10,JRF!A19=Checks!$K$11,JRF!A19=Checks!$K$6),'Journal Template'!F16,IF(OR(JRF!A19="Accrual",JRF!A19="Deferral"),'Journal Template'!F16,IF(F16=JRF!F19,JRF!AV19,JRF!F19))))</f>
        <v/>
      </c>
      <c r="G217" s="73" t="e" vm="1">
        <f t="shared" si="2"/>
        <v>#VALUE!</v>
      </c>
      <c r="H217" s="73" t="e" vm="1">
        <f t="shared" si="3"/>
        <v>#VALUE!</v>
      </c>
      <c r="I217" s="71" t="e" vm="1">
        <f t="shared" si="4"/>
        <v>#VALUE!</v>
      </c>
      <c r="J217" s="71" t="str">
        <f t="shared" si="5"/>
        <v/>
      </c>
      <c r="K217" s="72" t="str">
        <f>IF(K16="","",IF(OR(JRF!A19=Checks!$K$9,JRF!A19=Checks!$K$10,JRF!A19=Checks!$K$11),'Journal Template'!K16,IF(K16=JRF!B19,JRF!Q19,"")))</f>
        <v/>
      </c>
      <c r="L217" s="200" t="str">
        <f t="shared" si="6"/>
        <v/>
      </c>
      <c r="M217" s="73" t="str">
        <f>IF(M16="","",IF(JRF!A19="Reclass","",-'Journal Template'!M16))</f>
        <v/>
      </c>
      <c r="N217" s="69"/>
      <c r="O217" s="69" t="str">
        <f t="shared" si="0"/>
        <v>ENDBS</v>
      </c>
      <c r="P217" s="69"/>
      <c r="T217" s="44"/>
      <c r="AH217" s="68"/>
      <c r="AI217" s="44"/>
      <c r="AL217" s="44"/>
    </row>
    <row r="218" spans="1:50">
      <c r="A218" s="69" t="e" vm="1">
        <f>IF(A17="#REF!","#REF!",IF(OR(JRF!A20=Checks!$K$9,JRF!A20=Checks!$K$10,JRF!A20=Checks!$K$11,JRF!A20=Checks!$K$6),'Journal Template'!A17,IF(OR(JRF!A20="Accrual",JRF!A20="Deferral"),'Journal Template'!A17,IF(A17=JRF!B20,JRF!Q20,JRF!B20))))</f>
        <v>#VALUE!</v>
      </c>
      <c r="B218" s="69" t="e" vm="1">
        <f t="shared" si="1"/>
        <v>#VALUE!</v>
      </c>
      <c r="C218" s="74" t="e" vm="1">
        <f>IF(C17="","",IF(IFERROR(SEARCH("RIR",JRF!A20),0),"090960",IF(JRF!A20=Checks!$K$10,'BS Adj Codes'!$C$27,IF(JRF!A20=Checks!$K$11,'BS Adj Codes'!$C$28,IF(AND(JRF!A20="Accrual",C17=IFERROR(VLOOKUP(C17,'BS Adj Codes'!$B$2:$B$22,1,0),0)),IFERROR(VLOOKUP(C17,'BS Adj Codes'!$B$2:$C$22,2,0),0),IF(AND(JRF!A20="Accrual",LEFT(C17,1)=2),'BS Adj Codes'!$C$25,IF(AND(JRF!A20="Accrual",0=IFERROR(VLOOKUP(C17,'BS Adj Codes'!$B$2:$B$23,1,0),0)),"160955",IF(AND(JRF!A20="Prepaid",C17=IFERROR(VLOOKUP(C17,'BS Adj Codes'!$B$37:$B$42,1,0),0)),IFERROR(VLOOKUP(C17,'BS Adj Codes'!$B$37:$C$42,2,0),0),IF(AND(JRF!A20="Prepaid",0=IFERROR(VLOOKUP(C17,'BS Adj Codes'!$B$37:$B$42,1,0),0)),"050090",IF(AND(JRF!A20="Deferral",'Journal Template'!C17='BS Adj Codes'!$B$32),'BS Adj Codes'!$C$32,IF(AND(JRF!A20="Deferral",C17='BS Adj Codes'!$B$34),'BS Adj Codes'!$C$34,IF(JRF!A20="Deferral","050918",IF(C17=JRF!D20,JRF!T20,JRF!D20)))))))))))))</f>
        <v>#VALUE!</v>
      </c>
      <c r="D218" s="69" t="e" vm="1">
        <f>IF(D17="","",IF(OR(JRF!A20=Checks!$K$9,JRF!A20=Checks!$K$10,JRF!A20=Checks!$K$11,JRF!A20=Checks!$K$6),'Journal Template'!D17,IF(OR(JRF!A20="Accrual",JRF!A20="Deferral"),'Journal Template'!D17,IF(D17=JRF!C20,JRF!V20,JRF!C20))))</f>
        <v>#VALUE!</v>
      </c>
      <c r="E218" s="69" t="str">
        <f>IF(E17="","",IF(OR(JRF!A20=Checks!$K$9,JRF!A20=Checks!$K$10,JRF!A20=Checks!$K$11,JRF!A20=Checks!$K$6),'Journal Template'!E17,IF(OR(JRF!A20="Accrual",JRF!A20="Deferral"),'Journal Template'!E17,IF(E17=JRF!E20,JRF!#REF!,JRF!E20))))</f>
        <v/>
      </c>
      <c r="F218" s="69" t="str">
        <f>IF(F17="","",IF(OR(JRF!A20=Checks!$K$9,JRF!A20=Checks!$K$10,JRF!A20=Checks!$K$11,JRF!A20=Checks!$K$6),'Journal Template'!F17,IF(OR(JRF!A20="Accrual",JRF!A20="Deferral"),'Journal Template'!F17,IF(F17=JRF!F20,JRF!AV20,JRF!F20))))</f>
        <v/>
      </c>
      <c r="G218" s="73" t="e" vm="1">
        <f t="shared" si="2"/>
        <v>#VALUE!</v>
      </c>
      <c r="H218" s="73" t="e" vm="1">
        <f t="shared" si="3"/>
        <v>#VALUE!</v>
      </c>
      <c r="I218" s="71" t="e" vm="1">
        <f t="shared" si="4"/>
        <v>#VALUE!</v>
      </c>
      <c r="J218" s="71" t="str">
        <f t="shared" si="5"/>
        <v/>
      </c>
      <c r="K218" s="72" t="str">
        <f>IF(K17="","",IF(OR(JRF!A20=Checks!$K$9,JRF!A20=Checks!$K$10,JRF!A20=Checks!$K$11),'Journal Template'!K17,IF(K17=JRF!B20,JRF!Q20,"")))</f>
        <v/>
      </c>
      <c r="L218" s="200" t="str">
        <f t="shared" si="6"/>
        <v/>
      </c>
      <c r="M218" s="73" t="str">
        <f>IF(M17="","",IF(JRF!A20="Reclass","",-'Journal Template'!M17))</f>
        <v/>
      </c>
      <c r="N218" s="69"/>
      <c r="O218" s="69" t="str">
        <f t="shared" si="0"/>
        <v>ENDBS</v>
      </c>
      <c r="P218" s="69"/>
      <c r="T218" s="44"/>
      <c r="AH218" s="68"/>
      <c r="AI218" s="44"/>
      <c r="AL218" s="44"/>
    </row>
    <row r="219" spans="1:50">
      <c r="A219" s="69" t="e" vm="1">
        <f>IF(A18="#REF!","#REF!",IF(OR(JRF!A21=Checks!$K$9,JRF!A21=Checks!$K$10,JRF!A21=Checks!$K$11,JRF!A21=Checks!$K$6),'Journal Template'!A18,IF(OR(JRF!A21="Accrual",JRF!A21="Deferral"),'Journal Template'!A18,IF(A18=JRF!B21,JRF!Q21,JRF!B21))))</f>
        <v>#VALUE!</v>
      </c>
      <c r="B219" s="69" t="e" vm="1">
        <f t="shared" si="1"/>
        <v>#VALUE!</v>
      </c>
      <c r="C219" s="74" t="e" vm="1">
        <f>IF(C18="","",IF(IFERROR(SEARCH("RIR",JRF!A21),0),"090960",IF(JRF!A21=Checks!$K$10,'BS Adj Codes'!$C$27,IF(JRF!A21=Checks!$K$11,'BS Adj Codes'!$C$28,IF(AND(JRF!A21="Accrual",C18=IFERROR(VLOOKUP(C18,'BS Adj Codes'!$B$2:$B$22,1,0),0)),IFERROR(VLOOKUP(C18,'BS Adj Codes'!$B$2:$C$22,2,0),0),IF(AND(JRF!A21="Accrual",LEFT(C18,1)=2),'BS Adj Codes'!$C$25,IF(AND(JRF!A21="Accrual",0=IFERROR(VLOOKUP(C18,'BS Adj Codes'!$B$2:$B$23,1,0),0)),"160955",IF(AND(JRF!A21="Prepaid",C18=IFERROR(VLOOKUP(C18,'BS Adj Codes'!$B$37:$B$42,1,0),0)),IFERROR(VLOOKUP(C18,'BS Adj Codes'!$B$37:$C$42,2,0),0),IF(AND(JRF!A21="Prepaid",0=IFERROR(VLOOKUP(C18,'BS Adj Codes'!$B$37:$B$42,1,0),0)),"050090",IF(AND(JRF!A21="Deferral",'Journal Template'!C18='BS Adj Codes'!$B$32),'BS Adj Codes'!$C$32,IF(AND(JRF!A21="Deferral",C18='BS Adj Codes'!$B$34),'BS Adj Codes'!$C$34,IF(JRF!A21="Deferral","050918",IF(C18=JRF!D21,JRF!T21,JRF!D21)))))))))))))</f>
        <v>#VALUE!</v>
      </c>
      <c r="D219" s="69" t="e" vm="1">
        <f>IF(D18="","",IF(OR(JRF!A21=Checks!$K$9,JRF!A21=Checks!$K$10,JRF!A21=Checks!$K$11,JRF!A21=Checks!$K$6),'Journal Template'!D18,IF(OR(JRF!A21="Accrual",JRF!A21="Deferral"),'Journal Template'!D18,IF(D18=JRF!C21,JRF!V21,JRF!C21))))</f>
        <v>#VALUE!</v>
      </c>
      <c r="E219" s="69" t="str">
        <f>IF(E18="","",IF(OR(JRF!A21=Checks!$K$9,JRF!A21=Checks!$K$10,JRF!A21=Checks!$K$11,JRF!A21=Checks!$K$6),'Journal Template'!E18,IF(OR(JRF!A21="Accrual",JRF!A21="Deferral"),'Journal Template'!E18,IF(E18=JRF!E21,JRF!#REF!,JRF!E21))))</f>
        <v/>
      </c>
      <c r="F219" s="69" t="str">
        <f>IF(F18="","",IF(OR(JRF!A21=Checks!$K$9,JRF!A21=Checks!$K$10,JRF!A21=Checks!$K$11,JRF!A21=Checks!$K$6),'Journal Template'!F18,IF(OR(JRF!A21="Accrual",JRF!A21="Deferral"),'Journal Template'!F18,IF(F18=JRF!F21,JRF!AV21,JRF!F21))))</f>
        <v/>
      </c>
      <c r="G219" s="73" t="e" vm="1">
        <f t="shared" si="2"/>
        <v>#VALUE!</v>
      </c>
      <c r="H219" s="73" t="e" vm="1">
        <f t="shared" si="3"/>
        <v>#VALUE!</v>
      </c>
      <c r="I219" s="71" t="e" vm="1">
        <f t="shared" si="4"/>
        <v>#VALUE!</v>
      </c>
      <c r="J219" s="71" t="str">
        <f t="shared" si="5"/>
        <v/>
      </c>
      <c r="K219" s="72" t="str">
        <f>IF(K18="","",IF(OR(JRF!A21=Checks!$K$9,JRF!A21=Checks!$K$10,JRF!A21=Checks!$K$11),'Journal Template'!K18,IF(K18=JRF!B21,JRF!Q21,"")))</f>
        <v/>
      </c>
      <c r="L219" s="200" t="str">
        <f t="shared" si="6"/>
        <v/>
      </c>
      <c r="M219" s="73" t="str">
        <f>IF(M18="","",IF(JRF!A21="Reclass","",-'Journal Template'!M18))</f>
        <v/>
      </c>
      <c r="N219" s="69"/>
      <c r="O219" s="69" t="str">
        <f t="shared" si="0"/>
        <v>ENDBS</v>
      </c>
      <c r="P219" s="69"/>
      <c r="T219" s="44"/>
      <c r="AH219" s="68"/>
      <c r="AI219" s="44"/>
      <c r="AL219" s="44"/>
    </row>
    <row r="220" spans="1:50">
      <c r="A220" s="69" t="e" vm="1">
        <f>IF(A19="#REF!","#REF!",IF(OR(JRF!A22=Checks!$K$9,JRF!A22=Checks!$K$10,JRF!A22=Checks!$K$11,JRF!A22=Checks!$K$6),'Journal Template'!A19,IF(OR(JRF!A22="Accrual",JRF!A22="Deferral"),'Journal Template'!A19,IF(A19=JRF!B22,JRF!Q22,JRF!B22))))</f>
        <v>#VALUE!</v>
      </c>
      <c r="B220" s="69" t="e" vm="1">
        <f t="shared" si="1"/>
        <v>#VALUE!</v>
      </c>
      <c r="C220" s="74" t="e" vm="1">
        <f>IF(C19="","",IF(IFERROR(SEARCH("RIR",JRF!A22),0),"090960",IF(JRF!A22=Checks!$K$10,'BS Adj Codes'!$C$27,IF(JRF!A22=Checks!$K$11,'BS Adj Codes'!$C$28,IF(AND(JRF!A22="Accrual",C19=IFERROR(VLOOKUP(C19,'BS Adj Codes'!$B$2:$B$22,1,0),0)),IFERROR(VLOOKUP(C19,'BS Adj Codes'!$B$2:$C$22,2,0),0),IF(AND(JRF!A22="Accrual",LEFT(C19,1)=2),'BS Adj Codes'!$C$25,IF(AND(JRF!A22="Accrual",0=IFERROR(VLOOKUP(C19,'BS Adj Codes'!$B$2:$B$23,1,0),0)),"160955",IF(AND(JRF!A22="Prepaid",C19=IFERROR(VLOOKUP(C19,'BS Adj Codes'!$B$37:$B$42,1,0),0)),IFERROR(VLOOKUP(C19,'BS Adj Codes'!$B$37:$C$42,2,0),0),IF(AND(JRF!A22="Prepaid",0=IFERROR(VLOOKUP(C19,'BS Adj Codes'!$B$37:$B$42,1,0),0)),"050090",IF(AND(JRF!A22="Deferral",'Journal Template'!C19='BS Adj Codes'!$B$32),'BS Adj Codes'!$C$32,IF(AND(JRF!A22="Deferral",C19='BS Adj Codes'!$B$34),'BS Adj Codes'!$C$34,IF(JRF!A22="Deferral","050918",IF(C19=JRF!D22,JRF!T22,JRF!D22)))))))))))))</f>
        <v>#VALUE!</v>
      </c>
      <c r="D220" s="69" t="e" vm="1">
        <f>IF(D19="","",IF(OR(JRF!A22=Checks!$K$9,JRF!A22=Checks!$K$10,JRF!A22=Checks!$K$11,JRF!A22=Checks!$K$6),'Journal Template'!D19,IF(OR(JRF!A22="Accrual",JRF!A22="Deferral"),'Journal Template'!D19,IF(D19=JRF!C22,JRF!V22,JRF!C22))))</f>
        <v>#VALUE!</v>
      </c>
      <c r="E220" s="69" t="str">
        <f>IF(E19="","",IF(OR(JRF!A22=Checks!$K$9,JRF!A22=Checks!$K$10,JRF!A22=Checks!$K$11,JRF!A22=Checks!$K$6),'Journal Template'!E19,IF(OR(JRF!A22="Accrual",JRF!A22="Deferral"),'Journal Template'!E19,IF(E19=JRF!E22,JRF!#REF!,JRF!E22))))</f>
        <v/>
      </c>
      <c r="F220" s="69" t="str">
        <f>IF(F19="","",IF(OR(JRF!A22=Checks!$K$9,JRF!A22=Checks!$K$10,JRF!A22=Checks!$K$11,JRF!A22=Checks!$K$6),'Journal Template'!F19,IF(OR(JRF!A22="Accrual",JRF!A22="Deferral"),'Journal Template'!F19,IF(F19=JRF!F22,JRF!AV22,JRF!F22))))</f>
        <v/>
      </c>
      <c r="G220" s="73" t="e" vm="1">
        <f t="shared" si="2"/>
        <v>#VALUE!</v>
      </c>
      <c r="H220" s="73" t="e" vm="1">
        <f t="shared" si="3"/>
        <v>#VALUE!</v>
      </c>
      <c r="I220" s="71" t="e" vm="1">
        <f t="shared" si="4"/>
        <v>#VALUE!</v>
      </c>
      <c r="J220" s="71" t="str">
        <f t="shared" si="5"/>
        <v/>
      </c>
      <c r="K220" s="72" t="str">
        <f>IF(K19="","",IF(OR(JRF!A22=Checks!$K$9,JRF!A22=Checks!$K$10,JRF!A22=Checks!$K$11),'Journal Template'!K19,IF(K19=JRF!B22,JRF!Q22,"")))</f>
        <v/>
      </c>
      <c r="L220" s="200" t="str">
        <f t="shared" si="6"/>
        <v/>
      </c>
      <c r="M220" s="73" t="str">
        <f>IF(M19="","",IF(JRF!A22="Reclass","",-'Journal Template'!M19))</f>
        <v/>
      </c>
      <c r="N220" s="69"/>
      <c r="O220" s="69" t="str">
        <f t="shared" si="0"/>
        <v>ENDBS</v>
      </c>
      <c r="P220" s="69"/>
      <c r="T220" s="44"/>
      <c r="AH220" s="68"/>
      <c r="AI220" s="44"/>
      <c r="AL220" s="44"/>
    </row>
    <row r="221" spans="1:50">
      <c r="A221" s="69" t="e" vm="1">
        <f>IF(A20="#REF!","#REF!",IF(OR(JRF!A23=Checks!$K$9,JRF!A23=Checks!$K$10,JRF!A23=Checks!$K$11,JRF!A23=Checks!$K$6),'Journal Template'!A20,IF(OR(JRF!A23="Accrual",JRF!A23="Deferral"),'Journal Template'!A20,IF(A20=JRF!B23,JRF!Q23,JRF!B23))))</f>
        <v>#VALUE!</v>
      </c>
      <c r="B221" s="69" t="e" vm="1">
        <f t="shared" si="1"/>
        <v>#VALUE!</v>
      </c>
      <c r="C221" s="74" t="e" vm="1">
        <f>IF(C20="","",IF(IFERROR(SEARCH("RIR",JRF!A23),0),"090960",IF(JRF!A23=Checks!$K$10,'BS Adj Codes'!$C$27,IF(JRF!A23=Checks!$K$11,'BS Adj Codes'!$C$28,IF(AND(JRF!A23="Accrual",C20=IFERROR(VLOOKUP(C20,'BS Adj Codes'!$B$2:$B$22,1,0),0)),IFERROR(VLOOKUP(C20,'BS Adj Codes'!$B$2:$C$22,2,0),0),IF(AND(JRF!A23="Accrual",LEFT(C20,1)=2),'BS Adj Codes'!$C$25,IF(AND(JRF!A23="Accrual",0=IFERROR(VLOOKUP(C20,'BS Adj Codes'!$B$2:$B$23,1,0),0)),"160955",IF(AND(JRF!A23="Prepaid",C20=IFERROR(VLOOKUP(C20,'BS Adj Codes'!$B$37:$B$42,1,0),0)),IFERROR(VLOOKUP(C20,'BS Adj Codes'!$B$37:$C$42,2,0),0),IF(AND(JRF!A23="Prepaid",0=IFERROR(VLOOKUP(C20,'BS Adj Codes'!$B$37:$B$42,1,0),0)),"050090",IF(AND(JRF!A23="Deferral",'Journal Template'!C20='BS Adj Codes'!$B$32),'BS Adj Codes'!$C$32,IF(AND(JRF!A23="Deferral",C20='BS Adj Codes'!$B$34),'BS Adj Codes'!$C$34,IF(JRF!A23="Deferral","050918",IF(C20=JRF!D23,JRF!T23,JRF!D23)))))))))))))</f>
        <v>#VALUE!</v>
      </c>
      <c r="D221" s="69" t="e" vm="1">
        <f>IF(D20="","",IF(OR(JRF!A23=Checks!$K$9,JRF!A23=Checks!$K$10,JRF!A23=Checks!$K$11,JRF!A23=Checks!$K$6),'Journal Template'!D20,IF(OR(JRF!A23="Accrual",JRF!A23="Deferral"),'Journal Template'!D20,IF(D20=JRF!C23,JRF!V23,JRF!C23))))</f>
        <v>#VALUE!</v>
      </c>
      <c r="E221" s="69" t="str">
        <f>IF(E20="","",IF(OR(JRF!A23=Checks!$K$9,JRF!A23=Checks!$K$10,JRF!A23=Checks!$K$11,JRF!A23=Checks!$K$6),'Journal Template'!E20,IF(OR(JRF!A23="Accrual",JRF!A23="Deferral"),'Journal Template'!E20,IF(E20=JRF!E23,JRF!#REF!,JRF!E23))))</f>
        <v/>
      </c>
      <c r="F221" s="69" t="str">
        <f>IF(F20="","",IF(OR(JRF!A23=Checks!$K$9,JRF!A23=Checks!$K$10,JRF!A23=Checks!$K$11,JRF!A23=Checks!$K$6),'Journal Template'!F20,IF(OR(JRF!A23="Accrual",JRF!A23="Deferral"),'Journal Template'!F20,IF(F20=JRF!F23,JRF!AV23,JRF!F23))))</f>
        <v/>
      </c>
      <c r="G221" s="73" t="e" vm="1">
        <f t="shared" si="2"/>
        <v>#VALUE!</v>
      </c>
      <c r="H221" s="73" t="e" vm="1">
        <f t="shared" si="3"/>
        <v>#VALUE!</v>
      </c>
      <c r="I221" s="71" t="e" vm="1">
        <f t="shared" si="4"/>
        <v>#VALUE!</v>
      </c>
      <c r="J221" s="71" t="str">
        <f t="shared" si="5"/>
        <v/>
      </c>
      <c r="K221" s="72" t="str">
        <f>IF(K20="","",IF(OR(JRF!A23=Checks!$K$9,JRF!A23=Checks!$K$10,JRF!A23=Checks!$K$11),'Journal Template'!K20,IF(K20=JRF!B23,JRF!Q23,"")))</f>
        <v/>
      </c>
      <c r="L221" s="200" t="str">
        <f t="shared" si="6"/>
        <v/>
      </c>
      <c r="M221" s="73" t="str">
        <f>IF(M20="","",IF(JRF!A23="Reclass","",-'Journal Template'!M20))</f>
        <v/>
      </c>
      <c r="N221" s="69"/>
      <c r="O221" s="69" t="str">
        <f t="shared" si="0"/>
        <v>ENDBS</v>
      </c>
      <c r="P221" s="69"/>
      <c r="T221" s="44"/>
      <c r="AH221" s="68"/>
      <c r="AI221" s="44"/>
      <c r="AL221" s="44"/>
    </row>
    <row r="222" spans="1:50">
      <c r="A222" s="69" t="e" vm="1">
        <f>IF(A21="#REF!","#REF!",IF(OR(JRF!A24=Checks!$K$9,JRF!A24=Checks!$K$10,JRF!A24=Checks!$K$11,JRF!A24=Checks!$K$6),'Journal Template'!A21,IF(OR(JRF!A24="Accrual",JRF!A24="Deferral"),'Journal Template'!A21,IF(A21=JRF!B24,JRF!Q24,JRF!B24))))</f>
        <v>#VALUE!</v>
      </c>
      <c r="B222" s="69" t="e" vm="1">
        <f t="shared" si="1"/>
        <v>#VALUE!</v>
      </c>
      <c r="C222" s="74" t="e" vm="1">
        <f>IF(C21="","",IF(IFERROR(SEARCH("RIR",JRF!A24),0),"090960",IF(JRF!A24=Checks!$K$10,'BS Adj Codes'!$C$27,IF(JRF!A24=Checks!$K$11,'BS Adj Codes'!$C$28,IF(AND(JRF!A24="Accrual",C21=IFERROR(VLOOKUP(C21,'BS Adj Codes'!$B$2:$B$22,1,0),0)),IFERROR(VLOOKUP(C21,'BS Adj Codes'!$B$2:$C$22,2,0),0),IF(AND(JRF!A24="Accrual",LEFT(C21,1)=2),'BS Adj Codes'!$C$25,IF(AND(JRF!A24="Accrual",0=IFERROR(VLOOKUP(C21,'BS Adj Codes'!$B$2:$B$23,1,0),0)),"160955",IF(AND(JRF!A24="Prepaid",C21=IFERROR(VLOOKUP(C21,'BS Adj Codes'!$B$37:$B$42,1,0),0)),IFERROR(VLOOKUP(C21,'BS Adj Codes'!$B$37:$C$42,2,0),0),IF(AND(JRF!A24="Prepaid",0=IFERROR(VLOOKUP(C21,'BS Adj Codes'!$B$37:$B$42,1,0),0)),"050090",IF(AND(JRF!A24="Deferral",'Journal Template'!C21='BS Adj Codes'!$B$32),'BS Adj Codes'!$C$32,IF(AND(JRF!A24="Deferral",C21='BS Adj Codes'!$B$34),'BS Adj Codes'!$C$34,IF(JRF!A24="Deferral","050918",IF(C21=JRF!D24,JRF!T24,JRF!D24)))))))))))))</f>
        <v>#VALUE!</v>
      </c>
      <c r="D222" s="69" t="e" vm="1">
        <f>IF(D21="","",IF(OR(JRF!A24=Checks!$K$9,JRF!A24=Checks!$K$10,JRF!A24=Checks!$K$11,JRF!A24=Checks!$K$6),'Journal Template'!D21,IF(OR(JRF!A24="Accrual",JRF!A24="Deferral"),'Journal Template'!D21,IF(D21=JRF!C24,JRF!V24,JRF!C24))))</f>
        <v>#VALUE!</v>
      </c>
      <c r="E222" s="69" t="str">
        <f>IF(E21="","",IF(OR(JRF!A24=Checks!$K$9,JRF!A24=Checks!$K$10,JRF!A24=Checks!$K$11,JRF!A24=Checks!$K$6),'Journal Template'!E21,IF(OR(JRF!A24="Accrual",JRF!A24="Deferral"),'Journal Template'!E21,IF(E21=JRF!E24,JRF!#REF!,JRF!E24))))</f>
        <v/>
      </c>
      <c r="F222" s="69" t="str">
        <f>IF(F21="","",IF(OR(JRF!A24=Checks!$K$9,JRF!A24=Checks!$K$10,JRF!A24=Checks!$K$11,JRF!A24=Checks!$K$6),'Journal Template'!F21,IF(OR(JRF!A24="Accrual",JRF!A24="Deferral"),'Journal Template'!F21,IF(F21=JRF!F24,JRF!AV24,JRF!F24))))</f>
        <v/>
      </c>
      <c r="G222" s="73" t="e" vm="1">
        <f t="shared" si="2"/>
        <v>#VALUE!</v>
      </c>
      <c r="H222" s="73" t="e" vm="1">
        <f t="shared" si="3"/>
        <v>#VALUE!</v>
      </c>
      <c r="I222" s="71" t="e" vm="1">
        <f t="shared" si="4"/>
        <v>#VALUE!</v>
      </c>
      <c r="J222" s="71" t="str">
        <f t="shared" si="5"/>
        <v/>
      </c>
      <c r="K222" s="72" t="str">
        <f>IF(K21="","",IF(OR(JRF!A24=Checks!$K$9,JRF!A24=Checks!$K$10,JRF!A24=Checks!$K$11),'Journal Template'!K21,IF(K21=JRF!B24,JRF!Q24,"")))</f>
        <v/>
      </c>
      <c r="L222" s="200" t="str">
        <f t="shared" si="6"/>
        <v/>
      </c>
      <c r="M222" s="73" t="str">
        <f>IF(M21="","",IF(JRF!A24="Reclass","",-'Journal Template'!M21))</f>
        <v/>
      </c>
      <c r="N222" s="69"/>
      <c r="O222" s="69" t="str">
        <f t="shared" si="0"/>
        <v>ENDBS</v>
      </c>
      <c r="P222" s="69"/>
      <c r="T222" s="44"/>
      <c r="AH222" s="68"/>
      <c r="AI222" s="44"/>
      <c r="AL222" s="44"/>
    </row>
    <row r="223" spans="1:50">
      <c r="A223" s="69" t="e">
        <f>IF(A22="#REF!","#REF!",IF(OR(JRF!#REF!=Checks!$K$9,JRF!#REF!=Checks!$K$10,JRF!#REF!=Checks!$K$11,JRF!#REF!=Checks!$K$6),'Journal Template'!A22,IF(OR(JRF!#REF!="Accrual",JRF!#REF!="Deferral"),'Journal Template'!A22,IF(A22=JRF!#REF!,JRF!#REF!,JRF!#REF!))))</f>
        <v>#REF!</v>
      </c>
      <c r="B223" s="69" t="e">
        <f t="shared" si="1"/>
        <v>#REF!</v>
      </c>
      <c r="C223" s="74" t="e">
        <f>IF(C22="","",IF(IFERROR(SEARCH("RIR",JRF!#REF!),0),"090960",IF(JRF!#REF!=Checks!$K$10,'BS Adj Codes'!$C$27,IF(JRF!#REF!=Checks!$K$11,'BS Adj Codes'!$C$28,IF(AND(JRF!#REF!="Accrual",C22=IFERROR(VLOOKUP(C22,'BS Adj Codes'!$B$2:$B$22,1,0),0)),IFERROR(VLOOKUP(C22,'BS Adj Codes'!$B$2:$C$22,2,0),0),IF(AND(JRF!#REF!="Accrual",LEFT(C22,1)=2),'BS Adj Codes'!$C$25,IF(AND(JRF!#REF!="Accrual",0=IFERROR(VLOOKUP(C22,'BS Adj Codes'!$B$2:$B$23,1,0),0)),"160955",IF(AND(JRF!#REF!="Prepaid",C22=IFERROR(VLOOKUP(C22,'BS Adj Codes'!$B$37:$B$42,1,0),0)),IFERROR(VLOOKUP(C22,'BS Adj Codes'!$B$37:$C$42,2,0),0),IF(AND(JRF!#REF!="Prepaid",0=IFERROR(VLOOKUP(C22,'BS Adj Codes'!$B$37:$B$42,1,0),0)),"050090",IF(AND(JRF!#REF!="Deferral",'Journal Template'!C22='BS Adj Codes'!$B$32),'BS Adj Codes'!$C$32,IF(AND(JRF!#REF!="Deferral",C22='BS Adj Codes'!$B$34),'BS Adj Codes'!$C$34,IF(JRF!#REF!="Deferral","050918",IF(C22=JRF!#REF!,JRF!#REF!,JRF!#REF!)))))))))))))</f>
        <v>#REF!</v>
      </c>
      <c r="D223" s="69" t="e">
        <f>IF(D22="","",IF(OR(JRF!#REF!=Checks!$K$9,JRF!#REF!=Checks!$K$10,JRF!#REF!=Checks!$K$11,JRF!#REF!=Checks!$K$6),'Journal Template'!D22,IF(OR(JRF!#REF!="Accrual",JRF!#REF!="Deferral"),'Journal Template'!D22,IF(D22=JRF!#REF!,JRF!#REF!,JRF!#REF!))))</f>
        <v>#REF!</v>
      </c>
      <c r="E223" s="69" t="e">
        <f>IF(E22="","",IF(OR(JRF!#REF!=Checks!$K$9,JRF!#REF!=Checks!$K$10,JRF!#REF!=Checks!$K$11,JRF!#REF!=Checks!$K$6),'Journal Template'!E22,IF(OR(JRF!#REF!="Accrual",JRF!#REF!="Deferral"),'Journal Template'!E22,IF(E22=JRF!#REF!,JRF!#REF!,JRF!#REF!))))</f>
        <v>#REF!</v>
      </c>
      <c r="F223" s="69" t="e">
        <f>IF(F22="","",IF(OR(JRF!#REF!=Checks!$K$9,JRF!#REF!=Checks!$K$10,JRF!#REF!=Checks!$K$11,JRF!#REF!=Checks!$K$6),'Journal Template'!F22,IF(OR(JRF!#REF!="Accrual",JRF!#REF!="Deferral"),'Journal Template'!F22,IF(F22=JRF!#REF!,JRF!#REF!,JRF!#REF!))))</f>
        <v>#REF!</v>
      </c>
      <c r="G223" s="73" t="e">
        <f t="shared" si="2"/>
        <v>#REF!</v>
      </c>
      <c r="H223" s="73" t="e">
        <f t="shared" si="3"/>
        <v>#REF!</v>
      </c>
      <c r="I223" s="71" t="e">
        <f t="shared" si="4"/>
        <v>#REF!</v>
      </c>
      <c r="J223" s="71" t="e">
        <f t="shared" si="5"/>
        <v>#REF!</v>
      </c>
      <c r="K223" s="72" t="e">
        <f>IF(K22="","",IF(OR(JRF!#REF!=Checks!$K$9,JRF!#REF!=Checks!$K$10,JRF!#REF!=Checks!$K$11),'Journal Template'!K22,IF(K22=JRF!#REF!,JRF!#REF!,"")))</f>
        <v>#REF!</v>
      </c>
      <c r="L223" s="200" t="e">
        <f t="shared" si="6"/>
        <v>#REF!</v>
      </c>
      <c r="M223" s="73" t="e">
        <f>IF(M22="","",IF(JRF!#REF!="Reclass","",-'Journal Template'!M22))</f>
        <v>#REF!</v>
      </c>
      <c r="N223" s="69"/>
      <c r="O223" s="69" t="e">
        <f t="shared" si="0"/>
        <v>#REF!</v>
      </c>
      <c r="P223" s="69"/>
      <c r="T223" s="44"/>
      <c r="AH223" s="68"/>
      <c r="AI223" s="44"/>
      <c r="AL223" s="44"/>
    </row>
    <row r="224" spans="1:50">
      <c r="A224" s="69" t="e" vm="1">
        <f>IF(A23="#REF!","#REF!",IF(OR(JRF!A25=Checks!$K$9,JRF!A25=Checks!$K$10,JRF!A25=Checks!$K$11,JRF!A25=Checks!$K$6),'Journal Template'!A23,IF(OR(JRF!A25="Accrual",JRF!A25="Deferral"),'Journal Template'!A23,IF(A23=JRF!B25,JRF!Q25,JRF!B25))))</f>
        <v>#VALUE!</v>
      </c>
      <c r="B224" s="69" t="e" vm="1">
        <f t="shared" si="1"/>
        <v>#VALUE!</v>
      </c>
      <c r="C224" s="74" t="e" vm="1">
        <f>IF(C23="","",IF(IFERROR(SEARCH("RIR",JRF!A25),0),"090960",IF(JRF!A25=Checks!$K$10,'BS Adj Codes'!$C$27,IF(JRF!A25=Checks!$K$11,'BS Adj Codes'!$C$28,IF(AND(JRF!A25="Accrual",C23=IFERROR(VLOOKUP(C23,'BS Adj Codes'!$B$2:$B$22,1,0),0)),IFERROR(VLOOKUP(C23,'BS Adj Codes'!$B$2:$C$22,2,0),0),IF(AND(JRF!A25="Accrual",LEFT(C23,1)=2),'BS Adj Codes'!$C$25,IF(AND(JRF!A25="Accrual",0=IFERROR(VLOOKUP(C23,'BS Adj Codes'!$B$2:$B$23,1,0),0)),"160955",IF(AND(JRF!A25="Prepaid",C23=IFERROR(VLOOKUP(C23,'BS Adj Codes'!$B$37:$B$42,1,0),0)),IFERROR(VLOOKUP(C23,'BS Adj Codes'!$B$37:$C$42,2,0),0),IF(AND(JRF!A25="Prepaid",0=IFERROR(VLOOKUP(C23,'BS Adj Codes'!$B$37:$B$42,1,0),0)),"050090",IF(AND(JRF!A25="Deferral",'Journal Template'!C23='BS Adj Codes'!$B$32),'BS Adj Codes'!$C$32,IF(AND(JRF!A25="Deferral",C23='BS Adj Codes'!$B$34),'BS Adj Codes'!$C$34,IF(JRF!A25="Deferral","050918",IF(C23=JRF!D25,JRF!T25,JRF!D25)))))))))))))</f>
        <v>#VALUE!</v>
      </c>
      <c r="D224" s="69" t="e" vm="1">
        <f>IF(D23="","",IF(OR(JRF!A25=Checks!$K$9,JRF!A25=Checks!$K$10,JRF!A25=Checks!$K$11,JRF!A25=Checks!$K$6),'Journal Template'!D23,IF(OR(JRF!A25="Accrual",JRF!A25="Deferral"),'Journal Template'!D23,IF(D23=JRF!C25,JRF!V25,JRF!C25))))</f>
        <v>#VALUE!</v>
      </c>
      <c r="E224" s="69" t="str">
        <f>IF(E23="","",IF(OR(JRF!A25=Checks!$K$9,JRF!A25=Checks!$K$10,JRF!A25=Checks!$K$11,JRF!A25=Checks!$K$6),'Journal Template'!E23,IF(OR(JRF!A25="Accrual",JRF!A25="Deferral"),'Journal Template'!E23,IF(E23=JRF!E25,JRF!#REF!,JRF!E25))))</f>
        <v/>
      </c>
      <c r="F224" s="69" t="str">
        <f>IF(F23="","",IF(OR(JRF!A25=Checks!$K$9,JRF!A25=Checks!$K$10,JRF!A25=Checks!$K$11,JRF!A25=Checks!$K$6),'Journal Template'!F23,IF(OR(JRF!A25="Accrual",JRF!A25="Deferral"),'Journal Template'!F23,IF(F23=JRF!F25,JRF!AV25,JRF!F25))))</f>
        <v/>
      </c>
      <c r="G224" s="73" t="e" vm="1">
        <f t="shared" si="2"/>
        <v>#VALUE!</v>
      </c>
      <c r="H224" s="73" t="e" vm="1">
        <f t="shared" si="3"/>
        <v>#VALUE!</v>
      </c>
      <c r="I224" s="71" t="e" vm="1">
        <f t="shared" si="4"/>
        <v>#VALUE!</v>
      </c>
      <c r="J224" s="71" t="str">
        <f t="shared" si="5"/>
        <v/>
      </c>
      <c r="K224" s="72" t="str">
        <f>IF(K23="","",IF(OR(JRF!A25=Checks!$K$9,JRF!A25=Checks!$K$10,JRF!A25=Checks!$K$11),'Journal Template'!K23,IF(K23=JRF!B25,JRF!Q25,"")))</f>
        <v/>
      </c>
      <c r="L224" s="200" t="str">
        <f t="shared" si="6"/>
        <v/>
      </c>
      <c r="M224" s="73" t="str">
        <f>IF(M23="","",IF(JRF!A25="Reclass","",-'Journal Template'!M23))</f>
        <v/>
      </c>
      <c r="N224" s="69"/>
      <c r="O224" s="69" t="str">
        <f t="shared" si="0"/>
        <v>ENDBS</v>
      </c>
      <c r="P224" s="69"/>
      <c r="T224" s="44"/>
      <c r="AH224" s="68"/>
      <c r="AI224" s="44"/>
      <c r="AL224" s="44"/>
    </row>
    <row r="225" spans="1:38">
      <c r="A225" s="69" t="e" vm="1">
        <f>IF(A24="#REF!","#REF!",IF(OR(JRF!A26=Checks!$K$9,JRF!A26=Checks!$K$10,JRF!A26=Checks!$K$11,JRF!A26=Checks!$K$6),'Journal Template'!A24,IF(OR(JRF!A26="Accrual",JRF!A26="Deferral"),'Journal Template'!A24,IF(A24=JRF!B26,JRF!Q26,JRF!B26))))</f>
        <v>#VALUE!</v>
      </c>
      <c r="B225" s="69" t="e" vm="1">
        <f t="shared" si="1"/>
        <v>#VALUE!</v>
      </c>
      <c r="C225" s="74" t="e" vm="1">
        <f>IF(C24="","",IF(IFERROR(SEARCH("RIR",JRF!A26),0),"090960",IF(JRF!A26=Checks!$K$10,'BS Adj Codes'!$C$27,IF(JRF!A26=Checks!$K$11,'BS Adj Codes'!$C$28,IF(AND(JRF!A26="Accrual",C24=IFERROR(VLOOKUP(C24,'BS Adj Codes'!$B$2:$B$22,1,0),0)),IFERROR(VLOOKUP(C24,'BS Adj Codes'!$B$2:$C$22,2,0),0),IF(AND(JRF!A26="Accrual",LEFT(C24,1)=2),'BS Adj Codes'!$C$25,IF(AND(JRF!A26="Accrual",0=IFERROR(VLOOKUP(C24,'BS Adj Codes'!$B$2:$B$23,1,0),0)),"160955",IF(AND(JRF!A26="Prepaid",C24=IFERROR(VLOOKUP(C24,'BS Adj Codes'!$B$37:$B$42,1,0),0)),IFERROR(VLOOKUP(C24,'BS Adj Codes'!$B$37:$C$42,2,0),0),IF(AND(JRF!A26="Prepaid",0=IFERROR(VLOOKUP(C24,'BS Adj Codes'!$B$37:$B$42,1,0),0)),"050090",IF(AND(JRF!A26="Deferral",'Journal Template'!C24='BS Adj Codes'!$B$32),'BS Adj Codes'!$C$32,IF(AND(JRF!A26="Deferral",C24='BS Adj Codes'!$B$34),'BS Adj Codes'!$C$34,IF(JRF!A26="Deferral","050918",IF(C24=JRF!D26,JRF!T26,JRF!D26)))))))))))))</f>
        <v>#VALUE!</v>
      </c>
      <c r="D225" s="69" t="e" vm="1">
        <f>IF(D24="","",IF(OR(JRF!A26=Checks!$K$9,JRF!A26=Checks!$K$10,JRF!A26=Checks!$K$11,JRF!A26=Checks!$K$6),'Journal Template'!D24,IF(OR(JRF!A26="Accrual",JRF!A26="Deferral"),'Journal Template'!D24,IF(D24=JRF!C26,JRF!V26,JRF!C26))))</f>
        <v>#VALUE!</v>
      </c>
      <c r="E225" s="69" t="str">
        <f>IF(E24="","",IF(OR(JRF!A26=Checks!$K$9,JRF!A26=Checks!$K$10,JRF!A26=Checks!$K$11,JRF!A26=Checks!$K$6),'Journal Template'!E24,IF(OR(JRF!A26="Accrual",JRF!A26="Deferral"),'Journal Template'!E24,IF(E24=JRF!E26,JRF!#REF!,JRF!E26))))</f>
        <v/>
      </c>
      <c r="F225" s="69" t="str">
        <f>IF(F24="","",IF(OR(JRF!A26=Checks!$K$9,JRF!A26=Checks!$K$10,JRF!A26=Checks!$K$11,JRF!A26=Checks!$K$6),'Journal Template'!F24,IF(OR(JRF!A26="Accrual",JRF!A26="Deferral"),'Journal Template'!F24,IF(F24=JRF!F26,JRF!AV26,JRF!F26))))</f>
        <v/>
      </c>
      <c r="G225" s="73" t="e" vm="1">
        <f t="shared" si="2"/>
        <v>#VALUE!</v>
      </c>
      <c r="H225" s="73" t="e" vm="1">
        <f t="shared" si="3"/>
        <v>#VALUE!</v>
      </c>
      <c r="I225" s="71" t="e" vm="1">
        <f t="shared" si="4"/>
        <v>#VALUE!</v>
      </c>
      <c r="J225" s="71" t="str">
        <f t="shared" si="5"/>
        <v/>
      </c>
      <c r="K225" s="72" t="str">
        <f>IF(K24="","",IF(OR(JRF!A26=Checks!$K$9,JRF!A26=Checks!$K$10,JRF!A26=Checks!$K$11),'Journal Template'!K24,IF(K24=JRF!B26,JRF!Q26,"")))</f>
        <v/>
      </c>
      <c r="L225" s="200" t="str">
        <f t="shared" si="6"/>
        <v/>
      </c>
      <c r="M225" s="73" t="str">
        <f>IF(M24="","",IF(JRF!A26="Reclass","",-'Journal Template'!M24))</f>
        <v/>
      </c>
      <c r="N225" s="69"/>
      <c r="O225" s="69" t="str">
        <f t="shared" si="0"/>
        <v>ENDBS</v>
      </c>
      <c r="P225" s="69"/>
      <c r="T225" s="44"/>
      <c r="AH225" s="68"/>
      <c r="AI225" s="44"/>
      <c r="AL225" s="44"/>
    </row>
    <row r="226" spans="1:38">
      <c r="A226" s="69" t="e" vm="1">
        <f>IF(A25="#REF!","#REF!",IF(OR(JRF!A27=Checks!$K$9,JRF!A27=Checks!$K$10,JRF!A27=Checks!$K$11,JRF!A27=Checks!$K$6),'Journal Template'!A25,IF(OR(JRF!A27="Accrual",JRF!A27="Deferral"),'Journal Template'!A25,IF(A25=JRF!B27,JRF!Q27,JRF!B27))))</f>
        <v>#VALUE!</v>
      </c>
      <c r="B226" s="69" t="e" vm="1">
        <f t="shared" si="1"/>
        <v>#VALUE!</v>
      </c>
      <c r="C226" s="74" t="e" vm="1">
        <f>IF(C25="","",IF(IFERROR(SEARCH("RIR",JRF!A27),0),"090960",IF(JRF!A27=Checks!$K$10,'BS Adj Codes'!$C$27,IF(JRF!A27=Checks!$K$11,'BS Adj Codes'!$C$28,IF(AND(JRF!A27="Accrual",C25=IFERROR(VLOOKUP(C25,'BS Adj Codes'!$B$2:$B$22,1,0),0)),IFERROR(VLOOKUP(C25,'BS Adj Codes'!$B$2:$C$22,2,0),0),IF(AND(JRF!A27="Accrual",LEFT(C25,1)=2),'BS Adj Codes'!$C$25,IF(AND(JRF!A27="Accrual",0=IFERROR(VLOOKUP(C25,'BS Adj Codes'!$B$2:$B$23,1,0),0)),"160955",IF(AND(JRF!A27="Prepaid",C25=IFERROR(VLOOKUP(C25,'BS Adj Codes'!$B$37:$B$42,1,0),0)),IFERROR(VLOOKUP(C25,'BS Adj Codes'!$B$37:$C$42,2,0),0),IF(AND(JRF!A27="Prepaid",0=IFERROR(VLOOKUP(C25,'BS Adj Codes'!$B$37:$B$42,1,0),0)),"050090",IF(AND(JRF!A27="Deferral",'Journal Template'!C25='BS Adj Codes'!$B$32),'BS Adj Codes'!$C$32,IF(AND(JRF!A27="Deferral",C25='BS Adj Codes'!$B$34),'BS Adj Codes'!$C$34,IF(JRF!A27="Deferral","050918",IF(C25=JRF!D27,JRF!T27,JRF!D27)))))))))))))</f>
        <v>#VALUE!</v>
      </c>
      <c r="D226" s="69" t="e" vm="1">
        <f>IF(D25="","",IF(OR(JRF!A27=Checks!$K$9,JRF!A27=Checks!$K$10,JRF!A27=Checks!$K$11,JRF!A27=Checks!$K$6),'Journal Template'!D25,IF(OR(JRF!A27="Accrual",JRF!A27="Deferral"),'Journal Template'!D25,IF(D25=JRF!C27,JRF!V27,JRF!C27))))</f>
        <v>#VALUE!</v>
      </c>
      <c r="E226" s="69" t="str">
        <f>IF(E25="","",IF(OR(JRF!A27=Checks!$K$9,JRF!A27=Checks!$K$10,JRF!A27=Checks!$K$11,JRF!A27=Checks!$K$6),'Journal Template'!E25,IF(OR(JRF!A27="Accrual",JRF!A27="Deferral"),'Journal Template'!E25,IF(E25=JRF!E27,JRF!#REF!,JRF!E27))))</f>
        <v/>
      </c>
      <c r="F226" s="69" t="str">
        <f>IF(F25="","",IF(OR(JRF!A27=Checks!$K$9,JRF!A27=Checks!$K$10,JRF!A27=Checks!$K$11,JRF!A27=Checks!$K$6),'Journal Template'!F25,IF(OR(JRF!A27="Accrual",JRF!A27="Deferral"),'Journal Template'!F25,IF(F25=JRF!F27,JRF!AV27,JRF!F27))))</f>
        <v/>
      </c>
      <c r="G226" s="73" t="e" vm="1">
        <f t="shared" si="2"/>
        <v>#VALUE!</v>
      </c>
      <c r="H226" s="73" t="e" vm="1">
        <f t="shared" si="3"/>
        <v>#VALUE!</v>
      </c>
      <c r="I226" s="71" t="e" vm="1">
        <f t="shared" si="4"/>
        <v>#VALUE!</v>
      </c>
      <c r="J226" s="71" t="str">
        <f t="shared" si="5"/>
        <v/>
      </c>
      <c r="K226" s="72" t="str">
        <f>IF(K25="","",IF(OR(JRF!A27=Checks!$K$9,JRF!A27=Checks!$K$10,JRF!A27=Checks!$K$11),'Journal Template'!K25,IF(K25=JRF!B27,JRF!Q27,"")))</f>
        <v/>
      </c>
      <c r="L226" s="200" t="str">
        <f t="shared" si="6"/>
        <v/>
      </c>
      <c r="M226" s="73" t="str">
        <f>IF(M25="","",IF(JRF!A27="Reclass","",-'Journal Template'!M25))</f>
        <v/>
      </c>
      <c r="N226" s="69"/>
      <c r="O226" s="69" t="str">
        <f t="shared" si="0"/>
        <v>ENDBS</v>
      </c>
      <c r="P226" s="69"/>
      <c r="T226" s="44"/>
      <c r="AH226" s="68"/>
      <c r="AI226" s="44"/>
      <c r="AL226" s="44"/>
    </row>
    <row r="227" spans="1:38">
      <c r="A227" s="69" t="e" vm="1">
        <f>IF(A26="#REF!","#REF!",IF(OR(JRF!A28=Checks!$K$9,JRF!A28=Checks!$K$10,JRF!A28=Checks!$K$11,JRF!A28=Checks!$K$6),'Journal Template'!A26,IF(OR(JRF!A28="Accrual",JRF!A28="Deferral"),'Journal Template'!A26,IF(A26=JRF!B28,JRF!Q28,JRF!B28))))</f>
        <v>#VALUE!</v>
      </c>
      <c r="B227" s="69" t="e" vm="1">
        <f t="shared" si="1"/>
        <v>#VALUE!</v>
      </c>
      <c r="C227" s="74" t="e" vm="1">
        <f>IF(C26="","",IF(IFERROR(SEARCH("RIR",JRF!A28),0),"090960",IF(JRF!A28=Checks!$K$10,'BS Adj Codes'!$C$27,IF(JRF!A28=Checks!$K$11,'BS Adj Codes'!$C$28,IF(AND(JRF!A28="Accrual",C26=IFERROR(VLOOKUP(C26,'BS Adj Codes'!$B$2:$B$22,1,0),0)),IFERROR(VLOOKUP(C26,'BS Adj Codes'!$B$2:$C$22,2,0),0),IF(AND(JRF!A28="Accrual",LEFT(C26,1)=2),'BS Adj Codes'!$C$25,IF(AND(JRF!A28="Accrual",0=IFERROR(VLOOKUP(C26,'BS Adj Codes'!$B$2:$B$23,1,0),0)),"160955",IF(AND(JRF!A28="Prepaid",C26=IFERROR(VLOOKUP(C26,'BS Adj Codes'!$B$37:$B$42,1,0),0)),IFERROR(VLOOKUP(C26,'BS Adj Codes'!$B$37:$C$42,2,0),0),IF(AND(JRF!A28="Prepaid",0=IFERROR(VLOOKUP(C26,'BS Adj Codes'!$B$37:$B$42,1,0),0)),"050090",IF(AND(JRF!A28="Deferral",'Journal Template'!C26='BS Adj Codes'!$B$32),'BS Adj Codes'!$C$32,IF(AND(JRF!A28="Deferral",C26='BS Adj Codes'!$B$34),'BS Adj Codes'!$C$34,IF(JRF!A28="Deferral","050918",IF(C26=JRF!D28,JRF!T28,JRF!D28)))))))))))))</f>
        <v>#VALUE!</v>
      </c>
      <c r="D227" s="69" t="e" vm="1">
        <f>IF(D26="","",IF(OR(JRF!A28=Checks!$K$9,JRF!A28=Checks!$K$10,JRF!A28=Checks!$K$11,JRF!A28=Checks!$K$6),'Journal Template'!D26,IF(OR(JRF!A28="Accrual",JRF!A28="Deferral"),'Journal Template'!D26,IF(D26=JRF!C28,JRF!V28,JRF!C28))))</f>
        <v>#VALUE!</v>
      </c>
      <c r="E227" s="69" t="str">
        <f>IF(E26="","",IF(OR(JRF!A28=Checks!$K$9,JRF!A28=Checks!$K$10,JRF!A28=Checks!$K$11,JRF!A28=Checks!$K$6),'Journal Template'!E26,IF(OR(JRF!A28="Accrual",JRF!A28="Deferral"),'Journal Template'!E26,IF(E26=JRF!E28,JRF!#REF!,JRF!E28))))</f>
        <v/>
      </c>
      <c r="F227" s="69" t="str">
        <f>IF(F26="","",IF(OR(JRF!A28=Checks!$K$9,JRF!A28=Checks!$K$10,JRF!A28=Checks!$K$11,JRF!A28=Checks!$K$6),'Journal Template'!F26,IF(OR(JRF!A28="Accrual",JRF!A28="Deferral"),'Journal Template'!F26,IF(F26=JRF!F28,JRF!AV28,JRF!F28))))</f>
        <v/>
      </c>
      <c r="G227" s="73" t="e" vm="1">
        <f t="shared" si="2"/>
        <v>#VALUE!</v>
      </c>
      <c r="H227" s="73" t="e" vm="1">
        <f t="shared" si="3"/>
        <v>#VALUE!</v>
      </c>
      <c r="I227" s="71" t="e" vm="1">
        <f t="shared" si="4"/>
        <v>#VALUE!</v>
      </c>
      <c r="J227" s="71" t="str">
        <f t="shared" si="5"/>
        <v/>
      </c>
      <c r="K227" s="72" t="str">
        <f>IF(K26="","",IF(OR(JRF!A28=Checks!$K$9,JRF!A28=Checks!$K$10,JRF!A28=Checks!$K$11),'Journal Template'!K26,IF(K26=JRF!B28,JRF!Q28,"")))</f>
        <v/>
      </c>
      <c r="L227" s="200" t="str">
        <f t="shared" si="6"/>
        <v/>
      </c>
      <c r="M227" s="73" t="str">
        <f>IF(M26="","",IF(JRF!A28="Reclass","",-'Journal Template'!M26))</f>
        <v/>
      </c>
      <c r="N227" s="69"/>
      <c r="O227" s="69" t="str">
        <f t="shared" si="0"/>
        <v>ENDBS</v>
      </c>
      <c r="P227" s="69"/>
      <c r="T227" s="44"/>
      <c r="AH227" s="68"/>
      <c r="AI227" s="44"/>
      <c r="AL227" s="44"/>
    </row>
    <row r="228" spans="1:38">
      <c r="A228" s="69" t="str">
        <f>IF(A27="#REF!","#REF!",IF(OR(JRF!A29=Checks!$K$9,JRF!A29=Checks!$K$10,JRF!A29=Checks!$K$11,JRF!A29=Checks!$K$6),'Journal Template'!A27,IF(OR(JRF!A29="Accrual",JRF!A29="Deferral"),'Journal Template'!A27,IF(A27=JRF!B29,JRF!Q29,JRF!B29))))</f>
        <v>P6066 </v>
      </c>
      <c r="B228" s="69" t="str">
        <f t="shared" si="1"/>
        <v>-</v>
      </c>
      <c r="C228" s="74">
        <f>IF(C27="","",IF(IFERROR(SEARCH("RIR",JRF!A29),0),"090960",IF(JRF!A29=Checks!$K$10,'BS Adj Codes'!$C$27,IF(JRF!A29=Checks!$K$11,'BS Adj Codes'!$C$28,IF(AND(JRF!A29="Accrual",C27=IFERROR(VLOOKUP(C27,'BS Adj Codes'!$B$2:$B$22,1,0),0)),IFERROR(VLOOKUP(C27,'BS Adj Codes'!$B$2:$C$22,2,0),0),IF(AND(JRF!A29="Accrual",LEFT(C27,1)=2),'BS Adj Codes'!$C$25,IF(AND(JRF!A29="Accrual",0=IFERROR(VLOOKUP(C27,'BS Adj Codes'!$B$2:$B$23,1,0),0)),"160955",IF(AND(JRF!A29="Prepaid",C27=IFERROR(VLOOKUP(C27,'BS Adj Codes'!$B$37:$B$42,1,0),0)),IFERROR(VLOOKUP(C27,'BS Adj Codes'!$B$37:$C$42,2,0),0),IF(AND(JRF!A29="Prepaid",0=IFERROR(VLOOKUP(C27,'BS Adj Codes'!$B$37:$B$42,1,0),0)),"050090",IF(AND(JRF!A29="Deferral",'Journal Template'!C27='BS Adj Codes'!$B$32),'BS Adj Codes'!$C$32,IF(AND(JRF!A29="Deferral",C27='BS Adj Codes'!$B$34),'BS Adj Codes'!$C$34,IF(JRF!A29="Deferral","050918",IF(C27=JRF!D29,JRF!T29,JRF!D29)))))))))))))</f>
        <v>216015</v>
      </c>
      <c r="D228" s="69" t="str">
        <f>IF(D27="","",IF(OR(JRF!A29=Checks!$K$9,JRF!A29=Checks!$K$10,JRF!A29=Checks!$K$11,JRF!A29=Checks!$K$6),'Journal Template'!D27,IF(OR(JRF!A29="Accrual",JRF!A29="Deferral"),'Journal Template'!D27,IF(D27=JRF!C29,JRF!V29,JRF!C29))))</f>
        <v>76893 </v>
      </c>
      <c r="E228" s="69" t="str">
        <f>IF(E27="","",IF(OR(JRF!A29=Checks!$K$9,JRF!A29=Checks!$K$10,JRF!A29=Checks!$K$11,JRF!A29=Checks!$K$6),'Journal Template'!E27,IF(OR(JRF!A29="Accrual",JRF!A29="Deferral"),'Journal Template'!E27,IF(E27=JRF!E29,JRF!#REF!,JRF!E29))))</f>
        <v/>
      </c>
      <c r="F228" s="69" t="str">
        <f>IF(F27="","",IF(OR(JRF!A29=Checks!$K$9,JRF!A29=Checks!$K$10,JRF!A29=Checks!$K$11,JRF!A29=Checks!$K$6),'Journal Template'!F27,IF(OR(JRF!A29="Accrual",JRF!A29="Deferral"),'Journal Template'!F27,IF(F27=JRF!F29,JRF!AV29,JRF!F29))))</f>
        <v/>
      </c>
      <c r="G228" s="73">
        <f t="shared" si="2"/>
        <v>0</v>
      </c>
      <c r="H228" s="73">
        <f t="shared" si="3"/>
        <v>0</v>
      </c>
      <c r="I228" s="71">
        <f t="shared" si="4"/>
        <v>0</v>
      </c>
      <c r="J228" s="71" t="str">
        <f t="shared" si="5"/>
        <v/>
      </c>
      <c r="K228" s="72" t="str">
        <f>IF(K27="","",IF(OR(JRF!A29=Checks!$K$9,JRF!A29=Checks!$K$10,JRF!A29=Checks!$K$11),'Journal Template'!K27,IF(K27=JRF!B29,JRF!Q29,"")))</f>
        <v/>
      </c>
      <c r="L228" s="200" t="str">
        <f t="shared" si="6"/>
        <v/>
      </c>
      <c r="M228" s="73" t="str">
        <f>IF(M27="","",IF(JRF!A29="Reclass","",-'Journal Template'!M27))</f>
        <v/>
      </c>
      <c r="N228" s="69"/>
      <c r="O228" s="69" t="str">
        <f t="shared" si="0"/>
        <v>ENDBS</v>
      </c>
      <c r="P228" s="69"/>
      <c r="T228" s="44"/>
      <c r="AH228" s="68"/>
      <c r="AI228" s="44"/>
      <c r="AL228" s="44"/>
    </row>
    <row r="229" spans="1:38">
      <c r="A229" s="69" t="str">
        <f>IF(A28="#REF!","#REF!",IF(OR(JRF!A30=Checks!$K$9,JRF!A30=Checks!$K$10,JRF!A30=Checks!$K$11,JRF!A30=Checks!$K$6),'Journal Template'!A28,IF(OR(JRF!A30="Accrual",JRF!A30="Deferral"),'Journal Template'!A28,IF(A28=JRF!B30,JRF!Q30,JRF!B30))))</f>
        <v>P6066 </v>
      </c>
      <c r="B229" s="69" t="str">
        <f t="shared" si="1"/>
        <v>-</v>
      </c>
      <c r="C229" s="74">
        <f>IF(C28="","",IF(IFERROR(SEARCH("RIR",JRF!A30),0),"090960",IF(JRF!A30=Checks!$K$10,'BS Adj Codes'!$C$27,IF(JRF!A30=Checks!$K$11,'BS Adj Codes'!$C$28,IF(AND(JRF!A30="Accrual",C28=IFERROR(VLOOKUP(C28,'BS Adj Codes'!$B$2:$B$22,1,0),0)),IFERROR(VLOOKUP(C28,'BS Adj Codes'!$B$2:$C$22,2,0),0),IF(AND(JRF!A30="Accrual",LEFT(C28,1)=2),'BS Adj Codes'!$C$25,IF(AND(JRF!A30="Accrual",0=IFERROR(VLOOKUP(C28,'BS Adj Codes'!$B$2:$B$23,1,0),0)),"160955",IF(AND(JRF!A30="Prepaid",C28=IFERROR(VLOOKUP(C28,'BS Adj Codes'!$B$37:$B$42,1,0),0)),IFERROR(VLOOKUP(C28,'BS Adj Codes'!$B$37:$C$42,2,0),0),IF(AND(JRF!A30="Prepaid",0=IFERROR(VLOOKUP(C28,'BS Adj Codes'!$B$37:$B$42,1,0),0)),"050090",IF(AND(JRF!A30="Deferral",'Journal Template'!C28='BS Adj Codes'!$B$32),'BS Adj Codes'!$C$32,IF(AND(JRF!A30="Deferral",C28='BS Adj Codes'!$B$34),'BS Adj Codes'!$C$34,IF(JRF!A30="Deferral","050918",IF(C28=JRF!D30,JRF!T30,JRF!D30)))))))))))))</f>
        <v>216015</v>
      </c>
      <c r="D229" s="69" t="str">
        <f>IF(D28="","",IF(OR(JRF!A30=Checks!$K$9,JRF!A30=Checks!$K$10,JRF!A30=Checks!$K$11,JRF!A30=Checks!$K$6),'Journal Template'!D28,IF(OR(JRF!A30="Accrual",JRF!A30="Deferral"),'Journal Template'!D28,IF(D28=JRF!C30,JRF!V30,JRF!C30))))</f>
        <v>76893 </v>
      </c>
      <c r="E229" s="69" t="str">
        <f>IF(E28="","",IF(OR(JRF!A30=Checks!$K$9,JRF!A30=Checks!$K$10,JRF!A30=Checks!$K$11,JRF!A30=Checks!$K$6),'Journal Template'!E28,IF(OR(JRF!A30="Accrual",JRF!A30="Deferral"),'Journal Template'!E28,IF(E28=JRF!E30,JRF!#REF!,JRF!E30))))</f>
        <v/>
      </c>
      <c r="F229" s="69" t="str">
        <f>IF(F28="","",IF(OR(JRF!A30=Checks!$K$9,JRF!A30=Checks!$K$10,JRF!A30=Checks!$K$11,JRF!A30=Checks!$K$6),'Journal Template'!F28,IF(OR(JRF!A30="Accrual",JRF!A30="Deferral"),'Journal Template'!F28,IF(F28=JRF!F30,JRF!AV30,JRF!F30))))</f>
        <v/>
      </c>
      <c r="G229" s="73">
        <f t="shared" si="2"/>
        <v>0</v>
      </c>
      <c r="H229" s="73">
        <f t="shared" si="3"/>
        <v>0</v>
      </c>
      <c r="I229" s="71">
        <f t="shared" si="4"/>
        <v>0</v>
      </c>
      <c r="J229" s="71" t="str">
        <f t="shared" si="5"/>
        <v/>
      </c>
      <c r="K229" s="72" t="str">
        <f>IF(K28="","",IF(OR(JRF!A30=Checks!$K$9,JRF!A30=Checks!$K$10,JRF!A30=Checks!$K$11),'Journal Template'!K28,IF(K28=JRF!B30,JRF!Q30,"")))</f>
        <v/>
      </c>
      <c r="L229" s="200" t="str">
        <f t="shared" si="6"/>
        <v/>
      </c>
      <c r="M229" s="73" t="str">
        <f>IF(M28="","",IF(JRF!A30="Reclass","",-'Journal Template'!M28))</f>
        <v/>
      </c>
      <c r="N229" s="69"/>
      <c r="O229" s="69" t="str">
        <f t="shared" si="0"/>
        <v>ENDBS</v>
      </c>
      <c r="P229" s="69"/>
      <c r="T229" s="44"/>
      <c r="AH229" s="68"/>
      <c r="AI229" s="44"/>
      <c r="AL229" s="44"/>
    </row>
    <row r="230" spans="1:38">
      <c r="A230" s="69" t="str">
        <f>IF(A29="#REF!","#REF!",IF(OR(JRF!A31=Checks!$K$9,JRF!A31=Checks!$K$10,JRF!A31=Checks!$K$11,JRF!A31=Checks!$K$6),'Journal Template'!A29,IF(OR(JRF!A31="Accrual",JRF!A31="Deferral"),'Journal Template'!A29,IF(A29=JRF!B31,JRF!Q31,JRF!B31))))</f>
        <v>P6066 </v>
      </c>
      <c r="B230" s="69" t="str">
        <f t="shared" si="1"/>
        <v>-</v>
      </c>
      <c r="C230" s="74">
        <f>IF(C29="","",IF(IFERROR(SEARCH("RIR",JRF!A31),0),"090960",IF(JRF!A31=Checks!$K$10,'BS Adj Codes'!$C$27,IF(JRF!A31=Checks!$K$11,'BS Adj Codes'!$C$28,IF(AND(JRF!A31="Accrual",C29=IFERROR(VLOOKUP(C29,'BS Adj Codes'!$B$2:$B$22,1,0),0)),IFERROR(VLOOKUP(C29,'BS Adj Codes'!$B$2:$C$22,2,0),0),IF(AND(JRF!A31="Accrual",LEFT(C29,1)=2),'BS Adj Codes'!$C$25,IF(AND(JRF!A31="Accrual",0=IFERROR(VLOOKUP(C29,'BS Adj Codes'!$B$2:$B$23,1,0),0)),"160955",IF(AND(JRF!A31="Prepaid",C29=IFERROR(VLOOKUP(C29,'BS Adj Codes'!$B$37:$B$42,1,0),0)),IFERROR(VLOOKUP(C29,'BS Adj Codes'!$B$37:$C$42,2,0),0),IF(AND(JRF!A31="Prepaid",0=IFERROR(VLOOKUP(C29,'BS Adj Codes'!$B$37:$B$42,1,0),0)),"050090",IF(AND(JRF!A31="Deferral",'Journal Template'!C29='BS Adj Codes'!$B$32),'BS Adj Codes'!$C$32,IF(AND(JRF!A31="Deferral",C29='BS Adj Codes'!$B$34),'BS Adj Codes'!$C$34,IF(JRF!A31="Deferral","050918",IF(C29=JRF!D31,JRF!T31,JRF!D31)))))))))))))</f>
        <v>216015</v>
      </c>
      <c r="D230" s="69" t="str">
        <f>IF(D29="","",IF(OR(JRF!A31=Checks!$K$9,JRF!A31=Checks!$K$10,JRF!A31=Checks!$K$11,JRF!A31=Checks!$K$6),'Journal Template'!D29,IF(OR(JRF!A31="Accrual",JRF!A31="Deferral"),'Journal Template'!D29,IF(D29=JRF!C31,JRF!V31,JRF!C31))))</f>
        <v>76893 </v>
      </c>
      <c r="E230" s="69" t="str">
        <f>IF(E29="","",IF(OR(JRF!A31=Checks!$K$9,JRF!A31=Checks!$K$10,JRF!A31=Checks!$K$11,JRF!A31=Checks!$K$6),'Journal Template'!E29,IF(OR(JRF!A31="Accrual",JRF!A31="Deferral"),'Journal Template'!E29,IF(E29=JRF!E31,JRF!#REF!,JRF!E31))))</f>
        <v/>
      </c>
      <c r="F230" s="69" t="str">
        <f>IF(F29="","",IF(OR(JRF!A31=Checks!$K$9,JRF!A31=Checks!$K$10,JRF!A31=Checks!$K$11,JRF!A31=Checks!$K$6),'Journal Template'!F29,IF(OR(JRF!A31="Accrual",JRF!A31="Deferral"),'Journal Template'!F29,IF(F29=JRF!F31,JRF!AV31,JRF!F31))))</f>
        <v/>
      </c>
      <c r="G230" s="73">
        <f t="shared" si="2"/>
        <v>0</v>
      </c>
      <c r="H230" s="73">
        <f t="shared" si="3"/>
        <v>0</v>
      </c>
      <c r="I230" s="71">
        <f t="shared" si="4"/>
        <v>0</v>
      </c>
      <c r="J230" s="71" t="str">
        <f t="shared" si="5"/>
        <v/>
      </c>
      <c r="K230" s="72" t="str">
        <f>IF(K29="","",IF(OR(JRF!A31=Checks!$K$9,JRF!A31=Checks!$K$10,JRF!A31=Checks!$K$11),'Journal Template'!K29,IF(K29=JRF!B31,JRF!Q31,"")))</f>
        <v/>
      </c>
      <c r="L230" s="200" t="str">
        <f t="shared" si="6"/>
        <v/>
      </c>
      <c r="M230" s="73" t="str">
        <f>IF(M29="","",IF(JRF!A31="Reclass","",-'Journal Template'!M29))</f>
        <v/>
      </c>
      <c r="N230" s="69"/>
      <c r="O230" s="69" t="str">
        <f t="shared" si="0"/>
        <v>ENDBS</v>
      </c>
      <c r="P230" s="69"/>
      <c r="T230" s="44"/>
      <c r="AH230" s="68"/>
      <c r="AI230" s="44"/>
      <c r="AL230" s="44"/>
    </row>
    <row r="231" spans="1:38">
      <c r="A231" s="69" t="str">
        <f>IF(A30="#REF!","#REF!",IF(OR(JRF!A32=Checks!$K$9,JRF!A32=Checks!$K$10,JRF!A32=Checks!$K$11,JRF!A32=Checks!$K$6),'Journal Template'!A30,IF(OR(JRF!A32="Accrual",JRF!A32="Deferral"),'Journal Template'!A30,IF(A30=JRF!B32,JRF!Q32,JRF!B32))))</f>
        <v>P6066 </v>
      </c>
      <c r="B231" s="69" t="str">
        <f t="shared" si="1"/>
        <v>-</v>
      </c>
      <c r="C231" s="74">
        <f>IF(C30="","",IF(IFERROR(SEARCH("RIR",JRF!A32),0),"090960",IF(JRF!A32=Checks!$K$10,'BS Adj Codes'!$C$27,IF(JRF!A32=Checks!$K$11,'BS Adj Codes'!$C$28,IF(AND(JRF!A32="Accrual",C30=IFERROR(VLOOKUP(C30,'BS Adj Codes'!$B$2:$B$22,1,0),0)),IFERROR(VLOOKUP(C30,'BS Adj Codes'!$B$2:$C$22,2,0),0),IF(AND(JRF!A32="Accrual",LEFT(C30,1)=2),'BS Adj Codes'!$C$25,IF(AND(JRF!A32="Accrual",0=IFERROR(VLOOKUP(C30,'BS Adj Codes'!$B$2:$B$23,1,0),0)),"160955",IF(AND(JRF!A32="Prepaid",C30=IFERROR(VLOOKUP(C30,'BS Adj Codes'!$B$37:$B$42,1,0),0)),IFERROR(VLOOKUP(C30,'BS Adj Codes'!$B$37:$C$42,2,0),0),IF(AND(JRF!A32="Prepaid",0=IFERROR(VLOOKUP(C30,'BS Adj Codes'!$B$37:$B$42,1,0),0)),"050090",IF(AND(JRF!A32="Deferral",'Journal Template'!C30='BS Adj Codes'!$B$32),'BS Adj Codes'!$C$32,IF(AND(JRF!A32="Deferral",C30='BS Adj Codes'!$B$34),'BS Adj Codes'!$C$34,IF(JRF!A32="Deferral","050918",IF(C30=JRF!D32,JRF!T32,JRF!D32)))))))))))))</f>
        <v>216015</v>
      </c>
      <c r="D231" s="69" t="str">
        <f>IF(D30="","",IF(OR(JRF!A32=Checks!$K$9,JRF!A32=Checks!$K$10,JRF!A32=Checks!$K$11,JRF!A32=Checks!$K$6),'Journal Template'!D30,IF(OR(JRF!A32="Accrual",JRF!A32="Deferral"),'Journal Template'!D30,IF(D30=JRF!C32,JRF!V32,JRF!C32))))</f>
        <v>76893 </v>
      </c>
      <c r="E231" s="69" t="str">
        <f>IF(E30="","",IF(OR(JRF!A32=Checks!$K$9,JRF!A32=Checks!$K$10,JRF!A32=Checks!$K$11,JRF!A32=Checks!$K$6),'Journal Template'!E30,IF(OR(JRF!A32="Accrual",JRF!A32="Deferral"),'Journal Template'!E30,IF(E30=JRF!E32,JRF!#REF!,JRF!E32))))</f>
        <v/>
      </c>
      <c r="F231" s="69" t="str">
        <f>IF(F30="","",IF(OR(JRF!A32=Checks!$K$9,JRF!A32=Checks!$K$10,JRF!A32=Checks!$K$11,JRF!A32=Checks!$K$6),'Journal Template'!F30,IF(OR(JRF!A32="Accrual",JRF!A32="Deferral"),'Journal Template'!F30,IF(F30=JRF!F32,JRF!AV32,JRF!F32))))</f>
        <v/>
      </c>
      <c r="G231" s="73">
        <f t="shared" si="2"/>
        <v>0</v>
      </c>
      <c r="H231" s="73">
        <f t="shared" si="3"/>
        <v>0</v>
      </c>
      <c r="I231" s="71">
        <f t="shared" si="4"/>
        <v>0</v>
      </c>
      <c r="J231" s="71" t="str">
        <f t="shared" si="5"/>
        <v/>
      </c>
      <c r="K231" s="72" t="str">
        <f>IF(K30="","",IF(OR(JRF!A32=Checks!$K$9,JRF!A32=Checks!$K$10,JRF!A32=Checks!$K$11),'Journal Template'!K30,IF(K30=JRF!B32,JRF!Q32,"")))</f>
        <v/>
      </c>
      <c r="L231" s="200" t="str">
        <f t="shared" si="6"/>
        <v/>
      </c>
      <c r="M231" s="73" t="str">
        <f>IF(M30="","",IF(JRF!A32="Reclass","",-'Journal Template'!M30))</f>
        <v/>
      </c>
      <c r="N231" s="69"/>
      <c r="O231" s="69" t="str">
        <f t="shared" si="0"/>
        <v>ENDBS</v>
      </c>
      <c r="P231" s="69"/>
      <c r="T231" s="44"/>
      <c r="AH231" s="68"/>
      <c r="AI231" s="44"/>
      <c r="AL231" s="44"/>
    </row>
    <row r="232" spans="1:38">
      <c r="A232" s="69" t="str">
        <f>IF(A31="#REF!","#REF!",IF(OR(JRF!A33=Checks!$K$9,JRF!A33=Checks!$K$10,JRF!A33=Checks!$K$11,JRF!A33=Checks!$K$6),'Journal Template'!A31,IF(OR(JRF!A33="Accrual",JRF!A33="Deferral"),'Journal Template'!A31,IF(A31=JRF!B33,JRF!Q33,JRF!B33))))</f>
        <v>P6066 </v>
      </c>
      <c r="B232" s="69" t="str">
        <f t="shared" si="1"/>
        <v>-</v>
      </c>
      <c r="C232" s="74">
        <f>IF(C31="","",IF(IFERROR(SEARCH("RIR",JRF!A33),0),"090960",IF(JRF!A33=Checks!$K$10,'BS Adj Codes'!$C$27,IF(JRF!A33=Checks!$K$11,'BS Adj Codes'!$C$28,IF(AND(JRF!A33="Accrual",C31=IFERROR(VLOOKUP(C31,'BS Adj Codes'!$B$2:$B$22,1,0),0)),IFERROR(VLOOKUP(C31,'BS Adj Codes'!$B$2:$C$22,2,0),0),IF(AND(JRF!A33="Accrual",LEFT(C31,1)=2),'BS Adj Codes'!$C$25,IF(AND(JRF!A33="Accrual",0=IFERROR(VLOOKUP(C31,'BS Adj Codes'!$B$2:$B$23,1,0),0)),"160955",IF(AND(JRF!A33="Prepaid",C31=IFERROR(VLOOKUP(C31,'BS Adj Codes'!$B$37:$B$42,1,0),0)),IFERROR(VLOOKUP(C31,'BS Adj Codes'!$B$37:$C$42,2,0),0),IF(AND(JRF!A33="Prepaid",0=IFERROR(VLOOKUP(C31,'BS Adj Codes'!$B$37:$B$42,1,0),0)),"050090",IF(AND(JRF!A33="Deferral",'Journal Template'!C31='BS Adj Codes'!$B$32),'BS Adj Codes'!$C$32,IF(AND(JRF!A33="Deferral",C31='BS Adj Codes'!$B$34),'BS Adj Codes'!$C$34,IF(JRF!A33="Deferral","050918",IF(C31=JRF!D33,JRF!T33,JRF!D33)))))))))))))</f>
        <v>216015</v>
      </c>
      <c r="D232" s="69" t="str">
        <f>IF(D31="","",IF(OR(JRF!A33=Checks!$K$9,JRF!A33=Checks!$K$10,JRF!A33=Checks!$K$11,JRF!A33=Checks!$K$6),'Journal Template'!D31,IF(OR(JRF!A33="Accrual",JRF!A33="Deferral"),'Journal Template'!D31,IF(D31=JRF!C33,JRF!V33,JRF!C33))))</f>
        <v>76893 </v>
      </c>
      <c r="E232" s="69" t="str">
        <f>IF(E31="","",IF(OR(JRF!A33=Checks!$K$9,JRF!A33=Checks!$K$10,JRF!A33=Checks!$K$11,JRF!A33=Checks!$K$6),'Journal Template'!E31,IF(OR(JRF!A33="Accrual",JRF!A33="Deferral"),'Journal Template'!E31,IF(E31=JRF!E33,JRF!#REF!,JRF!E33))))</f>
        <v/>
      </c>
      <c r="F232" s="69" t="str">
        <f>IF(F31="","",IF(OR(JRF!A33=Checks!$K$9,JRF!A33=Checks!$K$10,JRF!A33=Checks!$K$11,JRF!A33=Checks!$K$6),'Journal Template'!F31,IF(OR(JRF!A33="Accrual",JRF!A33="Deferral"),'Journal Template'!F31,IF(F31=JRF!F33,JRF!AV33,JRF!F33))))</f>
        <v/>
      </c>
      <c r="G232" s="73">
        <f t="shared" si="2"/>
        <v>0</v>
      </c>
      <c r="H232" s="73">
        <f t="shared" si="3"/>
        <v>0</v>
      </c>
      <c r="I232" s="71">
        <f t="shared" si="4"/>
        <v>0</v>
      </c>
      <c r="J232" s="71" t="str">
        <f t="shared" si="5"/>
        <v/>
      </c>
      <c r="K232" s="72" t="str">
        <f>IF(K31="","",IF(OR(JRF!A33=Checks!$K$9,JRF!A33=Checks!$K$10,JRF!A33=Checks!$K$11),'Journal Template'!K31,IF(K31=JRF!B33,JRF!Q33,"")))</f>
        <v/>
      </c>
      <c r="L232" s="200" t="str">
        <f t="shared" si="6"/>
        <v/>
      </c>
      <c r="M232" s="73" t="str">
        <f>IF(M31="","",IF(JRF!A33="Reclass","",-'Journal Template'!M31))</f>
        <v/>
      </c>
      <c r="N232" s="69"/>
      <c r="O232" s="69" t="str">
        <f t="shared" si="0"/>
        <v>ENDBS</v>
      </c>
      <c r="P232" s="69"/>
      <c r="T232" s="44"/>
      <c r="AH232" s="68"/>
      <c r="AI232" s="44"/>
      <c r="AL232" s="44"/>
    </row>
    <row r="233" spans="1:38">
      <c r="A233" s="69" t="str">
        <f>IF(A32="#REF!","#REF!",IF(OR(JRF!A34=Checks!$K$9,JRF!A34=Checks!$K$10,JRF!A34=Checks!$K$11,JRF!A34=Checks!$K$6),'Journal Template'!A32,IF(OR(JRF!A34="Accrual",JRF!A34="Deferral"),'Journal Template'!A32,IF(A32=JRF!B34,JRF!Q34,JRF!B34))))</f>
        <v>P6066 </v>
      </c>
      <c r="B233" s="69" t="str">
        <f t="shared" si="1"/>
        <v>-</v>
      </c>
      <c r="C233" s="74">
        <f>IF(C32="","",IF(IFERROR(SEARCH("RIR",JRF!A34),0),"090960",IF(JRF!A34=Checks!$K$10,'BS Adj Codes'!$C$27,IF(JRF!A34=Checks!$K$11,'BS Adj Codes'!$C$28,IF(AND(JRF!A34="Accrual",C32=IFERROR(VLOOKUP(C32,'BS Adj Codes'!$B$2:$B$22,1,0),0)),IFERROR(VLOOKUP(C32,'BS Adj Codes'!$B$2:$C$22,2,0),0),IF(AND(JRF!A34="Accrual",LEFT(C32,1)=2),'BS Adj Codes'!$C$25,IF(AND(JRF!A34="Accrual",0=IFERROR(VLOOKUP(C32,'BS Adj Codes'!$B$2:$B$23,1,0),0)),"160955",IF(AND(JRF!A34="Prepaid",C32=IFERROR(VLOOKUP(C32,'BS Adj Codes'!$B$37:$B$42,1,0),0)),IFERROR(VLOOKUP(C32,'BS Adj Codes'!$B$37:$C$42,2,0),0),IF(AND(JRF!A34="Prepaid",0=IFERROR(VLOOKUP(C32,'BS Adj Codes'!$B$37:$B$42,1,0),0)),"050090",IF(AND(JRF!A34="Deferral",'Journal Template'!C32='BS Adj Codes'!$B$32),'BS Adj Codes'!$C$32,IF(AND(JRF!A34="Deferral",C32='BS Adj Codes'!$B$34),'BS Adj Codes'!$C$34,IF(JRF!A34="Deferral","050918",IF(C32=JRF!D34,JRF!T34,JRF!D34)))))))))))))</f>
        <v>216015</v>
      </c>
      <c r="D233" s="69" t="str">
        <f>IF(D32="","",IF(OR(JRF!A34=Checks!$K$9,JRF!A34=Checks!$K$10,JRF!A34=Checks!$K$11,JRF!A34=Checks!$K$6),'Journal Template'!D32,IF(OR(JRF!A34="Accrual",JRF!A34="Deferral"),'Journal Template'!D32,IF(D32=JRF!C34,JRF!V34,JRF!C34))))</f>
        <v>76893 </v>
      </c>
      <c r="E233" s="69" t="str">
        <f>IF(E32="","",IF(OR(JRF!A34=Checks!$K$9,JRF!A34=Checks!$K$10,JRF!A34=Checks!$K$11,JRF!A34=Checks!$K$6),'Journal Template'!E32,IF(OR(JRF!A34="Accrual",JRF!A34="Deferral"),'Journal Template'!E32,IF(E32=JRF!E34,JRF!#REF!,JRF!E34))))</f>
        <v/>
      </c>
      <c r="F233" s="69" t="str">
        <f>IF(F32="","",IF(OR(JRF!A34=Checks!$K$9,JRF!A34=Checks!$K$10,JRF!A34=Checks!$K$11,JRF!A34=Checks!$K$6),'Journal Template'!F32,IF(OR(JRF!A34="Accrual",JRF!A34="Deferral"),'Journal Template'!F32,IF(F32=JRF!F34,JRF!AV34,JRF!F34))))</f>
        <v/>
      </c>
      <c r="G233" s="73">
        <f t="shared" si="2"/>
        <v>0</v>
      </c>
      <c r="H233" s="73">
        <f t="shared" si="3"/>
        <v>0</v>
      </c>
      <c r="I233" s="71">
        <f t="shared" si="4"/>
        <v>0</v>
      </c>
      <c r="J233" s="71" t="str">
        <f t="shared" si="5"/>
        <v/>
      </c>
      <c r="K233" s="72" t="str">
        <f>IF(K32="","",IF(OR(JRF!A34=Checks!$K$9,JRF!A34=Checks!$K$10,JRF!A34=Checks!$K$11),'Journal Template'!K32,IF(K32=JRF!B34,JRF!Q34,"")))</f>
        <v/>
      </c>
      <c r="L233" s="200" t="str">
        <f t="shared" si="6"/>
        <v/>
      </c>
      <c r="M233" s="73" t="str">
        <f>IF(M32="","",IF(JRF!A34="Reclass","",-'Journal Template'!M32))</f>
        <v/>
      </c>
      <c r="N233" s="69"/>
      <c r="O233" s="69" t="str">
        <f t="shared" si="0"/>
        <v>ENDBS</v>
      </c>
      <c r="P233" s="69"/>
      <c r="T233" s="44"/>
      <c r="AH233" s="68"/>
      <c r="AI233" s="44"/>
      <c r="AL233" s="44"/>
    </row>
    <row r="234" spans="1:38">
      <c r="A234" s="69" t="str">
        <f>IF(A33="#REF!","#REF!",IF(OR(JRF!A35=Checks!$K$9,JRF!A35=Checks!$K$10,JRF!A35=Checks!$K$11,JRF!A35=Checks!$K$6),'Journal Template'!A33,IF(OR(JRF!A35="Accrual",JRF!A35="Deferral"),'Journal Template'!A33,IF(A33=JRF!B35,JRF!Q35,JRF!B35))))</f>
        <v>P6066 </v>
      </c>
      <c r="B234" s="69" t="str">
        <f t="shared" si="1"/>
        <v>-</v>
      </c>
      <c r="C234" s="74">
        <f>IF(C33="","",IF(IFERROR(SEARCH("RIR",JRF!A35),0),"090960",IF(JRF!A35=Checks!$K$10,'BS Adj Codes'!$C$27,IF(JRF!A35=Checks!$K$11,'BS Adj Codes'!$C$28,IF(AND(JRF!A35="Accrual",C33=IFERROR(VLOOKUP(C33,'BS Adj Codes'!$B$2:$B$22,1,0),0)),IFERROR(VLOOKUP(C33,'BS Adj Codes'!$B$2:$C$22,2,0),0),IF(AND(JRF!A35="Accrual",LEFT(C33,1)=2),'BS Adj Codes'!$C$25,IF(AND(JRF!A35="Accrual",0=IFERROR(VLOOKUP(C33,'BS Adj Codes'!$B$2:$B$23,1,0),0)),"160955",IF(AND(JRF!A35="Prepaid",C33=IFERROR(VLOOKUP(C33,'BS Adj Codes'!$B$37:$B$42,1,0),0)),IFERROR(VLOOKUP(C33,'BS Adj Codes'!$B$37:$C$42,2,0),0),IF(AND(JRF!A35="Prepaid",0=IFERROR(VLOOKUP(C33,'BS Adj Codes'!$B$37:$B$42,1,0),0)),"050090",IF(AND(JRF!A35="Deferral",'Journal Template'!C33='BS Adj Codes'!$B$32),'BS Adj Codes'!$C$32,IF(AND(JRF!A35="Deferral",C33='BS Adj Codes'!$B$34),'BS Adj Codes'!$C$34,IF(JRF!A35="Deferral","050918",IF(C33=JRF!D35,JRF!T35,JRF!D35)))))))))))))</f>
        <v>216015</v>
      </c>
      <c r="D234" s="69" t="str">
        <f>IF(D33="","",IF(OR(JRF!A35=Checks!$K$9,JRF!A35=Checks!$K$10,JRF!A35=Checks!$K$11,JRF!A35=Checks!$K$6),'Journal Template'!D33,IF(OR(JRF!A35="Accrual",JRF!A35="Deferral"),'Journal Template'!D33,IF(D33=JRF!C35,JRF!V35,JRF!C35))))</f>
        <v>76893 </v>
      </c>
      <c r="E234" s="69" t="str">
        <f>IF(E33="","",IF(OR(JRF!A35=Checks!$K$9,JRF!A35=Checks!$K$10,JRF!A35=Checks!$K$11,JRF!A35=Checks!$K$6),'Journal Template'!E33,IF(OR(JRF!A35="Accrual",JRF!A35="Deferral"),'Journal Template'!E33,IF(E33=JRF!E35,JRF!#REF!,JRF!E35))))</f>
        <v/>
      </c>
      <c r="F234" s="69" t="str">
        <f>IF(F33="","",IF(OR(JRF!A35=Checks!$K$9,JRF!A35=Checks!$K$10,JRF!A35=Checks!$K$11,JRF!A35=Checks!$K$6),'Journal Template'!F33,IF(OR(JRF!A35="Accrual",JRF!A35="Deferral"),'Journal Template'!F33,IF(F33=JRF!F35,JRF!AV35,JRF!F35))))</f>
        <v/>
      </c>
      <c r="G234" s="73">
        <f t="shared" si="2"/>
        <v>0</v>
      </c>
      <c r="H234" s="73">
        <f t="shared" si="3"/>
        <v>0</v>
      </c>
      <c r="I234" s="71">
        <f t="shared" si="4"/>
        <v>0</v>
      </c>
      <c r="J234" s="71" t="str">
        <f t="shared" si="5"/>
        <v/>
      </c>
      <c r="K234" s="72" t="str">
        <f>IF(K33="","",IF(OR(JRF!A35=Checks!$K$9,JRF!A35=Checks!$K$10,JRF!A35=Checks!$K$11),'Journal Template'!K33,IF(K33=JRF!B35,JRF!Q35,"")))</f>
        <v/>
      </c>
      <c r="L234" s="200" t="str">
        <f t="shared" si="6"/>
        <v/>
      </c>
      <c r="M234" s="73" t="str">
        <f>IF(M33="","",IF(JRF!A35="Reclass","",-'Journal Template'!M33))</f>
        <v/>
      </c>
      <c r="N234" s="69"/>
      <c r="O234" s="69" t="str">
        <f t="shared" si="0"/>
        <v>ENDBS</v>
      </c>
      <c r="P234" s="69"/>
      <c r="T234" s="44"/>
      <c r="AH234" s="68"/>
      <c r="AI234" s="44"/>
      <c r="AL234" s="44"/>
    </row>
    <row r="235" spans="1:38">
      <c r="A235" s="69" t="str">
        <f>IF(A34="#REF!","#REF!",IF(OR(JRF!A36=Checks!$K$9,JRF!A36=Checks!$K$10,JRF!A36=Checks!$K$11,JRF!A36=Checks!$K$6),'Journal Template'!A34,IF(OR(JRF!A36="Accrual",JRF!A36="Deferral"),'Journal Template'!A34,IF(A34=JRF!B36,JRF!Q36,JRF!B36))))</f>
        <v>P6066 </v>
      </c>
      <c r="B235" s="69" t="str">
        <f t="shared" si="1"/>
        <v>-</v>
      </c>
      <c r="C235" s="74">
        <f>IF(C34="","",IF(IFERROR(SEARCH("RIR",JRF!A36),0),"090960",IF(JRF!A36=Checks!$K$10,'BS Adj Codes'!$C$27,IF(JRF!A36=Checks!$K$11,'BS Adj Codes'!$C$28,IF(AND(JRF!A36="Accrual",C34=IFERROR(VLOOKUP(C34,'BS Adj Codes'!$B$2:$B$22,1,0),0)),IFERROR(VLOOKUP(C34,'BS Adj Codes'!$B$2:$C$22,2,0),0),IF(AND(JRF!A36="Accrual",LEFT(C34,1)=2),'BS Adj Codes'!$C$25,IF(AND(JRF!A36="Accrual",0=IFERROR(VLOOKUP(C34,'BS Adj Codes'!$B$2:$B$23,1,0),0)),"160955",IF(AND(JRF!A36="Prepaid",C34=IFERROR(VLOOKUP(C34,'BS Adj Codes'!$B$37:$B$42,1,0),0)),IFERROR(VLOOKUP(C34,'BS Adj Codes'!$B$37:$C$42,2,0),0),IF(AND(JRF!A36="Prepaid",0=IFERROR(VLOOKUP(C34,'BS Adj Codes'!$B$37:$B$42,1,0),0)),"050090",IF(AND(JRF!A36="Deferral",'Journal Template'!C34='BS Adj Codes'!$B$32),'BS Adj Codes'!$C$32,IF(AND(JRF!A36="Deferral",C34='BS Adj Codes'!$B$34),'BS Adj Codes'!$C$34,IF(JRF!A36="Deferral","050918",IF(C34=JRF!D36,JRF!T36,JRF!D36)))))))))))))</f>
        <v>216015</v>
      </c>
      <c r="D235" s="69" t="str">
        <f>IF(D34="","",IF(OR(JRF!A36=Checks!$K$9,JRF!A36=Checks!$K$10,JRF!A36=Checks!$K$11,JRF!A36=Checks!$K$6),'Journal Template'!D34,IF(OR(JRF!A36="Accrual",JRF!A36="Deferral"),'Journal Template'!D34,IF(D34=JRF!C36,JRF!V36,JRF!C36))))</f>
        <v>76893 </v>
      </c>
      <c r="E235" s="69" t="str">
        <f>IF(E34="","",IF(OR(JRF!A36=Checks!$K$9,JRF!A36=Checks!$K$10,JRF!A36=Checks!$K$11,JRF!A36=Checks!$K$6),'Journal Template'!E34,IF(OR(JRF!A36="Accrual",JRF!A36="Deferral"),'Journal Template'!E34,IF(E34=JRF!E36,JRF!#REF!,JRF!E36))))</f>
        <v/>
      </c>
      <c r="F235" s="69" t="str">
        <f>IF(F34="","",IF(OR(JRF!A36=Checks!$K$9,JRF!A36=Checks!$K$10,JRF!A36=Checks!$K$11,JRF!A36=Checks!$K$6),'Journal Template'!F34,IF(OR(JRF!A36="Accrual",JRF!A36="Deferral"),'Journal Template'!F34,IF(F34=JRF!F36,JRF!AV36,JRF!F36))))</f>
        <v/>
      </c>
      <c r="G235" s="73">
        <f t="shared" si="2"/>
        <v>0</v>
      </c>
      <c r="H235" s="73">
        <f t="shared" si="3"/>
        <v>0</v>
      </c>
      <c r="I235" s="71">
        <f t="shared" si="4"/>
        <v>0</v>
      </c>
      <c r="J235" s="71" t="str">
        <f t="shared" si="5"/>
        <v/>
      </c>
      <c r="K235" s="72" t="str">
        <f>IF(K34="","",IF(OR(JRF!A36=Checks!$K$9,JRF!A36=Checks!$K$10,JRF!A36=Checks!$K$11),'Journal Template'!K34,IF(K34=JRF!B36,JRF!Q36,"")))</f>
        <v/>
      </c>
      <c r="L235" s="200" t="str">
        <f t="shared" si="6"/>
        <v/>
      </c>
      <c r="M235" s="73" t="str">
        <f>IF(M34="","",IF(JRF!A36="Reclass","",-'Journal Template'!M34))</f>
        <v/>
      </c>
      <c r="N235" s="69"/>
      <c r="O235" s="69" t="str">
        <f t="shared" si="0"/>
        <v>ENDBS</v>
      </c>
      <c r="P235" s="69"/>
      <c r="T235" s="44"/>
      <c r="AH235" s="68"/>
      <c r="AI235" s="44"/>
      <c r="AL235" s="44"/>
    </row>
    <row r="236" spans="1:38">
      <c r="A236" s="69" t="str">
        <f>IF(A35="#REF!","#REF!",IF(OR(JRF!A37=Checks!$K$9,JRF!A37=Checks!$K$10,JRF!A37=Checks!$K$11,JRF!A37=Checks!$K$6),'Journal Template'!A35,IF(OR(JRF!A37="Accrual",JRF!A37="Deferral"),'Journal Template'!A35,IF(A35=JRF!B37,JRF!Q37,JRF!B37))))</f>
        <v>#REF!</v>
      </c>
      <c r="B236" s="69" t="str">
        <f t="shared" si="1"/>
        <v/>
      </c>
      <c r="C236" s="74" t="str">
        <f>IF(C35="","",IF(IFERROR(SEARCH("RIR",JRF!A37),0),"090960",IF(JRF!A37=Checks!$K$10,'BS Adj Codes'!$C$27,IF(JRF!A37=Checks!$K$11,'BS Adj Codes'!$C$28,IF(AND(JRF!A37="Accrual",C35=IFERROR(VLOOKUP(C35,'BS Adj Codes'!$B$2:$B$22,1,0),0)),IFERROR(VLOOKUP(C35,'BS Adj Codes'!$B$2:$C$22,2,0),0),IF(AND(JRF!A37="Accrual",LEFT(C35,1)=2),'BS Adj Codes'!$C$25,IF(AND(JRF!A37="Accrual",0=IFERROR(VLOOKUP(C35,'BS Adj Codes'!$B$2:$B$23,1,0),0)),"160955",IF(AND(JRF!A37="Prepaid",C35=IFERROR(VLOOKUP(C35,'BS Adj Codes'!$B$37:$B$42,1,0),0)),IFERROR(VLOOKUP(C35,'BS Adj Codes'!$B$37:$C$42,2,0),0),IF(AND(JRF!A37="Prepaid",0=IFERROR(VLOOKUP(C35,'BS Adj Codes'!$B$37:$B$42,1,0),0)),"050090",IF(AND(JRF!A37="Deferral",'Journal Template'!C35='BS Adj Codes'!$B$32),'BS Adj Codes'!$C$32,IF(AND(JRF!A37="Deferral",C35='BS Adj Codes'!$B$34),'BS Adj Codes'!$C$34,IF(JRF!A37="Deferral","050918",IF(C35=JRF!D37,JRF!T37,JRF!D37)))))))))))))</f>
        <v/>
      </c>
      <c r="D236" s="69" t="str">
        <f>IF(D35="","",IF(OR(JRF!A37=Checks!$K$9,JRF!A37=Checks!$K$10,JRF!A37=Checks!$K$11,JRF!A37=Checks!$K$6),'Journal Template'!D35,IF(OR(JRF!A37="Accrual",JRF!A37="Deferral"),'Journal Template'!D35,IF(D35=JRF!C37,JRF!V37,JRF!C37))))</f>
        <v/>
      </c>
      <c r="E236" s="69" t="str">
        <f>IF(E35="","",IF(OR(JRF!A37=Checks!$K$9,JRF!A37=Checks!$K$10,JRF!A37=Checks!$K$11,JRF!A37=Checks!$K$6),'Journal Template'!E35,IF(OR(JRF!A37="Accrual",JRF!A37="Deferral"),'Journal Template'!E35,IF(E35=JRF!E37,JRF!#REF!,JRF!E37))))</f>
        <v/>
      </c>
      <c r="F236" s="69" t="str">
        <f>IF(F35="","",IF(OR(JRF!A37=Checks!$K$9,JRF!A37=Checks!$K$10,JRF!A37=Checks!$K$11,JRF!A37=Checks!$K$6),'Journal Template'!F35,IF(OR(JRF!A37="Accrual",JRF!A37="Deferral"),'Journal Template'!F35,IF(F35=JRF!F37,JRF!AV37,JRF!F37))))</f>
        <v/>
      </c>
      <c r="G236" s="73" t="str">
        <f t="shared" si="2"/>
        <v/>
      </c>
      <c r="H236" s="73" t="str">
        <f t="shared" si="3"/>
        <v/>
      </c>
      <c r="I236" s="71" t="str">
        <f t="shared" si="4"/>
        <v/>
      </c>
      <c r="J236" s="71" t="str">
        <f t="shared" si="5"/>
        <v/>
      </c>
      <c r="K236" s="72" t="str">
        <f>IF(K35="","",IF(OR(JRF!A37=Checks!$K$9,JRF!A37=Checks!$K$10,JRF!A37=Checks!$K$11),'Journal Template'!K35,IF(K35=JRF!B37,JRF!Q37,"")))</f>
        <v/>
      </c>
      <c r="L236" s="200" t="str">
        <f t="shared" si="6"/>
        <v/>
      </c>
      <c r="M236" s="73" t="str">
        <f>IF(M35="","",IF(JRF!A37="Reclass","",-'Journal Template'!M35))</f>
        <v/>
      </c>
      <c r="N236" s="69"/>
      <c r="O236" s="69" t="str">
        <f t="shared" si="0"/>
        <v>ENDBS</v>
      </c>
      <c r="P236" s="69"/>
      <c r="T236" s="44"/>
      <c r="AH236" s="68"/>
      <c r="AI236" s="44"/>
      <c r="AL236" s="44"/>
    </row>
    <row r="237" spans="1:38">
      <c r="A237" s="69" t="str">
        <f>IF(A36="#REF!","#REF!",IF(OR(JRF!A38=Checks!$K$9,JRF!A38=Checks!$K$10,JRF!A38=Checks!$K$11,JRF!A38=Checks!$K$6),'Journal Template'!A36,IF(OR(JRF!A38="Accrual",JRF!A38="Deferral"),'Journal Template'!A36,IF(A36=JRF!B38,JRF!Q38,JRF!B38))))</f>
        <v>P6066 </v>
      </c>
      <c r="B237" s="69" t="str">
        <f t="shared" si="1"/>
        <v>-</v>
      </c>
      <c r="C237" s="74">
        <f>IF(C36="","",IF(IFERROR(SEARCH("RIR",JRF!A38),0),"090960",IF(JRF!A38=Checks!$K$10,'BS Adj Codes'!$C$27,IF(JRF!A38=Checks!$K$11,'BS Adj Codes'!$C$28,IF(AND(JRF!A38="Accrual",C36=IFERROR(VLOOKUP(C36,'BS Adj Codes'!$B$2:$B$22,1,0),0)),IFERROR(VLOOKUP(C36,'BS Adj Codes'!$B$2:$C$22,2,0),0),IF(AND(JRF!A38="Accrual",LEFT(C36,1)=2),'BS Adj Codes'!$C$25,IF(AND(JRF!A38="Accrual",0=IFERROR(VLOOKUP(C36,'BS Adj Codes'!$B$2:$B$23,1,0),0)),"160955",IF(AND(JRF!A38="Prepaid",C36=IFERROR(VLOOKUP(C36,'BS Adj Codes'!$B$37:$B$42,1,0),0)),IFERROR(VLOOKUP(C36,'BS Adj Codes'!$B$37:$C$42,2,0),0),IF(AND(JRF!A38="Prepaid",0=IFERROR(VLOOKUP(C36,'BS Adj Codes'!$B$37:$B$42,1,0),0)),"050090",IF(AND(JRF!A38="Deferral",'Journal Template'!C36='BS Adj Codes'!$B$32),'BS Adj Codes'!$C$32,IF(AND(JRF!A38="Deferral",C36='BS Adj Codes'!$B$34),'BS Adj Codes'!$C$34,IF(JRF!A38="Deferral","050918",IF(C36=JRF!D38,JRF!T38,JRF!D38)))))))))))))</f>
        <v>690035</v>
      </c>
      <c r="D237" s="69">
        <f>IF(D36="","",IF(OR(JRF!A38=Checks!$K$9,JRF!A38=Checks!$K$10,JRF!A38=Checks!$K$11,JRF!A38=Checks!$K$6),'Journal Template'!D36,IF(OR(JRF!A38="Accrual",JRF!A38="Deferral"),'Journal Template'!D36,IF(D36=JRF!C38,JRF!V38,JRF!C38))))</f>
        <v>76300</v>
      </c>
      <c r="E237" s="69" t="str">
        <f>IF(E36="","",IF(OR(JRF!A38=Checks!$K$9,JRF!A38=Checks!$K$10,JRF!A38=Checks!$K$11,JRF!A38=Checks!$K$6),'Journal Template'!E36,IF(OR(JRF!A38="Accrual",JRF!A38="Deferral"),'Journal Template'!E36,IF(E36=JRF!E38,JRF!#REF!,JRF!E38))))</f>
        <v/>
      </c>
      <c r="F237" s="69" t="str">
        <f>IF(F36="","",IF(OR(JRF!A38=Checks!$K$9,JRF!A38=Checks!$K$10,JRF!A38=Checks!$K$11,JRF!A38=Checks!$K$6),'Journal Template'!F36,IF(OR(JRF!A38="Accrual",JRF!A38="Deferral"),'Journal Template'!F36,IF(F36=JRF!F38,JRF!AV38,JRF!F38))))</f>
        <v/>
      </c>
      <c r="G237" s="73">
        <f t="shared" si="2"/>
        <v>0</v>
      </c>
      <c r="H237" s="73">
        <f t="shared" si="3"/>
        <v>0</v>
      </c>
      <c r="I237" s="71">
        <f t="shared" si="4"/>
        <v>0</v>
      </c>
      <c r="J237" s="71" t="str">
        <f t="shared" si="5"/>
        <v/>
      </c>
      <c r="K237" s="72" t="str">
        <f>IF(K36="","",IF(OR(JRF!A38=Checks!$K$9,JRF!A38=Checks!$K$10,JRF!A38=Checks!$K$11),'Journal Template'!K36,IF(K36=JRF!B38,JRF!Q38,"")))</f>
        <v/>
      </c>
      <c r="L237" s="200" t="str">
        <f t="shared" si="6"/>
        <v/>
      </c>
      <c r="M237" s="73" t="str">
        <f>IF(M36="","",IF(JRF!A38="Reclass","",-'Journal Template'!M36))</f>
        <v/>
      </c>
      <c r="N237" s="69"/>
      <c r="O237" s="69" t="str">
        <f t="shared" si="0"/>
        <v>ENDBS</v>
      </c>
      <c r="P237" s="69"/>
      <c r="T237" s="44"/>
      <c r="AH237" s="68"/>
      <c r="AI237" s="44"/>
      <c r="AL237" s="44"/>
    </row>
    <row r="238" spans="1:38">
      <c r="A238" s="69" t="str">
        <f>IF(A37="#REF!","#REF!",IF(OR(JRF!A39=Checks!$K$9,JRF!A39=Checks!$K$10,JRF!A39=Checks!$K$11,JRF!A39=Checks!$K$6),'Journal Template'!A37,IF(OR(JRF!A39="Accrual",JRF!A39="Deferral"),'Journal Template'!A37,IF(A37=JRF!B39,JRF!Q39,JRF!B39))))</f>
        <v>P6066 </v>
      </c>
      <c r="B238" s="69" t="str">
        <f t="shared" si="1"/>
        <v>-</v>
      </c>
      <c r="C238" s="74">
        <f>IF(C37="","",IF(IFERROR(SEARCH("RIR",JRF!A39),0),"090960",IF(JRF!A39=Checks!$K$10,'BS Adj Codes'!$C$27,IF(JRF!A39=Checks!$K$11,'BS Adj Codes'!$C$28,IF(AND(JRF!A39="Accrual",C37=IFERROR(VLOOKUP(C37,'BS Adj Codes'!$B$2:$B$22,1,0),0)),IFERROR(VLOOKUP(C37,'BS Adj Codes'!$B$2:$C$22,2,0),0),IF(AND(JRF!A39="Accrual",LEFT(C37,1)=2),'BS Adj Codes'!$C$25,IF(AND(JRF!A39="Accrual",0=IFERROR(VLOOKUP(C37,'BS Adj Codes'!$B$2:$B$23,1,0),0)),"160955",IF(AND(JRF!A39="Prepaid",C37=IFERROR(VLOOKUP(C37,'BS Adj Codes'!$B$37:$B$42,1,0),0)),IFERROR(VLOOKUP(C37,'BS Adj Codes'!$B$37:$C$42,2,0),0),IF(AND(JRF!A39="Prepaid",0=IFERROR(VLOOKUP(C37,'BS Adj Codes'!$B$37:$B$42,1,0),0)),"050090",IF(AND(JRF!A39="Deferral",'Journal Template'!C37='BS Adj Codes'!$B$32),'BS Adj Codes'!$C$32,IF(AND(JRF!A39="Deferral",C37='BS Adj Codes'!$B$34),'BS Adj Codes'!$C$34,IF(JRF!A39="Deferral","050918",IF(C37=JRF!D39,JRF!T39,JRF!D39)))))))))))))</f>
        <v>690035</v>
      </c>
      <c r="D238" s="69">
        <f>IF(D37="","",IF(OR(JRF!A39=Checks!$K$9,JRF!A39=Checks!$K$10,JRF!A39=Checks!$K$11,JRF!A39=Checks!$K$6),'Journal Template'!D37,IF(OR(JRF!A39="Accrual",JRF!A39="Deferral"),'Journal Template'!D37,IF(D37=JRF!C39,JRF!V39,JRF!C39))))</f>
        <v>75067</v>
      </c>
      <c r="E238" s="69" t="str">
        <f>IF(E37="","",IF(OR(JRF!A39=Checks!$K$9,JRF!A39=Checks!$K$10,JRF!A39=Checks!$K$11,JRF!A39=Checks!$K$6),'Journal Template'!E37,IF(OR(JRF!A39="Accrual",JRF!A39="Deferral"),'Journal Template'!E37,IF(E37=JRF!E39,JRF!#REF!,JRF!E39))))</f>
        <v/>
      </c>
      <c r="F238" s="69" t="str">
        <f>IF(F37="","",IF(OR(JRF!A39=Checks!$K$9,JRF!A39=Checks!$K$10,JRF!A39=Checks!$K$11,JRF!A39=Checks!$K$6),'Journal Template'!F37,IF(OR(JRF!A39="Accrual",JRF!A39="Deferral"),'Journal Template'!F37,IF(F37=JRF!F39,JRF!AV39,JRF!F39))))</f>
        <v/>
      </c>
      <c r="G238" s="73">
        <f t="shared" si="2"/>
        <v>0</v>
      </c>
      <c r="H238" s="73">
        <f t="shared" si="3"/>
        <v>0</v>
      </c>
      <c r="I238" s="71">
        <f t="shared" si="4"/>
        <v>0</v>
      </c>
      <c r="J238" s="71" t="str">
        <f t="shared" si="5"/>
        <v/>
      </c>
      <c r="K238" s="72" t="str">
        <f>IF(K37="","",IF(OR(JRF!A39=Checks!$K$9,JRF!A39=Checks!$K$10,JRF!A39=Checks!$K$11),'Journal Template'!K37,IF(K37=JRF!B39,JRF!Q39,"")))</f>
        <v/>
      </c>
      <c r="L238" s="200" t="str">
        <f t="shared" si="6"/>
        <v/>
      </c>
      <c r="M238" s="73" t="str">
        <f>IF(M37="","",IF(JRF!A39="Reclass","",-'Journal Template'!M37))</f>
        <v/>
      </c>
      <c r="N238" s="69"/>
      <c r="O238" s="69" t="str">
        <f t="shared" si="0"/>
        <v>ENDBS</v>
      </c>
      <c r="P238" s="69"/>
      <c r="T238" s="44"/>
      <c r="AH238" s="68"/>
      <c r="AI238" s="44"/>
      <c r="AL238" s="44"/>
    </row>
    <row r="239" spans="1:38">
      <c r="A239" s="69" t="str">
        <f>IF(A38="#REF!","#REF!",IF(OR(JRF!A40=Checks!$K$9,JRF!A40=Checks!$K$10,JRF!A40=Checks!$K$11,JRF!A40=Checks!$K$6),'Journal Template'!A38,IF(OR(JRF!A40="Accrual",JRF!A40="Deferral"),'Journal Template'!A38,IF(A38=JRF!B40,JRF!Q40,JRF!B40))))</f>
        <v>P6066 </v>
      </c>
      <c r="B239" s="69" t="str">
        <f t="shared" si="1"/>
        <v>-</v>
      </c>
      <c r="C239" s="74">
        <f>IF(C38="","",IF(IFERROR(SEARCH("RIR",JRF!A40),0),"090960",IF(JRF!A40=Checks!$K$10,'BS Adj Codes'!$C$27,IF(JRF!A40=Checks!$K$11,'BS Adj Codes'!$C$28,IF(AND(JRF!A40="Accrual",C38=IFERROR(VLOOKUP(C38,'BS Adj Codes'!$B$2:$B$22,1,0),0)),IFERROR(VLOOKUP(C38,'BS Adj Codes'!$B$2:$C$22,2,0),0),IF(AND(JRF!A40="Accrual",LEFT(C38,1)=2),'BS Adj Codes'!$C$25,IF(AND(JRF!A40="Accrual",0=IFERROR(VLOOKUP(C38,'BS Adj Codes'!$B$2:$B$23,1,0),0)),"160955",IF(AND(JRF!A40="Prepaid",C38=IFERROR(VLOOKUP(C38,'BS Adj Codes'!$B$37:$B$42,1,0),0)),IFERROR(VLOOKUP(C38,'BS Adj Codes'!$B$37:$C$42,2,0),0),IF(AND(JRF!A40="Prepaid",0=IFERROR(VLOOKUP(C38,'BS Adj Codes'!$B$37:$B$42,1,0),0)),"050090",IF(AND(JRF!A40="Deferral",'Journal Template'!C38='BS Adj Codes'!$B$32),'BS Adj Codes'!$C$32,IF(AND(JRF!A40="Deferral",C38='BS Adj Codes'!$B$34),'BS Adj Codes'!$C$34,IF(JRF!A40="Deferral","050918",IF(C38=JRF!D40,JRF!T40,JRF!D40)))))))))))))</f>
        <v>690035</v>
      </c>
      <c r="D239" s="69">
        <f>IF(D38="","",IF(OR(JRF!A40=Checks!$K$9,JRF!A40=Checks!$K$10,JRF!A40=Checks!$K$11,JRF!A40=Checks!$K$6),'Journal Template'!D38,IF(OR(JRF!A40="Accrual",JRF!A40="Deferral"),'Journal Template'!D38,IF(D38=JRF!C40,JRF!V40,JRF!C40))))</f>
        <v>72578</v>
      </c>
      <c r="E239" s="69" t="str">
        <f>IF(E38="","",IF(OR(JRF!A40=Checks!$K$9,JRF!A40=Checks!$K$10,JRF!A40=Checks!$K$11,JRF!A40=Checks!$K$6),'Journal Template'!E38,IF(OR(JRF!A40="Accrual",JRF!A40="Deferral"),'Journal Template'!E38,IF(E38=JRF!E40,JRF!#REF!,JRF!E40))))</f>
        <v/>
      </c>
      <c r="F239" s="69" t="str">
        <f>IF(F38="","",IF(OR(JRF!A40=Checks!$K$9,JRF!A40=Checks!$K$10,JRF!A40=Checks!$K$11,JRF!A40=Checks!$K$6),'Journal Template'!F38,IF(OR(JRF!A40="Accrual",JRF!A40="Deferral"),'Journal Template'!F38,IF(F38=JRF!F40,JRF!AV40,JRF!F40))))</f>
        <v/>
      </c>
      <c r="G239" s="73">
        <f t="shared" si="2"/>
        <v>0</v>
      </c>
      <c r="H239" s="73">
        <f t="shared" si="3"/>
        <v>0</v>
      </c>
      <c r="I239" s="71">
        <f t="shared" si="4"/>
        <v>0</v>
      </c>
      <c r="J239" s="71" t="str">
        <f t="shared" si="5"/>
        <v/>
      </c>
      <c r="K239" s="72" t="str">
        <f>IF(K38="","",IF(OR(JRF!A40=Checks!$K$9,JRF!A40=Checks!$K$10,JRF!A40=Checks!$K$11),'Journal Template'!K38,IF(K38=JRF!B40,JRF!Q40,"")))</f>
        <v/>
      </c>
      <c r="L239" s="200" t="str">
        <f t="shared" si="6"/>
        <v/>
      </c>
      <c r="M239" s="73" t="str">
        <f>IF(M38="","",IF(JRF!A40="Reclass","",-'Journal Template'!M38))</f>
        <v/>
      </c>
      <c r="N239" s="69"/>
      <c r="O239" s="69" t="str">
        <f t="shared" si="0"/>
        <v>ENDBS</v>
      </c>
      <c r="P239" s="69"/>
      <c r="T239" s="44"/>
      <c r="AH239" s="68"/>
      <c r="AI239" s="44"/>
      <c r="AL239" s="44"/>
    </row>
    <row r="240" spans="1:38">
      <c r="A240" s="69" t="str">
        <f>IF(A39="#REF!","#REF!",IF(OR(JRF!A41=Checks!$K$9,JRF!A41=Checks!$K$10,JRF!A41=Checks!$K$11,JRF!A41=Checks!$K$6),'Journal Template'!A39,IF(OR(JRF!A41="Accrual",JRF!A41="Deferral"),'Journal Template'!A39,IF(A39=JRF!B41,JRF!Q41,JRF!B41))))</f>
        <v>P6066 </v>
      </c>
      <c r="B240" s="69" t="str">
        <f t="shared" si="1"/>
        <v>-</v>
      </c>
      <c r="C240" s="74">
        <f>IF(C39="","",IF(IFERROR(SEARCH("RIR",JRF!A41),0),"090960",IF(JRF!A41=Checks!$K$10,'BS Adj Codes'!$C$27,IF(JRF!A41=Checks!$K$11,'BS Adj Codes'!$C$28,IF(AND(JRF!A41="Accrual",C39=IFERROR(VLOOKUP(C39,'BS Adj Codes'!$B$2:$B$22,1,0),0)),IFERROR(VLOOKUP(C39,'BS Adj Codes'!$B$2:$C$22,2,0),0),IF(AND(JRF!A41="Accrual",LEFT(C39,1)=2),'BS Adj Codes'!$C$25,IF(AND(JRF!A41="Accrual",0=IFERROR(VLOOKUP(C39,'BS Adj Codes'!$B$2:$B$23,1,0),0)),"160955",IF(AND(JRF!A41="Prepaid",C39=IFERROR(VLOOKUP(C39,'BS Adj Codes'!$B$37:$B$42,1,0),0)),IFERROR(VLOOKUP(C39,'BS Adj Codes'!$B$37:$C$42,2,0),0),IF(AND(JRF!A41="Prepaid",0=IFERROR(VLOOKUP(C39,'BS Adj Codes'!$B$37:$B$42,1,0),0)),"050090",IF(AND(JRF!A41="Deferral",'Journal Template'!C39='BS Adj Codes'!$B$32),'BS Adj Codes'!$C$32,IF(AND(JRF!A41="Deferral",C39='BS Adj Codes'!$B$34),'BS Adj Codes'!$C$34,IF(JRF!A41="Deferral","050918",IF(C39=JRF!D41,JRF!T41,JRF!D41)))))))))))))</f>
        <v>690035</v>
      </c>
      <c r="D240" s="69">
        <f>IF(D39="","",IF(OR(JRF!A41=Checks!$K$9,JRF!A41=Checks!$K$10,JRF!A41=Checks!$K$11,JRF!A41=Checks!$K$6),'Journal Template'!D39,IF(OR(JRF!A41="Accrual",JRF!A41="Deferral"),'Journal Template'!D39,IF(D39=JRF!C41,JRF!V41,JRF!C41))))</f>
        <v>74135</v>
      </c>
      <c r="E240" s="69" t="str">
        <f>IF(E39="","",IF(OR(JRF!A41=Checks!$K$9,JRF!A41=Checks!$K$10,JRF!A41=Checks!$K$11,JRF!A41=Checks!$K$6),'Journal Template'!E39,IF(OR(JRF!A41="Accrual",JRF!A41="Deferral"),'Journal Template'!E39,IF(E39=JRF!E41,JRF!#REF!,JRF!E41))))</f>
        <v/>
      </c>
      <c r="F240" s="69" t="str">
        <f>IF(F39="","",IF(OR(JRF!A41=Checks!$K$9,JRF!A41=Checks!$K$10,JRF!A41=Checks!$K$11,JRF!A41=Checks!$K$6),'Journal Template'!F39,IF(OR(JRF!A41="Accrual",JRF!A41="Deferral"),'Journal Template'!F39,IF(F39=JRF!F41,JRF!AV41,JRF!F41))))</f>
        <v/>
      </c>
      <c r="G240" s="73">
        <f t="shared" si="2"/>
        <v>0</v>
      </c>
      <c r="H240" s="73">
        <f t="shared" si="3"/>
        <v>0</v>
      </c>
      <c r="I240" s="71">
        <f t="shared" si="4"/>
        <v>0</v>
      </c>
      <c r="J240" s="71" t="str">
        <f t="shared" si="5"/>
        <v/>
      </c>
      <c r="K240" s="72" t="str">
        <f>IF(K39="","",IF(OR(JRF!A41=Checks!$K$9,JRF!A41=Checks!$K$10,JRF!A41=Checks!$K$11),'Journal Template'!K39,IF(K39=JRF!B41,JRF!Q41,"")))</f>
        <v/>
      </c>
      <c r="L240" s="200" t="str">
        <f t="shared" si="6"/>
        <v/>
      </c>
      <c r="M240" s="73" t="str">
        <f>IF(M39="","",IF(JRF!A41="Reclass","",-'Journal Template'!M39))</f>
        <v/>
      </c>
      <c r="N240" s="69"/>
      <c r="O240" s="69" t="str">
        <f t="shared" si="0"/>
        <v>ENDBS</v>
      </c>
      <c r="P240" s="69"/>
      <c r="T240" s="44"/>
      <c r="AH240" s="68"/>
      <c r="AI240" s="44"/>
      <c r="AL240" s="44"/>
    </row>
    <row r="241" spans="1:38">
      <c r="A241" s="69" t="str">
        <f>IF(A40="#REF!","#REF!",IF(OR(JRF!A42=Checks!$K$9,JRF!A42=Checks!$K$10,JRF!A42=Checks!$K$11,JRF!A42=Checks!$K$6),'Journal Template'!A40,IF(OR(JRF!A42="Accrual",JRF!A42="Deferral"),'Journal Template'!A40,IF(A40=JRF!B42,JRF!Q42,JRF!B42))))</f>
        <v>P6066 </v>
      </c>
      <c r="B241" s="69" t="str">
        <f t="shared" si="1"/>
        <v>-</v>
      </c>
      <c r="C241" s="74">
        <f>IF(C40="","",IF(IFERROR(SEARCH("RIR",JRF!A42),0),"090960",IF(JRF!A42=Checks!$K$10,'BS Adj Codes'!$C$27,IF(JRF!A42=Checks!$K$11,'BS Adj Codes'!$C$28,IF(AND(JRF!A42="Accrual",C40=IFERROR(VLOOKUP(C40,'BS Adj Codes'!$B$2:$B$22,1,0),0)),IFERROR(VLOOKUP(C40,'BS Adj Codes'!$B$2:$C$22,2,0),0),IF(AND(JRF!A42="Accrual",LEFT(C40,1)=2),'BS Adj Codes'!$C$25,IF(AND(JRF!A42="Accrual",0=IFERROR(VLOOKUP(C40,'BS Adj Codes'!$B$2:$B$23,1,0),0)),"160955",IF(AND(JRF!A42="Prepaid",C40=IFERROR(VLOOKUP(C40,'BS Adj Codes'!$B$37:$B$42,1,0),0)),IFERROR(VLOOKUP(C40,'BS Adj Codes'!$B$37:$C$42,2,0),0),IF(AND(JRF!A42="Prepaid",0=IFERROR(VLOOKUP(C40,'BS Adj Codes'!$B$37:$B$42,1,0),0)),"050090",IF(AND(JRF!A42="Deferral",'Journal Template'!C40='BS Adj Codes'!$B$32),'BS Adj Codes'!$C$32,IF(AND(JRF!A42="Deferral",C40='BS Adj Codes'!$B$34),'BS Adj Codes'!$C$34,IF(JRF!A42="Deferral","050918",IF(C40=JRF!D42,JRF!T42,JRF!D42)))))))))))))</f>
        <v>690035</v>
      </c>
      <c r="D241" s="69">
        <f>IF(D40="","",IF(OR(JRF!A42=Checks!$K$9,JRF!A42=Checks!$K$10,JRF!A42=Checks!$K$11,JRF!A42=Checks!$K$6),'Journal Template'!D40,IF(OR(JRF!A42="Accrual",JRF!A42="Deferral"),'Journal Template'!D40,IF(D40=JRF!C42,JRF!V42,JRF!C42))))</f>
        <v>76695</v>
      </c>
      <c r="E241" s="69" t="str">
        <f>IF(E40="","",IF(OR(JRF!A42=Checks!$K$9,JRF!A42=Checks!$K$10,JRF!A42=Checks!$K$11,JRF!A42=Checks!$K$6),'Journal Template'!E40,IF(OR(JRF!A42="Accrual",JRF!A42="Deferral"),'Journal Template'!E40,IF(E40=JRF!E42,JRF!#REF!,JRF!E42))))</f>
        <v/>
      </c>
      <c r="F241" s="69" t="str">
        <f>IF(F40="","",IF(OR(JRF!A42=Checks!$K$9,JRF!A42=Checks!$K$10,JRF!A42=Checks!$K$11,JRF!A42=Checks!$K$6),'Journal Template'!F40,IF(OR(JRF!A42="Accrual",JRF!A42="Deferral"),'Journal Template'!F40,IF(F40=JRF!F42,JRF!AV42,JRF!F42))))</f>
        <v/>
      </c>
      <c r="G241" s="73">
        <f t="shared" si="2"/>
        <v>0</v>
      </c>
      <c r="H241" s="73">
        <f t="shared" si="3"/>
        <v>0</v>
      </c>
      <c r="I241" s="71">
        <f t="shared" si="4"/>
        <v>0</v>
      </c>
      <c r="J241" s="71" t="str">
        <f t="shared" si="5"/>
        <v/>
      </c>
      <c r="K241" s="72" t="str">
        <f>IF(K40="","",IF(OR(JRF!A42=Checks!$K$9,JRF!A42=Checks!$K$10,JRF!A42=Checks!$K$11),'Journal Template'!K40,IF(K40=JRF!B42,JRF!Q42,"")))</f>
        <v/>
      </c>
      <c r="L241" s="200" t="str">
        <f t="shared" si="6"/>
        <v/>
      </c>
      <c r="M241" s="73" t="str">
        <f>IF(M40="","",IF(JRF!A42="Reclass","",-'Journal Template'!M40))</f>
        <v/>
      </c>
      <c r="N241" s="69"/>
      <c r="O241" s="69" t="str">
        <f t="shared" si="0"/>
        <v>ENDBS</v>
      </c>
      <c r="P241" s="69"/>
      <c r="T241" s="44"/>
      <c r="AH241" s="68"/>
      <c r="AI241" s="44"/>
      <c r="AL241" s="44"/>
    </row>
    <row r="242" spans="1:38">
      <c r="A242" s="69" t="str">
        <f>IF(A41="#REF!","#REF!",IF(OR(JRF!A43=Checks!$K$9,JRF!A43=Checks!$K$10,JRF!A43=Checks!$K$11,JRF!A43=Checks!$K$6),'Journal Template'!A41,IF(OR(JRF!A43="Accrual",JRF!A43="Deferral"),'Journal Template'!A41,IF(A41=JRF!B43,JRF!Q43,JRF!B43))))</f>
        <v>P6066 </v>
      </c>
      <c r="B242" s="69" t="str">
        <f t="shared" si="1"/>
        <v>-</v>
      </c>
      <c r="C242" s="74">
        <f>IF(C41="","",IF(IFERROR(SEARCH("RIR",JRF!A43),0),"090960",IF(JRF!A43=Checks!$K$10,'BS Adj Codes'!$C$27,IF(JRF!A43=Checks!$K$11,'BS Adj Codes'!$C$28,IF(AND(JRF!A43="Accrual",C41=IFERROR(VLOOKUP(C41,'BS Adj Codes'!$B$2:$B$22,1,0),0)),IFERROR(VLOOKUP(C41,'BS Adj Codes'!$B$2:$C$22,2,0),0),IF(AND(JRF!A43="Accrual",LEFT(C41,1)=2),'BS Adj Codes'!$C$25,IF(AND(JRF!A43="Accrual",0=IFERROR(VLOOKUP(C41,'BS Adj Codes'!$B$2:$B$23,1,0),0)),"160955",IF(AND(JRF!A43="Prepaid",C41=IFERROR(VLOOKUP(C41,'BS Adj Codes'!$B$37:$B$42,1,0),0)),IFERROR(VLOOKUP(C41,'BS Adj Codes'!$B$37:$C$42,2,0),0),IF(AND(JRF!A43="Prepaid",0=IFERROR(VLOOKUP(C41,'BS Adj Codes'!$B$37:$B$42,1,0),0)),"050090",IF(AND(JRF!A43="Deferral",'Journal Template'!C41='BS Adj Codes'!$B$32),'BS Adj Codes'!$C$32,IF(AND(JRF!A43="Deferral",C41='BS Adj Codes'!$B$34),'BS Adj Codes'!$C$34,IF(JRF!A43="Deferral","050918",IF(C41=JRF!D43,JRF!T43,JRF!D43)))))))))))))</f>
        <v>690035</v>
      </c>
      <c r="D242" s="69">
        <f>IF(D41="","",IF(OR(JRF!A43=Checks!$K$9,JRF!A43=Checks!$K$10,JRF!A43=Checks!$K$11,JRF!A43=Checks!$K$6),'Journal Template'!D41,IF(OR(JRF!A43="Accrual",JRF!A43="Deferral"),'Journal Template'!D41,IF(D41=JRF!C43,JRF!V43,JRF!C43))))</f>
        <v>73467</v>
      </c>
      <c r="E242" s="69" t="str">
        <f>IF(E41="","",IF(OR(JRF!A43=Checks!$K$9,JRF!A43=Checks!$K$10,JRF!A43=Checks!$K$11,JRF!A43=Checks!$K$6),'Journal Template'!E41,IF(OR(JRF!A43="Accrual",JRF!A43="Deferral"),'Journal Template'!E41,IF(E41=JRF!E43,JRF!#REF!,JRF!E43))))</f>
        <v/>
      </c>
      <c r="F242" s="69" t="str">
        <f>IF(F41="","",IF(OR(JRF!A43=Checks!$K$9,JRF!A43=Checks!$K$10,JRF!A43=Checks!$K$11,JRF!A43=Checks!$K$6),'Journal Template'!F41,IF(OR(JRF!A43="Accrual",JRF!A43="Deferral"),'Journal Template'!F41,IF(F41=JRF!F43,JRF!AV43,JRF!F43))))</f>
        <v/>
      </c>
      <c r="G242" s="73">
        <f t="shared" si="2"/>
        <v>0</v>
      </c>
      <c r="H242" s="73">
        <f t="shared" si="3"/>
        <v>0</v>
      </c>
      <c r="I242" s="71">
        <f t="shared" si="4"/>
        <v>0</v>
      </c>
      <c r="J242" s="71" t="str">
        <f t="shared" si="5"/>
        <v/>
      </c>
      <c r="K242" s="72" t="str">
        <f>IF(K41="","",IF(OR(JRF!A43=Checks!$K$9,JRF!A43=Checks!$K$10,JRF!A43=Checks!$K$11),'Journal Template'!K41,IF(K41=JRF!B43,JRF!Q43,"")))</f>
        <v/>
      </c>
      <c r="L242" s="200" t="str">
        <f t="shared" si="6"/>
        <v/>
      </c>
      <c r="M242" s="73" t="str">
        <f>IF(M41="","",IF(JRF!A43="Reclass","",-'Journal Template'!M41))</f>
        <v/>
      </c>
      <c r="N242" s="69"/>
      <c r="O242" s="69" t="str">
        <f t="shared" si="0"/>
        <v>ENDBS</v>
      </c>
      <c r="P242" s="69"/>
      <c r="T242" s="44"/>
      <c r="AH242" s="68"/>
      <c r="AI242" s="44"/>
      <c r="AL242" s="44"/>
    </row>
    <row r="243" spans="1:38">
      <c r="A243" s="69" t="str">
        <f>IF(A42="#REF!","#REF!",IF(OR(JRF!A44=Checks!$K$9,JRF!A44=Checks!$K$10,JRF!A44=Checks!$K$11,JRF!A44=Checks!$K$6),'Journal Template'!A42,IF(OR(JRF!A44="Accrual",JRF!A44="Deferral"),'Journal Template'!A42,IF(A42=JRF!B44,JRF!Q44,JRF!B44))))</f>
        <v>P6066 </v>
      </c>
      <c r="B243" s="69" t="str">
        <f t="shared" si="1"/>
        <v>-</v>
      </c>
      <c r="C243" s="74">
        <f>IF(C42="","",IF(IFERROR(SEARCH("RIR",JRF!A44),0),"090960",IF(JRF!A44=Checks!$K$10,'BS Adj Codes'!$C$27,IF(JRF!A44=Checks!$K$11,'BS Adj Codes'!$C$28,IF(AND(JRF!A44="Accrual",C42=IFERROR(VLOOKUP(C42,'BS Adj Codes'!$B$2:$B$22,1,0),0)),IFERROR(VLOOKUP(C42,'BS Adj Codes'!$B$2:$C$22,2,0),0),IF(AND(JRF!A44="Accrual",LEFT(C42,1)=2),'BS Adj Codes'!$C$25,IF(AND(JRF!A44="Accrual",0=IFERROR(VLOOKUP(C42,'BS Adj Codes'!$B$2:$B$23,1,0),0)),"160955",IF(AND(JRF!A44="Prepaid",C42=IFERROR(VLOOKUP(C42,'BS Adj Codes'!$B$37:$B$42,1,0),0)),IFERROR(VLOOKUP(C42,'BS Adj Codes'!$B$37:$C$42,2,0),0),IF(AND(JRF!A44="Prepaid",0=IFERROR(VLOOKUP(C42,'BS Adj Codes'!$B$37:$B$42,1,0),0)),"050090",IF(AND(JRF!A44="Deferral",'Journal Template'!C42='BS Adj Codes'!$B$32),'BS Adj Codes'!$C$32,IF(AND(JRF!A44="Deferral",C42='BS Adj Codes'!$B$34),'BS Adj Codes'!$C$34,IF(JRF!A44="Deferral","050918",IF(C42=JRF!D44,JRF!T44,JRF!D44)))))))))))))</f>
        <v>690035</v>
      </c>
      <c r="D243" s="69">
        <f>IF(D42="","",IF(OR(JRF!A44=Checks!$K$9,JRF!A44=Checks!$K$10,JRF!A44=Checks!$K$11,JRF!A44=Checks!$K$6),'Journal Template'!D42,IF(OR(JRF!A44="Accrual",JRF!A44="Deferral"),'Journal Template'!D42,IF(D42=JRF!C44,JRF!V44,JRF!C44))))</f>
        <v>70828</v>
      </c>
      <c r="E243" s="69" t="str">
        <f>IF(E42="","",IF(OR(JRF!A44=Checks!$K$9,JRF!A44=Checks!$K$10,JRF!A44=Checks!$K$11,JRF!A44=Checks!$K$6),'Journal Template'!E42,IF(OR(JRF!A44="Accrual",JRF!A44="Deferral"),'Journal Template'!E42,IF(E42=JRF!E44,JRF!#REF!,JRF!E44))))</f>
        <v/>
      </c>
      <c r="F243" s="69" t="str">
        <f>IF(F42="","",IF(OR(JRF!A44=Checks!$K$9,JRF!A44=Checks!$K$10,JRF!A44=Checks!$K$11,JRF!A44=Checks!$K$6),'Journal Template'!F42,IF(OR(JRF!A44="Accrual",JRF!A44="Deferral"),'Journal Template'!F42,IF(F42=JRF!F44,JRF!AV44,JRF!F44))))</f>
        <v/>
      </c>
      <c r="G243" s="73">
        <f t="shared" si="2"/>
        <v>0</v>
      </c>
      <c r="H243" s="73">
        <f t="shared" si="3"/>
        <v>0</v>
      </c>
      <c r="I243" s="71">
        <f t="shared" si="4"/>
        <v>0</v>
      </c>
      <c r="J243" s="71" t="str">
        <f t="shared" si="5"/>
        <v/>
      </c>
      <c r="K243" s="72" t="str">
        <f>IF(K42="","",IF(OR(JRF!A44=Checks!$K$9,JRF!A44=Checks!$K$10,JRF!A44=Checks!$K$11),'Journal Template'!K42,IF(K42=JRF!B44,JRF!Q44,"")))</f>
        <v/>
      </c>
      <c r="L243" s="200" t="str">
        <f t="shared" si="6"/>
        <v/>
      </c>
      <c r="M243" s="73" t="str">
        <f>IF(M42="","",IF(JRF!A44="Reclass","",-'Journal Template'!M42))</f>
        <v/>
      </c>
      <c r="N243" s="69"/>
      <c r="O243" s="69" t="str">
        <f t="shared" si="0"/>
        <v>ENDBS</v>
      </c>
      <c r="P243" s="69"/>
      <c r="T243" s="44"/>
      <c r="AH243" s="68"/>
      <c r="AI243" s="44"/>
      <c r="AL243" s="44"/>
    </row>
    <row r="244" spans="1:38">
      <c r="A244" s="69" t="str">
        <f>IF(A43="#REF!","#REF!",IF(OR(JRF!A45=Checks!$K$9,JRF!A45=Checks!$K$10,JRF!A45=Checks!$K$11,JRF!A45=Checks!$K$6),'Journal Template'!A43,IF(OR(JRF!A45="Accrual",JRF!A45="Deferral"),'Journal Template'!A43,IF(A43=JRF!B45,JRF!Q45,JRF!B45))))</f>
        <v>P6066 </v>
      </c>
      <c r="B244" s="69" t="str">
        <f t="shared" si="1"/>
        <v>-</v>
      </c>
      <c r="C244" s="74">
        <f>IF(C43="","",IF(IFERROR(SEARCH("RIR",JRF!A45),0),"090960",IF(JRF!A45=Checks!$K$10,'BS Adj Codes'!$C$27,IF(JRF!A45=Checks!$K$11,'BS Adj Codes'!$C$28,IF(AND(JRF!A45="Accrual",C43=IFERROR(VLOOKUP(C43,'BS Adj Codes'!$B$2:$B$22,1,0),0)),IFERROR(VLOOKUP(C43,'BS Adj Codes'!$B$2:$C$22,2,0),0),IF(AND(JRF!A45="Accrual",LEFT(C43,1)=2),'BS Adj Codes'!$C$25,IF(AND(JRF!A45="Accrual",0=IFERROR(VLOOKUP(C43,'BS Adj Codes'!$B$2:$B$23,1,0),0)),"160955",IF(AND(JRF!A45="Prepaid",C43=IFERROR(VLOOKUP(C43,'BS Adj Codes'!$B$37:$B$42,1,0),0)),IFERROR(VLOOKUP(C43,'BS Adj Codes'!$B$37:$C$42,2,0),0),IF(AND(JRF!A45="Prepaid",0=IFERROR(VLOOKUP(C43,'BS Adj Codes'!$B$37:$B$42,1,0),0)),"050090",IF(AND(JRF!A45="Deferral",'Journal Template'!C43='BS Adj Codes'!$B$32),'BS Adj Codes'!$C$32,IF(AND(JRF!A45="Deferral",C43='BS Adj Codes'!$B$34),'BS Adj Codes'!$C$34,IF(JRF!A45="Deferral","050918",IF(C43=JRF!D45,JRF!T45,JRF!D45)))))))))))))</f>
        <v>690035</v>
      </c>
      <c r="D244" s="69">
        <f>IF(D43="","",IF(OR(JRF!A45=Checks!$K$9,JRF!A45=Checks!$K$10,JRF!A45=Checks!$K$11,JRF!A45=Checks!$K$6),'Journal Template'!D43,IF(OR(JRF!A45="Accrual",JRF!A45="Deferral"),'Journal Template'!D43,IF(D43=JRF!C45,JRF!V45,JRF!C45))))</f>
        <v>74220</v>
      </c>
      <c r="E244" s="69" t="str">
        <f>IF(E43="","",IF(OR(JRF!A45=Checks!$K$9,JRF!A45=Checks!$K$10,JRF!A45=Checks!$K$11,JRF!A45=Checks!$K$6),'Journal Template'!E43,IF(OR(JRF!A45="Accrual",JRF!A45="Deferral"),'Journal Template'!E43,IF(E43=JRF!E45,JRF!#REF!,JRF!E45))))</f>
        <v/>
      </c>
      <c r="F244" s="69" t="str">
        <f>IF(F43="","",IF(OR(JRF!A45=Checks!$K$9,JRF!A45=Checks!$K$10,JRF!A45=Checks!$K$11,JRF!A45=Checks!$K$6),'Journal Template'!F43,IF(OR(JRF!A45="Accrual",JRF!A45="Deferral"),'Journal Template'!F43,IF(F43=JRF!F45,JRF!AV45,JRF!F45))))</f>
        <v/>
      </c>
      <c r="G244" s="73">
        <f t="shared" si="2"/>
        <v>0</v>
      </c>
      <c r="H244" s="73">
        <f t="shared" si="3"/>
        <v>0</v>
      </c>
      <c r="I244" s="71">
        <f t="shared" si="4"/>
        <v>0</v>
      </c>
      <c r="J244" s="71" t="str">
        <f t="shared" si="5"/>
        <v/>
      </c>
      <c r="K244" s="72" t="str">
        <f>IF(K43="","",IF(OR(JRF!A45=Checks!$K$9,JRF!A45=Checks!$K$10,JRF!A45=Checks!$K$11),'Journal Template'!K43,IF(K43=JRF!B45,JRF!Q45,"")))</f>
        <v/>
      </c>
      <c r="L244" s="200" t="str">
        <f t="shared" si="6"/>
        <v/>
      </c>
      <c r="M244" s="73" t="str">
        <f>IF(M43="","",IF(JRF!A45="Reclass","",-'Journal Template'!M43))</f>
        <v/>
      </c>
      <c r="N244" s="69"/>
      <c r="O244" s="69" t="str">
        <f t="shared" si="0"/>
        <v>ENDBS</v>
      </c>
      <c r="P244" s="69"/>
      <c r="T244" s="44"/>
      <c r="AH244" s="68"/>
      <c r="AI244" s="44"/>
      <c r="AL244" s="44"/>
    </row>
    <row r="245" spans="1:38">
      <c r="A245" s="69" t="str">
        <f>IF(A44="#REF!","#REF!",IF(OR(JRF!A46=Checks!$K$9,JRF!A46=Checks!$K$10,JRF!A46=Checks!$K$11,JRF!A46=Checks!$K$6),'Journal Template'!A44,IF(OR(JRF!A46="Accrual",JRF!A46="Deferral"),'Journal Template'!A44,IF(A44=JRF!B46,JRF!Q46,JRF!B46))))</f>
        <v>P6066 </v>
      </c>
      <c r="B245" s="69" t="str">
        <f t="shared" si="1"/>
        <v>-</v>
      </c>
      <c r="C245" s="74">
        <f>IF(C44="","",IF(IFERROR(SEARCH("RIR",JRF!A46),0),"090960",IF(JRF!A46=Checks!$K$10,'BS Adj Codes'!$C$27,IF(JRF!A46=Checks!$K$11,'BS Adj Codes'!$C$28,IF(AND(JRF!A46="Accrual",C44=IFERROR(VLOOKUP(C44,'BS Adj Codes'!$B$2:$B$22,1,0),0)),IFERROR(VLOOKUP(C44,'BS Adj Codes'!$B$2:$C$22,2,0),0),IF(AND(JRF!A46="Accrual",LEFT(C44,1)=2),'BS Adj Codes'!$C$25,IF(AND(JRF!A46="Accrual",0=IFERROR(VLOOKUP(C44,'BS Adj Codes'!$B$2:$B$23,1,0),0)),"160955",IF(AND(JRF!A46="Prepaid",C44=IFERROR(VLOOKUP(C44,'BS Adj Codes'!$B$37:$B$42,1,0),0)),IFERROR(VLOOKUP(C44,'BS Adj Codes'!$B$37:$C$42,2,0),0),IF(AND(JRF!A46="Prepaid",0=IFERROR(VLOOKUP(C44,'BS Adj Codes'!$B$37:$B$42,1,0),0)),"050090",IF(AND(JRF!A46="Deferral",'Journal Template'!C44='BS Adj Codes'!$B$32),'BS Adj Codes'!$C$32,IF(AND(JRF!A46="Deferral",C44='BS Adj Codes'!$B$34),'BS Adj Codes'!$C$34,IF(JRF!A46="Deferral","050918",IF(C44=JRF!D46,JRF!T46,JRF!D46)))))))))))))</f>
        <v>690035</v>
      </c>
      <c r="D245" s="69">
        <f>IF(D44="","",IF(OR(JRF!A46=Checks!$K$9,JRF!A46=Checks!$K$10,JRF!A46=Checks!$K$11,JRF!A46=Checks!$K$6),'Journal Template'!D44,IF(OR(JRF!A46="Accrual",JRF!A46="Deferral"),'Journal Template'!D44,IF(D44=JRF!C46,JRF!V46,JRF!C46))))</f>
        <v>75488</v>
      </c>
      <c r="E245" s="69" t="str">
        <f>IF(E44="","",IF(OR(JRF!A46=Checks!$K$9,JRF!A46=Checks!$K$10,JRF!A46=Checks!$K$11,JRF!A46=Checks!$K$6),'Journal Template'!E44,IF(OR(JRF!A46="Accrual",JRF!A46="Deferral"),'Journal Template'!E44,IF(E44=JRF!E46,JRF!#REF!,JRF!E46))))</f>
        <v/>
      </c>
      <c r="F245" s="69" t="str">
        <f>IF(F44="","",IF(OR(JRF!A46=Checks!$K$9,JRF!A46=Checks!$K$10,JRF!A46=Checks!$K$11,JRF!A46=Checks!$K$6),'Journal Template'!F44,IF(OR(JRF!A46="Accrual",JRF!A46="Deferral"),'Journal Template'!F44,IF(F44=JRF!F46,JRF!AV46,JRF!F46))))</f>
        <v/>
      </c>
      <c r="G245" s="73">
        <f t="shared" si="2"/>
        <v>0</v>
      </c>
      <c r="H245" s="73">
        <f t="shared" si="3"/>
        <v>0</v>
      </c>
      <c r="I245" s="71">
        <f t="shared" si="4"/>
        <v>0</v>
      </c>
      <c r="J245" s="71" t="str">
        <f t="shared" si="5"/>
        <v/>
      </c>
      <c r="K245" s="72" t="str">
        <f>IF(K44="","",IF(OR(JRF!A46=Checks!$K$9,JRF!A46=Checks!$K$10,JRF!A46=Checks!$K$11),'Journal Template'!K44,IF(K44=JRF!B46,JRF!Q46,"")))</f>
        <v/>
      </c>
      <c r="L245" s="200" t="str">
        <f t="shared" si="6"/>
        <v/>
      </c>
      <c r="M245" s="73" t="str">
        <f>IF(M44="","",IF(JRF!A46="Reclass","",-'Journal Template'!M44))</f>
        <v/>
      </c>
      <c r="N245" s="69"/>
      <c r="O245" s="69" t="str">
        <f t="shared" si="0"/>
        <v>ENDBS</v>
      </c>
      <c r="P245" s="69"/>
      <c r="T245" s="44"/>
      <c r="AH245" s="68"/>
      <c r="AI245" s="44"/>
      <c r="AL245" s="44"/>
    </row>
    <row r="246" spans="1:38">
      <c r="A246" s="69" t="str">
        <f>IF(A45="#REF!","#REF!",IF(OR(JRF!A47=Checks!$K$9,JRF!A47=Checks!$K$10,JRF!A47=Checks!$K$11,JRF!A47=Checks!$K$6),'Journal Template'!A45,IF(OR(JRF!A47="Accrual",JRF!A47="Deferral"),'Journal Template'!A45,IF(A45=JRF!B47,JRF!Q47,JRF!B47))))</f>
        <v>P6066 </v>
      </c>
      <c r="B246" s="69" t="str">
        <f t="shared" si="1"/>
        <v>-</v>
      </c>
      <c r="C246" s="74">
        <f>IF(C45="","",IF(IFERROR(SEARCH("RIR",JRF!A47),0),"090960",IF(JRF!A47=Checks!$K$10,'BS Adj Codes'!$C$27,IF(JRF!A47=Checks!$K$11,'BS Adj Codes'!$C$28,IF(AND(JRF!A47="Accrual",C45=IFERROR(VLOOKUP(C45,'BS Adj Codes'!$B$2:$B$22,1,0),0)),IFERROR(VLOOKUP(C45,'BS Adj Codes'!$B$2:$C$22,2,0),0),IF(AND(JRF!A47="Accrual",LEFT(C45,1)=2),'BS Adj Codes'!$C$25,IF(AND(JRF!A47="Accrual",0=IFERROR(VLOOKUP(C45,'BS Adj Codes'!$B$2:$B$23,1,0),0)),"160955",IF(AND(JRF!A47="Prepaid",C45=IFERROR(VLOOKUP(C45,'BS Adj Codes'!$B$37:$B$42,1,0),0)),IFERROR(VLOOKUP(C45,'BS Adj Codes'!$B$37:$C$42,2,0),0),IF(AND(JRF!A47="Prepaid",0=IFERROR(VLOOKUP(C45,'BS Adj Codes'!$B$37:$B$42,1,0),0)),"050090",IF(AND(JRF!A47="Deferral",'Journal Template'!C45='BS Adj Codes'!$B$32),'BS Adj Codes'!$C$32,IF(AND(JRF!A47="Deferral",C45='BS Adj Codes'!$B$34),'BS Adj Codes'!$C$34,IF(JRF!A47="Deferral","050918",IF(C45=JRF!D47,JRF!T47,JRF!D47)))))))))))))</f>
        <v>690035</v>
      </c>
      <c r="D246" s="69">
        <f>IF(D45="","",IF(OR(JRF!A47=Checks!$K$9,JRF!A47=Checks!$K$10,JRF!A47=Checks!$K$11,JRF!A47=Checks!$K$6),'Journal Template'!D45,IF(OR(JRF!A47="Accrual",JRF!A47="Deferral"),'Journal Template'!D45,IF(D45=JRF!C47,JRF!V47,JRF!C47))))</f>
        <v>73560</v>
      </c>
      <c r="E246" s="69" t="str">
        <f>IF(E45="","",IF(OR(JRF!A47=Checks!$K$9,JRF!A47=Checks!$K$10,JRF!A47=Checks!$K$11,JRF!A47=Checks!$K$6),'Journal Template'!E45,IF(OR(JRF!A47="Accrual",JRF!A47="Deferral"),'Journal Template'!E45,IF(E45=JRF!E47,JRF!#REF!,JRF!E47))))</f>
        <v/>
      </c>
      <c r="F246" s="69" t="str">
        <f>IF(F45="","",IF(OR(JRF!A47=Checks!$K$9,JRF!A47=Checks!$K$10,JRF!A47=Checks!$K$11,JRF!A47=Checks!$K$6),'Journal Template'!F45,IF(OR(JRF!A47="Accrual",JRF!A47="Deferral"),'Journal Template'!F45,IF(F45=JRF!F47,JRF!AV47,JRF!F47))))</f>
        <v/>
      </c>
      <c r="G246" s="73">
        <f t="shared" si="2"/>
        <v>0</v>
      </c>
      <c r="H246" s="73">
        <f t="shared" si="3"/>
        <v>0</v>
      </c>
      <c r="I246" s="71">
        <f t="shared" si="4"/>
        <v>0</v>
      </c>
      <c r="J246" s="71" t="str">
        <f t="shared" si="5"/>
        <v/>
      </c>
      <c r="K246" s="72" t="str">
        <f>IF(K45="","",IF(OR(JRF!A47=Checks!$K$9,JRF!A47=Checks!$K$10,JRF!A47=Checks!$K$11),'Journal Template'!K45,IF(K45=JRF!B47,JRF!Q47,"")))</f>
        <v/>
      </c>
      <c r="L246" s="200" t="str">
        <f t="shared" si="6"/>
        <v/>
      </c>
      <c r="M246" s="73" t="str">
        <f>IF(M45="","",IF(JRF!A47="Reclass","",-'Journal Template'!M45))</f>
        <v/>
      </c>
      <c r="N246" s="69"/>
      <c r="O246" s="69" t="str">
        <f t="shared" si="0"/>
        <v>ENDBS</v>
      </c>
      <c r="P246" s="69"/>
      <c r="T246" s="44"/>
      <c r="AH246" s="68"/>
      <c r="AI246" s="44"/>
      <c r="AL246" s="44"/>
    </row>
    <row r="247" spans="1:38">
      <c r="A247" s="69" t="str">
        <f>IF(A46="#REF!","#REF!",IF(OR(JRF!A48=Checks!$K$9,JRF!A48=Checks!$K$10,JRF!A48=Checks!$K$11,JRF!A48=Checks!$K$6),'Journal Template'!A46,IF(OR(JRF!A48="Accrual",JRF!A48="Deferral"),'Journal Template'!A46,IF(A46=JRF!B48,JRF!Q48,JRF!B48))))</f>
        <v>P6066 </v>
      </c>
      <c r="B247" s="69" t="str">
        <f t="shared" si="1"/>
        <v>-</v>
      </c>
      <c r="C247" s="74">
        <f>IF(C46="","",IF(IFERROR(SEARCH("RIR",JRF!A48),0),"090960",IF(JRF!A48=Checks!$K$10,'BS Adj Codes'!$C$27,IF(JRF!A48=Checks!$K$11,'BS Adj Codes'!$C$28,IF(AND(JRF!A48="Accrual",C46=IFERROR(VLOOKUP(C46,'BS Adj Codes'!$B$2:$B$22,1,0),0)),IFERROR(VLOOKUP(C46,'BS Adj Codes'!$B$2:$C$22,2,0),0),IF(AND(JRF!A48="Accrual",LEFT(C46,1)=2),'BS Adj Codes'!$C$25,IF(AND(JRF!A48="Accrual",0=IFERROR(VLOOKUP(C46,'BS Adj Codes'!$B$2:$B$23,1,0),0)),"160955",IF(AND(JRF!A48="Prepaid",C46=IFERROR(VLOOKUP(C46,'BS Adj Codes'!$B$37:$B$42,1,0),0)),IFERROR(VLOOKUP(C46,'BS Adj Codes'!$B$37:$C$42,2,0),0),IF(AND(JRF!A48="Prepaid",0=IFERROR(VLOOKUP(C46,'BS Adj Codes'!$B$37:$B$42,1,0),0)),"050090",IF(AND(JRF!A48="Deferral",'Journal Template'!C46='BS Adj Codes'!$B$32),'BS Adj Codes'!$C$32,IF(AND(JRF!A48="Deferral",C46='BS Adj Codes'!$B$34),'BS Adj Codes'!$C$34,IF(JRF!A48="Deferral","050918",IF(C46=JRF!D48,JRF!T48,JRF!D48)))))))))))))</f>
        <v>690035</v>
      </c>
      <c r="D247" s="69">
        <f>IF(D46="","",IF(OR(JRF!A48=Checks!$K$9,JRF!A48=Checks!$K$10,JRF!A48=Checks!$K$11,JRF!A48=Checks!$K$6),'Journal Template'!D46,IF(OR(JRF!A48="Accrual",JRF!A48="Deferral"),'Journal Template'!D46,IF(D46=JRF!C48,JRF!V48,JRF!C48))))</f>
        <v>72439</v>
      </c>
      <c r="E247" s="69" t="str">
        <f>IF(E46="","",IF(OR(JRF!A48=Checks!$K$9,JRF!A48=Checks!$K$10,JRF!A48=Checks!$K$11,JRF!A48=Checks!$K$6),'Journal Template'!E46,IF(OR(JRF!A48="Accrual",JRF!A48="Deferral"),'Journal Template'!E46,IF(E46=JRF!E48,JRF!#REF!,JRF!E48))))</f>
        <v/>
      </c>
      <c r="F247" s="69" t="str">
        <f>IF(F46="","",IF(OR(JRF!A48=Checks!$K$9,JRF!A48=Checks!$K$10,JRF!A48=Checks!$K$11,JRF!A48=Checks!$K$6),'Journal Template'!F46,IF(OR(JRF!A48="Accrual",JRF!A48="Deferral"),'Journal Template'!F46,IF(F46=JRF!F48,JRF!AV48,JRF!F48))))</f>
        <v/>
      </c>
      <c r="G247" s="73">
        <f t="shared" si="2"/>
        <v>0</v>
      </c>
      <c r="H247" s="73">
        <f t="shared" si="3"/>
        <v>0</v>
      </c>
      <c r="I247" s="71">
        <f t="shared" si="4"/>
        <v>0</v>
      </c>
      <c r="J247" s="71" t="str">
        <f t="shared" si="5"/>
        <v/>
      </c>
      <c r="K247" s="72" t="str">
        <f>IF(K46="","",IF(OR(JRF!A48=Checks!$K$9,JRF!A48=Checks!$K$10,JRF!A48=Checks!$K$11),'Journal Template'!K46,IF(K46=JRF!B48,JRF!Q48,"")))</f>
        <v/>
      </c>
      <c r="L247" s="200" t="str">
        <f t="shared" si="6"/>
        <v/>
      </c>
      <c r="M247" s="73" t="str">
        <f>IF(M46="","",IF(JRF!A48="Reclass","",-'Journal Template'!M46))</f>
        <v/>
      </c>
      <c r="N247" s="69"/>
      <c r="O247" s="69" t="str">
        <f t="shared" si="0"/>
        <v>ENDBS</v>
      </c>
      <c r="P247" s="69"/>
      <c r="T247" s="44"/>
      <c r="AH247" s="68"/>
      <c r="AI247" s="44"/>
      <c r="AL247" s="44"/>
    </row>
    <row r="248" spans="1:38">
      <c r="A248" s="69" t="str">
        <f>IF(A47="#REF!","#REF!",IF(OR(JRF!A49=Checks!$K$9,JRF!A49=Checks!$K$10,JRF!A49=Checks!$K$11,JRF!A49=Checks!$K$6),'Journal Template'!A47,IF(OR(JRF!A49="Accrual",JRF!A49="Deferral"),'Journal Template'!A47,IF(A47=JRF!B49,JRF!Q49,JRF!B49))))</f>
        <v>P6066 </v>
      </c>
      <c r="B248" s="69" t="str">
        <f t="shared" si="1"/>
        <v>-</v>
      </c>
      <c r="C248" s="74">
        <f>IF(C47="","",IF(IFERROR(SEARCH("RIR",JRF!A49),0),"090960",IF(JRF!A49=Checks!$K$10,'BS Adj Codes'!$C$27,IF(JRF!A49=Checks!$K$11,'BS Adj Codes'!$C$28,IF(AND(JRF!A49="Accrual",C47=IFERROR(VLOOKUP(C47,'BS Adj Codes'!$B$2:$B$22,1,0),0)),IFERROR(VLOOKUP(C47,'BS Adj Codes'!$B$2:$C$22,2,0),0),IF(AND(JRF!A49="Accrual",LEFT(C47,1)=2),'BS Adj Codes'!$C$25,IF(AND(JRF!A49="Accrual",0=IFERROR(VLOOKUP(C47,'BS Adj Codes'!$B$2:$B$23,1,0),0)),"160955",IF(AND(JRF!A49="Prepaid",C47=IFERROR(VLOOKUP(C47,'BS Adj Codes'!$B$37:$B$42,1,0),0)),IFERROR(VLOOKUP(C47,'BS Adj Codes'!$B$37:$C$42,2,0),0),IF(AND(JRF!A49="Prepaid",0=IFERROR(VLOOKUP(C47,'BS Adj Codes'!$B$37:$B$42,1,0),0)),"050090",IF(AND(JRF!A49="Deferral",'Journal Template'!C47='BS Adj Codes'!$B$32),'BS Adj Codes'!$C$32,IF(AND(JRF!A49="Deferral",C47='BS Adj Codes'!$B$34),'BS Adj Codes'!$C$34,IF(JRF!A49="Deferral","050918",IF(C47=JRF!D49,JRF!T49,JRF!D49)))))))))))))</f>
        <v>690035</v>
      </c>
      <c r="D248" s="69">
        <f>IF(D47="","",IF(OR(JRF!A49=Checks!$K$9,JRF!A49=Checks!$K$10,JRF!A49=Checks!$K$11,JRF!A49=Checks!$K$6),'Journal Template'!D47,IF(OR(JRF!A49="Accrual",JRF!A49="Deferral"),'Journal Template'!D47,IF(D47=JRF!C49,JRF!V49,JRF!C49))))</f>
        <v>74424</v>
      </c>
      <c r="E248" s="69" t="str">
        <f>IF(E47="","",IF(OR(JRF!A49=Checks!$K$9,JRF!A49=Checks!$K$10,JRF!A49=Checks!$K$11,JRF!A49=Checks!$K$6),'Journal Template'!E47,IF(OR(JRF!A49="Accrual",JRF!A49="Deferral"),'Journal Template'!E47,IF(E47=JRF!E49,JRF!#REF!,JRF!E49))))</f>
        <v/>
      </c>
      <c r="F248" s="69" t="str">
        <f>IF(F47="","",IF(OR(JRF!A49=Checks!$K$9,JRF!A49=Checks!$K$10,JRF!A49=Checks!$K$11,JRF!A49=Checks!$K$6),'Journal Template'!F47,IF(OR(JRF!A49="Accrual",JRF!A49="Deferral"),'Journal Template'!F47,IF(F47=JRF!F49,JRF!AV49,JRF!F49))))</f>
        <v/>
      </c>
      <c r="G248" s="73">
        <f t="shared" si="2"/>
        <v>0</v>
      </c>
      <c r="H248" s="73">
        <f t="shared" si="3"/>
        <v>0</v>
      </c>
      <c r="I248" s="71">
        <f t="shared" si="4"/>
        <v>0</v>
      </c>
      <c r="J248" s="71" t="str">
        <f t="shared" si="5"/>
        <v/>
      </c>
      <c r="K248" s="72" t="str">
        <f>IF(K47="","",IF(OR(JRF!A49=Checks!$K$9,JRF!A49=Checks!$K$10,JRF!A49=Checks!$K$11),'Journal Template'!K47,IF(K47=JRF!B49,JRF!Q49,"")))</f>
        <v/>
      </c>
      <c r="L248" s="200" t="str">
        <f t="shared" si="6"/>
        <v/>
      </c>
      <c r="M248" s="73" t="str">
        <f>IF(M47="","",IF(JRF!A49="Reclass","",-'Journal Template'!M47))</f>
        <v/>
      </c>
      <c r="N248" s="69"/>
      <c r="O248" s="69" t="str">
        <f t="shared" si="0"/>
        <v>ENDBS</v>
      </c>
      <c r="P248" s="69"/>
      <c r="T248" s="44"/>
      <c r="AH248" s="68"/>
      <c r="AI248" s="44"/>
      <c r="AL248" s="44"/>
    </row>
    <row r="249" spans="1:38">
      <c r="A249" s="69" t="str">
        <f>IF(A48="#REF!","#REF!",IF(OR(JRF!A50=Checks!$K$9,JRF!A50=Checks!$K$10,JRF!A50=Checks!$K$11,JRF!A50=Checks!$K$6),'Journal Template'!A48,IF(OR(JRF!A50="Accrual",JRF!A50="Deferral"),'Journal Template'!A48,IF(A48=JRF!B50,JRF!Q50,JRF!B50))))</f>
        <v>P6066 </v>
      </c>
      <c r="B249" s="69" t="str">
        <f t="shared" si="1"/>
        <v>-</v>
      </c>
      <c r="C249" s="74">
        <f>IF(C48="","",IF(IFERROR(SEARCH("RIR",JRF!A50),0),"090960",IF(JRF!A50=Checks!$K$10,'BS Adj Codes'!$C$27,IF(JRF!A50=Checks!$K$11,'BS Adj Codes'!$C$28,IF(AND(JRF!A50="Accrual",C48=IFERROR(VLOOKUP(C48,'BS Adj Codes'!$B$2:$B$22,1,0),0)),IFERROR(VLOOKUP(C48,'BS Adj Codes'!$B$2:$C$22,2,0),0),IF(AND(JRF!A50="Accrual",LEFT(C48,1)=2),'BS Adj Codes'!$C$25,IF(AND(JRF!A50="Accrual",0=IFERROR(VLOOKUP(C48,'BS Adj Codes'!$B$2:$B$23,1,0),0)),"160955",IF(AND(JRF!A50="Prepaid",C48=IFERROR(VLOOKUP(C48,'BS Adj Codes'!$B$37:$B$42,1,0),0)),IFERROR(VLOOKUP(C48,'BS Adj Codes'!$B$37:$C$42,2,0),0),IF(AND(JRF!A50="Prepaid",0=IFERROR(VLOOKUP(C48,'BS Adj Codes'!$B$37:$B$42,1,0),0)),"050090",IF(AND(JRF!A50="Deferral",'Journal Template'!C48='BS Adj Codes'!$B$32),'BS Adj Codes'!$C$32,IF(AND(JRF!A50="Deferral",C48='BS Adj Codes'!$B$34),'BS Adj Codes'!$C$34,IF(JRF!A50="Deferral","050918",IF(C48=JRF!D50,JRF!T50,JRF!D50)))))))))))))</f>
        <v>690035</v>
      </c>
      <c r="D249" s="69">
        <f>IF(D48="","",IF(OR(JRF!A50=Checks!$K$9,JRF!A50=Checks!$K$10,JRF!A50=Checks!$K$11,JRF!A50=Checks!$K$6),'Journal Template'!D48,IF(OR(JRF!A50="Accrual",JRF!A50="Deferral"),'Journal Template'!D48,IF(D48=JRF!C50,JRF!V50,JRF!C50))))</f>
        <v>75491</v>
      </c>
      <c r="E249" s="69" t="str">
        <f>IF(E48="","",IF(OR(JRF!A50=Checks!$K$9,JRF!A50=Checks!$K$10,JRF!A50=Checks!$K$11,JRF!A50=Checks!$K$6),'Journal Template'!E48,IF(OR(JRF!A50="Accrual",JRF!A50="Deferral"),'Journal Template'!E48,IF(E48=JRF!E50,JRF!#REF!,JRF!E50))))</f>
        <v/>
      </c>
      <c r="F249" s="69" t="str">
        <f>IF(F48="","",IF(OR(JRF!A50=Checks!$K$9,JRF!A50=Checks!$K$10,JRF!A50=Checks!$K$11,JRF!A50=Checks!$K$6),'Journal Template'!F48,IF(OR(JRF!A50="Accrual",JRF!A50="Deferral"),'Journal Template'!F48,IF(F48=JRF!F50,JRF!AV50,JRF!F50))))</f>
        <v/>
      </c>
      <c r="G249" s="73">
        <f t="shared" si="2"/>
        <v>0</v>
      </c>
      <c r="H249" s="73">
        <f t="shared" si="3"/>
        <v>0</v>
      </c>
      <c r="I249" s="71">
        <f t="shared" si="4"/>
        <v>0</v>
      </c>
      <c r="J249" s="71" t="str">
        <f t="shared" si="5"/>
        <v/>
      </c>
      <c r="K249" s="72" t="str">
        <f>IF(K48="","",IF(OR(JRF!A50=Checks!$K$9,JRF!A50=Checks!$K$10,JRF!A50=Checks!$K$11),'Journal Template'!K48,IF(K48=JRF!B50,JRF!Q50,"")))</f>
        <v/>
      </c>
      <c r="L249" s="200" t="str">
        <f t="shared" si="6"/>
        <v/>
      </c>
      <c r="M249" s="73" t="str">
        <f>IF(M48="","",IF(JRF!A50="Reclass","",-'Journal Template'!M48))</f>
        <v/>
      </c>
      <c r="N249" s="69"/>
      <c r="O249" s="69" t="str">
        <f t="shared" si="0"/>
        <v>ENDBS</v>
      </c>
      <c r="P249" s="69"/>
      <c r="T249" s="44"/>
      <c r="AH249" s="68"/>
      <c r="AI249" s="44"/>
      <c r="AL249" s="44"/>
    </row>
    <row r="250" spans="1:38">
      <c r="A250" s="69" t="str">
        <f>IF(A49="#REF!","#REF!",IF(OR(JRF!A51=Checks!$K$9,JRF!A51=Checks!$K$10,JRF!A51=Checks!$K$11,JRF!A51=Checks!$K$6),'Journal Template'!A49,IF(OR(JRF!A51="Accrual",JRF!A51="Deferral"),'Journal Template'!A49,IF(A49=JRF!B51,JRF!Q51,JRF!B51))))</f>
        <v>P6066 </v>
      </c>
      <c r="B250" s="69" t="str">
        <f t="shared" si="1"/>
        <v>-</v>
      </c>
      <c r="C250" s="74">
        <f>IF(C49="","",IF(IFERROR(SEARCH("RIR",JRF!A51),0),"090960",IF(JRF!A51=Checks!$K$10,'BS Adj Codes'!$C$27,IF(JRF!A51=Checks!$K$11,'BS Adj Codes'!$C$28,IF(AND(JRF!A51="Accrual",C49=IFERROR(VLOOKUP(C49,'BS Adj Codes'!$B$2:$B$22,1,0),0)),IFERROR(VLOOKUP(C49,'BS Adj Codes'!$B$2:$C$22,2,0),0),IF(AND(JRF!A51="Accrual",LEFT(C49,1)=2),'BS Adj Codes'!$C$25,IF(AND(JRF!A51="Accrual",0=IFERROR(VLOOKUP(C49,'BS Adj Codes'!$B$2:$B$23,1,0),0)),"160955",IF(AND(JRF!A51="Prepaid",C49=IFERROR(VLOOKUP(C49,'BS Adj Codes'!$B$37:$B$42,1,0),0)),IFERROR(VLOOKUP(C49,'BS Adj Codes'!$B$37:$C$42,2,0),0),IF(AND(JRF!A51="Prepaid",0=IFERROR(VLOOKUP(C49,'BS Adj Codes'!$B$37:$B$42,1,0),0)),"050090",IF(AND(JRF!A51="Deferral",'Journal Template'!C49='BS Adj Codes'!$B$32),'BS Adj Codes'!$C$32,IF(AND(JRF!A51="Deferral",C49='BS Adj Codes'!$B$34),'BS Adj Codes'!$C$34,IF(JRF!A51="Deferral","050918",IF(C49=JRF!D51,JRF!T51,JRF!D51)))))))))))))</f>
        <v>690035</v>
      </c>
      <c r="D250" s="69">
        <f>IF(D49="","",IF(OR(JRF!A51=Checks!$K$9,JRF!A51=Checks!$K$10,JRF!A51=Checks!$K$11,JRF!A51=Checks!$K$6),'Journal Template'!D49,IF(OR(JRF!A51="Accrual",JRF!A51="Deferral"),'Journal Template'!D49,IF(D49=JRF!C51,JRF!V51,JRF!C51))))</f>
        <v>70510</v>
      </c>
      <c r="E250" s="69" t="str">
        <f>IF(E49="","",IF(OR(JRF!A51=Checks!$K$9,JRF!A51=Checks!$K$10,JRF!A51=Checks!$K$11,JRF!A51=Checks!$K$6),'Journal Template'!E49,IF(OR(JRF!A51="Accrual",JRF!A51="Deferral"),'Journal Template'!E49,IF(E49=JRF!E51,JRF!#REF!,JRF!E51))))</f>
        <v/>
      </c>
      <c r="F250" s="69" t="str">
        <f>IF(F49="","",IF(OR(JRF!A51=Checks!$K$9,JRF!A51=Checks!$K$10,JRF!A51=Checks!$K$11,JRF!A51=Checks!$K$6),'Journal Template'!F49,IF(OR(JRF!A51="Accrual",JRF!A51="Deferral"),'Journal Template'!F49,IF(F49=JRF!F51,JRF!AV51,JRF!F51))))</f>
        <v/>
      </c>
      <c r="G250" s="73">
        <f t="shared" si="2"/>
        <v>0</v>
      </c>
      <c r="H250" s="73">
        <f t="shared" si="3"/>
        <v>0</v>
      </c>
      <c r="I250" s="71">
        <f t="shared" si="4"/>
        <v>0</v>
      </c>
      <c r="J250" s="71" t="str">
        <f t="shared" si="5"/>
        <v/>
      </c>
      <c r="K250" s="72" t="str">
        <f>IF(K49="","",IF(OR(JRF!A51=Checks!$K$9,JRF!A51=Checks!$K$10,JRF!A51=Checks!$K$11),'Journal Template'!K49,IF(K49=JRF!B51,JRF!Q51,"")))</f>
        <v/>
      </c>
      <c r="L250" s="200" t="str">
        <f t="shared" si="6"/>
        <v/>
      </c>
      <c r="M250" s="73" t="str">
        <f>IF(M49="","",IF(JRF!A51="Reclass","",-'Journal Template'!M49))</f>
        <v/>
      </c>
      <c r="N250" s="69"/>
      <c r="O250" s="69" t="str">
        <f t="shared" si="0"/>
        <v>ENDBS</v>
      </c>
      <c r="P250" s="69"/>
      <c r="T250" s="44"/>
      <c r="AH250" s="68"/>
      <c r="AI250" s="44"/>
      <c r="AL250" s="44"/>
    </row>
    <row r="251" spans="1:38">
      <c r="A251" s="69" t="str">
        <f>IF(A50="#REF!","#REF!",IF(OR(JRF!A52=Checks!$K$9,JRF!A52=Checks!$K$10,JRF!A52=Checks!$K$11,JRF!A52=Checks!$K$6),'Journal Template'!A50,IF(OR(JRF!A52="Accrual",JRF!A52="Deferral"),'Journal Template'!A50,IF(A50=JRF!B52,JRF!Q52,JRF!B52))))</f>
        <v>P6066 </v>
      </c>
      <c r="B251" s="69" t="str">
        <f t="shared" si="1"/>
        <v>-</v>
      </c>
      <c r="C251" s="74">
        <f>IF(C50="","",IF(IFERROR(SEARCH("RIR",JRF!A52),0),"090960",IF(JRF!A52=Checks!$K$10,'BS Adj Codes'!$C$27,IF(JRF!A52=Checks!$K$11,'BS Adj Codes'!$C$28,IF(AND(JRF!A52="Accrual",C50=IFERROR(VLOOKUP(C50,'BS Adj Codes'!$B$2:$B$22,1,0),0)),IFERROR(VLOOKUP(C50,'BS Adj Codes'!$B$2:$C$22,2,0),0),IF(AND(JRF!A52="Accrual",LEFT(C50,1)=2),'BS Adj Codes'!$C$25,IF(AND(JRF!A52="Accrual",0=IFERROR(VLOOKUP(C50,'BS Adj Codes'!$B$2:$B$23,1,0),0)),"160955",IF(AND(JRF!A52="Prepaid",C50=IFERROR(VLOOKUP(C50,'BS Adj Codes'!$B$37:$B$42,1,0),0)),IFERROR(VLOOKUP(C50,'BS Adj Codes'!$B$37:$C$42,2,0),0),IF(AND(JRF!A52="Prepaid",0=IFERROR(VLOOKUP(C50,'BS Adj Codes'!$B$37:$B$42,1,0),0)),"050090",IF(AND(JRF!A52="Deferral",'Journal Template'!C50='BS Adj Codes'!$B$32),'BS Adj Codes'!$C$32,IF(AND(JRF!A52="Deferral",C50='BS Adj Codes'!$B$34),'BS Adj Codes'!$C$34,IF(JRF!A52="Deferral","050918",IF(C50=JRF!D52,JRF!T52,JRF!D52)))))))))))))</f>
        <v>690035</v>
      </c>
      <c r="D251" s="69">
        <f>IF(D50="","",IF(OR(JRF!A52=Checks!$K$9,JRF!A52=Checks!$K$10,JRF!A52=Checks!$K$11,JRF!A52=Checks!$K$6),'Journal Template'!D50,IF(OR(JRF!A52="Accrual",JRF!A52="Deferral"),'Journal Template'!D50,IF(D50=JRF!C52,JRF!V52,JRF!C52))))</f>
        <v>70468</v>
      </c>
      <c r="E251" s="69" t="str">
        <f>IF(E50="","",IF(OR(JRF!A52=Checks!$K$9,JRF!A52=Checks!$K$10,JRF!A52=Checks!$K$11,JRF!A52=Checks!$K$6),'Journal Template'!E50,IF(OR(JRF!A52="Accrual",JRF!A52="Deferral"),'Journal Template'!E50,IF(E50=JRF!E52,JRF!#REF!,JRF!E52))))</f>
        <v/>
      </c>
      <c r="F251" s="69" t="str">
        <f>IF(F50="","",IF(OR(JRF!A52=Checks!$K$9,JRF!A52=Checks!$K$10,JRF!A52=Checks!$K$11,JRF!A52=Checks!$K$6),'Journal Template'!F50,IF(OR(JRF!A52="Accrual",JRF!A52="Deferral"),'Journal Template'!F50,IF(F50=JRF!F52,JRF!AV52,JRF!F52))))</f>
        <v/>
      </c>
      <c r="G251" s="73">
        <f t="shared" si="2"/>
        <v>0</v>
      </c>
      <c r="H251" s="73">
        <f t="shared" si="3"/>
        <v>0</v>
      </c>
      <c r="I251" s="71">
        <f t="shared" si="4"/>
        <v>0</v>
      </c>
      <c r="J251" s="71" t="str">
        <f t="shared" si="5"/>
        <v/>
      </c>
      <c r="K251" s="72" t="str">
        <f>IF(K50="","",IF(OR(JRF!A52=Checks!$K$9,JRF!A52=Checks!$K$10,JRF!A52=Checks!$K$11),'Journal Template'!K50,IF(K50=JRF!B52,JRF!Q52,"")))</f>
        <v/>
      </c>
      <c r="L251" s="200" t="str">
        <f t="shared" si="6"/>
        <v/>
      </c>
      <c r="M251" s="73" t="str">
        <f>IF(M50="","",IF(JRF!A52="Reclass","",-'Journal Template'!M50))</f>
        <v/>
      </c>
      <c r="N251" s="69"/>
      <c r="O251" s="69" t="str">
        <f t="shared" si="0"/>
        <v>ENDBS</v>
      </c>
      <c r="P251" s="69"/>
      <c r="T251" s="44"/>
      <c r="AH251" s="68"/>
      <c r="AI251" s="44"/>
      <c r="AL251" s="44"/>
    </row>
    <row r="252" spans="1:38">
      <c r="A252" s="69" t="str">
        <f>IF(A51="#REF!","#REF!",IF(OR(JRF!A53=Checks!$K$9,JRF!A53=Checks!$K$10,JRF!A53=Checks!$K$11,JRF!A53=Checks!$K$6),'Journal Template'!A51,IF(OR(JRF!A53="Accrual",JRF!A53="Deferral"),'Journal Template'!A51,IF(A51=JRF!B53,JRF!Q53,JRF!B53))))</f>
        <v>P6066 </v>
      </c>
      <c r="B252" s="69" t="str">
        <f t="shared" si="1"/>
        <v>-</v>
      </c>
      <c r="C252" s="74">
        <f>IF(C51="","",IF(IFERROR(SEARCH("RIR",JRF!A53),0),"090960",IF(JRF!A53=Checks!$K$10,'BS Adj Codes'!$C$27,IF(JRF!A53=Checks!$K$11,'BS Adj Codes'!$C$28,IF(AND(JRF!A53="Accrual",C51=IFERROR(VLOOKUP(C51,'BS Adj Codes'!$B$2:$B$22,1,0),0)),IFERROR(VLOOKUP(C51,'BS Adj Codes'!$B$2:$C$22,2,0),0),IF(AND(JRF!A53="Accrual",LEFT(C51,1)=2),'BS Adj Codes'!$C$25,IF(AND(JRF!A53="Accrual",0=IFERROR(VLOOKUP(C51,'BS Adj Codes'!$B$2:$B$23,1,0),0)),"160955",IF(AND(JRF!A53="Prepaid",C51=IFERROR(VLOOKUP(C51,'BS Adj Codes'!$B$37:$B$42,1,0),0)),IFERROR(VLOOKUP(C51,'BS Adj Codes'!$B$37:$C$42,2,0),0),IF(AND(JRF!A53="Prepaid",0=IFERROR(VLOOKUP(C51,'BS Adj Codes'!$B$37:$B$42,1,0),0)),"050090",IF(AND(JRF!A53="Deferral",'Journal Template'!C51='BS Adj Codes'!$B$32),'BS Adj Codes'!$C$32,IF(AND(JRF!A53="Deferral",C51='BS Adj Codes'!$B$34),'BS Adj Codes'!$C$34,IF(JRF!A53="Deferral","050918",IF(C51=JRF!D53,JRF!T53,JRF!D53)))))))))))))</f>
        <v>690035</v>
      </c>
      <c r="D252" s="69">
        <f>IF(D51="","",IF(OR(JRF!A53=Checks!$K$9,JRF!A53=Checks!$K$10,JRF!A53=Checks!$K$11,JRF!A53=Checks!$K$6),'Journal Template'!D51,IF(OR(JRF!A53="Accrual",JRF!A53="Deferral"),'Journal Template'!D51,IF(D51=JRF!C53,JRF!V53,JRF!C53))))</f>
        <v>77104</v>
      </c>
      <c r="E252" s="69" t="str">
        <f>IF(E51="","",IF(OR(JRF!A53=Checks!$K$9,JRF!A53=Checks!$K$10,JRF!A53=Checks!$K$11,JRF!A53=Checks!$K$6),'Journal Template'!E51,IF(OR(JRF!A53="Accrual",JRF!A53="Deferral"),'Journal Template'!E51,IF(E51=JRF!E53,JRF!#REF!,JRF!E53))))</f>
        <v/>
      </c>
      <c r="F252" s="69" t="str">
        <f>IF(F51="","",IF(OR(JRF!A53=Checks!$K$9,JRF!A53=Checks!$K$10,JRF!A53=Checks!$K$11,JRF!A53=Checks!$K$6),'Journal Template'!F51,IF(OR(JRF!A53="Accrual",JRF!A53="Deferral"),'Journal Template'!F51,IF(F51=JRF!F53,JRF!AV53,JRF!F53))))</f>
        <v/>
      </c>
      <c r="G252" s="73">
        <f t="shared" si="2"/>
        <v>0</v>
      </c>
      <c r="H252" s="73">
        <f t="shared" si="3"/>
        <v>0</v>
      </c>
      <c r="I252" s="71">
        <f t="shared" si="4"/>
        <v>0</v>
      </c>
      <c r="J252" s="71" t="str">
        <f t="shared" si="5"/>
        <v/>
      </c>
      <c r="K252" s="72" t="str">
        <f>IF(K51="","",IF(OR(JRF!A53=Checks!$K$9,JRF!A53=Checks!$K$10,JRF!A53=Checks!$K$11),'Journal Template'!K51,IF(K51=JRF!B53,JRF!Q53,"")))</f>
        <v/>
      </c>
      <c r="L252" s="200" t="str">
        <f t="shared" si="6"/>
        <v/>
      </c>
      <c r="M252" s="73" t="str">
        <f>IF(M51="","",IF(JRF!A53="Reclass","",-'Journal Template'!M51))</f>
        <v/>
      </c>
      <c r="N252" s="69"/>
      <c r="O252" s="69" t="str">
        <f t="shared" si="0"/>
        <v>ENDBS</v>
      </c>
      <c r="P252" s="69"/>
      <c r="T252" s="44"/>
      <c r="AH252" s="68"/>
      <c r="AI252" s="44"/>
      <c r="AL252" s="44"/>
    </row>
    <row r="253" spans="1:38">
      <c r="A253" s="69" t="str">
        <f>IF(A52="#REF!","#REF!",IF(OR(JRF!A54=Checks!$K$9,JRF!A54=Checks!$K$10,JRF!A54=Checks!$K$11,JRF!A54=Checks!$K$6),'Journal Template'!A52,IF(OR(JRF!A54="Accrual",JRF!A54="Deferral"),'Journal Template'!A52,IF(A52=JRF!B54,JRF!Q54,JRF!B54))))</f>
        <v>P6066 </v>
      </c>
      <c r="B253" s="69" t="str">
        <f t="shared" si="1"/>
        <v>-</v>
      </c>
      <c r="C253" s="74">
        <f>IF(C52="","",IF(IFERROR(SEARCH("RIR",JRF!A54),0),"090960",IF(JRF!A54=Checks!$K$10,'BS Adj Codes'!$C$27,IF(JRF!A54=Checks!$K$11,'BS Adj Codes'!$C$28,IF(AND(JRF!A54="Accrual",C52=IFERROR(VLOOKUP(C52,'BS Adj Codes'!$B$2:$B$22,1,0),0)),IFERROR(VLOOKUP(C52,'BS Adj Codes'!$B$2:$C$22,2,0),0),IF(AND(JRF!A54="Accrual",LEFT(C52,1)=2),'BS Adj Codes'!$C$25,IF(AND(JRF!A54="Accrual",0=IFERROR(VLOOKUP(C52,'BS Adj Codes'!$B$2:$B$23,1,0),0)),"160955",IF(AND(JRF!A54="Prepaid",C52=IFERROR(VLOOKUP(C52,'BS Adj Codes'!$B$37:$B$42,1,0),0)),IFERROR(VLOOKUP(C52,'BS Adj Codes'!$B$37:$C$42,2,0),0),IF(AND(JRF!A54="Prepaid",0=IFERROR(VLOOKUP(C52,'BS Adj Codes'!$B$37:$B$42,1,0),0)),"050090",IF(AND(JRF!A54="Deferral",'Journal Template'!C52='BS Adj Codes'!$B$32),'BS Adj Codes'!$C$32,IF(AND(JRF!A54="Deferral",C52='BS Adj Codes'!$B$34),'BS Adj Codes'!$C$34,IF(JRF!A54="Deferral","050918",IF(C52=JRF!D54,JRF!T54,JRF!D54)))))))))))))</f>
        <v>690035</v>
      </c>
      <c r="D253" s="69">
        <f>IF(D52="","",IF(OR(JRF!A54=Checks!$K$9,JRF!A54=Checks!$K$10,JRF!A54=Checks!$K$11,JRF!A54=Checks!$K$6),'Journal Template'!D52,IF(OR(JRF!A54="Accrual",JRF!A54="Deferral"),'Journal Template'!D52,IF(D52=JRF!C54,JRF!V54,JRF!C54))))</f>
        <v>73238</v>
      </c>
      <c r="E253" s="69" t="str">
        <f>IF(E52="","",IF(OR(JRF!A54=Checks!$K$9,JRF!A54=Checks!$K$10,JRF!A54=Checks!$K$11,JRF!A54=Checks!$K$6),'Journal Template'!E52,IF(OR(JRF!A54="Accrual",JRF!A54="Deferral"),'Journal Template'!E52,IF(E52=JRF!E54,JRF!#REF!,JRF!E54))))</f>
        <v/>
      </c>
      <c r="F253" s="69" t="str">
        <f>IF(F52="","",IF(OR(JRF!A54=Checks!$K$9,JRF!A54=Checks!$K$10,JRF!A54=Checks!$K$11,JRF!A54=Checks!$K$6),'Journal Template'!F52,IF(OR(JRF!A54="Accrual",JRF!A54="Deferral"),'Journal Template'!F52,IF(F52=JRF!F54,JRF!AV54,JRF!F54))))</f>
        <v/>
      </c>
      <c r="G253" s="73">
        <f t="shared" si="2"/>
        <v>0</v>
      </c>
      <c r="H253" s="73">
        <f t="shared" si="3"/>
        <v>0</v>
      </c>
      <c r="I253" s="71">
        <f t="shared" si="4"/>
        <v>0</v>
      </c>
      <c r="J253" s="71" t="str">
        <f t="shared" si="5"/>
        <v/>
      </c>
      <c r="K253" s="72" t="str">
        <f>IF(K52="","",IF(OR(JRF!A54=Checks!$K$9,JRF!A54=Checks!$K$10,JRF!A54=Checks!$K$11),'Journal Template'!K52,IF(K52=JRF!B54,JRF!Q54,"")))</f>
        <v/>
      </c>
      <c r="L253" s="200" t="str">
        <f t="shared" si="6"/>
        <v/>
      </c>
      <c r="M253" s="73" t="str">
        <f>IF(M52="","",IF(JRF!A54="Reclass","",-'Journal Template'!M52))</f>
        <v/>
      </c>
      <c r="N253" s="69"/>
      <c r="O253" s="69" t="str">
        <f t="shared" si="0"/>
        <v>ENDBS</v>
      </c>
      <c r="P253" s="69"/>
      <c r="T253" s="44"/>
      <c r="AH253" s="68"/>
      <c r="AI253" s="44"/>
      <c r="AL253" s="44"/>
    </row>
    <row r="254" spans="1:38">
      <c r="A254" s="69" t="str">
        <f>IF(A53="#REF!","#REF!",IF(OR(JRF!A55=Checks!$K$9,JRF!A55=Checks!$K$10,JRF!A55=Checks!$K$11,JRF!A55=Checks!$K$6),'Journal Template'!A53,IF(OR(JRF!A55="Accrual",JRF!A55="Deferral"),'Journal Template'!A53,IF(A53=JRF!B55,JRF!Q55,JRF!B55))))</f>
        <v>P6066 </v>
      </c>
      <c r="B254" s="69" t="str">
        <f t="shared" si="1"/>
        <v>-</v>
      </c>
      <c r="C254" s="74">
        <f>IF(C53="","",IF(IFERROR(SEARCH("RIR",JRF!A55),0),"090960",IF(JRF!A55=Checks!$K$10,'BS Adj Codes'!$C$27,IF(JRF!A55=Checks!$K$11,'BS Adj Codes'!$C$28,IF(AND(JRF!A55="Accrual",C53=IFERROR(VLOOKUP(C53,'BS Adj Codes'!$B$2:$B$22,1,0),0)),IFERROR(VLOOKUP(C53,'BS Adj Codes'!$B$2:$C$22,2,0),0),IF(AND(JRF!A55="Accrual",LEFT(C53,1)=2),'BS Adj Codes'!$C$25,IF(AND(JRF!A55="Accrual",0=IFERROR(VLOOKUP(C53,'BS Adj Codes'!$B$2:$B$23,1,0),0)),"160955",IF(AND(JRF!A55="Prepaid",C53=IFERROR(VLOOKUP(C53,'BS Adj Codes'!$B$37:$B$42,1,0),0)),IFERROR(VLOOKUP(C53,'BS Adj Codes'!$B$37:$C$42,2,0),0),IF(AND(JRF!A55="Prepaid",0=IFERROR(VLOOKUP(C53,'BS Adj Codes'!$B$37:$B$42,1,0),0)),"050090",IF(AND(JRF!A55="Deferral",'Journal Template'!C53='BS Adj Codes'!$B$32),'BS Adj Codes'!$C$32,IF(AND(JRF!A55="Deferral",C53='BS Adj Codes'!$B$34),'BS Adj Codes'!$C$34,IF(JRF!A55="Deferral","050918",IF(C53=JRF!D55,JRF!T55,JRF!D55)))))))))))))</f>
        <v>690035</v>
      </c>
      <c r="D254" s="69">
        <f>IF(D53="","",IF(OR(JRF!A55=Checks!$K$9,JRF!A55=Checks!$K$10,JRF!A55=Checks!$K$11,JRF!A55=Checks!$K$6),'Journal Template'!D53,IF(OR(JRF!A55="Accrual",JRF!A55="Deferral"),'Journal Template'!D53,IF(D53=JRF!C55,JRF!V55,JRF!C55))))</f>
        <v>72472</v>
      </c>
      <c r="E254" s="69" t="str">
        <f>IF(E53="","",IF(OR(JRF!A55=Checks!$K$9,JRF!A55=Checks!$K$10,JRF!A55=Checks!$K$11,JRF!A55=Checks!$K$6),'Journal Template'!E53,IF(OR(JRF!A55="Accrual",JRF!A55="Deferral"),'Journal Template'!E53,IF(E53=JRF!E55,JRF!#REF!,JRF!E55))))</f>
        <v/>
      </c>
      <c r="F254" s="69" t="str">
        <f>IF(F53="","",IF(OR(JRF!A55=Checks!$K$9,JRF!A55=Checks!$K$10,JRF!A55=Checks!$K$11,JRF!A55=Checks!$K$6),'Journal Template'!F53,IF(OR(JRF!A55="Accrual",JRF!A55="Deferral"),'Journal Template'!F53,IF(F53=JRF!F55,JRF!AV55,JRF!F55))))</f>
        <v/>
      </c>
      <c r="G254" s="73">
        <f t="shared" si="2"/>
        <v>0</v>
      </c>
      <c r="H254" s="73">
        <f t="shared" si="3"/>
        <v>0</v>
      </c>
      <c r="I254" s="71">
        <f t="shared" si="4"/>
        <v>0</v>
      </c>
      <c r="J254" s="71" t="str">
        <f t="shared" si="5"/>
        <v/>
      </c>
      <c r="K254" s="72" t="str">
        <f>IF(K53="","",IF(OR(JRF!A55=Checks!$K$9,JRF!A55=Checks!$K$10,JRF!A55=Checks!$K$11),'Journal Template'!K53,IF(K53=JRF!B55,JRF!Q55,"")))</f>
        <v/>
      </c>
      <c r="L254" s="200" t="str">
        <f t="shared" si="6"/>
        <v/>
      </c>
      <c r="M254" s="73" t="str">
        <f>IF(M53="","",IF(JRF!A55="Reclass","",-'Journal Template'!M53))</f>
        <v/>
      </c>
      <c r="N254" s="69"/>
      <c r="O254" s="69" t="str">
        <f t="shared" si="0"/>
        <v>ENDBS</v>
      </c>
      <c r="P254" s="69"/>
      <c r="T254" s="44"/>
      <c r="AH254" s="68"/>
      <c r="AI254" s="44"/>
      <c r="AL254" s="44"/>
    </row>
    <row r="255" spans="1:38">
      <c r="A255" s="69" t="str">
        <f>IF(A54="#REF!","#REF!",IF(OR(JRF!A56=Checks!$K$9,JRF!A56=Checks!$K$10,JRF!A56=Checks!$K$11,JRF!A56=Checks!$K$6),'Journal Template'!A54,IF(OR(JRF!A56="Accrual",JRF!A56="Deferral"),'Journal Template'!A54,IF(A54=JRF!B56,JRF!Q56,JRF!B56))))</f>
        <v>P6066 </v>
      </c>
      <c r="B255" s="69" t="str">
        <f t="shared" si="1"/>
        <v>-</v>
      </c>
      <c r="C255" s="74">
        <f>IF(C54="","",IF(IFERROR(SEARCH("RIR",JRF!A56),0),"090960",IF(JRF!A56=Checks!$K$10,'BS Adj Codes'!$C$27,IF(JRF!A56=Checks!$K$11,'BS Adj Codes'!$C$28,IF(AND(JRF!A56="Accrual",C54=IFERROR(VLOOKUP(C54,'BS Adj Codes'!$B$2:$B$22,1,0),0)),IFERROR(VLOOKUP(C54,'BS Adj Codes'!$B$2:$C$22,2,0),0),IF(AND(JRF!A56="Accrual",LEFT(C54,1)=2),'BS Adj Codes'!$C$25,IF(AND(JRF!A56="Accrual",0=IFERROR(VLOOKUP(C54,'BS Adj Codes'!$B$2:$B$23,1,0),0)),"160955",IF(AND(JRF!A56="Prepaid",C54=IFERROR(VLOOKUP(C54,'BS Adj Codes'!$B$37:$B$42,1,0),0)),IFERROR(VLOOKUP(C54,'BS Adj Codes'!$B$37:$C$42,2,0),0),IF(AND(JRF!A56="Prepaid",0=IFERROR(VLOOKUP(C54,'BS Adj Codes'!$B$37:$B$42,1,0),0)),"050090",IF(AND(JRF!A56="Deferral",'Journal Template'!C54='BS Adj Codes'!$B$32),'BS Adj Codes'!$C$32,IF(AND(JRF!A56="Deferral",C54='BS Adj Codes'!$B$34),'BS Adj Codes'!$C$34,IF(JRF!A56="Deferral","050918",IF(C54=JRF!D56,JRF!T56,JRF!D56)))))))))))))</f>
        <v>690035</v>
      </c>
      <c r="D255" s="69">
        <f>IF(D54="","",IF(OR(JRF!A56=Checks!$K$9,JRF!A56=Checks!$K$10,JRF!A56=Checks!$K$11,JRF!A56=Checks!$K$6),'Journal Template'!D54,IF(OR(JRF!A56="Accrual",JRF!A56="Deferral"),'Journal Template'!D54,IF(D54=JRF!C56,JRF!V56,JRF!C56))))</f>
        <v>73577</v>
      </c>
      <c r="E255" s="69" t="str">
        <f>IF(E54="","",IF(OR(JRF!A56=Checks!$K$9,JRF!A56=Checks!$K$10,JRF!A56=Checks!$K$11,JRF!A56=Checks!$K$6),'Journal Template'!E54,IF(OR(JRF!A56="Accrual",JRF!A56="Deferral"),'Journal Template'!E54,IF(E54=JRF!E56,JRF!#REF!,JRF!E56))))</f>
        <v/>
      </c>
      <c r="F255" s="69" t="str">
        <f>IF(F54="","",IF(OR(JRF!A56=Checks!$K$9,JRF!A56=Checks!$K$10,JRF!A56=Checks!$K$11,JRF!A56=Checks!$K$6),'Journal Template'!F54,IF(OR(JRF!A56="Accrual",JRF!A56="Deferral"),'Journal Template'!F54,IF(F54=JRF!F56,JRF!AV56,JRF!F56))))</f>
        <v/>
      </c>
      <c r="G255" s="73">
        <f t="shared" si="2"/>
        <v>0</v>
      </c>
      <c r="H255" s="73">
        <f t="shared" si="3"/>
        <v>0</v>
      </c>
      <c r="I255" s="71">
        <f t="shared" si="4"/>
        <v>0</v>
      </c>
      <c r="J255" s="71" t="str">
        <f t="shared" si="5"/>
        <v/>
      </c>
      <c r="K255" s="72" t="str">
        <f>IF(K54="","",IF(OR(JRF!A56=Checks!$K$9,JRF!A56=Checks!$K$10,JRF!A56=Checks!$K$11),'Journal Template'!K54,IF(K54=JRF!B56,JRF!Q56,"")))</f>
        <v/>
      </c>
      <c r="L255" s="200" t="str">
        <f t="shared" si="6"/>
        <v/>
      </c>
      <c r="M255" s="73" t="str">
        <f>IF(M54="","",IF(JRF!A56="Reclass","",-'Journal Template'!M54))</f>
        <v/>
      </c>
      <c r="N255" s="69"/>
      <c r="O255" s="69" t="str">
        <f t="shared" si="0"/>
        <v>ENDBS</v>
      </c>
      <c r="P255" s="69"/>
      <c r="T255" s="44"/>
      <c r="AH255" s="68"/>
      <c r="AI255" s="44"/>
      <c r="AL255" s="44"/>
    </row>
    <row r="256" spans="1:38">
      <c r="A256" s="69" t="str">
        <f>IF(A55="#REF!","#REF!",IF(OR(JRF!A57=Checks!$K$9,JRF!A57=Checks!$K$10,JRF!A57=Checks!$K$11,JRF!A57=Checks!$K$6),'Journal Template'!A55,IF(OR(JRF!A57="Accrual",JRF!A57="Deferral"),'Journal Template'!A55,IF(A55=JRF!B57,JRF!Q57,JRF!B57))))</f>
        <v>P6066 </v>
      </c>
      <c r="B256" s="69" t="str">
        <f t="shared" si="1"/>
        <v>-</v>
      </c>
      <c r="C256" s="74">
        <f>IF(C55="","",IF(IFERROR(SEARCH("RIR",JRF!A57),0),"090960",IF(JRF!A57=Checks!$K$10,'BS Adj Codes'!$C$27,IF(JRF!A57=Checks!$K$11,'BS Adj Codes'!$C$28,IF(AND(JRF!A57="Accrual",C55=IFERROR(VLOOKUP(C55,'BS Adj Codes'!$B$2:$B$22,1,0),0)),IFERROR(VLOOKUP(C55,'BS Adj Codes'!$B$2:$C$22,2,0),0),IF(AND(JRF!A57="Accrual",LEFT(C55,1)=2),'BS Adj Codes'!$C$25,IF(AND(JRF!A57="Accrual",0=IFERROR(VLOOKUP(C55,'BS Adj Codes'!$B$2:$B$23,1,0),0)),"160955",IF(AND(JRF!A57="Prepaid",C55=IFERROR(VLOOKUP(C55,'BS Adj Codes'!$B$37:$B$42,1,0),0)),IFERROR(VLOOKUP(C55,'BS Adj Codes'!$B$37:$C$42,2,0),0),IF(AND(JRF!A57="Prepaid",0=IFERROR(VLOOKUP(C55,'BS Adj Codes'!$B$37:$B$42,1,0),0)),"050090",IF(AND(JRF!A57="Deferral",'Journal Template'!C55='BS Adj Codes'!$B$32),'BS Adj Codes'!$C$32,IF(AND(JRF!A57="Deferral",C55='BS Adj Codes'!$B$34),'BS Adj Codes'!$C$34,IF(JRF!A57="Deferral","050918",IF(C55=JRF!D57,JRF!T57,JRF!D57)))))))))))))</f>
        <v>690035</v>
      </c>
      <c r="D256" s="69">
        <f>IF(D55="","",IF(OR(JRF!A57=Checks!$K$9,JRF!A57=Checks!$K$10,JRF!A57=Checks!$K$11,JRF!A57=Checks!$K$6),'Journal Template'!D55,IF(OR(JRF!A57="Accrual",JRF!A57="Deferral"),'Journal Template'!D55,IF(D55=JRF!C57,JRF!V57,JRF!C57))))</f>
        <v>70468</v>
      </c>
      <c r="E256" s="69" t="str">
        <f>IF(E55="","",IF(OR(JRF!A57=Checks!$K$9,JRF!A57=Checks!$K$10,JRF!A57=Checks!$K$11,JRF!A57=Checks!$K$6),'Journal Template'!E55,IF(OR(JRF!A57="Accrual",JRF!A57="Deferral"),'Journal Template'!E55,IF(E55=JRF!E57,JRF!#REF!,JRF!E57))))</f>
        <v/>
      </c>
      <c r="F256" s="69" t="str">
        <f>IF(F55="","",IF(OR(JRF!A57=Checks!$K$9,JRF!A57=Checks!$K$10,JRF!A57=Checks!$K$11,JRF!A57=Checks!$K$6),'Journal Template'!F55,IF(OR(JRF!A57="Accrual",JRF!A57="Deferral"),'Journal Template'!F55,IF(F55=JRF!F57,JRF!AV57,JRF!F57))))</f>
        <v/>
      </c>
      <c r="G256" s="73">
        <f t="shared" si="2"/>
        <v>0</v>
      </c>
      <c r="H256" s="73">
        <f t="shared" si="3"/>
        <v>0</v>
      </c>
      <c r="I256" s="71">
        <f t="shared" si="4"/>
        <v>0</v>
      </c>
      <c r="J256" s="71" t="str">
        <f t="shared" si="5"/>
        <v/>
      </c>
      <c r="K256" s="72" t="str">
        <f>IF(K55="","",IF(OR(JRF!A57=Checks!$K$9,JRF!A57=Checks!$K$10,JRF!A57=Checks!$K$11),'Journal Template'!K55,IF(K55=JRF!B57,JRF!Q57,"")))</f>
        <v/>
      </c>
      <c r="L256" s="200" t="str">
        <f t="shared" si="6"/>
        <v/>
      </c>
      <c r="M256" s="73" t="str">
        <f>IF(M55="","",IF(JRF!A57="Reclass","",-'Journal Template'!M55))</f>
        <v/>
      </c>
      <c r="N256" s="69"/>
      <c r="O256" s="69" t="str">
        <f t="shared" si="0"/>
        <v>ENDBS</v>
      </c>
      <c r="P256" s="69"/>
      <c r="T256" s="44"/>
      <c r="AH256" s="68"/>
      <c r="AI256" s="44"/>
      <c r="AL256" s="44"/>
    </row>
    <row r="257" spans="1:38">
      <c r="A257" s="69" t="str">
        <f>IF(A56="#REF!","#REF!",IF(OR(JRF!A58=Checks!$K$9,JRF!A58=Checks!$K$10,JRF!A58=Checks!$K$11,JRF!A58=Checks!$K$6),'Journal Template'!A56,IF(OR(JRF!A58="Accrual",JRF!A58="Deferral"),'Journal Template'!A56,IF(A56=JRF!B58,JRF!Q58,JRF!B58))))</f>
        <v>P6066 </v>
      </c>
      <c r="B257" s="69" t="str">
        <f t="shared" si="1"/>
        <v>-</v>
      </c>
      <c r="C257" s="74">
        <f>IF(C56="","",IF(IFERROR(SEARCH("RIR",JRF!A58),0),"090960",IF(JRF!A58=Checks!$K$10,'BS Adj Codes'!$C$27,IF(JRF!A58=Checks!$K$11,'BS Adj Codes'!$C$28,IF(AND(JRF!A58="Accrual",C56=IFERROR(VLOOKUP(C56,'BS Adj Codes'!$B$2:$B$22,1,0),0)),IFERROR(VLOOKUP(C56,'BS Adj Codes'!$B$2:$C$22,2,0),0),IF(AND(JRF!A58="Accrual",LEFT(C56,1)=2),'BS Adj Codes'!$C$25,IF(AND(JRF!A58="Accrual",0=IFERROR(VLOOKUP(C56,'BS Adj Codes'!$B$2:$B$23,1,0),0)),"160955",IF(AND(JRF!A58="Prepaid",C56=IFERROR(VLOOKUP(C56,'BS Adj Codes'!$B$37:$B$42,1,0),0)),IFERROR(VLOOKUP(C56,'BS Adj Codes'!$B$37:$C$42,2,0),0),IF(AND(JRF!A58="Prepaid",0=IFERROR(VLOOKUP(C56,'BS Adj Codes'!$B$37:$B$42,1,0),0)),"050090",IF(AND(JRF!A58="Deferral",'Journal Template'!C56='BS Adj Codes'!$B$32),'BS Adj Codes'!$C$32,IF(AND(JRF!A58="Deferral",C56='BS Adj Codes'!$B$34),'BS Adj Codes'!$C$34,IF(JRF!A58="Deferral","050918",IF(C56=JRF!D58,JRF!T58,JRF!D58)))))))))))))</f>
        <v>690035</v>
      </c>
      <c r="D257" s="69">
        <f>IF(D56="","",IF(OR(JRF!A58=Checks!$K$9,JRF!A58=Checks!$K$10,JRF!A58=Checks!$K$11,JRF!A58=Checks!$K$6),'Journal Template'!D56,IF(OR(JRF!A58="Accrual",JRF!A58="Deferral"),'Journal Template'!D56,IF(D56=JRF!C58,JRF!V58,JRF!C58))))</f>
        <v>74236</v>
      </c>
      <c r="E257" s="69" t="str">
        <f>IF(E56="","",IF(OR(JRF!A58=Checks!$K$9,JRF!A58=Checks!$K$10,JRF!A58=Checks!$K$11,JRF!A58=Checks!$K$6),'Journal Template'!E56,IF(OR(JRF!A58="Accrual",JRF!A58="Deferral"),'Journal Template'!E56,IF(E56=JRF!E58,JRF!#REF!,JRF!E58))))</f>
        <v/>
      </c>
      <c r="F257" s="69" t="str">
        <f>IF(F56="","",IF(OR(JRF!A58=Checks!$K$9,JRF!A58=Checks!$K$10,JRF!A58=Checks!$K$11,JRF!A58=Checks!$K$6),'Journal Template'!F56,IF(OR(JRF!A58="Accrual",JRF!A58="Deferral"),'Journal Template'!F56,IF(F56=JRF!F58,JRF!AV58,JRF!F58))))</f>
        <v/>
      </c>
      <c r="G257" s="73">
        <f t="shared" si="2"/>
        <v>0</v>
      </c>
      <c r="H257" s="73">
        <f t="shared" si="3"/>
        <v>0</v>
      </c>
      <c r="I257" s="71">
        <f t="shared" si="4"/>
        <v>0</v>
      </c>
      <c r="J257" s="71" t="str">
        <f t="shared" si="5"/>
        <v/>
      </c>
      <c r="K257" s="72" t="str">
        <f>IF(K56="","",IF(OR(JRF!A58=Checks!$K$9,JRF!A58=Checks!$K$10,JRF!A58=Checks!$K$11),'Journal Template'!K56,IF(K56=JRF!B58,JRF!Q58,"")))</f>
        <v/>
      </c>
      <c r="L257" s="200" t="str">
        <f t="shared" si="6"/>
        <v/>
      </c>
      <c r="M257" s="73" t="str">
        <f>IF(M56="","",IF(JRF!A58="Reclass","",-'Journal Template'!M56))</f>
        <v/>
      </c>
      <c r="N257" s="69"/>
      <c r="O257" s="69" t="str">
        <f t="shared" si="0"/>
        <v>ENDBS</v>
      </c>
      <c r="P257" s="69"/>
      <c r="T257" s="44"/>
      <c r="AH257" s="68"/>
      <c r="AI257" s="44"/>
      <c r="AL257" s="44"/>
    </row>
    <row r="258" spans="1:38">
      <c r="A258" s="69" t="str">
        <f>IF(A57="#REF!","#REF!",IF(OR(JRF!A59=Checks!$K$9,JRF!A59=Checks!$K$10,JRF!A59=Checks!$K$11,JRF!A59=Checks!$K$6),'Journal Template'!A57,IF(OR(JRF!A59="Accrual",JRF!A59="Deferral"),'Journal Template'!A57,IF(A57=JRF!B59,JRF!Q59,JRF!B59))))</f>
        <v>#REF!</v>
      </c>
      <c r="B258" s="69" t="str">
        <f t="shared" si="1"/>
        <v/>
      </c>
      <c r="C258" s="74" t="str">
        <f>IF(C57="","",IF(IFERROR(SEARCH("RIR",JRF!A59),0),"090960",IF(JRF!A59=Checks!$K$10,'BS Adj Codes'!$C$27,IF(JRF!A59=Checks!$K$11,'BS Adj Codes'!$C$28,IF(AND(JRF!A59="Accrual",C57=IFERROR(VLOOKUP(C57,'BS Adj Codes'!$B$2:$B$22,1,0),0)),IFERROR(VLOOKUP(C57,'BS Adj Codes'!$B$2:$C$22,2,0),0),IF(AND(JRF!A59="Accrual",LEFT(C57,1)=2),'BS Adj Codes'!$C$25,IF(AND(JRF!A59="Accrual",0=IFERROR(VLOOKUP(C57,'BS Adj Codes'!$B$2:$B$23,1,0),0)),"160955",IF(AND(JRF!A59="Prepaid",C57=IFERROR(VLOOKUP(C57,'BS Adj Codes'!$B$37:$B$42,1,0),0)),IFERROR(VLOOKUP(C57,'BS Adj Codes'!$B$37:$C$42,2,0),0),IF(AND(JRF!A59="Prepaid",0=IFERROR(VLOOKUP(C57,'BS Adj Codes'!$B$37:$B$42,1,0),0)),"050090",IF(AND(JRF!A59="Deferral",'Journal Template'!C57='BS Adj Codes'!$B$32),'BS Adj Codes'!$C$32,IF(AND(JRF!A59="Deferral",C57='BS Adj Codes'!$B$34),'BS Adj Codes'!$C$34,IF(JRF!A59="Deferral","050918",IF(C57=JRF!D59,JRF!T59,JRF!D59)))))))))))))</f>
        <v/>
      </c>
      <c r="D258" s="69" t="str">
        <f>IF(D57="","",IF(OR(JRF!A59=Checks!$K$9,JRF!A59=Checks!$K$10,JRF!A59=Checks!$K$11,JRF!A59=Checks!$K$6),'Journal Template'!D57,IF(OR(JRF!A59="Accrual",JRF!A59="Deferral"),'Journal Template'!D57,IF(D57=JRF!C59,JRF!V59,JRF!C59))))</f>
        <v/>
      </c>
      <c r="E258" s="69" t="str">
        <f>IF(E57="","",IF(OR(JRF!A59=Checks!$K$9,JRF!A59=Checks!$K$10,JRF!A59=Checks!$K$11,JRF!A59=Checks!$K$6),'Journal Template'!E57,IF(OR(JRF!A59="Accrual",JRF!A59="Deferral"),'Journal Template'!E57,IF(E57=JRF!E59,JRF!#REF!,JRF!E59))))</f>
        <v/>
      </c>
      <c r="F258" s="69" t="str">
        <f>IF(F57="","",IF(OR(JRF!A59=Checks!$K$9,JRF!A59=Checks!$K$10,JRF!A59=Checks!$K$11,JRF!A59=Checks!$K$6),'Journal Template'!F57,IF(OR(JRF!A59="Accrual",JRF!A59="Deferral"),'Journal Template'!F57,IF(F57=JRF!F59,JRF!AV59,JRF!F59))))</f>
        <v/>
      </c>
      <c r="G258" s="73" t="str">
        <f t="shared" si="2"/>
        <v/>
      </c>
      <c r="H258" s="73" t="str">
        <f t="shared" si="3"/>
        <v/>
      </c>
      <c r="I258" s="71" t="str">
        <f t="shared" si="4"/>
        <v/>
      </c>
      <c r="J258" s="71" t="str">
        <f t="shared" si="5"/>
        <v/>
      </c>
      <c r="K258" s="72" t="str">
        <f>IF(K57="","",IF(OR(JRF!A59=Checks!$K$9,JRF!A59=Checks!$K$10,JRF!A59=Checks!$K$11),'Journal Template'!K57,IF(K57=JRF!B59,JRF!Q59,"")))</f>
        <v/>
      </c>
      <c r="L258" s="200" t="str">
        <f t="shared" si="6"/>
        <v/>
      </c>
      <c r="M258" s="73" t="str">
        <f>IF(M57="","",IF(JRF!A59="Reclass","",-'Journal Template'!M57))</f>
        <v/>
      </c>
      <c r="N258" s="69"/>
      <c r="O258" s="69" t="str">
        <f t="shared" si="0"/>
        <v>ENDBS</v>
      </c>
      <c r="P258" s="69"/>
      <c r="T258" s="44"/>
      <c r="AH258" s="68"/>
      <c r="AI258" s="44"/>
      <c r="AL258" s="44"/>
    </row>
    <row r="259" spans="1:38">
      <c r="A259" s="69" t="str">
        <f>IF(A58="#REF!","#REF!",IF(OR(JRF!A60=Checks!$K$9,JRF!A60=Checks!$K$10,JRF!A60=Checks!$K$11,JRF!A60=Checks!$K$6),'Journal Template'!A58,IF(OR(JRF!A60="Accrual",JRF!A60="Deferral"),'Journal Template'!A58,IF(A58=JRF!B60,JRF!Q60,JRF!B60))))</f>
        <v>#REF!</v>
      </c>
      <c r="B259" s="69" t="str">
        <f t="shared" si="1"/>
        <v/>
      </c>
      <c r="C259" s="74" t="str">
        <f>IF(C58="","",IF(IFERROR(SEARCH("RIR",JRF!A60),0),"090960",IF(JRF!A60=Checks!$K$10,'BS Adj Codes'!$C$27,IF(JRF!A60=Checks!$K$11,'BS Adj Codes'!$C$28,IF(AND(JRF!A60="Accrual",C58=IFERROR(VLOOKUP(C58,'BS Adj Codes'!$B$2:$B$22,1,0),0)),IFERROR(VLOOKUP(C58,'BS Adj Codes'!$B$2:$C$22,2,0),0),IF(AND(JRF!A60="Accrual",LEFT(C58,1)=2),'BS Adj Codes'!$C$25,IF(AND(JRF!A60="Accrual",0=IFERROR(VLOOKUP(C58,'BS Adj Codes'!$B$2:$B$23,1,0),0)),"160955",IF(AND(JRF!A60="Prepaid",C58=IFERROR(VLOOKUP(C58,'BS Adj Codes'!$B$37:$B$42,1,0),0)),IFERROR(VLOOKUP(C58,'BS Adj Codes'!$B$37:$C$42,2,0),0),IF(AND(JRF!A60="Prepaid",0=IFERROR(VLOOKUP(C58,'BS Adj Codes'!$B$37:$B$42,1,0),0)),"050090",IF(AND(JRF!A60="Deferral",'Journal Template'!C58='BS Adj Codes'!$B$32),'BS Adj Codes'!$C$32,IF(AND(JRF!A60="Deferral",C58='BS Adj Codes'!$B$34),'BS Adj Codes'!$C$34,IF(JRF!A60="Deferral","050918",IF(C58=JRF!D60,JRF!T60,JRF!D60)))))))))))))</f>
        <v/>
      </c>
      <c r="D259" s="69" t="str">
        <f>IF(D58="","",IF(OR(JRF!A60=Checks!$K$9,JRF!A60=Checks!$K$10,JRF!A60=Checks!$K$11,JRF!A60=Checks!$K$6),'Journal Template'!D58,IF(OR(JRF!A60="Accrual",JRF!A60="Deferral"),'Journal Template'!D58,IF(D58=JRF!C60,JRF!V60,JRF!C60))))</f>
        <v/>
      </c>
      <c r="E259" s="69" t="str">
        <f>IF(E58="","",IF(OR(JRF!A60=Checks!$K$9,JRF!A60=Checks!$K$10,JRF!A60=Checks!$K$11,JRF!A60=Checks!$K$6),'Journal Template'!E58,IF(OR(JRF!A60="Accrual",JRF!A60="Deferral"),'Journal Template'!E58,IF(E58=JRF!E60,JRF!#REF!,JRF!E60))))</f>
        <v/>
      </c>
      <c r="F259" s="69" t="str">
        <f>IF(F58="","",IF(OR(JRF!A60=Checks!$K$9,JRF!A60=Checks!$K$10,JRF!A60=Checks!$K$11,JRF!A60=Checks!$K$6),'Journal Template'!F58,IF(OR(JRF!A60="Accrual",JRF!A60="Deferral"),'Journal Template'!F58,IF(F58=JRF!F60,JRF!AV60,JRF!F60))))</f>
        <v/>
      </c>
      <c r="G259" s="73" t="str">
        <f t="shared" si="2"/>
        <v/>
      </c>
      <c r="H259" s="73" t="str">
        <f t="shared" si="3"/>
        <v/>
      </c>
      <c r="I259" s="71" t="str">
        <f t="shared" si="4"/>
        <v/>
      </c>
      <c r="J259" s="71" t="str">
        <f t="shared" si="5"/>
        <v/>
      </c>
      <c r="K259" s="72" t="str">
        <f>IF(K58="","",IF(OR(JRF!A60=Checks!$K$9,JRF!A60=Checks!$K$10,JRF!A60=Checks!$K$11),'Journal Template'!K58,IF(K58=JRF!B60,JRF!Q60,"")))</f>
        <v/>
      </c>
      <c r="L259" s="200" t="str">
        <f t="shared" si="6"/>
        <v/>
      </c>
      <c r="M259" s="73" t="str">
        <f>IF(M58="","",IF(JRF!A60="Reclass","",-'Journal Template'!M58))</f>
        <v/>
      </c>
      <c r="N259" s="69"/>
      <c r="O259" s="69" t="str">
        <f t="shared" si="0"/>
        <v>ENDBS</v>
      </c>
      <c r="P259" s="69"/>
      <c r="T259" s="44"/>
      <c r="AH259" s="68"/>
      <c r="AI259" s="44"/>
      <c r="AL259" s="44"/>
    </row>
    <row r="260" spans="1:38">
      <c r="A260" s="69" t="str">
        <f>IF(A59="#REF!","#REF!",IF(OR(JRF!A61=Checks!$K$9,JRF!A61=Checks!$K$10,JRF!A61=Checks!$K$11,JRF!A61=Checks!$K$6),'Journal Template'!A59,IF(OR(JRF!A61="Accrual",JRF!A61="Deferral"),'Journal Template'!A59,IF(A59=JRF!B61,JRF!Q61,JRF!B61))))</f>
        <v>#REF!</v>
      </c>
      <c r="B260" s="69" t="str">
        <f t="shared" si="1"/>
        <v/>
      </c>
      <c r="C260" s="74" t="str">
        <f>IF(C59="","",IF(IFERROR(SEARCH("RIR",JRF!A61),0),"090960",IF(JRF!A61=Checks!$K$10,'BS Adj Codes'!$C$27,IF(JRF!A61=Checks!$K$11,'BS Adj Codes'!$C$28,IF(AND(JRF!A61="Accrual",C59=IFERROR(VLOOKUP(C59,'BS Adj Codes'!$B$2:$B$22,1,0),0)),IFERROR(VLOOKUP(C59,'BS Adj Codes'!$B$2:$C$22,2,0),0),IF(AND(JRF!A61="Accrual",LEFT(C59,1)=2),'BS Adj Codes'!$C$25,IF(AND(JRF!A61="Accrual",0=IFERROR(VLOOKUP(C59,'BS Adj Codes'!$B$2:$B$23,1,0),0)),"160955",IF(AND(JRF!A61="Prepaid",C59=IFERROR(VLOOKUP(C59,'BS Adj Codes'!$B$37:$B$42,1,0),0)),IFERROR(VLOOKUP(C59,'BS Adj Codes'!$B$37:$C$42,2,0),0),IF(AND(JRF!A61="Prepaid",0=IFERROR(VLOOKUP(C59,'BS Adj Codes'!$B$37:$B$42,1,0),0)),"050090",IF(AND(JRF!A61="Deferral",'Journal Template'!C59='BS Adj Codes'!$B$32),'BS Adj Codes'!$C$32,IF(AND(JRF!A61="Deferral",C59='BS Adj Codes'!$B$34),'BS Adj Codes'!$C$34,IF(JRF!A61="Deferral","050918",IF(C59=JRF!D61,JRF!T61,JRF!D61)))))))))))))</f>
        <v/>
      </c>
      <c r="D260" s="69" t="str">
        <f>IF(D59="","",IF(OR(JRF!A61=Checks!$K$9,JRF!A61=Checks!$K$10,JRF!A61=Checks!$K$11,JRF!A61=Checks!$K$6),'Journal Template'!D59,IF(OR(JRF!A61="Accrual",JRF!A61="Deferral"),'Journal Template'!D59,IF(D59=JRF!C61,JRF!V61,JRF!C61))))</f>
        <v/>
      </c>
      <c r="E260" s="69" t="str">
        <f>IF(E59="","",IF(OR(JRF!A61=Checks!$K$9,JRF!A61=Checks!$K$10,JRF!A61=Checks!$K$11,JRF!A61=Checks!$K$6),'Journal Template'!E59,IF(OR(JRF!A61="Accrual",JRF!A61="Deferral"),'Journal Template'!E59,IF(E59=JRF!E61,JRF!#REF!,JRF!E61))))</f>
        <v/>
      </c>
      <c r="F260" s="69" t="str">
        <f>IF(F59="","",IF(OR(JRF!A61=Checks!$K$9,JRF!A61=Checks!$K$10,JRF!A61=Checks!$K$11,JRF!A61=Checks!$K$6),'Journal Template'!F59,IF(OR(JRF!A61="Accrual",JRF!A61="Deferral"),'Journal Template'!F59,IF(F59=JRF!F61,JRF!AV61,JRF!F61))))</f>
        <v/>
      </c>
      <c r="G260" s="73" t="str">
        <f t="shared" si="2"/>
        <v/>
      </c>
      <c r="H260" s="73" t="str">
        <f t="shared" si="3"/>
        <v/>
      </c>
      <c r="I260" s="71" t="str">
        <f t="shared" si="4"/>
        <v/>
      </c>
      <c r="J260" s="71" t="str">
        <f t="shared" si="5"/>
        <v/>
      </c>
      <c r="K260" s="72" t="str">
        <f>IF(K59="","",IF(OR(JRF!A61=Checks!$K$9,JRF!A61=Checks!$K$10,JRF!A61=Checks!$K$11),'Journal Template'!K59,IF(K59=JRF!B61,JRF!Q61,"")))</f>
        <v/>
      </c>
      <c r="L260" s="200" t="str">
        <f t="shared" si="6"/>
        <v/>
      </c>
      <c r="M260" s="73" t="str">
        <f>IF(M59="","",IF(JRF!A61="Reclass","",-'Journal Template'!M59))</f>
        <v/>
      </c>
      <c r="N260" s="69"/>
      <c r="O260" s="69" t="str">
        <f t="shared" si="0"/>
        <v>ENDBS</v>
      </c>
      <c r="P260" s="69"/>
      <c r="T260" s="44"/>
      <c r="AH260" s="68"/>
      <c r="AI260" s="44"/>
      <c r="AL260" s="44"/>
    </row>
    <row r="261" spans="1:38">
      <c r="A261" s="69" t="str">
        <f>IF(A60="#REF!","#REF!",IF(OR(JRF!A62=Checks!$K$9,JRF!A62=Checks!$K$10,JRF!A62=Checks!$K$11,JRF!A62=Checks!$K$6),'Journal Template'!A60,IF(OR(JRF!A62="Accrual",JRF!A62="Deferral"),'Journal Template'!A60,IF(A60=JRF!B62,JRF!Q62,JRF!B62))))</f>
        <v>#REF!</v>
      </c>
      <c r="B261" s="69" t="str">
        <f t="shared" si="1"/>
        <v/>
      </c>
      <c r="C261" s="74" t="str">
        <f>IF(C60="","",IF(IFERROR(SEARCH("RIR",JRF!A62),0),"090960",IF(JRF!A62=Checks!$K$10,'BS Adj Codes'!$C$27,IF(JRF!A62=Checks!$K$11,'BS Adj Codes'!$C$28,IF(AND(JRF!A62="Accrual",C60=IFERROR(VLOOKUP(C60,'BS Adj Codes'!$B$2:$B$22,1,0),0)),IFERROR(VLOOKUP(C60,'BS Adj Codes'!$B$2:$C$22,2,0),0),IF(AND(JRF!A62="Accrual",LEFT(C60,1)=2),'BS Adj Codes'!$C$25,IF(AND(JRF!A62="Accrual",0=IFERROR(VLOOKUP(C60,'BS Adj Codes'!$B$2:$B$23,1,0),0)),"160955",IF(AND(JRF!A62="Prepaid",C60=IFERROR(VLOOKUP(C60,'BS Adj Codes'!$B$37:$B$42,1,0),0)),IFERROR(VLOOKUP(C60,'BS Adj Codes'!$B$37:$C$42,2,0),0),IF(AND(JRF!A62="Prepaid",0=IFERROR(VLOOKUP(C60,'BS Adj Codes'!$B$37:$B$42,1,0),0)),"050090",IF(AND(JRF!A62="Deferral",'Journal Template'!C60='BS Adj Codes'!$B$32),'BS Adj Codes'!$C$32,IF(AND(JRF!A62="Deferral",C60='BS Adj Codes'!$B$34),'BS Adj Codes'!$C$34,IF(JRF!A62="Deferral","050918",IF(C60=JRF!D62,JRF!T62,JRF!D62)))))))))))))</f>
        <v/>
      </c>
      <c r="D261" s="69" t="str">
        <f>IF(D60="","",IF(OR(JRF!A62=Checks!$K$9,JRF!A62=Checks!$K$10,JRF!A62=Checks!$K$11,JRF!A62=Checks!$K$6),'Journal Template'!D60,IF(OR(JRF!A62="Accrual",JRF!A62="Deferral"),'Journal Template'!D60,IF(D60=JRF!C62,JRF!V62,JRF!C62))))</f>
        <v/>
      </c>
      <c r="E261" s="69" t="str">
        <f>IF(E60="","",IF(OR(JRF!A62=Checks!$K$9,JRF!A62=Checks!$K$10,JRF!A62=Checks!$K$11,JRF!A62=Checks!$K$6),'Journal Template'!E60,IF(OR(JRF!A62="Accrual",JRF!A62="Deferral"),'Journal Template'!E60,IF(E60=JRF!E62,JRF!#REF!,JRF!E62))))</f>
        <v/>
      </c>
      <c r="F261" s="69" t="str">
        <f>IF(F60="","",IF(OR(JRF!A62=Checks!$K$9,JRF!A62=Checks!$K$10,JRF!A62=Checks!$K$11,JRF!A62=Checks!$K$6),'Journal Template'!F60,IF(OR(JRF!A62="Accrual",JRF!A62="Deferral"),'Journal Template'!F60,IF(F60=JRF!F62,JRF!AV62,JRF!F62))))</f>
        <v/>
      </c>
      <c r="G261" s="73" t="str">
        <f t="shared" si="2"/>
        <v/>
      </c>
      <c r="H261" s="73" t="str">
        <f t="shared" si="3"/>
        <v/>
      </c>
      <c r="I261" s="71" t="str">
        <f t="shared" si="4"/>
        <v/>
      </c>
      <c r="J261" s="71" t="str">
        <f t="shared" si="5"/>
        <v/>
      </c>
      <c r="K261" s="72" t="str">
        <f>IF(K60="","",IF(OR(JRF!A62=Checks!$K$9,JRF!A62=Checks!$K$10,JRF!A62=Checks!$K$11),'Journal Template'!K60,IF(K60=JRF!B62,JRF!Q62,"")))</f>
        <v/>
      </c>
      <c r="L261" s="200" t="str">
        <f t="shared" si="6"/>
        <v/>
      </c>
      <c r="M261" s="73" t="str">
        <f>IF(M60="","",IF(JRF!A62="Reclass","",-'Journal Template'!M60))</f>
        <v/>
      </c>
      <c r="N261" s="69"/>
      <c r="O261" s="69" t="str">
        <f t="shared" si="0"/>
        <v>ENDBS</v>
      </c>
      <c r="P261" s="69"/>
      <c r="T261" s="44"/>
      <c r="AH261" s="68"/>
      <c r="AI261" s="44"/>
      <c r="AL261" s="44"/>
    </row>
    <row r="262" spans="1:38">
      <c r="A262" s="69" t="str">
        <f>IF(A61="#REF!","#REF!",IF(OR(JRF!A63=Checks!$K$9,JRF!A63=Checks!$K$10,JRF!A63=Checks!$K$11,JRF!A63=Checks!$K$6),'Journal Template'!A61,IF(OR(JRF!A63="Accrual",JRF!A63="Deferral"),'Journal Template'!A61,IF(A61=JRF!B63,JRF!Q63,JRF!B63))))</f>
        <v>#REF!</v>
      </c>
      <c r="B262" s="69" t="str">
        <f t="shared" si="1"/>
        <v/>
      </c>
      <c r="C262" s="74" t="str">
        <f>IF(C61="","",IF(IFERROR(SEARCH("RIR",JRF!A63),0),"090960",IF(JRF!A63=Checks!$K$10,'BS Adj Codes'!$C$27,IF(JRF!A63=Checks!$K$11,'BS Adj Codes'!$C$28,IF(AND(JRF!A63="Accrual",C61=IFERROR(VLOOKUP(C61,'BS Adj Codes'!$B$2:$B$22,1,0),0)),IFERROR(VLOOKUP(C61,'BS Adj Codes'!$B$2:$C$22,2,0),0),IF(AND(JRF!A63="Accrual",LEFT(C61,1)=2),'BS Adj Codes'!$C$25,IF(AND(JRF!A63="Accrual",0=IFERROR(VLOOKUP(C61,'BS Adj Codes'!$B$2:$B$23,1,0),0)),"160955",IF(AND(JRF!A63="Prepaid",C61=IFERROR(VLOOKUP(C61,'BS Adj Codes'!$B$37:$B$42,1,0),0)),IFERROR(VLOOKUP(C61,'BS Adj Codes'!$B$37:$C$42,2,0),0),IF(AND(JRF!A63="Prepaid",0=IFERROR(VLOOKUP(C61,'BS Adj Codes'!$B$37:$B$42,1,0),0)),"050090",IF(AND(JRF!A63="Deferral",'Journal Template'!C61='BS Adj Codes'!$B$32),'BS Adj Codes'!$C$32,IF(AND(JRF!A63="Deferral",C61='BS Adj Codes'!$B$34),'BS Adj Codes'!$C$34,IF(JRF!A63="Deferral","050918",IF(C61=JRF!D63,JRF!T63,JRF!D63)))))))))))))</f>
        <v/>
      </c>
      <c r="D262" s="69" t="str">
        <f>IF(D61="","",IF(OR(JRF!A63=Checks!$K$9,JRF!A63=Checks!$K$10,JRF!A63=Checks!$K$11,JRF!A63=Checks!$K$6),'Journal Template'!D61,IF(OR(JRF!A63="Accrual",JRF!A63="Deferral"),'Journal Template'!D61,IF(D61=JRF!C63,JRF!V63,JRF!C63))))</f>
        <v/>
      </c>
      <c r="E262" s="69" t="str">
        <f>IF(E61="","",IF(OR(JRF!A63=Checks!$K$9,JRF!A63=Checks!$K$10,JRF!A63=Checks!$K$11,JRF!A63=Checks!$K$6),'Journal Template'!E61,IF(OR(JRF!A63="Accrual",JRF!A63="Deferral"),'Journal Template'!E61,IF(E61=JRF!E63,JRF!#REF!,JRF!E63))))</f>
        <v/>
      </c>
      <c r="F262" s="69" t="str">
        <f>IF(F61="","",IF(OR(JRF!A63=Checks!$K$9,JRF!A63=Checks!$K$10,JRF!A63=Checks!$K$11,JRF!A63=Checks!$K$6),'Journal Template'!F61,IF(OR(JRF!A63="Accrual",JRF!A63="Deferral"),'Journal Template'!F61,IF(F61=JRF!F63,JRF!AV63,JRF!F63))))</f>
        <v/>
      </c>
      <c r="G262" s="73" t="str">
        <f t="shared" si="2"/>
        <v/>
      </c>
      <c r="H262" s="73" t="str">
        <f t="shared" si="3"/>
        <v/>
      </c>
      <c r="I262" s="71" t="str">
        <f t="shared" si="4"/>
        <v/>
      </c>
      <c r="J262" s="71" t="str">
        <f t="shared" si="5"/>
        <v/>
      </c>
      <c r="K262" s="72" t="str">
        <f>IF(K61="","",IF(OR(JRF!A63=Checks!$K$9,JRF!A63=Checks!$K$10,JRF!A63=Checks!$K$11),'Journal Template'!K61,IF(K61=JRF!B63,JRF!Q63,"")))</f>
        <v/>
      </c>
      <c r="L262" s="200" t="str">
        <f t="shared" si="6"/>
        <v/>
      </c>
      <c r="M262" s="73" t="str">
        <f>IF(M61="","",IF(JRF!A63="Reclass","",-'Journal Template'!M61))</f>
        <v/>
      </c>
      <c r="N262" s="69"/>
      <c r="O262" s="69" t="str">
        <f t="shared" si="0"/>
        <v>ENDBS</v>
      </c>
      <c r="P262" s="69"/>
      <c r="T262" s="44"/>
      <c r="AH262" s="68"/>
      <c r="AI262" s="44"/>
      <c r="AL262" s="44"/>
    </row>
    <row r="263" spans="1:38">
      <c r="A263" s="69" t="str">
        <f>IF(A62="#REF!","#REF!",IF(OR(JRF!A64=Checks!$K$9,JRF!A64=Checks!$K$10,JRF!A64=Checks!$K$11,JRF!A64=Checks!$K$6),'Journal Template'!A62,IF(OR(JRF!A64="Accrual",JRF!A64="Deferral"),'Journal Template'!A62,IF(A62=JRF!B64,JRF!Q64,JRF!B64))))</f>
        <v>#REF!</v>
      </c>
      <c r="B263" s="69" t="str">
        <f t="shared" si="1"/>
        <v/>
      </c>
      <c r="C263" s="74" t="str">
        <f>IF(C62="","",IF(IFERROR(SEARCH("RIR",JRF!A64),0),"090960",IF(JRF!A64=Checks!$K$10,'BS Adj Codes'!$C$27,IF(JRF!A64=Checks!$K$11,'BS Adj Codes'!$C$28,IF(AND(JRF!A64="Accrual",C62=IFERROR(VLOOKUP(C62,'BS Adj Codes'!$B$2:$B$22,1,0),0)),IFERROR(VLOOKUP(C62,'BS Adj Codes'!$B$2:$C$22,2,0),0),IF(AND(JRF!A64="Accrual",LEFT(C62,1)=2),'BS Adj Codes'!$C$25,IF(AND(JRF!A64="Accrual",0=IFERROR(VLOOKUP(C62,'BS Adj Codes'!$B$2:$B$23,1,0),0)),"160955",IF(AND(JRF!A64="Prepaid",C62=IFERROR(VLOOKUP(C62,'BS Adj Codes'!$B$37:$B$42,1,0),0)),IFERROR(VLOOKUP(C62,'BS Adj Codes'!$B$37:$C$42,2,0),0),IF(AND(JRF!A64="Prepaid",0=IFERROR(VLOOKUP(C62,'BS Adj Codes'!$B$37:$B$42,1,0),0)),"050090",IF(AND(JRF!A64="Deferral",'Journal Template'!C62='BS Adj Codes'!$B$32),'BS Adj Codes'!$C$32,IF(AND(JRF!A64="Deferral",C62='BS Adj Codes'!$B$34),'BS Adj Codes'!$C$34,IF(JRF!A64="Deferral","050918",IF(C62=JRF!D64,JRF!T64,JRF!D64)))))))))))))</f>
        <v/>
      </c>
      <c r="D263" s="69" t="str">
        <f>IF(D62="","",IF(OR(JRF!A64=Checks!$K$9,JRF!A64=Checks!$K$10,JRF!A64=Checks!$K$11,JRF!A64=Checks!$K$6),'Journal Template'!D62,IF(OR(JRF!A64="Accrual",JRF!A64="Deferral"),'Journal Template'!D62,IF(D62=JRF!C64,JRF!V64,JRF!C64))))</f>
        <v/>
      </c>
      <c r="E263" s="69" t="str">
        <f>IF(E62="","",IF(OR(JRF!A64=Checks!$K$9,JRF!A64=Checks!$K$10,JRF!A64=Checks!$K$11,JRF!A64=Checks!$K$6),'Journal Template'!E62,IF(OR(JRF!A64="Accrual",JRF!A64="Deferral"),'Journal Template'!E62,IF(E62=JRF!E64,JRF!#REF!,JRF!E64))))</f>
        <v/>
      </c>
      <c r="F263" s="69" t="str">
        <f>IF(F62="","",IF(OR(JRF!A64=Checks!$K$9,JRF!A64=Checks!$K$10,JRF!A64=Checks!$K$11,JRF!A64=Checks!$K$6),'Journal Template'!F62,IF(OR(JRF!A64="Accrual",JRF!A64="Deferral"),'Journal Template'!F62,IF(F62=JRF!F64,JRF!AV64,JRF!F64))))</f>
        <v/>
      </c>
      <c r="G263" s="73" t="str">
        <f t="shared" si="2"/>
        <v/>
      </c>
      <c r="H263" s="73" t="str">
        <f t="shared" si="3"/>
        <v/>
      </c>
      <c r="I263" s="71" t="str">
        <f t="shared" si="4"/>
        <v/>
      </c>
      <c r="J263" s="71" t="str">
        <f t="shared" si="5"/>
        <v/>
      </c>
      <c r="K263" s="72" t="str">
        <f>IF(K62="","",IF(OR(JRF!A64=Checks!$K$9,JRF!A64=Checks!$K$10,JRF!A64=Checks!$K$11),'Journal Template'!K62,IF(K62=JRF!B64,JRF!Q64,"")))</f>
        <v/>
      </c>
      <c r="L263" s="200" t="str">
        <f t="shared" si="6"/>
        <v/>
      </c>
      <c r="M263" s="73" t="str">
        <f>IF(M62="","",IF(JRF!A64="Reclass","",-'Journal Template'!M62))</f>
        <v/>
      </c>
      <c r="N263" s="69"/>
      <c r="O263" s="69" t="str">
        <f t="shared" si="0"/>
        <v>ENDBS</v>
      </c>
      <c r="P263" s="69"/>
      <c r="T263" s="44"/>
      <c r="AH263" s="68"/>
      <c r="AI263" s="44"/>
      <c r="AL263" s="44"/>
    </row>
    <row r="264" spans="1:38">
      <c r="A264" s="69" t="str">
        <f>IF(A63="#REF!","#REF!",IF(OR(JRF!A65=Checks!$K$9,JRF!A65=Checks!$K$10,JRF!A65=Checks!$K$11,JRF!A65=Checks!$K$6),'Journal Template'!A63,IF(OR(JRF!A65="Accrual",JRF!A65="Deferral"),'Journal Template'!A63,IF(A63=JRF!B65,JRF!Q65,JRF!B65))))</f>
        <v>#REF!</v>
      </c>
      <c r="B264" s="69" t="str">
        <f t="shared" si="1"/>
        <v/>
      </c>
      <c r="C264" s="74" t="str">
        <f>IF(C63="","",IF(IFERROR(SEARCH("RIR",JRF!A65),0),"090960",IF(JRF!A65=Checks!$K$10,'BS Adj Codes'!$C$27,IF(JRF!A65=Checks!$K$11,'BS Adj Codes'!$C$28,IF(AND(JRF!A65="Accrual",C63=IFERROR(VLOOKUP(C63,'BS Adj Codes'!$B$2:$B$22,1,0),0)),IFERROR(VLOOKUP(C63,'BS Adj Codes'!$B$2:$C$22,2,0),0),IF(AND(JRF!A65="Accrual",LEFT(C63,1)=2),'BS Adj Codes'!$C$25,IF(AND(JRF!A65="Accrual",0=IFERROR(VLOOKUP(C63,'BS Adj Codes'!$B$2:$B$23,1,0),0)),"160955",IF(AND(JRF!A65="Prepaid",C63=IFERROR(VLOOKUP(C63,'BS Adj Codes'!$B$37:$B$42,1,0),0)),IFERROR(VLOOKUP(C63,'BS Adj Codes'!$B$37:$C$42,2,0),0),IF(AND(JRF!A65="Prepaid",0=IFERROR(VLOOKUP(C63,'BS Adj Codes'!$B$37:$B$42,1,0),0)),"050090",IF(AND(JRF!A65="Deferral",'Journal Template'!C63='BS Adj Codes'!$B$32),'BS Adj Codes'!$C$32,IF(AND(JRF!A65="Deferral",C63='BS Adj Codes'!$B$34),'BS Adj Codes'!$C$34,IF(JRF!A65="Deferral","050918",IF(C63=JRF!D65,JRF!T65,JRF!D65)))))))))))))</f>
        <v/>
      </c>
      <c r="D264" s="69" t="str">
        <f>IF(D63="","",IF(OR(JRF!A65=Checks!$K$9,JRF!A65=Checks!$K$10,JRF!A65=Checks!$K$11,JRF!A65=Checks!$K$6),'Journal Template'!D63,IF(OR(JRF!A65="Accrual",JRF!A65="Deferral"),'Journal Template'!D63,IF(D63=JRF!C65,JRF!V65,JRF!C65))))</f>
        <v/>
      </c>
      <c r="E264" s="69" t="str">
        <f>IF(E63="","",IF(OR(JRF!A65=Checks!$K$9,JRF!A65=Checks!$K$10,JRF!A65=Checks!$K$11,JRF!A65=Checks!$K$6),'Journal Template'!E63,IF(OR(JRF!A65="Accrual",JRF!A65="Deferral"),'Journal Template'!E63,IF(E63=JRF!E65,JRF!#REF!,JRF!E65))))</f>
        <v/>
      </c>
      <c r="F264" s="69" t="str">
        <f>IF(F63="","",IF(OR(JRF!A65=Checks!$K$9,JRF!A65=Checks!$K$10,JRF!A65=Checks!$K$11,JRF!A65=Checks!$K$6),'Journal Template'!F63,IF(OR(JRF!A65="Accrual",JRF!A65="Deferral"),'Journal Template'!F63,IF(F63=JRF!F65,JRF!AV65,JRF!F65))))</f>
        <v/>
      </c>
      <c r="G264" s="73" t="str">
        <f t="shared" si="2"/>
        <v/>
      </c>
      <c r="H264" s="73" t="str">
        <f t="shared" si="3"/>
        <v/>
      </c>
      <c r="I264" s="71" t="str">
        <f t="shared" si="4"/>
        <v/>
      </c>
      <c r="J264" s="71" t="str">
        <f t="shared" si="5"/>
        <v/>
      </c>
      <c r="K264" s="72" t="str">
        <f>IF(K63="","",IF(OR(JRF!A65=Checks!$K$9,JRF!A65=Checks!$K$10,JRF!A65=Checks!$K$11),'Journal Template'!K63,IF(K63=JRF!B65,JRF!Q65,"")))</f>
        <v/>
      </c>
      <c r="L264" s="200" t="str">
        <f t="shared" si="6"/>
        <v/>
      </c>
      <c r="M264" s="73" t="str">
        <f>IF(M63="","",IF(JRF!A65="Reclass","",-'Journal Template'!M63))</f>
        <v/>
      </c>
      <c r="N264" s="69"/>
      <c r="O264" s="69" t="str">
        <f t="shared" si="0"/>
        <v>ENDBS</v>
      </c>
      <c r="P264" s="69"/>
      <c r="T264" s="44"/>
      <c r="AH264" s="68"/>
      <c r="AI264" s="44"/>
      <c r="AL264" s="44"/>
    </row>
    <row r="265" spans="1:38">
      <c r="A265" s="69" t="str">
        <f>IF(A64="#REF!","#REF!",IF(OR(JRF!A66=Checks!$K$9,JRF!A66=Checks!$K$10,JRF!A66=Checks!$K$11,JRF!A66=Checks!$K$6),'Journal Template'!A64,IF(OR(JRF!A66="Accrual",JRF!A66="Deferral"),'Journal Template'!A64,IF(A64=JRF!B66,JRF!Q66,JRF!B66))))</f>
        <v>#REF!</v>
      </c>
      <c r="B265" s="69" t="str">
        <f t="shared" si="1"/>
        <v/>
      </c>
      <c r="C265" s="74" t="str">
        <f>IF(C64="","",IF(IFERROR(SEARCH("RIR",JRF!A66),0),"090960",IF(JRF!A66=Checks!$K$10,'BS Adj Codes'!$C$27,IF(JRF!A66=Checks!$K$11,'BS Adj Codes'!$C$28,IF(AND(JRF!A66="Accrual",C64=IFERROR(VLOOKUP(C64,'BS Adj Codes'!$B$2:$B$22,1,0),0)),IFERROR(VLOOKUP(C64,'BS Adj Codes'!$B$2:$C$22,2,0),0),IF(AND(JRF!A66="Accrual",LEFT(C64,1)=2),'BS Adj Codes'!$C$25,IF(AND(JRF!A66="Accrual",0=IFERROR(VLOOKUP(C64,'BS Adj Codes'!$B$2:$B$23,1,0),0)),"160955",IF(AND(JRF!A66="Prepaid",C64=IFERROR(VLOOKUP(C64,'BS Adj Codes'!$B$37:$B$42,1,0),0)),IFERROR(VLOOKUP(C64,'BS Adj Codes'!$B$37:$C$42,2,0),0),IF(AND(JRF!A66="Prepaid",0=IFERROR(VLOOKUP(C64,'BS Adj Codes'!$B$37:$B$42,1,0),0)),"050090",IF(AND(JRF!A66="Deferral",'Journal Template'!C64='BS Adj Codes'!$B$32),'BS Adj Codes'!$C$32,IF(AND(JRF!A66="Deferral",C64='BS Adj Codes'!$B$34),'BS Adj Codes'!$C$34,IF(JRF!A66="Deferral","050918",IF(C64=JRF!D66,JRF!T66,JRF!D66)))))))))))))</f>
        <v/>
      </c>
      <c r="D265" s="69" t="str">
        <f>IF(D64="","",IF(OR(JRF!A66=Checks!$K$9,JRF!A66=Checks!$K$10,JRF!A66=Checks!$K$11,JRF!A66=Checks!$K$6),'Journal Template'!D64,IF(OR(JRF!A66="Accrual",JRF!A66="Deferral"),'Journal Template'!D64,IF(D64=JRF!C66,JRF!V66,JRF!C66))))</f>
        <v/>
      </c>
      <c r="E265" s="69" t="str">
        <f>IF(E64="","",IF(OR(JRF!A66=Checks!$K$9,JRF!A66=Checks!$K$10,JRF!A66=Checks!$K$11,JRF!A66=Checks!$K$6),'Journal Template'!E64,IF(OR(JRF!A66="Accrual",JRF!A66="Deferral"),'Journal Template'!E64,IF(E64=JRF!E66,JRF!#REF!,JRF!E66))))</f>
        <v/>
      </c>
      <c r="F265" s="69" t="str">
        <f>IF(F64="","",IF(OR(JRF!A66=Checks!$K$9,JRF!A66=Checks!$K$10,JRF!A66=Checks!$K$11,JRF!A66=Checks!$K$6),'Journal Template'!F64,IF(OR(JRF!A66="Accrual",JRF!A66="Deferral"),'Journal Template'!F64,IF(F64=JRF!F66,JRF!AV66,JRF!F66))))</f>
        <v/>
      </c>
      <c r="G265" s="73" t="str">
        <f t="shared" si="2"/>
        <v/>
      </c>
      <c r="H265" s="73" t="str">
        <f t="shared" si="3"/>
        <v/>
      </c>
      <c r="I265" s="71" t="str">
        <f t="shared" si="4"/>
        <v/>
      </c>
      <c r="J265" s="71" t="str">
        <f t="shared" si="5"/>
        <v/>
      </c>
      <c r="K265" s="72" t="str">
        <f>IF(K64="","",IF(OR(JRF!A66=Checks!$K$9,JRF!A66=Checks!$K$10,JRF!A66=Checks!$K$11),'Journal Template'!K64,IF(K64=JRF!B66,JRF!Q66,"")))</f>
        <v/>
      </c>
      <c r="L265" s="200" t="str">
        <f t="shared" si="6"/>
        <v/>
      </c>
      <c r="M265" s="73" t="str">
        <f>IF(M64="","",IF(JRF!A66="Reclass","",-'Journal Template'!M64))</f>
        <v/>
      </c>
      <c r="N265" s="69"/>
      <c r="O265" s="69" t="str">
        <f t="shared" si="0"/>
        <v>ENDBS</v>
      </c>
      <c r="P265" s="69"/>
      <c r="T265" s="44"/>
      <c r="AH265" s="68"/>
      <c r="AI265" s="44"/>
      <c r="AL265" s="44"/>
    </row>
    <row r="266" spans="1:38">
      <c r="A266" s="69" t="str">
        <f>IF(A65="#REF!","#REF!",IF(OR(JRF!A67=Checks!$K$9,JRF!A67=Checks!$K$10,JRF!A67=Checks!$K$11,JRF!A67=Checks!$K$6),'Journal Template'!A65,IF(OR(JRF!A67="Accrual",JRF!A67="Deferral"),'Journal Template'!A65,IF(A65=JRF!B67,JRF!Q67,JRF!B67))))</f>
        <v>#REF!</v>
      </c>
      <c r="B266" s="69" t="str">
        <f t="shared" si="1"/>
        <v/>
      </c>
      <c r="C266" s="74" t="str">
        <f>IF(C65="","",IF(IFERROR(SEARCH("RIR",JRF!A67),0),"090960",IF(JRF!A67=Checks!$K$10,'BS Adj Codes'!$C$27,IF(JRF!A67=Checks!$K$11,'BS Adj Codes'!$C$28,IF(AND(JRF!A67="Accrual",C65=IFERROR(VLOOKUP(C65,'BS Adj Codes'!$B$2:$B$22,1,0),0)),IFERROR(VLOOKUP(C65,'BS Adj Codes'!$B$2:$C$22,2,0),0),IF(AND(JRF!A67="Accrual",LEFT(C65,1)=2),'BS Adj Codes'!$C$25,IF(AND(JRF!A67="Accrual",0=IFERROR(VLOOKUP(C65,'BS Adj Codes'!$B$2:$B$23,1,0),0)),"160955",IF(AND(JRF!A67="Prepaid",C65=IFERROR(VLOOKUP(C65,'BS Adj Codes'!$B$37:$B$42,1,0),0)),IFERROR(VLOOKUP(C65,'BS Adj Codes'!$B$37:$C$42,2,0),0),IF(AND(JRF!A67="Prepaid",0=IFERROR(VLOOKUP(C65,'BS Adj Codes'!$B$37:$B$42,1,0),0)),"050090",IF(AND(JRF!A67="Deferral",'Journal Template'!C65='BS Adj Codes'!$B$32),'BS Adj Codes'!$C$32,IF(AND(JRF!A67="Deferral",C65='BS Adj Codes'!$B$34),'BS Adj Codes'!$C$34,IF(JRF!A67="Deferral","050918",IF(C65=JRF!D67,JRF!T67,JRF!D67)))))))))))))</f>
        <v/>
      </c>
      <c r="D266" s="69" t="str">
        <f>IF(D65="","",IF(OR(JRF!A67=Checks!$K$9,JRF!A67=Checks!$K$10,JRF!A67=Checks!$K$11,JRF!A67=Checks!$K$6),'Journal Template'!D65,IF(OR(JRF!A67="Accrual",JRF!A67="Deferral"),'Journal Template'!D65,IF(D65=JRF!C67,JRF!V67,JRF!C67))))</f>
        <v/>
      </c>
      <c r="E266" s="69" t="str">
        <f>IF(E65="","",IF(OR(JRF!A67=Checks!$K$9,JRF!A67=Checks!$K$10,JRF!A67=Checks!$K$11,JRF!A67=Checks!$K$6),'Journal Template'!E65,IF(OR(JRF!A67="Accrual",JRF!A67="Deferral"),'Journal Template'!E65,IF(E65=JRF!E67,JRF!#REF!,JRF!E67))))</f>
        <v/>
      </c>
      <c r="F266" s="69" t="str">
        <f>IF(F65="","",IF(OR(JRF!A67=Checks!$K$9,JRF!A67=Checks!$K$10,JRF!A67=Checks!$K$11,JRF!A67=Checks!$K$6),'Journal Template'!F65,IF(OR(JRF!A67="Accrual",JRF!A67="Deferral"),'Journal Template'!F65,IF(F65=JRF!F67,JRF!AV67,JRF!F67))))</f>
        <v/>
      </c>
      <c r="G266" s="73" t="str">
        <f t="shared" si="2"/>
        <v/>
      </c>
      <c r="H266" s="73" t="str">
        <f t="shared" si="3"/>
        <v/>
      </c>
      <c r="I266" s="71" t="str">
        <f t="shared" si="4"/>
        <v/>
      </c>
      <c r="J266" s="71" t="str">
        <f t="shared" si="5"/>
        <v/>
      </c>
      <c r="K266" s="72" t="str">
        <f>IF(K65="","",IF(OR(JRF!A67=Checks!$K$9,JRF!A67=Checks!$K$10,JRF!A67=Checks!$K$11),'Journal Template'!K65,IF(K65=JRF!B67,JRF!Q67,"")))</f>
        <v/>
      </c>
      <c r="L266" s="200" t="str">
        <f t="shared" si="6"/>
        <v/>
      </c>
      <c r="M266" s="73" t="str">
        <f>IF(M65="","",IF(JRF!A67="Reclass","",-'Journal Template'!M65))</f>
        <v/>
      </c>
      <c r="N266" s="69"/>
      <c r="O266" s="69" t="str">
        <f t="shared" si="0"/>
        <v>ENDBS</v>
      </c>
      <c r="P266" s="69"/>
      <c r="T266" s="44"/>
      <c r="AH266" s="68"/>
      <c r="AI266" s="44"/>
      <c r="AL266" s="44"/>
    </row>
    <row r="267" spans="1:38">
      <c r="A267" s="69" t="str">
        <f>IF(A66="#REF!","#REF!",IF(OR(JRF!A68=Checks!$K$9,JRF!A68=Checks!$K$10,JRF!A68=Checks!$K$11,JRF!A68=Checks!$K$6),'Journal Template'!A66,IF(OR(JRF!A68="Accrual",JRF!A68="Deferral"),'Journal Template'!A66,IF(A66=JRF!B68,JRF!Q68,JRF!B68))))</f>
        <v>#REF!</v>
      </c>
      <c r="B267" s="69" t="str">
        <f t="shared" si="1"/>
        <v/>
      </c>
      <c r="C267" s="74" t="str">
        <f>IF(C66="","",IF(IFERROR(SEARCH("RIR",JRF!A68),0),"090960",IF(JRF!A68=Checks!$K$10,'BS Adj Codes'!$C$27,IF(JRF!A68=Checks!$K$11,'BS Adj Codes'!$C$28,IF(AND(JRF!A68="Accrual",C66=IFERROR(VLOOKUP(C66,'BS Adj Codes'!$B$2:$B$22,1,0),0)),IFERROR(VLOOKUP(C66,'BS Adj Codes'!$B$2:$C$22,2,0),0),IF(AND(JRF!A68="Accrual",LEFT(C66,1)=2),'BS Adj Codes'!$C$25,IF(AND(JRF!A68="Accrual",0=IFERROR(VLOOKUP(C66,'BS Adj Codes'!$B$2:$B$23,1,0),0)),"160955",IF(AND(JRF!A68="Prepaid",C66=IFERROR(VLOOKUP(C66,'BS Adj Codes'!$B$37:$B$42,1,0),0)),IFERROR(VLOOKUP(C66,'BS Adj Codes'!$B$37:$C$42,2,0),0),IF(AND(JRF!A68="Prepaid",0=IFERROR(VLOOKUP(C66,'BS Adj Codes'!$B$37:$B$42,1,0),0)),"050090",IF(AND(JRF!A68="Deferral",'Journal Template'!C66='BS Adj Codes'!$B$32),'BS Adj Codes'!$C$32,IF(AND(JRF!A68="Deferral",C66='BS Adj Codes'!$B$34),'BS Adj Codes'!$C$34,IF(JRF!A68="Deferral","050918",IF(C66=JRF!D68,JRF!T68,JRF!D68)))))))))))))</f>
        <v/>
      </c>
      <c r="D267" s="69" t="str">
        <f>IF(D66="","",IF(OR(JRF!A68=Checks!$K$9,JRF!A68=Checks!$K$10,JRF!A68=Checks!$K$11,JRF!A68=Checks!$K$6),'Journal Template'!D66,IF(OR(JRF!A68="Accrual",JRF!A68="Deferral"),'Journal Template'!D66,IF(D66=JRF!C68,JRF!V68,JRF!C68))))</f>
        <v/>
      </c>
      <c r="E267" s="69" t="str">
        <f>IF(E66="","",IF(OR(JRF!A68=Checks!$K$9,JRF!A68=Checks!$K$10,JRF!A68=Checks!$K$11,JRF!A68=Checks!$K$6),'Journal Template'!E66,IF(OR(JRF!A68="Accrual",JRF!A68="Deferral"),'Journal Template'!E66,IF(E66=JRF!E68,JRF!#REF!,JRF!E68))))</f>
        <v/>
      </c>
      <c r="F267" s="69" t="str">
        <f>IF(F66="","",IF(OR(JRF!A68=Checks!$K$9,JRF!A68=Checks!$K$10,JRF!A68=Checks!$K$11,JRF!A68=Checks!$K$6),'Journal Template'!F66,IF(OR(JRF!A68="Accrual",JRF!A68="Deferral"),'Journal Template'!F66,IF(F66=JRF!F68,JRF!AV68,JRF!F68))))</f>
        <v/>
      </c>
      <c r="G267" s="73" t="str">
        <f t="shared" si="2"/>
        <v/>
      </c>
      <c r="H267" s="73" t="str">
        <f t="shared" si="3"/>
        <v/>
      </c>
      <c r="I267" s="71" t="str">
        <f t="shared" si="4"/>
        <v/>
      </c>
      <c r="J267" s="71" t="str">
        <f t="shared" si="5"/>
        <v/>
      </c>
      <c r="K267" s="72" t="str">
        <f>IF(K66="","",IF(OR(JRF!A68=Checks!$K$9,JRF!A68=Checks!$K$10,JRF!A68=Checks!$K$11),'Journal Template'!K66,IF(K66=JRF!B68,JRF!Q68,"")))</f>
        <v/>
      </c>
      <c r="L267" s="200" t="str">
        <f t="shared" si="6"/>
        <v/>
      </c>
      <c r="M267" s="73" t="str">
        <f>IF(M66="","",IF(JRF!A68="Reclass","",-'Journal Template'!M66))</f>
        <v/>
      </c>
      <c r="N267" s="69"/>
      <c r="O267" s="69" t="str">
        <f t="shared" si="0"/>
        <v>ENDBS</v>
      </c>
      <c r="P267" s="69"/>
      <c r="T267" s="44"/>
      <c r="AH267" s="68"/>
      <c r="AI267" s="44"/>
      <c r="AL267" s="44"/>
    </row>
    <row r="268" spans="1:38">
      <c r="A268" s="69" t="str">
        <f>IF(A67="#REF!","#REF!",IF(OR(JRF!A69=Checks!$K$9,JRF!A69=Checks!$K$10,JRF!A69=Checks!$K$11,JRF!A69=Checks!$K$6),'Journal Template'!A67,IF(OR(JRF!A69="Accrual",JRF!A69="Deferral"),'Journal Template'!A67,IF(A67=JRF!B69,JRF!Q69,JRF!B69))))</f>
        <v>#REF!</v>
      </c>
      <c r="B268" s="69" t="str">
        <f t="shared" si="1"/>
        <v/>
      </c>
      <c r="C268" s="74" t="str">
        <f>IF(C67="","",IF(IFERROR(SEARCH("RIR",JRF!A69),0),"090960",IF(JRF!A69=Checks!$K$10,'BS Adj Codes'!$C$27,IF(JRF!A69=Checks!$K$11,'BS Adj Codes'!$C$28,IF(AND(JRF!A69="Accrual",C67=IFERROR(VLOOKUP(C67,'BS Adj Codes'!$B$2:$B$22,1,0),0)),IFERROR(VLOOKUP(C67,'BS Adj Codes'!$B$2:$C$22,2,0),0),IF(AND(JRF!A69="Accrual",LEFT(C67,1)=2),'BS Adj Codes'!$C$25,IF(AND(JRF!A69="Accrual",0=IFERROR(VLOOKUP(C67,'BS Adj Codes'!$B$2:$B$23,1,0),0)),"160955",IF(AND(JRF!A69="Prepaid",C67=IFERROR(VLOOKUP(C67,'BS Adj Codes'!$B$37:$B$42,1,0),0)),IFERROR(VLOOKUP(C67,'BS Adj Codes'!$B$37:$C$42,2,0),0),IF(AND(JRF!A69="Prepaid",0=IFERROR(VLOOKUP(C67,'BS Adj Codes'!$B$37:$B$42,1,0),0)),"050090",IF(AND(JRF!A69="Deferral",'Journal Template'!C67='BS Adj Codes'!$B$32),'BS Adj Codes'!$C$32,IF(AND(JRF!A69="Deferral",C67='BS Adj Codes'!$B$34),'BS Adj Codes'!$C$34,IF(JRF!A69="Deferral","050918",IF(C67=JRF!D69,JRF!T69,JRF!D69)))))))))))))</f>
        <v/>
      </c>
      <c r="D268" s="69" t="str">
        <f>IF(D67="","",IF(OR(JRF!A69=Checks!$K$9,JRF!A69=Checks!$K$10,JRF!A69=Checks!$K$11,JRF!A69=Checks!$K$6),'Journal Template'!D67,IF(OR(JRF!A69="Accrual",JRF!A69="Deferral"),'Journal Template'!D67,IF(D67=JRF!C69,JRF!V69,JRF!C69))))</f>
        <v/>
      </c>
      <c r="E268" s="69" t="str">
        <f>IF(E67="","",IF(OR(JRF!A69=Checks!$K$9,JRF!A69=Checks!$K$10,JRF!A69=Checks!$K$11,JRF!A69=Checks!$K$6),'Journal Template'!E67,IF(OR(JRF!A69="Accrual",JRF!A69="Deferral"),'Journal Template'!E67,IF(E67=JRF!E69,JRF!#REF!,JRF!E69))))</f>
        <v/>
      </c>
      <c r="F268" s="69" t="str">
        <f>IF(F67="","",IF(OR(JRF!A69=Checks!$K$9,JRF!A69=Checks!$K$10,JRF!A69=Checks!$K$11,JRF!A69=Checks!$K$6),'Journal Template'!F67,IF(OR(JRF!A69="Accrual",JRF!A69="Deferral"),'Journal Template'!F67,IF(F67=JRF!F69,JRF!AV69,JRF!F69))))</f>
        <v/>
      </c>
      <c r="G268" s="73" t="str">
        <f t="shared" si="2"/>
        <v/>
      </c>
      <c r="H268" s="73" t="str">
        <f t="shared" si="3"/>
        <v/>
      </c>
      <c r="I268" s="71" t="str">
        <f t="shared" si="4"/>
        <v/>
      </c>
      <c r="J268" s="71" t="str">
        <f t="shared" si="5"/>
        <v/>
      </c>
      <c r="K268" s="72" t="str">
        <f>IF(K67="","",IF(OR(JRF!A69=Checks!$K$9,JRF!A69=Checks!$K$10,JRF!A69=Checks!$K$11),'Journal Template'!K67,IF(K67=JRF!B69,JRF!Q69,"")))</f>
        <v/>
      </c>
      <c r="L268" s="200" t="str">
        <f t="shared" si="6"/>
        <v/>
      </c>
      <c r="M268" s="73" t="str">
        <f>IF(M67="","",IF(JRF!A69="Reclass","",-'Journal Template'!M67))</f>
        <v/>
      </c>
      <c r="N268" s="69"/>
      <c r="O268" s="69" t="str">
        <f t="shared" si="0"/>
        <v>ENDBS</v>
      </c>
      <c r="P268" s="69"/>
      <c r="T268" s="44"/>
      <c r="AH268" s="68"/>
      <c r="AI268" s="44"/>
      <c r="AL268" s="44"/>
    </row>
    <row r="269" spans="1:38">
      <c r="A269" s="69" t="str">
        <f>IF(A68="#REF!","#REF!",IF(OR(JRF!A70=Checks!$K$9,JRF!A70=Checks!$K$10,JRF!A70=Checks!$K$11,JRF!A70=Checks!$K$6),'Journal Template'!A68,IF(OR(JRF!A70="Accrual",JRF!A70="Deferral"),'Journal Template'!A68,IF(A68=JRF!B70,JRF!Q70,JRF!B70))))</f>
        <v>#REF!</v>
      </c>
      <c r="B269" s="69" t="str">
        <f t="shared" si="1"/>
        <v/>
      </c>
      <c r="C269" s="74" t="str">
        <f>IF(C68="","",IF(IFERROR(SEARCH("RIR",JRF!A70),0),"090960",IF(JRF!A70=Checks!$K$10,'BS Adj Codes'!$C$27,IF(JRF!A70=Checks!$K$11,'BS Adj Codes'!$C$28,IF(AND(JRF!A70="Accrual",C68=IFERROR(VLOOKUP(C68,'BS Adj Codes'!$B$2:$B$22,1,0),0)),IFERROR(VLOOKUP(C68,'BS Adj Codes'!$B$2:$C$22,2,0),0),IF(AND(JRF!A70="Accrual",LEFT(C68,1)=2),'BS Adj Codes'!$C$25,IF(AND(JRF!A70="Accrual",0=IFERROR(VLOOKUP(C68,'BS Adj Codes'!$B$2:$B$23,1,0),0)),"160955",IF(AND(JRF!A70="Prepaid",C68=IFERROR(VLOOKUP(C68,'BS Adj Codes'!$B$37:$B$42,1,0),0)),IFERROR(VLOOKUP(C68,'BS Adj Codes'!$B$37:$C$42,2,0),0),IF(AND(JRF!A70="Prepaid",0=IFERROR(VLOOKUP(C68,'BS Adj Codes'!$B$37:$B$42,1,0),0)),"050090",IF(AND(JRF!A70="Deferral",'Journal Template'!C68='BS Adj Codes'!$B$32),'BS Adj Codes'!$C$32,IF(AND(JRF!A70="Deferral",C68='BS Adj Codes'!$B$34),'BS Adj Codes'!$C$34,IF(JRF!A70="Deferral","050918",IF(C68=JRF!D70,JRF!T70,JRF!D70)))))))))))))</f>
        <v/>
      </c>
      <c r="D269" s="69" t="str">
        <f>IF(D68="","",IF(OR(JRF!A70=Checks!$K$9,JRF!A70=Checks!$K$10,JRF!A70=Checks!$K$11,JRF!A70=Checks!$K$6),'Journal Template'!D68,IF(OR(JRF!A70="Accrual",JRF!A70="Deferral"),'Journal Template'!D68,IF(D68=JRF!C70,JRF!V70,JRF!C70))))</f>
        <v/>
      </c>
      <c r="E269" s="69" t="str">
        <f>IF(E68="","",IF(OR(JRF!A70=Checks!$K$9,JRF!A70=Checks!$K$10,JRF!A70=Checks!$K$11,JRF!A70=Checks!$K$6),'Journal Template'!E68,IF(OR(JRF!A70="Accrual",JRF!A70="Deferral"),'Journal Template'!E68,IF(E68=JRF!E70,JRF!#REF!,JRF!E70))))</f>
        <v/>
      </c>
      <c r="F269" s="69" t="str">
        <f>IF(F68="","",IF(OR(JRF!A70=Checks!$K$9,JRF!A70=Checks!$K$10,JRF!A70=Checks!$K$11,JRF!A70=Checks!$K$6),'Journal Template'!F68,IF(OR(JRF!A70="Accrual",JRF!A70="Deferral"),'Journal Template'!F68,IF(F68=JRF!F70,JRF!AV70,JRF!F70))))</f>
        <v/>
      </c>
      <c r="G269" s="73" t="str">
        <f t="shared" si="2"/>
        <v/>
      </c>
      <c r="H269" s="73" t="str">
        <f t="shared" si="3"/>
        <v/>
      </c>
      <c r="I269" s="71" t="str">
        <f t="shared" si="4"/>
        <v/>
      </c>
      <c r="J269" s="71" t="str">
        <f t="shared" si="5"/>
        <v/>
      </c>
      <c r="K269" s="72" t="str">
        <f>IF(K68="","",IF(OR(JRF!A70=Checks!$K$9,JRF!A70=Checks!$K$10,JRF!A70=Checks!$K$11),'Journal Template'!K68,IF(K68=JRF!B70,JRF!Q70,"")))</f>
        <v/>
      </c>
      <c r="L269" s="200" t="str">
        <f t="shared" si="6"/>
        <v/>
      </c>
      <c r="M269" s="73" t="str">
        <f>IF(M68="","",IF(JRF!A70="Reclass","",-'Journal Template'!M68))</f>
        <v/>
      </c>
      <c r="N269" s="69"/>
      <c r="O269" s="69" t="str">
        <f t="shared" si="0"/>
        <v>ENDBS</v>
      </c>
      <c r="P269" s="69"/>
      <c r="T269" s="44"/>
      <c r="AH269" s="68"/>
      <c r="AI269" s="44"/>
      <c r="AL269" s="44"/>
    </row>
    <row r="270" spans="1:38">
      <c r="A270" s="69" t="str">
        <f>IF(A69="#REF!","#REF!",IF(OR(JRF!A71=Checks!$K$9,JRF!A71=Checks!$K$10,JRF!A71=Checks!$K$11,JRF!A71=Checks!$K$6),'Journal Template'!A69,IF(OR(JRF!A71="Accrual",JRF!A71="Deferral"),'Journal Template'!A69,IF(A69=JRF!B71,JRF!Q71,JRF!B71))))</f>
        <v>#REF!</v>
      </c>
      <c r="B270" s="69" t="str">
        <f t="shared" si="1"/>
        <v/>
      </c>
      <c r="C270" s="74" t="str">
        <f>IF(C69="","",IF(IFERROR(SEARCH("RIR",JRF!A71),0),"090960",IF(JRF!A71=Checks!$K$10,'BS Adj Codes'!$C$27,IF(JRF!A71=Checks!$K$11,'BS Adj Codes'!$C$28,IF(AND(JRF!A71="Accrual",C69=IFERROR(VLOOKUP(C69,'BS Adj Codes'!$B$2:$B$22,1,0),0)),IFERROR(VLOOKUP(C69,'BS Adj Codes'!$B$2:$C$22,2,0),0),IF(AND(JRF!A71="Accrual",LEFT(C69,1)=2),'BS Adj Codes'!$C$25,IF(AND(JRF!A71="Accrual",0=IFERROR(VLOOKUP(C69,'BS Adj Codes'!$B$2:$B$23,1,0),0)),"160955",IF(AND(JRF!A71="Prepaid",C69=IFERROR(VLOOKUP(C69,'BS Adj Codes'!$B$37:$B$42,1,0),0)),IFERROR(VLOOKUP(C69,'BS Adj Codes'!$B$37:$C$42,2,0),0),IF(AND(JRF!A71="Prepaid",0=IFERROR(VLOOKUP(C69,'BS Adj Codes'!$B$37:$B$42,1,0),0)),"050090",IF(AND(JRF!A71="Deferral",'Journal Template'!C69='BS Adj Codes'!$B$32),'BS Adj Codes'!$C$32,IF(AND(JRF!A71="Deferral",C69='BS Adj Codes'!$B$34),'BS Adj Codes'!$C$34,IF(JRF!A71="Deferral","050918",IF(C69=JRF!D71,JRF!T71,JRF!D71)))))))))))))</f>
        <v/>
      </c>
      <c r="D270" s="69" t="str">
        <f>IF(D69="","",IF(OR(JRF!A71=Checks!$K$9,JRF!A71=Checks!$K$10,JRF!A71=Checks!$K$11,JRF!A71=Checks!$K$6),'Journal Template'!D69,IF(OR(JRF!A71="Accrual",JRF!A71="Deferral"),'Journal Template'!D69,IF(D69=JRF!C71,JRF!V71,JRF!C71))))</f>
        <v/>
      </c>
      <c r="E270" s="69" t="str">
        <f>IF(E69="","",IF(OR(JRF!A71=Checks!$K$9,JRF!A71=Checks!$K$10,JRF!A71=Checks!$K$11,JRF!A71=Checks!$K$6),'Journal Template'!E69,IF(OR(JRF!A71="Accrual",JRF!A71="Deferral"),'Journal Template'!E69,IF(E69=JRF!E71,JRF!#REF!,JRF!E71))))</f>
        <v/>
      </c>
      <c r="F270" s="69" t="str">
        <f>IF(F69="","",IF(OR(JRF!A71=Checks!$K$9,JRF!A71=Checks!$K$10,JRF!A71=Checks!$K$11,JRF!A71=Checks!$K$6),'Journal Template'!F69,IF(OR(JRF!A71="Accrual",JRF!A71="Deferral"),'Journal Template'!F69,IF(F69=JRF!F71,JRF!AV71,JRF!F71))))</f>
        <v/>
      </c>
      <c r="G270" s="73" t="str">
        <f t="shared" si="2"/>
        <v/>
      </c>
      <c r="H270" s="73" t="str">
        <f t="shared" si="3"/>
        <v/>
      </c>
      <c r="I270" s="71" t="str">
        <f t="shared" si="4"/>
        <v/>
      </c>
      <c r="J270" s="71" t="str">
        <f t="shared" si="5"/>
        <v/>
      </c>
      <c r="K270" s="72" t="str">
        <f>IF(K69="","",IF(OR(JRF!A71=Checks!$K$9,JRF!A71=Checks!$K$10,JRF!A71=Checks!$K$11),'Journal Template'!K69,IF(K69=JRF!B71,JRF!Q71,"")))</f>
        <v/>
      </c>
      <c r="L270" s="200" t="str">
        <f t="shared" si="6"/>
        <v/>
      </c>
      <c r="M270" s="73" t="str">
        <f>IF(M69="","",IF(JRF!A71="Reclass","",-'Journal Template'!M69))</f>
        <v/>
      </c>
      <c r="N270" s="69"/>
      <c r="O270" s="69" t="str">
        <f t="shared" si="0"/>
        <v>ENDBS</v>
      </c>
      <c r="P270" s="69"/>
      <c r="T270" s="44"/>
      <c r="AH270" s="68"/>
      <c r="AI270" s="44"/>
      <c r="AL270" s="44"/>
    </row>
    <row r="271" spans="1:38">
      <c r="A271" s="69" t="str">
        <f>IF(A70="#REF!","#REF!",IF(OR(JRF!A72=Checks!$K$9,JRF!A72=Checks!$K$10,JRF!A72=Checks!$K$11,JRF!A72=Checks!$K$6),'Journal Template'!A70,IF(OR(JRF!A72="Accrual",JRF!A72="Deferral"),'Journal Template'!A70,IF(A70=JRF!B72,JRF!Q72,JRF!B72))))</f>
        <v>#REF!</v>
      </c>
      <c r="B271" s="69" t="str">
        <f t="shared" si="1"/>
        <v/>
      </c>
      <c r="C271" s="74" t="str">
        <f>IF(C70="","",IF(IFERROR(SEARCH("RIR",JRF!A72),0),"090960",IF(JRF!A72=Checks!$K$10,'BS Adj Codes'!$C$27,IF(JRF!A72=Checks!$K$11,'BS Adj Codes'!$C$28,IF(AND(JRF!A72="Accrual",C70=IFERROR(VLOOKUP(C70,'BS Adj Codes'!$B$2:$B$22,1,0),0)),IFERROR(VLOOKUP(C70,'BS Adj Codes'!$B$2:$C$22,2,0),0),IF(AND(JRF!A72="Accrual",LEFT(C70,1)=2),'BS Adj Codes'!$C$25,IF(AND(JRF!A72="Accrual",0=IFERROR(VLOOKUP(C70,'BS Adj Codes'!$B$2:$B$23,1,0),0)),"160955",IF(AND(JRF!A72="Prepaid",C70=IFERROR(VLOOKUP(C70,'BS Adj Codes'!$B$37:$B$42,1,0),0)),IFERROR(VLOOKUP(C70,'BS Adj Codes'!$B$37:$C$42,2,0),0),IF(AND(JRF!A72="Prepaid",0=IFERROR(VLOOKUP(C70,'BS Adj Codes'!$B$37:$B$42,1,0),0)),"050090",IF(AND(JRF!A72="Deferral",'Journal Template'!C70='BS Adj Codes'!$B$32),'BS Adj Codes'!$C$32,IF(AND(JRF!A72="Deferral",C70='BS Adj Codes'!$B$34),'BS Adj Codes'!$C$34,IF(JRF!A72="Deferral","050918",IF(C70=JRF!D72,JRF!T72,JRF!D72)))))))))))))</f>
        <v/>
      </c>
      <c r="D271" s="69" t="str">
        <f>IF(D70="","",IF(OR(JRF!A72=Checks!$K$9,JRF!A72=Checks!$K$10,JRF!A72=Checks!$K$11,JRF!A72=Checks!$K$6),'Journal Template'!D70,IF(OR(JRF!A72="Accrual",JRF!A72="Deferral"),'Journal Template'!D70,IF(D70=JRF!C72,JRF!V72,JRF!C72))))</f>
        <v/>
      </c>
      <c r="E271" s="69" t="str">
        <f>IF(E70="","",IF(OR(JRF!A72=Checks!$K$9,JRF!A72=Checks!$K$10,JRF!A72=Checks!$K$11,JRF!A72=Checks!$K$6),'Journal Template'!E70,IF(OR(JRF!A72="Accrual",JRF!A72="Deferral"),'Journal Template'!E70,IF(E70=JRF!E72,JRF!#REF!,JRF!E72))))</f>
        <v/>
      </c>
      <c r="F271" s="69" t="str">
        <f>IF(F70="","",IF(OR(JRF!A72=Checks!$K$9,JRF!A72=Checks!$K$10,JRF!A72=Checks!$K$11,JRF!A72=Checks!$K$6),'Journal Template'!F70,IF(OR(JRF!A72="Accrual",JRF!A72="Deferral"),'Journal Template'!F70,IF(F70=JRF!F72,JRF!AV72,JRF!F72))))</f>
        <v/>
      </c>
      <c r="G271" s="73" t="str">
        <f t="shared" si="2"/>
        <v/>
      </c>
      <c r="H271" s="73" t="str">
        <f t="shared" si="3"/>
        <v/>
      </c>
      <c r="I271" s="71" t="str">
        <f t="shared" si="4"/>
        <v/>
      </c>
      <c r="J271" s="71" t="str">
        <f t="shared" si="5"/>
        <v/>
      </c>
      <c r="K271" s="72" t="str">
        <f>IF(K70="","",IF(OR(JRF!A72=Checks!$K$9,JRF!A72=Checks!$K$10,JRF!A72=Checks!$K$11),'Journal Template'!K70,IF(K70=JRF!B72,JRF!Q72,"")))</f>
        <v/>
      </c>
      <c r="L271" s="200" t="str">
        <f t="shared" si="6"/>
        <v/>
      </c>
      <c r="M271" s="73" t="str">
        <f>IF(M70="","",IF(JRF!A72="Reclass","",-'Journal Template'!M70))</f>
        <v/>
      </c>
      <c r="N271" s="69"/>
      <c r="O271" s="69" t="str">
        <f t="shared" si="0"/>
        <v>ENDBS</v>
      </c>
      <c r="P271" s="69"/>
      <c r="T271" s="44"/>
      <c r="AH271" s="68"/>
      <c r="AI271" s="44"/>
      <c r="AL271" s="44"/>
    </row>
    <row r="272" spans="1:38">
      <c r="A272" s="69" t="str">
        <f>IF(A71="#REF!","#REF!",IF(OR(JRF!A73=Checks!$K$9,JRF!A73=Checks!$K$10,JRF!A73=Checks!$K$11,JRF!A73=Checks!$K$6),'Journal Template'!A71,IF(OR(JRF!A73="Accrual",JRF!A73="Deferral"),'Journal Template'!A71,IF(A71=JRF!B73,JRF!Q73,JRF!B73))))</f>
        <v>#REF!</v>
      </c>
      <c r="B272" s="69" t="str">
        <f t="shared" si="1"/>
        <v/>
      </c>
      <c r="C272" s="74" t="str">
        <f>IF(C71="","",IF(IFERROR(SEARCH("RIR",JRF!A73),0),"090960",IF(JRF!A73=Checks!$K$10,'BS Adj Codes'!$C$27,IF(JRF!A73=Checks!$K$11,'BS Adj Codes'!$C$28,IF(AND(JRF!A73="Accrual",C71=IFERROR(VLOOKUP(C71,'BS Adj Codes'!$B$2:$B$22,1,0),0)),IFERROR(VLOOKUP(C71,'BS Adj Codes'!$B$2:$C$22,2,0),0),IF(AND(JRF!A73="Accrual",LEFT(C71,1)=2),'BS Adj Codes'!$C$25,IF(AND(JRF!A73="Accrual",0=IFERROR(VLOOKUP(C71,'BS Adj Codes'!$B$2:$B$23,1,0),0)),"160955",IF(AND(JRF!A73="Prepaid",C71=IFERROR(VLOOKUP(C71,'BS Adj Codes'!$B$37:$B$42,1,0),0)),IFERROR(VLOOKUP(C71,'BS Adj Codes'!$B$37:$C$42,2,0),0),IF(AND(JRF!A73="Prepaid",0=IFERROR(VLOOKUP(C71,'BS Adj Codes'!$B$37:$B$42,1,0),0)),"050090",IF(AND(JRF!A73="Deferral",'Journal Template'!C71='BS Adj Codes'!$B$32),'BS Adj Codes'!$C$32,IF(AND(JRF!A73="Deferral",C71='BS Adj Codes'!$B$34),'BS Adj Codes'!$C$34,IF(JRF!A73="Deferral","050918",IF(C71=JRF!D73,JRF!T73,JRF!D73)))))))))))))</f>
        <v/>
      </c>
      <c r="D272" s="69" t="str">
        <f>IF(D71="","",IF(OR(JRF!A73=Checks!$K$9,JRF!A73=Checks!$K$10,JRF!A73=Checks!$K$11,JRF!A73=Checks!$K$6),'Journal Template'!D71,IF(OR(JRF!A73="Accrual",JRF!A73="Deferral"),'Journal Template'!D71,IF(D71=JRF!C73,JRF!V73,JRF!C73))))</f>
        <v/>
      </c>
      <c r="E272" s="69" t="str">
        <f>IF(E71="","",IF(OR(JRF!A73=Checks!$K$9,JRF!A73=Checks!$K$10,JRF!A73=Checks!$K$11,JRF!A73=Checks!$K$6),'Journal Template'!E71,IF(OR(JRF!A73="Accrual",JRF!A73="Deferral"),'Journal Template'!E71,IF(E71=JRF!E73,JRF!#REF!,JRF!E73))))</f>
        <v/>
      </c>
      <c r="F272" s="69" t="str">
        <f>IF(F71="","",IF(OR(JRF!A73=Checks!$K$9,JRF!A73=Checks!$K$10,JRF!A73=Checks!$K$11,JRF!A73=Checks!$K$6),'Journal Template'!F71,IF(OR(JRF!A73="Accrual",JRF!A73="Deferral"),'Journal Template'!F71,IF(F71=JRF!F73,JRF!AV73,JRF!F73))))</f>
        <v/>
      </c>
      <c r="G272" s="73" t="str">
        <f t="shared" si="2"/>
        <v/>
      </c>
      <c r="H272" s="73" t="str">
        <f t="shared" si="3"/>
        <v/>
      </c>
      <c r="I272" s="71" t="str">
        <f t="shared" si="4"/>
        <v/>
      </c>
      <c r="J272" s="71" t="str">
        <f t="shared" si="5"/>
        <v/>
      </c>
      <c r="K272" s="72" t="str">
        <f>IF(K71="","",IF(OR(JRF!A73=Checks!$K$9,JRF!A73=Checks!$K$10,JRF!A73=Checks!$K$11),'Journal Template'!K71,IF(K71=JRF!B73,JRF!Q73,"")))</f>
        <v/>
      </c>
      <c r="L272" s="200" t="str">
        <f t="shared" si="6"/>
        <v/>
      </c>
      <c r="M272" s="73" t="str">
        <f>IF(M71="","",IF(JRF!A73="Reclass","",-'Journal Template'!M71))</f>
        <v/>
      </c>
      <c r="N272" s="69"/>
      <c r="O272" s="69" t="str">
        <f t="shared" si="0"/>
        <v>ENDBS</v>
      </c>
      <c r="P272" s="69"/>
      <c r="T272" s="44"/>
      <c r="AH272" s="68"/>
      <c r="AI272" s="44"/>
      <c r="AL272" s="44"/>
    </row>
    <row r="273" spans="1:38">
      <c r="A273" s="69" t="str">
        <f>IF(A72="#REF!","#REF!",IF(OR(JRF!A74=Checks!$K$9,JRF!A74=Checks!$K$10,JRF!A74=Checks!$K$11,JRF!A74=Checks!$K$6),'Journal Template'!A72,IF(OR(JRF!A74="Accrual",JRF!A74="Deferral"),'Journal Template'!A72,IF(A72=JRF!B74,JRF!Q74,JRF!B74))))</f>
        <v>#REF!</v>
      </c>
      <c r="B273" s="69" t="str">
        <f t="shared" si="1"/>
        <v/>
      </c>
      <c r="C273" s="74" t="str">
        <f>IF(C72="","",IF(IFERROR(SEARCH("RIR",JRF!A74),0),"090960",IF(JRF!A74=Checks!$K$10,'BS Adj Codes'!$C$27,IF(JRF!A74=Checks!$K$11,'BS Adj Codes'!$C$28,IF(AND(JRF!A74="Accrual",C72=IFERROR(VLOOKUP(C72,'BS Adj Codes'!$B$2:$B$22,1,0),0)),IFERROR(VLOOKUP(C72,'BS Adj Codes'!$B$2:$C$22,2,0),0),IF(AND(JRF!A74="Accrual",LEFT(C72,1)=2),'BS Adj Codes'!$C$25,IF(AND(JRF!A74="Accrual",0=IFERROR(VLOOKUP(C72,'BS Adj Codes'!$B$2:$B$23,1,0),0)),"160955",IF(AND(JRF!A74="Prepaid",C72=IFERROR(VLOOKUP(C72,'BS Adj Codes'!$B$37:$B$42,1,0),0)),IFERROR(VLOOKUP(C72,'BS Adj Codes'!$B$37:$C$42,2,0),0),IF(AND(JRF!A74="Prepaid",0=IFERROR(VLOOKUP(C72,'BS Adj Codes'!$B$37:$B$42,1,0),0)),"050090",IF(AND(JRF!A74="Deferral",'Journal Template'!C72='BS Adj Codes'!$B$32),'BS Adj Codes'!$C$32,IF(AND(JRF!A74="Deferral",C72='BS Adj Codes'!$B$34),'BS Adj Codes'!$C$34,IF(JRF!A74="Deferral","050918",IF(C72=JRF!D74,JRF!T74,JRF!D74)))))))))))))</f>
        <v/>
      </c>
      <c r="D273" s="69" t="str">
        <f>IF(D72="","",IF(OR(JRF!A74=Checks!$K$9,JRF!A74=Checks!$K$10,JRF!A74=Checks!$K$11,JRF!A74=Checks!$K$6),'Journal Template'!D72,IF(OR(JRF!A74="Accrual",JRF!A74="Deferral"),'Journal Template'!D72,IF(D72=JRF!C74,JRF!V74,JRF!C74))))</f>
        <v/>
      </c>
      <c r="E273" s="69" t="str">
        <f>IF(E72="","",IF(OR(JRF!A74=Checks!$K$9,JRF!A74=Checks!$K$10,JRF!A74=Checks!$K$11,JRF!A74=Checks!$K$6),'Journal Template'!E72,IF(OR(JRF!A74="Accrual",JRF!A74="Deferral"),'Journal Template'!E72,IF(E72=JRF!E74,JRF!#REF!,JRF!E74))))</f>
        <v/>
      </c>
      <c r="F273" s="69" t="str">
        <f>IF(F72="","",IF(OR(JRF!A74=Checks!$K$9,JRF!A74=Checks!$K$10,JRF!A74=Checks!$K$11,JRF!A74=Checks!$K$6),'Journal Template'!F72,IF(OR(JRF!A74="Accrual",JRF!A74="Deferral"),'Journal Template'!F72,IF(F72=JRF!F74,JRF!AV74,JRF!F74))))</f>
        <v/>
      </c>
      <c r="G273" s="73" t="str">
        <f t="shared" si="2"/>
        <v/>
      </c>
      <c r="H273" s="73" t="str">
        <f t="shared" si="3"/>
        <v/>
      </c>
      <c r="I273" s="71" t="str">
        <f t="shared" si="4"/>
        <v/>
      </c>
      <c r="J273" s="71" t="str">
        <f t="shared" si="5"/>
        <v/>
      </c>
      <c r="K273" s="72" t="str">
        <f>IF(K72="","",IF(OR(JRF!A74=Checks!$K$9,JRF!A74=Checks!$K$10,JRF!A74=Checks!$K$11),'Journal Template'!K72,IF(K72=JRF!B74,JRF!Q74,"")))</f>
        <v/>
      </c>
      <c r="L273" s="200" t="str">
        <f t="shared" si="6"/>
        <v/>
      </c>
      <c r="M273" s="73" t="str">
        <f>IF(M72="","",IF(JRF!A74="Reclass","",-'Journal Template'!M72))</f>
        <v/>
      </c>
      <c r="N273" s="69"/>
      <c r="O273" s="69" t="str">
        <f t="shared" si="0"/>
        <v>ENDBS</v>
      </c>
      <c r="P273" s="69"/>
      <c r="T273" s="44"/>
      <c r="AH273" s="68"/>
      <c r="AI273" s="44"/>
      <c r="AL273" s="44"/>
    </row>
    <row r="274" spans="1:38">
      <c r="A274" s="69" t="str">
        <f>IF(A73="#REF!","#REF!",IF(OR(JRF!A75=Checks!$K$9,JRF!A75=Checks!$K$10,JRF!A75=Checks!$K$11,JRF!A75=Checks!$K$6),'Journal Template'!A73,IF(OR(JRF!A75="Accrual",JRF!A75="Deferral"),'Journal Template'!A73,IF(A73=JRF!B75,JRF!Q75,JRF!B75))))</f>
        <v>#REF!</v>
      </c>
      <c r="B274" s="69" t="str">
        <f t="shared" si="1"/>
        <v/>
      </c>
      <c r="C274" s="74" t="str">
        <f>IF(C73="","",IF(IFERROR(SEARCH("RIR",JRF!A75),0),"090960",IF(JRF!A75=Checks!$K$10,'BS Adj Codes'!$C$27,IF(JRF!A75=Checks!$K$11,'BS Adj Codes'!$C$28,IF(AND(JRF!A75="Accrual",C73=IFERROR(VLOOKUP(C73,'BS Adj Codes'!$B$2:$B$22,1,0),0)),IFERROR(VLOOKUP(C73,'BS Adj Codes'!$B$2:$C$22,2,0),0),IF(AND(JRF!A75="Accrual",LEFT(C73,1)=2),'BS Adj Codes'!$C$25,IF(AND(JRF!A75="Accrual",0=IFERROR(VLOOKUP(C73,'BS Adj Codes'!$B$2:$B$23,1,0),0)),"160955",IF(AND(JRF!A75="Prepaid",C73=IFERROR(VLOOKUP(C73,'BS Adj Codes'!$B$37:$B$42,1,0),0)),IFERROR(VLOOKUP(C73,'BS Adj Codes'!$B$37:$C$42,2,0),0),IF(AND(JRF!A75="Prepaid",0=IFERROR(VLOOKUP(C73,'BS Adj Codes'!$B$37:$B$42,1,0),0)),"050090",IF(AND(JRF!A75="Deferral",'Journal Template'!C73='BS Adj Codes'!$B$32),'BS Adj Codes'!$C$32,IF(AND(JRF!A75="Deferral",C73='BS Adj Codes'!$B$34),'BS Adj Codes'!$C$34,IF(JRF!A75="Deferral","050918",IF(C73=JRF!D75,JRF!T75,JRF!D75)))))))))))))</f>
        <v/>
      </c>
      <c r="D274" s="69" t="str">
        <f>IF(D73="","",IF(OR(JRF!A75=Checks!$K$9,JRF!A75=Checks!$K$10,JRF!A75=Checks!$K$11,JRF!A75=Checks!$K$6),'Journal Template'!D73,IF(OR(JRF!A75="Accrual",JRF!A75="Deferral"),'Journal Template'!D73,IF(D73=JRF!C75,JRF!V75,JRF!C75))))</f>
        <v/>
      </c>
      <c r="E274" s="69" t="str">
        <f>IF(E73="","",IF(OR(JRF!A75=Checks!$K$9,JRF!A75=Checks!$K$10,JRF!A75=Checks!$K$11,JRF!A75=Checks!$K$6),'Journal Template'!E73,IF(OR(JRF!A75="Accrual",JRF!A75="Deferral"),'Journal Template'!E73,IF(E73=JRF!E75,JRF!#REF!,JRF!E75))))</f>
        <v/>
      </c>
      <c r="F274" s="69" t="str">
        <f>IF(F73="","",IF(OR(JRF!A75=Checks!$K$9,JRF!A75=Checks!$K$10,JRF!A75=Checks!$K$11,JRF!A75=Checks!$K$6),'Journal Template'!F73,IF(OR(JRF!A75="Accrual",JRF!A75="Deferral"),'Journal Template'!F73,IF(F73=JRF!F75,JRF!AV75,JRF!F75))))</f>
        <v/>
      </c>
      <c r="G274" s="73" t="str">
        <f t="shared" si="2"/>
        <v/>
      </c>
      <c r="H274" s="73" t="str">
        <f t="shared" si="3"/>
        <v/>
      </c>
      <c r="I274" s="71" t="str">
        <f t="shared" si="4"/>
        <v/>
      </c>
      <c r="J274" s="71" t="str">
        <f t="shared" si="5"/>
        <v/>
      </c>
      <c r="K274" s="72" t="str">
        <f>IF(K73="","",IF(OR(JRF!A75=Checks!$K$9,JRF!A75=Checks!$K$10,JRF!A75=Checks!$K$11),'Journal Template'!K73,IF(K73=JRF!B75,JRF!Q75,"")))</f>
        <v/>
      </c>
      <c r="L274" s="200" t="str">
        <f t="shared" si="6"/>
        <v/>
      </c>
      <c r="M274" s="73" t="str">
        <f>IF(M73="","",IF(JRF!A75="Reclass","",-'Journal Template'!M73))</f>
        <v/>
      </c>
      <c r="N274" s="69"/>
      <c r="O274" s="69" t="str">
        <f t="shared" si="0"/>
        <v>ENDBS</v>
      </c>
      <c r="P274" s="69"/>
      <c r="T274" s="44"/>
      <c r="AH274" s="68"/>
      <c r="AI274" s="44"/>
      <c r="AL274" s="44"/>
    </row>
    <row r="275" spans="1:38">
      <c r="A275" s="69" t="str">
        <f>IF(A74="#REF!","#REF!",IF(OR(JRF!A76=Checks!$K$9,JRF!A76=Checks!$K$10,JRF!A76=Checks!$K$11,JRF!A76=Checks!$K$6),'Journal Template'!A74,IF(OR(JRF!A76="Accrual",JRF!A76="Deferral"),'Journal Template'!A74,IF(A74=JRF!B76,JRF!Q76,JRF!B76))))</f>
        <v>#REF!</v>
      </c>
      <c r="B275" s="69" t="str">
        <f t="shared" si="1"/>
        <v/>
      </c>
      <c r="C275" s="74" t="str">
        <f>IF(C74="","",IF(IFERROR(SEARCH("RIR",JRF!A76),0),"090960",IF(JRF!A76=Checks!$K$10,'BS Adj Codes'!$C$27,IF(JRF!A76=Checks!$K$11,'BS Adj Codes'!$C$28,IF(AND(JRF!A76="Accrual",C74=IFERROR(VLOOKUP(C74,'BS Adj Codes'!$B$2:$B$22,1,0),0)),IFERROR(VLOOKUP(C74,'BS Adj Codes'!$B$2:$C$22,2,0),0),IF(AND(JRF!A76="Accrual",LEFT(C74,1)=2),'BS Adj Codes'!$C$25,IF(AND(JRF!A76="Accrual",0=IFERROR(VLOOKUP(C74,'BS Adj Codes'!$B$2:$B$23,1,0),0)),"160955",IF(AND(JRF!A76="Prepaid",C74=IFERROR(VLOOKUP(C74,'BS Adj Codes'!$B$37:$B$42,1,0),0)),IFERROR(VLOOKUP(C74,'BS Adj Codes'!$B$37:$C$42,2,0),0),IF(AND(JRF!A76="Prepaid",0=IFERROR(VLOOKUP(C74,'BS Adj Codes'!$B$37:$B$42,1,0),0)),"050090",IF(AND(JRF!A76="Deferral",'Journal Template'!C74='BS Adj Codes'!$B$32),'BS Adj Codes'!$C$32,IF(AND(JRF!A76="Deferral",C74='BS Adj Codes'!$B$34),'BS Adj Codes'!$C$34,IF(JRF!A76="Deferral","050918",IF(C74=JRF!D76,JRF!T76,JRF!D76)))))))))))))</f>
        <v/>
      </c>
      <c r="D275" s="69" t="str">
        <f>IF(D74="","",IF(OR(JRF!A76=Checks!$K$9,JRF!A76=Checks!$K$10,JRF!A76=Checks!$K$11,JRF!A76=Checks!$K$6),'Journal Template'!D74,IF(OR(JRF!A76="Accrual",JRF!A76="Deferral"),'Journal Template'!D74,IF(D74=JRF!C76,JRF!V76,JRF!C76))))</f>
        <v/>
      </c>
      <c r="E275" s="69" t="str">
        <f>IF(E74="","",IF(OR(JRF!A76=Checks!$K$9,JRF!A76=Checks!$K$10,JRF!A76=Checks!$K$11,JRF!A76=Checks!$K$6),'Journal Template'!E74,IF(OR(JRF!A76="Accrual",JRF!A76="Deferral"),'Journal Template'!E74,IF(E74=JRF!E76,JRF!#REF!,JRF!E76))))</f>
        <v/>
      </c>
      <c r="F275" s="69" t="str">
        <f>IF(F74="","",IF(OR(JRF!A76=Checks!$K$9,JRF!A76=Checks!$K$10,JRF!A76=Checks!$K$11,JRF!A76=Checks!$K$6),'Journal Template'!F74,IF(OR(JRF!A76="Accrual",JRF!A76="Deferral"),'Journal Template'!F74,IF(F74=JRF!F76,JRF!AV76,JRF!F76))))</f>
        <v/>
      </c>
      <c r="G275" s="73" t="str">
        <f t="shared" si="2"/>
        <v/>
      </c>
      <c r="H275" s="73" t="str">
        <f t="shared" si="3"/>
        <v/>
      </c>
      <c r="I275" s="71" t="str">
        <f t="shared" si="4"/>
        <v/>
      </c>
      <c r="J275" s="71" t="str">
        <f t="shared" si="5"/>
        <v/>
      </c>
      <c r="K275" s="72" t="str">
        <f>IF(K74="","",IF(OR(JRF!A76=Checks!$K$9,JRF!A76=Checks!$K$10,JRF!A76=Checks!$K$11),'Journal Template'!K74,IF(K74=JRF!B76,JRF!Q76,"")))</f>
        <v/>
      </c>
      <c r="L275" s="200" t="str">
        <f t="shared" si="6"/>
        <v/>
      </c>
      <c r="M275" s="73" t="str">
        <f>IF(M74="","",IF(JRF!A76="Reclass","",-'Journal Template'!M74))</f>
        <v/>
      </c>
      <c r="N275" s="69"/>
      <c r="O275" s="69" t="str">
        <f t="shared" si="0"/>
        <v>ENDBS</v>
      </c>
      <c r="P275" s="69"/>
      <c r="T275" s="44"/>
      <c r="AH275" s="68"/>
      <c r="AI275" s="44"/>
      <c r="AL275" s="44"/>
    </row>
    <row r="276" spans="1:38">
      <c r="A276" s="69" t="str">
        <f>IF(A75="#REF!","#REF!",IF(OR(JRF!A77=Checks!$K$9,JRF!A77=Checks!$K$10,JRF!A77=Checks!$K$11,JRF!A77=Checks!$K$6),'Journal Template'!A75,IF(OR(JRF!A77="Accrual",JRF!A77="Deferral"),'Journal Template'!A75,IF(A75=JRF!B77,JRF!Q77,JRF!B77))))</f>
        <v>#REF!</v>
      </c>
      <c r="B276" s="69" t="str">
        <f t="shared" si="1"/>
        <v/>
      </c>
      <c r="C276" s="74" t="str">
        <f>IF(C75="","",IF(IFERROR(SEARCH("RIR",JRF!A77),0),"090960",IF(JRF!A77=Checks!$K$10,'BS Adj Codes'!$C$27,IF(JRF!A77=Checks!$K$11,'BS Adj Codes'!$C$28,IF(AND(JRF!A77="Accrual",C75=IFERROR(VLOOKUP(C75,'BS Adj Codes'!$B$2:$B$22,1,0),0)),IFERROR(VLOOKUP(C75,'BS Adj Codes'!$B$2:$C$22,2,0),0),IF(AND(JRF!A77="Accrual",LEFT(C75,1)=2),'BS Adj Codes'!$C$25,IF(AND(JRF!A77="Accrual",0=IFERROR(VLOOKUP(C75,'BS Adj Codes'!$B$2:$B$23,1,0),0)),"160955",IF(AND(JRF!A77="Prepaid",C75=IFERROR(VLOOKUP(C75,'BS Adj Codes'!$B$37:$B$42,1,0),0)),IFERROR(VLOOKUP(C75,'BS Adj Codes'!$B$37:$C$42,2,0),0),IF(AND(JRF!A77="Prepaid",0=IFERROR(VLOOKUP(C75,'BS Adj Codes'!$B$37:$B$42,1,0),0)),"050090",IF(AND(JRF!A77="Deferral",'Journal Template'!C75='BS Adj Codes'!$B$32),'BS Adj Codes'!$C$32,IF(AND(JRF!A77="Deferral",C75='BS Adj Codes'!$B$34),'BS Adj Codes'!$C$34,IF(JRF!A77="Deferral","050918",IF(C75=JRF!D77,JRF!T77,JRF!D77)))))))))))))</f>
        <v/>
      </c>
      <c r="D276" s="69" t="str">
        <f>IF(D75="","",IF(OR(JRF!A77=Checks!$K$9,JRF!A77=Checks!$K$10,JRF!A77=Checks!$K$11,JRF!A77=Checks!$K$6),'Journal Template'!D75,IF(OR(JRF!A77="Accrual",JRF!A77="Deferral"),'Journal Template'!D75,IF(D75=JRF!C77,JRF!V77,JRF!C77))))</f>
        <v/>
      </c>
      <c r="E276" s="69" t="str">
        <f>IF(E75="","",IF(OR(JRF!A77=Checks!$K$9,JRF!A77=Checks!$K$10,JRF!A77=Checks!$K$11,JRF!A77=Checks!$K$6),'Journal Template'!E75,IF(OR(JRF!A77="Accrual",JRF!A77="Deferral"),'Journal Template'!E75,IF(E75=JRF!E77,JRF!#REF!,JRF!E77))))</f>
        <v/>
      </c>
      <c r="F276" s="69" t="str">
        <f>IF(F75="","",IF(OR(JRF!A77=Checks!$K$9,JRF!A77=Checks!$K$10,JRF!A77=Checks!$K$11,JRF!A77=Checks!$K$6),'Journal Template'!F75,IF(OR(JRF!A77="Accrual",JRF!A77="Deferral"),'Journal Template'!F75,IF(F75=JRF!F77,JRF!AV77,JRF!F77))))</f>
        <v/>
      </c>
      <c r="G276" s="73" t="str">
        <f t="shared" si="2"/>
        <v/>
      </c>
      <c r="H276" s="73" t="str">
        <f t="shared" si="3"/>
        <v/>
      </c>
      <c r="I276" s="71" t="str">
        <f t="shared" si="4"/>
        <v/>
      </c>
      <c r="J276" s="71" t="str">
        <f t="shared" si="5"/>
        <v/>
      </c>
      <c r="K276" s="72" t="str">
        <f>IF(K75="","",IF(OR(JRF!A77=Checks!$K$9,JRF!A77=Checks!$K$10,JRF!A77=Checks!$K$11),'Journal Template'!K75,IF(K75=JRF!B77,JRF!Q77,"")))</f>
        <v/>
      </c>
      <c r="L276" s="200" t="str">
        <f t="shared" si="6"/>
        <v/>
      </c>
      <c r="M276" s="73" t="str">
        <f>IF(M75="","",IF(JRF!A77="Reclass","",-'Journal Template'!M75))</f>
        <v/>
      </c>
      <c r="N276" s="69"/>
      <c r="O276" s="69" t="str">
        <f t="shared" si="0"/>
        <v>ENDBS</v>
      </c>
      <c r="P276" s="69"/>
      <c r="T276" s="44"/>
      <c r="AH276" s="68"/>
      <c r="AI276" s="44"/>
      <c r="AL276" s="44"/>
    </row>
    <row r="277" spans="1:38">
      <c r="A277" s="69" t="str">
        <f>IF(A76="#REF!","#REF!",IF(OR(JRF!A78=Checks!$K$9,JRF!A78=Checks!$K$10,JRF!A78=Checks!$K$11,JRF!A78=Checks!$K$6),'Journal Template'!A76,IF(OR(JRF!A78="Accrual",JRF!A78="Deferral"),'Journal Template'!A76,IF(A76=JRF!B78,JRF!Q78,JRF!B78))))</f>
        <v>#REF!</v>
      </c>
      <c r="B277" s="69" t="str">
        <f t="shared" si="1"/>
        <v/>
      </c>
      <c r="C277" s="74" t="str">
        <f>IF(C76="","",IF(IFERROR(SEARCH("RIR",JRF!A78),0),"090960",IF(JRF!A78=Checks!$K$10,'BS Adj Codes'!$C$27,IF(JRF!A78=Checks!$K$11,'BS Adj Codes'!$C$28,IF(AND(JRF!A78="Accrual",C76=IFERROR(VLOOKUP(C76,'BS Adj Codes'!$B$2:$B$22,1,0),0)),IFERROR(VLOOKUP(C76,'BS Adj Codes'!$B$2:$C$22,2,0),0),IF(AND(JRF!A78="Accrual",LEFT(C76,1)=2),'BS Adj Codes'!$C$25,IF(AND(JRF!A78="Accrual",0=IFERROR(VLOOKUP(C76,'BS Adj Codes'!$B$2:$B$23,1,0),0)),"160955",IF(AND(JRF!A78="Prepaid",C76=IFERROR(VLOOKUP(C76,'BS Adj Codes'!$B$37:$B$42,1,0),0)),IFERROR(VLOOKUP(C76,'BS Adj Codes'!$B$37:$C$42,2,0),0),IF(AND(JRF!A78="Prepaid",0=IFERROR(VLOOKUP(C76,'BS Adj Codes'!$B$37:$B$42,1,0),0)),"050090",IF(AND(JRF!A78="Deferral",'Journal Template'!C76='BS Adj Codes'!$B$32),'BS Adj Codes'!$C$32,IF(AND(JRF!A78="Deferral",C76='BS Adj Codes'!$B$34),'BS Adj Codes'!$C$34,IF(JRF!A78="Deferral","050918",IF(C76=JRF!D78,JRF!T78,JRF!D78)))))))))))))</f>
        <v/>
      </c>
      <c r="D277" s="69" t="str">
        <f>IF(D76="","",IF(OR(JRF!A78=Checks!$K$9,JRF!A78=Checks!$K$10,JRF!A78=Checks!$K$11,JRF!A78=Checks!$K$6),'Journal Template'!D76,IF(OR(JRF!A78="Accrual",JRF!A78="Deferral"),'Journal Template'!D76,IF(D76=JRF!C78,JRF!V78,JRF!C78))))</f>
        <v/>
      </c>
      <c r="E277" s="69" t="str">
        <f>IF(E76="","",IF(OR(JRF!A78=Checks!$K$9,JRF!A78=Checks!$K$10,JRF!A78=Checks!$K$11,JRF!A78=Checks!$K$6),'Journal Template'!E76,IF(OR(JRF!A78="Accrual",JRF!A78="Deferral"),'Journal Template'!E76,IF(E76=JRF!E78,JRF!#REF!,JRF!E78))))</f>
        <v/>
      </c>
      <c r="F277" s="69" t="str">
        <f>IF(F76="","",IF(OR(JRF!A78=Checks!$K$9,JRF!A78=Checks!$K$10,JRF!A78=Checks!$K$11,JRF!A78=Checks!$K$6),'Journal Template'!F76,IF(OR(JRF!A78="Accrual",JRF!A78="Deferral"),'Journal Template'!F76,IF(F76=JRF!F78,JRF!AV78,JRF!F78))))</f>
        <v/>
      </c>
      <c r="G277" s="73" t="str">
        <f t="shared" si="2"/>
        <v/>
      </c>
      <c r="H277" s="73" t="str">
        <f t="shared" si="3"/>
        <v/>
      </c>
      <c r="I277" s="71" t="str">
        <f t="shared" si="4"/>
        <v/>
      </c>
      <c r="J277" s="71" t="str">
        <f t="shared" si="5"/>
        <v/>
      </c>
      <c r="K277" s="72" t="str">
        <f>IF(K76="","",IF(OR(JRF!A78=Checks!$K$9,JRF!A78=Checks!$K$10,JRF!A78=Checks!$K$11),'Journal Template'!K76,IF(K76=JRF!B78,JRF!Q78,"")))</f>
        <v/>
      </c>
      <c r="L277" s="200" t="str">
        <f t="shared" si="6"/>
        <v/>
      </c>
      <c r="M277" s="73" t="str">
        <f>IF(M76="","",IF(JRF!A78="Reclass","",-'Journal Template'!M76))</f>
        <v/>
      </c>
      <c r="N277" s="69"/>
      <c r="O277" s="69" t="str">
        <f t="shared" si="0"/>
        <v>ENDBS</v>
      </c>
      <c r="P277" s="69"/>
      <c r="T277" s="44"/>
      <c r="AH277" s="68"/>
      <c r="AI277" s="44"/>
      <c r="AL277" s="44"/>
    </row>
    <row r="278" spans="1:38">
      <c r="A278" s="69" t="str">
        <f>IF(A77="#REF!","#REF!",IF(OR(JRF!A79=Checks!$K$9,JRF!A79=Checks!$K$10,JRF!A79=Checks!$K$11,JRF!A79=Checks!$K$6),'Journal Template'!A77,IF(OR(JRF!A79="Accrual",JRF!A79="Deferral"),'Journal Template'!A77,IF(A77=JRF!B79,JRF!Q79,JRF!B79))))</f>
        <v>#REF!</v>
      </c>
      <c r="B278" s="69" t="str">
        <f t="shared" si="1"/>
        <v/>
      </c>
      <c r="C278" s="74" t="str">
        <f>IF(C77="","",IF(IFERROR(SEARCH("RIR",JRF!A79),0),"090960",IF(JRF!A79=Checks!$K$10,'BS Adj Codes'!$C$27,IF(JRF!A79=Checks!$K$11,'BS Adj Codes'!$C$28,IF(AND(JRF!A79="Accrual",C77=IFERROR(VLOOKUP(C77,'BS Adj Codes'!$B$2:$B$22,1,0),0)),IFERROR(VLOOKUP(C77,'BS Adj Codes'!$B$2:$C$22,2,0),0),IF(AND(JRF!A79="Accrual",LEFT(C77,1)=2),'BS Adj Codes'!$C$25,IF(AND(JRF!A79="Accrual",0=IFERROR(VLOOKUP(C77,'BS Adj Codes'!$B$2:$B$23,1,0),0)),"160955",IF(AND(JRF!A79="Prepaid",C77=IFERROR(VLOOKUP(C77,'BS Adj Codes'!$B$37:$B$42,1,0),0)),IFERROR(VLOOKUP(C77,'BS Adj Codes'!$B$37:$C$42,2,0),0),IF(AND(JRF!A79="Prepaid",0=IFERROR(VLOOKUP(C77,'BS Adj Codes'!$B$37:$B$42,1,0),0)),"050090",IF(AND(JRF!A79="Deferral",'Journal Template'!C77='BS Adj Codes'!$B$32),'BS Adj Codes'!$C$32,IF(AND(JRF!A79="Deferral",C77='BS Adj Codes'!$B$34),'BS Adj Codes'!$C$34,IF(JRF!A79="Deferral","050918",IF(C77=JRF!D79,JRF!T79,JRF!D79)))))))))))))</f>
        <v/>
      </c>
      <c r="D278" s="69" t="str">
        <f>IF(D77="","",IF(OR(JRF!A79=Checks!$K$9,JRF!A79=Checks!$K$10,JRF!A79=Checks!$K$11,JRF!A79=Checks!$K$6),'Journal Template'!D77,IF(OR(JRF!A79="Accrual",JRF!A79="Deferral"),'Journal Template'!D77,IF(D77=JRF!C79,JRF!V79,JRF!C79))))</f>
        <v/>
      </c>
      <c r="E278" s="69" t="str">
        <f>IF(E77="","",IF(OR(JRF!A79=Checks!$K$9,JRF!A79=Checks!$K$10,JRF!A79=Checks!$K$11,JRF!A79=Checks!$K$6),'Journal Template'!E77,IF(OR(JRF!A79="Accrual",JRF!A79="Deferral"),'Journal Template'!E77,IF(E77=JRF!E79,JRF!#REF!,JRF!E79))))</f>
        <v/>
      </c>
      <c r="F278" s="69" t="str">
        <f>IF(F77="","",IF(OR(JRF!A79=Checks!$K$9,JRF!A79=Checks!$K$10,JRF!A79=Checks!$K$11,JRF!A79=Checks!$K$6),'Journal Template'!F77,IF(OR(JRF!A79="Accrual",JRF!A79="Deferral"),'Journal Template'!F77,IF(F77=JRF!F79,JRF!AV79,JRF!F79))))</f>
        <v/>
      </c>
      <c r="G278" s="73" t="str">
        <f t="shared" ref="G278:G341" si="7">IF(G77="","",-G77)</f>
        <v/>
      </c>
      <c r="H278" s="73" t="str">
        <f t="shared" si="3"/>
        <v/>
      </c>
      <c r="I278" s="71" t="str">
        <f t="shared" si="4"/>
        <v/>
      </c>
      <c r="J278" s="71" t="str">
        <f t="shared" ref="J278:J341" si="8">J77</f>
        <v/>
      </c>
      <c r="K278" s="72" t="str">
        <f>IF(K77="","",IF(OR(JRF!A79=Checks!$K$9,JRF!A79=Checks!$K$10,JRF!A79=Checks!$K$11),'Journal Template'!K77,IF(K77=JRF!B79,JRF!Q79,"")))</f>
        <v/>
      </c>
      <c r="L278" s="200" t="str">
        <f t="shared" si="6"/>
        <v/>
      </c>
      <c r="M278" s="73" t="str">
        <f>IF(M77="","",IF(JRF!A79="Reclass","",-'Journal Template'!M77))</f>
        <v/>
      </c>
      <c r="N278" s="69"/>
      <c r="O278" s="69" t="str">
        <f t="shared" si="0"/>
        <v>ENDBS</v>
      </c>
      <c r="P278" s="69"/>
      <c r="T278" s="44"/>
      <c r="AH278" s="68"/>
      <c r="AI278" s="44"/>
      <c r="AL278" s="44"/>
    </row>
    <row r="279" spans="1:38">
      <c r="A279" s="69" t="str">
        <f>IF(A78="#REF!","#REF!",IF(OR(JRF!A80=Checks!$K$9,JRF!A80=Checks!$K$10,JRF!A80=Checks!$K$11,JRF!A80=Checks!$K$6),'Journal Template'!A78,IF(OR(JRF!A80="Accrual",JRF!A80="Deferral"),'Journal Template'!A78,IF(A78=JRF!B80,JRF!Q80,JRF!B80))))</f>
        <v>#REF!</v>
      </c>
      <c r="B279" s="69" t="str">
        <f t="shared" ref="B279:B342" si="9">IF(A78="","",B78)</f>
        <v/>
      </c>
      <c r="C279" s="74" t="str">
        <f>IF(C78="","",IF(IFERROR(SEARCH("RIR",JRF!A80),0),"090960",IF(JRF!A80=Checks!$K$10,'BS Adj Codes'!$C$27,IF(JRF!A80=Checks!$K$11,'BS Adj Codes'!$C$28,IF(AND(JRF!A80="Accrual",C78=IFERROR(VLOOKUP(C78,'BS Adj Codes'!$B$2:$B$22,1,0),0)),IFERROR(VLOOKUP(C78,'BS Adj Codes'!$B$2:$C$22,2,0),0),IF(AND(JRF!A80="Accrual",LEFT(C78,1)=2),'BS Adj Codes'!$C$25,IF(AND(JRF!A80="Accrual",0=IFERROR(VLOOKUP(C78,'BS Adj Codes'!$B$2:$B$23,1,0),0)),"160955",IF(AND(JRF!A80="Prepaid",C78=IFERROR(VLOOKUP(C78,'BS Adj Codes'!$B$37:$B$42,1,0),0)),IFERROR(VLOOKUP(C78,'BS Adj Codes'!$B$37:$C$42,2,0),0),IF(AND(JRF!A80="Prepaid",0=IFERROR(VLOOKUP(C78,'BS Adj Codes'!$B$37:$B$42,1,0),0)),"050090",IF(AND(JRF!A80="Deferral",'Journal Template'!C78='BS Adj Codes'!$B$32),'BS Adj Codes'!$C$32,IF(AND(JRF!A80="Deferral",C78='BS Adj Codes'!$B$34),'BS Adj Codes'!$C$34,IF(JRF!A80="Deferral","050918",IF(C78=JRF!D80,JRF!T80,JRF!D80)))))))))))))</f>
        <v/>
      </c>
      <c r="D279" s="69" t="str">
        <f>IF(D78="","",IF(OR(JRF!A80=Checks!$K$9,JRF!A80=Checks!$K$10,JRF!A80=Checks!$K$11,JRF!A80=Checks!$K$6),'Journal Template'!D78,IF(OR(JRF!A80="Accrual",JRF!A80="Deferral"),'Journal Template'!D78,IF(D78=JRF!C80,JRF!V80,JRF!C80))))</f>
        <v/>
      </c>
      <c r="E279" s="69" t="str">
        <f>IF(E78="","",IF(OR(JRF!A80=Checks!$K$9,JRF!A80=Checks!$K$10,JRF!A80=Checks!$K$11,JRF!A80=Checks!$K$6),'Journal Template'!E78,IF(OR(JRF!A80="Accrual",JRF!A80="Deferral"),'Journal Template'!E78,IF(E78=JRF!E80,JRF!#REF!,JRF!E80))))</f>
        <v/>
      </c>
      <c r="F279" s="69" t="str">
        <f>IF(F78="","",IF(OR(JRF!A80=Checks!$K$9,JRF!A80=Checks!$K$10,JRF!A80=Checks!$K$11,JRF!A80=Checks!$K$6),'Journal Template'!F78,IF(OR(JRF!A80="Accrual",JRF!A80="Deferral"),'Journal Template'!F78,IF(F78=JRF!F80,JRF!AV80,JRF!F80))))</f>
        <v/>
      </c>
      <c r="G279" s="73" t="str">
        <f t="shared" si="7"/>
        <v/>
      </c>
      <c r="H279" s="73" t="str">
        <f t="shared" ref="H279:H342" si="10">IF(A78="","",H78)</f>
        <v/>
      </c>
      <c r="I279" s="71" t="str">
        <f t="shared" ref="I279:I342" si="11">IF(A78="","",I78)</f>
        <v/>
      </c>
      <c r="J279" s="71" t="str">
        <f t="shared" si="8"/>
        <v/>
      </c>
      <c r="K279" s="72" t="str">
        <f>IF(K78="","",IF(OR(JRF!A80=Checks!$K$9,JRF!A80=Checks!$K$10,JRF!A80=Checks!$K$11),'Journal Template'!K78,IF(K78=JRF!B80,JRF!Q80,"")))</f>
        <v/>
      </c>
      <c r="L279" s="200" t="str">
        <f t="shared" ref="L279:L342" si="12">IF(M279="","",L78)</f>
        <v/>
      </c>
      <c r="M279" s="73" t="str">
        <f>IF(M78="","",IF(JRF!A80="Reclass","",-'Journal Template'!M78))</f>
        <v/>
      </c>
      <c r="N279" s="69"/>
      <c r="O279" s="69" t="str">
        <f t="shared" ref="O279:O342" si="13">IF(M279="","ENDBS","")</f>
        <v>ENDBS</v>
      </c>
      <c r="P279" s="69"/>
      <c r="T279" s="44"/>
      <c r="AH279" s="68"/>
      <c r="AI279" s="44"/>
      <c r="AL279" s="44"/>
    </row>
    <row r="280" spans="1:38">
      <c r="A280" s="69" t="str">
        <f>IF(A79="#REF!","#REF!",IF(OR(JRF!A81=Checks!$K$9,JRF!A81=Checks!$K$10,JRF!A81=Checks!$K$11,JRF!A81=Checks!$K$6),'Journal Template'!A79,IF(OR(JRF!A81="Accrual",JRF!A81="Deferral"),'Journal Template'!A79,IF(A79=JRF!B81,JRF!Q81,JRF!B81))))</f>
        <v>#REF!</v>
      </c>
      <c r="B280" s="69" t="str">
        <f t="shared" si="9"/>
        <v/>
      </c>
      <c r="C280" s="74" t="str">
        <f>IF(C79="","",IF(IFERROR(SEARCH("RIR",JRF!A81),0),"090960",IF(JRF!A81=Checks!$K$10,'BS Adj Codes'!$C$27,IF(JRF!A81=Checks!$K$11,'BS Adj Codes'!$C$28,IF(AND(JRF!A81="Accrual",C79=IFERROR(VLOOKUP(C79,'BS Adj Codes'!$B$2:$B$22,1,0),0)),IFERROR(VLOOKUP(C79,'BS Adj Codes'!$B$2:$C$22,2,0),0),IF(AND(JRF!A81="Accrual",LEFT(C79,1)=2),'BS Adj Codes'!$C$25,IF(AND(JRF!A81="Accrual",0=IFERROR(VLOOKUP(C79,'BS Adj Codes'!$B$2:$B$23,1,0),0)),"160955",IF(AND(JRF!A81="Prepaid",C79=IFERROR(VLOOKUP(C79,'BS Adj Codes'!$B$37:$B$42,1,0),0)),IFERROR(VLOOKUP(C79,'BS Adj Codes'!$B$37:$C$42,2,0),0),IF(AND(JRF!A81="Prepaid",0=IFERROR(VLOOKUP(C79,'BS Adj Codes'!$B$37:$B$42,1,0),0)),"050090",IF(AND(JRF!A81="Deferral",'Journal Template'!C79='BS Adj Codes'!$B$32),'BS Adj Codes'!$C$32,IF(AND(JRF!A81="Deferral",C79='BS Adj Codes'!$B$34),'BS Adj Codes'!$C$34,IF(JRF!A81="Deferral","050918",IF(C79=JRF!D81,JRF!T81,JRF!D81)))))))))))))</f>
        <v/>
      </c>
      <c r="D280" s="69" t="str">
        <f>IF(D79="","",IF(OR(JRF!A81=Checks!$K$9,JRF!A81=Checks!$K$10,JRF!A81=Checks!$K$11,JRF!A81=Checks!$K$6),'Journal Template'!D79,IF(OR(JRF!A81="Accrual",JRF!A81="Deferral"),'Journal Template'!D79,IF(D79=JRF!C81,JRF!V81,JRF!C81))))</f>
        <v/>
      </c>
      <c r="E280" s="69" t="str">
        <f>IF(E79="","",IF(OR(JRF!A81=Checks!$K$9,JRF!A81=Checks!$K$10,JRF!A81=Checks!$K$11,JRF!A81=Checks!$K$6),'Journal Template'!E79,IF(OR(JRF!A81="Accrual",JRF!A81="Deferral"),'Journal Template'!E79,IF(E79=JRF!E81,JRF!#REF!,JRF!E81))))</f>
        <v/>
      </c>
      <c r="F280" s="69" t="str">
        <f>IF(F79="","",IF(OR(JRF!A81=Checks!$K$9,JRF!A81=Checks!$K$10,JRF!A81=Checks!$K$11,JRF!A81=Checks!$K$6),'Journal Template'!F79,IF(OR(JRF!A81="Accrual",JRF!A81="Deferral"),'Journal Template'!F79,IF(F79=JRF!F81,JRF!AV81,JRF!F81))))</f>
        <v/>
      </c>
      <c r="G280" s="73" t="str">
        <f t="shared" si="7"/>
        <v/>
      </c>
      <c r="H280" s="73" t="str">
        <f t="shared" si="10"/>
        <v/>
      </c>
      <c r="I280" s="71" t="str">
        <f t="shared" si="11"/>
        <v/>
      </c>
      <c r="J280" s="71" t="str">
        <f t="shared" si="8"/>
        <v/>
      </c>
      <c r="K280" s="72" t="str">
        <f>IF(K79="","",IF(OR(JRF!A81=Checks!$K$9,JRF!A81=Checks!$K$10,JRF!A81=Checks!$K$11),'Journal Template'!K79,IF(K79=JRF!B81,JRF!Q81,"")))</f>
        <v/>
      </c>
      <c r="L280" s="200" t="str">
        <f t="shared" si="12"/>
        <v/>
      </c>
      <c r="M280" s="73" t="str">
        <f>IF(M79="","",IF(JRF!A81="Reclass","",-'Journal Template'!M79))</f>
        <v/>
      </c>
      <c r="N280" s="69"/>
      <c r="O280" s="69" t="str">
        <f t="shared" si="13"/>
        <v>ENDBS</v>
      </c>
      <c r="P280" s="69"/>
      <c r="T280" s="44"/>
      <c r="AH280" s="68"/>
      <c r="AI280" s="44"/>
      <c r="AL280" s="44"/>
    </row>
    <row r="281" spans="1:38">
      <c r="A281" s="69" t="str">
        <f>IF(A80="#REF!","#REF!",IF(OR(JRF!A82=Checks!$K$9,JRF!A82=Checks!$K$10,JRF!A82=Checks!$K$11,JRF!A82=Checks!$K$6),'Journal Template'!A80,IF(OR(JRF!A82="Accrual",JRF!A82="Deferral"),'Journal Template'!A80,IF(A80=JRF!B82,JRF!Q82,JRF!B82))))</f>
        <v>#REF!</v>
      </c>
      <c r="B281" s="69" t="str">
        <f t="shared" si="9"/>
        <v/>
      </c>
      <c r="C281" s="74" t="str">
        <f>IF(C80="","",IF(IFERROR(SEARCH("RIR",JRF!A82),0),"090960",IF(JRF!A82=Checks!$K$10,'BS Adj Codes'!$C$27,IF(JRF!A82=Checks!$K$11,'BS Adj Codes'!$C$28,IF(AND(JRF!A82="Accrual",C80=IFERROR(VLOOKUP(C80,'BS Adj Codes'!$B$2:$B$22,1,0),0)),IFERROR(VLOOKUP(C80,'BS Adj Codes'!$B$2:$C$22,2,0),0),IF(AND(JRF!A82="Accrual",LEFT(C80,1)=2),'BS Adj Codes'!$C$25,IF(AND(JRF!A82="Accrual",0=IFERROR(VLOOKUP(C80,'BS Adj Codes'!$B$2:$B$23,1,0),0)),"160955",IF(AND(JRF!A82="Prepaid",C80=IFERROR(VLOOKUP(C80,'BS Adj Codes'!$B$37:$B$42,1,0),0)),IFERROR(VLOOKUP(C80,'BS Adj Codes'!$B$37:$C$42,2,0),0),IF(AND(JRF!A82="Prepaid",0=IFERROR(VLOOKUP(C80,'BS Adj Codes'!$B$37:$B$42,1,0),0)),"050090",IF(AND(JRF!A82="Deferral",'Journal Template'!C80='BS Adj Codes'!$B$32),'BS Adj Codes'!$C$32,IF(AND(JRF!A82="Deferral",C80='BS Adj Codes'!$B$34),'BS Adj Codes'!$C$34,IF(JRF!A82="Deferral","050918",IF(C80=JRF!D82,JRF!T82,JRF!D82)))))))))))))</f>
        <v/>
      </c>
      <c r="D281" s="69" t="str">
        <f>IF(D80="","",IF(OR(JRF!A82=Checks!$K$9,JRF!A82=Checks!$K$10,JRF!A82=Checks!$K$11,JRF!A82=Checks!$K$6),'Journal Template'!D80,IF(OR(JRF!A82="Accrual",JRF!A82="Deferral"),'Journal Template'!D80,IF(D80=JRF!C82,JRF!V82,JRF!C82))))</f>
        <v/>
      </c>
      <c r="E281" s="69" t="str">
        <f>IF(E80="","",IF(OR(JRF!A82=Checks!$K$9,JRF!A82=Checks!$K$10,JRF!A82=Checks!$K$11,JRF!A82=Checks!$K$6),'Journal Template'!E80,IF(OR(JRF!A82="Accrual",JRF!A82="Deferral"),'Journal Template'!E80,IF(E80=JRF!E82,JRF!#REF!,JRF!E82))))</f>
        <v/>
      </c>
      <c r="F281" s="69" t="str">
        <f>IF(F80="","",IF(OR(JRF!A82=Checks!$K$9,JRF!A82=Checks!$K$10,JRF!A82=Checks!$K$11,JRF!A82=Checks!$K$6),'Journal Template'!F80,IF(OR(JRF!A82="Accrual",JRF!A82="Deferral"),'Journal Template'!F80,IF(F80=JRF!F82,JRF!AV82,JRF!F82))))</f>
        <v/>
      </c>
      <c r="G281" s="73" t="str">
        <f t="shared" si="7"/>
        <v/>
      </c>
      <c r="H281" s="73" t="str">
        <f t="shared" si="10"/>
        <v/>
      </c>
      <c r="I281" s="71" t="str">
        <f t="shared" si="11"/>
        <v/>
      </c>
      <c r="J281" s="71" t="str">
        <f t="shared" si="8"/>
        <v/>
      </c>
      <c r="K281" s="72" t="str">
        <f>IF(K80="","",IF(OR(JRF!A82=Checks!$K$9,JRF!A82=Checks!$K$10,JRF!A82=Checks!$K$11),'Journal Template'!K80,IF(K80=JRF!B82,JRF!Q82,"")))</f>
        <v/>
      </c>
      <c r="L281" s="200" t="str">
        <f t="shared" si="12"/>
        <v/>
      </c>
      <c r="M281" s="73" t="str">
        <f>IF(M80="","",IF(JRF!A82="Reclass","",-'Journal Template'!M80))</f>
        <v/>
      </c>
      <c r="N281" s="69"/>
      <c r="O281" s="69" t="str">
        <f t="shared" si="13"/>
        <v>ENDBS</v>
      </c>
      <c r="P281" s="69"/>
      <c r="T281" s="44"/>
      <c r="AH281" s="68"/>
      <c r="AI281" s="44"/>
      <c r="AL281" s="44"/>
    </row>
    <row r="282" spans="1:38">
      <c r="A282" s="69" t="str">
        <f>IF(A81="#REF!","#REF!",IF(OR(JRF!A83=Checks!$K$9,JRF!A83=Checks!$K$10,JRF!A83=Checks!$K$11,JRF!A83=Checks!$K$6),'Journal Template'!A81,IF(OR(JRF!A83="Accrual",JRF!A83="Deferral"),'Journal Template'!A81,IF(A81=JRF!B83,JRF!Q83,JRF!B83))))</f>
        <v>#REF!</v>
      </c>
      <c r="B282" s="69" t="str">
        <f t="shared" si="9"/>
        <v/>
      </c>
      <c r="C282" s="74" t="str">
        <f>IF(C81="","",IF(IFERROR(SEARCH("RIR",JRF!A83),0),"090960",IF(JRF!A83=Checks!$K$10,'BS Adj Codes'!$C$27,IF(JRF!A83=Checks!$K$11,'BS Adj Codes'!$C$28,IF(AND(JRF!A83="Accrual",C81=IFERROR(VLOOKUP(C81,'BS Adj Codes'!$B$2:$B$22,1,0),0)),IFERROR(VLOOKUP(C81,'BS Adj Codes'!$B$2:$C$22,2,0),0),IF(AND(JRF!A83="Accrual",LEFT(C81,1)=2),'BS Adj Codes'!$C$25,IF(AND(JRF!A83="Accrual",0=IFERROR(VLOOKUP(C81,'BS Adj Codes'!$B$2:$B$23,1,0),0)),"160955",IF(AND(JRF!A83="Prepaid",C81=IFERROR(VLOOKUP(C81,'BS Adj Codes'!$B$37:$B$42,1,0),0)),IFERROR(VLOOKUP(C81,'BS Adj Codes'!$B$37:$C$42,2,0),0),IF(AND(JRF!A83="Prepaid",0=IFERROR(VLOOKUP(C81,'BS Adj Codes'!$B$37:$B$42,1,0),0)),"050090",IF(AND(JRF!A83="Deferral",'Journal Template'!C81='BS Adj Codes'!$B$32),'BS Adj Codes'!$C$32,IF(AND(JRF!A83="Deferral",C81='BS Adj Codes'!$B$34),'BS Adj Codes'!$C$34,IF(JRF!A83="Deferral","050918",IF(C81=JRF!D83,JRF!T83,JRF!D83)))))))))))))</f>
        <v/>
      </c>
      <c r="D282" s="69" t="str">
        <f>IF(D81="","",IF(OR(JRF!A83=Checks!$K$9,JRF!A83=Checks!$K$10,JRF!A83=Checks!$K$11,JRF!A83=Checks!$K$6),'Journal Template'!D81,IF(OR(JRF!A83="Accrual",JRF!A83="Deferral"),'Journal Template'!D81,IF(D81=JRF!C83,JRF!V83,JRF!C83))))</f>
        <v/>
      </c>
      <c r="E282" s="69" t="str">
        <f>IF(E81="","",IF(OR(JRF!A83=Checks!$K$9,JRF!A83=Checks!$K$10,JRF!A83=Checks!$K$11,JRF!A83=Checks!$K$6),'Journal Template'!E81,IF(OR(JRF!A83="Accrual",JRF!A83="Deferral"),'Journal Template'!E81,IF(E81=JRF!E83,JRF!#REF!,JRF!E83))))</f>
        <v/>
      </c>
      <c r="F282" s="69" t="str">
        <f>IF(F81="","",IF(OR(JRF!A83=Checks!$K$9,JRF!A83=Checks!$K$10,JRF!A83=Checks!$K$11,JRF!A83=Checks!$K$6),'Journal Template'!F81,IF(OR(JRF!A83="Accrual",JRF!A83="Deferral"),'Journal Template'!F81,IF(F81=JRF!F83,JRF!AV83,JRF!F83))))</f>
        <v/>
      </c>
      <c r="G282" s="73" t="str">
        <f t="shared" si="7"/>
        <v/>
      </c>
      <c r="H282" s="73" t="str">
        <f t="shared" si="10"/>
        <v/>
      </c>
      <c r="I282" s="71" t="str">
        <f t="shared" si="11"/>
        <v/>
      </c>
      <c r="J282" s="71" t="str">
        <f t="shared" si="8"/>
        <v/>
      </c>
      <c r="K282" s="72" t="str">
        <f>IF(K81="","",IF(OR(JRF!A83=Checks!$K$9,JRF!A83=Checks!$K$10,JRF!A83=Checks!$K$11),'Journal Template'!K81,IF(K81=JRF!B83,JRF!Q83,"")))</f>
        <v/>
      </c>
      <c r="L282" s="200" t="str">
        <f t="shared" si="12"/>
        <v/>
      </c>
      <c r="M282" s="73" t="str">
        <f>IF(M81="","",IF(JRF!A83="Reclass","",-'Journal Template'!M81))</f>
        <v/>
      </c>
      <c r="N282" s="69"/>
      <c r="O282" s="69" t="str">
        <f t="shared" si="13"/>
        <v>ENDBS</v>
      </c>
      <c r="P282" s="69"/>
      <c r="T282" s="44"/>
      <c r="AH282" s="68"/>
      <c r="AI282" s="44"/>
      <c r="AL282" s="44"/>
    </row>
    <row r="283" spans="1:38">
      <c r="A283" s="69" t="str">
        <f>IF(A82="#REF!","#REF!",IF(OR(JRF!A84=Checks!$K$9,JRF!A84=Checks!$K$10,JRF!A84=Checks!$K$11,JRF!A84=Checks!$K$6),'Journal Template'!A82,IF(OR(JRF!A84="Accrual",JRF!A84="Deferral"),'Journal Template'!A82,IF(A82=JRF!B84,JRF!Q84,JRF!B84))))</f>
        <v>#REF!</v>
      </c>
      <c r="B283" s="69" t="str">
        <f t="shared" si="9"/>
        <v/>
      </c>
      <c r="C283" s="74" t="str">
        <f>IF(C82="","",IF(IFERROR(SEARCH("RIR",JRF!A84),0),"090960",IF(JRF!A84=Checks!$K$10,'BS Adj Codes'!$C$27,IF(JRF!A84=Checks!$K$11,'BS Adj Codes'!$C$28,IF(AND(JRF!A84="Accrual",C82=IFERROR(VLOOKUP(C82,'BS Adj Codes'!$B$2:$B$22,1,0),0)),IFERROR(VLOOKUP(C82,'BS Adj Codes'!$B$2:$C$22,2,0),0),IF(AND(JRF!A84="Accrual",LEFT(C82,1)=2),'BS Adj Codes'!$C$25,IF(AND(JRF!A84="Accrual",0=IFERROR(VLOOKUP(C82,'BS Adj Codes'!$B$2:$B$23,1,0),0)),"160955",IF(AND(JRF!A84="Prepaid",C82=IFERROR(VLOOKUP(C82,'BS Adj Codes'!$B$37:$B$42,1,0),0)),IFERROR(VLOOKUP(C82,'BS Adj Codes'!$B$37:$C$42,2,0),0),IF(AND(JRF!A84="Prepaid",0=IFERROR(VLOOKUP(C82,'BS Adj Codes'!$B$37:$B$42,1,0),0)),"050090",IF(AND(JRF!A84="Deferral",'Journal Template'!C82='BS Adj Codes'!$B$32),'BS Adj Codes'!$C$32,IF(AND(JRF!A84="Deferral",C82='BS Adj Codes'!$B$34),'BS Adj Codes'!$C$34,IF(JRF!A84="Deferral","050918",IF(C82=JRF!D84,JRF!T84,JRF!D84)))))))))))))</f>
        <v/>
      </c>
      <c r="D283" s="69" t="str">
        <f>IF(D82="","",IF(OR(JRF!A84=Checks!$K$9,JRF!A84=Checks!$K$10,JRF!A84=Checks!$K$11,JRF!A84=Checks!$K$6),'Journal Template'!D82,IF(OR(JRF!A84="Accrual",JRF!A84="Deferral"),'Journal Template'!D82,IF(D82=JRF!C84,JRF!V84,JRF!C84))))</f>
        <v/>
      </c>
      <c r="E283" s="69" t="str">
        <f>IF(E82="","",IF(OR(JRF!A84=Checks!$K$9,JRF!A84=Checks!$K$10,JRF!A84=Checks!$K$11,JRF!A84=Checks!$K$6),'Journal Template'!E82,IF(OR(JRF!A84="Accrual",JRF!A84="Deferral"),'Journal Template'!E82,IF(E82=JRF!E84,JRF!#REF!,JRF!E84))))</f>
        <v/>
      </c>
      <c r="F283" s="69" t="str">
        <f>IF(F82="","",IF(OR(JRF!A84=Checks!$K$9,JRF!A84=Checks!$K$10,JRF!A84=Checks!$K$11,JRF!A84=Checks!$K$6),'Journal Template'!F82,IF(OR(JRF!A84="Accrual",JRF!A84="Deferral"),'Journal Template'!F82,IF(F82=JRF!F84,JRF!AV84,JRF!F84))))</f>
        <v/>
      </c>
      <c r="G283" s="73" t="str">
        <f t="shared" si="7"/>
        <v/>
      </c>
      <c r="H283" s="73" t="str">
        <f t="shared" si="10"/>
        <v/>
      </c>
      <c r="I283" s="71" t="str">
        <f t="shared" si="11"/>
        <v/>
      </c>
      <c r="J283" s="71" t="str">
        <f t="shared" si="8"/>
        <v/>
      </c>
      <c r="K283" s="72" t="str">
        <f>IF(K82="","",IF(OR(JRF!A84=Checks!$K$9,JRF!A84=Checks!$K$10,JRF!A84=Checks!$K$11),'Journal Template'!K82,IF(K82=JRF!B84,JRF!Q84,"")))</f>
        <v/>
      </c>
      <c r="L283" s="200" t="str">
        <f t="shared" si="12"/>
        <v/>
      </c>
      <c r="M283" s="73" t="str">
        <f>IF(M82="","",IF(JRF!A84="Reclass","",-'Journal Template'!M82))</f>
        <v/>
      </c>
      <c r="N283" s="69"/>
      <c r="O283" s="69" t="str">
        <f t="shared" si="13"/>
        <v>ENDBS</v>
      </c>
      <c r="P283" s="69"/>
      <c r="T283" s="44"/>
      <c r="AH283" s="68"/>
      <c r="AI283" s="44"/>
      <c r="AL283" s="44"/>
    </row>
    <row r="284" spans="1:38">
      <c r="A284" s="69" t="str">
        <f>IF(A83="#REF!","#REF!",IF(OR(JRF!A85=Checks!$K$9,JRF!A85=Checks!$K$10,JRF!A85=Checks!$K$11,JRF!A85=Checks!$K$6),'Journal Template'!A83,IF(OR(JRF!A85="Accrual",JRF!A85="Deferral"),'Journal Template'!A83,IF(A83=JRF!B85,JRF!Q85,JRF!B85))))</f>
        <v>#REF!</v>
      </c>
      <c r="B284" s="69" t="str">
        <f t="shared" si="9"/>
        <v/>
      </c>
      <c r="C284" s="74" t="str">
        <f>IF(C83="","",IF(IFERROR(SEARCH("RIR",JRF!A85),0),"090960",IF(JRF!A85=Checks!$K$10,'BS Adj Codes'!$C$27,IF(JRF!A85=Checks!$K$11,'BS Adj Codes'!$C$28,IF(AND(JRF!A85="Accrual",C83=IFERROR(VLOOKUP(C83,'BS Adj Codes'!$B$2:$B$22,1,0),0)),IFERROR(VLOOKUP(C83,'BS Adj Codes'!$B$2:$C$22,2,0),0),IF(AND(JRF!A85="Accrual",LEFT(C83,1)=2),'BS Adj Codes'!$C$25,IF(AND(JRF!A85="Accrual",0=IFERROR(VLOOKUP(C83,'BS Adj Codes'!$B$2:$B$23,1,0),0)),"160955",IF(AND(JRF!A85="Prepaid",C83=IFERROR(VLOOKUP(C83,'BS Adj Codes'!$B$37:$B$42,1,0),0)),IFERROR(VLOOKUP(C83,'BS Adj Codes'!$B$37:$C$42,2,0),0),IF(AND(JRF!A85="Prepaid",0=IFERROR(VLOOKUP(C83,'BS Adj Codes'!$B$37:$B$42,1,0),0)),"050090",IF(AND(JRF!A85="Deferral",'Journal Template'!C83='BS Adj Codes'!$B$32),'BS Adj Codes'!$C$32,IF(AND(JRF!A85="Deferral",C83='BS Adj Codes'!$B$34),'BS Adj Codes'!$C$34,IF(JRF!A85="Deferral","050918",IF(C83=JRF!D85,JRF!T85,JRF!D85)))))))))))))</f>
        <v/>
      </c>
      <c r="D284" s="69" t="str">
        <f>IF(D83="","",IF(OR(JRF!A85=Checks!$K$9,JRF!A85=Checks!$K$10,JRF!A85=Checks!$K$11,JRF!A85=Checks!$K$6),'Journal Template'!D83,IF(OR(JRF!A85="Accrual",JRF!A85="Deferral"),'Journal Template'!D83,IF(D83=JRF!C85,JRF!V85,JRF!C85))))</f>
        <v/>
      </c>
      <c r="E284" s="69" t="str">
        <f>IF(E83="","",IF(OR(JRF!A85=Checks!$K$9,JRF!A85=Checks!$K$10,JRF!A85=Checks!$K$11,JRF!A85=Checks!$K$6),'Journal Template'!E83,IF(OR(JRF!A85="Accrual",JRF!A85="Deferral"),'Journal Template'!E83,IF(E83=JRF!E85,JRF!#REF!,JRF!E85))))</f>
        <v/>
      </c>
      <c r="F284" s="69" t="str">
        <f>IF(F83="","",IF(OR(JRF!A85=Checks!$K$9,JRF!A85=Checks!$K$10,JRF!A85=Checks!$K$11,JRF!A85=Checks!$K$6),'Journal Template'!F83,IF(OR(JRF!A85="Accrual",JRF!A85="Deferral"),'Journal Template'!F83,IF(F83=JRF!F85,JRF!AV85,JRF!F85))))</f>
        <v/>
      </c>
      <c r="G284" s="73" t="str">
        <f t="shared" si="7"/>
        <v/>
      </c>
      <c r="H284" s="73" t="str">
        <f t="shared" si="10"/>
        <v/>
      </c>
      <c r="I284" s="71" t="str">
        <f t="shared" si="11"/>
        <v/>
      </c>
      <c r="J284" s="71" t="str">
        <f t="shared" si="8"/>
        <v/>
      </c>
      <c r="K284" s="72" t="str">
        <f>IF(K83="","",IF(OR(JRF!A85=Checks!$K$9,JRF!A85=Checks!$K$10,JRF!A85=Checks!$K$11),'Journal Template'!K83,IF(K83=JRF!B85,JRF!Q85,"")))</f>
        <v/>
      </c>
      <c r="L284" s="200" t="str">
        <f t="shared" si="12"/>
        <v/>
      </c>
      <c r="M284" s="73" t="str">
        <f>IF(M83="","",IF(JRF!A85="Reclass","",-'Journal Template'!M83))</f>
        <v/>
      </c>
      <c r="N284" s="69"/>
      <c r="O284" s="69" t="str">
        <f t="shared" si="13"/>
        <v>ENDBS</v>
      </c>
      <c r="P284" s="69"/>
      <c r="T284" s="44"/>
      <c r="AH284" s="68"/>
      <c r="AI284" s="44"/>
      <c r="AL284" s="44"/>
    </row>
    <row r="285" spans="1:38">
      <c r="A285" s="69" t="str">
        <f>IF(A84="#REF!","#REF!",IF(OR(JRF!A86=Checks!$K$9,JRF!A86=Checks!$K$10,JRF!A86=Checks!$K$11,JRF!A86=Checks!$K$6),'Journal Template'!A84,IF(OR(JRF!A86="Accrual",JRF!A86="Deferral"),'Journal Template'!A84,IF(A84=JRF!B86,JRF!Q86,JRF!B86))))</f>
        <v>#REF!</v>
      </c>
      <c r="B285" s="69" t="str">
        <f t="shared" si="9"/>
        <v/>
      </c>
      <c r="C285" s="74" t="str">
        <f>IF(C84="","",IF(IFERROR(SEARCH("RIR",JRF!A86),0),"090960",IF(JRF!A86=Checks!$K$10,'BS Adj Codes'!$C$27,IF(JRF!A86=Checks!$K$11,'BS Adj Codes'!$C$28,IF(AND(JRF!A86="Accrual",C84=IFERROR(VLOOKUP(C84,'BS Adj Codes'!$B$2:$B$22,1,0),0)),IFERROR(VLOOKUP(C84,'BS Adj Codes'!$B$2:$C$22,2,0),0),IF(AND(JRF!A86="Accrual",LEFT(C84,1)=2),'BS Adj Codes'!$C$25,IF(AND(JRF!A86="Accrual",0=IFERROR(VLOOKUP(C84,'BS Adj Codes'!$B$2:$B$23,1,0),0)),"160955",IF(AND(JRF!A86="Prepaid",C84=IFERROR(VLOOKUP(C84,'BS Adj Codes'!$B$37:$B$42,1,0),0)),IFERROR(VLOOKUP(C84,'BS Adj Codes'!$B$37:$C$42,2,0),0),IF(AND(JRF!A86="Prepaid",0=IFERROR(VLOOKUP(C84,'BS Adj Codes'!$B$37:$B$42,1,0),0)),"050090",IF(AND(JRF!A86="Deferral",'Journal Template'!C84='BS Adj Codes'!$B$32),'BS Adj Codes'!$C$32,IF(AND(JRF!A86="Deferral",C84='BS Adj Codes'!$B$34),'BS Adj Codes'!$C$34,IF(JRF!A86="Deferral","050918",IF(C84=JRF!D86,JRF!T86,JRF!D86)))))))))))))</f>
        <v/>
      </c>
      <c r="D285" s="69" t="str">
        <f>IF(D84="","",IF(OR(JRF!A86=Checks!$K$9,JRF!A86=Checks!$K$10,JRF!A86=Checks!$K$11,JRF!A86=Checks!$K$6),'Journal Template'!D84,IF(OR(JRF!A86="Accrual",JRF!A86="Deferral"),'Journal Template'!D84,IF(D84=JRF!C86,JRF!V86,JRF!C86))))</f>
        <v/>
      </c>
      <c r="E285" s="69" t="str">
        <f>IF(E84="","",IF(OR(JRF!A86=Checks!$K$9,JRF!A86=Checks!$K$10,JRF!A86=Checks!$K$11,JRF!A86=Checks!$K$6),'Journal Template'!E84,IF(OR(JRF!A86="Accrual",JRF!A86="Deferral"),'Journal Template'!E84,IF(E84=JRF!E86,JRF!#REF!,JRF!E86))))</f>
        <v/>
      </c>
      <c r="F285" s="69" t="str">
        <f>IF(F84="","",IF(OR(JRF!A86=Checks!$K$9,JRF!A86=Checks!$K$10,JRF!A86=Checks!$K$11,JRF!A86=Checks!$K$6),'Journal Template'!F84,IF(OR(JRF!A86="Accrual",JRF!A86="Deferral"),'Journal Template'!F84,IF(F84=JRF!F86,JRF!AV86,JRF!F86))))</f>
        <v/>
      </c>
      <c r="G285" s="73" t="str">
        <f t="shared" si="7"/>
        <v/>
      </c>
      <c r="H285" s="73" t="str">
        <f t="shared" si="10"/>
        <v/>
      </c>
      <c r="I285" s="71" t="str">
        <f t="shared" si="11"/>
        <v/>
      </c>
      <c r="J285" s="71" t="str">
        <f t="shared" si="8"/>
        <v/>
      </c>
      <c r="K285" s="72" t="str">
        <f>IF(K84="","",IF(OR(JRF!A86=Checks!$K$9,JRF!A86=Checks!$K$10,JRF!A86=Checks!$K$11),'Journal Template'!K84,IF(K84=JRF!B86,JRF!Q86,"")))</f>
        <v/>
      </c>
      <c r="L285" s="200" t="str">
        <f t="shared" si="12"/>
        <v/>
      </c>
      <c r="M285" s="73" t="str">
        <f>IF(M84="","",IF(JRF!A86="Reclass","",-'Journal Template'!M84))</f>
        <v/>
      </c>
      <c r="N285" s="69"/>
      <c r="O285" s="69" t="str">
        <f t="shared" si="13"/>
        <v>ENDBS</v>
      </c>
      <c r="P285" s="69"/>
      <c r="T285" s="44"/>
      <c r="AH285" s="68"/>
      <c r="AI285" s="44"/>
      <c r="AL285" s="44"/>
    </row>
    <row r="286" spans="1:38">
      <c r="A286" s="69" t="str">
        <f>IF(A85="#REF!","#REF!",IF(OR(JRF!A87=Checks!$K$9,JRF!A87=Checks!$K$10,JRF!A87=Checks!$K$11,JRF!A87=Checks!$K$6),'Journal Template'!A85,IF(OR(JRF!A87="Accrual",JRF!A87="Deferral"),'Journal Template'!A85,IF(A85=JRF!B87,JRF!Q87,JRF!B87))))</f>
        <v>#REF!</v>
      </c>
      <c r="B286" s="69" t="str">
        <f t="shared" si="9"/>
        <v/>
      </c>
      <c r="C286" s="74" t="str">
        <f>IF(C85="","",IF(IFERROR(SEARCH("RIR",JRF!A87),0),"090960",IF(JRF!A87=Checks!$K$10,'BS Adj Codes'!$C$27,IF(JRF!A87=Checks!$K$11,'BS Adj Codes'!$C$28,IF(AND(JRF!A87="Accrual",C85=IFERROR(VLOOKUP(C85,'BS Adj Codes'!$B$2:$B$22,1,0),0)),IFERROR(VLOOKUP(C85,'BS Adj Codes'!$B$2:$C$22,2,0),0),IF(AND(JRF!A87="Accrual",LEFT(C85,1)=2),'BS Adj Codes'!$C$25,IF(AND(JRF!A87="Accrual",0=IFERROR(VLOOKUP(C85,'BS Adj Codes'!$B$2:$B$23,1,0),0)),"160955",IF(AND(JRF!A87="Prepaid",C85=IFERROR(VLOOKUP(C85,'BS Adj Codes'!$B$37:$B$42,1,0),0)),IFERROR(VLOOKUP(C85,'BS Adj Codes'!$B$37:$C$42,2,0),0),IF(AND(JRF!A87="Prepaid",0=IFERROR(VLOOKUP(C85,'BS Adj Codes'!$B$37:$B$42,1,0),0)),"050090",IF(AND(JRF!A87="Deferral",'Journal Template'!C85='BS Adj Codes'!$B$32),'BS Adj Codes'!$C$32,IF(AND(JRF!A87="Deferral",C85='BS Adj Codes'!$B$34),'BS Adj Codes'!$C$34,IF(JRF!A87="Deferral","050918",IF(C85=JRF!D87,JRF!T87,JRF!D87)))))))))))))</f>
        <v/>
      </c>
      <c r="D286" s="69" t="str">
        <f>IF(D85="","",IF(OR(JRF!A87=Checks!$K$9,JRF!A87=Checks!$K$10,JRF!A87=Checks!$K$11,JRF!A87=Checks!$K$6),'Journal Template'!D85,IF(OR(JRF!A87="Accrual",JRF!A87="Deferral"),'Journal Template'!D85,IF(D85=JRF!C87,JRF!V87,JRF!C87))))</f>
        <v/>
      </c>
      <c r="E286" s="69" t="str">
        <f>IF(E85="","",IF(OR(JRF!A87=Checks!$K$9,JRF!A87=Checks!$K$10,JRF!A87=Checks!$K$11,JRF!A87=Checks!$K$6),'Journal Template'!E85,IF(OR(JRF!A87="Accrual",JRF!A87="Deferral"),'Journal Template'!E85,IF(E85=JRF!E87,JRF!#REF!,JRF!E87))))</f>
        <v/>
      </c>
      <c r="F286" s="69" t="str">
        <f>IF(F85="","",IF(OR(JRF!A87=Checks!$K$9,JRF!A87=Checks!$K$10,JRF!A87=Checks!$K$11,JRF!A87=Checks!$K$6),'Journal Template'!F85,IF(OR(JRF!A87="Accrual",JRF!A87="Deferral"),'Journal Template'!F85,IF(F85=JRF!F87,JRF!AV87,JRF!F87))))</f>
        <v/>
      </c>
      <c r="G286" s="73" t="str">
        <f t="shared" si="7"/>
        <v/>
      </c>
      <c r="H286" s="73" t="str">
        <f t="shared" si="10"/>
        <v/>
      </c>
      <c r="I286" s="71" t="str">
        <f t="shared" si="11"/>
        <v/>
      </c>
      <c r="J286" s="71" t="str">
        <f t="shared" si="8"/>
        <v/>
      </c>
      <c r="K286" s="72" t="str">
        <f>IF(K85="","",IF(OR(JRF!A87=Checks!$K$9,JRF!A87=Checks!$K$10,JRF!A87=Checks!$K$11),'Journal Template'!K85,IF(K85=JRF!B87,JRF!Q87,"")))</f>
        <v/>
      </c>
      <c r="L286" s="200" t="str">
        <f t="shared" si="12"/>
        <v/>
      </c>
      <c r="M286" s="73" t="str">
        <f>IF(M85="","",IF(JRF!A87="Reclass","",-'Journal Template'!M85))</f>
        <v/>
      </c>
      <c r="N286" s="69"/>
      <c r="O286" s="69" t="str">
        <f t="shared" si="13"/>
        <v>ENDBS</v>
      </c>
      <c r="P286" s="69"/>
      <c r="T286" s="44"/>
      <c r="AH286" s="68"/>
      <c r="AI286" s="44"/>
      <c r="AL286" s="44"/>
    </row>
    <row r="287" spans="1:38">
      <c r="A287" s="69" t="str">
        <f>IF(A86="#REF!","#REF!",IF(OR(JRF!A88=Checks!$K$9,JRF!A88=Checks!$K$10,JRF!A88=Checks!$K$11,JRF!A88=Checks!$K$6),'Journal Template'!A86,IF(OR(JRF!A88="Accrual",JRF!A88="Deferral"),'Journal Template'!A86,IF(A86=JRF!B88,JRF!Q88,JRF!B88))))</f>
        <v>#REF!</v>
      </c>
      <c r="B287" s="69" t="str">
        <f t="shared" si="9"/>
        <v/>
      </c>
      <c r="C287" s="74" t="str">
        <f>IF(C86="","",IF(IFERROR(SEARCH("RIR",JRF!A88),0),"090960",IF(JRF!A88=Checks!$K$10,'BS Adj Codes'!$C$27,IF(JRF!A88=Checks!$K$11,'BS Adj Codes'!$C$28,IF(AND(JRF!A88="Accrual",C86=IFERROR(VLOOKUP(C86,'BS Adj Codes'!$B$2:$B$22,1,0),0)),IFERROR(VLOOKUP(C86,'BS Adj Codes'!$B$2:$C$22,2,0),0),IF(AND(JRF!A88="Accrual",LEFT(C86,1)=2),'BS Adj Codes'!$C$25,IF(AND(JRF!A88="Accrual",0=IFERROR(VLOOKUP(C86,'BS Adj Codes'!$B$2:$B$23,1,0),0)),"160955",IF(AND(JRF!A88="Prepaid",C86=IFERROR(VLOOKUP(C86,'BS Adj Codes'!$B$37:$B$42,1,0),0)),IFERROR(VLOOKUP(C86,'BS Adj Codes'!$B$37:$C$42,2,0),0),IF(AND(JRF!A88="Prepaid",0=IFERROR(VLOOKUP(C86,'BS Adj Codes'!$B$37:$B$42,1,0),0)),"050090",IF(AND(JRF!A88="Deferral",'Journal Template'!C86='BS Adj Codes'!$B$32),'BS Adj Codes'!$C$32,IF(AND(JRF!A88="Deferral",C86='BS Adj Codes'!$B$34),'BS Adj Codes'!$C$34,IF(JRF!A88="Deferral","050918",IF(C86=JRF!D88,JRF!T88,JRF!D88)))))))))))))</f>
        <v/>
      </c>
      <c r="D287" s="69" t="str">
        <f>IF(D86="","",IF(OR(JRF!A88=Checks!$K$9,JRF!A88=Checks!$K$10,JRF!A88=Checks!$K$11,JRF!A88=Checks!$K$6),'Journal Template'!D86,IF(OR(JRF!A88="Accrual",JRF!A88="Deferral"),'Journal Template'!D86,IF(D86=JRF!C88,JRF!V88,JRF!C88))))</f>
        <v/>
      </c>
      <c r="E287" s="69" t="str">
        <f>IF(E86="","",IF(OR(JRF!A88=Checks!$K$9,JRF!A88=Checks!$K$10,JRF!A88=Checks!$K$11,JRF!A88=Checks!$K$6),'Journal Template'!E86,IF(OR(JRF!A88="Accrual",JRF!A88="Deferral"),'Journal Template'!E86,IF(E86=JRF!E88,JRF!#REF!,JRF!E88))))</f>
        <v/>
      </c>
      <c r="F287" s="69" t="str">
        <f>IF(F86="","",IF(OR(JRF!A88=Checks!$K$9,JRF!A88=Checks!$K$10,JRF!A88=Checks!$K$11,JRF!A88=Checks!$K$6),'Journal Template'!F86,IF(OR(JRF!A88="Accrual",JRF!A88="Deferral"),'Journal Template'!F86,IF(F86=JRF!F88,JRF!AV88,JRF!F88))))</f>
        <v/>
      </c>
      <c r="G287" s="73" t="str">
        <f t="shared" si="7"/>
        <v/>
      </c>
      <c r="H287" s="73" t="str">
        <f t="shared" si="10"/>
        <v/>
      </c>
      <c r="I287" s="71" t="str">
        <f t="shared" si="11"/>
        <v/>
      </c>
      <c r="J287" s="71" t="str">
        <f t="shared" si="8"/>
        <v/>
      </c>
      <c r="K287" s="72" t="str">
        <f>IF(K86="","",IF(OR(JRF!A88=Checks!$K$9,JRF!A88=Checks!$K$10,JRF!A88=Checks!$K$11),'Journal Template'!K86,IF(K86=JRF!B88,JRF!Q88,"")))</f>
        <v/>
      </c>
      <c r="L287" s="200" t="str">
        <f t="shared" si="12"/>
        <v/>
      </c>
      <c r="M287" s="73" t="str">
        <f>IF(M86="","",IF(JRF!A88="Reclass","",-'Journal Template'!M86))</f>
        <v/>
      </c>
      <c r="N287" s="69"/>
      <c r="O287" s="69" t="str">
        <f t="shared" si="13"/>
        <v>ENDBS</v>
      </c>
      <c r="P287" s="69"/>
      <c r="T287" s="44"/>
      <c r="AH287" s="68"/>
      <c r="AI287" s="44"/>
      <c r="AL287" s="44"/>
    </row>
    <row r="288" spans="1:38">
      <c r="A288" s="69" t="str">
        <f>IF(A87="#REF!","#REF!",IF(OR(JRF!A89=Checks!$K$9,JRF!A89=Checks!$K$10,JRF!A89=Checks!$K$11,JRF!A89=Checks!$K$6),'Journal Template'!A87,IF(OR(JRF!A89="Accrual",JRF!A89="Deferral"),'Journal Template'!A87,IF(A87=JRF!B89,JRF!Q89,JRF!B89))))</f>
        <v>#REF!</v>
      </c>
      <c r="B288" s="69" t="str">
        <f t="shared" si="9"/>
        <v/>
      </c>
      <c r="C288" s="74" t="str">
        <f>IF(C87="","",IF(IFERROR(SEARCH("RIR",JRF!A89),0),"090960",IF(JRF!A89=Checks!$K$10,'BS Adj Codes'!$C$27,IF(JRF!A89=Checks!$K$11,'BS Adj Codes'!$C$28,IF(AND(JRF!A89="Accrual",C87=IFERROR(VLOOKUP(C87,'BS Adj Codes'!$B$2:$B$22,1,0),0)),IFERROR(VLOOKUP(C87,'BS Adj Codes'!$B$2:$C$22,2,0),0),IF(AND(JRF!A89="Accrual",LEFT(C87,1)=2),'BS Adj Codes'!$C$25,IF(AND(JRF!A89="Accrual",0=IFERROR(VLOOKUP(C87,'BS Adj Codes'!$B$2:$B$23,1,0),0)),"160955",IF(AND(JRF!A89="Prepaid",C87=IFERROR(VLOOKUP(C87,'BS Adj Codes'!$B$37:$B$42,1,0),0)),IFERROR(VLOOKUP(C87,'BS Adj Codes'!$B$37:$C$42,2,0),0),IF(AND(JRF!A89="Prepaid",0=IFERROR(VLOOKUP(C87,'BS Adj Codes'!$B$37:$B$42,1,0),0)),"050090",IF(AND(JRF!A89="Deferral",'Journal Template'!C87='BS Adj Codes'!$B$32),'BS Adj Codes'!$C$32,IF(AND(JRF!A89="Deferral",C87='BS Adj Codes'!$B$34),'BS Adj Codes'!$C$34,IF(JRF!A89="Deferral","050918",IF(C87=JRF!D89,JRF!T89,JRF!D89)))))))))))))</f>
        <v/>
      </c>
      <c r="D288" s="69" t="str">
        <f>IF(D87="","",IF(OR(JRF!A89=Checks!$K$9,JRF!A89=Checks!$K$10,JRF!A89=Checks!$K$11,JRF!A89=Checks!$K$6),'Journal Template'!D87,IF(OR(JRF!A89="Accrual",JRF!A89="Deferral"),'Journal Template'!D87,IF(D87=JRF!C89,JRF!V89,JRF!C89))))</f>
        <v/>
      </c>
      <c r="E288" s="69" t="str">
        <f>IF(E87="","",IF(OR(JRF!A89=Checks!$K$9,JRF!A89=Checks!$K$10,JRF!A89=Checks!$K$11,JRF!A89=Checks!$K$6),'Journal Template'!E87,IF(OR(JRF!A89="Accrual",JRF!A89="Deferral"),'Journal Template'!E87,IF(E87=JRF!E89,JRF!#REF!,JRF!E89))))</f>
        <v/>
      </c>
      <c r="F288" s="69" t="str">
        <f>IF(F87="","",IF(OR(JRF!A89=Checks!$K$9,JRF!A89=Checks!$K$10,JRF!A89=Checks!$K$11,JRF!A89=Checks!$K$6),'Journal Template'!F87,IF(OR(JRF!A89="Accrual",JRF!A89="Deferral"),'Journal Template'!F87,IF(F87=JRF!F89,JRF!AV89,JRF!F89))))</f>
        <v/>
      </c>
      <c r="G288" s="73" t="str">
        <f t="shared" si="7"/>
        <v/>
      </c>
      <c r="H288" s="73" t="str">
        <f t="shared" si="10"/>
        <v/>
      </c>
      <c r="I288" s="71" t="str">
        <f t="shared" si="11"/>
        <v/>
      </c>
      <c r="J288" s="71" t="str">
        <f t="shared" si="8"/>
        <v/>
      </c>
      <c r="K288" s="72" t="str">
        <f>IF(K87="","",IF(OR(JRF!A89=Checks!$K$9,JRF!A89=Checks!$K$10,JRF!A89=Checks!$K$11),'Journal Template'!K87,IF(K87=JRF!B89,JRF!Q89,"")))</f>
        <v/>
      </c>
      <c r="L288" s="200" t="str">
        <f t="shared" si="12"/>
        <v/>
      </c>
      <c r="M288" s="73" t="str">
        <f>IF(M87="","",IF(JRF!A89="Reclass","",-'Journal Template'!M87))</f>
        <v/>
      </c>
      <c r="N288" s="69"/>
      <c r="O288" s="69" t="str">
        <f t="shared" si="13"/>
        <v>ENDBS</v>
      </c>
      <c r="P288" s="69"/>
      <c r="T288" s="44"/>
      <c r="AH288" s="68"/>
      <c r="AI288" s="44"/>
      <c r="AL288" s="44"/>
    </row>
    <row r="289" spans="1:38">
      <c r="A289" s="69" t="str">
        <f>IF(A88="#REF!","#REF!",IF(OR(JRF!A90=Checks!$K$9,JRF!A90=Checks!$K$10,JRF!A90=Checks!$K$11,JRF!A90=Checks!$K$6),'Journal Template'!A88,IF(OR(JRF!A90="Accrual",JRF!A90="Deferral"),'Journal Template'!A88,IF(A88=JRF!B90,JRF!Q90,JRF!B90))))</f>
        <v>#REF!</v>
      </c>
      <c r="B289" s="69" t="str">
        <f t="shared" si="9"/>
        <v/>
      </c>
      <c r="C289" s="74" t="str">
        <f>IF(C88="","",IF(IFERROR(SEARCH("RIR",JRF!A90),0),"090960",IF(JRF!A90=Checks!$K$10,'BS Adj Codes'!$C$27,IF(JRF!A90=Checks!$K$11,'BS Adj Codes'!$C$28,IF(AND(JRF!A90="Accrual",C88=IFERROR(VLOOKUP(C88,'BS Adj Codes'!$B$2:$B$22,1,0),0)),IFERROR(VLOOKUP(C88,'BS Adj Codes'!$B$2:$C$22,2,0),0),IF(AND(JRF!A90="Accrual",LEFT(C88,1)=2),'BS Adj Codes'!$C$25,IF(AND(JRF!A90="Accrual",0=IFERROR(VLOOKUP(C88,'BS Adj Codes'!$B$2:$B$23,1,0),0)),"160955",IF(AND(JRF!A90="Prepaid",C88=IFERROR(VLOOKUP(C88,'BS Adj Codes'!$B$37:$B$42,1,0),0)),IFERROR(VLOOKUP(C88,'BS Adj Codes'!$B$37:$C$42,2,0),0),IF(AND(JRF!A90="Prepaid",0=IFERROR(VLOOKUP(C88,'BS Adj Codes'!$B$37:$B$42,1,0),0)),"050090",IF(AND(JRF!A90="Deferral",'Journal Template'!C88='BS Adj Codes'!$B$32),'BS Adj Codes'!$C$32,IF(AND(JRF!A90="Deferral",C88='BS Adj Codes'!$B$34),'BS Adj Codes'!$C$34,IF(JRF!A90="Deferral","050918",IF(C88=JRF!D90,JRF!T90,JRF!D90)))))))))))))</f>
        <v/>
      </c>
      <c r="D289" s="69" t="str">
        <f>IF(D88="","",IF(OR(JRF!A90=Checks!$K$9,JRF!A90=Checks!$K$10,JRF!A90=Checks!$K$11,JRF!A90=Checks!$K$6),'Journal Template'!D88,IF(OR(JRF!A90="Accrual",JRF!A90="Deferral"),'Journal Template'!D88,IF(D88=JRF!C90,JRF!V90,JRF!C90))))</f>
        <v/>
      </c>
      <c r="E289" s="69" t="str">
        <f>IF(E88="","",IF(OR(JRF!A90=Checks!$K$9,JRF!A90=Checks!$K$10,JRF!A90=Checks!$K$11,JRF!A90=Checks!$K$6),'Journal Template'!E88,IF(OR(JRF!A90="Accrual",JRF!A90="Deferral"),'Journal Template'!E88,IF(E88=JRF!E90,JRF!#REF!,JRF!E90))))</f>
        <v/>
      </c>
      <c r="F289" s="69" t="str">
        <f>IF(F88="","",IF(OR(JRF!A90=Checks!$K$9,JRF!A90=Checks!$K$10,JRF!A90=Checks!$K$11,JRF!A90=Checks!$K$6),'Journal Template'!F88,IF(OR(JRF!A90="Accrual",JRF!A90="Deferral"),'Journal Template'!F88,IF(F88=JRF!F90,JRF!AV90,JRF!F90))))</f>
        <v/>
      </c>
      <c r="G289" s="73" t="str">
        <f t="shared" si="7"/>
        <v/>
      </c>
      <c r="H289" s="73" t="str">
        <f t="shared" si="10"/>
        <v/>
      </c>
      <c r="I289" s="71" t="str">
        <f t="shared" si="11"/>
        <v/>
      </c>
      <c r="J289" s="71" t="str">
        <f t="shared" si="8"/>
        <v/>
      </c>
      <c r="K289" s="72" t="str">
        <f>IF(K88="","",IF(OR(JRF!A90=Checks!$K$9,JRF!A90=Checks!$K$10,JRF!A90=Checks!$K$11),'Journal Template'!K88,IF(K88=JRF!B90,JRF!Q90,"")))</f>
        <v/>
      </c>
      <c r="L289" s="200" t="str">
        <f t="shared" si="12"/>
        <v/>
      </c>
      <c r="M289" s="73" t="str">
        <f>IF(M88="","",IF(JRF!A90="Reclass","",-'Journal Template'!M88))</f>
        <v/>
      </c>
      <c r="N289" s="69"/>
      <c r="O289" s="69" t="str">
        <f t="shared" si="13"/>
        <v>ENDBS</v>
      </c>
      <c r="P289" s="69"/>
      <c r="T289" s="44"/>
      <c r="AH289" s="68"/>
      <c r="AI289" s="44"/>
      <c r="AL289" s="44"/>
    </row>
    <row r="290" spans="1:38">
      <c r="A290" s="69" t="str">
        <f>IF(A89="#REF!","#REF!",IF(OR(JRF!A91=Checks!$K$9,JRF!A91=Checks!$K$10,JRF!A91=Checks!$K$11,JRF!A91=Checks!$K$6),'Journal Template'!A89,IF(OR(JRF!A91="Accrual",JRF!A91="Deferral"),'Journal Template'!A89,IF(A89=JRF!B91,JRF!Q91,JRF!B91))))</f>
        <v>#REF!</v>
      </c>
      <c r="B290" s="69" t="str">
        <f t="shared" si="9"/>
        <v/>
      </c>
      <c r="C290" s="74" t="str">
        <f>IF(C89="","",IF(IFERROR(SEARCH("RIR",JRF!A91),0),"090960",IF(JRF!A91=Checks!$K$10,'BS Adj Codes'!$C$27,IF(JRF!A91=Checks!$K$11,'BS Adj Codes'!$C$28,IF(AND(JRF!A91="Accrual",C89=IFERROR(VLOOKUP(C89,'BS Adj Codes'!$B$2:$B$22,1,0),0)),IFERROR(VLOOKUP(C89,'BS Adj Codes'!$B$2:$C$22,2,0),0),IF(AND(JRF!A91="Accrual",LEFT(C89,1)=2),'BS Adj Codes'!$C$25,IF(AND(JRF!A91="Accrual",0=IFERROR(VLOOKUP(C89,'BS Adj Codes'!$B$2:$B$23,1,0),0)),"160955",IF(AND(JRF!A91="Prepaid",C89=IFERROR(VLOOKUP(C89,'BS Adj Codes'!$B$37:$B$42,1,0),0)),IFERROR(VLOOKUP(C89,'BS Adj Codes'!$B$37:$C$42,2,0),0),IF(AND(JRF!A91="Prepaid",0=IFERROR(VLOOKUP(C89,'BS Adj Codes'!$B$37:$B$42,1,0),0)),"050090",IF(AND(JRF!A91="Deferral",'Journal Template'!C89='BS Adj Codes'!$B$32),'BS Adj Codes'!$C$32,IF(AND(JRF!A91="Deferral",C89='BS Adj Codes'!$B$34),'BS Adj Codes'!$C$34,IF(JRF!A91="Deferral","050918",IF(C89=JRF!D91,JRF!T91,JRF!D91)))))))))))))</f>
        <v/>
      </c>
      <c r="D290" s="69" t="str">
        <f>IF(D89="","",IF(OR(JRF!A91=Checks!$K$9,JRF!A91=Checks!$K$10,JRF!A91=Checks!$K$11,JRF!A91=Checks!$K$6),'Journal Template'!D89,IF(OR(JRF!A91="Accrual",JRF!A91="Deferral"),'Journal Template'!D89,IF(D89=JRF!C91,JRF!V91,JRF!C91))))</f>
        <v/>
      </c>
      <c r="E290" s="69" t="str">
        <f>IF(E89="","",IF(OR(JRF!A91=Checks!$K$9,JRF!A91=Checks!$K$10,JRF!A91=Checks!$K$11,JRF!A91=Checks!$K$6),'Journal Template'!E89,IF(OR(JRF!A91="Accrual",JRF!A91="Deferral"),'Journal Template'!E89,IF(E89=JRF!E91,JRF!#REF!,JRF!E91))))</f>
        <v/>
      </c>
      <c r="F290" s="69" t="str">
        <f>IF(F89="","",IF(OR(JRF!A91=Checks!$K$9,JRF!A91=Checks!$K$10,JRF!A91=Checks!$K$11,JRF!A91=Checks!$K$6),'Journal Template'!F89,IF(OR(JRF!A91="Accrual",JRF!A91="Deferral"),'Journal Template'!F89,IF(F89=JRF!F91,JRF!AV91,JRF!F91))))</f>
        <v/>
      </c>
      <c r="G290" s="73" t="str">
        <f t="shared" si="7"/>
        <v/>
      </c>
      <c r="H290" s="73" t="str">
        <f t="shared" si="10"/>
        <v/>
      </c>
      <c r="I290" s="71" t="str">
        <f t="shared" si="11"/>
        <v/>
      </c>
      <c r="J290" s="71" t="str">
        <f t="shared" si="8"/>
        <v/>
      </c>
      <c r="K290" s="72" t="str">
        <f>IF(K89="","",IF(OR(JRF!A91=Checks!$K$9,JRF!A91=Checks!$K$10,JRF!A91=Checks!$K$11),'Journal Template'!K89,IF(K89=JRF!B91,JRF!Q91,"")))</f>
        <v/>
      </c>
      <c r="L290" s="200" t="str">
        <f t="shared" si="12"/>
        <v/>
      </c>
      <c r="M290" s="73" t="str">
        <f>IF(M89="","",IF(JRF!A91="Reclass","",-'Journal Template'!M89))</f>
        <v/>
      </c>
      <c r="N290" s="69"/>
      <c r="O290" s="69" t="str">
        <f t="shared" si="13"/>
        <v>ENDBS</v>
      </c>
      <c r="P290" s="69"/>
      <c r="T290" s="44"/>
      <c r="AH290" s="68"/>
      <c r="AI290" s="44"/>
      <c r="AL290" s="44"/>
    </row>
    <row r="291" spans="1:38">
      <c r="A291" s="69" t="str">
        <f>IF(A90="#REF!","#REF!",IF(OR(JRF!A92=Checks!$K$9,JRF!A92=Checks!$K$10,JRF!A92=Checks!$K$11,JRF!A92=Checks!$K$6),'Journal Template'!A90,IF(OR(JRF!A92="Accrual",JRF!A92="Deferral"),'Journal Template'!A90,IF(A90=JRF!B92,JRF!Q92,JRF!B92))))</f>
        <v>#REF!</v>
      </c>
      <c r="B291" s="69" t="str">
        <f t="shared" si="9"/>
        <v/>
      </c>
      <c r="C291" s="74" t="str">
        <f>IF(C90="","",IF(IFERROR(SEARCH("RIR",JRF!A92),0),"090960",IF(JRF!A92=Checks!$K$10,'BS Adj Codes'!$C$27,IF(JRF!A92=Checks!$K$11,'BS Adj Codes'!$C$28,IF(AND(JRF!A92="Accrual",C90=IFERROR(VLOOKUP(C90,'BS Adj Codes'!$B$2:$B$22,1,0),0)),IFERROR(VLOOKUP(C90,'BS Adj Codes'!$B$2:$C$22,2,0),0),IF(AND(JRF!A92="Accrual",LEFT(C90,1)=2),'BS Adj Codes'!$C$25,IF(AND(JRF!A92="Accrual",0=IFERROR(VLOOKUP(C90,'BS Adj Codes'!$B$2:$B$23,1,0),0)),"160955",IF(AND(JRF!A92="Prepaid",C90=IFERROR(VLOOKUP(C90,'BS Adj Codes'!$B$37:$B$42,1,0),0)),IFERROR(VLOOKUP(C90,'BS Adj Codes'!$B$37:$C$42,2,0),0),IF(AND(JRF!A92="Prepaid",0=IFERROR(VLOOKUP(C90,'BS Adj Codes'!$B$37:$B$42,1,0),0)),"050090",IF(AND(JRF!A92="Deferral",'Journal Template'!C90='BS Adj Codes'!$B$32),'BS Adj Codes'!$C$32,IF(AND(JRF!A92="Deferral",C90='BS Adj Codes'!$B$34),'BS Adj Codes'!$C$34,IF(JRF!A92="Deferral","050918",IF(C90=JRF!D92,JRF!T92,JRF!D92)))))))))))))</f>
        <v/>
      </c>
      <c r="D291" s="69" t="str">
        <f>IF(D90="","",IF(OR(JRF!A92=Checks!$K$9,JRF!A92=Checks!$K$10,JRF!A92=Checks!$K$11,JRF!A92=Checks!$K$6),'Journal Template'!D90,IF(OR(JRF!A92="Accrual",JRF!A92="Deferral"),'Journal Template'!D90,IF(D90=JRF!C92,JRF!V92,JRF!C92))))</f>
        <v/>
      </c>
      <c r="E291" s="69" t="str">
        <f>IF(E90="","",IF(OR(JRF!A92=Checks!$K$9,JRF!A92=Checks!$K$10,JRF!A92=Checks!$K$11,JRF!A92=Checks!$K$6),'Journal Template'!E90,IF(OR(JRF!A92="Accrual",JRF!A92="Deferral"),'Journal Template'!E90,IF(E90=JRF!E92,JRF!#REF!,JRF!E92))))</f>
        <v/>
      </c>
      <c r="F291" s="69" t="str">
        <f>IF(F90="","",IF(OR(JRF!A92=Checks!$K$9,JRF!A92=Checks!$K$10,JRF!A92=Checks!$K$11,JRF!A92=Checks!$K$6),'Journal Template'!F90,IF(OR(JRF!A92="Accrual",JRF!A92="Deferral"),'Journal Template'!F90,IF(F90=JRF!F92,JRF!AV92,JRF!F92))))</f>
        <v/>
      </c>
      <c r="G291" s="73" t="str">
        <f t="shared" si="7"/>
        <v/>
      </c>
      <c r="H291" s="73" t="str">
        <f t="shared" si="10"/>
        <v/>
      </c>
      <c r="I291" s="71" t="str">
        <f t="shared" si="11"/>
        <v/>
      </c>
      <c r="J291" s="71" t="str">
        <f t="shared" si="8"/>
        <v/>
      </c>
      <c r="K291" s="72" t="str">
        <f>IF(K90="","",IF(OR(JRF!A92=Checks!$K$9,JRF!A92=Checks!$K$10,JRF!A92=Checks!$K$11),'Journal Template'!K90,IF(K90=JRF!B92,JRF!Q92,"")))</f>
        <v/>
      </c>
      <c r="L291" s="200" t="str">
        <f t="shared" si="12"/>
        <v/>
      </c>
      <c r="M291" s="73" t="str">
        <f>IF(M90="","",IF(JRF!A92="Reclass","",-'Journal Template'!M90))</f>
        <v/>
      </c>
      <c r="N291" s="69"/>
      <c r="O291" s="69" t="str">
        <f t="shared" si="13"/>
        <v>ENDBS</v>
      </c>
      <c r="P291" s="69"/>
      <c r="T291" s="44"/>
      <c r="AH291" s="68"/>
      <c r="AI291" s="44"/>
      <c r="AL291" s="44"/>
    </row>
    <row r="292" spans="1:38">
      <c r="A292" s="69" t="str">
        <f>IF(A91="#REF!","#REF!",IF(OR(JRF!A93=Checks!$K$9,JRF!A93=Checks!$K$10,JRF!A93=Checks!$K$11,JRF!A93=Checks!$K$6),'Journal Template'!A91,IF(OR(JRF!A93="Accrual",JRF!A93="Deferral"),'Journal Template'!A91,IF(A91=JRF!B93,JRF!Q93,JRF!B93))))</f>
        <v>#REF!</v>
      </c>
      <c r="B292" s="69" t="str">
        <f t="shared" si="9"/>
        <v/>
      </c>
      <c r="C292" s="74" t="str">
        <f>IF(C91="","",IF(IFERROR(SEARCH("RIR",JRF!A93),0),"090960",IF(JRF!A93=Checks!$K$10,'BS Adj Codes'!$C$27,IF(JRF!A93=Checks!$K$11,'BS Adj Codes'!$C$28,IF(AND(JRF!A93="Accrual",C91=IFERROR(VLOOKUP(C91,'BS Adj Codes'!$B$2:$B$22,1,0),0)),IFERROR(VLOOKUP(C91,'BS Adj Codes'!$B$2:$C$22,2,0),0),IF(AND(JRF!A93="Accrual",LEFT(C91,1)=2),'BS Adj Codes'!$C$25,IF(AND(JRF!A93="Accrual",0=IFERROR(VLOOKUP(C91,'BS Adj Codes'!$B$2:$B$23,1,0),0)),"160955",IF(AND(JRF!A93="Prepaid",C91=IFERROR(VLOOKUP(C91,'BS Adj Codes'!$B$37:$B$42,1,0),0)),IFERROR(VLOOKUP(C91,'BS Adj Codes'!$B$37:$C$42,2,0),0),IF(AND(JRF!A93="Prepaid",0=IFERROR(VLOOKUP(C91,'BS Adj Codes'!$B$37:$B$42,1,0),0)),"050090",IF(AND(JRF!A93="Deferral",'Journal Template'!C91='BS Adj Codes'!$B$32),'BS Adj Codes'!$C$32,IF(AND(JRF!A93="Deferral",C91='BS Adj Codes'!$B$34),'BS Adj Codes'!$C$34,IF(JRF!A93="Deferral","050918",IF(C91=JRF!D93,JRF!T93,JRF!D93)))))))))))))</f>
        <v/>
      </c>
      <c r="D292" s="69" t="str">
        <f>IF(D91="","",IF(OR(JRF!A93=Checks!$K$9,JRF!A93=Checks!$K$10,JRF!A93=Checks!$K$11,JRF!A93=Checks!$K$6),'Journal Template'!D91,IF(OR(JRF!A93="Accrual",JRF!A93="Deferral"),'Journal Template'!D91,IF(D91=JRF!C93,JRF!V93,JRF!C93))))</f>
        <v/>
      </c>
      <c r="E292" s="69" t="str">
        <f>IF(E91="","",IF(OR(JRF!A93=Checks!$K$9,JRF!A93=Checks!$K$10,JRF!A93=Checks!$K$11,JRF!A93=Checks!$K$6),'Journal Template'!E91,IF(OR(JRF!A93="Accrual",JRF!A93="Deferral"),'Journal Template'!E91,IF(E91=JRF!E93,JRF!#REF!,JRF!E93))))</f>
        <v/>
      </c>
      <c r="F292" s="69" t="str">
        <f>IF(F91="","",IF(OR(JRF!A93=Checks!$K$9,JRF!A93=Checks!$K$10,JRF!A93=Checks!$K$11,JRF!A93=Checks!$K$6),'Journal Template'!F91,IF(OR(JRF!A93="Accrual",JRF!A93="Deferral"),'Journal Template'!F91,IF(F91=JRF!F93,JRF!AV93,JRF!F93))))</f>
        <v/>
      </c>
      <c r="G292" s="73" t="str">
        <f t="shared" si="7"/>
        <v/>
      </c>
      <c r="H292" s="73" t="str">
        <f t="shared" si="10"/>
        <v/>
      </c>
      <c r="I292" s="71" t="str">
        <f t="shared" si="11"/>
        <v/>
      </c>
      <c r="J292" s="71" t="str">
        <f t="shared" si="8"/>
        <v/>
      </c>
      <c r="K292" s="72" t="str">
        <f>IF(K91="","",IF(OR(JRF!A93=Checks!$K$9,JRF!A93=Checks!$K$10,JRF!A93=Checks!$K$11),'Journal Template'!K91,IF(K91=JRF!B93,JRF!Q93,"")))</f>
        <v/>
      </c>
      <c r="L292" s="200" t="str">
        <f t="shared" si="12"/>
        <v/>
      </c>
      <c r="M292" s="73" t="str">
        <f>IF(M91="","",IF(JRF!A93="Reclass","",-'Journal Template'!M91))</f>
        <v/>
      </c>
      <c r="N292" s="69"/>
      <c r="O292" s="69" t="str">
        <f t="shared" si="13"/>
        <v>ENDBS</v>
      </c>
      <c r="P292" s="69"/>
      <c r="T292" s="44"/>
      <c r="AH292" s="68"/>
      <c r="AI292" s="44"/>
      <c r="AL292" s="44"/>
    </row>
    <row r="293" spans="1:38">
      <c r="A293" s="69" t="str">
        <f>IF(A92="#REF!","#REF!",IF(OR(JRF!A94=Checks!$K$9,JRF!A94=Checks!$K$10,JRF!A94=Checks!$K$11,JRF!A94=Checks!$K$6),'Journal Template'!A92,IF(OR(JRF!A94="Accrual",JRF!A94="Deferral"),'Journal Template'!A92,IF(A92=JRF!B94,JRF!Q94,JRF!B94))))</f>
        <v>#REF!</v>
      </c>
      <c r="B293" s="69" t="str">
        <f t="shared" si="9"/>
        <v/>
      </c>
      <c r="C293" s="74" t="str">
        <f>IF(C92="","",IF(IFERROR(SEARCH("RIR",JRF!A94),0),"090960",IF(JRF!A94=Checks!$K$10,'BS Adj Codes'!$C$27,IF(JRF!A94=Checks!$K$11,'BS Adj Codes'!$C$28,IF(AND(JRF!A94="Accrual",C92=IFERROR(VLOOKUP(C92,'BS Adj Codes'!$B$2:$B$22,1,0),0)),IFERROR(VLOOKUP(C92,'BS Adj Codes'!$B$2:$C$22,2,0),0),IF(AND(JRF!A94="Accrual",LEFT(C92,1)=2),'BS Adj Codes'!$C$25,IF(AND(JRF!A94="Accrual",0=IFERROR(VLOOKUP(C92,'BS Adj Codes'!$B$2:$B$23,1,0),0)),"160955",IF(AND(JRF!A94="Prepaid",C92=IFERROR(VLOOKUP(C92,'BS Adj Codes'!$B$37:$B$42,1,0),0)),IFERROR(VLOOKUP(C92,'BS Adj Codes'!$B$37:$C$42,2,0),0),IF(AND(JRF!A94="Prepaid",0=IFERROR(VLOOKUP(C92,'BS Adj Codes'!$B$37:$B$42,1,0),0)),"050090",IF(AND(JRF!A94="Deferral",'Journal Template'!C92='BS Adj Codes'!$B$32),'BS Adj Codes'!$C$32,IF(AND(JRF!A94="Deferral",C92='BS Adj Codes'!$B$34),'BS Adj Codes'!$C$34,IF(JRF!A94="Deferral","050918",IF(C92=JRF!D94,JRF!T94,JRF!D94)))))))))))))</f>
        <v/>
      </c>
      <c r="D293" s="69" t="str">
        <f>IF(D92="","",IF(OR(JRF!A94=Checks!$K$9,JRF!A94=Checks!$K$10,JRF!A94=Checks!$K$11,JRF!A94=Checks!$K$6),'Journal Template'!D92,IF(OR(JRF!A94="Accrual",JRF!A94="Deferral"),'Journal Template'!D92,IF(D92=JRF!C94,JRF!V94,JRF!C94))))</f>
        <v/>
      </c>
      <c r="E293" s="69" t="str">
        <f>IF(E92="","",IF(OR(JRF!A94=Checks!$K$9,JRF!A94=Checks!$K$10,JRF!A94=Checks!$K$11,JRF!A94=Checks!$K$6),'Journal Template'!E92,IF(OR(JRF!A94="Accrual",JRF!A94="Deferral"),'Journal Template'!E92,IF(E92=JRF!E94,JRF!#REF!,JRF!E94))))</f>
        <v/>
      </c>
      <c r="F293" s="69" t="str">
        <f>IF(F92="","",IF(OR(JRF!A94=Checks!$K$9,JRF!A94=Checks!$K$10,JRF!A94=Checks!$K$11,JRF!A94=Checks!$K$6),'Journal Template'!F92,IF(OR(JRF!A94="Accrual",JRF!A94="Deferral"),'Journal Template'!F92,IF(F92=JRF!F94,JRF!AV94,JRF!F94))))</f>
        <v/>
      </c>
      <c r="G293" s="73" t="str">
        <f t="shared" si="7"/>
        <v/>
      </c>
      <c r="H293" s="73" t="str">
        <f t="shared" si="10"/>
        <v/>
      </c>
      <c r="I293" s="71" t="str">
        <f t="shared" si="11"/>
        <v/>
      </c>
      <c r="J293" s="71" t="str">
        <f t="shared" si="8"/>
        <v/>
      </c>
      <c r="K293" s="72" t="str">
        <f>IF(K92="","",IF(OR(JRF!A94=Checks!$K$9,JRF!A94=Checks!$K$10,JRF!A94=Checks!$K$11),'Journal Template'!K92,IF(K92=JRF!B94,JRF!Q94,"")))</f>
        <v/>
      </c>
      <c r="L293" s="200" t="str">
        <f t="shared" si="12"/>
        <v/>
      </c>
      <c r="M293" s="73" t="str">
        <f>IF(M92="","",IF(JRF!A94="Reclass","",-'Journal Template'!M92))</f>
        <v/>
      </c>
      <c r="N293" s="69"/>
      <c r="O293" s="69" t="str">
        <f t="shared" si="13"/>
        <v>ENDBS</v>
      </c>
      <c r="P293" s="69"/>
      <c r="T293" s="44"/>
      <c r="AH293" s="68"/>
      <c r="AI293" s="44"/>
      <c r="AL293" s="44"/>
    </row>
    <row r="294" spans="1:38">
      <c r="A294" s="69" t="str">
        <f>IF(A93="#REF!","#REF!",IF(OR(JRF!A95=Checks!$K$9,JRF!A95=Checks!$K$10,JRF!A95=Checks!$K$11,JRF!A95=Checks!$K$6),'Journal Template'!A93,IF(OR(JRF!A95="Accrual",JRF!A95="Deferral"),'Journal Template'!A93,IF(A93=JRF!B95,JRF!Q95,JRF!B95))))</f>
        <v>#REF!</v>
      </c>
      <c r="B294" s="69" t="str">
        <f t="shared" si="9"/>
        <v/>
      </c>
      <c r="C294" s="74" t="str">
        <f>IF(C93="","",IF(IFERROR(SEARCH("RIR",JRF!A95),0),"090960",IF(JRF!A95=Checks!$K$10,'BS Adj Codes'!$C$27,IF(JRF!A95=Checks!$K$11,'BS Adj Codes'!$C$28,IF(AND(JRF!A95="Accrual",C93=IFERROR(VLOOKUP(C93,'BS Adj Codes'!$B$2:$B$22,1,0),0)),IFERROR(VLOOKUP(C93,'BS Adj Codes'!$B$2:$C$22,2,0),0),IF(AND(JRF!A95="Accrual",LEFT(C93,1)=2),'BS Adj Codes'!$C$25,IF(AND(JRF!A95="Accrual",0=IFERROR(VLOOKUP(C93,'BS Adj Codes'!$B$2:$B$23,1,0),0)),"160955",IF(AND(JRF!A95="Prepaid",C93=IFERROR(VLOOKUP(C93,'BS Adj Codes'!$B$37:$B$42,1,0),0)),IFERROR(VLOOKUP(C93,'BS Adj Codes'!$B$37:$C$42,2,0),0),IF(AND(JRF!A95="Prepaid",0=IFERROR(VLOOKUP(C93,'BS Adj Codes'!$B$37:$B$42,1,0),0)),"050090",IF(AND(JRF!A95="Deferral",'Journal Template'!C93='BS Adj Codes'!$B$32),'BS Adj Codes'!$C$32,IF(AND(JRF!A95="Deferral",C93='BS Adj Codes'!$B$34),'BS Adj Codes'!$C$34,IF(JRF!A95="Deferral","050918",IF(C93=JRF!D95,JRF!T95,JRF!D95)))))))))))))</f>
        <v/>
      </c>
      <c r="D294" s="69" t="str">
        <f>IF(D93="","",IF(OR(JRF!A95=Checks!$K$9,JRF!A95=Checks!$K$10,JRF!A95=Checks!$K$11,JRF!A95=Checks!$K$6),'Journal Template'!D93,IF(OR(JRF!A95="Accrual",JRF!A95="Deferral"),'Journal Template'!D93,IF(D93=JRF!C95,JRF!V95,JRF!C95))))</f>
        <v/>
      </c>
      <c r="E294" s="69" t="str">
        <f>IF(E93="","",IF(OR(JRF!A95=Checks!$K$9,JRF!A95=Checks!$K$10,JRF!A95=Checks!$K$11,JRF!A95=Checks!$K$6),'Journal Template'!E93,IF(OR(JRF!A95="Accrual",JRF!A95="Deferral"),'Journal Template'!E93,IF(E93=JRF!E95,JRF!#REF!,JRF!E95))))</f>
        <v/>
      </c>
      <c r="F294" s="69" t="str">
        <f>IF(F93="","",IF(OR(JRF!A95=Checks!$K$9,JRF!A95=Checks!$K$10,JRF!A95=Checks!$K$11,JRF!A95=Checks!$K$6),'Journal Template'!F93,IF(OR(JRF!A95="Accrual",JRF!A95="Deferral"),'Journal Template'!F93,IF(F93=JRF!F95,JRF!AV95,JRF!F95))))</f>
        <v/>
      </c>
      <c r="G294" s="73" t="str">
        <f t="shared" si="7"/>
        <v/>
      </c>
      <c r="H294" s="73" t="str">
        <f t="shared" si="10"/>
        <v/>
      </c>
      <c r="I294" s="71" t="str">
        <f t="shared" si="11"/>
        <v/>
      </c>
      <c r="J294" s="71" t="str">
        <f t="shared" si="8"/>
        <v/>
      </c>
      <c r="K294" s="72" t="str">
        <f>IF(K93="","",IF(OR(JRF!A95=Checks!$K$9,JRF!A95=Checks!$K$10,JRF!A95=Checks!$K$11),'Journal Template'!K93,IF(K93=JRF!B95,JRF!Q95,"")))</f>
        <v/>
      </c>
      <c r="L294" s="200" t="str">
        <f t="shared" si="12"/>
        <v/>
      </c>
      <c r="M294" s="73" t="str">
        <f>IF(M93="","",IF(JRF!A95="Reclass","",-'Journal Template'!M93))</f>
        <v/>
      </c>
      <c r="N294" s="69"/>
      <c r="O294" s="69" t="str">
        <f t="shared" si="13"/>
        <v>ENDBS</v>
      </c>
      <c r="P294" s="69"/>
      <c r="T294" s="44"/>
      <c r="AH294" s="68"/>
      <c r="AI294" s="44"/>
      <c r="AL294" s="44"/>
    </row>
    <row r="295" spans="1:38">
      <c r="A295" s="69" t="str">
        <f>IF(A94="#REF!","#REF!",IF(OR(JRF!A96=Checks!$K$9,JRF!A96=Checks!$K$10,JRF!A96=Checks!$K$11,JRF!A96=Checks!$K$6),'Journal Template'!A94,IF(OR(JRF!A96="Accrual",JRF!A96="Deferral"),'Journal Template'!A94,IF(A94=JRF!B96,JRF!Q96,JRF!B96))))</f>
        <v>#REF!</v>
      </c>
      <c r="B295" s="69" t="str">
        <f t="shared" si="9"/>
        <v/>
      </c>
      <c r="C295" s="74" t="str">
        <f>IF(C94="","",IF(IFERROR(SEARCH("RIR",JRF!A96),0),"090960",IF(JRF!A96=Checks!$K$10,'BS Adj Codes'!$C$27,IF(JRF!A96=Checks!$K$11,'BS Adj Codes'!$C$28,IF(AND(JRF!A96="Accrual",C94=IFERROR(VLOOKUP(C94,'BS Adj Codes'!$B$2:$B$22,1,0),0)),IFERROR(VLOOKUP(C94,'BS Adj Codes'!$B$2:$C$22,2,0),0),IF(AND(JRF!A96="Accrual",LEFT(C94,1)=2),'BS Adj Codes'!$C$25,IF(AND(JRF!A96="Accrual",0=IFERROR(VLOOKUP(C94,'BS Adj Codes'!$B$2:$B$23,1,0),0)),"160955",IF(AND(JRF!A96="Prepaid",C94=IFERROR(VLOOKUP(C94,'BS Adj Codes'!$B$37:$B$42,1,0),0)),IFERROR(VLOOKUP(C94,'BS Adj Codes'!$B$37:$C$42,2,0),0),IF(AND(JRF!A96="Prepaid",0=IFERROR(VLOOKUP(C94,'BS Adj Codes'!$B$37:$B$42,1,0),0)),"050090",IF(AND(JRF!A96="Deferral",'Journal Template'!C94='BS Adj Codes'!$B$32),'BS Adj Codes'!$C$32,IF(AND(JRF!A96="Deferral",C94='BS Adj Codes'!$B$34),'BS Adj Codes'!$C$34,IF(JRF!A96="Deferral","050918",IF(C94=JRF!D96,JRF!T96,JRF!D96)))))))))))))</f>
        <v/>
      </c>
      <c r="D295" s="69" t="str">
        <f>IF(D94="","",IF(OR(JRF!A96=Checks!$K$9,JRF!A96=Checks!$K$10,JRF!A96=Checks!$K$11,JRF!A96=Checks!$K$6),'Journal Template'!D94,IF(OR(JRF!A96="Accrual",JRF!A96="Deferral"),'Journal Template'!D94,IF(D94=JRF!C96,JRF!V96,JRF!C96))))</f>
        <v/>
      </c>
      <c r="E295" s="69" t="str">
        <f>IF(E94="","",IF(OR(JRF!A96=Checks!$K$9,JRF!A96=Checks!$K$10,JRF!A96=Checks!$K$11,JRF!A96=Checks!$K$6),'Journal Template'!E94,IF(OR(JRF!A96="Accrual",JRF!A96="Deferral"),'Journal Template'!E94,IF(E94=JRF!E96,JRF!#REF!,JRF!E96))))</f>
        <v/>
      </c>
      <c r="F295" s="69" t="str">
        <f>IF(F94="","",IF(OR(JRF!A96=Checks!$K$9,JRF!A96=Checks!$K$10,JRF!A96=Checks!$K$11,JRF!A96=Checks!$K$6),'Journal Template'!F94,IF(OR(JRF!A96="Accrual",JRF!A96="Deferral"),'Journal Template'!F94,IF(F94=JRF!F96,JRF!AV96,JRF!F96))))</f>
        <v/>
      </c>
      <c r="G295" s="73" t="str">
        <f t="shared" si="7"/>
        <v/>
      </c>
      <c r="H295" s="73" t="str">
        <f t="shared" si="10"/>
        <v/>
      </c>
      <c r="I295" s="71" t="str">
        <f t="shared" si="11"/>
        <v/>
      </c>
      <c r="J295" s="71" t="str">
        <f t="shared" si="8"/>
        <v/>
      </c>
      <c r="K295" s="72" t="str">
        <f>IF(K94="","",IF(OR(JRF!A96=Checks!$K$9,JRF!A96=Checks!$K$10,JRF!A96=Checks!$K$11),'Journal Template'!K94,IF(K94=JRF!B96,JRF!Q96,"")))</f>
        <v/>
      </c>
      <c r="L295" s="200" t="str">
        <f t="shared" si="12"/>
        <v/>
      </c>
      <c r="M295" s="73" t="str">
        <f>IF(M94="","",IF(JRF!A96="Reclass","",-'Journal Template'!M94))</f>
        <v/>
      </c>
      <c r="N295" s="69"/>
      <c r="O295" s="69" t="str">
        <f t="shared" si="13"/>
        <v>ENDBS</v>
      </c>
      <c r="P295" s="69"/>
      <c r="T295" s="44"/>
      <c r="AH295" s="68"/>
      <c r="AI295" s="44"/>
      <c r="AL295" s="44"/>
    </row>
    <row r="296" spans="1:38">
      <c r="A296" s="69" t="str">
        <f>IF(A95="#REF!","#REF!",IF(OR(JRF!A97=Checks!$K$9,JRF!A97=Checks!$K$10,JRF!A97=Checks!$K$11,JRF!A97=Checks!$K$6),'Journal Template'!A95,IF(OR(JRF!A97="Accrual",JRF!A97="Deferral"),'Journal Template'!A95,IF(A95=JRF!B97,JRF!Q97,JRF!B97))))</f>
        <v>#REF!</v>
      </c>
      <c r="B296" s="69" t="str">
        <f t="shared" si="9"/>
        <v/>
      </c>
      <c r="C296" s="74" t="str">
        <f>IF(C95="","",IF(IFERROR(SEARCH("RIR",JRF!A97),0),"090960",IF(JRF!A97=Checks!$K$10,'BS Adj Codes'!$C$27,IF(JRF!A97=Checks!$K$11,'BS Adj Codes'!$C$28,IF(AND(JRF!A97="Accrual",C95=IFERROR(VLOOKUP(C95,'BS Adj Codes'!$B$2:$B$22,1,0),0)),IFERROR(VLOOKUP(C95,'BS Adj Codes'!$B$2:$C$22,2,0),0),IF(AND(JRF!A97="Accrual",LEFT(C95,1)=2),'BS Adj Codes'!$C$25,IF(AND(JRF!A97="Accrual",0=IFERROR(VLOOKUP(C95,'BS Adj Codes'!$B$2:$B$23,1,0),0)),"160955",IF(AND(JRF!A97="Prepaid",C95=IFERROR(VLOOKUP(C95,'BS Adj Codes'!$B$37:$B$42,1,0),0)),IFERROR(VLOOKUP(C95,'BS Adj Codes'!$B$37:$C$42,2,0),0),IF(AND(JRF!A97="Prepaid",0=IFERROR(VLOOKUP(C95,'BS Adj Codes'!$B$37:$B$42,1,0),0)),"050090",IF(AND(JRF!A97="Deferral",'Journal Template'!C95='BS Adj Codes'!$B$32),'BS Adj Codes'!$C$32,IF(AND(JRF!A97="Deferral",C95='BS Adj Codes'!$B$34),'BS Adj Codes'!$C$34,IF(JRF!A97="Deferral","050918",IF(C95=JRF!D97,JRF!T97,JRF!D97)))))))))))))</f>
        <v/>
      </c>
      <c r="D296" s="69" t="str">
        <f>IF(D95="","",IF(OR(JRF!A97=Checks!$K$9,JRF!A97=Checks!$K$10,JRF!A97=Checks!$K$11,JRF!A97=Checks!$K$6),'Journal Template'!D95,IF(OR(JRF!A97="Accrual",JRF!A97="Deferral"),'Journal Template'!D95,IF(D95=JRF!C97,JRF!V97,JRF!C97))))</f>
        <v/>
      </c>
      <c r="E296" s="69" t="str">
        <f>IF(E95="","",IF(OR(JRF!A97=Checks!$K$9,JRF!A97=Checks!$K$10,JRF!A97=Checks!$K$11,JRF!A97=Checks!$K$6),'Journal Template'!E95,IF(OR(JRF!A97="Accrual",JRF!A97="Deferral"),'Journal Template'!E95,IF(E95=JRF!E97,JRF!#REF!,JRF!E97))))</f>
        <v/>
      </c>
      <c r="F296" s="69" t="str">
        <f>IF(F95="","",IF(OR(JRF!A97=Checks!$K$9,JRF!A97=Checks!$K$10,JRF!A97=Checks!$K$11,JRF!A97=Checks!$K$6),'Journal Template'!F95,IF(OR(JRF!A97="Accrual",JRF!A97="Deferral"),'Journal Template'!F95,IF(F95=JRF!F97,JRF!AV97,JRF!F97))))</f>
        <v/>
      </c>
      <c r="G296" s="73" t="str">
        <f t="shared" si="7"/>
        <v/>
      </c>
      <c r="H296" s="73" t="str">
        <f t="shared" si="10"/>
        <v/>
      </c>
      <c r="I296" s="71" t="str">
        <f t="shared" si="11"/>
        <v/>
      </c>
      <c r="J296" s="71" t="str">
        <f t="shared" si="8"/>
        <v/>
      </c>
      <c r="K296" s="72" t="str">
        <f>IF(K95="","",IF(OR(JRF!A97=Checks!$K$9,JRF!A97=Checks!$K$10,JRF!A97=Checks!$K$11),'Journal Template'!K95,IF(K95=JRF!B97,JRF!Q97,"")))</f>
        <v/>
      </c>
      <c r="L296" s="200" t="str">
        <f t="shared" si="12"/>
        <v/>
      </c>
      <c r="M296" s="73" t="str">
        <f>IF(M95="","",IF(JRF!A97="Reclass","",-'Journal Template'!M95))</f>
        <v/>
      </c>
      <c r="N296" s="69"/>
      <c r="O296" s="69" t="str">
        <f t="shared" si="13"/>
        <v>ENDBS</v>
      </c>
      <c r="P296" s="69"/>
      <c r="T296" s="44"/>
      <c r="AH296" s="68"/>
      <c r="AI296" s="44"/>
      <c r="AL296" s="44"/>
    </row>
    <row r="297" spans="1:38">
      <c r="A297" s="69" t="str">
        <f>IF(A96="#REF!","#REF!",IF(OR(JRF!A98=Checks!$K$9,JRF!A98=Checks!$K$10,JRF!A98=Checks!$K$11,JRF!A98=Checks!$K$6),'Journal Template'!A96,IF(OR(JRF!A98="Accrual",JRF!A98="Deferral"),'Journal Template'!A96,IF(A96=JRF!B98,JRF!Q98,JRF!B98))))</f>
        <v>#REF!</v>
      </c>
      <c r="B297" s="69" t="str">
        <f t="shared" si="9"/>
        <v/>
      </c>
      <c r="C297" s="74" t="str">
        <f>IF(C96="","",IF(IFERROR(SEARCH("RIR",JRF!A98),0),"090960",IF(JRF!A98=Checks!$K$10,'BS Adj Codes'!$C$27,IF(JRF!A98=Checks!$K$11,'BS Adj Codes'!$C$28,IF(AND(JRF!A98="Accrual",C96=IFERROR(VLOOKUP(C96,'BS Adj Codes'!$B$2:$B$22,1,0),0)),IFERROR(VLOOKUP(C96,'BS Adj Codes'!$B$2:$C$22,2,0),0),IF(AND(JRF!A98="Accrual",LEFT(C96,1)=2),'BS Adj Codes'!$C$25,IF(AND(JRF!A98="Accrual",0=IFERROR(VLOOKUP(C96,'BS Adj Codes'!$B$2:$B$23,1,0),0)),"160955",IF(AND(JRF!A98="Prepaid",C96=IFERROR(VLOOKUP(C96,'BS Adj Codes'!$B$37:$B$42,1,0),0)),IFERROR(VLOOKUP(C96,'BS Adj Codes'!$B$37:$C$42,2,0),0),IF(AND(JRF!A98="Prepaid",0=IFERROR(VLOOKUP(C96,'BS Adj Codes'!$B$37:$B$42,1,0),0)),"050090",IF(AND(JRF!A98="Deferral",'Journal Template'!C96='BS Adj Codes'!$B$32),'BS Adj Codes'!$C$32,IF(AND(JRF!A98="Deferral",C96='BS Adj Codes'!$B$34),'BS Adj Codes'!$C$34,IF(JRF!A98="Deferral","050918",IF(C96=JRF!D98,JRF!T98,JRF!D98)))))))))))))</f>
        <v/>
      </c>
      <c r="D297" s="69" t="str">
        <f>IF(D96="","",IF(OR(JRF!A98=Checks!$K$9,JRF!A98=Checks!$K$10,JRF!A98=Checks!$K$11,JRF!A98=Checks!$K$6),'Journal Template'!D96,IF(OR(JRF!A98="Accrual",JRF!A98="Deferral"),'Journal Template'!D96,IF(D96=JRF!C98,JRF!V98,JRF!C98))))</f>
        <v/>
      </c>
      <c r="E297" s="69" t="str">
        <f>IF(E96="","",IF(OR(JRF!A98=Checks!$K$9,JRF!A98=Checks!$K$10,JRF!A98=Checks!$K$11,JRF!A98=Checks!$K$6),'Journal Template'!E96,IF(OR(JRF!A98="Accrual",JRF!A98="Deferral"),'Journal Template'!E96,IF(E96=JRF!E98,JRF!#REF!,JRF!E98))))</f>
        <v/>
      </c>
      <c r="F297" s="69" t="str">
        <f>IF(F96="","",IF(OR(JRF!A98=Checks!$K$9,JRF!A98=Checks!$K$10,JRF!A98=Checks!$K$11,JRF!A98=Checks!$K$6),'Journal Template'!F96,IF(OR(JRF!A98="Accrual",JRF!A98="Deferral"),'Journal Template'!F96,IF(F96=JRF!F98,JRF!AV98,JRF!F98))))</f>
        <v/>
      </c>
      <c r="G297" s="73" t="str">
        <f t="shared" si="7"/>
        <v/>
      </c>
      <c r="H297" s="73" t="str">
        <f t="shared" si="10"/>
        <v/>
      </c>
      <c r="I297" s="71" t="str">
        <f t="shared" si="11"/>
        <v/>
      </c>
      <c r="J297" s="71" t="str">
        <f t="shared" si="8"/>
        <v/>
      </c>
      <c r="K297" s="72" t="str">
        <f>IF(K96="","",IF(OR(JRF!A98=Checks!$K$9,JRF!A98=Checks!$K$10,JRF!A98=Checks!$K$11),'Journal Template'!K96,IF(K96=JRF!B98,JRF!Q98,"")))</f>
        <v/>
      </c>
      <c r="L297" s="200" t="str">
        <f t="shared" si="12"/>
        <v/>
      </c>
      <c r="M297" s="73" t="str">
        <f>IF(M96="","",IF(JRF!A98="Reclass","",-'Journal Template'!M96))</f>
        <v/>
      </c>
      <c r="N297" s="69"/>
      <c r="O297" s="69" t="str">
        <f t="shared" si="13"/>
        <v>ENDBS</v>
      </c>
      <c r="P297" s="69"/>
      <c r="T297" s="44"/>
      <c r="AH297" s="68"/>
      <c r="AI297" s="44"/>
      <c r="AL297" s="44"/>
    </row>
    <row r="298" spans="1:38">
      <c r="A298" s="69" t="str">
        <f>IF(A97="#REF!","#REF!",IF(OR(JRF!A99=Checks!$K$9,JRF!A99=Checks!$K$10,JRF!A99=Checks!$K$11,JRF!A99=Checks!$K$6),'Journal Template'!A97,IF(OR(JRF!A99="Accrual",JRF!A99="Deferral"),'Journal Template'!A97,IF(A97=JRF!B99,JRF!Q99,JRF!B99))))</f>
        <v>#REF!</v>
      </c>
      <c r="B298" s="69" t="str">
        <f t="shared" si="9"/>
        <v/>
      </c>
      <c r="C298" s="74" t="str">
        <f>IF(C97="","",IF(IFERROR(SEARCH("RIR",JRF!A99),0),"090960",IF(JRF!A99=Checks!$K$10,'BS Adj Codes'!$C$27,IF(JRF!A99=Checks!$K$11,'BS Adj Codes'!$C$28,IF(AND(JRF!A99="Accrual",C97=IFERROR(VLOOKUP(C97,'BS Adj Codes'!$B$2:$B$22,1,0),0)),IFERROR(VLOOKUP(C97,'BS Adj Codes'!$B$2:$C$22,2,0),0),IF(AND(JRF!A99="Accrual",LEFT(C97,1)=2),'BS Adj Codes'!$C$25,IF(AND(JRF!A99="Accrual",0=IFERROR(VLOOKUP(C97,'BS Adj Codes'!$B$2:$B$23,1,0),0)),"160955",IF(AND(JRF!A99="Prepaid",C97=IFERROR(VLOOKUP(C97,'BS Adj Codes'!$B$37:$B$42,1,0),0)),IFERROR(VLOOKUP(C97,'BS Adj Codes'!$B$37:$C$42,2,0),0),IF(AND(JRF!A99="Prepaid",0=IFERROR(VLOOKUP(C97,'BS Adj Codes'!$B$37:$B$42,1,0),0)),"050090",IF(AND(JRF!A99="Deferral",'Journal Template'!C97='BS Adj Codes'!$B$32),'BS Adj Codes'!$C$32,IF(AND(JRF!A99="Deferral",C97='BS Adj Codes'!$B$34),'BS Adj Codes'!$C$34,IF(JRF!A99="Deferral","050918",IF(C97=JRF!D99,JRF!T99,JRF!D99)))))))))))))</f>
        <v/>
      </c>
      <c r="D298" s="69" t="str">
        <f>IF(D97="","",IF(OR(JRF!A99=Checks!$K$9,JRF!A99=Checks!$K$10,JRF!A99=Checks!$K$11,JRF!A99=Checks!$K$6),'Journal Template'!D97,IF(OR(JRF!A99="Accrual",JRF!A99="Deferral"),'Journal Template'!D97,IF(D97=JRF!C99,JRF!V99,JRF!C99))))</f>
        <v/>
      </c>
      <c r="E298" s="69" t="str">
        <f>IF(E97="","",IF(OR(JRF!A99=Checks!$K$9,JRF!A99=Checks!$K$10,JRF!A99=Checks!$K$11,JRF!A99=Checks!$K$6),'Journal Template'!E97,IF(OR(JRF!A99="Accrual",JRF!A99="Deferral"),'Journal Template'!E97,IF(E97=JRF!E99,JRF!#REF!,JRF!E99))))</f>
        <v/>
      </c>
      <c r="F298" s="69" t="str">
        <f>IF(F97="","",IF(OR(JRF!A99=Checks!$K$9,JRF!A99=Checks!$K$10,JRF!A99=Checks!$K$11,JRF!A99=Checks!$K$6),'Journal Template'!F97,IF(OR(JRF!A99="Accrual",JRF!A99="Deferral"),'Journal Template'!F97,IF(F97=JRF!F99,JRF!AV99,JRF!F99))))</f>
        <v/>
      </c>
      <c r="G298" s="73" t="str">
        <f t="shared" si="7"/>
        <v/>
      </c>
      <c r="H298" s="73" t="str">
        <f t="shared" si="10"/>
        <v/>
      </c>
      <c r="I298" s="71" t="str">
        <f t="shared" si="11"/>
        <v/>
      </c>
      <c r="J298" s="71" t="str">
        <f t="shared" si="8"/>
        <v/>
      </c>
      <c r="K298" s="72" t="str">
        <f>IF(K97="","",IF(OR(JRF!A99=Checks!$K$9,JRF!A99=Checks!$K$10,JRF!A99=Checks!$K$11),'Journal Template'!K97,IF(K97=JRF!B99,JRF!Q99,"")))</f>
        <v/>
      </c>
      <c r="L298" s="200" t="str">
        <f t="shared" si="12"/>
        <v/>
      </c>
      <c r="M298" s="73" t="str">
        <f>IF(M97="","",IF(JRF!A99="Reclass","",-'Journal Template'!M97))</f>
        <v/>
      </c>
      <c r="N298" s="69"/>
      <c r="O298" s="69" t="str">
        <f t="shared" si="13"/>
        <v>ENDBS</v>
      </c>
      <c r="P298" s="69"/>
      <c r="T298" s="44"/>
      <c r="AH298" s="68"/>
      <c r="AI298" s="44"/>
      <c r="AL298" s="44"/>
    </row>
    <row r="299" spans="1:38">
      <c r="A299" s="69" t="str">
        <f>IF(A98="#REF!","#REF!",IF(OR(JRF!A100=Checks!$K$9,JRF!A100=Checks!$K$10,JRF!A100=Checks!$K$11,JRF!A100=Checks!$K$6),'Journal Template'!A98,IF(OR(JRF!A100="Accrual",JRF!A100="Deferral"),'Journal Template'!A98,IF(A98=JRF!B100,JRF!Q100,JRF!B100))))</f>
        <v>#REF!</v>
      </c>
      <c r="B299" s="69" t="str">
        <f t="shared" si="9"/>
        <v/>
      </c>
      <c r="C299" s="74" t="str">
        <f>IF(C98="","",IF(IFERROR(SEARCH("RIR",JRF!A100),0),"090960",IF(JRF!A100=Checks!$K$10,'BS Adj Codes'!$C$27,IF(JRF!A100=Checks!$K$11,'BS Adj Codes'!$C$28,IF(AND(JRF!A100="Accrual",C98=IFERROR(VLOOKUP(C98,'BS Adj Codes'!$B$2:$B$22,1,0),0)),IFERROR(VLOOKUP(C98,'BS Adj Codes'!$B$2:$C$22,2,0),0),IF(AND(JRF!A100="Accrual",LEFT(C98,1)=2),'BS Adj Codes'!$C$25,IF(AND(JRF!A100="Accrual",0=IFERROR(VLOOKUP(C98,'BS Adj Codes'!$B$2:$B$23,1,0),0)),"160955",IF(AND(JRF!A100="Prepaid",C98=IFERROR(VLOOKUP(C98,'BS Adj Codes'!$B$37:$B$42,1,0),0)),IFERROR(VLOOKUP(C98,'BS Adj Codes'!$B$37:$C$42,2,0),0),IF(AND(JRF!A100="Prepaid",0=IFERROR(VLOOKUP(C98,'BS Adj Codes'!$B$37:$B$42,1,0),0)),"050090",IF(AND(JRF!A100="Deferral",'Journal Template'!C98='BS Adj Codes'!$B$32),'BS Adj Codes'!$C$32,IF(AND(JRF!A100="Deferral",C98='BS Adj Codes'!$B$34),'BS Adj Codes'!$C$34,IF(JRF!A100="Deferral","050918",IF(C98=JRF!D100,JRF!T100,JRF!D100)))))))))))))</f>
        <v/>
      </c>
      <c r="D299" s="69" t="str">
        <f>IF(D98="","",IF(OR(JRF!A100=Checks!$K$9,JRF!A100=Checks!$K$10,JRF!A100=Checks!$K$11,JRF!A100=Checks!$K$6),'Journal Template'!D98,IF(OR(JRF!A100="Accrual",JRF!A100="Deferral"),'Journal Template'!D98,IF(D98=JRF!C100,JRF!V100,JRF!C100))))</f>
        <v/>
      </c>
      <c r="E299" s="69" t="str">
        <f>IF(E98="","",IF(OR(JRF!A100=Checks!$K$9,JRF!A100=Checks!$K$10,JRF!A100=Checks!$K$11,JRF!A100=Checks!$K$6),'Journal Template'!E98,IF(OR(JRF!A100="Accrual",JRF!A100="Deferral"),'Journal Template'!E98,IF(E98=JRF!E100,JRF!#REF!,JRF!E100))))</f>
        <v/>
      </c>
      <c r="F299" s="69" t="str">
        <f>IF(F98="","",IF(OR(JRF!A100=Checks!$K$9,JRF!A100=Checks!$K$10,JRF!A100=Checks!$K$11,JRF!A100=Checks!$K$6),'Journal Template'!F98,IF(OR(JRF!A100="Accrual",JRF!A100="Deferral"),'Journal Template'!F98,IF(F98=JRF!F100,JRF!AV100,JRF!F100))))</f>
        <v/>
      </c>
      <c r="G299" s="73" t="str">
        <f t="shared" si="7"/>
        <v/>
      </c>
      <c r="H299" s="73" t="str">
        <f t="shared" si="10"/>
        <v/>
      </c>
      <c r="I299" s="71" t="str">
        <f t="shared" si="11"/>
        <v/>
      </c>
      <c r="J299" s="71" t="str">
        <f t="shared" si="8"/>
        <v/>
      </c>
      <c r="K299" s="72" t="str">
        <f>IF(K98="","",IF(OR(JRF!A100=Checks!$K$9,JRF!A100=Checks!$K$10,JRF!A100=Checks!$K$11),'Journal Template'!K98,IF(K98=JRF!B100,JRF!Q100,"")))</f>
        <v/>
      </c>
      <c r="L299" s="200" t="str">
        <f t="shared" si="12"/>
        <v/>
      </c>
      <c r="M299" s="73" t="str">
        <f>IF(M98="","",IF(JRF!A100="Reclass","",-'Journal Template'!M98))</f>
        <v/>
      </c>
      <c r="N299" s="69"/>
      <c r="O299" s="69" t="str">
        <f t="shared" si="13"/>
        <v>ENDBS</v>
      </c>
      <c r="P299" s="69"/>
      <c r="T299" s="44"/>
      <c r="AH299" s="68"/>
      <c r="AI299" s="44"/>
      <c r="AL299" s="44"/>
    </row>
    <row r="300" spans="1:38">
      <c r="A300" s="69" t="str">
        <f>IF(A99="#REF!","#REF!",IF(OR(JRF!A101=Checks!$K$9,JRF!A101=Checks!$K$10,JRF!A101=Checks!$K$11,JRF!A101=Checks!$K$6),'Journal Template'!A99,IF(OR(JRF!A101="Accrual",JRF!A101="Deferral"),'Journal Template'!A99,IF(A99=JRF!B101,JRF!Q101,JRF!B101))))</f>
        <v>#REF!</v>
      </c>
      <c r="B300" s="69" t="str">
        <f t="shared" si="9"/>
        <v/>
      </c>
      <c r="C300" s="74" t="str">
        <f>IF(C99="","",IF(IFERROR(SEARCH("RIR",JRF!A101),0),"090960",IF(JRF!A101=Checks!$K$10,'BS Adj Codes'!$C$27,IF(JRF!A101=Checks!$K$11,'BS Adj Codes'!$C$28,IF(AND(JRF!A101="Accrual",C99=IFERROR(VLOOKUP(C99,'BS Adj Codes'!$B$2:$B$22,1,0),0)),IFERROR(VLOOKUP(C99,'BS Adj Codes'!$B$2:$C$22,2,0),0),IF(AND(JRF!A101="Accrual",LEFT(C99,1)=2),'BS Adj Codes'!$C$25,IF(AND(JRF!A101="Accrual",0=IFERROR(VLOOKUP(C99,'BS Adj Codes'!$B$2:$B$23,1,0),0)),"160955",IF(AND(JRF!A101="Prepaid",C99=IFERROR(VLOOKUP(C99,'BS Adj Codes'!$B$37:$B$42,1,0),0)),IFERROR(VLOOKUP(C99,'BS Adj Codes'!$B$37:$C$42,2,0),0),IF(AND(JRF!A101="Prepaid",0=IFERROR(VLOOKUP(C99,'BS Adj Codes'!$B$37:$B$42,1,0),0)),"050090",IF(AND(JRF!A101="Deferral",'Journal Template'!C99='BS Adj Codes'!$B$32),'BS Adj Codes'!$C$32,IF(AND(JRF!A101="Deferral",C99='BS Adj Codes'!$B$34),'BS Adj Codes'!$C$34,IF(JRF!A101="Deferral","050918",IF(C99=JRF!D101,JRF!T101,JRF!D101)))))))))))))</f>
        <v/>
      </c>
      <c r="D300" s="69" t="str">
        <f>IF(D99="","",IF(OR(JRF!A101=Checks!$K$9,JRF!A101=Checks!$K$10,JRF!A101=Checks!$K$11,JRF!A101=Checks!$K$6),'Journal Template'!D99,IF(OR(JRF!A101="Accrual",JRF!A101="Deferral"),'Journal Template'!D99,IF(D99=JRF!C101,JRF!V101,JRF!C101))))</f>
        <v/>
      </c>
      <c r="E300" s="69" t="str">
        <f>IF(E99="","",IF(OR(JRF!A101=Checks!$K$9,JRF!A101=Checks!$K$10,JRF!A101=Checks!$K$11,JRF!A101=Checks!$K$6),'Journal Template'!E99,IF(OR(JRF!A101="Accrual",JRF!A101="Deferral"),'Journal Template'!E99,IF(E99=JRF!E101,JRF!#REF!,JRF!E101))))</f>
        <v/>
      </c>
      <c r="F300" s="69" t="str">
        <f>IF(F99="","",IF(OR(JRF!A101=Checks!$K$9,JRF!A101=Checks!$K$10,JRF!A101=Checks!$K$11,JRF!A101=Checks!$K$6),'Journal Template'!F99,IF(OR(JRF!A101="Accrual",JRF!A101="Deferral"),'Journal Template'!F99,IF(F99=JRF!F101,JRF!AV101,JRF!F101))))</f>
        <v/>
      </c>
      <c r="G300" s="73" t="str">
        <f t="shared" si="7"/>
        <v/>
      </c>
      <c r="H300" s="73" t="str">
        <f t="shared" si="10"/>
        <v/>
      </c>
      <c r="I300" s="71" t="str">
        <f t="shared" si="11"/>
        <v/>
      </c>
      <c r="J300" s="71" t="str">
        <f t="shared" si="8"/>
        <v/>
      </c>
      <c r="K300" s="72" t="str">
        <f>IF(K99="","",IF(OR(JRF!A101=Checks!$K$9,JRF!A101=Checks!$K$10,JRF!A101=Checks!$K$11),'Journal Template'!K99,IF(K99=JRF!B101,JRF!Q101,"")))</f>
        <v/>
      </c>
      <c r="L300" s="200" t="str">
        <f t="shared" si="12"/>
        <v/>
      </c>
      <c r="M300" s="73" t="str">
        <f>IF(M99="","",IF(JRF!A101="Reclass","",-'Journal Template'!M99))</f>
        <v/>
      </c>
      <c r="N300" s="69"/>
      <c r="O300" s="69" t="str">
        <f t="shared" si="13"/>
        <v>ENDBS</v>
      </c>
      <c r="P300" s="69"/>
      <c r="T300" s="44"/>
      <c r="AH300" s="68"/>
      <c r="AI300" s="44"/>
      <c r="AL300" s="44"/>
    </row>
    <row r="301" spans="1:38">
      <c r="A301" s="69" t="str">
        <f>IF(A100="#REF!","#REF!",IF(OR(JRF!A102=Checks!$K$9,JRF!A102=Checks!$K$10,JRF!A102=Checks!$K$11,JRF!A102=Checks!$K$6),'Journal Template'!A100,IF(OR(JRF!A102="Accrual",JRF!A102="Deferral"),'Journal Template'!A100,IF(A100=JRF!B102,JRF!Q102,JRF!B102))))</f>
        <v>#REF!</v>
      </c>
      <c r="B301" s="69" t="str">
        <f t="shared" si="9"/>
        <v/>
      </c>
      <c r="C301" s="74" t="str">
        <f>IF(C100="","",IF(IFERROR(SEARCH("RIR",JRF!A102),0),"090960",IF(JRF!A102=Checks!$K$10,'BS Adj Codes'!$C$27,IF(JRF!A102=Checks!$K$11,'BS Adj Codes'!$C$28,IF(AND(JRF!A102="Accrual",C100=IFERROR(VLOOKUP(C100,'BS Adj Codes'!$B$2:$B$22,1,0),0)),IFERROR(VLOOKUP(C100,'BS Adj Codes'!$B$2:$C$22,2,0),0),IF(AND(JRF!A102="Accrual",LEFT(C100,1)=2),'BS Adj Codes'!$C$25,IF(AND(JRF!A102="Accrual",0=IFERROR(VLOOKUP(C100,'BS Adj Codes'!$B$2:$B$23,1,0),0)),"160955",IF(AND(JRF!A102="Prepaid",C100=IFERROR(VLOOKUP(C100,'BS Adj Codes'!$B$37:$B$42,1,0),0)),IFERROR(VLOOKUP(C100,'BS Adj Codes'!$B$37:$C$42,2,0),0),IF(AND(JRF!A102="Prepaid",0=IFERROR(VLOOKUP(C100,'BS Adj Codes'!$B$37:$B$42,1,0),0)),"050090",IF(AND(JRF!A102="Deferral",'Journal Template'!C100='BS Adj Codes'!$B$32),'BS Adj Codes'!$C$32,IF(AND(JRF!A102="Deferral",C100='BS Adj Codes'!$B$34),'BS Adj Codes'!$C$34,IF(JRF!A102="Deferral","050918",IF(C100=JRF!D102,JRF!T102,JRF!D102)))))))))))))</f>
        <v/>
      </c>
      <c r="D301" s="69" t="str">
        <f>IF(D100="","",IF(OR(JRF!A102=Checks!$K$9,JRF!A102=Checks!$K$10,JRF!A102=Checks!$K$11,JRF!A102=Checks!$K$6),'Journal Template'!D100,IF(OR(JRF!A102="Accrual",JRF!A102="Deferral"),'Journal Template'!D100,IF(D100=JRF!C102,JRF!V102,JRF!C102))))</f>
        <v/>
      </c>
      <c r="E301" s="69" t="str">
        <f>IF(E100="","",IF(OR(JRF!A102=Checks!$K$9,JRF!A102=Checks!$K$10,JRF!A102=Checks!$K$11,JRF!A102=Checks!$K$6),'Journal Template'!E100,IF(OR(JRF!A102="Accrual",JRF!A102="Deferral"),'Journal Template'!E100,IF(E100=JRF!E102,JRF!#REF!,JRF!E102))))</f>
        <v/>
      </c>
      <c r="F301" s="69" t="str">
        <f>IF(F100="","",IF(OR(JRF!A102=Checks!$K$9,JRF!A102=Checks!$K$10,JRF!A102=Checks!$K$11,JRF!A102=Checks!$K$6),'Journal Template'!F100,IF(OR(JRF!A102="Accrual",JRF!A102="Deferral"),'Journal Template'!F100,IF(F100=JRF!F102,JRF!AV102,JRF!F102))))</f>
        <v/>
      </c>
      <c r="G301" s="73" t="str">
        <f t="shared" si="7"/>
        <v/>
      </c>
      <c r="H301" s="73" t="str">
        <f t="shared" si="10"/>
        <v/>
      </c>
      <c r="I301" s="71" t="str">
        <f t="shared" si="11"/>
        <v/>
      </c>
      <c r="J301" s="71" t="str">
        <f t="shared" si="8"/>
        <v/>
      </c>
      <c r="K301" s="72" t="str">
        <f>IF(K100="","",IF(OR(JRF!A102=Checks!$K$9,JRF!A102=Checks!$K$10,JRF!A102=Checks!$K$11),'Journal Template'!K100,IF(K100=JRF!B102,JRF!Q102,"")))</f>
        <v/>
      </c>
      <c r="L301" s="200" t="str">
        <f t="shared" si="12"/>
        <v/>
      </c>
      <c r="M301" s="73" t="str">
        <f>IF(M100="","",IF(JRF!A102="Reclass","",-'Journal Template'!M100))</f>
        <v/>
      </c>
      <c r="N301" s="69"/>
      <c r="O301" s="69" t="str">
        <f t="shared" si="13"/>
        <v>ENDBS</v>
      </c>
      <c r="P301" s="69"/>
      <c r="T301" s="44"/>
      <c r="AH301" s="68"/>
      <c r="AI301" s="44"/>
      <c r="AL301" s="44"/>
    </row>
    <row r="302" spans="1:38">
      <c r="A302" s="69" t="str">
        <f>IF(A101="#REF!","#REF!",IF(OR(JRF!A103=Checks!$K$9,JRF!A103=Checks!$K$10,JRF!A103=Checks!$K$11,JRF!A103=Checks!$K$6),'Journal Template'!A101,IF(OR(JRF!A103="Accrual",JRF!A103="Deferral"),'Journal Template'!A101,IF(A101=JRF!B103,JRF!Q103,JRF!B103))))</f>
        <v>#REF!</v>
      </c>
      <c r="B302" s="69" t="str">
        <f t="shared" si="9"/>
        <v/>
      </c>
      <c r="C302" s="74" t="str">
        <f>IF(C101="","",IF(IFERROR(SEARCH("RIR",JRF!A103),0),"090960",IF(JRF!A103=Checks!$K$10,'BS Adj Codes'!$C$27,IF(JRF!A103=Checks!$K$11,'BS Adj Codes'!$C$28,IF(AND(JRF!A103="Accrual",C101=IFERROR(VLOOKUP(C101,'BS Adj Codes'!$B$2:$B$22,1,0),0)),IFERROR(VLOOKUP(C101,'BS Adj Codes'!$B$2:$C$22,2,0),0),IF(AND(JRF!A103="Accrual",LEFT(C101,1)=2),'BS Adj Codes'!$C$25,IF(AND(JRF!A103="Accrual",0=IFERROR(VLOOKUP(C101,'BS Adj Codes'!$B$2:$B$23,1,0),0)),"160955",IF(AND(JRF!A103="Prepaid",C101=IFERROR(VLOOKUP(C101,'BS Adj Codes'!$B$37:$B$42,1,0),0)),IFERROR(VLOOKUP(C101,'BS Adj Codes'!$B$37:$C$42,2,0),0),IF(AND(JRF!A103="Prepaid",0=IFERROR(VLOOKUP(C101,'BS Adj Codes'!$B$37:$B$42,1,0),0)),"050090",IF(AND(JRF!A103="Deferral",'Journal Template'!C101='BS Adj Codes'!$B$32),'BS Adj Codes'!$C$32,IF(AND(JRF!A103="Deferral",C101='BS Adj Codes'!$B$34),'BS Adj Codes'!$C$34,IF(JRF!A103="Deferral","050918",IF(C101=JRF!D103,JRF!T103,JRF!D103)))))))))))))</f>
        <v/>
      </c>
      <c r="D302" s="69" t="str">
        <f>IF(D101="","",IF(OR(JRF!A103=Checks!$K$9,JRF!A103=Checks!$K$10,JRF!A103=Checks!$K$11,JRF!A103=Checks!$K$6),'Journal Template'!D101,IF(OR(JRF!A103="Accrual",JRF!A103="Deferral"),'Journal Template'!D101,IF(D101=JRF!C103,JRF!V103,JRF!C103))))</f>
        <v/>
      </c>
      <c r="E302" s="69" t="str">
        <f>IF(E101="","",IF(OR(JRF!A103=Checks!$K$9,JRF!A103=Checks!$K$10,JRF!A103=Checks!$K$11,JRF!A103=Checks!$K$6),'Journal Template'!E101,IF(OR(JRF!A103="Accrual",JRF!A103="Deferral"),'Journal Template'!E101,IF(E101=JRF!E103,JRF!#REF!,JRF!E103))))</f>
        <v/>
      </c>
      <c r="F302" s="69" t="str">
        <f>IF(F101="","",IF(OR(JRF!A103=Checks!$K$9,JRF!A103=Checks!$K$10,JRF!A103=Checks!$K$11,JRF!A103=Checks!$K$6),'Journal Template'!F101,IF(OR(JRF!A103="Accrual",JRF!A103="Deferral"),'Journal Template'!F101,IF(F101=JRF!F103,JRF!AV103,JRF!F103))))</f>
        <v/>
      </c>
      <c r="G302" s="73" t="str">
        <f t="shared" si="7"/>
        <v/>
      </c>
      <c r="H302" s="73" t="str">
        <f t="shared" si="10"/>
        <v/>
      </c>
      <c r="I302" s="71" t="str">
        <f t="shared" si="11"/>
        <v/>
      </c>
      <c r="J302" s="71" t="str">
        <f t="shared" si="8"/>
        <v/>
      </c>
      <c r="K302" s="72" t="str">
        <f>IF(K101="","",IF(OR(JRF!A103=Checks!$K$9,JRF!A103=Checks!$K$10,JRF!A103=Checks!$K$11),'Journal Template'!K101,IF(K101=JRF!B103,JRF!Q103,"")))</f>
        <v/>
      </c>
      <c r="L302" s="200" t="str">
        <f t="shared" si="12"/>
        <v/>
      </c>
      <c r="M302" s="73" t="str">
        <f>IF(M101="","",IF(JRF!A103="Reclass","",-'Journal Template'!M101))</f>
        <v/>
      </c>
      <c r="N302" s="69"/>
      <c r="O302" s="69" t="str">
        <f t="shared" si="13"/>
        <v>ENDBS</v>
      </c>
      <c r="P302" s="69"/>
      <c r="T302" s="44"/>
      <c r="AH302" s="68"/>
      <c r="AI302" s="44"/>
      <c r="AL302" s="44"/>
    </row>
    <row r="303" spans="1:38">
      <c r="A303" s="69" t="str">
        <f>IF(A102="#REF!","#REF!",IF(OR(JRF!A104=Checks!$K$9,JRF!A104=Checks!$K$10,JRF!A104=Checks!$K$11,JRF!A104=Checks!$K$6),'Journal Template'!A102,IF(OR(JRF!A104="Accrual",JRF!A104="Deferral"),'Journal Template'!A102,IF(A102=JRF!B104,JRF!Q104,JRF!B104))))</f>
        <v>#REF!</v>
      </c>
      <c r="B303" s="69" t="str">
        <f t="shared" si="9"/>
        <v/>
      </c>
      <c r="C303" s="74" t="str">
        <f>IF(C102="","",IF(IFERROR(SEARCH("RIR",JRF!A104),0),"090960",IF(JRF!A104=Checks!$K$10,'BS Adj Codes'!$C$27,IF(JRF!A104=Checks!$K$11,'BS Adj Codes'!$C$28,IF(AND(JRF!A104="Accrual",C102=IFERROR(VLOOKUP(C102,'BS Adj Codes'!$B$2:$B$22,1,0),0)),IFERROR(VLOOKUP(C102,'BS Adj Codes'!$B$2:$C$22,2,0),0),IF(AND(JRF!A104="Accrual",LEFT(C102,1)=2),'BS Adj Codes'!$C$25,IF(AND(JRF!A104="Accrual",0=IFERROR(VLOOKUP(C102,'BS Adj Codes'!$B$2:$B$23,1,0),0)),"160955",IF(AND(JRF!A104="Prepaid",C102=IFERROR(VLOOKUP(C102,'BS Adj Codes'!$B$37:$B$42,1,0),0)),IFERROR(VLOOKUP(C102,'BS Adj Codes'!$B$37:$C$42,2,0),0),IF(AND(JRF!A104="Prepaid",0=IFERROR(VLOOKUP(C102,'BS Adj Codes'!$B$37:$B$42,1,0),0)),"050090",IF(AND(JRF!A104="Deferral",'Journal Template'!C102='BS Adj Codes'!$B$32),'BS Adj Codes'!$C$32,IF(AND(JRF!A104="Deferral",C102='BS Adj Codes'!$B$34),'BS Adj Codes'!$C$34,IF(JRF!A104="Deferral","050918",IF(C102=JRF!D104,JRF!T104,JRF!D104)))))))))))))</f>
        <v/>
      </c>
      <c r="D303" s="69" t="str">
        <f>IF(D102="","",IF(OR(JRF!A104=Checks!$K$9,JRF!A104=Checks!$K$10,JRF!A104=Checks!$K$11,JRF!A104=Checks!$K$6),'Journal Template'!D102,IF(OR(JRF!A104="Accrual",JRF!A104="Deferral"),'Journal Template'!D102,IF(D102=JRF!C104,JRF!V104,JRF!C104))))</f>
        <v/>
      </c>
      <c r="E303" s="69" t="str">
        <f>IF(E102="","",IF(OR(JRF!A104=Checks!$K$9,JRF!A104=Checks!$K$10,JRF!A104=Checks!$K$11,JRF!A104=Checks!$K$6),'Journal Template'!E102,IF(OR(JRF!A104="Accrual",JRF!A104="Deferral"),'Journal Template'!E102,IF(E102=JRF!E104,JRF!#REF!,JRF!E104))))</f>
        <v/>
      </c>
      <c r="F303" s="69" t="str">
        <f>IF(F102="","",IF(OR(JRF!A104=Checks!$K$9,JRF!A104=Checks!$K$10,JRF!A104=Checks!$K$11,JRF!A104=Checks!$K$6),'Journal Template'!F102,IF(OR(JRF!A104="Accrual",JRF!A104="Deferral"),'Journal Template'!F102,IF(F102=JRF!F104,JRF!AV104,JRF!F104))))</f>
        <v/>
      </c>
      <c r="G303" s="73" t="str">
        <f t="shared" si="7"/>
        <v/>
      </c>
      <c r="H303" s="73" t="str">
        <f t="shared" si="10"/>
        <v/>
      </c>
      <c r="I303" s="71" t="str">
        <f t="shared" si="11"/>
        <v/>
      </c>
      <c r="J303" s="71" t="str">
        <f t="shared" si="8"/>
        <v/>
      </c>
      <c r="K303" s="72" t="str">
        <f>IF(K102="","",IF(OR(JRF!A104=Checks!$K$9,JRF!A104=Checks!$K$10,JRF!A104=Checks!$K$11),'Journal Template'!K102,IF(K102=JRF!B104,JRF!Q104,"")))</f>
        <v/>
      </c>
      <c r="L303" s="200" t="str">
        <f t="shared" si="12"/>
        <v/>
      </c>
      <c r="M303" s="73" t="str">
        <f>IF(M102="","",IF(JRF!A104="Reclass","",-'Journal Template'!M102))</f>
        <v/>
      </c>
      <c r="N303" s="69"/>
      <c r="O303" s="69" t="str">
        <f t="shared" si="13"/>
        <v>ENDBS</v>
      </c>
      <c r="P303" s="69"/>
      <c r="T303" s="44"/>
      <c r="AH303" s="68"/>
      <c r="AI303" s="44"/>
      <c r="AL303" s="44"/>
    </row>
    <row r="304" spans="1:38">
      <c r="A304" s="69" t="str">
        <f>IF(A103="#REF!","#REF!",IF(OR(JRF!A105=Checks!$K$9,JRF!A105=Checks!$K$10,JRF!A105=Checks!$K$11,JRF!A105=Checks!$K$6),'Journal Template'!A103,IF(OR(JRF!A105="Accrual",JRF!A105="Deferral"),'Journal Template'!A103,IF(A103=JRF!B105,JRF!Q105,JRF!B105))))</f>
        <v>#REF!</v>
      </c>
      <c r="B304" s="69" t="str">
        <f t="shared" si="9"/>
        <v/>
      </c>
      <c r="C304" s="74" t="str">
        <f>IF(C103="","",IF(IFERROR(SEARCH("RIR",JRF!A105),0),"090960",IF(JRF!A105=Checks!$K$10,'BS Adj Codes'!$C$27,IF(JRF!A105=Checks!$K$11,'BS Adj Codes'!$C$28,IF(AND(JRF!A105="Accrual",C103=IFERROR(VLOOKUP(C103,'BS Adj Codes'!$B$2:$B$22,1,0),0)),IFERROR(VLOOKUP(C103,'BS Adj Codes'!$B$2:$C$22,2,0),0),IF(AND(JRF!A105="Accrual",LEFT(C103,1)=2),'BS Adj Codes'!$C$25,IF(AND(JRF!A105="Accrual",0=IFERROR(VLOOKUP(C103,'BS Adj Codes'!$B$2:$B$23,1,0),0)),"160955",IF(AND(JRF!A105="Prepaid",C103=IFERROR(VLOOKUP(C103,'BS Adj Codes'!$B$37:$B$42,1,0),0)),IFERROR(VLOOKUP(C103,'BS Adj Codes'!$B$37:$C$42,2,0),0),IF(AND(JRF!A105="Prepaid",0=IFERROR(VLOOKUP(C103,'BS Adj Codes'!$B$37:$B$42,1,0),0)),"050090",IF(AND(JRF!A105="Deferral",'Journal Template'!C103='BS Adj Codes'!$B$32),'BS Adj Codes'!$C$32,IF(AND(JRF!A105="Deferral",C103='BS Adj Codes'!$B$34),'BS Adj Codes'!$C$34,IF(JRF!A105="Deferral","050918",IF(C103=JRF!D105,JRF!T105,JRF!D105)))))))))))))</f>
        <v/>
      </c>
      <c r="D304" s="69" t="str">
        <f>IF(D103="","",IF(OR(JRF!A105=Checks!$K$9,JRF!A105=Checks!$K$10,JRF!A105=Checks!$K$11,JRF!A105=Checks!$K$6),'Journal Template'!D103,IF(OR(JRF!A105="Accrual",JRF!A105="Deferral"),'Journal Template'!D103,IF(D103=JRF!C105,JRF!V105,JRF!C105))))</f>
        <v/>
      </c>
      <c r="E304" s="69" t="str">
        <f>IF(E103="","",IF(OR(JRF!A105=Checks!$K$9,JRF!A105=Checks!$K$10,JRF!A105=Checks!$K$11,JRF!A105=Checks!$K$6),'Journal Template'!E103,IF(OR(JRF!A105="Accrual",JRF!A105="Deferral"),'Journal Template'!E103,IF(E103=JRF!E105,JRF!#REF!,JRF!E105))))</f>
        <v/>
      </c>
      <c r="F304" s="69" t="str">
        <f>IF(F103="","",IF(OR(JRF!A105=Checks!$K$9,JRF!A105=Checks!$K$10,JRF!A105=Checks!$K$11,JRF!A105=Checks!$K$6),'Journal Template'!F103,IF(OR(JRF!A105="Accrual",JRF!A105="Deferral"),'Journal Template'!F103,IF(F103=JRF!F105,JRF!AV105,JRF!F105))))</f>
        <v/>
      </c>
      <c r="G304" s="73" t="str">
        <f t="shared" si="7"/>
        <v/>
      </c>
      <c r="H304" s="73" t="str">
        <f t="shared" si="10"/>
        <v/>
      </c>
      <c r="I304" s="71" t="str">
        <f t="shared" si="11"/>
        <v/>
      </c>
      <c r="J304" s="71" t="str">
        <f t="shared" si="8"/>
        <v/>
      </c>
      <c r="K304" s="72" t="str">
        <f>IF(K103="","",IF(OR(JRF!A105=Checks!$K$9,JRF!A105=Checks!$K$10,JRF!A105=Checks!$K$11),'Journal Template'!K103,IF(K103=JRF!B105,JRF!Q105,"")))</f>
        <v/>
      </c>
      <c r="L304" s="200" t="str">
        <f t="shared" si="12"/>
        <v/>
      </c>
      <c r="M304" s="73" t="str">
        <f>IF(M103="","",IF(JRF!A105="Reclass","",-'Journal Template'!M103))</f>
        <v/>
      </c>
      <c r="N304" s="69"/>
      <c r="O304" s="69" t="str">
        <f t="shared" si="13"/>
        <v>ENDBS</v>
      </c>
      <c r="P304" s="69"/>
      <c r="T304" s="44"/>
      <c r="AH304" s="68"/>
      <c r="AI304" s="44"/>
      <c r="AL304" s="44"/>
    </row>
    <row r="305" spans="1:38">
      <c r="A305" s="69" t="str">
        <f>IF(A104="#REF!","#REF!",IF(OR(JRF!A106=Checks!$K$9,JRF!A106=Checks!$K$10,JRF!A106=Checks!$K$11,JRF!A106=Checks!$K$6),'Journal Template'!A104,IF(OR(JRF!A106="Accrual",JRF!A106="Deferral"),'Journal Template'!A104,IF(A104=JRF!B106,JRF!Q106,JRF!B106))))</f>
        <v>#REF!</v>
      </c>
      <c r="B305" s="69" t="str">
        <f t="shared" si="9"/>
        <v/>
      </c>
      <c r="C305" s="74" t="str">
        <f>IF(C104="","",IF(IFERROR(SEARCH("RIR",JRF!A106),0),"090960",IF(JRF!A106=Checks!$K$10,'BS Adj Codes'!$C$27,IF(JRF!A106=Checks!$K$11,'BS Adj Codes'!$C$28,IF(AND(JRF!A106="Accrual",C104=IFERROR(VLOOKUP(C104,'BS Adj Codes'!$B$2:$B$22,1,0),0)),IFERROR(VLOOKUP(C104,'BS Adj Codes'!$B$2:$C$22,2,0),0),IF(AND(JRF!A106="Accrual",LEFT(C104,1)=2),'BS Adj Codes'!$C$25,IF(AND(JRF!A106="Accrual",0=IFERROR(VLOOKUP(C104,'BS Adj Codes'!$B$2:$B$23,1,0),0)),"160955",IF(AND(JRF!A106="Prepaid",C104=IFERROR(VLOOKUP(C104,'BS Adj Codes'!$B$37:$B$42,1,0),0)),IFERROR(VLOOKUP(C104,'BS Adj Codes'!$B$37:$C$42,2,0),0),IF(AND(JRF!A106="Prepaid",0=IFERROR(VLOOKUP(C104,'BS Adj Codes'!$B$37:$B$42,1,0),0)),"050090",IF(AND(JRF!A106="Deferral",'Journal Template'!C104='BS Adj Codes'!$B$32),'BS Adj Codes'!$C$32,IF(AND(JRF!A106="Deferral",C104='BS Adj Codes'!$B$34),'BS Adj Codes'!$C$34,IF(JRF!A106="Deferral","050918",IF(C104=JRF!D106,JRF!T106,JRF!D106)))))))))))))</f>
        <v/>
      </c>
      <c r="D305" s="69" t="str">
        <f>IF(D104="","",IF(OR(JRF!A106=Checks!$K$9,JRF!A106=Checks!$K$10,JRF!A106=Checks!$K$11,JRF!A106=Checks!$K$6),'Journal Template'!D104,IF(OR(JRF!A106="Accrual",JRF!A106="Deferral"),'Journal Template'!D104,IF(D104=JRF!C106,JRF!V106,JRF!C106))))</f>
        <v/>
      </c>
      <c r="E305" s="69" t="str">
        <f>IF(E104="","",IF(OR(JRF!A106=Checks!$K$9,JRF!A106=Checks!$K$10,JRF!A106=Checks!$K$11,JRF!A106=Checks!$K$6),'Journal Template'!E104,IF(OR(JRF!A106="Accrual",JRF!A106="Deferral"),'Journal Template'!E104,IF(E104=JRF!E106,JRF!#REF!,JRF!E106))))</f>
        <v/>
      </c>
      <c r="F305" s="69" t="str">
        <f>IF(F104="","",IF(OR(JRF!A106=Checks!$K$9,JRF!A106=Checks!$K$10,JRF!A106=Checks!$K$11,JRF!A106=Checks!$K$6),'Journal Template'!F104,IF(OR(JRF!A106="Accrual",JRF!A106="Deferral"),'Journal Template'!F104,IF(F104=JRF!F106,JRF!AV106,JRF!F106))))</f>
        <v/>
      </c>
      <c r="G305" s="73" t="str">
        <f t="shared" si="7"/>
        <v/>
      </c>
      <c r="H305" s="73" t="str">
        <f t="shared" si="10"/>
        <v/>
      </c>
      <c r="I305" s="71" t="str">
        <f t="shared" si="11"/>
        <v/>
      </c>
      <c r="J305" s="71" t="str">
        <f t="shared" si="8"/>
        <v/>
      </c>
      <c r="K305" s="72" t="str">
        <f>IF(K104="","",IF(OR(JRF!A106=Checks!$K$9,JRF!A106=Checks!$K$10,JRF!A106=Checks!$K$11),'Journal Template'!K104,IF(K104=JRF!B106,JRF!Q106,"")))</f>
        <v/>
      </c>
      <c r="L305" s="200" t="str">
        <f t="shared" si="12"/>
        <v/>
      </c>
      <c r="M305" s="73" t="str">
        <f>IF(M104="","",IF(JRF!A106="Reclass","",-'Journal Template'!M104))</f>
        <v/>
      </c>
      <c r="N305" s="69"/>
      <c r="O305" s="69" t="str">
        <f t="shared" si="13"/>
        <v>ENDBS</v>
      </c>
      <c r="P305" s="69"/>
      <c r="T305" s="44"/>
      <c r="AH305" s="68"/>
      <c r="AI305" s="44"/>
      <c r="AL305" s="44"/>
    </row>
    <row r="306" spans="1:38">
      <c r="A306" s="69" t="str">
        <f>IF(A105="#REF!","#REF!",IF(OR(JRF!A107=Checks!$K$9,JRF!A107=Checks!$K$10,JRF!A107=Checks!$K$11,JRF!A107=Checks!$K$6),'Journal Template'!A105,IF(OR(JRF!A107="Accrual",JRF!A107="Deferral"),'Journal Template'!A105,IF(A105=JRF!B107,JRF!Q107,JRF!B107))))</f>
        <v>#REF!</v>
      </c>
      <c r="B306" s="69" t="str">
        <f t="shared" si="9"/>
        <v/>
      </c>
      <c r="C306" s="74" t="str">
        <f>IF(C105="","",IF(IFERROR(SEARCH("RIR",JRF!A107),0),"090960",IF(JRF!A107=Checks!$K$10,'BS Adj Codes'!$C$27,IF(JRF!A107=Checks!$K$11,'BS Adj Codes'!$C$28,IF(AND(JRF!A107="Accrual",C105=IFERROR(VLOOKUP(C105,'BS Adj Codes'!$B$2:$B$22,1,0),0)),IFERROR(VLOOKUP(C105,'BS Adj Codes'!$B$2:$C$22,2,0),0),IF(AND(JRF!A107="Accrual",LEFT(C105,1)=2),'BS Adj Codes'!$C$25,IF(AND(JRF!A107="Accrual",0=IFERROR(VLOOKUP(C105,'BS Adj Codes'!$B$2:$B$23,1,0),0)),"160955",IF(AND(JRF!A107="Prepaid",C105=IFERROR(VLOOKUP(C105,'BS Adj Codes'!$B$37:$B$42,1,0),0)),IFERROR(VLOOKUP(C105,'BS Adj Codes'!$B$37:$C$42,2,0),0),IF(AND(JRF!A107="Prepaid",0=IFERROR(VLOOKUP(C105,'BS Adj Codes'!$B$37:$B$42,1,0),0)),"050090",IF(AND(JRF!A107="Deferral",'Journal Template'!C105='BS Adj Codes'!$B$32),'BS Adj Codes'!$C$32,IF(AND(JRF!A107="Deferral",C105='BS Adj Codes'!$B$34),'BS Adj Codes'!$C$34,IF(JRF!A107="Deferral","050918",IF(C105=JRF!D107,JRF!T107,JRF!D107)))))))))))))</f>
        <v/>
      </c>
      <c r="D306" s="69" t="str">
        <f>IF(D105="","",IF(OR(JRF!A107=Checks!$K$9,JRF!A107=Checks!$K$10,JRF!A107=Checks!$K$11,JRF!A107=Checks!$K$6),'Journal Template'!D105,IF(OR(JRF!A107="Accrual",JRF!A107="Deferral"),'Journal Template'!D105,IF(D105=JRF!C107,JRF!V107,JRF!C107))))</f>
        <v/>
      </c>
      <c r="E306" s="69" t="str">
        <f>IF(E105="","",IF(OR(JRF!A107=Checks!$K$9,JRF!A107=Checks!$K$10,JRF!A107=Checks!$K$11,JRF!A107=Checks!$K$6),'Journal Template'!E105,IF(OR(JRF!A107="Accrual",JRF!A107="Deferral"),'Journal Template'!E105,IF(E105=JRF!E107,JRF!#REF!,JRF!E107))))</f>
        <v/>
      </c>
      <c r="F306" s="69" t="str">
        <f>IF(F105="","",IF(OR(JRF!A107=Checks!$K$9,JRF!A107=Checks!$K$10,JRF!A107=Checks!$K$11,JRF!A107=Checks!$K$6),'Journal Template'!F105,IF(OR(JRF!A107="Accrual",JRF!A107="Deferral"),'Journal Template'!F105,IF(F105=JRF!F107,JRF!AV107,JRF!F107))))</f>
        <v/>
      </c>
      <c r="G306" s="73" t="str">
        <f t="shared" si="7"/>
        <v/>
      </c>
      <c r="H306" s="73" t="str">
        <f t="shared" si="10"/>
        <v/>
      </c>
      <c r="I306" s="71" t="str">
        <f t="shared" si="11"/>
        <v/>
      </c>
      <c r="J306" s="71" t="str">
        <f t="shared" si="8"/>
        <v/>
      </c>
      <c r="K306" s="72" t="str">
        <f>IF(K105="","",IF(OR(JRF!A107=Checks!$K$9,JRF!A107=Checks!$K$10,JRF!A107=Checks!$K$11),'Journal Template'!K105,IF(K105=JRF!B107,JRF!Q107,"")))</f>
        <v/>
      </c>
      <c r="L306" s="200" t="str">
        <f t="shared" si="12"/>
        <v/>
      </c>
      <c r="M306" s="73" t="str">
        <f>IF(M105="","",IF(JRF!A107="Reclass","",-'Journal Template'!M105))</f>
        <v/>
      </c>
      <c r="N306" s="69"/>
      <c r="O306" s="69" t="str">
        <f t="shared" si="13"/>
        <v>ENDBS</v>
      </c>
      <c r="P306" s="69"/>
      <c r="T306" s="44"/>
      <c r="AH306" s="68"/>
      <c r="AI306" s="44"/>
      <c r="AL306" s="44"/>
    </row>
    <row r="307" spans="1:38">
      <c r="A307" s="69" t="str">
        <f>IF(A106="#REF!","#REF!",IF(OR(JRF!A108=Checks!$K$9,JRF!A108=Checks!$K$10,JRF!A108=Checks!$K$11,JRF!A108=Checks!$K$6),'Journal Template'!A106,IF(OR(JRF!A108="Accrual",JRF!A108="Deferral"),'Journal Template'!A106,IF(A106=JRF!B108,JRF!Q108,JRF!B108))))</f>
        <v>#REF!</v>
      </c>
      <c r="B307" s="69" t="str">
        <f t="shared" si="9"/>
        <v/>
      </c>
      <c r="C307" s="74" t="str">
        <f>IF(C106="","",IF(IFERROR(SEARCH("RIR",JRF!A108),0),"090960",IF(JRF!A108=Checks!$K$10,'BS Adj Codes'!$C$27,IF(JRF!A108=Checks!$K$11,'BS Adj Codes'!$C$28,IF(AND(JRF!A108="Accrual",C106=IFERROR(VLOOKUP(C106,'BS Adj Codes'!$B$2:$B$22,1,0),0)),IFERROR(VLOOKUP(C106,'BS Adj Codes'!$B$2:$C$22,2,0),0),IF(AND(JRF!A108="Accrual",LEFT(C106,1)=2),'BS Adj Codes'!$C$25,IF(AND(JRF!A108="Accrual",0=IFERROR(VLOOKUP(C106,'BS Adj Codes'!$B$2:$B$23,1,0),0)),"160955",IF(AND(JRF!A108="Prepaid",C106=IFERROR(VLOOKUP(C106,'BS Adj Codes'!$B$37:$B$42,1,0),0)),IFERROR(VLOOKUP(C106,'BS Adj Codes'!$B$37:$C$42,2,0),0),IF(AND(JRF!A108="Prepaid",0=IFERROR(VLOOKUP(C106,'BS Adj Codes'!$B$37:$B$42,1,0),0)),"050090",IF(AND(JRF!A108="Deferral",'Journal Template'!C106='BS Adj Codes'!$B$32),'BS Adj Codes'!$C$32,IF(AND(JRF!A108="Deferral",C106='BS Adj Codes'!$B$34),'BS Adj Codes'!$C$34,IF(JRF!A108="Deferral","050918",IF(C106=JRF!D108,JRF!T108,JRF!D108)))))))))))))</f>
        <v/>
      </c>
      <c r="D307" s="69" t="str">
        <f>IF(D106="","",IF(OR(JRF!A108=Checks!$K$9,JRF!A108=Checks!$K$10,JRF!A108=Checks!$K$11,JRF!A108=Checks!$K$6),'Journal Template'!D106,IF(OR(JRF!A108="Accrual",JRF!A108="Deferral"),'Journal Template'!D106,IF(D106=JRF!C108,JRF!V108,JRF!C108))))</f>
        <v/>
      </c>
      <c r="E307" s="69" t="str">
        <f>IF(E106="","",IF(OR(JRF!A108=Checks!$K$9,JRF!A108=Checks!$K$10,JRF!A108=Checks!$K$11,JRF!A108=Checks!$K$6),'Journal Template'!E106,IF(OR(JRF!A108="Accrual",JRF!A108="Deferral"),'Journal Template'!E106,IF(E106=JRF!E108,JRF!#REF!,JRF!E108))))</f>
        <v/>
      </c>
      <c r="F307" s="69" t="str">
        <f>IF(F106="","",IF(OR(JRF!A108=Checks!$K$9,JRF!A108=Checks!$K$10,JRF!A108=Checks!$K$11,JRF!A108=Checks!$K$6),'Journal Template'!F106,IF(OR(JRF!A108="Accrual",JRF!A108="Deferral"),'Journal Template'!F106,IF(F106=JRF!F108,JRF!AV108,JRF!F108))))</f>
        <v/>
      </c>
      <c r="G307" s="73" t="str">
        <f t="shared" si="7"/>
        <v/>
      </c>
      <c r="H307" s="73" t="str">
        <f t="shared" si="10"/>
        <v/>
      </c>
      <c r="I307" s="71" t="str">
        <f t="shared" si="11"/>
        <v/>
      </c>
      <c r="J307" s="71" t="str">
        <f t="shared" si="8"/>
        <v/>
      </c>
      <c r="K307" s="72" t="str">
        <f>IF(K106="","",IF(OR(JRF!A108=Checks!$K$9,JRF!A108=Checks!$K$10,JRF!A108=Checks!$K$11),'Journal Template'!K106,IF(K106=JRF!B108,JRF!Q108,"")))</f>
        <v/>
      </c>
      <c r="L307" s="200" t="str">
        <f t="shared" si="12"/>
        <v/>
      </c>
      <c r="M307" s="73" t="str">
        <f>IF(M106="","",IF(JRF!A108="Reclass","",-'Journal Template'!M106))</f>
        <v/>
      </c>
      <c r="N307" s="69"/>
      <c r="O307" s="69" t="str">
        <f t="shared" si="13"/>
        <v>ENDBS</v>
      </c>
      <c r="P307" s="69"/>
      <c r="T307" s="44"/>
      <c r="AH307" s="68"/>
      <c r="AI307" s="44"/>
      <c r="AL307" s="44"/>
    </row>
    <row r="308" spans="1:38">
      <c r="A308" s="69" t="str">
        <f>IF(A107="#REF!","#REF!",IF(OR(JRF!A109=Checks!$K$9,JRF!A109=Checks!$K$10,JRF!A109=Checks!$K$11,JRF!A109=Checks!$K$6),'Journal Template'!A107,IF(OR(JRF!A109="Accrual",JRF!A109="Deferral"),'Journal Template'!A107,IF(A107=JRF!B109,JRF!Q109,JRF!B109))))</f>
        <v>#REF!</v>
      </c>
      <c r="B308" s="69" t="str">
        <f t="shared" si="9"/>
        <v/>
      </c>
      <c r="C308" s="74" t="str">
        <f>IF(C107="","",IF(IFERROR(SEARCH("RIR",JRF!A109),0),"090960",IF(JRF!A109=Checks!$K$10,'BS Adj Codes'!$C$27,IF(JRF!A109=Checks!$K$11,'BS Adj Codes'!$C$28,IF(AND(JRF!A109="Accrual",C107=IFERROR(VLOOKUP(C107,'BS Adj Codes'!$B$2:$B$22,1,0),0)),IFERROR(VLOOKUP(C107,'BS Adj Codes'!$B$2:$C$22,2,0),0),IF(AND(JRF!A109="Accrual",LEFT(C107,1)=2),'BS Adj Codes'!$C$25,IF(AND(JRF!A109="Accrual",0=IFERROR(VLOOKUP(C107,'BS Adj Codes'!$B$2:$B$23,1,0),0)),"160955",IF(AND(JRF!A109="Prepaid",C107=IFERROR(VLOOKUP(C107,'BS Adj Codes'!$B$37:$B$42,1,0),0)),IFERROR(VLOOKUP(C107,'BS Adj Codes'!$B$37:$C$42,2,0),0),IF(AND(JRF!A109="Prepaid",0=IFERROR(VLOOKUP(C107,'BS Adj Codes'!$B$37:$B$42,1,0),0)),"050090",IF(AND(JRF!A109="Deferral",'Journal Template'!C107='BS Adj Codes'!$B$32),'BS Adj Codes'!$C$32,IF(AND(JRF!A109="Deferral",C107='BS Adj Codes'!$B$34),'BS Adj Codes'!$C$34,IF(JRF!A109="Deferral","050918",IF(C107=JRF!D109,JRF!T109,JRF!D109)))))))))))))</f>
        <v/>
      </c>
      <c r="D308" s="69" t="str">
        <f>IF(D107="","",IF(OR(JRF!A109=Checks!$K$9,JRF!A109=Checks!$K$10,JRF!A109=Checks!$K$11,JRF!A109=Checks!$K$6),'Journal Template'!D107,IF(OR(JRF!A109="Accrual",JRF!A109="Deferral"),'Journal Template'!D107,IF(D107=JRF!C109,JRF!V109,JRF!C109))))</f>
        <v/>
      </c>
      <c r="E308" s="69" t="str">
        <f>IF(E107="","",IF(OR(JRF!A109=Checks!$K$9,JRF!A109=Checks!$K$10,JRF!A109=Checks!$K$11,JRF!A109=Checks!$K$6),'Journal Template'!E107,IF(OR(JRF!A109="Accrual",JRF!A109="Deferral"),'Journal Template'!E107,IF(E107=JRF!E109,JRF!#REF!,JRF!E109))))</f>
        <v/>
      </c>
      <c r="F308" s="69" t="str">
        <f>IF(F107="","",IF(OR(JRF!A109=Checks!$K$9,JRF!A109=Checks!$K$10,JRF!A109=Checks!$K$11,JRF!A109=Checks!$K$6),'Journal Template'!F107,IF(OR(JRF!A109="Accrual",JRF!A109="Deferral"),'Journal Template'!F107,IF(F107=JRF!F109,JRF!AV109,JRF!F109))))</f>
        <v/>
      </c>
      <c r="G308" s="73" t="str">
        <f t="shared" si="7"/>
        <v/>
      </c>
      <c r="H308" s="73" t="str">
        <f t="shared" si="10"/>
        <v/>
      </c>
      <c r="I308" s="71" t="str">
        <f t="shared" si="11"/>
        <v/>
      </c>
      <c r="J308" s="71" t="str">
        <f t="shared" si="8"/>
        <v/>
      </c>
      <c r="K308" s="72" t="str">
        <f>IF(K107="","",IF(OR(JRF!A109=Checks!$K$9,JRF!A109=Checks!$K$10,JRF!A109=Checks!$K$11),'Journal Template'!K107,IF(K107=JRF!B109,JRF!Q109,"")))</f>
        <v/>
      </c>
      <c r="L308" s="200" t="str">
        <f t="shared" si="12"/>
        <v/>
      </c>
      <c r="M308" s="73" t="str">
        <f>IF(M107="","",IF(JRF!A109="Reclass","",-'Journal Template'!M107))</f>
        <v/>
      </c>
      <c r="N308" s="69"/>
      <c r="O308" s="69" t="str">
        <f t="shared" si="13"/>
        <v>ENDBS</v>
      </c>
      <c r="P308" s="69"/>
      <c r="T308" s="44"/>
      <c r="AH308" s="68"/>
      <c r="AI308" s="44"/>
      <c r="AL308" s="44"/>
    </row>
    <row r="309" spans="1:38">
      <c r="A309" s="69" t="str">
        <f>IF(A108="#REF!","#REF!",IF(OR(JRF!A110=Checks!$K$9,JRF!A110=Checks!$K$10,JRF!A110=Checks!$K$11,JRF!A110=Checks!$K$6),'Journal Template'!A108,IF(OR(JRF!A110="Accrual",JRF!A110="Deferral"),'Journal Template'!A108,IF(A108=JRF!B110,JRF!Q110,JRF!B110))))</f>
        <v>#REF!</v>
      </c>
      <c r="B309" s="69" t="str">
        <f t="shared" si="9"/>
        <v/>
      </c>
      <c r="C309" s="74" t="str">
        <f>IF(C108="","",IF(IFERROR(SEARCH("RIR",JRF!A110),0),"090960",IF(JRF!A110=Checks!$K$10,'BS Adj Codes'!$C$27,IF(JRF!A110=Checks!$K$11,'BS Adj Codes'!$C$28,IF(AND(JRF!A110="Accrual",C108=IFERROR(VLOOKUP(C108,'BS Adj Codes'!$B$2:$B$22,1,0),0)),IFERROR(VLOOKUP(C108,'BS Adj Codes'!$B$2:$C$22,2,0),0),IF(AND(JRF!A110="Accrual",LEFT(C108,1)=2),'BS Adj Codes'!$C$25,IF(AND(JRF!A110="Accrual",0=IFERROR(VLOOKUP(C108,'BS Adj Codes'!$B$2:$B$23,1,0),0)),"160955",IF(AND(JRF!A110="Prepaid",C108=IFERROR(VLOOKUP(C108,'BS Adj Codes'!$B$37:$B$42,1,0),0)),IFERROR(VLOOKUP(C108,'BS Adj Codes'!$B$37:$C$42,2,0),0),IF(AND(JRF!A110="Prepaid",0=IFERROR(VLOOKUP(C108,'BS Adj Codes'!$B$37:$B$42,1,0),0)),"050090",IF(AND(JRF!A110="Deferral",'Journal Template'!C108='BS Adj Codes'!$B$32),'BS Adj Codes'!$C$32,IF(AND(JRF!A110="Deferral",C108='BS Adj Codes'!$B$34),'BS Adj Codes'!$C$34,IF(JRF!A110="Deferral","050918",IF(C108=JRF!D110,JRF!T110,JRF!D110)))))))))))))</f>
        <v/>
      </c>
      <c r="D309" s="69" t="str">
        <f>IF(D108="","",IF(OR(JRF!A110=Checks!$K$9,JRF!A110=Checks!$K$10,JRF!A110=Checks!$K$11,JRF!A110=Checks!$K$6),'Journal Template'!D108,IF(OR(JRF!A110="Accrual",JRF!A110="Deferral"),'Journal Template'!D108,IF(D108=JRF!C110,JRF!V110,JRF!C110))))</f>
        <v/>
      </c>
      <c r="E309" s="69" t="str">
        <f>IF(E108="","",IF(OR(JRF!A110=Checks!$K$9,JRF!A110=Checks!$K$10,JRF!A110=Checks!$K$11,JRF!A110=Checks!$K$6),'Journal Template'!E108,IF(OR(JRF!A110="Accrual",JRF!A110="Deferral"),'Journal Template'!E108,IF(E108=JRF!E110,JRF!#REF!,JRF!E110))))</f>
        <v/>
      </c>
      <c r="F309" s="69" t="str">
        <f>IF(F108="","",IF(OR(JRF!A110=Checks!$K$9,JRF!A110=Checks!$K$10,JRF!A110=Checks!$K$11,JRF!A110=Checks!$K$6),'Journal Template'!F108,IF(OR(JRF!A110="Accrual",JRF!A110="Deferral"),'Journal Template'!F108,IF(F108=JRF!F110,JRF!AV110,JRF!F110))))</f>
        <v/>
      </c>
      <c r="G309" s="73" t="str">
        <f t="shared" si="7"/>
        <v/>
      </c>
      <c r="H309" s="73" t="str">
        <f t="shared" si="10"/>
        <v/>
      </c>
      <c r="I309" s="71" t="str">
        <f t="shared" si="11"/>
        <v/>
      </c>
      <c r="J309" s="71" t="str">
        <f t="shared" si="8"/>
        <v/>
      </c>
      <c r="K309" s="72" t="str">
        <f>IF(K108="","",IF(OR(JRF!A110=Checks!$K$9,JRF!A110=Checks!$K$10,JRF!A110=Checks!$K$11),'Journal Template'!K108,IF(K108=JRF!B110,JRF!Q110,"")))</f>
        <v/>
      </c>
      <c r="L309" s="200" t="str">
        <f t="shared" si="12"/>
        <v/>
      </c>
      <c r="M309" s="73" t="str">
        <f>IF(M108="","",IF(JRF!A110="Reclass","",-'Journal Template'!M108))</f>
        <v/>
      </c>
      <c r="N309" s="69"/>
      <c r="O309" s="69" t="str">
        <f t="shared" si="13"/>
        <v>ENDBS</v>
      </c>
      <c r="P309" s="69"/>
      <c r="T309" s="44"/>
      <c r="AH309" s="68"/>
      <c r="AI309" s="44"/>
      <c r="AL309" s="44"/>
    </row>
    <row r="310" spans="1:38">
      <c r="A310" s="69" t="str">
        <f>IF(A109="#REF!","#REF!",IF(OR(JRF!A111=Checks!$K$9,JRF!A111=Checks!$K$10,JRF!A111=Checks!$K$11,JRF!A111=Checks!$K$6),'Journal Template'!A109,IF(OR(JRF!A111="Accrual",JRF!A111="Deferral"),'Journal Template'!A109,IF(A109=JRF!B111,JRF!Q111,JRF!B111))))</f>
        <v>#REF!</v>
      </c>
      <c r="B310" s="69" t="str">
        <f t="shared" si="9"/>
        <v/>
      </c>
      <c r="C310" s="74" t="str">
        <f>IF(C109="","",IF(IFERROR(SEARCH("RIR",JRF!A111),0),"090960",IF(JRF!A111=Checks!$K$10,'BS Adj Codes'!$C$27,IF(JRF!A111=Checks!$K$11,'BS Adj Codes'!$C$28,IF(AND(JRF!A111="Accrual",C109=IFERROR(VLOOKUP(C109,'BS Adj Codes'!$B$2:$B$22,1,0),0)),IFERROR(VLOOKUP(C109,'BS Adj Codes'!$B$2:$C$22,2,0),0),IF(AND(JRF!A111="Accrual",LEFT(C109,1)=2),'BS Adj Codes'!$C$25,IF(AND(JRF!A111="Accrual",0=IFERROR(VLOOKUP(C109,'BS Adj Codes'!$B$2:$B$23,1,0),0)),"160955",IF(AND(JRF!A111="Prepaid",C109=IFERROR(VLOOKUP(C109,'BS Adj Codes'!$B$37:$B$42,1,0),0)),IFERROR(VLOOKUP(C109,'BS Adj Codes'!$B$37:$C$42,2,0),0),IF(AND(JRF!A111="Prepaid",0=IFERROR(VLOOKUP(C109,'BS Adj Codes'!$B$37:$B$42,1,0),0)),"050090",IF(AND(JRF!A111="Deferral",'Journal Template'!C109='BS Adj Codes'!$B$32),'BS Adj Codes'!$C$32,IF(AND(JRF!A111="Deferral",C109='BS Adj Codes'!$B$34),'BS Adj Codes'!$C$34,IF(JRF!A111="Deferral","050918",IF(C109=JRF!D111,JRF!T111,JRF!D111)))))))))))))</f>
        <v/>
      </c>
      <c r="D310" s="69" t="str">
        <f>IF(D109="","",IF(OR(JRF!A111=Checks!$K$9,JRF!A111=Checks!$K$10,JRF!A111=Checks!$K$11,JRF!A111=Checks!$K$6),'Journal Template'!D109,IF(OR(JRF!A111="Accrual",JRF!A111="Deferral"),'Journal Template'!D109,IF(D109=JRF!C111,JRF!V111,JRF!C111))))</f>
        <v/>
      </c>
      <c r="E310" s="69" t="str">
        <f>IF(E109="","",IF(OR(JRF!A111=Checks!$K$9,JRF!A111=Checks!$K$10,JRF!A111=Checks!$K$11,JRF!A111=Checks!$K$6),'Journal Template'!E109,IF(OR(JRF!A111="Accrual",JRF!A111="Deferral"),'Journal Template'!E109,IF(E109=JRF!E111,JRF!#REF!,JRF!E111))))</f>
        <v/>
      </c>
      <c r="F310" s="69" t="str">
        <f>IF(F109="","",IF(OR(JRF!A111=Checks!$K$9,JRF!A111=Checks!$K$10,JRF!A111=Checks!$K$11,JRF!A111=Checks!$K$6),'Journal Template'!F109,IF(OR(JRF!A111="Accrual",JRF!A111="Deferral"),'Journal Template'!F109,IF(F109=JRF!F111,JRF!AV111,JRF!F111))))</f>
        <v/>
      </c>
      <c r="G310" s="73" t="str">
        <f t="shared" si="7"/>
        <v/>
      </c>
      <c r="H310" s="73" t="str">
        <f t="shared" si="10"/>
        <v/>
      </c>
      <c r="I310" s="71" t="str">
        <f t="shared" si="11"/>
        <v/>
      </c>
      <c r="J310" s="71" t="str">
        <f t="shared" si="8"/>
        <v/>
      </c>
      <c r="K310" s="72" t="str">
        <f>IF(K109="","",IF(OR(JRF!A111=Checks!$K$9,JRF!A111=Checks!$K$10,JRF!A111=Checks!$K$11),'Journal Template'!K109,IF(K109=JRF!B111,JRF!Q111,"")))</f>
        <v/>
      </c>
      <c r="L310" s="200" t="str">
        <f t="shared" si="12"/>
        <v/>
      </c>
      <c r="M310" s="73" t="str">
        <f>IF(M109="","",IF(JRF!A111="Reclass","",-'Journal Template'!M109))</f>
        <v/>
      </c>
      <c r="N310" s="69"/>
      <c r="O310" s="69" t="str">
        <f t="shared" si="13"/>
        <v>ENDBS</v>
      </c>
      <c r="P310" s="69"/>
      <c r="T310" s="44"/>
      <c r="AH310" s="68"/>
      <c r="AI310" s="44"/>
      <c r="AL310" s="44"/>
    </row>
    <row r="311" spans="1:38">
      <c r="A311" s="69" t="str">
        <f>IF(A110="#REF!","#REF!",IF(OR(JRF!A112=Checks!$K$9,JRF!A112=Checks!$K$10,JRF!A112=Checks!$K$11,JRF!A112=Checks!$K$6),'Journal Template'!A110,IF(OR(JRF!A112="Accrual",JRF!A112="Deferral"),'Journal Template'!A110,IF(A110=JRF!B112,JRF!Q112,JRF!B112))))</f>
        <v>#REF!</v>
      </c>
      <c r="B311" s="69" t="str">
        <f t="shared" si="9"/>
        <v/>
      </c>
      <c r="C311" s="74" t="str">
        <f>IF(C110="","",IF(IFERROR(SEARCH("RIR",JRF!A112),0),"090960",IF(JRF!A112=Checks!$K$10,'BS Adj Codes'!$C$27,IF(JRF!A112=Checks!$K$11,'BS Adj Codes'!$C$28,IF(AND(JRF!A112="Accrual",C110=IFERROR(VLOOKUP(C110,'BS Adj Codes'!$B$2:$B$22,1,0),0)),IFERROR(VLOOKUP(C110,'BS Adj Codes'!$B$2:$C$22,2,0),0),IF(AND(JRF!A112="Accrual",LEFT(C110,1)=2),'BS Adj Codes'!$C$25,IF(AND(JRF!A112="Accrual",0=IFERROR(VLOOKUP(C110,'BS Adj Codes'!$B$2:$B$23,1,0),0)),"160955",IF(AND(JRF!A112="Prepaid",C110=IFERROR(VLOOKUP(C110,'BS Adj Codes'!$B$37:$B$42,1,0),0)),IFERROR(VLOOKUP(C110,'BS Adj Codes'!$B$37:$C$42,2,0),0),IF(AND(JRF!A112="Prepaid",0=IFERROR(VLOOKUP(C110,'BS Adj Codes'!$B$37:$B$42,1,0),0)),"050090",IF(AND(JRF!A112="Deferral",'Journal Template'!C110='BS Adj Codes'!$B$32),'BS Adj Codes'!$C$32,IF(AND(JRF!A112="Deferral",C110='BS Adj Codes'!$B$34),'BS Adj Codes'!$C$34,IF(JRF!A112="Deferral","050918",IF(C110=JRF!D112,JRF!T112,JRF!D112)))))))))))))</f>
        <v/>
      </c>
      <c r="D311" s="69" t="str">
        <f>IF(D110="","",IF(OR(JRF!A112=Checks!$K$9,JRF!A112=Checks!$K$10,JRF!A112=Checks!$K$11,JRF!A112=Checks!$K$6),'Journal Template'!D110,IF(OR(JRF!A112="Accrual",JRF!A112="Deferral"),'Journal Template'!D110,IF(D110=JRF!C112,JRF!V112,JRF!C112))))</f>
        <v/>
      </c>
      <c r="E311" s="69" t="str">
        <f>IF(E110="","",IF(OR(JRF!A112=Checks!$K$9,JRF!A112=Checks!$K$10,JRF!A112=Checks!$K$11,JRF!A112=Checks!$K$6),'Journal Template'!E110,IF(OR(JRF!A112="Accrual",JRF!A112="Deferral"),'Journal Template'!E110,IF(E110=JRF!E112,JRF!#REF!,JRF!E112))))</f>
        <v/>
      </c>
      <c r="F311" s="69" t="str">
        <f>IF(F110="","",IF(OR(JRF!A112=Checks!$K$9,JRF!A112=Checks!$K$10,JRF!A112=Checks!$K$11,JRF!A112=Checks!$K$6),'Journal Template'!F110,IF(OR(JRF!A112="Accrual",JRF!A112="Deferral"),'Journal Template'!F110,IF(F110=JRF!F112,JRF!AV112,JRF!F112))))</f>
        <v/>
      </c>
      <c r="G311" s="73" t="str">
        <f t="shared" si="7"/>
        <v/>
      </c>
      <c r="H311" s="73" t="str">
        <f t="shared" si="10"/>
        <v/>
      </c>
      <c r="I311" s="71" t="str">
        <f t="shared" si="11"/>
        <v/>
      </c>
      <c r="J311" s="71" t="str">
        <f t="shared" si="8"/>
        <v/>
      </c>
      <c r="K311" s="72" t="str">
        <f>IF(K110="","",IF(OR(JRF!A112=Checks!$K$9,JRF!A112=Checks!$K$10,JRF!A112=Checks!$K$11),'Journal Template'!K110,IF(K110=JRF!B112,JRF!Q112,"")))</f>
        <v/>
      </c>
      <c r="L311" s="200" t="str">
        <f t="shared" si="12"/>
        <v/>
      </c>
      <c r="M311" s="73" t="str">
        <f>IF(M110="","",IF(JRF!A112="Reclass","",-'Journal Template'!M110))</f>
        <v/>
      </c>
      <c r="N311" s="69"/>
      <c r="O311" s="69" t="str">
        <f t="shared" si="13"/>
        <v>ENDBS</v>
      </c>
      <c r="P311" s="69"/>
      <c r="T311" s="44"/>
      <c r="AH311" s="68"/>
      <c r="AI311" s="44"/>
      <c r="AL311" s="44"/>
    </row>
    <row r="312" spans="1:38">
      <c r="A312" s="69" t="str">
        <f>IF(A111="#REF!","#REF!",IF(OR(JRF!A113=Checks!$K$9,JRF!A113=Checks!$K$10,JRF!A113=Checks!$K$11,JRF!A113=Checks!$K$6),'Journal Template'!A111,IF(OR(JRF!A113="Accrual",JRF!A113="Deferral"),'Journal Template'!A111,IF(A111=JRF!B113,JRF!Q113,JRF!B113))))</f>
        <v>#REF!</v>
      </c>
      <c r="B312" s="69" t="str">
        <f t="shared" si="9"/>
        <v/>
      </c>
      <c r="C312" s="74" t="str">
        <f>IF(C111="","",IF(IFERROR(SEARCH("RIR",JRF!A113),0),"090960",IF(JRF!A113=Checks!$K$10,'BS Adj Codes'!$C$27,IF(JRF!A113=Checks!$K$11,'BS Adj Codes'!$C$28,IF(AND(JRF!A113="Accrual",C111=IFERROR(VLOOKUP(C111,'BS Adj Codes'!$B$2:$B$22,1,0),0)),IFERROR(VLOOKUP(C111,'BS Adj Codes'!$B$2:$C$22,2,0),0),IF(AND(JRF!A113="Accrual",LEFT(C111,1)=2),'BS Adj Codes'!$C$25,IF(AND(JRF!A113="Accrual",0=IFERROR(VLOOKUP(C111,'BS Adj Codes'!$B$2:$B$23,1,0),0)),"160955",IF(AND(JRF!A113="Prepaid",C111=IFERROR(VLOOKUP(C111,'BS Adj Codes'!$B$37:$B$42,1,0),0)),IFERROR(VLOOKUP(C111,'BS Adj Codes'!$B$37:$C$42,2,0),0),IF(AND(JRF!A113="Prepaid",0=IFERROR(VLOOKUP(C111,'BS Adj Codes'!$B$37:$B$42,1,0),0)),"050090",IF(AND(JRF!A113="Deferral",'Journal Template'!C111='BS Adj Codes'!$B$32),'BS Adj Codes'!$C$32,IF(AND(JRF!A113="Deferral",C111='BS Adj Codes'!$B$34),'BS Adj Codes'!$C$34,IF(JRF!A113="Deferral","050918",IF(C111=JRF!D113,JRF!T113,JRF!D113)))))))))))))</f>
        <v/>
      </c>
      <c r="D312" s="69" t="str">
        <f>IF(D111="","",IF(OR(JRF!A113=Checks!$K$9,JRF!A113=Checks!$K$10,JRF!A113=Checks!$K$11,JRF!A113=Checks!$K$6),'Journal Template'!D111,IF(OR(JRF!A113="Accrual",JRF!A113="Deferral"),'Journal Template'!D111,IF(D111=JRF!C113,JRF!V113,JRF!C113))))</f>
        <v/>
      </c>
      <c r="E312" s="69" t="str">
        <f>IF(E111="","",IF(OR(JRF!A113=Checks!$K$9,JRF!A113=Checks!$K$10,JRF!A113=Checks!$K$11,JRF!A113=Checks!$K$6),'Journal Template'!E111,IF(OR(JRF!A113="Accrual",JRF!A113="Deferral"),'Journal Template'!E111,IF(E111=JRF!E113,JRF!#REF!,JRF!E113))))</f>
        <v/>
      </c>
      <c r="F312" s="69" t="str">
        <f>IF(F111="","",IF(OR(JRF!A113=Checks!$K$9,JRF!A113=Checks!$K$10,JRF!A113=Checks!$K$11,JRF!A113=Checks!$K$6),'Journal Template'!F111,IF(OR(JRF!A113="Accrual",JRF!A113="Deferral"),'Journal Template'!F111,IF(F111=JRF!F113,JRF!AV113,JRF!F113))))</f>
        <v/>
      </c>
      <c r="G312" s="73" t="str">
        <f t="shared" si="7"/>
        <v/>
      </c>
      <c r="H312" s="73" t="str">
        <f t="shared" si="10"/>
        <v/>
      </c>
      <c r="I312" s="71" t="str">
        <f t="shared" si="11"/>
        <v/>
      </c>
      <c r="J312" s="71" t="str">
        <f t="shared" si="8"/>
        <v/>
      </c>
      <c r="K312" s="72" t="str">
        <f>IF(K111="","",IF(OR(JRF!A113=Checks!$K$9,JRF!A113=Checks!$K$10,JRF!A113=Checks!$K$11),'Journal Template'!K111,IF(K111=JRF!B113,JRF!Q113,"")))</f>
        <v/>
      </c>
      <c r="L312" s="200" t="str">
        <f t="shared" si="12"/>
        <v/>
      </c>
      <c r="M312" s="73" t="str">
        <f>IF(M111="","",IF(JRF!A113="Reclass","",-'Journal Template'!M111))</f>
        <v/>
      </c>
      <c r="N312" s="69"/>
      <c r="O312" s="69" t="str">
        <f t="shared" si="13"/>
        <v>ENDBS</v>
      </c>
      <c r="P312" s="69"/>
      <c r="T312" s="44"/>
      <c r="AH312" s="68"/>
      <c r="AI312" s="44"/>
      <c r="AL312" s="44"/>
    </row>
    <row r="313" spans="1:38">
      <c r="A313" s="69" t="str">
        <f>IF(A112="#REF!","#REF!",IF(OR(JRF!A114=Checks!$K$9,JRF!A114=Checks!$K$10,JRF!A114=Checks!$K$11,JRF!A114=Checks!$K$6),'Journal Template'!A112,IF(OR(JRF!A114="Accrual",JRF!A114="Deferral"),'Journal Template'!A112,IF(A112=JRF!B114,JRF!Q114,JRF!B114))))</f>
        <v>#REF!</v>
      </c>
      <c r="B313" s="69" t="str">
        <f t="shared" si="9"/>
        <v/>
      </c>
      <c r="C313" s="74" t="str">
        <f>IF(C112="","",IF(IFERROR(SEARCH("RIR",JRF!A114),0),"090960",IF(JRF!A114=Checks!$K$10,'BS Adj Codes'!$C$27,IF(JRF!A114=Checks!$K$11,'BS Adj Codes'!$C$28,IF(AND(JRF!A114="Accrual",C112=IFERROR(VLOOKUP(C112,'BS Adj Codes'!$B$2:$B$22,1,0),0)),IFERROR(VLOOKUP(C112,'BS Adj Codes'!$B$2:$C$22,2,0),0),IF(AND(JRF!A114="Accrual",LEFT(C112,1)=2),'BS Adj Codes'!$C$25,IF(AND(JRF!A114="Accrual",0=IFERROR(VLOOKUP(C112,'BS Adj Codes'!$B$2:$B$23,1,0),0)),"160955",IF(AND(JRF!A114="Prepaid",C112=IFERROR(VLOOKUP(C112,'BS Adj Codes'!$B$37:$B$42,1,0),0)),IFERROR(VLOOKUP(C112,'BS Adj Codes'!$B$37:$C$42,2,0),0),IF(AND(JRF!A114="Prepaid",0=IFERROR(VLOOKUP(C112,'BS Adj Codes'!$B$37:$B$42,1,0),0)),"050090",IF(AND(JRF!A114="Deferral",'Journal Template'!C112='BS Adj Codes'!$B$32),'BS Adj Codes'!$C$32,IF(AND(JRF!A114="Deferral",C112='BS Adj Codes'!$B$34),'BS Adj Codes'!$C$34,IF(JRF!A114="Deferral","050918",IF(C112=JRF!D114,JRF!T114,JRF!D114)))))))))))))</f>
        <v/>
      </c>
      <c r="D313" s="69" t="str">
        <f>IF(D112="","",IF(OR(JRF!A114=Checks!$K$9,JRF!A114=Checks!$K$10,JRF!A114=Checks!$K$11,JRF!A114=Checks!$K$6),'Journal Template'!D112,IF(OR(JRF!A114="Accrual",JRF!A114="Deferral"),'Journal Template'!D112,IF(D112=JRF!C114,JRF!V114,JRF!C114))))</f>
        <v/>
      </c>
      <c r="E313" s="69" t="str">
        <f>IF(E112="","",IF(OR(JRF!A114=Checks!$K$9,JRF!A114=Checks!$K$10,JRF!A114=Checks!$K$11,JRF!A114=Checks!$K$6),'Journal Template'!E112,IF(OR(JRF!A114="Accrual",JRF!A114="Deferral"),'Journal Template'!E112,IF(E112=JRF!E114,JRF!#REF!,JRF!E114))))</f>
        <v/>
      </c>
      <c r="F313" s="69" t="str">
        <f>IF(F112="","",IF(OR(JRF!A114=Checks!$K$9,JRF!A114=Checks!$K$10,JRF!A114=Checks!$K$11,JRF!A114=Checks!$K$6),'Journal Template'!F112,IF(OR(JRF!A114="Accrual",JRF!A114="Deferral"),'Journal Template'!F112,IF(F112=JRF!F114,JRF!AV114,JRF!F114))))</f>
        <v/>
      </c>
      <c r="G313" s="73" t="str">
        <f t="shared" si="7"/>
        <v/>
      </c>
      <c r="H313" s="73" t="str">
        <f t="shared" si="10"/>
        <v/>
      </c>
      <c r="I313" s="71" t="str">
        <f t="shared" si="11"/>
        <v/>
      </c>
      <c r="J313" s="71" t="str">
        <f t="shared" si="8"/>
        <v/>
      </c>
      <c r="K313" s="72" t="str">
        <f>IF(K112="","",IF(OR(JRF!A114=Checks!$K$9,JRF!A114=Checks!$K$10,JRF!A114=Checks!$K$11),'Journal Template'!K112,IF(K112=JRF!B114,JRF!Q114,"")))</f>
        <v/>
      </c>
      <c r="L313" s="200" t="str">
        <f t="shared" si="12"/>
        <v/>
      </c>
      <c r="M313" s="73" t="str">
        <f>IF(M112="","",IF(JRF!A114="Reclass","",-'Journal Template'!M112))</f>
        <v/>
      </c>
      <c r="N313" s="69"/>
      <c r="O313" s="69" t="str">
        <f t="shared" si="13"/>
        <v>ENDBS</v>
      </c>
      <c r="P313" s="69"/>
      <c r="T313" s="44"/>
      <c r="AH313" s="68"/>
      <c r="AI313" s="44"/>
      <c r="AL313" s="44"/>
    </row>
    <row r="314" spans="1:38">
      <c r="A314" s="69" t="str">
        <f>IF(A113="#REF!","#REF!",IF(OR(JRF!A115=Checks!$K$9,JRF!A115=Checks!$K$10,JRF!A115=Checks!$K$11,JRF!A115=Checks!$K$6),'Journal Template'!A113,IF(OR(JRF!A115="Accrual",JRF!A115="Deferral"),'Journal Template'!A113,IF(A113=JRF!B115,JRF!Q115,JRF!B115))))</f>
        <v>#REF!</v>
      </c>
      <c r="B314" s="69" t="str">
        <f t="shared" si="9"/>
        <v/>
      </c>
      <c r="C314" s="74" t="str">
        <f>IF(C113="","",IF(IFERROR(SEARCH("RIR",JRF!A115),0),"090960",IF(JRF!A115=Checks!$K$10,'BS Adj Codes'!$C$27,IF(JRF!A115=Checks!$K$11,'BS Adj Codes'!$C$28,IF(AND(JRF!A115="Accrual",C113=IFERROR(VLOOKUP(C113,'BS Adj Codes'!$B$2:$B$22,1,0),0)),IFERROR(VLOOKUP(C113,'BS Adj Codes'!$B$2:$C$22,2,0),0),IF(AND(JRF!A115="Accrual",LEFT(C113,1)=2),'BS Adj Codes'!$C$25,IF(AND(JRF!A115="Accrual",0=IFERROR(VLOOKUP(C113,'BS Adj Codes'!$B$2:$B$23,1,0),0)),"160955",IF(AND(JRF!A115="Prepaid",C113=IFERROR(VLOOKUP(C113,'BS Adj Codes'!$B$37:$B$42,1,0),0)),IFERROR(VLOOKUP(C113,'BS Adj Codes'!$B$37:$C$42,2,0),0),IF(AND(JRF!A115="Prepaid",0=IFERROR(VLOOKUP(C113,'BS Adj Codes'!$B$37:$B$42,1,0),0)),"050090",IF(AND(JRF!A115="Deferral",'Journal Template'!C113='BS Adj Codes'!$B$32),'BS Adj Codes'!$C$32,IF(AND(JRF!A115="Deferral",C113='BS Adj Codes'!$B$34),'BS Adj Codes'!$C$34,IF(JRF!A115="Deferral","050918",IF(C113=JRF!D115,JRF!T115,JRF!D115)))))))))))))</f>
        <v/>
      </c>
      <c r="D314" s="69" t="str">
        <f>IF(D113="","",IF(OR(JRF!A115=Checks!$K$9,JRF!A115=Checks!$K$10,JRF!A115=Checks!$K$11,JRF!A115=Checks!$K$6),'Journal Template'!D113,IF(OR(JRF!A115="Accrual",JRF!A115="Deferral"),'Journal Template'!D113,IF(D113=JRF!C115,JRF!V115,JRF!C115))))</f>
        <v/>
      </c>
      <c r="E314" s="69" t="str">
        <f>IF(E113="","",IF(OR(JRF!A115=Checks!$K$9,JRF!A115=Checks!$K$10,JRF!A115=Checks!$K$11,JRF!A115=Checks!$K$6),'Journal Template'!E113,IF(OR(JRF!A115="Accrual",JRF!A115="Deferral"),'Journal Template'!E113,IF(E113=JRF!E115,JRF!#REF!,JRF!E115))))</f>
        <v/>
      </c>
      <c r="F314" s="69" t="str">
        <f>IF(F113="","",IF(OR(JRF!A115=Checks!$K$9,JRF!A115=Checks!$K$10,JRF!A115=Checks!$K$11,JRF!A115=Checks!$K$6),'Journal Template'!F113,IF(OR(JRF!A115="Accrual",JRF!A115="Deferral"),'Journal Template'!F113,IF(F113=JRF!F115,JRF!AV115,JRF!F115))))</f>
        <v/>
      </c>
      <c r="G314" s="73" t="str">
        <f t="shared" si="7"/>
        <v/>
      </c>
      <c r="H314" s="73" t="str">
        <f t="shared" si="10"/>
        <v/>
      </c>
      <c r="I314" s="71" t="str">
        <f t="shared" si="11"/>
        <v/>
      </c>
      <c r="J314" s="71" t="str">
        <f t="shared" si="8"/>
        <v/>
      </c>
      <c r="K314" s="72" t="str">
        <f>IF(K113="","",IF(OR(JRF!A115=Checks!$K$9,JRF!A115=Checks!$K$10,JRF!A115=Checks!$K$11),'Journal Template'!K113,IF(K113=JRF!B115,JRF!Q115,"")))</f>
        <v/>
      </c>
      <c r="L314" s="200" t="str">
        <f t="shared" si="12"/>
        <v/>
      </c>
      <c r="M314" s="73" t="str">
        <f>IF(M113="","",IF(JRF!A115="Reclass","",-'Journal Template'!M113))</f>
        <v/>
      </c>
      <c r="N314" s="69"/>
      <c r="O314" s="69" t="str">
        <f t="shared" si="13"/>
        <v>ENDBS</v>
      </c>
      <c r="P314" s="69"/>
      <c r="T314" s="44"/>
      <c r="AH314" s="68"/>
      <c r="AI314" s="44"/>
      <c r="AL314" s="44"/>
    </row>
    <row r="315" spans="1:38">
      <c r="A315" s="69" t="str">
        <f>IF(A114="#REF!","#REF!",IF(OR(JRF!A116=Checks!$K$9,JRF!A116=Checks!$K$10,JRF!A116=Checks!$K$11,JRF!A116=Checks!$K$6),'Journal Template'!A114,IF(OR(JRF!A116="Accrual",JRF!A116="Deferral"),'Journal Template'!A114,IF(A114=JRF!B116,JRF!Q116,JRF!B116))))</f>
        <v>#REF!</v>
      </c>
      <c r="B315" s="69" t="str">
        <f t="shared" si="9"/>
        <v/>
      </c>
      <c r="C315" s="74" t="str">
        <f>IF(C114="","",IF(IFERROR(SEARCH("RIR",JRF!A116),0),"090960",IF(JRF!A116=Checks!$K$10,'BS Adj Codes'!$C$27,IF(JRF!A116=Checks!$K$11,'BS Adj Codes'!$C$28,IF(AND(JRF!A116="Accrual",C114=IFERROR(VLOOKUP(C114,'BS Adj Codes'!$B$2:$B$22,1,0),0)),IFERROR(VLOOKUP(C114,'BS Adj Codes'!$B$2:$C$22,2,0),0),IF(AND(JRF!A116="Accrual",LEFT(C114,1)=2),'BS Adj Codes'!$C$25,IF(AND(JRF!A116="Accrual",0=IFERROR(VLOOKUP(C114,'BS Adj Codes'!$B$2:$B$23,1,0),0)),"160955",IF(AND(JRF!A116="Prepaid",C114=IFERROR(VLOOKUP(C114,'BS Adj Codes'!$B$37:$B$42,1,0),0)),IFERROR(VLOOKUP(C114,'BS Adj Codes'!$B$37:$C$42,2,0),0),IF(AND(JRF!A116="Prepaid",0=IFERROR(VLOOKUP(C114,'BS Adj Codes'!$B$37:$B$42,1,0),0)),"050090",IF(AND(JRF!A116="Deferral",'Journal Template'!C114='BS Adj Codes'!$B$32),'BS Adj Codes'!$C$32,IF(AND(JRF!A116="Deferral",C114='BS Adj Codes'!$B$34),'BS Adj Codes'!$C$34,IF(JRF!A116="Deferral","050918",IF(C114=JRF!D116,JRF!T116,JRF!D116)))))))))))))</f>
        <v/>
      </c>
      <c r="D315" s="69" t="str">
        <f>IF(D114="","",IF(OR(JRF!A116=Checks!$K$9,JRF!A116=Checks!$K$10,JRF!A116=Checks!$K$11,JRF!A116=Checks!$K$6),'Journal Template'!D114,IF(OR(JRF!A116="Accrual",JRF!A116="Deferral"),'Journal Template'!D114,IF(D114=JRF!C116,JRF!V116,JRF!C116))))</f>
        <v/>
      </c>
      <c r="E315" s="69" t="str">
        <f>IF(E114="","",IF(OR(JRF!A116=Checks!$K$9,JRF!A116=Checks!$K$10,JRF!A116=Checks!$K$11,JRF!A116=Checks!$K$6),'Journal Template'!E114,IF(OR(JRF!A116="Accrual",JRF!A116="Deferral"),'Journal Template'!E114,IF(E114=JRF!E116,JRF!#REF!,JRF!E116))))</f>
        <v/>
      </c>
      <c r="F315" s="69" t="str">
        <f>IF(F114="","",IF(OR(JRF!A116=Checks!$K$9,JRF!A116=Checks!$K$10,JRF!A116=Checks!$K$11,JRF!A116=Checks!$K$6),'Journal Template'!F114,IF(OR(JRF!A116="Accrual",JRF!A116="Deferral"),'Journal Template'!F114,IF(F114=JRF!F116,JRF!AV116,JRF!F116))))</f>
        <v/>
      </c>
      <c r="G315" s="73" t="str">
        <f t="shared" si="7"/>
        <v/>
      </c>
      <c r="H315" s="73" t="str">
        <f t="shared" si="10"/>
        <v/>
      </c>
      <c r="I315" s="71" t="str">
        <f t="shared" si="11"/>
        <v/>
      </c>
      <c r="J315" s="71" t="str">
        <f t="shared" si="8"/>
        <v/>
      </c>
      <c r="K315" s="72" t="str">
        <f>IF(K114="","",IF(OR(JRF!A116=Checks!$K$9,JRF!A116=Checks!$K$10,JRF!A116=Checks!$K$11),'Journal Template'!K114,IF(K114=JRF!B116,JRF!Q116,"")))</f>
        <v/>
      </c>
      <c r="L315" s="200" t="str">
        <f t="shared" si="12"/>
        <v/>
      </c>
      <c r="M315" s="73" t="str">
        <f>IF(M114="","",IF(JRF!A116="Reclass","",-'Journal Template'!M114))</f>
        <v/>
      </c>
      <c r="N315" s="69"/>
      <c r="O315" s="69" t="str">
        <f t="shared" si="13"/>
        <v>ENDBS</v>
      </c>
      <c r="P315" s="69"/>
      <c r="T315" s="44"/>
      <c r="AH315" s="68"/>
      <c r="AI315" s="44"/>
      <c r="AL315" s="44"/>
    </row>
    <row r="316" spans="1:38">
      <c r="A316" s="69" t="str">
        <f>IF(A115="#REF!","#REF!",IF(OR(JRF!A117=Checks!$K$9,JRF!A117=Checks!$K$10,JRF!A117=Checks!$K$11,JRF!A117=Checks!$K$6),'Journal Template'!A115,IF(OR(JRF!A117="Accrual",JRF!A117="Deferral"),'Journal Template'!A115,IF(A115=JRF!B117,JRF!Q117,JRF!B117))))</f>
        <v>#REF!</v>
      </c>
      <c r="B316" s="69" t="str">
        <f t="shared" si="9"/>
        <v/>
      </c>
      <c r="C316" s="74" t="str">
        <f>IF(C115="","",IF(IFERROR(SEARCH("RIR",JRF!A117),0),"090960",IF(JRF!A117=Checks!$K$10,'BS Adj Codes'!$C$27,IF(JRF!A117=Checks!$K$11,'BS Adj Codes'!$C$28,IF(AND(JRF!A117="Accrual",C115=IFERROR(VLOOKUP(C115,'BS Adj Codes'!$B$2:$B$22,1,0),0)),IFERROR(VLOOKUP(C115,'BS Adj Codes'!$B$2:$C$22,2,0),0),IF(AND(JRF!A117="Accrual",LEFT(C115,1)=2),'BS Adj Codes'!$C$25,IF(AND(JRF!A117="Accrual",0=IFERROR(VLOOKUP(C115,'BS Adj Codes'!$B$2:$B$23,1,0),0)),"160955",IF(AND(JRF!A117="Prepaid",C115=IFERROR(VLOOKUP(C115,'BS Adj Codes'!$B$37:$B$42,1,0),0)),IFERROR(VLOOKUP(C115,'BS Adj Codes'!$B$37:$C$42,2,0),0),IF(AND(JRF!A117="Prepaid",0=IFERROR(VLOOKUP(C115,'BS Adj Codes'!$B$37:$B$42,1,0),0)),"050090",IF(AND(JRF!A117="Deferral",'Journal Template'!C115='BS Adj Codes'!$B$32),'BS Adj Codes'!$C$32,IF(AND(JRF!A117="Deferral",C115='BS Adj Codes'!$B$34),'BS Adj Codes'!$C$34,IF(JRF!A117="Deferral","050918",IF(C115=JRF!D117,JRF!T117,JRF!D117)))))))))))))</f>
        <v/>
      </c>
      <c r="D316" s="69" t="str">
        <f>IF(D115="","",IF(OR(JRF!A117=Checks!$K$9,JRF!A117=Checks!$K$10,JRF!A117=Checks!$K$11,JRF!A117=Checks!$K$6),'Journal Template'!D115,IF(OR(JRF!A117="Accrual",JRF!A117="Deferral"),'Journal Template'!D115,IF(D115=JRF!C117,JRF!V117,JRF!C117))))</f>
        <v/>
      </c>
      <c r="E316" s="69" t="str">
        <f>IF(E115="","",IF(OR(JRF!A117=Checks!$K$9,JRF!A117=Checks!$K$10,JRF!A117=Checks!$K$11,JRF!A117=Checks!$K$6),'Journal Template'!E115,IF(OR(JRF!A117="Accrual",JRF!A117="Deferral"),'Journal Template'!E115,IF(E115=JRF!E117,JRF!#REF!,JRF!E117))))</f>
        <v/>
      </c>
      <c r="F316" s="69" t="str">
        <f>IF(F115="","",IF(OR(JRF!A117=Checks!$K$9,JRF!A117=Checks!$K$10,JRF!A117=Checks!$K$11,JRF!A117=Checks!$K$6),'Journal Template'!F115,IF(OR(JRF!A117="Accrual",JRF!A117="Deferral"),'Journal Template'!F115,IF(F115=JRF!F117,JRF!AV117,JRF!F117))))</f>
        <v/>
      </c>
      <c r="G316" s="73" t="str">
        <f t="shared" si="7"/>
        <v/>
      </c>
      <c r="H316" s="73" t="str">
        <f t="shared" si="10"/>
        <v/>
      </c>
      <c r="I316" s="71" t="str">
        <f t="shared" si="11"/>
        <v/>
      </c>
      <c r="J316" s="71" t="str">
        <f t="shared" si="8"/>
        <v/>
      </c>
      <c r="K316" s="72" t="str">
        <f>IF(K115="","",IF(OR(JRF!A117=Checks!$K$9,JRF!A117=Checks!$K$10,JRF!A117=Checks!$K$11),'Journal Template'!K115,IF(K115=JRF!B117,JRF!Q117,"")))</f>
        <v/>
      </c>
      <c r="L316" s="200" t="str">
        <f t="shared" si="12"/>
        <v/>
      </c>
      <c r="M316" s="73" t="str">
        <f>IF(M115="","",IF(JRF!A117="Reclass","",-'Journal Template'!M115))</f>
        <v/>
      </c>
      <c r="N316" s="69"/>
      <c r="O316" s="69" t="str">
        <f t="shared" si="13"/>
        <v>ENDBS</v>
      </c>
      <c r="P316" s="69"/>
      <c r="T316" s="44"/>
      <c r="AH316" s="68"/>
      <c r="AI316" s="44"/>
      <c r="AL316" s="44"/>
    </row>
    <row r="317" spans="1:38">
      <c r="A317" s="69" t="str">
        <f>IF(A116="#REF!","#REF!",IF(OR(JRF!A118=Checks!$K$9,JRF!A118=Checks!$K$10,JRF!A118=Checks!$K$11,JRF!A118=Checks!$K$6),'Journal Template'!A116,IF(OR(JRF!A118="Accrual",JRF!A118="Deferral"),'Journal Template'!A116,IF(A116=JRF!B118,JRF!Q118,JRF!B118))))</f>
        <v>#REF!</v>
      </c>
      <c r="B317" s="69" t="str">
        <f t="shared" si="9"/>
        <v/>
      </c>
      <c r="C317" s="74" t="str">
        <f>IF(C116="","",IF(IFERROR(SEARCH("RIR",JRF!A118),0),"090960",IF(JRF!A118=Checks!$K$10,'BS Adj Codes'!$C$27,IF(JRF!A118=Checks!$K$11,'BS Adj Codes'!$C$28,IF(AND(JRF!A118="Accrual",C116=IFERROR(VLOOKUP(C116,'BS Adj Codes'!$B$2:$B$22,1,0),0)),IFERROR(VLOOKUP(C116,'BS Adj Codes'!$B$2:$C$22,2,0),0),IF(AND(JRF!A118="Accrual",LEFT(C116,1)=2),'BS Adj Codes'!$C$25,IF(AND(JRF!A118="Accrual",0=IFERROR(VLOOKUP(C116,'BS Adj Codes'!$B$2:$B$23,1,0),0)),"160955",IF(AND(JRF!A118="Prepaid",C116=IFERROR(VLOOKUP(C116,'BS Adj Codes'!$B$37:$B$42,1,0),0)),IFERROR(VLOOKUP(C116,'BS Adj Codes'!$B$37:$C$42,2,0),0),IF(AND(JRF!A118="Prepaid",0=IFERROR(VLOOKUP(C116,'BS Adj Codes'!$B$37:$B$42,1,0),0)),"050090",IF(AND(JRF!A118="Deferral",'Journal Template'!C116='BS Adj Codes'!$B$32),'BS Adj Codes'!$C$32,IF(AND(JRF!A118="Deferral",C116='BS Adj Codes'!$B$34),'BS Adj Codes'!$C$34,IF(JRF!A118="Deferral","050918",IF(C116=JRF!D118,JRF!T118,JRF!D118)))))))))))))</f>
        <v/>
      </c>
      <c r="D317" s="69" t="str">
        <f>IF(D116="","",IF(OR(JRF!A118=Checks!$K$9,JRF!A118=Checks!$K$10,JRF!A118=Checks!$K$11,JRF!A118=Checks!$K$6),'Journal Template'!D116,IF(OR(JRF!A118="Accrual",JRF!A118="Deferral"),'Journal Template'!D116,IF(D116=JRF!C118,JRF!V118,JRF!C118))))</f>
        <v/>
      </c>
      <c r="E317" s="69" t="str">
        <f>IF(E116="","",IF(OR(JRF!A118=Checks!$K$9,JRF!A118=Checks!$K$10,JRF!A118=Checks!$K$11,JRF!A118=Checks!$K$6),'Journal Template'!E116,IF(OR(JRF!A118="Accrual",JRF!A118="Deferral"),'Journal Template'!E116,IF(E116=JRF!E118,JRF!#REF!,JRF!E118))))</f>
        <v/>
      </c>
      <c r="F317" s="69" t="str">
        <f>IF(F116="","",IF(OR(JRF!A118=Checks!$K$9,JRF!A118=Checks!$K$10,JRF!A118=Checks!$K$11,JRF!A118=Checks!$K$6),'Journal Template'!F116,IF(OR(JRF!A118="Accrual",JRF!A118="Deferral"),'Journal Template'!F116,IF(F116=JRF!F118,JRF!AV118,JRF!F118))))</f>
        <v/>
      </c>
      <c r="G317" s="73" t="str">
        <f t="shared" si="7"/>
        <v/>
      </c>
      <c r="H317" s="73" t="str">
        <f t="shared" si="10"/>
        <v/>
      </c>
      <c r="I317" s="71" t="str">
        <f t="shared" si="11"/>
        <v/>
      </c>
      <c r="J317" s="71" t="str">
        <f t="shared" si="8"/>
        <v/>
      </c>
      <c r="K317" s="72" t="str">
        <f>IF(K116="","",IF(OR(JRF!A118=Checks!$K$9,JRF!A118=Checks!$K$10,JRF!A118=Checks!$K$11),'Journal Template'!K116,IF(K116=JRF!B118,JRF!Q118,"")))</f>
        <v/>
      </c>
      <c r="L317" s="200" t="str">
        <f t="shared" si="12"/>
        <v/>
      </c>
      <c r="M317" s="73" t="str">
        <f>IF(M116="","",IF(JRF!A118="Reclass","",-'Journal Template'!M116))</f>
        <v/>
      </c>
      <c r="N317" s="69"/>
      <c r="O317" s="69" t="str">
        <f t="shared" si="13"/>
        <v>ENDBS</v>
      </c>
      <c r="P317" s="69"/>
      <c r="T317" s="44"/>
      <c r="AH317" s="68"/>
      <c r="AI317" s="44"/>
      <c r="AL317" s="44"/>
    </row>
    <row r="318" spans="1:38">
      <c r="A318" s="69" t="str">
        <f>IF(A117="#REF!","#REF!",IF(OR(JRF!A119=Checks!$K$9,JRF!A119=Checks!$K$10,JRF!A119=Checks!$K$11,JRF!A119=Checks!$K$6),'Journal Template'!A117,IF(OR(JRF!A119="Accrual",JRF!A119="Deferral"),'Journal Template'!A117,IF(A117=JRF!B119,JRF!Q119,JRF!B119))))</f>
        <v>#REF!</v>
      </c>
      <c r="B318" s="69" t="str">
        <f t="shared" si="9"/>
        <v/>
      </c>
      <c r="C318" s="74" t="str">
        <f>IF(C117="","",IF(IFERROR(SEARCH("RIR",JRF!A119),0),"090960",IF(JRF!A119=Checks!$K$10,'BS Adj Codes'!$C$27,IF(JRF!A119=Checks!$K$11,'BS Adj Codes'!$C$28,IF(AND(JRF!A119="Accrual",C117=IFERROR(VLOOKUP(C117,'BS Adj Codes'!$B$2:$B$22,1,0),0)),IFERROR(VLOOKUP(C117,'BS Adj Codes'!$B$2:$C$22,2,0),0),IF(AND(JRF!A119="Accrual",LEFT(C117,1)=2),'BS Adj Codes'!$C$25,IF(AND(JRF!A119="Accrual",0=IFERROR(VLOOKUP(C117,'BS Adj Codes'!$B$2:$B$23,1,0),0)),"160955",IF(AND(JRF!A119="Prepaid",C117=IFERROR(VLOOKUP(C117,'BS Adj Codes'!$B$37:$B$42,1,0),0)),IFERROR(VLOOKUP(C117,'BS Adj Codes'!$B$37:$C$42,2,0),0),IF(AND(JRF!A119="Prepaid",0=IFERROR(VLOOKUP(C117,'BS Adj Codes'!$B$37:$B$42,1,0),0)),"050090",IF(AND(JRF!A119="Deferral",'Journal Template'!C117='BS Adj Codes'!$B$32),'BS Adj Codes'!$C$32,IF(AND(JRF!A119="Deferral",C117='BS Adj Codes'!$B$34),'BS Adj Codes'!$C$34,IF(JRF!A119="Deferral","050918",IF(C117=JRF!D119,JRF!T119,JRF!D119)))))))))))))</f>
        <v/>
      </c>
      <c r="D318" s="69" t="str">
        <f>IF(D117="","",IF(OR(JRF!A119=Checks!$K$9,JRF!A119=Checks!$K$10,JRF!A119=Checks!$K$11,JRF!A119=Checks!$K$6),'Journal Template'!D117,IF(OR(JRF!A119="Accrual",JRF!A119="Deferral"),'Journal Template'!D117,IF(D117=JRF!C119,JRF!V119,JRF!C119))))</f>
        <v/>
      </c>
      <c r="E318" s="69" t="str">
        <f>IF(E117="","",IF(OR(JRF!A119=Checks!$K$9,JRF!A119=Checks!$K$10,JRF!A119=Checks!$K$11,JRF!A119=Checks!$K$6),'Journal Template'!E117,IF(OR(JRF!A119="Accrual",JRF!A119="Deferral"),'Journal Template'!E117,IF(E117=JRF!E119,JRF!#REF!,JRF!E119))))</f>
        <v/>
      </c>
      <c r="F318" s="69" t="str">
        <f>IF(F117="","",IF(OR(JRF!A119=Checks!$K$9,JRF!A119=Checks!$K$10,JRF!A119=Checks!$K$11,JRF!A119=Checks!$K$6),'Journal Template'!F117,IF(OR(JRF!A119="Accrual",JRF!A119="Deferral"),'Journal Template'!F117,IF(F117=JRF!F119,JRF!AV119,JRF!F119))))</f>
        <v/>
      </c>
      <c r="G318" s="73" t="str">
        <f t="shared" si="7"/>
        <v/>
      </c>
      <c r="H318" s="73" t="str">
        <f t="shared" si="10"/>
        <v/>
      </c>
      <c r="I318" s="71" t="str">
        <f t="shared" si="11"/>
        <v/>
      </c>
      <c r="J318" s="71" t="str">
        <f t="shared" si="8"/>
        <v/>
      </c>
      <c r="K318" s="72" t="str">
        <f>IF(K117="","",IF(OR(JRF!A119=Checks!$K$9,JRF!A119=Checks!$K$10,JRF!A119=Checks!$K$11),'Journal Template'!K117,IF(K117=JRF!B119,JRF!Q119,"")))</f>
        <v/>
      </c>
      <c r="L318" s="200" t="str">
        <f t="shared" si="12"/>
        <v/>
      </c>
      <c r="M318" s="73" t="str">
        <f>IF(M117="","",IF(JRF!A119="Reclass","",-'Journal Template'!M117))</f>
        <v/>
      </c>
      <c r="N318" s="69"/>
      <c r="O318" s="69" t="str">
        <f t="shared" si="13"/>
        <v>ENDBS</v>
      </c>
      <c r="P318" s="69"/>
      <c r="T318" s="44"/>
      <c r="AH318" s="68"/>
      <c r="AI318" s="44"/>
      <c r="AL318" s="44"/>
    </row>
    <row r="319" spans="1:38">
      <c r="A319" s="69" t="str">
        <f>IF(A118="#REF!","#REF!",IF(OR(JRF!A120=Checks!$K$9,JRF!A120=Checks!$K$10,JRF!A120=Checks!$K$11,JRF!A120=Checks!$K$6),'Journal Template'!A118,IF(OR(JRF!A120="Accrual",JRF!A120="Deferral"),'Journal Template'!A118,IF(A118=JRF!B120,JRF!Q120,JRF!B120))))</f>
        <v>#REF!</v>
      </c>
      <c r="B319" s="69" t="str">
        <f t="shared" si="9"/>
        <v/>
      </c>
      <c r="C319" s="74" t="str">
        <f>IF(C118="","",IF(IFERROR(SEARCH("RIR",JRF!A120),0),"090960",IF(JRF!A120=Checks!$K$10,'BS Adj Codes'!$C$27,IF(JRF!A120=Checks!$K$11,'BS Adj Codes'!$C$28,IF(AND(JRF!A120="Accrual",C118=IFERROR(VLOOKUP(C118,'BS Adj Codes'!$B$2:$B$22,1,0),0)),IFERROR(VLOOKUP(C118,'BS Adj Codes'!$B$2:$C$22,2,0),0),IF(AND(JRF!A120="Accrual",LEFT(C118,1)=2),'BS Adj Codes'!$C$25,IF(AND(JRF!A120="Accrual",0=IFERROR(VLOOKUP(C118,'BS Adj Codes'!$B$2:$B$23,1,0),0)),"160955",IF(AND(JRF!A120="Prepaid",C118=IFERROR(VLOOKUP(C118,'BS Adj Codes'!$B$37:$B$42,1,0),0)),IFERROR(VLOOKUP(C118,'BS Adj Codes'!$B$37:$C$42,2,0),0),IF(AND(JRF!A120="Prepaid",0=IFERROR(VLOOKUP(C118,'BS Adj Codes'!$B$37:$B$42,1,0),0)),"050090",IF(AND(JRF!A120="Deferral",'Journal Template'!C118='BS Adj Codes'!$B$32),'BS Adj Codes'!$C$32,IF(AND(JRF!A120="Deferral",C118='BS Adj Codes'!$B$34),'BS Adj Codes'!$C$34,IF(JRF!A120="Deferral","050918",IF(C118=JRF!D120,JRF!T120,JRF!D120)))))))))))))</f>
        <v/>
      </c>
      <c r="D319" s="69" t="str">
        <f>IF(D118="","",IF(OR(JRF!A120=Checks!$K$9,JRF!A120=Checks!$K$10,JRF!A120=Checks!$K$11,JRF!A120=Checks!$K$6),'Journal Template'!D118,IF(OR(JRF!A120="Accrual",JRF!A120="Deferral"),'Journal Template'!D118,IF(D118=JRF!C120,JRF!V120,JRF!C120))))</f>
        <v/>
      </c>
      <c r="E319" s="69" t="str">
        <f>IF(E118="","",IF(OR(JRF!A120=Checks!$K$9,JRF!A120=Checks!$K$10,JRF!A120=Checks!$K$11,JRF!A120=Checks!$K$6),'Journal Template'!E118,IF(OR(JRF!A120="Accrual",JRF!A120="Deferral"),'Journal Template'!E118,IF(E118=JRF!E120,JRF!#REF!,JRF!E120))))</f>
        <v/>
      </c>
      <c r="F319" s="69" t="str">
        <f>IF(F118="","",IF(OR(JRF!A120=Checks!$K$9,JRF!A120=Checks!$K$10,JRF!A120=Checks!$K$11,JRF!A120=Checks!$K$6),'Journal Template'!F118,IF(OR(JRF!A120="Accrual",JRF!A120="Deferral"),'Journal Template'!F118,IF(F118=JRF!F120,JRF!AV120,JRF!F120))))</f>
        <v/>
      </c>
      <c r="G319" s="73" t="str">
        <f t="shared" si="7"/>
        <v/>
      </c>
      <c r="H319" s="73" t="str">
        <f t="shared" si="10"/>
        <v/>
      </c>
      <c r="I319" s="71" t="str">
        <f t="shared" si="11"/>
        <v/>
      </c>
      <c r="J319" s="71" t="str">
        <f t="shared" si="8"/>
        <v/>
      </c>
      <c r="K319" s="72" t="str">
        <f>IF(K118="","",IF(OR(JRF!A120=Checks!$K$9,JRF!A120=Checks!$K$10,JRF!A120=Checks!$K$11),'Journal Template'!K118,IF(K118=JRF!B120,JRF!Q120,"")))</f>
        <v/>
      </c>
      <c r="L319" s="200" t="str">
        <f t="shared" si="12"/>
        <v/>
      </c>
      <c r="M319" s="73" t="str">
        <f>IF(M118="","",IF(JRF!A120="Reclass","",-'Journal Template'!M118))</f>
        <v/>
      </c>
      <c r="N319" s="69"/>
      <c r="O319" s="69" t="str">
        <f t="shared" si="13"/>
        <v>ENDBS</v>
      </c>
      <c r="P319" s="69"/>
      <c r="T319" s="44"/>
      <c r="AH319" s="68"/>
      <c r="AI319" s="44"/>
      <c r="AL319" s="44"/>
    </row>
    <row r="320" spans="1:38">
      <c r="A320" s="69" t="str">
        <f>IF(A119="#REF!","#REF!",IF(OR(JRF!A121=Checks!$K$9,JRF!A121=Checks!$K$10,JRF!A121=Checks!$K$11,JRF!A121=Checks!$K$6),'Journal Template'!A119,IF(OR(JRF!A121="Accrual",JRF!A121="Deferral"),'Journal Template'!A119,IF(A119=JRF!B121,JRF!Q121,JRF!B121))))</f>
        <v>#REF!</v>
      </c>
      <c r="B320" s="69" t="str">
        <f t="shared" si="9"/>
        <v/>
      </c>
      <c r="C320" s="74" t="str">
        <f>IF(C119="","",IF(IFERROR(SEARCH("RIR",JRF!A121),0),"090960",IF(JRF!A121=Checks!$K$10,'BS Adj Codes'!$C$27,IF(JRF!A121=Checks!$K$11,'BS Adj Codes'!$C$28,IF(AND(JRF!A121="Accrual",C119=IFERROR(VLOOKUP(C119,'BS Adj Codes'!$B$2:$B$22,1,0),0)),IFERROR(VLOOKUP(C119,'BS Adj Codes'!$B$2:$C$22,2,0),0),IF(AND(JRF!A121="Accrual",LEFT(C119,1)=2),'BS Adj Codes'!$C$25,IF(AND(JRF!A121="Accrual",0=IFERROR(VLOOKUP(C119,'BS Adj Codes'!$B$2:$B$23,1,0),0)),"160955",IF(AND(JRF!A121="Prepaid",C119=IFERROR(VLOOKUP(C119,'BS Adj Codes'!$B$37:$B$42,1,0),0)),IFERROR(VLOOKUP(C119,'BS Adj Codes'!$B$37:$C$42,2,0),0),IF(AND(JRF!A121="Prepaid",0=IFERROR(VLOOKUP(C119,'BS Adj Codes'!$B$37:$B$42,1,0),0)),"050090",IF(AND(JRF!A121="Deferral",'Journal Template'!C119='BS Adj Codes'!$B$32),'BS Adj Codes'!$C$32,IF(AND(JRF!A121="Deferral",C119='BS Adj Codes'!$B$34),'BS Adj Codes'!$C$34,IF(JRF!A121="Deferral","050918",IF(C119=JRF!D121,JRF!T121,JRF!D121)))))))))))))</f>
        <v/>
      </c>
      <c r="D320" s="69" t="str">
        <f>IF(D119="","",IF(OR(JRF!A121=Checks!$K$9,JRF!A121=Checks!$K$10,JRF!A121=Checks!$K$11,JRF!A121=Checks!$K$6),'Journal Template'!D119,IF(OR(JRF!A121="Accrual",JRF!A121="Deferral"),'Journal Template'!D119,IF(D119=JRF!C121,JRF!V121,JRF!C121))))</f>
        <v/>
      </c>
      <c r="E320" s="69" t="str">
        <f>IF(E119="","",IF(OR(JRF!A121=Checks!$K$9,JRF!A121=Checks!$K$10,JRF!A121=Checks!$K$11,JRF!A121=Checks!$K$6),'Journal Template'!E119,IF(OR(JRF!A121="Accrual",JRF!A121="Deferral"),'Journal Template'!E119,IF(E119=JRF!E121,JRF!#REF!,JRF!E121))))</f>
        <v/>
      </c>
      <c r="F320" s="69" t="str">
        <f>IF(F119="","",IF(OR(JRF!A121=Checks!$K$9,JRF!A121=Checks!$K$10,JRF!A121=Checks!$K$11,JRF!A121=Checks!$K$6),'Journal Template'!F119,IF(OR(JRF!A121="Accrual",JRF!A121="Deferral"),'Journal Template'!F119,IF(F119=JRF!F121,JRF!AV121,JRF!F121))))</f>
        <v/>
      </c>
      <c r="G320" s="73" t="str">
        <f t="shared" si="7"/>
        <v/>
      </c>
      <c r="H320" s="73" t="str">
        <f t="shared" si="10"/>
        <v/>
      </c>
      <c r="I320" s="71" t="str">
        <f t="shared" si="11"/>
        <v/>
      </c>
      <c r="J320" s="71" t="str">
        <f t="shared" si="8"/>
        <v/>
      </c>
      <c r="K320" s="72" t="str">
        <f>IF(K119="","",IF(OR(JRF!A121=Checks!$K$9,JRF!A121=Checks!$K$10,JRF!A121=Checks!$K$11),'Journal Template'!K119,IF(K119=JRF!B121,JRF!Q121,"")))</f>
        <v/>
      </c>
      <c r="L320" s="200" t="str">
        <f t="shared" si="12"/>
        <v/>
      </c>
      <c r="M320" s="73" t="str">
        <f>IF(M119="","",IF(JRF!A121="Reclass","",-'Journal Template'!M119))</f>
        <v/>
      </c>
      <c r="N320" s="69"/>
      <c r="O320" s="69" t="str">
        <f t="shared" si="13"/>
        <v>ENDBS</v>
      </c>
      <c r="P320" s="69"/>
      <c r="T320" s="44"/>
      <c r="AH320" s="68"/>
      <c r="AI320" s="44"/>
      <c r="AL320" s="44"/>
    </row>
    <row r="321" spans="1:38">
      <c r="A321" s="69" t="str">
        <f>IF(A120="#REF!","#REF!",IF(OR(JRF!A122=Checks!$K$9,JRF!A122=Checks!$K$10,JRF!A122=Checks!$K$11,JRF!A122=Checks!$K$6),'Journal Template'!A120,IF(OR(JRF!A122="Accrual",JRF!A122="Deferral"),'Journal Template'!A120,IF(A120=JRF!B122,JRF!Q122,JRF!B122))))</f>
        <v>#REF!</v>
      </c>
      <c r="B321" s="69" t="str">
        <f t="shared" si="9"/>
        <v/>
      </c>
      <c r="C321" s="74" t="str">
        <f>IF(C120="","",IF(IFERROR(SEARCH("RIR",JRF!A122),0),"090960",IF(JRF!A122=Checks!$K$10,'BS Adj Codes'!$C$27,IF(JRF!A122=Checks!$K$11,'BS Adj Codes'!$C$28,IF(AND(JRF!A122="Accrual",C120=IFERROR(VLOOKUP(C120,'BS Adj Codes'!$B$2:$B$22,1,0),0)),IFERROR(VLOOKUP(C120,'BS Adj Codes'!$B$2:$C$22,2,0),0),IF(AND(JRF!A122="Accrual",LEFT(C120,1)=2),'BS Adj Codes'!$C$25,IF(AND(JRF!A122="Accrual",0=IFERROR(VLOOKUP(C120,'BS Adj Codes'!$B$2:$B$23,1,0),0)),"160955",IF(AND(JRF!A122="Prepaid",C120=IFERROR(VLOOKUP(C120,'BS Adj Codes'!$B$37:$B$42,1,0),0)),IFERROR(VLOOKUP(C120,'BS Adj Codes'!$B$37:$C$42,2,0),0),IF(AND(JRF!A122="Prepaid",0=IFERROR(VLOOKUP(C120,'BS Adj Codes'!$B$37:$B$42,1,0),0)),"050090",IF(AND(JRF!A122="Deferral",'Journal Template'!C120='BS Adj Codes'!$B$32),'BS Adj Codes'!$C$32,IF(AND(JRF!A122="Deferral",C120='BS Adj Codes'!$B$34),'BS Adj Codes'!$C$34,IF(JRF!A122="Deferral","050918",IF(C120=JRF!D122,JRF!T122,JRF!D122)))))))))))))</f>
        <v/>
      </c>
      <c r="D321" s="69" t="str">
        <f>IF(D120="","",IF(OR(JRF!A122=Checks!$K$9,JRF!A122=Checks!$K$10,JRF!A122=Checks!$K$11,JRF!A122=Checks!$K$6),'Journal Template'!D120,IF(OR(JRF!A122="Accrual",JRF!A122="Deferral"),'Journal Template'!D120,IF(D120=JRF!C122,JRF!V122,JRF!C122))))</f>
        <v/>
      </c>
      <c r="E321" s="69" t="str">
        <f>IF(E120="","",IF(OR(JRF!A122=Checks!$K$9,JRF!A122=Checks!$K$10,JRF!A122=Checks!$K$11,JRF!A122=Checks!$K$6),'Journal Template'!E120,IF(OR(JRF!A122="Accrual",JRF!A122="Deferral"),'Journal Template'!E120,IF(E120=JRF!E122,JRF!#REF!,JRF!E122))))</f>
        <v/>
      </c>
      <c r="F321" s="69" t="str">
        <f>IF(F120="","",IF(OR(JRF!A122=Checks!$K$9,JRF!A122=Checks!$K$10,JRF!A122=Checks!$K$11,JRF!A122=Checks!$K$6),'Journal Template'!F120,IF(OR(JRF!A122="Accrual",JRF!A122="Deferral"),'Journal Template'!F120,IF(F120=JRF!F122,JRF!AV122,JRF!F122))))</f>
        <v/>
      </c>
      <c r="G321" s="73" t="str">
        <f t="shared" si="7"/>
        <v/>
      </c>
      <c r="H321" s="73" t="str">
        <f t="shared" si="10"/>
        <v/>
      </c>
      <c r="I321" s="71" t="str">
        <f t="shared" si="11"/>
        <v/>
      </c>
      <c r="J321" s="71" t="str">
        <f t="shared" si="8"/>
        <v/>
      </c>
      <c r="K321" s="72" t="str">
        <f>IF(K120="","",IF(OR(JRF!A122=Checks!$K$9,JRF!A122=Checks!$K$10,JRF!A122=Checks!$K$11),'Journal Template'!K120,IF(K120=JRF!B122,JRF!Q122,"")))</f>
        <v/>
      </c>
      <c r="L321" s="200" t="str">
        <f t="shared" si="12"/>
        <v/>
      </c>
      <c r="M321" s="73" t="str">
        <f>IF(M120="","",IF(JRF!A122="Reclass","",-'Journal Template'!M120))</f>
        <v/>
      </c>
      <c r="N321" s="69"/>
      <c r="O321" s="69" t="str">
        <f t="shared" si="13"/>
        <v>ENDBS</v>
      </c>
      <c r="P321" s="69"/>
      <c r="T321" s="44"/>
      <c r="AH321" s="68"/>
      <c r="AI321" s="44"/>
      <c r="AL321" s="44"/>
    </row>
    <row r="322" spans="1:38">
      <c r="A322" s="69" t="str">
        <f>IF(A121="#REF!","#REF!",IF(OR(JRF!A123=Checks!$K$9,JRF!A123=Checks!$K$10,JRF!A123=Checks!$K$11,JRF!A123=Checks!$K$6),'Journal Template'!A121,IF(OR(JRF!A123="Accrual",JRF!A123="Deferral"),'Journal Template'!A121,IF(A121=JRF!B123,JRF!Q123,JRF!B123))))</f>
        <v>#REF!</v>
      </c>
      <c r="B322" s="69" t="str">
        <f t="shared" si="9"/>
        <v/>
      </c>
      <c r="C322" s="74" t="str">
        <f>IF(C121="","",IF(IFERROR(SEARCH("RIR",JRF!A123),0),"090960",IF(JRF!A123=Checks!$K$10,'BS Adj Codes'!$C$27,IF(JRF!A123=Checks!$K$11,'BS Adj Codes'!$C$28,IF(AND(JRF!A123="Accrual",C121=IFERROR(VLOOKUP(C121,'BS Adj Codes'!$B$2:$B$22,1,0),0)),IFERROR(VLOOKUP(C121,'BS Adj Codes'!$B$2:$C$22,2,0),0),IF(AND(JRF!A123="Accrual",LEFT(C121,1)=2),'BS Adj Codes'!$C$25,IF(AND(JRF!A123="Accrual",0=IFERROR(VLOOKUP(C121,'BS Adj Codes'!$B$2:$B$23,1,0),0)),"160955",IF(AND(JRF!A123="Prepaid",C121=IFERROR(VLOOKUP(C121,'BS Adj Codes'!$B$37:$B$42,1,0),0)),IFERROR(VLOOKUP(C121,'BS Adj Codes'!$B$37:$C$42,2,0),0),IF(AND(JRF!A123="Prepaid",0=IFERROR(VLOOKUP(C121,'BS Adj Codes'!$B$37:$B$42,1,0),0)),"050090",IF(AND(JRF!A123="Deferral",'Journal Template'!C121='BS Adj Codes'!$B$32),'BS Adj Codes'!$C$32,IF(AND(JRF!A123="Deferral",C121='BS Adj Codes'!$B$34),'BS Adj Codes'!$C$34,IF(JRF!A123="Deferral","050918",IF(C121=JRF!D123,JRF!T123,JRF!D123)))))))))))))</f>
        <v/>
      </c>
      <c r="D322" s="69" t="str">
        <f>IF(D121="","",IF(OR(JRF!A123=Checks!$K$9,JRF!A123=Checks!$K$10,JRF!A123=Checks!$K$11,JRF!A123=Checks!$K$6),'Journal Template'!D121,IF(OR(JRF!A123="Accrual",JRF!A123="Deferral"),'Journal Template'!D121,IF(D121=JRF!C123,JRF!V123,JRF!C123))))</f>
        <v/>
      </c>
      <c r="E322" s="69" t="str">
        <f>IF(E121="","",IF(OR(JRF!A123=Checks!$K$9,JRF!A123=Checks!$K$10,JRF!A123=Checks!$K$11,JRF!A123=Checks!$K$6),'Journal Template'!E121,IF(OR(JRF!A123="Accrual",JRF!A123="Deferral"),'Journal Template'!E121,IF(E121=JRF!E123,JRF!#REF!,JRF!E123))))</f>
        <v/>
      </c>
      <c r="F322" s="69" t="str">
        <f>IF(F121="","",IF(OR(JRF!A123=Checks!$K$9,JRF!A123=Checks!$K$10,JRF!A123=Checks!$K$11,JRF!A123=Checks!$K$6),'Journal Template'!F121,IF(OR(JRF!A123="Accrual",JRF!A123="Deferral"),'Journal Template'!F121,IF(F121=JRF!F123,JRF!AV123,JRF!F123))))</f>
        <v/>
      </c>
      <c r="G322" s="73" t="str">
        <f t="shared" si="7"/>
        <v/>
      </c>
      <c r="H322" s="73" t="str">
        <f t="shared" si="10"/>
        <v/>
      </c>
      <c r="I322" s="71" t="str">
        <f t="shared" si="11"/>
        <v/>
      </c>
      <c r="J322" s="71" t="str">
        <f t="shared" si="8"/>
        <v/>
      </c>
      <c r="K322" s="72" t="str">
        <f>IF(K121="","",IF(OR(JRF!A123=Checks!$K$9,JRF!A123=Checks!$K$10,JRF!A123=Checks!$K$11),'Journal Template'!K121,IF(K121=JRF!B123,JRF!Q123,"")))</f>
        <v/>
      </c>
      <c r="L322" s="200" t="str">
        <f t="shared" si="12"/>
        <v/>
      </c>
      <c r="M322" s="73" t="str">
        <f>IF(M121="","",IF(JRF!A123="Reclass","",-'Journal Template'!M121))</f>
        <v/>
      </c>
      <c r="N322" s="69"/>
      <c r="O322" s="69" t="str">
        <f t="shared" si="13"/>
        <v>ENDBS</v>
      </c>
      <c r="P322" s="69"/>
      <c r="T322" s="44"/>
      <c r="AH322" s="68"/>
      <c r="AI322" s="44"/>
      <c r="AL322" s="44"/>
    </row>
    <row r="323" spans="1:38">
      <c r="A323" s="69" t="str">
        <f>IF(A122="#REF!","#REF!",IF(OR(JRF!A124=Checks!$K$9,JRF!A124=Checks!$K$10,JRF!A124=Checks!$K$11,JRF!A124=Checks!$K$6),'Journal Template'!A122,IF(OR(JRF!A124="Accrual",JRF!A124="Deferral"),'Journal Template'!A122,IF(A122=JRF!B124,JRF!Q124,JRF!B124))))</f>
        <v>#REF!</v>
      </c>
      <c r="B323" s="69" t="str">
        <f t="shared" si="9"/>
        <v/>
      </c>
      <c r="C323" s="74" t="str">
        <f>IF(C122="","",IF(IFERROR(SEARCH("RIR",JRF!A124),0),"090960",IF(JRF!A124=Checks!$K$10,'BS Adj Codes'!$C$27,IF(JRF!A124=Checks!$K$11,'BS Adj Codes'!$C$28,IF(AND(JRF!A124="Accrual",C122=IFERROR(VLOOKUP(C122,'BS Adj Codes'!$B$2:$B$22,1,0),0)),IFERROR(VLOOKUP(C122,'BS Adj Codes'!$B$2:$C$22,2,0),0),IF(AND(JRF!A124="Accrual",LEFT(C122,1)=2),'BS Adj Codes'!$C$25,IF(AND(JRF!A124="Accrual",0=IFERROR(VLOOKUP(C122,'BS Adj Codes'!$B$2:$B$23,1,0),0)),"160955",IF(AND(JRF!A124="Prepaid",C122=IFERROR(VLOOKUP(C122,'BS Adj Codes'!$B$37:$B$42,1,0),0)),IFERROR(VLOOKUP(C122,'BS Adj Codes'!$B$37:$C$42,2,0),0),IF(AND(JRF!A124="Prepaid",0=IFERROR(VLOOKUP(C122,'BS Adj Codes'!$B$37:$B$42,1,0),0)),"050090",IF(AND(JRF!A124="Deferral",'Journal Template'!C122='BS Adj Codes'!$B$32),'BS Adj Codes'!$C$32,IF(AND(JRF!A124="Deferral",C122='BS Adj Codes'!$B$34),'BS Adj Codes'!$C$34,IF(JRF!A124="Deferral","050918",IF(C122=JRF!D124,JRF!T124,JRF!D124)))))))))))))</f>
        <v/>
      </c>
      <c r="D323" s="69" t="str">
        <f>IF(D122="","",IF(OR(JRF!A124=Checks!$K$9,JRF!A124=Checks!$K$10,JRF!A124=Checks!$K$11,JRF!A124=Checks!$K$6),'Journal Template'!D122,IF(OR(JRF!A124="Accrual",JRF!A124="Deferral"),'Journal Template'!D122,IF(D122=JRF!C124,JRF!V124,JRF!C124))))</f>
        <v/>
      </c>
      <c r="E323" s="69" t="str">
        <f>IF(E122="","",IF(OR(JRF!A124=Checks!$K$9,JRF!A124=Checks!$K$10,JRF!A124=Checks!$K$11,JRF!A124=Checks!$K$6),'Journal Template'!E122,IF(OR(JRF!A124="Accrual",JRF!A124="Deferral"),'Journal Template'!E122,IF(E122=JRF!E124,JRF!#REF!,JRF!E124))))</f>
        <v/>
      </c>
      <c r="F323" s="69" t="str">
        <f>IF(F122="","",IF(OR(JRF!A124=Checks!$K$9,JRF!A124=Checks!$K$10,JRF!A124=Checks!$K$11,JRF!A124=Checks!$K$6),'Journal Template'!F122,IF(OR(JRF!A124="Accrual",JRF!A124="Deferral"),'Journal Template'!F122,IF(F122=JRF!F124,JRF!AV124,JRF!F124))))</f>
        <v/>
      </c>
      <c r="G323" s="73" t="str">
        <f t="shared" si="7"/>
        <v/>
      </c>
      <c r="H323" s="73" t="str">
        <f t="shared" si="10"/>
        <v/>
      </c>
      <c r="I323" s="71" t="str">
        <f t="shared" si="11"/>
        <v/>
      </c>
      <c r="J323" s="71" t="str">
        <f t="shared" si="8"/>
        <v/>
      </c>
      <c r="K323" s="72" t="str">
        <f>IF(K122="","",IF(OR(JRF!A124=Checks!$K$9,JRF!A124=Checks!$K$10,JRF!A124=Checks!$K$11),'Journal Template'!K122,IF(K122=JRF!B124,JRF!Q124,"")))</f>
        <v/>
      </c>
      <c r="L323" s="200" t="str">
        <f t="shared" si="12"/>
        <v/>
      </c>
      <c r="M323" s="73" t="str">
        <f>IF(M122="","",IF(JRF!A124="Reclass","",-'Journal Template'!M122))</f>
        <v/>
      </c>
      <c r="N323" s="69"/>
      <c r="O323" s="69" t="str">
        <f t="shared" si="13"/>
        <v>ENDBS</v>
      </c>
      <c r="P323" s="69"/>
      <c r="T323" s="44"/>
      <c r="AH323" s="68"/>
      <c r="AI323" s="44"/>
      <c r="AL323" s="44"/>
    </row>
    <row r="324" spans="1:38">
      <c r="A324" s="69" t="str">
        <f>IF(A123="#REF!","#REF!",IF(OR(JRF!A125=Checks!$K$9,JRF!A125=Checks!$K$10,JRF!A125=Checks!$K$11,JRF!A125=Checks!$K$6),'Journal Template'!A123,IF(OR(JRF!A125="Accrual",JRF!A125="Deferral"),'Journal Template'!A123,IF(A123=JRF!B125,JRF!Q125,JRF!B125))))</f>
        <v>#REF!</v>
      </c>
      <c r="B324" s="69" t="str">
        <f t="shared" si="9"/>
        <v/>
      </c>
      <c r="C324" s="74" t="str">
        <f>IF(C123="","",IF(IFERROR(SEARCH("RIR",JRF!A125),0),"090960",IF(JRF!A125=Checks!$K$10,'BS Adj Codes'!$C$27,IF(JRF!A125=Checks!$K$11,'BS Adj Codes'!$C$28,IF(AND(JRF!A125="Accrual",C123=IFERROR(VLOOKUP(C123,'BS Adj Codes'!$B$2:$B$22,1,0),0)),IFERROR(VLOOKUP(C123,'BS Adj Codes'!$B$2:$C$22,2,0),0),IF(AND(JRF!A125="Accrual",LEFT(C123,1)=2),'BS Adj Codes'!$C$25,IF(AND(JRF!A125="Accrual",0=IFERROR(VLOOKUP(C123,'BS Adj Codes'!$B$2:$B$23,1,0),0)),"160955",IF(AND(JRF!A125="Prepaid",C123=IFERROR(VLOOKUP(C123,'BS Adj Codes'!$B$37:$B$42,1,0),0)),IFERROR(VLOOKUP(C123,'BS Adj Codes'!$B$37:$C$42,2,0),0),IF(AND(JRF!A125="Prepaid",0=IFERROR(VLOOKUP(C123,'BS Adj Codes'!$B$37:$B$42,1,0),0)),"050090",IF(AND(JRF!A125="Deferral",'Journal Template'!C123='BS Adj Codes'!$B$32),'BS Adj Codes'!$C$32,IF(AND(JRF!A125="Deferral",C123='BS Adj Codes'!$B$34),'BS Adj Codes'!$C$34,IF(JRF!A125="Deferral","050918",IF(C123=JRF!D125,JRF!T125,JRF!D125)))))))))))))</f>
        <v/>
      </c>
      <c r="D324" s="69" t="str">
        <f>IF(D123="","",IF(OR(JRF!A125=Checks!$K$9,JRF!A125=Checks!$K$10,JRF!A125=Checks!$K$11,JRF!A125=Checks!$K$6),'Journal Template'!D123,IF(OR(JRF!A125="Accrual",JRF!A125="Deferral"),'Journal Template'!D123,IF(D123=JRF!C125,JRF!V125,JRF!C125))))</f>
        <v/>
      </c>
      <c r="E324" s="69" t="str">
        <f>IF(E123="","",IF(OR(JRF!A125=Checks!$K$9,JRF!A125=Checks!$K$10,JRF!A125=Checks!$K$11,JRF!A125=Checks!$K$6),'Journal Template'!E123,IF(OR(JRF!A125="Accrual",JRF!A125="Deferral"),'Journal Template'!E123,IF(E123=JRF!E125,JRF!#REF!,JRF!E125))))</f>
        <v/>
      </c>
      <c r="F324" s="69" t="str">
        <f>IF(F123="","",IF(OR(JRF!A125=Checks!$K$9,JRF!A125=Checks!$K$10,JRF!A125=Checks!$K$11,JRF!A125=Checks!$K$6),'Journal Template'!F123,IF(OR(JRF!A125="Accrual",JRF!A125="Deferral"),'Journal Template'!F123,IF(F123=JRF!F125,JRF!AV125,JRF!F125))))</f>
        <v/>
      </c>
      <c r="G324" s="73" t="str">
        <f t="shared" si="7"/>
        <v/>
      </c>
      <c r="H324" s="73" t="str">
        <f t="shared" si="10"/>
        <v/>
      </c>
      <c r="I324" s="71" t="str">
        <f t="shared" si="11"/>
        <v/>
      </c>
      <c r="J324" s="71" t="str">
        <f t="shared" si="8"/>
        <v/>
      </c>
      <c r="K324" s="72" t="str">
        <f>IF(K123="","",IF(OR(JRF!A125=Checks!$K$9,JRF!A125=Checks!$K$10,JRF!A125=Checks!$K$11),'Journal Template'!K123,IF(K123=JRF!B125,JRF!Q125,"")))</f>
        <v/>
      </c>
      <c r="L324" s="200" t="str">
        <f t="shared" si="12"/>
        <v/>
      </c>
      <c r="M324" s="73" t="str">
        <f>IF(M123="","",IF(JRF!A125="Reclass","",-'Journal Template'!M123))</f>
        <v/>
      </c>
      <c r="N324" s="69"/>
      <c r="O324" s="69" t="str">
        <f t="shared" si="13"/>
        <v>ENDBS</v>
      </c>
      <c r="P324" s="69"/>
      <c r="T324" s="44"/>
      <c r="AH324" s="68"/>
      <c r="AI324" s="44"/>
      <c r="AL324" s="44"/>
    </row>
    <row r="325" spans="1:38">
      <c r="A325" s="69" t="str">
        <f>IF(A124="#REF!","#REF!",IF(OR(JRF!A126=Checks!$K$9,JRF!A126=Checks!$K$10,JRF!A126=Checks!$K$11,JRF!A126=Checks!$K$6),'Journal Template'!A124,IF(OR(JRF!A126="Accrual",JRF!A126="Deferral"),'Journal Template'!A124,IF(A124=JRF!B126,JRF!Q126,JRF!B126))))</f>
        <v>#REF!</v>
      </c>
      <c r="B325" s="69" t="str">
        <f t="shared" si="9"/>
        <v/>
      </c>
      <c r="C325" s="74" t="str">
        <f>IF(C124="","",IF(IFERROR(SEARCH("RIR",JRF!A126),0),"090960",IF(JRF!A126=Checks!$K$10,'BS Adj Codes'!$C$27,IF(JRF!A126=Checks!$K$11,'BS Adj Codes'!$C$28,IF(AND(JRF!A126="Accrual",C124=IFERROR(VLOOKUP(C124,'BS Adj Codes'!$B$2:$B$22,1,0),0)),IFERROR(VLOOKUP(C124,'BS Adj Codes'!$B$2:$C$22,2,0),0),IF(AND(JRF!A126="Accrual",LEFT(C124,1)=2),'BS Adj Codes'!$C$25,IF(AND(JRF!A126="Accrual",0=IFERROR(VLOOKUP(C124,'BS Adj Codes'!$B$2:$B$23,1,0),0)),"160955",IF(AND(JRF!A126="Prepaid",C124=IFERROR(VLOOKUP(C124,'BS Adj Codes'!$B$37:$B$42,1,0),0)),IFERROR(VLOOKUP(C124,'BS Adj Codes'!$B$37:$C$42,2,0),0),IF(AND(JRF!A126="Prepaid",0=IFERROR(VLOOKUP(C124,'BS Adj Codes'!$B$37:$B$42,1,0),0)),"050090",IF(AND(JRF!A126="Deferral",'Journal Template'!C124='BS Adj Codes'!$B$32),'BS Adj Codes'!$C$32,IF(AND(JRF!A126="Deferral",C124='BS Adj Codes'!$B$34),'BS Adj Codes'!$C$34,IF(JRF!A126="Deferral","050918",IF(C124=JRF!D126,JRF!T126,JRF!D126)))))))))))))</f>
        <v/>
      </c>
      <c r="D325" s="69" t="str">
        <f>IF(D124="","",IF(OR(JRF!A126=Checks!$K$9,JRF!A126=Checks!$K$10,JRF!A126=Checks!$K$11,JRF!A126=Checks!$K$6),'Journal Template'!D124,IF(OR(JRF!A126="Accrual",JRF!A126="Deferral"),'Journal Template'!D124,IF(D124=JRF!C126,JRF!V126,JRF!C126))))</f>
        <v/>
      </c>
      <c r="E325" s="69" t="str">
        <f>IF(E124="","",IF(OR(JRF!A126=Checks!$K$9,JRF!A126=Checks!$K$10,JRF!A126=Checks!$K$11,JRF!A126=Checks!$K$6),'Journal Template'!E124,IF(OR(JRF!A126="Accrual",JRF!A126="Deferral"),'Journal Template'!E124,IF(E124=JRF!E126,JRF!#REF!,JRF!E126))))</f>
        <v/>
      </c>
      <c r="F325" s="69" t="str">
        <f>IF(F124="","",IF(OR(JRF!A126=Checks!$K$9,JRF!A126=Checks!$K$10,JRF!A126=Checks!$K$11,JRF!A126=Checks!$K$6),'Journal Template'!F124,IF(OR(JRF!A126="Accrual",JRF!A126="Deferral"),'Journal Template'!F124,IF(F124=JRF!F126,JRF!AV126,JRF!F126))))</f>
        <v/>
      </c>
      <c r="G325" s="73" t="str">
        <f t="shared" si="7"/>
        <v/>
      </c>
      <c r="H325" s="73" t="str">
        <f t="shared" si="10"/>
        <v/>
      </c>
      <c r="I325" s="71" t="str">
        <f t="shared" si="11"/>
        <v/>
      </c>
      <c r="J325" s="71" t="str">
        <f t="shared" si="8"/>
        <v/>
      </c>
      <c r="K325" s="72" t="str">
        <f>IF(K124="","",IF(OR(JRF!A126=Checks!$K$9,JRF!A126=Checks!$K$10,JRF!A126=Checks!$K$11),'Journal Template'!K124,IF(K124=JRF!B126,JRF!Q126,"")))</f>
        <v/>
      </c>
      <c r="L325" s="200" t="str">
        <f t="shared" si="12"/>
        <v/>
      </c>
      <c r="M325" s="73" t="str">
        <f>IF(M124="","",IF(JRF!A126="Reclass","",-'Journal Template'!M124))</f>
        <v/>
      </c>
      <c r="N325" s="69"/>
      <c r="O325" s="69" t="str">
        <f t="shared" si="13"/>
        <v>ENDBS</v>
      </c>
      <c r="P325" s="69"/>
      <c r="T325" s="44"/>
      <c r="AH325" s="68"/>
      <c r="AI325" s="44"/>
      <c r="AL325" s="44"/>
    </row>
    <row r="326" spans="1:38">
      <c r="A326" s="69" t="str">
        <f>IF(A125="#REF!","#REF!",IF(OR(JRF!A127=Checks!$K$9,JRF!A127=Checks!$K$10,JRF!A127=Checks!$K$11,JRF!A127=Checks!$K$6),'Journal Template'!A125,IF(OR(JRF!A127="Accrual",JRF!A127="Deferral"),'Journal Template'!A125,IF(A125=JRF!B127,JRF!Q127,JRF!B127))))</f>
        <v>#REF!</v>
      </c>
      <c r="B326" s="69" t="str">
        <f t="shared" si="9"/>
        <v/>
      </c>
      <c r="C326" s="74" t="str">
        <f>IF(C125="","",IF(IFERROR(SEARCH("RIR",JRF!A127),0),"090960",IF(JRF!A127=Checks!$K$10,'BS Adj Codes'!$C$27,IF(JRF!A127=Checks!$K$11,'BS Adj Codes'!$C$28,IF(AND(JRF!A127="Accrual",C125=IFERROR(VLOOKUP(C125,'BS Adj Codes'!$B$2:$B$22,1,0),0)),IFERROR(VLOOKUP(C125,'BS Adj Codes'!$B$2:$C$22,2,0),0),IF(AND(JRF!A127="Accrual",LEFT(C125,1)=2),'BS Adj Codes'!$C$25,IF(AND(JRF!A127="Accrual",0=IFERROR(VLOOKUP(C125,'BS Adj Codes'!$B$2:$B$23,1,0),0)),"160955",IF(AND(JRF!A127="Prepaid",C125=IFERROR(VLOOKUP(C125,'BS Adj Codes'!$B$37:$B$42,1,0),0)),IFERROR(VLOOKUP(C125,'BS Adj Codes'!$B$37:$C$42,2,0),0),IF(AND(JRF!A127="Prepaid",0=IFERROR(VLOOKUP(C125,'BS Adj Codes'!$B$37:$B$42,1,0),0)),"050090",IF(AND(JRF!A127="Deferral",'Journal Template'!C125='BS Adj Codes'!$B$32),'BS Adj Codes'!$C$32,IF(AND(JRF!A127="Deferral",C125='BS Adj Codes'!$B$34),'BS Adj Codes'!$C$34,IF(JRF!A127="Deferral","050918",IF(C125=JRF!D127,JRF!T127,JRF!D127)))))))))))))</f>
        <v/>
      </c>
      <c r="D326" s="69" t="str">
        <f>IF(D125="","",IF(OR(JRF!A127=Checks!$K$9,JRF!A127=Checks!$K$10,JRF!A127=Checks!$K$11,JRF!A127=Checks!$K$6),'Journal Template'!D125,IF(OR(JRF!A127="Accrual",JRF!A127="Deferral"),'Journal Template'!D125,IF(D125=JRF!C127,JRF!V127,JRF!C127))))</f>
        <v/>
      </c>
      <c r="E326" s="69" t="str">
        <f>IF(E125="","",IF(OR(JRF!A127=Checks!$K$9,JRF!A127=Checks!$K$10,JRF!A127=Checks!$K$11,JRF!A127=Checks!$K$6),'Journal Template'!E125,IF(OR(JRF!A127="Accrual",JRF!A127="Deferral"),'Journal Template'!E125,IF(E125=JRF!E127,JRF!#REF!,JRF!E127))))</f>
        <v/>
      </c>
      <c r="F326" s="69" t="str">
        <f>IF(F125="","",IF(OR(JRF!A127=Checks!$K$9,JRF!A127=Checks!$K$10,JRF!A127=Checks!$K$11,JRF!A127=Checks!$K$6),'Journal Template'!F125,IF(OR(JRF!A127="Accrual",JRF!A127="Deferral"),'Journal Template'!F125,IF(F125=JRF!F127,JRF!AV127,JRF!F127))))</f>
        <v/>
      </c>
      <c r="G326" s="73" t="str">
        <f t="shared" si="7"/>
        <v/>
      </c>
      <c r="H326" s="73" t="str">
        <f t="shared" si="10"/>
        <v/>
      </c>
      <c r="I326" s="71" t="str">
        <f t="shared" si="11"/>
        <v/>
      </c>
      <c r="J326" s="71" t="str">
        <f t="shared" si="8"/>
        <v/>
      </c>
      <c r="K326" s="72" t="str">
        <f>IF(K125="","",IF(OR(JRF!A127=Checks!$K$9,JRF!A127=Checks!$K$10,JRF!A127=Checks!$K$11),'Journal Template'!K125,IF(K125=JRF!B127,JRF!Q127,"")))</f>
        <v/>
      </c>
      <c r="L326" s="200" t="str">
        <f t="shared" si="12"/>
        <v/>
      </c>
      <c r="M326" s="73" t="str">
        <f>IF(M125="","",IF(JRF!A127="Reclass","",-'Journal Template'!M125))</f>
        <v/>
      </c>
      <c r="N326" s="69"/>
      <c r="O326" s="69" t="str">
        <f t="shared" si="13"/>
        <v>ENDBS</v>
      </c>
      <c r="P326" s="69"/>
      <c r="T326" s="44"/>
      <c r="AH326" s="68"/>
      <c r="AI326" s="44"/>
      <c r="AL326" s="44"/>
    </row>
    <row r="327" spans="1:38">
      <c r="A327" s="69" t="str">
        <f>IF(A126="#REF!","#REF!",IF(OR(JRF!A128=Checks!$K$9,JRF!A128=Checks!$K$10,JRF!A128=Checks!$K$11,JRF!A128=Checks!$K$6),'Journal Template'!A126,IF(OR(JRF!A128="Accrual",JRF!A128="Deferral"),'Journal Template'!A126,IF(A126=JRF!B128,JRF!Q128,JRF!B128))))</f>
        <v>#REF!</v>
      </c>
      <c r="B327" s="69" t="str">
        <f t="shared" si="9"/>
        <v/>
      </c>
      <c r="C327" s="74" t="str">
        <f>IF(C126="","",IF(IFERROR(SEARCH("RIR",JRF!A128),0),"090960",IF(JRF!A128=Checks!$K$10,'BS Adj Codes'!$C$27,IF(JRF!A128=Checks!$K$11,'BS Adj Codes'!$C$28,IF(AND(JRF!A128="Accrual",C126=IFERROR(VLOOKUP(C126,'BS Adj Codes'!$B$2:$B$22,1,0),0)),IFERROR(VLOOKUP(C126,'BS Adj Codes'!$B$2:$C$22,2,0),0),IF(AND(JRF!A128="Accrual",LEFT(C126,1)=2),'BS Adj Codes'!$C$25,IF(AND(JRF!A128="Accrual",0=IFERROR(VLOOKUP(C126,'BS Adj Codes'!$B$2:$B$23,1,0),0)),"160955",IF(AND(JRF!A128="Prepaid",C126=IFERROR(VLOOKUP(C126,'BS Adj Codes'!$B$37:$B$42,1,0),0)),IFERROR(VLOOKUP(C126,'BS Adj Codes'!$B$37:$C$42,2,0),0),IF(AND(JRF!A128="Prepaid",0=IFERROR(VLOOKUP(C126,'BS Adj Codes'!$B$37:$B$42,1,0),0)),"050090",IF(AND(JRF!A128="Deferral",'Journal Template'!C126='BS Adj Codes'!$B$32),'BS Adj Codes'!$C$32,IF(AND(JRF!A128="Deferral",C126='BS Adj Codes'!$B$34),'BS Adj Codes'!$C$34,IF(JRF!A128="Deferral","050918",IF(C126=JRF!D128,JRF!T128,JRF!D128)))))))))))))</f>
        <v/>
      </c>
      <c r="D327" s="69" t="str">
        <f>IF(D126="","",IF(OR(JRF!A128=Checks!$K$9,JRF!A128=Checks!$K$10,JRF!A128=Checks!$K$11,JRF!A128=Checks!$K$6),'Journal Template'!D126,IF(OR(JRF!A128="Accrual",JRF!A128="Deferral"),'Journal Template'!D126,IF(D126=JRF!C128,JRF!V128,JRF!C128))))</f>
        <v/>
      </c>
      <c r="E327" s="69" t="str">
        <f>IF(E126="","",IF(OR(JRF!A128=Checks!$K$9,JRF!A128=Checks!$K$10,JRF!A128=Checks!$K$11,JRF!A128=Checks!$K$6),'Journal Template'!E126,IF(OR(JRF!A128="Accrual",JRF!A128="Deferral"),'Journal Template'!E126,IF(E126=JRF!E128,JRF!#REF!,JRF!E128))))</f>
        <v/>
      </c>
      <c r="F327" s="69" t="str">
        <f>IF(F126="","",IF(OR(JRF!A128=Checks!$K$9,JRF!A128=Checks!$K$10,JRF!A128=Checks!$K$11,JRF!A128=Checks!$K$6),'Journal Template'!F126,IF(OR(JRF!A128="Accrual",JRF!A128="Deferral"),'Journal Template'!F126,IF(F126=JRF!F128,JRF!AV128,JRF!F128))))</f>
        <v/>
      </c>
      <c r="G327" s="73" t="str">
        <f t="shared" si="7"/>
        <v/>
      </c>
      <c r="H327" s="73" t="str">
        <f t="shared" si="10"/>
        <v/>
      </c>
      <c r="I327" s="71" t="str">
        <f t="shared" si="11"/>
        <v/>
      </c>
      <c r="J327" s="71" t="str">
        <f t="shared" si="8"/>
        <v/>
      </c>
      <c r="K327" s="72" t="str">
        <f>IF(K126="","",IF(OR(JRF!A128=Checks!$K$9,JRF!A128=Checks!$K$10,JRF!A128=Checks!$K$11),'Journal Template'!K126,IF(K126=JRF!B128,JRF!Q128,"")))</f>
        <v/>
      </c>
      <c r="L327" s="200" t="str">
        <f t="shared" si="12"/>
        <v/>
      </c>
      <c r="M327" s="73" t="str">
        <f>IF(M126="","",IF(JRF!A128="Reclass","",-'Journal Template'!M126))</f>
        <v/>
      </c>
      <c r="N327" s="69"/>
      <c r="O327" s="69" t="str">
        <f t="shared" si="13"/>
        <v>ENDBS</v>
      </c>
      <c r="P327" s="69"/>
      <c r="T327" s="44"/>
      <c r="AH327" s="68"/>
      <c r="AI327" s="44"/>
      <c r="AL327" s="44"/>
    </row>
    <row r="328" spans="1:38">
      <c r="A328" s="69" t="str">
        <f>IF(A127="#REF!","#REF!",IF(OR(JRF!A129=Checks!$K$9,JRF!A129=Checks!$K$10,JRF!A129=Checks!$K$11,JRF!A129=Checks!$K$6),'Journal Template'!A127,IF(OR(JRF!A129="Accrual",JRF!A129="Deferral"),'Journal Template'!A127,IF(A127=JRF!B129,JRF!Q129,JRF!B129))))</f>
        <v>#REF!</v>
      </c>
      <c r="B328" s="69" t="str">
        <f t="shared" si="9"/>
        <v/>
      </c>
      <c r="C328" s="74" t="str">
        <f>IF(C127="","",IF(IFERROR(SEARCH("RIR",JRF!A129),0),"090960",IF(JRF!A129=Checks!$K$10,'BS Adj Codes'!$C$27,IF(JRF!A129=Checks!$K$11,'BS Adj Codes'!$C$28,IF(AND(JRF!A129="Accrual",C127=IFERROR(VLOOKUP(C127,'BS Adj Codes'!$B$2:$B$22,1,0),0)),IFERROR(VLOOKUP(C127,'BS Adj Codes'!$B$2:$C$22,2,0),0),IF(AND(JRF!A129="Accrual",LEFT(C127,1)=2),'BS Adj Codes'!$C$25,IF(AND(JRF!A129="Accrual",0=IFERROR(VLOOKUP(C127,'BS Adj Codes'!$B$2:$B$23,1,0),0)),"160955",IF(AND(JRF!A129="Prepaid",C127=IFERROR(VLOOKUP(C127,'BS Adj Codes'!$B$37:$B$42,1,0),0)),IFERROR(VLOOKUP(C127,'BS Adj Codes'!$B$37:$C$42,2,0),0),IF(AND(JRF!A129="Prepaid",0=IFERROR(VLOOKUP(C127,'BS Adj Codes'!$B$37:$B$42,1,0),0)),"050090",IF(AND(JRF!A129="Deferral",'Journal Template'!C127='BS Adj Codes'!$B$32),'BS Adj Codes'!$C$32,IF(AND(JRF!A129="Deferral",C127='BS Adj Codes'!$B$34),'BS Adj Codes'!$C$34,IF(JRF!A129="Deferral","050918",IF(C127=JRF!D129,JRF!T129,JRF!D129)))))))))))))</f>
        <v/>
      </c>
      <c r="D328" s="69" t="str">
        <f>IF(D127="","",IF(OR(JRF!A129=Checks!$K$9,JRF!A129=Checks!$K$10,JRF!A129=Checks!$K$11,JRF!A129=Checks!$K$6),'Journal Template'!D127,IF(OR(JRF!A129="Accrual",JRF!A129="Deferral"),'Journal Template'!D127,IF(D127=JRF!C129,JRF!V129,JRF!C129))))</f>
        <v/>
      </c>
      <c r="E328" s="69" t="str">
        <f>IF(E127="","",IF(OR(JRF!A129=Checks!$K$9,JRF!A129=Checks!$K$10,JRF!A129=Checks!$K$11,JRF!A129=Checks!$K$6),'Journal Template'!E127,IF(OR(JRF!A129="Accrual",JRF!A129="Deferral"),'Journal Template'!E127,IF(E127=JRF!E129,JRF!#REF!,JRF!E129))))</f>
        <v/>
      </c>
      <c r="F328" s="69" t="str">
        <f>IF(F127="","",IF(OR(JRF!A129=Checks!$K$9,JRF!A129=Checks!$K$10,JRF!A129=Checks!$K$11,JRF!A129=Checks!$K$6),'Journal Template'!F127,IF(OR(JRF!A129="Accrual",JRF!A129="Deferral"),'Journal Template'!F127,IF(F127=JRF!F129,JRF!AV129,JRF!F129))))</f>
        <v/>
      </c>
      <c r="G328" s="73" t="str">
        <f t="shared" si="7"/>
        <v/>
      </c>
      <c r="H328" s="73" t="str">
        <f t="shared" si="10"/>
        <v/>
      </c>
      <c r="I328" s="71" t="str">
        <f t="shared" si="11"/>
        <v/>
      </c>
      <c r="J328" s="71" t="str">
        <f t="shared" si="8"/>
        <v/>
      </c>
      <c r="K328" s="72" t="str">
        <f>IF(K127="","",IF(OR(JRF!A129=Checks!$K$9,JRF!A129=Checks!$K$10,JRF!A129=Checks!$K$11),'Journal Template'!K127,IF(K127=JRF!B129,JRF!Q129,"")))</f>
        <v/>
      </c>
      <c r="L328" s="200" t="str">
        <f t="shared" si="12"/>
        <v/>
      </c>
      <c r="M328" s="73" t="str">
        <f>IF(M127="","",IF(JRF!A129="Reclass","",-'Journal Template'!M127))</f>
        <v/>
      </c>
      <c r="N328" s="69"/>
      <c r="O328" s="69" t="str">
        <f t="shared" si="13"/>
        <v>ENDBS</v>
      </c>
      <c r="P328" s="69"/>
      <c r="T328" s="44"/>
      <c r="AH328" s="68"/>
      <c r="AI328" s="44"/>
      <c r="AL328" s="44"/>
    </row>
    <row r="329" spans="1:38">
      <c r="A329" s="69" t="str">
        <f>IF(A128="#REF!","#REF!",IF(OR(JRF!A130=Checks!$K$9,JRF!A130=Checks!$K$10,JRF!A130=Checks!$K$11,JRF!A130=Checks!$K$6),'Journal Template'!A128,IF(OR(JRF!A130="Accrual",JRF!A130="Deferral"),'Journal Template'!A128,IF(A128=JRF!B130,JRF!Q130,JRF!B130))))</f>
        <v>#REF!</v>
      </c>
      <c r="B329" s="69" t="str">
        <f t="shared" si="9"/>
        <v/>
      </c>
      <c r="C329" s="74" t="str">
        <f>IF(C128="","",IF(IFERROR(SEARCH("RIR",JRF!A130),0),"090960",IF(JRF!A130=Checks!$K$10,'BS Adj Codes'!$C$27,IF(JRF!A130=Checks!$K$11,'BS Adj Codes'!$C$28,IF(AND(JRF!A130="Accrual",C128=IFERROR(VLOOKUP(C128,'BS Adj Codes'!$B$2:$B$22,1,0),0)),IFERROR(VLOOKUP(C128,'BS Adj Codes'!$B$2:$C$22,2,0),0),IF(AND(JRF!A130="Accrual",LEFT(C128,1)=2),'BS Adj Codes'!$C$25,IF(AND(JRF!A130="Accrual",0=IFERROR(VLOOKUP(C128,'BS Adj Codes'!$B$2:$B$23,1,0),0)),"160955",IF(AND(JRF!A130="Prepaid",C128=IFERROR(VLOOKUP(C128,'BS Adj Codes'!$B$37:$B$42,1,0),0)),IFERROR(VLOOKUP(C128,'BS Adj Codes'!$B$37:$C$42,2,0),0),IF(AND(JRF!A130="Prepaid",0=IFERROR(VLOOKUP(C128,'BS Adj Codes'!$B$37:$B$42,1,0),0)),"050090",IF(AND(JRF!A130="Deferral",'Journal Template'!C128='BS Adj Codes'!$B$32),'BS Adj Codes'!$C$32,IF(AND(JRF!A130="Deferral",C128='BS Adj Codes'!$B$34),'BS Adj Codes'!$C$34,IF(JRF!A130="Deferral","050918",IF(C128=JRF!D130,JRF!T130,JRF!D130)))))))))))))</f>
        <v/>
      </c>
      <c r="D329" s="69" t="str">
        <f>IF(D128="","",IF(OR(JRF!A130=Checks!$K$9,JRF!A130=Checks!$K$10,JRF!A130=Checks!$K$11,JRF!A130=Checks!$K$6),'Journal Template'!D128,IF(OR(JRF!A130="Accrual",JRF!A130="Deferral"),'Journal Template'!D128,IF(D128=JRF!C130,JRF!V130,JRF!C130))))</f>
        <v/>
      </c>
      <c r="E329" s="69" t="str">
        <f>IF(E128="","",IF(OR(JRF!A130=Checks!$K$9,JRF!A130=Checks!$K$10,JRF!A130=Checks!$K$11,JRF!A130=Checks!$K$6),'Journal Template'!E128,IF(OR(JRF!A130="Accrual",JRF!A130="Deferral"),'Journal Template'!E128,IF(E128=JRF!E130,JRF!#REF!,JRF!E130))))</f>
        <v/>
      </c>
      <c r="F329" s="69" t="str">
        <f>IF(F128="","",IF(OR(JRF!A130=Checks!$K$9,JRF!A130=Checks!$K$10,JRF!A130=Checks!$K$11,JRF!A130=Checks!$K$6),'Journal Template'!F128,IF(OR(JRF!A130="Accrual",JRF!A130="Deferral"),'Journal Template'!F128,IF(F128=JRF!F130,JRF!AV130,JRF!F130))))</f>
        <v/>
      </c>
      <c r="G329" s="73" t="str">
        <f t="shared" si="7"/>
        <v/>
      </c>
      <c r="H329" s="73" t="str">
        <f t="shared" si="10"/>
        <v/>
      </c>
      <c r="I329" s="71" t="str">
        <f t="shared" si="11"/>
        <v/>
      </c>
      <c r="J329" s="71" t="str">
        <f t="shared" si="8"/>
        <v/>
      </c>
      <c r="K329" s="72" t="str">
        <f>IF(K128="","",IF(OR(JRF!A130=Checks!$K$9,JRF!A130=Checks!$K$10,JRF!A130=Checks!$K$11),'Journal Template'!K128,IF(K128=JRF!B130,JRF!Q130,"")))</f>
        <v/>
      </c>
      <c r="L329" s="200" t="str">
        <f t="shared" si="12"/>
        <v/>
      </c>
      <c r="M329" s="73" t="str">
        <f>IF(M128="","",IF(JRF!A130="Reclass","",-'Journal Template'!M128))</f>
        <v/>
      </c>
      <c r="N329" s="69"/>
      <c r="O329" s="69" t="str">
        <f t="shared" si="13"/>
        <v>ENDBS</v>
      </c>
      <c r="P329" s="69"/>
      <c r="T329" s="44"/>
      <c r="AH329" s="68"/>
      <c r="AI329" s="44"/>
      <c r="AL329" s="44"/>
    </row>
    <row r="330" spans="1:38">
      <c r="A330" s="69" t="str">
        <f>IF(A129="#REF!","#REF!",IF(OR(JRF!A131=Checks!$K$9,JRF!A131=Checks!$K$10,JRF!A131=Checks!$K$11,JRF!A131=Checks!$K$6),'Journal Template'!A129,IF(OR(JRF!A131="Accrual",JRF!A131="Deferral"),'Journal Template'!A129,IF(A129=JRF!B131,JRF!Q131,JRF!B131))))</f>
        <v>#REF!</v>
      </c>
      <c r="B330" s="69" t="str">
        <f t="shared" si="9"/>
        <v/>
      </c>
      <c r="C330" s="74" t="str">
        <f>IF(C129="","",IF(IFERROR(SEARCH("RIR",JRF!A131),0),"090960",IF(JRF!A131=Checks!$K$10,'BS Adj Codes'!$C$27,IF(JRF!A131=Checks!$K$11,'BS Adj Codes'!$C$28,IF(AND(JRF!A131="Accrual",C129=IFERROR(VLOOKUP(C129,'BS Adj Codes'!$B$2:$B$22,1,0),0)),IFERROR(VLOOKUP(C129,'BS Adj Codes'!$B$2:$C$22,2,0),0),IF(AND(JRF!A131="Accrual",LEFT(C129,1)=2),'BS Adj Codes'!$C$25,IF(AND(JRF!A131="Accrual",0=IFERROR(VLOOKUP(C129,'BS Adj Codes'!$B$2:$B$23,1,0),0)),"160955",IF(AND(JRF!A131="Prepaid",C129=IFERROR(VLOOKUP(C129,'BS Adj Codes'!$B$37:$B$42,1,0),0)),IFERROR(VLOOKUP(C129,'BS Adj Codes'!$B$37:$C$42,2,0),0),IF(AND(JRF!A131="Prepaid",0=IFERROR(VLOOKUP(C129,'BS Adj Codes'!$B$37:$B$42,1,0),0)),"050090",IF(AND(JRF!A131="Deferral",'Journal Template'!C129='BS Adj Codes'!$B$32),'BS Adj Codes'!$C$32,IF(AND(JRF!A131="Deferral",C129='BS Adj Codes'!$B$34),'BS Adj Codes'!$C$34,IF(JRF!A131="Deferral","050918",IF(C129=JRF!D131,JRF!T131,JRF!D131)))))))))))))</f>
        <v/>
      </c>
      <c r="D330" s="69" t="str">
        <f>IF(D129="","",IF(OR(JRF!A131=Checks!$K$9,JRF!A131=Checks!$K$10,JRF!A131=Checks!$K$11,JRF!A131=Checks!$K$6),'Journal Template'!D129,IF(OR(JRF!A131="Accrual",JRF!A131="Deferral"),'Journal Template'!D129,IF(D129=JRF!C131,JRF!V131,JRF!C131))))</f>
        <v/>
      </c>
      <c r="E330" s="69" t="str">
        <f>IF(E129="","",IF(OR(JRF!A131=Checks!$K$9,JRF!A131=Checks!$K$10,JRF!A131=Checks!$K$11,JRF!A131=Checks!$K$6),'Journal Template'!E129,IF(OR(JRF!A131="Accrual",JRF!A131="Deferral"),'Journal Template'!E129,IF(E129=JRF!E131,JRF!#REF!,JRF!E131))))</f>
        <v/>
      </c>
      <c r="F330" s="69" t="str">
        <f>IF(F129="","",IF(OR(JRF!A131=Checks!$K$9,JRF!A131=Checks!$K$10,JRF!A131=Checks!$K$11,JRF!A131=Checks!$K$6),'Journal Template'!F129,IF(OR(JRF!A131="Accrual",JRF!A131="Deferral"),'Journal Template'!F129,IF(F129=JRF!F131,JRF!AV131,JRF!F131))))</f>
        <v/>
      </c>
      <c r="G330" s="73" t="str">
        <f t="shared" si="7"/>
        <v/>
      </c>
      <c r="H330" s="73" t="str">
        <f t="shared" si="10"/>
        <v/>
      </c>
      <c r="I330" s="71" t="str">
        <f t="shared" si="11"/>
        <v/>
      </c>
      <c r="J330" s="71" t="str">
        <f t="shared" si="8"/>
        <v/>
      </c>
      <c r="K330" s="72" t="str">
        <f>IF(K129="","",IF(OR(JRF!A131=Checks!$K$9,JRF!A131=Checks!$K$10,JRF!A131=Checks!$K$11),'Journal Template'!K129,IF(K129=JRF!B131,JRF!Q131,"")))</f>
        <v/>
      </c>
      <c r="L330" s="200" t="str">
        <f t="shared" si="12"/>
        <v/>
      </c>
      <c r="M330" s="73" t="str">
        <f>IF(M129="","",IF(JRF!A131="Reclass","",-'Journal Template'!M129))</f>
        <v/>
      </c>
      <c r="N330" s="69"/>
      <c r="O330" s="69" t="str">
        <f t="shared" si="13"/>
        <v>ENDBS</v>
      </c>
      <c r="P330" s="69"/>
      <c r="T330" s="44"/>
      <c r="AH330" s="68"/>
      <c r="AI330" s="44"/>
      <c r="AL330" s="44"/>
    </row>
    <row r="331" spans="1:38">
      <c r="A331" s="69" t="str">
        <f>IF(A130="#REF!","#REF!",IF(OR(JRF!A132=Checks!$K$9,JRF!A132=Checks!$K$10,JRF!A132=Checks!$K$11,JRF!A132=Checks!$K$6),'Journal Template'!A130,IF(OR(JRF!A132="Accrual",JRF!A132="Deferral"),'Journal Template'!A130,IF(A130=JRF!B132,JRF!Q132,JRF!B132))))</f>
        <v>#REF!</v>
      </c>
      <c r="B331" s="69" t="str">
        <f t="shared" si="9"/>
        <v/>
      </c>
      <c r="C331" s="74" t="str">
        <f>IF(C130="","",IF(IFERROR(SEARCH("RIR",JRF!A132),0),"090960",IF(JRF!A132=Checks!$K$10,'BS Adj Codes'!$C$27,IF(JRF!A132=Checks!$K$11,'BS Adj Codes'!$C$28,IF(AND(JRF!A132="Accrual",C130=IFERROR(VLOOKUP(C130,'BS Adj Codes'!$B$2:$B$22,1,0),0)),IFERROR(VLOOKUP(C130,'BS Adj Codes'!$B$2:$C$22,2,0),0),IF(AND(JRF!A132="Accrual",LEFT(C130,1)=2),'BS Adj Codes'!$C$25,IF(AND(JRF!A132="Accrual",0=IFERROR(VLOOKUP(C130,'BS Adj Codes'!$B$2:$B$23,1,0),0)),"160955",IF(AND(JRF!A132="Prepaid",C130=IFERROR(VLOOKUP(C130,'BS Adj Codes'!$B$37:$B$42,1,0),0)),IFERROR(VLOOKUP(C130,'BS Adj Codes'!$B$37:$C$42,2,0),0),IF(AND(JRF!A132="Prepaid",0=IFERROR(VLOOKUP(C130,'BS Adj Codes'!$B$37:$B$42,1,0),0)),"050090",IF(AND(JRF!A132="Deferral",'Journal Template'!C130='BS Adj Codes'!$B$32),'BS Adj Codes'!$C$32,IF(AND(JRF!A132="Deferral",C130='BS Adj Codes'!$B$34),'BS Adj Codes'!$C$34,IF(JRF!A132="Deferral","050918",IF(C130=JRF!D132,JRF!T132,JRF!D132)))))))))))))</f>
        <v/>
      </c>
      <c r="D331" s="69" t="str">
        <f>IF(D130="","",IF(OR(JRF!A132=Checks!$K$9,JRF!A132=Checks!$K$10,JRF!A132=Checks!$K$11,JRF!A132=Checks!$K$6),'Journal Template'!D130,IF(OR(JRF!A132="Accrual",JRF!A132="Deferral"),'Journal Template'!D130,IF(D130=JRF!C132,JRF!V132,JRF!C132))))</f>
        <v/>
      </c>
      <c r="E331" s="69" t="str">
        <f>IF(E130="","",IF(OR(JRF!A132=Checks!$K$9,JRF!A132=Checks!$K$10,JRF!A132=Checks!$K$11,JRF!A132=Checks!$K$6),'Journal Template'!E130,IF(OR(JRF!A132="Accrual",JRF!A132="Deferral"),'Journal Template'!E130,IF(E130=JRF!E132,JRF!#REF!,JRF!E132))))</f>
        <v/>
      </c>
      <c r="F331" s="69" t="str">
        <f>IF(F130="","",IF(OR(JRF!A132=Checks!$K$9,JRF!A132=Checks!$K$10,JRF!A132=Checks!$K$11,JRF!A132=Checks!$K$6),'Journal Template'!F130,IF(OR(JRF!A132="Accrual",JRF!A132="Deferral"),'Journal Template'!F130,IF(F130=JRF!F132,JRF!AV132,JRF!F132))))</f>
        <v/>
      </c>
      <c r="G331" s="73" t="str">
        <f t="shared" si="7"/>
        <v/>
      </c>
      <c r="H331" s="73" t="str">
        <f t="shared" si="10"/>
        <v/>
      </c>
      <c r="I331" s="71" t="str">
        <f t="shared" si="11"/>
        <v/>
      </c>
      <c r="J331" s="71" t="str">
        <f t="shared" si="8"/>
        <v/>
      </c>
      <c r="K331" s="72" t="str">
        <f>IF(K130="","",IF(OR(JRF!A132=Checks!$K$9,JRF!A132=Checks!$K$10,JRF!A132=Checks!$K$11),'Journal Template'!K130,IF(K130=JRF!B132,JRF!Q132,"")))</f>
        <v/>
      </c>
      <c r="L331" s="200" t="str">
        <f t="shared" si="12"/>
        <v/>
      </c>
      <c r="M331" s="73" t="str">
        <f>IF(M130="","",IF(JRF!A132="Reclass","",-'Journal Template'!M130))</f>
        <v/>
      </c>
      <c r="N331" s="69"/>
      <c r="O331" s="69" t="str">
        <f t="shared" si="13"/>
        <v>ENDBS</v>
      </c>
      <c r="P331" s="69"/>
      <c r="T331" s="44"/>
      <c r="AH331" s="68"/>
      <c r="AI331" s="44"/>
      <c r="AL331" s="44"/>
    </row>
    <row r="332" spans="1:38">
      <c r="A332" s="69" t="str">
        <f>IF(A131="#REF!","#REF!",IF(OR(JRF!A133=Checks!$K$9,JRF!A133=Checks!$K$10,JRF!A133=Checks!$K$11,JRF!A133=Checks!$K$6),'Journal Template'!A131,IF(OR(JRF!A133="Accrual",JRF!A133="Deferral"),'Journal Template'!A131,IF(A131=JRF!B133,JRF!Q133,JRF!B133))))</f>
        <v>#REF!</v>
      </c>
      <c r="B332" s="69" t="str">
        <f t="shared" si="9"/>
        <v/>
      </c>
      <c r="C332" s="74" t="str">
        <f>IF(C131="","",IF(IFERROR(SEARCH("RIR",JRF!A133),0),"090960",IF(JRF!A133=Checks!$K$10,'BS Adj Codes'!$C$27,IF(JRF!A133=Checks!$K$11,'BS Adj Codes'!$C$28,IF(AND(JRF!A133="Accrual",C131=IFERROR(VLOOKUP(C131,'BS Adj Codes'!$B$2:$B$22,1,0),0)),IFERROR(VLOOKUP(C131,'BS Adj Codes'!$B$2:$C$22,2,0),0),IF(AND(JRF!A133="Accrual",LEFT(C131,1)=2),'BS Adj Codes'!$C$25,IF(AND(JRF!A133="Accrual",0=IFERROR(VLOOKUP(C131,'BS Adj Codes'!$B$2:$B$23,1,0),0)),"160955",IF(AND(JRF!A133="Prepaid",C131=IFERROR(VLOOKUP(C131,'BS Adj Codes'!$B$37:$B$42,1,0),0)),IFERROR(VLOOKUP(C131,'BS Adj Codes'!$B$37:$C$42,2,0),0),IF(AND(JRF!A133="Prepaid",0=IFERROR(VLOOKUP(C131,'BS Adj Codes'!$B$37:$B$42,1,0),0)),"050090",IF(AND(JRF!A133="Deferral",'Journal Template'!C131='BS Adj Codes'!$B$32),'BS Adj Codes'!$C$32,IF(AND(JRF!A133="Deferral",C131='BS Adj Codes'!$B$34),'BS Adj Codes'!$C$34,IF(JRF!A133="Deferral","050918",IF(C131=JRF!D133,JRF!T133,JRF!D133)))))))))))))</f>
        <v/>
      </c>
      <c r="D332" s="69" t="str">
        <f>IF(D131="","",IF(OR(JRF!A133=Checks!$K$9,JRF!A133=Checks!$K$10,JRF!A133=Checks!$K$11,JRF!A133=Checks!$K$6),'Journal Template'!D131,IF(OR(JRF!A133="Accrual",JRF!A133="Deferral"),'Journal Template'!D131,IF(D131=JRF!C133,JRF!V133,JRF!C133))))</f>
        <v/>
      </c>
      <c r="E332" s="69" t="str">
        <f>IF(E131="","",IF(OR(JRF!A133=Checks!$K$9,JRF!A133=Checks!$K$10,JRF!A133=Checks!$K$11,JRF!A133=Checks!$K$6),'Journal Template'!E131,IF(OR(JRF!A133="Accrual",JRF!A133="Deferral"),'Journal Template'!E131,IF(E131=JRF!E133,JRF!#REF!,JRF!E133))))</f>
        <v/>
      </c>
      <c r="F332" s="69" t="str">
        <f>IF(F131="","",IF(OR(JRF!A133=Checks!$K$9,JRF!A133=Checks!$K$10,JRF!A133=Checks!$K$11,JRF!A133=Checks!$K$6),'Journal Template'!F131,IF(OR(JRF!A133="Accrual",JRF!A133="Deferral"),'Journal Template'!F131,IF(F131=JRF!F133,JRF!AV133,JRF!F133))))</f>
        <v/>
      </c>
      <c r="G332" s="73" t="str">
        <f t="shared" si="7"/>
        <v/>
      </c>
      <c r="H332" s="73" t="str">
        <f t="shared" si="10"/>
        <v/>
      </c>
      <c r="I332" s="71" t="str">
        <f t="shared" si="11"/>
        <v/>
      </c>
      <c r="J332" s="71" t="str">
        <f t="shared" si="8"/>
        <v/>
      </c>
      <c r="K332" s="72" t="str">
        <f>IF(K131="","",IF(OR(JRF!A133=Checks!$K$9,JRF!A133=Checks!$K$10,JRF!A133=Checks!$K$11),'Journal Template'!K131,IF(K131=JRF!B133,JRF!Q133,"")))</f>
        <v/>
      </c>
      <c r="L332" s="200" t="str">
        <f t="shared" si="12"/>
        <v/>
      </c>
      <c r="M332" s="73" t="str">
        <f>IF(M131="","",IF(JRF!A133="Reclass","",-'Journal Template'!M131))</f>
        <v/>
      </c>
      <c r="N332" s="69"/>
      <c r="O332" s="69" t="str">
        <f t="shared" si="13"/>
        <v>ENDBS</v>
      </c>
      <c r="P332" s="69"/>
      <c r="T332" s="44"/>
      <c r="AH332" s="68"/>
      <c r="AI332" s="44"/>
      <c r="AL332" s="44"/>
    </row>
    <row r="333" spans="1:38">
      <c r="A333" s="69" t="str">
        <f>IF(A132="#REF!","#REF!",IF(OR(JRF!A134=Checks!$K$9,JRF!A134=Checks!$K$10,JRF!A134=Checks!$K$11,JRF!A134=Checks!$K$6),'Journal Template'!A132,IF(OR(JRF!A134="Accrual",JRF!A134="Deferral"),'Journal Template'!A132,IF(A132=JRF!B134,JRF!Q134,JRF!B134))))</f>
        <v>#REF!</v>
      </c>
      <c r="B333" s="69" t="str">
        <f t="shared" si="9"/>
        <v/>
      </c>
      <c r="C333" s="74" t="str">
        <f>IF(C132="","",IF(IFERROR(SEARCH("RIR",JRF!A134),0),"090960",IF(JRF!A134=Checks!$K$10,'BS Adj Codes'!$C$27,IF(JRF!A134=Checks!$K$11,'BS Adj Codes'!$C$28,IF(AND(JRF!A134="Accrual",C132=IFERROR(VLOOKUP(C132,'BS Adj Codes'!$B$2:$B$22,1,0),0)),IFERROR(VLOOKUP(C132,'BS Adj Codes'!$B$2:$C$22,2,0),0),IF(AND(JRF!A134="Accrual",LEFT(C132,1)=2),'BS Adj Codes'!$C$25,IF(AND(JRF!A134="Accrual",0=IFERROR(VLOOKUP(C132,'BS Adj Codes'!$B$2:$B$23,1,0),0)),"160955",IF(AND(JRF!A134="Prepaid",C132=IFERROR(VLOOKUP(C132,'BS Adj Codes'!$B$37:$B$42,1,0),0)),IFERROR(VLOOKUP(C132,'BS Adj Codes'!$B$37:$C$42,2,0),0),IF(AND(JRF!A134="Prepaid",0=IFERROR(VLOOKUP(C132,'BS Adj Codes'!$B$37:$B$42,1,0),0)),"050090",IF(AND(JRF!A134="Deferral",'Journal Template'!C132='BS Adj Codes'!$B$32),'BS Adj Codes'!$C$32,IF(AND(JRF!A134="Deferral",C132='BS Adj Codes'!$B$34),'BS Adj Codes'!$C$34,IF(JRF!A134="Deferral","050918",IF(C132=JRF!D134,JRF!T134,JRF!D134)))))))))))))</f>
        <v/>
      </c>
      <c r="D333" s="69" t="str">
        <f>IF(D132="","",IF(OR(JRF!A134=Checks!$K$9,JRF!A134=Checks!$K$10,JRF!A134=Checks!$K$11,JRF!A134=Checks!$K$6),'Journal Template'!D132,IF(OR(JRF!A134="Accrual",JRF!A134="Deferral"),'Journal Template'!D132,IF(D132=JRF!C134,JRF!V134,JRF!C134))))</f>
        <v/>
      </c>
      <c r="E333" s="69" t="str">
        <f>IF(E132="","",IF(OR(JRF!A134=Checks!$K$9,JRF!A134=Checks!$K$10,JRF!A134=Checks!$K$11,JRF!A134=Checks!$K$6),'Journal Template'!E132,IF(OR(JRF!A134="Accrual",JRF!A134="Deferral"),'Journal Template'!E132,IF(E132=JRF!E134,JRF!#REF!,JRF!E134))))</f>
        <v/>
      </c>
      <c r="F333" s="69" t="str">
        <f>IF(F132="","",IF(OR(JRF!A134=Checks!$K$9,JRF!A134=Checks!$K$10,JRF!A134=Checks!$K$11,JRF!A134=Checks!$K$6),'Journal Template'!F132,IF(OR(JRF!A134="Accrual",JRF!A134="Deferral"),'Journal Template'!F132,IF(F132=JRF!F134,JRF!AV134,JRF!F134))))</f>
        <v/>
      </c>
      <c r="G333" s="73" t="str">
        <f t="shared" si="7"/>
        <v/>
      </c>
      <c r="H333" s="73" t="str">
        <f t="shared" si="10"/>
        <v/>
      </c>
      <c r="I333" s="71" t="str">
        <f t="shared" si="11"/>
        <v/>
      </c>
      <c r="J333" s="71" t="str">
        <f t="shared" si="8"/>
        <v/>
      </c>
      <c r="K333" s="72" t="str">
        <f>IF(K132="","",IF(OR(JRF!A134=Checks!$K$9,JRF!A134=Checks!$K$10,JRF!A134=Checks!$K$11),'Journal Template'!K132,IF(K132=JRF!B134,JRF!Q134,"")))</f>
        <v/>
      </c>
      <c r="L333" s="200" t="str">
        <f t="shared" si="12"/>
        <v/>
      </c>
      <c r="M333" s="73" t="str">
        <f>IF(M132="","",IF(JRF!A134="Reclass","",-'Journal Template'!M132))</f>
        <v/>
      </c>
      <c r="N333" s="69"/>
      <c r="O333" s="69" t="str">
        <f t="shared" si="13"/>
        <v>ENDBS</v>
      </c>
      <c r="P333" s="69"/>
      <c r="T333" s="44"/>
      <c r="AH333" s="68"/>
      <c r="AI333" s="44"/>
      <c r="AL333" s="44"/>
    </row>
    <row r="334" spans="1:38">
      <c r="A334" s="69" t="str">
        <f>IF(A133="#REF!","#REF!",IF(OR(JRF!A135=Checks!$K$9,JRF!A135=Checks!$K$10,JRF!A135=Checks!$K$11,JRF!A135=Checks!$K$6),'Journal Template'!A133,IF(OR(JRF!A135="Accrual",JRF!A135="Deferral"),'Journal Template'!A133,IF(A133=JRF!B135,JRF!Q135,JRF!B135))))</f>
        <v>#REF!</v>
      </c>
      <c r="B334" s="69" t="str">
        <f t="shared" si="9"/>
        <v/>
      </c>
      <c r="C334" s="74" t="str">
        <f>IF(C133="","",IF(IFERROR(SEARCH("RIR",JRF!A135),0),"090960",IF(JRF!A135=Checks!$K$10,'BS Adj Codes'!$C$27,IF(JRF!A135=Checks!$K$11,'BS Adj Codes'!$C$28,IF(AND(JRF!A135="Accrual",C133=IFERROR(VLOOKUP(C133,'BS Adj Codes'!$B$2:$B$22,1,0),0)),IFERROR(VLOOKUP(C133,'BS Adj Codes'!$B$2:$C$22,2,0),0),IF(AND(JRF!A135="Accrual",LEFT(C133,1)=2),'BS Adj Codes'!$C$25,IF(AND(JRF!A135="Accrual",0=IFERROR(VLOOKUP(C133,'BS Adj Codes'!$B$2:$B$23,1,0),0)),"160955",IF(AND(JRF!A135="Prepaid",C133=IFERROR(VLOOKUP(C133,'BS Adj Codes'!$B$37:$B$42,1,0),0)),IFERROR(VLOOKUP(C133,'BS Adj Codes'!$B$37:$C$42,2,0),0),IF(AND(JRF!A135="Prepaid",0=IFERROR(VLOOKUP(C133,'BS Adj Codes'!$B$37:$B$42,1,0),0)),"050090",IF(AND(JRF!A135="Deferral",'Journal Template'!C133='BS Adj Codes'!$B$32),'BS Adj Codes'!$C$32,IF(AND(JRF!A135="Deferral",C133='BS Adj Codes'!$B$34),'BS Adj Codes'!$C$34,IF(JRF!A135="Deferral","050918",IF(C133=JRF!D135,JRF!T135,JRF!D135)))))))))))))</f>
        <v/>
      </c>
      <c r="D334" s="69" t="str">
        <f>IF(D133="","",IF(OR(JRF!A135=Checks!$K$9,JRF!A135=Checks!$K$10,JRF!A135=Checks!$K$11,JRF!A135=Checks!$K$6),'Journal Template'!D133,IF(OR(JRF!A135="Accrual",JRF!A135="Deferral"),'Journal Template'!D133,IF(D133=JRF!C135,JRF!V135,JRF!C135))))</f>
        <v/>
      </c>
      <c r="E334" s="69" t="str">
        <f>IF(E133="","",IF(OR(JRF!A135=Checks!$K$9,JRF!A135=Checks!$K$10,JRF!A135=Checks!$K$11,JRF!A135=Checks!$K$6),'Journal Template'!E133,IF(OR(JRF!A135="Accrual",JRF!A135="Deferral"),'Journal Template'!E133,IF(E133=JRF!E135,JRF!#REF!,JRF!E135))))</f>
        <v/>
      </c>
      <c r="F334" s="69" t="str">
        <f>IF(F133="","",IF(OR(JRF!A135=Checks!$K$9,JRF!A135=Checks!$K$10,JRF!A135=Checks!$K$11,JRF!A135=Checks!$K$6),'Journal Template'!F133,IF(OR(JRF!A135="Accrual",JRF!A135="Deferral"),'Journal Template'!F133,IF(F133=JRF!F135,JRF!AV135,JRF!F135))))</f>
        <v/>
      </c>
      <c r="G334" s="73" t="str">
        <f t="shared" si="7"/>
        <v/>
      </c>
      <c r="H334" s="73" t="str">
        <f t="shared" si="10"/>
        <v/>
      </c>
      <c r="I334" s="71" t="str">
        <f t="shared" si="11"/>
        <v/>
      </c>
      <c r="J334" s="71" t="str">
        <f t="shared" si="8"/>
        <v/>
      </c>
      <c r="K334" s="72" t="str">
        <f>IF(K133="","",IF(OR(JRF!A135=Checks!$K$9,JRF!A135=Checks!$K$10,JRF!A135=Checks!$K$11),'Journal Template'!K133,IF(K133=JRF!B135,JRF!Q135,"")))</f>
        <v/>
      </c>
      <c r="L334" s="200" t="str">
        <f t="shared" si="12"/>
        <v/>
      </c>
      <c r="M334" s="73" t="str">
        <f>IF(M133="","",IF(JRF!A135="Reclass","",-'Journal Template'!M133))</f>
        <v/>
      </c>
      <c r="N334" s="69"/>
      <c r="O334" s="69" t="str">
        <f t="shared" si="13"/>
        <v>ENDBS</v>
      </c>
      <c r="P334" s="69"/>
      <c r="T334" s="44"/>
      <c r="AH334" s="68"/>
      <c r="AI334" s="44"/>
      <c r="AL334" s="44"/>
    </row>
    <row r="335" spans="1:38">
      <c r="A335" s="69" t="str">
        <f>IF(A134="#REF!","#REF!",IF(OR(JRF!A136=Checks!$K$9,JRF!A136=Checks!$K$10,JRF!A136=Checks!$K$11,JRF!A136=Checks!$K$6),'Journal Template'!A134,IF(OR(JRF!A136="Accrual",JRF!A136="Deferral"),'Journal Template'!A134,IF(A134=JRF!B136,JRF!Q136,JRF!B136))))</f>
        <v>#REF!</v>
      </c>
      <c r="B335" s="69" t="str">
        <f t="shared" si="9"/>
        <v/>
      </c>
      <c r="C335" s="74" t="str">
        <f>IF(C134="","",IF(IFERROR(SEARCH("RIR",JRF!A136),0),"090960",IF(JRF!A136=Checks!$K$10,'BS Adj Codes'!$C$27,IF(JRF!A136=Checks!$K$11,'BS Adj Codes'!$C$28,IF(AND(JRF!A136="Accrual",C134=IFERROR(VLOOKUP(C134,'BS Adj Codes'!$B$2:$B$22,1,0),0)),IFERROR(VLOOKUP(C134,'BS Adj Codes'!$B$2:$C$22,2,0),0),IF(AND(JRF!A136="Accrual",LEFT(C134,1)=2),'BS Adj Codes'!$C$25,IF(AND(JRF!A136="Accrual",0=IFERROR(VLOOKUP(C134,'BS Adj Codes'!$B$2:$B$23,1,0),0)),"160955",IF(AND(JRF!A136="Prepaid",C134=IFERROR(VLOOKUP(C134,'BS Adj Codes'!$B$37:$B$42,1,0),0)),IFERROR(VLOOKUP(C134,'BS Adj Codes'!$B$37:$C$42,2,0),0),IF(AND(JRF!A136="Prepaid",0=IFERROR(VLOOKUP(C134,'BS Adj Codes'!$B$37:$B$42,1,0),0)),"050090",IF(AND(JRF!A136="Deferral",'Journal Template'!C134='BS Adj Codes'!$B$32),'BS Adj Codes'!$C$32,IF(AND(JRF!A136="Deferral",C134='BS Adj Codes'!$B$34),'BS Adj Codes'!$C$34,IF(JRF!A136="Deferral","050918",IF(C134=JRF!D136,JRF!T136,JRF!D136)))))))))))))</f>
        <v/>
      </c>
      <c r="D335" s="69" t="str">
        <f>IF(D134="","",IF(OR(JRF!A136=Checks!$K$9,JRF!A136=Checks!$K$10,JRF!A136=Checks!$K$11,JRF!A136=Checks!$K$6),'Journal Template'!D134,IF(OR(JRF!A136="Accrual",JRF!A136="Deferral"),'Journal Template'!D134,IF(D134=JRF!C136,JRF!V136,JRF!C136))))</f>
        <v/>
      </c>
      <c r="E335" s="69" t="str">
        <f>IF(E134="","",IF(OR(JRF!A136=Checks!$K$9,JRF!A136=Checks!$K$10,JRF!A136=Checks!$K$11,JRF!A136=Checks!$K$6),'Journal Template'!E134,IF(OR(JRF!A136="Accrual",JRF!A136="Deferral"),'Journal Template'!E134,IF(E134=JRF!E136,JRF!#REF!,JRF!E136))))</f>
        <v/>
      </c>
      <c r="F335" s="69" t="str">
        <f>IF(F134="","",IF(OR(JRF!A136=Checks!$K$9,JRF!A136=Checks!$K$10,JRF!A136=Checks!$K$11,JRF!A136=Checks!$K$6),'Journal Template'!F134,IF(OR(JRF!A136="Accrual",JRF!A136="Deferral"),'Journal Template'!F134,IF(F134=JRF!F136,JRF!AV136,JRF!F136))))</f>
        <v/>
      </c>
      <c r="G335" s="73" t="str">
        <f t="shared" si="7"/>
        <v/>
      </c>
      <c r="H335" s="73" t="str">
        <f t="shared" si="10"/>
        <v/>
      </c>
      <c r="I335" s="71" t="str">
        <f t="shared" si="11"/>
        <v/>
      </c>
      <c r="J335" s="71" t="str">
        <f t="shared" si="8"/>
        <v/>
      </c>
      <c r="K335" s="72" t="str">
        <f>IF(K134="","",IF(OR(JRF!A136=Checks!$K$9,JRF!A136=Checks!$K$10,JRF!A136=Checks!$K$11),'Journal Template'!K134,IF(K134=JRF!B136,JRF!Q136,"")))</f>
        <v/>
      </c>
      <c r="L335" s="200" t="str">
        <f t="shared" si="12"/>
        <v/>
      </c>
      <c r="M335" s="73" t="str">
        <f>IF(M134="","",IF(JRF!A136="Reclass","",-'Journal Template'!M134))</f>
        <v/>
      </c>
      <c r="N335" s="69"/>
      <c r="O335" s="69" t="str">
        <f t="shared" si="13"/>
        <v>ENDBS</v>
      </c>
      <c r="P335" s="69"/>
      <c r="T335" s="44"/>
      <c r="AH335" s="68"/>
      <c r="AI335" s="44"/>
      <c r="AL335" s="44"/>
    </row>
    <row r="336" spans="1:38">
      <c r="A336" s="69" t="str">
        <f>IF(A135="#REF!","#REF!",IF(OR(JRF!A137=Checks!$K$9,JRF!A137=Checks!$K$10,JRF!A137=Checks!$K$11,JRF!A137=Checks!$K$6),'Journal Template'!A135,IF(OR(JRF!A137="Accrual",JRF!A137="Deferral"),'Journal Template'!A135,IF(A135=JRF!B137,JRF!Q137,JRF!B137))))</f>
        <v>#REF!</v>
      </c>
      <c r="B336" s="69" t="str">
        <f t="shared" si="9"/>
        <v/>
      </c>
      <c r="C336" s="74" t="str">
        <f>IF(C135="","",IF(IFERROR(SEARCH("RIR",JRF!A137),0),"090960",IF(JRF!A137=Checks!$K$10,'BS Adj Codes'!$C$27,IF(JRF!A137=Checks!$K$11,'BS Adj Codes'!$C$28,IF(AND(JRF!A137="Accrual",C135=IFERROR(VLOOKUP(C135,'BS Adj Codes'!$B$2:$B$22,1,0),0)),IFERROR(VLOOKUP(C135,'BS Adj Codes'!$B$2:$C$22,2,0),0),IF(AND(JRF!A137="Accrual",LEFT(C135,1)=2),'BS Adj Codes'!$C$25,IF(AND(JRF!A137="Accrual",0=IFERROR(VLOOKUP(C135,'BS Adj Codes'!$B$2:$B$23,1,0),0)),"160955",IF(AND(JRF!A137="Prepaid",C135=IFERROR(VLOOKUP(C135,'BS Adj Codes'!$B$37:$B$42,1,0),0)),IFERROR(VLOOKUP(C135,'BS Adj Codes'!$B$37:$C$42,2,0),0),IF(AND(JRF!A137="Prepaid",0=IFERROR(VLOOKUP(C135,'BS Adj Codes'!$B$37:$B$42,1,0),0)),"050090",IF(AND(JRF!A137="Deferral",'Journal Template'!C135='BS Adj Codes'!$B$32),'BS Adj Codes'!$C$32,IF(AND(JRF!A137="Deferral",C135='BS Adj Codes'!$B$34),'BS Adj Codes'!$C$34,IF(JRF!A137="Deferral","050918",IF(C135=JRF!D137,JRF!T137,JRF!D137)))))))))))))</f>
        <v/>
      </c>
      <c r="D336" s="69" t="str">
        <f>IF(D135="","",IF(OR(JRF!A137=Checks!$K$9,JRF!A137=Checks!$K$10,JRF!A137=Checks!$K$11,JRF!A137=Checks!$K$6),'Journal Template'!D135,IF(OR(JRF!A137="Accrual",JRF!A137="Deferral"),'Journal Template'!D135,IF(D135=JRF!C137,JRF!V137,JRF!C137))))</f>
        <v/>
      </c>
      <c r="E336" s="69" t="str">
        <f>IF(E135="","",IF(OR(JRF!A137=Checks!$K$9,JRF!A137=Checks!$K$10,JRF!A137=Checks!$K$11,JRF!A137=Checks!$K$6),'Journal Template'!E135,IF(OR(JRF!A137="Accrual",JRF!A137="Deferral"),'Journal Template'!E135,IF(E135=JRF!E137,JRF!#REF!,JRF!E137))))</f>
        <v/>
      </c>
      <c r="F336" s="69" t="str">
        <f>IF(F135="","",IF(OR(JRF!A137=Checks!$K$9,JRF!A137=Checks!$K$10,JRF!A137=Checks!$K$11,JRF!A137=Checks!$K$6),'Journal Template'!F135,IF(OR(JRF!A137="Accrual",JRF!A137="Deferral"),'Journal Template'!F135,IF(F135=JRF!F137,JRF!AV137,JRF!F137))))</f>
        <v/>
      </c>
      <c r="G336" s="73" t="str">
        <f t="shared" si="7"/>
        <v/>
      </c>
      <c r="H336" s="73" t="str">
        <f t="shared" si="10"/>
        <v/>
      </c>
      <c r="I336" s="71" t="str">
        <f t="shared" si="11"/>
        <v/>
      </c>
      <c r="J336" s="71" t="str">
        <f t="shared" si="8"/>
        <v/>
      </c>
      <c r="K336" s="72" t="str">
        <f>IF(K135="","",IF(OR(JRF!A137=Checks!$K$9,JRF!A137=Checks!$K$10,JRF!A137=Checks!$K$11),'Journal Template'!K135,IF(K135=JRF!B137,JRF!Q137,"")))</f>
        <v/>
      </c>
      <c r="L336" s="200" t="str">
        <f t="shared" si="12"/>
        <v/>
      </c>
      <c r="M336" s="73" t="str">
        <f>IF(M135="","",IF(JRF!A137="Reclass","",-'Journal Template'!M135))</f>
        <v/>
      </c>
      <c r="N336" s="69"/>
      <c r="O336" s="69" t="str">
        <f t="shared" si="13"/>
        <v>ENDBS</v>
      </c>
      <c r="P336" s="69"/>
      <c r="T336" s="44"/>
      <c r="AH336" s="68"/>
      <c r="AI336" s="44"/>
      <c r="AL336" s="44"/>
    </row>
    <row r="337" spans="1:38">
      <c r="A337" s="69" t="str">
        <f>IF(A136="#REF!","#REF!",IF(OR(JRF!A138=Checks!$K$9,JRF!A138=Checks!$K$10,JRF!A138=Checks!$K$11,JRF!A138=Checks!$K$6),'Journal Template'!A136,IF(OR(JRF!A138="Accrual",JRF!A138="Deferral"),'Journal Template'!A136,IF(A136=JRF!B138,JRF!Q138,JRF!B138))))</f>
        <v>#REF!</v>
      </c>
      <c r="B337" s="69" t="str">
        <f t="shared" si="9"/>
        <v/>
      </c>
      <c r="C337" s="74" t="str">
        <f>IF(C136="","",IF(IFERROR(SEARCH("RIR",JRF!A138),0),"090960",IF(JRF!A138=Checks!$K$10,'BS Adj Codes'!$C$27,IF(JRF!A138=Checks!$K$11,'BS Adj Codes'!$C$28,IF(AND(JRF!A138="Accrual",C136=IFERROR(VLOOKUP(C136,'BS Adj Codes'!$B$2:$B$22,1,0),0)),IFERROR(VLOOKUP(C136,'BS Adj Codes'!$B$2:$C$22,2,0),0),IF(AND(JRF!A138="Accrual",LEFT(C136,1)=2),'BS Adj Codes'!$C$25,IF(AND(JRF!A138="Accrual",0=IFERROR(VLOOKUP(C136,'BS Adj Codes'!$B$2:$B$23,1,0),0)),"160955",IF(AND(JRF!A138="Prepaid",C136=IFERROR(VLOOKUP(C136,'BS Adj Codes'!$B$37:$B$42,1,0),0)),IFERROR(VLOOKUP(C136,'BS Adj Codes'!$B$37:$C$42,2,0),0),IF(AND(JRF!A138="Prepaid",0=IFERROR(VLOOKUP(C136,'BS Adj Codes'!$B$37:$B$42,1,0),0)),"050090",IF(AND(JRF!A138="Deferral",'Journal Template'!C136='BS Adj Codes'!$B$32),'BS Adj Codes'!$C$32,IF(AND(JRF!A138="Deferral",C136='BS Adj Codes'!$B$34),'BS Adj Codes'!$C$34,IF(JRF!A138="Deferral","050918",IF(C136=JRF!D138,JRF!T138,JRF!D138)))))))))))))</f>
        <v/>
      </c>
      <c r="D337" s="69" t="str">
        <f>IF(D136="","",IF(OR(JRF!A138=Checks!$K$9,JRF!A138=Checks!$K$10,JRF!A138=Checks!$K$11,JRF!A138=Checks!$K$6),'Journal Template'!D136,IF(OR(JRF!A138="Accrual",JRF!A138="Deferral"),'Journal Template'!D136,IF(D136=JRF!C138,JRF!V138,JRF!C138))))</f>
        <v/>
      </c>
      <c r="E337" s="69" t="str">
        <f>IF(E136="","",IF(OR(JRF!A138=Checks!$K$9,JRF!A138=Checks!$K$10,JRF!A138=Checks!$K$11,JRF!A138=Checks!$K$6),'Journal Template'!E136,IF(OR(JRF!A138="Accrual",JRF!A138="Deferral"),'Journal Template'!E136,IF(E136=JRF!E138,JRF!#REF!,JRF!E138))))</f>
        <v/>
      </c>
      <c r="F337" s="69" t="str">
        <f>IF(F136="","",IF(OR(JRF!A138=Checks!$K$9,JRF!A138=Checks!$K$10,JRF!A138=Checks!$K$11,JRF!A138=Checks!$K$6),'Journal Template'!F136,IF(OR(JRF!A138="Accrual",JRF!A138="Deferral"),'Journal Template'!F136,IF(F136=JRF!F138,JRF!AV138,JRF!F138))))</f>
        <v/>
      </c>
      <c r="G337" s="73" t="str">
        <f t="shared" si="7"/>
        <v/>
      </c>
      <c r="H337" s="73" t="str">
        <f t="shared" si="10"/>
        <v/>
      </c>
      <c r="I337" s="71" t="str">
        <f t="shared" si="11"/>
        <v/>
      </c>
      <c r="J337" s="71" t="str">
        <f t="shared" si="8"/>
        <v/>
      </c>
      <c r="K337" s="72" t="str">
        <f>IF(K136="","",IF(OR(JRF!A138=Checks!$K$9,JRF!A138=Checks!$K$10,JRF!A138=Checks!$K$11),'Journal Template'!K136,IF(K136=JRF!B138,JRF!Q138,"")))</f>
        <v/>
      </c>
      <c r="L337" s="200" t="str">
        <f t="shared" si="12"/>
        <v/>
      </c>
      <c r="M337" s="73" t="str">
        <f>IF(M136="","",IF(JRF!A138="Reclass","",-'Journal Template'!M136))</f>
        <v/>
      </c>
      <c r="N337" s="69"/>
      <c r="O337" s="69" t="str">
        <f t="shared" si="13"/>
        <v>ENDBS</v>
      </c>
      <c r="P337" s="69"/>
      <c r="T337" s="44"/>
      <c r="AH337" s="68"/>
      <c r="AI337" s="44"/>
      <c r="AL337" s="44"/>
    </row>
    <row r="338" spans="1:38">
      <c r="A338" s="69" t="str">
        <f>IF(A137="#REF!","#REF!",IF(OR(JRF!A139=Checks!$K$9,JRF!A139=Checks!$K$10,JRF!A139=Checks!$K$11,JRF!A139=Checks!$K$6),'Journal Template'!A137,IF(OR(JRF!A139="Accrual",JRF!A139="Deferral"),'Journal Template'!A137,IF(A137=JRF!B139,JRF!Q139,JRF!B139))))</f>
        <v>#REF!</v>
      </c>
      <c r="B338" s="69" t="str">
        <f t="shared" si="9"/>
        <v/>
      </c>
      <c r="C338" s="74" t="str">
        <f>IF(C137="","",IF(IFERROR(SEARCH("RIR",JRF!A139),0),"090960",IF(JRF!A139=Checks!$K$10,'BS Adj Codes'!$C$27,IF(JRF!A139=Checks!$K$11,'BS Adj Codes'!$C$28,IF(AND(JRF!A139="Accrual",C137=IFERROR(VLOOKUP(C137,'BS Adj Codes'!$B$2:$B$22,1,0),0)),IFERROR(VLOOKUP(C137,'BS Adj Codes'!$B$2:$C$22,2,0),0),IF(AND(JRF!A139="Accrual",LEFT(C137,1)=2),'BS Adj Codes'!$C$25,IF(AND(JRF!A139="Accrual",0=IFERROR(VLOOKUP(C137,'BS Adj Codes'!$B$2:$B$23,1,0),0)),"160955",IF(AND(JRF!A139="Prepaid",C137=IFERROR(VLOOKUP(C137,'BS Adj Codes'!$B$37:$B$42,1,0),0)),IFERROR(VLOOKUP(C137,'BS Adj Codes'!$B$37:$C$42,2,0),0),IF(AND(JRF!A139="Prepaid",0=IFERROR(VLOOKUP(C137,'BS Adj Codes'!$B$37:$B$42,1,0),0)),"050090",IF(AND(JRF!A139="Deferral",'Journal Template'!C137='BS Adj Codes'!$B$32),'BS Adj Codes'!$C$32,IF(AND(JRF!A139="Deferral",C137='BS Adj Codes'!$B$34),'BS Adj Codes'!$C$34,IF(JRF!A139="Deferral","050918",IF(C137=JRF!D139,JRF!T139,JRF!D139)))))))))))))</f>
        <v/>
      </c>
      <c r="D338" s="69" t="str">
        <f>IF(D137="","",IF(OR(JRF!A139=Checks!$K$9,JRF!A139=Checks!$K$10,JRF!A139=Checks!$K$11,JRF!A139=Checks!$K$6),'Journal Template'!D137,IF(OR(JRF!A139="Accrual",JRF!A139="Deferral"),'Journal Template'!D137,IF(D137=JRF!C139,JRF!V139,JRF!C139))))</f>
        <v/>
      </c>
      <c r="E338" s="69" t="str">
        <f>IF(E137="","",IF(OR(JRF!A139=Checks!$K$9,JRF!A139=Checks!$K$10,JRF!A139=Checks!$K$11,JRF!A139=Checks!$K$6),'Journal Template'!E137,IF(OR(JRF!A139="Accrual",JRF!A139="Deferral"),'Journal Template'!E137,IF(E137=JRF!E139,JRF!#REF!,JRF!E139))))</f>
        <v/>
      </c>
      <c r="F338" s="69" t="str">
        <f>IF(F137="","",IF(OR(JRF!A139=Checks!$K$9,JRF!A139=Checks!$K$10,JRF!A139=Checks!$K$11,JRF!A139=Checks!$K$6),'Journal Template'!F137,IF(OR(JRF!A139="Accrual",JRF!A139="Deferral"),'Journal Template'!F137,IF(F137=JRF!F139,JRF!AV139,JRF!F139))))</f>
        <v/>
      </c>
      <c r="G338" s="73" t="str">
        <f t="shared" si="7"/>
        <v/>
      </c>
      <c r="H338" s="73" t="str">
        <f t="shared" si="10"/>
        <v/>
      </c>
      <c r="I338" s="71" t="str">
        <f t="shared" si="11"/>
        <v/>
      </c>
      <c r="J338" s="71" t="str">
        <f t="shared" si="8"/>
        <v/>
      </c>
      <c r="K338" s="72" t="str">
        <f>IF(K137="","",IF(OR(JRF!A139=Checks!$K$9,JRF!A139=Checks!$K$10,JRF!A139=Checks!$K$11),'Journal Template'!K137,IF(K137=JRF!B139,JRF!Q139,"")))</f>
        <v/>
      </c>
      <c r="L338" s="200" t="str">
        <f t="shared" si="12"/>
        <v/>
      </c>
      <c r="M338" s="73" t="str">
        <f>IF(M137="","",IF(JRF!A139="Reclass","",-'Journal Template'!M137))</f>
        <v/>
      </c>
      <c r="N338" s="69"/>
      <c r="O338" s="69" t="str">
        <f t="shared" si="13"/>
        <v>ENDBS</v>
      </c>
      <c r="P338" s="69"/>
      <c r="T338" s="44"/>
      <c r="AH338" s="68"/>
      <c r="AI338" s="44"/>
      <c r="AL338" s="44"/>
    </row>
    <row r="339" spans="1:38">
      <c r="A339" s="69" t="str">
        <f>IF(A138="#REF!","#REF!",IF(OR(JRF!A140=Checks!$K$9,JRF!A140=Checks!$K$10,JRF!A140=Checks!$K$11,JRF!A140=Checks!$K$6),'Journal Template'!A138,IF(OR(JRF!A140="Accrual",JRF!A140="Deferral"),'Journal Template'!A138,IF(A138=JRF!B140,JRF!Q140,JRF!B140))))</f>
        <v>#REF!</v>
      </c>
      <c r="B339" s="69" t="str">
        <f t="shared" si="9"/>
        <v/>
      </c>
      <c r="C339" s="74" t="str">
        <f>IF(C138="","",IF(IFERROR(SEARCH("RIR",JRF!A140),0),"090960",IF(JRF!A140=Checks!$K$10,'BS Adj Codes'!$C$27,IF(JRF!A140=Checks!$K$11,'BS Adj Codes'!$C$28,IF(AND(JRF!A140="Accrual",C138=IFERROR(VLOOKUP(C138,'BS Adj Codes'!$B$2:$B$22,1,0),0)),IFERROR(VLOOKUP(C138,'BS Adj Codes'!$B$2:$C$22,2,0),0),IF(AND(JRF!A140="Accrual",LEFT(C138,1)=2),'BS Adj Codes'!$C$25,IF(AND(JRF!A140="Accrual",0=IFERROR(VLOOKUP(C138,'BS Adj Codes'!$B$2:$B$23,1,0),0)),"160955",IF(AND(JRF!A140="Prepaid",C138=IFERROR(VLOOKUP(C138,'BS Adj Codes'!$B$37:$B$42,1,0),0)),IFERROR(VLOOKUP(C138,'BS Adj Codes'!$B$37:$C$42,2,0),0),IF(AND(JRF!A140="Prepaid",0=IFERROR(VLOOKUP(C138,'BS Adj Codes'!$B$37:$B$42,1,0),0)),"050090",IF(AND(JRF!A140="Deferral",'Journal Template'!C138='BS Adj Codes'!$B$32),'BS Adj Codes'!$C$32,IF(AND(JRF!A140="Deferral",C138='BS Adj Codes'!$B$34),'BS Adj Codes'!$C$34,IF(JRF!A140="Deferral","050918",IF(C138=JRF!D140,JRF!T140,JRF!D140)))))))))))))</f>
        <v/>
      </c>
      <c r="D339" s="69" t="str">
        <f>IF(D138="","",IF(OR(JRF!A140=Checks!$K$9,JRF!A140=Checks!$K$10,JRF!A140=Checks!$K$11,JRF!A140=Checks!$K$6),'Journal Template'!D138,IF(OR(JRF!A140="Accrual",JRF!A140="Deferral"),'Journal Template'!D138,IF(D138=JRF!C140,JRF!V140,JRF!C140))))</f>
        <v/>
      </c>
      <c r="E339" s="69" t="str">
        <f>IF(E138="","",IF(OR(JRF!A140=Checks!$K$9,JRF!A140=Checks!$K$10,JRF!A140=Checks!$K$11,JRF!A140=Checks!$K$6),'Journal Template'!E138,IF(OR(JRF!A140="Accrual",JRF!A140="Deferral"),'Journal Template'!E138,IF(E138=JRF!E140,JRF!#REF!,JRF!E140))))</f>
        <v/>
      </c>
      <c r="F339" s="69" t="str">
        <f>IF(F138="","",IF(OR(JRF!A140=Checks!$K$9,JRF!A140=Checks!$K$10,JRF!A140=Checks!$K$11,JRF!A140=Checks!$K$6),'Journal Template'!F138,IF(OR(JRF!A140="Accrual",JRF!A140="Deferral"),'Journal Template'!F138,IF(F138=JRF!F140,JRF!AV140,JRF!F140))))</f>
        <v/>
      </c>
      <c r="G339" s="73" t="str">
        <f t="shared" si="7"/>
        <v/>
      </c>
      <c r="H339" s="73" t="str">
        <f t="shared" si="10"/>
        <v/>
      </c>
      <c r="I339" s="71" t="str">
        <f t="shared" si="11"/>
        <v/>
      </c>
      <c r="J339" s="71" t="str">
        <f t="shared" si="8"/>
        <v/>
      </c>
      <c r="K339" s="72" t="str">
        <f>IF(K138="","",IF(OR(JRF!A140=Checks!$K$9,JRF!A140=Checks!$K$10,JRF!A140=Checks!$K$11),'Journal Template'!K138,IF(K138=JRF!B140,JRF!Q140,"")))</f>
        <v/>
      </c>
      <c r="L339" s="200" t="str">
        <f t="shared" si="12"/>
        <v/>
      </c>
      <c r="M339" s="73" t="str">
        <f>IF(M138="","",IF(JRF!A140="Reclass","",-'Journal Template'!M138))</f>
        <v/>
      </c>
      <c r="N339" s="69"/>
      <c r="O339" s="69" t="str">
        <f t="shared" si="13"/>
        <v>ENDBS</v>
      </c>
      <c r="P339" s="69"/>
      <c r="T339" s="44"/>
      <c r="AH339" s="68"/>
      <c r="AI339" s="44"/>
      <c r="AL339" s="44"/>
    </row>
    <row r="340" spans="1:38">
      <c r="A340" s="69" t="str">
        <f>IF(A139="#REF!","#REF!",IF(OR(JRF!A141=Checks!$K$9,JRF!A141=Checks!$K$10,JRF!A141=Checks!$K$11,JRF!A141=Checks!$K$6),'Journal Template'!A139,IF(OR(JRF!A141="Accrual",JRF!A141="Deferral"),'Journal Template'!A139,IF(A139=JRF!B141,JRF!Q141,JRF!B141))))</f>
        <v>#REF!</v>
      </c>
      <c r="B340" s="69" t="str">
        <f t="shared" si="9"/>
        <v/>
      </c>
      <c r="C340" s="74" t="str">
        <f>IF(C139="","",IF(IFERROR(SEARCH("RIR",JRF!A141),0),"090960",IF(JRF!A141=Checks!$K$10,'BS Adj Codes'!$C$27,IF(JRF!A141=Checks!$K$11,'BS Adj Codes'!$C$28,IF(AND(JRF!A141="Accrual",C139=IFERROR(VLOOKUP(C139,'BS Adj Codes'!$B$2:$B$22,1,0),0)),IFERROR(VLOOKUP(C139,'BS Adj Codes'!$B$2:$C$22,2,0),0),IF(AND(JRF!A141="Accrual",LEFT(C139,1)=2),'BS Adj Codes'!$C$25,IF(AND(JRF!A141="Accrual",0=IFERROR(VLOOKUP(C139,'BS Adj Codes'!$B$2:$B$23,1,0),0)),"160955",IF(AND(JRF!A141="Prepaid",C139=IFERROR(VLOOKUP(C139,'BS Adj Codes'!$B$37:$B$42,1,0),0)),IFERROR(VLOOKUP(C139,'BS Adj Codes'!$B$37:$C$42,2,0),0),IF(AND(JRF!A141="Prepaid",0=IFERROR(VLOOKUP(C139,'BS Adj Codes'!$B$37:$B$42,1,0),0)),"050090",IF(AND(JRF!A141="Deferral",'Journal Template'!C139='BS Adj Codes'!$B$32),'BS Adj Codes'!$C$32,IF(AND(JRF!A141="Deferral",C139='BS Adj Codes'!$B$34),'BS Adj Codes'!$C$34,IF(JRF!A141="Deferral","050918",IF(C139=JRF!D141,JRF!T141,JRF!D141)))))))))))))</f>
        <v/>
      </c>
      <c r="D340" s="69" t="str">
        <f>IF(D139="","",IF(OR(JRF!A141=Checks!$K$9,JRF!A141=Checks!$K$10,JRF!A141=Checks!$K$11,JRF!A141=Checks!$K$6),'Journal Template'!D139,IF(OR(JRF!A141="Accrual",JRF!A141="Deferral"),'Journal Template'!D139,IF(D139=JRF!C141,JRF!V141,JRF!C141))))</f>
        <v/>
      </c>
      <c r="E340" s="69" t="str">
        <f>IF(E139="","",IF(OR(JRF!A141=Checks!$K$9,JRF!A141=Checks!$K$10,JRF!A141=Checks!$K$11,JRF!A141=Checks!$K$6),'Journal Template'!E139,IF(OR(JRF!A141="Accrual",JRF!A141="Deferral"),'Journal Template'!E139,IF(E139=JRF!E141,JRF!#REF!,JRF!E141))))</f>
        <v/>
      </c>
      <c r="F340" s="69" t="str">
        <f>IF(F139="","",IF(OR(JRF!A141=Checks!$K$9,JRF!A141=Checks!$K$10,JRF!A141=Checks!$K$11,JRF!A141=Checks!$K$6),'Journal Template'!F139,IF(OR(JRF!A141="Accrual",JRF!A141="Deferral"),'Journal Template'!F139,IF(F139=JRF!F141,JRF!AV141,JRF!F141))))</f>
        <v/>
      </c>
      <c r="G340" s="73" t="str">
        <f t="shared" si="7"/>
        <v/>
      </c>
      <c r="H340" s="73" t="str">
        <f t="shared" si="10"/>
        <v/>
      </c>
      <c r="I340" s="71" t="str">
        <f t="shared" si="11"/>
        <v/>
      </c>
      <c r="J340" s="71" t="str">
        <f t="shared" si="8"/>
        <v/>
      </c>
      <c r="K340" s="72" t="str">
        <f>IF(K139="","",IF(OR(JRF!A141=Checks!$K$9,JRF!A141=Checks!$K$10,JRF!A141=Checks!$K$11),'Journal Template'!K139,IF(K139=JRF!B141,JRF!Q141,"")))</f>
        <v/>
      </c>
      <c r="L340" s="200" t="str">
        <f t="shared" si="12"/>
        <v/>
      </c>
      <c r="M340" s="73" t="str">
        <f>IF(M139="","",IF(JRF!A141="Reclass","",-'Journal Template'!M139))</f>
        <v/>
      </c>
      <c r="N340" s="69"/>
      <c r="O340" s="69" t="str">
        <f t="shared" si="13"/>
        <v>ENDBS</v>
      </c>
      <c r="P340" s="69"/>
      <c r="T340" s="44"/>
      <c r="AH340" s="68"/>
      <c r="AI340" s="44"/>
      <c r="AL340" s="44"/>
    </row>
    <row r="341" spans="1:38">
      <c r="A341" s="69" t="str">
        <f>IF(A140="#REF!","#REF!",IF(OR(JRF!A142=Checks!$K$9,JRF!A142=Checks!$K$10,JRF!A142=Checks!$K$11,JRF!A142=Checks!$K$6),'Journal Template'!A140,IF(OR(JRF!A142="Accrual",JRF!A142="Deferral"),'Journal Template'!A140,IF(A140=JRF!B142,JRF!Q142,JRF!B142))))</f>
        <v>#REF!</v>
      </c>
      <c r="B341" s="69" t="str">
        <f t="shared" si="9"/>
        <v/>
      </c>
      <c r="C341" s="74" t="str">
        <f>IF(C140="","",IF(IFERROR(SEARCH("RIR",JRF!A142),0),"090960",IF(JRF!A142=Checks!$K$10,'BS Adj Codes'!$C$27,IF(JRF!A142=Checks!$K$11,'BS Adj Codes'!$C$28,IF(AND(JRF!A142="Accrual",C140=IFERROR(VLOOKUP(C140,'BS Adj Codes'!$B$2:$B$22,1,0),0)),IFERROR(VLOOKUP(C140,'BS Adj Codes'!$B$2:$C$22,2,0),0),IF(AND(JRF!A142="Accrual",LEFT(C140,1)=2),'BS Adj Codes'!$C$25,IF(AND(JRF!A142="Accrual",0=IFERROR(VLOOKUP(C140,'BS Adj Codes'!$B$2:$B$23,1,0),0)),"160955",IF(AND(JRF!A142="Prepaid",C140=IFERROR(VLOOKUP(C140,'BS Adj Codes'!$B$37:$B$42,1,0),0)),IFERROR(VLOOKUP(C140,'BS Adj Codes'!$B$37:$C$42,2,0),0),IF(AND(JRF!A142="Prepaid",0=IFERROR(VLOOKUP(C140,'BS Adj Codes'!$B$37:$B$42,1,0),0)),"050090",IF(AND(JRF!A142="Deferral",'Journal Template'!C140='BS Adj Codes'!$B$32),'BS Adj Codes'!$C$32,IF(AND(JRF!A142="Deferral",C140='BS Adj Codes'!$B$34),'BS Adj Codes'!$C$34,IF(JRF!A142="Deferral","050918",IF(C140=JRF!D142,JRF!T142,JRF!D142)))))))))))))</f>
        <v/>
      </c>
      <c r="D341" s="69" t="str">
        <f>IF(D140="","",IF(OR(JRF!A142=Checks!$K$9,JRF!A142=Checks!$K$10,JRF!A142=Checks!$K$11,JRF!A142=Checks!$K$6),'Journal Template'!D140,IF(OR(JRF!A142="Accrual",JRF!A142="Deferral"),'Journal Template'!D140,IF(D140=JRF!C142,JRF!V142,JRF!C142))))</f>
        <v/>
      </c>
      <c r="E341" s="69" t="str">
        <f>IF(E140="","",IF(OR(JRF!A142=Checks!$K$9,JRF!A142=Checks!$K$10,JRF!A142=Checks!$K$11,JRF!A142=Checks!$K$6),'Journal Template'!E140,IF(OR(JRF!A142="Accrual",JRF!A142="Deferral"),'Journal Template'!E140,IF(E140=JRF!E142,JRF!#REF!,JRF!E142))))</f>
        <v/>
      </c>
      <c r="F341" s="69" t="str">
        <f>IF(F140="","",IF(OR(JRF!A142=Checks!$K$9,JRF!A142=Checks!$K$10,JRF!A142=Checks!$K$11,JRF!A142=Checks!$K$6),'Journal Template'!F140,IF(OR(JRF!A142="Accrual",JRF!A142="Deferral"),'Journal Template'!F140,IF(F140=JRF!F142,JRF!AV142,JRF!F142))))</f>
        <v/>
      </c>
      <c r="G341" s="73" t="str">
        <f t="shared" si="7"/>
        <v/>
      </c>
      <c r="H341" s="73" t="str">
        <f t="shared" si="10"/>
        <v/>
      </c>
      <c r="I341" s="71" t="str">
        <f t="shared" si="11"/>
        <v/>
      </c>
      <c r="J341" s="71" t="str">
        <f t="shared" si="8"/>
        <v/>
      </c>
      <c r="K341" s="72" t="str">
        <f>IF(K140="","",IF(OR(JRF!A142=Checks!$K$9,JRF!A142=Checks!$K$10,JRF!A142=Checks!$K$11),'Journal Template'!K140,IF(K140=JRF!B142,JRF!Q142,"")))</f>
        <v/>
      </c>
      <c r="L341" s="200" t="str">
        <f t="shared" si="12"/>
        <v/>
      </c>
      <c r="M341" s="73" t="str">
        <f>IF(M140="","",IF(JRF!A142="Reclass","",-'Journal Template'!M140))</f>
        <v/>
      </c>
      <c r="N341" s="69"/>
      <c r="O341" s="69" t="str">
        <f t="shared" si="13"/>
        <v>ENDBS</v>
      </c>
      <c r="P341" s="69"/>
      <c r="T341" s="44"/>
      <c r="AH341" s="68"/>
      <c r="AI341" s="44"/>
      <c r="AL341" s="44"/>
    </row>
    <row r="342" spans="1:38">
      <c r="A342" s="69" t="str">
        <f>IF(A141="#REF!","#REF!",IF(OR(JRF!A143=Checks!$K$9,JRF!A143=Checks!$K$10,JRF!A143=Checks!$K$11,JRF!A143=Checks!$K$6),'Journal Template'!A141,IF(OR(JRF!A143="Accrual",JRF!A143="Deferral"),'Journal Template'!A141,IF(A141=JRF!B143,JRF!Q143,JRF!B143))))</f>
        <v>#REF!</v>
      </c>
      <c r="B342" s="69" t="str">
        <f t="shared" si="9"/>
        <v/>
      </c>
      <c r="C342" s="74" t="str">
        <f>IF(C141="","",IF(IFERROR(SEARCH("RIR",JRF!A143),0),"090960",IF(JRF!A143=Checks!$K$10,'BS Adj Codes'!$C$27,IF(JRF!A143=Checks!$K$11,'BS Adj Codes'!$C$28,IF(AND(JRF!A143="Accrual",C141=IFERROR(VLOOKUP(C141,'BS Adj Codes'!$B$2:$B$22,1,0),0)),IFERROR(VLOOKUP(C141,'BS Adj Codes'!$B$2:$C$22,2,0),0),IF(AND(JRF!A143="Accrual",LEFT(C141,1)=2),'BS Adj Codes'!$C$25,IF(AND(JRF!A143="Accrual",0=IFERROR(VLOOKUP(C141,'BS Adj Codes'!$B$2:$B$23,1,0),0)),"160955",IF(AND(JRF!A143="Prepaid",C141=IFERROR(VLOOKUP(C141,'BS Adj Codes'!$B$37:$B$42,1,0),0)),IFERROR(VLOOKUP(C141,'BS Adj Codes'!$B$37:$C$42,2,0),0),IF(AND(JRF!A143="Prepaid",0=IFERROR(VLOOKUP(C141,'BS Adj Codes'!$B$37:$B$42,1,0),0)),"050090",IF(AND(JRF!A143="Deferral",'Journal Template'!C141='BS Adj Codes'!$B$32),'BS Adj Codes'!$C$32,IF(AND(JRF!A143="Deferral",C141='BS Adj Codes'!$B$34),'BS Adj Codes'!$C$34,IF(JRF!A143="Deferral","050918",IF(C141=JRF!D143,JRF!T143,JRF!D143)))))))))))))</f>
        <v/>
      </c>
      <c r="D342" s="69" t="str">
        <f>IF(D141="","",IF(OR(JRF!A143=Checks!$K$9,JRF!A143=Checks!$K$10,JRF!A143=Checks!$K$11,JRF!A143=Checks!$K$6),'Journal Template'!D141,IF(OR(JRF!A143="Accrual",JRF!A143="Deferral"),'Journal Template'!D141,IF(D141=JRF!C143,JRF!V143,JRF!C143))))</f>
        <v/>
      </c>
      <c r="E342" s="69" t="str">
        <f>IF(E141="","",IF(OR(JRF!A143=Checks!$K$9,JRF!A143=Checks!$K$10,JRF!A143=Checks!$K$11,JRF!A143=Checks!$K$6),'Journal Template'!E141,IF(OR(JRF!A143="Accrual",JRF!A143="Deferral"),'Journal Template'!E141,IF(E141=JRF!E143,JRF!#REF!,JRF!E143))))</f>
        <v/>
      </c>
      <c r="F342" s="69" t="str">
        <f>IF(F141="","",IF(OR(JRF!A143=Checks!$K$9,JRF!A143=Checks!$K$10,JRF!A143=Checks!$K$11,JRF!A143=Checks!$K$6),'Journal Template'!F141,IF(OR(JRF!A143="Accrual",JRF!A143="Deferral"),'Journal Template'!F141,IF(F141=JRF!F143,JRF!AV143,JRF!F143))))</f>
        <v/>
      </c>
      <c r="G342" s="73" t="str">
        <f t="shared" ref="G342:G405" si="14">IF(G141="","",-G141)</f>
        <v/>
      </c>
      <c r="H342" s="73" t="str">
        <f t="shared" si="10"/>
        <v/>
      </c>
      <c r="I342" s="71" t="str">
        <f t="shared" si="11"/>
        <v/>
      </c>
      <c r="J342" s="71" t="str">
        <f t="shared" ref="J342:J405" si="15">J141</f>
        <v/>
      </c>
      <c r="K342" s="72" t="str">
        <f>IF(K141="","",IF(OR(JRF!A143=Checks!$K$9,JRF!A143=Checks!$K$10,JRF!A143=Checks!$K$11),'Journal Template'!K141,IF(K141=JRF!B143,JRF!Q143,"")))</f>
        <v/>
      </c>
      <c r="L342" s="200" t="str">
        <f t="shared" si="12"/>
        <v/>
      </c>
      <c r="M342" s="73" t="str">
        <f>IF(M141="","",IF(JRF!A143="Reclass","",-'Journal Template'!M141))</f>
        <v/>
      </c>
      <c r="N342" s="69"/>
      <c r="O342" s="69" t="str">
        <f t="shared" si="13"/>
        <v>ENDBS</v>
      </c>
      <c r="P342" s="69"/>
      <c r="T342" s="44"/>
      <c r="AH342" s="68"/>
      <c r="AI342" s="44"/>
      <c r="AL342" s="44"/>
    </row>
    <row r="343" spans="1:38">
      <c r="A343" s="69" t="str">
        <f>IF(A142="#REF!","#REF!",IF(OR(JRF!A144=Checks!$K$9,JRF!A144=Checks!$K$10,JRF!A144=Checks!$K$11,JRF!A144=Checks!$K$6),'Journal Template'!A142,IF(OR(JRF!A144="Accrual",JRF!A144="Deferral"),'Journal Template'!A142,IF(A142=JRF!B144,JRF!Q144,JRF!B144))))</f>
        <v>#REF!</v>
      </c>
      <c r="B343" s="69" t="str">
        <f t="shared" ref="B343:B406" si="16">IF(A142="","",B142)</f>
        <v/>
      </c>
      <c r="C343" s="74" t="str">
        <f>IF(C142="","",IF(IFERROR(SEARCH("RIR",JRF!A144),0),"090960",IF(JRF!A144=Checks!$K$10,'BS Adj Codes'!$C$27,IF(JRF!A144=Checks!$K$11,'BS Adj Codes'!$C$28,IF(AND(JRF!A144="Accrual",C142=IFERROR(VLOOKUP(C142,'BS Adj Codes'!$B$2:$B$22,1,0),0)),IFERROR(VLOOKUP(C142,'BS Adj Codes'!$B$2:$C$22,2,0),0),IF(AND(JRF!A144="Accrual",LEFT(C142,1)=2),'BS Adj Codes'!$C$25,IF(AND(JRF!A144="Accrual",0=IFERROR(VLOOKUP(C142,'BS Adj Codes'!$B$2:$B$23,1,0),0)),"160955",IF(AND(JRF!A144="Prepaid",C142=IFERROR(VLOOKUP(C142,'BS Adj Codes'!$B$37:$B$42,1,0),0)),IFERROR(VLOOKUP(C142,'BS Adj Codes'!$B$37:$C$42,2,0),0),IF(AND(JRF!A144="Prepaid",0=IFERROR(VLOOKUP(C142,'BS Adj Codes'!$B$37:$B$42,1,0),0)),"050090",IF(AND(JRF!A144="Deferral",'Journal Template'!C142='BS Adj Codes'!$B$32),'BS Adj Codes'!$C$32,IF(AND(JRF!A144="Deferral",C142='BS Adj Codes'!$B$34),'BS Adj Codes'!$C$34,IF(JRF!A144="Deferral","050918",IF(C142=JRF!D144,JRF!T144,JRF!D144)))))))))))))</f>
        <v/>
      </c>
      <c r="D343" s="69" t="str">
        <f>IF(D142="","",IF(OR(JRF!A144=Checks!$K$9,JRF!A144=Checks!$K$10,JRF!A144=Checks!$K$11,JRF!A144=Checks!$K$6),'Journal Template'!D142,IF(OR(JRF!A144="Accrual",JRF!A144="Deferral"),'Journal Template'!D142,IF(D142=JRF!C144,JRF!V144,JRF!C144))))</f>
        <v/>
      </c>
      <c r="E343" s="69" t="str">
        <f>IF(E142="","",IF(OR(JRF!A144=Checks!$K$9,JRF!A144=Checks!$K$10,JRF!A144=Checks!$K$11,JRF!A144=Checks!$K$6),'Journal Template'!E142,IF(OR(JRF!A144="Accrual",JRF!A144="Deferral"),'Journal Template'!E142,IF(E142=JRF!E144,JRF!#REF!,JRF!E144))))</f>
        <v/>
      </c>
      <c r="F343" s="69" t="str">
        <f>IF(F142="","",IF(OR(JRF!A144=Checks!$K$9,JRF!A144=Checks!$K$10,JRF!A144=Checks!$K$11,JRF!A144=Checks!$K$6),'Journal Template'!F142,IF(OR(JRF!A144="Accrual",JRF!A144="Deferral"),'Journal Template'!F142,IF(F142=JRF!F144,JRF!AV144,JRF!F144))))</f>
        <v/>
      </c>
      <c r="G343" s="73" t="str">
        <f t="shared" si="14"/>
        <v/>
      </c>
      <c r="H343" s="73" t="str">
        <f t="shared" ref="H343:H406" si="17">IF(A142="","",H142)</f>
        <v/>
      </c>
      <c r="I343" s="71" t="str">
        <f t="shared" ref="I343:I406" si="18">IF(A142="","",I142)</f>
        <v/>
      </c>
      <c r="J343" s="71" t="str">
        <f t="shared" si="15"/>
        <v/>
      </c>
      <c r="K343" s="72" t="str">
        <f>IF(K142="","",IF(OR(JRF!A144=Checks!$K$9,JRF!A144=Checks!$K$10,JRF!A144=Checks!$K$11),'Journal Template'!K142,IF(K142=JRF!B144,JRF!Q144,"")))</f>
        <v/>
      </c>
      <c r="L343" s="200" t="str">
        <f t="shared" ref="L343:L406" si="19">IF(M343="","",L142)</f>
        <v/>
      </c>
      <c r="M343" s="73" t="str">
        <f>IF(M142="","",IF(JRF!A144="Reclass","",-'Journal Template'!M142))</f>
        <v/>
      </c>
      <c r="N343" s="69"/>
      <c r="O343" s="69" t="str">
        <f t="shared" ref="O343:O406" si="20">IF(M343="","ENDBS","")</f>
        <v>ENDBS</v>
      </c>
      <c r="P343" s="69"/>
      <c r="T343" s="44"/>
      <c r="AH343" s="68"/>
      <c r="AI343" s="44"/>
      <c r="AL343" s="44"/>
    </row>
    <row r="344" spans="1:38">
      <c r="A344" s="69" t="str">
        <f>IF(A143="#REF!","#REF!",IF(OR(JRF!A145=Checks!$K$9,JRF!A145=Checks!$K$10,JRF!A145=Checks!$K$11,JRF!A145=Checks!$K$6),'Journal Template'!A143,IF(OR(JRF!A145="Accrual",JRF!A145="Deferral"),'Journal Template'!A143,IF(A143=JRF!B145,JRF!Q145,JRF!B145))))</f>
        <v>#REF!</v>
      </c>
      <c r="B344" s="69" t="str">
        <f t="shared" si="16"/>
        <v/>
      </c>
      <c r="C344" s="74" t="str">
        <f>IF(C143="","",IF(IFERROR(SEARCH("RIR",JRF!A145),0),"090960",IF(JRF!A145=Checks!$K$10,'BS Adj Codes'!$C$27,IF(JRF!A145=Checks!$K$11,'BS Adj Codes'!$C$28,IF(AND(JRF!A145="Accrual",C143=IFERROR(VLOOKUP(C143,'BS Adj Codes'!$B$2:$B$22,1,0),0)),IFERROR(VLOOKUP(C143,'BS Adj Codes'!$B$2:$C$22,2,0),0),IF(AND(JRF!A145="Accrual",LEFT(C143,1)=2),'BS Adj Codes'!$C$25,IF(AND(JRF!A145="Accrual",0=IFERROR(VLOOKUP(C143,'BS Adj Codes'!$B$2:$B$23,1,0),0)),"160955",IF(AND(JRF!A145="Prepaid",C143=IFERROR(VLOOKUP(C143,'BS Adj Codes'!$B$37:$B$42,1,0),0)),IFERROR(VLOOKUP(C143,'BS Adj Codes'!$B$37:$C$42,2,0),0),IF(AND(JRF!A145="Prepaid",0=IFERROR(VLOOKUP(C143,'BS Adj Codes'!$B$37:$B$42,1,0),0)),"050090",IF(AND(JRF!A145="Deferral",'Journal Template'!C143='BS Adj Codes'!$B$32),'BS Adj Codes'!$C$32,IF(AND(JRF!A145="Deferral",C143='BS Adj Codes'!$B$34),'BS Adj Codes'!$C$34,IF(JRF!A145="Deferral","050918",IF(C143=JRF!D145,JRF!T145,JRF!D145)))))))))))))</f>
        <v/>
      </c>
      <c r="D344" s="69" t="str">
        <f>IF(D143="","",IF(OR(JRF!A145=Checks!$K$9,JRF!A145=Checks!$K$10,JRF!A145=Checks!$K$11,JRF!A145=Checks!$K$6),'Journal Template'!D143,IF(OR(JRF!A145="Accrual",JRF!A145="Deferral"),'Journal Template'!D143,IF(D143=JRF!C145,JRF!V145,JRF!C145))))</f>
        <v/>
      </c>
      <c r="E344" s="69" t="str">
        <f>IF(E143="","",IF(OR(JRF!A145=Checks!$K$9,JRF!A145=Checks!$K$10,JRF!A145=Checks!$K$11,JRF!A145=Checks!$K$6),'Journal Template'!E143,IF(OR(JRF!A145="Accrual",JRF!A145="Deferral"),'Journal Template'!E143,IF(E143=JRF!E145,JRF!#REF!,JRF!E145))))</f>
        <v/>
      </c>
      <c r="F344" s="69" t="str">
        <f>IF(F143="","",IF(OR(JRF!A145=Checks!$K$9,JRF!A145=Checks!$K$10,JRF!A145=Checks!$K$11,JRF!A145=Checks!$K$6),'Journal Template'!F143,IF(OR(JRF!A145="Accrual",JRF!A145="Deferral"),'Journal Template'!F143,IF(F143=JRF!F145,JRF!AV145,JRF!F145))))</f>
        <v/>
      </c>
      <c r="G344" s="73" t="str">
        <f t="shared" si="14"/>
        <v/>
      </c>
      <c r="H344" s="73" t="str">
        <f t="shared" si="17"/>
        <v/>
      </c>
      <c r="I344" s="71" t="str">
        <f t="shared" si="18"/>
        <v/>
      </c>
      <c r="J344" s="71" t="str">
        <f t="shared" si="15"/>
        <v/>
      </c>
      <c r="K344" s="72" t="str">
        <f>IF(K143="","",IF(OR(JRF!A145=Checks!$K$9,JRF!A145=Checks!$K$10,JRF!A145=Checks!$K$11),'Journal Template'!K143,IF(K143=JRF!B145,JRF!Q145,"")))</f>
        <v/>
      </c>
      <c r="L344" s="200" t="str">
        <f t="shared" si="19"/>
        <v/>
      </c>
      <c r="M344" s="73" t="str">
        <f>IF(M143="","",IF(JRF!A145="Reclass","",-'Journal Template'!M143))</f>
        <v/>
      </c>
      <c r="N344" s="69"/>
      <c r="O344" s="69" t="str">
        <f t="shared" si="20"/>
        <v>ENDBS</v>
      </c>
      <c r="P344" s="69"/>
      <c r="T344" s="44"/>
      <c r="AH344" s="68"/>
      <c r="AI344" s="44"/>
      <c r="AL344" s="44"/>
    </row>
    <row r="345" spans="1:38">
      <c r="A345" s="69" t="str">
        <f>IF(A144="#REF!","#REF!",IF(OR(JRF!A146=Checks!$K$9,JRF!A146=Checks!$K$10,JRF!A146=Checks!$K$11,JRF!A146=Checks!$K$6),'Journal Template'!A144,IF(OR(JRF!A146="Accrual",JRF!A146="Deferral"),'Journal Template'!A144,IF(A144=JRF!B146,JRF!Q146,JRF!B146))))</f>
        <v>#REF!</v>
      </c>
      <c r="B345" s="69" t="str">
        <f t="shared" si="16"/>
        <v/>
      </c>
      <c r="C345" s="74" t="str">
        <f>IF(C144="","",IF(IFERROR(SEARCH("RIR",JRF!A146),0),"090960",IF(JRF!A146=Checks!$K$10,'BS Adj Codes'!$C$27,IF(JRF!A146=Checks!$K$11,'BS Adj Codes'!$C$28,IF(AND(JRF!A146="Accrual",C144=IFERROR(VLOOKUP(C144,'BS Adj Codes'!$B$2:$B$22,1,0),0)),IFERROR(VLOOKUP(C144,'BS Adj Codes'!$B$2:$C$22,2,0),0),IF(AND(JRF!A146="Accrual",LEFT(C144,1)=2),'BS Adj Codes'!$C$25,IF(AND(JRF!A146="Accrual",0=IFERROR(VLOOKUP(C144,'BS Adj Codes'!$B$2:$B$23,1,0),0)),"160955",IF(AND(JRF!A146="Prepaid",C144=IFERROR(VLOOKUP(C144,'BS Adj Codes'!$B$37:$B$42,1,0),0)),IFERROR(VLOOKUP(C144,'BS Adj Codes'!$B$37:$C$42,2,0),0),IF(AND(JRF!A146="Prepaid",0=IFERROR(VLOOKUP(C144,'BS Adj Codes'!$B$37:$B$42,1,0),0)),"050090",IF(AND(JRF!A146="Deferral",'Journal Template'!C144='BS Adj Codes'!$B$32),'BS Adj Codes'!$C$32,IF(AND(JRF!A146="Deferral",C144='BS Adj Codes'!$B$34),'BS Adj Codes'!$C$34,IF(JRF!A146="Deferral","050918",IF(C144=JRF!D146,JRF!T146,JRF!D146)))))))))))))</f>
        <v/>
      </c>
      <c r="D345" s="69" t="str">
        <f>IF(D144="","",IF(OR(JRF!A146=Checks!$K$9,JRF!A146=Checks!$K$10,JRF!A146=Checks!$K$11,JRF!A146=Checks!$K$6),'Journal Template'!D144,IF(OR(JRF!A146="Accrual",JRF!A146="Deferral"),'Journal Template'!D144,IF(D144=JRF!C146,JRF!V146,JRF!C146))))</f>
        <v/>
      </c>
      <c r="E345" s="69" t="str">
        <f>IF(E144="","",IF(OR(JRF!A146=Checks!$K$9,JRF!A146=Checks!$K$10,JRF!A146=Checks!$K$11,JRF!A146=Checks!$K$6),'Journal Template'!E144,IF(OR(JRF!A146="Accrual",JRF!A146="Deferral"),'Journal Template'!E144,IF(E144=JRF!E146,JRF!#REF!,JRF!E146))))</f>
        <v/>
      </c>
      <c r="F345" s="69" t="str">
        <f>IF(F144="","",IF(OR(JRF!A146=Checks!$K$9,JRF!A146=Checks!$K$10,JRF!A146=Checks!$K$11,JRF!A146=Checks!$K$6),'Journal Template'!F144,IF(OR(JRF!A146="Accrual",JRF!A146="Deferral"),'Journal Template'!F144,IF(F144=JRF!F146,JRF!AV146,JRF!F146))))</f>
        <v/>
      </c>
      <c r="G345" s="73" t="str">
        <f t="shared" si="14"/>
        <v/>
      </c>
      <c r="H345" s="73" t="str">
        <f t="shared" si="17"/>
        <v/>
      </c>
      <c r="I345" s="71" t="str">
        <f t="shared" si="18"/>
        <v/>
      </c>
      <c r="J345" s="71" t="str">
        <f t="shared" si="15"/>
        <v/>
      </c>
      <c r="K345" s="72" t="str">
        <f>IF(K144="","",IF(OR(JRF!A146=Checks!$K$9,JRF!A146=Checks!$K$10,JRF!A146=Checks!$K$11),'Journal Template'!K144,IF(K144=JRF!B146,JRF!Q146,"")))</f>
        <v/>
      </c>
      <c r="L345" s="200" t="str">
        <f t="shared" si="19"/>
        <v/>
      </c>
      <c r="M345" s="73" t="str">
        <f>IF(M144="","",IF(JRF!A146="Reclass","",-'Journal Template'!M144))</f>
        <v/>
      </c>
      <c r="N345" s="69"/>
      <c r="O345" s="69" t="str">
        <f t="shared" si="20"/>
        <v>ENDBS</v>
      </c>
      <c r="P345" s="69"/>
      <c r="T345" s="44"/>
      <c r="AH345" s="68"/>
      <c r="AI345" s="44"/>
      <c r="AL345" s="44"/>
    </row>
    <row r="346" spans="1:38">
      <c r="A346" s="69" t="str">
        <f>IF(A145="#REF!","#REF!",IF(OR(JRF!A147=Checks!$K$9,JRF!A147=Checks!$K$10,JRF!A147=Checks!$K$11,JRF!A147=Checks!$K$6),'Journal Template'!A145,IF(OR(JRF!A147="Accrual",JRF!A147="Deferral"),'Journal Template'!A145,IF(A145=JRF!B147,JRF!Q147,JRF!B147))))</f>
        <v>#REF!</v>
      </c>
      <c r="B346" s="69" t="str">
        <f t="shared" si="16"/>
        <v/>
      </c>
      <c r="C346" s="74" t="str">
        <f>IF(C145="","",IF(IFERROR(SEARCH("RIR",JRF!A147),0),"090960",IF(JRF!A147=Checks!$K$10,'BS Adj Codes'!$C$27,IF(JRF!A147=Checks!$K$11,'BS Adj Codes'!$C$28,IF(AND(JRF!A147="Accrual",C145=IFERROR(VLOOKUP(C145,'BS Adj Codes'!$B$2:$B$22,1,0),0)),IFERROR(VLOOKUP(C145,'BS Adj Codes'!$B$2:$C$22,2,0),0),IF(AND(JRF!A147="Accrual",LEFT(C145,1)=2),'BS Adj Codes'!$C$25,IF(AND(JRF!A147="Accrual",0=IFERROR(VLOOKUP(C145,'BS Adj Codes'!$B$2:$B$23,1,0),0)),"160955",IF(AND(JRF!A147="Prepaid",C145=IFERROR(VLOOKUP(C145,'BS Adj Codes'!$B$37:$B$42,1,0),0)),IFERROR(VLOOKUP(C145,'BS Adj Codes'!$B$37:$C$42,2,0),0),IF(AND(JRF!A147="Prepaid",0=IFERROR(VLOOKUP(C145,'BS Adj Codes'!$B$37:$B$42,1,0),0)),"050090",IF(AND(JRF!A147="Deferral",'Journal Template'!C145='BS Adj Codes'!$B$32),'BS Adj Codes'!$C$32,IF(AND(JRF!A147="Deferral",C145='BS Adj Codes'!$B$34),'BS Adj Codes'!$C$34,IF(JRF!A147="Deferral","050918",IF(C145=JRF!D147,JRF!T147,JRF!D147)))))))))))))</f>
        <v/>
      </c>
      <c r="D346" s="69" t="str">
        <f>IF(D145="","",IF(OR(JRF!A147=Checks!$K$9,JRF!A147=Checks!$K$10,JRF!A147=Checks!$K$11,JRF!A147=Checks!$K$6),'Journal Template'!D145,IF(OR(JRF!A147="Accrual",JRF!A147="Deferral"),'Journal Template'!D145,IF(D145=JRF!C147,JRF!V147,JRF!C147))))</f>
        <v/>
      </c>
      <c r="E346" s="69" t="str">
        <f>IF(E145="","",IF(OR(JRF!A147=Checks!$K$9,JRF!A147=Checks!$K$10,JRF!A147=Checks!$K$11,JRF!A147=Checks!$K$6),'Journal Template'!E145,IF(OR(JRF!A147="Accrual",JRF!A147="Deferral"),'Journal Template'!E145,IF(E145=JRF!E147,JRF!#REF!,JRF!E147))))</f>
        <v/>
      </c>
      <c r="F346" s="69" t="str">
        <f>IF(F145="","",IF(OR(JRF!A147=Checks!$K$9,JRF!A147=Checks!$K$10,JRF!A147=Checks!$K$11,JRF!A147=Checks!$K$6),'Journal Template'!F145,IF(OR(JRF!A147="Accrual",JRF!A147="Deferral"),'Journal Template'!F145,IF(F145=JRF!F147,JRF!AV147,JRF!F147))))</f>
        <v/>
      </c>
      <c r="G346" s="73" t="str">
        <f t="shared" si="14"/>
        <v/>
      </c>
      <c r="H346" s="73" t="str">
        <f t="shared" si="17"/>
        <v/>
      </c>
      <c r="I346" s="71" t="str">
        <f t="shared" si="18"/>
        <v/>
      </c>
      <c r="J346" s="71" t="str">
        <f t="shared" si="15"/>
        <v/>
      </c>
      <c r="K346" s="72" t="str">
        <f>IF(K145="","",IF(OR(JRF!A147=Checks!$K$9,JRF!A147=Checks!$K$10,JRF!A147=Checks!$K$11),'Journal Template'!K145,IF(K145=JRF!B147,JRF!Q147,"")))</f>
        <v/>
      </c>
      <c r="L346" s="200" t="str">
        <f t="shared" si="19"/>
        <v/>
      </c>
      <c r="M346" s="73" t="str">
        <f>IF(M145="","",IF(JRF!A147="Reclass","",-'Journal Template'!M145))</f>
        <v/>
      </c>
      <c r="N346" s="69"/>
      <c r="O346" s="69" t="str">
        <f t="shared" si="20"/>
        <v>ENDBS</v>
      </c>
      <c r="P346" s="69"/>
      <c r="T346" s="44"/>
      <c r="AH346" s="68"/>
      <c r="AI346" s="44"/>
      <c r="AL346" s="44"/>
    </row>
    <row r="347" spans="1:38">
      <c r="A347" s="69" t="str">
        <f>IF(A146="#REF!","#REF!",IF(OR(JRF!A148=Checks!$K$9,JRF!A148=Checks!$K$10,JRF!A148=Checks!$K$11,JRF!A148=Checks!$K$6),'Journal Template'!A146,IF(OR(JRF!A148="Accrual",JRF!A148="Deferral"),'Journal Template'!A146,IF(A146=JRF!B148,JRF!Q148,JRF!B148))))</f>
        <v>#REF!</v>
      </c>
      <c r="B347" s="69" t="str">
        <f t="shared" si="16"/>
        <v/>
      </c>
      <c r="C347" s="74" t="str">
        <f>IF(C146="","",IF(IFERROR(SEARCH("RIR",JRF!A148),0),"090960",IF(JRF!A148=Checks!$K$10,'BS Adj Codes'!$C$27,IF(JRF!A148=Checks!$K$11,'BS Adj Codes'!$C$28,IF(AND(JRF!A148="Accrual",C146=IFERROR(VLOOKUP(C146,'BS Adj Codes'!$B$2:$B$22,1,0),0)),IFERROR(VLOOKUP(C146,'BS Adj Codes'!$B$2:$C$22,2,0),0),IF(AND(JRF!A148="Accrual",LEFT(C146,1)=2),'BS Adj Codes'!$C$25,IF(AND(JRF!A148="Accrual",0=IFERROR(VLOOKUP(C146,'BS Adj Codes'!$B$2:$B$23,1,0),0)),"160955",IF(AND(JRF!A148="Prepaid",C146=IFERROR(VLOOKUP(C146,'BS Adj Codes'!$B$37:$B$42,1,0),0)),IFERROR(VLOOKUP(C146,'BS Adj Codes'!$B$37:$C$42,2,0),0),IF(AND(JRF!A148="Prepaid",0=IFERROR(VLOOKUP(C146,'BS Adj Codes'!$B$37:$B$42,1,0),0)),"050090",IF(AND(JRF!A148="Deferral",'Journal Template'!C146='BS Adj Codes'!$B$32),'BS Adj Codes'!$C$32,IF(AND(JRF!A148="Deferral",C146='BS Adj Codes'!$B$34),'BS Adj Codes'!$C$34,IF(JRF!A148="Deferral","050918",IF(C146=JRF!D148,JRF!T148,JRF!D148)))))))))))))</f>
        <v/>
      </c>
      <c r="D347" s="69" t="str">
        <f>IF(D146="","",IF(OR(JRF!A148=Checks!$K$9,JRF!A148=Checks!$K$10,JRF!A148=Checks!$K$11,JRF!A148=Checks!$K$6),'Journal Template'!D146,IF(OR(JRF!A148="Accrual",JRF!A148="Deferral"),'Journal Template'!D146,IF(D146=JRF!C148,JRF!V148,JRF!C148))))</f>
        <v/>
      </c>
      <c r="E347" s="69" t="str">
        <f>IF(E146="","",IF(OR(JRF!A148=Checks!$K$9,JRF!A148=Checks!$K$10,JRF!A148=Checks!$K$11,JRF!A148=Checks!$K$6),'Journal Template'!E146,IF(OR(JRF!A148="Accrual",JRF!A148="Deferral"),'Journal Template'!E146,IF(E146=JRF!E148,JRF!#REF!,JRF!E148))))</f>
        <v/>
      </c>
      <c r="F347" s="69" t="str">
        <f>IF(F146="","",IF(OR(JRF!A148=Checks!$K$9,JRF!A148=Checks!$K$10,JRF!A148=Checks!$K$11,JRF!A148=Checks!$K$6),'Journal Template'!F146,IF(OR(JRF!A148="Accrual",JRF!A148="Deferral"),'Journal Template'!F146,IF(F146=JRF!F148,JRF!AV148,JRF!F148))))</f>
        <v/>
      </c>
      <c r="G347" s="73" t="str">
        <f t="shared" si="14"/>
        <v/>
      </c>
      <c r="H347" s="73" t="str">
        <f t="shared" si="17"/>
        <v/>
      </c>
      <c r="I347" s="71" t="str">
        <f t="shared" si="18"/>
        <v/>
      </c>
      <c r="J347" s="71" t="str">
        <f t="shared" si="15"/>
        <v/>
      </c>
      <c r="K347" s="72" t="str">
        <f>IF(K146="","",IF(OR(JRF!A148=Checks!$K$9,JRF!A148=Checks!$K$10,JRF!A148=Checks!$K$11),'Journal Template'!K146,IF(K146=JRF!B148,JRF!Q148,"")))</f>
        <v/>
      </c>
      <c r="L347" s="200" t="str">
        <f t="shared" si="19"/>
        <v/>
      </c>
      <c r="M347" s="73" t="str">
        <f>IF(M146="","",IF(JRF!A148="Reclass","",-'Journal Template'!M146))</f>
        <v/>
      </c>
      <c r="N347" s="69"/>
      <c r="O347" s="69" t="str">
        <f t="shared" si="20"/>
        <v>ENDBS</v>
      </c>
      <c r="P347" s="69"/>
      <c r="T347" s="44"/>
      <c r="AH347" s="68"/>
      <c r="AI347" s="44"/>
      <c r="AL347" s="44"/>
    </row>
    <row r="348" spans="1:38">
      <c r="A348" s="69" t="str">
        <f>IF(A147="#REF!","#REF!",IF(OR(JRF!A149=Checks!$K$9,JRF!A149=Checks!$K$10,JRF!A149=Checks!$K$11,JRF!A149=Checks!$K$6),'Journal Template'!A147,IF(OR(JRF!A149="Accrual",JRF!A149="Deferral"),'Journal Template'!A147,IF(A147=JRF!B149,JRF!Q149,JRF!B149))))</f>
        <v>#REF!</v>
      </c>
      <c r="B348" s="69" t="str">
        <f t="shared" si="16"/>
        <v/>
      </c>
      <c r="C348" s="74" t="str">
        <f>IF(C147="","",IF(IFERROR(SEARCH("RIR",JRF!A149),0),"090960",IF(JRF!A149=Checks!$K$10,'BS Adj Codes'!$C$27,IF(JRF!A149=Checks!$K$11,'BS Adj Codes'!$C$28,IF(AND(JRF!A149="Accrual",C147=IFERROR(VLOOKUP(C147,'BS Adj Codes'!$B$2:$B$22,1,0),0)),IFERROR(VLOOKUP(C147,'BS Adj Codes'!$B$2:$C$22,2,0),0),IF(AND(JRF!A149="Accrual",LEFT(C147,1)=2),'BS Adj Codes'!$C$25,IF(AND(JRF!A149="Accrual",0=IFERROR(VLOOKUP(C147,'BS Adj Codes'!$B$2:$B$23,1,0),0)),"160955",IF(AND(JRF!A149="Prepaid",C147=IFERROR(VLOOKUP(C147,'BS Adj Codes'!$B$37:$B$42,1,0),0)),IFERROR(VLOOKUP(C147,'BS Adj Codes'!$B$37:$C$42,2,0),0),IF(AND(JRF!A149="Prepaid",0=IFERROR(VLOOKUP(C147,'BS Adj Codes'!$B$37:$B$42,1,0),0)),"050090",IF(AND(JRF!A149="Deferral",'Journal Template'!C147='BS Adj Codes'!$B$32),'BS Adj Codes'!$C$32,IF(AND(JRF!A149="Deferral",C147='BS Adj Codes'!$B$34),'BS Adj Codes'!$C$34,IF(JRF!A149="Deferral","050918",IF(C147=JRF!D149,JRF!T149,JRF!D149)))))))))))))</f>
        <v/>
      </c>
      <c r="D348" s="69" t="str">
        <f>IF(D147="","",IF(OR(JRF!A149=Checks!$K$9,JRF!A149=Checks!$K$10,JRF!A149=Checks!$K$11,JRF!A149=Checks!$K$6),'Journal Template'!D147,IF(OR(JRF!A149="Accrual",JRF!A149="Deferral"),'Journal Template'!D147,IF(D147=JRF!C149,JRF!V149,JRF!C149))))</f>
        <v/>
      </c>
      <c r="E348" s="69" t="str">
        <f>IF(E147="","",IF(OR(JRF!A149=Checks!$K$9,JRF!A149=Checks!$K$10,JRF!A149=Checks!$K$11,JRF!A149=Checks!$K$6),'Journal Template'!E147,IF(OR(JRF!A149="Accrual",JRF!A149="Deferral"),'Journal Template'!E147,IF(E147=JRF!E149,JRF!#REF!,JRF!E149))))</f>
        <v/>
      </c>
      <c r="F348" s="69" t="str">
        <f>IF(F147="","",IF(OR(JRF!A149=Checks!$K$9,JRF!A149=Checks!$K$10,JRF!A149=Checks!$K$11,JRF!A149=Checks!$K$6),'Journal Template'!F147,IF(OR(JRF!A149="Accrual",JRF!A149="Deferral"),'Journal Template'!F147,IF(F147=JRF!F149,JRF!AV149,JRF!F149))))</f>
        <v/>
      </c>
      <c r="G348" s="73" t="str">
        <f t="shared" si="14"/>
        <v/>
      </c>
      <c r="H348" s="73" t="str">
        <f t="shared" si="17"/>
        <v/>
      </c>
      <c r="I348" s="71" t="str">
        <f t="shared" si="18"/>
        <v/>
      </c>
      <c r="J348" s="71" t="str">
        <f t="shared" si="15"/>
        <v/>
      </c>
      <c r="K348" s="72" t="str">
        <f>IF(K147="","",IF(OR(JRF!A149=Checks!$K$9,JRF!A149=Checks!$K$10,JRF!A149=Checks!$K$11),'Journal Template'!K147,IF(K147=JRF!B149,JRF!Q149,"")))</f>
        <v/>
      </c>
      <c r="L348" s="200" t="str">
        <f t="shared" si="19"/>
        <v/>
      </c>
      <c r="M348" s="73" t="str">
        <f>IF(M147="","",IF(JRF!A149="Reclass","",-'Journal Template'!M147))</f>
        <v/>
      </c>
      <c r="N348" s="69"/>
      <c r="O348" s="69" t="str">
        <f t="shared" si="20"/>
        <v>ENDBS</v>
      </c>
      <c r="P348" s="69"/>
      <c r="T348" s="44"/>
      <c r="AH348" s="68"/>
      <c r="AI348" s="44"/>
      <c r="AL348" s="44"/>
    </row>
    <row r="349" spans="1:38">
      <c r="A349" s="69" t="str">
        <f>IF(A148="#REF!","#REF!",IF(OR(JRF!A150=Checks!$K$9,JRF!A150=Checks!$K$10,JRF!A150=Checks!$K$11,JRF!A150=Checks!$K$6),'Journal Template'!A148,IF(OR(JRF!A150="Accrual",JRF!A150="Deferral"),'Journal Template'!A148,IF(A148=JRF!B150,JRF!Q150,JRF!B150))))</f>
        <v>#REF!</v>
      </c>
      <c r="B349" s="69" t="str">
        <f t="shared" si="16"/>
        <v/>
      </c>
      <c r="C349" s="74" t="str">
        <f>IF(C148="","",IF(IFERROR(SEARCH("RIR",JRF!A150),0),"090960",IF(JRF!A150=Checks!$K$10,'BS Adj Codes'!$C$27,IF(JRF!A150=Checks!$K$11,'BS Adj Codes'!$C$28,IF(AND(JRF!A150="Accrual",C148=IFERROR(VLOOKUP(C148,'BS Adj Codes'!$B$2:$B$22,1,0),0)),IFERROR(VLOOKUP(C148,'BS Adj Codes'!$B$2:$C$22,2,0),0),IF(AND(JRF!A150="Accrual",LEFT(C148,1)=2),'BS Adj Codes'!$C$25,IF(AND(JRF!A150="Accrual",0=IFERROR(VLOOKUP(C148,'BS Adj Codes'!$B$2:$B$23,1,0),0)),"160955",IF(AND(JRF!A150="Prepaid",C148=IFERROR(VLOOKUP(C148,'BS Adj Codes'!$B$37:$B$42,1,0),0)),IFERROR(VLOOKUP(C148,'BS Adj Codes'!$B$37:$C$42,2,0),0),IF(AND(JRF!A150="Prepaid",0=IFERROR(VLOOKUP(C148,'BS Adj Codes'!$B$37:$B$42,1,0),0)),"050090",IF(AND(JRF!A150="Deferral",'Journal Template'!C148='BS Adj Codes'!$B$32),'BS Adj Codes'!$C$32,IF(AND(JRF!A150="Deferral",C148='BS Adj Codes'!$B$34),'BS Adj Codes'!$C$34,IF(JRF!A150="Deferral","050918",IF(C148=JRF!D150,JRF!T150,JRF!D150)))))))))))))</f>
        <v/>
      </c>
      <c r="D349" s="69" t="str">
        <f>IF(D148="","",IF(OR(JRF!A150=Checks!$K$9,JRF!A150=Checks!$K$10,JRF!A150=Checks!$K$11,JRF!A150=Checks!$K$6),'Journal Template'!D148,IF(OR(JRF!A150="Accrual",JRF!A150="Deferral"),'Journal Template'!D148,IF(D148=JRF!C150,JRF!V150,JRF!C150))))</f>
        <v/>
      </c>
      <c r="E349" s="69" t="str">
        <f>IF(E148="","",IF(OR(JRF!A150=Checks!$K$9,JRF!A150=Checks!$K$10,JRF!A150=Checks!$K$11,JRF!A150=Checks!$K$6),'Journal Template'!E148,IF(OR(JRF!A150="Accrual",JRF!A150="Deferral"),'Journal Template'!E148,IF(E148=JRF!E150,JRF!#REF!,JRF!E150))))</f>
        <v/>
      </c>
      <c r="F349" s="69" t="str">
        <f>IF(F148="","",IF(OR(JRF!A150=Checks!$K$9,JRF!A150=Checks!$K$10,JRF!A150=Checks!$K$11,JRF!A150=Checks!$K$6),'Journal Template'!F148,IF(OR(JRF!A150="Accrual",JRF!A150="Deferral"),'Journal Template'!F148,IF(F148=JRF!F150,JRF!AV150,JRF!F150))))</f>
        <v/>
      </c>
      <c r="G349" s="73" t="str">
        <f t="shared" si="14"/>
        <v/>
      </c>
      <c r="H349" s="73" t="str">
        <f t="shared" si="17"/>
        <v/>
      </c>
      <c r="I349" s="71" t="str">
        <f t="shared" si="18"/>
        <v/>
      </c>
      <c r="J349" s="71" t="str">
        <f t="shared" si="15"/>
        <v/>
      </c>
      <c r="K349" s="72" t="str">
        <f>IF(K148="","",IF(OR(JRF!A150=Checks!$K$9,JRF!A150=Checks!$K$10,JRF!A150=Checks!$K$11),'Journal Template'!K148,IF(K148=JRF!B150,JRF!Q150,"")))</f>
        <v/>
      </c>
      <c r="L349" s="200" t="str">
        <f t="shared" si="19"/>
        <v/>
      </c>
      <c r="M349" s="73" t="str">
        <f>IF(M148="","",IF(JRF!A150="Reclass","",-'Journal Template'!M148))</f>
        <v/>
      </c>
      <c r="N349" s="69"/>
      <c r="O349" s="69" t="str">
        <f t="shared" si="20"/>
        <v>ENDBS</v>
      </c>
      <c r="P349" s="69"/>
      <c r="T349" s="44"/>
      <c r="AH349" s="68"/>
      <c r="AI349" s="44"/>
      <c r="AL349" s="44"/>
    </row>
    <row r="350" spans="1:38">
      <c r="A350" s="69" t="str">
        <f>IF(A149="#REF!","#REF!",IF(OR(JRF!A151=Checks!$K$9,JRF!A151=Checks!$K$10,JRF!A151=Checks!$K$11,JRF!A151=Checks!$K$6),'Journal Template'!A149,IF(OR(JRF!A151="Accrual",JRF!A151="Deferral"),'Journal Template'!A149,IF(A149=JRF!B151,JRF!Q151,JRF!B151))))</f>
        <v>#REF!</v>
      </c>
      <c r="B350" s="69" t="str">
        <f t="shared" si="16"/>
        <v/>
      </c>
      <c r="C350" s="74" t="str">
        <f>IF(C149="","",IF(IFERROR(SEARCH("RIR",JRF!A151),0),"090960",IF(JRF!A151=Checks!$K$10,'BS Adj Codes'!$C$27,IF(JRF!A151=Checks!$K$11,'BS Adj Codes'!$C$28,IF(AND(JRF!A151="Accrual",C149=IFERROR(VLOOKUP(C149,'BS Adj Codes'!$B$2:$B$22,1,0),0)),IFERROR(VLOOKUP(C149,'BS Adj Codes'!$B$2:$C$22,2,0),0),IF(AND(JRF!A151="Accrual",LEFT(C149,1)=2),'BS Adj Codes'!$C$25,IF(AND(JRF!A151="Accrual",0=IFERROR(VLOOKUP(C149,'BS Adj Codes'!$B$2:$B$23,1,0),0)),"160955",IF(AND(JRF!A151="Prepaid",C149=IFERROR(VLOOKUP(C149,'BS Adj Codes'!$B$37:$B$42,1,0),0)),IFERROR(VLOOKUP(C149,'BS Adj Codes'!$B$37:$C$42,2,0),0),IF(AND(JRF!A151="Prepaid",0=IFERROR(VLOOKUP(C149,'BS Adj Codes'!$B$37:$B$42,1,0),0)),"050090",IF(AND(JRF!A151="Deferral",'Journal Template'!C149='BS Adj Codes'!$B$32),'BS Adj Codes'!$C$32,IF(AND(JRF!A151="Deferral",C149='BS Adj Codes'!$B$34),'BS Adj Codes'!$C$34,IF(JRF!A151="Deferral","050918",IF(C149=JRF!D151,JRF!T151,JRF!D151)))))))))))))</f>
        <v/>
      </c>
      <c r="D350" s="69" t="str">
        <f>IF(D149="","",IF(OR(JRF!A151=Checks!$K$9,JRF!A151=Checks!$K$10,JRF!A151=Checks!$K$11,JRF!A151=Checks!$K$6),'Journal Template'!D149,IF(OR(JRF!A151="Accrual",JRF!A151="Deferral"),'Journal Template'!D149,IF(D149=JRF!C151,JRF!V151,JRF!C151))))</f>
        <v/>
      </c>
      <c r="E350" s="69" t="str">
        <f>IF(E149="","",IF(OR(JRF!A151=Checks!$K$9,JRF!A151=Checks!$K$10,JRF!A151=Checks!$K$11,JRF!A151=Checks!$K$6),'Journal Template'!E149,IF(OR(JRF!A151="Accrual",JRF!A151="Deferral"),'Journal Template'!E149,IF(E149=JRF!E151,JRF!#REF!,JRF!E151))))</f>
        <v/>
      </c>
      <c r="F350" s="69" t="str">
        <f>IF(F149="","",IF(OR(JRF!A151=Checks!$K$9,JRF!A151=Checks!$K$10,JRF!A151=Checks!$K$11,JRF!A151=Checks!$K$6),'Journal Template'!F149,IF(OR(JRF!A151="Accrual",JRF!A151="Deferral"),'Journal Template'!F149,IF(F149=JRF!F151,JRF!AV151,JRF!F151))))</f>
        <v/>
      </c>
      <c r="G350" s="73" t="str">
        <f t="shared" si="14"/>
        <v/>
      </c>
      <c r="H350" s="73" t="str">
        <f t="shared" si="17"/>
        <v/>
      </c>
      <c r="I350" s="71" t="str">
        <f t="shared" si="18"/>
        <v/>
      </c>
      <c r="J350" s="71" t="str">
        <f t="shared" si="15"/>
        <v/>
      </c>
      <c r="K350" s="72" t="str">
        <f>IF(K149="","",IF(OR(JRF!A151=Checks!$K$9,JRF!A151=Checks!$K$10,JRF!A151=Checks!$K$11),'Journal Template'!K149,IF(K149=JRF!B151,JRF!Q151,"")))</f>
        <v/>
      </c>
      <c r="L350" s="200" t="str">
        <f t="shared" si="19"/>
        <v/>
      </c>
      <c r="M350" s="73" t="str">
        <f>IF(M149="","",IF(JRF!A151="Reclass","",-'Journal Template'!M149))</f>
        <v/>
      </c>
      <c r="N350" s="69"/>
      <c r="O350" s="69" t="str">
        <f t="shared" si="20"/>
        <v>ENDBS</v>
      </c>
      <c r="P350" s="69"/>
      <c r="T350" s="44"/>
      <c r="AH350" s="68"/>
      <c r="AI350" s="44"/>
      <c r="AL350" s="44"/>
    </row>
    <row r="351" spans="1:38">
      <c r="A351" s="69" t="str">
        <f>IF(A150="#REF!","#REF!",IF(OR(JRF!A152=Checks!$K$9,JRF!A152=Checks!$K$10,JRF!A152=Checks!$K$11,JRF!A152=Checks!$K$6),'Journal Template'!A150,IF(OR(JRF!A152="Accrual",JRF!A152="Deferral"),'Journal Template'!A150,IF(A150=JRF!B152,JRF!Q152,JRF!B152))))</f>
        <v>#REF!</v>
      </c>
      <c r="B351" s="69" t="str">
        <f t="shared" si="16"/>
        <v/>
      </c>
      <c r="C351" s="74" t="str">
        <f>IF(C150="","",IF(IFERROR(SEARCH("RIR",JRF!A152),0),"090960",IF(JRF!A152=Checks!$K$10,'BS Adj Codes'!$C$27,IF(JRF!A152=Checks!$K$11,'BS Adj Codes'!$C$28,IF(AND(JRF!A152="Accrual",C150=IFERROR(VLOOKUP(C150,'BS Adj Codes'!$B$2:$B$22,1,0),0)),IFERROR(VLOOKUP(C150,'BS Adj Codes'!$B$2:$C$22,2,0),0),IF(AND(JRF!A152="Accrual",LEFT(C150,1)=2),'BS Adj Codes'!$C$25,IF(AND(JRF!A152="Accrual",0=IFERROR(VLOOKUP(C150,'BS Adj Codes'!$B$2:$B$23,1,0),0)),"160955",IF(AND(JRF!A152="Prepaid",C150=IFERROR(VLOOKUP(C150,'BS Adj Codes'!$B$37:$B$42,1,0),0)),IFERROR(VLOOKUP(C150,'BS Adj Codes'!$B$37:$C$42,2,0),0),IF(AND(JRF!A152="Prepaid",0=IFERROR(VLOOKUP(C150,'BS Adj Codes'!$B$37:$B$42,1,0),0)),"050090",IF(AND(JRF!A152="Deferral",'Journal Template'!C150='BS Adj Codes'!$B$32),'BS Adj Codes'!$C$32,IF(AND(JRF!A152="Deferral",C150='BS Adj Codes'!$B$34),'BS Adj Codes'!$C$34,IF(JRF!A152="Deferral","050918",IF(C150=JRF!D152,JRF!T152,JRF!D152)))))))))))))</f>
        <v/>
      </c>
      <c r="D351" s="69" t="str">
        <f>IF(D150="","",IF(OR(JRF!A152=Checks!$K$9,JRF!A152=Checks!$K$10,JRF!A152=Checks!$K$11,JRF!A152=Checks!$K$6),'Journal Template'!D150,IF(OR(JRF!A152="Accrual",JRF!A152="Deferral"),'Journal Template'!D150,IF(D150=JRF!C152,JRF!V152,JRF!C152))))</f>
        <v/>
      </c>
      <c r="E351" s="69" t="str">
        <f>IF(E150="","",IF(OR(JRF!A152=Checks!$K$9,JRF!A152=Checks!$K$10,JRF!A152=Checks!$K$11,JRF!A152=Checks!$K$6),'Journal Template'!E150,IF(OR(JRF!A152="Accrual",JRF!A152="Deferral"),'Journal Template'!E150,IF(E150=JRF!E152,JRF!#REF!,JRF!E152))))</f>
        <v/>
      </c>
      <c r="F351" s="69" t="str">
        <f>IF(F150="","",IF(OR(JRF!A152=Checks!$K$9,JRF!A152=Checks!$K$10,JRF!A152=Checks!$K$11,JRF!A152=Checks!$K$6),'Journal Template'!F150,IF(OR(JRF!A152="Accrual",JRF!A152="Deferral"),'Journal Template'!F150,IF(F150=JRF!F152,JRF!AV152,JRF!F152))))</f>
        <v/>
      </c>
      <c r="G351" s="73" t="str">
        <f t="shared" si="14"/>
        <v/>
      </c>
      <c r="H351" s="73" t="str">
        <f t="shared" si="17"/>
        <v/>
      </c>
      <c r="I351" s="71" t="str">
        <f t="shared" si="18"/>
        <v/>
      </c>
      <c r="J351" s="71" t="str">
        <f t="shared" si="15"/>
        <v/>
      </c>
      <c r="K351" s="72" t="str">
        <f>IF(K150="","",IF(OR(JRF!A152=Checks!$K$9,JRF!A152=Checks!$K$10,JRF!A152=Checks!$K$11),'Journal Template'!K150,IF(K150=JRF!B152,JRF!Q152,"")))</f>
        <v/>
      </c>
      <c r="L351" s="200" t="str">
        <f t="shared" si="19"/>
        <v/>
      </c>
      <c r="M351" s="73" t="str">
        <f>IF(M150="","",IF(JRF!A152="Reclass","",-'Journal Template'!M150))</f>
        <v/>
      </c>
      <c r="N351" s="69"/>
      <c r="O351" s="69" t="str">
        <f t="shared" si="20"/>
        <v>ENDBS</v>
      </c>
      <c r="P351" s="69"/>
      <c r="T351" s="44"/>
      <c r="AH351" s="68"/>
      <c r="AI351" s="44"/>
      <c r="AL351" s="44"/>
    </row>
    <row r="352" spans="1:38">
      <c r="A352" s="69" t="str">
        <f>IF(A151="#REF!","#REF!",IF(OR(JRF!A153=Checks!$K$9,JRF!A153=Checks!$K$10,JRF!A153=Checks!$K$11,JRF!A153=Checks!$K$6),'Journal Template'!A151,IF(OR(JRF!A153="Accrual",JRF!A153="Deferral"),'Journal Template'!A151,IF(A151=JRF!B153,JRF!Q153,JRF!B153))))</f>
        <v>#REF!</v>
      </c>
      <c r="B352" s="69" t="str">
        <f t="shared" si="16"/>
        <v/>
      </c>
      <c r="C352" s="74" t="str">
        <f>IF(C151="","",IF(IFERROR(SEARCH("RIR",JRF!A153),0),"090960",IF(JRF!A153=Checks!$K$10,'BS Adj Codes'!$C$27,IF(JRF!A153=Checks!$K$11,'BS Adj Codes'!$C$28,IF(AND(JRF!A153="Accrual",C151=IFERROR(VLOOKUP(C151,'BS Adj Codes'!$B$2:$B$22,1,0),0)),IFERROR(VLOOKUP(C151,'BS Adj Codes'!$B$2:$C$22,2,0),0),IF(AND(JRF!A153="Accrual",LEFT(C151,1)=2),'BS Adj Codes'!$C$25,IF(AND(JRF!A153="Accrual",0=IFERROR(VLOOKUP(C151,'BS Adj Codes'!$B$2:$B$23,1,0),0)),"160955",IF(AND(JRF!A153="Prepaid",C151=IFERROR(VLOOKUP(C151,'BS Adj Codes'!$B$37:$B$42,1,0),0)),IFERROR(VLOOKUP(C151,'BS Adj Codes'!$B$37:$C$42,2,0),0),IF(AND(JRF!A153="Prepaid",0=IFERROR(VLOOKUP(C151,'BS Adj Codes'!$B$37:$B$42,1,0),0)),"050090",IF(AND(JRF!A153="Deferral",'Journal Template'!C151='BS Adj Codes'!$B$32),'BS Adj Codes'!$C$32,IF(AND(JRF!A153="Deferral",C151='BS Adj Codes'!$B$34),'BS Adj Codes'!$C$34,IF(JRF!A153="Deferral","050918",IF(C151=JRF!D153,JRF!T153,JRF!D153)))))))))))))</f>
        <v/>
      </c>
      <c r="D352" s="69" t="str">
        <f>IF(D151="","",IF(OR(JRF!A153=Checks!$K$9,JRF!A153=Checks!$K$10,JRF!A153=Checks!$K$11,JRF!A153=Checks!$K$6),'Journal Template'!D151,IF(OR(JRF!A153="Accrual",JRF!A153="Deferral"),'Journal Template'!D151,IF(D151=JRF!C153,JRF!V153,JRF!C153))))</f>
        <v/>
      </c>
      <c r="E352" s="69" t="str">
        <f>IF(E151="","",IF(OR(JRF!A153=Checks!$K$9,JRF!A153=Checks!$K$10,JRF!A153=Checks!$K$11,JRF!A153=Checks!$K$6),'Journal Template'!E151,IF(OR(JRF!A153="Accrual",JRF!A153="Deferral"),'Journal Template'!E151,IF(E151=JRF!E153,JRF!#REF!,JRF!E153))))</f>
        <v/>
      </c>
      <c r="F352" s="69" t="str">
        <f>IF(F151="","",IF(OR(JRF!A153=Checks!$K$9,JRF!A153=Checks!$K$10,JRF!A153=Checks!$K$11,JRF!A153=Checks!$K$6),'Journal Template'!F151,IF(OR(JRF!A153="Accrual",JRF!A153="Deferral"),'Journal Template'!F151,IF(F151=JRF!F153,JRF!AV153,JRF!F153))))</f>
        <v/>
      </c>
      <c r="G352" s="73" t="str">
        <f t="shared" si="14"/>
        <v/>
      </c>
      <c r="H352" s="73" t="str">
        <f t="shared" si="17"/>
        <v/>
      </c>
      <c r="I352" s="71" t="str">
        <f t="shared" si="18"/>
        <v/>
      </c>
      <c r="J352" s="71" t="str">
        <f t="shared" si="15"/>
        <v/>
      </c>
      <c r="K352" s="72" t="str">
        <f>IF(K151="","",IF(OR(JRF!A153=Checks!$K$9,JRF!A153=Checks!$K$10,JRF!A153=Checks!$K$11),'Journal Template'!K151,IF(K151=JRF!B153,JRF!Q153,"")))</f>
        <v/>
      </c>
      <c r="L352" s="200" t="str">
        <f t="shared" si="19"/>
        <v/>
      </c>
      <c r="M352" s="73" t="str">
        <f>IF(M151="","",IF(JRF!A153="Reclass","",-'Journal Template'!M151))</f>
        <v/>
      </c>
      <c r="N352" s="69"/>
      <c r="O352" s="69" t="str">
        <f t="shared" si="20"/>
        <v>ENDBS</v>
      </c>
      <c r="P352" s="69"/>
      <c r="T352" s="44"/>
      <c r="AH352" s="68"/>
      <c r="AI352" s="44"/>
      <c r="AL352" s="44"/>
    </row>
    <row r="353" spans="1:38">
      <c r="A353" s="69" t="str">
        <f>IF(A152="#REF!","#REF!",IF(OR(JRF!A154=Checks!$K$9,JRF!A154=Checks!$K$10,JRF!A154=Checks!$K$11,JRF!A154=Checks!$K$6),'Journal Template'!A152,IF(OR(JRF!A154="Accrual",JRF!A154="Deferral"),'Journal Template'!A152,IF(A152=JRF!B154,JRF!Q154,JRF!B154))))</f>
        <v>#REF!</v>
      </c>
      <c r="B353" s="69" t="str">
        <f t="shared" si="16"/>
        <v/>
      </c>
      <c r="C353" s="74" t="str">
        <f>IF(C152="","",IF(IFERROR(SEARCH("RIR",JRF!A154),0),"090960",IF(JRF!A154=Checks!$K$10,'BS Adj Codes'!$C$27,IF(JRF!A154=Checks!$K$11,'BS Adj Codes'!$C$28,IF(AND(JRF!A154="Accrual",C152=IFERROR(VLOOKUP(C152,'BS Adj Codes'!$B$2:$B$22,1,0),0)),IFERROR(VLOOKUP(C152,'BS Adj Codes'!$B$2:$C$22,2,0),0),IF(AND(JRF!A154="Accrual",LEFT(C152,1)=2),'BS Adj Codes'!$C$25,IF(AND(JRF!A154="Accrual",0=IFERROR(VLOOKUP(C152,'BS Adj Codes'!$B$2:$B$23,1,0),0)),"160955",IF(AND(JRF!A154="Prepaid",C152=IFERROR(VLOOKUP(C152,'BS Adj Codes'!$B$37:$B$42,1,0),0)),IFERROR(VLOOKUP(C152,'BS Adj Codes'!$B$37:$C$42,2,0),0),IF(AND(JRF!A154="Prepaid",0=IFERROR(VLOOKUP(C152,'BS Adj Codes'!$B$37:$B$42,1,0),0)),"050090",IF(AND(JRF!A154="Deferral",'Journal Template'!C152='BS Adj Codes'!$B$32),'BS Adj Codes'!$C$32,IF(AND(JRF!A154="Deferral",C152='BS Adj Codes'!$B$34),'BS Adj Codes'!$C$34,IF(JRF!A154="Deferral","050918",IF(C152=JRF!D154,JRF!T154,JRF!D154)))))))))))))</f>
        <v/>
      </c>
      <c r="D353" s="69" t="str">
        <f>IF(D152="","",IF(OR(JRF!A154=Checks!$K$9,JRF!A154=Checks!$K$10,JRF!A154=Checks!$K$11,JRF!A154=Checks!$K$6),'Journal Template'!D152,IF(OR(JRF!A154="Accrual",JRF!A154="Deferral"),'Journal Template'!D152,IF(D152=JRF!C154,JRF!V154,JRF!C154))))</f>
        <v/>
      </c>
      <c r="E353" s="69" t="str">
        <f>IF(E152="","",IF(OR(JRF!A154=Checks!$K$9,JRF!A154=Checks!$K$10,JRF!A154=Checks!$K$11,JRF!A154=Checks!$K$6),'Journal Template'!E152,IF(OR(JRF!A154="Accrual",JRF!A154="Deferral"),'Journal Template'!E152,IF(E152=JRF!E154,JRF!#REF!,JRF!E154))))</f>
        <v/>
      </c>
      <c r="F353" s="69" t="str">
        <f>IF(F152="","",IF(OR(JRF!A154=Checks!$K$9,JRF!A154=Checks!$K$10,JRF!A154=Checks!$K$11,JRF!A154=Checks!$K$6),'Journal Template'!F152,IF(OR(JRF!A154="Accrual",JRF!A154="Deferral"),'Journal Template'!F152,IF(F152=JRF!F154,JRF!AV154,JRF!F154))))</f>
        <v/>
      </c>
      <c r="G353" s="73" t="str">
        <f t="shared" si="14"/>
        <v/>
      </c>
      <c r="H353" s="73" t="str">
        <f t="shared" si="17"/>
        <v/>
      </c>
      <c r="I353" s="71" t="str">
        <f t="shared" si="18"/>
        <v/>
      </c>
      <c r="J353" s="71" t="str">
        <f t="shared" si="15"/>
        <v/>
      </c>
      <c r="K353" s="72" t="str">
        <f>IF(K152="","",IF(OR(JRF!A154=Checks!$K$9,JRF!A154=Checks!$K$10,JRF!A154=Checks!$K$11),'Journal Template'!K152,IF(K152=JRF!B154,JRF!Q154,"")))</f>
        <v/>
      </c>
      <c r="L353" s="200" t="str">
        <f t="shared" si="19"/>
        <v/>
      </c>
      <c r="M353" s="73" t="str">
        <f>IF(M152="","",IF(JRF!A154="Reclass","",-'Journal Template'!M152))</f>
        <v/>
      </c>
      <c r="N353" s="69"/>
      <c r="O353" s="69" t="str">
        <f t="shared" si="20"/>
        <v>ENDBS</v>
      </c>
      <c r="P353" s="69"/>
      <c r="T353" s="44"/>
      <c r="AH353" s="68"/>
      <c r="AI353" s="44"/>
      <c r="AL353" s="44"/>
    </row>
    <row r="354" spans="1:38">
      <c r="A354" s="69" t="str">
        <f>IF(A153="#REF!","#REF!",IF(OR(JRF!A155=Checks!$K$9,JRF!A155=Checks!$K$10,JRF!A155=Checks!$K$11,JRF!A155=Checks!$K$6),'Journal Template'!A153,IF(OR(JRF!A155="Accrual",JRF!A155="Deferral"),'Journal Template'!A153,IF(A153=JRF!B155,JRF!Q155,JRF!B155))))</f>
        <v>#REF!</v>
      </c>
      <c r="B354" s="69" t="str">
        <f t="shared" si="16"/>
        <v/>
      </c>
      <c r="C354" s="74" t="str">
        <f>IF(C153="","",IF(IFERROR(SEARCH("RIR",JRF!A155),0),"090960",IF(JRF!A155=Checks!$K$10,'BS Adj Codes'!$C$27,IF(JRF!A155=Checks!$K$11,'BS Adj Codes'!$C$28,IF(AND(JRF!A155="Accrual",C153=IFERROR(VLOOKUP(C153,'BS Adj Codes'!$B$2:$B$22,1,0),0)),IFERROR(VLOOKUP(C153,'BS Adj Codes'!$B$2:$C$22,2,0),0),IF(AND(JRF!A155="Accrual",LEFT(C153,1)=2),'BS Adj Codes'!$C$25,IF(AND(JRF!A155="Accrual",0=IFERROR(VLOOKUP(C153,'BS Adj Codes'!$B$2:$B$23,1,0),0)),"160955",IF(AND(JRF!A155="Prepaid",C153=IFERROR(VLOOKUP(C153,'BS Adj Codes'!$B$37:$B$42,1,0),0)),IFERROR(VLOOKUP(C153,'BS Adj Codes'!$B$37:$C$42,2,0),0),IF(AND(JRF!A155="Prepaid",0=IFERROR(VLOOKUP(C153,'BS Adj Codes'!$B$37:$B$42,1,0),0)),"050090",IF(AND(JRF!A155="Deferral",'Journal Template'!C153='BS Adj Codes'!$B$32),'BS Adj Codes'!$C$32,IF(AND(JRF!A155="Deferral",C153='BS Adj Codes'!$B$34),'BS Adj Codes'!$C$34,IF(JRF!A155="Deferral","050918",IF(C153=JRF!D155,JRF!T155,JRF!D155)))))))))))))</f>
        <v/>
      </c>
      <c r="D354" s="69" t="str">
        <f>IF(D153="","",IF(OR(JRF!A155=Checks!$K$9,JRF!A155=Checks!$K$10,JRF!A155=Checks!$K$11,JRF!A155=Checks!$K$6),'Journal Template'!D153,IF(OR(JRF!A155="Accrual",JRF!A155="Deferral"),'Journal Template'!D153,IF(D153=JRF!C155,JRF!V155,JRF!C155))))</f>
        <v/>
      </c>
      <c r="E354" s="69" t="str">
        <f>IF(E153="","",IF(OR(JRF!A155=Checks!$K$9,JRF!A155=Checks!$K$10,JRF!A155=Checks!$K$11,JRF!A155=Checks!$K$6),'Journal Template'!E153,IF(OR(JRF!A155="Accrual",JRF!A155="Deferral"),'Journal Template'!E153,IF(E153=JRF!E155,JRF!#REF!,JRF!E155))))</f>
        <v/>
      </c>
      <c r="F354" s="69" t="str">
        <f>IF(F153="","",IF(OR(JRF!A155=Checks!$K$9,JRF!A155=Checks!$K$10,JRF!A155=Checks!$K$11,JRF!A155=Checks!$K$6),'Journal Template'!F153,IF(OR(JRF!A155="Accrual",JRF!A155="Deferral"),'Journal Template'!F153,IF(F153=JRF!F155,JRF!AV155,JRF!F155))))</f>
        <v/>
      </c>
      <c r="G354" s="73" t="str">
        <f t="shared" si="14"/>
        <v/>
      </c>
      <c r="H354" s="73" t="str">
        <f t="shared" si="17"/>
        <v/>
      </c>
      <c r="I354" s="71" t="str">
        <f t="shared" si="18"/>
        <v/>
      </c>
      <c r="J354" s="71" t="str">
        <f t="shared" si="15"/>
        <v/>
      </c>
      <c r="K354" s="72" t="str">
        <f>IF(K153="","",IF(OR(JRF!A155=Checks!$K$9,JRF!A155=Checks!$K$10,JRF!A155=Checks!$K$11),'Journal Template'!K153,IF(K153=JRF!B155,JRF!Q155,"")))</f>
        <v/>
      </c>
      <c r="L354" s="200" t="str">
        <f t="shared" si="19"/>
        <v/>
      </c>
      <c r="M354" s="73" t="str">
        <f>IF(M153="","",IF(JRF!A155="Reclass","",-'Journal Template'!M153))</f>
        <v/>
      </c>
      <c r="N354" s="69"/>
      <c r="O354" s="69" t="str">
        <f t="shared" si="20"/>
        <v>ENDBS</v>
      </c>
      <c r="P354" s="69"/>
      <c r="T354" s="44"/>
      <c r="AH354" s="68"/>
      <c r="AI354" s="44"/>
      <c r="AL354" s="44"/>
    </row>
    <row r="355" spans="1:38">
      <c r="A355" s="69" t="str">
        <f>IF(A154="#REF!","#REF!",IF(OR(JRF!A156=Checks!$K$9,JRF!A156=Checks!$K$10,JRF!A156=Checks!$K$11,JRF!A156=Checks!$K$6),'Journal Template'!A154,IF(OR(JRF!A156="Accrual",JRF!A156="Deferral"),'Journal Template'!A154,IF(A154=JRF!B156,JRF!Q156,JRF!B156))))</f>
        <v>#REF!</v>
      </c>
      <c r="B355" s="69" t="str">
        <f t="shared" si="16"/>
        <v/>
      </c>
      <c r="C355" s="74" t="str">
        <f>IF(C154="","",IF(IFERROR(SEARCH("RIR",JRF!A156),0),"090960",IF(JRF!A156=Checks!$K$10,'BS Adj Codes'!$C$27,IF(JRF!A156=Checks!$K$11,'BS Adj Codes'!$C$28,IF(AND(JRF!A156="Accrual",C154=IFERROR(VLOOKUP(C154,'BS Adj Codes'!$B$2:$B$22,1,0),0)),IFERROR(VLOOKUP(C154,'BS Adj Codes'!$B$2:$C$22,2,0),0),IF(AND(JRF!A156="Accrual",LEFT(C154,1)=2),'BS Adj Codes'!$C$25,IF(AND(JRF!A156="Accrual",0=IFERROR(VLOOKUP(C154,'BS Adj Codes'!$B$2:$B$23,1,0),0)),"160955",IF(AND(JRF!A156="Prepaid",C154=IFERROR(VLOOKUP(C154,'BS Adj Codes'!$B$37:$B$42,1,0),0)),IFERROR(VLOOKUP(C154,'BS Adj Codes'!$B$37:$C$42,2,0),0),IF(AND(JRF!A156="Prepaid",0=IFERROR(VLOOKUP(C154,'BS Adj Codes'!$B$37:$B$42,1,0),0)),"050090",IF(AND(JRF!A156="Deferral",'Journal Template'!C154='BS Adj Codes'!$B$32),'BS Adj Codes'!$C$32,IF(AND(JRF!A156="Deferral",C154='BS Adj Codes'!$B$34),'BS Adj Codes'!$C$34,IF(JRF!A156="Deferral","050918",IF(C154=JRF!D156,JRF!T156,JRF!D156)))))))))))))</f>
        <v/>
      </c>
      <c r="D355" s="69" t="str">
        <f>IF(D154="","",IF(OR(JRF!A156=Checks!$K$9,JRF!A156=Checks!$K$10,JRF!A156=Checks!$K$11,JRF!A156=Checks!$K$6),'Journal Template'!D154,IF(OR(JRF!A156="Accrual",JRF!A156="Deferral"),'Journal Template'!D154,IF(D154=JRF!C156,JRF!V156,JRF!C156))))</f>
        <v/>
      </c>
      <c r="E355" s="69" t="str">
        <f>IF(E154="","",IF(OR(JRF!A156=Checks!$K$9,JRF!A156=Checks!$K$10,JRF!A156=Checks!$K$11,JRF!A156=Checks!$K$6),'Journal Template'!E154,IF(OR(JRF!A156="Accrual",JRF!A156="Deferral"),'Journal Template'!E154,IF(E154=JRF!E156,JRF!#REF!,JRF!E156))))</f>
        <v/>
      </c>
      <c r="F355" s="69" t="str">
        <f>IF(F154="","",IF(OR(JRF!A156=Checks!$K$9,JRF!A156=Checks!$K$10,JRF!A156=Checks!$K$11,JRF!A156=Checks!$K$6),'Journal Template'!F154,IF(OR(JRF!A156="Accrual",JRF!A156="Deferral"),'Journal Template'!F154,IF(F154=JRF!F156,JRF!AV156,JRF!F156))))</f>
        <v/>
      </c>
      <c r="G355" s="73" t="str">
        <f t="shared" si="14"/>
        <v/>
      </c>
      <c r="H355" s="73" t="str">
        <f t="shared" si="17"/>
        <v/>
      </c>
      <c r="I355" s="71" t="str">
        <f t="shared" si="18"/>
        <v/>
      </c>
      <c r="J355" s="71" t="str">
        <f t="shared" si="15"/>
        <v/>
      </c>
      <c r="K355" s="72" t="str">
        <f>IF(K154="","",IF(OR(JRF!A156=Checks!$K$9,JRF!A156=Checks!$K$10,JRF!A156=Checks!$K$11),'Journal Template'!K154,IF(K154=JRF!B156,JRF!Q156,"")))</f>
        <v/>
      </c>
      <c r="L355" s="200" t="str">
        <f t="shared" si="19"/>
        <v/>
      </c>
      <c r="M355" s="73" t="str">
        <f>IF(M154="","",IF(JRF!A156="Reclass","",-'Journal Template'!M154))</f>
        <v/>
      </c>
      <c r="N355" s="69"/>
      <c r="O355" s="69" t="str">
        <f t="shared" si="20"/>
        <v>ENDBS</v>
      </c>
      <c r="P355" s="69"/>
      <c r="T355" s="44"/>
      <c r="AH355" s="68"/>
      <c r="AI355" s="44"/>
      <c r="AL355" s="44"/>
    </row>
    <row r="356" spans="1:38">
      <c r="A356" s="69" t="str">
        <f>IF(A155="#REF!","#REF!",IF(OR(JRF!A157=Checks!$K$9,JRF!A157=Checks!$K$10,JRF!A157=Checks!$K$11,JRF!A157=Checks!$K$6),'Journal Template'!A155,IF(OR(JRF!A157="Accrual",JRF!A157="Deferral"),'Journal Template'!A155,IF(A155=JRF!B157,JRF!Q157,JRF!B157))))</f>
        <v>#REF!</v>
      </c>
      <c r="B356" s="69" t="str">
        <f t="shared" si="16"/>
        <v/>
      </c>
      <c r="C356" s="74" t="str">
        <f>IF(C155="","",IF(IFERROR(SEARCH("RIR",JRF!A157),0),"090960",IF(JRF!A157=Checks!$K$10,'BS Adj Codes'!$C$27,IF(JRF!A157=Checks!$K$11,'BS Adj Codes'!$C$28,IF(AND(JRF!A157="Accrual",C155=IFERROR(VLOOKUP(C155,'BS Adj Codes'!$B$2:$B$22,1,0),0)),IFERROR(VLOOKUP(C155,'BS Adj Codes'!$B$2:$C$22,2,0),0),IF(AND(JRF!A157="Accrual",LEFT(C155,1)=2),'BS Adj Codes'!$C$25,IF(AND(JRF!A157="Accrual",0=IFERROR(VLOOKUP(C155,'BS Adj Codes'!$B$2:$B$23,1,0),0)),"160955",IF(AND(JRF!A157="Prepaid",C155=IFERROR(VLOOKUP(C155,'BS Adj Codes'!$B$37:$B$42,1,0),0)),IFERROR(VLOOKUP(C155,'BS Adj Codes'!$B$37:$C$42,2,0),0),IF(AND(JRF!A157="Prepaid",0=IFERROR(VLOOKUP(C155,'BS Adj Codes'!$B$37:$B$42,1,0),0)),"050090",IF(AND(JRF!A157="Deferral",'Journal Template'!C155='BS Adj Codes'!$B$32),'BS Adj Codes'!$C$32,IF(AND(JRF!A157="Deferral",C155='BS Adj Codes'!$B$34),'BS Adj Codes'!$C$34,IF(JRF!A157="Deferral","050918",IF(C155=JRF!D157,JRF!T157,JRF!D157)))))))))))))</f>
        <v/>
      </c>
      <c r="D356" s="69" t="str">
        <f>IF(D155="","",IF(OR(JRF!A157=Checks!$K$9,JRF!A157=Checks!$K$10,JRF!A157=Checks!$K$11,JRF!A157=Checks!$K$6),'Journal Template'!D155,IF(OR(JRF!A157="Accrual",JRF!A157="Deferral"),'Journal Template'!D155,IF(D155=JRF!C157,JRF!V157,JRF!C157))))</f>
        <v/>
      </c>
      <c r="E356" s="69" t="str">
        <f>IF(E155="","",IF(OR(JRF!A157=Checks!$K$9,JRF!A157=Checks!$K$10,JRF!A157=Checks!$K$11,JRF!A157=Checks!$K$6),'Journal Template'!E155,IF(OR(JRF!A157="Accrual",JRF!A157="Deferral"),'Journal Template'!E155,IF(E155=JRF!E157,JRF!#REF!,JRF!E157))))</f>
        <v/>
      </c>
      <c r="F356" s="69" t="str">
        <f>IF(F155="","",IF(OR(JRF!A157=Checks!$K$9,JRF!A157=Checks!$K$10,JRF!A157=Checks!$K$11,JRF!A157=Checks!$K$6),'Journal Template'!F155,IF(OR(JRF!A157="Accrual",JRF!A157="Deferral"),'Journal Template'!F155,IF(F155=JRF!F157,JRF!AV157,JRF!F157))))</f>
        <v/>
      </c>
      <c r="G356" s="73" t="str">
        <f t="shared" si="14"/>
        <v/>
      </c>
      <c r="H356" s="73" t="str">
        <f t="shared" si="17"/>
        <v/>
      </c>
      <c r="I356" s="71" t="str">
        <f t="shared" si="18"/>
        <v/>
      </c>
      <c r="J356" s="71" t="str">
        <f t="shared" si="15"/>
        <v/>
      </c>
      <c r="K356" s="72" t="str">
        <f>IF(K155="","",IF(OR(JRF!A157=Checks!$K$9,JRF!A157=Checks!$K$10,JRF!A157=Checks!$K$11),'Journal Template'!K155,IF(K155=JRF!B157,JRF!Q157,"")))</f>
        <v/>
      </c>
      <c r="L356" s="200" t="str">
        <f t="shared" si="19"/>
        <v/>
      </c>
      <c r="M356" s="73" t="str">
        <f>IF(M155="","",IF(JRF!A157="Reclass","",-'Journal Template'!M155))</f>
        <v/>
      </c>
      <c r="N356" s="69"/>
      <c r="O356" s="69" t="str">
        <f t="shared" si="20"/>
        <v>ENDBS</v>
      </c>
      <c r="P356" s="69"/>
      <c r="T356" s="44"/>
      <c r="AH356" s="68"/>
      <c r="AI356" s="44"/>
      <c r="AL356" s="44"/>
    </row>
    <row r="357" spans="1:38">
      <c r="A357" s="69" t="str">
        <f>IF(A156="#REF!","#REF!",IF(OR(JRF!A158=Checks!$K$9,JRF!A158=Checks!$K$10,JRF!A158=Checks!$K$11,JRF!A158=Checks!$K$6),'Journal Template'!A156,IF(OR(JRF!A158="Accrual",JRF!A158="Deferral"),'Journal Template'!A156,IF(A156=JRF!B158,JRF!Q158,JRF!B158))))</f>
        <v>#REF!</v>
      </c>
      <c r="B357" s="69" t="str">
        <f t="shared" si="16"/>
        <v/>
      </c>
      <c r="C357" s="74" t="str">
        <f>IF(C156="","",IF(IFERROR(SEARCH("RIR",JRF!A158),0),"090960",IF(JRF!A158=Checks!$K$10,'BS Adj Codes'!$C$27,IF(JRF!A158=Checks!$K$11,'BS Adj Codes'!$C$28,IF(AND(JRF!A158="Accrual",C156=IFERROR(VLOOKUP(C156,'BS Adj Codes'!$B$2:$B$22,1,0),0)),IFERROR(VLOOKUP(C156,'BS Adj Codes'!$B$2:$C$22,2,0),0),IF(AND(JRF!A158="Accrual",LEFT(C156,1)=2),'BS Adj Codes'!$C$25,IF(AND(JRF!A158="Accrual",0=IFERROR(VLOOKUP(C156,'BS Adj Codes'!$B$2:$B$23,1,0),0)),"160955",IF(AND(JRF!A158="Prepaid",C156=IFERROR(VLOOKUP(C156,'BS Adj Codes'!$B$37:$B$42,1,0),0)),IFERROR(VLOOKUP(C156,'BS Adj Codes'!$B$37:$C$42,2,0),0),IF(AND(JRF!A158="Prepaid",0=IFERROR(VLOOKUP(C156,'BS Adj Codes'!$B$37:$B$42,1,0),0)),"050090",IF(AND(JRF!A158="Deferral",'Journal Template'!C156='BS Adj Codes'!$B$32),'BS Adj Codes'!$C$32,IF(AND(JRF!A158="Deferral",C156='BS Adj Codes'!$B$34),'BS Adj Codes'!$C$34,IF(JRF!A158="Deferral","050918",IF(C156=JRF!D158,JRF!T158,JRF!D158)))))))))))))</f>
        <v/>
      </c>
      <c r="D357" s="69" t="str">
        <f>IF(D156="","",IF(OR(JRF!A158=Checks!$K$9,JRF!A158=Checks!$K$10,JRF!A158=Checks!$K$11,JRF!A158=Checks!$K$6),'Journal Template'!D156,IF(OR(JRF!A158="Accrual",JRF!A158="Deferral"),'Journal Template'!D156,IF(D156=JRF!C158,JRF!V158,JRF!C158))))</f>
        <v/>
      </c>
      <c r="E357" s="69" t="str">
        <f>IF(E156="","",IF(OR(JRF!A158=Checks!$K$9,JRF!A158=Checks!$K$10,JRF!A158=Checks!$K$11,JRF!A158=Checks!$K$6),'Journal Template'!E156,IF(OR(JRF!A158="Accrual",JRF!A158="Deferral"),'Journal Template'!E156,IF(E156=JRF!E158,JRF!#REF!,JRF!E158))))</f>
        <v/>
      </c>
      <c r="F357" s="69" t="str">
        <f>IF(F156="","",IF(OR(JRF!A158=Checks!$K$9,JRF!A158=Checks!$K$10,JRF!A158=Checks!$K$11,JRF!A158=Checks!$K$6),'Journal Template'!F156,IF(OR(JRF!A158="Accrual",JRF!A158="Deferral"),'Journal Template'!F156,IF(F156=JRF!F158,JRF!AV158,JRF!F158))))</f>
        <v/>
      </c>
      <c r="G357" s="73" t="str">
        <f t="shared" si="14"/>
        <v/>
      </c>
      <c r="H357" s="73" t="str">
        <f t="shared" si="17"/>
        <v/>
      </c>
      <c r="I357" s="71" t="str">
        <f t="shared" si="18"/>
        <v/>
      </c>
      <c r="J357" s="71" t="str">
        <f t="shared" si="15"/>
        <v/>
      </c>
      <c r="K357" s="72" t="str">
        <f>IF(K156="","",IF(OR(JRF!A158=Checks!$K$9,JRF!A158=Checks!$K$10,JRF!A158=Checks!$K$11),'Journal Template'!K156,IF(K156=JRF!B158,JRF!Q158,"")))</f>
        <v/>
      </c>
      <c r="L357" s="200" t="str">
        <f t="shared" si="19"/>
        <v/>
      </c>
      <c r="M357" s="73" t="str">
        <f>IF(M156="","",IF(JRF!A158="Reclass","",-'Journal Template'!M156))</f>
        <v/>
      </c>
      <c r="N357" s="69"/>
      <c r="O357" s="69" t="str">
        <f t="shared" si="20"/>
        <v>ENDBS</v>
      </c>
      <c r="P357" s="69"/>
      <c r="T357" s="44"/>
      <c r="AH357" s="68"/>
      <c r="AI357" s="44"/>
      <c r="AL357" s="44"/>
    </row>
    <row r="358" spans="1:38">
      <c r="A358" s="69" t="str">
        <f>IF(A157="#REF!","#REF!",IF(OR(JRF!A159=Checks!$K$9,JRF!A159=Checks!$K$10,JRF!A159=Checks!$K$11,JRF!A159=Checks!$K$6),'Journal Template'!A157,IF(OR(JRF!A159="Accrual",JRF!A159="Deferral"),'Journal Template'!A157,IF(A157=JRF!B159,JRF!Q159,JRF!B159))))</f>
        <v>#REF!</v>
      </c>
      <c r="B358" s="69" t="str">
        <f t="shared" si="16"/>
        <v/>
      </c>
      <c r="C358" s="74" t="str">
        <f>IF(C157="","",IF(IFERROR(SEARCH("RIR",JRF!A159),0),"090960",IF(JRF!A159=Checks!$K$10,'BS Adj Codes'!$C$27,IF(JRF!A159=Checks!$K$11,'BS Adj Codes'!$C$28,IF(AND(JRF!A159="Accrual",C157=IFERROR(VLOOKUP(C157,'BS Adj Codes'!$B$2:$B$22,1,0),0)),IFERROR(VLOOKUP(C157,'BS Adj Codes'!$B$2:$C$22,2,0),0),IF(AND(JRF!A159="Accrual",LEFT(C157,1)=2),'BS Adj Codes'!$C$25,IF(AND(JRF!A159="Accrual",0=IFERROR(VLOOKUP(C157,'BS Adj Codes'!$B$2:$B$23,1,0),0)),"160955",IF(AND(JRF!A159="Prepaid",C157=IFERROR(VLOOKUP(C157,'BS Adj Codes'!$B$37:$B$42,1,0),0)),IFERROR(VLOOKUP(C157,'BS Adj Codes'!$B$37:$C$42,2,0),0),IF(AND(JRF!A159="Prepaid",0=IFERROR(VLOOKUP(C157,'BS Adj Codes'!$B$37:$B$42,1,0),0)),"050090",IF(AND(JRF!A159="Deferral",'Journal Template'!C157='BS Adj Codes'!$B$32),'BS Adj Codes'!$C$32,IF(AND(JRF!A159="Deferral",C157='BS Adj Codes'!$B$34),'BS Adj Codes'!$C$34,IF(JRF!A159="Deferral","050918",IF(C157=JRF!D159,JRF!T159,JRF!D159)))))))))))))</f>
        <v/>
      </c>
      <c r="D358" s="69" t="str">
        <f>IF(D157="","",IF(OR(JRF!A159=Checks!$K$9,JRF!A159=Checks!$K$10,JRF!A159=Checks!$K$11,JRF!A159=Checks!$K$6),'Journal Template'!D157,IF(OR(JRF!A159="Accrual",JRF!A159="Deferral"),'Journal Template'!D157,IF(D157=JRF!C159,JRF!V159,JRF!C159))))</f>
        <v/>
      </c>
      <c r="E358" s="69" t="str">
        <f>IF(E157="","",IF(OR(JRF!A159=Checks!$K$9,JRF!A159=Checks!$K$10,JRF!A159=Checks!$K$11,JRF!A159=Checks!$K$6),'Journal Template'!E157,IF(OR(JRF!A159="Accrual",JRF!A159="Deferral"),'Journal Template'!E157,IF(E157=JRF!E159,JRF!#REF!,JRF!E159))))</f>
        <v/>
      </c>
      <c r="F358" s="69" t="str">
        <f>IF(F157="","",IF(OR(JRF!A159=Checks!$K$9,JRF!A159=Checks!$K$10,JRF!A159=Checks!$K$11,JRF!A159=Checks!$K$6),'Journal Template'!F157,IF(OR(JRF!A159="Accrual",JRF!A159="Deferral"),'Journal Template'!F157,IF(F157=JRF!F159,JRF!AV159,JRF!F159))))</f>
        <v/>
      </c>
      <c r="G358" s="73" t="str">
        <f t="shared" si="14"/>
        <v/>
      </c>
      <c r="H358" s="73" t="str">
        <f t="shared" si="17"/>
        <v/>
      </c>
      <c r="I358" s="71" t="str">
        <f t="shared" si="18"/>
        <v/>
      </c>
      <c r="J358" s="71" t="str">
        <f t="shared" si="15"/>
        <v/>
      </c>
      <c r="K358" s="72" t="str">
        <f>IF(K157="","",IF(OR(JRF!A159=Checks!$K$9,JRF!A159=Checks!$K$10,JRF!A159=Checks!$K$11),'Journal Template'!K157,IF(K157=JRF!B159,JRF!Q159,"")))</f>
        <v/>
      </c>
      <c r="L358" s="200" t="str">
        <f t="shared" si="19"/>
        <v/>
      </c>
      <c r="M358" s="73" t="str">
        <f>IF(M157="","",IF(JRF!A159="Reclass","",-'Journal Template'!M157))</f>
        <v/>
      </c>
      <c r="N358" s="69"/>
      <c r="O358" s="69" t="str">
        <f t="shared" si="20"/>
        <v>ENDBS</v>
      </c>
      <c r="P358" s="69"/>
      <c r="T358" s="44"/>
      <c r="AH358" s="68"/>
      <c r="AI358" s="44"/>
      <c r="AL358" s="44"/>
    </row>
    <row r="359" spans="1:38">
      <c r="A359" s="69" t="str">
        <f>IF(A158="#REF!","#REF!",IF(OR(JRF!A160=Checks!$K$9,JRF!A160=Checks!$K$10,JRF!A160=Checks!$K$11,JRF!A160=Checks!$K$6),'Journal Template'!A158,IF(OR(JRF!A160="Accrual",JRF!A160="Deferral"),'Journal Template'!A158,IF(A158=JRF!B160,JRF!Q160,JRF!B160))))</f>
        <v>#REF!</v>
      </c>
      <c r="B359" s="69" t="str">
        <f t="shared" si="16"/>
        <v/>
      </c>
      <c r="C359" s="74" t="str">
        <f>IF(C158="","",IF(IFERROR(SEARCH("RIR",JRF!A160),0),"090960",IF(JRF!A160=Checks!$K$10,'BS Adj Codes'!$C$27,IF(JRF!A160=Checks!$K$11,'BS Adj Codes'!$C$28,IF(AND(JRF!A160="Accrual",C158=IFERROR(VLOOKUP(C158,'BS Adj Codes'!$B$2:$B$22,1,0),0)),IFERROR(VLOOKUP(C158,'BS Adj Codes'!$B$2:$C$22,2,0),0),IF(AND(JRF!A160="Accrual",LEFT(C158,1)=2),'BS Adj Codes'!$C$25,IF(AND(JRF!A160="Accrual",0=IFERROR(VLOOKUP(C158,'BS Adj Codes'!$B$2:$B$23,1,0),0)),"160955",IF(AND(JRF!A160="Prepaid",C158=IFERROR(VLOOKUP(C158,'BS Adj Codes'!$B$37:$B$42,1,0),0)),IFERROR(VLOOKUP(C158,'BS Adj Codes'!$B$37:$C$42,2,0),0),IF(AND(JRF!A160="Prepaid",0=IFERROR(VLOOKUP(C158,'BS Adj Codes'!$B$37:$B$42,1,0),0)),"050090",IF(AND(JRF!A160="Deferral",'Journal Template'!C158='BS Adj Codes'!$B$32),'BS Adj Codes'!$C$32,IF(AND(JRF!A160="Deferral",C158='BS Adj Codes'!$B$34),'BS Adj Codes'!$C$34,IF(JRF!A160="Deferral","050918",IF(C158=JRF!D160,JRF!T160,JRF!D160)))))))))))))</f>
        <v/>
      </c>
      <c r="D359" s="69" t="str">
        <f>IF(D158="","",IF(OR(JRF!A160=Checks!$K$9,JRF!A160=Checks!$K$10,JRF!A160=Checks!$K$11,JRF!A160=Checks!$K$6),'Journal Template'!D158,IF(OR(JRF!A160="Accrual",JRF!A160="Deferral"),'Journal Template'!D158,IF(D158=JRF!C160,JRF!V160,JRF!C160))))</f>
        <v/>
      </c>
      <c r="E359" s="69" t="str">
        <f>IF(E158="","",IF(OR(JRF!A160=Checks!$K$9,JRF!A160=Checks!$K$10,JRF!A160=Checks!$K$11,JRF!A160=Checks!$K$6),'Journal Template'!E158,IF(OR(JRF!A160="Accrual",JRF!A160="Deferral"),'Journal Template'!E158,IF(E158=JRF!E160,JRF!#REF!,JRF!E160))))</f>
        <v/>
      </c>
      <c r="F359" s="69" t="str">
        <f>IF(F158="","",IF(OR(JRF!A160=Checks!$K$9,JRF!A160=Checks!$K$10,JRF!A160=Checks!$K$11,JRF!A160=Checks!$K$6),'Journal Template'!F158,IF(OR(JRF!A160="Accrual",JRF!A160="Deferral"),'Journal Template'!F158,IF(F158=JRF!F160,JRF!AV160,JRF!F160))))</f>
        <v/>
      </c>
      <c r="G359" s="73" t="str">
        <f t="shared" si="14"/>
        <v/>
      </c>
      <c r="H359" s="73" t="str">
        <f t="shared" si="17"/>
        <v/>
      </c>
      <c r="I359" s="71" t="str">
        <f t="shared" si="18"/>
        <v/>
      </c>
      <c r="J359" s="71" t="str">
        <f t="shared" si="15"/>
        <v/>
      </c>
      <c r="K359" s="72" t="str">
        <f>IF(K158="","",IF(OR(JRF!A160=Checks!$K$9,JRF!A160=Checks!$K$10,JRF!A160=Checks!$K$11),'Journal Template'!K158,IF(K158=JRF!B160,JRF!Q160,"")))</f>
        <v/>
      </c>
      <c r="L359" s="200" t="str">
        <f t="shared" si="19"/>
        <v/>
      </c>
      <c r="M359" s="73" t="str">
        <f>IF(M158="","",IF(JRF!A160="Reclass","",-'Journal Template'!M158))</f>
        <v/>
      </c>
      <c r="N359" s="69"/>
      <c r="O359" s="69" t="str">
        <f t="shared" si="20"/>
        <v>ENDBS</v>
      </c>
      <c r="P359" s="69"/>
      <c r="T359" s="44"/>
      <c r="AH359" s="68"/>
      <c r="AI359" s="44"/>
      <c r="AL359" s="44"/>
    </row>
    <row r="360" spans="1:38">
      <c r="A360" s="69" t="str">
        <f>IF(A159="#REF!","#REF!",IF(OR(JRF!A161=Checks!$K$9,JRF!A161=Checks!$K$10,JRF!A161=Checks!$K$11,JRF!A161=Checks!$K$6),'Journal Template'!A159,IF(OR(JRF!A161="Accrual",JRF!A161="Deferral"),'Journal Template'!A159,IF(A159=JRF!B161,JRF!Q161,JRF!B161))))</f>
        <v>#REF!</v>
      </c>
      <c r="B360" s="69" t="str">
        <f t="shared" si="16"/>
        <v/>
      </c>
      <c r="C360" s="74" t="str">
        <f>IF(C159="","",IF(IFERROR(SEARCH("RIR",JRF!A161),0),"090960",IF(JRF!A161=Checks!$K$10,'BS Adj Codes'!$C$27,IF(JRF!A161=Checks!$K$11,'BS Adj Codes'!$C$28,IF(AND(JRF!A161="Accrual",C159=IFERROR(VLOOKUP(C159,'BS Adj Codes'!$B$2:$B$22,1,0),0)),IFERROR(VLOOKUP(C159,'BS Adj Codes'!$B$2:$C$22,2,0),0),IF(AND(JRF!A161="Accrual",LEFT(C159,1)=2),'BS Adj Codes'!$C$25,IF(AND(JRF!A161="Accrual",0=IFERROR(VLOOKUP(C159,'BS Adj Codes'!$B$2:$B$23,1,0),0)),"160955",IF(AND(JRF!A161="Prepaid",C159=IFERROR(VLOOKUP(C159,'BS Adj Codes'!$B$37:$B$42,1,0),0)),IFERROR(VLOOKUP(C159,'BS Adj Codes'!$B$37:$C$42,2,0),0),IF(AND(JRF!A161="Prepaid",0=IFERROR(VLOOKUP(C159,'BS Adj Codes'!$B$37:$B$42,1,0),0)),"050090",IF(AND(JRF!A161="Deferral",'Journal Template'!C159='BS Adj Codes'!$B$32),'BS Adj Codes'!$C$32,IF(AND(JRF!A161="Deferral",C159='BS Adj Codes'!$B$34),'BS Adj Codes'!$C$34,IF(JRF!A161="Deferral","050918",IF(C159=JRF!D161,JRF!T161,JRF!D161)))))))))))))</f>
        <v/>
      </c>
      <c r="D360" s="69" t="str">
        <f>IF(D159="","",IF(OR(JRF!A161=Checks!$K$9,JRF!A161=Checks!$K$10,JRF!A161=Checks!$K$11,JRF!A161=Checks!$K$6),'Journal Template'!D159,IF(OR(JRF!A161="Accrual",JRF!A161="Deferral"),'Journal Template'!D159,IF(D159=JRF!C161,JRF!V161,JRF!C161))))</f>
        <v/>
      </c>
      <c r="E360" s="69" t="str">
        <f>IF(E159="","",IF(OR(JRF!A161=Checks!$K$9,JRF!A161=Checks!$K$10,JRF!A161=Checks!$K$11,JRF!A161=Checks!$K$6),'Journal Template'!E159,IF(OR(JRF!A161="Accrual",JRF!A161="Deferral"),'Journal Template'!E159,IF(E159=JRF!E161,JRF!#REF!,JRF!E161))))</f>
        <v/>
      </c>
      <c r="F360" s="69" t="str">
        <f>IF(F159="","",IF(OR(JRF!A161=Checks!$K$9,JRF!A161=Checks!$K$10,JRF!A161=Checks!$K$11,JRF!A161=Checks!$K$6),'Journal Template'!F159,IF(OR(JRF!A161="Accrual",JRF!A161="Deferral"),'Journal Template'!F159,IF(F159=JRF!F161,JRF!AV161,JRF!F161))))</f>
        <v/>
      </c>
      <c r="G360" s="73" t="str">
        <f t="shared" si="14"/>
        <v/>
      </c>
      <c r="H360" s="73" t="str">
        <f t="shared" si="17"/>
        <v/>
      </c>
      <c r="I360" s="71" t="str">
        <f t="shared" si="18"/>
        <v/>
      </c>
      <c r="J360" s="71" t="str">
        <f t="shared" si="15"/>
        <v/>
      </c>
      <c r="K360" s="72" t="str">
        <f>IF(K159="","",IF(OR(JRF!A161=Checks!$K$9,JRF!A161=Checks!$K$10,JRF!A161=Checks!$K$11),'Journal Template'!K159,IF(K159=JRF!B161,JRF!Q161,"")))</f>
        <v/>
      </c>
      <c r="L360" s="200" t="str">
        <f t="shared" si="19"/>
        <v/>
      </c>
      <c r="M360" s="73" t="str">
        <f>IF(M159="","",IF(JRF!A161="Reclass","",-'Journal Template'!M159))</f>
        <v/>
      </c>
      <c r="N360" s="69"/>
      <c r="O360" s="69" t="str">
        <f t="shared" si="20"/>
        <v>ENDBS</v>
      </c>
      <c r="P360" s="69"/>
      <c r="T360" s="44"/>
      <c r="AH360" s="68"/>
      <c r="AI360" s="44"/>
      <c r="AL360" s="44"/>
    </row>
    <row r="361" spans="1:38">
      <c r="A361" s="69" t="str">
        <f>IF(A160="#REF!","#REF!",IF(OR(JRF!A162=Checks!$K$9,JRF!A162=Checks!$K$10,JRF!A162=Checks!$K$11,JRF!A162=Checks!$K$6),'Journal Template'!A160,IF(OR(JRF!A162="Accrual",JRF!A162="Deferral"),'Journal Template'!A160,IF(A160=JRF!B162,JRF!Q162,JRF!B162))))</f>
        <v>#REF!</v>
      </c>
      <c r="B361" s="69" t="str">
        <f t="shared" si="16"/>
        <v/>
      </c>
      <c r="C361" s="74" t="str">
        <f>IF(C160="","",IF(IFERROR(SEARCH("RIR",JRF!A162),0),"090960",IF(JRF!A162=Checks!$K$10,'BS Adj Codes'!$C$27,IF(JRF!A162=Checks!$K$11,'BS Adj Codes'!$C$28,IF(AND(JRF!A162="Accrual",C160=IFERROR(VLOOKUP(C160,'BS Adj Codes'!$B$2:$B$22,1,0),0)),IFERROR(VLOOKUP(C160,'BS Adj Codes'!$B$2:$C$22,2,0),0),IF(AND(JRF!A162="Accrual",LEFT(C160,1)=2),'BS Adj Codes'!$C$25,IF(AND(JRF!A162="Accrual",0=IFERROR(VLOOKUP(C160,'BS Adj Codes'!$B$2:$B$23,1,0),0)),"160955",IF(AND(JRF!A162="Prepaid",C160=IFERROR(VLOOKUP(C160,'BS Adj Codes'!$B$37:$B$42,1,0),0)),IFERROR(VLOOKUP(C160,'BS Adj Codes'!$B$37:$C$42,2,0),0),IF(AND(JRF!A162="Prepaid",0=IFERROR(VLOOKUP(C160,'BS Adj Codes'!$B$37:$B$42,1,0),0)),"050090",IF(AND(JRF!A162="Deferral",'Journal Template'!C160='BS Adj Codes'!$B$32),'BS Adj Codes'!$C$32,IF(AND(JRF!A162="Deferral",C160='BS Adj Codes'!$B$34),'BS Adj Codes'!$C$34,IF(JRF!A162="Deferral","050918",IF(C160=JRF!D162,JRF!T162,JRF!D162)))))))))))))</f>
        <v/>
      </c>
      <c r="D361" s="69" t="str">
        <f>IF(D160="","",IF(OR(JRF!A162=Checks!$K$9,JRF!A162=Checks!$K$10,JRF!A162=Checks!$K$11,JRF!A162=Checks!$K$6),'Journal Template'!D160,IF(OR(JRF!A162="Accrual",JRF!A162="Deferral"),'Journal Template'!D160,IF(D160=JRF!C162,JRF!V162,JRF!C162))))</f>
        <v/>
      </c>
      <c r="E361" s="69" t="str">
        <f>IF(E160="","",IF(OR(JRF!A162=Checks!$K$9,JRF!A162=Checks!$K$10,JRF!A162=Checks!$K$11,JRF!A162=Checks!$K$6),'Journal Template'!E160,IF(OR(JRF!A162="Accrual",JRF!A162="Deferral"),'Journal Template'!E160,IF(E160=JRF!E162,JRF!#REF!,JRF!E162))))</f>
        <v/>
      </c>
      <c r="F361" s="69" t="str">
        <f>IF(F160="","",IF(OR(JRF!A162=Checks!$K$9,JRF!A162=Checks!$K$10,JRF!A162=Checks!$K$11,JRF!A162=Checks!$K$6),'Journal Template'!F160,IF(OR(JRF!A162="Accrual",JRF!A162="Deferral"),'Journal Template'!F160,IF(F160=JRF!F162,JRF!AV162,JRF!F162))))</f>
        <v/>
      </c>
      <c r="G361" s="73" t="str">
        <f t="shared" si="14"/>
        <v/>
      </c>
      <c r="H361" s="73" t="str">
        <f t="shared" si="17"/>
        <v/>
      </c>
      <c r="I361" s="71" t="str">
        <f t="shared" si="18"/>
        <v/>
      </c>
      <c r="J361" s="71" t="str">
        <f t="shared" si="15"/>
        <v/>
      </c>
      <c r="K361" s="72" t="str">
        <f>IF(K160="","",IF(OR(JRF!A162=Checks!$K$9,JRF!A162=Checks!$K$10,JRF!A162=Checks!$K$11),'Journal Template'!K160,IF(K160=JRF!B162,JRF!Q162,"")))</f>
        <v/>
      </c>
      <c r="L361" s="200" t="str">
        <f t="shared" si="19"/>
        <v/>
      </c>
      <c r="M361" s="73" t="str">
        <f>IF(M160="","",IF(JRF!A162="Reclass","",-'Journal Template'!M160))</f>
        <v/>
      </c>
      <c r="N361" s="69"/>
      <c r="O361" s="69" t="str">
        <f t="shared" si="20"/>
        <v>ENDBS</v>
      </c>
      <c r="P361" s="69"/>
      <c r="T361" s="44"/>
      <c r="AH361" s="68"/>
      <c r="AI361" s="44"/>
      <c r="AL361" s="44"/>
    </row>
    <row r="362" spans="1:38">
      <c r="A362" s="69" t="str">
        <f>IF(A161="#REF!","#REF!",IF(OR(JRF!A163=Checks!$K$9,JRF!A163=Checks!$K$10,JRF!A163=Checks!$K$11,JRF!A163=Checks!$K$6),'Journal Template'!A161,IF(OR(JRF!A163="Accrual",JRF!A163="Deferral"),'Journal Template'!A161,IF(A161=JRF!B163,JRF!Q163,JRF!B163))))</f>
        <v>#REF!</v>
      </c>
      <c r="B362" s="69" t="str">
        <f t="shared" si="16"/>
        <v/>
      </c>
      <c r="C362" s="74" t="str">
        <f>IF(C161="","",IF(IFERROR(SEARCH("RIR",JRF!A163),0),"090960",IF(JRF!A163=Checks!$K$10,'BS Adj Codes'!$C$27,IF(JRF!A163=Checks!$K$11,'BS Adj Codes'!$C$28,IF(AND(JRF!A163="Accrual",C161=IFERROR(VLOOKUP(C161,'BS Adj Codes'!$B$2:$B$22,1,0),0)),IFERROR(VLOOKUP(C161,'BS Adj Codes'!$B$2:$C$22,2,0),0),IF(AND(JRF!A163="Accrual",LEFT(C161,1)=2),'BS Adj Codes'!$C$25,IF(AND(JRF!A163="Accrual",0=IFERROR(VLOOKUP(C161,'BS Adj Codes'!$B$2:$B$23,1,0),0)),"160955",IF(AND(JRF!A163="Prepaid",C161=IFERROR(VLOOKUP(C161,'BS Adj Codes'!$B$37:$B$42,1,0),0)),IFERROR(VLOOKUP(C161,'BS Adj Codes'!$B$37:$C$42,2,0),0),IF(AND(JRF!A163="Prepaid",0=IFERROR(VLOOKUP(C161,'BS Adj Codes'!$B$37:$B$42,1,0),0)),"050090",IF(AND(JRF!A163="Deferral",'Journal Template'!C161='BS Adj Codes'!$B$32),'BS Adj Codes'!$C$32,IF(AND(JRF!A163="Deferral",C161='BS Adj Codes'!$B$34),'BS Adj Codes'!$C$34,IF(JRF!A163="Deferral","050918",IF(C161=JRF!D163,JRF!T163,JRF!D163)))))))))))))</f>
        <v/>
      </c>
      <c r="D362" s="69" t="str">
        <f>IF(D161="","",IF(OR(JRF!A163=Checks!$K$9,JRF!A163=Checks!$K$10,JRF!A163=Checks!$K$11,JRF!A163=Checks!$K$6),'Journal Template'!D161,IF(OR(JRF!A163="Accrual",JRF!A163="Deferral"),'Journal Template'!D161,IF(D161=JRF!C163,JRF!V163,JRF!C163))))</f>
        <v/>
      </c>
      <c r="E362" s="69" t="str">
        <f>IF(E161="","",IF(OR(JRF!A163=Checks!$K$9,JRF!A163=Checks!$K$10,JRF!A163=Checks!$K$11,JRF!A163=Checks!$K$6),'Journal Template'!E161,IF(OR(JRF!A163="Accrual",JRF!A163="Deferral"),'Journal Template'!E161,IF(E161=JRF!E163,JRF!#REF!,JRF!E163))))</f>
        <v/>
      </c>
      <c r="F362" s="69" t="str">
        <f>IF(F161="","",IF(OR(JRF!A163=Checks!$K$9,JRF!A163=Checks!$K$10,JRF!A163=Checks!$K$11,JRF!A163=Checks!$K$6),'Journal Template'!F161,IF(OR(JRF!A163="Accrual",JRF!A163="Deferral"),'Journal Template'!F161,IF(F161=JRF!F163,JRF!AV163,JRF!F163))))</f>
        <v/>
      </c>
      <c r="G362" s="73" t="str">
        <f t="shared" si="14"/>
        <v/>
      </c>
      <c r="H362" s="73" t="str">
        <f t="shared" si="17"/>
        <v/>
      </c>
      <c r="I362" s="71" t="str">
        <f t="shared" si="18"/>
        <v/>
      </c>
      <c r="J362" s="71" t="str">
        <f t="shared" si="15"/>
        <v/>
      </c>
      <c r="K362" s="72" t="str">
        <f>IF(K161="","",IF(OR(JRF!A163=Checks!$K$9,JRF!A163=Checks!$K$10,JRF!A163=Checks!$K$11),'Journal Template'!K161,IF(K161=JRF!B163,JRF!Q163,"")))</f>
        <v/>
      </c>
      <c r="L362" s="200" t="str">
        <f t="shared" si="19"/>
        <v/>
      </c>
      <c r="M362" s="73" t="str">
        <f>IF(M161="","",IF(JRF!A163="Reclass","",-'Journal Template'!M161))</f>
        <v/>
      </c>
      <c r="N362" s="69"/>
      <c r="O362" s="69" t="str">
        <f t="shared" si="20"/>
        <v>ENDBS</v>
      </c>
      <c r="P362" s="69"/>
      <c r="T362" s="44"/>
      <c r="AH362" s="68"/>
      <c r="AI362" s="44"/>
      <c r="AL362" s="44"/>
    </row>
    <row r="363" spans="1:38">
      <c r="A363" s="69" t="str">
        <f>IF(A162="#REF!","#REF!",IF(OR(JRF!A164=Checks!$K$9,JRF!A164=Checks!$K$10,JRF!A164=Checks!$K$11,JRF!A164=Checks!$K$6),'Journal Template'!A162,IF(OR(JRF!A164="Accrual",JRF!A164="Deferral"),'Journal Template'!A162,IF(A162=JRF!B164,JRF!Q164,JRF!B164))))</f>
        <v>#REF!</v>
      </c>
      <c r="B363" s="69" t="str">
        <f t="shared" si="16"/>
        <v/>
      </c>
      <c r="C363" s="74" t="str">
        <f>IF(C162="","",IF(IFERROR(SEARCH("RIR",JRF!A164),0),"090960",IF(JRF!A164=Checks!$K$10,'BS Adj Codes'!$C$27,IF(JRF!A164=Checks!$K$11,'BS Adj Codes'!$C$28,IF(AND(JRF!A164="Accrual",C162=IFERROR(VLOOKUP(C162,'BS Adj Codes'!$B$2:$B$22,1,0),0)),IFERROR(VLOOKUP(C162,'BS Adj Codes'!$B$2:$C$22,2,0),0),IF(AND(JRF!A164="Accrual",LEFT(C162,1)=2),'BS Adj Codes'!$C$25,IF(AND(JRF!A164="Accrual",0=IFERROR(VLOOKUP(C162,'BS Adj Codes'!$B$2:$B$23,1,0),0)),"160955",IF(AND(JRF!A164="Prepaid",C162=IFERROR(VLOOKUP(C162,'BS Adj Codes'!$B$37:$B$42,1,0),0)),IFERROR(VLOOKUP(C162,'BS Adj Codes'!$B$37:$C$42,2,0),0),IF(AND(JRF!A164="Prepaid",0=IFERROR(VLOOKUP(C162,'BS Adj Codes'!$B$37:$B$42,1,0),0)),"050090",IF(AND(JRF!A164="Deferral",'Journal Template'!C162='BS Adj Codes'!$B$32),'BS Adj Codes'!$C$32,IF(AND(JRF!A164="Deferral",C162='BS Adj Codes'!$B$34),'BS Adj Codes'!$C$34,IF(JRF!A164="Deferral","050918",IF(C162=JRF!D164,JRF!T164,JRF!D164)))))))))))))</f>
        <v/>
      </c>
      <c r="D363" s="69" t="str">
        <f>IF(D162="","",IF(OR(JRF!A164=Checks!$K$9,JRF!A164=Checks!$K$10,JRF!A164=Checks!$K$11,JRF!A164=Checks!$K$6),'Journal Template'!D162,IF(OR(JRF!A164="Accrual",JRF!A164="Deferral"),'Journal Template'!D162,IF(D162=JRF!C164,JRF!V164,JRF!C164))))</f>
        <v/>
      </c>
      <c r="E363" s="69" t="str">
        <f>IF(E162="","",IF(OR(JRF!A164=Checks!$K$9,JRF!A164=Checks!$K$10,JRF!A164=Checks!$K$11,JRF!A164=Checks!$K$6),'Journal Template'!E162,IF(OR(JRF!A164="Accrual",JRF!A164="Deferral"),'Journal Template'!E162,IF(E162=JRF!E164,JRF!#REF!,JRF!E164))))</f>
        <v/>
      </c>
      <c r="F363" s="69" t="str">
        <f>IF(F162="","",IF(OR(JRF!A164=Checks!$K$9,JRF!A164=Checks!$K$10,JRF!A164=Checks!$K$11,JRF!A164=Checks!$K$6),'Journal Template'!F162,IF(OR(JRF!A164="Accrual",JRF!A164="Deferral"),'Journal Template'!F162,IF(F162=JRF!F164,JRF!AV164,JRF!F164))))</f>
        <v/>
      </c>
      <c r="G363" s="73" t="str">
        <f t="shared" si="14"/>
        <v/>
      </c>
      <c r="H363" s="73" t="str">
        <f t="shared" si="17"/>
        <v/>
      </c>
      <c r="I363" s="71" t="str">
        <f t="shared" si="18"/>
        <v/>
      </c>
      <c r="J363" s="71" t="str">
        <f t="shared" si="15"/>
        <v/>
      </c>
      <c r="K363" s="72" t="str">
        <f>IF(K162="","",IF(OR(JRF!A164=Checks!$K$9,JRF!A164=Checks!$K$10,JRF!A164=Checks!$K$11),'Journal Template'!K162,IF(K162=JRF!B164,JRF!Q164,"")))</f>
        <v/>
      </c>
      <c r="L363" s="200" t="str">
        <f t="shared" si="19"/>
        <v/>
      </c>
      <c r="M363" s="73" t="str">
        <f>IF(M162="","",IF(JRF!A164="Reclass","",-'Journal Template'!M162))</f>
        <v/>
      </c>
      <c r="N363" s="69"/>
      <c r="O363" s="69" t="str">
        <f t="shared" si="20"/>
        <v>ENDBS</v>
      </c>
      <c r="P363" s="69"/>
      <c r="T363" s="44"/>
      <c r="AH363" s="68"/>
      <c r="AI363" s="44"/>
      <c r="AL363" s="44"/>
    </row>
    <row r="364" spans="1:38">
      <c r="A364" s="69" t="str">
        <f>IF(A163="#REF!","#REF!",IF(OR(JRF!A165=Checks!$K$9,JRF!A165=Checks!$K$10,JRF!A165=Checks!$K$11,JRF!A165=Checks!$K$6),'Journal Template'!A163,IF(OR(JRF!A165="Accrual",JRF!A165="Deferral"),'Journal Template'!A163,IF(A163=JRF!B165,JRF!Q165,JRF!B165))))</f>
        <v>#REF!</v>
      </c>
      <c r="B364" s="69" t="str">
        <f t="shared" si="16"/>
        <v/>
      </c>
      <c r="C364" s="74" t="str">
        <f>IF(C163="","",IF(IFERROR(SEARCH("RIR",JRF!A165),0),"090960",IF(JRF!A165=Checks!$K$10,'BS Adj Codes'!$C$27,IF(JRF!A165=Checks!$K$11,'BS Adj Codes'!$C$28,IF(AND(JRF!A165="Accrual",C163=IFERROR(VLOOKUP(C163,'BS Adj Codes'!$B$2:$B$22,1,0),0)),IFERROR(VLOOKUP(C163,'BS Adj Codes'!$B$2:$C$22,2,0),0),IF(AND(JRF!A165="Accrual",LEFT(C163,1)=2),'BS Adj Codes'!$C$25,IF(AND(JRF!A165="Accrual",0=IFERROR(VLOOKUP(C163,'BS Adj Codes'!$B$2:$B$23,1,0),0)),"160955",IF(AND(JRF!A165="Prepaid",C163=IFERROR(VLOOKUP(C163,'BS Adj Codes'!$B$37:$B$42,1,0),0)),IFERROR(VLOOKUP(C163,'BS Adj Codes'!$B$37:$C$42,2,0),0),IF(AND(JRF!A165="Prepaid",0=IFERROR(VLOOKUP(C163,'BS Adj Codes'!$B$37:$B$42,1,0),0)),"050090",IF(AND(JRF!A165="Deferral",'Journal Template'!C163='BS Adj Codes'!$B$32),'BS Adj Codes'!$C$32,IF(AND(JRF!A165="Deferral",C163='BS Adj Codes'!$B$34),'BS Adj Codes'!$C$34,IF(JRF!A165="Deferral","050918",IF(C163=JRF!D165,JRF!T165,JRF!D165)))))))))))))</f>
        <v/>
      </c>
      <c r="D364" s="69" t="str">
        <f>IF(D163="","",IF(OR(JRF!A165=Checks!$K$9,JRF!A165=Checks!$K$10,JRF!A165=Checks!$K$11,JRF!A165=Checks!$K$6),'Journal Template'!D163,IF(OR(JRF!A165="Accrual",JRF!A165="Deferral"),'Journal Template'!D163,IF(D163=JRF!C165,JRF!V165,JRF!C165))))</f>
        <v/>
      </c>
      <c r="E364" s="69" t="str">
        <f>IF(E163="","",IF(OR(JRF!A165=Checks!$K$9,JRF!A165=Checks!$K$10,JRF!A165=Checks!$K$11,JRF!A165=Checks!$K$6),'Journal Template'!E163,IF(OR(JRF!A165="Accrual",JRF!A165="Deferral"),'Journal Template'!E163,IF(E163=JRF!E165,JRF!#REF!,JRF!E165))))</f>
        <v/>
      </c>
      <c r="F364" s="69" t="str">
        <f>IF(F163="","",IF(OR(JRF!A165=Checks!$K$9,JRF!A165=Checks!$K$10,JRF!A165=Checks!$K$11,JRF!A165=Checks!$K$6),'Journal Template'!F163,IF(OR(JRF!A165="Accrual",JRF!A165="Deferral"),'Journal Template'!F163,IF(F163=JRF!F165,JRF!AV165,JRF!F165))))</f>
        <v/>
      </c>
      <c r="G364" s="73" t="str">
        <f t="shared" si="14"/>
        <v/>
      </c>
      <c r="H364" s="73" t="str">
        <f t="shared" si="17"/>
        <v/>
      </c>
      <c r="I364" s="71" t="str">
        <f t="shared" si="18"/>
        <v/>
      </c>
      <c r="J364" s="71" t="str">
        <f t="shared" si="15"/>
        <v/>
      </c>
      <c r="K364" s="72" t="str">
        <f>IF(K163="","",IF(OR(JRF!A165=Checks!$K$9,JRF!A165=Checks!$K$10,JRF!A165=Checks!$K$11),'Journal Template'!K163,IF(K163=JRF!B165,JRF!Q165,"")))</f>
        <v/>
      </c>
      <c r="L364" s="200" t="str">
        <f t="shared" si="19"/>
        <v/>
      </c>
      <c r="M364" s="73" t="str">
        <f>IF(M163="","",IF(JRF!A165="Reclass","",-'Journal Template'!M163))</f>
        <v/>
      </c>
      <c r="N364" s="69"/>
      <c r="O364" s="69" t="str">
        <f t="shared" si="20"/>
        <v>ENDBS</v>
      </c>
      <c r="P364" s="69"/>
      <c r="T364" s="44"/>
      <c r="AH364" s="68"/>
      <c r="AI364" s="44"/>
      <c r="AL364" s="44"/>
    </row>
    <row r="365" spans="1:38">
      <c r="A365" s="69" t="str">
        <f>IF(A164="#REF!","#REF!",IF(OR(JRF!A166=Checks!$K$9,JRF!A166=Checks!$K$10,JRF!A166=Checks!$K$11,JRF!A166=Checks!$K$6),'Journal Template'!A164,IF(OR(JRF!A166="Accrual",JRF!A166="Deferral"),'Journal Template'!A164,IF(A164=JRF!B166,JRF!Q166,JRF!B166))))</f>
        <v>#REF!</v>
      </c>
      <c r="B365" s="69" t="str">
        <f t="shared" si="16"/>
        <v/>
      </c>
      <c r="C365" s="74" t="str">
        <f>IF(C164="","",IF(IFERROR(SEARCH("RIR",JRF!A166),0),"090960",IF(JRF!A166=Checks!$K$10,'BS Adj Codes'!$C$27,IF(JRF!A166=Checks!$K$11,'BS Adj Codes'!$C$28,IF(AND(JRF!A166="Accrual",C164=IFERROR(VLOOKUP(C164,'BS Adj Codes'!$B$2:$B$22,1,0),0)),IFERROR(VLOOKUP(C164,'BS Adj Codes'!$B$2:$C$22,2,0),0),IF(AND(JRF!A166="Accrual",LEFT(C164,1)=2),'BS Adj Codes'!$C$25,IF(AND(JRF!A166="Accrual",0=IFERROR(VLOOKUP(C164,'BS Adj Codes'!$B$2:$B$23,1,0),0)),"160955",IF(AND(JRF!A166="Prepaid",C164=IFERROR(VLOOKUP(C164,'BS Adj Codes'!$B$37:$B$42,1,0),0)),IFERROR(VLOOKUP(C164,'BS Adj Codes'!$B$37:$C$42,2,0),0),IF(AND(JRF!A166="Prepaid",0=IFERROR(VLOOKUP(C164,'BS Adj Codes'!$B$37:$B$42,1,0),0)),"050090",IF(AND(JRF!A166="Deferral",'Journal Template'!C164='BS Adj Codes'!$B$32),'BS Adj Codes'!$C$32,IF(AND(JRF!A166="Deferral",C164='BS Adj Codes'!$B$34),'BS Adj Codes'!$C$34,IF(JRF!A166="Deferral","050918",IF(C164=JRF!D166,JRF!T166,JRF!D166)))))))))))))</f>
        <v/>
      </c>
      <c r="D365" s="69" t="str">
        <f>IF(D164="","",IF(OR(JRF!A166=Checks!$K$9,JRF!A166=Checks!$K$10,JRF!A166=Checks!$K$11,JRF!A166=Checks!$K$6),'Journal Template'!D164,IF(OR(JRF!A166="Accrual",JRF!A166="Deferral"),'Journal Template'!D164,IF(D164=JRF!C166,JRF!V166,JRF!C166))))</f>
        <v/>
      </c>
      <c r="E365" s="69" t="str">
        <f>IF(E164="","",IF(OR(JRF!A166=Checks!$K$9,JRF!A166=Checks!$K$10,JRF!A166=Checks!$K$11,JRF!A166=Checks!$K$6),'Journal Template'!E164,IF(OR(JRF!A166="Accrual",JRF!A166="Deferral"),'Journal Template'!E164,IF(E164=JRF!E166,JRF!#REF!,JRF!E166))))</f>
        <v/>
      </c>
      <c r="F365" s="69" t="str">
        <f>IF(F164="","",IF(OR(JRF!A166=Checks!$K$9,JRF!A166=Checks!$K$10,JRF!A166=Checks!$K$11,JRF!A166=Checks!$K$6),'Journal Template'!F164,IF(OR(JRF!A166="Accrual",JRF!A166="Deferral"),'Journal Template'!F164,IF(F164=JRF!F166,JRF!AV166,JRF!F166))))</f>
        <v/>
      </c>
      <c r="G365" s="73" t="str">
        <f t="shared" si="14"/>
        <v/>
      </c>
      <c r="H365" s="73" t="str">
        <f t="shared" si="17"/>
        <v/>
      </c>
      <c r="I365" s="71" t="str">
        <f t="shared" si="18"/>
        <v/>
      </c>
      <c r="J365" s="71" t="str">
        <f t="shared" si="15"/>
        <v/>
      </c>
      <c r="K365" s="72" t="str">
        <f>IF(K164="","",IF(OR(JRF!A166=Checks!$K$9,JRF!A166=Checks!$K$10,JRF!A166=Checks!$K$11),'Journal Template'!K164,IF(K164=JRF!B166,JRF!Q166,"")))</f>
        <v/>
      </c>
      <c r="L365" s="200" t="str">
        <f t="shared" si="19"/>
        <v/>
      </c>
      <c r="M365" s="73" t="str">
        <f>IF(M164="","",IF(JRF!A166="Reclass","",-'Journal Template'!M164))</f>
        <v/>
      </c>
      <c r="N365" s="69"/>
      <c r="O365" s="69" t="str">
        <f t="shared" si="20"/>
        <v>ENDBS</v>
      </c>
      <c r="P365" s="69"/>
      <c r="T365" s="44"/>
      <c r="AH365" s="68"/>
      <c r="AI365" s="44"/>
      <c r="AL365" s="44"/>
    </row>
    <row r="366" spans="1:38">
      <c r="A366" s="69" t="str">
        <f>IF(A165="#REF!","#REF!",IF(OR(JRF!A167=Checks!$K$9,JRF!A167=Checks!$K$10,JRF!A167=Checks!$K$11,JRF!A167=Checks!$K$6),'Journal Template'!A165,IF(OR(JRF!A167="Accrual",JRF!A167="Deferral"),'Journal Template'!A165,IF(A165=JRF!B167,JRF!Q167,JRF!B167))))</f>
        <v>#REF!</v>
      </c>
      <c r="B366" s="69" t="str">
        <f t="shared" si="16"/>
        <v/>
      </c>
      <c r="C366" s="74" t="str">
        <f>IF(C165="","",IF(IFERROR(SEARCH("RIR",JRF!A167),0),"090960",IF(JRF!A167=Checks!$K$10,'BS Adj Codes'!$C$27,IF(JRF!A167=Checks!$K$11,'BS Adj Codes'!$C$28,IF(AND(JRF!A167="Accrual",C165=IFERROR(VLOOKUP(C165,'BS Adj Codes'!$B$2:$B$22,1,0),0)),IFERROR(VLOOKUP(C165,'BS Adj Codes'!$B$2:$C$22,2,0),0),IF(AND(JRF!A167="Accrual",LEFT(C165,1)=2),'BS Adj Codes'!$C$25,IF(AND(JRF!A167="Accrual",0=IFERROR(VLOOKUP(C165,'BS Adj Codes'!$B$2:$B$23,1,0),0)),"160955",IF(AND(JRF!A167="Prepaid",C165=IFERROR(VLOOKUP(C165,'BS Adj Codes'!$B$37:$B$42,1,0),0)),IFERROR(VLOOKUP(C165,'BS Adj Codes'!$B$37:$C$42,2,0),0),IF(AND(JRF!A167="Prepaid",0=IFERROR(VLOOKUP(C165,'BS Adj Codes'!$B$37:$B$42,1,0),0)),"050090",IF(AND(JRF!A167="Deferral",'Journal Template'!C165='BS Adj Codes'!$B$32),'BS Adj Codes'!$C$32,IF(AND(JRF!A167="Deferral",C165='BS Adj Codes'!$B$34),'BS Adj Codes'!$C$34,IF(JRF!A167="Deferral","050918",IF(C165=JRF!D167,JRF!T167,JRF!D167)))))))))))))</f>
        <v/>
      </c>
      <c r="D366" s="69" t="str">
        <f>IF(D165="","",IF(OR(JRF!A167=Checks!$K$9,JRF!A167=Checks!$K$10,JRF!A167=Checks!$K$11,JRF!A167=Checks!$K$6),'Journal Template'!D165,IF(OR(JRF!A167="Accrual",JRF!A167="Deferral"),'Journal Template'!D165,IF(D165=JRF!C167,JRF!V167,JRF!C167))))</f>
        <v/>
      </c>
      <c r="E366" s="69" t="str">
        <f>IF(E165="","",IF(OR(JRF!A167=Checks!$K$9,JRF!A167=Checks!$K$10,JRF!A167=Checks!$K$11,JRF!A167=Checks!$K$6),'Journal Template'!E165,IF(OR(JRF!A167="Accrual",JRF!A167="Deferral"),'Journal Template'!E165,IF(E165=JRF!E167,JRF!#REF!,JRF!E167))))</f>
        <v/>
      </c>
      <c r="F366" s="69" t="str">
        <f>IF(F165="","",IF(OR(JRF!A167=Checks!$K$9,JRF!A167=Checks!$K$10,JRF!A167=Checks!$K$11,JRF!A167=Checks!$K$6),'Journal Template'!F165,IF(OR(JRF!A167="Accrual",JRF!A167="Deferral"),'Journal Template'!F165,IF(F165=JRF!F167,JRF!AV167,JRF!F167))))</f>
        <v/>
      </c>
      <c r="G366" s="73" t="str">
        <f t="shared" si="14"/>
        <v/>
      </c>
      <c r="H366" s="73" t="str">
        <f t="shared" si="17"/>
        <v/>
      </c>
      <c r="I366" s="71" t="str">
        <f t="shared" si="18"/>
        <v/>
      </c>
      <c r="J366" s="71" t="str">
        <f t="shared" si="15"/>
        <v/>
      </c>
      <c r="K366" s="72" t="str">
        <f>IF(K165="","",IF(OR(JRF!A167=Checks!$K$9,JRF!A167=Checks!$K$10,JRF!A167=Checks!$K$11),'Journal Template'!K165,IF(K165=JRF!B167,JRF!Q167,"")))</f>
        <v/>
      </c>
      <c r="L366" s="200" t="str">
        <f t="shared" si="19"/>
        <v/>
      </c>
      <c r="M366" s="73" t="str">
        <f>IF(M165="","",IF(JRF!A167="Reclass","",-'Journal Template'!M165))</f>
        <v/>
      </c>
      <c r="N366" s="69"/>
      <c r="O366" s="69" t="str">
        <f t="shared" si="20"/>
        <v>ENDBS</v>
      </c>
      <c r="P366" s="69"/>
      <c r="T366" s="44"/>
      <c r="AH366" s="68"/>
      <c r="AI366" s="44"/>
      <c r="AL366" s="44"/>
    </row>
    <row r="367" spans="1:38">
      <c r="A367" s="69" t="str">
        <f>IF(A166="#REF!","#REF!",IF(OR(JRF!A168=Checks!$K$9,JRF!A168=Checks!$K$10,JRF!A168=Checks!$K$11,JRF!A168=Checks!$K$6),'Journal Template'!A166,IF(OR(JRF!A168="Accrual",JRF!A168="Deferral"),'Journal Template'!A166,IF(A166=JRF!B168,JRF!Q168,JRF!B168))))</f>
        <v>#REF!</v>
      </c>
      <c r="B367" s="69" t="str">
        <f t="shared" si="16"/>
        <v/>
      </c>
      <c r="C367" s="74" t="str">
        <f>IF(C166="","",IF(IFERROR(SEARCH("RIR",JRF!A168),0),"090960",IF(JRF!A168=Checks!$K$10,'BS Adj Codes'!$C$27,IF(JRF!A168=Checks!$K$11,'BS Adj Codes'!$C$28,IF(AND(JRF!A168="Accrual",C166=IFERROR(VLOOKUP(C166,'BS Adj Codes'!$B$2:$B$22,1,0),0)),IFERROR(VLOOKUP(C166,'BS Adj Codes'!$B$2:$C$22,2,0),0),IF(AND(JRF!A168="Accrual",LEFT(C166,1)=2),'BS Adj Codes'!$C$25,IF(AND(JRF!A168="Accrual",0=IFERROR(VLOOKUP(C166,'BS Adj Codes'!$B$2:$B$23,1,0),0)),"160955",IF(AND(JRF!A168="Prepaid",C166=IFERROR(VLOOKUP(C166,'BS Adj Codes'!$B$37:$B$42,1,0),0)),IFERROR(VLOOKUP(C166,'BS Adj Codes'!$B$37:$C$42,2,0),0),IF(AND(JRF!A168="Prepaid",0=IFERROR(VLOOKUP(C166,'BS Adj Codes'!$B$37:$B$42,1,0),0)),"050090",IF(AND(JRF!A168="Deferral",'Journal Template'!C166='BS Adj Codes'!$B$32),'BS Adj Codes'!$C$32,IF(AND(JRF!A168="Deferral",C166='BS Adj Codes'!$B$34),'BS Adj Codes'!$C$34,IF(JRF!A168="Deferral","050918",IF(C166=JRF!D168,JRF!T168,JRF!D168)))))))))))))</f>
        <v/>
      </c>
      <c r="D367" s="69" t="str">
        <f>IF(D166="","",IF(OR(JRF!A168=Checks!$K$9,JRF!A168=Checks!$K$10,JRF!A168=Checks!$K$11,JRF!A168=Checks!$K$6),'Journal Template'!D166,IF(OR(JRF!A168="Accrual",JRF!A168="Deferral"),'Journal Template'!D166,IF(D166=JRF!C168,JRF!V168,JRF!C168))))</f>
        <v/>
      </c>
      <c r="E367" s="69" t="str">
        <f>IF(E166="","",IF(OR(JRF!A168=Checks!$K$9,JRF!A168=Checks!$K$10,JRF!A168=Checks!$K$11,JRF!A168=Checks!$K$6),'Journal Template'!E166,IF(OR(JRF!A168="Accrual",JRF!A168="Deferral"),'Journal Template'!E166,IF(E166=JRF!E168,JRF!#REF!,JRF!E168))))</f>
        <v/>
      </c>
      <c r="F367" s="69" t="str">
        <f>IF(F166="","",IF(OR(JRF!A168=Checks!$K$9,JRF!A168=Checks!$K$10,JRF!A168=Checks!$K$11,JRF!A168=Checks!$K$6),'Journal Template'!F166,IF(OR(JRF!A168="Accrual",JRF!A168="Deferral"),'Journal Template'!F166,IF(F166=JRF!F168,JRF!AV168,JRF!F168))))</f>
        <v/>
      </c>
      <c r="G367" s="73" t="str">
        <f t="shared" si="14"/>
        <v/>
      </c>
      <c r="H367" s="73" t="str">
        <f t="shared" si="17"/>
        <v/>
      </c>
      <c r="I367" s="71" t="str">
        <f t="shared" si="18"/>
        <v/>
      </c>
      <c r="J367" s="71" t="str">
        <f t="shared" si="15"/>
        <v/>
      </c>
      <c r="K367" s="72" t="str">
        <f>IF(K166="","",IF(OR(JRF!A168=Checks!$K$9,JRF!A168=Checks!$K$10,JRF!A168=Checks!$K$11),'Journal Template'!K166,IF(K166=JRF!B168,JRF!Q168,"")))</f>
        <v/>
      </c>
      <c r="L367" s="200" t="str">
        <f t="shared" si="19"/>
        <v/>
      </c>
      <c r="M367" s="73" t="str">
        <f>IF(M166="","",IF(JRF!A168="Reclass","",-'Journal Template'!M166))</f>
        <v/>
      </c>
      <c r="N367" s="69"/>
      <c r="O367" s="69" t="str">
        <f t="shared" si="20"/>
        <v>ENDBS</v>
      </c>
      <c r="P367" s="69"/>
      <c r="T367" s="44"/>
      <c r="AH367" s="68"/>
      <c r="AI367" s="44"/>
      <c r="AL367" s="44"/>
    </row>
    <row r="368" spans="1:38">
      <c r="A368" s="69" t="str">
        <f>IF(A167="#REF!","#REF!",IF(OR(JRF!A169=Checks!$K$9,JRF!A169=Checks!$K$10,JRF!A169=Checks!$K$11,JRF!A169=Checks!$K$6),'Journal Template'!A167,IF(OR(JRF!A169="Accrual",JRF!A169="Deferral"),'Journal Template'!A167,IF(A167=JRF!B169,JRF!Q169,JRF!B169))))</f>
        <v>#REF!</v>
      </c>
      <c r="B368" s="69" t="str">
        <f t="shared" si="16"/>
        <v/>
      </c>
      <c r="C368" s="74" t="str">
        <f>IF(C167="","",IF(IFERROR(SEARCH("RIR",JRF!A169),0),"090960",IF(JRF!A169=Checks!$K$10,'BS Adj Codes'!$C$27,IF(JRF!A169=Checks!$K$11,'BS Adj Codes'!$C$28,IF(AND(JRF!A169="Accrual",C167=IFERROR(VLOOKUP(C167,'BS Adj Codes'!$B$2:$B$22,1,0),0)),IFERROR(VLOOKUP(C167,'BS Adj Codes'!$B$2:$C$22,2,0),0),IF(AND(JRF!A169="Accrual",LEFT(C167,1)=2),'BS Adj Codes'!$C$25,IF(AND(JRF!A169="Accrual",0=IFERROR(VLOOKUP(C167,'BS Adj Codes'!$B$2:$B$23,1,0),0)),"160955",IF(AND(JRF!A169="Prepaid",C167=IFERROR(VLOOKUP(C167,'BS Adj Codes'!$B$37:$B$42,1,0),0)),IFERROR(VLOOKUP(C167,'BS Adj Codes'!$B$37:$C$42,2,0),0),IF(AND(JRF!A169="Prepaid",0=IFERROR(VLOOKUP(C167,'BS Adj Codes'!$B$37:$B$42,1,0),0)),"050090",IF(AND(JRF!A169="Deferral",'Journal Template'!C167='BS Adj Codes'!$B$32),'BS Adj Codes'!$C$32,IF(AND(JRF!A169="Deferral",C167='BS Adj Codes'!$B$34),'BS Adj Codes'!$C$34,IF(JRF!A169="Deferral","050918",IF(C167=JRF!D169,JRF!T169,JRF!D169)))))))))))))</f>
        <v/>
      </c>
      <c r="D368" s="69" t="str">
        <f>IF(D167="","",IF(OR(JRF!A169=Checks!$K$9,JRF!A169=Checks!$K$10,JRF!A169=Checks!$K$11,JRF!A169=Checks!$K$6),'Journal Template'!D167,IF(OR(JRF!A169="Accrual",JRF!A169="Deferral"),'Journal Template'!D167,IF(D167=JRF!C169,JRF!V169,JRF!C169))))</f>
        <v/>
      </c>
      <c r="E368" s="69" t="str">
        <f>IF(E167="","",IF(OR(JRF!A169=Checks!$K$9,JRF!A169=Checks!$K$10,JRF!A169=Checks!$K$11,JRF!A169=Checks!$K$6),'Journal Template'!E167,IF(OR(JRF!A169="Accrual",JRF!A169="Deferral"),'Journal Template'!E167,IF(E167=JRF!E169,JRF!#REF!,JRF!E169))))</f>
        <v/>
      </c>
      <c r="F368" s="69" t="str">
        <f>IF(F167="","",IF(OR(JRF!A169=Checks!$K$9,JRF!A169=Checks!$K$10,JRF!A169=Checks!$K$11,JRF!A169=Checks!$K$6),'Journal Template'!F167,IF(OR(JRF!A169="Accrual",JRF!A169="Deferral"),'Journal Template'!F167,IF(F167=JRF!F169,JRF!AV169,JRF!F169))))</f>
        <v/>
      </c>
      <c r="G368" s="73" t="str">
        <f t="shared" si="14"/>
        <v/>
      </c>
      <c r="H368" s="73" t="str">
        <f t="shared" si="17"/>
        <v/>
      </c>
      <c r="I368" s="71" t="str">
        <f t="shared" si="18"/>
        <v/>
      </c>
      <c r="J368" s="71" t="str">
        <f t="shared" si="15"/>
        <v/>
      </c>
      <c r="K368" s="72" t="str">
        <f>IF(K167="","",IF(OR(JRF!A169=Checks!$K$9,JRF!A169=Checks!$K$10,JRF!A169=Checks!$K$11),'Journal Template'!K167,IF(K167=JRF!B169,JRF!Q169,"")))</f>
        <v/>
      </c>
      <c r="L368" s="200" t="str">
        <f t="shared" si="19"/>
        <v/>
      </c>
      <c r="M368" s="73" t="str">
        <f>IF(M167="","",IF(JRF!A169="Reclass","",-'Journal Template'!M167))</f>
        <v/>
      </c>
      <c r="N368" s="69"/>
      <c r="O368" s="69" t="str">
        <f t="shared" si="20"/>
        <v>ENDBS</v>
      </c>
      <c r="P368" s="69"/>
      <c r="T368" s="44"/>
      <c r="AH368" s="68"/>
      <c r="AI368" s="44"/>
      <c r="AL368" s="44"/>
    </row>
    <row r="369" spans="1:38">
      <c r="A369" s="69" t="str">
        <f>IF(A168="#REF!","#REF!",IF(OR(JRF!A170=Checks!$K$9,JRF!A170=Checks!$K$10,JRF!A170=Checks!$K$11,JRF!A170=Checks!$K$6),'Journal Template'!A168,IF(OR(JRF!A170="Accrual",JRF!A170="Deferral"),'Journal Template'!A168,IF(A168=JRF!B170,JRF!Q170,JRF!B170))))</f>
        <v>#REF!</v>
      </c>
      <c r="B369" s="69" t="str">
        <f t="shared" si="16"/>
        <v/>
      </c>
      <c r="C369" s="74" t="str">
        <f>IF(C168="","",IF(IFERROR(SEARCH("RIR",JRF!A170),0),"090960",IF(JRF!A170=Checks!$K$10,'BS Adj Codes'!$C$27,IF(JRF!A170=Checks!$K$11,'BS Adj Codes'!$C$28,IF(AND(JRF!A170="Accrual",C168=IFERROR(VLOOKUP(C168,'BS Adj Codes'!$B$2:$B$22,1,0),0)),IFERROR(VLOOKUP(C168,'BS Adj Codes'!$B$2:$C$22,2,0),0),IF(AND(JRF!A170="Accrual",LEFT(C168,1)=2),'BS Adj Codes'!$C$25,IF(AND(JRF!A170="Accrual",0=IFERROR(VLOOKUP(C168,'BS Adj Codes'!$B$2:$B$23,1,0),0)),"160955",IF(AND(JRF!A170="Prepaid",C168=IFERROR(VLOOKUP(C168,'BS Adj Codes'!$B$37:$B$42,1,0),0)),IFERROR(VLOOKUP(C168,'BS Adj Codes'!$B$37:$C$42,2,0),0),IF(AND(JRF!A170="Prepaid",0=IFERROR(VLOOKUP(C168,'BS Adj Codes'!$B$37:$B$42,1,0),0)),"050090",IF(AND(JRF!A170="Deferral",'Journal Template'!C168='BS Adj Codes'!$B$32),'BS Adj Codes'!$C$32,IF(AND(JRF!A170="Deferral",C168='BS Adj Codes'!$B$34),'BS Adj Codes'!$C$34,IF(JRF!A170="Deferral","050918",IF(C168=JRF!D170,JRF!T170,JRF!D170)))))))))))))</f>
        <v/>
      </c>
      <c r="D369" s="69" t="str">
        <f>IF(D168="","",IF(OR(JRF!A170=Checks!$K$9,JRF!A170=Checks!$K$10,JRF!A170=Checks!$K$11,JRF!A170=Checks!$K$6),'Journal Template'!D168,IF(OR(JRF!A170="Accrual",JRF!A170="Deferral"),'Journal Template'!D168,IF(D168=JRF!C170,JRF!V170,JRF!C170))))</f>
        <v/>
      </c>
      <c r="E369" s="69" t="str">
        <f>IF(E168="","",IF(OR(JRF!A170=Checks!$K$9,JRF!A170=Checks!$K$10,JRF!A170=Checks!$K$11,JRF!A170=Checks!$K$6),'Journal Template'!E168,IF(OR(JRF!A170="Accrual",JRF!A170="Deferral"),'Journal Template'!E168,IF(E168=JRF!E170,JRF!#REF!,JRF!E170))))</f>
        <v/>
      </c>
      <c r="F369" s="69" t="str">
        <f>IF(F168="","",IF(OR(JRF!A170=Checks!$K$9,JRF!A170=Checks!$K$10,JRF!A170=Checks!$K$11,JRF!A170=Checks!$K$6),'Journal Template'!F168,IF(OR(JRF!A170="Accrual",JRF!A170="Deferral"),'Journal Template'!F168,IF(F168=JRF!F170,JRF!AV170,JRF!F170))))</f>
        <v/>
      </c>
      <c r="G369" s="73" t="str">
        <f t="shared" si="14"/>
        <v/>
      </c>
      <c r="H369" s="73" t="str">
        <f t="shared" si="17"/>
        <v/>
      </c>
      <c r="I369" s="71" t="str">
        <f t="shared" si="18"/>
        <v/>
      </c>
      <c r="J369" s="71" t="str">
        <f t="shared" si="15"/>
        <v/>
      </c>
      <c r="K369" s="72" t="str">
        <f>IF(K168="","",IF(OR(JRF!A170=Checks!$K$9,JRF!A170=Checks!$K$10,JRF!A170=Checks!$K$11),'Journal Template'!K168,IF(K168=JRF!B170,JRF!Q170,"")))</f>
        <v/>
      </c>
      <c r="L369" s="200" t="str">
        <f t="shared" si="19"/>
        <v/>
      </c>
      <c r="M369" s="73" t="str">
        <f>IF(M168="","",IF(JRF!A170="Reclass","",-'Journal Template'!M168))</f>
        <v/>
      </c>
      <c r="N369" s="69"/>
      <c r="O369" s="69" t="str">
        <f t="shared" si="20"/>
        <v>ENDBS</v>
      </c>
      <c r="P369" s="69"/>
      <c r="T369" s="44"/>
      <c r="AH369" s="68"/>
      <c r="AI369" s="44"/>
      <c r="AL369" s="44"/>
    </row>
    <row r="370" spans="1:38">
      <c r="A370" s="69" t="str">
        <f>IF(A169="#REF!","#REF!",IF(OR(JRF!A171=Checks!$K$9,JRF!A171=Checks!$K$10,JRF!A171=Checks!$K$11,JRF!A171=Checks!$K$6),'Journal Template'!A169,IF(OR(JRF!A171="Accrual",JRF!A171="Deferral"),'Journal Template'!A169,IF(A169=JRF!B171,JRF!Q171,JRF!B171))))</f>
        <v>#REF!</v>
      </c>
      <c r="B370" s="69" t="str">
        <f t="shared" si="16"/>
        <v/>
      </c>
      <c r="C370" s="74" t="str">
        <f>IF(C169="","",IF(IFERROR(SEARCH("RIR",JRF!A171),0),"090960",IF(JRF!A171=Checks!$K$10,'BS Adj Codes'!$C$27,IF(JRF!A171=Checks!$K$11,'BS Adj Codes'!$C$28,IF(AND(JRF!A171="Accrual",C169=IFERROR(VLOOKUP(C169,'BS Adj Codes'!$B$2:$B$22,1,0),0)),IFERROR(VLOOKUP(C169,'BS Adj Codes'!$B$2:$C$22,2,0),0),IF(AND(JRF!A171="Accrual",LEFT(C169,1)=2),'BS Adj Codes'!$C$25,IF(AND(JRF!A171="Accrual",0=IFERROR(VLOOKUP(C169,'BS Adj Codes'!$B$2:$B$23,1,0),0)),"160955",IF(AND(JRF!A171="Prepaid",C169=IFERROR(VLOOKUP(C169,'BS Adj Codes'!$B$37:$B$42,1,0),0)),IFERROR(VLOOKUP(C169,'BS Adj Codes'!$B$37:$C$42,2,0),0),IF(AND(JRF!A171="Prepaid",0=IFERROR(VLOOKUP(C169,'BS Adj Codes'!$B$37:$B$42,1,0),0)),"050090",IF(AND(JRF!A171="Deferral",'Journal Template'!C169='BS Adj Codes'!$B$32),'BS Adj Codes'!$C$32,IF(AND(JRF!A171="Deferral",C169='BS Adj Codes'!$B$34),'BS Adj Codes'!$C$34,IF(JRF!A171="Deferral","050918",IF(C169=JRF!D171,JRF!T171,JRF!D171)))))))))))))</f>
        <v/>
      </c>
      <c r="D370" s="69" t="str">
        <f>IF(D169="","",IF(OR(JRF!A171=Checks!$K$9,JRF!A171=Checks!$K$10,JRF!A171=Checks!$K$11,JRF!A171=Checks!$K$6),'Journal Template'!D169,IF(OR(JRF!A171="Accrual",JRF!A171="Deferral"),'Journal Template'!D169,IF(D169=JRF!C171,JRF!V171,JRF!C171))))</f>
        <v/>
      </c>
      <c r="E370" s="69" t="str">
        <f>IF(E169="","",IF(OR(JRF!A171=Checks!$K$9,JRF!A171=Checks!$K$10,JRF!A171=Checks!$K$11,JRF!A171=Checks!$K$6),'Journal Template'!E169,IF(OR(JRF!A171="Accrual",JRF!A171="Deferral"),'Journal Template'!E169,IF(E169=JRF!E171,JRF!#REF!,JRF!E171))))</f>
        <v/>
      </c>
      <c r="F370" s="69" t="str">
        <f>IF(F169="","",IF(OR(JRF!A171=Checks!$K$9,JRF!A171=Checks!$K$10,JRF!A171=Checks!$K$11,JRF!A171=Checks!$K$6),'Journal Template'!F169,IF(OR(JRF!A171="Accrual",JRF!A171="Deferral"),'Journal Template'!F169,IF(F169=JRF!F171,JRF!AV171,JRF!F171))))</f>
        <v/>
      </c>
      <c r="G370" s="73" t="str">
        <f t="shared" si="14"/>
        <v/>
      </c>
      <c r="H370" s="73" t="str">
        <f t="shared" si="17"/>
        <v/>
      </c>
      <c r="I370" s="71" t="str">
        <f t="shared" si="18"/>
        <v/>
      </c>
      <c r="J370" s="71" t="str">
        <f t="shared" si="15"/>
        <v/>
      </c>
      <c r="K370" s="72" t="str">
        <f>IF(K169="","",IF(OR(JRF!A171=Checks!$K$9,JRF!A171=Checks!$K$10,JRF!A171=Checks!$K$11),'Journal Template'!K169,IF(K169=JRF!B171,JRF!Q171,"")))</f>
        <v/>
      </c>
      <c r="L370" s="200" t="str">
        <f t="shared" si="19"/>
        <v/>
      </c>
      <c r="M370" s="73" t="str">
        <f>IF(M169="","",IF(JRF!A171="Reclass","",-'Journal Template'!M169))</f>
        <v/>
      </c>
      <c r="N370" s="69"/>
      <c r="O370" s="69" t="str">
        <f t="shared" si="20"/>
        <v>ENDBS</v>
      </c>
      <c r="P370" s="69"/>
      <c r="T370" s="44"/>
      <c r="AH370" s="68"/>
      <c r="AI370" s="44"/>
      <c r="AL370" s="44"/>
    </row>
    <row r="371" spans="1:38">
      <c r="A371" s="69" t="str">
        <f>IF(A170="#REF!","#REF!",IF(OR(JRF!A172=Checks!$K$9,JRF!A172=Checks!$K$10,JRF!A172=Checks!$K$11,JRF!A172=Checks!$K$6),'Journal Template'!A170,IF(OR(JRF!A172="Accrual",JRF!A172="Deferral"),'Journal Template'!A170,IF(A170=JRF!B172,JRF!Q172,JRF!B172))))</f>
        <v>#REF!</v>
      </c>
      <c r="B371" s="69" t="str">
        <f t="shared" si="16"/>
        <v/>
      </c>
      <c r="C371" s="74" t="str">
        <f>IF(C170="","",IF(IFERROR(SEARCH("RIR",JRF!A172),0),"090960",IF(JRF!A172=Checks!$K$10,'BS Adj Codes'!$C$27,IF(JRF!A172=Checks!$K$11,'BS Adj Codes'!$C$28,IF(AND(JRF!A172="Accrual",C170=IFERROR(VLOOKUP(C170,'BS Adj Codes'!$B$2:$B$22,1,0),0)),IFERROR(VLOOKUP(C170,'BS Adj Codes'!$B$2:$C$22,2,0),0),IF(AND(JRF!A172="Accrual",LEFT(C170,1)=2),'BS Adj Codes'!$C$25,IF(AND(JRF!A172="Accrual",0=IFERROR(VLOOKUP(C170,'BS Adj Codes'!$B$2:$B$23,1,0),0)),"160955",IF(AND(JRF!A172="Prepaid",C170=IFERROR(VLOOKUP(C170,'BS Adj Codes'!$B$37:$B$42,1,0),0)),IFERROR(VLOOKUP(C170,'BS Adj Codes'!$B$37:$C$42,2,0),0),IF(AND(JRF!A172="Prepaid",0=IFERROR(VLOOKUP(C170,'BS Adj Codes'!$B$37:$B$42,1,0),0)),"050090",IF(AND(JRF!A172="Deferral",'Journal Template'!C170='BS Adj Codes'!$B$32),'BS Adj Codes'!$C$32,IF(AND(JRF!A172="Deferral",C170='BS Adj Codes'!$B$34),'BS Adj Codes'!$C$34,IF(JRF!A172="Deferral","050918",IF(C170=JRF!D172,JRF!T172,JRF!D172)))))))))))))</f>
        <v/>
      </c>
      <c r="D371" s="69" t="str">
        <f>IF(D170="","",IF(OR(JRF!A172=Checks!$K$9,JRF!A172=Checks!$K$10,JRF!A172=Checks!$K$11,JRF!A172=Checks!$K$6),'Journal Template'!D170,IF(OR(JRF!A172="Accrual",JRF!A172="Deferral"),'Journal Template'!D170,IF(D170=JRF!C172,JRF!V172,JRF!C172))))</f>
        <v/>
      </c>
      <c r="E371" s="69" t="str">
        <f>IF(E170="","",IF(OR(JRF!A172=Checks!$K$9,JRF!A172=Checks!$K$10,JRF!A172=Checks!$K$11,JRF!A172=Checks!$K$6),'Journal Template'!E170,IF(OR(JRF!A172="Accrual",JRF!A172="Deferral"),'Journal Template'!E170,IF(E170=JRF!E172,JRF!#REF!,JRF!E172))))</f>
        <v/>
      </c>
      <c r="F371" s="69" t="str">
        <f>IF(F170="","",IF(OR(JRF!A172=Checks!$K$9,JRF!A172=Checks!$K$10,JRF!A172=Checks!$K$11,JRF!A172=Checks!$K$6),'Journal Template'!F170,IF(OR(JRF!A172="Accrual",JRF!A172="Deferral"),'Journal Template'!F170,IF(F170=JRF!F172,JRF!AV172,JRF!F172))))</f>
        <v/>
      </c>
      <c r="G371" s="73" t="str">
        <f t="shared" si="14"/>
        <v/>
      </c>
      <c r="H371" s="73" t="str">
        <f t="shared" si="17"/>
        <v/>
      </c>
      <c r="I371" s="71" t="str">
        <f t="shared" si="18"/>
        <v/>
      </c>
      <c r="J371" s="71" t="str">
        <f t="shared" si="15"/>
        <v/>
      </c>
      <c r="K371" s="72" t="str">
        <f>IF(K170="","",IF(OR(JRF!A172=Checks!$K$9,JRF!A172=Checks!$K$10,JRF!A172=Checks!$K$11),'Journal Template'!K170,IF(K170=JRF!B172,JRF!Q172,"")))</f>
        <v/>
      </c>
      <c r="L371" s="200" t="str">
        <f t="shared" si="19"/>
        <v/>
      </c>
      <c r="M371" s="73" t="str">
        <f>IF(M170="","",IF(JRF!A172="Reclass","",-'Journal Template'!M170))</f>
        <v/>
      </c>
      <c r="N371" s="69"/>
      <c r="O371" s="69" t="str">
        <f t="shared" si="20"/>
        <v>ENDBS</v>
      </c>
      <c r="P371" s="69"/>
      <c r="T371" s="44"/>
      <c r="AH371" s="68"/>
      <c r="AI371" s="44"/>
      <c r="AL371" s="44"/>
    </row>
    <row r="372" spans="1:38">
      <c r="A372" s="69" t="str">
        <f>IF(A171="#REF!","#REF!",IF(OR(JRF!A173=Checks!$K$9,JRF!A173=Checks!$K$10,JRF!A173=Checks!$K$11,JRF!A173=Checks!$K$6),'Journal Template'!A171,IF(OR(JRF!A173="Accrual",JRF!A173="Deferral"),'Journal Template'!A171,IF(A171=JRF!B173,JRF!Q173,JRF!B173))))</f>
        <v>#REF!</v>
      </c>
      <c r="B372" s="69" t="str">
        <f t="shared" si="16"/>
        <v/>
      </c>
      <c r="C372" s="74" t="str">
        <f>IF(C171="","",IF(IFERROR(SEARCH("RIR",JRF!A173),0),"090960",IF(JRF!A173=Checks!$K$10,'BS Adj Codes'!$C$27,IF(JRF!A173=Checks!$K$11,'BS Adj Codes'!$C$28,IF(AND(JRF!A173="Accrual",C171=IFERROR(VLOOKUP(C171,'BS Adj Codes'!$B$2:$B$22,1,0),0)),IFERROR(VLOOKUP(C171,'BS Adj Codes'!$B$2:$C$22,2,0),0),IF(AND(JRF!A173="Accrual",LEFT(C171,1)=2),'BS Adj Codes'!$C$25,IF(AND(JRF!A173="Accrual",0=IFERROR(VLOOKUP(C171,'BS Adj Codes'!$B$2:$B$23,1,0),0)),"160955",IF(AND(JRF!A173="Prepaid",C171=IFERROR(VLOOKUP(C171,'BS Adj Codes'!$B$37:$B$42,1,0),0)),IFERROR(VLOOKUP(C171,'BS Adj Codes'!$B$37:$C$42,2,0),0),IF(AND(JRF!A173="Prepaid",0=IFERROR(VLOOKUP(C171,'BS Adj Codes'!$B$37:$B$42,1,0),0)),"050090",IF(AND(JRF!A173="Deferral",'Journal Template'!C171='BS Adj Codes'!$B$32),'BS Adj Codes'!$C$32,IF(AND(JRF!A173="Deferral",C171='BS Adj Codes'!$B$34),'BS Adj Codes'!$C$34,IF(JRF!A173="Deferral","050918",IF(C171=JRF!D173,JRF!T173,JRF!D173)))))))))))))</f>
        <v/>
      </c>
      <c r="D372" s="69" t="str">
        <f>IF(D171="","",IF(OR(JRF!A173=Checks!$K$9,JRF!A173=Checks!$K$10,JRF!A173=Checks!$K$11,JRF!A173=Checks!$K$6),'Journal Template'!D171,IF(OR(JRF!A173="Accrual",JRF!A173="Deferral"),'Journal Template'!D171,IF(D171=JRF!C173,JRF!V173,JRF!C173))))</f>
        <v/>
      </c>
      <c r="E372" s="69" t="str">
        <f>IF(E171="","",IF(OR(JRF!A173=Checks!$K$9,JRF!A173=Checks!$K$10,JRF!A173=Checks!$K$11,JRF!A173=Checks!$K$6),'Journal Template'!E171,IF(OR(JRF!A173="Accrual",JRF!A173="Deferral"),'Journal Template'!E171,IF(E171=JRF!E173,JRF!#REF!,JRF!E173))))</f>
        <v/>
      </c>
      <c r="F372" s="69" t="str">
        <f>IF(F171="","",IF(OR(JRF!A173=Checks!$K$9,JRF!A173=Checks!$K$10,JRF!A173=Checks!$K$11,JRF!A173=Checks!$K$6),'Journal Template'!F171,IF(OR(JRF!A173="Accrual",JRF!A173="Deferral"),'Journal Template'!F171,IF(F171=JRF!F173,JRF!AV173,JRF!F173))))</f>
        <v/>
      </c>
      <c r="G372" s="73" t="str">
        <f t="shared" si="14"/>
        <v/>
      </c>
      <c r="H372" s="73" t="str">
        <f t="shared" si="17"/>
        <v/>
      </c>
      <c r="I372" s="71" t="str">
        <f t="shared" si="18"/>
        <v/>
      </c>
      <c r="J372" s="71" t="str">
        <f t="shared" si="15"/>
        <v/>
      </c>
      <c r="K372" s="72" t="str">
        <f>IF(K171="","",IF(OR(JRF!A173=Checks!$K$9,JRF!A173=Checks!$K$10,JRF!A173=Checks!$K$11),'Journal Template'!K171,IF(K171=JRF!B173,JRF!Q173,"")))</f>
        <v/>
      </c>
      <c r="L372" s="200" t="str">
        <f t="shared" si="19"/>
        <v/>
      </c>
      <c r="M372" s="73" t="str">
        <f>IF(M171="","",IF(JRF!A173="Reclass","",-'Journal Template'!M171))</f>
        <v/>
      </c>
      <c r="N372" s="69"/>
      <c r="O372" s="69" t="str">
        <f t="shared" si="20"/>
        <v>ENDBS</v>
      </c>
      <c r="P372" s="69"/>
      <c r="T372" s="44"/>
      <c r="AH372" s="68"/>
      <c r="AI372" s="44"/>
      <c r="AL372" s="44"/>
    </row>
    <row r="373" spans="1:38">
      <c r="A373" s="69" t="str">
        <f>IF(A172="#REF!","#REF!",IF(OR(JRF!A174=Checks!$K$9,JRF!A174=Checks!$K$10,JRF!A174=Checks!$K$11,JRF!A174=Checks!$K$6),'Journal Template'!A172,IF(OR(JRF!A174="Accrual",JRF!A174="Deferral"),'Journal Template'!A172,IF(A172=JRF!B174,JRF!Q174,JRF!B174))))</f>
        <v>#REF!</v>
      </c>
      <c r="B373" s="69" t="str">
        <f t="shared" si="16"/>
        <v/>
      </c>
      <c r="C373" s="74" t="str">
        <f>IF(C172="","",IF(IFERROR(SEARCH("RIR",JRF!A174),0),"090960",IF(JRF!A174=Checks!$K$10,'BS Adj Codes'!$C$27,IF(JRF!A174=Checks!$K$11,'BS Adj Codes'!$C$28,IF(AND(JRF!A174="Accrual",C172=IFERROR(VLOOKUP(C172,'BS Adj Codes'!$B$2:$B$22,1,0),0)),IFERROR(VLOOKUP(C172,'BS Adj Codes'!$B$2:$C$22,2,0),0),IF(AND(JRF!A174="Accrual",LEFT(C172,1)=2),'BS Adj Codes'!$C$25,IF(AND(JRF!A174="Accrual",0=IFERROR(VLOOKUP(C172,'BS Adj Codes'!$B$2:$B$23,1,0),0)),"160955",IF(AND(JRF!A174="Prepaid",C172=IFERROR(VLOOKUP(C172,'BS Adj Codes'!$B$37:$B$42,1,0),0)),IFERROR(VLOOKUP(C172,'BS Adj Codes'!$B$37:$C$42,2,0),0),IF(AND(JRF!A174="Prepaid",0=IFERROR(VLOOKUP(C172,'BS Adj Codes'!$B$37:$B$42,1,0),0)),"050090",IF(AND(JRF!A174="Deferral",'Journal Template'!C172='BS Adj Codes'!$B$32),'BS Adj Codes'!$C$32,IF(AND(JRF!A174="Deferral",C172='BS Adj Codes'!$B$34),'BS Adj Codes'!$C$34,IF(JRF!A174="Deferral","050918",IF(C172=JRF!D174,JRF!T174,JRF!D174)))))))))))))</f>
        <v/>
      </c>
      <c r="D373" s="69" t="str">
        <f>IF(D172="","",IF(OR(JRF!A174=Checks!$K$9,JRF!A174=Checks!$K$10,JRF!A174=Checks!$K$11,JRF!A174=Checks!$K$6),'Journal Template'!D172,IF(OR(JRF!A174="Accrual",JRF!A174="Deferral"),'Journal Template'!D172,IF(D172=JRF!C174,JRF!V174,JRF!C174))))</f>
        <v/>
      </c>
      <c r="E373" s="69" t="str">
        <f>IF(E172="","",IF(OR(JRF!A174=Checks!$K$9,JRF!A174=Checks!$K$10,JRF!A174=Checks!$K$11,JRF!A174=Checks!$K$6),'Journal Template'!E172,IF(OR(JRF!A174="Accrual",JRF!A174="Deferral"),'Journal Template'!E172,IF(E172=JRF!E174,JRF!#REF!,JRF!E174))))</f>
        <v/>
      </c>
      <c r="F373" s="69" t="str">
        <f>IF(F172="","",IF(OR(JRF!A174=Checks!$K$9,JRF!A174=Checks!$K$10,JRF!A174=Checks!$K$11,JRF!A174=Checks!$K$6),'Journal Template'!F172,IF(OR(JRF!A174="Accrual",JRF!A174="Deferral"),'Journal Template'!F172,IF(F172=JRF!F174,JRF!AV174,JRF!F174))))</f>
        <v/>
      </c>
      <c r="G373" s="73" t="str">
        <f t="shared" si="14"/>
        <v/>
      </c>
      <c r="H373" s="73" t="str">
        <f t="shared" si="17"/>
        <v/>
      </c>
      <c r="I373" s="71" t="str">
        <f t="shared" si="18"/>
        <v/>
      </c>
      <c r="J373" s="71" t="str">
        <f t="shared" si="15"/>
        <v/>
      </c>
      <c r="K373" s="72" t="str">
        <f>IF(K172="","",IF(OR(JRF!A174=Checks!$K$9,JRF!A174=Checks!$K$10,JRF!A174=Checks!$K$11),'Journal Template'!K172,IF(K172=JRF!B174,JRF!Q174,"")))</f>
        <v/>
      </c>
      <c r="L373" s="200" t="str">
        <f t="shared" si="19"/>
        <v/>
      </c>
      <c r="M373" s="73" t="str">
        <f>IF(M172="","",IF(JRF!A174="Reclass","",-'Journal Template'!M172))</f>
        <v/>
      </c>
      <c r="N373" s="69"/>
      <c r="O373" s="69" t="str">
        <f t="shared" si="20"/>
        <v>ENDBS</v>
      </c>
      <c r="P373" s="69"/>
      <c r="T373" s="44"/>
      <c r="AH373" s="68"/>
      <c r="AI373" s="44"/>
      <c r="AL373" s="44"/>
    </row>
    <row r="374" spans="1:38">
      <c r="A374" s="69" t="str">
        <f>IF(A173="#REF!","#REF!",IF(OR(JRF!A175=Checks!$K$9,JRF!A175=Checks!$K$10,JRF!A175=Checks!$K$11,JRF!A175=Checks!$K$6),'Journal Template'!A173,IF(OR(JRF!A175="Accrual",JRF!A175="Deferral"),'Journal Template'!A173,IF(A173=JRF!B175,JRF!Q175,JRF!B175))))</f>
        <v>#REF!</v>
      </c>
      <c r="B374" s="69" t="str">
        <f t="shared" si="16"/>
        <v/>
      </c>
      <c r="C374" s="74" t="str">
        <f>IF(C173="","",IF(IFERROR(SEARCH("RIR",JRF!A175),0),"090960",IF(JRF!A175=Checks!$K$10,'BS Adj Codes'!$C$27,IF(JRF!A175=Checks!$K$11,'BS Adj Codes'!$C$28,IF(AND(JRF!A175="Accrual",C173=IFERROR(VLOOKUP(C173,'BS Adj Codes'!$B$2:$B$22,1,0),0)),IFERROR(VLOOKUP(C173,'BS Adj Codes'!$B$2:$C$22,2,0),0),IF(AND(JRF!A175="Accrual",LEFT(C173,1)=2),'BS Adj Codes'!$C$25,IF(AND(JRF!A175="Accrual",0=IFERROR(VLOOKUP(C173,'BS Adj Codes'!$B$2:$B$23,1,0),0)),"160955",IF(AND(JRF!A175="Prepaid",C173=IFERROR(VLOOKUP(C173,'BS Adj Codes'!$B$37:$B$42,1,0),0)),IFERROR(VLOOKUP(C173,'BS Adj Codes'!$B$37:$C$42,2,0),0),IF(AND(JRF!A175="Prepaid",0=IFERROR(VLOOKUP(C173,'BS Adj Codes'!$B$37:$B$42,1,0),0)),"050090",IF(AND(JRF!A175="Deferral",'Journal Template'!C173='BS Adj Codes'!$B$32),'BS Adj Codes'!$C$32,IF(AND(JRF!A175="Deferral",C173='BS Adj Codes'!$B$34),'BS Adj Codes'!$C$34,IF(JRF!A175="Deferral","050918",IF(C173=JRF!D175,JRF!T175,JRF!D175)))))))))))))</f>
        <v/>
      </c>
      <c r="D374" s="69" t="str">
        <f>IF(D173="","",IF(OR(JRF!A175=Checks!$K$9,JRF!A175=Checks!$K$10,JRF!A175=Checks!$K$11,JRF!A175=Checks!$K$6),'Journal Template'!D173,IF(OR(JRF!A175="Accrual",JRF!A175="Deferral"),'Journal Template'!D173,IF(D173=JRF!C175,JRF!V175,JRF!C175))))</f>
        <v/>
      </c>
      <c r="E374" s="69" t="str">
        <f>IF(E173="","",IF(OR(JRF!A175=Checks!$K$9,JRF!A175=Checks!$K$10,JRF!A175=Checks!$K$11,JRF!A175=Checks!$K$6),'Journal Template'!E173,IF(OR(JRF!A175="Accrual",JRF!A175="Deferral"),'Journal Template'!E173,IF(E173=JRF!E175,JRF!#REF!,JRF!E175))))</f>
        <v/>
      </c>
      <c r="F374" s="69" t="str">
        <f>IF(F173="","",IF(OR(JRF!A175=Checks!$K$9,JRF!A175=Checks!$K$10,JRF!A175=Checks!$K$11,JRF!A175=Checks!$K$6),'Journal Template'!F173,IF(OR(JRF!A175="Accrual",JRF!A175="Deferral"),'Journal Template'!F173,IF(F173=JRF!F175,JRF!AV175,JRF!F175))))</f>
        <v/>
      </c>
      <c r="G374" s="73" t="str">
        <f t="shared" si="14"/>
        <v/>
      </c>
      <c r="H374" s="73" t="str">
        <f t="shared" si="17"/>
        <v/>
      </c>
      <c r="I374" s="71" t="str">
        <f t="shared" si="18"/>
        <v/>
      </c>
      <c r="J374" s="71" t="str">
        <f t="shared" si="15"/>
        <v/>
      </c>
      <c r="K374" s="72" t="str">
        <f>IF(K173="","",IF(OR(JRF!A175=Checks!$K$9,JRF!A175=Checks!$K$10,JRF!A175=Checks!$K$11),'Journal Template'!K173,IF(K173=JRF!B175,JRF!Q175,"")))</f>
        <v/>
      </c>
      <c r="L374" s="200" t="str">
        <f t="shared" si="19"/>
        <v/>
      </c>
      <c r="M374" s="73" t="str">
        <f>IF(M173="","",IF(JRF!A175="Reclass","",-'Journal Template'!M173))</f>
        <v/>
      </c>
      <c r="N374" s="69"/>
      <c r="O374" s="69" t="str">
        <f t="shared" si="20"/>
        <v>ENDBS</v>
      </c>
      <c r="P374" s="69"/>
      <c r="T374" s="44"/>
      <c r="AH374" s="68"/>
      <c r="AI374" s="44"/>
      <c r="AL374" s="44"/>
    </row>
    <row r="375" spans="1:38">
      <c r="A375" s="69" t="str">
        <f>IF(A174="#REF!","#REF!",IF(OR(JRF!A176=Checks!$K$9,JRF!A176=Checks!$K$10,JRF!A176=Checks!$K$11,JRF!A176=Checks!$K$6),'Journal Template'!A174,IF(OR(JRF!A176="Accrual",JRF!A176="Deferral"),'Journal Template'!A174,IF(A174=JRF!B176,JRF!Q176,JRF!B176))))</f>
        <v>#REF!</v>
      </c>
      <c r="B375" s="69" t="str">
        <f t="shared" si="16"/>
        <v/>
      </c>
      <c r="C375" s="74" t="str">
        <f>IF(C174="","",IF(IFERROR(SEARCH("RIR",JRF!A176),0),"090960",IF(JRF!A176=Checks!$K$10,'BS Adj Codes'!$C$27,IF(JRF!A176=Checks!$K$11,'BS Adj Codes'!$C$28,IF(AND(JRF!A176="Accrual",C174=IFERROR(VLOOKUP(C174,'BS Adj Codes'!$B$2:$B$22,1,0),0)),IFERROR(VLOOKUP(C174,'BS Adj Codes'!$B$2:$C$22,2,0),0),IF(AND(JRF!A176="Accrual",LEFT(C174,1)=2),'BS Adj Codes'!$C$25,IF(AND(JRF!A176="Accrual",0=IFERROR(VLOOKUP(C174,'BS Adj Codes'!$B$2:$B$23,1,0),0)),"160955",IF(AND(JRF!A176="Prepaid",C174=IFERROR(VLOOKUP(C174,'BS Adj Codes'!$B$37:$B$42,1,0),0)),IFERROR(VLOOKUP(C174,'BS Adj Codes'!$B$37:$C$42,2,0),0),IF(AND(JRF!A176="Prepaid",0=IFERROR(VLOOKUP(C174,'BS Adj Codes'!$B$37:$B$42,1,0),0)),"050090",IF(AND(JRF!A176="Deferral",'Journal Template'!C174='BS Adj Codes'!$B$32),'BS Adj Codes'!$C$32,IF(AND(JRF!A176="Deferral",C174='BS Adj Codes'!$B$34),'BS Adj Codes'!$C$34,IF(JRF!A176="Deferral","050918",IF(C174=JRF!D176,JRF!T176,JRF!D176)))))))))))))</f>
        <v/>
      </c>
      <c r="D375" s="69" t="str">
        <f>IF(D174="","",IF(OR(JRF!A176=Checks!$K$9,JRF!A176=Checks!$K$10,JRF!A176=Checks!$K$11,JRF!A176=Checks!$K$6),'Journal Template'!D174,IF(OR(JRF!A176="Accrual",JRF!A176="Deferral"),'Journal Template'!D174,IF(D174=JRF!C176,JRF!V176,JRF!C176))))</f>
        <v/>
      </c>
      <c r="E375" s="69" t="str">
        <f>IF(E174="","",IF(OR(JRF!A176=Checks!$K$9,JRF!A176=Checks!$K$10,JRF!A176=Checks!$K$11,JRF!A176=Checks!$K$6),'Journal Template'!E174,IF(OR(JRF!A176="Accrual",JRF!A176="Deferral"),'Journal Template'!E174,IF(E174=JRF!E176,JRF!#REF!,JRF!E176))))</f>
        <v/>
      </c>
      <c r="F375" s="69" t="str">
        <f>IF(F174="","",IF(OR(JRF!A176=Checks!$K$9,JRF!A176=Checks!$K$10,JRF!A176=Checks!$K$11,JRF!A176=Checks!$K$6),'Journal Template'!F174,IF(OR(JRF!A176="Accrual",JRF!A176="Deferral"),'Journal Template'!F174,IF(F174=JRF!F176,JRF!AV176,JRF!F176))))</f>
        <v/>
      </c>
      <c r="G375" s="73" t="str">
        <f t="shared" si="14"/>
        <v/>
      </c>
      <c r="H375" s="73" t="str">
        <f t="shared" si="17"/>
        <v/>
      </c>
      <c r="I375" s="71" t="str">
        <f t="shared" si="18"/>
        <v/>
      </c>
      <c r="J375" s="71" t="str">
        <f t="shared" si="15"/>
        <v/>
      </c>
      <c r="K375" s="72" t="str">
        <f>IF(K174="","",IF(OR(JRF!A176=Checks!$K$9,JRF!A176=Checks!$K$10,JRF!A176=Checks!$K$11),'Journal Template'!K174,IF(K174=JRF!B176,JRF!Q176,"")))</f>
        <v/>
      </c>
      <c r="L375" s="200" t="str">
        <f t="shared" si="19"/>
        <v/>
      </c>
      <c r="M375" s="73" t="str">
        <f>IF(M174="","",IF(JRF!A176="Reclass","",-'Journal Template'!M174))</f>
        <v/>
      </c>
      <c r="N375" s="69"/>
      <c r="O375" s="69" t="str">
        <f t="shared" si="20"/>
        <v>ENDBS</v>
      </c>
      <c r="P375" s="69"/>
      <c r="T375" s="44"/>
      <c r="AH375" s="68"/>
      <c r="AI375" s="44"/>
      <c r="AL375" s="44"/>
    </row>
    <row r="376" spans="1:38">
      <c r="A376" s="69" t="str">
        <f>IF(A175="#REF!","#REF!",IF(OR(JRF!A177=Checks!$K$9,JRF!A177=Checks!$K$10,JRF!A177=Checks!$K$11,JRF!A177=Checks!$K$6),'Journal Template'!A175,IF(OR(JRF!A177="Accrual",JRF!A177="Deferral"),'Journal Template'!A175,IF(A175=JRF!B177,JRF!Q177,JRF!B177))))</f>
        <v>#REF!</v>
      </c>
      <c r="B376" s="69" t="str">
        <f t="shared" si="16"/>
        <v/>
      </c>
      <c r="C376" s="74" t="str">
        <f>IF(C175="","",IF(IFERROR(SEARCH("RIR",JRF!A177),0),"090960",IF(JRF!A177=Checks!$K$10,'BS Adj Codes'!$C$27,IF(JRF!A177=Checks!$K$11,'BS Adj Codes'!$C$28,IF(AND(JRF!A177="Accrual",C175=IFERROR(VLOOKUP(C175,'BS Adj Codes'!$B$2:$B$22,1,0),0)),IFERROR(VLOOKUP(C175,'BS Adj Codes'!$B$2:$C$22,2,0),0),IF(AND(JRF!A177="Accrual",LEFT(C175,1)=2),'BS Adj Codes'!$C$25,IF(AND(JRF!A177="Accrual",0=IFERROR(VLOOKUP(C175,'BS Adj Codes'!$B$2:$B$23,1,0),0)),"160955",IF(AND(JRF!A177="Prepaid",C175=IFERROR(VLOOKUP(C175,'BS Adj Codes'!$B$37:$B$42,1,0),0)),IFERROR(VLOOKUP(C175,'BS Adj Codes'!$B$37:$C$42,2,0),0),IF(AND(JRF!A177="Prepaid",0=IFERROR(VLOOKUP(C175,'BS Adj Codes'!$B$37:$B$42,1,0),0)),"050090",IF(AND(JRF!A177="Deferral",'Journal Template'!C175='BS Adj Codes'!$B$32),'BS Adj Codes'!$C$32,IF(AND(JRF!A177="Deferral",C175='BS Adj Codes'!$B$34),'BS Adj Codes'!$C$34,IF(JRF!A177="Deferral","050918",IF(C175=JRF!D177,JRF!T177,JRF!D177)))))))))))))</f>
        <v/>
      </c>
      <c r="D376" s="69" t="str">
        <f>IF(D175="","",IF(OR(JRF!A177=Checks!$K$9,JRF!A177=Checks!$K$10,JRF!A177=Checks!$K$11,JRF!A177=Checks!$K$6),'Journal Template'!D175,IF(OR(JRF!A177="Accrual",JRF!A177="Deferral"),'Journal Template'!D175,IF(D175=JRF!C177,JRF!V177,JRF!C177))))</f>
        <v/>
      </c>
      <c r="E376" s="69" t="str">
        <f>IF(E175="","",IF(OR(JRF!A177=Checks!$K$9,JRF!A177=Checks!$K$10,JRF!A177=Checks!$K$11,JRF!A177=Checks!$K$6),'Journal Template'!E175,IF(OR(JRF!A177="Accrual",JRF!A177="Deferral"),'Journal Template'!E175,IF(E175=JRF!E177,JRF!#REF!,JRF!E177))))</f>
        <v/>
      </c>
      <c r="F376" s="69" t="str">
        <f>IF(F175="","",IF(OR(JRF!A177=Checks!$K$9,JRF!A177=Checks!$K$10,JRF!A177=Checks!$K$11,JRF!A177=Checks!$K$6),'Journal Template'!F175,IF(OR(JRF!A177="Accrual",JRF!A177="Deferral"),'Journal Template'!F175,IF(F175=JRF!F177,JRF!AV177,JRF!F177))))</f>
        <v/>
      </c>
      <c r="G376" s="73" t="str">
        <f t="shared" si="14"/>
        <v/>
      </c>
      <c r="H376" s="73" t="str">
        <f t="shared" si="17"/>
        <v/>
      </c>
      <c r="I376" s="71" t="str">
        <f t="shared" si="18"/>
        <v/>
      </c>
      <c r="J376" s="71" t="str">
        <f t="shared" si="15"/>
        <v/>
      </c>
      <c r="K376" s="72" t="str">
        <f>IF(K175="","",IF(OR(JRF!A177=Checks!$K$9,JRF!A177=Checks!$K$10,JRF!A177=Checks!$K$11),'Journal Template'!K175,IF(K175=JRF!B177,JRF!Q177,"")))</f>
        <v/>
      </c>
      <c r="L376" s="200" t="str">
        <f t="shared" si="19"/>
        <v/>
      </c>
      <c r="M376" s="73" t="str">
        <f>IF(M175="","",IF(JRF!A177="Reclass","",-'Journal Template'!M175))</f>
        <v/>
      </c>
      <c r="N376" s="69"/>
      <c r="O376" s="69" t="str">
        <f t="shared" si="20"/>
        <v>ENDBS</v>
      </c>
      <c r="P376" s="69"/>
      <c r="T376" s="44"/>
      <c r="AH376" s="68"/>
      <c r="AI376" s="44"/>
      <c r="AL376" s="44"/>
    </row>
    <row r="377" spans="1:38">
      <c r="A377" s="69" t="str">
        <f>IF(A176="#REF!","#REF!",IF(OR(JRF!A178=Checks!$K$9,JRF!A178=Checks!$K$10,JRF!A178=Checks!$K$11,JRF!A178=Checks!$K$6),'Journal Template'!A176,IF(OR(JRF!A178="Accrual",JRF!A178="Deferral"),'Journal Template'!A176,IF(A176=JRF!B178,JRF!Q178,JRF!B178))))</f>
        <v>#REF!</v>
      </c>
      <c r="B377" s="69" t="str">
        <f t="shared" si="16"/>
        <v/>
      </c>
      <c r="C377" s="74" t="str">
        <f>IF(C176="","",IF(IFERROR(SEARCH("RIR",JRF!A178),0),"090960",IF(JRF!A178=Checks!$K$10,'BS Adj Codes'!$C$27,IF(JRF!A178=Checks!$K$11,'BS Adj Codes'!$C$28,IF(AND(JRF!A178="Accrual",C176=IFERROR(VLOOKUP(C176,'BS Adj Codes'!$B$2:$B$22,1,0),0)),IFERROR(VLOOKUP(C176,'BS Adj Codes'!$B$2:$C$22,2,0),0),IF(AND(JRF!A178="Accrual",LEFT(C176,1)=2),'BS Adj Codes'!$C$25,IF(AND(JRF!A178="Accrual",0=IFERROR(VLOOKUP(C176,'BS Adj Codes'!$B$2:$B$23,1,0),0)),"160955",IF(AND(JRF!A178="Prepaid",C176=IFERROR(VLOOKUP(C176,'BS Adj Codes'!$B$37:$B$42,1,0),0)),IFERROR(VLOOKUP(C176,'BS Adj Codes'!$B$37:$C$42,2,0),0),IF(AND(JRF!A178="Prepaid",0=IFERROR(VLOOKUP(C176,'BS Adj Codes'!$B$37:$B$42,1,0),0)),"050090",IF(AND(JRF!A178="Deferral",'Journal Template'!C176='BS Adj Codes'!$B$32),'BS Adj Codes'!$C$32,IF(AND(JRF!A178="Deferral",C176='BS Adj Codes'!$B$34),'BS Adj Codes'!$C$34,IF(JRF!A178="Deferral","050918",IF(C176=JRF!D178,JRF!T178,JRF!D178)))))))))))))</f>
        <v/>
      </c>
      <c r="D377" s="69" t="str">
        <f>IF(D176="","",IF(OR(JRF!A178=Checks!$K$9,JRF!A178=Checks!$K$10,JRF!A178=Checks!$K$11,JRF!A178=Checks!$K$6),'Journal Template'!D176,IF(OR(JRF!A178="Accrual",JRF!A178="Deferral"),'Journal Template'!D176,IF(D176=JRF!C178,JRF!V178,JRF!C178))))</f>
        <v/>
      </c>
      <c r="E377" s="69" t="str">
        <f>IF(E176="","",IF(OR(JRF!A178=Checks!$K$9,JRF!A178=Checks!$K$10,JRF!A178=Checks!$K$11,JRF!A178=Checks!$K$6),'Journal Template'!E176,IF(OR(JRF!A178="Accrual",JRF!A178="Deferral"),'Journal Template'!E176,IF(E176=JRF!E178,JRF!#REF!,JRF!E178))))</f>
        <v/>
      </c>
      <c r="F377" s="69" t="str">
        <f>IF(F176="","",IF(OR(JRF!A178=Checks!$K$9,JRF!A178=Checks!$K$10,JRF!A178=Checks!$K$11,JRF!A178=Checks!$K$6),'Journal Template'!F176,IF(OR(JRF!A178="Accrual",JRF!A178="Deferral"),'Journal Template'!F176,IF(F176=JRF!F178,JRF!AV178,JRF!F178))))</f>
        <v/>
      </c>
      <c r="G377" s="73" t="str">
        <f t="shared" si="14"/>
        <v/>
      </c>
      <c r="H377" s="73" t="str">
        <f t="shared" si="17"/>
        <v/>
      </c>
      <c r="I377" s="71" t="str">
        <f t="shared" si="18"/>
        <v/>
      </c>
      <c r="J377" s="71" t="str">
        <f t="shared" si="15"/>
        <v/>
      </c>
      <c r="K377" s="72" t="str">
        <f>IF(K176="","",IF(OR(JRF!A178=Checks!$K$9,JRF!A178=Checks!$K$10,JRF!A178=Checks!$K$11),'Journal Template'!K176,IF(K176=JRF!B178,JRF!Q178,"")))</f>
        <v/>
      </c>
      <c r="L377" s="200" t="str">
        <f t="shared" si="19"/>
        <v/>
      </c>
      <c r="M377" s="73" t="str">
        <f>IF(M176="","",IF(JRF!A178="Reclass","",-'Journal Template'!M176))</f>
        <v/>
      </c>
      <c r="N377" s="69"/>
      <c r="O377" s="69" t="str">
        <f t="shared" si="20"/>
        <v>ENDBS</v>
      </c>
      <c r="P377" s="69"/>
      <c r="T377" s="44"/>
      <c r="AH377" s="68"/>
      <c r="AI377" s="44"/>
      <c r="AL377" s="44"/>
    </row>
    <row r="378" spans="1:38">
      <c r="A378" s="69" t="str">
        <f>IF(A177="#REF!","#REF!",IF(OR(JRF!A179=Checks!$K$9,JRF!A179=Checks!$K$10,JRF!A179=Checks!$K$11,JRF!A179=Checks!$K$6),'Journal Template'!A177,IF(OR(JRF!A179="Accrual",JRF!A179="Deferral"),'Journal Template'!A177,IF(A177=JRF!B179,JRF!Q179,JRF!B179))))</f>
        <v>#REF!</v>
      </c>
      <c r="B378" s="69" t="str">
        <f t="shared" si="16"/>
        <v/>
      </c>
      <c r="C378" s="74" t="str">
        <f>IF(C177="","",IF(IFERROR(SEARCH("RIR",JRF!A179),0),"090960",IF(JRF!A179=Checks!$K$10,'BS Adj Codes'!$C$27,IF(JRF!A179=Checks!$K$11,'BS Adj Codes'!$C$28,IF(AND(JRF!A179="Accrual",C177=IFERROR(VLOOKUP(C177,'BS Adj Codes'!$B$2:$B$22,1,0),0)),IFERROR(VLOOKUP(C177,'BS Adj Codes'!$B$2:$C$22,2,0),0),IF(AND(JRF!A179="Accrual",LEFT(C177,1)=2),'BS Adj Codes'!$C$25,IF(AND(JRF!A179="Accrual",0=IFERROR(VLOOKUP(C177,'BS Adj Codes'!$B$2:$B$23,1,0),0)),"160955",IF(AND(JRF!A179="Prepaid",C177=IFERROR(VLOOKUP(C177,'BS Adj Codes'!$B$37:$B$42,1,0),0)),IFERROR(VLOOKUP(C177,'BS Adj Codes'!$B$37:$C$42,2,0),0),IF(AND(JRF!A179="Prepaid",0=IFERROR(VLOOKUP(C177,'BS Adj Codes'!$B$37:$B$42,1,0),0)),"050090",IF(AND(JRF!A179="Deferral",'Journal Template'!C177='BS Adj Codes'!$B$32),'BS Adj Codes'!$C$32,IF(AND(JRF!A179="Deferral",C177='BS Adj Codes'!$B$34),'BS Adj Codes'!$C$34,IF(JRF!A179="Deferral","050918",IF(C177=JRF!D179,JRF!T179,JRF!D179)))))))))))))</f>
        <v/>
      </c>
      <c r="D378" s="69" t="str">
        <f>IF(D177="","",IF(OR(JRF!A179=Checks!$K$9,JRF!A179=Checks!$K$10,JRF!A179=Checks!$K$11,JRF!A179=Checks!$K$6),'Journal Template'!D177,IF(OR(JRF!A179="Accrual",JRF!A179="Deferral"),'Journal Template'!D177,IF(D177=JRF!C179,JRF!V179,JRF!C179))))</f>
        <v/>
      </c>
      <c r="E378" s="69" t="str">
        <f>IF(E177="","",IF(OR(JRF!A179=Checks!$K$9,JRF!A179=Checks!$K$10,JRF!A179=Checks!$K$11,JRF!A179=Checks!$K$6),'Journal Template'!E177,IF(OR(JRF!A179="Accrual",JRF!A179="Deferral"),'Journal Template'!E177,IF(E177=JRF!E179,JRF!#REF!,JRF!E179))))</f>
        <v/>
      </c>
      <c r="F378" s="69" t="str">
        <f>IF(F177="","",IF(OR(JRF!A179=Checks!$K$9,JRF!A179=Checks!$K$10,JRF!A179=Checks!$K$11,JRF!A179=Checks!$K$6),'Journal Template'!F177,IF(OR(JRF!A179="Accrual",JRF!A179="Deferral"),'Journal Template'!F177,IF(F177=JRF!F179,JRF!AV179,JRF!F179))))</f>
        <v/>
      </c>
      <c r="G378" s="73" t="str">
        <f t="shared" si="14"/>
        <v/>
      </c>
      <c r="H378" s="73" t="str">
        <f t="shared" si="17"/>
        <v/>
      </c>
      <c r="I378" s="71" t="str">
        <f t="shared" si="18"/>
        <v/>
      </c>
      <c r="J378" s="71" t="str">
        <f t="shared" si="15"/>
        <v/>
      </c>
      <c r="K378" s="72" t="str">
        <f>IF(K177="","",IF(OR(JRF!A179=Checks!$K$9,JRF!A179=Checks!$K$10,JRF!A179=Checks!$K$11),'Journal Template'!K177,IF(K177=JRF!B179,JRF!Q179,"")))</f>
        <v/>
      </c>
      <c r="L378" s="200" t="str">
        <f t="shared" si="19"/>
        <v/>
      </c>
      <c r="M378" s="73" t="str">
        <f>IF(M177="","",IF(JRF!A179="Reclass","",-'Journal Template'!M177))</f>
        <v/>
      </c>
      <c r="N378" s="69"/>
      <c r="O378" s="69" t="str">
        <f t="shared" si="20"/>
        <v>ENDBS</v>
      </c>
      <c r="P378" s="69"/>
      <c r="T378" s="44"/>
      <c r="AH378" s="68"/>
      <c r="AI378" s="44"/>
      <c r="AL378" s="44"/>
    </row>
    <row r="379" spans="1:38">
      <c r="A379" s="69" t="str">
        <f>IF(A178="#REF!","#REF!",IF(OR(JRF!A180=Checks!$K$9,JRF!A180=Checks!$K$10,JRF!A180=Checks!$K$11,JRF!A180=Checks!$K$6),'Journal Template'!A178,IF(OR(JRF!A180="Accrual",JRF!A180="Deferral"),'Journal Template'!A178,IF(A178=JRF!B180,JRF!Q180,JRF!B180))))</f>
        <v>#REF!</v>
      </c>
      <c r="B379" s="69" t="str">
        <f t="shared" si="16"/>
        <v/>
      </c>
      <c r="C379" s="74" t="str">
        <f>IF(C178="","",IF(IFERROR(SEARCH("RIR",JRF!A180),0),"090960",IF(JRF!A180=Checks!$K$10,'BS Adj Codes'!$C$27,IF(JRF!A180=Checks!$K$11,'BS Adj Codes'!$C$28,IF(AND(JRF!A180="Accrual",C178=IFERROR(VLOOKUP(C178,'BS Adj Codes'!$B$2:$B$22,1,0),0)),IFERROR(VLOOKUP(C178,'BS Adj Codes'!$B$2:$C$22,2,0),0),IF(AND(JRF!A180="Accrual",LEFT(C178,1)=2),'BS Adj Codes'!$C$25,IF(AND(JRF!A180="Accrual",0=IFERROR(VLOOKUP(C178,'BS Adj Codes'!$B$2:$B$23,1,0),0)),"160955",IF(AND(JRF!A180="Prepaid",C178=IFERROR(VLOOKUP(C178,'BS Adj Codes'!$B$37:$B$42,1,0),0)),IFERROR(VLOOKUP(C178,'BS Adj Codes'!$B$37:$C$42,2,0),0),IF(AND(JRF!A180="Prepaid",0=IFERROR(VLOOKUP(C178,'BS Adj Codes'!$B$37:$B$42,1,0),0)),"050090",IF(AND(JRF!A180="Deferral",'Journal Template'!C178='BS Adj Codes'!$B$32),'BS Adj Codes'!$C$32,IF(AND(JRF!A180="Deferral",C178='BS Adj Codes'!$B$34),'BS Adj Codes'!$C$34,IF(JRF!A180="Deferral","050918",IF(C178=JRF!D180,JRF!T180,JRF!D180)))))))))))))</f>
        <v/>
      </c>
      <c r="D379" s="69" t="str">
        <f>IF(D178="","",IF(OR(JRF!A180=Checks!$K$9,JRF!A180=Checks!$K$10,JRF!A180=Checks!$K$11,JRF!A180=Checks!$K$6),'Journal Template'!D178,IF(OR(JRF!A180="Accrual",JRF!A180="Deferral"),'Journal Template'!D178,IF(D178=JRF!C180,JRF!V180,JRF!C180))))</f>
        <v/>
      </c>
      <c r="E379" s="69" t="str">
        <f>IF(E178="","",IF(OR(JRF!A180=Checks!$K$9,JRF!A180=Checks!$K$10,JRF!A180=Checks!$K$11,JRF!A180=Checks!$K$6),'Journal Template'!E178,IF(OR(JRF!A180="Accrual",JRF!A180="Deferral"),'Journal Template'!E178,IF(E178=JRF!E180,JRF!#REF!,JRF!E180))))</f>
        <v/>
      </c>
      <c r="F379" s="69" t="str">
        <f>IF(F178="","",IF(OR(JRF!A180=Checks!$K$9,JRF!A180=Checks!$K$10,JRF!A180=Checks!$K$11,JRF!A180=Checks!$K$6),'Journal Template'!F178,IF(OR(JRF!A180="Accrual",JRF!A180="Deferral"),'Journal Template'!F178,IF(F178=JRF!F180,JRF!AV180,JRF!F180))))</f>
        <v/>
      </c>
      <c r="G379" s="73" t="str">
        <f t="shared" si="14"/>
        <v/>
      </c>
      <c r="H379" s="73" t="str">
        <f t="shared" si="17"/>
        <v/>
      </c>
      <c r="I379" s="71" t="str">
        <f t="shared" si="18"/>
        <v/>
      </c>
      <c r="J379" s="71" t="str">
        <f t="shared" si="15"/>
        <v/>
      </c>
      <c r="K379" s="72" t="str">
        <f>IF(K178="","",IF(OR(JRF!A180=Checks!$K$9,JRF!A180=Checks!$K$10,JRF!A180=Checks!$K$11),'Journal Template'!K178,IF(K178=JRF!B180,JRF!Q180,"")))</f>
        <v/>
      </c>
      <c r="L379" s="200" t="str">
        <f t="shared" si="19"/>
        <v/>
      </c>
      <c r="M379" s="73" t="str">
        <f>IF(M178="","",IF(JRF!A180="Reclass","",-'Journal Template'!M178))</f>
        <v/>
      </c>
      <c r="N379" s="69"/>
      <c r="O379" s="69" t="str">
        <f t="shared" si="20"/>
        <v>ENDBS</v>
      </c>
      <c r="P379" s="69"/>
      <c r="T379" s="44"/>
      <c r="AH379" s="68"/>
      <c r="AI379" s="44"/>
      <c r="AL379" s="44"/>
    </row>
    <row r="380" spans="1:38">
      <c r="A380" s="69" t="str">
        <f>IF(A179="#REF!","#REF!",IF(OR(JRF!A181=Checks!$K$9,JRF!A181=Checks!$K$10,JRF!A181=Checks!$K$11,JRF!A181=Checks!$K$6),'Journal Template'!A179,IF(OR(JRF!A181="Accrual",JRF!A181="Deferral"),'Journal Template'!A179,IF(A179=JRF!B181,JRF!Q181,JRF!B181))))</f>
        <v>#REF!</v>
      </c>
      <c r="B380" s="69" t="str">
        <f t="shared" si="16"/>
        <v/>
      </c>
      <c r="C380" s="74" t="str">
        <f>IF(C179="","",IF(IFERROR(SEARCH("RIR",JRF!A181),0),"090960",IF(JRF!A181=Checks!$K$10,'BS Adj Codes'!$C$27,IF(JRF!A181=Checks!$K$11,'BS Adj Codes'!$C$28,IF(AND(JRF!A181="Accrual",C179=IFERROR(VLOOKUP(C179,'BS Adj Codes'!$B$2:$B$22,1,0),0)),IFERROR(VLOOKUP(C179,'BS Adj Codes'!$B$2:$C$22,2,0),0),IF(AND(JRF!A181="Accrual",LEFT(C179,1)=2),'BS Adj Codes'!$C$25,IF(AND(JRF!A181="Accrual",0=IFERROR(VLOOKUP(C179,'BS Adj Codes'!$B$2:$B$23,1,0),0)),"160955",IF(AND(JRF!A181="Prepaid",C179=IFERROR(VLOOKUP(C179,'BS Adj Codes'!$B$37:$B$42,1,0),0)),IFERROR(VLOOKUP(C179,'BS Adj Codes'!$B$37:$C$42,2,0),0),IF(AND(JRF!A181="Prepaid",0=IFERROR(VLOOKUP(C179,'BS Adj Codes'!$B$37:$B$42,1,0),0)),"050090",IF(AND(JRF!A181="Deferral",'Journal Template'!C179='BS Adj Codes'!$B$32),'BS Adj Codes'!$C$32,IF(AND(JRF!A181="Deferral",C179='BS Adj Codes'!$B$34),'BS Adj Codes'!$C$34,IF(JRF!A181="Deferral","050918",IF(C179=JRF!D181,JRF!T181,JRF!D181)))))))))))))</f>
        <v/>
      </c>
      <c r="D380" s="69" t="str">
        <f>IF(D179="","",IF(OR(JRF!A181=Checks!$K$9,JRF!A181=Checks!$K$10,JRF!A181=Checks!$K$11,JRF!A181=Checks!$K$6),'Journal Template'!D179,IF(OR(JRF!A181="Accrual",JRF!A181="Deferral"),'Journal Template'!D179,IF(D179=JRF!C181,JRF!V181,JRF!C181))))</f>
        <v/>
      </c>
      <c r="E380" s="69" t="str">
        <f>IF(E179="","",IF(OR(JRF!A181=Checks!$K$9,JRF!A181=Checks!$K$10,JRF!A181=Checks!$K$11,JRF!A181=Checks!$K$6),'Journal Template'!E179,IF(OR(JRF!A181="Accrual",JRF!A181="Deferral"),'Journal Template'!E179,IF(E179=JRF!E181,JRF!#REF!,JRF!E181))))</f>
        <v/>
      </c>
      <c r="F380" s="69" t="str">
        <f>IF(F179="","",IF(OR(JRF!A181=Checks!$K$9,JRF!A181=Checks!$K$10,JRF!A181=Checks!$K$11,JRF!A181=Checks!$K$6),'Journal Template'!F179,IF(OR(JRF!A181="Accrual",JRF!A181="Deferral"),'Journal Template'!F179,IF(F179=JRF!F181,JRF!AV181,JRF!F181))))</f>
        <v/>
      </c>
      <c r="G380" s="73" t="str">
        <f t="shared" si="14"/>
        <v/>
      </c>
      <c r="H380" s="73" t="str">
        <f t="shared" si="17"/>
        <v/>
      </c>
      <c r="I380" s="71" t="str">
        <f t="shared" si="18"/>
        <v/>
      </c>
      <c r="J380" s="71" t="str">
        <f t="shared" si="15"/>
        <v/>
      </c>
      <c r="K380" s="72" t="str">
        <f>IF(K179="","",IF(OR(JRF!A181=Checks!$K$9,JRF!A181=Checks!$K$10,JRF!A181=Checks!$K$11),'Journal Template'!K179,IF(K179=JRF!B181,JRF!Q181,"")))</f>
        <v/>
      </c>
      <c r="L380" s="200" t="str">
        <f t="shared" si="19"/>
        <v/>
      </c>
      <c r="M380" s="73" t="str">
        <f>IF(M179="","",IF(JRF!A181="Reclass","",-'Journal Template'!M179))</f>
        <v/>
      </c>
      <c r="N380" s="69"/>
      <c r="O380" s="69" t="str">
        <f t="shared" si="20"/>
        <v>ENDBS</v>
      </c>
      <c r="P380" s="69"/>
      <c r="T380" s="44"/>
      <c r="AH380" s="68"/>
      <c r="AI380" s="44"/>
      <c r="AL380" s="44"/>
    </row>
    <row r="381" spans="1:38">
      <c r="A381" s="69" t="str">
        <f>IF(A180="#REF!","#REF!",IF(OR(JRF!A182=Checks!$K$9,JRF!A182=Checks!$K$10,JRF!A182=Checks!$K$11,JRF!A182=Checks!$K$6),'Journal Template'!A180,IF(OR(JRF!A182="Accrual",JRF!A182="Deferral"),'Journal Template'!A180,IF(A180=JRF!B182,JRF!Q182,JRF!B182))))</f>
        <v>#REF!</v>
      </c>
      <c r="B381" s="69" t="str">
        <f t="shared" si="16"/>
        <v/>
      </c>
      <c r="C381" s="74" t="str">
        <f>IF(C180="","",IF(IFERROR(SEARCH("RIR",JRF!A182),0),"090960",IF(JRF!A182=Checks!$K$10,'BS Adj Codes'!$C$27,IF(JRF!A182=Checks!$K$11,'BS Adj Codes'!$C$28,IF(AND(JRF!A182="Accrual",C180=IFERROR(VLOOKUP(C180,'BS Adj Codes'!$B$2:$B$22,1,0),0)),IFERROR(VLOOKUP(C180,'BS Adj Codes'!$B$2:$C$22,2,0),0),IF(AND(JRF!A182="Accrual",LEFT(C180,1)=2),'BS Adj Codes'!$C$25,IF(AND(JRF!A182="Accrual",0=IFERROR(VLOOKUP(C180,'BS Adj Codes'!$B$2:$B$23,1,0),0)),"160955",IF(AND(JRF!A182="Prepaid",C180=IFERROR(VLOOKUP(C180,'BS Adj Codes'!$B$37:$B$42,1,0),0)),IFERROR(VLOOKUP(C180,'BS Adj Codes'!$B$37:$C$42,2,0),0),IF(AND(JRF!A182="Prepaid",0=IFERROR(VLOOKUP(C180,'BS Adj Codes'!$B$37:$B$42,1,0),0)),"050090",IF(AND(JRF!A182="Deferral",'Journal Template'!C180='BS Adj Codes'!$B$32),'BS Adj Codes'!$C$32,IF(AND(JRF!A182="Deferral",C180='BS Adj Codes'!$B$34),'BS Adj Codes'!$C$34,IF(JRF!A182="Deferral","050918",IF(C180=JRF!D182,JRF!T182,JRF!D182)))))))))))))</f>
        <v/>
      </c>
      <c r="D381" s="69" t="str">
        <f>IF(D180="","",IF(OR(JRF!A182=Checks!$K$9,JRF!A182=Checks!$K$10,JRF!A182=Checks!$K$11,JRF!A182=Checks!$K$6),'Journal Template'!D180,IF(OR(JRF!A182="Accrual",JRF!A182="Deferral"),'Journal Template'!D180,IF(D180=JRF!C182,JRF!V182,JRF!C182))))</f>
        <v/>
      </c>
      <c r="E381" s="69" t="str">
        <f>IF(E180="","",IF(OR(JRF!A182=Checks!$K$9,JRF!A182=Checks!$K$10,JRF!A182=Checks!$K$11,JRF!A182=Checks!$K$6),'Journal Template'!E180,IF(OR(JRF!A182="Accrual",JRF!A182="Deferral"),'Journal Template'!E180,IF(E180=JRF!E182,JRF!#REF!,JRF!E182))))</f>
        <v/>
      </c>
      <c r="F381" s="69" t="str">
        <f>IF(F180="","",IF(OR(JRF!A182=Checks!$K$9,JRF!A182=Checks!$K$10,JRF!A182=Checks!$K$11,JRF!A182=Checks!$K$6),'Journal Template'!F180,IF(OR(JRF!A182="Accrual",JRF!A182="Deferral"),'Journal Template'!F180,IF(F180=JRF!F182,JRF!AV182,JRF!F182))))</f>
        <v/>
      </c>
      <c r="G381" s="73" t="str">
        <f t="shared" si="14"/>
        <v/>
      </c>
      <c r="H381" s="73" t="str">
        <f t="shared" si="17"/>
        <v/>
      </c>
      <c r="I381" s="71" t="str">
        <f t="shared" si="18"/>
        <v/>
      </c>
      <c r="J381" s="71" t="str">
        <f t="shared" si="15"/>
        <v/>
      </c>
      <c r="K381" s="72" t="str">
        <f>IF(K180="","",IF(OR(JRF!A182=Checks!$K$9,JRF!A182=Checks!$K$10,JRF!A182=Checks!$K$11),'Journal Template'!K180,IF(K180=JRF!B182,JRF!Q182,"")))</f>
        <v/>
      </c>
      <c r="L381" s="200" t="str">
        <f t="shared" si="19"/>
        <v/>
      </c>
      <c r="M381" s="73" t="str">
        <f>IF(M180="","",IF(JRF!A182="Reclass","",-'Journal Template'!M180))</f>
        <v/>
      </c>
      <c r="N381" s="69"/>
      <c r="O381" s="69" t="str">
        <f t="shared" si="20"/>
        <v>ENDBS</v>
      </c>
      <c r="P381" s="69"/>
      <c r="T381" s="44"/>
      <c r="AH381" s="68"/>
      <c r="AI381" s="44"/>
      <c r="AL381" s="44"/>
    </row>
    <row r="382" spans="1:38">
      <c r="A382" s="69" t="str">
        <f>IF(A181="#REF!","#REF!",IF(OR(JRF!A183=Checks!$K$9,JRF!A183=Checks!$K$10,JRF!A183=Checks!$K$11,JRF!A183=Checks!$K$6),'Journal Template'!A181,IF(OR(JRF!A183="Accrual",JRF!A183="Deferral"),'Journal Template'!A181,IF(A181=JRF!B183,JRF!Q183,JRF!B183))))</f>
        <v>#REF!</v>
      </c>
      <c r="B382" s="69" t="str">
        <f t="shared" si="16"/>
        <v/>
      </c>
      <c r="C382" s="74" t="str">
        <f>IF(C181="","",IF(IFERROR(SEARCH("RIR",JRF!A183),0),"090960",IF(JRF!A183=Checks!$K$10,'BS Adj Codes'!$C$27,IF(JRF!A183=Checks!$K$11,'BS Adj Codes'!$C$28,IF(AND(JRF!A183="Accrual",C181=IFERROR(VLOOKUP(C181,'BS Adj Codes'!$B$2:$B$22,1,0),0)),IFERROR(VLOOKUP(C181,'BS Adj Codes'!$B$2:$C$22,2,0),0),IF(AND(JRF!A183="Accrual",LEFT(C181,1)=2),'BS Adj Codes'!$C$25,IF(AND(JRF!A183="Accrual",0=IFERROR(VLOOKUP(C181,'BS Adj Codes'!$B$2:$B$23,1,0),0)),"160955",IF(AND(JRF!A183="Prepaid",C181=IFERROR(VLOOKUP(C181,'BS Adj Codes'!$B$37:$B$42,1,0),0)),IFERROR(VLOOKUP(C181,'BS Adj Codes'!$B$37:$C$42,2,0),0),IF(AND(JRF!A183="Prepaid",0=IFERROR(VLOOKUP(C181,'BS Adj Codes'!$B$37:$B$42,1,0),0)),"050090",IF(AND(JRF!A183="Deferral",'Journal Template'!C181='BS Adj Codes'!$B$32),'BS Adj Codes'!$C$32,IF(AND(JRF!A183="Deferral",C181='BS Adj Codes'!$B$34),'BS Adj Codes'!$C$34,IF(JRF!A183="Deferral","050918",IF(C181=JRF!D183,JRF!T183,JRF!D183)))))))))))))</f>
        <v/>
      </c>
      <c r="D382" s="69" t="str">
        <f>IF(D181="","",IF(OR(JRF!A183=Checks!$K$9,JRF!A183=Checks!$K$10,JRF!A183=Checks!$K$11,JRF!A183=Checks!$K$6),'Journal Template'!D181,IF(OR(JRF!A183="Accrual",JRF!A183="Deferral"),'Journal Template'!D181,IF(D181=JRF!C183,JRF!V183,JRF!C183))))</f>
        <v/>
      </c>
      <c r="E382" s="69" t="str">
        <f>IF(E181="","",IF(OR(JRF!A183=Checks!$K$9,JRF!A183=Checks!$K$10,JRF!A183=Checks!$K$11,JRF!A183=Checks!$K$6),'Journal Template'!E181,IF(OR(JRF!A183="Accrual",JRF!A183="Deferral"),'Journal Template'!E181,IF(E181=JRF!E183,JRF!#REF!,JRF!E183))))</f>
        <v/>
      </c>
      <c r="F382" s="69" t="str">
        <f>IF(F181="","",IF(OR(JRF!A183=Checks!$K$9,JRF!A183=Checks!$K$10,JRF!A183=Checks!$K$11,JRF!A183=Checks!$K$6),'Journal Template'!F181,IF(OR(JRF!A183="Accrual",JRF!A183="Deferral"),'Journal Template'!F181,IF(F181=JRF!F183,JRF!AV183,JRF!F183))))</f>
        <v/>
      </c>
      <c r="G382" s="73" t="str">
        <f t="shared" si="14"/>
        <v/>
      </c>
      <c r="H382" s="73" t="str">
        <f t="shared" si="17"/>
        <v/>
      </c>
      <c r="I382" s="71" t="str">
        <f t="shared" si="18"/>
        <v/>
      </c>
      <c r="J382" s="71" t="str">
        <f t="shared" si="15"/>
        <v/>
      </c>
      <c r="K382" s="72" t="str">
        <f>IF(K181="","",IF(OR(JRF!A183=Checks!$K$9,JRF!A183=Checks!$K$10,JRF!A183=Checks!$K$11),'Journal Template'!K181,IF(K181=JRF!B183,JRF!Q183,"")))</f>
        <v/>
      </c>
      <c r="L382" s="200" t="str">
        <f t="shared" si="19"/>
        <v/>
      </c>
      <c r="M382" s="73" t="str">
        <f>IF(M181="","",IF(JRF!A183="Reclass","",-'Journal Template'!M181))</f>
        <v/>
      </c>
      <c r="N382" s="69"/>
      <c r="O382" s="69" t="str">
        <f t="shared" si="20"/>
        <v>ENDBS</v>
      </c>
      <c r="P382" s="69"/>
      <c r="T382" s="44"/>
      <c r="AH382" s="68"/>
      <c r="AI382" s="44"/>
      <c r="AL382" s="44"/>
    </row>
    <row r="383" spans="1:38">
      <c r="A383" s="69" t="str">
        <f>IF(A182="#REF!","#REF!",IF(OR(JRF!A184=Checks!$K$9,JRF!A184=Checks!$K$10,JRF!A184=Checks!$K$11,JRF!A184=Checks!$K$6),'Journal Template'!A182,IF(OR(JRF!A184="Accrual",JRF!A184="Deferral"),'Journal Template'!A182,IF(A182=JRF!B184,JRF!Q184,JRF!B184))))</f>
        <v>#REF!</v>
      </c>
      <c r="B383" s="69" t="str">
        <f t="shared" si="16"/>
        <v/>
      </c>
      <c r="C383" s="74" t="str">
        <f>IF(C182="","",IF(IFERROR(SEARCH("RIR",JRF!A184),0),"090960",IF(JRF!A184=Checks!$K$10,'BS Adj Codes'!$C$27,IF(JRF!A184=Checks!$K$11,'BS Adj Codes'!$C$28,IF(AND(JRF!A184="Accrual",C182=IFERROR(VLOOKUP(C182,'BS Adj Codes'!$B$2:$B$22,1,0),0)),IFERROR(VLOOKUP(C182,'BS Adj Codes'!$B$2:$C$22,2,0),0),IF(AND(JRF!A184="Accrual",LEFT(C182,1)=2),'BS Adj Codes'!$C$25,IF(AND(JRF!A184="Accrual",0=IFERROR(VLOOKUP(C182,'BS Adj Codes'!$B$2:$B$23,1,0),0)),"160955",IF(AND(JRF!A184="Prepaid",C182=IFERROR(VLOOKUP(C182,'BS Adj Codes'!$B$37:$B$42,1,0),0)),IFERROR(VLOOKUP(C182,'BS Adj Codes'!$B$37:$C$42,2,0),0),IF(AND(JRF!A184="Prepaid",0=IFERROR(VLOOKUP(C182,'BS Adj Codes'!$B$37:$B$42,1,0),0)),"050090",IF(AND(JRF!A184="Deferral",'Journal Template'!C182='BS Adj Codes'!$B$32),'BS Adj Codes'!$C$32,IF(AND(JRF!A184="Deferral",C182='BS Adj Codes'!$B$34),'BS Adj Codes'!$C$34,IF(JRF!A184="Deferral","050918",IF(C182=JRF!D184,JRF!T184,JRF!D184)))))))))))))</f>
        <v/>
      </c>
      <c r="D383" s="69" t="str">
        <f>IF(D182="","",IF(OR(JRF!A184=Checks!$K$9,JRF!A184=Checks!$K$10,JRF!A184=Checks!$K$11,JRF!A184=Checks!$K$6),'Journal Template'!D182,IF(OR(JRF!A184="Accrual",JRF!A184="Deferral"),'Journal Template'!D182,IF(D182=JRF!C184,JRF!V184,JRF!C184))))</f>
        <v/>
      </c>
      <c r="E383" s="69" t="str">
        <f>IF(E182="","",IF(OR(JRF!A184=Checks!$K$9,JRF!A184=Checks!$K$10,JRF!A184=Checks!$K$11,JRF!A184=Checks!$K$6),'Journal Template'!E182,IF(OR(JRF!A184="Accrual",JRF!A184="Deferral"),'Journal Template'!E182,IF(E182=JRF!E184,JRF!#REF!,JRF!E184))))</f>
        <v/>
      </c>
      <c r="F383" s="69" t="str">
        <f>IF(F182="","",IF(OR(JRF!A184=Checks!$K$9,JRF!A184=Checks!$K$10,JRF!A184=Checks!$K$11,JRF!A184=Checks!$K$6),'Journal Template'!F182,IF(OR(JRF!A184="Accrual",JRF!A184="Deferral"),'Journal Template'!F182,IF(F182=JRF!F184,JRF!AV184,JRF!F184))))</f>
        <v/>
      </c>
      <c r="G383" s="73" t="str">
        <f t="shared" si="14"/>
        <v/>
      </c>
      <c r="H383" s="73" t="str">
        <f t="shared" si="17"/>
        <v/>
      </c>
      <c r="I383" s="71" t="str">
        <f t="shared" si="18"/>
        <v/>
      </c>
      <c r="J383" s="71" t="str">
        <f t="shared" si="15"/>
        <v/>
      </c>
      <c r="K383" s="72" t="str">
        <f>IF(K182="","",IF(OR(JRF!A184=Checks!$K$9,JRF!A184=Checks!$K$10,JRF!A184=Checks!$K$11),'Journal Template'!K182,IF(K182=JRF!B184,JRF!Q184,"")))</f>
        <v/>
      </c>
      <c r="L383" s="200" t="str">
        <f t="shared" si="19"/>
        <v/>
      </c>
      <c r="M383" s="73" t="str">
        <f>IF(M182="","",IF(JRF!A184="Reclass","",-'Journal Template'!M182))</f>
        <v/>
      </c>
      <c r="N383" s="69"/>
      <c r="O383" s="69" t="str">
        <f t="shared" si="20"/>
        <v>ENDBS</v>
      </c>
      <c r="P383" s="69"/>
      <c r="T383" s="44"/>
      <c r="AH383" s="68"/>
      <c r="AI383" s="44"/>
      <c r="AL383" s="44"/>
    </row>
    <row r="384" spans="1:38">
      <c r="A384" s="69" t="str">
        <f>IF(A183="#REF!","#REF!",IF(OR(JRF!A185=Checks!$K$9,JRF!A185=Checks!$K$10,JRF!A185=Checks!$K$11,JRF!A185=Checks!$K$6),'Journal Template'!A183,IF(OR(JRF!A185="Accrual",JRF!A185="Deferral"),'Journal Template'!A183,IF(A183=JRF!B185,JRF!Q185,JRF!B185))))</f>
        <v>#REF!</v>
      </c>
      <c r="B384" s="69" t="str">
        <f t="shared" si="16"/>
        <v/>
      </c>
      <c r="C384" s="74" t="str">
        <f>IF(C183="","",IF(IFERROR(SEARCH("RIR",JRF!A185),0),"090960",IF(JRF!A185=Checks!$K$10,'BS Adj Codes'!$C$27,IF(JRF!A185=Checks!$K$11,'BS Adj Codes'!$C$28,IF(AND(JRF!A185="Accrual",C183=IFERROR(VLOOKUP(C183,'BS Adj Codes'!$B$2:$B$22,1,0),0)),IFERROR(VLOOKUP(C183,'BS Adj Codes'!$B$2:$C$22,2,0),0),IF(AND(JRF!A185="Accrual",LEFT(C183,1)=2),'BS Adj Codes'!$C$25,IF(AND(JRF!A185="Accrual",0=IFERROR(VLOOKUP(C183,'BS Adj Codes'!$B$2:$B$23,1,0),0)),"160955",IF(AND(JRF!A185="Prepaid",C183=IFERROR(VLOOKUP(C183,'BS Adj Codes'!$B$37:$B$42,1,0),0)),IFERROR(VLOOKUP(C183,'BS Adj Codes'!$B$37:$C$42,2,0),0),IF(AND(JRF!A185="Prepaid",0=IFERROR(VLOOKUP(C183,'BS Adj Codes'!$B$37:$B$42,1,0),0)),"050090",IF(AND(JRF!A185="Deferral",'Journal Template'!C183='BS Adj Codes'!$B$32),'BS Adj Codes'!$C$32,IF(AND(JRF!A185="Deferral",C183='BS Adj Codes'!$B$34),'BS Adj Codes'!$C$34,IF(JRF!A185="Deferral","050918",IF(C183=JRF!D185,JRF!T185,JRF!D185)))))))))))))</f>
        <v/>
      </c>
      <c r="D384" s="69" t="str">
        <f>IF(D183="","",IF(OR(JRF!A185=Checks!$K$9,JRF!A185=Checks!$K$10,JRF!A185=Checks!$K$11,JRF!A185=Checks!$K$6),'Journal Template'!D183,IF(OR(JRF!A185="Accrual",JRF!A185="Deferral"),'Journal Template'!D183,IF(D183=JRF!C185,JRF!V185,JRF!C185))))</f>
        <v/>
      </c>
      <c r="E384" s="69" t="str">
        <f>IF(E183="","",IF(OR(JRF!A185=Checks!$K$9,JRF!A185=Checks!$K$10,JRF!A185=Checks!$K$11,JRF!A185=Checks!$K$6),'Journal Template'!E183,IF(OR(JRF!A185="Accrual",JRF!A185="Deferral"),'Journal Template'!E183,IF(E183=JRF!E185,JRF!#REF!,JRF!E185))))</f>
        <v/>
      </c>
      <c r="F384" s="69" t="str">
        <f>IF(F183="","",IF(OR(JRF!A185=Checks!$K$9,JRF!A185=Checks!$K$10,JRF!A185=Checks!$K$11,JRF!A185=Checks!$K$6),'Journal Template'!F183,IF(OR(JRF!A185="Accrual",JRF!A185="Deferral"),'Journal Template'!F183,IF(F183=JRF!F185,JRF!AV185,JRF!F185))))</f>
        <v/>
      </c>
      <c r="G384" s="73" t="str">
        <f t="shared" si="14"/>
        <v/>
      </c>
      <c r="H384" s="73" t="str">
        <f t="shared" si="17"/>
        <v/>
      </c>
      <c r="I384" s="71" t="str">
        <f t="shared" si="18"/>
        <v/>
      </c>
      <c r="J384" s="71" t="str">
        <f t="shared" si="15"/>
        <v/>
      </c>
      <c r="K384" s="72" t="str">
        <f>IF(K183="","",IF(OR(JRF!A185=Checks!$K$9,JRF!A185=Checks!$K$10,JRF!A185=Checks!$K$11),'Journal Template'!K183,IF(K183=JRF!B185,JRF!Q185,"")))</f>
        <v/>
      </c>
      <c r="L384" s="200" t="str">
        <f t="shared" si="19"/>
        <v/>
      </c>
      <c r="M384" s="73" t="str">
        <f>IF(M183="","",IF(JRF!A185="Reclass","",-'Journal Template'!M183))</f>
        <v/>
      </c>
      <c r="N384" s="69"/>
      <c r="O384" s="69" t="str">
        <f t="shared" si="20"/>
        <v>ENDBS</v>
      </c>
      <c r="P384" s="69"/>
      <c r="T384" s="44"/>
      <c r="AH384" s="68"/>
      <c r="AI384" s="44"/>
      <c r="AL384" s="44"/>
    </row>
    <row r="385" spans="1:38">
      <c r="A385" s="69" t="str">
        <f>IF(A184="#REF!","#REF!",IF(OR(JRF!A186=Checks!$K$9,JRF!A186=Checks!$K$10,JRF!A186=Checks!$K$11,JRF!A186=Checks!$K$6),'Journal Template'!A184,IF(OR(JRF!A186="Accrual",JRF!A186="Deferral"),'Journal Template'!A184,IF(A184=JRF!B186,JRF!Q186,JRF!B186))))</f>
        <v>#REF!</v>
      </c>
      <c r="B385" s="69" t="str">
        <f t="shared" si="16"/>
        <v/>
      </c>
      <c r="C385" s="74" t="str">
        <f>IF(C184="","",IF(IFERROR(SEARCH("RIR",JRF!A186),0),"090960",IF(JRF!A186=Checks!$K$10,'BS Adj Codes'!$C$27,IF(JRF!A186=Checks!$K$11,'BS Adj Codes'!$C$28,IF(AND(JRF!A186="Accrual",C184=IFERROR(VLOOKUP(C184,'BS Adj Codes'!$B$2:$B$22,1,0),0)),IFERROR(VLOOKUP(C184,'BS Adj Codes'!$B$2:$C$22,2,0),0),IF(AND(JRF!A186="Accrual",LEFT(C184,1)=2),'BS Adj Codes'!$C$25,IF(AND(JRF!A186="Accrual",0=IFERROR(VLOOKUP(C184,'BS Adj Codes'!$B$2:$B$23,1,0),0)),"160955",IF(AND(JRF!A186="Prepaid",C184=IFERROR(VLOOKUP(C184,'BS Adj Codes'!$B$37:$B$42,1,0),0)),IFERROR(VLOOKUP(C184,'BS Adj Codes'!$B$37:$C$42,2,0),0),IF(AND(JRF!A186="Prepaid",0=IFERROR(VLOOKUP(C184,'BS Adj Codes'!$B$37:$B$42,1,0),0)),"050090",IF(AND(JRF!A186="Deferral",'Journal Template'!C184='BS Adj Codes'!$B$32),'BS Adj Codes'!$C$32,IF(AND(JRF!A186="Deferral",C184='BS Adj Codes'!$B$34),'BS Adj Codes'!$C$34,IF(JRF!A186="Deferral","050918",IF(C184=JRF!D186,JRF!T186,JRF!D186)))))))))))))</f>
        <v/>
      </c>
      <c r="D385" s="69" t="str">
        <f>IF(D184="","",IF(OR(JRF!A186=Checks!$K$9,JRF!A186=Checks!$K$10,JRF!A186=Checks!$K$11,JRF!A186=Checks!$K$6),'Journal Template'!D184,IF(OR(JRF!A186="Accrual",JRF!A186="Deferral"),'Journal Template'!D184,IF(D184=JRF!C186,JRF!V186,JRF!C186))))</f>
        <v/>
      </c>
      <c r="E385" s="69" t="str">
        <f>IF(E184="","",IF(OR(JRF!A186=Checks!$K$9,JRF!A186=Checks!$K$10,JRF!A186=Checks!$K$11,JRF!A186=Checks!$K$6),'Journal Template'!E184,IF(OR(JRF!A186="Accrual",JRF!A186="Deferral"),'Journal Template'!E184,IF(E184=JRF!E186,JRF!#REF!,JRF!E186))))</f>
        <v/>
      </c>
      <c r="F385" s="69" t="str">
        <f>IF(F184="","",IF(OR(JRF!A186=Checks!$K$9,JRF!A186=Checks!$K$10,JRF!A186=Checks!$K$11,JRF!A186=Checks!$K$6),'Journal Template'!F184,IF(OR(JRF!A186="Accrual",JRF!A186="Deferral"),'Journal Template'!F184,IF(F184=JRF!F186,JRF!AV186,JRF!F186))))</f>
        <v/>
      </c>
      <c r="G385" s="73" t="str">
        <f t="shared" si="14"/>
        <v/>
      </c>
      <c r="H385" s="73" t="str">
        <f t="shared" si="17"/>
        <v/>
      </c>
      <c r="I385" s="71" t="str">
        <f t="shared" si="18"/>
        <v/>
      </c>
      <c r="J385" s="71" t="str">
        <f t="shared" si="15"/>
        <v/>
      </c>
      <c r="K385" s="72" t="str">
        <f>IF(K184="","",IF(OR(JRF!A186=Checks!$K$9,JRF!A186=Checks!$K$10,JRF!A186=Checks!$K$11),'Journal Template'!K184,IF(K184=JRF!B186,JRF!Q186,"")))</f>
        <v/>
      </c>
      <c r="L385" s="200" t="str">
        <f t="shared" si="19"/>
        <v/>
      </c>
      <c r="M385" s="73" t="str">
        <f>IF(M184="","",IF(JRF!A186="Reclass","",-'Journal Template'!M184))</f>
        <v/>
      </c>
      <c r="N385" s="69"/>
      <c r="O385" s="69" t="str">
        <f t="shared" si="20"/>
        <v>ENDBS</v>
      </c>
      <c r="P385" s="69"/>
      <c r="T385" s="44"/>
      <c r="AH385" s="68"/>
      <c r="AI385" s="44"/>
      <c r="AL385" s="44"/>
    </row>
    <row r="386" spans="1:38">
      <c r="A386" s="69" t="str">
        <f>IF(A185="#REF!","#REF!",IF(OR(JRF!A187=Checks!$K$9,JRF!A187=Checks!$K$10,JRF!A187=Checks!$K$11,JRF!A187=Checks!$K$6),'Journal Template'!A185,IF(OR(JRF!A187="Accrual",JRF!A187="Deferral"),'Journal Template'!A185,IF(A185=JRF!B187,JRF!Q187,JRF!B187))))</f>
        <v>#REF!</v>
      </c>
      <c r="B386" s="69" t="str">
        <f t="shared" si="16"/>
        <v/>
      </c>
      <c r="C386" s="74" t="str">
        <f>IF(C185="","",IF(IFERROR(SEARCH("RIR",JRF!A187),0),"090960",IF(JRF!A187=Checks!$K$10,'BS Adj Codes'!$C$27,IF(JRF!A187=Checks!$K$11,'BS Adj Codes'!$C$28,IF(AND(JRF!A187="Accrual",C185=IFERROR(VLOOKUP(C185,'BS Adj Codes'!$B$2:$B$22,1,0),0)),IFERROR(VLOOKUP(C185,'BS Adj Codes'!$B$2:$C$22,2,0),0),IF(AND(JRF!A187="Accrual",LEFT(C185,1)=2),'BS Adj Codes'!$C$25,IF(AND(JRF!A187="Accrual",0=IFERROR(VLOOKUP(C185,'BS Adj Codes'!$B$2:$B$23,1,0),0)),"160955",IF(AND(JRF!A187="Prepaid",C185=IFERROR(VLOOKUP(C185,'BS Adj Codes'!$B$37:$B$42,1,0),0)),IFERROR(VLOOKUP(C185,'BS Adj Codes'!$B$37:$C$42,2,0),0),IF(AND(JRF!A187="Prepaid",0=IFERROR(VLOOKUP(C185,'BS Adj Codes'!$B$37:$B$42,1,0),0)),"050090",IF(AND(JRF!A187="Deferral",'Journal Template'!C185='BS Adj Codes'!$B$32),'BS Adj Codes'!$C$32,IF(AND(JRF!A187="Deferral",C185='BS Adj Codes'!$B$34),'BS Adj Codes'!$C$34,IF(JRF!A187="Deferral","050918",IF(C185=JRF!D187,JRF!T187,JRF!D187)))))))))))))</f>
        <v/>
      </c>
      <c r="D386" s="69" t="str">
        <f>IF(D185="","",IF(OR(JRF!A187=Checks!$K$9,JRF!A187=Checks!$K$10,JRF!A187=Checks!$K$11,JRF!A187=Checks!$K$6),'Journal Template'!D185,IF(OR(JRF!A187="Accrual",JRF!A187="Deferral"),'Journal Template'!D185,IF(D185=JRF!C187,JRF!V187,JRF!C187))))</f>
        <v/>
      </c>
      <c r="E386" s="69" t="str">
        <f>IF(E185="","",IF(OR(JRF!A187=Checks!$K$9,JRF!A187=Checks!$K$10,JRF!A187=Checks!$K$11,JRF!A187=Checks!$K$6),'Journal Template'!E185,IF(OR(JRF!A187="Accrual",JRF!A187="Deferral"),'Journal Template'!E185,IF(E185=JRF!E187,JRF!#REF!,JRF!E187))))</f>
        <v/>
      </c>
      <c r="F386" s="69" t="str">
        <f>IF(F185="","",IF(OR(JRF!A187=Checks!$K$9,JRF!A187=Checks!$K$10,JRF!A187=Checks!$K$11,JRF!A187=Checks!$K$6),'Journal Template'!F185,IF(OR(JRF!A187="Accrual",JRF!A187="Deferral"),'Journal Template'!F185,IF(F185=JRF!F187,JRF!AV187,JRF!F187))))</f>
        <v/>
      </c>
      <c r="G386" s="73" t="str">
        <f t="shared" si="14"/>
        <v/>
      </c>
      <c r="H386" s="73" t="str">
        <f t="shared" si="17"/>
        <v/>
      </c>
      <c r="I386" s="71" t="str">
        <f t="shared" si="18"/>
        <v/>
      </c>
      <c r="J386" s="71" t="str">
        <f t="shared" si="15"/>
        <v/>
      </c>
      <c r="K386" s="72" t="str">
        <f>IF(K185="","",IF(OR(JRF!A187=Checks!$K$9,JRF!A187=Checks!$K$10,JRF!A187=Checks!$K$11),'Journal Template'!K185,IF(K185=JRF!B187,JRF!Q187,"")))</f>
        <v/>
      </c>
      <c r="L386" s="200" t="str">
        <f t="shared" si="19"/>
        <v/>
      </c>
      <c r="M386" s="73" t="str">
        <f>IF(M185="","",IF(JRF!A187="Reclass","",-'Journal Template'!M185))</f>
        <v/>
      </c>
      <c r="N386" s="69"/>
      <c r="O386" s="69" t="str">
        <f t="shared" si="20"/>
        <v>ENDBS</v>
      </c>
      <c r="P386" s="69"/>
      <c r="T386" s="44"/>
      <c r="AH386" s="68"/>
      <c r="AI386" s="44"/>
      <c r="AL386" s="44"/>
    </row>
    <row r="387" spans="1:38">
      <c r="A387" s="69" t="str">
        <f>IF(A186="#REF!","#REF!",IF(OR(JRF!A188=Checks!$K$9,JRF!A188=Checks!$K$10,JRF!A188=Checks!$K$11,JRF!A188=Checks!$K$6),'Journal Template'!A186,IF(OR(JRF!A188="Accrual",JRF!A188="Deferral"),'Journal Template'!A186,IF(A186=JRF!B188,JRF!Q188,JRF!B188))))</f>
        <v>#REF!</v>
      </c>
      <c r="B387" s="69" t="str">
        <f t="shared" si="16"/>
        <v/>
      </c>
      <c r="C387" s="74" t="str">
        <f>IF(C186="","",IF(IFERROR(SEARCH("RIR",JRF!A188),0),"090960",IF(JRF!A188=Checks!$K$10,'BS Adj Codes'!$C$27,IF(JRF!A188=Checks!$K$11,'BS Adj Codes'!$C$28,IF(AND(JRF!A188="Accrual",C186=IFERROR(VLOOKUP(C186,'BS Adj Codes'!$B$2:$B$22,1,0),0)),IFERROR(VLOOKUP(C186,'BS Adj Codes'!$B$2:$C$22,2,0),0),IF(AND(JRF!A188="Accrual",LEFT(C186,1)=2),'BS Adj Codes'!$C$25,IF(AND(JRF!A188="Accrual",0=IFERROR(VLOOKUP(C186,'BS Adj Codes'!$B$2:$B$23,1,0),0)),"160955",IF(AND(JRF!A188="Prepaid",C186=IFERROR(VLOOKUP(C186,'BS Adj Codes'!$B$37:$B$42,1,0),0)),IFERROR(VLOOKUP(C186,'BS Adj Codes'!$B$37:$C$42,2,0),0),IF(AND(JRF!A188="Prepaid",0=IFERROR(VLOOKUP(C186,'BS Adj Codes'!$B$37:$B$42,1,0),0)),"050090",IF(AND(JRF!A188="Deferral",'Journal Template'!C186='BS Adj Codes'!$B$32),'BS Adj Codes'!$C$32,IF(AND(JRF!A188="Deferral",C186='BS Adj Codes'!$B$34),'BS Adj Codes'!$C$34,IF(JRF!A188="Deferral","050918",IF(C186=JRF!D188,JRF!T188,JRF!D188)))))))))))))</f>
        <v/>
      </c>
      <c r="D387" s="69" t="str">
        <f>IF(D186="","",IF(OR(JRF!A188=Checks!$K$9,JRF!A188=Checks!$K$10,JRF!A188=Checks!$K$11,JRF!A188=Checks!$K$6),'Journal Template'!D186,IF(OR(JRF!A188="Accrual",JRF!A188="Deferral"),'Journal Template'!D186,IF(D186=JRF!C188,JRF!V188,JRF!C188))))</f>
        <v/>
      </c>
      <c r="E387" s="69" t="str">
        <f>IF(E186="","",IF(OR(JRF!A188=Checks!$K$9,JRF!A188=Checks!$K$10,JRF!A188=Checks!$K$11,JRF!A188=Checks!$K$6),'Journal Template'!E186,IF(OR(JRF!A188="Accrual",JRF!A188="Deferral"),'Journal Template'!E186,IF(E186=JRF!E188,JRF!#REF!,JRF!E188))))</f>
        <v/>
      </c>
      <c r="F387" s="69" t="str">
        <f>IF(F186="","",IF(OR(JRF!A188=Checks!$K$9,JRF!A188=Checks!$K$10,JRF!A188=Checks!$K$11,JRF!A188=Checks!$K$6),'Journal Template'!F186,IF(OR(JRF!A188="Accrual",JRF!A188="Deferral"),'Journal Template'!F186,IF(F186=JRF!F188,JRF!AV188,JRF!F188))))</f>
        <v/>
      </c>
      <c r="G387" s="73" t="str">
        <f t="shared" si="14"/>
        <v/>
      </c>
      <c r="H387" s="73" t="str">
        <f t="shared" si="17"/>
        <v/>
      </c>
      <c r="I387" s="71" t="str">
        <f t="shared" si="18"/>
        <v/>
      </c>
      <c r="J387" s="71" t="str">
        <f t="shared" si="15"/>
        <v/>
      </c>
      <c r="K387" s="72" t="str">
        <f>IF(K186="","",IF(OR(JRF!A188=Checks!$K$9,JRF!A188=Checks!$K$10,JRF!A188=Checks!$K$11),'Journal Template'!K186,IF(K186=JRF!B188,JRF!Q188,"")))</f>
        <v/>
      </c>
      <c r="L387" s="200" t="str">
        <f t="shared" si="19"/>
        <v/>
      </c>
      <c r="M387" s="73" t="str">
        <f>IF(M186="","",IF(JRF!A188="Reclass","",-'Journal Template'!M186))</f>
        <v/>
      </c>
      <c r="N387" s="69"/>
      <c r="O387" s="69" t="str">
        <f t="shared" si="20"/>
        <v>ENDBS</v>
      </c>
      <c r="P387" s="69"/>
      <c r="T387" s="44"/>
      <c r="AH387" s="68"/>
      <c r="AI387" s="44"/>
      <c r="AL387" s="44"/>
    </row>
    <row r="388" spans="1:38">
      <c r="A388" s="69" t="str">
        <f>IF(A187="#REF!","#REF!",IF(OR(JRF!A189=Checks!$K$9,JRF!A189=Checks!$K$10,JRF!A189=Checks!$K$11,JRF!A189=Checks!$K$6),'Journal Template'!A187,IF(OR(JRF!A189="Accrual",JRF!A189="Deferral"),'Journal Template'!A187,IF(A187=JRF!B189,JRF!Q189,JRF!B189))))</f>
        <v>#REF!</v>
      </c>
      <c r="B388" s="69" t="str">
        <f t="shared" si="16"/>
        <v/>
      </c>
      <c r="C388" s="74" t="str">
        <f>IF(C187="","",IF(IFERROR(SEARCH("RIR",JRF!A189),0),"090960",IF(JRF!A189=Checks!$K$10,'BS Adj Codes'!$C$27,IF(JRF!A189=Checks!$K$11,'BS Adj Codes'!$C$28,IF(AND(JRF!A189="Accrual",C187=IFERROR(VLOOKUP(C187,'BS Adj Codes'!$B$2:$B$22,1,0),0)),IFERROR(VLOOKUP(C187,'BS Adj Codes'!$B$2:$C$22,2,0),0),IF(AND(JRF!A189="Accrual",LEFT(C187,1)=2),'BS Adj Codes'!$C$25,IF(AND(JRF!A189="Accrual",0=IFERROR(VLOOKUP(C187,'BS Adj Codes'!$B$2:$B$23,1,0),0)),"160955",IF(AND(JRF!A189="Prepaid",C187=IFERROR(VLOOKUP(C187,'BS Adj Codes'!$B$37:$B$42,1,0),0)),IFERROR(VLOOKUP(C187,'BS Adj Codes'!$B$37:$C$42,2,0),0),IF(AND(JRF!A189="Prepaid",0=IFERROR(VLOOKUP(C187,'BS Adj Codes'!$B$37:$B$42,1,0),0)),"050090",IF(AND(JRF!A189="Deferral",'Journal Template'!C187='BS Adj Codes'!$B$32),'BS Adj Codes'!$C$32,IF(AND(JRF!A189="Deferral",C187='BS Adj Codes'!$B$34),'BS Adj Codes'!$C$34,IF(JRF!A189="Deferral","050918",IF(C187=JRF!D189,JRF!T189,JRF!D189)))))))))))))</f>
        <v/>
      </c>
      <c r="D388" s="69" t="str">
        <f>IF(D187="","",IF(OR(JRF!A189=Checks!$K$9,JRF!A189=Checks!$K$10,JRF!A189=Checks!$K$11,JRF!A189=Checks!$K$6),'Journal Template'!D187,IF(OR(JRF!A189="Accrual",JRF!A189="Deferral"),'Journal Template'!D187,IF(D187=JRF!C189,JRF!V189,JRF!C189))))</f>
        <v/>
      </c>
      <c r="E388" s="69" t="str">
        <f>IF(E187="","",IF(OR(JRF!A189=Checks!$K$9,JRF!A189=Checks!$K$10,JRF!A189=Checks!$K$11,JRF!A189=Checks!$K$6),'Journal Template'!E187,IF(OR(JRF!A189="Accrual",JRF!A189="Deferral"),'Journal Template'!E187,IF(E187=JRF!E189,JRF!#REF!,JRF!E189))))</f>
        <v/>
      </c>
      <c r="F388" s="69" t="str">
        <f>IF(F187="","",IF(OR(JRF!A189=Checks!$K$9,JRF!A189=Checks!$K$10,JRF!A189=Checks!$K$11,JRF!A189=Checks!$K$6),'Journal Template'!F187,IF(OR(JRF!A189="Accrual",JRF!A189="Deferral"),'Journal Template'!F187,IF(F187=JRF!F189,JRF!AV189,JRF!F189))))</f>
        <v/>
      </c>
      <c r="G388" s="73" t="str">
        <f t="shared" si="14"/>
        <v/>
      </c>
      <c r="H388" s="73" t="str">
        <f t="shared" si="17"/>
        <v/>
      </c>
      <c r="I388" s="71" t="str">
        <f t="shared" si="18"/>
        <v/>
      </c>
      <c r="J388" s="71" t="str">
        <f t="shared" si="15"/>
        <v/>
      </c>
      <c r="K388" s="72" t="str">
        <f>IF(K187="","",IF(OR(JRF!A189=Checks!$K$9,JRF!A189=Checks!$K$10,JRF!A189=Checks!$K$11),'Journal Template'!K187,IF(K187=JRF!B189,JRF!Q189,"")))</f>
        <v/>
      </c>
      <c r="L388" s="200" t="str">
        <f t="shared" si="19"/>
        <v/>
      </c>
      <c r="M388" s="73" t="str">
        <f>IF(M187="","",IF(JRF!A189="Reclass","",-'Journal Template'!M187))</f>
        <v/>
      </c>
      <c r="N388" s="69"/>
      <c r="O388" s="69" t="str">
        <f t="shared" si="20"/>
        <v>ENDBS</v>
      </c>
      <c r="P388" s="69"/>
      <c r="T388" s="44"/>
      <c r="AH388" s="68"/>
      <c r="AI388" s="44"/>
      <c r="AL388" s="44"/>
    </row>
    <row r="389" spans="1:38">
      <c r="A389" s="69" t="str">
        <f>IF(A188="#REF!","#REF!",IF(OR(JRF!A190=Checks!$K$9,JRF!A190=Checks!$K$10,JRF!A190=Checks!$K$11,JRF!A190=Checks!$K$6),'Journal Template'!A188,IF(OR(JRF!A190="Accrual",JRF!A190="Deferral"),'Journal Template'!A188,IF(A188=JRF!B190,JRF!Q190,JRF!B190))))</f>
        <v>#REF!</v>
      </c>
      <c r="B389" s="69" t="str">
        <f t="shared" si="16"/>
        <v/>
      </c>
      <c r="C389" s="74" t="str">
        <f>IF(C188="","",IF(IFERROR(SEARCH("RIR",JRF!A190),0),"090960",IF(JRF!A190=Checks!$K$10,'BS Adj Codes'!$C$27,IF(JRF!A190=Checks!$K$11,'BS Adj Codes'!$C$28,IF(AND(JRF!A190="Accrual",C188=IFERROR(VLOOKUP(C188,'BS Adj Codes'!$B$2:$B$22,1,0),0)),IFERROR(VLOOKUP(C188,'BS Adj Codes'!$B$2:$C$22,2,0),0),IF(AND(JRF!A190="Accrual",LEFT(C188,1)=2),'BS Adj Codes'!$C$25,IF(AND(JRF!A190="Accrual",0=IFERROR(VLOOKUP(C188,'BS Adj Codes'!$B$2:$B$23,1,0),0)),"160955",IF(AND(JRF!A190="Prepaid",C188=IFERROR(VLOOKUP(C188,'BS Adj Codes'!$B$37:$B$42,1,0),0)),IFERROR(VLOOKUP(C188,'BS Adj Codes'!$B$37:$C$42,2,0),0),IF(AND(JRF!A190="Prepaid",0=IFERROR(VLOOKUP(C188,'BS Adj Codes'!$B$37:$B$42,1,0),0)),"050090",IF(AND(JRF!A190="Deferral",'Journal Template'!C188='BS Adj Codes'!$B$32),'BS Adj Codes'!$C$32,IF(AND(JRF!A190="Deferral",C188='BS Adj Codes'!$B$34),'BS Adj Codes'!$C$34,IF(JRF!A190="Deferral","050918",IF(C188=JRF!D190,JRF!T190,JRF!D190)))))))))))))</f>
        <v/>
      </c>
      <c r="D389" s="69" t="str">
        <f>IF(D188="","",IF(OR(JRF!A190=Checks!$K$9,JRF!A190=Checks!$K$10,JRF!A190=Checks!$K$11,JRF!A190=Checks!$K$6),'Journal Template'!D188,IF(OR(JRF!A190="Accrual",JRF!A190="Deferral"),'Journal Template'!D188,IF(D188=JRF!C190,JRF!V190,JRF!C190))))</f>
        <v/>
      </c>
      <c r="E389" s="69" t="str">
        <f>IF(E188="","",IF(OR(JRF!A190=Checks!$K$9,JRF!A190=Checks!$K$10,JRF!A190=Checks!$K$11,JRF!A190=Checks!$K$6),'Journal Template'!E188,IF(OR(JRF!A190="Accrual",JRF!A190="Deferral"),'Journal Template'!E188,IF(E188=JRF!E190,JRF!#REF!,JRF!E190))))</f>
        <v/>
      </c>
      <c r="F389" s="69" t="str">
        <f>IF(F188="","",IF(OR(JRF!A190=Checks!$K$9,JRF!A190=Checks!$K$10,JRF!A190=Checks!$K$11,JRF!A190=Checks!$K$6),'Journal Template'!F188,IF(OR(JRF!A190="Accrual",JRF!A190="Deferral"),'Journal Template'!F188,IF(F188=JRF!F190,JRF!AV190,JRF!F190))))</f>
        <v/>
      </c>
      <c r="G389" s="73" t="str">
        <f t="shared" si="14"/>
        <v/>
      </c>
      <c r="H389" s="73" t="str">
        <f t="shared" si="17"/>
        <v/>
      </c>
      <c r="I389" s="71" t="str">
        <f t="shared" si="18"/>
        <v/>
      </c>
      <c r="J389" s="71" t="str">
        <f t="shared" si="15"/>
        <v/>
      </c>
      <c r="K389" s="72" t="str">
        <f>IF(K188="","",IF(OR(JRF!A190=Checks!$K$9,JRF!A190=Checks!$K$10,JRF!A190=Checks!$K$11),'Journal Template'!K188,IF(K188=JRF!B190,JRF!Q190,"")))</f>
        <v/>
      </c>
      <c r="L389" s="200" t="str">
        <f t="shared" si="19"/>
        <v/>
      </c>
      <c r="M389" s="73" t="str">
        <f>IF(M188="","",IF(JRF!A190="Reclass","",-'Journal Template'!M188))</f>
        <v/>
      </c>
      <c r="N389" s="69"/>
      <c r="O389" s="69" t="str">
        <f t="shared" si="20"/>
        <v>ENDBS</v>
      </c>
      <c r="P389" s="69"/>
      <c r="T389" s="44"/>
      <c r="AH389" s="68"/>
      <c r="AI389" s="44"/>
      <c r="AL389" s="44"/>
    </row>
    <row r="390" spans="1:38">
      <c r="A390" s="69" t="str">
        <f>IF(A189="#REF!","#REF!",IF(OR(JRF!A191=Checks!$K$9,JRF!A191=Checks!$K$10,JRF!A191=Checks!$K$11,JRF!A191=Checks!$K$6),'Journal Template'!A189,IF(OR(JRF!A191="Accrual",JRF!A191="Deferral"),'Journal Template'!A189,IF(A189=JRF!B191,JRF!Q191,JRF!B191))))</f>
        <v>#REF!</v>
      </c>
      <c r="B390" s="69" t="str">
        <f t="shared" si="16"/>
        <v/>
      </c>
      <c r="C390" s="74" t="str">
        <f>IF(C189="","",IF(IFERROR(SEARCH("RIR",JRF!A191),0),"090960",IF(JRF!A191=Checks!$K$10,'BS Adj Codes'!$C$27,IF(JRF!A191=Checks!$K$11,'BS Adj Codes'!$C$28,IF(AND(JRF!A191="Accrual",C189=IFERROR(VLOOKUP(C189,'BS Adj Codes'!$B$2:$B$22,1,0),0)),IFERROR(VLOOKUP(C189,'BS Adj Codes'!$B$2:$C$22,2,0),0),IF(AND(JRF!A191="Accrual",LEFT(C189,1)=2),'BS Adj Codes'!$C$25,IF(AND(JRF!A191="Accrual",0=IFERROR(VLOOKUP(C189,'BS Adj Codes'!$B$2:$B$23,1,0),0)),"160955",IF(AND(JRF!A191="Prepaid",C189=IFERROR(VLOOKUP(C189,'BS Adj Codes'!$B$37:$B$42,1,0),0)),IFERROR(VLOOKUP(C189,'BS Adj Codes'!$B$37:$C$42,2,0),0),IF(AND(JRF!A191="Prepaid",0=IFERROR(VLOOKUP(C189,'BS Adj Codes'!$B$37:$B$42,1,0),0)),"050090",IF(AND(JRF!A191="Deferral",'Journal Template'!C189='BS Adj Codes'!$B$32),'BS Adj Codes'!$C$32,IF(AND(JRF!A191="Deferral",C189='BS Adj Codes'!$B$34),'BS Adj Codes'!$C$34,IF(JRF!A191="Deferral","050918",IF(C189=JRF!D191,JRF!T191,JRF!D191)))))))))))))</f>
        <v/>
      </c>
      <c r="D390" s="69" t="str">
        <f>IF(D189="","",IF(OR(JRF!A191=Checks!$K$9,JRF!A191=Checks!$K$10,JRF!A191=Checks!$K$11,JRF!A191=Checks!$K$6),'Journal Template'!D189,IF(OR(JRF!A191="Accrual",JRF!A191="Deferral"),'Journal Template'!D189,IF(D189=JRF!C191,JRF!V191,JRF!C191))))</f>
        <v/>
      </c>
      <c r="E390" s="69" t="str">
        <f>IF(E189="","",IF(OR(JRF!A191=Checks!$K$9,JRF!A191=Checks!$K$10,JRF!A191=Checks!$K$11,JRF!A191=Checks!$K$6),'Journal Template'!E189,IF(OR(JRF!A191="Accrual",JRF!A191="Deferral"),'Journal Template'!E189,IF(E189=JRF!E191,JRF!#REF!,JRF!E191))))</f>
        <v/>
      </c>
      <c r="F390" s="69" t="str">
        <f>IF(F189="","",IF(OR(JRF!A191=Checks!$K$9,JRF!A191=Checks!$K$10,JRF!A191=Checks!$K$11,JRF!A191=Checks!$K$6),'Journal Template'!F189,IF(OR(JRF!A191="Accrual",JRF!A191="Deferral"),'Journal Template'!F189,IF(F189=JRF!F191,JRF!AV191,JRF!F191))))</f>
        <v/>
      </c>
      <c r="G390" s="73" t="str">
        <f t="shared" si="14"/>
        <v/>
      </c>
      <c r="H390" s="73" t="str">
        <f t="shared" si="17"/>
        <v/>
      </c>
      <c r="I390" s="71" t="str">
        <f t="shared" si="18"/>
        <v/>
      </c>
      <c r="J390" s="71" t="str">
        <f t="shared" si="15"/>
        <v/>
      </c>
      <c r="K390" s="72" t="str">
        <f>IF(K189="","",IF(OR(JRF!A191=Checks!$K$9,JRF!A191=Checks!$K$10,JRF!A191=Checks!$K$11),'Journal Template'!K189,IF(K189=JRF!B191,JRF!Q191,"")))</f>
        <v/>
      </c>
      <c r="L390" s="200" t="str">
        <f t="shared" si="19"/>
        <v/>
      </c>
      <c r="M390" s="73" t="str">
        <f>IF(M189="","",IF(JRF!A191="Reclass","",-'Journal Template'!M189))</f>
        <v/>
      </c>
      <c r="N390" s="69"/>
      <c r="O390" s="69" t="str">
        <f t="shared" si="20"/>
        <v>ENDBS</v>
      </c>
      <c r="P390" s="69"/>
      <c r="T390" s="44"/>
      <c r="AH390" s="68"/>
      <c r="AI390" s="44"/>
      <c r="AL390" s="44"/>
    </row>
    <row r="391" spans="1:38">
      <c r="A391" s="69" t="str">
        <f>IF(A190="#REF!","#REF!",IF(OR(JRF!A192=Checks!$K$9,JRF!A192=Checks!$K$10,JRF!A192=Checks!$K$11,JRF!A192=Checks!$K$6),'Journal Template'!A190,IF(OR(JRF!A192="Accrual",JRF!A192="Deferral"),'Journal Template'!A190,IF(A190=JRF!B192,JRF!Q192,JRF!B192))))</f>
        <v>#REF!</v>
      </c>
      <c r="B391" s="69" t="str">
        <f t="shared" si="16"/>
        <v/>
      </c>
      <c r="C391" s="74" t="str">
        <f>IF(C190="","",IF(IFERROR(SEARCH("RIR",JRF!A192),0),"090960",IF(JRF!A192=Checks!$K$10,'BS Adj Codes'!$C$27,IF(JRF!A192=Checks!$K$11,'BS Adj Codes'!$C$28,IF(AND(JRF!A192="Accrual",C190=IFERROR(VLOOKUP(C190,'BS Adj Codes'!$B$2:$B$22,1,0),0)),IFERROR(VLOOKUP(C190,'BS Adj Codes'!$B$2:$C$22,2,0),0),IF(AND(JRF!A192="Accrual",LEFT(C190,1)=2),'BS Adj Codes'!$C$25,IF(AND(JRF!A192="Accrual",0=IFERROR(VLOOKUP(C190,'BS Adj Codes'!$B$2:$B$23,1,0),0)),"160955",IF(AND(JRF!A192="Prepaid",C190=IFERROR(VLOOKUP(C190,'BS Adj Codes'!$B$37:$B$42,1,0),0)),IFERROR(VLOOKUP(C190,'BS Adj Codes'!$B$37:$C$42,2,0),0),IF(AND(JRF!A192="Prepaid",0=IFERROR(VLOOKUP(C190,'BS Adj Codes'!$B$37:$B$42,1,0),0)),"050090",IF(AND(JRF!A192="Deferral",'Journal Template'!C190='BS Adj Codes'!$B$32),'BS Adj Codes'!$C$32,IF(AND(JRF!A192="Deferral",C190='BS Adj Codes'!$B$34),'BS Adj Codes'!$C$34,IF(JRF!A192="Deferral","050918",IF(C190=JRF!D192,JRF!T192,JRF!D192)))))))))))))</f>
        <v/>
      </c>
      <c r="D391" s="69" t="str">
        <f>IF(D190="","",IF(OR(JRF!A192=Checks!$K$9,JRF!A192=Checks!$K$10,JRF!A192=Checks!$K$11,JRF!A192=Checks!$K$6),'Journal Template'!D190,IF(OR(JRF!A192="Accrual",JRF!A192="Deferral"),'Journal Template'!D190,IF(D190=JRF!C192,JRF!V192,JRF!C192))))</f>
        <v/>
      </c>
      <c r="E391" s="69" t="str">
        <f>IF(E190="","",IF(OR(JRF!A192=Checks!$K$9,JRF!A192=Checks!$K$10,JRF!A192=Checks!$K$11,JRF!A192=Checks!$K$6),'Journal Template'!E190,IF(OR(JRF!A192="Accrual",JRF!A192="Deferral"),'Journal Template'!E190,IF(E190=JRF!E192,JRF!#REF!,JRF!E192))))</f>
        <v/>
      </c>
      <c r="F391" s="69" t="str">
        <f>IF(F190="","",IF(OR(JRF!A192=Checks!$K$9,JRF!A192=Checks!$K$10,JRF!A192=Checks!$K$11,JRF!A192=Checks!$K$6),'Journal Template'!F190,IF(OR(JRF!A192="Accrual",JRF!A192="Deferral"),'Journal Template'!F190,IF(F190=JRF!F192,JRF!AV192,JRF!F192))))</f>
        <v/>
      </c>
      <c r="G391" s="73" t="str">
        <f t="shared" si="14"/>
        <v/>
      </c>
      <c r="H391" s="73" t="str">
        <f t="shared" si="17"/>
        <v/>
      </c>
      <c r="I391" s="71" t="str">
        <f t="shared" si="18"/>
        <v/>
      </c>
      <c r="J391" s="71" t="str">
        <f t="shared" si="15"/>
        <v/>
      </c>
      <c r="K391" s="72" t="str">
        <f>IF(K190="","",IF(OR(JRF!A192=Checks!$K$9,JRF!A192=Checks!$K$10,JRF!A192=Checks!$K$11),'Journal Template'!K190,IF(K190=JRF!B192,JRF!Q192,"")))</f>
        <v/>
      </c>
      <c r="L391" s="200" t="str">
        <f t="shared" si="19"/>
        <v/>
      </c>
      <c r="M391" s="73" t="str">
        <f>IF(M190="","",IF(JRF!A192="Reclass","",-'Journal Template'!M190))</f>
        <v/>
      </c>
      <c r="N391" s="69"/>
      <c r="O391" s="69" t="str">
        <f t="shared" si="20"/>
        <v>ENDBS</v>
      </c>
      <c r="P391" s="69"/>
      <c r="T391" s="44"/>
      <c r="AH391" s="68"/>
      <c r="AI391" s="44"/>
      <c r="AL391" s="44"/>
    </row>
    <row r="392" spans="1:38">
      <c r="A392" s="69" t="str">
        <f>IF(A191="#REF!","#REF!",IF(OR(JRF!A193=Checks!$K$9,JRF!A193=Checks!$K$10,JRF!A193=Checks!$K$11,JRF!A193=Checks!$K$6),'Journal Template'!A191,IF(OR(JRF!A193="Accrual",JRF!A193="Deferral"),'Journal Template'!A191,IF(A191=JRF!B193,JRF!Q193,JRF!B193))))</f>
        <v>#REF!</v>
      </c>
      <c r="B392" s="69" t="str">
        <f t="shared" si="16"/>
        <v/>
      </c>
      <c r="C392" s="74" t="str">
        <f>IF(C191="","",IF(IFERROR(SEARCH("RIR",JRF!A193),0),"090960",IF(JRF!A193=Checks!$K$10,'BS Adj Codes'!$C$27,IF(JRF!A193=Checks!$K$11,'BS Adj Codes'!$C$28,IF(AND(JRF!A193="Accrual",C191=IFERROR(VLOOKUP(C191,'BS Adj Codes'!$B$2:$B$22,1,0),0)),IFERROR(VLOOKUP(C191,'BS Adj Codes'!$B$2:$C$22,2,0),0),IF(AND(JRF!A193="Accrual",LEFT(C191,1)=2),'BS Adj Codes'!$C$25,IF(AND(JRF!A193="Accrual",0=IFERROR(VLOOKUP(C191,'BS Adj Codes'!$B$2:$B$23,1,0),0)),"160955",IF(AND(JRF!A193="Prepaid",C191=IFERROR(VLOOKUP(C191,'BS Adj Codes'!$B$37:$B$42,1,0),0)),IFERROR(VLOOKUP(C191,'BS Adj Codes'!$B$37:$C$42,2,0),0),IF(AND(JRF!A193="Prepaid",0=IFERROR(VLOOKUP(C191,'BS Adj Codes'!$B$37:$B$42,1,0),0)),"050090",IF(AND(JRF!A193="Deferral",'Journal Template'!C191='BS Adj Codes'!$B$32),'BS Adj Codes'!$C$32,IF(AND(JRF!A193="Deferral",C191='BS Adj Codes'!$B$34),'BS Adj Codes'!$C$34,IF(JRF!A193="Deferral","050918",IF(C191=JRF!D193,JRF!T193,JRF!D193)))))))))))))</f>
        <v/>
      </c>
      <c r="D392" s="69" t="str">
        <f>IF(D191="","",IF(OR(JRF!A193=Checks!$K$9,JRF!A193=Checks!$K$10,JRF!A193=Checks!$K$11,JRF!A193=Checks!$K$6),'Journal Template'!D191,IF(OR(JRF!A193="Accrual",JRF!A193="Deferral"),'Journal Template'!D191,IF(D191=JRF!C193,JRF!V193,JRF!C193))))</f>
        <v/>
      </c>
      <c r="E392" s="69" t="str">
        <f>IF(E191="","",IF(OR(JRF!A193=Checks!$K$9,JRF!A193=Checks!$K$10,JRF!A193=Checks!$K$11,JRF!A193=Checks!$K$6),'Journal Template'!E191,IF(OR(JRF!A193="Accrual",JRF!A193="Deferral"),'Journal Template'!E191,IF(E191=JRF!E193,JRF!#REF!,JRF!E193))))</f>
        <v/>
      </c>
      <c r="F392" s="69" t="str">
        <f>IF(F191="","",IF(OR(JRF!A193=Checks!$K$9,JRF!A193=Checks!$K$10,JRF!A193=Checks!$K$11,JRF!A193=Checks!$K$6),'Journal Template'!F191,IF(OR(JRF!A193="Accrual",JRF!A193="Deferral"),'Journal Template'!F191,IF(F191=JRF!F193,JRF!AV193,JRF!F193))))</f>
        <v/>
      </c>
      <c r="G392" s="73" t="str">
        <f t="shared" si="14"/>
        <v/>
      </c>
      <c r="H392" s="73" t="str">
        <f t="shared" si="17"/>
        <v/>
      </c>
      <c r="I392" s="71" t="str">
        <f t="shared" si="18"/>
        <v/>
      </c>
      <c r="J392" s="71" t="str">
        <f t="shared" si="15"/>
        <v/>
      </c>
      <c r="K392" s="72" t="str">
        <f>IF(K191="","",IF(OR(JRF!A193=Checks!$K$9,JRF!A193=Checks!$K$10,JRF!A193=Checks!$K$11),'Journal Template'!K191,IF(K191=JRF!B193,JRF!Q193,"")))</f>
        <v/>
      </c>
      <c r="L392" s="200" t="str">
        <f t="shared" si="19"/>
        <v/>
      </c>
      <c r="M392" s="73" t="str">
        <f>IF(M191="","",IF(JRF!A193="Reclass","",-'Journal Template'!M191))</f>
        <v/>
      </c>
      <c r="N392" s="69"/>
      <c r="O392" s="69" t="str">
        <f t="shared" si="20"/>
        <v>ENDBS</v>
      </c>
      <c r="P392" s="69"/>
      <c r="T392" s="44"/>
      <c r="AH392" s="68"/>
      <c r="AI392" s="44"/>
      <c r="AL392" s="44"/>
    </row>
    <row r="393" spans="1:38">
      <c r="A393" s="69" t="str">
        <f>IF(A192="#REF!","#REF!",IF(OR(JRF!A194=Checks!$K$9,JRF!A194=Checks!$K$10,JRF!A194=Checks!$K$11,JRF!A194=Checks!$K$6),'Journal Template'!A192,IF(OR(JRF!A194="Accrual",JRF!A194="Deferral"),'Journal Template'!A192,IF(A192=JRF!B194,JRF!Q194,JRF!B194))))</f>
        <v>#REF!</v>
      </c>
      <c r="B393" s="69" t="str">
        <f t="shared" si="16"/>
        <v/>
      </c>
      <c r="C393" s="74" t="str">
        <f>IF(C192="","",IF(IFERROR(SEARCH("RIR",JRF!A194),0),"090960",IF(JRF!A194=Checks!$K$10,'BS Adj Codes'!$C$27,IF(JRF!A194=Checks!$K$11,'BS Adj Codes'!$C$28,IF(AND(JRF!A194="Accrual",C192=IFERROR(VLOOKUP(C192,'BS Adj Codes'!$B$2:$B$22,1,0),0)),IFERROR(VLOOKUP(C192,'BS Adj Codes'!$B$2:$C$22,2,0),0),IF(AND(JRF!A194="Accrual",LEFT(C192,1)=2),'BS Adj Codes'!$C$25,IF(AND(JRF!A194="Accrual",0=IFERROR(VLOOKUP(C192,'BS Adj Codes'!$B$2:$B$23,1,0),0)),"160955",IF(AND(JRF!A194="Prepaid",C192=IFERROR(VLOOKUP(C192,'BS Adj Codes'!$B$37:$B$42,1,0),0)),IFERROR(VLOOKUP(C192,'BS Adj Codes'!$B$37:$C$42,2,0),0),IF(AND(JRF!A194="Prepaid",0=IFERROR(VLOOKUP(C192,'BS Adj Codes'!$B$37:$B$42,1,0),0)),"050090",IF(AND(JRF!A194="Deferral",'Journal Template'!C192='BS Adj Codes'!$B$32),'BS Adj Codes'!$C$32,IF(AND(JRF!A194="Deferral",C192='BS Adj Codes'!$B$34),'BS Adj Codes'!$C$34,IF(JRF!A194="Deferral","050918",IF(C192=JRF!D194,JRF!T194,JRF!D194)))))))))))))</f>
        <v/>
      </c>
      <c r="D393" s="69" t="str">
        <f>IF(D192="","",IF(OR(JRF!A194=Checks!$K$9,JRF!A194=Checks!$K$10,JRF!A194=Checks!$K$11,JRF!A194=Checks!$K$6),'Journal Template'!D192,IF(OR(JRF!A194="Accrual",JRF!A194="Deferral"),'Journal Template'!D192,IF(D192=JRF!C194,JRF!V194,JRF!C194))))</f>
        <v/>
      </c>
      <c r="E393" s="69" t="str">
        <f>IF(E192="","",IF(OR(JRF!A194=Checks!$K$9,JRF!A194=Checks!$K$10,JRF!A194=Checks!$K$11,JRF!A194=Checks!$K$6),'Journal Template'!E192,IF(OR(JRF!A194="Accrual",JRF!A194="Deferral"),'Journal Template'!E192,IF(E192=JRF!E194,JRF!#REF!,JRF!E194))))</f>
        <v/>
      </c>
      <c r="F393" s="69" t="str">
        <f>IF(F192="","",IF(OR(JRF!A194=Checks!$K$9,JRF!A194=Checks!$K$10,JRF!A194=Checks!$K$11,JRF!A194=Checks!$K$6),'Journal Template'!F192,IF(OR(JRF!A194="Accrual",JRF!A194="Deferral"),'Journal Template'!F192,IF(F192=JRF!F194,JRF!AV194,JRF!F194))))</f>
        <v/>
      </c>
      <c r="G393" s="73" t="str">
        <f t="shared" si="14"/>
        <v/>
      </c>
      <c r="H393" s="73" t="str">
        <f t="shared" si="17"/>
        <v/>
      </c>
      <c r="I393" s="71" t="str">
        <f t="shared" si="18"/>
        <v/>
      </c>
      <c r="J393" s="71" t="str">
        <f t="shared" si="15"/>
        <v/>
      </c>
      <c r="K393" s="72" t="str">
        <f>IF(K192="","",IF(OR(JRF!A194=Checks!$K$9,JRF!A194=Checks!$K$10,JRF!A194=Checks!$K$11),'Journal Template'!K192,IF(K192=JRF!B194,JRF!Q194,"")))</f>
        <v/>
      </c>
      <c r="L393" s="200" t="str">
        <f t="shared" si="19"/>
        <v/>
      </c>
      <c r="M393" s="73" t="str">
        <f>IF(M192="","",IF(JRF!A194="Reclass","",-'Journal Template'!M192))</f>
        <v/>
      </c>
      <c r="N393" s="69"/>
      <c r="O393" s="69" t="str">
        <f t="shared" si="20"/>
        <v>ENDBS</v>
      </c>
      <c r="P393" s="69"/>
      <c r="T393" s="44"/>
      <c r="AH393" s="68"/>
      <c r="AI393" s="44"/>
      <c r="AL393" s="44"/>
    </row>
    <row r="394" spans="1:38">
      <c r="A394" s="69" t="str">
        <f>IF(A193="#REF!","#REF!",IF(OR(JRF!A195=Checks!$K$9,JRF!A195=Checks!$K$10,JRF!A195=Checks!$K$11,JRF!A195=Checks!$K$6),'Journal Template'!A193,IF(OR(JRF!A195="Accrual",JRF!A195="Deferral"),'Journal Template'!A193,IF(A193=JRF!B195,JRF!Q195,JRF!B195))))</f>
        <v>#REF!</v>
      </c>
      <c r="B394" s="69" t="str">
        <f t="shared" si="16"/>
        <v/>
      </c>
      <c r="C394" s="74" t="str">
        <f>IF(C193="","",IF(IFERROR(SEARCH("RIR",JRF!A195),0),"090960",IF(JRF!A195=Checks!$K$10,'BS Adj Codes'!$C$27,IF(JRF!A195=Checks!$K$11,'BS Adj Codes'!$C$28,IF(AND(JRF!A195="Accrual",C193=IFERROR(VLOOKUP(C193,'BS Adj Codes'!$B$2:$B$22,1,0),0)),IFERROR(VLOOKUP(C193,'BS Adj Codes'!$B$2:$C$22,2,0),0),IF(AND(JRF!A195="Accrual",LEFT(C193,1)=2),'BS Adj Codes'!$C$25,IF(AND(JRF!A195="Accrual",0=IFERROR(VLOOKUP(C193,'BS Adj Codes'!$B$2:$B$23,1,0),0)),"160955",IF(AND(JRF!A195="Prepaid",C193=IFERROR(VLOOKUP(C193,'BS Adj Codes'!$B$37:$B$42,1,0),0)),IFERROR(VLOOKUP(C193,'BS Adj Codes'!$B$37:$C$42,2,0),0),IF(AND(JRF!A195="Prepaid",0=IFERROR(VLOOKUP(C193,'BS Adj Codes'!$B$37:$B$42,1,0),0)),"050090",IF(AND(JRF!A195="Deferral",'Journal Template'!C193='BS Adj Codes'!$B$32),'BS Adj Codes'!$C$32,IF(AND(JRF!A195="Deferral",C193='BS Adj Codes'!$B$34),'BS Adj Codes'!$C$34,IF(JRF!A195="Deferral","050918",IF(C193=JRF!D195,JRF!T195,JRF!D195)))))))))))))</f>
        <v/>
      </c>
      <c r="D394" s="69" t="str">
        <f>IF(D193="","",IF(OR(JRF!A195=Checks!$K$9,JRF!A195=Checks!$K$10,JRF!A195=Checks!$K$11,JRF!A195=Checks!$K$6),'Journal Template'!D193,IF(OR(JRF!A195="Accrual",JRF!A195="Deferral"),'Journal Template'!D193,IF(D193=JRF!C195,JRF!V195,JRF!C195))))</f>
        <v/>
      </c>
      <c r="E394" s="69" t="str">
        <f>IF(E193="","",IF(OR(JRF!A195=Checks!$K$9,JRF!A195=Checks!$K$10,JRF!A195=Checks!$K$11,JRF!A195=Checks!$K$6),'Journal Template'!E193,IF(OR(JRF!A195="Accrual",JRF!A195="Deferral"),'Journal Template'!E193,IF(E193=JRF!E195,JRF!#REF!,JRF!E195))))</f>
        <v/>
      </c>
      <c r="F394" s="69" t="str">
        <f>IF(F193="","",IF(OR(JRF!A195=Checks!$K$9,JRF!A195=Checks!$K$10,JRF!A195=Checks!$K$11,JRF!A195=Checks!$K$6),'Journal Template'!F193,IF(OR(JRF!A195="Accrual",JRF!A195="Deferral"),'Journal Template'!F193,IF(F193=JRF!F195,JRF!AV195,JRF!F195))))</f>
        <v/>
      </c>
      <c r="G394" s="73" t="str">
        <f t="shared" si="14"/>
        <v/>
      </c>
      <c r="H394" s="73" t="str">
        <f t="shared" si="17"/>
        <v/>
      </c>
      <c r="I394" s="71" t="str">
        <f t="shared" si="18"/>
        <v/>
      </c>
      <c r="J394" s="71" t="str">
        <f t="shared" si="15"/>
        <v/>
      </c>
      <c r="K394" s="72" t="str">
        <f>IF(K193="","",IF(OR(JRF!A195=Checks!$K$9,JRF!A195=Checks!$K$10,JRF!A195=Checks!$K$11),'Journal Template'!K193,IF(K193=JRF!B195,JRF!Q195,"")))</f>
        <v/>
      </c>
      <c r="L394" s="200" t="str">
        <f t="shared" si="19"/>
        <v/>
      </c>
      <c r="M394" s="73" t="str">
        <f>IF(M193="","",IF(JRF!A195="Reclass","",-'Journal Template'!M193))</f>
        <v/>
      </c>
      <c r="N394" s="69"/>
      <c r="O394" s="69" t="str">
        <f t="shared" si="20"/>
        <v>ENDBS</v>
      </c>
      <c r="P394" s="69"/>
      <c r="T394" s="44"/>
      <c r="AH394" s="68"/>
      <c r="AI394" s="44"/>
      <c r="AL394" s="44"/>
    </row>
    <row r="395" spans="1:38">
      <c r="A395" s="69" t="str">
        <f>IF(A194="#REF!","#REF!",IF(OR(JRF!A196=Checks!$K$9,JRF!A196=Checks!$K$10,JRF!A196=Checks!$K$11,JRF!A196=Checks!$K$6),'Journal Template'!A194,IF(OR(JRF!A196="Accrual",JRF!A196="Deferral"),'Journal Template'!A194,IF(A194=JRF!B196,JRF!Q196,JRF!B196))))</f>
        <v>#REF!</v>
      </c>
      <c r="B395" s="69" t="str">
        <f t="shared" si="16"/>
        <v/>
      </c>
      <c r="C395" s="74" t="str">
        <f>IF(C194="","",IF(IFERROR(SEARCH("RIR",JRF!A196),0),"090960",IF(JRF!A196=Checks!$K$10,'BS Adj Codes'!$C$27,IF(JRF!A196=Checks!$K$11,'BS Adj Codes'!$C$28,IF(AND(JRF!A196="Accrual",C194=IFERROR(VLOOKUP(C194,'BS Adj Codes'!$B$2:$B$22,1,0),0)),IFERROR(VLOOKUP(C194,'BS Adj Codes'!$B$2:$C$22,2,0),0),IF(AND(JRF!A196="Accrual",LEFT(C194,1)=2),'BS Adj Codes'!$C$25,IF(AND(JRF!A196="Accrual",0=IFERROR(VLOOKUP(C194,'BS Adj Codes'!$B$2:$B$23,1,0),0)),"160955",IF(AND(JRF!A196="Prepaid",C194=IFERROR(VLOOKUP(C194,'BS Adj Codes'!$B$37:$B$42,1,0),0)),IFERROR(VLOOKUP(C194,'BS Adj Codes'!$B$37:$C$42,2,0),0),IF(AND(JRF!A196="Prepaid",0=IFERROR(VLOOKUP(C194,'BS Adj Codes'!$B$37:$B$42,1,0),0)),"050090",IF(AND(JRF!A196="Deferral",'Journal Template'!C194='BS Adj Codes'!$B$32),'BS Adj Codes'!$C$32,IF(AND(JRF!A196="Deferral",C194='BS Adj Codes'!$B$34),'BS Adj Codes'!$C$34,IF(JRF!A196="Deferral","050918",IF(C194=JRF!D196,JRF!T196,JRF!D196)))))))))))))</f>
        <v/>
      </c>
      <c r="D395" s="69" t="str">
        <f>IF(D194="","",IF(OR(JRF!A196=Checks!$K$9,JRF!A196=Checks!$K$10,JRF!A196=Checks!$K$11,JRF!A196=Checks!$K$6),'Journal Template'!D194,IF(OR(JRF!A196="Accrual",JRF!A196="Deferral"),'Journal Template'!D194,IF(D194=JRF!C196,JRF!V196,JRF!C196))))</f>
        <v/>
      </c>
      <c r="E395" s="69" t="str">
        <f>IF(E194="","",IF(OR(JRF!A196=Checks!$K$9,JRF!A196=Checks!$K$10,JRF!A196=Checks!$K$11,JRF!A196=Checks!$K$6),'Journal Template'!E194,IF(OR(JRF!A196="Accrual",JRF!A196="Deferral"),'Journal Template'!E194,IF(E194=JRF!E196,JRF!#REF!,JRF!E196))))</f>
        <v/>
      </c>
      <c r="F395" s="69" t="str">
        <f>IF(F194="","",IF(OR(JRF!A196=Checks!$K$9,JRF!A196=Checks!$K$10,JRF!A196=Checks!$K$11,JRF!A196=Checks!$K$6),'Journal Template'!F194,IF(OR(JRF!A196="Accrual",JRF!A196="Deferral"),'Journal Template'!F194,IF(F194=JRF!F196,JRF!AV196,JRF!F196))))</f>
        <v/>
      </c>
      <c r="G395" s="73" t="str">
        <f t="shared" si="14"/>
        <v/>
      </c>
      <c r="H395" s="73" t="str">
        <f t="shared" si="17"/>
        <v/>
      </c>
      <c r="I395" s="71" t="str">
        <f t="shared" si="18"/>
        <v/>
      </c>
      <c r="J395" s="71" t="str">
        <f t="shared" si="15"/>
        <v/>
      </c>
      <c r="K395" s="72" t="str">
        <f>IF(K194="","",IF(OR(JRF!A196=Checks!$K$9,JRF!A196=Checks!$K$10,JRF!A196=Checks!$K$11),'Journal Template'!K194,IF(K194=JRF!B196,JRF!Q196,"")))</f>
        <v/>
      </c>
      <c r="L395" s="200" t="str">
        <f t="shared" si="19"/>
        <v/>
      </c>
      <c r="M395" s="73" t="str">
        <f>IF(M194="","",IF(JRF!A196="Reclass","",-'Journal Template'!M194))</f>
        <v/>
      </c>
      <c r="N395" s="69"/>
      <c r="O395" s="69" t="str">
        <f t="shared" si="20"/>
        <v>ENDBS</v>
      </c>
      <c r="P395" s="69"/>
      <c r="T395" s="44"/>
      <c r="AH395" s="68"/>
      <c r="AI395" s="44"/>
      <c r="AL395" s="44"/>
    </row>
    <row r="396" spans="1:38">
      <c r="A396" s="69" t="str">
        <f>IF(A195="#REF!","#REF!",IF(OR(JRF!A197=Checks!$K$9,JRF!A197=Checks!$K$10,JRF!A197=Checks!$K$11,JRF!A197=Checks!$K$6),'Journal Template'!A195,IF(OR(JRF!A197="Accrual",JRF!A197="Deferral"),'Journal Template'!A195,IF(A195=JRF!B197,JRF!Q197,JRF!B197))))</f>
        <v>#REF!</v>
      </c>
      <c r="B396" s="69" t="str">
        <f t="shared" si="16"/>
        <v/>
      </c>
      <c r="C396" s="74" t="str">
        <f>IF(C195="","",IF(IFERROR(SEARCH("RIR",JRF!A197),0),"090960",IF(JRF!A197=Checks!$K$10,'BS Adj Codes'!$C$27,IF(JRF!A197=Checks!$K$11,'BS Adj Codes'!$C$28,IF(AND(JRF!A197="Accrual",C195=IFERROR(VLOOKUP(C195,'BS Adj Codes'!$B$2:$B$22,1,0),0)),IFERROR(VLOOKUP(C195,'BS Adj Codes'!$B$2:$C$22,2,0),0),IF(AND(JRF!A197="Accrual",LEFT(C195,1)=2),'BS Adj Codes'!$C$25,IF(AND(JRF!A197="Accrual",0=IFERROR(VLOOKUP(C195,'BS Adj Codes'!$B$2:$B$23,1,0),0)),"160955",IF(AND(JRF!A197="Prepaid",C195=IFERROR(VLOOKUP(C195,'BS Adj Codes'!$B$37:$B$42,1,0),0)),IFERROR(VLOOKUP(C195,'BS Adj Codes'!$B$37:$C$42,2,0),0),IF(AND(JRF!A197="Prepaid",0=IFERROR(VLOOKUP(C195,'BS Adj Codes'!$B$37:$B$42,1,0),0)),"050090",IF(AND(JRF!A197="Deferral",'Journal Template'!C195='BS Adj Codes'!$B$32),'BS Adj Codes'!$C$32,IF(AND(JRF!A197="Deferral",C195='BS Adj Codes'!$B$34),'BS Adj Codes'!$C$34,IF(JRF!A197="Deferral","050918",IF(C195=JRF!D197,JRF!T197,JRF!D197)))))))))))))</f>
        <v/>
      </c>
      <c r="D396" s="69" t="str">
        <f>IF(D195="","",IF(OR(JRF!A197=Checks!$K$9,JRF!A197=Checks!$K$10,JRF!A197=Checks!$K$11,JRF!A197=Checks!$K$6),'Journal Template'!D195,IF(OR(JRF!A197="Accrual",JRF!A197="Deferral"),'Journal Template'!D195,IF(D195=JRF!C197,JRF!V197,JRF!C197))))</f>
        <v/>
      </c>
      <c r="E396" s="69" t="str">
        <f>IF(E195="","",IF(OR(JRF!A197=Checks!$K$9,JRF!A197=Checks!$K$10,JRF!A197=Checks!$K$11,JRF!A197=Checks!$K$6),'Journal Template'!E195,IF(OR(JRF!A197="Accrual",JRF!A197="Deferral"),'Journal Template'!E195,IF(E195=JRF!E197,JRF!#REF!,JRF!E197))))</f>
        <v/>
      </c>
      <c r="F396" s="69" t="str">
        <f>IF(F195="","",IF(OR(JRF!A197=Checks!$K$9,JRF!A197=Checks!$K$10,JRF!A197=Checks!$K$11,JRF!A197=Checks!$K$6),'Journal Template'!F195,IF(OR(JRF!A197="Accrual",JRF!A197="Deferral"),'Journal Template'!F195,IF(F195=JRF!F197,JRF!AV197,JRF!F197))))</f>
        <v/>
      </c>
      <c r="G396" s="73" t="str">
        <f t="shared" si="14"/>
        <v/>
      </c>
      <c r="H396" s="73" t="str">
        <f t="shared" si="17"/>
        <v/>
      </c>
      <c r="I396" s="71" t="str">
        <f t="shared" si="18"/>
        <v/>
      </c>
      <c r="J396" s="71" t="str">
        <f t="shared" si="15"/>
        <v/>
      </c>
      <c r="K396" s="72" t="str">
        <f>IF(K195="","",IF(OR(JRF!A197=Checks!$K$9,JRF!A197=Checks!$K$10,JRF!A197=Checks!$K$11),'Journal Template'!K195,IF(K195=JRF!B197,JRF!Q197,"")))</f>
        <v/>
      </c>
      <c r="L396" s="200" t="str">
        <f t="shared" si="19"/>
        <v/>
      </c>
      <c r="M396" s="73" t="str">
        <f>IF(M195="","",IF(JRF!A197="Reclass","",-'Journal Template'!M195))</f>
        <v/>
      </c>
      <c r="N396" s="69"/>
      <c r="O396" s="69" t="str">
        <f t="shared" si="20"/>
        <v>ENDBS</v>
      </c>
      <c r="P396" s="69"/>
      <c r="T396" s="44"/>
      <c r="AH396" s="68"/>
      <c r="AI396" s="44"/>
      <c r="AL396" s="44"/>
    </row>
    <row r="397" spans="1:38">
      <c r="A397" s="69" t="str">
        <f>IF(A196="#REF!","#REF!",IF(OR(JRF!A198=Checks!$K$9,JRF!A198=Checks!$K$10,JRF!A198=Checks!$K$11,JRF!A198=Checks!$K$6),'Journal Template'!A196,IF(OR(JRF!A198="Accrual",JRF!A198="Deferral"),'Journal Template'!A196,IF(A196=JRF!B198,JRF!Q198,JRF!B198))))</f>
        <v>#REF!</v>
      </c>
      <c r="B397" s="69" t="str">
        <f t="shared" si="16"/>
        <v/>
      </c>
      <c r="C397" s="74" t="str">
        <f>IF(C196="","",IF(IFERROR(SEARCH("RIR",JRF!A198),0),"090960",IF(JRF!A198=Checks!$K$10,'BS Adj Codes'!$C$27,IF(JRF!A198=Checks!$K$11,'BS Adj Codes'!$C$28,IF(AND(JRF!A198="Accrual",C196=IFERROR(VLOOKUP(C196,'BS Adj Codes'!$B$2:$B$22,1,0),0)),IFERROR(VLOOKUP(C196,'BS Adj Codes'!$B$2:$C$22,2,0),0),IF(AND(JRF!A198="Accrual",LEFT(C196,1)=2),'BS Adj Codes'!$C$25,IF(AND(JRF!A198="Accrual",0=IFERROR(VLOOKUP(C196,'BS Adj Codes'!$B$2:$B$23,1,0),0)),"160955",IF(AND(JRF!A198="Prepaid",C196=IFERROR(VLOOKUP(C196,'BS Adj Codes'!$B$37:$B$42,1,0),0)),IFERROR(VLOOKUP(C196,'BS Adj Codes'!$B$37:$C$42,2,0),0),IF(AND(JRF!A198="Prepaid",0=IFERROR(VLOOKUP(C196,'BS Adj Codes'!$B$37:$B$42,1,0),0)),"050090",IF(AND(JRF!A198="Deferral",'Journal Template'!C196='BS Adj Codes'!$B$32),'BS Adj Codes'!$C$32,IF(AND(JRF!A198="Deferral",C196='BS Adj Codes'!$B$34),'BS Adj Codes'!$C$34,IF(JRF!A198="Deferral","050918",IF(C196=JRF!D198,JRF!T198,JRF!D198)))))))))))))</f>
        <v/>
      </c>
      <c r="D397" s="69" t="str">
        <f>IF(D196="","",IF(OR(JRF!A198=Checks!$K$9,JRF!A198=Checks!$K$10,JRF!A198=Checks!$K$11,JRF!A198=Checks!$K$6),'Journal Template'!D196,IF(OR(JRF!A198="Accrual",JRF!A198="Deferral"),'Journal Template'!D196,IF(D196=JRF!C198,JRF!V198,JRF!C198))))</f>
        <v/>
      </c>
      <c r="E397" s="69" t="str">
        <f>IF(E196="","",IF(OR(JRF!A198=Checks!$K$9,JRF!A198=Checks!$K$10,JRF!A198=Checks!$K$11,JRF!A198=Checks!$K$6),'Journal Template'!E196,IF(OR(JRF!A198="Accrual",JRF!A198="Deferral"),'Journal Template'!E196,IF(E196=JRF!E198,JRF!#REF!,JRF!E198))))</f>
        <v/>
      </c>
      <c r="F397" s="69" t="str">
        <f>IF(F196="","",IF(OR(JRF!A198=Checks!$K$9,JRF!A198=Checks!$K$10,JRF!A198=Checks!$K$11,JRF!A198=Checks!$K$6),'Journal Template'!F196,IF(OR(JRF!A198="Accrual",JRF!A198="Deferral"),'Journal Template'!F196,IF(F196=JRF!F198,JRF!AV198,JRF!F198))))</f>
        <v/>
      </c>
      <c r="G397" s="73" t="str">
        <f t="shared" si="14"/>
        <v/>
      </c>
      <c r="H397" s="73" t="str">
        <f t="shared" si="17"/>
        <v/>
      </c>
      <c r="I397" s="71" t="str">
        <f t="shared" si="18"/>
        <v/>
      </c>
      <c r="J397" s="71" t="str">
        <f t="shared" si="15"/>
        <v/>
      </c>
      <c r="K397" s="72" t="str">
        <f>IF(K196="","",IF(OR(JRF!A198=Checks!$K$9,JRF!A198=Checks!$K$10,JRF!A198=Checks!$K$11),'Journal Template'!K196,IF(K196=JRF!B198,JRF!Q198,"")))</f>
        <v/>
      </c>
      <c r="L397" s="200" t="str">
        <f t="shared" si="19"/>
        <v/>
      </c>
      <c r="M397" s="73" t="str">
        <f>IF(M196="","",IF(JRF!A198="Reclass","",-'Journal Template'!M196))</f>
        <v/>
      </c>
      <c r="N397" s="69"/>
      <c r="O397" s="69" t="str">
        <f t="shared" si="20"/>
        <v>ENDBS</v>
      </c>
      <c r="P397" s="69"/>
      <c r="T397" s="44"/>
      <c r="AH397" s="68"/>
      <c r="AI397" s="44"/>
      <c r="AL397" s="44"/>
    </row>
    <row r="398" spans="1:38">
      <c r="A398" s="69" t="str">
        <f>IF(A197="#REF!","#REF!",IF(OR(JRF!A199=Checks!$K$9,JRF!A199=Checks!$K$10,JRF!A199=Checks!$K$11,JRF!A199=Checks!$K$6),'Journal Template'!A197,IF(OR(JRF!A199="Accrual",JRF!A199="Deferral"),'Journal Template'!A197,IF(A197=JRF!B199,JRF!Q199,JRF!B199))))</f>
        <v>#REF!</v>
      </c>
      <c r="B398" s="69" t="str">
        <f t="shared" si="16"/>
        <v/>
      </c>
      <c r="C398" s="74" t="str">
        <f>IF(C197="","",IF(IFERROR(SEARCH("RIR",JRF!A199),0),"090960",IF(JRF!A199=Checks!$K$10,'BS Adj Codes'!$C$27,IF(JRF!A199=Checks!$K$11,'BS Adj Codes'!$C$28,IF(AND(JRF!A199="Accrual",C197=IFERROR(VLOOKUP(C197,'BS Adj Codes'!$B$2:$B$22,1,0),0)),IFERROR(VLOOKUP(C197,'BS Adj Codes'!$B$2:$C$22,2,0),0),IF(AND(JRF!A199="Accrual",LEFT(C197,1)=2),'BS Adj Codes'!$C$25,IF(AND(JRF!A199="Accrual",0=IFERROR(VLOOKUP(C197,'BS Adj Codes'!$B$2:$B$23,1,0),0)),"160955",IF(AND(JRF!A199="Prepaid",C197=IFERROR(VLOOKUP(C197,'BS Adj Codes'!$B$37:$B$42,1,0),0)),IFERROR(VLOOKUP(C197,'BS Adj Codes'!$B$37:$C$42,2,0),0),IF(AND(JRF!A199="Prepaid",0=IFERROR(VLOOKUP(C197,'BS Adj Codes'!$B$37:$B$42,1,0),0)),"050090",IF(AND(JRF!A199="Deferral",'Journal Template'!C197='BS Adj Codes'!$B$32),'BS Adj Codes'!$C$32,IF(AND(JRF!A199="Deferral",C197='BS Adj Codes'!$B$34),'BS Adj Codes'!$C$34,IF(JRF!A199="Deferral","050918",IF(C197=JRF!D199,JRF!T199,JRF!D199)))))))))))))</f>
        <v/>
      </c>
      <c r="D398" s="69" t="str">
        <f>IF(D197="","",IF(OR(JRF!A199=Checks!$K$9,JRF!A199=Checks!$K$10,JRF!A199=Checks!$K$11,JRF!A199=Checks!$K$6),'Journal Template'!D197,IF(OR(JRF!A199="Accrual",JRF!A199="Deferral"),'Journal Template'!D197,IF(D197=JRF!C199,JRF!V199,JRF!C199))))</f>
        <v/>
      </c>
      <c r="E398" s="69" t="str">
        <f>IF(E197="","",IF(OR(JRF!A199=Checks!$K$9,JRF!A199=Checks!$K$10,JRF!A199=Checks!$K$11,JRF!A199=Checks!$K$6),'Journal Template'!E197,IF(OR(JRF!A199="Accrual",JRF!A199="Deferral"),'Journal Template'!E197,IF(E197=JRF!E199,JRF!#REF!,JRF!E199))))</f>
        <v/>
      </c>
      <c r="F398" s="69" t="str">
        <f>IF(F197="","",IF(OR(JRF!A199=Checks!$K$9,JRF!A199=Checks!$K$10,JRF!A199=Checks!$K$11,JRF!A199=Checks!$K$6),'Journal Template'!F197,IF(OR(JRF!A199="Accrual",JRF!A199="Deferral"),'Journal Template'!F197,IF(F197=JRF!F199,JRF!AV199,JRF!F199))))</f>
        <v/>
      </c>
      <c r="G398" s="73" t="str">
        <f t="shared" si="14"/>
        <v/>
      </c>
      <c r="H398" s="73" t="str">
        <f t="shared" si="17"/>
        <v/>
      </c>
      <c r="I398" s="71" t="str">
        <f t="shared" si="18"/>
        <v/>
      </c>
      <c r="J398" s="71" t="str">
        <f t="shared" si="15"/>
        <v/>
      </c>
      <c r="K398" s="72" t="str">
        <f>IF(K197="","",IF(OR(JRF!A199=Checks!$K$9,JRF!A199=Checks!$K$10,JRF!A199=Checks!$K$11),'Journal Template'!K197,IF(K197=JRF!B199,JRF!Q199,"")))</f>
        <v/>
      </c>
      <c r="L398" s="200" t="str">
        <f t="shared" si="19"/>
        <v/>
      </c>
      <c r="M398" s="73" t="str">
        <f>IF(M197="","",IF(JRF!A199="Reclass","",-'Journal Template'!M197))</f>
        <v/>
      </c>
      <c r="N398" s="69"/>
      <c r="O398" s="69" t="str">
        <f t="shared" si="20"/>
        <v>ENDBS</v>
      </c>
      <c r="P398" s="69"/>
      <c r="T398" s="44"/>
      <c r="AH398" s="68"/>
      <c r="AI398" s="44"/>
      <c r="AL398" s="44"/>
    </row>
    <row r="399" spans="1:38">
      <c r="A399" s="69" t="str">
        <f>IF(A198="#REF!","#REF!",IF(OR(JRF!A200=Checks!$K$9,JRF!A200=Checks!$K$10,JRF!A200=Checks!$K$11,JRF!A200=Checks!$K$6),'Journal Template'!A198,IF(OR(JRF!A200="Accrual",JRF!A200="Deferral"),'Journal Template'!A198,IF(A198=JRF!B200,JRF!Q200,JRF!B200))))</f>
        <v>#REF!</v>
      </c>
      <c r="B399" s="69" t="str">
        <f t="shared" si="16"/>
        <v/>
      </c>
      <c r="C399" s="74" t="str">
        <f>IF(C198="","",IF(IFERROR(SEARCH("RIR",JRF!A200),0),"090960",IF(JRF!A200=Checks!$K$10,'BS Adj Codes'!$C$27,IF(JRF!A200=Checks!$K$11,'BS Adj Codes'!$C$28,IF(AND(JRF!A200="Accrual",C198=IFERROR(VLOOKUP(C198,'BS Adj Codes'!$B$2:$B$22,1,0),0)),IFERROR(VLOOKUP(C198,'BS Adj Codes'!$B$2:$C$22,2,0),0),IF(AND(JRF!A200="Accrual",LEFT(C198,1)=2),'BS Adj Codes'!$C$25,IF(AND(JRF!A200="Accrual",0=IFERROR(VLOOKUP(C198,'BS Adj Codes'!$B$2:$B$23,1,0),0)),"160955",IF(AND(JRF!A200="Prepaid",C198=IFERROR(VLOOKUP(C198,'BS Adj Codes'!$B$37:$B$42,1,0),0)),IFERROR(VLOOKUP(C198,'BS Adj Codes'!$B$37:$C$42,2,0),0),IF(AND(JRF!A200="Prepaid",0=IFERROR(VLOOKUP(C198,'BS Adj Codes'!$B$37:$B$42,1,0),0)),"050090",IF(AND(JRF!A200="Deferral",'Journal Template'!C198='BS Adj Codes'!$B$32),'BS Adj Codes'!$C$32,IF(AND(JRF!A200="Deferral",C198='BS Adj Codes'!$B$34),'BS Adj Codes'!$C$34,IF(JRF!A200="Deferral","050918",IF(C198=JRF!D200,JRF!T200,JRF!D200)))))))))))))</f>
        <v/>
      </c>
      <c r="D399" s="69" t="str">
        <f>IF(D198="","",IF(OR(JRF!A200=Checks!$K$9,JRF!A200=Checks!$K$10,JRF!A200=Checks!$K$11,JRF!A200=Checks!$K$6),'Journal Template'!D198,IF(OR(JRF!A200="Accrual",JRF!A200="Deferral"),'Journal Template'!D198,IF(D198=JRF!C200,JRF!V200,JRF!C200))))</f>
        <v/>
      </c>
      <c r="E399" s="69" t="str">
        <f>IF(E198="","",IF(OR(JRF!A200=Checks!$K$9,JRF!A200=Checks!$K$10,JRF!A200=Checks!$K$11,JRF!A200=Checks!$K$6),'Journal Template'!E198,IF(OR(JRF!A200="Accrual",JRF!A200="Deferral"),'Journal Template'!E198,IF(E198=JRF!E200,JRF!#REF!,JRF!E200))))</f>
        <v/>
      </c>
      <c r="F399" s="69" t="str">
        <f>IF(F198="","",IF(OR(JRF!A200=Checks!$K$9,JRF!A200=Checks!$K$10,JRF!A200=Checks!$K$11,JRF!A200=Checks!$K$6),'Journal Template'!F198,IF(OR(JRF!A200="Accrual",JRF!A200="Deferral"),'Journal Template'!F198,IF(F198=JRF!F200,JRF!AV200,JRF!F200))))</f>
        <v/>
      </c>
      <c r="G399" s="73" t="str">
        <f t="shared" si="14"/>
        <v/>
      </c>
      <c r="H399" s="73" t="str">
        <f t="shared" si="17"/>
        <v/>
      </c>
      <c r="I399" s="71" t="str">
        <f t="shared" si="18"/>
        <v/>
      </c>
      <c r="J399" s="71" t="str">
        <f t="shared" si="15"/>
        <v/>
      </c>
      <c r="K399" s="72" t="str">
        <f>IF(K198="","",IF(OR(JRF!A200=Checks!$K$9,JRF!A200=Checks!$K$10,JRF!A200=Checks!$K$11),'Journal Template'!K198,IF(K198=JRF!B200,JRF!Q200,"")))</f>
        <v/>
      </c>
      <c r="L399" s="200" t="str">
        <f t="shared" si="19"/>
        <v/>
      </c>
      <c r="M399" s="73" t="str">
        <f>IF(M198="","",IF(JRF!A200="Reclass","",-'Journal Template'!M198))</f>
        <v/>
      </c>
      <c r="N399" s="69"/>
      <c r="O399" s="69" t="str">
        <f t="shared" si="20"/>
        <v>ENDBS</v>
      </c>
      <c r="P399" s="69"/>
      <c r="T399" s="44"/>
      <c r="AH399" s="68"/>
      <c r="AI399" s="44"/>
      <c r="AL399" s="44"/>
    </row>
    <row r="400" spans="1:38">
      <c r="A400" s="69" t="str">
        <f>IF(A199="#REF!","#REF!",IF(OR(JRF!A201=Checks!$K$9,JRF!A201=Checks!$K$10,JRF!A201=Checks!$K$11,JRF!A201=Checks!$K$6),'Journal Template'!A199,IF(OR(JRF!A201="Accrual",JRF!A201="Deferral"),'Journal Template'!A199,IF(A199=JRF!B201,JRF!Q201,JRF!B201))))</f>
        <v>#REF!</v>
      </c>
      <c r="B400" s="69" t="str">
        <f t="shared" si="16"/>
        <v/>
      </c>
      <c r="C400" s="74" t="str">
        <f>IF(C199="","",IF(IFERROR(SEARCH("RIR",JRF!A201),0),"090960",IF(JRF!A201=Checks!$K$10,'BS Adj Codes'!$C$27,IF(JRF!A201=Checks!$K$11,'BS Adj Codes'!$C$28,IF(AND(JRF!A201="Accrual",C199=IFERROR(VLOOKUP(C199,'BS Adj Codes'!$B$2:$B$22,1,0),0)),IFERROR(VLOOKUP(C199,'BS Adj Codes'!$B$2:$C$22,2,0),0),IF(AND(JRF!A201="Accrual",LEFT(C199,1)=2),'BS Adj Codes'!$C$25,IF(AND(JRF!A201="Accrual",0=IFERROR(VLOOKUP(C199,'BS Adj Codes'!$B$2:$B$23,1,0),0)),"160955",IF(AND(JRF!A201="Prepaid",C199=IFERROR(VLOOKUP(C199,'BS Adj Codes'!$B$37:$B$42,1,0),0)),IFERROR(VLOOKUP(C199,'BS Adj Codes'!$B$37:$C$42,2,0),0),IF(AND(JRF!A201="Prepaid",0=IFERROR(VLOOKUP(C199,'BS Adj Codes'!$B$37:$B$42,1,0),0)),"050090",IF(AND(JRF!A201="Deferral",'Journal Template'!C199='BS Adj Codes'!$B$32),'BS Adj Codes'!$C$32,IF(AND(JRF!A201="Deferral",C199='BS Adj Codes'!$B$34),'BS Adj Codes'!$C$34,IF(JRF!A201="Deferral","050918",IF(C199=JRF!D201,JRF!T201,JRF!D201)))))))))))))</f>
        <v/>
      </c>
      <c r="D400" s="69" t="str">
        <f>IF(D199="","",IF(OR(JRF!A201=Checks!$K$9,JRF!A201=Checks!$K$10,JRF!A201=Checks!$K$11,JRF!A201=Checks!$K$6),'Journal Template'!D199,IF(OR(JRF!A201="Accrual",JRF!A201="Deferral"),'Journal Template'!D199,IF(D199=JRF!C201,JRF!V201,JRF!C201))))</f>
        <v/>
      </c>
      <c r="E400" s="69" t="str">
        <f>IF(E199="","",IF(OR(JRF!A201=Checks!$K$9,JRF!A201=Checks!$K$10,JRF!A201=Checks!$K$11,JRF!A201=Checks!$K$6),'Journal Template'!E199,IF(OR(JRF!A201="Accrual",JRF!A201="Deferral"),'Journal Template'!E199,IF(E199=JRF!E201,JRF!#REF!,JRF!E201))))</f>
        <v/>
      </c>
      <c r="F400" s="69" t="str">
        <f>IF(F199="","",IF(OR(JRF!A201=Checks!$K$9,JRF!A201=Checks!$K$10,JRF!A201=Checks!$K$11,JRF!A201=Checks!$K$6),'Journal Template'!F199,IF(OR(JRF!A201="Accrual",JRF!A201="Deferral"),'Journal Template'!F199,IF(F199=JRF!F201,JRF!AV201,JRF!F201))))</f>
        <v/>
      </c>
      <c r="G400" s="73" t="str">
        <f t="shared" si="14"/>
        <v/>
      </c>
      <c r="H400" s="73" t="str">
        <f t="shared" si="17"/>
        <v/>
      </c>
      <c r="I400" s="71" t="str">
        <f t="shared" si="18"/>
        <v/>
      </c>
      <c r="J400" s="71" t="str">
        <f t="shared" si="15"/>
        <v/>
      </c>
      <c r="K400" s="72" t="str">
        <f>IF(K199="","",IF(OR(JRF!A201=Checks!$K$9,JRF!A201=Checks!$K$10,JRF!A201=Checks!$K$11),'Journal Template'!K199,IF(K199=JRF!B201,JRF!Q201,"")))</f>
        <v/>
      </c>
      <c r="L400" s="200" t="str">
        <f t="shared" si="19"/>
        <v/>
      </c>
      <c r="M400" s="73" t="str">
        <f>IF(M199="","",IF(JRF!A201="Reclass","",-'Journal Template'!M199))</f>
        <v/>
      </c>
      <c r="N400" s="69"/>
      <c r="O400" s="69" t="str">
        <f t="shared" si="20"/>
        <v>ENDBS</v>
      </c>
      <c r="P400" s="69"/>
      <c r="T400" s="44"/>
      <c r="AH400" s="68"/>
      <c r="AI400" s="44"/>
      <c r="AL400" s="44"/>
    </row>
    <row r="401" spans="1:38">
      <c r="A401" s="69" t="str">
        <f>IF(A200="#REF!","#REF!",IF(OR(JRF!A202=Checks!$K$9,JRF!A202=Checks!$K$10,JRF!A202=Checks!$K$11,JRF!A202=Checks!$K$6),'Journal Template'!A200,IF(OR(JRF!A202="Accrual",JRF!A202="Deferral"),'Journal Template'!A200,IF(A200=JRF!B202,JRF!Q202,JRF!B202))))</f>
        <v>#REF!</v>
      </c>
      <c r="B401" s="69" t="str">
        <f t="shared" si="16"/>
        <v/>
      </c>
      <c r="C401" s="74" t="str">
        <f>IF(C200="","",IF(IFERROR(SEARCH("RIR",JRF!A202),0),"090960",IF(JRF!A202=Checks!$K$10,'BS Adj Codes'!$C$27,IF(JRF!A202=Checks!$K$11,'BS Adj Codes'!$C$28,IF(AND(JRF!A202="Accrual",C200=IFERROR(VLOOKUP(C200,'BS Adj Codes'!$B$2:$B$22,1,0),0)),IFERROR(VLOOKUP(C200,'BS Adj Codes'!$B$2:$C$22,2,0),0),IF(AND(JRF!A202="Accrual",LEFT(C200,1)=2),'BS Adj Codes'!$C$25,IF(AND(JRF!A202="Accrual",0=IFERROR(VLOOKUP(C200,'BS Adj Codes'!$B$2:$B$23,1,0),0)),"160955",IF(AND(JRF!A202="Prepaid",C200=IFERROR(VLOOKUP(C200,'BS Adj Codes'!$B$37:$B$42,1,0),0)),IFERROR(VLOOKUP(C200,'BS Adj Codes'!$B$37:$C$42,2,0),0),IF(AND(JRF!A202="Prepaid",0=IFERROR(VLOOKUP(C200,'BS Adj Codes'!$B$37:$B$42,1,0),0)),"050090",IF(AND(JRF!A202="Deferral",'Journal Template'!C200='BS Adj Codes'!$B$32),'BS Adj Codes'!$C$32,IF(AND(JRF!A202="Deferral",C200='BS Adj Codes'!$B$34),'BS Adj Codes'!$C$34,IF(JRF!A202="Deferral","050918",IF(C200=JRF!D202,JRF!T202,JRF!D202)))))))))))))</f>
        <v/>
      </c>
      <c r="D401" s="69" t="str">
        <f>IF(D200="","",IF(OR(JRF!A202=Checks!$K$9,JRF!A202=Checks!$K$10,JRF!A202=Checks!$K$11,JRF!A202=Checks!$K$6),'Journal Template'!D200,IF(OR(JRF!A202="Accrual",JRF!A202="Deferral"),'Journal Template'!D200,IF(D200=JRF!C202,JRF!V202,JRF!C202))))</f>
        <v/>
      </c>
      <c r="E401" s="69" t="str">
        <f>IF(E200="","",IF(OR(JRF!A202=Checks!$K$9,JRF!A202=Checks!$K$10,JRF!A202=Checks!$K$11,JRF!A202=Checks!$K$6),'Journal Template'!E200,IF(OR(JRF!A202="Accrual",JRF!A202="Deferral"),'Journal Template'!E200,IF(E200=JRF!E202,JRF!#REF!,JRF!E202))))</f>
        <v/>
      </c>
      <c r="F401" s="69" t="str">
        <f>IF(F200="","",IF(OR(JRF!A202=Checks!$K$9,JRF!A202=Checks!$K$10,JRF!A202=Checks!$K$11,JRF!A202=Checks!$K$6),'Journal Template'!F200,IF(OR(JRF!A202="Accrual",JRF!A202="Deferral"),'Journal Template'!F200,IF(F200=JRF!F202,JRF!AV202,JRF!F202))))</f>
        <v/>
      </c>
      <c r="G401" s="73" t="str">
        <f t="shared" si="14"/>
        <v/>
      </c>
      <c r="H401" s="73" t="str">
        <f t="shared" si="17"/>
        <v/>
      </c>
      <c r="I401" s="71" t="str">
        <f t="shared" si="18"/>
        <v/>
      </c>
      <c r="J401" s="71" t="str">
        <f t="shared" si="15"/>
        <v/>
      </c>
      <c r="K401" s="72" t="str">
        <f>IF(K200="","",IF(OR(JRF!A202=Checks!$K$9,JRF!A202=Checks!$K$10,JRF!A202=Checks!$K$11),'Journal Template'!K200,IF(K200=JRF!B202,JRF!Q202,"")))</f>
        <v/>
      </c>
      <c r="L401" s="200" t="str">
        <f t="shared" si="19"/>
        <v/>
      </c>
      <c r="M401" s="73" t="str">
        <f>IF(M200="","",IF(JRF!A202="Reclass","",-'Journal Template'!M200))</f>
        <v/>
      </c>
      <c r="N401" s="69"/>
      <c r="O401" s="69" t="str">
        <f t="shared" si="20"/>
        <v>ENDBS</v>
      </c>
      <c r="P401" s="69"/>
      <c r="T401" s="44"/>
      <c r="AH401" s="68"/>
      <c r="AI401" s="44"/>
      <c r="AL401" s="44"/>
    </row>
    <row r="402" spans="1:38">
      <c r="A402" s="69" t="str">
        <f>IF(A201="#REF!","#REF!",IF(OR(JRF!A203=Checks!$K$9,JRF!A203=Checks!$K$10,JRF!A203=Checks!$K$11,JRF!A203=Checks!$K$6),'Journal Template'!A201,IF(OR(JRF!A203="Accrual",JRF!A203="Deferral"),'Journal Template'!A201,IF(A201=JRF!B203,JRF!Q203,JRF!B203))))</f>
        <v>#REF!</v>
      </c>
      <c r="B402" s="69" t="str">
        <f t="shared" si="16"/>
        <v/>
      </c>
      <c r="C402" s="74" t="str">
        <f>IF(C201="","",IF(IFERROR(SEARCH("RIR",JRF!A203),0),"090960",IF(JRF!A203=Checks!$K$10,'BS Adj Codes'!$C$27,IF(JRF!A203=Checks!$K$11,'BS Adj Codes'!$C$28,IF(AND(JRF!A203="Accrual",C201=IFERROR(VLOOKUP(C201,'BS Adj Codes'!$B$2:$B$22,1,0),0)),IFERROR(VLOOKUP(C201,'BS Adj Codes'!$B$2:$C$22,2,0),0),IF(AND(JRF!A203="Accrual",LEFT(C201,1)=2),'BS Adj Codes'!$C$25,IF(AND(JRF!A203="Accrual",0=IFERROR(VLOOKUP(C201,'BS Adj Codes'!$B$2:$B$23,1,0),0)),"160955",IF(AND(JRF!A203="Prepaid",C201=IFERROR(VLOOKUP(C201,'BS Adj Codes'!$B$37:$B$42,1,0),0)),IFERROR(VLOOKUP(C201,'BS Adj Codes'!$B$37:$C$42,2,0),0),IF(AND(JRF!A203="Prepaid",0=IFERROR(VLOOKUP(C201,'BS Adj Codes'!$B$37:$B$42,1,0),0)),"050090",IF(AND(JRF!A203="Deferral",'Journal Template'!C201='BS Adj Codes'!$B$32),'BS Adj Codes'!$C$32,IF(AND(JRF!A203="Deferral",C201='BS Adj Codes'!$B$34),'BS Adj Codes'!$C$34,IF(JRF!A203="Deferral","050918",IF(C201=JRF!D203,JRF!T203,JRF!D203)))))))))))))</f>
        <v/>
      </c>
      <c r="D402" s="69" t="str">
        <f>IF(D201="","",IF(OR(JRF!A203=Checks!$K$9,JRF!A203=Checks!$K$10,JRF!A203=Checks!$K$11,JRF!A203=Checks!$K$6),'Journal Template'!D201,IF(OR(JRF!A203="Accrual",JRF!A203="Deferral"),'Journal Template'!D201,IF(D201=JRF!C203,JRF!V203,JRF!C203))))</f>
        <v/>
      </c>
      <c r="E402" s="69" t="str">
        <f>IF(E201="","",IF(OR(JRF!A203=Checks!$K$9,JRF!A203=Checks!$K$10,JRF!A203=Checks!$K$11,JRF!A203=Checks!$K$6),'Journal Template'!E201,IF(OR(JRF!A203="Accrual",JRF!A203="Deferral"),'Journal Template'!E201,IF(E201=JRF!E203,JRF!#REF!,JRF!E203))))</f>
        <v/>
      </c>
      <c r="F402" s="69" t="str">
        <f>IF(F201="","",IF(OR(JRF!A203=Checks!$K$9,JRF!A203=Checks!$K$10,JRF!A203=Checks!$K$11,JRF!A203=Checks!$K$6),'Journal Template'!F201,IF(OR(JRF!A203="Accrual",JRF!A203="Deferral"),'Journal Template'!F201,IF(F201=JRF!F203,JRF!AV203,JRF!F203))))</f>
        <v/>
      </c>
      <c r="G402" s="73" t="str">
        <f t="shared" si="14"/>
        <v/>
      </c>
      <c r="H402" s="73" t="str">
        <f t="shared" si="17"/>
        <v/>
      </c>
      <c r="I402" s="71" t="str">
        <f t="shared" si="18"/>
        <v/>
      </c>
      <c r="J402" s="71" t="str">
        <f t="shared" si="15"/>
        <v/>
      </c>
      <c r="K402" s="72" t="str">
        <f>IF(K201="","",IF(OR(JRF!A203=Checks!$K$9,JRF!A203=Checks!$K$10,JRF!A203=Checks!$K$11),'Journal Template'!K201,IF(K201=JRF!B203,JRF!Q203,"")))</f>
        <v/>
      </c>
      <c r="L402" s="200" t="str">
        <f t="shared" si="19"/>
        <v/>
      </c>
      <c r="M402" s="73" t="str">
        <f>IF(M201="","",IF(JRF!A203="Reclass","",-'Journal Template'!M201))</f>
        <v/>
      </c>
      <c r="N402" s="69"/>
      <c r="O402" s="69" t="str">
        <f t="shared" si="20"/>
        <v>ENDBS</v>
      </c>
      <c r="P402" s="69"/>
      <c r="T402" s="44"/>
      <c r="AH402" s="68"/>
      <c r="AI402" s="44"/>
      <c r="AL402" s="44"/>
    </row>
    <row r="403" spans="1:38">
      <c r="A403" s="69" t="str">
        <f>IF(A202="#REF!","#REF!",IF(OR(JRF!A204=Checks!$K$9,JRF!A204=Checks!$K$10,JRF!A204=Checks!$K$11,JRF!A204=Checks!$K$6),'Journal Template'!A202,IF(OR(JRF!A204="Accrual",JRF!A204="Deferral"),'Journal Template'!A202,IF(A202=JRF!B204,JRF!Q204,JRF!B204))))</f>
        <v>#REF!</v>
      </c>
      <c r="B403" s="69" t="str">
        <f t="shared" si="16"/>
        <v/>
      </c>
      <c r="C403" s="74" t="str">
        <f>IF(C202="","",IF(IFERROR(SEARCH("RIR",JRF!A204),0),"090960",IF(JRF!A204=Checks!$K$10,'BS Adj Codes'!$C$27,IF(JRF!A204=Checks!$K$11,'BS Adj Codes'!$C$28,IF(AND(JRF!A204="Accrual",C202=IFERROR(VLOOKUP(C202,'BS Adj Codes'!$B$2:$B$22,1,0),0)),IFERROR(VLOOKUP(C202,'BS Adj Codes'!$B$2:$C$22,2,0),0),IF(AND(JRF!A204="Accrual",LEFT(C202,1)=2),'BS Adj Codes'!$C$25,IF(AND(JRF!A204="Accrual",0=IFERROR(VLOOKUP(C202,'BS Adj Codes'!$B$2:$B$23,1,0),0)),"160955",IF(AND(JRF!A204="Prepaid",C202=IFERROR(VLOOKUP(C202,'BS Adj Codes'!$B$37:$B$42,1,0),0)),IFERROR(VLOOKUP(C202,'BS Adj Codes'!$B$37:$C$42,2,0),0),IF(AND(JRF!A204="Prepaid",0=IFERROR(VLOOKUP(C202,'BS Adj Codes'!$B$37:$B$42,1,0),0)),"050090",IF(AND(JRF!A204="Deferral",'Journal Template'!C202='BS Adj Codes'!$B$32),'BS Adj Codes'!$C$32,IF(AND(JRF!A204="Deferral",C202='BS Adj Codes'!$B$34),'BS Adj Codes'!$C$34,IF(JRF!A204="Deferral","050918",IF(C202=JRF!D204,JRF!T204,JRF!D204)))))))))))))</f>
        <v/>
      </c>
      <c r="D403" s="69" t="str">
        <f>IF(D202="","",IF(OR(JRF!A204=Checks!$K$9,JRF!A204=Checks!$K$10,JRF!A204=Checks!$K$11,JRF!A204=Checks!$K$6),'Journal Template'!D202,IF(OR(JRF!A204="Accrual",JRF!A204="Deferral"),'Journal Template'!D202,IF(D202=JRF!C204,JRF!V204,JRF!C204))))</f>
        <v/>
      </c>
      <c r="E403" s="69" t="str">
        <f>IF(E202="","",IF(OR(JRF!A204=Checks!$K$9,JRF!A204=Checks!$K$10,JRF!A204=Checks!$K$11,JRF!A204=Checks!$K$6),'Journal Template'!E202,IF(OR(JRF!A204="Accrual",JRF!A204="Deferral"),'Journal Template'!E202,IF(E202=JRF!E204,JRF!#REF!,JRF!E204))))</f>
        <v/>
      </c>
      <c r="F403" s="69" t="str">
        <f>IF(F202="","",IF(OR(JRF!A204=Checks!$K$9,JRF!A204=Checks!$K$10,JRF!A204=Checks!$K$11,JRF!A204=Checks!$K$6),'Journal Template'!F202,IF(OR(JRF!A204="Accrual",JRF!A204="Deferral"),'Journal Template'!F202,IF(F202=JRF!F204,JRF!AV204,JRF!F204))))</f>
        <v/>
      </c>
      <c r="G403" s="73" t="str">
        <f t="shared" si="14"/>
        <v/>
      </c>
      <c r="H403" s="73" t="str">
        <f t="shared" si="17"/>
        <v/>
      </c>
      <c r="I403" s="71" t="str">
        <f t="shared" si="18"/>
        <v/>
      </c>
      <c r="J403" s="71" t="str">
        <f t="shared" si="15"/>
        <v/>
      </c>
      <c r="K403" s="72" t="str">
        <f>IF(K202="","",IF(OR(JRF!A204=Checks!$K$9,JRF!A204=Checks!$K$10,JRF!A204=Checks!$K$11),'Journal Template'!K202,IF(K202=JRF!B204,JRF!Q204,"")))</f>
        <v/>
      </c>
      <c r="L403" s="200" t="str">
        <f t="shared" si="19"/>
        <v/>
      </c>
      <c r="M403" s="73" t="str">
        <f>IF(M202="","",IF(JRF!A204="Reclass","",-'Journal Template'!M202))</f>
        <v/>
      </c>
      <c r="N403" s="69"/>
      <c r="O403" s="69" t="str">
        <f t="shared" si="20"/>
        <v>ENDBS</v>
      </c>
      <c r="P403" s="69"/>
      <c r="T403" s="44"/>
      <c r="AH403" s="68"/>
      <c r="AI403" s="44"/>
      <c r="AL403" s="44"/>
    </row>
    <row r="404" spans="1:38">
      <c r="A404" s="69" t="str">
        <f>IF(A203="#REF!","#REF!",IF(OR(JRF!A205=Checks!$K$9,JRF!A205=Checks!$K$10,JRF!A205=Checks!$K$11,JRF!A205=Checks!$K$6),'Journal Template'!A203,IF(OR(JRF!A205="Accrual",JRF!A205="Deferral"),'Journal Template'!A203,IF(A203=JRF!B205,JRF!Q205,JRF!B205))))</f>
        <v>#REF!</v>
      </c>
      <c r="B404" s="69" t="str">
        <f t="shared" si="16"/>
        <v/>
      </c>
      <c r="C404" s="74" t="str">
        <f>IF(C203="","",IF(IFERROR(SEARCH("RIR",JRF!A205),0),"090960",IF(JRF!A205=Checks!$K$10,'BS Adj Codes'!$C$27,IF(JRF!A205=Checks!$K$11,'BS Adj Codes'!$C$28,IF(AND(JRF!A205="Accrual",C203=IFERROR(VLOOKUP(C203,'BS Adj Codes'!$B$2:$B$22,1,0),0)),IFERROR(VLOOKUP(C203,'BS Adj Codes'!$B$2:$C$22,2,0),0),IF(AND(JRF!A205="Accrual",LEFT(C203,1)=2),'BS Adj Codes'!$C$25,IF(AND(JRF!A205="Accrual",0=IFERROR(VLOOKUP(C203,'BS Adj Codes'!$B$2:$B$23,1,0),0)),"160955",IF(AND(JRF!A205="Prepaid",C203=IFERROR(VLOOKUP(C203,'BS Adj Codes'!$B$37:$B$42,1,0),0)),IFERROR(VLOOKUP(C203,'BS Adj Codes'!$B$37:$C$42,2,0),0),IF(AND(JRF!A205="Prepaid",0=IFERROR(VLOOKUP(C203,'BS Adj Codes'!$B$37:$B$42,1,0),0)),"050090",IF(AND(JRF!A205="Deferral",'Journal Template'!C203='BS Adj Codes'!$B$32),'BS Adj Codes'!$C$32,IF(AND(JRF!A205="Deferral",C203='BS Adj Codes'!$B$34),'BS Adj Codes'!$C$34,IF(JRF!A205="Deferral","050918",IF(C203=JRF!D205,JRF!T205,JRF!D205)))))))))))))</f>
        <v/>
      </c>
      <c r="D404" s="69" t="str">
        <f>IF(D203="","",IF(OR(JRF!A205=Checks!$K$9,JRF!A205=Checks!$K$10,JRF!A205=Checks!$K$11,JRF!A205=Checks!$K$6),'Journal Template'!D203,IF(OR(JRF!A205="Accrual",JRF!A205="Deferral"),'Journal Template'!D203,IF(D203=JRF!C205,JRF!V205,JRF!C205))))</f>
        <v/>
      </c>
      <c r="E404" s="69" t="str">
        <f>IF(E203="","",IF(OR(JRF!A205=Checks!$K$9,JRF!A205=Checks!$K$10,JRF!A205=Checks!$K$11,JRF!A205=Checks!$K$6),'Journal Template'!E203,IF(OR(JRF!A205="Accrual",JRF!A205="Deferral"),'Journal Template'!E203,IF(E203=JRF!E205,JRF!#REF!,JRF!E205))))</f>
        <v/>
      </c>
      <c r="F404" s="69" t="str">
        <f>IF(F203="","",IF(OR(JRF!A205=Checks!$K$9,JRF!A205=Checks!$K$10,JRF!A205=Checks!$K$11,JRF!A205=Checks!$K$6),'Journal Template'!F203,IF(OR(JRF!A205="Accrual",JRF!A205="Deferral"),'Journal Template'!F203,IF(F203=JRF!F205,JRF!AV205,JRF!F205))))</f>
        <v/>
      </c>
      <c r="G404" s="73" t="str">
        <f t="shared" si="14"/>
        <v/>
      </c>
      <c r="H404" s="73" t="str">
        <f t="shared" si="17"/>
        <v/>
      </c>
      <c r="I404" s="71" t="str">
        <f t="shared" si="18"/>
        <v/>
      </c>
      <c r="J404" s="71" t="str">
        <f t="shared" si="15"/>
        <v/>
      </c>
      <c r="K404" s="72" t="str">
        <f>IF(K203="","",IF(OR(JRF!A205=Checks!$K$9,JRF!A205=Checks!$K$10,JRF!A205=Checks!$K$11),'Journal Template'!K203,IF(K203=JRF!B205,JRF!Q205,"")))</f>
        <v/>
      </c>
      <c r="L404" s="200" t="str">
        <f t="shared" si="19"/>
        <v/>
      </c>
      <c r="M404" s="73" t="str">
        <f>IF(M203="","",IF(JRF!A205="Reclass","",-'Journal Template'!M203))</f>
        <v/>
      </c>
      <c r="N404" s="69"/>
      <c r="O404" s="69" t="str">
        <f t="shared" si="20"/>
        <v>ENDBS</v>
      </c>
      <c r="P404" s="69"/>
      <c r="T404" s="44"/>
      <c r="AH404" s="68"/>
      <c r="AI404" s="44"/>
      <c r="AL404" s="44"/>
    </row>
    <row r="405" spans="1:38">
      <c r="A405" s="69" t="str">
        <f>IF(A204="#REF!","#REF!",IF(OR(JRF!A206=Checks!$K$9,JRF!A206=Checks!$K$10,JRF!A206=Checks!$K$11,JRF!A206=Checks!$K$6),'Journal Template'!A204,IF(OR(JRF!A206="Accrual",JRF!A206="Deferral"),'Journal Template'!A204,IF(A204=JRF!B206,JRF!Q206,JRF!B206))))</f>
        <v>#REF!</v>
      </c>
      <c r="B405" s="69" t="str">
        <f t="shared" si="16"/>
        <v/>
      </c>
      <c r="C405" s="74" t="str">
        <f>IF(C204="","",IF(IFERROR(SEARCH("RIR",JRF!A206),0),"090960",IF(JRF!A206=Checks!$K$10,'BS Adj Codes'!$C$27,IF(JRF!A206=Checks!$K$11,'BS Adj Codes'!$C$28,IF(AND(JRF!A206="Accrual",C204=IFERROR(VLOOKUP(C204,'BS Adj Codes'!$B$2:$B$22,1,0),0)),IFERROR(VLOOKUP(C204,'BS Adj Codes'!$B$2:$C$22,2,0),0),IF(AND(JRF!A206="Accrual",LEFT(C204,1)=2),'BS Adj Codes'!$C$25,IF(AND(JRF!A206="Accrual",0=IFERROR(VLOOKUP(C204,'BS Adj Codes'!$B$2:$B$23,1,0),0)),"160955",IF(AND(JRF!A206="Prepaid",C204=IFERROR(VLOOKUP(C204,'BS Adj Codes'!$B$37:$B$42,1,0),0)),IFERROR(VLOOKUP(C204,'BS Adj Codes'!$B$37:$C$42,2,0),0),IF(AND(JRF!A206="Prepaid",0=IFERROR(VLOOKUP(C204,'BS Adj Codes'!$B$37:$B$42,1,0),0)),"050090",IF(AND(JRF!A206="Deferral",'Journal Template'!C204='BS Adj Codes'!$B$32),'BS Adj Codes'!$C$32,IF(AND(JRF!A206="Deferral",C204='BS Adj Codes'!$B$34),'BS Adj Codes'!$C$34,IF(JRF!A206="Deferral","050918",IF(C204=JRF!D206,JRF!T206,JRF!D206)))))))))))))</f>
        <v/>
      </c>
      <c r="D405" s="69" t="str">
        <f>IF(D204="","",IF(OR(JRF!A206=Checks!$K$9,JRF!A206=Checks!$K$10,JRF!A206=Checks!$K$11,JRF!A206=Checks!$K$6),'Journal Template'!D204,IF(OR(JRF!A206="Accrual",JRF!A206="Deferral"),'Journal Template'!D204,IF(D204=JRF!C206,JRF!V206,JRF!C206))))</f>
        <v/>
      </c>
      <c r="E405" s="69" t="str">
        <f>IF(E204="","",IF(OR(JRF!A206=Checks!$K$9,JRF!A206=Checks!$K$10,JRF!A206=Checks!$K$11,JRF!A206=Checks!$K$6),'Journal Template'!E204,IF(OR(JRF!A206="Accrual",JRF!A206="Deferral"),'Journal Template'!E204,IF(E204=JRF!E206,JRF!#REF!,JRF!E206))))</f>
        <v/>
      </c>
      <c r="F405" s="69" t="str">
        <f>IF(F204="","",IF(OR(JRF!A206=Checks!$K$9,JRF!A206=Checks!$K$10,JRF!A206=Checks!$K$11,JRF!A206=Checks!$K$6),'Journal Template'!F204,IF(OR(JRF!A206="Accrual",JRF!A206="Deferral"),'Journal Template'!F204,IF(F204=JRF!F206,JRF!AV206,JRF!F206))))</f>
        <v/>
      </c>
      <c r="G405" s="73" t="str">
        <f t="shared" si="14"/>
        <v/>
      </c>
      <c r="H405" s="73" t="str">
        <f t="shared" si="17"/>
        <v/>
      </c>
      <c r="I405" s="71" t="str">
        <f t="shared" si="18"/>
        <v/>
      </c>
      <c r="J405" s="71" t="str">
        <f t="shared" si="15"/>
        <v/>
      </c>
      <c r="K405" s="72" t="str">
        <f>IF(K204="","",IF(OR(JRF!A206=Checks!$K$9,JRF!A206=Checks!$K$10,JRF!A206=Checks!$K$11),'Journal Template'!K204,IF(K204=JRF!B206,JRF!Q206,"")))</f>
        <v/>
      </c>
      <c r="L405" s="200" t="str">
        <f t="shared" si="19"/>
        <v/>
      </c>
      <c r="M405" s="73" t="str">
        <f>IF(M204="","",IF(JRF!A206="Reclass","",-'Journal Template'!M204))</f>
        <v/>
      </c>
      <c r="N405" s="69"/>
      <c r="O405" s="69" t="str">
        <f t="shared" si="20"/>
        <v>ENDBS</v>
      </c>
      <c r="P405" s="69"/>
      <c r="T405" s="44"/>
      <c r="AH405" s="68"/>
      <c r="AI405" s="44"/>
      <c r="AL405" s="44"/>
    </row>
    <row r="406" spans="1:38">
      <c r="A406" s="69" t="str">
        <f>IF(A205="#REF!","#REF!",IF(OR(JRF!A207=Checks!$K$9,JRF!A207=Checks!$K$10,JRF!A207=Checks!$K$11,JRF!A207=Checks!$K$6),'Journal Template'!A205,IF(OR(JRF!A207="Accrual",JRF!A207="Deferral"),'Journal Template'!A205,IF(A205=JRF!B207,JRF!Q207,JRF!B207))))</f>
        <v>#REF!</v>
      </c>
      <c r="B406" s="69" t="str">
        <f t="shared" si="16"/>
        <v/>
      </c>
      <c r="C406" s="74" t="str">
        <f>IF(C205="","",IF(IFERROR(SEARCH("RIR",JRF!A207),0),"090960",IF(JRF!A207=Checks!$K$10,'BS Adj Codes'!$C$27,IF(JRF!A207=Checks!$K$11,'BS Adj Codes'!$C$28,IF(AND(JRF!A207="Accrual",C205=IFERROR(VLOOKUP(C205,'BS Adj Codes'!$B$2:$B$22,1,0),0)),IFERROR(VLOOKUP(C205,'BS Adj Codes'!$B$2:$C$22,2,0),0),IF(AND(JRF!A207="Accrual",LEFT(C205,1)=2),'BS Adj Codes'!$C$25,IF(AND(JRF!A207="Accrual",0=IFERROR(VLOOKUP(C205,'BS Adj Codes'!$B$2:$B$23,1,0),0)),"160955",IF(AND(JRF!A207="Prepaid",C205=IFERROR(VLOOKUP(C205,'BS Adj Codes'!$B$37:$B$42,1,0),0)),IFERROR(VLOOKUP(C205,'BS Adj Codes'!$B$37:$C$42,2,0),0),IF(AND(JRF!A207="Prepaid",0=IFERROR(VLOOKUP(C205,'BS Adj Codes'!$B$37:$B$42,1,0),0)),"050090",IF(AND(JRF!A207="Deferral",'Journal Template'!C205='BS Adj Codes'!$B$32),'BS Adj Codes'!$C$32,IF(AND(JRF!A207="Deferral",C205='BS Adj Codes'!$B$34),'BS Adj Codes'!$C$34,IF(JRF!A207="Deferral","050918",IF(C205=JRF!D207,JRF!T207,JRF!D207)))))))))))))</f>
        <v/>
      </c>
      <c r="D406" s="69" t="str">
        <f>IF(D205="","",IF(OR(JRF!A207=Checks!$K$9,JRF!A207=Checks!$K$10,JRF!A207=Checks!$K$11,JRF!A207=Checks!$K$6),'Journal Template'!D205,IF(OR(JRF!A207="Accrual",JRF!A207="Deferral"),'Journal Template'!D205,IF(D205=JRF!C207,JRF!V207,JRF!C207))))</f>
        <v/>
      </c>
      <c r="E406" s="69" t="str">
        <f>IF(E205="","",IF(OR(JRF!A207=Checks!$K$9,JRF!A207=Checks!$K$10,JRF!A207=Checks!$K$11,JRF!A207=Checks!$K$6),'Journal Template'!E205,IF(OR(JRF!A207="Accrual",JRF!A207="Deferral"),'Journal Template'!E205,IF(E205=JRF!E207,JRF!#REF!,JRF!E207))))</f>
        <v/>
      </c>
      <c r="F406" s="69" t="str">
        <f>IF(F205="","",IF(OR(JRF!A207=Checks!$K$9,JRF!A207=Checks!$K$10,JRF!A207=Checks!$K$11,JRF!A207=Checks!$K$6),'Journal Template'!F205,IF(OR(JRF!A207="Accrual",JRF!A207="Deferral"),'Journal Template'!F205,IF(F205=JRF!F207,JRF!AV207,JRF!F207))))</f>
        <v/>
      </c>
      <c r="G406" s="73" t="str">
        <f t="shared" ref="G406:G413" si="21">IF(G205="","",-G205)</f>
        <v/>
      </c>
      <c r="H406" s="73" t="str">
        <f t="shared" si="17"/>
        <v/>
      </c>
      <c r="I406" s="71" t="str">
        <f t="shared" si="18"/>
        <v/>
      </c>
      <c r="J406" s="71" t="str">
        <f t="shared" ref="J406:J413" si="22">J205</f>
        <v/>
      </c>
      <c r="K406" s="72" t="str">
        <f>IF(K205="","",IF(OR(JRF!A207=Checks!$K$9,JRF!A207=Checks!$K$10,JRF!A207=Checks!$K$11),'Journal Template'!K205,IF(K205=JRF!B207,JRF!Q207,"")))</f>
        <v/>
      </c>
      <c r="L406" s="200" t="str">
        <f t="shared" si="19"/>
        <v/>
      </c>
      <c r="M406" s="73" t="str">
        <f>IF(M205="","",IF(JRF!A207="Reclass","",-'Journal Template'!M205))</f>
        <v/>
      </c>
      <c r="N406" s="69"/>
      <c r="O406" s="69" t="str">
        <f t="shared" si="20"/>
        <v>ENDBS</v>
      </c>
      <c r="P406" s="69"/>
      <c r="T406" s="44"/>
      <c r="AH406" s="68"/>
      <c r="AI406" s="44"/>
      <c r="AL406" s="44"/>
    </row>
    <row r="407" spans="1:38">
      <c r="A407" s="69" t="str">
        <f>IF(A206="#REF!","#REF!",IF(OR(JRF!A208=Checks!$K$9,JRF!A208=Checks!$K$10,JRF!A208=Checks!$K$11,JRF!A208=Checks!$K$6),'Journal Template'!A206,IF(OR(JRF!A208="Accrual",JRF!A208="Deferral"),'Journal Template'!A206,IF(A206=JRF!B208,JRF!Q208,JRF!B208))))</f>
        <v>#REF!</v>
      </c>
      <c r="B407" s="69" t="str">
        <f t="shared" ref="B407:B413" si="23">IF(A206="","",B206)</f>
        <v/>
      </c>
      <c r="C407" s="74" t="str">
        <f>IF(C206="","",IF(IFERROR(SEARCH("RIR",JRF!A208),0),"090960",IF(JRF!A208=Checks!$K$10,'BS Adj Codes'!$C$27,IF(JRF!A208=Checks!$K$11,'BS Adj Codes'!$C$28,IF(AND(JRF!A208="Accrual",C206=IFERROR(VLOOKUP(C206,'BS Adj Codes'!$B$2:$B$22,1,0),0)),IFERROR(VLOOKUP(C206,'BS Adj Codes'!$B$2:$C$22,2,0),0),IF(AND(JRF!A208="Accrual",LEFT(C206,1)=2),'BS Adj Codes'!$C$25,IF(AND(JRF!A208="Accrual",0=IFERROR(VLOOKUP(C206,'BS Adj Codes'!$B$2:$B$23,1,0),0)),"160955",IF(AND(JRF!A208="Prepaid",C206=IFERROR(VLOOKUP(C206,'BS Adj Codes'!$B$37:$B$42,1,0),0)),IFERROR(VLOOKUP(C206,'BS Adj Codes'!$B$37:$C$42,2,0),0),IF(AND(JRF!A208="Prepaid",0=IFERROR(VLOOKUP(C206,'BS Adj Codes'!$B$37:$B$42,1,0),0)),"050090",IF(AND(JRF!A208="Deferral",'Journal Template'!C206='BS Adj Codes'!$B$32),'BS Adj Codes'!$C$32,IF(AND(JRF!A208="Deferral",C206='BS Adj Codes'!$B$34),'BS Adj Codes'!$C$34,IF(JRF!A208="Deferral","050918",IF(C206=JRF!D208,JRF!T208,JRF!D208)))))))))))))</f>
        <v/>
      </c>
      <c r="D407" s="69" t="str">
        <f>IF(D206="","",IF(OR(JRF!A208=Checks!$K$9,JRF!A208=Checks!$K$10,JRF!A208=Checks!$K$11,JRF!A208=Checks!$K$6),'Journal Template'!D206,IF(OR(JRF!A208="Accrual",JRF!A208="Deferral"),'Journal Template'!D206,IF(D206=JRF!C208,JRF!V208,JRF!C208))))</f>
        <v/>
      </c>
      <c r="E407" s="69" t="str">
        <f>IF(E206="","",IF(OR(JRF!A208=Checks!$K$9,JRF!A208=Checks!$K$10,JRF!A208=Checks!$K$11,JRF!A208=Checks!$K$6),'Journal Template'!E206,IF(OR(JRF!A208="Accrual",JRF!A208="Deferral"),'Journal Template'!E206,IF(E206=JRF!E208,JRF!#REF!,JRF!E208))))</f>
        <v/>
      </c>
      <c r="F407" s="69" t="str">
        <f>IF(F206="","",IF(OR(JRF!A208=Checks!$K$9,JRF!A208=Checks!$K$10,JRF!A208=Checks!$K$11,JRF!A208=Checks!$K$6),'Journal Template'!F206,IF(OR(JRF!A208="Accrual",JRF!A208="Deferral"),'Journal Template'!F206,IF(F206=JRF!F208,JRF!AV208,JRF!F208))))</f>
        <v/>
      </c>
      <c r="G407" s="73" t="str">
        <f t="shared" si="21"/>
        <v/>
      </c>
      <c r="H407" s="73" t="str">
        <f t="shared" ref="H407:H413" si="24">IF(A206="","",H206)</f>
        <v/>
      </c>
      <c r="I407" s="71" t="str">
        <f t="shared" ref="I407:I413" si="25">IF(A206="","",I206)</f>
        <v/>
      </c>
      <c r="J407" s="71" t="str">
        <f t="shared" si="22"/>
        <v/>
      </c>
      <c r="K407" s="72" t="str">
        <f>IF(K206="","",IF(OR(JRF!A208=Checks!$K$9,JRF!A208=Checks!$K$10,JRF!A208=Checks!$K$11),'Journal Template'!K206,IF(K206=JRF!B208,JRF!Q208,"")))</f>
        <v/>
      </c>
      <c r="L407" s="200" t="str">
        <f t="shared" ref="L407:L413" si="26">IF(M407="","",L206)</f>
        <v/>
      </c>
      <c r="M407" s="73" t="str">
        <f>IF(M206="","",IF(JRF!A208="Reclass","",-'Journal Template'!M206))</f>
        <v/>
      </c>
      <c r="N407" s="69"/>
      <c r="O407" s="69" t="str">
        <f t="shared" ref="O407:O413" si="27">IF(M407="","ENDBS","")</f>
        <v>ENDBS</v>
      </c>
      <c r="P407" s="69"/>
      <c r="T407" s="44"/>
      <c r="AH407" s="68"/>
      <c r="AI407" s="44"/>
      <c r="AL407" s="44"/>
    </row>
    <row r="408" spans="1:38">
      <c r="A408" s="69" t="str">
        <f>IF(A207="#REF!","#REF!",IF(OR(JRF!A209=Checks!$K$9,JRF!A209=Checks!$K$10,JRF!A209=Checks!$K$11,JRF!A209=Checks!$K$6),'Journal Template'!A207,IF(OR(JRF!A209="Accrual",JRF!A209="Deferral"),'Journal Template'!A207,IF(A207=JRF!B209,JRF!Q209,JRF!B209))))</f>
        <v>#REF!</v>
      </c>
      <c r="B408" s="69" t="str">
        <f t="shared" si="23"/>
        <v/>
      </c>
      <c r="C408" s="74" t="str">
        <f>IF(C207="","",IF(IFERROR(SEARCH("RIR",JRF!A209),0),"090960",IF(JRF!A209=Checks!$K$10,'BS Adj Codes'!$C$27,IF(JRF!A209=Checks!$K$11,'BS Adj Codes'!$C$28,IF(AND(JRF!A209="Accrual",C207=IFERROR(VLOOKUP(C207,'BS Adj Codes'!$B$2:$B$22,1,0),0)),IFERROR(VLOOKUP(C207,'BS Adj Codes'!$B$2:$C$22,2,0),0),IF(AND(JRF!A209="Accrual",LEFT(C207,1)=2),'BS Adj Codes'!$C$25,IF(AND(JRF!A209="Accrual",0=IFERROR(VLOOKUP(C207,'BS Adj Codes'!$B$2:$B$23,1,0),0)),"160955",IF(AND(JRF!A209="Prepaid",C207=IFERROR(VLOOKUP(C207,'BS Adj Codes'!$B$37:$B$42,1,0),0)),IFERROR(VLOOKUP(C207,'BS Adj Codes'!$B$37:$C$42,2,0),0),IF(AND(JRF!A209="Prepaid",0=IFERROR(VLOOKUP(C207,'BS Adj Codes'!$B$37:$B$42,1,0),0)),"050090",IF(AND(JRF!A209="Deferral",'Journal Template'!C207='BS Adj Codes'!$B$32),'BS Adj Codes'!$C$32,IF(AND(JRF!A209="Deferral",C207='BS Adj Codes'!$B$34),'BS Adj Codes'!$C$34,IF(JRF!A209="Deferral","050918",IF(C207=JRF!D209,JRF!T209,JRF!D209)))))))))))))</f>
        <v/>
      </c>
      <c r="D408" s="69" t="str">
        <f>IF(D207="","",IF(OR(JRF!A209=Checks!$K$9,JRF!A209=Checks!$K$10,JRF!A209=Checks!$K$11,JRF!A209=Checks!$K$6),'Journal Template'!D207,IF(OR(JRF!A209="Accrual",JRF!A209="Deferral"),'Journal Template'!D207,IF(D207=JRF!C209,JRF!V209,JRF!C209))))</f>
        <v/>
      </c>
      <c r="E408" s="69" t="str">
        <f>IF(E207="","",IF(OR(JRF!A209=Checks!$K$9,JRF!A209=Checks!$K$10,JRF!A209=Checks!$K$11,JRF!A209=Checks!$K$6),'Journal Template'!E207,IF(OR(JRF!A209="Accrual",JRF!A209="Deferral"),'Journal Template'!E207,IF(E207=JRF!E209,JRF!#REF!,JRF!E209))))</f>
        <v/>
      </c>
      <c r="F408" s="69" t="str">
        <f>IF(F207="","",IF(OR(JRF!A209=Checks!$K$9,JRF!A209=Checks!$K$10,JRF!A209=Checks!$K$11,JRF!A209=Checks!$K$6),'Journal Template'!F207,IF(OR(JRF!A209="Accrual",JRF!A209="Deferral"),'Journal Template'!F207,IF(F207=JRF!F209,JRF!AV209,JRF!F209))))</f>
        <v/>
      </c>
      <c r="G408" s="73" t="str">
        <f t="shared" si="21"/>
        <v/>
      </c>
      <c r="H408" s="73" t="str">
        <f t="shared" si="24"/>
        <v/>
      </c>
      <c r="I408" s="71" t="str">
        <f t="shared" si="25"/>
        <v/>
      </c>
      <c r="J408" s="71" t="str">
        <f t="shared" si="22"/>
        <v/>
      </c>
      <c r="K408" s="72" t="str">
        <f>IF(K207="","",IF(OR(JRF!A209=Checks!$K$9,JRF!A209=Checks!$K$10,JRF!A209=Checks!$K$11),'Journal Template'!K207,IF(K207=JRF!B209,JRF!Q209,"")))</f>
        <v/>
      </c>
      <c r="L408" s="200" t="str">
        <f t="shared" si="26"/>
        <v/>
      </c>
      <c r="M408" s="73" t="str">
        <f>IF(M207="","",IF(JRF!A209="Reclass","",-'Journal Template'!M207))</f>
        <v/>
      </c>
      <c r="N408" s="69"/>
      <c r="O408" s="69" t="str">
        <f t="shared" si="27"/>
        <v>ENDBS</v>
      </c>
      <c r="P408" s="69"/>
      <c r="T408" s="44"/>
      <c r="AH408" s="68"/>
      <c r="AI408" s="44"/>
      <c r="AL408" s="44"/>
    </row>
    <row r="409" spans="1:38">
      <c r="A409" s="69" t="str">
        <f>IF(A208="#REF!","#REF!",IF(OR(JRF!A210=Checks!$K$9,JRF!A210=Checks!$K$10,JRF!A210=Checks!$K$11,JRF!A210=Checks!$K$6),'Journal Template'!A208,IF(OR(JRF!A210="Accrual",JRF!A210="Deferral"),'Journal Template'!A208,IF(A208=JRF!B210,JRF!Q210,JRF!B210))))</f>
        <v>#REF!</v>
      </c>
      <c r="B409" s="69" t="str">
        <f t="shared" si="23"/>
        <v/>
      </c>
      <c r="C409" s="74" t="str">
        <f>IF(C208="","",IF(IFERROR(SEARCH("RIR",JRF!A210),0),"090960",IF(JRF!A210=Checks!$K$10,'BS Adj Codes'!$C$27,IF(JRF!A210=Checks!$K$11,'BS Adj Codes'!$C$28,IF(AND(JRF!A210="Accrual",C208=IFERROR(VLOOKUP(C208,'BS Adj Codes'!$B$2:$B$22,1,0),0)),IFERROR(VLOOKUP(C208,'BS Adj Codes'!$B$2:$C$22,2,0),0),IF(AND(JRF!A210="Accrual",LEFT(C208,1)=2),'BS Adj Codes'!$C$25,IF(AND(JRF!A210="Accrual",0=IFERROR(VLOOKUP(C208,'BS Adj Codes'!$B$2:$B$23,1,0),0)),"160955",IF(AND(JRF!A210="Prepaid",C208=IFERROR(VLOOKUP(C208,'BS Adj Codes'!$B$37:$B$42,1,0),0)),IFERROR(VLOOKUP(C208,'BS Adj Codes'!$B$37:$C$42,2,0),0),IF(AND(JRF!A210="Prepaid",0=IFERROR(VLOOKUP(C208,'BS Adj Codes'!$B$37:$B$42,1,0),0)),"050090",IF(AND(JRF!A210="Deferral",'Journal Template'!C208='BS Adj Codes'!$B$32),'BS Adj Codes'!$C$32,IF(AND(JRF!A210="Deferral",C208='BS Adj Codes'!$B$34),'BS Adj Codes'!$C$34,IF(JRF!A210="Deferral","050918",IF(C208=JRF!D210,JRF!T210,JRF!D210)))))))))))))</f>
        <v/>
      </c>
      <c r="D409" s="69" t="str">
        <f>IF(D208="","",IF(OR(JRF!A210=Checks!$K$9,JRF!A210=Checks!$K$10,JRF!A210=Checks!$K$11,JRF!A210=Checks!$K$6),'Journal Template'!D208,IF(OR(JRF!A210="Accrual",JRF!A210="Deferral"),'Journal Template'!D208,IF(D208=JRF!C210,JRF!V210,JRF!C210))))</f>
        <v/>
      </c>
      <c r="E409" s="69" t="str">
        <f>IF(E208="","",IF(OR(JRF!A210=Checks!$K$9,JRF!A210=Checks!$K$10,JRF!A210=Checks!$K$11,JRF!A210=Checks!$K$6),'Journal Template'!E208,IF(OR(JRF!A210="Accrual",JRF!A210="Deferral"),'Journal Template'!E208,IF(E208=JRF!E210,JRF!#REF!,JRF!E210))))</f>
        <v/>
      </c>
      <c r="F409" s="69" t="str">
        <f>IF(F208="","",IF(OR(JRF!A210=Checks!$K$9,JRF!A210=Checks!$K$10,JRF!A210=Checks!$K$11,JRF!A210=Checks!$K$6),'Journal Template'!F208,IF(OR(JRF!A210="Accrual",JRF!A210="Deferral"),'Journal Template'!F208,IF(F208=JRF!F210,JRF!AV210,JRF!F210))))</f>
        <v/>
      </c>
      <c r="G409" s="73" t="str">
        <f t="shared" si="21"/>
        <v/>
      </c>
      <c r="H409" s="73" t="str">
        <f t="shared" si="24"/>
        <v/>
      </c>
      <c r="I409" s="71" t="str">
        <f t="shared" si="25"/>
        <v/>
      </c>
      <c r="J409" s="71" t="str">
        <f t="shared" si="22"/>
        <v/>
      </c>
      <c r="K409" s="72" t="str">
        <f>IF(K208="","",IF(OR(JRF!A210=Checks!$K$9,JRF!A210=Checks!$K$10,JRF!A210=Checks!$K$11),'Journal Template'!K208,IF(K208=JRF!B210,JRF!Q210,"")))</f>
        <v/>
      </c>
      <c r="L409" s="200" t="str">
        <f t="shared" si="26"/>
        <v/>
      </c>
      <c r="M409" s="73" t="str">
        <f>IF(M208="","",IF(JRF!A210="Reclass","",-'Journal Template'!M208))</f>
        <v/>
      </c>
      <c r="N409" s="69"/>
      <c r="O409" s="69" t="str">
        <f t="shared" si="27"/>
        <v>ENDBS</v>
      </c>
      <c r="P409" s="69"/>
      <c r="T409" s="44"/>
      <c r="AH409" s="68"/>
      <c r="AI409" s="44"/>
      <c r="AL409" s="44"/>
    </row>
    <row r="410" spans="1:38">
      <c r="A410" s="69" t="str">
        <f>IF(A209="#REF!","#REF!",IF(OR(JRF!A211=Checks!$K$9,JRF!A211=Checks!$K$10,JRF!A211=Checks!$K$11,JRF!A211=Checks!$K$6),'Journal Template'!A209,IF(OR(JRF!A211="Accrual",JRF!A211="Deferral"),'Journal Template'!A209,IF(A209=JRF!B211,JRF!Q211,JRF!B211))))</f>
        <v>#REF!</v>
      </c>
      <c r="B410" s="69" t="str">
        <f t="shared" si="23"/>
        <v/>
      </c>
      <c r="C410" s="74" t="str">
        <f>IF(C209="","",IF(IFERROR(SEARCH("RIR",JRF!A211),0),"090960",IF(JRF!A211=Checks!$K$10,'BS Adj Codes'!$C$27,IF(JRF!A211=Checks!$K$11,'BS Adj Codes'!$C$28,IF(AND(JRF!A211="Accrual",C209=IFERROR(VLOOKUP(C209,'BS Adj Codes'!$B$2:$B$22,1,0),0)),IFERROR(VLOOKUP(C209,'BS Adj Codes'!$B$2:$C$22,2,0),0),IF(AND(JRF!A211="Accrual",LEFT(C209,1)=2),'BS Adj Codes'!$C$25,IF(AND(JRF!A211="Accrual",0=IFERROR(VLOOKUP(C209,'BS Adj Codes'!$B$2:$B$23,1,0),0)),"160955",IF(AND(JRF!A211="Prepaid",C209=IFERROR(VLOOKUP(C209,'BS Adj Codes'!$B$37:$B$42,1,0),0)),IFERROR(VLOOKUP(C209,'BS Adj Codes'!$B$37:$C$42,2,0),0),IF(AND(JRF!A211="Prepaid",0=IFERROR(VLOOKUP(C209,'BS Adj Codes'!$B$37:$B$42,1,0),0)),"050090",IF(AND(JRF!A211="Deferral",'Journal Template'!C209='BS Adj Codes'!$B$32),'BS Adj Codes'!$C$32,IF(AND(JRF!A211="Deferral",C209='BS Adj Codes'!$B$34),'BS Adj Codes'!$C$34,IF(JRF!A211="Deferral","050918",IF(C209=JRF!D211,JRF!T211,JRF!D211)))))))))))))</f>
        <v/>
      </c>
      <c r="D410" s="69" t="str">
        <f>IF(D209="","",IF(OR(JRF!A211=Checks!$K$9,JRF!A211=Checks!$K$10,JRF!A211=Checks!$K$11,JRF!A211=Checks!$K$6),'Journal Template'!D209,IF(OR(JRF!A211="Accrual",JRF!A211="Deferral"),'Journal Template'!D209,IF(D209=JRF!C211,JRF!V211,JRF!C211))))</f>
        <v/>
      </c>
      <c r="E410" s="69" t="str">
        <f>IF(E209="","",IF(OR(JRF!A211=Checks!$K$9,JRF!A211=Checks!$K$10,JRF!A211=Checks!$K$11,JRF!A211=Checks!$K$6),'Journal Template'!E209,IF(OR(JRF!A211="Accrual",JRF!A211="Deferral"),'Journal Template'!E209,IF(E209=JRF!E211,JRF!#REF!,JRF!E211))))</f>
        <v/>
      </c>
      <c r="F410" s="69" t="str">
        <f>IF(F209="","",IF(OR(JRF!A211=Checks!$K$9,JRF!A211=Checks!$K$10,JRF!A211=Checks!$K$11,JRF!A211=Checks!$K$6),'Journal Template'!F209,IF(OR(JRF!A211="Accrual",JRF!A211="Deferral"),'Journal Template'!F209,IF(F209=JRF!F211,JRF!AV211,JRF!F211))))</f>
        <v/>
      </c>
      <c r="G410" s="73" t="str">
        <f t="shared" si="21"/>
        <v/>
      </c>
      <c r="H410" s="73" t="str">
        <f t="shared" si="24"/>
        <v/>
      </c>
      <c r="I410" s="71" t="str">
        <f t="shared" si="25"/>
        <v/>
      </c>
      <c r="J410" s="71" t="str">
        <f t="shared" si="22"/>
        <v/>
      </c>
      <c r="K410" s="72" t="str">
        <f>IF(K209="","",IF(OR(JRF!A211=Checks!$K$9,JRF!A211=Checks!$K$10,JRF!A211=Checks!$K$11),'Journal Template'!K209,IF(K209=JRF!B211,JRF!Q211,"")))</f>
        <v/>
      </c>
      <c r="L410" s="200" t="str">
        <f t="shared" si="26"/>
        <v/>
      </c>
      <c r="M410" s="73" t="str">
        <f>IF(M209="","",IF(JRF!A211="Reclass","",-'Journal Template'!M209))</f>
        <v/>
      </c>
      <c r="N410" s="69"/>
      <c r="O410" s="69" t="str">
        <f t="shared" si="27"/>
        <v>ENDBS</v>
      </c>
      <c r="P410" s="69"/>
      <c r="T410" s="44"/>
      <c r="AH410" s="68"/>
      <c r="AI410" s="44"/>
      <c r="AL410" s="44"/>
    </row>
    <row r="411" spans="1:38">
      <c r="A411" s="69" t="str">
        <f>IF(A210="#REF!","#REF!",IF(OR(JRF!A212=Checks!$K$9,JRF!A212=Checks!$K$10,JRF!A212=Checks!$K$11,JRF!A212=Checks!$K$6),'Journal Template'!A210,IF(OR(JRF!A212="Accrual",JRF!A212="Deferral"),'Journal Template'!A210,IF(A210=JRF!B212,JRF!Q212,JRF!B212))))</f>
        <v>#REF!</v>
      </c>
      <c r="B411" s="69" t="str">
        <f t="shared" si="23"/>
        <v/>
      </c>
      <c r="C411" s="74" t="str">
        <f>IF(C210="","",IF(IFERROR(SEARCH("RIR",JRF!A212),0),"090960",IF(JRF!A212=Checks!$K$10,'BS Adj Codes'!$C$27,IF(JRF!A212=Checks!$K$11,'BS Adj Codes'!$C$28,IF(AND(JRF!A212="Accrual",C210=IFERROR(VLOOKUP(C210,'BS Adj Codes'!$B$2:$B$22,1,0),0)),IFERROR(VLOOKUP(C210,'BS Adj Codes'!$B$2:$C$22,2,0),0),IF(AND(JRF!A212="Accrual",LEFT(C210,1)=2),'BS Adj Codes'!$C$25,IF(AND(JRF!A212="Accrual",0=IFERROR(VLOOKUP(C210,'BS Adj Codes'!$B$2:$B$23,1,0),0)),"160955",IF(AND(JRF!A212="Prepaid",C210=IFERROR(VLOOKUP(C210,'BS Adj Codes'!$B$37:$B$42,1,0),0)),IFERROR(VLOOKUP(C210,'BS Adj Codes'!$B$37:$C$42,2,0),0),IF(AND(JRF!A212="Prepaid",0=IFERROR(VLOOKUP(C210,'BS Adj Codes'!$B$37:$B$42,1,0),0)),"050090",IF(AND(JRF!A212="Deferral",'Journal Template'!C210='BS Adj Codes'!$B$32),'BS Adj Codes'!$C$32,IF(AND(JRF!A212="Deferral",C210='BS Adj Codes'!$B$34),'BS Adj Codes'!$C$34,IF(JRF!A212="Deferral","050918",IF(C210=JRF!D212,JRF!T212,JRF!D212)))))))))))))</f>
        <v/>
      </c>
      <c r="D411" s="69" t="str">
        <f>IF(D210="","",IF(OR(JRF!A212=Checks!$K$9,JRF!A212=Checks!$K$10,JRF!A212=Checks!$K$11,JRF!A212=Checks!$K$6),'Journal Template'!D210,IF(OR(JRF!A212="Accrual",JRF!A212="Deferral"),'Journal Template'!D210,IF(D210=JRF!C212,JRF!V212,JRF!C212))))</f>
        <v/>
      </c>
      <c r="E411" s="69" t="str">
        <f>IF(E210="","",IF(OR(JRF!A212=Checks!$K$9,JRF!A212=Checks!$K$10,JRF!A212=Checks!$K$11,JRF!A212=Checks!$K$6),'Journal Template'!E210,IF(OR(JRF!A212="Accrual",JRF!A212="Deferral"),'Journal Template'!E210,IF(E210=JRF!E212,JRF!#REF!,JRF!E212))))</f>
        <v/>
      </c>
      <c r="F411" s="69" t="str">
        <f>IF(F210="","",IF(OR(JRF!A212=Checks!$K$9,JRF!A212=Checks!$K$10,JRF!A212=Checks!$K$11,JRF!A212=Checks!$K$6),'Journal Template'!F210,IF(OR(JRF!A212="Accrual",JRF!A212="Deferral"),'Journal Template'!F210,IF(F210=JRF!F212,JRF!AV212,JRF!F212))))</f>
        <v/>
      </c>
      <c r="G411" s="73" t="str">
        <f t="shared" si="21"/>
        <v/>
      </c>
      <c r="H411" s="73" t="str">
        <f t="shared" si="24"/>
        <v/>
      </c>
      <c r="I411" s="71" t="str">
        <f t="shared" si="25"/>
        <v/>
      </c>
      <c r="J411" s="71" t="str">
        <f t="shared" si="22"/>
        <v/>
      </c>
      <c r="K411" s="72" t="str">
        <f>IF(K210="","",IF(OR(JRF!A212=Checks!$K$9,JRF!A212=Checks!$K$10,JRF!A212=Checks!$K$11),'Journal Template'!K210,IF(K210=JRF!B212,JRF!Q212,"")))</f>
        <v/>
      </c>
      <c r="L411" s="200" t="str">
        <f t="shared" si="26"/>
        <v/>
      </c>
      <c r="M411" s="73" t="str">
        <f>IF(M210="","",IF(JRF!A212="Reclass","",-'Journal Template'!M210))</f>
        <v/>
      </c>
      <c r="N411" s="69"/>
      <c r="O411" s="69" t="str">
        <f t="shared" si="27"/>
        <v>ENDBS</v>
      </c>
      <c r="P411" s="69"/>
      <c r="T411" s="44"/>
      <c r="AH411" s="68"/>
      <c r="AI411" s="44"/>
      <c r="AL411" s="44"/>
    </row>
    <row r="412" spans="1:38">
      <c r="A412" s="69" t="str">
        <f>IF(A211="#REF!","#REF!",IF(OR(JRF!A213=Checks!$K$9,JRF!A213=Checks!$K$10,JRF!A213=Checks!$K$11,JRF!A213=Checks!$K$6),'Journal Template'!A211,IF(OR(JRF!A213="Accrual",JRF!A213="Deferral"),'Journal Template'!A211,IF(A211=JRF!B213,JRF!Q213,JRF!B213))))</f>
        <v>#REF!</v>
      </c>
      <c r="B412" s="69" t="str">
        <f t="shared" si="23"/>
        <v/>
      </c>
      <c r="C412" s="74" t="str">
        <f>IF(C211="","",IF(IFERROR(SEARCH("RIR",JRF!A213),0),"090960",IF(JRF!A213=Checks!$K$10,'BS Adj Codes'!$C$27,IF(JRF!A213=Checks!$K$11,'BS Adj Codes'!$C$28,IF(AND(JRF!A213="Accrual",C211=IFERROR(VLOOKUP(C211,'BS Adj Codes'!$B$2:$B$22,1,0),0)),IFERROR(VLOOKUP(C211,'BS Adj Codes'!$B$2:$C$22,2,0),0),IF(AND(JRF!A213="Accrual",LEFT(C211,1)=2),'BS Adj Codes'!$C$25,IF(AND(JRF!A213="Accrual",0=IFERROR(VLOOKUP(C211,'BS Adj Codes'!$B$2:$B$23,1,0),0)),"160955",IF(AND(JRF!A213="Prepaid",C211=IFERROR(VLOOKUP(C211,'BS Adj Codes'!$B$37:$B$42,1,0),0)),IFERROR(VLOOKUP(C211,'BS Adj Codes'!$B$37:$C$42,2,0),0),IF(AND(JRF!A213="Prepaid",0=IFERROR(VLOOKUP(C211,'BS Adj Codes'!$B$37:$B$42,1,0),0)),"050090",IF(AND(JRF!A213="Deferral",'Journal Template'!C211='BS Adj Codes'!$B$32),'BS Adj Codes'!$C$32,IF(AND(JRF!A213="Deferral",C211='BS Adj Codes'!$B$34),'BS Adj Codes'!$C$34,IF(JRF!A213="Deferral","050918",IF(C211=JRF!D213,JRF!T213,JRF!D213)))))))))))))</f>
        <v/>
      </c>
      <c r="D412" s="69" t="str">
        <f>IF(D211="","",IF(OR(JRF!A213=Checks!$K$9,JRF!A213=Checks!$K$10,JRF!A213=Checks!$K$11,JRF!A213=Checks!$K$6),'Journal Template'!D211,IF(OR(JRF!A213="Accrual",JRF!A213="Deferral"),'Journal Template'!D211,IF(D211=JRF!C213,JRF!V213,JRF!C213))))</f>
        <v/>
      </c>
      <c r="E412" s="69" t="str">
        <f>IF(E211="","",IF(OR(JRF!A213=Checks!$K$9,JRF!A213=Checks!$K$10,JRF!A213=Checks!$K$11,JRF!A213=Checks!$K$6),'Journal Template'!E211,IF(OR(JRF!A213="Accrual",JRF!A213="Deferral"),'Journal Template'!E211,IF(E211=JRF!E213,JRF!#REF!,JRF!E213))))</f>
        <v/>
      </c>
      <c r="F412" s="69" t="str">
        <f>IF(F211="","",IF(OR(JRF!A213=Checks!$K$9,JRF!A213=Checks!$K$10,JRF!A213=Checks!$K$11,JRF!A213=Checks!$K$6),'Journal Template'!F211,IF(OR(JRF!A213="Accrual",JRF!A213="Deferral"),'Journal Template'!F211,IF(F211=JRF!F213,JRF!AV213,JRF!F213))))</f>
        <v/>
      </c>
      <c r="G412" s="73" t="str">
        <f t="shared" si="21"/>
        <v/>
      </c>
      <c r="H412" s="73" t="str">
        <f t="shared" si="24"/>
        <v/>
      </c>
      <c r="I412" s="71" t="str">
        <f t="shared" si="25"/>
        <v/>
      </c>
      <c r="J412" s="71" t="str">
        <f t="shared" si="22"/>
        <v/>
      </c>
      <c r="K412" s="72" t="str">
        <f>IF(K211="","",IF(OR(JRF!A213=Checks!$K$9,JRF!A213=Checks!$K$10,JRF!A213=Checks!$K$11),'Journal Template'!K211,IF(K211=JRF!B213,JRF!Q213,"")))</f>
        <v/>
      </c>
      <c r="L412" s="200" t="str">
        <f t="shared" si="26"/>
        <v/>
      </c>
      <c r="M412" s="73" t="str">
        <f>IF(M211="","",IF(JRF!A213="Reclass","",-'Journal Template'!M211))</f>
        <v/>
      </c>
      <c r="N412" s="69"/>
      <c r="O412" s="69" t="str">
        <f t="shared" si="27"/>
        <v>ENDBS</v>
      </c>
      <c r="P412" s="69"/>
      <c r="T412" s="44"/>
      <c r="AH412" s="68"/>
      <c r="AI412" s="44"/>
      <c r="AL412" s="44"/>
    </row>
    <row r="413" spans="1:38">
      <c r="A413" s="69" t="str">
        <f>IF(A212="#REF!","#REF!",IF(OR(JRF!A214=Checks!$K$9,JRF!A214=Checks!$K$10,JRF!A214=Checks!$K$11,JRF!A214=Checks!$K$6),'Journal Template'!A212,IF(OR(JRF!A214="Accrual",JRF!A214="Deferral"),'Journal Template'!A212,IF(A212=JRF!B214,JRF!Q214,JRF!B214))))</f>
        <v>#REF!</v>
      </c>
      <c r="B413" s="69" t="str">
        <f t="shared" si="23"/>
        <v/>
      </c>
      <c r="C413" s="74" t="str">
        <f>IF(C212="","",IF(IFERROR(SEARCH("RIR",JRF!A214),0),"090960",IF(JRF!A214=Checks!$K$10,'BS Adj Codes'!$C$27,IF(JRF!A214=Checks!$K$11,'BS Adj Codes'!$C$28,IF(AND(JRF!A214="Accrual",C212=IFERROR(VLOOKUP(C212,'BS Adj Codes'!$B$2:$B$22,1,0),0)),IFERROR(VLOOKUP(C212,'BS Adj Codes'!$B$2:$C$22,2,0),0),IF(AND(JRF!A214="Accrual",LEFT(C212,1)=2),'BS Adj Codes'!$C$25,IF(AND(JRF!A214="Accrual",0=IFERROR(VLOOKUP(C212,'BS Adj Codes'!$B$2:$B$23,1,0),0)),"160955",IF(AND(JRF!A214="Prepaid",C212=IFERROR(VLOOKUP(C212,'BS Adj Codes'!$B$37:$B$42,1,0),0)),IFERROR(VLOOKUP(C212,'BS Adj Codes'!$B$37:$C$42,2,0),0),IF(AND(JRF!A214="Prepaid",0=IFERROR(VLOOKUP(C212,'BS Adj Codes'!$B$37:$B$42,1,0),0)),"050090",IF(AND(JRF!A214="Deferral",'Journal Template'!C212='BS Adj Codes'!$B$32),'BS Adj Codes'!$C$32,IF(AND(JRF!A214="Deferral",C212='BS Adj Codes'!$B$34),'BS Adj Codes'!$C$34,IF(JRF!A214="Deferral","050918",IF(C212=JRF!D214,JRF!T214,JRF!D214)))))))))))))</f>
        <v/>
      </c>
      <c r="D413" s="69" t="str">
        <f>IF(D212="","",IF(OR(JRF!A214=Checks!$K$9,JRF!A214=Checks!$K$10,JRF!A214=Checks!$K$11,JRF!A214=Checks!$K$6),'Journal Template'!D212,IF(OR(JRF!A214="Accrual",JRF!A214="Deferral"),'Journal Template'!D212,IF(D212=JRF!C214,JRF!V214,JRF!C214))))</f>
        <v/>
      </c>
      <c r="E413" s="69" t="str">
        <f>IF(E212="","",IF(OR(JRF!A214=Checks!$K$9,JRF!A214=Checks!$K$10,JRF!A214=Checks!$K$11,JRF!A214=Checks!$K$6),'Journal Template'!E212,IF(OR(JRF!A214="Accrual",JRF!A214="Deferral"),'Journal Template'!E212,IF(E212=JRF!E214,JRF!#REF!,JRF!E214))))</f>
        <v/>
      </c>
      <c r="F413" s="69" t="str">
        <f>IF(F212="","",IF(OR(JRF!A214=Checks!$K$9,JRF!A214=Checks!$K$10,JRF!A214=Checks!$K$11,JRF!A214=Checks!$K$6),'Journal Template'!F212,IF(OR(JRF!A214="Accrual",JRF!A214="Deferral"),'Journal Template'!F212,IF(F212=JRF!F214,JRF!AV214,JRF!F214))))</f>
        <v/>
      </c>
      <c r="G413" s="73" t="str">
        <f t="shared" si="21"/>
        <v/>
      </c>
      <c r="H413" s="73" t="str">
        <f t="shared" si="24"/>
        <v/>
      </c>
      <c r="I413" s="71" t="str">
        <f t="shared" si="25"/>
        <v/>
      </c>
      <c r="J413" s="71" t="str">
        <f t="shared" si="22"/>
        <v/>
      </c>
      <c r="K413" s="72" t="str">
        <f>IF(K212="","",IF(OR(JRF!A214=Checks!$K$9,JRF!A214=Checks!$K$10,JRF!A214=Checks!$K$11),'Journal Template'!K212,IF(K212=JRF!B214,JRF!Q214,"")))</f>
        <v/>
      </c>
      <c r="L413" s="200" t="str">
        <f t="shared" si="26"/>
        <v/>
      </c>
      <c r="M413" s="73" t="str">
        <f>IF(M212="","",IF(JRF!A214="Reclass","",-'Journal Template'!M212))</f>
        <v/>
      </c>
      <c r="N413" s="69"/>
      <c r="O413" s="69" t="str">
        <f t="shared" si="27"/>
        <v>ENDBS</v>
      </c>
      <c r="P413" s="69"/>
      <c r="T413" s="44"/>
      <c r="AH413" s="68"/>
      <c r="AI413" s="44"/>
      <c r="AL413" s="44"/>
    </row>
    <row r="414" spans="1:38">
      <c r="D414" s="203"/>
    </row>
    <row r="415" spans="1:38"/>
    <row r="416" spans="1:38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</sheetData>
  <autoFilter ref="A12:AX413" xr:uid="{FF60A044-577C-4649-A988-1511D5D64839}"/>
  <mergeCells count="23">
    <mergeCell ref="N11:O11"/>
    <mergeCell ref="E5:F5"/>
    <mergeCell ref="A11:B11"/>
    <mergeCell ref="C11:I11"/>
    <mergeCell ref="J11:K11"/>
    <mergeCell ref="L11:M11"/>
    <mergeCell ref="E6:F6"/>
    <mergeCell ref="E7:F7"/>
    <mergeCell ref="A1:P1"/>
    <mergeCell ref="J10:K10"/>
    <mergeCell ref="A2:P2"/>
    <mergeCell ref="A3:B3"/>
    <mergeCell ref="A4:B4"/>
    <mergeCell ref="A5:B5"/>
    <mergeCell ref="A6:B6"/>
    <mergeCell ref="A8:B8"/>
    <mergeCell ref="A9:B9"/>
    <mergeCell ref="A10:B10"/>
    <mergeCell ref="C10:D10"/>
    <mergeCell ref="E10:F10"/>
    <mergeCell ref="G10:I10"/>
    <mergeCell ref="E3:F3"/>
    <mergeCell ref="E4:F4"/>
  </mergeCells>
  <conditionalFormatting sqref="P13:P413 K13:K413">
    <cfRule type="expression" dxfId="49" priority="67">
      <formula>LEN(TRIM(K13))&gt;0</formula>
    </cfRule>
  </conditionalFormatting>
  <conditionalFormatting sqref="E214:E413">
    <cfRule type="expression" dxfId="48" priority="62">
      <formula>LEN(TRIM(E214))&gt;0</formula>
    </cfRule>
    <cfRule type="expression" dxfId="47" priority="64">
      <formula>"BEPT"</formula>
    </cfRule>
    <cfRule type="cellIs" dxfId="46" priority="66" operator="equal">
      <formula>"YR2020"</formula>
    </cfRule>
  </conditionalFormatting>
  <conditionalFormatting sqref="O13:O413">
    <cfRule type="expression" dxfId="45" priority="63">
      <formula>AR13=2</formula>
    </cfRule>
  </conditionalFormatting>
  <conditionalFormatting sqref="P11">
    <cfRule type="cellIs" dxfId="44" priority="36" operator="greaterThan">
      <formula>0</formula>
    </cfRule>
    <cfRule type="expression" dxfId="43" priority="37">
      <formula>$P$10="BEPS"</formula>
    </cfRule>
    <cfRule type="cellIs" dxfId="42" priority="60" operator="greaterThan">
      <formula>0</formula>
    </cfRule>
    <cfRule type="expression" dxfId="41" priority="61">
      <formula>$P$10="BEPS"</formula>
    </cfRule>
  </conditionalFormatting>
  <conditionalFormatting sqref="G10">
    <cfRule type="expression" dxfId="40" priority="25">
      <formula>LEN(TRIM(G10))=0</formula>
    </cfRule>
    <cfRule type="expression" dxfId="39" priority="49">
      <formula>LEN(TRIM(G10))=0</formula>
    </cfRule>
  </conditionalFormatting>
  <conditionalFormatting sqref="C3">
    <cfRule type="expression" dxfId="38" priority="24">
      <formula>LEN(TRIM(C3))=0</formula>
    </cfRule>
    <cfRule type="expression" dxfId="37" priority="48">
      <formula>LEN(TRIM(C3))=0</formula>
    </cfRule>
  </conditionalFormatting>
  <conditionalFormatting sqref="C11:I11">
    <cfRule type="expression" dxfId="36" priority="23">
      <formula>LEN(TRIM(C11))=0</formula>
    </cfRule>
    <cfRule type="expression" dxfId="35" priority="47">
      <formula>LEN(TRIM(C11))=0</formula>
    </cfRule>
  </conditionalFormatting>
  <conditionalFormatting sqref="I13:I413">
    <cfRule type="expression" dxfId="34" priority="46">
      <formula>IF(LEN(I13)&gt;30,TRUE,FALSE)</formula>
    </cfRule>
  </conditionalFormatting>
  <conditionalFormatting sqref="P10">
    <cfRule type="cellIs" dxfId="33" priority="21" operator="equal">
      <formula>"BEPS"</formula>
    </cfRule>
    <cfRule type="cellIs" dxfId="32" priority="45" operator="equal">
      <formula>"BEPS"</formula>
    </cfRule>
  </conditionalFormatting>
  <conditionalFormatting sqref="L10">
    <cfRule type="cellIs" dxfId="31" priority="20" operator="equal">
      <formula>"Statistical"</formula>
    </cfRule>
    <cfRule type="cellIs" dxfId="30" priority="44" operator="equal">
      <formula>"Statistical"</formula>
    </cfRule>
  </conditionalFormatting>
  <conditionalFormatting sqref="B214:B413">
    <cfRule type="cellIs" dxfId="29" priority="19" operator="equal">
      <formula>"H0192"</formula>
    </cfRule>
  </conditionalFormatting>
  <conditionalFormatting sqref="C214:C413">
    <cfRule type="cellIs" dxfId="28" priority="18" operator="equal">
      <formula>"H0192"</formula>
    </cfRule>
  </conditionalFormatting>
  <conditionalFormatting sqref="D214:D413">
    <cfRule type="cellIs" dxfId="27" priority="17" operator="equal">
      <formula>"H0192"</formula>
    </cfRule>
  </conditionalFormatting>
  <conditionalFormatting sqref="E3">
    <cfRule type="expression" dxfId="26" priority="12">
      <formula>SEARCH("Inactive",E3)</formula>
    </cfRule>
  </conditionalFormatting>
  <conditionalFormatting sqref="E5">
    <cfRule type="expression" dxfId="25" priority="11">
      <formula>SEARCH("System Fund",E5)</formula>
    </cfRule>
  </conditionalFormatting>
  <conditionalFormatting sqref="E4">
    <cfRule type="expression" dxfId="24" priority="8">
      <formula>SEARCH("Inactive",E4)</formula>
    </cfRule>
  </conditionalFormatting>
  <conditionalFormatting sqref="E6">
    <cfRule type="expression" dxfId="23" priority="7">
      <formula>SEARCH("Branch",E6)</formula>
    </cfRule>
  </conditionalFormatting>
  <conditionalFormatting sqref="E7">
    <cfRule type="expression" dxfId="22" priority="2">
      <formula>SEARCH("Product",E7)</formula>
    </cfRule>
  </conditionalFormatting>
  <pageMargins left="0.7" right="0.7" top="0.75" bottom="0.75" header="0.3" footer="0.3"/>
  <pageSetup orientation="portrait" r:id="rId1"/>
  <ignoredErrors>
    <ignoredError sqref="E3:E7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21C132C0-D91E-401E-A0C9-C8484668671C}">
            <xm:f>IF(C13="","False",IF(IFERROR(VLOOKUP(C13,Checks!$N:$P,3,0),0)="I","True",IF(IFERROR(VLOOKUP(C13,Checks!$N:$P,3,0),0)=0,"True","False")))</xm:f>
            <x14:dxf>
              <fill>
                <patternFill>
                  <bgColor rgb="FFFF0000"/>
                </patternFill>
              </fill>
            </x14:dxf>
          </x14:cfRule>
          <xm:sqref>C13:C4986</xm:sqref>
        </x14:conditionalFormatting>
        <x14:conditionalFormatting xmlns:xm="http://schemas.microsoft.com/office/excel/2006/main">
          <x14:cfRule type="expression" priority="5" id="{73E7F941-961B-4F68-A6D0-7027AA7D5D94}">
            <xm:f>VLOOKUP(D13,Checks!$S:$U,3,0)="A"</xm:f>
            <x14:dxf>
              <fill>
                <patternFill>
                  <bgColor rgb="FF00B0F0"/>
                </patternFill>
              </fill>
            </x14:dxf>
          </x14:cfRule>
          <x14:cfRule type="expression" priority="14" id="{FA66F2B2-B360-4CF7-9E0F-D8B15DE2587E}">
            <xm:f>IF(D13="","FALSE",IF(AND(IFERROR(VLOOKUP(D13,Checks!$X:$AA,4,0),0)=A13,IFERROR(VLOOKUP(D13,Checks!$X:$AA,2,0),0)="A"),"False","True"))</xm:f>
            <x14:dxf>
              <fill>
                <patternFill>
                  <bgColor rgb="FFFF0000"/>
                </patternFill>
              </fill>
            </x14:dxf>
          </x14:cfRule>
          <xm:sqref>D13:D4986</xm:sqref>
        </x14:conditionalFormatting>
        <x14:conditionalFormatting xmlns:xm="http://schemas.microsoft.com/office/excel/2006/main">
          <x14:cfRule type="expression" priority="3" id="{EAD7DAFD-D48B-4129-A4A5-46D20072F225}">
            <xm:f>A13=VLOOKUP(A13,Checks!AI:AI,1,0)</xm:f>
            <x14:dxf>
              <fill>
                <patternFill>
                  <bgColor rgb="FF00B0F0"/>
                </patternFill>
              </fill>
            </x14:dxf>
          </x14:cfRule>
          <x14:cfRule type="expression" priority="4" id="{65436459-C3C5-4023-9EA7-D1B82DCCC759}">
            <xm:f>IF(OR(A13="",A13="#REF!"),"FALSE",IF(AND(IFERROR(VLOOKUP(D13,Checks!$X:$AA,4,0),0)=A13,IFERROR(VLOOKUP(D13,Checks!$X:$AA,2,0),0)="A"),"False","True"))</xm:f>
            <x14:dxf>
              <fill>
                <patternFill>
                  <bgColor rgb="FFFF0000"/>
                </patternFill>
              </fill>
            </x14:dxf>
          </x14:cfRule>
          <xm:sqref>A13:A4986</xm:sqref>
        </x14:conditionalFormatting>
        <x14:conditionalFormatting xmlns:xm="http://schemas.microsoft.com/office/excel/2006/main">
          <x14:cfRule type="expression" priority="1" id="{34F2683D-64C9-43AA-ACD0-6D765FAB2CC3}">
            <xm:f>IF(LEN(F13)&gt;0,"False",IF(A13="","False",IF(LEFT(A13,1)=IFERROR(VLOOKUP(LEFT(A13,1),Checks!$CF$2:$CF$5,1,0),0),"True",IF(D13="","False",IF(D13=IFERROR(VLOOKUP(D13,Checks!$CH:$CH,1,0),0),"True","False")))))</xm:f>
            <x14:dxf>
              <fill>
                <patternFill>
                  <bgColor theme="7" tint="0.59996337778862885"/>
                </patternFill>
              </fill>
            </x14:dxf>
          </x14:cfRule>
          <xm:sqref>F13:F4133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B4C8A-8B31-4F06-96C1-048459F1EB82}">
  <sheetPr codeName="Sheet4">
    <tabColor rgb="FFFFFF00"/>
    <pageSetUpPr fitToPage="1"/>
  </sheetPr>
  <dimension ref="B1:XFC131"/>
  <sheetViews>
    <sheetView showGridLines="0" topLeftCell="A14" zoomScale="60" zoomScaleNormal="60" workbookViewId="0">
      <selection activeCell="Q29" sqref="Q29:Y29"/>
    </sheetView>
  </sheetViews>
  <sheetFormatPr defaultColWidth="9.1796875" defaultRowHeight="24" customHeight="1"/>
  <cols>
    <col min="1" max="1" width="3.453125" style="79" customWidth="1"/>
    <col min="2" max="4" width="2.7265625" style="79" customWidth="1"/>
    <col min="5" max="5" width="34.7265625" style="79" customWidth="1"/>
    <col min="6" max="8" width="2.7265625" style="79" customWidth="1"/>
    <col min="9" max="9" width="12.7265625" style="79" customWidth="1"/>
    <col min="10" max="10" width="3.7265625" style="79" customWidth="1"/>
    <col min="11" max="11" width="11.54296875" style="79" customWidth="1"/>
    <col min="12" max="21" width="2.7265625" style="79" customWidth="1"/>
    <col min="22" max="22" width="8.1796875" style="79" customWidth="1"/>
    <col min="23" max="24" width="2.7265625" style="79" customWidth="1"/>
    <col min="25" max="25" width="16" style="79" customWidth="1"/>
    <col min="26" max="33" width="2.7265625" style="79" customWidth="1"/>
    <col min="34" max="34" width="6.26953125" style="79" customWidth="1"/>
    <col min="35" max="35" width="0.1796875" style="79" customWidth="1"/>
    <col min="36" max="36" width="2.7265625" style="79" customWidth="1"/>
    <col min="37" max="37" width="10.7265625" style="79" bestFit="1" customWidth="1"/>
    <col min="38" max="38" width="5.81640625" style="79" customWidth="1"/>
    <col min="39" max="39" width="9.1796875" style="79"/>
    <col min="40" max="40" width="9.1796875" style="80"/>
    <col min="41" max="16384" width="9.1796875" style="79"/>
  </cols>
  <sheetData>
    <row r="1" spans="2:42 16383:16383" s="98" customFormat="1" ht="18" customHeight="1"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M1" s="79"/>
      <c r="AN1" s="97"/>
      <c r="AO1" s="79"/>
      <c r="XFC1" s="81" t="s">
        <v>187</v>
      </c>
    </row>
    <row r="2" spans="2:42 16383:16383" s="98" customFormat="1" ht="18" customHeight="1">
      <c r="F2" s="99"/>
      <c r="H2" s="103"/>
      <c r="I2" s="103"/>
      <c r="L2" s="102"/>
      <c r="N2" s="104"/>
      <c r="AM2" s="79"/>
      <c r="AN2" s="97"/>
      <c r="AO2" s="79"/>
      <c r="XFC2" s="81" t="s">
        <v>188</v>
      </c>
    </row>
    <row r="3" spans="2:42 16383:16383" s="98" customFormat="1" ht="18" customHeight="1">
      <c r="F3" s="99"/>
      <c r="H3" s="103"/>
      <c r="I3" s="103"/>
      <c r="L3" s="102"/>
      <c r="AM3" s="79"/>
      <c r="AN3" s="97"/>
      <c r="AO3" s="79"/>
      <c r="XFC3" s="81" t="s">
        <v>189</v>
      </c>
    </row>
    <row r="4" spans="2:42 16383:16383" s="98" customFormat="1" ht="18" customHeight="1">
      <c r="F4" s="99"/>
      <c r="N4" s="357"/>
      <c r="O4" s="358"/>
      <c r="P4" s="358"/>
      <c r="Q4" s="358"/>
      <c r="R4" s="358"/>
      <c r="S4" s="358"/>
      <c r="T4" s="358"/>
      <c r="U4" s="358"/>
      <c r="V4" s="358"/>
      <c r="W4" s="358"/>
      <c r="X4" s="358"/>
      <c r="Y4" s="358"/>
      <c r="Z4" s="358"/>
      <c r="AA4" s="358"/>
      <c r="AB4" s="358"/>
      <c r="AC4" s="358"/>
      <c r="AD4" s="358"/>
      <c r="AE4" s="358"/>
      <c r="AF4" s="358"/>
      <c r="AG4" s="358"/>
      <c r="AH4" s="358"/>
      <c r="AI4" s="358"/>
      <c r="AM4" s="79"/>
      <c r="AN4" s="97"/>
      <c r="AO4" s="79"/>
      <c r="AP4" s="101"/>
      <c r="XFC4" s="81" t="s">
        <v>190</v>
      </c>
    </row>
    <row r="5" spans="2:42 16383:16383" s="98" customFormat="1" ht="18" customHeight="1">
      <c r="B5" s="100" t="s">
        <v>191</v>
      </c>
      <c r="F5" s="99"/>
      <c r="AM5" s="79"/>
      <c r="AN5" s="97"/>
      <c r="AO5" s="79"/>
      <c r="XFC5" s="81" t="s">
        <v>192</v>
      </c>
    </row>
    <row r="6" spans="2:42 16383:16383" s="98" customFormat="1" ht="18" customHeight="1" thickBot="1">
      <c r="B6" s="100"/>
      <c r="F6" s="99"/>
      <c r="AM6" s="79"/>
      <c r="AN6" s="97"/>
      <c r="AO6" s="79"/>
      <c r="XFC6" s="81" t="s">
        <v>193</v>
      </c>
    </row>
    <row r="7" spans="2:42 16383:16383" s="98" customFormat="1" ht="24" customHeight="1" thickTop="1">
      <c r="B7" s="359" t="s">
        <v>194</v>
      </c>
      <c r="C7" s="360"/>
      <c r="D7" s="360"/>
      <c r="E7" s="360"/>
      <c r="F7" s="360"/>
      <c r="G7" s="360"/>
      <c r="H7" s="360"/>
      <c r="I7" s="360"/>
      <c r="J7" s="360"/>
      <c r="K7" s="360"/>
      <c r="L7" s="360"/>
      <c r="M7" s="360"/>
      <c r="N7" s="360"/>
      <c r="O7" s="360"/>
      <c r="P7" s="360"/>
      <c r="Q7" s="360"/>
      <c r="R7" s="360"/>
      <c r="S7" s="360"/>
      <c r="T7" s="360"/>
      <c r="U7" s="360"/>
      <c r="V7" s="360"/>
      <c r="W7" s="360"/>
      <c r="X7" s="360"/>
      <c r="Y7" s="360"/>
      <c r="Z7" s="360"/>
      <c r="AA7" s="360"/>
      <c r="AB7" s="360"/>
      <c r="AC7" s="360"/>
      <c r="AD7" s="360"/>
      <c r="AE7" s="360"/>
      <c r="AF7" s="360"/>
      <c r="AG7" s="360"/>
      <c r="AH7" s="361"/>
      <c r="AL7" s="96"/>
      <c r="AM7" s="96"/>
      <c r="AN7" s="97"/>
      <c r="AO7" s="79"/>
      <c r="XFC7" s="81" t="s">
        <v>195</v>
      </c>
    </row>
    <row r="8" spans="2:42 16383:16383" s="94" customFormat="1" ht="18" customHeight="1">
      <c r="B8" s="362"/>
      <c r="C8" s="363"/>
      <c r="D8" s="363"/>
      <c r="E8" s="363"/>
      <c r="F8" s="363"/>
      <c r="G8" s="363"/>
      <c r="H8" s="363"/>
      <c r="I8" s="363"/>
      <c r="J8" s="363"/>
      <c r="K8" s="363"/>
      <c r="L8" s="363"/>
      <c r="M8" s="363"/>
      <c r="N8" s="363"/>
      <c r="O8" s="363"/>
      <c r="P8" s="363"/>
      <c r="Q8" s="363"/>
      <c r="R8" s="363"/>
      <c r="S8" s="363"/>
      <c r="T8" s="363"/>
      <c r="U8" s="363"/>
      <c r="V8" s="363"/>
      <c r="W8" s="363"/>
      <c r="X8" s="363"/>
      <c r="Y8" s="363"/>
      <c r="Z8" s="363"/>
      <c r="AA8" s="363"/>
      <c r="AB8" s="363"/>
      <c r="AC8" s="363"/>
      <c r="AD8" s="363"/>
      <c r="AE8" s="363"/>
      <c r="AF8" s="363"/>
      <c r="AG8" s="363"/>
      <c r="AH8" s="364"/>
      <c r="AL8" s="95"/>
      <c r="AM8" s="96"/>
      <c r="AN8" s="97"/>
      <c r="AO8" s="82"/>
      <c r="XFC8" s="81" t="s">
        <v>196</v>
      </c>
    </row>
    <row r="9" spans="2:42 16383:16383" s="94" customFormat="1" ht="24" customHeight="1">
      <c r="B9" s="353" t="s">
        <v>197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  <c r="AH9" s="355"/>
      <c r="AL9" s="95"/>
      <c r="AM9" s="96"/>
      <c r="AN9" s="83"/>
      <c r="AO9" s="82"/>
      <c r="XFC9" s="81" t="s">
        <v>198</v>
      </c>
    </row>
    <row r="10" spans="2:42 16383:16383" s="94" customFormat="1" ht="24" customHeight="1">
      <c r="B10" s="256" t="s">
        <v>199</v>
      </c>
      <c r="C10" s="257"/>
      <c r="D10" s="257"/>
      <c r="E10" s="258"/>
      <c r="F10" s="339" t="str">
        <f>IF(COUNTIFS(JRF!A15:A199,"Intercompany - Cross Charge (RIR)")&gt;=1,JRF!B5,"")</f>
        <v/>
      </c>
      <c r="G10" s="340"/>
      <c r="H10" s="340"/>
      <c r="I10" s="340"/>
      <c r="J10" s="340"/>
      <c r="K10" s="341"/>
      <c r="L10" s="313" t="s">
        <v>200</v>
      </c>
      <c r="M10" s="257"/>
      <c r="N10" s="257"/>
      <c r="O10" s="258"/>
      <c r="P10" s="342" t="str">
        <f>IF(COUNTIFS(JRF!A15:A199,"Intercompany - Cross Charge (RIR)")&gt;=1,JRF!$B$11,"")</f>
        <v/>
      </c>
      <c r="Q10" s="273"/>
      <c r="R10" s="273"/>
      <c r="S10" s="273"/>
      <c r="T10" s="273"/>
      <c r="U10" s="273"/>
      <c r="V10" s="273"/>
      <c r="W10" s="273"/>
      <c r="X10" s="273"/>
      <c r="Y10" s="273"/>
      <c r="Z10" s="273"/>
      <c r="AA10" s="273"/>
      <c r="AB10" s="273"/>
      <c r="AC10" s="273"/>
      <c r="AD10" s="273"/>
      <c r="AE10" s="273"/>
      <c r="AF10" s="273"/>
      <c r="AG10" s="273"/>
      <c r="AH10" s="272"/>
      <c r="AL10" s="95"/>
      <c r="AM10" s="96"/>
      <c r="AN10" s="83"/>
      <c r="AO10" s="82"/>
      <c r="XFC10" s="81" t="s">
        <v>201</v>
      </c>
    </row>
    <row r="11" spans="2:42 16383:16383" s="94" customFormat="1" ht="35.65" customHeight="1">
      <c r="B11" s="343" t="s">
        <v>202</v>
      </c>
      <c r="C11" s="344"/>
      <c r="D11" s="344"/>
      <c r="E11" s="345"/>
      <c r="F11" s="346" t="str">
        <f>IF(COUNTIFS(JRF!A15:A199,"Intercompany - Cross Charge (RIR)")=1,JRF!Q16,IF(COUNTIFS(JRF!A15:A199,"Intercompany - Cross Charge (RIR)")&gt;1,"Refer Column 'Q' of JRF tab",""))</f>
        <v/>
      </c>
      <c r="G11" s="347"/>
      <c r="H11" s="347"/>
      <c r="I11" s="347"/>
      <c r="J11" s="347"/>
      <c r="K11" s="348"/>
      <c r="L11" s="313" t="s">
        <v>203</v>
      </c>
      <c r="M11" s="257"/>
      <c r="N11" s="257"/>
      <c r="O11" s="258"/>
      <c r="P11" s="349" t="str">
        <f>IF(COUNTIFS(JRF!A15:A199,"Intercompany - Cross Charge (RIR)")=1,JRF!T16,IF(COUNTIFS(JRF!A15:A199,"Intercompany - Cross Charge (RIR)")&gt;1,"Refer Column 'T' of JRF tab",""))</f>
        <v/>
      </c>
      <c r="Q11" s="260"/>
      <c r="R11" s="260"/>
      <c r="S11" s="260"/>
      <c r="T11" s="260"/>
      <c r="U11" s="260"/>
      <c r="V11" s="261"/>
      <c r="W11" s="313" t="s">
        <v>204</v>
      </c>
      <c r="X11" s="257"/>
      <c r="Y11" s="257"/>
      <c r="Z11" s="258"/>
      <c r="AA11" s="350" t="str">
        <f>IF(COUNTIFS(JRF!A15:A199,"Intercompany - Cross Charge (RIR)")=1,JRF!V16,IF(COUNTIFS(JRF!A15:A199,"Intercompany - Cross Charge (RIR)")&gt;1,"Refer Column 'V' of JRF tab",""))</f>
        <v/>
      </c>
      <c r="AB11" s="351"/>
      <c r="AC11" s="351"/>
      <c r="AD11" s="351"/>
      <c r="AE11" s="351"/>
      <c r="AF11" s="351"/>
      <c r="AG11" s="351"/>
      <c r="AH11" s="352"/>
      <c r="AL11" s="95"/>
      <c r="AM11" s="96"/>
      <c r="AN11" s="83"/>
      <c r="AO11" s="82"/>
      <c r="XFC11" s="81" t="s">
        <v>205</v>
      </c>
    </row>
    <row r="12" spans="2:42 16383:16383" s="94" customFormat="1" ht="24.75" customHeight="1">
      <c r="B12" s="256" t="s">
        <v>206</v>
      </c>
      <c r="C12" s="311"/>
      <c r="D12" s="311"/>
      <c r="E12" s="311"/>
      <c r="F12" s="311"/>
      <c r="G12" s="311"/>
      <c r="H12" s="311"/>
      <c r="I12" s="311"/>
      <c r="J12" s="311"/>
      <c r="K12" s="312"/>
      <c r="L12" s="313" t="s">
        <v>207</v>
      </c>
      <c r="M12" s="257"/>
      <c r="N12" s="257"/>
      <c r="O12" s="258"/>
      <c r="P12" s="271"/>
      <c r="Q12" s="273"/>
      <c r="R12" s="273"/>
      <c r="S12" s="273"/>
      <c r="T12" s="273"/>
      <c r="U12" s="273"/>
      <c r="V12" s="274"/>
      <c r="W12" s="313" t="s">
        <v>208</v>
      </c>
      <c r="X12" s="257"/>
      <c r="Y12" s="257"/>
      <c r="Z12" s="258"/>
      <c r="AA12" s="314"/>
      <c r="AB12" s="315"/>
      <c r="AC12" s="315"/>
      <c r="AD12" s="315"/>
      <c r="AE12" s="315"/>
      <c r="AF12" s="315"/>
      <c r="AG12" s="315"/>
      <c r="AH12" s="316"/>
      <c r="AL12" s="95"/>
      <c r="AM12" s="96"/>
      <c r="AN12" s="83"/>
      <c r="AO12" s="82"/>
      <c r="XFC12" s="81" t="s">
        <v>209</v>
      </c>
    </row>
    <row r="13" spans="2:42 16383:16383" s="94" customFormat="1" ht="24.75" customHeight="1">
      <c r="B13" s="317" t="s">
        <v>210</v>
      </c>
      <c r="C13" s="318"/>
      <c r="D13" s="318"/>
      <c r="E13" s="318"/>
      <c r="F13" s="318"/>
      <c r="G13" s="318"/>
      <c r="H13" s="318"/>
      <c r="I13" s="318"/>
      <c r="J13" s="318"/>
      <c r="K13" s="318"/>
      <c r="L13" s="318"/>
      <c r="M13" s="318"/>
      <c r="N13" s="318"/>
      <c r="O13" s="318"/>
      <c r="P13" s="318"/>
      <c r="Q13" s="318"/>
      <c r="R13" s="318"/>
      <c r="S13" s="318"/>
      <c r="T13" s="318"/>
      <c r="U13" s="318"/>
      <c r="V13" s="318"/>
      <c r="W13" s="318"/>
      <c r="X13" s="318"/>
      <c r="Y13" s="318"/>
      <c r="Z13" s="318"/>
      <c r="AA13" s="318"/>
      <c r="AB13" s="318"/>
      <c r="AC13" s="318"/>
      <c r="AD13" s="318"/>
      <c r="AE13" s="318"/>
      <c r="AF13" s="318"/>
      <c r="AG13" s="318"/>
      <c r="AH13" s="319"/>
      <c r="AL13" s="95"/>
      <c r="AM13" s="82"/>
      <c r="AN13" s="83"/>
      <c r="AO13" s="82"/>
      <c r="XFC13" s="81" t="s">
        <v>211</v>
      </c>
    </row>
    <row r="14" spans="2:42 16383:16383" s="94" customFormat="1" ht="18" customHeight="1">
      <c r="B14" s="320" t="s">
        <v>212</v>
      </c>
      <c r="C14" s="321"/>
      <c r="D14" s="321"/>
      <c r="E14" s="321"/>
      <c r="F14" s="321"/>
      <c r="G14" s="321"/>
      <c r="H14" s="321"/>
      <c r="I14" s="321"/>
      <c r="J14" s="321"/>
      <c r="K14" s="321"/>
      <c r="L14" s="321"/>
      <c r="M14" s="321"/>
      <c r="N14" s="321"/>
      <c r="O14" s="321"/>
      <c r="P14" s="321"/>
      <c r="Q14" s="321"/>
      <c r="R14" s="321"/>
      <c r="S14" s="321"/>
      <c r="T14" s="321"/>
      <c r="U14" s="321"/>
      <c r="V14" s="321"/>
      <c r="W14" s="321"/>
      <c r="X14" s="321"/>
      <c r="Y14" s="321"/>
      <c r="Z14" s="321"/>
      <c r="AA14" s="321"/>
      <c r="AB14" s="321"/>
      <c r="AC14" s="321"/>
      <c r="AD14" s="321"/>
      <c r="AE14" s="321"/>
      <c r="AF14" s="321"/>
      <c r="AG14" s="321"/>
      <c r="AH14" s="322"/>
      <c r="AL14" s="95"/>
      <c r="AM14" s="82"/>
      <c r="AN14" s="83"/>
      <c r="AO14" s="82"/>
      <c r="XFC14" s="81" t="s">
        <v>213</v>
      </c>
    </row>
    <row r="15" spans="2:42 16383:16383" s="82" customFormat="1" ht="24.75" customHeight="1">
      <c r="B15" s="323"/>
      <c r="C15" s="324"/>
      <c r="D15" s="324"/>
      <c r="E15" s="324"/>
      <c r="F15" s="324"/>
      <c r="G15" s="324"/>
      <c r="H15" s="324"/>
      <c r="I15" s="324"/>
      <c r="J15" s="325" t="s">
        <v>214</v>
      </c>
      <c r="K15" s="326"/>
      <c r="L15" s="326"/>
      <c r="M15" s="326"/>
      <c r="N15" s="326"/>
      <c r="O15" s="326"/>
      <c r="P15" s="326"/>
      <c r="Q15" s="327"/>
      <c r="R15" s="331" t="s">
        <v>215</v>
      </c>
      <c r="S15" s="332"/>
      <c r="T15" s="332"/>
      <c r="U15" s="332"/>
      <c r="V15" s="332"/>
      <c r="W15" s="332"/>
      <c r="X15" s="332"/>
      <c r="Y15" s="333"/>
      <c r="Z15" s="337" t="s">
        <v>216</v>
      </c>
      <c r="AA15" s="337"/>
      <c r="AB15" s="337"/>
      <c r="AC15" s="337"/>
      <c r="AD15" s="337"/>
      <c r="AE15" s="337"/>
      <c r="AF15" s="337"/>
      <c r="AG15" s="337"/>
      <c r="AH15" s="338"/>
      <c r="AN15" s="83"/>
      <c r="XFC15" s="81" t="s">
        <v>217</v>
      </c>
    </row>
    <row r="16" spans="2:42 16383:16383" s="82" customFormat="1" ht="16.899999999999999" customHeight="1">
      <c r="B16" s="323"/>
      <c r="C16" s="324"/>
      <c r="D16" s="324"/>
      <c r="E16" s="324"/>
      <c r="F16" s="324"/>
      <c r="G16" s="324"/>
      <c r="H16" s="324"/>
      <c r="I16" s="324"/>
      <c r="J16" s="328"/>
      <c r="K16" s="329"/>
      <c r="L16" s="329"/>
      <c r="M16" s="329"/>
      <c r="N16" s="329"/>
      <c r="O16" s="329"/>
      <c r="P16" s="329"/>
      <c r="Q16" s="330"/>
      <c r="R16" s="334"/>
      <c r="S16" s="335"/>
      <c r="T16" s="335"/>
      <c r="U16" s="335"/>
      <c r="V16" s="335"/>
      <c r="W16" s="335"/>
      <c r="X16" s="335"/>
      <c r="Y16" s="336"/>
      <c r="Z16" s="337"/>
      <c r="AA16" s="337"/>
      <c r="AB16" s="337"/>
      <c r="AC16" s="337"/>
      <c r="AD16" s="337"/>
      <c r="AE16" s="337"/>
      <c r="AF16" s="337"/>
      <c r="AG16" s="337"/>
      <c r="AH16" s="338"/>
      <c r="AM16" s="93"/>
      <c r="AN16" s="83"/>
      <c r="XFC16" s="81" t="s">
        <v>218</v>
      </c>
    </row>
    <row r="17" spans="2:46 16383:16383" s="82" customFormat="1" ht="24.75" customHeight="1">
      <c r="B17" s="302" t="s">
        <v>219</v>
      </c>
      <c r="C17" s="303"/>
      <c r="D17" s="303"/>
      <c r="E17" s="303"/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3"/>
      <c r="S17" s="303"/>
      <c r="T17" s="303"/>
      <c r="U17" s="303"/>
      <c r="V17" s="303"/>
      <c r="W17" s="303"/>
      <c r="X17" s="303"/>
      <c r="Y17" s="303"/>
      <c r="Z17" s="303"/>
      <c r="AA17" s="303"/>
      <c r="AB17" s="303"/>
      <c r="AC17" s="303"/>
      <c r="AD17" s="303"/>
      <c r="AE17" s="303"/>
      <c r="AF17" s="303"/>
      <c r="AG17" s="303"/>
      <c r="AH17" s="304"/>
      <c r="AM17" s="92"/>
      <c r="AN17" s="83"/>
      <c r="XFC17" s="81" t="s">
        <v>220</v>
      </c>
    </row>
    <row r="18" spans="2:46 16383:16383" s="82" customFormat="1" ht="36.75" customHeight="1">
      <c r="B18" s="305" t="s">
        <v>221</v>
      </c>
      <c r="C18" s="306"/>
      <c r="D18" s="306"/>
      <c r="E18" s="306"/>
      <c r="F18" s="306"/>
      <c r="G18" s="306"/>
      <c r="H18" s="306"/>
      <c r="I18" s="307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308"/>
      <c r="U18" s="308"/>
      <c r="V18" s="308"/>
      <c r="W18" s="308"/>
      <c r="X18" s="308"/>
      <c r="Y18" s="308"/>
      <c r="Z18" s="308"/>
      <c r="AA18" s="308"/>
      <c r="AB18" s="308"/>
      <c r="AC18" s="308"/>
      <c r="AD18" s="308"/>
      <c r="AE18" s="308"/>
      <c r="AF18" s="308"/>
      <c r="AG18" s="308"/>
      <c r="AH18" s="309"/>
      <c r="AM18" s="297"/>
      <c r="AN18" s="297"/>
      <c r="AO18" s="297"/>
      <c r="AP18" s="297"/>
      <c r="AQ18" s="297"/>
      <c r="AR18" s="297"/>
      <c r="AS18" s="297"/>
      <c r="AT18" s="297"/>
      <c r="XFC18" s="81" t="s">
        <v>222</v>
      </c>
    </row>
    <row r="19" spans="2:46 16383:16383" s="82" customFormat="1" ht="24.75" customHeight="1">
      <c r="B19" s="291" t="s">
        <v>95</v>
      </c>
      <c r="C19" s="292"/>
      <c r="D19" s="292"/>
      <c r="E19" s="292"/>
      <c r="F19" s="292"/>
      <c r="G19" s="292"/>
      <c r="H19" s="292"/>
      <c r="I19" s="292"/>
      <c r="J19" s="300"/>
      <c r="K19" s="300"/>
      <c r="L19" s="300"/>
      <c r="M19" s="300"/>
      <c r="N19" s="300"/>
      <c r="O19" s="300"/>
      <c r="P19" s="300"/>
      <c r="Q19" s="300"/>
      <c r="R19" s="254" t="str">
        <f>IF(COUNTIFS(JRF!A15:A199,"Intercompany - Cross Charge (RIR)")=1,JRF!B16,IF(COUNTIFS(JRF!A15:A199,"Intercompany - Cross Charge (RIR)")&gt;1,"Refer Column 'B' of JRF tab",""))</f>
        <v/>
      </c>
      <c r="S19" s="254"/>
      <c r="T19" s="254"/>
      <c r="U19" s="254"/>
      <c r="V19" s="254"/>
      <c r="W19" s="254"/>
      <c r="X19" s="254"/>
      <c r="Y19" s="254"/>
      <c r="Z19" s="285"/>
      <c r="AA19" s="285"/>
      <c r="AB19" s="285"/>
      <c r="AC19" s="285"/>
      <c r="AD19" s="285"/>
      <c r="AE19" s="285"/>
      <c r="AF19" s="285"/>
      <c r="AG19" s="285"/>
      <c r="AH19" s="299"/>
      <c r="AM19" s="310"/>
      <c r="AN19" s="297"/>
      <c r="AO19" s="297"/>
      <c r="AP19" s="297"/>
      <c r="AQ19" s="297"/>
      <c r="AR19" s="297"/>
      <c r="AS19" s="297"/>
      <c r="AT19" s="297"/>
      <c r="XFC19" s="81" t="s">
        <v>223</v>
      </c>
    </row>
    <row r="20" spans="2:46 16383:16383" s="82" customFormat="1" ht="24.75" customHeight="1">
      <c r="B20" s="291" t="s">
        <v>84</v>
      </c>
      <c r="C20" s="292"/>
      <c r="D20" s="292"/>
      <c r="E20" s="292"/>
      <c r="F20" s="292"/>
      <c r="G20" s="292"/>
      <c r="H20" s="292"/>
      <c r="I20" s="292"/>
      <c r="J20" s="300"/>
      <c r="K20" s="300"/>
      <c r="L20" s="300"/>
      <c r="M20" s="300"/>
      <c r="N20" s="300"/>
      <c r="O20" s="300"/>
      <c r="P20" s="300"/>
      <c r="Q20" s="300"/>
      <c r="R20" s="301" t="str">
        <f>IF(COUNTIFS(JRF!A15:A199,"Intercompany - Cross Charge (RIR)")=1,JRF!D16,IF(COUNTIFS(JRF!A15:A199,"Intercompany - Cross Charge (RIR)")&gt;1,"Refer Column 'D' of JRF tab",""))</f>
        <v/>
      </c>
      <c r="S20" s="254"/>
      <c r="T20" s="254"/>
      <c r="U20" s="254"/>
      <c r="V20" s="254"/>
      <c r="W20" s="254"/>
      <c r="X20" s="254"/>
      <c r="Y20" s="254"/>
      <c r="Z20" s="285"/>
      <c r="AA20" s="285"/>
      <c r="AB20" s="285"/>
      <c r="AC20" s="285"/>
      <c r="AD20" s="285"/>
      <c r="AE20" s="285"/>
      <c r="AF20" s="285"/>
      <c r="AG20" s="285"/>
      <c r="AH20" s="299"/>
      <c r="AM20" s="296"/>
      <c r="AN20" s="297"/>
      <c r="AO20" s="297"/>
      <c r="AP20" s="297"/>
      <c r="AQ20" s="297"/>
      <c r="AR20" s="297"/>
      <c r="AS20" s="297"/>
      <c r="AT20" s="297"/>
      <c r="XFC20" s="81" t="s">
        <v>224</v>
      </c>
    </row>
    <row r="21" spans="2:46 16383:16383" s="82" customFormat="1" ht="28.15" customHeight="1">
      <c r="B21" s="291" t="s">
        <v>225</v>
      </c>
      <c r="C21" s="292"/>
      <c r="D21" s="292"/>
      <c r="E21" s="292"/>
      <c r="F21" s="292"/>
      <c r="G21" s="292"/>
      <c r="H21" s="292"/>
      <c r="I21" s="292"/>
      <c r="J21" s="293"/>
      <c r="K21" s="293"/>
      <c r="L21" s="293"/>
      <c r="M21" s="293"/>
      <c r="N21" s="293"/>
      <c r="O21" s="293"/>
      <c r="P21" s="293"/>
      <c r="Q21" s="293"/>
      <c r="R21" s="298" t="str">
        <f>IF(COUNTIFS(JRF!A15:A199,"Intercompany - Cross Charge (RIR)")=1,JRF!C16,IF(COUNTIFS(JRF!A15:A199,"Intercompany - Cross Charge (RIR)")&gt;1,"Refer Column 'C' of JRF tab",""))</f>
        <v/>
      </c>
      <c r="S21" s="254"/>
      <c r="T21" s="254"/>
      <c r="U21" s="254"/>
      <c r="V21" s="254"/>
      <c r="W21" s="254"/>
      <c r="X21" s="254"/>
      <c r="Y21" s="254"/>
      <c r="Z21" s="285"/>
      <c r="AA21" s="285"/>
      <c r="AB21" s="285"/>
      <c r="AC21" s="285"/>
      <c r="AD21" s="285"/>
      <c r="AE21" s="285"/>
      <c r="AF21" s="285"/>
      <c r="AG21" s="285"/>
      <c r="AH21" s="299"/>
      <c r="AN21" s="83"/>
      <c r="XFC21" s="81" t="s">
        <v>226</v>
      </c>
    </row>
    <row r="22" spans="2:46 16383:16383" s="82" customFormat="1" ht="24.75" customHeight="1">
      <c r="B22" s="302" t="s">
        <v>227</v>
      </c>
      <c r="C22" s="303"/>
      <c r="D22" s="303"/>
      <c r="E22" s="303"/>
      <c r="F22" s="303"/>
      <c r="G22" s="303"/>
      <c r="H22" s="303"/>
      <c r="I22" s="303"/>
      <c r="J22" s="303"/>
      <c r="K22" s="303"/>
      <c r="L22" s="303"/>
      <c r="M22" s="303"/>
      <c r="N22" s="303"/>
      <c r="O22" s="303"/>
      <c r="P22" s="303"/>
      <c r="Q22" s="303"/>
      <c r="R22" s="303"/>
      <c r="S22" s="303"/>
      <c r="T22" s="303"/>
      <c r="U22" s="303"/>
      <c r="V22" s="303"/>
      <c r="W22" s="303"/>
      <c r="X22" s="303"/>
      <c r="Y22" s="303"/>
      <c r="Z22" s="303"/>
      <c r="AA22" s="303"/>
      <c r="AB22" s="303"/>
      <c r="AC22" s="303"/>
      <c r="AD22" s="303"/>
      <c r="AE22" s="303"/>
      <c r="AF22" s="303"/>
      <c r="AG22" s="303"/>
      <c r="AH22" s="304"/>
      <c r="AN22" s="83"/>
      <c r="XFC22" s="81" t="s">
        <v>228</v>
      </c>
    </row>
    <row r="23" spans="2:46 16383:16383" s="82" customFormat="1" ht="24.75" customHeight="1">
      <c r="B23" s="284" t="s">
        <v>229</v>
      </c>
      <c r="C23" s="279"/>
      <c r="D23" s="279"/>
      <c r="E23" s="279"/>
      <c r="F23" s="279"/>
      <c r="G23" s="279"/>
      <c r="H23" s="279"/>
      <c r="I23" s="280"/>
      <c r="J23" s="285"/>
      <c r="K23" s="285"/>
      <c r="L23" s="285"/>
      <c r="M23" s="285"/>
      <c r="N23" s="285"/>
      <c r="O23" s="285"/>
      <c r="P23" s="285"/>
      <c r="Q23" s="285"/>
      <c r="R23" s="285" t="s">
        <v>230</v>
      </c>
      <c r="S23" s="285"/>
      <c r="T23" s="285"/>
      <c r="U23" s="285"/>
      <c r="V23" s="285"/>
      <c r="W23" s="285"/>
      <c r="X23" s="285"/>
      <c r="Y23" s="285"/>
      <c r="Z23" s="286"/>
      <c r="AA23" s="286"/>
      <c r="AB23" s="286"/>
      <c r="AC23" s="286"/>
      <c r="AD23" s="286"/>
      <c r="AE23" s="286"/>
      <c r="AF23" s="286"/>
      <c r="AG23" s="286"/>
      <c r="AH23" s="287"/>
      <c r="AN23" s="83"/>
      <c r="XFC23" s="81" t="s">
        <v>231</v>
      </c>
    </row>
    <row r="24" spans="2:46 16383:16383" s="82" customFormat="1" ht="31.5" customHeight="1">
      <c r="B24" s="247" t="s">
        <v>232</v>
      </c>
      <c r="C24" s="248"/>
      <c r="D24" s="248"/>
      <c r="E24" s="248"/>
      <c r="F24" s="248"/>
      <c r="G24" s="248"/>
      <c r="H24" s="248"/>
      <c r="I24" s="249"/>
      <c r="J24" s="288"/>
      <c r="K24" s="288"/>
      <c r="L24" s="288"/>
      <c r="M24" s="288"/>
      <c r="N24" s="288"/>
      <c r="O24" s="288"/>
      <c r="P24" s="288"/>
      <c r="Q24" s="288"/>
      <c r="R24" s="289" t="s">
        <v>151</v>
      </c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  <c r="AF24" s="289"/>
      <c r="AG24" s="289"/>
      <c r="AH24" s="290"/>
      <c r="AN24" s="83"/>
      <c r="XFC24" s="81" t="s">
        <v>233</v>
      </c>
    </row>
    <row r="25" spans="2:46 16383:16383" s="82" customFormat="1" ht="24.75" customHeight="1">
      <c r="B25" s="291" t="s">
        <v>234</v>
      </c>
      <c r="C25" s="292"/>
      <c r="D25" s="292"/>
      <c r="E25" s="292"/>
      <c r="F25" s="292"/>
      <c r="G25" s="292"/>
      <c r="H25" s="292"/>
      <c r="I25" s="292"/>
      <c r="J25" s="293"/>
      <c r="K25" s="293"/>
      <c r="L25" s="293"/>
      <c r="M25" s="293"/>
      <c r="N25" s="293"/>
      <c r="O25" s="293"/>
      <c r="P25" s="293"/>
      <c r="Q25" s="293"/>
      <c r="R25" s="285"/>
      <c r="S25" s="285"/>
      <c r="T25" s="285"/>
      <c r="U25" s="285"/>
      <c r="V25" s="285"/>
      <c r="W25" s="285"/>
      <c r="X25" s="285"/>
      <c r="Y25" s="285"/>
      <c r="Z25" s="294"/>
      <c r="AA25" s="294"/>
      <c r="AB25" s="294"/>
      <c r="AC25" s="294"/>
      <c r="AD25" s="294"/>
      <c r="AE25" s="294"/>
      <c r="AF25" s="294"/>
      <c r="AG25" s="294"/>
      <c r="AH25" s="295"/>
      <c r="AN25" s="83"/>
      <c r="XFC25" s="81" t="s">
        <v>235</v>
      </c>
    </row>
    <row r="26" spans="2:46 16383:16383" s="82" customFormat="1" ht="34.5" customHeight="1">
      <c r="B26" s="247" t="s">
        <v>236</v>
      </c>
      <c r="C26" s="279"/>
      <c r="D26" s="279"/>
      <c r="E26" s="279"/>
      <c r="F26" s="279"/>
      <c r="G26" s="279"/>
      <c r="H26" s="279"/>
      <c r="I26" s="280"/>
      <c r="J26" s="281"/>
      <c r="K26" s="282"/>
      <c r="L26" s="282"/>
      <c r="M26" s="282"/>
      <c r="N26" s="282"/>
      <c r="O26" s="282"/>
      <c r="P26" s="282"/>
      <c r="Q26" s="282"/>
      <c r="R26" s="282"/>
      <c r="S26" s="282"/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  <c r="AF26" s="282"/>
      <c r="AG26" s="282"/>
      <c r="AH26" s="283"/>
      <c r="AN26" s="80"/>
      <c r="XFC26" s="81" t="s">
        <v>237</v>
      </c>
    </row>
    <row r="27" spans="2:46 16383:16383" s="82" customFormat="1" ht="61.15" customHeight="1">
      <c r="B27" s="247" t="s">
        <v>238</v>
      </c>
      <c r="C27" s="248"/>
      <c r="D27" s="248"/>
      <c r="E27" s="248"/>
      <c r="F27" s="248"/>
      <c r="G27" s="248"/>
      <c r="H27" s="248"/>
      <c r="I27" s="249"/>
      <c r="J27" s="250" t="str">
        <f>IF(COUNTIFS(JRF!A15:A199,"Intercompany - Cross Charge (RIR)")=1,CONCATENATE("Cross Charge for "&amp;JRF!AD16),IF(COUNTIFS(JRF!A15:A199,"Intercompany - Cross Charge (RIR)")&gt;1,"Refer Column 'AD' of JRF tab",""))</f>
        <v/>
      </c>
      <c r="K27" s="251"/>
      <c r="L27" s="251"/>
      <c r="M27" s="251"/>
      <c r="N27" s="251"/>
      <c r="O27" s="251"/>
      <c r="P27" s="251"/>
      <c r="Q27" s="251"/>
      <c r="R27" s="251"/>
      <c r="S27" s="251"/>
      <c r="T27" s="251"/>
      <c r="U27" s="251"/>
      <c r="V27" s="251"/>
      <c r="W27" s="251"/>
      <c r="X27" s="251"/>
      <c r="Y27" s="251"/>
      <c r="Z27" s="251"/>
      <c r="AA27" s="251"/>
      <c r="AB27" s="251"/>
      <c r="AC27" s="251"/>
      <c r="AD27" s="251"/>
      <c r="AE27" s="251"/>
      <c r="AF27" s="251"/>
      <c r="AG27" s="251"/>
      <c r="AH27" s="252"/>
      <c r="AN27" s="83"/>
      <c r="XFC27" s="81" t="s">
        <v>239</v>
      </c>
    </row>
    <row r="28" spans="2:46 16383:16383" s="82" customFormat="1" ht="24" customHeight="1">
      <c r="B28" s="253"/>
      <c r="C28" s="254"/>
      <c r="D28" s="254"/>
      <c r="E28" s="254"/>
      <c r="F28" s="254"/>
      <c r="G28" s="254"/>
      <c r="H28" s="254"/>
      <c r="I28" s="254"/>
      <c r="J28" s="254"/>
      <c r="K28" s="254"/>
      <c r="L28" s="254"/>
      <c r="M28" s="254"/>
      <c r="N28" s="254"/>
      <c r="O28" s="254"/>
      <c r="P28" s="254"/>
      <c r="Q28" s="254"/>
      <c r="R28" s="254"/>
      <c r="S28" s="254"/>
      <c r="T28" s="254"/>
      <c r="U28" s="254"/>
      <c r="V28" s="254"/>
      <c r="W28" s="254"/>
      <c r="X28" s="254"/>
      <c r="Y28" s="254"/>
      <c r="Z28" s="254"/>
      <c r="AA28" s="254"/>
      <c r="AB28" s="254"/>
      <c r="AC28" s="254"/>
      <c r="AD28" s="254"/>
      <c r="AE28" s="254"/>
      <c r="AF28" s="254"/>
      <c r="AG28" s="254"/>
      <c r="AH28" s="255"/>
      <c r="AN28" s="83"/>
      <c r="XFC28" s="81" t="s">
        <v>240</v>
      </c>
    </row>
    <row r="29" spans="2:46 16383:16383" s="82" customFormat="1" ht="42" customHeight="1">
      <c r="B29" s="256" t="s">
        <v>241</v>
      </c>
      <c r="C29" s="257"/>
      <c r="D29" s="257"/>
      <c r="E29" s="258"/>
      <c r="F29" s="259" t="str">
        <f>IF(COUNTIFS(JRF!A15:A199,"Intercompany - Cross Charge (RIR)")=1,JRF!Z16,IF(COUNTIFS(JRF!A15:A199,"Intercompany - Cross Charge (RIR)")&gt;1,"Refer Column 'Z' of JRF tab",""))</f>
        <v/>
      </c>
      <c r="G29" s="260"/>
      <c r="H29" s="260"/>
      <c r="I29" s="261"/>
      <c r="J29" s="262" t="s">
        <v>242</v>
      </c>
      <c r="K29" s="263"/>
      <c r="L29" s="263"/>
      <c r="M29" s="263"/>
      <c r="N29" s="263"/>
      <c r="O29" s="263"/>
      <c r="P29" s="264"/>
      <c r="Q29" s="265" t="str">
        <f>IF(COUNTIFS(JRF!A15:A199,"Intercompany - Cross Charge (RIR)")=1,JRF!AA16,IF(COUNTIFS(JRF!A15:A199,"Intercompany - Cross Charge (RIR)")&gt;1,"Refer Column 'AA' of JRF tab",""))</f>
        <v/>
      </c>
      <c r="R29" s="266"/>
      <c r="S29" s="266"/>
      <c r="T29" s="266"/>
      <c r="U29" s="266"/>
      <c r="V29" s="266"/>
      <c r="W29" s="266"/>
      <c r="X29" s="266"/>
      <c r="Y29" s="267"/>
      <c r="Z29" s="268" t="s">
        <v>243</v>
      </c>
      <c r="AA29" s="269"/>
      <c r="AB29" s="269"/>
      <c r="AC29" s="269"/>
      <c r="AD29" s="269"/>
      <c r="AE29" s="269"/>
      <c r="AF29" s="270"/>
      <c r="AG29" s="271"/>
      <c r="AH29" s="272"/>
      <c r="AN29" s="83"/>
      <c r="XFC29" s="81" t="s">
        <v>244</v>
      </c>
    </row>
    <row r="30" spans="2:46 16383:16383" s="82" customFormat="1" ht="21" customHeight="1">
      <c r="B30" s="256" t="s">
        <v>245</v>
      </c>
      <c r="C30" s="257"/>
      <c r="D30" s="257"/>
      <c r="E30" s="258"/>
      <c r="F30" s="271"/>
      <c r="G30" s="273"/>
      <c r="H30" s="273"/>
      <c r="I30" s="274"/>
      <c r="J30" s="262"/>
      <c r="K30" s="263"/>
      <c r="L30" s="263"/>
      <c r="M30" s="263"/>
      <c r="N30" s="263"/>
      <c r="O30" s="263"/>
      <c r="P30" s="264"/>
      <c r="Q30" s="275"/>
      <c r="R30" s="276"/>
      <c r="S30" s="276"/>
      <c r="T30" s="276"/>
      <c r="U30" s="276"/>
      <c r="V30" s="276"/>
      <c r="W30" s="276"/>
      <c r="X30" s="276"/>
      <c r="Y30" s="277"/>
      <c r="Z30" s="275"/>
      <c r="AA30" s="276"/>
      <c r="AB30" s="276"/>
      <c r="AC30" s="276"/>
      <c r="AD30" s="276"/>
      <c r="AE30" s="276"/>
      <c r="AF30" s="276"/>
      <c r="AG30" s="276"/>
      <c r="AH30" s="278"/>
      <c r="AN30" s="83"/>
      <c r="XFC30" s="81" t="s">
        <v>246</v>
      </c>
    </row>
    <row r="31" spans="2:46 16383:16383" ht="24" customHeight="1">
      <c r="B31" s="91"/>
      <c r="C31" s="88"/>
      <c r="D31" s="88"/>
      <c r="E31" s="88"/>
      <c r="F31" s="88"/>
      <c r="G31" s="88"/>
      <c r="H31" s="88"/>
      <c r="I31" s="88"/>
      <c r="J31" s="90"/>
      <c r="K31" s="90"/>
      <c r="L31" s="90"/>
      <c r="M31" s="90"/>
      <c r="N31" s="90"/>
      <c r="O31" s="90"/>
      <c r="P31" s="90"/>
      <c r="Q31" s="243"/>
      <c r="R31" s="243"/>
      <c r="S31" s="243"/>
      <c r="T31" s="243"/>
      <c r="U31" s="243"/>
      <c r="V31" s="243"/>
      <c r="W31" s="243"/>
      <c r="X31" s="243"/>
      <c r="Y31" s="243"/>
      <c r="Z31" s="244"/>
      <c r="AA31" s="244"/>
      <c r="AB31" s="244"/>
      <c r="AC31" s="244"/>
      <c r="AD31" s="244"/>
      <c r="AE31" s="244"/>
      <c r="AF31" s="244"/>
      <c r="AG31" s="245"/>
      <c r="AH31" s="246"/>
      <c r="XFC31" s="81" t="s">
        <v>247</v>
      </c>
    </row>
    <row r="32" spans="2:46 16383:16383" ht="12.5">
      <c r="B32" s="89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7"/>
      <c r="XFC32" s="81" t="s">
        <v>248</v>
      </c>
    </row>
    <row r="33" spans="2:40 16383:16383" ht="12.5">
      <c r="B33" s="89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7"/>
      <c r="XFC33" s="81" t="s">
        <v>249</v>
      </c>
    </row>
    <row r="34" spans="2:40 16383:16383" ht="13" thickBot="1">
      <c r="B34" s="86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4"/>
      <c r="XFC34" s="81" t="s">
        <v>250</v>
      </c>
    </row>
    <row r="35" spans="2:40 16383:16383" s="82" customFormat="1" ht="24" customHeight="1" thickTop="1">
      <c r="AN35" s="83"/>
      <c r="XFC35" s="81" t="s">
        <v>251</v>
      </c>
    </row>
    <row r="36" spans="2:40 16383:16383" ht="24" customHeight="1">
      <c r="XFC36" s="81" t="s">
        <v>252</v>
      </c>
    </row>
    <row r="37" spans="2:40 16383:16383" ht="24" customHeight="1">
      <c r="XFC37" s="81" t="s">
        <v>253</v>
      </c>
    </row>
    <row r="38" spans="2:40 16383:16383" ht="24" customHeight="1">
      <c r="XFC38" s="81" t="s">
        <v>254</v>
      </c>
    </row>
    <row r="39" spans="2:40 16383:16383" ht="24" customHeight="1">
      <c r="XFC39" s="81" t="s">
        <v>255</v>
      </c>
    </row>
    <row r="40" spans="2:40 16383:16383" ht="24" customHeight="1">
      <c r="XFC40" s="81" t="s">
        <v>256</v>
      </c>
    </row>
    <row r="41" spans="2:40 16383:16383" ht="24" customHeight="1">
      <c r="XFC41" s="81" t="s">
        <v>257</v>
      </c>
    </row>
    <row r="42" spans="2:40 16383:16383" s="82" customFormat="1" ht="24" customHeight="1">
      <c r="AN42" s="83"/>
      <c r="XFC42" s="81" t="s">
        <v>258</v>
      </c>
    </row>
    <row r="43" spans="2:40 16383:16383" s="82" customFormat="1" ht="24" customHeight="1">
      <c r="AN43" s="83"/>
      <c r="XFC43" s="81" t="s">
        <v>259</v>
      </c>
    </row>
    <row r="44" spans="2:40 16383:16383" s="82" customFormat="1" ht="24" customHeight="1">
      <c r="AN44" s="83"/>
      <c r="XFC44" s="81" t="s">
        <v>260</v>
      </c>
    </row>
    <row r="45" spans="2:40 16383:16383" s="82" customFormat="1" ht="24" customHeight="1">
      <c r="AN45" s="83"/>
      <c r="XFC45" s="81" t="s">
        <v>261</v>
      </c>
    </row>
    <row r="46" spans="2:40 16383:16383" s="82" customFormat="1" ht="24" customHeight="1">
      <c r="AN46" s="83"/>
      <c r="XFC46" s="81" t="s">
        <v>262</v>
      </c>
    </row>
    <row r="47" spans="2:40 16383:16383" s="82" customFormat="1" ht="24" customHeight="1">
      <c r="AN47" s="83"/>
      <c r="XFC47" s="81" t="s">
        <v>263</v>
      </c>
    </row>
    <row r="48" spans="2:40 16383:16383" s="82" customFormat="1" ht="24" customHeight="1">
      <c r="AN48" s="83"/>
      <c r="XFC48" s="81" t="s">
        <v>264</v>
      </c>
    </row>
    <row r="49" spans="40:40 16383:16383" s="82" customFormat="1" ht="24" customHeight="1">
      <c r="AN49" s="83"/>
      <c r="XFC49" s="81" t="s">
        <v>265</v>
      </c>
    </row>
    <row r="50" spans="40:40 16383:16383" s="82" customFormat="1" ht="24" customHeight="1">
      <c r="AN50" s="83"/>
      <c r="XFC50" s="81" t="s">
        <v>266</v>
      </c>
    </row>
    <row r="51" spans="40:40 16383:16383" s="82" customFormat="1" ht="24" customHeight="1">
      <c r="AN51" s="83"/>
      <c r="XFC51" s="81" t="s">
        <v>267</v>
      </c>
    </row>
    <row r="52" spans="40:40 16383:16383" s="82" customFormat="1" ht="24" customHeight="1">
      <c r="AN52" s="83"/>
      <c r="XFC52" s="81" t="s">
        <v>268</v>
      </c>
    </row>
    <row r="53" spans="40:40 16383:16383" s="82" customFormat="1" ht="24" customHeight="1">
      <c r="AN53" s="83"/>
      <c r="XFC53" s="81" t="s">
        <v>269</v>
      </c>
    </row>
    <row r="54" spans="40:40 16383:16383" s="82" customFormat="1" ht="24" customHeight="1">
      <c r="AN54" s="83"/>
      <c r="XFC54" s="81" t="s">
        <v>270</v>
      </c>
    </row>
    <row r="55" spans="40:40 16383:16383" s="82" customFormat="1" ht="24" customHeight="1">
      <c r="AN55" s="83"/>
      <c r="XFC55" s="81" t="s">
        <v>271</v>
      </c>
    </row>
    <row r="56" spans="40:40 16383:16383" s="82" customFormat="1" ht="24" customHeight="1">
      <c r="AN56" s="83"/>
      <c r="XFC56" s="81" t="s">
        <v>272</v>
      </c>
    </row>
    <row r="57" spans="40:40 16383:16383" s="82" customFormat="1" ht="24" customHeight="1">
      <c r="AN57" s="83"/>
      <c r="XFC57" s="81" t="s">
        <v>273</v>
      </c>
    </row>
    <row r="58" spans="40:40 16383:16383" s="82" customFormat="1" ht="24" customHeight="1">
      <c r="AN58" s="83"/>
      <c r="XFC58" s="81" t="s">
        <v>274</v>
      </c>
    </row>
    <row r="59" spans="40:40 16383:16383" s="82" customFormat="1" ht="24" customHeight="1">
      <c r="AN59" s="83"/>
      <c r="XFC59" s="81" t="s">
        <v>275</v>
      </c>
    </row>
    <row r="60" spans="40:40 16383:16383" s="82" customFormat="1" ht="24" customHeight="1">
      <c r="AN60" s="83"/>
      <c r="XFC60" s="81" t="s">
        <v>276</v>
      </c>
    </row>
    <row r="61" spans="40:40 16383:16383" s="82" customFormat="1" ht="24" customHeight="1">
      <c r="AN61" s="83"/>
      <c r="XFC61" s="81" t="s">
        <v>277</v>
      </c>
    </row>
    <row r="62" spans="40:40 16383:16383" s="82" customFormat="1" ht="24" customHeight="1">
      <c r="AN62" s="83"/>
      <c r="XFC62" s="81" t="s">
        <v>278</v>
      </c>
    </row>
    <row r="63" spans="40:40 16383:16383" s="82" customFormat="1" ht="24" customHeight="1">
      <c r="AN63" s="83"/>
      <c r="XFC63" s="81" t="s">
        <v>279</v>
      </c>
    </row>
    <row r="64" spans="40:40 16383:16383" s="82" customFormat="1" ht="24" customHeight="1">
      <c r="AN64" s="83"/>
      <c r="XFC64" s="81" t="s">
        <v>280</v>
      </c>
    </row>
    <row r="65" spans="40:40 16383:16383" s="82" customFormat="1" ht="24" customHeight="1">
      <c r="AN65" s="83"/>
      <c r="XFC65" s="81" t="s">
        <v>281</v>
      </c>
    </row>
    <row r="66" spans="40:40 16383:16383" s="82" customFormat="1" ht="24" customHeight="1">
      <c r="AN66" s="83"/>
      <c r="XFC66" s="81" t="s">
        <v>282</v>
      </c>
    </row>
    <row r="67" spans="40:40 16383:16383" s="82" customFormat="1" ht="24" customHeight="1">
      <c r="AN67" s="83"/>
      <c r="XFC67" s="81" t="s">
        <v>283</v>
      </c>
    </row>
    <row r="68" spans="40:40 16383:16383" s="82" customFormat="1" ht="24" customHeight="1">
      <c r="AN68" s="83"/>
      <c r="XFC68" s="81" t="s">
        <v>284</v>
      </c>
    </row>
    <row r="69" spans="40:40 16383:16383" s="82" customFormat="1" ht="24" customHeight="1">
      <c r="AN69" s="83"/>
      <c r="XFC69" s="81" t="s">
        <v>285</v>
      </c>
    </row>
    <row r="70" spans="40:40 16383:16383" s="82" customFormat="1" ht="24" customHeight="1">
      <c r="AN70" s="83"/>
      <c r="XFC70" s="81" t="s">
        <v>286</v>
      </c>
    </row>
    <row r="71" spans="40:40 16383:16383" s="82" customFormat="1" ht="24" customHeight="1">
      <c r="AN71" s="83"/>
      <c r="XFC71" s="81" t="s">
        <v>287</v>
      </c>
    </row>
    <row r="72" spans="40:40 16383:16383" s="82" customFormat="1" ht="24" customHeight="1">
      <c r="AN72" s="83"/>
      <c r="XFC72" s="81" t="s">
        <v>288</v>
      </c>
    </row>
    <row r="73" spans="40:40 16383:16383" s="82" customFormat="1" ht="24" customHeight="1">
      <c r="AN73" s="83"/>
      <c r="XFC73" s="81" t="s">
        <v>289</v>
      </c>
    </row>
    <row r="74" spans="40:40 16383:16383" s="82" customFormat="1" ht="24" customHeight="1">
      <c r="AN74" s="83"/>
      <c r="XFC74" s="81" t="s">
        <v>290</v>
      </c>
    </row>
    <row r="75" spans="40:40 16383:16383" s="82" customFormat="1" ht="24" customHeight="1">
      <c r="AN75" s="83"/>
      <c r="XFC75" s="81" t="s">
        <v>291</v>
      </c>
    </row>
    <row r="76" spans="40:40 16383:16383" s="82" customFormat="1" ht="24" customHeight="1">
      <c r="AN76" s="83"/>
      <c r="XFC76" s="81" t="s">
        <v>292</v>
      </c>
    </row>
    <row r="77" spans="40:40 16383:16383" s="82" customFormat="1" ht="24" customHeight="1">
      <c r="AN77" s="83"/>
      <c r="XFC77" s="81" t="s">
        <v>293</v>
      </c>
    </row>
    <row r="78" spans="40:40 16383:16383" s="82" customFormat="1" ht="24" customHeight="1">
      <c r="AN78" s="83"/>
      <c r="XFC78" s="81" t="s">
        <v>294</v>
      </c>
    </row>
    <row r="79" spans="40:40 16383:16383" s="82" customFormat="1" ht="24" customHeight="1">
      <c r="AN79" s="83"/>
      <c r="XFC79" s="81" t="s">
        <v>295</v>
      </c>
    </row>
    <row r="80" spans="40:40 16383:16383" s="82" customFormat="1" ht="24" customHeight="1">
      <c r="AN80" s="83"/>
      <c r="XFC80" s="81" t="s">
        <v>296</v>
      </c>
    </row>
    <row r="81" spans="40:40 16383:16383" s="82" customFormat="1" ht="24" customHeight="1">
      <c r="AN81" s="83"/>
      <c r="XFC81" s="81" t="s">
        <v>297</v>
      </c>
    </row>
    <row r="82" spans="40:40 16383:16383" s="82" customFormat="1" ht="24" customHeight="1">
      <c r="AN82" s="83"/>
      <c r="XFC82" s="81" t="s">
        <v>298</v>
      </c>
    </row>
    <row r="83" spans="40:40 16383:16383" s="82" customFormat="1" ht="24" customHeight="1">
      <c r="AN83" s="83"/>
      <c r="XFC83" s="81" t="s">
        <v>299</v>
      </c>
    </row>
    <row r="84" spans="40:40 16383:16383" s="82" customFormat="1" ht="24" customHeight="1">
      <c r="AN84" s="83"/>
      <c r="XFC84" s="81" t="s">
        <v>300</v>
      </c>
    </row>
    <row r="85" spans="40:40 16383:16383" s="82" customFormat="1" ht="24" customHeight="1">
      <c r="AN85" s="83"/>
      <c r="XFC85" s="81" t="s">
        <v>301</v>
      </c>
    </row>
    <row r="86" spans="40:40 16383:16383" s="82" customFormat="1" ht="24" customHeight="1">
      <c r="AN86" s="83"/>
      <c r="XFC86" s="81" t="s">
        <v>302</v>
      </c>
    </row>
    <row r="87" spans="40:40 16383:16383" s="82" customFormat="1" ht="24" customHeight="1">
      <c r="AN87" s="83"/>
      <c r="XFC87" s="81" t="s">
        <v>303</v>
      </c>
    </row>
    <row r="88" spans="40:40 16383:16383" s="82" customFormat="1" ht="24" customHeight="1">
      <c r="AN88" s="83"/>
      <c r="XFC88" s="81" t="s">
        <v>304</v>
      </c>
    </row>
    <row r="89" spans="40:40 16383:16383" s="82" customFormat="1" ht="24" customHeight="1">
      <c r="AN89" s="83"/>
      <c r="XFC89" s="81" t="s">
        <v>305</v>
      </c>
    </row>
    <row r="90" spans="40:40 16383:16383" s="82" customFormat="1" ht="24" customHeight="1">
      <c r="AN90" s="83"/>
      <c r="XFC90" s="81" t="s">
        <v>306</v>
      </c>
    </row>
    <row r="91" spans="40:40 16383:16383" s="82" customFormat="1" ht="24" customHeight="1">
      <c r="AN91" s="83"/>
      <c r="XFC91" s="81" t="s">
        <v>307</v>
      </c>
    </row>
    <row r="92" spans="40:40 16383:16383" s="82" customFormat="1" ht="24" customHeight="1">
      <c r="AN92" s="83"/>
      <c r="XFC92" s="81" t="s">
        <v>308</v>
      </c>
    </row>
    <row r="93" spans="40:40 16383:16383" s="82" customFormat="1" ht="24" customHeight="1">
      <c r="AN93" s="83"/>
      <c r="XFC93" s="81" t="s">
        <v>309</v>
      </c>
    </row>
    <row r="94" spans="40:40 16383:16383" s="82" customFormat="1" ht="24" customHeight="1">
      <c r="AN94" s="83"/>
      <c r="XFC94" s="81" t="s">
        <v>310</v>
      </c>
    </row>
    <row r="95" spans="40:40 16383:16383" s="82" customFormat="1" ht="24" customHeight="1">
      <c r="AN95" s="83"/>
      <c r="XFC95" s="81" t="s">
        <v>311</v>
      </c>
    </row>
    <row r="96" spans="40:40 16383:16383" s="82" customFormat="1" ht="24" customHeight="1">
      <c r="AN96" s="83"/>
      <c r="XFC96" s="81" t="s">
        <v>312</v>
      </c>
    </row>
    <row r="97" spans="16383:16383" ht="24" customHeight="1">
      <c r="XFC97" s="81" t="s">
        <v>313</v>
      </c>
    </row>
    <row r="98" spans="16383:16383" ht="24" customHeight="1">
      <c r="XFC98" s="81" t="s">
        <v>314</v>
      </c>
    </row>
    <row r="99" spans="16383:16383" ht="24" customHeight="1">
      <c r="XFC99" s="81" t="s">
        <v>315</v>
      </c>
    </row>
    <row r="100" spans="16383:16383" ht="24" customHeight="1">
      <c r="XFC100" s="81" t="s">
        <v>316</v>
      </c>
    </row>
    <row r="101" spans="16383:16383" ht="24" customHeight="1">
      <c r="XFC101" s="81" t="s">
        <v>317</v>
      </c>
    </row>
    <row r="102" spans="16383:16383" ht="24" customHeight="1">
      <c r="XFC102" s="81" t="s">
        <v>318</v>
      </c>
    </row>
    <row r="103" spans="16383:16383" ht="24" customHeight="1">
      <c r="XFC103" s="81" t="s">
        <v>319</v>
      </c>
    </row>
    <row r="104" spans="16383:16383" ht="24" customHeight="1">
      <c r="XFC104" s="81" t="s">
        <v>320</v>
      </c>
    </row>
    <row r="105" spans="16383:16383" ht="24" customHeight="1">
      <c r="XFC105" s="81" t="s">
        <v>321</v>
      </c>
    </row>
    <row r="106" spans="16383:16383" ht="24" customHeight="1">
      <c r="XFC106" s="81" t="s">
        <v>322</v>
      </c>
    </row>
    <row r="107" spans="16383:16383" ht="24" customHeight="1">
      <c r="XFC107" s="81" t="s">
        <v>323</v>
      </c>
    </row>
    <row r="108" spans="16383:16383" ht="24" customHeight="1">
      <c r="XFC108" s="81" t="s">
        <v>324</v>
      </c>
    </row>
    <row r="109" spans="16383:16383" ht="24" customHeight="1">
      <c r="XFC109" s="81" t="s">
        <v>325</v>
      </c>
    </row>
    <row r="110" spans="16383:16383" ht="24" customHeight="1">
      <c r="XFC110" s="81" t="s">
        <v>326</v>
      </c>
    </row>
    <row r="111" spans="16383:16383" ht="24" customHeight="1">
      <c r="XFC111" s="81" t="s">
        <v>327</v>
      </c>
    </row>
    <row r="112" spans="16383:16383" ht="24" customHeight="1">
      <c r="XFC112" s="81" t="s">
        <v>328</v>
      </c>
    </row>
    <row r="113" spans="16383:16383" ht="24" customHeight="1">
      <c r="XFC113" s="81" t="s">
        <v>329</v>
      </c>
    </row>
    <row r="114" spans="16383:16383" ht="24" customHeight="1">
      <c r="XFC114" s="81" t="s">
        <v>330</v>
      </c>
    </row>
    <row r="115" spans="16383:16383" ht="24" customHeight="1">
      <c r="XFC115" s="81" t="s">
        <v>331</v>
      </c>
    </row>
    <row r="116" spans="16383:16383" ht="24" customHeight="1">
      <c r="XFC116" s="81" t="s">
        <v>332</v>
      </c>
    </row>
    <row r="117" spans="16383:16383" ht="24" customHeight="1">
      <c r="XFC117" s="81" t="s">
        <v>333</v>
      </c>
    </row>
    <row r="118" spans="16383:16383" ht="24" customHeight="1">
      <c r="XFC118" s="81" t="s">
        <v>334</v>
      </c>
    </row>
    <row r="119" spans="16383:16383" ht="24" customHeight="1">
      <c r="XFC119" s="81" t="s">
        <v>335</v>
      </c>
    </row>
    <row r="120" spans="16383:16383" ht="24" customHeight="1">
      <c r="XFC120" s="81" t="s">
        <v>336</v>
      </c>
    </row>
    <row r="121" spans="16383:16383" ht="24" customHeight="1">
      <c r="XFC121" s="81" t="s">
        <v>337</v>
      </c>
    </row>
    <row r="122" spans="16383:16383" ht="24" customHeight="1">
      <c r="XFC122" s="81" t="s">
        <v>338</v>
      </c>
    </row>
    <row r="123" spans="16383:16383" ht="24" customHeight="1">
      <c r="XFC123" s="81" t="s">
        <v>339</v>
      </c>
    </row>
    <row r="124" spans="16383:16383" ht="24" customHeight="1">
      <c r="XFC124" s="81" t="s">
        <v>340</v>
      </c>
    </row>
    <row r="125" spans="16383:16383" ht="24" customHeight="1">
      <c r="XFC125" s="81" t="s">
        <v>341</v>
      </c>
    </row>
    <row r="126" spans="16383:16383" ht="24" customHeight="1">
      <c r="XFC126" s="81" t="s">
        <v>342</v>
      </c>
    </row>
    <row r="127" spans="16383:16383" ht="24" customHeight="1">
      <c r="XFC127" s="81" t="s">
        <v>343</v>
      </c>
    </row>
    <row r="128" spans="16383:16383" ht="24" customHeight="1">
      <c r="XFC128" s="81" t="s">
        <v>344</v>
      </c>
    </row>
    <row r="129" spans="16383:16383" ht="24" customHeight="1">
      <c r="XFC129" s="81" t="s">
        <v>345</v>
      </c>
    </row>
    <row r="130" spans="16383:16383" ht="24" customHeight="1">
      <c r="XFC130" s="81" t="s">
        <v>346</v>
      </c>
    </row>
    <row r="131" spans="16383:16383" ht="24" customHeight="1">
      <c r="XFC131" s="81" t="s">
        <v>347</v>
      </c>
    </row>
  </sheetData>
  <mergeCells count="78">
    <mergeCell ref="B9:AH9"/>
    <mergeCell ref="F1:AI1"/>
    <mergeCell ref="N4:AI4"/>
    <mergeCell ref="B7:AH7"/>
    <mergeCell ref="B8:AH8"/>
    <mergeCell ref="B10:E10"/>
    <mergeCell ref="F10:K10"/>
    <mergeCell ref="L10:O10"/>
    <mergeCell ref="P10:AH10"/>
    <mergeCell ref="B11:E11"/>
    <mergeCell ref="F11:K11"/>
    <mergeCell ref="L11:O11"/>
    <mergeCell ref="P11:V11"/>
    <mergeCell ref="W11:Z11"/>
    <mergeCell ref="AA11:AH11"/>
    <mergeCell ref="AM19:AT19"/>
    <mergeCell ref="B17:AH17"/>
    <mergeCell ref="B12:K12"/>
    <mergeCell ref="L12:O12"/>
    <mergeCell ref="P12:V12"/>
    <mergeCell ref="W12:Z12"/>
    <mergeCell ref="AA12:AH12"/>
    <mergeCell ref="B13:AH13"/>
    <mergeCell ref="B14:AH14"/>
    <mergeCell ref="B15:I16"/>
    <mergeCell ref="AM18:AT18"/>
    <mergeCell ref="J15:Q16"/>
    <mergeCell ref="R15:Y16"/>
    <mergeCell ref="Z15:AH16"/>
    <mergeCell ref="B22:AH22"/>
    <mergeCell ref="B18:I18"/>
    <mergeCell ref="J18:Q18"/>
    <mergeCell ref="R18:Y18"/>
    <mergeCell ref="Z18:AH18"/>
    <mergeCell ref="B19:I19"/>
    <mergeCell ref="J19:Q19"/>
    <mergeCell ref="R19:Y19"/>
    <mergeCell ref="Z19:AH19"/>
    <mergeCell ref="AM20:AT20"/>
    <mergeCell ref="B21:I21"/>
    <mergeCell ref="J21:Q21"/>
    <mergeCell ref="R21:Y21"/>
    <mergeCell ref="Z21:AH21"/>
    <mergeCell ref="B20:I20"/>
    <mergeCell ref="J20:Q20"/>
    <mergeCell ref="R20:Y20"/>
    <mergeCell ref="Z20:AH20"/>
    <mergeCell ref="Z30:AH30"/>
    <mergeCell ref="B26:I26"/>
    <mergeCell ref="J26:AH26"/>
    <mergeCell ref="B23:I23"/>
    <mergeCell ref="J23:Q23"/>
    <mergeCell ref="R23:Y23"/>
    <mergeCell ref="Z23:AH23"/>
    <mergeCell ref="B24:I24"/>
    <mergeCell ref="J24:Q24"/>
    <mergeCell ref="R24:Y24"/>
    <mergeCell ref="Z24:AH24"/>
    <mergeCell ref="B25:I25"/>
    <mergeCell ref="J25:Q25"/>
    <mergeCell ref="R25:Y25"/>
    <mergeCell ref="Z25:AH25"/>
    <mergeCell ref="Q31:Y31"/>
    <mergeCell ref="Z31:AF31"/>
    <mergeCell ref="AG31:AH31"/>
    <mergeCell ref="B27:I27"/>
    <mergeCell ref="J27:AH27"/>
    <mergeCell ref="B28:AH28"/>
    <mergeCell ref="B29:E29"/>
    <mergeCell ref="F29:I29"/>
    <mergeCell ref="J29:P29"/>
    <mergeCell ref="Q29:Y29"/>
    <mergeCell ref="Z29:AF29"/>
    <mergeCell ref="AG29:AH29"/>
    <mergeCell ref="B30:E30"/>
    <mergeCell ref="F30:I30"/>
    <mergeCell ref="J30:P30"/>
    <mergeCell ref="Q30:Y30"/>
  </mergeCells>
  <dataValidations count="1">
    <dataValidation type="list" allowBlank="1" showInputMessage="1" showErrorMessage="1" sqref="J26:AH26" xr:uid="{D7C0572A-5151-4CFC-8889-271B1C38A700}">
      <formula1>$XFC$1:$XFC$131</formula1>
    </dataValidation>
  </dataValidations>
  <printOptions horizontalCentered="1"/>
  <pageMargins left="0.59055118110236204" right="0.59055118110236204" top="0.59055118110236204" bottom="0.59055118110236204" header="0.39370078740157499" footer="0.39370078740157499"/>
  <pageSetup paperSize="9" scale="71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48D0-4FD0-40A3-BF19-7B810499D0AD}">
  <sheetPr codeName="Sheet3">
    <tabColor rgb="FFFFFF00"/>
  </sheetPr>
  <dimension ref="A1:CQ18062"/>
  <sheetViews>
    <sheetView zoomScale="70" zoomScaleNormal="70" workbookViewId="0">
      <selection activeCell="D3" sqref="D3"/>
    </sheetView>
  </sheetViews>
  <sheetFormatPr defaultRowHeight="14.5" outlineLevelCol="1"/>
  <cols>
    <col min="1" max="1" width="34.7265625" customWidth="1"/>
    <col min="2" max="2" width="8.7265625" customWidth="1"/>
    <col min="3" max="3" width="34.1796875" customWidth="1"/>
    <col min="4" max="4" width="32.81640625" customWidth="1"/>
    <col min="5" max="5" width="34.26953125" customWidth="1"/>
    <col min="6" max="6" width="23.7265625" customWidth="1"/>
    <col min="7" max="7" width="18.7265625" customWidth="1"/>
    <col min="8" max="10" width="8.7265625" customWidth="1"/>
    <col min="11" max="11" width="25.7265625" bestFit="1" customWidth="1"/>
    <col min="14" max="14" width="7.81640625" bestFit="1" customWidth="1"/>
    <col min="15" max="15" width="34.26953125" bestFit="1" customWidth="1"/>
    <col min="16" max="16" width="6.26953125" bestFit="1" customWidth="1"/>
    <col min="17" max="17" width="20" bestFit="1" customWidth="1"/>
    <col min="18" max="18" width="7.81640625" bestFit="1" customWidth="1"/>
    <col min="19" max="19" width="10.7265625" bestFit="1" customWidth="1"/>
    <col min="20" max="20" width="7.54296875" bestFit="1" customWidth="1"/>
    <col min="21" max="21" width="6.26953125" bestFit="1" customWidth="1"/>
    <col min="22" max="22" width="6.26953125" customWidth="1"/>
    <col min="24" max="24" width="5.7265625" bestFit="1" customWidth="1"/>
    <col min="25" max="25" width="6.26953125" bestFit="1" customWidth="1"/>
    <col min="26" max="26" width="33.54296875" bestFit="1" customWidth="1"/>
    <col min="27" max="27" width="6.7265625" bestFit="1" customWidth="1"/>
    <col min="28" max="28" width="9.453125" bestFit="1" customWidth="1"/>
    <col min="29" max="29" width="23.26953125" bestFit="1" customWidth="1"/>
    <col min="33" max="33" width="12.453125" bestFit="1" customWidth="1"/>
    <col min="34" max="34" width="8.26953125" bestFit="1" customWidth="1"/>
    <col min="35" max="35" width="6.7265625" bestFit="1" customWidth="1"/>
    <col min="36" max="36" width="33" bestFit="1" customWidth="1"/>
    <col min="37" max="37" width="25.26953125" bestFit="1" customWidth="1"/>
    <col min="40" max="40" width="41.7265625" bestFit="1" customWidth="1"/>
    <col min="41" max="41" width="46.54296875" bestFit="1" customWidth="1"/>
    <col min="42" max="42" width="11.26953125" bestFit="1" customWidth="1"/>
    <col min="43" max="43" width="35.7265625" bestFit="1" customWidth="1"/>
    <col min="44" max="44" width="25.81640625" customWidth="1" outlineLevel="1"/>
    <col min="45" max="59" width="8.7265625" customWidth="1" outlineLevel="1"/>
    <col min="60" max="60" width="0" hidden="1" customWidth="1"/>
    <col min="61" max="61" width="41.7265625" hidden="1" customWidth="1"/>
    <col min="62" max="62" width="41.1796875" hidden="1" customWidth="1"/>
    <col min="63" max="74" width="0" hidden="1" customWidth="1"/>
    <col min="77" max="77" width="6.7265625" bestFit="1" customWidth="1"/>
    <col min="78" max="78" width="12.7265625" bestFit="1" customWidth="1"/>
    <col min="84" max="84" width="11.7265625" bestFit="1" customWidth="1"/>
    <col min="85" max="85" width="20.7265625" bestFit="1" customWidth="1"/>
    <col min="87" max="87" width="20.26953125" bestFit="1" customWidth="1"/>
    <col min="88" max="89" width="20.26953125" customWidth="1"/>
  </cols>
  <sheetData>
    <row r="1" spans="1:95">
      <c r="A1" t="s">
        <v>67</v>
      </c>
      <c r="B1" t="s">
        <v>348</v>
      </c>
      <c r="C1" t="s">
        <v>99</v>
      </c>
      <c r="N1" s="77" t="s">
        <v>84</v>
      </c>
      <c r="O1" s="77" t="s">
        <v>349</v>
      </c>
      <c r="P1" s="77" t="s">
        <v>350</v>
      </c>
      <c r="Q1" s="196" t="s">
        <v>351</v>
      </c>
      <c r="R1" s="197" t="s">
        <v>352</v>
      </c>
      <c r="S1" s="77" t="s">
        <v>353</v>
      </c>
      <c r="T1" s="77" t="s">
        <v>67</v>
      </c>
      <c r="U1" s="77" t="s">
        <v>350</v>
      </c>
      <c r="V1" s="196" t="s">
        <v>351</v>
      </c>
      <c r="W1" s="197" t="s">
        <v>352</v>
      </c>
      <c r="X1" s="77" t="s">
        <v>354</v>
      </c>
      <c r="Y1" s="77" t="s">
        <v>350</v>
      </c>
      <c r="Z1" s="77" t="s">
        <v>349</v>
      </c>
      <c r="AA1" s="77" t="s">
        <v>169</v>
      </c>
      <c r="AB1" s="77" t="s">
        <v>355</v>
      </c>
      <c r="AC1" s="196" t="s">
        <v>351</v>
      </c>
      <c r="AD1" s="197" t="s">
        <v>352</v>
      </c>
      <c r="AG1" s="77" t="s">
        <v>356</v>
      </c>
      <c r="AH1" s="77" t="s">
        <v>67</v>
      </c>
      <c r="AI1" s="77" t="s">
        <v>357</v>
      </c>
      <c r="AJ1" s="77" t="s">
        <v>358</v>
      </c>
      <c r="AK1" s="196" t="s">
        <v>351</v>
      </c>
      <c r="AL1" s="197" t="s">
        <v>352</v>
      </c>
      <c r="AN1" s="77" t="s">
        <v>359</v>
      </c>
      <c r="AO1" s="173" t="s">
        <v>360</v>
      </c>
      <c r="AP1" s="173" t="s">
        <v>361</v>
      </c>
      <c r="AQ1" s="173" t="s">
        <v>362</v>
      </c>
      <c r="AR1" s="171" t="s">
        <v>363</v>
      </c>
      <c r="AS1" t="s">
        <v>364</v>
      </c>
      <c r="AT1" t="s">
        <v>365</v>
      </c>
      <c r="AU1" t="s">
        <v>366</v>
      </c>
      <c r="AV1" t="s">
        <v>367</v>
      </c>
      <c r="AW1" t="s">
        <v>368</v>
      </c>
      <c r="AX1" t="s">
        <v>369</v>
      </c>
      <c r="AY1" t="s">
        <v>370</v>
      </c>
      <c r="AZ1" t="s">
        <v>371</v>
      </c>
      <c r="BA1" t="s">
        <v>372</v>
      </c>
      <c r="BB1" t="s">
        <v>373</v>
      </c>
      <c r="BC1" t="s">
        <v>374</v>
      </c>
      <c r="BD1" t="s">
        <v>375</v>
      </c>
      <c r="BE1" t="s">
        <v>376</v>
      </c>
      <c r="BF1" t="s">
        <v>377</v>
      </c>
      <c r="BG1" t="s">
        <v>378</v>
      </c>
      <c r="BY1" s="77" t="s">
        <v>84</v>
      </c>
      <c r="BZ1" s="77" t="s">
        <v>81</v>
      </c>
      <c r="CA1" s="196" t="s">
        <v>351</v>
      </c>
      <c r="CB1" s="197" t="s">
        <v>352</v>
      </c>
      <c r="CF1" s="196" t="s">
        <v>379</v>
      </c>
      <c r="CG1" s="196" t="s">
        <v>380</v>
      </c>
      <c r="CH1" s="202" t="s">
        <v>354</v>
      </c>
      <c r="CI1" s="196" t="s">
        <v>351</v>
      </c>
      <c r="CJ1" s="196" t="s">
        <v>351</v>
      </c>
      <c r="CK1" s="197" t="s">
        <v>352</v>
      </c>
      <c r="CL1">
        <f>'Journal Template'!D13</f>
        <v>0</v>
      </c>
      <c r="CM1" s="202" t="s">
        <v>86</v>
      </c>
      <c r="CN1" s="202" t="s">
        <v>349</v>
      </c>
    </row>
    <row r="2" spans="1:95">
      <c r="A2" t="s">
        <v>381</v>
      </c>
      <c r="B2" t="s">
        <v>382</v>
      </c>
      <c r="C2" t="s">
        <v>383</v>
      </c>
      <c r="D2" s="172">
        <v>45688</v>
      </c>
      <c r="N2" t="s">
        <v>384</v>
      </c>
      <c r="O2" t="s">
        <v>385</v>
      </c>
      <c r="P2" t="s">
        <v>386</v>
      </c>
      <c r="Q2" s="150" t="str">
        <f>IF(JRF!D16="","",IF(IFERROR(VLOOKUP(JRF!D16,Checks!N:P,3,0),0)="A","","Inactive account in Use"))</f>
        <v>Inactive account in Use</v>
      </c>
      <c r="R2" t="str">
        <f>IFERROR(IF('Journal Template'!C414="","",IF(IFERROR(VLOOKUP('Journal Template'!C414,Checks!N:P,3,0),0)="A","","Inactive account in Use")),"")</f>
        <v/>
      </c>
      <c r="S2" t="s">
        <v>387</v>
      </c>
      <c r="T2" t="s">
        <v>386</v>
      </c>
      <c r="U2" t="s">
        <v>68</v>
      </c>
      <c r="V2" s="150" t="str">
        <f>IF(JRF!C16="","",IF(IFERROR(VLOOKUP(JRF!C16,Checks!S:U,3,0),0)="A","Entry with System fund Dept",""))</f>
        <v/>
      </c>
      <c r="W2" t="str">
        <f>IFERROR(IF('Journal Template'!D414="","",IF(IFERROR(VLOOKUP('Journal Template'!D414,Checks!S:U,3,0),0)="A","Entry with System fund Dept","")),"")</f>
        <v/>
      </c>
      <c r="X2" t="s">
        <v>388</v>
      </c>
      <c r="Y2" t="s">
        <v>389</v>
      </c>
      <c r="Z2" t="s">
        <v>390</v>
      </c>
      <c r="AA2" t="s">
        <v>391</v>
      </c>
      <c r="AB2" t="s">
        <v>125</v>
      </c>
      <c r="AC2" s="150" t="str">
        <f>IFERROR(IF(JRF!C16="","",IF(AND(VLOOKUP(JRF!C16,X:AA,4,0)=JRF!B16,VLOOKUP(JRF!C16,X:Y,2,0)="A"),"","Inactive Dept Combo Error")),"Inactive Dept Combo Error")</f>
        <v>Inactive Dept Combo Error</v>
      </c>
      <c r="AD2" t="str">
        <f>IFERROR(IF('Journal Template'!D414="","",IF(AND(VLOOKUP('Journal Template'!D414,X:AA,4,0)='Journal Template'!A414,VLOOKUP('Journal Template'!D414,X:Y,2,0)="A"),"","Inactive Dept Combo Error")),"")</f>
        <v/>
      </c>
      <c r="AG2" s="163" t="s">
        <v>392</v>
      </c>
      <c r="AH2" s="163" t="s">
        <v>393</v>
      </c>
      <c r="AI2" s="163" t="s">
        <v>394</v>
      </c>
      <c r="AJ2" s="163" t="s">
        <v>395</v>
      </c>
      <c r="AK2" s="150" t="str">
        <f>IF(JRF!B16="","",IF(JRF!B16=IFERROR(VLOOKUP(JRF!B16,Checks!AI:AI,1,0),0),"Entry in Branch/Satellite BU's",""))</f>
        <v/>
      </c>
      <c r="AL2" t="str">
        <f>IFERROR(IF('Journal Template'!A414="","",IF('Journal Template'!A414=IFERROR(VLOOKUP('Journal Template'!A414,Checks!AI:AI,1,0),0),"Entry in Branch/Satellite BU's","")),"")</f>
        <v/>
      </c>
      <c r="AN2" t="str">
        <f>IFERROR(INDEX(Entities!A:A,MATCH(JRF!$Q16,Entities!C:C,0)),"")&amp;IFERROR(INDEX(Entities!A:A,MATCH(JRF!$Q16,Entities!D:D,0)),"")&amp;IFERROR(INDEX(Entities!A:A,MATCH(JRF!$Q16,Entities!E:E,0)),"")&amp;IFERROR(INDEX(Entities!A:A,MATCH(JRF!$Q16,Entities!F:F,0)),"")&amp;IFERROR(INDEX(Entities!A:A,MATCH(JRF!$Q16,Entities!G:G,0)),"")&amp;IFERROR(INDEX(Entities!A:A,MATCH(JRF!$Q16,Entities!H:H,0)),"")&amp;IFERROR(INDEX(Entities!A:A,MATCH(JRF!$Q16,Entities!I:I,0)),"")&amp;IFERROR(INDEX(Entities!A:A,MATCH(JRF!$Q16,Entities!J:J,0)),"")&amp;IFERROR(INDEX(Entities!A:A,MATCH(JRF!$Q16,Entities!K:K,0)),"")&amp;IFERROR(INDEX(Entities!A:A,MATCH(JRF!$Q16,Entities!L:L,0)),"")&amp;IFERROR(INDEX(Entities!A:A,MATCH(JRF!$Q16,Entities!M:M,0)),"")&amp;IFERROR(INDEX(Entities!A:A,MATCH(JRF!$Q16,Entities!N:N,0)),"")&amp;IFERROR(INDEX(Entities!A:A,MATCH(JRF!$Q16,Entities!O:O,0)),"")&amp;IFERROR(INDEX(Entities!A:A,MATCH(JRF!$Q16,Entities!P:P,0)),"")&amp;IFERROR(INDEX(Entities!A:A,MATCH(JRF!$Q16,Entities!Q:Q,0)),"")&amp;IFERROR(INDEX(Entities!A:A,MATCH(JRF!$Q16,Entities!R:R,0)),"")&amp;IFERROR(INDEX(Entities!A:A,MATCH(JRF!$Q16,Entities!S:S,0)),"")&amp;IFERROR(INDEX(Entities!A:A,MATCH(JRF!$Q16,Entities!T:T,0)),"")&amp;IFERROR(INDEX(Entities!A:A,MATCH(JRF!$Q16,Entities!U:U,0)),"")&amp;IFERROR(INDEX(Entities!A:A,MATCH(JRF!$Q16,Entities!V:V,0)),"")&amp;IFERROR(INDEX(Entities!A:A,MATCH(JRF!$Q16,Entities!W:W,0)),"")&amp;IFERROR(INDEX(Entities!A:A,MATCH(JRF!$Q16,Entities!X:X,0)),"")&amp;IFERROR(INDEX(Entities!A:A,MATCH(JRF!$Q16,Entities!Y:Y,0)),"")&amp;IFERROR(INDEX(Entities!A:A,MATCH(JRF!$Q16,Entities!Z:Z,0)),"")&amp;IFERROR(INDEX(Entities!A:A,MATCH(JRF!$Q16,Entities!AA:AA,0)),"")&amp;IFERROR(INDEX(Entities!A:A,MATCH(JRF!$Q16,Entities!AB:AB,0)),"")&amp;IFERROR(INDEX(Entities!A:A,MATCH(JRF!$Q16,Entities!AC:AC,0)),"")&amp;IFERROR(INDEX(Entities!A:A,MATCH(JRF!$Q16,Entities!AD:AD,0)),"")</f>
        <v/>
      </c>
      <c r="AO2" s="171" t="str">
        <f>IFERROR(INDEX(Entities!A:A,MATCH(JRF!$B16,Entities!C:C,0)),"")&amp;IFERROR(INDEX(Entities!A:A,MATCH(JRF!$B16,Entities!D:D,0)),"")&amp;IFERROR(INDEX(Entities!A:A,MATCH(JRF!$B16,Entities!E:E,0)),"")&amp;IFERROR(INDEX(Entities!A:A,MATCH(JRF!$B16,Entities!F:F,0)),"")&amp;IFERROR(INDEX(Entities!A:A,MATCH(JRF!$B16,Entities!G:G,0)),"")&amp;IFERROR(INDEX(Entities!A:A,MATCH(JRF!$B16,Entities!H:H,0)),"")&amp;IFERROR(INDEX(Entities!A:A,MATCH(JRF!$B16,Entities!I:I,0)),"")&amp;IFERROR(INDEX(Entities!A:A,MATCH(JRF!$B16,Entities!J:J,0)),"")&amp;IFERROR(INDEX(Entities!A:A,MATCH(JRF!$B16,Entities!K:K,0)),"")&amp;IFERROR(INDEX(Entities!A:A,MATCH(JRF!$B16,Entities!L:L,0)),"")&amp;IFERROR(INDEX(Entities!A:A,MATCH(JRF!$B16,Entities!M:M,0)),"")&amp;IFERROR(INDEX(Entities!A:A,MATCH(JRF!$B16,Entities!N:N,0)),"")&amp;IFERROR(INDEX(Entities!A:A,MATCH(JRF!$B16,Entities!O:O,0)),"")&amp;IFERROR(INDEX(Entities!A:A,MATCH(JRF!$B16,Entities!P:P,0)),"")&amp;IFERROR(INDEX(Entities!A:A,MATCH(JRF!$B16,Entities!Q:Q,0)),"")&amp;IFERROR(INDEX(Entities!A:A,MATCH(JRF!$B16,Entities!R:R,0)),"")&amp;IFERROR(INDEX(Entities!A:A,MATCH(JRF!$B16,Entities!S:S,0)),"")&amp;IFERROR(INDEX(Entities!A:A,MATCH(JRF!$B16,Entities!T:T,0)),"")&amp;IFERROR(INDEX(Entities!A:A,MATCH(JRF!$B16,Entities!U:U,0)),"")&amp;IFERROR(INDEX(Entities!A:A,MATCH(JRF!$B16,Entities!V:V,0)),"")&amp;IFERROR(INDEX(Entities!A:A,MATCH(JRF!$B16,Entities!W:W,0)),"")&amp;IFERROR(INDEX(Entities!A:A,MATCH(JRF!$B16,Entities!X:X,0)),"")&amp;IFERROR(INDEX(Entities!A:A,MATCH(JRF!$B16,Entities!Y:Y,0)),"")&amp;IFERROR(INDEX(Entities!A:A,MATCH(JRF!$B16,Entities!Z:Z,0)),"")&amp;IFERROR(INDEX(Entities!A:A,MATCH(JRF!$B16,Entities!AA:AA,0)),"")&amp;IFERROR(INDEX(Entities!A:A,MATCH(JRF!$B16,Entities!AB:AB,0)),"")&amp;IFERROR(INDEX(Entities!A:A,MATCH(JRF!$B16,Entities!AC:AC,0)),"")&amp;IFERROR(INDEX(Entities!A:A,MATCH(JRF!$B16,Entities!AD:AD,0)),"")</f>
        <v/>
      </c>
      <c r="AP2" s="171" t="str">
        <f>IF(JRF!B16=JRF!Q16,"",JRF!Q16&amp;JRF!B16)</f>
        <v>P6066 </v>
      </c>
      <c r="AQ2" s="171" t="str">
        <f>IF(OR(JRF!B16="",JRF!Q16="",Checks!AN2="",Checks!AO2=""),"",IF(OR(JRF!B16=JRF!Q16,Checks!AN2=Checks!AO2),"Legal Entity/BU is same",IF(AN2&amp;AO2=IFERROR(VLOOKUP(AN2&amp;AO2,'Intercompany Master'!X:X,1,0),0),"Intercompany Agreement Exist","Intercompany Agreement Required")))</f>
        <v/>
      </c>
      <c r="AR2" t="str" cm="1">
        <f t="array" ref="AR2">IF("Intercompany Agreement Exist"=VLOOKUP(JRF!Q16&amp;JRF!B16,Checks!AP:AQ,2,0),VLOOKUP(Checks!AN2&amp;Checks!AO2,'Intercompany Master'!X:AN,{2,3,4,5,6,7,8,9,10,11,12,13,14,15,16,17},0),"")</f>
        <v/>
      </c>
      <c r="AS2" s="170"/>
      <c r="AU2" s="170"/>
      <c r="BY2" t="s">
        <v>396</v>
      </c>
      <c r="BZ2" t="s">
        <v>397</v>
      </c>
      <c r="CF2" t="s">
        <v>398</v>
      </c>
      <c r="CG2" t="s">
        <v>399</v>
      </c>
      <c r="CH2" s="170" t="s">
        <v>400</v>
      </c>
      <c r="CI2" t="str">
        <f>IF(JRF!F16&gt;0,"",IF(JRF!B16="","",IF(LEFT(JRF!B16,1)=IFERROR(VLOOKUP(LEFT(JRF!B16,1),$CF$2:$CF$5,1,0),0),"Product Code Required",IF(JRF!C16="","",IF(JRF!C16=IFERROR(VLOOKUP(JRF!C16,$CH:$CH,1,0),0),"Product Code Required","NA")))))</f>
        <v>NA</v>
      </c>
      <c r="CJ2" t="str">
        <f>IF(JRF!AV16&gt;0,"",IF(JRF!Q16="","",IF(LEFT(JRF!Q16,1)=IFERROR(VLOOKUP(LEFT(JRF!Q16,1),$CF$2:$CF$5,1,0),0),"Product Code Required",IF(JRF!V16="","",IF(JRF!V16=IFERROR(VLOOKUP(JRF!V16,$CH:$CH,1,0),0),"Product Code Required","NA")))))</f>
        <v/>
      </c>
      <c r="CK2" t="str">
        <f>IFERROR(IF(LEN('Journal Template'!F13)&gt;0,"",IF('Journal Template'!A13="","",IF(LEFT('Journal Template'!A13,1)=IFERROR(VLOOKUP(LEFT('Journal Template'!A13,1),Checks!$CF$2:$CF$5,1,0),0),"Product Code Required",IF('Journal Template'!D13="","",IF('Journal Template'!D13=IFERROR(VLOOKUP('Journal Template'!D13,Checks!$CH:$CH,1,0),0),"Product Code Required","NA"))))),"")</f>
        <v>Product Code Required</v>
      </c>
      <c r="CM2" s="170" t="s">
        <v>401</v>
      </c>
      <c r="CN2" t="s">
        <v>402</v>
      </c>
      <c r="CQ2" s="170"/>
    </row>
    <row r="3" spans="1:95">
      <c r="A3" t="s">
        <v>68</v>
      </c>
      <c r="B3" t="s">
        <v>64</v>
      </c>
      <c r="C3" t="s">
        <v>403</v>
      </c>
      <c r="D3" s="172">
        <v>45716</v>
      </c>
      <c r="N3" t="s">
        <v>404</v>
      </c>
      <c r="O3" t="s">
        <v>405</v>
      </c>
      <c r="P3" t="s">
        <v>386</v>
      </c>
      <c r="Q3" s="150" t="str">
        <f>IF(JRF!D17="","",IF(IFERROR(VLOOKUP(JRF!D17,Checks!N:P,3,0),0)="A","","Inactive account in Use"))</f>
        <v>Inactive account in Use</v>
      </c>
      <c r="R3" t="str">
        <f>IFERROR(IF('Journal Template'!C415="","",IF(IFERROR(VLOOKUP('Journal Template'!C415,Checks!N:P,3,0),0)="A","","Inactive account in Use")),"")</f>
        <v/>
      </c>
      <c r="S3" t="s">
        <v>406</v>
      </c>
      <c r="T3" t="s">
        <v>386</v>
      </c>
      <c r="U3" t="s">
        <v>68</v>
      </c>
      <c r="V3" s="150" t="str">
        <f>IF(JRF!C17="","",IF(IFERROR(VLOOKUP(JRF!C17,Checks!S:U,3,0),0)="A","Entry with System fund Dept",""))</f>
        <v/>
      </c>
      <c r="W3" t="str">
        <f>IFERROR(IF('Journal Template'!D415="","",IF(IFERROR(VLOOKUP('Journal Template'!D415,Checks!S:U,3,0),0)="A","Entry with System fund Dept","")),"")</f>
        <v/>
      </c>
      <c r="X3" t="s">
        <v>388</v>
      </c>
      <c r="Y3" t="s">
        <v>389</v>
      </c>
      <c r="Z3" t="s">
        <v>390</v>
      </c>
      <c r="AA3" t="s">
        <v>407</v>
      </c>
      <c r="AB3" t="s">
        <v>125</v>
      </c>
      <c r="AC3" s="150" t="str">
        <f>IFERROR(IF(JRF!C17="","",IF(AND(VLOOKUP(JRF!C17,X:AA,4,0)=JRF!B17,VLOOKUP(JRF!C17,X:Y,2,0)="A"),"","Inactive Dept Combo Error")),"Inactive Dept Combo Error")</f>
        <v>Inactive Dept Combo Error</v>
      </c>
      <c r="AD3" t="str">
        <f>IFERROR(IF('Journal Template'!D415="","",IF(AND(VLOOKUP('Journal Template'!D415,X:AA,4,0)='Journal Template'!A415,VLOOKUP('Journal Template'!D415,X:Y,2,0)="A"),"","Inactive Dept Combo Error")),"")</f>
        <v/>
      </c>
      <c r="AG3" s="163" t="s">
        <v>392</v>
      </c>
      <c r="AH3" s="163" t="s">
        <v>393</v>
      </c>
      <c r="AI3" s="163" t="s">
        <v>408</v>
      </c>
      <c r="AJ3" s="163" t="s">
        <v>409</v>
      </c>
      <c r="AK3" s="150" t="str">
        <f>IF(JRF!B17="","",IF(JRF!B17=IFERROR(VLOOKUP(JRF!B17,Checks!AI:AI,1,0),0),"Entry in Branch/Satellite BU's",""))</f>
        <v/>
      </c>
      <c r="AL3" t="str">
        <f>IFERROR(IF('Journal Template'!A415="","",IF('Journal Template'!A415=IFERROR(VLOOKUP('Journal Template'!A415,Checks!AI:AI,1,0),0),"Entry in Branch/Satellite BU's","")),"")</f>
        <v/>
      </c>
      <c r="AN3" t="str">
        <f>IFERROR(INDEX(Entities!A:A,MATCH(JRF!$Q17,Entities!C:C,0)),"")&amp;IFERROR(INDEX(Entities!A:A,MATCH(JRF!$Q17,Entities!D:D,0)),"")&amp;IFERROR(INDEX(Entities!A:A,MATCH(JRF!$Q17,Entities!E:E,0)),"")&amp;IFERROR(INDEX(Entities!A:A,MATCH(JRF!$Q17,Entities!F:F,0)),"")&amp;IFERROR(INDEX(Entities!A:A,MATCH(JRF!$Q17,Entities!G:G,0)),"")&amp;IFERROR(INDEX(Entities!A:A,MATCH(JRF!$Q17,Entities!H:H,0)),"")&amp;IFERROR(INDEX(Entities!A:A,MATCH(JRF!$Q17,Entities!I:I,0)),"")&amp;IFERROR(INDEX(Entities!A:A,MATCH(JRF!$Q17,Entities!J:J,0)),"")&amp;IFERROR(INDEX(Entities!A:A,MATCH(JRF!$Q17,Entities!K:K,0)),"")&amp;IFERROR(INDEX(Entities!A:A,MATCH(JRF!$Q17,Entities!L:L,0)),"")&amp;IFERROR(INDEX(Entities!A:A,MATCH(JRF!$Q17,Entities!M:M,0)),"")&amp;IFERROR(INDEX(Entities!A:A,MATCH(JRF!$Q17,Entities!N:N,0)),"")&amp;IFERROR(INDEX(Entities!A:A,MATCH(JRF!$Q17,Entities!O:O,0)),"")&amp;IFERROR(INDEX(Entities!A:A,MATCH(JRF!$Q17,Entities!P:P,0)),"")&amp;IFERROR(INDEX(Entities!A:A,MATCH(JRF!$Q17,Entities!Q:Q,0)),"")&amp;IFERROR(INDEX(Entities!A:A,MATCH(JRF!$Q17,Entities!R:R,0)),"")&amp;IFERROR(INDEX(Entities!A:A,MATCH(JRF!$Q17,Entities!S:S,0)),"")&amp;IFERROR(INDEX(Entities!A:A,MATCH(JRF!$Q17,Entities!T:T,0)),"")&amp;IFERROR(INDEX(Entities!A:A,MATCH(JRF!$Q17,Entities!U:U,0)),"")&amp;IFERROR(INDEX(Entities!A:A,MATCH(JRF!$Q17,Entities!V:V,0)),"")&amp;IFERROR(INDEX(Entities!A:A,MATCH(JRF!$Q17,Entities!W:W,0)),"")&amp;IFERROR(INDEX(Entities!A:A,MATCH(JRF!$Q17,Entities!X:X,0)),"")&amp;IFERROR(INDEX(Entities!A:A,MATCH(JRF!$Q17,Entities!Y:Y,0)),"")&amp;IFERROR(INDEX(Entities!A:A,MATCH(JRF!$Q17,Entities!Z:Z,0)),"")&amp;IFERROR(INDEX(Entities!A:A,MATCH(JRF!$Q17,Entities!AA:AA,0)),"")&amp;IFERROR(INDEX(Entities!A:A,MATCH(JRF!$Q17,Entities!AB:AB,0)),"")&amp;IFERROR(INDEX(Entities!A:A,MATCH(JRF!$Q17,Entities!AC:AC,0)),"")&amp;IFERROR(INDEX(Entities!A:A,MATCH(JRF!$Q17,Entities!AD:AD,0)),"")</f>
        <v/>
      </c>
      <c r="AO3" s="171" t="str">
        <f>IFERROR(INDEX(Entities!A:A,MATCH(JRF!$B17,Entities!C:C,0)),"")&amp;IFERROR(INDEX(Entities!A:A,MATCH(JRF!$B17,Entities!D:D,0)),"")&amp;IFERROR(INDEX(Entities!A:A,MATCH(JRF!$B17,Entities!E:E,0)),"")&amp;IFERROR(INDEX(Entities!A:A,MATCH(JRF!$B17,Entities!F:F,0)),"")&amp;IFERROR(INDEX(Entities!A:A,MATCH(JRF!$B17,Entities!G:G,0)),"")&amp;IFERROR(INDEX(Entities!A:A,MATCH(JRF!$B17,Entities!H:H,0)),"")&amp;IFERROR(INDEX(Entities!A:A,MATCH(JRF!$B17,Entities!I:I,0)),"")&amp;IFERROR(INDEX(Entities!A:A,MATCH(JRF!$B17,Entities!J:J,0)),"")&amp;IFERROR(INDEX(Entities!A:A,MATCH(JRF!$B17,Entities!K:K,0)),"")&amp;IFERROR(INDEX(Entities!A:A,MATCH(JRF!$B17,Entities!L:L,0)),"")&amp;IFERROR(INDEX(Entities!A:A,MATCH(JRF!$B17,Entities!M:M,0)),"")&amp;IFERROR(INDEX(Entities!A:A,MATCH(JRF!$B17,Entities!N:N,0)),"")&amp;IFERROR(INDEX(Entities!A:A,MATCH(JRF!$B17,Entities!O:O,0)),"")&amp;IFERROR(INDEX(Entities!A:A,MATCH(JRF!$B17,Entities!P:P,0)),"")&amp;IFERROR(INDEX(Entities!A:A,MATCH(JRF!$B17,Entities!Q:Q,0)),"")&amp;IFERROR(INDEX(Entities!A:A,MATCH(JRF!$B17,Entities!R:R,0)),"")&amp;IFERROR(INDEX(Entities!A:A,MATCH(JRF!$B17,Entities!S:S,0)),"")&amp;IFERROR(INDEX(Entities!A:A,MATCH(JRF!$B17,Entities!T:T,0)),"")&amp;IFERROR(INDEX(Entities!A:A,MATCH(JRF!$B17,Entities!U:U,0)),"")&amp;IFERROR(INDEX(Entities!A:A,MATCH(JRF!$B17,Entities!V:V,0)),"")&amp;IFERROR(INDEX(Entities!A:A,MATCH(JRF!$B17,Entities!W:W,0)),"")&amp;IFERROR(INDEX(Entities!A:A,MATCH(JRF!$B17,Entities!X:X,0)),"")&amp;IFERROR(INDEX(Entities!A:A,MATCH(JRF!$B17,Entities!Y:Y,0)),"")&amp;IFERROR(INDEX(Entities!A:A,MATCH(JRF!$B17,Entities!Z:Z,0)),"")&amp;IFERROR(INDEX(Entities!A:A,MATCH(JRF!$B17,Entities!AA:AA,0)),"")&amp;IFERROR(INDEX(Entities!A:A,MATCH(JRF!$B17,Entities!AB:AB,0)),"")&amp;IFERROR(INDEX(Entities!A:A,MATCH(JRF!$B17,Entities!AC:AC,0)),"")&amp;IFERROR(INDEX(Entities!A:A,MATCH(JRF!$B17,Entities!AD:AD,0)),"")</f>
        <v/>
      </c>
      <c r="AP3" s="171" t="str">
        <f>IF(JRF!B17=JRF!Q17,"",JRF!Q17&amp;JRF!B17)</f>
        <v>P6066 </v>
      </c>
      <c r="AQ3" s="171" t="str">
        <f>IF(OR(JRF!B17="",JRF!Q17="",Checks!AN3="",Checks!AO3=""),"",IF(OR(JRF!B17=JRF!Q17,Checks!AN3=Checks!AO3),"Legal Entity/BU is same",IF(AN3&amp;AO3=IFERROR(VLOOKUP(AN3&amp;AO3,'Intercompany Master'!X:X,1,0),0),"Intercompany Agreement Exist","Intercompany Agreement Required")))</f>
        <v/>
      </c>
      <c r="AR3" t="str" cm="1">
        <f t="array" ref="AR3">IF("Intercompany Agreement Exist"=VLOOKUP(JRF!Q17&amp;JRF!B17,Checks!AP:AQ,2,0),VLOOKUP(Checks!AN3&amp;Checks!AO3,'Intercompany Master'!X:AN,{2,3,4,5,6,7,8,9,10,11,12,13,14,15,16,17},0),"")</f>
        <v/>
      </c>
      <c r="AS3" s="170"/>
      <c r="AU3" s="170"/>
      <c r="BY3" t="s">
        <v>410</v>
      </c>
      <c r="BZ3" t="s">
        <v>397</v>
      </c>
      <c r="CF3" t="s">
        <v>411</v>
      </c>
      <c r="CG3" t="s">
        <v>412</v>
      </c>
      <c r="CH3" s="170" t="s">
        <v>413</v>
      </c>
      <c r="CI3" t="str">
        <f>IF(JRF!F17&gt;0,"",IF(JRF!B17="","",IF(LEFT(JRF!B17,1)=IFERROR(VLOOKUP(LEFT(JRF!B17,1),$CF$2:$CF$5,1,0),0),"Product Code Required",IF(JRF!C17="","",IF(JRF!C17=IFERROR(VLOOKUP(JRF!C17,$CH:$CH,1,0),0),"Product Code Required","NA")))))</f>
        <v>NA</v>
      </c>
      <c r="CJ3" t="str">
        <f>IF(JRF!AV17&gt;0,"",IF(JRF!Q17="","",IF(LEFT(JRF!Q17,1)=IFERROR(VLOOKUP(LEFT(JRF!Q17,1),$CF$2:$CF$5,1,0),0),"Product Code Required",IF(JRF!V17="","",IF(JRF!V17=IFERROR(VLOOKUP(JRF!V17,$CH:$CH,1,0),0),"Product Code Required","NA")))))</f>
        <v/>
      </c>
      <c r="CK3" t="str">
        <f>IFERROR(IF(LEN('Journal Template'!F14)&gt;0,"",IF('Journal Template'!A14="","",IF(LEFT('Journal Template'!A14,1)=IFERROR(VLOOKUP(LEFT('Journal Template'!A14,1),Checks!$CF$2:$CF$5,1,0),0),"Product Code Required",IF('Journal Template'!D14="","",IF('Journal Template'!D14=IFERROR(VLOOKUP('Journal Template'!D14,Checks!$CH:$CH,1,0),0),"Product Code Required","NA"))))),"")</f>
        <v/>
      </c>
      <c r="CM3" s="170" t="s">
        <v>414</v>
      </c>
      <c r="CN3" t="s">
        <v>415</v>
      </c>
    </row>
    <row r="4" spans="1:95">
      <c r="A4" t="s">
        <v>393</v>
      </c>
      <c r="C4" t="s">
        <v>416</v>
      </c>
      <c r="D4" s="172">
        <v>45747</v>
      </c>
      <c r="K4" t="s">
        <v>45</v>
      </c>
      <c r="L4">
        <v>1</v>
      </c>
      <c r="N4" t="s">
        <v>417</v>
      </c>
      <c r="O4" t="s">
        <v>405</v>
      </c>
      <c r="P4" t="s">
        <v>386</v>
      </c>
      <c r="Q4" s="150" t="str">
        <f>IF(JRF!D18="","",IF(IFERROR(VLOOKUP(JRF!D18,Checks!N:P,3,0),0)="A","","Inactive account in Use"))</f>
        <v>Inactive account in Use</v>
      </c>
      <c r="R4" t="str">
        <f>IFERROR(IF('Journal Template'!C416="","",IF(IFERROR(VLOOKUP('Journal Template'!C416,Checks!N:P,3,0),0)="A","","Inactive account in Use")),"")</f>
        <v/>
      </c>
      <c r="S4" t="s">
        <v>418</v>
      </c>
      <c r="T4" t="s">
        <v>386</v>
      </c>
      <c r="U4" t="s">
        <v>68</v>
      </c>
      <c r="V4" s="150" t="str">
        <f>IF(JRF!C18="","",IF(IFERROR(VLOOKUP(JRF!C18,Checks!S:U,3,0),0)="A","Entry with System fund Dept",""))</f>
        <v/>
      </c>
      <c r="W4" t="str">
        <f>IFERROR(IF('Journal Template'!D416="","",IF(IFERROR(VLOOKUP('Journal Template'!D416,Checks!S:U,3,0),0)="A","Entry with System fund Dept","")),"")</f>
        <v/>
      </c>
      <c r="X4" t="s">
        <v>388</v>
      </c>
      <c r="Y4" t="s">
        <v>389</v>
      </c>
      <c r="Z4" t="s">
        <v>390</v>
      </c>
      <c r="AA4" t="s">
        <v>419</v>
      </c>
      <c r="AB4" t="s">
        <v>125</v>
      </c>
      <c r="AC4" s="150" t="str">
        <f>IFERROR(IF(JRF!C18="","",IF(AND(VLOOKUP(JRF!C18,X:AA,4,0)=JRF!B18,VLOOKUP(JRF!C18,X:Y,2,0)="A"),"","Inactive Dept Combo Error")),"Inactive Dept Combo Error")</f>
        <v>Inactive Dept Combo Error</v>
      </c>
      <c r="AD4" t="str">
        <f>IFERROR(IF('Journal Template'!D416="","",IF(AND(VLOOKUP('Journal Template'!D416,X:AA,4,0)='Journal Template'!A416,VLOOKUP('Journal Template'!D416,X:Y,2,0)="A"),"","Inactive Dept Combo Error")),"")</f>
        <v/>
      </c>
      <c r="AG4" s="163" t="s">
        <v>392</v>
      </c>
      <c r="AH4" s="163" t="s">
        <v>393</v>
      </c>
      <c r="AI4" s="163" t="s">
        <v>420</v>
      </c>
      <c r="AJ4" s="163" t="s">
        <v>421</v>
      </c>
      <c r="AK4" s="150" t="str">
        <f>IF(JRF!B18="","",IF(JRF!B18=IFERROR(VLOOKUP(JRF!B18,Checks!AI:AI,1,0),0),"Entry in Branch/Satellite BU's",""))</f>
        <v/>
      </c>
      <c r="AL4" t="str">
        <f>IFERROR(IF('Journal Template'!A416="","",IF('Journal Template'!A416=IFERROR(VLOOKUP('Journal Template'!A416,Checks!AI:AI,1,0),0),"Entry in Branch/Satellite BU's","")),"")</f>
        <v/>
      </c>
      <c r="AN4" t="str">
        <f>IFERROR(INDEX(Entities!A:A,MATCH(JRF!$Q18,Entities!C:C,0)),"")&amp;IFERROR(INDEX(Entities!A:A,MATCH(JRF!$Q18,Entities!D:D,0)),"")&amp;IFERROR(INDEX(Entities!A:A,MATCH(JRF!$Q18,Entities!E:E,0)),"")&amp;IFERROR(INDEX(Entities!A:A,MATCH(JRF!$Q18,Entities!F:F,0)),"")&amp;IFERROR(INDEX(Entities!A:A,MATCH(JRF!$Q18,Entities!G:G,0)),"")&amp;IFERROR(INDEX(Entities!A:A,MATCH(JRF!$Q18,Entities!H:H,0)),"")&amp;IFERROR(INDEX(Entities!A:A,MATCH(JRF!$Q18,Entities!I:I,0)),"")&amp;IFERROR(INDEX(Entities!A:A,MATCH(JRF!$Q18,Entities!J:J,0)),"")&amp;IFERROR(INDEX(Entities!A:A,MATCH(JRF!$Q18,Entities!K:K,0)),"")&amp;IFERROR(INDEX(Entities!A:A,MATCH(JRF!$Q18,Entities!L:L,0)),"")&amp;IFERROR(INDEX(Entities!A:A,MATCH(JRF!$Q18,Entities!M:M,0)),"")&amp;IFERROR(INDEX(Entities!A:A,MATCH(JRF!$Q18,Entities!N:N,0)),"")&amp;IFERROR(INDEX(Entities!A:A,MATCH(JRF!$Q18,Entities!O:O,0)),"")&amp;IFERROR(INDEX(Entities!A:A,MATCH(JRF!$Q18,Entities!P:P,0)),"")&amp;IFERROR(INDEX(Entities!A:A,MATCH(JRF!$Q18,Entities!Q:Q,0)),"")&amp;IFERROR(INDEX(Entities!A:A,MATCH(JRF!$Q18,Entities!R:R,0)),"")&amp;IFERROR(INDEX(Entities!A:A,MATCH(JRF!$Q18,Entities!S:S,0)),"")&amp;IFERROR(INDEX(Entities!A:A,MATCH(JRF!$Q18,Entities!T:T,0)),"")&amp;IFERROR(INDEX(Entities!A:A,MATCH(JRF!$Q18,Entities!U:U,0)),"")&amp;IFERROR(INDEX(Entities!A:A,MATCH(JRF!$Q18,Entities!V:V,0)),"")&amp;IFERROR(INDEX(Entities!A:A,MATCH(JRF!$Q18,Entities!W:W,0)),"")&amp;IFERROR(INDEX(Entities!A:A,MATCH(JRF!$Q18,Entities!X:X,0)),"")&amp;IFERROR(INDEX(Entities!A:A,MATCH(JRF!$Q18,Entities!Y:Y,0)),"")&amp;IFERROR(INDEX(Entities!A:A,MATCH(JRF!$Q18,Entities!Z:Z,0)),"")&amp;IFERROR(INDEX(Entities!A:A,MATCH(JRF!$Q18,Entities!AA:AA,0)),"")&amp;IFERROR(INDEX(Entities!A:A,MATCH(JRF!$Q18,Entities!AB:AB,0)),"")&amp;IFERROR(INDEX(Entities!A:A,MATCH(JRF!$Q18,Entities!AC:AC,0)),"")&amp;IFERROR(INDEX(Entities!A:A,MATCH(JRF!$Q18,Entities!AD:AD,0)),"")</f>
        <v/>
      </c>
      <c r="AO4" s="171" t="str">
        <f>IFERROR(INDEX(Entities!A:A,MATCH(JRF!$B18,Entities!C:C,0)),"")&amp;IFERROR(INDEX(Entities!A:A,MATCH(JRF!$B18,Entities!D:D,0)),"")&amp;IFERROR(INDEX(Entities!A:A,MATCH(JRF!$B18,Entities!E:E,0)),"")&amp;IFERROR(INDEX(Entities!A:A,MATCH(JRF!$B18,Entities!F:F,0)),"")&amp;IFERROR(INDEX(Entities!A:A,MATCH(JRF!$B18,Entities!G:G,0)),"")&amp;IFERROR(INDEX(Entities!A:A,MATCH(JRF!$B18,Entities!H:H,0)),"")&amp;IFERROR(INDEX(Entities!A:A,MATCH(JRF!$B18,Entities!I:I,0)),"")&amp;IFERROR(INDEX(Entities!A:A,MATCH(JRF!$B18,Entities!J:J,0)),"")&amp;IFERROR(INDEX(Entities!A:A,MATCH(JRF!$B18,Entities!K:K,0)),"")&amp;IFERROR(INDEX(Entities!A:A,MATCH(JRF!$B18,Entities!L:L,0)),"")&amp;IFERROR(INDEX(Entities!A:A,MATCH(JRF!$B18,Entities!M:M,0)),"")&amp;IFERROR(INDEX(Entities!A:A,MATCH(JRF!$B18,Entities!N:N,0)),"")&amp;IFERROR(INDEX(Entities!A:A,MATCH(JRF!$B18,Entities!O:O,0)),"")&amp;IFERROR(INDEX(Entities!A:A,MATCH(JRF!$B18,Entities!P:P,0)),"")&amp;IFERROR(INDEX(Entities!A:A,MATCH(JRF!$B18,Entities!Q:Q,0)),"")&amp;IFERROR(INDEX(Entities!A:A,MATCH(JRF!$B18,Entities!R:R,0)),"")&amp;IFERROR(INDEX(Entities!A:A,MATCH(JRF!$B18,Entities!S:S,0)),"")&amp;IFERROR(INDEX(Entities!A:A,MATCH(JRF!$B18,Entities!T:T,0)),"")&amp;IFERROR(INDEX(Entities!A:A,MATCH(JRF!$B18,Entities!U:U,0)),"")&amp;IFERROR(INDEX(Entities!A:A,MATCH(JRF!$B18,Entities!V:V,0)),"")&amp;IFERROR(INDEX(Entities!A:A,MATCH(JRF!$B18,Entities!W:W,0)),"")&amp;IFERROR(INDEX(Entities!A:A,MATCH(JRF!$B18,Entities!X:X,0)),"")&amp;IFERROR(INDEX(Entities!A:A,MATCH(JRF!$B18,Entities!Y:Y,0)),"")&amp;IFERROR(INDEX(Entities!A:A,MATCH(JRF!$B18,Entities!Z:Z,0)),"")&amp;IFERROR(INDEX(Entities!A:A,MATCH(JRF!$B18,Entities!AA:AA,0)),"")&amp;IFERROR(INDEX(Entities!A:A,MATCH(JRF!$B18,Entities!AB:AB,0)),"")&amp;IFERROR(INDEX(Entities!A:A,MATCH(JRF!$B18,Entities!AC:AC,0)),"")&amp;IFERROR(INDEX(Entities!A:A,MATCH(JRF!$B18,Entities!AD:AD,0)),"")</f>
        <v/>
      </c>
      <c r="AP4" s="171" t="str">
        <f>IF(JRF!B18=JRF!Q18,"",JRF!Q18&amp;JRF!B18)</f>
        <v>P6066 </v>
      </c>
      <c r="AQ4" s="171" t="str">
        <f>IF(OR(JRF!B18="",JRF!Q18="",Checks!AN4="",Checks!AO4=""),"",IF(OR(JRF!B18=JRF!Q18,Checks!AN4=Checks!AO4),"Legal Entity/BU is same",IF(AN4&amp;AO4=IFERROR(VLOOKUP(AN4&amp;AO4,'Intercompany Master'!X:X,1,0),0),"Intercompany Agreement Exist","Intercompany Agreement Required")))</f>
        <v/>
      </c>
      <c r="AR4" t="str" cm="1">
        <f t="array" ref="AR4">IF("Intercompany Agreement Exist"=VLOOKUP(JRF!Q18&amp;JRF!B18,Checks!AP:AQ,2,0),VLOOKUP(Checks!AN4&amp;Checks!AO4,'Intercompany Master'!X:AN,{2,3,4,5,6,7,8,9,10,11,12,13,14,15,16,17},0),"")</f>
        <v/>
      </c>
      <c r="AS4" s="170"/>
      <c r="AU4" s="170"/>
      <c r="BY4" t="s">
        <v>422</v>
      </c>
      <c r="BZ4" t="s">
        <v>397</v>
      </c>
      <c r="CF4" t="s">
        <v>423</v>
      </c>
      <c r="CG4" t="s">
        <v>412</v>
      </c>
      <c r="CH4" s="170" t="s">
        <v>424</v>
      </c>
      <c r="CI4" t="str">
        <f>IF(JRF!F18&gt;0,"",IF(JRF!B18="","",IF(LEFT(JRF!B18,1)=IFERROR(VLOOKUP(LEFT(JRF!B18,1),$CF$2:$CF$5,1,0),0),"Product Code Required",IF(JRF!C18="","",IF(JRF!C18=IFERROR(VLOOKUP(JRF!C18,$CH:$CH,1,0),0),"Product Code Required","NA")))))</f>
        <v>NA</v>
      </c>
      <c r="CJ4" t="str">
        <f>IF(JRF!AV18&gt;0,"",IF(JRF!Q18="","",IF(LEFT(JRF!Q18,1)=IFERROR(VLOOKUP(LEFT(JRF!Q18,1),$CF$2:$CF$5,1,0),0),"Product Code Required",IF(JRF!V18="","",IF(JRF!V18=IFERROR(VLOOKUP(JRF!V18,$CH:$CH,1,0),0),"Product Code Required","NA")))))</f>
        <v/>
      </c>
      <c r="CK4" t="str">
        <f>IFERROR(IF(LEN('Journal Template'!F15)&gt;0,"",IF('Journal Template'!A15="","",IF(LEFT('Journal Template'!A15,1)=IFERROR(VLOOKUP(LEFT('Journal Template'!A15,1),Checks!$CF$2:$CF$5,1,0),0),"Product Code Required",IF('Journal Template'!D15="","",IF('Journal Template'!D15=IFERROR(VLOOKUP('Journal Template'!D15,Checks!$CH:$CH,1,0),0),"Product Code Required","NA"))))),"")</f>
        <v/>
      </c>
      <c r="CM4" s="170" t="s">
        <v>425</v>
      </c>
      <c r="CN4" t="s">
        <v>426</v>
      </c>
    </row>
    <row r="5" spans="1:95">
      <c r="A5" t="s">
        <v>427</v>
      </c>
      <c r="C5" t="s">
        <v>428</v>
      </c>
      <c r="D5" s="172">
        <v>45777</v>
      </c>
      <c r="K5" t="s">
        <v>47</v>
      </c>
      <c r="L5">
        <v>1</v>
      </c>
      <c r="N5" t="s">
        <v>429</v>
      </c>
      <c r="O5" t="s">
        <v>430</v>
      </c>
      <c r="P5" t="s">
        <v>386</v>
      </c>
      <c r="Q5" s="150" t="str">
        <f>IF(JRF!D19="","",IF(IFERROR(VLOOKUP(JRF!D19,Checks!N:P,3,0),0)="A","","Inactive account in Use"))</f>
        <v>Inactive account in Use</v>
      </c>
      <c r="R5" t="str">
        <f>IFERROR(IF('Journal Template'!C417="","",IF(IFERROR(VLOOKUP('Journal Template'!C417,Checks!N:P,3,0),0)="A","","Inactive account in Use")),"")</f>
        <v/>
      </c>
      <c r="S5" t="s">
        <v>431</v>
      </c>
      <c r="T5" t="s">
        <v>386</v>
      </c>
      <c r="U5" t="s">
        <v>68</v>
      </c>
      <c r="V5" s="150" t="str">
        <f>IF(JRF!C19="","",IF(IFERROR(VLOOKUP(JRF!C19,Checks!S:U,3,0),0)="A","Entry with System fund Dept",""))</f>
        <v/>
      </c>
      <c r="W5" t="str">
        <f>IFERROR(IF('Journal Template'!D417="","",IF(IFERROR(VLOOKUP('Journal Template'!D417,Checks!S:U,3,0),0)="A","Entry with System fund Dept","")),"")</f>
        <v/>
      </c>
      <c r="X5" t="s">
        <v>432</v>
      </c>
      <c r="Y5" t="s">
        <v>389</v>
      </c>
      <c r="Z5" t="s">
        <v>433</v>
      </c>
      <c r="AA5" t="s">
        <v>391</v>
      </c>
      <c r="AB5" t="s">
        <v>125</v>
      </c>
      <c r="AC5" s="150" t="str">
        <f>IFERROR(IF(JRF!C19="","",IF(AND(VLOOKUP(JRF!C19,X:AA,4,0)=JRF!B19,VLOOKUP(JRF!C19,X:Y,2,0)="A"),"","Inactive Dept Combo Error")),"Inactive Dept Combo Error")</f>
        <v>Inactive Dept Combo Error</v>
      </c>
      <c r="AD5" t="str">
        <f>IFERROR(IF('Journal Template'!D417="","",IF(AND(VLOOKUP('Journal Template'!D417,X:AA,4,0)='Journal Template'!A417,VLOOKUP('Journal Template'!D417,X:Y,2,0)="A"),"","Inactive Dept Combo Error")),"")</f>
        <v/>
      </c>
      <c r="AG5" s="163" t="s">
        <v>392</v>
      </c>
      <c r="AH5" s="163" t="s">
        <v>393</v>
      </c>
      <c r="AI5" s="163" t="s">
        <v>434</v>
      </c>
      <c r="AJ5" s="163" t="s">
        <v>435</v>
      </c>
      <c r="AK5" s="150" t="str">
        <f>IF(JRF!B19="","",IF(JRF!B19=IFERROR(VLOOKUP(JRF!B19,Checks!AI:AI,1,0),0),"Entry in Branch/Satellite BU's",""))</f>
        <v/>
      </c>
      <c r="AL5" t="str">
        <f>IFERROR(IF('Journal Template'!A417="","",IF('Journal Template'!A417=IFERROR(VLOOKUP('Journal Template'!A417,Checks!AI:AI,1,0),0),"Entry in Branch/Satellite BU's","")),"")</f>
        <v/>
      </c>
      <c r="AN5" t="str">
        <f>IFERROR(INDEX(Entities!A:A,MATCH(JRF!$Q19,Entities!C:C,0)),"")&amp;IFERROR(INDEX(Entities!A:A,MATCH(JRF!$Q19,Entities!D:D,0)),"")&amp;IFERROR(INDEX(Entities!A:A,MATCH(JRF!$Q19,Entities!E:E,0)),"")&amp;IFERROR(INDEX(Entities!A:A,MATCH(JRF!$Q19,Entities!F:F,0)),"")&amp;IFERROR(INDEX(Entities!A:A,MATCH(JRF!$Q19,Entities!G:G,0)),"")&amp;IFERROR(INDEX(Entities!A:A,MATCH(JRF!$Q19,Entities!H:H,0)),"")&amp;IFERROR(INDEX(Entities!A:A,MATCH(JRF!$Q19,Entities!I:I,0)),"")&amp;IFERROR(INDEX(Entities!A:A,MATCH(JRF!$Q19,Entities!J:J,0)),"")&amp;IFERROR(INDEX(Entities!A:A,MATCH(JRF!$Q19,Entities!K:K,0)),"")&amp;IFERROR(INDEX(Entities!A:A,MATCH(JRF!$Q19,Entities!L:L,0)),"")&amp;IFERROR(INDEX(Entities!A:A,MATCH(JRF!$Q19,Entities!M:M,0)),"")&amp;IFERROR(INDEX(Entities!A:A,MATCH(JRF!$Q19,Entities!N:N,0)),"")&amp;IFERROR(INDEX(Entities!A:A,MATCH(JRF!$Q19,Entities!O:O,0)),"")&amp;IFERROR(INDEX(Entities!A:A,MATCH(JRF!$Q19,Entities!P:P,0)),"")&amp;IFERROR(INDEX(Entities!A:A,MATCH(JRF!$Q19,Entities!Q:Q,0)),"")&amp;IFERROR(INDEX(Entities!A:A,MATCH(JRF!$Q19,Entities!R:R,0)),"")&amp;IFERROR(INDEX(Entities!A:A,MATCH(JRF!$Q19,Entities!S:S,0)),"")&amp;IFERROR(INDEX(Entities!A:A,MATCH(JRF!$Q19,Entities!T:T,0)),"")&amp;IFERROR(INDEX(Entities!A:A,MATCH(JRF!$Q19,Entities!U:U,0)),"")&amp;IFERROR(INDEX(Entities!A:A,MATCH(JRF!$Q19,Entities!V:V,0)),"")&amp;IFERROR(INDEX(Entities!A:A,MATCH(JRF!$Q19,Entities!W:W,0)),"")&amp;IFERROR(INDEX(Entities!A:A,MATCH(JRF!$Q19,Entities!X:X,0)),"")&amp;IFERROR(INDEX(Entities!A:A,MATCH(JRF!$Q19,Entities!Y:Y,0)),"")&amp;IFERROR(INDEX(Entities!A:A,MATCH(JRF!$Q19,Entities!Z:Z,0)),"")&amp;IFERROR(INDEX(Entities!A:A,MATCH(JRF!$Q19,Entities!AA:AA,0)),"")&amp;IFERROR(INDEX(Entities!A:A,MATCH(JRF!$Q19,Entities!AB:AB,0)),"")&amp;IFERROR(INDEX(Entities!A:A,MATCH(JRF!$Q19,Entities!AC:AC,0)),"")&amp;IFERROR(INDEX(Entities!A:A,MATCH(JRF!$Q19,Entities!AD:AD,0)),"")</f>
        <v/>
      </c>
      <c r="AO5" s="171" t="str">
        <f>IFERROR(INDEX(Entities!A:A,MATCH(JRF!$B19,Entities!C:C,0)),"")&amp;IFERROR(INDEX(Entities!A:A,MATCH(JRF!$B19,Entities!D:D,0)),"")&amp;IFERROR(INDEX(Entities!A:A,MATCH(JRF!$B19,Entities!E:E,0)),"")&amp;IFERROR(INDEX(Entities!A:A,MATCH(JRF!$B19,Entities!F:F,0)),"")&amp;IFERROR(INDEX(Entities!A:A,MATCH(JRF!$B19,Entities!G:G,0)),"")&amp;IFERROR(INDEX(Entities!A:A,MATCH(JRF!$B19,Entities!H:H,0)),"")&amp;IFERROR(INDEX(Entities!A:A,MATCH(JRF!$B19,Entities!I:I,0)),"")&amp;IFERROR(INDEX(Entities!A:A,MATCH(JRF!$B19,Entities!J:J,0)),"")&amp;IFERROR(INDEX(Entities!A:A,MATCH(JRF!$B19,Entities!K:K,0)),"")&amp;IFERROR(INDEX(Entities!A:A,MATCH(JRF!$B19,Entities!L:L,0)),"")&amp;IFERROR(INDEX(Entities!A:A,MATCH(JRF!$B19,Entities!M:M,0)),"")&amp;IFERROR(INDEX(Entities!A:A,MATCH(JRF!$B19,Entities!N:N,0)),"")&amp;IFERROR(INDEX(Entities!A:A,MATCH(JRF!$B19,Entities!O:O,0)),"")&amp;IFERROR(INDEX(Entities!A:A,MATCH(JRF!$B19,Entities!P:P,0)),"")&amp;IFERROR(INDEX(Entities!A:A,MATCH(JRF!$B19,Entities!Q:Q,0)),"")&amp;IFERROR(INDEX(Entities!A:A,MATCH(JRF!$B19,Entities!R:R,0)),"")&amp;IFERROR(INDEX(Entities!A:A,MATCH(JRF!$B19,Entities!S:S,0)),"")&amp;IFERROR(INDEX(Entities!A:A,MATCH(JRF!$B19,Entities!T:T,0)),"")&amp;IFERROR(INDEX(Entities!A:A,MATCH(JRF!$B19,Entities!U:U,0)),"")&amp;IFERROR(INDEX(Entities!A:A,MATCH(JRF!$B19,Entities!V:V,0)),"")&amp;IFERROR(INDEX(Entities!A:A,MATCH(JRF!$B19,Entities!W:W,0)),"")&amp;IFERROR(INDEX(Entities!A:A,MATCH(JRF!$B19,Entities!X:X,0)),"")&amp;IFERROR(INDEX(Entities!A:A,MATCH(JRF!$B19,Entities!Y:Y,0)),"")&amp;IFERROR(INDEX(Entities!A:A,MATCH(JRF!$B19,Entities!Z:Z,0)),"")&amp;IFERROR(INDEX(Entities!A:A,MATCH(JRF!$B19,Entities!AA:AA,0)),"")&amp;IFERROR(INDEX(Entities!A:A,MATCH(JRF!$B19,Entities!AB:AB,0)),"")&amp;IFERROR(INDEX(Entities!A:A,MATCH(JRF!$B19,Entities!AC:AC,0)),"")&amp;IFERROR(INDEX(Entities!A:A,MATCH(JRF!$B19,Entities!AD:AD,0)),"")</f>
        <v/>
      </c>
      <c r="AP5" s="171" t="str">
        <f>IF(JRF!B19=JRF!Q19,"",JRF!Q19&amp;JRF!B19)</f>
        <v>P6066 </v>
      </c>
      <c r="AQ5" s="171" t="str">
        <f>IF(OR(JRF!B19="",JRF!Q19="",Checks!AN5="",Checks!AO5=""),"",IF(OR(JRF!B19=JRF!Q19,Checks!AN5=Checks!AO5),"Legal Entity/BU is same",IF(AN5&amp;AO5=IFERROR(VLOOKUP(AN5&amp;AO5,'Intercompany Master'!X:X,1,0),0),"Intercompany Agreement Exist","Intercompany Agreement Required")))</f>
        <v/>
      </c>
      <c r="AR5" t="str" cm="1">
        <f t="array" ref="AR5">IF("Intercompany Agreement Exist"=VLOOKUP(JRF!Q19&amp;JRF!B19,Checks!AP:AQ,2,0),VLOOKUP(Checks!AN5&amp;Checks!AO5,'Intercompany Master'!X:AN,{2,3,4,5,6,7,8,9,10,11,12,13,14,15,16,17},0),"")</f>
        <v/>
      </c>
      <c r="AS5" s="170"/>
      <c r="AU5" s="170"/>
      <c r="BY5" t="s">
        <v>436</v>
      </c>
      <c r="BZ5" t="s">
        <v>397</v>
      </c>
      <c r="CF5" t="s">
        <v>437</v>
      </c>
      <c r="CG5" t="s">
        <v>412</v>
      </c>
      <c r="CH5" s="170" t="s">
        <v>438</v>
      </c>
      <c r="CI5" t="str">
        <f>IF(JRF!F19&gt;0,"",IF(JRF!B19="","",IF(LEFT(JRF!B19,1)=IFERROR(VLOOKUP(LEFT(JRF!B19,1),$CF$2:$CF$5,1,0),0),"Product Code Required",IF(JRF!C19="","",IF(JRF!C19=IFERROR(VLOOKUP(JRF!C19,$CH:$CH,1,0),0),"Product Code Required","NA")))))</f>
        <v>NA</v>
      </c>
      <c r="CJ5" t="str">
        <f>IF(JRF!AV19&gt;0,"",IF(JRF!Q19="","",IF(LEFT(JRF!Q19,1)=IFERROR(VLOOKUP(LEFT(JRF!Q19,1),$CF$2:$CF$5,1,0),0),"Product Code Required",IF(JRF!V19="","",IF(JRF!V19=IFERROR(VLOOKUP(JRF!V19,$CH:$CH,1,0),0),"Product Code Required","NA")))))</f>
        <v/>
      </c>
      <c r="CK5" t="str">
        <f>IFERROR(IF(LEN('Journal Template'!F16)&gt;0,"",IF('Journal Template'!A16="","",IF(LEFT('Journal Template'!A16,1)=IFERROR(VLOOKUP(LEFT('Journal Template'!A16,1),Checks!$CF$2:$CF$5,1,0),0),"Product Code Required",IF('Journal Template'!D16="","",IF('Journal Template'!D16=IFERROR(VLOOKUP('Journal Template'!D16,Checks!$CH:$CH,1,0),0),"Product Code Required","NA"))))),"")</f>
        <v/>
      </c>
      <c r="CM5" s="170" t="s">
        <v>439</v>
      </c>
      <c r="CN5" t="s">
        <v>440</v>
      </c>
    </row>
    <row r="6" spans="1:95">
      <c r="C6" t="s">
        <v>441</v>
      </c>
      <c r="D6" s="172">
        <v>45808</v>
      </c>
      <c r="K6" t="s">
        <v>49</v>
      </c>
      <c r="L6">
        <v>2</v>
      </c>
      <c r="N6" t="s">
        <v>442</v>
      </c>
      <c r="O6" t="s">
        <v>443</v>
      </c>
      <c r="P6" t="s">
        <v>386</v>
      </c>
      <c r="Q6" s="150" t="str">
        <f>IF(JRF!D20="","",IF(IFERROR(VLOOKUP(JRF!D20,Checks!N:P,3,0),0)="A","","Inactive account in Use"))</f>
        <v>Inactive account in Use</v>
      </c>
      <c r="R6" t="str">
        <f>IFERROR(IF('Journal Template'!C418="","",IF(IFERROR(VLOOKUP('Journal Template'!C418,Checks!N:P,3,0),0)="A","","Inactive account in Use")),"")</f>
        <v/>
      </c>
      <c r="S6" t="s">
        <v>444</v>
      </c>
      <c r="T6" t="s">
        <v>386</v>
      </c>
      <c r="U6" t="s">
        <v>68</v>
      </c>
      <c r="V6" s="150" t="str">
        <f>IF(JRF!C20="","",IF(IFERROR(VLOOKUP(JRF!C20,Checks!S:U,3,0),0)="A","Entry with System fund Dept",""))</f>
        <v/>
      </c>
      <c r="W6" t="str">
        <f>IFERROR(IF('Journal Template'!D418="","",IF(IFERROR(VLOOKUP('Journal Template'!D418,Checks!S:U,3,0),0)="A","Entry with System fund Dept","")),"")</f>
        <v/>
      </c>
      <c r="X6" t="s">
        <v>432</v>
      </c>
      <c r="Y6" t="s">
        <v>389</v>
      </c>
      <c r="Z6" t="s">
        <v>433</v>
      </c>
      <c r="AA6" t="s">
        <v>407</v>
      </c>
      <c r="AB6" t="s">
        <v>125</v>
      </c>
      <c r="AC6" s="150" t="str">
        <f>IFERROR(IF(JRF!C20="","",IF(AND(VLOOKUP(JRF!C20,X:AA,4,0)=JRF!B20,VLOOKUP(JRF!C20,X:Y,2,0)="A"),"","Inactive Dept Combo Error")),"Inactive Dept Combo Error")</f>
        <v>Inactive Dept Combo Error</v>
      </c>
      <c r="AD6" t="str">
        <f>IFERROR(IF('Journal Template'!D418="","",IF(AND(VLOOKUP('Journal Template'!D418,X:AA,4,0)='Journal Template'!A418,VLOOKUP('Journal Template'!D418,X:Y,2,0)="A"),"","Inactive Dept Combo Error")),"")</f>
        <v/>
      </c>
      <c r="AG6" s="163" t="s">
        <v>392</v>
      </c>
      <c r="AH6" s="163" t="s">
        <v>393</v>
      </c>
      <c r="AI6" s="163" t="s">
        <v>445</v>
      </c>
      <c r="AJ6" s="163" t="s">
        <v>446</v>
      </c>
      <c r="AK6" s="150" t="str">
        <f>IF(JRF!B20="","",IF(JRF!B20=IFERROR(VLOOKUP(JRF!B20,Checks!AI:AI,1,0),0),"Entry in Branch/Satellite BU's",""))</f>
        <v/>
      </c>
      <c r="AL6" t="str">
        <f>IFERROR(IF('Journal Template'!A418="","",IF('Journal Template'!A418=IFERROR(VLOOKUP('Journal Template'!A418,Checks!AI:AI,1,0),0),"Entry in Branch/Satellite BU's","")),"")</f>
        <v/>
      </c>
      <c r="AN6" t="str">
        <f>IFERROR(INDEX(Entities!A:A,MATCH(JRF!$Q20,Entities!C:C,0)),"")&amp;IFERROR(INDEX(Entities!A:A,MATCH(JRF!$Q20,Entities!D:D,0)),"")&amp;IFERROR(INDEX(Entities!A:A,MATCH(JRF!$Q20,Entities!E:E,0)),"")&amp;IFERROR(INDEX(Entities!A:A,MATCH(JRF!$Q20,Entities!F:F,0)),"")&amp;IFERROR(INDEX(Entities!A:A,MATCH(JRF!$Q20,Entities!G:G,0)),"")&amp;IFERROR(INDEX(Entities!A:A,MATCH(JRF!$Q20,Entities!H:H,0)),"")&amp;IFERROR(INDEX(Entities!A:A,MATCH(JRF!$Q20,Entities!I:I,0)),"")&amp;IFERROR(INDEX(Entities!A:A,MATCH(JRF!$Q20,Entities!J:J,0)),"")&amp;IFERROR(INDEX(Entities!A:A,MATCH(JRF!$Q20,Entities!K:K,0)),"")&amp;IFERROR(INDEX(Entities!A:A,MATCH(JRF!$Q20,Entities!L:L,0)),"")&amp;IFERROR(INDEX(Entities!A:A,MATCH(JRF!$Q20,Entities!M:M,0)),"")&amp;IFERROR(INDEX(Entities!A:A,MATCH(JRF!$Q20,Entities!N:N,0)),"")&amp;IFERROR(INDEX(Entities!A:A,MATCH(JRF!$Q20,Entities!O:O,0)),"")&amp;IFERROR(INDEX(Entities!A:A,MATCH(JRF!$Q20,Entities!P:P,0)),"")&amp;IFERROR(INDEX(Entities!A:A,MATCH(JRF!$Q20,Entities!Q:Q,0)),"")&amp;IFERROR(INDEX(Entities!A:A,MATCH(JRF!$Q20,Entities!R:R,0)),"")&amp;IFERROR(INDEX(Entities!A:A,MATCH(JRF!$Q20,Entities!S:S,0)),"")&amp;IFERROR(INDEX(Entities!A:A,MATCH(JRF!$Q20,Entities!T:T,0)),"")&amp;IFERROR(INDEX(Entities!A:A,MATCH(JRF!$Q20,Entities!U:U,0)),"")&amp;IFERROR(INDEX(Entities!A:A,MATCH(JRF!$Q20,Entities!V:V,0)),"")&amp;IFERROR(INDEX(Entities!A:A,MATCH(JRF!$Q20,Entities!W:W,0)),"")&amp;IFERROR(INDEX(Entities!A:A,MATCH(JRF!$Q20,Entities!X:X,0)),"")&amp;IFERROR(INDEX(Entities!A:A,MATCH(JRF!$Q20,Entities!Y:Y,0)),"")&amp;IFERROR(INDEX(Entities!A:A,MATCH(JRF!$Q20,Entities!Z:Z,0)),"")&amp;IFERROR(INDEX(Entities!A:A,MATCH(JRF!$Q20,Entities!AA:AA,0)),"")&amp;IFERROR(INDEX(Entities!A:A,MATCH(JRF!$Q20,Entities!AB:AB,0)),"")&amp;IFERROR(INDEX(Entities!A:A,MATCH(JRF!$Q20,Entities!AC:AC,0)),"")&amp;IFERROR(INDEX(Entities!A:A,MATCH(JRF!$Q20,Entities!AD:AD,0)),"")</f>
        <v/>
      </c>
      <c r="AO6" s="171" t="str">
        <f>IFERROR(INDEX(Entities!A:A,MATCH(JRF!$B20,Entities!C:C,0)),"")&amp;IFERROR(INDEX(Entities!A:A,MATCH(JRF!$B20,Entities!D:D,0)),"")&amp;IFERROR(INDEX(Entities!A:A,MATCH(JRF!$B20,Entities!E:E,0)),"")&amp;IFERROR(INDEX(Entities!A:A,MATCH(JRF!$B20,Entities!F:F,0)),"")&amp;IFERROR(INDEX(Entities!A:A,MATCH(JRF!$B20,Entities!G:G,0)),"")&amp;IFERROR(INDEX(Entities!A:A,MATCH(JRF!$B20,Entities!H:H,0)),"")&amp;IFERROR(INDEX(Entities!A:A,MATCH(JRF!$B20,Entities!I:I,0)),"")&amp;IFERROR(INDEX(Entities!A:A,MATCH(JRF!$B20,Entities!J:J,0)),"")&amp;IFERROR(INDEX(Entities!A:A,MATCH(JRF!$B20,Entities!K:K,0)),"")&amp;IFERROR(INDEX(Entities!A:A,MATCH(JRF!$B20,Entities!L:L,0)),"")&amp;IFERROR(INDEX(Entities!A:A,MATCH(JRF!$B20,Entities!M:M,0)),"")&amp;IFERROR(INDEX(Entities!A:A,MATCH(JRF!$B20,Entities!N:N,0)),"")&amp;IFERROR(INDEX(Entities!A:A,MATCH(JRF!$B20,Entities!O:O,0)),"")&amp;IFERROR(INDEX(Entities!A:A,MATCH(JRF!$B20,Entities!P:P,0)),"")&amp;IFERROR(INDEX(Entities!A:A,MATCH(JRF!$B20,Entities!Q:Q,0)),"")&amp;IFERROR(INDEX(Entities!A:A,MATCH(JRF!$B20,Entities!R:R,0)),"")&amp;IFERROR(INDEX(Entities!A:A,MATCH(JRF!$B20,Entities!S:S,0)),"")&amp;IFERROR(INDEX(Entities!A:A,MATCH(JRF!$B20,Entities!T:T,0)),"")&amp;IFERROR(INDEX(Entities!A:A,MATCH(JRF!$B20,Entities!U:U,0)),"")&amp;IFERROR(INDEX(Entities!A:A,MATCH(JRF!$B20,Entities!V:V,0)),"")&amp;IFERROR(INDEX(Entities!A:A,MATCH(JRF!$B20,Entities!W:W,0)),"")&amp;IFERROR(INDEX(Entities!A:A,MATCH(JRF!$B20,Entities!X:X,0)),"")&amp;IFERROR(INDEX(Entities!A:A,MATCH(JRF!$B20,Entities!Y:Y,0)),"")&amp;IFERROR(INDEX(Entities!A:A,MATCH(JRF!$B20,Entities!Z:Z,0)),"")&amp;IFERROR(INDEX(Entities!A:A,MATCH(JRF!$B20,Entities!AA:AA,0)),"")&amp;IFERROR(INDEX(Entities!A:A,MATCH(JRF!$B20,Entities!AB:AB,0)),"")&amp;IFERROR(INDEX(Entities!A:A,MATCH(JRF!$B20,Entities!AC:AC,0)),"")&amp;IFERROR(INDEX(Entities!A:A,MATCH(JRF!$B20,Entities!AD:AD,0)),"")</f>
        <v/>
      </c>
      <c r="AP6" s="171" t="str">
        <f>IF(JRF!B20=JRF!Q20,"",JRF!Q20&amp;JRF!B20)</f>
        <v>P6066 </v>
      </c>
      <c r="AQ6" s="171" t="str">
        <f>IF(OR(JRF!B20="",JRF!Q20="",Checks!AN6="",Checks!AO6=""),"",IF(OR(JRF!B20=JRF!Q20,Checks!AN6=Checks!AO6),"Legal Entity/BU is same",IF(AN6&amp;AO6=IFERROR(VLOOKUP(AN6&amp;AO6,'Intercompany Master'!X:X,1,0),0),"Intercompany Agreement Exist","Intercompany Agreement Required")))</f>
        <v/>
      </c>
      <c r="AR6" t="str" cm="1">
        <f t="array" ref="AR6">IF("Intercompany Agreement Exist"=VLOOKUP(JRF!Q20&amp;JRF!B20,Checks!AP:AQ,2,0),VLOOKUP(Checks!AN6&amp;Checks!AO6,'Intercompany Master'!X:AN,{2,3,4,5,6,7,8,9,10,11,12,13,14,15,16,17},0),"")</f>
        <v/>
      </c>
      <c r="AS6" s="170"/>
      <c r="AU6" s="170"/>
      <c r="BY6" t="s">
        <v>447</v>
      </c>
      <c r="BZ6" t="s">
        <v>397</v>
      </c>
      <c r="CG6" t="s">
        <v>412</v>
      </c>
      <c r="CH6" s="170" t="s">
        <v>448</v>
      </c>
      <c r="CI6" t="str">
        <f>IF(JRF!F20&gt;0,"",IF(JRF!B20="","",IF(LEFT(JRF!B20,1)=IFERROR(VLOOKUP(LEFT(JRF!B20,1),$CF$2:$CF$5,1,0),0),"Product Code Required",IF(JRF!C20="","",IF(JRF!C20=IFERROR(VLOOKUP(JRF!C20,$CH:$CH,1,0),0),"Product Code Required","NA")))))</f>
        <v>NA</v>
      </c>
      <c r="CJ6" t="str">
        <f>IF(JRF!AV20&gt;0,"",IF(JRF!Q20="","",IF(LEFT(JRF!Q20,1)=IFERROR(VLOOKUP(LEFT(JRF!Q20,1),$CF$2:$CF$5,1,0),0),"Product Code Required",IF(JRF!V20="","",IF(JRF!V20=IFERROR(VLOOKUP(JRF!V20,$CH:$CH,1,0),0),"Product Code Required","NA")))))</f>
        <v/>
      </c>
      <c r="CK6" t="str">
        <f>IFERROR(IF(LEN('Journal Template'!F17)&gt;0,"",IF('Journal Template'!A17="","",IF(LEFT('Journal Template'!A17,1)=IFERROR(VLOOKUP(LEFT('Journal Template'!A17,1),Checks!$CF$2:$CF$5,1,0),0),"Product Code Required",IF('Journal Template'!D17="","",IF('Journal Template'!D17=IFERROR(VLOOKUP('Journal Template'!D17,Checks!$CH:$CH,1,0),0),"Product Code Required","NA"))))),"")</f>
        <v/>
      </c>
      <c r="CM6" s="170" t="s">
        <v>449</v>
      </c>
      <c r="CN6" t="s">
        <v>450</v>
      </c>
    </row>
    <row r="7" spans="1:95">
      <c r="C7" t="s">
        <v>451</v>
      </c>
      <c r="D7" s="172">
        <v>45838</v>
      </c>
      <c r="K7" t="s">
        <v>51</v>
      </c>
      <c r="L7">
        <v>2</v>
      </c>
      <c r="N7" t="s">
        <v>452</v>
      </c>
      <c r="O7" t="s">
        <v>453</v>
      </c>
      <c r="P7" t="s">
        <v>386</v>
      </c>
      <c r="Q7" s="150" t="str">
        <f>IF(JRF!D21="","",IF(IFERROR(VLOOKUP(JRF!D21,Checks!N:P,3,0),0)="A","","Inactive account in Use"))</f>
        <v>Inactive account in Use</v>
      </c>
      <c r="R7" t="str">
        <f>IFERROR(IF('Journal Template'!C419="","",IF(IFERROR(VLOOKUP('Journal Template'!C419,Checks!N:P,3,0),0)="A","","Inactive account in Use")),"")</f>
        <v/>
      </c>
      <c r="S7" t="s">
        <v>454</v>
      </c>
      <c r="T7" t="s">
        <v>386</v>
      </c>
      <c r="U7" t="s">
        <v>68</v>
      </c>
      <c r="V7" s="150" t="str">
        <f>IF(JRF!C21="","",IF(IFERROR(VLOOKUP(JRF!C21,Checks!S:U,3,0),0)="A","Entry with System fund Dept",""))</f>
        <v/>
      </c>
      <c r="W7" t="str">
        <f>IFERROR(IF('Journal Template'!D419="","",IF(IFERROR(VLOOKUP('Journal Template'!D419,Checks!S:U,3,0),0)="A","Entry with System fund Dept","")),"")</f>
        <v/>
      </c>
      <c r="X7" t="s">
        <v>432</v>
      </c>
      <c r="Y7" t="s">
        <v>389</v>
      </c>
      <c r="Z7" t="s">
        <v>433</v>
      </c>
      <c r="AA7" t="s">
        <v>455</v>
      </c>
      <c r="AB7" t="s">
        <v>125</v>
      </c>
      <c r="AC7" s="150" t="str">
        <f>IFERROR(IF(JRF!C21="","",IF(AND(VLOOKUP(JRF!C21,X:AA,4,0)=JRF!B21,VLOOKUP(JRF!C21,X:Y,2,0)="A"),"","Inactive Dept Combo Error")),"Inactive Dept Combo Error")</f>
        <v>Inactive Dept Combo Error</v>
      </c>
      <c r="AD7" t="str">
        <f>IFERROR(IF('Journal Template'!D419="","",IF(AND(VLOOKUP('Journal Template'!D419,X:AA,4,0)='Journal Template'!A419,VLOOKUP('Journal Template'!D419,X:Y,2,0)="A"),"","Inactive Dept Combo Error")),"")</f>
        <v/>
      </c>
      <c r="AG7" s="163" t="s">
        <v>392</v>
      </c>
      <c r="AH7" s="163" t="s">
        <v>393</v>
      </c>
      <c r="AI7" s="163" t="s">
        <v>456</v>
      </c>
      <c r="AJ7" s="163" t="s">
        <v>457</v>
      </c>
      <c r="AK7" s="150" t="str">
        <f>IF(JRF!B21="","",IF(JRF!B21=IFERROR(VLOOKUP(JRF!B21,Checks!AI:AI,1,0),0),"Entry in Branch/Satellite BU's",""))</f>
        <v/>
      </c>
      <c r="AL7" t="str">
        <f>IFERROR(IF('Journal Template'!A419="","",IF('Journal Template'!A419=IFERROR(VLOOKUP('Journal Template'!A419,Checks!AI:AI,1,0),0),"Entry in Branch/Satellite BU's","")),"")</f>
        <v/>
      </c>
      <c r="AN7" t="str">
        <f>IFERROR(INDEX(Entities!A:A,MATCH(JRF!$Q21,Entities!C:C,0)),"")&amp;IFERROR(INDEX(Entities!A:A,MATCH(JRF!$Q21,Entities!D:D,0)),"")&amp;IFERROR(INDEX(Entities!A:A,MATCH(JRF!$Q21,Entities!E:E,0)),"")&amp;IFERROR(INDEX(Entities!A:A,MATCH(JRF!$Q21,Entities!F:F,0)),"")&amp;IFERROR(INDEX(Entities!A:A,MATCH(JRF!$Q21,Entities!G:G,0)),"")&amp;IFERROR(INDEX(Entities!A:A,MATCH(JRF!$Q21,Entities!H:H,0)),"")&amp;IFERROR(INDEX(Entities!A:A,MATCH(JRF!$Q21,Entities!I:I,0)),"")&amp;IFERROR(INDEX(Entities!A:A,MATCH(JRF!$Q21,Entities!J:J,0)),"")&amp;IFERROR(INDEX(Entities!A:A,MATCH(JRF!$Q21,Entities!K:K,0)),"")&amp;IFERROR(INDEX(Entities!A:A,MATCH(JRF!$Q21,Entities!L:L,0)),"")&amp;IFERROR(INDEX(Entities!A:A,MATCH(JRF!$Q21,Entities!M:M,0)),"")&amp;IFERROR(INDEX(Entities!A:A,MATCH(JRF!$Q21,Entities!N:N,0)),"")&amp;IFERROR(INDEX(Entities!A:A,MATCH(JRF!$Q21,Entities!O:O,0)),"")&amp;IFERROR(INDEX(Entities!A:A,MATCH(JRF!$Q21,Entities!P:P,0)),"")&amp;IFERROR(INDEX(Entities!A:A,MATCH(JRF!$Q21,Entities!Q:Q,0)),"")&amp;IFERROR(INDEX(Entities!A:A,MATCH(JRF!$Q21,Entities!R:R,0)),"")&amp;IFERROR(INDEX(Entities!A:A,MATCH(JRF!$Q21,Entities!S:S,0)),"")&amp;IFERROR(INDEX(Entities!A:A,MATCH(JRF!$Q21,Entities!T:T,0)),"")&amp;IFERROR(INDEX(Entities!A:A,MATCH(JRF!$Q21,Entities!U:U,0)),"")&amp;IFERROR(INDEX(Entities!A:A,MATCH(JRF!$Q21,Entities!V:V,0)),"")&amp;IFERROR(INDEX(Entities!A:A,MATCH(JRF!$Q21,Entities!W:W,0)),"")&amp;IFERROR(INDEX(Entities!A:A,MATCH(JRF!$Q21,Entities!X:X,0)),"")&amp;IFERROR(INDEX(Entities!A:A,MATCH(JRF!$Q21,Entities!Y:Y,0)),"")&amp;IFERROR(INDEX(Entities!A:A,MATCH(JRF!$Q21,Entities!Z:Z,0)),"")&amp;IFERROR(INDEX(Entities!A:A,MATCH(JRF!$Q21,Entities!AA:AA,0)),"")&amp;IFERROR(INDEX(Entities!A:A,MATCH(JRF!$Q21,Entities!AB:AB,0)),"")&amp;IFERROR(INDEX(Entities!A:A,MATCH(JRF!$Q21,Entities!AC:AC,0)),"")&amp;IFERROR(INDEX(Entities!A:A,MATCH(JRF!$Q21,Entities!AD:AD,0)),"")</f>
        <v/>
      </c>
      <c r="AO7" s="171" t="str">
        <f>IFERROR(INDEX(Entities!A:A,MATCH(JRF!$B21,Entities!C:C,0)),"")&amp;IFERROR(INDEX(Entities!A:A,MATCH(JRF!$B21,Entities!D:D,0)),"")&amp;IFERROR(INDEX(Entities!A:A,MATCH(JRF!$B21,Entities!E:E,0)),"")&amp;IFERROR(INDEX(Entities!A:A,MATCH(JRF!$B21,Entities!F:F,0)),"")&amp;IFERROR(INDEX(Entities!A:A,MATCH(JRF!$B21,Entities!G:G,0)),"")&amp;IFERROR(INDEX(Entities!A:A,MATCH(JRF!$B21,Entities!H:H,0)),"")&amp;IFERROR(INDEX(Entities!A:A,MATCH(JRF!$B21,Entities!I:I,0)),"")&amp;IFERROR(INDEX(Entities!A:A,MATCH(JRF!$B21,Entities!J:J,0)),"")&amp;IFERROR(INDEX(Entities!A:A,MATCH(JRF!$B21,Entities!K:K,0)),"")&amp;IFERROR(INDEX(Entities!A:A,MATCH(JRF!$B21,Entities!L:L,0)),"")&amp;IFERROR(INDEX(Entities!A:A,MATCH(JRF!$B21,Entities!M:M,0)),"")&amp;IFERROR(INDEX(Entities!A:A,MATCH(JRF!$B21,Entities!N:N,0)),"")&amp;IFERROR(INDEX(Entities!A:A,MATCH(JRF!$B21,Entities!O:O,0)),"")&amp;IFERROR(INDEX(Entities!A:A,MATCH(JRF!$B21,Entities!P:P,0)),"")&amp;IFERROR(INDEX(Entities!A:A,MATCH(JRF!$B21,Entities!Q:Q,0)),"")&amp;IFERROR(INDEX(Entities!A:A,MATCH(JRF!$B21,Entities!R:R,0)),"")&amp;IFERROR(INDEX(Entities!A:A,MATCH(JRF!$B21,Entities!S:S,0)),"")&amp;IFERROR(INDEX(Entities!A:A,MATCH(JRF!$B21,Entities!T:T,0)),"")&amp;IFERROR(INDEX(Entities!A:A,MATCH(JRF!$B21,Entities!U:U,0)),"")&amp;IFERROR(INDEX(Entities!A:A,MATCH(JRF!$B21,Entities!V:V,0)),"")&amp;IFERROR(INDEX(Entities!A:A,MATCH(JRF!$B21,Entities!W:W,0)),"")&amp;IFERROR(INDEX(Entities!A:A,MATCH(JRF!$B21,Entities!X:X,0)),"")&amp;IFERROR(INDEX(Entities!A:A,MATCH(JRF!$B21,Entities!Y:Y,0)),"")&amp;IFERROR(INDEX(Entities!A:A,MATCH(JRF!$B21,Entities!Z:Z,0)),"")&amp;IFERROR(INDEX(Entities!A:A,MATCH(JRF!$B21,Entities!AA:AA,0)),"")&amp;IFERROR(INDEX(Entities!A:A,MATCH(JRF!$B21,Entities!AB:AB,0)),"")&amp;IFERROR(INDEX(Entities!A:A,MATCH(JRF!$B21,Entities!AC:AC,0)),"")&amp;IFERROR(INDEX(Entities!A:A,MATCH(JRF!$B21,Entities!AD:AD,0)),"")</f>
        <v/>
      </c>
      <c r="AP7" s="171" t="str">
        <f>IF(JRF!B21=JRF!Q21,"",JRF!Q21&amp;JRF!B21)</f>
        <v>P6066 </v>
      </c>
      <c r="AQ7" s="171" t="str">
        <f>IF(OR(JRF!B21="",JRF!Q21="",Checks!AN7="",Checks!AO7=""),"",IF(OR(JRF!B21=JRF!Q21,Checks!AN7=Checks!AO7),"Legal Entity/BU is same",IF(AN7&amp;AO7=IFERROR(VLOOKUP(AN7&amp;AO7,'Intercompany Master'!X:X,1,0),0),"Intercompany Agreement Exist","Intercompany Agreement Required")))</f>
        <v/>
      </c>
      <c r="AR7" t="str" cm="1">
        <f t="array" ref="AR7">IF("Intercompany Agreement Exist"=VLOOKUP(JRF!Q21&amp;JRF!B21,Checks!AP:AQ,2,0),VLOOKUP(Checks!AN7&amp;Checks!AO7,'Intercompany Master'!X:AN,{2,3,4,5,6,7,8,9,10,11,12,13,14,15,16,17},0),"")</f>
        <v/>
      </c>
      <c r="AS7" s="170"/>
      <c r="AU7" s="170"/>
      <c r="BY7" t="s">
        <v>458</v>
      </c>
      <c r="BZ7" t="s">
        <v>397</v>
      </c>
      <c r="CG7" t="s">
        <v>412</v>
      </c>
      <c r="CH7" s="170" t="s">
        <v>459</v>
      </c>
      <c r="CI7" t="str">
        <f>IF(JRF!F21&gt;0,"",IF(JRF!B21="","",IF(LEFT(JRF!B21,1)=IFERROR(VLOOKUP(LEFT(JRF!B21,1),$CF$2:$CF$5,1,0),0),"Product Code Required",IF(JRF!C21="","",IF(JRF!C21=IFERROR(VLOOKUP(JRF!C21,$CH:$CH,1,0),0),"Product Code Required","NA")))))</f>
        <v>NA</v>
      </c>
      <c r="CJ7" t="str">
        <f>IF(JRF!AV21&gt;0,"",IF(JRF!Q21="","",IF(LEFT(JRF!Q21,1)=IFERROR(VLOOKUP(LEFT(JRF!Q21,1),$CF$2:$CF$5,1,0),0),"Product Code Required",IF(JRF!V21="","",IF(JRF!V21=IFERROR(VLOOKUP(JRF!V21,$CH:$CH,1,0),0),"Product Code Required","NA")))))</f>
        <v/>
      </c>
      <c r="CK7" t="str">
        <f>IFERROR(IF(LEN('Journal Template'!F18)&gt;0,"",IF('Journal Template'!A18="","",IF(LEFT('Journal Template'!A18,1)=IFERROR(VLOOKUP(LEFT('Journal Template'!A18,1),Checks!$CF$2:$CF$5,1,0),0),"Product Code Required",IF('Journal Template'!D18="","",IF('Journal Template'!D18=IFERROR(VLOOKUP('Journal Template'!D18,Checks!$CH:$CH,1,0),0),"Product Code Required","NA"))))),"")</f>
        <v/>
      </c>
      <c r="CM7" s="170" t="s">
        <v>460</v>
      </c>
      <c r="CN7" t="s">
        <v>461</v>
      </c>
    </row>
    <row r="8" spans="1:95">
      <c r="C8" t="s">
        <v>462</v>
      </c>
      <c r="D8" s="172">
        <v>45869</v>
      </c>
      <c r="K8" t="s">
        <v>53</v>
      </c>
      <c r="L8">
        <v>2</v>
      </c>
      <c r="N8" t="s">
        <v>463</v>
      </c>
      <c r="O8" t="s">
        <v>464</v>
      </c>
      <c r="P8" t="s">
        <v>386</v>
      </c>
      <c r="Q8" s="150" t="str">
        <f>IF(JRF!D22="","",IF(IFERROR(VLOOKUP(JRF!D22,Checks!N:P,3,0),0)="A","","Inactive account in Use"))</f>
        <v>Inactive account in Use</v>
      </c>
      <c r="R8" t="str">
        <f>IFERROR(IF('Journal Template'!C420="","",IF(IFERROR(VLOOKUP('Journal Template'!C420,Checks!N:P,3,0),0)="A","","Inactive account in Use")),"")</f>
        <v/>
      </c>
      <c r="S8" t="s">
        <v>465</v>
      </c>
      <c r="T8" t="s">
        <v>386</v>
      </c>
      <c r="U8" t="s">
        <v>68</v>
      </c>
      <c r="V8" s="150" t="str">
        <f>IF(JRF!C22="","",IF(IFERROR(VLOOKUP(JRF!C22,Checks!S:U,3,0),0)="A","Entry with System fund Dept",""))</f>
        <v/>
      </c>
      <c r="W8" t="str">
        <f>IFERROR(IF('Journal Template'!D420="","",IF(IFERROR(VLOOKUP('Journal Template'!D420,Checks!S:U,3,0),0)="A","Entry with System fund Dept","")),"")</f>
        <v/>
      </c>
      <c r="X8" t="s">
        <v>466</v>
      </c>
      <c r="Y8" t="s">
        <v>389</v>
      </c>
      <c r="Z8" t="s">
        <v>467</v>
      </c>
      <c r="AA8" t="s">
        <v>391</v>
      </c>
      <c r="AB8" t="s">
        <v>125</v>
      </c>
      <c r="AC8" s="150" t="str">
        <f>IFERROR(IF(JRF!C22="","",IF(AND(VLOOKUP(JRF!C22,X:AA,4,0)=JRF!B22,VLOOKUP(JRF!C22,X:Y,2,0)="A"),"","Inactive Dept Combo Error")),"Inactive Dept Combo Error")</f>
        <v>Inactive Dept Combo Error</v>
      </c>
      <c r="AD8" t="str">
        <f>IFERROR(IF('Journal Template'!D420="","",IF(AND(VLOOKUP('Journal Template'!D420,X:AA,4,0)='Journal Template'!A420,VLOOKUP('Journal Template'!D420,X:Y,2,0)="A"),"","Inactive Dept Combo Error")),"")</f>
        <v/>
      </c>
      <c r="AG8" s="163" t="s">
        <v>392</v>
      </c>
      <c r="AH8" s="163" t="s">
        <v>393</v>
      </c>
      <c r="AI8" s="163" t="s">
        <v>468</v>
      </c>
      <c r="AJ8" s="163" t="s">
        <v>469</v>
      </c>
      <c r="AK8" s="150" t="str">
        <f>IF(JRF!B22="","",IF(JRF!B22=IFERROR(VLOOKUP(JRF!B22,Checks!AI:AI,1,0),0),"Entry in Branch/Satellite BU's",""))</f>
        <v/>
      </c>
      <c r="AL8" t="str">
        <f>IFERROR(IF('Journal Template'!A420="","",IF('Journal Template'!A420=IFERROR(VLOOKUP('Journal Template'!A420,Checks!AI:AI,1,0),0),"Entry in Branch/Satellite BU's","")),"")</f>
        <v/>
      </c>
      <c r="AN8" t="str">
        <f>IFERROR(INDEX(Entities!A:A,MATCH(JRF!$Q22,Entities!C:C,0)),"")&amp;IFERROR(INDEX(Entities!A:A,MATCH(JRF!$Q22,Entities!D:D,0)),"")&amp;IFERROR(INDEX(Entities!A:A,MATCH(JRF!$Q22,Entities!E:E,0)),"")&amp;IFERROR(INDEX(Entities!A:A,MATCH(JRF!$Q22,Entities!F:F,0)),"")&amp;IFERROR(INDEX(Entities!A:A,MATCH(JRF!$Q22,Entities!G:G,0)),"")&amp;IFERROR(INDEX(Entities!A:A,MATCH(JRF!$Q22,Entities!H:H,0)),"")&amp;IFERROR(INDEX(Entities!A:A,MATCH(JRF!$Q22,Entities!I:I,0)),"")&amp;IFERROR(INDEX(Entities!A:A,MATCH(JRF!$Q22,Entities!J:J,0)),"")&amp;IFERROR(INDEX(Entities!A:A,MATCH(JRF!$Q22,Entities!K:K,0)),"")&amp;IFERROR(INDEX(Entities!A:A,MATCH(JRF!$Q22,Entities!L:L,0)),"")&amp;IFERROR(INDEX(Entities!A:A,MATCH(JRF!$Q22,Entities!M:M,0)),"")&amp;IFERROR(INDEX(Entities!A:A,MATCH(JRF!$Q22,Entities!N:N,0)),"")&amp;IFERROR(INDEX(Entities!A:A,MATCH(JRF!$Q22,Entities!O:O,0)),"")&amp;IFERROR(INDEX(Entities!A:A,MATCH(JRF!$Q22,Entities!P:P,0)),"")&amp;IFERROR(INDEX(Entities!A:A,MATCH(JRF!$Q22,Entities!Q:Q,0)),"")&amp;IFERROR(INDEX(Entities!A:A,MATCH(JRF!$Q22,Entities!R:R,0)),"")&amp;IFERROR(INDEX(Entities!A:A,MATCH(JRF!$Q22,Entities!S:S,0)),"")&amp;IFERROR(INDEX(Entities!A:A,MATCH(JRF!$Q22,Entities!T:T,0)),"")&amp;IFERROR(INDEX(Entities!A:A,MATCH(JRF!$Q22,Entities!U:U,0)),"")&amp;IFERROR(INDEX(Entities!A:A,MATCH(JRF!$Q22,Entities!V:V,0)),"")&amp;IFERROR(INDEX(Entities!A:A,MATCH(JRF!$Q22,Entities!W:W,0)),"")&amp;IFERROR(INDEX(Entities!A:A,MATCH(JRF!$Q22,Entities!X:X,0)),"")&amp;IFERROR(INDEX(Entities!A:A,MATCH(JRF!$Q22,Entities!Y:Y,0)),"")&amp;IFERROR(INDEX(Entities!A:A,MATCH(JRF!$Q22,Entities!Z:Z,0)),"")&amp;IFERROR(INDEX(Entities!A:A,MATCH(JRF!$Q22,Entities!AA:AA,0)),"")&amp;IFERROR(INDEX(Entities!A:A,MATCH(JRF!$Q22,Entities!AB:AB,0)),"")&amp;IFERROR(INDEX(Entities!A:A,MATCH(JRF!$Q22,Entities!AC:AC,0)),"")&amp;IFERROR(INDEX(Entities!A:A,MATCH(JRF!$Q22,Entities!AD:AD,0)),"")</f>
        <v/>
      </c>
      <c r="AO8" s="171" t="str">
        <f>IFERROR(INDEX(Entities!A:A,MATCH(JRF!$B22,Entities!C:C,0)),"")&amp;IFERROR(INDEX(Entities!A:A,MATCH(JRF!$B22,Entities!D:D,0)),"")&amp;IFERROR(INDEX(Entities!A:A,MATCH(JRF!$B22,Entities!E:E,0)),"")&amp;IFERROR(INDEX(Entities!A:A,MATCH(JRF!$B22,Entities!F:F,0)),"")&amp;IFERROR(INDEX(Entities!A:A,MATCH(JRF!$B22,Entities!G:G,0)),"")&amp;IFERROR(INDEX(Entities!A:A,MATCH(JRF!$B22,Entities!H:H,0)),"")&amp;IFERROR(INDEX(Entities!A:A,MATCH(JRF!$B22,Entities!I:I,0)),"")&amp;IFERROR(INDEX(Entities!A:A,MATCH(JRF!$B22,Entities!J:J,0)),"")&amp;IFERROR(INDEX(Entities!A:A,MATCH(JRF!$B22,Entities!K:K,0)),"")&amp;IFERROR(INDEX(Entities!A:A,MATCH(JRF!$B22,Entities!L:L,0)),"")&amp;IFERROR(INDEX(Entities!A:A,MATCH(JRF!$B22,Entities!M:M,0)),"")&amp;IFERROR(INDEX(Entities!A:A,MATCH(JRF!$B22,Entities!N:N,0)),"")&amp;IFERROR(INDEX(Entities!A:A,MATCH(JRF!$B22,Entities!O:O,0)),"")&amp;IFERROR(INDEX(Entities!A:A,MATCH(JRF!$B22,Entities!P:P,0)),"")&amp;IFERROR(INDEX(Entities!A:A,MATCH(JRF!$B22,Entities!Q:Q,0)),"")&amp;IFERROR(INDEX(Entities!A:A,MATCH(JRF!$B22,Entities!R:R,0)),"")&amp;IFERROR(INDEX(Entities!A:A,MATCH(JRF!$B22,Entities!S:S,0)),"")&amp;IFERROR(INDEX(Entities!A:A,MATCH(JRF!$B22,Entities!T:T,0)),"")&amp;IFERROR(INDEX(Entities!A:A,MATCH(JRF!$B22,Entities!U:U,0)),"")&amp;IFERROR(INDEX(Entities!A:A,MATCH(JRF!$B22,Entities!V:V,0)),"")&amp;IFERROR(INDEX(Entities!A:A,MATCH(JRF!$B22,Entities!W:W,0)),"")&amp;IFERROR(INDEX(Entities!A:A,MATCH(JRF!$B22,Entities!X:X,0)),"")&amp;IFERROR(INDEX(Entities!A:A,MATCH(JRF!$B22,Entities!Y:Y,0)),"")&amp;IFERROR(INDEX(Entities!A:A,MATCH(JRF!$B22,Entities!Z:Z,0)),"")&amp;IFERROR(INDEX(Entities!A:A,MATCH(JRF!$B22,Entities!AA:AA,0)),"")&amp;IFERROR(INDEX(Entities!A:A,MATCH(JRF!$B22,Entities!AB:AB,0)),"")&amp;IFERROR(INDEX(Entities!A:A,MATCH(JRF!$B22,Entities!AC:AC,0)),"")&amp;IFERROR(INDEX(Entities!A:A,MATCH(JRF!$B22,Entities!AD:AD,0)),"")</f>
        <v/>
      </c>
      <c r="AP8" s="171" t="str">
        <f>IF(JRF!B22=JRF!Q22,"",JRF!Q22&amp;JRF!B22)</f>
        <v>P6066 </v>
      </c>
      <c r="AQ8" s="171" t="str">
        <f>IF(OR(JRF!B22="",JRF!Q22="",Checks!AN8="",Checks!AO8=""),"",IF(OR(JRF!B22=JRF!Q22,Checks!AN8=Checks!AO8),"Legal Entity/BU is same",IF(AN8&amp;AO8=IFERROR(VLOOKUP(AN8&amp;AO8,'Intercompany Master'!X:X,1,0),0),"Intercompany Agreement Exist","Intercompany Agreement Required")))</f>
        <v/>
      </c>
      <c r="AR8" t="str" cm="1">
        <f t="array" ref="AR8">IF("Intercompany Agreement Exist"=VLOOKUP(JRF!Q22&amp;JRF!B22,Checks!AP:AQ,2,0),VLOOKUP(Checks!AN8&amp;Checks!AO8,'Intercompany Master'!X:AN,{2,3,4,5,6,7,8,9,10,11,12,13,14,15,16,17},0),"")</f>
        <v/>
      </c>
      <c r="AS8" s="170"/>
      <c r="AU8" s="170"/>
      <c r="BY8" t="s">
        <v>470</v>
      </c>
      <c r="BZ8" t="s">
        <v>397</v>
      </c>
      <c r="CG8" t="s">
        <v>412</v>
      </c>
      <c r="CH8" s="170" t="s">
        <v>471</v>
      </c>
      <c r="CI8" t="str">
        <f>IF(JRF!F22&gt;0,"",IF(JRF!B22="","",IF(LEFT(JRF!B22,1)=IFERROR(VLOOKUP(LEFT(JRF!B22,1),$CF$2:$CF$5,1,0),0),"Product Code Required",IF(JRF!C22="","",IF(JRF!C22=IFERROR(VLOOKUP(JRF!C22,$CH:$CH,1,0),0),"Product Code Required","NA")))))</f>
        <v>NA</v>
      </c>
      <c r="CJ8" t="str">
        <f>IF(JRF!AV22&gt;0,"",IF(JRF!Q22="","",IF(LEFT(JRF!Q22,1)=IFERROR(VLOOKUP(LEFT(JRF!Q22,1),$CF$2:$CF$5,1,0),0),"Product Code Required",IF(JRF!V22="","",IF(JRF!V22=IFERROR(VLOOKUP(JRF!V22,$CH:$CH,1,0),0),"Product Code Required","NA")))))</f>
        <v/>
      </c>
      <c r="CK8" t="str">
        <f>IFERROR(IF(LEN('Journal Template'!F19)&gt;0,"",IF('Journal Template'!A19="","",IF(LEFT('Journal Template'!A19,1)=IFERROR(VLOOKUP(LEFT('Journal Template'!A19,1),Checks!$CF$2:$CF$5,1,0),0),"Product Code Required",IF('Journal Template'!D19="","",IF('Journal Template'!D19=IFERROR(VLOOKUP('Journal Template'!D19,Checks!$CH:$CH,1,0),0),"Product Code Required","NA"))))),"")</f>
        <v/>
      </c>
      <c r="CM8" s="170" t="s">
        <v>472</v>
      </c>
      <c r="CN8" t="s">
        <v>473</v>
      </c>
    </row>
    <row r="9" spans="1:95">
      <c r="C9" t="s">
        <v>474</v>
      </c>
      <c r="D9" s="172">
        <v>45900</v>
      </c>
      <c r="K9" t="s">
        <v>475</v>
      </c>
      <c r="N9" t="s">
        <v>476</v>
      </c>
      <c r="O9" t="s">
        <v>477</v>
      </c>
      <c r="P9" t="s">
        <v>386</v>
      </c>
      <c r="Q9" s="150" t="str">
        <f>IF(JRF!D23="","",IF(IFERROR(VLOOKUP(JRF!D23,Checks!N:P,3,0),0)="A","","Inactive account in Use"))</f>
        <v>Inactive account in Use</v>
      </c>
      <c r="R9" t="str">
        <f>IFERROR(IF('Journal Template'!C421="","",IF(IFERROR(VLOOKUP('Journal Template'!C421,Checks!N:P,3,0),0)="A","","Inactive account in Use")),"")</f>
        <v/>
      </c>
      <c r="S9" t="s">
        <v>478</v>
      </c>
      <c r="T9" t="s">
        <v>386</v>
      </c>
      <c r="U9" t="s">
        <v>68</v>
      </c>
      <c r="V9" s="150" t="str">
        <f>IF(JRF!C23="","",IF(IFERROR(VLOOKUP(JRF!C23,Checks!S:U,3,0),0)="A","Entry with System fund Dept",""))</f>
        <v/>
      </c>
      <c r="W9" t="str">
        <f>IFERROR(IF('Journal Template'!D421="","",IF(IFERROR(VLOOKUP('Journal Template'!D421,Checks!S:U,3,0),0)="A","Entry with System fund Dept","")),"")</f>
        <v/>
      </c>
      <c r="X9" t="s">
        <v>466</v>
      </c>
      <c r="Y9" t="s">
        <v>389</v>
      </c>
      <c r="Z9" t="s">
        <v>467</v>
      </c>
      <c r="AA9" t="s">
        <v>479</v>
      </c>
      <c r="AB9" t="s">
        <v>125</v>
      </c>
      <c r="AC9" s="150" t="str">
        <f>IFERROR(IF(JRF!C23="","",IF(AND(VLOOKUP(JRF!C23,X:AA,4,0)=JRF!B23,VLOOKUP(JRF!C23,X:Y,2,0)="A"),"","Inactive Dept Combo Error")),"Inactive Dept Combo Error")</f>
        <v>Inactive Dept Combo Error</v>
      </c>
      <c r="AD9" t="str">
        <f>IFERROR(IF('Journal Template'!D421="","",IF(AND(VLOOKUP('Journal Template'!D421,X:AA,4,0)='Journal Template'!A421,VLOOKUP('Journal Template'!D421,X:Y,2,0)="A"),"","Inactive Dept Combo Error")),"")</f>
        <v/>
      </c>
      <c r="AG9" s="163" t="s">
        <v>392</v>
      </c>
      <c r="AH9" s="163" t="s">
        <v>393</v>
      </c>
      <c r="AI9" s="163" t="s">
        <v>480</v>
      </c>
      <c r="AJ9" s="163" t="s">
        <v>481</v>
      </c>
      <c r="AK9" s="150" t="str">
        <f>IF(JRF!B23="","",IF(JRF!B23=IFERROR(VLOOKUP(JRF!B23,Checks!AI:AI,1,0),0),"Entry in Branch/Satellite BU's",""))</f>
        <v/>
      </c>
      <c r="AL9" t="str">
        <f>IFERROR(IF('Journal Template'!A421="","",IF('Journal Template'!A421=IFERROR(VLOOKUP('Journal Template'!A421,Checks!AI:AI,1,0),0),"Entry in Branch/Satellite BU's","")),"")</f>
        <v/>
      </c>
      <c r="AN9" t="str">
        <f>IFERROR(INDEX(Entities!A:A,MATCH(JRF!$Q23,Entities!C:C,0)),"")&amp;IFERROR(INDEX(Entities!A:A,MATCH(JRF!$Q23,Entities!D:D,0)),"")&amp;IFERROR(INDEX(Entities!A:A,MATCH(JRF!$Q23,Entities!E:E,0)),"")&amp;IFERROR(INDEX(Entities!A:A,MATCH(JRF!$Q23,Entities!F:F,0)),"")&amp;IFERROR(INDEX(Entities!A:A,MATCH(JRF!$Q23,Entities!G:G,0)),"")&amp;IFERROR(INDEX(Entities!A:A,MATCH(JRF!$Q23,Entities!H:H,0)),"")&amp;IFERROR(INDEX(Entities!A:A,MATCH(JRF!$Q23,Entities!I:I,0)),"")&amp;IFERROR(INDEX(Entities!A:A,MATCH(JRF!$Q23,Entities!J:J,0)),"")&amp;IFERROR(INDEX(Entities!A:A,MATCH(JRF!$Q23,Entities!K:K,0)),"")&amp;IFERROR(INDEX(Entities!A:A,MATCH(JRF!$Q23,Entities!L:L,0)),"")&amp;IFERROR(INDEX(Entities!A:A,MATCH(JRF!$Q23,Entities!M:M,0)),"")&amp;IFERROR(INDEX(Entities!A:A,MATCH(JRF!$Q23,Entities!N:N,0)),"")&amp;IFERROR(INDEX(Entities!A:A,MATCH(JRF!$Q23,Entities!O:O,0)),"")&amp;IFERROR(INDEX(Entities!A:A,MATCH(JRF!$Q23,Entities!P:P,0)),"")&amp;IFERROR(INDEX(Entities!A:A,MATCH(JRF!$Q23,Entities!Q:Q,0)),"")&amp;IFERROR(INDEX(Entities!A:A,MATCH(JRF!$Q23,Entities!R:R,0)),"")&amp;IFERROR(INDEX(Entities!A:A,MATCH(JRF!$Q23,Entities!S:S,0)),"")&amp;IFERROR(INDEX(Entities!A:A,MATCH(JRF!$Q23,Entities!T:T,0)),"")&amp;IFERROR(INDEX(Entities!A:A,MATCH(JRF!$Q23,Entities!U:U,0)),"")&amp;IFERROR(INDEX(Entities!A:A,MATCH(JRF!$Q23,Entities!V:V,0)),"")&amp;IFERROR(INDEX(Entities!A:A,MATCH(JRF!$Q23,Entities!W:W,0)),"")&amp;IFERROR(INDEX(Entities!A:A,MATCH(JRF!$Q23,Entities!X:X,0)),"")&amp;IFERROR(INDEX(Entities!A:A,MATCH(JRF!$Q23,Entities!Y:Y,0)),"")&amp;IFERROR(INDEX(Entities!A:A,MATCH(JRF!$Q23,Entities!Z:Z,0)),"")&amp;IFERROR(INDEX(Entities!A:A,MATCH(JRF!$Q23,Entities!AA:AA,0)),"")&amp;IFERROR(INDEX(Entities!A:A,MATCH(JRF!$Q23,Entities!AB:AB,0)),"")&amp;IFERROR(INDEX(Entities!A:A,MATCH(JRF!$Q23,Entities!AC:AC,0)),"")&amp;IFERROR(INDEX(Entities!A:A,MATCH(JRF!$Q23,Entities!AD:AD,0)),"")</f>
        <v/>
      </c>
      <c r="AO9" s="171" t="str">
        <f>IFERROR(INDEX(Entities!A:A,MATCH(JRF!$B23,Entities!C:C,0)),"")&amp;IFERROR(INDEX(Entities!A:A,MATCH(JRF!$B23,Entities!D:D,0)),"")&amp;IFERROR(INDEX(Entities!A:A,MATCH(JRF!$B23,Entities!E:E,0)),"")&amp;IFERROR(INDEX(Entities!A:A,MATCH(JRF!$B23,Entities!F:F,0)),"")&amp;IFERROR(INDEX(Entities!A:A,MATCH(JRF!$B23,Entities!G:G,0)),"")&amp;IFERROR(INDEX(Entities!A:A,MATCH(JRF!$B23,Entities!H:H,0)),"")&amp;IFERROR(INDEX(Entities!A:A,MATCH(JRF!$B23,Entities!I:I,0)),"")&amp;IFERROR(INDEX(Entities!A:A,MATCH(JRF!$B23,Entities!J:J,0)),"")&amp;IFERROR(INDEX(Entities!A:A,MATCH(JRF!$B23,Entities!K:K,0)),"")&amp;IFERROR(INDEX(Entities!A:A,MATCH(JRF!$B23,Entities!L:L,0)),"")&amp;IFERROR(INDEX(Entities!A:A,MATCH(JRF!$B23,Entities!M:M,0)),"")&amp;IFERROR(INDEX(Entities!A:A,MATCH(JRF!$B23,Entities!N:N,0)),"")&amp;IFERROR(INDEX(Entities!A:A,MATCH(JRF!$B23,Entities!O:O,0)),"")&amp;IFERROR(INDEX(Entities!A:A,MATCH(JRF!$B23,Entities!P:P,0)),"")&amp;IFERROR(INDEX(Entities!A:A,MATCH(JRF!$B23,Entities!Q:Q,0)),"")&amp;IFERROR(INDEX(Entities!A:A,MATCH(JRF!$B23,Entities!R:R,0)),"")&amp;IFERROR(INDEX(Entities!A:A,MATCH(JRF!$B23,Entities!S:S,0)),"")&amp;IFERROR(INDEX(Entities!A:A,MATCH(JRF!$B23,Entities!T:T,0)),"")&amp;IFERROR(INDEX(Entities!A:A,MATCH(JRF!$B23,Entities!U:U,0)),"")&amp;IFERROR(INDEX(Entities!A:A,MATCH(JRF!$B23,Entities!V:V,0)),"")&amp;IFERROR(INDEX(Entities!A:A,MATCH(JRF!$B23,Entities!W:W,0)),"")&amp;IFERROR(INDEX(Entities!A:A,MATCH(JRF!$B23,Entities!X:X,0)),"")&amp;IFERROR(INDEX(Entities!A:A,MATCH(JRF!$B23,Entities!Y:Y,0)),"")&amp;IFERROR(INDEX(Entities!A:A,MATCH(JRF!$B23,Entities!Z:Z,0)),"")&amp;IFERROR(INDEX(Entities!A:A,MATCH(JRF!$B23,Entities!AA:AA,0)),"")&amp;IFERROR(INDEX(Entities!A:A,MATCH(JRF!$B23,Entities!AB:AB,0)),"")&amp;IFERROR(INDEX(Entities!A:A,MATCH(JRF!$B23,Entities!AC:AC,0)),"")&amp;IFERROR(INDEX(Entities!A:A,MATCH(JRF!$B23,Entities!AD:AD,0)),"")</f>
        <v/>
      </c>
      <c r="AP9" s="171" t="str">
        <f>IF(JRF!B23=JRF!Q23,"",JRF!Q23&amp;JRF!B23)</f>
        <v>P6066 </v>
      </c>
      <c r="AQ9" s="171" t="str">
        <f>IF(OR(JRF!B23="",JRF!Q23="",Checks!AN9="",Checks!AO9=""),"",IF(OR(JRF!B23=JRF!Q23,Checks!AN9=Checks!AO9),"Legal Entity/BU is same",IF(AN9&amp;AO9=IFERROR(VLOOKUP(AN9&amp;AO9,'Intercompany Master'!X:X,1,0),0),"Intercompany Agreement Exist","Intercompany Agreement Required")))</f>
        <v/>
      </c>
      <c r="AR9" t="str" cm="1">
        <f t="array" ref="AR9">IF("Intercompany Agreement Exist"=VLOOKUP(JRF!Q23&amp;JRF!B23,Checks!AP:AQ,2,0),VLOOKUP(Checks!AN9&amp;Checks!AO9,'Intercompany Master'!X:AN,{2,3,4,5,6,7,8,9,10,11,12,13,14,15,16,17},0),"")</f>
        <v/>
      </c>
      <c r="AS9" s="170"/>
      <c r="AU9" s="170"/>
      <c r="BY9" t="s">
        <v>482</v>
      </c>
      <c r="BZ9" t="s">
        <v>397</v>
      </c>
      <c r="CG9" t="s">
        <v>391</v>
      </c>
      <c r="CH9" s="170" t="s">
        <v>483</v>
      </c>
      <c r="CI9" t="str">
        <f>IF(JRF!F23&gt;0,"",IF(JRF!B23="","",IF(LEFT(JRF!B23,1)=IFERROR(VLOOKUP(LEFT(JRF!B23,1),$CF$2:$CF$5,1,0),0),"Product Code Required",IF(JRF!C23="","",IF(JRF!C23=IFERROR(VLOOKUP(JRF!C23,$CH:$CH,1,0),0),"Product Code Required","NA")))))</f>
        <v>NA</v>
      </c>
      <c r="CJ9" t="str">
        <f>IF(JRF!AV23&gt;0,"",IF(JRF!Q23="","",IF(LEFT(JRF!Q23,1)=IFERROR(VLOOKUP(LEFT(JRF!Q23,1),$CF$2:$CF$5,1,0),0),"Product Code Required",IF(JRF!V23="","",IF(JRF!V23=IFERROR(VLOOKUP(JRF!V23,$CH:$CH,1,0),0),"Product Code Required","NA")))))</f>
        <v/>
      </c>
      <c r="CK9" t="str">
        <f>IFERROR(IF(LEN('Journal Template'!F20)&gt;0,"",IF('Journal Template'!A20="","",IF(LEFT('Journal Template'!A20,1)=IFERROR(VLOOKUP(LEFT('Journal Template'!A20,1),Checks!$CF$2:$CF$5,1,0),0),"Product Code Required",IF('Journal Template'!D20="","",IF('Journal Template'!D20=IFERROR(VLOOKUP('Journal Template'!D20,Checks!$CH:$CH,1,0),0),"Product Code Required","NA"))))),"")</f>
        <v/>
      </c>
      <c r="CM9" s="170" t="s">
        <v>484</v>
      </c>
      <c r="CN9" t="s">
        <v>485</v>
      </c>
    </row>
    <row r="10" spans="1:95">
      <c r="C10" t="s">
        <v>62</v>
      </c>
      <c r="D10" s="172">
        <v>45930</v>
      </c>
      <c r="K10" t="s">
        <v>57</v>
      </c>
      <c r="N10" t="s">
        <v>486</v>
      </c>
      <c r="O10" t="s">
        <v>487</v>
      </c>
      <c r="P10" t="s">
        <v>386</v>
      </c>
      <c r="Q10" s="150" t="str">
        <f>IF(JRF!D24="","",IF(IFERROR(VLOOKUP(JRF!D24,Checks!N:P,3,0),0)="A","","Inactive account in Use"))</f>
        <v>Inactive account in Use</v>
      </c>
      <c r="R10" t="str">
        <f>IFERROR(IF('Journal Template'!C422="","",IF(IFERROR(VLOOKUP('Journal Template'!C422,Checks!N:P,3,0),0)="A","","Inactive account in Use")),"")</f>
        <v/>
      </c>
      <c r="S10" t="s">
        <v>488</v>
      </c>
      <c r="T10" t="s">
        <v>386</v>
      </c>
      <c r="U10" t="s">
        <v>68</v>
      </c>
      <c r="V10" s="150" t="str">
        <f>IF(JRF!C24="","",IF(IFERROR(VLOOKUP(JRF!C24,Checks!S:U,3,0),0)="A","Entry with System fund Dept",""))</f>
        <v/>
      </c>
      <c r="W10" t="str">
        <f>IFERROR(IF('Journal Template'!D422="","",IF(IFERROR(VLOOKUP('Journal Template'!D422,Checks!S:U,3,0),0)="A","Entry with System fund Dept","")),"")</f>
        <v/>
      </c>
      <c r="X10" t="s">
        <v>489</v>
      </c>
      <c r="Y10" t="s">
        <v>389</v>
      </c>
      <c r="Z10" t="s">
        <v>490</v>
      </c>
      <c r="AA10" t="s">
        <v>391</v>
      </c>
      <c r="AB10" t="s">
        <v>125</v>
      </c>
      <c r="AC10" s="150" t="str">
        <f>IFERROR(IF(JRF!C24="","",IF(AND(VLOOKUP(JRF!C24,X:AA,4,0)=JRF!B24,VLOOKUP(JRF!C24,X:Y,2,0)="A"),"","Inactive Dept Combo Error")),"Inactive Dept Combo Error")</f>
        <v>Inactive Dept Combo Error</v>
      </c>
      <c r="AD10" t="str">
        <f>IFERROR(IF('Journal Template'!D422="","",IF(AND(VLOOKUP('Journal Template'!D422,X:AA,4,0)='Journal Template'!A422,VLOOKUP('Journal Template'!D422,X:Y,2,0)="A"),"","Inactive Dept Combo Error")),"")</f>
        <v/>
      </c>
      <c r="AG10" s="163" t="s">
        <v>392</v>
      </c>
      <c r="AH10" s="163" t="s">
        <v>393</v>
      </c>
      <c r="AI10" s="163" t="s">
        <v>491</v>
      </c>
      <c r="AJ10" s="163" t="s">
        <v>492</v>
      </c>
      <c r="AK10" s="150" t="str">
        <f>IF(JRF!B24="","",IF(JRF!B24=IFERROR(VLOOKUP(JRF!B24,Checks!AI:AI,1,0),0),"Entry in Branch/Satellite BU's",""))</f>
        <v/>
      </c>
      <c r="AL10" t="str">
        <f>IFERROR(IF('Journal Template'!A422="","",IF('Journal Template'!A422=IFERROR(VLOOKUP('Journal Template'!A422,Checks!AI:AI,1,0),0),"Entry in Branch/Satellite BU's","")),"")</f>
        <v/>
      </c>
      <c r="AN10" t="str">
        <f>IFERROR(INDEX(Entities!A:A,MATCH(JRF!$Q24,Entities!C:C,0)),"")&amp;IFERROR(INDEX(Entities!A:A,MATCH(JRF!$Q24,Entities!D:D,0)),"")&amp;IFERROR(INDEX(Entities!A:A,MATCH(JRF!$Q24,Entities!E:E,0)),"")&amp;IFERROR(INDEX(Entities!A:A,MATCH(JRF!$Q24,Entities!F:F,0)),"")&amp;IFERROR(INDEX(Entities!A:A,MATCH(JRF!$Q24,Entities!G:G,0)),"")&amp;IFERROR(INDEX(Entities!A:A,MATCH(JRF!$Q24,Entities!H:H,0)),"")&amp;IFERROR(INDEX(Entities!A:A,MATCH(JRF!$Q24,Entities!I:I,0)),"")&amp;IFERROR(INDEX(Entities!A:A,MATCH(JRF!$Q24,Entities!J:J,0)),"")&amp;IFERROR(INDEX(Entities!A:A,MATCH(JRF!$Q24,Entities!K:K,0)),"")&amp;IFERROR(INDEX(Entities!A:A,MATCH(JRF!$Q24,Entities!L:L,0)),"")&amp;IFERROR(INDEX(Entities!A:A,MATCH(JRF!$Q24,Entities!M:M,0)),"")&amp;IFERROR(INDEX(Entities!A:A,MATCH(JRF!$Q24,Entities!N:N,0)),"")&amp;IFERROR(INDEX(Entities!A:A,MATCH(JRF!$Q24,Entities!O:O,0)),"")&amp;IFERROR(INDEX(Entities!A:A,MATCH(JRF!$Q24,Entities!P:P,0)),"")&amp;IFERROR(INDEX(Entities!A:A,MATCH(JRF!$Q24,Entities!Q:Q,0)),"")&amp;IFERROR(INDEX(Entities!A:A,MATCH(JRF!$Q24,Entities!R:R,0)),"")&amp;IFERROR(INDEX(Entities!A:A,MATCH(JRF!$Q24,Entities!S:S,0)),"")&amp;IFERROR(INDEX(Entities!A:A,MATCH(JRF!$Q24,Entities!T:T,0)),"")&amp;IFERROR(INDEX(Entities!A:A,MATCH(JRF!$Q24,Entities!U:U,0)),"")&amp;IFERROR(INDEX(Entities!A:A,MATCH(JRF!$Q24,Entities!V:V,0)),"")&amp;IFERROR(INDEX(Entities!A:A,MATCH(JRF!$Q24,Entities!W:W,0)),"")&amp;IFERROR(INDEX(Entities!A:A,MATCH(JRF!$Q24,Entities!X:X,0)),"")&amp;IFERROR(INDEX(Entities!A:A,MATCH(JRF!$Q24,Entities!Y:Y,0)),"")&amp;IFERROR(INDEX(Entities!A:A,MATCH(JRF!$Q24,Entities!Z:Z,0)),"")&amp;IFERROR(INDEX(Entities!A:A,MATCH(JRF!$Q24,Entities!AA:AA,0)),"")&amp;IFERROR(INDEX(Entities!A:A,MATCH(JRF!$Q24,Entities!AB:AB,0)),"")&amp;IFERROR(INDEX(Entities!A:A,MATCH(JRF!$Q24,Entities!AC:AC,0)),"")&amp;IFERROR(INDEX(Entities!A:A,MATCH(JRF!$Q24,Entities!AD:AD,0)),"")</f>
        <v/>
      </c>
      <c r="AO10" s="171" t="str">
        <f>IFERROR(INDEX(Entities!A:A,MATCH(JRF!$B24,Entities!C:C,0)),"")&amp;IFERROR(INDEX(Entities!A:A,MATCH(JRF!$B24,Entities!D:D,0)),"")&amp;IFERROR(INDEX(Entities!A:A,MATCH(JRF!$B24,Entities!E:E,0)),"")&amp;IFERROR(INDEX(Entities!A:A,MATCH(JRF!$B24,Entities!F:F,0)),"")&amp;IFERROR(INDEX(Entities!A:A,MATCH(JRF!$B24,Entities!G:G,0)),"")&amp;IFERROR(INDEX(Entities!A:A,MATCH(JRF!$B24,Entities!H:H,0)),"")&amp;IFERROR(INDEX(Entities!A:A,MATCH(JRF!$B24,Entities!I:I,0)),"")&amp;IFERROR(INDEX(Entities!A:A,MATCH(JRF!$B24,Entities!J:J,0)),"")&amp;IFERROR(INDEX(Entities!A:A,MATCH(JRF!$B24,Entities!K:K,0)),"")&amp;IFERROR(INDEX(Entities!A:A,MATCH(JRF!$B24,Entities!L:L,0)),"")&amp;IFERROR(INDEX(Entities!A:A,MATCH(JRF!$B24,Entities!M:M,0)),"")&amp;IFERROR(INDEX(Entities!A:A,MATCH(JRF!$B24,Entities!N:N,0)),"")&amp;IFERROR(INDEX(Entities!A:A,MATCH(JRF!$B24,Entities!O:O,0)),"")&amp;IFERROR(INDEX(Entities!A:A,MATCH(JRF!$B24,Entities!P:P,0)),"")&amp;IFERROR(INDEX(Entities!A:A,MATCH(JRF!$B24,Entities!Q:Q,0)),"")&amp;IFERROR(INDEX(Entities!A:A,MATCH(JRF!$B24,Entities!R:R,0)),"")&amp;IFERROR(INDEX(Entities!A:A,MATCH(JRF!$B24,Entities!S:S,0)),"")&amp;IFERROR(INDEX(Entities!A:A,MATCH(JRF!$B24,Entities!T:T,0)),"")&amp;IFERROR(INDEX(Entities!A:A,MATCH(JRF!$B24,Entities!U:U,0)),"")&amp;IFERROR(INDEX(Entities!A:A,MATCH(JRF!$B24,Entities!V:V,0)),"")&amp;IFERROR(INDEX(Entities!A:A,MATCH(JRF!$B24,Entities!W:W,0)),"")&amp;IFERROR(INDEX(Entities!A:A,MATCH(JRF!$B24,Entities!X:X,0)),"")&amp;IFERROR(INDEX(Entities!A:A,MATCH(JRF!$B24,Entities!Y:Y,0)),"")&amp;IFERROR(INDEX(Entities!A:A,MATCH(JRF!$B24,Entities!Z:Z,0)),"")&amp;IFERROR(INDEX(Entities!A:A,MATCH(JRF!$B24,Entities!AA:AA,0)),"")&amp;IFERROR(INDEX(Entities!A:A,MATCH(JRF!$B24,Entities!AB:AB,0)),"")&amp;IFERROR(INDEX(Entities!A:A,MATCH(JRF!$B24,Entities!AC:AC,0)),"")&amp;IFERROR(INDEX(Entities!A:A,MATCH(JRF!$B24,Entities!AD:AD,0)),"")</f>
        <v/>
      </c>
      <c r="AP10" s="171" t="str">
        <f>IF(JRF!B24=JRF!Q24,"",JRF!Q24&amp;JRF!B24)</f>
        <v>P6066 </v>
      </c>
      <c r="AQ10" s="171" t="str">
        <f>IF(OR(JRF!B24="",JRF!Q24="",Checks!AN10="",Checks!AO10=""),"",IF(OR(JRF!B24=JRF!Q24,Checks!AN10=Checks!AO10),"Legal Entity/BU is same",IF(AN10&amp;AO10=IFERROR(VLOOKUP(AN10&amp;AO10,'Intercompany Master'!X:X,1,0),0),"Intercompany Agreement Exist","Intercompany Agreement Required")))</f>
        <v/>
      </c>
      <c r="AR10" t="str" cm="1">
        <f t="array" ref="AR10">IF("Intercompany Agreement Exist"=VLOOKUP(JRF!Q24&amp;JRF!B24,Checks!AP:AQ,2,0),VLOOKUP(Checks!AN10&amp;Checks!AO10,'Intercompany Master'!X:AN,{2,3,4,5,6,7,8,9,10,11,12,13,14,15,16,17},0),"")</f>
        <v/>
      </c>
      <c r="AS10" s="170"/>
      <c r="AU10" s="170"/>
      <c r="BY10" t="s">
        <v>493</v>
      </c>
      <c r="BZ10" t="s">
        <v>397</v>
      </c>
      <c r="CG10" t="s">
        <v>412</v>
      </c>
      <c r="CH10" s="170" t="s">
        <v>494</v>
      </c>
      <c r="CI10" t="str">
        <f>IF(JRF!F24&gt;0,"",IF(JRF!B24="","",IF(LEFT(JRF!B24,1)=IFERROR(VLOOKUP(LEFT(JRF!B24,1),$CF$2:$CF$5,1,0),0),"Product Code Required",IF(JRF!C24="","",IF(JRF!C24=IFERROR(VLOOKUP(JRF!C24,$CH:$CH,1,0),0),"Product Code Required","NA")))))</f>
        <v>NA</v>
      </c>
      <c r="CJ10" t="str">
        <f>IF(JRF!AV24&gt;0,"",IF(JRF!Q24="","",IF(LEFT(JRF!Q24,1)=IFERROR(VLOOKUP(LEFT(JRF!Q24,1),$CF$2:$CF$5,1,0),0),"Product Code Required",IF(JRF!V24="","",IF(JRF!V24=IFERROR(VLOOKUP(JRF!V24,$CH:$CH,1,0),0),"Product Code Required","NA")))))</f>
        <v/>
      </c>
      <c r="CK10" t="str">
        <f>IFERROR(IF(LEN('Journal Template'!F21)&gt;0,"",IF('Journal Template'!A21="","",IF(LEFT('Journal Template'!A21,1)=IFERROR(VLOOKUP(LEFT('Journal Template'!A21,1),Checks!$CF$2:$CF$5,1,0),0),"Product Code Required",IF('Journal Template'!D21="","",IF('Journal Template'!D21=IFERROR(VLOOKUP('Journal Template'!D21,Checks!$CH:$CH,1,0),0),"Product Code Required","NA"))))),"")</f>
        <v/>
      </c>
      <c r="CM10" s="170" t="s">
        <v>495</v>
      </c>
      <c r="CN10" t="s">
        <v>496</v>
      </c>
    </row>
    <row r="11" spans="1:95">
      <c r="C11" t="s">
        <v>497</v>
      </c>
      <c r="D11" s="172">
        <v>45961</v>
      </c>
      <c r="K11" t="s">
        <v>59</v>
      </c>
      <c r="N11" t="s">
        <v>498</v>
      </c>
      <c r="O11" t="s">
        <v>499</v>
      </c>
      <c r="P11" t="s">
        <v>386</v>
      </c>
      <c r="Q11" s="150" t="e">
        <f>IF(JRF!#REF!="","",IF(IFERROR(VLOOKUP(JRF!#REF!,Checks!N:P,3,0),0)="A","","Inactive account in Use"))</f>
        <v>#REF!</v>
      </c>
      <c r="R11" t="str">
        <f>IFERROR(IF('Journal Template'!C423="","",IF(IFERROR(VLOOKUP('Journal Template'!C423,Checks!N:P,3,0),0)="A","","Inactive account in Use")),"")</f>
        <v/>
      </c>
      <c r="S11" t="s">
        <v>500</v>
      </c>
      <c r="T11" t="s">
        <v>386</v>
      </c>
      <c r="U11" t="s">
        <v>68</v>
      </c>
      <c r="V11" s="150" t="e">
        <f>IF(JRF!#REF!="","",IF(IFERROR(VLOOKUP(JRF!#REF!,Checks!S:U,3,0),0)="A","Entry with System fund Dept",""))</f>
        <v>#REF!</v>
      </c>
      <c r="W11" t="str">
        <f>IFERROR(IF('Journal Template'!D423="","",IF(IFERROR(VLOOKUP('Journal Template'!D423,Checks!S:U,3,0),0)="A","Entry with System fund Dept","")),"")</f>
        <v/>
      </c>
      <c r="X11" t="s">
        <v>489</v>
      </c>
      <c r="Y11" t="s">
        <v>389</v>
      </c>
      <c r="Z11" t="s">
        <v>490</v>
      </c>
      <c r="AA11" t="s">
        <v>501</v>
      </c>
      <c r="AB11" t="s">
        <v>125</v>
      </c>
      <c r="AC11" s="150" t="str">
        <f>IFERROR(IF(JRF!#REF!="","",IF(AND(VLOOKUP(JRF!#REF!,X:AA,4,0)=JRF!#REF!,VLOOKUP(JRF!#REF!,X:Y,2,0)="A"),"","Inactive Dept Combo Error")),"Inactive Dept Combo Error")</f>
        <v>Inactive Dept Combo Error</v>
      </c>
      <c r="AD11" t="str">
        <f>IFERROR(IF('Journal Template'!D423="","",IF(AND(VLOOKUP('Journal Template'!D423,X:AA,4,0)='Journal Template'!A423,VLOOKUP('Journal Template'!D423,X:Y,2,0)="A"),"","Inactive Dept Combo Error")),"")</f>
        <v/>
      </c>
      <c r="AG11" s="163" t="s">
        <v>392</v>
      </c>
      <c r="AH11" s="163" t="s">
        <v>393</v>
      </c>
      <c r="AI11" s="163" t="s">
        <v>502</v>
      </c>
      <c r="AJ11" s="163" t="s">
        <v>503</v>
      </c>
      <c r="AK11" s="150" t="e">
        <f>IF(JRF!#REF!="","",IF(JRF!#REF!=IFERROR(VLOOKUP(JRF!#REF!,Checks!AI:AI,1,0),0),"Entry in Branch/Satellite BU's",""))</f>
        <v>#REF!</v>
      </c>
      <c r="AL11" t="str">
        <f>IFERROR(IF('Journal Template'!A423="","",IF('Journal Template'!A423=IFERROR(VLOOKUP('Journal Template'!A423,Checks!AI:AI,1,0),0),"Entry in Branch/Satellite BU's","")),"")</f>
        <v/>
      </c>
      <c r="AN11" t="str">
        <f>IFERROR(INDEX(Entities!A:A,MATCH(JRF!#REF!,Entities!C:C,0)),"")&amp;IFERROR(INDEX(Entities!A:A,MATCH(JRF!#REF!,Entities!D:D,0)),"")&amp;IFERROR(INDEX(Entities!A:A,MATCH(JRF!#REF!,Entities!E:E,0)),"")&amp;IFERROR(INDEX(Entities!A:A,MATCH(JRF!#REF!,Entities!F:F,0)),"")&amp;IFERROR(INDEX(Entities!A:A,MATCH(JRF!#REF!,Entities!G:G,0)),"")&amp;IFERROR(INDEX(Entities!A:A,MATCH(JRF!#REF!,Entities!H:H,0)),"")&amp;IFERROR(INDEX(Entities!A:A,MATCH(JRF!#REF!,Entities!I:I,0)),"")&amp;IFERROR(INDEX(Entities!A:A,MATCH(JRF!#REF!,Entities!J:J,0)),"")&amp;IFERROR(INDEX(Entities!A:A,MATCH(JRF!#REF!,Entities!K:K,0)),"")&amp;IFERROR(INDEX(Entities!A:A,MATCH(JRF!#REF!,Entities!L:L,0)),"")&amp;IFERROR(INDEX(Entities!A:A,MATCH(JRF!#REF!,Entities!M:M,0)),"")&amp;IFERROR(INDEX(Entities!A:A,MATCH(JRF!#REF!,Entities!N:N,0)),"")&amp;IFERROR(INDEX(Entities!A:A,MATCH(JRF!#REF!,Entities!O:O,0)),"")&amp;IFERROR(INDEX(Entities!A:A,MATCH(JRF!#REF!,Entities!P:P,0)),"")&amp;IFERROR(INDEX(Entities!A:A,MATCH(JRF!#REF!,Entities!Q:Q,0)),"")&amp;IFERROR(INDEX(Entities!A:A,MATCH(JRF!#REF!,Entities!R:R,0)),"")&amp;IFERROR(INDEX(Entities!A:A,MATCH(JRF!#REF!,Entities!S:S,0)),"")&amp;IFERROR(INDEX(Entities!A:A,MATCH(JRF!#REF!,Entities!T:T,0)),"")&amp;IFERROR(INDEX(Entities!A:A,MATCH(JRF!#REF!,Entities!U:U,0)),"")&amp;IFERROR(INDEX(Entities!A:A,MATCH(JRF!#REF!,Entities!V:V,0)),"")&amp;IFERROR(INDEX(Entities!A:A,MATCH(JRF!#REF!,Entities!W:W,0)),"")&amp;IFERROR(INDEX(Entities!A:A,MATCH(JRF!#REF!,Entities!X:X,0)),"")&amp;IFERROR(INDEX(Entities!A:A,MATCH(JRF!#REF!,Entities!Y:Y,0)),"")&amp;IFERROR(INDEX(Entities!A:A,MATCH(JRF!#REF!,Entities!Z:Z,0)),"")&amp;IFERROR(INDEX(Entities!A:A,MATCH(JRF!#REF!,Entities!AA:AA,0)),"")&amp;IFERROR(INDEX(Entities!A:A,MATCH(JRF!#REF!,Entities!AB:AB,0)),"")&amp;IFERROR(INDEX(Entities!A:A,MATCH(JRF!#REF!,Entities!AC:AC,0)),"")&amp;IFERROR(INDEX(Entities!A:A,MATCH(JRF!#REF!,Entities!AD:AD,0)),"")</f>
        <v/>
      </c>
      <c r="AO11" s="171" t="str">
        <f>IFERROR(INDEX(Entities!A:A,MATCH(JRF!#REF!,Entities!C:C,0)),"")&amp;IFERROR(INDEX(Entities!A:A,MATCH(JRF!#REF!,Entities!D:D,0)),"")&amp;IFERROR(INDEX(Entities!A:A,MATCH(JRF!#REF!,Entities!E:E,0)),"")&amp;IFERROR(INDEX(Entities!A:A,MATCH(JRF!#REF!,Entities!F:F,0)),"")&amp;IFERROR(INDEX(Entities!A:A,MATCH(JRF!#REF!,Entities!G:G,0)),"")&amp;IFERROR(INDEX(Entities!A:A,MATCH(JRF!#REF!,Entities!H:H,0)),"")&amp;IFERROR(INDEX(Entities!A:A,MATCH(JRF!#REF!,Entities!I:I,0)),"")&amp;IFERROR(INDEX(Entities!A:A,MATCH(JRF!#REF!,Entities!J:J,0)),"")&amp;IFERROR(INDEX(Entities!A:A,MATCH(JRF!#REF!,Entities!K:K,0)),"")&amp;IFERROR(INDEX(Entities!A:A,MATCH(JRF!#REF!,Entities!L:L,0)),"")&amp;IFERROR(INDEX(Entities!A:A,MATCH(JRF!#REF!,Entities!M:M,0)),"")&amp;IFERROR(INDEX(Entities!A:A,MATCH(JRF!#REF!,Entities!N:N,0)),"")&amp;IFERROR(INDEX(Entities!A:A,MATCH(JRF!#REF!,Entities!O:O,0)),"")&amp;IFERROR(INDEX(Entities!A:A,MATCH(JRF!#REF!,Entities!P:P,0)),"")&amp;IFERROR(INDEX(Entities!A:A,MATCH(JRF!#REF!,Entities!Q:Q,0)),"")&amp;IFERROR(INDEX(Entities!A:A,MATCH(JRF!#REF!,Entities!R:R,0)),"")&amp;IFERROR(INDEX(Entities!A:A,MATCH(JRF!#REF!,Entities!S:S,0)),"")&amp;IFERROR(INDEX(Entities!A:A,MATCH(JRF!#REF!,Entities!T:T,0)),"")&amp;IFERROR(INDEX(Entities!A:A,MATCH(JRF!#REF!,Entities!U:U,0)),"")&amp;IFERROR(INDEX(Entities!A:A,MATCH(JRF!#REF!,Entities!V:V,0)),"")&amp;IFERROR(INDEX(Entities!A:A,MATCH(JRF!#REF!,Entities!W:W,0)),"")&amp;IFERROR(INDEX(Entities!A:A,MATCH(JRF!#REF!,Entities!X:X,0)),"")&amp;IFERROR(INDEX(Entities!A:A,MATCH(JRF!#REF!,Entities!Y:Y,0)),"")&amp;IFERROR(INDEX(Entities!A:A,MATCH(JRF!#REF!,Entities!Z:Z,0)),"")&amp;IFERROR(INDEX(Entities!A:A,MATCH(JRF!#REF!,Entities!AA:AA,0)),"")&amp;IFERROR(INDEX(Entities!A:A,MATCH(JRF!#REF!,Entities!AB:AB,0)),"")&amp;IFERROR(INDEX(Entities!A:A,MATCH(JRF!#REF!,Entities!AC:AC,0)),"")&amp;IFERROR(INDEX(Entities!A:A,MATCH(JRF!#REF!,Entities!AD:AD,0)),"")</f>
        <v/>
      </c>
      <c r="AP11" s="171" t="e">
        <f>IF(JRF!#REF!=JRF!#REF!,"",JRF!#REF!&amp;JRF!#REF!)</f>
        <v>#REF!</v>
      </c>
      <c r="AQ11" s="171" t="e">
        <f>IF(OR(JRF!#REF!="",JRF!#REF!="",Checks!AN11="",Checks!AO11=""),"",IF(OR(JRF!#REF!=JRF!#REF!,Checks!AN11=Checks!AO11),"Legal Entity/BU is same",IF(AN11&amp;AO11=IFERROR(VLOOKUP(AN11&amp;AO11,'Intercompany Master'!X:X,1,0),0),"Intercompany Agreement Exist","Intercompany Agreement Required")))</f>
        <v>#REF!</v>
      </c>
      <c r="AR11" t="e" cm="1">
        <f t="array" ref="AR11">IF("Intercompany Agreement Exist"=VLOOKUP(JRF!#REF!&amp;JRF!#REF!,Checks!AP:AQ,2,0),VLOOKUP(Checks!AN11&amp;Checks!AO11,'Intercompany Master'!X:AN,{2,3,4,5,6,7,8,9,10,11,12,13,14,15,16,17},0),"")</f>
        <v>#REF!</v>
      </c>
      <c r="AS11" s="170"/>
      <c r="AU11" s="170"/>
      <c r="BY11" t="s">
        <v>504</v>
      </c>
      <c r="BZ11" t="s">
        <v>397</v>
      </c>
      <c r="CG11" t="s">
        <v>505</v>
      </c>
      <c r="CH11" s="170" t="s">
        <v>506</v>
      </c>
      <c r="CI11" t="e">
        <f>IF(JRF!#REF!&gt;0,"",IF(JRF!#REF!="","",IF(LEFT(JRF!#REF!,1)=IFERROR(VLOOKUP(LEFT(JRF!#REF!,1),$CF$2:$CF$5,1,0),0),"Product Code Required",IF(JRF!#REF!="","",IF(JRF!#REF!=IFERROR(VLOOKUP(JRF!#REF!,$CH:$CH,1,0),0),"Product Code Required","NA")))))</f>
        <v>#REF!</v>
      </c>
      <c r="CJ11" t="e">
        <f>IF(JRF!#REF!&gt;0,"",IF(JRF!#REF!="","",IF(LEFT(JRF!#REF!,1)=IFERROR(VLOOKUP(LEFT(JRF!#REF!,1),$CF$2:$CF$5,1,0),0),"Product Code Required",IF(JRF!#REF!="","",IF(JRF!#REF!=IFERROR(VLOOKUP(JRF!#REF!,$CH:$CH,1,0),0),"Product Code Required","NA")))))</f>
        <v>#REF!</v>
      </c>
      <c r="CK11" t="str">
        <f>IFERROR(IF(LEN('Journal Template'!F22)&gt;0,"",IF('Journal Template'!A22="","",IF(LEFT('Journal Template'!A22,1)=IFERROR(VLOOKUP(LEFT('Journal Template'!A22,1),Checks!$CF$2:$CF$5,1,0),0),"Product Code Required",IF('Journal Template'!D22="","",IF('Journal Template'!D22=IFERROR(VLOOKUP('Journal Template'!D22,Checks!$CH:$CH,1,0),0),"Product Code Required","NA"))))),"")</f>
        <v/>
      </c>
      <c r="CM11" s="170" t="s">
        <v>507</v>
      </c>
      <c r="CN11" t="s">
        <v>508</v>
      </c>
    </row>
    <row r="12" spans="1:95">
      <c r="C12" t="s">
        <v>509</v>
      </c>
      <c r="D12" s="172">
        <v>45991</v>
      </c>
      <c r="N12" t="s">
        <v>510</v>
      </c>
      <c r="O12" t="s">
        <v>511</v>
      </c>
      <c r="P12" t="s">
        <v>386</v>
      </c>
      <c r="Q12" s="150" t="str">
        <f>IF(JRF!D25="","",IF(IFERROR(VLOOKUP(JRF!D25,Checks!N:P,3,0),0)="A","","Inactive account in Use"))</f>
        <v>Inactive account in Use</v>
      </c>
      <c r="R12" t="str">
        <f>IFERROR(IF('Journal Template'!C424="","",IF(IFERROR(VLOOKUP('Journal Template'!C424,Checks!N:P,3,0),0)="A","","Inactive account in Use")),"")</f>
        <v/>
      </c>
      <c r="S12" t="s">
        <v>512</v>
      </c>
      <c r="T12" t="s">
        <v>386</v>
      </c>
      <c r="U12" t="s">
        <v>68</v>
      </c>
      <c r="V12" s="150" t="str">
        <f>IF(JRF!C25="","",IF(IFERROR(VLOOKUP(JRF!C25,Checks!S:U,3,0),0)="A","Entry with System fund Dept",""))</f>
        <v/>
      </c>
      <c r="W12" t="str">
        <f>IFERROR(IF('Journal Template'!D424="","",IF(IFERROR(VLOOKUP('Journal Template'!D424,Checks!S:U,3,0),0)="A","Entry with System fund Dept","")),"")</f>
        <v/>
      </c>
      <c r="X12" t="s">
        <v>513</v>
      </c>
      <c r="Y12" t="s">
        <v>389</v>
      </c>
      <c r="Z12" t="s">
        <v>514</v>
      </c>
      <c r="AA12" t="s">
        <v>391</v>
      </c>
      <c r="AB12" t="s">
        <v>125</v>
      </c>
      <c r="AC12" s="150" t="str">
        <f>IFERROR(IF(JRF!C25="","",IF(AND(VLOOKUP(JRF!C25,X:AA,4,0)=JRF!B25,VLOOKUP(JRF!C25,X:Y,2,0)="A"),"","Inactive Dept Combo Error")),"Inactive Dept Combo Error")</f>
        <v>Inactive Dept Combo Error</v>
      </c>
      <c r="AD12" t="str">
        <f>IFERROR(IF('Journal Template'!D424="","",IF(AND(VLOOKUP('Journal Template'!D424,X:AA,4,0)='Journal Template'!A424,VLOOKUP('Journal Template'!D424,X:Y,2,0)="A"),"","Inactive Dept Combo Error")),"")</f>
        <v/>
      </c>
      <c r="AG12" s="163" t="s">
        <v>392</v>
      </c>
      <c r="AH12" s="163" t="s">
        <v>393</v>
      </c>
      <c r="AI12" s="163" t="s">
        <v>515</v>
      </c>
      <c r="AJ12" s="163" t="s">
        <v>516</v>
      </c>
      <c r="AK12" s="150" t="str">
        <f>IF(JRF!B25="","",IF(JRF!B25=IFERROR(VLOOKUP(JRF!B25,Checks!AI:AI,1,0),0),"Entry in Branch/Satellite BU's",""))</f>
        <v/>
      </c>
      <c r="AL12" t="str">
        <f>IFERROR(IF('Journal Template'!A424="","",IF('Journal Template'!A424=IFERROR(VLOOKUP('Journal Template'!A424,Checks!AI:AI,1,0),0),"Entry in Branch/Satellite BU's","")),"")</f>
        <v/>
      </c>
      <c r="AN12" t="str">
        <f>IFERROR(INDEX(Entities!A:A,MATCH(JRF!$Q25,Entities!C:C,0)),"")&amp;IFERROR(INDEX(Entities!A:A,MATCH(JRF!$Q25,Entities!D:D,0)),"")&amp;IFERROR(INDEX(Entities!A:A,MATCH(JRF!$Q25,Entities!E:E,0)),"")&amp;IFERROR(INDEX(Entities!A:A,MATCH(JRF!$Q25,Entities!F:F,0)),"")&amp;IFERROR(INDEX(Entities!A:A,MATCH(JRF!$Q25,Entities!G:G,0)),"")&amp;IFERROR(INDEX(Entities!A:A,MATCH(JRF!$Q25,Entities!H:H,0)),"")&amp;IFERROR(INDEX(Entities!A:A,MATCH(JRF!$Q25,Entities!I:I,0)),"")&amp;IFERROR(INDEX(Entities!A:A,MATCH(JRF!$Q25,Entities!J:J,0)),"")&amp;IFERROR(INDEX(Entities!A:A,MATCH(JRF!$Q25,Entities!K:K,0)),"")&amp;IFERROR(INDEX(Entities!A:A,MATCH(JRF!$Q25,Entities!L:L,0)),"")&amp;IFERROR(INDEX(Entities!A:A,MATCH(JRF!$Q25,Entities!M:M,0)),"")&amp;IFERROR(INDEX(Entities!A:A,MATCH(JRF!$Q25,Entities!N:N,0)),"")&amp;IFERROR(INDEX(Entities!A:A,MATCH(JRF!$Q25,Entities!O:O,0)),"")&amp;IFERROR(INDEX(Entities!A:A,MATCH(JRF!$Q25,Entities!P:P,0)),"")&amp;IFERROR(INDEX(Entities!A:A,MATCH(JRF!$Q25,Entities!Q:Q,0)),"")&amp;IFERROR(INDEX(Entities!A:A,MATCH(JRF!$Q25,Entities!R:R,0)),"")&amp;IFERROR(INDEX(Entities!A:A,MATCH(JRF!$Q25,Entities!S:S,0)),"")&amp;IFERROR(INDEX(Entities!A:A,MATCH(JRF!$Q25,Entities!T:T,0)),"")&amp;IFERROR(INDEX(Entities!A:A,MATCH(JRF!$Q25,Entities!U:U,0)),"")&amp;IFERROR(INDEX(Entities!A:A,MATCH(JRF!$Q25,Entities!V:V,0)),"")&amp;IFERROR(INDEX(Entities!A:A,MATCH(JRF!$Q25,Entities!W:W,0)),"")&amp;IFERROR(INDEX(Entities!A:A,MATCH(JRF!$Q25,Entities!X:X,0)),"")&amp;IFERROR(INDEX(Entities!A:A,MATCH(JRF!$Q25,Entities!Y:Y,0)),"")&amp;IFERROR(INDEX(Entities!A:A,MATCH(JRF!$Q25,Entities!Z:Z,0)),"")&amp;IFERROR(INDEX(Entities!A:A,MATCH(JRF!$Q25,Entities!AA:AA,0)),"")&amp;IFERROR(INDEX(Entities!A:A,MATCH(JRF!$Q25,Entities!AB:AB,0)),"")&amp;IFERROR(INDEX(Entities!A:A,MATCH(JRF!$Q25,Entities!AC:AC,0)),"")&amp;IFERROR(INDEX(Entities!A:A,MATCH(JRF!$Q25,Entities!AD:AD,0)),"")</f>
        <v/>
      </c>
      <c r="AO12" s="171" t="str">
        <f>IFERROR(INDEX(Entities!A:A,MATCH(JRF!$B25,Entities!C:C,0)),"")&amp;IFERROR(INDEX(Entities!A:A,MATCH(JRF!$B25,Entities!D:D,0)),"")&amp;IFERROR(INDEX(Entities!A:A,MATCH(JRF!$B25,Entities!E:E,0)),"")&amp;IFERROR(INDEX(Entities!A:A,MATCH(JRF!$B25,Entities!F:F,0)),"")&amp;IFERROR(INDEX(Entities!A:A,MATCH(JRF!$B25,Entities!G:G,0)),"")&amp;IFERROR(INDEX(Entities!A:A,MATCH(JRF!$B25,Entities!H:H,0)),"")&amp;IFERROR(INDEX(Entities!A:A,MATCH(JRF!$B25,Entities!I:I,0)),"")&amp;IFERROR(INDEX(Entities!A:A,MATCH(JRF!$B25,Entities!J:J,0)),"")&amp;IFERROR(INDEX(Entities!A:A,MATCH(JRF!$B25,Entities!K:K,0)),"")&amp;IFERROR(INDEX(Entities!A:A,MATCH(JRF!$B25,Entities!L:L,0)),"")&amp;IFERROR(INDEX(Entities!A:A,MATCH(JRF!$B25,Entities!M:M,0)),"")&amp;IFERROR(INDEX(Entities!A:A,MATCH(JRF!$B25,Entities!N:N,0)),"")&amp;IFERROR(INDEX(Entities!A:A,MATCH(JRF!$B25,Entities!O:O,0)),"")&amp;IFERROR(INDEX(Entities!A:A,MATCH(JRF!$B25,Entities!P:P,0)),"")&amp;IFERROR(INDEX(Entities!A:A,MATCH(JRF!$B25,Entities!Q:Q,0)),"")&amp;IFERROR(INDEX(Entities!A:A,MATCH(JRF!$B25,Entities!R:R,0)),"")&amp;IFERROR(INDEX(Entities!A:A,MATCH(JRF!$B25,Entities!S:S,0)),"")&amp;IFERROR(INDEX(Entities!A:A,MATCH(JRF!$B25,Entities!T:T,0)),"")&amp;IFERROR(INDEX(Entities!A:A,MATCH(JRF!$B25,Entities!U:U,0)),"")&amp;IFERROR(INDEX(Entities!A:A,MATCH(JRF!$B25,Entities!V:V,0)),"")&amp;IFERROR(INDEX(Entities!A:A,MATCH(JRF!$B25,Entities!W:W,0)),"")&amp;IFERROR(INDEX(Entities!A:A,MATCH(JRF!$B25,Entities!X:X,0)),"")&amp;IFERROR(INDEX(Entities!A:A,MATCH(JRF!$B25,Entities!Y:Y,0)),"")&amp;IFERROR(INDEX(Entities!A:A,MATCH(JRF!$B25,Entities!Z:Z,0)),"")&amp;IFERROR(INDEX(Entities!A:A,MATCH(JRF!$B25,Entities!AA:AA,0)),"")&amp;IFERROR(INDEX(Entities!A:A,MATCH(JRF!$B25,Entities!AB:AB,0)),"")&amp;IFERROR(INDEX(Entities!A:A,MATCH(JRF!$B25,Entities!AC:AC,0)),"")&amp;IFERROR(INDEX(Entities!A:A,MATCH(JRF!$B25,Entities!AD:AD,0)),"")</f>
        <v/>
      </c>
      <c r="AP12" s="171" t="str">
        <f>IF(JRF!B25=JRF!Q25,"",JRF!Q25&amp;JRF!B25)</f>
        <v>P6066 </v>
      </c>
      <c r="AQ12" s="171" t="str">
        <f>IF(OR(JRF!B25="",JRF!Q25="",Checks!AN12="",Checks!AO12=""),"",IF(OR(JRF!B25=JRF!Q25,Checks!AN12=Checks!AO12),"Legal Entity/BU is same",IF(AN12&amp;AO12=IFERROR(VLOOKUP(AN12&amp;AO12,'Intercompany Master'!X:X,1,0),0),"Intercompany Agreement Exist","Intercompany Agreement Required")))</f>
        <v/>
      </c>
      <c r="AR12" t="str" cm="1">
        <f t="array" ref="AR12">IF("Intercompany Agreement Exist"=VLOOKUP(JRF!Q25&amp;JRF!B25,Checks!AP:AQ,2,0),VLOOKUP(Checks!AN12&amp;Checks!AO12,'Intercompany Master'!X:AN,{2,3,4,5,6,7,8,9,10,11,12,13,14,15,16,17},0),"")</f>
        <v/>
      </c>
      <c r="AS12" s="170"/>
      <c r="AU12" s="170"/>
      <c r="BY12" t="s">
        <v>517</v>
      </c>
      <c r="BZ12" t="s">
        <v>397</v>
      </c>
      <c r="CG12" t="s">
        <v>412</v>
      </c>
      <c r="CH12" s="170" t="s">
        <v>518</v>
      </c>
      <c r="CI12" t="str">
        <f>IF(JRF!F25&gt;0,"",IF(JRF!B25="","",IF(LEFT(JRF!B25,1)=IFERROR(VLOOKUP(LEFT(JRF!B25,1),$CF$2:$CF$5,1,0),0),"Product Code Required",IF(JRF!C25="","",IF(JRF!C25=IFERROR(VLOOKUP(JRF!C25,$CH:$CH,1,0),0),"Product Code Required","NA")))))</f>
        <v>NA</v>
      </c>
      <c r="CJ12" t="str">
        <f>IF(JRF!AV25&gt;0,"",IF(JRF!Q25="","",IF(LEFT(JRF!Q25,1)=IFERROR(VLOOKUP(LEFT(JRF!Q25,1),$CF$2:$CF$5,1,0),0),"Product Code Required",IF(JRF!V25="","",IF(JRF!V25=IFERROR(VLOOKUP(JRF!V25,$CH:$CH,1,0),0),"Product Code Required","NA")))))</f>
        <v/>
      </c>
      <c r="CK12" t="str">
        <f>IFERROR(IF(LEN('Journal Template'!F23)&gt;0,"",IF('Journal Template'!A23="","",IF(LEFT('Journal Template'!A23,1)=IFERROR(VLOOKUP(LEFT('Journal Template'!A23,1),Checks!$CF$2:$CF$5,1,0),0),"Product Code Required",IF('Journal Template'!D23="","",IF('Journal Template'!D23=IFERROR(VLOOKUP('Journal Template'!D23,Checks!$CH:$CH,1,0),0),"Product Code Required","NA"))))),"")</f>
        <v/>
      </c>
      <c r="CM12" s="170" t="s">
        <v>519</v>
      </c>
      <c r="CN12" t="s">
        <v>520</v>
      </c>
    </row>
    <row r="13" spans="1:95">
      <c r="C13" t="s">
        <v>521</v>
      </c>
      <c r="D13" s="172">
        <v>46022</v>
      </c>
      <c r="N13" t="s">
        <v>522</v>
      </c>
      <c r="O13" t="s">
        <v>511</v>
      </c>
      <c r="P13" t="s">
        <v>386</v>
      </c>
      <c r="Q13" s="150" t="str">
        <f>IF(JRF!D26="","",IF(IFERROR(VLOOKUP(JRF!D26,Checks!N:P,3,0),0)="A","","Inactive account in Use"))</f>
        <v>Inactive account in Use</v>
      </c>
      <c r="R13" t="str">
        <f>IFERROR(IF('Journal Template'!C425="","",IF(IFERROR(VLOOKUP('Journal Template'!C425,Checks!N:P,3,0),0)="A","","Inactive account in Use")),"")</f>
        <v/>
      </c>
      <c r="S13" t="s">
        <v>523</v>
      </c>
      <c r="T13" t="s">
        <v>386</v>
      </c>
      <c r="U13" t="s">
        <v>68</v>
      </c>
      <c r="V13" s="150" t="str">
        <f>IF(JRF!C26="","",IF(IFERROR(VLOOKUP(JRF!C26,Checks!S:U,3,0),0)="A","Entry with System fund Dept",""))</f>
        <v/>
      </c>
      <c r="W13" t="str">
        <f>IFERROR(IF('Journal Template'!D425="","",IF(IFERROR(VLOOKUP('Journal Template'!D425,Checks!S:U,3,0),0)="A","Entry with System fund Dept","")),"")</f>
        <v/>
      </c>
      <c r="X13" t="s">
        <v>513</v>
      </c>
      <c r="Y13" t="s">
        <v>389</v>
      </c>
      <c r="Z13" t="s">
        <v>514</v>
      </c>
      <c r="AA13" t="s">
        <v>407</v>
      </c>
      <c r="AB13" t="s">
        <v>125</v>
      </c>
      <c r="AC13" s="150" t="str">
        <f>IFERROR(IF(JRF!C26="","",IF(AND(VLOOKUP(JRF!C26,X:AA,4,0)=JRF!B26,VLOOKUP(JRF!C26,X:Y,2,0)="A"),"","Inactive Dept Combo Error")),"Inactive Dept Combo Error")</f>
        <v>Inactive Dept Combo Error</v>
      </c>
      <c r="AD13" t="str">
        <f>IFERROR(IF('Journal Template'!D425="","",IF(AND(VLOOKUP('Journal Template'!D425,X:AA,4,0)='Journal Template'!A425,VLOOKUP('Journal Template'!D425,X:Y,2,0)="A"),"","Inactive Dept Combo Error")),"")</f>
        <v/>
      </c>
      <c r="AG13" s="163" t="s">
        <v>392</v>
      </c>
      <c r="AH13" s="163" t="s">
        <v>393</v>
      </c>
      <c r="AI13" s="163" t="s">
        <v>524</v>
      </c>
      <c r="AJ13" s="163" t="s">
        <v>525</v>
      </c>
      <c r="AK13" s="150" t="str">
        <f>IF(JRF!B26="","",IF(JRF!B26=IFERROR(VLOOKUP(JRF!B26,Checks!AI:AI,1,0),0),"Entry in Branch/Satellite BU's",""))</f>
        <v/>
      </c>
      <c r="AL13" t="str">
        <f>IFERROR(IF('Journal Template'!A425="","",IF('Journal Template'!A425=IFERROR(VLOOKUP('Journal Template'!A425,Checks!AI:AI,1,0),0),"Entry in Branch/Satellite BU's","")),"")</f>
        <v/>
      </c>
      <c r="AN13" t="str">
        <f>IFERROR(INDEX(Entities!A:A,MATCH(JRF!$Q26,Entities!C:C,0)),"")&amp;IFERROR(INDEX(Entities!A:A,MATCH(JRF!$Q26,Entities!D:D,0)),"")&amp;IFERROR(INDEX(Entities!A:A,MATCH(JRF!$Q26,Entities!E:E,0)),"")&amp;IFERROR(INDEX(Entities!A:A,MATCH(JRF!$Q26,Entities!F:F,0)),"")&amp;IFERROR(INDEX(Entities!A:A,MATCH(JRF!$Q26,Entities!G:G,0)),"")&amp;IFERROR(INDEX(Entities!A:A,MATCH(JRF!$Q26,Entities!H:H,0)),"")&amp;IFERROR(INDEX(Entities!A:A,MATCH(JRF!$Q26,Entities!I:I,0)),"")&amp;IFERROR(INDEX(Entities!A:A,MATCH(JRF!$Q26,Entities!J:J,0)),"")&amp;IFERROR(INDEX(Entities!A:A,MATCH(JRF!$Q26,Entities!K:K,0)),"")&amp;IFERROR(INDEX(Entities!A:A,MATCH(JRF!$Q26,Entities!L:L,0)),"")&amp;IFERROR(INDEX(Entities!A:A,MATCH(JRF!$Q26,Entities!M:M,0)),"")&amp;IFERROR(INDEX(Entities!A:A,MATCH(JRF!$Q26,Entities!N:N,0)),"")&amp;IFERROR(INDEX(Entities!A:A,MATCH(JRF!$Q26,Entities!O:O,0)),"")&amp;IFERROR(INDEX(Entities!A:A,MATCH(JRF!$Q26,Entities!P:P,0)),"")&amp;IFERROR(INDEX(Entities!A:A,MATCH(JRF!$Q26,Entities!Q:Q,0)),"")&amp;IFERROR(INDEX(Entities!A:A,MATCH(JRF!$Q26,Entities!R:R,0)),"")&amp;IFERROR(INDEX(Entities!A:A,MATCH(JRF!$Q26,Entities!S:S,0)),"")&amp;IFERROR(INDEX(Entities!A:A,MATCH(JRF!$Q26,Entities!T:T,0)),"")&amp;IFERROR(INDEX(Entities!A:A,MATCH(JRF!$Q26,Entities!U:U,0)),"")&amp;IFERROR(INDEX(Entities!A:A,MATCH(JRF!$Q26,Entities!V:V,0)),"")&amp;IFERROR(INDEX(Entities!A:A,MATCH(JRF!$Q26,Entities!W:W,0)),"")&amp;IFERROR(INDEX(Entities!A:A,MATCH(JRF!$Q26,Entities!X:X,0)),"")&amp;IFERROR(INDEX(Entities!A:A,MATCH(JRF!$Q26,Entities!Y:Y,0)),"")&amp;IFERROR(INDEX(Entities!A:A,MATCH(JRF!$Q26,Entities!Z:Z,0)),"")&amp;IFERROR(INDEX(Entities!A:A,MATCH(JRF!$Q26,Entities!AA:AA,0)),"")&amp;IFERROR(INDEX(Entities!A:A,MATCH(JRF!$Q26,Entities!AB:AB,0)),"")&amp;IFERROR(INDEX(Entities!A:A,MATCH(JRF!$Q26,Entities!AC:AC,0)),"")&amp;IFERROR(INDEX(Entities!A:A,MATCH(JRF!$Q26,Entities!AD:AD,0)),"")</f>
        <v/>
      </c>
      <c r="AO13" s="171" t="str">
        <f>IFERROR(INDEX(Entities!A:A,MATCH(JRF!$B26,Entities!C:C,0)),"")&amp;IFERROR(INDEX(Entities!A:A,MATCH(JRF!$B26,Entities!D:D,0)),"")&amp;IFERROR(INDEX(Entities!A:A,MATCH(JRF!$B26,Entities!E:E,0)),"")&amp;IFERROR(INDEX(Entities!A:A,MATCH(JRF!$B26,Entities!F:F,0)),"")&amp;IFERROR(INDEX(Entities!A:A,MATCH(JRF!$B26,Entities!G:G,0)),"")&amp;IFERROR(INDEX(Entities!A:A,MATCH(JRF!$B26,Entities!H:H,0)),"")&amp;IFERROR(INDEX(Entities!A:A,MATCH(JRF!$B26,Entities!I:I,0)),"")&amp;IFERROR(INDEX(Entities!A:A,MATCH(JRF!$B26,Entities!J:J,0)),"")&amp;IFERROR(INDEX(Entities!A:A,MATCH(JRF!$B26,Entities!K:K,0)),"")&amp;IFERROR(INDEX(Entities!A:A,MATCH(JRF!$B26,Entities!L:L,0)),"")&amp;IFERROR(INDEX(Entities!A:A,MATCH(JRF!$B26,Entities!M:M,0)),"")&amp;IFERROR(INDEX(Entities!A:A,MATCH(JRF!$B26,Entities!N:N,0)),"")&amp;IFERROR(INDEX(Entities!A:A,MATCH(JRF!$B26,Entities!O:O,0)),"")&amp;IFERROR(INDEX(Entities!A:A,MATCH(JRF!$B26,Entities!P:P,0)),"")&amp;IFERROR(INDEX(Entities!A:A,MATCH(JRF!$B26,Entities!Q:Q,0)),"")&amp;IFERROR(INDEX(Entities!A:A,MATCH(JRF!$B26,Entities!R:R,0)),"")&amp;IFERROR(INDEX(Entities!A:A,MATCH(JRF!$B26,Entities!S:S,0)),"")&amp;IFERROR(INDEX(Entities!A:A,MATCH(JRF!$B26,Entities!T:T,0)),"")&amp;IFERROR(INDEX(Entities!A:A,MATCH(JRF!$B26,Entities!U:U,0)),"")&amp;IFERROR(INDEX(Entities!A:A,MATCH(JRF!$B26,Entities!V:V,0)),"")&amp;IFERROR(INDEX(Entities!A:A,MATCH(JRF!$B26,Entities!W:W,0)),"")&amp;IFERROR(INDEX(Entities!A:A,MATCH(JRF!$B26,Entities!X:X,0)),"")&amp;IFERROR(INDEX(Entities!A:A,MATCH(JRF!$B26,Entities!Y:Y,0)),"")&amp;IFERROR(INDEX(Entities!A:A,MATCH(JRF!$B26,Entities!Z:Z,0)),"")&amp;IFERROR(INDEX(Entities!A:A,MATCH(JRF!$B26,Entities!AA:AA,0)),"")&amp;IFERROR(INDEX(Entities!A:A,MATCH(JRF!$B26,Entities!AB:AB,0)),"")&amp;IFERROR(INDEX(Entities!A:A,MATCH(JRF!$B26,Entities!AC:AC,0)),"")&amp;IFERROR(INDEX(Entities!A:A,MATCH(JRF!$B26,Entities!AD:AD,0)),"")</f>
        <v/>
      </c>
      <c r="AP13" s="171" t="str">
        <f>IF(JRF!B26=JRF!Q26,"",JRF!Q26&amp;JRF!B26)</f>
        <v>P6066 </v>
      </c>
      <c r="AQ13" s="171" t="str">
        <f>IF(OR(JRF!B26="",JRF!Q26="",Checks!AN13="",Checks!AO13=""),"",IF(OR(JRF!B26=JRF!Q26,Checks!AN13=Checks!AO13),"Legal Entity/BU is same",IF(AN13&amp;AO13=IFERROR(VLOOKUP(AN13&amp;AO13,'Intercompany Master'!X:X,1,0),0),"Intercompany Agreement Exist","Intercompany Agreement Required")))</f>
        <v/>
      </c>
      <c r="AR13" t="str" cm="1">
        <f t="array" ref="AR13">IF("Intercompany Agreement Exist"=VLOOKUP(JRF!Q26&amp;JRF!B26,Checks!AP:AQ,2,0),VLOOKUP(Checks!AN13&amp;Checks!AO13,'Intercompany Master'!X:AN,{2,3,4,5,6,7,8,9,10,11,12,13,14,15,16,17},0),"")</f>
        <v/>
      </c>
      <c r="AS13" s="170"/>
      <c r="AU13" s="170"/>
      <c r="BY13" t="s">
        <v>526</v>
      </c>
      <c r="BZ13" t="s">
        <v>397</v>
      </c>
      <c r="CG13" t="s">
        <v>412</v>
      </c>
      <c r="CH13" s="170" t="s">
        <v>527</v>
      </c>
      <c r="CI13" t="str">
        <f>IF(JRF!F26&gt;0,"",IF(JRF!B26="","",IF(LEFT(JRF!B26,1)=IFERROR(VLOOKUP(LEFT(JRF!B26,1),$CF$2:$CF$5,1,0),0),"Product Code Required",IF(JRF!C26="","",IF(JRF!C26=IFERROR(VLOOKUP(JRF!C26,$CH:$CH,1,0),0),"Product Code Required","NA")))))</f>
        <v>NA</v>
      </c>
      <c r="CJ13" t="str">
        <f>IF(JRF!AV26&gt;0,"",IF(JRF!Q26="","",IF(LEFT(JRF!Q26,1)=IFERROR(VLOOKUP(LEFT(JRF!Q26,1),$CF$2:$CF$5,1,0),0),"Product Code Required",IF(JRF!V26="","",IF(JRF!V26=IFERROR(VLOOKUP(JRF!V26,$CH:$CH,1,0),0),"Product Code Required","NA")))))</f>
        <v/>
      </c>
      <c r="CK13" t="str">
        <f>IFERROR(IF(LEN('Journal Template'!F24)&gt;0,"",IF('Journal Template'!A24="","",IF(LEFT('Journal Template'!A24,1)=IFERROR(VLOOKUP(LEFT('Journal Template'!A24,1),Checks!$CF$2:$CF$5,1,0),0),"Product Code Required",IF('Journal Template'!D24="","",IF('Journal Template'!D24=IFERROR(VLOOKUP('Journal Template'!D24,Checks!$CH:$CH,1,0),0),"Product Code Required","NA"))))),"")</f>
        <v/>
      </c>
      <c r="CM13" s="170" t="s">
        <v>528</v>
      </c>
      <c r="CN13" t="s">
        <v>529</v>
      </c>
    </row>
    <row r="14" spans="1:95">
      <c r="N14" t="s">
        <v>530</v>
      </c>
      <c r="O14" t="s">
        <v>531</v>
      </c>
      <c r="P14" t="s">
        <v>386</v>
      </c>
      <c r="Q14" s="150" t="str">
        <f>IF(JRF!D27="","",IF(IFERROR(VLOOKUP(JRF!D27,Checks!N:P,3,0),0)="A","","Inactive account in Use"))</f>
        <v>Inactive account in Use</v>
      </c>
      <c r="R14" t="str">
        <f>IFERROR(IF('Journal Template'!C426="","",IF(IFERROR(VLOOKUP('Journal Template'!C426,Checks!N:P,3,0),0)="A","","Inactive account in Use")),"")</f>
        <v/>
      </c>
      <c r="S14" t="s">
        <v>532</v>
      </c>
      <c r="T14" t="s">
        <v>386</v>
      </c>
      <c r="U14" t="s">
        <v>68</v>
      </c>
      <c r="V14" s="150" t="str">
        <f>IF(JRF!C27="","",IF(IFERROR(VLOOKUP(JRF!C27,Checks!S:U,3,0),0)="A","Entry with System fund Dept",""))</f>
        <v/>
      </c>
      <c r="W14" t="str">
        <f>IFERROR(IF('Journal Template'!D426="","",IF(IFERROR(VLOOKUP('Journal Template'!D426,Checks!S:U,3,0),0)="A","Entry with System fund Dept","")),"")</f>
        <v/>
      </c>
      <c r="X14" t="s">
        <v>513</v>
      </c>
      <c r="Y14" t="s">
        <v>389</v>
      </c>
      <c r="Z14" t="s">
        <v>514</v>
      </c>
      <c r="AA14" t="s">
        <v>533</v>
      </c>
      <c r="AB14" t="s">
        <v>125</v>
      </c>
      <c r="AC14" s="150" t="str">
        <f>IFERROR(IF(JRF!C27="","",IF(AND(VLOOKUP(JRF!C27,X:AA,4,0)=JRF!B27,VLOOKUP(JRF!C27,X:Y,2,0)="A"),"","Inactive Dept Combo Error")),"Inactive Dept Combo Error")</f>
        <v>Inactive Dept Combo Error</v>
      </c>
      <c r="AD14" t="str">
        <f>IFERROR(IF('Journal Template'!D426="","",IF(AND(VLOOKUP('Journal Template'!D426,X:AA,4,0)='Journal Template'!A426,VLOOKUP('Journal Template'!D426,X:Y,2,0)="A"),"","Inactive Dept Combo Error")),"")</f>
        <v/>
      </c>
      <c r="AG14" s="163" t="s">
        <v>392</v>
      </c>
      <c r="AH14" s="163" t="s">
        <v>393</v>
      </c>
      <c r="AI14" s="163" t="s">
        <v>534</v>
      </c>
      <c r="AJ14" s="163" t="s">
        <v>535</v>
      </c>
      <c r="AK14" s="150" t="str">
        <f>IF(JRF!B27="","",IF(JRF!B27=IFERROR(VLOOKUP(JRF!B27,Checks!AI:AI,1,0),0),"Entry in Branch/Satellite BU's",""))</f>
        <v/>
      </c>
      <c r="AL14" t="str">
        <f>IFERROR(IF('Journal Template'!A426="","",IF('Journal Template'!A426=IFERROR(VLOOKUP('Journal Template'!A426,Checks!AI:AI,1,0),0),"Entry in Branch/Satellite BU's","")),"")</f>
        <v/>
      </c>
      <c r="AN14" t="str">
        <f>IFERROR(INDEX(Entities!A:A,MATCH(JRF!$Q27,Entities!C:C,0)),"")&amp;IFERROR(INDEX(Entities!A:A,MATCH(JRF!$Q27,Entities!D:D,0)),"")&amp;IFERROR(INDEX(Entities!A:A,MATCH(JRF!$Q27,Entities!E:E,0)),"")&amp;IFERROR(INDEX(Entities!A:A,MATCH(JRF!$Q27,Entities!F:F,0)),"")&amp;IFERROR(INDEX(Entities!A:A,MATCH(JRF!$Q27,Entities!G:G,0)),"")&amp;IFERROR(INDEX(Entities!A:A,MATCH(JRF!$Q27,Entities!H:H,0)),"")&amp;IFERROR(INDEX(Entities!A:A,MATCH(JRF!$Q27,Entities!I:I,0)),"")&amp;IFERROR(INDEX(Entities!A:A,MATCH(JRF!$Q27,Entities!J:J,0)),"")&amp;IFERROR(INDEX(Entities!A:A,MATCH(JRF!$Q27,Entities!K:K,0)),"")&amp;IFERROR(INDEX(Entities!A:A,MATCH(JRF!$Q27,Entities!L:L,0)),"")&amp;IFERROR(INDEX(Entities!A:A,MATCH(JRF!$Q27,Entities!M:M,0)),"")&amp;IFERROR(INDEX(Entities!A:A,MATCH(JRF!$Q27,Entities!N:N,0)),"")&amp;IFERROR(INDEX(Entities!A:A,MATCH(JRF!$Q27,Entities!O:O,0)),"")&amp;IFERROR(INDEX(Entities!A:A,MATCH(JRF!$Q27,Entities!P:P,0)),"")&amp;IFERROR(INDEX(Entities!A:A,MATCH(JRF!$Q27,Entities!Q:Q,0)),"")&amp;IFERROR(INDEX(Entities!A:A,MATCH(JRF!$Q27,Entities!R:R,0)),"")&amp;IFERROR(INDEX(Entities!A:A,MATCH(JRF!$Q27,Entities!S:S,0)),"")&amp;IFERROR(INDEX(Entities!A:A,MATCH(JRF!$Q27,Entities!T:T,0)),"")&amp;IFERROR(INDEX(Entities!A:A,MATCH(JRF!$Q27,Entities!U:U,0)),"")&amp;IFERROR(INDEX(Entities!A:A,MATCH(JRF!$Q27,Entities!V:V,0)),"")&amp;IFERROR(INDEX(Entities!A:A,MATCH(JRF!$Q27,Entities!W:W,0)),"")&amp;IFERROR(INDEX(Entities!A:A,MATCH(JRF!$Q27,Entities!X:X,0)),"")&amp;IFERROR(INDEX(Entities!A:A,MATCH(JRF!$Q27,Entities!Y:Y,0)),"")&amp;IFERROR(INDEX(Entities!A:A,MATCH(JRF!$Q27,Entities!Z:Z,0)),"")&amp;IFERROR(INDEX(Entities!A:A,MATCH(JRF!$Q27,Entities!AA:AA,0)),"")&amp;IFERROR(INDEX(Entities!A:A,MATCH(JRF!$Q27,Entities!AB:AB,0)),"")&amp;IFERROR(INDEX(Entities!A:A,MATCH(JRF!$Q27,Entities!AC:AC,0)),"")&amp;IFERROR(INDEX(Entities!A:A,MATCH(JRF!$Q27,Entities!AD:AD,0)),"")</f>
        <v/>
      </c>
      <c r="AO14" s="171" t="str">
        <f>IFERROR(INDEX(Entities!A:A,MATCH(JRF!$B27,Entities!C:C,0)),"")&amp;IFERROR(INDEX(Entities!A:A,MATCH(JRF!$B27,Entities!D:D,0)),"")&amp;IFERROR(INDEX(Entities!A:A,MATCH(JRF!$B27,Entities!E:E,0)),"")&amp;IFERROR(INDEX(Entities!A:A,MATCH(JRF!$B27,Entities!F:F,0)),"")&amp;IFERROR(INDEX(Entities!A:A,MATCH(JRF!$B27,Entities!G:G,0)),"")&amp;IFERROR(INDEX(Entities!A:A,MATCH(JRF!$B27,Entities!H:H,0)),"")&amp;IFERROR(INDEX(Entities!A:A,MATCH(JRF!$B27,Entities!I:I,0)),"")&amp;IFERROR(INDEX(Entities!A:A,MATCH(JRF!$B27,Entities!J:J,0)),"")&amp;IFERROR(INDEX(Entities!A:A,MATCH(JRF!$B27,Entities!K:K,0)),"")&amp;IFERROR(INDEX(Entities!A:A,MATCH(JRF!$B27,Entities!L:L,0)),"")&amp;IFERROR(INDEX(Entities!A:A,MATCH(JRF!$B27,Entities!M:M,0)),"")&amp;IFERROR(INDEX(Entities!A:A,MATCH(JRF!$B27,Entities!N:N,0)),"")&amp;IFERROR(INDEX(Entities!A:A,MATCH(JRF!$B27,Entities!O:O,0)),"")&amp;IFERROR(INDEX(Entities!A:A,MATCH(JRF!$B27,Entities!P:P,0)),"")&amp;IFERROR(INDEX(Entities!A:A,MATCH(JRF!$B27,Entities!Q:Q,0)),"")&amp;IFERROR(INDEX(Entities!A:A,MATCH(JRF!$B27,Entities!R:R,0)),"")&amp;IFERROR(INDEX(Entities!A:A,MATCH(JRF!$B27,Entities!S:S,0)),"")&amp;IFERROR(INDEX(Entities!A:A,MATCH(JRF!$B27,Entities!T:T,0)),"")&amp;IFERROR(INDEX(Entities!A:A,MATCH(JRF!$B27,Entities!U:U,0)),"")&amp;IFERROR(INDEX(Entities!A:A,MATCH(JRF!$B27,Entities!V:V,0)),"")&amp;IFERROR(INDEX(Entities!A:A,MATCH(JRF!$B27,Entities!W:W,0)),"")&amp;IFERROR(INDEX(Entities!A:A,MATCH(JRF!$B27,Entities!X:X,0)),"")&amp;IFERROR(INDEX(Entities!A:A,MATCH(JRF!$B27,Entities!Y:Y,0)),"")&amp;IFERROR(INDEX(Entities!A:A,MATCH(JRF!$B27,Entities!Z:Z,0)),"")&amp;IFERROR(INDEX(Entities!A:A,MATCH(JRF!$B27,Entities!AA:AA,0)),"")&amp;IFERROR(INDEX(Entities!A:A,MATCH(JRF!$B27,Entities!AB:AB,0)),"")&amp;IFERROR(INDEX(Entities!A:A,MATCH(JRF!$B27,Entities!AC:AC,0)),"")&amp;IFERROR(INDEX(Entities!A:A,MATCH(JRF!$B27,Entities!AD:AD,0)),"")</f>
        <v/>
      </c>
      <c r="AP14" s="171" t="str">
        <f>IF(JRF!B27=JRF!Q27,"",JRF!Q27&amp;JRF!B27)</f>
        <v>P6066 </v>
      </c>
      <c r="AQ14" s="171" t="str">
        <f>IF(OR(JRF!B27="",JRF!Q27="",Checks!AN14="",Checks!AO14=""),"",IF(OR(JRF!B27=JRF!Q27,Checks!AN14=Checks!AO14),"Legal Entity/BU is same",IF(AN14&amp;AO14=IFERROR(VLOOKUP(AN14&amp;AO14,'Intercompany Master'!X:X,1,0),0),"Intercompany Agreement Exist","Intercompany Agreement Required")))</f>
        <v/>
      </c>
      <c r="AR14" t="str" cm="1">
        <f t="array" ref="AR14">IF("Intercompany Agreement Exist"=VLOOKUP(JRF!Q27&amp;JRF!B27,Checks!AP:AQ,2,0),VLOOKUP(Checks!AN14&amp;Checks!AO14,'Intercompany Master'!X:AN,{2,3,4,5,6,7,8,9,10,11,12,13,14,15,16,17},0),"")</f>
        <v/>
      </c>
      <c r="AS14" s="170"/>
      <c r="AU14" s="170"/>
      <c r="BY14" t="s">
        <v>536</v>
      </c>
      <c r="BZ14" t="s">
        <v>397</v>
      </c>
      <c r="CG14" t="s">
        <v>412</v>
      </c>
      <c r="CH14" s="170" t="s">
        <v>537</v>
      </c>
      <c r="CI14" t="str">
        <f>IF(JRF!F27&gt;0,"",IF(JRF!B27="","",IF(LEFT(JRF!B27,1)=IFERROR(VLOOKUP(LEFT(JRF!B27,1),$CF$2:$CF$5,1,0),0),"Product Code Required",IF(JRF!C27="","",IF(JRF!C27=IFERROR(VLOOKUP(JRF!C27,$CH:$CH,1,0),0),"Product Code Required","NA")))))</f>
        <v>NA</v>
      </c>
      <c r="CJ14" t="str">
        <f>IF(JRF!AV27&gt;0,"",IF(JRF!Q27="","",IF(LEFT(JRF!Q27,1)=IFERROR(VLOOKUP(LEFT(JRF!Q27,1),$CF$2:$CF$5,1,0),0),"Product Code Required",IF(JRF!V27="","",IF(JRF!V27=IFERROR(VLOOKUP(JRF!V27,$CH:$CH,1,0),0),"Product Code Required","NA")))))</f>
        <v/>
      </c>
      <c r="CK14" t="str">
        <f>IFERROR(IF(LEN('Journal Template'!F25)&gt;0,"",IF('Journal Template'!A25="","",IF(LEFT('Journal Template'!A25,1)=IFERROR(VLOOKUP(LEFT('Journal Template'!A25,1),Checks!$CF$2:$CF$5,1,0),0),"Product Code Required",IF('Journal Template'!D25="","",IF('Journal Template'!D25=IFERROR(VLOOKUP('Journal Template'!D25,Checks!$CH:$CH,1,0),0),"Product Code Required","NA"))))),"")</f>
        <v/>
      </c>
      <c r="CM14" s="170" t="s">
        <v>538</v>
      </c>
      <c r="CN14" t="s">
        <v>539</v>
      </c>
    </row>
    <row r="15" spans="1:95">
      <c r="N15" t="s">
        <v>540</v>
      </c>
      <c r="O15" t="s">
        <v>541</v>
      </c>
      <c r="P15" t="s">
        <v>386</v>
      </c>
      <c r="Q15" s="150" t="str">
        <f>IF(JRF!D28="","",IF(IFERROR(VLOOKUP(JRF!D28,Checks!N:P,3,0),0)="A","","Inactive account in Use"))</f>
        <v>Inactive account in Use</v>
      </c>
      <c r="R15" t="str">
        <f>IFERROR(IF('Journal Template'!C427="","",IF(IFERROR(VLOOKUP('Journal Template'!C427,Checks!N:P,3,0),0)="A","","Inactive account in Use")),"")</f>
        <v/>
      </c>
      <c r="S15" t="s">
        <v>542</v>
      </c>
      <c r="T15" t="s">
        <v>386</v>
      </c>
      <c r="U15" t="s">
        <v>68</v>
      </c>
      <c r="V15" s="150" t="str">
        <f>IF(JRF!C28="","",IF(IFERROR(VLOOKUP(JRF!C28,Checks!S:U,3,0),0)="A","Entry with System fund Dept",""))</f>
        <v/>
      </c>
      <c r="W15" t="str">
        <f>IFERROR(IF('Journal Template'!D427="","",IF(IFERROR(VLOOKUP('Journal Template'!D427,Checks!S:U,3,0),0)="A","Entry with System fund Dept","")),"")</f>
        <v/>
      </c>
      <c r="X15" t="s">
        <v>543</v>
      </c>
      <c r="Y15" t="s">
        <v>386</v>
      </c>
      <c r="Z15" t="s">
        <v>544</v>
      </c>
      <c r="AA15" t="s">
        <v>545</v>
      </c>
      <c r="AB15" t="s">
        <v>125</v>
      </c>
      <c r="AC15" s="150" t="str">
        <f>IFERROR(IF(JRF!C28="","",IF(AND(VLOOKUP(JRF!C28,X:AA,4,0)=JRF!B28,VLOOKUP(JRF!C28,X:Y,2,0)="A"),"","Inactive Dept Combo Error")),"Inactive Dept Combo Error")</f>
        <v>Inactive Dept Combo Error</v>
      </c>
      <c r="AD15" t="str">
        <f>IFERROR(IF('Journal Template'!D427="","",IF(AND(VLOOKUP('Journal Template'!D427,X:AA,4,0)='Journal Template'!A427,VLOOKUP('Journal Template'!D427,X:Y,2,0)="A"),"","Inactive Dept Combo Error")),"")</f>
        <v/>
      </c>
      <c r="AG15" s="163" t="s">
        <v>392</v>
      </c>
      <c r="AH15" s="163" t="s">
        <v>393</v>
      </c>
      <c r="AI15" s="163" t="s">
        <v>546</v>
      </c>
      <c r="AJ15" s="163" t="s">
        <v>547</v>
      </c>
      <c r="AK15" s="150" t="str">
        <f>IF(JRF!B28="","",IF(JRF!B28=IFERROR(VLOOKUP(JRF!B28,Checks!AI:AI,1,0),0),"Entry in Branch/Satellite BU's",""))</f>
        <v/>
      </c>
      <c r="AL15" t="str">
        <f>IFERROR(IF('Journal Template'!A427="","",IF('Journal Template'!A427=IFERROR(VLOOKUP('Journal Template'!A427,Checks!AI:AI,1,0),0),"Entry in Branch/Satellite BU's","")),"")</f>
        <v/>
      </c>
      <c r="AN15" t="str">
        <f>IFERROR(INDEX(Entities!A:A,MATCH(JRF!$Q28,Entities!C:C,0)),"")&amp;IFERROR(INDEX(Entities!A:A,MATCH(JRF!$Q28,Entities!D:D,0)),"")&amp;IFERROR(INDEX(Entities!A:A,MATCH(JRF!$Q28,Entities!E:E,0)),"")&amp;IFERROR(INDEX(Entities!A:A,MATCH(JRF!$Q28,Entities!F:F,0)),"")&amp;IFERROR(INDEX(Entities!A:A,MATCH(JRF!$Q28,Entities!G:G,0)),"")&amp;IFERROR(INDEX(Entities!A:A,MATCH(JRF!$Q28,Entities!H:H,0)),"")&amp;IFERROR(INDEX(Entities!A:A,MATCH(JRF!$Q28,Entities!I:I,0)),"")&amp;IFERROR(INDEX(Entities!A:A,MATCH(JRF!$Q28,Entities!J:J,0)),"")&amp;IFERROR(INDEX(Entities!A:A,MATCH(JRF!$Q28,Entities!K:K,0)),"")&amp;IFERROR(INDEX(Entities!A:A,MATCH(JRF!$Q28,Entities!L:L,0)),"")&amp;IFERROR(INDEX(Entities!A:A,MATCH(JRF!$Q28,Entities!M:M,0)),"")&amp;IFERROR(INDEX(Entities!A:A,MATCH(JRF!$Q28,Entities!N:N,0)),"")&amp;IFERROR(INDEX(Entities!A:A,MATCH(JRF!$Q28,Entities!O:O,0)),"")&amp;IFERROR(INDEX(Entities!A:A,MATCH(JRF!$Q28,Entities!P:P,0)),"")&amp;IFERROR(INDEX(Entities!A:A,MATCH(JRF!$Q28,Entities!Q:Q,0)),"")&amp;IFERROR(INDEX(Entities!A:A,MATCH(JRF!$Q28,Entities!R:R,0)),"")&amp;IFERROR(INDEX(Entities!A:A,MATCH(JRF!$Q28,Entities!S:S,0)),"")&amp;IFERROR(INDEX(Entities!A:A,MATCH(JRF!$Q28,Entities!T:T,0)),"")&amp;IFERROR(INDEX(Entities!A:A,MATCH(JRF!$Q28,Entities!U:U,0)),"")&amp;IFERROR(INDEX(Entities!A:A,MATCH(JRF!$Q28,Entities!V:V,0)),"")&amp;IFERROR(INDEX(Entities!A:A,MATCH(JRF!$Q28,Entities!W:W,0)),"")&amp;IFERROR(INDEX(Entities!A:A,MATCH(JRF!$Q28,Entities!X:X,0)),"")&amp;IFERROR(INDEX(Entities!A:A,MATCH(JRF!$Q28,Entities!Y:Y,0)),"")&amp;IFERROR(INDEX(Entities!A:A,MATCH(JRF!$Q28,Entities!Z:Z,0)),"")&amp;IFERROR(INDEX(Entities!A:A,MATCH(JRF!$Q28,Entities!AA:AA,0)),"")&amp;IFERROR(INDEX(Entities!A:A,MATCH(JRF!$Q28,Entities!AB:AB,0)),"")&amp;IFERROR(INDEX(Entities!A:A,MATCH(JRF!$Q28,Entities!AC:AC,0)),"")&amp;IFERROR(INDEX(Entities!A:A,MATCH(JRF!$Q28,Entities!AD:AD,0)),"")</f>
        <v/>
      </c>
      <c r="AO15" s="171" t="str">
        <f>IFERROR(INDEX(Entities!A:A,MATCH(JRF!$B28,Entities!C:C,0)),"")&amp;IFERROR(INDEX(Entities!A:A,MATCH(JRF!$B28,Entities!D:D,0)),"")&amp;IFERROR(INDEX(Entities!A:A,MATCH(JRF!$B28,Entities!E:E,0)),"")&amp;IFERROR(INDEX(Entities!A:A,MATCH(JRF!$B28,Entities!F:F,0)),"")&amp;IFERROR(INDEX(Entities!A:A,MATCH(JRF!$B28,Entities!G:G,0)),"")&amp;IFERROR(INDEX(Entities!A:A,MATCH(JRF!$B28,Entities!H:H,0)),"")&amp;IFERROR(INDEX(Entities!A:A,MATCH(JRF!$B28,Entities!I:I,0)),"")&amp;IFERROR(INDEX(Entities!A:A,MATCH(JRF!$B28,Entities!J:J,0)),"")&amp;IFERROR(INDEX(Entities!A:A,MATCH(JRF!$B28,Entities!K:K,0)),"")&amp;IFERROR(INDEX(Entities!A:A,MATCH(JRF!$B28,Entities!L:L,0)),"")&amp;IFERROR(INDEX(Entities!A:A,MATCH(JRF!$B28,Entities!M:M,0)),"")&amp;IFERROR(INDEX(Entities!A:A,MATCH(JRF!$B28,Entities!N:N,0)),"")&amp;IFERROR(INDEX(Entities!A:A,MATCH(JRF!$B28,Entities!O:O,0)),"")&amp;IFERROR(INDEX(Entities!A:A,MATCH(JRF!$B28,Entities!P:P,0)),"")&amp;IFERROR(INDEX(Entities!A:A,MATCH(JRF!$B28,Entities!Q:Q,0)),"")&amp;IFERROR(INDEX(Entities!A:A,MATCH(JRF!$B28,Entities!R:R,0)),"")&amp;IFERROR(INDEX(Entities!A:A,MATCH(JRF!$B28,Entities!S:S,0)),"")&amp;IFERROR(INDEX(Entities!A:A,MATCH(JRF!$B28,Entities!T:T,0)),"")&amp;IFERROR(INDEX(Entities!A:A,MATCH(JRF!$B28,Entities!U:U,0)),"")&amp;IFERROR(INDEX(Entities!A:A,MATCH(JRF!$B28,Entities!V:V,0)),"")&amp;IFERROR(INDEX(Entities!A:A,MATCH(JRF!$B28,Entities!W:W,0)),"")&amp;IFERROR(INDEX(Entities!A:A,MATCH(JRF!$B28,Entities!X:X,0)),"")&amp;IFERROR(INDEX(Entities!A:A,MATCH(JRF!$B28,Entities!Y:Y,0)),"")&amp;IFERROR(INDEX(Entities!A:A,MATCH(JRF!$B28,Entities!Z:Z,0)),"")&amp;IFERROR(INDEX(Entities!A:A,MATCH(JRF!$B28,Entities!AA:AA,0)),"")&amp;IFERROR(INDEX(Entities!A:A,MATCH(JRF!$B28,Entities!AB:AB,0)),"")&amp;IFERROR(INDEX(Entities!A:A,MATCH(JRF!$B28,Entities!AC:AC,0)),"")&amp;IFERROR(INDEX(Entities!A:A,MATCH(JRF!$B28,Entities!AD:AD,0)),"")</f>
        <v/>
      </c>
      <c r="AP15" s="171" t="str">
        <f>IF(JRF!B28=JRF!Q28,"",JRF!Q28&amp;JRF!B28)</f>
        <v>P6066 </v>
      </c>
      <c r="AQ15" s="171" t="str">
        <f>IF(OR(JRF!B28="",JRF!Q28="",Checks!AN15="",Checks!AO15=""),"",IF(OR(JRF!B28=JRF!Q28,Checks!AN15=Checks!AO15),"Legal Entity/BU is same",IF(AN15&amp;AO15=IFERROR(VLOOKUP(AN15&amp;AO15,'Intercompany Master'!X:X,1,0),0),"Intercompany Agreement Exist","Intercompany Agreement Required")))</f>
        <v/>
      </c>
      <c r="AR15" t="str" cm="1">
        <f t="array" ref="AR15">IF("Intercompany Agreement Exist"=VLOOKUP(JRF!Q28&amp;JRF!B28,Checks!AP:AQ,2,0),VLOOKUP(Checks!AN15&amp;Checks!AO15,'Intercompany Master'!X:AN,{2,3,4,5,6,7,8,9,10,11,12,13,14,15,16,17},0),"")</f>
        <v/>
      </c>
      <c r="AS15" s="170"/>
      <c r="AU15" s="170"/>
      <c r="BY15" t="s">
        <v>548</v>
      </c>
      <c r="BZ15" t="s">
        <v>397</v>
      </c>
      <c r="CG15" t="s">
        <v>412</v>
      </c>
      <c r="CH15" s="170" t="s">
        <v>549</v>
      </c>
      <c r="CI15" t="str">
        <f>IF(JRF!F28&gt;0,"",IF(JRF!B28="","",IF(LEFT(JRF!B28,1)=IFERROR(VLOOKUP(LEFT(JRF!B28,1),$CF$2:$CF$5,1,0),0),"Product Code Required",IF(JRF!C28="","",IF(JRF!C28=IFERROR(VLOOKUP(JRF!C28,$CH:$CH,1,0),0),"Product Code Required","NA")))))</f>
        <v>NA</v>
      </c>
      <c r="CJ15" t="str">
        <f>IF(JRF!AV28&gt;0,"",IF(JRF!Q28="","",IF(LEFT(JRF!Q28,1)=IFERROR(VLOOKUP(LEFT(JRF!Q28,1),$CF$2:$CF$5,1,0),0),"Product Code Required",IF(JRF!V28="","",IF(JRF!V28=IFERROR(VLOOKUP(JRF!V28,$CH:$CH,1,0),0),"Product Code Required","NA")))))</f>
        <v/>
      </c>
      <c r="CK15" t="str">
        <f>IFERROR(IF(LEN('Journal Template'!F26)&gt;0,"",IF('Journal Template'!A26="","",IF(LEFT('Journal Template'!A26,1)=IFERROR(VLOOKUP(LEFT('Journal Template'!A26,1),Checks!$CF$2:$CF$5,1,0),0),"Product Code Required",IF('Journal Template'!D26="","",IF('Journal Template'!D26=IFERROR(VLOOKUP('Journal Template'!D26,Checks!$CH:$CH,1,0),0),"Product Code Required","NA"))))),"")</f>
        <v/>
      </c>
      <c r="CM15" s="170" t="s">
        <v>550</v>
      </c>
      <c r="CN15" t="s">
        <v>551</v>
      </c>
    </row>
    <row r="16" spans="1:95">
      <c r="N16" t="s">
        <v>552</v>
      </c>
      <c r="O16" t="s">
        <v>553</v>
      </c>
      <c r="P16" t="s">
        <v>386</v>
      </c>
      <c r="Q16" s="150" t="str">
        <f>IF(JRF!D29="","",IF(IFERROR(VLOOKUP(JRF!D29,Checks!N:P,3,0),0)="A","","Inactive account in Use"))</f>
        <v>Inactive account in Use</v>
      </c>
      <c r="R16" t="str">
        <f>IFERROR(IF('Journal Template'!C428="","",IF(IFERROR(VLOOKUP('Journal Template'!C428,Checks!N:P,3,0),0)="A","","Inactive account in Use")),"")</f>
        <v/>
      </c>
      <c r="S16" t="s">
        <v>554</v>
      </c>
      <c r="T16" t="s">
        <v>386</v>
      </c>
      <c r="U16" t="s">
        <v>68</v>
      </c>
      <c r="V16" s="150" t="str">
        <f>IF(JRF!C29="","",IF(IFERROR(VLOOKUP(JRF!C29,Checks!S:U,3,0),0)="A","Entry with System fund Dept",""))</f>
        <v/>
      </c>
      <c r="W16" t="str">
        <f>IFERROR(IF('Journal Template'!D428="","",IF(IFERROR(VLOOKUP('Journal Template'!D428,Checks!S:U,3,0),0)="A","Entry with System fund Dept","")),"")</f>
        <v/>
      </c>
      <c r="X16" t="s">
        <v>555</v>
      </c>
      <c r="Y16" t="s">
        <v>389</v>
      </c>
      <c r="Z16" t="s">
        <v>556</v>
      </c>
      <c r="AA16" t="s">
        <v>391</v>
      </c>
      <c r="AB16" t="s">
        <v>125</v>
      </c>
      <c r="AC16" s="150" t="str">
        <f>IFERROR(IF(JRF!C29="","",IF(AND(VLOOKUP(JRF!C29,X:AA,4,0)=JRF!B29,VLOOKUP(JRF!C29,X:Y,2,0)="A"),"","Inactive Dept Combo Error")),"Inactive Dept Combo Error")</f>
        <v>Inactive Dept Combo Error</v>
      </c>
      <c r="AD16" t="str">
        <f>IFERROR(IF('Journal Template'!D428="","",IF(AND(VLOOKUP('Journal Template'!D428,X:AA,4,0)='Journal Template'!A428,VLOOKUP('Journal Template'!D428,X:Y,2,0)="A"),"","Inactive Dept Combo Error")),"")</f>
        <v/>
      </c>
      <c r="AG16" s="163" t="s">
        <v>392</v>
      </c>
      <c r="AH16" s="163" t="s">
        <v>393</v>
      </c>
      <c r="AI16" s="163" t="s">
        <v>557</v>
      </c>
      <c r="AJ16" s="163" t="s">
        <v>558</v>
      </c>
      <c r="AK16" s="150" t="str">
        <f>IF(JRF!B29="","",IF(JRF!B29=IFERROR(VLOOKUP(JRF!B29,Checks!AI:AI,1,0),0),"Entry in Branch/Satellite BU's",""))</f>
        <v/>
      </c>
      <c r="AL16" t="str">
        <f>IFERROR(IF('Journal Template'!A428="","",IF('Journal Template'!A428=IFERROR(VLOOKUP('Journal Template'!A428,Checks!AI:AI,1,0),0),"Entry in Branch/Satellite BU's","")),"")</f>
        <v/>
      </c>
      <c r="AN16" t="str">
        <f>IFERROR(INDEX(Entities!A:A,MATCH(JRF!$Q29,Entities!C:C,0)),"")&amp;IFERROR(INDEX(Entities!A:A,MATCH(JRF!$Q29,Entities!D:D,0)),"")&amp;IFERROR(INDEX(Entities!A:A,MATCH(JRF!$Q29,Entities!E:E,0)),"")&amp;IFERROR(INDEX(Entities!A:A,MATCH(JRF!$Q29,Entities!F:F,0)),"")&amp;IFERROR(INDEX(Entities!A:A,MATCH(JRF!$Q29,Entities!G:G,0)),"")&amp;IFERROR(INDEX(Entities!A:A,MATCH(JRF!$Q29,Entities!H:H,0)),"")&amp;IFERROR(INDEX(Entities!A:A,MATCH(JRF!$Q29,Entities!I:I,0)),"")&amp;IFERROR(INDEX(Entities!A:A,MATCH(JRF!$Q29,Entities!J:J,0)),"")&amp;IFERROR(INDEX(Entities!A:A,MATCH(JRF!$Q29,Entities!K:K,0)),"")&amp;IFERROR(INDEX(Entities!A:A,MATCH(JRF!$Q29,Entities!L:L,0)),"")&amp;IFERROR(INDEX(Entities!A:A,MATCH(JRF!$Q29,Entities!M:M,0)),"")&amp;IFERROR(INDEX(Entities!A:A,MATCH(JRF!$Q29,Entities!N:N,0)),"")&amp;IFERROR(INDEX(Entities!A:A,MATCH(JRF!$Q29,Entities!O:O,0)),"")&amp;IFERROR(INDEX(Entities!A:A,MATCH(JRF!$Q29,Entities!P:P,0)),"")&amp;IFERROR(INDEX(Entities!A:A,MATCH(JRF!$Q29,Entities!Q:Q,0)),"")&amp;IFERROR(INDEX(Entities!A:A,MATCH(JRF!$Q29,Entities!R:R,0)),"")&amp;IFERROR(INDEX(Entities!A:A,MATCH(JRF!$Q29,Entities!S:S,0)),"")&amp;IFERROR(INDEX(Entities!A:A,MATCH(JRF!$Q29,Entities!T:T,0)),"")&amp;IFERROR(INDEX(Entities!A:A,MATCH(JRF!$Q29,Entities!U:U,0)),"")&amp;IFERROR(INDEX(Entities!A:A,MATCH(JRF!$Q29,Entities!V:V,0)),"")&amp;IFERROR(INDEX(Entities!A:A,MATCH(JRF!$Q29,Entities!W:W,0)),"")&amp;IFERROR(INDEX(Entities!A:A,MATCH(JRF!$Q29,Entities!X:X,0)),"")&amp;IFERROR(INDEX(Entities!A:A,MATCH(JRF!$Q29,Entities!Y:Y,0)),"")&amp;IFERROR(INDEX(Entities!A:A,MATCH(JRF!$Q29,Entities!Z:Z,0)),"")&amp;IFERROR(INDEX(Entities!A:A,MATCH(JRF!$Q29,Entities!AA:AA,0)),"")&amp;IFERROR(INDEX(Entities!A:A,MATCH(JRF!$Q29,Entities!AB:AB,0)),"")&amp;IFERROR(INDEX(Entities!A:A,MATCH(JRF!$Q29,Entities!AC:AC,0)),"")&amp;IFERROR(INDEX(Entities!A:A,MATCH(JRF!$Q29,Entities!AD:AD,0)),"")</f>
        <v/>
      </c>
      <c r="AO16" s="171" t="str">
        <f>IFERROR(INDEX(Entities!A:A,MATCH(JRF!$B29,Entities!C:C,0)),"")&amp;IFERROR(INDEX(Entities!A:A,MATCH(JRF!$B29,Entities!D:D,0)),"")&amp;IFERROR(INDEX(Entities!A:A,MATCH(JRF!$B29,Entities!E:E,0)),"")&amp;IFERROR(INDEX(Entities!A:A,MATCH(JRF!$B29,Entities!F:F,0)),"")&amp;IFERROR(INDEX(Entities!A:A,MATCH(JRF!$B29,Entities!G:G,0)),"")&amp;IFERROR(INDEX(Entities!A:A,MATCH(JRF!$B29,Entities!H:H,0)),"")&amp;IFERROR(INDEX(Entities!A:A,MATCH(JRF!$B29,Entities!I:I,0)),"")&amp;IFERROR(INDEX(Entities!A:A,MATCH(JRF!$B29,Entities!J:J,0)),"")&amp;IFERROR(INDEX(Entities!A:A,MATCH(JRF!$B29,Entities!K:K,0)),"")&amp;IFERROR(INDEX(Entities!A:A,MATCH(JRF!$B29,Entities!L:L,0)),"")&amp;IFERROR(INDEX(Entities!A:A,MATCH(JRF!$B29,Entities!M:M,0)),"")&amp;IFERROR(INDEX(Entities!A:A,MATCH(JRF!$B29,Entities!N:N,0)),"")&amp;IFERROR(INDEX(Entities!A:A,MATCH(JRF!$B29,Entities!O:O,0)),"")&amp;IFERROR(INDEX(Entities!A:A,MATCH(JRF!$B29,Entities!P:P,0)),"")&amp;IFERROR(INDEX(Entities!A:A,MATCH(JRF!$B29,Entities!Q:Q,0)),"")&amp;IFERROR(INDEX(Entities!A:A,MATCH(JRF!$B29,Entities!R:R,0)),"")&amp;IFERROR(INDEX(Entities!A:A,MATCH(JRF!$B29,Entities!S:S,0)),"")&amp;IFERROR(INDEX(Entities!A:A,MATCH(JRF!$B29,Entities!T:T,0)),"")&amp;IFERROR(INDEX(Entities!A:A,MATCH(JRF!$B29,Entities!U:U,0)),"")&amp;IFERROR(INDEX(Entities!A:A,MATCH(JRF!$B29,Entities!V:V,0)),"")&amp;IFERROR(INDEX(Entities!A:A,MATCH(JRF!$B29,Entities!W:W,0)),"")&amp;IFERROR(INDEX(Entities!A:A,MATCH(JRF!$B29,Entities!X:X,0)),"")&amp;IFERROR(INDEX(Entities!A:A,MATCH(JRF!$B29,Entities!Y:Y,0)),"")&amp;IFERROR(INDEX(Entities!A:A,MATCH(JRF!$B29,Entities!Z:Z,0)),"")&amp;IFERROR(INDEX(Entities!A:A,MATCH(JRF!$B29,Entities!AA:AA,0)),"")&amp;IFERROR(INDEX(Entities!A:A,MATCH(JRF!$B29,Entities!AB:AB,0)),"")&amp;IFERROR(INDEX(Entities!A:A,MATCH(JRF!$B29,Entities!AC:AC,0)),"")&amp;IFERROR(INDEX(Entities!A:A,MATCH(JRF!$B29,Entities!AD:AD,0)),"")</f>
        <v/>
      </c>
      <c r="AP16" s="171" t="str">
        <f>IF(JRF!B29=JRF!Q29,"",JRF!Q29&amp;JRF!B29)</f>
        <v>P6066 </v>
      </c>
      <c r="AQ16" s="171" t="str">
        <f>IF(OR(JRF!B29="",JRF!Q29="",Checks!AN16="",Checks!AO16=""),"",IF(OR(JRF!B29=JRF!Q29,Checks!AN16=Checks!AO16),"Legal Entity/BU is same",IF(AN16&amp;AO16=IFERROR(VLOOKUP(AN16&amp;AO16,'Intercompany Master'!X:X,1,0),0),"Intercompany Agreement Exist","Intercompany Agreement Required")))</f>
        <v/>
      </c>
      <c r="AR16" t="str" cm="1">
        <f t="array" ref="AR16">IF("Intercompany Agreement Exist"=VLOOKUP(JRF!Q29&amp;JRF!B29,Checks!AP:AQ,2,0),VLOOKUP(Checks!AN16&amp;Checks!AO16,'Intercompany Master'!X:AN,{2,3,4,5,6,7,8,9,10,11,12,13,14,15,16,17},0),"")</f>
        <v/>
      </c>
      <c r="AS16" s="170"/>
      <c r="AU16" s="170"/>
      <c r="BY16" t="s">
        <v>559</v>
      </c>
      <c r="BZ16" t="s">
        <v>397</v>
      </c>
      <c r="CG16" t="s">
        <v>505</v>
      </c>
      <c r="CH16" s="170" t="s">
        <v>560</v>
      </c>
      <c r="CI16" t="str">
        <f>IF(JRF!F29&gt;0,"",IF(JRF!B29="","",IF(LEFT(JRF!B29,1)=IFERROR(VLOOKUP(LEFT(JRF!B29,1),$CF$2:$CF$5,1,0),0),"Product Code Required",IF(JRF!C29="","",IF(JRF!C29=IFERROR(VLOOKUP(JRF!C29,$CH:$CH,1,0),0),"Product Code Required","NA")))))</f>
        <v>NA</v>
      </c>
      <c r="CJ16" t="str">
        <f>IF(JRF!AV29&gt;0,"",IF(JRF!Q29="","",IF(LEFT(JRF!Q29,1)=IFERROR(VLOOKUP(LEFT(JRF!Q29,1),$CF$2:$CF$5,1,0),0),"Product Code Required",IF(JRF!V29="","",IF(JRF!V29=IFERROR(VLOOKUP(JRF!V29,$CH:$CH,1,0),0),"Product Code Required","NA")))))</f>
        <v/>
      </c>
      <c r="CK16" t="str">
        <f>IFERROR(IF(LEN('Journal Template'!F27)&gt;0,"",IF('Journal Template'!A27="","",IF(LEFT('Journal Template'!A27,1)=IFERROR(VLOOKUP(LEFT('Journal Template'!A27,1),Checks!$CF$2:$CF$5,1,0),0),"Product Code Required",IF('Journal Template'!D27="","",IF('Journal Template'!D27=IFERROR(VLOOKUP('Journal Template'!D27,Checks!$CH:$CH,1,0),0),"Product Code Required","NA"))))),"")</f>
        <v>Product Code Required</v>
      </c>
      <c r="CM16" s="170" t="s">
        <v>561</v>
      </c>
      <c r="CN16" t="s">
        <v>562</v>
      </c>
    </row>
    <row r="17" spans="14:92">
      <c r="N17" t="s">
        <v>563</v>
      </c>
      <c r="O17" t="s">
        <v>564</v>
      </c>
      <c r="P17" t="s">
        <v>386</v>
      </c>
      <c r="Q17" s="150" t="str">
        <f>IF(JRF!D30="","",IF(IFERROR(VLOOKUP(JRF!D30,Checks!N:P,3,0),0)="A","","Inactive account in Use"))</f>
        <v>Inactive account in Use</v>
      </c>
      <c r="R17" t="str">
        <f>IFERROR(IF('Journal Template'!C429="","",IF(IFERROR(VLOOKUP('Journal Template'!C429,Checks!N:P,3,0),0)="A","","Inactive account in Use")),"")</f>
        <v/>
      </c>
      <c r="S17" t="s">
        <v>565</v>
      </c>
      <c r="T17" t="s">
        <v>386</v>
      </c>
      <c r="U17" t="s">
        <v>68</v>
      </c>
      <c r="V17" s="150" t="str">
        <f>IF(JRF!C30="","",IF(IFERROR(VLOOKUP(JRF!C30,Checks!S:U,3,0),0)="A","Entry with System fund Dept",""))</f>
        <v/>
      </c>
      <c r="W17" t="str">
        <f>IFERROR(IF('Journal Template'!D429="","",IF(IFERROR(VLOOKUP('Journal Template'!D429,Checks!S:U,3,0),0)="A","Entry with System fund Dept","")),"")</f>
        <v/>
      </c>
      <c r="X17" t="s">
        <v>555</v>
      </c>
      <c r="Y17" t="s">
        <v>389</v>
      </c>
      <c r="Z17" t="s">
        <v>556</v>
      </c>
      <c r="AA17" t="s">
        <v>566</v>
      </c>
      <c r="AB17" t="s">
        <v>125</v>
      </c>
      <c r="AC17" s="150" t="str">
        <f>IFERROR(IF(JRF!C30="","",IF(AND(VLOOKUP(JRF!C30,X:AA,4,0)=JRF!B30,VLOOKUP(JRF!C30,X:Y,2,0)="A"),"","Inactive Dept Combo Error")),"Inactive Dept Combo Error")</f>
        <v>Inactive Dept Combo Error</v>
      </c>
      <c r="AD17" t="str">
        <f>IFERROR(IF('Journal Template'!D429="","",IF(AND(VLOOKUP('Journal Template'!D429,X:AA,4,0)='Journal Template'!A429,VLOOKUP('Journal Template'!D429,X:Y,2,0)="A"),"","Inactive Dept Combo Error")),"")</f>
        <v/>
      </c>
      <c r="AG17" s="163" t="s">
        <v>392</v>
      </c>
      <c r="AH17" s="163" t="s">
        <v>393</v>
      </c>
      <c r="AI17" s="163" t="s">
        <v>567</v>
      </c>
      <c r="AJ17" s="163" t="s">
        <v>568</v>
      </c>
      <c r="AK17" s="150" t="str">
        <f>IF(JRF!B30="","",IF(JRF!B30=IFERROR(VLOOKUP(JRF!B30,Checks!AI:AI,1,0),0),"Entry in Branch/Satellite BU's",""))</f>
        <v/>
      </c>
      <c r="AL17" t="str">
        <f>IFERROR(IF('Journal Template'!A429="","",IF('Journal Template'!A429=IFERROR(VLOOKUP('Journal Template'!A429,Checks!AI:AI,1,0),0),"Entry in Branch/Satellite BU's","")),"")</f>
        <v/>
      </c>
      <c r="AN17" t="str">
        <f>IFERROR(INDEX(Entities!A:A,MATCH(JRF!$Q30,Entities!C:C,0)),"")&amp;IFERROR(INDEX(Entities!A:A,MATCH(JRF!$Q30,Entities!D:D,0)),"")&amp;IFERROR(INDEX(Entities!A:A,MATCH(JRF!$Q30,Entities!E:E,0)),"")&amp;IFERROR(INDEX(Entities!A:A,MATCH(JRF!$Q30,Entities!F:F,0)),"")&amp;IFERROR(INDEX(Entities!A:A,MATCH(JRF!$Q30,Entities!G:G,0)),"")&amp;IFERROR(INDEX(Entities!A:A,MATCH(JRF!$Q30,Entities!H:H,0)),"")&amp;IFERROR(INDEX(Entities!A:A,MATCH(JRF!$Q30,Entities!I:I,0)),"")&amp;IFERROR(INDEX(Entities!A:A,MATCH(JRF!$Q30,Entities!J:J,0)),"")&amp;IFERROR(INDEX(Entities!A:A,MATCH(JRF!$Q30,Entities!K:K,0)),"")&amp;IFERROR(INDEX(Entities!A:A,MATCH(JRF!$Q30,Entities!L:L,0)),"")&amp;IFERROR(INDEX(Entities!A:A,MATCH(JRF!$Q30,Entities!M:M,0)),"")&amp;IFERROR(INDEX(Entities!A:A,MATCH(JRF!$Q30,Entities!N:N,0)),"")&amp;IFERROR(INDEX(Entities!A:A,MATCH(JRF!$Q30,Entities!O:O,0)),"")&amp;IFERROR(INDEX(Entities!A:A,MATCH(JRF!$Q30,Entities!P:P,0)),"")&amp;IFERROR(INDEX(Entities!A:A,MATCH(JRF!$Q30,Entities!Q:Q,0)),"")&amp;IFERROR(INDEX(Entities!A:A,MATCH(JRF!$Q30,Entities!R:R,0)),"")&amp;IFERROR(INDEX(Entities!A:A,MATCH(JRF!$Q30,Entities!S:S,0)),"")&amp;IFERROR(INDEX(Entities!A:A,MATCH(JRF!$Q30,Entities!T:T,0)),"")&amp;IFERROR(INDEX(Entities!A:A,MATCH(JRF!$Q30,Entities!U:U,0)),"")&amp;IFERROR(INDEX(Entities!A:A,MATCH(JRF!$Q30,Entities!V:V,0)),"")&amp;IFERROR(INDEX(Entities!A:A,MATCH(JRF!$Q30,Entities!W:W,0)),"")&amp;IFERROR(INDEX(Entities!A:A,MATCH(JRF!$Q30,Entities!X:X,0)),"")&amp;IFERROR(INDEX(Entities!A:A,MATCH(JRF!$Q30,Entities!Y:Y,0)),"")&amp;IFERROR(INDEX(Entities!A:A,MATCH(JRF!$Q30,Entities!Z:Z,0)),"")&amp;IFERROR(INDEX(Entities!A:A,MATCH(JRF!$Q30,Entities!AA:AA,0)),"")&amp;IFERROR(INDEX(Entities!A:A,MATCH(JRF!$Q30,Entities!AB:AB,0)),"")&amp;IFERROR(INDEX(Entities!A:A,MATCH(JRF!$Q30,Entities!AC:AC,0)),"")&amp;IFERROR(INDEX(Entities!A:A,MATCH(JRF!$Q30,Entities!AD:AD,0)),"")</f>
        <v/>
      </c>
      <c r="AO17" s="171" t="str">
        <f>IFERROR(INDEX(Entities!A:A,MATCH(JRF!$B30,Entities!C:C,0)),"")&amp;IFERROR(INDEX(Entities!A:A,MATCH(JRF!$B30,Entities!D:D,0)),"")&amp;IFERROR(INDEX(Entities!A:A,MATCH(JRF!$B30,Entities!E:E,0)),"")&amp;IFERROR(INDEX(Entities!A:A,MATCH(JRF!$B30,Entities!F:F,0)),"")&amp;IFERROR(INDEX(Entities!A:A,MATCH(JRF!$B30,Entities!G:G,0)),"")&amp;IFERROR(INDEX(Entities!A:A,MATCH(JRF!$B30,Entities!H:H,0)),"")&amp;IFERROR(INDEX(Entities!A:A,MATCH(JRF!$B30,Entities!I:I,0)),"")&amp;IFERROR(INDEX(Entities!A:A,MATCH(JRF!$B30,Entities!J:J,0)),"")&amp;IFERROR(INDEX(Entities!A:A,MATCH(JRF!$B30,Entities!K:K,0)),"")&amp;IFERROR(INDEX(Entities!A:A,MATCH(JRF!$B30,Entities!L:L,0)),"")&amp;IFERROR(INDEX(Entities!A:A,MATCH(JRF!$B30,Entities!M:M,0)),"")&amp;IFERROR(INDEX(Entities!A:A,MATCH(JRF!$B30,Entities!N:N,0)),"")&amp;IFERROR(INDEX(Entities!A:A,MATCH(JRF!$B30,Entities!O:O,0)),"")&amp;IFERROR(INDEX(Entities!A:A,MATCH(JRF!$B30,Entities!P:P,0)),"")&amp;IFERROR(INDEX(Entities!A:A,MATCH(JRF!$B30,Entities!Q:Q,0)),"")&amp;IFERROR(INDEX(Entities!A:A,MATCH(JRF!$B30,Entities!R:R,0)),"")&amp;IFERROR(INDEX(Entities!A:A,MATCH(JRF!$B30,Entities!S:S,0)),"")&amp;IFERROR(INDEX(Entities!A:A,MATCH(JRF!$B30,Entities!T:T,0)),"")&amp;IFERROR(INDEX(Entities!A:A,MATCH(JRF!$B30,Entities!U:U,0)),"")&amp;IFERROR(INDEX(Entities!A:A,MATCH(JRF!$B30,Entities!V:V,0)),"")&amp;IFERROR(INDEX(Entities!A:A,MATCH(JRF!$B30,Entities!W:W,0)),"")&amp;IFERROR(INDEX(Entities!A:A,MATCH(JRF!$B30,Entities!X:X,0)),"")&amp;IFERROR(INDEX(Entities!A:A,MATCH(JRF!$B30,Entities!Y:Y,0)),"")&amp;IFERROR(INDEX(Entities!A:A,MATCH(JRF!$B30,Entities!Z:Z,0)),"")&amp;IFERROR(INDEX(Entities!A:A,MATCH(JRF!$B30,Entities!AA:AA,0)),"")&amp;IFERROR(INDEX(Entities!A:A,MATCH(JRF!$B30,Entities!AB:AB,0)),"")&amp;IFERROR(INDEX(Entities!A:A,MATCH(JRF!$B30,Entities!AC:AC,0)),"")&amp;IFERROR(INDEX(Entities!A:A,MATCH(JRF!$B30,Entities!AD:AD,0)),"")</f>
        <v/>
      </c>
      <c r="AP17" s="171" t="str">
        <f>IF(JRF!B30=JRF!Q30,"",JRF!Q30&amp;JRF!B30)</f>
        <v>P6066 </v>
      </c>
      <c r="AQ17" s="171" t="str">
        <f>IF(OR(JRF!B30="",JRF!Q30="",Checks!AN17="",Checks!AO17=""),"",IF(OR(JRF!B30=JRF!Q30,Checks!AN17=Checks!AO17),"Legal Entity/BU is same",IF(AN17&amp;AO17=IFERROR(VLOOKUP(AN17&amp;AO17,'Intercompany Master'!X:X,1,0),0),"Intercompany Agreement Exist","Intercompany Agreement Required")))</f>
        <v/>
      </c>
      <c r="AR17" t="str" cm="1">
        <f t="array" ref="AR17">IF("Intercompany Agreement Exist"=VLOOKUP(JRF!Q30&amp;JRF!B30,Checks!AP:AQ,2,0),VLOOKUP(Checks!AN17&amp;Checks!AO17,'Intercompany Master'!X:AN,{2,3,4,5,6,7,8,9,10,11,12,13,14,15,16,17},0),"")</f>
        <v/>
      </c>
      <c r="AS17" s="170"/>
      <c r="AU17" s="170"/>
      <c r="BY17" t="s">
        <v>569</v>
      </c>
      <c r="BZ17" t="s">
        <v>397</v>
      </c>
      <c r="CG17" t="s">
        <v>412</v>
      </c>
      <c r="CH17" s="170" t="s">
        <v>570</v>
      </c>
      <c r="CI17" t="str">
        <f>IF(JRF!F30&gt;0,"",IF(JRF!B30="","",IF(LEFT(JRF!B30,1)=IFERROR(VLOOKUP(LEFT(JRF!B30,1),$CF$2:$CF$5,1,0),0),"Product Code Required",IF(JRF!C30="","",IF(JRF!C30=IFERROR(VLOOKUP(JRF!C30,$CH:$CH,1,0),0),"Product Code Required","NA")))))</f>
        <v>NA</v>
      </c>
      <c r="CJ17" t="str">
        <f>IF(JRF!AV30&gt;0,"",IF(JRF!Q30="","",IF(LEFT(JRF!Q30,1)=IFERROR(VLOOKUP(LEFT(JRF!Q30,1),$CF$2:$CF$5,1,0),0),"Product Code Required",IF(JRF!V30="","",IF(JRF!V30=IFERROR(VLOOKUP(JRF!V30,$CH:$CH,1,0),0),"Product Code Required","NA")))))</f>
        <v/>
      </c>
      <c r="CK17" t="str">
        <f>IFERROR(IF(LEN('Journal Template'!F28)&gt;0,"",IF('Journal Template'!A28="","",IF(LEFT('Journal Template'!A28,1)=IFERROR(VLOOKUP(LEFT('Journal Template'!A28,1),Checks!$CF$2:$CF$5,1,0),0),"Product Code Required",IF('Journal Template'!D28="","",IF('Journal Template'!D28=IFERROR(VLOOKUP('Journal Template'!D28,Checks!$CH:$CH,1,0),0),"Product Code Required","NA"))))),"")</f>
        <v>Product Code Required</v>
      </c>
      <c r="CM17" s="170" t="s">
        <v>571</v>
      </c>
      <c r="CN17" t="s">
        <v>572</v>
      </c>
    </row>
    <row r="18" spans="14:92">
      <c r="N18" t="s">
        <v>573</v>
      </c>
      <c r="O18" t="s">
        <v>574</v>
      </c>
      <c r="P18" t="s">
        <v>386</v>
      </c>
      <c r="Q18" s="150" t="str">
        <f>IF(JRF!D31="","",IF(IFERROR(VLOOKUP(JRF!D31,Checks!N:P,3,0),0)="A","","Inactive account in Use"))</f>
        <v>Inactive account in Use</v>
      </c>
      <c r="R18" t="str">
        <f>IFERROR(IF('Journal Template'!C430="","",IF(IFERROR(VLOOKUP('Journal Template'!C430,Checks!N:P,3,0),0)="A","","Inactive account in Use")),"")</f>
        <v/>
      </c>
      <c r="S18" t="s">
        <v>575</v>
      </c>
      <c r="T18" t="s">
        <v>386</v>
      </c>
      <c r="U18" t="s">
        <v>68</v>
      </c>
      <c r="V18" s="150" t="str">
        <f>IF(JRF!C31="","",IF(IFERROR(VLOOKUP(JRF!C31,Checks!S:U,3,0),0)="A","Entry with System fund Dept",""))</f>
        <v/>
      </c>
      <c r="W18" t="str">
        <f>IFERROR(IF('Journal Template'!D430="","",IF(IFERROR(VLOOKUP('Journal Template'!D430,Checks!S:U,3,0),0)="A","Entry with System fund Dept","")),"")</f>
        <v/>
      </c>
      <c r="X18" t="s">
        <v>555</v>
      </c>
      <c r="Y18" t="s">
        <v>389</v>
      </c>
      <c r="Z18" t="s">
        <v>576</v>
      </c>
      <c r="AA18" t="s">
        <v>407</v>
      </c>
      <c r="AB18" t="s">
        <v>125</v>
      </c>
      <c r="AC18" s="150" t="str">
        <f>IFERROR(IF(JRF!C31="","",IF(AND(VLOOKUP(JRF!C31,X:AA,4,0)=JRF!B31,VLOOKUP(JRF!C31,X:Y,2,0)="A"),"","Inactive Dept Combo Error")),"Inactive Dept Combo Error")</f>
        <v>Inactive Dept Combo Error</v>
      </c>
      <c r="AD18" t="str">
        <f>IFERROR(IF('Journal Template'!D430="","",IF(AND(VLOOKUP('Journal Template'!D430,X:AA,4,0)='Journal Template'!A430,VLOOKUP('Journal Template'!D430,X:Y,2,0)="A"),"","Inactive Dept Combo Error")),"")</f>
        <v/>
      </c>
      <c r="AG18" s="163" t="s">
        <v>392</v>
      </c>
      <c r="AH18" s="163" t="s">
        <v>393</v>
      </c>
      <c r="AI18" s="163" t="s">
        <v>577</v>
      </c>
      <c r="AJ18" s="163" t="s">
        <v>578</v>
      </c>
      <c r="AK18" s="150" t="str">
        <f>IF(JRF!B31="","",IF(JRF!B31=IFERROR(VLOOKUP(JRF!B31,Checks!AI:AI,1,0),0),"Entry in Branch/Satellite BU's",""))</f>
        <v/>
      </c>
      <c r="AL18" t="str">
        <f>IFERROR(IF('Journal Template'!A430="","",IF('Journal Template'!A430=IFERROR(VLOOKUP('Journal Template'!A430,Checks!AI:AI,1,0),0),"Entry in Branch/Satellite BU's","")),"")</f>
        <v/>
      </c>
      <c r="AN18" t="str">
        <f>IFERROR(INDEX(Entities!A:A,MATCH(JRF!$Q31,Entities!C:C,0)),"")&amp;IFERROR(INDEX(Entities!A:A,MATCH(JRF!$Q31,Entities!D:D,0)),"")&amp;IFERROR(INDEX(Entities!A:A,MATCH(JRF!$Q31,Entities!E:E,0)),"")&amp;IFERROR(INDEX(Entities!A:A,MATCH(JRF!$Q31,Entities!F:F,0)),"")&amp;IFERROR(INDEX(Entities!A:A,MATCH(JRF!$Q31,Entities!G:G,0)),"")&amp;IFERROR(INDEX(Entities!A:A,MATCH(JRF!$Q31,Entities!H:H,0)),"")&amp;IFERROR(INDEX(Entities!A:A,MATCH(JRF!$Q31,Entities!I:I,0)),"")&amp;IFERROR(INDEX(Entities!A:A,MATCH(JRF!$Q31,Entities!J:J,0)),"")&amp;IFERROR(INDEX(Entities!A:A,MATCH(JRF!$Q31,Entities!K:K,0)),"")&amp;IFERROR(INDEX(Entities!A:A,MATCH(JRF!$Q31,Entities!L:L,0)),"")&amp;IFERROR(INDEX(Entities!A:A,MATCH(JRF!$Q31,Entities!M:M,0)),"")&amp;IFERROR(INDEX(Entities!A:A,MATCH(JRF!$Q31,Entities!N:N,0)),"")&amp;IFERROR(INDEX(Entities!A:A,MATCH(JRF!$Q31,Entities!O:O,0)),"")&amp;IFERROR(INDEX(Entities!A:A,MATCH(JRF!$Q31,Entities!P:P,0)),"")&amp;IFERROR(INDEX(Entities!A:A,MATCH(JRF!$Q31,Entities!Q:Q,0)),"")&amp;IFERROR(INDEX(Entities!A:A,MATCH(JRF!$Q31,Entities!R:R,0)),"")&amp;IFERROR(INDEX(Entities!A:A,MATCH(JRF!$Q31,Entities!S:S,0)),"")&amp;IFERROR(INDEX(Entities!A:A,MATCH(JRF!$Q31,Entities!T:T,0)),"")&amp;IFERROR(INDEX(Entities!A:A,MATCH(JRF!$Q31,Entities!U:U,0)),"")&amp;IFERROR(INDEX(Entities!A:A,MATCH(JRF!$Q31,Entities!V:V,0)),"")&amp;IFERROR(INDEX(Entities!A:A,MATCH(JRF!$Q31,Entities!W:W,0)),"")&amp;IFERROR(INDEX(Entities!A:A,MATCH(JRF!$Q31,Entities!X:X,0)),"")&amp;IFERROR(INDEX(Entities!A:A,MATCH(JRF!$Q31,Entities!Y:Y,0)),"")&amp;IFERROR(INDEX(Entities!A:A,MATCH(JRF!$Q31,Entities!Z:Z,0)),"")&amp;IFERROR(INDEX(Entities!A:A,MATCH(JRF!$Q31,Entities!AA:AA,0)),"")&amp;IFERROR(INDEX(Entities!A:A,MATCH(JRF!$Q31,Entities!AB:AB,0)),"")&amp;IFERROR(INDEX(Entities!A:A,MATCH(JRF!$Q31,Entities!AC:AC,0)),"")&amp;IFERROR(INDEX(Entities!A:A,MATCH(JRF!$Q31,Entities!AD:AD,0)),"")</f>
        <v/>
      </c>
      <c r="AO18" s="171" t="str">
        <f>IFERROR(INDEX(Entities!A:A,MATCH(JRF!$B31,Entities!C:C,0)),"")&amp;IFERROR(INDEX(Entities!A:A,MATCH(JRF!$B31,Entities!D:D,0)),"")&amp;IFERROR(INDEX(Entities!A:A,MATCH(JRF!$B31,Entities!E:E,0)),"")&amp;IFERROR(INDEX(Entities!A:A,MATCH(JRF!$B31,Entities!F:F,0)),"")&amp;IFERROR(INDEX(Entities!A:A,MATCH(JRF!$B31,Entities!G:G,0)),"")&amp;IFERROR(INDEX(Entities!A:A,MATCH(JRF!$B31,Entities!H:H,0)),"")&amp;IFERROR(INDEX(Entities!A:A,MATCH(JRF!$B31,Entities!I:I,0)),"")&amp;IFERROR(INDEX(Entities!A:A,MATCH(JRF!$B31,Entities!J:J,0)),"")&amp;IFERROR(INDEX(Entities!A:A,MATCH(JRF!$B31,Entities!K:K,0)),"")&amp;IFERROR(INDEX(Entities!A:A,MATCH(JRF!$B31,Entities!L:L,0)),"")&amp;IFERROR(INDEX(Entities!A:A,MATCH(JRF!$B31,Entities!M:M,0)),"")&amp;IFERROR(INDEX(Entities!A:A,MATCH(JRF!$B31,Entities!N:N,0)),"")&amp;IFERROR(INDEX(Entities!A:A,MATCH(JRF!$B31,Entities!O:O,0)),"")&amp;IFERROR(INDEX(Entities!A:A,MATCH(JRF!$B31,Entities!P:P,0)),"")&amp;IFERROR(INDEX(Entities!A:A,MATCH(JRF!$B31,Entities!Q:Q,0)),"")&amp;IFERROR(INDEX(Entities!A:A,MATCH(JRF!$B31,Entities!R:R,0)),"")&amp;IFERROR(INDEX(Entities!A:A,MATCH(JRF!$B31,Entities!S:S,0)),"")&amp;IFERROR(INDEX(Entities!A:A,MATCH(JRF!$B31,Entities!T:T,0)),"")&amp;IFERROR(INDEX(Entities!A:A,MATCH(JRF!$B31,Entities!U:U,0)),"")&amp;IFERROR(INDEX(Entities!A:A,MATCH(JRF!$B31,Entities!V:V,0)),"")&amp;IFERROR(INDEX(Entities!A:A,MATCH(JRF!$B31,Entities!W:W,0)),"")&amp;IFERROR(INDEX(Entities!A:A,MATCH(JRF!$B31,Entities!X:X,0)),"")&amp;IFERROR(INDEX(Entities!A:A,MATCH(JRF!$B31,Entities!Y:Y,0)),"")&amp;IFERROR(INDEX(Entities!A:A,MATCH(JRF!$B31,Entities!Z:Z,0)),"")&amp;IFERROR(INDEX(Entities!A:A,MATCH(JRF!$B31,Entities!AA:AA,0)),"")&amp;IFERROR(INDEX(Entities!A:A,MATCH(JRF!$B31,Entities!AB:AB,0)),"")&amp;IFERROR(INDEX(Entities!A:A,MATCH(JRF!$B31,Entities!AC:AC,0)),"")&amp;IFERROR(INDEX(Entities!A:A,MATCH(JRF!$B31,Entities!AD:AD,0)),"")</f>
        <v/>
      </c>
      <c r="AP18" s="171" t="str">
        <f>IF(JRF!B31=JRF!Q31,"",JRF!Q31&amp;JRF!B31)</f>
        <v>P6066 </v>
      </c>
      <c r="AQ18" s="171" t="str">
        <f>IF(OR(JRF!B31="",JRF!Q31="",Checks!AN18="",Checks!AO18=""),"",IF(OR(JRF!B31=JRF!Q31,Checks!AN18=Checks!AO18),"Legal Entity/BU is same",IF(AN18&amp;AO18=IFERROR(VLOOKUP(AN18&amp;AO18,'Intercompany Master'!X:X,1,0),0),"Intercompany Agreement Exist","Intercompany Agreement Required")))</f>
        <v/>
      </c>
      <c r="AR18" t="str" cm="1">
        <f t="array" ref="AR18">IF("Intercompany Agreement Exist"=VLOOKUP(JRF!Q31&amp;JRF!B31,Checks!AP:AQ,2,0),VLOOKUP(Checks!AN18&amp;Checks!AO18,'Intercompany Master'!X:AN,{2,3,4,5,6,7,8,9,10,11,12,13,14,15,16,17},0),"")</f>
        <v/>
      </c>
      <c r="AS18" s="170"/>
      <c r="AU18" s="170"/>
      <c r="BY18" t="s">
        <v>579</v>
      </c>
      <c r="BZ18" t="s">
        <v>397</v>
      </c>
      <c r="CG18" t="s">
        <v>412</v>
      </c>
      <c r="CH18" s="170" t="s">
        <v>580</v>
      </c>
      <c r="CI18" t="str">
        <f>IF(JRF!F31&gt;0,"",IF(JRF!B31="","",IF(LEFT(JRF!B31,1)=IFERROR(VLOOKUP(LEFT(JRF!B31,1),$CF$2:$CF$5,1,0),0),"Product Code Required",IF(JRF!C31="","",IF(JRF!C31=IFERROR(VLOOKUP(JRF!C31,$CH:$CH,1,0),0),"Product Code Required","NA")))))</f>
        <v>NA</v>
      </c>
      <c r="CJ18" t="str">
        <f>IF(JRF!AV31&gt;0,"",IF(JRF!Q31="","",IF(LEFT(JRF!Q31,1)=IFERROR(VLOOKUP(LEFT(JRF!Q31,1),$CF$2:$CF$5,1,0),0),"Product Code Required",IF(JRF!V31="","",IF(JRF!V31=IFERROR(VLOOKUP(JRF!V31,$CH:$CH,1,0),0),"Product Code Required","NA")))))</f>
        <v/>
      </c>
      <c r="CK18" t="str">
        <f>IFERROR(IF(LEN('Journal Template'!F29)&gt;0,"",IF('Journal Template'!A29="","",IF(LEFT('Journal Template'!A29,1)=IFERROR(VLOOKUP(LEFT('Journal Template'!A29,1),Checks!$CF$2:$CF$5,1,0),0),"Product Code Required",IF('Journal Template'!D29="","",IF('Journal Template'!D29=IFERROR(VLOOKUP('Journal Template'!D29,Checks!$CH:$CH,1,0),0),"Product Code Required","NA"))))),"")</f>
        <v>Product Code Required</v>
      </c>
      <c r="CM18" s="170" t="s">
        <v>581</v>
      </c>
      <c r="CN18" t="s">
        <v>582</v>
      </c>
    </row>
    <row r="19" spans="14:92">
      <c r="N19" t="s">
        <v>583</v>
      </c>
      <c r="O19" t="s">
        <v>584</v>
      </c>
      <c r="P19" t="s">
        <v>386</v>
      </c>
      <c r="Q19" s="150" t="str">
        <f>IF(JRF!D32="","",IF(IFERROR(VLOOKUP(JRF!D32,Checks!N:P,3,0),0)="A","","Inactive account in Use"))</f>
        <v>Inactive account in Use</v>
      </c>
      <c r="R19" t="str">
        <f>IFERROR(IF('Journal Template'!C431="","",IF(IFERROR(VLOOKUP('Journal Template'!C431,Checks!N:P,3,0),0)="A","","Inactive account in Use")),"")</f>
        <v/>
      </c>
      <c r="S19" t="s">
        <v>585</v>
      </c>
      <c r="T19" t="s">
        <v>386</v>
      </c>
      <c r="U19" t="s">
        <v>68</v>
      </c>
      <c r="V19" s="150" t="str">
        <f>IF(JRF!C32="","",IF(IFERROR(VLOOKUP(JRF!C32,Checks!S:U,3,0),0)="A","Entry with System fund Dept",""))</f>
        <v/>
      </c>
      <c r="W19" t="str">
        <f>IFERROR(IF('Journal Template'!D431="","",IF(IFERROR(VLOOKUP('Journal Template'!D431,Checks!S:U,3,0),0)="A","Entry with System fund Dept","")),"")</f>
        <v/>
      </c>
      <c r="X19" t="s">
        <v>586</v>
      </c>
      <c r="Y19" t="s">
        <v>389</v>
      </c>
      <c r="Z19" t="s">
        <v>587</v>
      </c>
      <c r="AA19" t="s">
        <v>391</v>
      </c>
      <c r="AB19" t="s">
        <v>125</v>
      </c>
      <c r="AC19" s="150" t="str">
        <f>IFERROR(IF(JRF!C32="","",IF(AND(VLOOKUP(JRF!C32,X:AA,4,0)=JRF!B32,VLOOKUP(JRF!C32,X:Y,2,0)="A"),"","Inactive Dept Combo Error")),"Inactive Dept Combo Error")</f>
        <v>Inactive Dept Combo Error</v>
      </c>
      <c r="AD19" t="str">
        <f>IFERROR(IF('Journal Template'!D431="","",IF(AND(VLOOKUP('Journal Template'!D431,X:AA,4,0)='Journal Template'!A431,VLOOKUP('Journal Template'!D431,X:Y,2,0)="A"),"","Inactive Dept Combo Error")),"")</f>
        <v/>
      </c>
      <c r="AG19" s="163" t="s">
        <v>392</v>
      </c>
      <c r="AH19" s="163" t="s">
        <v>393</v>
      </c>
      <c r="AI19" s="163" t="s">
        <v>588</v>
      </c>
      <c r="AJ19" s="163" t="s">
        <v>589</v>
      </c>
      <c r="AK19" s="150" t="str">
        <f>IF(JRF!B32="","",IF(JRF!B32=IFERROR(VLOOKUP(JRF!B32,Checks!AI:AI,1,0),0),"Entry in Branch/Satellite BU's",""))</f>
        <v/>
      </c>
      <c r="AL19" t="str">
        <f>IFERROR(IF('Journal Template'!A431="","",IF('Journal Template'!A431=IFERROR(VLOOKUP('Journal Template'!A431,Checks!AI:AI,1,0),0),"Entry in Branch/Satellite BU's","")),"")</f>
        <v/>
      </c>
      <c r="AN19" t="str">
        <f>IFERROR(INDEX(Entities!A:A,MATCH(JRF!$Q32,Entities!C:C,0)),"")&amp;IFERROR(INDEX(Entities!A:A,MATCH(JRF!$Q32,Entities!D:D,0)),"")&amp;IFERROR(INDEX(Entities!A:A,MATCH(JRF!$Q32,Entities!E:E,0)),"")&amp;IFERROR(INDEX(Entities!A:A,MATCH(JRF!$Q32,Entities!F:F,0)),"")&amp;IFERROR(INDEX(Entities!A:A,MATCH(JRF!$Q32,Entities!G:G,0)),"")&amp;IFERROR(INDEX(Entities!A:A,MATCH(JRF!$Q32,Entities!H:H,0)),"")&amp;IFERROR(INDEX(Entities!A:A,MATCH(JRF!$Q32,Entities!I:I,0)),"")&amp;IFERROR(INDEX(Entities!A:A,MATCH(JRF!$Q32,Entities!J:J,0)),"")&amp;IFERROR(INDEX(Entities!A:A,MATCH(JRF!$Q32,Entities!K:K,0)),"")&amp;IFERROR(INDEX(Entities!A:A,MATCH(JRF!$Q32,Entities!L:L,0)),"")&amp;IFERROR(INDEX(Entities!A:A,MATCH(JRF!$Q32,Entities!M:M,0)),"")&amp;IFERROR(INDEX(Entities!A:A,MATCH(JRF!$Q32,Entities!N:N,0)),"")&amp;IFERROR(INDEX(Entities!A:A,MATCH(JRF!$Q32,Entities!O:O,0)),"")&amp;IFERROR(INDEX(Entities!A:A,MATCH(JRF!$Q32,Entities!P:P,0)),"")&amp;IFERROR(INDEX(Entities!A:A,MATCH(JRF!$Q32,Entities!Q:Q,0)),"")&amp;IFERROR(INDEX(Entities!A:A,MATCH(JRF!$Q32,Entities!R:R,0)),"")&amp;IFERROR(INDEX(Entities!A:A,MATCH(JRF!$Q32,Entities!S:S,0)),"")&amp;IFERROR(INDEX(Entities!A:A,MATCH(JRF!$Q32,Entities!T:T,0)),"")&amp;IFERROR(INDEX(Entities!A:A,MATCH(JRF!$Q32,Entities!U:U,0)),"")&amp;IFERROR(INDEX(Entities!A:A,MATCH(JRF!$Q32,Entities!V:V,0)),"")&amp;IFERROR(INDEX(Entities!A:A,MATCH(JRF!$Q32,Entities!W:W,0)),"")&amp;IFERROR(INDEX(Entities!A:A,MATCH(JRF!$Q32,Entities!X:X,0)),"")&amp;IFERROR(INDEX(Entities!A:A,MATCH(JRF!$Q32,Entities!Y:Y,0)),"")&amp;IFERROR(INDEX(Entities!A:A,MATCH(JRF!$Q32,Entities!Z:Z,0)),"")&amp;IFERROR(INDEX(Entities!A:A,MATCH(JRF!$Q32,Entities!AA:AA,0)),"")&amp;IFERROR(INDEX(Entities!A:A,MATCH(JRF!$Q32,Entities!AB:AB,0)),"")&amp;IFERROR(INDEX(Entities!A:A,MATCH(JRF!$Q32,Entities!AC:AC,0)),"")&amp;IFERROR(INDEX(Entities!A:A,MATCH(JRF!$Q32,Entities!AD:AD,0)),"")</f>
        <v/>
      </c>
      <c r="AO19" s="171" t="str">
        <f>IFERROR(INDEX(Entities!A:A,MATCH(JRF!$B32,Entities!C:C,0)),"")&amp;IFERROR(INDEX(Entities!A:A,MATCH(JRF!$B32,Entities!D:D,0)),"")&amp;IFERROR(INDEX(Entities!A:A,MATCH(JRF!$B32,Entities!E:E,0)),"")&amp;IFERROR(INDEX(Entities!A:A,MATCH(JRF!$B32,Entities!F:F,0)),"")&amp;IFERROR(INDEX(Entities!A:A,MATCH(JRF!$B32,Entities!G:G,0)),"")&amp;IFERROR(INDEX(Entities!A:A,MATCH(JRF!$B32,Entities!H:H,0)),"")&amp;IFERROR(INDEX(Entities!A:A,MATCH(JRF!$B32,Entities!I:I,0)),"")&amp;IFERROR(INDEX(Entities!A:A,MATCH(JRF!$B32,Entities!J:J,0)),"")&amp;IFERROR(INDEX(Entities!A:A,MATCH(JRF!$B32,Entities!K:K,0)),"")&amp;IFERROR(INDEX(Entities!A:A,MATCH(JRF!$B32,Entities!L:L,0)),"")&amp;IFERROR(INDEX(Entities!A:A,MATCH(JRF!$B32,Entities!M:M,0)),"")&amp;IFERROR(INDEX(Entities!A:A,MATCH(JRF!$B32,Entities!N:N,0)),"")&amp;IFERROR(INDEX(Entities!A:A,MATCH(JRF!$B32,Entities!O:O,0)),"")&amp;IFERROR(INDEX(Entities!A:A,MATCH(JRF!$B32,Entities!P:P,0)),"")&amp;IFERROR(INDEX(Entities!A:A,MATCH(JRF!$B32,Entities!Q:Q,0)),"")&amp;IFERROR(INDEX(Entities!A:A,MATCH(JRF!$B32,Entities!R:R,0)),"")&amp;IFERROR(INDEX(Entities!A:A,MATCH(JRF!$B32,Entities!S:S,0)),"")&amp;IFERROR(INDEX(Entities!A:A,MATCH(JRF!$B32,Entities!T:T,0)),"")&amp;IFERROR(INDEX(Entities!A:A,MATCH(JRF!$B32,Entities!U:U,0)),"")&amp;IFERROR(INDEX(Entities!A:A,MATCH(JRF!$B32,Entities!V:V,0)),"")&amp;IFERROR(INDEX(Entities!A:A,MATCH(JRF!$B32,Entities!W:W,0)),"")&amp;IFERROR(INDEX(Entities!A:A,MATCH(JRF!$B32,Entities!X:X,0)),"")&amp;IFERROR(INDEX(Entities!A:A,MATCH(JRF!$B32,Entities!Y:Y,0)),"")&amp;IFERROR(INDEX(Entities!A:A,MATCH(JRF!$B32,Entities!Z:Z,0)),"")&amp;IFERROR(INDEX(Entities!A:A,MATCH(JRF!$B32,Entities!AA:AA,0)),"")&amp;IFERROR(INDEX(Entities!A:A,MATCH(JRF!$B32,Entities!AB:AB,0)),"")&amp;IFERROR(INDEX(Entities!A:A,MATCH(JRF!$B32,Entities!AC:AC,0)),"")&amp;IFERROR(INDEX(Entities!A:A,MATCH(JRF!$B32,Entities!AD:AD,0)),"")</f>
        <v/>
      </c>
      <c r="AP19" s="171" t="str">
        <f>IF(JRF!B32=JRF!Q32,"",JRF!Q32&amp;JRF!B32)</f>
        <v>P6066 </v>
      </c>
      <c r="AQ19" s="171" t="str">
        <f>IF(OR(JRF!B32="",JRF!Q32="",Checks!AN19="",Checks!AO19=""),"",IF(OR(JRF!B32=JRF!Q32,Checks!AN19=Checks!AO19),"Legal Entity/BU is same",IF(AN19&amp;AO19=IFERROR(VLOOKUP(AN19&amp;AO19,'Intercompany Master'!X:X,1,0),0),"Intercompany Agreement Exist","Intercompany Agreement Required")))</f>
        <v/>
      </c>
      <c r="AR19" t="str" cm="1">
        <f t="array" ref="AR19">IF("Intercompany Agreement Exist"=VLOOKUP(JRF!Q32&amp;JRF!B32,Checks!AP:AQ,2,0),VLOOKUP(Checks!AN19&amp;Checks!AO19,'Intercompany Master'!X:AN,{2,3,4,5,6,7,8,9,10,11,12,13,14,15,16,17},0),"")</f>
        <v/>
      </c>
      <c r="AS19" s="170"/>
      <c r="AU19" s="170"/>
      <c r="BY19" t="s">
        <v>590</v>
      </c>
      <c r="BZ19" t="s">
        <v>397</v>
      </c>
      <c r="CG19" t="s">
        <v>412</v>
      </c>
      <c r="CH19" s="170" t="s">
        <v>591</v>
      </c>
      <c r="CI19" t="str">
        <f>IF(JRF!F32&gt;0,"",IF(JRF!B32="","",IF(LEFT(JRF!B32,1)=IFERROR(VLOOKUP(LEFT(JRF!B32,1),$CF$2:$CF$5,1,0),0),"Product Code Required",IF(JRF!C32="","",IF(JRF!C32=IFERROR(VLOOKUP(JRF!C32,$CH:$CH,1,0),0),"Product Code Required","NA")))))</f>
        <v>NA</v>
      </c>
      <c r="CJ19" t="str">
        <f>IF(JRF!AV32&gt;0,"",IF(JRF!Q32="","",IF(LEFT(JRF!Q32,1)=IFERROR(VLOOKUP(LEFT(JRF!Q32,1),$CF$2:$CF$5,1,0),0),"Product Code Required",IF(JRF!V32="","",IF(JRF!V32=IFERROR(VLOOKUP(JRF!V32,$CH:$CH,1,0),0),"Product Code Required","NA")))))</f>
        <v/>
      </c>
      <c r="CK19" t="str">
        <f>IFERROR(IF(LEN('Journal Template'!F30)&gt;0,"",IF('Journal Template'!A30="","",IF(LEFT('Journal Template'!A30,1)=IFERROR(VLOOKUP(LEFT('Journal Template'!A30,1),Checks!$CF$2:$CF$5,1,0),0),"Product Code Required",IF('Journal Template'!D30="","",IF('Journal Template'!D30=IFERROR(VLOOKUP('Journal Template'!D30,Checks!$CH:$CH,1,0),0),"Product Code Required","NA"))))),"")</f>
        <v>Product Code Required</v>
      </c>
      <c r="CM19" s="170" t="s">
        <v>592</v>
      </c>
      <c r="CN19" t="s">
        <v>593</v>
      </c>
    </row>
    <row r="20" spans="14:92">
      <c r="N20" t="s">
        <v>594</v>
      </c>
      <c r="O20" t="s">
        <v>595</v>
      </c>
      <c r="P20" t="s">
        <v>386</v>
      </c>
      <c r="Q20" s="150" t="str">
        <f>IF(JRF!D33="","",IF(IFERROR(VLOOKUP(JRF!D33,Checks!N:P,3,0),0)="A","","Inactive account in Use"))</f>
        <v>Inactive account in Use</v>
      </c>
      <c r="R20" t="str">
        <f>IFERROR(IF('Journal Template'!C432="","",IF(IFERROR(VLOOKUP('Journal Template'!C432,Checks!N:P,3,0),0)="A","","Inactive account in Use")),"")</f>
        <v/>
      </c>
      <c r="S20" t="s">
        <v>596</v>
      </c>
      <c r="T20" t="s">
        <v>386</v>
      </c>
      <c r="U20" t="s">
        <v>68</v>
      </c>
      <c r="V20" s="150" t="str">
        <f>IF(JRF!C33="","",IF(IFERROR(VLOOKUP(JRF!C33,Checks!S:U,3,0),0)="A","Entry with System fund Dept",""))</f>
        <v/>
      </c>
      <c r="W20" t="str">
        <f>IFERROR(IF('Journal Template'!D432="","",IF(IFERROR(VLOOKUP('Journal Template'!D432,Checks!S:U,3,0),0)="A","Entry with System fund Dept","")),"")</f>
        <v/>
      </c>
      <c r="X20" t="s">
        <v>586</v>
      </c>
      <c r="Y20" t="s">
        <v>389</v>
      </c>
      <c r="Z20" t="s">
        <v>587</v>
      </c>
      <c r="AA20" t="s">
        <v>407</v>
      </c>
      <c r="AB20" t="s">
        <v>125</v>
      </c>
      <c r="AC20" s="150" t="str">
        <f>IFERROR(IF(JRF!C33="","",IF(AND(VLOOKUP(JRF!C33,X:AA,4,0)=JRF!B33,VLOOKUP(JRF!C33,X:Y,2,0)="A"),"","Inactive Dept Combo Error")),"Inactive Dept Combo Error")</f>
        <v>Inactive Dept Combo Error</v>
      </c>
      <c r="AD20" t="str">
        <f>IFERROR(IF('Journal Template'!D432="","",IF(AND(VLOOKUP('Journal Template'!D432,X:AA,4,0)='Journal Template'!A432,VLOOKUP('Journal Template'!D432,X:Y,2,0)="A"),"","Inactive Dept Combo Error")),"")</f>
        <v/>
      </c>
      <c r="AG20" s="163" t="s">
        <v>392</v>
      </c>
      <c r="AH20" s="163" t="s">
        <v>393</v>
      </c>
      <c r="AI20" s="163" t="s">
        <v>597</v>
      </c>
      <c r="AJ20" s="163" t="s">
        <v>598</v>
      </c>
      <c r="AK20" s="150" t="str">
        <f>IF(JRF!B33="","",IF(JRF!B33=IFERROR(VLOOKUP(JRF!B33,Checks!AI:AI,1,0),0),"Entry in Branch/Satellite BU's",""))</f>
        <v/>
      </c>
      <c r="AL20" t="str">
        <f>IFERROR(IF('Journal Template'!A432="","",IF('Journal Template'!A432=IFERROR(VLOOKUP('Journal Template'!A432,Checks!AI:AI,1,0),0),"Entry in Branch/Satellite BU's","")),"")</f>
        <v/>
      </c>
      <c r="AN20" t="str">
        <f>IFERROR(INDEX(Entities!A:A,MATCH(JRF!$Q33,Entities!C:C,0)),"")&amp;IFERROR(INDEX(Entities!A:A,MATCH(JRF!$Q33,Entities!D:D,0)),"")&amp;IFERROR(INDEX(Entities!A:A,MATCH(JRF!$Q33,Entities!E:E,0)),"")&amp;IFERROR(INDEX(Entities!A:A,MATCH(JRF!$Q33,Entities!F:F,0)),"")&amp;IFERROR(INDEX(Entities!A:A,MATCH(JRF!$Q33,Entities!G:G,0)),"")&amp;IFERROR(INDEX(Entities!A:A,MATCH(JRF!$Q33,Entities!H:H,0)),"")&amp;IFERROR(INDEX(Entities!A:A,MATCH(JRF!$Q33,Entities!I:I,0)),"")&amp;IFERROR(INDEX(Entities!A:A,MATCH(JRF!$Q33,Entities!J:J,0)),"")&amp;IFERROR(INDEX(Entities!A:A,MATCH(JRF!$Q33,Entities!K:K,0)),"")&amp;IFERROR(INDEX(Entities!A:A,MATCH(JRF!$Q33,Entities!L:L,0)),"")&amp;IFERROR(INDEX(Entities!A:A,MATCH(JRF!$Q33,Entities!M:M,0)),"")&amp;IFERROR(INDEX(Entities!A:A,MATCH(JRF!$Q33,Entities!N:N,0)),"")&amp;IFERROR(INDEX(Entities!A:A,MATCH(JRF!$Q33,Entities!O:O,0)),"")&amp;IFERROR(INDEX(Entities!A:A,MATCH(JRF!$Q33,Entities!P:P,0)),"")&amp;IFERROR(INDEX(Entities!A:A,MATCH(JRF!$Q33,Entities!Q:Q,0)),"")&amp;IFERROR(INDEX(Entities!A:A,MATCH(JRF!$Q33,Entities!R:R,0)),"")&amp;IFERROR(INDEX(Entities!A:A,MATCH(JRF!$Q33,Entities!S:S,0)),"")&amp;IFERROR(INDEX(Entities!A:A,MATCH(JRF!$Q33,Entities!T:T,0)),"")&amp;IFERROR(INDEX(Entities!A:A,MATCH(JRF!$Q33,Entities!U:U,0)),"")&amp;IFERROR(INDEX(Entities!A:A,MATCH(JRF!$Q33,Entities!V:V,0)),"")&amp;IFERROR(INDEX(Entities!A:A,MATCH(JRF!$Q33,Entities!W:W,0)),"")&amp;IFERROR(INDEX(Entities!A:A,MATCH(JRF!$Q33,Entities!X:X,0)),"")&amp;IFERROR(INDEX(Entities!A:A,MATCH(JRF!$Q33,Entities!Y:Y,0)),"")&amp;IFERROR(INDEX(Entities!A:A,MATCH(JRF!$Q33,Entities!Z:Z,0)),"")&amp;IFERROR(INDEX(Entities!A:A,MATCH(JRF!$Q33,Entities!AA:AA,0)),"")&amp;IFERROR(INDEX(Entities!A:A,MATCH(JRF!$Q33,Entities!AB:AB,0)),"")&amp;IFERROR(INDEX(Entities!A:A,MATCH(JRF!$Q33,Entities!AC:AC,0)),"")&amp;IFERROR(INDEX(Entities!A:A,MATCH(JRF!$Q33,Entities!AD:AD,0)),"")</f>
        <v/>
      </c>
      <c r="AO20" s="171" t="str">
        <f>IFERROR(INDEX(Entities!A:A,MATCH(JRF!$B33,Entities!C:C,0)),"")&amp;IFERROR(INDEX(Entities!A:A,MATCH(JRF!$B33,Entities!D:D,0)),"")&amp;IFERROR(INDEX(Entities!A:A,MATCH(JRF!$B33,Entities!E:E,0)),"")&amp;IFERROR(INDEX(Entities!A:A,MATCH(JRF!$B33,Entities!F:F,0)),"")&amp;IFERROR(INDEX(Entities!A:A,MATCH(JRF!$B33,Entities!G:G,0)),"")&amp;IFERROR(INDEX(Entities!A:A,MATCH(JRF!$B33,Entities!H:H,0)),"")&amp;IFERROR(INDEX(Entities!A:A,MATCH(JRF!$B33,Entities!I:I,0)),"")&amp;IFERROR(INDEX(Entities!A:A,MATCH(JRF!$B33,Entities!J:J,0)),"")&amp;IFERROR(INDEX(Entities!A:A,MATCH(JRF!$B33,Entities!K:K,0)),"")&amp;IFERROR(INDEX(Entities!A:A,MATCH(JRF!$B33,Entities!L:L,0)),"")&amp;IFERROR(INDEX(Entities!A:A,MATCH(JRF!$B33,Entities!M:M,0)),"")&amp;IFERROR(INDEX(Entities!A:A,MATCH(JRF!$B33,Entities!N:N,0)),"")&amp;IFERROR(INDEX(Entities!A:A,MATCH(JRF!$B33,Entities!O:O,0)),"")&amp;IFERROR(INDEX(Entities!A:A,MATCH(JRF!$B33,Entities!P:P,0)),"")&amp;IFERROR(INDEX(Entities!A:A,MATCH(JRF!$B33,Entities!Q:Q,0)),"")&amp;IFERROR(INDEX(Entities!A:A,MATCH(JRF!$B33,Entities!R:R,0)),"")&amp;IFERROR(INDEX(Entities!A:A,MATCH(JRF!$B33,Entities!S:S,0)),"")&amp;IFERROR(INDEX(Entities!A:A,MATCH(JRF!$B33,Entities!T:T,0)),"")&amp;IFERROR(INDEX(Entities!A:A,MATCH(JRF!$B33,Entities!U:U,0)),"")&amp;IFERROR(INDEX(Entities!A:A,MATCH(JRF!$B33,Entities!V:V,0)),"")&amp;IFERROR(INDEX(Entities!A:A,MATCH(JRF!$B33,Entities!W:W,0)),"")&amp;IFERROR(INDEX(Entities!A:A,MATCH(JRF!$B33,Entities!X:X,0)),"")&amp;IFERROR(INDEX(Entities!A:A,MATCH(JRF!$B33,Entities!Y:Y,0)),"")&amp;IFERROR(INDEX(Entities!A:A,MATCH(JRF!$B33,Entities!Z:Z,0)),"")&amp;IFERROR(INDEX(Entities!A:A,MATCH(JRF!$B33,Entities!AA:AA,0)),"")&amp;IFERROR(INDEX(Entities!A:A,MATCH(JRF!$B33,Entities!AB:AB,0)),"")&amp;IFERROR(INDEX(Entities!A:A,MATCH(JRF!$B33,Entities!AC:AC,0)),"")&amp;IFERROR(INDEX(Entities!A:A,MATCH(JRF!$B33,Entities!AD:AD,0)),"")</f>
        <v/>
      </c>
      <c r="AP20" s="171" t="str">
        <f>IF(JRF!B33=JRF!Q33,"",JRF!Q33&amp;JRF!B33)</f>
        <v>P6066 </v>
      </c>
      <c r="AQ20" s="171" t="str">
        <f>IF(OR(JRF!B33="",JRF!Q33="",Checks!AN20="",Checks!AO20=""),"",IF(OR(JRF!B33=JRF!Q33,Checks!AN20=Checks!AO20),"Legal Entity/BU is same",IF(AN20&amp;AO20=IFERROR(VLOOKUP(AN20&amp;AO20,'Intercompany Master'!X:X,1,0),0),"Intercompany Agreement Exist","Intercompany Agreement Required")))</f>
        <v/>
      </c>
      <c r="AR20" t="str" cm="1">
        <f t="array" ref="AR20">IF("Intercompany Agreement Exist"=VLOOKUP(JRF!Q33&amp;JRF!B33,Checks!AP:AQ,2,0),VLOOKUP(Checks!AN20&amp;Checks!AO20,'Intercompany Master'!X:AN,{2,3,4,5,6,7,8,9,10,11,12,13,14,15,16,17},0),"")</f>
        <v/>
      </c>
      <c r="AS20" s="170"/>
      <c r="AU20" s="170"/>
      <c r="BY20" t="s">
        <v>599</v>
      </c>
      <c r="BZ20" t="s">
        <v>397</v>
      </c>
      <c r="CG20" t="s">
        <v>412</v>
      </c>
      <c r="CH20" s="170" t="s">
        <v>600</v>
      </c>
      <c r="CI20" t="str">
        <f>IF(JRF!F33&gt;0,"",IF(JRF!B33="","",IF(LEFT(JRF!B33,1)=IFERROR(VLOOKUP(LEFT(JRF!B33,1),$CF$2:$CF$5,1,0),0),"Product Code Required",IF(JRF!C33="","",IF(JRF!C33=IFERROR(VLOOKUP(JRF!C33,$CH:$CH,1,0),0),"Product Code Required","NA")))))</f>
        <v>NA</v>
      </c>
      <c r="CJ20" t="str">
        <f>IF(JRF!AV33&gt;0,"",IF(JRF!Q33="","",IF(LEFT(JRF!Q33,1)=IFERROR(VLOOKUP(LEFT(JRF!Q33,1),$CF$2:$CF$5,1,0),0),"Product Code Required",IF(JRF!V33="","",IF(JRF!V33=IFERROR(VLOOKUP(JRF!V33,$CH:$CH,1,0),0),"Product Code Required","NA")))))</f>
        <v/>
      </c>
      <c r="CK20" t="str">
        <f>IFERROR(IF(LEN('Journal Template'!F31)&gt;0,"",IF('Journal Template'!A31="","",IF(LEFT('Journal Template'!A31,1)=IFERROR(VLOOKUP(LEFT('Journal Template'!A31,1),Checks!$CF$2:$CF$5,1,0),0),"Product Code Required",IF('Journal Template'!D31="","",IF('Journal Template'!D31=IFERROR(VLOOKUP('Journal Template'!D31,Checks!$CH:$CH,1,0),0),"Product Code Required","NA"))))),"")</f>
        <v>Product Code Required</v>
      </c>
      <c r="CM20" s="170" t="s">
        <v>601</v>
      </c>
      <c r="CN20" t="s">
        <v>602</v>
      </c>
    </row>
    <row r="21" spans="14:92">
      <c r="N21" t="s">
        <v>603</v>
      </c>
      <c r="O21" t="s">
        <v>604</v>
      </c>
      <c r="P21" t="s">
        <v>386</v>
      </c>
      <c r="Q21" s="150" t="str">
        <f>IF(JRF!D34="","",IF(IFERROR(VLOOKUP(JRF!D34,Checks!N:P,3,0),0)="A","","Inactive account in Use"))</f>
        <v>Inactive account in Use</v>
      </c>
      <c r="R21" t="str">
        <f>IFERROR(IF('Journal Template'!C433="","",IF(IFERROR(VLOOKUP('Journal Template'!C433,Checks!N:P,3,0),0)="A","","Inactive account in Use")),"")</f>
        <v/>
      </c>
      <c r="S21" t="s">
        <v>605</v>
      </c>
      <c r="T21" t="s">
        <v>386</v>
      </c>
      <c r="U21" t="s">
        <v>68</v>
      </c>
      <c r="V21" s="150" t="str">
        <f>IF(JRF!C34="","",IF(IFERROR(VLOOKUP(JRF!C34,Checks!S:U,3,0),0)="A","Entry with System fund Dept",""))</f>
        <v/>
      </c>
      <c r="W21" t="str">
        <f>IFERROR(IF('Journal Template'!D433="","",IF(IFERROR(VLOOKUP('Journal Template'!D433,Checks!S:U,3,0),0)="A","Entry with System fund Dept","")),"")</f>
        <v/>
      </c>
      <c r="X21" t="s">
        <v>586</v>
      </c>
      <c r="Y21" t="s">
        <v>389</v>
      </c>
      <c r="Z21" t="s">
        <v>587</v>
      </c>
      <c r="AA21" t="s">
        <v>606</v>
      </c>
      <c r="AB21" t="s">
        <v>125</v>
      </c>
      <c r="AC21" s="150" t="str">
        <f>IFERROR(IF(JRF!C34="","",IF(AND(VLOOKUP(JRF!C34,X:AA,4,0)=JRF!B34,VLOOKUP(JRF!C34,X:Y,2,0)="A"),"","Inactive Dept Combo Error")),"Inactive Dept Combo Error")</f>
        <v>Inactive Dept Combo Error</v>
      </c>
      <c r="AD21" t="str">
        <f>IFERROR(IF('Journal Template'!D433="","",IF(AND(VLOOKUP('Journal Template'!D433,X:AA,4,0)='Journal Template'!A433,VLOOKUP('Journal Template'!D433,X:Y,2,0)="A"),"","Inactive Dept Combo Error")),"")</f>
        <v/>
      </c>
      <c r="AG21" s="163" t="s">
        <v>392</v>
      </c>
      <c r="AH21" s="163" t="s">
        <v>393</v>
      </c>
      <c r="AI21" s="163" t="s">
        <v>607</v>
      </c>
      <c r="AJ21" s="163" t="s">
        <v>608</v>
      </c>
      <c r="AK21" s="150" t="str">
        <f>IF(JRF!B34="","",IF(JRF!B34=IFERROR(VLOOKUP(JRF!B34,Checks!AI:AI,1,0),0),"Entry in Branch/Satellite BU's",""))</f>
        <v/>
      </c>
      <c r="AL21" t="str">
        <f>IFERROR(IF('Journal Template'!A433="","",IF('Journal Template'!A433=IFERROR(VLOOKUP('Journal Template'!A433,Checks!AI:AI,1,0),0),"Entry in Branch/Satellite BU's","")),"")</f>
        <v/>
      </c>
      <c r="AN21" t="str">
        <f>IFERROR(INDEX(Entities!A:A,MATCH(JRF!$Q34,Entities!C:C,0)),"")&amp;IFERROR(INDEX(Entities!A:A,MATCH(JRF!$Q34,Entities!D:D,0)),"")&amp;IFERROR(INDEX(Entities!A:A,MATCH(JRF!$Q34,Entities!E:E,0)),"")&amp;IFERROR(INDEX(Entities!A:A,MATCH(JRF!$Q34,Entities!F:F,0)),"")&amp;IFERROR(INDEX(Entities!A:A,MATCH(JRF!$Q34,Entities!G:G,0)),"")&amp;IFERROR(INDEX(Entities!A:A,MATCH(JRF!$Q34,Entities!H:H,0)),"")&amp;IFERROR(INDEX(Entities!A:A,MATCH(JRF!$Q34,Entities!I:I,0)),"")&amp;IFERROR(INDEX(Entities!A:A,MATCH(JRF!$Q34,Entities!J:J,0)),"")&amp;IFERROR(INDEX(Entities!A:A,MATCH(JRF!$Q34,Entities!K:K,0)),"")&amp;IFERROR(INDEX(Entities!A:A,MATCH(JRF!$Q34,Entities!L:L,0)),"")&amp;IFERROR(INDEX(Entities!A:A,MATCH(JRF!$Q34,Entities!M:M,0)),"")&amp;IFERROR(INDEX(Entities!A:A,MATCH(JRF!$Q34,Entities!N:N,0)),"")&amp;IFERROR(INDEX(Entities!A:A,MATCH(JRF!$Q34,Entities!O:O,0)),"")&amp;IFERROR(INDEX(Entities!A:A,MATCH(JRF!$Q34,Entities!P:P,0)),"")&amp;IFERROR(INDEX(Entities!A:A,MATCH(JRF!$Q34,Entities!Q:Q,0)),"")&amp;IFERROR(INDEX(Entities!A:A,MATCH(JRF!$Q34,Entities!R:R,0)),"")&amp;IFERROR(INDEX(Entities!A:A,MATCH(JRF!$Q34,Entities!S:S,0)),"")&amp;IFERROR(INDEX(Entities!A:A,MATCH(JRF!$Q34,Entities!T:T,0)),"")&amp;IFERROR(INDEX(Entities!A:A,MATCH(JRF!$Q34,Entities!U:U,0)),"")&amp;IFERROR(INDEX(Entities!A:A,MATCH(JRF!$Q34,Entities!V:V,0)),"")&amp;IFERROR(INDEX(Entities!A:A,MATCH(JRF!$Q34,Entities!W:W,0)),"")&amp;IFERROR(INDEX(Entities!A:A,MATCH(JRF!$Q34,Entities!X:X,0)),"")&amp;IFERROR(INDEX(Entities!A:A,MATCH(JRF!$Q34,Entities!Y:Y,0)),"")&amp;IFERROR(INDEX(Entities!A:A,MATCH(JRF!$Q34,Entities!Z:Z,0)),"")&amp;IFERROR(INDEX(Entities!A:A,MATCH(JRF!$Q34,Entities!AA:AA,0)),"")&amp;IFERROR(INDEX(Entities!A:A,MATCH(JRF!$Q34,Entities!AB:AB,0)),"")&amp;IFERROR(INDEX(Entities!A:A,MATCH(JRF!$Q34,Entities!AC:AC,0)),"")&amp;IFERROR(INDEX(Entities!A:A,MATCH(JRF!$Q34,Entities!AD:AD,0)),"")</f>
        <v/>
      </c>
      <c r="AO21" s="171" t="str">
        <f>IFERROR(INDEX(Entities!A:A,MATCH(JRF!$B34,Entities!C:C,0)),"")&amp;IFERROR(INDEX(Entities!A:A,MATCH(JRF!$B34,Entities!D:D,0)),"")&amp;IFERROR(INDEX(Entities!A:A,MATCH(JRF!$B34,Entities!E:E,0)),"")&amp;IFERROR(INDEX(Entities!A:A,MATCH(JRF!$B34,Entities!F:F,0)),"")&amp;IFERROR(INDEX(Entities!A:A,MATCH(JRF!$B34,Entities!G:G,0)),"")&amp;IFERROR(INDEX(Entities!A:A,MATCH(JRF!$B34,Entities!H:H,0)),"")&amp;IFERROR(INDEX(Entities!A:A,MATCH(JRF!$B34,Entities!I:I,0)),"")&amp;IFERROR(INDEX(Entities!A:A,MATCH(JRF!$B34,Entities!J:J,0)),"")&amp;IFERROR(INDEX(Entities!A:A,MATCH(JRF!$B34,Entities!K:K,0)),"")&amp;IFERROR(INDEX(Entities!A:A,MATCH(JRF!$B34,Entities!L:L,0)),"")&amp;IFERROR(INDEX(Entities!A:A,MATCH(JRF!$B34,Entities!M:M,0)),"")&amp;IFERROR(INDEX(Entities!A:A,MATCH(JRF!$B34,Entities!N:N,0)),"")&amp;IFERROR(INDEX(Entities!A:A,MATCH(JRF!$B34,Entities!O:O,0)),"")&amp;IFERROR(INDEX(Entities!A:A,MATCH(JRF!$B34,Entities!P:P,0)),"")&amp;IFERROR(INDEX(Entities!A:A,MATCH(JRF!$B34,Entities!Q:Q,0)),"")&amp;IFERROR(INDEX(Entities!A:A,MATCH(JRF!$B34,Entities!R:R,0)),"")&amp;IFERROR(INDEX(Entities!A:A,MATCH(JRF!$B34,Entities!S:S,0)),"")&amp;IFERROR(INDEX(Entities!A:A,MATCH(JRF!$B34,Entities!T:T,0)),"")&amp;IFERROR(INDEX(Entities!A:A,MATCH(JRF!$B34,Entities!U:U,0)),"")&amp;IFERROR(INDEX(Entities!A:A,MATCH(JRF!$B34,Entities!V:V,0)),"")&amp;IFERROR(INDEX(Entities!A:A,MATCH(JRF!$B34,Entities!W:W,0)),"")&amp;IFERROR(INDEX(Entities!A:A,MATCH(JRF!$B34,Entities!X:X,0)),"")&amp;IFERROR(INDEX(Entities!A:A,MATCH(JRF!$B34,Entities!Y:Y,0)),"")&amp;IFERROR(INDEX(Entities!A:A,MATCH(JRF!$B34,Entities!Z:Z,0)),"")&amp;IFERROR(INDEX(Entities!A:A,MATCH(JRF!$B34,Entities!AA:AA,0)),"")&amp;IFERROR(INDEX(Entities!A:A,MATCH(JRF!$B34,Entities!AB:AB,0)),"")&amp;IFERROR(INDEX(Entities!A:A,MATCH(JRF!$B34,Entities!AC:AC,0)),"")&amp;IFERROR(INDEX(Entities!A:A,MATCH(JRF!$B34,Entities!AD:AD,0)),"")</f>
        <v/>
      </c>
      <c r="AP21" s="171" t="str">
        <f>IF(JRF!B34=JRF!Q34,"",JRF!Q34&amp;JRF!B34)</f>
        <v>P6066 </v>
      </c>
      <c r="AQ21" s="171" t="str">
        <f>IF(OR(JRF!B34="",JRF!Q34="",Checks!AN21="",Checks!AO21=""),"",IF(OR(JRF!B34=JRF!Q34,Checks!AN21=Checks!AO21),"Legal Entity/BU is same",IF(AN21&amp;AO21=IFERROR(VLOOKUP(AN21&amp;AO21,'Intercompany Master'!X:X,1,0),0),"Intercompany Agreement Exist","Intercompany Agreement Required")))</f>
        <v/>
      </c>
      <c r="AR21" t="str" cm="1">
        <f t="array" ref="AR21">IF("Intercompany Agreement Exist"=VLOOKUP(JRF!Q34&amp;JRF!B34,Checks!AP:AQ,2,0),VLOOKUP(Checks!AN21&amp;Checks!AO21,'Intercompany Master'!X:AN,{2,3,4,5,6,7,8,9,10,11,12,13,14,15,16,17},0),"")</f>
        <v/>
      </c>
      <c r="AS21" s="170"/>
      <c r="AU21" s="170"/>
      <c r="BY21" t="s">
        <v>609</v>
      </c>
      <c r="BZ21" t="s">
        <v>610</v>
      </c>
      <c r="CG21" t="s">
        <v>611</v>
      </c>
      <c r="CH21" s="170" t="s">
        <v>612</v>
      </c>
      <c r="CI21" t="str">
        <f>IF(JRF!F34&gt;0,"",IF(JRF!B34="","",IF(LEFT(JRF!B34,1)=IFERROR(VLOOKUP(LEFT(JRF!B34,1),$CF$2:$CF$5,1,0),0),"Product Code Required",IF(JRF!C34="","",IF(JRF!C34=IFERROR(VLOOKUP(JRF!C34,$CH:$CH,1,0),0),"Product Code Required","NA")))))</f>
        <v>NA</v>
      </c>
      <c r="CJ21" t="str">
        <f>IF(JRF!AV34&gt;0,"",IF(JRF!Q34="","",IF(LEFT(JRF!Q34,1)=IFERROR(VLOOKUP(LEFT(JRF!Q34,1),$CF$2:$CF$5,1,0),0),"Product Code Required",IF(JRF!V34="","",IF(JRF!V34=IFERROR(VLOOKUP(JRF!V34,$CH:$CH,1,0),0),"Product Code Required","NA")))))</f>
        <v/>
      </c>
      <c r="CK21" t="str">
        <f>IFERROR(IF(LEN('Journal Template'!F32)&gt;0,"",IF('Journal Template'!A32="","",IF(LEFT('Journal Template'!A32,1)=IFERROR(VLOOKUP(LEFT('Journal Template'!A32,1),Checks!$CF$2:$CF$5,1,0),0),"Product Code Required",IF('Journal Template'!D32="","",IF('Journal Template'!D32=IFERROR(VLOOKUP('Journal Template'!D32,Checks!$CH:$CH,1,0),0),"Product Code Required","NA"))))),"")</f>
        <v>Product Code Required</v>
      </c>
      <c r="CM21" s="170" t="s">
        <v>613</v>
      </c>
      <c r="CN21" t="s">
        <v>614</v>
      </c>
    </row>
    <row r="22" spans="14:92">
      <c r="N22" t="s">
        <v>615</v>
      </c>
      <c r="O22" t="s">
        <v>616</v>
      </c>
      <c r="P22" t="s">
        <v>386</v>
      </c>
      <c r="Q22" s="150" t="str">
        <f>IF(JRF!D35="","",IF(IFERROR(VLOOKUP(JRF!D35,Checks!N:P,3,0),0)="A","","Inactive account in Use"))</f>
        <v>Inactive account in Use</v>
      </c>
      <c r="R22" t="str">
        <f>IFERROR(IF('Journal Template'!C434="","",IF(IFERROR(VLOOKUP('Journal Template'!C434,Checks!N:P,3,0),0)="A","","Inactive account in Use")),"")</f>
        <v/>
      </c>
      <c r="S22" t="s">
        <v>617</v>
      </c>
      <c r="T22" t="s">
        <v>386</v>
      </c>
      <c r="U22" t="s">
        <v>68</v>
      </c>
      <c r="V22" s="150" t="str">
        <f>IF(JRF!C35="","",IF(IFERROR(VLOOKUP(JRF!C35,Checks!S:U,3,0),0)="A","Entry with System fund Dept",""))</f>
        <v/>
      </c>
      <c r="W22" t="str">
        <f>IFERROR(IF('Journal Template'!D434="","",IF(IFERROR(VLOOKUP('Journal Template'!D434,Checks!S:U,3,0),0)="A","Entry with System fund Dept","")),"")</f>
        <v/>
      </c>
      <c r="X22" t="s">
        <v>618</v>
      </c>
      <c r="Y22" t="s">
        <v>389</v>
      </c>
      <c r="Z22" t="s">
        <v>619</v>
      </c>
      <c r="AA22" t="s">
        <v>391</v>
      </c>
      <c r="AB22" t="s">
        <v>125</v>
      </c>
      <c r="AC22" s="150" t="str">
        <f>IFERROR(IF(JRF!C35="","",IF(AND(VLOOKUP(JRF!C35,X:AA,4,0)=JRF!B35,VLOOKUP(JRF!C35,X:Y,2,0)="A"),"","Inactive Dept Combo Error")),"Inactive Dept Combo Error")</f>
        <v>Inactive Dept Combo Error</v>
      </c>
      <c r="AD22" t="str">
        <f>IFERROR(IF('Journal Template'!D434="","",IF(AND(VLOOKUP('Journal Template'!D434,X:AA,4,0)='Journal Template'!A434,VLOOKUP('Journal Template'!D434,X:Y,2,0)="A"),"","Inactive Dept Combo Error")),"")</f>
        <v/>
      </c>
      <c r="AG22" s="163" t="s">
        <v>392</v>
      </c>
      <c r="AH22" s="163" t="s">
        <v>393</v>
      </c>
      <c r="AI22" s="163" t="s">
        <v>620</v>
      </c>
      <c r="AJ22" s="163" t="s">
        <v>621</v>
      </c>
      <c r="AK22" s="150" t="str">
        <f>IF(JRF!B35="","",IF(JRF!B35=IFERROR(VLOOKUP(JRF!B35,Checks!AI:AI,1,0),0),"Entry in Branch/Satellite BU's",""))</f>
        <v/>
      </c>
      <c r="AL22" t="str">
        <f>IFERROR(IF('Journal Template'!A434="","",IF('Journal Template'!A434=IFERROR(VLOOKUP('Journal Template'!A434,Checks!AI:AI,1,0),0),"Entry in Branch/Satellite BU's","")),"")</f>
        <v/>
      </c>
      <c r="AN22" t="str">
        <f>IFERROR(INDEX(Entities!A:A,MATCH(JRF!$Q35,Entities!C:C,0)),"")&amp;IFERROR(INDEX(Entities!A:A,MATCH(JRF!$Q35,Entities!D:D,0)),"")&amp;IFERROR(INDEX(Entities!A:A,MATCH(JRF!$Q35,Entities!E:E,0)),"")&amp;IFERROR(INDEX(Entities!A:A,MATCH(JRF!$Q35,Entities!F:F,0)),"")&amp;IFERROR(INDEX(Entities!A:A,MATCH(JRF!$Q35,Entities!G:G,0)),"")&amp;IFERROR(INDEX(Entities!A:A,MATCH(JRF!$Q35,Entities!H:H,0)),"")&amp;IFERROR(INDEX(Entities!A:A,MATCH(JRF!$Q35,Entities!I:I,0)),"")&amp;IFERROR(INDEX(Entities!A:A,MATCH(JRF!$Q35,Entities!J:J,0)),"")&amp;IFERROR(INDEX(Entities!A:A,MATCH(JRF!$Q35,Entities!K:K,0)),"")&amp;IFERROR(INDEX(Entities!A:A,MATCH(JRF!$Q35,Entities!L:L,0)),"")&amp;IFERROR(INDEX(Entities!A:A,MATCH(JRF!$Q35,Entities!M:M,0)),"")&amp;IFERROR(INDEX(Entities!A:A,MATCH(JRF!$Q35,Entities!N:N,0)),"")&amp;IFERROR(INDEX(Entities!A:A,MATCH(JRF!$Q35,Entities!O:O,0)),"")&amp;IFERROR(INDEX(Entities!A:A,MATCH(JRF!$Q35,Entities!P:P,0)),"")&amp;IFERROR(INDEX(Entities!A:A,MATCH(JRF!$Q35,Entities!Q:Q,0)),"")&amp;IFERROR(INDEX(Entities!A:A,MATCH(JRF!$Q35,Entities!R:R,0)),"")&amp;IFERROR(INDEX(Entities!A:A,MATCH(JRF!$Q35,Entities!S:S,0)),"")&amp;IFERROR(INDEX(Entities!A:A,MATCH(JRF!$Q35,Entities!T:T,0)),"")&amp;IFERROR(INDEX(Entities!A:A,MATCH(JRF!$Q35,Entities!U:U,0)),"")&amp;IFERROR(INDEX(Entities!A:A,MATCH(JRF!$Q35,Entities!V:V,0)),"")&amp;IFERROR(INDEX(Entities!A:A,MATCH(JRF!$Q35,Entities!W:W,0)),"")&amp;IFERROR(INDEX(Entities!A:A,MATCH(JRF!$Q35,Entities!X:X,0)),"")&amp;IFERROR(INDEX(Entities!A:A,MATCH(JRF!$Q35,Entities!Y:Y,0)),"")&amp;IFERROR(INDEX(Entities!A:A,MATCH(JRF!$Q35,Entities!Z:Z,0)),"")&amp;IFERROR(INDEX(Entities!A:A,MATCH(JRF!$Q35,Entities!AA:AA,0)),"")&amp;IFERROR(INDEX(Entities!A:A,MATCH(JRF!$Q35,Entities!AB:AB,0)),"")&amp;IFERROR(INDEX(Entities!A:A,MATCH(JRF!$Q35,Entities!AC:AC,0)),"")&amp;IFERROR(INDEX(Entities!A:A,MATCH(JRF!$Q35,Entities!AD:AD,0)),"")</f>
        <v/>
      </c>
      <c r="AO22" s="171" t="str">
        <f>IFERROR(INDEX(Entities!A:A,MATCH(JRF!$B35,Entities!C:C,0)),"")&amp;IFERROR(INDEX(Entities!A:A,MATCH(JRF!$B35,Entities!D:D,0)),"")&amp;IFERROR(INDEX(Entities!A:A,MATCH(JRF!$B35,Entities!E:E,0)),"")&amp;IFERROR(INDEX(Entities!A:A,MATCH(JRF!$B35,Entities!F:F,0)),"")&amp;IFERROR(INDEX(Entities!A:A,MATCH(JRF!$B35,Entities!G:G,0)),"")&amp;IFERROR(INDEX(Entities!A:A,MATCH(JRF!$B35,Entities!H:H,0)),"")&amp;IFERROR(INDEX(Entities!A:A,MATCH(JRF!$B35,Entities!I:I,0)),"")&amp;IFERROR(INDEX(Entities!A:A,MATCH(JRF!$B35,Entities!J:J,0)),"")&amp;IFERROR(INDEX(Entities!A:A,MATCH(JRF!$B35,Entities!K:K,0)),"")&amp;IFERROR(INDEX(Entities!A:A,MATCH(JRF!$B35,Entities!L:L,0)),"")&amp;IFERROR(INDEX(Entities!A:A,MATCH(JRF!$B35,Entities!M:M,0)),"")&amp;IFERROR(INDEX(Entities!A:A,MATCH(JRF!$B35,Entities!N:N,0)),"")&amp;IFERROR(INDEX(Entities!A:A,MATCH(JRF!$B35,Entities!O:O,0)),"")&amp;IFERROR(INDEX(Entities!A:A,MATCH(JRF!$B35,Entities!P:P,0)),"")&amp;IFERROR(INDEX(Entities!A:A,MATCH(JRF!$B35,Entities!Q:Q,0)),"")&amp;IFERROR(INDEX(Entities!A:A,MATCH(JRF!$B35,Entities!R:R,0)),"")&amp;IFERROR(INDEX(Entities!A:A,MATCH(JRF!$B35,Entities!S:S,0)),"")&amp;IFERROR(INDEX(Entities!A:A,MATCH(JRF!$B35,Entities!T:T,0)),"")&amp;IFERROR(INDEX(Entities!A:A,MATCH(JRF!$B35,Entities!U:U,0)),"")&amp;IFERROR(INDEX(Entities!A:A,MATCH(JRF!$B35,Entities!V:V,0)),"")&amp;IFERROR(INDEX(Entities!A:A,MATCH(JRF!$B35,Entities!W:W,0)),"")&amp;IFERROR(INDEX(Entities!A:A,MATCH(JRF!$B35,Entities!X:X,0)),"")&amp;IFERROR(INDEX(Entities!A:A,MATCH(JRF!$B35,Entities!Y:Y,0)),"")&amp;IFERROR(INDEX(Entities!A:A,MATCH(JRF!$B35,Entities!Z:Z,0)),"")&amp;IFERROR(INDEX(Entities!A:A,MATCH(JRF!$B35,Entities!AA:AA,0)),"")&amp;IFERROR(INDEX(Entities!A:A,MATCH(JRF!$B35,Entities!AB:AB,0)),"")&amp;IFERROR(INDEX(Entities!A:A,MATCH(JRF!$B35,Entities!AC:AC,0)),"")&amp;IFERROR(INDEX(Entities!A:A,MATCH(JRF!$B35,Entities!AD:AD,0)),"")</f>
        <v/>
      </c>
      <c r="AP22" s="171" t="str">
        <f>IF(JRF!B35=JRF!Q35,"",JRF!Q35&amp;JRF!B35)</f>
        <v>P6066 </v>
      </c>
      <c r="AQ22" s="171" t="str">
        <f>IF(OR(JRF!B35="",JRF!Q35="",Checks!AN22="",Checks!AO22=""),"",IF(OR(JRF!B35=JRF!Q35,Checks!AN22=Checks!AO22),"Legal Entity/BU is same",IF(AN22&amp;AO22=IFERROR(VLOOKUP(AN22&amp;AO22,'Intercompany Master'!X:X,1,0),0),"Intercompany Agreement Exist","Intercompany Agreement Required")))</f>
        <v/>
      </c>
      <c r="AR22" t="str" cm="1">
        <f t="array" ref="AR22">IF("Intercompany Agreement Exist"=VLOOKUP(JRF!Q35&amp;JRF!B35,Checks!AP:AQ,2,0),VLOOKUP(Checks!AN22&amp;Checks!AO22,'Intercompany Master'!X:AN,{2,3,4,5,6,7,8,9,10,11,12,13,14,15,16,17},0),"")</f>
        <v/>
      </c>
      <c r="AS22" s="170"/>
      <c r="AU22" s="170"/>
      <c r="BY22" t="s">
        <v>622</v>
      </c>
      <c r="BZ22" t="s">
        <v>610</v>
      </c>
      <c r="CG22" t="s">
        <v>623</v>
      </c>
      <c r="CH22" s="170" t="s">
        <v>624</v>
      </c>
      <c r="CI22" t="str">
        <f>IF(JRF!F35&gt;0,"",IF(JRF!B35="","",IF(LEFT(JRF!B35,1)=IFERROR(VLOOKUP(LEFT(JRF!B35,1),$CF$2:$CF$5,1,0),0),"Product Code Required",IF(JRF!C35="","",IF(JRF!C35=IFERROR(VLOOKUP(JRF!C35,$CH:$CH,1,0),0),"Product Code Required","NA")))))</f>
        <v>NA</v>
      </c>
      <c r="CJ22" t="str">
        <f>IF(JRF!AV35&gt;0,"",IF(JRF!Q35="","",IF(LEFT(JRF!Q35,1)=IFERROR(VLOOKUP(LEFT(JRF!Q35,1),$CF$2:$CF$5,1,0),0),"Product Code Required",IF(JRF!V35="","",IF(JRF!V35=IFERROR(VLOOKUP(JRF!V35,$CH:$CH,1,0),0),"Product Code Required","NA")))))</f>
        <v/>
      </c>
      <c r="CK22" t="str">
        <f>IFERROR(IF(LEN('Journal Template'!F33)&gt;0,"",IF('Journal Template'!A33="","",IF(LEFT('Journal Template'!A33,1)=IFERROR(VLOOKUP(LEFT('Journal Template'!A33,1),Checks!$CF$2:$CF$5,1,0),0),"Product Code Required",IF('Journal Template'!D33="","",IF('Journal Template'!D33=IFERROR(VLOOKUP('Journal Template'!D33,Checks!$CH:$CH,1,0),0),"Product Code Required","NA"))))),"")</f>
        <v>Product Code Required</v>
      </c>
      <c r="CM22" s="170" t="s">
        <v>625</v>
      </c>
      <c r="CN22" t="s">
        <v>626</v>
      </c>
    </row>
    <row r="23" spans="14:92">
      <c r="N23" t="s">
        <v>627</v>
      </c>
      <c r="O23" t="s">
        <v>628</v>
      </c>
      <c r="P23" t="s">
        <v>386</v>
      </c>
      <c r="Q23" s="150" t="str">
        <f>IF(JRF!D36="","",IF(IFERROR(VLOOKUP(JRF!D36,Checks!N:P,3,0),0)="A","","Inactive account in Use"))</f>
        <v>Inactive account in Use</v>
      </c>
      <c r="R23" t="str">
        <f>IFERROR(IF('Journal Template'!C435="","",IF(IFERROR(VLOOKUP('Journal Template'!C435,Checks!N:P,3,0),0)="A","","Inactive account in Use")),"")</f>
        <v/>
      </c>
      <c r="S23" t="s">
        <v>629</v>
      </c>
      <c r="T23" t="s">
        <v>386</v>
      </c>
      <c r="U23" t="s">
        <v>68</v>
      </c>
      <c r="V23" s="150" t="str">
        <f>IF(JRF!C36="","",IF(IFERROR(VLOOKUP(JRF!C36,Checks!S:U,3,0),0)="A","Entry with System fund Dept",""))</f>
        <v/>
      </c>
      <c r="W23" t="str">
        <f>IFERROR(IF('Journal Template'!D435="","",IF(IFERROR(VLOOKUP('Journal Template'!D435,Checks!S:U,3,0),0)="A","Entry with System fund Dept","")),"")</f>
        <v/>
      </c>
      <c r="X23" t="s">
        <v>618</v>
      </c>
      <c r="Y23" t="s">
        <v>389</v>
      </c>
      <c r="Z23" t="s">
        <v>619</v>
      </c>
      <c r="AA23" t="s">
        <v>630</v>
      </c>
      <c r="AB23" t="s">
        <v>125</v>
      </c>
      <c r="AC23" s="150" t="str">
        <f>IFERROR(IF(JRF!C36="","",IF(AND(VLOOKUP(JRF!C36,X:AA,4,0)=JRF!B36,VLOOKUP(JRF!C36,X:Y,2,0)="A"),"","Inactive Dept Combo Error")),"Inactive Dept Combo Error")</f>
        <v>Inactive Dept Combo Error</v>
      </c>
      <c r="AD23" t="str">
        <f>IFERROR(IF('Journal Template'!D435="","",IF(AND(VLOOKUP('Journal Template'!D435,X:AA,4,0)='Journal Template'!A435,VLOOKUP('Journal Template'!D435,X:Y,2,0)="A"),"","Inactive Dept Combo Error")),"")</f>
        <v/>
      </c>
      <c r="AG23" s="163" t="s">
        <v>392</v>
      </c>
      <c r="AH23" s="163" t="s">
        <v>393</v>
      </c>
      <c r="AI23" s="163" t="s">
        <v>631</v>
      </c>
      <c r="AJ23" s="163" t="s">
        <v>632</v>
      </c>
      <c r="AK23" s="150" t="str">
        <f>IF(JRF!B36="","",IF(JRF!B36=IFERROR(VLOOKUP(JRF!B36,Checks!AI:AI,1,0),0),"Entry in Branch/Satellite BU's",""))</f>
        <v/>
      </c>
      <c r="AL23" t="str">
        <f>IFERROR(IF('Journal Template'!A435="","",IF('Journal Template'!A435=IFERROR(VLOOKUP('Journal Template'!A435,Checks!AI:AI,1,0),0),"Entry in Branch/Satellite BU's","")),"")</f>
        <v/>
      </c>
      <c r="AN23" t="str">
        <f>IFERROR(INDEX(Entities!A:A,MATCH(JRF!$Q36,Entities!C:C,0)),"")&amp;IFERROR(INDEX(Entities!A:A,MATCH(JRF!$Q36,Entities!D:D,0)),"")&amp;IFERROR(INDEX(Entities!A:A,MATCH(JRF!$Q36,Entities!E:E,0)),"")&amp;IFERROR(INDEX(Entities!A:A,MATCH(JRF!$Q36,Entities!F:F,0)),"")&amp;IFERROR(INDEX(Entities!A:A,MATCH(JRF!$Q36,Entities!G:G,0)),"")&amp;IFERROR(INDEX(Entities!A:A,MATCH(JRF!$Q36,Entities!H:H,0)),"")&amp;IFERROR(INDEX(Entities!A:A,MATCH(JRF!$Q36,Entities!I:I,0)),"")&amp;IFERROR(INDEX(Entities!A:A,MATCH(JRF!$Q36,Entities!J:J,0)),"")&amp;IFERROR(INDEX(Entities!A:A,MATCH(JRF!$Q36,Entities!K:K,0)),"")&amp;IFERROR(INDEX(Entities!A:A,MATCH(JRF!$Q36,Entities!L:L,0)),"")&amp;IFERROR(INDEX(Entities!A:A,MATCH(JRF!$Q36,Entities!M:M,0)),"")&amp;IFERROR(INDEX(Entities!A:A,MATCH(JRF!$Q36,Entities!N:N,0)),"")&amp;IFERROR(INDEX(Entities!A:A,MATCH(JRF!$Q36,Entities!O:O,0)),"")&amp;IFERROR(INDEX(Entities!A:A,MATCH(JRF!$Q36,Entities!P:P,0)),"")&amp;IFERROR(INDEX(Entities!A:A,MATCH(JRF!$Q36,Entities!Q:Q,0)),"")&amp;IFERROR(INDEX(Entities!A:A,MATCH(JRF!$Q36,Entities!R:R,0)),"")&amp;IFERROR(INDEX(Entities!A:A,MATCH(JRF!$Q36,Entities!S:S,0)),"")&amp;IFERROR(INDEX(Entities!A:A,MATCH(JRF!$Q36,Entities!T:T,0)),"")&amp;IFERROR(INDEX(Entities!A:A,MATCH(JRF!$Q36,Entities!U:U,0)),"")&amp;IFERROR(INDEX(Entities!A:A,MATCH(JRF!$Q36,Entities!V:V,0)),"")&amp;IFERROR(INDEX(Entities!A:A,MATCH(JRF!$Q36,Entities!W:W,0)),"")&amp;IFERROR(INDEX(Entities!A:A,MATCH(JRF!$Q36,Entities!X:X,0)),"")&amp;IFERROR(INDEX(Entities!A:A,MATCH(JRF!$Q36,Entities!Y:Y,0)),"")&amp;IFERROR(INDEX(Entities!A:A,MATCH(JRF!$Q36,Entities!Z:Z,0)),"")&amp;IFERROR(INDEX(Entities!A:A,MATCH(JRF!$Q36,Entities!AA:AA,0)),"")&amp;IFERROR(INDEX(Entities!A:A,MATCH(JRF!$Q36,Entities!AB:AB,0)),"")&amp;IFERROR(INDEX(Entities!A:A,MATCH(JRF!$Q36,Entities!AC:AC,0)),"")&amp;IFERROR(INDEX(Entities!A:A,MATCH(JRF!$Q36,Entities!AD:AD,0)),"")</f>
        <v/>
      </c>
      <c r="AO23" s="171" t="str">
        <f>IFERROR(INDEX(Entities!A:A,MATCH(JRF!$B36,Entities!C:C,0)),"")&amp;IFERROR(INDEX(Entities!A:A,MATCH(JRF!$B36,Entities!D:D,0)),"")&amp;IFERROR(INDEX(Entities!A:A,MATCH(JRF!$B36,Entities!E:E,0)),"")&amp;IFERROR(INDEX(Entities!A:A,MATCH(JRF!$B36,Entities!F:F,0)),"")&amp;IFERROR(INDEX(Entities!A:A,MATCH(JRF!$B36,Entities!G:G,0)),"")&amp;IFERROR(INDEX(Entities!A:A,MATCH(JRF!$B36,Entities!H:H,0)),"")&amp;IFERROR(INDEX(Entities!A:A,MATCH(JRF!$B36,Entities!I:I,0)),"")&amp;IFERROR(INDEX(Entities!A:A,MATCH(JRF!$B36,Entities!J:J,0)),"")&amp;IFERROR(INDEX(Entities!A:A,MATCH(JRF!$B36,Entities!K:K,0)),"")&amp;IFERROR(INDEX(Entities!A:A,MATCH(JRF!$B36,Entities!L:L,0)),"")&amp;IFERROR(INDEX(Entities!A:A,MATCH(JRF!$B36,Entities!M:M,0)),"")&amp;IFERROR(INDEX(Entities!A:A,MATCH(JRF!$B36,Entities!N:N,0)),"")&amp;IFERROR(INDEX(Entities!A:A,MATCH(JRF!$B36,Entities!O:O,0)),"")&amp;IFERROR(INDEX(Entities!A:A,MATCH(JRF!$B36,Entities!P:P,0)),"")&amp;IFERROR(INDEX(Entities!A:A,MATCH(JRF!$B36,Entities!Q:Q,0)),"")&amp;IFERROR(INDEX(Entities!A:A,MATCH(JRF!$B36,Entities!R:R,0)),"")&amp;IFERROR(INDEX(Entities!A:A,MATCH(JRF!$B36,Entities!S:S,0)),"")&amp;IFERROR(INDEX(Entities!A:A,MATCH(JRF!$B36,Entities!T:T,0)),"")&amp;IFERROR(INDEX(Entities!A:A,MATCH(JRF!$B36,Entities!U:U,0)),"")&amp;IFERROR(INDEX(Entities!A:A,MATCH(JRF!$B36,Entities!V:V,0)),"")&amp;IFERROR(INDEX(Entities!A:A,MATCH(JRF!$B36,Entities!W:W,0)),"")&amp;IFERROR(INDEX(Entities!A:A,MATCH(JRF!$B36,Entities!X:X,0)),"")&amp;IFERROR(INDEX(Entities!A:A,MATCH(JRF!$B36,Entities!Y:Y,0)),"")&amp;IFERROR(INDEX(Entities!A:A,MATCH(JRF!$B36,Entities!Z:Z,0)),"")&amp;IFERROR(INDEX(Entities!A:A,MATCH(JRF!$B36,Entities!AA:AA,0)),"")&amp;IFERROR(INDEX(Entities!A:A,MATCH(JRF!$B36,Entities!AB:AB,0)),"")&amp;IFERROR(INDEX(Entities!A:A,MATCH(JRF!$B36,Entities!AC:AC,0)),"")&amp;IFERROR(INDEX(Entities!A:A,MATCH(JRF!$B36,Entities!AD:AD,0)),"")</f>
        <v/>
      </c>
      <c r="AP23" s="171" t="str">
        <f>IF(JRF!B36=JRF!Q36,"",JRF!Q36&amp;JRF!B36)</f>
        <v>P6066 </v>
      </c>
      <c r="AQ23" s="171" t="str">
        <f>IF(OR(JRF!B36="",JRF!Q36="",Checks!AN23="",Checks!AO23=""),"",IF(OR(JRF!B36=JRF!Q36,Checks!AN23=Checks!AO23),"Legal Entity/BU is same",IF(AN23&amp;AO23=IFERROR(VLOOKUP(AN23&amp;AO23,'Intercompany Master'!X:X,1,0),0),"Intercompany Agreement Exist","Intercompany Agreement Required")))</f>
        <v/>
      </c>
      <c r="AR23" t="str" cm="1">
        <f t="array" ref="AR23">IF("Intercompany Agreement Exist"=VLOOKUP(JRF!Q36&amp;JRF!B36,Checks!AP:AQ,2,0),VLOOKUP(Checks!AN23&amp;Checks!AO23,'Intercompany Master'!X:AN,{2,3,4,5,6,7,8,9,10,11,12,13,14,15,16,17},0),"")</f>
        <v/>
      </c>
      <c r="AS23" s="170"/>
      <c r="AU23" s="170"/>
      <c r="BY23" t="s">
        <v>633</v>
      </c>
      <c r="BZ23" t="s">
        <v>610</v>
      </c>
      <c r="CG23" t="s">
        <v>412</v>
      </c>
      <c r="CH23" s="170" t="s">
        <v>634</v>
      </c>
      <c r="CI23" t="str">
        <f>IF(JRF!F36&gt;0,"",IF(JRF!B36="","",IF(LEFT(JRF!B36,1)=IFERROR(VLOOKUP(LEFT(JRF!B36,1),$CF$2:$CF$5,1,0),0),"Product Code Required",IF(JRF!C36="","",IF(JRF!C36=IFERROR(VLOOKUP(JRF!C36,$CH:$CH,1,0),0),"Product Code Required","NA")))))</f>
        <v>NA</v>
      </c>
      <c r="CJ23" t="str">
        <f>IF(JRF!AV36&gt;0,"",IF(JRF!Q36="","",IF(LEFT(JRF!Q36,1)=IFERROR(VLOOKUP(LEFT(JRF!Q36,1),$CF$2:$CF$5,1,0),0),"Product Code Required",IF(JRF!V36="","",IF(JRF!V36=IFERROR(VLOOKUP(JRF!V36,$CH:$CH,1,0),0),"Product Code Required","NA")))))</f>
        <v/>
      </c>
      <c r="CK23" t="str">
        <f>IFERROR(IF(LEN('Journal Template'!F34)&gt;0,"",IF('Journal Template'!A34="","",IF(LEFT('Journal Template'!A34,1)=IFERROR(VLOOKUP(LEFT('Journal Template'!A34,1),Checks!$CF$2:$CF$5,1,0),0),"Product Code Required",IF('Journal Template'!D34="","",IF('Journal Template'!D34=IFERROR(VLOOKUP('Journal Template'!D34,Checks!$CH:$CH,1,0),0),"Product Code Required","NA"))))),"")</f>
        <v>Product Code Required</v>
      </c>
      <c r="CM23" s="170" t="s">
        <v>635</v>
      </c>
      <c r="CN23" t="s">
        <v>636</v>
      </c>
    </row>
    <row r="24" spans="14:92">
      <c r="N24" t="s">
        <v>637</v>
      </c>
      <c r="O24" t="s">
        <v>638</v>
      </c>
      <c r="P24" t="s">
        <v>386</v>
      </c>
      <c r="Q24" s="150" t="str">
        <f>IF(JRF!D37="","",IF(IFERROR(VLOOKUP(JRF!D37,Checks!N:P,3,0),0)="A","","Inactive account in Use"))</f>
        <v/>
      </c>
      <c r="R24" t="str">
        <f>IFERROR(IF('Journal Template'!C436="","",IF(IFERROR(VLOOKUP('Journal Template'!C436,Checks!N:P,3,0),0)="A","","Inactive account in Use")),"")</f>
        <v/>
      </c>
      <c r="S24" t="s">
        <v>639</v>
      </c>
      <c r="T24" t="s">
        <v>386</v>
      </c>
      <c r="U24" t="s">
        <v>68</v>
      </c>
      <c r="V24" s="150" t="str">
        <f>IF(JRF!C37="","",IF(IFERROR(VLOOKUP(JRF!C37,Checks!S:U,3,0),0)="A","Entry with System fund Dept",""))</f>
        <v/>
      </c>
      <c r="W24" t="str">
        <f>IFERROR(IF('Journal Template'!D436="","",IF(IFERROR(VLOOKUP('Journal Template'!D436,Checks!S:U,3,0),0)="A","Entry with System fund Dept","")),"")</f>
        <v/>
      </c>
      <c r="X24" t="s">
        <v>618</v>
      </c>
      <c r="Y24" t="s">
        <v>389</v>
      </c>
      <c r="Z24" t="s">
        <v>640</v>
      </c>
      <c r="AA24" t="s">
        <v>407</v>
      </c>
      <c r="AB24" t="s">
        <v>125</v>
      </c>
      <c r="AC24" s="150" t="str">
        <f>IFERROR(IF(JRF!C37="","",IF(AND(VLOOKUP(JRF!C37,X:AA,4,0)=JRF!B37,VLOOKUP(JRF!C37,X:Y,2,0)="A"),"","Inactive Dept Combo Error")),"Inactive Dept Combo Error")</f>
        <v/>
      </c>
      <c r="AD24" t="str">
        <f>IFERROR(IF('Journal Template'!D436="","",IF(AND(VLOOKUP('Journal Template'!D436,X:AA,4,0)='Journal Template'!A436,VLOOKUP('Journal Template'!D436,X:Y,2,0)="A"),"","Inactive Dept Combo Error")),"")</f>
        <v/>
      </c>
      <c r="AG24" s="163" t="s">
        <v>392</v>
      </c>
      <c r="AH24" s="163" t="s">
        <v>641</v>
      </c>
      <c r="AI24" s="163" t="s">
        <v>642</v>
      </c>
      <c r="AJ24" s="163" t="s">
        <v>643</v>
      </c>
      <c r="AK24" s="150" t="str">
        <f>IF(JRF!B37="","",IF(JRF!B37=IFERROR(VLOOKUP(JRF!B37,Checks!AI:AI,1,0),0),"Entry in Branch/Satellite BU's",""))</f>
        <v/>
      </c>
      <c r="AL24" t="str">
        <f>IFERROR(IF('Journal Template'!A436="","",IF('Journal Template'!A436=IFERROR(VLOOKUP('Journal Template'!A436,Checks!AI:AI,1,0),0),"Entry in Branch/Satellite BU's","")),"")</f>
        <v/>
      </c>
      <c r="AN24" t="str">
        <f>IFERROR(INDEX(Entities!A:A,MATCH(JRF!$Q37,Entities!C:C,0)),"")&amp;IFERROR(INDEX(Entities!A:A,MATCH(JRF!$Q37,Entities!D:D,0)),"")&amp;IFERROR(INDEX(Entities!A:A,MATCH(JRF!$Q37,Entities!E:E,0)),"")&amp;IFERROR(INDEX(Entities!A:A,MATCH(JRF!$Q37,Entities!F:F,0)),"")&amp;IFERROR(INDEX(Entities!A:A,MATCH(JRF!$Q37,Entities!G:G,0)),"")&amp;IFERROR(INDEX(Entities!A:A,MATCH(JRF!$Q37,Entities!H:H,0)),"")&amp;IFERROR(INDEX(Entities!A:A,MATCH(JRF!$Q37,Entities!I:I,0)),"")&amp;IFERROR(INDEX(Entities!A:A,MATCH(JRF!$Q37,Entities!J:J,0)),"")&amp;IFERROR(INDEX(Entities!A:A,MATCH(JRF!$Q37,Entities!K:K,0)),"")&amp;IFERROR(INDEX(Entities!A:A,MATCH(JRF!$Q37,Entities!L:L,0)),"")&amp;IFERROR(INDEX(Entities!A:A,MATCH(JRF!$Q37,Entities!M:M,0)),"")&amp;IFERROR(INDEX(Entities!A:A,MATCH(JRF!$Q37,Entities!N:N,0)),"")&amp;IFERROR(INDEX(Entities!A:A,MATCH(JRF!$Q37,Entities!O:O,0)),"")&amp;IFERROR(INDEX(Entities!A:A,MATCH(JRF!$Q37,Entities!P:P,0)),"")&amp;IFERROR(INDEX(Entities!A:A,MATCH(JRF!$Q37,Entities!Q:Q,0)),"")&amp;IFERROR(INDEX(Entities!A:A,MATCH(JRF!$Q37,Entities!R:R,0)),"")&amp;IFERROR(INDEX(Entities!A:A,MATCH(JRF!$Q37,Entities!S:S,0)),"")&amp;IFERROR(INDEX(Entities!A:A,MATCH(JRF!$Q37,Entities!T:T,0)),"")&amp;IFERROR(INDEX(Entities!A:A,MATCH(JRF!$Q37,Entities!U:U,0)),"")&amp;IFERROR(INDEX(Entities!A:A,MATCH(JRF!$Q37,Entities!V:V,0)),"")&amp;IFERROR(INDEX(Entities!A:A,MATCH(JRF!$Q37,Entities!W:W,0)),"")&amp;IFERROR(INDEX(Entities!A:A,MATCH(JRF!$Q37,Entities!X:X,0)),"")&amp;IFERROR(INDEX(Entities!A:A,MATCH(JRF!$Q37,Entities!Y:Y,0)),"")&amp;IFERROR(INDEX(Entities!A:A,MATCH(JRF!$Q37,Entities!Z:Z,0)),"")&amp;IFERROR(INDEX(Entities!A:A,MATCH(JRF!$Q37,Entities!AA:AA,0)),"")&amp;IFERROR(INDEX(Entities!A:A,MATCH(JRF!$Q37,Entities!AB:AB,0)),"")&amp;IFERROR(INDEX(Entities!A:A,MATCH(JRF!$Q37,Entities!AC:AC,0)),"")&amp;IFERROR(INDEX(Entities!A:A,MATCH(JRF!$Q37,Entities!AD:AD,0)),"")</f>
        <v/>
      </c>
      <c r="AO24" s="171" t="str">
        <f>IFERROR(INDEX(Entities!A:A,MATCH(JRF!$B37,Entities!C:C,0)),"")&amp;IFERROR(INDEX(Entities!A:A,MATCH(JRF!$B37,Entities!D:D,0)),"")&amp;IFERROR(INDEX(Entities!A:A,MATCH(JRF!$B37,Entities!E:E,0)),"")&amp;IFERROR(INDEX(Entities!A:A,MATCH(JRF!$B37,Entities!F:F,0)),"")&amp;IFERROR(INDEX(Entities!A:A,MATCH(JRF!$B37,Entities!G:G,0)),"")&amp;IFERROR(INDEX(Entities!A:A,MATCH(JRF!$B37,Entities!H:H,0)),"")&amp;IFERROR(INDEX(Entities!A:A,MATCH(JRF!$B37,Entities!I:I,0)),"")&amp;IFERROR(INDEX(Entities!A:A,MATCH(JRF!$B37,Entities!J:J,0)),"")&amp;IFERROR(INDEX(Entities!A:A,MATCH(JRF!$B37,Entities!K:K,0)),"")&amp;IFERROR(INDEX(Entities!A:A,MATCH(JRF!$B37,Entities!L:L,0)),"")&amp;IFERROR(INDEX(Entities!A:A,MATCH(JRF!$B37,Entities!M:M,0)),"")&amp;IFERROR(INDEX(Entities!A:A,MATCH(JRF!$B37,Entities!N:N,0)),"")&amp;IFERROR(INDEX(Entities!A:A,MATCH(JRF!$B37,Entities!O:O,0)),"")&amp;IFERROR(INDEX(Entities!A:A,MATCH(JRF!$B37,Entities!P:P,0)),"")&amp;IFERROR(INDEX(Entities!A:A,MATCH(JRF!$B37,Entities!Q:Q,0)),"")&amp;IFERROR(INDEX(Entities!A:A,MATCH(JRF!$B37,Entities!R:R,0)),"")&amp;IFERROR(INDEX(Entities!A:A,MATCH(JRF!$B37,Entities!S:S,0)),"")&amp;IFERROR(INDEX(Entities!A:A,MATCH(JRF!$B37,Entities!T:T,0)),"")&amp;IFERROR(INDEX(Entities!A:A,MATCH(JRF!$B37,Entities!U:U,0)),"")&amp;IFERROR(INDEX(Entities!A:A,MATCH(JRF!$B37,Entities!V:V,0)),"")&amp;IFERROR(INDEX(Entities!A:A,MATCH(JRF!$B37,Entities!W:W,0)),"")&amp;IFERROR(INDEX(Entities!A:A,MATCH(JRF!$B37,Entities!X:X,0)),"")&amp;IFERROR(INDEX(Entities!A:A,MATCH(JRF!$B37,Entities!Y:Y,0)),"")&amp;IFERROR(INDEX(Entities!A:A,MATCH(JRF!$B37,Entities!Z:Z,0)),"")&amp;IFERROR(INDEX(Entities!A:A,MATCH(JRF!$B37,Entities!AA:AA,0)),"")&amp;IFERROR(INDEX(Entities!A:A,MATCH(JRF!$B37,Entities!AB:AB,0)),"")&amp;IFERROR(INDEX(Entities!A:A,MATCH(JRF!$B37,Entities!AC:AC,0)),"")&amp;IFERROR(INDEX(Entities!A:A,MATCH(JRF!$B37,Entities!AD:AD,0)),"")</f>
        <v/>
      </c>
      <c r="AP24" s="171" t="str">
        <f>IF(JRF!B37=JRF!Q37,"",JRF!Q37&amp;JRF!B37)</f>
        <v/>
      </c>
      <c r="AQ24" s="171" t="str">
        <f>IF(OR(JRF!B37="",JRF!Q37="",Checks!AN24="",Checks!AO24=""),"",IF(OR(JRF!B37=JRF!Q37,Checks!AN24=Checks!AO24),"Legal Entity/BU is same",IF(AN24&amp;AO24=IFERROR(VLOOKUP(AN24&amp;AO24,'Intercompany Master'!X:X,1,0),0),"Intercompany Agreement Exist","Intercompany Agreement Required")))</f>
        <v/>
      </c>
      <c r="AR24" t="str" cm="1">
        <f t="array" ref="AR24">IF("Intercompany Agreement Exist"=VLOOKUP(JRF!Q37&amp;JRF!B37,Checks!AP:AQ,2,0),VLOOKUP(Checks!AN24&amp;Checks!AO24,'Intercompany Master'!X:AN,{2,3,4,5,6,7,8,9,10,11,12,13,14,15,16,17},0),"")</f>
        <v/>
      </c>
      <c r="AS24" s="170"/>
      <c r="AU24" s="170"/>
      <c r="BY24" t="s">
        <v>644</v>
      </c>
      <c r="BZ24" t="s">
        <v>610</v>
      </c>
      <c r="CG24" t="s">
        <v>412</v>
      </c>
      <c r="CH24" s="170" t="s">
        <v>645</v>
      </c>
      <c r="CI24" t="str">
        <f>IF(JRF!F37&gt;0,"",IF(JRF!B37="","",IF(LEFT(JRF!B37,1)=IFERROR(VLOOKUP(LEFT(JRF!B37,1),$CF$2:$CF$5,1,0),0),"Product Code Required",IF(JRF!C37="","",IF(JRF!C37=IFERROR(VLOOKUP(JRF!C37,$CH:$CH,1,0),0),"Product Code Required","NA")))))</f>
        <v/>
      </c>
      <c r="CJ24" t="str">
        <f>IF(JRF!AV37&gt;0,"",IF(JRF!Q37="","",IF(LEFT(JRF!Q37,1)=IFERROR(VLOOKUP(LEFT(JRF!Q37,1),$CF$2:$CF$5,1,0),0),"Product Code Required",IF(JRF!V37="","",IF(JRF!V37=IFERROR(VLOOKUP(JRF!V37,$CH:$CH,1,0),0),"Product Code Required","NA")))))</f>
        <v/>
      </c>
      <c r="CK24" t="str">
        <f>IFERROR(IF(LEN('Journal Template'!F35)&gt;0,"",IF('Journal Template'!A35="","",IF(LEFT('Journal Template'!A35,1)=IFERROR(VLOOKUP(LEFT('Journal Template'!A35,1),Checks!$CF$2:$CF$5,1,0),0),"Product Code Required",IF('Journal Template'!D35="","",IF('Journal Template'!D35=IFERROR(VLOOKUP('Journal Template'!D35,Checks!$CH:$CH,1,0),0),"Product Code Required","NA"))))),"")</f>
        <v/>
      </c>
      <c r="CM24" s="170" t="s">
        <v>646</v>
      </c>
      <c r="CN24" t="s">
        <v>647</v>
      </c>
    </row>
    <row r="25" spans="14:92">
      <c r="N25" t="s">
        <v>648</v>
      </c>
      <c r="O25" t="s">
        <v>649</v>
      </c>
      <c r="P25" t="s">
        <v>386</v>
      </c>
      <c r="Q25" s="150" t="str">
        <f>IF(JRF!D38="","",IF(IFERROR(VLOOKUP(JRF!D38,Checks!N:P,3,0),0)="A","","Inactive account in Use"))</f>
        <v>Inactive account in Use</v>
      </c>
      <c r="R25" t="str">
        <f>IFERROR(IF('Journal Template'!C437="","",IF(IFERROR(VLOOKUP('Journal Template'!C437,Checks!N:P,3,0),0)="A","","Inactive account in Use")),"")</f>
        <v/>
      </c>
      <c r="S25" t="s">
        <v>650</v>
      </c>
      <c r="T25" t="s">
        <v>386</v>
      </c>
      <c r="U25" t="s">
        <v>68</v>
      </c>
      <c r="V25" s="150" t="str">
        <f>IF(JRF!C38="","",IF(IFERROR(VLOOKUP(JRF!C38,Checks!S:U,3,0),0)="A","Entry with System fund Dept",""))</f>
        <v/>
      </c>
      <c r="W25" t="str">
        <f>IFERROR(IF('Journal Template'!D437="","",IF(IFERROR(VLOOKUP('Journal Template'!D437,Checks!S:U,3,0),0)="A","Entry with System fund Dept","")),"")</f>
        <v/>
      </c>
      <c r="X25" t="s">
        <v>651</v>
      </c>
      <c r="Y25" t="s">
        <v>386</v>
      </c>
      <c r="Z25" t="s">
        <v>652</v>
      </c>
      <c r="AA25" t="s">
        <v>391</v>
      </c>
      <c r="AB25" t="s">
        <v>125</v>
      </c>
      <c r="AC25" s="150" t="str">
        <f>IFERROR(IF(JRF!C38="","",IF(AND(VLOOKUP(JRF!C38,X:AA,4,0)=JRF!B38,VLOOKUP(JRF!C38,X:Y,2,0)="A"),"","Inactive Dept Combo Error")),"Inactive Dept Combo Error")</f>
        <v>Inactive Dept Combo Error</v>
      </c>
      <c r="AD25" t="str">
        <f>IFERROR(IF('Journal Template'!D437="","",IF(AND(VLOOKUP('Journal Template'!D437,X:AA,4,0)='Journal Template'!A437,VLOOKUP('Journal Template'!D437,X:Y,2,0)="A"),"","Inactive Dept Combo Error")),"")</f>
        <v/>
      </c>
      <c r="AG25" s="163" t="s">
        <v>392</v>
      </c>
      <c r="AH25" s="163" t="s">
        <v>641</v>
      </c>
      <c r="AI25" s="163" t="s">
        <v>653</v>
      </c>
      <c r="AJ25" s="163" t="s">
        <v>654</v>
      </c>
      <c r="AK25" s="150" t="str">
        <f>IF(JRF!B38="","",IF(JRF!B38=IFERROR(VLOOKUP(JRF!B38,Checks!AI:AI,1,0),0),"Entry in Branch/Satellite BU's",""))</f>
        <v/>
      </c>
      <c r="AL25" t="str">
        <f>IFERROR(IF('Journal Template'!A437="","",IF('Journal Template'!A437=IFERROR(VLOOKUP('Journal Template'!A437,Checks!AI:AI,1,0),0),"Entry in Branch/Satellite BU's","")),"")</f>
        <v/>
      </c>
      <c r="AN25" t="str">
        <f>IFERROR(INDEX(Entities!A:A,MATCH(JRF!$Q38,Entities!C:C,0)),"")&amp;IFERROR(INDEX(Entities!A:A,MATCH(JRF!$Q38,Entities!D:D,0)),"")&amp;IFERROR(INDEX(Entities!A:A,MATCH(JRF!$Q38,Entities!E:E,0)),"")&amp;IFERROR(INDEX(Entities!A:A,MATCH(JRF!$Q38,Entities!F:F,0)),"")&amp;IFERROR(INDEX(Entities!A:A,MATCH(JRF!$Q38,Entities!G:G,0)),"")&amp;IFERROR(INDEX(Entities!A:A,MATCH(JRF!$Q38,Entities!H:H,0)),"")&amp;IFERROR(INDEX(Entities!A:A,MATCH(JRF!$Q38,Entities!I:I,0)),"")&amp;IFERROR(INDEX(Entities!A:A,MATCH(JRF!$Q38,Entities!J:J,0)),"")&amp;IFERROR(INDEX(Entities!A:A,MATCH(JRF!$Q38,Entities!K:K,0)),"")&amp;IFERROR(INDEX(Entities!A:A,MATCH(JRF!$Q38,Entities!L:L,0)),"")&amp;IFERROR(INDEX(Entities!A:A,MATCH(JRF!$Q38,Entities!M:M,0)),"")&amp;IFERROR(INDEX(Entities!A:A,MATCH(JRF!$Q38,Entities!N:N,0)),"")&amp;IFERROR(INDEX(Entities!A:A,MATCH(JRF!$Q38,Entities!O:O,0)),"")&amp;IFERROR(INDEX(Entities!A:A,MATCH(JRF!$Q38,Entities!P:P,0)),"")&amp;IFERROR(INDEX(Entities!A:A,MATCH(JRF!$Q38,Entities!Q:Q,0)),"")&amp;IFERROR(INDEX(Entities!A:A,MATCH(JRF!$Q38,Entities!R:R,0)),"")&amp;IFERROR(INDEX(Entities!A:A,MATCH(JRF!$Q38,Entities!S:S,0)),"")&amp;IFERROR(INDEX(Entities!A:A,MATCH(JRF!$Q38,Entities!T:T,0)),"")&amp;IFERROR(INDEX(Entities!A:A,MATCH(JRF!$Q38,Entities!U:U,0)),"")&amp;IFERROR(INDEX(Entities!A:A,MATCH(JRF!$Q38,Entities!V:V,0)),"")&amp;IFERROR(INDEX(Entities!A:A,MATCH(JRF!$Q38,Entities!W:W,0)),"")&amp;IFERROR(INDEX(Entities!A:A,MATCH(JRF!$Q38,Entities!X:X,0)),"")&amp;IFERROR(INDEX(Entities!A:A,MATCH(JRF!$Q38,Entities!Y:Y,0)),"")&amp;IFERROR(INDEX(Entities!A:A,MATCH(JRF!$Q38,Entities!Z:Z,0)),"")&amp;IFERROR(INDEX(Entities!A:A,MATCH(JRF!$Q38,Entities!AA:AA,0)),"")&amp;IFERROR(INDEX(Entities!A:A,MATCH(JRF!$Q38,Entities!AB:AB,0)),"")&amp;IFERROR(INDEX(Entities!A:A,MATCH(JRF!$Q38,Entities!AC:AC,0)),"")&amp;IFERROR(INDEX(Entities!A:A,MATCH(JRF!$Q38,Entities!AD:AD,0)),"")</f>
        <v/>
      </c>
      <c r="AO25" s="171" t="str">
        <f>IFERROR(INDEX(Entities!A:A,MATCH(JRF!$B38,Entities!C:C,0)),"")&amp;IFERROR(INDEX(Entities!A:A,MATCH(JRF!$B38,Entities!D:D,0)),"")&amp;IFERROR(INDEX(Entities!A:A,MATCH(JRF!$B38,Entities!E:E,0)),"")&amp;IFERROR(INDEX(Entities!A:A,MATCH(JRF!$B38,Entities!F:F,0)),"")&amp;IFERROR(INDEX(Entities!A:A,MATCH(JRF!$B38,Entities!G:G,0)),"")&amp;IFERROR(INDEX(Entities!A:A,MATCH(JRF!$B38,Entities!H:H,0)),"")&amp;IFERROR(INDEX(Entities!A:A,MATCH(JRF!$B38,Entities!I:I,0)),"")&amp;IFERROR(INDEX(Entities!A:A,MATCH(JRF!$B38,Entities!J:J,0)),"")&amp;IFERROR(INDEX(Entities!A:A,MATCH(JRF!$B38,Entities!K:K,0)),"")&amp;IFERROR(INDEX(Entities!A:A,MATCH(JRF!$B38,Entities!L:L,0)),"")&amp;IFERROR(INDEX(Entities!A:A,MATCH(JRF!$B38,Entities!M:M,0)),"")&amp;IFERROR(INDEX(Entities!A:A,MATCH(JRF!$B38,Entities!N:N,0)),"")&amp;IFERROR(INDEX(Entities!A:A,MATCH(JRF!$B38,Entities!O:O,0)),"")&amp;IFERROR(INDEX(Entities!A:A,MATCH(JRF!$B38,Entities!P:P,0)),"")&amp;IFERROR(INDEX(Entities!A:A,MATCH(JRF!$B38,Entities!Q:Q,0)),"")&amp;IFERROR(INDEX(Entities!A:A,MATCH(JRF!$B38,Entities!R:R,0)),"")&amp;IFERROR(INDEX(Entities!A:A,MATCH(JRF!$B38,Entities!S:S,0)),"")&amp;IFERROR(INDEX(Entities!A:A,MATCH(JRF!$B38,Entities!T:T,0)),"")&amp;IFERROR(INDEX(Entities!A:A,MATCH(JRF!$B38,Entities!U:U,0)),"")&amp;IFERROR(INDEX(Entities!A:A,MATCH(JRF!$B38,Entities!V:V,0)),"")&amp;IFERROR(INDEX(Entities!A:A,MATCH(JRF!$B38,Entities!W:W,0)),"")&amp;IFERROR(INDEX(Entities!A:A,MATCH(JRF!$B38,Entities!X:X,0)),"")&amp;IFERROR(INDEX(Entities!A:A,MATCH(JRF!$B38,Entities!Y:Y,0)),"")&amp;IFERROR(INDEX(Entities!A:A,MATCH(JRF!$B38,Entities!Z:Z,0)),"")&amp;IFERROR(INDEX(Entities!A:A,MATCH(JRF!$B38,Entities!AA:AA,0)),"")&amp;IFERROR(INDEX(Entities!A:A,MATCH(JRF!$B38,Entities!AB:AB,0)),"")&amp;IFERROR(INDEX(Entities!A:A,MATCH(JRF!$B38,Entities!AC:AC,0)),"")&amp;IFERROR(INDEX(Entities!A:A,MATCH(JRF!$B38,Entities!AD:AD,0)),"")</f>
        <v/>
      </c>
      <c r="AP25" s="171" t="str">
        <f>IF(JRF!B38=JRF!Q38,"",JRF!Q38&amp;JRF!B38)</f>
        <v>P6066 </v>
      </c>
      <c r="AQ25" s="171" t="str">
        <f>IF(OR(JRF!B38="",JRF!Q38="",Checks!AN25="",Checks!AO25=""),"",IF(OR(JRF!B38=JRF!Q38,Checks!AN25=Checks!AO25),"Legal Entity/BU is same",IF(AN25&amp;AO25=IFERROR(VLOOKUP(AN25&amp;AO25,'Intercompany Master'!X:X,1,0),0),"Intercompany Agreement Exist","Intercompany Agreement Required")))</f>
        <v/>
      </c>
      <c r="AR25" t="str" cm="1">
        <f t="array" ref="AR25">IF("Intercompany Agreement Exist"=VLOOKUP(JRF!Q38&amp;JRF!B38,Checks!AP:AQ,2,0),VLOOKUP(Checks!AN25&amp;Checks!AO25,'Intercompany Master'!X:AN,{2,3,4,5,6,7,8,9,10,11,12,13,14,15,16,17},0),"")</f>
        <v/>
      </c>
      <c r="AS25" s="170"/>
      <c r="AU25" s="170"/>
      <c r="BY25" t="s">
        <v>655</v>
      </c>
      <c r="BZ25" t="s">
        <v>610</v>
      </c>
      <c r="CG25" t="s">
        <v>412</v>
      </c>
      <c r="CH25" s="170" t="s">
        <v>656</v>
      </c>
      <c r="CI25" t="str">
        <f>IF(JRF!F38&gt;0,"",IF(JRF!B38="","",IF(LEFT(JRF!B38,1)=IFERROR(VLOOKUP(LEFT(JRF!B38,1),$CF$2:$CF$5,1,0),0),"Product Code Required",IF(JRF!C38="","",IF(JRF!C38=IFERROR(VLOOKUP(JRF!C38,$CH:$CH,1,0),0),"Product Code Required","NA")))))</f>
        <v>NA</v>
      </c>
      <c r="CJ25" t="str">
        <f>IF(JRF!AV38&gt;0,"",IF(JRF!Q38="","",IF(LEFT(JRF!Q38,1)=IFERROR(VLOOKUP(LEFT(JRF!Q38,1),$CF$2:$CF$5,1,0),0),"Product Code Required",IF(JRF!V38="","",IF(JRF!V38=IFERROR(VLOOKUP(JRF!V38,$CH:$CH,1,0),0),"Product Code Required","NA")))))</f>
        <v/>
      </c>
      <c r="CK25" t="str">
        <f>IFERROR(IF(LEN('Journal Template'!F36)&gt;0,"",IF('Journal Template'!A36="","",IF(LEFT('Journal Template'!A36,1)=IFERROR(VLOOKUP(LEFT('Journal Template'!A36,1),Checks!$CF$2:$CF$5,1,0),0),"Product Code Required",IF('Journal Template'!D36="","",IF('Journal Template'!D36=IFERROR(VLOOKUP('Journal Template'!D36,Checks!$CH:$CH,1,0),0),"Product Code Required","NA"))))),"")</f>
        <v>Product Code Required</v>
      </c>
      <c r="CM25" s="170" t="s">
        <v>657</v>
      </c>
      <c r="CN25" t="s">
        <v>658</v>
      </c>
    </row>
    <row r="26" spans="14:92">
      <c r="N26" t="s">
        <v>659</v>
      </c>
      <c r="O26" t="s">
        <v>660</v>
      </c>
      <c r="P26" t="s">
        <v>386</v>
      </c>
      <c r="Q26" s="150" t="str">
        <f>IF(JRF!D39="","",IF(IFERROR(VLOOKUP(JRF!D39,Checks!N:P,3,0),0)="A","","Inactive account in Use"))</f>
        <v>Inactive account in Use</v>
      </c>
      <c r="R26" t="str">
        <f>IFERROR(IF('Journal Template'!C438="","",IF(IFERROR(VLOOKUP('Journal Template'!C438,Checks!N:P,3,0),0)="A","","Inactive account in Use")),"")</f>
        <v/>
      </c>
      <c r="S26" t="s">
        <v>661</v>
      </c>
      <c r="T26" t="s">
        <v>386</v>
      </c>
      <c r="U26" t="s">
        <v>68</v>
      </c>
      <c r="V26" s="150" t="str">
        <f>IF(JRF!C39="","",IF(IFERROR(VLOOKUP(JRF!C39,Checks!S:U,3,0),0)="A","Entry with System fund Dept",""))</f>
        <v/>
      </c>
      <c r="W26" t="str">
        <f>IFERROR(IF('Journal Template'!D438="","",IF(IFERROR(VLOOKUP('Journal Template'!D438,Checks!S:U,3,0),0)="A","Entry with System fund Dept","")),"")</f>
        <v/>
      </c>
      <c r="X26" t="s">
        <v>662</v>
      </c>
      <c r="Y26" t="s">
        <v>386</v>
      </c>
      <c r="Z26" t="s">
        <v>663</v>
      </c>
      <c r="AA26" t="s">
        <v>391</v>
      </c>
      <c r="AB26" t="s">
        <v>125</v>
      </c>
      <c r="AC26" s="150" t="str">
        <f>IFERROR(IF(JRF!C39="","",IF(AND(VLOOKUP(JRF!C39,X:AA,4,0)=JRF!B39,VLOOKUP(JRF!C39,X:Y,2,0)="A"),"","Inactive Dept Combo Error")),"Inactive Dept Combo Error")</f>
        <v>Inactive Dept Combo Error</v>
      </c>
      <c r="AD26" t="str">
        <f>IFERROR(IF('Journal Template'!D438="","",IF(AND(VLOOKUP('Journal Template'!D438,X:AA,4,0)='Journal Template'!A438,VLOOKUP('Journal Template'!D438,X:Y,2,0)="A"),"","Inactive Dept Combo Error")),"")</f>
        <v/>
      </c>
      <c r="AG26" s="163" t="s">
        <v>392</v>
      </c>
      <c r="AH26" s="163" t="s">
        <v>641</v>
      </c>
      <c r="AI26" s="163" t="s">
        <v>664</v>
      </c>
      <c r="AJ26" s="163" t="s">
        <v>665</v>
      </c>
      <c r="AK26" s="150" t="str">
        <f>IF(JRF!B39="","",IF(JRF!B39=IFERROR(VLOOKUP(JRF!B39,Checks!AI:AI,1,0),0),"Entry in Branch/Satellite BU's",""))</f>
        <v/>
      </c>
      <c r="AL26" t="str">
        <f>IFERROR(IF('Journal Template'!A438="","",IF('Journal Template'!A438=IFERROR(VLOOKUP('Journal Template'!A438,Checks!AI:AI,1,0),0),"Entry in Branch/Satellite BU's","")),"")</f>
        <v/>
      </c>
      <c r="AN26" t="str">
        <f>IFERROR(INDEX(Entities!A:A,MATCH(JRF!$Q39,Entities!C:C,0)),"")&amp;IFERROR(INDEX(Entities!A:A,MATCH(JRF!$Q39,Entities!D:D,0)),"")&amp;IFERROR(INDEX(Entities!A:A,MATCH(JRF!$Q39,Entities!E:E,0)),"")&amp;IFERROR(INDEX(Entities!A:A,MATCH(JRF!$Q39,Entities!F:F,0)),"")&amp;IFERROR(INDEX(Entities!A:A,MATCH(JRF!$Q39,Entities!G:G,0)),"")&amp;IFERROR(INDEX(Entities!A:A,MATCH(JRF!$Q39,Entities!H:H,0)),"")&amp;IFERROR(INDEX(Entities!A:A,MATCH(JRF!$Q39,Entities!I:I,0)),"")&amp;IFERROR(INDEX(Entities!A:A,MATCH(JRF!$Q39,Entities!J:J,0)),"")&amp;IFERROR(INDEX(Entities!A:A,MATCH(JRF!$Q39,Entities!K:K,0)),"")&amp;IFERROR(INDEX(Entities!A:A,MATCH(JRF!$Q39,Entities!L:L,0)),"")&amp;IFERROR(INDEX(Entities!A:A,MATCH(JRF!$Q39,Entities!M:M,0)),"")&amp;IFERROR(INDEX(Entities!A:A,MATCH(JRF!$Q39,Entities!N:N,0)),"")&amp;IFERROR(INDEX(Entities!A:A,MATCH(JRF!$Q39,Entities!O:O,0)),"")&amp;IFERROR(INDEX(Entities!A:A,MATCH(JRF!$Q39,Entities!P:P,0)),"")&amp;IFERROR(INDEX(Entities!A:A,MATCH(JRF!$Q39,Entities!Q:Q,0)),"")&amp;IFERROR(INDEX(Entities!A:A,MATCH(JRF!$Q39,Entities!R:R,0)),"")&amp;IFERROR(INDEX(Entities!A:A,MATCH(JRF!$Q39,Entities!S:S,0)),"")&amp;IFERROR(INDEX(Entities!A:A,MATCH(JRF!$Q39,Entities!T:T,0)),"")&amp;IFERROR(INDEX(Entities!A:A,MATCH(JRF!$Q39,Entities!U:U,0)),"")&amp;IFERROR(INDEX(Entities!A:A,MATCH(JRF!$Q39,Entities!V:V,0)),"")&amp;IFERROR(INDEX(Entities!A:A,MATCH(JRF!$Q39,Entities!W:W,0)),"")&amp;IFERROR(INDEX(Entities!A:A,MATCH(JRF!$Q39,Entities!X:X,0)),"")&amp;IFERROR(INDEX(Entities!A:A,MATCH(JRF!$Q39,Entities!Y:Y,0)),"")&amp;IFERROR(INDEX(Entities!A:A,MATCH(JRF!$Q39,Entities!Z:Z,0)),"")&amp;IFERROR(INDEX(Entities!A:A,MATCH(JRF!$Q39,Entities!AA:AA,0)),"")&amp;IFERROR(INDEX(Entities!A:A,MATCH(JRF!$Q39,Entities!AB:AB,0)),"")&amp;IFERROR(INDEX(Entities!A:A,MATCH(JRF!$Q39,Entities!AC:AC,0)),"")&amp;IFERROR(INDEX(Entities!A:A,MATCH(JRF!$Q39,Entities!AD:AD,0)),"")</f>
        <v/>
      </c>
      <c r="AO26" s="171" t="str">
        <f>IFERROR(INDEX(Entities!A:A,MATCH(JRF!$B39,Entities!C:C,0)),"")&amp;IFERROR(INDEX(Entities!A:A,MATCH(JRF!$B39,Entities!D:D,0)),"")&amp;IFERROR(INDEX(Entities!A:A,MATCH(JRF!$B39,Entities!E:E,0)),"")&amp;IFERROR(INDEX(Entities!A:A,MATCH(JRF!$B39,Entities!F:F,0)),"")&amp;IFERROR(INDEX(Entities!A:A,MATCH(JRF!$B39,Entities!G:G,0)),"")&amp;IFERROR(INDEX(Entities!A:A,MATCH(JRF!$B39,Entities!H:H,0)),"")&amp;IFERROR(INDEX(Entities!A:A,MATCH(JRF!$B39,Entities!I:I,0)),"")&amp;IFERROR(INDEX(Entities!A:A,MATCH(JRF!$B39,Entities!J:J,0)),"")&amp;IFERROR(INDEX(Entities!A:A,MATCH(JRF!$B39,Entities!K:K,0)),"")&amp;IFERROR(INDEX(Entities!A:A,MATCH(JRF!$B39,Entities!L:L,0)),"")&amp;IFERROR(INDEX(Entities!A:A,MATCH(JRF!$B39,Entities!M:M,0)),"")&amp;IFERROR(INDEX(Entities!A:A,MATCH(JRF!$B39,Entities!N:N,0)),"")&amp;IFERROR(INDEX(Entities!A:A,MATCH(JRF!$B39,Entities!O:O,0)),"")&amp;IFERROR(INDEX(Entities!A:A,MATCH(JRF!$B39,Entities!P:P,0)),"")&amp;IFERROR(INDEX(Entities!A:A,MATCH(JRF!$B39,Entities!Q:Q,0)),"")&amp;IFERROR(INDEX(Entities!A:A,MATCH(JRF!$B39,Entities!R:R,0)),"")&amp;IFERROR(INDEX(Entities!A:A,MATCH(JRF!$B39,Entities!S:S,0)),"")&amp;IFERROR(INDEX(Entities!A:A,MATCH(JRF!$B39,Entities!T:T,0)),"")&amp;IFERROR(INDEX(Entities!A:A,MATCH(JRF!$B39,Entities!U:U,0)),"")&amp;IFERROR(INDEX(Entities!A:A,MATCH(JRF!$B39,Entities!V:V,0)),"")&amp;IFERROR(INDEX(Entities!A:A,MATCH(JRF!$B39,Entities!W:W,0)),"")&amp;IFERROR(INDEX(Entities!A:A,MATCH(JRF!$B39,Entities!X:X,0)),"")&amp;IFERROR(INDEX(Entities!A:A,MATCH(JRF!$B39,Entities!Y:Y,0)),"")&amp;IFERROR(INDEX(Entities!A:A,MATCH(JRF!$B39,Entities!Z:Z,0)),"")&amp;IFERROR(INDEX(Entities!A:A,MATCH(JRF!$B39,Entities!AA:AA,0)),"")&amp;IFERROR(INDEX(Entities!A:A,MATCH(JRF!$B39,Entities!AB:AB,0)),"")&amp;IFERROR(INDEX(Entities!A:A,MATCH(JRF!$B39,Entities!AC:AC,0)),"")&amp;IFERROR(INDEX(Entities!A:A,MATCH(JRF!$B39,Entities!AD:AD,0)),"")</f>
        <v/>
      </c>
      <c r="AP26" s="171" t="str">
        <f>IF(JRF!B39=JRF!Q39,"",JRF!Q39&amp;JRF!B39)</f>
        <v>P6066 </v>
      </c>
      <c r="AQ26" s="171" t="str">
        <f>IF(OR(JRF!B39="",JRF!Q39="",Checks!AN26="",Checks!AO26=""),"",IF(OR(JRF!B39=JRF!Q39,Checks!AN26=Checks!AO26),"Legal Entity/BU is same",IF(AN26&amp;AO26=IFERROR(VLOOKUP(AN26&amp;AO26,'Intercompany Master'!X:X,1,0),0),"Intercompany Agreement Exist","Intercompany Agreement Required")))</f>
        <v/>
      </c>
      <c r="AR26" t="str" cm="1">
        <f t="array" ref="AR26">IF("Intercompany Agreement Exist"=VLOOKUP(JRF!Q39&amp;JRF!B39,Checks!AP:AQ,2,0),VLOOKUP(Checks!AN26&amp;Checks!AO26,'Intercompany Master'!X:AN,{2,3,4,5,6,7,8,9,10,11,12,13,14,15,16,17},0),"")</f>
        <v/>
      </c>
      <c r="AS26" s="170"/>
      <c r="AU26" s="170"/>
      <c r="BY26" t="s">
        <v>666</v>
      </c>
      <c r="BZ26" t="s">
        <v>610</v>
      </c>
      <c r="CG26" t="s">
        <v>505</v>
      </c>
      <c r="CH26" s="170" t="s">
        <v>667</v>
      </c>
      <c r="CI26" t="str">
        <f>IF(JRF!F39&gt;0,"",IF(JRF!B39="","",IF(LEFT(JRF!B39,1)=IFERROR(VLOOKUP(LEFT(JRF!B39,1),$CF$2:$CF$5,1,0),0),"Product Code Required",IF(JRF!C39="","",IF(JRF!C39=IFERROR(VLOOKUP(JRF!C39,$CH:$CH,1,0),0),"Product Code Required","NA")))))</f>
        <v>NA</v>
      </c>
      <c r="CJ26" t="str">
        <f>IF(JRF!AV39&gt;0,"",IF(JRF!Q39="","",IF(LEFT(JRF!Q39,1)=IFERROR(VLOOKUP(LEFT(JRF!Q39,1),$CF$2:$CF$5,1,0),0),"Product Code Required",IF(JRF!V39="","",IF(JRF!V39=IFERROR(VLOOKUP(JRF!V39,$CH:$CH,1,0),0),"Product Code Required","NA")))))</f>
        <v/>
      </c>
      <c r="CK26" t="str">
        <f>IFERROR(IF(LEN('Journal Template'!F37)&gt;0,"",IF('Journal Template'!A37="","",IF(LEFT('Journal Template'!A37,1)=IFERROR(VLOOKUP(LEFT('Journal Template'!A37,1),Checks!$CF$2:$CF$5,1,0),0),"Product Code Required",IF('Journal Template'!D37="","",IF('Journal Template'!D37=IFERROR(VLOOKUP('Journal Template'!D37,Checks!$CH:$CH,1,0),0),"Product Code Required","NA"))))),"")</f>
        <v>Product Code Required</v>
      </c>
      <c r="CM26" s="170" t="s">
        <v>668</v>
      </c>
      <c r="CN26" t="s">
        <v>669</v>
      </c>
    </row>
    <row r="27" spans="14:92">
      <c r="N27" t="s">
        <v>670</v>
      </c>
      <c r="O27" t="s">
        <v>671</v>
      </c>
      <c r="P27" t="s">
        <v>386</v>
      </c>
      <c r="Q27" s="150" t="str">
        <f>IF(JRF!D40="","",IF(IFERROR(VLOOKUP(JRF!D40,Checks!N:P,3,0),0)="A","","Inactive account in Use"))</f>
        <v>Inactive account in Use</v>
      </c>
      <c r="R27" t="str">
        <f>IFERROR(IF('Journal Template'!C439="","",IF(IFERROR(VLOOKUP('Journal Template'!C439,Checks!N:P,3,0),0)="A","","Inactive account in Use")),"")</f>
        <v/>
      </c>
      <c r="S27" t="s">
        <v>672</v>
      </c>
      <c r="T27" t="s">
        <v>386</v>
      </c>
      <c r="U27" t="s">
        <v>68</v>
      </c>
      <c r="V27" s="150" t="str">
        <f>IF(JRF!C40="","",IF(IFERROR(VLOOKUP(JRF!C40,Checks!S:U,3,0),0)="A","Entry with System fund Dept",""))</f>
        <v/>
      </c>
      <c r="W27" t="str">
        <f>IFERROR(IF('Journal Template'!D439="","",IF(IFERROR(VLOOKUP('Journal Template'!D439,Checks!S:U,3,0),0)="A","Entry with System fund Dept","")),"")</f>
        <v/>
      </c>
      <c r="X27" t="s">
        <v>673</v>
      </c>
      <c r="Y27" t="s">
        <v>386</v>
      </c>
      <c r="Z27" t="s">
        <v>674</v>
      </c>
      <c r="AA27" t="s">
        <v>391</v>
      </c>
      <c r="AB27" t="s">
        <v>125</v>
      </c>
      <c r="AC27" s="150" t="str">
        <f>IFERROR(IF(JRF!C40="","",IF(AND(VLOOKUP(JRF!C40,X:AA,4,0)=JRF!B40,VLOOKUP(JRF!C40,X:Y,2,0)="A"),"","Inactive Dept Combo Error")),"Inactive Dept Combo Error")</f>
        <v>Inactive Dept Combo Error</v>
      </c>
      <c r="AD27" t="str">
        <f>IFERROR(IF('Journal Template'!D439="","",IF(AND(VLOOKUP('Journal Template'!D439,X:AA,4,0)='Journal Template'!A439,VLOOKUP('Journal Template'!D439,X:Y,2,0)="A"),"","Inactive Dept Combo Error")),"")</f>
        <v/>
      </c>
      <c r="AG27" s="163" t="s">
        <v>392</v>
      </c>
      <c r="AH27" s="163" t="s">
        <v>675</v>
      </c>
      <c r="AI27" s="163" t="s">
        <v>676</v>
      </c>
      <c r="AJ27" s="163" t="s">
        <v>677</v>
      </c>
      <c r="AK27" s="150" t="str">
        <f>IF(JRF!B40="","",IF(JRF!B40=IFERROR(VLOOKUP(JRF!B40,Checks!AI:AI,1,0),0),"Entry in Branch/Satellite BU's",""))</f>
        <v/>
      </c>
      <c r="AL27" t="str">
        <f>IFERROR(IF('Journal Template'!A439="","",IF('Journal Template'!A439=IFERROR(VLOOKUP('Journal Template'!A439,Checks!AI:AI,1,0),0),"Entry in Branch/Satellite BU's","")),"")</f>
        <v/>
      </c>
      <c r="AN27" t="str">
        <f>IFERROR(INDEX(Entities!A:A,MATCH(JRF!$Q40,Entities!C:C,0)),"")&amp;IFERROR(INDEX(Entities!A:A,MATCH(JRF!$Q40,Entities!D:D,0)),"")&amp;IFERROR(INDEX(Entities!A:A,MATCH(JRF!$Q40,Entities!E:E,0)),"")&amp;IFERROR(INDEX(Entities!A:A,MATCH(JRF!$Q40,Entities!F:F,0)),"")&amp;IFERROR(INDEX(Entities!A:A,MATCH(JRF!$Q40,Entities!G:G,0)),"")&amp;IFERROR(INDEX(Entities!A:A,MATCH(JRF!$Q40,Entities!H:H,0)),"")&amp;IFERROR(INDEX(Entities!A:A,MATCH(JRF!$Q40,Entities!I:I,0)),"")&amp;IFERROR(INDEX(Entities!A:A,MATCH(JRF!$Q40,Entities!J:J,0)),"")&amp;IFERROR(INDEX(Entities!A:A,MATCH(JRF!$Q40,Entities!K:K,0)),"")&amp;IFERROR(INDEX(Entities!A:A,MATCH(JRF!$Q40,Entities!L:L,0)),"")&amp;IFERROR(INDEX(Entities!A:A,MATCH(JRF!$Q40,Entities!M:M,0)),"")&amp;IFERROR(INDEX(Entities!A:A,MATCH(JRF!$Q40,Entities!N:N,0)),"")&amp;IFERROR(INDEX(Entities!A:A,MATCH(JRF!$Q40,Entities!O:O,0)),"")&amp;IFERROR(INDEX(Entities!A:A,MATCH(JRF!$Q40,Entities!P:P,0)),"")&amp;IFERROR(INDEX(Entities!A:A,MATCH(JRF!$Q40,Entities!Q:Q,0)),"")&amp;IFERROR(INDEX(Entities!A:A,MATCH(JRF!$Q40,Entities!R:R,0)),"")&amp;IFERROR(INDEX(Entities!A:A,MATCH(JRF!$Q40,Entities!S:S,0)),"")&amp;IFERROR(INDEX(Entities!A:A,MATCH(JRF!$Q40,Entities!T:T,0)),"")&amp;IFERROR(INDEX(Entities!A:A,MATCH(JRF!$Q40,Entities!U:U,0)),"")&amp;IFERROR(INDEX(Entities!A:A,MATCH(JRF!$Q40,Entities!V:V,0)),"")&amp;IFERROR(INDEX(Entities!A:A,MATCH(JRF!$Q40,Entities!W:W,0)),"")&amp;IFERROR(INDEX(Entities!A:A,MATCH(JRF!$Q40,Entities!X:X,0)),"")&amp;IFERROR(INDEX(Entities!A:A,MATCH(JRF!$Q40,Entities!Y:Y,0)),"")&amp;IFERROR(INDEX(Entities!A:A,MATCH(JRF!$Q40,Entities!Z:Z,0)),"")&amp;IFERROR(INDEX(Entities!A:A,MATCH(JRF!$Q40,Entities!AA:AA,0)),"")&amp;IFERROR(INDEX(Entities!A:A,MATCH(JRF!$Q40,Entities!AB:AB,0)),"")&amp;IFERROR(INDEX(Entities!A:A,MATCH(JRF!$Q40,Entities!AC:AC,0)),"")&amp;IFERROR(INDEX(Entities!A:A,MATCH(JRF!$Q40,Entities!AD:AD,0)),"")</f>
        <v/>
      </c>
      <c r="AO27" s="171" t="str">
        <f>IFERROR(INDEX(Entities!A:A,MATCH(JRF!$B40,Entities!C:C,0)),"")&amp;IFERROR(INDEX(Entities!A:A,MATCH(JRF!$B40,Entities!D:D,0)),"")&amp;IFERROR(INDEX(Entities!A:A,MATCH(JRF!$B40,Entities!E:E,0)),"")&amp;IFERROR(INDEX(Entities!A:A,MATCH(JRF!$B40,Entities!F:F,0)),"")&amp;IFERROR(INDEX(Entities!A:A,MATCH(JRF!$B40,Entities!G:G,0)),"")&amp;IFERROR(INDEX(Entities!A:A,MATCH(JRF!$B40,Entities!H:H,0)),"")&amp;IFERROR(INDEX(Entities!A:A,MATCH(JRF!$B40,Entities!I:I,0)),"")&amp;IFERROR(INDEX(Entities!A:A,MATCH(JRF!$B40,Entities!J:J,0)),"")&amp;IFERROR(INDEX(Entities!A:A,MATCH(JRF!$B40,Entities!K:K,0)),"")&amp;IFERROR(INDEX(Entities!A:A,MATCH(JRF!$B40,Entities!L:L,0)),"")&amp;IFERROR(INDEX(Entities!A:A,MATCH(JRF!$B40,Entities!M:M,0)),"")&amp;IFERROR(INDEX(Entities!A:A,MATCH(JRF!$B40,Entities!N:N,0)),"")&amp;IFERROR(INDEX(Entities!A:A,MATCH(JRF!$B40,Entities!O:O,0)),"")&amp;IFERROR(INDEX(Entities!A:A,MATCH(JRF!$B40,Entities!P:P,0)),"")&amp;IFERROR(INDEX(Entities!A:A,MATCH(JRF!$B40,Entities!Q:Q,0)),"")&amp;IFERROR(INDEX(Entities!A:A,MATCH(JRF!$B40,Entities!R:R,0)),"")&amp;IFERROR(INDEX(Entities!A:A,MATCH(JRF!$B40,Entities!S:S,0)),"")&amp;IFERROR(INDEX(Entities!A:A,MATCH(JRF!$B40,Entities!T:T,0)),"")&amp;IFERROR(INDEX(Entities!A:A,MATCH(JRF!$B40,Entities!U:U,0)),"")&amp;IFERROR(INDEX(Entities!A:A,MATCH(JRF!$B40,Entities!V:V,0)),"")&amp;IFERROR(INDEX(Entities!A:A,MATCH(JRF!$B40,Entities!W:W,0)),"")&amp;IFERROR(INDEX(Entities!A:A,MATCH(JRF!$B40,Entities!X:X,0)),"")&amp;IFERROR(INDEX(Entities!A:A,MATCH(JRF!$B40,Entities!Y:Y,0)),"")&amp;IFERROR(INDEX(Entities!A:A,MATCH(JRF!$B40,Entities!Z:Z,0)),"")&amp;IFERROR(INDEX(Entities!A:A,MATCH(JRF!$B40,Entities!AA:AA,0)),"")&amp;IFERROR(INDEX(Entities!A:A,MATCH(JRF!$B40,Entities!AB:AB,0)),"")&amp;IFERROR(INDEX(Entities!A:A,MATCH(JRF!$B40,Entities!AC:AC,0)),"")&amp;IFERROR(INDEX(Entities!A:A,MATCH(JRF!$B40,Entities!AD:AD,0)),"")</f>
        <v/>
      </c>
      <c r="AP27" s="171" t="str">
        <f>IF(JRF!B40=JRF!Q40,"",JRF!Q40&amp;JRF!B40)</f>
        <v>P6066 </v>
      </c>
      <c r="AQ27" s="171" t="str">
        <f>IF(OR(JRF!B40="",JRF!Q40="",Checks!AN27="",Checks!AO27=""),"",IF(OR(JRF!B40=JRF!Q40,Checks!AN27=Checks!AO27),"Legal Entity/BU is same",IF(AN27&amp;AO27=IFERROR(VLOOKUP(AN27&amp;AO27,'Intercompany Master'!X:X,1,0),0),"Intercompany Agreement Exist","Intercompany Agreement Required")))</f>
        <v/>
      </c>
      <c r="AR27" t="str" cm="1">
        <f t="array" ref="AR27">IF("Intercompany Agreement Exist"=VLOOKUP(JRF!Q40&amp;JRF!B40,Checks!AP:AQ,2,0),VLOOKUP(Checks!AN27&amp;Checks!AO27,'Intercompany Master'!X:AN,{2,3,4,5,6,7,8,9,10,11,12,13,14,15,16,17},0),"")</f>
        <v/>
      </c>
      <c r="AS27" s="170"/>
      <c r="AU27" s="170"/>
      <c r="BY27" t="s">
        <v>678</v>
      </c>
      <c r="BZ27" t="s">
        <v>610</v>
      </c>
      <c r="CG27" t="s">
        <v>412</v>
      </c>
      <c r="CH27" s="170" t="s">
        <v>679</v>
      </c>
      <c r="CI27" t="str">
        <f>IF(JRF!F40&gt;0,"",IF(JRF!B40="","",IF(LEFT(JRF!B40,1)=IFERROR(VLOOKUP(LEFT(JRF!B40,1),$CF$2:$CF$5,1,0),0),"Product Code Required",IF(JRF!C40="","",IF(JRF!C40=IFERROR(VLOOKUP(JRF!C40,$CH:$CH,1,0),0),"Product Code Required","NA")))))</f>
        <v>NA</v>
      </c>
      <c r="CJ27" t="str">
        <f>IF(JRF!AV40&gt;0,"",IF(JRF!Q40="","",IF(LEFT(JRF!Q40,1)=IFERROR(VLOOKUP(LEFT(JRF!Q40,1),$CF$2:$CF$5,1,0),0),"Product Code Required",IF(JRF!V40="","",IF(JRF!V40=IFERROR(VLOOKUP(JRF!V40,$CH:$CH,1,0),0),"Product Code Required","NA")))))</f>
        <v/>
      </c>
      <c r="CK27" t="str">
        <f>IFERROR(IF(LEN('Journal Template'!F38)&gt;0,"",IF('Journal Template'!A38="","",IF(LEFT('Journal Template'!A38,1)=IFERROR(VLOOKUP(LEFT('Journal Template'!A38,1),Checks!$CF$2:$CF$5,1,0),0),"Product Code Required",IF('Journal Template'!D38="","",IF('Journal Template'!D38=IFERROR(VLOOKUP('Journal Template'!D38,Checks!$CH:$CH,1,0),0),"Product Code Required","NA"))))),"")</f>
        <v>Product Code Required</v>
      </c>
      <c r="CM27" s="170" t="s">
        <v>680</v>
      </c>
      <c r="CN27" t="s">
        <v>681</v>
      </c>
    </row>
    <row r="28" spans="14:92">
      <c r="N28" t="s">
        <v>682</v>
      </c>
      <c r="O28" t="s">
        <v>683</v>
      </c>
      <c r="P28" t="s">
        <v>386</v>
      </c>
      <c r="Q28" s="150" t="str">
        <f>IF(JRF!D41="","",IF(IFERROR(VLOOKUP(JRF!D41,Checks!N:P,3,0),0)="A","","Inactive account in Use"))</f>
        <v>Inactive account in Use</v>
      </c>
      <c r="R28" t="str">
        <f>IFERROR(IF('Journal Template'!C440="","",IF(IFERROR(VLOOKUP('Journal Template'!C440,Checks!N:P,3,0),0)="A","","Inactive account in Use")),"")</f>
        <v/>
      </c>
      <c r="S28" t="s">
        <v>684</v>
      </c>
      <c r="T28" t="s">
        <v>386</v>
      </c>
      <c r="U28" t="s">
        <v>68</v>
      </c>
      <c r="V28" s="150" t="str">
        <f>IF(JRF!C41="","",IF(IFERROR(VLOOKUP(JRF!C41,Checks!S:U,3,0),0)="A","Entry with System fund Dept",""))</f>
        <v/>
      </c>
      <c r="W28" t="str">
        <f>IFERROR(IF('Journal Template'!D440="","",IF(IFERROR(VLOOKUP('Journal Template'!D440,Checks!S:U,3,0),0)="A","Entry with System fund Dept","")),"")</f>
        <v/>
      </c>
      <c r="X28" t="s">
        <v>685</v>
      </c>
      <c r="Y28" t="s">
        <v>386</v>
      </c>
      <c r="Z28" t="s">
        <v>686</v>
      </c>
      <c r="AA28" t="s">
        <v>399</v>
      </c>
      <c r="AB28" t="s">
        <v>125</v>
      </c>
      <c r="AC28" s="150" t="str">
        <f>IFERROR(IF(JRF!C41="","",IF(AND(VLOOKUP(JRF!C41,X:AA,4,0)=JRF!B41,VLOOKUP(JRF!C41,X:Y,2,0)="A"),"","Inactive Dept Combo Error")),"Inactive Dept Combo Error")</f>
        <v>Inactive Dept Combo Error</v>
      </c>
      <c r="AD28" t="str">
        <f>IFERROR(IF('Journal Template'!D440="","",IF(AND(VLOOKUP('Journal Template'!D440,X:AA,4,0)='Journal Template'!A440,VLOOKUP('Journal Template'!D440,X:Y,2,0)="A"),"","Inactive Dept Combo Error")),"")</f>
        <v/>
      </c>
      <c r="AG28" s="163" t="s">
        <v>392</v>
      </c>
      <c r="AH28" s="163" t="s">
        <v>675</v>
      </c>
      <c r="AI28" s="163" t="s">
        <v>687</v>
      </c>
      <c r="AJ28" s="163" t="s">
        <v>688</v>
      </c>
      <c r="AK28" s="150" t="str">
        <f>IF(JRF!B41="","",IF(JRF!B41=IFERROR(VLOOKUP(JRF!B41,Checks!AI:AI,1,0),0),"Entry in Branch/Satellite BU's",""))</f>
        <v/>
      </c>
      <c r="AL28" t="str">
        <f>IFERROR(IF('Journal Template'!A440="","",IF('Journal Template'!A440=IFERROR(VLOOKUP('Journal Template'!A440,Checks!AI:AI,1,0),0),"Entry in Branch/Satellite BU's","")),"")</f>
        <v/>
      </c>
      <c r="AN28" t="str">
        <f>IFERROR(INDEX(Entities!A:A,MATCH(JRF!$Q41,Entities!C:C,0)),"")&amp;IFERROR(INDEX(Entities!A:A,MATCH(JRF!$Q41,Entities!D:D,0)),"")&amp;IFERROR(INDEX(Entities!A:A,MATCH(JRF!$Q41,Entities!E:E,0)),"")&amp;IFERROR(INDEX(Entities!A:A,MATCH(JRF!$Q41,Entities!F:F,0)),"")&amp;IFERROR(INDEX(Entities!A:A,MATCH(JRF!$Q41,Entities!G:G,0)),"")&amp;IFERROR(INDEX(Entities!A:A,MATCH(JRF!$Q41,Entities!H:H,0)),"")&amp;IFERROR(INDEX(Entities!A:A,MATCH(JRF!$Q41,Entities!I:I,0)),"")&amp;IFERROR(INDEX(Entities!A:A,MATCH(JRF!$Q41,Entities!J:J,0)),"")&amp;IFERROR(INDEX(Entities!A:A,MATCH(JRF!$Q41,Entities!K:K,0)),"")&amp;IFERROR(INDEX(Entities!A:A,MATCH(JRF!$Q41,Entities!L:L,0)),"")&amp;IFERROR(INDEX(Entities!A:A,MATCH(JRF!$Q41,Entities!M:M,0)),"")&amp;IFERROR(INDEX(Entities!A:A,MATCH(JRF!$Q41,Entities!N:N,0)),"")&amp;IFERROR(INDEX(Entities!A:A,MATCH(JRF!$Q41,Entities!O:O,0)),"")&amp;IFERROR(INDEX(Entities!A:A,MATCH(JRF!$Q41,Entities!P:P,0)),"")&amp;IFERROR(INDEX(Entities!A:A,MATCH(JRF!$Q41,Entities!Q:Q,0)),"")&amp;IFERROR(INDEX(Entities!A:A,MATCH(JRF!$Q41,Entities!R:R,0)),"")&amp;IFERROR(INDEX(Entities!A:A,MATCH(JRF!$Q41,Entities!S:S,0)),"")&amp;IFERROR(INDEX(Entities!A:A,MATCH(JRF!$Q41,Entities!T:T,0)),"")&amp;IFERROR(INDEX(Entities!A:A,MATCH(JRF!$Q41,Entities!U:U,0)),"")&amp;IFERROR(INDEX(Entities!A:A,MATCH(JRF!$Q41,Entities!V:V,0)),"")&amp;IFERROR(INDEX(Entities!A:A,MATCH(JRF!$Q41,Entities!W:W,0)),"")&amp;IFERROR(INDEX(Entities!A:A,MATCH(JRF!$Q41,Entities!X:X,0)),"")&amp;IFERROR(INDEX(Entities!A:A,MATCH(JRF!$Q41,Entities!Y:Y,0)),"")&amp;IFERROR(INDEX(Entities!A:A,MATCH(JRF!$Q41,Entities!Z:Z,0)),"")&amp;IFERROR(INDEX(Entities!A:A,MATCH(JRF!$Q41,Entities!AA:AA,0)),"")&amp;IFERROR(INDEX(Entities!A:A,MATCH(JRF!$Q41,Entities!AB:AB,0)),"")&amp;IFERROR(INDEX(Entities!A:A,MATCH(JRF!$Q41,Entities!AC:AC,0)),"")&amp;IFERROR(INDEX(Entities!A:A,MATCH(JRF!$Q41,Entities!AD:AD,0)),"")</f>
        <v/>
      </c>
      <c r="AO28" s="171" t="str">
        <f>IFERROR(INDEX(Entities!A:A,MATCH(JRF!$B41,Entities!C:C,0)),"")&amp;IFERROR(INDEX(Entities!A:A,MATCH(JRF!$B41,Entities!D:D,0)),"")&amp;IFERROR(INDEX(Entities!A:A,MATCH(JRF!$B41,Entities!E:E,0)),"")&amp;IFERROR(INDEX(Entities!A:A,MATCH(JRF!$B41,Entities!F:F,0)),"")&amp;IFERROR(INDEX(Entities!A:A,MATCH(JRF!$B41,Entities!G:G,0)),"")&amp;IFERROR(INDEX(Entities!A:A,MATCH(JRF!$B41,Entities!H:H,0)),"")&amp;IFERROR(INDEX(Entities!A:A,MATCH(JRF!$B41,Entities!I:I,0)),"")&amp;IFERROR(INDEX(Entities!A:A,MATCH(JRF!$B41,Entities!J:J,0)),"")&amp;IFERROR(INDEX(Entities!A:A,MATCH(JRF!$B41,Entities!K:K,0)),"")&amp;IFERROR(INDEX(Entities!A:A,MATCH(JRF!$B41,Entities!L:L,0)),"")&amp;IFERROR(INDEX(Entities!A:A,MATCH(JRF!$B41,Entities!M:M,0)),"")&amp;IFERROR(INDEX(Entities!A:A,MATCH(JRF!$B41,Entities!N:N,0)),"")&amp;IFERROR(INDEX(Entities!A:A,MATCH(JRF!$B41,Entities!O:O,0)),"")&amp;IFERROR(INDEX(Entities!A:A,MATCH(JRF!$B41,Entities!P:P,0)),"")&amp;IFERROR(INDEX(Entities!A:A,MATCH(JRF!$B41,Entities!Q:Q,0)),"")&amp;IFERROR(INDEX(Entities!A:A,MATCH(JRF!$B41,Entities!R:R,0)),"")&amp;IFERROR(INDEX(Entities!A:A,MATCH(JRF!$B41,Entities!S:S,0)),"")&amp;IFERROR(INDEX(Entities!A:A,MATCH(JRF!$B41,Entities!T:T,0)),"")&amp;IFERROR(INDEX(Entities!A:A,MATCH(JRF!$B41,Entities!U:U,0)),"")&amp;IFERROR(INDEX(Entities!A:A,MATCH(JRF!$B41,Entities!V:V,0)),"")&amp;IFERROR(INDEX(Entities!A:A,MATCH(JRF!$B41,Entities!W:W,0)),"")&amp;IFERROR(INDEX(Entities!A:A,MATCH(JRF!$B41,Entities!X:X,0)),"")&amp;IFERROR(INDEX(Entities!A:A,MATCH(JRF!$B41,Entities!Y:Y,0)),"")&amp;IFERROR(INDEX(Entities!A:A,MATCH(JRF!$B41,Entities!Z:Z,0)),"")&amp;IFERROR(INDEX(Entities!A:A,MATCH(JRF!$B41,Entities!AA:AA,0)),"")&amp;IFERROR(INDEX(Entities!A:A,MATCH(JRF!$B41,Entities!AB:AB,0)),"")&amp;IFERROR(INDEX(Entities!A:A,MATCH(JRF!$B41,Entities!AC:AC,0)),"")&amp;IFERROR(INDEX(Entities!A:A,MATCH(JRF!$B41,Entities!AD:AD,0)),"")</f>
        <v/>
      </c>
      <c r="AP28" s="171" t="str">
        <f>IF(JRF!B41=JRF!Q41,"",JRF!Q41&amp;JRF!B41)</f>
        <v>P6066 </v>
      </c>
      <c r="AQ28" s="171" t="str">
        <f>IF(OR(JRF!B41="",JRF!Q41="",Checks!AN28="",Checks!AO28=""),"",IF(OR(JRF!B41=JRF!Q41,Checks!AN28=Checks!AO28),"Legal Entity/BU is same",IF(AN28&amp;AO28=IFERROR(VLOOKUP(AN28&amp;AO28,'Intercompany Master'!X:X,1,0),0),"Intercompany Agreement Exist","Intercompany Agreement Required")))</f>
        <v/>
      </c>
      <c r="AR28" t="str" cm="1">
        <f t="array" ref="AR28">IF("Intercompany Agreement Exist"=VLOOKUP(JRF!Q41&amp;JRF!B41,Checks!AP:AQ,2,0),VLOOKUP(Checks!AN28&amp;Checks!AO28,'Intercompany Master'!X:AN,{2,3,4,5,6,7,8,9,10,11,12,13,14,15,16,17},0),"")</f>
        <v/>
      </c>
      <c r="AS28" s="170"/>
      <c r="AU28" s="170"/>
      <c r="BY28" t="s">
        <v>689</v>
      </c>
      <c r="BZ28" t="s">
        <v>610</v>
      </c>
      <c r="CG28" t="s">
        <v>505</v>
      </c>
      <c r="CH28" s="170" t="s">
        <v>690</v>
      </c>
      <c r="CI28" t="str">
        <f>IF(JRF!F41&gt;0,"",IF(JRF!B41="","",IF(LEFT(JRF!B41,1)=IFERROR(VLOOKUP(LEFT(JRF!B41,1),$CF$2:$CF$5,1,0),0),"Product Code Required",IF(JRF!C41="","",IF(JRF!C41=IFERROR(VLOOKUP(JRF!C41,$CH:$CH,1,0),0),"Product Code Required","NA")))))</f>
        <v>NA</v>
      </c>
      <c r="CJ28" t="str">
        <f>IF(JRF!AV41&gt;0,"",IF(JRF!Q41="","",IF(LEFT(JRF!Q41,1)=IFERROR(VLOOKUP(LEFT(JRF!Q41,1),$CF$2:$CF$5,1,0),0),"Product Code Required",IF(JRF!V41="","",IF(JRF!V41=IFERROR(VLOOKUP(JRF!V41,$CH:$CH,1,0),0),"Product Code Required","NA")))))</f>
        <v/>
      </c>
      <c r="CK28" t="str">
        <f>IFERROR(IF(LEN('Journal Template'!F39)&gt;0,"",IF('Journal Template'!A39="","",IF(LEFT('Journal Template'!A39,1)=IFERROR(VLOOKUP(LEFT('Journal Template'!A39,1),Checks!$CF$2:$CF$5,1,0),0),"Product Code Required",IF('Journal Template'!D39="","",IF('Journal Template'!D39=IFERROR(VLOOKUP('Journal Template'!D39,Checks!$CH:$CH,1,0),0),"Product Code Required","NA"))))),"")</f>
        <v>Product Code Required</v>
      </c>
      <c r="CM28" s="170" t="s">
        <v>691</v>
      </c>
      <c r="CN28" t="s">
        <v>692</v>
      </c>
    </row>
    <row r="29" spans="14:92">
      <c r="N29" t="s">
        <v>693</v>
      </c>
      <c r="O29" t="s">
        <v>694</v>
      </c>
      <c r="P29" t="s">
        <v>386</v>
      </c>
      <c r="Q29" s="150" t="str">
        <f>IF(JRF!D42="","",IF(IFERROR(VLOOKUP(JRF!D42,Checks!N:P,3,0),0)="A","","Inactive account in Use"))</f>
        <v>Inactive account in Use</v>
      </c>
      <c r="R29" t="str">
        <f>IFERROR(IF('Journal Template'!C441="","",IF(IFERROR(VLOOKUP('Journal Template'!C441,Checks!N:P,3,0),0)="A","","Inactive account in Use")),"")</f>
        <v/>
      </c>
      <c r="S29" t="s">
        <v>695</v>
      </c>
      <c r="T29" t="s">
        <v>386</v>
      </c>
      <c r="U29" t="s">
        <v>68</v>
      </c>
      <c r="V29" s="150" t="str">
        <f>IF(JRF!C42="","",IF(IFERROR(VLOOKUP(JRF!C42,Checks!S:U,3,0),0)="A","Entry with System fund Dept",""))</f>
        <v/>
      </c>
      <c r="W29" t="str">
        <f>IFERROR(IF('Journal Template'!D441="","",IF(IFERROR(VLOOKUP('Journal Template'!D441,Checks!S:U,3,0),0)="A","Entry with System fund Dept","")),"")</f>
        <v/>
      </c>
      <c r="X29" t="s">
        <v>696</v>
      </c>
      <c r="Y29" t="s">
        <v>386</v>
      </c>
      <c r="Z29" t="s">
        <v>697</v>
      </c>
      <c r="AA29" t="s">
        <v>399</v>
      </c>
      <c r="AB29" t="s">
        <v>125</v>
      </c>
      <c r="AC29" s="150" t="str">
        <f>IFERROR(IF(JRF!C42="","",IF(AND(VLOOKUP(JRF!C42,X:AA,4,0)=JRF!B42,VLOOKUP(JRF!C42,X:Y,2,0)="A"),"","Inactive Dept Combo Error")),"Inactive Dept Combo Error")</f>
        <v>Inactive Dept Combo Error</v>
      </c>
      <c r="AD29" t="str">
        <f>IFERROR(IF('Journal Template'!D441="","",IF(AND(VLOOKUP('Journal Template'!D441,X:AA,4,0)='Journal Template'!A441,VLOOKUP('Journal Template'!D441,X:Y,2,0)="A"),"","Inactive Dept Combo Error")),"")</f>
        <v/>
      </c>
      <c r="AG29" s="163" t="s">
        <v>392</v>
      </c>
      <c r="AH29" s="163" t="s">
        <v>675</v>
      </c>
      <c r="AI29" s="163" t="s">
        <v>698</v>
      </c>
      <c r="AJ29" s="163" t="s">
        <v>699</v>
      </c>
      <c r="AK29" s="150" t="str">
        <f>IF(JRF!B42="","",IF(JRF!B42=IFERROR(VLOOKUP(JRF!B42,Checks!AI:AI,1,0),0),"Entry in Branch/Satellite BU's",""))</f>
        <v/>
      </c>
      <c r="AL29" t="str">
        <f>IFERROR(IF('Journal Template'!A441="","",IF('Journal Template'!A441=IFERROR(VLOOKUP('Journal Template'!A441,Checks!AI:AI,1,0),0),"Entry in Branch/Satellite BU's","")),"")</f>
        <v/>
      </c>
      <c r="AN29" t="str">
        <f>IFERROR(INDEX(Entities!A:A,MATCH(JRF!$Q42,Entities!C:C,0)),"")&amp;IFERROR(INDEX(Entities!A:A,MATCH(JRF!$Q42,Entities!D:D,0)),"")&amp;IFERROR(INDEX(Entities!A:A,MATCH(JRF!$Q42,Entities!E:E,0)),"")&amp;IFERROR(INDEX(Entities!A:A,MATCH(JRF!$Q42,Entities!F:F,0)),"")&amp;IFERROR(INDEX(Entities!A:A,MATCH(JRF!$Q42,Entities!G:G,0)),"")&amp;IFERROR(INDEX(Entities!A:A,MATCH(JRF!$Q42,Entities!H:H,0)),"")&amp;IFERROR(INDEX(Entities!A:A,MATCH(JRF!$Q42,Entities!I:I,0)),"")&amp;IFERROR(INDEX(Entities!A:A,MATCH(JRF!$Q42,Entities!J:J,0)),"")&amp;IFERROR(INDEX(Entities!A:A,MATCH(JRF!$Q42,Entities!K:K,0)),"")&amp;IFERROR(INDEX(Entities!A:A,MATCH(JRF!$Q42,Entities!L:L,0)),"")&amp;IFERROR(INDEX(Entities!A:A,MATCH(JRF!$Q42,Entities!M:M,0)),"")&amp;IFERROR(INDEX(Entities!A:A,MATCH(JRF!$Q42,Entities!N:N,0)),"")&amp;IFERROR(INDEX(Entities!A:A,MATCH(JRF!$Q42,Entities!O:O,0)),"")&amp;IFERROR(INDEX(Entities!A:A,MATCH(JRF!$Q42,Entities!P:P,0)),"")&amp;IFERROR(INDEX(Entities!A:A,MATCH(JRF!$Q42,Entities!Q:Q,0)),"")&amp;IFERROR(INDEX(Entities!A:A,MATCH(JRF!$Q42,Entities!R:R,0)),"")&amp;IFERROR(INDEX(Entities!A:A,MATCH(JRF!$Q42,Entities!S:S,0)),"")&amp;IFERROR(INDEX(Entities!A:A,MATCH(JRF!$Q42,Entities!T:T,0)),"")&amp;IFERROR(INDEX(Entities!A:A,MATCH(JRF!$Q42,Entities!U:U,0)),"")&amp;IFERROR(INDEX(Entities!A:A,MATCH(JRF!$Q42,Entities!V:V,0)),"")&amp;IFERROR(INDEX(Entities!A:A,MATCH(JRF!$Q42,Entities!W:W,0)),"")&amp;IFERROR(INDEX(Entities!A:A,MATCH(JRF!$Q42,Entities!X:X,0)),"")&amp;IFERROR(INDEX(Entities!A:A,MATCH(JRF!$Q42,Entities!Y:Y,0)),"")&amp;IFERROR(INDEX(Entities!A:A,MATCH(JRF!$Q42,Entities!Z:Z,0)),"")&amp;IFERROR(INDEX(Entities!A:A,MATCH(JRF!$Q42,Entities!AA:AA,0)),"")&amp;IFERROR(INDEX(Entities!A:A,MATCH(JRF!$Q42,Entities!AB:AB,0)),"")&amp;IFERROR(INDEX(Entities!A:A,MATCH(JRF!$Q42,Entities!AC:AC,0)),"")&amp;IFERROR(INDEX(Entities!A:A,MATCH(JRF!$Q42,Entities!AD:AD,0)),"")</f>
        <v/>
      </c>
      <c r="AO29" s="171" t="str">
        <f>IFERROR(INDEX(Entities!A:A,MATCH(JRF!$B42,Entities!C:C,0)),"")&amp;IFERROR(INDEX(Entities!A:A,MATCH(JRF!$B42,Entities!D:D,0)),"")&amp;IFERROR(INDEX(Entities!A:A,MATCH(JRF!$B42,Entities!E:E,0)),"")&amp;IFERROR(INDEX(Entities!A:A,MATCH(JRF!$B42,Entities!F:F,0)),"")&amp;IFERROR(INDEX(Entities!A:A,MATCH(JRF!$B42,Entities!G:G,0)),"")&amp;IFERROR(INDEX(Entities!A:A,MATCH(JRF!$B42,Entities!H:H,0)),"")&amp;IFERROR(INDEX(Entities!A:A,MATCH(JRF!$B42,Entities!I:I,0)),"")&amp;IFERROR(INDEX(Entities!A:A,MATCH(JRF!$B42,Entities!J:J,0)),"")&amp;IFERROR(INDEX(Entities!A:A,MATCH(JRF!$B42,Entities!K:K,0)),"")&amp;IFERROR(INDEX(Entities!A:A,MATCH(JRF!$B42,Entities!L:L,0)),"")&amp;IFERROR(INDEX(Entities!A:A,MATCH(JRF!$B42,Entities!M:M,0)),"")&amp;IFERROR(INDEX(Entities!A:A,MATCH(JRF!$B42,Entities!N:N,0)),"")&amp;IFERROR(INDEX(Entities!A:A,MATCH(JRF!$B42,Entities!O:O,0)),"")&amp;IFERROR(INDEX(Entities!A:A,MATCH(JRF!$B42,Entities!P:P,0)),"")&amp;IFERROR(INDEX(Entities!A:A,MATCH(JRF!$B42,Entities!Q:Q,0)),"")&amp;IFERROR(INDEX(Entities!A:A,MATCH(JRF!$B42,Entities!R:R,0)),"")&amp;IFERROR(INDEX(Entities!A:A,MATCH(JRF!$B42,Entities!S:S,0)),"")&amp;IFERROR(INDEX(Entities!A:A,MATCH(JRF!$B42,Entities!T:T,0)),"")&amp;IFERROR(INDEX(Entities!A:A,MATCH(JRF!$B42,Entities!U:U,0)),"")&amp;IFERROR(INDEX(Entities!A:A,MATCH(JRF!$B42,Entities!V:V,0)),"")&amp;IFERROR(INDEX(Entities!A:A,MATCH(JRF!$B42,Entities!W:W,0)),"")&amp;IFERROR(INDEX(Entities!A:A,MATCH(JRF!$B42,Entities!X:X,0)),"")&amp;IFERROR(INDEX(Entities!A:A,MATCH(JRF!$B42,Entities!Y:Y,0)),"")&amp;IFERROR(INDEX(Entities!A:A,MATCH(JRF!$B42,Entities!Z:Z,0)),"")&amp;IFERROR(INDEX(Entities!A:A,MATCH(JRF!$B42,Entities!AA:AA,0)),"")&amp;IFERROR(INDEX(Entities!A:A,MATCH(JRF!$B42,Entities!AB:AB,0)),"")&amp;IFERROR(INDEX(Entities!A:A,MATCH(JRF!$B42,Entities!AC:AC,0)),"")&amp;IFERROR(INDEX(Entities!A:A,MATCH(JRF!$B42,Entities!AD:AD,0)),"")</f>
        <v/>
      </c>
      <c r="AP29" s="171" t="str">
        <f>IF(JRF!B42=JRF!Q42,"",JRF!Q42&amp;JRF!B42)</f>
        <v>P6066 </v>
      </c>
      <c r="AQ29" s="171" t="str">
        <f>IF(OR(JRF!B42="",JRF!Q42="",Checks!AN29="",Checks!AO29=""),"",IF(OR(JRF!B42=JRF!Q42,Checks!AN29=Checks!AO29),"Legal Entity/BU is same",IF(AN29&amp;AO29=IFERROR(VLOOKUP(AN29&amp;AO29,'Intercompany Master'!X:X,1,0),0),"Intercompany Agreement Exist","Intercompany Agreement Required")))</f>
        <v/>
      </c>
      <c r="AR29" t="str" cm="1">
        <f t="array" ref="AR29">IF("Intercompany Agreement Exist"=VLOOKUP(JRF!Q42&amp;JRF!B42,Checks!AP:AQ,2,0),VLOOKUP(Checks!AN29&amp;Checks!AO29,'Intercompany Master'!X:AN,{2,3,4,5,6,7,8,9,10,11,12,13,14,15,16,17},0),"")</f>
        <v/>
      </c>
      <c r="AS29" s="170"/>
      <c r="AU29" s="170"/>
      <c r="BY29" t="s">
        <v>700</v>
      </c>
      <c r="BZ29" t="s">
        <v>610</v>
      </c>
      <c r="CG29" t="s">
        <v>412</v>
      </c>
      <c r="CH29" s="170" t="s">
        <v>701</v>
      </c>
      <c r="CI29" t="str">
        <f>IF(JRF!F42&gt;0,"",IF(JRF!B42="","",IF(LEFT(JRF!B42,1)=IFERROR(VLOOKUP(LEFT(JRF!B42,1),$CF$2:$CF$5,1,0),0),"Product Code Required",IF(JRF!C42="","",IF(JRF!C42=IFERROR(VLOOKUP(JRF!C42,$CH:$CH,1,0),0),"Product Code Required","NA")))))</f>
        <v>NA</v>
      </c>
      <c r="CJ29" t="str">
        <f>IF(JRF!AV42&gt;0,"",IF(JRF!Q42="","",IF(LEFT(JRF!Q42,1)=IFERROR(VLOOKUP(LEFT(JRF!Q42,1),$CF$2:$CF$5,1,0),0),"Product Code Required",IF(JRF!V42="","",IF(JRF!V42=IFERROR(VLOOKUP(JRF!V42,$CH:$CH,1,0),0),"Product Code Required","NA")))))</f>
        <v/>
      </c>
      <c r="CK29" t="str">
        <f>IFERROR(IF(LEN('Journal Template'!F40)&gt;0,"",IF('Journal Template'!A40="","",IF(LEFT('Journal Template'!A40,1)=IFERROR(VLOOKUP(LEFT('Journal Template'!A40,1),Checks!$CF$2:$CF$5,1,0),0),"Product Code Required",IF('Journal Template'!D40="","",IF('Journal Template'!D40=IFERROR(VLOOKUP('Journal Template'!D40,Checks!$CH:$CH,1,0),0),"Product Code Required","NA"))))),"")</f>
        <v>Product Code Required</v>
      </c>
      <c r="CM29" s="170" t="s">
        <v>702</v>
      </c>
      <c r="CN29" t="s">
        <v>703</v>
      </c>
    </row>
    <row r="30" spans="14:92">
      <c r="N30" t="s">
        <v>704</v>
      </c>
      <c r="O30" t="s">
        <v>705</v>
      </c>
      <c r="P30" t="s">
        <v>386</v>
      </c>
      <c r="Q30" s="150" t="str">
        <f>IF(JRF!D43="","",IF(IFERROR(VLOOKUP(JRF!D43,Checks!N:P,3,0),0)="A","","Inactive account in Use"))</f>
        <v>Inactive account in Use</v>
      </c>
      <c r="R30" t="str">
        <f>IFERROR(IF('Journal Template'!C442="","",IF(IFERROR(VLOOKUP('Journal Template'!C442,Checks!N:P,3,0),0)="A","","Inactive account in Use")),"")</f>
        <v/>
      </c>
      <c r="S30" t="s">
        <v>706</v>
      </c>
      <c r="T30" t="s">
        <v>386</v>
      </c>
      <c r="U30" t="s">
        <v>68</v>
      </c>
      <c r="V30" s="150" t="str">
        <f>IF(JRF!C43="","",IF(IFERROR(VLOOKUP(JRF!C43,Checks!S:U,3,0),0)="A","Entry with System fund Dept",""))</f>
        <v/>
      </c>
      <c r="W30" t="str">
        <f>IFERROR(IF('Journal Template'!D442="","",IF(IFERROR(VLOOKUP('Journal Template'!D442,Checks!S:U,3,0),0)="A","Entry with System fund Dept","")),"")</f>
        <v/>
      </c>
      <c r="X30" t="s">
        <v>707</v>
      </c>
      <c r="Y30" t="s">
        <v>386</v>
      </c>
      <c r="Z30" t="s">
        <v>708</v>
      </c>
      <c r="AA30" t="s">
        <v>399</v>
      </c>
      <c r="AB30" t="s">
        <v>125</v>
      </c>
      <c r="AC30" s="150" t="str">
        <f>IFERROR(IF(JRF!C43="","",IF(AND(VLOOKUP(JRF!C43,X:AA,4,0)=JRF!B43,VLOOKUP(JRF!C43,X:Y,2,0)="A"),"","Inactive Dept Combo Error")),"Inactive Dept Combo Error")</f>
        <v>Inactive Dept Combo Error</v>
      </c>
      <c r="AD30" t="str">
        <f>IFERROR(IF('Journal Template'!D442="","",IF(AND(VLOOKUP('Journal Template'!D442,X:AA,4,0)='Journal Template'!A442,VLOOKUP('Journal Template'!D442,X:Y,2,0)="A"),"","Inactive Dept Combo Error")),"")</f>
        <v/>
      </c>
      <c r="AG30" s="163" t="s">
        <v>392</v>
      </c>
      <c r="AH30" s="163" t="s">
        <v>675</v>
      </c>
      <c r="AI30" s="163" t="s">
        <v>709</v>
      </c>
      <c r="AJ30" s="163" t="s">
        <v>710</v>
      </c>
      <c r="AK30" s="150" t="str">
        <f>IF(JRF!B43="","",IF(JRF!B43=IFERROR(VLOOKUP(JRF!B43,Checks!AI:AI,1,0),0),"Entry in Branch/Satellite BU's",""))</f>
        <v/>
      </c>
      <c r="AL30" t="str">
        <f>IFERROR(IF('Journal Template'!A442="","",IF('Journal Template'!A442=IFERROR(VLOOKUP('Journal Template'!A442,Checks!AI:AI,1,0),0),"Entry in Branch/Satellite BU's","")),"")</f>
        <v/>
      </c>
      <c r="AN30" t="str">
        <f>IFERROR(INDEX(Entities!A:A,MATCH(JRF!$Q43,Entities!C:C,0)),"")&amp;IFERROR(INDEX(Entities!A:A,MATCH(JRF!$Q43,Entities!D:D,0)),"")&amp;IFERROR(INDEX(Entities!A:A,MATCH(JRF!$Q43,Entities!E:E,0)),"")&amp;IFERROR(INDEX(Entities!A:A,MATCH(JRF!$Q43,Entities!F:F,0)),"")&amp;IFERROR(INDEX(Entities!A:A,MATCH(JRF!$Q43,Entities!G:G,0)),"")&amp;IFERROR(INDEX(Entities!A:A,MATCH(JRF!$Q43,Entities!H:H,0)),"")&amp;IFERROR(INDEX(Entities!A:A,MATCH(JRF!$Q43,Entities!I:I,0)),"")&amp;IFERROR(INDEX(Entities!A:A,MATCH(JRF!$Q43,Entities!J:J,0)),"")&amp;IFERROR(INDEX(Entities!A:A,MATCH(JRF!$Q43,Entities!K:K,0)),"")&amp;IFERROR(INDEX(Entities!A:A,MATCH(JRF!$Q43,Entities!L:L,0)),"")&amp;IFERROR(INDEX(Entities!A:A,MATCH(JRF!$Q43,Entities!M:M,0)),"")&amp;IFERROR(INDEX(Entities!A:A,MATCH(JRF!$Q43,Entities!N:N,0)),"")&amp;IFERROR(INDEX(Entities!A:A,MATCH(JRF!$Q43,Entities!O:O,0)),"")&amp;IFERROR(INDEX(Entities!A:A,MATCH(JRF!$Q43,Entities!P:P,0)),"")&amp;IFERROR(INDEX(Entities!A:A,MATCH(JRF!$Q43,Entities!Q:Q,0)),"")&amp;IFERROR(INDEX(Entities!A:A,MATCH(JRF!$Q43,Entities!R:R,0)),"")&amp;IFERROR(INDEX(Entities!A:A,MATCH(JRF!$Q43,Entities!S:S,0)),"")&amp;IFERROR(INDEX(Entities!A:A,MATCH(JRF!$Q43,Entities!T:T,0)),"")&amp;IFERROR(INDEX(Entities!A:A,MATCH(JRF!$Q43,Entities!U:U,0)),"")&amp;IFERROR(INDEX(Entities!A:A,MATCH(JRF!$Q43,Entities!V:V,0)),"")&amp;IFERROR(INDEX(Entities!A:A,MATCH(JRF!$Q43,Entities!W:W,0)),"")&amp;IFERROR(INDEX(Entities!A:A,MATCH(JRF!$Q43,Entities!X:X,0)),"")&amp;IFERROR(INDEX(Entities!A:A,MATCH(JRF!$Q43,Entities!Y:Y,0)),"")&amp;IFERROR(INDEX(Entities!A:A,MATCH(JRF!$Q43,Entities!Z:Z,0)),"")&amp;IFERROR(INDEX(Entities!A:A,MATCH(JRF!$Q43,Entities!AA:AA,0)),"")&amp;IFERROR(INDEX(Entities!A:A,MATCH(JRF!$Q43,Entities!AB:AB,0)),"")&amp;IFERROR(INDEX(Entities!A:A,MATCH(JRF!$Q43,Entities!AC:AC,0)),"")&amp;IFERROR(INDEX(Entities!A:A,MATCH(JRF!$Q43,Entities!AD:AD,0)),"")</f>
        <v/>
      </c>
      <c r="AO30" s="171" t="str">
        <f>IFERROR(INDEX(Entities!A:A,MATCH(JRF!$B43,Entities!C:C,0)),"")&amp;IFERROR(INDEX(Entities!A:A,MATCH(JRF!$B43,Entities!D:D,0)),"")&amp;IFERROR(INDEX(Entities!A:A,MATCH(JRF!$B43,Entities!E:E,0)),"")&amp;IFERROR(INDEX(Entities!A:A,MATCH(JRF!$B43,Entities!F:F,0)),"")&amp;IFERROR(INDEX(Entities!A:A,MATCH(JRF!$B43,Entities!G:G,0)),"")&amp;IFERROR(INDEX(Entities!A:A,MATCH(JRF!$B43,Entities!H:H,0)),"")&amp;IFERROR(INDEX(Entities!A:A,MATCH(JRF!$B43,Entities!I:I,0)),"")&amp;IFERROR(INDEX(Entities!A:A,MATCH(JRF!$B43,Entities!J:J,0)),"")&amp;IFERROR(INDEX(Entities!A:A,MATCH(JRF!$B43,Entities!K:K,0)),"")&amp;IFERROR(INDEX(Entities!A:A,MATCH(JRF!$B43,Entities!L:L,0)),"")&amp;IFERROR(INDEX(Entities!A:A,MATCH(JRF!$B43,Entities!M:M,0)),"")&amp;IFERROR(INDEX(Entities!A:A,MATCH(JRF!$B43,Entities!N:N,0)),"")&amp;IFERROR(INDEX(Entities!A:A,MATCH(JRF!$B43,Entities!O:O,0)),"")&amp;IFERROR(INDEX(Entities!A:A,MATCH(JRF!$B43,Entities!P:P,0)),"")&amp;IFERROR(INDEX(Entities!A:A,MATCH(JRF!$B43,Entities!Q:Q,0)),"")&amp;IFERROR(INDEX(Entities!A:A,MATCH(JRF!$B43,Entities!R:R,0)),"")&amp;IFERROR(INDEX(Entities!A:A,MATCH(JRF!$B43,Entities!S:S,0)),"")&amp;IFERROR(INDEX(Entities!A:A,MATCH(JRF!$B43,Entities!T:T,0)),"")&amp;IFERROR(INDEX(Entities!A:A,MATCH(JRF!$B43,Entities!U:U,0)),"")&amp;IFERROR(INDEX(Entities!A:A,MATCH(JRF!$B43,Entities!V:V,0)),"")&amp;IFERROR(INDEX(Entities!A:A,MATCH(JRF!$B43,Entities!W:W,0)),"")&amp;IFERROR(INDEX(Entities!A:A,MATCH(JRF!$B43,Entities!X:X,0)),"")&amp;IFERROR(INDEX(Entities!A:A,MATCH(JRF!$B43,Entities!Y:Y,0)),"")&amp;IFERROR(INDEX(Entities!A:A,MATCH(JRF!$B43,Entities!Z:Z,0)),"")&amp;IFERROR(INDEX(Entities!A:A,MATCH(JRF!$B43,Entities!AA:AA,0)),"")&amp;IFERROR(INDEX(Entities!A:A,MATCH(JRF!$B43,Entities!AB:AB,0)),"")&amp;IFERROR(INDEX(Entities!A:A,MATCH(JRF!$B43,Entities!AC:AC,0)),"")&amp;IFERROR(INDEX(Entities!A:A,MATCH(JRF!$B43,Entities!AD:AD,0)),"")</f>
        <v/>
      </c>
      <c r="AP30" s="171" t="str">
        <f>IF(JRF!B43=JRF!Q43,"",JRF!Q43&amp;JRF!B43)</f>
        <v>P6066 </v>
      </c>
      <c r="AQ30" s="171" t="str">
        <f>IF(OR(JRF!B43="",JRF!Q43="",Checks!AN30="",Checks!AO30=""),"",IF(OR(JRF!B43=JRF!Q43,Checks!AN30=Checks!AO30),"Legal Entity/BU is same",IF(AN30&amp;AO30=IFERROR(VLOOKUP(AN30&amp;AO30,'Intercompany Master'!X:X,1,0),0),"Intercompany Agreement Exist","Intercompany Agreement Required")))</f>
        <v/>
      </c>
      <c r="AR30" t="str" cm="1">
        <f t="array" ref="AR30">IF("Intercompany Agreement Exist"=VLOOKUP(JRF!Q43&amp;JRF!B43,Checks!AP:AQ,2,0),VLOOKUP(Checks!AN30&amp;Checks!AO30,'Intercompany Master'!X:AN,{2,3,4,5,6,7,8,9,10,11,12,13,14,15,16,17},0),"")</f>
        <v/>
      </c>
      <c r="AS30" s="170"/>
      <c r="AU30" s="170"/>
      <c r="BY30" t="s">
        <v>711</v>
      </c>
      <c r="BZ30" t="s">
        <v>610</v>
      </c>
      <c r="CG30" t="s">
        <v>412</v>
      </c>
      <c r="CH30" s="170" t="s">
        <v>712</v>
      </c>
      <c r="CI30" t="str">
        <f>IF(JRF!F43&gt;0,"",IF(JRF!B43="","",IF(LEFT(JRF!B43,1)=IFERROR(VLOOKUP(LEFT(JRF!B43,1),$CF$2:$CF$5,1,0),0),"Product Code Required",IF(JRF!C43="","",IF(JRF!C43=IFERROR(VLOOKUP(JRF!C43,$CH:$CH,1,0),0),"Product Code Required","NA")))))</f>
        <v>NA</v>
      </c>
      <c r="CJ30" t="str">
        <f>IF(JRF!AV43&gt;0,"",IF(JRF!Q43="","",IF(LEFT(JRF!Q43,1)=IFERROR(VLOOKUP(LEFT(JRF!Q43,1),$CF$2:$CF$5,1,0),0),"Product Code Required",IF(JRF!V43="","",IF(JRF!V43=IFERROR(VLOOKUP(JRF!V43,$CH:$CH,1,0),0),"Product Code Required","NA")))))</f>
        <v/>
      </c>
      <c r="CK30" t="str">
        <f>IFERROR(IF(LEN('Journal Template'!F41)&gt;0,"",IF('Journal Template'!A41="","",IF(LEFT('Journal Template'!A41,1)=IFERROR(VLOOKUP(LEFT('Journal Template'!A41,1),Checks!$CF$2:$CF$5,1,0),0),"Product Code Required",IF('Journal Template'!D41="","",IF('Journal Template'!D41=IFERROR(VLOOKUP('Journal Template'!D41,Checks!$CH:$CH,1,0),0),"Product Code Required","NA"))))),"")</f>
        <v>Product Code Required</v>
      </c>
      <c r="CM30" s="170" t="s">
        <v>713</v>
      </c>
      <c r="CN30" t="s">
        <v>714</v>
      </c>
    </row>
    <row r="31" spans="14:92">
      <c r="N31" t="s">
        <v>715</v>
      </c>
      <c r="O31" t="s">
        <v>716</v>
      </c>
      <c r="P31" t="s">
        <v>386</v>
      </c>
      <c r="Q31" s="150" t="str">
        <f>IF(JRF!D44="","",IF(IFERROR(VLOOKUP(JRF!D44,Checks!N:P,3,0),0)="A","","Inactive account in Use"))</f>
        <v>Inactive account in Use</v>
      </c>
      <c r="R31" t="str">
        <f>IFERROR(IF('Journal Template'!C443="","",IF(IFERROR(VLOOKUP('Journal Template'!C443,Checks!N:P,3,0),0)="A","","Inactive account in Use")),"")</f>
        <v/>
      </c>
      <c r="S31" t="s">
        <v>717</v>
      </c>
      <c r="T31" t="s">
        <v>386</v>
      </c>
      <c r="U31" t="s">
        <v>68</v>
      </c>
      <c r="V31" s="150" t="str">
        <f>IF(JRF!C44="","",IF(IFERROR(VLOOKUP(JRF!C44,Checks!S:U,3,0),0)="A","Entry with System fund Dept",""))</f>
        <v/>
      </c>
      <c r="W31" t="str">
        <f>IFERROR(IF('Journal Template'!D443="","",IF(IFERROR(VLOOKUP('Journal Template'!D443,Checks!S:U,3,0),0)="A","Entry with System fund Dept","")),"")</f>
        <v/>
      </c>
      <c r="X31" t="s">
        <v>718</v>
      </c>
      <c r="Y31" t="s">
        <v>386</v>
      </c>
      <c r="Z31" t="s">
        <v>467</v>
      </c>
      <c r="AA31" t="s">
        <v>719</v>
      </c>
      <c r="AB31" t="s">
        <v>125</v>
      </c>
      <c r="AC31" s="150" t="str">
        <f>IFERROR(IF(JRF!C44="","",IF(AND(VLOOKUP(JRF!C44,X:AA,4,0)=JRF!B44,VLOOKUP(JRF!C44,X:Y,2,0)="A"),"","Inactive Dept Combo Error")),"Inactive Dept Combo Error")</f>
        <v>Inactive Dept Combo Error</v>
      </c>
      <c r="AD31" t="str">
        <f>IFERROR(IF('Journal Template'!D443="","",IF(AND(VLOOKUP('Journal Template'!D443,X:AA,4,0)='Journal Template'!A443,VLOOKUP('Journal Template'!D443,X:Y,2,0)="A"),"","Inactive Dept Combo Error")),"")</f>
        <v/>
      </c>
      <c r="AG31" s="163" t="s">
        <v>392</v>
      </c>
      <c r="AH31" s="163" t="s">
        <v>675</v>
      </c>
      <c r="AI31" s="163" t="s">
        <v>720</v>
      </c>
      <c r="AJ31" s="163" t="s">
        <v>721</v>
      </c>
      <c r="AK31" s="150" t="str">
        <f>IF(JRF!B44="","",IF(JRF!B44=IFERROR(VLOOKUP(JRF!B44,Checks!AI:AI,1,0),0),"Entry in Branch/Satellite BU's",""))</f>
        <v/>
      </c>
      <c r="AL31" t="str">
        <f>IFERROR(IF('Journal Template'!A443="","",IF('Journal Template'!A443=IFERROR(VLOOKUP('Journal Template'!A443,Checks!AI:AI,1,0),0),"Entry in Branch/Satellite BU's","")),"")</f>
        <v/>
      </c>
      <c r="AN31" t="str">
        <f>IFERROR(INDEX(Entities!A:A,MATCH(JRF!$Q44,Entities!C:C,0)),"")&amp;IFERROR(INDEX(Entities!A:A,MATCH(JRF!$Q44,Entities!D:D,0)),"")&amp;IFERROR(INDEX(Entities!A:A,MATCH(JRF!$Q44,Entities!E:E,0)),"")&amp;IFERROR(INDEX(Entities!A:A,MATCH(JRF!$Q44,Entities!F:F,0)),"")&amp;IFERROR(INDEX(Entities!A:A,MATCH(JRF!$Q44,Entities!G:G,0)),"")&amp;IFERROR(INDEX(Entities!A:A,MATCH(JRF!$Q44,Entities!H:H,0)),"")&amp;IFERROR(INDEX(Entities!A:A,MATCH(JRF!$Q44,Entities!I:I,0)),"")&amp;IFERROR(INDEX(Entities!A:A,MATCH(JRF!$Q44,Entities!J:J,0)),"")&amp;IFERROR(INDEX(Entities!A:A,MATCH(JRF!$Q44,Entities!K:K,0)),"")&amp;IFERROR(INDEX(Entities!A:A,MATCH(JRF!$Q44,Entities!L:L,0)),"")&amp;IFERROR(INDEX(Entities!A:A,MATCH(JRF!$Q44,Entities!M:M,0)),"")&amp;IFERROR(INDEX(Entities!A:A,MATCH(JRF!$Q44,Entities!N:N,0)),"")&amp;IFERROR(INDEX(Entities!A:A,MATCH(JRF!$Q44,Entities!O:O,0)),"")&amp;IFERROR(INDEX(Entities!A:A,MATCH(JRF!$Q44,Entities!P:P,0)),"")&amp;IFERROR(INDEX(Entities!A:A,MATCH(JRF!$Q44,Entities!Q:Q,0)),"")&amp;IFERROR(INDEX(Entities!A:A,MATCH(JRF!$Q44,Entities!R:R,0)),"")&amp;IFERROR(INDEX(Entities!A:A,MATCH(JRF!$Q44,Entities!S:S,0)),"")&amp;IFERROR(INDEX(Entities!A:A,MATCH(JRF!$Q44,Entities!T:T,0)),"")&amp;IFERROR(INDEX(Entities!A:A,MATCH(JRF!$Q44,Entities!U:U,0)),"")&amp;IFERROR(INDEX(Entities!A:A,MATCH(JRF!$Q44,Entities!V:V,0)),"")&amp;IFERROR(INDEX(Entities!A:A,MATCH(JRF!$Q44,Entities!W:W,0)),"")&amp;IFERROR(INDEX(Entities!A:A,MATCH(JRF!$Q44,Entities!X:X,0)),"")&amp;IFERROR(INDEX(Entities!A:A,MATCH(JRF!$Q44,Entities!Y:Y,0)),"")&amp;IFERROR(INDEX(Entities!A:A,MATCH(JRF!$Q44,Entities!Z:Z,0)),"")&amp;IFERROR(INDEX(Entities!A:A,MATCH(JRF!$Q44,Entities!AA:AA,0)),"")&amp;IFERROR(INDEX(Entities!A:A,MATCH(JRF!$Q44,Entities!AB:AB,0)),"")&amp;IFERROR(INDEX(Entities!A:A,MATCH(JRF!$Q44,Entities!AC:AC,0)),"")&amp;IFERROR(INDEX(Entities!A:A,MATCH(JRF!$Q44,Entities!AD:AD,0)),"")</f>
        <v/>
      </c>
      <c r="AO31" s="171" t="str">
        <f>IFERROR(INDEX(Entities!A:A,MATCH(JRF!$B44,Entities!C:C,0)),"")&amp;IFERROR(INDEX(Entities!A:A,MATCH(JRF!$B44,Entities!D:D,0)),"")&amp;IFERROR(INDEX(Entities!A:A,MATCH(JRF!$B44,Entities!E:E,0)),"")&amp;IFERROR(INDEX(Entities!A:A,MATCH(JRF!$B44,Entities!F:F,0)),"")&amp;IFERROR(INDEX(Entities!A:A,MATCH(JRF!$B44,Entities!G:G,0)),"")&amp;IFERROR(INDEX(Entities!A:A,MATCH(JRF!$B44,Entities!H:H,0)),"")&amp;IFERROR(INDEX(Entities!A:A,MATCH(JRF!$B44,Entities!I:I,0)),"")&amp;IFERROR(INDEX(Entities!A:A,MATCH(JRF!$B44,Entities!J:J,0)),"")&amp;IFERROR(INDEX(Entities!A:A,MATCH(JRF!$B44,Entities!K:K,0)),"")&amp;IFERROR(INDEX(Entities!A:A,MATCH(JRF!$B44,Entities!L:L,0)),"")&amp;IFERROR(INDEX(Entities!A:A,MATCH(JRF!$B44,Entities!M:M,0)),"")&amp;IFERROR(INDEX(Entities!A:A,MATCH(JRF!$B44,Entities!N:N,0)),"")&amp;IFERROR(INDEX(Entities!A:A,MATCH(JRF!$B44,Entities!O:O,0)),"")&amp;IFERROR(INDEX(Entities!A:A,MATCH(JRF!$B44,Entities!P:P,0)),"")&amp;IFERROR(INDEX(Entities!A:A,MATCH(JRF!$B44,Entities!Q:Q,0)),"")&amp;IFERROR(INDEX(Entities!A:A,MATCH(JRF!$B44,Entities!R:R,0)),"")&amp;IFERROR(INDEX(Entities!A:A,MATCH(JRF!$B44,Entities!S:S,0)),"")&amp;IFERROR(INDEX(Entities!A:A,MATCH(JRF!$B44,Entities!T:T,0)),"")&amp;IFERROR(INDEX(Entities!A:A,MATCH(JRF!$B44,Entities!U:U,0)),"")&amp;IFERROR(INDEX(Entities!A:A,MATCH(JRF!$B44,Entities!V:V,0)),"")&amp;IFERROR(INDEX(Entities!A:A,MATCH(JRF!$B44,Entities!W:W,0)),"")&amp;IFERROR(INDEX(Entities!A:A,MATCH(JRF!$B44,Entities!X:X,0)),"")&amp;IFERROR(INDEX(Entities!A:A,MATCH(JRF!$B44,Entities!Y:Y,0)),"")&amp;IFERROR(INDEX(Entities!A:A,MATCH(JRF!$B44,Entities!Z:Z,0)),"")&amp;IFERROR(INDEX(Entities!A:A,MATCH(JRF!$B44,Entities!AA:AA,0)),"")&amp;IFERROR(INDEX(Entities!A:A,MATCH(JRF!$B44,Entities!AB:AB,0)),"")&amp;IFERROR(INDEX(Entities!A:A,MATCH(JRF!$B44,Entities!AC:AC,0)),"")&amp;IFERROR(INDEX(Entities!A:A,MATCH(JRF!$B44,Entities!AD:AD,0)),"")</f>
        <v/>
      </c>
      <c r="AP31" s="171" t="str">
        <f>IF(JRF!B44=JRF!Q44,"",JRF!Q44&amp;JRF!B44)</f>
        <v>P6066 </v>
      </c>
      <c r="AQ31" s="171" t="str">
        <f>IF(OR(JRF!B44="",JRF!Q44="",Checks!AN31="",Checks!AO31=""),"",IF(OR(JRF!B44=JRF!Q44,Checks!AN31=Checks!AO31),"Legal Entity/BU is same",IF(AN31&amp;AO31=IFERROR(VLOOKUP(AN31&amp;AO31,'Intercompany Master'!X:X,1,0),0),"Intercompany Agreement Exist","Intercompany Agreement Required")))</f>
        <v/>
      </c>
      <c r="AR31" t="str" cm="1">
        <f t="array" ref="AR31">IF("Intercompany Agreement Exist"=VLOOKUP(JRF!Q44&amp;JRF!B44,Checks!AP:AQ,2,0),VLOOKUP(Checks!AN31&amp;Checks!AO31,'Intercompany Master'!X:AN,{2,3,4,5,6,7,8,9,10,11,12,13,14,15,16,17},0),"")</f>
        <v/>
      </c>
      <c r="AS31" s="170"/>
      <c r="AU31" s="170"/>
      <c r="BY31" t="s">
        <v>722</v>
      </c>
      <c r="BZ31" t="s">
        <v>610</v>
      </c>
      <c r="CG31" t="s">
        <v>412</v>
      </c>
      <c r="CH31" s="170" t="s">
        <v>723</v>
      </c>
      <c r="CI31" t="str">
        <f>IF(JRF!F44&gt;0,"",IF(JRF!B44="","",IF(LEFT(JRF!B44,1)=IFERROR(VLOOKUP(LEFT(JRF!B44,1),$CF$2:$CF$5,1,0),0),"Product Code Required",IF(JRF!C44="","",IF(JRF!C44=IFERROR(VLOOKUP(JRF!C44,$CH:$CH,1,0),0),"Product Code Required","NA")))))</f>
        <v>NA</v>
      </c>
      <c r="CJ31" t="str">
        <f>IF(JRF!AV44&gt;0,"",IF(JRF!Q44="","",IF(LEFT(JRF!Q44,1)=IFERROR(VLOOKUP(LEFT(JRF!Q44,1),$CF$2:$CF$5,1,0),0),"Product Code Required",IF(JRF!V44="","",IF(JRF!V44=IFERROR(VLOOKUP(JRF!V44,$CH:$CH,1,0),0),"Product Code Required","NA")))))</f>
        <v/>
      </c>
      <c r="CK31" t="str">
        <f>IFERROR(IF(LEN('Journal Template'!F42)&gt;0,"",IF('Journal Template'!A42="","",IF(LEFT('Journal Template'!A42,1)=IFERROR(VLOOKUP(LEFT('Journal Template'!A42,1),Checks!$CF$2:$CF$5,1,0),0),"Product Code Required",IF('Journal Template'!D42="","",IF('Journal Template'!D42=IFERROR(VLOOKUP('Journal Template'!D42,Checks!$CH:$CH,1,0),0),"Product Code Required","NA"))))),"")</f>
        <v>Product Code Required</v>
      </c>
      <c r="CM31" s="170" t="s">
        <v>724</v>
      </c>
      <c r="CN31" t="s">
        <v>725</v>
      </c>
    </row>
    <row r="32" spans="14:92">
      <c r="N32" t="s">
        <v>726</v>
      </c>
      <c r="O32" t="s">
        <v>727</v>
      </c>
      <c r="P32" t="s">
        <v>386</v>
      </c>
      <c r="Q32" s="150" t="str">
        <f>IF(JRF!D45="","",IF(IFERROR(VLOOKUP(JRF!D45,Checks!N:P,3,0),0)="A","","Inactive account in Use"))</f>
        <v>Inactive account in Use</v>
      </c>
      <c r="R32" t="str">
        <f>IFERROR(IF('Journal Template'!C444="","",IF(IFERROR(VLOOKUP('Journal Template'!C444,Checks!N:P,3,0),0)="A","","Inactive account in Use")),"")</f>
        <v/>
      </c>
      <c r="S32" t="s">
        <v>728</v>
      </c>
      <c r="T32" t="s">
        <v>386</v>
      </c>
      <c r="U32" t="s">
        <v>68</v>
      </c>
      <c r="V32" s="150" t="str">
        <f>IF(JRF!C45="","",IF(IFERROR(VLOOKUP(JRF!C45,Checks!S:U,3,0),0)="A","Entry with System fund Dept",""))</f>
        <v/>
      </c>
      <c r="W32" t="str">
        <f>IFERROR(IF('Journal Template'!D444="","",IF(IFERROR(VLOOKUP('Journal Template'!D444,Checks!S:U,3,0),0)="A","Entry with System fund Dept","")),"")</f>
        <v/>
      </c>
      <c r="X32" t="s">
        <v>729</v>
      </c>
      <c r="Y32" t="s">
        <v>389</v>
      </c>
      <c r="Z32" t="s">
        <v>730</v>
      </c>
      <c r="AA32" t="s">
        <v>391</v>
      </c>
      <c r="AB32" t="s">
        <v>125</v>
      </c>
      <c r="AC32" s="150" t="str">
        <f>IFERROR(IF(JRF!C45="","",IF(AND(VLOOKUP(JRF!C45,X:AA,4,0)=JRF!B45,VLOOKUP(JRF!C45,X:Y,2,0)="A"),"","Inactive Dept Combo Error")),"Inactive Dept Combo Error")</f>
        <v>Inactive Dept Combo Error</v>
      </c>
      <c r="AD32" t="str">
        <f>IFERROR(IF('Journal Template'!D444="","",IF(AND(VLOOKUP('Journal Template'!D444,X:AA,4,0)='Journal Template'!A444,VLOOKUP('Journal Template'!D444,X:Y,2,0)="A"),"","Inactive Dept Combo Error")),"")</f>
        <v/>
      </c>
      <c r="AG32" s="163" t="s">
        <v>392</v>
      </c>
      <c r="AH32" s="163" t="s">
        <v>675</v>
      </c>
      <c r="AI32" s="163" t="s">
        <v>731</v>
      </c>
      <c r="AJ32" s="163" t="s">
        <v>732</v>
      </c>
      <c r="AK32" s="150" t="str">
        <f>IF(JRF!B45="","",IF(JRF!B45=IFERROR(VLOOKUP(JRF!B45,Checks!AI:AI,1,0),0),"Entry in Branch/Satellite BU's",""))</f>
        <v/>
      </c>
      <c r="AL32" t="str">
        <f>IFERROR(IF('Journal Template'!A444="","",IF('Journal Template'!A444=IFERROR(VLOOKUP('Journal Template'!A444,Checks!AI:AI,1,0),0),"Entry in Branch/Satellite BU's","")),"")</f>
        <v/>
      </c>
      <c r="AN32" t="str">
        <f>IFERROR(INDEX(Entities!A:A,MATCH(JRF!$Q45,Entities!C:C,0)),"")&amp;IFERROR(INDEX(Entities!A:A,MATCH(JRF!$Q45,Entities!D:D,0)),"")&amp;IFERROR(INDEX(Entities!A:A,MATCH(JRF!$Q45,Entities!E:E,0)),"")&amp;IFERROR(INDEX(Entities!A:A,MATCH(JRF!$Q45,Entities!F:F,0)),"")&amp;IFERROR(INDEX(Entities!A:A,MATCH(JRF!$Q45,Entities!G:G,0)),"")&amp;IFERROR(INDEX(Entities!A:A,MATCH(JRF!$Q45,Entities!H:H,0)),"")&amp;IFERROR(INDEX(Entities!A:A,MATCH(JRF!$Q45,Entities!I:I,0)),"")&amp;IFERROR(INDEX(Entities!A:A,MATCH(JRF!$Q45,Entities!J:J,0)),"")&amp;IFERROR(INDEX(Entities!A:A,MATCH(JRF!$Q45,Entities!K:K,0)),"")&amp;IFERROR(INDEX(Entities!A:A,MATCH(JRF!$Q45,Entities!L:L,0)),"")&amp;IFERROR(INDEX(Entities!A:A,MATCH(JRF!$Q45,Entities!M:M,0)),"")&amp;IFERROR(INDEX(Entities!A:A,MATCH(JRF!$Q45,Entities!N:N,0)),"")&amp;IFERROR(INDEX(Entities!A:A,MATCH(JRF!$Q45,Entities!O:O,0)),"")&amp;IFERROR(INDEX(Entities!A:A,MATCH(JRF!$Q45,Entities!P:P,0)),"")&amp;IFERROR(INDEX(Entities!A:A,MATCH(JRF!$Q45,Entities!Q:Q,0)),"")&amp;IFERROR(INDEX(Entities!A:A,MATCH(JRF!$Q45,Entities!R:R,0)),"")&amp;IFERROR(INDEX(Entities!A:A,MATCH(JRF!$Q45,Entities!S:S,0)),"")&amp;IFERROR(INDEX(Entities!A:A,MATCH(JRF!$Q45,Entities!T:T,0)),"")&amp;IFERROR(INDEX(Entities!A:A,MATCH(JRF!$Q45,Entities!U:U,0)),"")&amp;IFERROR(INDEX(Entities!A:A,MATCH(JRF!$Q45,Entities!V:V,0)),"")&amp;IFERROR(INDEX(Entities!A:A,MATCH(JRF!$Q45,Entities!W:W,0)),"")&amp;IFERROR(INDEX(Entities!A:A,MATCH(JRF!$Q45,Entities!X:X,0)),"")&amp;IFERROR(INDEX(Entities!A:A,MATCH(JRF!$Q45,Entities!Y:Y,0)),"")&amp;IFERROR(INDEX(Entities!A:A,MATCH(JRF!$Q45,Entities!Z:Z,0)),"")&amp;IFERROR(INDEX(Entities!A:A,MATCH(JRF!$Q45,Entities!AA:AA,0)),"")&amp;IFERROR(INDEX(Entities!A:A,MATCH(JRF!$Q45,Entities!AB:AB,0)),"")&amp;IFERROR(INDEX(Entities!A:A,MATCH(JRF!$Q45,Entities!AC:AC,0)),"")&amp;IFERROR(INDEX(Entities!A:A,MATCH(JRF!$Q45,Entities!AD:AD,0)),"")</f>
        <v/>
      </c>
      <c r="AO32" s="171" t="str">
        <f>IFERROR(INDEX(Entities!A:A,MATCH(JRF!$B45,Entities!C:C,0)),"")&amp;IFERROR(INDEX(Entities!A:A,MATCH(JRF!$B45,Entities!D:D,0)),"")&amp;IFERROR(INDEX(Entities!A:A,MATCH(JRF!$B45,Entities!E:E,0)),"")&amp;IFERROR(INDEX(Entities!A:A,MATCH(JRF!$B45,Entities!F:F,0)),"")&amp;IFERROR(INDEX(Entities!A:A,MATCH(JRF!$B45,Entities!G:G,0)),"")&amp;IFERROR(INDEX(Entities!A:A,MATCH(JRF!$B45,Entities!H:H,0)),"")&amp;IFERROR(INDEX(Entities!A:A,MATCH(JRF!$B45,Entities!I:I,0)),"")&amp;IFERROR(INDEX(Entities!A:A,MATCH(JRF!$B45,Entities!J:J,0)),"")&amp;IFERROR(INDEX(Entities!A:A,MATCH(JRF!$B45,Entities!K:K,0)),"")&amp;IFERROR(INDEX(Entities!A:A,MATCH(JRF!$B45,Entities!L:L,0)),"")&amp;IFERROR(INDEX(Entities!A:A,MATCH(JRF!$B45,Entities!M:M,0)),"")&amp;IFERROR(INDEX(Entities!A:A,MATCH(JRF!$B45,Entities!N:N,0)),"")&amp;IFERROR(INDEX(Entities!A:A,MATCH(JRF!$B45,Entities!O:O,0)),"")&amp;IFERROR(INDEX(Entities!A:A,MATCH(JRF!$B45,Entities!P:P,0)),"")&amp;IFERROR(INDEX(Entities!A:A,MATCH(JRF!$B45,Entities!Q:Q,0)),"")&amp;IFERROR(INDEX(Entities!A:A,MATCH(JRF!$B45,Entities!R:R,0)),"")&amp;IFERROR(INDEX(Entities!A:A,MATCH(JRF!$B45,Entities!S:S,0)),"")&amp;IFERROR(INDEX(Entities!A:A,MATCH(JRF!$B45,Entities!T:T,0)),"")&amp;IFERROR(INDEX(Entities!A:A,MATCH(JRF!$B45,Entities!U:U,0)),"")&amp;IFERROR(INDEX(Entities!A:A,MATCH(JRF!$B45,Entities!V:V,0)),"")&amp;IFERROR(INDEX(Entities!A:A,MATCH(JRF!$B45,Entities!W:W,0)),"")&amp;IFERROR(INDEX(Entities!A:A,MATCH(JRF!$B45,Entities!X:X,0)),"")&amp;IFERROR(INDEX(Entities!A:A,MATCH(JRF!$B45,Entities!Y:Y,0)),"")&amp;IFERROR(INDEX(Entities!A:A,MATCH(JRF!$B45,Entities!Z:Z,0)),"")&amp;IFERROR(INDEX(Entities!A:A,MATCH(JRF!$B45,Entities!AA:AA,0)),"")&amp;IFERROR(INDEX(Entities!A:A,MATCH(JRF!$B45,Entities!AB:AB,0)),"")&amp;IFERROR(INDEX(Entities!A:A,MATCH(JRF!$B45,Entities!AC:AC,0)),"")&amp;IFERROR(INDEX(Entities!A:A,MATCH(JRF!$B45,Entities!AD:AD,0)),"")</f>
        <v/>
      </c>
      <c r="AP32" s="171" t="str">
        <f>IF(JRF!B45=JRF!Q45,"",JRF!Q45&amp;JRF!B45)</f>
        <v>P6066 </v>
      </c>
      <c r="AQ32" s="171" t="str">
        <f>IF(OR(JRF!B45="",JRF!Q45="",Checks!AN32="",Checks!AO32=""),"",IF(OR(JRF!B45=JRF!Q45,Checks!AN32=Checks!AO32),"Legal Entity/BU is same",IF(AN32&amp;AO32=IFERROR(VLOOKUP(AN32&amp;AO32,'Intercompany Master'!X:X,1,0),0),"Intercompany Agreement Exist","Intercompany Agreement Required")))</f>
        <v/>
      </c>
      <c r="AR32" t="str" cm="1">
        <f t="array" ref="AR32">IF("Intercompany Agreement Exist"=VLOOKUP(JRF!Q45&amp;JRF!B45,Checks!AP:AQ,2,0),VLOOKUP(Checks!AN32&amp;Checks!AO32,'Intercompany Master'!X:AN,{2,3,4,5,6,7,8,9,10,11,12,13,14,15,16,17},0),"")</f>
        <v/>
      </c>
      <c r="AS32" s="170"/>
      <c r="AU32" s="170"/>
      <c r="BY32" t="s">
        <v>733</v>
      </c>
      <c r="BZ32" t="s">
        <v>610</v>
      </c>
      <c r="CG32" t="s">
        <v>399</v>
      </c>
      <c r="CH32" s="170" t="s">
        <v>734</v>
      </c>
      <c r="CI32" t="str">
        <f>IF(JRF!F45&gt;0,"",IF(JRF!B45="","",IF(LEFT(JRF!B45,1)=IFERROR(VLOOKUP(LEFT(JRF!B45,1),$CF$2:$CF$5,1,0),0),"Product Code Required",IF(JRF!C45="","",IF(JRF!C45=IFERROR(VLOOKUP(JRF!C45,$CH:$CH,1,0),0),"Product Code Required","NA")))))</f>
        <v>NA</v>
      </c>
      <c r="CJ32" t="str">
        <f>IF(JRF!AV45&gt;0,"",IF(JRF!Q45="","",IF(LEFT(JRF!Q45,1)=IFERROR(VLOOKUP(LEFT(JRF!Q45,1),$CF$2:$CF$5,1,0),0),"Product Code Required",IF(JRF!V45="","",IF(JRF!V45=IFERROR(VLOOKUP(JRF!V45,$CH:$CH,1,0),0),"Product Code Required","NA")))))</f>
        <v/>
      </c>
      <c r="CK32" t="str">
        <f>IFERROR(IF(LEN('Journal Template'!F43)&gt;0,"",IF('Journal Template'!A43="","",IF(LEFT('Journal Template'!A43,1)=IFERROR(VLOOKUP(LEFT('Journal Template'!A43,1),Checks!$CF$2:$CF$5,1,0),0),"Product Code Required",IF('Journal Template'!D43="","",IF('Journal Template'!D43=IFERROR(VLOOKUP('Journal Template'!D43,Checks!$CH:$CH,1,0),0),"Product Code Required","NA"))))),"")</f>
        <v>Product Code Required</v>
      </c>
      <c r="CM32" s="170" t="s">
        <v>735</v>
      </c>
      <c r="CN32" t="s">
        <v>736</v>
      </c>
    </row>
    <row r="33" spans="14:92">
      <c r="N33" t="s">
        <v>737</v>
      </c>
      <c r="O33" t="s">
        <v>738</v>
      </c>
      <c r="P33" t="s">
        <v>386</v>
      </c>
      <c r="Q33" s="150" t="str">
        <f>IF(JRF!D46="","",IF(IFERROR(VLOOKUP(JRF!D46,Checks!N:P,3,0),0)="A","","Inactive account in Use"))</f>
        <v>Inactive account in Use</v>
      </c>
      <c r="R33" t="str">
        <f>IFERROR(IF('Journal Template'!C445="","",IF(IFERROR(VLOOKUP('Journal Template'!C445,Checks!N:P,3,0),0)="A","","Inactive account in Use")),"")</f>
        <v/>
      </c>
      <c r="S33" t="s">
        <v>739</v>
      </c>
      <c r="T33" t="s">
        <v>386</v>
      </c>
      <c r="U33" t="s">
        <v>68</v>
      </c>
      <c r="V33" s="150" t="str">
        <f>IF(JRF!C46="","",IF(IFERROR(VLOOKUP(JRF!C46,Checks!S:U,3,0),0)="A","Entry with System fund Dept",""))</f>
        <v/>
      </c>
      <c r="W33" t="str">
        <f>IFERROR(IF('Journal Template'!D445="","",IF(IFERROR(VLOOKUP('Journal Template'!D445,Checks!S:U,3,0),0)="A","Entry with System fund Dept","")),"")</f>
        <v/>
      </c>
      <c r="X33" t="s">
        <v>729</v>
      </c>
      <c r="Y33" t="s">
        <v>389</v>
      </c>
      <c r="Z33" t="s">
        <v>730</v>
      </c>
      <c r="AA33" t="s">
        <v>479</v>
      </c>
      <c r="AB33" t="s">
        <v>125</v>
      </c>
      <c r="AC33" s="150" t="str">
        <f>IFERROR(IF(JRF!C46="","",IF(AND(VLOOKUP(JRF!C46,X:AA,4,0)=JRF!B46,VLOOKUP(JRF!C46,X:Y,2,0)="A"),"","Inactive Dept Combo Error")),"Inactive Dept Combo Error")</f>
        <v>Inactive Dept Combo Error</v>
      </c>
      <c r="AD33" t="str">
        <f>IFERROR(IF('Journal Template'!D445="","",IF(AND(VLOOKUP('Journal Template'!D445,X:AA,4,0)='Journal Template'!A445,VLOOKUP('Journal Template'!D445,X:Y,2,0)="A"),"","Inactive Dept Combo Error")),"")</f>
        <v/>
      </c>
      <c r="AG33" s="163" t="s">
        <v>392</v>
      </c>
      <c r="AH33" s="163" t="s">
        <v>675</v>
      </c>
      <c r="AI33" s="163" t="s">
        <v>740</v>
      </c>
      <c r="AJ33" s="163" t="s">
        <v>741</v>
      </c>
      <c r="AK33" s="150" t="str">
        <f>IF(JRF!B46="","",IF(JRF!B46=IFERROR(VLOOKUP(JRF!B46,Checks!AI:AI,1,0),0),"Entry in Branch/Satellite BU's",""))</f>
        <v/>
      </c>
      <c r="AL33" t="str">
        <f>IFERROR(IF('Journal Template'!A445="","",IF('Journal Template'!A445=IFERROR(VLOOKUP('Journal Template'!A445,Checks!AI:AI,1,0),0),"Entry in Branch/Satellite BU's","")),"")</f>
        <v/>
      </c>
      <c r="AN33" t="str">
        <f>IFERROR(INDEX(Entities!A:A,MATCH(JRF!$Q46,Entities!C:C,0)),"")&amp;IFERROR(INDEX(Entities!A:A,MATCH(JRF!$Q46,Entities!D:D,0)),"")&amp;IFERROR(INDEX(Entities!A:A,MATCH(JRF!$Q46,Entities!E:E,0)),"")&amp;IFERROR(INDEX(Entities!A:A,MATCH(JRF!$Q46,Entities!F:F,0)),"")&amp;IFERROR(INDEX(Entities!A:A,MATCH(JRF!$Q46,Entities!G:G,0)),"")&amp;IFERROR(INDEX(Entities!A:A,MATCH(JRF!$Q46,Entities!H:H,0)),"")&amp;IFERROR(INDEX(Entities!A:A,MATCH(JRF!$Q46,Entities!I:I,0)),"")&amp;IFERROR(INDEX(Entities!A:A,MATCH(JRF!$Q46,Entities!J:J,0)),"")&amp;IFERROR(INDEX(Entities!A:A,MATCH(JRF!$Q46,Entities!K:K,0)),"")&amp;IFERROR(INDEX(Entities!A:A,MATCH(JRF!$Q46,Entities!L:L,0)),"")&amp;IFERROR(INDEX(Entities!A:A,MATCH(JRF!$Q46,Entities!M:M,0)),"")&amp;IFERROR(INDEX(Entities!A:A,MATCH(JRF!$Q46,Entities!N:N,0)),"")&amp;IFERROR(INDEX(Entities!A:A,MATCH(JRF!$Q46,Entities!O:O,0)),"")&amp;IFERROR(INDEX(Entities!A:A,MATCH(JRF!$Q46,Entities!P:P,0)),"")&amp;IFERROR(INDEX(Entities!A:A,MATCH(JRF!$Q46,Entities!Q:Q,0)),"")&amp;IFERROR(INDEX(Entities!A:A,MATCH(JRF!$Q46,Entities!R:R,0)),"")&amp;IFERROR(INDEX(Entities!A:A,MATCH(JRF!$Q46,Entities!S:S,0)),"")&amp;IFERROR(INDEX(Entities!A:A,MATCH(JRF!$Q46,Entities!T:T,0)),"")&amp;IFERROR(INDEX(Entities!A:A,MATCH(JRF!$Q46,Entities!U:U,0)),"")&amp;IFERROR(INDEX(Entities!A:A,MATCH(JRF!$Q46,Entities!V:V,0)),"")&amp;IFERROR(INDEX(Entities!A:A,MATCH(JRF!$Q46,Entities!W:W,0)),"")&amp;IFERROR(INDEX(Entities!A:A,MATCH(JRF!$Q46,Entities!X:X,0)),"")&amp;IFERROR(INDEX(Entities!A:A,MATCH(JRF!$Q46,Entities!Y:Y,0)),"")&amp;IFERROR(INDEX(Entities!A:A,MATCH(JRF!$Q46,Entities!Z:Z,0)),"")&amp;IFERROR(INDEX(Entities!A:A,MATCH(JRF!$Q46,Entities!AA:AA,0)),"")&amp;IFERROR(INDEX(Entities!A:A,MATCH(JRF!$Q46,Entities!AB:AB,0)),"")&amp;IFERROR(INDEX(Entities!A:A,MATCH(JRF!$Q46,Entities!AC:AC,0)),"")&amp;IFERROR(INDEX(Entities!A:A,MATCH(JRF!$Q46,Entities!AD:AD,0)),"")</f>
        <v/>
      </c>
      <c r="AO33" s="171" t="str">
        <f>IFERROR(INDEX(Entities!A:A,MATCH(JRF!$B46,Entities!C:C,0)),"")&amp;IFERROR(INDEX(Entities!A:A,MATCH(JRF!$B46,Entities!D:D,0)),"")&amp;IFERROR(INDEX(Entities!A:A,MATCH(JRF!$B46,Entities!E:E,0)),"")&amp;IFERROR(INDEX(Entities!A:A,MATCH(JRF!$B46,Entities!F:F,0)),"")&amp;IFERROR(INDEX(Entities!A:A,MATCH(JRF!$B46,Entities!G:G,0)),"")&amp;IFERROR(INDEX(Entities!A:A,MATCH(JRF!$B46,Entities!H:H,0)),"")&amp;IFERROR(INDEX(Entities!A:A,MATCH(JRF!$B46,Entities!I:I,0)),"")&amp;IFERROR(INDEX(Entities!A:A,MATCH(JRF!$B46,Entities!J:J,0)),"")&amp;IFERROR(INDEX(Entities!A:A,MATCH(JRF!$B46,Entities!K:K,0)),"")&amp;IFERROR(INDEX(Entities!A:A,MATCH(JRF!$B46,Entities!L:L,0)),"")&amp;IFERROR(INDEX(Entities!A:A,MATCH(JRF!$B46,Entities!M:M,0)),"")&amp;IFERROR(INDEX(Entities!A:A,MATCH(JRF!$B46,Entities!N:N,0)),"")&amp;IFERROR(INDEX(Entities!A:A,MATCH(JRF!$B46,Entities!O:O,0)),"")&amp;IFERROR(INDEX(Entities!A:A,MATCH(JRF!$B46,Entities!P:P,0)),"")&amp;IFERROR(INDEX(Entities!A:A,MATCH(JRF!$B46,Entities!Q:Q,0)),"")&amp;IFERROR(INDEX(Entities!A:A,MATCH(JRF!$B46,Entities!R:R,0)),"")&amp;IFERROR(INDEX(Entities!A:A,MATCH(JRF!$B46,Entities!S:S,0)),"")&amp;IFERROR(INDEX(Entities!A:A,MATCH(JRF!$B46,Entities!T:T,0)),"")&amp;IFERROR(INDEX(Entities!A:A,MATCH(JRF!$B46,Entities!U:U,0)),"")&amp;IFERROR(INDEX(Entities!A:A,MATCH(JRF!$B46,Entities!V:V,0)),"")&amp;IFERROR(INDEX(Entities!A:A,MATCH(JRF!$B46,Entities!W:W,0)),"")&amp;IFERROR(INDEX(Entities!A:A,MATCH(JRF!$B46,Entities!X:X,0)),"")&amp;IFERROR(INDEX(Entities!A:A,MATCH(JRF!$B46,Entities!Y:Y,0)),"")&amp;IFERROR(INDEX(Entities!A:A,MATCH(JRF!$B46,Entities!Z:Z,0)),"")&amp;IFERROR(INDEX(Entities!A:A,MATCH(JRF!$B46,Entities!AA:AA,0)),"")&amp;IFERROR(INDEX(Entities!A:A,MATCH(JRF!$B46,Entities!AB:AB,0)),"")&amp;IFERROR(INDEX(Entities!A:A,MATCH(JRF!$B46,Entities!AC:AC,0)),"")&amp;IFERROR(INDEX(Entities!A:A,MATCH(JRF!$B46,Entities!AD:AD,0)),"")</f>
        <v/>
      </c>
      <c r="AP33" s="171" t="str">
        <f>IF(JRF!B46=JRF!Q46,"",JRF!Q46&amp;JRF!B46)</f>
        <v>P6066 </v>
      </c>
      <c r="AQ33" s="171" t="str">
        <f>IF(OR(JRF!B46="",JRF!Q46="",Checks!AN33="",Checks!AO33=""),"",IF(OR(JRF!B46=JRF!Q46,Checks!AN33=Checks!AO33),"Legal Entity/BU is same",IF(AN33&amp;AO33=IFERROR(VLOOKUP(AN33&amp;AO33,'Intercompany Master'!X:X,1,0),0),"Intercompany Agreement Exist","Intercompany Agreement Required")))</f>
        <v/>
      </c>
      <c r="AR33" t="str" cm="1">
        <f t="array" ref="AR33">IF("Intercompany Agreement Exist"=VLOOKUP(JRF!Q46&amp;JRF!B46,Checks!AP:AQ,2,0),VLOOKUP(Checks!AN33&amp;Checks!AO33,'Intercompany Master'!X:AN,{2,3,4,5,6,7,8,9,10,11,12,13,14,15,16,17},0),"")</f>
        <v/>
      </c>
      <c r="AS33" s="170"/>
      <c r="AU33" s="170"/>
      <c r="BY33" t="s">
        <v>742</v>
      </c>
      <c r="BZ33" t="s">
        <v>610</v>
      </c>
      <c r="CG33" t="s">
        <v>399</v>
      </c>
      <c r="CH33" s="170" t="s">
        <v>743</v>
      </c>
      <c r="CI33" t="str">
        <f>IF(JRF!F46&gt;0,"",IF(JRF!B46="","",IF(LEFT(JRF!B46,1)=IFERROR(VLOOKUP(LEFT(JRF!B46,1),$CF$2:$CF$5,1,0),0),"Product Code Required",IF(JRF!C46="","",IF(JRF!C46=IFERROR(VLOOKUP(JRF!C46,$CH:$CH,1,0),0),"Product Code Required","NA")))))</f>
        <v>NA</v>
      </c>
      <c r="CJ33" t="str">
        <f>IF(JRF!AV46&gt;0,"",IF(JRF!Q46="","",IF(LEFT(JRF!Q46,1)=IFERROR(VLOOKUP(LEFT(JRF!Q46,1),$CF$2:$CF$5,1,0),0),"Product Code Required",IF(JRF!V46="","",IF(JRF!V46=IFERROR(VLOOKUP(JRF!V46,$CH:$CH,1,0),0),"Product Code Required","NA")))))</f>
        <v/>
      </c>
      <c r="CK33" t="str">
        <f>IFERROR(IF(LEN('Journal Template'!F44)&gt;0,"",IF('Journal Template'!A44="","",IF(LEFT('Journal Template'!A44,1)=IFERROR(VLOOKUP(LEFT('Journal Template'!A44,1),Checks!$CF$2:$CF$5,1,0),0),"Product Code Required",IF('Journal Template'!D44="","",IF('Journal Template'!D44=IFERROR(VLOOKUP('Journal Template'!D44,Checks!$CH:$CH,1,0),0),"Product Code Required","NA"))))),"")</f>
        <v>Product Code Required</v>
      </c>
      <c r="CM33" s="170" t="s">
        <v>744</v>
      </c>
      <c r="CN33" t="s">
        <v>745</v>
      </c>
    </row>
    <row r="34" spans="14:92">
      <c r="N34" t="s">
        <v>746</v>
      </c>
      <c r="O34" t="s">
        <v>747</v>
      </c>
      <c r="P34" t="s">
        <v>386</v>
      </c>
      <c r="Q34" s="150" t="str">
        <f>IF(JRF!D47="","",IF(IFERROR(VLOOKUP(JRF!D47,Checks!N:P,3,0),0)="A","","Inactive account in Use"))</f>
        <v>Inactive account in Use</v>
      </c>
      <c r="R34" t="str">
        <f>IFERROR(IF('Journal Template'!C446="","",IF(IFERROR(VLOOKUP('Journal Template'!C446,Checks!N:P,3,0),0)="A","","Inactive account in Use")),"")</f>
        <v/>
      </c>
      <c r="S34" t="s">
        <v>748</v>
      </c>
      <c r="T34" t="s">
        <v>386</v>
      </c>
      <c r="U34" t="s">
        <v>68</v>
      </c>
      <c r="V34" s="150" t="str">
        <f>IF(JRF!C47="","",IF(IFERROR(VLOOKUP(JRF!C47,Checks!S:U,3,0),0)="A","Entry with System fund Dept",""))</f>
        <v/>
      </c>
      <c r="W34" t="str">
        <f>IFERROR(IF('Journal Template'!D446="","",IF(IFERROR(VLOOKUP('Journal Template'!D446,Checks!S:U,3,0),0)="A","Entry with System fund Dept","")),"")</f>
        <v/>
      </c>
      <c r="X34" t="s">
        <v>749</v>
      </c>
      <c r="Y34" t="s">
        <v>389</v>
      </c>
      <c r="Z34" t="s">
        <v>750</v>
      </c>
      <c r="AA34" t="s">
        <v>505</v>
      </c>
      <c r="AB34" t="s">
        <v>125</v>
      </c>
      <c r="AC34" s="150" t="str">
        <f>IFERROR(IF(JRF!C47="","",IF(AND(VLOOKUP(JRF!C47,X:AA,4,0)=JRF!B47,VLOOKUP(JRF!C47,X:Y,2,0)="A"),"","Inactive Dept Combo Error")),"Inactive Dept Combo Error")</f>
        <v>Inactive Dept Combo Error</v>
      </c>
      <c r="AD34" t="str">
        <f>IFERROR(IF('Journal Template'!D446="","",IF(AND(VLOOKUP('Journal Template'!D446,X:AA,4,0)='Journal Template'!A446,VLOOKUP('Journal Template'!D446,X:Y,2,0)="A"),"","Inactive Dept Combo Error")),"")</f>
        <v/>
      </c>
      <c r="AG34" s="163" t="s">
        <v>392</v>
      </c>
      <c r="AH34" s="163" t="s">
        <v>675</v>
      </c>
      <c r="AI34" s="163" t="s">
        <v>751</v>
      </c>
      <c r="AJ34" s="163" t="s">
        <v>752</v>
      </c>
      <c r="AK34" s="150" t="str">
        <f>IF(JRF!B47="","",IF(JRF!B47=IFERROR(VLOOKUP(JRF!B47,Checks!AI:AI,1,0),0),"Entry in Branch/Satellite BU's",""))</f>
        <v/>
      </c>
      <c r="AL34" t="str">
        <f>IFERROR(IF('Journal Template'!A446="","",IF('Journal Template'!A446=IFERROR(VLOOKUP('Journal Template'!A446,Checks!AI:AI,1,0),0),"Entry in Branch/Satellite BU's","")),"")</f>
        <v/>
      </c>
      <c r="AN34" t="str">
        <f>IFERROR(INDEX(Entities!A:A,MATCH(JRF!$Q47,Entities!C:C,0)),"")&amp;IFERROR(INDEX(Entities!A:A,MATCH(JRF!$Q47,Entities!D:D,0)),"")&amp;IFERROR(INDEX(Entities!A:A,MATCH(JRF!$Q47,Entities!E:E,0)),"")&amp;IFERROR(INDEX(Entities!A:A,MATCH(JRF!$Q47,Entities!F:F,0)),"")&amp;IFERROR(INDEX(Entities!A:A,MATCH(JRF!$Q47,Entities!G:G,0)),"")&amp;IFERROR(INDEX(Entities!A:A,MATCH(JRF!$Q47,Entities!H:H,0)),"")&amp;IFERROR(INDEX(Entities!A:A,MATCH(JRF!$Q47,Entities!I:I,0)),"")&amp;IFERROR(INDEX(Entities!A:A,MATCH(JRF!$Q47,Entities!J:J,0)),"")&amp;IFERROR(INDEX(Entities!A:A,MATCH(JRF!$Q47,Entities!K:K,0)),"")&amp;IFERROR(INDEX(Entities!A:A,MATCH(JRF!$Q47,Entities!L:L,0)),"")&amp;IFERROR(INDEX(Entities!A:A,MATCH(JRF!$Q47,Entities!M:M,0)),"")&amp;IFERROR(INDEX(Entities!A:A,MATCH(JRF!$Q47,Entities!N:N,0)),"")&amp;IFERROR(INDEX(Entities!A:A,MATCH(JRF!$Q47,Entities!O:O,0)),"")&amp;IFERROR(INDEX(Entities!A:A,MATCH(JRF!$Q47,Entities!P:P,0)),"")&amp;IFERROR(INDEX(Entities!A:A,MATCH(JRF!$Q47,Entities!Q:Q,0)),"")&amp;IFERROR(INDEX(Entities!A:A,MATCH(JRF!$Q47,Entities!R:R,0)),"")&amp;IFERROR(INDEX(Entities!A:A,MATCH(JRF!$Q47,Entities!S:S,0)),"")&amp;IFERROR(INDEX(Entities!A:A,MATCH(JRF!$Q47,Entities!T:T,0)),"")&amp;IFERROR(INDEX(Entities!A:A,MATCH(JRF!$Q47,Entities!U:U,0)),"")&amp;IFERROR(INDEX(Entities!A:A,MATCH(JRF!$Q47,Entities!V:V,0)),"")&amp;IFERROR(INDEX(Entities!A:A,MATCH(JRF!$Q47,Entities!W:W,0)),"")&amp;IFERROR(INDEX(Entities!A:A,MATCH(JRF!$Q47,Entities!X:X,0)),"")&amp;IFERROR(INDEX(Entities!A:A,MATCH(JRF!$Q47,Entities!Y:Y,0)),"")&amp;IFERROR(INDEX(Entities!A:A,MATCH(JRF!$Q47,Entities!Z:Z,0)),"")&amp;IFERROR(INDEX(Entities!A:A,MATCH(JRF!$Q47,Entities!AA:AA,0)),"")&amp;IFERROR(INDEX(Entities!A:A,MATCH(JRF!$Q47,Entities!AB:AB,0)),"")&amp;IFERROR(INDEX(Entities!A:A,MATCH(JRF!$Q47,Entities!AC:AC,0)),"")&amp;IFERROR(INDEX(Entities!A:A,MATCH(JRF!$Q47,Entities!AD:AD,0)),"")</f>
        <v/>
      </c>
      <c r="AO34" s="171" t="str">
        <f>IFERROR(INDEX(Entities!A:A,MATCH(JRF!$B47,Entities!C:C,0)),"")&amp;IFERROR(INDEX(Entities!A:A,MATCH(JRF!$B47,Entities!D:D,0)),"")&amp;IFERROR(INDEX(Entities!A:A,MATCH(JRF!$B47,Entities!E:E,0)),"")&amp;IFERROR(INDEX(Entities!A:A,MATCH(JRF!$B47,Entities!F:F,0)),"")&amp;IFERROR(INDEX(Entities!A:A,MATCH(JRF!$B47,Entities!G:G,0)),"")&amp;IFERROR(INDEX(Entities!A:A,MATCH(JRF!$B47,Entities!H:H,0)),"")&amp;IFERROR(INDEX(Entities!A:A,MATCH(JRF!$B47,Entities!I:I,0)),"")&amp;IFERROR(INDEX(Entities!A:A,MATCH(JRF!$B47,Entities!J:J,0)),"")&amp;IFERROR(INDEX(Entities!A:A,MATCH(JRF!$B47,Entities!K:K,0)),"")&amp;IFERROR(INDEX(Entities!A:A,MATCH(JRF!$B47,Entities!L:L,0)),"")&amp;IFERROR(INDEX(Entities!A:A,MATCH(JRF!$B47,Entities!M:M,0)),"")&amp;IFERROR(INDEX(Entities!A:A,MATCH(JRF!$B47,Entities!N:N,0)),"")&amp;IFERROR(INDEX(Entities!A:A,MATCH(JRF!$B47,Entities!O:O,0)),"")&amp;IFERROR(INDEX(Entities!A:A,MATCH(JRF!$B47,Entities!P:P,0)),"")&amp;IFERROR(INDEX(Entities!A:A,MATCH(JRF!$B47,Entities!Q:Q,0)),"")&amp;IFERROR(INDEX(Entities!A:A,MATCH(JRF!$B47,Entities!R:R,0)),"")&amp;IFERROR(INDEX(Entities!A:A,MATCH(JRF!$B47,Entities!S:S,0)),"")&amp;IFERROR(INDEX(Entities!A:A,MATCH(JRF!$B47,Entities!T:T,0)),"")&amp;IFERROR(INDEX(Entities!A:A,MATCH(JRF!$B47,Entities!U:U,0)),"")&amp;IFERROR(INDEX(Entities!A:A,MATCH(JRF!$B47,Entities!V:V,0)),"")&amp;IFERROR(INDEX(Entities!A:A,MATCH(JRF!$B47,Entities!W:W,0)),"")&amp;IFERROR(INDEX(Entities!A:A,MATCH(JRF!$B47,Entities!X:X,0)),"")&amp;IFERROR(INDEX(Entities!A:A,MATCH(JRF!$B47,Entities!Y:Y,0)),"")&amp;IFERROR(INDEX(Entities!A:A,MATCH(JRF!$B47,Entities!Z:Z,0)),"")&amp;IFERROR(INDEX(Entities!A:A,MATCH(JRF!$B47,Entities!AA:AA,0)),"")&amp;IFERROR(INDEX(Entities!A:A,MATCH(JRF!$B47,Entities!AB:AB,0)),"")&amp;IFERROR(INDEX(Entities!A:A,MATCH(JRF!$B47,Entities!AC:AC,0)),"")&amp;IFERROR(INDEX(Entities!A:A,MATCH(JRF!$B47,Entities!AD:AD,0)),"")</f>
        <v/>
      </c>
      <c r="AP34" s="171" t="str">
        <f>IF(JRF!B47=JRF!Q47,"",JRF!Q47&amp;JRF!B47)</f>
        <v>P6066 </v>
      </c>
      <c r="AQ34" s="171" t="str">
        <f>IF(OR(JRF!B47="",JRF!Q47="",Checks!AN34="",Checks!AO34=""),"",IF(OR(JRF!B47=JRF!Q47,Checks!AN34=Checks!AO34),"Legal Entity/BU is same",IF(AN34&amp;AO34=IFERROR(VLOOKUP(AN34&amp;AO34,'Intercompany Master'!X:X,1,0),0),"Intercompany Agreement Exist","Intercompany Agreement Required")))</f>
        <v/>
      </c>
      <c r="AR34" t="str" cm="1">
        <f t="array" ref="AR34">IF("Intercompany Agreement Exist"=VLOOKUP(JRF!Q47&amp;JRF!B47,Checks!AP:AQ,2,0),VLOOKUP(Checks!AN34&amp;Checks!AO34,'Intercompany Master'!X:AN,{2,3,4,5,6,7,8,9,10,11,12,13,14,15,16,17},0),"")</f>
        <v/>
      </c>
      <c r="AS34" s="170"/>
      <c r="AU34" s="170"/>
      <c r="BY34" t="s">
        <v>753</v>
      </c>
      <c r="BZ34" t="s">
        <v>610</v>
      </c>
      <c r="CG34" t="s">
        <v>412</v>
      </c>
      <c r="CH34" s="170" t="s">
        <v>754</v>
      </c>
      <c r="CI34" t="str">
        <f>IF(JRF!F47&gt;0,"",IF(JRF!B47="","",IF(LEFT(JRF!B47,1)=IFERROR(VLOOKUP(LEFT(JRF!B47,1),$CF$2:$CF$5,1,0),0),"Product Code Required",IF(JRF!C47="","",IF(JRF!C47=IFERROR(VLOOKUP(JRF!C47,$CH:$CH,1,0),0),"Product Code Required","NA")))))</f>
        <v>NA</v>
      </c>
      <c r="CJ34" t="str">
        <f>IF(JRF!AV47&gt;0,"",IF(JRF!Q47="","",IF(LEFT(JRF!Q47,1)=IFERROR(VLOOKUP(LEFT(JRF!Q47,1),$CF$2:$CF$5,1,0),0),"Product Code Required",IF(JRF!V47="","",IF(JRF!V47=IFERROR(VLOOKUP(JRF!V47,$CH:$CH,1,0),0),"Product Code Required","NA")))))</f>
        <v/>
      </c>
      <c r="CK34" t="str">
        <f>IFERROR(IF(LEN('Journal Template'!F45)&gt;0,"",IF('Journal Template'!A45="","",IF(LEFT('Journal Template'!A45,1)=IFERROR(VLOOKUP(LEFT('Journal Template'!A45,1),Checks!$CF$2:$CF$5,1,0),0),"Product Code Required",IF('Journal Template'!D45="","",IF('Journal Template'!D45=IFERROR(VLOOKUP('Journal Template'!D45,Checks!$CH:$CH,1,0),0),"Product Code Required","NA"))))),"")</f>
        <v>Product Code Required</v>
      </c>
      <c r="CM34" s="170" t="s">
        <v>755</v>
      </c>
      <c r="CN34" t="s">
        <v>756</v>
      </c>
    </row>
    <row r="35" spans="14:92">
      <c r="N35" t="s">
        <v>757</v>
      </c>
      <c r="O35" t="s">
        <v>758</v>
      </c>
      <c r="P35" t="s">
        <v>386</v>
      </c>
      <c r="Q35" s="150" t="str">
        <f>IF(JRF!D48="","",IF(IFERROR(VLOOKUP(JRF!D48,Checks!N:P,3,0),0)="A","","Inactive account in Use"))</f>
        <v>Inactive account in Use</v>
      </c>
      <c r="R35" t="str">
        <f>IFERROR(IF('Journal Template'!C447="","",IF(IFERROR(VLOOKUP('Journal Template'!C447,Checks!N:P,3,0),0)="A","","Inactive account in Use")),"")</f>
        <v/>
      </c>
      <c r="S35" t="s">
        <v>759</v>
      </c>
      <c r="T35" t="s">
        <v>386</v>
      </c>
      <c r="U35" t="s">
        <v>68</v>
      </c>
      <c r="V35" s="150" t="str">
        <f>IF(JRF!C48="","",IF(IFERROR(VLOOKUP(JRF!C48,Checks!S:U,3,0),0)="A","Entry with System fund Dept",""))</f>
        <v/>
      </c>
      <c r="W35" t="str">
        <f>IFERROR(IF('Journal Template'!D447="","",IF(IFERROR(VLOOKUP('Journal Template'!D447,Checks!S:U,3,0),0)="A","Entry with System fund Dept","")),"")</f>
        <v/>
      </c>
      <c r="X35" t="s">
        <v>760</v>
      </c>
      <c r="Y35" t="s">
        <v>389</v>
      </c>
      <c r="Z35" t="s">
        <v>761</v>
      </c>
      <c r="AA35" t="s">
        <v>391</v>
      </c>
      <c r="AB35" t="s">
        <v>125</v>
      </c>
      <c r="AC35" s="150" t="str">
        <f>IFERROR(IF(JRF!C48="","",IF(AND(VLOOKUP(JRF!C48,X:AA,4,0)=JRF!B48,VLOOKUP(JRF!C48,X:Y,2,0)="A"),"","Inactive Dept Combo Error")),"Inactive Dept Combo Error")</f>
        <v>Inactive Dept Combo Error</v>
      </c>
      <c r="AD35" t="str">
        <f>IFERROR(IF('Journal Template'!D447="","",IF(AND(VLOOKUP('Journal Template'!D447,X:AA,4,0)='Journal Template'!A447,VLOOKUP('Journal Template'!D447,X:Y,2,0)="A"),"","Inactive Dept Combo Error")),"")</f>
        <v/>
      </c>
      <c r="AG35" s="163" t="s">
        <v>392</v>
      </c>
      <c r="AH35" s="163" t="s">
        <v>675</v>
      </c>
      <c r="AI35" s="163" t="s">
        <v>762</v>
      </c>
      <c r="AJ35" s="163" t="s">
        <v>763</v>
      </c>
      <c r="AK35" s="150" t="str">
        <f>IF(JRF!B48="","",IF(JRF!B48=IFERROR(VLOOKUP(JRF!B48,Checks!AI:AI,1,0),0),"Entry in Branch/Satellite BU's",""))</f>
        <v/>
      </c>
      <c r="AL35" t="str">
        <f>IFERROR(IF('Journal Template'!A447="","",IF('Journal Template'!A447=IFERROR(VLOOKUP('Journal Template'!A447,Checks!AI:AI,1,0),0),"Entry in Branch/Satellite BU's","")),"")</f>
        <v/>
      </c>
      <c r="AN35" t="str">
        <f>IFERROR(INDEX(Entities!A:A,MATCH(JRF!$Q48,Entities!C:C,0)),"")&amp;IFERROR(INDEX(Entities!A:A,MATCH(JRF!$Q48,Entities!D:D,0)),"")&amp;IFERROR(INDEX(Entities!A:A,MATCH(JRF!$Q48,Entities!E:E,0)),"")&amp;IFERROR(INDEX(Entities!A:A,MATCH(JRF!$Q48,Entities!F:F,0)),"")&amp;IFERROR(INDEX(Entities!A:A,MATCH(JRF!$Q48,Entities!G:G,0)),"")&amp;IFERROR(INDEX(Entities!A:A,MATCH(JRF!$Q48,Entities!H:H,0)),"")&amp;IFERROR(INDEX(Entities!A:A,MATCH(JRF!$Q48,Entities!I:I,0)),"")&amp;IFERROR(INDEX(Entities!A:A,MATCH(JRF!$Q48,Entities!J:J,0)),"")&amp;IFERROR(INDEX(Entities!A:A,MATCH(JRF!$Q48,Entities!K:K,0)),"")&amp;IFERROR(INDEX(Entities!A:A,MATCH(JRF!$Q48,Entities!L:L,0)),"")&amp;IFERROR(INDEX(Entities!A:A,MATCH(JRF!$Q48,Entities!M:M,0)),"")&amp;IFERROR(INDEX(Entities!A:A,MATCH(JRF!$Q48,Entities!N:N,0)),"")&amp;IFERROR(INDEX(Entities!A:A,MATCH(JRF!$Q48,Entities!O:O,0)),"")&amp;IFERROR(INDEX(Entities!A:A,MATCH(JRF!$Q48,Entities!P:P,0)),"")&amp;IFERROR(INDEX(Entities!A:A,MATCH(JRF!$Q48,Entities!Q:Q,0)),"")&amp;IFERROR(INDEX(Entities!A:A,MATCH(JRF!$Q48,Entities!R:R,0)),"")&amp;IFERROR(INDEX(Entities!A:A,MATCH(JRF!$Q48,Entities!S:S,0)),"")&amp;IFERROR(INDEX(Entities!A:A,MATCH(JRF!$Q48,Entities!T:T,0)),"")&amp;IFERROR(INDEX(Entities!A:A,MATCH(JRF!$Q48,Entities!U:U,0)),"")&amp;IFERROR(INDEX(Entities!A:A,MATCH(JRF!$Q48,Entities!V:V,0)),"")&amp;IFERROR(INDEX(Entities!A:A,MATCH(JRF!$Q48,Entities!W:W,0)),"")&amp;IFERROR(INDEX(Entities!A:A,MATCH(JRF!$Q48,Entities!X:X,0)),"")&amp;IFERROR(INDEX(Entities!A:A,MATCH(JRF!$Q48,Entities!Y:Y,0)),"")&amp;IFERROR(INDEX(Entities!A:A,MATCH(JRF!$Q48,Entities!Z:Z,0)),"")&amp;IFERROR(INDEX(Entities!A:A,MATCH(JRF!$Q48,Entities!AA:AA,0)),"")&amp;IFERROR(INDEX(Entities!A:A,MATCH(JRF!$Q48,Entities!AB:AB,0)),"")&amp;IFERROR(INDEX(Entities!A:A,MATCH(JRF!$Q48,Entities!AC:AC,0)),"")&amp;IFERROR(INDEX(Entities!A:A,MATCH(JRF!$Q48,Entities!AD:AD,0)),"")</f>
        <v/>
      </c>
      <c r="AO35" s="171" t="str">
        <f>IFERROR(INDEX(Entities!A:A,MATCH(JRF!$B48,Entities!C:C,0)),"")&amp;IFERROR(INDEX(Entities!A:A,MATCH(JRF!$B48,Entities!D:D,0)),"")&amp;IFERROR(INDEX(Entities!A:A,MATCH(JRF!$B48,Entities!E:E,0)),"")&amp;IFERROR(INDEX(Entities!A:A,MATCH(JRF!$B48,Entities!F:F,0)),"")&amp;IFERROR(INDEX(Entities!A:A,MATCH(JRF!$B48,Entities!G:G,0)),"")&amp;IFERROR(INDEX(Entities!A:A,MATCH(JRF!$B48,Entities!H:H,0)),"")&amp;IFERROR(INDEX(Entities!A:A,MATCH(JRF!$B48,Entities!I:I,0)),"")&amp;IFERROR(INDEX(Entities!A:A,MATCH(JRF!$B48,Entities!J:J,0)),"")&amp;IFERROR(INDEX(Entities!A:A,MATCH(JRF!$B48,Entities!K:K,0)),"")&amp;IFERROR(INDEX(Entities!A:A,MATCH(JRF!$B48,Entities!L:L,0)),"")&amp;IFERROR(INDEX(Entities!A:A,MATCH(JRF!$B48,Entities!M:M,0)),"")&amp;IFERROR(INDEX(Entities!A:A,MATCH(JRF!$B48,Entities!N:N,0)),"")&amp;IFERROR(INDEX(Entities!A:A,MATCH(JRF!$B48,Entities!O:O,0)),"")&amp;IFERROR(INDEX(Entities!A:A,MATCH(JRF!$B48,Entities!P:P,0)),"")&amp;IFERROR(INDEX(Entities!A:A,MATCH(JRF!$B48,Entities!Q:Q,0)),"")&amp;IFERROR(INDEX(Entities!A:A,MATCH(JRF!$B48,Entities!R:R,0)),"")&amp;IFERROR(INDEX(Entities!A:A,MATCH(JRF!$B48,Entities!S:S,0)),"")&amp;IFERROR(INDEX(Entities!A:A,MATCH(JRF!$B48,Entities!T:T,0)),"")&amp;IFERROR(INDEX(Entities!A:A,MATCH(JRF!$B48,Entities!U:U,0)),"")&amp;IFERROR(INDEX(Entities!A:A,MATCH(JRF!$B48,Entities!V:V,0)),"")&amp;IFERROR(INDEX(Entities!A:A,MATCH(JRF!$B48,Entities!W:W,0)),"")&amp;IFERROR(INDEX(Entities!A:A,MATCH(JRF!$B48,Entities!X:X,0)),"")&amp;IFERROR(INDEX(Entities!A:A,MATCH(JRF!$B48,Entities!Y:Y,0)),"")&amp;IFERROR(INDEX(Entities!A:A,MATCH(JRF!$B48,Entities!Z:Z,0)),"")&amp;IFERROR(INDEX(Entities!A:A,MATCH(JRF!$B48,Entities!AA:AA,0)),"")&amp;IFERROR(INDEX(Entities!A:A,MATCH(JRF!$B48,Entities!AB:AB,0)),"")&amp;IFERROR(INDEX(Entities!A:A,MATCH(JRF!$B48,Entities!AC:AC,0)),"")&amp;IFERROR(INDEX(Entities!A:A,MATCH(JRF!$B48,Entities!AD:AD,0)),"")</f>
        <v/>
      </c>
      <c r="AP35" s="171" t="str">
        <f>IF(JRF!B48=JRF!Q48,"",JRF!Q48&amp;JRF!B48)</f>
        <v>P6066 </v>
      </c>
      <c r="AQ35" s="171" t="str">
        <f>IF(OR(JRF!B48="",JRF!Q48="",Checks!AN35="",Checks!AO35=""),"",IF(OR(JRF!B48=JRF!Q48,Checks!AN35=Checks!AO35),"Legal Entity/BU is same",IF(AN35&amp;AO35=IFERROR(VLOOKUP(AN35&amp;AO35,'Intercompany Master'!X:X,1,0),0),"Intercompany Agreement Exist","Intercompany Agreement Required")))</f>
        <v/>
      </c>
      <c r="AR35" t="str" cm="1">
        <f t="array" ref="AR35">IF("Intercompany Agreement Exist"=VLOOKUP(JRF!Q48&amp;JRF!B48,Checks!AP:AQ,2,0),VLOOKUP(Checks!AN35&amp;Checks!AO35,'Intercompany Master'!X:AN,{2,3,4,5,6,7,8,9,10,11,12,13,14,15,16,17},0),"")</f>
        <v/>
      </c>
      <c r="AS35" s="170"/>
      <c r="AU35" s="170"/>
      <c r="BY35" t="s">
        <v>764</v>
      </c>
      <c r="BZ35" t="s">
        <v>610</v>
      </c>
      <c r="CG35" t="s">
        <v>412</v>
      </c>
      <c r="CH35" s="170" t="s">
        <v>765</v>
      </c>
      <c r="CI35" t="str">
        <f>IF(JRF!F48&gt;0,"",IF(JRF!B48="","",IF(LEFT(JRF!B48,1)=IFERROR(VLOOKUP(LEFT(JRF!B48,1),$CF$2:$CF$5,1,0),0),"Product Code Required",IF(JRF!C48="","",IF(JRF!C48=IFERROR(VLOOKUP(JRF!C48,$CH:$CH,1,0),0),"Product Code Required","NA")))))</f>
        <v>NA</v>
      </c>
      <c r="CJ35" t="str">
        <f>IF(JRF!AV48&gt;0,"",IF(JRF!Q48="","",IF(LEFT(JRF!Q48,1)=IFERROR(VLOOKUP(LEFT(JRF!Q48,1),$CF$2:$CF$5,1,0),0),"Product Code Required",IF(JRF!V48="","",IF(JRF!V48=IFERROR(VLOOKUP(JRF!V48,$CH:$CH,1,0),0),"Product Code Required","NA")))))</f>
        <v/>
      </c>
      <c r="CK35" t="str">
        <f>IFERROR(IF(LEN('Journal Template'!F46)&gt;0,"",IF('Journal Template'!A46="","",IF(LEFT('Journal Template'!A46,1)=IFERROR(VLOOKUP(LEFT('Journal Template'!A46,1),Checks!$CF$2:$CF$5,1,0),0),"Product Code Required",IF('Journal Template'!D46="","",IF('Journal Template'!D46=IFERROR(VLOOKUP('Journal Template'!D46,Checks!$CH:$CH,1,0),0),"Product Code Required","NA"))))),"")</f>
        <v>Product Code Required</v>
      </c>
      <c r="CM35" s="170" t="s">
        <v>766</v>
      </c>
      <c r="CN35" t="s">
        <v>767</v>
      </c>
    </row>
    <row r="36" spans="14:92">
      <c r="N36" t="s">
        <v>768</v>
      </c>
      <c r="O36" t="s">
        <v>769</v>
      </c>
      <c r="P36" t="s">
        <v>386</v>
      </c>
      <c r="Q36" s="150" t="str">
        <f>IF(JRF!D49="","",IF(IFERROR(VLOOKUP(JRF!D49,Checks!N:P,3,0),0)="A","","Inactive account in Use"))</f>
        <v>Inactive account in Use</v>
      </c>
      <c r="R36" t="str">
        <f>IFERROR(IF('Journal Template'!C448="","",IF(IFERROR(VLOOKUP('Journal Template'!C448,Checks!N:P,3,0),0)="A","","Inactive account in Use")),"")</f>
        <v/>
      </c>
      <c r="S36" t="s">
        <v>770</v>
      </c>
      <c r="T36" t="s">
        <v>386</v>
      </c>
      <c r="U36" t="s">
        <v>393</v>
      </c>
      <c r="V36" s="150" t="str">
        <f>IF(JRF!C49="","",IF(IFERROR(VLOOKUP(JRF!C49,Checks!S:U,3,0),0)="A","Entry with System fund Dept",""))</f>
        <v/>
      </c>
      <c r="W36" t="str">
        <f>IFERROR(IF('Journal Template'!D448="","",IF(IFERROR(VLOOKUP('Journal Template'!D448,Checks!S:U,3,0),0)="A","Entry with System fund Dept","")),"")</f>
        <v/>
      </c>
      <c r="X36" t="s">
        <v>760</v>
      </c>
      <c r="Y36" t="s">
        <v>389</v>
      </c>
      <c r="Z36" t="s">
        <v>761</v>
      </c>
      <c r="AA36" t="s">
        <v>407</v>
      </c>
      <c r="AB36" t="s">
        <v>125</v>
      </c>
      <c r="AC36" s="150" t="str">
        <f>IFERROR(IF(JRF!C49="","",IF(AND(VLOOKUP(JRF!C49,X:AA,4,0)=JRF!B49,VLOOKUP(JRF!C49,X:Y,2,0)="A"),"","Inactive Dept Combo Error")),"Inactive Dept Combo Error")</f>
        <v>Inactive Dept Combo Error</v>
      </c>
      <c r="AD36" t="str">
        <f>IFERROR(IF('Journal Template'!D448="","",IF(AND(VLOOKUP('Journal Template'!D448,X:AA,4,0)='Journal Template'!A448,VLOOKUP('Journal Template'!D448,X:Y,2,0)="A"),"","Inactive Dept Combo Error")),"")</f>
        <v/>
      </c>
      <c r="AG36" s="163" t="s">
        <v>392</v>
      </c>
      <c r="AH36" s="163" t="s">
        <v>675</v>
      </c>
      <c r="AI36" s="163" t="s">
        <v>771</v>
      </c>
      <c r="AJ36" s="163" t="s">
        <v>772</v>
      </c>
      <c r="AK36" s="150" t="str">
        <f>IF(JRF!B49="","",IF(JRF!B49=IFERROR(VLOOKUP(JRF!B49,Checks!AI:AI,1,0),0),"Entry in Branch/Satellite BU's",""))</f>
        <v/>
      </c>
      <c r="AL36" t="str">
        <f>IFERROR(IF('Journal Template'!A448="","",IF('Journal Template'!A448=IFERROR(VLOOKUP('Journal Template'!A448,Checks!AI:AI,1,0),0),"Entry in Branch/Satellite BU's","")),"")</f>
        <v/>
      </c>
      <c r="AN36" t="str">
        <f>IFERROR(INDEX(Entities!A:A,MATCH(JRF!$Q49,Entities!C:C,0)),"")&amp;IFERROR(INDEX(Entities!A:A,MATCH(JRF!$Q49,Entities!D:D,0)),"")&amp;IFERROR(INDEX(Entities!A:A,MATCH(JRF!$Q49,Entities!E:E,0)),"")&amp;IFERROR(INDEX(Entities!A:A,MATCH(JRF!$Q49,Entities!F:F,0)),"")&amp;IFERROR(INDEX(Entities!A:A,MATCH(JRF!$Q49,Entities!G:G,0)),"")&amp;IFERROR(INDEX(Entities!A:A,MATCH(JRF!$Q49,Entities!H:H,0)),"")&amp;IFERROR(INDEX(Entities!A:A,MATCH(JRF!$Q49,Entities!I:I,0)),"")&amp;IFERROR(INDEX(Entities!A:A,MATCH(JRF!$Q49,Entities!J:J,0)),"")&amp;IFERROR(INDEX(Entities!A:A,MATCH(JRF!$Q49,Entities!K:K,0)),"")&amp;IFERROR(INDEX(Entities!A:A,MATCH(JRF!$Q49,Entities!L:L,0)),"")&amp;IFERROR(INDEX(Entities!A:A,MATCH(JRF!$Q49,Entities!M:M,0)),"")&amp;IFERROR(INDEX(Entities!A:A,MATCH(JRF!$Q49,Entities!N:N,0)),"")&amp;IFERROR(INDEX(Entities!A:A,MATCH(JRF!$Q49,Entities!O:O,0)),"")&amp;IFERROR(INDEX(Entities!A:A,MATCH(JRF!$Q49,Entities!P:P,0)),"")&amp;IFERROR(INDEX(Entities!A:A,MATCH(JRF!$Q49,Entities!Q:Q,0)),"")&amp;IFERROR(INDEX(Entities!A:A,MATCH(JRF!$Q49,Entities!R:R,0)),"")&amp;IFERROR(INDEX(Entities!A:A,MATCH(JRF!$Q49,Entities!S:S,0)),"")&amp;IFERROR(INDEX(Entities!A:A,MATCH(JRF!$Q49,Entities!T:T,0)),"")&amp;IFERROR(INDEX(Entities!A:A,MATCH(JRF!$Q49,Entities!U:U,0)),"")&amp;IFERROR(INDEX(Entities!A:A,MATCH(JRF!$Q49,Entities!V:V,0)),"")&amp;IFERROR(INDEX(Entities!A:A,MATCH(JRF!$Q49,Entities!W:W,0)),"")&amp;IFERROR(INDEX(Entities!A:A,MATCH(JRF!$Q49,Entities!X:X,0)),"")&amp;IFERROR(INDEX(Entities!A:A,MATCH(JRF!$Q49,Entities!Y:Y,0)),"")&amp;IFERROR(INDEX(Entities!A:A,MATCH(JRF!$Q49,Entities!Z:Z,0)),"")&amp;IFERROR(INDEX(Entities!A:A,MATCH(JRF!$Q49,Entities!AA:AA,0)),"")&amp;IFERROR(INDEX(Entities!A:A,MATCH(JRF!$Q49,Entities!AB:AB,0)),"")&amp;IFERROR(INDEX(Entities!A:A,MATCH(JRF!$Q49,Entities!AC:AC,0)),"")&amp;IFERROR(INDEX(Entities!A:A,MATCH(JRF!$Q49,Entities!AD:AD,0)),"")</f>
        <v/>
      </c>
      <c r="AO36" s="171" t="str">
        <f>IFERROR(INDEX(Entities!A:A,MATCH(JRF!$B49,Entities!C:C,0)),"")&amp;IFERROR(INDEX(Entities!A:A,MATCH(JRF!$B49,Entities!D:D,0)),"")&amp;IFERROR(INDEX(Entities!A:A,MATCH(JRF!$B49,Entities!E:E,0)),"")&amp;IFERROR(INDEX(Entities!A:A,MATCH(JRF!$B49,Entities!F:F,0)),"")&amp;IFERROR(INDEX(Entities!A:A,MATCH(JRF!$B49,Entities!G:G,0)),"")&amp;IFERROR(INDEX(Entities!A:A,MATCH(JRF!$B49,Entities!H:H,0)),"")&amp;IFERROR(INDEX(Entities!A:A,MATCH(JRF!$B49,Entities!I:I,0)),"")&amp;IFERROR(INDEX(Entities!A:A,MATCH(JRF!$B49,Entities!J:J,0)),"")&amp;IFERROR(INDEX(Entities!A:A,MATCH(JRF!$B49,Entities!K:K,0)),"")&amp;IFERROR(INDEX(Entities!A:A,MATCH(JRF!$B49,Entities!L:L,0)),"")&amp;IFERROR(INDEX(Entities!A:A,MATCH(JRF!$B49,Entities!M:M,0)),"")&amp;IFERROR(INDEX(Entities!A:A,MATCH(JRF!$B49,Entities!N:N,0)),"")&amp;IFERROR(INDEX(Entities!A:A,MATCH(JRF!$B49,Entities!O:O,0)),"")&amp;IFERROR(INDEX(Entities!A:A,MATCH(JRF!$B49,Entities!P:P,0)),"")&amp;IFERROR(INDEX(Entities!A:A,MATCH(JRF!$B49,Entities!Q:Q,0)),"")&amp;IFERROR(INDEX(Entities!A:A,MATCH(JRF!$B49,Entities!R:R,0)),"")&amp;IFERROR(INDEX(Entities!A:A,MATCH(JRF!$B49,Entities!S:S,0)),"")&amp;IFERROR(INDEX(Entities!A:A,MATCH(JRF!$B49,Entities!T:T,0)),"")&amp;IFERROR(INDEX(Entities!A:A,MATCH(JRF!$B49,Entities!U:U,0)),"")&amp;IFERROR(INDEX(Entities!A:A,MATCH(JRF!$B49,Entities!V:V,0)),"")&amp;IFERROR(INDEX(Entities!A:A,MATCH(JRF!$B49,Entities!W:W,0)),"")&amp;IFERROR(INDEX(Entities!A:A,MATCH(JRF!$B49,Entities!X:X,0)),"")&amp;IFERROR(INDEX(Entities!A:A,MATCH(JRF!$B49,Entities!Y:Y,0)),"")&amp;IFERROR(INDEX(Entities!A:A,MATCH(JRF!$B49,Entities!Z:Z,0)),"")&amp;IFERROR(INDEX(Entities!A:A,MATCH(JRF!$B49,Entities!AA:AA,0)),"")&amp;IFERROR(INDEX(Entities!A:A,MATCH(JRF!$B49,Entities!AB:AB,0)),"")&amp;IFERROR(INDEX(Entities!A:A,MATCH(JRF!$B49,Entities!AC:AC,0)),"")&amp;IFERROR(INDEX(Entities!A:A,MATCH(JRF!$B49,Entities!AD:AD,0)),"")</f>
        <v/>
      </c>
      <c r="AP36" s="171" t="str">
        <f>IF(JRF!B49=JRF!Q49,"",JRF!Q49&amp;JRF!B49)</f>
        <v>P6066 </v>
      </c>
      <c r="AQ36" s="171" t="str">
        <f>IF(OR(JRF!B49="",JRF!Q49="",Checks!AN36="",Checks!AO36=""),"",IF(OR(JRF!B49=JRF!Q49,Checks!AN36=Checks!AO36),"Legal Entity/BU is same",IF(AN36&amp;AO36=IFERROR(VLOOKUP(AN36&amp;AO36,'Intercompany Master'!X:X,1,0),0),"Intercompany Agreement Exist","Intercompany Agreement Required")))</f>
        <v/>
      </c>
      <c r="AR36" t="str" cm="1">
        <f t="array" ref="AR36">IF("Intercompany Agreement Exist"=VLOOKUP(JRF!Q49&amp;JRF!B49,Checks!AP:AQ,2,0),VLOOKUP(Checks!AN36&amp;Checks!AO36,'Intercompany Master'!X:AN,{2,3,4,5,6,7,8,9,10,11,12,13,14,15,16,17},0),"")</f>
        <v/>
      </c>
      <c r="AS36" s="170"/>
      <c r="AU36" s="170"/>
      <c r="BY36" t="s">
        <v>773</v>
      </c>
      <c r="BZ36" t="s">
        <v>610</v>
      </c>
      <c r="CG36" t="s">
        <v>412</v>
      </c>
      <c r="CH36" s="170" t="s">
        <v>774</v>
      </c>
      <c r="CI36" t="str">
        <f>IF(JRF!F49&gt;0,"",IF(JRF!B49="","",IF(LEFT(JRF!B49,1)=IFERROR(VLOOKUP(LEFT(JRF!B49,1),$CF$2:$CF$5,1,0),0),"Product Code Required",IF(JRF!C49="","",IF(JRF!C49=IFERROR(VLOOKUP(JRF!C49,$CH:$CH,1,0),0),"Product Code Required","NA")))))</f>
        <v>NA</v>
      </c>
      <c r="CJ36" t="str">
        <f>IF(JRF!AV49&gt;0,"",IF(JRF!Q49="","",IF(LEFT(JRF!Q49,1)=IFERROR(VLOOKUP(LEFT(JRF!Q49,1),$CF$2:$CF$5,1,0),0),"Product Code Required",IF(JRF!V49="","",IF(JRF!V49=IFERROR(VLOOKUP(JRF!V49,$CH:$CH,1,0),0),"Product Code Required","NA")))))</f>
        <v/>
      </c>
      <c r="CK36" t="str">
        <f>IFERROR(IF(LEN('Journal Template'!F47)&gt;0,"",IF('Journal Template'!A47="","",IF(LEFT('Journal Template'!A47,1)=IFERROR(VLOOKUP(LEFT('Journal Template'!A47,1),Checks!$CF$2:$CF$5,1,0),0),"Product Code Required",IF('Journal Template'!D47="","",IF('Journal Template'!D47=IFERROR(VLOOKUP('Journal Template'!D47,Checks!$CH:$CH,1,0),0),"Product Code Required","NA"))))),"")</f>
        <v>Product Code Required</v>
      </c>
      <c r="CM36" s="170" t="s">
        <v>775</v>
      </c>
      <c r="CN36" t="s">
        <v>776</v>
      </c>
    </row>
    <row r="37" spans="14:92">
      <c r="N37" t="s">
        <v>777</v>
      </c>
      <c r="O37" t="s">
        <v>778</v>
      </c>
      <c r="P37" t="s">
        <v>386</v>
      </c>
      <c r="Q37" s="150" t="str">
        <f>IF(JRF!D50="","",IF(IFERROR(VLOOKUP(JRF!D50,Checks!N:P,3,0),0)="A","","Inactive account in Use"))</f>
        <v>Inactive account in Use</v>
      </c>
      <c r="R37" t="str">
        <f>IFERROR(IF('Journal Template'!C449="","",IF(IFERROR(VLOOKUP('Journal Template'!C449,Checks!N:P,3,0),0)="A","","Inactive account in Use")),"")</f>
        <v/>
      </c>
      <c r="S37" t="s">
        <v>779</v>
      </c>
      <c r="T37" t="s">
        <v>386</v>
      </c>
      <c r="U37" t="s">
        <v>393</v>
      </c>
      <c r="V37" s="150" t="str">
        <f>IF(JRF!C50="","",IF(IFERROR(VLOOKUP(JRF!C50,Checks!S:U,3,0),0)="A","Entry with System fund Dept",""))</f>
        <v/>
      </c>
      <c r="W37" t="str">
        <f>IFERROR(IF('Journal Template'!D449="","",IF(IFERROR(VLOOKUP('Journal Template'!D449,Checks!S:U,3,0),0)="A","Entry with System fund Dept","")),"")</f>
        <v/>
      </c>
      <c r="X37" t="s">
        <v>760</v>
      </c>
      <c r="Y37" t="s">
        <v>389</v>
      </c>
      <c r="Z37" t="s">
        <v>761</v>
      </c>
      <c r="AA37" t="s">
        <v>780</v>
      </c>
      <c r="AB37" t="s">
        <v>125</v>
      </c>
      <c r="AC37" s="150" t="str">
        <f>IFERROR(IF(JRF!C50="","",IF(AND(VLOOKUP(JRF!C50,X:AA,4,0)=JRF!B50,VLOOKUP(JRF!C50,X:Y,2,0)="A"),"","Inactive Dept Combo Error")),"Inactive Dept Combo Error")</f>
        <v>Inactive Dept Combo Error</v>
      </c>
      <c r="AD37" t="str">
        <f>IFERROR(IF('Journal Template'!D449="","",IF(AND(VLOOKUP('Journal Template'!D449,X:AA,4,0)='Journal Template'!A449,VLOOKUP('Journal Template'!D449,X:Y,2,0)="A"),"","Inactive Dept Combo Error")),"")</f>
        <v/>
      </c>
      <c r="AG37" s="163" t="s">
        <v>392</v>
      </c>
      <c r="AH37" s="163" t="s">
        <v>675</v>
      </c>
      <c r="AI37" s="163" t="s">
        <v>781</v>
      </c>
      <c r="AJ37" s="163" t="s">
        <v>782</v>
      </c>
      <c r="AK37" s="150" t="str">
        <f>IF(JRF!B50="","",IF(JRF!B50=IFERROR(VLOOKUP(JRF!B50,Checks!AI:AI,1,0),0),"Entry in Branch/Satellite BU's",""))</f>
        <v/>
      </c>
      <c r="AL37" t="str">
        <f>IFERROR(IF('Journal Template'!A449="","",IF('Journal Template'!A449=IFERROR(VLOOKUP('Journal Template'!A449,Checks!AI:AI,1,0),0),"Entry in Branch/Satellite BU's","")),"")</f>
        <v/>
      </c>
      <c r="AN37" t="str">
        <f>IFERROR(INDEX(Entities!A:A,MATCH(JRF!$Q50,Entities!C:C,0)),"")&amp;IFERROR(INDEX(Entities!A:A,MATCH(JRF!$Q50,Entities!D:D,0)),"")&amp;IFERROR(INDEX(Entities!A:A,MATCH(JRF!$Q50,Entities!E:E,0)),"")&amp;IFERROR(INDEX(Entities!A:A,MATCH(JRF!$Q50,Entities!F:F,0)),"")&amp;IFERROR(INDEX(Entities!A:A,MATCH(JRF!$Q50,Entities!G:G,0)),"")&amp;IFERROR(INDEX(Entities!A:A,MATCH(JRF!$Q50,Entities!H:H,0)),"")&amp;IFERROR(INDEX(Entities!A:A,MATCH(JRF!$Q50,Entities!I:I,0)),"")&amp;IFERROR(INDEX(Entities!A:A,MATCH(JRF!$Q50,Entities!J:J,0)),"")&amp;IFERROR(INDEX(Entities!A:A,MATCH(JRF!$Q50,Entities!K:K,0)),"")&amp;IFERROR(INDEX(Entities!A:A,MATCH(JRF!$Q50,Entities!L:L,0)),"")&amp;IFERROR(INDEX(Entities!A:A,MATCH(JRF!$Q50,Entities!M:M,0)),"")&amp;IFERROR(INDEX(Entities!A:A,MATCH(JRF!$Q50,Entities!N:N,0)),"")&amp;IFERROR(INDEX(Entities!A:A,MATCH(JRF!$Q50,Entities!O:O,0)),"")&amp;IFERROR(INDEX(Entities!A:A,MATCH(JRF!$Q50,Entities!P:P,0)),"")&amp;IFERROR(INDEX(Entities!A:A,MATCH(JRF!$Q50,Entities!Q:Q,0)),"")&amp;IFERROR(INDEX(Entities!A:A,MATCH(JRF!$Q50,Entities!R:R,0)),"")&amp;IFERROR(INDEX(Entities!A:A,MATCH(JRF!$Q50,Entities!S:S,0)),"")&amp;IFERROR(INDEX(Entities!A:A,MATCH(JRF!$Q50,Entities!T:T,0)),"")&amp;IFERROR(INDEX(Entities!A:A,MATCH(JRF!$Q50,Entities!U:U,0)),"")&amp;IFERROR(INDEX(Entities!A:A,MATCH(JRF!$Q50,Entities!V:V,0)),"")&amp;IFERROR(INDEX(Entities!A:A,MATCH(JRF!$Q50,Entities!W:W,0)),"")&amp;IFERROR(INDEX(Entities!A:A,MATCH(JRF!$Q50,Entities!X:X,0)),"")&amp;IFERROR(INDEX(Entities!A:A,MATCH(JRF!$Q50,Entities!Y:Y,0)),"")&amp;IFERROR(INDEX(Entities!A:A,MATCH(JRF!$Q50,Entities!Z:Z,0)),"")&amp;IFERROR(INDEX(Entities!A:A,MATCH(JRF!$Q50,Entities!AA:AA,0)),"")&amp;IFERROR(INDEX(Entities!A:A,MATCH(JRF!$Q50,Entities!AB:AB,0)),"")&amp;IFERROR(INDEX(Entities!A:A,MATCH(JRF!$Q50,Entities!AC:AC,0)),"")&amp;IFERROR(INDEX(Entities!A:A,MATCH(JRF!$Q50,Entities!AD:AD,0)),"")</f>
        <v/>
      </c>
      <c r="AO37" s="171" t="str">
        <f>IFERROR(INDEX(Entities!A:A,MATCH(JRF!$B50,Entities!C:C,0)),"")&amp;IFERROR(INDEX(Entities!A:A,MATCH(JRF!$B50,Entities!D:D,0)),"")&amp;IFERROR(INDEX(Entities!A:A,MATCH(JRF!$B50,Entities!E:E,0)),"")&amp;IFERROR(INDEX(Entities!A:A,MATCH(JRF!$B50,Entities!F:F,0)),"")&amp;IFERROR(INDEX(Entities!A:A,MATCH(JRF!$B50,Entities!G:G,0)),"")&amp;IFERROR(INDEX(Entities!A:A,MATCH(JRF!$B50,Entities!H:H,0)),"")&amp;IFERROR(INDEX(Entities!A:A,MATCH(JRF!$B50,Entities!I:I,0)),"")&amp;IFERROR(INDEX(Entities!A:A,MATCH(JRF!$B50,Entities!J:J,0)),"")&amp;IFERROR(INDEX(Entities!A:A,MATCH(JRF!$B50,Entities!K:K,0)),"")&amp;IFERROR(INDEX(Entities!A:A,MATCH(JRF!$B50,Entities!L:L,0)),"")&amp;IFERROR(INDEX(Entities!A:A,MATCH(JRF!$B50,Entities!M:M,0)),"")&amp;IFERROR(INDEX(Entities!A:A,MATCH(JRF!$B50,Entities!N:N,0)),"")&amp;IFERROR(INDEX(Entities!A:A,MATCH(JRF!$B50,Entities!O:O,0)),"")&amp;IFERROR(INDEX(Entities!A:A,MATCH(JRF!$B50,Entities!P:P,0)),"")&amp;IFERROR(INDEX(Entities!A:A,MATCH(JRF!$B50,Entities!Q:Q,0)),"")&amp;IFERROR(INDEX(Entities!A:A,MATCH(JRF!$B50,Entities!R:R,0)),"")&amp;IFERROR(INDEX(Entities!A:A,MATCH(JRF!$B50,Entities!S:S,0)),"")&amp;IFERROR(INDEX(Entities!A:A,MATCH(JRF!$B50,Entities!T:T,0)),"")&amp;IFERROR(INDEX(Entities!A:A,MATCH(JRF!$B50,Entities!U:U,0)),"")&amp;IFERROR(INDEX(Entities!A:A,MATCH(JRF!$B50,Entities!V:V,0)),"")&amp;IFERROR(INDEX(Entities!A:A,MATCH(JRF!$B50,Entities!W:W,0)),"")&amp;IFERROR(INDEX(Entities!A:A,MATCH(JRF!$B50,Entities!X:X,0)),"")&amp;IFERROR(INDEX(Entities!A:A,MATCH(JRF!$B50,Entities!Y:Y,0)),"")&amp;IFERROR(INDEX(Entities!A:A,MATCH(JRF!$B50,Entities!Z:Z,0)),"")&amp;IFERROR(INDEX(Entities!A:A,MATCH(JRF!$B50,Entities!AA:AA,0)),"")&amp;IFERROR(INDEX(Entities!A:A,MATCH(JRF!$B50,Entities!AB:AB,0)),"")&amp;IFERROR(INDEX(Entities!A:A,MATCH(JRF!$B50,Entities!AC:AC,0)),"")&amp;IFERROR(INDEX(Entities!A:A,MATCH(JRF!$B50,Entities!AD:AD,0)),"")</f>
        <v/>
      </c>
      <c r="AP37" s="171" t="str">
        <f>IF(JRF!B50=JRF!Q50,"",JRF!Q50&amp;JRF!B50)</f>
        <v>P6066 </v>
      </c>
      <c r="AQ37" s="171" t="str">
        <f>IF(OR(JRF!B50="",JRF!Q50="",Checks!AN37="",Checks!AO37=""),"",IF(OR(JRF!B50=JRF!Q50,Checks!AN37=Checks!AO37),"Legal Entity/BU is same",IF(AN37&amp;AO37=IFERROR(VLOOKUP(AN37&amp;AO37,'Intercompany Master'!X:X,1,0),0),"Intercompany Agreement Exist","Intercompany Agreement Required")))</f>
        <v/>
      </c>
      <c r="AR37" t="str" cm="1">
        <f t="array" ref="AR37">IF("Intercompany Agreement Exist"=VLOOKUP(JRF!Q50&amp;JRF!B50,Checks!AP:AQ,2,0),VLOOKUP(Checks!AN37&amp;Checks!AO37,'Intercompany Master'!X:AN,{2,3,4,5,6,7,8,9,10,11,12,13,14,15,16,17},0),"")</f>
        <v/>
      </c>
      <c r="AS37" s="170"/>
      <c r="AU37" s="170"/>
      <c r="BY37" t="s">
        <v>783</v>
      </c>
      <c r="BZ37" t="s">
        <v>610</v>
      </c>
      <c r="CG37" t="s">
        <v>412</v>
      </c>
      <c r="CH37" s="170" t="s">
        <v>784</v>
      </c>
      <c r="CI37" t="str">
        <f>IF(JRF!F50&gt;0,"",IF(JRF!B50="","",IF(LEFT(JRF!B50,1)=IFERROR(VLOOKUP(LEFT(JRF!B50,1),$CF$2:$CF$5,1,0),0),"Product Code Required",IF(JRF!C50="","",IF(JRF!C50=IFERROR(VLOOKUP(JRF!C50,$CH:$CH,1,0),0),"Product Code Required","NA")))))</f>
        <v>NA</v>
      </c>
      <c r="CJ37" t="str">
        <f>IF(JRF!AV50&gt;0,"",IF(JRF!Q50="","",IF(LEFT(JRF!Q50,1)=IFERROR(VLOOKUP(LEFT(JRF!Q50,1),$CF$2:$CF$5,1,0),0),"Product Code Required",IF(JRF!V50="","",IF(JRF!V50=IFERROR(VLOOKUP(JRF!V50,$CH:$CH,1,0),0),"Product Code Required","NA")))))</f>
        <v/>
      </c>
      <c r="CK37" t="str">
        <f>IFERROR(IF(LEN('Journal Template'!F48)&gt;0,"",IF('Journal Template'!A48="","",IF(LEFT('Journal Template'!A48,1)=IFERROR(VLOOKUP(LEFT('Journal Template'!A48,1),Checks!$CF$2:$CF$5,1,0),0),"Product Code Required",IF('Journal Template'!D48="","",IF('Journal Template'!D48=IFERROR(VLOOKUP('Journal Template'!D48,Checks!$CH:$CH,1,0),0),"Product Code Required","NA"))))),"")</f>
        <v>Product Code Required</v>
      </c>
      <c r="CM37" s="170" t="s">
        <v>785</v>
      </c>
      <c r="CN37" t="s">
        <v>786</v>
      </c>
    </row>
    <row r="38" spans="14:92">
      <c r="N38" t="s">
        <v>787</v>
      </c>
      <c r="O38" t="s">
        <v>788</v>
      </c>
      <c r="P38" t="s">
        <v>386</v>
      </c>
      <c r="Q38" s="150" t="str">
        <f>IF(JRF!D51="","",IF(IFERROR(VLOOKUP(JRF!D51,Checks!N:P,3,0),0)="A","","Inactive account in Use"))</f>
        <v>Inactive account in Use</v>
      </c>
      <c r="R38" t="str">
        <f>IFERROR(IF('Journal Template'!C450="","",IF(IFERROR(VLOOKUP('Journal Template'!C450,Checks!N:P,3,0),0)="A","","Inactive account in Use")),"")</f>
        <v/>
      </c>
      <c r="S38" t="s">
        <v>789</v>
      </c>
      <c r="T38" t="s">
        <v>386</v>
      </c>
      <c r="U38" t="s">
        <v>393</v>
      </c>
      <c r="V38" s="150" t="str">
        <f>IF(JRF!C51="","",IF(IFERROR(VLOOKUP(JRF!C51,Checks!S:U,3,0),0)="A","Entry with System fund Dept",""))</f>
        <v/>
      </c>
      <c r="W38" t="str">
        <f>IFERROR(IF('Journal Template'!D450="","",IF(IFERROR(VLOOKUP('Journal Template'!D450,Checks!S:U,3,0),0)="A","Entry with System fund Dept","")),"")</f>
        <v/>
      </c>
      <c r="X38" t="s">
        <v>790</v>
      </c>
      <c r="Y38" t="s">
        <v>386</v>
      </c>
      <c r="Z38" t="s">
        <v>791</v>
      </c>
      <c r="AA38" t="s">
        <v>792</v>
      </c>
      <c r="AB38" t="s">
        <v>125</v>
      </c>
      <c r="AC38" s="150" t="str">
        <f>IFERROR(IF(JRF!C51="","",IF(AND(VLOOKUP(JRF!C51,X:AA,4,0)=JRF!B51,VLOOKUP(JRF!C51,X:Y,2,0)="A"),"","Inactive Dept Combo Error")),"Inactive Dept Combo Error")</f>
        <v>Inactive Dept Combo Error</v>
      </c>
      <c r="AD38" t="str">
        <f>IFERROR(IF('Journal Template'!D450="","",IF(AND(VLOOKUP('Journal Template'!D450,X:AA,4,0)='Journal Template'!A450,VLOOKUP('Journal Template'!D450,X:Y,2,0)="A"),"","Inactive Dept Combo Error")),"")</f>
        <v/>
      </c>
      <c r="AG38" s="163" t="s">
        <v>392</v>
      </c>
      <c r="AH38" s="163" t="s">
        <v>675</v>
      </c>
      <c r="AI38" s="163" t="s">
        <v>793</v>
      </c>
      <c r="AJ38" s="163" t="s">
        <v>794</v>
      </c>
      <c r="AK38" s="150" t="str">
        <f>IF(JRF!B51="","",IF(JRF!B51=IFERROR(VLOOKUP(JRF!B51,Checks!AI:AI,1,0),0),"Entry in Branch/Satellite BU's",""))</f>
        <v/>
      </c>
      <c r="AL38" t="str">
        <f>IFERROR(IF('Journal Template'!A450="","",IF('Journal Template'!A450=IFERROR(VLOOKUP('Journal Template'!A450,Checks!AI:AI,1,0),0),"Entry in Branch/Satellite BU's","")),"")</f>
        <v/>
      </c>
      <c r="AN38" t="str">
        <f>IFERROR(INDEX(Entities!A:A,MATCH(JRF!$Q51,Entities!C:C,0)),"")&amp;IFERROR(INDEX(Entities!A:A,MATCH(JRF!$Q51,Entities!D:D,0)),"")&amp;IFERROR(INDEX(Entities!A:A,MATCH(JRF!$Q51,Entities!E:E,0)),"")&amp;IFERROR(INDEX(Entities!A:A,MATCH(JRF!$Q51,Entities!F:F,0)),"")&amp;IFERROR(INDEX(Entities!A:A,MATCH(JRF!$Q51,Entities!G:G,0)),"")&amp;IFERROR(INDEX(Entities!A:A,MATCH(JRF!$Q51,Entities!H:H,0)),"")&amp;IFERROR(INDEX(Entities!A:A,MATCH(JRF!$Q51,Entities!I:I,0)),"")&amp;IFERROR(INDEX(Entities!A:A,MATCH(JRF!$Q51,Entities!J:J,0)),"")&amp;IFERROR(INDEX(Entities!A:A,MATCH(JRF!$Q51,Entities!K:K,0)),"")&amp;IFERROR(INDEX(Entities!A:A,MATCH(JRF!$Q51,Entities!L:L,0)),"")&amp;IFERROR(INDEX(Entities!A:A,MATCH(JRF!$Q51,Entities!M:M,0)),"")&amp;IFERROR(INDEX(Entities!A:A,MATCH(JRF!$Q51,Entities!N:N,0)),"")&amp;IFERROR(INDEX(Entities!A:A,MATCH(JRF!$Q51,Entities!O:O,0)),"")&amp;IFERROR(INDEX(Entities!A:A,MATCH(JRF!$Q51,Entities!P:P,0)),"")&amp;IFERROR(INDEX(Entities!A:A,MATCH(JRF!$Q51,Entities!Q:Q,0)),"")&amp;IFERROR(INDEX(Entities!A:A,MATCH(JRF!$Q51,Entities!R:R,0)),"")&amp;IFERROR(INDEX(Entities!A:A,MATCH(JRF!$Q51,Entities!S:S,0)),"")&amp;IFERROR(INDEX(Entities!A:A,MATCH(JRF!$Q51,Entities!T:T,0)),"")&amp;IFERROR(INDEX(Entities!A:A,MATCH(JRF!$Q51,Entities!U:U,0)),"")&amp;IFERROR(INDEX(Entities!A:A,MATCH(JRF!$Q51,Entities!V:V,0)),"")&amp;IFERROR(INDEX(Entities!A:A,MATCH(JRF!$Q51,Entities!W:W,0)),"")&amp;IFERROR(INDEX(Entities!A:A,MATCH(JRF!$Q51,Entities!X:X,0)),"")&amp;IFERROR(INDEX(Entities!A:A,MATCH(JRF!$Q51,Entities!Y:Y,0)),"")&amp;IFERROR(INDEX(Entities!A:A,MATCH(JRF!$Q51,Entities!Z:Z,0)),"")&amp;IFERROR(INDEX(Entities!A:A,MATCH(JRF!$Q51,Entities!AA:AA,0)),"")&amp;IFERROR(INDEX(Entities!A:A,MATCH(JRF!$Q51,Entities!AB:AB,0)),"")&amp;IFERROR(INDEX(Entities!A:A,MATCH(JRF!$Q51,Entities!AC:AC,0)),"")&amp;IFERROR(INDEX(Entities!A:A,MATCH(JRF!$Q51,Entities!AD:AD,0)),"")</f>
        <v/>
      </c>
      <c r="AO38" s="171" t="str">
        <f>IFERROR(INDEX(Entities!A:A,MATCH(JRF!$B51,Entities!C:C,0)),"")&amp;IFERROR(INDEX(Entities!A:A,MATCH(JRF!$B51,Entities!D:D,0)),"")&amp;IFERROR(INDEX(Entities!A:A,MATCH(JRF!$B51,Entities!E:E,0)),"")&amp;IFERROR(INDEX(Entities!A:A,MATCH(JRF!$B51,Entities!F:F,0)),"")&amp;IFERROR(INDEX(Entities!A:A,MATCH(JRF!$B51,Entities!G:G,0)),"")&amp;IFERROR(INDEX(Entities!A:A,MATCH(JRF!$B51,Entities!H:H,0)),"")&amp;IFERROR(INDEX(Entities!A:A,MATCH(JRF!$B51,Entities!I:I,0)),"")&amp;IFERROR(INDEX(Entities!A:A,MATCH(JRF!$B51,Entities!J:J,0)),"")&amp;IFERROR(INDEX(Entities!A:A,MATCH(JRF!$B51,Entities!K:K,0)),"")&amp;IFERROR(INDEX(Entities!A:A,MATCH(JRF!$B51,Entities!L:L,0)),"")&amp;IFERROR(INDEX(Entities!A:A,MATCH(JRF!$B51,Entities!M:M,0)),"")&amp;IFERROR(INDEX(Entities!A:A,MATCH(JRF!$B51,Entities!N:N,0)),"")&amp;IFERROR(INDEX(Entities!A:A,MATCH(JRF!$B51,Entities!O:O,0)),"")&amp;IFERROR(INDEX(Entities!A:A,MATCH(JRF!$B51,Entities!P:P,0)),"")&amp;IFERROR(INDEX(Entities!A:A,MATCH(JRF!$B51,Entities!Q:Q,0)),"")&amp;IFERROR(INDEX(Entities!A:A,MATCH(JRF!$B51,Entities!R:R,0)),"")&amp;IFERROR(INDEX(Entities!A:A,MATCH(JRF!$B51,Entities!S:S,0)),"")&amp;IFERROR(INDEX(Entities!A:A,MATCH(JRF!$B51,Entities!T:T,0)),"")&amp;IFERROR(INDEX(Entities!A:A,MATCH(JRF!$B51,Entities!U:U,0)),"")&amp;IFERROR(INDEX(Entities!A:A,MATCH(JRF!$B51,Entities!V:V,0)),"")&amp;IFERROR(INDEX(Entities!A:A,MATCH(JRF!$B51,Entities!W:W,0)),"")&amp;IFERROR(INDEX(Entities!A:A,MATCH(JRF!$B51,Entities!X:X,0)),"")&amp;IFERROR(INDEX(Entities!A:A,MATCH(JRF!$B51,Entities!Y:Y,0)),"")&amp;IFERROR(INDEX(Entities!A:A,MATCH(JRF!$B51,Entities!Z:Z,0)),"")&amp;IFERROR(INDEX(Entities!A:A,MATCH(JRF!$B51,Entities!AA:AA,0)),"")&amp;IFERROR(INDEX(Entities!A:A,MATCH(JRF!$B51,Entities!AB:AB,0)),"")&amp;IFERROR(INDEX(Entities!A:A,MATCH(JRF!$B51,Entities!AC:AC,0)),"")&amp;IFERROR(INDEX(Entities!A:A,MATCH(JRF!$B51,Entities!AD:AD,0)),"")</f>
        <v/>
      </c>
      <c r="AP38" s="171" t="str">
        <f>IF(JRF!B51=JRF!Q51,"",JRF!Q51&amp;JRF!B51)</f>
        <v>P6066 </v>
      </c>
      <c r="AQ38" s="171" t="str">
        <f>IF(OR(JRF!B51="",JRF!Q51="",Checks!AN38="",Checks!AO38=""),"",IF(OR(JRF!B51=JRF!Q51,Checks!AN38=Checks!AO38),"Legal Entity/BU is same",IF(AN38&amp;AO38=IFERROR(VLOOKUP(AN38&amp;AO38,'Intercompany Master'!X:X,1,0),0),"Intercompany Agreement Exist","Intercompany Agreement Required")))</f>
        <v/>
      </c>
      <c r="AR38" t="str" cm="1">
        <f t="array" ref="AR38">IF("Intercompany Agreement Exist"=VLOOKUP(JRF!Q51&amp;JRF!B51,Checks!AP:AQ,2,0),VLOOKUP(Checks!AN38&amp;Checks!AO38,'Intercompany Master'!X:AN,{2,3,4,5,6,7,8,9,10,11,12,13,14,15,16,17},0),"")</f>
        <v/>
      </c>
      <c r="AS38" s="170"/>
      <c r="AU38" s="170"/>
      <c r="BY38" t="s">
        <v>795</v>
      </c>
      <c r="BZ38" t="s">
        <v>610</v>
      </c>
      <c r="CG38" t="s">
        <v>399</v>
      </c>
      <c r="CH38" s="170" t="s">
        <v>796</v>
      </c>
      <c r="CI38" t="str">
        <f>IF(JRF!F51&gt;0,"",IF(JRF!B51="","",IF(LEFT(JRF!B51,1)=IFERROR(VLOOKUP(LEFT(JRF!B51,1),$CF$2:$CF$5,1,0),0),"Product Code Required",IF(JRF!C51="","",IF(JRF!C51=IFERROR(VLOOKUP(JRF!C51,$CH:$CH,1,0),0),"Product Code Required","NA")))))</f>
        <v>NA</v>
      </c>
      <c r="CJ38" t="str">
        <f>IF(JRF!AV51&gt;0,"",IF(JRF!Q51="","",IF(LEFT(JRF!Q51,1)=IFERROR(VLOOKUP(LEFT(JRF!Q51,1),$CF$2:$CF$5,1,0),0),"Product Code Required",IF(JRF!V51="","",IF(JRF!V51=IFERROR(VLOOKUP(JRF!V51,$CH:$CH,1,0),0),"Product Code Required","NA")))))</f>
        <v/>
      </c>
      <c r="CK38" t="str">
        <f>IFERROR(IF(LEN('Journal Template'!F49)&gt;0,"",IF('Journal Template'!A49="","",IF(LEFT('Journal Template'!A49,1)=IFERROR(VLOOKUP(LEFT('Journal Template'!A49,1),Checks!$CF$2:$CF$5,1,0),0),"Product Code Required",IF('Journal Template'!D49="","",IF('Journal Template'!D49=IFERROR(VLOOKUP('Journal Template'!D49,Checks!$CH:$CH,1,0),0),"Product Code Required","NA"))))),"")</f>
        <v>Product Code Required</v>
      </c>
      <c r="CM38" s="170" t="s">
        <v>797</v>
      </c>
      <c r="CN38" t="s">
        <v>798</v>
      </c>
    </row>
    <row r="39" spans="14:92">
      <c r="N39" t="s">
        <v>799</v>
      </c>
      <c r="O39" t="s">
        <v>800</v>
      </c>
      <c r="P39" t="s">
        <v>386</v>
      </c>
      <c r="Q39" s="150" t="str">
        <f>IF(JRF!D52="","",IF(IFERROR(VLOOKUP(JRF!D52,Checks!N:P,3,0),0)="A","","Inactive account in Use"))</f>
        <v>Inactive account in Use</v>
      </c>
      <c r="R39" t="str">
        <f>IFERROR(IF('Journal Template'!C451="","",IF(IFERROR(VLOOKUP('Journal Template'!C451,Checks!N:P,3,0),0)="A","","Inactive account in Use")),"")</f>
        <v/>
      </c>
      <c r="S39" t="s">
        <v>801</v>
      </c>
      <c r="T39" t="s">
        <v>386</v>
      </c>
      <c r="U39" t="s">
        <v>393</v>
      </c>
      <c r="V39" s="150" t="str">
        <f>IF(JRF!C52="","",IF(IFERROR(VLOOKUP(JRF!C52,Checks!S:U,3,0),0)="A","Entry with System fund Dept",""))</f>
        <v/>
      </c>
      <c r="W39" t="str">
        <f>IFERROR(IF('Journal Template'!D451="","",IF(IFERROR(VLOOKUP('Journal Template'!D451,Checks!S:U,3,0),0)="A","Entry with System fund Dept","")),"")</f>
        <v/>
      </c>
      <c r="X39" t="s">
        <v>802</v>
      </c>
      <c r="Y39" t="s">
        <v>389</v>
      </c>
      <c r="Z39" t="s">
        <v>803</v>
      </c>
      <c r="AA39" t="s">
        <v>391</v>
      </c>
      <c r="AB39" t="s">
        <v>125</v>
      </c>
      <c r="AC39" s="150" t="str">
        <f>IFERROR(IF(JRF!C52="","",IF(AND(VLOOKUP(JRF!C52,X:AA,4,0)=JRF!B52,VLOOKUP(JRF!C52,X:Y,2,0)="A"),"","Inactive Dept Combo Error")),"Inactive Dept Combo Error")</f>
        <v>Inactive Dept Combo Error</v>
      </c>
      <c r="AD39" t="str">
        <f>IFERROR(IF('Journal Template'!D451="","",IF(AND(VLOOKUP('Journal Template'!D451,X:AA,4,0)='Journal Template'!A451,VLOOKUP('Journal Template'!D451,X:Y,2,0)="A"),"","Inactive Dept Combo Error")),"")</f>
        <v/>
      </c>
      <c r="AG39" s="163" t="s">
        <v>392</v>
      </c>
      <c r="AH39" s="163" t="s">
        <v>675</v>
      </c>
      <c r="AI39" s="163" t="s">
        <v>804</v>
      </c>
      <c r="AJ39" s="163" t="s">
        <v>805</v>
      </c>
      <c r="AK39" s="150" t="str">
        <f>IF(JRF!B52="","",IF(JRF!B52=IFERROR(VLOOKUP(JRF!B52,Checks!AI:AI,1,0),0),"Entry in Branch/Satellite BU's",""))</f>
        <v/>
      </c>
      <c r="AL39" t="str">
        <f>IFERROR(IF('Journal Template'!A451="","",IF('Journal Template'!A451=IFERROR(VLOOKUP('Journal Template'!A451,Checks!AI:AI,1,0),0),"Entry in Branch/Satellite BU's","")),"")</f>
        <v/>
      </c>
      <c r="AN39" t="str">
        <f>IFERROR(INDEX(Entities!A:A,MATCH(JRF!$Q52,Entities!C:C,0)),"")&amp;IFERROR(INDEX(Entities!A:A,MATCH(JRF!$Q52,Entities!D:D,0)),"")&amp;IFERROR(INDEX(Entities!A:A,MATCH(JRF!$Q52,Entities!E:E,0)),"")&amp;IFERROR(INDEX(Entities!A:A,MATCH(JRF!$Q52,Entities!F:F,0)),"")&amp;IFERROR(INDEX(Entities!A:A,MATCH(JRF!$Q52,Entities!G:G,0)),"")&amp;IFERROR(INDEX(Entities!A:A,MATCH(JRF!$Q52,Entities!H:H,0)),"")&amp;IFERROR(INDEX(Entities!A:A,MATCH(JRF!$Q52,Entities!I:I,0)),"")&amp;IFERROR(INDEX(Entities!A:A,MATCH(JRF!$Q52,Entities!J:J,0)),"")&amp;IFERROR(INDEX(Entities!A:A,MATCH(JRF!$Q52,Entities!K:K,0)),"")&amp;IFERROR(INDEX(Entities!A:A,MATCH(JRF!$Q52,Entities!L:L,0)),"")&amp;IFERROR(INDEX(Entities!A:A,MATCH(JRF!$Q52,Entities!M:M,0)),"")&amp;IFERROR(INDEX(Entities!A:A,MATCH(JRF!$Q52,Entities!N:N,0)),"")&amp;IFERROR(INDEX(Entities!A:A,MATCH(JRF!$Q52,Entities!O:O,0)),"")&amp;IFERROR(INDEX(Entities!A:A,MATCH(JRF!$Q52,Entities!P:P,0)),"")&amp;IFERROR(INDEX(Entities!A:A,MATCH(JRF!$Q52,Entities!Q:Q,0)),"")&amp;IFERROR(INDEX(Entities!A:A,MATCH(JRF!$Q52,Entities!R:R,0)),"")&amp;IFERROR(INDEX(Entities!A:A,MATCH(JRF!$Q52,Entities!S:S,0)),"")&amp;IFERROR(INDEX(Entities!A:A,MATCH(JRF!$Q52,Entities!T:T,0)),"")&amp;IFERROR(INDEX(Entities!A:A,MATCH(JRF!$Q52,Entities!U:U,0)),"")&amp;IFERROR(INDEX(Entities!A:A,MATCH(JRF!$Q52,Entities!V:V,0)),"")&amp;IFERROR(INDEX(Entities!A:A,MATCH(JRF!$Q52,Entities!W:W,0)),"")&amp;IFERROR(INDEX(Entities!A:A,MATCH(JRF!$Q52,Entities!X:X,0)),"")&amp;IFERROR(INDEX(Entities!A:A,MATCH(JRF!$Q52,Entities!Y:Y,0)),"")&amp;IFERROR(INDEX(Entities!A:A,MATCH(JRF!$Q52,Entities!Z:Z,0)),"")&amp;IFERROR(INDEX(Entities!A:A,MATCH(JRF!$Q52,Entities!AA:AA,0)),"")&amp;IFERROR(INDEX(Entities!A:A,MATCH(JRF!$Q52,Entities!AB:AB,0)),"")&amp;IFERROR(INDEX(Entities!A:A,MATCH(JRF!$Q52,Entities!AC:AC,0)),"")&amp;IFERROR(INDEX(Entities!A:A,MATCH(JRF!$Q52,Entities!AD:AD,0)),"")</f>
        <v/>
      </c>
      <c r="AO39" s="171" t="str">
        <f>IFERROR(INDEX(Entities!A:A,MATCH(JRF!$B52,Entities!C:C,0)),"")&amp;IFERROR(INDEX(Entities!A:A,MATCH(JRF!$B52,Entities!D:D,0)),"")&amp;IFERROR(INDEX(Entities!A:A,MATCH(JRF!$B52,Entities!E:E,0)),"")&amp;IFERROR(INDEX(Entities!A:A,MATCH(JRF!$B52,Entities!F:F,0)),"")&amp;IFERROR(INDEX(Entities!A:A,MATCH(JRF!$B52,Entities!G:G,0)),"")&amp;IFERROR(INDEX(Entities!A:A,MATCH(JRF!$B52,Entities!H:H,0)),"")&amp;IFERROR(INDEX(Entities!A:A,MATCH(JRF!$B52,Entities!I:I,0)),"")&amp;IFERROR(INDEX(Entities!A:A,MATCH(JRF!$B52,Entities!J:J,0)),"")&amp;IFERROR(INDEX(Entities!A:A,MATCH(JRF!$B52,Entities!K:K,0)),"")&amp;IFERROR(INDEX(Entities!A:A,MATCH(JRF!$B52,Entities!L:L,0)),"")&amp;IFERROR(INDEX(Entities!A:A,MATCH(JRF!$B52,Entities!M:M,0)),"")&amp;IFERROR(INDEX(Entities!A:A,MATCH(JRF!$B52,Entities!N:N,0)),"")&amp;IFERROR(INDEX(Entities!A:A,MATCH(JRF!$B52,Entities!O:O,0)),"")&amp;IFERROR(INDEX(Entities!A:A,MATCH(JRF!$B52,Entities!P:P,0)),"")&amp;IFERROR(INDEX(Entities!A:A,MATCH(JRF!$B52,Entities!Q:Q,0)),"")&amp;IFERROR(INDEX(Entities!A:A,MATCH(JRF!$B52,Entities!R:R,0)),"")&amp;IFERROR(INDEX(Entities!A:A,MATCH(JRF!$B52,Entities!S:S,0)),"")&amp;IFERROR(INDEX(Entities!A:A,MATCH(JRF!$B52,Entities!T:T,0)),"")&amp;IFERROR(INDEX(Entities!A:A,MATCH(JRF!$B52,Entities!U:U,0)),"")&amp;IFERROR(INDEX(Entities!A:A,MATCH(JRF!$B52,Entities!V:V,0)),"")&amp;IFERROR(INDEX(Entities!A:A,MATCH(JRF!$B52,Entities!W:W,0)),"")&amp;IFERROR(INDEX(Entities!A:A,MATCH(JRF!$B52,Entities!X:X,0)),"")&amp;IFERROR(INDEX(Entities!A:A,MATCH(JRF!$B52,Entities!Y:Y,0)),"")&amp;IFERROR(INDEX(Entities!A:A,MATCH(JRF!$B52,Entities!Z:Z,0)),"")&amp;IFERROR(INDEX(Entities!A:A,MATCH(JRF!$B52,Entities!AA:AA,0)),"")&amp;IFERROR(INDEX(Entities!A:A,MATCH(JRF!$B52,Entities!AB:AB,0)),"")&amp;IFERROR(INDEX(Entities!A:A,MATCH(JRF!$B52,Entities!AC:AC,0)),"")&amp;IFERROR(INDEX(Entities!A:A,MATCH(JRF!$B52,Entities!AD:AD,0)),"")</f>
        <v/>
      </c>
      <c r="AP39" s="171" t="str">
        <f>IF(JRF!B52=JRF!Q52,"",JRF!Q52&amp;JRF!B52)</f>
        <v>P6066 </v>
      </c>
      <c r="AQ39" s="171" t="str">
        <f>IF(OR(JRF!B52="",JRF!Q52="",Checks!AN39="",Checks!AO39=""),"",IF(OR(JRF!B52=JRF!Q52,Checks!AN39=Checks!AO39),"Legal Entity/BU is same",IF(AN39&amp;AO39=IFERROR(VLOOKUP(AN39&amp;AO39,'Intercompany Master'!X:X,1,0),0),"Intercompany Agreement Exist","Intercompany Agreement Required")))</f>
        <v/>
      </c>
      <c r="AR39" t="str" cm="1">
        <f t="array" ref="AR39">IF("Intercompany Agreement Exist"=VLOOKUP(JRF!Q52&amp;JRF!B52,Checks!AP:AQ,2,0),VLOOKUP(Checks!AN39&amp;Checks!AO39,'Intercompany Master'!X:AN,{2,3,4,5,6,7,8,9,10,11,12,13,14,15,16,17},0),"")</f>
        <v/>
      </c>
      <c r="AS39" s="170"/>
      <c r="AU39" s="170"/>
      <c r="BY39" t="s">
        <v>806</v>
      </c>
      <c r="BZ39" t="s">
        <v>610</v>
      </c>
      <c r="CG39" t="s">
        <v>807</v>
      </c>
      <c r="CH39" s="170" t="s">
        <v>808</v>
      </c>
      <c r="CI39" t="str">
        <f>IF(JRF!F52&gt;0,"",IF(JRF!B52="","",IF(LEFT(JRF!B52,1)=IFERROR(VLOOKUP(LEFT(JRF!B52,1),$CF$2:$CF$5,1,0),0),"Product Code Required",IF(JRF!C52="","",IF(JRF!C52=IFERROR(VLOOKUP(JRF!C52,$CH:$CH,1,0),0),"Product Code Required","NA")))))</f>
        <v>NA</v>
      </c>
      <c r="CJ39" t="str">
        <f>IF(JRF!AV52&gt;0,"",IF(JRF!Q52="","",IF(LEFT(JRF!Q52,1)=IFERROR(VLOOKUP(LEFT(JRF!Q52,1),$CF$2:$CF$5,1,0),0),"Product Code Required",IF(JRF!V52="","",IF(JRF!V52=IFERROR(VLOOKUP(JRF!V52,$CH:$CH,1,0),0),"Product Code Required","NA")))))</f>
        <v/>
      </c>
      <c r="CK39" t="str">
        <f>IFERROR(IF(LEN('Journal Template'!F50)&gt;0,"",IF('Journal Template'!A50="","",IF(LEFT('Journal Template'!A50,1)=IFERROR(VLOOKUP(LEFT('Journal Template'!A50,1),Checks!$CF$2:$CF$5,1,0),0),"Product Code Required",IF('Journal Template'!D50="","",IF('Journal Template'!D50=IFERROR(VLOOKUP('Journal Template'!D50,Checks!$CH:$CH,1,0),0),"Product Code Required","NA"))))),"")</f>
        <v>Product Code Required</v>
      </c>
      <c r="CM39" s="170" t="s">
        <v>809</v>
      </c>
      <c r="CN39" t="s">
        <v>810</v>
      </c>
    </row>
    <row r="40" spans="14:92">
      <c r="N40" t="s">
        <v>811</v>
      </c>
      <c r="O40" t="s">
        <v>812</v>
      </c>
      <c r="P40" t="s">
        <v>386</v>
      </c>
      <c r="Q40" s="150" t="str">
        <f>IF(JRF!D53="","",IF(IFERROR(VLOOKUP(JRF!D53,Checks!N:P,3,0),0)="A","","Inactive account in Use"))</f>
        <v>Inactive account in Use</v>
      </c>
      <c r="R40" t="str">
        <f>IFERROR(IF('Journal Template'!C452="","",IF(IFERROR(VLOOKUP('Journal Template'!C452,Checks!N:P,3,0),0)="A","","Inactive account in Use")),"")</f>
        <v/>
      </c>
      <c r="S40" t="s">
        <v>813</v>
      </c>
      <c r="T40" t="s">
        <v>386</v>
      </c>
      <c r="U40" t="s">
        <v>393</v>
      </c>
      <c r="V40" s="150" t="str">
        <f>IF(JRF!C53="","",IF(IFERROR(VLOOKUP(JRF!C53,Checks!S:U,3,0),0)="A","Entry with System fund Dept",""))</f>
        <v/>
      </c>
      <c r="W40" t="str">
        <f>IFERROR(IF('Journal Template'!D452="","",IF(IFERROR(VLOOKUP('Journal Template'!D452,Checks!S:U,3,0),0)="A","Entry with System fund Dept","")),"")</f>
        <v/>
      </c>
      <c r="X40" t="s">
        <v>802</v>
      </c>
      <c r="Y40" t="s">
        <v>389</v>
      </c>
      <c r="Z40" t="s">
        <v>803</v>
      </c>
      <c r="AA40" t="s">
        <v>814</v>
      </c>
      <c r="AB40" t="s">
        <v>125</v>
      </c>
      <c r="AC40" s="150" t="str">
        <f>IFERROR(IF(JRF!C53="","",IF(AND(VLOOKUP(JRF!C53,X:AA,4,0)=JRF!B53,VLOOKUP(JRF!C53,X:Y,2,0)="A"),"","Inactive Dept Combo Error")),"Inactive Dept Combo Error")</f>
        <v>Inactive Dept Combo Error</v>
      </c>
      <c r="AD40" t="str">
        <f>IFERROR(IF('Journal Template'!D452="","",IF(AND(VLOOKUP('Journal Template'!D452,X:AA,4,0)='Journal Template'!A452,VLOOKUP('Journal Template'!D452,X:Y,2,0)="A"),"","Inactive Dept Combo Error")),"")</f>
        <v/>
      </c>
      <c r="AG40" s="163" t="s">
        <v>392</v>
      </c>
      <c r="AH40" s="163" t="s">
        <v>675</v>
      </c>
      <c r="AI40" s="163" t="s">
        <v>815</v>
      </c>
      <c r="AJ40" s="163" t="s">
        <v>816</v>
      </c>
      <c r="AK40" s="150" t="str">
        <f>IF(JRF!B53="","",IF(JRF!B53=IFERROR(VLOOKUP(JRF!B53,Checks!AI:AI,1,0),0),"Entry in Branch/Satellite BU's",""))</f>
        <v/>
      </c>
      <c r="AL40" t="str">
        <f>IFERROR(IF('Journal Template'!A452="","",IF('Journal Template'!A452=IFERROR(VLOOKUP('Journal Template'!A452,Checks!AI:AI,1,0),0),"Entry in Branch/Satellite BU's","")),"")</f>
        <v/>
      </c>
      <c r="AN40" t="str">
        <f>IFERROR(INDEX(Entities!A:A,MATCH(JRF!$Q53,Entities!C:C,0)),"")&amp;IFERROR(INDEX(Entities!A:A,MATCH(JRF!$Q53,Entities!D:D,0)),"")&amp;IFERROR(INDEX(Entities!A:A,MATCH(JRF!$Q53,Entities!E:E,0)),"")&amp;IFERROR(INDEX(Entities!A:A,MATCH(JRF!$Q53,Entities!F:F,0)),"")&amp;IFERROR(INDEX(Entities!A:A,MATCH(JRF!$Q53,Entities!G:G,0)),"")&amp;IFERROR(INDEX(Entities!A:A,MATCH(JRF!$Q53,Entities!H:H,0)),"")&amp;IFERROR(INDEX(Entities!A:A,MATCH(JRF!$Q53,Entities!I:I,0)),"")&amp;IFERROR(INDEX(Entities!A:A,MATCH(JRF!$Q53,Entities!J:J,0)),"")&amp;IFERROR(INDEX(Entities!A:A,MATCH(JRF!$Q53,Entities!K:K,0)),"")&amp;IFERROR(INDEX(Entities!A:A,MATCH(JRF!$Q53,Entities!L:L,0)),"")&amp;IFERROR(INDEX(Entities!A:A,MATCH(JRF!$Q53,Entities!M:M,0)),"")&amp;IFERROR(INDEX(Entities!A:A,MATCH(JRF!$Q53,Entities!N:N,0)),"")&amp;IFERROR(INDEX(Entities!A:A,MATCH(JRF!$Q53,Entities!O:O,0)),"")&amp;IFERROR(INDEX(Entities!A:A,MATCH(JRF!$Q53,Entities!P:P,0)),"")&amp;IFERROR(INDEX(Entities!A:A,MATCH(JRF!$Q53,Entities!Q:Q,0)),"")&amp;IFERROR(INDEX(Entities!A:A,MATCH(JRF!$Q53,Entities!R:R,0)),"")&amp;IFERROR(INDEX(Entities!A:A,MATCH(JRF!$Q53,Entities!S:S,0)),"")&amp;IFERROR(INDEX(Entities!A:A,MATCH(JRF!$Q53,Entities!T:T,0)),"")&amp;IFERROR(INDEX(Entities!A:A,MATCH(JRF!$Q53,Entities!U:U,0)),"")&amp;IFERROR(INDEX(Entities!A:A,MATCH(JRF!$Q53,Entities!V:V,0)),"")&amp;IFERROR(INDEX(Entities!A:A,MATCH(JRF!$Q53,Entities!W:W,0)),"")&amp;IFERROR(INDEX(Entities!A:A,MATCH(JRF!$Q53,Entities!X:X,0)),"")&amp;IFERROR(INDEX(Entities!A:A,MATCH(JRF!$Q53,Entities!Y:Y,0)),"")&amp;IFERROR(INDEX(Entities!A:A,MATCH(JRF!$Q53,Entities!Z:Z,0)),"")&amp;IFERROR(INDEX(Entities!A:A,MATCH(JRF!$Q53,Entities!AA:AA,0)),"")&amp;IFERROR(INDEX(Entities!A:A,MATCH(JRF!$Q53,Entities!AB:AB,0)),"")&amp;IFERROR(INDEX(Entities!A:A,MATCH(JRF!$Q53,Entities!AC:AC,0)),"")&amp;IFERROR(INDEX(Entities!A:A,MATCH(JRF!$Q53,Entities!AD:AD,0)),"")</f>
        <v/>
      </c>
      <c r="AO40" s="171" t="str">
        <f>IFERROR(INDEX(Entities!A:A,MATCH(JRF!$B53,Entities!C:C,0)),"")&amp;IFERROR(INDEX(Entities!A:A,MATCH(JRF!$B53,Entities!D:D,0)),"")&amp;IFERROR(INDEX(Entities!A:A,MATCH(JRF!$B53,Entities!E:E,0)),"")&amp;IFERROR(INDEX(Entities!A:A,MATCH(JRF!$B53,Entities!F:F,0)),"")&amp;IFERROR(INDEX(Entities!A:A,MATCH(JRF!$B53,Entities!G:G,0)),"")&amp;IFERROR(INDEX(Entities!A:A,MATCH(JRF!$B53,Entities!H:H,0)),"")&amp;IFERROR(INDEX(Entities!A:A,MATCH(JRF!$B53,Entities!I:I,0)),"")&amp;IFERROR(INDEX(Entities!A:A,MATCH(JRF!$B53,Entities!J:J,0)),"")&amp;IFERROR(INDEX(Entities!A:A,MATCH(JRF!$B53,Entities!K:K,0)),"")&amp;IFERROR(INDEX(Entities!A:A,MATCH(JRF!$B53,Entities!L:L,0)),"")&amp;IFERROR(INDEX(Entities!A:A,MATCH(JRF!$B53,Entities!M:M,0)),"")&amp;IFERROR(INDEX(Entities!A:A,MATCH(JRF!$B53,Entities!N:N,0)),"")&amp;IFERROR(INDEX(Entities!A:A,MATCH(JRF!$B53,Entities!O:O,0)),"")&amp;IFERROR(INDEX(Entities!A:A,MATCH(JRF!$B53,Entities!P:P,0)),"")&amp;IFERROR(INDEX(Entities!A:A,MATCH(JRF!$B53,Entities!Q:Q,0)),"")&amp;IFERROR(INDEX(Entities!A:A,MATCH(JRF!$B53,Entities!R:R,0)),"")&amp;IFERROR(INDEX(Entities!A:A,MATCH(JRF!$B53,Entities!S:S,0)),"")&amp;IFERROR(INDEX(Entities!A:A,MATCH(JRF!$B53,Entities!T:T,0)),"")&amp;IFERROR(INDEX(Entities!A:A,MATCH(JRF!$B53,Entities!U:U,0)),"")&amp;IFERROR(INDEX(Entities!A:A,MATCH(JRF!$B53,Entities!V:V,0)),"")&amp;IFERROR(INDEX(Entities!A:A,MATCH(JRF!$B53,Entities!W:W,0)),"")&amp;IFERROR(INDEX(Entities!A:A,MATCH(JRF!$B53,Entities!X:X,0)),"")&amp;IFERROR(INDEX(Entities!A:A,MATCH(JRF!$B53,Entities!Y:Y,0)),"")&amp;IFERROR(INDEX(Entities!A:A,MATCH(JRF!$B53,Entities!Z:Z,0)),"")&amp;IFERROR(INDEX(Entities!A:A,MATCH(JRF!$B53,Entities!AA:AA,0)),"")&amp;IFERROR(INDEX(Entities!A:A,MATCH(JRF!$B53,Entities!AB:AB,0)),"")&amp;IFERROR(INDEX(Entities!A:A,MATCH(JRF!$B53,Entities!AC:AC,0)),"")&amp;IFERROR(INDEX(Entities!A:A,MATCH(JRF!$B53,Entities!AD:AD,0)),"")</f>
        <v/>
      </c>
      <c r="AP40" s="171" t="str">
        <f>IF(JRF!B53=JRF!Q53,"",JRF!Q53&amp;JRF!B53)</f>
        <v>P6066 </v>
      </c>
      <c r="AQ40" s="171" t="str">
        <f>IF(OR(JRF!B53="",JRF!Q53="",Checks!AN40="",Checks!AO40=""),"",IF(OR(JRF!B53=JRF!Q53,Checks!AN40=Checks!AO40),"Legal Entity/BU is same",IF(AN40&amp;AO40=IFERROR(VLOOKUP(AN40&amp;AO40,'Intercompany Master'!X:X,1,0),0),"Intercompany Agreement Exist","Intercompany Agreement Required")))</f>
        <v/>
      </c>
      <c r="AR40" t="str" cm="1">
        <f t="array" ref="AR40">IF("Intercompany Agreement Exist"=VLOOKUP(JRF!Q53&amp;JRF!B53,Checks!AP:AQ,2,0),VLOOKUP(Checks!AN40&amp;Checks!AO40,'Intercompany Master'!X:AN,{2,3,4,5,6,7,8,9,10,11,12,13,14,15,16,17},0),"")</f>
        <v/>
      </c>
      <c r="AS40" s="170"/>
      <c r="AU40" s="170"/>
      <c r="BY40" t="s">
        <v>817</v>
      </c>
      <c r="BZ40" t="s">
        <v>610</v>
      </c>
      <c r="CG40" t="s">
        <v>399</v>
      </c>
      <c r="CH40" s="170" t="s">
        <v>818</v>
      </c>
      <c r="CI40" t="str">
        <f>IF(JRF!F53&gt;0,"",IF(JRF!B53="","",IF(LEFT(JRF!B53,1)=IFERROR(VLOOKUP(LEFT(JRF!B53,1),$CF$2:$CF$5,1,0),0),"Product Code Required",IF(JRF!C53="","",IF(JRF!C53=IFERROR(VLOOKUP(JRF!C53,$CH:$CH,1,0),0),"Product Code Required","NA")))))</f>
        <v>NA</v>
      </c>
      <c r="CJ40" t="str">
        <f>IF(JRF!AV53&gt;0,"",IF(JRF!Q53="","",IF(LEFT(JRF!Q53,1)=IFERROR(VLOOKUP(LEFT(JRF!Q53,1),$CF$2:$CF$5,1,0),0),"Product Code Required",IF(JRF!V53="","",IF(JRF!V53=IFERROR(VLOOKUP(JRF!V53,$CH:$CH,1,0),0),"Product Code Required","NA")))))</f>
        <v/>
      </c>
      <c r="CK40" t="str">
        <f>IFERROR(IF(LEN('Journal Template'!F51)&gt;0,"",IF('Journal Template'!A51="","",IF(LEFT('Journal Template'!A51,1)=IFERROR(VLOOKUP(LEFT('Journal Template'!A51,1),Checks!$CF$2:$CF$5,1,0),0),"Product Code Required",IF('Journal Template'!D51="","",IF('Journal Template'!D51=IFERROR(VLOOKUP('Journal Template'!D51,Checks!$CH:$CH,1,0),0),"Product Code Required","NA"))))),"")</f>
        <v>Product Code Required</v>
      </c>
      <c r="CM40" s="170" t="s">
        <v>819</v>
      </c>
      <c r="CN40" t="s">
        <v>820</v>
      </c>
    </row>
    <row r="41" spans="14:92">
      <c r="N41" t="s">
        <v>821</v>
      </c>
      <c r="O41" t="s">
        <v>822</v>
      </c>
      <c r="P41" t="s">
        <v>386</v>
      </c>
      <c r="Q41" s="150" t="str">
        <f>IF(JRF!D54="","",IF(IFERROR(VLOOKUP(JRF!D54,Checks!N:P,3,0),0)="A","","Inactive account in Use"))</f>
        <v>Inactive account in Use</v>
      </c>
      <c r="R41" t="str">
        <f>IFERROR(IF('Journal Template'!C453="","",IF(IFERROR(VLOOKUP('Journal Template'!C453,Checks!N:P,3,0),0)="A","","Inactive account in Use")),"")</f>
        <v/>
      </c>
      <c r="S41" t="s">
        <v>823</v>
      </c>
      <c r="T41" t="s">
        <v>386</v>
      </c>
      <c r="U41" t="s">
        <v>381</v>
      </c>
      <c r="V41" s="150" t="str">
        <f>IF(JRF!C54="","",IF(IFERROR(VLOOKUP(JRF!C54,Checks!S:U,3,0),0)="A","Entry with System fund Dept",""))</f>
        <v/>
      </c>
      <c r="W41" t="str">
        <f>IFERROR(IF('Journal Template'!D453="","",IF(IFERROR(VLOOKUP('Journal Template'!D453,Checks!S:U,3,0),0)="A","Entry with System fund Dept","")),"")</f>
        <v/>
      </c>
      <c r="X41" t="s">
        <v>802</v>
      </c>
      <c r="Y41" t="s">
        <v>389</v>
      </c>
      <c r="Z41" t="s">
        <v>803</v>
      </c>
      <c r="AA41" t="s">
        <v>824</v>
      </c>
      <c r="AB41" t="s">
        <v>125</v>
      </c>
      <c r="AC41" s="150" t="str">
        <f>IFERROR(IF(JRF!C54="","",IF(AND(VLOOKUP(JRF!C54,X:AA,4,0)=JRF!B54,VLOOKUP(JRF!C54,X:Y,2,0)="A"),"","Inactive Dept Combo Error")),"Inactive Dept Combo Error")</f>
        <v>Inactive Dept Combo Error</v>
      </c>
      <c r="AD41" t="str">
        <f>IFERROR(IF('Journal Template'!D453="","",IF(AND(VLOOKUP('Journal Template'!D453,X:AA,4,0)='Journal Template'!A453,VLOOKUP('Journal Template'!D453,X:Y,2,0)="A"),"","Inactive Dept Combo Error")),"")</f>
        <v/>
      </c>
      <c r="AG41" s="163" t="s">
        <v>392</v>
      </c>
      <c r="AH41" s="163" t="s">
        <v>675</v>
      </c>
      <c r="AI41" s="163" t="s">
        <v>825</v>
      </c>
      <c r="AJ41" s="163" t="s">
        <v>826</v>
      </c>
      <c r="AK41" s="150" t="str">
        <f>IF(JRF!B54="","",IF(JRF!B54=IFERROR(VLOOKUP(JRF!B54,Checks!AI:AI,1,0),0),"Entry in Branch/Satellite BU's",""))</f>
        <v/>
      </c>
      <c r="AL41" t="str">
        <f>IFERROR(IF('Journal Template'!A453="","",IF('Journal Template'!A453=IFERROR(VLOOKUP('Journal Template'!A453,Checks!AI:AI,1,0),0),"Entry in Branch/Satellite BU's","")),"")</f>
        <v/>
      </c>
      <c r="AN41" t="str">
        <f>IFERROR(INDEX(Entities!A:A,MATCH(JRF!$Q54,Entities!C:C,0)),"")&amp;IFERROR(INDEX(Entities!A:A,MATCH(JRF!$Q54,Entities!D:D,0)),"")&amp;IFERROR(INDEX(Entities!A:A,MATCH(JRF!$Q54,Entities!E:E,0)),"")&amp;IFERROR(INDEX(Entities!A:A,MATCH(JRF!$Q54,Entities!F:F,0)),"")&amp;IFERROR(INDEX(Entities!A:A,MATCH(JRF!$Q54,Entities!G:G,0)),"")&amp;IFERROR(INDEX(Entities!A:A,MATCH(JRF!$Q54,Entities!H:H,0)),"")&amp;IFERROR(INDEX(Entities!A:A,MATCH(JRF!$Q54,Entities!I:I,0)),"")&amp;IFERROR(INDEX(Entities!A:A,MATCH(JRF!$Q54,Entities!J:J,0)),"")&amp;IFERROR(INDEX(Entities!A:A,MATCH(JRF!$Q54,Entities!K:K,0)),"")&amp;IFERROR(INDEX(Entities!A:A,MATCH(JRF!$Q54,Entities!L:L,0)),"")&amp;IFERROR(INDEX(Entities!A:A,MATCH(JRF!$Q54,Entities!M:M,0)),"")&amp;IFERROR(INDEX(Entities!A:A,MATCH(JRF!$Q54,Entities!N:N,0)),"")&amp;IFERROR(INDEX(Entities!A:A,MATCH(JRF!$Q54,Entities!O:O,0)),"")&amp;IFERROR(INDEX(Entities!A:A,MATCH(JRF!$Q54,Entities!P:P,0)),"")&amp;IFERROR(INDEX(Entities!A:A,MATCH(JRF!$Q54,Entities!Q:Q,0)),"")&amp;IFERROR(INDEX(Entities!A:A,MATCH(JRF!$Q54,Entities!R:R,0)),"")&amp;IFERROR(INDEX(Entities!A:A,MATCH(JRF!$Q54,Entities!S:S,0)),"")&amp;IFERROR(INDEX(Entities!A:A,MATCH(JRF!$Q54,Entities!T:T,0)),"")&amp;IFERROR(INDEX(Entities!A:A,MATCH(JRF!$Q54,Entities!U:U,0)),"")&amp;IFERROR(INDEX(Entities!A:A,MATCH(JRF!$Q54,Entities!V:V,0)),"")&amp;IFERROR(INDEX(Entities!A:A,MATCH(JRF!$Q54,Entities!W:W,0)),"")&amp;IFERROR(INDEX(Entities!A:A,MATCH(JRF!$Q54,Entities!X:X,0)),"")&amp;IFERROR(INDEX(Entities!A:A,MATCH(JRF!$Q54,Entities!Y:Y,0)),"")&amp;IFERROR(INDEX(Entities!A:A,MATCH(JRF!$Q54,Entities!Z:Z,0)),"")&amp;IFERROR(INDEX(Entities!A:A,MATCH(JRF!$Q54,Entities!AA:AA,0)),"")&amp;IFERROR(INDEX(Entities!A:A,MATCH(JRF!$Q54,Entities!AB:AB,0)),"")&amp;IFERROR(INDEX(Entities!A:A,MATCH(JRF!$Q54,Entities!AC:AC,0)),"")&amp;IFERROR(INDEX(Entities!A:A,MATCH(JRF!$Q54,Entities!AD:AD,0)),"")</f>
        <v/>
      </c>
      <c r="AO41" s="171" t="str">
        <f>IFERROR(INDEX(Entities!A:A,MATCH(JRF!$B54,Entities!C:C,0)),"")&amp;IFERROR(INDEX(Entities!A:A,MATCH(JRF!$B54,Entities!D:D,0)),"")&amp;IFERROR(INDEX(Entities!A:A,MATCH(JRF!$B54,Entities!E:E,0)),"")&amp;IFERROR(INDEX(Entities!A:A,MATCH(JRF!$B54,Entities!F:F,0)),"")&amp;IFERROR(INDEX(Entities!A:A,MATCH(JRF!$B54,Entities!G:G,0)),"")&amp;IFERROR(INDEX(Entities!A:A,MATCH(JRF!$B54,Entities!H:H,0)),"")&amp;IFERROR(INDEX(Entities!A:A,MATCH(JRF!$B54,Entities!I:I,0)),"")&amp;IFERROR(INDEX(Entities!A:A,MATCH(JRF!$B54,Entities!J:J,0)),"")&amp;IFERROR(INDEX(Entities!A:A,MATCH(JRF!$B54,Entities!K:K,0)),"")&amp;IFERROR(INDEX(Entities!A:A,MATCH(JRF!$B54,Entities!L:L,0)),"")&amp;IFERROR(INDEX(Entities!A:A,MATCH(JRF!$B54,Entities!M:M,0)),"")&amp;IFERROR(INDEX(Entities!A:A,MATCH(JRF!$B54,Entities!N:N,0)),"")&amp;IFERROR(INDEX(Entities!A:A,MATCH(JRF!$B54,Entities!O:O,0)),"")&amp;IFERROR(INDEX(Entities!A:A,MATCH(JRF!$B54,Entities!P:P,0)),"")&amp;IFERROR(INDEX(Entities!A:A,MATCH(JRF!$B54,Entities!Q:Q,0)),"")&amp;IFERROR(INDEX(Entities!A:A,MATCH(JRF!$B54,Entities!R:R,0)),"")&amp;IFERROR(INDEX(Entities!A:A,MATCH(JRF!$B54,Entities!S:S,0)),"")&amp;IFERROR(INDEX(Entities!A:A,MATCH(JRF!$B54,Entities!T:T,0)),"")&amp;IFERROR(INDEX(Entities!A:A,MATCH(JRF!$B54,Entities!U:U,0)),"")&amp;IFERROR(INDEX(Entities!A:A,MATCH(JRF!$B54,Entities!V:V,0)),"")&amp;IFERROR(INDEX(Entities!A:A,MATCH(JRF!$B54,Entities!W:W,0)),"")&amp;IFERROR(INDEX(Entities!A:A,MATCH(JRF!$B54,Entities!X:X,0)),"")&amp;IFERROR(INDEX(Entities!A:A,MATCH(JRF!$B54,Entities!Y:Y,0)),"")&amp;IFERROR(INDEX(Entities!A:A,MATCH(JRF!$B54,Entities!Z:Z,0)),"")&amp;IFERROR(INDEX(Entities!A:A,MATCH(JRF!$B54,Entities!AA:AA,0)),"")&amp;IFERROR(INDEX(Entities!A:A,MATCH(JRF!$B54,Entities!AB:AB,0)),"")&amp;IFERROR(INDEX(Entities!A:A,MATCH(JRF!$B54,Entities!AC:AC,0)),"")&amp;IFERROR(INDEX(Entities!A:A,MATCH(JRF!$B54,Entities!AD:AD,0)),"")</f>
        <v/>
      </c>
      <c r="AP41" s="171" t="str">
        <f>IF(JRF!B54=JRF!Q54,"",JRF!Q54&amp;JRF!B54)</f>
        <v>P6066 </v>
      </c>
      <c r="AQ41" s="171" t="str">
        <f>IF(OR(JRF!B54="",JRF!Q54="",Checks!AN41="",Checks!AO41=""),"",IF(OR(JRF!B54=JRF!Q54,Checks!AN41=Checks!AO41),"Legal Entity/BU is same",IF(AN41&amp;AO41=IFERROR(VLOOKUP(AN41&amp;AO41,'Intercompany Master'!X:X,1,0),0),"Intercompany Agreement Exist","Intercompany Agreement Required")))</f>
        <v/>
      </c>
      <c r="AR41" t="str" cm="1">
        <f t="array" ref="AR41">IF("Intercompany Agreement Exist"=VLOOKUP(JRF!Q54&amp;JRF!B54,Checks!AP:AQ,2,0),VLOOKUP(Checks!AN41&amp;Checks!AO41,'Intercompany Master'!X:AN,{2,3,4,5,6,7,8,9,10,11,12,13,14,15,16,17},0),"")</f>
        <v/>
      </c>
      <c r="AS41" s="170"/>
      <c r="AU41" s="170"/>
      <c r="BY41" t="s">
        <v>827</v>
      </c>
      <c r="BZ41" t="s">
        <v>610</v>
      </c>
      <c r="CG41" t="s">
        <v>399</v>
      </c>
      <c r="CH41" s="170" t="s">
        <v>828</v>
      </c>
      <c r="CI41" t="str">
        <f>IF(JRF!F54&gt;0,"",IF(JRF!B54="","",IF(LEFT(JRF!B54,1)=IFERROR(VLOOKUP(LEFT(JRF!B54,1),$CF$2:$CF$5,1,0),0),"Product Code Required",IF(JRF!C54="","",IF(JRF!C54=IFERROR(VLOOKUP(JRF!C54,$CH:$CH,1,0),0),"Product Code Required","NA")))))</f>
        <v>NA</v>
      </c>
      <c r="CJ41" t="str">
        <f>IF(JRF!AV54&gt;0,"",IF(JRF!Q54="","",IF(LEFT(JRF!Q54,1)=IFERROR(VLOOKUP(LEFT(JRF!Q54,1),$CF$2:$CF$5,1,0),0),"Product Code Required",IF(JRF!V54="","",IF(JRF!V54=IFERROR(VLOOKUP(JRF!V54,$CH:$CH,1,0),0),"Product Code Required","NA")))))</f>
        <v/>
      </c>
      <c r="CK41" t="str">
        <f>IFERROR(IF(LEN('Journal Template'!F52)&gt;0,"",IF('Journal Template'!A52="","",IF(LEFT('Journal Template'!A52,1)=IFERROR(VLOOKUP(LEFT('Journal Template'!A52,1),Checks!$CF$2:$CF$5,1,0),0),"Product Code Required",IF('Journal Template'!D52="","",IF('Journal Template'!D52=IFERROR(VLOOKUP('Journal Template'!D52,Checks!$CH:$CH,1,0),0),"Product Code Required","NA"))))),"")</f>
        <v>Product Code Required</v>
      </c>
      <c r="CM41" s="170" t="s">
        <v>829</v>
      </c>
      <c r="CN41" t="s">
        <v>830</v>
      </c>
    </row>
    <row r="42" spans="14:92">
      <c r="N42" t="s">
        <v>831</v>
      </c>
      <c r="O42" t="s">
        <v>832</v>
      </c>
      <c r="P42" t="s">
        <v>386</v>
      </c>
      <c r="Q42" s="150" t="str">
        <f>IF(JRF!D55="","",IF(IFERROR(VLOOKUP(JRF!D55,Checks!N:P,3,0),0)="A","","Inactive account in Use"))</f>
        <v>Inactive account in Use</v>
      </c>
      <c r="R42" t="str">
        <f>IFERROR(IF('Journal Template'!C454="","",IF(IFERROR(VLOOKUP('Journal Template'!C454,Checks!N:P,3,0),0)="A","","Inactive account in Use")),"")</f>
        <v/>
      </c>
      <c r="S42" t="s">
        <v>833</v>
      </c>
      <c r="T42" t="s">
        <v>386</v>
      </c>
      <c r="U42" t="s">
        <v>381</v>
      </c>
      <c r="V42" s="150" t="str">
        <f>IF(JRF!C55="","",IF(IFERROR(VLOOKUP(JRF!C55,Checks!S:U,3,0),0)="A","Entry with System fund Dept",""))</f>
        <v/>
      </c>
      <c r="W42" t="str">
        <f>IFERROR(IF('Journal Template'!D454="","",IF(IFERROR(VLOOKUP('Journal Template'!D454,Checks!S:U,3,0),0)="A","Entry with System fund Dept","")),"")</f>
        <v/>
      </c>
      <c r="X42" t="s">
        <v>834</v>
      </c>
      <c r="Y42" t="s">
        <v>389</v>
      </c>
      <c r="Z42" t="s">
        <v>835</v>
      </c>
      <c r="AA42" t="s">
        <v>391</v>
      </c>
      <c r="AB42" t="s">
        <v>125</v>
      </c>
      <c r="AC42" s="150" t="str">
        <f>IFERROR(IF(JRF!C55="","",IF(AND(VLOOKUP(JRF!C55,X:AA,4,0)=JRF!B55,VLOOKUP(JRF!C55,X:Y,2,0)="A"),"","Inactive Dept Combo Error")),"Inactive Dept Combo Error")</f>
        <v>Inactive Dept Combo Error</v>
      </c>
      <c r="AD42" t="str">
        <f>IFERROR(IF('Journal Template'!D454="","",IF(AND(VLOOKUP('Journal Template'!D454,X:AA,4,0)='Journal Template'!A454,VLOOKUP('Journal Template'!D454,X:Y,2,0)="A"),"","Inactive Dept Combo Error")),"")</f>
        <v/>
      </c>
      <c r="AG42" s="163" t="s">
        <v>392</v>
      </c>
      <c r="AH42" s="163" t="s">
        <v>675</v>
      </c>
      <c r="AI42" s="163" t="s">
        <v>836</v>
      </c>
      <c r="AJ42" s="163" t="s">
        <v>837</v>
      </c>
      <c r="AK42" s="150" t="str">
        <f>IF(JRF!B55="","",IF(JRF!B55=IFERROR(VLOOKUP(JRF!B55,Checks!AI:AI,1,0),0),"Entry in Branch/Satellite BU's",""))</f>
        <v/>
      </c>
      <c r="AL42" t="str">
        <f>IFERROR(IF('Journal Template'!A454="","",IF('Journal Template'!A454=IFERROR(VLOOKUP('Journal Template'!A454,Checks!AI:AI,1,0),0),"Entry in Branch/Satellite BU's","")),"")</f>
        <v/>
      </c>
      <c r="AN42" t="str">
        <f>IFERROR(INDEX(Entities!A:A,MATCH(JRF!$Q55,Entities!C:C,0)),"")&amp;IFERROR(INDEX(Entities!A:A,MATCH(JRF!$Q55,Entities!D:D,0)),"")&amp;IFERROR(INDEX(Entities!A:A,MATCH(JRF!$Q55,Entities!E:E,0)),"")&amp;IFERROR(INDEX(Entities!A:A,MATCH(JRF!$Q55,Entities!F:F,0)),"")&amp;IFERROR(INDEX(Entities!A:A,MATCH(JRF!$Q55,Entities!G:G,0)),"")&amp;IFERROR(INDEX(Entities!A:A,MATCH(JRF!$Q55,Entities!H:H,0)),"")&amp;IFERROR(INDEX(Entities!A:A,MATCH(JRF!$Q55,Entities!I:I,0)),"")&amp;IFERROR(INDEX(Entities!A:A,MATCH(JRF!$Q55,Entities!J:J,0)),"")&amp;IFERROR(INDEX(Entities!A:A,MATCH(JRF!$Q55,Entities!K:K,0)),"")&amp;IFERROR(INDEX(Entities!A:A,MATCH(JRF!$Q55,Entities!L:L,0)),"")&amp;IFERROR(INDEX(Entities!A:A,MATCH(JRF!$Q55,Entities!M:M,0)),"")&amp;IFERROR(INDEX(Entities!A:A,MATCH(JRF!$Q55,Entities!N:N,0)),"")&amp;IFERROR(INDEX(Entities!A:A,MATCH(JRF!$Q55,Entities!O:O,0)),"")&amp;IFERROR(INDEX(Entities!A:A,MATCH(JRF!$Q55,Entities!P:P,0)),"")&amp;IFERROR(INDEX(Entities!A:A,MATCH(JRF!$Q55,Entities!Q:Q,0)),"")&amp;IFERROR(INDEX(Entities!A:A,MATCH(JRF!$Q55,Entities!R:R,0)),"")&amp;IFERROR(INDEX(Entities!A:A,MATCH(JRF!$Q55,Entities!S:S,0)),"")&amp;IFERROR(INDEX(Entities!A:A,MATCH(JRF!$Q55,Entities!T:T,0)),"")&amp;IFERROR(INDEX(Entities!A:A,MATCH(JRF!$Q55,Entities!U:U,0)),"")&amp;IFERROR(INDEX(Entities!A:A,MATCH(JRF!$Q55,Entities!V:V,0)),"")&amp;IFERROR(INDEX(Entities!A:A,MATCH(JRF!$Q55,Entities!W:W,0)),"")&amp;IFERROR(INDEX(Entities!A:A,MATCH(JRF!$Q55,Entities!X:X,0)),"")&amp;IFERROR(INDEX(Entities!A:A,MATCH(JRF!$Q55,Entities!Y:Y,0)),"")&amp;IFERROR(INDEX(Entities!A:A,MATCH(JRF!$Q55,Entities!Z:Z,0)),"")&amp;IFERROR(INDEX(Entities!A:A,MATCH(JRF!$Q55,Entities!AA:AA,0)),"")&amp;IFERROR(INDEX(Entities!A:A,MATCH(JRF!$Q55,Entities!AB:AB,0)),"")&amp;IFERROR(INDEX(Entities!A:A,MATCH(JRF!$Q55,Entities!AC:AC,0)),"")&amp;IFERROR(INDEX(Entities!A:A,MATCH(JRF!$Q55,Entities!AD:AD,0)),"")</f>
        <v/>
      </c>
      <c r="AO42" s="171" t="str">
        <f>IFERROR(INDEX(Entities!A:A,MATCH(JRF!$B55,Entities!C:C,0)),"")&amp;IFERROR(INDEX(Entities!A:A,MATCH(JRF!$B55,Entities!D:D,0)),"")&amp;IFERROR(INDEX(Entities!A:A,MATCH(JRF!$B55,Entities!E:E,0)),"")&amp;IFERROR(INDEX(Entities!A:A,MATCH(JRF!$B55,Entities!F:F,0)),"")&amp;IFERROR(INDEX(Entities!A:A,MATCH(JRF!$B55,Entities!G:G,0)),"")&amp;IFERROR(INDEX(Entities!A:A,MATCH(JRF!$B55,Entities!H:H,0)),"")&amp;IFERROR(INDEX(Entities!A:A,MATCH(JRF!$B55,Entities!I:I,0)),"")&amp;IFERROR(INDEX(Entities!A:A,MATCH(JRF!$B55,Entities!J:J,0)),"")&amp;IFERROR(INDEX(Entities!A:A,MATCH(JRF!$B55,Entities!K:K,0)),"")&amp;IFERROR(INDEX(Entities!A:A,MATCH(JRF!$B55,Entities!L:L,0)),"")&amp;IFERROR(INDEX(Entities!A:A,MATCH(JRF!$B55,Entities!M:M,0)),"")&amp;IFERROR(INDEX(Entities!A:A,MATCH(JRF!$B55,Entities!N:N,0)),"")&amp;IFERROR(INDEX(Entities!A:A,MATCH(JRF!$B55,Entities!O:O,0)),"")&amp;IFERROR(INDEX(Entities!A:A,MATCH(JRF!$B55,Entities!P:P,0)),"")&amp;IFERROR(INDEX(Entities!A:A,MATCH(JRF!$B55,Entities!Q:Q,0)),"")&amp;IFERROR(INDEX(Entities!A:A,MATCH(JRF!$B55,Entities!R:R,0)),"")&amp;IFERROR(INDEX(Entities!A:A,MATCH(JRF!$B55,Entities!S:S,0)),"")&amp;IFERROR(INDEX(Entities!A:A,MATCH(JRF!$B55,Entities!T:T,0)),"")&amp;IFERROR(INDEX(Entities!A:A,MATCH(JRF!$B55,Entities!U:U,0)),"")&amp;IFERROR(INDEX(Entities!A:A,MATCH(JRF!$B55,Entities!V:V,0)),"")&amp;IFERROR(INDEX(Entities!A:A,MATCH(JRF!$B55,Entities!W:W,0)),"")&amp;IFERROR(INDEX(Entities!A:A,MATCH(JRF!$B55,Entities!X:X,0)),"")&amp;IFERROR(INDEX(Entities!A:A,MATCH(JRF!$B55,Entities!Y:Y,0)),"")&amp;IFERROR(INDEX(Entities!A:A,MATCH(JRF!$B55,Entities!Z:Z,0)),"")&amp;IFERROR(INDEX(Entities!A:A,MATCH(JRF!$B55,Entities!AA:AA,0)),"")&amp;IFERROR(INDEX(Entities!A:A,MATCH(JRF!$B55,Entities!AB:AB,0)),"")&amp;IFERROR(INDEX(Entities!A:A,MATCH(JRF!$B55,Entities!AC:AC,0)),"")&amp;IFERROR(INDEX(Entities!A:A,MATCH(JRF!$B55,Entities!AD:AD,0)),"")</f>
        <v/>
      </c>
      <c r="AP42" s="171" t="str">
        <f>IF(JRF!B55=JRF!Q55,"",JRF!Q55&amp;JRF!B55)</f>
        <v>P6066 </v>
      </c>
      <c r="AQ42" s="171" t="str">
        <f>IF(OR(JRF!B55="",JRF!Q55="",Checks!AN42="",Checks!AO42=""),"",IF(OR(JRF!B55=JRF!Q55,Checks!AN42=Checks!AO42),"Legal Entity/BU is same",IF(AN42&amp;AO42=IFERROR(VLOOKUP(AN42&amp;AO42,'Intercompany Master'!X:X,1,0),0),"Intercompany Agreement Exist","Intercompany Agreement Required")))</f>
        <v/>
      </c>
      <c r="AR42" t="str" cm="1">
        <f t="array" ref="AR42">IF("Intercompany Agreement Exist"=VLOOKUP(JRF!Q55&amp;JRF!B55,Checks!AP:AQ,2,0),VLOOKUP(Checks!AN42&amp;Checks!AO42,'Intercompany Master'!X:AN,{2,3,4,5,6,7,8,9,10,11,12,13,14,15,16,17},0),"")</f>
        <v/>
      </c>
      <c r="AS42" s="170"/>
      <c r="AU42" s="170"/>
      <c r="BY42" t="s">
        <v>838</v>
      </c>
      <c r="BZ42" t="s">
        <v>610</v>
      </c>
      <c r="CG42" t="s">
        <v>391</v>
      </c>
      <c r="CH42" s="170" t="s">
        <v>839</v>
      </c>
      <c r="CI42" t="str">
        <f>IF(JRF!F55&gt;0,"",IF(JRF!B55="","",IF(LEFT(JRF!B55,1)=IFERROR(VLOOKUP(LEFT(JRF!B55,1),$CF$2:$CF$5,1,0),0),"Product Code Required",IF(JRF!C55="","",IF(JRF!C55=IFERROR(VLOOKUP(JRF!C55,$CH:$CH,1,0),0),"Product Code Required","NA")))))</f>
        <v>NA</v>
      </c>
      <c r="CJ42" t="str">
        <f>IF(JRF!AV55&gt;0,"",IF(JRF!Q55="","",IF(LEFT(JRF!Q55,1)=IFERROR(VLOOKUP(LEFT(JRF!Q55,1),$CF$2:$CF$5,1,0),0),"Product Code Required",IF(JRF!V55="","",IF(JRF!V55=IFERROR(VLOOKUP(JRF!V55,$CH:$CH,1,0),0),"Product Code Required","NA")))))</f>
        <v/>
      </c>
      <c r="CK42" t="str">
        <f>IFERROR(IF(LEN('Journal Template'!F53)&gt;0,"",IF('Journal Template'!A53="","",IF(LEFT('Journal Template'!A53,1)=IFERROR(VLOOKUP(LEFT('Journal Template'!A53,1),Checks!$CF$2:$CF$5,1,0),0),"Product Code Required",IF('Journal Template'!D53="","",IF('Journal Template'!D53=IFERROR(VLOOKUP('Journal Template'!D53,Checks!$CH:$CH,1,0),0),"Product Code Required","NA"))))),"")</f>
        <v>Product Code Required</v>
      </c>
      <c r="CM42" s="170" t="s">
        <v>840</v>
      </c>
      <c r="CN42" t="s">
        <v>841</v>
      </c>
    </row>
    <row r="43" spans="14:92">
      <c r="N43" t="s">
        <v>842</v>
      </c>
      <c r="O43" t="s">
        <v>843</v>
      </c>
      <c r="P43" t="s">
        <v>386</v>
      </c>
      <c r="Q43" s="150" t="str">
        <f>IF(JRF!D56="","",IF(IFERROR(VLOOKUP(JRF!D56,Checks!N:P,3,0),0)="A","","Inactive account in Use"))</f>
        <v>Inactive account in Use</v>
      </c>
      <c r="R43" t="str">
        <f>IFERROR(IF('Journal Template'!C455="","",IF(IFERROR(VLOOKUP('Journal Template'!C455,Checks!N:P,3,0),0)="A","","Inactive account in Use")),"")</f>
        <v/>
      </c>
      <c r="S43" t="s">
        <v>844</v>
      </c>
      <c r="T43" t="s">
        <v>386</v>
      </c>
      <c r="U43" t="s">
        <v>381</v>
      </c>
      <c r="V43" s="150" t="str">
        <f>IF(JRF!C56="","",IF(IFERROR(VLOOKUP(JRF!C56,Checks!S:U,3,0),0)="A","Entry with System fund Dept",""))</f>
        <v/>
      </c>
      <c r="W43" t="str">
        <f>IFERROR(IF('Journal Template'!D455="","",IF(IFERROR(VLOOKUP('Journal Template'!D455,Checks!S:U,3,0),0)="A","Entry with System fund Dept","")),"")</f>
        <v/>
      </c>
      <c r="X43" t="s">
        <v>834</v>
      </c>
      <c r="Y43" t="s">
        <v>389</v>
      </c>
      <c r="Z43" t="s">
        <v>845</v>
      </c>
      <c r="AA43" t="s">
        <v>505</v>
      </c>
      <c r="AB43" t="s">
        <v>125</v>
      </c>
      <c r="AC43" s="150" t="str">
        <f>IFERROR(IF(JRF!C56="","",IF(AND(VLOOKUP(JRF!C56,X:AA,4,0)=JRF!B56,VLOOKUP(JRF!C56,X:Y,2,0)="A"),"","Inactive Dept Combo Error")),"Inactive Dept Combo Error")</f>
        <v>Inactive Dept Combo Error</v>
      </c>
      <c r="AD43" t="str">
        <f>IFERROR(IF('Journal Template'!D455="","",IF(AND(VLOOKUP('Journal Template'!D455,X:AA,4,0)='Journal Template'!A455,VLOOKUP('Journal Template'!D455,X:Y,2,0)="A"),"","Inactive Dept Combo Error")),"")</f>
        <v/>
      </c>
      <c r="AG43" s="163" t="s">
        <v>392</v>
      </c>
      <c r="AH43" s="163" t="s">
        <v>675</v>
      </c>
      <c r="AI43" s="163" t="s">
        <v>846</v>
      </c>
      <c r="AJ43" s="163" t="s">
        <v>847</v>
      </c>
      <c r="AK43" s="150" t="str">
        <f>IF(JRF!B56="","",IF(JRF!B56=IFERROR(VLOOKUP(JRF!B56,Checks!AI:AI,1,0),0),"Entry in Branch/Satellite BU's",""))</f>
        <v/>
      </c>
      <c r="AL43" t="str">
        <f>IFERROR(IF('Journal Template'!A455="","",IF('Journal Template'!A455=IFERROR(VLOOKUP('Journal Template'!A455,Checks!AI:AI,1,0),0),"Entry in Branch/Satellite BU's","")),"")</f>
        <v/>
      </c>
      <c r="AN43" t="str">
        <f>IFERROR(INDEX(Entities!A:A,MATCH(JRF!$Q56,Entities!C:C,0)),"")&amp;IFERROR(INDEX(Entities!A:A,MATCH(JRF!$Q56,Entities!D:D,0)),"")&amp;IFERROR(INDEX(Entities!A:A,MATCH(JRF!$Q56,Entities!E:E,0)),"")&amp;IFERROR(INDEX(Entities!A:A,MATCH(JRF!$Q56,Entities!F:F,0)),"")&amp;IFERROR(INDEX(Entities!A:A,MATCH(JRF!$Q56,Entities!G:G,0)),"")&amp;IFERROR(INDEX(Entities!A:A,MATCH(JRF!$Q56,Entities!H:H,0)),"")&amp;IFERROR(INDEX(Entities!A:A,MATCH(JRF!$Q56,Entities!I:I,0)),"")&amp;IFERROR(INDEX(Entities!A:A,MATCH(JRF!$Q56,Entities!J:J,0)),"")&amp;IFERROR(INDEX(Entities!A:A,MATCH(JRF!$Q56,Entities!K:K,0)),"")&amp;IFERROR(INDEX(Entities!A:A,MATCH(JRF!$Q56,Entities!L:L,0)),"")&amp;IFERROR(INDEX(Entities!A:A,MATCH(JRF!$Q56,Entities!M:M,0)),"")&amp;IFERROR(INDEX(Entities!A:A,MATCH(JRF!$Q56,Entities!N:N,0)),"")&amp;IFERROR(INDEX(Entities!A:A,MATCH(JRF!$Q56,Entities!O:O,0)),"")&amp;IFERROR(INDEX(Entities!A:A,MATCH(JRF!$Q56,Entities!P:P,0)),"")&amp;IFERROR(INDEX(Entities!A:A,MATCH(JRF!$Q56,Entities!Q:Q,0)),"")&amp;IFERROR(INDEX(Entities!A:A,MATCH(JRF!$Q56,Entities!R:R,0)),"")&amp;IFERROR(INDEX(Entities!A:A,MATCH(JRF!$Q56,Entities!S:S,0)),"")&amp;IFERROR(INDEX(Entities!A:A,MATCH(JRF!$Q56,Entities!T:T,0)),"")&amp;IFERROR(INDEX(Entities!A:A,MATCH(JRF!$Q56,Entities!U:U,0)),"")&amp;IFERROR(INDEX(Entities!A:A,MATCH(JRF!$Q56,Entities!V:V,0)),"")&amp;IFERROR(INDEX(Entities!A:A,MATCH(JRF!$Q56,Entities!W:W,0)),"")&amp;IFERROR(INDEX(Entities!A:A,MATCH(JRF!$Q56,Entities!X:X,0)),"")&amp;IFERROR(INDEX(Entities!A:A,MATCH(JRF!$Q56,Entities!Y:Y,0)),"")&amp;IFERROR(INDEX(Entities!A:A,MATCH(JRF!$Q56,Entities!Z:Z,0)),"")&amp;IFERROR(INDEX(Entities!A:A,MATCH(JRF!$Q56,Entities!AA:AA,0)),"")&amp;IFERROR(INDEX(Entities!A:A,MATCH(JRF!$Q56,Entities!AB:AB,0)),"")&amp;IFERROR(INDEX(Entities!A:A,MATCH(JRF!$Q56,Entities!AC:AC,0)),"")&amp;IFERROR(INDEX(Entities!A:A,MATCH(JRF!$Q56,Entities!AD:AD,0)),"")</f>
        <v/>
      </c>
      <c r="AO43" s="171" t="str">
        <f>IFERROR(INDEX(Entities!A:A,MATCH(JRF!$B56,Entities!C:C,0)),"")&amp;IFERROR(INDEX(Entities!A:A,MATCH(JRF!$B56,Entities!D:D,0)),"")&amp;IFERROR(INDEX(Entities!A:A,MATCH(JRF!$B56,Entities!E:E,0)),"")&amp;IFERROR(INDEX(Entities!A:A,MATCH(JRF!$B56,Entities!F:F,0)),"")&amp;IFERROR(INDEX(Entities!A:A,MATCH(JRF!$B56,Entities!G:G,0)),"")&amp;IFERROR(INDEX(Entities!A:A,MATCH(JRF!$B56,Entities!H:H,0)),"")&amp;IFERROR(INDEX(Entities!A:A,MATCH(JRF!$B56,Entities!I:I,0)),"")&amp;IFERROR(INDEX(Entities!A:A,MATCH(JRF!$B56,Entities!J:J,0)),"")&amp;IFERROR(INDEX(Entities!A:A,MATCH(JRF!$B56,Entities!K:K,0)),"")&amp;IFERROR(INDEX(Entities!A:A,MATCH(JRF!$B56,Entities!L:L,0)),"")&amp;IFERROR(INDEX(Entities!A:A,MATCH(JRF!$B56,Entities!M:M,0)),"")&amp;IFERROR(INDEX(Entities!A:A,MATCH(JRF!$B56,Entities!N:N,0)),"")&amp;IFERROR(INDEX(Entities!A:A,MATCH(JRF!$B56,Entities!O:O,0)),"")&amp;IFERROR(INDEX(Entities!A:A,MATCH(JRF!$B56,Entities!P:P,0)),"")&amp;IFERROR(INDEX(Entities!A:A,MATCH(JRF!$B56,Entities!Q:Q,0)),"")&amp;IFERROR(INDEX(Entities!A:A,MATCH(JRF!$B56,Entities!R:R,0)),"")&amp;IFERROR(INDEX(Entities!A:A,MATCH(JRF!$B56,Entities!S:S,0)),"")&amp;IFERROR(INDEX(Entities!A:A,MATCH(JRF!$B56,Entities!T:T,0)),"")&amp;IFERROR(INDEX(Entities!A:A,MATCH(JRF!$B56,Entities!U:U,0)),"")&amp;IFERROR(INDEX(Entities!A:A,MATCH(JRF!$B56,Entities!V:V,0)),"")&amp;IFERROR(INDEX(Entities!A:A,MATCH(JRF!$B56,Entities!W:W,0)),"")&amp;IFERROR(INDEX(Entities!A:A,MATCH(JRF!$B56,Entities!X:X,0)),"")&amp;IFERROR(INDEX(Entities!A:A,MATCH(JRF!$B56,Entities!Y:Y,0)),"")&amp;IFERROR(INDEX(Entities!A:A,MATCH(JRF!$B56,Entities!Z:Z,0)),"")&amp;IFERROR(INDEX(Entities!A:A,MATCH(JRF!$B56,Entities!AA:AA,0)),"")&amp;IFERROR(INDEX(Entities!A:A,MATCH(JRF!$B56,Entities!AB:AB,0)),"")&amp;IFERROR(INDEX(Entities!A:A,MATCH(JRF!$B56,Entities!AC:AC,0)),"")&amp;IFERROR(INDEX(Entities!A:A,MATCH(JRF!$B56,Entities!AD:AD,0)),"")</f>
        <v/>
      </c>
      <c r="AP43" s="171" t="str">
        <f>IF(JRF!B56=JRF!Q56,"",JRF!Q56&amp;JRF!B56)</f>
        <v>P6066 </v>
      </c>
      <c r="AQ43" s="171" t="str">
        <f>IF(OR(JRF!B56="",JRF!Q56="",Checks!AN43="",Checks!AO43=""),"",IF(OR(JRF!B56=JRF!Q56,Checks!AN43=Checks!AO43),"Legal Entity/BU is same",IF(AN43&amp;AO43=IFERROR(VLOOKUP(AN43&amp;AO43,'Intercompany Master'!X:X,1,0),0),"Intercompany Agreement Exist","Intercompany Agreement Required")))</f>
        <v/>
      </c>
      <c r="AR43" t="str" cm="1">
        <f t="array" ref="AR43">IF("Intercompany Agreement Exist"=VLOOKUP(JRF!Q56&amp;JRF!B56,Checks!AP:AQ,2,0),VLOOKUP(Checks!AN43&amp;Checks!AO43,'Intercompany Master'!X:AN,{2,3,4,5,6,7,8,9,10,11,12,13,14,15,16,17},0),"")</f>
        <v/>
      </c>
      <c r="AS43" s="170"/>
      <c r="AU43" s="170"/>
      <c r="BY43" t="s">
        <v>848</v>
      </c>
      <c r="BZ43" t="s">
        <v>610</v>
      </c>
      <c r="CG43" t="s">
        <v>399</v>
      </c>
      <c r="CH43" s="170" t="s">
        <v>849</v>
      </c>
      <c r="CI43" t="str">
        <f>IF(JRF!F56&gt;0,"",IF(JRF!B56="","",IF(LEFT(JRF!B56,1)=IFERROR(VLOOKUP(LEFT(JRF!B56,1),$CF$2:$CF$5,1,0),0),"Product Code Required",IF(JRF!C56="","",IF(JRF!C56=IFERROR(VLOOKUP(JRF!C56,$CH:$CH,1,0),0),"Product Code Required","NA")))))</f>
        <v>NA</v>
      </c>
      <c r="CJ43" t="str">
        <f>IF(JRF!AV56&gt;0,"",IF(JRF!Q56="","",IF(LEFT(JRF!Q56,1)=IFERROR(VLOOKUP(LEFT(JRF!Q56,1),$CF$2:$CF$5,1,0),0),"Product Code Required",IF(JRF!V56="","",IF(JRF!V56=IFERROR(VLOOKUP(JRF!V56,$CH:$CH,1,0),0),"Product Code Required","NA")))))</f>
        <v/>
      </c>
      <c r="CK43" t="str">
        <f>IFERROR(IF(LEN('Journal Template'!F54)&gt;0,"",IF('Journal Template'!A54="","",IF(LEFT('Journal Template'!A54,1)=IFERROR(VLOOKUP(LEFT('Journal Template'!A54,1),Checks!$CF$2:$CF$5,1,0),0),"Product Code Required",IF('Journal Template'!D54="","",IF('Journal Template'!D54=IFERROR(VLOOKUP('Journal Template'!D54,Checks!$CH:$CH,1,0),0),"Product Code Required","NA"))))),"")</f>
        <v>Product Code Required</v>
      </c>
      <c r="CM43" s="170" t="s">
        <v>850</v>
      </c>
      <c r="CN43" t="s">
        <v>851</v>
      </c>
    </row>
    <row r="44" spans="14:92">
      <c r="N44" t="s">
        <v>852</v>
      </c>
      <c r="O44" t="s">
        <v>853</v>
      </c>
      <c r="P44" t="s">
        <v>386</v>
      </c>
      <c r="Q44" s="150" t="str">
        <f>IF(JRF!D57="","",IF(IFERROR(VLOOKUP(JRF!D57,Checks!N:P,3,0),0)="A","","Inactive account in Use"))</f>
        <v>Inactive account in Use</v>
      </c>
      <c r="R44" t="str">
        <f>IFERROR(IF('Journal Template'!C456="","",IF(IFERROR(VLOOKUP('Journal Template'!C456,Checks!N:P,3,0),0)="A","","Inactive account in Use")),"")</f>
        <v/>
      </c>
      <c r="S44" t="s">
        <v>854</v>
      </c>
      <c r="T44" t="s">
        <v>386</v>
      </c>
      <c r="U44" t="s">
        <v>381</v>
      </c>
      <c r="V44" s="150" t="str">
        <f>IF(JRF!C57="","",IF(IFERROR(VLOOKUP(JRF!C57,Checks!S:U,3,0),0)="A","Entry with System fund Dept",""))</f>
        <v/>
      </c>
      <c r="W44" t="str">
        <f>IFERROR(IF('Journal Template'!D456="","",IF(IFERROR(VLOOKUP('Journal Template'!D456,Checks!S:U,3,0),0)="A","Entry with System fund Dept","")),"")</f>
        <v/>
      </c>
      <c r="X44" t="s">
        <v>855</v>
      </c>
      <c r="Y44" t="s">
        <v>389</v>
      </c>
      <c r="Z44" t="s">
        <v>856</v>
      </c>
      <c r="AA44" t="s">
        <v>391</v>
      </c>
      <c r="AB44" t="s">
        <v>125</v>
      </c>
      <c r="AC44" s="150" t="str">
        <f>IFERROR(IF(JRF!C57="","",IF(AND(VLOOKUP(JRF!C57,X:AA,4,0)=JRF!B57,VLOOKUP(JRF!C57,X:Y,2,0)="A"),"","Inactive Dept Combo Error")),"Inactive Dept Combo Error")</f>
        <v>Inactive Dept Combo Error</v>
      </c>
      <c r="AD44" t="str">
        <f>IFERROR(IF('Journal Template'!D456="","",IF(AND(VLOOKUP('Journal Template'!D456,X:AA,4,0)='Journal Template'!A456,VLOOKUP('Journal Template'!D456,X:Y,2,0)="A"),"","Inactive Dept Combo Error")),"")</f>
        <v/>
      </c>
      <c r="AG44" s="163" t="s">
        <v>392</v>
      </c>
      <c r="AH44" s="163" t="s">
        <v>675</v>
      </c>
      <c r="AI44" s="163" t="s">
        <v>857</v>
      </c>
      <c r="AJ44" s="163" t="s">
        <v>858</v>
      </c>
      <c r="AK44" s="150" t="str">
        <f>IF(JRF!B57="","",IF(JRF!B57=IFERROR(VLOOKUP(JRF!B57,Checks!AI:AI,1,0),0),"Entry in Branch/Satellite BU's",""))</f>
        <v/>
      </c>
      <c r="AL44" t="str">
        <f>IFERROR(IF('Journal Template'!A456="","",IF('Journal Template'!A456=IFERROR(VLOOKUP('Journal Template'!A456,Checks!AI:AI,1,0),0),"Entry in Branch/Satellite BU's","")),"")</f>
        <v/>
      </c>
      <c r="AN44" t="str">
        <f>IFERROR(INDEX(Entities!A:A,MATCH(JRF!$Q57,Entities!C:C,0)),"")&amp;IFERROR(INDEX(Entities!A:A,MATCH(JRF!$Q57,Entities!D:D,0)),"")&amp;IFERROR(INDEX(Entities!A:A,MATCH(JRF!$Q57,Entities!E:E,0)),"")&amp;IFERROR(INDEX(Entities!A:A,MATCH(JRF!$Q57,Entities!F:F,0)),"")&amp;IFERROR(INDEX(Entities!A:A,MATCH(JRF!$Q57,Entities!G:G,0)),"")&amp;IFERROR(INDEX(Entities!A:A,MATCH(JRF!$Q57,Entities!H:H,0)),"")&amp;IFERROR(INDEX(Entities!A:A,MATCH(JRF!$Q57,Entities!I:I,0)),"")&amp;IFERROR(INDEX(Entities!A:A,MATCH(JRF!$Q57,Entities!J:J,0)),"")&amp;IFERROR(INDEX(Entities!A:A,MATCH(JRF!$Q57,Entities!K:K,0)),"")&amp;IFERROR(INDEX(Entities!A:A,MATCH(JRF!$Q57,Entities!L:L,0)),"")&amp;IFERROR(INDEX(Entities!A:A,MATCH(JRF!$Q57,Entities!M:M,0)),"")&amp;IFERROR(INDEX(Entities!A:A,MATCH(JRF!$Q57,Entities!N:N,0)),"")&amp;IFERROR(INDEX(Entities!A:A,MATCH(JRF!$Q57,Entities!O:O,0)),"")&amp;IFERROR(INDEX(Entities!A:A,MATCH(JRF!$Q57,Entities!P:P,0)),"")&amp;IFERROR(INDEX(Entities!A:A,MATCH(JRF!$Q57,Entities!Q:Q,0)),"")&amp;IFERROR(INDEX(Entities!A:A,MATCH(JRF!$Q57,Entities!R:R,0)),"")&amp;IFERROR(INDEX(Entities!A:A,MATCH(JRF!$Q57,Entities!S:S,0)),"")&amp;IFERROR(INDEX(Entities!A:A,MATCH(JRF!$Q57,Entities!T:T,0)),"")&amp;IFERROR(INDEX(Entities!A:A,MATCH(JRF!$Q57,Entities!U:U,0)),"")&amp;IFERROR(INDEX(Entities!A:A,MATCH(JRF!$Q57,Entities!V:V,0)),"")&amp;IFERROR(INDEX(Entities!A:A,MATCH(JRF!$Q57,Entities!W:W,0)),"")&amp;IFERROR(INDEX(Entities!A:A,MATCH(JRF!$Q57,Entities!X:X,0)),"")&amp;IFERROR(INDEX(Entities!A:A,MATCH(JRF!$Q57,Entities!Y:Y,0)),"")&amp;IFERROR(INDEX(Entities!A:A,MATCH(JRF!$Q57,Entities!Z:Z,0)),"")&amp;IFERROR(INDEX(Entities!A:A,MATCH(JRF!$Q57,Entities!AA:AA,0)),"")&amp;IFERROR(INDEX(Entities!A:A,MATCH(JRF!$Q57,Entities!AB:AB,0)),"")&amp;IFERROR(INDEX(Entities!A:A,MATCH(JRF!$Q57,Entities!AC:AC,0)),"")&amp;IFERROR(INDEX(Entities!A:A,MATCH(JRF!$Q57,Entities!AD:AD,0)),"")</f>
        <v/>
      </c>
      <c r="AO44" s="171" t="str">
        <f>IFERROR(INDEX(Entities!A:A,MATCH(JRF!$B57,Entities!C:C,0)),"")&amp;IFERROR(INDEX(Entities!A:A,MATCH(JRF!$B57,Entities!D:D,0)),"")&amp;IFERROR(INDEX(Entities!A:A,MATCH(JRF!$B57,Entities!E:E,0)),"")&amp;IFERROR(INDEX(Entities!A:A,MATCH(JRF!$B57,Entities!F:F,0)),"")&amp;IFERROR(INDEX(Entities!A:A,MATCH(JRF!$B57,Entities!G:G,0)),"")&amp;IFERROR(INDEX(Entities!A:A,MATCH(JRF!$B57,Entities!H:H,0)),"")&amp;IFERROR(INDEX(Entities!A:A,MATCH(JRF!$B57,Entities!I:I,0)),"")&amp;IFERROR(INDEX(Entities!A:A,MATCH(JRF!$B57,Entities!J:J,0)),"")&amp;IFERROR(INDEX(Entities!A:A,MATCH(JRF!$B57,Entities!K:K,0)),"")&amp;IFERROR(INDEX(Entities!A:A,MATCH(JRF!$B57,Entities!L:L,0)),"")&amp;IFERROR(INDEX(Entities!A:A,MATCH(JRF!$B57,Entities!M:M,0)),"")&amp;IFERROR(INDEX(Entities!A:A,MATCH(JRF!$B57,Entities!N:N,0)),"")&amp;IFERROR(INDEX(Entities!A:A,MATCH(JRF!$B57,Entities!O:O,0)),"")&amp;IFERROR(INDEX(Entities!A:A,MATCH(JRF!$B57,Entities!P:P,0)),"")&amp;IFERROR(INDEX(Entities!A:A,MATCH(JRF!$B57,Entities!Q:Q,0)),"")&amp;IFERROR(INDEX(Entities!A:A,MATCH(JRF!$B57,Entities!R:R,0)),"")&amp;IFERROR(INDEX(Entities!A:A,MATCH(JRF!$B57,Entities!S:S,0)),"")&amp;IFERROR(INDEX(Entities!A:A,MATCH(JRF!$B57,Entities!T:T,0)),"")&amp;IFERROR(INDEX(Entities!A:A,MATCH(JRF!$B57,Entities!U:U,0)),"")&amp;IFERROR(INDEX(Entities!A:A,MATCH(JRF!$B57,Entities!V:V,0)),"")&amp;IFERROR(INDEX(Entities!A:A,MATCH(JRF!$B57,Entities!W:W,0)),"")&amp;IFERROR(INDEX(Entities!A:A,MATCH(JRF!$B57,Entities!X:X,0)),"")&amp;IFERROR(INDEX(Entities!A:A,MATCH(JRF!$B57,Entities!Y:Y,0)),"")&amp;IFERROR(INDEX(Entities!A:A,MATCH(JRF!$B57,Entities!Z:Z,0)),"")&amp;IFERROR(INDEX(Entities!A:A,MATCH(JRF!$B57,Entities!AA:AA,0)),"")&amp;IFERROR(INDEX(Entities!A:A,MATCH(JRF!$B57,Entities!AB:AB,0)),"")&amp;IFERROR(INDEX(Entities!A:A,MATCH(JRF!$B57,Entities!AC:AC,0)),"")&amp;IFERROR(INDEX(Entities!A:A,MATCH(JRF!$B57,Entities!AD:AD,0)),"")</f>
        <v/>
      </c>
      <c r="AP44" s="171" t="str">
        <f>IF(JRF!B57=JRF!Q57,"",JRF!Q57&amp;JRF!B57)</f>
        <v>P6066 </v>
      </c>
      <c r="AQ44" s="171" t="str">
        <f>IF(OR(JRF!B57="",JRF!Q57="",Checks!AN44="",Checks!AO44=""),"",IF(OR(JRF!B57=JRF!Q57,Checks!AN44=Checks!AO44),"Legal Entity/BU is same",IF(AN44&amp;AO44=IFERROR(VLOOKUP(AN44&amp;AO44,'Intercompany Master'!X:X,1,0),0),"Intercompany Agreement Exist","Intercompany Agreement Required")))</f>
        <v/>
      </c>
      <c r="AR44" t="str" cm="1">
        <f t="array" ref="AR44">IF("Intercompany Agreement Exist"=VLOOKUP(JRF!Q57&amp;JRF!B57,Checks!AP:AQ,2,0),VLOOKUP(Checks!AN44&amp;Checks!AO44,'Intercompany Master'!X:AN,{2,3,4,5,6,7,8,9,10,11,12,13,14,15,16,17},0),"")</f>
        <v/>
      </c>
      <c r="AS44" s="170"/>
      <c r="AU44" s="170"/>
      <c r="BY44" t="s">
        <v>859</v>
      </c>
      <c r="BZ44" t="s">
        <v>610</v>
      </c>
      <c r="CG44" t="s">
        <v>391</v>
      </c>
      <c r="CH44" s="170" t="s">
        <v>860</v>
      </c>
      <c r="CI44" t="str">
        <f>IF(JRF!F57&gt;0,"",IF(JRF!B57="","",IF(LEFT(JRF!B57,1)=IFERROR(VLOOKUP(LEFT(JRF!B57,1),$CF$2:$CF$5,1,0),0),"Product Code Required",IF(JRF!C57="","",IF(JRF!C57=IFERROR(VLOOKUP(JRF!C57,$CH:$CH,1,0),0),"Product Code Required","NA")))))</f>
        <v>NA</v>
      </c>
      <c r="CJ44" t="str">
        <f>IF(JRF!AV57&gt;0,"",IF(JRF!Q57="","",IF(LEFT(JRF!Q57,1)=IFERROR(VLOOKUP(LEFT(JRF!Q57,1),$CF$2:$CF$5,1,0),0),"Product Code Required",IF(JRF!V57="","",IF(JRF!V57=IFERROR(VLOOKUP(JRF!V57,$CH:$CH,1,0),0),"Product Code Required","NA")))))</f>
        <v/>
      </c>
      <c r="CK44" t="str">
        <f>IFERROR(IF(LEN('Journal Template'!F55)&gt;0,"",IF('Journal Template'!A55="","",IF(LEFT('Journal Template'!A55,1)=IFERROR(VLOOKUP(LEFT('Journal Template'!A55,1),Checks!$CF$2:$CF$5,1,0),0),"Product Code Required",IF('Journal Template'!D55="","",IF('Journal Template'!D55=IFERROR(VLOOKUP('Journal Template'!D55,Checks!$CH:$CH,1,0),0),"Product Code Required","NA"))))),"")</f>
        <v>Product Code Required</v>
      </c>
      <c r="CM44" s="170" t="s">
        <v>861</v>
      </c>
      <c r="CN44" t="s">
        <v>862</v>
      </c>
    </row>
    <row r="45" spans="14:92">
      <c r="N45" t="s">
        <v>863</v>
      </c>
      <c r="O45" t="s">
        <v>864</v>
      </c>
      <c r="P45" t="s">
        <v>386</v>
      </c>
      <c r="Q45" s="150" t="str">
        <f>IF(JRF!D58="","",IF(IFERROR(VLOOKUP(JRF!D58,Checks!N:P,3,0),0)="A","","Inactive account in Use"))</f>
        <v>Inactive account in Use</v>
      </c>
      <c r="R45" t="str">
        <f>IFERROR(IF('Journal Template'!C457="","",IF(IFERROR(VLOOKUP('Journal Template'!C457,Checks!N:P,3,0),0)="A","","Inactive account in Use")),"")</f>
        <v/>
      </c>
      <c r="S45" t="s">
        <v>865</v>
      </c>
      <c r="T45" t="s">
        <v>386</v>
      </c>
      <c r="U45" t="s">
        <v>381</v>
      </c>
      <c r="V45" s="150" t="str">
        <f>IF(JRF!C58="","",IF(IFERROR(VLOOKUP(JRF!C58,Checks!S:U,3,0),0)="A","Entry with System fund Dept",""))</f>
        <v/>
      </c>
      <c r="W45" t="str">
        <f>IFERROR(IF('Journal Template'!D457="","",IF(IFERROR(VLOOKUP('Journal Template'!D457,Checks!S:U,3,0),0)="A","Entry with System fund Dept","")),"")</f>
        <v/>
      </c>
      <c r="X45" t="s">
        <v>855</v>
      </c>
      <c r="Y45" t="s">
        <v>389</v>
      </c>
      <c r="Z45" t="s">
        <v>856</v>
      </c>
      <c r="AA45" t="s">
        <v>407</v>
      </c>
      <c r="AB45" t="s">
        <v>125</v>
      </c>
      <c r="AC45" s="150" t="str">
        <f>IFERROR(IF(JRF!C58="","",IF(AND(VLOOKUP(JRF!C58,X:AA,4,0)=JRF!B58,VLOOKUP(JRF!C58,X:Y,2,0)="A"),"","Inactive Dept Combo Error")),"Inactive Dept Combo Error")</f>
        <v>Inactive Dept Combo Error</v>
      </c>
      <c r="AD45" t="str">
        <f>IFERROR(IF('Journal Template'!D457="","",IF(AND(VLOOKUP('Journal Template'!D457,X:AA,4,0)='Journal Template'!A457,VLOOKUP('Journal Template'!D457,X:Y,2,0)="A"),"","Inactive Dept Combo Error")),"")</f>
        <v/>
      </c>
      <c r="AG45" s="163" t="s">
        <v>392</v>
      </c>
      <c r="AH45" s="163" t="s">
        <v>675</v>
      </c>
      <c r="AI45" s="163" t="s">
        <v>866</v>
      </c>
      <c r="AJ45" s="163" t="s">
        <v>867</v>
      </c>
      <c r="AK45" s="150" t="str">
        <f>IF(JRF!B58="","",IF(JRF!B58=IFERROR(VLOOKUP(JRF!B58,Checks!AI:AI,1,0),0),"Entry in Branch/Satellite BU's",""))</f>
        <v/>
      </c>
      <c r="AL45" t="str">
        <f>IFERROR(IF('Journal Template'!A457="","",IF('Journal Template'!A457=IFERROR(VLOOKUP('Journal Template'!A457,Checks!AI:AI,1,0),0),"Entry in Branch/Satellite BU's","")),"")</f>
        <v/>
      </c>
      <c r="AN45" t="str">
        <f>IFERROR(INDEX(Entities!A:A,MATCH(JRF!$Q58,Entities!C:C,0)),"")&amp;IFERROR(INDEX(Entities!A:A,MATCH(JRF!$Q58,Entities!D:D,0)),"")&amp;IFERROR(INDEX(Entities!A:A,MATCH(JRF!$Q58,Entities!E:E,0)),"")&amp;IFERROR(INDEX(Entities!A:A,MATCH(JRF!$Q58,Entities!F:F,0)),"")&amp;IFERROR(INDEX(Entities!A:A,MATCH(JRF!$Q58,Entities!G:G,0)),"")&amp;IFERROR(INDEX(Entities!A:A,MATCH(JRF!$Q58,Entities!H:H,0)),"")&amp;IFERROR(INDEX(Entities!A:A,MATCH(JRF!$Q58,Entities!I:I,0)),"")&amp;IFERROR(INDEX(Entities!A:A,MATCH(JRF!$Q58,Entities!J:J,0)),"")&amp;IFERROR(INDEX(Entities!A:A,MATCH(JRF!$Q58,Entities!K:K,0)),"")&amp;IFERROR(INDEX(Entities!A:A,MATCH(JRF!$Q58,Entities!L:L,0)),"")&amp;IFERROR(INDEX(Entities!A:A,MATCH(JRF!$Q58,Entities!M:M,0)),"")&amp;IFERROR(INDEX(Entities!A:A,MATCH(JRF!$Q58,Entities!N:N,0)),"")&amp;IFERROR(INDEX(Entities!A:A,MATCH(JRF!$Q58,Entities!O:O,0)),"")&amp;IFERROR(INDEX(Entities!A:A,MATCH(JRF!$Q58,Entities!P:P,0)),"")&amp;IFERROR(INDEX(Entities!A:A,MATCH(JRF!$Q58,Entities!Q:Q,0)),"")&amp;IFERROR(INDEX(Entities!A:A,MATCH(JRF!$Q58,Entities!R:R,0)),"")&amp;IFERROR(INDEX(Entities!A:A,MATCH(JRF!$Q58,Entities!S:S,0)),"")&amp;IFERROR(INDEX(Entities!A:A,MATCH(JRF!$Q58,Entities!T:T,0)),"")&amp;IFERROR(INDEX(Entities!A:A,MATCH(JRF!$Q58,Entities!U:U,0)),"")&amp;IFERROR(INDEX(Entities!A:A,MATCH(JRF!$Q58,Entities!V:V,0)),"")&amp;IFERROR(INDEX(Entities!A:A,MATCH(JRF!$Q58,Entities!W:W,0)),"")&amp;IFERROR(INDEX(Entities!A:A,MATCH(JRF!$Q58,Entities!X:X,0)),"")&amp;IFERROR(INDEX(Entities!A:A,MATCH(JRF!$Q58,Entities!Y:Y,0)),"")&amp;IFERROR(INDEX(Entities!A:A,MATCH(JRF!$Q58,Entities!Z:Z,0)),"")&amp;IFERROR(INDEX(Entities!A:A,MATCH(JRF!$Q58,Entities!AA:AA,0)),"")&amp;IFERROR(INDEX(Entities!A:A,MATCH(JRF!$Q58,Entities!AB:AB,0)),"")&amp;IFERROR(INDEX(Entities!A:A,MATCH(JRF!$Q58,Entities!AC:AC,0)),"")&amp;IFERROR(INDEX(Entities!A:A,MATCH(JRF!$Q58,Entities!AD:AD,0)),"")</f>
        <v/>
      </c>
      <c r="AO45" s="171" t="str">
        <f>IFERROR(INDEX(Entities!A:A,MATCH(JRF!$B58,Entities!C:C,0)),"")&amp;IFERROR(INDEX(Entities!A:A,MATCH(JRF!$B58,Entities!D:D,0)),"")&amp;IFERROR(INDEX(Entities!A:A,MATCH(JRF!$B58,Entities!E:E,0)),"")&amp;IFERROR(INDEX(Entities!A:A,MATCH(JRF!$B58,Entities!F:F,0)),"")&amp;IFERROR(INDEX(Entities!A:A,MATCH(JRF!$B58,Entities!G:G,0)),"")&amp;IFERROR(INDEX(Entities!A:A,MATCH(JRF!$B58,Entities!H:H,0)),"")&amp;IFERROR(INDEX(Entities!A:A,MATCH(JRF!$B58,Entities!I:I,0)),"")&amp;IFERROR(INDEX(Entities!A:A,MATCH(JRF!$B58,Entities!J:J,0)),"")&amp;IFERROR(INDEX(Entities!A:A,MATCH(JRF!$B58,Entities!K:K,0)),"")&amp;IFERROR(INDEX(Entities!A:A,MATCH(JRF!$B58,Entities!L:L,0)),"")&amp;IFERROR(INDEX(Entities!A:A,MATCH(JRF!$B58,Entities!M:M,0)),"")&amp;IFERROR(INDEX(Entities!A:A,MATCH(JRF!$B58,Entities!N:N,0)),"")&amp;IFERROR(INDEX(Entities!A:A,MATCH(JRF!$B58,Entities!O:O,0)),"")&amp;IFERROR(INDEX(Entities!A:A,MATCH(JRF!$B58,Entities!P:P,0)),"")&amp;IFERROR(INDEX(Entities!A:A,MATCH(JRF!$B58,Entities!Q:Q,0)),"")&amp;IFERROR(INDEX(Entities!A:A,MATCH(JRF!$B58,Entities!R:R,0)),"")&amp;IFERROR(INDEX(Entities!A:A,MATCH(JRF!$B58,Entities!S:S,0)),"")&amp;IFERROR(INDEX(Entities!A:A,MATCH(JRF!$B58,Entities!T:T,0)),"")&amp;IFERROR(INDEX(Entities!A:A,MATCH(JRF!$B58,Entities!U:U,0)),"")&amp;IFERROR(INDEX(Entities!A:A,MATCH(JRF!$B58,Entities!V:V,0)),"")&amp;IFERROR(INDEX(Entities!A:A,MATCH(JRF!$B58,Entities!W:W,0)),"")&amp;IFERROR(INDEX(Entities!A:A,MATCH(JRF!$B58,Entities!X:X,0)),"")&amp;IFERROR(INDEX(Entities!A:A,MATCH(JRF!$B58,Entities!Y:Y,0)),"")&amp;IFERROR(INDEX(Entities!A:A,MATCH(JRF!$B58,Entities!Z:Z,0)),"")&amp;IFERROR(INDEX(Entities!A:A,MATCH(JRF!$B58,Entities!AA:AA,0)),"")&amp;IFERROR(INDEX(Entities!A:A,MATCH(JRF!$B58,Entities!AB:AB,0)),"")&amp;IFERROR(INDEX(Entities!A:A,MATCH(JRF!$B58,Entities!AC:AC,0)),"")&amp;IFERROR(INDEX(Entities!A:A,MATCH(JRF!$B58,Entities!AD:AD,0)),"")</f>
        <v/>
      </c>
      <c r="AP45" s="171" t="str">
        <f>IF(JRF!B58=JRF!Q58,"",JRF!Q58&amp;JRF!B58)</f>
        <v>P6066 </v>
      </c>
      <c r="AQ45" s="171" t="str">
        <f>IF(OR(JRF!B58="",JRF!Q58="",Checks!AN45="",Checks!AO45=""),"",IF(OR(JRF!B58=JRF!Q58,Checks!AN45=Checks!AO45),"Legal Entity/BU is same",IF(AN45&amp;AO45=IFERROR(VLOOKUP(AN45&amp;AO45,'Intercompany Master'!X:X,1,0),0),"Intercompany Agreement Exist","Intercompany Agreement Required")))</f>
        <v/>
      </c>
      <c r="AR45" t="str" cm="1">
        <f t="array" ref="AR45">IF("Intercompany Agreement Exist"=VLOOKUP(JRF!Q58&amp;JRF!B58,Checks!AP:AQ,2,0),VLOOKUP(Checks!AN45&amp;Checks!AO45,'Intercompany Master'!X:AN,{2,3,4,5,6,7,8,9,10,11,12,13,14,15,16,17},0),"")</f>
        <v/>
      </c>
      <c r="AS45" s="170"/>
      <c r="AU45" s="170"/>
      <c r="BY45" t="s">
        <v>868</v>
      </c>
      <c r="BZ45" t="s">
        <v>610</v>
      </c>
      <c r="CG45" t="s">
        <v>391</v>
      </c>
      <c r="CH45" s="170" t="s">
        <v>869</v>
      </c>
      <c r="CI45" t="str">
        <f>IF(JRF!F58&gt;0,"",IF(JRF!B58="","",IF(LEFT(JRF!B58,1)=IFERROR(VLOOKUP(LEFT(JRF!B58,1),$CF$2:$CF$5,1,0),0),"Product Code Required",IF(JRF!C58="","",IF(JRF!C58=IFERROR(VLOOKUP(JRF!C58,$CH:$CH,1,0),0),"Product Code Required","NA")))))</f>
        <v>NA</v>
      </c>
      <c r="CJ45" t="str">
        <f>IF(JRF!AV58&gt;0,"",IF(JRF!Q58="","",IF(LEFT(JRF!Q58,1)=IFERROR(VLOOKUP(LEFT(JRF!Q58,1),$CF$2:$CF$5,1,0),0),"Product Code Required",IF(JRF!V58="","",IF(JRF!V58=IFERROR(VLOOKUP(JRF!V58,$CH:$CH,1,0),0),"Product Code Required","NA")))))</f>
        <v/>
      </c>
      <c r="CK45" t="str">
        <f>IFERROR(IF(LEN('Journal Template'!F56)&gt;0,"",IF('Journal Template'!A56="","",IF(LEFT('Journal Template'!A56,1)=IFERROR(VLOOKUP(LEFT('Journal Template'!A56,1),Checks!$CF$2:$CF$5,1,0),0),"Product Code Required",IF('Journal Template'!D56="","",IF('Journal Template'!D56=IFERROR(VLOOKUP('Journal Template'!D56,Checks!$CH:$CH,1,0),0),"Product Code Required","NA"))))),"")</f>
        <v>Product Code Required</v>
      </c>
      <c r="CM45" s="170" t="s">
        <v>870</v>
      </c>
      <c r="CN45" t="s">
        <v>871</v>
      </c>
    </row>
    <row r="46" spans="14:92">
      <c r="N46" t="s">
        <v>872</v>
      </c>
      <c r="O46" t="s">
        <v>873</v>
      </c>
      <c r="P46" t="s">
        <v>386</v>
      </c>
      <c r="Q46" s="150" t="str">
        <f>IF(JRF!D59="","",IF(IFERROR(VLOOKUP(JRF!D59,Checks!N:P,3,0),0)="A","","Inactive account in Use"))</f>
        <v/>
      </c>
      <c r="R46" t="str">
        <f>IFERROR(IF('Journal Template'!C458="","",IF(IFERROR(VLOOKUP('Journal Template'!C458,Checks!N:P,3,0),0)="A","","Inactive account in Use")),"")</f>
        <v/>
      </c>
      <c r="S46" t="s">
        <v>874</v>
      </c>
      <c r="T46" t="s">
        <v>386</v>
      </c>
      <c r="U46" t="s">
        <v>68</v>
      </c>
      <c r="V46" s="150" t="str">
        <f>IF(JRF!C59="","",IF(IFERROR(VLOOKUP(JRF!C59,Checks!S:U,3,0),0)="A","Entry with System fund Dept",""))</f>
        <v/>
      </c>
      <c r="W46" t="str">
        <f>IFERROR(IF('Journal Template'!D458="","",IF(IFERROR(VLOOKUP('Journal Template'!D458,Checks!S:U,3,0),0)="A","Entry with System fund Dept","")),"")</f>
        <v/>
      </c>
      <c r="X46" t="s">
        <v>855</v>
      </c>
      <c r="Y46" t="s">
        <v>389</v>
      </c>
      <c r="Z46" t="s">
        <v>856</v>
      </c>
      <c r="AA46" t="s">
        <v>875</v>
      </c>
      <c r="AB46" t="s">
        <v>125</v>
      </c>
      <c r="AC46" s="150" t="str">
        <f>IFERROR(IF(JRF!C59="","",IF(AND(VLOOKUP(JRF!C59,X:AA,4,0)=JRF!B59,VLOOKUP(JRF!C59,X:Y,2,0)="A"),"","Inactive Dept Combo Error")),"Inactive Dept Combo Error")</f>
        <v/>
      </c>
      <c r="AD46" t="str">
        <f>IFERROR(IF('Journal Template'!D458="","",IF(AND(VLOOKUP('Journal Template'!D458,X:AA,4,0)='Journal Template'!A458,VLOOKUP('Journal Template'!D458,X:Y,2,0)="A"),"","Inactive Dept Combo Error")),"")</f>
        <v/>
      </c>
      <c r="AG46" s="163" t="s">
        <v>392</v>
      </c>
      <c r="AH46" s="163" t="s">
        <v>675</v>
      </c>
      <c r="AI46" s="163" t="s">
        <v>876</v>
      </c>
      <c r="AJ46" s="163" t="s">
        <v>877</v>
      </c>
      <c r="AK46" s="150" t="str">
        <f>IF(JRF!B59="","",IF(JRF!B59=IFERROR(VLOOKUP(JRF!B59,Checks!AI:AI,1,0),0),"Entry in Branch/Satellite BU's",""))</f>
        <v/>
      </c>
      <c r="AL46" t="str">
        <f>IFERROR(IF('Journal Template'!A458="","",IF('Journal Template'!A458=IFERROR(VLOOKUP('Journal Template'!A458,Checks!AI:AI,1,0),0),"Entry in Branch/Satellite BU's","")),"")</f>
        <v/>
      </c>
      <c r="AN46" t="str">
        <f>IFERROR(INDEX(Entities!A:A,MATCH(JRF!$Q59,Entities!C:C,0)),"")&amp;IFERROR(INDEX(Entities!A:A,MATCH(JRF!$Q59,Entities!D:D,0)),"")&amp;IFERROR(INDEX(Entities!A:A,MATCH(JRF!$Q59,Entities!E:E,0)),"")&amp;IFERROR(INDEX(Entities!A:A,MATCH(JRF!$Q59,Entities!F:F,0)),"")&amp;IFERROR(INDEX(Entities!A:A,MATCH(JRF!$Q59,Entities!G:G,0)),"")&amp;IFERROR(INDEX(Entities!A:A,MATCH(JRF!$Q59,Entities!H:H,0)),"")&amp;IFERROR(INDEX(Entities!A:A,MATCH(JRF!$Q59,Entities!I:I,0)),"")&amp;IFERROR(INDEX(Entities!A:A,MATCH(JRF!$Q59,Entities!J:J,0)),"")&amp;IFERROR(INDEX(Entities!A:A,MATCH(JRF!$Q59,Entities!K:K,0)),"")&amp;IFERROR(INDEX(Entities!A:A,MATCH(JRF!$Q59,Entities!L:L,0)),"")&amp;IFERROR(INDEX(Entities!A:A,MATCH(JRF!$Q59,Entities!M:M,0)),"")&amp;IFERROR(INDEX(Entities!A:A,MATCH(JRF!$Q59,Entities!N:N,0)),"")&amp;IFERROR(INDEX(Entities!A:A,MATCH(JRF!$Q59,Entities!O:O,0)),"")&amp;IFERROR(INDEX(Entities!A:A,MATCH(JRF!$Q59,Entities!P:P,0)),"")&amp;IFERROR(INDEX(Entities!A:A,MATCH(JRF!$Q59,Entities!Q:Q,0)),"")&amp;IFERROR(INDEX(Entities!A:A,MATCH(JRF!$Q59,Entities!R:R,0)),"")&amp;IFERROR(INDEX(Entities!A:A,MATCH(JRF!$Q59,Entities!S:S,0)),"")&amp;IFERROR(INDEX(Entities!A:A,MATCH(JRF!$Q59,Entities!T:T,0)),"")&amp;IFERROR(INDEX(Entities!A:A,MATCH(JRF!$Q59,Entities!U:U,0)),"")&amp;IFERROR(INDEX(Entities!A:A,MATCH(JRF!$Q59,Entities!V:V,0)),"")&amp;IFERROR(INDEX(Entities!A:A,MATCH(JRF!$Q59,Entities!W:W,0)),"")&amp;IFERROR(INDEX(Entities!A:A,MATCH(JRF!$Q59,Entities!X:X,0)),"")&amp;IFERROR(INDEX(Entities!A:A,MATCH(JRF!$Q59,Entities!Y:Y,0)),"")&amp;IFERROR(INDEX(Entities!A:A,MATCH(JRF!$Q59,Entities!Z:Z,0)),"")&amp;IFERROR(INDEX(Entities!A:A,MATCH(JRF!$Q59,Entities!AA:AA,0)),"")&amp;IFERROR(INDEX(Entities!A:A,MATCH(JRF!$Q59,Entities!AB:AB,0)),"")&amp;IFERROR(INDEX(Entities!A:A,MATCH(JRF!$Q59,Entities!AC:AC,0)),"")&amp;IFERROR(INDEX(Entities!A:A,MATCH(JRF!$Q59,Entities!AD:AD,0)),"")</f>
        <v/>
      </c>
      <c r="AO46" s="171" t="str">
        <f>IFERROR(INDEX(Entities!A:A,MATCH(JRF!$B59,Entities!C:C,0)),"")&amp;IFERROR(INDEX(Entities!A:A,MATCH(JRF!$B59,Entities!D:D,0)),"")&amp;IFERROR(INDEX(Entities!A:A,MATCH(JRF!$B59,Entities!E:E,0)),"")&amp;IFERROR(INDEX(Entities!A:A,MATCH(JRF!$B59,Entities!F:F,0)),"")&amp;IFERROR(INDEX(Entities!A:A,MATCH(JRF!$B59,Entities!G:G,0)),"")&amp;IFERROR(INDEX(Entities!A:A,MATCH(JRF!$B59,Entities!H:H,0)),"")&amp;IFERROR(INDEX(Entities!A:A,MATCH(JRF!$B59,Entities!I:I,0)),"")&amp;IFERROR(INDEX(Entities!A:A,MATCH(JRF!$B59,Entities!J:J,0)),"")&amp;IFERROR(INDEX(Entities!A:A,MATCH(JRF!$B59,Entities!K:K,0)),"")&amp;IFERROR(INDEX(Entities!A:A,MATCH(JRF!$B59,Entities!L:L,0)),"")&amp;IFERROR(INDEX(Entities!A:A,MATCH(JRF!$B59,Entities!M:M,0)),"")&amp;IFERROR(INDEX(Entities!A:A,MATCH(JRF!$B59,Entities!N:N,0)),"")&amp;IFERROR(INDEX(Entities!A:A,MATCH(JRF!$B59,Entities!O:O,0)),"")&amp;IFERROR(INDEX(Entities!A:A,MATCH(JRF!$B59,Entities!P:P,0)),"")&amp;IFERROR(INDEX(Entities!A:A,MATCH(JRF!$B59,Entities!Q:Q,0)),"")&amp;IFERROR(INDEX(Entities!A:A,MATCH(JRF!$B59,Entities!R:R,0)),"")&amp;IFERROR(INDEX(Entities!A:A,MATCH(JRF!$B59,Entities!S:S,0)),"")&amp;IFERROR(INDEX(Entities!A:A,MATCH(JRF!$B59,Entities!T:T,0)),"")&amp;IFERROR(INDEX(Entities!A:A,MATCH(JRF!$B59,Entities!U:U,0)),"")&amp;IFERROR(INDEX(Entities!A:A,MATCH(JRF!$B59,Entities!V:V,0)),"")&amp;IFERROR(INDEX(Entities!A:A,MATCH(JRF!$B59,Entities!W:W,0)),"")&amp;IFERROR(INDEX(Entities!A:A,MATCH(JRF!$B59,Entities!X:X,0)),"")&amp;IFERROR(INDEX(Entities!A:A,MATCH(JRF!$B59,Entities!Y:Y,0)),"")&amp;IFERROR(INDEX(Entities!A:A,MATCH(JRF!$B59,Entities!Z:Z,0)),"")&amp;IFERROR(INDEX(Entities!A:A,MATCH(JRF!$B59,Entities!AA:AA,0)),"")&amp;IFERROR(INDEX(Entities!A:A,MATCH(JRF!$B59,Entities!AB:AB,0)),"")&amp;IFERROR(INDEX(Entities!A:A,MATCH(JRF!$B59,Entities!AC:AC,0)),"")&amp;IFERROR(INDEX(Entities!A:A,MATCH(JRF!$B59,Entities!AD:AD,0)),"")</f>
        <v/>
      </c>
      <c r="AP46" s="171" t="str">
        <f>IF(JRF!B59=JRF!Q59,"",JRF!Q59&amp;JRF!B59)</f>
        <v/>
      </c>
      <c r="AQ46" s="171" t="str">
        <f>IF(OR(JRF!B59="",JRF!Q59="",Checks!AN46="",Checks!AO46=""),"",IF(OR(JRF!B59=JRF!Q59,Checks!AN46=Checks!AO46),"Legal Entity/BU is same",IF(AN46&amp;AO46=IFERROR(VLOOKUP(AN46&amp;AO46,'Intercompany Master'!X:X,1,0),0),"Intercompany Agreement Exist","Intercompany Agreement Required")))</f>
        <v/>
      </c>
      <c r="AR46" t="str" cm="1">
        <f t="array" ref="AR46">IF("Intercompany Agreement Exist"=VLOOKUP(JRF!Q59&amp;JRF!B59,Checks!AP:AQ,2,0),VLOOKUP(Checks!AN46&amp;Checks!AO46,'Intercompany Master'!X:AN,{2,3,4,5,6,7,8,9,10,11,12,13,14,15,16,17},0),"")</f>
        <v/>
      </c>
      <c r="AS46" s="170"/>
      <c r="AU46" s="170"/>
      <c r="BY46" t="s">
        <v>878</v>
      </c>
      <c r="BZ46" t="s">
        <v>610</v>
      </c>
      <c r="CG46" t="s">
        <v>399</v>
      </c>
      <c r="CH46" s="170" t="s">
        <v>879</v>
      </c>
      <c r="CI46" t="str">
        <f>IF(JRF!F59&gt;0,"",IF(JRF!B59="","",IF(LEFT(JRF!B59,1)=IFERROR(VLOOKUP(LEFT(JRF!B59,1),$CF$2:$CF$5,1,0),0),"Product Code Required",IF(JRF!C59="","",IF(JRF!C59=IFERROR(VLOOKUP(JRF!C59,$CH:$CH,1,0),0),"Product Code Required","NA")))))</f>
        <v/>
      </c>
      <c r="CJ46" t="str">
        <f>IF(JRF!AV59&gt;0,"",IF(JRF!Q59="","",IF(LEFT(JRF!Q59,1)=IFERROR(VLOOKUP(LEFT(JRF!Q59,1),$CF$2:$CF$5,1,0),0),"Product Code Required",IF(JRF!V59="","",IF(JRF!V59=IFERROR(VLOOKUP(JRF!V59,$CH:$CH,1,0),0),"Product Code Required","NA")))))</f>
        <v/>
      </c>
      <c r="CK46" t="str">
        <f>IFERROR(IF(LEN('Journal Template'!F57)&gt;0,"",IF('Journal Template'!A57="","",IF(LEFT('Journal Template'!A57,1)=IFERROR(VLOOKUP(LEFT('Journal Template'!A57,1),Checks!$CF$2:$CF$5,1,0),0),"Product Code Required",IF('Journal Template'!D57="","",IF('Journal Template'!D57=IFERROR(VLOOKUP('Journal Template'!D57,Checks!$CH:$CH,1,0),0),"Product Code Required","NA"))))),"")</f>
        <v/>
      </c>
      <c r="CM46" s="170" t="s">
        <v>880</v>
      </c>
      <c r="CN46" t="s">
        <v>881</v>
      </c>
    </row>
    <row r="47" spans="14:92">
      <c r="N47" t="s">
        <v>882</v>
      </c>
      <c r="O47" t="s">
        <v>883</v>
      </c>
      <c r="P47" t="s">
        <v>386</v>
      </c>
      <c r="Q47" s="150" t="str">
        <f>IF(JRF!D60="","",IF(IFERROR(VLOOKUP(JRF!D60,Checks!N:P,3,0),0)="A","","Inactive account in Use"))</f>
        <v/>
      </c>
      <c r="R47" t="str">
        <f>IFERROR(IF('Journal Template'!C459="","",IF(IFERROR(VLOOKUP('Journal Template'!C459,Checks!N:P,3,0),0)="A","","Inactive account in Use")),"")</f>
        <v/>
      </c>
      <c r="S47" t="s">
        <v>884</v>
      </c>
      <c r="T47" t="s">
        <v>386</v>
      </c>
      <c r="U47" t="s">
        <v>68</v>
      </c>
      <c r="V47" s="150" t="str">
        <f>IF(JRF!C60="","",IF(IFERROR(VLOOKUP(JRF!C60,Checks!S:U,3,0),0)="A","Entry with System fund Dept",""))</f>
        <v/>
      </c>
      <c r="W47" t="str">
        <f>IFERROR(IF('Journal Template'!D459="","",IF(IFERROR(VLOOKUP('Journal Template'!D459,Checks!S:U,3,0),0)="A","Entry with System fund Dept","")),"")</f>
        <v/>
      </c>
      <c r="X47" t="s">
        <v>885</v>
      </c>
      <c r="Y47" t="s">
        <v>386</v>
      </c>
      <c r="Z47" t="s">
        <v>886</v>
      </c>
      <c r="AA47" t="s">
        <v>887</v>
      </c>
      <c r="AB47" t="s">
        <v>125</v>
      </c>
      <c r="AC47" s="150" t="str">
        <f>IFERROR(IF(JRF!C60="","",IF(AND(VLOOKUP(JRF!C60,X:AA,4,0)=JRF!B60,VLOOKUP(JRF!C60,X:Y,2,0)="A"),"","Inactive Dept Combo Error")),"Inactive Dept Combo Error")</f>
        <v/>
      </c>
      <c r="AD47" t="str">
        <f>IFERROR(IF('Journal Template'!D459="","",IF(AND(VLOOKUP('Journal Template'!D459,X:AA,4,0)='Journal Template'!A459,VLOOKUP('Journal Template'!D459,X:Y,2,0)="A"),"","Inactive Dept Combo Error")),"")</f>
        <v/>
      </c>
      <c r="AG47" s="163" t="s">
        <v>392</v>
      </c>
      <c r="AH47" s="163" t="s">
        <v>675</v>
      </c>
      <c r="AI47" s="163" t="s">
        <v>888</v>
      </c>
      <c r="AJ47" s="163" t="s">
        <v>889</v>
      </c>
      <c r="AK47" s="150" t="str">
        <f>IF(JRF!B60="","",IF(JRF!B60=IFERROR(VLOOKUP(JRF!B60,Checks!AI:AI,1,0),0),"Entry in Branch/Satellite BU's",""))</f>
        <v/>
      </c>
      <c r="AL47" t="str">
        <f>IFERROR(IF('Journal Template'!A459="","",IF('Journal Template'!A459=IFERROR(VLOOKUP('Journal Template'!A459,Checks!AI:AI,1,0),0),"Entry in Branch/Satellite BU's","")),"")</f>
        <v/>
      </c>
      <c r="AN47" t="str">
        <f>IFERROR(INDEX(Entities!A:A,MATCH(JRF!$Q60,Entities!C:C,0)),"")&amp;IFERROR(INDEX(Entities!A:A,MATCH(JRF!$Q60,Entities!D:D,0)),"")&amp;IFERROR(INDEX(Entities!A:A,MATCH(JRF!$Q60,Entities!E:E,0)),"")&amp;IFERROR(INDEX(Entities!A:A,MATCH(JRF!$Q60,Entities!F:F,0)),"")&amp;IFERROR(INDEX(Entities!A:A,MATCH(JRF!$Q60,Entities!G:G,0)),"")&amp;IFERROR(INDEX(Entities!A:A,MATCH(JRF!$Q60,Entities!H:H,0)),"")&amp;IFERROR(INDEX(Entities!A:A,MATCH(JRF!$Q60,Entities!I:I,0)),"")&amp;IFERROR(INDEX(Entities!A:A,MATCH(JRF!$Q60,Entities!J:J,0)),"")&amp;IFERROR(INDEX(Entities!A:A,MATCH(JRF!$Q60,Entities!K:K,0)),"")&amp;IFERROR(INDEX(Entities!A:A,MATCH(JRF!$Q60,Entities!L:L,0)),"")&amp;IFERROR(INDEX(Entities!A:A,MATCH(JRF!$Q60,Entities!M:M,0)),"")&amp;IFERROR(INDEX(Entities!A:A,MATCH(JRF!$Q60,Entities!N:N,0)),"")&amp;IFERROR(INDEX(Entities!A:A,MATCH(JRF!$Q60,Entities!O:O,0)),"")&amp;IFERROR(INDEX(Entities!A:A,MATCH(JRF!$Q60,Entities!P:P,0)),"")&amp;IFERROR(INDEX(Entities!A:A,MATCH(JRF!$Q60,Entities!Q:Q,0)),"")&amp;IFERROR(INDEX(Entities!A:A,MATCH(JRF!$Q60,Entities!R:R,0)),"")&amp;IFERROR(INDEX(Entities!A:A,MATCH(JRF!$Q60,Entities!S:S,0)),"")&amp;IFERROR(INDEX(Entities!A:A,MATCH(JRF!$Q60,Entities!T:T,0)),"")&amp;IFERROR(INDEX(Entities!A:A,MATCH(JRF!$Q60,Entities!U:U,0)),"")&amp;IFERROR(INDEX(Entities!A:A,MATCH(JRF!$Q60,Entities!V:V,0)),"")&amp;IFERROR(INDEX(Entities!A:A,MATCH(JRF!$Q60,Entities!W:W,0)),"")&amp;IFERROR(INDEX(Entities!A:A,MATCH(JRF!$Q60,Entities!X:X,0)),"")&amp;IFERROR(INDEX(Entities!A:A,MATCH(JRF!$Q60,Entities!Y:Y,0)),"")&amp;IFERROR(INDEX(Entities!A:A,MATCH(JRF!$Q60,Entities!Z:Z,0)),"")&amp;IFERROR(INDEX(Entities!A:A,MATCH(JRF!$Q60,Entities!AA:AA,0)),"")&amp;IFERROR(INDEX(Entities!A:A,MATCH(JRF!$Q60,Entities!AB:AB,0)),"")&amp;IFERROR(INDEX(Entities!A:A,MATCH(JRF!$Q60,Entities!AC:AC,0)),"")&amp;IFERROR(INDEX(Entities!A:A,MATCH(JRF!$Q60,Entities!AD:AD,0)),"")</f>
        <v/>
      </c>
      <c r="AO47" s="171" t="str">
        <f>IFERROR(INDEX(Entities!A:A,MATCH(JRF!$B60,Entities!C:C,0)),"")&amp;IFERROR(INDEX(Entities!A:A,MATCH(JRF!$B60,Entities!D:D,0)),"")&amp;IFERROR(INDEX(Entities!A:A,MATCH(JRF!$B60,Entities!E:E,0)),"")&amp;IFERROR(INDEX(Entities!A:A,MATCH(JRF!$B60,Entities!F:F,0)),"")&amp;IFERROR(INDEX(Entities!A:A,MATCH(JRF!$B60,Entities!G:G,0)),"")&amp;IFERROR(INDEX(Entities!A:A,MATCH(JRF!$B60,Entities!H:H,0)),"")&amp;IFERROR(INDEX(Entities!A:A,MATCH(JRF!$B60,Entities!I:I,0)),"")&amp;IFERROR(INDEX(Entities!A:A,MATCH(JRF!$B60,Entities!J:J,0)),"")&amp;IFERROR(INDEX(Entities!A:A,MATCH(JRF!$B60,Entities!K:K,0)),"")&amp;IFERROR(INDEX(Entities!A:A,MATCH(JRF!$B60,Entities!L:L,0)),"")&amp;IFERROR(INDEX(Entities!A:A,MATCH(JRF!$B60,Entities!M:M,0)),"")&amp;IFERROR(INDEX(Entities!A:A,MATCH(JRF!$B60,Entities!N:N,0)),"")&amp;IFERROR(INDEX(Entities!A:A,MATCH(JRF!$B60,Entities!O:O,0)),"")&amp;IFERROR(INDEX(Entities!A:A,MATCH(JRF!$B60,Entities!P:P,0)),"")&amp;IFERROR(INDEX(Entities!A:A,MATCH(JRF!$B60,Entities!Q:Q,0)),"")&amp;IFERROR(INDEX(Entities!A:A,MATCH(JRF!$B60,Entities!R:R,0)),"")&amp;IFERROR(INDEX(Entities!A:A,MATCH(JRF!$B60,Entities!S:S,0)),"")&amp;IFERROR(INDEX(Entities!A:A,MATCH(JRF!$B60,Entities!T:T,0)),"")&amp;IFERROR(INDEX(Entities!A:A,MATCH(JRF!$B60,Entities!U:U,0)),"")&amp;IFERROR(INDEX(Entities!A:A,MATCH(JRF!$B60,Entities!V:V,0)),"")&amp;IFERROR(INDEX(Entities!A:A,MATCH(JRF!$B60,Entities!W:W,0)),"")&amp;IFERROR(INDEX(Entities!A:A,MATCH(JRF!$B60,Entities!X:X,0)),"")&amp;IFERROR(INDEX(Entities!A:A,MATCH(JRF!$B60,Entities!Y:Y,0)),"")&amp;IFERROR(INDEX(Entities!A:A,MATCH(JRF!$B60,Entities!Z:Z,0)),"")&amp;IFERROR(INDEX(Entities!A:A,MATCH(JRF!$B60,Entities!AA:AA,0)),"")&amp;IFERROR(INDEX(Entities!A:A,MATCH(JRF!$B60,Entities!AB:AB,0)),"")&amp;IFERROR(INDEX(Entities!A:A,MATCH(JRF!$B60,Entities!AC:AC,0)),"")&amp;IFERROR(INDEX(Entities!A:A,MATCH(JRF!$B60,Entities!AD:AD,0)),"")</f>
        <v/>
      </c>
      <c r="AP47" s="171" t="str">
        <f>IF(JRF!B60=JRF!Q60,"",JRF!Q60&amp;JRF!B60)</f>
        <v/>
      </c>
      <c r="AQ47" s="171" t="str">
        <f>IF(OR(JRF!B60="",JRF!Q60="",Checks!AN47="",Checks!AO47=""),"",IF(OR(JRF!B60=JRF!Q60,Checks!AN47=Checks!AO47),"Legal Entity/BU is same",IF(AN47&amp;AO47=IFERROR(VLOOKUP(AN47&amp;AO47,'Intercompany Master'!X:X,1,0),0),"Intercompany Agreement Exist","Intercompany Agreement Required")))</f>
        <v/>
      </c>
      <c r="AR47" t="str" cm="1">
        <f t="array" ref="AR47">IF("Intercompany Agreement Exist"=VLOOKUP(JRF!Q60&amp;JRF!B60,Checks!AP:AQ,2,0),VLOOKUP(Checks!AN47&amp;Checks!AO47,'Intercompany Master'!X:AN,{2,3,4,5,6,7,8,9,10,11,12,13,14,15,16,17},0),"")</f>
        <v/>
      </c>
      <c r="AS47" s="170"/>
      <c r="AU47" s="170"/>
      <c r="BY47" t="s">
        <v>890</v>
      </c>
      <c r="BZ47" t="s">
        <v>610</v>
      </c>
      <c r="CG47" t="s">
        <v>399</v>
      </c>
      <c r="CH47" s="170" t="s">
        <v>891</v>
      </c>
      <c r="CI47" t="str">
        <f>IF(JRF!F60&gt;0,"",IF(JRF!B60="","",IF(LEFT(JRF!B60,1)=IFERROR(VLOOKUP(LEFT(JRF!B60,1),$CF$2:$CF$5,1,0),0),"Product Code Required",IF(JRF!C60="","",IF(JRF!C60=IFERROR(VLOOKUP(JRF!C60,$CH:$CH,1,0),0),"Product Code Required","NA")))))</f>
        <v/>
      </c>
      <c r="CJ47" t="str">
        <f>IF(JRF!AV60&gt;0,"",IF(JRF!Q60="","",IF(LEFT(JRF!Q60,1)=IFERROR(VLOOKUP(LEFT(JRF!Q60,1),$CF$2:$CF$5,1,0),0),"Product Code Required",IF(JRF!V60="","",IF(JRF!V60=IFERROR(VLOOKUP(JRF!V60,$CH:$CH,1,0),0),"Product Code Required","NA")))))</f>
        <v/>
      </c>
      <c r="CK47" t="str">
        <f>IFERROR(IF(LEN('Journal Template'!F58)&gt;0,"",IF('Journal Template'!A58="","",IF(LEFT('Journal Template'!A58,1)=IFERROR(VLOOKUP(LEFT('Journal Template'!A58,1),Checks!$CF$2:$CF$5,1,0),0),"Product Code Required",IF('Journal Template'!D58="","",IF('Journal Template'!D58=IFERROR(VLOOKUP('Journal Template'!D58,Checks!$CH:$CH,1,0),0),"Product Code Required","NA"))))),"")</f>
        <v/>
      </c>
      <c r="CM47" s="170" t="s">
        <v>892</v>
      </c>
      <c r="CN47" t="s">
        <v>893</v>
      </c>
    </row>
    <row r="48" spans="14:92">
      <c r="N48" t="s">
        <v>894</v>
      </c>
      <c r="O48" t="s">
        <v>895</v>
      </c>
      <c r="P48" t="s">
        <v>386</v>
      </c>
      <c r="Q48" s="150" t="str">
        <f>IF(JRF!D61="","",IF(IFERROR(VLOOKUP(JRF!D61,Checks!N:P,3,0),0)="A","","Inactive account in Use"))</f>
        <v/>
      </c>
      <c r="R48" t="str">
        <f>IFERROR(IF('Journal Template'!C460="","",IF(IFERROR(VLOOKUP('Journal Template'!C460,Checks!N:P,3,0),0)="A","","Inactive account in Use")),"")</f>
        <v/>
      </c>
      <c r="S48" t="s">
        <v>896</v>
      </c>
      <c r="T48" t="s">
        <v>386</v>
      </c>
      <c r="U48" t="s">
        <v>68</v>
      </c>
      <c r="V48" s="150" t="str">
        <f>IF(JRF!C61="","",IF(IFERROR(VLOOKUP(JRF!C61,Checks!S:U,3,0),0)="A","Entry with System fund Dept",""))</f>
        <v/>
      </c>
      <c r="W48" t="str">
        <f>IFERROR(IF('Journal Template'!D460="","",IF(IFERROR(VLOOKUP('Journal Template'!D460,Checks!S:U,3,0),0)="A","Entry with System fund Dept","")),"")</f>
        <v/>
      </c>
      <c r="X48" t="s">
        <v>897</v>
      </c>
      <c r="Y48" t="s">
        <v>389</v>
      </c>
      <c r="Z48" t="s">
        <v>898</v>
      </c>
      <c r="AA48" t="s">
        <v>887</v>
      </c>
      <c r="AB48" t="s">
        <v>125</v>
      </c>
      <c r="AC48" s="150" t="str">
        <f>IFERROR(IF(JRF!C61="","",IF(AND(VLOOKUP(JRF!C61,X:AA,4,0)=JRF!B61,VLOOKUP(JRF!C61,X:Y,2,0)="A"),"","Inactive Dept Combo Error")),"Inactive Dept Combo Error")</f>
        <v/>
      </c>
      <c r="AD48" t="str">
        <f>IFERROR(IF('Journal Template'!D460="","",IF(AND(VLOOKUP('Journal Template'!D460,X:AA,4,0)='Journal Template'!A460,VLOOKUP('Journal Template'!D460,X:Y,2,0)="A"),"","Inactive Dept Combo Error")),"")</f>
        <v/>
      </c>
      <c r="AG48" s="163" t="s">
        <v>392</v>
      </c>
      <c r="AH48" s="163" t="s">
        <v>675</v>
      </c>
      <c r="AI48" s="163" t="s">
        <v>899</v>
      </c>
      <c r="AJ48" s="163" t="s">
        <v>900</v>
      </c>
      <c r="AK48" s="150" t="str">
        <f>IF(JRF!B61="","",IF(JRF!B61=IFERROR(VLOOKUP(JRF!B61,Checks!AI:AI,1,0),0),"Entry in Branch/Satellite BU's",""))</f>
        <v/>
      </c>
      <c r="AL48" t="str">
        <f>IFERROR(IF('Journal Template'!A460="","",IF('Journal Template'!A460=IFERROR(VLOOKUP('Journal Template'!A460,Checks!AI:AI,1,0),0),"Entry in Branch/Satellite BU's","")),"")</f>
        <v/>
      </c>
      <c r="AN48" t="str">
        <f>IFERROR(INDEX(Entities!A:A,MATCH(JRF!$Q61,Entities!C:C,0)),"")&amp;IFERROR(INDEX(Entities!A:A,MATCH(JRF!$Q61,Entities!D:D,0)),"")&amp;IFERROR(INDEX(Entities!A:A,MATCH(JRF!$Q61,Entities!E:E,0)),"")&amp;IFERROR(INDEX(Entities!A:A,MATCH(JRF!$Q61,Entities!F:F,0)),"")&amp;IFERROR(INDEX(Entities!A:A,MATCH(JRF!$Q61,Entities!G:G,0)),"")&amp;IFERROR(INDEX(Entities!A:A,MATCH(JRF!$Q61,Entities!H:H,0)),"")&amp;IFERROR(INDEX(Entities!A:A,MATCH(JRF!$Q61,Entities!I:I,0)),"")&amp;IFERROR(INDEX(Entities!A:A,MATCH(JRF!$Q61,Entities!J:J,0)),"")&amp;IFERROR(INDEX(Entities!A:A,MATCH(JRF!$Q61,Entities!K:K,0)),"")&amp;IFERROR(INDEX(Entities!A:A,MATCH(JRF!$Q61,Entities!L:L,0)),"")&amp;IFERROR(INDEX(Entities!A:A,MATCH(JRF!$Q61,Entities!M:M,0)),"")&amp;IFERROR(INDEX(Entities!A:A,MATCH(JRF!$Q61,Entities!N:N,0)),"")&amp;IFERROR(INDEX(Entities!A:A,MATCH(JRF!$Q61,Entities!O:O,0)),"")&amp;IFERROR(INDEX(Entities!A:A,MATCH(JRF!$Q61,Entities!P:P,0)),"")&amp;IFERROR(INDEX(Entities!A:A,MATCH(JRF!$Q61,Entities!Q:Q,0)),"")&amp;IFERROR(INDEX(Entities!A:A,MATCH(JRF!$Q61,Entities!R:R,0)),"")&amp;IFERROR(INDEX(Entities!A:A,MATCH(JRF!$Q61,Entities!S:S,0)),"")&amp;IFERROR(INDEX(Entities!A:A,MATCH(JRF!$Q61,Entities!T:T,0)),"")&amp;IFERROR(INDEX(Entities!A:A,MATCH(JRF!$Q61,Entities!U:U,0)),"")&amp;IFERROR(INDEX(Entities!A:A,MATCH(JRF!$Q61,Entities!V:V,0)),"")&amp;IFERROR(INDEX(Entities!A:A,MATCH(JRF!$Q61,Entities!W:W,0)),"")&amp;IFERROR(INDEX(Entities!A:A,MATCH(JRF!$Q61,Entities!X:X,0)),"")&amp;IFERROR(INDEX(Entities!A:A,MATCH(JRF!$Q61,Entities!Y:Y,0)),"")&amp;IFERROR(INDEX(Entities!A:A,MATCH(JRF!$Q61,Entities!Z:Z,0)),"")&amp;IFERROR(INDEX(Entities!A:A,MATCH(JRF!$Q61,Entities!AA:AA,0)),"")&amp;IFERROR(INDEX(Entities!A:A,MATCH(JRF!$Q61,Entities!AB:AB,0)),"")&amp;IFERROR(INDEX(Entities!A:A,MATCH(JRF!$Q61,Entities!AC:AC,0)),"")&amp;IFERROR(INDEX(Entities!A:A,MATCH(JRF!$Q61,Entities!AD:AD,0)),"")</f>
        <v/>
      </c>
      <c r="AO48" s="171" t="str">
        <f>IFERROR(INDEX(Entities!A:A,MATCH(JRF!$B61,Entities!C:C,0)),"")&amp;IFERROR(INDEX(Entities!A:A,MATCH(JRF!$B61,Entities!D:D,0)),"")&amp;IFERROR(INDEX(Entities!A:A,MATCH(JRF!$B61,Entities!E:E,0)),"")&amp;IFERROR(INDEX(Entities!A:A,MATCH(JRF!$B61,Entities!F:F,0)),"")&amp;IFERROR(INDEX(Entities!A:A,MATCH(JRF!$B61,Entities!G:G,0)),"")&amp;IFERROR(INDEX(Entities!A:A,MATCH(JRF!$B61,Entities!H:H,0)),"")&amp;IFERROR(INDEX(Entities!A:A,MATCH(JRF!$B61,Entities!I:I,0)),"")&amp;IFERROR(INDEX(Entities!A:A,MATCH(JRF!$B61,Entities!J:J,0)),"")&amp;IFERROR(INDEX(Entities!A:A,MATCH(JRF!$B61,Entities!K:K,0)),"")&amp;IFERROR(INDEX(Entities!A:A,MATCH(JRF!$B61,Entities!L:L,0)),"")&amp;IFERROR(INDEX(Entities!A:A,MATCH(JRF!$B61,Entities!M:M,0)),"")&amp;IFERROR(INDEX(Entities!A:A,MATCH(JRF!$B61,Entities!N:N,0)),"")&amp;IFERROR(INDEX(Entities!A:A,MATCH(JRF!$B61,Entities!O:O,0)),"")&amp;IFERROR(INDEX(Entities!A:A,MATCH(JRF!$B61,Entities!P:P,0)),"")&amp;IFERROR(INDEX(Entities!A:A,MATCH(JRF!$B61,Entities!Q:Q,0)),"")&amp;IFERROR(INDEX(Entities!A:A,MATCH(JRF!$B61,Entities!R:R,0)),"")&amp;IFERROR(INDEX(Entities!A:A,MATCH(JRF!$B61,Entities!S:S,0)),"")&amp;IFERROR(INDEX(Entities!A:A,MATCH(JRF!$B61,Entities!T:T,0)),"")&amp;IFERROR(INDEX(Entities!A:A,MATCH(JRF!$B61,Entities!U:U,0)),"")&amp;IFERROR(INDEX(Entities!A:A,MATCH(JRF!$B61,Entities!V:V,0)),"")&amp;IFERROR(INDEX(Entities!A:A,MATCH(JRF!$B61,Entities!W:W,0)),"")&amp;IFERROR(INDEX(Entities!A:A,MATCH(JRF!$B61,Entities!X:X,0)),"")&amp;IFERROR(INDEX(Entities!A:A,MATCH(JRF!$B61,Entities!Y:Y,0)),"")&amp;IFERROR(INDEX(Entities!A:A,MATCH(JRF!$B61,Entities!Z:Z,0)),"")&amp;IFERROR(INDEX(Entities!A:A,MATCH(JRF!$B61,Entities!AA:AA,0)),"")&amp;IFERROR(INDEX(Entities!A:A,MATCH(JRF!$B61,Entities!AB:AB,0)),"")&amp;IFERROR(INDEX(Entities!A:A,MATCH(JRF!$B61,Entities!AC:AC,0)),"")&amp;IFERROR(INDEX(Entities!A:A,MATCH(JRF!$B61,Entities!AD:AD,0)),"")</f>
        <v/>
      </c>
      <c r="AP48" s="171" t="str">
        <f>IF(JRF!B61=JRF!Q61,"",JRF!Q61&amp;JRF!B61)</f>
        <v/>
      </c>
      <c r="AQ48" s="171" t="str">
        <f>IF(OR(JRF!B61="",JRF!Q61="",Checks!AN48="",Checks!AO48=""),"",IF(OR(JRF!B61=JRF!Q61,Checks!AN48=Checks!AO48),"Legal Entity/BU is same",IF(AN48&amp;AO48=IFERROR(VLOOKUP(AN48&amp;AO48,'Intercompany Master'!X:X,1,0),0),"Intercompany Agreement Exist","Intercompany Agreement Required")))</f>
        <v/>
      </c>
      <c r="AR48" t="str" cm="1">
        <f t="array" ref="AR48">IF("Intercompany Agreement Exist"=VLOOKUP(JRF!Q61&amp;JRF!B61,Checks!AP:AQ,2,0),VLOOKUP(Checks!AN48&amp;Checks!AO48,'Intercompany Master'!X:AN,{2,3,4,5,6,7,8,9,10,11,12,13,14,15,16,17},0),"")</f>
        <v/>
      </c>
      <c r="AS48" s="170"/>
      <c r="AU48" s="170"/>
      <c r="BY48" t="s">
        <v>901</v>
      </c>
      <c r="BZ48" t="s">
        <v>610</v>
      </c>
      <c r="CG48" t="s">
        <v>399</v>
      </c>
      <c r="CH48" s="170" t="s">
        <v>902</v>
      </c>
      <c r="CI48" t="str">
        <f>IF(JRF!F61&gt;0,"",IF(JRF!B61="","",IF(LEFT(JRF!B61,1)=IFERROR(VLOOKUP(LEFT(JRF!B61,1),$CF$2:$CF$5,1,0),0),"Product Code Required",IF(JRF!C61="","",IF(JRF!C61=IFERROR(VLOOKUP(JRF!C61,$CH:$CH,1,0),0),"Product Code Required","NA")))))</f>
        <v/>
      </c>
      <c r="CJ48" t="str">
        <f>IF(JRF!AV61&gt;0,"",IF(JRF!Q61="","",IF(LEFT(JRF!Q61,1)=IFERROR(VLOOKUP(LEFT(JRF!Q61,1),$CF$2:$CF$5,1,0),0),"Product Code Required",IF(JRF!V61="","",IF(JRF!V61=IFERROR(VLOOKUP(JRF!V61,$CH:$CH,1,0),0),"Product Code Required","NA")))))</f>
        <v/>
      </c>
      <c r="CK48" t="str">
        <f>IFERROR(IF(LEN('Journal Template'!F59)&gt;0,"",IF('Journal Template'!A59="","",IF(LEFT('Journal Template'!A59,1)=IFERROR(VLOOKUP(LEFT('Journal Template'!A59,1),Checks!$CF$2:$CF$5,1,0),0),"Product Code Required",IF('Journal Template'!D59="","",IF('Journal Template'!D59=IFERROR(VLOOKUP('Journal Template'!D59,Checks!$CH:$CH,1,0),0),"Product Code Required","NA"))))),"")</f>
        <v/>
      </c>
      <c r="CM48" s="170" t="s">
        <v>903</v>
      </c>
      <c r="CN48" t="s">
        <v>904</v>
      </c>
    </row>
    <row r="49" spans="14:92">
      <c r="N49" t="s">
        <v>905</v>
      </c>
      <c r="O49" t="s">
        <v>906</v>
      </c>
      <c r="P49" t="s">
        <v>386</v>
      </c>
      <c r="Q49" s="150" t="str">
        <f>IF(JRF!D62="","",IF(IFERROR(VLOOKUP(JRF!D62,Checks!N:P,3,0),0)="A","","Inactive account in Use"))</f>
        <v/>
      </c>
      <c r="R49" t="str">
        <f>IFERROR(IF('Journal Template'!C461="","",IF(IFERROR(VLOOKUP('Journal Template'!C461,Checks!N:P,3,0),0)="A","","Inactive account in Use")),"")</f>
        <v/>
      </c>
      <c r="S49" t="s">
        <v>907</v>
      </c>
      <c r="T49" t="s">
        <v>386</v>
      </c>
      <c r="U49" t="s">
        <v>381</v>
      </c>
      <c r="V49" s="150" t="str">
        <f>IF(JRF!C62="","",IF(IFERROR(VLOOKUP(JRF!C62,Checks!S:U,3,0),0)="A","Entry with System fund Dept",""))</f>
        <v/>
      </c>
      <c r="W49" t="str">
        <f>IFERROR(IF('Journal Template'!D461="","",IF(IFERROR(VLOOKUP('Journal Template'!D461,Checks!S:U,3,0),0)="A","Entry with System fund Dept","")),"")</f>
        <v/>
      </c>
      <c r="X49" t="s">
        <v>908</v>
      </c>
      <c r="Y49" t="s">
        <v>386</v>
      </c>
      <c r="Z49" t="s">
        <v>909</v>
      </c>
      <c r="AA49" t="s">
        <v>887</v>
      </c>
      <c r="AB49" t="s">
        <v>125</v>
      </c>
      <c r="AC49" s="150" t="str">
        <f>IFERROR(IF(JRF!C62="","",IF(AND(VLOOKUP(JRF!C62,X:AA,4,0)=JRF!B62,VLOOKUP(JRF!C62,X:Y,2,0)="A"),"","Inactive Dept Combo Error")),"Inactive Dept Combo Error")</f>
        <v/>
      </c>
      <c r="AD49" t="str">
        <f>IFERROR(IF('Journal Template'!D461="","",IF(AND(VLOOKUP('Journal Template'!D461,X:AA,4,0)='Journal Template'!A461,VLOOKUP('Journal Template'!D461,X:Y,2,0)="A"),"","Inactive Dept Combo Error")),"")</f>
        <v/>
      </c>
      <c r="AG49" s="163" t="s">
        <v>392</v>
      </c>
      <c r="AH49" s="163" t="s">
        <v>675</v>
      </c>
      <c r="AI49" s="163" t="s">
        <v>910</v>
      </c>
      <c r="AJ49" s="163" t="s">
        <v>911</v>
      </c>
      <c r="AK49" s="150" t="str">
        <f>IF(JRF!B62="","",IF(JRF!B62=IFERROR(VLOOKUP(JRF!B62,Checks!AI:AI,1,0),0),"Entry in Branch/Satellite BU's",""))</f>
        <v/>
      </c>
      <c r="AL49" t="str">
        <f>IFERROR(IF('Journal Template'!A461="","",IF('Journal Template'!A461=IFERROR(VLOOKUP('Journal Template'!A461,Checks!AI:AI,1,0),0),"Entry in Branch/Satellite BU's","")),"")</f>
        <v/>
      </c>
      <c r="AN49" t="str">
        <f>IFERROR(INDEX(Entities!A:A,MATCH(JRF!$Q62,Entities!C:C,0)),"")&amp;IFERROR(INDEX(Entities!A:A,MATCH(JRF!$Q62,Entities!D:D,0)),"")&amp;IFERROR(INDEX(Entities!A:A,MATCH(JRF!$Q62,Entities!E:E,0)),"")&amp;IFERROR(INDEX(Entities!A:A,MATCH(JRF!$Q62,Entities!F:F,0)),"")&amp;IFERROR(INDEX(Entities!A:A,MATCH(JRF!$Q62,Entities!G:G,0)),"")&amp;IFERROR(INDEX(Entities!A:A,MATCH(JRF!$Q62,Entities!H:H,0)),"")&amp;IFERROR(INDEX(Entities!A:A,MATCH(JRF!$Q62,Entities!I:I,0)),"")&amp;IFERROR(INDEX(Entities!A:A,MATCH(JRF!$Q62,Entities!J:J,0)),"")&amp;IFERROR(INDEX(Entities!A:A,MATCH(JRF!$Q62,Entities!K:K,0)),"")&amp;IFERROR(INDEX(Entities!A:A,MATCH(JRF!$Q62,Entities!L:L,0)),"")&amp;IFERROR(INDEX(Entities!A:A,MATCH(JRF!$Q62,Entities!M:M,0)),"")&amp;IFERROR(INDEX(Entities!A:A,MATCH(JRF!$Q62,Entities!N:N,0)),"")&amp;IFERROR(INDEX(Entities!A:A,MATCH(JRF!$Q62,Entities!O:O,0)),"")&amp;IFERROR(INDEX(Entities!A:A,MATCH(JRF!$Q62,Entities!P:P,0)),"")&amp;IFERROR(INDEX(Entities!A:A,MATCH(JRF!$Q62,Entities!Q:Q,0)),"")&amp;IFERROR(INDEX(Entities!A:A,MATCH(JRF!$Q62,Entities!R:R,0)),"")&amp;IFERROR(INDEX(Entities!A:A,MATCH(JRF!$Q62,Entities!S:S,0)),"")&amp;IFERROR(INDEX(Entities!A:A,MATCH(JRF!$Q62,Entities!T:T,0)),"")&amp;IFERROR(INDEX(Entities!A:A,MATCH(JRF!$Q62,Entities!U:U,0)),"")&amp;IFERROR(INDEX(Entities!A:A,MATCH(JRF!$Q62,Entities!V:V,0)),"")&amp;IFERROR(INDEX(Entities!A:A,MATCH(JRF!$Q62,Entities!W:W,0)),"")&amp;IFERROR(INDEX(Entities!A:A,MATCH(JRF!$Q62,Entities!X:X,0)),"")&amp;IFERROR(INDEX(Entities!A:A,MATCH(JRF!$Q62,Entities!Y:Y,0)),"")&amp;IFERROR(INDEX(Entities!A:A,MATCH(JRF!$Q62,Entities!Z:Z,0)),"")&amp;IFERROR(INDEX(Entities!A:A,MATCH(JRF!$Q62,Entities!AA:AA,0)),"")&amp;IFERROR(INDEX(Entities!A:A,MATCH(JRF!$Q62,Entities!AB:AB,0)),"")&amp;IFERROR(INDEX(Entities!A:A,MATCH(JRF!$Q62,Entities!AC:AC,0)),"")&amp;IFERROR(INDEX(Entities!A:A,MATCH(JRF!$Q62,Entities!AD:AD,0)),"")</f>
        <v/>
      </c>
      <c r="AO49" s="171" t="str">
        <f>IFERROR(INDEX(Entities!A:A,MATCH(JRF!$B62,Entities!C:C,0)),"")&amp;IFERROR(INDEX(Entities!A:A,MATCH(JRF!$B62,Entities!D:D,0)),"")&amp;IFERROR(INDEX(Entities!A:A,MATCH(JRF!$B62,Entities!E:E,0)),"")&amp;IFERROR(INDEX(Entities!A:A,MATCH(JRF!$B62,Entities!F:F,0)),"")&amp;IFERROR(INDEX(Entities!A:A,MATCH(JRF!$B62,Entities!G:G,0)),"")&amp;IFERROR(INDEX(Entities!A:A,MATCH(JRF!$B62,Entities!H:H,0)),"")&amp;IFERROR(INDEX(Entities!A:A,MATCH(JRF!$B62,Entities!I:I,0)),"")&amp;IFERROR(INDEX(Entities!A:A,MATCH(JRF!$B62,Entities!J:J,0)),"")&amp;IFERROR(INDEX(Entities!A:A,MATCH(JRF!$B62,Entities!K:K,0)),"")&amp;IFERROR(INDEX(Entities!A:A,MATCH(JRF!$B62,Entities!L:L,0)),"")&amp;IFERROR(INDEX(Entities!A:A,MATCH(JRF!$B62,Entities!M:M,0)),"")&amp;IFERROR(INDEX(Entities!A:A,MATCH(JRF!$B62,Entities!N:N,0)),"")&amp;IFERROR(INDEX(Entities!A:A,MATCH(JRF!$B62,Entities!O:O,0)),"")&amp;IFERROR(INDEX(Entities!A:A,MATCH(JRF!$B62,Entities!P:P,0)),"")&amp;IFERROR(INDEX(Entities!A:A,MATCH(JRF!$B62,Entities!Q:Q,0)),"")&amp;IFERROR(INDEX(Entities!A:A,MATCH(JRF!$B62,Entities!R:R,0)),"")&amp;IFERROR(INDEX(Entities!A:A,MATCH(JRF!$B62,Entities!S:S,0)),"")&amp;IFERROR(INDEX(Entities!A:A,MATCH(JRF!$B62,Entities!T:T,0)),"")&amp;IFERROR(INDEX(Entities!A:A,MATCH(JRF!$B62,Entities!U:U,0)),"")&amp;IFERROR(INDEX(Entities!A:A,MATCH(JRF!$B62,Entities!V:V,0)),"")&amp;IFERROR(INDEX(Entities!A:A,MATCH(JRF!$B62,Entities!W:W,0)),"")&amp;IFERROR(INDEX(Entities!A:A,MATCH(JRF!$B62,Entities!X:X,0)),"")&amp;IFERROR(INDEX(Entities!A:A,MATCH(JRF!$B62,Entities!Y:Y,0)),"")&amp;IFERROR(INDEX(Entities!A:A,MATCH(JRF!$B62,Entities!Z:Z,0)),"")&amp;IFERROR(INDEX(Entities!A:A,MATCH(JRF!$B62,Entities!AA:AA,0)),"")&amp;IFERROR(INDEX(Entities!A:A,MATCH(JRF!$B62,Entities!AB:AB,0)),"")&amp;IFERROR(INDEX(Entities!A:A,MATCH(JRF!$B62,Entities!AC:AC,0)),"")&amp;IFERROR(INDEX(Entities!A:A,MATCH(JRF!$B62,Entities!AD:AD,0)),"")</f>
        <v/>
      </c>
      <c r="AP49" s="171" t="str">
        <f>IF(JRF!B62=JRF!Q62,"",JRF!Q62&amp;JRF!B62)</f>
        <v/>
      </c>
      <c r="AQ49" s="171" t="str">
        <f>IF(OR(JRF!B62="",JRF!Q62="",Checks!AN49="",Checks!AO49=""),"",IF(OR(JRF!B62=JRF!Q62,Checks!AN49=Checks!AO49),"Legal Entity/BU is same",IF(AN49&amp;AO49=IFERROR(VLOOKUP(AN49&amp;AO49,'Intercompany Master'!X:X,1,0),0),"Intercompany Agreement Exist","Intercompany Agreement Required")))</f>
        <v/>
      </c>
      <c r="AR49" t="str" cm="1">
        <f t="array" ref="AR49">IF("Intercompany Agreement Exist"=VLOOKUP(JRF!Q62&amp;JRF!B62,Checks!AP:AQ,2,0),VLOOKUP(Checks!AN49&amp;Checks!AO49,'Intercompany Master'!X:AN,{2,3,4,5,6,7,8,9,10,11,12,13,14,15,16,17},0),"")</f>
        <v/>
      </c>
      <c r="AS49" s="170"/>
      <c r="AU49" s="170"/>
      <c r="BY49" t="s">
        <v>912</v>
      </c>
      <c r="BZ49" t="s">
        <v>610</v>
      </c>
      <c r="CG49" t="s">
        <v>391</v>
      </c>
      <c r="CH49" s="170" t="s">
        <v>913</v>
      </c>
      <c r="CI49" t="str">
        <f>IF(JRF!F62&gt;0,"",IF(JRF!B62="","",IF(LEFT(JRF!B62,1)=IFERROR(VLOOKUP(LEFT(JRF!B62,1),$CF$2:$CF$5,1,0),0),"Product Code Required",IF(JRF!C62="","",IF(JRF!C62=IFERROR(VLOOKUP(JRF!C62,$CH:$CH,1,0),0),"Product Code Required","NA")))))</f>
        <v/>
      </c>
      <c r="CJ49" t="str">
        <f>IF(JRF!AV62&gt;0,"",IF(JRF!Q62="","",IF(LEFT(JRF!Q62,1)=IFERROR(VLOOKUP(LEFT(JRF!Q62,1),$CF$2:$CF$5,1,0),0),"Product Code Required",IF(JRF!V62="","",IF(JRF!V62=IFERROR(VLOOKUP(JRF!V62,$CH:$CH,1,0),0),"Product Code Required","NA")))))</f>
        <v/>
      </c>
      <c r="CK49" t="str">
        <f>IFERROR(IF(LEN('Journal Template'!F60)&gt;0,"",IF('Journal Template'!A60="","",IF(LEFT('Journal Template'!A60,1)=IFERROR(VLOOKUP(LEFT('Journal Template'!A60,1),Checks!$CF$2:$CF$5,1,0),0),"Product Code Required",IF('Journal Template'!D60="","",IF('Journal Template'!D60=IFERROR(VLOOKUP('Journal Template'!D60,Checks!$CH:$CH,1,0),0),"Product Code Required","NA"))))),"")</f>
        <v/>
      </c>
      <c r="CM49" s="170" t="s">
        <v>914</v>
      </c>
      <c r="CN49" t="s">
        <v>915</v>
      </c>
    </row>
    <row r="50" spans="14:92">
      <c r="N50" t="s">
        <v>916</v>
      </c>
      <c r="O50" t="s">
        <v>864</v>
      </c>
      <c r="P50" t="s">
        <v>386</v>
      </c>
      <c r="Q50" s="150" t="str">
        <f>IF(JRF!D63="","",IF(IFERROR(VLOOKUP(JRF!D63,Checks!N:P,3,0),0)="A","","Inactive account in Use"))</f>
        <v/>
      </c>
      <c r="R50" t="str">
        <f>IFERROR(IF('Journal Template'!C462="","",IF(IFERROR(VLOOKUP('Journal Template'!C462,Checks!N:P,3,0),0)="A","","Inactive account in Use")),"")</f>
        <v/>
      </c>
      <c r="S50" t="s">
        <v>917</v>
      </c>
      <c r="T50" t="s">
        <v>386</v>
      </c>
      <c r="U50" t="s">
        <v>381</v>
      </c>
      <c r="V50" s="150" t="str">
        <f>IF(JRF!C63="","",IF(IFERROR(VLOOKUP(JRF!C63,Checks!S:U,3,0),0)="A","Entry with System fund Dept",""))</f>
        <v/>
      </c>
      <c r="W50" t="str">
        <f>IFERROR(IF('Journal Template'!D462="","",IF(IFERROR(VLOOKUP('Journal Template'!D462,Checks!S:U,3,0),0)="A","Entry with System fund Dept","")),"")</f>
        <v/>
      </c>
      <c r="X50" t="s">
        <v>918</v>
      </c>
      <c r="Y50" t="s">
        <v>386</v>
      </c>
      <c r="Z50" t="s">
        <v>919</v>
      </c>
      <c r="AA50" t="s">
        <v>887</v>
      </c>
      <c r="AB50" t="s">
        <v>125</v>
      </c>
      <c r="AC50" s="150" t="str">
        <f>IFERROR(IF(JRF!C63="","",IF(AND(VLOOKUP(JRF!C63,X:AA,4,0)=JRF!B63,VLOOKUP(JRF!C63,X:Y,2,0)="A"),"","Inactive Dept Combo Error")),"Inactive Dept Combo Error")</f>
        <v/>
      </c>
      <c r="AD50" t="str">
        <f>IFERROR(IF('Journal Template'!D462="","",IF(AND(VLOOKUP('Journal Template'!D462,X:AA,4,0)='Journal Template'!A462,VLOOKUP('Journal Template'!D462,X:Y,2,0)="A"),"","Inactive Dept Combo Error")),"")</f>
        <v/>
      </c>
      <c r="AG50" s="201" t="s">
        <v>392</v>
      </c>
      <c r="AH50" s="201" t="s">
        <v>675</v>
      </c>
      <c r="AI50" s="201" t="s">
        <v>920</v>
      </c>
      <c r="AJ50" s="201" t="s">
        <v>921</v>
      </c>
      <c r="AK50" s="150" t="str">
        <f>IF(JRF!B63="","",IF(JRF!B63=IFERROR(VLOOKUP(JRF!B63,Checks!AI:AI,1,0),0),"Entry in Branch/Satellite BU's",""))</f>
        <v/>
      </c>
      <c r="AL50" t="str">
        <f>IFERROR(IF('Journal Template'!A462="","",IF('Journal Template'!A462=IFERROR(VLOOKUP('Journal Template'!A462,Checks!AI:AI,1,0),0),"Entry in Branch/Satellite BU's","")),"")</f>
        <v/>
      </c>
      <c r="AN50" t="str">
        <f>IFERROR(INDEX(Entities!A:A,MATCH(JRF!$Q63,Entities!C:C,0)),"")&amp;IFERROR(INDEX(Entities!A:A,MATCH(JRF!$Q63,Entities!D:D,0)),"")&amp;IFERROR(INDEX(Entities!A:A,MATCH(JRF!$Q63,Entities!E:E,0)),"")&amp;IFERROR(INDEX(Entities!A:A,MATCH(JRF!$Q63,Entities!F:F,0)),"")&amp;IFERROR(INDEX(Entities!A:A,MATCH(JRF!$Q63,Entities!G:G,0)),"")&amp;IFERROR(INDEX(Entities!A:A,MATCH(JRF!$Q63,Entities!H:H,0)),"")&amp;IFERROR(INDEX(Entities!A:A,MATCH(JRF!$Q63,Entities!I:I,0)),"")&amp;IFERROR(INDEX(Entities!A:A,MATCH(JRF!$Q63,Entities!J:J,0)),"")&amp;IFERROR(INDEX(Entities!A:A,MATCH(JRF!$Q63,Entities!K:K,0)),"")&amp;IFERROR(INDEX(Entities!A:A,MATCH(JRF!$Q63,Entities!L:L,0)),"")&amp;IFERROR(INDEX(Entities!A:A,MATCH(JRF!$Q63,Entities!M:M,0)),"")&amp;IFERROR(INDEX(Entities!A:A,MATCH(JRF!$Q63,Entities!N:N,0)),"")&amp;IFERROR(INDEX(Entities!A:A,MATCH(JRF!$Q63,Entities!O:O,0)),"")&amp;IFERROR(INDEX(Entities!A:A,MATCH(JRF!$Q63,Entities!P:P,0)),"")&amp;IFERROR(INDEX(Entities!A:A,MATCH(JRF!$Q63,Entities!Q:Q,0)),"")&amp;IFERROR(INDEX(Entities!A:A,MATCH(JRF!$Q63,Entities!R:R,0)),"")&amp;IFERROR(INDEX(Entities!A:A,MATCH(JRF!$Q63,Entities!S:S,0)),"")&amp;IFERROR(INDEX(Entities!A:A,MATCH(JRF!$Q63,Entities!T:T,0)),"")&amp;IFERROR(INDEX(Entities!A:A,MATCH(JRF!$Q63,Entities!U:U,0)),"")&amp;IFERROR(INDEX(Entities!A:A,MATCH(JRF!$Q63,Entities!V:V,0)),"")&amp;IFERROR(INDEX(Entities!A:A,MATCH(JRF!$Q63,Entities!W:W,0)),"")&amp;IFERROR(INDEX(Entities!A:A,MATCH(JRF!$Q63,Entities!X:X,0)),"")&amp;IFERROR(INDEX(Entities!A:A,MATCH(JRF!$Q63,Entities!Y:Y,0)),"")&amp;IFERROR(INDEX(Entities!A:A,MATCH(JRF!$Q63,Entities!Z:Z,0)),"")&amp;IFERROR(INDEX(Entities!A:A,MATCH(JRF!$Q63,Entities!AA:AA,0)),"")&amp;IFERROR(INDEX(Entities!A:A,MATCH(JRF!$Q63,Entities!AB:AB,0)),"")&amp;IFERROR(INDEX(Entities!A:A,MATCH(JRF!$Q63,Entities!AC:AC,0)),"")&amp;IFERROR(INDEX(Entities!A:A,MATCH(JRF!$Q63,Entities!AD:AD,0)),"")</f>
        <v/>
      </c>
      <c r="AO50" s="171" t="str">
        <f>IFERROR(INDEX(Entities!A:A,MATCH(JRF!$B63,Entities!C:C,0)),"")&amp;IFERROR(INDEX(Entities!A:A,MATCH(JRF!$B63,Entities!D:D,0)),"")&amp;IFERROR(INDEX(Entities!A:A,MATCH(JRF!$B63,Entities!E:E,0)),"")&amp;IFERROR(INDEX(Entities!A:A,MATCH(JRF!$B63,Entities!F:F,0)),"")&amp;IFERROR(INDEX(Entities!A:A,MATCH(JRF!$B63,Entities!G:G,0)),"")&amp;IFERROR(INDEX(Entities!A:A,MATCH(JRF!$B63,Entities!H:H,0)),"")&amp;IFERROR(INDEX(Entities!A:A,MATCH(JRF!$B63,Entities!I:I,0)),"")&amp;IFERROR(INDEX(Entities!A:A,MATCH(JRF!$B63,Entities!J:J,0)),"")&amp;IFERROR(INDEX(Entities!A:A,MATCH(JRF!$B63,Entities!K:K,0)),"")&amp;IFERROR(INDEX(Entities!A:A,MATCH(JRF!$B63,Entities!L:L,0)),"")&amp;IFERROR(INDEX(Entities!A:A,MATCH(JRF!$B63,Entities!M:M,0)),"")&amp;IFERROR(INDEX(Entities!A:A,MATCH(JRF!$B63,Entities!N:N,0)),"")&amp;IFERROR(INDEX(Entities!A:A,MATCH(JRF!$B63,Entities!O:O,0)),"")&amp;IFERROR(INDEX(Entities!A:A,MATCH(JRF!$B63,Entities!P:P,0)),"")&amp;IFERROR(INDEX(Entities!A:A,MATCH(JRF!$B63,Entities!Q:Q,0)),"")&amp;IFERROR(INDEX(Entities!A:A,MATCH(JRF!$B63,Entities!R:R,0)),"")&amp;IFERROR(INDEX(Entities!A:A,MATCH(JRF!$B63,Entities!S:S,0)),"")&amp;IFERROR(INDEX(Entities!A:A,MATCH(JRF!$B63,Entities!T:T,0)),"")&amp;IFERROR(INDEX(Entities!A:A,MATCH(JRF!$B63,Entities!U:U,0)),"")&amp;IFERROR(INDEX(Entities!A:A,MATCH(JRF!$B63,Entities!V:V,0)),"")&amp;IFERROR(INDEX(Entities!A:A,MATCH(JRF!$B63,Entities!W:W,0)),"")&amp;IFERROR(INDEX(Entities!A:A,MATCH(JRF!$B63,Entities!X:X,0)),"")&amp;IFERROR(INDEX(Entities!A:A,MATCH(JRF!$B63,Entities!Y:Y,0)),"")&amp;IFERROR(INDEX(Entities!A:A,MATCH(JRF!$B63,Entities!Z:Z,0)),"")&amp;IFERROR(INDEX(Entities!A:A,MATCH(JRF!$B63,Entities!AA:AA,0)),"")&amp;IFERROR(INDEX(Entities!A:A,MATCH(JRF!$B63,Entities!AB:AB,0)),"")&amp;IFERROR(INDEX(Entities!A:A,MATCH(JRF!$B63,Entities!AC:AC,0)),"")&amp;IFERROR(INDEX(Entities!A:A,MATCH(JRF!$B63,Entities!AD:AD,0)),"")</f>
        <v/>
      </c>
      <c r="AP50" s="171" t="str">
        <f>IF(JRF!B63=JRF!Q63,"",JRF!Q63&amp;JRF!B63)</f>
        <v/>
      </c>
      <c r="AQ50" s="171" t="str">
        <f>IF(OR(JRF!B63="",JRF!Q63="",Checks!AN50="",Checks!AO50=""),"",IF(OR(JRF!B63=JRF!Q63,Checks!AN50=Checks!AO50),"Legal Entity/BU is same",IF(AN50&amp;AO50=IFERROR(VLOOKUP(AN50&amp;AO50,'Intercompany Master'!X:X,1,0),0),"Intercompany Agreement Exist","Intercompany Agreement Required")))</f>
        <v/>
      </c>
      <c r="AR50" t="str" cm="1">
        <f t="array" ref="AR50">IF("Intercompany Agreement Exist"=VLOOKUP(JRF!Q63&amp;JRF!B63,Checks!AP:AQ,2,0),VLOOKUP(Checks!AN50&amp;Checks!AO50,'Intercompany Master'!X:AN,{2,3,4,5,6,7,8,9,10,11,12,13,14,15,16,17},0),"")</f>
        <v/>
      </c>
      <c r="AS50" s="170"/>
      <c r="AU50" s="170"/>
      <c r="BY50" t="s">
        <v>922</v>
      </c>
      <c r="BZ50" t="s">
        <v>610</v>
      </c>
      <c r="CG50" t="s">
        <v>391</v>
      </c>
      <c r="CH50" s="170" t="s">
        <v>923</v>
      </c>
      <c r="CI50" t="str">
        <f>IF(JRF!F63&gt;0,"",IF(JRF!B63="","",IF(LEFT(JRF!B63,1)=IFERROR(VLOOKUP(LEFT(JRF!B63,1),$CF$2:$CF$5,1,0),0),"Product Code Required",IF(JRF!C63="","",IF(JRF!C63=IFERROR(VLOOKUP(JRF!C63,$CH:$CH,1,0),0),"Product Code Required","NA")))))</f>
        <v/>
      </c>
      <c r="CJ50" t="str">
        <f>IF(JRF!AV63&gt;0,"",IF(JRF!Q63="","",IF(LEFT(JRF!Q63,1)=IFERROR(VLOOKUP(LEFT(JRF!Q63,1),$CF$2:$CF$5,1,0),0),"Product Code Required",IF(JRF!V63="","",IF(JRF!V63=IFERROR(VLOOKUP(JRF!V63,$CH:$CH,1,0),0),"Product Code Required","NA")))))</f>
        <v/>
      </c>
      <c r="CK50" t="str">
        <f>IFERROR(IF(LEN('Journal Template'!F61)&gt;0,"",IF('Journal Template'!A61="","",IF(LEFT('Journal Template'!A61,1)=IFERROR(VLOOKUP(LEFT('Journal Template'!A61,1),Checks!$CF$2:$CF$5,1,0),0),"Product Code Required",IF('Journal Template'!D61="","",IF('Journal Template'!D61=IFERROR(VLOOKUP('Journal Template'!D61,Checks!$CH:$CH,1,0),0),"Product Code Required","NA"))))),"")</f>
        <v/>
      </c>
      <c r="CM50" s="170" t="s">
        <v>924</v>
      </c>
      <c r="CN50" t="s">
        <v>925</v>
      </c>
    </row>
    <row r="51" spans="14:92">
      <c r="N51" t="s">
        <v>926</v>
      </c>
      <c r="O51" t="s">
        <v>927</v>
      </c>
      <c r="P51" t="s">
        <v>386</v>
      </c>
      <c r="Q51" s="150" t="str">
        <f>IF(JRF!D64="","",IF(IFERROR(VLOOKUP(JRF!D64,Checks!N:P,3,0),0)="A","","Inactive account in Use"))</f>
        <v/>
      </c>
      <c r="R51" t="str">
        <f>IFERROR(IF('Journal Template'!C463="","",IF(IFERROR(VLOOKUP('Journal Template'!C463,Checks!N:P,3,0),0)="A","","Inactive account in Use")),"")</f>
        <v/>
      </c>
      <c r="S51" t="s">
        <v>928</v>
      </c>
      <c r="T51" t="s">
        <v>386</v>
      </c>
      <c r="U51" t="s">
        <v>381</v>
      </c>
      <c r="V51" s="150" t="str">
        <f>IF(JRF!C64="","",IF(IFERROR(VLOOKUP(JRF!C64,Checks!S:U,3,0),0)="A","Entry with System fund Dept",""))</f>
        <v/>
      </c>
      <c r="W51" t="str">
        <f>IFERROR(IF('Journal Template'!D463="","",IF(IFERROR(VLOOKUP('Journal Template'!D463,Checks!S:U,3,0),0)="A","Entry with System fund Dept","")),"")</f>
        <v/>
      </c>
      <c r="X51" t="s">
        <v>929</v>
      </c>
      <c r="Y51" t="s">
        <v>386</v>
      </c>
      <c r="Z51" t="s">
        <v>930</v>
      </c>
      <c r="AA51" t="s">
        <v>887</v>
      </c>
      <c r="AB51" t="s">
        <v>125</v>
      </c>
      <c r="AC51" s="150" t="str">
        <f>IFERROR(IF(JRF!C64="","",IF(AND(VLOOKUP(JRF!C64,X:AA,4,0)=JRF!B64,VLOOKUP(JRF!C64,X:Y,2,0)="A"),"","Inactive Dept Combo Error")),"Inactive Dept Combo Error")</f>
        <v/>
      </c>
      <c r="AD51" t="str">
        <f>IFERROR(IF('Journal Template'!D463="","",IF(AND(VLOOKUP('Journal Template'!D463,X:AA,4,0)='Journal Template'!A463,VLOOKUP('Journal Template'!D463,X:Y,2,0)="A"),"","Inactive Dept Combo Error")),"")</f>
        <v/>
      </c>
      <c r="AG51" s="163" t="s">
        <v>931</v>
      </c>
      <c r="AH51" s="163" t="s">
        <v>393</v>
      </c>
      <c r="AI51" s="163" t="s">
        <v>932</v>
      </c>
      <c r="AJ51" s="163" t="s">
        <v>933</v>
      </c>
      <c r="AK51" s="150" t="str">
        <f>IF(JRF!B64="","",IF(JRF!B64=IFERROR(VLOOKUP(JRF!B64,Checks!AI:AI,1,0),0),"Entry in Branch/Satellite BU's",""))</f>
        <v/>
      </c>
      <c r="AL51" t="str">
        <f>IFERROR(IF('Journal Template'!A463="","",IF('Journal Template'!A463=IFERROR(VLOOKUP('Journal Template'!A463,Checks!AI:AI,1,0),0),"Entry in Branch/Satellite BU's","")),"")</f>
        <v/>
      </c>
      <c r="AN51" t="str">
        <f>IFERROR(INDEX(Entities!A:A,MATCH(JRF!$Q64,Entities!C:C,0)),"")&amp;IFERROR(INDEX(Entities!A:A,MATCH(JRF!$Q64,Entities!D:D,0)),"")&amp;IFERROR(INDEX(Entities!A:A,MATCH(JRF!$Q64,Entities!E:E,0)),"")&amp;IFERROR(INDEX(Entities!A:A,MATCH(JRF!$Q64,Entities!F:F,0)),"")&amp;IFERROR(INDEX(Entities!A:A,MATCH(JRF!$Q64,Entities!G:G,0)),"")&amp;IFERROR(INDEX(Entities!A:A,MATCH(JRF!$Q64,Entities!H:H,0)),"")&amp;IFERROR(INDEX(Entities!A:A,MATCH(JRF!$Q64,Entities!I:I,0)),"")&amp;IFERROR(INDEX(Entities!A:A,MATCH(JRF!$Q64,Entities!J:J,0)),"")&amp;IFERROR(INDEX(Entities!A:A,MATCH(JRF!$Q64,Entities!K:K,0)),"")&amp;IFERROR(INDEX(Entities!A:A,MATCH(JRF!$Q64,Entities!L:L,0)),"")&amp;IFERROR(INDEX(Entities!A:A,MATCH(JRF!$Q64,Entities!M:M,0)),"")&amp;IFERROR(INDEX(Entities!A:A,MATCH(JRF!$Q64,Entities!N:N,0)),"")&amp;IFERROR(INDEX(Entities!A:A,MATCH(JRF!$Q64,Entities!O:O,0)),"")&amp;IFERROR(INDEX(Entities!A:A,MATCH(JRF!$Q64,Entities!P:P,0)),"")&amp;IFERROR(INDEX(Entities!A:A,MATCH(JRF!$Q64,Entities!Q:Q,0)),"")&amp;IFERROR(INDEX(Entities!A:A,MATCH(JRF!$Q64,Entities!R:R,0)),"")&amp;IFERROR(INDEX(Entities!A:A,MATCH(JRF!$Q64,Entities!S:S,0)),"")&amp;IFERROR(INDEX(Entities!A:A,MATCH(JRF!$Q64,Entities!T:T,0)),"")&amp;IFERROR(INDEX(Entities!A:A,MATCH(JRF!$Q64,Entities!U:U,0)),"")&amp;IFERROR(INDEX(Entities!A:A,MATCH(JRF!$Q64,Entities!V:V,0)),"")&amp;IFERROR(INDEX(Entities!A:A,MATCH(JRF!$Q64,Entities!W:W,0)),"")&amp;IFERROR(INDEX(Entities!A:A,MATCH(JRF!$Q64,Entities!X:X,0)),"")&amp;IFERROR(INDEX(Entities!A:A,MATCH(JRF!$Q64,Entities!Y:Y,0)),"")&amp;IFERROR(INDEX(Entities!A:A,MATCH(JRF!$Q64,Entities!Z:Z,0)),"")&amp;IFERROR(INDEX(Entities!A:A,MATCH(JRF!$Q64,Entities!AA:AA,0)),"")&amp;IFERROR(INDEX(Entities!A:A,MATCH(JRF!$Q64,Entities!AB:AB,0)),"")&amp;IFERROR(INDEX(Entities!A:A,MATCH(JRF!$Q64,Entities!AC:AC,0)),"")&amp;IFERROR(INDEX(Entities!A:A,MATCH(JRF!$Q64,Entities!AD:AD,0)),"")</f>
        <v/>
      </c>
      <c r="AO51" s="171" t="str">
        <f>IFERROR(INDEX(Entities!A:A,MATCH(JRF!$B64,Entities!C:C,0)),"")&amp;IFERROR(INDEX(Entities!A:A,MATCH(JRF!$B64,Entities!D:D,0)),"")&amp;IFERROR(INDEX(Entities!A:A,MATCH(JRF!$B64,Entities!E:E,0)),"")&amp;IFERROR(INDEX(Entities!A:A,MATCH(JRF!$B64,Entities!F:F,0)),"")&amp;IFERROR(INDEX(Entities!A:A,MATCH(JRF!$B64,Entities!G:G,0)),"")&amp;IFERROR(INDEX(Entities!A:A,MATCH(JRF!$B64,Entities!H:H,0)),"")&amp;IFERROR(INDEX(Entities!A:A,MATCH(JRF!$B64,Entities!I:I,0)),"")&amp;IFERROR(INDEX(Entities!A:A,MATCH(JRF!$B64,Entities!J:J,0)),"")&amp;IFERROR(INDEX(Entities!A:A,MATCH(JRF!$B64,Entities!K:K,0)),"")&amp;IFERROR(INDEX(Entities!A:A,MATCH(JRF!$B64,Entities!L:L,0)),"")&amp;IFERROR(INDEX(Entities!A:A,MATCH(JRF!$B64,Entities!M:M,0)),"")&amp;IFERROR(INDEX(Entities!A:A,MATCH(JRF!$B64,Entities!N:N,0)),"")&amp;IFERROR(INDEX(Entities!A:A,MATCH(JRF!$B64,Entities!O:O,0)),"")&amp;IFERROR(INDEX(Entities!A:A,MATCH(JRF!$B64,Entities!P:P,0)),"")&amp;IFERROR(INDEX(Entities!A:A,MATCH(JRF!$B64,Entities!Q:Q,0)),"")&amp;IFERROR(INDEX(Entities!A:A,MATCH(JRF!$B64,Entities!R:R,0)),"")&amp;IFERROR(INDEX(Entities!A:A,MATCH(JRF!$B64,Entities!S:S,0)),"")&amp;IFERROR(INDEX(Entities!A:A,MATCH(JRF!$B64,Entities!T:T,0)),"")&amp;IFERROR(INDEX(Entities!A:A,MATCH(JRF!$B64,Entities!U:U,0)),"")&amp;IFERROR(INDEX(Entities!A:A,MATCH(JRF!$B64,Entities!V:V,0)),"")&amp;IFERROR(INDEX(Entities!A:A,MATCH(JRF!$B64,Entities!W:W,0)),"")&amp;IFERROR(INDEX(Entities!A:A,MATCH(JRF!$B64,Entities!X:X,0)),"")&amp;IFERROR(INDEX(Entities!A:A,MATCH(JRF!$B64,Entities!Y:Y,0)),"")&amp;IFERROR(INDEX(Entities!A:A,MATCH(JRF!$B64,Entities!Z:Z,0)),"")&amp;IFERROR(INDEX(Entities!A:A,MATCH(JRF!$B64,Entities!AA:AA,0)),"")&amp;IFERROR(INDEX(Entities!A:A,MATCH(JRF!$B64,Entities!AB:AB,0)),"")&amp;IFERROR(INDEX(Entities!A:A,MATCH(JRF!$B64,Entities!AC:AC,0)),"")&amp;IFERROR(INDEX(Entities!A:A,MATCH(JRF!$B64,Entities!AD:AD,0)),"")</f>
        <v/>
      </c>
      <c r="AP51" s="171" t="str">
        <f>IF(JRF!B64=JRF!Q64,"",JRF!Q64&amp;JRF!B64)</f>
        <v/>
      </c>
      <c r="AQ51" s="171" t="str">
        <f>IF(OR(JRF!B64="",JRF!Q64="",Checks!AN51="",Checks!AO51=""),"",IF(OR(JRF!B64=JRF!Q64,Checks!AN51=Checks!AO51),"Legal Entity/BU is same",IF(AN51&amp;AO51=IFERROR(VLOOKUP(AN51&amp;AO51,'Intercompany Master'!X:X,1,0),0),"Intercompany Agreement Exist","Intercompany Agreement Required")))</f>
        <v/>
      </c>
      <c r="AR51" t="str" cm="1">
        <f t="array" ref="AR51">IF("Intercompany Agreement Exist"=VLOOKUP(JRF!Q64&amp;JRF!B64,Checks!AP:AQ,2,0),VLOOKUP(Checks!AN51&amp;Checks!AO51,'Intercompany Master'!X:AN,{2,3,4,5,6,7,8,9,10,11,12,13,14,15,16,17},0),"")</f>
        <v/>
      </c>
      <c r="AS51" s="170"/>
      <c r="AU51" s="170"/>
      <c r="BY51" t="s">
        <v>934</v>
      </c>
      <c r="BZ51" t="s">
        <v>610</v>
      </c>
      <c r="CG51" t="s">
        <v>391</v>
      </c>
      <c r="CH51" s="170" t="s">
        <v>935</v>
      </c>
      <c r="CI51" t="str">
        <f>IF(JRF!F64&gt;0,"",IF(JRF!B64="","",IF(LEFT(JRF!B64,1)=IFERROR(VLOOKUP(LEFT(JRF!B64,1),$CF$2:$CF$5,1,0),0),"Product Code Required",IF(JRF!C64="","",IF(JRF!C64=IFERROR(VLOOKUP(JRF!C64,$CH:$CH,1,0),0),"Product Code Required","NA")))))</f>
        <v/>
      </c>
      <c r="CJ51" t="str">
        <f>IF(JRF!AV64&gt;0,"",IF(JRF!Q64="","",IF(LEFT(JRF!Q64,1)=IFERROR(VLOOKUP(LEFT(JRF!Q64,1),$CF$2:$CF$5,1,0),0),"Product Code Required",IF(JRF!V64="","",IF(JRF!V64=IFERROR(VLOOKUP(JRF!V64,$CH:$CH,1,0),0),"Product Code Required","NA")))))</f>
        <v/>
      </c>
      <c r="CK51" t="str">
        <f>IFERROR(IF(LEN('Journal Template'!F62)&gt;0,"",IF('Journal Template'!A62="","",IF(LEFT('Journal Template'!A62,1)=IFERROR(VLOOKUP(LEFT('Journal Template'!A62,1),Checks!$CF$2:$CF$5,1,0),0),"Product Code Required",IF('Journal Template'!D62="","",IF('Journal Template'!D62=IFERROR(VLOOKUP('Journal Template'!D62,Checks!$CH:$CH,1,0),0),"Product Code Required","NA"))))),"")</f>
        <v/>
      </c>
      <c r="CM51" s="170" t="s">
        <v>936</v>
      </c>
      <c r="CN51" t="s">
        <v>937</v>
      </c>
    </row>
    <row r="52" spans="14:92">
      <c r="N52" t="s">
        <v>938</v>
      </c>
      <c r="O52" t="s">
        <v>939</v>
      </c>
      <c r="P52" t="s">
        <v>386</v>
      </c>
      <c r="Q52" s="150" t="str">
        <f>IF(JRF!D65="","",IF(IFERROR(VLOOKUP(JRF!D65,Checks!N:P,3,0),0)="A","","Inactive account in Use"))</f>
        <v/>
      </c>
      <c r="R52" t="str">
        <f>IFERROR(IF('Journal Template'!C464="","",IF(IFERROR(VLOOKUP('Journal Template'!C464,Checks!N:P,3,0),0)="A","","Inactive account in Use")),"")</f>
        <v/>
      </c>
      <c r="S52" t="s">
        <v>940</v>
      </c>
      <c r="T52" t="s">
        <v>386</v>
      </c>
      <c r="U52" t="s">
        <v>381</v>
      </c>
      <c r="V52" s="150" t="str">
        <f>IF(JRF!C65="","",IF(IFERROR(VLOOKUP(JRF!C65,Checks!S:U,3,0),0)="A","Entry with System fund Dept",""))</f>
        <v/>
      </c>
      <c r="W52" t="str">
        <f>IFERROR(IF('Journal Template'!D464="","",IF(IFERROR(VLOOKUP('Journal Template'!D464,Checks!S:U,3,0),0)="A","Entry with System fund Dept","")),"")</f>
        <v/>
      </c>
      <c r="X52" t="s">
        <v>941</v>
      </c>
      <c r="Y52" t="s">
        <v>389</v>
      </c>
      <c r="Z52" t="s">
        <v>942</v>
      </c>
      <c r="AA52" t="s">
        <v>943</v>
      </c>
      <c r="AB52" t="s">
        <v>125</v>
      </c>
      <c r="AC52" s="150" t="str">
        <f>IFERROR(IF(JRF!C65="","",IF(AND(VLOOKUP(JRF!C65,X:AA,4,0)=JRF!B65,VLOOKUP(JRF!C65,X:Y,2,0)="A"),"","Inactive Dept Combo Error")),"Inactive Dept Combo Error")</f>
        <v/>
      </c>
      <c r="AD52" t="str">
        <f>IFERROR(IF('Journal Template'!D464="","",IF(AND(VLOOKUP('Journal Template'!D464,X:AA,4,0)='Journal Template'!A464,VLOOKUP('Journal Template'!D464,X:Y,2,0)="A"),"","Inactive Dept Combo Error")),"")</f>
        <v/>
      </c>
      <c r="AG52" s="163" t="s">
        <v>931</v>
      </c>
      <c r="AH52" s="163" t="s">
        <v>944</v>
      </c>
      <c r="AI52" s="163" t="s">
        <v>945</v>
      </c>
      <c r="AJ52" s="163" t="s">
        <v>946</v>
      </c>
      <c r="AK52" s="150" t="str">
        <f>IF(JRF!B65="","",IF(JRF!B65=IFERROR(VLOOKUP(JRF!B65,Checks!AI:AI,1,0),0),"Entry in Branch/Satellite BU's",""))</f>
        <v/>
      </c>
      <c r="AL52" t="str">
        <f>IFERROR(IF('Journal Template'!A464="","",IF('Journal Template'!A464=IFERROR(VLOOKUP('Journal Template'!A464,Checks!AI:AI,1,0),0),"Entry in Branch/Satellite BU's","")),"")</f>
        <v/>
      </c>
      <c r="AN52" t="str">
        <f>IFERROR(INDEX(Entities!A:A,MATCH(JRF!$Q65,Entities!C:C,0)),"")&amp;IFERROR(INDEX(Entities!A:A,MATCH(JRF!$Q65,Entities!D:D,0)),"")&amp;IFERROR(INDEX(Entities!A:A,MATCH(JRF!$Q65,Entities!E:E,0)),"")&amp;IFERROR(INDEX(Entities!A:A,MATCH(JRF!$Q65,Entities!F:F,0)),"")&amp;IFERROR(INDEX(Entities!A:A,MATCH(JRF!$Q65,Entities!G:G,0)),"")&amp;IFERROR(INDEX(Entities!A:A,MATCH(JRF!$Q65,Entities!H:H,0)),"")&amp;IFERROR(INDEX(Entities!A:A,MATCH(JRF!$Q65,Entities!I:I,0)),"")&amp;IFERROR(INDEX(Entities!A:A,MATCH(JRF!$Q65,Entities!J:J,0)),"")&amp;IFERROR(INDEX(Entities!A:A,MATCH(JRF!$Q65,Entities!K:K,0)),"")&amp;IFERROR(INDEX(Entities!A:A,MATCH(JRF!$Q65,Entities!L:L,0)),"")&amp;IFERROR(INDEX(Entities!A:A,MATCH(JRF!$Q65,Entities!M:M,0)),"")&amp;IFERROR(INDEX(Entities!A:A,MATCH(JRF!$Q65,Entities!N:N,0)),"")&amp;IFERROR(INDEX(Entities!A:A,MATCH(JRF!$Q65,Entities!O:O,0)),"")&amp;IFERROR(INDEX(Entities!A:A,MATCH(JRF!$Q65,Entities!P:P,0)),"")&amp;IFERROR(INDEX(Entities!A:A,MATCH(JRF!$Q65,Entities!Q:Q,0)),"")&amp;IFERROR(INDEX(Entities!A:A,MATCH(JRF!$Q65,Entities!R:R,0)),"")&amp;IFERROR(INDEX(Entities!A:A,MATCH(JRF!$Q65,Entities!S:S,0)),"")&amp;IFERROR(INDEX(Entities!A:A,MATCH(JRF!$Q65,Entities!T:T,0)),"")&amp;IFERROR(INDEX(Entities!A:A,MATCH(JRF!$Q65,Entities!U:U,0)),"")&amp;IFERROR(INDEX(Entities!A:A,MATCH(JRF!$Q65,Entities!V:V,0)),"")&amp;IFERROR(INDEX(Entities!A:A,MATCH(JRF!$Q65,Entities!W:W,0)),"")&amp;IFERROR(INDEX(Entities!A:A,MATCH(JRF!$Q65,Entities!X:X,0)),"")&amp;IFERROR(INDEX(Entities!A:A,MATCH(JRF!$Q65,Entities!Y:Y,0)),"")&amp;IFERROR(INDEX(Entities!A:A,MATCH(JRF!$Q65,Entities!Z:Z,0)),"")&amp;IFERROR(INDEX(Entities!A:A,MATCH(JRF!$Q65,Entities!AA:AA,0)),"")&amp;IFERROR(INDEX(Entities!A:A,MATCH(JRF!$Q65,Entities!AB:AB,0)),"")&amp;IFERROR(INDEX(Entities!A:A,MATCH(JRF!$Q65,Entities!AC:AC,0)),"")&amp;IFERROR(INDEX(Entities!A:A,MATCH(JRF!$Q65,Entities!AD:AD,0)),"")</f>
        <v/>
      </c>
      <c r="AO52" s="171" t="str">
        <f>IFERROR(INDEX(Entities!A:A,MATCH(JRF!$B65,Entities!C:C,0)),"")&amp;IFERROR(INDEX(Entities!A:A,MATCH(JRF!$B65,Entities!D:D,0)),"")&amp;IFERROR(INDEX(Entities!A:A,MATCH(JRF!$B65,Entities!E:E,0)),"")&amp;IFERROR(INDEX(Entities!A:A,MATCH(JRF!$B65,Entities!F:F,0)),"")&amp;IFERROR(INDEX(Entities!A:A,MATCH(JRF!$B65,Entities!G:G,0)),"")&amp;IFERROR(INDEX(Entities!A:A,MATCH(JRF!$B65,Entities!H:H,0)),"")&amp;IFERROR(INDEX(Entities!A:A,MATCH(JRF!$B65,Entities!I:I,0)),"")&amp;IFERROR(INDEX(Entities!A:A,MATCH(JRF!$B65,Entities!J:J,0)),"")&amp;IFERROR(INDEX(Entities!A:A,MATCH(JRF!$B65,Entities!K:K,0)),"")&amp;IFERROR(INDEX(Entities!A:A,MATCH(JRF!$B65,Entities!L:L,0)),"")&amp;IFERROR(INDEX(Entities!A:A,MATCH(JRF!$B65,Entities!M:M,0)),"")&amp;IFERROR(INDEX(Entities!A:A,MATCH(JRF!$B65,Entities!N:N,0)),"")&amp;IFERROR(INDEX(Entities!A:A,MATCH(JRF!$B65,Entities!O:O,0)),"")&amp;IFERROR(INDEX(Entities!A:A,MATCH(JRF!$B65,Entities!P:P,0)),"")&amp;IFERROR(INDEX(Entities!A:A,MATCH(JRF!$B65,Entities!Q:Q,0)),"")&amp;IFERROR(INDEX(Entities!A:A,MATCH(JRF!$B65,Entities!R:R,0)),"")&amp;IFERROR(INDEX(Entities!A:A,MATCH(JRF!$B65,Entities!S:S,0)),"")&amp;IFERROR(INDEX(Entities!A:A,MATCH(JRF!$B65,Entities!T:T,0)),"")&amp;IFERROR(INDEX(Entities!A:A,MATCH(JRF!$B65,Entities!U:U,0)),"")&amp;IFERROR(INDEX(Entities!A:A,MATCH(JRF!$B65,Entities!V:V,0)),"")&amp;IFERROR(INDEX(Entities!A:A,MATCH(JRF!$B65,Entities!W:W,0)),"")&amp;IFERROR(INDEX(Entities!A:A,MATCH(JRF!$B65,Entities!X:X,0)),"")&amp;IFERROR(INDEX(Entities!A:A,MATCH(JRF!$B65,Entities!Y:Y,0)),"")&amp;IFERROR(INDEX(Entities!A:A,MATCH(JRF!$B65,Entities!Z:Z,0)),"")&amp;IFERROR(INDEX(Entities!A:A,MATCH(JRF!$B65,Entities!AA:AA,0)),"")&amp;IFERROR(INDEX(Entities!A:A,MATCH(JRF!$B65,Entities!AB:AB,0)),"")&amp;IFERROR(INDEX(Entities!A:A,MATCH(JRF!$B65,Entities!AC:AC,0)),"")&amp;IFERROR(INDEX(Entities!A:A,MATCH(JRF!$B65,Entities!AD:AD,0)),"")</f>
        <v/>
      </c>
      <c r="AP52" s="171" t="str">
        <f>IF(JRF!B65=JRF!Q65,"",JRF!Q65&amp;JRF!B65)</f>
        <v/>
      </c>
      <c r="AQ52" s="171" t="str">
        <f>IF(OR(JRF!B65="",JRF!Q65="",Checks!AN52="",Checks!AO52=""),"",IF(OR(JRF!B65=JRF!Q65,Checks!AN52=Checks!AO52),"Legal Entity/BU is same",IF(AN52&amp;AO52=IFERROR(VLOOKUP(AN52&amp;AO52,'Intercompany Master'!X:X,1,0),0),"Intercompany Agreement Exist","Intercompany Agreement Required")))</f>
        <v/>
      </c>
      <c r="AR52" t="str" cm="1">
        <f t="array" ref="AR52">IF("Intercompany Agreement Exist"=VLOOKUP(JRF!Q65&amp;JRF!B65,Checks!AP:AQ,2,0),VLOOKUP(Checks!AN52&amp;Checks!AO52,'Intercompany Master'!X:AN,{2,3,4,5,6,7,8,9,10,11,12,13,14,15,16,17},0),"")</f>
        <v/>
      </c>
      <c r="AS52" s="170"/>
      <c r="AU52" s="170"/>
      <c r="BY52" t="s">
        <v>947</v>
      </c>
      <c r="BZ52" t="s">
        <v>610</v>
      </c>
      <c r="CG52" t="s">
        <v>399</v>
      </c>
      <c r="CH52" s="170" t="s">
        <v>948</v>
      </c>
      <c r="CI52" t="str">
        <f>IF(JRF!F65&gt;0,"",IF(JRF!B65="","",IF(LEFT(JRF!B65,1)=IFERROR(VLOOKUP(LEFT(JRF!B65,1),$CF$2:$CF$5,1,0),0),"Product Code Required",IF(JRF!C65="","",IF(JRF!C65=IFERROR(VLOOKUP(JRF!C65,$CH:$CH,1,0),0),"Product Code Required","NA")))))</f>
        <v/>
      </c>
      <c r="CJ52" t="str">
        <f>IF(JRF!AV65&gt;0,"",IF(JRF!Q65="","",IF(LEFT(JRF!Q65,1)=IFERROR(VLOOKUP(LEFT(JRF!Q65,1),$CF$2:$CF$5,1,0),0),"Product Code Required",IF(JRF!V65="","",IF(JRF!V65=IFERROR(VLOOKUP(JRF!V65,$CH:$CH,1,0),0),"Product Code Required","NA")))))</f>
        <v/>
      </c>
      <c r="CK52" t="str">
        <f>IFERROR(IF(LEN('Journal Template'!F63)&gt;0,"",IF('Journal Template'!A63="","",IF(LEFT('Journal Template'!A63,1)=IFERROR(VLOOKUP(LEFT('Journal Template'!A63,1),Checks!$CF$2:$CF$5,1,0),0),"Product Code Required",IF('Journal Template'!D63="","",IF('Journal Template'!D63=IFERROR(VLOOKUP('Journal Template'!D63,Checks!$CH:$CH,1,0),0),"Product Code Required","NA"))))),"")</f>
        <v/>
      </c>
      <c r="CM52" s="170" t="s">
        <v>949</v>
      </c>
      <c r="CN52" t="s">
        <v>950</v>
      </c>
    </row>
    <row r="53" spans="14:92">
      <c r="N53" t="s">
        <v>951</v>
      </c>
      <c r="O53" t="s">
        <v>952</v>
      </c>
      <c r="P53" t="s">
        <v>386</v>
      </c>
      <c r="Q53" s="150" t="str">
        <f>IF(JRF!D66="","",IF(IFERROR(VLOOKUP(JRF!D66,Checks!N:P,3,0),0)="A","","Inactive account in Use"))</f>
        <v/>
      </c>
      <c r="R53" t="str">
        <f>IFERROR(IF('Journal Template'!C465="","",IF(IFERROR(VLOOKUP('Journal Template'!C465,Checks!N:P,3,0),0)="A","","Inactive account in Use")),"")</f>
        <v/>
      </c>
      <c r="S53" t="s">
        <v>953</v>
      </c>
      <c r="T53" t="s">
        <v>386</v>
      </c>
      <c r="U53" t="s">
        <v>381</v>
      </c>
      <c r="V53" s="150" t="str">
        <f>IF(JRF!C66="","",IF(IFERROR(VLOOKUP(JRF!C66,Checks!S:U,3,0),0)="A","Entry with System fund Dept",""))</f>
        <v/>
      </c>
      <c r="W53" t="str">
        <f>IFERROR(IF('Journal Template'!D465="","",IF(IFERROR(VLOOKUP('Journal Template'!D465,Checks!S:U,3,0),0)="A","Entry with System fund Dept","")),"")</f>
        <v/>
      </c>
      <c r="X53" t="s">
        <v>954</v>
      </c>
      <c r="Y53" t="s">
        <v>389</v>
      </c>
      <c r="Z53" t="s">
        <v>955</v>
      </c>
      <c r="AA53" t="s">
        <v>505</v>
      </c>
      <c r="AB53" t="s">
        <v>125</v>
      </c>
      <c r="AC53" s="150" t="str">
        <f>IFERROR(IF(JRF!C66="","",IF(AND(VLOOKUP(JRF!C66,X:AA,4,0)=JRF!B66,VLOOKUP(JRF!C66,X:Y,2,0)="A"),"","Inactive Dept Combo Error")),"Inactive Dept Combo Error")</f>
        <v/>
      </c>
      <c r="AD53" t="str">
        <f>IFERROR(IF('Journal Template'!D465="","",IF(AND(VLOOKUP('Journal Template'!D465,X:AA,4,0)='Journal Template'!A465,VLOOKUP('Journal Template'!D465,X:Y,2,0)="A"),"","Inactive Dept Combo Error")),"")</f>
        <v/>
      </c>
      <c r="AG53" s="163" t="s">
        <v>931</v>
      </c>
      <c r="AH53" s="163" t="s">
        <v>944</v>
      </c>
      <c r="AI53" s="163" t="s">
        <v>956</v>
      </c>
      <c r="AJ53" s="163" t="s">
        <v>957</v>
      </c>
      <c r="AK53" s="150" t="str">
        <f>IF(JRF!B66="","",IF(JRF!B66=IFERROR(VLOOKUP(JRF!B66,Checks!AI:AI,1,0),0),"Entry in Branch/Satellite BU's",""))</f>
        <v/>
      </c>
      <c r="AL53" t="str">
        <f>IFERROR(IF('Journal Template'!A465="","",IF('Journal Template'!A465=IFERROR(VLOOKUP('Journal Template'!A465,Checks!AI:AI,1,0),0),"Entry in Branch/Satellite BU's","")),"")</f>
        <v/>
      </c>
      <c r="AN53" t="str">
        <f>IFERROR(INDEX(Entities!A:A,MATCH(JRF!$Q66,Entities!C:C,0)),"")&amp;IFERROR(INDEX(Entities!A:A,MATCH(JRF!$Q66,Entities!D:D,0)),"")&amp;IFERROR(INDEX(Entities!A:A,MATCH(JRF!$Q66,Entities!E:E,0)),"")&amp;IFERROR(INDEX(Entities!A:A,MATCH(JRF!$Q66,Entities!F:F,0)),"")&amp;IFERROR(INDEX(Entities!A:A,MATCH(JRF!$Q66,Entities!G:G,0)),"")&amp;IFERROR(INDEX(Entities!A:A,MATCH(JRF!$Q66,Entities!H:H,0)),"")&amp;IFERROR(INDEX(Entities!A:A,MATCH(JRF!$Q66,Entities!I:I,0)),"")&amp;IFERROR(INDEX(Entities!A:A,MATCH(JRF!$Q66,Entities!J:J,0)),"")&amp;IFERROR(INDEX(Entities!A:A,MATCH(JRF!$Q66,Entities!K:K,0)),"")&amp;IFERROR(INDEX(Entities!A:A,MATCH(JRF!$Q66,Entities!L:L,0)),"")&amp;IFERROR(INDEX(Entities!A:A,MATCH(JRF!$Q66,Entities!M:M,0)),"")&amp;IFERROR(INDEX(Entities!A:A,MATCH(JRF!$Q66,Entities!N:N,0)),"")&amp;IFERROR(INDEX(Entities!A:A,MATCH(JRF!$Q66,Entities!O:O,0)),"")&amp;IFERROR(INDEX(Entities!A:A,MATCH(JRF!$Q66,Entities!P:P,0)),"")&amp;IFERROR(INDEX(Entities!A:A,MATCH(JRF!$Q66,Entities!Q:Q,0)),"")&amp;IFERROR(INDEX(Entities!A:A,MATCH(JRF!$Q66,Entities!R:R,0)),"")&amp;IFERROR(INDEX(Entities!A:A,MATCH(JRF!$Q66,Entities!S:S,0)),"")&amp;IFERROR(INDEX(Entities!A:A,MATCH(JRF!$Q66,Entities!T:T,0)),"")&amp;IFERROR(INDEX(Entities!A:A,MATCH(JRF!$Q66,Entities!U:U,0)),"")&amp;IFERROR(INDEX(Entities!A:A,MATCH(JRF!$Q66,Entities!V:V,0)),"")&amp;IFERROR(INDEX(Entities!A:A,MATCH(JRF!$Q66,Entities!W:W,0)),"")&amp;IFERROR(INDEX(Entities!A:A,MATCH(JRF!$Q66,Entities!X:X,0)),"")&amp;IFERROR(INDEX(Entities!A:A,MATCH(JRF!$Q66,Entities!Y:Y,0)),"")&amp;IFERROR(INDEX(Entities!A:A,MATCH(JRF!$Q66,Entities!Z:Z,0)),"")&amp;IFERROR(INDEX(Entities!A:A,MATCH(JRF!$Q66,Entities!AA:AA,0)),"")&amp;IFERROR(INDEX(Entities!A:A,MATCH(JRF!$Q66,Entities!AB:AB,0)),"")&amp;IFERROR(INDEX(Entities!A:A,MATCH(JRF!$Q66,Entities!AC:AC,0)),"")&amp;IFERROR(INDEX(Entities!A:A,MATCH(JRF!$Q66,Entities!AD:AD,0)),"")</f>
        <v/>
      </c>
      <c r="AO53" s="171" t="str">
        <f>IFERROR(INDEX(Entities!A:A,MATCH(JRF!$B66,Entities!C:C,0)),"")&amp;IFERROR(INDEX(Entities!A:A,MATCH(JRF!$B66,Entities!D:D,0)),"")&amp;IFERROR(INDEX(Entities!A:A,MATCH(JRF!$B66,Entities!E:E,0)),"")&amp;IFERROR(INDEX(Entities!A:A,MATCH(JRF!$B66,Entities!F:F,0)),"")&amp;IFERROR(INDEX(Entities!A:A,MATCH(JRF!$B66,Entities!G:G,0)),"")&amp;IFERROR(INDEX(Entities!A:A,MATCH(JRF!$B66,Entities!H:H,0)),"")&amp;IFERROR(INDEX(Entities!A:A,MATCH(JRF!$B66,Entities!I:I,0)),"")&amp;IFERROR(INDEX(Entities!A:A,MATCH(JRF!$B66,Entities!J:J,0)),"")&amp;IFERROR(INDEX(Entities!A:A,MATCH(JRF!$B66,Entities!K:K,0)),"")&amp;IFERROR(INDEX(Entities!A:A,MATCH(JRF!$B66,Entities!L:L,0)),"")&amp;IFERROR(INDEX(Entities!A:A,MATCH(JRF!$B66,Entities!M:M,0)),"")&amp;IFERROR(INDEX(Entities!A:A,MATCH(JRF!$B66,Entities!N:N,0)),"")&amp;IFERROR(INDEX(Entities!A:A,MATCH(JRF!$B66,Entities!O:O,0)),"")&amp;IFERROR(INDEX(Entities!A:A,MATCH(JRF!$B66,Entities!P:P,0)),"")&amp;IFERROR(INDEX(Entities!A:A,MATCH(JRF!$B66,Entities!Q:Q,0)),"")&amp;IFERROR(INDEX(Entities!A:A,MATCH(JRF!$B66,Entities!R:R,0)),"")&amp;IFERROR(INDEX(Entities!A:A,MATCH(JRF!$B66,Entities!S:S,0)),"")&amp;IFERROR(INDEX(Entities!A:A,MATCH(JRF!$B66,Entities!T:T,0)),"")&amp;IFERROR(INDEX(Entities!A:A,MATCH(JRF!$B66,Entities!U:U,0)),"")&amp;IFERROR(INDEX(Entities!A:A,MATCH(JRF!$B66,Entities!V:V,0)),"")&amp;IFERROR(INDEX(Entities!A:A,MATCH(JRF!$B66,Entities!W:W,0)),"")&amp;IFERROR(INDEX(Entities!A:A,MATCH(JRF!$B66,Entities!X:X,0)),"")&amp;IFERROR(INDEX(Entities!A:A,MATCH(JRF!$B66,Entities!Y:Y,0)),"")&amp;IFERROR(INDEX(Entities!A:A,MATCH(JRF!$B66,Entities!Z:Z,0)),"")&amp;IFERROR(INDEX(Entities!A:A,MATCH(JRF!$B66,Entities!AA:AA,0)),"")&amp;IFERROR(INDEX(Entities!A:A,MATCH(JRF!$B66,Entities!AB:AB,0)),"")&amp;IFERROR(INDEX(Entities!A:A,MATCH(JRF!$B66,Entities!AC:AC,0)),"")&amp;IFERROR(INDEX(Entities!A:A,MATCH(JRF!$B66,Entities!AD:AD,0)),"")</f>
        <v/>
      </c>
      <c r="AP53" s="171" t="str">
        <f>IF(JRF!B66=JRF!Q66,"",JRF!Q66&amp;JRF!B66)</f>
        <v/>
      </c>
      <c r="AQ53" s="171" t="str">
        <f>IF(OR(JRF!B66="",JRF!Q66="",Checks!AN53="",Checks!AO53=""),"",IF(OR(JRF!B66=JRF!Q66,Checks!AN53=Checks!AO53),"Legal Entity/BU is same",IF(AN53&amp;AO53=IFERROR(VLOOKUP(AN53&amp;AO53,'Intercompany Master'!X:X,1,0),0),"Intercompany Agreement Exist","Intercompany Agreement Required")))</f>
        <v/>
      </c>
      <c r="AR53" t="str" cm="1">
        <f t="array" ref="AR53">IF("Intercompany Agreement Exist"=VLOOKUP(JRF!Q66&amp;JRF!B66,Checks!AP:AQ,2,0),VLOOKUP(Checks!AN53&amp;Checks!AO53,'Intercompany Master'!X:AN,{2,3,4,5,6,7,8,9,10,11,12,13,14,15,16,17},0),"")</f>
        <v/>
      </c>
      <c r="AS53" s="170"/>
      <c r="AU53" s="170"/>
      <c r="BY53" t="s">
        <v>958</v>
      </c>
      <c r="BZ53" t="s">
        <v>610</v>
      </c>
      <c r="CG53" t="s">
        <v>399</v>
      </c>
      <c r="CH53" s="170" t="s">
        <v>959</v>
      </c>
      <c r="CI53" t="str">
        <f>IF(JRF!F66&gt;0,"",IF(JRF!B66="","",IF(LEFT(JRF!B66,1)=IFERROR(VLOOKUP(LEFT(JRF!B66,1),$CF$2:$CF$5,1,0),0),"Product Code Required",IF(JRF!C66="","",IF(JRF!C66=IFERROR(VLOOKUP(JRF!C66,$CH:$CH,1,0),0),"Product Code Required","NA")))))</f>
        <v/>
      </c>
      <c r="CJ53" t="str">
        <f>IF(JRF!AV66&gt;0,"",IF(JRF!Q66="","",IF(LEFT(JRF!Q66,1)=IFERROR(VLOOKUP(LEFT(JRF!Q66,1),$CF$2:$CF$5,1,0),0),"Product Code Required",IF(JRF!V66="","",IF(JRF!V66=IFERROR(VLOOKUP(JRF!V66,$CH:$CH,1,0),0),"Product Code Required","NA")))))</f>
        <v/>
      </c>
      <c r="CK53" t="str">
        <f>IFERROR(IF(LEN('Journal Template'!F64)&gt;0,"",IF('Journal Template'!A64="","",IF(LEFT('Journal Template'!A64,1)=IFERROR(VLOOKUP(LEFT('Journal Template'!A64,1),Checks!$CF$2:$CF$5,1,0),0),"Product Code Required",IF('Journal Template'!D64="","",IF('Journal Template'!D64=IFERROR(VLOOKUP('Journal Template'!D64,Checks!$CH:$CH,1,0),0),"Product Code Required","NA"))))),"")</f>
        <v/>
      </c>
      <c r="CM53" s="170" t="s">
        <v>960</v>
      </c>
      <c r="CN53" t="s">
        <v>961</v>
      </c>
    </row>
    <row r="54" spans="14:92">
      <c r="N54" t="s">
        <v>962</v>
      </c>
      <c r="O54" t="s">
        <v>864</v>
      </c>
      <c r="P54" t="s">
        <v>386</v>
      </c>
      <c r="Q54" s="150" t="str">
        <f>IF(JRF!D67="","",IF(IFERROR(VLOOKUP(JRF!D67,Checks!N:P,3,0),0)="A","","Inactive account in Use"))</f>
        <v/>
      </c>
      <c r="R54" t="str">
        <f>IFERROR(IF('Journal Template'!C466="","",IF(IFERROR(VLOOKUP('Journal Template'!C466,Checks!N:P,3,0),0)="A","","Inactive account in Use")),"")</f>
        <v/>
      </c>
      <c r="S54" t="s">
        <v>963</v>
      </c>
      <c r="T54" t="s">
        <v>386</v>
      </c>
      <c r="U54" t="s">
        <v>381</v>
      </c>
      <c r="V54" s="150" t="str">
        <f>IF(JRF!C67="","",IF(IFERROR(VLOOKUP(JRF!C67,Checks!S:U,3,0),0)="A","Entry with System fund Dept",""))</f>
        <v/>
      </c>
      <c r="W54" t="str">
        <f>IFERROR(IF('Journal Template'!D466="","",IF(IFERROR(VLOOKUP('Journal Template'!D466,Checks!S:U,3,0),0)="A","Entry with System fund Dept","")),"")</f>
        <v/>
      </c>
      <c r="X54" t="s">
        <v>964</v>
      </c>
      <c r="Y54" t="s">
        <v>389</v>
      </c>
      <c r="Z54" t="s">
        <v>965</v>
      </c>
      <c r="AA54" t="s">
        <v>407</v>
      </c>
      <c r="AB54" t="s">
        <v>125</v>
      </c>
      <c r="AC54" s="150" t="str">
        <f>IFERROR(IF(JRF!C67="","",IF(AND(VLOOKUP(JRF!C67,X:AA,4,0)=JRF!B67,VLOOKUP(JRF!C67,X:Y,2,0)="A"),"","Inactive Dept Combo Error")),"Inactive Dept Combo Error")</f>
        <v/>
      </c>
      <c r="AD54" t="str">
        <f>IFERROR(IF('Journal Template'!D466="","",IF(AND(VLOOKUP('Journal Template'!D466,X:AA,4,0)='Journal Template'!A466,VLOOKUP('Journal Template'!D466,X:Y,2,0)="A"),"","Inactive Dept Combo Error")),"")</f>
        <v/>
      </c>
      <c r="AG54" s="163" t="s">
        <v>931</v>
      </c>
      <c r="AH54" s="163" t="s">
        <v>944</v>
      </c>
      <c r="AI54" s="163" t="s">
        <v>966</v>
      </c>
      <c r="AJ54" s="163" t="s">
        <v>967</v>
      </c>
      <c r="AK54" s="150" t="str">
        <f>IF(JRF!B67="","",IF(JRF!B67=IFERROR(VLOOKUP(JRF!B67,Checks!AI:AI,1,0),0),"Entry in Branch/Satellite BU's",""))</f>
        <v/>
      </c>
      <c r="AL54" t="str">
        <f>IFERROR(IF('Journal Template'!A466="","",IF('Journal Template'!A466=IFERROR(VLOOKUP('Journal Template'!A466,Checks!AI:AI,1,0),0),"Entry in Branch/Satellite BU's","")),"")</f>
        <v/>
      </c>
      <c r="AN54" t="str">
        <f>IFERROR(INDEX(Entities!A:A,MATCH(JRF!$Q67,Entities!C:C,0)),"")&amp;IFERROR(INDEX(Entities!A:A,MATCH(JRF!$Q67,Entities!D:D,0)),"")&amp;IFERROR(INDEX(Entities!A:A,MATCH(JRF!$Q67,Entities!E:E,0)),"")&amp;IFERROR(INDEX(Entities!A:A,MATCH(JRF!$Q67,Entities!F:F,0)),"")&amp;IFERROR(INDEX(Entities!A:A,MATCH(JRF!$Q67,Entities!G:G,0)),"")&amp;IFERROR(INDEX(Entities!A:A,MATCH(JRF!$Q67,Entities!H:H,0)),"")&amp;IFERROR(INDEX(Entities!A:A,MATCH(JRF!$Q67,Entities!I:I,0)),"")&amp;IFERROR(INDEX(Entities!A:A,MATCH(JRF!$Q67,Entities!J:J,0)),"")&amp;IFERROR(INDEX(Entities!A:A,MATCH(JRF!$Q67,Entities!K:K,0)),"")&amp;IFERROR(INDEX(Entities!A:A,MATCH(JRF!$Q67,Entities!L:L,0)),"")&amp;IFERROR(INDEX(Entities!A:A,MATCH(JRF!$Q67,Entities!M:M,0)),"")&amp;IFERROR(INDEX(Entities!A:A,MATCH(JRF!$Q67,Entities!N:N,0)),"")&amp;IFERROR(INDEX(Entities!A:A,MATCH(JRF!$Q67,Entities!O:O,0)),"")&amp;IFERROR(INDEX(Entities!A:A,MATCH(JRF!$Q67,Entities!P:P,0)),"")&amp;IFERROR(INDEX(Entities!A:A,MATCH(JRF!$Q67,Entities!Q:Q,0)),"")&amp;IFERROR(INDEX(Entities!A:A,MATCH(JRF!$Q67,Entities!R:R,0)),"")&amp;IFERROR(INDEX(Entities!A:A,MATCH(JRF!$Q67,Entities!S:S,0)),"")&amp;IFERROR(INDEX(Entities!A:A,MATCH(JRF!$Q67,Entities!T:T,0)),"")&amp;IFERROR(INDEX(Entities!A:A,MATCH(JRF!$Q67,Entities!U:U,0)),"")&amp;IFERROR(INDEX(Entities!A:A,MATCH(JRF!$Q67,Entities!V:V,0)),"")&amp;IFERROR(INDEX(Entities!A:A,MATCH(JRF!$Q67,Entities!W:W,0)),"")&amp;IFERROR(INDEX(Entities!A:A,MATCH(JRF!$Q67,Entities!X:X,0)),"")&amp;IFERROR(INDEX(Entities!A:A,MATCH(JRF!$Q67,Entities!Y:Y,0)),"")&amp;IFERROR(INDEX(Entities!A:A,MATCH(JRF!$Q67,Entities!Z:Z,0)),"")&amp;IFERROR(INDEX(Entities!A:A,MATCH(JRF!$Q67,Entities!AA:AA,0)),"")&amp;IFERROR(INDEX(Entities!A:A,MATCH(JRF!$Q67,Entities!AB:AB,0)),"")&amp;IFERROR(INDEX(Entities!A:A,MATCH(JRF!$Q67,Entities!AC:AC,0)),"")&amp;IFERROR(INDEX(Entities!A:A,MATCH(JRF!$Q67,Entities!AD:AD,0)),"")</f>
        <v/>
      </c>
      <c r="AO54" s="171" t="str">
        <f>IFERROR(INDEX(Entities!A:A,MATCH(JRF!$B67,Entities!C:C,0)),"")&amp;IFERROR(INDEX(Entities!A:A,MATCH(JRF!$B67,Entities!D:D,0)),"")&amp;IFERROR(INDEX(Entities!A:A,MATCH(JRF!$B67,Entities!E:E,0)),"")&amp;IFERROR(INDEX(Entities!A:A,MATCH(JRF!$B67,Entities!F:F,0)),"")&amp;IFERROR(INDEX(Entities!A:A,MATCH(JRF!$B67,Entities!G:G,0)),"")&amp;IFERROR(INDEX(Entities!A:A,MATCH(JRF!$B67,Entities!H:H,0)),"")&amp;IFERROR(INDEX(Entities!A:A,MATCH(JRF!$B67,Entities!I:I,0)),"")&amp;IFERROR(INDEX(Entities!A:A,MATCH(JRF!$B67,Entities!J:J,0)),"")&amp;IFERROR(INDEX(Entities!A:A,MATCH(JRF!$B67,Entities!K:K,0)),"")&amp;IFERROR(INDEX(Entities!A:A,MATCH(JRF!$B67,Entities!L:L,0)),"")&amp;IFERROR(INDEX(Entities!A:A,MATCH(JRF!$B67,Entities!M:M,0)),"")&amp;IFERROR(INDEX(Entities!A:A,MATCH(JRF!$B67,Entities!N:N,0)),"")&amp;IFERROR(INDEX(Entities!A:A,MATCH(JRF!$B67,Entities!O:O,0)),"")&amp;IFERROR(INDEX(Entities!A:A,MATCH(JRF!$B67,Entities!P:P,0)),"")&amp;IFERROR(INDEX(Entities!A:A,MATCH(JRF!$B67,Entities!Q:Q,0)),"")&amp;IFERROR(INDEX(Entities!A:A,MATCH(JRF!$B67,Entities!R:R,0)),"")&amp;IFERROR(INDEX(Entities!A:A,MATCH(JRF!$B67,Entities!S:S,0)),"")&amp;IFERROR(INDEX(Entities!A:A,MATCH(JRF!$B67,Entities!T:T,0)),"")&amp;IFERROR(INDEX(Entities!A:A,MATCH(JRF!$B67,Entities!U:U,0)),"")&amp;IFERROR(INDEX(Entities!A:A,MATCH(JRF!$B67,Entities!V:V,0)),"")&amp;IFERROR(INDEX(Entities!A:A,MATCH(JRF!$B67,Entities!W:W,0)),"")&amp;IFERROR(INDEX(Entities!A:A,MATCH(JRF!$B67,Entities!X:X,0)),"")&amp;IFERROR(INDEX(Entities!A:A,MATCH(JRF!$B67,Entities!Y:Y,0)),"")&amp;IFERROR(INDEX(Entities!A:A,MATCH(JRF!$B67,Entities!Z:Z,0)),"")&amp;IFERROR(INDEX(Entities!A:A,MATCH(JRF!$B67,Entities!AA:AA,0)),"")&amp;IFERROR(INDEX(Entities!A:A,MATCH(JRF!$B67,Entities!AB:AB,0)),"")&amp;IFERROR(INDEX(Entities!A:A,MATCH(JRF!$B67,Entities!AC:AC,0)),"")&amp;IFERROR(INDEX(Entities!A:A,MATCH(JRF!$B67,Entities!AD:AD,0)),"")</f>
        <v/>
      </c>
      <c r="AP54" s="171" t="str">
        <f>IF(JRF!B67=JRF!Q67,"",JRF!Q67&amp;JRF!B67)</f>
        <v/>
      </c>
      <c r="AQ54" s="171" t="str">
        <f>IF(OR(JRF!B67="",JRF!Q67="",Checks!AN54="",Checks!AO54=""),"",IF(OR(JRF!B67=JRF!Q67,Checks!AN54=Checks!AO54),"Legal Entity/BU is same",IF(AN54&amp;AO54=IFERROR(VLOOKUP(AN54&amp;AO54,'Intercompany Master'!X:X,1,0),0),"Intercompany Agreement Exist","Intercompany Agreement Required")))</f>
        <v/>
      </c>
      <c r="AR54" t="str" cm="1">
        <f t="array" ref="AR54">IF("Intercompany Agreement Exist"=VLOOKUP(JRF!Q67&amp;JRF!B67,Checks!AP:AQ,2,0),VLOOKUP(Checks!AN54&amp;Checks!AO54,'Intercompany Master'!X:AN,{2,3,4,5,6,7,8,9,10,11,12,13,14,15,16,17},0),"")</f>
        <v/>
      </c>
      <c r="AS54" s="170"/>
      <c r="AU54" s="170"/>
      <c r="BY54" t="s">
        <v>968</v>
      </c>
      <c r="BZ54" t="s">
        <v>610</v>
      </c>
      <c r="CG54" t="s">
        <v>391</v>
      </c>
      <c r="CH54" s="170" t="s">
        <v>969</v>
      </c>
      <c r="CI54" t="str">
        <f>IF(JRF!F67&gt;0,"",IF(JRF!B67="","",IF(LEFT(JRF!B67,1)=IFERROR(VLOOKUP(LEFT(JRF!B67,1),$CF$2:$CF$5,1,0),0),"Product Code Required",IF(JRF!C67="","",IF(JRF!C67=IFERROR(VLOOKUP(JRF!C67,$CH:$CH,1,0),0),"Product Code Required","NA")))))</f>
        <v/>
      </c>
      <c r="CJ54" t="str">
        <f>IF(JRF!AV67&gt;0,"",IF(JRF!Q67="","",IF(LEFT(JRF!Q67,1)=IFERROR(VLOOKUP(LEFT(JRF!Q67,1),$CF$2:$CF$5,1,0),0),"Product Code Required",IF(JRF!V67="","",IF(JRF!V67=IFERROR(VLOOKUP(JRF!V67,$CH:$CH,1,0),0),"Product Code Required","NA")))))</f>
        <v/>
      </c>
      <c r="CK54" t="str">
        <f>IFERROR(IF(LEN('Journal Template'!F65)&gt;0,"",IF('Journal Template'!A65="","",IF(LEFT('Journal Template'!A65,1)=IFERROR(VLOOKUP(LEFT('Journal Template'!A65,1),Checks!$CF$2:$CF$5,1,0),0),"Product Code Required",IF('Journal Template'!D65="","",IF('Journal Template'!D65=IFERROR(VLOOKUP('Journal Template'!D65,Checks!$CH:$CH,1,0),0),"Product Code Required","NA"))))),"")</f>
        <v/>
      </c>
      <c r="CM54" s="170" t="s">
        <v>970</v>
      </c>
      <c r="CN54" t="s">
        <v>971</v>
      </c>
    </row>
    <row r="55" spans="14:92">
      <c r="N55" t="s">
        <v>972</v>
      </c>
      <c r="O55" t="s">
        <v>973</v>
      </c>
      <c r="P55" t="s">
        <v>386</v>
      </c>
      <c r="Q55" s="150" t="str">
        <f>IF(JRF!D68="","",IF(IFERROR(VLOOKUP(JRF!D68,Checks!N:P,3,0),0)="A","","Inactive account in Use"))</f>
        <v/>
      </c>
      <c r="R55" t="str">
        <f>IFERROR(IF('Journal Template'!C467="","",IF(IFERROR(VLOOKUP('Journal Template'!C467,Checks!N:P,3,0),0)="A","","Inactive account in Use")),"")</f>
        <v/>
      </c>
      <c r="S55" t="s">
        <v>974</v>
      </c>
      <c r="T55" t="s">
        <v>386</v>
      </c>
      <c r="U55" t="s">
        <v>381</v>
      </c>
      <c r="V55" s="150" t="str">
        <f>IF(JRF!C68="","",IF(IFERROR(VLOOKUP(JRF!C68,Checks!S:U,3,0),0)="A","Entry with System fund Dept",""))</f>
        <v/>
      </c>
      <c r="W55" t="str">
        <f>IFERROR(IF('Journal Template'!D467="","",IF(IFERROR(VLOOKUP('Journal Template'!D467,Checks!S:U,3,0),0)="A","Entry with System fund Dept","")),"")</f>
        <v/>
      </c>
      <c r="X55" t="s">
        <v>964</v>
      </c>
      <c r="Y55" t="s">
        <v>389</v>
      </c>
      <c r="Z55" t="s">
        <v>975</v>
      </c>
      <c r="AA55" t="s">
        <v>391</v>
      </c>
      <c r="AB55" t="s">
        <v>125</v>
      </c>
      <c r="AC55" s="150" t="str">
        <f>IFERROR(IF(JRF!C68="","",IF(AND(VLOOKUP(JRF!C68,X:AA,4,0)=JRF!B68,VLOOKUP(JRF!C68,X:Y,2,0)="A"),"","Inactive Dept Combo Error")),"Inactive Dept Combo Error")</f>
        <v/>
      </c>
      <c r="AD55" t="str">
        <f>IFERROR(IF('Journal Template'!D467="","",IF(AND(VLOOKUP('Journal Template'!D467,X:AA,4,0)='Journal Template'!A467,VLOOKUP('Journal Template'!D467,X:Y,2,0)="A"),"","Inactive Dept Combo Error")),"")</f>
        <v/>
      </c>
      <c r="AG55" s="163" t="s">
        <v>931</v>
      </c>
      <c r="AH55" s="163" t="s">
        <v>944</v>
      </c>
      <c r="AI55" s="163" t="s">
        <v>976</v>
      </c>
      <c r="AJ55" s="163" t="s">
        <v>977</v>
      </c>
      <c r="AK55" s="150" t="str">
        <f>IF(JRF!B68="","",IF(JRF!B68=IFERROR(VLOOKUP(JRF!B68,Checks!AI:AI,1,0),0),"Entry in Branch/Satellite BU's",""))</f>
        <v/>
      </c>
      <c r="AL55" t="str">
        <f>IFERROR(IF('Journal Template'!A467="","",IF('Journal Template'!A467=IFERROR(VLOOKUP('Journal Template'!A467,Checks!AI:AI,1,0),0),"Entry in Branch/Satellite BU's","")),"")</f>
        <v/>
      </c>
      <c r="AN55" t="str">
        <f>IFERROR(INDEX(Entities!A:A,MATCH(JRF!$Q68,Entities!C:C,0)),"")&amp;IFERROR(INDEX(Entities!A:A,MATCH(JRF!$Q68,Entities!D:D,0)),"")&amp;IFERROR(INDEX(Entities!A:A,MATCH(JRF!$Q68,Entities!E:E,0)),"")&amp;IFERROR(INDEX(Entities!A:A,MATCH(JRF!$Q68,Entities!F:F,0)),"")&amp;IFERROR(INDEX(Entities!A:A,MATCH(JRF!$Q68,Entities!G:G,0)),"")&amp;IFERROR(INDEX(Entities!A:A,MATCH(JRF!$Q68,Entities!H:H,0)),"")&amp;IFERROR(INDEX(Entities!A:A,MATCH(JRF!$Q68,Entities!I:I,0)),"")&amp;IFERROR(INDEX(Entities!A:A,MATCH(JRF!$Q68,Entities!J:J,0)),"")&amp;IFERROR(INDEX(Entities!A:A,MATCH(JRF!$Q68,Entities!K:K,0)),"")&amp;IFERROR(INDEX(Entities!A:A,MATCH(JRF!$Q68,Entities!L:L,0)),"")&amp;IFERROR(INDEX(Entities!A:A,MATCH(JRF!$Q68,Entities!M:M,0)),"")&amp;IFERROR(INDEX(Entities!A:A,MATCH(JRF!$Q68,Entities!N:N,0)),"")&amp;IFERROR(INDEX(Entities!A:A,MATCH(JRF!$Q68,Entities!O:O,0)),"")&amp;IFERROR(INDEX(Entities!A:A,MATCH(JRF!$Q68,Entities!P:P,0)),"")&amp;IFERROR(INDEX(Entities!A:A,MATCH(JRF!$Q68,Entities!Q:Q,0)),"")&amp;IFERROR(INDEX(Entities!A:A,MATCH(JRF!$Q68,Entities!R:R,0)),"")&amp;IFERROR(INDEX(Entities!A:A,MATCH(JRF!$Q68,Entities!S:S,0)),"")&amp;IFERROR(INDEX(Entities!A:A,MATCH(JRF!$Q68,Entities!T:T,0)),"")&amp;IFERROR(INDEX(Entities!A:A,MATCH(JRF!$Q68,Entities!U:U,0)),"")&amp;IFERROR(INDEX(Entities!A:A,MATCH(JRF!$Q68,Entities!V:V,0)),"")&amp;IFERROR(INDEX(Entities!A:A,MATCH(JRF!$Q68,Entities!W:W,0)),"")&amp;IFERROR(INDEX(Entities!A:A,MATCH(JRF!$Q68,Entities!X:X,0)),"")&amp;IFERROR(INDEX(Entities!A:A,MATCH(JRF!$Q68,Entities!Y:Y,0)),"")&amp;IFERROR(INDEX(Entities!A:A,MATCH(JRF!$Q68,Entities!Z:Z,0)),"")&amp;IFERROR(INDEX(Entities!A:A,MATCH(JRF!$Q68,Entities!AA:AA,0)),"")&amp;IFERROR(INDEX(Entities!A:A,MATCH(JRF!$Q68,Entities!AB:AB,0)),"")&amp;IFERROR(INDEX(Entities!A:A,MATCH(JRF!$Q68,Entities!AC:AC,0)),"")&amp;IFERROR(INDEX(Entities!A:A,MATCH(JRF!$Q68,Entities!AD:AD,0)),"")</f>
        <v/>
      </c>
      <c r="AO55" s="171" t="str">
        <f>IFERROR(INDEX(Entities!A:A,MATCH(JRF!$B68,Entities!C:C,0)),"")&amp;IFERROR(INDEX(Entities!A:A,MATCH(JRF!$B68,Entities!D:D,0)),"")&amp;IFERROR(INDEX(Entities!A:A,MATCH(JRF!$B68,Entities!E:E,0)),"")&amp;IFERROR(INDEX(Entities!A:A,MATCH(JRF!$B68,Entities!F:F,0)),"")&amp;IFERROR(INDEX(Entities!A:A,MATCH(JRF!$B68,Entities!G:G,0)),"")&amp;IFERROR(INDEX(Entities!A:A,MATCH(JRF!$B68,Entities!H:H,0)),"")&amp;IFERROR(INDEX(Entities!A:A,MATCH(JRF!$B68,Entities!I:I,0)),"")&amp;IFERROR(INDEX(Entities!A:A,MATCH(JRF!$B68,Entities!J:J,0)),"")&amp;IFERROR(INDEX(Entities!A:A,MATCH(JRF!$B68,Entities!K:K,0)),"")&amp;IFERROR(INDEX(Entities!A:A,MATCH(JRF!$B68,Entities!L:L,0)),"")&amp;IFERROR(INDEX(Entities!A:A,MATCH(JRF!$B68,Entities!M:M,0)),"")&amp;IFERROR(INDEX(Entities!A:A,MATCH(JRF!$B68,Entities!N:N,0)),"")&amp;IFERROR(INDEX(Entities!A:A,MATCH(JRF!$B68,Entities!O:O,0)),"")&amp;IFERROR(INDEX(Entities!A:A,MATCH(JRF!$B68,Entities!P:P,0)),"")&amp;IFERROR(INDEX(Entities!A:A,MATCH(JRF!$B68,Entities!Q:Q,0)),"")&amp;IFERROR(INDEX(Entities!A:A,MATCH(JRF!$B68,Entities!R:R,0)),"")&amp;IFERROR(INDEX(Entities!A:A,MATCH(JRF!$B68,Entities!S:S,0)),"")&amp;IFERROR(INDEX(Entities!A:A,MATCH(JRF!$B68,Entities!T:T,0)),"")&amp;IFERROR(INDEX(Entities!A:A,MATCH(JRF!$B68,Entities!U:U,0)),"")&amp;IFERROR(INDEX(Entities!A:A,MATCH(JRF!$B68,Entities!V:V,0)),"")&amp;IFERROR(INDEX(Entities!A:A,MATCH(JRF!$B68,Entities!W:W,0)),"")&amp;IFERROR(INDEX(Entities!A:A,MATCH(JRF!$B68,Entities!X:X,0)),"")&amp;IFERROR(INDEX(Entities!A:A,MATCH(JRF!$B68,Entities!Y:Y,0)),"")&amp;IFERROR(INDEX(Entities!A:A,MATCH(JRF!$B68,Entities!Z:Z,0)),"")&amp;IFERROR(INDEX(Entities!A:A,MATCH(JRF!$B68,Entities!AA:AA,0)),"")&amp;IFERROR(INDEX(Entities!A:A,MATCH(JRF!$B68,Entities!AB:AB,0)),"")&amp;IFERROR(INDEX(Entities!A:A,MATCH(JRF!$B68,Entities!AC:AC,0)),"")&amp;IFERROR(INDEX(Entities!A:A,MATCH(JRF!$B68,Entities!AD:AD,0)),"")</f>
        <v/>
      </c>
      <c r="AP55" s="171" t="str">
        <f>IF(JRF!B68=JRF!Q68,"",JRF!Q68&amp;JRF!B68)</f>
        <v/>
      </c>
      <c r="AQ55" s="171" t="str">
        <f>IF(OR(JRF!B68="",JRF!Q68="",Checks!AN55="",Checks!AO55=""),"",IF(OR(JRF!B68=JRF!Q68,Checks!AN55=Checks!AO55),"Legal Entity/BU is same",IF(AN55&amp;AO55=IFERROR(VLOOKUP(AN55&amp;AO55,'Intercompany Master'!X:X,1,0),0),"Intercompany Agreement Exist","Intercompany Agreement Required")))</f>
        <v/>
      </c>
      <c r="AR55" t="str" cm="1">
        <f t="array" ref="AR55">IF("Intercompany Agreement Exist"=VLOOKUP(JRF!Q68&amp;JRF!B68,Checks!AP:AQ,2,0),VLOOKUP(Checks!AN55&amp;Checks!AO55,'Intercompany Master'!X:AN,{2,3,4,5,6,7,8,9,10,11,12,13,14,15,16,17},0),"")</f>
        <v/>
      </c>
      <c r="AS55" s="170"/>
      <c r="AU55" s="170"/>
      <c r="BY55" t="s">
        <v>978</v>
      </c>
      <c r="BZ55" t="s">
        <v>610</v>
      </c>
      <c r="CG55" t="s">
        <v>399</v>
      </c>
      <c r="CH55" s="170" t="s">
        <v>979</v>
      </c>
      <c r="CI55" t="str">
        <f>IF(JRF!F68&gt;0,"",IF(JRF!B68="","",IF(LEFT(JRF!B68,1)=IFERROR(VLOOKUP(LEFT(JRF!B68,1),$CF$2:$CF$5,1,0),0),"Product Code Required",IF(JRF!C68="","",IF(JRF!C68=IFERROR(VLOOKUP(JRF!C68,$CH:$CH,1,0),0),"Product Code Required","NA")))))</f>
        <v/>
      </c>
      <c r="CJ55" t="str">
        <f>IF(JRF!AV68&gt;0,"",IF(JRF!Q68="","",IF(LEFT(JRF!Q68,1)=IFERROR(VLOOKUP(LEFT(JRF!Q68,1),$CF$2:$CF$5,1,0),0),"Product Code Required",IF(JRF!V68="","",IF(JRF!V68=IFERROR(VLOOKUP(JRF!V68,$CH:$CH,1,0),0),"Product Code Required","NA")))))</f>
        <v/>
      </c>
      <c r="CK55" t="str">
        <f>IFERROR(IF(LEN('Journal Template'!F66)&gt;0,"",IF('Journal Template'!A66="","",IF(LEFT('Journal Template'!A66,1)=IFERROR(VLOOKUP(LEFT('Journal Template'!A66,1),Checks!$CF$2:$CF$5,1,0),0),"Product Code Required",IF('Journal Template'!D66="","",IF('Journal Template'!D66=IFERROR(VLOOKUP('Journal Template'!D66,Checks!$CH:$CH,1,0),0),"Product Code Required","NA"))))),"")</f>
        <v/>
      </c>
      <c r="CM55" s="170" t="s">
        <v>980</v>
      </c>
      <c r="CN55" t="s">
        <v>981</v>
      </c>
    </row>
    <row r="56" spans="14:92">
      <c r="N56" t="s">
        <v>982</v>
      </c>
      <c r="O56" t="s">
        <v>983</v>
      </c>
      <c r="P56" t="s">
        <v>386</v>
      </c>
      <c r="Q56" s="150" t="str">
        <f>IF(JRF!D69="","",IF(IFERROR(VLOOKUP(JRF!D69,Checks!N:P,3,0),0)="A","","Inactive account in Use"))</f>
        <v/>
      </c>
      <c r="R56" t="str">
        <f>IFERROR(IF('Journal Template'!C468="","",IF(IFERROR(VLOOKUP('Journal Template'!C468,Checks!N:P,3,0),0)="A","","Inactive account in Use")),"")</f>
        <v/>
      </c>
      <c r="S56" t="s">
        <v>984</v>
      </c>
      <c r="T56" t="s">
        <v>386</v>
      </c>
      <c r="U56" t="s">
        <v>381</v>
      </c>
      <c r="V56" s="150" t="str">
        <f>IF(JRF!C69="","",IF(IFERROR(VLOOKUP(JRF!C69,Checks!S:U,3,0),0)="A","Entry with System fund Dept",""))</f>
        <v/>
      </c>
      <c r="W56" t="str">
        <f>IFERROR(IF('Journal Template'!D468="","",IF(IFERROR(VLOOKUP('Journal Template'!D468,Checks!S:U,3,0),0)="A","Entry with System fund Dept","")),"")</f>
        <v/>
      </c>
      <c r="X56" t="s">
        <v>964</v>
      </c>
      <c r="Y56" t="s">
        <v>389</v>
      </c>
      <c r="Z56" t="s">
        <v>975</v>
      </c>
      <c r="AA56" t="s">
        <v>985</v>
      </c>
      <c r="AB56" t="s">
        <v>125</v>
      </c>
      <c r="AC56" s="150" t="str">
        <f>IFERROR(IF(JRF!C69="","",IF(AND(VLOOKUP(JRF!C69,X:AA,4,0)=JRF!B69,VLOOKUP(JRF!C69,X:Y,2,0)="A"),"","Inactive Dept Combo Error")),"Inactive Dept Combo Error")</f>
        <v/>
      </c>
      <c r="AD56" t="str">
        <f>IFERROR(IF('Journal Template'!D468="","",IF(AND(VLOOKUP('Journal Template'!D468,X:AA,4,0)='Journal Template'!A468,VLOOKUP('Journal Template'!D468,X:Y,2,0)="A"),"","Inactive Dept Combo Error")),"")</f>
        <v/>
      </c>
      <c r="AG56" s="163" t="s">
        <v>931</v>
      </c>
      <c r="AH56" s="163" t="s">
        <v>944</v>
      </c>
      <c r="AI56" s="163" t="s">
        <v>986</v>
      </c>
      <c r="AJ56" s="163" t="s">
        <v>987</v>
      </c>
      <c r="AK56" s="150" t="str">
        <f>IF(JRF!B69="","",IF(JRF!B69=IFERROR(VLOOKUP(JRF!B69,Checks!AI:AI,1,0),0),"Entry in Branch/Satellite BU's",""))</f>
        <v/>
      </c>
      <c r="AL56" t="str">
        <f>IFERROR(IF('Journal Template'!A468="","",IF('Journal Template'!A468=IFERROR(VLOOKUP('Journal Template'!A468,Checks!AI:AI,1,0),0),"Entry in Branch/Satellite BU's","")),"")</f>
        <v/>
      </c>
      <c r="AN56" t="str">
        <f>IFERROR(INDEX(Entities!A:A,MATCH(JRF!$Q69,Entities!C:C,0)),"")&amp;IFERROR(INDEX(Entities!A:A,MATCH(JRF!$Q69,Entities!D:D,0)),"")&amp;IFERROR(INDEX(Entities!A:A,MATCH(JRF!$Q69,Entities!E:E,0)),"")&amp;IFERROR(INDEX(Entities!A:A,MATCH(JRF!$Q69,Entities!F:F,0)),"")&amp;IFERROR(INDEX(Entities!A:A,MATCH(JRF!$Q69,Entities!G:G,0)),"")&amp;IFERROR(INDEX(Entities!A:A,MATCH(JRF!$Q69,Entities!H:H,0)),"")&amp;IFERROR(INDEX(Entities!A:A,MATCH(JRF!$Q69,Entities!I:I,0)),"")&amp;IFERROR(INDEX(Entities!A:A,MATCH(JRF!$Q69,Entities!J:J,0)),"")&amp;IFERROR(INDEX(Entities!A:A,MATCH(JRF!$Q69,Entities!K:K,0)),"")&amp;IFERROR(INDEX(Entities!A:A,MATCH(JRF!$Q69,Entities!L:L,0)),"")&amp;IFERROR(INDEX(Entities!A:A,MATCH(JRF!$Q69,Entities!M:M,0)),"")&amp;IFERROR(INDEX(Entities!A:A,MATCH(JRF!$Q69,Entities!N:N,0)),"")&amp;IFERROR(INDEX(Entities!A:A,MATCH(JRF!$Q69,Entities!O:O,0)),"")&amp;IFERROR(INDEX(Entities!A:A,MATCH(JRF!$Q69,Entities!P:P,0)),"")&amp;IFERROR(INDEX(Entities!A:A,MATCH(JRF!$Q69,Entities!Q:Q,0)),"")&amp;IFERROR(INDEX(Entities!A:A,MATCH(JRF!$Q69,Entities!R:R,0)),"")&amp;IFERROR(INDEX(Entities!A:A,MATCH(JRF!$Q69,Entities!S:S,0)),"")&amp;IFERROR(INDEX(Entities!A:A,MATCH(JRF!$Q69,Entities!T:T,0)),"")&amp;IFERROR(INDEX(Entities!A:A,MATCH(JRF!$Q69,Entities!U:U,0)),"")&amp;IFERROR(INDEX(Entities!A:A,MATCH(JRF!$Q69,Entities!V:V,0)),"")&amp;IFERROR(INDEX(Entities!A:A,MATCH(JRF!$Q69,Entities!W:W,0)),"")&amp;IFERROR(INDEX(Entities!A:A,MATCH(JRF!$Q69,Entities!X:X,0)),"")&amp;IFERROR(INDEX(Entities!A:A,MATCH(JRF!$Q69,Entities!Y:Y,0)),"")&amp;IFERROR(INDEX(Entities!A:A,MATCH(JRF!$Q69,Entities!Z:Z,0)),"")&amp;IFERROR(INDEX(Entities!A:A,MATCH(JRF!$Q69,Entities!AA:AA,0)),"")&amp;IFERROR(INDEX(Entities!A:A,MATCH(JRF!$Q69,Entities!AB:AB,0)),"")&amp;IFERROR(INDEX(Entities!A:A,MATCH(JRF!$Q69,Entities!AC:AC,0)),"")&amp;IFERROR(INDEX(Entities!A:A,MATCH(JRF!$Q69,Entities!AD:AD,0)),"")</f>
        <v/>
      </c>
      <c r="AO56" s="171" t="str">
        <f>IFERROR(INDEX(Entities!A:A,MATCH(JRF!$B69,Entities!C:C,0)),"")&amp;IFERROR(INDEX(Entities!A:A,MATCH(JRF!$B69,Entities!D:D,0)),"")&amp;IFERROR(INDEX(Entities!A:A,MATCH(JRF!$B69,Entities!E:E,0)),"")&amp;IFERROR(INDEX(Entities!A:A,MATCH(JRF!$B69,Entities!F:F,0)),"")&amp;IFERROR(INDEX(Entities!A:A,MATCH(JRF!$B69,Entities!G:G,0)),"")&amp;IFERROR(INDEX(Entities!A:A,MATCH(JRF!$B69,Entities!H:H,0)),"")&amp;IFERROR(INDEX(Entities!A:A,MATCH(JRF!$B69,Entities!I:I,0)),"")&amp;IFERROR(INDEX(Entities!A:A,MATCH(JRF!$B69,Entities!J:J,0)),"")&amp;IFERROR(INDEX(Entities!A:A,MATCH(JRF!$B69,Entities!K:K,0)),"")&amp;IFERROR(INDEX(Entities!A:A,MATCH(JRF!$B69,Entities!L:L,0)),"")&amp;IFERROR(INDEX(Entities!A:A,MATCH(JRF!$B69,Entities!M:M,0)),"")&amp;IFERROR(INDEX(Entities!A:A,MATCH(JRF!$B69,Entities!N:N,0)),"")&amp;IFERROR(INDEX(Entities!A:A,MATCH(JRF!$B69,Entities!O:O,0)),"")&amp;IFERROR(INDEX(Entities!A:A,MATCH(JRF!$B69,Entities!P:P,0)),"")&amp;IFERROR(INDEX(Entities!A:A,MATCH(JRF!$B69,Entities!Q:Q,0)),"")&amp;IFERROR(INDEX(Entities!A:A,MATCH(JRF!$B69,Entities!R:R,0)),"")&amp;IFERROR(INDEX(Entities!A:A,MATCH(JRF!$B69,Entities!S:S,0)),"")&amp;IFERROR(INDEX(Entities!A:A,MATCH(JRF!$B69,Entities!T:T,0)),"")&amp;IFERROR(INDEX(Entities!A:A,MATCH(JRF!$B69,Entities!U:U,0)),"")&amp;IFERROR(INDEX(Entities!A:A,MATCH(JRF!$B69,Entities!V:V,0)),"")&amp;IFERROR(INDEX(Entities!A:A,MATCH(JRF!$B69,Entities!W:W,0)),"")&amp;IFERROR(INDEX(Entities!A:A,MATCH(JRF!$B69,Entities!X:X,0)),"")&amp;IFERROR(INDEX(Entities!A:A,MATCH(JRF!$B69,Entities!Y:Y,0)),"")&amp;IFERROR(INDEX(Entities!A:A,MATCH(JRF!$B69,Entities!Z:Z,0)),"")&amp;IFERROR(INDEX(Entities!A:A,MATCH(JRF!$B69,Entities!AA:AA,0)),"")&amp;IFERROR(INDEX(Entities!A:A,MATCH(JRF!$B69,Entities!AB:AB,0)),"")&amp;IFERROR(INDEX(Entities!A:A,MATCH(JRF!$B69,Entities!AC:AC,0)),"")&amp;IFERROR(INDEX(Entities!A:A,MATCH(JRF!$B69,Entities!AD:AD,0)),"")</f>
        <v/>
      </c>
      <c r="AP56" s="171" t="str">
        <f>IF(JRF!B69=JRF!Q69,"",JRF!Q69&amp;JRF!B69)</f>
        <v/>
      </c>
      <c r="AQ56" s="171" t="str">
        <f>IF(OR(JRF!B69="",JRF!Q69="",Checks!AN56="",Checks!AO56=""),"",IF(OR(JRF!B69=JRF!Q69,Checks!AN56=Checks!AO56),"Legal Entity/BU is same",IF(AN56&amp;AO56=IFERROR(VLOOKUP(AN56&amp;AO56,'Intercompany Master'!X:X,1,0),0),"Intercompany Agreement Exist","Intercompany Agreement Required")))</f>
        <v/>
      </c>
      <c r="AR56" t="str" cm="1">
        <f t="array" ref="AR56">IF("Intercompany Agreement Exist"=VLOOKUP(JRF!Q69&amp;JRF!B69,Checks!AP:AQ,2,0),VLOOKUP(Checks!AN56&amp;Checks!AO56,'Intercompany Master'!X:AN,{2,3,4,5,6,7,8,9,10,11,12,13,14,15,16,17},0),"")</f>
        <v/>
      </c>
      <c r="AS56" s="170"/>
      <c r="AU56" s="170"/>
      <c r="BY56" t="s">
        <v>988</v>
      </c>
      <c r="BZ56" t="s">
        <v>610</v>
      </c>
      <c r="CG56" t="s">
        <v>391</v>
      </c>
      <c r="CH56" s="170" t="s">
        <v>989</v>
      </c>
      <c r="CI56" t="str">
        <f>IF(JRF!F69&gt;0,"",IF(JRF!B69="","",IF(LEFT(JRF!B69,1)=IFERROR(VLOOKUP(LEFT(JRF!B69,1),$CF$2:$CF$5,1,0),0),"Product Code Required",IF(JRF!C69="","",IF(JRF!C69=IFERROR(VLOOKUP(JRF!C69,$CH:$CH,1,0),0),"Product Code Required","NA")))))</f>
        <v/>
      </c>
      <c r="CJ56" t="str">
        <f>IF(JRF!AV69&gt;0,"",IF(JRF!Q69="","",IF(LEFT(JRF!Q69,1)=IFERROR(VLOOKUP(LEFT(JRF!Q69,1),$CF$2:$CF$5,1,0),0),"Product Code Required",IF(JRF!V69="","",IF(JRF!V69=IFERROR(VLOOKUP(JRF!V69,$CH:$CH,1,0),0),"Product Code Required","NA")))))</f>
        <v/>
      </c>
      <c r="CK56" t="str">
        <f>IFERROR(IF(LEN('Journal Template'!F67)&gt;0,"",IF('Journal Template'!A67="","",IF(LEFT('Journal Template'!A67,1)=IFERROR(VLOOKUP(LEFT('Journal Template'!A67,1),Checks!$CF$2:$CF$5,1,0),0),"Product Code Required",IF('Journal Template'!D67="","",IF('Journal Template'!D67=IFERROR(VLOOKUP('Journal Template'!D67,Checks!$CH:$CH,1,0),0),"Product Code Required","NA"))))),"")</f>
        <v/>
      </c>
      <c r="CM56" s="170" t="s">
        <v>990</v>
      </c>
      <c r="CN56" t="s">
        <v>991</v>
      </c>
    </row>
    <row r="57" spans="14:92">
      <c r="N57" t="s">
        <v>992</v>
      </c>
      <c r="O57" t="s">
        <v>864</v>
      </c>
      <c r="P57" t="s">
        <v>386</v>
      </c>
      <c r="Q57" s="150" t="str">
        <f>IF(JRF!D70="","",IF(IFERROR(VLOOKUP(JRF!D70,Checks!N:P,3,0),0)="A","","Inactive account in Use"))</f>
        <v/>
      </c>
      <c r="R57" t="str">
        <f>IFERROR(IF('Journal Template'!C469="","",IF(IFERROR(VLOOKUP('Journal Template'!C469,Checks!N:P,3,0),0)="A","","Inactive account in Use")),"")</f>
        <v/>
      </c>
      <c r="S57" t="s">
        <v>993</v>
      </c>
      <c r="T57" t="s">
        <v>386</v>
      </c>
      <c r="U57" t="s">
        <v>381</v>
      </c>
      <c r="V57" s="150" t="str">
        <f>IF(JRF!C70="","",IF(IFERROR(VLOOKUP(JRF!C70,Checks!S:U,3,0),0)="A","Entry with System fund Dept",""))</f>
        <v/>
      </c>
      <c r="W57" t="str">
        <f>IFERROR(IF('Journal Template'!D469="","",IF(IFERROR(VLOOKUP('Journal Template'!D469,Checks!S:U,3,0),0)="A","Entry with System fund Dept","")),"")</f>
        <v/>
      </c>
      <c r="X57" t="s">
        <v>994</v>
      </c>
      <c r="Y57" t="s">
        <v>389</v>
      </c>
      <c r="Z57" t="s">
        <v>995</v>
      </c>
      <c r="AA57" t="s">
        <v>996</v>
      </c>
      <c r="AB57" t="s">
        <v>125</v>
      </c>
      <c r="AC57" s="150" t="str">
        <f>IFERROR(IF(JRF!C70="","",IF(AND(VLOOKUP(JRF!C70,X:AA,4,0)=JRF!B70,VLOOKUP(JRF!C70,X:Y,2,0)="A"),"","Inactive Dept Combo Error")),"Inactive Dept Combo Error")</f>
        <v/>
      </c>
      <c r="AD57" t="str">
        <f>IFERROR(IF('Journal Template'!D469="","",IF(AND(VLOOKUP('Journal Template'!D469,X:AA,4,0)='Journal Template'!A469,VLOOKUP('Journal Template'!D469,X:Y,2,0)="A"),"","Inactive Dept Combo Error")),"")</f>
        <v/>
      </c>
      <c r="AG57" s="163" t="s">
        <v>931</v>
      </c>
      <c r="AH57" s="163" t="s">
        <v>944</v>
      </c>
      <c r="AI57" s="163" t="s">
        <v>997</v>
      </c>
      <c r="AJ57" s="163" t="s">
        <v>998</v>
      </c>
      <c r="AK57" s="150" t="str">
        <f>IF(JRF!B70="","",IF(JRF!B70=IFERROR(VLOOKUP(JRF!B70,Checks!AI:AI,1,0),0),"Entry in Branch/Satellite BU's",""))</f>
        <v/>
      </c>
      <c r="AL57" t="str">
        <f>IFERROR(IF('Journal Template'!A469="","",IF('Journal Template'!A469=IFERROR(VLOOKUP('Journal Template'!A469,Checks!AI:AI,1,0),0),"Entry in Branch/Satellite BU's","")),"")</f>
        <v/>
      </c>
      <c r="AN57" t="str">
        <f>IFERROR(INDEX(Entities!A:A,MATCH(JRF!$Q70,Entities!C:C,0)),"")&amp;IFERROR(INDEX(Entities!A:A,MATCH(JRF!$Q70,Entities!D:D,0)),"")&amp;IFERROR(INDEX(Entities!A:A,MATCH(JRF!$Q70,Entities!E:E,0)),"")&amp;IFERROR(INDEX(Entities!A:A,MATCH(JRF!$Q70,Entities!F:F,0)),"")&amp;IFERROR(INDEX(Entities!A:A,MATCH(JRF!$Q70,Entities!G:G,0)),"")&amp;IFERROR(INDEX(Entities!A:A,MATCH(JRF!$Q70,Entities!H:H,0)),"")&amp;IFERROR(INDEX(Entities!A:A,MATCH(JRF!$Q70,Entities!I:I,0)),"")&amp;IFERROR(INDEX(Entities!A:A,MATCH(JRF!$Q70,Entities!J:J,0)),"")&amp;IFERROR(INDEX(Entities!A:A,MATCH(JRF!$Q70,Entities!K:K,0)),"")&amp;IFERROR(INDEX(Entities!A:A,MATCH(JRF!$Q70,Entities!L:L,0)),"")&amp;IFERROR(INDEX(Entities!A:A,MATCH(JRF!$Q70,Entities!M:M,0)),"")&amp;IFERROR(INDEX(Entities!A:A,MATCH(JRF!$Q70,Entities!N:N,0)),"")&amp;IFERROR(INDEX(Entities!A:A,MATCH(JRF!$Q70,Entities!O:O,0)),"")&amp;IFERROR(INDEX(Entities!A:A,MATCH(JRF!$Q70,Entities!P:P,0)),"")&amp;IFERROR(INDEX(Entities!A:A,MATCH(JRF!$Q70,Entities!Q:Q,0)),"")&amp;IFERROR(INDEX(Entities!A:A,MATCH(JRF!$Q70,Entities!R:R,0)),"")&amp;IFERROR(INDEX(Entities!A:A,MATCH(JRF!$Q70,Entities!S:S,0)),"")&amp;IFERROR(INDEX(Entities!A:A,MATCH(JRF!$Q70,Entities!T:T,0)),"")&amp;IFERROR(INDEX(Entities!A:A,MATCH(JRF!$Q70,Entities!U:U,0)),"")&amp;IFERROR(INDEX(Entities!A:A,MATCH(JRF!$Q70,Entities!V:V,0)),"")&amp;IFERROR(INDEX(Entities!A:A,MATCH(JRF!$Q70,Entities!W:W,0)),"")&amp;IFERROR(INDEX(Entities!A:A,MATCH(JRF!$Q70,Entities!X:X,0)),"")&amp;IFERROR(INDEX(Entities!A:A,MATCH(JRF!$Q70,Entities!Y:Y,0)),"")&amp;IFERROR(INDEX(Entities!A:A,MATCH(JRF!$Q70,Entities!Z:Z,0)),"")&amp;IFERROR(INDEX(Entities!A:A,MATCH(JRF!$Q70,Entities!AA:AA,0)),"")&amp;IFERROR(INDEX(Entities!A:A,MATCH(JRF!$Q70,Entities!AB:AB,0)),"")&amp;IFERROR(INDEX(Entities!A:A,MATCH(JRF!$Q70,Entities!AC:AC,0)),"")&amp;IFERROR(INDEX(Entities!A:A,MATCH(JRF!$Q70,Entities!AD:AD,0)),"")</f>
        <v/>
      </c>
      <c r="AO57" s="171" t="str">
        <f>IFERROR(INDEX(Entities!A:A,MATCH(JRF!$B70,Entities!C:C,0)),"")&amp;IFERROR(INDEX(Entities!A:A,MATCH(JRF!$B70,Entities!D:D,0)),"")&amp;IFERROR(INDEX(Entities!A:A,MATCH(JRF!$B70,Entities!E:E,0)),"")&amp;IFERROR(INDEX(Entities!A:A,MATCH(JRF!$B70,Entities!F:F,0)),"")&amp;IFERROR(INDEX(Entities!A:A,MATCH(JRF!$B70,Entities!G:G,0)),"")&amp;IFERROR(INDEX(Entities!A:A,MATCH(JRF!$B70,Entities!H:H,0)),"")&amp;IFERROR(INDEX(Entities!A:A,MATCH(JRF!$B70,Entities!I:I,0)),"")&amp;IFERROR(INDEX(Entities!A:A,MATCH(JRF!$B70,Entities!J:J,0)),"")&amp;IFERROR(INDEX(Entities!A:A,MATCH(JRF!$B70,Entities!K:K,0)),"")&amp;IFERROR(INDEX(Entities!A:A,MATCH(JRF!$B70,Entities!L:L,0)),"")&amp;IFERROR(INDEX(Entities!A:A,MATCH(JRF!$B70,Entities!M:M,0)),"")&amp;IFERROR(INDEX(Entities!A:A,MATCH(JRF!$B70,Entities!N:N,0)),"")&amp;IFERROR(INDEX(Entities!A:A,MATCH(JRF!$B70,Entities!O:O,0)),"")&amp;IFERROR(INDEX(Entities!A:A,MATCH(JRF!$B70,Entities!P:P,0)),"")&amp;IFERROR(INDEX(Entities!A:A,MATCH(JRF!$B70,Entities!Q:Q,0)),"")&amp;IFERROR(INDEX(Entities!A:A,MATCH(JRF!$B70,Entities!R:R,0)),"")&amp;IFERROR(INDEX(Entities!A:A,MATCH(JRF!$B70,Entities!S:S,0)),"")&amp;IFERROR(INDEX(Entities!A:A,MATCH(JRF!$B70,Entities!T:T,0)),"")&amp;IFERROR(INDEX(Entities!A:A,MATCH(JRF!$B70,Entities!U:U,0)),"")&amp;IFERROR(INDEX(Entities!A:A,MATCH(JRF!$B70,Entities!V:V,0)),"")&amp;IFERROR(INDEX(Entities!A:A,MATCH(JRF!$B70,Entities!W:W,0)),"")&amp;IFERROR(INDEX(Entities!A:A,MATCH(JRF!$B70,Entities!X:X,0)),"")&amp;IFERROR(INDEX(Entities!A:A,MATCH(JRF!$B70,Entities!Y:Y,0)),"")&amp;IFERROR(INDEX(Entities!A:A,MATCH(JRF!$B70,Entities!Z:Z,0)),"")&amp;IFERROR(INDEX(Entities!A:A,MATCH(JRF!$B70,Entities!AA:AA,0)),"")&amp;IFERROR(INDEX(Entities!A:A,MATCH(JRF!$B70,Entities!AB:AB,0)),"")&amp;IFERROR(INDEX(Entities!A:A,MATCH(JRF!$B70,Entities!AC:AC,0)),"")&amp;IFERROR(INDEX(Entities!A:A,MATCH(JRF!$B70,Entities!AD:AD,0)),"")</f>
        <v/>
      </c>
      <c r="AP57" s="171" t="str">
        <f>IF(JRF!B70=JRF!Q70,"",JRF!Q70&amp;JRF!B70)</f>
        <v/>
      </c>
      <c r="AQ57" s="171" t="str">
        <f>IF(OR(JRF!B70="",JRF!Q70="",Checks!AN57="",Checks!AO57=""),"",IF(OR(JRF!B70=JRF!Q70,Checks!AN57=Checks!AO57),"Legal Entity/BU is same",IF(AN57&amp;AO57=IFERROR(VLOOKUP(AN57&amp;AO57,'Intercompany Master'!X:X,1,0),0),"Intercompany Agreement Exist","Intercompany Agreement Required")))</f>
        <v/>
      </c>
      <c r="AR57" t="str" cm="1">
        <f t="array" ref="AR57">IF("Intercompany Agreement Exist"=VLOOKUP(JRF!Q70&amp;JRF!B70,Checks!AP:AQ,2,0),VLOOKUP(Checks!AN57&amp;Checks!AO57,'Intercompany Master'!X:AN,{2,3,4,5,6,7,8,9,10,11,12,13,14,15,16,17},0),"")</f>
        <v/>
      </c>
      <c r="AS57" s="170"/>
      <c r="AU57" s="170"/>
      <c r="BY57" t="s">
        <v>999</v>
      </c>
      <c r="BZ57" t="s">
        <v>610</v>
      </c>
      <c r="CG57" t="s">
        <v>391</v>
      </c>
      <c r="CH57" s="170" t="s">
        <v>1000</v>
      </c>
      <c r="CI57" t="str">
        <f>IF(JRF!F70&gt;0,"",IF(JRF!B70="","",IF(LEFT(JRF!B70,1)=IFERROR(VLOOKUP(LEFT(JRF!B70,1),$CF$2:$CF$5,1,0),0),"Product Code Required",IF(JRF!C70="","",IF(JRF!C70=IFERROR(VLOOKUP(JRF!C70,$CH:$CH,1,0),0),"Product Code Required","NA")))))</f>
        <v/>
      </c>
      <c r="CJ57" t="str">
        <f>IF(JRF!AV70&gt;0,"",IF(JRF!Q70="","",IF(LEFT(JRF!Q70,1)=IFERROR(VLOOKUP(LEFT(JRF!Q70,1),$CF$2:$CF$5,1,0),0),"Product Code Required",IF(JRF!V70="","",IF(JRF!V70=IFERROR(VLOOKUP(JRF!V70,$CH:$CH,1,0),0),"Product Code Required","NA")))))</f>
        <v/>
      </c>
      <c r="CK57" t="str">
        <f>IFERROR(IF(LEN('Journal Template'!F68)&gt;0,"",IF('Journal Template'!A68="","",IF(LEFT('Journal Template'!A68,1)=IFERROR(VLOOKUP(LEFT('Journal Template'!A68,1),Checks!$CF$2:$CF$5,1,0),0),"Product Code Required",IF('Journal Template'!D68="","",IF('Journal Template'!D68=IFERROR(VLOOKUP('Journal Template'!D68,Checks!$CH:$CH,1,0),0),"Product Code Required","NA"))))),"")</f>
        <v/>
      </c>
      <c r="CM57" s="170" t="s">
        <v>1001</v>
      </c>
      <c r="CN57" t="s">
        <v>1002</v>
      </c>
    </row>
    <row r="58" spans="14:92">
      <c r="N58" t="s">
        <v>1003</v>
      </c>
      <c r="O58" t="s">
        <v>1004</v>
      </c>
      <c r="P58" t="s">
        <v>386</v>
      </c>
      <c r="Q58" s="150" t="str">
        <f>IF(JRF!D71="","",IF(IFERROR(VLOOKUP(JRF!D71,Checks!N:P,3,0),0)="A","","Inactive account in Use"))</f>
        <v/>
      </c>
      <c r="R58" t="str">
        <f>IFERROR(IF('Journal Template'!C470="","",IF(IFERROR(VLOOKUP('Journal Template'!C470,Checks!N:P,3,0),0)="A","","Inactive account in Use")),"")</f>
        <v/>
      </c>
      <c r="S58" t="s">
        <v>1005</v>
      </c>
      <c r="T58" t="s">
        <v>386</v>
      </c>
      <c r="U58" t="s">
        <v>381</v>
      </c>
      <c r="V58" s="150" t="str">
        <f>IF(JRF!C71="","",IF(IFERROR(VLOOKUP(JRF!C71,Checks!S:U,3,0),0)="A","Entry with System fund Dept",""))</f>
        <v/>
      </c>
      <c r="W58" t="str">
        <f>IFERROR(IF('Journal Template'!D470="","",IF(IFERROR(VLOOKUP('Journal Template'!D470,Checks!S:U,3,0),0)="A","Entry with System fund Dept","")),"")</f>
        <v/>
      </c>
      <c r="X58" t="s">
        <v>994</v>
      </c>
      <c r="Y58" t="s">
        <v>389</v>
      </c>
      <c r="Z58" t="s">
        <v>1006</v>
      </c>
      <c r="AA58" t="s">
        <v>1007</v>
      </c>
      <c r="AB58" t="s">
        <v>125</v>
      </c>
      <c r="AC58" s="150" t="str">
        <f>IFERROR(IF(JRF!C71="","",IF(AND(VLOOKUP(JRF!C71,X:AA,4,0)=JRF!B71,VLOOKUP(JRF!C71,X:Y,2,0)="A"),"","Inactive Dept Combo Error")),"Inactive Dept Combo Error")</f>
        <v/>
      </c>
      <c r="AD58" t="str">
        <f>IFERROR(IF('Journal Template'!D470="","",IF(AND(VLOOKUP('Journal Template'!D470,X:AA,4,0)='Journal Template'!A470,VLOOKUP('Journal Template'!D470,X:Y,2,0)="A"),"","Inactive Dept Combo Error")),"")</f>
        <v/>
      </c>
      <c r="AG58" s="163" t="s">
        <v>931</v>
      </c>
      <c r="AH58" s="163" t="s">
        <v>944</v>
      </c>
      <c r="AI58" s="163" t="s">
        <v>1008</v>
      </c>
      <c r="AJ58" s="163" t="s">
        <v>1009</v>
      </c>
      <c r="AK58" s="150" t="str">
        <f>IF(JRF!B71="","",IF(JRF!B71=IFERROR(VLOOKUP(JRF!B71,Checks!AI:AI,1,0),0),"Entry in Branch/Satellite BU's",""))</f>
        <v/>
      </c>
      <c r="AL58" t="str">
        <f>IFERROR(IF('Journal Template'!A470="","",IF('Journal Template'!A470=IFERROR(VLOOKUP('Journal Template'!A470,Checks!AI:AI,1,0),0),"Entry in Branch/Satellite BU's","")),"")</f>
        <v/>
      </c>
      <c r="AN58" t="str">
        <f>IFERROR(INDEX(Entities!A:A,MATCH(JRF!$Q71,Entities!C:C,0)),"")&amp;IFERROR(INDEX(Entities!A:A,MATCH(JRF!$Q71,Entities!D:D,0)),"")&amp;IFERROR(INDEX(Entities!A:A,MATCH(JRF!$Q71,Entities!E:E,0)),"")&amp;IFERROR(INDEX(Entities!A:A,MATCH(JRF!$Q71,Entities!F:F,0)),"")&amp;IFERROR(INDEX(Entities!A:A,MATCH(JRF!$Q71,Entities!G:G,0)),"")&amp;IFERROR(INDEX(Entities!A:A,MATCH(JRF!$Q71,Entities!H:H,0)),"")&amp;IFERROR(INDEX(Entities!A:A,MATCH(JRF!$Q71,Entities!I:I,0)),"")&amp;IFERROR(INDEX(Entities!A:A,MATCH(JRF!$Q71,Entities!J:J,0)),"")&amp;IFERROR(INDEX(Entities!A:A,MATCH(JRF!$Q71,Entities!K:K,0)),"")&amp;IFERROR(INDEX(Entities!A:A,MATCH(JRF!$Q71,Entities!L:L,0)),"")&amp;IFERROR(INDEX(Entities!A:A,MATCH(JRF!$Q71,Entities!M:M,0)),"")&amp;IFERROR(INDEX(Entities!A:A,MATCH(JRF!$Q71,Entities!N:N,0)),"")&amp;IFERROR(INDEX(Entities!A:A,MATCH(JRF!$Q71,Entities!O:O,0)),"")&amp;IFERROR(INDEX(Entities!A:A,MATCH(JRF!$Q71,Entities!P:P,0)),"")&amp;IFERROR(INDEX(Entities!A:A,MATCH(JRF!$Q71,Entities!Q:Q,0)),"")&amp;IFERROR(INDEX(Entities!A:A,MATCH(JRF!$Q71,Entities!R:R,0)),"")&amp;IFERROR(INDEX(Entities!A:A,MATCH(JRF!$Q71,Entities!S:S,0)),"")&amp;IFERROR(INDEX(Entities!A:A,MATCH(JRF!$Q71,Entities!T:T,0)),"")&amp;IFERROR(INDEX(Entities!A:A,MATCH(JRF!$Q71,Entities!U:U,0)),"")&amp;IFERROR(INDEX(Entities!A:A,MATCH(JRF!$Q71,Entities!V:V,0)),"")&amp;IFERROR(INDEX(Entities!A:A,MATCH(JRF!$Q71,Entities!W:W,0)),"")&amp;IFERROR(INDEX(Entities!A:A,MATCH(JRF!$Q71,Entities!X:X,0)),"")&amp;IFERROR(INDEX(Entities!A:A,MATCH(JRF!$Q71,Entities!Y:Y,0)),"")&amp;IFERROR(INDEX(Entities!A:A,MATCH(JRF!$Q71,Entities!Z:Z,0)),"")&amp;IFERROR(INDEX(Entities!A:A,MATCH(JRF!$Q71,Entities!AA:AA,0)),"")&amp;IFERROR(INDEX(Entities!A:A,MATCH(JRF!$Q71,Entities!AB:AB,0)),"")&amp;IFERROR(INDEX(Entities!A:A,MATCH(JRF!$Q71,Entities!AC:AC,0)),"")&amp;IFERROR(INDEX(Entities!A:A,MATCH(JRF!$Q71,Entities!AD:AD,0)),"")</f>
        <v/>
      </c>
      <c r="AO58" s="171" t="str">
        <f>IFERROR(INDEX(Entities!A:A,MATCH(JRF!$B71,Entities!C:C,0)),"")&amp;IFERROR(INDEX(Entities!A:A,MATCH(JRF!$B71,Entities!D:D,0)),"")&amp;IFERROR(INDEX(Entities!A:A,MATCH(JRF!$B71,Entities!E:E,0)),"")&amp;IFERROR(INDEX(Entities!A:A,MATCH(JRF!$B71,Entities!F:F,0)),"")&amp;IFERROR(INDEX(Entities!A:A,MATCH(JRF!$B71,Entities!G:G,0)),"")&amp;IFERROR(INDEX(Entities!A:A,MATCH(JRF!$B71,Entities!H:H,0)),"")&amp;IFERROR(INDEX(Entities!A:A,MATCH(JRF!$B71,Entities!I:I,0)),"")&amp;IFERROR(INDEX(Entities!A:A,MATCH(JRF!$B71,Entities!J:J,0)),"")&amp;IFERROR(INDEX(Entities!A:A,MATCH(JRF!$B71,Entities!K:K,0)),"")&amp;IFERROR(INDEX(Entities!A:A,MATCH(JRF!$B71,Entities!L:L,0)),"")&amp;IFERROR(INDEX(Entities!A:A,MATCH(JRF!$B71,Entities!M:M,0)),"")&amp;IFERROR(INDEX(Entities!A:A,MATCH(JRF!$B71,Entities!N:N,0)),"")&amp;IFERROR(INDEX(Entities!A:A,MATCH(JRF!$B71,Entities!O:O,0)),"")&amp;IFERROR(INDEX(Entities!A:A,MATCH(JRF!$B71,Entities!P:P,0)),"")&amp;IFERROR(INDEX(Entities!A:A,MATCH(JRF!$B71,Entities!Q:Q,0)),"")&amp;IFERROR(INDEX(Entities!A:A,MATCH(JRF!$B71,Entities!R:R,0)),"")&amp;IFERROR(INDEX(Entities!A:A,MATCH(JRF!$B71,Entities!S:S,0)),"")&amp;IFERROR(INDEX(Entities!A:A,MATCH(JRF!$B71,Entities!T:T,0)),"")&amp;IFERROR(INDEX(Entities!A:A,MATCH(JRF!$B71,Entities!U:U,0)),"")&amp;IFERROR(INDEX(Entities!A:A,MATCH(JRF!$B71,Entities!V:V,0)),"")&amp;IFERROR(INDEX(Entities!A:A,MATCH(JRF!$B71,Entities!W:W,0)),"")&amp;IFERROR(INDEX(Entities!A:A,MATCH(JRF!$B71,Entities!X:X,0)),"")&amp;IFERROR(INDEX(Entities!A:A,MATCH(JRF!$B71,Entities!Y:Y,0)),"")&amp;IFERROR(INDEX(Entities!A:A,MATCH(JRF!$B71,Entities!Z:Z,0)),"")&amp;IFERROR(INDEX(Entities!A:A,MATCH(JRF!$B71,Entities!AA:AA,0)),"")&amp;IFERROR(INDEX(Entities!A:A,MATCH(JRF!$B71,Entities!AB:AB,0)),"")&amp;IFERROR(INDEX(Entities!A:A,MATCH(JRF!$B71,Entities!AC:AC,0)),"")&amp;IFERROR(INDEX(Entities!A:A,MATCH(JRF!$B71,Entities!AD:AD,0)),"")</f>
        <v/>
      </c>
      <c r="AP58" s="171" t="str">
        <f>IF(JRF!B71=JRF!Q71,"",JRF!Q71&amp;JRF!B71)</f>
        <v/>
      </c>
      <c r="AQ58" s="171" t="str">
        <f>IF(OR(JRF!B71="",JRF!Q71="",Checks!AN58="",Checks!AO58=""),"",IF(OR(JRF!B71=JRF!Q71,Checks!AN58=Checks!AO58),"Legal Entity/BU is same",IF(AN58&amp;AO58=IFERROR(VLOOKUP(AN58&amp;AO58,'Intercompany Master'!X:X,1,0),0),"Intercompany Agreement Exist","Intercompany Agreement Required")))</f>
        <v/>
      </c>
      <c r="AR58" t="str" cm="1">
        <f t="array" ref="AR58">IF("Intercompany Agreement Exist"=VLOOKUP(JRF!Q71&amp;JRF!B71,Checks!AP:AQ,2,0),VLOOKUP(Checks!AN58&amp;Checks!AO58,'Intercompany Master'!X:AN,{2,3,4,5,6,7,8,9,10,11,12,13,14,15,16,17},0),"")</f>
        <v/>
      </c>
      <c r="AS58" s="170"/>
      <c r="AU58" s="170"/>
      <c r="BY58" t="s">
        <v>1010</v>
      </c>
      <c r="BZ58" t="s">
        <v>610</v>
      </c>
      <c r="CG58" t="s">
        <v>391</v>
      </c>
      <c r="CH58" s="170" t="s">
        <v>1011</v>
      </c>
      <c r="CI58" t="str">
        <f>IF(JRF!F71&gt;0,"",IF(JRF!B71="","",IF(LEFT(JRF!B71,1)=IFERROR(VLOOKUP(LEFT(JRF!B71,1),$CF$2:$CF$5,1,0),0),"Product Code Required",IF(JRF!C71="","",IF(JRF!C71=IFERROR(VLOOKUP(JRF!C71,$CH:$CH,1,0),0),"Product Code Required","NA")))))</f>
        <v/>
      </c>
      <c r="CJ58" t="str">
        <f>IF(JRF!AV71&gt;0,"",IF(JRF!Q71="","",IF(LEFT(JRF!Q71,1)=IFERROR(VLOOKUP(LEFT(JRF!Q71,1),$CF$2:$CF$5,1,0),0),"Product Code Required",IF(JRF!V71="","",IF(JRF!V71=IFERROR(VLOOKUP(JRF!V71,$CH:$CH,1,0),0),"Product Code Required","NA")))))</f>
        <v/>
      </c>
      <c r="CK58" t="str">
        <f>IFERROR(IF(LEN('Journal Template'!F69)&gt;0,"",IF('Journal Template'!A69="","",IF(LEFT('Journal Template'!A69,1)=IFERROR(VLOOKUP(LEFT('Journal Template'!A69,1),Checks!$CF$2:$CF$5,1,0),0),"Product Code Required",IF('Journal Template'!D69="","",IF('Journal Template'!D69=IFERROR(VLOOKUP('Journal Template'!D69,Checks!$CH:$CH,1,0),0),"Product Code Required","NA"))))),"")</f>
        <v/>
      </c>
      <c r="CM58" s="170" t="s">
        <v>1012</v>
      </c>
      <c r="CN58" t="s">
        <v>1013</v>
      </c>
    </row>
    <row r="59" spans="14:92">
      <c r="N59" t="s">
        <v>1014</v>
      </c>
      <c r="O59" t="s">
        <v>1015</v>
      </c>
      <c r="P59" t="s">
        <v>386</v>
      </c>
      <c r="Q59" s="150" t="str">
        <f>IF(JRF!D72="","",IF(IFERROR(VLOOKUP(JRF!D72,Checks!N:P,3,0),0)="A","","Inactive account in Use"))</f>
        <v/>
      </c>
      <c r="R59" t="str">
        <f>IFERROR(IF('Journal Template'!C471="","",IF(IFERROR(VLOOKUP('Journal Template'!C471,Checks!N:P,3,0),0)="A","","Inactive account in Use")),"")</f>
        <v/>
      </c>
      <c r="S59" t="s">
        <v>1016</v>
      </c>
      <c r="T59" t="s">
        <v>386</v>
      </c>
      <c r="U59" t="s">
        <v>381</v>
      </c>
      <c r="V59" s="150" t="str">
        <f>IF(JRF!C72="","",IF(IFERROR(VLOOKUP(JRF!C72,Checks!S:U,3,0),0)="A","Entry with System fund Dept",""))</f>
        <v/>
      </c>
      <c r="W59" t="str">
        <f>IFERROR(IF('Journal Template'!D471="","",IF(IFERROR(VLOOKUP('Journal Template'!D471,Checks!S:U,3,0),0)="A","Entry with System fund Dept","")),"")</f>
        <v/>
      </c>
      <c r="X59" t="s">
        <v>1017</v>
      </c>
      <c r="Y59" t="s">
        <v>389</v>
      </c>
      <c r="Z59" t="s">
        <v>1018</v>
      </c>
      <c r="AA59" t="s">
        <v>1007</v>
      </c>
      <c r="AB59" t="s">
        <v>125</v>
      </c>
      <c r="AC59" s="150" t="str">
        <f>IFERROR(IF(JRF!C72="","",IF(AND(VLOOKUP(JRF!C72,X:AA,4,0)=JRF!B72,VLOOKUP(JRF!C72,X:Y,2,0)="A"),"","Inactive Dept Combo Error")),"Inactive Dept Combo Error")</f>
        <v/>
      </c>
      <c r="AD59" t="str">
        <f>IFERROR(IF('Journal Template'!D471="","",IF(AND(VLOOKUP('Journal Template'!D471,X:AA,4,0)='Journal Template'!A471,VLOOKUP('Journal Template'!D471,X:Y,2,0)="A"),"","Inactive Dept Combo Error")),"")</f>
        <v/>
      </c>
      <c r="AG59" s="163" t="s">
        <v>931</v>
      </c>
      <c r="AH59" s="163" t="s">
        <v>944</v>
      </c>
      <c r="AI59" s="163" t="s">
        <v>1019</v>
      </c>
      <c r="AJ59" s="163" t="s">
        <v>1020</v>
      </c>
      <c r="AK59" s="150" t="str">
        <f>IF(JRF!B72="","",IF(JRF!B72=IFERROR(VLOOKUP(JRF!B72,Checks!AI:AI,1,0),0),"Entry in Branch/Satellite BU's",""))</f>
        <v/>
      </c>
      <c r="AL59" t="str">
        <f>IFERROR(IF('Journal Template'!A471="","",IF('Journal Template'!A471=IFERROR(VLOOKUP('Journal Template'!A471,Checks!AI:AI,1,0),0),"Entry in Branch/Satellite BU's","")),"")</f>
        <v/>
      </c>
      <c r="AN59" t="str">
        <f>IFERROR(INDEX(Entities!A:A,MATCH(JRF!$Q72,Entities!C:C,0)),"")&amp;IFERROR(INDEX(Entities!A:A,MATCH(JRF!$Q72,Entities!D:D,0)),"")&amp;IFERROR(INDEX(Entities!A:A,MATCH(JRF!$Q72,Entities!E:E,0)),"")&amp;IFERROR(INDEX(Entities!A:A,MATCH(JRF!$Q72,Entities!F:F,0)),"")&amp;IFERROR(INDEX(Entities!A:A,MATCH(JRF!$Q72,Entities!G:G,0)),"")&amp;IFERROR(INDEX(Entities!A:A,MATCH(JRF!$Q72,Entities!H:H,0)),"")&amp;IFERROR(INDEX(Entities!A:A,MATCH(JRF!$Q72,Entities!I:I,0)),"")&amp;IFERROR(INDEX(Entities!A:A,MATCH(JRF!$Q72,Entities!J:J,0)),"")&amp;IFERROR(INDEX(Entities!A:A,MATCH(JRF!$Q72,Entities!K:K,0)),"")&amp;IFERROR(INDEX(Entities!A:A,MATCH(JRF!$Q72,Entities!L:L,0)),"")&amp;IFERROR(INDEX(Entities!A:A,MATCH(JRF!$Q72,Entities!M:M,0)),"")&amp;IFERROR(INDEX(Entities!A:A,MATCH(JRF!$Q72,Entities!N:N,0)),"")&amp;IFERROR(INDEX(Entities!A:A,MATCH(JRF!$Q72,Entities!O:O,0)),"")&amp;IFERROR(INDEX(Entities!A:A,MATCH(JRF!$Q72,Entities!P:P,0)),"")&amp;IFERROR(INDEX(Entities!A:A,MATCH(JRF!$Q72,Entities!Q:Q,0)),"")&amp;IFERROR(INDEX(Entities!A:A,MATCH(JRF!$Q72,Entities!R:R,0)),"")&amp;IFERROR(INDEX(Entities!A:A,MATCH(JRF!$Q72,Entities!S:S,0)),"")&amp;IFERROR(INDEX(Entities!A:A,MATCH(JRF!$Q72,Entities!T:T,0)),"")&amp;IFERROR(INDEX(Entities!A:A,MATCH(JRF!$Q72,Entities!U:U,0)),"")&amp;IFERROR(INDEX(Entities!A:A,MATCH(JRF!$Q72,Entities!V:V,0)),"")&amp;IFERROR(INDEX(Entities!A:A,MATCH(JRF!$Q72,Entities!W:W,0)),"")&amp;IFERROR(INDEX(Entities!A:A,MATCH(JRF!$Q72,Entities!X:X,0)),"")&amp;IFERROR(INDEX(Entities!A:A,MATCH(JRF!$Q72,Entities!Y:Y,0)),"")&amp;IFERROR(INDEX(Entities!A:A,MATCH(JRF!$Q72,Entities!Z:Z,0)),"")&amp;IFERROR(INDEX(Entities!A:A,MATCH(JRF!$Q72,Entities!AA:AA,0)),"")&amp;IFERROR(INDEX(Entities!A:A,MATCH(JRF!$Q72,Entities!AB:AB,0)),"")&amp;IFERROR(INDEX(Entities!A:A,MATCH(JRF!$Q72,Entities!AC:AC,0)),"")&amp;IFERROR(INDEX(Entities!A:A,MATCH(JRF!$Q72,Entities!AD:AD,0)),"")</f>
        <v/>
      </c>
      <c r="AO59" s="171" t="str">
        <f>IFERROR(INDEX(Entities!A:A,MATCH(JRF!$B72,Entities!C:C,0)),"")&amp;IFERROR(INDEX(Entities!A:A,MATCH(JRF!$B72,Entities!D:D,0)),"")&amp;IFERROR(INDEX(Entities!A:A,MATCH(JRF!$B72,Entities!E:E,0)),"")&amp;IFERROR(INDEX(Entities!A:A,MATCH(JRF!$B72,Entities!F:F,0)),"")&amp;IFERROR(INDEX(Entities!A:A,MATCH(JRF!$B72,Entities!G:G,0)),"")&amp;IFERROR(INDEX(Entities!A:A,MATCH(JRF!$B72,Entities!H:H,0)),"")&amp;IFERROR(INDEX(Entities!A:A,MATCH(JRF!$B72,Entities!I:I,0)),"")&amp;IFERROR(INDEX(Entities!A:A,MATCH(JRF!$B72,Entities!J:J,0)),"")&amp;IFERROR(INDEX(Entities!A:A,MATCH(JRF!$B72,Entities!K:K,0)),"")&amp;IFERROR(INDEX(Entities!A:A,MATCH(JRF!$B72,Entities!L:L,0)),"")&amp;IFERROR(INDEX(Entities!A:A,MATCH(JRF!$B72,Entities!M:M,0)),"")&amp;IFERROR(INDEX(Entities!A:A,MATCH(JRF!$B72,Entities!N:N,0)),"")&amp;IFERROR(INDEX(Entities!A:A,MATCH(JRF!$B72,Entities!O:O,0)),"")&amp;IFERROR(INDEX(Entities!A:A,MATCH(JRF!$B72,Entities!P:P,0)),"")&amp;IFERROR(INDEX(Entities!A:A,MATCH(JRF!$B72,Entities!Q:Q,0)),"")&amp;IFERROR(INDEX(Entities!A:A,MATCH(JRF!$B72,Entities!R:R,0)),"")&amp;IFERROR(INDEX(Entities!A:A,MATCH(JRF!$B72,Entities!S:S,0)),"")&amp;IFERROR(INDEX(Entities!A:A,MATCH(JRF!$B72,Entities!T:T,0)),"")&amp;IFERROR(INDEX(Entities!A:A,MATCH(JRF!$B72,Entities!U:U,0)),"")&amp;IFERROR(INDEX(Entities!A:A,MATCH(JRF!$B72,Entities!V:V,0)),"")&amp;IFERROR(INDEX(Entities!A:A,MATCH(JRF!$B72,Entities!W:W,0)),"")&amp;IFERROR(INDEX(Entities!A:A,MATCH(JRF!$B72,Entities!X:X,0)),"")&amp;IFERROR(INDEX(Entities!A:A,MATCH(JRF!$B72,Entities!Y:Y,0)),"")&amp;IFERROR(INDEX(Entities!A:A,MATCH(JRF!$B72,Entities!Z:Z,0)),"")&amp;IFERROR(INDEX(Entities!A:A,MATCH(JRF!$B72,Entities!AA:AA,0)),"")&amp;IFERROR(INDEX(Entities!A:A,MATCH(JRF!$B72,Entities!AB:AB,0)),"")&amp;IFERROR(INDEX(Entities!A:A,MATCH(JRF!$B72,Entities!AC:AC,0)),"")&amp;IFERROR(INDEX(Entities!A:A,MATCH(JRF!$B72,Entities!AD:AD,0)),"")</f>
        <v/>
      </c>
      <c r="AP59" s="171" t="str">
        <f>IF(JRF!B72=JRF!Q72,"",JRF!Q72&amp;JRF!B72)</f>
        <v/>
      </c>
      <c r="AQ59" s="171" t="str">
        <f>IF(OR(JRF!B72="",JRF!Q72="",Checks!AN59="",Checks!AO59=""),"",IF(OR(JRF!B72=JRF!Q72,Checks!AN59=Checks!AO59),"Legal Entity/BU is same",IF(AN59&amp;AO59=IFERROR(VLOOKUP(AN59&amp;AO59,'Intercompany Master'!X:X,1,0),0),"Intercompany Agreement Exist","Intercompany Agreement Required")))</f>
        <v/>
      </c>
      <c r="AR59" t="str" cm="1">
        <f t="array" ref="AR59">IF("Intercompany Agreement Exist"=VLOOKUP(JRF!Q72&amp;JRF!B72,Checks!AP:AQ,2,0),VLOOKUP(Checks!AN59&amp;Checks!AO59,'Intercompany Master'!X:AN,{2,3,4,5,6,7,8,9,10,11,12,13,14,15,16,17},0),"")</f>
        <v/>
      </c>
      <c r="AS59" s="170"/>
      <c r="AU59" s="170"/>
      <c r="BY59" t="s">
        <v>1021</v>
      </c>
      <c r="BZ59" t="s">
        <v>610</v>
      </c>
      <c r="CG59" t="s">
        <v>399</v>
      </c>
      <c r="CH59" s="170" t="s">
        <v>1022</v>
      </c>
      <c r="CI59" t="str">
        <f>IF(JRF!F72&gt;0,"",IF(JRF!B72="","",IF(LEFT(JRF!B72,1)=IFERROR(VLOOKUP(LEFT(JRF!B72,1),$CF$2:$CF$5,1,0),0),"Product Code Required",IF(JRF!C72="","",IF(JRF!C72=IFERROR(VLOOKUP(JRF!C72,$CH:$CH,1,0),0),"Product Code Required","NA")))))</f>
        <v/>
      </c>
      <c r="CJ59" t="str">
        <f>IF(JRF!AV72&gt;0,"",IF(JRF!Q72="","",IF(LEFT(JRF!Q72,1)=IFERROR(VLOOKUP(LEFT(JRF!Q72,1),$CF$2:$CF$5,1,0),0),"Product Code Required",IF(JRF!V72="","",IF(JRF!V72=IFERROR(VLOOKUP(JRF!V72,$CH:$CH,1,0),0),"Product Code Required","NA")))))</f>
        <v/>
      </c>
      <c r="CK59" t="str">
        <f>IFERROR(IF(LEN('Journal Template'!F70)&gt;0,"",IF('Journal Template'!A70="","",IF(LEFT('Journal Template'!A70,1)=IFERROR(VLOOKUP(LEFT('Journal Template'!A70,1),Checks!$CF$2:$CF$5,1,0),0),"Product Code Required",IF('Journal Template'!D70="","",IF('Journal Template'!D70=IFERROR(VLOOKUP('Journal Template'!D70,Checks!$CH:$CH,1,0),0),"Product Code Required","NA"))))),"")</f>
        <v/>
      </c>
      <c r="CM59" s="170" t="s">
        <v>1023</v>
      </c>
      <c r="CN59" t="s">
        <v>1024</v>
      </c>
    </row>
    <row r="60" spans="14:92">
      <c r="N60" t="s">
        <v>1025</v>
      </c>
      <c r="O60" t="s">
        <v>1026</v>
      </c>
      <c r="P60" t="s">
        <v>386</v>
      </c>
      <c r="Q60" s="150" t="str">
        <f>IF(JRF!D73="","",IF(IFERROR(VLOOKUP(JRF!D73,Checks!N:P,3,0),0)="A","","Inactive account in Use"))</f>
        <v/>
      </c>
      <c r="R60" t="str">
        <f>IFERROR(IF('Journal Template'!C472="","",IF(IFERROR(VLOOKUP('Journal Template'!C472,Checks!N:P,3,0),0)="A","","Inactive account in Use")),"")</f>
        <v/>
      </c>
      <c r="S60" t="s">
        <v>1027</v>
      </c>
      <c r="T60" t="s">
        <v>386</v>
      </c>
      <c r="U60" t="s">
        <v>381</v>
      </c>
      <c r="V60" s="150" t="str">
        <f>IF(JRF!C73="","",IF(IFERROR(VLOOKUP(JRF!C73,Checks!S:U,3,0),0)="A","Entry with System fund Dept",""))</f>
        <v/>
      </c>
      <c r="W60" t="str">
        <f>IFERROR(IF('Journal Template'!D472="","",IF(IFERROR(VLOOKUP('Journal Template'!D472,Checks!S:U,3,0),0)="A","Entry with System fund Dept","")),"")</f>
        <v/>
      </c>
      <c r="X60" t="s">
        <v>1017</v>
      </c>
      <c r="Y60" t="s">
        <v>389</v>
      </c>
      <c r="Z60" t="s">
        <v>1028</v>
      </c>
      <c r="AA60" t="s">
        <v>996</v>
      </c>
      <c r="AB60" t="s">
        <v>125</v>
      </c>
      <c r="AC60" s="150" t="str">
        <f>IFERROR(IF(JRF!C73="","",IF(AND(VLOOKUP(JRF!C73,X:AA,4,0)=JRF!B73,VLOOKUP(JRF!C73,X:Y,2,0)="A"),"","Inactive Dept Combo Error")),"Inactive Dept Combo Error")</f>
        <v/>
      </c>
      <c r="AD60" t="str">
        <f>IFERROR(IF('Journal Template'!D472="","",IF(AND(VLOOKUP('Journal Template'!D472,X:AA,4,0)='Journal Template'!A472,VLOOKUP('Journal Template'!D472,X:Y,2,0)="A"),"","Inactive Dept Combo Error")),"")</f>
        <v/>
      </c>
      <c r="AG60" s="163" t="s">
        <v>931</v>
      </c>
      <c r="AH60" s="163" t="s">
        <v>944</v>
      </c>
      <c r="AI60" s="163" t="s">
        <v>1029</v>
      </c>
      <c r="AJ60" s="163" t="s">
        <v>1030</v>
      </c>
      <c r="AK60" s="150" t="str">
        <f>IF(JRF!B73="","",IF(JRF!B73=IFERROR(VLOOKUP(JRF!B73,Checks!AI:AI,1,0),0),"Entry in Branch/Satellite BU's",""))</f>
        <v/>
      </c>
      <c r="AL60" t="str">
        <f>IFERROR(IF('Journal Template'!A472="","",IF('Journal Template'!A472=IFERROR(VLOOKUP('Journal Template'!A472,Checks!AI:AI,1,0),0),"Entry in Branch/Satellite BU's","")),"")</f>
        <v/>
      </c>
      <c r="AN60" t="str">
        <f>IFERROR(INDEX(Entities!A:A,MATCH(JRF!$Q73,Entities!C:C,0)),"")&amp;IFERROR(INDEX(Entities!A:A,MATCH(JRF!$Q73,Entities!D:D,0)),"")&amp;IFERROR(INDEX(Entities!A:A,MATCH(JRF!$Q73,Entities!E:E,0)),"")&amp;IFERROR(INDEX(Entities!A:A,MATCH(JRF!$Q73,Entities!F:F,0)),"")&amp;IFERROR(INDEX(Entities!A:A,MATCH(JRF!$Q73,Entities!G:G,0)),"")&amp;IFERROR(INDEX(Entities!A:A,MATCH(JRF!$Q73,Entities!H:H,0)),"")&amp;IFERROR(INDEX(Entities!A:A,MATCH(JRF!$Q73,Entities!I:I,0)),"")&amp;IFERROR(INDEX(Entities!A:A,MATCH(JRF!$Q73,Entities!J:J,0)),"")&amp;IFERROR(INDEX(Entities!A:A,MATCH(JRF!$Q73,Entities!K:K,0)),"")&amp;IFERROR(INDEX(Entities!A:A,MATCH(JRF!$Q73,Entities!L:L,0)),"")&amp;IFERROR(INDEX(Entities!A:A,MATCH(JRF!$Q73,Entities!M:M,0)),"")&amp;IFERROR(INDEX(Entities!A:A,MATCH(JRF!$Q73,Entities!N:N,0)),"")&amp;IFERROR(INDEX(Entities!A:A,MATCH(JRF!$Q73,Entities!O:O,0)),"")&amp;IFERROR(INDEX(Entities!A:A,MATCH(JRF!$Q73,Entities!P:P,0)),"")&amp;IFERROR(INDEX(Entities!A:A,MATCH(JRF!$Q73,Entities!Q:Q,0)),"")&amp;IFERROR(INDEX(Entities!A:A,MATCH(JRF!$Q73,Entities!R:R,0)),"")&amp;IFERROR(INDEX(Entities!A:A,MATCH(JRF!$Q73,Entities!S:S,0)),"")&amp;IFERROR(INDEX(Entities!A:A,MATCH(JRF!$Q73,Entities!T:T,0)),"")&amp;IFERROR(INDEX(Entities!A:A,MATCH(JRF!$Q73,Entities!U:U,0)),"")&amp;IFERROR(INDEX(Entities!A:A,MATCH(JRF!$Q73,Entities!V:V,0)),"")&amp;IFERROR(INDEX(Entities!A:A,MATCH(JRF!$Q73,Entities!W:W,0)),"")&amp;IFERROR(INDEX(Entities!A:A,MATCH(JRF!$Q73,Entities!X:X,0)),"")&amp;IFERROR(INDEX(Entities!A:A,MATCH(JRF!$Q73,Entities!Y:Y,0)),"")&amp;IFERROR(INDEX(Entities!A:A,MATCH(JRF!$Q73,Entities!Z:Z,0)),"")&amp;IFERROR(INDEX(Entities!A:A,MATCH(JRF!$Q73,Entities!AA:AA,0)),"")&amp;IFERROR(INDEX(Entities!A:A,MATCH(JRF!$Q73,Entities!AB:AB,0)),"")&amp;IFERROR(INDEX(Entities!A:A,MATCH(JRF!$Q73,Entities!AC:AC,0)),"")&amp;IFERROR(INDEX(Entities!A:A,MATCH(JRF!$Q73,Entities!AD:AD,0)),"")</f>
        <v/>
      </c>
      <c r="AO60" s="171" t="str">
        <f>IFERROR(INDEX(Entities!A:A,MATCH(JRF!$B73,Entities!C:C,0)),"")&amp;IFERROR(INDEX(Entities!A:A,MATCH(JRF!$B73,Entities!D:D,0)),"")&amp;IFERROR(INDEX(Entities!A:A,MATCH(JRF!$B73,Entities!E:E,0)),"")&amp;IFERROR(INDEX(Entities!A:A,MATCH(JRF!$B73,Entities!F:F,0)),"")&amp;IFERROR(INDEX(Entities!A:A,MATCH(JRF!$B73,Entities!G:G,0)),"")&amp;IFERROR(INDEX(Entities!A:A,MATCH(JRF!$B73,Entities!H:H,0)),"")&amp;IFERROR(INDEX(Entities!A:A,MATCH(JRF!$B73,Entities!I:I,0)),"")&amp;IFERROR(INDEX(Entities!A:A,MATCH(JRF!$B73,Entities!J:J,0)),"")&amp;IFERROR(INDEX(Entities!A:A,MATCH(JRF!$B73,Entities!K:K,0)),"")&amp;IFERROR(INDEX(Entities!A:A,MATCH(JRF!$B73,Entities!L:L,0)),"")&amp;IFERROR(INDEX(Entities!A:A,MATCH(JRF!$B73,Entities!M:M,0)),"")&amp;IFERROR(INDEX(Entities!A:A,MATCH(JRF!$B73,Entities!N:N,0)),"")&amp;IFERROR(INDEX(Entities!A:A,MATCH(JRF!$B73,Entities!O:O,0)),"")&amp;IFERROR(INDEX(Entities!A:A,MATCH(JRF!$B73,Entities!P:P,0)),"")&amp;IFERROR(INDEX(Entities!A:A,MATCH(JRF!$B73,Entities!Q:Q,0)),"")&amp;IFERROR(INDEX(Entities!A:A,MATCH(JRF!$B73,Entities!R:R,0)),"")&amp;IFERROR(INDEX(Entities!A:A,MATCH(JRF!$B73,Entities!S:S,0)),"")&amp;IFERROR(INDEX(Entities!A:A,MATCH(JRF!$B73,Entities!T:T,0)),"")&amp;IFERROR(INDEX(Entities!A:A,MATCH(JRF!$B73,Entities!U:U,0)),"")&amp;IFERROR(INDEX(Entities!A:A,MATCH(JRF!$B73,Entities!V:V,0)),"")&amp;IFERROR(INDEX(Entities!A:A,MATCH(JRF!$B73,Entities!W:W,0)),"")&amp;IFERROR(INDEX(Entities!A:A,MATCH(JRF!$B73,Entities!X:X,0)),"")&amp;IFERROR(INDEX(Entities!A:A,MATCH(JRF!$B73,Entities!Y:Y,0)),"")&amp;IFERROR(INDEX(Entities!A:A,MATCH(JRF!$B73,Entities!Z:Z,0)),"")&amp;IFERROR(INDEX(Entities!A:A,MATCH(JRF!$B73,Entities!AA:AA,0)),"")&amp;IFERROR(INDEX(Entities!A:A,MATCH(JRF!$B73,Entities!AB:AB,0)),"")&amp;IFERROR(INDEX(Entities!A:A,MATCH(JRF!$B73,Entities!AC:AC,0)),"")&amp;IFERROR(INDEX(Entities!A:A,MATCH(JRF!$B73,Entities!AD:AD,0)),"")</f>
        <v/>
      </c>
      <c r="AP60" s="171" t="str">
        <f>IF(JRF!B73=JRF!Q73,"",JRF!Q73&amp;JRF!B73)</f>
        <v/>
      </c>
      <c r="AQ60" s="171" t="str">
        <f>IF(OR(JRF!B73="",JRF!Q73="",Checks!AN60="",Checks!AO60=""),"",IF(OR(JRF!B73=JRF!Q73,Checks!AN60=Checks!AO60),"Legal Entity/BU is same",IF(AN60&amp;AO60=IFERROR(VLOOKUP(AN60&amp;AO60,'Intercompany Master'!X:X,1,0),0),"Intercompany Agreement Exist","Intercompany Agreement Required")))</f>
        <v/>
      </c>
      <c r="AR60" t="str" cm="1">
        <f t="array" ref="AR60">IF("Intercompany Agreement Exist"=VLOOKUP(JRF!Q73&amp;JRF!B73,Checks!AP:AQ,2,0),VLOOKUP(Checks!AN60&amp;Checks!AO60,'Intercompany Master'!X:AN,{2,3,4,5,6,7,8,9,10,11,12,13,14,15,16,17},0),"")</f>
        <v/>
      </c>
      <c r="AS60" s="170"/>
      <c r="AU60" s="170"/>
      <c r="BY60" t="s">
        <v>1031</v>
      </c>
      <c r="BZ60" t="s">
        <v>610</v>
      </c>
      <c r="CG60" t="s">
        <v>391</v>
      </c>
      <c r="CH60" s="170" t="s">
        <v>1032</v>
      </c>
      <c r="CI60" t="str">
        <f>IF(JRF!F73&gt;0,"",IF(JRF!B73="","",IF(LEFT(JRF!B73,1)=IFERROR(VLOOKUP(LEFT(JRF!B73,1),$CF$2:$CF$5,1,0),0),"Product Code Required",IF(JRF!C73="","",IF(JRF!C73=IFERROR(VLOOKUP(JRF!C73,$CH:$CH,1,0),0),"Product Code Required","NA")))))</f>
        <v/>
      </c>
      <c r="CJ60" t="str">
        <f>IF(JRF!AV73&gt;0,"",IF(JRF!Q73="","",IF(LEFT(JRF!Q73,1)=IFERROR(VLOOKUP(LEFT(JRF!Q73,1),$CF$2:$CF$5,1,0),0),"Product Code Required",IF(JRF!V73="","",IF(JRF!V73=IFERROR(VLOOKUP(JRF!V73,$CH:$CH,1,0),0),"Product Code Required","NA")))))</f>
        <v/>
      </c>
      <c r="CK60" t="str">
        <f>IFERROR(IF(LEN('Journal Template'!F71)&gt;0,"",IF('Journal Template'!A71="","",IF(LEFT('Journal Template'!A71,1)=IFERROR(VLOOKUP(LEFT('Journal Template'!A71,1),Checks!$CF$2:$CF$5,1,0),0),"Product Code Required",IF('Journal Template'!D71="","",IF('Journal Template'!D71=IFERROR(VLOOKUP('Journal Template'!D71,Checks!$CH:$CH,1,0),0),"Product Code Required","NA"))))),"")</f>
        <v/>
      </c>
      <c r="CM60" s="170" t="s">
        <v>1033</v>
      </c>
      <c r="CN60" t="s">
        <v>1034</v>
      </c>
    </row>
    <row r="61" spans="14:92">
      <c r="N61" t="s">
        <v>1035</v>
      </c>
      <c r="O61" t="s">
        <v>1026</v>
      </c>
      <c r="P61" t="s">
        <v>386</v>
      </c>
      <c r="Q61" s="150" t="str">
        <f>IF(JRF!D74="","",IF(IFERROR(VLOOKUP(JRF!D74,Checks!N:P,3,0),0)="A","","Inactive account in Use"))</f>
        <v/>
      </c>
      <c r="R61" t="str">
        <f>IFERROR(IF('Journal Template'!C473="","",IF(IFERROR(VLOOKUP('Journal Template'!C473,Checks!N:P,3,0),0)="A","","Inactive account in Use")),"")</f>
        <v/>
      </c>
      <c r="S61" t="s">
        <v>1036</v>
      </c>
      <c r="T61" t="s">
        <v>386</v>
      </c>
      <c r="U61" t="s">
        <v>381</v>
      </c>
      <c r="V61" s="150" t="str">
        <f>IF(JRF!C74="","",IF(IFERROR(VLOOKUP(JRF!C74,Checks!S:U,3,0),0)="A","Entry with System fund Dept",""))</f>
        <v/>
      </c>
      <c r="W61" t="str">
        <f>IFERROR(IF('Journal Template'!D473="","",IF(IFERROR(VLOOKUP('Journal Template'!D473,Checks!S:U,3,0),0)="A","Entry with System fund Dept","")),"")</f>
        <v/>
      </c>
      <c r="X61" t="s">
        <v>1037</v>
      </c>
      <c r="Y61" t="s">
        <v>389</v>
      </c>
      <c r="Z61" t="s">
        <v>1038</v>
      </c>
      <c r="AA61" t="s">
        <v>391</v>
      </c>
      <c r="AB61" t="s">
        <v>125</v>
      </c>
      <c r="AC61" s="150" t="str">
        <f>IFERROR(IF(JRF!C74="","",IF(AND(VLOOKUP(JRF!C74,X:AA,4,0)=JRF!B74,VLOOKUP(JRF!C74,X:Y,2,0)="A"),"","Inactive Dept Combo Error")),"Inactive Dept Combo Error")</f>
        <v/>
      </c>
      <c r="AD61" t="str">
        <f>IFERROR(IF('Journal Template'!D473="","",IF(AND(VLOOKUP('Journal Template'!D473,X:AA,4,0)='Journal Template'!A473,VLOOKUP('Journal Template'!D473,X:Y,2,0)="A"),"","Inactive Dept Combo Error")),"")</f>
        <v/>
      </c>
      <c r="AG61" s="163" t="s">
        <v>931</v>
      </c>
      <c r="AH61" s="163" t="s">
        <v>1039</v>
      </c>
      <c r="AI61" s="163" t="s">
        <v>1040</v>
      </c>
      <c r="AJ61" s="163" t="s">
        <v>1041</v>
      </c>
      <c r="AK61" s="150" t="str">
        <f>IF(JRF!B74="","",IF(JRF!B74=IFERROR(VLOOKUP(JRF!B74,Checks!AI:AI,1,0),0),"Entry in Branch/Satellite BU's",""))</f>
        <v/>
      </c>
      <c r="AL61" t="str">
        <f>IFERROR(IF('Journal Template'!A473="","",IF('Journal Template'!A473=IFERROR(VLOOKUP('Journal Template'!A473,Checks!AI:AI,1,0),0),"Entry in Branch/Satellite BU's","")),"")</f>
        <v/>
      </c>
      <c r="AN61" t="str">
        <f>IFERROR(INDEX(Entities!A:A,MATCH(JRF!$Q74,Entities!C:C,0)),"")&amp;IFERROR(INDEX(Entities!A:A,MATCH(JRF!$Q74,Entities!D:D,0)),"")&amp;IFERROR(INDEX(Entities!A:A,MATCH(JRF!$Q74,Entities!E:E,0)),"")&amp;IFERROR(INDEX(Entities!A:A,MATCH(JRF!$Q74,Entities!F:F,0)),"")&amp;IFERROR(INDEX(Entities!A:A,MATCH(JRF!$Q74,Entities!G:G,0)),"")&amp;IFERROR(INDEX(Entities!A:A,MATCH(JRF!$Q74,Entities!H:H,0)),"")&amp;IFERROR(INDEX(Entities!A:A,MATCH(JRF!$Q74,Entities!I:I,0)),"")&amp;IFERROR(INDEX(Entities!A:A,MATCH(JRF!$Q74,Entities!J:J,0)),"")&amp;IFERROR(INDEX(Entities!A:A,MATCH(JRF!$Q74,Entities!K:K,0)),"")&amp;IFERROR(INDEX(Entities!A:A,MATCH(JRF!$Q74,Entities!L:L,0)),"")&amp;IFERROR(INDEX(Entities!A:A,MATCH(JRF!$Q74,Entities!M:M,0)),"")&amp;IFERROR(INDEX(Entities!A:A,MATCH(JRF!$Q74,Entities!N:N,0)),"")&amp;IFERROR(INDEX(Entities!A:A,MATCH(JRF!$Q74,Entities!O:O,0)),"")&amp;IFERROR(INDEX(Entities!A:A,MATCH(JRF!$Q74,Entities!P:P,0)),"")&amp;IFERROR(INDEX(Entities!A:A,MATCH(JRF!$Q74,Entities!Q:Q,0)),"")&amp;IFERROR(INDEX(Entities!A:A,MATCH(JRF!$Q74,Entities!R:R,0)),"")&amp;IFERROR(INDEX(Entities!A:A,MATCH(JRF!$Q74,Entities!S:S,0)),"")&amp;IFERROR(INDEX(Entities!A:A,MATCH(JRF!$Q74,Entities!T:T,0)),"")&amp;IFERROR(INDEX(Entities!A:A,MATCH(JRF!$Q74,Entities!U:U,0)),"")&amp;IFERROR(INDEX(Entities!A:A,MATCH(JRF!$Q74,Entities!V:V,0)),"")&amp;IFERROR(INDEX(Entities!A:A,MATCH(JRF!$Q74,Entities!W:W,0)),"")&amp;IFERROR(INDEX(Entities!A:A,MATCH(JRF!$Q74,Entities!X:X,0)),"")&amp;IFERROR(INDEX(Entities!A:A,MATCH(JRF!$Q74,Entities!Y:Y,0)),"")&amp;IFERROR(INDEX(Entities!A:A,MATCH(JRF!$Q74,Entities!Z:Z,0)),"")&amp;IFERROR(INDEX(Entities!A:A,MATCH(JRF!$Q74,Entities!AA:AA,0)),"")&amp;IFERROR(INDEX(Entities!A:A,MATCH(JRF!$Q74,Entities!AB:AB,0)),"")&amp;IFERROR(INDEX(Entities!A:A,MATCH(JRF!$Q74,Entities!AC:AC,0)),"")&amp;IFERROR(INDEX(Entities!A:A,MATCH(JRF!$Q74,Entities!AD:AD,0)),"")</f>
        <v/>
      </c>
      <c r="AO61" s="171" t="str">
        <f>IFERROR(INDEX(Entities!A:A,MATCH(JRF!$B74,Entities!C:C,0)),"")&amp;IFERROR(INDEX(Entities!A:A,MATCH(JRF!$B74,Entities!D:D,0)),"")&amp;IFERROR(INDEX(Entities!A:A,MATCH(JRF!$B74,Entities!E:E,0)),"")&amp;IFERROR(INDEX(Entities!A:A,MATCH(JRF!$B74,Entities!F:F,0)),"")&amp;IFERROR(INDEX(Entities!A:A,MATCH(JRF!$B74,Entities!G:G,0)),"")&amp;IFERROR(INDEX(Entities!A:A,MATCH(JRF!$B74,Entities!H:H,0)),"")&amp;IFERROR(INDEX(Entities!A:A,MATCH(JRF!$B74,Entities!I:I,0)),"")&amp;IFERROR(INDEX(Entities!A:A,MATCH(JRF!$B74,Entities!J:J,0)),"")&amp;IFERROR(INDEX(Entities!A:A,MATCH(JRF!$B74,Entities!K:K,0)),"")&amp;IFERROR(INDEX(Entities!A:A,MATCH(JRF!$B74,Entities!L:L,0)),"")&amp;IFERROR(INDEX(Entities!A:A,MATCH(JRF!$B74,Entities!M:M,0)),"")&amp;IFERROR(INDEX(Entities!A:A,MATCH(JRF!$B74,Entities!N:N,0)),"")&amp;IFERROR(INDEX(Entities!A:A,MATCH(JRF!$B74,Entities!O:O,0)),"")&amp;IFERROR(INDEX(Entities!A:A,MATCH(JRF!$B74,Entities!P:P,0)),"")&amp;IFERROR(INDEX(Entities!A:A,MATCH(JRF!$B74,Entities!Q:Q,0)),"")&amp;IFERROR(INDEX(Entities!A:A,MATCH(JRF!$B74,Entities!R:R,0)),"")&amp;IFERROR(INDEX(Entities!A:A,MATCH(JRF!$B74,Entities!S:S,0)),"")&amp;IFERROR(INDEX(Entities!A:A,MATCH(JRF!$B74,Entities!T:T,0)),"")&amp;IFERROR(INDEX(Entities!A:A,MATCH(JRF!$B74,Entities!U:U,0)),"")&amp;IFERROR(INDEX(Entities!A:A,MATCH(JRF!$B74,Entities!V:V,0)),"")&amp;IFERROR(INDEX(Entities!A:A,MATCH(JRF!$B74,Entities!W:W,0)),"")&amp;IFERROR(INDEX(Entities!A:A,MATCH(JRF!$B74,Entities!X:X,0)),"")&amp;IFERROR(INDEX(Entities!A:A,MATCH(JRF!$B74,Entities!Y:Y,0)),"")&amp;IFERROR(INDEX(Entities!A:A,MATCH(JRF!$B74,Entities!Z:Z,0)),"")&amp;IFERROR(INDEX(Entities!A:A,MATCH(JRF!$B74,Entities!AA:AA,0)),"")&amp;IFERROR(INDEX(Entities!A:A,MATCH(JRF!$B74,Entities!AB:AB,0)),"")&amp;IFERROR(INDEX(Entities!A:A,MATCH(JRF!$B74,Entities!AC:AC,0)),"")&amp;IFERROR(INDEX(Entities!A:A,MATCH(JRF!$B74,Entities!AD:AD,0)),"")</f>
        <v/>
      </c>
      <c r="AP61" s="171" t="str">
        <f>IF(JRF!B74=JRF!Q74,"",JRF!Q74&amp;JRF!B74)</f>
        <v/>
      </c>
      <c r="AQ61" s="171" t="str">
        <f>IF(OR(JRF!B74="",JRF!Q74="",Checks!AN61="",Checks!AO61=""),"",IF(OR(JRF!B74=JRF!Q74,Checks!AN61=Checks!AO61),"Legal Entity/BU is same",IF(AN61&amp;AO61=IFERROR(VLOOKUP(AN61&amp;AO61,'Intercompany Master'!X:X,1,0),0),"Intercompany Agreement Exist","Intercompany Agreement Required")))</f>
        <v/>
      </c>
      <c r="AR61" t="str" cm="1">
        <f t="array" ref="AR61">IF("Intercompany Agreement Exist"=VLOOKUP(JRF!Q74&amp;JRF!B74,Checks!AP:AQ,2,0),VLOOKUP(Checks!AN61&amp;Checks!AO61,'Intercompany Master'!X:AN,{2,3,4,5,6,7,8,9,10,11,12,13,14,15,16,17},0),"")</f>
        <v/>
      </c>
      <c r="AS61" s="170"/>
      <c r="AU61" s="170"/>
      <c r="BY61" t="s">
        <v>1042</v>
      </c>
      <c r="BZ61" t="s">
        <v>610</v>
      </c>
      <c r="CG61" t="s">
        <v>391</v>
      </c>
      <c r="CH61" s="170" t="s">
        <v>1043</v>
      </c>
      <c r="CI61" t="str">
        <f>IF(JRF!F74&gt;0,"",IF(JRF!B74="","",IF(LEFT(JRF!B74,1)=IFERROR(VLOOKUP(LEFT(JRF!B74,1),$CF$2:$CF$5,1,0),0),"Product Code Required",IF(JRF!C74="","",IF(JRF!C74=IFERROR(VLOOKUP(JRF!C74,$CH:$CH,1,0),0),"Product Code Required","NA")))))</f>
        <v/>
      </c>
      <c r="CJ61" t="str">
        <f>IF(JRF!AV74&gt;0,"",IF(JRF!Q74="","",IF(LEFT(JRF!Q74,1)=IFERROR(VLOOKUP(LEFT(JRF!Q74,1),$CF$2:$CF$5,1,0),0),"Product Code Required",IF(JRF!V74="","",IF(JRF!V74=IFERROR(VLOOKUP(JRF!V74,$CH:$CH,1,0),0),"Product Code Required","NA")))))</f>
        <v/>
      </c>
      <c r="CK61" t="str">
        <f>IFERROR(IF(LEN('Journal Template'!F72)&gt;0,"",IF('Journal Template'!A72="","",IF(LEFT('Journal Template'!A72,1)=IFERROR(VLOOKUP(LEFT('Journal Template'!A72,1),Checks!$CF$2:$CF$5,1,0),0),"Product Code Required",IF('Journal Template'!D72="","",IF('Journal Template'!D72=IFERROR(VLOOKUP('Journal Template'!D72,Checks!$CH:$CH,1,0),0),"Product Code Required","NA"))))),"")</f>
        <v/>
      </c>
      <c r="CM61" s="170" t="s">
        <v>1044</v>
      </c>
      <c r="CN61" t="s">
        <v>1045</v>
      </c>
    </row>
    <row r="62" spans="14:92">
      <c r="N62" t="s">
        <v>1046</v>
      </c>
      <c r="O62" t="s">
        <v>1047</v>
      </c>
      <c r="P62" t="s">
        <v>386</v>
      </c>
      <c r="Q62" s="150" t="str">
        <f>IF(JRF!D75="","",IF(IFERROR(VLOOKUP(JRF!D75,Checks!N:P,3,0),0)="A","","Inactive account in Use"))</f>
        <v/>
      </c>
      <c r="R62" t="str">
        <f>IFERROR(IF('Journal Template'!C474="","",IF(IFERROR(VLOOKUP('Journal Template'!C474,Checks!N:P,3,0),0)="A","","Inactive account in Use")),"")</f>
        <v/>
      </c>
      <c r="S62" t="s">
        <v>1048</v>
      </c>
      <c r="T62" t="s">
        <v>386</v>
      </c>
      <c r="U62" t="s">
        <v>381</v>
      </c>
      <c r="V62" s="150" t="str">
        <f>IF(JRF!C75="","",IF(IFERROR(VLOOKUP(JRF!C75,Checks!S:U,3,0),0)="A","Entry with System fund Dept",""))</f>
        <v/>
      </c>
      <c r="W62" t="str">
        <f>IFERROR(IF('Journal Template'!D474="","",IF(IFERROR(VLOOKUP('Journal Template'!D474,Checks!S:U,3,0),0)="A","Entry with System fund Dept","")),"")</f>
        <v/>
      </c>
      <c r="X62" t="s">
        <v>1049</v>
      </c>
      <c r="Y62" t="s">
        <v>389</v>
      </c>
      <c r="Z62" t="s">
        <v>1050</v>
      </c>
      <c r="AA62" t="s">
        <v>1051</v>
      </c>
      <c r="AB62" t="s">
        <v>125</v>
      </c>
      <c r="AC62" s="150" t="str">
        <f>IFERROR(IF(JRF!C75="","",IF(AND(VLOOKUP(JRF!C75,X:AA,4,0)=JRF!B75,VLOOKUP(JRF!C75,X:Y,2,0)="A"),"","Inactive Dept Combo Error")),"Inactive Dept Combo Error")</f>
        <v/>
      </c>
      <c r="AD62" t="str">
        <f>IFERROR(IF('Journal Template'!D474="","",IF(AND(VLOOKUP('Journal Template'!D474,X:AA,4,0)='Journal Template'!A474,VLOOKUP('Journal Template'!D474,X:Y,2,0)="A"),"","Inactive Dept Combo Error")),"")</f>
        <v/>
      </c>
      <c r="AG62" s="163" t="s">
        <v>931</v>
      </c>
      <c r="AH62" s="163" t="s">
        <v>1039</v>
      </c>
      <c r="AI62" s="163" t="s">
        <v>1052</v>
      </c>
      <c r="AJ62" s="163" t="s">
        <v>1053</v>
      </c>
      <c r="AK62" s="150" t="str">
        <f>IF(JRF!B75="","",IF(JRF!B75=IFERROR(VLOOKUP(JRF!B75,Checks!AI:AI,1,0),0),"Entry in Branch/Satellite BU's",""))</f>
        <v/>
      </c>
      <c r="AL62" t="str">
        <f>IFERROR(IF('Journal Template'!A474="","",IF('Journal Template'!A474=IFERROR(VLOOKUP('Journal Template'!A474,Checks!AI:AI,1,0),0),"Entry in Branch/Satellite BU's","")),"")</f>
        <v/>
      </c>
      <c r="AN62" t="str">
        <f>IFERROR(INDEX(Entities!A:A,MATCH(JRF!$Q75,Entities!C:C,0)),"")&amp;IFERROR(INDEX(Entities!A:A,MATCH(JRF!$Q75,Entities!D:D,0)),"")&amp;IFERROR(INDEX(Entities!A:A,MATCH(JRF!$Q75,Entities!E:E,0)),"")&amp;IFERROR(INDEX(Entities!A:A,MATCH(JRF!$Q75,Entities!F:F,0)),"")&amp;IFERROR(INDEX(Entities!A:A,MATCH(JRF!$Q75,Entities!G:G,0)),"")&amp;IFERROR(INDEX(Entities!A:A,MATCH(JRF!$Q75,Entities!H:H,0)),"")&amp;IFERROR(INDEX(Entities!A:A,MATCH(JRF!$Q75,Entities!I:I,0)),"")&amp;IFERROR(INDEX(Entities!A:A,MATCH(JRF!$Q75,Entities!J:J,0)),"")&amp;IFERROR(INDEX(Entities!A:A,MATCH(JRF!$Q75,Entities!K:K,0)),"")&amp;IFERROR(INDEX(Entities!A:A,MATCH(JRF!$Q75,Entities!L:L,0)),"")&amp;IFERROR(INDEX(Entities!A:A,MATCH(JRF!$Q75,Entities!M:M,0)),"")&amp;IFERROR(INDEX(Entities!A:A,MATCH(JRF!$Q75,Entities!N:N,0)),"")&amp;IFERROR(INDEX(Entities!A:A,MATCH(JRF!$Q75,Entities!O:O,0)),"")&amp;IFERROR(INDEX(Entities!A:A,MATCH(JRF!$Q75,Entities!P:P,0)),"")&amp;IFERROR(INDEX(Entities!A:A,MATCH(JRF!$Q75,Entities!Q:Q,0)),"")&amp;IFERROR(INDEX(Entities!A:A,MATCH(JRF!$Q75,Entities!R:R,0)),"")&amp;IFERROR(INDEX(Entities!A:A,MATCH(JRF!$Q75,Entities!S:S,0)),"")&amp;IFERROR(INDEX(Entities!A:A,MATCH(JRF!$Q75,Entities!T:T,0)),"")&amp;IFERROR(INDEX(Entities!A:A,MATCH(JRF!$Q75,Entities!U:U,0)),"")&amp;IFERROR(INDEX(Entities!A:A,MATCH(JRF!$Q75,Entities!V:V,0)),"")&amp;IFERROR(INDEX(Entities!A:A,MATCH(JRF!$Q75,Entities!W:W,0)),"")&amp;IFERROR(INDEX(Entities!A:A,MATCH(JRF!$Q75,Entities!X:X,0)),"")&amp;IFERROR(INDEX(Entities!A:A,MATCH(JRF!$Q75,Entities!Y:Y,0)),"")&amp;IFERROR(INDEX(Entities!A:A,MATCH(JRF!$Q75,Entities!Z:Z,0)),"")&amp;IFERROR(INDEX(Entities!A:A,MATCH(JRF!$Q75,Entities!AA:AA,0)),"")&amp;IFERROR(INDEX(Entities!A:A,MATCH(JRF!$Q75,Entities!AB:AB,0)),"")&amp;IFERROR(INDEX(Entities!A:A,MATCH(JRF!$Q75,Entities!AC:AC,0)),"")&amp;IFERROR(INDEX(Entities!A:A,MATCH(JRF!$Q75,Entities!AD:AD,0)),"")</f>
        <v/>
      </c>
      <c r="AO62" s="171" t="str">
        <f>IFERROR(INDEX(Entities!A:A,MATCH(JRF!$B75,Entities!C:C,0)),"")&amp;IFERROR(INDEX(Entities!A:A,MATCH(JRF!$B75,Entities!D:D,0)),"")&amp;IFERROR(INDEX(Entities!A:A,MATCH(JRF!$B75,Entities!E:E,0)),"")&amp;IFERROR(INDEX(Entities!A:A,MATCH(JRF!$B75,Entities!F:F,0)),"")&amp;IFERROR(INDEX(Entities!A:A,MATCH(JRF!$B75,Entities!G:G,0)),"")&amp;IFERROR(INDEX(Entities!A:A,MATCH(JRF!$B75,Entities!H:H,0)),"")&amp;IFERROR(INDEX(Entities!A:A,MATCH(JRF!$B75,Entities!I:I,0)),"")&amp;IFERROR(INDEX(Entities!A:A,MATCH(JRF!$B75,Entities!J:J,0)),"")&amp;IFERROR(INDEX(Entities!A:A,MATCH(JRF!$B75,Entities!K:K,0)),"")&amp;IFERROR(INDEX(Entities!A:A,MATCH(JRF!$B75,Entities!L:L,0)),"")&amp;IFERROR(INDEX(Entities!A:A,MATCH(JRF!$B75,Entities!M:M,0)),"")&amp;IFERROR(INDEX(Entities!A:A,MATCH(JRF!$B75,Entities!N:N,0)),"")&amp;IFERROR(INDEX(Entities!A:A,MATCH(JRF!$B75,Entities!O:O,0)),"")&amp;IFERROR(INDEX(Entities!A:A,MATCH(JRF!$B75,Entities!P:P,0)),"")&amp;IFERROR(INDEX(Entities!A:A,MATCH(JRF!$B75,Entities!Q:Q,0)),"")&amp;IFERROR(INDEX(Entities!A:A,MATCH(JRF!$B75,Entities!R:R,0)),"")&amp;IFERROR(INDEX(Entities!A:A,MATCH(JRF!$B75,Entities!S:S,0)),"")&amp;IFERROR(INDEX(Entities!A:A,MATCH(JRF!$B75,Entities!T:T,0)),"")&amp;IFERROR(INDEX(Entities!A:A,MATCH(JRF!$B75,Entities!U:U,0)),"")&amp;IFERROR(INDEX(Entities!A:A,MATCH(JRF!$B75,Entities!V:V,0)),"")&amp;IFERROR(INDEX(Entities!A:A,MATCH(JRF!$B75,Entities!W:W,0)),"")&amp;IFERROR(INDEX(Entities!A:A,MATCH(JRF!$B75,Entities!X:X,0)),"")&amp;IFERROR(INDEX(Entities!A:A,MATCH(JRF!$B75,Entities!Y:Y,0)),"")&amp;IFERROR(INDEX(Entities!A:A,MATCH(JRF!$B75,Entities!Z:Z,0)),"")&amp;IFERROR(INDEX(Entities!A:A,MATCH(JRF!$B75,Entities!AA:AA,0)),"")&amp;IFERROR(INDEX(Entities!A:A,MATCH(JRF!$B75,Entities!AB:AB,0)),"")&amp;IFERROR(INDEX(Entities!A:A,MATCH(JRF!$B75,Entities!AC:AC,0)),"")&amp;IFERROR(INDEX(Entities!A:A,MATCH(JRF!$B75,Entities!AD:AD,0)),"")</f>
        <v/>
      </c>
      <c r="AP62" s="171" t="str">
        <f>IF(JRF!B75=JRF!Q75,"",JRF!Q75&amp;JRF!B75)</f>
        <v/>
      </c>
      <c r="AQ62" s="171" t="str">
        <f>IF(OR(JRF!B75="",JRF!Q75="",Checks!AN62="",Checks!AO62=""),"",IF(OR(JRF!B75=JRF!Q75,Checks!AN62=Checks!AO62),"Legal Entity/BU is same",IF(AN62&amp;AO62=IFERROR(VLOOKUP(AN62&amp;AO62,'Intercompany Master'!X:X,1,0),0),"Intercompany Agreement Exist","Intercompany Agreement Required")))</f>
        <v/>
      </c>
      <c r="AR62" t="str" cm="1">
        <f t="array" ref="AR62">IF("Intercompany Agreement Exist"=VLOOKUP(JRF!Q75&amp;JRF!B75,Checks!AP:AQ,2,0),VLOOKUP(Checks!AN62&amp;Checks!AO62,'Intercompany Master'!X:AN,{2,3,4,5,6,7,8,9,10,11,12,13,14,15,16,17},0),"")</f>
        <v/>
      </c>
      <c r="AS62" s="170"/>
      <c r="AU62" s="170"/>
      <c r="BY62" t="s">
        <v>1054</v>
      </c>
      <c r="BZ62" t="s">
        <v>610</v>
      </c>
      <c r="CG62" t="s">
        <v>391</v>
      </c>
      <c r="CH62" s="170" t="s">
        <v>1055</v>
      </c>
      <c r="CI62" t="str">
        <f>IF(JRF!F75&gt;0,"",IF(JRF!B75="","",IF(LEFT(JRF!B75,1)=IFERROR(VLOOKUP(LEFT(JRF!B75,1),$CF$2:$CF$5,1,0),0),"Product Code Required",IF(JRF!C75="","",IF(JRF!C75=IFERROR(VLOOKUP(JRF!C75,$CH:$CH,1,0),0),"Product Code Required","NA")))))</f>
        <v/>
      </c>
      <c r="CJ62" t="str">
        <f>IF(JRF!AV75&gt;0,"",IF(JRF!Q75="","",IF(LEFT(JRF!Q75,1)=IFERROR(VLOOKUP(LEFT(JRF!Q75,1),$CF$2:$CF$5,1,0),0),"Product Code Required",IF(JRF!V75="","",IF(JRF!V75=IFERROR(VLOOKUP(JRF!V75,$CH:$CH,1,0),0),"Product Code Required","NA")))))</f>
        <v/>
      </c>
      <c r="CK62" t="str">
        <f>IFERROR(IF(LEN('Journal Template'!F73)&gt;0,"",IF('Journal Template'!A73="","",IF(LEFT('Journal Template'!A73,1)=IFERROR(VLOOKUP(LEFT('Journal Template'!A73,1),Checks!$CF$2:$CF$5,1,0),0),"Product Code Required",IF('Journal Template'!D73="","",IF('Journal Template'!D73=IFERROR(VLOOKUP('Journal Template'!D73,Checks!$CH:$CH,1,0),0),"Product Code Required","NA"))))),"")</f>
        <v/>
      </c>
      <c r="CM62" s="170" t="s">
        <v>1056</v>
      </c>
      <c r="CN62" t="s">
        <v>1057</v>
      </c>
    </row>
    <row r="63" spans="14:92">
      <c r="N63" t="s">
        <v>1058</v>
      </c>
      <c r="O63" t="s">
        <v>983</v>
      </c>
      <c r="P63" t="s">
        <v>386</v>
      </c>
      <c r="Q63" s="150" t="str">
        <f>IF(JRF!D76="","",IF(IFERROR(VLOOKUP(JRF!D76,Checks!N:P,3,0),0)="A","","Inactive account in Use"))</f>
        <v/>
      </c>
      <c r="R63" t="str">
        <f>IFERROR(IF('Journal Template'!C475="","",IF(IFERROR(VLOOKUP('Journal Template'!C475,Checks!N:P,3,0),0)="A","","Inactive account in Use")),"")</f>
        <v/>
      </c>
      <c r="S63" t="s">
        <v>1059</v>
      </c>
      <c r="T63" t="s">
        <v>386</v>
      </c>
      <c r="U63" t="s">
        <v>381</v>
      </c>
      <c r="V63" s="150" t="str">
        <f>IF(JRF!C76="","",IF(IFERROR(VLOOKUP(JRF!C76,Checks!S:U,3,0),0)="A","Entry with System fund Dept",""))</f>
        <v/>
      </c>
      <c r="W63" t="str">
        <f>IFERROR(IF('Journal Template'!D475="","",IF(IFERROR(VLOOKUP('Journal Template'!D475,Checks!S:U,3,0),0)="A","Entry with System fund Dept","")),"")</f>
        <v/>
      </c>
      <c r="X63" t="s">
        <v>1060</v>
      </c>
      <c r="Y63" t="s">
        <v>389</v>
      </c>
      <c r="Z63" t="s">
        <v>1061</v>
      </c>
      <c r="AA63" t="s">
        <v>1062</v>
      </c>
      <c r="AB63" t="s">
        <v>125</v>
      </c>
      <c r="AC63" s="150" t="str">
        <f>IFERROR(IF(JRF!C76="","",IF(AND(VLOOKUP(JRF!C76,X:AA,4,0)=JRF!B76,VLOOKUP(JRF!C76,X:Y,2,0)="A"),"","Inactive Dept Combo Error")),"Inactive Dept Combo Error")</f>
        <v/>
      </c>
      <c r="AD63" t="str">
        <f>IFERROR(IF('Journal Template'!D475="","",IF(AND(VLOOKUP('Journal Template'!D475,X:AA,4,0)='Journal Template'!A475,VLOOKUP('Journal Template'!D475,X:Y,2,0)="A"),"","Inactive Dept Combo Error")),"")</f>
        <v/>
      </c>
      <c r="AG63" s="163" t="s">
        <v>931</v>
      </c>
      <c r="AH63" s="163" t="s">
        <v>1039</v>
      </c>
      <c r="AI63" s="163" t="s">
        <v>1063</v>
      </c>
      <c r="AJ63" s="163" t="s">
        <v>1064</v>
      </c>
      <c r="AK63" s="150" t="str">
        <f>IF(JRF!B76="","",IF(JRF!B76=IFERROR(VLOOKUP(JRF!B76,Checks!AI:AI,1,0),0),"Entry in Branch/Satellite BU's",""))</f>
        <v/>
      </c>
      <c r="AL63" t="str">
        <f>IFERROR(IF('Journal Template'!A475="","",IF('Journal Template'!A475=IFERROR(VLOOKUP('Journal Template'!A475,Checks!AI:AI,1,0),0),"Entry in Branch/Satellite BU's","")),"")</f>
        <v/>
      </c>
      <c r="AN63" t="str">
        <f>IFERROR(INDEX(Entities!A:A,MATCH(JRF!$Q76,Entities!C:C,0)),"")&amp;IFERROR(INDEX(Entities!A:A,MATCH(JRF!$Q76,Entities!D:D,0)),"")&amp;IFERROR(INDEX(Entities!A:A,MATCH(JRF!$Q76,Entities!E:E,0)),"")&amp;IFERROR(INDEX(Entities!A:A,MATCH(JRF!$Q76,Entities!F:F,0)),"")&amp;IFERROR(INDEX(Entities!A:A,MATCH(JRF!$Q76,Entities!G:G,0)),"")&amp;IFERROR(INDEX(Entities!A:A,MATCH(JRF!$Q76,Entities!H:H,0)),"")&amp;IFERROR(INDEX(Entities!A:A,MATCH(JRF!$Q76,Entities!I:I,0)),"")&amp;IFERROR(INDEX(Entities!A:A,MATCH(JRF!$Q76,Entities!J:J,0)),"")&amp;IFERROR(INDEX(Entities!A:A,MATCH(JRF!$Q76,Entities!K:K,0)),"")&amp;IFERROR(INDEX(Entities!A:A,MATCH(JRF!$Q76,Entities!L:L,0)),"")&amp;IFERROR(INDEX(Entities!A:A,MATCH(JRF!$Q76,Entities!M:M,0)),"")&amp;IFERROR(INDEX(Entities!A:A,MATCH(JRF!$Q76,Entities!N:N,0)),"")&amp;IFERROR(INDEX(Entities!A:A,MATCH(JRF!$Q76,Entities!O:O,0)),"")&amp;IFERROR(INDEX(Entities!A:A,MATCH(JRF!$Q76,Entities!P:P,0)),"")&amp;IFERROR(INDEX(Entities!A:A,MATCH(JRF!$Q76,Entities!Q:Q,0)),"")&amp;IFERROR(INDEX(Entities!A:A,MATCH(JRF!$Q76,Entities!R:R,0)),"")&amp;IFERROR(INDEX(Entities!A:A,MATCH(JRF!$Q76,Entities!S:S,0)),"")&amp;IFERROR(INDEX(Entities!A:A,MATCH(JRF!$Q76,Entities!T:T,0)),"")&amp;IFERROR(INDEX(Entities!A:A,MATCH(JRF!$Q76,Entities!U:U,0)),"")&amp;IFERROR(INDEX(Entities!A:A,MATCH(JRF!$Q76,Entities!V:V,0)),"")&amp;IFERROR(INDEX(Entities!A:A,MATCH(JRF!$Q76,Entities!W:W,0)),"")&amp;IFERROR(INDEX(Entities!A:A,MATCH(JRF!$Q76,Entities!X:X,0)),"")&amp;IFERROR(INDEX(Entities!A:A,MATCH(JRF!$Q76,Entities!Y:Y,0)),"")&amp;IFERROR(INDEX(Entities!A:A,MATCH(JRF!$Q76,Entities!Z:Z,0)),"")&amp;IFERROR(INDEX(Entities!A:A,MATCH(JRF!$Q76,Entities!AA:AA,0)),"")&amp;IFERROR(INDEX(Entities!A:A,MATCH(JRF!$Q76,Entities!AB:AB,0)),"")&amp;IFERROR(INDEX(Entities!A:A,MATCH(JRF!$Q76,Entities!AC:AC,0)),"")&amp;IFERROR(INDEX(Entities!A:A,MATCH(JRF!$Q76,Entities!AD:AD,0)),"")</f>
        <v/>
      </c>
      <c r="AO63" s="171" t="str">
        <f>IFERROR(INDEX(Entities!A:A,MATCH(JRF!$B76,Entities!C:C,0)),"")&amp;IFERROR(INDEX(Entities!A:A,MATCH(JRF!$B76,Entities!D:D,0)),"")&amp;IFERROR(INDEX(Entities!A:A,MATCH(JRF!$B76,Entities!E:E,0)),"")&amp;IFERROR(INDEX(Entities!A:A,MATCH(JRF!$B76,Entities!F:F,0)),"")&amp;IFERROR(INDEX(Entities!A:A,MATCH(JRF!$B76,Entities!G:G,0)),"")&amp;IFERROR(INDEX(Entities!A:A,MATCH(JRF!$B76,Entities!H:H,0)),"")&amp;IFERROR(INDEX(Entities!A:A,MATCH(JRF!$B76,Entities!I:I,0)),"")&amp;IFERROR(INDEX(Entities!A:A,MATCH(JRF!$B76,Entities!J:J,0)),"")&amp;IFERROR(INDEX(Entities!A:A,MATCH(JRF!$B76,Entities!K:K,0)),"")&amp;IFERROR(INDEX(Entities!A:A,MATCH(JRF!$B76,Entities!L:L,0)),"")&amp;IFERROR(INDEX(Entities!A:A,MATCH(JRF!$B76,Entities!M:M,0)),"")&amp;IFERROR(INDEX(Entities!A:A,MATCH(JRF!$B76,Entities!N:N,0)),"")&amp;IFERROR(INDEX(Entities!A:A,MATCH(JRF!$B76,Entities!O:O,0)),"")&amp;IFERROR(INDEX(Entities!A:A,MATCH(JRF!$B76,Entities!P:P,0)),"")&amp;IFERROR(INDEX(Entities!A:A,MATCH(JRF!$B76,Entities!Q:Q,0)),"")&amp;IFERROR(INDEX(Entities!A:A,MATCH(JRF!$B76,Entities!R:R,0)),"")&amp;IFERROR(INDEX(Entities!A:A,MATCH(JRF!$B76,Entities!S:S,0)),"")&amp;IFERROR(INDEX(Entities!A:A,MATCH(JRF!$B76,Entities!T:T,0)),"")&amp;IFERROR(INDEX(Entities!A:A,MATCH(JRF!$B76,Entities!U:U,0)),"")&amp;IFERROR(INDEX(Entities!A:A,MATCH(JRF!$B76,Entities!V:V,0)),"")&amp;IFERROR(INDEX(Entities!A:A,MATCH(JRF!$B76,Entities!W:W,0)),"")&amp;IFERROR(INDEX(Entities!A:A,MATCH(JRF!$B76,Entities!X:X,0)),"")&amp;IFERROR(INDEX(Entities!A:A,MATCH(JRF!$B76,Entities!Y:Y,0)),"")&amp;IFERROR(INDEX(Entities!A:A,MATCH(JRF!$B76,Entities!Z:Z,0)),"")&amp;IFERROR(INDEX(Entities!A:A,MATCH(JRF!$B76,Entities!AA:AA,0)),"")&amp;IFERROR(INDEX(Entities!A:A,MATCH(JRF!$B76,Entities!AB:AB,0)),"")&amp;IFERROR(INDEX(Entities!A:A,MATCH(JRF!$B76,Entities!AC:AC,0)),"")&amp;IFERROR(INDEX(Entities!A:A,MATCH(JRF!$B76,Entities!AD:AD,0)),"")</f>
        <v/>
      </c>
      <c r="AP63" s="171" t="str">
        <f>IF(JRF!B76=JRF!Q76,"",JRF!Q76&amp;JRF!B76)</f>
        <v/>
      </c>
      <c r="AQ63" s="171" t="str">
        <f>IF(OR(JRF!B76="",JRF!Q76="",Checks!AN63="",Checks!AO63=""),"",IF(OR(JRF!B76=JRF!Q76,Checks!AN63=Checks!AO63),"Legal Entity/BU is same",IF(AN63&amp;AO63=IFERROR(VLOOKUP(AN63&amp;AO63,'Intercompany Master'!X:X,1,0),0),"Intercompany Agreement Exist","Intercompany Agreement Required")))</f>
        <v/>
      </c>
      <c r="AR63" t="str" cm="1">
        <f t="array" ref="AR63">IF("Intercompany Agreement Exist"=VLOOKUP(JRF!Q76&amp;JRF!B76,Checks!AP:AQ,2,0),VLOOKUP(Checks!AN63&amp;Checks!AO63,'Intercompany Master'!X:AN,{2,3,4,5,6,7,8,9,10,11,12,13,14,15,16,17},0),"")</f>
        <v/>
      </c>
      <c r="AS63" s="170"/>
      <c r="AU63" s="170"/>
      <c r="BY63" t="s">
        <v>1065</v>
      </c>
      <c r="BZ63" t="s">
        <v>610</v>
      </c>
      <c r="CG63" t="s">
        <v>399</v>
      </c>
      <c r="CH63" s="170" t="s">
        <v>1066</v>
      </c>
      <c r="CI63" t="str">
        <f>IF(JRF!F76&gt;0,"",IF(JRF!B76="","",IF(LEFT(JRF!B76,1)=IFERROR(VLOOKUP(LEFT(JRF!B76,1),$CF$2:$CF$5,1,0),0),"Product Code Required",IF(JRF!C76="","",IF(JRF!C76=IFERROR(VLOOKUP(JRF!C76,$CH:$CH,1,0),0),"Product Code Required","NA")))))</f>
        <v/>
      </c>
      <c r="CJ63" t="str">
        <f>IF(JRF!AV76&gt;0,"",IF(JRF!Q76="","",IF(LEFT(JRF!Q76,1)=IFERROR(VLOOKUP(LEFT(JRF!Q76,1),$CF$2:$CF$5,1,0),0),"Product Code Required",IF(JRF!V76="","",IF(JRF!V76=IFERROR(VLOOKUP(JRF!V76,$CH:$CH,1,0),0),"Product Code Required","NA")))))</f>
        <v/>
      </c>
      <c r="CK63" t="str">
        <f>IFERROR(IF(LEN('Journal Template'!F74)&gt;0,"",IF('Journal Template'!A74="","",IF(LEFT('Journal Template'!A74,1)=IFERROR(VLOOKUP(LEFT('Journal Template'!A74,1),Checks!$CF$2:$CF$5,1,0),0),"Product Code Required",IF('Journal Template'!D74="","",IF('Journal Template'!D74=IFERROR(VLOOKUP('Journal Template'!D74,Checks!$CH:$CH,1,0),0),"Product Code Required","NA"))))),"")</f>
        <v/>
      </c>
      <c r="CM63" s="170" t="s">
        <v>1067</v>
      </c>
      <c r="CN63" t="s">
        <v>1068</v>
      </c>
    </row>
    <row r="64" spans="14:92">
      <c r="N64" t="s">
        <v>1069</v>
      </c>
      <c r="O64" t="s">
        <v>864</v>
      </c>
      <c r="P64" t="s">
        <v>386</v>
      </c>
      <c r="Q64" s="150" t="str">
        <f>IF(JRF!D77="","",IF(IFERROR(VLOOKUP(JRF!D77,Checks!N:P,3,0),0)="A","","Inactive account in Use"))</f>
        <v/>
      </c>
      <c r="R64" t="str">
        <f>IFERROR(IF('Journal Template'!C476="","",IF(IFERROR(VLOOKUP('Journal Template'!C476,Checks!N:P,3,0),0)="A","","Inactive account in Use")),"")</f>
        <v/>
      </c>
      <c r="S64" t="s">
        <v>1070</v>
      </c>
      <c r="T64" t="s">
        <v>386</v>
      </c>
      <c r="U64" t="s">
        <v>381</v>
      </c>
      <c r="V64" s="150" t="str">
        <f>IF(JRF!C77="","",IF(IFERROR(VLOOKUP(JRF!C77,Checks!S:U,3,0),0)="A","Entry with System fund Dept",""))</f>
        <v/>
      </c>
      <c r="W64" t="str">
        <f>IFERROR(IF('Journal Template'!D476="","",IF(IFERROR(VLOOKUP('Journal Template'!D476,Checks!S:U,3,0),0)="A","Entry with System fund Dept","")),"")</f>
        <v/>
      </c>
      <c r="X64" t="s">
        <v>1071</v>
      </c>
      <c r="Y64" t="s">
        <v>389</v>
      </c>
      <c r="Z64" t="s">
        <v>1072</v>
      </c>
      <c r="AA64" t="s">
        <v>996</v>
      </c>
      <c r="AB64" t="s">
        <v>125</v>
      </c>
      <c r="AC64" s="150" t="str">
        <f>IFERROR(IF(JRF!C77="","",IF(AND(VLOOKUP(JRF!C77,X:AA,4,0)=JRF!B77,VLOOKUP(JRF!C77,X:Y,2,0)="A"),"","Inactive Dept Combo Error")),"Inactive Dept Combo Error")</f>
        <v/>
      </c>
      <c r="AD64" t="str">
        <f>IFERROR(IF('Journal Template'!D476="","",IF(AND(VLOOKUP('Journal Template'!D476,X:AA,4,0)='Journal Template'!A476,VLOOKUP('Journal Template'!D476,X:Y,2,0)="A"),"","Inactive Dept Combo Error")),"")</f>
        <v/>
      </c>
      <c r="AG64" s="163" t="s">
        <v>931</v>
      </c>
      <c r="AH64" s="163" t="s">
        <v>1039</v>
      </c>
      <c r="AI64" s="163" t="s">
        <v>1073</v>
      </c>
      <c r="AJ64" s="163" t="s">
        <v>1074</v>
      </c>
      <c r="AK64" s="150" t="str">
        <f>IF(JRF!B77="","",IF(JRF!B77=IFERROR(VLOOKUP(JRF!B77,Checks!AI:AI,1,0),0),"Entry in Branch/Satellite BU's",""))</f>
        <v/>
      </c>
      <c r="AL64" t="str">
        <f>IFERROR(IF('Journal Template'!A476="","",IF('Journal Template'!A476=IFERROR(VLOOKUP('Journal Template'!A476,Checks!AI:AI,1,0),0),"Entry in Branch/Satellite BU's","")),"")</f>
        <v/>
      </c>
      <c r="AN64" t="str">
        <f>IFERROR(INDEX(Entities!A:A,MATCH(JRF!$Q77,Entities!C:C,0)),"")&amp;IFERROR(INDEX(Entities!A:A,MATCH(JRF!$Q77,Entities!D:D,0)),"")&amp;IFERROR(INDEX(Entities!A:A,MATCH(JRF!$Q77,Entities!E:E,0)),"")&amp;IFERROR(INDEX(Entities!A:A,MATCH(JRF!$Q77,Entities!F:F,0)),"")&amp;IFERROR(INDEX(Entities!A:A,MATCH(JRF!$Q77,Entities!G:G,0)),"")&amp;IFERROR(INDEX(Entities!A:A,MATCH(JRF!$Q77,Entities!H:H,0)),"")&amp;IFERROR(INDEX(Entities!A:A,MATCH(JRF!$Q77,Entities!I:I,0)),"")&amp;IFERROR(INDEX(Entities!A:A,MATCH(JRF!$Q77,Entities!J:J,0)),"")&amp;IFERROR(INDEX(Entities!A:A,MATCH(JRF!$Q77,Entities!K:K,0)),"")&amp;IFERROR(INDEX(Entities!A:A,MATCH(JRF!$Q77,Entities!L:L,0)),"")&amp;IFERROR(INDEX(Entities!A:A,MATCH(JRF!$Q77,Entities!M:M,0)),"")&amp;IFERROR(INDEX(Entities!A:A,MATCH(JRF!$Q77,Entities!N:N,0)),"")&amp;IFERROR(INDEX(Entities!A:A,MATCH(JRF!$Q77,Entities!O:O,0)),"")&amp;IFERROR(INDEX(Entities!A:A,MATCH(JRF!$Q77,Entities!P:P,0)),"")&amp;IFERROR(INDEX(Entities!A:A,MATCH(JRF!$Q77,Entities!Q:Q,0)),"")&amp;IFERROR(INDEX(Entities!A:A,MATCH(JRF!$Q77,Entities!R:R,0)),"")&amp;IFERROR(INDEX(Entities!A:A,MATCH(JRF!$Q77,Entities!S:S,0)),"")&amp;IFERROR(INDEX(Entities!A:A,MATCH(JRF!$Q77,Entities!T:T,0)),"")&amp;IFERROR(INDEX(Entities!A:A,MATCH(JRF!$Q77,Entities!U:U,0)),"")&amp;IFERROR(INDEX(Entities!A:A,MATCH(JRF!$Q77,Entities!V:V,0)),"")&amp;IFERROR(INDEX(Entities!A:A,MATCH(JRF!$Q77,Entities!W:W,0)),"")&amp;IFERROR(INDEX(Entities!A:A,MATCH(JRF!$Q77,Entities!X:X,0)),"")&amp;IFERROR(INDEX(Entities!A:A,MATCH(JRF!$Q77,Entities!Y:Y,0)),"")&amp;IFERROR(INDEX(Entities!A:A,MATCH(JRF!$Q77,Entities!Z:Z,0)),"")&amp;IFERROR(INDEX(Entities!A:A,MATCH(JRF!$Q77,Entities!AA:AA,0)),"")&amp;IFERROR(INDEX(Entities!A:A,MATCH(JRF!$Q77,Entities!AB:AB,0)),"")&amp;IFERROR(INDEX(Entities!A:A,MATCH(JRF!$Q77,Entities!AC:AC,0)),"")&amp;IFERROR(INDEX(Entities!A:A,MATCH(JRF!$Q77,Entities!AD:AD,0)),"")</f>
        <v/>
      </c>
      <c r="AO64" s="171" t="str">
        <f>IFERROR(INDEX(Entities!A:A,MATCH(JRF!$B77,Entities!C:C,0)),"")&amp;IFERROR(INDEX(Entities!A:A,MATCH(JRF!$B77,Entities!D:D,0)),"")&amp;IFERROR(INDEX(Entities!A:A,MATCH(JRF!$B77,Entities!E:E,0)),"")&amp;IFERROR(INDEX(Entities!A:A,MATCH(JRF!$B77,Entities!F:F,0)),"")&amp;IFERROR(INDEX(Entities!A:A,MATCH(JRF!$B77,Entities!G:G,0)),"")&amp;IFERROR(INDEX(Entities!A:A,MATCH(JRF!$B77,Entities!H:H,0)),"")&amp;IFERROR(INDEX(Entities!A:A,MATCH(JRF!$B77,Entities!I:I,0)),"")&amp;IFERROR(INDEX(Entities!A:A,MATCH(JRF!$B77,Entities!J:J,0)),"")&amp;IFERROR(INDEX(Entities!A:A,MATCH(JRF!$B77,Entities!K:K,0)),"")&amp;IFERROR(INDEX(Entities!A:A,MATCH(JRF!$B77,Entities!L:L,0)),"")&amp;IFERROR(INDEX(Entities!A:A,MATCH(JRF!$B77,Entities!M:M,0)),"")&amp;IFERROR(INDEX(Entities!A:A,MATCH(JRF!$B77,Entities!N:N,0)),"")&amp;IFERROR(INDEX(Entities!A:A,MATCH(JRF!$B77,Entities!O:O,0)),"")&amp;IFERROR(INDEX(Entities!A:A,MATCH(JRF!$B77,Entities!P:P,0)),"")&amp;IFERROR(INDEX(Entities!A:A,MATCH(JRF!$B77,Entities!Q:Q,0)),"")&amp;IFERROR(INDEX(Entities!A:A,MATCH(JRF!$B77,Entities!R:R,0)),"")&amp;IFERROR(INDEX(Entities!A:A,MATCH(JRF!$B77,Entities!S:S,0)),"")&amp;IFERROR(INDEX(Entities!A:A,MATCH(JRF!$B77,Entities!T:T,0)),"")&amp;IFERROR(INDEX(Entities!A:A,MATCH(JRF!$B77,Entities!U:U,0)),"")&amp;IFERROR(INDEX(Entities!A:A,MATCH(JRF!$B77,Entities!V:V,0)),"")&amp;IFERROR(INDEX(Entities!A:A,MATCH(JRF!$B77,Entities!W:W,0)),"")&amp;IFERROR(INDEX(Entities!A:A,MATCH(JRF!$B77,Entities!X:X,0)),"")&amp;IFERROR(INDEX(Entities!A:A,MATCH(JRF!$B77,Entities!Y:Y,0)),"")&amp;IFERROR(INDEX(Entities!A:A,MATCH(JRF!$B77,Entities!Z:Z,0)),"")&amp;IFERROR(INDEX(Entities!A:A,MATCH(JRF!$B77,Entities!AA:AA,0)),"")&amp;IFERROR(INDEX(Entities!A:A,MATCH(JRF!$B77,Entities!AB:AB,0)),"")&amp;IFERROR(INDEX(Entities!A:A,MATCH(JRF!$B77,Entities!AC:AC,0)),"")&amp;IFERROR(INDEX(Entities!A:A,MATCH(JRF!$B77,Entities!AD:AD,0)),"")</f>
        <v/>
      </c>
      <c r="AP64" s="171" t="str">
        <f>IF(JRF!B77=JRF!Q77,"",JRF!Q77&amp;JRF!B77)</f>
        <v/>
      </c>
      <c r="AQ64" s="171" t="str">
        <f>IF(OR(JRF!B77="",JRF!Q77="",Checks!AN64="",Checks!AO64=""),"",IF(OR(JRF!B77=JRF!Q77,Checks!AN64=Checks!AO64),"Legal Entity/BU is same",IF(AN64&amp;AO64=IFERROR(VLOOKUP(AN64&amp;AO64,'Intercompany Master'!X:X,1,0),0),"Intercompany Agreement Exist","Intercompany Agreement Required")))</f>
        <v/>
      </c>
      <c r="AR64" t="str" cm="1">
        <f t="array" ref="AR64">IF("Intercompany Agreement Exist"=VLOOKUP(JRF!Q77&amp;JRF!B77,Checks!AP:AQ,2,0),VLOOKUP(Checks!AN64&amp;Checks!AO64,'Intercompany Master'!X:AN,{2,3,4,5,6,7,8,9,10,11,12,13,14,15,16,17},0),"")</f>
        <v/>
      </c>
      <c r="AS64" s="170"/>
      <c r="AU64" s="170"/>
      <c r="BY64" t="s">
        <v>1075</v>
      </c>
      <c r="BZ64" t="s">
        <v>610</v>
      </c>
      <c r="CG64" t="s">
        <v>391</v>
      </c>
      <c r="CH64" s="170" t="s">
        <v>1076</v>
      </c>
      <c r="CI64" t="str">
        <f>IF(JRF!F77&gt;0,"",IF(JRF!B77="","",IF(LEFT(JRF!B77,1)=IFERROR(VLOOKUP(LEFT(JRF!B77,1),$CF$2:$CF$5,1,0),0),"Product Code Required",IF(JRF!C77="","",IF(JRF!C77=IFERROR(VLOOKUP(JRF!C77,$CH:$CH,1,0),0),"Product Code Required","NA")))))</f>
        <v/>
      </c>
      <c r="CJ64" t="str">
        <f>IF(JRF!AV77&gt;0,"",IF(JRF!Q77="","",IF(LEFT(JRF!Q77,1)=IFERROR(VLOOKUP(LEFT(JRF!Q77,1),$CF$2:$CF$5,1,0),0),"Product Code Required",IF(JRF!V77="","",IF(JRF!V77=IFERROR(VLOOKUP(JRF!V77,$CH:$CH,1,0),0),"Product Code Required","NA")))))</f>
        <v/>
      </c>
      <c r="CK64" t="str">
        <f>IFERROR(IF(LEN('Journal Template'!F75)&gt;0,"",IF('Journal Template'!A75="","",IF(LEFT('Journal Template'!A75,1)=IFERROR(VLOOKUP(LEFT('Journal Template'!A75,1),Checks!$CF$2:$CF$5,1,0),0),"Product Code Required",IF('Journal Template'!D75="","",IF('Journal Template'!D75=IFERROR(VLOOKUP('Journal Template'!D75,Checks!$CH:$CH,1,0),0),"Product Code Required","NA"))))),"")</f>
        <v/>
      </c>
      <c r="CM64" s="170" t="s">
        <v>1077</v>
      </c>
      <c r="CN64" t="s">
        <v>1078</v>
      </c>
    </row>
    <row r="65" spans="14:92">
      <c r="N65" t="s">
        <v>1079</v>
      </c>
      <c r="O65" t="s">
        <v>1080</v>
      </c>
      <c r="P65" t="s">
        <v>386</v>
      </c>
      <c r="Q65" s="150" t="str">
        <f>IF(JRF!D78="","",IF(IFERROR(VLOOKUP(JRF!D78,Checks!N:P,3,0),0)="A","","Inactive account in Use"))</f>
        <v/>
      </c>
      <c r="R65" t="str">
        <f>IFERROR(IF('Journal Template'!C477="","",IF(IFERROR(VLOOKUP('Journal Template'!C477,Checks!N:P,3,0),0)="A","","Inactive account in Use")),"")</f>
        <v/>
      </c>
      <c r="S65" t="s">
        <v>1081</v>
      </c>
      <c r="T65" t="s">
        <v>386</v>
      </c>
      <c r="U65" t="s">
        <v>381</v>
      </c>
      <c r="V65" s="150" t="str">
        <f>IF(JRF!C78="","",IF(IFERROR(VLOOKUP(JRF!C78,Checks!S:U,3,0),0)="A","Entry with System fund Dept",""))</f>
        <v/>
      </c>
      <c r="W65" t="str">
        <f>IFERROR(IF('Journal Template'!D477="","",IF(IFERROR(VLOOKUP('Journal Template'!D477,Checks!S:U,3,0),0)="A","Entry with System fund Dept","")),"")</f>
        <v/>
      </c>
      <c r="X65" t="s">
        <v>1082</v>
      </c>
      <c r="Y65" t="s">
        <v>389</v>
      </c>
      <c r="Z65" t="s">
        <v>1083</v>
      </c>
      <c r="AA65" t="s">
        <v>1084</v>
      </c>
      <c r="AB65" t="s">
        <v>125</v>
      </c>
      <c r="AC65" s="150" t="str">
        <f>IFERROR(IF(JRF!C78="","",IF(AND(VLOOKUP(JRF!C78,X:AA,4,0)=JRF!B78,VLOOKUP(JRF!C78,X:Y,2,0)="A"),"","Inactive Dept Combo Error")),"Inactive Dept Combo Error")</f>
        <v/>
      </c>
      <c r="AD65" t="str">
        <f>IFERROR(IF('Journal Template'!D477="","",IF(AND(VLOOKUP('Journal Template'!D477,X:AA,4,0)='Journal Template'!A477,VLOOKUP('Journal Template'!D477,X:Y,2,0)="A"),"","Inactive Dept Combo Error")),"")</f>
        <v/>
      </c>
      <c r="AG65" s="163" t="s">
        <v>931</v>
      </c>
      <c r="AH65" s="163" t="s">
        <v>1039</v>
      </c>
      <c r="AI65" s="163" t="s">
        <v>1085</v>
      </c>
      <c r="AJ65" s="163" t="s">
        <v>1086</v>
      </c>
      <c r="AK65" s="150" t="str">
        <f>IF(JRF!B78="","",IF(JRF!B78=IFERROR(VLOOKUP(JRF!B78,Checks!AI:AI,1,0),0),"Entry in Branch/Satellite BU's",""))</f>
        <v/>
      </c>
      <c r="AL65" t="str">
        <f>IFERROR(IF('Journal Template'!A477="","",IF('Journal Template'!A477=IFERROR(VLOOKUP('Journal Template'!A477,Checks!AI:AI,1,0),0),"Entry in Branch/Satellite BU's","")),"")</f>
        <v/>
      </c>
      <c r="AN65" t="str">
        <f>IFERROR(INDEX(Entities!A:A,MATCH(JRF!$Q78,Entities!C:C,0)),"")&amp;IFERROR(INDEX(Entities!A:A,MATCH(JRF!$Q78,Entities!D:D,0)),"")&amp;IFERROR(INDEX(Entities!A:A,MATCH(JRF!$Q78,Entities!E:E,0)),"")&amp;IFERROR(INDEX(Entities!A:A,MATCH(JRF!$Q78,Entities!F:F,0)),"")&amp;IFERROR(INDEX(Entities!A:A,MATCH(JRF!$Q78,Entities!G:G,0)),"")&amp;IFERROR(INDEX(Entities!A:A,MATCH(JRF!$Q78,Entities!H:H,0)),"")&amp;IFERROR(INDEX(Entities!A:A,MATCH(JRF!$Q78,Entities!I:I,0)),"")&amp;IFERROR(INDEX(Entities!A:A,MATCH(JRF!$Q78,Entities!J:J,0)),"")&amp;IFERROR(INDEX(Entities!A:A,MATCH(JRF!$Q78,Entities!K:K,0)),"")&amp;IFERROR(INDEX(Entities!A:A,MATCH(JRF!$Q78,Entities!L:L,0)),"")&amp;IFERROR(INDEX(Entities!A:A,MATCH(JRF!$Q78,Entities!M:M,0)),"")&amp;IFERROR(INDEX(Entities!A:A,MATCH(JRF!$Q78,Entities!N:N,0)),"")&amp;IFERROR(INDEX(Entities!A:A,MATCH(JRF!$Q78,Entities!O:O,0)),"")&amp;IFERROR(INDEX(Entities!A:A,MATCH(JRF!$Q78,Entities!P:P,0)),"")&amp;IFERROR(INDEX(Entities!A:A,MATCH(JRF!$Q78,Entities!Q:Q,0)),"")&amp;IFERROR(INDEX(Entities!A:A,MATCH(JRF!$Q78,Entities!R:R,0)),"")&amp;IFERROR(INDEX(Entities!A:A,MATCH(JRF!$Q78,Entities!S:S,0)),"")&amp;IFERROR(INDEX(Entities!A:A,MATCH(JRF!$Q78,Entities!T:T,0)),"")&amp;IFERROR(INDEX(Entities!A:A,MATCH(JRF!$Q78,Entities!U:U,0)),"")&amp;IFERROR(INDEX(Entities!A:A,MATCH(JRF!$Q78,Entities!V:V,0)),"")&amp;IFERROR(INDEX(Entities!A:A,MATCH(JRF!$Q78,Entities!W:W,0)),"")&amp;IFERROR(INDEX(Entities!A:A,MATCH(JRF!$Q78,Entities!X:X,0)),"")&amp;IFERROR(INDEX(Entities!A:A,MATCH(JRF!$Q78,Entities!Y:Y,0)),"")&amp;IFERROR(INDEX(Entities!A:A,MATCH(JRF!$Q78,Entities!Z:Z,0)),"")&amp;IFERROR(INDEX(Entities!A:A,MATCH(JRF!$Q78,Entities!AA:AA,0)),"")&amp;IFERROR(INDEX(Entities!A:A,MATCH(JRF!$Q78,Entities!AB:AB,0)),"")&amp;IFERROR(INDEX(Entities!A:A,MATCH(JRF!$Q78,Entities!AC:AC,0)),"")&amp;IFERROR(INDEX(Entities!A:A,MATCH(JRF!$Q78,Entities!AD:AD,0)),"")</f>
        <v/>
      </c>
      <c r="AO65" s="171" t="str">
        <f>IFERROR(INDEX(Entities!A:A,MATCH(JRF!$B78,Entities!C:C,0)),"")&amp;IFERROR(INDEX(Entities!A:A,MATCH(JRF!$B78,Entities!D:D,0)),"")&amp;IFERROR(INDEX(Entities!A:A,MATCH(JRF!$B78,Entities!E:E,0)),"")&amp;IFERROR(INDEX(Entities!A:A,MATCH(JRF!$B78,Entities!F:F,0)),"")&amp;IFERROR(INDEX(Entities!A:A,MATCH(JRF!$B78,Entities!G:G,0)),"")&amp;IFERROR(INDEX(Entities!A:A,MATCH(JRF!$B78,Entities!H:H,0)),"")&amp;IFERROR(INDEX(Entities!A:A,MATCH(JRF!$B78,Entities!I:I,0)),"")&amp;IFERROR(INDEX(Entities!A:A,MATCH(JRF!$B78,Entities!J:J,0)),"")&amp;IFERROR(INDEX(Entities!A:A,MATCH(JRF!$B78,Entities!K:K,0)),"")&amp;IFERROR(INDEX(Entities!A:A,MATCH(JRF!$B78,Entities!L:L,0)),"")&amp;IFERROR(INDEX(Entities!A:A,MATCH(JRF!$B78,Entities!M:M,0)),"")&amp;IFERROR(INDEX(Entities!A:A,MATCH(JRF!$B78,Entities!N:N,0)),"")&amp;IFERROR(INDEX(Entities!A:A,MATCH(JRF!$B78,Entities!O:O,0)),"")&amp;IFERROR(INDEX(Entities!A:A,MATCH(JRF!$B78,Entities!P:P,0)),"")&amp;IFERROR(INDEX(Entities!A:A,MATCH(JRF!$B78,Entities!Q:Q,0)),"")&amp;IFERROR(INDEX(Entities!A:A,MATCH(JRF!$B78,Entities!R:R,0)),"")&amp;IFERROR(INDEX(Entities!A:A,MATCH(JRF!$B78,Entities!S:S,0)),"")&amp;IFERROR(INDEX(Entities!A:A,MATCH(JRF!$B78,Entities!T:T,0)),"")&amp;IFERROR(INDEX(Entities!A:A,MATCH(JRF!$B78,Entities!U:U,0)),"")&amp;IFERROR(INDEX(Entities!A:A,MATCH(JRF!$B78,Entities!V:V,0)),"")&amp;IFERROR(INDEX(Entities!A:A,MATCH(JRF!$B78,Entities!W:W,0)),"")&amp;IFERROR(INDEX(Entities!A:A,MATCH(JRF!$B78,Entities!X:X,0)),"")&amp;IFERROR(INDEX(Entities!A:A,MATCH(JRF!$B78,Entities!Y:Y,0)),"")&amp;IFERROR(INDEX(Entities!A:A,MATCH(JRF!$B78,Entities!Z:Z,0)),"")&amp;IFERROR(INDEX(Entities!A:A,MATCH(JRF!$B78,Entities!AA:AA,0)),"")&amp;IFERROR(INDEX(Entities!A:A,MATCH(JRF!$B78,Entities!AB:AB,0)),"")&amp;IFERROR(INDEX(Entities!A:A,MATCH(JRF!$B78,Entities!AC:AC,0)),"")&amp;IFERROR(INDEX(Entities!A:A,MATCH(JRF!$B78,Entities!AD:AD,0)),"")</f>
        <v/>
      </c>
      <c r="AP65" s="171" t="str">
        <f>IF(JRF!B78=JRF!Q78,"",JRF!Q78&amp;JRF!B78)</f>
        <v/>
      </c>
      <c r="AQ65" s="171" t="str">
        <f>IF(OR(JRF!B78="",JRF!Q78="",Checks!AN65="",Checks!AO65=""),"",IF(OR(JRF!B78=JRF!Q78,Checks!AN65=Checks!AO65),"Legal Entity/BU is same",IF(AN65&amp;AO65=IFERROR(VLOOKUP(AN65&amp;AO65,'Intercompany Master'!X:X,1,0),0),"Intercompany Agreement Exist","Intercompany Agreement Required")))</f>
        <v/>
      </c>
      <c r="AR65" t="str" cm="1">
        <f t="array" ref="AR65">IF("Intercompany Agreement Exist"=VLOOKUP(JRF!Q78&amp;JRF!B78,Checks!AP:AQ,2,0),VLOOKUP(Checks!AN65&amp;Checks!AO65,'Intercompany Master'!X:AN,{2,3,4,5,6,7,8,9,10,11,12,13,14,15,16,17},0),"")</f>
        <v/>
      </c>
      <c r="AS65" s="170"/>
      <c r="AU65" s="170"/>
      <c r="BY65" t="s">
        <v>1087</v>
      </c>
      <c r="BZ65" t="s">
        <v>610</v>
      </c>
      <c r="CG65" t="s">
        <v>391</v>
      </c>
      <c r="CH65" s="170" t="s">
        <v>1088</v>
      </c>
      <c r="CI65" t="str">
        <f>IF(JRF!F78&gt;0,"",IF(JRF!B78="","",IF(LEFT(JRF!B78,1)=IFERROR(VLOOKUP(LEFT(JRF!B78,1),$CF$2:$CF$5,1,0),0),"Product Code Required",IF(JRF!C78="","",IF(JRF!C78=IFERROR(VLOOKUP(JRF!C78,$CH:$CH,1,0),0),"Product Code Required","NA")))))</f>
        <v/>
      </c>
      <c r="CJ65" t="str">
        <f>IF(JRF!AV78&gt;0,"",IF(JRF!Q78="","",IF(LEFT(JRF!Q78,1)=IFERROR(VLOOKUP(LEFT(JRF!Q78,1),$CF$2:$CF$5,1,0),0),"Product Code Required",IF(JRF!V78="","",IF(JRF!V78=IFERROR(VLOOKUP(JRF!V78,$CH:$CH,1,0),0),"Product Code Required","NA")))))</f>
        <v/>
      </c>
      <c r="CK65" t="str">
        <f>IFERROR(IF(LEN('Journal Template'!F76)&gt;0,"",IF('Journal Template'!A76="","",IF(LEFT('Journal Template'!A76,1)=IFERROR(VLOOKUP(LEFT('Journal Template'!A76,1),Checks!$CF$2:$CF$5,1,0),0),"Product Code Required",IF('Journal Template'!D76="","",IF('Journal Template'!D76=IFERROR(VLOOKUP('Journal Template'!D76,Checks!$CH:$CH,1,0),0),"Product Code Required","NA"))))),"")</f>
        <v/>
      </c>
      <c r="CM65" s="170" t="s">
        <v>1089</v>
      </c>
      <c r="CN65" t="s">
        <v>1090</v>
      </c>
    </row>
    <row r="66" spans="14:92">
      <c r="N66" t="s">
        <v>1091</v>
      </c>
      <c r="O66" t="s">
        <v>1092</v>
      </c>
      <c r="P66" t="s">
        <v>386</v>
      </c>
      <c r="Q66" s="150" t="str">
        <f>IF(JRF!D79="","",IF(IFERROR(VLOOKUP(JRF!D79,Checks!N:P,3,0),0)="A","","Inactive account in Use"))</f>
        <v/>
      </c>
      <c r="R66" t="str">
        <f>IFERROR(IF('Journal Template'!C478="","",IF(IFERROR(VLOOKUP('Journal Template'!C478,Checks!N:P,3,0),0)="A","","Inactive account in Use")),"")</f>
        <v/>
      </c>
      <c r="S66" t="s">
        <v>1093</v>
      </c>
      <c r="T66" t="s">
        <v>386</v>
      </c>
      <c r="U66" t="s">
        <v>381</v>
      </c>
      <c r="V66" s="150" t="str">
        <f>IF(JRF!C79="","",IF(IFERROR(VLOOKUP(JRF!C79,Checks!S:U,3,0),0)="A","Entry with System fund Dept",""))</f>
        <v/>
      </c>
      <c r="W66" t="str">
        <f>IFERROR(IF('Journal Template'!D478="","",IF(IFERROR(VLOOKUP('Journal Template'!D478,Checks!S:U,3,0),0)="A","Entry with System fund Dept","")),"")</f>
        <v/>
      </c>
      <c r="X66" t="s">
        <v>1094</v>
      </c>
      <c r="Y66" t="s">
        <v>389</v>
      </c>
      <c r="Z66" t="s">
        <v>1095</v>
      </c>
      <c r="AA66" t="s">
        <v>1096</v>
      </c>
      <c r="AB66" t="s">
        <v>125</v>
      </c>
      <c r="AC66" s="150" t="str">
        <f>IFERROR(IF(JRF!C79="","",IF(AND(VLOOKUP(JRF!C79,X:AA,4,0)=JRF!B79,VLOOKUP(JRF!C79,X:Y,2,0)="A"),"","Inactive Dept Combo Error")),"Inactive Dept Combo Error")</f>
        <v/>
      </c>
      <c r="AD66" t="str">
        <f>IFERROR(IF('Journal Template'!D478="","",IF(AND(VLOOKUP('Journal Template'!D478,X:AA,4,0)='Journal Template'!A478,VLOOKUP('Journal Template'!D478,X:Y,2,0)="A"),"","Inactive Dept Combo Error")),"")</f>
        <v/>
      </c>
      <c r="AG66" s="163" t="s">
        <v>931</v>
      </c>
      <c r="AH66" s="163" t="s">
        <v>1039</v>
      </c>
      <c r="AI66" s="163" t="s">
        <v>1097</v>
      </c>
      <c r="AJ66" s="163" t="s">
        <v>1098</v>
      </c>
      <c r="AK66" s="150" t="str">
        <f>IF(JRF!B79="","",IF(JRF!B79=IFERROR(VLOOKUP(JRF!B79,Checks!AI:AI,1,0),0),"Entry in Branch/Satellite BU's",""))</f>
        <v/>
      </c>
      <c r="AL66" t="str">
        <f>IFERROR(IF('Journal Template'!A478="","",IF('Journal Template'!A478=IFERROR(VLOOKUP('Journal Template'!A478,Checks!AI:AI,1,0),0),"Entry in Branch/Satellite BU's","")),"")</f>
        <v/>
      </c>
      <c r="AN66" t="str">
        <f>IFERROR(INDEX(Entities!A:A,MATCH(JRF!$Q79,Entities!C:C,0)),"")&amp;IFERROR(INDEX(Entities!A:A,MATCH(JRF!$Q79,Entities!D:D,0)),"")&amp;IFERROR(INDEX(Entities!A:A,MATCH(JRF!$Q79,Entities!E:E,0)),"")&amp;IFERROR(INDEX(Entities!A:A,MATCH(JRF!$Q79,Entities!F:F,0)),"")&amp;IFERROR(INDEX(Entities!A:A,MATCH(JRF!$Q79,Entities!G:G,0)),"")&amp;IFERROR(INDEX(Entities!A:A,MATCH(JRF!$Q79,Entities!H:H,0)),"")&amp;IFERROR(INDEX(Entities!A:A,MATCH(JRF!$Q79,Entities!I:I,0)),"")&amp;IFERROR(INDEX(Entities!A:A,MATCH(JRF!$Q79,Entities!J:J,0)),"")&amp;IFERROR(INDEX(Entities!A:A,MATCH(JRF!$Q79,Entities!K:K,0)),"")&amp;IFERROR(INDEX(Entities!A:A,MATCH(JRF!$Q79,Entities!L:L,0)),"")&amp;IFERROR(INDEX(Entities!A:A,MATCH(JRF!$Q79,Entities!M:M,0)),"")&amp;IFERROR(INDEX(Entities!A:A,MATCH(JRF!$Q79,Entities!N:N,0)),"")&amp;IFERROR(INDEX(Entities!A:A,MATCH(JRF!$Q79,Entities!O:O,0)),"")&amp;IFERROR(INDEX(Entities!A:A,MATCH(JRF!$Q79,Entities!P:P,0)),"")&amp;IFERROR(INDEX(Entities!A:A,MATCH(JRF!$Q79,Entities!Q:Q,0)),"")&amp;IFERROR(INDEX(Entities!A:A,MATCH(JRF!$Q79,Entities!R:R,0)),"")&amp;IFERROR(INDEX(Entities!A:A,MATCH(JRF!$Q79,Entities!S:S,0)),"")&amp;IFERROR(INDEX(Entities!A:A,MATCH(JRF!$Q79,Entities!T:T,0)),"")&amp;IFERROR(INDEX(Entities!A:A,MATCH(JRF!$Q79,Entities!U:U,0)),"")&amp;IFERROR(INDEX(Entities!A:A,MATCH(JRF!$Q79,Entities!V:V,0)),"")&amp;IFERROR(INDEX(Entities!A:A,MATCH(JRF!$Q79,Entities!W:W,0)),"")&amp;IFERROR(INDEX(Entities!A:A,MATCH(JRF!$Q79,Entities!X:X,0)),"")&amp;IFERROR(INDEX(Entities!A:A,MATCH(JRF!$Q79,Entities!Y:Y,0)),"")&amp;IFERROR(INDEX(Entities!A:A,MATCH(JRF!$Q79,Entities!Z:Z,0)),"")&amp;IFERROR(INDEX(Entities!A:A,MATCH(JRF!$Q79,Entities!AA:AA,0)),"")&amp;IFERROR(INDEX(Entities!A:A,MATCH(JRF!$Q79,Entities!AB:AB,0)),"")&amp;IFERROR(INDEX(Entities!A:A,MATCH(JRF!$Q79,Entities!AC:AC,0)),"")&amp;IFERROR(INDEX(Entities!A:A,MATCH(JRF!$Q79,Entities!AD:AD,0)),"")</f>
        <v/>
      </c>
      <c r="AO66" s="171" t="str">
        <f>IFERROR(INDEX(Entities!A:A,MATCH(JRF!$B79,Entities!C:C,0)),"")&amp;IFERROR(INDEX(Entities!A:A,MATCH(JRF!$B79,Entities!D:D,0)),"")&amp;IFERROR(INDEX(Entities!A:A,MATCH(JRF!$B79,Entities!E:E,0)),"")&amp;IFERROR(INDEX(Entities!A:A,MATCH(JRF!$B79,Entities!F:F,0)),"")&amp;IFERROR(INDEX(Entities!A:A,MATCH(JRF!$B79,Entities!G:G,0)),"")&amp;IFERROR(INDEX(Entities!A:A,MATCH(JRF!$B79,Entities!H:H,0)),"")&amp;IFERROR(INDEX(Entities!A:A,MATCH(JRF!$B79,Entities!I:I,0)),"")&amp;IFERROR(INDEX(Entities!A:A,MATCH(JRF!$B79,Entities!J:J,0)),"")&amp;IFERROR(INDEX(Entities!A:A,MATCH(JRF!$B79,Entities!K:K,0)),"")&amp;IFERROR(INDEX(Entities!A:A,MATCH(JRF!$B79,Entities!L:L,0)),"")&amp;IFERROR(INDEX(Entities!A:A,MATCH(JRF!$B79,Entities!M:M,0)),"")&amp;IFERROR(INDEX(Entities!A:A,MATCH(JRF!$B79,Entities!N:N,0)),"")&amp;IFERROR(INDEX(Entities!A:A,MATCH(JRF!$B79,Entities!O:O,0)),"")&amp;IFERROR(INDEX(Entities!A:A,MATCH(JRF!$B79,Entities!P:P,0)),"")&amp;IFERROR(INDEX(Entities!A:A,MATCH(JRF!$B79,Entities!Q:Q,0)),"")&amp;IFERROR(INDEX(Entities!A:A,MATCH(JRF!$B79,Entities!R:R,0)),"")&amp;IFERROR(INDEX(Entities!A:A,MATCH(JRF!$B79,Entities!S:S,0)),"")&amp;IFERROR(INDEX(Entities!A:A,MATCH(JRF!$B79,Entities!T:T,0)),"")&amp;IFERROR(INDEX(Entities!A:A,MATCH(JRF!$B79,Entities!U:U,0)),"")&amp;IFERROR(INDEX(Entities!A:A,MATCH(JRF!$B79,Entities!V:V,0)),"")&amp;IFERROR(INDEX(Entities!A:A,MATCH(JRF!$B79,Entities!W:W,0)),"")&amp;IFERROR(INDEX(Entities!A:A,MATCH(JRF!$B79,Entities!X:X,0)),"")&amp;IFERROR(INDEX(Entities!A:A,MATCH(JRF!$B79,Entities!Y:Y,0)),"")&amp;IFERROR(INDEX(Entities!A:A,MATCH(JRF!$B79,Entities!Z:Z,0)),"")&amp;IFERROR(INDEX(Entities!A:A,MATCH(JRF!$B79,Entities!AA:AA,0)),"")&amp;IFERROR(INDEX(Entities!A:A,MATCH(JRF!$B79,Entities!AB:AB,0)),"")&amp;IFERROR(INDEX(Entities!A:A,MATCH(JRF!$B79,Entities!AC:AC,0)),"")&amp;IFERROR(INDEX(Entities!A:A,MATCH(JRF!$B79,Entities!AD:AD,0)),"")</f>
        <v/>
      </c>
      <c r="AP66" s="171" t="str">
        <f>IF(JRF!B79=JRF!Q79,"",JRF!Q79&amp;JRF!B79)</f>
        <v/>
      </c>
      <c r="AQ66" s="171" t="str">
        <f>IF(OR(JRF!B79="",JRF!Q79="",Checks!AN66="",Checks!AO66=""),"",IF(OR(JRF!B79=JRF!Q79,Checks!AN66=Checks!AO66),"Legal Entity/BU is same",IF(AN66&amp;AO66=IFERROR(VLOOKUP(AN66&amp;AO66,'Intercompany Master'!X:X,1,0),0),"Intercompany Agreement Exist","Intercompany Agreement Required")))</f>
        <v/>
      </c>
      <c r="AR66" t="str" cm="1">
        <f t="array" ref="AR66">IF("Intercompany Agreement Exist"=VLOOKUP(JRF!Q79&amp;JRF!B79,Checks!AP:AQ,2,0),VLOOKUP(Checks!AN66&amp;Checks!AO66,'Intercompany Master'!X:AN,{2,3,4,5,6,7,8,9,10,11,12,13,14,15,16,17},0),"")</f>
        <v/>
      </c>
      <c r="AS66" s="170"/>
      <c r="AU66" s="170"/>
      <c r="BY66" t="s">
        <v>1099</v>
      </c>
      <c r="BZ66" t="s">
        <v>610</v>
      </c>
      <c r="CG66" t="s">
        <v>399</v>
      </c>
      <c r="CH66" s="170" t="s">
        <v>1100</v>
      </c>
      <c r="CI66" t="str">
        <f>IF(JRF!F79&gt;0,"",IF(JRF!B79="","",IF(LEFT(JRF!B79,1)=IFERROR(VLOOKUP(LEFT(JRF!B79,1),$CF$2:$CF$5,1,0),0),"Product Code Required",IF(JRF!C79="","",IF(JRF!C79=IFERROR(VLOOKUP(JRF!C79,$CH:$CH,1,0),0),"Product Code Required","NA")))))</f>
        <v/>
      </c>
      <c r="CJ66" t="str">
        <f>IF(JRF!AV79&gt;0,"",IF(JRF!Q79="","",IF(LEFT(JRF!Q79,1)=IFERROR(VLOOKUP(LEFT(JRF!Q79,1),$CF$2:$CF$5,1,0),0),"Product Code Required",IF(JRF!V79="","",IF(JRF!V79=IFERROR(VLOOKUP(JRF!V79,$CH:$CH,1,0),0),"Product Code Required","NA")))))</f>
        <v/>
      </c>
      <c r="CK66" t="str">
        <f>IFERROR(IF(LEN('Journal Template'!F77)&gt;0,"",IF('Journal Template'!A77="","",IF(LEFT('Journal Template'!A77,1)=IFERROR(VLOOKUP(LEFT('Journal Template'!A77,1),Checks!$CF$2:$CF$5,1,0),0),"Product Code Required",IF('Journal Template'!D77="","",IF('Journal Template'!D77=IFERROR(VLOOKUP('Journal Template'!D77,Checks!$CH:$CH,1,0),0),"Product Code Required","NA"))))),"")</f>
        <v/>
      </c>
      <c r="CM66" s="170" t="s">
        <v>1101</v>
      </c>
      <c r="CN66" t="s">
        <v>1102</v>
      </c>
    </row>
    <row r="67" spans="14:92">
      <c r="N67" t="s">
        <v>1103</v>
      </c>
      <c r="O67" t="s">
        <v>1104</v>
      </c>
      <c r="P67" t="s">
        <v>386</v>
      </c>
      <c r="Q67" s="150" t="str">
        <f>IF(JRF!D80="","",IF(IFERROR(VLOOKUP(JRF!D80,Checks!N:P,3,0),0)="A","","Inactive account in Use"))</f>
        <v/>
      </c>
      <c r="R67" t="str">
        <f>IFERROR(IF('Journal Template'!C479="","",IF(IFERROR(VLOOKUP('Journal Template'!C479,Checks!N:P,3,0),0)="A","","Inactive account in Use")),"")</f>
        <v/>
      </c>
      <c r="S67" t="s">
        <v>1105</v>
      </c>
      <c r="T67" t="s">
        <v>386</v>
      </c>
      <c r="U67" t="s">
        <v>381</v>
      </c>
      <c r="V67" s="150" t="str">
        <f>IF(JRF!C80="","",IF(IFERROR(VLOOKUP(JRF!C80,Checks!S:U,3,0),0)="A","Entry with System fund Dept",""))</f>
        <v/>
      </c>
      <c r="W67" t="str">
        <f>IFERROR(IF('Journal Template'!D479="","",IF(IFERROR(VLOOKUP('Journal Template'!D479,Checks!S:U,3,0),0)="A","Entry with System fund Dept","")),"")</f>
        <v/>
      </c>
      <c r="X67" t="s">
        <v>1106</v>
      </c>
      <c r="Y67" t="s">
        <v>389</v>
      </c>
      <c r="Z67" t="s">
        <v>1107</v>
      </c>
      <c r="AA67" t="s">
        <v>1108</v>
      </c>
      <c r="AB67" t="s">
        <v>125</v>
      </c>
      <c r="AC67" s="150" t="str">
        <f>IFERROR(IF(JRF!C80="","",IF(AND(VLOOKUP(JRF!C80,X:AA,4,0)=JRF!B80,VLOOKUP(JRF!C80,X:Y,2,0)="A"),"","Inactive Dept Combo Error")),"Inactive Dept Combo Error")</f>
        <v/>
      </c>
      <c r="AD67" t="str">
        <f>IFERROR(IF('Journal Template'!D479="","",IF(AND(VLOOKUP('Journal Template'!D479,X:AA,4,0)='Journal Template'!A479,VLOOKUP('Journal Template'!D479,X:Y,2,0)="A"),"","Inactive Dept Combo Error")),"")</f>
        <v/>
      </c>
      <c r="AG67" s="163" t="s">
        <v>931</v>
      </c>
      <c r="AH67" s="163" t="s">
        <v>1039</v>
      </c>
      <c r="AI67" s="163" t="s">
        <v>1109</v>
      </c>
      <c r="AJ67" s="163" t="s">
        <v>1110</v>
      </c>
      <c r="AK67" s="150" t="str">
        <f>IF(JRF!B80="","",IF(JRF!B80=IFERROR(VLOOKUP(JRF!B80,Checks!AI:AI,1,0),0),"Entry in Branch/Satellite BU's",""))</f>
        <v/>
      </c>
      <c r="AL67" t="str">
        <f>IFERROR(IF('Journal Template'!A479="","",IF('Journal Template'!A479=IFERROR(VLOOKUP('Journal Template'!A479,Checks!AI:AI,1,0),0),"Entry in Branch/Satellite BU's","")),"")</f>
        <v/>
      </c>
      <c r="AN67" t="str">
        <f>IFERROR(INDEX(Entities!A:A,MATCH(JRF!$Q80,Entities!C:C,0)),"")&amp;IFERROR(INDEX(Entities!A:A,MATCH(JRF!$Q80,Entities!D:D,0)),"")&amp;IFERROR(INDEX(Entities!A:A,MATCH(JRF!$Q80,Entities!E:E,0)),"")&amp;IFERROR(INDEX(Entities!A:A,MATCH(JRF!$Q80,Entities!F:F,0)),"")&amp;IFERROR(INDEX(Entities!A:A,MATCH(JRF!$Q80,Entities!G:G,0)),"")&amp;IFERROR(INDEX(Entities!A:A,MATCH(JRF!$Q80,Entities!H:H,0)),"")&amp;IFERROR(INDEX(Entities!A:A,MATCH(JRF!$Q80,Entities!I:I,0)),"")&amp;IFERROR(INDEX(Entities!A:A,MATCH(JRF!$Q80,Entities!J:J,0)),"")&amp;IFERROR(INDEX(Entities!A:A,MATCH(JRF!$Q80,Entities!K:K,0)),"")&amp;IFERROR(INDEX(Entities!A:A,MATCH(JRF!$Q80,Entities!L:L,0)),"")&amp;IFERROR(INDEX(Entities!A:A,MATCH(JRF!$Q80,Entities!M:M,0)),"")&amp;IFERROR(INDEX(Entities!A:A,MATCH(JRF!$Q80,Entities!N:N,0)),"")&amp;IFERROR(INDEX(Entities!A:A,MATCH(JRF!$Q80,Entities!O:O,0)),"")&amp;IFERROR(INDEX(Entities!A:A,MATCH(JRF!$Q80,Entities!P:P,0)),"")&amp;IFERROR(INDEX(Entities!A:A,MATCH(JRF!$Q80,Entities!Q:Q,0)),"")&amp;IFERROR(INDEX(Entities!A:A,MATCH(JRF!$Q80,Entities!R:R,0)),"")&amp;IFERROR(INDEX(Entities!A:A,MATCH(JRF!$Q80,Entities!S:S,0)),"")&amp;IFERROR(INDEX(Entities!A:A,MATCH(JRF!$Q80,Entities!T:T,0)),"")&amp;IFERROR(INDEX(Entities!A:A,MATCH(JRF!$Q80,Entities!U:U,0)),"")&amp;IFERROR(INDEX(Entities!A:A,MATCH(JRF!$Q80,Entities!V:V,0)),"")&amp;IFERROR(INDEX(Entities!A:A,MATCH(JRF!$Q80,Entities!W:W,0)),"")&amp;IFERROR(INDEX(Entities!A:A,MATCH(JRF!$Q80,Entities!X:X,0)),"")&amp;IFERROR(INDEX(Entities!A:A,MATCH(JRF!$Q80,Entities!Y:Y,0)),"")&amp;IFERROR(INDEX(Entities!A:A,MATCH(JRF!$Q80,Entities!Z:Z,0)),"")&amp;IFERROR(INDEX(Entities!A:A,MATCH(JRF!$Q80,Entities!AA:AA,0)),"")&amp;IFERROR(INDEX(Entities!A:A,MATCH(JRF!$Q80,Entities!AB:AB,0)),"")&amp;IFERROR(INDEX(Entities!A:A,MATCH(JRF!$Q80,Entities!AC:AC,0)),"")&amp;IFERROR(INDEX(Entities!A:A,MATCH(JRF!$Q80,Entities!AD:AD,0)),"")</f>
        <v/>
      </c>
      <c r="AO67" s="171" t="str">
        <f>IFERROR(INDEX(Entities!A:A,MATCH(JRF!$B80,Entities!C:C,0)),"")&amp;IFERROR(INDEX(Entities!A:A,MATCH(JRF!$B80,Entities!D:D,0)),"")&amp;IFERROR(INDEX(Entities!A:A,MATCH(JRF!$B80,Entities!E:E,0)),"")&amp;IFERROR(INDEX(Entities!A:A,MATCH(JRF!$B80,Entities!F:F,0)),"")&amp;IFERROR(INDEX(Entities!A:A,MATCH(JRF!$B80,Entities!G:G,0)),"")&amp;IFERROR(INDEX(Entities!A:A,MATCH(JRF!$B80,Entities!H:H,0)),"")&amp;IFERROR(INDEX(Entities!A:A,MATCH(JRF!$B80,Entities!I:I,0)),"")&amp;IFERROR(INDEX(Entities!A:A,MATCH(JRF!$B80,Entities!J:J,0)),"")&amp;IFERROR(INDEX(Entities!A:A,MATCH(JRF!$B80,Entities!K:K,0)),"")&amp;IFERROR(INDEX(Entities!A:A,MATCH(JRF!$B80,Entities!L:L,0)),"")&amp;IFERROR(INDEX(Entities!A:A,MATCH(JRF!$B80,Entities!M:M,0)),"")&amp;IFERROR(INDEX(Entities!A:A,MATCH(JRF!$B80,Entities!N:N,0)),"")&amp;IFERROR(INDEX(Entities!A:A,MATCH(JRF!$B80,Entities!O:O,0)),"")&amp;IFERROR(INDEX(Entities!A:A,MATCH(JRF!$B80,Entities!P:P,0)),"")&amp;IFERROR(INDEX(Entities!A:A,MATCH(JRF!$B80,Entities!Q:Q,0)),"")&amp;IFERROR(INDEX(Entities!A:A,MATCH(JRF!$B80,Entities!R:R,0)),"")&amp;IFERROR(INDEX(Entities!A:A,MATCH(JRF!$B80,Entities!S:S,0)),"")&amp;IFERROR(INDEX(Entities!A:A,MATCH(JRF!$B80,Entities!T:T,0)),"")&amp;IFERROR(INDEX(Entities!A:A,MATCH(JRF!$B80,Entities!U:U,0)),"")&amp;IFERROR(INDEX(Entities!A:A,MATCH(JRF!$B80,Entities!V:V,0)),"")&amp;IFERROR(INDEX(Entities!A:A,MATCH(JRF!$B80,Entities!W:W,0)),"")&amp;IFERROR(INDEX(Entities!A:A,MATCH(JRF!$B80,Entities!X:X,0)),"")&amp;IFERROR(INDEX(Entities!A:A,MATCH(JRF!$B80,Entities!Y:Y,0)),"")&amp;IFERROR(INDEX(Entities!A:A,MATCH(JRF!$B80,Entities!Z:Z,0)),"")&amp;IFERROR(INDEX(Entities!A:A,MATCH(JRF!$B80,Entities!AA:AA,0)),"")&amp;IFERROR(INDEX(Entities!A:A,MATCH(JRF!$B80,Entities!AB:AB,0)),"")&amp;IFERROR(INDEX(Entities!A:A,MATCH(JRF!$B80,Entities!AC:AC,0)),"")&amp;IFERROR(INDEX(Entities!A:A,MATCH(JRF!$B80,Entities!AD:AD,0)),"")</f>
        <v/>
      </c>
      <c r="AP67" s="171" t="str">
        <f>IF(JRF!B80=JRF!Q80,"",JRF!Q80&amp;JRF!B80)</f>
        <v/>
      </c>
      <c r="AQ67" s="171" t="str">
        <f>IF(OR(JRF!B80="",JRF!Q80="",Checks!AN67="",Checks!AO67=""),"",IF(OR(JRF!B80=JRF!Q80,Checks!AN67=Checks!AO67),"Legal Entity/BU is same",IF(AN67&amp;AO67=IFERROR(VLOOKUP(AN67&amp;AO67,'Intercompany Master'!X:X,1,0),0),"Intercompany Agreement Exist","Intercompany Agreement Required")))</f>
        <v/>
      </c>
      <c r="AR67" t="str" cm="1">
        <f t="array" ref="AR67">IF("Intercompany Agreement Exist"=VLOOKUP(JRF!Q80&amp;JRF!B80,Checks!AP:AQ,2,0),VLOOKUP(Checks!AN67&amp;Checks!AO67,'Intercompany Master'!X:AN,{2,3,4,5,6,7,8,9,10,11,12,13,14,15,16,17},0),"")</f>
        <v/>
      </c>
      <c r="AS67" s="170"/>
      <c r="AU67" s="170"/>
      <c r="BY67" t="s">
        <v>1111</v>
      </c>
      <c r="BZ67" t="s">
        <v>610</v>
      </c>
      <c r="CG67" t="s">
        <v>391</v>
      </c>
      <c r="CH67" s="170" t="s">
        <v>1112</v>
      </c>
      <c r="CI67" t="str">
        <f>IF(JRF!F80&gt;0,"",IF(JRF!B80="","",IF(LEFT(JRF!B80,1)=IFERROR(VLOOKUP(LEFT(JRF!B80,1),$CF$2:$CF$5,1,0),0),"Product Code Required",IF(JRF!C80="","",IF(JRF!C80=IFERROR(VLOOKUP(JRF!C80,$CH:$CH,1,0),0),"Product Code Required","NA")))))</f>
        <v/>
      </c>
      <c r="CJ67" t="str">
        <f>IF(JRF!AV80&gt;0,"",IF(JRF!Q80="","",IF(LEFT(JRF!Q80,1)=IFERROR(VLOOKUP(LEFT(JRF!Q80,1),$CF$2:$CF$5,1,0),0),"Product Code Required",IF(JRF!V80="","",IF(JRF!V80=IFERROR(VLOOKUP(JRF!V80,$CH:$CH,1,0),0),"Product Code Required","NA")))))</f>
        <v/>
      </c>
      <c r="CK67" t="str">
        <f>IFERROR(IF(LEN('Journal Template'!F78)&gt;0,"",IF('Journal Template'!A78="","",IF(LEFT('Journal Template'!A78,1)=IFERROR(VLOOKUP(LEFT('Journal Template'!A78,1),Checks!$CF$2:$CF$5,1,0),0),"Product Code Required",IF('Journal Template'!D78="","",IF('Journal Template'!D78=IFERROR(VLOOKUP('Journal Template'!D78,Checks!$CH:$CH,1,0),0),"Product Code Required","NA"))))),"")</f>
        <v/>
      </c>
      <c r="CM67" s="170" t="s">
        <v>1113</v>
      </c>
      <c r="CN67" t="s">
        <v>1114</v>
      </c>
    </row>
    <row r="68" spans="14:92">
      <c r="N68" t="s">
        <v>1115</v>
      </c>
      <c r="O68" t="s">
        <v>1116</v>
      </c>
      <c r="P68" t="s">
        <v>386</v>
      </c>
      <c r="Q68" s="150" t="str">
        <f>IF(JRF!D81="","",IF(IFERROR(VLOOKUP(JRF!D81,Checks!N:P,3,0),0)="A","","Inactive account in Use"))</f>
        <v/>
      </c>
      <c r="R68" t="str">
        <f>IFERROR(IF('Journal Template'!C480="","",IF(IFERROR(VLOOKUP('Journal Template'!C480,Checks!N:P,3,0),0)="A","","Inactive account in Use")),"")</f>
        <v/>
      </c>
      <c r="S68" t="s">
        <v>1117</v>
      </c>
      <c r="T68" t="s">
        <v>386</v>
      </c>
      <c r="U68" t="s">
        <v>381</v>
      </c>
      <c r="V68" s="150" t="str">
        <f>IF(JRF!C81="","",IF(IFERROR(VLOOKUP(JRF!C81,Checks!S:U,3,0),0)="A","Entry with System fund Dept",""))</f>
        <v/>
      </c>
      <c r="W68" t="str">
        <f>IFERROR(IF('Journal Template'!D480="","",IF(IFERROR(VLOOKUP('Journal Template'!D480,Checks!S:U,3,0),0)="A","Entry with System fund Dept","")),"")</f>
        <v/>
      </c>
      <c r="X68" t="s">
        <v>1118</v>
      </c>
      <c r="Y68" t="s">
        <v>389</v>
      </c>
      <c r="Z68" t="s">
        <v>1119</v>
      </c>
      <c r="AA68" t="s">
        <v>1096</v>
      </c>
      <c r="AB68" t="s">
        <v>125</v>
      </c>
      <c r="AC68" s="150" t="str">
        <f>IFERROR(IF(JRF!C81="","",IF(AND(VLOOKUP(JRF!C81,X:AA,4,0)=JRF!B81,VLOOKUP(JRF!C81,X:Y,2,0)="A"),"","Inactive Dept Combo Error")),"Inactive Dept Combo Error")</f>
        <v/>
      </c>
      <c r="AD68" t="str">
        <f>IFERROR(IF('Journal Template'!D480="","",IF(AND(VLOOKUP('Journal Template'!D480,X:AA,4,0)='Journal Template'!A480,VLOOKUP('Journal Template'!D480,X:Y,2,0)="A"),"","Inactive Dept Combo Error")),"")</f>
        <v/>
      </c>
      <c r="AG68" s="163" t="s">
        <v>931</v>
      </c>
      <c r="AH68" s="163" t="s">
        <v>1039</v>
      </c>
      <c r="AI68" s="163" t="s">
        <v>1120</v>
      </c>
      <c r="AJ68" s="163" t="s">
        <v>1121</v>
      </c>
      <c r="AK68" s="150" t="str">
        <f>IF(JRF!B81="","",IF(JRF!B81=IFERROR(VLOOKUP(JRF!B81,Checks!AI:AI,1,0),0),"Entry in Branch/Satellite BU's",""))</f>
        <v/>
      </c>
      <c r="AL68" t="str">
        <f>IFERROR(IF('Journal Template'!A480="","",IF('Journal Template'!A480=IFERROR(VLOOKUP('Journal Template'!A480,Checks!AI:AI,1,0),0),"Entry in Branch/Satellite BU's","")),"")</f>
        <v/>
      </c>
      <c r="AN68" t="str">
        <f>IFERROR(INDEX(Entities!A:A,MATCH(JRF!$Q81,Entities!C:C,0)),"")&amp;IFERROR(INDEX(Entities!A:A,MATCH(JRF!$Q81,Entities!D:D,0)),"")&amp;IFERROR(INDEX(Entities!A:A,MATCH(JRF!$Q81,Entities!E:E,0)),"")&amp;IFERROR(INDEX(Entities!A:A,MATCH(JRF!$Q81,Entities!F:F,0)),"")&amp;IFERROR(INDEX(Entities!A:A,MATCH(JRF!$Q81,Entities!G:G,0)),"")&amp;IFERROR(INDEX(Entities!A:A,MATCH(JRF!$Q81,Entities!H:H,0)),"")&amp;IFERROR(INDEX(Entities!A:A,MATCH(JRF!$Q81,Entities!I:I,0)),"")&amp;IFERROR(INDEX(Entities!A:A,MATCH(JRF!$Q81,Entities!J:J,0)),"")&amp;IFERROR(INDEX(Entities!A:A,MATCH(JRF!$Q81,Entities!K:K,0)),"")&amp;IFERROR(INDEX(Entities!A:A,MATCH(JRF!$Q81,Entities!L:L,0)),"")&amp;IFERROR(INDEX(Entities!A:A,MATCH(JRF!$Q81,Entities!M:M,0)),"")&amp;IFERROR(INDEX(Entities!A:A,MATCH(JRF!$Q81,Entities!N:N,0)),"")&amp;IFERROR(INDEX(Entities!A:A,MATCH(JRF!$Q81,Entities!O:O,0)),"")&amp;IFERROR(INDEX(Entities!A:A,MATCH(JRF!$Q81,Entities!P:P,0)),"")&amp;IFERROR(INDEX(Entities!A:A,MATCH(JRF!$Q81,Entities!Q:Q,0)),"")&amp;IFERROR(INDEX(Entities!A:A,MATCH(JRF!$Q81,Entities!R:R,0)),"")&amp;IFERROR(INDEX(Entities!A:A,MATCH(JRF!$Q81,Entities!S:S,0)),"")&amp;IFERROR(INDEX(Entities!A:A,MATCH(JRF!$Q81,Entities!T:T,0)),"")&amp;IFERROR(INDEX(Entities!A:A,MATCH(JRF!$Q81,Entities!U:U,0)),"")&amp;IFERROR(INDEX(Entities!A:A,MATCH(JRF!$Q81,Entities!V:V,0)),"")&amp;IFERROR(INDEX(Entities!A:A,MATCH(JRF!$Q81,Entities!W:W,0)),"")&amp;IFERROR(INDEX(Entities!A:A,MATCH(JRF!$Q81,Entities!X:X,0)),"")&amp;IFERROR(INDEX(Entities!A:A,MATCH(JRF!$Q81,Entities!Y:Y,0)),"")&amp;IFERROR(INDEX(Entities!A:A,MATCH(JRF!$Q81,Entities!Z:Z,0)),"")&amp;IFERROR(INDEX(Entities!A:A,MATCH(JRF!$Q81,Entities!AA:AA,0)),"")&amp;IFERROR(INDEX(Entities!A:A,MATCH(JRF!$Q81,Entities!AB:AB,0)),"")&amp;IFERROR(INDEX(Entities!A:A,MATCH(JRF!$Q81,Entities!AC:AC,0)),"")&amp;IFERROR(INDEX(Entities!A:A,MATCH(JRF!$Q81,Entities!AD:AD,0)),"")</f>
        <v/>
      </c>
      <c r="AO68" s="171" t="str">
        <f>IFERROR(INDEX(Entities!A:A,MATCH(JRF!$B81,Entities!C:C,0)),"")&amp;IFERROR(INDEX(Entities!A:A,MATCH(JRF!$B81,Entities!D:D,0)),"")&amp;IFERROR(INDEX(Entities!A:A,MATCH(JRF!$B81,Entities!E:E,0)),"")&amp;IFERROR(INDEX(Entities!A:A,MATCH(JRF!$B81,Entities!F:F,0)),"")&amp;IFERROR(INDEX(Entities!A:A,MATCH(JRF!$B81,Entities!G:G,0)),"")&amp;IFERROR(INDEX(Entities!A:A,MATCH(JRF!$B81,Entities!H:H,0)),"")&amp;IFERROR(INDEX(Entities!A:A,MATCH(JRF!$B81,Entities!I:I,0)),"")&amp;IFERROR(INDEX(Entities!A:A,MATCH(JRF!$B81,Entities!J:J,0)),"")&amp;IFERROR(INDEX(Entities!A:A,MATCH(JRF!$B81,Entities!K:K,0)),"")&amp;IFERROR(INDEX(Entities!A:A,MATCH(JRF!$B81,Entities!L:L,0)),"")&amp;IFERROR(INDEX(Entities!A:A,MATCH(JRF!$B81,Entities!M:M,0)),"")&amp;IFERROR(INDEX(Entities!A:A,MATCH(JRF!$B81,Entities!N:N,0)),"")&amp;IFERROR(INDEX(Entities!A:A,MATCH(JRF!$B81,Entities!O:O,0)),"")&amp;IFERROR(INDEX(Entities!A:A,MATCH(JRF!$B81,Entities!P:P,0)),"")&amp;IFERROR(INDEX(Entities!A:A,MATCH(JRF!$B81,Entities!Q:Q,0)),"")&amp;IFERROR(INDEX(Entities!A:A,MATCH(JRF!$B81,Entities!R:R,0)),"")&amp;IFERROR(INDEX(Entities!A:A,MATCH(JRF!$B81,Entities!S:S,0)),"")&amp;IFERROR(INDEX(Entities!A:A,MATCH(JRF!$B81,Entities!T:T,0)),"")&amp;IFERROR(INDEX(Entities!A:A,MATCH(JRF!$B81,Entities!U:U,0)),"")&amp;IFERROR(INDEX(Entities!A:A,MATCH(JRF!$B81,Entities!V:V,0)),"")&amp;IFERROR(INDEX(Entities!A:A,MATCH(JRF!$B81,Entities!W:W,0)),"")&amp;IFERROR(INDEX(Entities!A:A,MATCH(JRF!$B81,Entities!X:X,0)),"")&amp;IFERROR(INDEX(Entities!A:A,MATCH(JRF!$B81,Entities!Y:Y,0)),"")&amp;IFERROR(INDEX(Entities!A:A,MATCH(JRF!$B81,Entities!Z:Z,0)),"")&amp;IFERROR(INDEX(Entities!A:A,MATCH(JRF!$B81,Entities!AA:AA,0)),"")&amp;IFERROR(INDEX(Entities!A:A,MATCH(JRF!$B81,Entities!AB:AB,0)),"")&amp;IFERROR(INDEX(Entities!A:A,MATCH(JRF!$B81,Entities!AC:AC,0)),"")&amp;IFERROR(INDEX(Entities!A:A,MATCH(JRF!$B81,Entities!AD:AD,0)),"")</f>
        <v/>
      </c>
      <c r="AP68" s="171" t="str">
        <f>IF(JRF!B81=JRF!Q81,"",JRF!Q81&amp;JRF!B81)</f>
        <v/>
      </c>
      <c r="AQ68" s="171" t="str">
        <f>IF(OR(JRF!B81="",JRF!Q81="",Checks!AN68="",Checks!AO68=""),"",IF(OR(JRF!B81=JRF!Q81,Checks!AN68=Checks!AO68),"Legal Entity/BU is same",IF(AN68&amp;AO68=IFERROR(VLOOKUP(AN68&amp;AO68,'Intercompany Master'!X:X,1,0),0),"Intercompany Agreement Exist","Intercompany Agreement Required")))</f>
        <v/>
      </c>
      <c r="AR68" t="str" cm="1">
        <f t="array" ref="AR68">IF("Intercompany Agreement Exist"=VLOOKUP(JRF!Q81&amp;JRF!B81,Checks!AP:AQ,2,0),VLOOKUP(Checks!AN68&amp;Checks!AO68,'Intercompany Master'!X:AN,{2,3,4,5,6,7,8,9,10,11,12,13,14,15,16,17},0),"")</f>
        <v/>
      </c>
      <c r="AS68" s="170"/>
      <c r="AU68" s="170"/>
      <c r="BY68" t="s">
        <v>1122</v>
      </c>
      <c r="BZ68" t="s">
        <v>610</v>
      </c>
      <c r="CG68" t="s">
        <v>399</v>
      </c>
      <c r="CH68" s="170" t="s">
        <v>1123</v>
      </c>
      <c r="CI68" t="str">
        <f>IF(JRF!F81&gt;0,"",IF(JRF!B81="","",IF(LEFT(JRF!B81,1)=IFERROR(VLOOKUP(LEFT(JRF!B81,1),$CF$2:$CF$5,1,0),0),"Product Code Required",IF(JRF!C81="","",IF(JRF!C81=IFERROR(VLOOKUP(JRF!C81,$CH:$CH,1,0),0),"Product Code Required","NA")))))</f>
        <v/>
      </c>
      <c r="CJ68" t="str">
        <f>IF(JRF!AV81&gt;0,"",IF(JRF!Q81="","",IF(LEFT(JRF!Q81,1)=IFERROR(VLOOKUP(LEFT(JRF!Q81,1),$CF$2:$CF$5,1,0),0),"Product Code Required",IF(JRF!V81="","",IF(JRF!V81=IFERROR(VLOOKUP(JRF!V81,$CH:$CH,1,0),0),"Product Code Required","NA")))))</f>
        <v/>
      </c>
      <c r="CK68" t="str">
        <f>IFERROR(IF(LEN('Journal Template'!F79)&gt;0,"",IF('Journal Template'!A79="","",IF(LEFT('Journal Template'!A79,1)=IFERROR(VLOOKUP(LEFT('Journal Template'!A79,1),Checks!$CF$2:$CF$5,1,0),0),"Product Code Required",IF('Journal Template'!D79="","",IF('Journal Template'!D79=IFERROR(VLOOKUP('Journal Template'!D79,Checks!$CH:$CH,1,0),0),"Product Code Required","NA"))))),"")</f>
        <v/>
      </c>
      <c r="CM68" s="170" t="s">
        <v>1124</v>
      </c>
      <c r="CN68" t="s">
        <v>1125</v>
      </c>
    </row>
    <row r="69" spans="14:92">
      <c r="N69" t="s">
        <v>1126</v>
      </c>
      <c r="O69" t="s">
        <v>1127</v>
      </c>
      <c r="P69" t="s">
        <v>386</v>
      </c>
      <c r="Q69" s="150" t="str">
        <f>IF(JRF!D82="","",IF(IFERROR(VLOOKUP(JRF!D82,Checks!N:P,3,0),0)="A","","Inactive account in Use"))</f>
        <v/>
      </c>
      <c r="R69" t="str">
        <f>IFERROR(IF('Journal Template'!C481="","",IF(IFERROR(VLOOKUP('Journal Template'!C481,Checks!N:P,3,0),0)="A","","Inactive account in Use")),"")</f>
        <v/>
      </c>
      <c r="S69" t="s">
        <v>1128</v>
      </c>
      <c r="T69" t="s">
        <v>386</v>
      </c>
      <c r="U69" t="s">
        <v>381</v>
      </c>
      <c r="V69" s="150" t="str">
        <f>IF(JRF!C82="","",IF(IFERROR(VLOOKUP(JRF!C82,Checks!S:U,3,0),0)="A","Entry with System fund Dept",""))</f>
        <v/>
      </c>
      <c r="W69" t="str">
        <f>IFERROR(IF('Journal Template'!D481="","",IF(IFERROR(VLOOKUP('Journal Template'!D481,Checks!S:U,3,0),0)="A","Entry with System fund Dept","")),"")</f>
        <v/>
      </c>
      <c r="X69" t="s">
        <v>1129</v>
      </c>
      <c r="Y69" t="s">
        <v>389</v>
      </c>
      <c r="Z69" t="s">
        <v>1130</v>
      </c>
      <c r="AA69" t="s">
        <v>1096</v>
      </c>
      <c r="AB69" t="s">
        <v>125</v>
      </c>
      <c r="AC69" s="150" t="str">
        <f>IFERROR(IF(JRF!C82="","",IF(AND(VLOOKUP(JRF!C82,X:AA,4,0)=JRF!B82,VLOOKUP(JRF!C82,X:Y,2,0)="A"),"","Inactive Dept Combo Error")),"Inactive Dept Combo Error")</f>
        <v/>
      </c>
      <c r="AD69" t="str">
        <f>IFERROR(IF('Journal Template'!D481="","",IF(AND(VLOOKUP('Journal Template'!D481,X:AA,4,0)='Journal Template'!A481,VLOOKUP('Journal Template'!D481,X:Y,2,0)="A"),"","Inactive Dept Combo Error")),"")</f>
        <v/>
      </c>
      <c r="AG69" s="163" t="s">
        <v>931</v>
      </c>
      <c r="AH69" s="163" t="s">
        <v>1039</v>
      </c>
      <c r="AI69" s="163" t="s">
        <v>1131</v>
      </c>
      <c r="AJ69" s="163" t="s">
        <v>1132</v>
      </c>
      <c r="AK69" s="150" t="str">
        <f>IF(JRF!B82="","",IF(JRF!B82=IFERROR(VLOOKUP(JRF!B82,Checks!AI:AI,1,0),0),"Entry in Branch/Satellite BU's",""))</f>
        <v/>
      </c>
      <c r="AL69" t="str">
        <f>IFERROR(IF('Journal Template'!A481="","",IF('Journal Template'!A481=IFERROR(VLOOKUP('Journal Template'!A481,Checks!AI:AI,1,0),0),"Entry in Branch/Satellite BU's","")),"")</f>
        <v/>
      </c>
      <c r="AN69" t="str">
        <f>IFERROR(INDEX(Entities!A:A,MATCH(JRF!$Q82,Entities!C:C,0)),"")&amp;IFERROR(INDEX(Entities!A:A,MATCH(JRF!$Q82,Entities!D:D,0)),"")&amp;IFERROR(INDEX(Entities!A:A,MATCH(JRF!$Q82,Entities!E:E,0)),"")&amp;IFERROR(INDEX(Entities!A:A,MATCH(JRF!$Q82,Entities!F:F,0)),"")&amp;IFERROR(INDEX(Entities!A:A,MATCH(JRF!$Q82,Entities!G:G,0)),"")&amp;IFERROR(INDEX(Entities!A:A,MATCH(JRF!$Q82,Entities!H:H,0)),"")&amp;IFERROR(INDEX(Entities!A:A,MATCH(JRF!$Q82,Entities!I:I,0)),"")&amp;IFERROR(INDEX(Entities!A:A,MATCH(JRF!$Q82,Entities!J:J,0)),"")&amp;IFERROR(INDEX(Entities!A:A,MATCH(JRF!$Q82,Entities!K:K,0)),"")&amp;IFERROR(INDEX(Entities!A:A,MATCH(JRF!$Q82,Entities!L:L,0)),"")&amp;IFERROR(INDEX(Entities!A:A,MATCH(JRF!$Q82,Entities!M:M,0)),"")&amp;IFERROR(INDEX(Entities!A:A,MATCH(JRF!$Q82,Entities!N:N,0)),"")&amp;IFERROR(INDEX(Entities!A:A,MATCH(JRF!$Q82,Entities!O:O,0)),"")&amp;IFERROR(INDEX(Entities!A:A,MATCH(JRF!$Q82,Entities!P:P,0)),"")&amp;IFERROR(INDEX(Entities!A:A,MATCH(JRF!$Q82,Entities!Q:Q,0)),"")&amp;IFERROR(INDEX(Entities!A:A,MATCH(JRF!$Q82,Entities!R:R,0)),"")&amp;IFERROR(INDEX(Entities!A:A,MATCH(JRF!$Q82,Entities!S:S,0)),"")&amp;IFERROR(INDEX(Entities!A:A,MATCH(JRF!$Q82,Entities!T:T,0)),"")&amp;IFERROR(INDEX(Entities!A:A,MATCH(JRF!$Q82,Entities!U:U,0)),"")&amp;IFERROR(INDEX(Entities!A:A,MATCH(JRF!$Q82,Entities!V:V,0)),"")&amp;IFERROR(INDEX(Entities!A:A,MATCH(JRF!$Q82,Entities!W:W,0)),"")&amp;IFERROR(INDEX(Entities!A:A,MATCH(JRF!$Q82,Entities!X:X,0)),"")&amp;IFERROR(INDEX(Entities!A:A,MATCH(JRF!$Q82,Entities!Y:Y,0)),"")&amp;IFERROR(INDEX(Entities!A:A,MATCH(JRF!$Q82,Entities!Z:Z,0)),"")&amp;IFERROR(INDEX(Entities!A:A,MATCH(JRF!$Q82,Entities!AA:AA,0)),"")&amp;IFERROR(INDEX(Entities!A:A,MATCH(JRF!$Q82,Entities!AB:AB,0)),"")&amp;IFERROR(INDEX(Entities!A:A,MATCH(JRF!$Q82,Entities!AC:AC,0)),"")&amp;IFERROR(INDEX(Entities!A:A,MATCH(JRF!$Q82,Entities!AD:AD,0)),"")</f>
        <v/>
      </c>
      <c r="AO69" s="171" t="str">
        <f>IFERROR(INDEX(Entities!A:A,MATCH(JRF!$B82,Entities!C:C,0)),"")&amp;IFERROR(INDEX(Entities!A:A,MATCH(JRF!$B82,Entities!D:D,0)),"")&amp;IFERROR(INDEX(Entities!A:A,MATCH(JRF!$B82,Entities!E:E,0)),"")&amp;IFERROR(INDEX(Entities!A:A,MATCH(JRF!$B82,Entities!F:F,0)),"")&amp;IFERROR(INDEX(Entities!A:A,MATCH(JRF!$B82,Entities!G:G,0)),"")&amp;IFERROR(INDEX(Entities!A:A,MATCH(JRF!$B82,Entities!H:H,0)),"")&amp;IFERROR(INDEX(Entities!A:A,MATCH(JRF!$B82,Entities!I:I,0)),"")&amp;IFERROR(INDEX(Entities!A:A,MATCH(JRF!$B82,Entities!J:J,0)),"")&amp;IFERROR(INDEX(Entities!A:A,MATCH(JRF!$B82,Entities!K:K,0)),"")&amp;IFERROR(INDEX(Entities!A:A,MATCH(JRF!$B82,Entities!L:L,0)),"")&amp;IFERROR(INDEX(Entities!A:A,MATCH(JRF!$B82,Entities!M:M,0)),"")&amp;IFERROR(INDEX(Entities!A:A,MATCH(JRF!$B82,Entities!N:N,0)),"")&amp;IFERROR(INDEX(Entities!A:A,MATCH(JRF!$B82,Entities!O:O,0)),"")&amp;IFERROR(INDEX(Entities!A:A,MATCH(JRF!$B82,Entities!P:P,0)),"")&amp;IFERROR(INDEX(Entities!A:A,MATCH(JRF!$B82,Entities!Q:Q,0)),"")&amp;IFERROR(INDEX(Entities!A:A,MATCH(JRF!$B82,Entities!R:R,0)),"")&amp;IFERROR(INDEX(Entities!A:A,MATCH(JRF!$B82,Entities!S:S,0)),"")&amp;IFERROR(INDEX(Entities!A:A,MATCH(JRF!$B82,Entities!T:T,0)),"")&amp;IFERROR(INDEX(Entities!A:A,MATCH(JRF!$B82,Entities!U:U,0)),"")&amp;IFERROR(INDEX(Entities!A:A,MATCH(JRF!$B82,Entities!V:V,0)),"")&amp;IFERROR(INDEX(Entities!A:A,MATCH(JRF!$B82,Entities!W:W,0)),"")&amp;IFERROR(INDEX(Entities!A:A,MATCH(JRF!$B82,Entities!X:X,0)),"")&amp;IFERROR(INDEX(Entities!A:A,MATCH(JRF!$B82,Entities!Y:Y,0)),"")&amp;IFERROR(INDEX(Entities!A:A,MATCH(JRF!$B82,Entities!Z:Z,0)),"")&amp;IFERROR(INDEX(Entities!A:A,MATCH(JRF!$B82,Entities!AA:AA,0)),"")&amp;IFERROR(INDEX(Entities!A:A,MATCH(JRF!$B82,Entities!AB:AB,0)),"")&amp;IFERROR(INDEX(Entities!A:A,MATCH(JRF!$B82,Entities!AC:AC,0)),"")&amp;IFERROR(INDEX(Entities!A:A,MATCH(JRF!$B82,Entities!AD:AD,0)),"")</f>
        <v/>
      </c>
      <c r="AP69" s="171" t="str">
        <f>IF(JRF!B82=JRF!Q82,"",JRF!Q82&amp;JRF!B82)</f>
        <v/>
      </c>
      <c r="AQ69" s="171" t="str">
        <f>IF(OR(JRF!B82="",JRF!Q82="",Checks!AN69="",Checks!AO69=""),"",IF(OR(JRF!B82=JRF!Q82,Checks!AN69=Checks!AO69),"Legal Entity/BU is same",IF(AN69&amp;AO69=IFERROR(VLOOKUP(AN69&amp;AO69,'Intercompany Master'!X:X,1,0),0),"Intercompany Agreement Exist","Intercompany Agreement Required")))</f>
        <v/>
      </c>
      <c r="AR69" t="str" cm="1">
        <f t="array" ref="AR69">IF("Intercompany Agreement Exist"=VLOOKUP(JRF!Q82&amp;JRF!B82,Checks!AP:AQ,2,0),VLOOKUP(Checks!AN69&amp;Checks!AO69,'Intercompany Master'!X:AN,{2,3,4,5,6,7,8,9,10,11,12,13,14,15,16,17},0),"")</f>
        <v/>
      </c>
      <c r="AS69" s="170"/>
      <c r="AU69" s="170"/>
      <c r="CG69" t="s">
        <v>399</v>
      </c>
      <c r="CH69" s="170" t="s">
        <v>1133</v>
      </c>
      <c r="CI69" t="str">
        <f>IF(JRF!F82&gt;0,"",IF(JRF!B82="","",IF(LEFT(JRF!B82,1)=IFERROR(VLOOKUP(LEFT(JRF!B82,1),$CF$2:$CF$5,1,0),0),"Product Code Required",IF(JRF!C82="","",IF(JRF!C82=IFERROR(VLOOKUP(JRF!C82,$CH:$CH,1,0),0),"Product Code Required","NA")))))</f>
        <v/>
      </c>
      <c r="CJ69" t="str">
        <f>IF(JRF!AV82&gt;0,"",IF(JRF!Q82="","",IF(LEFT(JRF!Q82,1)=IFERROR(VLOOKUP(LEFT(JRF!Q82,1),$CF$2:$CF$5,1,0),0),"Product Code Required",IF(JRF!V82="","",IF(JRF!V82=IFERROR(VLOOKUP(JRF!V82,$CH:$CH,1,0),0),"Product Code Required","NA")))))</f>
        <v/>
      </c>
      <c r="CK69" t="str">
        <f>IFERROR(IF(LEN('Journal Template'!F80)&gt;0,"",IF('Journal Template'!A80="","",IF(LEFT('Journal Template'!A80,1)=IFERROR(VLOOKUP(LEFT('Journal Template'!A80,1),Checks!$CF$2:$CF$5,1,0),0),"Product Code Required",IF('Journal Template'!D80="","",IF('Journal Template'!D80=IFERROR(VLOOKUP('Journal Template'!D80,Checks!$CH:$CH,1,0),0),"Product Code Required","NA"))))),"")</f>
        <v/>
      </c>
      <c r="CM69" s="170" t="s">
        <v>1134</v>
      </c>
      <c r="CN69" t="s">
        <v>1135</v>
      </c>
    </row>
    <row r="70" spans="14:92">
      <c r="N70" t="s">
        <v>1136</v>
      </c>
      <c r="O70" t="s">
        <v>1137</v>
      </c>
      <c r="P70" t="s">
        <v>386</v>
      </c>
      <c r="Q70" s="150" t="str">
        <f>IF(JRF!D83="","",IF(IFERROR(VLOOKUP(JRF!D83,Checks!N:P,3,0),0)="A","","Inactive account in Use"))</f>
        <v/>
      </c>
      <c r="R70" t="str">
        <f>IFERROR(IF('Journal Template'!C482="","",IF(IFERROR(VLOOKUP('Journal Template'!C482,Checks!N:P,3,0),0)="A","","Inactive account in Use")),"")</f>
        <v/>
      </c>
      <c r="S70" t="s">
        <v>1138</v>
      </c>
      <c r="T70" t="s">
        <v>386</v>
      </c>
      <c r="U70" t="s">
        <v>381</v>
      </c>
      <c r="V70" s="150" t="str">
        <f>IF(JRF!C83="","",IF(IFERROR(VLOOKUP(JRF!C83,Checks!S:U,3,0),0)="A","Entry with System fund Dept",""))</f>
        <v/>
      </c>
      <c r="W70" t="str">
        <f>IFERROR(IF('Journal Template'!D482="","",IF(IFERROR(VLOOKUP('Journal Template'!D482,Checks!S:U,3,0),0)="A","Entry with System fund Dept","")),"")</f>
        <v/>
      </c>
      <c r="X70" t="s">
        <v>1139</v>
      </c>
      <c r="Y70" t="s">
        <v>389</v>
      </c>
      <c r="Z70" t="s">
        <v>1140</v>
      </c>
      <c r="AA70" t="s">
        <v>1141</v>
      </c>
      <c r="AB70" t="s">
        <v>125</v>
      </c>
      <c r="AC70" s="150" t="str">
        <f>IFERROR(IF(JRF!C83="","",IF(AND(VLOOKUP(JRF!C83,X:AA,4,0)=JRF!B83,VLOOKUP(JRF!C83,X:Y,2,0)="A"),"","Inactive Dept Combo Error")),"Inactive Dept Combo Error")</f>
        <v/>
      </c>
      <c r="AD70" t="str">
        <f>IFERROR(IF('Journal Template'!D482="","",IF(AND(VLOOKUP('Journal Template'!D482,X:AA,4,0)='Journal Template'!A482,VLOOKUP('Journal Template'!D482,X:Y,2,0)="A"),"","Inactive Dept Combo Error")),"")</f>
        <v/>
      </c>
      <c r="AG70" s="163" t="s">
        <v>931</v>
      </c>
      <c r="AH70" s="163" t="s">
        <v>1039</v>
      </c>
      <c r="AI70" s="163" t="s">
        <v>1142</v>
      </c>
      <c r="AJ70" s="163" t="s">
        <v>1143</v>
      </c>
      <c r="AK70" s="150" t="str">
        <f>IF(JRF!B83="","",IF(JRF!B83=IFERROR(VLOOKUP(JRF!B83,Checks!AI:AI,1,0),0),"Entry in Branch/Satellite BU's",""))</f>
        <v/>
      </c>
      <c r="AL70" t="str">
        <f>IFERROR(IF('Journal Template'!A482="","",IF('Journal Template'!A482=IFERROR(VLOOKUP('Journal Template'!A482,Checks!AI:AI,1,0),0),"Entry in Branch/Satellite BU's","")),"")</f>
        <v/>
      </c>
      <c r="AN70" t="str">
        <f>IFERROR(INDEX(Entities!A:A,MATCH(JRF!$Q83,Entities!C:C,0)),"")&amp;IFERROR(INDEX(Entities!A:A,MATCH(JRF!$Q83,Entities!D:D,0)),"")&amp;IFERROR(INDEX(Entities!A:A,MATCH(JRF!$Q83,Entities!E:E,0)),"")&amp;IFERROR(INDEX(Entities!A:A,MATCH(JRF!$Q83,Entities!F:F,0)),"")&amp;IFERROR(INDEX(Entities!A:A,MATCH(JRF!$Q83,Entities!G:G,0)),"")&amp;IFERROR(INDEX(Entities!A:A,MATCH(JRF!$Q83,Entities!H:H,0)),"")&amp;IFERROR(INDEX(Entities!A:A,MATCH(JRF!$Q83,Entities!I:I,0)),"")&amp;IFERROR(INDEX(Entities!A:A,MATCH(JRF!$Q83,Entities!J:J,0)),"")&amp;IFERROR(INDEX(Entities!A:A,MATCH(JRF!$Q83,Entities!K:K,0)),"")&amp;IFERROR(INDEX(Entities!A:A,MATCH(JRF!$Q83,Entities!L:L,0)),"")&amp;IFERROR(INDEX(Entities!A:A,MATCH(JRF!$Q83,Entities!M:M,0)),"")&amp;IFERROR(INDEX(Entities!A:A,MATCH(JRF!$Q83,Entities!N:N,0)),"")&amp;IFERROR(INDEX(Entities!A:A,MATCH(JRF!$Q83,Entities!O:O,0)),"")&amp;IFERROR(INDEX(Entities!A:A,MATCH(JRF!$Q83,Entities!P:P,0)),"")&amp;IFERROR(INDEX(Entities!A:A,MATCH(JRF!$Q83,Entities!Q:Q,0)),"")&amp;IFERROR(INDEX(Entities!A:A,MATCH(JRF!$Q83,Entities!R:R,0)),"")&amp;IFERROR(INDEX(Entities!A:A,MATCH(JRF!$Q83,Entities!S:S,0)),"")&amp;IFERROR(INDEX(Entities!A:A,MATCH(JRF!$Q83,Entities!T:T,0)),"")&amp;IFERROR(INDEX(Entities!A:A,MATCH(JRF!$Q83,Entities!U:U,0)),"")&amp;IFERROR(INDEX(Entities!A:A,MATCH(JRF!$Q83,Entities!V:V,0)),"")&amp;IFERROR(INDEX(Entities!A:A,MATCH(JRF!$Q83,Entities!W:W,0)),"")&amp;IFERROR(INDEX(Entities!A:A,MATCH(JRF!$Q83,Entities!X:X,0)),"")&amp;IFERROR(INDEX(Entities!A:A,MATCH(JRF!$Q83,Entities!Y:Y,0)),"")&amp;IFERROR(INDEX(Entities!A:A,MATCH(JRF!$Q83,Entities!Z:Z,0)),"")&amp;IFERROR(INDEX(Entities!A:A,MATCH(JRF!$Q83,Entities!AA:AA,0)),"")&amp;IFERROR(INDEX(Entities!A:A,MATCH(JRF!$Q83,Entities!AB:AB,0)),"")&amp;IFERROR(INDEX(Entities!A:A,MATCH(JRF!$Q83,Entities!AC:AC,0)),"")&amp;IFERROR(INDEX(Entities!A:A,MATCH(JRF!$Q83,Entities!AD:AD,0)),"")</f>
        <v/>
      </c>
      <c r="AO70" s="171" t="str">
        <f>IFERROR(INDEX(Entities!A:A,MATCH(JRF!$B83,Entities!C:C,0)),"")&amp;IFERROR(INDEX(Entities!A:A,MATCH(JRF!$B83,Entities!D:D,0)),"")&amp;IFERROR(INDEX(Entities!A:A,MATCH(JRF!$B83,Entities!E:E,0)),"")&amp;IFERROR(INDEX(Entities!A:A,MATCH(JRF!$B83,Entities!F:F,0)),"")&amp;IFERROR(INDEX(Entities!A:A,MATCH(JRF!$B83,Entities!G:G,0)),"")&amp;IFERROR(INDEX(Entities!A:A,MATCH(JRF!$B83,Entities!H:H,0)),"")&amp;IFERROR(INDEX(Entities!A:A,MATCH(JRF!$B83,Entities!I:I,0)),"")&amp;IFERROR(INDEX(Entities!A:A,MATCH(JRF!$B83,Entities!J:J,0)),"")&amp;IFERROR(INDEX(Entities!A:A,MATCH(JRF!$B83,Entities!K:K,0)),"")&amp;IFERROR(INDEX(Entities!A:A,MATCH(JRF!$B83,Entities!L:L,0)),"")&amp;IFERROR(INDEX(Entities!A:A,MATCH(JRF!$B83,Entities!M:M,0)),"")&amp;IFERROR(INDEX(Entities!A:A,MATCH(JRF!$B83,Entities!N:N,0)),"")&amp;IFERROR(INDEX(Entities!A:A,MATCH(JRF!$B83,Entities!O:O,0)),"")&amp;IFERROR(INDEX(Entities!A:A,MATCH(JRF!$B83,Entities!P:P,0)),"")&amp;IFERROR(INDEX(Entities!A:A,MATCH(JRF!$B83,Entities!Q:Q,0)),"")&amp;IFERROR(INDEX(Entities!A:A,MATCH(JRF!$B83,Entities!R:R,0)),"")&amp;IFERROR(INDEX(Entities!A:A,MATCH(JRF!$B83,Entities!S:S,0)),"")&amp;IFERROR(INDEX(Entities!A:A,MATCH(JRF!$B83,Entities!T:T,0)),"")&amp;IFERROR(INDEX(Entities!A:A,MATCH(JRF!$B83,Entities!U:U,0)),"")&amp;IFERROR(INDEX(Entities!A:A,MATCH(JRF!$B83,Entities!V:V,0)),"")&amp;IFERROR(INDEX(Entities!A:A,MATCH(JRF!$B83,Entities!W:W,0)),"")&amp;IFERROR(INDEX(Entities!A:A,MATCH(JRF!$B83,Entities!X:X,0)),"")&amp;IFERROR(INDEX(Entities!A:A,MATCH(JRF!$B83,Entities!Y:Y,0)),"")&amp;IFERROR(INDEX(Entities!A:A,MATCH(JRF!$B83,Entities!Z:Z,0)),"")&amp;IFERROR(INDEX(Entities!A:A,MATCH(JRF!$B83,Entities!AA:AA,0)),"")&amp;IFERROR(INDEX(Entities!A:A,MATCH(JRF!$B83,Entities!AB:AB,0)),"")&amp;IFERROR(INDEX(Entities!A:A,MATCH(JRF!$B83,Entities!AC:AC,0)),"")&amp;IFERROR(INDEX(Entities!A:A,MATCH(JRF!$B83,Entities!AD:AD,0)),"")</f>
        <v/>
      </c>
      <c r="AP70" s="171" t="str">
        <f>IF(JRF!B83=JRF!Q83,"",JRF!Q83&amp;JRF!B83)</f>
        <v/>
      </c>
      <c r="AQ70" s="171" t="str">
        <f>IF(OR(JRF!B83="",JRF!Q83="",Checks!AN70="",Checks!AO70=""),"",IF(OR(JRF!B83=JRF!Q83,Checks!AN70=Checks!AO70),"Legal Entity/BU is same",IF(AN70&amp;AO70=IFERROR(VLOOKUP(AN70&amp;AO70,'Intercompany Master'!X:X,1,0),0),"Intercompany Agreement Exist","Intercompany Agreement Required")))</f>
        <v/>
      </c>
      <c r="AR70" t="str" cm="1">
        <f t="array" ref="AR70">IF("Intercompany Agreement Exist"=VLOOKUP(JRF!Q83&amp;JRF!B83,Checks!AP:AQ,2,0),VLOOKUP(Checks!AN70&amp;Checks!AO70,'Intercompany Master'!X:AN,{2,3,4,5,6,7,8,9,10,11,12,13,14,15,16,17},0),"")</f>
        <v/>
      </c>
      <c r="AS70" s="170"/>
      <c r="AU70" s="170"/>
      <c r="CG70" t="s">
        <v>399</v>
      </c>
      <c r="CH70" s="170" t="s">
        <v>1144</v>
      </c>
      <c r="CI70" t="str">
        <f>IF(JRF!F83&gt;0,"",IF(JRF!B83="","",IF(LEFT(JRF!B83,1)=IFERROR(VLOOKUP(LEFT(JRF!B83,1),$CF$2:$CF$5,1,0),0),"Product Code Required",IF(JRF!C83="","",IF(JRF!C83=IFERROR(VLOOKUP(JRF!C83,$CH:$CH,1,0),0),"Product Code Required","NA")))))</f>
        <v/>
      </c>
      <c r="CJ70" t="str">
        <f>IF(JRF!AV83&gt;0,"",IF(JRF!Q83="","",IF(LEFT(JRF!Q83,1)=IFERROR(VLOOKUP(LEFT(JRF!Q83,1),$CF$2:$CF$5,1,0),0),"Product Code Required",IF(JRF!V83="","",IF(JRF!V83=IFERROR(VLOOKUP(JRF!V83,$CH:$CH,1,0),0),"Product Code Required","NA")))))</f>
        <v/>
      </c>
      <c r="CK70" t="str">
        <f>IFERROR(IF(LEN('Journal Template'!F81)&gt;0,"",IF('Journal Template'!A81="","",IF(LEFT('Journal Template'!A81,1)=IFERROR(VLOOKUP(LEFT('Journal Template'!A81,1),Checks!$CF$2:$CF$5,1,0),0),"Product Code Required",IF('Journal Template'!D81="","",IF('Journal Template'!D81=IFERROR(VLOOKUP('Journal Template'!D81,Checks!$CH:$CH,1,0),0),"Product Code Required","NA"))))),"")</f>
        <v/>
      </c>
      <c r="CM70" s="170" t="s">
        <v>1145</v>
      </c>
      <c r="CN70" t="s">
        <v>1146</v>
      </c>
    </row>
    <row r="71" spans="14:92">
      <c r="N71" t="s">
        <v>1147</v>
      </c>
      <c r="O71" t="s">
        <v>1148</v>
      </c>
      <c r="P71" t="s">
        <v>386</v>
      </c>
      <c r="Q71" s="150" t="str">
        <f>IF(JRF!D84="","",IF(IFERROR(VLOOKUP(JRF!D84,Checks!N:P,3,0),0)="A","","Inactive account in Use"))</f>
        <v/>
      </c>
      <c r="R71" t="str">
        <f>IFERROR(IF('Journal Template'!C483="","",IF(IFERROR(VLOOKUP('Journal Template'!C483,Checks!N:P,3,0),0)="A","","Inactive account in Use")),"")</f>
        <v/>
      </c>
      <c r="S71" t="s">
        <v>1149</v>
      </c>
      <c r="T71" t="s">
        <v>386</v>
      </c>
      <c r="U71" t="s">
        <v>381</v>
      </c>
      <c r="V71" s="150" t="str">
        <f>IF(JRF!C84="","",IF(IFERROR(VLOOKUP(JRF!C84,Checks!S:U,3,0),0)="A","Entry with System fund Dept",""))</f>
        <v/>
      </c>
      <c r="W71" t="str">
        <f>IFERROR(IF('Journal Template'!D483="","",IF(IFERROR(VLOOKUP('Journal Template'!D483,Checks!S:U,3,0),0)="A","Entry with System fund Dept","")),"")</f>
        <v/>
      </c>
      <c r="X71" t="s">
        <v>1150</v>
      </c>
      <c r="Y71" t="s">
        <v>389</v>
      </c>
      <c r="Z71" t="s">
        <v>1151</v>
      </c>
      <c r="AA71" t="s">
        <v>391</v>
      </c>
      <c r="AB71" t="s">
        <v>125</v>
      </c>
      <c r="AC71" s="150" t="str">
        <f>IFERROR(IF(JRF!C84="","",IF(AND(VLOOKUP(JRF!C84,X:AA,4,0)=JRF!B84,VLOOKUP(JRF!C84,X:Y,2,0)="A"),"","Inactive Dept Combo Error")),"Inactive Dept Combo Error")</f>
        <v/>
      </c>
      <c r="AD71" t="str">
        <f>IFERROR(IF('Journal Template'!D483="","",IF(AND(VLOOKUP('Journal Template'!D483,X:AA,4,0)='Journal Template'!A483,VLOOKUP('Journal Template'!D483,X:Y,2,0)="A"),"","Inactive Dept Combo Error")),"")</f>
        <v/>
      </c>
      <c r="AG71" s="163" t="s">
        <v>931</v>
      </c>
      <c r="AH71" s="163" t="s">
        <v>1039</v>
      </c>
      <c r="AI71" s="163" t="s">
        <v>1152</v>
      </c>
      <c r="AJ71" s="163" t="s">
        <v>1153</v>
      </c>
      <c r="AK71" s="150" t="str">
        <f>IF(JRF!B84="","",IF(JRF!B84=IFERROR(VLOOKUP(JRF!B84,Checks!AI:AI,1,0),0),"Entry in Branch/Satellite BU's",""))</f>
        <v/>
      </c>
      <c r="AL71" t="str">
        <f>IFERROR(IF('Journal Template'!A483="","",IF('Journal Template'!A483=IFERROR(VLOOKUP('Journal Template'!A483,Checks!AI:AI,1,0),0),"Entry in Branch/Satellite BU's","")),"")</f>
        <v/>
      </c>
      <c r="AN71" t="str">
        <f>IFERROR(INDEX(Entities!A:A,MATCH(JRF!$Q84,Entities!C:C,0)),"")&amp;IFERROR(INDEX(Entities!A:A,MATCH(JRF!$Q84,Entities!D:D,0)),"")&amp;IFERROR(INDEX(Entities!A:A,MATCH(JRF!$Q84,Entities!E:E,0)),"")&amp;IFERROR(INDEX(Entities!A:A,MATCH(JRF!$Q84,Entities!F:F,0)),"")&amp;IFERROR(INDEX(Entities!A:A,MATCH(JRF!$Q84,Entities!G:G,0)),"")&amp;IFERROR(INDEX(Entities!A:A,MATCH(JRF!$Q84,Entities!H:H,0)),"")&amp;IFERROR(INDEX(Entities!A:A,MATCH(JRF!$Q84,Entities!I:I,0)),"")&amp;IFERROR(INDEX(Entities!A:A,MATCH(JRF!$Q84,Entities!J:J,0)),"")&amp;IFERROR(INDEX(Entities!A:A,MATCH(JRF!$Q84,Entities!K:K,0)),"")&amp;IFERROR(INDEX(Entities!A:A,MATCH(JRF!$Q84,Entities!L:L,0)),"")&amp;IFERROR(INDEX(Entities!A:A,MATCH(JRF!$Q84,Entities!M:M,0)),"")&amp;IFERROR(INDEX(Entities!A:A,MATCH(JRF!$Q84,Entities!N:N,0)),"")&amp;IFERROR(INDEX(Entities!A:A,MATCH(JRF!$Q84,Entities!O:O,0)),"")&amp;IFERROR(INDEX(Entities!A:A,MATCH(JRF!$Q84,Entities!P:P,0)),"")&amp;IFERROR(INDEX(Entities!A:A,MATCH(JRF!$Q84,Entities!Q:Q,0)),"")&amp;IFERROR(INDEX(Entities!A:A,MATCH(JRF!$Q84,Entities!R:R,0)),"")&amp;IFERROR(INDEX(Entities!A:A,MATCH(JRF!$Q84,Entities!S:S,0)),"")&amp;IFERROR(INDEX(Entities!A:A,MATCH(JRF!$Q84,Entities!T:T,0)),"")&amp;IFERROR(INDEX(Entities!A:A,MATCH(JRF!$Q84,Entities!U:U,0)),"")&amp;IFERROR(INDEX(Entities!A:A,MATCH(JRF!$Q84,Entities!V:V,0)),"")&amp;IFERROR(INDEX(Entities!A:A,MATCH(JRF!$Q84,Entities!W:W,0)),"")&amp;IFERROR(INDEX(Entities!A:A,MATCH(JRF!$Q84,Entities!X:X,0)),"")&amp;IFERROR(INDEX(Entities!A:A,MATCH(JRF!$Q84,Entities!Y:Y,0)),"")&amp;IFERROR(INDEX(Entities!A:A,MATCH(JRF!$Q84,Entities!Z:Z,0)),"")&amp;IFERROR(INDEX(Entities!A:A,MATCH(JRF!$Q84,Entities!AA:AA,0)),"")&amp;IFERROR(INDEX(Entities!A:A,MATCH(JRF!$Q84,Entities!AB:AB,0)),"")&amp;IFERROR(INDEX(Entities!A:A,MATCH(JRF!$Q84,Entities!AC:AC,0)),"")&amp;IFERROR(INDEX(Entities!A:A,MATCH(JRF!$Q84,Entities!AD:AD,0)),"")</f>
        <v/>
      </c>
      <c r="AO71" s="171" t="str">
        <f>IFERROR(INDEX(Entities!A:A,MATCH(JRF!$B84,Entities!C:C,0)),"")&amp;IFERROR(INDEX(Entities!A:A,MATCH(JRF!$B84,Entities!D:D,0)),"")&amp;IFERROR(INDEX(Entities!A:A,MATCH(JRF!$B84,Entities!E:E,0)),"")&amp;IFERROR(INDEX(Entities!A:A,MATCH(JRF!$B84,Entities!F:F,0)),"")&amp;IFERROR(INDEX(Entities!A:A,MATCH(JRF!$B84,Entities!G:G,0)),"")&amp;IFERROR(INDEX(Entities!A:A,MATCH(JRF!$B84,Entities!H:H,0)),"")&amp;IFERROR(INDEX(Entities!A:A,MATCH(JRF!$B84,Entities!I:I,0)),"")&amp;IFERROR(INDEX(Entities!A:A,MATCH(JRF!$B84,Entities!J:J,0)),"")&amp;IFERROR(INDEX(Entities!A:A,MATCH(JRF!$B84,Entities!K:K,0)),"")&amp;IFERROR(INDEX(Entities!A:A,MATCH(JRF!$B84,Entities!L:L,0)),"")&amp;IFERROR(INDEX(Entities!A:A,MATCH(JRF!$B84,Entities!M:M,0)),"")&amp;IFERROR(INDEX(Entities!A:A,MATCH(JRF!$B84,Entities!N:N,0)),"")&amp;IFERROR(INDEX(Entities!A:A,MATCH(JRF!$B84,Entities!O:O,0)),"")&amp;IFERROR(INDEX(Entities!A:A,MATCH(JRF!$B84,Entities!P:P,0)),"")&amp;IFERROR(INDEX(Entities!A:A,MATCH(JRF!$B84,Entities!Q:Q,0)),"")&amp;IFERROR(INDEX(Entities!A:A,MATCH(JRF!$B84,Entities!R:R,0)),"")&amp;IFERROR(INDEX(Entities!A:A,MATCH(JRF!$B84,Entities!S:S,0)),"")&amp;IFERROR(INDEX(Entities!A:A,MATCH(JRF!$B84,Entities!T:T,0)),"")&amp;IFERROR(INDEX(Entities!A:A,MATCH(JRF!$B84,Entities!U:U,0)),"")&amp;IFERROR(INDEX(Entities!A:A,MATCH(JRF!$B84,Entities!V:V,0)),"")&amp;IFERROR(INDEX(Entities!A:A,MATCH(JRF!$B84,Entities!W:W,0)),"")&amp;IFERROR(INDEX(Entities!A:A,MATCH(JRF!$B84,Entities!X:X,0)),"")&amp;IFERROR(INDEX(Entities!A:A,MATCH(JRF!$B84,Entities!Y:Y,0)),"")&amp;IFERROR(INDEX(Entities!A:A,MATCH(JRF!$B84,Entities!Z:Z,0)),"")&amp;IFERROR(INDEX(Entities!A:A,MATCH(JRF!$B84,Entities!AA:AA,0)),"")&amp;IFERROR(INDEX(Entities!A:A,MATCH(JRF!$B84,Entities!AB:AB,0)),"")&amp;IFERROR(INDEX(Entities!A:A,MATCH(JRF!$B84,Entities!AC:AC,0)),"")&amp;IFERROR(INDEX(Entities!A:A,MATCH(JRF!$B84,Entities!AD:AD,0)),"")</f>
        <v/>
      </c>
      <c r="AP71" s="171" t="str">
        <f>IF(JRF!B84=JRF!Q84,"",JRF!Q84&amp;JRF!B84)</f>
        <v/>
      </c>
      <c r="AQ71" s="171" t="str">
        <f>IF(OR(JRF!B84="",JRF!Q84="",Checks!AN71="",Checks!AO71=""),"",IF(OR(JRF!B84=JRF!Q84,Checks!AN71=Checks!AO71),"Legal Entity/BU is same",IF(AN71&amp;AO71=IFERROR(VLOOKUP(AN71&amp;AO71,'Intercompany Master'!X:X,1,0),0),"Intercompany Agreement Exist","Intercompany Agreement Required")))</f>
        <v/>
      </c>
      <c r="AR71" t="str" cm="1">
        <f t="array" ref="AR71">IF("Intercompany Agreement Exist"=VLOOKUP(JRF!Q84&amp;JRF!B84,Checks!AP:AQ,2,0),VLOOKUP(Checks!AN71&amp;Checks!AO71,'Intercompany Master'!X:AN,{2,3,4,5,6,7,8,9,10,11,12,13,14,15,16,17},0),"")</f>
        <v/>
      </c>
      <c r="AS71" s="170"/>
      <c r="AU71" s="170"/>
      <c r="CG71" t="s">
        <v>391</v>
      </c>
      <c r="CH71" s="170" t="s">
        <v>1154</v>
      </c>
      <c r="CI71" t="str">
        <f>IF(JRF!F84&gt;0,"",IF(JRF!B84="","",IF(LEFT(JRF!B84,1)=IFERROR(VLOOKUP(LEFT(JRF!B84,1),$CF$2:$CF$5,1,0),0),"Product Code Required",IF(JRF!C84="","",IF(JRF!C84=IFERROR(VLOOKUP(JRF!C84,$CH:$CH,1,0),0),"Product Code Required","NA")))))</f>
        <v/>
      </c>
      <c r="CJ71" t="str">
        <f>IF(JRF!AV84&gt;0,"",IF(JRF!Q84="","",IF(LEFT(JRF!Q84,1)=IFERROR(VLOOKUP(LEFT(JRF!Q84,1),$CF$2:$CF$5,1,0),0),"Product Code Required",IF(JRF!V84="","",IF(JRF!V84=IFERROR(VLOOKUP(JRF!V84,$CH:$CH,1,0),0),"Product Code Required","NA")))))</f>
        <v/>
      </c>
      <c r="CK71" t="str">
        <f>IFERROR(IF(LEN('Journal Template'!F82)&gt;0,"",IF('Journal Template'!A82="","",IF(LEFT('Journal Template'!A82,1)=IFERROR(VLOOKUP(LEFT('Journal Template'!A82,1),Checks!$CF$2:$CF$5,1,0),0),"Product Code Required",IF('Journal Template'!D82="","",IF('Journal Template'!D82=IFERROR(VLOOKUP('Journal Template'!D82,Checks!$CH:$CH,1,0),0),"Product Code Required","NA"))))),"")</f>
        <v/>
      </c>
      <c r="CM71" s="170" t="s">
        <v>1155</v>
      </c>
      <c r="CN71" t="s">
        <v>1156</v>
      </c>
    </row>
    <row r="72" spans="14:92">
      <c r="N72" t="s">
        <v>1157</v>
      </c>
      <c r="O72" t="s">
        <v>1158</v>
      </c>
      <c r="P72" t="s">
        <v>386</v>
      </c>
      <c r="Q72" s="150" t="str">
        <f>IF(JRF!D85="","",IF(IFERROR(VLOOKUP(JRF!D85,Checks!N:P,3,0),0)="A","","Inactive account in Use"))</f>
        <v/>
      </c>
      <c r="R72" t="str">
        <f>IFERROR(IF('Journal Template'!C484="","",IF(IFERROR(VLOOKUP('Journal Template'!C484,Checks!N:P,3,0),0)="A","","Inactive account in Use")),"")</f>
        <v/>
      </c>
      <c r="S72" t="s">
        <v>1159</v>
      </c>
      <c r="T72" t="s">
        <v>386</v>
      </c>
      <c r="U72" t="s">
        <v>381</v>
      </c>
      <c r="V72" s="150" t="str">
        <f>IF(JRF!C85="","",IF(IFERROR(VLOOKUP(JRF!C85,Checks!S:U,3,0),0)="A","Entry with System fund Dept",""))</f>
        <v/>
      </c>
      <c r="W72" t="str">
        <f>IFERROR(IF('Journal Template'!D484="","",IF(IFERROR(VLOOKUP('Journal Template'!D484,Checks!S:U,3,0),0)="A","Entry with System fund Dept","")),"")</f>
        <v/>
      </c>
      <c r="X72" t="s">
        <v>1150</v>
      </c>
      <c r="Y72" t="s">
        <v>389</v>
      </c>
      <c r="Z72" t="s">
        <v>1151</v>
      </c>
      <c r="AA72" t="s">
        <v>407</v>
      </c>
      <c r="AB72" t="s">
        <v>125</v>
      </c>
      <c r="AC72" s="150" t="str">
        <f>IFERROR(IF(JRF!C85="","",IF(AND(VLOOKUP(JRF!C85,X:AA,4,0)=JRF!B85,VLOOKUP(JRF!C85,X:Y,2,0)="A"),"","Inactive Dept Combo Error")),"Inactive Dept Combo Error")</f>
        <v/>
      </c>
      <c r="AD72" t="str">
        <f>IFERROR(IF('Journal Template'!D484="","",IF(AND(VLOOKUP('Journal Template'!D484,X:AA,4,0)='Journal Template'!A484,VLOOKUP('Journal Template'!D484,X:Y,2,0)="A"),"","Inactive Dept Combo Error")),"")</f>
        <v/>
      </c>
      <c r="AG72" s="163" t="s">
        <v>931</v>
      </c>
      <c r="AH72" s="163" t="s">
        <v>1039</v>
      </c>
      <c r="AI72" s="163" t="s">
        <v>1160</v>
      </c>
      <c r="AJ72" s="163" t="s">
        <v>1161</v>
      </c>
      <c r="AK72" s="150" t="str">
        <f>IF(JRF!B85="","",IF(JRF!B85=IFERROR(VLOOKUP(JRF!B85,Checks!AI:AI,1,0),0),"Entry in Branch/Satellite BU's",""))</f>
        <v/>
      </c>
      <c r="AL72" t="str">
        <f>IFERROR(IF('Journal Template'!A484="","",IF('Journal Template'!A484=IFERROR(VLOOKUP('Journal Template'!A484,Checks!AI:AI,1,0),0),"Entry in Branch/Satellite BU's","")),"")</f>
        <v/>
      </c>
      <c r="AN72" t="str">
        <f>IFERROR(INDEX(Entities!A:A,MATCH(JRF!$Q85,Entities!C:C,0)),"")&amp;IFERROR(INDEX(Entities!A:A,MATCH(JRF!$Q85,Entities!D:D,0)),"")&amp;IFERROR(INDEX(Entities!A:A,MATCH(JRF!$Q85,Entities!E:E,0)),"")&amp;IFERROR(INDEX(Entities!A:A,MATCH(JRF!$Q85,Entities!F:F,0)),"")&amp;IFERROR(INDEX(Entities!A:A,MATCH(JRF!$Q85,Entities!G:G,0)),"")&amp;IFERROR(INDEX(Entities!A:A,MATCH(JRF!$Q85,Entities!H:H,0)),"")&amp;IFERROR(INDEX(Entities!A:A,MATCH(JRF!$Q85,Entities!I:I,0)),"")&amp;IFERROR(INDEX(Entities!A:A,MATCH(JRF!$Q85,Entities!J:J,0)),"")&amp;IFERROR(INDEX(Entities!A:A,MATCH(JRF!$Q85,Entities!K:K,0)),"")&amp;IFERROR(INDEX(Entities!A:A,MATCH(JRF!$Q85,Entities!L:L,0)),"")&amp;IFERROR(INDEX(Entities!A:A,MATCH(JRF!$Q85,Entities!M:M,0)),"")&amp;IFERROR(INDEX(Entities!A:A,MATCH(JRF!$Q85,Entities!N:N,0)),"")&amp;IFERROR(INDEX(Entities!A:A,MATCH(JRF!$Q85,Entities!O:O,0)),"")&amp;IFERROR(INDEX(Entities!A:A,MATCH(JRF!$Q85,Entities!P:P,0)),"")&amp;IFERROR(INDEX(Entities!A:A,MATCH(JRF!$Q85,Entities!Q:Q,0)),"")&amp;IFERROR(INDEX(Entities!A:A,MATCH(JRF!$Q85,Entities!R:R,0)),"")&amp;IFERROR(INDEX(Entities!A:A,MATCH(JRF!$Q85,Entities!S:S,0)),"")&amp;IFERROR(INDEX(Entities!A:A,MATCH(JRF!$Q85,Entities!T:T,0)),"")&amp;IFERROR(INDEX(Entities!A:A,MATCH(JRF!$Q85,Entities!U:U,0)),"")&amp;IFERROR(INDEX(Entities!A:A,MATCH(JRF!$Q85,Entities!V:V,0)),"")&amp;IFERROR(INDEX(Entities!A:A,MATCH(JRF!$Q85,Entities!W:W,0)),"")&amp;IFERROR(INDEX(Entities!A:A,MATCH(JRF!$Q85,Entities!X:X,0)),"")&amp;IFERROR(INDEX(Entities!A:A,MATCH(JRF!$Q85,Entities!Y:Y,0)),"")&amp;IFERROR(INDEX(Entities!A:A,MATCH(JRF!$Q85,Entities!Z:Z,0)),"")&amp;IFERROR(INDEX(Entities!A:A,MATCH(JRF!$Q85,Entities!AA:AA,0)),"")&amp;IFERROR(INDEX(Entities!A:A,MATCH(JRF!$Q85,Entities!AB:AB,0)),"")&amp;IFERROR(INDEX(Entities!A:A,MATCH(JRF!$Q85,Entities!AC:AC,0)),"")&amp;IFERROR(INDEX(Entities!A:A,MATCH(JRF!$Q85,Entities!AD:AD,0)),"")</f>
        <v/>
      </c>
      <c r="AO72" s="171" t="str">
        <f>IFERROR(INDEX(Entities!A:A,MATCH(JRF!$B85,Entities!C:C,0)),"")&amp;IFERROR(INDEX(Entities!A:A,MATCH(JRF!$B85,Entities!D:D,0)),"")&amp;IFERROR(INDEX(Entities!A:A,MATCH(JRF!$B85,Entities!E:E,0)),"")&amp;IFERROR(INDEX(Entities!A:A,MATCH(JRF!$B85,Entities!F:F,0)),"")&amp;IFERROR(INDEX(Entities!A:A,MATCH(JRF!$B85,Entities!G:G,0)),"")&amp;IFERROR(INDEX(Entities!A:A,MATCH(JRF!$B85,Entities!H:H,0)),"")&amp;IFERROR(INDEX(Entities!A:A,MATCH(JRF!$B85,Entities!I:I,0)),"")&amp;IFERROR(INDEX(Entities!A:A,MATCH(JRF!$B85,Entities!J:J,0)),"")&amp;IFERROR(INDEX(Entities!A:A,MATCH(JRF!$B85,Entities!K:K,0)),"")&amp;IFERROR(INDEX(Entities!A:A,MATCH(JRF!$B85,Entities!L:L,0)),"")&amp;IFERROR(INDEX(Entities!A:A,MATCH(JRF!$B85,Entities!M:M,0)),"")&amp;IFERROR(INDEX(Entities!A:A,MATCH(JRF!$B85,Entities!N:N,0)),"")&amp;IFERROR(INDEX(Entities!A:A,MATCH(JRF!$B85,Entities!O:O,0)),"")&amp;IFERROR(INDEX(Entities!A:A,MATCH(JRF!$B85,Entities!P:P,0)),"")&amp;IFERROR(INDEX(Entities!A:A,MATCH(JRF!$B85,Entities!Q:Q,0)),"")&amp;IFERROR(INDEX(Entities!A:A,MATCH(JRF!$B85,Entities!R:R,0)),"")&amp;IFERROR(INDEX(Entities!A:A,MATCH(JRF!$B85,Entities!S:S,0)),"")&amp;IFERROR(INDEX(Entities!A:A,MATCH(JRF!$B85,Entities!T:T,0)),"")&amp;IFERROR(INDEX(Entities!A:A,MATCH(JRF!$B85,Entities!U:U,0)),"")&amp;IFERROR(INDEX(Entities!A:A,MATCH(JRF!$B85,Entities!V:V,0)),"")&amp;IFERROR(INDEX(Entities!A:A,MATCH(JRF!$B85,Entities!W:W,0)),"")&amp;IFERROR(INDEX(Entities!A:A,MATCH(JRF!$B85,Entities!X:X,0)),"")&amp;IFERROR(INDEX(Entities!A:A,MATCH(JRF!$B85,Entities!Y:Y,0)),"")&amp;IFERROR(INDEX(Entities!A:A,MATCH(JRF!$B85,Entities!Z:Z,0)),"")&amp;IFERROR(INDEX(Entities!A:A,MATCH(JRF!$B85,Entities!AA:AA,0)),"")&amp;IFERROR(INDEX(Entities!A:A,MATCH(JRF!$B85,Entities!AB:AB,0)),"")&amp;IFERROR(INDEX(Entities!A:A,MATCH(JRF!$B85,Entities!AC:AC,0)),"")&amp;IFERROR(INDEX(Entities!A:A,MATCH(JRF!$B85,Entities!AD:AD,0)),"")</f>
        <v/>
      </c>
      <c r="AP72" s="171" t="str">
        <f>IF(JRF!B85=JRF!Q85,"",JRF!Q85&amp;JRF!B85)</f>
        <v/>
      </c>
      <c r="AQ72" s="171" t="str">
        <f>IF(OR(JRF!B85="",JRF!Q85="",Checks!AN72="",Checks!AO72=""),"",IF(OR(JRF!B85=JRF!Q85,Checks!AN72=Checks!AO72),"Legal Entity/BU is same",IF(AN72&amp;AO72=IFERROR(VLOOKUP(AN72&amp;AO72,'Intercompany Master'!X:X,1,0),0),"Intercompany Agreement Exist","Intercompany Agreement Required")))</f>
        <v/>
      </c>
      <c r="AR72" t="str" cm="1">
        <f t="array" ref="AR72">IF("Intercompany Agreement Exist"=VLOOKUP(JRF!Q85&amp;JRF!B85,Checks!AP:AQ,2,0),VLOOKUP(Checks!AN72&amp;Checks!AO72,'Intercompany Master'!X:AN,{2,3,4,5,6,7,8,9,10,11,12,13,14,15,16,17},0),"")</f>
        <v/>
      </c>
      <c r="AS72" s="170"/>
      <c r="AU72" s="170"/>
      <c r="CG72" t="s">
        <v>505</v>
      </c>
      <c r="CH72" t="s">
        <v>1162</v>
      </c>
      <c r="CI72" t="str">
        <f>IF(JRF!F85&gt;0,"",IF(JRF!B85="","",IF(LEFT(JRF!B85,1)=IFERROR(VLOOKUP(LEFT(JRF!B85,1),$CF$2:$CF$5,1,0),0),"Product Code Required",IF(JRF!C85="","",IF(JRF!C85=IFERROR(VLOOKUP(JRF!C85,$CH:$CH,1,0),0),"Product Code Required","NA")))))</f>
        <v/>
      </c>
      <c r="CJ72" t="str">
        <f>IF(JRF!AV85&gt;0,"",IF(JRF!Q85="","",IF(LEFT(JRF!Q85,1)=IFERROR(VLOOKUP(LEFT(JRF!Q85,1),$CF$2:$CF$5,1,0),0),"Product Code Required",IF(JRF!V85="","",IF(JRF!V85=IFERROR(VLOOKUP(JRF!V85,$CH:$CH,1,0),0),"Product Code Required","NA")))))</f>
        <v/>
      </c>
      <c r="CK72" t="str">
        <f>IFERROR(IF(LEN('Journal Template'!F83)&gt;0,"",IF('Journal Template'!A83="","",IF(LEFT('Journal Template'!A83,1)=IFERROR(VLOOKUP(LEFT('Journal Template'!A83,1),Checks!$CF$2:$CF$5,1,0),0),"Product Code Required",IF('Journal Template'!D83="","",IF('Journal Template'!D83=IFERROR(VLOOKUP('Journal Template'!D83,Checks!$CH:$CH,1,0),0),"Product Code Required","NA"))))),"")</f>
        <v/>
      </c>
      <c r="CM72" s="170" t="s">
        <v>1163</v>
      </c>
      <c r="CN72" t="s">
        <v>1164</v>
      </c>
    </row>
    <row r="73" spans="14:92">
      <c r="N73" t="s">
        <v>1165</v>
      </c>
      <c r="O73" t="s">
        <v>983</v>
      </c>
      <c r="P73" t="s">
        <v>386</v>
      </c>
      <c r="Q73" s="150" t="str">
        <f>IF(JRF!D86="","",IF(IFERROR(VLOOKUP(JRF!D86,Checks!N:P,3,0),0)="A","","Inactive account in Use"))</f>
        <v/>
      </c>
      <c r="R73" t="str">
        <f>IFERROR(IF('Journal Template'!C485="","",IF(IFERROR(VLOOKUP('Journal Template'!C485,Checks!N:P,3,0),0)="A","","Inactive account in Use")),"")</f>
        <v/>
      </c>
      <c r="S73" t="s">
        <v>1166</v>
      </c>
      <c r="T73" t="s">
        <v>386</v>
      </c>
      <c r="U73" t="s">
        <v>381</v>
      </c>
      <c r="V73" s="150" t="str">
        <f>IF(JRF!C86="","",IF(IFERROR(VLOOKUP(JRF!C86,Checks!S:U,3,0),0)="A","Entry with System fund Dept",""))</f>
        <v/>
      </c>
      <c r="W73" t="str">
        <f>IFERROR(IF('Journal Template'!D485="","",IF(IFERROR(VLOOKUP('Journal Template'!D485,Checks!S:U,3,0),0)="A","Entry with System fund Dept","")),"")</f>
        <v/>
      </c>
      <c r="X73" t="s">
        <v>1150</v>
      </c>
      <c r="Y73" t="s">
        <v>389</v>
      </c>
      <c r="Z73" t="s">
        <v>1151</v>
      </c>
      <c r="AA73" t="s">
        <v>1167</v>
      </c>
      <c r="AB73" t="s">
        <v>125</v>
      </c>
      <c r="AC73" s="150" t="str">
        <f>IFERROR(IF(JRF!C86="","",IF(AND(VLOOKUP(JRF!C86,X:AA,4,0)=JRF!B86,VLOOKUP(JRF!C86,X:Y,2,0)="A"),"","Inactive Dept Combo Error")),"Inactive Dept Combo Error")</f>
        <v/>
      </c>
      <c r="AD73" t="str">
        <f>IFERROR(IF('Journal Template'!D485="","",IF(AND(VLOOKUP('Journal Template'!D485,X:AA,4,0)='Journal Template'!A485,VLOOKUP('Journal Template'!D485,X:Y,2,0)="A"),"","Inactive Dept Combo Error")),"")</f>
        <v/>
      </c>
      <c r="AG73" s="163" t="s">
        <v>931</v>
      </c>
      <c r="AH73" s="163" t="s">
        <v>1039</v>
      </c>
      <c r="AI73" s="163" t="s">
        <v>1168</v>
      </c>
      <c r="AJ73" s="163" t="s">
        <v>1169</v>
      </c>
      <c r="AK73" s="150" t="str">
        <f>IF(JRF!B86="","",IF(JRF!B86=IFERROR(VLOOKUP(JRF!B86,Checks!AI:AI,1,0),0),"Entry in Branch/Satellite BU's",""))</f>
        <v/>
      </c>
      <c r="AL73" t="str">
        <f>IFERROR(IF('Journal Template'!A485="","",IF('Journal Template'!A485=IFERROR(VLOOKUP('Journal Template'!A485,Checks!AI:AI,1,0),0),"Entry in Branch/Satellite BU's","")),"")</f>
        <v/>
      </c>
      <c r="AN73" t="str">
        <f>IFERROR(INDEX(Entities!A:A,MATCH(JRF!$Q86,Entities!C:C,0)),"")&amp;IFERROR(INDEX(Entities!A:A,MATCH(JRF!$Q86,Entities!D:D,0)),"")&amp;IFERROR(INDEX(Entities!A:A,MATCH(JRF!$Q86,Entities!E:E,0)),"")&amp;IFERROR(INDEX(Entities!A:A,MATCH(JRF!$Q86,Entities!F:F,0)),"")&amp;IFERROR(INDEX(Entities!A:A,MATCH(JRF!$Q86,Entities!G:G,0)),"")&amp;IFERROR(INDEX(Entities!A:A,MATCH(JRF!$Q86,Entities!H:H,0)),"")&amp;IFERROR(INDEX(Entities!A:A,MATCH(JRF!$Q86,Entities!I:I,0)),"")&amp;IFERROR(INDEX(Entities!A:A,MATCH(JRF!$Q86,Entities!J:J,0)),"")&amp;IFERROR(INDEX(Entities!A:A,MATCH(JRF!$Q86,Entities!K:K,0)),"")&amp;IFERROR(INDEX(Entities!A:A,MATCH(JRF!$Q86,Entities!L:L,0)),"")&amp;IFERROR(INDEX(Entities!A:A,MATCH(JRF!$Q86,Entities!M:M,0)),"")&amp;IFERROR(INDEX(Entities!A:A,MATCH(JRF!$Q86,Entities!N:N,0)),"")&amp;IFERROR(INDEX(Entities!A:A,MATCH(JRF!$Q86,Entities!O:O,0)),"")&amp;IFERROR(INDEX(Entities!A:A,MATCH(JRF!$Q86,Entities!P:P,0)),"")&amp;IFERROR(INDEX(Entities!A:A,MATCH(JRF!$Q86,Entities!Q:Q,0)),"")&amp;IFERROR(INDEX(Entities!A:A,MATCH(JRF!$Q86,Entities!R:R,0)),"")&amp;IFERROR(INDEX(Entities!A:A,MATCH(JRF!$Q86,Entities!S:S,0)),"")&amp;IFERROR(INDEX(Entities!A:A,MATCH(JRF!$Q86,Entities!T:T,0)),"")&amp;IFERROR(INDEX(Entities!A:A,MATCH(JRF!$Q86,Entities!U:U,0)),"")&amp;IFERROR(INDEX(Entities!A:A,MATCH(JRF!$Q86,Entities!V:V,0)),"")&amp;IFERROR(INDEX(Entities!A:A,MATCH(JRF!$Q86,Entities!W:W,0)),"")&amp;IFERROR(INDEX(Entities!A:A,MATCH(JRF!$Q86,Entities!X:X,0)),"")&amp;IFERROR(INDEX(Entities!A:A,MATCH(JRF!$Q86,Entities!Y:Y,0)),"")&amp;IFERROR(INDEX(Entities!A:A,MATCH(JRF!$Q86,Entities!Z:Z,0)),"")&amp;IFERROR(INDEX(Entities!A:A,MATCH(JRF!$Q86,Entities!AA:AA,0)),"")&amp;IFERROR(INDEX(Entities!A:A,MATCH(JRF!$Q86,Entities!AB:AB,0)),"")&amp;IFERROR(INDEX(Entities!A:A,MATCH(JRF!$Q86,Entities!AC:AC,0)),"")&amp;IFERROR(INDEX(Entities!A:A,MATCH(JRF!$Q86,Entities!AD:AD,0)),"")</f>
        <v/>
      </c>
      <c r="AO73" s="171" t="str">
        <f>IFERROR(INDEX(Entities!A:A,MATCH(JRF!$B86,Entities!C:C,0)),"")&amp;IFERROR(INDEX(Entities!A:A,MATCH(JRF!$B86,Entities!D:D,0)),"")&amp;IFERROR(INDEX(Entities!A:A,MATCH(JRF!$B86,Entities!E:E,0)),"")&amp;IFERROR(INDEX(Entities!A:A,MATCH(JRF!$B86,Entities!F:F,0)),"")&amp;IFERROR(INDEX(Entities!A:A,MATCH(JRF!$B86,Entities!G:G,0)),"")&amp;IFERROR(INDEX(Entities!A:A,MATCH(JRF!$B86,Entities!H:H,0)),"")&amp;IFERROR(INDEX(Entities!A:A,MATCH(JRF!$B86,Entities!I:I,0)),"")&amp;IFERROR(INDEX(Entities!A:A,MATCH(JRF!$B86,Entities!J:J,0)),"")&amp;IFERROR(INDEX(Entities!A:A,MATCH(JRF!$B86,Entities!K:K,0)),"")&amp;IFERROR(INDEX(Entities!A:A,MATCH(JRF!$B86,Entities!L:L,0)),"")&amp;IFERROR(INDEX(Entities!A:A,MATCH(JRF!$B86,Entities!M:M,0)),"")&amp;IFERROR(INDEX(Entities!A:A,MATCH(JRF!$B86,Entities!N:N,0)),"")&amp;IFERROR(INDEX(Entities!A:A,MATCH(JRF!$B86,Entities!O:O,0)),"")&amp;IFERROR(INDEX(Entities!A:A,MATCH(JRF!$B86,Entities!P:P,0)),"")&amp;IFERROR(INDEX(Entities!A:A,MATCH(JRF!$B86,Entities!Q:Q,0)),"")&amp;IFERROR(INDEX(Entities!A:A,MATCH(JRF!$B86,Entities!R:R,0)),"")&amp;IFERROR(INDEX(Entities!A:A,MATCH(JRF!$B86,Entities!S:S,0)),"")&amp;IFERROR(INDEX(Entities!A:A,MATCH(JRF!$B86,Entities!T:T,0)),"")&amp;IFERROR(INDEX(Entities!A:A,MATCH(JRF!$B86,Entities!U:U,0)),"")&amp;IFERROR(INDEX(Entities!A:A,MATCH(JRF!$B86,Entities!V:V,0)),"")&amp;IFERROR(INDEX(Entities!A:A,MATCH(JRF!$B86,Entities!W:W,0)),"")&amp;IFERROR(INDEX(Entities!A:A,MATCH(JRF!$B86,Entities!X:X,0)),"")&amp;IFERROR(INDEX(Entities!A:A,MATCH(JRF!$B86,Entities!Y:Y,0)),"")&amp;IFERROR(INDEX(Entities!A:A,MATCH(JRF!$B86,Entities!Z:Z,0)),"")&amp;IFERROR(INDEX(Entities!A:A,MATCH(JRF!$B86,Entities!AA:AA,0)),"")&amp;IFERROR(INDEX(Entities!A:A,MATCH(JRF!$B86,Entities!AB:AB,0)),"")&amp;IFERROR(INDEX(Entities!A:A,MATCH(JRF!$B86,Entities!AC:AC,0)),"")&amp;IFERROR(INDEX(Entities!A:A,MATCH(JRF!$B86,Entities!AD:AD,0)),"")</f>
        <v/>
      </c>
      <c r="AP73" s="171" t="str">
        <f>IF(JRF!B86=JRF!Q86,"",JRF!Q86&amp;JRF!B86)</f>
        <v/>
      </c>
      <c r="AQ73" s="171" t="str">
        <f>IF(OR(JRF!B86="",JRF!Q86="",Checks!AN73="",Checks!AO73=""),"",IF(OR(JRF!B86=JRF!Q86,Checks!AN73=Checks!AO73),"Legal Entity/BU is same",IF(AN73&amp;AO73=IFERROR(VLOOKUP(AN73&amp;AO73,'Intercompany Master'!X:X,1,0),0),"Intercompany Agreement Exist","Intercompany Agreement Required")))</f>
        <v/>
      </c>
      <c r="AR73" t="str" cm="1">
        <f t="array" ref="AR73">IF("Intercompany Agreement Exist"=VLOOKUP(JRF!Q86&amp;JRF!B86,Checks!AP:AQ,2,0),VLOOKUP(Checks!AN73&amp;Checks!AO73,'Intercompany Master'!X:AN,{2,3,4,5,6,7,8,9,10,11,12,13,14,15,16,17},0),"")</f>
        <v/>
      </c>
      <c r="AS73" s="170"/>
      <c r="AU73" s="170"/>
      <c r="CG73" t="s">
        <v>887</v>
      </c>
      <c r="CH73" t="s">
        <v>885</v>
      </c>
      <c r="CI73" t="str">
        <f>IF(JRF!F86&gt;0,"",IF(JRF!B86="","",IF(LEFT(JRF!B86,1)=IFERROR(VLOOKUP(LEFT(JRF!B86,1),$CF$2:$CF$5,1,0),0),"Product Code Required",IF(JRF!C86="","",IF(JRF!C86=IFERROR(VLOOKUP(JRF!C86,$CH:$CH,1,0),0),"Product Code Required","NA")))))</f>
        <v/>
      </c>
      <c r="CJ73" t="str">
        <f>IF(JRF!AV86&gt;0,"",IF(JRF!Q86="","",IF(LEFT(JRF!Q86,1)=IFERROR(VLOOKUP(LEFT(JRF!Q86,1),$CF$2:$CF$5,1,0),0),"Product Code Required",IF(JRF!V86="","",IF(JRF!V86=IFERROR(VLOOKUP(JRF!V86,$CH:$CH,1,0),0),"Product Code Required","NA")))))</f>
        <v/>
      </c>
      <c r="CK73" t="str">
        <f>IFERROR(IF(LEN('Journal Template'!F84)&gt;0,"",IF('Journal Template'!A84="","",IF(LEFT('Journal Template'!A84,1)=IFERROR(VLOOKUP(LEFT('Journal Template'!A84,1),Checks!$CF$2:$CF$5,1,0),0),"Product Code Required",IF('Journal Template'!D84="","",IF('Journal Template'!D84=IFERROR(VLOOKUP('Journal Template'!D84,Checks!$CH:$CH,1,0),0),"Product Code Required","NA"))))),"")</f>
        <v/>
      </c>
      <c r="CM73" s="170" t="s">
        <v>1170</v>
      </c>
      <c r="CN73" t="s">
        <v>1171</v>
      </c>
    </row>
    <row r="74" spans="14:92">
      <c r="N74" t="s">
        <v>1172</v>
      </c>
      <c r="O74" t="s">
        <v>1173</v>
      </c>
      <c r="P74" t="s">
        <v>386</v>
      </c>
      <c r="Q74" s="150" t="str">
        <f>IF(JRF!D87="","",IF(IFERROR(VLOOKUP(JRF!D87,Checks!N:P,3,0),0)="A","","Inactive account in Use"))</f>
        <v/>
      </c>
      <c r="R74" t="str">
        <f>IFERROR(IF('Journal Template'!C486="","",IF(IFERROR(VLOOKUP('Journal Template'!C486,Checks!N:P,3,0),0)="A","","Inactive account in Use")),"")</f>
        <v/>
      </c>
      <c r="S74" t="s">
        <v>1174</v>
      </c>
      <c r="T74" t="s">
        <v>386</v>
      </c>
      <c r="U74" t="s">
        <v>381</v>
      </c>
      <c r="V74" s="150" t="str">
        <f>IF(JRF!C87="","",IF(IFERROR(VLOOKUP(JRF!C87,Checks!S:U,3,0),0)="A","Entry with System fund Dept",""))</f>
        <v/>
      </c>
      <c r="W74" t="str">
        <f>IFERROR(IF('Journal Template'!D486="","",IF(IFERROR(VLOOKUP('Journal Template'!D486,Checks!S:U,3,0),0)="A","Entry with System fund Dept","")),"")</f>
        <v/>
      </c>
      <c r="X74" t="s">
        <v>1175</v>
      </c>
      <c r="Y74" t="s">
        <v>389</v>
      </c>
      <c r="Z74" t="s">
        <v>1176</v>
      </c>
      <c r="AA74" t="s">
        <v>1141</v>
      </c>
      <c r="AB74" t="s">
        <v>125</v>
      </c>
      <c r="AC74" s="150" t="str">
        <f>IFERROR(IF(JRF!C87="","",IF(AND(VLOOKUP(JRF!C87,X:AA,4,0)=JRF!B87,VLOOKUP(JRF!C87,X:Y,2,0)="A"),"","Inactive Dept Combo Error")),"Inactive Dept Combo Error")</f>
        <v/>
      </c>
      <c r="AD74" t="str">
        <f>IFERROR(IF('Journal Template'!D486="","",IF(AND(VLOOKUP('Journal Template'!D486,X:AA,4,0)='Journal Template'!A486,VLOOKUP('Journal Template'!D486,X:Y,2,0)="A"),"","Inactive Dept Combo Error")),"")</f>
        <v/>
      </c>
      <c r="AK74" s="150" t="str">
        <f>IF(JRF!B87="","",IF(JRF!B87=IFERROR(VLOOKUP(JRF!B87,Checks!AI:AI,1,0),0),"Entry in Branch/Satellite BU's",""))</f>
        <v/>
      </c>
      <c r="AL74" t="str">
        <f>IFERROR(IF('Journal Template'!A486="","",IF('Journal Template'!A486=IFERROR(VLOOKUP('Journal Template'!A486,Checks!AI:AI,1,0),0),"Entry in Branch/Satellite BU's","")),"")</f>
        <v/>
      </c>
      <c r="AN74" t="str">
        <f>IFERROR(INDEX(Entities!A:A,MATCH(JRF!$Q87,Entities!C:C,0)),"")&amp;IFERROR(INDEX(Entities!A:A,MATCH(JRF!$Q87,Entities!D:D,0)),"")&amp;IFERROR(INDEX(Entities!A:A,MATCH(JRF!$Q87,Entities!E:E,0)),"")&amp;IFERROR(INDEX(Entities!A:A,MATCH(JRF!$Q87,Entities!F:F,0)),"")&amp;IFERROR(INDEX(Entities!A:A,MATCH(JRF!$Q87,Entities!G:G,0)),"")&amp;IFERROR(INDEX(Entities!A:A,MATCH(JRF!$Q87,Entities!H:H,0)),"")&amp;IFERROR(INDEX(Entities!A:A,MATCH(JRF!$Q87,Entities!I:I,0)),"")&amp;IFERROR(INDEX(Entities!A:A,MATCH(JRF!$Q87,Entities!J:J,0)),"")&amp;IFERROR(INDEX(Entities!A:A,MATCH(JRF!$Q87,Entities!K:K,0)),"")&amp;IFERROR(INDEX(Entities!A:A,MATCH(JRF!$Q87,Entities!L:L,0)),"")&amp;IFERROR(INDEX(Entities!A:A,MATCH(JRF!$Q87,Entities!M:M,0)),"")&amp;IFERROR(INDEX(Entities!A:A,MATCH(JRF!$Q87,Entities!N:N,0)),"")&amp;IFERROR(INDEX(Entities!A:A,MATCH(JRF!$Q87,Entities!O:O,0)),"")&amp;IFERROR(INDEX(Entities!A:A,MATCH(JRF!$Q87,Entities!P:P,0)),"")&amp;IFERROR(INDEX(Entities!A:A,MATCH(JRF!$Q87,Entities!Q:Q,0)),"")&amp;IFERROR(INDEX(Entities!A:A,MATCH(JRF!$Q87,Entities!R:R,0)),"")&amp;IFERROR(INDEX(Entities!A:A,MATCH(JRF!$Q87,Entities!S:S,0)),"")&amp;IFERROR(INDEX(Entities!A:A,MATCH(JRF!$Q87,Entities!T:T,0)),"")&amp;IFERROR(INDEX(Entities!A:A,MATCH(JRF!$Q87,Entities!U:U,0)),"")&amp;IFERROR(INDEX(Entities!A:A,MATCH(JRF!$Q87,Entities!V:V,0)),"")&amp;IFERROR(INDEX(Entities!A:A,MATCH(JRF!$Q87,Entities!W:W,0)),"")&amp;IFERROR(INDEX(Entities!A:A,MATCH(JRF!$Q87,Entities!X:X,0)),"")&amp;IFERROR(INDEX(Entities!A:A,MATCH(JRF!$Q87,Entities!Y:Y,0)),"")&amp;IFERROR(INDEX(Entities!A:A,MATCH(JRF!$Q87,Entities!Z:Z,0)),"")&amp;IFERROR(INDEX(Entities!A:A,MATCH(JRF!$Q87,Entities!AA:AA,0)),"")&amp;IFERROR(INDEX(Entities!A:A,MATCH(JRF!$Q87,Entities!AB:AB,0)),"")&amp;IFERROR(INDEX(Entities!A:A,MATCH(JRF!$Q87,Entities!AC:AC,0)),"")&amp;IFERROR(INDEX(Entities!A:A,MATCH(JRF!$Q87,Entities!AD:AD,0)),"")</f>
        <v/>
      </c>
      <c r="AO74" s="171" t="str">
        <f>IFERROR(INDEX(Entities!A:A,MATCH(JRF!$B87,Entities!C:C,0)),"")&amp;IFERROR(INDEX(Entities!A:A,MATCH(JRF!$B87,Entities!D:D,0)),"")&amp;IFERROR(INDEX(Entities!A:A,MATCH(JRF!$B87,Entities!E:E,0)),"")&amp;IFERROR(INDEX(Entities!A:A,MATCH(JRF!$B87,Entities!F:F,0)),"")&amp;IFERROR(INDEX(Entities!A:A,MATCH(JRF!$B87,Entities!G:G,0)),"")&amp;IFERROR(INDEX(Entities!A:A,MATCH(JRF!$B87,Entities!H:H,0)),"")&amp;IFERROR(INDEX(Entities!A:A,MATCH(JRF!$B87,Entities!I:I,0)),"")&amp;IFERROR(INDEX(Entities!A:A,MATCH(JRF!$B87,Entities!J:J,0)),"")&amp;IFERROR(INDEX(Entities!A:A,MATCH(JRF!$B87,Entities!K:K,0)),"")&amp;IFERROR(INDEX(Entities!A:A,MATCH(JRF!$B87,Entities!L:L,0)),"")&amp;IFERROR(INDEX(Entities!A:A,MATCH(JRF!$B87,Entities!M:M,0)),"")&amp;IFERROR(INDEX(Entities!A:A,MATCH(JRF!$B87,Entities!N:N,0)),"")&amp;IFERROR(INDEX(Entities!A:A,MATCH(JRF!$B87,Entities!O:O,0)),"")&amp;IFERROR(INDEX(Entities!A:A,MATCH(JRF!$B87,Entities!P:P,0)),"")&amp;IFERROR(INDEX(Entities!A:A,MATCH(JRF!$B87,Entities!Q:Q,0)),"")&amp;IFERROR(INDEX(Entities!A:A,MATCH(JRF!$B87,Entities!R:R,0)),"")&amp;IFERROR(INDEX(Entities!A:A,MATCH(JRF!$B87,Entities!S:S,0)),"")&amp;IFERROR(INDEX(Entities!A:A,MATCH(JRF!$B87,Entities!T:T,0)),"")&amp;IFERROR(INDEX(Entities!A:A,MATCH(JRF!$B87,Entities!U:U,0)),"")&amp;IFERROR(INDEX(Entities!A:A,MATCH(JRF!$B87,Entities!V:V,0)),"")&amp;IFERROR(INDEX(Entities!A:A,MATCH(JRF!$B87,Entities!W:W,0)),"")&amp;IFERROR(INDEX(Entities!A:A,MATCH(JRF!$B87,Entities!X:X,0)),"")&amp;IFERROR(INDEX(Entities!A:A,MATCH(JRF!$B87,Entities!Y:Y,0)),"")&amp;IFERROR(INDEX(Entities!A:A,MATCH(JRF!$B87,Entities!Z:Z,0)),"")&amp;IFERROR(INDEX(Entities!A:A,MATCH(JRF!$B87,Entities!AA:AA,0)),"")&amp;IFERROR(INDEX(Entities!A:A,MATCH(JRF!$B87,Entities!AB:AB,0)),"")&amp;IFERROR(INDEX(Entities!A:A,MATCH(JRF!$B87,Entities!AC:AC,0)),"")&amp;IFERROR(INDEX(Entities!A:A,MATCH(JRF!$B87,Entities!AD:AD,0)),"")</f>
        <v/>
      </c>
      <c r="AP74" s="171" t="str">
        <f>IF(JRF!B87=JRF!Q87,"",JRF!Q87&amp;JRF!B87)</f>
        <v/>
      </c>
      <c r="AQ74" s="171" t="str">
        <f>IF(OR(JRF!B87="",JRF!Q87="",Checks!AN74="",Checks!AO74=""),"",IF(OR(JRF!B87=JRF!Q87,Checks!AN74=Checks!AO74),"Legal Entity/BU is same",IF(AN74&amp;AO74=IFERROR(VLOOKUP(AN74&amp;AO74,'Intercompany Master'!X:X,1,0),0),"Intercompany Agreement Exist","Intercompany Agreement Required")))</f>
        <v/>
      </c>
      <c r="AR74" t="str" cm="1">
        <f t="array" ref="AR74">IF("Intercompany Agreement Exist"=VLOOKUP(JRF!Q87&amp;JRF!B87,Checks!AP:AQ,2,0),VLOOKUP(Checks!AN74&amp;Checks!AO74,'Intercompany Master'!X:AN,{2,3,4,5,6,7,8,9,10,11,12,13,14,15,16,17},0),"")</f>
        <v/>
      </c>
      <c r="AS74" s="170"/>
      <c r="AU74" s="170"/>
      <c r="CG74" t="s">
        <v>1177</v>
      </c>
      <c r="CH74" t="s">
        <v>1178</v>
      </c>
      <c r="CI74" t="str">
        <f>IF(JRF!F87&gt;0,"",IF(JRF!B87="","",IF(LEFT(JRF!B87,1)=IFERROR(VLOOKUP(LEFT(JRF!B87,1),$CF$2:$CF$5,1,0),0),"Product Code Required",IF(JRF!C87="","",IF(JRF!C87=IFERROR(VLOOKUP(JRF!C87,$CH:$CH,1,0),0),"Product Code Required","NA")))))</f>
        <v/>
      </c>
      <c r="CJ74" t="str">
        <f>IF(JRF!AV87&gt;0,"",IF(JRF!Q87="","",IF(LEFT(JRF!Q87,1)=IFERROR(VLOOKUP(LEFT(JRF!Q87,1),$CF$2:$CF$5,1,0),0),"Product Code Required",IF(JRF!V87="","",IF(JRF!V87=IFERROR(VLOOKUP(JRF!V87,$CH:$CH,1,0),0),"Product Code Required","NA")))))</f>
        <v/>
      </c>
      <c r="CK74" t="str">
        <f>IFERROR(IF(LEN('Journal Template'!F85)&gt;0,"",IF('Journal Template'!A85="","",IF(LEFT('Journal Template'!A85,1)=IFERROR(VLOOKUP(LEFT('Journal Template'!A85,1),Checks!$CF$2:$CF$5,1,0),0),"Product Code Required",IF('Journal Template'!D85="","",IF('Journal Template'!D85=IFERROR(VLOOKUP('Journal Template'!D85,Checks!$CH:$CH,1,0),0),"Product Code Required","NA"))))),"")</f>
        <v/>
      </c>
      <c r="CM74" s="170" t="s">
        <v>1179</v>
      </c>
      <c r="CN74" t="s">
        <v>1180</v>
      </c>
    </row>
    <row r="75" spans="14:92">
      <c r="N75" t="s">
        <v>1181</v>
      </c>
      <c r="O75" t="s">
        <v>1182</v>
      </c>
      <c r="P75" t="s">
        <v>386</v>
      </c>
      <c r="Q75" s="150" t="str">
        <f>IF(JRF!D88="","",IF(IFERROR(VLOOKUP(JRF!D88,Checks!N:P,3,0),0)="A","","Inactive account in Use"))</f>
        <v/>
      </c>
      <c r="R75" t="str">
        <f>IFERROR(IF('Journal Template'!C487="","",IF(IFERROR(VLOOKUP('Journal Template'!C487,Checks!N:P,3,0),0)="A","","Inactive account in Use")),"")</f>
        <v/>
      </c>
      <c r="S75" t="s">
        <v>1183</v>
      </c>
      <c r="T75" t="s">
        <v>386</v>
      </c>
      <c r="U75" t="s">
        <v>381</v>
      </c>
      <c r="V75" s="150" t="str">
        <f>IF(JRF!C88="","",IF(IFERROR(VLOOKUP(JRF!C88,Checks!S:U,3,0),0)="A","Entry with System fund Dept",""))</f>
        <v/>
      </c>
      <c r="W75" t="str">
        <f>IFERROR(IF('Journal Template'!D487="","",IF(IFERROR(VLOOKUP('Journal Template'!D487,Checks!S:U,3,0),0)="A","Entry with System fund Dept","")),"")</f>
        <v/>
      </c>
      <c r="X75" t="s">
        <v>1184</v>
      </c>
      <c r="Y75" t="s">
        <v>389</v>
      </c>
      <c r="Z75" t="s">
        <v>1185</v>
      </c>
      <c r="AA75" t="s">
        <v>1141</v>
      </c>
      <c r="AB75" t="s">
        <v>125</v>
      </c>
      <c r="AC75" s="150" t="str">
        <f>IFERROR(IF(JRF!C88="","",IF(AND(VLOOKUP(JRF!C88,X:AA,4,0)=JRF!B88,VLOOKUP(JRF!C88,X:Y,2,0)="A"),"","Inactive Dept Combo Error")),"Inactive Dept Combo Error")</f>
        <v/>
      </c>
      <c r="AD75" t="str">
        <f>IFERROR(IF('Journal Template'!D487="","",IF(AND(VLOOKUP('Journal Template'!D487,X:AA,4,0)='Journal Template'!A487,VLOOKUP('Journal Template'!D487,X:Y,2,0)="A"),"","Inactive Dept Combo Error")),"")</f>
        <v/>
      </c>
      <c r="AK75" s="150" t="str">
        <f>IF(JRF!B88="","",IF(JRF!B88=IFERROR(VLOOKUP(JRF!B88,Checks!AI:AI,1,0),0),"Entry in Branch/Satellite BU's",""))</f>
        <v/>
      </c>
      <c r="AL75" t="str">
        <f>IFERROR(IF('Journal Template'!A487="","",IF('Journal Template'!A487=IFERROR(VLOOKUP('Journal Template'!A487,Checks!AI:AI,1,0),0),"Entry in Branch/Satellite BU's","")),"")</f>
        <v/>
      </c>
      <c r="AN75" t="str">
        <f>IFERROR(INDEX(Entities!A:A,MATCH(JRF!$Q88,Entities!C:C,0)),"")&amp;IFERROR(INDEX(Entities!A:A,MATCH(JRF!$Q88,Entities!D:D,0)),"")&amp;IFERROR(INDEX(Entities!A:A,MATCH(JRF!$Q88,Entities!E:E,0)),"")&amp;IFERROR(INDEX(Entities!A:A,MATCH(JRF!$Q88,Entities!F:F,0)),"")&amp;IFERROR(INDEX(Entities!A:A,MATCH(JRF!$Q88,Entities!G:G,0)),"")&amp;IFERROR(INDEX(Entities!A:A,MATCH(JRF!$Q88,Entities!H:H,0)),"")&amp;IFERROR(INDEX(Entities!A:A,MATCH(JRF!$Q88,Entities!I:I,0)),"")&amp;IFERROR(INDEX(Entities!A:A,MATCH(JRF!$Q88,Entities!J:J,0)),"")&amp;IFERROR(INDEX(Entities!A:A,MATCH(JRF!$Q88,Entities!K:K,0)),"")&amp;IFERROR(INDEX(Entities!A:A,MATCH(JRF!$Q88,Entities!L:L,0)),"")&amp;IFERROR(INDEX(Entities!A:A,MATCH(JRF!$Q88,Entities!M:M,0)),"")&amp;IFERROR(INDEX(Entities!A:A,MATCH(JRF!$Q88,Entities!N:N,0)),"")&amp;IFERROR(INDEX(Entities!A:A,MATCH(JRF!$Q88,Entities!O:O,0)),"")&amp;IFERROR(INDEX(Entities!A:A,MATCH(JRF!$Q88,Entities!P:P,0)),"")&amp;IFERROR(INDEX(Entities!A:A,MATCH(JRF!$Q88,Entities!Q:Q,0)),"")&amp;IFERROR(INDEX(Entities!A:A,MATCH(JRF!$Q88,Entities!R:R,0)),"")&amp;IFERROR(INDEX(Entities!A:A,MATCH(JRF!$Q88,Entities!S:S,0)),"")&amp;IFERROR(INDEX(Entities!A:A,MATCH(JRF!$Q88,Entities!T:T,0)),"")&amp;IFERROR(INDEX(Entities!A:A,MATCH(JRF!$Q88,Entities!U:U,0)),"")&amp;IFERROR(INDEX(Entities!A:A,MATCH(JRF!$Q88,Entities!V:V,0)),"")&amp;IFERROR(INDEX(Entities!A:A,MATCH(JRF!$Q88,Entities!W:W,0)),"")&amp;IFERROR(INDEX(Entities!A:A,MATCH(JRF!$Q88,Entities!X:X,0)),"")&amp;IFERROR(INDEX(Entities!A:A,MATCH(JRF!$Q88,Entities!Y:Y,0)),"")&amp;IFERROR(INDEX(Entities!A:A,MATCH(JRF!$Q88,Entities!Z:Z,0)),"")&amp;IFERROR(INDEX(Entities!A:A,MATCH(JRF!$Q88,Entities!AA:AA,0)),"")&amp;IFERROR(INDEX(Entities!A:A,MATCH(JRF!$Q88,Entities!AB:AB,0)),"")&amp;IFERROR(INDEX(Entities!A:A,MATCH(JRF!$Q88,Entities!AC:AC,0)),"")&amp;IFERROR(INDEX(Entities!A:A,MATCH(JRF!$Q88,Entities!AD:AD,0)),"")</f>
        <v/>
      </c>
      <c r="AO75" s="171" t="str">
        <f>IFERROR(INDEX(Entities!A:A,MATCH(JRF!$B88,Entities!C:C,0)),"")&amp;IFERROR(INDEX(Entities!A:A,MATCH(JRF!$B88,Entities!D:D,0)),"")&amp;IFERROR(INDEX(Entities!A:A,MATCH(JRF!$B88,Entities!E:E,0)),"")&amp;IFERROR(INDEX(Entities!A:A,MATCH(JRF!$B88,Entities!F:F,0)),"")&amp;IFERROR(INDEX(Entities!A:A,MATCH(JRF!$B88,Entities!G:G,0)),"")&amp;IFERROR(INDEX(Entities!A:A,MATCH(JRF!$B88,Entities!H:H,0)),"")&amp;IFERROR(INDEX(Entities!A:A,MATCH(JRF!$B88,Entities!I:I,0)),"")&amp;IFERROR(INDEX(Entities!A:A,MATCH(JRF!$B88,Entities!J:J,0)),"")&amp;IFERROR(INDEX(Entities!A:A,MATCH(JRF!$B88,Entities!K:K,0)),"")&amp;IFERROR(INDEX(Entities!A:A,MATCH(JRF!$B88,Entities!L:L,0)),"")&amp;IFERROR(INDEX(Entities!A:A,MATCH(JRF!$B88,Entities!M:M,0)),"")&amp;IFERROR(INDEX(Entities!A:A,MATCH(JRF!$B88,Entities!N:N,0)),"")&amp;IFERROR(INDEX(Entities!A:A,MATCH(JRF!$B88,Entities!O:O,0)),"")&amp;IFERROR(INDEX(Entities!A:A,MATCH(JRF!$B88,Entities!P:P,0)),"")&amp;IFERROR(INDEX(Entities!A:A,MATCH(JRF!$B88,Entities!Q:Q,0)),"")&amp;IFERROR(INDEX(Entities!A:A,MATCH(JRF!$B88,Entities!R:R,0)),"")&amp;IFERROR(INDEX(Entities!A:A,MATCH(JRF!$B88,Entities!S:S,0)),"")&amp;IFERROR(INDEX(Entities!A:A,MATCH(JRF!$B88,Entities!T:T,0)),"")&amp;IFERROR(INDEX(Entities!A:A,MATCH(JRF!$B88,Entities!U:U,0)),"")&amp;IFERROR(INDEX(Entities!A:A,MATCH(JRF!$B88,Entities!V:V,0)),"")&amp;IFERROR(INDEX(Entities!A:A,MATCH(JRF!$B88,Entities!W:W,0)),"")&amp;IFERROR(INDEX(Entities!A:A,MATCH(JRF!$B88,Entities!X:X,0)),"")&amp;IFERROR(INDEX(Entities!A:A,MATCH(JRF!$B88,Entities!Y:Y,0)),"")&amp;IFERROR(INDEX(Entities!A:A,MATCH(JRF!$B88,Entities!Z:Z,0)),"")&amp;IFERROR(INDEX(Entities!A:A,MATCH(JRF!$B88,Entities!AA:AA,0)),"")&amp;IFERROR(INDEX(Entities!A:A,MATCH(JRF!$B88,Entities!AB:AB,0)),"")&amp;IFERROR(INDEX(Entities!A:A,MATCH(JRF!$B88,Entities!AC:AC,0)),"")&amp;IFERROR(INDEX(Entities!A:A,MATCH(JRF!$B88,Entities!AD:AD,0)),"")</f>
        <v/>
      </c>
      <c r="AP75" s="171" t="str">
        <f>IF(JRF!B88=JRF!Q88,"",JRF!Q88&amp;JRF!B88)</f>
        <v/>
      </c>
      <c r="AQ75" s="171" t="str">
        <f>IF(OR(JRF!B88="",JRF!Q88="",Checks!AN75="",Checks!AO75=""),"",IF(OR(JRF!B88=JRF!Q88,Checks!AN75=Checks!AO75),"Legal Entity/BU is same",IF(AN75&amp;AO75=IFERROR(VLOOKUP(AN75&amp;AO75,'Intercompany Master'!X:X,1,0),0),"Intercompany Agreement Exist","Intercompany Agreement Required")))</f>
        <v/>
      </c>
      <c r="AR75" t="str" cm="1">
        <f t="array" ref="AR75">IF("Intercompany Agreement Exist"=VLOOKUP(JRF!Q88&amp;JRF!B88,Checks!AP:AQ,2,0),VLOOKUP(Checks!AN75&amp;Checks!AO75,'Intercompany Master'!X:AN,{2,3,4,5,6,7,8,9,10,11,12,13,14,15,16,17},0),"")</f>
        <v/>
      </c>
      <c r="AS75" s="170"/>
      <c r="AU75" s="170"/>
      <c r="CG75" t="s">
        <v>391</v>
      </c>
      <c r="CH75" t="s">
        <v>1186</v>
      </c>
      <c r="CI75" t="str">
        <f>IF(JRF!F88&gt;0,"",IF(JRF!B88="","",IF(LEFT(JRF!B88,1)=IFERROR(VLOOKUP(LEFT(JRF!B88,1),$CF$2:$CF$5,1,0),0),"Product Code Required",IF(JRF!C88="","",IF(JRF!C88=IFERROR(VLOOKUP(JRF!C88,$CH:$CH,1,0),0),"Product Code Required","NA")))))</f>
        <v/>
      </c>
      <c r="CJ75" t="str">
        <f>IF(JRF!AV88&gt;0,"",IF(JRF!Q88="","",IF(LEFT(JRF!Q88,1)=IFERROR(VLOOKUP(LEFT(JRF!Q88,1),$CF$2:$CF$5,1,0),0),"Product Code Required",IF(JRF!V88="","",IF(JRF!V88=IFERROR(VLOOKUP(JRF!V88,$CH:$CH,1,0),0),"Product Code Required","NA")))))</f>
        <v/>
      </c>
      <c r="CK75" t="str">
        <f>IFERROR(IF(LEN('Journal Template'!F86)&gt;0,"",IF('Journal Template'!A86="","",IF(LEFT('Journal Template'!A86,1)=IFERROR(VLOOKUP(LEFT('Journal Template'!A86,1),Checks!$CF$2:$CF$5,1,0),0),"Product Code Required",IF('Journal Template'!D86="","",IF('Journal Template'!D86=IFERROR(VLOOKUP('Journal Template'!D86,Checks!$CH:$CH,1,0),0),"Product Code Required","NA"))))),"")</f>
        <v/>
      </c>
      <c r="CM75" s="170" t="s">
        <v>1187</v>
      </c>
      <c r="CN75" t="s">
        <v>1188</v>
      </c>
    </row>
    <row r="76" spans="14:92">
      <c r="N76" t="s">
        <v>1189</v>
      </c>
      <c r="O76" t="s">
        <v>1190</v>
      </c>
      <c r="P76" t="s">
        <v>386</v>
      </c>
      <c r="Q76" s="150" t="str">
        <f>IF(JRF!D89="","",IF(IFERROR(VLOOKUP(JRF!D89,Checks!N:P,3,0),0)="A","","Inactive account in Use"))</f>
        <v/>
      </c>
      <c r="R76" t="str">
        <f>IFERROR(IF('Journal Template'!C488="","",IF(IFERROR(VLOOKUP('Journal Template'!C488,Checks!N:P,3,0),0)="A","","Inactive account in Use")),"")</f>
        <v/>
      </c>
      <c r="S76" t="s">
        <v>1191</v>
      </c>
      <c r="T76" t="s">
        <v>386</v>
      </c>
      <c r="U76" t="s">
        <v>381</v>
      </c>
      <c r="V76" s="150" t="str">
        <f>IF(JRF!C89="","",IF(IFERROR(VLOOKUP(JRF!C89,Checks!S:U,3,0),0)="A","Entry with System fund Dept",""))</f>
        <v/>
      </c>
      <c r="W76" t="str">
        <f>IFERROR(IF('Journal Template'!D488="","",IF(IFERROR(VLOOKUP('Journal Template'!D488,Checks!S:U,3,0),0)="A","Entry with System fund Dept","")),"")</f>
        <v/>
      </c>
      <c r="X76" t="s">
        <v>1192</v>
      </c>
      <c r="Y76" t="s">
        <v>389</v>
      </c>
      <c r="Z76" t="s">
        <v>1193</v>
      </c>
      <c r="AA76" t="s">
        <v>1141</v>
      </c>
      <c r="AB76" t="s">
        <v>125</v>
      </c>
      <c r="AC76" s="150" t="str">
        <f>IFERROR(IF(JRF!C89="","",IF(AND(VLOOKUP(JRF!C89,X:AA,4,0)=JRF!B89,VLOOKUP(JRF!C89,X:Y,2,0)="A"),"","Inactive Dept Combo Error")),"Inactive Dept Combo Error")</f>
        <v/>
      </c>
      <c r="AD76" t="str">
        <f>IFERROR(IF('Journal Template'!D488="","",IF(AND(VLOOKUP('Journal Template'!D488,X:AA,4,0)='Journal Template'!A488,VLOOKUP('Journal Template'!D488,X:Y,2,0)="A"),"","Inactive Dept Combo Error")),"")</f>
        <v/>
      </c>
      <c r="AK76" s="150" t="str">
        <f>IF(JRF!B89="","",IF(JRF!B89=IFERROR(VLOOKUP(JRF!B89,Checks!AI:AI,1,0),0),"Entry in Branch/Satellite BU's",""))</f>
        <v/>
      </c>
      <c r="AL76" t="str">
        <f>IFERROR(IF('Journal Template'!A488="","",IF('Journal Template'!A488=IFERROR(VLOOKUP('Journal Template'!A488,Checks!AI:AI,1,0),0),"Entry in Branch/Satellite BU's","")),"")</f>
        <v/>
      </c>
      <c r="AN76" t="str">
        <f>IFERROR(INDEX(Entities!A:A,MATCH(JRF!$Q89,Entities!C:C,0)),"")&amp;IFERROR(INDEX(Entities!A:A,MATCH(JRF!$Q89,Entities!D:D,0)),"")&amp;IFERROR(INDEX(Entities!A:A,MATCH(JRF!$Q89,Entities!E:E,0)),"")&amp;IFERROR(INDEX(Entities!A:A,MATCH(JRF!$Q89,Entities!F:F,0)),"")&amp;IFERROR(INDEX(Entities!A:A,MATCH(JRF!$Q89,Entities!G:G,0)),"")&amp;IFERROR(INDEX(Entities!A:A,MATCH(JRF!$Q89,Entities!H:H,0)),"")&amp;IFERROR(INDEX(Entities!A:A,MATCH(JRF!$Q89,Entities!I:I,0)),"")&amp;IFERROR(INDEX(Entities!A:A,MATCH(JRF!$Q89,Entities!J:J,0)),"")&amp;IFERROR(INDEX(Entities!A:A,MATCH(JRF!$Q89,Entities!K:K,0)),"")&amp;IFERROR(INDEX(Entities!A:A,MATCH(JRF!$Q89,Entities!L:L,0)),"")&amp;IFERROR(INDEX(Entities!A:A,MATCH(JRF!$Q89,Entities!M:M,0)),"")&amp;IFERROR(INDEX(Entities!A:A,MATCH(JRF!$Q89,Entities!N:N,0)),"")&amp;IFERROR(INDEX(Entities!A:A,MATCH(JRF!$Q89,Entities!O:O,0)),"")&amp;IFERROR(INDEX(Entities!A:A,MATCH(JRF!$Q89,Entities!P:P,0)),"")&amp;IFERROR(INDEX(Entities!A:A,MATCH(JRF!$Q89,Entities!Q:Q,0)),"")&amp;IFERROR(INDEX(Entities!A:A,MATCH(JRF!$Q89,Entities!R:R,0)),"")&amp;IFERROR(INDEX(Entities!A:A,MATCH(JRF!$Q89,Entities!S:S,0)),"")&amp;IFERROR(INDEX(Entities!A:A,MATCH(JRF!$Q89,Entities!T:T,0)),"")&amp;IFERROR(INDEX(Entities!A:A,MATCH(JRF!$Q89,Entities!U:U,0)),"")&amp;IFERROR(INDEX(Entities!A:A,MATCH(JRF!$Q89,Entities!V:V,0)),"")&amp;IFERROR(INDEX(Entities!A:A,MATCH(JRF!$Q89,Entities!W:W,0)),"")&amp;IFERROR(INDEX(Entities!A:A,MATCH(JRF!$Q89,Entities!X:X,0)),"")&amp;IFERROR(INDEX(Entities!A:A,MATCH(JRF!$Q89,Entities!Y:Y,0)),"")&amp;IFERROR(INDEX(Entities!A:A,MATCH(JRF!$Q89,Entities!Z:Z,0)),"")&amp;IFERROR(INDEX(Entities!A:A,MATCH(JRF!$Q89,Entities!AA:AA,0)),"")&amp;IFERROR(INDEX(Entities!A:A,MATCH(JRF!$Q89,Entities!AB:AB,0)),"")&amp;IFERROR(INDEX(Entities!A:A,MATCH(JRF!$Q89,Entities!AC:AC,0)),"")&amp;IFERROR(INDEX(Entities!A:A,MATCH(JRF!$Q89,Entities!AD:AD,0)),"")</f>
        <v/>
      </c>
      <c r="AO76" s="171" t="str">
        <f>IFERROR(INDEX(Entities!A:A,MATCH(JRF!$B89,Entities!C:C,0)),"")&amp;IFERROR(INDEX(Entities!A:A,MATCH(JRF!$B89,Entities!D:D,0)),"")&amp;IFERROR(INDEX(Entities!A:A,MATCH(JRF!$B89,Entities!E:E,0)),"")&amp;IFERROR(INDEX(Entities!A:A,MATCH(JRF!$B89,Entities!F:F,0)),"")&amp;IFERROR(INDEX(Entities!A:A,MATCH(JRF!$B89,Entities!G:G,0)),"")&amp;IFERROR(INDEX(Entities!A:A,MATCH(JRF!$B89,Entities!H:H,0)),"")&amp;IFERROR(INDEX(Entities!A:A,MATCH(JRF!$B89,Entities!I:I,0)),"")&amp;IFERROR(INDEX(Entities!A:A,MATCH(JRF!$B89,Entities!J:J,0)),"")&amp;IFERROR(INDEX(Entities!A:A,MATCH(JRF!$B89,Entities!K:K,0)),"")&amp;IFERROR(INDEX(Entities!A:A,MATCH(JRF!$B89,Entities!L:L,0)),"")&amp;IFERROR(INDEX(Entities!A:A,MATCH(JRF!$B89,Entities!M:M,0)),"")&amp;IFERROR(INDEX(Entities!A:A,MATCH(JRF!$B89,Entities!N:N,0)),"")&amp;IFERROR(INDEX(Entities!A:A,MATCH(JRF!$B89,Entities!O:O,0)),"")&amp;IFERROR(INDEX(Entities!A:A,MATCH(JRF!$B89,Entities!P:P,0)),"")&amp;IFERROR(INDEX(Entities!A:A,MATCH(JRF!$B89,Entities!Q:Q,0)),"")&amp;IFERROR(INDEX(Entities!A:A,MATCH(JRF!$B89,Entities!R:R,0)),"")&amp;IFERROR(INDEX(Entities!A:A,MATCH(JRF!$B89,Entities!S:S,0)),"")&amp;IFERROR(INDEX(Entities!A:A,MATCH(JRF!$B89,Entities!T:T,0)),"")&amp;IFERROR(INDEX(Entities!A:A,MATCH(JRF!$B89,Entities!U:U,0)),"")&amp;IFERROR(INDEX(Entities!A:A,MATCH(JRF!$B89,Entities!V:V,0)),"")&amp;IFERROR(INDEX(Entities!A:A,MATCH(JRF!$B89,Entities!W:W,0)),"")&amp;IFERROR(INDEX(Entities!A:A,MATCH(JRF!$B89,Entities!X:X,0)),"")&amp;IFERROR(INDEX(Entities!A:A,MATCH(JRF!$B89,Entities!Y:Y,0)),"")&amp;IFERROR(INDEX(Entities!A:A,MATCH(JRF!$B89,Entities!Z:Z,0)),"")&amp;IFERROR(INDEX(Entities!A:A,MATCH(JRF!$B89,Entities!AA:AA,0)),"")&amp;IFERROR(INDEX(Entities!A:A,MATCH(JRF!$B89,Entities!AB:AB,0)),"")&amp;IFERROR(INDEX(Entities!A:A,MATCH(JRF!$B89,Entities!AC:AC,0)),"")&amp;IFERROR(INDEX(Entities!A:A,MATCH(JRF!$B89,Entities!AD:AD,0)),"")</f>
        <v/>
      </c>
      <c r="AP76" s="171" t="str">
        <f>IF(JRF!B89=JRF!Q89,"",JRF!Q89&amp;JRF!B89)</f>
        <v/>
      </c>
      <c r="AQ76" s="171" t="str">
        <f>IF(OR(JRF!B89="",JRF!Q89="",Checks!AN76="",Checks!AO76=""),"",IF(OR(JRF!B89=JRF!Q89,Checks!AN76=Checks!AO76),"Legal Entity/BU is same",IF(AN76&amp;AO76=IFERROR(VLOOKUP(AN76&amp;AO76,'Intercompany Master'!X:X,1,0),0),"Intercompany Agreement Exist","Intercompany Agreement Required")))</f>
        <v/>
      </c>
      <c r="AR76" t="str" cm="1">
        <f t="array" ref="AR76">IF("Intercompany Agreement Exist"=VLOOKUP(JRF!Q89&amp;JRF!B89,Checks!AP:AQ,2,0),VLOOKUP(Checks!AN76&amp;Checks!AO76,'Intercompany Master'!X:AN,{2,3,4,5,6,7,8,9,10,11,12,13,14,15,16,17},0),"")</f>
        <v/>
      </c>
      <c r="AS76" s="170"/>
      <c r="AU76" s="170"/>
      <c r="CG76" t="s">
        <v>1194</v>
      </c>
      <c r="CH76" t="s">
        <v>1195</v>
      </c>
      <c r="CI76" t="str">
        <f>IF(JRF!F89&gt;0,"",IF(JRF!B89="","",IF(LEFT(JRF!B89,1)=IFERROR(VLOOKUP(LEFT(JRF!B89,1),$CF$2:$CF$5,1,0),0),"Product Code Required",IF(JRF!C89="","",IF(JRF!C89=IFERROR(VLOOKUP(JRF!C89,$CH:$CH,1,0),0),"Product Code Required","NA")))))</f>
        <v/>
      </c>
      <c r="CJ76" t="str">
        <f>IF(JRF!AV89&gt;0,"",IF(JRF!Q89="","",IF(LEFT(JRF!Q89,1)=IFERROR(VLOOKUP(LEFT(JRF!Q89,1),$CF$2:$CF$5,1,0),0),"Product Code Required",IF(JRF!V89="","",IF(JRF!V89=IFERROR(VLOOKUP(JRF!V89,$CH:$CH,1,0),0),"Product Code Required","NA")))))</f>
        <v/>
      </c>
      <c r="CK76" t="str">
        <f>IFERROR(IF(LEN('Journal Template'!F87)&gt;0,"",IF('Journal Template'!A87="","",IF(LEFT('Journal Template'!A87,1)=IFERROR(VLOOKUP(LEFT('Journal Template'!A87,1),Checks!$CF$2:$CF$5,1,0),0),"Product Code Required",IF('Journal Template'!D87="","",IF('Journal Template'!D87=IFERROR(VLOOKUP('Journal Template'!D87,Checks!$CH:$CH,1,0),0),"Product Code Required","NA"))))),"")</f>
        <v/>
      </c>
      <c r="CM76" s="170" t="s">
        <v>1196</v>
      </c>
      <c r="CN76" t="s">
        <v>1197</v>
      </c>
    </row>
    <row r="77" spans="14:92">
      <c r="N77" t="s">
        <v>1198</v>
      </c>
      <c r="O77" t="s">
        <v>1199</v>
      </c>
      <c r="P77" t="s">
        <v>386</v>
      </c>
      <c r="Q77" s="150" t="str">
        <f>IF(JRF!D90="","",IF(IFERROR(VLOOKUP(JRF!D90,Checks!N:P,3,0),0)="A","","Inactive account in Use"))</f>
        <v/>
      </c>
      <c r="R77" t="str">
        <f>IFERROR(IF('Journal Template'!C489="","",IF(IFERROR(VLOOKUP('Journal Template'!C489,Checks!N:P,3,0),0)="A","","Inactive account in Use")),"")</f>
        <v/>
      </c>
      <c r="S77" t="s">
        <v>1200</v>
      </c>
      <c r="T77" t="s">
        <v>386</v>
      </c>
      <c r="U77" t="s">
        <v>381</v>
      </c>
      <c r="V77" s="150" t="str">
        <f>IF(JRF!C90="","",IF(IFERROR(VLOOKUP(JRF!C90,Checks!S:U,3,0),0)="A","Entry with System fund Dept",""))</f>
        <v/>
      </c>
      <c r="W77" t="str">
        <f>IFERROR(IF('Journal Template'!D489="","",IF(IFERROR(VLOOKUP('Journal Template'!D489,Checks!S:U,3,0),0)="A","Entry with System fund Dept","")),"")</f>
        <v/>
      </c>
      <c r="X77" t="s">
        <v>1201</v>
      </c>
      <c r="Y77" t="s">
        <v>389</v>
      </c>
      <c r="Z77" t="s">
        <v>1202</v>
      </c>
      <c r="AA77" t="s">
        <v>1141</v>
      </c>
      <c r="AB77" t="s">
        <v>125</v>
      </c>
      <c r="AC77" s="150" t="str">
        <f>IFERROR(IF(JRF!C90="","",IF(AND(VLOOKUP(JRF!C90,X:AA,4,0)=JRF!B90,VLOOKUP(JRF!C90,X:Y,2,0)="A"),"","Inactive Dept Combo Error")),"Inactive Dept Combo Error")</f>
        <v/>
      </c>
      <c r="AD77" t="str">
        <f>IFERROR(IF('Journal Template'!D489="","",IF(AND(VLOOKUP('Journal Template'!D489,X:AA,4,0)='Journal Template'!A489,VLOOKUP('Journal Template'!D489,X:Y,2,0)="A"),"","Inactive Dept Combo Error")),"")</f>
        <v/>
      </c>
      <c r="AK77" s="150" t="str">
        <f>IF(JRF!B90="","",IF(JRF!B90=IFERROR(VLOOKUP(JRF!B90,Checks!AI:AI,1,0),0),"Entry in Branch/Satellite BU's",""))</f>
        <v/>
      </c>
      <c r="AL77" t="str">
        <f>IFERROR(IF('Journal Template'!A489="","",IF('Journal Template'!A489=IFERROR(VLOOKUP('Journal Template'!A489,Checks!AI:AI,1,0),0),"Entry in Branch/Satellite BU's","")),"")</f>
        <v/>
      </c>
      <c r="AN77" t="str">
        <f>IFERROR(INDEX(Entities!A:A,MATCH(JRF!$Q90,Entities!C:C,0)),"")&amp;IFERROR(INDEX(Entities!A:A,MATCH(JRF!$Q90,Entities!D:D,0)),"")&amp;IFERROR(INDEX(Entities!A:A,MATCH(JRF!$Q90,Entities!E:E,0)),"")&amp;IFERROR(INDEX(Entities!A:A,MATCH(JRF!$Q90,Entities!F:F,0)),"")&amp;IFERROR(INDEX(Entities!A:A,MATCH(JRF!$Q90,Entities!G:G,0)),"")&amp;IFERROR(INDEX(Entities!A:A,MATCH(JRF!$Q90,Entities!H:H,0)),"")&amp;IFERROR(INDEX(Entities!A:A,MATCH(JRF!$Q90,Entities!I:I,0)),"")&amp;IFERROR(INDEX(Entities!A:A,MATCH(JRF!$Q90,Entities!J:J,0)),"")&amp;IFERROR(INDEX(Entities!A:A,MATCH(JRF!$Q90,Entities!K:K,0)),"")&amp;IFERROR(INDEX(Entities!A:A,MATCH(JRF!$Q90,Entities!L:L,0)),"")&amp;IFERROR(INDEX(Entities!A:A,MATCH(JRF!$Q90,Entities!M:M,0)),"")&amp;IFERROR(INDEX(Entities!A:A,MATCH(JRF!$Q90,Entities!N:N,0)),"")&amp;IFERROR(INDEX(Entities!A:A,MATCH(JRF!$Q90,Entities!O:O,0)),"")&amp;IFERROR(INDEX(Entities!A:A,MATCH(JRF!$Q90,Entities!P:P,0)),"")&amp;IFERROR(INDEX(Entities!A:A,MATCH(JRF!$Q90,Entities!Q:Q,0)),"")&amp;IFERROR(INDEX(Entities!A:A,MATCH(JRF!$Q90,Entities!R:R,0)),"")&amp;IFERROR(INDEX(Entities!A:A,MATCH(JRF!$Q90,Entities!S:S,0)),"")&amp;IFERROR(INDEX(Entities!A:A,MATCH(JRF!$Q90,Entities!T:T,0)),"")&amp;IFERROR(INDEX(Entities!A:A,MATCH(JRF!$Q90,Entities!U:U,0)),"")&amp;IFERROR(INDEX(Entities!A:A,MATCH(JRF!$Q90,Entities!V:V,0)),"")&amp;IFERROR(INDEX(Entities!A:A,MATCH(JRF!$Q90,Entities!W:W,0)),"")&amp;IFERROR(INDEX(Entities!A:A,MATCH(JRF!$Q90,Entities!X:X,0)),"")&amp;IFERROR(INDEX(Entities!A:A,MATCH(JRF!$Q90,Entities!Y:Y,0)),"")&amp;IFERROR(INDEX(Entities!A:A,MATCH(JRF!$Q90,Entities!Z:Z,0)),"")&amp;IFERROR(INDEX(Entities!A:A,MATCH(JRF!$Q90,Entities!AA:AA,0)),"")&amp;IFERROR(INDEX(Entities!A:A,MATCH(JRF!$Q90,Entities!AB:AB,0)),"")&amp;IFERROR(INDEX(Entities!A:A,MATCH(JRF!$Q90,Entities!AC:AC,0)),"")&amp;IFERROR(INDEX(Entities!A:A,MATCH(JRF!$Q90,Entities!AD:AD,0)),"")</f>
        <v/>
      </c>
      <c r="AO77" s="171" t="str">
        <f>IFERROR(INDEX(Entities!A:A,MATCH(JRF!$B90,Entities!C:C,0)),"")&amp;IFERROR(INDEX(Entities!A:A,MATCH(JRF!$B90,Entities!D:D,0)),"")&amp;IFERROR(INDEX(Entities!A:A,MATCH(JRF!$B90,Entities!E:E,0)),"")&amp;IFERROR(INDEX(Entities!A:A,MATCH(JRF!$B90,Entities!F:F,0)),"")&amp;IFERROR(INDEX(Entities!A:A,MATCH(JRF!$B90,Entities!G:G,0)),"")&amp;IFERROR(INDEX(Entities!A:A,MATCH(JRF!$B90,Entities!H:H,0)),"")&amp;IFERROR(INDEX(Entities!A:A,MATCH(JRF!$B90,Entities!I:I,0)),"")&amp;IFERROR(INDEX(Entities!A:A,MATCH(JRF!$B90,Entities!J:J,0)),"")&amp;IFERROR(INDEX(Entities!A:A,MATCH(JRF!$B90,Entities!K:K,0)),"")&amp;IFERROR(INDEX(Entities!A:A,MATCH(JRF!$B90,Entities!L:L,0)),"")&amp;IFERROR(INDEX(Entities!A:A,MATCH(JRF!$B90,Entities!M:M,0)),"")&amp;IFERROR(INDEX(Entities!A:A,MATCH(JRF!$B90,Entities!N:N,0)),"")&amp;IFERROR(INDEX(Entities!A:A,MATCH(JRF!$B90,Entities!O:O,0)),"")&amp;IFERROR(INDEX(Entities!A:A,MATCH(JRF!$B90,Entities!P:P,0)),"")&amp;IFERROR(INDEX(Entities!A:A,MATCH(JRF!$B90,Entities!Q:Q,0)),"")&amp;IFERROR(INDEX(Entities!A:A,MATCH(JRF!$B90,Entities!R:R,0)),"")&amp;IFERROR(INDEX(Entities!A:A,MATCH(JRF!$B90,Entities!S:S,0)),"")&amp;IFERROR(INDEX(Entities!A:A,MATCH(JRF!$B90,Entities!T:T,0)),"")&amp;IFERROR(INDEX(Entities!A:A,MATCH(JRF!$B90,Entities!U:U,0)),"")&amp;IFERROR(INDEX(Entities!A:A,MATCH(JRF!$B90,Entities!V:V,0)),"")&amp;IFERROR(INDEX(Entities!A:A,MATCH(JRF!$B90,Entities!W:W,0)),"")&amp;IFERROR(INDEX(Entities!A:A,MATCH(JRF!$B90,Entities!X:X,0)),"")&amp;IFERROR(INDEX(Entities!A:A,MATCH(JRF!$B90,Entities!Y:Y,0)),"")&amp;IFERROR(INDEX(Entities!A:A,MATCH(JRF!$B90,Entities!Z:Z,0)),"")&amp;IFERROR(INDEX(Entities!A:A,MATCH(JRF!$B90,Entities!AA:AA,0)),"")&amp;IFERROR(INDEX(Entities!A:A,MATCH(JRF!$B90,Entities!AB:AB,0)),"")&amp;IFERROR(INDEX(Entities!A:A,MATCH(JRF!$B90,Entities!AC:AC,0)),"")&amp;IFERROR(INDEX(Entities!A:A,MATCH(JRF!$B90,Entities!AD:AD,0)),"")</f>
        <v/>
      </c>
      <c r="AP77" s="171" t="str">
        <f>IF(JRF!B90=JRF!Q90,"",JRF!Q90&amp;JRF!B90)</f>
        <v/>
      </c>
      <c r="AQ77" s="171" t="str">
        <f>IF(OR(JRF!B90="",JRF!Q90="",Checks!AN77="",Checks!AO77=""),"",IF(OR(JRF!B90=JRF!Q90,Checks!AN77=Checks!AO77),"Legal Entity/BU is same",IF(AN77&amp;AO77=IFERROR(VLOOKUP(AN77&amp;AO77,'Intercompany Master'!X:X,1,0),0),"Intercompany Agreement Exist","Intercompany Agreement Required")))</f>
        <v/>
      </c>
      <c r="AR77" t="str" cm="1">
        <f t="array" ref="AR77">IF("Intercompany Agreement Exist"=VLOOKUP(JRF!Q90&amp;JRF!B90,Checks!AP:AQ,2,0),VLOOKUP(Checks!AN77&amp;Checks!AO77,'Intercompany Master'!X:AN,{2,3,4,5,6,7,8,9,10,11,12,13,14,15,16,17},0),"")</f>
        <v/>
      </c>
      <c r="AS77" s="170"/>
      <c r="AU77" s="170"/>
      <c r="CG77" t="s">
        <v>1203</v>
      </c>
      <c r="CH77" t="s">
        <v>1204</v>
      </c>
      <c r="CI77" t="str">
        <f>IF(JRF!F90&gt;0,"",IF(JRF!B90="","",IF(LEFT(JRF!B90,1)=IFERROR(VLOOKUP(LEFT(JRF!B90,1),$CF$2:$CF$5,1,0),0),"Product Code Required",IF(JRF!C90="","",IF(JRF!C90=IFERROR(VLOOKUP(JRF!C90,$CH:$CH,1,0),0),"Product Code Required","NA")))))</f>
        <v/>
      </c>
      <c r="CJ77" t="str">
        <f>IF(JRF!AV90&gt;0,"",IF(JRF!Q90="","",IF(LEFT(JRF!Q90,1)=IFERROR(VLOOKUP(LEFT(JRF!Q90,1),$CF$2:$CF$5,1,0),0),"Product Code Required",IF(JRF!V90="","",IF(JRF!V90=IFERROR(VLOOKUP(JRF!V90,$CH:$CH,1,0),0),"Product Code Required","NA")))))</f>
        <v/>
      </c>
      <c r="CK77" t="str">
        <f>IFERROR(IF(LEN('Journal Template'!F88)&gt;0,"",IF('Journal Template'!A88="","",IF(LEFT('Journal Template'!A88,1)=IFERROR(VLOOKUP(LEFT('Journal Template'!A88,1),Checks!$CF$2:$CF$5,1,0),0),"Product Code Required",IF('Journal Template'!D88="","",IF('Journal Template'!D88=IFERROR(VLOOKUP('Journal Template'!D88,Checks!$CH:$CH,1,0),0),"Product Code Required","NA"))))),"")</f>
        <v/>
      </c>
      <c r="CM77" s="170" t="s">
        <v>1205</v>
      </c>
      <c r="CN77" t="s">
        <v>1206</v>
      </c>
    </row>
    <row r="78" spans="14:92">
      <c r="N78" t="s">
        <v>1207</v>
      </c>
      <c r="O78" t="s">
        <v>1208</v>
      </c>
      <c r="P78" t="s">
        <v>386</v>
      </c>
      <c r="Q78" s="150" t="str">
        <f>IF(JRF!D91="","",IF(IFERROR(VLOOKUP(JRF!D91,Checks!N:P,3,0),0)="A","","Inactive account in Use"))</f>
        <v/>
      </c>
      <c r="R78" t="str">
        <f>IFERROR(IF('Journal Template'!C490="","",IF(IFERROR(VLOOKUP('Journal Template'!C490,Checks!N:P,3,0),0)="A","","Inactive account in Use")),"")</f>
        <v/>
      </c>
      <c r="S78" t="s">
        <v>1209</v>
      </c>
      <c r="T78" t="s">
        <v>386</v>
      </c>
      <c r="U78" t="s">
        <v>381</v>
      </c>
      <c r="V78" s="150" t="str">
        <f>IF(JRF!C91="","",IF(IFERROR(VLOOKUP(JRF!C91,Checks!S:U,3,0),0)="A","Entry with System fund Dept",""))</f>
        <v/>
      </c>
      <c r="W78" t="str">
        <f>IFERROR(IF('Journal Template'!D490="","",IF(IFERROR(VLOOKUP('Journal Template'!D490,Checks!S:U,3,0),0)="A","Entry with System fund Dept","")),"")</f>
        <v/>
      </c>
      <c r="X78" t="s">
        <v>1210</v>
      </c>
      <c r="Y78" t="s">
        <v>389</v>
      </c>
      <c r="Z78" t="s">
        <v>1211</v>
      </c>
      <c r="AA78" t="s">
        <v>1141</v>
      </c>
      <c r="AB78" t="s">
        <v>125</v>
      </c>
      <c r="AC78" s="150" t="str">
        <f>IFERROR(IF(JRF!C91="","",IF(AND(VLOOKUP(JRF!C91,X:AA,4,0)=JRF!B91,VLOOKUP(JRF!C91,X:Y,2,0)="A"),"","Inactive Dept Combo Error")),"Inactive Dept Combo Error")</f>
        <v/>
      </c>
      <c r="AD78" t="str">
        <f>IFERROR(IF('Journal Template'!D490="","",IF(AND(VLOOKUP('Journal Template'!D490,X:AA,4,0)='Journal Template'!A490,VLOOKUP('Journal Template'!D490,X:Y,2,0)="A"),"","Inactive Dept Combo Error")),"")</f>
        <v/>
      </c>
      <c r="AK78" s="150" t="str">
        <f>IF(JRF!B91="","",IF(JRF!B91=IFERROR(VLOOKUP(JRF!B91,Checks!AI:AI,1,0),0),"Entry in Branch/Satellite BU's",""))</f>
        <v/>
      </c>
      <c r="AL78" t="str">
        <f>IFERROR(IF('Journal Template'!A490="","",IF('Journal Template'!A490=IFERROR(VLOOKUP('Journal Template'!A490,Checks!AI:AI,1,0),0),"Entry in Branch/Satellite BU's","")),"")</f>
        <v/>
      </c>
      <c r="AN78" t="str">
        <f>IFERROR(INDEX(Entities!A:A,MATCH(JRF!$Q91,Entities!C:C,0)),"")&amp;IFERROR(INDEX(Entities!A:A,MATCH(JRF!$Q91,Entities!D:D,0)),"")&amp;IFERROR(INDEX(Entities!A:A,MATCH(JRF!$Q91,Entities!E:E,0)),"")&amp;IFERROR(INDEX(Entities!A:A,MATCH(JRF!$Q91,Entities!F:F,0)),"")&amp;IFERROR(INDEX(Entities!A:A,MATCH(JRF!$Q91,Entities!G:G,0)),"")&amp;IFERROR(INDEX(Entities!A:A,MATCH(JRF!$Q91,Entities!H:H,0)),"")&amp;IFERROR(INDEX(Entities!A:A,MATCH(JRF!$Q91,Entities!I:I,0)),"")&amp;IFERROR(INDEX(Entities!A:A,MATCH(JRF!$Q91,Entities!J:J,0)),"")&amp;IFERROR(INDEX(Entities!A:A,MATCH(JRF!$Q91,Entities!K:K,0)),"")&amp;IFERROR(INDEX(Entities!A:A,MATCH(JRF!$Q91,Entities!L:L,0)),"")&amp;IFERROR(INDEX(Entities!A:A,MATCH(JRF!$Q91,Entities!M:M,0)),"")&amp;IFERROR(INDEX(Entities!A:A,MATCH(JRF!$Q91,Entities!N:N,0)),"")&amp;IFERROR(INDEX(Entities!A:A,MATCH(JRF!$Q91,Entities!O:O,0)),"")&amp;IFERROR(INDEX(Entities!A:A,MATCH(JRF!$Q91,Entities!P:P,0)),"")&amp;IFERROR(INDEX(Entities!A:A,MATCH(JRF!$Q91,Entities!Q:Q,0)),"")&amp;IFERROR(INDEX(Entities!A:A,MATCH(JRF!$Q91,Entities!R:R,0)),"")&amp;IFERROR(INDEX(Entities!A:A,MATCH(JRF!$Q91,Entities!S:S,0)),"")&amp;IFERROR(INDEX(Entities!A:A,MATCH(JRF!$Q91,Entities!T:T,0)),"")&amp;IFERROR(INDEX(Entities!A:A,MATCH(JRF!$Q91,Entities!U:U,0)),"")&amp;IFERROR(INDEX(Entities!A:A,MATCH(JRF!$Q91,Entities!V:V,0)),"")&amp;IFERROR(INDEX(Entities!A:A,MATCH(JRF!$Q91,Entities!W:W,0)),"")&amp;IFERROR(INDEX(Entities!A:A,MATCH(JRF!$Q91,Entities!X:X,0)),"")&amp;IFERROR(INDEX(Entities!A:A,MATCH(JRF!$Q91,Entities!Y:Y,0)),"")&amp;IFERROR(INDEX(Entities!A:A,MATCH(JRF!$Q91,Entities!Z:Z,0)),"")&amp;IFERROR(INDEX(Entities!A:A,MATCH(JRF!$Q91,Entities!AA:AA,0)),"")&amp;IFERROR(INDEX(Entities!A:A,MATCH(JRF!$Q91,Entities!AB:AB,0)),"")&amp;IFERROR(INDEX(Entities!A:A,MATCH(JRF!$Q91,Entities!AC:AC,0)),"")&amp;IFERROR(INDEX(Entities!A:A,MATCH(JRF!$Q91,Entities!AD:AD,0)),"")</f>
        <v/>
      </c>
      <c r="AO78" s="171" t="str">
        <f>IFERROR(INDEX(Entities!A:A,MATCH(JRF!$B91,Entities!C:C,0)),"")&amp;IFERROR(INDEX(Entities!A:A,MATCH(JRF!$B91,Entities!D:D,0)),"")&amp;IFERROR(INDEX(Entities!A:A,MATCH(JRF!$B91,Entities!E:E,0)),"")&amp;IFERROR(INDEX(Entities!A:A,MATCH(JRF!$B91,Entities!F:F,0)),"")&amp;IFERROR(INDEX(Entities!A:A,MATCH(JRF!$B91,Entities!G:G,0)),"")&amp;IFERROR(INDEX(Entities!A:A,MATCH(JRF!$B91,Entities!H:H,0)),"")&amp;IFERROR(INDEX(Entities!A:A,MATCH(JRF!$B91,Entities!I:I,0)),"")&amp;IFERROR(INDEX(Entities!A:A,MATCH(JRF!$B91,Entities!J:J,0)),"")&amp;IFERROR(INDEX(Entities!A:A,MATCH(JRF!$B91,Entities!K:K,0)),"")&amp;IFERROR(INDEX(Entities!A:A,MATCH(JRF!$B91,Entities!L:L,0)),"")&amp;IFERROR(INDEX(Entities!A:A,MATCH(JRF!$B91,Entities!M:M,0)),"")&amp;IFERROR(INDEX(Entities!A:A,MATCH(JRF!$B91,Entities!N:N,0)),"")&amp;IFERROR(INDEX(Entities!A:A,MATCH(JRF!$B91,Entities!O:O,0)),"")&amp;IFERROR(INDEX(Entities!A:A,MATCH(JRF!$B91,Entities!P:P,0)),"")&amp;IFERROR(INDEX(Entities!A:A,MATCH(JRF!$B91,Entities!Q:Q,0)),"")&amp;IFERROR(INDEX(Entities!A:A,MATCH(JRF!$B91,Entities!R:R,0)),"")&amp;IFERROR(INDEX(Entities!A:A,MATCH(JRF!$B91,Entities!S:S,0)),"")&amp;IFERROR(INDEX(Entities!A:A,MATCH(JRF!$B91,Entities!T:T,0)),"")&amp;IFERROR(INDEX(Entities!A:A,MATCH(JRF!$B91,Entities!U:U,0)),"")&amp;IFERROR(INDEX(Entities!A:A,MATCH(JRF!$B91,Entities!V:V,0)),"")&amp;IFERROR(INDEX(Entities!A:A,MATCH(JRF!$B91,Entities!W:W,0)),"")&amp;IFERROR(INDEX(Entities!A:A,MATCH(JRF!$B91,Entities!X:X,0)),"")&amp;IFERROR(INDEX(Entities!A:A,MATCH(JRF!$B91,Entities!Y:Y,0)),"")&amp;IFERROR(INDEX(Entities!A:A,MATCH(JRF!$B91,Entities!Z:Z,0)),"")&amp;IFERROR(INDEX(Entities!A:A,MATCH(JRF!$B91,Entities!AA:AA,0)),"")&amp;IFERROR(INDEX(Entities!A:A,MATCH(JRF!$B91,Entities!AB:AB,0)),"")&amp;IFERROR(INDEX(Entities!A:A,MATCH(JRF!$B91,Entities!AC:AC,0)),"")&amp;IFERROR(INDEX(Entities!A:A,MATCH(JRF!$B91,Entities!AD:AD,0)),"")</f>
        <v/>
      </c>
      <c r="AP78" s="171" t="str">
        <f>IF(JRF!B91=JRF!Q91,"",JRF!Q91&amp;JRF!B91)</f>
        <v/>
      </c>
      <c r="AQ78" s="171" t="str">
        <f>IF(OR(JRF!B91="",JRF!Q91="",Checks!AN78="",Checks!AO78=""),"",IF(OR(JRF!B91=JRF!Q91,Checks!AN78=Checks!AO78),"Legal Entity/BU is same",IF(AN78&amp;AO78=IFERROR(VLOOKUP(AN78&amp;AO78,'Intercompany Master'!X:X,1,0),0),"Intercompany Agreement Exist","Intercompany Agreement Required")))</f>
        <v/>
      </c>
      <c r="AR78" t="str" cm="1">
        <f t="array" ref="AR78">IF("Intercompany Agreement Exist"=VLOOKUP(JRF!Q91&amp;JRF!B91,Checks!AP:AQ,2,0),VLOOKUP(Checks!AN78&amp;Checks!AO78,'Intercompany Master'!X:AN,{2,3,4,5,6,7,8,9,10,11,12,13,14,15,16,17},0),"")</f>
        <v/>
      </c>
      <c r="AS78" s="170"/>
      <c r="AU78" s="170"/>
      <c r="CG78" t="s">
        <v>1212</v>
      </c>
      <c r="CH78" t="s">
        <v>1213</v>
      </c>
      <c r="CI78" t="str">
        <f>IF(JRF!F91&gt;0,"",IF(JRF!B91="","",IF(LEFT(JRF!B91,1)=IFERROR(VLOOKUP(LEFT(JRF!B91,1),$CF$2:$CF$5,1,0),0),"Product Code Required",IF(JRF!C91="","",IF(JRF!C91=IFERROR(VLOOKUP(JRF!C91,$CH:$CH,1,0),0),"Product Code Required","NA")))))</f>
        <v/>
      </c>
      <c r="CJ78" t="str">
        <f>IF(JRF!AV91&gt;0,"",IF(JRF!Q91="","",IF(LEFT(JRF!Q91,1)=IFERROR(VLOOKUP(LEFT(JRF!Q91,1),$CF$2:$CF$5,1,0),0),"Product Code Required",IF(JRF!V91="","",IF(JRF!V91=IFERROR(VLOOKUP(JRF!V91,$CH:$CH,1,0),0),"Product Code Required","NA")))))</f>
        <v/>
      </c>
      <c r="CK78" t="str">
        <f>IFERROR(IF(LEN('Journal Template'!F89)&gt;0,"",IF('Journal Template'!A89="","",IF(LEFT('Journal Template'!A89,1)=IFERROR(VLOOKUP(LEFT('Journal Template'!A89,1),Checks!$CF$2:$CF$5,1,0),0),"Product Code Required",IF('Journal Template'!D89="","",IF('Journal Template'!D89=IFERROR(VLOOKUP('Journal Template'!D89,Checks!$CH:$CH,1,0),0),"Product Code Required","NA"))))),"")</f>
        <v/>
      </c>
      <c r="CM78" s="170" t="s">
        <v>1214</v>
      </c>
      <c r="CN78" t="s">
        <v>1215</v>
      </c>
    </row>
    <row r="79" spans="14:92">
      <c r="N79" t="s">
        <v>1216</v>
      </c>
      <c r="O79" t="s">
        <v>1217</v>
      </c>
      <c r="P79" t="s">
        <v>386</v>
      </c>
      <c r="Q79" s="150" t="str">
        <f>IF(JRF!D92="","",IF(IFERROR(VLOOKUP(JRF!D92,Checks!N:P,3,0),0)="A","","Inactive account in Use"))</f>
        <v/>
      </c>
      <c r="R79" t="str">
        <f>IFERROR(IF('Journal Template'!C491="","",IF(IFERROR(VLOOKUP('Journal Template'!C491,Checks!N:P,3,0),0)="A","","Inactive account in Use")),"")</f>
        <v/>
      </c>
      <c r="S79" t="s">
        <v>1218</v>
      </c>
      <c r="T79" t="s">
        <v>386</v>
      </c>
      <c r="U79" t="s">
        <v>381</v>
      </c>
      <c r="V79" s="150" t="str">
        <f>IF(JRF!C92="","",IF(IFERROR(VLOOKUP(JRF!C92,Checks!S:U,3,0),0)="A","Entry with System fund Dept",""))</f>
        <v/>
      </c>
      <c r="W79" t="str">
        <f>IFERROR(IF('Journal Template'!D491="","",IF(IFERROR(VLOOKUP('Journal Template'!D491,Checks!S:U,3,0),0)="A","Entry with System fund Dept","")),"")</f>
        <v/>
      </c>
      <c r="X79" t="s">
        <v>1219</v>
      </c>
      <c r="Y79" t="s">
        <v>389</v>
      </c>
      <c r="Z79" t="s">
        <v>1220</v>
      </c>
      <c r="AA79" t="s">
        <v>1141</v>
      </c>
      <c r="AB79" t="s">
        <v>125</v>
      </c>
      <c r="AC79" s="150" t="str">
        <f>IFERROR(IF(JRF!C92="","",IF(AND(VLOOKUP(JRF!C92,X:AA,4,0)=JRF!B92,VLOOKUP(JRF!C92,X:Y,2,0)="A"),"","Inactive Dept Combo Error")),"Inactive Dept Combo Error")</f>
        <v/>
      </c>
      <c r="AD79" t="str">
        <f>IFERROR(IF('Journal Template'!D491="","",IF(AND(VLOOKUP('Journal Template'!D491,X:AA,4,0)='Journal Template'!A491,VLOOKUP('Journal Template'!D491,X:Y,2,0)="A"),"","Inactive Dept Combo Error")),"")</f>
        <v/>
      </c>
      <c r="AK79" s="150" t="str">
        <f>IF(JRF!B92="","",IF(JRF!B92=IFERROR(VLOOKUP(JRF!B92,Checks!AI:AI,1,0),0),"Entry in Branch/Satellite BU's",""))</f>
        <v/>
      </c>
      <c r="AL79" t="str">
        <f>IFERROR(IF('Journal Template'!A491="","",IF('Journal Template'!A491=IFERROR(VLOOKUP('Journal Template'!A491,Checks!AI:AI,1,0),0),"Entry in Branch/Satellite BU's","")),"")</f>
        <v/>
      </c>
      <c r="AN79" t="str">
        <f>IFERROR(INDEX(Entities!A:A,MATCH(JRF!$Q92,Entities!C:C,0)),"")&amp;IFERROR(INDEX(Entities!A:A,MATCH(JRF!$Q92,Entities!D:D,0)),"")&amp;IFERROR(INDEX(Entities!A:A,MATCH(JRF!$Q92,Entities!E:E,0)),"")&amp;IFERROR(INDEX(Entities!A:A,MATCH(JRF!$Q92,Entities!F:F,0)),"")&amp;IFERROR(INDEX(Entities!A:A,MATCH(JRF!$Q92,Entities!G:G,0)),"")&amp;IFERROR(INDEX(Entities!A:A,MATCH(JRF!$Q92,Entities!H:H,0)),"")&amp;IFERROR(INDEX(Entities!A:A,MATCH(JRF!$Q92,Entities!I:I,0)),"")&amp;IFERROR(INDEX(Entities!A:A,MATCH(JRF!$Q92,Entities!J:J,0)),"")&amp;IFERROR(INDEX(Entities!A:A,MATCH(JRF!$Q92,Entities!K:K,0)),"")&amp;IFERROR(INDEX(Entities!A:A,MATCH(JRF!$Q92,Entities!L:L,0)),"")&amp;IFERROR(INDEX(Entities!A:A,MATCH(JRF!$Q92,Entities!M:M,0)),"")&amp;IFERROR(INDEX(Entities!A:A,MATCH(JRF!$Q92,Entities!N:N,0)),"")&amp;IFERROR(INDEX(Entities!A:A,MATCH(JRF!$Q92,Entities!O:O,0)),"")&amp;IFERROR(INDEX(Entities!A:A,MATCH(JRF!$Q92,Entities!P:P,0)),"")&amp;IFERROR(INDEX(Entities!A:A,MATCH(JRF!$Q92,Entities!Q:Q,0)),"")&amp;IFERROR(INDEX(Entities!A:A,MATCH(JRF!$Q92,Entities!R:R,0)),"")&amp;IFERROR(INDEX(Entities!A:A,MATCH(JRF!$Q92,Entities!S:S,0)),"")&amp;IFERROR(INDEX(Entities!A:A,MATCH(JRF!$Q92,Entities!T:T,0)),"")&amp;IFERROR(INDEX(Entities!A:A,MATCH(JRF!$Q92,Entities!U:U,0)),"")&amp;IFERROR(INDEX(Entities!A:A,MATCH(JRF!$Q92,Entities!V:V,0)),"")&amp;IFERROR(INDEX(Entities!A:A,MATCH(JRF!$Q92,Entities!W:W,0)),"")&amp;IFERROR(INDEX(Entities!A:A,MATCH(JRF!$Q92,Entities!X:X,0)),"")&amp;IFERROR(INDEX(Entities!A:A,MATCH(JRF!$Q92,Entities!Y:Y,0)),"")&amp;IFERROR(INDEX(Entities!A:A,MATCH(JRF!$Q92,Entities!Z:Z,0)),"")&amp;IFERROR(INDEX(Entities!A:A,MATCH(JRF!$Q92,Entities!AA:AA,0)),"")&amp;IFERROR(INDEX(Entities!A:A,MATCH(JRF!$Q92,Entities!AB:AB,0)),"")&amp;IFERROR(INDEX(Entities!A:A,MATCH(JRF!$Q92,Entities!AC:AC,0)),"")&amp;IFERROR(INDEX(Entities!A:A,MATCH(JRF!$Q92,Entities!AD:AD,0)),"")</f>
        <v/>
      </c>
      <c r="AO79" s="171" t="str">
        <f>IFERROR(INDEX(Entities!A:A,MATCH(JRF!$B92,Entities!C:C,0)),"")&amp;IFERROR(INDEX(Entities!A:A,MATCH(JRF!$B92,Entities!D:D,0)),"")&amp;IFERROR(INDEX(Entities!A:A,MATCH(JRF!$B92,Entities!E:E,0)),"")&amp;IFERROR(INDEX(Entities!A:A,MATCH(JRF!$B92,Entities!F:F,0)),"")&amp;IFERROR(INDEX(Entities!A:A,MATCH(JRF!$B92,Entities!G:G,0)),"")&amp;IFERROR(INDEX(Entities!A:A,MATCH(JRF!$B92,Entities!H:H,0)),"")&amp;IFERROR(INDEX(Entities!A:A,MATCH(JRF!$B92,Entities!I:I,0)),"")&amp;IFERROR(INDEX(Entities!A:A,MATCH(JRF!$B92,Entities!J:J,0)),"")&amp;IFERROR(INDEX(Entities!A:A,MATCH(JRF!$B92,Entities!K:K,0)),"")&amp;IFERROR(INDEX(Entities!A:A,MATCH(JRF!$B92,Entities!L:L,0)),"")&amp;IFERROR(INDEX(Entities!A:A,MATCH(JRF!$B92,Entities!M:M,0)),"")&amp;IFERROR(INDEX(Entities!A:A,MATCH(JRF!$B92,Entities!N:N,0)),"")&amp;IFERROR(INDEX(Entities!A:A,MATCH(JRF!$B92,Entities!O:O,0)),"")&amp;IFERROR(INDEX(Entities!A:A,MATCH(JRF!$B92,Entities!P:P,0)),"")&amp;IFERROR(INDEX(Entities!A:A,MATCH(JRF!$B92,Entities!Q:Q,0)),"")&amp;IFERROR(INDEX(Entities!A:A,MATCH(JRF!$B92,Entities!R:R,0)),"")&amp;IFERROR(INDEX(Entities!A:A,MATCH(JRF!$B92,Entities!S:S,0)),"")&amp;IFERROR(INDEX(Entities!A:A,MATCH(JRF!$B92,Entities!T:T,0)),"")&amp;IFERROR(INDEX(Entities!A:A,MATCH(JRF!$B92,Entities!U:U,0)),"")&amp;IFERROR(INDEX(Entities!A:A,MATCH(JRF!$B92,Entities!V:V,0)),"")&amp;IFERROR(INDEX(Entities!A:A,MATCH(JRF!$B92,Entities!W:W,0)),"")&amp;IFERROR(INDEX(Entities!A:A,MATCH(JRF!$B92,Entities!X:X,0)),"")&amp;IFERROR(INDEX(Entities!A:A,MATCH(JRF!$B92,Entities!Y:Y,0)),"")&amp;IFERROR(INDEX(Entities!A:A,MATCH(JRF!$B92,Entities!Z:Z,0)),"")&amp;IFERROR(INDEX(Entities!A:A,MATCH(JRF!$B92,Entities!AA:AA,0)),"")&amp;IFERROR(INDEX(Entities!A:A,MATCH(JRF!$B92,Entities!AB:AB,0)),"")&amp;IFERROR(INDEX(Entities!A:A,MATCH(JRF!$B92,Entities!AC:AC,0)),"")&amp;IFERROR(INDEX(Entities!A:A,MATCH(JRF!$B92,Entities!AD:AD,0)),"")</f>
        <v/>
      </c>
      <c r="AP79" s="171" t="str">
        <f>IF(JRF!B92=JRF!Q92,"",JRF!Q92&amp;JRF!B92)</f>
        <v/>
      </c>
      <c r="AQ79" s="171" t="str">
        <f>IF(OR(JRF!B92="",JRF!Q92="",Checks!AN79="",Checks!AO79=""),"",IF(OR(JRF!B92=JRF!Q92,Checks!AN79=Checks!AO79),"Legal Entity/BU is same",IF(AN79&amp;AO79=IFERROR(VLOOKUP(AN79&amp;AO79,'Intercompany Master'!X:X,1,0),0),"Intercompany Agreement Exist","Intercompany Agreement Required")))</f>
        <v/>
      </c>
      <c r="AR79" t="str" cm="1">
        <f t="array" ref="AR79">IF("Intercompany Agreement Exist"=VLOOKUP(JRF!Q92&amp;JRF!B92,Checks!AP:AQ,2,0),VLOOKUP(Checks!AN79&amp;Checks!AO79,'Intercompany Master'!X:AN,{2,3,4,5,6,7,8,9,10,11,12,13,14,15,16,17},0),"")</f>
        <v/>
      </c>
      <c r="AS79" s="170"/>
      <c r="AU79" s="170"/>
      <c r="CG79" t="s">
        <v>1221</v>
      </c>
      <c r="CH79" t="s">
        <v>1222</v>
      </c>
      <c r="CI79" t="str">
        <f>IF(JRF!F92&gt;0,"",IF(JRF!B92="","",IF(LEFT(JRF!B92,1)=IFERROR(VLOOKUP(LEFT(JRF!B92,1),$CF$2:$CF$5,1,0),0),"Product Code Required",IF(JRF!C92="","",IF(JRF!C92=IFERROR(VLOOKUP(JRF!C92,$CH:$CH,1,0),0),"Product Code Required","NA")))))</f>
        <v/>
      </c>
      <c r="CJ79" t="str">
        <f>IF(JRF!AV92&gt;0,"",IF(JRF!Q92="","",IF(LEFT(JRF!Q92,1)=IFERROR(VLOOKUP(LEFT(JRF!Q92,1),$CF$2:$CF$5,1,0),0),"Product Code Required",IF(JRF!V92="","",IF(JRF!V92=IFERROR(VLOOKUP(JRF!V92,$CH:$CH,1,0),0),"Product Code Required","NA")))))</f>
        <v/>
      </c>
      <c r="CK79" t="str">
        <f>IFERROR(IF(LEN('Journal Template'!F90)&gt;0,"",IF('Journal Template'!A90="","",IF(LEFT('Journal Template'!A90,1)=IFERROR(VLOOKUP(LEFT('Journal Template'!A90,1),Checks!$CF$2:$CF$5,1,0),0),"Product Code Required",IF('Journal Template'!D90="","",IF('Journal Template'!D90=IFERROR(VLOOKUP('Journal Template'!D90,Checks!$CH:$CH,1,0),0),"Product Code Required","NA"))))),"")</f>
        <v/>
      </c>
      <c r="CM79" s="170" t="s">
        <v>1223</v>
      </c>
      <c r="CN79" t="s">
        <v>1224</v>
      </c>
    </row>
    <row r="80" spans="14:92">
      <c r="N80" t="s">
        <v>1225</v>
      </c>
      <c r="O80" t="s">
        <v>1226</v>
      </c>
      <c r="P80" t="s">
        <v>386</v>
      </c>
      <c r="Q80" s="150" t="str">
        <f>IF(JRF!D93="","",IF(IFERROR(VLOOKUP(JRF!D93,Checks!N:P,3,0),0)="A","","Inactive account in Use"))</f>
        <v/>
      </c>
      <c r="R80" t="str">
        <f>IFERROR(IF('Journal Template'!C492="","",IF(IFERROR(VLOOKUP('Journal Template'!C492,Checks!N:P,3,0),0)="A","","Inactive account in Use")),"")</f>
        <v/>
      </c>
      <c r="S80" t="s">
        <v>1227</v>
      </c>
      <c r="T80" t="s">
        <v>386</v>
      </c>
      <c r="U80" t="s">
        <v>381</v>
      </c>
      <c r="V80" s="150" t="str">
        <f>IF(JRF!C93="","",IF(IFERROR(VLOOKUP(JRF!C93,Checks!S:U,3,0),0)="A","Entry with System fund Dept",""))</f>
        <v/>
      </c>
      <c r="W80" t="str">
        <f>IFERROR(IF('Journal Template'!D492="","",IF(IFERROR(VLOOKUP('Journal Template'!D492,Checks!S:U,3,0),0)="A","Entry with System fund Dept","")),"")</f>
        <v/>
      </c>
      <c r="X80" t="s">
        <v>1228</v>
      </c>
      <c r="Y80" t="s">
        <v>389</v>
      </c>
      <c r="Z80" t="s">
        <v>1229</v>
      </c>
      <c r="AA80" t="s">
        <v>996</v>
      </c>
      <c r="AB80" t="s">
        <v>125</v>
      </c>
      <c r="AC80" s="150" t="str">
        <f>IFERROR(IF(JRF!C93="","",IF(AND(VLOOKUP(JRF!C93,X:AA,4,0)=JRF!B93,VLOOKUP(JRF!C93,X:Y,2,0)="A"),"","Inactive Dept Combo Error")),"Inactive Dept Combo Error")</f>
        <v/>
      </c>
      <c r="AD80" t="str">
        <f>IFERROR(IF('Journal Template'!D492="","",IF(AND(VLOOKUP('Journal Template'!D492,X:AA,4,0)='Journal Template'!A492,VLOOKUP('Journal Template'!D492,X:Y,2,0)="A"),"","Inactive Dept Combo Error")),"")</f>
        <v/>
      </c>
      <c r="AK80" s="150" t="str">
        <f>IF(JRF!B93="","",IF(JRF!B93=IFERROR(VLOOKUP(JRF!B93,Checks!AI:AI,1,0),0),"Entry in Branch/Satellite BU's",""))</f>
        <v/>
      </c>
      <c r="AL80" t="str">
        <f>IFERROR(IF('Journal Template'!A492="","",IF('Journal Template'!A492=IFERROR(VLOOKUP('Journal Template'!A492,Checks!AI:AI,1,0),0),"Entry in Branch/Satellite BU's","")),"")</f>
        <v/>
      </c>
      <c r="AN80" t="str">
        <f>IFERROR(INDEX(Entities!A:A,MATCH(JRF!$Q93,Entities!C:C,0)),"")&amp;IFERROR(INDEX(Entities!A:A,MATCH(JRF!$Q93,Entities!D:D,0)),"")&amp;IFERROR(INDEX(Entities!A:A,MATCH(JRF!$Q93,Entities!E:E,0)),"")&amp;IFERROR(INDEX(Entities!A:A,MATCH(JRF!$Q93,Entities!F:F,0)),"")&amp;IFERROR(INDEX(Entities!A:A,MATCH(JRF!$Q93,Entities!G:G,0)),"")&amp;IFERROR(INDEX(Entities!A:A,MATCH(JRF!$Q93,Entities!H:H,0)),"")&amp;IFERROR(INDEX(Entities!A:A,MATCH(JRF!$Q93,Entities!I:I,0)),"")&amp;IFERROR(INDEX(Entities!A:A,MATCH(JRF!$Q93,Entities!J:J,0)),"")&amp;IFERROR(INDEX(Entities!A:A,MATCH(JRF!$Q93,Entities!K:K,0)),"")&amp;IFERROR(INDEX(Entities!A:A,MATCH(JRF!$Q93,Entities!L:L,0)),"")&amp;IFERROR(INDEX(Entities!A:A,MATCH(JRF!$Q93,Entities!M:M,0)),"")&amp;IFERROR(INDEX(Entities!A:A,MATCH(JRF!$Q93,Entities!N:N,0)),"")&amp;IFERROR(INDEX(Entities!A:A,MATCH(JRF!$Q93,Entities!O:O,0)),"")&amp;IFERROR(INDEX(Entities!A:A,MATCH(JRF!$Q93,Entities!P:P,0)),"")&amp;IFERROR(INDEX(Entities!A:A,MATCH(JRF!$Q93,Entities!Q:Q,0)),"")&amp;IFERROR(INDEX(Entities!A:A,MATCH(JRF!$Q93,Entities!R:R,0)),"")&amp;IFERROR(INDEX(Entities!A:A,MATCH(JRF!$Q93,Entities!S:S,0)),"")&amp;IFERROR(INDEX(Entities!A:A,MATCH(JRF!$Q93,Entities!T:T,0)),"")&amp;IFERROR(INDEX(Entities!A:A,MATCH(JRF!$Q93,Entities!U:U,0)),"")&amp;IFERROR(INDEX(Entities!A:A,MATCH(JRF!$Q93,Entities!V:V,0)),"")&amp;IFERROR(INDEX(Entities!A:A,MATCH(JRF!$Q93,Entities!W:W,0)),"")&amp;IFERROR(INDEX(Entities!A:A,MATCH(JRF!$Q93,Entities!X:X,0)),"")&amp;IFERROR(INDEX(Entities!A:A,MATCH(JRF!$Q93,Entities!Y:Y,0)),"")&amp;IFERROR(INDEX(Entities!A:A,MATCH(JRF!$Q93,Entities!Z:Z,0)),"")&amp;IFERROR(INDEX(Entities!A:A,MATCH(JRF!$Q93,Entities!AA:AA,0)),"")&amp;IFERROR(INDEX(Entities!A:A,MATCH(JRF!$Q93,Entities!AB:AB,0)),"")&amp;IFERROR(INDEX(Entities!A:A,MATCH(JRF!$Q93,Entities!AC:AC,0)),"")&amp;IFERROR(INDEX(Entities!A:A,MATCH(JRF!$Q93,Entities!AD:AD,0)),"")</f>
        <v/>
      </c>
      <c r="AO80" s="171" t="str">
        <f>IFERROR(INDEX(Entities!A:A,MATCH(JRF!$B93,Entities!C:C,0)),"")&amp;IFERROR(INDEX(Entities!A:A,MATCH(JRF!$B93,Entities!D:D,0)),"")&amp;IFERROR(INDEX(Entities!A:A,MATCH(JRF!$B93,Entities!E:E,0)),"")&amp;IFERROR(INDEX(Entities!A:A,MATCH(JRF!$B93,Entities!F:F,0)),"")&amp;IFERROR(INDEX(Entities!A:A,MATCH(JRF!$B93,Entities!G:G,0)),"")&amp;IFERROR(INDEX(Entities!A:A,MATCH(JRF!$B93,Entities!H:H,0)),"")&amp;IFERROR(INDEX(Entities!A:A,MATCH(JRF!$B93,Entities!I:I,0)),"")&amp;IFERROR(INDEX(Entities!A:A,MATCH(JRF!$B93,Entities!J:J,0)),"")&amp;IFERROR(INDEX(Entities!A:A,MATCH(JRF!$B93,Entities!K:K,0)),"")&amp;IFERROR(INDEX(Entities!A:A,MATCH(JRF!$B93,Entities!L:L,0)),"")&amp;IFERROR(INDEX(Entities!A:A,MATCH(JRF!$B93,Entities!M:M,0)),"")&amp;IFERROR(INDEX(Entities!A:A,MATCH(JRF!$B93,Entities!N:N,0)),"")&amp;IFERROR(INDEX(Entities!A:A,MATCH(JRF!$B93,Entities!O:O,0)),"")&amp;IFERROR(INDEX(Entities!A:A,MATCH(JRF!$B93,Entities!P:P,0)),"")&amp;IFERROR(INDEX(Entities!A:A,MATCH(JRF!$B93,Entities!Q:Q,0)),"")&amp;IFERROR(INDEX(Entities!A:A,MATCH(JRF!$B93,Entities!R:R,0)),"")&amp;IFERROR(INDEX(Entities!A:A,MATCH(JRF!$B93,Entities!S:S,0)),"")&amp;IFERROR(INDEX(Entities!A:A,MATCH(JRF!$B93,Entities!T:T,0)),"")&amp;IFERROR(INDEX(Entities!A:A,MATCH(JRF!$B93,Entities!U:U,0)),"")&amp;IFERROR(INDEX(Entities!A:A,MATCH(JRF!$B93,Entities!V:V,0)),"")&amp;IFERROR(INDEX(Entities!A:A,MATCH(JRF!$B93,Entities!W:W,0)),"")&amp;IFERROR(INDEX(Entities!A:A,MATCH(JRF!$B93,Entities!X:X,0)),"")&amp;IFERROR(INDEX(Entities!A:A,MATCH(JRF!$B93,Entities!Y:Y,0)),"")&amp;IFERROR(INDEX(Entities!A:A,MATCH(JRF!$B93,Entities!Z:Z,0)),"")&amp;IFERROR(INDEX(Entities!A:A,MATCH(JRF!$B93,Entities!AA:AA,0)),"")&amp;IFERROR(INDEX(Entities!A:A,MATCH(JRF!$B93,Entities!AB:AB,0)),"")&amp;IFERROR(INDEX(Entities!A:A,MATCH(JRF!$B93,Entities!AC:AC,0)),"")&amp;IFERROR(INDEX(Entities!A:A,MATCH(JRF!$B93,Entities!AD:AD,0)),"")</f>
        <v/>
      </c>
      <c r="AP80" s="171" t="str">
        <f>IF(JRF!B93=JRF!Q93,"",JRF!Q93&amp;JRF!B93)</f>
        <v/>
      </c>
      <c r="AQ80" s="171" t="str">
        <f>IF(OR(JRF!B93="",JRF!Q93="",Checks!AN80="",Checks!AO80=""),"",IF(OR(JRF!B93=JRF!Q93,Checks!AN80=Checks!AO80),"Legal Entity/BU is same",IF(AN80&amp;AO80=IFERROR(VLOOKUP(AN80&amp;AO80,'Intercompany Master'!X:X,1,0),0),"Intercompany Agreement Exist","Intercompany Agreement Required")))</f>
        <v/>
      </c>
      <c r="AR80" t="str" cm="1">
        <f t="array" ref="AR80">IF("Intercompany Agreement Exist"=VLOOKUP(JRF!Q93&amp;JRF!B93,Checks!AP:AQ,2,0),VLOOKUP(Checks!AN80&amp;Checks!AO80,'Intercompany Master'!X:AN,{2,3,4,5,6,7,8,9,10,11,12,13,14,15,16,17},0),"")</f>
        <v/>
      </c>
      <c r="AS80" s="170"/>
      <c r="AU80" s="170"/>
      <c r="CG80" t="s">
        <v>1230</v>
      </c>
      <c r="CH80" t="s">
        <v>1231</v>
      </c>
      <c r="CI80" t="str">
        <f>IF(JRF!F93&gt;0,"",IF(JRF!B93="","",IF(LEFT(JRF!B93,1)=IFERROR(VLOOKUP(LEFT(JRF!B93,1),$CF$2:$CF$5,1,0),0),"Product Code Required",IF(JRF!C93="","",IF(JRF!C93=IFERROR(VLOOKUP(JRF!C93,$CH:$CH,1,0),0),"Product Code Required","NA")))))</f>
        <v/>
      </c>
      <c r="CJ80" t="str">
        <f>IF(JRF!AV93&gt;0,"",IF(JRF!Q93="","",IF(LEFT(JRF!Q93,1)=IFERROR(VLOOKUP(LEFT(JRF!Q93,1),$CF$2:$CF$5,1,0),0),"Product Code Required",IF(JRF!V93="","",IF(JRF!V93=IFERROR(VLOOKUP(JRF!V93,$CH:$CH,1,0),0),"Product Code Required","NA")))))</f>
        <v/>
      </c>
      <c r="CK80" t="str">
        <f>IFERROR(IF(LEN('Journal Template'!F91)&gt;0,"",IF('Journal Template'!A91="","",IF(LEFT('Journal Template'!A91,1)=IFERROR(VLOOKUP(LEFT('Journal Template'!A91,1),Checks!$CF$2:$CF$5,1,0),0),"Product Code Required",IF('Journal Template'!D91="","",IF('Journal Template'!D91=IFERROR(VLOOKUP('Journal Template'!D91,Checks!$CH:$CH,1,0),0),"Product Code Required","NA"))))),"")</f>
        <v/>
      </c>
      <c r="CM80" s="170" t="s">
        <v>1232</v>
      </c>
      <c r="CN80" t="s">
        <v>1233</v>
      </c>
    </row>
    <row r="81" spans="14:92">
      <c r="N81" t="s">
        <v>1234</v>
      </c>
      <c r="O81" t="s">
        <v>385</v>
      </c>
      <c r="P81" t="s">
        <v>386</v>
      </c>
      <c r="Q81" s="150" t="str">
        <f>IF(JRF!D94="","",IF(IFERROR(VLOOKUP(JRF!D94,Checks!N:P,3,0),0)="A","","Inactive account in Use"))</f>
        <v/>
      </c>
      <c r="R81" t="str">
        <f>IFERROR(IF('Journal Template'!C493="","",IF(IFERROR(VLOOKUP('Journal Template'!C493,Checks!N:P,3,0),0)="A","","Inactive account in Use")),"")</f>
        <v/>
      </c>
      <c r="S81" t="s">
        <v>1235</v>
      </c>
      <c r="T81" t="s">
        <v>386</v>
      </c>
      <c r="U81" t="s">
        <v>381</v>
      </c>
      <c r="V81" s="150" t="str">
        <f>IF(JRF!C94="","",IF(IFERROR(VLOOKUP(JRF!C94,Checks!S:U,3,0),0)="A","Entry with System fund Dept",""))</f>
        <v/>
      </c>
      <c r="W81" t="str">
        <f>IFERROR(IF('Journal Template'!D493="","",IF(IFERROR(VLOOKUP('Journal Template'!D493,Checks!S:U,3,0),0)="A","Entry with System fund Dept","")),"")</f>
        <v/>
      </c>
      <c r="X81" t="s">
        <v>1236</v>
      </c>
      <c r="Y81" t="s">
        <v>389</v>
      </c>
      <c r="Z81" t="s">
        <v>1237</v>
      </c>
      <c r="AA81" t="s">
        <v>996</v>
      </c>
      <c r="AB81" t="s">
        <v>125</v>
      </c>
      <c r="AC81" s="150" t="str">
        <f>IFERROR(IF(JRF!C94="","",IF(AND(VLOOKUP(JRF!C94,X:AA,4,0)=JRF!B94,VLOOKUP(JRF!C94,X:Y,2,0)="A"),"","Inactive Dept Combo Error")),"Inactive Dept Combo Error")</f>
        <v/>
      </c>
      <c r="AD81" t="str">
        <f>IFERROR(IF('Journal Template'!D493="","",IF(AND(VLOOKUP('Journal Template'!D493,X:AA,4,0)='Journal Template'!A493,VLOOKUP('Journal Template'!D493,X:Y,2,0)="A"),"","Inactive Dept Combo Error")),"")</f>
        <v/>
      </c>
      <c r="AK81" s="150" t="str">
        <f>IF(JRF!B94="","",IF(JRF!B94=IFERROR(VLOOKUP(JRF!B94,Checks!AI:AI,1,0),0),"Entry in Branch/Satellite BU's",""))</f>
        <v/>
      </c>
      <c r="AL81" t="str">
        <f>IFERROR(IF('Journal Template'!A493="","",IF('Journal Template'!A493=IFERROR(VLOOKUP('Journal Template'!A493,Checks!AI:AI,1,0),0),"Entry in Branch/Satellite BU's","")),"")</f>
        <v/>
      </c>
      <c r="AN81" t="str">
        <f>IFERROR(INDEX(Entities!A:A,MATCH(JRF!$Q94,Entities!C:C,0)),"")&amp;IFERROR(INDEX(Entities!A:A,MATCH(JRF!$Q94,Entities!D:D,0)),"")&amp;IFERROR(INDEX(Entities!A:A,MATCH(JRF!$Q94,Entities!E:E,0)),"")&amp;IFERROR(INDEX(Entities!A:A,MATCH(JRF!$Q94,Entities!F:F,0)),"")&amp;IFERROR(INDEX(Entities!A:A,MATCH(JRF!$Q94,Entities!G:G,0)),"")&amp;IFERROR(INDEX(Entities!A:A,MATCH(JRF!$Q94,Entities!H:H,0)),"")&amp;IFERROR(INDEX(Entities!A:A,MATCH(JRF!$Q94,Entities!I:I,0)),"")&amp;IFERROR(INDEX(Entities!A:A,MATCH(JRF!$Q94,Entities!J:J,0)),"")&amp;IFERROR(INDEX(Entities!A:A,MATCH(JRF!$Q94,Entities!K:K,0)),"")&amp;IFERROR(INDEX(Entities!A:A,MATCH(JRF!$Q94,Entities!L:L,0)),"")&amp;IFERROR(INDEX(Entities!A:A,MATCH(JRF!$Q94,Entities!M:M,0)),"")&amp;IFERROR(INDEX(Entities!A:A,MATCH(JRF!$Q94,Entities!N:N,0)),"")&amp;IFERROR(INDEX(Entities!A:A,MATCH(JRF!$Q94,Entities!O:O,0)),"")&amp;IFERROR(INDEX(Entities!A:A,MATCH(JRF!$Q94,Entities!P:P,0)),"")&amp;IFERROR(INDEX(Entities!A:A,MATCH(JRF!$Q94,Entities!Q:Q,0)),"")&amp;IFERROR(INDEX(Entities!A:A,MATCH(JRF!$Q94,Entities!R:R,0)),"")&amp;IFERROR(INDEX(Entities!A:A,MATCH(JRF!$Q94,Entities!S:S,0)),"")&amp;IFERROR(INDEX(Entities!A:A,MATCH(JRF!$Q94,Entities!T:T,0)),"")&amp;IFERROR(INDEX(Entities!A:A,MATCH(JRF!$Q94,Entities!U:U,0)),"")&amp;IFERROR(INDEX(Entities!A:A,MATCH(JRF!$Q94,Entities!V:V,0)),"")&amp;IFERROR(INDEX(Entities!A:A,MATCH(JRF!$Q94,Entities!W:W,0)),"")&amp;IFERROR(INDEX(Entities!A:A,MATCH(JRF!$Q94,Entities!X:X,0)),"")&amp;IFERROR(INDEX(Entities!A:A,MATCH(JRF!$Q94,Entities!Y:Y,0)),"")&amp;IFERROR(INDEX(Entities!A:A,MATCH(JRF!$Q94,Entities!Z:Z,0)),"")&amp;IFERROR(INDEX(Entities!A:A,MATCH(JRF!$Q94,Entities!AA:AA,0)),"")&amp;IFERROR(INDEX(Entities!A:A,MATCH(JRF!$Q94,Entities!AB:AB,0)),"")&amp;IFERROR(INDEX(Entities!A:A,MATCH(JRF!$Q94,Entities!AC:AC,0)),"")&amp;IFERROR(INDEX(Entities!A:A,MATCH(JRF!$Q94,Entities!AD:AD,0)),"")</f>
        <v/>
      </c>
      <c r="AO81" s="171" t="str">
        <f>IFERROR(INDEX(Entities!A:A,MATCH(JRF!$B94,Entities!C:C,0)),"")&amp;IFERROR(INDEX(Entities!A:A,MATCH(JRF!$B94,Entities!D:D,0)),"")&amp;IFERROR(INDEX(Entities!A:A,MATCH(JRF!$B94,Entities!E:E,0)),"")&amp;IFERROR(INDEX(Entities!A:A,MATCH(JRF!$B94,Entities!F:F,0)),"")&amp;IFERROR(INDEX(Entities!A:A,MATCH(JRF!$B94,Entities!G:G,0)),"")&amp;IFERROR(INDEX(Entities!A:A,MATCH(JRF!$B94,Entities!H:H,0)),"")&amp;IFERROR(INDEX(Entities!A:A,MATCH(JRF!$B94,Entities!I:I,0)),"")&amp;IFERROR(INDEX(Entities!A:A,MATCH(JRF!$B94,Entities!J:J,0)),"")&amp;IFERROR(INDEX(Entities!A:A,MATCH(JRF!$B94,Entities!K:K,0)),"")&amp;IFERROR(INDEX(Entities!A:A,MATCH(JRF!$B94,Entities!L:L,0)),"")&amp;IFERROR(INDEX(Entities!A:A,MATCH(JRF!$B94,Entities!M:M,0)),"")&amp;IFERROR(INDEX(Entities!A:A,MATCH(JRF!$B94,Entities!N:N,0)),"")&amp;IFERROR(INDEX(Entities!A:A,MATCH(JRF!$B94,Entities!O:O,0)),"")&amp;IFERROR(INDEX(Entities!A:A,MATCH(JRF!$B94,Entities!P:P,0)),"")&amp;IFERROR(INDEX(Entities!A:A,MATCH(JRF!$B94,Entities!Q:Q,0)),"")&amp;IFERROR(INDEX(Entities!A:A,MATCH(JRF!$B94,Entities!R:R,0)),"")&amp;IFERROR(INDEX(Entities!A:A,MATCH(JRF!$B94,Entities!S:S,0)),"")&amp;IFERROR(INDEX(Entities!A:A,MATCH(JRF!$B94,Entities!T:T,0)),"")&amp;IFERROR(INDEX(Entities!A:A,MATCH(JRF!$B94,Entities!U:U,0)),"")&amp;IFERROR(INDEX(Entities!A:A,MATCH(JRF!$B94,Entities!V:V,0)),"")&amp;IFERROR(INDEX(Entities!A:A,MATCH(JRF!$B94,Entities!W:W,0)),"")&amp;IFERROR(INDEX(Entities!A:A,MATCH(JRF!$B94,Entities!X:X,0)),"")&amp;IFERROR(INDEX(Entities!A:A,MATCH(JRF!$B94,Entities!Y:Y,0)),"")&amp;IFERROR(INDEX(Entities!A:A,MATCH(JRF!$B94,Entities!Z:Z,0)),"")&amp;IFERROR(INDEX(Entities!A:A,MATCH(JRF!$B94,Entities!AA:AA,0)),"")&amp;IFERROR(INDEX(Entities!A:A,MATCH(JRF!$B94,Entities!AB:AB,0)),"")&amp;IFERROR(INDEX(Entities!A:A,MATCH(JRF!$B94,Entities!AC:AC,0)),"")&amp;IFERROR(INDEX(Entities!A:A,MATCH(JRF!$B94,Entities!AD:AD,0)),"")</f>
        <v/>
      </c>
      <c r="AP81" s="171" t="str">
        <f>IF(JRF!B94=JRF!Q94,"",JRF!Q94&amp;JRF!B94)</f>
        <v/>
      </c>
      <c r="AQ81" s="171" t="str">
        <f>IF(OR(JRF!B94="",JRF!Q94="",Checks!AN81="",Checks!AO81=""),"",IF(OR(JRF!B94=JRF!Q94,Checks!AN81=Checks!AO81),"Legal Entity/BU is same",IF(AN81&amp;AO81=IFERROR(VLOOKUP(AN81&amp;AO81,'Intercompany Master'!X:X,1,0),0),"Intercompany Agreement Exist","Intercompany Agreement Required")))</f>
        <v/>
      </c>
      <c r="AR81" t="str" cm="1">
        <f t="array" ref="AR81">IF("Intercompany Agreement Exist"=VLOOKUP(JRF!Q94&amp;JRF!B94,Checks!AP:AQ,2,0),VLOOKUP(Checks!AN81&amp;Checks!AO81,'Intercompany Master'!X:AN,{2,3,4,5,6,7,8,9,10,11,12,13,14,15,16,17},0),"")</f>
        <v/>
      </c>
      <c r="AS81" s="170"/>
      <c r="AU81" s="170"/>
      <c r="CG81" t="s">
        <v>1238</v>
      </c>
      <c r="CH81" t="s">
        <v>1239</v>
      </c>
      <c r="CI81" t="str">
        <f>IF(JRF!F94&gt;0,"",IF(JRF!B94="","",IF(LEFT(JRF!B94,1)=IFERROR(VLOOKUP(LEFT(JRF!B94,1),$CF$2:$CF$5,1,0),0),"Product Code Required",IF(JRF!C94="","",IF(JRF!C94=IFERROR(VLOOKUP(JRF!C94,$CH:$CH,1,0),0),"Product Code Required","NA")))))</f>
        <v/>
      </c>
      <c r="CJ81" t="str">
        <f>IF(JRF!AV94&gt;0,"",IF(JRF!Q94="","",IF(LEFT(JRF!Q94,1)=IFERROR(VLOOKUP(LEFT(JRF!Q94,1),$CF$2:$CF$5,1,0),0),"Product Code Required",IF(JRF!V94="","",IF(JRF!V94=IFERROR(VLOOKUP(JRF!V94,$CH:$CH,1,0),0),"Product Code Required","NA")))))</f>
        <v/>
      </c>
      <c r="CK81" t="str">
        <f>IFERROR(IF(LEN('Journal Template'!F92)&gt;0,"",IF('Journal Template'!A92="","",IF(LEFT('Journal Template'!A92,1)=IFERROR(VLOOKUP(LEFT('Journal Template'!A92,1),Checks!$CF$2:$CF$5,1,0),0),"Product Code Required",IF('Journal Template'!D92="","",IF('Journal Template'!D92=IFERROR(VLOOKUP('Journal Template'!D92,Checks!$CH:$CH,1,0),0),"Product Code Required","NA"))))),"")</f>
        <v/>
      </c>
      <c r="CM81" s="170" t="s">
        <v>1240</v>
      </c>
      <c r="CN81" t="s">
        <v>1241</v>
      </c>
    </row>
    <row r="82" spans="14:92">
      <c r="N82" t="s">
        <v>1242</v>
      </c>
      <c r="O82" t="s">
        <v>1243</v>
      </c>
      <c r="P82" t="s">
        <v>386</v>
      </c>
      <c r="Q82" s="150" t="str">
        <f>IF(JRF!D95="","",IF(IFERROR(VLOOKUP(JRF!D95,Checks!N:P,3,0),0)="A","","Inactive account in Use"))</f>
        <v/>
      </c>
      <c r="R82" t="str">
        <f>IFERROR(IF('Journal Template'!C494="","",IF(IFERROR(VLOOKUP('Journal Template'!C494,Checks!N:P,3,0),0)="A","","Inactive account in Use")),"")</f>
        <v/>
      </c>
      <c r="S82" t="s">
        <v>1244</v>
      </c>
      <c r="T82" t="s">
        <v>386</v>
      </c>
      <c r="U82" t="s">
        <v>381</v>
      </c>
      <c r="V82" s="150" t="str">
        <f>IF(JRF!C95="","",IF(IFERROR(VLOOKUP(JRF!C95,Checks!S:U,3,0),0)="A","Entry with System fund Dept",""))</f>
        <v/>
      </c>
      <c r="W82" t="str">
        <f>IFERROR(IF('Journal Template'!D494="","",IF(IFERROR(VLOOKUP('Journal Template'!D494,Checks!S:U,3,0),0)="A","Entry with System fund Dept","")),"")</f>
        <v/>
      </c>
      <c r="X82" t="s">
        <v>1245</v>
      </c>
      <c r="Y82" t="s">
        <v>389</v>
      </c>
      <c r="Z82" t="s">
        <v>1246</v>
      </c>
      <c r="AA82" t="s">
        <v>391</v>
      </c>
      <c r="AB82" t="s">
        <v>125</v>
      </c>
      <c r="AC82" s="150" t="str">
        <f>IFERROR(IF(JRF!C95="","",IF(AND(VLOOKUP(JRF!C95,X:AA,4,0)=JRF!B95,VLOOKUP(JRF!C95,X:Y,2,0)="A"),"","Inactive Dept Combo Error")),"Inactive Dept Combo Error")</f>
        <v/>
      </c>
      <c r="AD82" t="str">
        <f>IFERROR(IF('Journal Template'!D494="","",IF(AND(VLOOKUP('Journal Template'!D494,X:AA,4,0)='Journal Template'!A494,VLOOKUP('Journal Template'!D494,X:Y,2,0)="A"),"","Inactive Dept Combo Error")),"")</f>
        <v/>
      </c>
      <c r="AK82" s="150" t="str">
        <f>IF(JRF!B95="","",IF(JRF!B95=IFERROR(VLOOKUP(JRF!B95,Checks!AI:AI,1,0),0),"Entry in Branch/Satellite BU's",""))</f>
        <v/>
      </c>
      <c r="AL82" t="str">
        <f>IFERROR(IF('Journal Template'!A494="","",IF('Journal Template'!A494=IFERROR(VLOOKUP('Journal Template'!A494,Checks!AI:AI,1,0),0),"Entry in Branch/Satellite BU's","")),"")</f>
        <v/>
      </c>
      <c r="AN82" t="str">
        <f>IFERROR(INDEX(Entities!A:A,MATCH(JRF!$Q95,Entities!C:C,0)),"")&amp;IFERROR(INDEX(Entities!A:A,MATCH(JRF!$Q95,Entities!D:D,0)),"")&amp;IFERROR(INDEX(Entities!A:A,MATCH(JRF!$Q95,Entities!E:E,0)),"")&amp;IFERROR(INDEX(Entities!A:A,MATCH(JRF!$Q95,Entities!F:F,0)),"")&amp;IFERROR(INDEX(Entities!A:A,MATCH(JRF!$Q95,Entities!G:G,0)),"")&amp;IFERROR(INDEX(Entities!A:A,MATCH(JRF!$Q95,Entities!H:H,0)),"")&amp;IFERROR(INDEX(Entities!A:A,MATCH(JRF!$Q95,Entities!I:I,0)),"")&amp;IFERROR(INDEX(Entities!A:A,MATCH(JRF!$Q95,Entities!J:J,0)),"")&amp;IFERROR(INDEX(Entities!A:A,MATCH(JRF!$Q95,Entities!K:K,0)),"")&amp;IFERROR(INDEX(Entities!A:A,MATCH(JRF!$Q95,Entities!L:L,0)),"")&amp;IFERROR(INDEX(Entities!A:A,MATCH(JRF!$Q95,Entities!M:M,0)),"")&amp;IFERROR(INDEX(Entities!A:A,MATCH(JRF!$Q95,Entities!N:N,0)),"")&amp;IFERROR(INDEX(Entities!A:A,MATCH(JRF!$Q95,Entities!O:O,0)),"")&amp;IFERROR(INDEX(Entities!A:A,MATCH(JRF!$Q95,Entities!P:P,0)),"")&amp;IFERROR(INDEX(Entities!A:A,MATCH(JRF!$Q95,Entities!Q:Q,0)),"")&amp;IFERROR(INDEX(Entities!A:A,MATCH(JRF!$Q95,Entities!R:R,0)),"")&amp;IFERROR(INDEX(Entities!A:A,MATCH(JRF!$Q95,Entities!S:S,0)),"")&amp;IFERROR(INDEX(Entities!A:A,MATCH(JRF!$Q95,Entities!T:T,0)),"")&amp;IFERROR(INDEX(Entities!A:A,MATCH(JRF!$Q95,Entities!U:U,0)),"")&amp;IFERROR(INDEX(Entities!A:A,MATCH(JRF!$Q95,Entities!V:V,0)),"")&amp;IFERROR(INDEX(Entities!A:A,MATCH(JRF!$Q95,Entities!W:W,0)),"")&amp;IFERROR(INDEX(Entities!A:A,MATCH(JRF!$Q95,Entities!X:X,0)),"")&amp;IFERROR(INDEX(Entities!A:A,MATCH(JRF!$Q95,Entities!Y:Y,0)),"")&amp;IFERROR(INDEX(Entities!A:A,MATCH(JRF!$Q95,Entities!Z:Z,0)),"")&amp;IFERROR(INDEX(Entities!A:A,MATCH(JRF!$Q95,Entities!AA:AA,0)),"")&amp;IFERROR(INDEX(Entities!A:A,MATCH(JRF!$Q95,Entities!AB:AB,0)),"")&amp;IFERROR(INDEX(Entities!A:A,MATCH(JRF!$Q95,Entities!AC:AC,0)),"")&amp;IFERROR(INDEX(Entities!A:A,MATCH(JRF!$Q95,Entities!AD:AD,0)),"")</f>
        <v/>
      </c>
      <c r="AO82" s="171" t="str">
        <f>IFERROR(INDEX(Entities!A:A,MATCH(JRF!$B95,Entities!C:C,0)),"")&amp;IFERROR(INDEX(Entities!A:A,MATCH(JRF!$B95,Entities!D:D,0)),"")&amp;IFERROR(INDEX(Entities!A:A,MATCH(JRF!$B95,Entities!E:E,0)),"")&amp;IFERROR(INDEX(Entities!A:A,MATCH(JRF!$B95,Entities!F:F,0)),"")&amp;IFERROR(INDEX(Entities!A:A,MATCH(JRF!$B95,Entities!G:G,0)),"")&amp;IFERROR(INDEX(Entities!A:A,MATCH(JRF!$B95,Entities!H:H,0)),"")&amp;IFERROR(INDEX(Entities!A:A,MATCH(JRF!$B95,Entities!I:I,0)),"")&amp;IFERROR(INDEX(Entities!A:A,MATCH(JRF!$B95,Entities!J:J,0)),"")&amp;IFERROR(INDEX(Entities!A:A,MATCH(JRF!$B95,Entities!K:K,0)),"")&amp;IFERROR(INDEX(Entities!A:A,MATCH(JRF!$B95,Entities!L:L,0)),"")&amp;IFERROR(INDEX(Entities!A:A,MATCH(JRF!$B95,Entities!M:M,0)),"")&amp;IFERROR(INDEX(Entities!A:A,MATCH(JRF!$B95,Entities!N:N,0)),"")&amp;IFERROR(INDEX(Entities!A:A,MATCH(JRF!$B95,Entities!O:O,0)),"")&amp;IFERROR(INDEX(Entities!A:A,MATCH(JRF!$B95,Entities!P:P,0)),"")&amp;IFERROR(INDEX(Entities!A:A,MATCH(JRF!$B95,Entities!Q:Q,0)),"")&amp;IFERROR(INDEX(Entities!A:A,MATCH(JRF!$B95,Entities!R:R,0)),"")&amp;IFERROR(INDEX(Entities!A:A,MATCH(JRF!$B95,Entities!S:S,0)),"")&amp;IFERROR(INDEX(Entities!A:A,MATCH(JRF!$B95,Entities!T:T,0)),"")&amp;IFERROR(INDEX(Entities!A:A,MATCH(JRF!$B95,Entities!U:U,0)),"")&amp;IFERROR(INDEX(Entities!A:A,MATCH(JRF!$B95,Entities!V:V,0)),"")&amp;IFERROR(INDEX(Entities!A:A,MATCH(JRF!$B95,Entities!W:W,0)),"")&amp;IFERROR(INDEX(Entities!A:A,MATCH(JRF!$B95,Entities!X:X,0)),"")&amp;IFERROR(INDEX(Entities!A:A,MATCH(JRF!$B95,Entities!Y:Y,0)),"")&amp;IFERROR(INDEX(Entities!A:A,MATCH(JRF!$B95,Entities!Z:Z,0)),"")&amp;IFERROR(INDEX(Entities!A:A,MATCH(JRF!$B95,Entities!AA:AA,0)),"")&amp;IFERROR(INDEX(Entities!A:A,MATCH(JRF!$B95,Entities!AB:AB,0)),"")&amp;IFERROR(INDEX(Entities!A:A,MATCH(JRF!$B95,Entities!AC:AC,0)),"")&amp;IFERROR(INDEX(Entities!A:A,MATCH(JRF!$B95,Entities!AD:AD,0)),"")</f>
        <v/>
      </c>
      <c r="AP82" s="171" t="str">
        <f>IF(JRF!B95=JRF!Q95,"",JRF!Q95&amp;JRF!B95)</f>
        <v/>
      </c>
      <c r="AQ82" s="171" t="str">
        <f>IF(OR(JRF!B95="",JRF!Q95="",Checks!AN82="",Checks!AO82=""),"",IF(OR(JRF!B95=JRF!Q95,Checks!AN82=Checks!AO82),"Legal Entity/BU is same",IF(AN82&amp;AO82=IFERROR(VLOOKUP(AN82&amp;AO82,'Intercompany Master'!X:X,1,0),0),"Intercompany Agreement Exist","Intercompany Agreement Required")))</f>
        <v/>
      </c>
      <c r="AR82" t="str" cm="1">
        <f t="array" ref="AR82">IF("Intercompany Agreement Exist"=VLOOKUP(JRF!Q95&amp;JRF!B95,Checks!AP:AQ,2,0),VLOOKUP(Checks!AN82&amp;Checks!AO82,'Intercompany Master'!X:AN,{2,3,4,5,6,7,8,9,10,11,12,13,14,15,16,17},0),"")</f>
        <v/>
      </c>
      <c r="AS82" s="170"/>
      <c r="AU82" s="170"/>
      <c r="CG82" t="s">
        <v>1247</v>
      </c>
      <c r="CH82" t="s">
        <v>1248</v>
      </c>
      <c r="CI82" t="str">
        <f>IF(JRF!F95&gt;0,"",IF(JRF!B95="","",IF(LEFT(JRF!B95,1)=IFERROR(VLOOKUP(LEFT(JRF!B95,1),$CF$2:$CF$5,1,0),0),"Product Code Required",IF(JRF!C95="","",IF(JRF!C95=IFERROR(VLOOKUP(JRF!C95,$CH:$CH,1,0),0),"Product Code Required","NA")))))</f>
        <v/>
      </c>
      <c r="CJ82" t="str">
        <f>IF(JRF!AV95&gt;0,"",IF(JRF!Q95="","",IF(LEFT(JRF!Q95,1)=IFERROR(VLOOKUP(LEFT(JRF!Q95,1),$CF$2:$CF$5,1,0),0),"Product Code Required",IF(JRF!V95="","",IF(JRF!V95=IFERROR(VLOOKUP(JRF!V95,$CH:$CH,1,0),0),"Product Code Required","NA")))))</f>
        <v/>
      </c>
      <c r="CK82" t="str">
        <f>IFERROR(IF(LEN('Journal Template'!F93)&gt;0,"",IF('Journal Template'!A93="","",IF(LEFT('Journal Template'!A93,1)=IFERROR(VLOOKUP(LEFT('Journal Template'!A93,1),Checks!$CF$2:$CF$5,1,0),0),"Product Code Required",IF('Journal Template'!D93="","",IF('Journal Template'!D93=IFERROR(VLOOKUP('Journal Template'!D93,Checks!$CH:$CH,1,0),0),"Product Code Required","NA"))))),"")</f>
        <v/>
      </c>
      <c r="CM82" s="170" t="s">
        <v>1249</v>
      </c>
      <c r="CN82" t="s">
        <v>1250</v>
      </c>
    </row>
    <row r="83" spans="14:92">
      <c r="N83" t="s">
        <v>1251</v>
      </c>
      <c r="O83" t="s">
        <v>1252</v>
      </c>
      <c r="P83" t="s">
        <v>386</v>
      </c>
      <c r="Q83" s="150" t="str">
        <f>IF(JRF!D96="","",IF(IFERROR(VLOOKUP(JRF!D96,Checks!N:P,3,0),0)="A","","Inactive account in Use"))</f>
        <v/>
      </c>
      <c r="R83" t="str">
        <f>IFERROR(IF('Journal Template'!C495="","",IF(IFERROR(VLOOKUP('Journal Template'!C495,Checks!N:P,3,0),0)="A","","Inactive account in Use")),"")</f>
        <v/>
      </c>
      <c r="S83" t="s">
        <v>1253</v>
      </c>
      <c r="T83" t="s">
        <v>386</v>
      </c>
      <c r="U83" t="s">
        <v>381</v>
      </c>
      <c r="V83" s="150" t="str">
        <f>IF(JRF!C96="","",IF(IFERROR(VLOOKUP(JRF!C96,Checks!S:U,3,0),0)="A","Entry with System fund Dept",""))</f>
        <v/>
      </c>
      <c r="W83" t="str">
        <f>IFERROR(IF('Journal Template'!D495="","",IF(IFERROR(VLOOKUP('Journal Template'!D495,Checks!S:U,3,0),0)="A","Entry with System fund Dept","")),"")</f>
        <v/>
      </c>
      <c r="X83" t="s">
        <v>1245</v>
      </c>
      <c r="Y83" t="s">
        <v>389</v>
      </c>
      <c r="Z83" t="s">
        <v>1246</v>
      </c>
      <c r="AA83" t="s">
        <v>407</v>
      </c>
      <c r="AB83" t="s">
        <v>125</v>
      </c>
      <c r="AC83" s="150" t="str">
        <f>IFERROR(IF(JRF!C96="","",IF(AND(VLOOKUP(JRF!C96,X:AA,4,0)=JRF!B96,VLOOKUP(JRF!C96,X:Y,2,0)="A"),"","Inactive Dept Combo Error")),"Inactive Dept Combo Error")</f>
        <v/>
      </c>
      <c r="AD83" t="str">
        <f>IFERROR(IF('Journal Template'!D495="","",IF(AND(VLOOKUP('Journal Template'!D495,X:AA,4,0)='Journal Template'!A495,VLOOKUP('Journal Template'!D495,X:Y,2,0)="A"),"","Inactive Dept Combo Error")),"")</f>
        <v/>
      </c>
      <c r="AK83" s="150" t="str">
        <f>IF(JRF!B96="","",IF(JRF!B96=IFERROR(VLOOKUP(JRF!B96,Checks!AI:AI,1,0),0),"Entry in Branch/Satellite BU's",""))</f>
        <v/>
      </c>
      <c r="AL83" t="str">
        <f>IFERROR(IF('Journal Template'!A495="","",IF('Journal Template'!A495=IFERROR(VLOOKUP('Journal Template'!A495,Checks!AI:AI,1,0),0),"Entry in Branch/Satellite BU's","")),"")</f>
        <v/>
      </c>
      <c r="AN83" t="str">
        <f>IFERROR(INDEX(Entities!A:A,MATCH(JRF!$Q96,Entities!C:C,0)),"")&amp;IFERROR(INDEX(Entities!A:A,MATCH(JRF!$Q96,Entities!D:D,0)),"")&amp;IFERROR(INDEX(Entities!A:A,MATCH(JRF!$Q96,Entities!E:E,0)),"")&amp;IFERROR(INDEX(Entities!A:A,MATCH(JRF!$Q96,Entities!F:F,0)),"")&amp;IFERROR(INDEX(Entities!A:A,MATCH(JRF!$Q96,Entities!G:G,0)),"")&amp;IFERROR(INDEX(Entities!A:A,MATCH(JRF!$Q96,Entities!H:H,0)),"")&amp;IFERROR(INDEX(Entities!A:A,MATCH(JRF!$Q96,Entities!I:I,0)),"")&amp;IFERROR(INDEX(Entities!A:A,MATCH(JRF!$Q96,Entities!J:J,0)),"")&amp;IFERROR(INDEX(Entities!A:A,MATCH(JRF!$Q96,Entities!K:K,0)),"")&amp;IFERROR(INDEX(Entities!A:A,MATCH(JRF!$Q96,Entities!L:L,0)),"")&amp;IFERROR(INDEX(Entities!A:A,MATCH(JRF!$Q96,Entities!M:M,0)),"")&amp;IFERROR(INDEX(Entities!A:A,MATCH(JRF!$Q96,Entities!N:N,0)),"")&amp;IFERROR(INDEX(Entities!A:A,MATCH(JRF!$Q96,Entities!O:O,0)),"")&amp;IFERROR(INDEX(Entities!A:A,MATCH(JRF!$Q96,Entities!P:P,0)),"")&amp;IFERROR(INDEX(Entities!A:A,MATCH(JRF!$Q96,Entities!Q:Q,0)),"")&amp;IFERROR(INDEX(Entities!A:A,MATCH(JRF!$Q96,Entities!R:R,0)),"")&amp;IFERROR(INDEX(Entities!A:A,MATCH(JRF!$Q96,Entities!S:S,0)),"")&amp;IFERROR(INDEX(Entities!A:A,MATCH(JRF!$Q96,Entities!T:T,0)),"")&amp;IFERROR(INDEX(Entities!A:A,MATCH(JRF!$Q96,Entities!U:U,0)),"")&amp;IFERROR(INDEX(Entities!A:A,MATCH(JRF!$Q96,Entities!V:V,0)),"")&amp;IFERROR(INDEX(Entities!A:A,MATCH(JRF!$Q96,Entities!W:W,0)),"")&amp;IFERROR(INDEX(Entities!A:A,MATCH(JRF!$Q96,Entities!X:X,0)),"")&amp;IFERROR(INDEX(Entities!A:A,MATCH(JRF!$Q96,Entities!Y:Y,0)),"")&amp;IFERROR(INDEX(Entities!A:A,MATCH(JRF!$Q96,Entities!Z:Z,0)),"")&amp;IFERROR(INDEX(Entities!A:A,MATCH(JRF!$Q96,Entities!AA:AA,0)),"")&amp;IFERROR(INDEX(Entities!A:A,MATCH(JRF!$Q96,Entities!AB:AB,0)),"")&amp;IFERROR(INDEX(Entities!A:A,MATCH(JRF!$Q96,Entities!AC:AC,0)),"")&amp;IFERROR(INDEX(Entities!A:A,MATCH(JRF!$Q96,Entities!AD:AD,0)),"")</f>
        <v/>
      </c>
      <c r="AO83" s="171" t="str">
        <f>IFERROR(INDEX(Entities!A:A,MATCH(JRF!$B96,Entities!C:C,0)),"")&amp;IFERROR(INDEX(Entities!A:A,MATCH(JRF!$B96,Entities!D:D,0)),"")&amp;IFERROR(INDEX(Entities!A:A,MATCH(JRF!$B96,Entities!E:E,0)),"")&amp;IFERROR(INDEX(Entities!A:A,MATCH(JRF!$B96,Entities!F:F,0)),"")&amp;IFERROR(INDEX(Entities!A:A,MATCH(JRF!$B96,Entities!G:G,0)),"")&amp;IFERROR(INDEX(Entities!A:A,MATCH(JRF!$B96,Entities!H:H,0)),"")&amp;IFERROR(INDEX(Entities!A:A,MATCH(JRF!$B96,Entities!I:I,0)),"")&amp;IFERROR(INDEX(Entities!A:A,MATCH(JRF!$B96,Entities!J:J,0)),"")&amp;IFERROR(INDEX(Entities!A:A,MATCH(JRF!$B96,Entities!K:K,0)),"")&amp;IFERROR(INDEX(Entities!A:A,MATCH(JRF!$B96,Entities!L:L,0)),"")&amp;IFERROR(INDEX(Entities!A:A,MATCH(JRF!$B96,Entities!M:M,0)),"")&amp;IFERROR(INDEX(Entities!A:A,MATCH(JRF!$B96,Entities!N:N,0)),"")&amp;IFERROR(INDEX(Entities!A:A,MATCH(JRF!$B96,Entities!O:O,0)),"")&amp;IFERROR(INDEX(Entities!A:A,MATCH(JRF!$B96,Entities!P:P,0)),"")&amp;IFERROR(INDEX(Entities!A:A,MATCH(JRF!$B96,Entities!Q:Q,0)),"")&amp;IFERROR(INDEX(Entities!A:A,MATCH(JRF!$B96,Entities!R:R,0)),"")&amp;IFERROR(INDEX(Entities!A:A,MATCH(JRF!$B96,Entities!S:S,0)),"")&amp;IFERROR(INDEX(Entities!A:A,MATCH(JRF!$B96,Entities!T:T,0)),"")&amp;IFERROR(INDEX(Entities!A:A,MATCH(JRF!$B96,Entities!U:U,0)),"")&amp;IFERROR(INDEX(Entities!A:A,MATCH(JRF!$B96,Entities!V:V,0)),"")&amp;IFERROR(INDEX(Entities!A:A,MATCH(JRF!$B96,Entities!W:W,0)),"")&amp;IFERROR(INDEX(Entities!A:A,MATCH(JRF!$B96,Entities!X:X,0)),"")&amp;IFERROR(INDEX(Entities!A:A,MATCH(JRF!$B96,Entities!Y:Y,0)),"")&amp;IFERROR(INDEX(Entities!A:A,MATCH(JRF!$B96,Entities!Z:Z,0)),"")&amp;IFERROR(INDEX(Entities!A:A,MATCH(JRF!$B96,Entities!AA:AA,0)),"")&amp;IFERROR(INDEX(Entities!A:A,MATCH(JRF!$B96,Entities!AB:AB,0)),"")&amp;IFERROR(INDEX(Entities!A:A,MATCH(JRF!$B96,Entities!AC:AC,0)),"")&amp;IFERROR(INDEX(Entities!A:A,MATCH(JRF!$B96,Entities!AD:AD,0)),"")</f>
        <v/>
      </c>
      <c r="AP83" s="171" t="str">
        <f>IF(JRF!B96=JRF!Q96,"",JRF!Q96&amp;JRF!B96)</f>
        <v/>
      </c>
      <c r="AQ83" s="171" t="str">
        <f>IF(OR(JRF!B96="",JRF!Q96="",Checks!AN83="",Checks!AO83=""),"",IF(OR(JRF!B96=JRF!Q96,Checks!AN83=Checks!AO83),"Legal Entity/BU is same",IF(AN83&amp;AO83=IFERROR(VLOOKUP(AN83&amp;AO83,'Intercompany Master'!X:X,1,0),0),"Intercompany Agreement Exist","Intercompany Agreement Required")))</f>
        <v/>
      </c>
      <c r="AR83" t="str" cm="1">
        <f t="array" ref="AR83">IF("Intercompany Agreement Exist"=VLOOKUP(JRF!Q96&amp;JRF!B96,Checks!AP:AQ,2,0),VLOOKUP(Checks!AN83&amp;Checks!AO83,'Intercompany Master'!X:AN,{2,3,4,5,6,7,8,9,10,11,12,13,14,15,16,17},0),"")</f>
        <v/>
      </c>
      <c r="AS83" s="170"/>
      <c r="AU83" s="170"/>
      <c r="CG83" t="s">
        <v>1254</v>
      </c>
      <c r="CH83" t="s">
        <v>1255</v>
      </c>
      <c r="CI83" t="str">
        <f>IF(JRF!F96&gt;0,"",IF(JRF!B96="","",IF(LEFT(JRF!B96,1)=IFERROR(VLOOKUP(LEFT(JRF!B96,1),$CF$2:$CF$5,1,0),0),"Product Code Required",IF(JRF!C96="","",IF(JRF!C96=IFERROR(VLOOKUP(JRF!C96,$CH:$CH,1,0),0),"Product Code Required","NA")))))</f>
        <v/>
      </c>
      <c r="CJ83" t="str">
        <f>IF(JRF!AV96&gt;0,"",IF(JRF!Q96="","",IF(LEFT(JRF!Q96,1)=IFERROR(VLOOKUP(LEFT(JRF!Q96,1),$CF$2:$CF$5,1,0),0),"Product Code Required",IF(JRF!V96="","",IF(JRF!V96=IFERROR(VLOOKUP(JRF!V96,$CH:$CH,1,0),0),"Product Code Required","NA")))))</f>
        <v/>
      </c>
      <c r="CK83" t="str">
        <f>IFERROR(IF(LEN('Journal Template'!F94)&gt;0,"",IF('Journal Template'!A94="","",IF(LEFT('Journal Template'!A94,1)=IFERROR(VLOOKUP(LEFT('Journal Template'!A94,1),Checks!$CF$2:$CF$5,1,0),0),"Product Code Required",IF('Journal Template'!D94="","",IF('Journal Template'!D94=IFERROR(VLOOKUP('Journal Template'!D94,Checks!$CH:$CH,1,0),0),"Product Code Required","NA"))))),"")</f>
        <v/>
      </c>
      <c r="CM83" s="170" t="s">
        <v>1256</v>
      </c>
      <c r="CN83" t="s">
        <v>1257</v>
      </c>
    </row>
    <row r="84" spans="14:92">
      <c r="N84" t="s">
        <v>1258</v>
      </c>
      <c r="O84" t="s">
        <v>1259</v>
      </c>
      <c r="P84" t="s">
        <v>386</v>
      </c>
      <c r="Q84" s="150" t="str">
        <f>IF(JRF!D97="","",IF(IFERROR(VLOOKUP(JRF!D97,Checks!N:P,3,0),0)="A","","Inactive account in Use"))</f>
        <v/>
      </c>
      <c r="R84" t="str">
        <f>IFERROR(IF('Journal Template'!C496="","",IF(IFERROR(VLOOKUP('Journal Template'!C496,Checks!N:P,3,0),0)="A","","Inactive account in Use")),"")</f>
        <v/>
      </c>
      <c r="S84" t="s">
        <v>1260</v>
      </c>
      <c r="T84" t="s">
        <v>386</v>
      </c>
      <c r="U84" t="s">
        <v>381</v>
      </c>
      <c r="V84" s="150" t="str">
        <f>IF(JRF!C97="","",IF(IFERROR(VLOOKUP(JRF!C97,Checks!S:U,3,0),0)="A","Entry with System fund Dept",""))</f>
        <v/>
      </c>
      <c r="W84" t="str">
        <f>IFERROR(IF('Journal Template'!D496="","",IF(IFERROR(VLOOKUP('Journal Template'!D496,Checks!S:U,3,0),0)="A","Entry with System fund Dept","")),"")</f>
        <v/>
      </c>
      <c r="X84" t="s">
        <v>1245</v>
      </c>
      <c r="Y84" t="s">
        <v>389</v>
      </c>
      <c r="Z84" t="s">
        <v>1246</v>
      </c>
      <c r="AA84" t="s">
        <v>1261</v>
      </c>
      <c r="AB84" t="s">
        <v>125</v>
      </c>
      <c r="AC84" s="150" t="str">
        <f>IFERROR(IF(JRF!C97="","",IF(AND(VLOOKUP(JRF!C97,X:AA,4,0)=JRF!B97,VLOOKUP(JRF!C97,X:Y,2,0)="A"),"","Inactive Dept Combo Error")),"Inactive Dept Combo Error")</f>
        <v/>
      </c>
      <c r="AD84" t="str">
        <f>IFERROR(IF('Journal Template'!D496="","",IF(AND(VLOOKUP('Journal Template'!D496,X:AA,4,0)='Journal Template'!A496,VLOOKUP('Journal Template'!D496,X:Y,2,0)="A"),"","Inactive Dept Combo Error")),"")</f>
        <v/>
      </c>
      <c r="AK84" s="150" t="str">
        <f>IF(JRF!B97="","",IF(JRF!B97=IFERROR(VLOOKUP(JRF!B97,Checks!AI:AI,1,0),0),"Entry in Branch/Satellite BU's",""))</f>
        <v/>
      </c>
      <c r="AL84" t="str">
        <f>IFERROR(IF('Journal Template'!A496="","",IF('Journal Template'!A496=IFERROR(VLOOKUP('Journal Template'!A496,Checks!AI:AI,1,0),0),"Entry in Branch/Satellite BU's","")),"")</f>
        <v/>
      </c>
      <c r="AN84" t="str">
        <f>IFERROR(INDEX(Entities!A:A,MATCH(JRF!$Q97,Entities!C:C,0)),"")&amp;IFERROR(INDEX(Entities!A:A,MATCH(JRF!$Q97,Entities!D:D,0)),"")&amp;IFERROR(INDEX(Entities!A:A,MATCH(JRF!$Q97,Entities!E:E,0)),"")&amp;IFERROR(INDEX(Entities!A:A,MATCH(JRF!$Q97,Entities!F:F,0)),"")&amp;IFERROR(INDEX(Entities!A:A,MATCH(JRF!$Q97,Entities!G:G,0)),"")&amp;IFERROR(INDEX(Entities!A:A,MATCH(JRF!$Q97,Entities!H:H,0)),"")&amp;IFERROR(INDEX(Entities!A:A,MATCH(JRF!$Q97,Entities!I:I,0)),"")&amp;IFERROR(INDEX(Entities!A:A,MATCH(JRF!$Q97,Entities!J:J,0)),"")&amp;IFERROR(INDEX(Entities!A:A,MATCH(JRF!$Q97,Entities!K:K,0)),"")&amp;IFERROR(INDEX(Entities!A:A,MATCH(JRF!$Q97,Entities!L:L,0)),"")&amp;IFERROR(INDEX(Entities!A:A,MATCH(JRF!$Q97,Entities!M:M,0)),"")&amp;IFERROR(INDEX(Entities!A:A,MATCH(JRF!$Q97,Entities!N:N,0)),"")&amp;IFERROR(INDEX(Entities!A:A,MATCH(JRF!$Q97,Entities!O:O,0)),"")&amp;IFERROR(INDEX(Entities!A:A,MATCH(JRF!$Q97,Entities!P:P,0)),"")&amp;IFERROR(INDEX(Entities!A:A,MATCH(JRF!$Q97,Entities!Q:Q,0)),"")&amp;IFERROR(INDEX(Entities!A:A,MATCH(JRF!$Q97,Entities!R:R,0)),"")&amp;IFERROR(INDEX(Entities!A:A,MATCH(JRF!$Q97,Entities!S:S,0)),"")&amp;IFERROR(INDEX(Entities!A:A,MATCH(JRF!$Q97,Entities!T:T,0)),"")&amp;IFERROR(INDEX(Entities!A:A,MATCH(JRF!$Q97,Entities!U:U,0)),"")&amp;IFERROR(INDEX(Entities!A:A,MATCH(JRF!$Q97,Entities!V:V,0)),"")&amp;IFERROR(INDEX(Entities!A:A,MATCH(JRF!$Q97,Entities!W:W,0)),"")&amp;IFERROR(INDEX(Entities!A:A,MATCH(JRF!$Q97,Entities!X:X,0)),"")&amp;IFERROR(INDEX(Entities!A:A,MATCH(JRF!$Q97,Entities!Y:Y,0)),"")&amp;IFERROR(INDEX(Entities!A:A,MATCH(JRF!$Q97,Entities!Z:Z,0)),"")&amp;IFERROR(INDEX(Entities!A:A,MATCH(JRF!$Q97,Entities!AA:AA,0)),"")&amp;IFERROR(INDEX(Entities!A:A,MATCH(JRF!$Q97,Entities!AB:AB,0)),"")&amp;IFERROR(INDEX(Entities!A:A,MATCH(JRF!$Q97,Entities!AC:AC,0)),"")&amp;IFERROR(INDEX(Entities!A:A,MATCH(JRF!$Q97,Entities!AD:AD,0)),"")</f>
        <v/>
      </c>
      <c r="AO84" s="171" t="str">
        <f>IFERROR(INDEX(Entities!A:A,MATCH(JRF!$B97,Entities!C:C,0)),"")&amp;IFERROR(INDEX(Entities!A:A,MATCH(JRF!$B97,Entities!D:D,0)),"")&amp;IFERROR(INDEX(Entities!A:A,MATCH(JRF!$B97,Entities!E:E,0)),"")&amp;IFERROR(INDEX(Entities!A:A,MATCH(JRF!$B97,Entities!F:F,0)),"")&amp;IFERROR(INDEX(Entities!A:A,MATCH(JRF!$B97,Entities!G:G,0)),"")&amp;IFERROR(INDEX(Entities!A:A,MATCH(JRF!$B97,Entities!H:H,0)),"")&amp;IFERROR(INDEX(Entities!A:A,MATCH(JRF!$B97,Entities!I:I,0)),"")&amp;IFERROR(INDEX(Entities!A:A,MATCH(JRF!$B97,Entities!J:J,0)),"")&amp;IFERROR(INDEX(Entities!A:A,MATCH(JRF!$B97,Entities!K:K,0)),"")&amp;IFERROR(INDEX(Entities!A:A,MATCH(JRF!$B97,Entities!L:L,0)),"")&amp;IFERROR(INDEX(Entities!A:A,MATCH(JRF!$B97,Entities!M:M,0)),"")&amp;IFERROR(INDEX(Entities!A:A,MATCH(JRF!$B97,Entities!N:N,0)),"")&amp;IFERROR(INDEX(Entities!A:A,MATCH(JRF!$B97,Entities!O:O,0)),"")&amp;IFERROR(INDEX(Entities!A:A,MATCH(JRF!$B97,Entities!P:P,0)),"")&amp;IFERROR(INDEX(Entities!A:A,MATCH(JRF!$B97,Entities!Q:Q,0)),"")&amp;IFERROR(INDEX(Entities!A:A,MATCH(JRF!$B97,Entities!R:R,0)),"")&amp;IFERROR(INDEX(Entities!A:A,MATCH(JRF!$B97,Entities!S:S,0)),"")&amp;IFERROR(INDEX(Entities!A:A,MATCH(JRF!$B97,Entities!T:T,0)),"")&amp;IFERROR(INDEX(Entities!A:A,MATCH(JRF!$B97,Entities!U:U,0)),"")&amp;IFERROR(INDEX(Entities!A:A,MATCH(JRF!$B97,Entities!V:V,0)),"")&amp;IFERROR(INDEX(Entities!A:A,MATCH(JRF!$B97,Entities!W:W,0)),"")&amp;IFERROR(INDEX(Entities!A:A,MATCH(JRF!$B97,Entities!X:X,0)),"")&amp;IFERROR(INDEX(Entities!A:A,MATCH(JRF!$B97,Entities!Y:Y,0)),"")&amp;IFERROR(INDEX(Entities!A:A,MATCH(JRF!$B97,Entities!Z:Z,0)),"")&amp;IFERROR(INDEX(Entities!A:A,MATCH(JRF!$B97,Entities!AA:AA,0)),"")&amp;IFERROR(INDEX(Entities!A:A,MATCH(JRF!$B97,Entities!AB:AB,0)),"")&amp;IFERROR(INDEX(Entities!A:A,MATCH(JRF!$B97,Entities!AC:AC,0)),"")&amp;IFERROR(INDEX(Entities!A:A,MATCH(JRF!$B97,Entities!AD:AD,0)),"")</f>
        <v/>
      </c>
      <c r="AP84" s="171" t="str">
        <f>IF(JRF!B97=JRF!Q97,"",JRF!Q97&amp;JRF!B97)</f>
        <v/>
      </c>
      <c r="AQ84" s="171" t="str">
        <f>IF(OR(JRF!B97="",JRF!Q97="",Checks!AN84="",Checks!AO84=""),"",IF(OR(JRF!B97=JRF!Q97,Checks!AN84=Checks!AO84),"Legal Entity/BU is same",IF(AN84&amp;AO84=IFERROR(VLOOKUP(AN84&amp;AO84,'Intercompany Master'!X:X,1,0),0),"Intercompany Agreement Exist","Intercompany Agreement Required")))</f>
        <v/>
      </c>
      <c r="AR84" t="str" cm="1">
        <f t="array" ref="AR84">IF("Intercompany Agreement Exist"=VLOOKUP(JRF!Q97&amp;JRF!B97,Checks!AP:AQ,2,0),VLOOKUP(Checks!AN84&amp;Checks!AO84,'Intercompany Master'!X:AN,{2,3,4,5,6,7,8,9,10,11,12,13,14,15,16,17},0),"")</f>
        <v/>
      </c>
      <c r="AS84" s="170"/>
      <c r="AU84" s="170"/>
      <c r="CG84" t="s">
        <v>1262</v>
      </c>
      <c r="CH84" t="s">
        <v>1263</v>
      </c>
      <c r="CI84" t="str">
        <f>IF(JRF!F97&gt;0,"",IF(JRF!B97="","",IF(LEFT(JRF!B97,1)=IFERROR(VLOOKUP(LEFT(JRF!B97,1),$CF$2:$CF$5,1,0),0),"Product Code Required",IF(JRF!C97="","",IF(JRF!C97=IFERROR(VLOOKUP(JRF!C97,$CH:$CH,1,0),0),"Product Code Required","NA")))))</f>
        <v/>
      </c>
      <c r="CJ84" t="str">
        <f>IF(JRF!AV97&gt;0,"",IF(JRF!Q97="","",IF(LEFT(JRF!Q97,1)=IFERROR(VLOOKUP(LEFT(JRF!Q97,1),$CF$2:$CF$5,1,0),0),"Product Code Required",IF(JRF!V97="","",IF(JRF!V97=IFERROR(VLOOKUP(JRF!V97,$CH:$CH,1,0),0),"Product Code Required","NA")))))</f>
        <v/>
      </c>
      <c r="CK84" t="str">
        <f>IFERROR(IF(LEN('Journal Template'!F95)&gt;0,"",IF('Journal Template'!A95="","",IF(LEFT('Journal Template'!A95,1)=IFERROR(VLOOKUP(LEFT('Journal Template'!A95,1),Checks!$CF$2:$CF$5,1,0),0),"Product Code Required",IF('Journal Template'!D95="","",IF('Journal Template'!D95=IFERROR(VLOOKUP('Journal Template'!D95,Checks!$CH:$CH,1,0),0),"Product Code Required","NA"))))),"")</f>
        <v/>
      </c>
      <c r="CM84" s="170" t="s">
        <v>1264</v>
      </c>
      <c r="CN84" t="s">
        <v>1265</v>
      </c>
    </row>
    <row r="85" spans="14:92">
      <c r="N85" t="s">
        <v>1266</v>
      </c>
      <c r="O85" t="s">
        <v>1267</v>
      </c>
      <c r="P85" t="s">
        <v>386</v>
      </c>
      <c r="Q85" s="150" t="str">
        <f>IF(JRF!D98="","",IF(IFERROR(VLOOKUP(JRF!D98,Checks!N:P,3,0),0)="A","","Inactive account in Use"))</f>
        <v/>
      </c>
      <c r="R85" t="str">
        <f>IFERROR(IF('Journal Template'!C497="","",IF(IFERROR(VLOOKUP('Journal Template'!C497,Checks!N:P,3,0),0)="A","","Inactive account in Use")),"")</f>
        <v/>
      </c>
      <c r="S85" t="s">
        <v>1268</v>
      </c>
      <c r="T85" t="s">
        <v>386</v>
      </c>
      <c r="U85" t="s">
        <v>381</v>
      </c>
      <c r="V85" s="150" t="str">
        <f>IF(JRF!C98="","",IF(IFERROR(VLOOKUP(JRF!C98,Checks!S:U,3,0),0)="A","Entry with System fund Dept",""))</f>
        <v/>
      </c>
      <c r="W85" t="str">
        <f>IFERROR(IF('Journal Template'!D497="","",IF(IFERROR(VLOOKUP('Journal Template'!D497,Checks!S:U,3,0),0)="A","Entry with System fund Dept","")),"")</f>
        <v/>
      </c>
      <c r="X85" t="s">
        <v>1269</v>
      </c>
      <c r="Y85" t="s">
        <v>389</v>
      </c>
      <c r="Z85" t="s">
        <v>1270</v>
      </c>
      <c r="AA85" t="s">
        <v>1271</v>
      </c>
      <c r="AB85" t="s">
        <v>125</v>
      </c>
      <c r="AC85" s="150" t="str">
        <f>IFERROR(IF(JRF!C98="","",IF(AND(VLOOKUP(JRF!C98,X:AA,4,0)=JRF!B98,VLOOKUP(JRF!C98,X:Y,2,0)="A"),"","Inactive Dept Combo Error")),"Inactive Dept Combo Error")</f>
        <v/>
      </c>
      <c r="AD85" t="str">
        <f>IFERROR(IF('Journal Template'!D497="","",IF(AND(VLOOKUP('Journal Template'!D497,X:AA,4,0)='Journal Template'!A497,VLOOKUP('Journal Template'!D497,X:Y,2,0)="A"),"","Inactive Dept Combo Error")),"")</f>
        <v/>
      </c>
      <c r="AK85" s="150" t="str">
        <f>IF(JRF!B98="","",IF(JRF!B98=IFERROR(VLOOKUP(JRF!B98,Checks!AI:AI,1,0),0),"Entry in Branch/Satellite BU's",""))</f>
        <v/>
      </c>
      <c r="AL85" t="str">
        <f>IFERROR(IF('Journal Template'!A497="","",IF('Journal Template'!A497=IFERROR(VLOOKUP('Journal Template'!A497,Checks!AI:AI,1,0),0),"Entry in Branch/Satellite BU's","")),"")</f>
        <v/>
      </c>
      <c r="AN85" t="str">
        <f>IFERROR(INDEX(Entities!A:A,MATCH(JRF!$Q98,Entities!C:C,0)),"")&amp;IFERROR(INDEX(Entities!A:A,MATCH(JRF!$Q98,Entities!D:D,0)),"")&amp;IFERROR(INDEX(Entities!A:A,MATCH(JRF!$Q98,Entities!E:E,0)),"")&amp;IFERROR(INDEX(Entities!A:A,MATCH(JRF!$Q98,Entities!F:F,0)),"")&amp;IFERROR(INDEX(Entities!A:A,MATCH(JRF!$Q98,Entities!G:G,0)),"")&amp;IFERROR(INDEX(Entities!A:A,MATCH(JRF!$Q98,Entities!H:H,0)),"")&amp;IFERROR(INDEX(Entities!A:A,MATCH(JRF!$Q98,Entities!I:I,0)),"")&amp;IFERROR(INDEX(Entities!A:A,MATCH(JRF!$Q98,Entities!J:J,0)),"")&amp;IFERROR(INDEX(Entities!A:A,MATCH(JRF!$Q98,Entities!K:K,0)),"")&amp;IFERROR(INDEX(Entities!A:A,MATCH(JRF!$Q98,Entities!L:L,0)),"")&amp;IFERROR(INDEX(Entities!A:A,MATCH(JRF!$Q98,Entities!M:M,0)),"")&amp;IFERROR(INDEX(Entities!A:A,MATCH(JRF!$Q98,Entities!N:N,0)),"")&amp;IFERROR(INDEX(Entities!A:A,MATCH(JRF!$Q98,Entities!O:O,0)),"")&amp;IFERROR(INDEX(Entities!A:A,MATCH(JRF!$Q98,Entities!P:P,0)),"")&amp;IFERROR(INDEX(Entities!A:A,MATCH(JRF!$Q98,Entities!Q:Q,0)),"")&amp;IFERROR(INDEX(Entities!A:A,MATCH(JRF!$Q98,Entities!R:R,0)),"")&amp;IFERROR(INDEX(Entities!A:A,MATCH(JRF!$Q98,Entities!S:S,0)),"")&amp;IFERROR(INDEX(Entities!A:A,MATCH(JRF!$Q98,Entities!T:T,0)),"")&amp;IFERROR(INDEX(Entities!A:A,MATCH(JRF!$Q98,Entities!U:U,0)),"")&amp;IFERROR(INDEX(Entities!A:A,MATCH(JRF!$Q98,Entities!V:V,0)),"")&amp;IFERROR(INDEX(Entities!A:A,MATCH(JRF!$Q98,Entities!W:W,0)),"")&amp;IFERROR(INDEX(Entities!A:A,MATCH(JRF!$Q98,Entities!X:X,0)),"")&amp;IFERROR(INDEX(Entities!A:A,MATCH(JRF!$Q98,Entities!Y:Y,0)),"")&amp;IFERROR(INDEX(Entities!A:A,MATCH(JRF!$Q98,Entities!Z:Z,0)),"")&amp;IFERROR(INDEX(Entities!A:A,MATCH(JRF!$Q98,Entities!AA:AA,0)),"")&amp;IFERROR(INDEX(Entities!A:A,MATCH(JRF!$Q98,Entities!AB:AB,0)),"")&amp;IFERROR(INDEX(Entities!A:A,MATCH(JRF!$Q98,Entities!AC:AC,0)),"")&amp;IFERROR(INDEX(Entities!A:A,MATCH(JRF!$Q98,Entities!AD:AD,0)),"")</f>
        <v/>
      </c>
      <c r="AO85" s="171" t="str">
        <f>IFERROR(INDEX(Entities!A:A,MATCH(JRF!$B98,Entities!C:C,0)),"")&amp;IFERROR(INDEX(Entities!A:A,MATCH(JRF!$B98,Entities!D:D,0)),"")&amp;IFERROR(INDEX(Entities!A:A,MATCH(JRF!$B98,Entities!E:E,0)),"")&amp;IFERROR(INDEX(Entities!A:A,MATCH(JRF!$B98,Entities!F:F,0)),"")&amp;IFERROR(INDEX(Entities!A:A,MATCH(JRF!$B98,Entities!G:G,0)),"")&amp;IFERROR(INDEX(Entities!A:A,MATCH(JRF!$B98,Entities!H:H,0)),"")&amp;IFERROR(INDEX(Entities!A:A,MATCH(JRF!$B98,Entities!I:I,0)),"")&amp;IFERROR(INDEX(Entities!A:A,MATCH(JRF!$B98,Entities!J:J,0)),"")&amp;IFERROR(INDEX(Entities!A:A,MATCH(JRF!$B98,Entities!K:K,0)),"")&amp;IFERROR(INDEX(Entities!A:A,MATCH(JRF!$B98,Entities!L:L,0)),"")&amp;IFERROR(INDEX(Entities!A:A,MATCH(JRF!$B98,Entities!M:M,0)),"")&amp;IFERROR(INDEX(Entities!A:A,MATCH(JRF!$B98,Entities!N:N,0)),"")&amp;IFERROR(INDEX(Entities!A:A,MATCH(JRF!$B98,Entities!O:O,0)),"")&amp;IFERROR(INDEX(Entities!A:A,MATCH(JRF!$B98,Entities!P:P,0)),"")&amp;IFERROR(INDEX(Entities!A:A,MATCH(JRF!$B98,Entities!Q:Q,0)),"")&amp;IFERROR(INDEX(Entities!A:A,MATCH(JRF!$B98,Entities!R:R,0)),"")&amp;IFERROR(INDEX(Entities!A:A,MATCH(JRF!$B98,Entities!S:S,0)),"")&amp;IFERROR(INDEX(Entities!A:A,MATCH(JRF!$B98,Entities!T:T,0)),"")&amp;IFERROR(INDEX(Entities!A:A,MATCH(JRF!$B98,Entities!U:U,0)),"")&amp;IFERROR(INDEX(Entities!A:A,MATCH(JRF!$B98,Entities!V:V,0)),"")&amp;IFERROR(INDEX(Entities!A:A,MATCH(JRF!$B98,Entities!W:W,0)),"")&amp;IFERROR(INDEX(Entities!A:A,MATCH(JRF!$B98,Entities!X:X,0)),"")&amp;IFERROR(INDEX(Entities!A:A,MATCH(JRF!$B98,Entities!Y:Y,0)),"")&amp;IFERROR(INDEX(Entities!A:A,MATCH(JRF!$B98,Entities!Z:Z,0)),"")&amp;IFERROR(INDEX(Entities!A:A,MATCH(JRF!$B98,Entities!AA:AA,0)),"")&amp;IFERROR(INDEX(Entities!A:A,MATCH(JRF!$B98,Entities!AB:AB,0)),"")&amp;IFERROR(INDEX(Entities!A:A,MATCH(JRF!$B98,Entities!AC:AC,0)),"")&amp;IFERROR(INDEX(Entities!A:A,MATCH(JRF!$B98,Entities!AD:AD,0)),"")</f>
        <v/>
      </c>
      <c r="AP85" s="171" t="str">
        <f>IF(JRF!B98=JRF!Q98,"",JRF!Q98&amp;JRF!B98)</f>
        <v/>
      </c>
      <c r="AQ85" s="171" t="str">
        <f>IF(OR(JRF!B98="",JRF!Q98="",Checks!AN85="",Checks!AO85=""),"",IF(OR(JRF!B98=JRF!Q98,Checks!AN85=Checks!AO85),"Legal Entity/BU is same",IF(AN85&amp;AO85=IFERROR(VLOOKUP(AN85&amp;AO85,'Intercompany Master'!X:X,1,0),0),"Intercompany Agreement Exist","Intercompany Agreement Required")))</f>
        <v/>
      </c>
      <c r="AR85" t="str" cm="1">
        <f t="array" ref="AR85">IF("Intercompany Agreement Exist"=VLOOKUP(JRF!Q98&amp;JRF!B98,Checks!AP:AQ,2,0),VLOOKUP(Checks!AN85&amp;Checks!AO85,'Intercompany Master'!X:AN,{2,3,4,5,6,7,8,9,10,11,12,13,14,15,16,17},0),"")</f>
        <v/>
      </c>
      <c r="AS85" s="170"/>
      <c r="AU85" s="170"/>
      <c r="CG85" t="s">
        <v>1272</v>
      </c>
      <c r="CH85" t="s">
        <v>1273</v>
      </c>
      <c r="CI85" t="str">
        <f>IF(JRF!F98&gt;0,"",IF(JRF!B98="","",IF(LEFT(JRF!B98,1)=IFERROR(VLOOKUP(LEFT(JRF!B98,1),$CF$2:$CF$5,1,0),0),"Product Code Required",IF(JRF!C98="","",IF(JRF!C98=IFERROR(VLOOKUP(JRF!C98,$CH:$CH,1,0),0),"Product Code Required","NA")))))</f>
        <v/>
      </c>
      <c r="CJ85" t="str">
        <f>IF(JRF!AV98&gt;0,"",IF(JRF!Q98="","",IF(LEFT(JRF!Q98,1)=IFERROR(VLOOKUP(LEFT(JRF!Q98,1),$CF$2:$CF$5,1,0),0),"Product Code Required",IF(JRF!V98="","",IF(JRF!V98=IFERROR(VLOOKUP(JRF!V98,$CH:$CH,1,0),0),"Product Code Required","NA")))))</f>
        <v/>
      </c>
      <c r="CK85" t="str">
        <f>IFERROR(IF(LEN('Journal Template'!F96)&gt;0,"",IF('Journal Template'!A96="","",IF(LEFT('Journal Template'!A96,1)=IFERROR(VLOOKUP(LEFT('Journal Template'!A96,1),Checks!$CF$2:$CF$5,1,0),0),"Product Code Required",IF('Journal Template'!D96="","",IF('Journal Template'!D96=IFERROR(VLOOKUP('Journal Template'!D96,Checks!$CH:$CH,1,0),0),"Product Code Required","NA"))))),"")</f>
        <v/>
      </c>
      <c r="CM85" s="170" t="s">
        <v>1274</v>
      </c>
      <c r="CN85" t="s">
        <v>1275</v>
      </c>
    </row>
    <row r="86" spans="14:92">
      <c r="N86" t="s">
        <v>1276</v>
      </c>
      <c r="O86" t="s">
        <v>1277</v>
      </c>
      <c r="P86" t="s">
        <v>386</v>
      </c>
      <c r="Q86" s="150" t="str">
        <f>IF(JRF!D99="","",IF(IFERROR(VLOOKUP(JRF!D99,Checks!N:P,3,0),0)="A","","Inactive account in Use"))</f>
        <v/>
      </c>
      <c r="R86" t="str">
        <f>IFERROR(IF('Journal Template'!C498="","",IF(IFERROR(VLOOKUP('Journal Template'!C498,Checks!N:P,3,0),0)="A","","Inactive account in Use")),"")</f>
        <v/>
      </c>
      <c r="S86" t="s">
        <v>1278</v>
      </c>
      <c r="T86" t="s">
        <v>386</v>
      </c>
      <c r="U86" t="s">
        <v>381</v>
      </c>
      <c r="V86" s="150" t="str">
        <f>IF(JRF!C99="","",IF(IFERROR(VLOOKUP(JRF!C99,Checks!S:U,3,0),0)="A","Entry with System fund Dept",""))</f>
        <v/>
      </c>
      <c r="W86" t="str">
        <f>IFERROR(IF('Journal Template'!D498="","",IF(IFERROR(VLOOKUP('Journal Template'!D498,Checks!S:U,3,0),0)="A","Entry with System fund Dept","")),"")</f>
        <v/>
      </c>
      <c r="X86" t="s">
        <v>1279</v>
      </c>
      <c r="Y86" t="s">
        <v>386</v>
      </c>
      <c r="Z86" t="s">
        <v>1280</v>
      </c>
      <c r="AA86" t="s">
        <v>1281</v>
      </c>
      <c r="AB86" t="s">
        <v>125</v>
      </c>
      <c r="AC86" s="150" t="str">
        <f>IFERROR(IF(JRF!C99="","",IF(AND(VLOOKUP(JRF!C99,X:AA,4,0)=JRF!B99,VLOOKUP(JRF!C99,X:Y,2,0)="A"),"","Inactive Dept Combo Error")),"Inactive Dept Combo Error")</f>
        <v/>
      </c>
      <c r="AD86" t="str">
        <f>IFERROR(IF('Journal Template'!D498="","",IF(AND(VLOOKUP('Journal Template'!D498,X:AA,4,0)='Journal Template'!A498,VLOOKUP('Journal Template'!D498,X:Y,2,0)="A"),"","Inactive Dept Combo Error")),"")</f>
        <v/>
      </c>
      <c r="AK86" s="150" t="str">
        <f>IF(JRF!B99="","",IF(JRF!B99=IFERROR(VLOOKUP(JRF!B99,Checks!AI:AI,1,0),0),"Entry in Branch/Satellite BU's",""))</f>
        <v/>
      </c>
      <c r="AL86" t="str">
        <f>IFERROR(IF('Journal Template'!A498="","",IF('Journal Template'!A498=IFERROR(VLOOKUP('Journal Template'!A498,Checks!AI:AI,1,0),0),"Entry in Branch/Satellite BU's","")),"")</f>
        <v/>
      </c>
      <c r="AN86" t="str">
        <f>IFERROR(INDEX(Entities!A:A,MATCH(JRF!$Q99,Entities!C:C,0)),"")&amp;IFERROR(INDEX(Entities!A:A,MATCH(JRF!$Q99,Entities!D:D,0)),"")&amp;IFERROR(INDEX(Entities!A:A,MATCH(JRF!$Q99,Entities!E:E,0)),"")&amp;IFERROR(INDEX(Entities!A:A,MATCH(JRF!$Q99,Entities!F:F,0)),"")&amp;IFERROR(INDEX(Entities!A:A,MATCH(JRF!$Q99,Entities!G:G,0)),"")&amp;IFERROR(INDEX(Entities!A:A,MATCH(JRF!$Q99,Entities!H:H,0)),"")&amp;IFERROR(INDEX(Entities!A:A,MATCH(JRF!$Q99,Entities!I:I,0)),"")&amp;IFERROR(INDEX(Entities!A:A,MATCH(JRF!$Q99,Entities!J:J,0)),"")&amp;IFERROR(INDEX(Entities!A:A,MATCH(JRF!$Q99,Entities!K:K,0)),"")&amp;IFERROR(INDEX(Entities!A:A,MATCH(JRF!$Q99,Entities!L:L,0)),"")&amp;IFERROR(INDEX(Entities!A:A,MATCH(JRF!$Q99,Entities!M:M,0)),"")&amp;IFERROR(INDEX(Entities!A:A,MATCH(JRF!$Q99,Entities!N:N,0)),"")&amp;IFERROR(INDEX(Entities!A:A,MATCH(JRF!$Q99,Entities!O:O,0)),"")&amp;IFERROR(INDEX(Entities!A:A,MATCH(JRF!$Q99,Entities!P:P,0)),"")&amp;IFERROR(INDEX(Entities!A:A,MATCH(JRF!$Q99,Entities!Q:Q,0)),"")&amp;IFERROR(INDEX(Entities!A:A,MATCH(JRF!$Q99,Entities!R:R,0)),"")&amp;IFERROR(INDEX(Entities!A:A,MATCH(JRF!$Q99,Entities!S:S,0)),"")&amp;IFERROR(INDEX(Entities!A:A,MATCH(JRF!$Q99,Entities!T:T,0)),"")&amp;IFERROR(INDEX(Entities!A:A,MATCH(JRF!$Q99,Entities!U:U,0)),"")&amp;IFERROR(INDEX(Entities!A:A,MATCH(JRF!$Q99,Entities!V:V,0)),"")&amp;IFERROR(INDEX(Entities!A:A,MATCH(JRF!$Q99,Entities!W:W,0)),"")&amp;IFERROR(INDEX(Entities!A:A,MATCH(JRF!$Q99,Entities!X:X,0)),"")&amp;IFERROR(INDEX(Entities!A:A,MATCH(JRF!$Q99,Entities!Y:Y,0)),"")&amp;IFERROR(INDEX(Entities!A:A,MATCH(JRF!$Q99,Entities!Z:Z,0)),"")&amp;IFERROR(INDEX(Entities!A:A,MATCH(JRF!$Q99,Entities!AA:AA,0)),"")&amp;IFERROR(INDEX(Entities!A:A,MATCH(JRF!$Q99,Entities!AB:AB,0)),"")&amp;IFERROR(INDEX(Entities!A:A,MATCH(JRF!$Q99,Entities!AC:AC,0)),"")&amp;IFERROR(INDEX(Entities!A:A,MATCH(JRF!$Q99,Entities!AD:AD,0)),"")</f>
        <v/>
      </c>
      <c r="AO86" s="171" t="str">
        <f>IFERROR(INDEX(Entities!A:A,MATCH(JRF!$B99,Entities!C:C,0)),"")&amp;IFERROR(INDEX(Entities!A:A,MATCH(JRF!$B99,Entities!D:D,0)),"")&amp;IFERROR(INDEX(Entities!A:A,MATCH(JRF!$B99,Entities!E:E,0)),"")&amp;IFERROR(INDEX(Entities!A:A,MATCH(JRF!$B99,Entities!F:F,0)),"")&amp;IFERROR(INDEX(Entities!A:A,MATCH(JRF!$B99,Entities!G:G,0)),"")&amp;IFERROR(INDEX(Entities!A:A,MATCH(JRF!$B99,Entities!H:H,0)),"")&amp;IFERROR(INDEX(Entities!A:A,MATCH(JRF!$B99,Entities!I:I,0)),"")&amp;IFERROR(INDEX(Entities!A:A,MATCH(JRF!$B99,Entities!J:J,0)),"")&amp;IFERROR(INDEX(Entities!A:A,MATCH(JRF!$B99,Entities!K:K,0)),"")&amp;IFERROR(INDEX(Entities!A:A,MATCH(JRF!$B99,Entities!L:L,0)),"")&amp;IFERROR(INDEX(Entities!A:A,MATCH(JRF!$B99,Entities!M:M,0)),"")&amp;IFERROR(INDEX(Entities!A:A,MATCH(JRF!$B99,Entities!N:N,0)),"")&amp;IFERROR(INDEX(Entities!A:A,MATCH(JRF!$B99,Entities!O:O,0)),"")&amp;IFERROR(INDEX(Entities!A:A,MATCH(JRF!$B99,Entities!P:P,0)),"")&amp;IFERROR(INDEX(Entities!A:A,MATCH(JRF!$B99,Entities!Q:Q,0)),"")&amp;IFERROR(INDEX(Entities!A:A,MATCH(JRF!$B99,Entities!R:R,0)),"")&amp;IFERROR(INDEX(Entities!A:A,MATCH(JRF!$B99,Entities!S:S,0)),"")&amp;IFERROR(INDEX(Entities!A:A,MATCH(JRF!$B99,Entities!T:T,0)),"")&amp;IFERROR(INDEX(Entities!A:A,MATCH(JRF!$B99,Entities!U:U,0)),"")&amp;IFERROR(INDEX(Entities!A:A,MATCH(JRF!$B99,Entities!V:V,0)),"")&amp;IFERROR(INDEX(Entities!A:A,MATCH(JRF!$B99,Entities!W:W,0)),"")&amp;IFERROR(INDEX(Entities!A:A,MATCH(JRF!$B99,Entities!X:X,0)),"")&amp;IFERROR(INDEX(Entities!A:A,MATCH(JRF!$B99,Entities!Y:Y,0)),"")&amp;IFERROR(INDEX(Entities!A:A,MATCH(JRF!$B99,Entities!Z:Z,0)),"")&amp;IFERROR(INDEX(Entities!A:A,MATCH(JRF!$B99,Entities!AA:AA,0)),"")&amp;IFERROR(INDEX(Entities!A:A,MATCH(JRF!$B99,Entities!AB:AB,0)),"")&amp;IFERROR(INDEX(Entities!A:A,MATCH(JRF!$B99,Entities!AC:AC,0)),"")&amp;IFERROR(INDEX(Entities!A:A,MATCH(JRF!$B99,Entities!AD:AD,0)),"")</f>
        <v/>
      </c>
      <c r="AP86" s="171" t="str">
        <f>IF(JRF!B99=JRF!Q99,"",JRF!Q99&amp;JRF!B99)</f>
        <v/>
      </c>
      <c r="AQ86" s="171" t="str">
        <f>IF(OR(JRF!B99="",JRF!Q99="",Checks!AN86="",Checks!AO86=""),"",IF(OR(JRF!B99=JRF!Q99,Checks!AN86=Checks!AO86),"Legal Entity/BU is same",IF(AN86&amp;AO86=IFERROR(VLOOKUP(AN86&amp;AO86,'Intercompany Master'!X:X,1,0),0),"Intercompany Agreement Exist","Intercompany Agreement Required")))</f>
        <v/>
      </c>
      <c r="AR86" t="str" cm="1">
        <f t="array" ref="AR86">IF("Intercompany Agreement Exist"=VLOOKUP(JRF!Q99&amp;JRF!B99,Checks!AP:AQ,2,0),VLOOKUP(Checks!AN86&amp;Checks!AO86,'Intercompany Master'!X:AN,{2,3,4,5,6,7,8,9,10,11,12,13,14,15,16,17},0),"")</f>
        <v/>
      </c>
      <c r="AS86" s="170"/>
      <c r="AU86" s="170"/>
      <c r="CG86" t="s">
        <v>1282</v>
      </c>
      <c r="CH86" t="s">
        <v>1283</v>
      </c>
      <c r="CI86" t="str">
        <f>IF(JRF!F99&gt;0,"",IF(JRF!B99="","",IF(LEFT(JRF!B99,1)=IFERROR(VLOOKUP(LEFT(JRF!B99,1),$CF$2:$CF$5,1,0),0),"Product Code Required",IF(JRF!C99="","",IF(JRF!C99=IFERROR(VLOOKUP(JRF!C99,$CH:$CH,1,0),0),"Product Code Required","NA")))))</f>
        <v/>
      </c>
      <c r="CJ86" t="str">
        <f>IF(JRF!AV99&gt;0,"",IF(JRF!Q99="","",IF(LEFT(JRF!Q99,1)=IFERROR(VLOOKUP(LEFT(JRF!Q99,1),$CF$2:$CF$5,1,0),0),"Product Code Required",IF(JRF!V99="","",IF(JRF!V99=IFERROR(VLOOKUP(JRF!V99,$CH:$CH,1,0),0),"Product Code Required","NA")))))</f>
        <v/>
      </c>
      <c r="CK86" t="str">
        <f>IFERROR(IF(LEN('Journal Template'!F97)&gt;0,"",IF('Journal Template'!A97="","",IF(LEFT('Journal Template'!A97,1)=IFERROR(VLOOKUP(LEFT('Journal Template'!A97,1),Checks!$CF$2:$CF$5,1,0),0),"Product Code Required",IF('Journal Template'!D97="","",IF('Journal Template'!D97=IFERROR(VLOOKUP('Journal Template'!D97,Checks!$CH:$CH,1,0),0),"Product Code Required","NA"))))),"")</f>
        <v/>
      </c>
      <c r="CM86" s="170" t="s">
        <v>1284</v>
      </c>
      <c r="CN86" t="s">
        <v>1285</v>
      </c>
    </row>
    <row r="87" spans="14:92">
      <c r="N87" t="s">
        <v>1286</v>
      </c>
      <c r="O87" t="s">
        <v>1287</v>
      </c>
      <c r="P87" t="s">
        <v>386</v>
      </c>
      <c r="Q87" s="150" t="str">
        <f>IF(JRF!D100="","",IF(IFERROR(VLOOKUP(JRF!D100,Checks!N:P,3,0),0)="A","","Inactive account in Use"))</f>
        <v/>
      </c>
      <c r="R87" t="str">
        <f>IFERROR(IF('Journal Template'!C499="","",IF(IFERROR(VLOOKUP('Journal Template'!C499,Checks!N:P,3,0),0)="A","","Inactive account in Use")),"")</f>
        <v/>
      </c>
      <c r="S87" t="s">
        <v>1288</v>
      </c>
      <c r="T87" t="s">
        <v>386</v>
      </c>
      <c r="U87" t="s">
        <v>381</v>
      </c>
      <c r="V87" s="150" t="str">
        <f>IF(JRF!C100="","",IF(IFERROR(VLOOKUP(JRF!C100,Checks!S:U,3,0),0)="A","Entry with System fund Dept",""))</f>
        <v/>
      </c>
      <c r="W87" t="str">
        <f>IFERROR(IF('Journal Template'!D499="","",IF(IFERROR(VLOOKUP('Journal Template'!D499,Checks!S:U,3,0),0)="A","Entry with System fund Dept","")),"")</f>
        <v/>
      </c>
      <c r="X87" t="s">
        <v>1289</v>
      </c>
      <c r="Y87" t="s">
        <v>389</v>
      </c>
      <c r="Z87" t="s">
        <v>1290</v>
      </c>
      <c r="AA87" t="s">
        <v>1291</v>
      </c>
      <c r="AB87" t="s">
        <v>125</v>
      </c>
      <c r="AC87" s="150" t="str">
        <f>IFERROR(IF(JRF!C100="","",IF(AND(VLOOKUP(JRF!C100,X:AA,4,0)=JRF!B100,VLOOKUP(JRF!C100,X:Y,2,0)="A"),"","Inactive Dept Combo Error")),"Inactive Dept Combo Error")</f>
        <v/>
      </c>
      <c r="AD87" t="str">
        <f>IFERROR(IF('Journal Template'!D499="","",IF(AND(VLOOKUP('Journal Template'!D499,X:AA,4,0)='Journal Template'!A499,VLOOKUP('Journal Template'!D499,X:Y,2,0)="A"),"","Inactive Dept Combo Error")),"")</f>
        <v/>
      </c>
      <c r="AK87" s="150" t="str">
        <f>IF(JRF!B100="","",IF(JRF!B100=IFERROR(VLOOKUP(JRF!B100,Checks!AI:AI,1,0),0),"Entry in Branch/Satellite BU's",""))</f>
        <v/>
      </c>
      <c r="AL87" t="str">
        <f>IFERROR(IF('Journal Template'!A499="","",IF('Journal Template'!A499=IFERROR(VLOOKUP('Journal Template'!A499,Checks!AI:AI,1,0),0),"Entry in Branch/Satellite BU's","")),"")</f>
        <v/>
      </c>
      <c r="AN87" t="str">
        <f>IFERROR(INDEX(Entities!A:A,MATCH(JRF!$Q100,Entities!C:C,0)),"")&amp;IFERROR(INDEX(Entities!A:A,MATCH(JRF!$Q100,Entities!D:D,0)),"")&amp;IFERROR(INDEX(Entities!A:A,MATCH(JRF!$Q100,Entities!E:E,0)),"")&amp;IFERROR(INDEX(Entities!A:A,MATCH(JRF!$Q100,Entities!F:F,0)),"")&amp;IFERROR(INDEX(Entities!A:A,MATCH(JRF!$Q100,Entities!G:G,0)),"")&amp;IFERROR(INDEX(Entities!A:A,MATCH(JRF!$Q100,Entities!H:H,0)),"")&amp;IFERROR(INDEX(Entities!A:A,MATCH(JRF!$Q100,Entities!I:I,0)),"")&amp;IFERROR(INDEX(Entities!A:A,MATCH(JRF!$Q100,Entities!J:J,0)),"")&amp;IFERROR(INDEX(Entities!A:A,MATCH(JRF!$Q100,Entities!K:K,0)),"")&amp;IFERROR(INDEX(Entities!A:A,MATCH(JRF!$Q100,Entities!L:L,0)),"")&amp;IFERROR(INDEX(Entities!A:A,MATCH(JRF!$Q100,Entities!M:M,0)),"")&amp;IFERROR(INDEX(Entities!A:A,MATCH(JRF!$Q100,Entities!N:N,0)),"")&amp;IFERROR(INDEX(Entities!A:A,MATCH(JRF!$Q100,Entities!O:O,0)),"")&amp;IFERROR(INDEX(Entities!A:A,MATCH(JRF!$Q100,Entities!P:P,0)),"")&amp;IFERROR(INDEX(Entities!A:A,MATCH(JRF!$Q100,Entities!Q:Q,0)),"")&amp;IFERROR(INDEX(Entities!A:A,MATCH(JRF!$Q100,Entities!R:R,0)),"")&amp;IFERROR(INDEX(Entities!A:A,MATCH(JRF!$Q100,Entities!S:S,0)),"")&amp;IFERROR(INDEX(Entities!A:A,MATCH(JRF!$Q100,Entities!T:T,0)),"")&amp;IFERROR(INDEX(Entities!A:A,MATCH(JRF!$Q100,Entities!U:U,0)),"")&amp;IFERROR(INDEX(Entities!A:A,MATCH(JRF!$Q100,Entities!V:V,0)),"")&amp;IFERROR(INDEX(Entities!A:A,MATCH(JRF!$Q100,Entities!W:W,0)),"")&amp;IFERROR(INDEX(Entities!A:A,MATCH(JRF!$Q100,Entities!X:X,0)),"")&amp;IFERROR(INDEX(Entities!A:A,MATCH(JRF!$Q100,Entities!Y:Y,0)),"")&amp;IFERROR(INDEX(Entities!A:A,MATCH(JRF!$Q100,Entities!Z:Z,0)),"")&amp;IFERROR(INDEX(Entities!A:A,MATCH(JRF!$Q100,Entities!AA:AA,0)),"")&amp;IFERROR(INDEX(Entities!A:A,MATCH(JRF!$Q100,Entities!AB:AB,0)),"")&amp;IFERROR(INDEX(Entities!A:A,MATCH(JRF!$Q100,Entities!AC:AC,0)),"")&amp;IFERROR(INDEX(Entities!A:A,MATCH(JRF!$Q100,Entities!AD:AD,0)),"")</f>
        <v/>
      </c>
      <c r="AO87" s="171" t="str">
        <f>IFERROR(INDEX(Entities!A:A,MATCH(JRF!$B100,Entities!C:C,0)),"")&amp;IFERROR(INDEX(Entities!A:A,MATCH(JRF!$B100,Entities!D:D,0)),"")&amp;IFERROR(INDEX(Entities!A:A,MATCH(JRF!$B100,Entities!E:E,0)),"")&amp;IFERROR(INDEX(Entities!A:A,MATCH(JRF!$B100,Entities!F:F,0)),"")&amp;IFERROR(INDEX(Entities!A:A,MATCH(JRF!$B100,Entities!G:G,0)),"")&amp;IFERROR(INDEX(Entities!A:A,MATCH(JRF!$B100,Entities!H:H,0)),"")&amp;IFERROR(INDEX(Entities!A:A,MATCH(JRF!$B100,Entities!I:I,0)),"")&amp;IFERROR(INDEX(Entities!A:A,MATCH(JRF!$B100,Entities!J:J,0)),"")&amp;IFERROR(INDEX(Entities!A:A,MATCH(JRF!$B100,Entities!K:K,0)),"")&amp;IFERROR(INDEX(Entities!A:A,MATCH(JRF!$B100,Entities!L:L,0)),"")&amp;IFERROR(INDEX(Entities!A:A,MATCH(JRF!$B100,Entities!M:M,0)),"")&amp;IFERROR(INDEX(Entities!A:A,MATCH(JRF!$B100,Entities!N:N,0)),"")&amp;IFERROR(INDEX(Entities!A:A,MATCH(JRF!$B100,Entities!O:O,0)),"")&amp;IFERROR(INDEX(Entities!A:A,MATCH(JRF!$B100,Entities!P:P,0)),"")&amp;IFERROR(INDEX(Entities!A:A,MATCH(JRF!$B100,Entities!Q:Q,0)),"")&amp;IFERROR(INDEX(Entities!A:A,MATCH(JRF!$B100,Entities!R:R,0)),"")&amp;IFERROR(INDEX(Entities!A:A,MATCH(JRF!$B100,Entities!S:S,0)),"")&amp;IFERROR(INDEX(Entities!A:A,MATCH(JRF!$B100,Entities!T:T,0)),"")&amp;IFERROR(INDEX(Entities!A:A,MATCH(JRF!$B100,Entities!U:U,0)),"")&amp;IFERROR(INDEX(Entities!A:A,MATCH(JRF!$B100,Entities!V:V,0)),"")&amp;IFERROR(INDEX(Entities!A:A,MATCH(JRF!$B100,Entities!W:W,0)),"")&amp;IFERROR(INDEX(Entities!A:A,MATCH(JRF!$B100,Entities!X:X,0)),"")&amp;IFERROR(INDEX(Entities!A:A,MATCH(JRF!$B100,Entities!Y:Y,0)),"")&amp;IFERROR(INDEX(Entities!A:A,MATCH(JRF!$B100,Entities!Z:Z,0)),"")&amp;IFERROR(INDEX(Entities!A:A,MATCH(JRF!$B100,Entities!AA:AA,0)),"")&amp;IFERROR(INDEX(Entities!A:A,MATCH(JRF!$B100,Entities!AB:AB,0)),"")&amp;IFERROR(INDEX(Entities!A:A,MATCH(JRF!$B100,Entities!AC:AC,0)),"")&amp;IFERROR(INDEX(Entities!A:A,MATCH(JRF!$B100,Entities!AD:AD,0)),"")</f>
        <v/>
      </c>
      <c r="AP87" s="171" t="str">
        <f>IF(JRF!B100=JRF!Q100,"",JRF!Q100&amp;JRF!B100)</f>
        <v/>
      </c>
      <c r="AQ87" s="171" t="str">
        <f>IF(OR(JRF!B100="",JRF!Q100="",Checks!AN87="",Checks!AO87=""),"",IF(OR(JRF!B100=JRF!Q100,Checks!AN87=Checks!AO87),"Legal Entity/BU is same",IF(AN87&amp;AO87=IFERROR(VLOOKUP(AN87&amp;AO87,'Intercompany Master'!X:X,1,0),0),"Intercompany Agreement Exist","Intercompany Agreement Required")))</f>
        <v/>
      </c>
      <c r="AR87" t="str" cm="1">
        <f t="array" ref="AR87">IF("Intercompany Agreement Exist"=VLOOKUP(JRF!Q100&amp;JRF!B100,Checks!AP:AQ,2,0),VLOOKUP(Checks!AN87&amp;Checks!AO87,'Intercompany Master'!X:AN,{2,3,4,5,6,7,8,9,10,11,12,13,14,15,16,17},0),"")</f>
        <v/>
      </c>
      <c r="AS87" s="170"/>
      <c r="AU87" s="170"/>
      <c r="CG87" t="s">
        <v>1292</v>
      </c>
      <c r="CH87" t="s">
        <v>1293</v>
      </c>
      <c r="CI87" t="str">
        <f>IF(JRF!F100&gt;0,"",IF(JRF!B100="","",IF(LEFT(JRF!B100,1)=IFERROR(VLOOKUP(LEFT(JRF!B100,1),$CF$2:$CF$5,1,0),0),"Product Code Required",IF(JRF!C100="","",IF(JRF!C100=IFERROR(VLOOKUP(JRF!C100,$CH:$CH,1,0),0),"Product Code Required","NA")))))</f>
        <v/>
      </c>
      <c r="CJ87" t="str">
        <f>IF(JRF!AV100&gt;0,"",IF(JRF!Q100="","",IF(LEFT(JRF!Q100,1)=IFERROR(VLOOKUP(LEFT(JRF!Q100,1),$CF$2:$CF$5,1,0),0),"Product Code Required",IF(JRF!V100="","",IF(JRF!V100=IFERROR(VLOOKUP(JRF!V100,$CH:$CH,1,0),0),"Product Code Required","NA")))))</f>
        <v/>
      </c>
      <c r="CK87" t="str">
        <f>IFERROR(IF(LEN('Journal Template'!F98)&gt;0,"",IF('Journal Template'!A98="","",IF(LEFT('Journal Template'!A98,1)=IFERROR(VLOOKUP(LEFT('Journal Template'!A98,1),Checks!$CF$2:$CF$5,1,0),0),"Product Code Required",IF('Journal Template'!D98="","",IF('Journal Template'!D98=IFERROR(VLOOKUP('Journal Template'!D98,Checks!$CH:$CH,1,0),0),"Product Code Required","NA"))))),"")</f>
        <v/>
      </c>
      <c r="CM87" s="170" t="s">
        <v>1294</v>
      </c>
      <c r="CN87" t="s">
        <v>1295</v>
      </c>
    </row>
    <row r="88" spans="14:92">
      <c r="N88" t="s">
        <v>1296</v>
      </c>
      <c r="O88" t="s">
        <v>1297</v>
      </c>
      <c r="P88" t="s">
        <v>386</v>
      </c>
      <c r="Q88" s="150" t="str">
        <f>IF(JRF!D101="","",IF(IFERROR(VLOOKUP(JRF!D101,Checks!N:P,3,0),0)="A","","Inactive account in Use"))</f>
        <v/>
      </c>
      <c r="R88" t="str">
        <f>IFERROR(IF('Journal Template'!C500="","",IF(IFERROR(VLOOKUP('Journal Template'!C500,Checks!N:P,3,0),0)="A","","Inactive account in Use")),"")</f>
        <v/>
      </c>
      <c r="S88" t="s">
        <v>1298</v>
      </c>
      <c r="T88" t="s">
        <v>386</v>
      </c>
      <c r="U88" t="s">
        <v>381</v>
      </c>
      <c r="V88" s="150" t="str">
        <f>IF(JRF!C101="","",IF(IFERROR(VLOOKUP(JRF!C101,Checks!S:U,3,0),0)="A","Entry with System fund Dept",""))</f>
        <v/>
      </c>
      <c r="W88" t="str">
        <f>IFERROR(IF('Journal Template'!D500="","",IF(IFERROR(VLOOKUP('Journal Template'!D500,Checks!S:U,3,0),0)="A","Entry with System fund Dept","")),"")</f>
        <v/>
      </c>
      <c r="X88" t="s">
        <v>1299</v>
      </c>
      <c r="Y88" t="s">
        <v>389</v>
      </c>
      <c r="Z88" t="s">
        <v>1300</v>
      </c>
      <c r="AA88" t="s">
        <v>1096</v>
      </c>
      <c r="AB88" t="s">
        <v>125</v>
      </c>
      <c r="AC88" s="150" t="str">
        <f>IFERROR(IF(JRF!C101="","",IF(AND(VLOOKUP(JRF!C101,X:AA,4,0)=JRF!B101,VLOOKUP(JRF!C101,X:Y,2,0)="A"),"","Inactive Dept Combo Error")),"Inactive Dept Combo Error")</f>
        <v/>
      </c>
      <c r="AD88" t="str">
        <f>IFERROR(IF('Journal Template'!D500="","",IF(AND(VLOOKUP('Journal Template'!D500,X:AA,4,0)='Journal Template'!A500,VLOOKUP('Journal Template'!D500,X:Y,2,0)="A"),"","Inactive Dept Combo Error")),"")</f>
        <v/>
      </c>
      <c r="AK88" s="150" t="str">
        <f>IF(JRF!B101="","",IF(JRF!B101=IFERROR(VLOOKUP(JRF!B101,Checks!AI:AI,1,0),0),"Entry in Branch/Satellite BU's",""))</f>
        <v/>
      </c>
      <c r="AL88" t="str">
        <f>IFERROR(IF('Journal Template'!A500="","",IF('Journal Template'!A500=IFERROR(VLOOKUP('Journal Template'!A500,Checks!AI:AI,1,0),0),"Entry in Branch/Satellite BU's","")),"")</f>
        <v/>
      </c>
      <c r="AN88" t="str">
        <f>IFERROR(INDEX(Entities!A:A,MATCH(JRF!$Q101,Entities!C:C,0)),"")&amp;IFERROR(INDEX(Entities!A:A,MATCH(JRF!$Q101,Entities!D:D,0)),"")&amp;IFERROR(INDEX(Entities!A:A,MATCH(JRF!$Q101,Entities!E:E,0)),"")&amp;IFERROR(INDEX(Entities!A:A,MATCH(JRF!$Q101,Entities!F:F,0)),"")&amp;IFERROR(INDEX(Entities!A:A,MATCH(JRF!$Q101,Entities!G:G,0)),"")&amp;IFERROR(INDEX(Entities!A:A,MATCH(JRF!$Q101,Entities!H:H,0)),"")&amp;IFERROR(INDEX(Entities!A:A,MATCH(JRF!$Q101,Entities!I:I,0)),"")&amp;IFERROR(INDEX(Entities!A:A,MATCH(JRF!$Q101,Entities!J:J,0)),"")&amp;IFERROR(INDEX(Entities!A:A,MATCH(JRF!$Q101,Entities!K:K,0)),"")&amp;IFERROR(INDEX(Entities!A:A,MATCH(JRF!$Q101,Entities!L:L,0)),"")&amp;IFERROR(INDEX(Entities!A:A,MATCH(JRF!$Q101,Entities!M:M,0)),"")&amp;IFERROR(INDEX(Entities!A:A,MATCH(JRF!$Q101,Entities!N:N,0)),"")&amp;IFERROR(INDEX(Entities!A:A,MATCH(JRF!$Q101,Entities!O:O,0)),"")&amp;IFERROR(INDEX(Entities!A:A,MATCH(JRF!$Q101,Entities!P:P,0)),"")&amp;IFERROR(INDEX(Entities!A:A,MATCH(JRF!$Q101,Entities!Q:Q,0)),"")&amp;IFERROR(INDEX(Entities!A:A,MATCH(JRF!$Q101,Entities!R:R,0)),"")&amp;IFERROR(INDEX(Entities!A:A,MATCH(JRF!$Q101,Entities!S:S,0)),"")&amp;IFERROR(INDEX(Entities!A:A,MATCH(JRF!$Q101,Entities!T:T,0)),"")&amp;IFERROR(INDEX(Entities!A:A,MATCH(JRF!$Q101,Entities!U:U,0)),"")&amp;IFERROR(INDEX(Entities!A:A,MATCH(JRF!$Q101,Entities!V:V,0)),"")&amp;IFERROR(INDEX(Entities!A:A,MATCH(JRF!$Q101,Entities!W:W,0)),"")&amp;IFERROR(INDEX(Entities!A:A,MATCH(JRF!$Q101,Entities!X:X,0)),"")&amp;IFERROR(INDEX(Entities!A:A,MATCH(JRF!$Q101,Entities!Y:Y,0)),"")&amp;IFERROR(INDEX(Entities!A:A,MATCH(JRF!$Q101,Entities!Z:Z,0)),"")&amp;IFERROR(INDEX(Entities!A:A,MATCH(JRF!$Q101,Entities!AA:AA,0)),"")&amp;IFERROR(INDEX(Entities!A:A,MATCH(JRF!$Q101,Entities!AB:AB,0)),"")&amp;IFERROR(INDEX(Entities!A:A,MATCH(JRF!$Q101,Entities!AC:AC,0)),"")&amp;IFERROR(INDEX(Entities!A:A,MATCH(JRF!$Q101,Entities!AD:AD,0)),"")</f>
        <v/>
      </c>
      <c r="AO88" s="171" t="str">
        <f>IFERROR(INDEX(Entities!A:A,MATCH(JRF!$B101,Entities!C:C,0)),"")&amp;IFERROR(INDEX(Entities!A:A,MATCH(JRF!$B101,Entities!D:D,0)),"")&amp;IFERROR(INDEX(Entities!A:A,MATCH(JRF!$B101,Entities!E:E,0)),"")&amp;IFERROR(INDEX(Entities!A:A,MATCH(JRF!$B101,Entities!F:F,0)),"")&amp;IFERROR(INDEX(Entities!A:A,MATCH(JRF!$B101,Entities!G:G,0)),"")&amp;IFERROR(INDEX(Entities!A:A,MATCH(JRF!$B101,Entities!H:H,0)),"")&amp;IFERROR(INDEX(Entities!A:A,MATCH(JRF!$B101,Entities!I:I,0)),"")&amp;IFERROR(INDEX(Entities!A:A,MATCH(JRF!$B101,Entities!J:J,0)),"")&amp;IFERROR(INDEX(Entities!A:A,MATCH(JRF!$B101,Entities!K:K,0)),"")&amp;IFERROR(INDEX(Entities!A:A,MATCH(JRF!$B101,Entities!L:L,0)),"")&amp;IFERROR(INDEX(Entities!A:A,MATCH(JRF!$B101,Entities!M:M,0)),"")&amp;IFERROR(INDEX(Entities!A:A,MATCH(JRF!$B101,Entities!N:N,0)),"")&amp;IFERROR(INDEX(Entities!A:A,MATCH(JRF!$B101,Entities!O:O,0)),"")&amp;IFERROR(INDEX(Entities!A:A,MATCH(JRF!$B101,Entities!P:P,0)),"")&amp;IFERROR(INDEX(Entities!A:A,MATCH(JRF!$B101,Entities!Q:Q,0)),"")&amp;IFERROR(INDEX(Entities!A:A,MATCH(JRF!$B101,Entities!R:R,0)),"")&amp;IFERROR(INDEX(Entities!A:A,MATCH(JRF!$B101,Entities!S:S,0)),"")&amp;IFERROR(INDEX(Entities!A:A,MATCH(JRF!$B101,Entities!T:T,0)),"")&amp;IFERROR(INDEX(Entities!A:A,MATCH(JRF!$B101,Entities!U:U,0)),"")&amp;IFERROR(INDEX(Entities!A:A,MATCH(JRF!$B101,Entities!V:V,0)),"")&amp;IFERROR(INDEX(Entities!A:A,MATCH(JRF!$B101,Entities!W:W,0)),"")&amp;IFERROR(INDEX(Entities!A:A,MATCH(JRF!$B101,Entities!X:X,0)),"")&amp;IFERROR(INDEX(Entities!A:A,MATCH(JRF!$B101,Entities!Y:Y,0)),"")&amp;IFERROR(INDEX(Entities!A:A,MATCH(JRF!$B101,Entities!Z:Z,0)),"")&amp;IFERROR(INDEX(Entities!A:A,MATCH(JRF!$B101,Entities!AA:AA,0)),"")&amp;IFERROR(INDEX(Entities!A:A,MATCH(JRF!$B101,Entities!AB:AB,0)),"")&amp;IFERROR(INDEX(Entities!A:A,MATCH(JRF!$B101,Entities!AC:AC,0)),"")&amp;IFERROR(INDEX(Entities!A:A,MATCH(JRF!$B101,Entities!AD:AD,0)),"")</f>
        <v/>
      </c>
      <c r="AP88" s="171" t="str">
        <f>IF(JRF!B101=JRF!Q101,"",JRF!Q101&amp;JRF!B101)</f>
        <v/>
      </c>
      <c r="AQ88" s="171" t="str">
        <f>IF(OR(JRF!B101="",JRF!Q101="",Checks!AN88="",Checks!AO88=""),"",IF(OR(JRF!B101=JRF!Q101,Checks!AN88=Checks!AO88),"Legal Entity/BU is same",IF(AN88&amp;AO88=IFERROR(VLOOKUP(AN88&amp;AO88,'Intercompany Master'!X:X,1,0),0),"Intercompany Agreement Exist","Intercompany Agreement Required")))</f>
        <v/>
      </c>
      <c r="AR88" t="str" cm="1">
        <f t="array" ref="AR88">IF("Intercompany Agreement Exist"=VLOOKUP(JRF!Q101&amp;JRF!B101,Checks!AP:AQ,2,0),VLOOKUP(Checks!AN88&amp;Checks!AO88,'Intercompany Master'!X:AN,{2,3,4,5,6,7,8,9,10,11,12,13,14,15,16,17},0),"")</f>
        <v/>
      </c>
      <c r="AS88" s="170"/>
      <c r="AU88" s="170"/>
      <c r="CG88" t="s">
        <v>1301</v>
      </c>
      <c r="CH88" t="s">
        <v>1302</v>
      </c>
      <c r="CI88" t="str">
        <f>IF(JRF!F101&gt;0,"",IF(JRF!B101="","",IF(LEFT(JRF!B101,1)=IFERROR(VLOOKUP(LEFT(JRF!B101,1),$CF$2:$CF$5,1,0),0),"Product Code Required",IF(JRF!C101="","",IF(JRF!C101=IFERROR(VLOOKUP(JRF!C101,$CH:$CH,1,0),0),"Product Code Required","NA")))))</f>
        <v/>
      </c>
      <c r="CJ88" t="str">
        <f>IF(JRF!AV101&gt;0,"",IF(JRF!Q101="","",IF(LEFT(JRF!Q101,1)=IFERROR(VLOOKUP(LEFT(JRF!Q101,1),$CF$2:$CF$5,1,0),0),"Product Code Required",IF(JRF!V101="","",IF(JRF!V101=IFERROR(VLOOKUP(JRF!V101,$CH:$CH,1,0),0),"Product Code Required","NA")))))</f>
        <v/>
      </c>
      <c r="CK88" t="str">
        <f>IFERROR(IF(LEN('Journal Template'!F99)&gt;0,"",IF('Journal Template'!A99="","",IF(LEFT('Journal Template'!A99,1)=IFERROR(VLOOKUP(LEFT('Journal Template'!A99,1),Checks!$CF$2:$CF$5,1,0),0),"Product Code Required",IF('Journal Template'!D99="","",IF('Journal Template'!D99=IFERROR(VLOOKUP('Journal Template'!D99,Checks!$CH:$CH,1,0),0),"Product Code Required","NA"))))),"")</f>
        <v/>
      </c>
    </row>
    <row r="89" spans="14:92">
      <c r="N89" t="s">
        <v>1303</v>
      </c>
      <c r="O89" t="s">
        <v>1304</v>
      </c>
      <c r="P89" t="s">
        <v>386</v>
      </c>
      <c r="Q89" s="150" t="str">
        <f>IF(JRF!D102="","",IF(IFERROR(VLOOKUP(JRF!D102,Checks!N:P,3,0),0)="A","","Inactive account in Use"))</f>
        <v/>
      </c>
      <c r="R89" t="str">
        <f>IFERROR(IF('Journal Template'!C501="","",IF(IFERROR(VLOOKUP('Journal Template'!C501,Checks!N:P,3,0),0)="A","","Inactive account in Use")),"")</f>
        <v/>
      </c>
      <c r="S89" t="s">
        <v>1305</v>
      </c>
      <c r="T89" t="s">
        <v>386</v>
      </c>
      <c r="U89" t="s">
        <v>381</v>
      </c>
      <c r="V89" s="150" t="str">
        <f>IF(JRF!C102="","",IF(IFERROR(VLOOKUP(JRF!C102,Checks!S:U,3,0),0)="A","Entry with System fund Dept",""))</f>
        <v/>
      </c>
      <c r="W89" t="str">
        <f>IFERROR(IF('Journal Template'!D501="","",IF(IFERROR(VLOOKUP('Journal Template'!D501,Checks!S:U,3,0),0)="A","Entry with System fund Dept","")),"")</f>
        <v/>
      </c>
      <c r="X89" t="s">
        <v>1306</v>
      </c>
      <c r="Y89" t="s">
        <v>389</v>
      </c>
      <c r="Z89" t="s">
        <v>1307</v>
      </c>
      <c r="AA89" t="s">
        <v>1096</v>
      </c>
      <c r="AB89" t="s">
        <v>125</v>
      </c>
      <c r="AC89" s="150" t="str">
        <f>IFERROR(IF(JRF!C102="","",IF(AND(VLOOKUP(JRF!C102,X:AA,4,0)=JRF!B102,VLOOKUP(JRF!C102,X:Y,2,0)="A"),"","Inactive Dept Combo Error")),"Inactive Dept Combo Error")</f>
        <v/>
      </c>
      <c r="AD89" t="str">
        <f>IFERROR(IF('Journal Template'!D501="","",IF(AND(VLOOKUP('Journal Template'!D501,X:AA,4,0)='Journal Template'!A501,VLOOKUP('Journal Template'!D501,X:Y,2,0)="A"),"","Inactive Dept Combo Error")),"")</f>
        <v/>
      </c>
      <c r="AK89" s="150" t="str">
        <f>IF(JRF!B102="","",IF(JRF!B102=IFERROR(VLOOKUP(JRF!B102,Checks!AI:AI,1,0),0),"Entry in Branch/Satellite BU's",""))</f>
        <v/>
      </c>
      <c r="AL89" t="str">
        <f>IFERROR(IF('Journal Template'!A501="","",IF('Journal Template'!A501=IFERROR(VLOOKUP('Journal Template'!A501,Checks!AI:AI,1,0),0),"Entry in Branch/Satellite BU's","")),"")</f>
        <v/>
      </c>
      <c r="AN89" t="str">
        <f>IFERROR(INDEX(Entities!A:A,MATCH(JRF!$Q102,Entities!C:C,0)),"")&amp;IFERROR(INDEX(Entities!A:A,MATCH(JRF!$Q102,Entities!D:D,0)),"")&amp;IFERROR(INDEX(Entities!A:A,MATCH(JRF!$Q102,Entities!E:E,0)),"")&amp;IFERROR(INDEX(Entities!A:A,MATCH(JRF!$Q102,Entities!F:F,0)),"")&amp;IFERROR(INDEX(Entities!A:A,MATCH(JRF!$Q102,Entities!G:G,0)),"")&amp;IFERROR(INDEX(Entities!A:A,MATCH(JRF!$Q102,Entities!H:H,0)),"")&amp;IFERROR(INDEX(Entities!A:A,MATCH(JRF!$Q102,Entities!I:I,0)),"")&amp;IFERROR(INDEX(Entities!A:A,MATCH(JRF!$Q102,Entities!J:J,0)),"")&amp;IFERROR(INDEX(Entities!A:A,MATCH(JRF!$Q102,Entities!K:K,0)),"")&amp;IFERROR(INDEX(Entities!A:A,MATCH(JRF!$Q102,Entities!L:L,0)),"")&amp;IFERROR(INDEX(Entities!A:A,MATCH(JRF!$Q102,Entities!M:M,0)),"")&amp;IFERROR(INDEX(Entities!A:A,MATCH(JRF!$Q102,Entities!N:N,0)),"")&amp;IFERROR(INDEX(Entities!A:A,MATCH(JRF!$Q102,Entities!O:O,0)),"")&amp;IFERROR(INDEX(Entities!A:A,MATCH(JRF!$Q102,Entities!P:P,0)),"")&amp;IFERROR(INDEX(Entities!A:A,MATCH(JRF!$Q102,Entities!Q:Q,0)),"")&amp;IFERROR(INDEX(Entities!A:A,MATCH(JRF!$Q102,Entities!R:R,0)),"")&amp;IFERROR(INDEX(Entities!A:A,MATCH(JRF!$Q102,Entities!S:S,0)),"")&amp;IFERROR(INDEX(Entities!A:A,MATCH(JRF!$Q102,Entities!T:T,0)),"")&amp;IFERROR(INDEX(Entities!A:A,MATCH(JRF!$Q102,Entities!U:U,0)),"")&amp;IFERROR(INDEX(Entities!A:A,MATCH(JRF!$Q102,Entities!V:V,0)),"")&amp;IFERROR(INDEX(Entities!A:A,MATCH(JRF!$Q102,Entities!W:W,0)),"")&amp;IFERROR(INDEX(Entities!A:A,MATCH(JRF!$Q102,Entities!X:X,0)),"")&amp;IFERROR(INDEX(Entities!A:A,MATCH(JRF!$Q102,Entities!Y:Y,0)),"")&amp;IFERROR(INDEX(Entities!A:A,MATCH(JRF!$Q102,Entities!Z:Z,0)),"")&amp;IFERROR(INDEX(Entities!A:A,MATCH(JRF!$Q102,Entities!AA:AA,0)),"")&amp;IFERROR(INDEX(Entities!A:A,MATCH(JRF!$Q102,Entities!AB:AB,0)),"")&amp;IFERROR(INDEX(Entities!A:A,MATCH(JRF!$Q102,Entities!AC:AC,0)),"")&amp;IFERROR(INDEX(Entities!A:A,MATCH(JRF!$Q102,Entities!AD:AD,0)),"")</f>
        <v/>
      </c>
      <c r="AO89" s="171" t="str">
        <f>IFERROR(INDEX(Entities!A:A,MATCH(JRF!$B102,Entities!C:C,0)),"")&amp;IFERROR(INDEX(Entities!A:A,MATCH(JRF!$B102,Entities!D:D,0)),"")&amp;IFERROR(INDEX(Entities!A:A,MATCH(JRF!$B102,Entities!E:E,0)),"")&amp;IFERROR(INDEX(Entities!A:A,MATCH(JRF!$B102,Entities!F:F,0)),"")&amp;IFERROR(INDEX(Entities!A:A,MATCH(JRF!$B102,Entities!G:G,0)),"")&amp;IFERROR(INDEX(Entities!A:A,MATCH(JRF!$B102,Entities!H:H,0)),"")&amp;IFERROR(INDEX(Entities!A:A,MATCH(JRF!$B102,Entities!I:I,0)),"")&amp;IFERROR(INDEX(Entities!A:A,MATCH(JRF!$B102,Entities!J:J,0)),"")&amp;IFERROR(INDEX(Entities!A:A,MATCH(JRF!$B102,Entities!K:K,0)),"")&amp;IFERROR(INDEX(Entities!A:A,MATCH(JRF!$B102,Entities!L:L,0)),"")&amp;IFERROR(INDEX(Entities!A:A,MATCH(JRF!$B102,Entities!M:M,0)),"")&amp;IFERROR(INDEX(Entities!A:A,MATCH(JRF!$B102,Entities!N:N,0)),"")&amp;IFERROR(INDEX(Entities!A:A,MATCH(JRF!$B102,Entities!O:O,0)),"")&amp;IFERROR(INDEX(Entities!A:A,MATCH(JRF!$B102,Entities!P:P,0)),"")&amp;IFERROR(INDEX(Entities!A:A,MATCH(JRF!$B102,Entities!Q:Q,0)),"")&amp;IFERROR(INDEX(Entities!A:A,MATCH(JRF!$B102,Entities!R:R,0)),"")&amp;IFERROR(INDEX(Entities!A:A,MATCH(JRF!$B102,Entities!S:S,0)),"")&amp;IFERROR(INDEX(Entities!A:A,MATCH(JRF!$B102,Entities!T:T,0)),"")&amp;IFERROR(INDEX(Entities!A:A,MATCH(JRF!$B102,Entities!U:U,0)),"")&amp;IFERROR(INDEX(Entities!A:A,MATCH(JRF!$B102,Entities!V:V,0)),"")&amp;IFERROR(INDEX(Entities!A:A,MATCH(JRF!$B102,Entities!W:W,0)),"")&amp;IFERROR(INDEX(Entities!A:A,MATCH(JRF!$B102,Entities!X:X,0)),"")&amp;IFERROR(INDEX(Entities!A:A,MATCH(JRF!$B102,Entities!Y:Y,0)),"")&amp;IFERROR(INDEX(Entities!A:A,MATCH(JRF!$B102,Entities!Z:Z,0)),"")&amp;IFERROR(INDEX(Entities!A:A,MATCH(JRF!$B102,Entities!AA:AA,0)),"")&amp;IFERROR(INDEX(Entities!A:A,MATCH(JRF!$B102,Entities!AB:AB,0)),"")&amp;IFERROR(INDEX(Entities!A:A,MATCH(JRF!$B102,Entities!AC:AC,0)),"")&amp;IFERROR(INDEX(Entities!A:A,MATCH(JRF!$B102,Entities!AD:AD,0)),"")</f>
        <v/>
      </c>
      <c r="AP89" s="171" t="str">
        <f>IF(JRF!B102=JRF!Q102,"",JRF!Q102&amp;JRF!B102)</f>
        <v/>
      </c>
      <c r="AQ89" s="171" t="str">
        <f>IF(OR(JRF!B102="",JRF!Q102="",Checks!AN89="",Checks!AO89=""),"",IF(OR(JRF!B102=JRF!Q102,Checks!AN89=Checks!AO89),"Legal Entity/BU is same",IF(AN89&amp;AO89=IFERROR(VLOOKUP(AN89&amp;AO89,'Intercompany Master'!X:X,1,0),0),"Intercompany Agreement Exist","Intercompany Agreement Required")))</f>
        <v/>
      </c>
      <c r="AR89" t="str" cm="1">
        <f t="array" ref="AR89">IF("Intercompany Agreement Exist"=VLOOKUP(JRF!Q102&amp;JRF!B102,Checks!AP:AQ,2,0),VLOOKUP(Checks!AN89&amp;Checks!AO89,'Intercompany Master'!X:AN,{2,3,4,5,6,7,8,9,10,11,12,13,14,15,16,17},0),"")</f>
        <v/>
      </c>
      <c r="AS89" s="170"/>
      <c r="AU89" s="170"/>
      <c r="CG89" t="s">
        <v>1308</v>
      </c>
      <c r="CH89" t="s">
        <v>1309</v>
      </c>
      <c r="CI89" t="str">
        <f>IF(JRF!F102&gt;0,"",IF(JRF!B102="","",IF(LEFT(JRF!B102,1)=IFERROR(VLOOKUP(LEFT(JRF!B102,1),$CF$2:$CF$5,1,0),0),"Product Code Required",IF(JRF!C102="","",IF(JRF!C102=IFERROR(VLOOKUP(JRF!C102,$CH:$CH,1,0),0),"Product Code Required","NA")))))</f>
        <v/>
      </c>
      <c r="CJ89" t="str">
        <f>IF(JRF!AV102&gt;0,"",IF(JRF!Q102="","",IF(LEFT(JRF!Q102,1)=IFERROR(VLOOKUP(LEFT(JRF!Q102,1),$CF$2:$CF$5,1,0),0),"Product Code Required",IF(JRF!V102="","",IF(JRF!V102=IFERROR(VLOOKUP(JRF!V102,$CH:$CH,1,0),0),"Product Code Required","NA")))))</f>
        <v/>
      </c>
      <c r="CK89" t="str">
        <f>IFERROR(IF(LEN('Journal Template'!F100)&gt;0,"",IF('Journal Template'!A100="","",IF(LEFT('Journal Template'!A100,1)=IFERROR(VLOOKUP(LEFT('Journal Template'!A100,1),Checks!$CF$2:$CF$5,1,0),0),"Product Code Required",IF('Journal Template'!D100="","",IF('Journal Template'!D100=IFERROR(VLOOKUP('Journal Template'!D100,Checks!$CH:$CH,1,0),0),"Product Code Required","NA"))))),"")</f>
        <v/>
      </c>
    </row>
    <row r="90" spans="14:92">
      <c r="N90" t="s">
        <v>1310</v>
      </c>
      <c r="O90" t="s">
        <v>1311</v>
      </c>
      <c r="P90" t="s">
        <v>386</v>
      </c>
      <c r="Q90" s="150" t="str">
        <f>IF(JRF!D103="","",IF(IFERROR(VLOOKUP(JRF!D103,Checks!N:P,3,0),0)="A","","Inactive account in Use"))</f>
        <v/>
      </c>
      <c r="R90" t="str">
        <f>IFERROR(IF('Journal Template'!C502="","",IF(IFERROR(VLOOKUP('Journal Template'!C502,Checks!N:P,3,0),0)="A","","Inactive account in Use")),"")</f>
        <v/>
      </c>
      <c r="S90" t="s">
        <v>1312</v>
      </c>
      <c r="T90" t="s">
        <v>386</v>
      </c>
      <c r="U90" t="s">
        <v>381</v>
      </c>
      <c r="V90" s="150" t="str">
        <f>IF(JRF!C103="","",IF(IFERROR(VLOOKUP(JRF!C103,Checks!S:U,3,0),0)="A","Entry with System fund Dept",""))</f>
        <v/>
      </c>
      <c r="W90" t="str">
        <f>IFERROR(IF('Journal Template'!D502="","",IF(IFERROR(VLOOKUP('Journal Template'!D502,Checks!S:U,3,0),0)="A","Entry with System fund Dept","")),"")</f>
        <v/>
      </c>
      <c r="X90" t="s">
        <v>1313</v>
      </c>
      <c r="Y90" t="s">
        <v>389</v>
      </c>
      <c r="Z90" t="s">
        <v>1314</v>
      </c>
      <c r="AA90" t="s">
        <v>391</v>
      </c>
      <c r="AB90" t="s">
        <v>125</v>
      </c>
      <c r="AC90" s="150" t="str">
        <f>IFERROR(IF(JRF!C103="","",IF(AND(VLOOKUP(JRF!C103,X:AA,4,0)=JRF!B103,VLOOKUP(JRF!C103,X:Y,2,0)="A"),"","Inactive Dept Combo Error")),"Inactive Dept Combo Error")</f>
        <v/>
      </c>
      <c r="AD90" t="str">
        <f>IFERROR(IF('Journal Template'!D502="","",IF(AND(VLOOKUP('Journal Template'!D502,X:AA,4,0)='Journal Template'!A502,VLOOKUP('Journal Template'!D502,X:Y,2,0)="A"),"","Inactive Dept Combo Error")),"")</f>
        <v/>
      </c>
      <c r="AK90" s="150" t="str">
        <f>IF(JRF!B103="","",IF(JRF!B103=IFERROR(VLOOKUP(JRF!B103,Checks!AI:AI,1,0),0),"Entry in Branch/Satellite BU's",""))</f>
        <v/>
      </c>
      <c r="AL90" t="str">
        <f>IFERROR(IF('Journal Template'!A502="","",IF('Journal Template'!A502=IFERROR(VLOOKUP('Journal Template'!A502,Checks!AI:AI,1,0),0),"Entry in Branch/Satellite BU's","")),"")</f>
        <v/>
      </c>
      <c r="AN90" t="str">
        <f>IFERROR(INDEX(Entities!A:A,MATCH(JRF!$Q103,Entities!C:C,0)),"")&amp;IFERROR(INDEX(Entities!A:A,MATCH(JRF!$Q103,Entities!D:D,0)),"")&amp;IFERROR(INDEX(Entities!A:A,MATCH(JRF!$Q103,Entities!E:E,0)),"")&amp;IFERROR(INDEX(Entities!A:A,MATCH(JRF!$Q103,Entities!F:F,0)),"")&amp;IFERROR(INDEX(Entities!A:A,MATCH(JRF!$Q103,Entities!G:G,0)),"")&amp;IFERROR(INDEX(Entities!A:A,MATCH(JRF!$Q103,Entities!H:H,0)),"")&amp;IFERROR(INDEX(Entities!A:A,MATCH(JRF!$Q103,Entities!I:I,0)),"")&amp;IFERROR(INDEX(Entities!A:A,MATCH(JRF!$Q103,Entities!J:J,0)),"")&amp;IFERROR(INDEX(Entities!A:A,MATCH(JRF!$Q103,Entities!K:K,0)),"")&amp;IFERROR(INDEX(Entities!A:A,MATCH(JRF!$Q103,Entities!L:L,0)),"")&amp;IFERROR(INDEX(Entities!A:A,MATCH(JRF!$Q103,Entities!M:M,0)),"")&amp;IFERROR(INDEX(Entities!A:A,MATCH(JRF!$Q103,Entities!N:N,0)),"")&amp;IFERROR(INDEX(Entities!A:A,MATCH(JRF!$Q103,Entities!O:O,0)),"")&amp;IFERROR(INDEX(Entities!A:A,MATCH(JRF!$Q103,Entities!P:P,0)),"")&amp;IFERROR(INDEX(Entities!A:A,MATCH(JRF!$Q103,Entities!Q:Q,0)),"")&amp;IFERROR(INDEX(Entities!A:A,MATCH(JRF!$Q103,Entities!R:R,0)),"")&amp;IFERROR(INDEX(Entities!A:A,MATCH(JRF!$Q103,Entities!S:S,0)),"")&amp;IFERROR(INDEX(Entities!A:A,MATCH(JRF!$Q103,Entities!T:T,0)),"")&amp;IFERROR(INDEX(Entities!A:A,MATCH(JRF!$Q103,Entities!U:U,0)),"")&amp;IFERROR(INDEX(Entities!A:A,MATCH(JRF!$Q103,Entities!V:V,0)),"")&amp;IFERROR(INDEX(Entities!A:A,MATCH(JRF!$Q103,Entities!W:W,0)),"")&amp;IFERROR(INDEX(Entities!A:A,MATCH(JRF!$Q103,Entities!X:X,0)),"")&amp;IFERROR(INDEX(Entities!A:A,MATCH(JRF!$Q103,Entities!Y:Y,0)),"")&amp;IFERROR(INDEX(Entities!A:A,MATCH(JRF!$Q103,Entities!Z:Z,0)),"")&amp;IFERROR(INDEX(Entities!A:A,MATCH(JRF!$Q103,Entities!AA:AA,0)),"")&amp;IFERROR(INDEX(Entities!A:A,MATCH(JRF!$Q103,Entities!AB:AB,0)),"")&amp;IFERROR(INDEX(Entities!A:A,MATCH(JRF!$Q103,Entities!AC:AC,0)),"")&amp;IFERROR(INDEX(Entities!A:A,MATCH(JRF!$Q103,Entities!AD:AD,0)),"")</f>
        <v/>
      </c>
      <c r="AO90" s="171" t="str">
        <f>IFERROR(INDEX(Entities!A:A,MATCH(JRF!$B103,Entities!C:C,0)),"")&amp;IFERROR(INDEX(Entities!A:A,MATCH(JRF!$B103,Entities!D:D,0)),"")&amp;IFERROR(INDEX(Entities!A:A,MATCH(JRF!$B103,Entities!E:E,0)),"")&amp;IFERROR(INDEX(Entities!A:A,MATCH(JRF!$B103,Entities!F:F,0)),"")&amp;IFERROR(INDEX(Entities!A:A,MATCH(JRF!$B103,Entities!G:G,0)),"")&amp;IFERROR(INDEX(Entities!A:A,MATCH(JRF!$B103,Entities!H:H,0)),"")&amp;IFERROR(INDEX(Entities!A:A,MATCH(JRF!$B103,Entities!I:I,0)),"")&amp;IFERROR(INDEX(Entities!A:A,MATCH(JRF!$B103,Entities!J:J,0)),"")&amp;IFERROR(INDEX(Entities!A:A,MATCH(JRF!$B103,Entities!K:K,0)),"")&amp;IFERROR(INDEX(Entities!A:A,MATCH(JRF!$B103,Entities!L:L,0)),"")&amp;IFERROR(INDEX(Entities!A:A,MATCH(JRF!$B103,Entities!M:M,0)),"")&amp;IFERROR(INDEX(Entities!A:A,MATCH(JRF!$B103,Entities!N:N,0)),"")&amp;IFERROR(INDEX(Entities!A:A,MATCH(JRF!$B103,Entities!O:O,0)),"")&amp;IFERROR(INDEX(Entities!A:A,MATCH(JRF!$B103,Entities!P:P,0)),"")&amp;IFERROR(INDEX(Entities!A:A,MATCH(JRF!$B103,Entities!Q:Q,0)),"")&amp;IFERROR(INDEX(Entities!A:A,MATCH(JRF!$B103,Entities!R:R,0)),"")&amp;IFERROR(INDEX(Entities!A:A,MATCH(JRF!$B103,Entities!S:S,0)),"")&amp;IFERROR(INDEX(Entities!A:A,MATCH(JRF!$B103,Entities!T:T,0)),"")&amp;IFERROR(INDEX(Entities!A:A,MATCH(JRF!$B103,Entities!U:U,0)),"")&amp;IFERROR(INDEX(Entities!A:A,MATCH(JRF!$B103,Entities!V:V,0)),"")&amp;IFERROR(INDEX(Entities!A:A,MATCH(JRF!$B103,Entities!W:W,0)),"")&amp;IFERROR(INDEX(Entities!A:A,MATCH(JRF!$B103,Entities!X:X,0)),"")&amp;IFERROR(INDEX(Entities!A:A,MATCH(JRF!$B103,Entities!Y:Y,0)),"")&amp;IFERROR(INDEX(Entities!A:A,MATCH(JRF!$B103,Entities!Z:Z,0)),"")&amp;IFERROR(INDEX(Entities!A:A,MATCH(JRF!$B103,Entities!AA:AA,0)),"")&amp;IFERROR(INDEX(Entities!A:A,MATCH(JRF!$B103,Entities!AB:AB,0)),"")&amp;IFERROR(INDEX(Entities!A:A,MATCH(JRF!$B103,Entities!AC:AC,0)),"")&amp;IFERROR(INDEX(Entities!A:A,MATCH(JRF!$B103,Entities!AD:AD,0)),"")</f>
        <v/>
      </c>
      <c r="AP90" s="171" t="str">
        <f>IF(JRF!B103=JRF!Q103,"",JRF!Q103&amp;JRF!B103)</f>
        <v/>
      </c>
      <c r="AQ90" s="171" t="str">
        <f>IF(OR(JRF!B103="",JRF!Q103="",Checks!AN90="",Checks!AO90=""),"",IF(OR(JRF!B103=JRF!Q103,Checks!AN90=Checks!AO90),"Legal Entity/BU is same",IF(AN90&amp;AO90=IFERROR(VLOOKUP(AN90&amp;AO90,'Intercompany Master'!X:X,1,0),0),"Intercompany Agreement Exist","Intercompany Agreement Required")))</f>
        <v/>
      </c>
      <c r="AR90" t="str" cm="1">
        <f t="array" ref="AR90">IF("Intercompany Agreement Exist"=VLOOKUP(JRF!Q103&amp;JRF!B103,Checks!AP:AQ,2,0),VLOOKUP(Checks!AN90&amp;Checks!AO90,'Intercompany Master'!X:AN,{2,3,4,5,6,7,8,9,10,11,12,13,14,15,16,17},0),"")</f>
        <v/>
      </c>
      <c r="AS90" s="170"/>
      <c r="AU90" s="170"/>
      <c r="CG90" t="s">
        <v>1168</v>
      </c>
      <c r="CH90" t="s">
        <v>1315</v>
      </c>
      <c r="CI90" t="str">
        <f>IF(JRF!F103&gt;0,"",IF(JRF!B103="","",IF(LEFT(JRF!B103,1)=IFERROR(VLOOKUP(LEFT(JRF!B103,1),$CF$2:$CF$5,1,0),0),"Product Code Required",IF(JRF!C103="","",IF(JRF!C103=IFERROR(VLOOKUP(JRF!C103,$CH:$CH,1,0),0),"Product Code Required","NA")))))</f>
        <v/>
      </c>
      <c r="CJ90" t="str">
        <f>IF(JRF!AV103&gt;0,"",IF(JRF!Q103="","",IF(LEFT(JRF!Q103,1)=IFERROR(VLOOKUP(LEFT(JRF!Q103,1),$CF$2:$CF$5,1,0),0),"Product Code Required",IF(JRF!V103="","",IF(JRF!V103=IFERROR(VLOOKUP(JRF!V103,$CH:$CH,1,0),0),"Product Code Required","NA")))))</f>
        <v/>
      </c>
      <c r="CK90" t="str">
        <f>IFERROR(IF(LEN('Journal Template'!F101)&gt;0,"",IF('Journal Template'!A101="","",IF(LEFT('Journal Template'!A101,1)=IFERROR(VLOOKUP(LEFT('Journal Template'!A101,1),Checks!$CF$2:$CF$5,1,0),0),"Product Code Required",IF('Journal Template'!D101="","",IF('Journal Template'!D101=IFERROR(VLOOKUP('Journal Template'!D101,Checks!$CH:$CH,1,0),0),"Product Code Required","NA"))))),"")</f>
        <v/>
      </c>
    </row>
    <row r="91" spans="14:92">
      <c r="N91" t="s">
        <v>1316</v>
      </c>
      <c r="O91" t="s">
        <v>1317</v>
      </c>
      <c r="P91" t="s">
        <v>386</v>
      </c>
      <c r="Q91" s="150" t="str">
        <f>IF(JRF!D104="","",IF(IFERROR(VLOOKUP(JRF!D104,Checks!N:P,3,0),0)="A","","Inactive account in Use"))</f>
        <v/>
      </c>
      <c r="R91" t="str">
        <f>IFERROR(IF('Journal Template'!C503="","",IF(IFERROR(VLOOKUP('Journal Template'!C503,Checks!N:P,3,0),0)="A","","Inactive account in Use")),"")</f>
        <v/>
      </c>
      <c r="S91" t="s">
        <v>1318</v>
      </c>
      <c r="T91" t="s">
        <v>386</v>
      </c>
      <c r="U91" t="s">
        <v>381</v>
      </c>
      <c r="V91" s="150" t="str">
        <f>IF(JRF!C104="","",IF(IFERROR(VLOOKUP(JRF!C104,Checks!S:U,3,0),0)="A","Entry with System fund Dept",""))</f>
        <v/>
      </c>
      <c r="W91" t="str">
        <f>IFERROR(IF('Journal Template'!D503="","",IF(IFERROR(VLOOKUP('Journal Template'!D503,Checks!S:U,3,0),0)="A","Entry with System fund Dept","")),"")</f>
        <v/>
      </c>
      <c r="X91" t="s">
        <v>1319</v>
      </c>
      <c r="Y91" t="s">
        <v>389</v>
      </c>
      <c r="Z91" t="s">
        <v>1320</v>
      </c>
      <c r="AA91" t="s">
        <v>391</v>
      </c>
      <c r="AB91" t="s">
        <v>125</v>
      </c>
      <c r="AC91" s="150" t="str">
        <f>IFERROR(IF(JRF!C104="","",IF(AND(VLOOKUP(JRF!C104,X:AA,4,0)=JRF!B104,VLOOKUP(JRF!C104,X:Y,2,0)="A"),"","Inactive Dept Combo Error")),"Inactive Dept Combo Error")</f>
        <v/>
      </c>
      <c r="AD91" t="str">
        <f>IFERROR(IF('Journal Template'!D503="","",IF(AND(VLOOKUP('Journal Template'!D503,X:AA,4,0)='Journal Template'!A503,VLOOKUP('Journal Template'!D503,X:Y,2,0)="A"),"","Inactive Dept Combo Error")),"")</f>
        <v/>
      </c>
      <c r="AK91" s="150" t="str">
        <f>IF(JRF!B104="","",IF(JRF!B104=IFERROR(VLOOKUP(JRF!B104,Checks!AI:AI,1,0),0),"Entry in Branch/Satellite BU's",""))</f>
        <v/>
      </c>
      <c r="AL91" t="str">
        <f>IFERROR(IF('Journal Template'!A503="","",IF('Journal Template'!A503=IFERROR(VLOOKUP('Journal Template'!A503,Checks!AI:AI,1,0),0),"Entry in Branch/Satellite BU's","")),"")</f>
        <v/>
      </c>
      <c r="AN91" t="str">
        <f>IFERROR(INDEX(Entities!A:A,MATCH(JRF!$Q104,Entities!C:C,0)),"")&amp;IFERROR(INDEX(Entities!A:A,MATCH(JRF!$Q104,Entities!D:D,0)),"")&amp;IFERROR(INDEX(Entities!A:A,MATCH(JRF!$Q104,Entities!E:E,0)),"")&amp;IFERROR(INDEX(Entities!A:A,MATCH(JRF!$Q104,Entities!F:F,0)),"")&amp;IFERROR(INDEX(Entities!A:A,MATCH(JRF!$Q104,Entities!G:G,0)),"")&amp;IFERROR(INDEX(Entities!A:A,MATCH(JRF!$Q104,Entities!H:H,0)),"")&amp;IFERROR(INDEX(Entities!A:A,MATCH(JRF!$Q104,Entities!I:I,0)),"")&amp;IFERROR(INDEX(Entities!A:A,MATCH(JRF!$Q104,Entities!J:J,0)),"")&amp;IFERROR(INDEX(Entities!A:A,MATCH(JRF!$Q104,Entities!K:K,0)),"")&amp;IFERROR(INDEX(Entities!A:A,MATCH(JRF!$Q104,Entities!L:L,0)),"")&amp;IFERROR(INDEX(Entities!A:A,MATCH(JRF!$Q104,Entities!M:M,0)),"")&amp;IFERROR(INDEX(Entities!A:A,MATCH(JRF!$Q104,Entities!N:N,0)),"")&amp;IFERROR(INDEX(Entities!A:A,MATCH(JRF!$Q104,Entities!O:O,0)),"")&amp;IFERROR(INDEX(Entities!A:A,MATCH(JRF!$Q104,Entities!P:P,0)),"")&amp;IFERROR(INDEX(Entities!A:A,MATCH(JRF!$Q104,Entities!Q:Q,0)),"")&amp;IFERROR(INDEX(Entities!A:A,MATCH(JRF!$Q104,Entities!R:R,0)),"")&amp;IFERROR(INDEX(Entities!A:A,MATCH(JRF!$Q104,Entities!S:S,0)),"")&amp;IFERROR(INDEX(Entities!A:A,MATCH(JRF!$Q104,Entities!T:T,0)),"")&amp;IFERROR(INDEX(Entities!A:A,MATCH(JRF!$Q104,Entities!U:U,0)),"")&amp;IFERROR(INDEX(Entities!A:A,MATCH(JRF!$Q104,Entities!V:V,0)),"")&amp;IFERROR(INDEX(Entities!A:A,MATCH(JRF!$Q104,Entities!W:W,0)),"")&amp;IFERROR(INDEX(Entities!A:A,MATCH(JRF!$Q104,Entities!X:X,0)),"")&amp;IFERROR(INDEX(Entities!A:A,MATCH(JRF!$Q104,Entities!Y:Y,0)),"")&amp;IFERROR(INDEX(Entities!A:A,MATCH(JRF!$Q104,Entities!Z:Z,0)),"")&amp;IFERROR(INDEX(Entities!A:A,MATCH(JRF!$Q104,Entities!AA:AA,0)),"")&amp;IFERROR(INDEX(Entities!A:A,MATCH(JRF!$Q104,Entities!AB:AB,0)),"")&amp;IFERROR(INDEX(Entities!A:A,MATCH(JRF!$Q104,Entities!AC:AC,0)),"")&amp;IFERROR(INDEX(Entities!A:A,MATCH(JRF!$Q104,Entities!AD:AD,0)),"")</f>
        <v/>
      </c>
      <c r="AO91" s="171" t="str">
        <f>IFERROR(INDEX(Entities!A:A,MATCH(JRF!$B104,Entities!C:C,0)),"")&amp;IFERROR(INDEX(Entities!A:A,MATCH(JRF!$B104,Entities!D:D,0)),"")&amp;IFERROR(INDEX(Entities!A:A,MATCH(JRF!$B104,Entities!E:E,0)),"")&amp;IFERROR(INDEX(Entities!A:A,MATCH(JRF!$B104,Entities!F:F,0)),"")&amp;IFERROR(INDEX(Entities!A:A,MATCH(JRF!$B104,Entities!G:G,0)),"")&amp;IFERROR(INDEX(Entities!A:A,MATCH(JRF!$B104,Entities!H:H,0)),"")&amp;IFERROR(INDEX(Entities!A:A,MATCH(JRF!$B104,Entities!I:I,0)),"")&amp;IFERROR(INDEX(Entities!A:A,MATCH(JRF!$B104,Entities!J:J,0)),"")&amp;IFERROR(INDEX(Entities!A:A,MATCH(JRF!$B104,Entities!K:K,0)),"")&amp;IFERROR(INDEX(Entities!A:A,MATCH(JRF!$B104,Entities!L:L,0)),"")&amp;IFERROR(INDEX(Entities!A:A,MATCH(JRF!$B104,Entities!M:M,0)),"")&amp;IFERROR(INDEX(Entities!A:A,MATCH(JRF!$B104,Entities!N:N,0)),"")&amp;IFERROR(INDEX(Entities!A:A,MATCH(JRF!$B104,Entities!O:O,0)),"")&amp;IFERROR(INDEX(Entities!A:A,MATCH(JRF!$B104,Entities!P:P,0)),"")&amp;IFERROR(INDEX(Entities!A:A,MATCH(JRF!$B104,Entities!Q:Q,0)),"")&amp;IFERROR(INDEX(Entities!A:A,MATCH(JRF!$B104,Entities!R:R,0)),"")&amp;IFERROR(INDEX(Entities!A:A,MATCH(JRF!$B104,Entities!S:S,0)),"")&amp;IFERROR(INDEX(Entities!A:A,MATCH(JRF!$B104,Entities!T:T,0)),"")&amp;IFERROR(INDEX(Entities!A:A,MATCH(JRF!$B104,Entities!U:U,0)),"")&amp;IFERROR(INDEX(Entities!A:A,MATCH(JRF!$B104,Entities!V:V,0)),"")&amp;IFERROR(INDEX(Entities!A:A,MATCH(JRF!$B104,Entities!W:W,0)),"")&amp;IFERROR(INDEX(Entities!A:A,MATCH(JRF!$B104,Entities!X:X,0)),"")&amp;IFERROR(INDEX(Entities!A:A,MATCH(JRF!$B104,Entities!Y:Y,0)),"")&amp;IFERROR(INDEX(Entities!A:A,MATCH(JRF!$B104,Entities!Z:Z,0)),"")&amp;IFERROR(INDEX(Entities!A:A,MATCH(JRF!$B104,Entities!AA:AA,0)),"")&amp;IFERROR(INDEX(Entities!A:A,MATCH(JRF!$B104,Entities!AB:AB,0)),"")&amp;IFERROR(INDEX(Entities!A:A,MATCH(JRF!$B104,Entities!AC:AC,0)),"")&amp;IFERROR(INDEX(Entities!A:A,MATCH(JRF!$B104,Entities!AD:AD,0)),"")</f>
        <v/>
      </c>
      <c r="AP91" s="171" t="str">
        <f>IF(JRF!B104=JRF!Q104,"",JRF!Q104&amp;JRF!B104)</f>
        <v/>
      </c>
      <c r="AQ91" s="171" t="str">
        <f>IF(OR(JRF!B104="",JRF!Q104="",Checks!AN91="",Checks!AO91=""),"",IF(OR(JRF!B104=JRF!Q104,Checks!AN91=Checks!AO91),"Legal Entity/BU is same",IF(AN91&amp;AO91=IFERROR(VLOOKUP(AN91&amp;AO91,'Intercompany Master'!X:X,1,0),0),"Intercompany Agreement Exist","Intercompany Agreement Required")))</f>
        <v/>
      </c>
      <c r="AR91" t="str" cm="1">
        <f t="array" ref="AR91">IF("Intercompany Agreement Exist"=VLOOKUP(JRF!Q104&amp;JRF!B104,Checks!AP:AQ,2,0),VLOOKUP(Checks!AN91&amp;Checks!AO91,'Intercompany Master'!X:AN,{2,3,4,5,6,7,8,9,10,11,12,13,14,15,16,17},0),"")</f>
        <v/>
      </c>
      <c r="AS91" s="170"/>
      <c r="AU91" s="170"/>
      <c r="CG91" t="s">
        <v>1131</v>
      </c>
      <c r="CH91" t="s">
        <v>1321</v>
      </c>
      <c r="CI91" t="str">
        <f>IF(JRF!F104&gt;0,"",IF(JRF!B104="","",IF(LEFT(JRF!B104,1)=IFERROR(VLOOKUP(LEFT(JRF!B104,1),$CF$2:$CF$5,1,0),0),"Product Code Required",IF(JRF!C104="","",IF(JRF!C104=IFERROR(VLOOKUP(JRF!C104,$CH:$CH,1,0),0),"Product Code Required","NA")))))</f>
        <v/>
      </c>
      <c r="CJ91" t="str">
        <f>IF(JRF!AV104&gt;0,"",IF(JRF!Q104="","",IF(LEFT(JRF!Q104,1)=IFERROR(VLOOKUP(LEFT(JRF!Q104,1),$CF$2:$CF$5,1,0),0),"Product Code Required",IF(JRF!V104="","",IF(JRF!V104=IFERROR(VLOOKUP(JRF!V104,$CH:$CH,1,0),0),"Product Code Required","NA")))))</f>
        <v/>
      </c>
      <c r="CK91" t="str">
        <f>IFERROR(IF(LEN('Journal Template'!F102)&gt;0,"",IF('Journal Template'!A102="","",IF(LEFT('Journal Template'!A102,1)=IFERROR(VLOOKUP(LEFT('Journal Template'!A102,1),Checks!$CF$2:$CF$5,1,0),0),"Product Code Required",IF('Journal Template'!D102="","",IF('Journal Template'!D102=IFERROR(VLOOKUP('Journal Template'!D102,Checks!$CH:$CH,1,0),0),"Product Code Required","NA"))))),"")</f>
        <v/>
      </c>
    </row>
    <row r="92" spans="14:92">
      <c r="N92" t="s">
        <v>1322</v>
      </c>
      <c r="O92" t="s">
        <v>1323</v>
      </c>
      <c r="P92" t="s">
        <v>386</v>
      </c>
      <c r="Q92" s="150" t="str">
        <f>IF(JRF!D105="","",IF(IFERROR(VLOOKUP(JRF!D105,Checks!N:P,3,0),0)="A","","Inactive account in Use"))</f>
        <v/>
      </c>
      <c r="R92" t="str">
        <f>IFERROR(IF('Journal Template'!C504="","",IF(IFERROR(VLOOKUP('Journal Template'!C504,Checks!N:P,3,0),0)="A","","Inactive account in Use")),"")</f>
        <v/>
      </c>
      <c r="S92" t="s">
        <v>1324</v>
      </c>
      <c r="T92" t="s">
        <v>386</v>
      </c>
      <c r="U92" t="s">
        <v>381</v>
      </c>
      <c r="V92" s="150" t="str">
        <f>IF(JRF!C105="","",IF(IFERROR(VLOOKUP(JRF!C105,Checks!S:U,3,0),0)="A","Entry with System fund Dept",""))</f>
        <v/>
      </c>
      <c r="W92" t="str">
        <f>IFERROR(IF('Journal Template'!D504="","",IF(IFERROR(VLOOKUP('Journal Template'!D504,Checks!S:U,3,0),0)="A","Entry with System fund Dept","")),"")</f>
        <v/>
      </c>
      <c r="X92" t="s">
        <v>1319</v>
      </c>
      <c r="Y92" t="s">
        <v>389</v>
      </c>
      <c r="Z92" t="s">
        <v>1320</v>
      </c>
      <c r="AA92" t="s">
        <v>407</v>
      </c>
      <c r="AB92" t="s">
        <v>125</v>
      </c>
      <c r="AC92" s="150" t="str">
        <f>IFERROR(IF(JRF!C105="","",IF(AND(VLOOKUP(JRF!C105,X:AA,4,0)=JRF!B105,VLOOKUP(JRF!C105,X:Y,2,0)="A"),"","Inactive Dept Combo Error")),"Inactive Dept Combo Error")</f>
        <v/>
      </c>
      <c r="AD92" t="str">
        <f>IFERROR(IF('Journal Template'!D504="","",IF(AND(VLOOKUP('Journal Template'!D504,X:AA,4,0)='Journal Template'!A504,VLOOKUP('Journal Template'!D504,X:Y,2,0)="A"),"","Inactive Dept Combo Error")),"")</f>
        <v/>
      </c>
      <c r="AK92" s="150" t="str">
        <f>IF(JRF!B105="","",IF(JRF!B105=IFERROR(VLOOKUP(JRF!B105,Checks!AI:AI,1,0),0),"Entry in Branch/Satellite BU's",""))</f>
        <v/>
      </c>
      <c r="AL92" t="str">
        <f>IFERROR(IF('Journal Template'!A504="","",IF('Journal Template'!A504=IFERROR(VLOOKUP('Journal Template'!A504,Checks!AI:AI,1,0),0),"Entry in Branch/Satellite BU's","")),"")</f>
        <v/>
      </c>
      <c r="AN92" t="str">
        <f>IFERROR(INDEX(Entities!A:A,MATCH(JRF!$Q105,Entities!C:C,0)),"")&amp;IFERROR(INDEX(Entities!A:A,MATCH(JRF!$Q105,Entities!D:D,0)),"")&amp;IFERROR(INDEX(Entities!A:A,MATCH(JRF!$Q105,Entities!E:E,0)),"")&amp;IFERROR(INDEX(Entities!A:A,MATCH(JRF!$Q105,Entities!F:F,0)),"")&amp;IFERROR(INDEX(Entities!A:A,MATCH(JRF!$Q105,Entities!G:G,0)),"")&amp;IFERROR(INDEX(Entities!A:A,MATCH(JRF!$Q105,Entities!H:H,0)),"")&amp;IFERROR(INDEX(Entities!A:A,MATCH(JRF!$Q105,Entities!I:I,0)),"")&amp;IFERROR(INDEX(Entities!A:A,MATCH(JRF!$Q105,Entities!J:J,0)),"")&amp;IFERROR(INDEX(Entities!A:A,MATCH(JRF!$Q105,Entities!K:K,0)),"")&amp;IFERROR(INDEX(Entities!A:A,MATCH(JRF!$Q105,Entities!L:L,0)),"")&amp;IFERROR(INDEX(Entities!A:A,MATCH(JRF!$Q105,Entities!M:M,0)),"")&amp;IFERROR(INDEX(Entities!A:A,MATCH(JRF!$Q105,Entities!N:N,0)),"")&amp;IFERROR(INDEX(Entities!A:A,MATCH(JRF!$Q105,Entities!O:O,0)),"")&amp;IFERROR(INDEX(Entities!A:A,MATCH(JRF!$Q105,Entities!P:P,0)),"")&amp;IFERROR(INDEX(Entities!A:A,MATCH(JRF!$Q105,Entities!Q:Q,0)),"")&amp;IFERROR(INDEX(Entities!A:A,MATCH(JRF!$Q105,Entities!R:R,0)),"")&amp;IFERROR(INDEX(Entities!A:A,MATCH(JRF!$Q105,Entities!S:S,0)),"")&amp;IFERROR(INDEX(Entities!A:A,MATCH(JRF!$Q105,Entities!T:T,0)),"")&amp;IFERROR(INDEX(Entities!A:A,MATCH(JRF!$Q105,Entities!U:U,0)),"")&amp;IFERROR(INDEX(Entities!A:A,MATCH(JRF!$Q105,Entities!V:V,0)),"")&amp;IFERROR(INDEX(Entities!A:A,MATCH(JRF!$Q105,Entities!W:W,0)),"")&amp;IFERROR(INDEX(Entities!A:A,MATCH(JRF!$Q105,Entities!X:X,0)),"")&amp;IFERROR(INDEX(Entities!A:A,MATCH(JRF!$Q105,Entities!Y:Y,0)),"")&amp;IFERROR(INDEX(Entities!A:A,MATCH(JRF!$Q105,Entities!Z:Z,0)),"")&amp;IFERROR(INDEX(Entities!A:A,MATCH(JRF!$Q105,Entities!AA:AA,0)),"")&amp;IFERROR(INDEX(Entities!A:A,MATCH(JRF!$Q105,Entities!AB:AB,0)),"")&amp;IFERROR(INDEX(Entities!A:A,MATCH(JRF!$Q105,Entities!AC:AC,0)),"")&amp;IFERROR(INDEX(Entities!A:A,MATCH(JRF!$Q105,Entities!AD:AD,0)),"")</f>
        <v/>
      </c>
      <c r="AO92" s="171" t="str">
        <f>IFERROR(INDEX(Entities!A:A,MATCH(JRF!$B105,Entities!C:C,0)),"")&amp;IFERROR(INDEX(Entities!A:A,MATCH(JRF!$B105,Entities!D:D,0)),"")&amp;IFERROR(INDEX(Entities!A:A,MATCH(JRF!$B105,Entities!E:E,0)),"")&amp;IFERROR(INDEX(Entities!A:A,MATCH(JRF!$B105,Entities!F:F,0)),"")&amp;IFERROR(INDEX(Entities!A:A,MATCH(JRF!$B105,Entities!G:G,0)),"")&amp;IFERROR(INDEX(Entities!A:A,MATCH(JRF!$B105,Entities!H:H,0)),"")&amp;IFERROR(INDEX(Entities!A:A,MATCH(JRF!$B105,Entities!I:I,0)),"")&amp;IFERROR(INDEX(Entities!A:A,MATCH(JRF!$B105,Entities!J:J,0)),"")&amp;IFERROR(INDEX(Entities!A:A,MATCH(JRF!$B105,Entities!K:K,0)),"")&amp;IFERROR(INDEX(Entities!A:A,MATCH(JRF!$B105,Entities!L:L,0)),"")&amp;IFERROR(INDEX(Entities!A:A,MATCH(JRF!$B105,Entities!M:M,0)),"")&amp;IFERROR(INDEX(Entities!A:A,MATCH(JRF!$B105,Entities!N:N,0)),"")&amp;IFERROR(INDEX(Entities!A:A,MATCH(JRF!$B105,Entities!O:O,0)),"")&amp;IFERROR(INDEX(Entities!A:A,MATCH(JRF!$B105,Entities!P:P,0)),"")&amp;IFERROR(INDEX(Entities!A:A,MATCH(JRF!$B105,Entities!Q:Q,0)),"")&amp;IFERROR(INDEX(Entities!A:A,MATCH(JRF!$B105,Entities!R:R,0)),"")&amp;IFERROR(INDEX(Entities!A:A,MATCH(JRF!$B105,Entities!S:S,0)),"")&amp;IFERROR(INDEX(Entities!A:A,MATCH(JRF!$B105,Entities!T:T,0)),"")&amp;IFERROR(INDEX(Entities!A:A,MATCH(JRF!$B105,Entities!U:U,0)),"")&amp;IFERROR(INDEX(Entities!A:A,MATCH(JRF!$B105,Entities!V:V,0)),"")&amp;IFERROR(INDEX(Entities!A:A,MATCH(JRF!$B105,Entities!W:W,0)),"")&amp;IFERROR(INDEX(Entities!A:A,MATCH(JRF!$B105,Entities!X:X,0)),"")&amp;IFERROR(INDEX(Entities!A:A,MATCH(JRF!$B105,Entities!Y:Y,0)),"")&amp;IFERROR(INDEX(Entities!A:A,MATCH(JRF!$B105,Entities!Z:Z,0)),"")&amp;IFERROR(INDEX(Entities!A:A,MATCH(JRF!$B105,Entities!AA:AA,0)),"")&amp;IFERROR(INDEX(Entities!A:A,MATCH(JRF!$B105,Entities!AB:AB,0)),"")&amp;IFERROR(INDEX(Entities!A:A,MATCH(JRF!$B105,Entities!AC:AC,0)),"")&amp;IFERROR(INDEX(Entities!A:A,MATCH(JRF!$B105,Entities!AD:AD,0)),"")</f>
        <v/>
      </c>
      <c r="AP92" s="171" t="str">
        <f>IF(JRF!B105=JRF!Q105,"",JRF!Q105&amp;JRF!B105)</f>
        <v/>
      </c>
      <c r="AQ92" s="171" t="str">
        <f>IF(OR(JRF!B105="",JRF!Q105="",Checks!AN92="",Checks!AO92=""),"",IF(OR(JRF!B105=JRF!Q105,Checks!AN92=Checks!AO92),"Legal Entity/BU is same",IF(AN92&amp;AO92=IFERROR(VLOOKUP(AN92&amp;AO92,'Intercompany Master'!X:X,1,0),0),"Intercompany Agreement Exist","Intercompany Agreement Required")))</f>
        <v/>
      </c>
      <c r="AR92" t="str" cm="1">
        <f t="array" ref="AR92">IF("Intercompany Agreement Exist"=VLOOKUP(JRF!Q105&amp;JRF!B105,Checks!AP:AQ,2,0),VLOOKUP(Checks!AN92&amp;Checks!AO92,'Intercompany Master'!X:AN,{2,3,4,5,6,7,8,9,10,11,12,13,14,15,16,17},0),"")</f>
        <v/>
      </c>
      <c r="AS92" s="170"/>
      <c r="AU92" s="170"/>
      <c r="CI92" t="str">
        <f>IF(JRF!F105&gt;0,"",IF(JRF!B105="","",IF(LEFT(JRF!B105,1)=IFERROR(VLOOKUP(LEFT(JRF!B105,1),$CF$2:$CF$5,1,0),0),"Product Code Required",IF(JRF!C105="","",IF(JRF!C105=IFERROR(VLOOKUP(JRF!C105,$CH:$CH,1,0),0),"Product Code Required","NA")))))</f>
        <v/>
      </c>
      <c r="CJ92" t="str">
        <f>IF(JRF!AV105&gt;0,"",IF(JRF!Q105="","",IF(LEFT(JRF!Q105,1)=IFERROR(VLOOKUP(LEFT(JRF!Q105,1),$CF$2:$CF$5,1,0),0),"Product Code Required",IF(JRF!V105="","",IF(JRF!V105=IFERROR(VLOOKUP(JRF!V105,$CH:$CH,1,0),0),"Product Code Required","NA")))))</f>
        <v/>
      </c>
      <c r="CK92" t="str">
        <f>IFERROR(IF(LEN('Journal Template'!F103)&gt;0,"",IF('Journal Template'!A103="","",IF(LEFT('Journal Template'!A103,1)=IFERROR(VLOOKUP(LEFT('Journal Template'!A103,1),Checks!$CF$2:$CF$5,1,0),0),"Product Code Required",IF('Journal Template'!D103="","",IF('Journal Template'!D103=IFERROR(VLOOKUP('Journal Template'!D103,Checks!$CH:$CH,1,0),0),"Product Code Required","NA"))))),"")</f>
        <v/>
      </c>
    </row>
    <row r="93" spans="14:92">
      <c r="N93" t="s">
        <v>1325</v>
      </c>
      <c r="O93" t="s">
        <v>1326</v>
      </c>
      <c r="P93" t="s">
        <v>386</v>
      </c>
      <c r="Q93" s="150" t="str">
        <f>IF(JRF!D106="","",IF(IFERROR(VLOOKUP(JRF!D106,Checks!N:P,3,0),0)="A","","Inactive account in Use"))</f>
        <v/>
      </c>
      <c r="R93" t="str">
        <f>IFERROR(IF('Journal Template'!C505="","",IF(IFERROR(VLOOKUP('Journal Template'!C505,Checks!N:P,3,0),0)="A","","Inactive account in Use")),"")</f>
        <v/>
      </c>
      <c r="S93" t="s">
        <v>1327</v>
      </c>
      <c r="T93" t="s">
        <v>386</v>
      </c>
      <c r="U93" t="s">
        <v>381</v>
      </c>
      <c r="V93" s="150" t="str">
        <f>IF(JRF!C106="","",IF(IFERROR(VLOOKUP(JRF!C106,Checks!S:U,3,0),0)="A","Entry with System fund Dept",""))</f>
        <v/>
      </c>
      <c r="W93" t="str">
        <f>IFERROR(IF('Journal Template'!D505="","",IF(IFERROR(VLOOKUP('Journal Template'!D505,Checks!S:U,3,0),0)="A","Entry with System fund Dept","")),"")</f>
        <v/>
      </c>
      <c r="X93" t="s">
        <v>1319</v>
      </c>
      <c r="Y93" t="s">
        <v>389</v>
      </c>
      <c r="Z93" t="s">
        <v>1320</v>
      </c>
      <c r="AA93" t="s">
        <v>1328</v>
      </c>
      <c r="AB93" t="s">
        <v>125</v>
      </c>
      <c r="AC93" s="150" t="str">
        <f>IFERROR(IF(JRF!C106="","",IF(AND(VLOOKUP(JRF!C106,X:AA,4,0)=JRF!B106,VLOOKUP(JRF!C106,X:Y,2,0)="A"),"","Inactive Dept Combo Error")),"Inactive Dept Combo Error")</f>
        <v/>
      </c>
      <c r="AD93" t="str">
        <f>IFERROR(IF('Journal Template'!D505="","",IF(AND(VLOOKUP('Journal Template'!D505,X:AA,4,0)='Journal Template'!A505,VLOOKUP('Journal Template'!D505,X:Y,2,0)="A"),"","Inactive Dept Combo Error")),"")</f>
        <v/>
      </c>
      <c r="AK93" s="150" t="str">
        <f>IF(JRF!B106="","",IF(JRF!B106=IFERROR(VLOOKUP(JRF!B106,Checks!AI:AI,1,0),0),"Entry in Branch/Satellite BU's",""))</f>
        <v/>
      </c>
      <c r="AL93" t="str">
        <f>IFERROR(IF('Journal Template'!A505="","",IF('Journal Template'!A505=IFERROR(VLOOKUP('Journal Template'!A505,Checks!AI:AI,1,0),0),"Entry in Branch/Satellite BU's","")),"")</f>
        <v/>
      </c>
      <c r="AN93" t="str">
        <f>IFERROR(INDEX(Entities!A:A,MATCH(JRF!$Q106,Entities!C:C,0)),"")&amp;IFERROR(INDEX(Entities!A:A,MATCH(JRF!$Q106,Entities!D:D,0)),"")&amp;IFERROR(INDEX(Entities!A:A,MATCH(JRF!$Q106,Entities!E:E,0)),"")&amp;IFERROR(INDEX(Entities!A:A,MATCH(JRF!$Q106,Entities!F:F,0)),"")&amp;IFERROR(INDEX(Entities!A:A,MATCH(JRF!$Q106,Entities!G:G,0)),"")&amp;IFERROR(INDEX(Entities!A:A,MATCH(JRF!$Q106,Entities!H:H,0)),"")&amp;IFERROR(INDEX(Entities!A:A,MATCH(JRF!$Q106,Entities!I:I,0)),"")&amp;IFERROR(INDEX(Entities!A:A,MATCH(JRF!$Q106,Entities!J:J,0)),"")&amp;IFERROR(INDEX(Entities!A:A,MATCH(JRF!$Q106,Entities!K:K,0)),"")&amp;IFERROR(INDEX(Entities!A:A,MATCH(JRF!$Q106,Entities!L:L,0)),"")&amp;IFERROR(INDEX(Entities!A:A,MATCH(JRF!$Q106,Entities!M:M,0)),"")&amp;IFERROR(INDEX(Entities!A:A,MATCH(JRF!$Q106,Entities!N:N,0)),"")&amp;IFERROR(INDEX(Entities!A:A,MATCH(JRF!$Q106,Entities!O:O,0)),"")&amp;IFERROR(INDEX(Entities!A:A,MATCH(JRF!$Q106,Entities!P:P,0)),"")&amp;IFERROR(INDEX(Entities!A:A,MATCH(JRF!$Q106,Entities!Q:Q,0)),"")&amp;IFERROR(INDEX(Entities!A:A,MATCH(JRF!$Q106,Entities!R:R,0)),"")&amp;IFERROR(INDEX(Entities!A:A,MATCH(JRF!$Q106,Entities!S:S,0)),"")&amp;IFERROR(INDEX(Entities!A:A,MATCH(JRF!$Q106,Entities!T:T,0)),"")&amp;IFERROR(INDEX(Entities!A:A,MATCH(JRF!$Q106,Entities!U:U,0)),"")&amp;IFERROR(INDEX(Entities!A:A,MATCH(JRF!$Q106,Entities!V:V,0)),"")&amp;IFERROR(INDEX(Entities!A:A,MATCH(JRF!$Q106,Entities!W:W,0)),"")&amp;IFERROR(INDEX(Entities!A:A,MATCH(JRF!$Q106,Entities!X:X,0)),"")&amp;IFERROR(INDEX(Entities!A:A,MATCH(JRF!$Q106,Entities!Y:Y,0)),"")&amp;IFERROR(INDEX(Entities!A:A,MATCH(JRF!$Q106,Entities!Z:Z,0)),"")&amp;IFERROR(INDEX(Entities!A:A,MATCH(JRF!$Q106,Entities!AA:AA,0)),"")&amp;IFERROR(INDEX(Entities!A:A,MATCH(JRF!$Q106,Entities!AB:AB,0)),"")&amp;IFERROR(INDEX(Entities!A:A,MATCH(JRF!$Q106,Entities!AC:AC,0)),"")&amp;IFERROR(INDEX(Entities!A:A,MATCH(JRF!$Q106,Entities!AD:AD,0)),"")</f>
        <v/>
      </c>
      <c r="AO93" s="171" t="str">
        <f>IFERROR(INDEX(Entities!A:A,MATCH(JRF!$B106,Entities!C:C,0)),"")&amp;IFERROR(INDEX(Entities!A:A,MATCH(JRF!$B106,Entities!D:D,0)),"")&amp;IFERROR(INDEX(Entities!A:A,MATCH(JRF!$B106,Entities!E:E,0)),"")&amp;IFERROR(INDEX(Entities!A:A,MATCH(JRF!$B106,Entities!F:F,0)),"")&amp;IFERROR(INDEX(Entities!A:A,MATCH(JRF!$B106,Entities!G:G,0)),"")&amp;IFERROR(INDEX(Entities!A:A,MATCH(JRF!$B106,Entities!H:H,0)),"")&amp;IFERROR(INDEX(Entities!A:A,MATCH(JRF!$B106,Entities!I:I,0)),"")&amp;IFERROR(INDEX(Entities!A:A,MATCH(JRF!$B106,Entities!J:J,0)),"")&amp;IFERROR(INDEX(Entities!A:A,MATCH(JRF!$B106,Entities!K:K,0)),"")&amp;IFERROR(INDEX(Entities!A:A,MATCH(JRF!$B106,Entities!L:L,0)),"")&amp;IFERROR(INDEX(Entities!A:A,MATCH(JRF!$B106,Entities!M:M,0)),"")&amp;IFERROR(INDEX(Entities!A:A,MATCH(JRF!$B106,Entities!N:N,0)),"")&amp;IFERROR(INDEX(Entities!A:A,MATCH(JRF!$B106,Entities!O:O,0)),"")&amp;IFERROR(INDEX(Entities!A:A,MATCH(JRF!$B106,Entities!P:P,0)),"")&amp;IFERROR(INDEX(Entities!A:A,MATCH(JRF!$B106,Entities!Q:Q,0)),"")&amp;IFERROR(INDEX(Entities!A:A,MATCH(JRF!$B106,Entities!R:R,0)),"")&amp;IFERROR(INDEX(Entities!A:A,MATCH(JRF!$B106,Entities!S:S,0)),"")&amp;IFERROR(INDEX(Entities!A:A,MATCH(JRF!$B106,Entities!T:T,0)),"")&amp;IFERROR(INDEX(Entities!A:A,MATCH(JRF!$B106,Entities!U:U,0)),"")&amp;IFERROR(INDEX(Entities!A:A,MATCH(JRF!$B106,Entities!V:V,0)),"")&amp;IFERROR(INDEX(Entities!A:A,MATCH(JRF!$B106,Entities!W:W,0)),"")&amp;IFERROR(INDEX(Entities!A:A,MATCH(JRF!$B106,Entities!X:X,0)),"")&amp;IFERROR(INDEX(Entities!A:A,MATCH(JRF!$B106,Entities!Y:Y,0)),"")&amp;IFERROR(INDEX(Entities!A:A,MATCH(JRF!$B106,Entities!Z:Z,0)),"")&amp;IFERROR(INDEX(Entities!A:A,MATCH(JRF!$B106,Entities!AA:AA,0)),"")&amp;IFERROR(INDEX(Entities!A:A,MATCH(JRF!$B106,Entities!AB:AB,0)),"")&amp;IFERROR(INDEX(Entities!A:A,MATCH(JRF!$B106,Entities!AC:AC,0)),"")&amp;IFERROR(INDEX(Entities!A:A,MATCH(JRF!$B106,Entities!AD:AD,0)),"")</f>
        <v/>
      </c>
      <c r="AP93" s="171" t="str">
        <f>IF(JRF!B106=JRF!Q106,"",JRF!Q106&amp;JRF!B106)</f>
        <v/>
      </c>
      <c r="AQ93" s="171" t="str">
        <f>IF(OR(JRF!B106="",JRF!Q106="",Checks!AN93="",Checks!AO93=""),"",IF(OR(JRF!B106=JRF!Q106,Checks!AN93=Checks!AO93),"Legal Entity/BU is same",IF(AN93&amp;AO93=IFERROR(VLOOKUP(AN93&amp;AO93,'Intercompany Master'!X:X,1,0),0),"Intercompany Agreement Exist","Intercompany Agreement Required")))</f>
        <v/>
      </c>
      <c r="AR93" t="str" cm="1">
        <f t="array" ref="AR93">IF("Intercompany Agreement Exist"=VLOOKUP(JRF!Q106&amp;JRF!B106,Checks!AP:AQ,2,0),VLOOKUP(Checks!AN93&amp;Checks!AO93,'Intercompany Master'!X:AN,{2,3,4,5,6,7,8,9,10,11,12,13,14,15,16,17},0),"")</f>
        <v/>
      </c>
      <c r="AS93" s="170"/>
      <c r="AU93" s="170"/>
      <c r="CI93" t="str">
        <f>IF(JRF!F106&gt;0,"",IF(JRF!B106="","",IF(LEFT(JRF!B106,1)=IFERROR(VLOOKUP(LEFT(JRF!B106,1),$CF$2:$CF$5,1,0),0),"Product Code Required",IF(JRF!C106="","",IF(JRF!C106=IFERROR(VLOOKUP(JRF!C106,$CH:$CH,1,0),0),"Product Code Required","NA")))))</f>
        <v/>
      </c>
      <c r="CJ93" t="str">
        <f>IF(JRF!AV106&gt;0,"",IF(JRF!Q106="","",IF(LEFT(JRF!Q106,1)=IFERROR(VLOOKUP(LEFT(JRF!Q106,1),$CF$2:$CF$5,1,0),0),"Product Code Required",IF(JRF!V106="","",IF(JRF!V106=IFERROR(VLOOKUP(JRF!V106,$CH:$CH,1,0),0),"Product Code Required","NA")))))</f>
        <v/>
      </c>
      <c r="CK93" t="str">
        <f>IFERROR(IF(LEN('Journal Template'!F104)&gt;0,"",IF('Journal Template'!A104="","",IF(LEFT('Journal Template'!A104,1)=IFERROR(VLOOKUP(LEFT('Journal Template'!A104,1),Checks!$CF$2:$CF$5,1,0),0),"Product Code Required",IF('Journal Template'!D104="","",IF('Journal Template'!D104=IFERROR(VLOOKUP('Journal Template'!D104,Checks!$CH:$CH,1,0),0),"Product Code Required","NA"))))),"")</f>
        <v/>
      </c>
    </row>
    <row r="94" spans="14:92">
      <c r="N94" t="s">
        <v>1329</v>
      </c>
      <c r="O94" t="s">
        <v>1330</v>
      </c>
      <c r="P94" t="s">
        <v>386</v>
      </c>
      <c r="Q94" s="150" t="str">
        <f>IF(JRF!D107="","",IF(IFERROR(VLOOKUP(JRF!D107,Checks!N:P,3,0),0)="A","","Inactive account in Use"))</f>
        <v/>
      </c>
      <c r="R94" t="str">
        <f>IFERROR(IF('Journal Template'!C506="","",IF(IFERROR(VLOOKUP('Journal Template'!C506,Checks!N:P,3,0),0)="A","","Inactive account in Use")),"")</f>
        <v/>
      </c>
      <c r="S94" t="s">
        <v>1331</v>
      </c>
      <c r="T94" t="s">
        <v>386</v>
      </c>
      <c r="U94" t="s">
        <v>381</v>
      </c>
      <c r="V94" s="150" t="str">
        <f>IF(JRF!C107="","",IF(IFERROR(VLOOKUP(JRF!C107,Checks!S:U,3,0),0)="A","Entry with System fund Dept",""))</f>
        <v/>
      </c>
      <c r="W94" t="str">
        <f>IFERROR(IF('Journal Template'!D506="","",IF(IFERROR(VLOOKUP('Journal Template'!D506,Checks!S:U,3,0),0)="A","Entry with System fund Dept","")),"")</f>
        <v/>
      </c>
      <c r="X94" t="s">
        <v>1332</v>
      </c>
      <c r="Y94" t="s">
        <v>389</v>
      </c>
      <c r="Z94" t="s">
        <v>1333</v>
      </c>
      <c r="AA94" t="s">
        <v>391</v>
      </c>
      <c r="AB94" t="s">
        <v>125</v>
      </c>
      <c r="AC94" s="150" t="str">
        <f>IFERROR(IF(JRF!C107="","",IF(AND(VLOOKUP(JRF!C107,X:AA,4,0)=JRF!B107,VLOOKUP(JRF!C107,X:Y,2,0)="A"),"","Inactive Dept Combo Error")),"Inactive Dept Combo Error")</f>
        <v/>
      </c>
      <c r="AD94" t="str">
        <f>IFERROR(IF('Journal Template'!D506="","",IF(AND(VLOOKUP('Journal Template'!D506,X:AA,4,0)='Journal Template'!A506,VLOOKUP('Journal Template'!D506,X:Y,2,0)="A"),"","Inactive Dept Combo Error")),"")</f>
        <v/>
      </c>
      <c r="AK94" s="150" t="str">
        <f>IF(JRF!B107="","",IF(JRF!B107=IFERROR(VLOOKUP(JRF!B107,Checks!AI:AI,1,0),0),"Entry in Branch/Satellite BU's",""))</f>
        <v/>
      </c>
      <c r="AL94" t="str">
        <f>IFERROR(IF('Journal Template'!A506="","",IF('Journal Template'!A506=IFERROR(VLOOKUP('Journal Template'!A506,Checks!AI:AI,1,0),0),"Entry in Branch/Satellite BU's","")),"")</f>
        <v/>
      </c>
      <c r="AN94" t="str">
        <f>IFERROR(INDEX(Entities!A:A,MATCH(JRF!$Q107,Entities!C:C,0)),"")&amp;IFERROR(INDEX(Entities!A:A,MATCH(JRF!$Q107,Entities!D:D,0)),"")&amp;IFERROR(INDEX(Entities!A:A,MATCH(JRF!$Q107,Entities!E:E,0)),"")&amp;IFERROR(INDEX(Entities!A:A,MATCH(JRF!$Q107,Entities!F:F,0)),"")&amp;IFERROR(INDEX(Entities!A:A,MATCH(JRF!$Q107,Entities!G:G,0)),"")&amp;IFERROR(INDEX(Entities!A:A,MATCH(JRF!$Q107,Entities!H:H,0)),"")&amp;IFERROR(INDEX(Entities!A:A,MATCH(JRF!$Q107,Entities!I:I,0)),"")&amp;IFERROR(INDEX(Entities!A:A,MATCH(JRF!$Q107,Entities!J:J,0)),"")&amp;IFERROR(INDEX(Entities!A:A,MATCH(JRF!$Q107,Entities!K:K,0)),"")&amp;IFERROR(INDEX(Entities!A:A,MATCH(JRF!$Q107,Entities!L:L,0)),"")&amp;IFERROR(INDEX(Entities!A:A,MATCH(JRF!$Q107,Entities!M:M,0)),"")&amp;IFERROR(INDEX(Entities!A:A,MATCH(JRF!$Q107,Entities!N:N,0)),"")&amp;IFERROR(INDEX(Entities!A:A,MATCH(JRF!$Q107,Entities!O:O,0)),"")&amp;IFERROR(INDEX(Entities!A:A,MATCH(JRF!$Q107,Entities!P:P,0)),"")&amp;IFERROR(INDEX(Entities!A:A,MATCH(JRF!$Q107,Entities!Q:Q,0)),"")&amp;IFERROR(INDEX(Entities!A:A,MATCH(JRF!$Q107,Entities!R:R,0)),"")&amp;IFERROR(INDEX(Entities!A:A,MATCH(JRF!$Q107,Entities!S:S,0)),"")&amp;IFERROR(INDEX(Entities!A:A,MATCH(JRF!$Q107,Entities!T:T,0)),"")&amp;IFERROR(INDEX(Entities!A:A,MATCH(JRF!$Q107,Entities!U:U,0)),"")&amp;IFERROR(INDEX(Entities!A:A,MATCH(JRF!$Q107,Entities!V:V,0)),"")&amp;IFERROR(INDEX(Entities!A:A,MATCH(JRF!$Q107,Entities!W:W,0)),"")&amp;IFERROR(INDEX(Entities!A:A,MATCH(JRF!$Q107,Entities!X:X,0)),"")&amp;IFERROR(INDEX(Entities!A:A,MATCH(JRF!$Q107,Entities!Y:Y,0)),"")&amp;IFERROR(INDEX(Entities!A:A,MATCH(JRF!$Q107,Entities!Z:Z,0)),"")&amp;IFERROR(INDEX(Entities!A:A,MATCH(JRF!$Q107,Entities!AA:AA,0)),"")&amp;IFERROR(INDEX(Entities!A:A,MATCH(JRF!$Q107,Entities!AB:AB,0)),"")&amp;IFERROR(INDEX(Entities!A:A,MATCH(JRF!$Q107,Entities!AC:AC,0)),"")&amp;IFERROR(INDEX(Entities!A:A,MATCH(JRF!$Q107,Entities!AD:AD,0)),"")</f>
        <v/>
      </c>
      <c r="AO94" s="171" t="str">
        <f>IFERROR(INDEX(Entities!A:A,MATCH(JRF!$B107,Entities!C:C,0)),"")&amp;IFERROR(INDEX(Entities!A:A,MATCH(JRF!$B107,Entities!D:D,0)),"")&amp;IFERROR(INDEX(Entities!A:A,MATCH(JRF!$B107,Entities!E:E,0)),"")&amp;IFERROR(INDEX(Entities!A:A,MATCH(JRF!$B107,Entities!F:F,0)),"")&amp;IFERROR(INDEX(Entities!A:A,MATCH(JRF!$B107,Entities!G:G,0)),"")&amp;IFERROR(INDEX(Entities!A:A,MATCH(JRF!$B107,Entities!H:H,0)),"")&amp;IFERROR(INDEX(Entities!A:A,MATCH(JRF!$B107,Entities!I:I,0)),"")&amp;IFERROR(INDEX(Entities!A:A,MATCH(JRF!$B107,Entities!J:J,0)),"")&amp;IFERROR(INDEX(Entities!A:A,MATCH(JRF!$B107,Entities!K:K,0)),"")&amp;IFERROR(INDEX(Entities!A:A,MATCH(JRF!$B107,Entities!L:L,0)),"")&amp;IFERROR(INDEX(Entities!A:A,MATCH(JRF!$B107,Entities!M:M,0)),"")&amp;IFERROR(INDEX(Entities!A:A,MATCH(JRF!$B107,Entities!N:N,0)),"")&amp;IFERROR(INDEX(Entities!A:A,MATCH(JRF!$B107,Entities!O:O,0)),"")&amp;IFERROR(INDEX(Entities!A:A,MATCH(JRF!$B107,Entities!P:P,0)),"")&amp;IFERROR(INDEX(Entities!A:A,MATCH(JRF!$B107,Entities!Q:Q,0)),"")&amp;IFERROR(INDEX(Entities!A:A,MATCH(JRF!$B107,Entities!R:R,0)),"")&amp;IFERROR(INDEX(Entities!A:A,MATCH(JRF!$B107,Entities!S:S,0)),"")&amp;IFERROR(INDEX(Entities!A:A,MATCH(JRF!$B107,Entities!T:T,0)),"")&amp;IFERROR(INDEX(Entities!A:A,MATCH(JRF!$B107,Entities!U:U,0)),"")&amp;IFERROR(INDEX(Entities!A:A,MATCH(JRF!$B107,Entities!V:V,0)),"")&amp;IFERROR(INDEX(Entities!A:A,MATCH(JRF!$B107,Entities!W:W,0)),"")&amp;IFERROR(INDEX(Entities!A:A,MATCH(JRF!$B107,Entities!X:X,0)),"")&amp;IFERROR(INDEX(Entities!A:A,MATCH(JRF!$B107,Entities!Y:Y,0)),"")&amp;IFERROR(INDEX(Entities!A:A,MATCH(JRF!$B107,Entities!Z:Z,0)),"")&amp;IFERROR(INDEX(Entities!A:A,MATCH(JRF!$B107,Entities!AA:AA,0)),"")&amp;IFERROR(INDEX(Entities!A:A,MATCH(JRF!$B107,Entities!AB:AB,0)),"")&amp;IFERROR(INDEX(Entities!A:A,MATCH(JRF!$B107,Entities!AC:AC,0)),"")&amp;IFERROR(INDEX(Entities!A:A,MATCH(JRF!$B107,Entities!AD:AD,0)),"")</f>
        <v/>
      </c>
      <c r="AP94" s="171" t="str">
        <f>IF(JRF!B107=JRF!Q107,"",JRF!Q107&amp;JRF!B107)</f>
        <v/>
      </c>
      <c r="AQ94" s="171" t="str">
        <f>IF(OR(JRF!B107="",JRF!Q107="",Checks!AN94="",Checks!AO94=""),"",IF(OR(JRF!B107=JRF!Q107,Checks!AN94=Checks!AO94),"Legal Entity/BU is same",IF(AN94&amp;AO94=IFERROR(VLOOKUP(AN94&amp;AO94,'Intercompany Master'!X:X,1,0),0),"Intercompany Agreement Exist","Intercompany Agreement Required")))</f>
        <v/>
      </c>
      <c r="AR94" t="str" cm="1">
        <f t="array" ref="AR94">IF("Intercompany Agreement Exist"=VLOOKUP(JRF!Q107&amp;JRF!B107,Checks!AP:AQ,2,0),VLOOKUP(Checks!AN94&amp;Checks!AO94,'Intercompany Master'!X:AN,{2,3,4,5,6,7,8,9,10,11,12,13,14,15,16,17},0),"")</f>
        <v/>
      </c>
      <c r="AS94" s="170"/>
      <c r="AU94" s="170"/>
      <c r="CI94" t="str">
        <f>IF(JRF!F107&gt;0,"",IF(JRF!B107="","",IF(LEFT(JRF!B107,1)=IFERROR(VLOOKUP(LEFT(JRF!B107,1),$CF$2:$CF$5,1,0),0),"Product Code Required",IF(JRF!C107="","",IF(JRF!C107=IFERROR(VLOOKUP(JRF!C107,$CH:$CH,1,0),0),"Product Code Required","NA")))))</f>
        <v/>
      </c>
      <c r="CJ94" t="str">
        <f>IF(JRF!AV107&gt;0,"",IF(JRF!Q107="","",IF(LEFT(JRF!Q107,1)=IFERROR(VLOOKUP(LEFT(JRF!Q107,1),$CF$2:$CF$5,1,0),0),"Product Code Required",IF(JRF!V107="","",IF(JRF!V107=IFERROR(VLOOKUP(JRF!V107,$CH:$CH,1,0),0),"Product Code Required","NA")))))</f>
        <v/>
      </c>
      <c r="CK94" t="str">
        <f>IFERROR(IF(LEN('Journal Template'!F105)&gt;0,"",IF('Journal Template'!A105="","",IF(LEFT('Journal Template'!A105,1)=IFERROR(VLOOKUP(LEFT('Journal Template'!A105,1),Checks!$CF$2:$CF$5,1,0),0),"Product Code Required",IF('Journal Template'!D105="","",IF('Journal Template'!D105=IFERROR(VLOOKUP('Journal Template'!D105,Checks!$CH:$CH,1,0),0),"Product Code Required","NA"))))),"")</f>
        <v/>
      </c>
    </row>
    <row r="95" spans="14:92">
      <c r="N95" t="s">
        <v>1334</v>
      </c>
      <c r="O95" t="s">
        <v>1335</v>
      </c>
      <c r="P95" t="s">
        <v>386</v>
      </c>
      <c r="Q95" s="150" t="str">
        <f>IF(JRF!D108="","",IF(IFERROR(VLOOKUP(JRF!D108,Checks!N:P,3,0),0)="A","","Inactive account in Use"))</f>
        <v/>
      </c>
      <c r="R95" t="str">
        <f>IFERROR(IF('Journal Template'!C507="","",IF(IFERROR(VLOOKUP('Journal Template'!C507,Checks!N:P,3,0),0)="A","","Inactive account in Use")),"")</f>
        <v/>
      </c>
      <c r="S95" t="s">
        <v>1336</v>
      </c>
      <c r="T95" t="s">
        <v>386</v>
      </c>
      <c r="U95" t="s">
        <v>381</v>
      </c>
      <c r="V95" s="150" t="str">
        <f>IF(JRF!C108="","",IF(IFERROR(VLOOKUP(JRF!C108,Checks!S:U,3,0),0)="A","Entry with System fund Dept",""))</f>
        <v/>
      </c>
      <c r="W95" t="str">
        <f>IFERROR(IF('Journal Template'!D507="","",IF(IFERROR(VLOOKUP('Journal Template'!D507,Checks!S:U,3,0),0)="A","Entry with System fund Dept","")),"")</f>
        <v/>
      </c>
      <c r="X95" t="s">
        <v>1337</v>
      </c>
      <c r="Y95" t="s">
        <v>389</v>
      </c>
      <c r="Z95" t="s">
        <v>1338</v>
      </c>
      <c r="AA95" t="s">
        <v>391</v>
      </c>
      <c r="AB95" t="s">
        <v>125</v>
      </c>
      <c r="AC95" s="150" t="str">
        <f>IFERROR(IF(JRF!C108="","",IF(AND(VLOOKUP(JRF!C108,X:AA,4,0)=JRF!B108,VLOOKUP(JRF!C108,X:Y,2,0)="A"),"","Inactive Dept Combo Error")),"Inactive Dept Combo Error")</f>
        <v/>
      </c>
      <c r="AD95" t="str">
        <f>IFERROR(IF('Journal Template'!D507="","",IF(AND(VLOOKUP('Journal Template'!D507,X:AA,4,0)='Journal Template'!A507,VLOOKUP('Journal Template'!D507,X:Y,2,0)="A"),"","Inactive Dept Combo Error")),"")</f>
        <v/>
      </c>
      <c r="AK95" s="150" t="str">
        <f>IF(JRF!B108="","",IF(JRF!B108=IFERROR(VLOOKUP(JRF!B108,Checks!AI:AI,1,0),0),"Entry in Branch/Satellite BU's",""))</f>
        <v/>
      </c>
      <c r="AL95" t="str">
        <f>IFERROR(IF('Journal Template'!A507="","",IF('Journal Template'!A507=IFERROR(VLOOKUP('Journal Template'!A507,Checks!AI:AI,1,0),0),"Entry in Branch/Satellite BU's","")),"")</f>
        <v/>
      </c>
      <c r="AN95" t="str">
        <f>IFERROR(INDEX(Entities!A:A,MATCH(JRF!$Q108,Entities!C:C,0)),"")&amp;IFERROR(INDEX(Entities!A:A,MATCH(JRF!$Q108,Entities!D:D,0)),"")&amp;IFERROR(INDEX(Entities!A:A,MATCH(JRF!$Q108,Entities!E:E,0)),"")&amp;IFERROR(INDEX(Entities!A:A,MATCH(JRF!$Q108,Entities!F:F,0)),"")&amp;IFERROR(INDEX(Entities!A:A,MATCH(JRF!$Q108,Entities!G:G,0)),"")&amp;IFERROR(INDEX(Entities!A:A,MATCH(JRF!$Q108,Entities!H:H,0)),"")&amp;IFERROR(INDEX(Entities!A:A,MATCH(JRF!$Q108,Entities!I:I,0)),"")&amp;IFERROR(INDEX(Entities!A:A,MATCH(JRF!$Q108,Entities!J:J,0)),"")&amp;IFERROR(INDEX(Entities!A:A,MATCH(JRF!$Q108,Entities!K:K,0)),"")&amp;IFERROR(INDEX(Entities!A:A,MATCH(JRF!$Q108,Entities!L:L,0)),"")&amp;IFERROR(INDEX(Entities!A:A,MATCH(JRF!$Q108,Entities!M:M,0)),"")&amp;IFERROR(INDEX(Entities!A:A,MATCH(JRF!$Q108,Entities!N:N,0)),"")&amp;IFERROR(INDEX(Entities!A:A,MATCH(JRF!$Q108,Entities!O:O,0)),"")&amp;IFERROR(INDEX(Entities!A:A,MATCH(JRF!$Q108,Entities!P:P,0)),"")&amp;IFERROR(INDEX(Entities!A:A,MATCH(JRF!$Q108,Entities!Q:Q,0)),"")&amp;IFERROR(INDEX(Entities!A:A,MATCH(JRF!$Q108,Entities!R:R,0)),"")&amp;IFERROR(INDEX(Entities!A:A,MATCH(JRF!$Q108,Entities!S:S,0)),"")&amp;IFERROR(INDEX(Entities!A:A,MATCH(JRF!$Q108,Entities!T:T,0)),"")&amp;IFERROR(INDEX(Entities!A:A,MATCH(JRF!$Q108,Entities!U:U,0)),"")&amp;IFERROR(INDEX(Entities!A:A,MATCH(JRF!$Q108,Entities!V:V,0)),"")&amp;IFERROR(INDEX(Entities!A:A,MATCH(JRF!$Q108,Entities!W:W,0)),"")&amp;IFERROR(INDEX(Entities!A:A,MATCH(JRF!$Q108,Entities!X:X,0)),"")&amp;IFERROR(INDEX(Entities!A:A,MATCH(JRF!$Q108,Entities!Y:Y,0)),"")&amp;IFERROR(INDEX(Entities!A:A,MATCH(JRF!$Q108,Entities!Z:Z,0)),"")&amp;IFERROR(INDEX(Entities!A:A,MATCH(JRF!$Q108,Entities!AA:AA,0)),"")&amp;IFERROR(INDEX(Entities!A:A,MATCH(JRF!$Q108,Entities!AB:AB,0)),"")&amp;IFERROR(INDEX(Entities!A:A,MATCH(JRF!$Q108,Entities!AC:AC,0)),"")&amp;IFERROR(INDEX(Entities!A:A,MATCH(JRF!$Q108,Entities!AD:AD,0)),"")</f>
        <v/>
      </c>
      <c r="AO95" s="171" t="str">
        <f>IFERROR(INDEX(Entities!A:A,MATCH(JRF!$B108,Entities!C:C,0)),"")&amp;IFERROR(INDEX(Entities!A:A,MATCH(JRF!$B108,Entities!D:D,0)),"")&amp;IFERROR(INDEX(Entities!A:A,MATCH(JRF!$B108,Entities!E:E,0)),"")&amp;IFERROR(INDEX(Entities!A:A,MATCH(JRF!$B108,Entities!F:F,0)),"")&amp;IFERROR(INDEX(Entities!A:A,MATCH(JRF!$B108,Entities!G:G,0)),"")&amp;IFERROR(INDEX(Entities!A:A,MATCH(JRF!$B108,Entities!H:H,0)),"")&amp;IFERROR(INDEX(Entities!A:A,MATCH(JRF!$B108,Entities!I:I,0)),"")&amp;IFERROR(INDEX(Entities!A:A,MATCH(JRF!$B108,Entities!J:J,0)),"")&amp;IFERROR(INDEX(Entities!A:A,MATCH(JRF!$B108,Entities!K:K,0)),"")&amp;IFERROR(INDEX(Entities!A:A,MATCH(JRF!$B108,Entities!L:L,0)),"")&amp;IFERROR(INDEX(Entities!A:A,MATCH(JRF!$B108,Entities!M:M,0)),"")&amp;IFERROR(INDEX(Entities!A:A,MATCH(JRF!$B108,Entities!N:N,0)),"")&amp;IFERROR(INDEX(Entities!A:A,MATCH(JRF!$B108,Entities!O:O,0)),"")&amp;IFERROR(INDEX(Entities!A:A,MATCH(JRF!$B108,Entities!P:P,0)),"")&amp;IFERROR(INDEX(Entities!A:A,MATCH(JRF!$B108,Entities!Q:Q,0)),"")&amp;IFERROR(INDEX(Entities!A:A,MATCH(JRF!$B108,Entities!R:R,0)),"")&amp;IFERROR(INDEX(Entities!A:A,MATCH(JRF!$B108,Entities!S:S,0)),"")&amp;IFERROR(INDEX(Entities!A:A,MATCH(JRF!$B108,Entities!T:T,0)),"")&amp;IFERROR(INDEX(Entities!A:A,MATCH(JRF!$B108,Entities!U:U,0)),"")&amp;IFERROR(INDEX(Entities!A:A,MATCH(JRF!$B108,Entities!V:V,0)),"")&amp;IFERROR(INDEX(Entities!A:A,MATCH(JRF!$B108,Entities!W:W,0)),"")&amp;IFERROR(INDEX(Entities!A:A,MATCH(JRF!$B108,Entities!X:X,0)),"")&amp;IFERROR(INDEX(Entities!A:A,MATCH(JRF!$B108,Entities!Y:Y,0)),"")&amp;IFERROR(INDEX(Entities!A:A,MATCH(JRF!$B108,Entities!Z:Z,0)),"")&amp;IFERROR(INDEX(Entities!A:A,MATCH(JRF!$B108,Entities!AA:AA,0)),"")&amp;IFERROR(INDEX(Entities!A:A,MATCH(JRF!$B108,Entities!AB:AB,0)),"")&amp;IFERROR(INDEX(Entities!A:A,MATCH(JRF!$B108,Entities!AC:AC,0)),"")&amp;IFERROR(INDEX(Entities!A:A,MATCH(JRF!$B108,Entities!AD:AD,0)),"")</f>
        <v/>
      </c>
      <c r="AP95" s="171" t="str">
        <f>IF(JRF!B108=JRF!Q108,"",JRF!Q108&amp;JRF!B108)</f>
        <v/>
      </c>
      <c r="AQ95" s="171" t="str">
        <f>IF(OR(JRF!B108="",JRF!Q108="",Checks!AN95="",Checks!AO95=""),"",IF(OR(JRF!B108=JRF!Q108,Checks!AN95=Checks!AO95),"Legal Entity/BU is same",IF(AN95&amp;AO95=IFERROR(VLOOKUP(AN95&amp;AO95,'Intercompany Master'!X:X,1,0),0),"Intercompany Agreement Exist","Intercompany Agreement Required")))</f>
        <v/>
      </c>
      <c r="AR95" t="str" cm="1">
        <f t="array" ref="AR95">IF("Intercompany Agreement Exist"=VLOOKUP(JRF!Q108&amp;JRF!B108,Checks!AP:AQ,2,0),VLOOKUP(Checks!AN95&amp;Checks!AO95,'Intercompany Master'!X:AN,{2,3,4,5,6,7,8,9,10,11,12,13,14,15,16,17},0),"")</f>
        <v/>
      </c>
      <c r="AS95" s="170"/>
      <c r="AU95" s="170"/>
      <c r="CI95" t="str">
        <f>IF(JRF!F108&gt;0,"",IF(JRF!B108="","",IF(LEFT(JRF!B108,1)=IFERROR(VLOOKUP(LEFT(JRF!B108,1),$CF$2:$CF$5,1,0),0),"Product Code Required",IF(JRF!C108="","",IF(JRF!C108=IFERROR(VLOOKUP(JRF!C108,$CH:$CH,1,0),0),"Product Code Required","NA")))))</f>
        <v/>
      </c>
      <c r="CJ95" t="str">
        <f>IF(JRF!AV108&gt;0,"",IF(JRF!Q108="","",IF(LEFT(JRF!Q108,1)=IFERROR(VLOOKUP(LEFT(JRF!Q108,1),$CF$2:$CF$5,1,0),0),"Product Code Required",IF(JRF!V108="","",IF(JRF!V108=IFERROR(VLOOKUP(JRF!V108,$CH:$CH,1,0),0),"Product Code Required","NA")))))</f>
        <v/>
      </c>
      <c r="CK95" t="str">
        <f>IFERROR(IF(LEN('Journal Template'!F106)&gt;0,"",IF('Journal Template'!A106="","",IF(LEFT('Journal Template'!A106,1)=IFERROR(VLOOKUP(LEFT('Journal Template'!A106,1),Checks!$CF$2:$CF$5,1,0),0),"Product Code Required",IF('Journal Template'!D106="","",IF('Journal Template'!D106=IFERROR(VLOOKUP('Journal Template'!D106,Checks!$CH:$CH,1,0),0),"Product Code Required","NA"))))),"")</f>
        <v/>
      </c>
    </row>
    <row r="96" spans="14:92">
      <c r="N96" t="s">
        <v>1339</v>
      </c>
      <c r="O96" t="s">
        <v>983</v>
      </c>
      <c r="P96" t="s">
        <v>386</v>
      </c>
      <c r="Q96" s="150" t="str">
        <f>IF(JRF!D109="","",IF(IFERROR(VLOOKUP(JRF!D109,Checks!N:P,3,0),0)="A","","Inactive account in Use"))</f>
        <v/>
      </c>
      <c r="R96" t="str">
        <f>IFERROR(IF('Journal Template'!C508="","",IF(IFERROR(VLOOKUP('Journal Template'!C508,Checks!N:P,3,0),0)="A","","Inactive account in Use")),"")</f>
        <v/>
      </c>
      <c r="S96" t="s">
        <v>1340</v>
      </c>
      <c r="T96" t="s">
        <v>386</v>
      </c>
      <c r="U96" t="s">
        <v>68</v>
      </c>
      <c r="V96" s="150" t="str">
        <f>IF(JRF!C109="","",IF(IFERROR(VLOOKUP(JRF!C109,Checks!S:U,3,0),0)="A","Entry with System fund Dept",""))</f>
        <v/>
      </c>
      <c r="W96" t="str">
        <f>IFERROR(IF('Journal Template'!D508="","",IF(IFERROR(VLOOKUP('Journal Template'!D508,Checks!S:U,3,0),0)="A","Entry with System fund Dept","")),"")</f>
        <v/>
      </c>
      <c r="X96" t="s">
        <v>1341</v>
      </c>
      <c r="Y96" t="s">
        <v>389</v>
      </c>
      <c r="Z96" t="s">
        <v>1342</v>
      </c>
      <c r="AA96" t="s">
        <v>391</v>
      </c>
      <c r="AB96" t="s">
        <v>125</v>
      </c>
      <c r="AC96" s="150" t="str">
        <f>IFERROR(IF(JRF!C109="","",IF(AND(VLOOKUP(JRF!C109,X:AA,4,0)=JRF!B109,VLOOKUP(JRF!C109,X:Y,2,0)="A"),"","Inactive Dept Combo Error")),"Inactive Dept Combo Error")</f>
        <v/>
      </c>
      <c r="AD96" t="str">
        <f>IFERROR(IF('Journal Template'!D508="","",IF(AND(VLOOKUP('Journal Template'!D508,X:AA,4,0)='Journal Template'!A508,VLOOKUP('Journal Template'!D508,X:Y,2,0)="A"),"","Inactive Dept Combo Error")),"")</f>
        <v/>
      </c>
      <c r="AK96" s="150" t="str">
        <f>IF(JRF!B109="","",IF(JRF!B109=IFERROR(VLOOKUP(JRF!B109,Checks!AI:AI,1,0),0),"Entry in Branch/Satellite BU's",""))</f>
        <v/>
      </c>
      <c r="AL96" t="str">
        <f>IFERROR(IF('Journal Template'!A508="","",IF('Journal Template'!A508=IFERROR(VLOOKUP('Journal Template'!A508,Checks!AI:AI,1,0),0),"Entry in Branch/Satellite BU's","")),"")</f>
        <v/>
      </c>
      <c r="AN96" t="str">
        <f>IFERROR(INDEX(Entities!A:A,MATCH(JRF!$Q109,Entities!C:C,0)),"")&amp;IFERROR(INDEX(Entities!A:A,MATCH(JRF!$Q109,Entities!D:D,0)),"")&amp;IFERROR(INDEX(Entities!A:A,MATCH(JRF!$Q109,Entities!E:E,0)),"")&amp;IFERROR(INDEX(Entities!A:A,MATCH(JRF!$Q109,Entities!F:F,0)),"")&amp;IFERROR(INDEX(Entities!A:A,MATCH(JRF!$Q109,Entities!G:G,0)),"")&amp;IFERROR(INDEX(Entities!A:A,MATCH(JRF!$Q109,Entities!H:H,0)),"")&amp;IFERROR(INDEX(Entities!A:A,MATCH(JRF!$Q109,Entities!I:I,0)),"")&amp;IFERROR(INDEX(Entities!A:A,MATCH(JRF!$Q109,Entities!J:J,0)),"")&amp;IFERROR(INDEX(Entities!A:A,MATCH(JRF!$Q109,Entities!K:K,0)),"")&amp;IFERROR(INDEX(Entities!A:A,MATCH(JRF!$Q109,Entities!L:L,0)),"")&amp;IFERROR(INDEX(Entities!A:A,MATCH(JRF!$Q109,Entities!M:M,0)),"")&amp;IFERROR(INDEX(Entities!A:A,MATCH(JRF!$Q109,Entities!N:N,0)),"")&amp;IFERROR(INDEX(Entities!A:A,MATCH(JRF!$Q109,Entities!O:O,0)),"")&amp;IFERROR(INDEX(Entities!A:A,MATCH(JRF!$Q109,Entities!P:P,0)),"")&amp;IFERROR(INDEX(Entities!A:A,MATCH(JRF!$Q109,Entities!Q:Q,0)),"")&amp;IFERROR(INDEX(Entities!A:A,MATCH(JRF!$Q109,Entities!R:R,0)),"")&amp;IFERROR(INDEX(Entities!A:A,MATCH(JRF!$Q109,Entities!S:S,0)),"")&amp;IFERROR(INDEX(Entities!A:A,MATCH(JRF!$Q109,Entities!T:T,0)),"")&amp;IFERROR(INDEX(Entities!A:A,MATCH(JRF!$Q109,Entities!U:U,0)),"")&amp;IFERROR(INDEX(Entities!A:A,MATCH(JRF!$Q109,Entities!V:V,0)),"")&amp;IFERROR(INDEX(Entities!A:A,MATCH(JRF!$Q109,Entities!W:W,0)),"")&amp;IFERROR(INDEX(Entities!A:A,MATCH(JRF!$Q109,Entities!X:X,0)),"")&amp;IFERROR(INDEX(Entities!A:A,MATCH(JRF!$Q109,Entities!Y:Y,0)),"")&amp;IFERROR(INDEX(Entities!A:A,MATCH(JRF!$Q109,Entities!Z:Z,0)),"")&amp;IFERROR(INDEX(Entities!A:A,MATCH(JRF!$Q109,Entities!AA:AA,0)),"")&amp;IFERROR(INDEX(Entities!A:A,MATCH(JRF!$Q109,Entities!AB:AB,0)),"")&amp;IFERROR(INDEX(Entities!A:A,MATCH(JRF!$Q109,Entities!AC:AC,0)),"")&amp;IFERROR(INDEX(Entities!A:A,MATCH(JRF!$Q109,Entities!AD:AD,0)),"")</f>
        <v/>
      </c>
      <c r="AO96" s="171" t="str">
        <f>IFERROR(INDEX(Entities!A:A,MATCH(JRF!$B109,Entities!C:C,0)),"")&amp;IFERROR(INDEX(Entities!A:A,MATCH(JRF!$B109,Entities!D:D,0)),"")&amp;IFERROR(INDEX(Entities!A:A,MATCH(JRF!$B109,Entities!E:E,0)),"")&amp;IFERROR(INDEX(Entities!A:A,MATCH(JRF!$B109,Entities!F:F,0)),"")&amp;IFERROR(INDEX(Entities!A:A,MATCH(JRF!$B109,Entities!G:G,0)),"")&amp;IFERROR(INDEX(Entities!A:A,MATCH(JRF!$B109,Entities!H:H,0)),"")&amp;IFERROR(INDEX(Entities!A:A,MATCH(JRF!$B109,Entities!I:I,0)),"")&amp;IFERROR(INDEX(Entities!A:A,MATCH(JRF!$B109,Entities!J:J,0)),"")&amp;IFERROR(INDEX(Entities!A:A,MATCH(JRF!$B109,Entities!K:K,0)),"")&amp;IFERROR(INDEX(Entities!A:A,MATCH(JRF!$B109,Entities!L:L,0)),"")&amp;IFERROR(INDEX(Entities!A:A,MATCH(JRF!$B109,Entities!M:M,0)),"")&amp;IFERROR(INDEX(Entities!A:A,MATCH(JRF!$B109,Entities!N:N,0)),"")&amp;IFERROR(INDEX(Entities!A:A,MATCH(JRF!$B109,Entities!O:O,0)),"")&amp;IFERROR(INDEX(Entities!A:A,MATCH(JRF!$B109,Entities!P:P,0)),"")&amp;IFERROR(INDEX(Entities!A:A,MATCH(JRF!$B109,Entities!Q:Q,0)),"")&amp;IFERROR(INDEX(Entities!A:A,MATCH(JRF!$B109,Entities!R:R,0)),"")&amp;IFERROR(INDEX(Entities!A:A,MATCH(JRF!$B109,Entities!S:S,0)),"")&amp;IFERROR(INDEX(Entities!A:A,MATCH(JRF!$B109,Entities!T:T,0)),"")&amp;IFERROR(INDEX(Entities!A:A,MATCH(JRF!$B109,Entities!U:U,0)),"")&amp;IFERROR(INDEX(Entities!A:A,MATCH(JRF!$B109,Entities!V:V,0)),"")&amp;IFERROR(INDEX(Entities!A:A,MATCH(JRF!$B109,Entities!W:W,0)),"")&amp;IFERROR(INDEX(Entities!A:A,MATCH(JRF!$B109,Entities!X:X,0)),"")&amp;IFERROR(INDEX(Entities!A:A,MATCH(JRF!$B109,Entities!Y:Y,0)),"")&amp;IFERROR(INDEX(Entities!A:A,MATCH(JRF!$B109,Entities!Z:Z,0)),"")&amp;IFERROR(INDEX(Entities!A:A,MATCH(JRF!$B109,Entities!AA:AA,0)),"")&amp;IFERROR(INDEX(Entities!A:A,MATCH(JRF!$B109,Entities!AB:AB,0)),"")&amp;IFERROR(INDEX(Entities!A:A,MATCH(JRF!$B109,Entities!AC:AC,0)),"")&amp;IFERROR(INDEX(Entities!A:A,MATCH(JRF!$B109,Entities!AD:AD,0)),"")</f>
        <v/>
      </c>
      <c r="AP96" s="171" t="str">
        <f>IF(JRF!B109=JRF!Q109,"",JRF!Q109&amp;JRF!B109)</f>
        <v/>
      </c>
      <c r="AQ96" s="171" t="str">
        <f>IF(OR(JRF!B109="",JRF!Q109="",Checks!AN96="",Checks!AO96=""),"",IF(OR(JRF!B109=JRF!Q109,Checks!AN96=Checks!AO96),"Legal Entity/BU is same",IF(AN96&amp;AO96=IFERROR(VLOOKUP(AN96&amp;AO96,'Intercompany Master'!X:X,1,0),0),"Intercompany Agreement Exist","Intercompany Agreement Required")))</f>
        <v/>
      </c>
      <c r="AR96" t="str" cm="1">
        <f t="array" ref="AR96">IF("Intercompany Agreement Exist"=VLOOKUP(JRF!Q109&amp;JRF!B109,Checks!AP:AQ,2,0),VLOOKUP(Checks!AN96&amp;Checks!AO96,'Intercompany Master'!X:AN,{2,3,4,5,6,7,8,9,10,11,12,13,14,15,16,17},0),"")</f>
        <v/>
      </c>
      <c r="AS96" s="170"/>
      <c r="AU96" s="170"/>
      <c r="CI96" t="str">
        <f>IF(JRF!F109&gt;0,"",IF(JRF!B109="","",IF(LEFT(JRF!B109,1)=IFERROR(VLOOKUP(LEFT(JRF!B109,1),$CF$2:$CF$5,1,0),0),"Product Code Required",IF(JRF!C109="","",IF(JRF!C109=IFERROR(VLOOKUP(JRF!C109,$CH:$CH,1,0),0),"Product Code Required","NA")))))</f>
        <v/>
      </c>
      <c r="CJ96" t="str">
        <f>IF(JRF!AV109&gt;0,"",IF(JRF!Q109="","",IF(LEFT(JRF!Q109,1)=IFERROR(VLOOKUP(LEFT(JRF!Q109,1),$CF$2:$CF$5,1,0),0),"Product Code Required",IF(JRF!V109="","",IF(JRF!V109=IFERROR(VLOOKUP(JRF!V109,$CH:$CH,1,0),0),"Product Code Required","NA")))))</f>
        <v/>
      </c>
      <c r="CK96" t="str">
        <f>IFERROR(IF(LEN('Journal Template'!F107)&gt;0,"",IF('Journal Template'!A107="","",IF(LEFT('Journal Template'!A107,1)=IFERROR(VLOOKUP(LEFT('Journal Template'!A107,1),Checks!$CF$2:$CF$5,1,0),0),"Product Code Required",IF('Journal Template'!D107="","",IF('Journal Template'!D107=IFERROR(VLOOKUP('Journal Template'!D107,Checks!$CH:$CH,1,0),0),"Product Code Required","NA"))))),"")</f>
        <v/>
      </c>
    </row>
    <row r="97" spans="14:89">
      <c r="N97" t="s">
        <v>1343</v>
      </c>
      <c r="O97" t="s">
        <v>983</v>
      </c>
      <c r="P97" t="s">
        <v>386</v>
      </c>
      <c r="Q97" s="150" t="str">
        <f>IF(JRF!D110="","",IF(IFERROR(VLOOKUP(JRF!D110,Checks!N:P,3,0),0)="A","","Inactive account in Use"))</f>
        <v/>
      </c>
      <c r="R97" t="str">
        <f>IFERROR(IF('Journal Template'!C509="","",IF(IFERROR(VLOOKUP('Journal Template'!C509,Checks!N:P,3,0),0)="A","","Inactive account in Use")),"")</f>
        <v/>
      </c>
      <c r="S97" t="s">
        <v>1344</v>
      </c>
      <c r="T97" t="s">
        <v>386</v>
      </c>
      <c r="U97" t="s">
        <v>68</v>
      </c>
      <c r="V97" s="150" t="str">
        <f>IF(JRF!C110="","",IF(IFERROR(VLOOKUP(JRF!C110,Checks!S:U,3,0),0)="A","Entry with System fund Dept",""))</f>
        <v/>
      </c>
      <c r="W97" t="str">
        <f>IFERROR(IF('Journal Template'!D509="","",IF(IFERROR(VLOOKUP('Journal Template'!D509,Checks!S:U,3,0),0)="A","Entry with System fund Dept","")),"")</f>
        <v/>
      </c>
      <c r="X97" t="s">
        <v>1345</v>
      </c>
      <c r="Y97" t="s">
        <v>389</v>
      </c>
      <c r="Z97" t="s">
        <v>1346</v>
      </c>
      <c r="AA97" t="s">
        <v>1347</v>
      </c>
      <c r="AB97" t="s">
        <v>125</v>
      </c>
      <c r="AC97" s="150" t="str">
        <f>IFERROR(IF(JRF!C110="","",IF(AND(VLOOKUP(JRF!C110,X:AA,4,0)=JRF!B110,VLOOKUP(JRF!C110,X:Y,2,0)="A"),"","Inactive Dept Combo Error")),"Inactive Dept Combo Error")</f>
        <v/>
      </c>
      <c r="AD97" t="str">
        <f>IFERROR(IF('Journal Template'!D509="","",IF(AND(VLOOKUP('Journal Template'!D509,X:AA,4,0)='Journal Template'!A509,VLOOKUP('Journal Template'!D509,X:Y,2,0)="A"),"","Inactive Dept Combo Error")),"")</f>
        <v/>
      </c>
      <c r="AK97" s="150" t="str">
        <f>IF(JRF!B110="","",IF(JRF!B110=IFERROR(VLOOKUP(JRF!B110,Checks!AI:AI,1,0),0),"Entry in Branch/Satellite BU's",""))</f>
        <v/>
      </c>
      <c r="AL97" t="str">
        <f>IFERROR(IF('Journal Template'!A509="","",IF('Journal Template'!A509=IFERROR(VLOOKUP('Journal Template'!A509,Checks!AI:AI,1,0),0),"Entry in Branch/Satellite BU's","")),"")</f>
        <v/>
      </c>
      <c r="AN97" t="str">
        <f>IFERROR(INDEX(Entities!A:A,MATCH(JRF!$Q110,Entities!C:C,0)),"")&amp;IFERROR(INDEX(Entities!A:A,MATCH(JRF!$Q110,Entities!D:D,0)),"")&amp;IFERROR(INDEX(Entities!A:A,MATCH(JRF!$Q110,Entities!E:E,0)),"")&amp;IFERROR(INDEX(Entities!A:A,MATCH(JRF!$Q110,Entities!F:F,0)),"")&amp;IFERROR(INDEX(Entities!A:A,MATCH(JRF!$Q110,Entities!G:G,0)),"")&amp;IFERROR(INDEX(Entities!A:A,MATCH(JRF!$Q110,Entities!H:H,0)),"")&amp;IFERROR(INDEX(Entities!A:A,MATCH(JRF!$Q110,Entities!I:I,0)),"")&amp;IFERROR(INDEX(Entities!A:A,MATCH(JRF!$Q110,Entities!J:J,0)),"")&amp;IFERROR(INDEX(Entities!A:A,MATCH(JRF!$Q110,Entities!K:K,0)),"")&amp;IFERROR(INDEX(Entities!A:A,MATCH(JRF!$Q110,Entities!L:L,0)),"")&amp;IFERROR(INDEX(Entities!A:A,MATCH(JRF!$Q110,Entities!M:M,0)),"")&amp;IFERROR(INDEX(Entities!A:A,MATCH(JRF!$Q110,Entities!N:N,0)),"")&amp;IFERROR(INDEX(Entities!A:A,MATCH(JRF!$Q110,Entities!O:O,0)),"")&amp;IFERROR(INDEX(Entities!A:A,MATCH(JRF!$Q110,Entities!P:P,0)),"")&amp;IFERROR(INDEX(Entities!A:A,MATCH(JRF!$Q110,Entities!Q:Q,0)),"")&amp;IFERROR(INDEX(Entities!A:A,MATCH(JRF!$Q110,Entities!R:R,0)),"")&amp;IFERROR(INDEX(Entities!A:A,MATCH(JRF!$Q110,Entities!S:S,0)),"")&amp;IFERROR(INDEX(Entities!A:A,MATCH(JRF!$Q110,Entities!T:T,0)),"")&amp;IFERROR(INDEX(Entities!A:A,MATCH(JRF!$Q110,Entities!U:U,0)),"")&amp;IFERROR(INDEX(Entities!A:A,MATCH(JRF!$Q110,Entities!V:V,0)),"")&amp;IFERROR(INDEX(Entities!A:A,MATCH(JRF!$Q110,Entities!W:W,0)),"")&amp;IFERROR(INDEX(Entities!A:A,MATCH(JRF!$Q110,Entities!X:X,0)),"")&amp;IFERROR(INDEX(Entities!A:A,MATCH(JRF!$Q110,Entities!Y:Y,0)),"")&amp;IFERROR(INDEX(Entities!A:A,MATCH(JRF!$Q110,Entities!Z:Z,0)),"")&amp;IFERROR(INDEX(Entities!A:A,MATCH(JRF!$Q110,Entities!AA:AA,0)),"")&amp;IFERROR(INDEX(Entities!A:A,MATCH(JRF!$Q110,Entities!AB:AB,0)),"")&amp;IFERROR(INDEX(Entities!A:A,MATCH(JRF!$Q110,Entities!AC:AC,0)),"")&amp;IFERROR(INDEX(Entities!A:A,MATCH(JRF!$Q110,Entities!AD:AD,0)),"")</f>
        <v/>
      </c>
      <c r="AO97" s="171" t="str">
        <f>IFERROR(INDEX(Entities!A:A,MATCH(JRF!$B110,Entities!C:C,0)),"")&amp;IFERROR(INDEX(Entities!A:A,MATCH(JRF!$B110,Entities!D:D,0)),"")&amp;IFERROR(INDEX(Entities!A:A,MATCH(JRF!$B110,Entities!E:E,0)),"")&amp;IFERROR(INDEX(Entities!A:A,MATCH(JRF!$B110,Entities!F:F,0)),"")&amp;IFERROR(INDEX(Entities!A:A,MATCH(JRF!$B110,Entities!G:G,0)),"")&amp;IFERROR(INDEX(Entities!A:A,MATCH(JRF!$B110,Entities!H:H,0)),"")&amp;IFERROR(INDEX(Entities!A:A,MATCH(JRF!$B110,Entities!I:I,0)),"")&amp;IFERROR(INDEX(Entities!A:A,MATCH(JRF!$B110,Entities!J:J,0)),"")&amp;IFERROR(INDEX(Entities!A:A,MATCH(JRF!$B110,Entities!K:K,0)),"")&amp;IFERROR(INDEX(Entities!A:A,MATCH(JRF!$B110,Entities!L:L,0)),"")&amp;IFERROR(INDEX(Entities!A:A,MATCH(JRF!$B110,Entities!M:M,0)),"")&amp;IFERROR(INDEX(Entities!A:A,MATCH(JRF!$B110,Entities!N:N,0)),"")&amp;IFERROR(INDEX(Entities!A:A,MATCH(JRF!$B110,Entities!O:O,0)),"")&amp;IFERROR(INDEX(Entities!A:A,MATCH(JRF!$B110,Entities!P:P,0)),"")&amp;IFERROR(INDEX(Entities!A:A,MATCH(JRF!$B110,Entities!Q:Q,0)),"")&amp;IFERROR(INDEX(Entities!A:A,MATCH(JRF!$B110,Entities!R:R,0)),"")&amp;IFERROR(INDEX(Entities!A:A,MATCH(JRF!$B110,Entities!S:S,0)),"")&amp;IFERROR(INDEX(Entities!A:A,MATCH(JRF!$B110,Entities!T:T,0)),"")&amp;IFERROR(INDEX(Entities!A:A,MATCH(JRF!$B110,Entities!U:U,0)),"")&amp;IFERROR(INDEX(Entities!A:A,MATCH(JRF!$B110,Entities!V:V,0)),"")&amp;IFERROR(INDEX(Entities!A:A,MATCH(JRF!$B110,Entities!W:W,0)),"")&amp;IFERROR(INDEX(Entities!A:A,MATCH(JRF!$B110,Entities!X:X,0)),"")&amp;IFERROR(INDEX(Entities!A:A,MATCH(JRF!$B110,Entities!Y:Y,0)),"")&amp;IFERROR(INDEX(Entities!A:A,MATCH(JRF!$B110,Entities!Z:Z,0)),"")&amp;IFERROR(INDEX(Entities!A:A,MATCH(JRF!$B110,Entities!AA:AA,0)),"")&amp;IFERROR(INDEX(Entities!A:A,MATCH(JRF!$B110,Entities!AB:AB,0)),"")&amp;IFERROR(INDEX(Entities!A:A,MATCH(JRF!$B110,Entities!AC:AC,0)),"")&amp;IFERROR(INDEX(Entities!A:A,MATCH(JRF!$B110,Entities!AD:AD,0)),"")</f>
        <v/>
      </c>
      <c r="AP97" s="171" t="str">
        <f>IF(JRF!B110=JRF!Q110,"",JRF!Q110&amp;JRF!B110)</f>
        <v/>
      </c>
      <c r="AQ97" s="171" t="str">
        <f>IF(OR(JRF!B110="",JRF!Q110="",Checks!AN97="",Checks!AO97=""),"",IF(OR(JRF!B110=JRF!Q110,Checks!AN97=Checks!AO97),"Legal Entity/BU is same",IF(AN97&amp;AO97=IFERROR(VLOOKUP(AN97&amp;AO97,'Intercompany Master'!X:X,1,0),0),"Intercompany Agreement Exist","Intercompany Agreement Required")))</f>
        <v/>
      </c>
      <c r="AR97" t="str" cm="1">
        <f t="array" ref="AR97">IF("Intercompany Agreement Exist"=VLOOKUP(JRF!Q110&amp;JRF!B110,Checks!AP:AQ,2,0),VLOOKUP(Checks!AN97&amp;Checks!AO97,'Intercompany Master'!X:AN,{2,3,4,5,6,7,8,9,10,11,12,13,14,15,16,17},0),"")</f>
        <v/>
      </c>
      <c r="AS97" s="170"/>
      <c r="AU97" s="170"/>
      <c r="CI97" t="str">
        <f>IF(JRF!F110&gt;0,"",IF(JRF!B110="","",IF(LEFT(JRF!B110,1)=IFERROR(VLOOKUP(LEFT(JRF!B110,1),$CF$2:$CF$5,1,0),0),"Product Code Required",IF(JRF!C110="","",IF(JRF!C110=IFERROR(VLOOKUP(JRF!C110,$CH:$CH,1,0),0),"Product Code Required","NA")))))</f>
        <v/>
      </c>
      <c r="CJ97" t="str">
        <f>IF(JRF!AV110&gt;0,"",IF(JRF!Q110="","",IF(LEFT(JRF!Q110,1)=IFERROR(VLOOKUP(LEFT(JRF!Q110,1),$CF$2:$CF$5,1,0),0),"Product Code Required",IF(JRF!V110="","",IF(JRF!V110=IFERROR(VLOOKUP(JRF!V110,$CH:$CH,1,0),0),"Product Code Required","NA")))))</f>
        <v/>
      </c>
      <c r="CK97" t="str">
        <f>IFERROR(IF(LEN('Journal Template'!F108)&gt;0,"",IF('Journal Template'!A108="","",IF(LEFT('Journal Template'!A108,1)=IFERROR(VLOOKUP(LEFT('Journal Template'!A108,1),Checks!$CF$2:$CF$5,1,0),0),"Product Code Required",IF('Journal Template'!D108="","",IF('Journal Template'!D108=IFERROR(VLOOKUP('Journal Template'!D108,Checks!$CH:$CH,1,0),0),"Product Code Required","NA"))))),"")</f>
        <v/>
      </c>
    </row>
    <row r="98" spans="14:89">
      <c r="N98" t="s">
        <v>1348</v>
      </c>
      <c r="O98" t="s">
        <v>983</v>
      </c>
      <c r="P98" t="s">
        <v>386</v>
      </c>
      <c r="Q98" s="150" t="str">
        <f>IF(JRF!D111="","",IF(IFERROR(VLOOKUP(JRF!D111,Checks!N:P,3,0),0)="A","","Inactive account in Use"))</f>
        <v/>
      </c>
      <c r="R98" t="str">
        <f>IFERROR(IF('Journal Template'!C510="","",IF(IFERROR(VLOOKUP('Journal Template'!C510,Checks!N:P,3,0),0)="A","","Inactive account in Use")),"")</f>
        <v/>
      </c>
      <c r="S98" t="s">
        <v>1349</v>
      </c>
      <c r="T98" t="s">
        <v>386</v>
      </c>
      <c r="U98" t="s">
        <v>68</v>
      </c>
      <c r="V98" s="150" t="str">
        <f>IF(JRF!C111="","",IF(IFERROR(VLOOKUP(JRF!C111,Checks!S:U,3,0),0)="A","Entry with System fund Dept",""))</f>
        <v/>
      </c>
      <c r="W98" t="str">
        <f>IFERROR(IF('Journal Template'!D510="","",IF(IFERROR(VLOOKUP('Journal Template'!D510,Checks!S:U,3,0),0)="A","Entry with System fund Dept","")),"")</f>
        <v/>
      </c>
      <c r="X98" t="s">
        <v>1350</v>
      </c>
      <c r="Y98" t="s">
        <v>389</v>
      </c>
      <c r="Z98" t="s">
        <v>1351</v>
      </c>
      <c r="AA98" t="s">
        <v>1347</v>
      </c>
      <c r="AB98" t="s">
        <v>125</v>
      </c>
      <c r="AC98" s="150" t="str">
        <f>IFERROR(IF(JRF!C111="","",IF(AND(VLOOKUP(JRF!C111,X:AA,4,0)=JRF!B111,VLOOKUP(JRF!C111,X:Y,2,0)="A"),"","Inactive Dept Combo Error")),"Inactive Dept Combo Error")</f>
        <v/>
      </c>
      <c r="AD98" t="str">
        <f>IFERROR(IF('Journal Template'!D510="","",IF(AND(VLOOKUP('Journal Template'!D510,X:AA,4,0)='Journal Template'!A510,VLOOKUP('Journal Template'!D510,X:Y,2,0)="A"),"","Inactive Dept Combo Error")),"")</f>
        <v/>
      </c>
      <c r="AK98" s="150" t="str">
        <f>IF(JRF!B111="","",IF(JRF!B111=IFERROR(VLOOKUP(JRF!B111,Checks!AI:AI,1,0),0),"Entry in Branch/Satellite BU's",""))</f>
        <v/>
      </c>
      <c r="AL98" t="str">
        <f>IFERROR(IF('Journal Template'!A510="","",IF('Journal Template'!A510=IFERROR(VLOOKUP('Journal Template'!A510,Checks!AI:AI,1,0),0),"Entry in Branch/Satellite BU's","")),"")</f>
        <v/>
      </c>
      <c r="AN98" t="str">
        <f>IFERROR(INDEX(Entities!A:A,MATCH(JRF!$Q111,Entities!C:C,0)),"")&amp;IFERROR(INDEX(Entities!A:A,MATCH(JRF!$Q111,Entities!D:D,0)),"")&amp;IFERROR(INDEX(Entities!A:A,MATCH(JRF!$Q111,Entities!E:E,0)),"")&amp;IFERROR(INDEX(Entities!A:A,MATCH(JRF!$Q111,Entities!F:F,0)),"")&amp;IFERROR(INDEX(Entities!A:A,MATCH(JRF!$Q111,Entities!G:G,0)),"")&amp;IFERROR(INDEX(Entities!A:A,MATCH(JRF!$Q111,Entities!H:H,0)),"")&amp;IFERROR(INDEX(Entities!A:A,MATCH(JRF!$Q111,Entities!I:I,0)),"")&amp;IFERROR(INDEX(Entities!A:A,MATCH(JRF!$Q111,Entities!J:J,0)),"")&amp;IFERROR(INDEX(Entities!A:A,MATCH(JRF!$Q111,Entities!K:K,0)),"")&amp;IFERROR(INDEX(Entities!A:A,MATCH(JRF!$Q111,Entities!L:L,0)),"")&amp;IFERROR(INDEX(Entities!A:A,MATCH(JRF!$Q111,Entities!M:M,0)),"")&amp;IFERROR(INDEX(Entities!A:A,MATCH(JRF!$Q111,Entities!N:N,0)),"")&amp;IFERROR(INDEX(Entities!A:A,MATCH(JRF!$Q111,Entities!O:O,0)),"")&amp;IFERROR(INDEX(Entities!A:A,MATCH(JRF!$Q111,Entities!P:P,0)),"")&amp;IFERROR(INDEX(Entities!A:A,MATCH(JRF!$Q111,Entities!Q:Q,0)),"")&amp;IFERROR(INDEX(Entities!A:A,MATCH(JRF!$Q111,Entities!R:R,0)),"")&amp;IFERROR(INDEX(Entities!A:A,MATCH(JRF!$Q111,Entities!S:S,0)),"")&amp;IFERROR(INDEX(Entities!A:A,MATCH(JRF!$Q111,Entities!T:T,0)),"")&amp;IFERROR(INDEX(Entities!A:A,MATCH(JRF!$Q111,Entities!U:U,0)),"")&amp;IFERROR(INDEX(Entities!A:A,MATCH(JRF!$Q111,Entities!V:V,0)),"")&amp;IFERROR(INDEX(Entities!A:A,MATCH(JRF!$Q111,Entities!W:W,0)),"")&amp;IFERROR(INDEX(Entities!A:A,MATCH(JRF!$Q111,Entities!X:X,0)),"")&amp;IFERROR(INDEX(Entities!A:A,MATCH(JRF!$Q111,Entities!Y:Y,0)),"")&amp;IFERROR(INDEX(Entities!A:A,MATCH(JRF!$Q111,Entities!Z:Z,0)),"")&amp;IFERROR(INDEX(Entities!A:A,MATCH(JRF!$Q111,Entities!AA:AA,0)),"")&amp;IFERROR(INDEX(Entities!A:A,MATCH(JRF!$Q111,Entities!AB:AB,0)),"")&amp;IFERROR(INDEX(Entities!A:A,MATCH(JRF!$Q111,Entities!AC:AC,0)),"")&amp;IFERROR(INDEX(Entities!A:A,MATCH(JRF!$Q111,Entities!AD:AD,0)),"")</f>
        <v/>
      </c>
      <c r="AO98" s="171" t="str">
        <f>IFERROR(INDEX(Entities!A:A,MATCH(JRF!$B111,Entities!C:C,0)),"")&amp;IFERROR(INDEX(Entities!A:A,MATCH(JRF!$B111,Entities!D:D,0)),"")&amp;IFERROR(INDEX(Entities!A:A,MATCH(JRF!$B111,Entities!E:E,0)),"")&amp;IFERROR(INDEX(Entities!A:A,MATCH(JRF!$B111,Entities!F:F,0)),"")&amp;IFERROR(INDEX(Entities!A:A,MATCH(JRF!$B111,Entities!G:G,0)),"")&amp;IFERROR(INDEX(Entities!A:A,MATCH(JRF!$B111,Entities!H:H,0)),"")&amp;IFERROR(INDEX(Entities!A:A,MATCH(JRF!$B111,Entities!I:I,0)),"")&amp;IFERROR(INDEX(Entities!A:A,MATCH(JRF!$B111,Entities!J:J,0)),"")&amp;IFERROR(INDEX(Entities!A:A,MATCH(JRF!$B111,Entities!K:K,0)),"")&amp;IFERROR(INDEX(Entities!A:A,MATCH(JRF!$B111,Entities!L:L,0)),"")&amp;IFERROR(INDEX(Entities!A:A,MATCH(JRF!$B111,Entities!M:M,0)),"")&amp;IFERROR(INDEX(Entities!A:A,MATCH(JRF!$B111,Entities!N:N,0)),"")&amp;IFERROR(INDEX(Entities!A:A,MATCH(JRF!$B111,Entities!O:O,0)),"")&amp;IFERROR(INDEX(Entities!A:A,MATCH(JRF!$B111,Entities!P:P,0)),"")&amp;IFERROR(INDEX(Entities!A:A,MATCH(JRF!$B111,Entities!Q:Q,0)),"")&amp;IFERROR(INDEX(Entities!A:A,MATCH(JRF!$B111,Entities!R:R,0)),"")&amp;IFERROR(INDEX(Entities!A:A,MATCH(JRF!$B111,Entities!S:S,0)),"")&amp;IFERROR(INDEX(Entities!A:A,MATCH(JRF!$B111,Entities!T:T,0)),"")&amp;IFERROR(INDEX(Entities!A:A,MATCH(JRF!$B111,Entities!U:U,0)),"")&amp;IFERROR(INDEX(Entities!A:A,MATCH(JRF!$B111,Entities!V:V,0)),"")&amp;IFERROR(INDEX(Entities!A:A,MATCH(JRF!$B111,Entities!W:W,0)),"")&amp;IFERROR(INDEX(Entities!A:A,MATCH(JRF!$B111,Entities!X:X,0)),"")&amp;IFERROR(INDEX(Entities!A:A,MATCH(JRF!$B111,Entities!Y:Y,0)),"")&amp;IFERROR(INDEX(Entities!A:A,MATCH(JRF!$B111,Entities!Z:Z,0)),"")&amp;IFERROR(INDEX(Entities!A:A,MATCH(JRF!$B111,Entities!AA:AA,0)),"")&amp;IFERROR(INDEX(Entities!A:A,MATCH(JRF!$B111,Entities!AB:AB,0)),"")&amp;IFERROR(INDEX(Entities!A:A,MATCH(JRF!$B111,Entities!AC:AC,0)),"")&amp;IFERROR(INDEX(Entities!A:A,MATCH(JRF!$B111,Entities!AD:AD,0)),"")</f>
        <v/>
      </c>
      <c r="AP98" s="171" t="str">
        <f>IF(JRF!B111=JRF!Q111,"",JRF!Q111&amp;JRF!B111)</f>
        <v/>
      </c>
      <c r="AQ98" s="171" t="str">
        <f>IF(OR(JRF!B111="",JRF!Q111="",Checks!AN98="",Checks!AO98=""),"",IF(OR(JRF!B111=JRF!Q111,Checks!AN98=Checks!AO98),"Legal Entity/BU is same",IF(AN98&amp;AO98=IFERROR(VLOOKUP(AN98&amp;AO98,'Intercompany Master'!X:X,1,0),0),"Intercompany Agreement Exist","Intercompany Agreement Required")))</f>
        <v/>
      </c>
      <c r="AR98" t="str" cm="1">
        <f t="array" ref="AR98">IF("Intercompany Agreement Exist"=VLOOKUP(JRF!Q111&amp;JRF!B111,Checks!AP:AQ,2,0),VLOOKUP(Checks!AN98&amp;Checks!AO98,'Intercompany Master'!X:AN,{2,3,4,5,6,7,8,9,10,11,12,13,14,15,16,17},0),"")</f>
        <v/>
      </c>
      <c r="AS98" s="170"/>
      <c r="AU98" s="170"/>
      <c r="CI98" t="str">
        <f>IF(JRF!F111&gt;0,"",IF(JRF!B111="","",IF(LEFT(JRF!B111,1)=IFERROR(VLOOKUP(LEFT(JRF!B111,1),$CF$2:$CF$5,1,0),0),"Product Code Required",IF(JRF!C111="","",IF(JRF!C111=IFERROR(VLOOKUP(JRF!C111,$CH:$CH,1,0),0),"Product Code Required","NA")))))</f>
        <v/>
      </c>
      <c r="CJ98" t="str">
        <f>IF(JRF!AV111&gt;0,"",IF(JRF!Q111="","",IF(LEFT(JRF!Q111,1)=IFERROR(VLOOKUP(LEFT(JRF!Q111,1),$CF$2:$CF$5,1,0),0),"Product Code Required",IF(JRF!V111="","",IF(JRF!V111=IFERROR(VLOOKUP(JRF!V111,$CH:$CH,1,0),0),"Product Code Required","NA")))))</f>
        <v/>
      </c>
      <c r="CK98" t="str">
        <f>IFERROR(IF(LEN('Journal Template'!F109)&gt;0,"",IF('Journal Template'!A109="","",IF(LEFT('Journal Template'!A109,1)=IFERROR(VLOOKUP(LEFT('Journal Template'!A109,1),Checks!$CF$2:$CF$5,1,0),0),"Product Code Required",IF('Journal Template'!D109="","",IF('Journal Template'!D109=IFERROR(VLOOKUP('Journal Template'!D109,Checks!$CH:$CH,1,0),0),"Product Code Required","NA"))))),"")</f>
        <v/>
      </c>
    </row>
    <row r="99" spans="14:89">
      <c r="N99" t="s">
        <v>1352</v>
      </c>
      <c r="O99" t="s">
        <v>1353</v>
      </c>
      <c r="P99" t="s">
        <v>386</v>
      </c>
      <c r="Q99" s="150" t="str">
        <f>IF(JRF!D112="","",IF(IFERROR(VLOOKUP(JRF!D112,Checks!N:P,3,0),0)="A","","Inactive account in Use"))</f>
        <v/>
      </c>
      <c r="R99" t="str">
        <f>IFERROR(IF('Journal Template'!C511="","",IF(IFERROR(VLOOKUP('Journal Template'!C511,Checks!N:P,3,0),0)="A","","Inactive account in Use")),"")</f>
        <v/>
      </c>
      <c r="S99" t="s">
        <v>1354</v>
      </c>
      <c r="T99" t="s">
        <v>386</v>
      </c>
      <c r="U99" t="s">
        <v>68</v>
      </c>
      <c r="V99" s="150" t="str">
        <f>IF(JRF!C112="","",IF(IFERROR(VLOOKUP(JRF!C112,Checks!S:U,3,0),0)="A","Entry with System fund Dept",""))</f>
        <v/>
      </c>
      <c r="W99" t="str">
        <f>IFERROR(IF('Journal Template'!D511="","",IF(IFERROR(VLOOKUP('Journal Template'!D511,Checks!S:U,3,0),0)="A","Entry with System fund Dept","")),"")</f>
        <v/>
      </c>
      <c r="X99" t="s">
        <v>1355</v>
      </c>
      <c r="Y99" t="s">
        <v>389</v>
      </c>
      <c r="Z99" t="s">
        <v>1220</v>
      </c>
      <c r="AA99" t="s">
        <v>1347</v>
      </c>
      <c r="AB99" t="s">
        <v>125</v>
      </c>
      <c r="AC99" s="150" t="str">
        <f>IFERROR(IF(JRF!C112="","",IF(AND(VLOOKUP(JRF!C112,X:AA,4,0)=JRF!B112,VLOOKUP(JRF!C112,X:Y,2,0)="A"),"","Inactive Dept Combo Error")),"Inactive Dept Combo Error")</f>
        <v/>
      </c>
      <c r="AD99" t="str">
        <f>IFERROR(IF('Journal Template'!D511="","",IF(AND(VLOOKUP('Journal Template'!D511,X:AA,4,0)='Journal Template'!A511,VLOOKUP('Journal Template'!D511,X:Y,2,0)="A"),"","Inactive Dept Combo Error")),"")</f>
        <v/>
      </c>
      <c r="AK99" s="150" t="str">
        <f>IF(JRF!B112="","",IF(JRF!B112=IFERROR(VLOOKUP(JRF!B112,Checks!AI:AI,1,0),0),"Entry in Branch/Satellite BU's",""))</f>
        <v/>
      </c>
      <c r="AL99" t="str">
        <f>IFERROR(IF('Journal Template'!A511="","",IF('Journal Template'!A511=IFERROR(VLOOKUP('Journal Template'!A511,Checks!AI:AI,1,0),0),"Entry in Branch/Satellite BU's","")),"")</f>
        <v/>
      </c>
      <c r="AN99" t="str">
        <f>IFERROR(INDEX(Entities!A:A,MATCH(JRF!$Q112,Entities!C:C,0)),"")&amp;IFERROR(INDEX(Entities!A:A,MATCH(JRF!$Q112,Entities!D:D,0)),"")&amp;IFERROR(INDEX(Entities!A:A,MATCH(JRF!$Q112,Entities!E:E,0)),"")&amp;IFERROR(INDEX(Entities!A:A,MATCH(JRF!$Q112,Entities!F:F,0)),"")&amp;IFERROR(INDEX(Entities!A:A,MATCH(JRF!$Q112,Entities!G:G,0)),"")&amp;IFERROR(INDEX(Entities!A:A,MATCH(JRF!$Q112,Entities!H:H,0)),"")&amp;IFERROR(INDEX(Entities!A:A,MATCH(JRF!$Q112,Entities!I:I,0)),"")&amp;IFERROR(INDEX(Entities!A:A,MATCH(JRF!$Q112,Entities!J:J,0)),"")&amp;IFERROR(INDEX(Entities!A:A,MATCH(JRF!$Q112,Entities!K:K,0)),"")&amp;IFERROR(INDEX(Entities!A:A,MATCH(JRF!$Q112,Entities!L:L,0)),"")&amp;IFERROR(INDEX(Entities!A:A,MATCH(JRF!$Q112,Entities!M:M,0)),"")&amp;IFERROR(INDEX(Entities!A:A,MATCH(JRF!$Q112,Entities!N:N,0)),"")&amp;IFERROR(INDEX(Entities!A:A,MATCH(JRF!$Q112,Entities!O:O,0)),"")&amp;IFERROR(INDEX(Entities!A:A,MATCH(JRF!$Q112,Entities!P:P,0)),"")&amp;IFERROR(INDEX(Entities!A:A,MATCH(JRF!$Q112,Entities!Q:Q,0)),"")&amp;IFERROR(INDEX(Entities!A:A,MATCH(JRF!$Q112,Entities!R:R,0)),"")&amp;IFERROR(INDEX(Entities!A:A,MATCH(JRF!$Q112,Entities!S:S,0)),"")&amp;IFERROR(INDEX(Entities!A:A,MATCH(JRF!$Q112,Entities!T:T,0)),"")&amp;IFERROR(INDEX(Entities!A:A,MATCH(JRF!$Q112,Entities!U:U,0)),"")&amp;IFERROR(INDEX(Entities!A:A,MATCH(JRF!$Q112,Entities!V:V,0)),"")&amp;IFERROR(INDEX(Entities!A:A,MATCH(JRF!$Q112,Entities!W:W,0)),"")&amp;IFERROR(INDEX(Entities!A:A,MATCH(JRF!$Q112,Entities!X:X,0)),"")&amp;IFERROR(INDEX(Entities!A:A,MATCH(JRF!$Q112,Entities!Y:Y,0)),"")&amp;IFERROR(INDEX(Entities!A:A,MATCH(JRF!$Q112,Entities!Z:Z,0)),"")&amp;IFERROR(INDEX(Entities!A:A,MATCH(JRF!$Q112,Entities!AA:AA,0)),"")&amp;IFERROR(INDEX(Entities!A:A,MATCH(JRF!$Q112,Entities!AB:AB,0)),"")&amp;IFERROR(INDEX(Entities!A:A,MATCH(JRF!$Q112,Entities!AC:AC,0)),"")&amp;IFERROR(INDEX(Entities!A:A,MATCH(JRF!$Q112,Entities!AD:AD,0)),"")</f>
        <v/>
      </c>
      <c r="AO99" s="171" t="str">
        <f>IFERROR(INDEX(Entities!A:A,MATCH(JRF!$B112,Entities!C:C,0)),"")&amp;IFERROR(INDEX(Entities!A:A,MATCH(JRF!$B112,Entities!D:D,0)),"")&amp;IFERROR(INDEX(Entities!A:A,MATCH(JRF!$B112,Entities!E:E,0)),"")&amp;IFERROR(INDEX(Entities!A:A,MATCH(JRF!$B112,Entities!F:F,0)),"")&amp;IFERROR(INDEX(Entities!A:A,MATCH(JRF!$B112,Entities!G:G,0)),"")&amp;IFERROR(INDEX(Entities!A:A,MATCH(JRF!$B112,Entities!H:H,0)),"")&amp;IFERROR(INDEX(Entities!A:A,MATCH(JRF!$B112,Entities!I:I,0)),"")&amp;IFERROR(INDEX(Entities!A:A,MATCH(JRF!$B112,Entities!J:J,0)),"")&amp;IFERROR(INDEX(Entities!A:A,MATCH(JRF!$B112,Entities!K:K,0)),"")&amp;IFERROR(INDEX(Entities!A:A,MATCH(JRF!$B112,Entities!L:L,0)),"")&amp;IFERROR(INDEX(Entities!A:A,MATCH(JRF!$B112,Entities!M:M,0)),"")&amp;IFERROR(INDEX(Entities!A:A,MATCH(JRF!$B112,Entities!N:N,0)),"")&amp;IFERROR(INDEX(Entities!A:A,MATCH(JRF!$B112,Entities!O:O,0)),"")&amp;IFERROR(INDEX(Entities!A:A,MATCH(JRF!$B112,Entities!P:P,0)),"")&amp;IFERROR(INDEX(Entities!A:A,MATCH(JRF!$B112,Entities!Q:Q,0)),"")&amp;IFERROR(INDEX(Entities!A:A,MATCH(JRF!$B112,Entities!R:R,0)),"")&amp;IFERROR(INDEX(Entities!A:A,MATCH(JRF!$B112,Entities!S:S,0)),"")&amp;IFERROR(INDEX(Entities!A:A,MATCH(JRF!$B112,Entities!T:T,0)),"")&amp;IFERROR(INDEX(Entities!A:A,MATCH(JRF!$B112,Entities!U:U,0)),"")&amp;IFERROR(INDEX(Entities!A:A,MATCH(JRF!$B112,Entities!V:V,0)),"")&amp;IFERROR(INDEX(Entities!A:A,MATCH(JRF!$B112,Entities!W:W,0)),"")&amp;IFERROR(INDEX(Entities!A:A,MATCH(JRF!$B112,Entities!X:X,0)),"")&amp;IFERROR(INDEX(Entities!A:A,MATCH(JRF!$B112,Entities!Y:Y,0)),"")&amp;IFERROR(INDEX(Entities!A:A,MATCH(JRF!$B112,Entities!Z:Z,0)),"")&amp;IFERROR(INDEX(Entities!A:A,MATCH(JRF!$B112,Entities!AA:AA,0)),"")&amp;IFERROR(INDEX(Entities!A:A,MATCH(JRF!$B112,Entities!AB:AB,0)),"")&amp;IFERROR(INDEX(Entities!A:A,MATCH(JRF!$B112,Entities!AC:AC,0)),"")&amp;IFERROR(INDEX(Entities!A:A,MATCH(JRF!$B112,Entities!AD:AD,0)),"")</f>
        <v/>
      </c>
      <c r="AP99" s="171" t="str">
        <f>IF(JRF!B112=JRF!Q112,"",JRF!Q112&amp;JRF!B112)</f>
        <v/>
      </c>
      <c r="AQ99" s="171" t="str">
        <f>IF(OR(JRF!B112="",JRF!Q112="",Checks!AN99="",Checks!AO99=""),"",IF(OR(JRF!B112=JRF!Q112,Checks!AN99=Checks!AO99),"Legal Entity/BU is same",IF(AN99&amp;AO99=IFERROR(VLOOKUP(AN99&amp;AO99,'Intercompany Master'!X:X,1,0),0),"Intercompany Agreement Exist","Intercompany Agreement Required")))</f>
        <v/>
      </c>
      <c r="AR99" t="str" cm="1">
        <f t="array" ref="AR99">IF("Intercompany Agreement Exist"=VLOOKUP(JRF!Q112&amp;JRF!B112,Checks!AP:AQ,2,0),VLOOKUP(Checks!AN99&amp;Checks!AO99,'Intercompany Master'!X:AN,{2,3,4,5,6,7,8,9,10,11,12,13,14,15,16,17},0),"")</f>
        <v/>
      </c>
      <c r="AS99" s="170"/>
      <c r="AU99" s="170"/>
      <c r="CI99" t="str">
        <f>IF(JRF!F112&gt;0,"",IF(JRF!B112="","",IF(LEFT(JRF!B112,1)=IFERROR(VLOOKUP(LEFT(JRF!B112,1),$CF$2:$CF$5,1,0),0),"Product Code Required",IF(JRF!C112="","",IF(JRF!C112=IFERROR(VLOOKUP(JRF!C112,$CH:$CH,1,0),0),"Product Code Required","NA")))))</f>
        <v/>
      </c>
      <c r="CJ99" t="str">
        <f>IF(JRF!AV112&gt;0,"",IF(JRF!Q112="","",IF(LEFT(JRF!Q112,1)=IFERROR(VLOOKUP(LEFT(JRF!Q112,1),$CF$2:$CF$5,1,0),0),"Product Code Required",IF(JRF!V112="","",IF(JRF!V112=IFERROR(VLOOKUP(JRF!V112,$CH:$CH,1,0),0),"Product Code Required","NA")))))</f>
        <v/>
      </c>
      <c r="CK99" t="str">
        <f>IFERROR(IF(LEN('Journal Template'!F110)&gt;0,"",IF('Journal Template'!A110="","",IF(LEFT('Journal Template'!A110,1)=IFERROR(VLOOKUP(LEFT('Journal Template'!A110,1),Checks!$CF$2:$CF$5,1,0),0),"Product Code Required",IF('Journal Template'!D110="","",IF('Journal Template'!D110=IFERROR(VLOOKUP('Journal Template'!D110,Checks!$CH:$CH,1,0),0),"Product Code Required","NA"))))),"")</f>
        <v/>
      </c>
    </row>
    <row r="100" spans="14:89">
      <c r="N100" t="s">
        <v>1356</v>
      </c>
      <c r="O100" t="s">
        <v>983</v>
      </c>
      <c r="P100" t="s">
        <v>386</v>
      </c>
      <c r="Q100" s="150" t="str">
        <f>IF(JRF!D113="","",IF(IFERROR(VLOOKUP(JRF!D113,Checks!N:P,3,0),0)="A","","Inactive account in Use"))</f>
        <v/>
      </c>
      <c r="R100" t="str">
        <f>IFERROR(IF('Journal Template'!C512="","",IF(IFERROR(VLOOKUP('Journal Template'!C512,Checks!N:P,3,0),0)="A","","Inactive account in Use")),"")</f>
        <v/>
      </c>
      <c r="S100" t="s">
        <v>1357</v>
      </c>
      <c r="T100" t="s">
        <v>386</v>
      </c>
      <c r="U100" t="s">
        <v>68</v>
      </c>
      <c r="V100" s="150" t="str">
        <f>IF(JRF!C113="","",IF(IFERROR(VLOOKUP(JRF!C113,Checks!S:U,3,0),0)="A","Entry with System fund Dept",""))</f>
        <v/>
      </c>
      <c r="W100" t="str">
        <f>IFERROR(IF('Journal Template'!D512="","",IF(IFERROR(VLOOKUP('Journal Template'!D512,Checks!S:U,3,0),0)="A","Entry with System fund Dept","")),"")</f>
        <v/>
      </c>
      <c r="X100" t="s">
        <v>1358</v>
      </c>
      <c r="Y100" t="s">
        <v>389</v>
      </c>
      <c r="Z100" t="s">
        <v>1359</v>
      </c>
      <c r="AA100" t="s">
        <v>1347</v>
      </c>
      <c r="AB100" t="s">
        <v>125</v>
      </c>
      <c r="AC100" s="150" t="str">
        <f>IFERROR(IF(JRF!C113="","",IF(AND(VLOOKUP(JRF!C113,X:AA,4,0)=JRF!B113,VLOOKUP(JRF!C113,X:Y,2,0)="A"),"","Inactive Dept Combo Error")),"Inactive Dept Combo Error")</f>
        <v/>
      </c>
      <c r="AD100" t="str">
        <f>IFERROR(IF('Journal Template'!D512="","",IF(AND(VLOOKUP('Journal Template'!D512,X:AA,4,0)='Journal Template'!A512,VLOOKUP('Journal Template'!D512,X:Y,2,0)="A"),"","Inactive Dept Combo Error")),"")</f>
        <v/>
      </c>
      <c r="AK100" s="150" t="str">
        <f>IF(JRF!B113="","",IF(JRF!B113=IFERROR(VLOOKUP(JRF!B113,Checks!AI:AI,1,0),0),"Entry in Branch/Satellite BU's",""))</f>
        <v/>
      </c>
      <c r="AL100" t="str">
        <f>IFERROR(IF('Journal Template'!A512="","",IF('Journal Template'!A512=IFERROR(VLOOKUP('Journal Template'!A512,Checks!AI:AI,1,0),0),"Entry in Branch/Satellite BU's","")),"")</f>
        <v/>
      </c>
      <c r="AN100" t="str">
        <f>IFERROR(INDEX(Entities!A:A,MATCH(JRF!$Q113,Entities!C:C,0)),"")&amp;IFERROR(INDEX(Entities!A:A,MATCH(JRF!$Q113,Entities!D:D,0)),"")&amp;IFERROR(INDEX(Entities!A:A,MATCH(JRF!$Q113,Entities!E:E,0)),"")&amp;IFERROR(INDEX(Entities!A:A,MATCH(JRF!$Q113,Entities!F:F,0)),"")&amp;IFERROR(INDEX(Entities!A:A,MATCH(JRF!$Q113,Entities!G:G,0)),"")&amp;IFERROR(INDEX(Entities!A:A,MATCH(JRF!$Q113,Entities!H:H,0)),"")&amp;IFERROR(INDEX(Entities!A:A,MATCH(JRF!$Q113,Entities!I:I,0)),"")&amp;IFERROR(INDEX(Entities!A:A,MATCH(JRF!$Q113,Entities!J:J,0)),"")&amp;IFERROR(INDEX(Entities!A:A,MATCH(JRF!$Q113,Entities!K:K,0)),"")&amp;IFERROR(INDEX(Entities!A:A,MATCH(JRF!$Q113,Entities!L:L,0)),"")&amp;IFERROR(INDEX(Entities!A:A,MATCH(JRF!$Q113,Entities!M:M,0)),"")&amp;IFERROR(INDEX(Entities!A:A,MATCH(JRF!$Q113,Entities!N:N,0)),"")&amp;IFERROR(INDEX(Entities!A:A,MATCH(JRF!$Q113,Entities!O:O,0)),"")&amp;IFERROR(INDEX(Entities!A:A,MATCH(JRF!$Q113,Entities!P:P,0)),"")&amp;IFERROR(INDEX(Entities!A:A,MATCH(JRF!$Q113,Entities!Q:Q,0)),"")&amp;IFERROR(INDEX(Entities!A:A,MATCH(JRF!$Q113,Entities!R:R,0)),"")&amp;IFERROR(INDEX(Entities!A:A,MATCH(JRF!$Q113,Entities!S:S,0)),"")&amp;IFERROR(INDEX(Entities!A:A,MATCH(JRF!$Q113,Entities!T:T,0)),"")&amp;IFERROR(INDEX(Entities!A:A,MATCH(JRF!$Q113,Entities!U:U,0)),"")&amp;IFERROR(INDEX(Entities!A:A,MATCH(JRF!$Q113,Entities!V:V,0)),"")&amp;IFERROR(INDEX(Entities!A:A,MATCH(JRF!$Q113,Entities!W:W,0)),"")&amp;IFERROR(INDEX(Entities!A:A,MATCH(JRF!$Q113,Entities!X:X,0)),"")&amp;IFERROR(INDEX(Entities!A:A,MATCH(JRF!$Q113,Entities!Y:Y,0)),"")&amp;IFERROR(INDEX(Entities!A:A,MATCH(JRF!$Q113,Entities!Z:Z,0)),"")&amp;IFERROR(INDEX(Entities!A:A,MATCH(JRF!$Q113,Entities!AA:AA,0)),"")&amp;IFERROR(INDEX(Entities!A:A,MATCH(JRF!$Q113,Entities!AB:AB,0)),"")&amp;IFERROR(INDEX(Entities!A:A,MATCH(JRF!$Q113,Entities!AC:AC,0)),"")&amp;IFERROR(INDEX(Entities!A:A,MATCH(JRF!$Q113,Entities!AD:AD,0)),"")</f>
        <v/>
      </c>
      <c r="AO100" s="171" t="str">
        <f>IFERROR(INDEX(Entities!A:A,MATCH(JRF!$B113,Entities!C:C,0)),"")&amp;IFERROR(INDEX(Entities!A:A,MATCH(JRF!$B113,Entities!D:D,0)),"")&amp;IFERROR(INDEX(Entities!A:A,MATCH(JRF!$B113,Entities!E:E,0)),"")&amp;IFERROR(INDEX(Entities!A:A,MATCH(JRF!$B113,Entities!F:F,0)),"")&amp;IFERROR(INDEX(Entities!A:A,MATCH(JRF!$B113,Entities!G:G,0)),"")&amp;IFERROR(INDEX(Entities!A:A,MATCH(JRF!$B113,Entities!H:H,0)),"")&amp;IFERROR(INDEX(Entities!A:A,MATCH(JRF!$B113,Entities!I:I,0)),"")&amp;IFERROR(INDEX(Entities!A:A,MATCH(JRF!$B113,Entities!J:J,0)),"")&amp;IFERROR(INDEX(Entities!A:A,MATCH(JRF!$B113,Entities!K:K,0)),"")&amp;IFERROR(INDEX(Entities!A:A,MATCH(JRF!$B113,Entities!L:L,0)),"")&amp;IFERROR(INDEX(Entities!A:A,MATCH(JRF!$B113,Entities!M:M,0)),"")&amp;IFERROR(INDEX(Entities!A:A,MATCH(JRF!$B113,Entities!N:N,0)),"")&amp;IFERROR(INDEX(Entities!A:A,MATCH(JRF!$B113,Entities!O:O,0)),"")&amp;IFERROR(INDEX(Entities!A:A,MATCH(JRF!$B113,Entities!P:P,0)),"")&amp;IFERROR(INDEX(Entities!A:A,MATCH(JRF!$B113,Entities!Q:Q,0)),"")&amp;IFERROR(INDEX(Entities!A:A,MATCH(JRF!$B113,Entities!R:R,0)),"")&amp;IFERROR(INDEX(Entities!A:A,MATCH(JRF!$B113,Entities!S:S,0)),"")&amp;IFERROR(INDEX(Entities!A:A,MATCH(JRF!$B113,Entities!T:T,0)),"")&amp;IFERROR(INDEX(Entities!A:A,MATCH(JRF!$B113,Entities!U:U,0)),"")&amp;IFERROR(INDEX(Entities!A:A,MATCH(JRF!$B113,Entities!V:V,0)),"")&amp;IFERROR(INDEX(Entities!A:A,MATCH(JRF!$B113,Entities!W:W,0)),"")&amp;IFERROR(INDEX(Entities!A:A,MATCH(JRF!$B113,Entities!X:X,0)),"")&amp;IFERROR(INDEX(Entities!A:A,MATCH(JRF!$B113,Entities!Y:Y,0)),"")&amp;IFERROR(INDEX(Entities!A:A,MATCH(JRF!$B113,Entities!Z:Z,0)),"")&amp;IFERROR(INDEX(Entities!A:A,MATCH(JRF!$B113,Entities!AA:AA,0)),"")&amp;IFERROR(INDEX(Entities!A:A,MATCH(JRF!$B113,Entities!AB:AB,0)),"")&amp;IFERROR(INDEX(Entities!A:A,MATCH(JRF!$B113,Entities!AC:AC,0)),"")&amp;IFERROR(INDEX(Entities!A:A,MATCH(JRF!$B113,Entities!AD:AD,0)),"")</f>
        <v/>
      </c>
      <c r="AP100" s="171" t="str">
        <f>IF(JRF!B113=JRF!Q113,"",JRF!Q113&amp;JRF!B113)</f>
        <v/>
      </c>
      <c r="AQ100" s="171" t="str">
        <f>IF(OR(JRF!B113="",JRF!Q113="",Checks!AN100="",Checks!AO100=""),"",IF(OR(JRF!B113=JRF!Q113,Checks!AN100=Checks!AO100),"Legal Entity/BU is same",IF(AN100&amp;AO100=IFERROR(VLOOKUP(AN100&amp;AO100,'Intercompany Master'!X:X,1,0),0),"Intercompany Agreement Exist","Intercompany Agreement Required")))</f>
        <v/>
      </c>
      <c r="AR100" t="str" cm="1">
        <f t="array" ref="AR100">IF("Intercompany Agreement Exist"=VLOOKUP(JRF!Q113&amp;JRF!B113,Checks!AP:AQ,2,0),VLOOKUP(Checks!AN100&amp;Checks!AO100,'Intercompany Master'!X:AN,{2,3,4,5,6,7,8,9,10,11,12,13,14,15,16,17},0),"")</f>
        <v/>
      </c>
      <c r="AS100" s="170"/>
      <c r="AU100" s="170"/>
      <c r="CI100" t="str">
        <f>IF(JRF!F113&gt;0,"",IF(JRF!B113="","",IF(LEFT(JRF!B113,1)=IFERROR(VLOOKUP(LEFT(JRF!B113,1),$CF$2:$CF$5,1,0),0),"Product Code Required",IF(JRF!C113="","",IF(JRF!C113=IFERROR(VLOOKUP(JRF!C113,$CH:$CH,1,0),0),"Product Code Required","NA")))))</f>
        <v/>
      </c>
      <c r="CJ100" t="str">
        <f>IF(JRF!AV113&gt;0,"",IF(JRF!Q113="","",IF(LEFT(JRF!Q113,1)=IFERROR(VLOOKUP(LEFT(JRF!Q113,1),$CF$2:$CF$5,1,0),0),"Product Code Required",IF(JRF!V113="","",IF(JRF!V113=IFERROR(VLOOKUP(JRF!V113,$CH:$CH,1,0),0),"Product Code Required","NA")))))</f>
        <v/>
      </c>
      <c r="CK100" t="str">
        <f>IFERROR(IF(LEN('Journal Template'!F111)&gt;0,"",IF('Journal Template'!A111="","",IF(LEFT('Journal Template'!A111,1)=IFERROR(VLOOKUP(LEFT('Journal Template'!A111,1),Checks!$CF$2:$CF$5,1,0),0),"Product Code Required",IF('Journal Template'!D111="","",IF('Journal Template'!D111=IFERROR(VLOOKUP('Journal Template'!D111,Checks!$CH:$CH,1,0),0),"Product Code Required","NA"))))),"")</f>
        <v/>
      </c>
    </row>
    <row r="101" spans="14:89">
      <c r="N101" t="s">
        <v>1360</v>
      </c>
      <c r="O101" t="s">
        <v>1361</v>
      </c>
      <c r="P101" t="s">
        <v>386</v>
      </c>
      <c r="Q101" s="150" t="str">
        <f>IF(JRF!D114="","",IF(IFERROR(VLOOKUP(JRF!D114,Checks!N:P,3,0),0)="A","","Inactive account in Use"))</f>
        <v/>
      </c>
      <c r="R101" t="str">
        <f>IFERROR(IF('Journal Template'!C513="","",IF(IFERROR(VLOOKUP('Journal Template'!C513,Checks!N:P,3,0),0)="A","","Inactive account in Use")),"")</f>
        <v/>
      </c>
      <c r="S101" t="s">
        <v>1362</v>
      </c>
      <c r="T101" t="s">
        <v>386</v>
      </c>
      <c r="U101" t="s">
        <v>68</v>
      </c>
      <c r="V101" s="150" t="str">
        <f>IF(JRF!C114="","",IF(IFERROR(VLOOKUP(JRF!C114,Checks!S:U,3,0),0)="A","Entry with System fund Dept",""))</f>
        <v/>
      </c>
      <c r="W101" t="str">
        <f>IFERROR(IF('Journal Template'!D513="","",IF(IFERROR(VLOOKUP('Journal Template'!D513,Checks!S:U,3,0),0)="A","Entry with System fund Dept","")),"")</f>
        <v/>
      </c>
      <c r="X101" t="s">
        <v>1363</v>
      </c>
      <c r="Y101" t="s">
        <v>389</v>
      </c>
      <c r="Z101" t="s">
        <v>1364</v>
      </c>
      <c r="AA101" t="s">
        <v>1365</v>
      </c>
      <c r="AB101" t="s">
        <v>125</v>
      </c>
      <c r="AC101" s="150" t="str">
        <f>IFERROR(IF(JRF!C114="","",IF(AND(VLOOKUP(JRF!C114,X:AA,4,0)=JRF!B114,VLOOKUP(JRF!C114,X:Y,2,0)="A"),"","Inactive Dept Combo Error")),"Inactive Dept Combo Error")</f>
        <v/>
      </c>
      <c r="AD101" t="str">
        <f>IFERROR(IF('Journal Template'!D513="","",IF(AND(VLOOKUP('Journal Template'!D513,X:AA,4,0)='Journal Template'!A513,VLOOKUP('Journal Template'!D513,X:Y,2,0)="A"),"","Inactive Dept Combo Error")),"")</f>
        <v/>
      </c>
      <c r="AK101" s="150" t="str">
        <f>IF(JRF!B114="","",IF(JRF!B114=IFERROR(VLOOKUP(JRF!B114,Checks!AI:AI,1,0),0),"Entry in Branch/Satellite BU's",""))</f>
        <v/>
      </c>
      <c r="AL101" t="str">
        <f>IFERROR(IF('Journal Template'!A513="","",IF('Journal Template'!A513=IFERROR(VLOOKUP('Journal Template'!A513,Checks!AI:AI,1,0),0),"Entry in Branch/Satellite BU's","")),"")</f>
        <v/>
      </c>
      <c r="AN101" t="str">
        <f>IFERROR(INDEX(Entities!A:A,MATCH(JRF!$Q114,Entities!C:C,0)),"")&amp;IFERROR(INDEX(Entities!A:A,MATCH(JRF!$Q114,Entities!D:D,0)),"")&amp;IFERROR(INDEX(Entities!A:A,MATCH(JRF!$Q114,Entities!E:E,0)),"")&amp;IFERROR(INDEX(Entities!A:A,MATCH(JRF!$Q114,Entities!F:F,0)),"")&amp;IFERROR(INDEX(Entities!A:A,MATCH(JRF!$Q114,Entities!G:G,0)),"")&amp;IFERROR(INDEX(Entities!A:A,MATCH(JRF!$Q114,Entities!H:H,0)),"")&amp;IFERROR(INDEX(Entities!A:A,MATCH(JRF!$Q114,Entities!I:I,0)),"")&amp;IFERROR(INDEX(Entities!A:A,MATCH(JRF!$Q114,Entities!J:J,0)),"")&amp;IFERROR(INDEX(Entities!A:A,MATCH(JRF!$Q114,Entities!K:K,0)),"")&amp;IFERROR(INDEX(Entities!A:A,MATCH(JRF!$Q114,Entities!L:L,0)),"")&amp;IFERROR(INDEX(Entities!A:A,MATCH(JRF!$Q114,Entities!M:M,0)),"")&amp;IFERROR(INDEX(Entities!A:A,MATCH(JRF!$Q114,Entities!N:N,0)),"")&amp;IFERROR(INDEX(Entities!A:A,MATCH(JRF!$Q114,Entities!O:O,0)),"")&amp;IFERROR(INDEX(Entities!A:A,MATCH(JRF!$Q114,Entities!P:P,0)),"")&amp;IFERROR(INDEX(Entities!A:A,MATCH(JRF!$Q114,Entities!Q:Q,0)),"")&amp;IFERROR(INDEX(Entities!A:A,MATCH(JRF!$Q114,Entities!R:R,0)),"")&amp;IFERROR(INDEX(Entities!A:A,MATCH(JRF!$Q114,Entities!S:S,0)),"")&amp;IFERROR(INDEX(Entities!A:A,MATCH(JRF!$Q114,Entities!T:T,0)),"")&amp;IFERROR(INDEX(Entities!A:A,MATCH(JRF!$Q114,Entities!U:U,0)),"")&amp;IFERROR(INDEX(Entities!A:A,MATCH(JRF!$Q114,Entities!V:V,0)),"")&amp;IFERROR(INDEX(Entities!A:A,MATCH(JRF!$Q114,Entities!W:W,0)),"")&amp;IFERROR(INDEX(Entities!A:A,MATCH(JRF!$Q114,Entities!X:X,0)),"")&amp;IFERROR(INDEX(Entities!A:A,MATCH(JRF!$Q114,Entities!Y:Y,0)),"")&amp;IFERROR(INDEX(Entities!A:A,MATCH(JRF!$Q114,Entities!Z:Z,0)),"")&amp;IFERROR(INDEX(Entities!A:A,MATCH(JRF!$Q114,Entities!AA:AA,0)),"")&amp;IFERROR(INDEX(Entities!A:A,MATCH(JRF!$Q114,Entities!AB:AB,0)),"")&amp;IFERROR(INDEX(Entities!A:A,MATCH(JRF!$Q114,Entities!AC:AC,0)),"")&amp;IFERROR(INDEX(Entities!A:A,MATCH(JRF!$Q114,Entities!AD:AD,0)),"")</f>
        <v/>
      </c>
      <c r="AO101" s="171" t="str">
        <f>IFERROR(INDEX(Entities!A:A,MATCH(JRF!$B114,Entities!C:C,0)),"")&amp;IFERROR(INDEX(Entities!A:A,MATCH(JRF!$B114,Entities!D:D,0)),"")&amp;IFERROR(INDEX(Entities!A:A,MATCH(JRF!$B114,Entities!E:E,0)),"")&amp;IFERROR(INDEX(Entities!A:A,MATCH(JRF!$B114,Entities!F:F,0)),"")&amp;IFERROR(INDEX(Entities!A:A,MATCH(JRF!$B114,Entities!G:G,0)),"")&amp;IFERROR(INDEX(Entities!A:A,MATCH(JRF!$B114,Entities!H:H,0)),"")&amp;IFERROR(INDEX(Entities!A:A,MATCH(JRF!$B114,Entities!I:I,0)),"")&amp;IFERROR(INDEX(Entities!A:A,MATCH(JRF!$B114,Entities!J:J,0)),"")&amp;IFERROR(INDEX(Entities!A:A,MATCH(JRF!$B114,Entities!K:K,0)),"")&amp;IFERROR(INDEX(Entities!A:A,MATCH(JRF!$B114,Entities!L:L,0)),"")&amp;IFERROR(INDEX(Entities!A:A,MATCH(JRF!$B114,Entities!M:M,0)),"")&amp;IFERROR(INDEX(Entities!A:A,MATCH(JRF!$B114,Entities!N:N,0)),"")&amp;IFERROR(INDEX(Entities!A:A,MATCH(JRF!$B114,Entities!O:O,0)),"")&amp;IFERROR(INDEX(Entities!A:A,MATCH(JRF!$B114,Entities!P:P,0)),"")&amp;IFERROR(INDEX(Entities!A:A,MATCH(JRF!$B114,Entities!Q:Q,0)),"")&amp;IFERROR(INDEX(Entities!A:A,MATCH(JRF!$B114,Entities!R:R,0)),"")&amp;IFERROR(INDEX(Entities!A:A,MATCH(JRF!$B114,Entities!S:S,0)),"")&amp;IFERROR(INDEX(Entities!A:A,MATCH(JRF!$B114,Entities!T:T,0)),"")&amp;IFERROR(INDEX(Entities!A:A,MATCH(JRF!$B114,Entities!U:U,0)),"")&amp;IFERROR(INDEX(Entities!A:A,MATCH(JRF!$B114,Entities!V:V,0)),"")&amp;IFERROR(INDEX(Entities!A:A,MATCH(JRF!$B114,Entities!W:W,0)),"")&amp;IFERROR(INDEX(Entities!A:A,MATCH(JRF!$B114,Entities!X:X,0)),"")&amp;IFERROR(INDEX(Entities!A:A,MATCH(JRF!$B114,Entities!Y:Y,0)),"")&amp;IFERROR(INDEX(Entities!A:A,MATCH(JRF!$B114,Entities!Z:Z,0)),"")&amp;IFERROR(INDEX(Entities!A:A,MATCH(JRF!$B114,Entities!AA:AA,0)),"")&amp;IFERROR(INDEX(Entities!A:A,MATCH(JRF!$B114,Entities!AB:AB,0)),"")&amp;IFERROR(INDEX(Entities!A:A,MATCH(JRF!$B114,Entities!AC:AC,0)),"")&amp;IFERROR(INDEX(Entities!A:A,MATCH(JRF!$B114,Entities!AD:AD,0)),"")</f>
        <v/>
      </c>
      <c r="AP101" s="171" t="str">
        <f>IF(JRF!B114=JRF!Q114,"",JRF!Q114&amp;JRF!B114)</f>
        <v/>
      </c>
      <c r="AQ101" s="171" t="str">
        <f>IF(OR(JRF!B114="",JRF!Q114="",Checks!AN101="",Checks!AO101=""),"",IF(OR(JRF!B114=JRF!Q114,Checks!AN101=Checks!AO101),"Legal Entity/BU is same",IF(AN101&amp;AO101=IFERROR(VLOOKUP(AN101&amp;AO101,'Intercompany Master'!X:X,1,0),0),"Intercompany Agreement Exist","Intercompany Agreement Required")))</f>
        <v/>
      </c>
      <c r="AR101" t="str" cm="1">
        <f t="array" ref="AR101">IF("Intercompany Agreement Exist"=VLOOKUP(JRF!Q114&amp;JRF!B114,Checks!AP:AQ,2,0),VLOOKUP(Checks!AN101&amp;Checks!AO101,'Intercompany Master'!X:AN,{2,3,4,5,6,7,8,9,10,11,12,13,14,15,16,17},0),"")</f>
        <v/>
      </c>
      <c r="AS101" s="170"/>
      <c r="AU101" s="170"/>
      <c r="CI101" t="str">
        <f>IF(JRF!F114&gt;0,"",IF(JRF!B114="","",IF(LEFT(JRF!B114,1)=IFERROR(VLOOKUP(LEFT(JRF!B114,1),$CF$2:$CF$5,1,0),0),"Product Code Required",IF(JRF!C114="","",IF(JRF!C114=IFERROR(VLOOKUP(JRF!C114,$CH:$CH,1,0),0),"Product Code Required","NA")))))</f>
        <v/>
      </c>
      <c r="CJ101" t="str">
        <f>IF(JRF!AV114&gt;0,"",IF(JRF!Q114="","",IF(LEFT(JRF!Q114,1)=IFERROR(VLOOKUP(LEFT(JRF!Q114,1),$CF$2:$CF$5,1,0),0),"Product Code Required",IF(JRF!V114="","",IF(JRF!V114=IFERROR(VLOOKUP(JRF!V114,$CH:$CH,1,0),0),"Product Code Required","NA")))))</f>
        <v/>
      </c>
      <c r="CK101" t="str">
        <f>IFERROR(IF(LEN('Journal Template'!F112)&gt;0,"",IF('Journal Template'!A112="","",IF(LEFT('Journal Template'!A112,1)=IFERROR(VLOOKUP(LEFT('Journal Template'!A112,1),Checks!$CF$2:$CF$5,1,0),0),"Product Code Required",IF('Journal Template'!D112="","",IF('Journal Template'!D112=IFERROR(VLOOKUP('Journal Template'!D112,Checks!$CH:$CH,1,0),0),"Product Code Required","NA"))))),"")</f>
        <v/>
      </c>
    </row>
    <row r="102" spans="14:89">
      <c r="N102" t="s">
        <v>1366</v>
      </c>
      <c r="O102" t="s">
        <v>1367</v>
      </c>
      <c r="P102" t="s">
        <v>386</v>
      </c>
      <c r="Q102" s="150" t="str">
        <f>IF(JRF!D115="","",IF(IFERROR(VLOOKUP(JRF!D115,Checks!N:P,3,0),0)="A","","Inactive account in Use"))</f>
        <v/>
      </c>
      <c r="R102" t="str">
        <f>IFERROR(IF('Journal Template'!C514="","",IF(IFERROR(VLOOKUP('Journal Template'!C514,Checks!N:P,3,0),0)="A","","Inactive account in Use")),"")</f>
        <v/>
      </c>
      <c r="S102" t="s">
        <v>1368</v>
      </c>
      <c r="T102" t="s">
        <v>386</v>
      </c>
      <c r="U102" t="s">
        <v>68</v>
      </c>
      <c r="V102" s="150" t="str">
        <f>IF(JRF!C115="","",IF(IFERROR(VLOOKUP(JRF!C115,Checks!S:U,3,0),0)="A","Entry with System fund Dept",""))</f>
        <v/>
      </c>
      <c r="W102" t="str">
        <f>IFERROR(IF('Journal Template'!D514="","",IF(IFERROR(VLOOKUP('Journal Template'!D514,Checks!S:U,3,0),0)="A","Entry with System fund Dept","")),"")</f>
        <v/>
      </c>
      <c r="X102" t="s">
        <v>1369</v>
      </c>
      <c r="Y102" t="s">
        <v>389</v>
      </c>
      <c r="Z102" t="s">
        <v>1193</v>
      </c>
      <c r="AA102" t="s">
        <v>1365</v>
      </c>
      <c r="AB102" t="s">
        <v>125</v>
      </c>
      <c r="AC102" s="150" t="str">
        <f>IFERROR(IF(JRF!C115="","",IF(AND(VLOOKUP(JRF!C115,X:AA,4,0)=JRF!B115,VLOOKUP(JRF!C115,X:Y,2,0)="A"),"","Inactive Dept Combo Error")),"Inactive Dept Combo Error")</f>
        <v/>
      </c>
      <c r="AD102" t="str">
        <f>IFERROR(IF('Journal Template'!D514="","",IF(AND(VLOOKUP('Journal Template'!D514,X:AA,4,0)='Journal Template'!A514,VLOOKUP('Journal Template'!D514,X:Y,2,0)="A"),"","Inactive Dept Combo Error")),"")</f>
        <v/>
      </c>
      <c r="AK102" s="150" t="str">
        <f>IF(JRF!B115="","",IF(JRF!B115=IFERROR(VLOOKUP(JRF!B115,Checks!AI:AI,1,0),0),"Entry in Branch/Satellite BU's",""))</f>
        <v/>
      </c>
      <c r="AL102" t="str">
        <f>IFERROR(IF('Journal Template'!A514="","",IF('Journal Template'!A514=IFERROR(VLOOKUP('Journal Template'!A514,Checks!AI:AI,1,0),0),"Entry in Branch/Satellite BU's","")),"")</f>
        <v/>
      </c>
      <c r="AN102" t="str">
        <f>IFERROR(INDEX(Entities!A:A,MATCH(JRF!$Q115,Entities!C:C,0)),"")&amp;IFERROR(INDEX(Entities!A:A,MATCH(JRF!$Q115,Entities!D:D,0)),"")&amp;IFERROR(INDEX(Entities!A:A,MATCH(JRF!$Q115,Entities!E:E,0)),"")&amp;IFERROR(INDEX(Entities!A:A,MATCH(JRF!$Q115,Entities!F:F,0)),"")&amp;IFERROR(INDEX(Entities!A:A,MATCH(JRF!$Q115,Entities!G:G,0)),"")&amp;IFERROR(INDEX(Entities!A:A,MATCH(JRF!$Q115,Entities!H:H,0)),"")&amp;IFERROR(INDEX(Entities!A:A,MATCH(JRF!$Q115,Entities!I:I,0)),"")&amp;IFERROR(INDEX(Entities!A:A,MATCH(JRF!$Q115,Entities!J:J,0)),"")&amp;IFERROR(INDEX(Entities!A:A,MATCH(JRF!$Q115,Entities!K:K,0)),"")&amp;IFERROR(INDEX(Entities!A:A,MATCH(JRF!$Q115,Entities!L:L,0)),"")&amp;IFERROR(INDEX(Entities!A:A,MATCH(JRF!$Q115,Entities!M:M,0)),"")&amp;IFERROR(INDEX(Entities!A:A,MATCH(JRF!$Q115,Entities!N:N,0)),"")&amp;IFERROR(INDEX(Entities!A:A,MATCH(JRF!$Q115,Entities!O:O,0)),"")&amp;IFERROR(INDEX(Entities!A:A,MATCH(JRF!$Q115,Entities!P:P,0)),"")&amp;IFERROR(INDEX(Entities!A:A,MATCH(JRF!$Q115,Entities!Q:Q,0)),"")&amp;IFERROR(INDEX(Entities!A:A,MATCH(JRF!$Q115,Entities!R:R,0)),"")&amp;IFERROR(INDEX(Entities!A:A,MATCH(JRF!$Q115,Entities!S:S,0)),"")&amp;IFERROR(INDEX(Entities!A:A,MATCH(JRF!$Q115,Entities!T:T,0)),"")&amp;IFERROR(INDEX(Entities!A:A,MATCH(JRF!$Q115,Entities!U:U,0)),"")&amp;IFERROR(INDEX(Entities!A:A,MATCH(JRF!$Q115,Entities!V:V,0)),"")&amp;IFERROR(INDEX(Entities!A:A,MATCH(JRF!$Q115,Entities!W:W,0)),"")&amp;IFERROR(INDEX(Entities!A:A,MATCH(JRF!$Q115,Entities!X:X,0)),"")&amp;IFERROR(INDEX(Entities!A:A,MATCH(JRF!$Q115,Entities!Y:Y,0)),"")&amp;IFERROR(INDEX(Entities!A:A,MATCH(JRF!$Q115,Entities!Z:Z,0)),"")&amp;IFERROR(INDEX(Entities!A:A,MATCH(JRF!$Q115,Entities!AA:AA,0)),"")&amp;IFERROR(INDEX(Entities!A:A,MATCH(JRF!$Q115,Entities!AB:AB,0)),"")&amp;IFERROR(INDEX(Entities!A:A,MATCH(JRF!$Q115,Entities!AC:AC,0)),"")&amp;IFERROR(INDEX(Entities!A:A,MATCH(JRF!$Q115,Entities!AD:AD,0)),"")</f>
        <v/>
      </c>
      <c r="AO102" s="171" t="str">
        <f>IFERROR(INDEX(Entities!A:A,MATCH(JRF!$B115,Entities!C:C,0)),"")&amp;IFERROR(INDEX(Entities!A:A,MATCH(JRF!$B115,Entities!D:D,0)),"")&amp;IFERROR(INDEX(Entities!A:A,MATCH(JRF!$B115,Entities!E:E,0)),"")&amp;IFERROR(INDEX(Entities!A:A,MATCH(JRF!$B115,Entities!F:F,0)),"")&amp;IFERROR(INDEX(Entities!A:A,MATCH(JRF!$B115,Entities!G:G,0)),"")&amp;IFERROR(INDEX(Entities!A:A,MATCH(JRF!$B115,Entities!H:H,0)),"")&amp;IFERROR(INDEX(Entities!A:A,MATCH(JRF!$B115,Entities!I:I,0)),"")&amp;IFERROR(INDEX(Entities!A:A,MATCH(JRF!$B115,Entities!J:J,0)),"")&amp;IFERROR(INDEX(Entities!A:A,MATCH(JRF!$B115,Entities!K:K,0)),"")&amp;IFERROR(INDEX(Entities!A:A,MATCH(JRF!$B115,Entities!L:L,0)),"")&amp;IFERROR(INDEX(Entities!A:A,MATCH(JRF!$B115,Entities!M:M,0)),"")&amp;IFERROR(INDEX(Entities!A:A,MATCH(JRF!$B115,Entities!N:N,0)),"")&amp;IFERROR(INDEX(Entities!A:A,MATCH(JRF!$B115,Entities!O:O,0)),"")&amp;IFERROR(INDEX(Entities!A:A,MATCH(JRF!$B115,Entities!P:P,0)),"")&amp;IFERROR(INDEX(Entities!A:A,MATCH(JRF!$B115,Entities!Q:Q,0)),"")&amp;IFERROR(INDEX(Entities!A:A,MATCH(JRF!$B115,Entities!R:R,0)),"")&amp;IFERROR(INDEX(Entities!A:A,MATCH(JRF!$B115,Entities!S:S,0)),"")&amp;IFERROR(INDEX(Entities!A:A,MATCH(JRF!$B115,Entities!T:T,0)),"")&amp;IFERROR(INDEX(Entities!A:A,MATCH(JRF!$B115,Entities!U:U,0)),"")&amp;IFERROR(INDEX(Entities!A:A,MATCH(JRF!$B115,Entities!V:V,0)),"")&amp;IFERROR(INDEX(Entities!A:A,MATCH(JRF!$B115,Entities!W:W,0)),"")&amp;IFERROR(INDEX(Entities!A:A,MATCH(JRF!$B115,Entities!X:X,0)),"")&amp;IFERROR(INDEX(Entities!A:A,MATCH(JRF!$B115,Entities!Y:Y,0)),"")&amp;IFERROR(INDEX(Entities!A:A,MATCH(JRF!$B115,Entities!Z:Z,0)),"")&amp;IFERROR(INDEX(Entities!A:A,MATCH(JRF!$B115,Entities!AA:AA,0)),"")&amp;IFERROR(INDEX(Entities!A:A,MATCH(JRF!$B115,Entities!AB:AB,0)),"")&amp;IFERROR(INDEX(Entities!A:A,MATCH(JRF!$B115,Entities!AC:AC,0)),"")&amp;IFERROR(INDEX(Entities!A:A,MATCH(JRF!$B115,Entities!AD:AD,0)),"")</f>
        <v/>
      </c>
      <c r="AP102" s="171" t="str">
        <f>IF(JRF!B115=JRF!Q115,"",JRF!Q115&amp;JRF!B115)</f>
        <v/>
      </c>
      <c r="AQ102" s="171" t="str">
        <f>IF(OR(JRF!B115="",JRF!Q115="",Checks!AN102="",Checks!AO102=""),"",IF(OR(JRF!B115=JRF!Q115,Checks!AN102=Checks!AO102),"Legal Entity/BU is same",IF(AN102&amp;AO102=IFERROR(VLOOKUP(AN102&amp;AO102,'Intercompany Master'!X:X,1,0),0),"Intercompany Agreement Exist","Intercompany Agreement Required")))</f>
        <v/>
      </c>
      <c r="AR102" t="str" cm="1">
        <f t="array" ref="AR102">IF("Intercompany Agreement Exist"=VLOOKUP(JRF!Q115&amp;JRF!B115,Checks!AP:AQ,2,0),VLOOKUP(Checks!AN102&amp;Checks!AO102,'Intercompany Master'!X:AN,{2,3,4,5,6,7,8,9,10,11,12,13,14,15,16,17},0),"")</f>
        <v/>
      </c>
      <c r="AS102" s="170"/>
      <c r="AU102" s="170"/>
      <c r="CI102" t="str">
        <f>IF(JRF!F115&gt;0,"",IF(JRF!B115="","",IF(LEFT(JRF!B115,1)=IFERROR(VLOOKUP(LEFT(JRF!B115,1),$CF$2:$CF$5,1,0),0),"Product Code Required",IF(JRF!C115="","",IF(JRF!C115=IFERROR(VLOOKUP(JRF!C115,$CH:$CH,1,0),0),"Product Code Required","NA")))))</f>
        <v/>
      </c>
      <c r="CJ102" t="str">
        <f>IF(JRF!AV115&gt;0,"",IF(JRF!Q115="","",IF(LEFT(JRF!Q115,1)=IFERROR(VLOOKUP(LEFT(JRF!Q115,1),$CF$2:$CF$5,1,0),0),"Product Code Required",IF(JRF!V115="","",IF(JRF!V115=IFERROR(VLOOKUP(JRF!V115,$CH:$CH,1,0),0),"Product Code Required","NA")))))</f>
        <v/>
      </c>
      <c r="CK102" t="str">
        <f>IFERROR(IF(LEN('Journal Template'!F113)&gt;0,"",IF('Journal Template'!A113="","",IF(LEFT('Journal Template'!A113,1)=IFERROR(VLOOKUP(LEFT('Journal Template'!A113,1),Checks!$CF$2:$CF$5,1,0),0),"Product Code Required",IF('Journal Template'!D113="","",IF('Journal Template'!D113=IFERROR(VLOOKUP('Journal Template'!D113,Checks!$CH:$CH,1,0),0),"Product Code Required","NA"))))),"")</f>
        <v/>
      </c>
    </row>
    <row r="103" spans="14:89">
      <c r="N103" t="s">
        <v>1370</v>
      </c>
      <c r="O103" t="s">
        <v>1371</v>
      </c>
      <c r="P103" t="s">
        <v>386</v>
      </c>
      <c r="Q103" s="150" t="str">
        <f>IF(JRF!D116="","",IF(IFERROR(VLOOKUP(JRF!D116,Checks!N:P,3,0),0)="A","","Inactive account in Use"))</f>
        <v/>
      </c>
      <c r="R103" t="str">
        <f>IFERROR(IF('Journal Template'!C515="","",IF(IFERROR(VLOOKUP('Journal Template'!C515,Checks!N:P,3,0),0)="A","","Inactive account in Use")),"")</f>
        <v/>
      </c>
      <c r="S103" t="s">
        <v>1372</v>
      </c>
      <c r="T103" t="s">
        <v>386</v>
      </c>
      <c r="U103" t="s">
        <v>68</v>
      </c>
      <c r="V103" s="150" t="str">
        <f>IF(JRF!C116="","",IF(IFERROR(VLOOKUP(JRF!C116,Checks!S:U,3,0),0)="A","Entry with System fund Dept",""))</f>
        <v/>
      </c>
      <c r="W103" t="str">
        <f>IFERROR(IF('Journal Template'!D515="","",IF(IFERROR(VLOOKUP('Journal Template'!D515,Checks!S:U,3,0),0)="A","Entry with System fund Dept","")),"")</f>
        <v/>
      </c>
      <c r="X103" t="s">
        <v>1373</v>
      </c>
      <c r="Y103" t="s">
        <v>389</v>
      </c>
      <c r="Z103" t="s">
        <v>1185</v>
      </c>
      <c r="AA103" t="s">
        <v>1365</v>
      </c>
      <c r="AB103" t="s">
        <v>125</v>
      </c>
      <c r="AC103" s="150" t="str">
        <f>IFERROR(IF(JRF!C116="","",IF(AND(VLOOKUP(JRF!C116,X:AA,4,0)=JRF!B116,VLOOKUP(JRF!C116,X:Y,2,0)="A"),"","Inactive Dept Combo Error")),"Inactive Dept Combo Error")</f>
        <v/>
      </c>
      <c r="AD103" t="str">
        <f>IFERROR(IF('Journal Template'!D515="","",IF(AND(VLOOKUP('Journal Template'!D515,X:AA,4,0)='Journal Template'!A515,VLOOKUP('Journal Template'!D515,X:Y,2,0)="A"),"","Inactive Dept Combo Error")),"")</f>
        <v/>
      </c>
      <c r="AK103" s="150" t="str">
        <f>IF(JRF!B116="","",IF(JRF!B116=IFERROR(VLOOKUP(JRF!B116,Checks!AI:AI,1,0),0),"Entry in Branch/Satellite BU's",""))</f>
        <v/>
      </c>
      <c r="AL103" t="str">
        <f>IFERROR(IF('Journal Template'!A515="","",IF('Journal Template'!A515=IFERROR(VLOOKUP('Journal Template'!A515,Checks!AI:AI,1,0),0),"Entry in Branch/Satellite BU's","")),"")</f>
        <v/>
      </c>
      <c r="AN103" t="str">
        <f>IFERROR(INDEX(Entities!A:A,MATCH(JRF!$Q116,Entities!C:C,0)),"")&amp;IFERROR(INDEX(Entities!A:A,MATCH(JRF!$Q116,Entities!D:D,0)),"")&amp;IFERROR(INDEX(Entities!A:A,MATCH(JRF!$Q116,Entities!E:E,0)),"")&amp;IFERROR(INDEX(Entities!A:A,MATCH(JRF!$Q116,Entities!F:F,0)),"")&amp;IFERROR(INDEX(Entities!A:A,MATCH(JRF!$Q116,Entities!G:G,0)),"")&amp;IFERROR(INDEX(Entities!A:A,MATCH(JRF!$Q116,Entities!H:H,0)),"")&amp;IFERROR(INDEX(Entities!A:A,MATCH(JRF!$Q116,Entities!I:I,0)),"")&amp;IFERROR(INDEX(Entities!A:A,MATCH(JRF!$Q116,Entities!J:J,0)),"")&amp;IFERROR(INDEX(Entities!A:A,MATCH(JRF!$Q116,Entities!K:K,0)),"")&amp;IFERROR(INDEX(Entities!A:A,MATCH(JRF!$Q116,Entities!L:L,0)),"")&amp;IFERROR(INDEX(Entities!A:A,MATCH(JRF!$Q116,Entities!M:M,0)),"")&amp;IFERROR(INDEX(Entities!A:A,MATCH(JRF!$Q116,Entities!N:N,0)),"")&amp;IFERROR(INDEX(Entities!A:A,MATCH(JRF!$Q116,Entities!O:O,0)),"")&amp;IFERROR(INDEX(Entities!A:A,MATCH(JRF!$Q116,Entities!P:P,0)),"")&amp;IFERROR(INDEX(Entities!A:A,MATCH(JRF!$Q116,Entities!Q:Q,0)),"")&amp;IFERROR(INDEX(Entities!A:A,MATCH(JRF!$Q116,Entities!R:R,0)),"")&amp;IFERROR(INDEX(Entities!A:A,MATCH(JRF!$Q116,Entities!S:S,0)),"")&amp;IFERROR(INDEX(Entities!A:A,MATCH(JRF!$Q116,Entities!T:T,0)),"")&amp;IFERROR(INDEX(Entities!A:A,MATCH(JRF!$Q116,Entities!U:U,0)),"")&amp;IFERROR(INDEX(Entities!A:A,MATCH(JRF!$Q116,Entities!V:V,0)),"")&amp;IFERROR(INDEX(Entities!A:A,MATCH(JRF!$Q116,Entities!W:W,0)),"")&amp;IFERROR(INDEX(Entities!A:A,MATCH(JRF!$Q116,Entities!X:X,0)),"")&amp;IFERROR(INDEX(Entities!A:A,MATCH(JRF!$Q116,Entities!Y:Y,0)),"")&amp;IFERROR(INDEX(Entities!A:A,MATCH(JRF!$Q116,Entities!Z:Z,0)),"")&amp;IFERROR(INDEX(Entities!A:A,MATCH(JRF!$Q116,Entities!AA:AA,0)),"")&amp;IFERROR(INDEX(Entities!A:A,MATCH(JRF!$Q116,Entities!AB:AB,0)),"")&amp;IFERROR(INDEX(Entities!A:A,MATCH(JRF!$Q116,Entities!AC:AC,0)),"")&amp;IFERROR(INDEX(Entities!A:A,MATCH(JRF!$Q116,Entities!AD:AD,0)),"")</f>
        <v/>
      </c>
      <c r="AO103" s="171" t="str">
        <f>IFERROR(INDEX(Entities!A:A,MATCH(JRF!$B116,Entities!C:C,0)),"")&amp;IFERROR(INDEX(Entities!A:A,MATCH(JRF!$B116,Entities!D:D,0)),"")&amp;IFERROR(INDEX(Entities!A:A,MATCH(JRF!$B116,Entities!E:E,0)),"")&amp;IFERROR(INDEX(Entities!A:A,MATCH(JRF!$B116,Entities!F:F,0)),"")&amp;IFERROR(INDEX(Entities!A:A,MATCH(JRF!$B116,Entities!G:G,0)),"")&amp;IFERROR(INDEX(Entities!A:A,MATCH(JRF!$B116,Entities!H:H,0)),"")&amp;IFERROR(INDEX(Entities!A:A,MATCH(JRF!$B116,Entities!I:I,0)),"")&amp;IFERROR(INDEX(Entities!A:A,MATCH(JRF!$B116,Entities!J:J,0)),"")&amp;IFERROR(INDEX(Entities!A:A,MATCH(JRF!$B116,Entities!K:K,0)),"")&amp;IFERROR(INDEX(Entities!A:A,MATCH(JRF!$B116,Entities!L:L,0)),"")&amp;IFERROR(INDEX(Entities!A:A,MATCH(JRF!$B116,Entities!M:M,0)),"")&amp;IFERROR(INDEX(Entities!A:A,MATCH(JRF!$B116,Entities!N:N,0)),"")&amp;IFERROR(INDEX(Entities!A:A,MATCH(JRF!$B116,Entities!O:O,0)),"")&amp;IFERROR(INDEX(Entities!A:A,MATCH(JRF!$B116,Entities!P:P,0)),"")&amp;IFERROR(INDEX(Entities!A:A,MATCH(JRF!$B116,Entities!Q:Q,0)),"")&amp;IFERROR(INDEX(Entities!A:A,MATCH(JRF!$B116,Entities!R:R,0)),"")&amp;IFERROR(INDEX(Entities!A:A,MATCH(JRF!$B116,Entities!S:S,0)),"")&amp;IFERROR(INDEX(Entities!A:A,MATCH(JRF!$B116,Entities!T:T,0)),"")&amp;IFERROR(INDEX(Entities!A:A,MATCH(JRF!$B116,Entities!U:U,0)),"")&amp;IFERROR(INDEX(Entities!A:A,MATCH(JRF!$B116,Entities!V:V,0)),"")&amp;IFERROR(INDEX(Entities!A:A,MATCH(JRF!$B116,Entities!W:W,0)),"")&amp;IFERROR(INDEX(Entities!A:A,MATCH(JRF!$B116,Entities!X:X,0)),"")&amp;IFERROR(INDEX(Entities!A:A,MATCH(JRF!$B116,Entities!Y:Y,0)),"")&amp;IFERROR(INDEX(Entities!A:A,MATCH(JRF!$B116,Entities!Z:Z,0)),"")&amp;IFERROR(INDEX(Entities!A:A,MATCH(JRF!$B116,Entities!AA:AA,0)),"")&amp;IFERROR(INDEX(Entities!A:A,MATCH(JRF!$B116,Entities!AB:AB,0)),"")&amp;IFERROR(INDEX(Entities!A:A,MATCH(JRF!$B116,Entities!AC:AC,0)),"")&amp;IFERROR(INDEX(Entities!A:A,MATCH(JRF!$B116,Entities!AD:AD,0)),"")</f>
        <v/>
      </c>
      <c r="AP103" s="171" t="str">
        <f>IF(JRF!B116=JRF!Q116,"",JRF!Q116&amp;JRF!B116)</f>
        <v/>
      </c>
      <c r="AQ103" s="171" t="str">
        <f>IF(OR(JRF!B116="",JRF!Q116="",Checks!AN103="",Checks!AO103=""),"",IF(OR(JRF!B116=JRF!Q116,Checks!AN103=Checks!AO103),"Legal Entity/BU is same",IF(AN103&amp;AO103=IFERROR(VLOOKUP(AN103&amp;AO103,'Intercompany Master'!X:X,1,0),0),"Intercompany Agreement Exist","Intercompany Agreement Required")))</f>
        <v/>
      </c>
      <c r="AR103" t="str" cm="1">
        <f t="array" ref="AR103">IF("Intercompany Agreement Exist"=VLOOKUP(JRF!Q116&amp;JRF!B116,Checks!AP:AQ,2,0),VLOOKUP(Checks!AN103&amp;Checks!AO103,'Intercompany Master'!X:AN,{2,3,4,5,6,7,8,9,10,11,12,13,14,15,16,17},0),"")</f>
        <v/>
      </c>
      <c r="AS103" s="170"/>
      <c r="AU103" s="170"/>
      <c r="CI103" t="str">
        <f>IF(JRF!F116&gt;0,"",IF(JRF!B116="","",IF(LEFT(JRF!B116,1)=IFERROR(VLOOKUP(LEFT(JRF!B116,1),$CF$2:$CF$5,1,0),0),"Product Code Required",IF(JRF!C116="","",IF(JRF!C116=IFERROR(VLOOKUP(JRF!C116,$CH:$CH,1,0),0),"Product Code Required","NA")))))</f>
        <v/>
      </c>
      <c r="CJ103" t="str">
        <f>IF(JRF!AV116&gt;0,"",IF(JRF!Q116="","",IF(LEFT(JRF!Q116,1)=IFERROR(VLOOKUP(LEFT(JRF!Q116,1),$CF$2:$CF$5,1,0),0),"Product Code Required",IF(JRF!V116="","",IF(JRF!V116=IFERROR(VLOOKUP(JRF!V116,$CH:$CH,1,0),0),"Product Code Required","NA")))))</f>
        <v/>
      </c>
      <c r="CK103" t="str">
        <f>IFERROR(IF(LEN('Journal Template'!F114)&gt;0,"",IF('Journal Template'!A114="","",IF(LEFT('Journal Template'!A114,1)=IFERROR(VLOOKUP(LEFT('Journal Template'!A114,1),Checks!$CF$2:$CF$5,1,0),0),"Product Code Required",IF('Journal Template'!D114="","",IF('Journal Template'!D114=IFERROR(VLOOKUP('Journal Template'!D114,Checks!$CH:$CH,1,0),0),"Product Code Required","NA"))))),"")</f>
        <v/>
      </c>
    </row>
    <row r="104" spans="14:89">
      <c r="N104" t="s">
        <v>1374</v>
      </c>
      <c r="O104" t="s">
        <v>983</v>
      </c>
      <c r="P104" t="s">
        <v>386</v>
      </c>
      <c r="Q104" s="150" t="str">
        <f>IF(JRF!D117="","",IF(IFERROR(VLOOKUP(JRF!D117,Checks!N:P,3,0),0)="A","","Inactive account in Use"))</f>
        <v/>
      </c>
      <c r="R104" t="str">
        <f>IFERROR(IF('Journal Template'!C516="","",IF(IFERROR(VLOOKUP('Journal Template'!C516,Checks!N:P,3,0),0)="A","","Inactive account in Use")),"")</f>
        <v/>
      </c>
      <c r="S104" t="s">
        <v>1375</v>
      </c>
      <c r="T104" t="s">
        <v>386</v>
      </c>
      <c r="U104" t="s">
        <v>68</v>
      </c>
      <c r="V104" s="150" t="str">
        <f>IF(JRF!C117="","",IF(IFERROR(VLOOKUP(JRF!C117,Checks!S:U,3,0),0)="A","Entry with System fund Dept",""))</f>
        <v/>
      </c>
      <c r="W104" t="str">
        <f>IFERROR(IF('Journal Template'!D516="","",IF(IFERROR(VLOOKUP('Journal Template'!D516,Checks!S:U,3,0),0)="A","Entry with System fund Dept","")),"")</f>
        <v/>
      </c>
      <c r="X104" t="s">
        <v>1376</v>
      </c>
      <c r="Y104" t="s">
        <v>389</v>
      </c>
      <c r="Z104" t="s">
        <v>1377</v>
      </c>
      <c r="AA104" t="s">
        <v>1365</v>
      </c>
      <c r="AB104" t="s">
        <v>125</v>
      </c>
      <c r="AC104" s="150" t="str">
        <f>IFERROR(IF(JRF!C117="","",IF(AND(VLOOKUP(JRF!C117,X:AA,4,0)=JRF!B117,VLOOKUP(JRF!C117,X:Y,2,0)="A"),"","Inactive Dept Combo Error")),"Inactive Dept Combo Error")</f>
        <v/>
      </c>
      <c r="AD104" t="str">
        <f>IFERROR(IF('Journal Template'!D516="","",IF(AND(VLOOKUP('Journal Template'!D516,X:AA,4,0)='Journal Template'!A516,VLOOKUP('Journal Template'!D516,X:Y,2,0)="A"),"","Inactive Dept Combo Error")),"")</f>
        <v/>
      </c>
      <c r="AK104" s="150" t="str">
        <f>IF(JRF!B117="","",IF(JRF!B117=IFERROR(VLOOKUP(JRF!B117,Checks!AI:AI,1,0),0),"Entry in Branch/Satellite BU's",""))</f>
        <v/>
      </c>
      <c r="AL104" t="str">
        <f>IFERROR(IF('Journal Template'!A516="","",IF('Journal Template'!A516=IFERROR(VLOOKUP('Journal Template'!A516,Checks!AI:AI,1,0),0),"Entry in Branch/Satellite BU's","")),"")</f>
        <v/>
      </c>
      <c r="AN104" t="str">
        <f>IFERROR(INDEX(Entities!A:A,MATCH(JRF!$Q117,Entities!C:C,0)),"")&amp;IFERROR(INDEX(Entities!A:A,MATCH(JRF!$Q117,Entities!D:D,0)),"")&amp;IFERROR(INDEX(Entities!A:A,MATCH(JRF!$Q117,Entities!E:E,0)),"")&amp;IFERROR(INDEX(Entities!A:A,MATCH(JRF!$Q117,Entities!F:F,0)),"")&amp;IFERROR(INDEX(Entities!A:A,MATCH(JRF!$Q117,Entities!G:G,0)),"")&amp;IFERROR(INDEX(Entities!A:A,MATCH(JRF!$Q117,Entities!H:H,0)),"")&amp;IFERROR(INDEX(Entities!A:A,MATCH(JRF!$Q117,Entities!I:I,0)),"")&amp;IFERROR(INDEX(Entities!A:A,MATCH(JRF!$Q117,Entities!J:J,0)),"")&amp;IFERROR(INDEX(Entities!A:A,MATCH(JRF!$Q117,Entities!K:K,0)),"")&amp;IFERROR(INDEX(Entities!A:A,MATCH(JRF!$Q117,Entities!L:L,0)),"")&amp;IFERROR(INDEX(Entities!A:A,MATCH(JRF!$Q117,Entities!M:M,0)),"")&amp;IFERROR(INDEX(Entities!A:A,MATCH(JRF!$Q117,Entities!N:N,0)),"")&amp;IFERROR(INDEX(Entities!A:A,MATCH(JRF!$Q117,Entities!O:O,0)),"")&amp;IFERROR(INDEX(Entities!A:A,MATCH(JRF!$Q117,Entities!P:P,0)),"")&amp;IFERROR(INDEX(Entities!A:A,MATCH(JRF!$Q117,Entities!Q:Q,0)),"")&amp;IFERROR(INDEX(Entities!A:A,MATCH(JRF!$Q117,Entities!R:R,0)),"")&amp;IFERROR(INDEX(Entities!A:A,MATCH(JRF!$Q117,Entities!S:S,0)),"")&amp;IFERROR(INDEX(Entities!A:A,MATCH(JRF!$Q117,Entities!T:T,0)),"")&amp;IFERROR(INDEX(Entities!A:A,MATCH(JRF!$Q117,Entities!U:U,0)),"")&amp;IFERROR(INDEX(Entities!A:A,MATCH(JRF!$Q117,Entities!V:V,0)),"")&amp;IFERROR(INDEX(Entities!A:A,MATCH(JRF!$Q117,Entities!W:W,0)),"")&amp;IFERROR(INDEX(Entities!A:A,MATCH(JRF!$Q117,Entities!X:X,0)),"")&amp;IFERROR(INDEX(Entities!A:A,MATCH(JRF!$Q117,Entities!Y:Y,0)),"")&amp;IFERROR(INDEX(Entities!A:A,MATCH(JRF!$Q117,Entities!Z:Z,0)),"")&amp;IFERROR(INDEX(Entities!A:A,MATCH(JRF!$Q117,Entities!AA:AA,0)),"")&amp;IFERROR(INDEX(Entities!A:A,MATCH(JRF!$Q117,Entities!AB:AB,0)),"")&amp;IFERROR(INDEX(Entities!A:A,MATCH(JRF!$Q117,Entities!AC:AC,0)),"")&amp;IFERROR(INDEX(Entities!A:A,MATCH(JRF!$Q117,Entities!AD:AD,0)),"")</f>
        <v/>
      </c>
      <c r="AO104" s="171" t="str">
        <f>IFERROR(INDEX(Entities!A:A,MATCH(JRF!$B117,Entities!C:C,0)),"")&amp;IFERROR(INDEX(Entities!A:A,MATCH(JRF!$B117,Entities!D:D,0)),"")&amp;IFERROR(INDEX(Entities!A:A,MATCH(JRF!$B117,Entities!E:E,0)),"")&amp;IFERROR(INDEX(Entities!A:A,MATCH(JRF!$B117,Entities!F:F,0)),"")&amp;IFERROR(INDEX(Entities!A:A,MATCH(JRF!$B117,Entities!G:G,0)),"")&amp;IFERROR(INDEX(Entities!A:A,MATCH(JRF!$B117,Entities!H:H,0)),"")&amp;IFERROR(INDEX(Entities!A:A,MATCH(JRF!$B117,Entities!I:I,0)),"")&amp;IFERROR(INDEX(Entities!A:A,MATCH(JRF!$B117,Entities!J:J,0)),"")&amp;IFERROR(INDEX(Entities!A:A,MATCH(JRF!$B117,Entities!K:K,0)),"")&amp;IFERROR(INDEX(Entities!A:A,MATCH(JRF!$B117,Entities!L:L,0)),"")&amp;IFERROR(INDEX(Entities!A:A,MATCH(JRF!$B117,Entities!M:M,0)),"")&amp;IFERROR(INDEX(Entities!A:A,MATCH(JRF!$B117,Entities!N:N,0)),"")&amp;IFERROR(INDEX(Entities!A:A,MATCH(JRF!$B117,Entities!O:O,0)),"")&amp;IFERROR(INDEX(Entities!A:A,MATCH(JRF!$B117,Entities!P:P,0)),"")&amp;IFERROR(INDEX(Entities!A:A,MATCH(JRF!$B117,Entities!Q:Q,0)),"")&amp;IFERROR(INDEX(Entities!A:A,MATCH(JRF!$B117,Entities!R:R,0)),"")&amp;IFERROR(INDEX(Entities!A:A,MATCH(JRF!$B117,Entities!S:S,0)),"")&amp;IFERROR(INDEX(Entities!A:A,MATCH(JRF!$B117,Entities!T:T,0)),"")&amp;IFERROR(INDEX(Entities!A:A,MATCH(JRF!$B117,Entities!U:U,0)),"")&amp;IFERROR(INDEX(Entities!A:A,MATCH(JRF!$B117,Entities!V:V,0)),"")&amp;IFERROR(INDEX(Entities!A:A,MATCH(JRF!$B117,Entities!W:W,0)),"")&amp;IFERROR(INDEX(Entities!A:A,MATCH(JRF!$B117,Entities!X:X,0)),"")&amp;IFERROR(INDEX(Entities!A:A,MATCH(JRF!$B117,Entities!Y:Y,0)),"")&amp;IFERROR(INDEX(Entities!A:A,MATCH(JRF!$B117,Entities!Z:Z,0)),"")&amp;IFERROR(INDEX(Entities!A:A,MATCH(JRF!$B117,Entities!AA:AA,0)),"")&amp;IFERROR(INDEX(Entities!A:A,MATCH(JRF!$B117,Entities!AB:AB,0)),"")&amp;IFERROR(INDEX(Entities!A:A,MATCH(JRF!$B117,Entities!AC:AC,0)),"")&amp;IFERROR(INDEX(Entities!A:A,MATCH(JRF!$B117,Entities!AD:AD,0)),"")</f>
        <v/>
      </c>
      <c r="AP104" s="171" t="str">
        <f>IF(JRF!B117=JRF!Q117,"",JRF!Q117&amp;JRF!B117)</f>
        <v/>
      </c>
      <c r="AQ104" s="171" t="str">
        <f>IF(OR(JRF!B117="",JRF!Q117="",Checks!AN104="",Checks!AO104=""),"",IF(OR(JRF!B117=JRF!Q117,Checks!AN104=Checks!AO104),"Legal Entity/BU is same",IF(AN104&amp;AO104=IFERROR(VLOOKUP(AN104&amp;AO104,'Intercompany Master'!X:X,1,0),0),"Intercompany Agreement Exist","Intercompany Agreement Required")))</f>
        <v/>
      </c>
      <c r="AR104" t="str" cm="1">
        <f t="array" ref="AR104">IF("Intercompany Agreement Exist"=VLOOKUP(JRF!Q117&amp;JRF!B117,Checks!AP:AQ,2,0),VLOOKUP(Checks!AN104&amp;Checks!AO104,'Intercompany Master'!X:AN,{2,3,4,5,6,7,8,9,10,11,12,13,14,15,16,17},0),"")</f>
        <v/>
      </c>
      <c r="AS104" s="170"/>
      <c r="AU104" s="170"/>
      <c r="CI104" t="str">
        <f>IF(JRF!F117&gt;0,"",IF(JRF!B117="","",IF(LEFT(JRF!B117,1)=IFERROR(VLOOKUP(LEFT(JRF!B117,1),$CF$2:$CF$5,1,0),0),"Product Code Required",IF(JRF!C117="","",IF(JRF!C117=IFERROR(VLOOKUP(JRF!C117,$CH:$CH,1,0),0),"Product Code Required","NA")))))</f>
        <v/>
      </c>
      <c r="CJ104" t="str">
        <f>IF(JRF!AV117&gt;0,"",IF(JRF!Q117="","",IF(LEFT(JRF!Q117,1)=IFERROR(VLOOKUP(LEFT(JRF!Q117,1),$CF$2:$CF$5,1,0),0),"Product Code Required",IF(JRF!V117="","",IF(JRF!V117=IFERROR(VLOOKUP(JRF!V117,$CH:$CH,1,0),0),"Product Code Required","NA")))))</f>
        <v/>
      </c>
      <c r="CK104" t="str">
        <f>IFERROR(IF(LEN('Journal Template'!F115)&gt;0,"",IF('Journal Template'!A115="","",IF(LEFT('Journal Template'!A115,1)=IFERROR(VLOOKUP(LEFT('Journal Template'!A115,1),Checks!$CF$2:$CF$5,1,0),0),"Product Code Required",IF('Journal Template'!D115="","",IF('Journal Template'!D115=IFERROR(VLOOKUP('Journal Template'!D115,Checks!$CH:$CH,1,0),0),"Product Code Required","NA"))))),"")</f>
        <v/>
      </c>
    </row>
    <row r="105" spans="14:89">
      <c r="N105" t="s">
        <v>1378</v>
      </c>
      <c r="O105" t="s">
        <v>983</v>
      </c>
      <c r="P105" t="s">
        <v>386</v>
      </c>
      <c r="Q105" s="150" t="str">
        <f>IF(JRF!D118="","",IF(IFERROR(VLOOKUP(JRF!D118,Checks!N:P,3,0),0)="A","","Inactive account in Use"))</f>
        <v/>
      </c>
      <c r="R105" t="str">
        <f>IFERROR(IF('Journal Template'!C517="","",IF(IFERROR(VLOOKUP('Journal Template'!C517,Checks!N:P,3,0),0)="A","","Inactive account in Use")),"")</f>
        <v/>
      </c>
      <c r="S105" t="s">
        <v>1379</v>
      </c>
      <c r="T105" t="s">
        <v>386</v>
      </c>
      <c r="U105" t="s">
        <v>68</v>
      </c>
      <c r="V105" s="150" t="str">
        <f>IF(JRF!C118="","",IF(IFERROR(VLOOKUP(JRF!C118,Checks!S:U,3,0),0)="A","Entry with System fund Dept",""))</f>
        <v/>
      </c>
      <c r="W105" t="str">
        <f>IFERROR(IF('Journal Template'!D517="","",IF(IFERROR(VLOOKUP('Journal Template'!D517,Checks!S:U,3,0),0)="A","Entry with System fund Dept","")),"")</f>
        <v/>
      </c>
      <c r="X105" t="s">
        <v>1380</v>
      </c>
      <c r="Y105" t="s">
        <v>389</v>
      </c>
      <c r="Z105" t="s">
        <v>1381</v>
      </c>
      <c r="AA105" t="s">
        <v>505</v>
      </c>
      <c r="AB105" t="s">
        <v>125</v>
      </c>
      <c r="AC105" s="150" t="str">
        <f>IFERROR(IF(JRF!C118="","",IF(AND(VLOOKUP(JRF!C118,X:AA,4,0)=JRF!B118,VLOOKUP(JRF!C118,X:Y,2,0)="A"),"","Inactive Dept Combo Error")),"Inactive Dept Combo Error")</f>
        <v/>
      </c>
      <c r="AD105" t="str">
        <f>IFERROR(IF('Journal Template'!D517="","",IF(AND(VLOOKUP('Journal Template'!D517,X:AA,4,0)='Journal Template'!A517,VLOOKUP('Journal Template'!D517,X:Y,2,0)="A"),"","Inactive Dept Combo Error")),"")</f>
        <v/>
      </c>
      <c r="AK105" s="150" t="str">
        <f>IF(JRF!B118="","",IF(JRF!B118=IFERROR(VLOOKUP(JRF!B118,Checks!AI:AI,1,0),0),"Entry in Branch/Satellite BU's",""))</f>
        <v/>
      </c>
      <c r="AL105" t="str">
        <f>IFERROR(IF('Journal Template'!A517="","",IF('Journal Template'!A517=IFERROR(VLOOKUP('Journal Template'!A517,Checks!AI:AI,1,0),0),"Entry in Branch/Satellite BU's","")),"")</f>
        <v/>
      </c>
      <c r="AN105" t="str">
        <f>IFERROR(INDEX(Entities!A:A,MATCH(JRF!$Q118,Entities!C:C,0)),"")&amp;IFERROR(INDEX(Entities!A:A,MATCH(JRF!$Q118,Entities!D:D,0)),"")&amp;IFERROR(INDEX(Entities!A:A,MATCH(JRF!$Q118,Entities!E:E,0)),"")&amp;IFERROR(INDEX(Entities!A:A,MATCH(JRF!$Q118,Entities!F:F,0)),"")&amp;IFERROR(INDEX(Entities!A:A,MATCH(JRF!$Q118,Entities!G:G,0)),"")&amp;IFERROR(INDEX(Entities!A:A,MATCH(JRF!$Q118,Entities!H:H,0)),"")&amp;IFERROR(INDEX(Entities!A:A,MATCH(JRF!$Q118,Entities!I:I,0)),"")&amp;IFERROR(INDEX(Entities!A:A,MATCH(JRF!$Q118,Entities!J:J,0)),"")&amp;IFERROR(INDEX(Entities!A:A,MATCH(JRF!$Q118,Entities!K:K,0)),"")&amp;IFERROR(INDEX(Entities!A:A,MATCH(JRF!$Q118,Entities!L:L,0)),"")&amp;IFERROR(INDEX(Entities!A:A,MATCH(JRF!$Q118,Entities!M:M,0)),"")&amp;IFERROR(INDEX(Entities!A:A,MATCH(JRF!$Q118,Entities!N:N,0)),"")&amp;IFERROR(INDEX(Entities!A:A,MATCH(JRF!$Q118,Entities!O:O,0)),"")&amp;IFERROR(INDEX(Entities!A:A,MATCH(JRF!$Q118,Entities!P:P,0)),"")&amp;IFERROR(INDEX(Entities!A:A,MATCH(JRF!$Q118,Entities!Q:Q,0)),"")&amp;IFERROR(INDEX(Entities!A:A,MATCH(JRF!$Q118,Entities!R:R,0)),"")&amp;IFERROR(INDEX(Entities!A:A,MATCH(JRF!$Q118,Entities!S:S,0)),"")&amp;IFERROR(INDEX(Entities!A:A,MATCH(JRF!$Q118,Entities!T:T,0)),"")&amp;IFERROR(INDEX(Entities!A:A,MATCH(JRF!$Q118,Entities!U:U,0)),"")&amp;IFERROR(INDEX(Entities!A:A,MATCH(JRF!$Q118,Entities!V:V,0)),"")&amp;IFERROR(INDEX(Entities!A:A,MATCH(JRF!$Q118,Entities!W:W,0)),"")&amp;IFERROR(INDEX(Entities!A:A,MATCH(JRF!$Q118,Entities!X:X,0)),"")&amp;IFERROR(INDEX(Entities!A:A,MATCH(JRF!$Q118,Entities!Y:Y,0)),"")&amp;IFERROR(INDEX(Entities!A:A,MATCH(JRF!$Q118,Entities!Z:Z,0)),"")&amp;IFERROR(INDEX(Entities!A:A,MATCH(JRF!$Q118,Entities!AA:AA,0)),"")&amp;IFERROR(INDEX(Entities!A:A,MATCH(JRF!$Q118,Entities!AB:AB,0)),"")&amp;IFERROR(INDEX(Entities!A:A,MATCH(JRF!$Q118,Entities!AC:AC,0)),"")&amp;IFERROR(INDEX(Entities!A:A,MATCH(JRF!$Q118,Entities!AD:AD,0)),"")</f>
        <v/>
      </c>
      <c r="AO105" s="171" t="str">
        <f>IFERROR(INDEX(Entities!A:A,MATCH(JRF!$B118,Entities!C:C,0)),"")&amp;IFERROR(INDEX(Entities!A:A,MATCH(JRF!$B118,Entities!D:D,0)),"")&amp;IFERROR(INDEX(Entities!A:A,MATCH(JRF!$B118,Entities!E:E,0)),"")&amp;IFERROR(INDEX(Entities!A:A,MATCH(JRF!$B118,Entities!F:F,0)),"")&amp;IFERROR(INDEX(Entities!A:A,MATCH(JRF!$B118,Entities!G:G,0)),"")&amp;IFERROR(INDEX(Entities!A:A,MATCH(JRF!$B118,Entities!H:H,0)),"")&amp;IFERROR(INDEX(Entities!A:A,MATCH(JRF!$B118,Entities!I:I,0)),"")&amp;IFERROR(INDEX(Entities!A:A,MATCH(JRF!$B118,Entities!J:J,0)),"")&amp;IFERROR(INDEX(Entities!A:A,MATCH(JRF!$B118,Entities!K:K,0)),"")&amp;IFERROR(INDEX(Entities!A:A,MATCH(JRF!$B118,Entities!L:L,0)),"")&amp;IFERROR(INDEX(Entities!A:A,MATCH(JRF!$B118,Entities!M:M,0)),"")&amp;IFERROR(INDEX(Entities!A:A,MATCH(JRF!$B118,Entities!N:N,0)),"")&amp;IFERROR(INDEX(Entities!A:A,MATCH(JRF!$B118,Entities!O:O,0)),"")&amp;IFERROR(INDEX(Entities!A:A,MATCH(JRF!$B118,Entities!P:P,0)),"")&amp;IFERROR(INDEX(Entities!A:A,MATCH(JRF!$B118,Entities!Q:Q,0)),"")&amp;IFERROR(INDEX(Entities!A:A,MATCH(JRF!$B118,Entities!R:R,0)),"")&amp;IFERROR(INDEX(Entities!A:A,MATCH(JRF!$B118,Entities!S:S,0)),"")&amp;IFERROR(INDEX(Entities!A:A,MATCH(JRF!$B118,Entities!T:T,0)),"")&amp;IFERROR(INDEX(Entities!A:A,MATCH(JRF!$B118,Entities!U:U,0)),"")&amp;IFERROR(INDEX(Entities!A:A,MATCH(JRF!$B118,Entities!V:V,0)),"")&amp;IFERROR(INDEX(Entities!A:A,MATCH(JRF!$B118,Entities!W:W,0)),"")&amp;IFERROR(INDEX(Entities!A:A,MATCH(JRF!$B118,Entities!X:X,0)),"")&amp;IFERROR(INDEX(Entities!A:A,MATCH(JRF!$B118,Entities!Y:Y,0)),"")&amp;IFERROR(INDEX(Entities!A:A,MATCH(JRF!$B118,Entities!Z:Z,0)),"")&amp;IFERROR(INDEX(Entities!A:A,MATCH(JRF!$B118,Entities!AA:AA,0)),"")&amp;IFERROR(INDEX(Entities!A:A,MATCH(JRF!$B118,Entities!AB:AB,0)),"")&amp;IFERROR(INDEX(Entities!A:A,MATCH(JRF!$B118,Entities!AC:AC,0)),"")&amp;IFERROR(INDEX(Entities!A:A,MATCH(JRF!$B118,Entities!AD:AD,0)),"")</f>
        <v/>
      </c>
      <c r="AP105" s="171" t="str">
        <f>IF(JRF!B118=JRF!Q118,"",JRF!Q118&amp;JRF!B118)</f>
        <v/>
      </c>
      <c r="AQ105" s="171" t="str">
        <f>IF(OR(JRF!B118="",JRF!Q118="",Checks!AN105="",Checks!AO105=""),"",IF(OR(JRF!B118=JRF!Q118,Checks!AN105=Checks!AO105),"Legal Entity/BU is same",IF(AN105&amp;AO105=IFERROR(VLOOKUP(AN105&amp;AO105,'Intercompany Master'!X:X,1,0),0),"Intercompany Agreement Exist","Intercompany Agreement Required")))</f>
        <v/>
      </c>
      <c r="AR105" t="str" cm="1">
        <f t="array" ref="AR105">IF("Intercompany Agreement Exist"=VLOOKUP(JRF!Q118&amp;JRF!B118,Checks!AP:AQ,2,0),VLOOKUP(Checks!AN105&amp;Checks!AO105,'Intercompany Master'!X:AN,{2,3,4,5,6,7,8,9,10,11,12,13,14,15,16,17},0),"")</f>
        <v/>
      </c>
      <c r="AS105" s="170"/>
      <c r="AU105" s="170"/>
      <c r="CI105" t="str">
        <f>IF(JRF!F118&gt;0,"",IF(JRF!B118="","",IF(LEFT(JRF!B118,1)=IFERROR(VLOOKUP(LEFT(JRF!B118,1),$CF$2:$CF$5,1,0),0),"Product Code Required",IF(JRF!C118="","",IF(JRF!C118=IFERROR(VLOOKUP(JRF!C118,$CH:$CH,1,0),0),"Product Code Required","NA")))))</f>
        <v/>
      </c>
      <c r="CJ105" t="str">
        <f>IF(JRF!AV118&gt;0,"",IF(JRF!Q118="","",IF(LEFT(JRF!Q118,1)=IFERROR(VLOOKUP(LEFT(JRF!Q118,1),$CF$2:$CF$5,1,0),0),"Product Code Required",IF(JRF!V118="","",IF(JRF!V118=IFERROR(VLOOKUP(JRF!V118,$CH:$CH,1,0),0),"Product Code Required","NA")))))</f>
        <v/>
      </c>
      <c r="CK105" t="str">
        <f>IFERROR(IF(LEN('Journal Template'!F116)&gt;0,"",IF('Journal Template'!A116="","",IF(LEFT('Journal Template'!A116,1)=IFERROR(VLOOKUP(LEFT('Journal Template'!A116,1),Checks!$CF$2:$CF$5,1,0),0),"Product Code Required",IF('Journal Template'!D116="","",IF('Journal Template'!D116=IFERROR(VLOOKUP('Journal Template'!D116,Checks!$CH:$CH,1,0),0),"Product Code Required","NA"))))),"")</f>
        <v/>
      </c>
    </row>
    <row r="106" spans="14:89">
      <c r="N106" t="s">
        <v>1382</v>
      </c>
      <c r="O106" t="s">
        <v>1383</v>
      </c>
      <c r="P106" t="s">
        <v>386</v>
      </c>
      <c r="Q106" s="150" t="str">
        <f>IF(JRF!D119="","",IF(IFERROR(VLOOKUP(JRF!D119,Checks!N:P,3,0),0)="A","","Inactive account in Use"))</f>
        <v/>
      </c>
      <c r="R106" t="str">
        <f>IFERROR(IF('Journal Template'!C518="","",IF(IFERROR(VLOOKUP('Journal Template'!C518,Checks!N:P,3,0),0)="A","","Inactive account in Use")),"")</f>
        <v/>
      </c>
      <c r="S106" t="s">
        <v>1384</v>
      </c>
      <c r="T106" t="s">
        <v>386</v>
      </c>
      <c r="U106" t="s">
        <v>68</v>
      </c>
      <c r="V106" s="150" t="str">
        <f>IF(JRF!C119="","",IF(IFERROR(VLOOKUP(JRF!C119,Checks!S:U,3,0),0)="A","Entry with System fund Dept",""))</f>
        <v/>
      </c>
      <c r="W106" t="str">
        <f>IFERROR(IF('Journal Template'!D518="","",IF(IFERROR(VLOOKUP('Journal Template'!D518,Checks!S:U,3,0),0)="A","Entry with System fund Dept","")),"")</f>
        <v/>
      </c>
      <c r="X106" t="s">
        <v>1385</v>
      </c>
      <c r="Y106" t="s">
        <v>386</v>
      </c>
      <c r="Z106" t="s">
        <v>1386</v>
      </c>
      <c r="AA106" t="s">
        <v>1387</v>
      </c>
      <c r="AB106" t="s">
        <v>125</v>
      </c>
      <c r="AC106" s="150" t="str">
        <f>IFERROR(IF(JRF!C119="","",IF(AND(VLOOKUP(JRF!C119,X:AA,4,0)=JRF!B119,VLOOKUP(JRF!C119,X:Y,2,0)="A"),"","Inactive Dept Combo Error")),"Inactive Dept Combo Error")</f>
        <v/>
      </c>
      <c r="AD106" t="str">
        <f>IFERROR(IF('Journal Template'!D518="","",IF(AND(VLOOKUP('Journal Template'!D518,X:AA,4,0)='Journal Template'!A518,VLOOKUP('Journal Template'!D518,X:Y,2,0)="A"),"","Inactive Dept Combo Error")),"")</f>
        <v/>
      </c>
      <c r="AK106" s="150" t="str">
        <f>IF(JRF!B119="","",IF(JRF!B119=IFERROR(VLOOKUP(JRF!B119,Checks!AI:AI,1,0),0),"Entry in Branch/Satellite BU's",""))</f>
        <v/>
      </c>
      <c r="AL106" t="str">
        <f>IFERROR(IF('Journal Template'!A518="","",IF('Journal Template'!A518=IFERROR(VLOOKUP('Journal Template'!A518,Checks!AI:AI,1,0),0),"Entry in Branch/Satellite BU's","")),"")</f>
        <v/>
      </c>
      <c r="AN106" t="str">
        <f>IFERROR(INDEX(Entities!A:A,MATCH(JRF!$Q119,Entities!C:C,0)),"")&amp;IFERROR(INDEX(Entities!A:A,MATCH(JRF!$Q119,Entities!D:D,0)),"")&amp;IFERROR(INDEX(Entities!A:A,MATCH(JRF!$Q119,Entities!E:E,0)),"")&amp;IFERROR(INDEX(Entities!A:A,MATCH(JRF!$Q119,Entities!F:F,0)),"")&amp;IFERROR(INDEX(Entities!A:A,MATCH(JRF!$Q119,Entities!G:G,0)),"")&amp;IFERROR(INDEX(Entities!A:A,MATCH(JRF!$Q119,Entities!H:H,0)),"")&amp;IFERROR(INDEX(Entities!A:A,MATCH(JRF!$Q119,Entities!I:I,0)),"")&amp;IFERROR(INDEX(Entities!A:A,MATCH(JRF!$Q119,Entities!J:J,0)),"")&amp;IFERROR(INDEX(Entities!A:A,MATCH(JRF!$Q119,Entities!K:K,0)),"")&amp;IFERROR(INDEX(Entities!A:A,MATCH(JRF!$Q119,Entities!L:L,0)),"")&amp;IFERROR(INDEX(Entities!A:A,MATCH(JRF!$Q119,Entities!M:M,0)),"")&amp;IFERROR(INDEX(Entities!A:A,MATCH(JRF!$Q119,Entities!N:N,0)),"")&amp;IFERROR(INDEX(Entities!A:A,MATCH(JRF!$Q119,Entities!O:O,0)),"")&amp;IFERROR(INDEX(Entities!A:A,MATCH(JRF!$Q119,Entities!P:P,0)),"")&amp;IFERROR(INDEX(Entities!A:A,MATCH(JRF!$Q119,Entities!Q:Q,0)),"")&amp;IFERROR(INDEX(Entities!A:A,MATCH(JRF!$Q119,Entities!R:R,0)),"")&amp;IFERROR(INDEX(Entities!A:A,MATCH(JRF!$Q119,Entities!S:S,0)),"")&amp;IFERROR(INDEX(Entities!A:A,MATCH(JRF!$Q119,Entities!T:T,0)),"")&amp;IFERROR(INDEX(Entities!A:A,MATCH(JRF!$Q119,Entities!U:U,0)),"")&amp;IFERROR(INDEX(Entities!A:A,MATCH(JRF!$Q119,Entities!V:V,0)),"")&amp;IFERROR(INDEX(Entities!A:A,MATCH(JRF!$Q119,Entities!W:W,0)),"")&amp;IFERROR(INDEX(Entities!A:A,MATCH(JRF!$Q119,Entities!X:X,0)),"")&amp;IFERROR(INDEX(Entities!A:A,MATCH(JRF!$Q119,Entities!Y:Y,0)),"")&amp;IFERROR(INDEX(Entities!A:A,MATCH(JRF!$Q119,Entities!Z:Z,0)),"")&amp;IFERROR(INDEX(Entities!A:A,MATCH(JRF!$Q119,Entities!AA:AA,0)),"")&amp;IFERROR(INDEX(Entities!A:A,MATCH(JRF!$Q119,Entities!AB:AB,0)),"")&amp;IFERROR(INDEX(Entities!A:A,MATCH(JRF!$Q119,Entities!AC:AC,0)),"")&amp;IFERROR(INDEX(Entities!A:A,MATCH(JRF!$Q119,Entities!AD:AD,0)),"")</f>
        <v/>
      </c>
      <c r="AO106" s="171" t="str">
        <f>IFERROR(INDEX(Entities!A:A,MATCH(JRF!$B119,Entities!C:C,0)),"")&amp;IFERROR(INDEX(Entities!A:A,MATCH(JRF!$B119,Entities!D:D,0)),"")&amp;IFERROR(INDEX(Entities!A:A,MATCH(JRF!$B119,Entities!E:E,0)),"")&amp;IFERROR(INDEX(Entities!A:A,MATCH(JRF!$B119,Entities!F:F,0)),"")&amp;IFERROR(INDEX(Entities!A:A,MATCH(JRF!$B119,Entities!G:G,0)),"")&amp;IFERROR(INDEX(Entities!A:A,MATCH(JRF!$B119,Entities!H:H,0)),"")&amp;IFERROR(INDEX(Entities!A:A,MATCH(JRF!$B119,Entities!I:I,0)),"")&amp;IFERROR(INDEX(Entities!A:A,MATCH(JRF!$B119,Entities!J:J,0)),"")&amp;IFERROR(INDEX(Entities!A:A,MATCH(JRF!$B119,Entities!K:K,0)),"")&amp;IFERROR(INDEX(Entities!A:A,MATCH(JRF!$B119,Entities!L:L,0)),"")&amp;IFERROR(INDEX(Entities!A:A,MATCH(JRF!$B119,Entities!M:M,0)),"")&amp;IFERROR(INDEX(Entities!A:A,MATCH(JRF!$B119,Entities!N:N,0)),"")&amp;IFERROR(INDEX(Entities!A:A,MATCH(JRF!$B119,Entities!O:O,0)),"")&amp;IFERROR(INDEX(Entities!A:A,MATCH(JRF!$B119,Entities!P:P,0)),"")&amp;IFERROR(INDEX(Entities!A:A,MATCH(JRF!$B119,Entities!Q:Q,0)),"")&amp;IFERROR(INDEX(Entities!A:A,MATCH(JRF!$B119,Entities!R:R,0)),"")&amp;IFERROR(INDEX(Entities!A:A,MATCH(JRF!$B119,Entities!S:S,0)),"")&amp;IFERROR(INDEX(Entities!A:A,MATCH(JRF!$B119,Entities!T:T,0)),"")&amp;IFERROR(INDEX(Entities!A:A,MATCH(JRF!$B119,Entities!U:U,0)),"")&amp;IFERROR(INDEX(Entities!A:A,MATCH(JRF!$B119,Entities!V:V,0)),"")&amp;IFERROR(INDEX(Entities!A:A,MATCH(JRF!$B119,Entities!W:W,0)),"")&amp;IFERROR(INDEX(Entities!A:A,MATCH(JRF!$B119,Entities!X:X,0)),"")&amp;IFERROR(INDEX(Entities!A:A,MATCH(JRF!$B119,Entities!Y:Y,0)),"")&amp;IFERROR(INDEX(Entities!A:A,MATCH(JRF!$B119,Entities!Z:Z,0)),"")&amp;IFERROR(INDEX(Entities!A:A,MATCH(JRF!$B119,Entities!AA:AA,0)),"")&amp;IFERROR(INDEX(Entities!A:A,MATCH(JRF!$B119,Entities!AB:AB,0)),"")&amp;IFERROR(INDEX(Entities!A:A,MATCH(JRF!$B119,Entities!AC:AC,0)),"")&amp;IFERROR(INDEX(Entities!A:A,MATCH(JRF!$B119,Entities!AD:AD,0)),"")</f>
        <v/>
      </c>
      <c r="AP106" s="171" t="str">
        <f>IF(JRF!B119=JRF!Q119,"",JRF!Q119&amp;JRF!B119)</f>
        <v/>
      </c>
      <c r="AQ106" s="171" t="str">
        <f>IF(OR(JRF!B119="",JRF!Q119="",Checks!AN106="",Checks!AO106=""),"",IF(OR(JRF!B119=JRF!Q119,Checks!AN106=Checks!AO106),"Legal Entity/BU is same",IF(AN106&amp;AO106=IFERROR(VLOOKUP(AN106&amp;AO106,'Intercompany Master'!X:X,1,0),0),"Intercompany Agreement Exist","Intercompany Agreement Required")))</f>
        <v/>
      </c>
      <c r="AR106" t="str" cm="1">
        <f t="array" ref="AR106">IF("Intercompany Agreement Exist"=VLOOKUP(JRF!Q119&amp;JRF!B119,Checks!AP:AQ,2,0),VLOOKUP(Checks!AN106&amp;Checks!AO106,'Intercompany Master'!X:AN,{2,3,4,5,6,7,8,9,10,11,12,13,14,15,16,17},0),"")</f>
        <v/>
      </c>
      <c r="AS106" s="170"/>
      <c r="AU106" s="170"/>
      <c r="CI106" t="str">
        <f>IF(JRF!F119&gt;0,"",IF(JRF!B119="","",IF(LEFT(JRF!B119,1)=IFERROR(VLOOKUP(LEFT(JRF!B119,1),$CF$2:$CF$5,1,0),0),"Product Code Required",IF(JRF!C119="","",IF(JRF!C119=IFERROR(VLOOKUP(JRF!C119,$CH:$CH,1,0),0),"Product Code Required","NA")))))</f>
        <v/>
      </c>
      <c r="CJ106" t="str">
        <f>IF(JRF!AV119&gt;0,"",IF(JRF!Q119="","",IF(LEFT(JRF!Q119,1)=IFERROR(VLOOKUP(LEFT(JRF!Q119,1),$CF$2:$CF$5,1,0),0),"Product Code Required",IF(JRF!V119="","",IF(JRF!V119=IFERROR(VLOOKUP(JRF!V119,$CH:$CH,1,0),0),"Product Code Required","NA")))))</f>
        <v/>
      </c>
      <c r="CK106" t="str">
        <f>IFERROR(IF(LEN('Journal Template'!F117)&gt;0,"",IF('Journal Template'!A117="","",IF(LEFT('Journal Template'!A117,1)=IFERROR(VLOOKUP(LEFT('Journal Template'!A117,1),Checks!$CF$2:$CF$5,1,0),0),"Product Code Required",IF('Journal Template'!D117="","",IF('Journal Template'!D117=IFERROR(VLOOKUP('Journal Template'!D117,Checks!$CH:$CH,1,0),0),"Product Code Required","NA"))))),"")</f>
        <v/>
      </c>
    </row>
    <row r="107" spans="14:89">
      <c r="N107" t="s">
        <v>1388</v>
      </c>
      <c r="O107" t="s">
        <v>1389</v>
      </c>
      <c r="P107" t="s">
        <v>386</v>
      </c>
      <c r="Q107" s="150" t="str">
        <f>IF(JRF!D120="","",IF(IFERROR(VLOOKUP(JRF!D120,Checks!N:P,3,0),0)="A","","Inactive account in Use"))</f>
        <v/>
      </c>
      <c r="R107" t="str">
        <f>IFERROR(IF('Journal Template'!C519="","",IF(IFERROR(VLOOKUP('Journal Template'!C519,Checks!N:P,3,0),0)="A","","Inactive account in Use")),"")</f>
        <v/>
      </c>
      <c r="S107" t="s">
        <v>1390</v>
      </c>
      <c r="T107" t="s">
        <v>386</v>
      </c>
      <c r="U107" t="s">
        <v>68</v>
      </c>
      <c r="V107" s="150" t="str">
        <f>IF(JRF!C120="","",IF(IFERROR(VLOOKUP(JRF!C120,Checks!S:U,3,0),0)="A","Entry with System fund Dept",""))</f>
        <v/>
      </c>
      <c r="W107" t="str">
        <f>IFERROR(IF('Journal Template'!D519="","",IF(IFERROR(VLOOKUP('Journal Template'!D519,Checks!S:U,3,0),0)="A","Entry with System fund Dept","")),"")</f>
        <v/>
      </c>
      <c r="X107" t="s">
        <v>1391</v>
      </c>
      <c r="Y107" t="s">
        <v>389</v>
      </c>
      <c r="Z107" t="s">
        <v>1392</v>
      </c>
      <c r="AA107" t="s">
        <v>391</v>
      </c>
      <c r="AB107" t="s">
        <v>125</v>
      </c>
      <c r="AC107" s="150" t="str">
        <f>IFERROR(IF(JRF!C120="","",IF(AND(VLOOKUP(JRF!C120,X:AA,4,0)=JRF!B120,VLOOKUP(JRF!C120,X:Y,2,0)="A"),"","Inactive Dept Combo Error")),"Inactive Dept Combo Error")</f>
        <v/>
      </c>
      <c r="AD107" t="str">
        <f>IFERROR(IF('Journal Template'!D519="","",IF(AND(VLOOKUP('Journal Template'!D519,X:AA,4,0)='Journal Template'!A519,VLOOKUP('Journal Template'!D519,X:Y,2,0)="A"),"","Inactive Dept Combo Error")),"")</f>
        <v/>
      </c>
      <c r="AK107" s="150" t="str">
        <f>IF(JRF!B120="","",IF(JRF!B120=IFERROR(VLOOKUP(JRF!B120,Checks!AI:AI,1,0),0),"Entry in Branch/Satellite BU's",""))</f>
        <v/>
      </c>
      <c r="AL107" t="str">
        <f>IFERROR(IF('Journal Template'!A519="","",IF('Journal Template'!A519=IFERROR(VLOOKUP('Journal Template'!A519,Checks!AI:AI,1,0),0),"Entry in Branch/Satellite BU's","")),"")</f>
        <v/>
      </c>
      <c r="AN107" t="str">
        <f>IFERROR(INDEX(Entities!A:A,MATCH(JRF!$Q120,Entities!C:C,0)),"")&amp;IFERROR(INDEX(Entities!A:A,MATCH(JRF!$Q120,Entities!D:D,0)),"")&amp;IFERROR(INDEX(Entities!A:A,MATCH(JRF!$Q120,Entities!E:E,0)),"")&amp;IFERROR(INDEX(Entities!A:A,MATCH(JRF!$Q120,Entities!F:F,0)),"")&amp;IFERROR(INDEX(Entities!A:A,MATCH(JRF!$Q120,Entities!G:G,0)),"")&amp;IFERROR(INDEX(Entities!A:A,MATCH(JRF!$Q120,Entities!H:H,0)),"")&amp;IFERROR(INDEX(Entities!A:A,MATCH(JRF!$Q120,Entities!I:I,0)),"")&amp;IFERROR(INDEX(Entities!A:A,MATCH(JRF!$Q120,Entities!J:J,0)),"")&amp;IFERROR(INDEX(Entities!A:A,MATCH(JRF!$Q120,Entities!K:K,0)),"")&amp;IFERROR(INDEX(Entities!A:A,MATCH(JRF!$Q120,Entities!L:L,0)),"")&amp;IFERROR(INDEX(Entities!A:A,MATCH(JRF!$Q120,Entities!M:M,0)),"")&amp;IFERROR(INDEX(Entities!A:A,MATCH(JRF!$Q120,Entities!N:N,0)),"")&amp;IFERROR(INDEX(Entities!A:A,MATCH(JRF!$Q120,Entities!O:O,0)),"")&amp;IFERROR(INDEX(Entities!A:A,MATCH(JRF!$Q120,Entities!P:P,0)),"")&amp;IFERROR(INDEX(Entities!A:A,MATCH(JRF!$Q120,Entities!Q:Q,0)),"")&amp;IFERROR(INDEX(Entities!A:A,MATCH(JRF!$Q120,Entities!R:R,0)),"")&amp;IFERROR(INDEX(Entities!A:A,MATCH(JRF!$Q120,Entities!S:S,0)),"")&amp;IFERROR(INDEX(Entities!A:A,MATCH(JRF!$Q120,Entities!T:T,0)),"")&amp;IFERROR(INDEX(Entities!A:A,MATCH(JRF!$Q120,Entities!U:U,0)),"")&amp;IFERROR(INDEX(Entities!A:A,MATCH(JRF!$Q120,Entities!V:V,0)),"")&amp;IFERROR(INDEX(Entities!A:A,MATCH(JRF!$Q120,Entities!W:W,0)),"")&amp;IFERROR(INDEX(Entities!A:A,MATCH(JRF!$Q120,Entities!X:X,0)),"")&amp;IFERROR(INDEX(Entities!A:A,MATCH(JRF!$Q120,Entities!Y:Y,0)),"")&amp;IFERROR(INDEX(Entities!A:A,MATCH(JRF!$Q120,Entities!Z:Z,0)),"")&amp;IFERROR(INDEX(Entities!A:A,MATCH(JRF!$Q120,Entities!AA:AA,0)),"")&amp;IFERROR(INDEX(Entities!A:A,MATCH(JRF!$Q120,Entities!AB:AB,0)),"")&amp;IFERROR(INDEX(Entities!A:A,MATCH(JRF!$Q120,Entities!AC:AC,0)),"")&amp;IFERROR(INDEX(Entities!A:A,MATCH(JRF!$Q120,Entities!AD:AD,0)),"")</f>
        <v/>
      </c>
      <c r="AO107" s="171" t="str">
        <f>IFERROR(INDEX(Entities!A:A,MATCH(JRF!$B120,Entities!C:C,0)),"")&amp;IFERROR(INDEX(Entities!A:A,MATCH(JRF!$B120,Entities!D:D,0)),"")&amp;IFERROR(INDEX(Entities!A:A,MATCH(JRF!$B120,Entities!E:E,0)),"")&amp;IFERROR(INDEX(Entities!A:A,MATCH(JRF!$B120,Entities!F:F,0)),"")&amp;IFERROR(INDEX(Entities!A:A,MATCH(JRF!$B120,Entities!G:G,0)),"")&amp;IFERROR(INDEX(Entities!A:A,MATCH(JRF!$B120,Entities!H:H,0)),"")&amp;IFERROR(INDEX(Entities!A:A,MATCH(JRF!$B120,Entities!I:I,0)),"")&amp;IFERROR(INDEX(Entities!A:A,MATCH(JRF!$B120,Entities!J:J,0)),"")&amp;IFERROR(INDEX(Entities!A:A,MATCH(JRF!$B120,Entities!K:K,0)),"")&amp;IFERROR(INDEX(Entities!A:A,MATCH(JRF!$B120,Entities!L:L,0)),"")&amp;IFERROR(INDEX(Entities!A:A,MATCH(JRF!$B120,Entities!M:M,0)),"")&amp;IFERROR(INDEX(Entities!A:A,MATCH(JRF!$B120,Entities!N:N,0)),"")&amp;IFERROR(INDEX(Entities!A:A,MATCH(JRF!$B120,Entities!O:O,0)),"")&amp;IFERROR(INDEX(Entities!A:A,MATCH(JRF!$B120,Entities!P:P,0)),"")&amp;IFERROR(INDEX(Entities!A:A,MATCH(JRF!$B120,Entities!Q:Q,0)),"")&amp;IFERROR(INDEX(Entities!A:A,MATCH(JRF!$B120,Entities!R:R,0)),"")&amp;IFERROR(INDEX(Entities!A:A,MATCH(JRF!$B120,Entities!S:S,0)),"")&amp;IFERROR(INDEX(Entities!A:A,MATCH(JRF!$B120,Entities!T:T,0)),"")&amp;IFERROR(INDEX(Entities!A:A,MATCH(JRF!$B120,Entities!U:U,0)),"")&amp;IFERROR(INDEX(Entities!A:A,MATCH(JRF!$B120,Entities!V:V,0)),"")&amp;IFERROR(INDEX(Entities!A:A,MATCH(JRF!$B120,Entities!W:W,0)),"")&amp;IFERROR(INDEX(Entities!A:A,MATCH(JRF!$B120,Entities!X:X,0)),"")&amp;IFERROR(INDEX(Entities!A:A,MATCH(JRF!$B120,Entities!Y:Y,0)),"")&amp;IFERROR(INDEX(Entities!A:A,MATCH(JRF!$B120,Entities!Z:Z,0)),"")&amp;IFERROR(INDEX(Entities!A:A,MATCH(JRF!$B120,Entities!AA:AA,0)),"")&amp;IFERROR(INDEX(Entities!A:A,MATCH(JRF!$B120,Entities!AB:AB,0)),"")&amp;IFERROR(INDEX(Entities!A:A,MATCH(JRF!$B120,Entities!AC:AC,0)),"")&amp;IFERROR(INDEX(Entities!A:A,MATCH(JRF!$B120,Entities!AD:AD,0)),"")</f>
        <v/>
      </c>
      <c r="AP107" s="171" t="str">
        <f>IF(JRF!B120=JRF!Q120,"",JRF!Q120&amp;JRF!B120)</f>
        <v/>
      </c>
      <c r="AQ107" s="171" t="str">
        <f>IF(OR(JRF!B120="",JRF!Q120="",Checks!AN107="",Checks!AO107=""),"",IF(OR(JRF!B120=JRF!Q120,Checks!AN107=Checks!AO107),"Legal Entity/BU is same",IF(AN107&amp;AO107=IFERROR(VLOOKUP(AN107&amp;AO107,'Intercompany Master'!X:X,1,0),0),"Intercompany Agreement Exist","Intercompany Agreement Required")))</f>
        <v/>
      </c>
      <c r="AR107" t="str" cm="1">
        <f t="array" ref="AR107">IF("Intercompany Agreement Exist"=VLOOKUP(JRF!Q120&amp;JRF!B120,Checks!AP:AQ,2,0),VLOOKUP(Checks!AN107&amp;Checks!AO107,'Intercompany Master'!X:AN,{2,3,4,5,6,7,8,9,10,11,12,13,14,15,16,17},0),"")</f>
        <v/>
      </c>
      <c r="AS107" s="170"/>
      <c r="AU107" s="170"/>
      <c r="CI107" t="str">
        <f>IF(JRF!F120&gt;0,"",IF(JRF!B120="","",IF(LEFT(JRF!B120,1)=IFERROR(VLOOKUP(LEFT(JRF!B120,1),$CF$2:$CF$5,1,0),0),"Product Code Required",IF(JRF!C120="","",IF(JRF!C120=IFERROR(VLOOKUP(JRF!C120,$CH:$CH,1,0),0),"Product Code Required","NA")))))</f>
        <v/>
      </c>
      <c r="CJ107" t="str">
        <f>IF(JRF!AV120&gt;0,"",IF(JRF!Q120="","",IF(LEFT(JRF!Q120,1)=IFERROR(VLOOKUP(LEFT(JRF!Q120,1),$CF$2:$CF$5,1,0),0),"Product Code Required",IF(JRF!V120="","",IF(JRF!V120=IFERROR(VLOOKUP(JRF!V120,$CH:$CH,1,0),0),"Product Code Required","NA")))))</f>
        <v/>
      </c>
      <c r="CK107" t="str">
        <f>IFERROR(IF(LEN('Journal Template'!F118)&gt;0,"",IF('Journal Template'!A118="","",IF(LEFT('Journal Template'!A118,1)=IFERROR(VLOOKUP(LEFT('Journal Template'!A118,1),Checks!$CF$2:$CF$5,1,0),0),"Product Code Required",IF('Journal Template'!D118="","",IF('Journal Template'!D118=IFERROR(VLOOKUP('Journal Template'!D118,Checks!$CH:$CH,1,0),0),"Product Code Required","NA"))))),"")</f>
        <v/>
      </c>
    </row>
    <row r="108" spans="14:89">
      <c r="N108" t="s">
        <v>1393</v>
      </c>
      <c r="O108" t="s">
        <v>983</v>
      </c>
      <c r="P108" t="s">
        <v>386</v>
      </c>
      <c r="Q108" s="150" t="str">
        <f>IF(JRF!D121="","",IF(IFERROR(VLOOKUP(JRF!D121,Checks!N:P,3,0),0)="A","","Inactive account in Use"))</f>
        <v/>
      </c>
      <c r="R108" t="str">
        <f>IFERROR(IF('Journal Template'!C520="","",IF(IFERROR(VLOOKUP('Journal Template'!C520,Checks!N:P,3,0),0)="A","","Inactive account in Use")),"")</f>
        <v/>
      </c>
      <c r="S108" t="s">
        <v>1394</v>
      </c>
      <c r="T108" t="s">
        <v>386</v>
      </c>
      <c r="U108" t="s">
        <v>68</v>
      </c>
      <c r="V108" s="150" t="str">
        <f>IF(JRF!C121="","",IF(IFERROR(VLOOKUP(JRF!C121,Checks!S:U,3,0),0)="A","Entry with System fund Dept",""))</f>
        <v/>
      </c>
      <c r="W108" t="str">
        <f>IFERROR(IF('Journal Template'!D520="","",IF(IFERROR(VLOOKUP('Journal Template'!D520,Checks!S:U,3,0),0)="A","Entry with System fund Dept","")),"")</f>
        <v/>
      </c>
      <c r="X108" t="s">
        <v>1395</v>
      </c>
      <c r="Y108" t="s">
        <v>386</v>
      </c>
      <c r="Z108" t="s">
        <v>1396</v>
      </c>
      <c r="AA108" t="s">
        <v>505</v>
      </c>
      <c r="AB108" t="s">
        <v>125</v>
      </c>
      <c r="AC108" s="150" t="str">
        <f>IFERROR(IF(JRF!C121="","",IF(AND(VLOOKUP(JRF!C121,X:AA,4,0)=JRF!B121,VLOOKUP(JRF!C121,X:Y,2,0)="A"),"","Inactive Dept Combo Error")),"Inactive Dept Combo Error")</f>
        <v/>
      </c>
      <c r="AD108" t="str">
        <f>IFERROR(IF('Journal Template'!D520="","",IF(AND(VLOOKUP('Journal Template'!D520,X:AA,4,0)='Journal Template'!A520,VLOOKUP('Journal Template'!D520,X:Y,2,0)="A"),"","Inactive Dept Combo Error")),"")</f>
        <v/>
      </c>
      <c r="AK108" s="150" t="str">
        <f>IF(JRF!B121="","",IF(JRF!B121=IFERROR(VLOOKUP(JRF!B121,Checks!AI:AI,1,0),0),"Entry in Branch/Satellite BU's",""))</f>
        <v/>
      </c>
      <c r="AL108" t="str">
        <f>IFERROR(IF('Journal Template'!A520="","",IF('Journal Template'!A520=IFERROR(VLOOKUP('Journal Template'!A520,Checks!AI:AI,1,0),0),"Entry in Branch/Satellite BU's","")),"")</f>
        <v/>
      </c>
      <c r="AN108" t="str">
        <f>IFERROR(INDEX(Entities!A:A,MATCH(JRF!$Q121,Entities!C:C,0)),"")&amp;IFERROR(INDEX(Entities!A:A,MATCH(JRF!$Q121,Entities!D:D,0)),"")&amp;IFERROR(INDEX(Entities!A:A,MATCH(JRF!$Q121,Entities!E:E,0)),"")&amp;IFERROR(INDEX(Entities!A:A,MATCH(JRF!$Q121,Entities!F:F,0)),"")&amp;IFERROR(INDEX(Entities!A:A,MATCH(JRF!$Q121,Entities!G:G,0)),"")&amp;IFERROR(INDEX(Entities!A:A,MATCH(JRF!$Q121,Entities!H:H,0)),"")&amp;IFERROR(INDEX(Entities!A:A,MATCH(JRF!$Q121,Entities!I:I,0)),"")&amp;IFERROR(INDEX(Entities!A:A,MATCH(JRF!$Q121,Entities!J:J,0)),"")&amp;IFERROR(INDEX(Entities!A:A,MATCH(JRF!$Q121,Entities!K:K,0)),"")&amp;IFERROR(INDEX(Entities!A:A,MATCH(JRF!$Q121,Entities!L:L,0)),"")&amp;IFERROR(INDEX(Entities!A:A,MATCH(JRF!$Q121,Entities!M:M,0)),"")&amp;IFERROR(INDEX(Entities!A:A,MATCH(JRF!$Q121,Entities!N:N,0)),"")&amp;IFERROR(INDEX(Entities!A:A,MATCH(JRF!$Q121,Entities!O:O,0)),"")&amp;IFERROR(INDEX(Entities!A:A,MATCH(JRF!$Q121,Entities!P:P,0)),"")&amp;IFERROR(INDEX(Entities!A:A,MATCH(JRF!$Q121,Entities!Q:Q,0)),"")&amp;IFERROR(INDEX(Entities!A:A,MATCH(JRF!$Q121,Entities!R:R,0)),"")&amp;IFERROR(INDEX(Entities!A:A,MATCH(JRF!$Q121,Entities!S:S,0)),"")&amp;IFERROR(INDEX(Entities!A:A,MATCH(JRF!$Q121,Entities!T:T,0)),"")&amp;IFERROR(INDEX(Entities!A:A,MATCH(JRF!$Q121,Entities!U:U,0)),"")&amp;IFERROR(INDEX(Entities!A:A,MATCH(JRF!$Q121,Entities!V:V,0)),"")&amp;IFERROR(INDEX(Entities!A:A,MATCH(JRF!$Q121,Entities!W:W,0)),"")&amp;IFERROR(INDEX(Entities!A:A,MATCH(JRF!$Q121,Entities!X:X,0)),"")&amp;IFERROR(INDEX(Entities!A:A,MATCH(JRF!$Q121,Entities!Y:Y,0)),"")&amp;IFERROR(INDEX(Entities!A:A,MATCH(JRF!$Q121,Entities!Z:Z,0)),"")&amp;IFERROR(INDEX(Entities!A:A,MATCH(JRF!$Q121,Entities!AA:AA,0)),"")&amp;IFERROR(INDEX(Entities!A:A,MATCH(JRF!$Q121,Entities!AB:AB,0)),"")&amp;IFERROR(INDEX(Entities!A:A,MATCH(JRF!$Q121,Entities!AC:AC,0)),"")&amp;IFERROR(INDEX(Entities!A:A,MATCH(JRF!$Q121,Entities!AD:AD,0)),"")</f>
        <v/>
      </c>
      <c r="AO108" s="171" t="str">
        <f>IFERROR(INDEX(Entities!A:A,MATCH(JRF!$B121,Entities!C:C,0)),"")&amp;IFERROR(INDEX(Entities!A:A,MATCH(JRF!$B121,Entities!D:D,0)),"")&amp;IFERROR(INDEX(Entities!A:A,MATCH(JRF!$B121,Entities!E:E,0)),"")&amp;IFERROR(INDEX(Entities!A:A,MATCH(JRF!$B121,Entities!F:F,0)),"")&amp;IFERROR(INDEX(Entities!A:A,MATCH(JRF!$B121,Entities!G:G,0)),"")&amp;IFERROR(INDEX(Entities!A:A,MATCH(JRF!$B121,Entities!H:H,0)),"")&amp;IFERROR(INDEX(Entities!A:A,MATCH(JRF!$B121,Entities!I:I,0)),"")&amp;IFERROR(INDEX(Entities!A:A,MATCH(JRF!$B121,Entities!J:J,0)),"")&amp;IFERROR(INDEX(Entities!A:A,MATCH(JRF!$B121,Entities!K:K,0)),"")&amp;IFERROR(INDEX(Entities!A:A,MATCH(JRF!$B121,Entities!L:L,0)),"")&amp;IFERROR(INDEX(Entities!A:A,MATCH(JRF!$B121,Entities!M:M,0)),"")&amp;IFERROR(INDEX(Entities!A:A,MATCH(JRF!$B121,Entities!N:N,0)),"")&amp;IFERROR(INDEX(Entities!A:A,MATCH(JRF!$B121,Entities!O:O,0)),"")&amp;IFERROR(INDEX(Entities!A:A,MATCH(JRF!$B121,Entities!P:P,0)),"")&amp;IFERROR(INDEX(Entities!A:A,MATCH(JRF!$B121,Entities!Q:Q,0)),"")&amp;IFERROR(INDEX(Entities!A:A,MATCH(JRF!$B121,Entities!R:R,0)),"")&amp;IFERROR(INDEX(Entities!A:A,MATCH(JRF!$B121,Entities!S:S,0)),"")&amp;IFERROR(INDEX(Entities!A:A,MATCH(JRF!$B121,Entities!T:T,0)),"")&amp;IFERROR(INDEX(Entities!A:A,MATCH(JRF!$B121,Entities!U:U,0)),"")&amp;IFERROR(INDEX(Entities!A:A,MATCH(JRF!$B121,Entities!V:V,0)),"")&amp;IFERROR(INDEX(Entities!A:A,MATCH(JRF!$B121,Entities!W:W,0)),"")&amp;IFERROR(INDEX(Entities!A:A,MATCH(JRF!$B121,Entities!X:X,0)),"")&amp;IFERROR(INDEX(Entities!A:A,MATCH(JRF!$B121,Entities!Y:Y,0)),"")&amp;IFERROR(INDEX(Entities!A:A,MATCH(JRF!$B121,Entities!Z:Z,0)),"")&amp;IFERROR(INDEX(Entities!A:A,MATCH(JRF!$B121,Entities!AA:AA,0)),"")&amp;IFERROR(INDEX(Entities!A:A,MATCH(JRF!$B121,Entities!AB:AB,0)),"")&amp;IFERROR(INDEX(Entities!A:A,MATCH(JRF!$B121,Entities!AC:AC,0)),"")&amp;IFERROR(INDEX(Entities!A:A,MATCH(JRF!$B121,Entities!AD:AD,0)),"")</f>
        <v/>
      </c>
      <c r="AP108" s="171" t="str">
        <f>IF(JRF!B121=JRF!Q121,"",JRF!Q121&amp;JRF!B121)</f>
        <v/>
      </c>
      <c r="AQ108" s="171" t="str">
        <f>IF(OR(JRF!B121="",JRF!Q121="",Checks!AN108="",Checks!AO108=""),"",IF(OR(JRF!B121=JRF!Q121,Checks!AN108=Checks!AO108),"Legal Entity/BU is same",IF(AN108&amp;AO108=IFERROR(VLOOKUP(AN108&amp;AO108,'Intercompany Master'!X:X,1,0),0),"Intercompany Agreement Exist","Intercompany Agreement Required")))</f>
        <v/>
      </c>
      <c r="AR108" t="str" cm="1">
        <f t="array" ref="AR108">IF("Intercompany Agreement Exist"=VLOOKUP(JRF!Q121&amp;JRF!B121,Checks!AP:AQ,2,0),VLOOKUP(Checks!AN108&amp;Checks!AO108,'Intercompany Master'!X:AN,{2,3,4,5,6,7,8,9,10,11,12,13,14,15,16,17},0),"")</f>
        <v/>
      </c>
      <c r="AS108" s="170"/>
      <c r="AU108" s="170"/>
      <c r="CI108" t="str">
        <f>IF(JRF!F121&gt;0,"",IF(JRF!B121="","",IF(LEFT(JRF!B121,1)=IFERROR(VLOOKUP(LEFT(JRF!B121,1),$CF$2:$CF$5,1,0),0),"Product Code Required",IF(JRF!C121="","",IF(JRF!C121=IFERROR(VLOOKUP(JRF!C121,$CH:$CH,1,0),0),"Product Code Required","NA")))))</f>
        <v/>
      </c>
      <c r="CJ108" t="str">
        <f>IF(JRF!AV121&gt;0,"",IF(JRF!Q121="","",IF(LEFT(JRF!Q121,1)=IFERROR(VLOOKUP(LEFT(JRF!Q121,1),$CF$2:$CF$5,1,0),0),"Product Code Required",IF(JRF!V121="","",IF(JRF!V121=IFERROR(VLOOKUP(JRF!V121,$CH:$CH,1,0),0),"Product Code Required","NA")))))</f>
        <v/>
      </c>
      <c r="CK108" t="str">
        <f>IFERROR(IF(LEN('Journal Template'!F119)&gt;0,"",IF('Journal Template'!A119="","",IF(LEFT('Journal Template'!A119,1)=IFERROR(VLOOKUP(LEFT('Journal Template'!A119,1),Checks!$CF$2:$CF$5,1,0),0),"Product Code Required",IF('Journal Template'!D119="","",IF('Journal Template'!D119=IFERROR(VLOOKUP('Journal Template'!D119,Checks!$CH:$CH,1,0),0),"Product Code Required","NA"))))),"")</f>
        <v/>
      </c>
    </row>
    <row r="109" spans="14:89">
      <c r="N109" t="s">
        <v>1397</v>
      </c>
      <c r="O109" t="s">
        <v>983</v>
      </c>
      <c r="P109" t="s">
        <v>386</v>
      </c>
      <c r="Q109" s="150" t="str">
        <f>IF(JRF!D122="","",IF(IFERROR(VLOOKUP(JRF!D122,Checks!N:P,3,0),0)="A","","Inactive account in Use"))</f>
        <v/>
      </c>
      <c r="R109" t="str">
        <f>IFERROR(IF('Journal Template'!C521="","",IF(IFERROR(VLOOKUP('Journal Template'!C521,Checks!N:P,3,0),0)="A","","Inactive account in Use")),"")</f>
        <v/>
      </c>
      <c r="S109" t="s">
        <v>1398</v>
      </c>
      <c r="T109" t="s">
        <v>386</v>
      </c>
      <c r="U109" t="s">
        <v>68</v>
      </c>
      <c r="V109" s="150" t="str">
        <f>IF(JRF!C122="","",IF(IFERROR(VLOOKUP(JRF!C122,Checks!S:U,3,0),0)="A","Entry with System fund Dept",""))</f>
        <v/>
      </c>
      <c r="W109" t="str">
        <f>IFERROR(IF('Journal Template'!D521="","",IF(IFERROR(VLOOKUP('Journal Template'!D521,Checks!S:U,3,0),0)="A","Entry with System fund Dept","")),"")</f>
        <v/>
      </c>
      <c r="X109" t="s">
        <v>1399</v>
      </c>
      <c r="Y109" t="s">
        <v>386</v>
      </c>
      <c r="Z109" t="s">
        <v>1400</v>
      </c>
      <c r="AA109" t="s">
        <v>391</v>
      </c>
      <c r="AB109" t="s">
        <v>125</v>
      </c>
      <c r="AC109" s="150" t="str">
        <f>IFERROR(IF(JRF!C122="","",IF(AND(VLOOKUP(JRF!C122,X:AA,4,0)=JRF!B122,VLOOKUP(JRF!C122,X:Y,2,0)="A"),"","Inactive Dept Combo Error")),"Inactive Dept Combo Error")</f>
        <v/>
      </c>
      <c r="AD109" t="str">
        <f>IFERROR(IF('Journal Template'!D521="","",IF(AND(VLOOKUP('Journal Template'!D521,X:AA,4,0)='Journal Template'!A521,VLOOKUP('Journal Template'!D521,X:Y,2,0)="A"),"","Inactive Dept Combo Error")),"")</f>
        <v/>
      </c>
      <c r="AK109" s="150" t="str">
        <f>IF(JRF!B122="","",IF(JRF!B122=IFERROR(VLOOKUP(JRF!B122,Checks!AI:AI,1,0),0),"Entry in Branch/Satellite BU's",""))</f>
        <v/>
      </c>
      <c r="AL109" t="str">
        <f>IFERROR(IF('Journal Template'!A521="","",IF('Journal Template'!A521=IFERROR(VLOOKUP('Journal Template'!A521,Checks!AI:AI,1,0),0),"Entry in Branch/Satellite BU's","")),"")</f>
        <v/>
      </c>
      <c r="AN109" t="str">
        <f>IFERROR(INDEX(Entities!A:A,MATCH(JRF!$Q122,Entities!C:C,0)),"")&amp;IFERROR(INDEX(Entities!A:A,MATCH(JRF!$Q122,Entities!D:D,0)),"")&amp;IFERROR(INDEX(Entities!A:A,MATCH(JRF!$Q122,Entities!E:E,0)),"")&amp;IFERROR(INDEX(Entities!A:A,MATCH(JRF!$Q122,Entities!F:F,0)),"")&amp;IFERROR(INDEX(Entities!A:A,MATCH(JRF!$Q122,Entities!G:G,0)),"")&amp;IFERROR(INDEX(Entities!A:A,MATCH(JRF!$Q122,Entities!H:H,0)),"")&amp;IFERROR(INDEX(Entities!A:A,MATCH(JRF!$Q122,Entities!I:I,0)),"")&amp;IFERROR(INDEX(Entities!A:A,MATCH(JRF!$Q122,Entities!J:J,0)),"")&amp;IFERROR(INDEX(Entities!A:A,MATCH(JRF!$Q122,Entities!K:K,0)),"")&amp;IFERROR(INDEX(Entities!A:A,MATCH(JRF!$Q122,Entities!L:L,0)),"")&amp;IFERROR(INDEX(Entities!A:A,MATCH(JRF!$Q122,Entities!M:M,0)),"")&amp;IFERROR(INDEX(Entities!A:A,MATCH(JRF!$Q122,Entities!N:N,0)),"")&amp;IFERROR(INDEX(Entities!A:A,MATCH(JRF!$Q122,Entities!O:O,0)),"")&amp;IFERROR(INDEX(Entities!A:A,MATCH(JRF!$Q122,Entities!P:P,0)),"")&amp;IFERROR(INDEX(Entities!A:A,MATCH(JRF!$Q122,Entities!Q:Q,0)),"")&amp;IFERROR(INDEX(Entities!A:A,MATCH(JRF!$Q122,Entities!R:R,0)),"")&amp;IFERROR(INDEX(Entities!A:A,MATCH(JRF!$Q122,Entities!S:S,0)),"")&amp;IFERROR(INDEX(Entities!A:A,MATCH(JRF!$Q122,Entities!T:T,0)),"")&amp;IFERROR(INDEX(Entities!A:A,MATCH(JRF!$Q122,Entities!U:U,0)),"")&amp;IFERROR(INDEX(Entities!A:A,MATCH(JRF!$Q122,Entities!V:V,0)),"")&amp;IFERROR(INDEX(Entities!A:A,MATCH(JRF!$Q122,Entities!W:W,0)),"")&amp;IFERROR(INDEX(Entities!A:A,MATCH(JRF!$Q122,Entities!X:X,0)),"")&amp;IFERROR(INDEX(Entities!A:A,MATCH(JRF!$Q122,Entities!Y:Y,0)),"")&amp;IFERROR(INDEX(Entities!A:A,MATCH(JRF!$Q122,Entities!Z:Z,0)),"")&amp;IFERROR(INDEX(Entities!A:A,MATCH(JRF!$Q122,Entities!AA:AA,0)),"")&amp;IFERROR(INDEX(Entities!A:A,MATCH(JRF!$Q122,Entities!AB:AB,0)),"")&amp;IFERROR(INDEX(Entities!A:A,MATCH(JRF!$Q122,Entities!AC:AC,0)),"")&amp;IFERROR(INDEX(Entities!A:A,MATCH(JRF!$Q122,Entities!AD:AD,0)),"")</f>
        <v/>
      </c>
      <c r="AO109" s="171" t="str">
        <f>IFERROR(INDEX(Entities!A:A,MATCH(JRF!$B122,Entities!C:C,0)),"")&amp;IFERROR(INDEX(Entities!A:A,MATCH(JRF!$B122,Entities!D:D,0)),"")&amp;IFERROR(INDEX(Entities!A:A,MATCH(JRF!$B122,Entities!E:E,0)),"")&amp;IFERROR(INDEX(Entities!A:A,MATCH(JRF!$B122,Entities!F:F,0)),"")&amp;IFERROR(INDEX(Entities!A:A,MATCH(JRF!$B122,Entities!G:G,0)),"")&amp;IFERROR(INDEX(Entities!A:A,MATCH(JRF!$B122,Entities!H:H,0)),"")&amp;IFERROR(INDEX(Entities!A:A,MATCH(JRF!$B122,Entities!I:I,0)),"")&amp;IFERROR(INDEX(Entities!A:A,MATCH(JRF!$B122,Entities!J:J,0)),"")&amp;IFERROR(INDEX(Entities!A:A,MATCH(JRF!$B122,Entities!K:K,0)),"")&amp;IFERROR(INDEX(Entities!A:A,MATCH(JRF!$B122,Entities!L:L,0)),"")&amp;IFERROR(INDEX(Entities!A:A,MATCH(JRF!$B122,Entities!M:M,0)),"")&amp;IFERROR(INDEX(Entities!A:A,MATCH(JRF!$B122,Entities!N:N,0)),"")&amp;IFERROR(INDEX(Entities!A:A,MATCH(JRF!$B122,Entities!O:O,0)),"")&amp;IFERROR(INDEX(Entities!A:A,MATCH(JRF!$B122,Entities!P:P,0)),"")&amp;IFERROR(INDEX(Entities!A:A,MATCH(JRF!$B122,Entities!Q:Q,0)),"")&amp;IFERROR(INDEX(Entities!A:A,MATCH(JRF!$B122,Entities!R:R,0)),"")&amp;IFERROR(INDEX(Entities!A:A,MATCH(JRF!$B122,Entities!S:S,0)),"")&amp;IFERROR(INDEX(Entities!A:A,MATCH(JRF!$B122,Entities!T:T,0)),"")&amp;IFERROR(INDEX(Entities!A:A,MATCH(JRF!$B122,Entities!U:U,0)),"")&amp;IFERROR(INDEX(Entities!A:A,MATCH(JRF!$B122,Entities!V:V,0)),"")&amp;IFERROR(INDEX(Entities!A:A,MATCH(JRF!$B122,Entities!W:W,0)),"")&amp;IFERROR(INDEX(Entities!A:A,MATCH(JRF!$B122,Entities!X:X,0)),"")&amp;IFERROR(INDEX(Entities!A:A,MATCH(JRF!$B122,Entities!Y:Y,0)),"")&amp;IFERROR(INDEX(Entities!A:A,MATCH(JRF!$B122,Entities!Z:Z,0)),"")&amp;IFERROR(INDEX(Entities!A:A,MATCH(JRF!$B122,Entities!AA:AA,0)),"")&amp;IFERROR(INDEX(Entities!A:A,MATCH(JRF!$B122,Entities!AB:AB,0)),"")&amp;IFERROR(INDEX(Entities!A:A,MATCH(JRF!$B122,Entities!AC:AC,0)),"")&amp;IFERROR(INDEX(Entities!A:A,MATCH(JRF!$B122,Entities!AD:AD,0)),"")</f>
        <v/>
      </c>
      <c r="AP109" s="171" t="str">
        <f>IF(JRF!B122=JRF!Q122,"",JRF!Q122&amp;JRF!B122)</f>
        <v/>
      </c>
      <c r="AQ109" s="171" t="str">
        <f>IF(OR(JRF!B122="",JRF!Q122="",Checks!AN109="",Checks!AO109=""),"",IF(OR(JRF!B122=JRF!Q122,Checks!AN109=Checks!AO109),"Legal Entity/BU is same",IF(AN109&amp;AO109=IFERROR(VLOOKUP(AN109&amp;AO109,'Intercompany Master'!X:X,1,0),0),"Intercompany Agreement Exist","Intercompany Agreement Required")))</f>
        <v/>
      </c>
      <c r="AR109" t="str" cm="1">
        <f t="array" ref="AR109">IF("Intercompany Agreement Exist"=VLOOKUP(JRF!Q122&amp;JRF!B122,Checks!AP:AQ,2,0),VLOOKUP(Checks!AN109&amp;Checks!AO109,'Intercompany Master'!X:AN,{2,3,4,5,6,7,8,9,10,11,12,13,14,15,16,17},0),"")</f>
        <v/>
      </c>
      <c r="AS109" s="170"/>
      <c r="AU109" s="170"/>
      <c r="CI109" t="str">
        <f>IF(JRF!F122&gt;0,"",IF(JRF!B122="","",IF(LEFT(JRF!B122,1)=IFERROR(VLOOKUP(LEFT(JRF!B122,1),$CF$2:$CF$5,1,0),0),"Product Code Required",IF(JRF!C122="","",IF(JRF!C122=IFERROR(VLOOKUP(JRF!C122,$CH:$CH,1,0),0),"Product Code Required","NA")))))</f>
        <v/>
      </c>
      <c r="CJ109" t="str">
        <f>IF(JRF!AV122&gt;0,"",IF(JRF!Q122="","",IF(LEFT(JRF!Q122,1)=IFERROR(VLOOKUP(LEFT(JRF!Q122,1),$CF$2:$CF$5,1,0),0),"Product Code Required",IF(JRF!V122="","",IF(JRF!V122=IFERROR(VLOOKUP(JRF!V122,$CH:$CH,1,0),0),"Product Code Required","NA")))))</f>
        <v/>
      </c>
      <c r="CK109" t="str">
        <f>IFERROR(IF(LEN('Journal Template'!F120)&gt;0,"",IF('Journal Template'!A120="","",IF(LEFT('Journal Template'!A120,1)=IFERROR(VLOOKUP(LEFT('Journal Template'!A120,1),Checks!$CF$2:$CF$5,1,0),0),"Product Code Required",IF('Journal Template'!D120="","",IF('Journal Template'!D120=IFERROR(VLOOKUP('Journal Template'!D120,Checks!$CH:$CH,1,0),0),"Product Code Required","NA"))))),"")</f>
        <v/>
      </c>
    </row>
    <row r="110" spans="14:89">
      <c r="N110" t="s">
        <v>1401</v>
      </c>
      <c r="O110" t="s">
        <v>1402</v>
      </c>
      <c r="P110" t="s">
        <v>386</v>
      </c>
      <c r="Q110" s="150" t="str">
        <f>IF(JRF!D123="","",IF(IFERROR(VLOOKUP(JRF!D123,Checks!N:P,3,0),0)="A","","Inactive account in Use"))</f>
        <v/>
      </c>
      <c r="R110" t="str">
        <f>IFERROR(IF('Journal Template'!C522="","",IF(IFERROR(VLOOKUP('Journal Template'!C522,Checks!N:P,3,0),0)="A","","Inactive account in Use")),"")</f>
        <v/>
      </c>
      <c r="S110" t="s">
        <v>1403</v>
      </c>
      <c r="T110" t="s">
        <v>386</v>
      </c>
      <c r="U110" t="s">
        <v>68</v>
      </c>
      <c r="V110" s="150" t="str">
        <f>IF(JRF!C123="","",IF(IFERROR(VLOOKUP(JRF!C123,Checks!S:U,3,0),0)="A","Entry with System fund Dept",""))</f>
        <v/>
      </c>
      <c r="W110" t="str">
        <f>IFERROR(IF('Journal Template'!D522="","",IF(IFERROR(VLOOKUP('Journal Template'!D522,Checks!S:U,3,0),0)="A","Entry with System fund Dept","")),"")</f>
        <v/>
      </c>
      <c r="X110" t="s">
        <v>1404</v>
      </c>
      <c r="Y110" t="s">
        <v>386</v>
      </c>
      <c r="Z110" t="s">
        <v>1405</v>
      </c>
      <c r="AA110" t="s">
        <v>391</v>
      </c>
      <c r="AB110" t="s">
        <v>125</v>
      </c>
      <c r="AC110" s="150" t="str">
        <f>IFERROR(IF(JRF!C123="","",IF(AND(VLOOKUP(JRF!C123,X:AA,4,0)=JRF!B123,VLOOKUP(JRF!C123,X:Y,2,0)="A"),"","Inactive Dept Combo Error")),"Inactive Dept Combo Error")</f>
        <v/>
      </c>
      <c r="AD110" t="str">
        <f>IFERROR(IF('Journal Template'!D522="","",IF(AND(VLOOKUP('Journal Template'!D522,X:AA,4,0)='Journal Template'!A522,VLOOKUP('Journal Template'!D522,X:Y,2,0)="A"),"","Inactive Dept Combo Error")),"")</f>
        <v/>
      </c>
      <c r="AK110" s="150" t="str">
        <f>IF(JRF!B123="","",IF(JRF!B123=IFERROR(VLOOKUP(JRF!B123,Checks!AI:AI,1,0),0),"Entry in Branch/Satellite BU's",""))</f>
        <v/>
      </c>
      <c r="AL110" t="str">
        <f>IFERROR(IF('Journal Template'!A522="","",IF('Journal Template'!A522=IFERROR(VLOOKUP('Journal Template'!A522,Checks!AI:AI,1,0),0),"Entry in Branch/Satellite BU's","")),"")</f>
        <v/>
      </c>
      <c r="AN110" t="str">
        <f>IFERROR(INDEX(Entities!A:A,MATCH(JRF!$Q123,Entities!C:C,0)),"")&amp;IFERROR(INDEX(Entities!A:A,MATCH(JRF!$Q123,Entities!D:D,0)),"")&amp;IFERROR(INDEX(Entities!A:A,MATCH(JRF!$Q123,Entities!E:E,0)),"")&amp;IFERROR(INDEX(Entities!A:A,MATCH(JRF!$Q123,Entities!F:F,0)),"")&amp;IFERROR(INDEX(Entities!A:A,MATCH(JRF!$Q123,Entities!G:G,0)),"")&amp;IFERROR(INDEX(Entities!A:A,MATCH(JRF!$Q123,Entities!H:H,0)),"")&amp;IFERROR(INDEX(Entities!A:A,MATCH(JRF!$Q123,Entities!I:I,0)),"")&amp;IFERROR(INDEX(Entities!A:A,MATCH(JRF!$Q123,Entities!J:J,0)),"")&amp;IFERROR(INDEX(Entities!A:A,MATCH(JRF!$Q123,Entities!K:K,0)),"")&amp;IFERROR(INDEX(Entities!A:A,MATCH(JRF!$Q123,Entities!L:L,0)),"")&amp;IFERROR(INDEX(Entities!A:A,MATCH(JRF!$Q123,Entities!M:M,0)),"")&amp;IFERROR(INDEX(Entities!A:A,MATCH(JRF!$Q123,Entities!N:N,0)),"")&amp;IFERROR(INDEX(Entities!A:A,MATCH(JRF!$Q123,Entities!O:O,0)),"")&amp;IFERROR(INDEX(Entities!A:A,MATCH(JRF!$Q123,Entities!P:P,0)),"")&amp;IFERROR(INDEX(Entities!A:A,MATCH(JRF!$Q123,Entities!Q:Q,0)),"")&amp;IFERROR(INDEX(Entities!A:A,MATCH(JRF!$Q123,Entities!R:R,0)),"")&amp;IFERROR(INDEX(Entities!A:A,MATCH(JRF!$Q123,Entities!S:S,0)),"")&amp;IFERROR(INDEX(Entities!A:A,MATCH(JRF!$Q123,Entities!T:T,0)),"")&amp;IFERROR(INDEX(Entities!A:A,MATCH(JRF!$Q123,Entities!U:U,0)),"")&amp;IFERROR(INDEX(Entities!A:A,MATCH(JRF!$Q123,Entities!V:V,0)),"")&amp;IFERROR(INDEX(Entities!A:A,MATCH(JRF!$Q123,Entities!W:W,0)),"")&amp;IFERROR(INDEX(Entities!A:A,MATCH(JRF!$Q123,Entities!X:X,0)),"")&amp;IFERROR(INDEX(Entities!A:A,MATCH(JRF!$Q123,Entities!Y:Y,0)),"")&amp;IFERROR(INDEX(Entities!A:A,MATCH(JRF!$Q123,Entities!Z:Z,0)),"")&amp;IFERROR(INDEX(Entities!A:A,MATCH(JRF!$Q123,Entities!AA:AA,0)),"")&amp;IFERROR(INDEX(Entities!A:A,MATCH(JRF!$Q123,Entities!AB:AB,0)),"")&amp;IFERROR(INDEX(Entities!A:A,MATCH(JRF!$Q123,Entities!AC:AC,0)),"")&amp;IFERROR(INDEX(Entities!A:A,MATCH(JRF!$Q123,Entities!AD:AD,0)),"")</f>
        <v/>
      </c>
      <c r="AO110" s="171" t="str">
        <f>IFERROR(INDEX(Entities!A:A,MATCH(JRF!$B123,Entities!C:C,0)),"")&amp;IFERROR(INDEX(Entities!A:A,MATCH(JRF!$B123,Entities!D:D,0)),"")&amp;IFERROR(INDEX(Entities!A:A,MATCH(JRF!$B123,Entities!E:E,0)),"")&amp;IFERROR(INDEX(Entities!A:A,MATCH(JRF!$B123,Entities!F:F,0)),"")&amp;IFERROR(INDEX(Entities!A:A,MATCH(JRF!$B123,Entities!G:G,0)),"")&amp;IFERROR(INDEX(Entities!A:A,MATCH(JRF!$B123,Entities!H:H,0)),"")&amp;IFERROR(INDEX(Entities!A:A,MATCH(JRF!$B123,Entities!I:I,0)),"")&amp;IFERROR(INDEX(Entities!A:A,MATCH(JRF!$B123,Entities!J:J,0)),"")&amp;IFERROR(INDEX(Entities!A:A,MATCH(JRF!$B123,Entities!K:K,0)),"")&amp;IFERROR(INDEX(Entities!A:A,MATCH(JRF!$B123,Entities!L:L,0)),"")&amp;IFERROR(INDEX(Entities!A:A,MATCH(JRF!$B123,Entities!M:M,0)),"")&amp;IFERROR(INDEX(Entities!A:A,MATCH(JRF!$B123,Entities!N:N,0)),"")&amp;IFERROR(INDEX(Entities!A:A,MATCH(JRF!$B123,Entities!O:O,0)),"")&amp;IFERROR(INDEX(Entities!A:A,MATCH(JRF!$B123,Entities!P:P,0)),"")&amp;IFERROR(INDEX(Entities!A:A,MATCH(JRF!$B123,Entities!Q:Q,0)),"")&amp;IFERROR(INDEX(Entities!A:A,MATCH(JRF!$B123,Entities!R:R,0)),"")&amp;IFERROR(INDEX(Entities!A:A,MATCH(JRF!$B123,Entities!S:S,0)),"")&amp;IFERROR(INDEX(Entities!A:A,MATCH(JRF!$B123,Entities!T:T,0)),"")&amp;IFERROR(INDEX(Entities!A:A,MATCH(JRF!$B123,Entities!U:U,0)),"")&amp;IFERROR(INDEX(Entities!A:A,MATCH(JRF!$B123,Entities!V:V,0)),"")&amp;IFERROR(INDEX(Entities!A:A,MATCH(JRF!$B123,Entities!W:W,0)),"")&amp;IFERROR(INDEX(Entities!A:A,MATCH(JRF!$B123,Entities!X:X,0)),"")&amp;IFERROR(INDEX(Entities!A:A,MATCH(JRF!$B123,Entities!Y:Y,0)),"")&amp;IFERROR(INDEX(Entities!A:A,MATCH(JRF!$B123,Entities!Z:Z,0)),"")&amp;IFERROR(INDEX(Entities!A:A,MATCH(JRF!$B123,Entities!AA:AA,0)),"")&amp;IFERROR(INDEX(Entities!A:A,MATCH(JRF!$B123,Entities!AB:AB,0)),"")&amp;IFERROR(INDEX(Entities!A:A,MATCH(JRF!$B123,Entities!AC:AC,0)),"")&amp;IFERROR(INDEX(Entities!A:A,MATCH(JRF!$B123,Entities!AD:AD,0)),"")</f>
        <v/>
      </c>
      <c r="AP110" s="171" t="str">
        <f>IF(JRF!B123=JRF!Q123,"",JRF!Q123&amp;JRF!B123)</f>
        <v/>
      </c>
      <c r="AQ110" s="171" t="str">
        <f>IF(OR(JRF!B123="",JRF!Q123="",Checks!AN110="",Checks!AO110=""),"",IF(OR(JRF!B123=JRF!Q123,Checks!AN110=Checks!AO110),"Legal Entity/BU is same",IF(AN110&amp;AO110=IFERROR(VLOOKUP(AN110&amp;AO110,'Intercompany Master'!X:X,1,0),0),"Intercompany Agreement Exist","Intercompany Agreement Required")))</f>
        <v/>
      </c>
      <c r="AR110" t="str" cm="1">
        <f t="array" ref="AR110">IF("Intercompany Agreement Exist"=VLOOKUP(JRF!Q123&amp;JRF!B123,Checks!AP:AQ,2,0),VLOOKUP(Checks!AN110&amp;Checks!AO110,'Intercompany Master'!X:AN,{2,3,4,5,6,7,8,9,10,11,12,13,14,15,16,17},0),"")</f>
        <v/>
      </c>
      <c r="AS110" s="170"/>
      <c r="AU110" s="170"/>
      <c r="CI110" t="str">
        <f>IF(JRF!F123&gt;0,"",IF(JRF!B123="","",IF(LEFT(JRF!B123,1)=IFERROR(VLOOKUP(LEFT(JRF!B123,1),$CF$2:$CF$5,1,0),0),"Product Code Required",IF(JRF!C123="","",IF(JRF!C123=IFERROR(VLOOKUP(JRF!C123,$CH:$CH,1,0),0),"Product Code Required","NA")))))</f>
        <v/>
      </c>
      <c r="CJ110" t="str">
        <f>IF(JRF!AV123&gt;0,"",IF(JRF!Q123="","",IF(LEFT(JRF!Q123,1)=IFERROR(VLOOKUP(LEFT(JRF!Q123,1),$CF$2:$CF$5,1,0),0),"Product Code Required",IF(JRF!V123="","",IF(JRF!V123=IFERROR(VLOOKUP(JRF!V123,$CH:$CH,1,0),0),"Product Code Required","NA")))))</f>
        <v/>
      </c>
      <c r="CK110" t="str">
        <f>IFERROR(IF(LEN('Journal Template'!F121)&gt;0,"",IF('Journal Template'!A121="","",IF(LEFT('Journal Template'!A121,1)=IFERROR(VLOOKUP(LEFT('Journal Template'!A121,1),Checks!$CF$2:$CF$5,1,0),0),"Product Code Required",IF('Journal Template'!D121="","",IF('Journal Template'!D121=IFERROR(VLOOKUP('Journal Template'!D121,Checks!$CH:$CH,1,0),0),"Product Code Required","NA"))))),"")</f>
        <v/>
      </c>
    </row>
    <row r="111" spans="14:89">
      <c r="N111" t="s">
        <v>1406</v>
      </c>
      <c r="O111" t="s">
        <v>1407</v>
      </c>
      <c r="P111" t="s">
        <v>386</v>
      </c>
      <c r="Q111" s="150" t="str">
        <f>IF(JRF!D124="","",IF(IFERROR(VLOOKUP(JRF!D124,Checks!N:P,3,0),0)="A","","Inactive account in Use"))</f>
        <v/>
      </c>
      <c r="R111" t="str">
        <f>IFERROR(IF('Journal Template'!C523="","",IF(IFERROR(VLOOKUP('Journal Template'!C523,Checks!N:P,3,0),0)="A","","Inactive account in Use")),"")</f>
        <v/>
      </c>
      <c r="S111" t="s">
        <v>1408</v>
      </c>
      <c r="T111" t="s">
        <v>386</v>
      </c>
      <c r="U111" t="s">
        <v>68</v>
      </c>
      <c r="V111" s="150" t="str">
        <f>IF(JRF!C124="","",IF(IFERROR(VLOOKUP(JRF!C124,Checks!S:U,3,0),0)="A","Entry with System fund Dept",""))</f>
        <v/>
      </c>
      <c r="W111" t="str">
        <f>IFERROR(IF('Journal Template'!D523="","",IF(IFERROR(VLOOKUP('Journal Template'!D523,Checks!S:U,3,0),0)="A","Entry with System fund Dept","")),"")</f>
        <v/>
      </c>
      <c r="X111" t="s">
        <v>1409</v>
      </c>
      <c r="Y111" t="s">
        <v>386</v>
      </c>
      <c r="Z111" t="s">
        <v>1410</v>
      </c>
      <c r="AA111" t="s">
        <v>391</v>
      </c>
      <c r="AB111" t="s">
        <v>125</v>
      </c>
      <c r="AC111" s="150" t="str">
        <f>IFERROR(IF(JRF!C124="","",IF(AND(VLOOKUP(JRF!C124,X:AA,4,0)=JRF!B124,VLOOKUP(JRF!C124,X:Y,2,0)="A"),"","Inactive Dept Combo Error")),"Inactive Dept Combo Error")</f>
        <v/>
      </c>
      <c r="AD111" t="str">
        <f>IFERROR(IF('Journal Template'!D523="","",IF(AND(VLOOKUP('Journal Template'!D523,X:AA,4,0)='Journal Template'!A523,VLOOKUP('Journal Template'!D523,X:Y,2,0)="A"),"","Inactive Dept Combo Error")),"")</f>
        <v/>
      </c>
      <c r="AK111" s="150" t="str">
        <f>IF(JRF!B124="","",IF(JRF!B124=IFERROR(VLOOKUP(JRF!B124,Checks!AI:AI,1,0),0),"Entry in Branch/Satellite BU's",""))</f>
        <v/>
      </c>
      <c r="AL111" t="str">
        <f>IFERROR(IF('Journal Template'!A523="","",IF('Journal Template'!A523=IFERROR(VLOOKUP('Journal Template'!A523,Checks!AI:AI,1,0),0),"Entry in Branch/Satellite BU's","")),"")</f>
        <v/>
      </c>
      <c r="AN111" t="str">
        <f>IFERROR(INDEX(Entities!A:A,MATCH(JRF!$Q124,Entities!C:C,0)),"")&amp;IFERROR(INDEX(Entities!A:A,MATCH(JRF!$Q124,Entities!D:D,0)),"")&amp;IFERROR(INDEX(Entities!A:A,MATCH(JRF!$Q124,Entities!E:E,0)),"")&amp;IFERROR(INDEX(Entities!A:A,MATCH(JRF!$Q124,Entities!F:F,0)),"")&amp;IFERROR(INDEX(Entities!A:A,MATCH(JRF!$Q124,Entities!G:G,0)),"")&amp;IFERROR(INDEX(Entities!A:A,MATCH(JRF!$Q124,Entities!H:H,0)),"")&amp;IFERROR(INDEX(Entities!A:A,MATCH(JRF!$Q124,Entities!I:I,0)),"")&amp;IFERROR(INDEX(Entities!A:A,MATCH(JRF!$Q124,Entities!J:J,0)),"")&amp;IFERROR(INDEX(Entities!A:A,MATCH(JRF!$Q124,Entities!K:K,0)),"")&amp;IFERROR(INDEX(Entities!A:A,MATCH(JRF!$Q124,Entities!L:L,0)),"")&amp;IFERROR(INDEX(Entities!A:A,MATCH(JRF!$Q124,Entities!M:M,0)),"")&amp;IFERROR(INDEX(Entities!A:A,MATCH(JRF!$Q124,Entities!N:N,0)),"")&amp;IFERROR(INDEX(Entities!A:A,MATCH(JRF!$Q124,Entities!O:O,0)),"")&amp;IFERROR(INDEX(Entities!A:A,MATCH(JRF!$Q124,Entities!P:P,0)),"")&amp;IFERROR(INDEX(Entities!A:A,MATCH(JRF!$Q124,Entities!Q:Q,0)),"")&amp;IFERROR(INDEX(Entities!A:A,MATCH(JRF!$Q124,Entities!R:R,0)),"")&amp;IFERROR(INDEX(Entities!A:A,MATCH(JRF!$Q124,Entities!S:S,0)),"")&amp;IFERROR(INDEX(Entities!A:A,MATCH(JRF!$Q124,Entities!T:T,0)),"")&amp;IFERROR(INDEX(Entities!A:A,MATCH(JRF!$Q124,Entities!U:U,0)),"")&amp;IFERROR(INDEX(Entities!A:A,MATCH(JRF!$Q124,Entities!V:V,0)),"")&amp;IFERROR(INDEX(Entities!A:A,MATCH(JRF!$Q124,Entities!W:W,0)),"")&amp;IFERROR(INDEX(Entities!A:A,MATCH(JRF!$Q124,Entities!X:X,0)),"")&amp;IFERROR(INDEX(Entities!A:A,MATCH(JRF!$Q124,Entities!Y:Y,0)),"")&amp;IFERROR(INDEX(Entities!A:A,MATCH(JRF!$Q124,Entities!Z:Z,0)),"")&amp;IFERROR(INDEX(Entities!A:A,MATCH(JRF!$Q124,Entities!AA:AA,0)),"")&amp;IFERROR(INDEX(Entities!A:A,MATCH(JRF!$Q124,Entities!AB:AB,0)),"")&amp;IFERROR(INDEX(Entities!A:A,MATCH(JRF!$Q124,Entities!AC:AC,0)),"")&amp;IFERROR(INDEX(Entities!A:A,MATCH(JRF!$Q124,Entities!AD:AD,0)),"")</f>
        <v/>
      </c>
      <c r="AO111" s="171" t="str">
        <f>IFERROR(INDEX(Entities!A:A,MATCH(JRF!$B124,Entities!C:C,0)),"")&amp;IFERROR(INDEX(Entities!A:A,MATCH(JRF!$B124,Entities!D:D,0)),"")&amp;IFERROR(INDEX(Entities!A:A,MATCH(JRF!$B124,Entities!E:E,0)),"")&amp;IFERROR(INDEX(Entities!A:A,MATCH(JRF!$B124,Entities!F:F,0)),"")&amp;IFERROR(INDEX(Entities!A:A,MATCH(JRF!$B124,Entities!G:G,0)),"")&amp;IFERROR(INDEX(Entities!A:A,MATCH(JRF!$B124,Entities!H:H,0)),"")&amp;IFERROR(INDEX(Entities!A:A,MATCH(JRF!$B124,Entities!I:I,0)),"")&amp;IFERROR(INDEX(Entities!A:A,MATCH(JRF!$B124,Entities!J:J,0)),"")&amp;IFERROR(INDEX(Entities!A:A,MATCH(JRF!$B124,Entities!K:K,0)),"")&amp;IFERROR(INDEX(Entities!A:A,MATCH(JRF!$B124,Entities!L:L,0)),"")&amp;IFERROR(INDEX(Entities!A:A,MATCH(JRF!$B124,Entities!M:M,0)),"")&amp;IFERROR(INDEX(Entities!A:A,MATCH(JRF!$B124,Entities!N:N,0)),"")&amp;IFERROR(INDEX(Entities!A:A,MATCH(JRF!$B124,Entities!O:O,0)),"")&amp;IFERROR(INDEX(Entities!A:A,MATCH(JRF!$B124,Entities!P:P,0)),"")&amp;IFERROR(INDEX(Entities!A:A,MATCH(JRF!$B124,Entities!Q:Q,0)),"")&amp;IFERROR(INDEX(Entities!A:A,MATCH(JRF!$B124,Entities!R:R,0)),"")&amp;IFERROR(INDEX(Entities!A:A,MATCH(JRF!$B124,Entities!S:S,0)),"")&amp;IFERROR(INDEX(Entities!A:A,MATCH(JRF!$B124,Entities!T:T,0)),"")&amp;IFERROR(INDEX(Entities!A:A,MATCH(JRF!$B124,Entities!U:U,0)),"")&amp;IFERROR(INDEX(Entities!A:A,MATCH(JRF!$B124,Entities!V:V,0)),"")&amp;IFERROR(INDEX(Entities!A:A,MATCH(JRF!$B124,Entities!W:W,0)),"")&amp;IFERROR(INDEX(Entities!A:A,MATCH(JRF!$B124,Entities!X:X,0)),"")&amp;IFERROR(INDEX(Entities!A:A,MATCH(JRF!$B124,Entities!Y:Y,0)),"")&amp;IFERROR(INDEX(Entities!A:A,MATCH(JRF!$B124,Entities!Z:Z,0)),"")&amp;IFERROR(INDEX(Entities!A:A,MATCH(JRF!$B124,Entities!AA:AA,0)),"")&amp;IFERROR(INDEX(Entities!A:A,MATCH(JRF!$B124,Entities!AB:AB,0)),"")&amp;IFERROR(INDEX(Entities!A:A,MATCH(JRF!$B124,Entities!AC:AC,0)),"")&amp;IFERROR(INDEX(Entities!A:A,MATCH(JRF!$B124,Entities!AD:AD,0)),"")</f>
        <v/>
      </c>
      <c r="AP111" s="171" t="str">
        <f>IF(JRF!B124=JRF!Q124,"",JRF!Q124&amp;JRF!B124)</f>
        <v/>
      </c>
      <c r="AQ111" s="171" t="str">
        <f>IF(OR(JRF!B124="",JRF!Q124="",Checks!AN111="",Checks!AO111=""),"",IF(OR(JRF!B124=JRF!Q124,Checks!AN111=Checks!AO111),"Legal Entity/BU is same",IF(AN111&amp;AO111=IFERROR(VLOOKUP(AN111&amp;AO111,'Intercompany Master'!X:X,1,0),0),"Intercompany Agreement Exist","Intercompany Agreement Required")))</f>
        <v/>
      </c>
      <c r="AR111" t="str" cm="1">
        <f t="array" ref="AR111">IF("Intercompany Agreement Exist"=VLOOKUP(JRF!Q124&amp;JRF!B124,Checks!AP:AQ,2,0),VLOOKUP(Checks!AN111&amp;Checks!AO111,'Intercompany Master'!X:AN,{2,3,4,5,6,7,8,9,10,11,12,13,14,15,16,17},0),"")</f>
        <v/>
      </c>
      <c r="AS111" s="170"/>
      <c r="AU111" s="170"/>
      <c r="CI111" t="str">
        <f>IF(JRF!F124&gt;0,"",IF(JRF!B124="","",IF(LEFT(JRF!B124,1)=IFERROR(VLOOKUP(LEFT(JRF!B124,1),$CF$2:$CF$5,1,0),0),"Product Code Required",IF(JRF!C124="","",IF(JRF!C124=IFERROR(VLOOKUP(JRF!C124,$CH:$CH,1,0),0),"Product Code Required","NA")))))</f>
        <v/>
      </c>
      <c r="CJ111" t="str">
        <f>IF(JRF!AV124&gt;0,"",IF(JRF!Q124="","",IF(LEFT(JRF!Q124,1)=IFERROR(VLOOKUP(LEFT(JRF!Q124,1),$CF$2:$CF$5,1,0),0),"Product Code Required",IF(JRF!V124="","",IF(JRF!V124=IFERROR(VLOOKUP(JRF!V124,$CH:$CH,1,0),0),"Product Code Required","NA")))))</f>
        <v/>
      </c>
      <c r="CK111" t="str">
        <f>IFERROR(IF(LEN('Journal Template'!F122)&gt;0,"",IF('Journal Template'!A122="","",IF(LEFT('Journal Template'!A122,1)=IFERROR(VLOOKUP(LEFT('Journal Template'!A122,1),Checks!$CF$2:$CF$5,1,0),0),"Product Code Required",IF('Journal Template'!D122="","",IF('Journal Template'!D122=IFERROR(VLOOKUP('Journal Template'!D122,Checks!$CH:$CH,1,0),0),"Product Code Required","NA"))))),"")</f>
        <v/>
      </c>
    </row>
    <row r="112" spans="14:89">
      <c r="N112" t="s">
        <v>1411</v>
      </c>
      <c r="O112" t="s">
        <v>983</v>
      </c>
      <c r="P112" t="s">
        <v>386</v>
      </c>
      <c r="Q112" s="150" t="str">
        <f>IF(JRF!D125="","",IF(IFERROR(VLOOKUP(JRF!D125,Checks!N:P,3,0),0)="A","","Inactive account in Use"))</f>
        <v/>
      </c>
      <c r="R112" t="str">
        <f>IFERROR(IF('Journal Template'!C524="","",IF(IFERROR(VLOOKUP('Journal Template'!C524,Checks!N:P,3,0),0)="A","","Inactive account in Use")),"")</f>
        <v/>
      </c>
      <c r="S112" t="s">
        <v>1412</v>
      </c>
      <c r="T112" t="s">
        <v>386</v>
      </c>
      <c r="U112" t="s">
        <v>68</v>
      </c>
      <c r="V112" s="150" t="str">
        <f>IF(JRF!C125="","",IF(IFERROR(VLOOKUP(JRF!C125,Checks!S:U,3,0),0)="A","Entry with System fund Dept",""))</f>
        <v/>
      </c>
      <c r="W112" t="str">
        <f>IFERROR(IF('Journal Template'!D524="","",IF(IFERROR(VLOOKUP('Journal Template'!D524,Checks!S:U,3,0),0)="A","Entry with System fund Dept","")),"")</f>
        <v/>
      </c>
      <c r="X112" t="s">
        <v>1413</v>
      </c>
      <c r="Y112" t="s">
        <v>386</v>
      </c>
      <c r="Z112" t="s">
        <v>1414</v>
      </c>
      <c r="AA112" t="s">
        <v>391</v>
      </c>
      <c r="AB112" t="s">
        <v>125</v>
      </c>
      <c r="AC112" s="150" t="str">
        <f>IFERROR(IF(JRF!C125="","",IF(AND(VLOOKUP(JRF!C125,X:AA,4,0)=JRF!B125,VLOOKUP(JRF!C125,X:Y,2,0)="A"),"","Inactive Dept Combo Error")),"Inactive Dept Combo Error")</f>
        <v/>
      </c>
      <c r="AD112" t="str">
        <f>IFERROR(IF('Journal Template'!D524="","",IF(AND(VLOOKUP('Journal Template'!D524,X:AA,4,0)='Journal Template'!A524,VLOOKUP('Journal Template'!D524,X:Y,2,0)="A"),"","Inactive Dept Combo Error")),"")</f>
        <v/>
      </c>
      <c r="AK112" s="150" t="str">
        <f>IF(JRF!B125="","",IF(JRF!B125=IFERROR(VLOOKUP(JRF!B125,Checks!AI:AI,1,0),0),"Entry in Branch/Satellite BU's",""))</f>
        <v/>
      </c>
      <c r="AL112" t="str">
        <f>IFERROR(IF('Journal Template'!A524="","",IF('Journal Template'!A524=IFERROR(VLOOKUP('Journal Template'!A524,Checks!AI:AI,1,0),0),"Entry in Branch/Satellite BU's","")),"")</f>
        <v/>
      </c>
      <c r="AN112" t="str">
        <f>IFERROR(INDEX(Entities!A:A,MATCH(JRF!$Q125,Entities!C:C,0)),"")&amp;IFERROR(INDEX(Entities!A:A,MATCH(JRF!$Q125,Entities!D:D,0)),"")&amp;IFERROR(INDEX(Entities!A:A,MATCH(JRF!$Q125,Entities!E:E,0)),"")&amp;IFERROR(INDEX(Entities!A:A,MATCH(JRF!$Q125,Entities!F:F,0)),"")&amp;IFERROR(INDEX(Entities!A:A,MATCH(JRF!$Q125,Entities!G:G,0)),"")&amp;IFERROR(INDEX(Entities!A:A,MATCH(JRF!$Q125,Entities!H:H,0)),"")&amp;IFERROR(INDEX(Entities!A:A,MATCH(JRF!$Q125,Entities!I:I,0)),"")&amp;IFERROR(INDEX(Entities!A:A,MATCH(JRF!$Q125,Entities!J:J,0)),"")&amp;IFERROR(INDEX(Entities!A:A,MATCH(JRF!$Q125,Entities!K:K,0)),"")&amp;IFERROR(INDEX(Entities!A:A,MATCH(JRF!$Q125,Entities!L:L,0)),"")&amp;IFERROR(INDEX(Entities!A:A,MATCH(JRF!$Q125,Entities!M:M,0)),"")&amp;IFERROR(INDEX(Entities!A:A,MATCH(JRF!$Q125,Entities!N:N,0)),"")&amp;IFERROR(INDEX(Entities!A:A,MATCH(JRF!$Q125,Entities!O:O,0)),"")&amp;IFERROR(INDEX(Entities!A:A,MATCH(JRF!$Q125,Entities!P:P,0)),"")&amp;IFERROR(INDEX(Entities!A:A,MATCH(JRF!$Q125,Entities!Q:Q,0)),"")&amp;IFERROR(INDEX(Entities!A:A,MATCH(JRF!$Q125,Entities!R:R,0)),"")&amp;IFERROR(INDEX(Entities!A:A,MATCH(JRF!$Q125,Entities!S:S,0)),"")&amp;IFERROR(INDEX(Entities!A:A,MATCH(JRF!$Q125,Entities!T:T,0)),"")&amp;IFERROR(INDEX(Entities!A:A,MATCH(JRF!$Q125,Entities!U:U,0)),"")&amp;IFERROR(INDEX(Entities!A:A,MATCH(JRF!$Q125,Entities!V:V,0)),"")&amp;IFERROR(INDEX(Entities!A:A,MATCH(JRF!$Q125,Entities!W:W,0)),"")&amp;IFERROR(INDEX(Entities!A:A,MATCH(JRF!$Q125,Entities!X:X,0)),"")&amp;IFERROR(INDEX(Entities!A:A,MATCH(JRF!$Q125,Entities!Y:Y,0)),"")&amp;IFERROR(INDEX(Entities!A:A,MATCH(JRF!$Q125,Entities!Z:Z,0)),"")&amp;IFERROR(INDEX(Entities!A:A,MATCH(JRF!$Q125,Entities!AA:AA,0)),"")&amp;IFERROR(INDEX(Entities!A:A,MATCH(JRF!$Q125,Entities!AB:AB,0)),"")&amp;IFERROR(INDEX(Entities!A:A,MATCH(JRF!$Q125,Entities!AC:AC,0)),"")&amp;IFERROR(INDEX(Entities!A:A,MATCH(JRF!$Q125,Entities!AD:AD,0)),"")</f>
        <v/>
      </c>
      <c r="AO112" s="171" t="str">
        <f>IFERROR(INDEX(Entities!A:A,MATCH(JRF!$B125,Entities!C:C,0)),"")&amp;IFERROR(INDEX(Entities!A:A,MATCH(JRF!$B125,Entities!D:D,0)),"")&amp;IFERROR(INDEX(Entities!A:A,MATCH(JRF!$B125,Entities!E:E,0)),"")&amp;IFERROR(INDEX(Entities!A:A,MATCH(JRF!$B125,Entities!F:F,0)),"")&amp;IFERROR(INDEX(Entities!A:A,MATCH(JRF!$B125,Entities!G:G,0)),"")&amp;IFERROR(INDEX(Entities!A:A,MATCH(JRF!$B125,Entities!H:H,0)),"")&amp;IFERROR(INDEX(Entities!A:A,MATCH(JRF!$B125,Entities!I:I,0)),"")&amp;IFERROR(INDEX(Entities!A:A,MATCH(JRF!$B125,Entities!J:J,0)),"")&amp;IFERROR(INDEX(Entities!A:A,MATCH(JRF!$B125,Entities!K:K,0)),"")&amp;IFERROR(INDEX(Entities!A:A,MATCH(JRF!$B125,Entities!L:L,0)),"")&amp;IFERROR(INDEX(Entities!A:A,MATCH(JRF!$B125,Entities!M:M,0)),"")&amp;IFERROR(INDEX(Entities!A:A,MATCH(JRF!$B125,Entities!N:N,0)),"")&amp;IFERROR(INDEX(Entities!A:A,MATCH(JRF!$B125,Entities!O:O,0)),"")&amp;IFERROR(INDEX(Entities!A:A,MATCH(JRF!$B125,Entities!P:P,0)),"")&amp;IFERROR(INDEX(Entities!A:A,MATCH(JRF!$B125,Entities!Q:Q,0)),"")&amp;IFERROR(INDEX(Entities!A:A,MATCH(JRF!$B125,Entities!R:R,0)),"")&amp;IFERROR(INDEX(Entities!A:A,MATCH(JRF!$B125,Entities!S:S,0)),"")&amp;IFERROR(INDEX(Entities!A:A,MATCH(JRF!$B125,Entities!T:T,0)),"")&amp;IFERROR(INDEX(Entities!A:A,MATCH(JRF!$B125,Entities!U:U,0)),"")&amp;IFERROR(INDEX(Entities!A:A,MATCH(JRF!$B125,Entities!V:V,0)),"")&amp;IFERROR(INDEX(Entities!A:A,MATCH(JRF!$B125,Entities!W:W,0)),"")&amp;IFERROR(INDEX(Entities!A:A,MATCH(JRF!$B125,Entities!X:X,0)),"")&amp;IFERROR(INDEX(Entities!A:A,MATCH(JRF!$B125,Entities!Y:Y,0)),"")&amp;IFERROR(INDEX(Entities!A:A,MATCH(JRF!$B125,Entities!Z:Z,0)),"")&amp;IFERROR(INDEX(Entities!A:A,MATCH(JRF!$B125,Entities!AA:AA,0)),"")&amp;IFERROR(INDEX(Entities!A:A,MATCH(JRF!$B125,Entities!AB:AB,0)),"")&amp;IFERROR(INDEX(Entities!A:A,MATCH(JRF!$B125,Entities!AC:AC,0)),"")&amp;IFERROR(INDEX(Entities!A:A,MATCH(JRF!$B125,Entities!AD:AD,0)),"")</f>
        <v/>
      </c>
      <c r="AP112" s="171" t="str">
        <f>IF(JRF!B125=JRF!Q125,"",JRF!Q125&amp;JRF!B125)</f>
        <v/>
      </c>
      <c r="AQ112" s="171" t="str">
        <f>IF(OR(JRF!B125="",JRF!Q125="",Checks!AN112="",Checks!AO112=""),"",IF(OR(JRF!B125=JRF!Q125,Checks!AN112=Checks!AO112),"Legal Entity/BU is same",IF(AN112&amp;AO112=IFERROR(VLOOKUP(AN112&amp;AO112,'Intercompany Master'!X:X,1,0),0),"Intercompany Agreement Exist","Intercompany Agreement Required")))</f>
        <v/>
      </c>
      <c r="AR112" t="str" cm="1">
        <f t="array" ref="AR112">IF("Intercompany Agreement Exist"=VLOOKUP(JRF!Q125&amp;JRF!B125,Checks!AP:AQ,2,0),VLOOKUP(Checks!AN112&amp;Checks!AO112,'Intercompany Master'!X:AN,{2,3,4,5,6,7,8,9,10,11,12,13,14,15,16,17},0),"")</f>
        <v/>
      </c>
      <c r="AS112" s="170"/>
      <c r="AU112" s="170"/>
      <c r="CI112" t="str">
        <f>IF(JRF!F125&gt;0,"",IF(JRF!B125="","",IF(LEFT(JRF!B125,1)=IFERROR(VLOOKUP(LEFT(JRF!B125,1),$CF$2:$CF$5,1,0),0),"Product Code Required",IF(JRF!C125="","",IF(JRF!C125=IFERROR(VLOOKUP(JRF!C125,$CH:$CH,1,0),0),"Product Code Required","NA")))))</f>
        <v/>
      </c>
      <c r="CJ112" t="str">
        <f>IF(JRF!AV125&gt;0,"",IF(JRF!Q125="","",IF(LEFT(JRF!Q125,1)=IFERROR(VLOOKUP(LEFT(JRF!Q125,1),$CF$2:$CF$5,1,0),0),"Product Code Required",IF(JRF!V125="","",IF(JRF!V125=IFERROR(VLOOKUP(JRF!V125,$CH:$CH,1,0),0),"Product Code Required","NA")))))</f>
        <v/>
      </c>
      <c r="CK112" t="str">
        <f>IFERROR(IF(LEN('Journal Template'!F123)&gt;0,"",IF('Journal Template'!A123="","",IF(LEFT('Journal Template'!A123,1)=IFERROR(VLOOKUP(LEFT('Journal Template'!A123,1),Checks!$CF$2:$CF$5,1,0),0),"Product Code Required",IF('Journal Template'!D123="","",IF('Journal Template'!D123=IFERROR(VLOOKUP('Journal Template'!D123,Checks!$CH:$CH,1,0),0),"Product Code Required","NA"))))),"")</f>
        <v/>
      </c>
    </row>
    <row r="113" spans="14:89">
      <c r="N113" t="s">
        <v>1415</v>
      </c>
      <c r="O113" t="s">
        <v>1416</v>
      </c>
      <c r="P113" t="s">
        <v>386</v>
      </c>
      <c r="Q113" s="150" t="str">
        <f>IF(JRF!D126="","",IF(IFERROR(VLOOKUP(JRF!D126,Checks!N:P,3,0),0)="A","","Inactive account in Use"))</f>
        <v/>
      </c>
      <c r="R113" t="str">
        <f>IFERROR(IF('Journal Template'!C525="","",IF(IFERROR(VLOOKUP('Journal Template'!C525,Checks!N:P,3,0),0)="A","","Inactive account in Use")),"")</f>
        <v/>
      </c>
      <c r="S113" t="s">
        <v>1417</v>
      </c>
      <c r="T113" t="s">
        <v>386</v>
      </c>
      <c r="U113" t="s">
        <v>68</v>
      </c>
      <c r="V113" s="150" t="str">
        <f>IF(JRF!C126="","",IF(IFERROR(VLOOKUP(JRF!C126,Checks!S:U,3,0),0)="A","Entry with System fund Dept",""))</f>
        <v/>
      </c>
      <c r="W113" t="str">
        <f>IFERROR(IF('Journal Template'!D525="","",IF(IFERROR(VLOOKUP('Journal Template'!D525,Checks!S:U,3,0),0)="A","Entry with System fund Dept","")),"")</f>
        <v/>
      </c>
      <c r="X113" t="s">
        <v>1418</v>
      </c>
      <c r="Y113" t="s">
        <v>386</v>
      </c>
      <c r="Z113" t="s">
        <v>1419</v>
      </c>
      <c r="AA113" t="s">
        <v>391</v>
      </c>
      <c r="AB113" t="s">
        <v>125</v>
      </c>
      <c r="AC113" s="150" t="str">
        <f>IFERROR(IF(JRF!C126="","",IF(AND(VLOOKUP(JRF!C126,X:AA,4,0)=JRF!B126,VLOOKUP(JRF!C126,X:Y,2,0)="A"),"","Inactive Dept Combo Error")),"Inactive Dept Combo Error")</f>
        <v/>
      </c>
      <c r="AD113" t="str">
        <f>IFERROR(IF('Journal Template'!D525="","",IF(AND(VLOOKUP('Journal Template'!D525,X:AA,4,0)='Journal Template'!A525,VLOOKUP('Journal Template'!D525,X:Y,2,0)="A"),"","Inactive Dept Combo Error")),"")</f>
        <v/>
      </c>
      <c r="AK113" s="150" t="str">
        <f>IF(JRF!B126="","",IF(JRF!B126=IFERROR(VLOOKUP(JRF!B126,Checks!AI:AI,1,0),0),"Entry in Branch/Satellite BU's",""))</f>
        <v/>
      </c>
      <c r="AL113" t="str">
        <f>IFERROR(IF('Journal Template'!A525="","",IF('Journal Template'!A525=IFERROR(VLOOKUP('Journal Template'!A525,Checks!AI:AI,1,0),0),"Entry in Branch/Satellite BU's","")),"")</f>
        <v/>
      </c>
      <c r="AN113" t="str">
        <f>IFERROR(INDEX(Entities!A:A,MATCH(JRF!$Q126,Entities!C:C,0)),"")&amp;IFERROR(INDEX(Entities!A:A,MATCH(JRF!$Q126,Entities!D:D,0)),"")&amp;IFERROR(INDEX(Entities!A:A,MATCH(JRF!$Q126,Entities!E:E,0)),"")&amp;IFERROR(INDEX(Entities!A:A,MATCH(JRF!$Q126,Entities!F:F,0)),"")&amp;IFERROR(INDEX(Entities!A:A,MATCH(JRF!$Q126,Entities!G:G,0)),"")&amp;IFERROR(INDEX(Entities!A:A,MATCH(JRF!$Q126,Entities!H:H,0)),"")&amp;IFERROR(INDEX(Entities!A:A,MATCH(JRF!$Q126,Entities!I:I,0)),"")&amp;IFERROR(INDEX(Entities!A:A,MATCH(JRF!$Q126,Entities!J:J,0)),"")&amp;IFERROR(INDEX(Entities!A:A,MATCH(JRF!$Q126,Entities!K:K,0)),"")&amp;IFERROR(INDEX(Entities!A:A,MATCH(JRF!$Q126,Entities!L:L,0)),"")&amp;IFERROR(INDEX(Entities!A:A,MATCH(JRF!$Q126,Entities!M:M,0)),"")&amp;IFERROR(INDEX(Entities!A:A,MATCH(JRF!$Q126,Entities!N:N,0)),"")&amp;IFERROR(INDEX(Entities!A:A,MATCH(JRF!$Q126,Entities!O:O,0)),"")&amp;IFERROR(INDEX(Entities!A:A,MATCH(JRF!$Q126,Entities!P:P,0)),"")&amp;IFERROR(INDEX(Entities!A:A,MATCH(JRF!$Q126,Entities!Q:Q,0)),"")&amp;IFERROR(INDEX(Entities!A:A,MATCH(JRF!$Q126,Entities!R:R,0)),"")&amp;IFERROR(INDEX(Entities!A:A,MATCH(JRF!$Q126,Entities!S:S,0)),"")&amp;IFERROR(INDEX(Entities!A:A,MATCH(JRF!$Q126,Entities!T:T,0)),"")&amp;IFERROR(INDEX(Entities!A:A,MATCH(JRF!$Q126,Entities!U:U,0)),"")&amp;IFERROR(INDEX(Entities!A:A,MATCH(JRF!$Q126,Entities!V:V,0)),"")&amp;IFERROR(INDEX(Entities!A:A,MATCH(JRF!$Q126,Entities!W:W,0)),"")&amp;IFERROR(INDEX(Entities!A:A,MATCH(JRF!$Q126,Entities!X:X,0)),"")&amp;IFERROR(INDEX(Entities!A:A,MATCH(JRF!$Q126,Entities!Y:Y,0)),"")&amp;IFERROR(INDEX(Entities!A:A,MATCH(JRF!$Q126,Entities!Z:Z,0)),"")&amp;IFERROR(INDEX(Entities!A:A,MATCH(JRF!$Q126,Entities!AA:AA,0)),"")&amp;IFERROR(INDEX(Entities!A:A,MATCH(JRF!$Q126,Entities!AB:AB,0)),"")&amp;IFERROR(INDEX(Entities!A:A,MATCH(JRF!$Q126,Entities!AC:AC,0)),"")&amp;IFERROR(INDEX(Entities!A:A,MATCH(JRF!$Q126,Entities!AD:AD,0)),"")</f>
        <v/>
      </c>
      <c r="AO113" s="171" t="str">
        <f>IFERROR(INDEX(Entities!A:A,MATCH(JRF!$B126,Entities!C:C,0)),"")&amp;IFERROR(INDEX(Entities!A:A,MATCH(JRF!$B126,Entities!D:D,0)),"")&amp;IFERROR(INDEX(Entities!A:A,MATCH(JRF!$B126,Entities!E:E,0)),"")&amp;IFERROR(INDEX(Entities!A:A,MATCH(JRF!$B126,Entities!F:F,0)),"")&amp;IFERROR(INDEX(Entities!A:A,MATCH(JRF!$B126,Entities!G:G,0)),"")&amp;IFERROR(INDEX(Entities!A:A,MATCH(JRF!$B126,Entities!H:H,0)),"")&amp;IFERROR(INDEX(Entities!A:A,MATCH(JRF!$B126,Entities!I:I,0)),"")&amp;IFERROR(INDEX(Entities!A:A,MATCH(JRF!$B126,Entities!J:J,0)),"")&amp;IFERROR(INDEX(Entities!A:A,MATCH(JRF!$B126,Entities!K:K,0)),"")&amp;IFERROR(INDEX(Entities!A:A,MATCH(JRF!$B126,Entities!L:L,0)),"")&amp;IFERROR(INDEX(Entities!A:A,MATCH(JRF!$B126,Entities!M:M,0)),"")&amp;IFERROR(INDEX(Entities!A:A,MATCH(JRF!$B126,Entities!N:N,0)),"")&amp;IFERROR(INDEX(Entities!A:A,MATCH(JRF!$B126,Entities!O:O,0)),"")&amp;IFERROR(INDEX(Entities!A:A,MATCH(JRF!$B126,Entities!P:P,0)),"")&amp;IFERROR(INDEX(Entities!A:A,MATCH(JRF!$B126,Entities!Q:Q,0)),"")&amp;IFERROR(INDEX(Entities!A:A,MATCH(JRF!$B126,Entities!R:R,0)),"")&amp;IFERROR(INDEX(Entities!A:A,MATCH(JRF!$B126,Entities!S:S,0)),"")&amp;IFERROR(INDEX(Entities!A:A,MATCH(JRF!$B126,Entities!T:T,0)),"")&amp;IFERROR(INDEX(Entities!A:A,MATCH(JRF!$B126,Entities!U:U,0)),"")&amp;IFERROR(INDEX(Entities!A:A,MATCH(JRF!$B126,Entities!V:V,0)),"")&amp;IFERROR(INDEX(Entities!A:A,MATCH(JRF!$B126,Entities!W:W,0)),"")&amp;IFERROR(INDEX(Entities!A:A,MATCH(JRF!$B126,Entities!X:X,0)),"")&amp;IFERROR(INDEX(Entities!A:A,MATCH(JRF!$B126,Entities!Y:Y,0)),"")&amp;IFERROR(INDEX(Entities!A:A,MATCH(JRF!$B126,Entities!Z:Z,0)),"")&amp;IFERROR(INDEX(Entities!A:A,MATCH(JRF!$B126,Entities!AA:AA,0)),"")&amp;IFERROR(INDEX(Entities!A:A,MATCH(JRF!$B126,Entities!AB:AB,0)),"")&amp;IFERROR(INDEX(Entities!A:A,MATCH(JRF!$B126,Entities!AC:AC,0)),"")&amp;IFERROR(INDEX(Entities!A:A,MATCH(JRF!$B126,Entities!AD:AD,0)),"")</f>
        <v/>
      </c>
      <c r="AP113" s="171" t="str">
        <f>IF(JRF!B126=JRF!Q126,"",JRF!Q126&amp;JRF!B126)</f>
        <v/>
      </c>
      <c r="AQ113" s="171" t="str">
        <f>IF(OR(JRF!B126="",JRF!Q126="",Checks!AN113="",Checks!AO113=""),"",IF(OR(JRF!B126=JRF!Q126,Checks!AN113=Checks!AO113),"Legal Entity/BU is same",IF(AN113&amp;AO113=IFERROR(VLOOKUP(AN113&amp;AO113,'Intercompany Master'!X:X,1,0),0),"Intercompany Agreement Exist","Intercompany Agreement Required")))</f>
        <v/>
      </c>
      <c r="AR113" t="str" cm="1">
        <f t="array" ref="AR113">IF("Intercompany Agreement Exist"=VLOOKUP(JRF!Q126&amp;JRF!B126,Checks!AP:AQ,2,0),VLOOKUP(Checks!AN113&amp;Checks!AO113,'Intercompany Master'!X:AN,{2,3,4,5,6,7,8,9,10,11,12,13,14,15,16,17},0),"")</f>
        <v/>
      </c>
      <c r="AS113" s="170"/>
      <c r="AU113" s="170"/>
      <c r="CI113" t="str">
        <f>IF(JRF!F126&gt;0,"",IF(JRF!B126="","",IF(LEFT(JRF!B126,1)=IFERROR(VLOOKUP(LEFT(JRF!B126,1),$CF$2:$CF$5,1,0),0),"Product Code Required",IF(JRF!C126="","",IF(JRF!C126=IFERROR(VLOOKUP(JRF!C126,$CH:$CH,1,0),0),"Product Code Required","NA")))))</f>
        <v/>
      </c>
      <c r="CJ113" t="str">
        <f>IF(JRF!AV126&gt;0,"",IF(JRF!Q126="","",IF(LEFT(JRF!Q126,1)=IFERROR(VLOOKUP(LEFT(JRF!Q126,1),$CF$2:$CF$5,1,0),0),"Product Code Required",IF(JRF!V126="","",IF(JRF!V126=IFERROR(VLOOKUP(JRF!V126,$CH:$CH,1,0),0),"Product Code Required","NA")))))</f>
        <v/>
      </c>
      <c r="CK113" t="str">
        <f>IFERROR(IF(LEN('Journal Template'!F124)&gt;0,"",IF('Journal Template'!A124="","",IF(LEFT('Journal Template'!A124,1)=IFERROR(VLOOKUP(LEFT('Journal Template'!A124,1),Checks!$CF$2:$CF$5,1,0),0),"Product Code Required",IF('Journal Template'!D124="","",IF('Journal Template'!D124=IFERROR(VLOOKUP('Journal Template'!D124,Checks!$CH:$CH,1,0),0),"Product Code Required","NA"))))),"")</f>
        <v/>
      </c>
    </row>
    <row r="114" spans="14:89">
      <c r="N114" t="s">
        <v>1420</v>
      </c>
      <c r="O114" t="s">
        <v>1421</v>
      </c>
      <c r="P114" t="s">
        <v>386</v>
      </c>
      <c r="Q114" s="150" t="str">
        <f>IF(JRF!D127="","",IF(IFERROR(VLOOKUP(JRF!D127,Checks!N:P,3,0),0)="A","","Inactive account in Use"))</f>
        <v/>
      </c>
      <c r="R114" t="str">
        <f>IFERROR(IF('Journal Template'!C526="","",IF(IFERROR(VLOOKUP('Journal Template'!C526,Checks!N:P,3,0),0)="A","","Inactive account in Use")),"")</f>
        <v/>
      </c>
      <c r="S114" t="s">
        <v>1422</v>
      </c>
      <c r="T114" t="s">
        <v>386</v>
      </c>
      <c r="U114" t="s">
        <v>68</v>
      </c>
      <c r="V114" s="150" t="str">
        <f>IF(JRF!C127="","",IF(IFERROR(VLOOKUP(JRF!C127,Checks!S:U,3,0),0)="A","Entry with System fund Dept",""))</f>
        <v/>
      </c>
      <c r="W114" t="str">
        <f>IFERROR(IF('Journal Template'!D526="","",IF(IFERROR(VLOOKUP('Journal Template'!D526,Checks!S:U,3,0),0)="A","Entry with System fund Dept","")),"")</f>
        <v/>
      </c>
      <c r="X114" t="s">
        <v>1423</v>
      </c>
      <c r="Y114" t="s">
        <v>386</v>
      </c>
      <c r="Z114" t="s">
        <v>1424</v>
      </c>
      <c r="AA114" t="s">
        <v>391</v>
      </c>
      <c r="AB114" t="s">
        <v>125</v>
      </c>
      <c r="AC114" s="150" t="str">
        <f>IFERROR(IF(JRF!C127="","",IF(AND(VLOOKUP(JRF!C127,X:AA,4,0)=JRF!B127,VLOOKUP(JRF!C127,X:Y,2,0)="A"),"","Inactive Dept Combo Error")),"Inactive Dept Combo Error")</f>
        <v/>
      </c>
      <c r="AD114" t="str">
        <f>IFERROR(IF('Journal Template'!D526="","",IF(AND(VLOOKUP('Journal Template'!D526,X:AA,4,0)='Journal Template'!A526,VLOOKUP('Journal Template'!D526,X:Y,2,0)="A"),"","Inactive Dept Combo Error")),"")</f>
        <v/>
      </c>
      <c r="AK114" s="150" t="str">
        <f>IF(JRF!B127="","",IF(JRF!B127=IFERROR(VLOOKUP(JRF!B127,Checks!AI:AI,1,0),0),"Entry in Branch/Satellite BU's",""))</f>
        <v/>
      </c>
      <c r="AL114" t="str">
        <f>IFERROR(IF('Journal Template'!A526="","",IF('Journal Template'!A526=IFERROR(VLOOKUP('Journal Template'!A526,Checks!AI:AI,1,0),0),"Entry in Branch/Satellite BU's","")),"")</f>
        <v/>
      </c>
      <c r="AN114" t="str">
        <f>IFERROR(INDEX(Entities!A:A,MATCH(JRF!$Q127,Entities!C:C,0)),"")&amp;IFERROR(INDEX(Entities!A:A,MATCH(JRF!$Q127,Entities!D:D,0)),"")&amp;IFERROR(INDEX(Entities!A:A,MATCH(JRF!$Q127,Entities!E:E,0)),"")&amp;IFERROR(INDEX(Entities!A:A,MATCH(JRF!$Q127,Entities!F:F,0)),"")&amp;IFERROR(INDEX(Entities!A:A,MATCH(JRF!$Q127,Entities!G:G,0)),"")&amp;IFERROR(INDEX(Entities!A:A,MATCH(JRF!$Q127,Entities!H:H,0)),"")&amp;IFERROR(INDEX(Entities!A:A,MATCH(JRF!$Q127,Entities!I:I,0)),"")&amp;IFERROR(INDEX(Entities!A:A,MATCH(JRF!$Q127,Entities!J:J,0)),"")&amp;IFERROR(INDEX(Entities!A:A,MATCH(JRF!$Q127,Entities!K:K,0)),"")&amp;IFERROR(INDEX(Entities!A:A,MATCH(JRF!$Q127,Entities!L:L,0)),"")&amp;IFERROR(INDEX(Entities!A:A,MATCH(JRF!$Q127,Entities!M:M,0)),"")&amp;IFERROR(INDEX(Entities!A:A,MATCH(JRF!$Q127,Entities!N:N,0)),"")&amp;IFERROR(INDEX(Entities!A:A,MATCH(JRF!$Q127,Entities!O:O,0)),"")&amp;IFERROR(INDEX(Entities!A:A,MATCH(JRF!$Q127,Entities!P:P,0)),"")&amp;IFERROR(INDEX(Entities!A:A,MATCH(JRF!$Q127,Entities!Q:Q,0)),"")&amp;IFERROR(INDEX(Entities!A:A,MATCH(JRF!$Q127,Entities!R:R,0)),"")&amp;IFERROR(INDEX(Entities!A:A,MATCH(JRF!$Q127,Entities!S:S,0)),"")&amp;IFERROR(INDEX(Entities!A:A,MATCH(JRF!$Q127,Entities!T:T,0)),"")&amp;IFERROR(INDEX(Entities!A:A,MATCH(JRF!$Q127,Entities!U:U,0)),"")&amp;IFERROR(INDEX(Entities!A:A,MATCH(JRF!$Q127,Entities!V:V,0)),"")&amp;IFERROR(INDEX(Entities!A:A,MATCH(JRF!$Q127,Entities!W:W,0)),"")&amp;IFERROR(INDEX(Entities!A:A,MATCH(JRF!$Q127,Entities!X:X,0)),"")&amp;IFERROR(INDEX(Entities!A:A,MATCH(JRF!$Q127,Entities!Y:Y,0)),"")&amp;IFERROR(INDEX(Entities!A:A,MATCH(JRF!$Q127,Entities!Z:Z,0)),"")&amp;IFERROR(INDEX(Entities!A:A,MATCH(JRF!$Q127,Entities!AA:AA,0)),"")&amp;IFERROR(INDEX(Entities!A:A,MATCH(JRF!$Q127,Entities!AB:AB,0)),"")&amp;IFERROR(INDEX(Entities!A:A,MATCH(JRF!$Q127,Entities!AC:AC,0)),"")&amp;IFERROR(INDEX(Entities!A:A,MATCH(JRF!$Q127,Entities!AD:AD,0)),"")</f>
        <v/>
      </c>
      <c r="AO114" s="171" t="str">
        <f>IFERROR(INDEX(Entities!A:A,MATCH(JRF!$B127,Entities!C:C,0)),"")&amp;IFERROR(INDEX(Entities!A:A,MATCH(JRF!$B127,Entities!D:D,0)),"")&amp;IFERROR(INDEX(Entities!A:A,MATCH(JRF!$B127,Entities!E:E,0)),"")&amp;IFERROR(INDEX(Entities!A:A,MATCH(JRF!$B127,Entities!F:F,0)),"")&amp;IFERROR(INDEX(Entities!A:A,MATCH(JRF!$B127,Entities!G:G,0)),"")&amp;IFERROR(INDEX(Entities!A:A,MATCH(JRF!$B127,Entities!H:H,0)),"")&amp;IFERROR(INDEX(Entities!A:A,MATCH(JRF!$B127,Entities!I:I,0)),"")&amp;IFERROR(INDEX(Entities!A:A,MATCH(JRF!$B127,Entities!J:J,0)),"")&amp;IFERROR(INDEX(Entities!A:A,MATCH(JRF!$B127,Entities!K:K,0)),"")&amp;IFERROR(INDEX(Entities!A:A,MATCH(JRF!$B127,Entities!L:L,0)),"")&amp;IFERROR(INDEX(Entities!A:A,MATCH(JRF!$B127,Entities!M:M,0)),"")&amp;IFERROR(INDEX(Entities!A:A,MATCH(JRF!$B127,Entities!N:N,0)),"")&amp;IFERROR(INDEX(Entities!A:A,MATCH(JRF!$B127,Entities!O:O,0)),"")&amp;IFERROR(INDEX(Entities!A:A,MATCH(JRF!$B127,Entities!P:P,0)),"")&amp;IFERROR(INDEX(Entities!A:A,MATCH(JRF!$B127,Entities!Q:Q,0)),"")&amp;IFERROR(INDEX(Entities!A:A,MATCH(JRF!$B127,Entities!R:R,0)),"")&amp;IFERROR(INDEX(Entities!A:A,MATCH(JRF!$B127,Entities!S:S,0)),"")&amp;IFERROR(INDEX(Entities!A:A,MATCH(JRF!$B127,Entities!T:T,0)),"")&amp;IFERROR(INDEX(Entities!A:A,MATCH(JRF!$B127,Entities!U:U,0)),"")&amp;IFERROR(INDEX(Entities!A:A,MATCH(JRF!$B127,Entities!V:V,0)),"")&amp;IFERROR(INDEX(Entities!A:A,MATCH(JRF!$B127,Entities!W:W,0)),"")&amp;IFERROR(INDEX(Entities!A:A,MATCH(JRF!$B127,Entities!X:X,0)),"")&amp;IFERROR(INDEX(Entities!A:A,MATCH(JRF!$B127,Entities!Y:Y,0)),"")&amp;IFERROR(INDEX(Entities!A:A,MATCH(JRF!$B127,Entities!Z:Z,0)),"")&amp;IFERROR(INDEX(Entities!A:A,MATCH(JRF!$B127,Entities!AA:AA,0)),"")&amp;IFERROR(INDEX(Entities!A:A,MATCH(JRF!$B127,Entities!AB:AB,0)),"")&amp;IFERROR(INDEX(Entities!A:A,MATCH(JRF!$B127,Entities!AC:AC,0)),"")&amp;IFERROR(INDEX(Entities!A:A,MATCH(JRF!$B127,Entities!AD:AD,0)),"")</f>
        <v/>
      </c>
      <c r="AP114" s="171" t="str">
        <f>IF(JRF!B127=JRF!Q127,"",JRF!Q127&amp;JRF!B127)</f>
        <v/>
      </c>
      <c r="AQ114" s="171" t="str">
        <f>IF(OR(JRF!B127="",JRF!Q127="",Checks!AN114="",Checks!AO114=""),"",IF(OR(JRF!B127=JRF!Q127,Checks!AN114=Checks!AO114),"Legal Entity/BU is same",IF(AN114&amp;AO114=IFERROR(VLOOKUP(AN114&amp;AO114,'Intercompany Master'!X:X,1,0),0),"Intercompany Agreement Exist","Intercompany Agreement Required")))</f>
        <v/>
      </c>
      <c r="AR114" t="str" cm="1">
        <f t="array" ref="AR114">IF("Intercompany Agreement Exist"=VLOOKUP(JRF!Q127&amp;JRF!B127,Checks!AP:AQ,2,0),VLOOKUP(Checks!AN114&amp;Checks!AO114,'Intercompany Master'!X:AN,{2,3,4,5,6,7,8,9,10,11,12,13,14,15,16,17},0),"")</f>
        <v/>
      </c>
      <c r="AS114" s="170"/>
      <c r="AU114" s="170"/>
      <c r="CI114" t="str">
        <f>IF(JRF!F127&gt;0,"",IF(JRF!B127="","",IF(LEFT(JRF!B127,1)=IFERROR(VLOOKUP(LEFT(JRF!B127,1),$CF$2:$CF$5,1,0),0),"Product Code Required",IF(JRF!C127="","",IF(JRF!C127=IFERROR(VLOOKUP(JRF!C127,$CH:$CH,1,0),0),"Product Code Required","NA")))))</f>
        <v/>
      </c>
      <c r="CJ114" t="str">
        <f>IF(JRF!AV127&gt;0,"",IF(JRF!Q127="","",IF(LEFT(JRF!Q127,1)=IFERROR(VLOOKUP(LEFT(JRF!Q127,1),$CF$2:$CF$5,1,0),0),"Product Code Required",IF(JRF!V127="","",IF(JRF!V127=IFERROR(VLOOKUP(JRF!V127,$CH:$CH,1,0),0),"Product Code Required","NA")))))</f>
        <v/>
      </c>
      <c r="CK114" t="str">
        <f>IFERROR(IF(LEN('Journal Template'!F125)&gt;0,"",IF('Journal Template'!A125="","",IF(LEFT('Journal Template'!A125,1)=IFERROR(VLOOKUP(LEFT('Journal Template'!A125,1),Checks!$CF$2:$CF$5,1,0),0),"Product Code Required",IF('Journal Template'!D125="","",IF('Journal Template'!D125=IFERROR(VLOOKUP('Journal Template'!D125,Checks!$CH:$CH,1,0),0),"Product Code Required","NA"))))),"")</f>
        <v/>
      </c>
    </row>
    <row r="115" spans="14:89">
      <c r="N115" t="s">
        <v>1425</v>
      </c>
      <c r="O115" t="s">
        <v>1426</v>
      </c>
      <c r="P115" t="s">
        <v>386</v>
      </c>
      <c r="Q115" s="150" t="str">
        <f>IF(JRF!D128="","",IF(IFERROR(VLOOKUP(JRF!D128,Checks!N:P,3,0),0)="A","","Inactive account in Use"))</f>
        <v/>
      </c>
      <c r="R115" t="str">
        <f>IFERROR(IF('Journal Template'!C527="","",IF(IFERROR(VLOOKUP('Journal Template'!C527,Checks!N:P,3,0),0)="A","","Inactive account in Use")),"")</f>
        <v/>
      </c>
      <c r="S115" t="s">
        <v>1427</v>
      </c>
      <c r="T115" t="s">
        <v>386</v>
      </c>
      <c r="U115" t="s">
        <v>68</v>
      </c>
      <c r="V115" s="150" t="str">
        <f>IF(JRF!C128="","",IF(IFERROR(VLOOKUP(JRF!C128,Checks!S:U,3,0),0)="A","Entry with System fund Dept",""))</f>
        <v/>
      </c>
      <c r="W115" t="str">
        <f>IFERROR(IF('Journal Template'!D527="","",IF(IFERROR(VLOOKUP('Journal Template'!D527,Checks!S:U,3,0),0)="A","Entry with System fund Dept","")),"")</f>
        <v/>
      </c>
      <c r="X115" t="s">
        <v>1428</v>
      </c>
      <c r="Y115" t="s">
        <v>386</v>
      </c>
      <c r="Z115" t="s">
        <v>1429</v>
      </c>
      <c r="AA115" t="s">
        <v>391</v>
      </c>
      <c r="AB115" t="s">
        <v>125</v>
      </c>
      <c r="AC115" s="150" t="str">
        <f>IFERROR(IF(JRF!C128="","",IF(AND(VLOOKUP(JRF!C128,X:AA,4,0)=JRF!B128,VLOOKUP(JRF!C128,X:Y,2,0)="A"),"","Inactive Dept Combo Error")),"Inactive Dept Combo Error")</f>
        <v/>
      </c>
      <c r="AD115" t="str">
        <f>IFERROR(IF('Journal Template'!D527="","",IF(AND(VLOOKUP('Journal Template'!D527,X:AA,4,0)='Journal Template'!A527,VLOOKUP('Journal Template'!D527,X:Y,2,0)="A"),"","Inactive Dept Combo Error")),"")</f>
        <v/>
      </c>
      <c r="AK115" s="150" t="str">
        <f>IF(JRF!B128="","",IF(JRF!B128=IFERROR(VLOOKUP(JRF!B128,Checks!AI:AI,1,0),0),"Entry in Branch/Satellite BU's",""))</f>
        <v/>
      </c>
      <c r="AL115" t="str">
        <f>IFERROR(IF('Journal Template'!A527="","",IF('Journal Template'!A527=IFERROR(VLOOKUP('Journal Template'!A527,Checks!AI:AI,1,0),0),"Entry in Branch/Satellite BU's","")),"")</f>
        <v/>
      </c>
      <c r="AN115" t="str">
        <f>IFERROR(INDEX(Entities!A:A,MATCH(JRF!$Q128,Entities!C:C,0)),"")&amp;IFERROR(INDEX(Entities!A:A,MATCH(JRF!$Q128,Entities!D:D,0)),"")&amp;IFERROR(INDEX(Entities!A:A,MATCH(JRF!$Q128,Entities!E:E,0)),"")&amp;IFERROR(INDEX(Entities!A:A,MATCH(JRF!$Q128,Entities!F:F,0)),"")&amp;IFERROR(INDEX(Entities!A:A,MATCH(JRF!$Q128,Entities!G:G,0)),"")&amp;IFERROR(INDEX(Entities!A:A,MATCH(JRF!$Q128,Entities!H:H,0)),"")&amp;IFERROR(INDEX(Entities!A:A,MATCH(JRF!$Q128,Entities!I:I,0)),"")&amp;IFERROR(INDEX(Entities!A:A,MATCH(JRF!$Q128,Entities!J:J,0)),"")&amp;IFERROR(INDEX(Entities!A:A,MATCH(JRF!$Q128,Entities!K:K,0)),"")&amp;IFERROR(INDEX(Entities!A:A,MATCH(JRF!$Q128,Entities!L:L,0)),"")&amp;IFERROR(INDEX(Entities!A:A,MATCH(JRF!$Q128,Entities!M:M,0)),"")&amp;IFERROR(INDEX(Entities!A:A,MATCH(JRF!$Q128,Entities!N:N,0)),"")&amp;IFERROR(INDEX(Entities!A:A,MATCH(JRF!$Q128,Entities!O:O,0)),"")&amp;IFERROR(INDEX(Entities!A:A,MATCH(JRF!$Q128,Entities!P:P,0)),"")&amp;IFERROR(INDEX(Entities!A:A,MATCH(JRF!$Q128,Entities!Q:Q,0)),"")&amp;IFERROR(INDEX(Entities!A:A,MATCH(JRF!$Q128,Entities!R:R,0)),"")&amp;IFERROR(INDEX(Entities!A:A,MATCH(JRF!$Q128,Entities!S:S,0)),"")&amp;IFERROR(INDEX(Entities!A:A,MATCH(JRF!$Q128,Entities!T:T,0)),"")&amp;IFERROR(INDEX(Entities!A:A,MATCH(JRF!$Q128,Entities!U:U,0)),"")&amp;IFERROR(INDEX(Entities!A:A,MATCH(JRF!$Q128,Entities!V:V,0)),"")&amp;IFERROR(INDEX(Entities!A:A,MATCH(JRF!$Q128,Entities!W:W,0)),"")&amp;IFERROR(INDEX(Entities!A:A,MATCH(JRF!$Q128,Entities!X:X,0)),"")&amp;IFERROR(INDEX(Entities!A:A,MATCH(JRF!$Q128,Entities!Y:Y,0)),"")&amp;IFERROR(INDEX(Entities!A:A,MATCH(JRF!$Q128,Entities!Z:Z,0)),"")&amp;IFERROR(INDEX(Entities!A:A,MATCH(JRF!$Q128,Entities!AA:AA,0)),"")&amp;IFERROR(INDEX(Entities!A:A,MATCH(JRF!$Q128,Entities!AB:AB,0)),"")&amp;IFERROR(INDEX(Entities!A:A,MATCH(JRF!$Q128,Entities!AC:AC,0)),"")&amp;IFERROR(INDEX(Entities!A:A,MATCH(JRF!$Q128,Entities!AD:AD,0)),"")</f>
        <v/>
      </c>
      <c r="AO115" s="171" t="str">
        <f>IFERROR(INDEX(Entities!A:A,MATCH(JRF!$B128,Entities!C:C,0)),"")&amp;IFERROR(INDEX(Entities!A:A,MATCH(JRF!$B128,Entities!D:D,0)),"")&amp;IFERROR(INDEX(Entities!A:A,MATCH(JRF!$B128,Entities!E:E,0)),"")&amp;IFERROR(INDEX(Entities!A:A,MATCH(JRF!$B128,Entities!F:F,0)),"")&amp;IFERROR(INDEX(Entities!A:A,MATCH(JRF!$B128,Entities!G:G,0)),"")&amp;IFERROR(INDEX(Entities!A:A,MATCH(JRF!$B128,Entities!H:H,0)),"")&amp;IFERROR(INDEX(Entities!A:A,MATCH(JRF!$B128,Entities!I:I,0)),"")&amp;IFERROR(INDEX(Entities!A:A,MATCH(JRF!$B128,Entities!J:J,0)),"")&amp;IFERROR(INDEX(Entities!A:A,MATCH(JRF!$B128,Entities!K:K,0)),"")&amp;IFERROR(INDEX(Entities!A:A,MATCH(JRF!$B128,Entities!L:L,0)),"")&amp;IFERROR(INDEX(Entities!A:A,MATCH(JRF!$B128,Entities!M:M,0)),"")&amp;IFERROR(INDEX(Entities!A:A,MATCH(JRF!$B128,Entities!N:N,0)),"")&amp;IFERROR(INDEX(Entities!A:A,MATCH(JRF!$B128,Entities!O:O,0)),"")&amp;IFERROR(INDEX(Entities!A:A,MATCH(JRF!$B128,Entities!P:P,0)),"")&amp;IFERROR(INDEX(Entities!A:A,MATCH(JRF!$B128,Entities!Q:Q,0)),"")&amp;IFERROR(INDEX(Entities!A:A,MATCH(JRF!$B128,Entities!R:R,0)),"")&amp;IFERROR(INDEX(Entities!A:A,MATCH(JRF!$B128,Entities!S:S,0)),"")&amp;IFERROR(INDEX(Entities!A:A,MATCH(JRF!$B128,Entities!T:T,0)),"")&amp;IFERROR(INDEX(Entities!A:A,MATCH(JRF!$B128,Entities!U:U,0)),"")&amp;IFERROR(INDEX(Entities!A:A,MATCH(JRF!$B128,Entities!V:V,0)),"")&amp;IFERROR(INDEX(Entities!A:A,MATCH(JRF!$B128,Entities!W:W,0)),"")&amp;IFERROR(INDEX(Entities!A:A,MATCH(JRF!$B128,Entities!X:X,0)),"")&amp;IFERROR(INDEX(Entities!A:A,MATCH(JRF!$B128,Entities!Y:Y,0)),"")&amp;IFERROR(INDEX(Entities!A:A,MATCH(JRF!$B128,Entities!Z:Z,0)),"")&amp;IFERROR(INDEX(Entities!A:A,MATCH(JRF!$B128,Entities!AA:AA,0)),"")&amp;IFERROR(INDEX(Entities!A:A,MATCH(JRF!$B128,Entities!AB:AB,0)),"")&amp;IFERROR(INDEX(Entities!A:A,MATCH(JRF!$B128,Entities!AC:AC,0)),"")&amp;IFERROR(INDEX(Entities!A:A,MATCH(JRF!$B128,Entities!AD:AD,0)),"")</f>
        <v/>
      </c>
      <c r="AP115" s="171" t="str">
        <f>IF(JRF!B128=JRF!Q128,"",JRF!Q128&amp;JRF!B128)</f>
        <v/>
      </c>
      <c r="AQ115" s="171" t="str">
        <f>IF(OR(JRF!B128="",JRF!Q128="",Checks!AN115="",Checks!AO115=""),"",IF(OR(JRF!B128=JRF!Q128,Checks!AN115=Checks!AO115),"Legal Entity/BU is same",IF(AN115&amp;AO115=IFERROR(VLOOKUP(AN115&amp;AO115,'Intercompany Master'!X:X,1,0),0),"Intercompany Agreement Exist","Intercompany Agreement Required")))</f>
        <v/>
      </c>
      <c r="AR115" t="str" cm="1">
        <f t="array" ref="AR115">IF("Intercompany Agreement Exist"=VLOOKUP(JRF!Q128&amp;JRF!B128,Checks!AP:AQ,2,0),VLOOKUP(Checks!AN115&amp;Checks!AO115,'Intercompany Master'!X:AN,{2,3,4,5,6,7,8,9,10,11,12,13,14,15,16,17},0),"")</f>
        <v/>
      </c>
      <c r="AS115" s="170"/>
      <c r="AU115" s="170"/>
      <c r="CI115" t="str">
        <f>IF(JRF!F128&gt;0,"",IF(JRF!B128="","",IF(LEFT(JRF!B128,1)=IFERROR(VLOOKUP(LEFT(JRF!B128,1),$CF$2:$CF$5,1,0),0),"Product Code Required",IF(JRF!C128="","",IF(JRF!C128=IFERROR(VLOOKUP(JRF!C128,$CH:$CH,1,0),0),"Product Code Required","NA")))))</f>
        <v/>
      </c>
      <c r="CJ115" t="str">
        <f>IF(JRF!AV128&gt;0,"",IF(JRF!Q128="","",IF(LEFT(JRF!Q128,1)=IFERROR(VLOOKUP(LEFT(JRF!Q128,1),$CF$2:$CF$5,1,0),0),"Product Code Required",IF(JRF!V128="","",IF(JRF!V128=IFERROR(VLOOKUP(JRF!V128,$CH:$CH,1,0),0),"Product Code Required","NA")))))</f>
        <v/>
      </c>
      <c r="CK115" t="str">
        <f>IFERROR(IF(LEN('Journal Template'!F126)&gt;0,"",IF('Journal Template'!A126="","",IF(LEFT('Journal Template'!A126,1)=IFERROR(VLOOKUP(LEFT('Journal Template'!A126,1),Checks!$CF$2:$CF$5,1,0),0),"Product Code Required",IF('Journal Template'!D126="","",IF('Journal Template'!D126=IFERROR(VLOOKUP('Journal Template'!D126,Checks!$CH:$CH,1,0),0),"Product Code Required","NA"))))),"")</f>
        <v/>
      </c>
    </row>
    <row r="116" spans="14:89">
      <c r="N116" t="s">
        <v>1430</v>
      </c>
      <c r="O116" t="s">
        <v>1431</v>
      </c>
      <c r="P116" t="s">
        <v>386</v>
      </c>
      <c r="Q116" s="150" t="str">
        <f>IF(JRF!D129="","",IF(IFERROR(VLOOKUP(JRF!D129,Checks!N:P,3,0),0)="A","","Inactive account in Use"))</f>
        <v/>
      </c>
      <c r="R116" t="str">
        <f>IFERROR(IF('Journal Template'!C528="","",IF(IFERROR(VLOOKUP('Journal Template'!C528,Checks!N:P,3,0),0)="A","","Inactive account in Use")),"")</f>
        <v/>
      </c>
      <c r="S116" t="s">
        <v>1432</v>
      </c>
      <c r="T116" t="s">
        <v>386</v>
      </c>
      <c r="U116" t="s">
        <v>68</v>
      </c>
      <c r="V116" s="150" t="str">
        <f>IF(JRF!C129="","",IF(IFERROR(VLOOKUP(JRF!C129,Checks!S:U,3,0),0)="A","Entry with System fund Dept",""))</f>
        <v/>
      </c>
      <c r="W116" t="str">
        <f>IFERROR(IF('Journal Template'!D528="","",IF(IFERROR(VLOOKUP('Journal Template'!D528,Checks!S:U,3,0),0)="A","Entry with System fund Dept","")),"")</f>
        <v/>
      </c>
      <c r="X116" t="s">
        <v>1433</v>
      </c>
      <c r="Y116" t="s">
        <v>386</v>
      </c>
      <c r="Z116" t="s">
        <v>1434</v>
      </c>
      <c r="AA116" t="s">
        <v>391</v>
      </c>
      <c r="AB116" t="s">
        <v>125</v>
      </c>
      <c r="AC116" s="150" t="str">
        <f>IFERROR(IF(JRF!C129="","",IF(AND(VLOOKUP(JRF!C129,X:AA,4,0)=JRF!B129,VLOOKUP(JRF!C129,X:Y,2,0)="A"),"","Inactive Dept Combo Error")),"Inactive Dept Combo Error")</f>
        <v/>
      </c>
      <c r="AD116" t="str">
        <f>IFERROR(IF('Journal Template'!D528="","",IF(AND(VLOOKUP('Journal Template'!D528,X:AA,4,0)='Journal Template'!A528,VLOOKUP('Journal Template'!D528,X:Y,2,0)="A"),"","Inactive Dept Combo Error")),"")</f>
        <v/>
      </c>
      <c r="AK116" s="150" t="str">
        <f>IF(JRF!B129="","",IF(JRF!B129=IFERROR(VLOOKUP(JRF!B129,Checks!AI:AI,1,0),0),"Entry in Branch/Satellite BU's",""))</f>
        <v/>
      </c>
      <c r="AL116" t="str">
        <f>IFERROR(IF('Journal Template'!A528="","",IF('Journal Template'!A528=IFERROR(VLOOKUP('Journal Template'!A528,Checks!AI:AI,1,0),0),"Entry in Branch/Satellite BU's","")),"")</f>
        <v/>
      </c>
      <c r="AN116" t="str">
        <f>IFERROR(INDEX(Entities!A:A,MATCH(JRF!$Q129,Entities!C:C,0)),"")&amp;IFERROR(INDEX(Entities!A:A,MATCH(JRF!$Q129,Entities!D:D,0)),"")&amp;IFERROR(INDEX(Entities!A:A,MATCH(JRF!$Q129,Entities!E:E,0)),"")&amp;IFERROR(INDEX(Entities!A:A,MATCH(JRF!$Q129,Entities!F:F,0)),"")&amp;IFERROR(INDEX(Entities!A:A,MATCH(JRF!$Q129,Entities!G:G,0)),"")&amp;IFERROR(INDEX(Entities!A:A,MATCH(JRF!$Q129,Entities!H:H,0)),"")&amp;IFERROR(INDEX(Entities!A:A,MATCH(JRF!$Q129,Entities!I:I,0)),"")&amp;IFERROR(INDEX(Entities!A:A,MATCH(JRF!$Q129,Entities!J:J,0)),"")&amp;IFERROR(INDEX(Entities!A:A,MATCH(JRF!$Q129,Entities!K:K,0)),"")&amp;IFERROR(INDEX(Entities!A:A,MATCH(JRF!$Q129,Entities!L:L,0)),"")&amp;IFERROR(INDEX(Entities!A:A,MATCH(JRF!$Q129,Entities!M:M,0)),"")&amp;IFERROR(INDEX(Entities!A:A,MATCH(JRF!$Q129,Entities!N:N,0)),"")&amp;IFERROR(INDEX(Entities!A:A,MATCH(JRF!$Q129,Entities!O:O,0)),"")&amp;IFERROR(INDEX(Entities!A:A,MATCH(JRF!$Q129,Entities!P:P,0)),"")&amp;IFERROR(INDEX(Entities!A:A,MATCH(JRF!$Q129,Entities!Q:Q,0)),"")&amp;IFERROR(INDEX(Entities!A:A,MATCH(JRF!$Q129,Entities!R:R,0)),"")&amp;IFERROR(INDEX(Entities!A:A,MATCH(JRF!$Q129,Entities!S:S,0)),"")&amp;IFERROR(INDEX(Entities!A:A,MATCH(JRF!$Q129,Entities!T:T,0)),"")&amp;IFERROR(INDEX(Entities!A:A,MATCH(JRF!$Q129,Entities!U:U,0)),"")&amp;IFERROR(INDEX(Entities!A:A,MATCH(JRF!$Q129,Entities!V:V,0)),"")&amp;IFERROR(INDEX(Entities!A:A,MATCH(JRF!$Q129,Entities!W:W,0)),"")&amp;IFERROR(INDEX(Entities!A:A,MATCH(JRF!$Q129,Entities!X:X,0)),"")&amp;IFERROR(INDEX(Entities!A:A,MATCH(JRF!$Q129,Entities!Y:Y,0)),"")&amp;IFERROR(INDEX(Entities!A:A,MATCH(JRF!$Q129,Entities!Z:Z,0)),"")&amp;IFERROR(INDEX(Entities!A:A,MATCH(JRF!$Q129,Entities!AA:AA,0)),"")&amp;IFERROR(INDEX(Entities!A:A,MATCH(JRF!$Q129,Entities!AB:AB,0)),"")&amp;IFERROR(INDEX(Entities!A:A,MATCH(JRF!$Q129,Entities!AC:AC,0)),"")&amp;IFERROR(INDEX(Entities!A:A,MATCH(JRF!$Q129,Entities!AD:AD,0)),"")</f>
        <v/>
      </c>
      <c r="AO116" s="171" t="str">
        <f>IFERROR(INDEX(Entities!A:A,MATCH(JRF!$B129,Entities!C:C,0)),"")&amp;IFERROR(INDEX(Entities!A:A,MATCH(JRF!$B129,Entities!D:D,0)),"")&amp;IFERROR(INDEX(Entities!A:A,MATCH(JRF!$B129,Entities!E:E,0)),"")&amp;IFERROR(INDEX(Entities!A:A,MATCH(JRF!$B129,Entities!F:F,0)),"")&amp;IFERROR(INDEX(Entities!A:A,MATCH(JRF!$B129,Entities!G:G,0)),"")&amp;IFERROR(INDEX(Entities!A:A,MATCH(JRF!$B129,Entities!H:H,0)),"")&amp;IFERROR(INDEX(Entities!A:A,MATCH(JRF!$B129,Entities!I:I,0)),"")&amp;IFERROR(INDEX(Entities!A:A,MATCH(JRF!$B129,Entities!J:J,0)),"")&amp;IFERROR(INDEX(Entities!A:A,MATCH(JRF!$B129,Entities!K:K,0)),"")&amp;IFERROR(INDEX(Entities!A:A,MATCH(JRF!$B129,Entities!L:L,0)),"")&amp;IFERROR(INDEX(Entities!A:A,MATCH(JRF!$B129,Entities!M:M,0)),"")&amp;IFERROR(INDEX(Entities!A:A,MATCH(JRF!$B129,Entities!N:N,0)),"")&amp;IFERROR(INDEX(Entities!A:A,MATCH(JRF!$B129,Entities!O:O,0)),"")&amp;IFERROR(INDEX(Entities!A:A,MATCH(JRF!$B129,Entities!P:P,0)),"")&amp;IFERROR(INDEX(Entities!A:A,MATCH(JRF!$B129,Entities!Q:Q,0)),"")&amp;IFERROR(INDEX(Entities!A:A,MATCH(JRF!$B129,Entities!R:R,0)),"")&amp;IFERROR(INDEX(Entities!A:A,MATCH(JRF!$B129,Entities!S:S,0)),"")&amp;IFERROR(INDEX(Entities!A:A,MATCH(JRF!$B129,Entities!T:T,0)),"")&amp;IFERROR(INDEX(Entities!A:A,MATCH(JRF!$B129,Entities!U:U,0)),"")&amp;IFERROR(INDEX(Entities!A:A,MATCH(JRF!$B129,Entities!V:V,0)),"")&amp;IFERROR(INDEX(Entities!A:A,MATCH(JRF!$B129,Entities!W:W,0)),"")&amp;IFERROR(INDEX(Entities!A:A,MATCH(JRF!$B129,Entities!X:X,0)),"")&amp;IFERROR(INDEX(Entities!A:A,MATCH(JRF!$B129,Entities!Y:Y,0)),"")&amp;IFERROR(INDEX(Entities!A:A,MATCH(JRF!$B129,Entities!Z:Z,0)),"")&amp;IFERROR(INDEX(Entities!A:A,MATCH(JRF!$B129,Entities!AA:AA,0)),"")&amp;IFERROR(INDEX(Entities!A:A,MATCH(JRF!$B129,Entities!AB:AB,0)),"")&amp;IFERROR(INDEX(Entities!A:A,MATCH(JRF!$B129,Entities!AC:AC,0)),"")&amp;IFERROR(INDEX(Entities!A:A,MATCH(JRF!$B129,Entities!AD:AD,0)),"")</f>
        <v/>
      </c>
      <c r="AP116" s="171" t="str">
        <f>IF(JRF!B129=JRF!Q129,"",JRF!Q129&amp;JRF!B129)</f>
        <v/>
      </c>
      <c r="AQ116" s="171" t="str">
        <f>IF(OR(JRF!B129="",JRF!Q129="",Checks!AN116="",Checks!AO116=""),"",IF(OR(JRF!B129=JRF!Q129,Checks!AN116=Checks!AO116),"Legal Entity/BU is same",IF(AN116&amp;AO116=IFERROR(VLOOKUP(AN116&amp;AO116,'Intercompany Master'!X:X,1,0),0),"Intercompany Agreement Exist","Intercompany Agreement Required")))</f>
        <v/>
      </c>
      <c r="AR116" t="str" cm="1">
        <f t="array" ref="AR116">IF("Intercompany Agreement Exist"=VLOOKUP(JRF!Q129&amp;JRF!B129,Checks!AP:AQ,2,0),VLOOKUP(Checks!AN116&amp;Checks!AO116,'Intercompany Master'!X:AN,{2,3,4,5,6,7,8,9,10,11,12,13,14,15,16,17},0),"")</f>
        <v/>
      </c>
      <c r="AS116" s="170"/>
      <c r="AU116" s="170"/>
      <c r="CI116" t="str">
        <f>IF(JRF!F129&gt;0,"",IF(JRF!B129="","",IF(LEFT(JRF!B129,1)=IFERROR(VLOOKUP(LEFT(JRF!B129,1),$CF$2:$CF$5,1,0),0),"Product Code Required",IF(JRF!C129="","",IF(JRF!C129=IFERROR(VLOOKUP(JRF!C129,$CH:$CH,1,0),0),"Product Code Required","NA")))))</f>
        <v/>
      </c>
      <c r="CJ116" t="str">
        <f>IF(JRF!AV129&gt;0,"",IF(JRF!Q129="","",IF(LEFT(JRF!Q129,1)=IFERROR(VLOOKUP(LEFT(JRF!Q129,1),$CF$2:$CF$5,1,0),0),"Product Code Required",IF(JRF!V129="","",IF(JRF!V129=IFERROR(VLOOKUP(JRF!V129,$CH:$CH,1,0),0),"Product Code Required","NA")))))</f>
        <v/>
      </c>
      <c r="CK116" t="str">
        <f>IFERROR(IF(LEN('Journal Template'!F127)&gt;0,"",IF('Journal Template'!A127="","",IF(LEFT('Journal Template'!A127,1)=IFERROR(VLOOKUP(LEFT('Journal Template'!A127,1),Checks!$CF$2:$CF$5,1,0),0),"Product Code Required",IF('Journal Template'!D127="","",IF('Journal Template'!D127=IFERROR(VLOOKUP('Journal Template'!D127,Checks!$CH:$CH,1,0),0),"Product Code Required","NA"))))),"")</f>
        <v/>
      </c>
    </row>
    <row r="117" spans="14:89">
      <c r="N117" t="s">
        <v>1435</v>
      </c>
      <c r="O117" t="s">
        <v>1436</v>
      </c>
      <c r="P117" t="s">
        <v>386</v>
      </c>
      <c r="Q117" s="150" t="str">
        <f>IF(JRF!D130="","",IF(IFERROR(VLOOKUP(JRF!D130,Checks!N:P,3,0),0)="A","","Inactive account in Use"))</f>
        <v/>
      </c>
      <c r="R117" t="str">
        <f>IFERROR(IF('Journal Template'!C529="","",IF(IFERROR(VLOOKUP('Journal Template'!C529,Checks!N:P,3,0),0)="A","","Inactive account in Use")),"")</f>
        <v/>
      </c>
      <c r="S117" t="s">
        <v>1437</v>
      </c>
      <c r="T117" t="s">
        <v>386</v>
      </c>
      <c r="U117" t="s">
        <v>68</v>
      </c>
      <c r="V117" s="150" t="str">
        <f>IF(JRF!C130="","",IF(IFERROR(VLOOKUP(JRF!C130,Checks!S:U,3,0),0)="A","Entry with System fund Dept",""))</f>
        <v/>
      </c>
      <c r="W117" t="str">
        <f>IFERROR(IF('Journal Template'!D529="","",IF(IFERROR(VLOOKUP('Journal Template'!D529,Checks!S:U,3,0),0)="A","Entry with System fund Dept","")),"")</f>
        <v/>
      </c>
      <c r="X117" t="s">
        <v>1438</v>
      </c>
      <c r="Y117" t="s">
        <v>389</v>
      </c>
      <c r="Z117" t="s">
        <v>1439</v>
      </c>
      <c r="AA117" t="s">
        <v>391</v>
      </c>
      <c r="AB117" t="s">
        <v>125</v>
      </c>
      <c r="AC117" s="150" t="str">
        <f>IFERROR(IF(JRF!C130="","",IF(AND(VLOOKUP(JRF!C130,X:AA,4,0)=JRF!B130,VLOOKUP(JRF!C130,X:Y,2,0)="A"),"","Inactive Dept Combo Error")),"Inactive Dept Combo Error")</f>
        <v/>
      </c>
      <c r="AD117" t="str">
        <f>IFERROR(IF('Journal Template'!D529="","",IF(AND(VLOOKUP('Journal Template'!D529,X:AA,4,0)='Journal Template'!A529,VLOOKUP('Journal Template'!D529,X:Y,2,0)="A"),"","Inactive Dept Combo Error")),"")</f>
        <v/>
      </c>
      <c r="AK117" s="150" t="str">
        <f>IF(JRF!B130="","",IF(JRF!B130=IFERROR(VLOOKUP(JRF!B130,Checks!AI:AI,1,0),0),"Entry in Branch/Satellite BU's",""))</f>
        <v/>
      </c>
      <c r="AL117" t="str">
        <f>IFERROR(IF('Journal Template'!A529="","",IF('Journal Template'!A529=IFERROR(VLOOKUP('Journal Template'!A529,Checks!AI:AI,1,0),0),"Entry in Branch/Satellite BU's","")),"")</f>
        <v/>
      </c>
      <c r="AN117" t="str">
        <f>IFERROR(INDEX(Entities!A:A,MATCH(JRF!$Q130,Entities!C:C,0)),"")&amp;IFERROR(INDEX(Entities!A:A,MATCH(JRF!$Q130,Entities!D:D,0)),"")&amp;IFERROR(INDEX(Entities!A:A,MATCH(JRF!$Q130,Entities!E:E,0)),"")&amp;IFERROR(INDEX(Entities!A:A,MATCH(JRF!$Q130,Entities!F:F,0)),"")&amp;IFERROR(INDEX(Entities!A:A,MATCH(JRF!$Q130,Entities!G:G,0)),"")&amp;IFERROR(INDEX(Entities!A:A,MATCH(JRF!$Q130,Entities!H:H,0)),"")&amp;IFERROR(INDEX(Entities!A:A,MATCH(JRF!$Q130,Entities!I:I,0)),"")&amp;IFERROR(INDEX(Entities!A:A,MATCH(JRF!$Q130,Entities!J:J,0)),"")&amp;IFERROR(INDEX(Entities!A:A,MATCH(JRF!$Q130,Entities!K:K,0)),"")&amp;IFERROR(INDEX(Entities!A:A,MATCH(JRF!$Q130,Entities!L:L,0)),"")&amp;IFERROR(INDEX(Entities!A:A,MATCH(JRF!$Q130,Entities!M:M,0)),"")&amp;IFERROR(INDEX(Entities!A:A,MATCH(JRF!$Q130,Entities!N:N,0)),"")&amp;IFERROR(INDEX(Entities!A:A,MATCH(JRF!$Q130,Entities!O:O,0)),"")&amp;IFERROR(INDEX(Entities!A:A,MATCH(JRF!$Q130,Entities!P:P,0)),"")&amp;IFERROR(INDEX(Entities!A:A,MATCH(JRF!$Q130,Entities!Q:Q,0)),"")&amp;IFERROR(INDEX(Entities!A:A,MATCH(JRF!$Q130,Entities!R:R,0)),"")&amp;IFERROR(INDEX(Entities!A:A,MATCH(JRF!$Q130,Entities!S:S,0)),"")&amp;IFERROR(INDEX(Entities!A:A,MATCH(JRF!$Q130,Entities!T:T,0)),"")&amp;IFERROR(INDEX(Entities!A:A,MATCH(JRF!$Q130,Entities!U:U,0)),"")&amp;IFERROR(INDEX(Entities!A:A,MATCH(JRF!$Q130,Entities!V:V,0)),"")&amp;IFERROR(INDEX(Entities!A:A,MATCH(JRF!$Q130,Entities!W:W,0)),"")&amp;IFERROR(INDEX(Entities!A:A,MATCH(JRF!$Q130,Entities!X:X,0)),"")&amp;IFERROR(INDEX(Entities!A:A,MATCH(JRF!$Q130,Entities!Y:Y,0)),"")&amp;IFERROR(INDEX(Entities!A:A,MATCH(JRF!$Q130,Entities!Z:Z,0)),"")&amp;IFERROR(INDEX(Entities!A:A,MATCH(JRF!$Q130,Entities!AA:AA,0)),"")&amp;IFERROR(INDEX(Entities!A:A,MATCH(JRF!$Q130,Entities!AB:AB,0)),"")&amp;IFERROR(INDEX(Entities!A:A,MATCH(JRF!$Q130,Entities!AC:AC,0)),"")&amp;IFERROR(INDEX(Entities!A:A,MATCH(JRF!$Q130,Entities!AD:AD,0)),"")</f>
        <v/>
      </c>
      <c r="AO117" s="171" t="str">
        <f>IFERROR(INDEX(Entities!A:A,MATCH(JRF!$B130,Entities!C:C,0)),"")&amp;IFERROR(INDEX(Entities!A:A,MATCH(JRF!$B130,Entities!D:D,0)),"")&amp;IFERROR(INDEX(Entities!A:A,MATCH(JRF!$B130,Entities!E:E,0)),"")&amp;IFERROR(INDEX(Entities!A:A,MATCH(JRF!$B130,Entities!F:F,0)),"")&amp;IFERROR(INDEX(Entities!A:A,MATCH(JRF!$B130,Entities!G:G,0)),"")&amp;IFERROR(INDEX(Entities!A:A,MATCH(JRF!$B130,Entities!H:H,0)),"")&amp;IFERROR(INDEX(Entities!A:A,MATCH(JRF!$B130,Entities!I:I,0)),"")&amp;IFERROR(INDEX(Entities!A:A,MATCH(JRF!$B130,Entities!J:J,0)),"")&amp;IFERROR(INDEX(Entities!A:A,MATCH(JRF!$B130,Entities!K:K,0)),"")&amp;IFERROR(INDEX(Entities!A:A,MATCH(JRF!$B130,Entities!L:L,0)),"")&amp;IFERROR(INDEX(Entities!A:A,MATCH(JRF!$B130,Entities!M:M,0)),"")&amp;IFERROR(INDEX(Entities!A:A,MATCH(JRF!$B130,Entities!N:N,0)),"")&amp;IFERROR(INDEX(Entities!A:A,MATCH(JRF!$B130,Entities!O:O,0)),"")&amp;IFERROR(INDEX(Entities!A:A,MATCH(JRF!$B130,Entities!P:P,0)),"")&amp;IFERROR(INDEX(Entities!A:A,MATCH(JRF!$B130,Entities!Q:Q,0)),"")&amp;IFERROR(INDEX(Entities!A:A,MATCH(JRF!$B130,Entities!R:R,0)),"")&amp;IFERROR(INDEX(Entities!A:A,MATCH(JRF!$B130,Entities!S:S,0)),"")&amp;IFERROR(INDEX(Entities!A:A,MATCH(JRF!$B130,Entities!T:T,0)),"")&amp;IFERROR(INDEX(Entities!A:A,MATCH(JRF!$B130,Entities!U:U,0)),"")&amp;IFERROR(INDEX(Entities!A:A,MATCH(JRF!$B130,Entities!V:V,0)),"")&amp;IFERROR(INDEX(Entities!A:A,MATCH(JRF!$B130,Entities!W:W,0)),"")&amp;IFERROR(INDEX(Entities!A:A,MATCH(JRF!$B130,Entities!X:X,0)),"")&amp;IFERROR(INDEX(Entities!A:A,MATCH(JRF!$B130,Entities!Y:Y,0)),"")&amp;IFERROR(INDEX(Entities!A:A,MATCH(JRF!$B130,Entities!Z:Z,0)),"")&amp;IFERROR(INDEX(Entities!A:A,MATCH(JRF!$B130,Entities!AA:AA,0)),"")&amp;IFERROR(INDEX(Entities!A:A,MATCH(JRF!$B130,Entities!AB:AB,0)),"")&amp;IFERROR(INDEX(Entities!A:A,MATCH(JRF!$B130,Entities!AC:AC,0)),"")&amp;IFERROR(INDEX(Entities!A:A,MATCH(JRF!$B130,Entities!AD:AD,0)),"")</f>
        <v/>
      </c>
      <c r="AP117" s="171" t="str">
        <f>IF(JRF!B130=JRF!Q130,"",JRF!Q130&amp;JRF!B130)</f>
        <v/>
      </c>
      <c r="AQ117" s="171" t="str">
        <f>IF(OR(JRF!B130="",JRF!Q130="",Checks!AN117="",Checks!AO117=""),"",IF(OR(JRF!B130=JRF!Q130,Checks!AN117=Checks!AO117),"Legal Entity/BU is same",IF(AN117&amp;AO117=IFERROR(VLOOKUP(AN117&amp;AO117,'Intercompany Master'!X:X,1,0),0),"Intercompany Agreement Exist","Intercompany Agreement Required")))</f>
        <v/>
      </c>
      <c r="AR117" t="str" cm="1">
        <f t="array" ref="AR117">IF("Intercompany Agreement Exist"=VLOOKUP(JRF!Q130&amp;JRF!B130,Checks!AP:AQ,2,0),VLOOKUP(Checks!AN117&amp;Checks!AO117,'Intercompany Master'!X:AN,{2,3,4,5,6,7,8,9,10,11,12,13,14,15,16,17},0),"")</f>
        <v/>
      </c>
      <c r="AS117" s="170"/>
      <c r="AU117" s="170"/>
      <c r="CI117" t="str">
        <f>IF(JRF!F130&gt;0,"",IF(JRF!B130="","",IF(LEFT(JRF!B130,1)=IFERROR(VLOOKUP(LEFT(JRF!B130,1),$CF$2:$CF$5,1,0),0),"Product Code Required",IF(JRF!C130="","",IF(JRF!C130=IFERROR(VLOOKUP(JRF!C130,$CH:$CH,1,0),0),"Product Code Required","NA")))))</f>
        <v/>
      </c>
      <c r="CJ117" t="str">
        <f>IF(JRF!AV130&gt;0,"",IF(JRF!Q130="","",IF(LEFT(JRF!Q130,1)=IFERROR(VLOOKUP(LEFT(JRF!Q130,1),$CF$2:$CF$5,1,0),0),"Product Code Required",IF(JRF!V130="","",IF(JRF!V130=IFERROR(VLOOKUP(JRF!V130,$CH:$CH,1,0),0),"Product Code Required","NA")))))</f>
        <v/>
      </c>
      <c r="CK117" t="str">
        <f>IFERROR(IF(LEN('Journal Template'!F128)&gt;0,"",IF('Journal Template'!A128="","",IF(LEFT('Journal Template'!A128,1)=IFERROR(VLOOKUP(LEFT('Journal Template'!A128,1),Checks!$CF$2:$CF$5,1,0),0),"Product Code Required",IF('Journal Template'!D128="","",IF('Journal Template'!D128=IFERROR(VLOOKUP('Journal Template'!D128,Checks!$CH:$CH,1,0),0),"Product Code Required","NA"))))),"")</f>
        <v/>
      </c>
    </row>
    <row r="118" spans="14:89">
      <c r="N118" t="s">
        <v>1440</v>
      </c>
      <c r="O118" t="s">
        <v>1441</v>
      </c>
      <c r="P118" t="s">
        <v>386</v>
      </c>
      <c r="Q118" s="150" t="str">
        <f>IF(JRF!D131="","",IF(IFERROR(VLOOKUP(JRF!D131,Checks!N:P,3,0),0)="A","","Inactive account in Use"))</f>
        <v/>
      </c>
      <c r="R118" t="str">
        <f>IFERROR(IF('Journal Template'!C530="","",IF(IFERROR(VLOOKUP('Journal Template'!C530,Checks!N:P,3,0),0)="A","","Inactive account in Use")),"")</f>
        <v/>
      </c>
      <c r="S118" t="s">
        <v>1442</v>
      </c>
      <c r="T118" t="s">
        <v>386</v>
      </c>
      <c r="U118" t="s">
        <v>68</v>
      </c>
      <c r="V118" s="150" t="str">
        <f>IF(JRF!C131="","",IF(IFERROR(VLOOKUP(JRF!C131,Checks!S:U,3,0),0)="A","Entry with System fund Dept",""))</f>
        <v/>
      </c>
      <c r="W118" t="str">
        <f>IFERROR(IF('Journal Template'!D530="","",IF(IFERROR(VLOOKUP('Journal Template'!D530,Checks!S:U,3,0),0)="A","Entry with System fund Dept","")),"")</f>
        <v/>
      </c>
      <c r="X118" t="s">
        <v>1443</v>
      </c>
      <c r="Y118" t="s">
        <v>386</v>
      </c>
      <c r="Z118" t="s">
        <v>1444</v>
      </c>
      <c r="AA118" t="s">
        <v>391</v>
      </c>
      <c r="AB118" t="s">
        <v>125</v>
      </c>
      <c r="AC118" s="150" t="str">
        <f>IFERROR(IF(JRF!C131="","",IF(AND(VLOOKUP(JRF!C131,X:AA,4,0)=JRF!B131,VLOOKUP(JRF!C131,X:Y,2,0)="A"),"","Inactive Dept Combo Error")),"Inactive Dept Combo Error")</f>
        <v/>
      </c>
      <c r="AD118" t="str">
        <f>IFERROR(IF('Journal Template'!D530="","",IF(AND(VLOOKUP('Journal Template'!D530,X:AA,4,0)='Journal Template'!A530,VLOOKUP('Journal Template'!D530,X:Y,2,0)="A"),"","Inactive Dept Combo Error")),"")</f>
        <v/>
      </c>
      <c r="AK118" s="150" t="str">
        <f>IF(JRF!B131="","",IF(JRF!B131=IFERROR(VLOOKUP(JRF!B131,Checks!AI:AI,1,0),0),"Entry in Branch/Satellite BU's",""))</f>
        <v/>
      </c>
      <c r="AL118" t="str">
        <f>IFERROR(IF('Journal Template'!A530="","",IF('Journal Template'!A530=IFERROR(VLOOKUP('Journal Template'!A530,Checks!AI:AI,1,0),0),"Entry in Branch/Satellite BU's","")),"")</f>
        <v/>
      </c>
      <c r="AN118" t="str">
        <f>IFERROR(INDEX(Entities!A:A,MATCH(JRF!$Q131,Entities!C:C,0)),"")&amp;IFERROR(INDEX(Entities!A:A,MATCH(JRF!$Q131,Entities!D:D,0)),"")&amp;IFERROR(INDEX(Entities!A:A,MATCH(JRF!$Q131,Entities!E:E,0)),"")&amp;IFERROR(INDEX(Entities!A:A,MATCH(JRF!$Q131,Entities!F:F,0)),"")&amp;IFERROR(INDEX(Entities!A:A,MATCH(JRF!$Q131,Entities!G:G,0)),"")&amp;IFERROR(INDEX(Entities!A:A,MATCH(JRF!$Q131,Entities!H:H,0)),"")&amp;IFERROR(INDEX(Entities!A:A,MATCH(JRF!$Q131,Entities!I:I,0)),"")&amp;IFERROR(INDEX(Entities!A:A,MATCH(JRF!$Q131,Entities!J:J,0)),"")&amp;IFERROR(INDEX(Entities!A:A,MATCH(JRF!$Q131,Entities!K:K,0)),"")&amp;IFERROR(INDEX(Entities!A:A,MATCH(JRF!$Q131,Entities!L:L,0)),"")&amp;IFERROR(INDEX(Entities!A:A,MATCH(JRF!$Q131,Entities!M:M,0)),"")&amp;IFERROR(INDEX(Entities!A:A,MATCH(JRF!$Q131,Entities!N:N,0)),"")&amp;IFERROR(INDEX(Entities!A:A,MATCH(JRF!$Q131,Entities!O:O,0)),"")&amp;IFERROR(INDEX(Entities!A:A,MATCH(JRF!$Q131,Entities!P:P,0)),"")&amp;IFERROR(INDEX(Entities!A:A,MATCH(JRF!$Q131,Entities!Q:Q,0)),"")&amp;IFERROR(INDEX(Entities!A:A,MATCH(JRF!$Q131,Entities!R:R,0)),"")&amp;IFERROR(INDEX(Entities!A:A,MATCH(JRF!$Q131,Entities!S:S,0)),"")&amp;IFERROR(INDEX(Entities!A:A,MATCH(JRF!$Q131,Entities!T:T,0)),"")&amp;IFERROR(INDEX(Entities!A:A,MATCH(JRF!$Q131,Entities!U:U,0)),"")&amp;IFERROR(INDEX(Entities!A:A,MATCH(JRF!$Q131,Entities!V:V,0)),"")&amp;IFERROR(INDEX(Entities!A:A,MATCH(JRF!$Q131,Entities!W:W,0)),"")&amp;IFERROR(INDEX(Entities!A:A,MATCH(JRF!$Q131,Entities!X:X,0)),"")&amp;IFERROR(INDEX(Entities!A:A,MATCH(JRF!$Q131,Entities!Y:Y,0)),"")&amp;IFERROR(INDEX(Entities!A:A,MATCH(JRF!$Q131,Entities!Z:Z,0)),"")&amp;IFERROR(INDEX(Entities!A:A,MATCH(JRF!$Q131,Entities!AA:AA,0)),"")&amp;IFERROR(INDEX(Entities!A:A,MATCH(JRF!$Q131,Entities!AB:AB,0)),"")&amp;IFERROR(INDEX(Entities!A:A,MATCH(JRF!$Q131,Entities!AC:AC,0)),"")&amp;IFERROR(INDEX(Entities!A:A,MATCH(JRF!$Q131,Entities!AD:AD,0)),"")</f>
        <v/>
      </c>
      <c r="AO118" s="171" t="str">
        <f>IFERROR(INDEX(Entities!A:A,MATCH(JRF!$B131,Entities!C:C,0)),"")&amp;IFERROR(INDEX(Entities!A:A,MATCH(JRF!$B131,Entities!D:D,0)),"")&amp;IFERROR(INDEX(Entities!A:A,MATCH(JRF!$B131,Entities!E:E,0)),"")&amp;IFERROR(INDEX(Entities!A:A,MATCH(JRF!$B131,Entities!F:F,0)),"")&amp;IFERROR(INDEX(Entities!A:A,MATCH(JRF!$B131,Entities!G:G,0)),"")&amp;IFERROR(INDEX(Entities!A:A,MATCH(JRF!$B131,Entities!H:H,0)),"")&amp;IFERROR(INDEX(Entities!A:A,MATCH(JRF!$B131,Entities!I:I,0)),"")&amp;IFERROR(INDEX(Entities!A:A,MATCH(JRF!$B131,Entities!J:J,0)),"")&amp;IFERROR(INDEX(Entities!A:A,MATCH(JRF!$B131,Entities!K:K,0)),"")&amp;IFERROR(INDEX(Entities!A:A,MATCH(JRF!$B131,Entities!L:L,0)),"")&amp;IFERROR(INDEX(Entities!A:A,MATCH(JRF!$B131,Entities!M:M,0)),"")&amp;IFERROR(INDEX(Entities!A:A,MATCH(JRF!$B131,Entities!N:N,0)),"")&amp;IFERROR(INDEX(Entities!A:A,MATCH(JRF!$B131,Entities!O:O,0)),"")&amp;IFERROR(INDEX(Entities!A:A,MATCH(JRF!$B131,Entities!P:P,0)),"")&amp;IFERROR(INDEX(Entities!A:A,MATCH(JRF!$B131,Entities!Q:Q,0)),"")&amp;IFERROR(INDEX(Entities!A:A,MATCH(JRF!$B131,Entities!R:R,0)),"")&amp;IFERROR(INDEX(Entities!A:A,MATCH(JRF!$B131,Entities!S:S,0)),"")&amp;IFERROR(INDEX(Entities!A:A,MATCH(JRF!$B131,Entities!T:T,0)),"")&amp;IFERROR(INDEX(Entities!A:A,MATCH(JRF!$B131,Entities!U:U,0)),"")&amp;IFERROR(INDEX(Entities!A:A,MATCH(JRF!$B131,Entities!V:V,0)),"")&amp;IFERROR(INDEX(Entities!A:A,MATCH(JRF!$B131,Entities!W:W,0)),"")&amp;IFERROR(INDEX(Entities!A:A,MATCH(JRF!$B131,Entities!X:X,0)),"")&amp;IFERROR(INDEX(Entities!A:A,MATCH(JRF!$B131,Entities!Y:Y,0)),"")&amp;IFERROR(INDEX(Entities!A:A,MATCH(JRF!$B131,Entities!Z:Z,0)),"")&amp;IFERROR(INDEX(Entities!A:A,MATCH(JRF!$B131,Entities!AA:AA,0)),"")&amp;IFERROR(INDEX(Entities!A:A,MATCH(JRF!$B131,Entities!AB:AB,0)),"")&amp;IFERROR(INDEX(Entities!A:A,MATCH(JRF!$B131,Entities!AC:AC,0)),"")&amp;IFERROR(INDEX(Entities!A:A,MATCH(JRF!$B131,Entities!AD:AD,0)),"")</f>
        <v/>
      </c>
      <c r="AP118" s="171" t="str">
        <f>IF(JRF!B131=JRF!Q131,"",JRF!Q131&amp;JRF!B131)</f>
        <v/>
      </c>
      <c r="AQ118" s="171" t="str">
        <f>IF(OR(JRF!B131="",JRF!Q131="",Checks!AN118="",Checks!AO118=""),"",IF(OR(JRF!B131=JRF!Q131,Checks!AN118=Checks!AO118),"Legal Entity/BU is same",IF(AN118&amp;AO118=IFERROR(VLOOKUP(AN118&amp;AO118,'Intercompany Master'!X:X,1,0),0),"Intercompany Agreement Exist","Intercompany Agreement Required")))</f>
        <v/>
      </c>
      <c r="AR118" t="str" cm="1">
        <f t="array" ref="AR118">IF("Intercompany Agreement Exist"=VLOOKUP(JRF!Q131&amp;JRF!B131,Checks!AP:AQ,2,0),VLOOKUP(Checks!AN118&amp;Checks!AO118,'Intercompany Master'!X:AN,{2,3,4,5,6,7,8,9,10,11,12,13,14,15,16,17},0),"")</f>
        <v/>
      </c>
      <c r="AS118" s="170"/>
      <c r="AU118" s="170"/>
      <c r="CI118" t="str">
        <f>IF(JRF!F131&gt;0,"",IF(JRF!B131="","",IF(LEFT(JRF!B131,1)=IFERROR(VLOOKUP(LEFT(JRF!B131,1),$CF$2:$CF$5,1,0),0),"Product Code Required",IF(JRF!C131="","",IF(JRF!C131=IFERROR(VLOOKUP(JRF!C131,$CH:$CH,1,0),0),"Product Code Required","NA")))))</f>
        <v/>
      </c>
      <c r="CJ118" t="str">
        <f>IF(JRF!AV131&gt;0,"",IF(JRF!Q131="","",IF(LEFT(JRF!Q131,1)=IFERROR(VLOOKUP(LEFT(JRF!Q131,1),$CF$2:$CF$5,1,0),0),"Product Code Required",IF(JRF!V131="","",IF(JRF!V131=IFERROR(VLOOKUP(JRF!V131,$CH:$CH,1,0),0),"Product Code Required","NA")))))</f>
        <v/>
      </c>
      <c r="CK118" t="str">
        <f>IFERROR(IF(LEN('Journal Template'!F129)&gt;0,"",IF('Journal Template'!A129="","",IF(LEFT('Journal Template'!A129,1)=IFERROR(VLOOKUP(LEFT('Journal Template'!A129,1),Checks!$CF$2:$CF$5,1,0),0),"Product Code Required",IF('Journal Template'!D129="","",IF('Journal Template'!D129=IFERROR(VLOOKUP('Journal Template'!D129,Checks!$CH:$CH,1,0),0),"Product Code Required","NA"))))),"")</f>
        <v/>
      </c>
    </row>
    <row r="119" spans="14:89">
      <c r="N119" t="s">
        <v>1445</v>
      </c>
      <c r="O119" t="s">
        <v>1446</v>
      </c>
      <c r="P119" t="s">
        <v>386</v>
      </c>
      <c r="Q119" s="150" t="str">
        <f>IF(JRF!D132="","",IF(IFERROR(VLOOKUP(JRF!D132,Checks!N:P,3,0),0)="A","","Inactive account in Use"))</f>
        <v/>
      </c>
      <c r="R119" t="str">
        <f>IFERROR(IF('Journal Template'!C531="","",IF(IFERROR(VLOOKUP('Journal Template'!C531,Checks!N:P,3,0),0)="A","","Inactive account in Use")),"")</f>
        <v/>
      </c>
      <c r="S119" t="s">
        <v>1447</v>
      </c>
      <c r="T119" t="s">
        <v>386</v>
      </c>
      <c r="U119" t="s">
        <v>68</v>
      </c>
      <c r="V119" s="150" t="str">
        <f>IF(JRF!C132="","",IF(IFERROR(VLOOKUP(JRF!C132,Checks!S:U,3,0),0)="A","Entry with System fund Dept",""))</f>
        <v/>
      </c>
      <c r="W119" t="str">
        <f>IFERROR(IF('Journal Template'!D531="","",IF(IFERROR(VLOOKUP('Journal Template'!D531,Checks!S:U,3,0),0)="A","Entry with System fund Dept","")),"")</f>
        <v/>
      </c>
      <c r="X119" t="s">
        <v>1448</v>
      </c>
      <c r="Y119" t="s">
        <v>386</v>
      </c>
      <c r="Z119" t="s">
        <v>1449</v>
      </c>
      <c r="AA119" t="s">
        <v>391</v>
      </c>
      <c r="AB119" t="s">
        <v>125</v>
      </c>
      <c r="AC119" s="150" t="str">
        <f>IFERROR(IF(JRF!C132="","",IF(AND(VLOOKUP(JRF!C132,X:AA,4,0)=JRF!B132,VLOOKUP(JRF!C132,X:Y,2,0)="A"),"","Inactive Dept Combo Error")),"Inactive Dept Combo Error")</f>
        <v/>
      </c>
      <c r="AD119" t="str">
        <f>IFERROR(IF('Journal Template'!D531="","",IF(AND(VLOOKUP('Journal Template'!D531,X:AA,4,0)='Journal Template'!A531,VLOOKUP('Journal Template'!D531,X:Y,2,0)="A"),"","Inactive Dept Combo Error")),"")</f>
        <v/>
      </c>
      <c r="AK119" s="150" t="str">
        <f>IF(JRF!B132="","",IF(JRF!B132=IFERROR(VLOOKUP(JRF!B132,Checks!AI:AI,1,0),0),"Entry in Branch/Satellite BU's",""))</f>
        <v/>
      </c>
      <c r="AL119" t="str">
        <f>IFERROR(IF('Journal Template'!A531="","",IF('Journal Template'!A531=IFERROR(VLOOKUP('Journal Template'!A531,Checks!AI:AI,1,0),0),"Entry in Branch/Satellite BU's","")),"")</f>
        <v/>
      </c>
      <c r="AN119" t="str">
        <f>IFERROR(INDEX(Entities!A:A,MATCH(JRF!$Q132,Entities!C:C,0)),"")&amp;IFERROR(INDEX(Entities!A:A,MATCH(JRF!$Q132,Entities!D:D,0)),"")&amp;IFERROR(INDEX(Entities!A:A,MATCH(JRF!$Q132,Entities!E:E,0)),"")&amp;IFERROR(INDEX(Entities!A:A,MATCH(JRF!$Q132,Entities!F:F,0)),"")&amp;IFERROR(INDEX(Entities!A:A,MATCH(JRF!$Q132,Entities!G:G,0)),"")&amp;IFERROR(INDEX(Entities!A:A,MATCH(JRF!$Q132,Entities!H:H,0)),"")&amp;IFERROR(INDEX(Entities!A:A,MATCH(JRF!$Q132,Entities!I:I,0)),"")&amp;IFERROR(INDEX(Entities!A:A,MATCH(JRF!$Q132,Entities!J:J,0)),"")&amp;IFERROR(INDEX(Entities!A:A,MATCH(JRF!$Q132,Entities!K:K,0)),"")&amp;IFERROR(INDEX(Entities!A:A,MATCH(JRF!$Q132,Entities!L:L,0)),"")&amp;IFERROR(INDEX(Entities!A:A,MATCH(JRF!$Q132,Entities!M:M,0)),"")&amp;IFERROR(INDEX(Entities!A:A,MATCH(JRF!$Q132,Entities!N:N,0)),"")&amp;IFERROR(INDEX(Entities!A:A,MATCH(JRF!$Q132,Entities!O:O,0)),"")&amp;IFERROR(INDEX(Entities!A:A,MATCH(JRF!$Q132,Entities!P:P,0)),"")&amp;IFERROR(INDEX(Entities!A:A,MATCH(JRF!$Q132,Entities!Q:Q,0)),"")&amp;IFERROR(INDEX(Entities!A:A,MATCH(JRF!$Q132,Entities!R:R,0)),"")&amp;IFERROR(INDEX(Entities!A:A,MATCH(JRF!$Q132,Entities!S:S,0)),"")&amp;IFERROR(INDEX(Entities!A:A,MATCH(JRF!$Q132,Entities!T:T,0)),"")&amp;IFERROR(INDEX(Entities!A:A,MATCH(JRF!$Q132,Entities!U:U,0)),"")&amp;IFERROR(INDEX(Entities!A:A,MATCH(JRF!$Q132,Entities!V:V,0)),"")&amp;IFERROR(INDEX(Entities!A:A,MATCH(JRF!$Q132,Entities!W:W,0)),"")&amp;IFERROR(INDEX(Entities!A:A,MATCH(JRF!$Q132,Entities!X:X,0)),"")&amp;IFERROR(INDEX(Entities!A:A,MATCH(JRF!$Q132,Entities!Y:Y,0)),"")&amp;IFERROR(INDEX(Entities!A:A,MATCH(JRF!$Q132,Entities!Z:Z,0)),"")&amp;IFERROR(INDEX(Entities!A:A,MATCH(JRF!$Q132,Entities!AA:AA,0)),"")&amp;IFERROR(INDEX(Entities!A:A,MATCH(JRF!$Q132,Entities!AB:AB,0)),"")&amp;IFERROR(INDEX(Entities!A:A,MATCH(JRF!$Q132,Entities!AC:AC,0)),"")&amp;IFERROR(INDEX(Entities!A:A,MATCH(JRF!$Q132,Entities!AD:AD,0)),"")</f>
        <v/>
      </c>
      <c r="AO119" s="171" t="str">
        <f>IFERROR(INDEX(Entities!A:A,MATCH(JRF!$B132,Entities!C:C,0)),"")&amp;IFERROR(INDEX(Entities!A:A,MATCH(JRF!$B132,Entities!D:D,0)),"")&amp;IFERROR(INDEX(Entities!A:A,MATCH(JRF!$B132,Entities!E:E,0)),"")&amp;IFERROR(INDEX(Entities!A:A,MATCH(JRF!$B132,Entities!F:F,0)),"")&amp;IFERROR(INDEX(Entities!A:A,MATCH(JRF!$B132,Entities!G:G,0)),"")&amp;IFERROR(INDEX(Entities!A:A,MATCH(JRF!$B132,Entities!H:H,0)),"")&amp;IFERROR(INDEX(Entities!A:A,MATCH(JRF!$B132,Entities!I:I,0)),"")&amp;IFERROR(INDEX(Entities!A:A,MATCH(JRF!$B132,Entities!J:J,0)),"")&amp;IFERROR(INDEX(Entities!A:A,MATCH(JRF!$B132,Entities!K:K,0)),"")&amp;IFERROR(INDEX(Entities!A:A,MATCH(JRF!$B132,Entities!L:L,0)),"")&amp;IFERROR(INDEX(Entities!A:A,MATCH(JRF!$B132,Entities!M:M,0)),"")&amp;IFERROR(INDEX(Entities!A:A,MATCH(JRF!$B132,Entities!N:N,0)),"")&amp;IFERROR(INDEX(Entities!A:A,MATCH(JRF!$B132,Entities!O:O,0)),"")&amp;IFERROR(INDEX(Entities!A:A,MATCH(JRF!$B132,Entities!P:P,0)),"")&amp;IFERROR(INDEX(Entities!A:A,MATCH(JRF!$B132,Entities!Q:Q,0)),"")&amp;IFERROR(INDEX(Entities!A:A,MATCH(JRF!$B132,Entities!R:R,0)),"")&amp;IFERROR(INDEX(Entities!A:A,MATCH(JRF!$B132,Entities!S:S,0)),"")&amp;IFERROR(INDEX(Entities!A:A,MATCH(JRF!$B132,Entities!T:T,0)),"")&amp;IFERROR(INDEX(Entities!A:A,MATCH(JRF!$B132,Entities!U:U,0)),"")&amp;IFERROR(INDEX(Entities!A:A,MATCH(JRF!$B132,Entities!V:V,0)),"")&amp;IFERROR(INDEX(Entities!A:A,MATCH(JRF!$B132,Entities!W:W,0)),"")&amp;IFERROR(INDEX(Entities!A:A,MATCH(JRF!$B132,Entities!X:X,0)),"")&amp;IFERROR(INDEX(Entities!A:A,MATCH(JRF!$B132,Entities!Y:Y,0)),"")&amp;IFERROR(INDEX(Entities!A:A,MATCH(JRF!$B132,Entities!Z:Z,0)),"")&amp;IFERROR(INDEX(Entities!A:A,MATCH(JRF!$B132,Entities!AA:AA,0)),"")&amp;IFERROR(INDEX(Entities!A:A,MATCH(JRF!$B132,Entities!AB:AB,0)),"")&amp;IFERROR(INDEX(Entities!A:A,MATCH(JRF!$B132,Entities!AC:AC,0)),"")&amp;IFERROR(INDEX(Entities!A:A,MATCH(JRF!$B132,Entities!AD:AD,0)),"")</f>
        <v/>
      </c>
      <c r="AP119" s="171" t="str">
        <f>IF(JRF!B132=JRF!Q132,"",JRF!Q132&amp;JRF!B132)</f>
        <v/>
      </c>
      <c r="AQ119" s="171" t="str">
        <f>IF(OR(JRF!B132="",JRF!Q132="",Checks!AN119="",Checks!AO119=""),"",IF(OR(JRF!B132=JRF!Q132,Checks!AN119=Checks!AO119),"Legal Entity/BU is same",IF(AN119&amp;AO119=IFERROR(VLOOKUP(AN119&amp;AO119,'Intercompany Master'!X:X,1,0),0),"Intercompany Agreement Exist","Intercompany Agreement Required")))</f>
        <v/>
      </c>
      <c r="AR119" t="str" cm="1">
        <f t="array" ref="AR119">IF("Intercompany Agreement Exist"=VLOOKUP(JRF!Q132&amp;JRF!B132,Checks!AP:AQ,2,0),VLOOKUP(Checks!AN119&amp;Checks!AO119,'Intercompany Master'!X:AN,{2,3,4,5,6,7,8,9,10,11,12,13,14,15,16,17},0),"")</f>
        <v/>
      </c>
      <c r="AS119" s="170"/>
      <c r="AU119" s="170"/>
      <c r="CI119" t="str">
        <f>IF(JRF!F132&gt;0,"",IF(JRF!B132="","",IF(LEFT(JRF!B132,1)=IFERROR(VLOOKUP(LEFT(JRF!B132,1),$CF$2:$CF$5,1,0),0),"Product Code Required",IF(JRF!C132="","",IF(JRF!C132=IFERROR(VLOOKUP(JRF!C132,$CH:$CH,1,0),0),"Product Code Required","NA")))))</f>
        <v/>
      </c>
      <c r="CJ119" t="str">
        <f>IF(JRF!AV132&gt;0,"",IF(JRF!Q132="","",IF(LEFT(JRF!Q132,1)=IFERROR(VLOOKUP(LEFT(JRF!Q132,1),$CF$2:$CF$5,1,0),0),"Product Code Required",IF(JRF!V132="","",IF(JRF!V132=IFERROR(VLOOKUP(JRF!V132,$CH:$CH,1,0),0),"Product Code Required","NA")))))</f>
        <v/>
      </c>
      <c r="CK119" t="str">
        <f>IFERROR(IF(LEN('Journal Template'!F130)&gt;0,"",IF('Journal Template'!A130="","",IF(LEFT('Journal Template'!A130,1)=IFERROR(VLOOKUP(LEFT('Journal Template'!A130,1),Checks!$CF$2:$CF$5,1,0),0),"Product Code Required",IF('Journal Template'!D130="","",IF('Journal Template'!D130=IFERROR(VLOOKUP('Journal Template'!D130,Checks!$CH:$CH,1,0),0),"Product Code Required","NA"))))),"")</f>
        <v/>
      </c>
    </row>
    <row r="120" spans="14:89">
      <c r="N120" t="s">
        <v>1450</v>
      </c>
      <c r="O120" t="s">
        <v>1451</v>
      </c>
      <c r="P120" t="s">
        <v>386</v>
      </c>
      <c r="Q120" s="150" t="str">
        <f>IF(JRF!D133="","",IF(IFERROR(VLOOKUP(JRF!D133,Checks!N:P,3,0),0)="A","","Inactive account in Use"))</f>
        <v/>
      </c>
      <c r="R120" t="str">
        <f>IFERROR(IF('Journal Template'!C532="","",IF(IFERROR(VLOOKUP('Journal Template'!C532,Checks!N:P,3,0),0)="A","","Inactive account in Use")),"")</f>
        <v/>
      </c>
      <c r="S120" t="s">
        <v>1452</v>
      </c>
      <c r="T120" t="s">
        <v>386</v>
      </c>
      <c r="U120" t="s">
        <v>68</v>
      </c>
      <c r="V120" s="150" t="str">
        <f>IF(JRF!C133="","",IF(IFERROR(VLOOKUP(JRF!C133,Checks!S:U,3,0),0)="A","Entry with System fund Dept",""))</f>
        <v/>
      </c>
      <c r="W120" t="str">
        <f>IFERROR(IF('Journal Template'!D532="","",IF(IFERROR(VLOOKUP('Journal Template'!D532,Checks!S:U,3,0),0)="A","Entry with System fund Dept","")),"")</f>
        <v/>
      </c>
      <c r="X120" t="s">
        <v>1453</v>
      </c>
      <c r="Y120" t="s">
        <v>386</v>
      </c>
      <c r="Z120" t="s">
        <v>1454</v>
      </c>
      <c r="AA120" t="s">
        <v>391</v>
      </c>
      <c r="AB120" t="s">
        <v>125</v>
      </c>
      <c r="AC120" s="150" t="str">
        <f>IFERROR(IF(JRF!C133="","",IF(AND(VLOOKUP(JRF!C133,X:AA,4,0)=JRF!B133,VLOOKUP(JRF!C133,X:Y,2,0)="A"),"","Inactive Dept Combo Error")),"Inactive Dept Combo Error")</f>
        <v/>
      </c>
      <c r="AD120" t="str">
        <f>IFERROR(IF('Journal Template'!D532="","",IF(AND(VLOOKUP('Journal Template'!D532,X:AA,4,0)='Journal Template'!A532,VLOOKUP('Journal Template'!D532,X:Y,2,0)="A"),"","Inactive Dept Combo Error")),"")</f>
        <v/>
      </c>
      <c r="AK120" s="150" t="str">
        <f>IF(JRF!B133="","",IF(JRF!B133=IFERROR(VLOOKUP(JRF!B133,Checks!AI:AI,1,0),0),"Entry in Branch/Satellite BU's",""))</f>
        <v/>
      </c>
      <c r="AL120" t="str">
        <f>IFERROR(IF('Journal Template'!A532="","",IF('Journal Template'!A532=IFERROR(VLOOKUP('Journal Template'!A532,Checks!AI:AI,1,0),0),"Entry in Branch/Satellite BU's","")),"")</f>
        <v/>
      </c>
      <c r="AN120" t="str">
        <f>IFERROR(INDEX(Entities!A:A,MATCH(JRF!$Q133,Entities!C:C,0)),"")&amp;IFERROR(INDEX(Entities!A:A,MATCH(JRF!$Q133,Entities!D:D,0)),"")&amp;IFERROR(INDEX(Entities!A:A,MATCH(JRF!$Q133,Entities!E:E,0)),"")&amp;IFERROR(INDEX(Entities!A:A,MATCH(JRF!$Q133,Entities!F:F,0)),"")&amp;IFERROR(INDEX(Entities!A:A,MATCH(JRF!$Q133,Entities!G:G,0)),"")&amp;IFERROR(INDEX(Entities!A:A,MATCH(JRF!$Q133,Entities!H:H,0)),"")&amp;IFERROR(INDEX(Entities!A:A,MATCH(JRF!$Q133,Entities!I:I,0)),"")&amp;IFERROR(INDEX(Entities!A:A,MATCH(JRF!$Q133,Entities!J:J,0)),"")&amp;IFERROR(INDEX(Entities!A:A,MATCH(JRF!$Q133,Entities!K:K,0)),"")&amp;IFERROR(INDEX(Entities!A:A,MATCH(JRF!$Q133,Entities!L:L,0)),"")&amp;IFERROR(INDEX(Entities!A:A,MATCH(JRF!$Q133,Entities!M:M,0)),"")&amp;IFERROR(INDEX(Entities!A:A,MATCH(JRF!$Q133,Entities!N:N,0)),"")&amp;IFERROR(INDEX(Entities!A:A,MATCH(JRF!$Q133,Entities!O:O,0)),"")&amp;IFERROR(INDEX(Entities!A:A,MATCH(JRF!$Q133,Entities!P:P,0)),"")&amp;IFERROR(INDEX(Entities!A:A,MATCH(JRF!$Q133,Entities!Q:Q,0)),"")&amp;IFERROR(INDEX(Entities!A:A,MATCH(JRF!$Q133,Entities!R:R,0)),"")&amp;IFERROR(INDEX(Entities!A:A,MATCH(JRF!$Q133,Entities!S:S,0)),"")&amp;IFERROR(INDEX(Entities!A:A,MATCH(JRF!$Q133,Entities!T:T,0)),"")&amp;IFERROR(INDEX(Entities!A:A,MATCH(JRF!$Q133,Entities!U:U,0)),"")&amp;IFERROR(INDEX(Entities!A:A,MATCH(JRF!$Q133,Entities!V:V,0)),"")&amp;IFERROR(INDEX(Entities!A:A,MATCH(JRF!$Q133,Entities!W:W,0)),"")&amp;IFERROR(INDEX(Entities!A:A,MATCH(JRF!$Q133,Entities!X:X,0)),"")&amp;IFERROR(INDEX(Entities!A:A,MATCH(JRF!$Q133,Entities!Y:Y,0)),"")&amp;IFERROR(INDEX(Entities!A:A,MATCH(JRF!$Q133,Entities!Z:Z,0)),"")&amp;IFERROR(INDEX(Entities!A:A,MATCH(JRF!$Q133,Entities!AA:AA,0)),"")&amp;IFERROR(INDEX(Entities!A:A,MATCH(JRF!$Q133,Entities!AB:AB,0)),"")&amp;IFERROR(INDEX(Entities!A:A,MATCH(JRF!$Q133,Entities!AC:AC,0)),"")&amp;IFERROR(INDEX(Entities!A:A,MATCH(JRF!$Q133,Entities!AD:AD,0)),"")</f>
        <v/>
      </c>
      <c r="AO120" s="171" t="str">
        <f>IFERROR(INDEX(Entities!A:A,MATCH(JRF!$B133,Entities!C:C,0)),"")&amp;IFERROR(INDEX(Entities!A:A,MATCH(JRF!$B133,Entities!D:D,0)),"")&amp;IFERROR(INDEX(Entities!A:A,MATCH(JRF!$B133,Entities!E:E,0)),"")&amp;IFERROR(INDEX(Entities!A:A,MATCH(JRF!$B133,Entities!F:F,0)),"")&amp;IFERROR(INDEX(Entities!A:A,MATCH(JRF!$B133,Entities!G:G,0)),"")&amp;IFERROR(INDEX(Entities!A:A,MATCH(JRF!$B133,Entities!H:H,0)),"")&amp;IFERROR(INDEX(Entities!A:A,MATCH(JRF!$B133,Entities!I:I,0)),"")&amp;IFERROR(INDEX(Entities!A:A,MATCH(JRF!$B133,Entities!J:J,0)),"")&amp;IFERROR(INDEX(Entities!A:A,MATCH(JRF!$B133,Entities!K:K,0)),"")&amp;IFERROR(INDEX(Entities!A:A,MATCH(JRF!$B133,Entities!L:L,0)),"")&amp;IFERROR(INDEX(Entities!A:A,MATCH(JRF!$B133,Entities!M:M,0)),"")&amp;IFERROR(INDEX(Entities!A:A,MATCH(JRF!$B133,Entities!N:N,0)),"")&amp;IFERROR(INDEX(Entities!A:A,MATCH(JRF!$B133,Entities!O:O,0)),"")&amp;IFERROR(INDEX(Entities!A:A,MATCH(JRF!$B133,Entities!P:P,0)),"")&amp;IFERROR(INDEX(Entities!A:A,MATCH(JRF!$B133,Entities!Q:Q,0)),"")&amp;IFERROR(INDEX(Entities!A:A,MATCH(JRF!$B133,Entities!R:R,0)),"")&amp;IFERROR(INDEX(Entities!A:A,MATCH(JRF!$B133,Entities!S:S,0)),"")&amp;IFERROR(INDEX(Entities!A:A,MATCH(JRF!$B133,Entities!T:T,0)),"")&amp;IFERROR(INDEX(Entities!A:A,MATCH(JRF!$B133,Entities!U:U,0)),"")&amp;IFERROR(INDEX(Entities!A:A,MATCH(JRF!$B133,Entities!V:V,0)),"")&amp;IFERROR(INDEX(Entities!A:A,MATCH(JRF!$B133,Entities!W:W,0)),"")&amp;IFERROR(INDEX(Entities!A:A,MATCH(JRF!$B133,Entities!X:X,0)),"")&amp;IFERROR(INDEX(Entities!A:A,MATCH(JRF!$B133,Entities!Y:Y,0)),"")&amp;IFERROR(INDEX(Entities!A:A,MATCH(JRF!$B133,Entities!Z:Z,0)),"")&amp;IFERROR(INDEX(Entities!A:A,MATCH(JRF!$B133,Entities!AA:AA,0)),"")&amp;IFERROR(INDEX(Entities!A:A,MATCH(JRF!$B133,Entities!AB:AB,0)),"")&amp;IFERROR(INDEX(Entities!A:A,MATCH(JRF!$B133,Entities!AC:AC,0)),"")&amp;IFERROR(INDEX(Entities!A:A,MATCH(JRF!$B133,Entities!AD:AD,0)),"")</f>
        <v/>
      </c>
      <c r="AP120" s="171" t="str">
        <f>IF(JRF!B133=JRF!Q133,"",JRF!Q133&amp;JRF!B133)</f>
        <v/>
      </c>
      <c r="AQ120" s="171" t="str">
        <f>IF(OR(JRF!B133="",JRF!Q133="",Checks!AN120="",Checks!AO120=""),"",IF(OR(JRF!B133=JRF!Q133,Checks!AN120=Checks!AO120),"Legal Entity/BU is same",IF(AN120&amp;AO120=IFERROR(VLOOKUP(AN120&amp;AO120,'Intercompany Master'!X:X,1,0),0),"Intercompany Agreement Exist","Intercompany Agreement Required")))</f>
        <v/>
      </c>
      <c r="AR120" t="str" cm="1">
        <f t="array" ref="AR120">IF("Intercompany Agreement Exist"=VLOOKUP(JRF!Q133&amp;JRF!B133,Checks!AP:AQ,2,0),VLOOKUP(Checks!AN120&amp;Checks!AO120,'Intercompany Master'!X:AN,{2,3,4,5,6,7,8,9,10,11,12,13,14,15,16,17},0),"")</f>
        <v/>
      </c>
      <c r="AS120" s="170"/>
      <c r="AU120" s="170"/>
      <c r="CI120" t="str">
        <f>IF(JRF!F133&gt;0,"",IF(JRF!B133="","",IF(LEFT(JRF!B133,1)=IFERROR(VLOOKUP(LEFT(JRF!B133,1),$CF$2:$CF$5,1,0),0),"Product Code Required",IF(JRF!C133="","",IF(JRF!C133=IFERROR(VLOOKUP(JRF!C133,$CH:$CH,1,0),0),"Product Code Required","NA")))))</f>
        <v/>
      </c>
      <c r="CJ120" t="str">
        <f>IF(JRF!AV133&gt;0,"",IF(JRF!Q133="","",IF(LEFT(JRF!Q133,1)=IFERROR(VLOOKUP(LEFT(JRF!Q133,1),$CF$2:$CF$5,1,0),0),"Product Code Required",IF(JRF!V133="","",IF(JRF!V133=IFERROR(VLOOKUP(JRF!V133,$CH:$CH,1,0),0),"Product Code Required","NA")))))</f>
        <v/>
      </c>
      <c r="CK120" t="str">
        <f>IFERROR(IF(LEN('Journal Template'!F131)&gt;0,"",IF('Journal Template'!A131="","",IF(LEFT('Journal Template'!A131,1)=IFERROR(VLOOKUP(LEFT('Journal Template'!A131,1),Checks!$CF$2:$CF$5,1,0),0),"Product Code Required",IF('Journal Template'!D131="","",IF('Journal Template'!D131=IFERROR(VLOOKUP('Journal Template'!D131,Checks!$CH:$CH,1,0),0),"Product Code Required","NA"))))),"")</f>
        <v/>
      </c>
    </row>
    <row r="121" spans="14:89">
      <c r="N121" t="s">
        <v>1455</v>
      </c>
      <c r="O121" t="s">
        <v>1456</v>
      </c>
      <c r="P121" t="s">
        <v>386</v>
      </c>
      <c r="Q121" s="150" t="str">
        <f>IF(JRF!D134="","",IF(IFERROR(VLOOKUP(JRF!D134,Checks!N:P,3,0),0)="A","","Inactive account in Use"))</f>
        <v/>
      </c>
      <c r="R121" t="str">
        <f>IFERROR(IF('Journal Template'!C533="","",IF(IFERROR(VLOOKUP('Journal Template'!C533,Checks!N:P,3,0),0)="A","","Inactive account in Use")),"")</f>
        <v/>
      </c>
      <c r="S121" t="s">
        <v>1457</v>
      </c>
      <c r="T121" t="s">
        <v>386</v>
      </c>
      <c r="U121" t="s">
        <v>68</v>
      </c>
      <c r="V121" s="150" t="str">
        <f>IF(JRF!C134="","",IF(IFERROR(VLOOKUP(JRF!C134,Checks!S:U,3,0),0)="A","Entry with System fund Dept",""))</f>
        <v/>
      </c>
      <c r="W121" t="str">
        <f>IFERROR(IF('Journal Template'!D533="","",IF(IFERROR(VLOOKUP('Journal Template'!D533,Checks!S:U,3,0),0)="A","Entry with System fund Dept","")),"")</f>
        <v/>
      </c>
      <c r="X121" t="s">
        <v>1458</v>
      </c>
      <c r="Y121" t="s">
        <v>386</v>
      </c>
      <c r="Z121" t="s">
        <v>1459</v>
      </c>
      <c r="AA121" t="s">
        <v>391</v>
      </c>
      <c r="AB121" t="s">
        <v>125</v>
      </c>
      <c r="AC121" s="150" t="str">
        <f>IFERROR(IF(JRF!C134="","",IF(AND(VLOOKUP(JRF!C134,X:AA,4,0)=JRF!B134,VLOOKUP(JRF!C134,X:Y,2,0)="A"),"","Inactive Dept Combo Error")),"Inactive Dept Combo Error")</f>
        <v/>
      </c>
      <c r="AD121" t="str">
        <f>IFERROR(IF('Journal Template'!D533="","",IF(AND(VLOOKUP('Journal Template'!D533,X:AA,4,0)='Journal Template'!A533,VLOOKUP('Journal Template'!D533,X:Y,2,0)="A"),"","Inactive Dept Combo Error")),"")</f>
        <v/>
      </c>
      <c r="AK121" s="150" t="str">
        <f>IF(JRF!B134="","",IF(JRF!B134=IFERROR(VLOOKUP(JRF!B134,Checks!AI:AI,1,0),0),"Entry in Branch/Satellite BU's",""))</f>
        <v/>
      </c>
      <c r="AL121" t="str">
        <f>IFERROR(IF('Journal Template'!A533="","",IF('Journal Template'!A533=IFERROR(VLOOKUP('Journal Template'!A533,Checks!AI:AI,1,0),0),"Entry in Branch/Satellite BU's","")),"")</f>
        <v/>
      </c>
      <c r="AN121" t="str">
        <f>IFERROR(INDEX(Entities!A:A,MATCH(JRF!$Q134,Entities!C:C,0)),"")&amp;IFERROR(INDEX(Entities!A:A,MATCH(JRF!$Q134,Entities!D:D,0)),"")&amp;IFERROR(INDEX(Entities!A:A,MATCH(JRF!$Q134,Entities!E:E,0)),"")&amp;IFERROR(INDEX(Entities!A:A,MATCH(JRF!$Q134,Entities!F:F,0)),"")&amp;IFERROR(INDEX(Entities!A:A,MATCH(JRF!$Q134,Entities!G:G,0)),"")&amp;IFERROR(INDEX(Entities!A:A,MATCH(JRF!$Q134,Entities!H:H,0)),"")&amp;IFERROR(INDEX(Entities!A:A,MATCH(JRF!$Q134,Entities!I:I,0)),"")&amp;IFERROR(INDEX(Entities!A:A,MATCH(JRF!$Q134,Entities!J:J,0)),"")&amp;IFERROR(INDEX(Entities!A:A,MATCH(JRF!$Q134,Entities!K:K,0)),"")&amp;IFERROR(INDEX(Entities!A:A,MATCH(JRF!$Q134,Entities!L:L,0)),"")&amp;IFERROR(INDEX(Entities!A:A,MATCH(JRF!$Q134,Entities!M:M,0)),"")&amp;IFERROR(INDEX(Entities!A:A,MATCH(JRF!$Q134,Entities!N:N,0)),"")&amp;IFERROR(INDEX(Entities!A:A,MATCH(JRF!$Q134,Entities!O:O,0)),"")&amp;IFERROR(INDEX(Entities!A:A,MATCH(JRF!$Q134,Entities!P:P,0)),"")&amp;IFERROR(INDEX(Entities!A:A,MATCH(JRF!$Q134,Entities!Q:Q,0)),"")&amp;IFERROR(INDEX(Entities!A:A,MATCH(JRF!$Q134,Entities!R:R,0)),"")&amp;IFERROR(INDEX(Entities!A:A,MATCH(JRF!$Q134,Entities!S:S,0)),"")&amp;IFERROR(INDEX(Entities!A:A,MATCH(JRF!$Q134,Entities!T:T,0)),"")&amp;IFERROR(INDEX(Entities!A:A,MATCH(JRF!$Q134,Entities!U:U,0)),"")&amp;IFERROR(INDEX(Entities!A:A,MATCH(JRF!$Q134,Entities!V:V,0)),"")&amp;IFERROR(INDEX(Entities!A:A,MATCH(JRF!$Q134,Entities!W:W,0)),"")&amp;IFERROR(INDEX(Entities!A:A,MATCH(JRF!$Q134,Entities!X:X,0)),"")&amp;IFERROR(INDEX(Entities!A:A,MATCH(JRF!$Q134,Entities!Y:Y,0)),"")&amp;IFERROR(INDEX(Entities!A:A,MATCH(JRF!$Q134,Entities!Z:Z,0)),"")&amp;IFERROR(INDEX(Entities!A:A,MATCH(JRF!$Q134,Entities!AA:AA,0)),"")&amp;IFERROR(INDEX(Entities!A:A,MATCH(JRF!$Q134,Entities!AB:AB,0)),"")&amp;IFERROR(INDEX(Entities!A:A,MATCH(JRF!$Q134,Entities!AC:AC,0)),"")&amp;IFERROR(INDEX(Entities!A:A,MATCH(JRF!$Q134,Entities!AD:AD,0)),"")</f>
        <v/>
      </c>
      <c r="AO121" s="171" t="str">
        <f>IFERROR(INDEX(Entities!A:A,MATCH(JRF!$B134,Entities!C:C,0)),"")&amp;IFERROR(INDEX(Entities!A:A,MATCH(JRF!$B134,Entities!D:D,0)),"")&amp;IFERROR(INDEX(Entities!A:A,MATCH(JRF!$B134,Entities!E:E,0)),"")&amp;IFERROR(INDEX(Entities!A:A,MATCH(JRF!$B134,Entities!F:F,0)),"")&amp;IFERROR(INDEX(Entities!A:A,MATCH(JRF!$B134,Entities!G:G,0)),"")&amp;IFERROR(INDEX(Entities!A:A,MATCH(JRF!$B134,Entities!H:H,0)),"")&amp;IFERROR(INDEX(Entities!A:A,MATCH(JRF!$B134,Entities!I:I,0)),"")&amp;IFERROR(INDEX(Entities!A:A,MATCH(JRF!$B134,Entities!J:J,0)),"")&amp;IFERROR(INDEX(Entities!A:A,MATCH(JRF!$B134,Entities!K:K,0)),"")&amp;IFERROR(INDEX(Entities!A:A,MATCH(JRF!$B134,Entities!L:L,0)),"")&amp;IFERROR(INDEX(Entities!A:A,MATCH(JRF!$B134,Entities!M:M,0)),"")&amp;IFERROR(INDEX(Entities!A:A,MATCH(JRF!$B134,Entities!N:N,0)),"")&amp;IFERROR(INDEX(Entities!A:A,MATCH(JRF!$B134,Entities!O:O,0)),"")&amp;IFERROR(INDEX(Entities!A:A,MATCH(JRF!$B134,Entities!P:P,0)),"")&amp;IFERROR(INDEX(Entities!A:A,MATCH(JRF!$B134,Entities!Q:Q,0)),"")&amp;IFERROR(INDEX(Entities!A:A,MATCH(JRF!$B134,Entities!R:R,0)),"")&amp;IFERROR(INDEX(Entities!A:A,MATCH(JRF!$B134,Entities!S:S,0)),"")&amp;IFERROR(INDEX(Entities!A:A,MATCH(JRF!$B134,Entities!T:T,0)),"")&amp;IFERROR(INDEX(Entities!A:A,MATCH(JRF!$B134,Entities!U:U,0)),"")&amp;IFERROR(INDEX(Entities!A:A,MATCH(JRF!$B134,Entities!V:V,0)),"")&amp;IFERROR(INDEX(Entities!A:A,MATCH(JRF!$B134,Entities!W:W,0)),"")&amp;IFERROR(INDEX(Entities!A:A,MATCH(JRF!$B134,Entities!X:X,0)),"")&amp;IFERROR(INDEX(Entities!A:A,MATCH(JRF!$B134,Entities!Y:Y,0)),"")&amp;IFERROR(INDEX(Entities!A:A,MATCH(JRF!$B134,Entities!Z:Z,0)),"")&amp;IFERROR(INDEX(Entities!A:A,MATCH(JRF!$B134,Entities!AA:AA,0)),"")&amp;IFERROR(INDEX(Entities!A:A,MATCH(JRF!$B134,Entities!AB:AB,0)),"")&amp;IFERROR(INDEX(Entities!A:A,MATCH(JRF!$B134,Entities!AC:AC,0)),"")&amp;IFERROR(INDEX(Entities!A:A,MATCH(JRF!$B134,Entities!AD:AD,0)),"")</f>
        <v/>
      </c>
      <c r="AP121" s="171" t="str">
        <f>IF(JRF!B134=JRF!Q134,"",JRF!Q134&amp;JRF!B134)</f>
        <v/>
      </c>
      <c r="AQ121" s="171" t="str">
        <f>IF(OR(JRF!B134="",JRF!Q134="",Checks!AN121="",Checks!AO121=""),"",IF(OR(JRF!B134=JRF!Q134,Checks!AN121=Checks!AO121),"Legal Entity/BU is same",IF(AN121&amp;AO121=IFERROR(VLOOKUP(AN121&amp;AO121,'Intercompany Master'!X:X,1,0),0),"Intercompany Agreement Exist","Intercompany Agreement Required")))</f>
        <v/>
      </c>
      <c r="AR121" t="str" cm="1">
        <f t="array" ref="AR121">IF("Intercompany Agreement Exist"=VLOOKUP(JRF!Q134&amp;JRF!B134,Checks!AP:AQ,2,0),VLOOKUP(Checks!AN121&amp;Checks!AO121,'Intercompany Master'!X:AN,{2,3,4,5,6,7,8,9,10,11,12,13,14,15,16,17},0),"")</f>
        <v/>
      </c>
      <c r="AS121" s="170"/>
      <c r="AU121" s="170"/>
      <c r="CI121" t="str">
        <f>IF(JRF!F134&gt;0,"",IF(JRF!B134="","",IF(LEFT(JRF!B134,1)=IFERROR(VLOOKUP(LEFT(JRF!B134,1),$CF$2:$CF$5,1,0),0),"Product Code Required",IF(JRF!C134="","",IF(JRF!C134=IFERROR(VLOOKUP(JRF!C134,$CH:$CH,1,0),0),"Product Code Required","NA")))))</f>
        <v/>
      </c>
      <c r="CJ121" t="str">
        <f>IF(JRF!AV134&gt;0,"",IF(JRF!Q134="","",IF(LEFT(JRF!Q134,1)=IFERROR(VLOOKUP(LEFT(JRF!Q134,1),$CF$2:$CF$5,1,0),0),"Product Code Required",IF(JRF!V134="","",IF(JRF!V134=IFERROR(VLOOKUP(JRF!V134,$CH:$CH,1,0),0),"Product Code Required","NA")))))</f>
        <v/>
      </c>
      <c r="CK121" t="str">
        <f>IFERROR(IF(LEN('Journal Template'!F132)&gt;0,"",IF('Journal Template'!A132="","",IF(LEFT('Journal Template'!A132,1)=IFERROR(VLOOKUP(LEFT('Journal Template'!A132,1),Checks!$CF$2:$CF$5,1,0),0),"Product Code Required",IF('Journal Template'!D132="","",IF('Journal Template'!D132=IFERROR(VLOOKUP('Journal Template'!D132,Checks!$CH:$CH,1,0),0),"Product Code Required","NA"))))),"")</f>
        <v/>
      </c>
    </row>
    <row r="122" spans="14:89">
      <c r="N122" t="s">
        <v>1460</v>
      </c>
      <c r="O122" t="s">
        <v>1461</v>
      </c>
      <c r="P122" t="s">
        <v>386</v>
      </c>
      <c r="Q122" s="150" t="str">
        <f>IF(JRF!D135="","",IF(IFERROR(VLOOKUP(JRF!D135,Checks!N:P,3,0),0)="A","","Inactive account in Use"))</f>
        <v/>
      </c>
      <c r="R122" t="str">
        <f>IFERROR(IF('Journal Template'!C534="","",IF(IFERROR(VLOOKUP('Journal Template'!C534,Checks!N:P,3,0),0)="A","","Inactive account in Use")),"")</f>
        <v/>
      </c>
      <c r="S122" t="s">
        <v>1462</v>
      </c>
      <c r="T122" t="s">
        <v>386</v>
      </c>
      <c r="U122" t="s">
        <v>68</v>
      </c>
      <c r="V122" s="150" t="str">
        <f>IF(JRF!C135="","",IF(IFERROR(VLOOKUP(JRF!C135,Checks!S:U,3,0),0)="A","Entry with System fund Dept",""))</f>
        <v/>
      </c>
      <c r="W122" t="str">
        <f>IFERROR(IF('Journal Template'!D534="","",IF(IFERROR(VLOOKUP('Journal Template'!D534,Checks!S:U,3,0),0)="A","Entry with System fund Dept","")),"")</f>
        <v/>
      </c>
      <c r="X122" t="s">
        <v>1463</v>
      </c>
      <c r="Y122" t="s">
        <v>386</v>
      </c>
      <c r="Z122" t="s">
        <v>1464</v>
      </c>
      <c r="AA122" t="s">
        <v>391</v>
      </c>
      <c r="AB122" t="s">
        <v>125</v>
      </c>
      <c r="AC122" s="150" t="str">
        <f>IFERROR(IF(JRF!C135="","",IF(AND(VLOOKUP(JRF!C135,X:AA,4,0)=JRF!B135,VLOOKUP(JRF!C135,X:Y,2,0)="A"),"","Inactive Dept Combo Error")),"Inactive Dept Combo Error")</f>
        <v/>
      </c>
      <c r="AD122" t="str">
        <f>IFERROR(IF('Journal Template'!D534="","",IF(AND(VLOOKUP('Journal Template'!D534,X:AA,4,0)='Journal Template'!A534,VLOOKUP('Journal Template'!D534,X:Y,2,0)="A"),"","Inactive Dept Combo Error")),"")</f>
        <v/>
      </c>
      <c r="AK122" s="150" t="str">
        <f>IF(JRF!B135="","",IF(JRF!B135=IFERROR(VLOOKUP(JRF!B135,Checks!AI:AI,1,0),0),"Entry in Branch/Satellite BU's",""))</f>
        <v/>
      </c>
      <c r="AL122" t="str">
        <f>IFERROR(IF('Journal Template'!A534="","",IF('Journal Template'!A534=IFERROR(VLOOKUP('Journal Template'!A534,Checks!AI:AI,1,0),0),"Entry in Branch/Satellite BU's","")),"")</f>
        <v/>
      </c>
      <c r="AN122" t="str">
        <f>IFERROR(INDEX(Entities!A:A,MATCH(JRF!$Q135,Entities!C:C,0)),"")&amp;IFERROR(INDEX(Entities!A:A,MATCH(JRF!$Q135,Entities!D:D,0)),"")&amp;IFERROR(INDEX(Entities!A:A,MATCH(JRF!$Q135,Entities!E:E,0)),"")&amp;IFERROR(INDEX(Entities!A:A,MATCH(JRF!$Q135,Entities!F:F,0)),"")&amp;IFERROR(INDEX(Entities!A:A,MATCH(JRF!$Q135,Entities!G:G,0)),"")&amp;IFERROR(INDEX(Entities!A:A,MATCH(JRF!$Q135,Entities!H:H,0)),"")&amp;IFERROR(INDEX(Entities!A:A,MATCH(JRF!$Q135,Entities!I:I,0)),"")&amp;IFERROR(INDEX(Entities!A:A,MATCH(JRF!$Q135,Entities!J:J,0)),"")&amp;IFERROR(INDEX(Entities!A:A,MATCH(JRF!$Q135,Entities!K:K,0)),"")&amp;IFERROR(INDEX(Entities!A:A,MATCH(JRF!$Q135,Entities!L:L,0)),"")&amp;IFERROR(INDEX(Entities!A:A,MATCH(JRF!$Q135,Entities!M:M,0)),"")&amp;IFERROR(INDEX(Entities!A:A,MATCH(JRF!$Q135,Entities!N:N,0)),"")&amp;IFERROR(INDEX(Entities!A:A,MATCH(JRF!$Q135,Entities!O:O,0)),"")&amp;IFERROR(INDEX(Entities!A:A,MATCH(JRF!$Q135,Entities!P:P,0)),"")&amp;IFERROR(INDEX(Entities!A:A,MATCH(JRF!$Q135,Entities!Q:Q,0)),"")&amp;IFERROR(INDEX(Entities!A:A,MATCH(JRF!$Q135,Entities!R:R,0)),"")&amp;IFERROR(INDEX(Entities!A:A,MATCH(JRF!$Q135,Entities!S:S,0)),"")&amp;IFERROR(INDEX(Entities!A:A,MATCH(JRF!$Q135,Entities!T:T,0)),"")&amp;IFERROR(INDEX(Entities!A:A,MATCH(JRF!$Q135,Entities!U:U,0)),"")&amp;IFERROR(INDEX(Entities!A:A,MATCH(JRF!$Q135,Entities!V:V,0)),"")&amp;IFERROR(INDEX(Entities!A:A,MATCH(JRF!$Q135,Entities!W:W,0)),"")&amp;IFERROR(INDEX(Entities!A:A,MATCH(JRF!$Q135,Entities!X:X,0)),"")&amp;IFERROR(INDEX(Entities!A:A,MATCH(JRF!$Q135,Entities!Y:Y,0)),"")&amp;IFERROR(INDEX(Entities!A:A,MATCH(JRF!$Q135,Entities!Z:Z,0)),"")&amp;IFERROR(INDEX(Entities!A:A,MATCH(JRF!$Q135,Entities!AA:AA,0)),"")&amp;IFERROR(INDEX(Entities!A:A,MATCH(JRF!$Q135,Entities!AB:AB,0)),"")&amp;IFERROR(INDEX(Entities!A:A,MATCH(JRF!$Q135,Entities!AC:AC,0)),"")&amp;IFERROR(INDEX(Entities!A:A,MATCH(JRF!$Q135,Entities!AD:AD,0)),"")</f>
        <v/>
      </c>
      <c r="AO122" s="171" t="str">
        <f>IFERROR(INDEX(Entities!A:A,MATCH(JRF!$B135,Entities!C:C,0)),"")&amp;IFERROR(INDEX(Entities!A:A,MATCH(JRF!$B135,Entities!D:D,0)),"")&amp;IFERROR(INDEX(Entities!A:A,MATCH(JRF!$B135,Entities!E:E,0)),"")&amp;IFERROR(INDEX(Entities!A:A,MATCH(JRF!$B135,Entities!F:F,0)),"")&amp;IFERROR(INDEX(Entities!A:A,MATCH(JRF!$B135,Entities!G:G,0)),"")&amp;IFERROR(INDEX(Entities!A:A,MATCH(JRF!$B135,Entities!H:H,0)),"")&amp;IFERROR(INDEX(Entities!A:A,MATCH(JRF!$B135,Entities!I:I,0)),"")&amp;IFERROR(INDEX(Entities!A:A,MATCH(JRF!$B135,Entities!J:J,0)),"")&amp;IFERROR(INDEX(Entities!A:A,MATCH(JRF!$B135,Entities!K:K,0)),"")&amp;IFERROR(INDEX(Entities!A:A,MATCH(JRF!$B135,Entities!L:L,0)),"")&amp;IFERROR(INDEX(Entities!A:A,MATCH(JRF!$B135,Entities!M:M,0)),"")&amp;IFERROR(INDEX(Entities!A:A,MATCH(JRF!$B135,Entities!N:N,0)),"")&amp;IFERROR(INDEX(Entities!A:A,MATCH(JRF!$B135,Entities!O:O,0)),"")&amp;IFERROR(INDEX(Entities!A:A,MATCH(JRF!$B135,Entities!P:P,0)),"")&amp;IFERROR(INDEX(Entities!A:A,MATCH(JRF!$B135,Entities!Q:Q,0)),"")&amp;IFERROR(INDEX(Entities!A:A,MATCH(JRF!$B135,Entities!R:R,0)),"")&amp;IFERROR(INDEX(Entities!A:A,MATCH(JRF!$B135,Entities!S:S,0)),"")&amp;IFERROR(INDEX(Entities!A:A,MATCH(JRF!$B135,Entities!T:T,0)),"")&amp;IFERROR(INDEX(Entities!A:A,MATCH(JRF!$B135,Entities!U:U,0)),"")&amp;IFERROR(INDEX(Entities!A:A,MATCH(JRF!$B135,Entities!V:V,0)),"")&amp;IFERROR(INDEX(Entities!A:A,MATCH(JRF!$B135,Entities!W:W,0)),"")&amp;IFERROR(INDEX(Entities!A:A,MATCH(JRF!$B135,Entities!X:X,0)),"")&amp;IFERROR(INDEX(Entities!A:A,MATCH(JRF!$B135,Entities!Y:Y,0)),"")&amp;IFERROR(INDEX(Entities!A:A,MATCH(JRF!$B135,Entities!Z:Z,0)),"")&amp;IFERROR(INDEX(Entities!A:A,MATCH(JRF!$B135,Entities!AA:AA,0)),"")&amp;IFERROR(INDEX(Entities!A:A,MATCH(JRF!$B135,Entities!AB:AB,0)),"")&amp;IFERROR(INDEX(Entities!A:A,MATCH(JRF!$B135,Entities!AC:AC,0)),"")&amp;IFERROR(INDEX(Entities!A:A,MATCH(JRF!$B135,Entities!AD:AD,0)),"")</f>
        <v/>
      </c>
      <c r="AP122" s="171" t="str">
        <f>IF(JRF!B135=JRF!Q135,"",JRF!Q135&amp;JRF!B135)</f>
        <v/>
      </c>
      <c r="AQ122" s="171" t="str">
        <f>IF(OR(JRF!B135="",JRF!Q135="",Checks!AN122="",Checks!AO122=""),"",IF(OR(JRF!B135=JRF!Q135,Checks!AN122=Checks!AO122),"Legal Entity/BU is same",IF(AN122&amp;AO122=IFERROR(VLOOKUP(AN122&amp;AO122,'Intercompany Master'!X:X,1,0),0),"Intercompany Agreement Exist","Intercompany Agreement Required")))</f>
        <v/>
      </c>
      <c r="AR122" t="str" cm="1">
        <f t="array" ref="AR122">IF("Intercompany Agreement Exist"=VLOOKUP(JRF!Q135&amp;JRF!B135,Checks!AP:AQ,2,0),VLOOKUP(Checks!AN122&amp;Checks!AO122,'Intercompany Master'!X:AN,{2,3,4,5,6,7,8,9,10,11,12,13,14,15,16,17},0),"")</f>
        <v/>
      </c>
      <c r="AS122" s="170"/>
      <c r="AU122" s="170"/>
      <c r="CI122" t="str">
        <f>IF(JRF!F135&gt;0,"",IF(JRF!B135="","",IF(LEFT(JRF!B135,1)=IFERROR(VLOOKUP(LEFT(JRF!B135,1),$CF$2:$CF$5,1,0),0),"Product Code Required",IF(JRF!C135="","",IF(JRF!C135=IFERROR(VLOOKUP(JRF!C135,$CH:$CH,1,0),0),"Product Code Required","NA")))))</f>
        <v/>
      </c>
      <c r="CJ122" t="str">
        <f>IF(JRF!AV135&gt;0,"",IF(JRF!Q135="","",IF(LEFT(JRF!Q135,1)=IFERROR(VLOOKUP(LEFT(JRF!Q135,1),$CF$2:$CF$5,1,0),0),"Product Code Required",IF(JRF!V135="","",IF(JRF!V135=IFERROR(VLOOKUP(JRF!V135,$CH:$CH,1,0),0),"Product Code Required","NA")))))</f>
        <v/>
      </c>
      <c r="CK122" t="str">
        <f>IFERROR(IF(LEN('Journal Template'!F133)&gt;0,"",IF('Journal Template'!A133="","",IF(LEFT('Journal Template'!A133,1)=IFERROR(VLOOKUP(LEFT('Journal Template'!A133,1),Checks!$CF$2:$CF$5,1,0),0),"Product Code Required",IF('Journal Template'!D133="","",IF('Journal Template'!D133=IFERROR(VLOOKUP('Journal Template'!D133,Checks!$CH:$CH,1,0),0),"Product Code Required","NA"))))),"")</f>
        <v/>
      </c>
    </row>
    <row r="123" spans="14:89">
      <c r="N123" t="s">
        <v>1465</v>
      </c>
      <c r="O123" t="s">
        <v>1466</v>
      </c>
      <c r="P123" t="s">
        <v>386</v>
      </c>
      <c r="Q123" s="150" t="str">
        <f>IF(JRF!D136="","",IF(IFERROR(VLOOKUP(JRF!D136,Checks!N:P,3,0),0)="A","","Inactive account in Use"))</f>
        <v/>
      </c>
      <c r="R123" t="str">
        <f>IFERROR(IF('Journal Template'!C535="","",IF(IFERROR(VLOOKUP('Journal Template'!C535,Checks!N:P,3,0),0)="A","","Inactive account in Use")),"")</f>
        <v/>
      </c>
      <c r="S123" t="s">
        <v>1467</v>
      </c>
      <c r="T123" t="s">
        <v>386</v>
      </c>
      <c r="U123" t="s">
        <v>68</v>
      </c>
      <c r="V123" s="150" t="str">
        <f>IF(JRF!C136="","",IF(IFERROR(VLOOKUP(JRF!C136,Checks!S:U,3,0),0)="A","Entry with System fund Dept",""))</f>
        <v/>
      </c>
      <c r="W123" t="str">
        <f>IFERROR(IF('Journal Template'!D535="","",IF(IFERROR(VLOOKUP('Journal Template'!D535,Checks!S:U,3,0),0)="A","Entry with System fund Dept","")),"")</f>
        <v/>
      </c>
      <c r="X123" t="s">
        <v>1468</v>
      </c>
      <c r="Y123" t="s">
        <v>386</v>
      </c>
      <c r="Z123" t="s">
        <v>1469</v>
      </c>
      <c r="AA123" t="s">
        <v>391</v>
      </c>
      <c r="AB123" t="s">
        <v>125</v>
      </c>
      <c r="AC123" s="150" t="str">
        <f>IFERROR(IF(JRF!C136="","",IF(AND(VLOOKUP(JRF!C136,X:AA,4,0)=JRF!B136,VLOOKUP(JRF!C136,X:Y,2,0)="A"),"","Inactive Dept Combo Error")),"Inactive Dept Combo Error")</f>
        <v/>
      </c>
      <c r="AD123" t="str">
        <f>IFERROR(IF('Journal Template'!D535="","",IF(AND(VLOOKUP('Journal Template'!D535,X:AA,4,0)='Journal Template'!A535,VLOOKUP('Journal Template'!D535,X:Y,2,0)="A"),"","Inactive Dept Combo Error")),"")</f>
        <v/>
      </c>
      <c r="AK123" s="150" t="str">
        <f>IF(JRF!B136="","",IF(JRF!B136=IFERROR(VLOOKUP(JRF!B136,Checks!AI:AI,1,0),0),"Entry in Branch/Satellite BU's",""))</f>
        <v/>
      </c>
      <c r="AL123" t="str">
        <f>IFERROR(IF('Journal Template'!A535="","",IF('Journal Template'!A535=IFERROR(VLOOKUP('Journal Template'!A535,Checks!AI:AI,1,0),0),"Entry in Branch/Satellite BU's","")),"")</f>
        <v/>
      </c>
      <c r="AN123" t="str">
        <f>IFERROR(INDEX(Entities!A:A,MATCH(JRF!$Q136,Entities!C:C,0)),"")&amp;IFERROR(INDEX(Entities!A:A,MATCH(JRF!$Q136,Entities!D:D,0)),"")&amp;IFERROR(INDEX(Entities!A:A,MATCH(JRF!$Q136,Entities!E:E,0)),"")&amp;IFERROR(INDEX(Entities!A:A,MATCH(JRF!$Q136,Entities!F:F,0)),"")&amp;IFERROR(INDEX(Entities!A:A,MATCH(JRF!$Q136,Entities!G:G,0)),"")&amp;IFERROR(INDEX(Entities!A:A,MATCH(JRF!$Q136,Entities!H:H,0)),"")&amp;IFERROR(INDEX(Entities!A:A,MATCH(JRF!$Q136,Entities!I:I,0)),"")&amp;IFERROR(INDEX(Entities!A:A,MATCH(JRF!$Q136,Entities!J:J,0)),"")&amp;IFERROR(INDEX(Entities!A:A,MATCH(JRF!$Q136,Entities!K:K,0)),"")&amp;IFERROR(INDEX(Entities!A:A,MATCH(JRF!$Q136,Entities!L:L,0)),"")&amp;IFERROR(INDEX(Entities!A:A,MATCH(JRF!$Q136,Entities!M:M,0)),"")&amp;IFERROR(INDEX(Entities!A:A,MATCH(JRF!$Q136,Entities!N:N,0)),"")&amp;IFERROR(INDEX(Entities!A:A,MATCH(JRF!$Q136,Entities!O:O,0)),"")&amp;IFERROR(INDEX(Entities!A:A,MATCH(JRF!$Q136,Entities!P:P,0)),"")&amp;IFERROR(INDEX(Entities!A:A,MATCH(JRF!$Q136,Entities!Q:Q,0)),"")&amp;IFERROR(INDEX(Entities!A:A,MATCH(JRF!$Q136,Entities!R:R,0)),"")&amp;IFERROR(INDEX(Entities!A:A,MATCH(JRF!$Q136,Entities!S:S,0)),"")&amp;IFERROR(INDEX(Entities!A:A,MATCH(JRF!$Q136,Entities!T:T,0)),"")&amp;IFERROR(INDEX(Entities!A:A,MATCH(JRF!$Q136,Entities!U:U,0)),"")&amp;IFERROR(INDEX(Entities!A:A,MATCH(JRF!$Q136,Entities!V:V,0)),"")&amp;IFERROR(INDEX(Entities!A:A,MATCH(JRF!$Q136,Entities!W:W,0)),"")&amp;IFERROR(INDEX(Entities!A:A,MATCH(JRF!$Q136,Entities!X:X,0)),"")&amp;IFERROR(INDEX(Entities!A:A,MATCH(JRF!$Q136,Entities!Y:Y,0)),"")&amp;IFERROR(INDEX(Entities!A:A,MATCH(JRF!$Q136,Entities!Z:Z,0)),"")&amp;IFERROR(INDEX(Entities!A:A,MATCH(JRF!$Q136,Entities!AA:AA,0)),"")&amp;IFERROR(INDEX(Entities!A:A,MATCH(JRF!$Q136,Entities!AB:AB,0)),"")&amp;IFERROR(INDEX(Entities!A:A,MATCH(JRF!$Q136,Entities!AC:AC,0)),"")&amp;IFERROR(INDEX(Entities!A:A,MATCH(JRF!$Q136,Entities!AD:AD,0)),"")</f>
        <v/>
      </c>
      <c r="AO123" s="171" t="str">
        <f>IFERROR(INDEX(Entities!A:A,MATCH(JRF!$B136,Entities!C:C,0)),"")&amp;IFERROR(INDEX(Entities!A:A,MATCH(JRF!$B136,Entities!D:D,0)),"")&amp;IFERROR(INDEX(Entities!A:A,MATCH(JRF!$B136,Entities!E:E,0)),"")&amp;IFERROR(INDEX(Entities!A:A,MATCH(JRF!$B136,Entities!F:F,0)),"")&amp;IFERROR(INDEX(Entities!A:A,MATCH(JRF!$B136,Entities!G:G,0)),"")&amp;IFERROR(INDEX(Entities!A:A,MATCH(JRF!$B136,Entities!H:H,0)),"")&amp;IFERROR(INDEX(Entities!A:A,MATCH(JRF!$B136,Entities!I:I,0)),"")&amp;IFERROR(INDEX(Entities!A:A,MATCH(JRF!$B136,Entities!J:J,0)),"")&amp;IFERROR(INDEX(Entities!A:A,MATCH(JRF!$B136,Entities!K:K,0)),"")&amp;IFERROR(INDEX(Entities!A:A,MATCH(JRF!$B136,Entities!L:L,0)),"")&amp;IFERROR(INDEX(Entities!A:A,MATCH(JRF!$B136,Entities!M:M,0)),"")&amp;IFERROR(INDEX(Entities!A:A,MATCH(JRF!$B136,Entities!N:N,0)),"")&amp;IFERROR(INDEX(Entities!A:A,MATCH(JRF!$B136,Entities!O:O,0)),"")&amp;IFERROR(INDEX(Entities!A:A,MATCH(JRF!$B136,Entities!P:P,0)),"")&amp;IFERROR(INDEX(Entities!A:A,MATCH(JRF!$B136,Entities!Q:Q,0)),"")&amp;IFERROR(INDEX(Entities!A:A,MATCH(JRF!$B136,Entities!R:R,0)),"")&amp;IFERROR(INDEX(Entities!A:A,MATCH(JRF!$B136,Entities!S:S,0)),"")&amp;IFERROR(INDEX(Entities!A:A,MATCH(JRF!$B136,Entities!T:T,0)),"")&amp;IFERROR(INDEX(Entities!A:A,MATCH(JRF!$B136,Entities!U:U,0)),"")&amp;IFERROR(INDEX(Entities!A:A,MATCH(JRF!$B136,Entities!V:V,0)),"")&amp;IFERROR(INDEX(Entities!A:A,MATCH(JRF!$B136,Entities!W:W,0)),"")&amp;IFERROR(INDEX(Entities!A:A,MATCH(JRF!$B136,Entities!X:X,0)),"")&amp;IFERROR(INDEX(Entities!A:A,MATCH(JRF!$B136,Entities!Y:Y,0)),"")&amp;IFERROR(INDEX(Entities!A:A,MATCH(JRF!$B136,Entities!Z:Z,0)),"")&amp;IFERROR(INDEX(Entities!A:A,MATCH(JRF!$B136,Entities!AA:AA,0)),"")&amp;IFERROR(INDEX(Entities!A:A,MATCH(JRF!$B136,Entities!AB:AB,0)),"")&amp;IFERROR(INDEX(Entities!A:A,MATCH(JRF!$B136,Entities!AC:AC,0)),"")&amp;IFERROR(INDEX(Entities!A:A,MATCH(JRF!$B136,Entities!AD:AD,0)),"")</f>
        <v/>
      </c>
      <c r="AP123" s="171" t="str">
        <f>IF(JRF!B136=JRF!Q136,"",JRF!Q136&amp;JRF!B136)</f>
        <v/>
      </c>
      <c r="AQ123" s="171" t="str">
        <f>IF(OR(JRF!B136="",JRF!Q136="",Checks!AN123="",Checks!AO123=""),"",IF(OR(JRF!B136=JRF!Q136,Checks!AN123=Checks!AO123),"Legal Entity/BU is same",IF(AN123&amp;AO123=IFERROR(VLOOKUP(AN123&amp;AO123,'Intercompany Master'!X:X,1,0),0),"Intercompany Agreement Exist","Intercompany Agreement Required")))</f>
        <v/>
      </c>
      <c r="AR123" t="str" cm="1">
        <f t="array" ref="AR123">IF("Intercompany Agreement Exist"=VLOOKUP(JRF!Q136&amp;JRF!B136,Checks!AP:AQ,2,0),VLOOKUP(Checks!AN123&amp;Checks!AO123,'Intercompany Master'!X:AN,{2,3,4,5,6,7,8,9,10,11,12,13,14,15,16,17},0),"")</f>
        <v/>
      </c>
      <c r="AS123" s="170"/>
      <c r="AU123" s="170"/>
      <c r="CI123" t="str">
        <f>IF(JRF!F136&gt;0,"",IF(JRF!B136="","",IF(LEFT(JRF!B136,1)=IFERROR(VLOOKUP(LEFT(JRF!B136,1),$CF$2:$CF$5,1,0),0),"Product Code Required",IF(JRF!C136="","",IF(JRF!C136=IFERROR(VLOOKUP(JRF!C136,$CH:$CH,1,0),0),"Product Code Required","NA")))))</f>
        <v/>
      </c>
      <c r="CJ123" t="str">
        <f>IF(JRF!AV136&gt;0,"",IF(JRF!Q136="","",IF(LEFT(JRF!Q136,1)=IFERROR(VLOOKUP(LEFT(JRF!Q136,1),$CF$2:$CF$5,1,0),0),"Product Code Required",IF(JRF!V136="","",IF(JRF!V136=IFERROR(VLOOKUP(JRF!V136,$CH:$CH,1,0),0),"Product Code Required","NA")))))</f>
        <v/>
      </c>
      <c r="CK123" t="str">
        <f>IFERROR(IF(LEN('Journal Template'!F134)&gt;0,"",IF('Journal Template'!A134="","",IF(LEFT('Journal Template'!A134,1)=IFERROR(VLOOKUP(LEFT('Journal Template'!A134,1),Checks!$CF$2:$CF$5,1,0),0),"Product Code Required",IF('Journal Template'!D134="","",IF('Journal Template'!D134=IFERROR(VLOOKUP('Journal Template'!D134,Checks!$CH:$CH,1,0),0),"Product Code Required","NA"))))),"")</f>
        <v/>
      </c>
    </row>
    <row r="124" spans="14:89">
      <c r="N124" t="s">
        <v>1470</v>
      </c>
      <c r="O124" t="s">
        <v>1471</v>
      </c>
      <c r="P124" t="s">
        <v>386</v>
      </c>
      <c r="Q124" s="150" t="str">
        <f>IF(JRF!D137="","",IF(IFERROR(VLOOKUP(JRF!D137,Checks!N:P,3,0),0)="A","","Inactive account in Use"))</f>
        <v/>
      </c>
      <c r="R124" t="str">
        <f>IFERROR(IF('Journal Template'!C536="","",IF(IFERROR(VLOOKUP('Journal Template'!C536,Checks!N:P,3,0),0)="A","","Inactive account in Use")),"")</f>
        <v/>
      </c>
      <c r="S124" t="s">
        <v>1472</v>
      </c>
      <c r="T124" t="s">
        <v>386</v>
      </c>
      <c r="U124" t="s">
        <v>68</v>
      </c>
      <c r="V124" s="150" t="str">
        <f>IF(JRF!C137="","",IF(IFERROR(VLOOKUP(JRF!C137,Checks!S:U,3,0),0)="A","Entry with System fund Dept",""))</f>
        <v/>
      </c>
      <c r="W124" t="str">
        <f>IFERROR(IF('Journal Template'!D536="","",IF(IFERROR(VLOOKUP('Journal Template'!D536,Checks!S:U,3,0),0)="A","Entry with System fund Dept","")),"")</f>
        <v/>
      </c>
      <c r="X124" t="s">
        <v>1473</v>
      </c>
      <c r="Y124" t="s">
        <v>386</v>
      </c>
      <c r="Z124" t="s">
        <v>1474</v>
      </c>
      <c r="AA124" t="s">
        <v>391</v>
      </c>
      <c r="AB124" t="s">
        <v>125</v>
      </c>
      <c r="AC124" s="150" t="str">
        <f>IFERROR(IF(JRF!C137="","",IF(AND(VLOOKUP(JRF!C137,X:AA,4,0)=JRF!B137,VLOOKUP(JRF!C137,X:Y,2,0)="A"),"","Inactive Dept Combo Error")),"Inactive Dept Combo Error")</f>
        <v/>
      </c>
      <c r="AD124" t="str">
        <f>IFERROR(IF('Journal Template'!D536="","",IF(AND(VLOOKUP('Journal Template'!D536,X:AA,4,0)='Journal Template'!A536,VLOOKUP('Journal Template'!D536,X:Y,2,0)="A"),"","Inactive Dept Combo Error")),"")</f>
        <v/>
      </c>
      <c r="AK124" s="150" t="str">
        <f>IF(JRF!B137="","",IF(JRF!B137=IFERROR(VLOOKUP(JRF!B137,Checks!AI:AI,1,0),0),"Entry in Branch/Satellite BU's",""))</f>
        <v/>
      </c>
      <c r="AL124" t="str">
        <f>IFERROR(IF('Journal Template'!A536="","",IF('Journal Template'!A536=IFERROR(VLOOKUP('Journal Template'!A536,Checks!AI:AI,1,0),0),"Entry in Branch/Satellite BU's","")),"")</f>
        <v/>
      </c>
      <c r="AN124" t="str">
        <f>IFERROR(INDEX(Entities!A:A,MATCH(JRF!$Q137,Entities!C:C,0)),"")&amp;IFERROR(INDEX(Entities!A:A,MATCH(JRF!$Q137,Entities!D:D,0)),"")&amp;IFERROR(INDEX(Entities!A:A,MATCH(JRF!$Q137,Entities!E:E,0)),"")&amp;IFERROR(INDEX(Entities!A:A,MATCH(JRF!$Q137,Entities!F:F,0)),"")&amp;IFERROR(INDEX(Entities!A:A,MATCH(JRF!$Q137,Entities!G:G,0)),"")&amp;IFERROR(INDEX(Entities!A:A,MATCH(JRF!$Q137,Entities!H:H,0)),"")&amp;IFERROR(INDEX(Entities!A:A,MATCH(JRF!$Q137,Entities!I:I,0)),"")&amp;IFERROR(INDEX(Entities!A:A,MATCH(JRF!$Q137,Entities!J:J,0)),"")&amp;IFERROR(INDEX(Entities!A:A,MATCH(JRF!$Q137,Entities!K:K,0)),"")&amp;IFERROR(INDEX(Entities!A:A,MATCH(JRF!$Q137,Entities!L:L,0)),"")&amp;IFERROR(INDEX(Entities!A:A,MATCH(JRF!$Q137,Entities!M:M,0)),"")&amp;IFERROR(INDEX(Entities!A:A,MATCH(JRF!$Q137,Entities!N:N,0)),"")&amp;IFERROR(INDEX(Entities!A:A,MATCH(JRF!$Q137,Entities!O:O,0)),"")&amp;IFERROR(INDEX(Entities!A:A,MATCH(JRF!$Q137,Entities!P:P,0)),"")&amp;IFERROR(INDEX(Entities!A:A,MATCH(JRF!$Q137,Entities!Q:Q,0)),"")&amp;IFERROR(INDEX(Entities!A:A,MATCH(JRF!$Q137,Entities!R:R,0)),"")&amp;IFERROR(INDEX(Entities!A:A,MATCH(JRF!$Q137,Entities!S:S,0)),"")&amp;IFERROR(INDEX(Entities!A:A,MATCH(JRF!$Q137,Entities!T:T,0)),"")&amp;IFERROR(INDEX(Entities!A:A,MATCH(JRF!$Q137,Entities!U:U,0)),"")&amp;IFERROR(INDEX(Entities!A:A,MATCH(JRF!$Q137,Entities!V:V,0)),"")&amp;IFERROR(INDEX(Entities!A:A,MATCH(JRF!$Q137,Entities!W:W,0)),"")&amp;IFERROR(INDEX(Entities!A:A,MATCH(JRF!$Q137,Entities!X:X,0)),"")&amp;IFERROR(INDEX(Entities!A:A,MATCH(JRF!$Q137,Entities!Y:Y,0)),"")&amp;IFERROR(INDEX(Entities!A:A,MATCH(JRF!$Q137,Entities!Z:Z,0)),"")&amp;IFERROR(INDEX(Entities!A:A,MATCH(JRF!$Q137,Entities!AA:AA,0)),"")&amp;IFERROR(INDEX(Entities!A:A,MATCH(JRF!$Q137,Entities!AB:AB,0)),"")&amp;IFERROR(INDEX(Entities!A:A,MATCH(JRF!$Q137,Entities!AC:AC,0)),"")&amp;IFERROR(INDEX(Entities!A:A,MATCH(JRF!$Q137,Entities!AD:AD,0)),"")</f>
        <v/>
      </c>
      <c r="AO124" s="171" t="str">
        <f>IFERROR(INDEX(Entities!A:A,MATCH(JRF!$B137,Entities!C:C,0)),"")&amp;IFERROR(INDEX(Entities!A:A,MATCH(JRF!$B137,Entities!D:D,0)),"")&amp;IFERROR(INDEX(Entities!A:A,MATCH(JRF!$B137,Entities!E:E,0)),"")&amp;IFERROR(INDEX(Entities!A:A,MATCH(JRF!$B137,Entities!F:F,0)),"")&amp;IFERROR(INDEX(Entities!A:A,MATCH(JRF!$B137,Entities!G:G,0)),"")&amp;IFERROR(INDEX(Entities!A:A,MATCH(JRF!$B137,Entities!H:H,0)),"")&amp;IFERROR(INDEX(Entities!A:A,MATCH(JRF!$B137,Entities!I:I,0)),"")&amp;IFERROR(INDEX(Entities!A:A,MATCH(JRF!$B137,Entities!J:J,0)),"")&amp;IFERROR(INDEX(Entities!A:A,MATCH(JRF!$B137,Entities!K:K,0)),"")&amp;IFERROR(INDEX(Entities!A:A,MATCH(JRF!$B137,Entities!L:L,0)),"")&amp;IFERROR(INDEX(Entities!A:A,MATCH(JRF!$B137,Entities!M:M,0)),"")&amp;IFERROR(INDEX(Entities!A:A,MATCH(JRF!$B137,Entities!N:N,0)),"")&amp;IFERROR(INDEX(Entities!A:A,MATCH(JRF!$B137,Entities!O:O,0)),"")&amp;IFERROR(INDEX(Entities!A:A,MATCH(JRF!$B137,Entities!P:P,0)),"")&amp;IFERROR(INDEX(Entities!A:A,MATCH(JRF!$B137,Entities!Q:Q,0)),"")&amp;IFERROR(INDEX(Entities!A:A,MATCH(JRF!$B137,Entities!R:R,0)),"")&amp;IFERROR(INDEX(Entities!A:A,MATCH(JRF!$B137,Entities!S:S,0)),"")&amp;IFERROR(INDEX(Entities!A:A,MATCH(JRF!$B137,Entities!T:T,0)),"")&amp;IFERROR(INDEX(Entities!A:A,MATCH(JRF!$B137,Entities!U:U,0)),"")&amp;IFERROR(INDEX(Entities!A:A,MATCH(JRF!$B137,Entities!V:V,0)),"")&amp;IFERROR(INDEX(Entities!A:A,MATCH(JRF!$B137,Entities!W:W,0)),"")&amp;IFERROR(INDEX(Entities!A:A,MATCH(JRF!$B137,Entities!X:X,0)),"")&amp;IFERROR(INDEX(Entities!A:A,MATCH(JRF!$B137,Entities!Y:Y,0)),"")&amp;IFERROR(INDEX(Entities!A:A,MATCH(JRF!$B137,Entities!Z:Z,0)),"")&amp;IFERROR(INDEX(Entities!A:A,MATCH(JRF!$B137,Entities!AA:AA,0)),"")&amp;IFERROR(INDEX(Entities!A:A,MATCH(JRF!$B137,Entities!AB:AB,0)),"")&amp;IFERROR(INDEX(Entities!A:A,MATCH(JRF!$B137,Entities!AC:AC,0)),"")&amp;IFERROR(INDEX(Entities!A:A,MATCH(JRF!$B137,Entities!AD:AD,0)),"")</f>
        <v/>
      </c>
      <c r="AP124" s="171" t="str">
        <f>IF(JRF!B137=JRF!Q137,"",JRF!Q137&amp;JRF!B137)</f>
        <v/>
      </c>
      <c r="AQ124" s="171" t="str">
        <f>IF(OR(JRF!B137="",JRF!Q137="",Checks!AN124="",Checks!AO124=""),"",IF(OR(JRF!B137=JRF!Q137,Checks!AN124=Checks!AO124),"Legal Entity/BU is same",IF(AN124&amp;AO124=IFERROR(VLOOKUP(AN124&amp;AO124,'Intercompany Master'!X:X,1,0),0),"Intercompany Agreement Exist","Intercompany Agreement Required")))</f>
        <v/>
      </c>
      <c r="AR124" t="str" cm="1">
        <f t="array" ref="AR124">IF("Intercompany Agreement Exist"=VLOOKUP(JRF!Q137&amp;JRF!B137,Checks!AP:AQ,2,0),VLOOKUP(Checks!AN124&amp;Checks!AO124,'Intercompany Master'!X:AN,{2,3,4,5,6,7,8,9,10,11,12,13,14,15,16,17},0),"")</f>
        <v/>
      </c>
      <c r="AS124" s="170"/>
      <c r="AU124" s="170"/>
      <c r="CI124" t="str">
        <f>IF(JRF!F137&gt;0,"",IF(JRF!B137="","",IF(LEFT(JRF!B137,1)=IFERROR(VLOOKUP(LEFT(JRF!B137,1),$CF$2:$CF$5,1,0),0),"Product Code Required",IF(JRF!C137="","",IF(JRF!C137=IFERROR(VLOOKUP(JRF!C137,$CH:$CH,1,0),0),"Product Code Required","NA")))))</f>
        <v/>
      </c>
      <c r="CJ124" t="str">
        <f>IF(JRF!AV137&gt;0,"",IF(JRF!Q137="","",IF(LEFT(JRF!Q137,1)=IFERROR(VLOOKUP(LEFT(JRF!Q137,1),$CF$2:$CF$5,1,0),0),"Product Code Required",IF(JRF!V137="","",IF(JRF!V137=IFERROR(VLOOKUP(JRF!V137,$CH:$CH,1,0),0),"Product Code Required","NA")))))</f>
        <v/>
      </c>
      <c r="CK124" t="str">
        <f>IFERROR(IF(LEN('Journal Template'!F135)&gt;0,"",IF('Journal Template'!A135="","",IF(LEFT('Journal Template'!A135,1)=IFERROR(VLOOKUP(LEFT('Journal Template'!A135,1),Checks!$CF$2:$CF$5,1,0),0),"Product Code Required",IF('Journal Template'!D135="","",IF('Journal Template'!D135=IFERROR(VLOOKUP('Journal Template'!D135,Checks!$CH:$CH,1,0),0),"Product Code Required","NA"))))),"")</f>
        <v/>
      </c>
    </row>
    <row r="125" spans="14:89">
      <c r="N125" t="s">
        <v>1475</v>
      </c>
      <c r="O125" t="s">
        <v>1476</v>
      </c>
      <c r="P125" t="s">
        <v>386</v>
      </c>
      <c r="Q125" s="150" t="str">
        <f>IF(JRF!D138="","",IF(IFERROR(VLOOKUP(JRF!D138,Checks!N:P,3,0),0)="A","","Inactive account in Use"))</f>
        <v/>
      </c>
      <c r="R125" t="str">
        <f>IFERROR(IF('Journal Template'!C537="","",IF(IFERROR(VLOOKUP('Journal Template'!C537,Checks!N:P,3,0),0)="A","","Inactive account in Use")),"")</f>
        <v/>
      </c>
      <c r="S125" t="s">
        <v>1477</v>
      </c>
      <c r="T125" t="s">
        <v>386</v>
      </c>
      <c r="U125" t="s">
        <v>68</v>
      </c>
      <c r="V125" s="150" t="str">
        <f>IF(JRF!C138="","",IF(IFERROR(VLOOKUP(JRF!C138,Checks!S:U,3,0),0)="A","Entry with System fund Dept",""))</f>
        <v/>
      </c>
      <c r="W125" t="str">
        <f>IFERROR(IF('Journal Template'!D537="","",IF(IFERROR(VLOOKUP('Journal Template'!D537,Checks!S:U,3,0),0)="A","Entry with System fund Dept","")),"")</f>
        <v/>
      </c>
      <c r="X125" t="s">
        <v>1478</v>
      </c>
      <c r="Y125" t="s">
        <v>386</v>
      </c>
      <c r="Z125" t="s">
        <v>1479</v>
      </c>
      <c r="AA125" t="s">
        <v>814</v>
      </c>
      <c r="AB125" t="s">
        <v>125</v>
      </c>
      <c r="AC125" s="150" t="str">
        <f>IFERROR(IF(JRF!C138="","",IF(AND(VLOOKUP(JRF!C138,X:AA,4,0)=JRF!B138,VLOOKUP(JRF!C138,X:Y,2,0)="A"),"","Inactive Dept Combo Error")),"Inactive Dept Combo Error")</f>
        <v/>
      </c>
      <c r="AD125" t="str">
        <f>IFERROR(IF('Journal Template'!D537="","",IF(AND(VLOOKUP('Journal Template'!D537,X:AA,4,0)='Journal Template'!A537,VLOOKUP('Journal Template'!D537,X:Y,2,0)="A"),"","Inactive Dept Combo Error")),"")</f>
        <v/>
      </c>
      <c r="AK125" s="150" t="str">
        <f>IF(JRF!B138="","",IF(JRF!B138=IFERROR(VLOOKUP(JRF!B138,Checks!AI:AI,1,0),0),"Entry in Branch/Satellite BU's",""))</f>
        <v/>
      </c>
      <c r="AL125" t="str">
        <f>IFERROR(IF('Journal Template'!A537="","",IF('Journal Template'!A537=IFERROR(VLOOKUP('Journal Template'!A537,Checks!AI:AI,1,0),0),"Entry in Branch/Satellite BU's","")),"")</f>
        <v/>
      </c>
      <c r="AN125" t="str">
        <f>IFERROR(INDEX(Entities!A:A,MATCH(JRF!$Q138,Entities!C:C,0)),"")&amp;IFERROR(INDEX(Entities!A:A,MATCH(JRF!$Q138,Entities!D:D,0)),"")&amp;IFERROR(INDEX(Entities!A:A,MATCH(JRF!$Q138,Entities!E:E,0)),"")&amp;IFERROR(INDEX(Entities!A:A,MATCH(JRF!$Q138,Entities!F:F,0)),"")&amp;IFERROR(INDEX(Entities!A:A,MATCH(JRF!$Q138,Entities!G:G,0)),"")&amp;IFERROR(INDEX(Entities!A:A,MATCH(JRF!$Q138,Entities!H:H,0)),"")&amp;IFERROR(INDEX(Entities!A:A,MATCH(JRF!$Q138,Entities!I:I,0)),"")&amp;IFERROR(INDEX(Entities!A:A,MATCH(JRF!$Q138,Entities!J:J,0)),"")&amp;IFERROR(INDEX(Entities!A:A,MATCH(JRF!$Q138,Entities!K:K,0)),"")&amp;IFERROR(INDEX(Entities!A:A,MATCH(JRF!$Q138,Entities!L:L,0)),"")&amp;IFERROR(INDEX(Entities!A:A,MATCH(JRF!$Q138,Entities!M:M,0)),"")&amp;IFERROR(INDEX(Entities!A:A,MATCH(JRF!$Q138,Entities!N:N,0)),"")&amp;IFERROR(INDEX(Entities!A:A,MATCH(JRF!$Q138,Entities!O:O,0)),"")&amp;IFERROR(INDEX(Entities!A:A,MATCH(JRF!$Q138,Entities!P:P,0)),"")&amp;IFERROR(INDEX(Entities!A:A,MATCH(JRF!$Q138,Entities!Q:Q,0)),"")&amp;IFERROR(INDEX(Entities!A:A,MATCH(JRF!$Q138,Entities!R:R,0)),"")&amp;IFERROR(INDEX(Entities!A:A,MATCH(JRF!$Q138,Entities!S:S,0)),"")&amp;IFERROR(INDEX(Entities!A:A,MATCH(JRF!$Q138,Entities!T:T,0)),"")&amp;IFERROR(INDEX(Entities!A:A,MATCH(JRF!$Q138,Entities!U:U,0)),"")&amp;IFERROR(INDEX(Entities!A:A,MATCH(JRF!$Q138,Entities!V:V,0)),"")&amp;IFERROR(INDEX(Entities!A:A,MATCH(JRF!$Q138,Entities!W:W,0)),"")&amp;IFERROR(INDEX(Entities!A:A,MATCH(JRF!$Q138,Entities!X:X,0)),"")&amp;IFERROR(INDEX(Entities!A:A,MATCH(JRF!$Q138,Entities!Y:Y,0)),"")&amp;IFERROR(INDEX(Entities!A:A,MATCH(JRF!$Q138,Entities!Z:Z,0)),"")&amp;IFERROR(INDEX(Entities!A:A,MATCH(JRF!$Q138,Entities!AA:AA,0)),"")&amp;IFERROR(INDEX(Entities!A:A,MATCH(JRF!$Q138,Entities!AB:AB,0)),"")&amp;IFERROR(INDEX(Entities!A:A,MATCH(JRF!$Q138,Entities!AC:AC,0)),"")&amp;IFERROR(INDEX(Entities!A:A,MATCH(JRF!$Q138,Entities!AD:AD,0)),"")</f>
        <v/>
      </c>
      <c r="AO125" s="171" t="str">
        <f>IFERROR(INDEX(Entities!A:A,MATCH(JRF!$B138,Entities!C:C,0)),"")&amp;IFERROR(INDEX(Entities!A:A,MATCH(JRF!$B138,Entities!D:D,0)),"")&amp;IFERROR(INDEX(Entities!A:A,MATCH(JRF!$B138,Entities!E:E,0)),"")&amp;IFERROR(INDEX(Entities!A:A,MATCH(JRF!$B138,Entities!F:F,0)),"")&amp;IFERROR(INDEX(Entities!A:A,MATCH(JRF!$B138,Entities!G:G,0)),"")&amp;IFERROR(INDEX(Entities!A:A,MATCH(JRF!$B138,Entities!H:H,0)),"")&amp;IFERROR(INDEX(Entities!A:A,MATCH(JRF!$B138,Entities!I:I,0)),"")&amp;IFERROR(INDEX(Entities!A:A,MATCH(JRF!$B138,Entities!J:J,0)),"")&amp;IFERROR(INDEX(Entities!A:A,MATCH(JRF!$B138,Entities!K:K,0)),"")&amp;IFERROR(INDEX(Entities!A:A,MATCH(JRF!$B138,Entities!L:L,0)),"")&amp;IFERROR(INDEX(Entities!A:A,MATCH(JRF!$B138,Entities!M:M,0)),"")&amp;IFERROR(INDEX(Entities!A:A,MATCH(JRF!$B138,Entities!N:N,0)),"")&amp;IFERROR(INDEX(Entities!A:A,MATCH(JRF!$B138,Entities!O:O,0)),"")&amp;IFERROR(INDEX(Entities!A:A,MATCH(JRF!$B138,Entities!P:P,0)),"")&amp;IFERROR(INDEX(Entities!A:A,MATCH(JRF!$B138,Entities!Q:Q,0)),"")&amp;IFERROR(INDEX(Entities!A:A,MATCH(JRF!$B138,Entities!R:R,0)),"")&amp;IFERROR(INDEX(Entities!A:A,MATCH(JRF!$B138,Entities!S:S,0)),"")&amp;IFERROR(INDEX(Entities!A:A,MATCH(JRF!$B138,Entities!T:T,0)),"")&amp;IFERROR(INDEX(Entities!A:A,MATCH(JRF!$B138,Entities!U:U,0)),"")&amp;IFERROR(INDEX(Entities!A:A,MATCH(JRF!$B138,Entities!V:V,0)),"")&amp;IFERROR(INDEX(Entities!A:A,MATCH(JRF!$B138,Entities!W:W,0)),"")&amp;IFERROR(INDEX(Entities!A:A,MATCH(JRF!$B138,Entities!X:X,0)),"")&amp;IFERROR(INDEX(Entities!A:A,MATCH(JRF!$B138,Entities!Y:Y,0)),"")&amp;IFERROR(INDEX(Entities!A:A,MATCH(JRF!$B138,Entities!Z:Z,0)),"")&amp;IFERROR(INDEX(Entities!A:A,MATCH(JRF!$B138,Entities!AA:AA,0)),"")&amp;IFERROR(INDEX(Entities!A:A,MATCH(JRF!$B138,Entities!AB:AB,0)),"")&amp;IFERROR(INDEX(Entities!A:A,MATCH(JRF!$B138,Entities!AC:AC,0)),"")&amp;IFERROR(INDEX(Entities!A:A,MATCH(JRF!$B138,Entities!AD:AD,0)),"")</f>
        <v/>
      </c>
      <c r="AP125" s="171" t="str">
        <f>IF(JRF!B138=JRF!Q138,"",JRF!Q138&amp;JRF!B138)</f>
        <v/>
      </c>
      <c r="AQ125" s="171" t="str">
        <f>IF(OR(JRF!B138="",JRF!Q138="",Checks!AN125="",Checks!AO125=""),"",IF(OR(JRF!B138=JRF!Q138,Checks!AN125=Checks!AO125),"Legal Entity/BU is same",IF(AN125&amp;AO125=IFERROR(VLOOKUP(AN125&amp;AO125,'Intercompany Master'!X:X,1,0),0),"Intercompany Agreement Exist","Intercompany Agreement Required")))</f>
        <v/>
      </c>
      <c r="AR125" t="str" cm="1">
        <f t="array" ref="AR125">IF("Intercompany Agreement Exist"=VLOOKUP(JRF!Q138&amp;JRF!B138,Checks!AP:AQ,2,0),VLOOKUP(Checks!AN125&amp;Checks!AO125,'Intercompany Master'!X:AN,{2,3,4,5,6,7,8,9,10,11,12,13,14,15,16,17},0),"")</f>
        <v/>
      </c>
      <c r="AS125" s="170"/>
      <c r="AU125" s="170"/>
      <c r="CI125" t="str">
        <f>IF(JRF!F138&gt;0,"",IF(JRF!B138="","",IF(LEFT(JRF!B138,1)=IFERROR(VLOOKUP(LEFT(JRF!B138,1),$CF$2:$CF$5,1,0),0),"Product Code Required",IF(JRF!C138="","",IF(JRF!C138=IFERROR(VLOOKUP(JRF!C138,$CH:$CH,1,0),0),"Product Code Required","NA")))))</f>
        <v/>
      </c>
      <c r="CJ125" t="str">
        <f>IF(JRF!AV138&gt;0,"",IF(JRF!Q138="","",IF(LEFT(JRF!Q138,1)=IFERROR(VLOOKUP(LEFT(JRF!Q138,1),$CF$2:$CF$5,1,0),0),"Product Code Required",IF(JRF!V138="","",IF(JRF!V138=IFERROR(VLOOKUP(JRF!V138,$CH:$CH,1,0),0),"Product Code Required","NA")))))</f>
        <v/>
      </c>
      <c r="CK125" t="str">
        <f>IFERROR(IF(LEN('Journal Template'!F136)&gt;0,"",IF('Journal Template'!A136="","",IF(LEFT('Journal Template'!A136,1)=IFERROR(VLOOKUP(LEFT('Journal Template'!A136,1),Checks!$CF$2:$CF$5,1,0),0),"Product Code Required",IF('Journal Template'!D136="","",IF('Journal Template'!D136=IFERROR(VLOOKUP('Journal Template'!D136,Checks!$CH:$CH,1,0),0),"Product Code Required","NA"))))),"")</f>
        <v/>
      </c>
    </row>
    <row r="126" spans="14:89">
      <c r="N126" t="s">
        <v>1480</v>
      </c>
      <c r="O126" t="s">
        <v>1481</v>
      </c>
      <c r="P126" t="s">
        <v>386</v>
      </c>
      <c r="Q126" s="150" t="str">
        <f>IF(JRF!D139="","",IF(IFERROR(VLOOKUP(JRF!D139,Checks!N:P,3,0),0)="A","","Inactive account in Use"))</f>
        <v/>
      </c>
      <c r="R126" t="str">
        <f>IFERROR(IF('Journal Template'!C538="","",IF(IFERROR(VLOOKUP('Journal Template'!C538,Checks!N:P,3,0),0)="A","","Inactive account in Use")),"")</f>
        <v/>
      </c>
      <c r="S126" t="s">
        <v>1482</v>
      </c>
      <c r="T126" t="s">
        <v>386</v>
      </c>
      <c r="U126" t="s">
        <v>68</v>
      </c>
      <c r="V126" s="150" t="str">
        <f>IF(JRF!C139="","",IF(IFERROR(VLOOKUP(JRF!C139,Checks!S:U,3,0),0)="A","Entry with System fund Dept",""))</f>
        <v/>
      </c>
      <c r="W126" t="str">
        <f>IFERROR(IF('Journal Template'!D538="","",IF(IFERROR(VLOOKUP('Journal Template'!D538,Checks!S:U,3,0),0)="A","Entry with System fund Dept","")),"")</f>
        <v/>
      </c>
      <c r="X126" t="s">
        <v>1478</v>
      </c>
      <c r="Y126" t="s">
        <v>389</v>
      </c>
      <c r="Z126" t="s">
        <v>1483</v>
      </c>
      <c r="AA126" t="s">
        <v>391</v>
      </c>
      <c r="AB126" t="s">
        <v>125</v>
      </c>
      <c r="AC126" s="150" t="str">
        <f>IFERROR(IF(JRF!C139="","",IF(AND(VLOOKUP(JRF!C139,X:AA,4,0)=JRF!B139,VLOOKUP(JRF!C139,X:Y,2,0)="A"),"","Inactive Dept Combo Error")),"Inactive Dept Combo Error")</f>
        <v/>
      </c>
      <c r="AD126" t="str">
        <f>IFERROR(IF('Journal Template'!D538="","",IF(AND(VLOOKUP('Journal Template'!D538,X:AA,4,0)='Journal Template'!A538,VLOOKUP('Journal Template'!D538,X:Y,2,0)="A"),"","Inactive Dept Combo Error")),"")</f>
        <v/>
      </c>
      <c r="AK126" s="150" t="str">
        <f>IF(JRF!B139="","",IF(JRF!B139=IFERROR(VLOOKUP(JRF!B139,Checks!AI:AI,1,0),0),"Entry in Branch/Satellite BU's",""))</f>
        <v/>
      </c>
      <c r="AL126" t="str">
        <f>IFERROR(IF('Journal Template'!A538="","",IF('Journal Template'!A538=IFERROR(VLOOKUP('Journal Template'!A538,Checks!AI:AI,1,0),0),"Entry in Branch/Satellite BU's","")),"")</f>
        <v/>
      </c>
      <c r="AN126" t="str">
        <f>IFERROR(INDEX(Entities!A:A,MATCH(JRF!$Q139,Entities!C:C,0)),"")&amp;IFERROR(INDEX(Entities!A:A,MATCH(JRF!$Q139,Entities!D:D,0)),"")&amp;IFERROR(INDEX(Entities!A:A,MATCH(JRF!$Q139,Entities!E:E,0)),"")&amp;IFERROR(INDEX(Entities!A:A,MATCH(JRF!$Q139,Entities!F:F,0)),"")&amp;IFERROR(INDEX(Entities!A:A,MATCH(JRF!$Q139,Entities!G:G,0)),"")&amp;IFERROR(INDEX(Entities!A:A,MATCH(JRF!$Q139,Entities!H:H,0)),"")&amp;IFERROR(INDEX(Entities!A:A,MATCH(JRF!$Q139,Entities!I:I,0)),"")&amp;IFERROR(INDEX(Entities!A:A,MATCH(JRF!$Q139,Entities!J:J,0)),"")&amp;IFERROR(INDEX(Entities!A:A,MATCH(JRF!$Q139,Entities!K:K,0)),"")&amp;IFERROR(INDEX(Entities!A:A,MATCH(JRF!$Q139,Entities!L:L,0)),"")&amp;IFERROR(INDEX(Entities!A:A,MATCH(JRF!$Q139,Entities!M:M,0)),"")&amp;IFERROR(INDEX(Entities!A:A,MATCH(JRF!$Q139,Entities!N:N,0)),"")&amp;IFERROR(INDEX(Entities!A:A,MATCH(JRF!$Q139,Entities!O:O,0)),"")&amp;IFERROR(INDEX(Entities!A:A,MATCH(JRF!$Q139,Entities!P:P,0)),"")&amp;IFERROR(INDEX(Entities!A:A,MATCH(JRF!$Q139,Entities!Q:Q,0)),"")&amp;IFERROR(INDEX(Entities!A:A,MATCH(JRF!$Q139,Entities!R:R,0)),"")&amp;IFERROR(INDEX(Entities!A:A,MATCH(JRF!$Q139,Entities!S:S,0)),"")&amp;IFERROR(INDEX(Entities!A:A,MATCH(JRF!$Q139,Entities!T:T,0)),"")&amp;IFERROR(INDEX(Entities!A:A,MATCH(JRF!$Q139,Entities!U:U,0)),"")&amp;IFERROR(INDEX(Entities!A:A,MATCH(JRF!$Q139,Entities!V:V,0)),"")&amp;IFERROR(INDEX(Entities!A:A,MATCH(JRF!$Q139,Entities!W:W,0)),"")&amp;IFERROR(INDEX(Entities!A:A,MATCH(JRF!$Q139,Entities!X:X,0)),"")&amp;IFERROR(INDEX(Entities!A:A,MATCH(JRF!$Q139,Entities!Y:Y,0)),"")&amp;IFERROR(INDEX(Entities!A:A,MATCH(JRF!$Q139,Entities!Z:Z,0)),"")&amp;IFERROR(INDEX(Entities!A:A,MATCH(JRF!$Q139,Entities!AA:AA,0)),"")&amp;IFERROR(INDEX(Entities!A:A,MATCH(JRF!$Q139,Entities!AB:AB,0)),"")&amp;IFERROR(INDEX(Entities!A:A,MATCH(JRF!$Q139,Entities!AC:AC,0)),"")&amp;IFERROR(INDEX(Entities!A:A,MATCH(JRF!$Q139,Entities!AD:AD,0)),"")</f>
        <v/>
      </c>
      <c r="AO126" s="171" t="str">
        <f>IFERROR(INDEX(Entities!A:A,MATCH(JRF!$B139,Entities!C:C,0)),"")&amp;IFERROR(INDEX(Entities!A:A,MATCH(JRF!$B139,Entities!D:D,0)),"")&amp;IFERROR(INDEX(Entities!A:A,MATCH(JRF!$B139,Entities!E:E,0)),"")&amp;IFERROR(INDEX(Entities!A:A,MATCH(JRF!$B139,Entities!F:F,0)),"")&amp;IFERROR(INDEX(Entities!A:A,MATCH(JRF!$B139,Entities!G:G,0)),"")&amp;IFERROR(INDEX(Entities!A:A,MATCH(JRF!$B139,Entities!H:H,0)),"")&amp;IFERROR(INDEX(Entities!A:A,MATCH(JRF!$B139,Entities!I:I,0)),"")&amp;IFERROR(INDEX(Entities!A:A,MATCH(JRF!$B139,Entities!J:J,0)),"")&amp;IFERROR(INDEX(Entities!A:A,MATCH(JRF!$B139,Entities!K:K,0)),"")&amp;IFERROR(INDEX(Entities!A:A,MATCH(JRF!$B139,Entities!L:L,0)),"")&amp;IFERROR(INDEX(Entities!A:A,MATCH(JRF!$B139,Entities!M:M,0)),"")&amp;IFERROR(INDEX(Entities!A:A,MATCH(JRF!$B139,Entities!N:N,0)),"")&amp;IFERROR(INDEX(Entities!A:A,MATCH(JRF!$B139,Entities!O:O,0)),"")&amp;IFERROR(INDEX(Entities!A:A,MATCH(JRF!$B139,Entities!P:P,0)),"")&amp;IFERROR(INDEX(Entities!A:A,MATCH(JRF!$B139,Entities!Q:Q,0)),"")&amp;IFERROR(INDEX(Entities!A:A,MATCH(JRF!$B139,Entities!R:R,0)),"")&amp;IFERROR(INDEX(Entities!A:A,MATCH(JRF!$B139,Entities!S:S,0)),"")&amp;IFERROR(INDEX(Entities!A:A,MATCH(JRF!$B139,Entities!T:T,0)),"")&amp;IFERROR(INDEX(Entities!A:A,MATCH(JRF!$B139,Entities!U:U,0)),"")&amp;IFERROR(INDEX(Entities!A:A,MATCH(JRF!$B139,Entities!V:V,0)),"")&amp;IFERROR(INDEX(Entities!A:A,MATCH(JRF!$B139,Entities!W:W,0)),"")&amp;IFERROR(INDEX(Entities!A:A,MATCH(JRF!$B139,Entities!X:X,0)),"")&amp;IFERROR(INDEX(Entities!A:A,MATCH(JRF!$B139,Entities!Y:Y,0)),"")&amp;IFERROR(INDEX(Entities!A:A,MATCH(JRF!$B139,Entities!Z:Z,0)),"")&amp;IFERROR(INDEX(Entities!A:A,MATCH(JRF!$B139,Entities!AA:AA,0)),"")&amp;IFERROR(INDEX(Entities!A:A,MATCH(JRF!$B139,Entities!AB:AB,0)),"")&amp;IFERROR(INDEX(Entities!A:A,MATCH(JRF!$B139,Entities!AC:AC,0)),"")&amp;IFERROR(INDEX(Entities!A:A,MATCH(JRF!$B139,Entities!AD:AD,0)),"")</f>
        <v/>
      </c>
      <c r="AP126" s="171" t="str">
        <f>IF(JRF!B139=JRF!Q139,"",JRF!Q139&amp;JRF!B139)</f>
        <v/>
      </c>
      <c r="AQ126" s="171" t="str">
        <f>IF(OR(JRF!B139="",JRF!Q139="",Checks!AN126="",Checks!AO126=""),"",IF(OR(JRF!B139=JRF!Q139,Checks!AN126=Checks!AO126),"Legal Entity/BU is same",IF(AN126&amp;AO126=IFERROR(VLOOKUP(AN126&amp;AO126,'Intercompany Master'!X:X,1,0),0),"Intercompany Agreement Exist","Intercompany Agreement Required")))</f>
        <v/>
      </c>
      <c r="AR126" t="str" cm="1">
        <f t="array" ref="AR126">IF("Intercompany Agreement Exist"=VLOOKUP(JRF!Q139&amp;JRF!B139,Checks!AP:AQ,2,0),VLOOKUP(Checks!AN126&amp;Checks!AO126,'Intercompany Master'!X:AN,{2,3,4,5,6,7,8,9,10,11,12,13,14,15,16,17},0),"")</f>
        <v/>
      </c>
      <c r="AS126" s="170"/>
      <c r="AU126" s="170"/>
      <c r="CI126" t="str">
        <f>IF(JRF!F139&gt;0,"",IF(JRF!B139="","",IF(LEFT(JRF!B139,1)=IFERROR(VLOOKUP(LEFT(JRF!B139,1),$CF$2:$CF$5,1,0),0),"Product Code Required",IF(JRF!C139="","",IF(JRF!C139=IFERROR(VLOOKUP(JRF!C139,$CH:$CH,1,0),0),"Product Code Required","NA")))))</f>
        <v/>
      </c>
      <c r="CJ126" t="str">
        <f>IF(JRF!AV139&gt;0,"",IF(JRF!Q139="","",IF(LEFT(JRF!Q139,1)=IFERROR(VLOOKUP(LEFT(JRF!Q139,1),$CF$2:$CF$5,1,0),0),"Product Code Required",IF(JRF!V139="","",IF(JRF!V139=IFERROR(VLOOKUP(JRF!V139,$CH:$CH,1,0),0),"Product Code Required","NA")))))</f>
        <v/>
      </c>
      <c r="CK126" t="str">
        <f>IFERROR(IF(LEN('Journal Template'!F137)&gt;0,"",IF('Journal Template'!A137="","",IF(LEFT('Journal Template'!A137,1)=IFERROR(VLOOKUP(LEFT('Journal Template'!A137,1),Checks!$CF$2:$CF$5,1,0),0),"Product Code Required",IF('Journal Template'!D137="","",IF('Journal Template'!D137=IFERROR(VLOOKUP('Journal Template'!D137,Checks!$CH:$CH,1,0),0),"Product Code Required","NA"))))),"")</f>
        <v/>
      </c>
    </row>
    <row r="127" spans="14:89">
      <c r="N127" t="s">
        <v>1484</v>
      </c>
      <c r="O127" t="s">
        <v>1485</v>
      </c>
      <c r="P127" t="s">
        <v>386</v>
      </c>
      <c r="Q127" s="150" t="str">
        <f>IF(JRF!D140="","",IF(IFERROR(VLOOKUP(JRF!D140,Checks!N:P,3,0),0)="A","","Inactive account in Use"))</f>
        <v/>
      </c>
      <c r="R127" t="str">
        <f>IFERROR(IF('Journal Template'!C539="","",IF(IFERROR(VLOOKUP('Journal Template'!C539,Checks!N:P,3,0),0)="A","","Inactive account in Use")),"")</f>
        <v/>
      </c>
      <c r="S127" t="s">
        <v>1486</v>
      </c>
      <c r="T127" t="s">
        <v>386</v>
      </c>
      <c r="U127" t="s">
        <v>68</v>
      </c>
      <c r="V127" s="150" t="str">
        <f>IF(JRF!C140="","",IF(IFERROR(VLOOKUP(JRF!C140,Checks!S:U,3,0),0)="A","Entry with System fund Dept",""))</f>
        <v/>
      </c>
      <c r="W127" t="str">
        <f>IFERROR(IF('Journal Template'!D539="","",IF(IFERROR(VLOOKUP('Journal Template'!D539,Checks!S:U,3,0),0)="A","Entry with System fund Dept","")),"")</f>
        <v/>
      </c>
      <c r="X127" t="s">
        <v>1478</v>
      </c>
      <c r="Y127" t="s">
        <v>389</v>
      </c>
      <c r="Z127" t="s">
        <v>1479</v>
      </c>
      <c r="AA127" t="s">
        <v>1487</v>
      </c>
      <c r="AB127" t="s">
        <v>125</v>
      </c>
      <c r="AC127" s="150" t="str">
        <f>IFERROR(IF(JRF!C140="","",IF(AND(VLOOKUP(JRF!C140,X:AA,4,0)=JRF!B140,VLOOKUP(JRF!C140,X:Y,2,0)="A"),"","Inactive Dept Combo Error")),"Inactive Dept Combo Error")</f>
        <v/>
      </c>
      <c r="AD127" t="str">
        <f>IFERROR(IF('Journal Template'!D539="","",IF(AND(VLOOKUP('Journal Template'!D539,X:AA,4,0)='Journal Template'!A539,VLOOKUP('Journal Template'!D539,X:Y,2,0)="A"),"","Inactive Dept Combo Error")),"")</f>
        <v/>
      </c>
      <c r="AK127" s="150" t="str">
        <f>IF(JRF!B140="","",IF(JRF!B140=IFERROR(VLOOKUP(JRF!B140,Checks!AI:AI,1,0),0),"Entry in Branch/Satellite BU's",""))</f>
        <v/>
      </c>
      <c r="AL127" t="str">
        <f>IFERROR(IF('Journal Template'!A539="","",IF('Journal Template'!A539=IFERROR(VLOOKUP('Journal Template'!A539,Checks!AI:AI,1,0),0),"Entry in Branch/Satellite BU's","")),"")</f>
        <v/>
      </c>
      <c r="AN127" t="str">
        <f>IFERROR(INDEX(Entities!A:A,MATCH(JRF!$Q140,Entities!C:C,0)),"")&amp;IFERROR(INDEX(Entities!A:A,MATCH(JRF!$Q140,Entities!D:D,0)),"")&amp;IFERROR(INDEX(Entities!A:A,MATCH(JRF!$Q140,Entities!E:E,0)),"")&amp;IFERROR(INDEX(Entities!A:A,MATCH(JRF!$Q140,Entities!F:F,0)),"")&amp;IFERROR(INDEX(Entities!A:A,MATCH(JRF!$Q140,Entities!G:G,0)),"")&amp;IFERROR(INDEX(Entities!A:A,MATCH(JRF!$Q140,Entities!H:H,0)),"")&amp;IFERROR(INDEX(Entities!A:A,MATCH(JRF!$Q140,Entities!I:I,0)),"")&amp;IFERROR(INDEX(Entities!A:A,MATCH(JRF!$Q140,Entities!J:J,0)),"")&amp;IFERROR(INDEX(Entities!A:A,MATCH(JRF!$Q140,Entities!K:K,0)),"")&amp;IFERROR(INDEX(Entities!A:A,MATCH(JRF!$Q140,Entities!L:L,0)),"")&amp;IFERROR(INDEX(Entities!A:A,MATCH(JRF!$Q140,Entities!M:M,0)),"")&amp;IFERROR(INDEX(Entities!A:A,MATCH(JRF!$Q140,Entities!N:N,0)),"")&amp;IFERROR(INDEX(Entities!A:A,MATCH(JRF!$Q140,Entities!O:O,0)),"")&amp;IFERROR(INDEX(Entities!A:A,MATCH(JRF!$Q140,Entities!P:P,0)),"")&amp;IFERROR(INDEX(Entities!A:A,MATCH(JRF!$Q140,Entities!Q:Q,0)),"")&amp;IFERROR(INDEX(Entities!A:A,MATCH(JRF!$Q140,Entities!R:R,0)),"")&amp;IFERROR(INDEX(Entities!A:A,MATCH(JRF!$Q140,Entities!S:S,0)),"")&amp;IFERROR(INDEX(Entities!A:A,MATCH(JRF!$Q140,Entities!T:T,0)),"")&amp;IFERROR(INDEX(Entities!A:A,MATCH(JRF!$Q140,Entities!U:U,0)),"")&amp;IFERROR(INDEX(Entities!A:A,MATCH(JRF!$Q140,Entities!V:V,0)),"")&amp;IFERROR(INDEX(Entities!A:A,MATCH(JRF!$Q140,Entities!W:W,0)),"")&amp;IFERROR(INDEX(Entities!A:A,MATCH(JRF!$Q140,Entities!X:X,0)),"")&amp;IFERROR(INDEX(Entities!A:A,MATCH(JRF!$Q140,Entities!Y:Y,0)),"")&amp;IFERROR(INDEX(Entities!A:A,MATCH(JRF!$Q140,Entities!Z:Z,0)),"")&amp;IFERROR(INDEX(Entities!A:A,MATCH(JRF!$Q140,Entities!AA:AA,0)),"")&amp;IFERROR(INDEX(Entities!A:A,MATCH(JRF!$Q140,Entities!AB:AB,0)),"")&amp;IFERROR(INDEX(Entities!A:A,MATCH(JRF!$Q140,Entities!AC:AC,0)),"")&amp;IFERROR(INDEX(Entities!A:A,MATCH(JRF!$Q140,Entities!AD:AD,0)),"")</f>
        <v/>
      </c>
      <c r="AO127" s="171" t="str">
        <f>IFERROR(INDEX(Entities!A:A,MATCH(JRF!$B140,Entities!C:C,0)),"")&amp;IFERROR(INDEX(Entities!A:A,MATCH(JRF!$B140,Entities!D:D,0)),"")&amp;IFERROR(INDEX(Entities!A:A,MATCH(JRF!$B140,Entities!E:E,0)),"")&amp;IFERROR(INDEX(Entities!A:A,MATCH(JRF!$B140,Entities!F:F,0)),"")&amp;IFERROR(INDEX(Entities!A:A,MATCH(JRF!$B140,Entities!G:G,0)),"")&amp;IFERROR(INDEX(Entities!A:A,MATCH(JRF!$B140,Entities!H:H,0)),"")&amp;IFERROR(INDEX(Entities!A:A,MATCH(JRF!$B140,Entities!I:I,0)),"")&amp;IFERROR(INDEX(Entities!A:A,MATCH(JRF!$B140,Entities!J:J,0)),"")&amp;IFERROR(INDEX(Entities!A:A,MATCH(JRF!$B140,Entities!K:K,0)),"")&amp;IFERROR(INDEX(Entities!A:A,MATCH(JRF!$B140,Entities!L:L,0)),"")&amp;IFERROR(INDEX(Entities!A:A,MATCH(JRF!$B140,Entities!M:M,0)),"")&amp;IFERROR(INDEX(Entities!A:A,MATCH(JRF!$B140,Entities!N:N,0)),"")&amp;IFERROR(INDEX(Entities!A:A,MATCH(JRF!$B140,Entities!O:O,0)),"")&amp;IFERROR(INDEX(Entities!A:A,MATCH(JRF!$B140,Entities!P:P,0)),"")&amp;IFERROR(INDEX(Entities!A:A,MATCH(JRF!$B140,Entities!Q:Q,0)),"")&amp;IFERROR(INDEX(Entities!A:A,MATCH(JRF!$B140,Entities!R:R,0)),"")&amp;IFERROR(INDEX(Entities!A:A,MATCH(JRF!$B140,Entities!S:S,0)),"")&amp;IFERROR(INDEX(Entities!A:A,MATCH(JRF!$B140,Entities!T:T,0)),"")&amp;IFERROR(INDEX(Entities!A:A,MATCH(JRF!$B140,Entities!U:U,0)),"")&amp;IFERROR(INDEX(Entities!A:A,MATCH(JRF!$B140,Entities!V:V,0)),"")&amp;IFERROR(INDEX(Entities!A:A,MATCH(JRF!$B140,Entities!W:W,0)),"")&amp;IFERROR(INDEX(Entities!A:A,MATCH(JRF!$B140,Entities!X:X,0)),"")&amp;IFERROR(INDEX(Entities!A:A,MATCH(JRF!$B140,Entities!Y:Y,0)),"")&amp;IFERROR(INDEX(Entities!A:A,MATCH(JRF!$B140,Entities!Z:Z,0)),"")&amp;IFERROR(INDEX(Entities!A:A,MATCH(JRF!$B140,Entities!AA:AA,0)),"")&amp;IFERROR(INDEX(Entities!A:A,MATCH(JRF!$B140,Entities!AB:AB,0)),"")&amp;IFERROR(INDEX(Entities!A:A,MATCH(JRF!$B140,Entities!AC:AC,0)),"")&amp;IFERROR(INDEX(Entities!A:A,MATCH(JRF!$B140,Entities!AD:AD,0)),"")</f>
        <v/>
      </c>
      <c r="AP127" s="171" t="str">
        <f>IF(JRF!B140=JRF!Q140,"",JRF!Q140&amp;JRF!B140)</f>
        <v/>
      </c>
      <c r="AQ127" s="171" t="str">
        <f>IF(OR(JRF!B140="",JRF!Q140="",Checks!AN127="",Checks!AO127=""),"",IF(OR(JRF!B140=JRF!Q140,Checks!AN127=Checks!AO127),"Legal Entity/BU is same",IF(AN127&amp;AO127=IFERROR(VLOOKUP(AN127&amp;AO127,'Intercompany Master'!X:X,1,0),0),"Intercompany Agreement Exist","Intercompany Agreement Required")))</f>
        <v/>
      </c>
      <c r="AR127" t="str" cm="1">
        <f t="array" ref="AR127">IF("Intercompany Agreement Exist"=VLOOKUP(JRF!Q140&amp;JRF!B140,Checks!AP:AQ,2,0),VLOOKUP(Checks!AN127&amp;Checks!AO127,'Intercompany Master'!X:AN,{2,3,4,5,6,7,8,9,10,11,12,13,14,15,16,17},0),"")</f>
        <v/>
      </c>
      <c r="AS127" s="170"/>
      <c r="AU127" s="170"/>
      <c r="CI127" t="str">
        <f>IF(JRF!F140&gt;0,"",IF(JRF!B140="","",IF(LEFT(JRF!B140,1)=IFERROR(VLOOKUP(LEFT(JRF!B140,1),$CF$2:$CF$5,1,0),0),"Product Code Required",IF(JRF!C140="","",IF(JRF!C140=IFERROR(VLOOKUP(JRF!C140,$CH:$CH,1,0),0),"Product Code Required","NA")))))</f>
        <v/>
      </c>
      <c r="CJ127" t="str">
        <f>IF(JRF!AV140&gt;0,"",IF(JRF!Q140="","",IF(LEFT(JRF!Q140,1)=IFERROR(VLOOKUP(LEFT(JRF!Q140,1),$CF$2:$CF$5,1,0),0),"Product Code Required",IF(JRF!V140="","",IF(JRF!V140=IFERROR(VLOOKUP(JRF!V140,$CH:$CH,1,0),0),"Product Code Required","NA")))))</f>
        <v/>
      </c>
      <c r="CK127" t="str">
        <f>IFERROR(IF(LEN('Journal Template'!F138)&gt;0,"",IF('Journal Template'!A138="","",IF(LEFT('Journal Template'!A138,1)=IFERROR(VLOOKUP(LEFT('Journal Template'!A138,1),Checks!$CF$2:$CF$5,1,0),0),"Product Code Required",IF('Journal Template'!D138="","",IF('Journal Template'!D138=IFERROR(VLOOKUP('Journal Template'!D138,Checks!$CH:$CH,1,0),0),"Product Code Required","NA"))))),"")</f>
        <v/>
      </c>
    </row>
    <row r="128" spans="14:89">
      <c r="N128" t="s">
        <v>1488</v>
      </c>
      <c r="O128" t="s">
        <v>1489</v>
      </c>
      <c r="P128" t="s">
        <v>386</v>
      </c>
      <c r="Q128" s="150" t="str">
        <f>IF(JRF!D141="","",IF(IFERROR(VLOOKUP(JRF!D141,Checks!N:P,3,0),0)="A","","Inactive account in Use"))</f>
        <v/>
      </c>
      <c r="R128" t="str">
        <f>IFERROR(IF('Journal Template'!C540="","",IF(IFERROR(VLOOKUP('Journal Template'!C540,Checks!N:P,3,0),0)="A","","Inactive account in Use")),"")</f>
        <v/>
      </c>
      <c r="S128" t="s">
        <v>1490</v>
      </c>
      <c r="T128" t="s">
        <v>386</v>
      </c>
      <c r="U128" t="s">
        <v>68</v>
      </c>
      <c r="V128" s="150" t="str">
        <f>IF(JRF!C141="","",IF(IFERROR(VLOOKUP(JRF!C141,Checks!S:U,3,0),0)="A","Entry with System fund Dept",""))</f>
        <v/>
      </c>
      <c r="W128" t="str">
        <f>IFERROR(IF('Journal Template'!D540="","",IF(IFERROR(VLOOKUP('Journal Template'!D540,Checks!S:U,3,0),0)="A","Entry with System fund Dept","")),"")</f>
        <v/>
      </c>
      <c r="X128" t="s">
        <v>1491</v>
      </c>
      <c r="Y128" t="s">
        <v>386</v>
      </c>
      <c r="Z128" t="s">
        <v>1492</v>
      </c>
      <c r="AA128" t="s">
        <v>1493</v>
      </c>
      <c r="AB128" t="s">
        <v>125</v>
      </c>
      <c r="AC128" s="150" t="str">
        <f>IFERROR(IF(JRF!C141="","",IF(AND(VLOOKUP(JRF!C141,X:AA,4,0)=JRF!B141,VLOOKUP(JRF!C141,X:Y,2,0)="A"),"","Inactive Dept Combo Error")),"Inactive Dept Combo Error")</f>
        <v/>
      </c>
      <c r="AD128" t="str">
        <f>IFERROR(IF('Journal Template'!D540="","",IF(AND(VLOOKUP('Journal Template'!D540,X:AA,4,0)='Journal Template'!A540,VLOOKUP('Journal Template'!D540,X:Y,2,0)="A"),"","Inactive Dept Combo Error")),"")</f>
        <v/>
      </c>
      <c r="AK128" s="150" t="str">
        <f>IF(JRF!B141="","",IF(JRF!B141=IFERROR(VLOOKUP(JRF!B141,Checks!AI:AI,1,0),0),"Entry in Branch/Satellite BU's",""))</f>
        <v/>
      </c>
      <c r="AL128" t="str">
        <f>IFERROR(IF('Journal Template'!A540="","",IF('Journal Template'!A540=IFERROR(VLOOKUP('Journal Template'!A540,Checks!AI:AI,1,0),0),"Entry in Branch/Satellite BU's","")),"")</f>
        <v/>
      </c>
      <c r="AN128" t="str">
        <f>IFERROR(INDEX(Entities!A:A,MATCH(JRF!$Q141,Entities!C:C,0)),"")&amp;IFERROR(INDEX(Entities!A:A,MATCH(JRF!$Q141,Entities!D:D,0)),"")&amp;IFERROR(INDEX(Entities!A:A,MATCH(JRF!$Q141,Entities!E:E,0)),"")&amp;IFERROR(INDEX(Entities!A:A,MATCH(JRF!$Q141,Entities!F:F,0)),"")&amp;IFERROR(INDEX(Entities!A:A,MATCH(JRF!$Q141,Entities!G:G,0)),"")&amp;IFERROR(INDEX(Entities!A:A,MATCH(JRF!$Q141,Entities!H:H,0)),"")&amp;IFERROR(INDEX(Entities!A:A,MATCH(JRF!$Q141,Entities!I:I,0)),"")&amp;IFERROR(INDEX(Entities!A:A,MATCH(JRF!$Q141,Entities!J:J,0)),"")&amp;IFERROR(INDEX(Entities!A:A,MATCH(JRF!$Q141,Entities!K:K,0)),"")&amp;IFERROR(INDEX(Entities!A:A,MATCH(JRF!$Q141,Entities!L:L,0)),"")&amp;IFERROR(INDEX(Entities!A:A,MATCH(JRF!$Q141,Entities!M:M,0)),"")&amp;IFERROR(INDEX(Entities!A:A,MATCH(JRF!$Q141,Entities!N:N,0)),"")&amp;IFERROR(INDEX(Entities!A:A,MATCH(JRF!$Q141,Entities!O:O,0)),"")&amp;IFERROR(INDEX(Entities!A:A,MATCH(JRF!$Q141,Entities!P:P,0)),"")&amp;IFERROR(INDEX(Entities!A:A,MATCH(JRF!$Q141,Entities!Q:Q,0)),"")&amp;IFERROR(INDEX(Entities!A:A,MATCH(JRF!$Q141,Entities!R:R,0)),"")&amp;IFERROR(INDEX(Entities!A:A,MATCH(JRF!$Q141,Entities!S:S,0)),"")&amp;IFERROR(INDEX(Entities!A:A,MATCH(JRF!$Q141,Entities!T:T,0)),"")&amp;IFERROR(INDEX(Entities!A:A,MATCH(JRF!$Q141,Entities!U:U,0)),"")&amp;IFERROR(INDEX(Entities!A:A,MATCH(JRF!$Q141,Entities!V:V,0)),"")&amp;IFERROR(INDEX(Entities!A:A,MATCH(JRF!$Q141,Entities!W:W,0)),"")&amp;IFERROR(INDEX(Entities!A:A,MATCH(JRF!$Q141,Entities!X:X,0)),"")&amp;IFERROR(INDEX(Entities!A:A,MATCH(JRF!$Q141,Entities!Y:Y,0)),"")&amp;IFERROR(INDEX(Entities!A:A,MATCH(JRF!$Q141,Entities!Z:Z,0)),"")&amp;IFERROR(INDEX(Entities!A:A,MATCH(JRF!$Q141,Entities!AA:AA,0)),"")&amp;IFERROR(INDEX(Entities!A:A,MATCH(JRF!$Q141,Entities!AB:AB,0)),"")&amp;IFERROR(INDEX(Entities!A:A,MATCH(JRF!$Q141,Entities!AC:AC,0)),"")&amp;IFERROR(INDEX(Entities!A:A,MATCH(JRF!$Q141,Entities!AD:AD,0)),"")</f>
        <v/>
      </c>
      <c r="AO128" s="171" t="str">
        <f>IFERROR(INDEX(Entities!A:A,MATCH(JRF!$B141,Entities!C:C,0)),"")&amp;IFERROR(INDEX(Entities!A:A,MATCH(JRF!$B141,Entities!D:D,0)),"")&amp;IFERROR(INDEX(Entities!A:A,MATCH(JRF!$B141,Entities!E:E,0)),"")&amp;IFERROR(INDEX(Entities!A:A,MATCH(JRF!$B141,Entities!F:F,0)),"")&amp;IFERROR(INDEX(Entities!A:A,MATCH(JRF!$B141,Entities!G:G,0)),"")&amp;IFERROR(INDEX(Entities!A:A,MATCH(JRF!$B141,Entities!H:H,0)),"")&amp;IFERROR(INDEX(Entities!A:A,MATCH(JRF!$B141,Entities!I:I,0)),"")&amp;IFERROR(INDEX(Entities!A:A,MATCH(JRF!$B141,Entities!J:J,0)),"")&amp;IFERROR(INDEX(Entities!A:A,MATCH(JRF!$B141,Entities!K:K,0)),"")&amp;IFERROR(INDEX(Entities!A:A,MATCH(JRF!$B141,Entities!L:L,0)),"")&amp;IFERROR(INDEX(Entities!A:A,MATCH(JRF!$B141,Entities!M:M,0)),"")&amp;IFERROR(INDEX(Entities!A:A,MATCH(JRF!$B141,Entities!N:N,0)),"")&amp;IFERROR(INDEX(Entities!A:A,MATCH(JRF!$B141,Entities!O:O,0)),"")&amp;IFERROR(INDEX(Entities!A:A,MATCH(JRF!$B141,Entities!P:P,0)),"")&amp;IFERROR(INDEX(Entities!A:A,MATCH(JRF!$B141,Entities!Q:Q,0)),"")&amp;IFERROR(INDEX(Entities!A:A,MATCH(JRF!$B141,Entities!R:R,0)),"")&amp;IFERROR(INDEX(Entities!A:A,MATCH(JRF!$B141,Entities!S:S,0)),"")&amp;IFERROR(INDEX(Entities!A:A,MATCH(JRF!$B141,Entities!T:T,0)),"")&amp;IFERROR(INDEX(Entities!A:A,MATCH(JRF!$B141,Entities!U:U,0)),"")&amp;IFERROR(INDEX(Entities!A:A,MATCH(JRF!$B141,Entities!V:V,0)),"")&amp;IFERROR(INDEX(Entities!A:A,MATCH(JRF!$B141,Entities!W:W,0)),"")&amp;IFERROR(INDEX(Entities!A:A,MATCH(JRF!$B141,Entities!X:X,0)),"")&amp;IFERROR(INDEX(Entities!A:A,MATCH(JRF!$B141,Entities!Y:Y,0)),"")&amp;IFERROR(INDEX(Entities!A:A,MATCH(JRF!$B141,Entities!Z:Z,0)),"")&amp;IFERROR(INDEX(Entities!A:A,MATCH(JRF!$B141,Entities!AA:AA,0)),"")&amp;IFERROR(INDEX(Entities!A:A,MATCH(JRF!$B141,Entities!AB:AB,0)),"")&amp;IFERROR(INDEX(Entities!A:A,MATCH(JRF!$B141,Entities!AC:AC,0)),"")&amp;IFERROR(INDEX(Entities!A:A,MATCH(JRF!$B141,Entities!AD:AD,0)),"")</f>
        <v/>
      </c>
      <c r="AP128" s="171" t="str">
        <f>IF(JRF!B141=JRF!Q141,"",JRF!Q141&amp;JRF!B141)</f>
        <v/>
      </c>
      <c r="AQ128" s="171" t="str">
        <f>IF(OR(JRF!B141="",JRF!Q141="",Checks!AN128="",Checks!AO128=""),"",IF(OR(JRF!B141=JRF!Q141,Checks!AN128=Checks!AO128),"Legal Entity/BU is same",IF(AN128&amp;AO128=IFERROR(VLOOKUP(AN128&amp;AO128,'Intercompany Master'!X:X,1,0),0),"Intercompany Agreement Exist","Intercompany Agreement Required")))</f>
        <v/>
      </c>
      <c r="AR128" t="str" cm="1">
        <f t="array" ref="AR128">IF("Intercompany Agreement Exist"=VLOOKUP(JRF!Q141&amp;JRF!B141,Checks!AP:AQ,2,0),VLOOKUP(Checks!AN128&amp;Checks!AO128,'Intercompany Master'!X:AN,{2,3,4,5,6,7,8,9,10,11,12,13,14,15,16,17},0),"")</f>
        <v/>
      </c>
      <c r="AS128" s="170"/>
      <c r="AU128" s="170"/>
      <c r="CI128" t="str">
        <f>IF(JRF!F141&gt;0,"",IF(JRF!B141="","",IF(LEFT(JRF!B141,1)=IFERROR(VLOOKUP(LEFT(JRF!B141,1),$CF$2:$CF$5,1,0),0),"Product Code Required",IF(JRF!C141="","",IF(JRF!C141=IFERROR(VLOOKUP(JRF!C141,$CH:$CH,1,0),0),"Product Code Required","NA")))))</f>
        <v/>
      </c>
      <c r="CJ128" t="str">
        <f>IF(JRF!AV141&gt;0,"",IF(JRF!Q141="","",IF(LEFT(JRF!Q141,1)=IFERROR(VLOOKUP(LEFT(JRF!Q141,1),$CF$2:$CF$5,1,0),0),"Product Code Required",IF(JRF!V141="","",IF(JRF!V141=IFERROR(VLOOKUP(JRF!V141,$CH:$CH,1,0),0),"Product Code Required","NA")))))</f>
        <v/>
      </c>
      <c r="CK128" t="str">
        <f>IFERROR(IF(LEN('Journal Template'!F139)&gt;0,"",IF('Journal Template'!A139="","",IF(LEFT('Journal Template'!A139,1)=IFERROR(VLOOKUP(LEFT('Journal Template'!A139,1),Checks!$CF$2:$CF$5,1,0),0),"Product Code Required",IF('Journal Template'!D139="","",IF('Journal Template'!D139=IFERROR(VLOOKUP('Journal Template'!D139,Checks!$CH:$CH,1,0),0),"Product Code Required","NA"))))),"")</f>
        <v/>
      </c>
    </row>
    <row r="129" spans="14:89">
      <c r="N129" t="s">
        <v>1494</v>
      </c>
      <c r="O129" t="s">
        <v>1495</v>
      </c>
      <c r="P129" t="s">
        <v>386</v>
      </c>
      <c r="Q129" s="150" t="str">
        <f>IF(JRF!D142="","",IF(IFERROR(VLOOKUP(JRF!D142,Checks!N:P,3,0),0)="A","","Inactive account in Use"))</f>
        <v/>
      </c>
      <c r="R129" t="str">
        <f>IFERROR(IF('Journal Template'!C541="","",IF(IFERROR(VLOOKUP('Journal Template'!C541,Checks!N:P,3,0),0)="A","","Inactive account in Use")),"")</f>
        <v/>
      </c>
      <c r="S129" t="s">
        <v>1496</v>
      </c>
      <c r="T129" t="s">
        <v>386</v>
      </c>
      <c r="U129" t="s">
        <v>68</v>
      </c>
      <c r="V129" s="150" t="str">
        <f>IF(JRF!C142="","",IF(IFERROR(VLOOKUP(JRF!C142,Checks!S:U,3,0),0)="A","Entry with System fund Dept",""))</f>
        <v/>
      </c>
      <c r="W129" t="str">
        <f>IFERROR(IF('Journal Template'!D541="","",IF(IFERROR(VLOOKUP('Journal Template'!D541,Checks!S:U,3,0),0)="A","Entry with System fund Dept","")),"")</f>
        <v/>
      </c>
      <c r="X129" t="s">
        <v>1497</v>
      </c>
      <c r="Y129" t="s">
        <v>386</v>
      </c>
      <c r="Z129" t="s">
        <v>1498</v>
      </c>
      <c r="AA129" t="s">
        <v>1493</v>
      </c>
      <c r="AB129" t="s">
        <v>125</v>
      </c>
      <c r="AC129" s="150" t="str">
        <f>IFERROR(IF(JRF!C142="","",IF(AND(VLOOKUP(JRF!C142,X:AA,4,0)=JRF!B142,VLOOKUP(JRF!C142,X:Y,2,0)="A"),"","Inactive Dept Combo Error")),"Inactive Dept Combo Error")</f>
        <v/>
      </c>
      <c r="AD129" t="str">
        <f>IFERROR(IF('Journal Template'!D541="","",IF(AND(VLOOKUP('Journal Template'!D541,X:AA,4,0)='Journal Template'!A541,VLOOKUP('Journal Template'!D541,X:Y,2,0)="A"),"","Inactive Dept Combo Error")),"")</f>
        <v/>
      </c>
      <c r="AK129" s="150" t="str">
        <f>IF(JRF!B142="","",IF(JRF!B142=IFERROR(VLOOKUP(JRF!B142,Checks!AI:AI,1,0),0),"Entry in Branch/Satellite BU's",""))</f>
        <v/>
      </c>
      <c r="AL129" t="str">
        <f>IFERROR(IF('Journal Template'!A541="","",IF('Journal Template'!A541=IFERROR(VLOOKUP('Journal Template'!A541,Checks!AI:AI,1,0),0),"Entry in Branch/Satellite BU's","")),"")</f>
        <v/>
      </c>
      <c r="AN129" t="str">
        <f>IFERROR(INDEX(Entities!A:A,MATCH(JRF!$Q142,Entities!C:C,0)),"")&amp;IFERROR(INDEX(Entities!A:A,MATCH(JRF!$Q142,Entities!D:D,0)),"")&amp;IFERROR(INDEX(Entities!A:A,MATCH(JRF!$Q142,Entities!E:E,0)),"")&amp;IFERROR(INDEX(Entities!A:A,MATCH(JRF!$Q142,Entities!F:F,0)),"")&amp;IFERROR(INDEX(Entities!A:A,MATCH(JRF!$Q142,Entities!G:G,0)),"")&amp;IFERROR(INDEX(Entities!A:A,MATCH(JRF!$Q142,Entities!H:H,0)),"")&amp;IFERROR(INDEX(Entities!A:A,MATCH(JRF!$Q142,Entities!I:I,0)),"")&amp;IFERROR(INDEX(Entities!A:A,MATCH(JRF!$Q142,Entities!J:J,0)),"")&amp;IFERROR(INDEX(Entities!A:A,MATCH(JRF!$Q142,Entities!K:K,0)),"")&amp;IFERROR(INDEX(Entities!A:A,MATCH(JRF!$Q142,Entities!L:L,0)),"")&amp;IFERROR(INDEX(Entities!A:A,MATCH(JRF!$Q142,Entities!M:M,0)),"")&amp;IFERROR(INDEX(Entities!A:A,MATCH(JRF!$Q142,Entities!N:N,0)),"")&amp;IFERROR(INDEX(Entities!A:A,MATCH(JRF!$Q142,Entities!O:O,0)),"")&amp;IFERROR(INDEX(Entities!A:A,MATCH(JRF!$Q142,Entities!P:P,0)),"")&amp;IFERROR(INDEX(Entities!A:A,MATCH(JRF!$Q142,Entities!Q:Q,0)),"")&amp;IFERROR(INDEX(Entities!A:A,MATCH(JRF!$Q142,Entities!R:R,0)),"")&amp;IFERROR(INDEX(Entities!A:A,MATCH(JRF!$Q142,Entities!S:S,0)),"")&amp;IFERROR(INDEX(Entities!A:A,MATCH(JRF!$Q142,Entities!T:T,0)),"")&amp;IFERROR(INDEX(Entities!A:A,MATCH(JRF!$Q142,Entities!U:U,0)),"")&amp;IFERROR(INDEX(Entities!A:A,MATCH(JRF!$Q142,Entities!V:V,0)),"")&amp;IFERROR(INDEX(Entities!A:A,MATCH(JRF!$Q142,Entities!W:W,0)),"")&amp;IFERROR(INDEX(Entities!A:A,MATCH(JRF!$Q142,Entities!X:X,0)),"")&amp;IFERROR(INDEX(Entities!A:A,MATCH(JRF!$Q142,Entities!Y:Y,0)),"")&amp;IFERROR(INDEX(Entities!A:A,MATCH(JRF!$Q142,Entities!Z:Z,0)),"")&amp;IFERROR(INDEX(Entities!A:A,MATCH(JRF!$Q142,Entities!AA:AA,0)),"")&amp;IFERROR(INDEX(Entities!A:A,MATCH(JRF!$Q142,Entities!AB:AB,0)),"")&amp;IFERROR(INDEX(Entities!A:A,MATCH(JRF!$Q142,Entities!AC:AC,0)),"")&amp;IFERROR(INDEX(Entities!A:A,MATCH(JRF!$Q142,Entities!AD:AD,0)),"")</f>
        <v/>
      </c>
      <c r="AO129" s="171" t="str">
        <f>IFERROR(INDEX(Entities!A:A,MATCH(JRF!$B142,Entities!C:C,0)),"")&amp;IFERROR(INDEX(Entities!A:A,MATCH(JRF!$B142,Entities!D:D,0)),"")&amp;IFERROR(INDEX(Entities!A:A,MATCH(JRF!$B142,Entities!E:E,0)),"")&amp;IFERROR(INDEX(Entities!A:A,MATCH(JRF!$B142,Entities!F:F,0)),"")&amp;IFERROR(INDEX(Entities!A:A,MATCH(JRF!$B142,Entities!G:G,0)),"")&amp;IFERROR(INDEX(Entities!A:A,MATCH(JRF!$B142,Entities!H:H,0)),"")&amp;IFERROR(INDEX(Entities!A:A,MATCH(JRF!$B142,Entities!I:I,0)),"")&amp;IFERROR(INDEX(Entities!A:A,MATCH(JRF!$B142,Entities!J:J,0)),"")&amp;IFERROR(INDEX(Entities!A:A,MATCH(JRF!$B142,Entities!K:K,0)),"")&amp;IFERROR(INDEX(Entities!A:A,MATCH(JRF!$B142,Entities!L:L,0)),"")&amp;IFERROR(INDEX(Entities!A:A,MATCH(JRF!$B142,Entities!M:M,0)),"")&amp;IFERROR(INDEX(Entities!A:A,MATCH(JRF!$B142,Entities!N:N,0)),"")&amp;IFERROR(INDEX(Entities!A:A,MATCH(JRF!$B142,Entities!O:O,0)),"")&amp;IFERROR(INDEX(Entities!A:A,MATCH(JRF!$B142,Entities!P:P,0)),"")&amp;IFERROR(INDEX(Entities!A:A,MATCH(JRF!$B142,Entities!Q:Q,0)),"")&amp;IFERROR(INDEX(Entities!A:A,MATCH(JRF!$B142,Entities!R:R,0)),"")&amp;IFERROR(INDEX(Entities!A:A,MATCH(JRF!$B142,Entities!S:S,0)),"")&amp;IFERROR(INDEX(Entities!A:A,MATCH(JRF!$B142,Entities!T:T,0)),"")&amp;IFERROR(INDEX(Entities!A:A,MATCH(JRF!$B142,Entities!U:U,0)),"")&amp;IFERROR(INDEX(Entities!A:A,MATCH(JRF!$B142,Entities!V:V,0)),"")&amp;IFERROR(INDEX(Entities!A:A,MATCH(JRF!$B142,Entities!W:W,0)),"")&amp;IFERROR(INDEX(Entities!A:A,MATCH(JRF!$B142,Entities!X:X,0)),"")&amp;IFERROR(INDEX(Entities!A:A,MATCH(JRF!$B142,Entities!Y:Y,0)),"")&amp;IFERROR(INDEX(Entities!A:A,MATCH(JRF!$B142,Entities!Z:Z,0)),"")&amp;IFERROR(INDEX(Entities!A:A,MATCH(JRF!$B142,Entities!AA:AA,0)),"")&amp;IFERROR(INDEX(Entities!A:A,MATCH(JRF!$B142,Entities!AB:AB,0)),"")&amp;IFERROR(INDEX(Entities!A:A,MATCH(JRF!$B142,Entities!AC:AC,0)),"")&amp;IFERROR(INDEX(Entities!A:A,MATCH(JRF!$B142,Entities!AD:AD,0)),"")</f>
        <v/>
      </c>
      <c r="AP129" s="171" t="str">
        <f>IF(JRF!B142=JRF!Q142,"",JRF!Q142&amp;JRF!B142)</f>
        <v/>
      </c>
      <c r="AQ129" s="171" t="str">
        <f>IF(OR(JRF!B142="",JRF!Q142="",Checks!AN129="",Checks!AO129=""),"",IF(OR(JRF!B142=JRF!Q142,Checks!AN129=Checks!AO129),"Legal Entity/BU is same",IF(AN129&amp;AO129=IFERROR(VLOOKUP(AN129&amp;AO129,'Intercompany Master'!X:X,1,0),0),"Intercompany Agreement Exist","Intercompany Agreement Required")))</f>
        <v/>
      </c>
      <c r="AR129" t="str" cm="1">
        <f t="array" ref="AR129">IF("Intercompany Agreement Exist"=VLOOKUP(JRF!Q142&amp;JRF!B142,Checks!AP:AQ,2,0),VLOOKUP(Checks!AN129&amp;Checks!AO129,'Intercompany Master'!X:AN,{2,3,4,5,6,7,8,9,10,11,12,13,14,15,16,17},0),"")</f>
        <v/>
      </c>
      <c r="AS129" s="170"/>
      <c r="AU129" s="170"/>
      <c r="CI129" t="str">
        <f>IF(JRF!F142&gt;0,"",IF(JRF!B142="","",IF(LEFT(JRF!B142,1)=IFERROR(VLOOKUP(LEFT(JRF!B142,1),$CF$2:$CF$5,1,0),0),"Product Code Required",IF(JRF!C142="","",IF(JRF!C142=IFERROR(VLOOKUP(JRF!C142,$CH:$CH,1,0),0),"Product Code Required","NA")))))</f>
        <v/>
      </c>
      <c r="CJ129" t="str">
        <f>IF(JRF!AV142&gt;0,"",IF(JRF!Q142="","",IF(LEFT(JRF!Q142,1)=IFERROR(VLOOKUP(LEFT(JRF!Q142,1),$CF$2:$CF$5,1,0),0),"Product Code Required",IF(JRF!V142="","",IF(JRF!V142=IFERROR(VLOOKUP(JRF!V142,$CH:$CH,1,0),0),"Product Code Required","NA")))))</f>
        <v/>
      </c>
      <c r="CK129" t="str">
        <f>IFERROR(IF(LEN('Journal Template'!F140)&gt;0,"",IF('Journal Template'!A140="","",IF(LEFT('Journal Template'!A140,1)=IFERROR(VLOOKUP(LEFT('Journal Template'!A140,1),Checks!$CF$2:$CF$5,1,0),0),"Product Code Required",IF('Journal Template'!D140="","",IF('Journal Template'!D140=IFERROR(VLOOKUP('Journal Template'!D140,Checks!$CH:$CH,1,0),0),"Product Code Required","NA"))))),"")</f>
        <v/>
      </c>
    </row>
    <row r="130" spans="14:89">
      <c r="N130" t="s">
        <v>1499</v>
      </c>
      <c r="O130" t="s">
        <v>983</v>
      </c>
      <c r="P130" t="s">
        <v>386</v>
      </c>
      <c r="Q130" s="150" t="str">
        <f>IF(JRF!D143="","",IF(IFERROR(VLOOKUP(JRF!D143,Checks!N:P,3,0),0)="A","","Inactive account in Use"))</f>
        <v/>
      </c>
      <c r="R130" t="str">
        <f>IFERROR(IF('Journal Template'!C542="","",IF(IFERROR(VLOOKUP('Journal Template'!C542,Checks!N:P,3,0),0)="A","","Inactive account in Use")),"")</f>
        <v/>
      </c>
      <c r="S130" t="s">
        <v>1500</v>
      </c>
      <c r="T130" t="s">
        <v>386</v>
      </c>
      <c r="U130" t="s">
        <v>68</v>
      </c>
      <c r="V130" s="150" t="str">
        <f>IF(JRF!C143="","",IF(IFERROR(VLOOKUP(JRF!C143,Checks!S:U,3,0),0)="A","Entry with System fund Dept",""))</f>
        <v/>
      </c>
      <c r="W130" t="str">
        <f>IFERROR(IF('Journal Template'!D542="","",IF(IFERROR(VLOOKUP('Journal Template'!D542,Checks!S:U,3,0),0)="A","Entry with System fund Dept","")),"")</f>
        <v/>
      </c>
      <c r="X130" t="s">
        <v>1501</v>
      </c>
      <c r="Y130" t="s">
        <v>386</v>
      </c>
      <c r="Z130" t="s">
        <v>1502</v>
      </c>
      <c r="AA130" t="s">
        <v>1493</v>
      </c>
      <c r="AB130" t="s">
        <v>125</v>
      </c>
      <c r="AC130" s="150" t="str">
        <f>IFERROR(IF(JRF!C143="","",IF(AND(VLOOKUP(JRF!C143,X:AA,4,0)=JRF!B143,VLOOKUP(JRF!C143,X:Y,2,0)="A"),"","Inactive Dept Combo Error")),"Inactive Dept Combo Error")</f>
        <v/>
      </c>
      <c r="AD130" t="str">
        <f>IFERROR(IF('Journal Template'!D542="","",IF(AND(VLOOKUP('Journal Template'!D542,X:AA,4,0)='Journal Template'!A542,VLOOKUP('Journal Template'!D542,X:Y,2,0)="A"),"","Inactive Dept Combo Error")),"")</f>
        <v/>
      </c>
      <c r="AK130" s="150" t="str">
        <f>IF(JRF!B143="","",IF(JRF!B143=IFERROR(VLOOKUP(JRF!B143,Checks!AI:AI,1,0),0),"Entry in Branch/Satellite BU's",""))</f>
        <v/>
      </c>
      <c r="AL130" t="str">
        <f>IFERROR(IF('Journal Template'!A542="","",IF('Journal Template'!A542=IFERROR(VLOOKUP('Journal Template'!A542,Checks!AI:AI,1,0),0),"Entry in Branch/Satellite BU's","")),"")</f>
        <v/>
      </c>
      <c r="AN130" t="str">
        <f>IFERROR(INDEX(Entities!A:A,MATCH(JRF!$Q143,Entities!C:C,0)),"")&amp;IFERROR(INDEX(Entities!A:A,MATCH(JRF!$Q143,Entities!D:D,0)),"")&amp;IFERROR(INDEX(Entities!A:A,MATCH(JRF!$Q143,Entities!E:E,0)),"")&amp;IFERROR(INDEX(Entities!A:A,MATCH(JRF!$Q143,Entities!F:F,0)),"")&amp;IFERROR(INDEX(Entities!A:A,MATCH(JRF!$Q143,Entities!G:G,0)),"")&amp;IFERROR(INDEX(Entities!A:A,MATCH(JRF!$Q143,Entities!H:H,0)),"")&amp;IFERROR(INDEX(Entities!A:A,MATCH(JRF!$Q143,Entities!I:I,0)),"")&amp;IFERROR(INDEX(Entities!A:A,MATCH(JRF!$Q143,Entities!J:J,0)),"")&amp;IFERROR(INDEX(Entities!A:A,MATCH(JRF!$Q143,Entities!K:K,0)),"")&amp;IFERROR(INDEX(Entities!A:A,MATCH(JRF!$Q143,Entities!L:L,0)),"")&amp;IFERROR(INDEX(Entities!A:A,MATCH(JRF!$Q143,Entities!M:M,0)),"")&amp;IFERROR(INDEX(Entities!A:A,MATCH(JRF!$Q143,Entities!N:N,0)),"")&amp;IFERROR(INDEX(Entities!A:A,MATCH(JRF!$Q143,Entities!O:O,0)),"")&amp;IFERROR(INDEX(Entities!A:A,MATCH(JRF!$Q143,Entities!P:P,0)),"")&amp;IFERROR(INDEX(Entities!A:A,MATCH(JRF!$Q143,Entities!Q:Q,0)),"")&amp;IFERROR(INDEX(Entities!A:A,MATCH(JRF!$Q143,Entities!R:R,0)),"")&amp;IFERROR(INDEX(Entities!A:A,MATCH(JRF!$Q143,Entities!S:S,0)),"")&amp;IFERROR(INDEX(Entities!A:A,MATCH(JRF!$Q143,Entities!T:T,0)),"")&amp;IFERROR(INDEX(Entities!A:A,MATCH(JRF!$Q143,Entities!U:U,0)),"")&amp;IFERROR(INDEX(Entities!A:A,MATCH(JRF!$Q143,Entities!V:V,0)),"")&amp;IFERROR(INDEX(Entities!A:A,MATCH(JRF!$Q143,Entities!W:W,0)),"")&amp;IFERROR(INDEX(Entities!A:A,MATCH(JRF!$Q143,Entities!X:X,0)),"")&amp;IFERROR(INDEX(Entities!A:A,MATCH(JRF!$Q143,Entities!Y:Y,0)),"")&amp;IFERROR(INDEX(Entities!A:A,MATCH(JRF!$Q143,Entities!Z:Z,0)),"")&amp;IFERROR(INDEX(Entities!A:A,MATCH(JRF!$Q143,Entities!AA:AA,0)),"")&amp;IFERROR(INDEX(Entities!A:A,MATCH(JRF!$Q143,Entities!AB:AB,0)),"")&amp;IFERROR(INDEX(Entities!A:A,MATCH(JRF!$Q143,Entities!AC:AC,0)),"")&amp;IFERROR(INDEX(Entities!A:A,MATCH(JRF!$Q143,Entities!AD:AD,0)),"")</f>
        <v/>
      </c>
      <c r="AO130" s="171" t="str">
        <f>IFERROR(INDEX(Entities!A:A,MATCH(JRF!$B143,Entities!C:C,0)),"")&amp;IFERROR(INDEX(Entities!A:A,MATCH(JRF!$B143,Entities!D:D,0)),"")&amp;IFERROR(INDEX(Entities!A:A,MATCH(JRF!$B143,Entities!E:E,0)),"")&amp;IFERROR(INDEX(Entities!A:A,MATCH(JRF!$B143,Entities!F:F,0)),"")&amp;IFERROR(INDEX(Entities!A:A,MATCH(JRF!$B143,Entities!G:G,0)),"")&amp;IFERROR(INDEX(Entities!A:A,MATCH(JRF!$B143,Entities!H:H,0)),"")&amp;IFERROR(INDEX(Entities!A:A,MATCH(JRF!$B143,Entities!I:I,0)),"")&amp;IFERROR(INDEX(Entities!A:A,MATCH(JRF!$B143,Entities!J:J,0)),"")&amp;IFERROR(INDEX(Entities!A:A,MATCH(JRF!$B143,Entities!K:K,0)),"")&amp;IFERROR(INDEX(Entities!A:A,MATCH(JRF!$B143,Entities!L:L,0)),"")&amp;IFERROR(INDEX(Entities!A:A,MATCH(JRF!$B143,Entities!M:M,0)),"")&amp;IFERROR(INDEX(Entities!A:A,MATCH(JRF!$B143,Entities!N:N,0)),"")&amp;IFERROR(INDEX(Entities!A:A,MATCH(JRF!$B143,Entities!O:O,0)),"")&amp;IFERROR(INDEX(Entities!A:A,MATCH(JRF!$B143,Entities!P:P,0)),"")&amp;IFERROR(INDEX(Entities!A:A,MATCH(JRF!$B143,Entities!Q:Q,0)),"")&amp;IFERROR(INDEX(Entities!A:A,MATCH(JRF!$B143,Entities!R:R,0)),"")&amp;IFERROR(INDEX(Entities!A:A,MATCH(JRF!$B143,Entities!S:S,0)),"")&amp;IFERROR(INDEX(Entities!A:A,MATCH(JRF!$B143,Entities!T:T,0)),"")&amp;IFERROR(INDEX(Entities!A:A,MATCH(JRF!$B143,Entities!U:U,0)),"")&amp;IFERROR(INDEX(Entities!A:A,MATCH(JRF!$B143,Entities!V:V,0)),"")&amp;IFERROR(INDEX(Entities!A:A,MATCH(JRF!$B143,Entities!W:W,0)),"")&amp;IFERROR(INDEX(Entities!A:A,MATCH(JRF!$B143,Entities!X:X,0)),"")&amp;IFERROR(INDEX(Entities!A:A,MATCH(JRF!$B143,Entities!Y:Y,0)),"")&amp;IFERROR(INDEX(Entities!A:A,MATCH(JRF!$B143,Entities!Z:Z,0)),"")&amp;IFERROR(INDEX(Entities!A:A,MATCH(JRF!$B143,Entities!AA:AA,0)),"")&amp;IFERROR(INDEX(Entities!A:A,MATCH(JRF!$B143,Entities!AB:AB,0)),"")&amp;IFERROR(INDEX(Entities!A:A,MATCH(JRF!$B143,Entities!AC:AC,0)),"")&amp;IFERROR(INDEX(Entities!A:A,MATCH(JRF!$B143,Entities!AD:AD,0)),"")</f>
        <v/>
      </c>
      <c r="AP130" s="171" t="str">
        <f>IF(JRF!B143=JRF!Q143,"",JRF!Q143&amp;JRF!B143)</f>
        <v/>
      </c>
      <c r="AQ130" s="171" t="str">
        <f>IF(OR(JRF!B143="",JRF!Q143="",Checks!AN130="",Checks!AO130=""),"",IF(OR(JRF!B143=JRF!Q143,Checks!AN130=Checks!AO130),"Legal Entity/BU is same",IF(AN130&amp;AO130=IFERROR(VLOOKUP(AN130&amp;AO130,'Intercompany Master'!X:X,1,0),0),"Intercompany Agreement Exist","Intercompany Agreement Required")))</f>
        <v/>
      </c>
      <c r="AR130" t="str" cm="1">
        <f t="array" ref="AR130">IF("Intercompany Agreement Exist"=VLOOKUP(JRF!Q143&amp;JRF!B143,Checks!AP:AQ,2,0),VLOOKUP(Checks!AN130&amp;Checks!AO130,'Intercompany Master'!X:AN,{2,3,4,5,6,7,8,9,10,11,12,13,14,15,16,17},0),"")</f>
        <v/>
      </c>
      <c r="AS130" s="170"/>
      <c r="AU130" s="170"/>
      <c r="CI130" t="str">
        <f>IF(JRF!F143&gt;0,"",IF(JRF!B143="","",IF(LEFT(JRF!B143,1)=IFERROR(VLOOKUP(LEFT(JRF!B143,1),$CF$2:$CF$5,1,0),0),"Product Code Required",IF(JRF!C143="","",IF(JRF!C143=IFERROR(VLOOKUP(JRF!C143,$CH:$CH,1,0),0),"Product Code Required","NA")))))</f>
        <v/>
      </c>
      <c r="CJ130" t="str">
        <f>IF(JRF!AV143&gt;0,"",IF(JRF!Q143="","",IF(LEFT(JRF!Q143,1)=IFERROR(VLOOKUP(LEFT(JRF!Q143,1),$CF$2:$CF$5,1,0),0),"Product Code Required",IF(JRF!V143="","",IF(JRF!V143=IFERROR(VLOOKUP(JRF!V143,$CH:$CH,1,0),0),"Product Code Required","NA")))))</f>
        <v/>
      </c>
      <c r="CK130" t="str">
        <f>IFERROR(IF(LEN('Journal Template'!F141)&gt;0,"",IF('Journal Template'!A141="","",IF(LEFT('Journal Template'!A141,1)=IFERROR(VLOOKUP(LEFT('Journal Template'!A141,1),Checks!$CF$2:$CF$5,1,0),0),"Product Code Required",IF('Journal Template'!D141="","",IF('Journal Template'!D141=IFERROR(VLOOKUP('Journal Template'!D141,Checks!$CH:$CH,1,0),0),"Product Code Required","NA"))))),"")</f>
        <v/>
      </c>
    </row>
    <row r="131" spans="14:89">
      <c r="N131" t="s">
        <v>1503</v>
      </c>
      <c r="O131" t="s">
        <v>1504</v>
      </c>
      <c r="P131" t="s">
        <v>386</v>
      </c>
      <c r="Q131" s="150" t="str">
        <f>IF(JRF!D144="","",IF(IFERROR(VLOOKUP(JRF!D144,Checks!N:P,3,0),0)="A","","Inactive account in Use"))</f>
        <v/>
      </c>
      <c r="R131" t="str">
        <f>IFERROR(IF('Journal Template'!C543="","",IF(IFERROR(VLOOKUP('Journal Template'!C543,Checks!N:P,3,0),0)="A","","Inactive account in Use")),"")</f>
        <v/>
      </c>
      <c r="S131" t="s">
        <v>1505</v>
      </c>
      <c r="T131" t="s">
        <v>386</v>
      </c>
      <c r="U131" t="s">
        <v>68</v>
      </c>
      <c r="V131" s="150" t="str">
        <f>IF(JRF!C144="","",IF(IFERROR(VLOOKUP(JRF!C144,Checks!S:U,3,0),0)="A","Entry with System fund Dept",""))</f>
        <v/>
      </c>
      <c r="W131" t="str">
        <f>IFERROR(IF('Journal Template'!D543="","",IF(IFERROR(VLOOKUP('Journal Template'!D543,Checks!S:U,3,0),0)="A","Entry with System fund Dept","")),"")</f>
        <v/>
      </c>
      <c r="X131" t="s">
        <v>1506</v>
      </c>
      <c r="Y131" t="s">
        <v>386</v>
      </c>
      <c r="Z131" t="s">
        <v>1507</v>
      </c>
      <c r="AA131" t="s">
        <v>1493</v>
      </c>
      <c r="AB131" t="s">
        <v>125</v>
      </c>
      <c r="AC131" s="150" t="str">
        <f>IFERROR(IF(JRF!C144="","",IF(AND(VLOOKUP(JRF!C144,X:AA,4,0)=JRF!B144,VLOOKUP(JRF!C144,X:Y,2,0)="A"),"","Inactive Dept Combo Error")),"Inactive Dept Combo Error")</f>
        <v/>
      </c>
      <c r="AD131" t="str">
        <f>IFERROR(IF('Journal Template'!D543="","",IF(AND(VLOOKUP('Journal Template'!D543,X:AA,4,0)='Journal Template'!A543,VLOOKUP('Journal Template'!D543,X:Y,2,0)="A"),"","Inactive Dept Combo Error")),"")</f>
        <v/>
      </c>
      <c r="AK131" s="150" t="str">
        <f>IF(JRF!B144="","",IF(JRF!B144=IFERROR(VLOOKUP(JRF!B144,Checks!AI:AI,1,0),0),"Entry in Branch/Satellite BU's",""))</f>
        <v/>
      </c>
      <c r="AL131" t="str">
        <f>IFERROR(IF('Journal Template'!A543="","",IF('Journal Template'!A543=IFERROR(VLOOKUP('Journal Template'!A543,Checks!AI:AI,1,0),0),"Entry in Branch/Satellite BU's","")),"")</f>
        <v/>
      </c>
      <c r="AN131" t="str">
        <f>IFERROR(INDEX(Entities!A:A,MATCH(JRF!$Q144,Entities!C:C,0)),"")&amp;IFERROR(INDEX(Entities!A:A,MATCH(JRF!$Q144,Entities!D:D,0)),"")&amp;IFERROR(INDEX(Entities!A:A,MATCH(JRF!$Q144,Entities!E:E,0)),"")&amp;IFERROR(INDEX(Entities!A:A,MATCH(JRF!$Q144,Entities!F:F,0)),"")&amp;IFERROR(INDEX(Entities!A:A,MATCH(JRF!$Q144,Entities!G:G,0)),"")&amp;IFERROR(INDEX(Entities!A:A,MATCH(JRF!$Q144,Entities!H:H,0)),"")&amp;IFERROR(INDEX(Entities!A:A,MATCH(JRF!$Q144,Entities!I:I,0)),"")&amp;IFERROR(INDEX(Entities!A:A,MATCH(JRF!$Q144,Entities!J:J,0)),"")&amp;IFERROR(INDEX(Entities!A:A,MATCH(JRF!$Q144,Entities!K:K,0)),"")&amp;IFERROR(INDEX(Entities!A:A,MATCH(JRF!$Q144,Entities!L:L,0)),"")&amp;IFERROR(INDEX(Entities!A:A,MATCH(JRF!$Q144,Entities!M:M,0)),"")&amp;IFERROR(INDEX(Entities!A:A,MATCH(JRF!$Q144,Entities!N:N,0)),"")&amp;IFERROR(INDEX(Entities!A:A,MATCH(JRF!$Q144,Entities!O:O,0)),"")&amp;IFERROR(INDEX(Entities!A:A,MATCH(JRF!$Q144,Entities!P:P,0)),"")&amp;IFERROR(INDEX(Entities!A:A,MATCH(JRF!$Q144,Entities!Q:Q,0)),"")&amp;IFERROR(INDEX(Entities!A:A,MATCH(JRF!$Q144,Entities!R:R,0)),"")&amp;IFERROR(INDEX(Entities!A:A,MATCH(JRF!$Q144,Entities!S:S,0)),"")&amp;IFERROR(INDEX(Entities!A:A,MATCH(JRF!$Q144,Entities!T:T,0)),"")&amp;IFERROR(INDEX(Entities!A:A,MATCH(JRF!$Q144,Entities!U:U,0)),"")&amp;IFERROR(INDEX(Entities!A:A,MATCH(JRF!$Q144,Entities!V:V,0)),"")&amp;IFERROR(INDEX(Entities!A:A,MATCH(JRF!$Q144,Entities!W:W,0)),"")&amp;IFERROR(INDEX(Entities!A:A,MATCH(JRF!$Q144,Entities!X:X,0)),"")&amp;IFERROR(INDEX(Entities!A:A,MATCH(JRF!$Q144,Entities!Y:Y,0)),"")&amp;IFERROR(INDEX(Entities!A:A,MATCH(JRF!$Q144,Entities!Z:Z,0)),"")&amp;IFERROR(INDEX(Entities!A:A,MATCH(JRF!$Q144,Entities!AA:AA,0)),"")&amp;IFERROR(INDEX(Entities!A:A,MATCH(JRF!$Q144,Entities!AB:AB,0)),"")&amp;IFERROR(INDEX(Entities!A:A,MATCH(JRF!$Q144,Entities!AC:AC,0)),"")&amp;IFERROR(INDEX(Entities!A:A,MATCH(JRF!$Q144,Entities!AD:AD,0)),"")</f>
        <v/>
      </c>
      <c r="AO131" s="171" t="str">
        <f>IFERROR(INDEX(Entities!A:A,MATCH(JRF!$B144,Entities!C:C,0)),"")&amp;IFERROR(INDEX(Entities!A:A,MATCH(JRF!$B144,Entities!D:D,0)),"")&amp;IFERROR(INDEX(Entities!A:A,MATCH(JRF!$B144,Entities!E:E,0)),"")&amp;IFERROR(INDEX(Entities!A:A,MATCH(JRF!$B144,Entities!F:F,0)),"")&amp;IFERROR(INDEX(Entities!A:A,MATCH(JRF!$B144,Entities!G:G,0)),"")&amp;IFERROR(INDEX(Entities!A:A,MATCH(JRF!$B144,Entities!H:H,0)),"")&amp;IFERROR(INDEX(Entities!A:A,MATCH(JRF!$B144,Entities!I:I,0)),"")&amp;IFERROR(INDEX(Entities!A:A,MATCH(JRF!$B144,Entities!J:J,0)),"")&amp;IFERROR(INDEX(Entities!A:A,MATCH(JRF!$B144,Entities!K:K,0)),"")&amp;IFERROR(INDEX(Entities!A:A,MATCH(JRF!$B144,Entities!L:L,0)),"")&amp;IFERROR(INDEX(Entities!A:A,MATCH(JRF!$B144,Entities!M:M,0)),"")&amp;IFERROR(INDEX(Entities!A:A,MATCH(JRF!$B144,Entities!N:N,0)),"")&amp;IFERROR(INDEX(Entities!A:A,MATCH(JRF!$B144,Entities!O:O,0)),"")&amp;IFERROR(INDEX(Entities!A:A,MATCH(JRF!$B144,Entities!P:P,0)),"")&amp;IFERROR(INDEX(Entities!A:A,MATCH(JRF!$B144,Entities!Q:Q,0)),"")&amp;IFERROR(INDEX(Entities!A:A,MATCH(JRF!$B144,Entities!R:R,0)),"")&amp;IFERROR(INDEX(Entities!A:A,MATCH(JRF!$B144,Entities!S:S,0)),"")&amp;IFERROR(INDEX(Entities!A:A,MATCH(JRF!$B144,Entities!T:T,0)),"")&amp;IFERROR(INDEX(Entities!A:A,MATCH(JRF!$B144,Entities!U:U,0)),"")&amp;IFERROR(INDEX(Entities!A:A,MATCH(JRF!$B144,Entities!V:V,0)),"")&amp;IFERROR(INDEX(Entities!A:A,MATCH(JRF!$B144,Entities!W:W,0)),"")&amp;IFERROR(INDEX(Entities!A:A,MATCH(JRF!$B144,Entities!X:X,0)),"")&amp;IFERROR(INDEX(Entities!A:A,MATCH(JRF!$B144,Entities!Y:Y,0)),"")&amp;IFERROR(INDEX(Entities!A:A,MATCH(JRF!$B144,Entities!Z:Z,0)),"")&amp;IFERROR(INDEX(Entities!A:A,MATCH(JRF!$B144,Entities!AA:AA,0)),"")&amp;IFERROR(INDEX(Entities!A:A,MATCH(JRF!$B144,Entities!AB:AB,0)),"")&amp;IFERROR(INDEX(Entities!A:A,MATCH(JRF!$B144,Entities!AC:AC,0)),"")&amp;IFERROR(INDEX(Entities!A:A,MATCH(JRF!$B144,Entities!AD:AD,0)),"")</f>
        <v/>
      </c>
      <c r="AP131" s="171" t="str">
        <f>IF(JRF!B144=JRF!Q144,"",JRF!Q144&amp;JRF!B144)</f>
        <v/>
      </c>
      <c r="AQ131" s="171" t="str">
        <f>IF(OR(JRF!B144="",JRF!Q144="",Checks!AN131="",Checks!AO131=""),"",IF(OR(JRF!B144=JRF!Q144,Checks!AN131=Checks!AO131),"Legal Entity/BU is same",IF(AN131&amp;AO131=IFERROR(VLOOKUP(AN131&amp;AO131,'Intercompany Master'!X:X,1,0),0),"Intercompany Agreement Exist","Intercompany Agreement Required")))</f>
        <v/>
      </c>
      <c r="AR131" t="str" cm="1">
        <f t="array" ref="AR131">IF("Intercompany Agreement Exist"=VLOOKUP(JRF!Q144&amp;JRF!B144,Checks!AP:AQ,2,0),VLOOKUP(Checks!AN131&amp;Checks!AO131,'Intercompany Master'!X:AN,{2,3,4,5,6,7,8,9,10,11,12,13,14,15,16,17},0),"")</f>
        <v/>
      </c>
      <c r="AS131" s="170"/>
      <c r="AU131" s="170"/>
      <c r="CI131" t="str">
        <f>IF(JRF!F144&gt;0,"",IF(JRF!B144="","",IF(LEFT(JRF!B144,1)=IFERROR(VLOOKUP(LEFT(JRF!B144,1),$CF$2:$CF$5,1,0),0),"Product Code Required",IF(JRF!C144="","",IF(JRF!C144=IFERROR(VLOOKUP(JRF!C144,$CH:$CH,1,0),0),"Product Code Required","NA")))))</f>
        <v/>
      </c>
      <c r="CJ131" t="str">
        <f>IF(JRF!AV144&gt;0,"",IF(JRF!Q144="","",IF(LEFT(JRF!Q144,1)=IFERROR(VLOOKUP(LEFT(JRF!Q144,1),$CF$2:$CF$5,1,0),0),"Product Code Required",IF(JRF!V144="","",IF(JRF!V144=IFERROR(VLOOKUP(JRF!V144,$CH:$CH,1,0),0),"Product Code Required","NA")))))</f>
        <v/>
      </c>
      <c r="CK131" t="str">
        <f>IFERROR(IF(LEN('Journal Template'!F142)&gt;0,"",IF('Journal Template'!A142="","",IF(LEFT('Journal Template'!A142,1)=IFERROR(VLOOKUP(LEFT('Journal Template'!A142,1),Checks!$CF$2:$CF$5,1,0),0),"Product Code Required",IF('Journal Template'!D142="","",IF('Journal Template'!D142=IFERROR(VLOOKUP('Journal Template'!D142,Checks!$CH:$CH,1,0),0),"Product Code Required","NA"))))),"")</f>
        <v/>
      </c>
    </row>
    <row r="132" spans="14:89">
      <c r="N132" t="s">
        <v>1508</v>
      </c>
      <c r="O132" t="s">
        <v>983</v>
      </c>
      <c r="P132" t="s">
        <v>386</v>
      </c>
      <c r="Q132" s="150" t="str">
        <f>IF(JRF!D145="","",IF(IFERROR(VLOOKUP(JRF!D145,Checks!N:P,3,0),0)="A","","Inactive account in Use"))</f>
        <v/>
      </c>
      <c r="R132" t="str">
        <f>IFERROR(IF('Journal Template'!C544="","",IF(IFERROR(VLOOKUP('Journal Template'!C544,Checks!N:P,3,0),0)="A","","Inactive account in Use")),"")</f>
        <v/>
      </c>
      <c r="S132" t="s">
        <v>1509</v>
      </c>
      <c r="T132" t="s">
        <v>386</v>
      </c>
      <c r="U132" t="s">
        <v>68</v>
      </c>
      <c r="V132" s="150" t="str">
        <f>IF(JRF!C145="","",IF(IFERROR(VLOOKUP(JRF!C145,Checks!S:U,3,0),0)="A","Entry with System fund Dept",""))</f>
        <v/>
      </c>
      <c r="W132" t="str">
        <f>IFERROR(IF('Journal Template'!D544="","",IF(IFERROR(VLOOKUP('Journal Template'!D544,Checks!S:U,3,0),0)="A","Entry with System fund Dept","")),"")</f>
        <v/>
      </c>
      <c r="X132" t="s">
        <v>1510</v>
      </c>
      <c r="Y132" t="s">
        <v>386</v>
      </c>
      <c r="Z132" t="s">
        <v>1511</v>
      </c>
      <c r="AA132" t="s">
        <v>1493</v>
      </c>
      <c r="AB132" t="s">
        <v>125</v>
      </c>
      <c r="AC132" s="150" t="str">
        <f>IFERROR(IF(JRF!C145="","",IF(AND(VLOOKUP(JRF!C145,X:AA,4,0)=JRF!B145,VLOOKUP(JRF!C145,X:Y,2,0)="A"),"","Inactive Dept Combo Error")),"Inactive Dept Combo Error")</f>
        <v/>
      </c>
      <c r="AD132" t="str">
        <f>IFERROR(IF('Journal Template'!D544="","",IF(AND(VLOOKUP('Journal Template'!D544,X:AA,4,0)='Journal Template'!A544,VLOOKUP('Journal Template'!D544,X:Y,2,0)="A"),"","Inactive Dept Combo Error")),"")</f>
        <v/>
      </c>
      <c r="AK132" s="150" t="str">
        <f>IF(JRF!B145="","",IF(JRF!B145=IFERROR(VLOOKUP(JRF!B145,Checks!AI:AI,1,0),0),"Entry in Branch/Satellite BU's",""))</f>
        <v/>
      </c>
      <c r="AL132" t="str">
        <f>IFERROR(IF('Journal Template'!A544="","",IF('Journal Template'!A544=IFERROR(VLOOKUP('Journal Template'!A544,Checks!AI:AI,1,0),0),"Entry in Branch/Satellite BU's","")),"")</f>
        <v/>
      </c>
      <c r="AN132" t="str">
        <f>IFERROR(INDEX(Entities!A:A,MATCH(JRF!$Q145,Entities!C:C,0)),"")&amp;IFERROR(INDEX(Entities!A:A,MATCH(JRF!$Q145,Entities!D:D,0)),"")&amp;IFERROR(INDEX(Entities!A:A,MATCH(JRF!$Q145,Entities!E:E,0)),"")&amp;IFERROR(INDEX(Entities!A:A,MATCH(JRF!$Q145,Entities!F:F,0)),"")&amp;IFERROR(INDEX(Entities!A:A,MATCH(JRF!$Q145,Entities!G:G,0)),"")&amp;IFERROR(INDEX(Entities!A:A,MATCH(JRF!$Q145,Entities!H:H,0)),"")&amp;IFERROR(INDEX(Entities!A:A,MATCH(JRF!$Q145,Entities!I:I,0)),"")&amp;IFERROR(INDEX(Entities!A:A,MATCH(JRF!$Q145,Entities!J:J,0)),"")&amp;IFERROR(INDEX(Entities!A:A,MATCH(JRF!$Q145,Entities!K:K,0)),"")&amp;IFERROR(INDEX(Entities!A:A,MATCH(JRF!$Q145,Entities!L:L,0)),"")&amp;IFERROR(INDEX(Entities!A:A,MATCH(JRF!$Q145,Entities!M:M,0)),"")&amp;IFERROR(INDEX(Entities!A:A,MATCH(JRF!$Q145,Entities!N:N,0)),"")&amp;IFERROR(INDEX(Entities!A:A,MATCH(JRF!$Q145,Entities!O:O,0)),"")&amp;IFERROR(INDEX(Entities!A:A,MATCH(JRF!$Q145,Entities!P:P,0)),"")&amp;IFERROR(INDEX(Entities!A:A,MATCH(JRF!$Q145,Entities!Q:Q,0)),"")&amp;IFERROR(INDEX(Entities!A:A,MATCH(JRF!$Q145,Entities!R:R,0)),"")&amp;IFERROR(INDEX(Entities!A:A,MATCH(JRF!$Q145,Entities!S:S,0)),"")&amp;IFERROR(INDEX(Entities!A:A,MATCH(JRF!$Q145,Entities!T:T,0)),"")&amp;IFERROR(INDEX(Entities!A:A,MATCH(JRF!$Q145,Entities!U:U,0)),"")&amp;IFERROR(INDEX(Entities!A:A,MATCH(JRF!$Q145,Entities!V:V,0)),"")&amp;IFERROR(INDEX(Entities!A:A,MATCH(JRF!$Q145,Entities!W:W,0)),"")&amp;IFERROR(INDEX(Entities!A:A,MATCH(JRF!$Q145,Entities!X:X,0)),"")&amp;IFERROR(INDEX(Entities!A:A,MATCH(JRF!$Q145,Entities!Y:Y,0)),"")&amp;IFERROR(INDEX(Entities!A:A,MATCH(JRF!$Q145,Entities!Z:Z,0)),"")&amp;IFERROR(INDEX(Entities!A:A,MATCH(JRF!$Q145,Entities!AA:AA,0)),"")&amp;IFERROR(INDEX(Entities!A:A,MATCH(JRF!$Q145,Entities!AB:AB,0)),"")&amp;IFERROR(INDEX(Entities!A:A,MATCH(JRF!$Q145,Entities!AC:AC,0)),"")&amp;IFERROR(INDEX(Entities!A:A,MATCH(JRF!$Q145,Entities!AD:AD,0)),"")</f>
        <v/>
      </c>
      <c r="AO132" s="171" t="str">
        <f>IFERROR(INDEX(Entities!A:A,MATCH(JRF!$B145,Entities!C:C,0)),"")&amp;IFERROR(INDEX(Entities!A:A,MATCH(JRF!$B145,Entities!D:D,0)),"")&amp;IFERROR(INDEX(Entities!A:A,MATCH(JRF!$B145,Entities!E:E,0)),"")&amp;IFERROR(INDEX(Entities!A:A,MATCH(JRF!$B145,Entities!F:F,0)),"")&amp;IFERROR(INDEX(Entities!A:A,MATCH(JRF!$B145,Entities!G:G,0)),"")&amp;IFERROR(INDEX(Entities!A:A,MATCH(JRF!$B145,Entities!H:H,0)),"")&amp;IFERROR(INDEX(Entities!A:A,MATCH(JRF!$B145,Entities!I:I,0)),"")&amp;IFERROR(INDEX(Entities!A:A,MATCH(JRF!$B145,Entities!J:J,0)),"")&amp;IFERROR(INDEX(Entities!A:A,MATCH(JRF!$B145,Entities!K:K,0)),"")&amp;IFERROR(INDEX(Entities!A:A,MATCH(JRF!$B145,Entities!L:L,0)),"")&amp;IFERROR(INDEX(Entities!A:A,MATCH(JRF!$B145,Entities!M:M,0)),"")&amp;IFERROR(INDEX(Entities!A:A,MATCH(JRF!$B145,Entities!N:N,0)),"")&amp;IFERROR(INDEX(Entities!A:A,MATCH(JRF!$B145,Entities!O:O,0)),"")&amp;IFERROR(INDEX(Entities!A:A,MATCH(JRF!$B145,Entities!P:P,0)),"")&amp;IFERROR(INDEX(Entities!A:A,MATCH(JRF!$B145,Entities!Q:Q,0)),"")&amp;IFERROR(INDEX(Entities!A:A,MATCH(JRF!$B145,Entities!R:R,0)),"")&amp;IFERROR(INDEX(Entities!A:A,MATCH(JRF!$B145,Entities!S:S,0)),"")&amp;IFERROR(INDEX(Entities!A:A,MATCH(JRF!$B145,Entities!T:T,0)),"")&amp;IFERROR(INDEX(Entities!A:A,MATCH(JRF!$B145,Entities!U:U,0)),"")&amp;IFERROR(INDEX(Entities!A:A,MATCH(JRF!$B145,Entities!V:V,0)),"")&amp;IFERROR(INDEX(Entities!A:A,MATCH(JRF!$B145,Entities!W:W,0)),"")&amp;IFERROR(INDEX(Entities!A:A,MATCH(JRF!$B145,Entities!X:X,0)),"")&amp;IFERROR(INDEX(Entities!A:A,MATCH(JRF!$B145,Entities!Y:Y,0)),"")&amp;IFERROR(INDEX(Entities!A:A,MATCH(JRF!$B145,Entities!Z:Z,0)),"")&amp;IFERROR(INDEX(Entities!A:A,MATCH(JRF!$B145,Entities!AA:AA,0)),"")&amp;IFERROR(INDEX(Entities!A:A,MATCH(JRF!$B145,Entities!AB:AB,0)),"")&amp;IFERROR(INDEX(Entities!A:A,MATCH(JRF!$B145,Entities!AC:AC,0)),"")&amp;IFERROR(INDEX(Entities!A:A,MATCH(JRF!$B145,Entities!AD:AD,0)),"")</f>
        <v/>
      </c>
      <c r="AP132" s="171" t="str">
        <f>IF(JRF!B145=JRF!Q145,"",JRF!Q145&amp;JRF!B145)</f>
        <v/>
      </c>
      <c r="AQ132" s="171" t="str">
        <f>IF(OR(JRF!B145="",JRF!Q145="",Checks!AN132="",Checks!AO132=""),"",IF(OR(JRF!B145=JRF!Q145,Checks!AN132=Checks!AO132),"Legal Entity/BU is same",IF(AN132&amp;AO132=IFERROR(VLOOKUP(AN132&amp;AO132,'Intercompany Master'!X:X,1,0),0),"Intercompany Agreement Exist","Intercompany Agreement Required")))</f>
        <v/>
      </c>
      <c r="AR132" t="str" cm="1">
        <f t="array" ref="AR132">IF("Intercompany Agreement Exist"=VLOOKUP(JRF!Q145&amp;JRF!B145,Checks!AP:AQ,2,0),VLOOKUP(Checks!AN132&amp;Checks!AO132,'Intercompany Master'!X:AN,{2,3,4,5,6,7,8,9,10,11,12,13,14,15,16,17},0),"")</f>
        <v/>
      </c>
      <c r="AS132" s="170"/>
      <c r="AU132" s="170"/>
      <c r="CI132" t="str">
        <f>IF(JRF!F145&gt;0,"",IF(JRF!B145="","",IF(LEFT(JRF!B145,1)=IFERROR(VLOOKUP(LEFT(JRF!B145,1),$CF$2:$CF$5,1,0),0),"Product Code Required",IF(JRF!C145="","",IF(JRF!C145=IFERROR(VLOOKUP(JRF!C145,$CH:$CH,1,0),0),"Product Code Required","NA")))))</f>
        <v/>
      </c>
      <c r="CJ132" t="str">
        <f>IF(JRF!AV145&gt;0,"",IF(JRF!Q145="","",IF(LEFT(JRF!Q145,1)=IFERROR(VLOOKUP(LEFT(JRF!Q145,1),$CF$2:$CF$5,1,0),0),"Product Code Required",IF(JRF!V145="","",IF(JRF!V145=IFERROR(VLOOKUP(JRF!V145,$CH:$CH,1,0),0),"Product Code Required","NA")))))</f>
        <v/>
      </c>
      <c r="CK132" t="str">
        <f>IFERROR(IF(LEN('Journal Template'!F143)&gt;0,"",IF('Journal Template'!A143="","",IF(LEFT('Journal Template'!A143,1)=IFERROR(VLOOKUP(LEFT('Journal Template'!A143,1),Checks!$CF$2:$CF$5,1,0),0),"Product Code Required",IF('Journal Template'!D143="","",IF('Journal Template'!D143=IFERROR(VLOOKUP('Journal Template'!D143,Checks!$CH:$CH,1,0),0),"Product Code Required","NA"))))),"")</f>
        <v/>
      </c>
    </row>
    <row r="133" spans="14:89">
      <c r="N133" t="s">
        <v>1512</v>
      </c>
      <c r="O133" t="s">
        <v>1513</v>
      </c>
      <c r="P133" t="s">
        <v>386</v>
      </c>
      <c r="Q133" s="150" t="str">
        <f>IF(JRF!D146="","",IF(IFERROR(VLOOKUP(JRF!D146,Checks!N:P,3,0),0)="A","","Inactive account in Use"))</f>
        <v/>
      </c>
      <c r="R133" t="str">
        <f>IFERROR(IF('Journal Template'!C545="","",IF(IFERROR(VLOOKUP('Journal Template'!C545,Checks!N:P,3,0),0)="A","","Inactive account in Use")),"")</f>
        <v/>
      </c>
      <c r="S133" t="s">
        <v>1514</v>
      </c>
      <c r="T133" t="s">
        <v>386</v>
      </c>
      <c r="U133" t="s">
        <v>68</v>
      </c>
      <c r="V133" s="150" t="str">
        <f>IF(JRF!C146="","",IF(IFERROR(VLOOKUP(JRF!C146,Checks!S:U,3,0),0)="A","Entry with System fund Dept",""))</f>
        <v/>
      </c>
      <c r="W133" t="str">
        <f>IFERROR(IF('Journal Template'!D545="","",IF(IFERROR(VLOOKUP('Journal Template'!D545,Checks!S:U,3,0),0)="A","Entry with System fund Dept","")),"")</f>
        <v/>
      </c>
      <c r="X133" t="s">
        <v>1515</v>
      </c>
      <c r="Y133" t="s">
        <v>386</v>
      </c>
      <c r="Z133" t="s">
        <v>1516</v>
      </c>
      <c r="AA133" t="s">
        <v>1493</v>
      </c>
      <c r="AB133" t="s">
        <v>125</v>
      </c>
      <c r="AC133" s="150" t="str">
        <f>IFERROR(IF(JRF!C146="","",IF(AND(VLOOKUP(JRF!C146,X:AA,4,0)=JRF!B146,VLOOKUP(JRF!C146,X:Y,2,0)="A"),"","Inactive Dept Combo Error")),"Inactive Dept Combo Error")</f>
        <v/>
      </c>
      <c r="AD133" t="str">
        <f>IFERROR(IF('Journal Template'!D545="","",IF(AND(VLOOKUP('Journal Template'!D545,X:AA,4,0)='Journal Template'!A545,VLOOKUP('Journal Template'!D545,X:Y,2,0)="A"),"","Inactive Dept Combo Error")),"")</f>
        <v/>
      </c>
      <c r="AK133" s="150" t="str">
        <f>IF(JRF!B146="","",IF(JRF!B146=IFERROR(VLOOKUP(JRF!B146,Checks!AI:AI,1,0),0),"Entry in Branch/Satellite BU's",""))</f>
        <v/>
      </c>
      <c r="AL133" t="str">
        <f>IFERROR(IF('Journal Template'!A545="","",IF('Journal Template'!A545=IFERROR(VLOOKUP('Journal Template'!A545,Checks!AI:AI,1,0),0),"Entry in Branch/Satellite BU's","")),"")</f>
        <v/>
      </c>
      <c r="AN133" t="str">
        <f>IFERROR(INDEX(Entities!A:A,MATCH(JRF!$Q146,Entities!C:C,0)),"")&amp;IFERROR(INDEX(Entities!A:A,MATCH(JRF!$Q146,Entities!D:D,0)),"")&amp;IFERROR(INDEX(Entities!A:A,MATCH(JRF!$Q146,Entities!E:E,0)),"")&amp;IFERROR(INDEX(Entities!A:A,MATCH(JRF!$Q146,Entities!F:F,0)),"")&amp;IFERROR(INDEX(Entities!A:A,MATCH(JRF!$Q146,Entities!G:G,0)),"")&amp;IFERROR(INDEX(Entities!A:A,MATCH(JRF!$Q146,Entities!H:H,0)),"")&amp;IFERROR(INDEX(Entities!A:A,MATCH(JRF!$Q146,Entities!I:I,0)),"")&amp;IFERROR(INDEX(Entities!A:A,MATCH(JRF!$Q146,Entities!J:J,0)),"")&amp;IFERROR(INDEX(Entities!A:A,MATCH(JRF!$Q146,Entities!K:K,0)),"")&amp;IFERROR(INDEX(Entities!A:A,MATCH(JRF!$Q146,Entities!L:L,0)),"")&amp;IFERROR(INDEX(Entities!A:A,MATCH(JRF!$Q146,Entities!M:M,0)),"")&amp;IFERROR(INDEX(Entities!A:A,MATCH(JRF!$Q146,Entities!N:N,0)),"")&amp;IFERROR(INDEX(Entities!A:A,MATCH(JRF!$Q146,Entities!O:O,0)),"")&amp;IFERROR(INDEX(Entities!A:A,MATCH(JRF!$Q146,Entities!P:P,0)),"")&amp;IFERROR(INDEX(Entities!A:A,MATCH(JRF!$Q146,Entities!Q:Q,0)),"")&amp;IFERROR(INDEX(Entities!A:A,MATCH(JRF!$Q146,Entities!R:R,0)),"")&amp;IFERROR(INDEX(Entities!A:A,MATCH(JRF!$Q146,Entities!S:S,0)),"")&amp;IFERROR(INDEX(Entities!A:A,MATCH(JRF!$Q146,Entities!T:T,0)),"")&amp;IFERROR(INDEX(Entities!A:A,MATCH(JRF!$Q146,Entities!U:U,0)),"")&amp;IFERROR(INDEX(Entities!A:A,MATCH(JRF!$Q146,Entities!V:V,0)),"")&amp;IFERROR(INDEX(Entities!A:A,MATCH(JRF!$Q146,Entities!W:W,0)),"")&amp;IFERROR(INDEX(Entities!A:A,MATCH(JRF!$Q146,Entities!X:X,0)),"")&amp;IFERROR(INDEX(Entities!A:A,MATCH(JRF!$Q146,Entities!Y:Y,0)),"")&amp;IFERROR(INDEX(Entities!A:A,MATCH(JRF!$Q146,Entities!Z:Z,0)),"")&amp;IFERROR(INDEX(Entities!A:A,MATCH(JRF!$Q146,Entities!AA:AA,0)),"")&amp;IFERROR(INDEX(Entities!A:A,MATCH(JRF!$Q146,Entities!AB:AB,0)),"")&amp;IFERROR(INDEX(Entities!A:A,MATCH(JRF!$Q146,Entities!AC:AC,0)),"")&amp;IFERROR(INDEX(Entities!A:A,MATCH(JRF!$Q146,Entities!AD:AD,0)),"")</f>
        <v/>
      </c>
      <c r="AO133" s="171" t="str">
        <f>IFERROR(INDEX(Entities!A:A,MATCH(JRF!$B146,Entities!C:C,0)),"")&amp;IFERROR(INDEX(Entities!A:A,MATCH(JRF!$B146,Entities!D:D,0)),"")&amp;IFERROR(INDEX(Entities!A:A,MATCH(JRF!$B146,Entities!E:E,0)),"")&amp;IFERROR(INDEX(Entities!A:A,MATCH(JRF!$B146,Entities!F:F,0)),"")&amp;IFERROR(INDEX(Entities!A:A,MATCH(JRF!$B146,Entities!G:G,0)),"")&amp;IFERROR(INDEX(Entities!A:A,MATCH(JRF!$B146,Entities!H:H,0)),"")&amp;IFERROR(INDEX(Entities!A:A,MATCH(JRF!$B146,Entities!I:I,0)),"")&amp;IFERROR(INDEX(Entities!A:A,MATCH(JRF!$B146,Entities!J:J,0)),"")&amp;IFERROR(INDEX(Entities!A:A,MATCH(JRF!$B146,Entities!K:K,0)),"")&amp;IFERROR(INDEX(Entities!A:A,MATCH(JRF!$B146,Entities!L:L,0)),"")&amp;IFERROR(INDEX(Entities!A:A,MATCH(JRF!$B146,Entities!M:M,0)),"")&amp;IFERROR(INDEX(Entities!A:A,MATCH(JRF!$B146,Entities!N:N,0)),"")&amp;IFERROR(INDEX(Entities!A:A,MATCH(JRF!$B146,Entities!O:O,0)),"")&amp;IFERROR(INDEX(Entities!A:A,MATCH(JRF!$B146,Entities!P:P,0)),"")&amp;IFERROR(INDEX(Entities!A:A,MATCH(JRF!$B146,Entities!Q:Q,0)),"")&amp;IFERROR(INDEX(Entities!A:A,MATCH(JRF!$B146,Entities!R:R,0)),"")&amp;IFERROR(INDEX(Entities!A:A,MATCH(JRF!$B146,Entities!S:S,0)),"")&amp;IFERROR(INDEX(Entities!A:A,MATCH(JRF!$B146,Entities!T:T,0)),"")&amp;IFERROR(INDEX(Entities!A:A,MATCH(JRF!$B146,Entities!U:U,0)),"")&amp;IFERROR(INDEX(Entities!A:A,MATCH(JRF!$B146,Entities!V:V,0)),"")&amp;IFERROR(INDEX(Entities!A:A,MATCH(JRF!$B146,Entities!W:W,0)),"")&amp;IFERROR(INDEX(Entities!A:A,MATCH(JRF!$B146,Entities!X:X,0)),"")&amp;IFERROR(INDEX(Entities!A:A,MATCH(JRF!$B146,Entities!Y:Y,0)),"")&amp;IFERROR(INDEX(Entities!A:A,MATCH(JRF!$B146,Entities!Z:Z,0)),"")&amp;IFERROR(INDEX(Entities!A:A,MATCH(JRF!$B146,Entities!AA:AA,0)),"")&amp;IFERROR(INDEX(Entities!A:A,MATCH(JRF!$B146,Entities!AB:AB,0)),"")&amp;IFERROR(INDEX(Entities!A:A,MATCH(JRF!$B146,Entities!AC:AC,0)),"")&amp;IFERROR(INDEX(Entities!A:A,MATCH(JRF!$B146,Entities!AD:AD,0)),"")</f>
        <v/>
      </c>
      <c r="AP133" s="171" t="str">
        <f>IF(JRF!B146=JRF!Q146,"",JRF!Q146&amp;JRF!B146)</f>
        <v/>
      </c>
      <c r="AQ133" s="171" t="str">
        <f>IF(OR(JRF!B146="",JRF!Q146="",Checks!AN133="",Checks!AO133=""),"",IF(OR(JRF!B146=JRF!Q146,Checks!AN133=Checks!AO133),"Legal Entity/BU is same",IF(AN133&amp;AO133=IFERROR(VLOOKUP(AN133&amp;AO133,'Intercompany Master'!X:X,1,0),0),"Intercompany Agreement Exist","Intercompany Agreement Required")))</f>
        <v/>
      </c>
      <c r="AR133" t="str" cm="1">
        <f t="array" ref="AR133">IF("Intercompany Agreement Exist"=VLOOKUP(JRF!Q146&amp;JRF!B146,Checks!AP:AQ,2,0),VLOOKUP(Checks!AN133&amp;Checks!AO133,'Intercompany Master'!X:AN,{2,3,4,5,6,7,8,9,10,11,12,13,14,15,16,17},0),"")</f>
        <v/>
      </c>
      <c r="AS133" s="170"/>
      <c r="AU133" s="170"/>
      <c r="CI133" t="str">
        <f>IF(JRF!F146&gt;0,"",IF(JRF!B146="","",IF(LEFT(JRF!B146,1)=IFERROR(VLOOKUP(LEFT(JRF!B146,1),$CF$2:$CF$5,1,0),0),"Product Code Required",IF(JRF!C146="","",IF(JRF!C146=IFERROR(VLOOKUP(JRF!C146,$CH:$CH,1,0),0),"Product Code Required","NA")))))</f>
        <v/>
      </c>
      <c r="CJ133" t="str">
        <f>IF(JRF!AV146&gt;0,"",IF(JRF!Q146="","",IF(LEFT(JRF!Q146,1)=IFERROR(VLOOKUP(LEFT(JRF!Q146,1),$CF$2:$CF$5,1,0),0),"Product Code Required",IF(JRF!V146="","",IF(JRF!V146=IFERROR(VLOOKUP(JRF!V146,$CH:$CH,1,0),0),"Product Code Required","NA")))))</f>
        <v/>
      </c>
      <c r="CK133" t="str">
        <f>IFERROR(IF(LEN('Journal Template'!F144)&gt;0,"",IF('Journal Template'!A144="","",IF(LEFT('Journal Template'!A144,1)=IFERROR(VLOOKUP(LEFT('Journal Template'!A144,1),Checks!$CF$2:$CF$5,1,0),0),"Product Code Required",IF('Journal Template'!D144="","",IF('Journal Template'!D144=IFERROR(VLOOKUP('Journal Template'!D144,Checks!$CH:$CH,1,0),0),"Product Code Required","NA"))))),"")</f>
        <v/>
      </c>
    </row>
    <row r="134" spans="14:89">
      <c r="N134" t="s">
        <v>1517</v>
      </c>
      <c r="O134" t="s">
        <v>1518</v>
      </c>
      <c r="P134" t="s">
        <v>386</v>
      </c>
      <c r="Q134" s="150" t="str">
        <f>IF(JRF!D147="","",IF(IFERROR(VLOOKUP(JRF!D147,Checks!N:P,3,0),0)="A","","Inactive account in Use"))</f>
        <v/>
      </c>
      <c r="R134" t="str">
        <f>IFERROR(IF('Journal Template'!C546="","",IF(IFERROR(VLOOKUP('Journal Template'!C546,Checks!N:P,3,0),0)="A","","Inactive account in Use")),"")</f>
        <v/>
      </c>
      <c r="S134" t="s">
        <v>1519</v>
      </c>
      <c r="T134" t="s">
        <v>386</v>
      </c>
      <c r="U134" t="s">
        <v>68</v>
      </c>
      <c r="V134" s="150" t="str">
        <f>IF(JRF!C147="","",IF(IFERROR(VLOOKUP(JRF!C147,Checks!S:U,3,0),0)="A","Entry with System fund Dept",""))</f>
        <v/>
      </c>
      <c r="W134" t="str">
        <f>IFERROR(IF('Journal Template'!D546="","",IF(IFERROR(VLOOKUP('Journal Template'!D546,Checks!S:U,3,0),0)="A","Entry with System fund Dept","")),"")</f>
        <v/>
      </c>
      <c r="X134" t="s">
        <v>1520</v>
      </c>
      <c r="Y134" t="s">
        <v>386</v>
      </c>
      <c r="Z134" t="s">
        <v>1521</v>
      </c>
      <c r="AA134" t="s">
        <v>1493</v>
      </c>
      <c r="AB134" t="s">
        <v>125</v>
      </c>
      <c r="AC134" s="150" t="str">
        <f>IFERROR(IF(JRF!C147="","",IF(AND(VLOOKUP(JRF!C147,X:AA,4,0)=JRF!B147,VLOOKUP(JRF!C147,X:Y,2,0)="A"),"","Inactive Dept Combo Error")),"Inactive Dept Combo Error")</f>
        <v/>
      </c>
      <c r="AD134" t="str">
        <f>IFERROR(IF('Journal Template'!D546="","",IF(AND(VLOOKUP('Journal Template'!D546,X:AA,4,0)='Journal Template'!A546,VLOOKUP('Journal Template'!D546,X:Y,2,0)="A"),"","Inactive Dept Combo Error")),"")</f>
        <v/>
      </c>
      <c r="AK134" s="150" t="str">
        <f>IF(JRF!B147="","",IF(JRF!B147=IFERROR(VLOOKUP(JRF!B147,Checks!AI:AI,1,0),0),"Entry in Branch/Satellite BU's",""))</f>
        <v/>
      </c>
      <c r="AL134" t="str">
        <f>IFERROR(IF('Journal Template'!A546="","",IF('Journal Template'!A546=IFERROR(VLOOKUP('Journal Template'!A546,Checks!AI:AI,1,0),0),"Entry in Branch/Satellite BU's","")),"")</f>
        <v/>
      </c>
      <c r="AN134" t="str">
        <f>IFERROR(INDEX(Entities!A:A,MATCH(JRF!$Q147,Entities!C:C,0)),"")&amp;IFERROR(INDEX(Entities!A:A,MATCH(JRF!$Q147,Entities!D:D,0)),"")&amp;IFERROR(INDEX(Entities!A:A,MATCH(JRF!$Q147,Entities!E:E,0)),"")&amp;IFERROR(INDEX(Entities!A:A,MATCH(JRF!$Q147,Entities!F:F,0)),"")&amp;IFERROR(INDEX(Entities!A:A,MATCH(JRF!$Q147,Entities!G:G,0)),"")&amp;IFERROR(INDEX(Entities!A:A,MATCH(JRF!$Q147,Entities!H:H,0)),"")&amp;IFERROR(INDEX(Entities!A:A,MATCH(JRF!$Q147,Entities!I:I,0)),"")&amp;IFERROR(INDEX(Entities!A:A,MATCH(JRF!$Q147,Entities!J:J,0)),"")&amp;IFERROR(INDEX(Entities!A:A,MATCH(JRF!$Q147,Entities!K:K,0)),"")&amp;IFERROR(INDEX(Entities!A:A,MATCH(JRF!$Q147,Entities!L:L,0)),"")&amp;IFERROR(INDEX(Entities!A:A,MATCH(JRF!$Q147,Entities!M:M,0)),"")&amp;IFERROR(INDEX(Entities!A:A,MATCH(JRF!$Q147,Entities!N:N,0)),"")&amp;IFERROR(INDEX(Entities!A:A,MATCH(JRF!$Q147,Entities!O:O,0)),"")&amp;IFERROR(INDEX(Entities!A:A,MATCH(JRF!$Q147,Entities!P:P,0)),"")&amp;IFERROR(INDEX(Entities!A:A,MATCH(JRF!$Q147,Entities!Q:Q,0)),"")&amp;IFERROR(INDEX(Entities!A:A,MATCH(JRF!$Q147,Entities!R:R,0)),"")&amp;IFERROR(INDEX(Entities!A:A,MATCH(JRF!$Q147,Entities!S:S,0)),"")&amp;IFERROR(INDEX(Entities!A:A,MATCH(JRF!$Q147,Entities!T:T,0)),"")&amp;IFERROR(INDEX(Entities!A:A,MATCH(JRF!$Q147,Entities!U:U,0)),"")&amp;IFERROR(INDEX(Entities!A:A,MATCH(JRF!$Q147,Entities!V:V,0)),"")&amp;IFERROR(INDEX(Entities!A:A,MATCH(JRF!$Q147,Entities!W:W,0)),"")&amp;IFERROR(INDEX(Entities!A:A,MATCH(JRF!$Q147,Entities!X:X,0)),"")&amp;IFERROR(INDEX(Entities!A:A,MATCH(JRF!$Q147,Entities!Y:Y,0)),"")&amp;IFERROR(INDEX(Entities!A:A,MATCH(JRF!$Q147,Entities!Z:Z,0)),"")&amp;IFERROR(INDEX(Entities!A:A,MATCH(JRF!$Q147,Entities!AA:AA,0)),"")&amp;IFERROR(INDEX(Entities!A:A,MATCH(JRF!$Q147,Entities!AB:AB,0)),"")&amp;IFERROR(INDEX(Entities!A:A,MATCH(JRF!$Q147,Entities!AC:AC,0)),"")&amp;IFERROR(INDEX(Entities!A:A,MATCH(JRF!$Q147,Entities!AD:AD,0)),"")</f>
        <v/>
      </c>
      <c r="AO134" s="171" t="str">
        <f>IFERROR(INDEX(Entities!A:A,MATCH(JRF!$B147,Entities!C:C,0)),"")&amp;IFERROR(INDEX(Entities!A:A,MATCH(JRF!$B147,Entities!D:D,0)),"")&amp;IFERROR(INDEX(Entities!A:A,MATCH(JRF!$B147,Entities!E:E,0)),"")&amp;IFERROR(INDEX(Entities!A:A,MATCH(JRF!$B147,Entities!F:F,0)),"")&amp;IFERROR(INDEX(Entities!A:A,MATCH(JRF!$B147,Entities!G:G,0)),"")&amp;IFERROR(INDEX(Entities!A:A,MATCH(JRF!$B147,Entities!H:H,0)),"")&amp;IFERROR(INDEX(Entities!A:A,MATCH(JRF!$B147,Entities!I:I,0)),"")&amp;IFERROR(INDEX(Entities!A:A,MATCH(JRF!$B147,Entities!J:J,0)),"")&amp;IFERROR(INDEX(Entities!A:A,MATCH(JRF!$B147,Entities!K:K,0)),"")&amp;IFERROR(INDEX(Entities!A:A,MATCH(JRF!$B147,Entities!L:L,0)),"")&amp;IFERROR(INDEX(Entities!A:A,MATCH(JRF!$B147,Entities!M:M,0)),"")&amp;IFERROR(INDEX(Entities!A:A,MATCH(JRF!$B147,Entities!N:N,0)),"")&amp;IFERROR(INDEX(Entities!A:A,MATCH(JRF!$B147,Entities!O:O,0)),"")&amp;IFERROR(INDEX(Entities!A:A,MATCH(JRF!$B147,Entities!P:P,0)),"")&amp;IFERROR(INDEX(Entities!A:A,MATCH(JRF!$B147,Entities!Q:Q,0)),"")&amp;IFERROR(INDEX(Entities!A:A,MATCH(JRF!$B147,Entities!R:R,0)),"")&amp;IFERROR(INDEX(Entities!A:A,MATCH(JRF!$B147,Entities!S:S,0)),"")&amp;IFERROR(INDEX(Entities!A:A,MATCH(JRF!$B147,Entities!T:T,0)),"")&amp;IFERROR(INDEX(Entities!A:A,MATCH(JRF!$B147,Entities!U:U,0)),"")&amp;IFERROR(INDEX(Entities!A:A,MATCH(JRF!$B147,Entities!V:V,0)),"")&amp;IFERROR(INDEX(Entities!A:A,MATCH(JRF!$B147,Entities!W:W,0)),"")&amp;IFERROR(INDEX(Entities!A:A,MATCH(JRF!$B147,Entities!X:X,0)),"")&amp;IFERROR(INDEX(Entities!A:A,MATCH(JRF!$B147,Entities!Y:Y,0)),"")&amp;IFERROR(INDEX(Entities!A:A,MATCH(JRF!$B147,Entities!Z:Z,0)),"")&amp;IFERROR(INDEX(Entities!A:A,MATCH(JRF!$B147,Entities!AA:AA,0)),"")&amp;IFERROR(INDEX(Entities!A:A,MATCH(JRF!$B147,Entities!AB:AB,0)),"")&amp;IFERROR(INDEX(Entities!A:A,MATCH(JRF!$B147,Entities!AC:AC,0)),"")&amp;IFERROR(INDEX(Entities!A:A,MATCH(JRF!$B147,Entities!AD:AD,0)),"")</f>
        <v/>
      </c>
      <c r="AP134" s="171" t="str">
        <f>IF(JRF!B147=JRF!Q147,"",JRF!Q147&amp;JRF!B147)</f>
        <v/>
      </c>
      <c r="AQ134" s="171" t="str">
        <f>IF(OR(JRF!B147="",JRF!Q147="",Checks!AN134="",Checks!AO134=""),"",IF(OR(JRF!B147=JRF!Q147,Checks!AN134=Checks!AO134),"Legal Entity/BU is same",IF(AN134&amp;AO134=IFERROR(VLOOKUP(AN134&amp;AO134,'Intercompany Master'!X:X,1,0),0),"Intercompany Agreement Exist","Intercompany Agreement Required")))</f>
        <v/>
      </c>
      <c r="AR134" t="str" cm="1">
        <f t="array" ref="AR134">IF("Intercompany Agreement Exist"=VLOOKUP(JRF!Q147&amp;JRF!B147,Checks!AP:AQ,2,0),VLOOKUP(Checks!AN134&amp;Checks!AO134,'Intercompany Master'!X:AN,{2,3,4,5,6,7,8,9,10,11,12,13,14,15,16,17},0),"")</f>
        <v/>
      </c>
      <c r="AS134" s="170"/>
      <c r="AU134" s="170"/>
      <c r="CI134" t="str">
        <f>IF(JRF!F147&gt;0,"",IF(JRF!B147="","",IF(LEFT(JRF!B147,1)=IFERROR(VLOOKUP(LEFT(JRF!B147,1),$CF$2:$CF$5,1,0),0),"Product Code Required",IF(JRF!C147="","",IF(JRF!C147=IFERROR(VLOOKUP(JRF!C147,$CH:$CH,1,0),0),"Product Code Required","NA")))))</f>
        <v/>
      </c>
      <c r="CJ134" t="str">
        <f>IF(JRF!AV147&gt;0,"",IF(JRF!Q147="","",IF(LEFT(JRF!Q147,1)=IFERROR(VLOOKUP(LEFT(JRF!Q147,1),$CF$2:$CF$5,1,0),0),"Product Code Required",IF(JRF!V147="","",IF(JRF!V147=IFERROR(VLOOKUP(JRF!V147,$CH:$CH,1,0),0),"Product Code Required","NA")))))</f>
        <v/>
      </c>
      <c r="CK134" t="str">
        <f>IFERROR(IF(LEN('Journal Template'!F145)&gt;0,"",IF('Journal Template'!A145="","",IF(LEFT('Journal Template'!A145,1)=IFERROR(VLOOKUP(LEFT('Journal Template'!A145,1),Checks!$CF$2:$CF$5,1,0),0),"Product Code Required",IF('Journal Template'!D145="","",IF('Journal Template'!D145=IFERROR(VLOOKUP('Journal Template'!D145,Checks!$CH:$CH,1,0),0),"Product Code Required","NA"))))),"")</f>
        <v/>
      </c>
    </row>
    <row r="135" spans="14:89">
      <c r="N135" t="s">
        <v>1522</v>
      </c>
      <c r="O135" t="s">
        <v>1523</v>
      </c>
      <c r="P135" t="s">
        <v>386</v>
      </c>
      <c r="Q135" s="150" t="str">
        <f>IF(JRF!D148="","",IF(IFERROR(VLOOKUP(JRF!D148,Checks!N:P,3,0),0)="A","","Inactive account in Use"))</f>
        <v/>
      </c>
      <c r="R135" t="str">
        <f>IFERROR(IF('Journal Template'!C547="","",IF(IFERROR(VLOOKUP('Journal Template'!C547,Checks!N:P,3,0),0)="A","","Inactive account in Use")),"")</f>
        <v/>
      </c>
      <c r="S135" t="s">
        <v>1524</v>
      </c>
      <c r="T135" t="s">
        <v>386</v>
      </c>
      <c r="U135" t="s">
        <v>68</v>
      </c>
      <c r="V135" s="150" t="str">
        <f>IF(JRF!C148="","",IF(IFERROR(VLOOKUP(JRF!C148,Checks!S:U,3,0),0)="A","Entry with System fund Dept",""))</f>
        <v/>
      </c>
      <c r="W135" t="str">
        <f>IFERROR(IF('Journal Template'!D547="","",IF(IFERROR(VLOOKUP('Journal Template'!D547,Checks!S:U,3,0),0)="A","Entry with System fund Dept","")),"")</f>
        <v/>
      </c>
      <c r="X135" t="s">
        <v>1525</v>
      </c>
      <c r="Y135" t="s">
        <v>386</v>
      </c>
      <c r="Z135" t="s">
        <v>1526</v>
      </c>
      <c r="AA135" t="s">
        <v>1493</v>
      </c>
      <c r="AB135" t="s">
        <v>125</v>
      </c>
      <c r="AC135" s="150" t="str">
        <f>IFERROR(IF(JRF!C148="","",IF(AND(VLOOKUP(JRF!C148,X:AA,4,0)=JRF!B148,VLOOKUP(JRF!C148,X:Y,2,0)="A"),"","Inactive Dept Combo Error")),"Inactive Dept Combo Error")</f>
        <v/>
      </c>
      <c r="AD135" t="str">
        <f>IFERROR(IF('Journal Template'!D547="","",IF(AND(VLOOKUP('Journal Template'!D547,X:AA,4,0)='Journal Template'!A547,VLOOKUP('Journal Template'!D547,X:Y,2,0)="A"),"","Inactive Dept Combo Error")),"")</f>
        <v/>
      </c>
      <c r="AK135" s="150" t="str">
        <f>IF(JRF!B148="","",IF(JRF!B148=IFERROR(VLOOKUP(JRF!B148,Checks!AI:AI,1,0),0),"Entry in Branch/Satellite BU's",""))</f>
        <v/>
      </c>
      <c r="AL135" t="str">
        <f>IFERROR(IF('Journal Template'!A547="","",IF('Journal Template'!A547=IFERROR(VLOOKUP('Journal Template'!A547,Checks!AI:AI,1,0),0),"Entry in Branch/Satellite BU's","")),"")</f>
        <v/>
      </c>
      <c r="AN135" t="str">
        <f>IFERROR(INDEX(Entities!A:A,MATCH(JRF!$Q148,Entities!C:C,0)),"")&amp;IFERROR(INDEX(Entities!A:A,MATCH(JRF!$Q148,Entities!D:D,0)),"")&amp;IFERROR(INDEX(Entities!A:A,MATCH(JRF!$Q148,Entities!E:E,0)),"")&amp;IFERROR(INDEX(Entities!A:A,MATCH(JRF!$Q148,Entities!F:F,0)),"")&amp;IFERROR(INDEX(Entities!A:A,MATCH(JRF!$Q148,Entities!G:G,0)),"")&amp;IFERROR(INDEX(Entities!A:A,MATCH(JRF!$Q148,Entities!H:H,0)),"")&amp;IFERROR(INDEX(Entities!A:A,MATCH(JRF!$Q148,Entities!I:I,0)),"")&amp;IFERROR(INDEX(Entities!A:A,MATCH(JRF!$Q148,Entities!J:J,0)),"")&amp;IFERROR(INDEX(Entities!A:A,MATCH(JRF!$Q148,Entities!K:K,0)),"")&amp;IFERROR(INDEX(Entities!A:A,MATCH(JRF!$Q148,Entities!L:L,0)),"")&amp;IFERROR(INDEX(Entities!A:A,MATCH(JRF!$Q148,Entities!M:M,0)),"")&amp;IFERROR(INDEX(Entities!A:A,MATCH(JRF!$Q148,Entities!N:N,0)),"")&amp;IFERROR(INDEX(Entities!A:A,MATCH(JRF!$Q148,Entities!O:O,0)),"")&amp;IFERROR(INDEX(Entities!A:A,MATCH(JRF!$Q148,Entities!P:P,0)),"")&amp;IFERROR(INDEX(Entities!A:A,MATCH(JRF!$Q148,Entities!Q:Q,0)),"")&amp;IFERROR(INDEX(Entities!A:A,MATCH(JRF!$Q148,Entities!R:R,0)),"")&amp;IFERROR(INDEX(Entities!A:A,MATCH(JRF!$Q148,Entities!S:S,0)),"")&amp;IFERROR(INDEX(Entities!A:A,MATCH(JRF!$Q148,Entities!T:T,0)),"")&amp;IFERROR(INDEX(Entities!A:A,MATCH(JRF!$Q148,Entities!U:U,0)),"")&amp;IFERROR(INDEX(Entities!A:A,MATCH(JRF!$Q148,Entities!V:V,0)),"")&amp;IFERROR(INDEX(Entities!A:A,MATCH(JRF!$Q148,Entities!W:W,0)),"")&amp;IFERROR(INDEX(Entities!A:A,MATCH(JRF!$Q148,Entities!X:X,0)),"")&amp;IFERROR(INDEX(Entities!A:A,MATCH(JRF!$Q148,Entities!Y:Y,0)),"")&amp;IFERROR(INDEX(Entities!A:A,MATCH(JRF!$Q148,Entities!Z:Z,0)),"")&amp;IFERROR(INDEX(Entities!A:A,MATCH(JRF!$Q148,Entities!AA:AA,0)),"")&amp;IFERROR(INDEX(Entities!A:A,MATCH(JRF!$Q148,Entities!AB:AB,0)),"")&amp;IFERROR(INDEX(Entities!A:A,MATCH(JRF!$Q148,Entities!AC:AC,0)),"")&amp;IFERROR(INDEX(Entities!A:A,MATCH(JRF!$Q148,Entities!AD:AD,0)),"")</f>
        <v/>
      </c>
      <c r="AO135" s="171" t="str">
        <f>IFERROR(INDEX(Entities!A:A,MATCH(JRF!$B148,Entities!C:C,0)),"")&amp;IFERROR(INDEX(Entities!A:A,MATCH(JRF!$B148,Entities!D:D,0)),"")&amp;IFERROR(INDEX(Entities!A:A,MATCH(JRF!$B148,Entities!E:E,0)),"")&amp;IFERROR(INDEX(Entities!A:A,MATCH(JRF!$B148,Entities!F:F,0)),"")&amp;IFERROR(INDEX(Entities!A:A,MATCH(JRF!$B148,Entities!G:G,0)),"")&amp;IFERROR(INDEX(Entities!A:A,MATCH(JRF!$B148,Entities!H:H,0)),"")&amp;IFERROR(INDEX(Entities!A:A,MATCH(JRF!$B148,Entities!I:I,0)),"")&amp;IFERROR(INDEX(Entities!A:A,MATCH(JRF!$B148,Entities!J:J,0)),"")&amp;IFERROR(INDEX(Entities!A:A,MATCH(JRF!$B148,Entities!K:K,0)),"")&amp;IFERROR(INDEX(Entities!A:A,MATCH(JRF!$B148,Entities!L:L,0)),"")&amp;IFERROR(INDEX(Entities!A:A,MATCH(JRF!$B148,Entities!M:M,0)),"")&amp;IFERROR(INDEX(Entities!A:A,MATCH(JRF!$B148,Entities!N:N,0)),"")&amp;IFERROR(INDEX(Entities!A:A,MATCH(JRF!$B148,Entities!O:O,0)),"")&amp;IFERROR(INDEX(Entities!A:A,MATCH(JRF!$B148,Entities!P:P,0)),"")&amp;IFERROR(INDEX(Entities!A:A,MATCH(JRF!$B148,Entities!Q:Q,0)),"")&amp;IFERROR(INDEX(Entities!A:A,MATCH(JRF!$B148,Entities!R:R,0)),"")&amp;IFERROR(INDEX(Entities!A:A,MATCH(JRF!$B148,Entities!S:S,0)),"")&amp;IFERROR(INDEX(Entities!A:A,MATCH(JRF!$B148,Entities!T:T,0)),"")&amp;IFERROR(INDEX(Entities!A:A,MATCH(JRF!$B148,Entities!U:U,0)),"")&amp;IFERROR(INDEX(Entities!A:A,MATCH(JRF!$B148,Entities!V:V,0)),"")&amp;IFERROR(INDEX(Entities!A:A,MATCH(JRF!$B148,Entities!W:W,0)),"")&amp;IFERROR(INDEX(Entities!A:A,MATCH(JRF!$B148,Entities!X:X,0)),"")&amp;IFERROR(INDEX(Entities!A:A,MATCH(JRF!$B148,Entities!Y:Y,0)),"")&amp;IFERROR(INDEX(Entities!A:A,MATCH(JRF!$B148,Entities!Z:Z,0)),"")&amp;IFERROR(INDEX(Entities!A:A,MATCH(JRF!$B148,Entities!AA:AA,0)),"")&amp;IFERROR(INDEX(Entities!A:A,MATCH(JRF!$B148,Entities!AB:AB,0)),"")&amp;IFERROR(INDEX(Entities!A:A,MATCH(JRF!$B148,Entities!AC:AC,0)),"")&amp;IFERROR(INDEX(Entities!A:A,MATCH(JRF!$B148,Entities!AD:AD,0)),"")</f>
        <v/>
      </c>
      <c r="AP135" s="171" t="str">
        <f>IF(JRF!B148=JRF!Q148,"",JRF!Q148&amp;JRF!B148)</f>
        <v/>
      </c>
      <c r="AQ135" s="171" t="str">
        <f>IF(OR(JRF!B148="",JRF!Q148="",Checks!AN135="",Checks!AO135=""),"",IF(OR(JRF!B148=JRF!Q148,Checks!AN135=Checks!AO135),"Legal Entity/BU is same",IF(AN135&amp;AO135=IFERROR(VLOOKUP(AN135&amp;AO135,'Intercompany Master'!X:X,1,0),0),"Intercompany Agreement Exist","Intercompany Agreement Required")))</f>
        <v/>
      </c>
      <c r="AR135" t="str" cm="1">
        <f t="array" ref="AR135">IF("Intercompany Agreement Exist"=VLOOKUP(JRF!Q148&amp;JRF!B148,Checks!AP:AQ,2,0),VLOOKUP(Checks!AN135&amp;Checks!AO135,'Intercompany Master'!X:AN,{2,3,4,5,6,7,8,9,10,11,12,13,14,15,16,17},0),"")</f>
        <v/>
      </c>
      <c r="AS135" s="170"/>
      <c r="AU135" s="170"/>
      <c r="CI135" t="str">
        <f>IF(JRF!F148&gt;0,"",IF(JRF!B148="","",IF(LEFT(JRF!B148,1)=IFERROR(VLOOKUP(LEFT(JRF!B148,1),$CF$2:$CF$5,1,0),0),"Product Code Required",IF(JRF!C148="","",IF(JRF!C148=IFERROR(VLOOKUP(JRF!C148,$CH:$CH,1,0),0),"Product Code Required","NA")))))</f>
        <v/>
      </c>
      <c r="CJ135" t="str">
        <f>IF(JRF!AV148&gt;0,"",IF(JRF!Q148="","",IF(LEFT(JRF!Q148,1)=IFERROR(VLOOKUP(LEFT(JRF!Q148,1),$CF$2:$CF$5,1,0),0),"Product Code Required",IF(JRF!V148="","",IF(JRF!V148=IFERROR(VLOOKUP(JRF!V148,$CH:$CH,1,0),0),"Product Code Required","NA")))))</f>
        <v/>
      </c>
      <c r="CK135" t="str">
        <f>IFERROR(IF(LEN('Journal Template'!F146)&gt;0,"",IF('Journal Template'!A146="","",IF(LEFT('Journal Template'!A146,1)=IFERROR(VLOOKUP(LEFT('Journal Template'!A146,1),Checks!$CF$2:$CF$5,1,0),0),"Product Code Required",IF('Journal Template'!D146="","",IF('Journal Template'!D146=IFERROR(VLOOKUP('Journal Template'!D146,Checks!$CH:$CH,1,0),0),"Product Code Required","NA"))))),"")</f>
        <v/>
      </c>
    </row>
    <row r="136" spans="14:89">
      <c r="N136" t="s">
        <v>1527</v>
      </c>
      <c r="O136" t="s">
        <v>1528</v>
      </c>
      <c r="P136" t="s">
        <v>386</v>
      </c>
      <c r="Q136" s="150" t="str">
        <f>IF(JRF!D149="","",IF(IFERROR(VLOOKUP(JRF!D149,Checks!N:P,3,0),0)="A","","Inactive account in Use"))</f>
        <v/>
      </c>
      <c r="R136" t="str">
        <f>IFERROR(IF('Journal Template'!C548="","",IF(IFERROR(VLOOKUP('Journal Template'!C548,Checks!N:P,3,0),0)="A","","Inactive account in Use")),"")</f>
        <v/>
      </c>
      <c r="S136" t="s">
        <v>1529</v>
      </c>
      <c r="T136" t="s">
        <v>386</v>
      </c>
      <c r="U136" t="s">
        <v>68</v>
      </c>
      <c r="V136" s="150" t="str">
        <f>IF(JRF!C149="","",IF(IFERROR(VLOOKUP(JRF!C149,Checks!S:U,3,0),0)="A","Entry with System fund Dept",""))</f>
        <v/>
      </c>
      <c r="W136" t="str">
        <f>IFERROR(IF('Journal Template'!D548="","",IF(IFERROR(VLOOKUP('Journal Template'!D548,Checks!S:U,3,0),0)="A","Entry with System fund Dept","")),"")</f>
        <v/>
      </c>
      <c r="X136" t="s">
        <v>1530</v>
      </c>
      <c r="Y136" t="s">
        <v>389</v>
      </c>
      <c r="Z136" t="s">
        <v>1531</v>
      </c>
      <c r="AA136" t="s">
        <v>1493</v>
      </c>
      <c r="AB136" t="s">
        <v>125</v>
      </c>
      <c r="AC136" s="150" t="str">
        <f>IFERROR(IF(JRF!C149="","",IF(AND(VLOOKUP(JRF!C149,X:AA,4,0)=JRF!B149,VLOOKUP(JRF!C149,X:Y,2,0)="A"),"","Inactive Dept Combo Error")),"Inactive Dept Combo Error")</f>
        <v/>
      </c>
      <c r="AD136" t="str">
        <f>IFERROR(IF('Journal Template'!D548="","",IF(AND(VLOOKUP('Journal Template'!D548,X:AA,4,0)='Journal Template'!A548,VLOOKUP('Journal Template'!D548,X:Y,2,0)="A"),"","Inactive Dept Combo Error")),"")</f>
        <v/>
      </c>
      <c r="AK136" s="150" t="str">
        <f>IF(JRF!B149="","",IF(JRF!B149=IFERROR(VLOOKUP(JRF!B149,Checks!AI:AI,1,0),0),"Entry in Branch/Satellite BU's",""))</f>
        <v/>
      </c>
      <c r="AL136" t="str">
        <f>IFERROR(IF('Journal Template'!A548="","",IF('Journal Template'!A548=IFERROR(VLOOKUP('Journal Template'!A548,Checks!AI:AI,1,0),0),"Entry in Branch/Satellite BU's","")),"")</f>
        <v/>
      </c>
      <c r="AN136" t="str">
        <f>IFERROR(INDEX(Entities!A:A,MATCH(JRF!$Q149,Entities!C:C,0)),"")&amp;IFERROR(INDEX(Entities!A:A,MATCH(JRF!$Q149,Entities!D:D,0)),"")&amp;IFERROR(INDEX(Entities!A:A,MATCH(JRF!$Q149,Entities!E:E,0)),"")&amp;IFERROR(INDEX(Entities!A:A,MATCH(JRF!$Q149,Entities!F:F,0)),"")&amp;IFERROR(INDEX(Entities!A:A,MATCH(JRF!$Q149,Entities!G:G,0)),"")&amp;IFERROR(INDEX(Entities!A:A,MATCH(JRF!$Q149,Entities!H:H,0)),"")&amp;IFERROR(INDEX(Entities!A:A,MATCH(JRF!$Q149,Entities!I:I,0)),"")&amp;IFERROR(INDEX(Entities!A:A,MATCH(JRF!$Q149,Entities!J:J,0)),"")&amp;IFERROR(INDEX(Entities!A:A,MATCH(JRF!$Q149,Entities!K:K,0)),"")&amp;IFERROR(INDEX(Entities!A:A,MATCH(JRF!$Q149,Entities!L:L,0)),"")&amp;IFERROR(INDEX(Entities!A:A,MATCH(JRF!$Q149,Entities!M:M,0)),"")&amp;IFERROR(INDEX(Entities!A:A,MATCH(JRF!$Q149,Entities!N:N,0)),"")&amp;IFERROR(INDEX(Entities!A:A,MATCH(JRF!$Q149,Entities!O:O,0)),"")&amp;IFERROR(INDEX(Entities!A:A,MATCH(JRF!$Q149,Entities!P:P,0)),"")&amp;IFERROR(INDEX(Entities!A:A,MATCH(JRF!$Q149,Entities!Q:Q,0)),"")&amp;IFERROR(INDEX(Entities!A:A,MATCH(JRF!$Q149,Entities!R:R,0)),"")&amp;IFERROR(INDEX(Entities!A:A,MATCH(JRF!$Q149,Entities!S:S,0)),"")&amp;IFERROR(INDEX(Entities!A:A,MATCH(JRF!$Q149,Entities!T:T,0)),"")&amp;IFERROR(INDEX(Entities!A:A,MATCH(JRF!$Q149,Entities!U:U,0)),"")&amp;IFERROR(INDEX(Entities!A:A,MATCH(JRF!$Q149,Entities!V:V,0)),"")&amp;IFERROR(INDEX(Entities!A:A,MATCH(JRF!$Q149,Entities!W:W,0)),"")&amp;IFERROR(INDEX(Entities!A:A,MATCH(JRF!$Q149,Entities!X:X,0)),"")&amp;IFERROR(INDEX(Entities!A:A,MATCH(JRF!$Q149,Entities!Y:Y,0)),"")&amp;IFERROR(INDEX(Entities!A:A,MATCH(JRF!$Q149,Entities!Z:Z,0)),"")&amp;IFERROR(INDEX(Entities!A:A,MATCH(JRF!$Q149,Entities!AA:AA,0)),"")&amp;IFERROR(INDEX(Entities!A:A,MATCH(JRF!$Q149,Entities!AB:AB,0)),"")&amp;IFERROR(INDEX(Entities!A:A,MATCH(JRF!$Q149,Entities!AC:AC,0)),"")&amp;IFERROR(INDEX(Entities!A:A,MATCH(JRF!$Q149,Entities!AD:AD,0)),"")</f>
        <v/>
      </c>
      <c r="AO136" s="171" t="str">
        <f>IFERROR(INDEX(Entities!A:A,MATCH(JRF!$B149,Entities!C:C,0)),"")&amp;IFERROR(INDEX(Entities!A:A,MATCH(JRF!$B149,Entities!D:D,0)),"")&amp;IFERROR(INDEX(Entities!A:A,MATCH(JRF!$B149,Entities!E:E,0)),"")&amp;IFERROR(INDEX(Entities!A:A,MATCH(JRF!$B149,Entities!F:F,0)),"")&amp;IFERROR(INDEX(Entities!A:A,MATCH(JRF!$B149,Entities!G:G,0)),"")&amp;IFERROR(INDEX(Entities!A:A,MATCH(JRF!$B149,Entities!H:H,0)),"")&amp;IFERROR(INDEX(Entities!A:A,MATCH(JRF!$B149,Entities!I:I,0)),"")&amp;IFERROR(INDEX(Entities!A:A,MATCH(JRF!$B149,Entities!J:J,0)),"")&amp;IFERROR(INDEX(Entities!A:A,MATCH(JRF!$B149,Entities!K:K,0)),"")&amp;IFERROR(INDEX(Entities!A:A,MATCH(JRF!$B149,Entities!L:L,0)),"")&amp;IFERROR(INDEX(Entities!A:A,MATCH(JRF!$B149,Entities!M:M,0)),"")&amp;IFERROR(INDEX(Entities!A:A,MATCH(JRF!$B149,Entities!N:N,0)),"")&amp;IFERROR(INDEX(Entities!A:A,MATCH(JRF!$B149,Entities!O:O,0)),"")&amp;IFERROR(INDEX(Entities!A:A,MATCH(JRF!$B149,Entities!P:P,0)),"")&amp;IFERROR(INDEX(Entities!A:A,MATCH(JRF!$B149,Entities!Q:Q,0)),"")&amp;IFERROR(INDEX(Entities!A:A,MATCH(JRF!$B149,Entities!R:R,0)),"")&amp;IFERROR(INDEX(Entities!A:A,MATCH(JRF!$B149,Entities!S:S,0)),"")&amp;IFERROR(INDEX(Entities!A:A,MATCH(JRF!$B149,Entities!T:T,0)),"")&amp;IFERROR(INDEX(Entities!A:A,MATCH(JRF!$B149,Entities!U:U,0)),"")&amp;IFERROR(INDEX(Entities!A:A,MATCH(JRF!$B149,Entities!V:V,0)),"")&amp;IFERROR(INDEX(Entities!A:A,MATCH(JRF!$B149,Entities!W:W,0)),"")&amp;IFERROR(INDEX(Entities!A:A,MATCH(JRF!$B149,Entities!X:X,0)),"")&amp;IFERROR(INDEX(Entities!A:A,MATCH(JRF!$B149,Entities!Y:Y,0)),"")&amp;IFERROR(INDEX(Entities!A:A,MATCH(JRF!$B149,Entities!Z:Z,0)),"")&amp;IFERROR(INDEX(Entities!A:A,MATCH(JRF!$B149,Entities!AA:AA,0)),"")&amp;IFERROR(INDEX(Entities!A:A,MATCH(JRF!$B149,Entities!AB:AB,0)),"")&amp;IFERROR(INDEX(Entities!A:A,MATCH(JRF!$B149,Entities!AC:AC,0)),"")&amp;IFERROR(INDEX(Entities!A:A,MATCH(JRF!$B149,Entities!AD:AD,0)),"")</f>
        <v/>
      </c>
      <c r="AP136" s="171" t="str">
        <f>IF(JRF!B149=JRF!Q149,"",JRF!Q149&amp;JRF!B149)</f>
        <v/>
      </c>
      <c r="AQ136" s="171" t="str">
        <f>IF(OR(JRF!B149="",JRF!Q149="",Checks!AN136="",Checks!AO136=""),"",IF(OR(JRF!B149=JRF!Q149,Checks!AN136=Checks!AO136),"Legal Entity/BU is same",IF(AN136&amp;AO136=IFERROR(VLOOKUP(AN136&amp;AO136,'Intercompany Master'!X:X,1,0),0),"Intercompany Agreement Exist","Intercompany Agreement Required")))</f>
        <v/>
      </c>
      <c r="AR136" t="str" cm="1">
        <f t="array" ref="AR136">IF("Intercompany Agreement Exist"=VLOOKUP(JRF!Q149&amp;JRF!B149,Checks!AP:AQ,2,0),VLOOKUP(Checks!AN136&amp;Checks!AO136,'Intercompany Master'!X:AN,{2,3,4,5,6,7,8,9,10,11,12,13,14,15,16,17},0),"")</f>
        <v/>
      </c>
      <c r="AS136" s="170"/>
      <c r="AU136" s="170"/>
      <c r="CI136" t="str">
        <f>IF(JRF!F149&gt;0,"",IF(JRF!B149="","",IF(LEFT(JRF!B149,1)=IFERROR(VLOOKUP(LEFT(JRF!B149,1),$CF$2:$CF$5,1,0),0),"Product Code Required",IF(JRF!C149="","",IF(JRF!C149=IFERROR(VLOOKUP(JRF!C149,$CH:$CH,1,0),0),"Product Code Required","NA")))))</f>
        <v/>
      </c>
      <c r="CJ136" t="str">
        <f>IF(JRF!AV149&gt;0,"",IF(JRF!Q149="","",IF(LEFT(JRF!Q149,1)=IFERROR(VLOOKUP(LEFT(JRF!Q149,1),$CF$2:$CF$5,1,0),0),"Product Code Required",IF(JRF!V149="","",IF(JRF!V149=IFERROR(VLOOKUP(JRF!V149,$CH:$CH,1,0),0),"Product Code Required","NA")))))</f>
        <v/>
      </c>
      <c r="CK136" t="str">
        <f>IFERROR(IF(LEN('Journal Template'!F147)&gt;0,"",IF('Journal Template'!A147="","",IF(LEFT('Journal Template'!A147,1)=IFERROR(VLOOKUP(LEFT('Journal Template'!A147,1),Checks!$CF$2:$CF$5,1,0),0),"Product Code Required",IF('Journal Template'!D147="","",IF('Journal Template'!D147=IFERROR(VLOOKUP('Journal Template'!D147,Checks!$CH:$CH,1,0),0),"Product Code Required","NA"))))),"")</f>
        <v/>
      </c>
    </row>
    <row r="137" spans="14:89">
      <c r="N137" t="s">
        <v>1532</v>
      </c>
      <c r="O137" t="s">
        <v>1533</v>
      </c>
      <c r="P137" t="s">
        <v>386</v>
      </c>
      <c r="Q137" s="150" t="str">
        <f>IF(JRF!D150="","",IF(IFERROR(VLOOKUP(JRF!D150,Checks!N:P,3,0),0)="A","","Inactive account in Use"))</f>
        <v/>
      </c>
      <c r="R137" t="str">
        <f>IFERROR(IF('Journal Template'!C549="","",IF(IFERROR(VLOOKUP('Journal Template'!C549,Checks!N:P,3,0),0)="A","","Inactive account in Use")),"")</f>
        <v/>
      </c>
      <c r="S137" t="s">
        <v>1534</v>
      </c>
      <c r="T137" t="s">
        <v>386</v>
      </c>
      <c r="U137" t="s">
        <v>68</v>
      </c>
      <c r="V137" s="150" t="str">
        <f>IF(JRF!C150="","",IF(IFERROR(VLOOKUP(JRF!C150,Checks!S:U,3,0),0)="A","Entry with System fund Dept",""))</f>
        <v/>
      </c>
      <c r="W137" t="str">
        <f>IFERROR(IF('Journal Template'!D549="","",IF(IFERROR(VLOOKUP('Journal Template'!D549,Checks!S:U,3,0),0)="A","Entry with System fund Dept","")),"")</f>
        <v/>
      </c>
      <c r="X137" t="s">
        <v>1535</v>
      </c>
      <c r="Y137" t="s">
        <v>386</v>
      </c>
      <c r="Z137" t="s">
        <v>1536</v>
      </c>
      <c r="AA137" t="s">
        <v>1493</v>
      </c>
      <c r="AB137" t="s">
        <v>125</v>
      </c>
      <c r="AC137" s="150" t="str">
        <f>IFERROR(IF(JRF!C150="","",IF(AND(VLOOKUP(JRF!C150,X:AA,4,0)=JRF!B150,VLOOKUP(JRF!C150,X:Y,2,0)="A"),"","Inactive Dept Combo Error")),"Inactive Dept Combo Error")</f>
        <v/>
      </c>
      <c r="AD137" t="str">
        <f>IFERROR(IF('Journal Template'!D549="","",IF(AND(VLOOKUP('Journal Template'!D549,X:AA,4,0)='Journal Template'!A549,VLOOKUP('Journal Template'!D549,X:Y,2,0)="A"),"","Inactive Dept Combo Error")),"")</f>
        <v/>
      </c>
      <c r="AK137" s="150" t="str">
        <f>IF(JRF!B150="","",IF(JRF!B150=IFERROR(VLOOKUP(JRF!B150,Checks!AI:AI,1,0),0),"Entry in Branch/Satellite BU's",""))</f>
        <v/>
      </c>
      <c r="AL137" t="str">
        <f>IFERROR(IF('Journal Template'!A549="","",IF('Journal Template'!A549=IFERROR(VLOOKUP('Journal Template'!A549,Checks!AI:AI,1,0),0),"Entry in Branch/Satellite BU's","")),"")</f>
        <v/>
      </c>
      <c r="AN137" t="str">
        <f>IFERROR(INDEX(Entities!A:A,MATCH(JRF!$Q150,Entities!C:C,0)),"")&amp;IFERROR(INDEX(Entities!A:A,MATCH(JRF!$Q150,Entities!D:D,0)),"")&amp;IFERROR(INDEX(Entities!A:A,MATCH(JRF!$Q150,Entities!E:E,0)),"")&amp;IFERROR(INDEX(Entities!A:A,MATCH(JRF!$Q150,Entities!F:F,0)),"")&amp;IFERROR(INDEX(Entities!A:A,MATCH(JRF!$Q150,Entities!G:G,0)),"")&amp;IFERROR(INDEX(Entities!A:A,MATCH(JRF!$Q150,Entities!H:H,0)),"")&amp;IFERROR(INDEX(Entities!A:A,MATCH(JRF!$Q150,Entities!I:I,0)),"")&amp;IFERROR(INDEX(Entities!A:A,MATCH(JRF!$Q150,Entities!J:J,0)),"")&amp;IFERROR(INDEX(Entities!A:A,MATCH(JRF!$Q150,Entities!K:K,0)),"")&amp;IFERROR(INDEX(Entities!A:A,MATCH(JRF!$Q150,Entities!L:L,0)),"")&amp;IFERROR(INDEX(Entities!A:A,MATCH(JRF!$Q150,Entities!M:M,0)),"")&amp;IFERROR(INDEX(Entities!A:A,MATCH(JRF!$Q150,Entities!N:N,0)),"")&amp;IFERROR(INDEX(Entities!A:A,MATCH(JRF!$Q150,Entities!O:O,0)),"")&amp;IFERROR(INDEX(Entities!A:A,MATCH(JRF!$Q150,Entities!P:P,0)),"")&amp;IFERROR(INDEX(Entities!A:A,MATCH(JRF!$Q150,Entities!Q:Q,0)),"")&amp;IFERROR(INDEX(Entities!A:A,MATCH(JRF!$Q150,Entities!R:R,0)),"")&amp;IFERROR(INDEX(Entities!A:A,MATCH(JRF!$Q150,Entities!S:S,0)),"")&amp;IFERROR(INDEX(Entities!A:A,MATCH(JRF!$Q150,Entities!T:T,0)),"")&amp;IFERROR(INDEX(Entities!A:A,MATCH(JRF!$Q150,Entities!U:U,0)),"")&amp;IFERROR(INDEX(Entities!A:A,MATCH(JRF!$Q150,Entities!V:V,0)),"")&amp;IFERROR(INDEX(Entities!A:A,MATCH(JRF!$Q150,Entities!W:W,0)),"")&amp;IFERROR(INDEX(Entities!A:A,MATCH(JRF!$Q150,Entities!X:X,0)),"")&amp;IFERROR(INDEX(Entities!A:A,MATCH(JRF!$Q150,Entities!Y:Y,0)),"")&amp;IFERROR(INDEX(Entities!A:A,MATCH(JRF!$Q150,Entities!Z:Z,0)),"")&amp;IFERROR(INDEX(Entities!A:A,MATCH(JRF!$Q150,Entities!AA:AA,0)),"")&amp;IFERROR(INDEX(Entities!A:A,MATCH(JRF!$Q150,Entities!AB:AB,0)),"")&amp;IFERROR(INDEX(Entities!A:A,MATCH(JRF!$Q150,Entities!AC:AC,0)),"")&amp;IFERROR(INDEX(Entities!A:A,MATCH(JRF!$Q150,Entities!AD:AD,0)),"")</f>
        <v/>
      </c>
      <c r="AO137" s="171" t="str">
        <f>IFERROR(INDEX(Entities!A:A,MATCH(JRF!$B150,Entities!C:C,0)),"")&amp;IFERROR(INDEX(Entities!A:A,MATCH(JRF!$B150,Entities!D:D,0)),"")&amp;IFERROR(INDEX(Entities!A:A,MATCH(JRF!$B150,Entities!E:E,0)),"")&amp;IFERROR(INDEX(Entities!A:A,MATCH(JRF!$B150,Entities!F:F,0)),"")&amp;IFERROR(INDEX(Entities!A:A,MATCH(JRF!$B150,Entities!G:G,0)),"")&amp;IFERROR(INDEX(Entities!A:A,MATCH(JRF!$B150,Entities!H:H,0)),"")&amp;IFERROR(INDEX(Entities!A:A,MATCH(JRF!$B150,Entities!I:I,0)),"")&amp;IFERROR(INDEX(Entities!A:A,MATCH(JRF!$B150,Entities!J:J,0)),"")&amp;IFERROR(INDEX(Entities!A:A,MATCH(JRF!$B150,Entities!K:K,0)),"")&amp;IFERROR(INDEX(Entities!A:A,MATCH(JRF!$B150,Entities!L:L,0)),"")&amp;IFERROR(INDEX(Entities!A:A,MATCH(JRF!$B150,Entities!M:M,0)),"")&amp;IFERROR(INDEX(Entities!A:A,MATCH(JRF!$B150,Entities!N:N,0)),"")&amp;IFERROR(INDEX(Entities!A:A,MATCH(JRF!$B150,Entities!O:O,0)),"")&amp;IFERROR(INDEX(Entities!A:A,MATCH(JRF!$B150,Entities!P:P,0)),"")&amp;IFERROR(INDEX(Entities!A:A,MATCH(JRF!$B150,Entities!Q:Q,0)),"")&amp;IFERROR(INDEX(Entities!A:A,MATCH(JRF!$B150,Entities!R:R,0)),"")&amp;IFERROR(INDEX(Entities!A:A,MATCH(JRF!$B150,Entities!S:S,0)),"")&amp;IFERROR(INDEX(Entities!A:A,MATCH(JRF!$B150,Entities!T:T,0)),"")&amp;IFERROR(INDEX(Entities!A:A,MATCH(JRF!$B150,Entities!U:U,0)),"")&amp;IFERROR(INDEX(Entities!A:A,MATCH(JRF!$B150,Entities!V:V,0)),"")&amp;IFERROR(INDEX(Entities!A:A,MATCH(JRF!$B150,Entities!W:W,0)),"")&amp;IFERROR(INDEX(Entities!A:A,MATCH(JRF!$B150,Entities!X:X,0)),"")&amp;IFERROR(INDEX(Entities!A:A,MATCH(JRF!$B150,Entities!Y:Y,0)),"")&amp;IFERROR(INDEX(Entities!A:A,MATCH(JRF!$B150,Entities!Z:Z,0)),"")&amp;IFERROR(INDEX(Entities!A:A,MATCH(JRF!$B150,Entities!AA:AA,0)),"")&amp;IFERROR(INDEX(Entities!A:A,MATCH(JRF!$B150,Entities!AB:AB,0)),"")&amp;IFERROR(INDEX(Entities!A:A,MATCH(JRF!$B150,Entities!AC:AC,0)),"")&amp;IFERROR(INDEX(Entities!A:A,MATCH(JRF!$B150,Entities!AD:AD,0)),"")</f>
        <v/>
      </c>
      <c r="AP137" s="171" t="str">
        <f>IF(JRF!B150=JRF!Q150,"",JRF!Q150&amp;JRF!B150)</f>
        <v/>
      </c>
      <c r="AQ137" s="171" t="str">
        <f>IF(OR(JRF!B150="",JRF!Q150="",Checks!AN137="",Checks!AO137=""),"",IF(OR(JRF!B150=JRF!Q150,Checks!AN137=Checks!AO137),"Legal Entity/BU is same",IF(AN137&amp;AO137=IFERROR(VLOOKUP(AN137&amp;AO137,'Intercompany Master'!X:X,1,0),0),"Intercompany Agreement Exist","Intercompany Agreement Required")))</f>
        <v/>
      </c>
      <c r="AR137" t="str" cm="1">
        <f t="array" ref="AR137">IF("Intercompany Agreement Exist"=VLOOKUP(JRF!Q150&amp;JRF!B150,Checks!AP:AQ,2,0),VLOOKUP(Checks!AN137&amp;Checks!AO137,'Intercompany Master'!X:AN,{2,3,4,5,6,7,8,9,10,11,12,13,14,15,16,17},0),"")</f>
        <v/>
      </c>
      <c r="AS137" s="170"/>
      <c r="AU137" s="170"/>
      <c r="CI137" t="str">
        <f>IF(JRF!F150&gt;0,"",IF(JRF!B150="","",IF(LEFT(JRF!B150,1)=IFERROR(VLOOKUP(LEFT(JRF!B150,1),$CF$2:$CF$5,1,0),0),"Product Code Required",IF(JRF!C150="","",IF(JRF!C150=IFERROR(VLOOKUP(JRF!C150,$CH:$CH,1,0),0),"Product Code Required","NA")))))</f>
        <v/>
      </c>
      <c r="CJ137" t="str">
        <f>IF(JRF!AV150&gt;0,"",IF(JRF!Q150="","",IF(LEFT(JRF!Q150,1)=IFERROR(VLOOKUP(LEFT(JRF!Q150,1),$CF$2:$CF$5,1,0),0),"Product Code Required",IF(JRF!V150="","",IF(JRF!V150=IFERROR(VLOOKUP(JRF!V150,$CH:$CH,1,0),0),"Product Code Required","NA")))))</f>
        <v/>
      </c>
      <c r="CK137" t="str">
        <f>IFERROR(IF(LEN('Journal Template'!F148)&gt;0,"",IF('Journal Template'!A148="","",IF(LEFT('Journal Template'!A148,1)=IFERROR(VLOOKUP(LEFT('Journal Template'!A148,1),Checks!$CF$2:$CF$5,1,0),0),"Product Code Required",IF('Journal Template'!D148="","",IF('Journal Template'!D148=IFERROR(VLOOKUP('Journal Template'!D148,Checks!$CH:$CH,1,0),0),"Product Code Required","NA"))))),"")</f>
        <v/>
      </c>
    </row>
    <row r="138" spans="14:89">
      <c r="N138" t="s">
        <v>1537</v>
      </c>
      <c r="O138" t="s">
        <v>983</v>
      </c>
      <c r="P138" t="s">
        <v>386</v>
      </c>
      <c r="Q138" s="150" t="str">
        <f>IF(JRF!D151="","",IF(IFERROR(VLOOKUP(JRF!D151,Checks!N:P,3,0),0)="A","","Inactive account in Use"))</f>
        <v/>
      </c>
      <c r="R138" t="str">
        <f>IFERROR(IF('Journal Template'!C550="","",IF(IFERROR(VLOOKUP('Journal Template'!C550,Checks!N:P,3,0),0)="A","","Inactive account in Use")),"")</f>
        <v/>
      </c>
      <c r="S138" t="s">
        <v>1538</v>
      </c>
      <c r="T138" t="s">
        <v>386</v>
      </c>
      <c r="U138" t="s">
        <v>68</v>
      </c>
      <c r="V138" s="150" t="str">
        <f>IF(JRF!C151="","",IF(IFERROR(VLOOKUP(JRF!C151,Checks!S:U,3,0),0)="A","Entry with System fund Dept",""))</f>
        <v/>
      </c>
      <c r="W138" t="str">
        <f>IFERROR(IF('Journal Template'!D550="","",IF(IFERROR(VLOOKUP('Journal Template'!D550,Checks!S:U,3,0),0)="A","Entry with System fund Dept","")),"")</f>
        <v/>
      </c>
      <c r="X138" t="s">
        <v>1539</v>
      </c>
      <c r="Y138" t="s">
        <v>386</v>
      </c>
      <c r="Z138" t="s">
        <v>1492</v>
      </c>
      <c r="AA138" t="s">
        <v>1493</v>
      </c>
      <c r="AB138" t="s">
        <v>125</v>
      </c>
      <c r="AC138" s="150" t="str">
        <f>IFERROR(IF(JRF!C151="","",IF(AND(VLOOKUP(JRF!C151,X:AA,4,0)=JRF!B151,VLOOKUP(JRF!C151,X:Y,2,0)="A"),"","Inactive Dept Combo Error")),"Inactive Dept Combo Error")</f>
        <v/>
      </c>
      <c r="AD138" t="str">
        <f>IFERROR(IF('Journal Template'!D550="","",IF(AND(VLOOKUP('Journal Template'!D550,X:AA,4,0)='Journal Template'!A550,VLOOKUP('Journal Template'!D550,X:Y,2,0)="A"),"","Inactive Dept Combo Error")),"")</f>
        <v/>
      </c>
      <c r="AK138" s="150" t="str">
        <f>IF(JRF!B151="","",IF(JRF!B151=IFERROR(VLOOKUP(JRF!B151,Checks!AI:AI,1,0),0),"Entry in Branch/Satellite BU's",""))</f>
        <v/>
      </c>
      <c r="AL138" t="str">
        <f>IFERROR(IF('Journal Template'!A550="","",IF('Journal Template'!A550=IFERROR(VLOOKUP('Journal Template'!A550,Checks!AI:AI,1,0),0),"Entry in Branch/Satellite BU's","")),"")</f>
        <v/>
      </c>
      <c r="AN138" t="str">
        <f>IFERROR(INDEX(Entities!A:A,MATCH(JRF!$Q151,Entities!C:C,0)),"")&amp;IFERROR(INDEX(Entities!A:A,MATCH(JRF!$Q151,Entities!D:D,0)),"")&amp;IFERROR(INDEX(Entities!A:A,MATCH(JRF!$Q151,Entities!E:E,0)),"")&amp;IFERROR(INDEX(Entities!A:A,MATCH(JRF!$Q151,Entities!F:F,0)),"")&amp;IFERROR(INDEX(Entities!A:A,MATCH(JRF!$Q151,Entities!G:G,0)),"")&amp;IFERROR(INDEX(Entities!A:A,MATCH(JRF!$Q151,Entities!H:H,0)),"")&amp;IFERROR(INDEX(Entities!A:A,MATCH(JRF!$Q151,Entities!I:I,0)),"")&amp;IFERROR(INDEX(Entities!A:A,MATCH(JRF!$Q151,Entities!J:J,0)),"")&amp;IFERROR(INDEX(Entities!A:A,MATCH(JRF!$Q151,Entities!K:K,0)),"")&amp;IFERROR(INDEX(Entities!A:A,MATCH(JRF!$Q151,Entities!L:L,0)),"")&amp;IFERROR(INDEX(Entities!A:A,MATCH(JRF!$Q151,Entities!M:M,0)),"")&amp;IFERROR(INDEX(Entities!A:A,MATCH(JRF!$Q151,Entities!N:N,0)),"")&amp;IFERROR(INDEX(Entities!A:A,MATCH(JRF!$Q151,Entities!O:O,0)),"")&amp;IFERROR(INDEX(Entities!A:A,MATCH(JRF!$Q151,Entities!P:P,0)),"")&amp;IFERROR(INDEX(Entities!A:A,MATCH(JRF!$Q151,Entities!Q:Q,0)),"")&amp;IFERROR(INDEX(Entities!A:A,MATCH(JRF!$Q151,Entities!R:R,0)),"")&amp;IFERROR(INDEX(Entities!A:A,MATCH(JRF!$Q151,Entities!S:S,0)),"")&amp;IFERROR(INDEX(Entities!A:A,MATCH(JRF!$Q151,Entities!T:T,0)),"")&amp;IFERROR(INDEX(Entities!A:A,MATCH(JRF!$Q151,Entities!U:U,0)),"")&amp;IFERROR(INDEX(Entities!A:A,MATCH(JRF!$Q151,Entities!V:V,0)),"")&amp;IFERROR(INDEX(Entities!A:A,MATCH(JRF!$Q151,Entities!W:W,0)),"")&amp;IFERROR(INDEX(Entities!A:A,MATCH(JRF!$Q151,Entities!X:X,0)),"")&amp;IFERROR(INDEX(Entities!A:A,MATCH(JRF!$Q151,Entities!Y:Y,0)),"")&amp;IFERROR(INDEX(Entities!A:A,MATCH(JRF!$Q151,Entities!Z:Z,0)),"")&amp;IFERROR(INDEX(Entities!A:A,MATCH(JRF!$Q151,Entities!AA:AA,0)),"")&amp;IFERROR(INDEX(Entities!A:A,MATCH(JRF!$Q151,Entities!AB:AB,0)),"")&amp;IFERROR(INDEX(Entities!A:A,MATCH(JRF!$Q151,Entities!AC:AC,0)),"")&amp;IFERROR(INDEX(Entities!A:A,MATCH(JRF!$Q151,Entities!AD:AD,0)),"")</f>
        <v/>
      </c>
      <c r="AO138" s="171" t="str">
        <f>IFERROR(INDEX(Entities!A:A,MATCH(JRF!$B151,Entities!C:C,0)),"")&amp;IFERROR(INDEX(Entities!A:A,MATCH(JRF!$B151,Entities!D:D,0)),"")&amp;IFERROR(INDEX(Entities!A:A,MATCH(JRF!$B151,Entities!E:E,0)),"")&amp;IFERROR(INDEX(Entities!A:A,MATCH(JRF!$B151,Entities!F:F,0)),"")&amp;IFERROR(INDEX(Entities!A:A,MATCH(JRF!$B151,Entities!G:G,0)),"")&amp;IFERROR(INDEX(Entities!A:A,MATCH(JRF!$B151,Entities!H:H,0)),"")&amp;IFERROR(INDEX(Entities!A:A,MATCH(JRF!$B151,Entities!I:I,0)),"")&amp;IFERROR(INDEX(Entities!A:A,MATCH(JRF!$B151,Entities!J:J,0)),"")&amp;IFERROR(INDEX(Entities!A:A,MATCH(JRF!$B151,Entities!K:K,0)),"")&amp;IFERROR(INDEX(Entities!A:A,MATCH(JRF!$B151,Entities!L:L,0)),"")&amp;IFERROR(INDEX(Entities!A:A,MATCH(JRF!$B151,Entities!M:M,0)),"")&amp;IFERROR(INDEX(Entities!A:A,MATCH(JRF!$B151,Entities!N:N,0)),"")&amp;IFERROR(INDEX(Entities!A:A,MATCH(JRF!$B151,Entities!O:O,0)),"")&amp;IFERROR(INDEX(Entities!A:A,MATCH(JRF!$B151,Entities!P:P,0)),"")&amp;IFERROR(INDEX(Entities!A:A,MATCH(JRF!$B151,Entities!Q:Q,0)),"")&amp;IFERROR(INDEX(Entities!A:A,MATCH(JRF!$B151,Entities!R:R,0)),"")&amp;IFERROR(INDEX(Entities!A:A,MATCH(JRF!$B151,Entities!S:S,0)),"")&amp;IFERROR(INDEX(Entities!A:A,MATCH(JRF!$B151,Entities!T:T,0)),"")&amp;IFERROR(INDEX(Entities!A:A,MATCH(JRF!$B151,Entities!U:U,0)),"")&amp;IFERROR(INDEX(Entities!A:A,MATCH(JRF!$B151,Entities!V:V,0)),"")&amp;IFERROR(INDEX(Entities!A:A,MATCH(JRF!$B151,Entities!W:W,0)),"")&amp;IFERROR(INDEX(Entities!A:A,MATCH(JRF!$B151,Entities!X:X,0)),"")&amp;IFERROR(INDEX(Entities!A:A,MATCH(JRF!$B151,Entities!Y:Y,0)),"")&amp;IFERROR(INDEX(Entities!A:A,MATCH(JRF!$B151,Entities!Z:Z,0)),"")&amp;IFERROR(INDEX(Entities!A:A,MATCH(JRF!$B151,Entities!AA:AA,0)),"")&amp;IFERROR(INDEX(Entities!A:A,MATCH(JRF!$B151,Entities!AB:AB,0)),"")&amp;IFERROR(INDEX(Entities!A:A,MATCH(JRF!$B151,Entities!AC:AC,0)),"")&amp;IFERROR(INDEX(Entities!A:A,MATCH(JRF!$B151,Entities!AD:AD,0)),"")</f>
        <v/>
      </c>
      <c r="AP138" s="171" t="str">
        <f>IF(JRF!B151=JRF!Q151,"",JRF!Q151&amp;JRF!B151)</f>
        <v/>
      </c>
      <c r="AQ138" s="171" t="str">
        <f>IF(OR(JRF!B151="",JRF!Q151="",Checks!AN138="",Checks!AO138=""),"",IF(OR(JRF!B151=JRF!Q151,Checks!AN138=Checks!AO138),"Legal Entity/BU is same",IF(AN138&amp;AO138=IFERROR(VLOOKUP(AN138&amp;AO138,'Intercompany Master'!X:X,1,0),0),"Intercompany Agreement Exist","Intercompany Agreement Required")))</f>
        <v/>
      </c>
      <c r="AR138" t="str" cm="1">
        <f t="array" ref="AR138">IF("Intercompany Agreement Exist"=VLOOKUP(JRF!Q151&amp;JRF!B151,Checks!AP:AQ,2,0),VLOOKUP(Checks!AN138&amp;Checks!AO138,'Intercompany Master'!X:AN,{2,3,4,5,6,7,8,9,10,11,12,13,14,15,16,17},0),"")</f>
        <v/>
      </c>
      <c r="AS138" s="170"/>
      <c r="AU138" s="170"/>
      <c r="CI138" t="str">
        <f>IF(JRF!F151&gt;0,"",IF(JRF!B151="","",IF(LEFT(JRF!B151,1)=IFERROR(VLOOKUP(LEFT(JRF!B151,1),$CF$2:$CF$5,1,0),0),"Product Code Required",IF(JRF!C151="","",IF(JRF!C151=IFERROR(VLOOKUP(JRF!C151,$CH:$CH,1,0),0),"Product Code Required","NA")))))</f>
        <v/>
      </c>
      <c r="CJ138" t="str">
        <f>IF(JRF!AV151&gt;0,"",IF(JRF!Q151="","",IF(LEFT(JRF!Q151,1)=IFERROR(VLOOKUP(LEFT(JRF!Q151,1),$CF$2:$CF$5,1,0),0),"Product Code Required",IF(JRF!V151="","",IF(JRF!V151=IFERROR(VLOOKUP(JRF!V151,$CH:$CH,1,0),0),"Product Code Required","NA")))))</f>
        <v/>
      </c>
      <c r="CK138" t="str">
        <f>IFERROR(IF(LEN('Journal Template'!F149)&gt;0,"",IF('Journal Template'!A149="","",IF(LEFT('Journal Template'!A149,1)=IFERROR(VLOOKUP(LEFT('Journal Template'!A149,1),Checks!$CF$2:$CF$5,1,0),0),"Product Code Required",IF('Journal Template'!D149="","",IF('Journal Template'!D149=IFERROR(VLOOKUP('Journal Template'!D149,Checks!$CH:$CH,1,0),0),"Product Code Required","NA"))))),"")</f>
        <v/>
      </c>
    </row>
    <row r="139" spans="14:89">
      <c r="N139" t="s">
        <v>1540</v>
      </c>
      <c r="O139" t="s">
        <v>983</v>
      </c>
      <c r="P139" t="s">
        <v>386</v>
      </c>
      <c r="Q139" s="150" t="str">
        <f>IF(JRF!D152="","",IF(IFERROR(VLOOKUP(JRF!D152,Checks!N:P,3,0),0)="A","","Inactive account in Use"))</f>
        <v/>
      </c>
      <c r="R139" t="str">
        <f>IFERROR(IF('Journal Template'!C551="","",IF(IFERROR(VLOOKUP('Journal Template'!C551,Checks!N:P,3,0),0)="A","","Inactive account in Use")),"")</f>
        <v/>
      </c>
      <c r="S139" t="s">
        <v>1541</v>
      </c>
      <c r="T139" t="s">
        <v>386</v>
      </c>
      <c r="U139" t="s">
        <v>68</v>
      </c>
      <c r="V139" s="150" t="str">
        <f>IF(JRF!C152="","",IF(IFERROR(VLOOKUP(JRF!C152,Checks!S:U,3,0),0)="A","Entry with System fund Dept",""))</f>
        <v/>
      </c>
      <c r="W139" t="str">
        <f>IFERROR(IF('Journal Template'!D551="","",IF(IFERROR(VLOOKUP('Journal Template'!D551,Checks!S:U,3,0),0)="A","Entry with System fund Dept","")),"")</f>
        <v/>
      </c>
      <c r="X139" t="s">
        <v>1542</v>
      </c>
      <c r="Y139" t="s">
        <v>386</v>
      </c>
      <c r="Z139" t="s">
        <v>1543</v>
      </c>
      <c r="AA139" t="s">
        <v>1493</v>
      </c>
      <c r="AB139" t="s">
        <v>125</v>
      </c>
      <c r="AC139" s="150" t="str">
        <f>IFERROR(IF(JRF!C152="","",IF(AND(VLOOKUP(JRF!C152,X:AA,4,0)=JRF!B152,VLOOKUP(JRF!C152,X:Y,2,0)="A"),"","Inactive Dept Combo Error")),"Inactive Dept Combo Error")</f>
        <v/>
      </c>
      <c r="AD139" t="str">
        <f>IFERROR(IF('Journal Template'!D551="","",IF(AND(VLOOKUP('Journal Template'!D551,X:AA,4,0)='Journal Template'!A551,VLOOKUP('Journal Template'!D551,X:Y,2,0)="A"),"","Inactive Dept Combo Error")),"")</f>
        <v/>
      </c>
      <c r="AK139" s="150" t="str">
        <f>IF(JRF!B152="","",IF(JRF!B152=IFERROR(VLOOKUP(JRF!B152,Checks!AI:AI,1,0),0),"Entry in Branch/Satellite BU's",""))</f>
        <v/>
      </c>
      <c r="AL139" t="str">
        <f>IFERROR(IF('Journal Template'!A551="","",IF('Journal Template'!A551=IFERROR(VLOOKUP('Journal Template'!A551,Checks!AI:AI,1,0),0),"Entry in Branch/Satellite BU's","")),"")</f>
        <v/>
      </c>
      <c r="AN139" t="str">
        <f>IFERROR(INDEX(Entities!A:A,MATCH(JRF!$Q152,Entities!C:C,0)),"")&amp;IFERROR(INDEX(Entities!A:A,MATCH(JRF!$Q152,Entities!D:D,0)),"")&amp;IFERROR(INDEX(Entities!A:A,MATCH(JRF!$Q152,Entities!E:E,0)),"")&amp;IFERROR(INDEX(Entities!A:A,MATCH(JRF!$Q152,Entities!F:F,0)),"")&amp;IFERROR(INDEX(Entities!A:A,MATCH(JRF!$Q152,Entities!G:G,0)),"")&amp;IFERROR(INDEX(Entities!A:A,MATCH(JRF!$Q152,Entities!H:H,0)),"")&amp;IFERROR(INDEX(Entities!A:A,MATCH(JRF!$Q152,Entities!I:I,0)),"")&amp;IFERROR(INDEX(Entities!A:A,MATCH(JRF!$Q152,Entities!J:J,0)),"")&amp;IFERROR(INDEX(Entities!A:A,MATCH(JRF!$Q152,Entities!K:K,0)),"")&amp;IFERROR(INDEX(Entities!A:A,MATCH(JRF!$Q152,Entities!L:L,0)),"")&amp;IFERROR(INDEX(Entities!A:A,MATCH(JRF!$Q152,Entities!M:M,0)),"")&amp;IFERROR(INDEX(Entities!A:A,MATCH(JRF!$Q152,Entities!N:N,0)),"")&amp;IFERROR(INDEX(Entities!A:A,MATCH(JRF!$Q152,Entities!O:O,0)),"")&amp;IFERROR(INDEX(Entities!A:A,MATCH(JRF!$Q152,Entities!P:P,0)),"")&amp;IFERROR(INDEX(Entities!A:A,MATCH(JRF!$Q152,Entities!Q:Q,0)),"")&amp;IFERROR(INDEX(Entities!A:A,MATCH(JRF!$Q152,Entities!R:R,0)),"")&amp;IFERROR(INDEX(Entities!A:A,MATCH(JRF!$Q152,Entities!S:S,0)),"")&amp;IFERROR(INDEX(Entities!A:A,MATCH(JRF!$Q152,Entities!T:T,0)),"")&amp;IFERROR(INDEX(Entities!A:A,MATCH(JRF!$Q152,Entities!U:U,0)),"")&amp;IFERROR(INDEX(Entities!A:A,MATCH(JRF!$Q152,Entities!V:V,0)),"")&amp;IFERROR(INDEX(Entities!A:A,MATCH(JRF!$Q152,Entities!W:W,0)),"")&amp;IFERROR(INDEX(Entities!A:A,MATCH(JRF!$Q152,Entities!X:X,0)),"")&amp;IFERROR(INDEX(Entities!A:A,MATCH(JRF!$Q152,Entities!Y:Y,0)),"")&amp;IFERROR(INDEX(Entities!A:A,MATCH(JRF!$Q152,Entities!Z:Z,0)),"")&amp;IFERROR(INDEX(Entities!A:A,MATCH(JRF!$Q152,Entities!AA:AA,0)),"")&amp;IFERROR(INDEX(Entities!A:A,MATCH(JRF!$Q152,Entities!AB:AB,0)),"")&amp;IFERROR(INDEX(Entities!A:A,MATCH(JRF!$Q152,Entities!AC:AC,0)),"")&amp;IFERROR(INDEX(Entities!A:A,MATCH(JRF!$Q152,Entities!AD:AD,0)),"")</f>
        <v/>
      </c>
      <c r="AO139" s="171" t="str">
        <f>IFERROR(INDEX(Entities!A:A,MATCH(JRF!$B152,Entities!C:C,0)),"")&amp;IFERROR(INDEX(Entities!A:A,MATCH(JRF!$B152,Entities!D:D,0)),"")&amp;IFERROR(INDEX(Entities!A:A,MATCH(JRF!$B152,Entities!E:E,0)),"")&amp;IFERROR(INDEX(Entities!A:A,MATCH(JRF!$B152,Entities!F:F,0)),"")&amp;IFERROR(INDEX(Entities!A:A,MATCH(JRF!$B152,Entities!G:G,0)),"")&amp;IFERROR(INDEX(Entities!A:A,MATCH(JRF!$B152,Entities!H:H,0)),"")&amp;IFERROR(INDEX(Entities!A:A,MATCH(JRF!$B152,Entities!I:I,0)),"")&amp;IFERROR(INDEX(Entities!A:A,MATCH(JRF!$B152,Entities!J:J,0)),"")&amp;IFERROR(INDEX(Entities!A:A,MATCH(JRF!$B152,Entities!K:K,0)),"")&amp;IFERROR(INDEX(Entities!A:A,MATCH(JRF!$B152,Entities!L:L,0)),"")&amp;IFERROR(INDEX(Entities!A:A,MATCH(JRF!$B152,Entities!M:M,0)),"")&amp;IFERROR(INDEX(Entities!A:A,MATCH(JRF!$B152,Entities!N:N,0)),"")&amp;IFERROR(INDEX(Entities!A:A,MATCH(JRF!$B152,Entities!O:O,0)),"")&amp;IFERROR(INDEX(Entities!A:A,MATCH(JRF!$B152,Entities!P:P,0)),"")&amp;IFERROR(INDEX(Entities!A:A,MATCH(JRF!$B152,Entities!Q:Q,0)),"")&amp;IFERROR(INDEX(Entities!A:A,MATCH(JRF!$B152,Entities!R:R,0)),"")&amp;IFERROR(INDEX(Entities!A:A,MATCH(JRF!$B152,Entities!S:S,0)),"")&amp;IFERROR(INDEX(Entities!A:A,MATCH(JRF!$B152,Entities!T:T,0)),"")&amp;IFERROR(INDEX(Entities!A:A,MATCH(JRF!$B152,Entities!U:U,0)),"")&amp;IFERROR(INDEX(Entities!A:A,MATCH(JRF!$B152,Entities!V:V,0)),"")&amp;IFERROR(INDEX(Entities!A:A,MATCH(JRF!$B152,Entities!W:W,0)),"")&amp;IFERROR(INDEX(Entities!A:A,MATCH(JRF!$B152,Entities!X:X,0)),"")&amp;IFERROR(INDEX(Entities!A:A,MATCH(JRF!$B152,Entities!Y:Y,0)),"")&amp;IFERROR(INDEX(Entities!A:A,MATCH(JRF!$B152,Entities!Z:Z,0)),"")&amp;IFERROR(INDEX(Entities!A:A,MATCH(JRF!$B152,Entities!AA:AA,0)),"")&amp;IFERROR(INDEX(Entities!A:A,MATCH(JRF!$B152,Entities!AB:AB,0)),"")&amp;IFERROR(INDEX(Entities!A:A,MATCH(JRF!$B152,Entities!AC:AC,0)),"")&amp;IFERROR(INDEX(Entities!A:A,MATCH(JRF!$B152,Entities!AD:AD,0)),"")</f>
        <v/>
      </c>
      <c r="AP139" s="171" t="str">
        <f>IF(JRF!B152=JRF!Q152,"",JRF!Q152&amp;JRF!B152)</f>
        <v/>
      </c>
      <c r="AQ139" s="171" t="str">
        <f>IF(OR(JRF!B152="",JRF!Q152="",Checks!AN139="",Checks!AO139=""),"",IF(OR(JRF!B152=JRF!Q152,Checks!AN139=Checks!AO139),"Legal Entity/BU is same",IF(AN139&amp;AO139=IFERROR(VLOOKUP(AN139&amp;AO139,'Intercompany Master'!X:X,1,0),0),"Intercompany Agreement Exist","Intercompany Agreement Required")))</f>
        <v/>
      </c>
      <c r="AR139" t="str" cm="1">
        <f t="array" ref="AR139">IF("Intercompany Agreement Exist"=VLOOKUP(JRF!Q152&amp;JRF!B152,Checks!AP:AQ,2,0),VLOOKUP(Checks!AN139&amp;Checks!AO139,'Intercompany Master'!X:AN,{2,3,4,5,6,7,8,9,10,11,12,13,14,15,16,17},0),"")</f>
        <v/>
      </c>
      <c r="AS139" s="170"/>
      <c r="AU139" s="170"/>
      <c r="CI139" t="str">
        <f>IF(JRF!F152&gt;0,"",IF(JRF!B152="","",IF(LEFT(JRF!B152,1)=IFERROR(VLOOKUP(LEFT(JRF!B152,1),$CF$2:$CF$5,1,0),0),"Product Code Required",IF(JRF!C152="","",IF(JRF!C152=IFERROR(VLOOKUP(JRF!C152,$CH:$CH,1,0),0),"Product Code Required","NA")))))</f>
        <v/>
      </c>
      <c r="CJ139" t="str">
        <f>IF(JRF!AV152&gt;0,"",IF(JRF!Q152="","",IF(LEFT(JRF!Q152,1)=IFERROR(VLOOKUP(LEFT(JRF!Q152,1),$CF$2:$CF$5,1,0),0),"Product Code Required",IF(JRF!V152="","",IF(JRF!V152=IFERROR(VLOOKUP(JRF!V152,$CH:$CH,1,0),0),"Product Code Required","NA")))))</f>
        <v/>
      </c>
      <c r="CK139" t="str">
        <f>IFERROR(IF(LEN('Journal Template'!F150)&gt;0,"",IF('Journal Template'!A150="","",IF(LEFT('Journal Template'!A150,1)=IFERROR(VLOOKUP(LEFT('Journal Template'!A150,1),Checks!$CF$2:$CF$5,1,0),0),"Product Code Required",IF('Journal Template'!D150="","",IF('Journal Template'!D150=IFERROR(VLOOKUP('Journal Template'!D150,Checks!$CH:$CH,1,0),0),"Product Code Required","NA"))))),"")</f>
        <v/>
      </c>
    </row>
    <row r="140" spans="14:89">
      <c r="N140" t="s">
        <v>1544</v>
      </c>
      <c r="O140" t="s">
        <v>983</v>
      </c>
      <c r="P140" t="s">
        <v>386</v>
      </c>
      <c r="Q140" s="150" t="str">
        <f>IF(JRF!D153="","",IF(IFERROR(VLOOKUP(JRF!D153,Checks!N:P,3,0),0)="A","","Inactive account in Use"))</f>
        <v/>
      </c>
      <c r="R140" t="str">
        <f>IFERROR(IF('Journal Template'!C552="","",IF(IFERROR(VLOOKUP('Journal Template'!C552,Checks!N:P,3,0),0)="A","","Inactive account in Use")),"")</f>
        <v/>
      </c>
      <c r="S140" t="s">
        <v>1545</v>
      </c>
      <c r="T140" t="s">
        <v>386</v>
      </c>
      <c r="U140" t="s">
        <v>68</v>
      </c>
      <c r="V140" s="150" t="str">
        <f>IF(JRF!C153="","",IF(IFERROR(VLOOKUP(JRF!C153,Checks!S:U,3,0),0)="A","Entry with System fund Dept",""))</f>
        <v/>
      </c>
      <c r="W140" t="str">
        <f>IFERROR(IF('Journal Template'!D552="","",IF(IFERROR(VLOOKUP('Journal Template'!D552,Checks!S:U,3,0),0)="A","Entry with System fund Dept","")),"")</f>
        <v/>
      </c>
      <c r="X140" t="s">
        <v>1546</v>
      </c>
      <c r="Y140" t="s">
        <v>386</v>
      </c>
      <c r="Z140" t="s">
        <v>1547</v>
      </c>
      <c r="AA140" t="s">
        <v>1493</v>
      </c>
      <c r="AB140" t="s">
        <v>125</v>
      </c>
      <c r="AC140" s="150" t="str">
        <f>IFERROR(IF(JRF!C153="","",IF(AND(VLOOKUP(JRF!C153,X:AA,4,0)=JRF!B153,VLOOKUP(JRF!C153,X:Y,2,0)="A"),"","Inactive Dept Combo Error")),"Inactive Dept Combo Error")</f>
        <v/>
      </c>
      <c r="AD140" t="str">
        <f>IFERROR(IF('Journal Template'!D552="","",IF(AND(VLOOKUP('Journal Template'!D552,X:AA,4,0)='Journal Template'!A552,VLOOKUP('Journal Template'!D552,X:Y,2,0)="A"),"","Inactive Dept Combo Error")),"")</f>
        <v/>
      </c>
      <c r="AK140" s="150" t="str">
        <f>IF(JRF!B153="","",IF(JRF!B153=IFERROR(VLOOKUP(JRF!B153,Checks!AI:AI,1,0),0),"Entry in Branch/Satellite BU's",""))</f>
        <v/>
      </c>
      <c r="AL140" t="str">
        <f>IFERROR(IF('Journal Template'!A552="","",IF('Journal Template'!A552=IFERROR(VLOOKUP('Journal Template'!A552,Checks!AI:AI,1,0),0),"Entry in Branch/Satellite BU's","")),"")</f>
        <v/>
      </c>
      <c r="AN140" t="str">
        <f>IFERROR(INDEX(Entities!A:A,MATCH(JRF!$Q153,Entities!C:C,0)),"")&amp;IFERROR(INDEX(Entities!A:A,MATCH(JRF!$Q153,Entities!D:D,0)),"")&amp;IFERROR(INDEX(Entities!A:A,MATCH(JRF!$Q153,Entities!E:E,0)),"")&amp;IFERROR(INDEX(Entities!A:A,MATCH(JRF!$Q153,Entities!F:F,0)),"")&amp;IFERROR(INDEX(Entities!A:A,MATCH(JRF!$Q153,Entities!G:G,0)),"")&amp;IFERROR(INDEX(Entities!A:A,MATCH(JRF!$Q153,Entities!H:H,0)),"")&amp;IFERROR(INDEX(Entities!A:A,MATCH(JRF!$Q153,Entities!I:I,0)),"")&amp;IFERROR(INDEX(Entities!A:A,MATCH(JRF!$Q153,Entities!J:J,0)),"")&amp;IFERROR(INDEX(Entities!A:A,MATCH(JRF!$Q153,Entities!K:K,0)),"")&amp;IFERROR(INDEX(Entities!A:A,MATCH(JRF!$Q153,Entities!L:L,0)),"")&amp;IFERROR(INDEX(Entities!A:A,MATCH(JRF!$Q153,Entities!M:M,0)),"")&amp;IFERROR(INDEX(Entities!A:A,MATCH(JRF!$Q153,Entities!N:N,0)),"")&amp;IFERROR(INDEX(Entities!A:A,MATCH(JRF!$Q153,Entities!O:O,0)),"")&amp;IFERROR(INDEX(Entities!A:A,MATCH(JRF!$Q153,Entities!P:P,0)),"")&amp;IFERROR(INDEX(Entities!A:A,MATCH(JRF!$Q153,Entities!Q:Q,0)),"")&amp;IFERROR(INDEX(Entities!A:A,MATCH(JRF!$Q153,Entities!R:R,0)),"")&amp;IFERROR(INDEX(Entities!A:A,MATCH(JRF!$Q153,Entities!S:S,0)),"")&amp;IFERROR(INDEX(Entities!A:A,MATCH(JRF!$Q153,Entities!T:T,0)),"")&amp;IFERROR(INDEX(Entities!A:A,MATCH(JRF!$Q153,Entities!U:U,0)),"")&amp;IFERROR(INDEX(Entities!A:A,MATCH(JRF!$Q153,Entities!V:V,0)),"")&amp;IFERROR(INDEX(Entities!A:A,MATCH(JRF!$Q153,Entities!W:W,0)),"")&amp;IFERROR(INDEX(Entities!A:A,MATCH(JRF!$Q153,Entities!X:X,0)),"")&amp;IFERROR(INDEX(Entities!A:A,MATCH(JRF!$Q153,Entities!Y:Y,0)),"")&amp;IFERROR(INDEX(Entities!A:A,MATCH(JRF!$Q153,Entities!Z:Z,0)),"")&amp;IFERROR(INDEX(Entities!A:A,MATCH(JRF!$Q153,Entities!AA:AA,0)),"")&amp;IFERROR(INDEX(Entities!A:A,MATCH(JRF!$Q153,Entities!AB:AB,0)),"")&amp;IFERROR(INDEX(Entities!A:A,MATCH(JRF!$Q153,Entities!AC:AC,0)),"")&amp;IFERROR(INDEX(Entities!A:A,MATCH(JRF!$Q153,Entities!AD:AD,0)),"")</f>
        <v/>
      </c>
      <c r="AO140" s="171" t="str">
        <f>IFERROR(INDEX(Entities!A:A,MATCH(JRF!$B153,Entities!C:C,0)),"")&amp;IFERROR(INDEX(Entities!A:A,MATCH(JRF!$B153,Entities!D:D,0)),"")&amp;IFERROR(INDEX(Entities!A:A,MATCH(JRF!$B153,Entities!E:E,0)),"")&amp;IFERROR(INDEX(Entities!A:A,MATCH(JRF!$B153,Entities!F:F,0)),"")&amp;IFERROR(INDEX(Entities!A:A,MATCH(JRF!$B153,Entities!G:G,0)),"")&amp;IFERROR(INDEX(Entities!A:A,MATCH(JRF!$B153,Entities!H:H,0)),"")&amp;IFERROR(INDEX(Entities!A:A,MATCH(JRF!$B153,Entities!I:I,0)),"")&amp;IFERROR(INDEX(Entities!A:A,MATCH(JRF!$B153,Entities!J:J,0)),"")&amp;IFERROR(INDEX(Entities!A:A,MATCH(JRF!$B153,Entities!K:K,0)),"")&amp;IFERROR(INDEX(Entities!A:A,MATCH(JRF!$B153,Entities!L:L,0)),"")&amp;IFERROR(INDEX(Entities!A:A,MATCH(JRF!$B153,Entities!M:M,0)),"")&amp;IFERROR(INDEX(Entities!A:A,MATCH(JRF!$B153,Entities!N:N,0)),"")&amp;IFERROR(INDEX(Entities!A:A,MATCH(JRF!$B153,Entities!O:O,0)),"")&amp;IFERROR(INDEX(Entities!A:A,MATCH(JRF!$B153,Entities!P:P,0)),"")&amp;IFERROR(INDEX(Entities!A:A,MATCH(JRF!$B153,Entities!Q:Q,0)),"")&amp;IFERROR(INDEX(Entities!A:A,MATCH(JRF!$B153,Entities!R:R,0)),"")&amp;IFERROR(INDEX(Entities!A:A,MATCH(JRF!$B153,Entities!S:S,0)),"")&amp;IFERROR(INDEX(Entities!A:A,MATCH(JRF!$B153,Entities!T:T,0)),"")&amp;IFERROR(INDEX(Entities!A:A,MATCH(JRF!$B153,Entities!U:U,0)),"")&amp;IFERROR(INDEX(Entities!A:A,MATCH(JRF!$B153,Entities!V:V,0)),"")&amp;IFERROR(INDEX(Entities!A:A,MATCH(JRF!$B153,Entities!W:W,0)),"")&amp;IFERROR(INDEX(Entities!A:A,MATCH(JRF!$B153,Entities!X:X,0)),"")&amp;IFERROR(INDEX(Entities!A:A,MATCH(JRF!$B153,Entities!Y:Y,0)),"")&amp;IFERROR(INDEX(Entities!A:A,MATCH(JRF!$B153,Entities!Z:Z,0)),"")&amp;IFERROR(INDEX(Entities!A:A,MATCH(JRF!$B153,Entities!AA:AA,0)),"")&amp;IFERROR(INDEX(Entities!A:A,MATCH(JRF!$B153,Entities!AB:AB,0)),"")&amp;IFERROR(INDEX(Entities!A:A,MATCH(JRF!$B153,Entities!AC:AC,0)),"")&amp;IFERROR(INDEX(Entities!A:A,MATCH(JRF!$B153,Entities!AD:AD,0)),"")</f>
        <v/>
      </c>
      <c r="AP140" s="171" t="str">
        <f>IF(JRF!B153=JRF!Q153,"",JRF!Q153&amp;JRF!B153)</f>
        <v/>
      </c>
      <c r="AQ140" s="171" t="str">
        <f>IF(OR(JRF!B153="",JRF!Q153="",Checks!AN140="",Checks!AO140=""),"",IF(OR(JRF!B153=JRF!Q153,Checks!AN140=Checks!AO140),"Legal Entity/BU is same",IF(AN140&amp;AO140=IFERROR(VLOOKUP(AN140&amp;AO140,'Intercompany Master'!X:X,1,0),0),"Intercompany Agreement Exist","Intercompany Agreement Required")))</f>
        <v/>
      </c>
      <c r="AR140" t="str" cm="1">
        <f t="array" ref="AR140">IF("Intercompany Agreement Exist"=VLOOKUP(JRF!Q153&amp;JRF!B153,Checks!AP:AQ,2,0),VLOOKUP(Checks!AN140&amp;Checks!AO140,'Intercompany Master'!X:AN,{2,3,4,5,6,7,8,9,10,11,12,13,14,15,16,17},0),"")</f>
        <v/>
      </c>
      <c r="AS140" s="170"/>
      <c r="AU140" s="170"/>
      <c r="CI140" t="str">
        <f>IF(JRF!F153&gt;0,"",IF(JRF!B153="","",IF(LEFT(JRF!B153,1)=IFERROR(VLOOKUP(LEFT(JRF!B153,1),$CF$2:$CF$5,1,0),0),"Product Code Required",IF(JRF!C153="","",IF(JRF!C153=IFERROR(VLOOKUP(JRF!C153,$CH:$CH,1,0),0),"Product Code Required","NA")))))</f>
        <v/>
      </c>
      <c r="CJ140" t="str">
        <f>IF(JRF!AV153&gt;0,"",IF(JRF!Q153="","",IF(LEFT(JRF!Q153,1)=IFERROR(VLOOKUP(LEFT(JRF!Q153,1),$CF$2:$CF$5,1,0),0),"Product Code Required",IF(JRF!V153="","",IF(JRF!V153=IFERROR(VLOOKUP(JRF!V153,$CH:$CH,1,0),0),"Product Code Required","NA")))))</f>
        <v/>
      </c>
      <c r="CK140" t="str">
        <f>IFERROR(IF(LEN('Journal Template'!F151)&gt;0,"",IF('Journal Template'!A151="","",IF(LEFT('Journal Template'!A151,1)=IFERROR(VLOOKUP(LEFT('Journal Template'!A151,1),Checks!$CF$2:$CF$5,1,0),0),"Product Code Required",IF('Journal Template'!D151="","",IF('Journal Template'!D151=IFERROR(VLOOKUP('Journal Template'!D151,Checks!$CH:$CH,1,0),0),"Product Code Required","NA"))))),"")</f>
        <v/>
      </c>
    </row>
    <row r="141" spans="14:89">
      <c r="N141" t="s">
        <v>1548</v>
      </c>
      <c r="O141" t="s">
        <v>983</v>
      </c>
      <c r="P141" t="s">
        <v>386</v>
      </c>
      <c r="Q141" s="150" t="str">
        <f>IF(JRF!D154="","",IF(IFERROR(VLOOKUP(JRF!D154,Checks!N:P,3,0),0)="A","","Inactive account in Use"))</f>
        <v/>
      </c>
      <c r="R141" t="str">
        <f>IFERROR(IF('Journal Template'!C553="","",IF(IFERROR(VLOOKUP('Journal Template'!C553,Checks!N:P,3,0),0)="A","","Inactive account in Use")),"")</f>
        <v/>
      </c>
      <c r="S141" t="s">
        <v>1549</v>
      </c>
      <c r="T141" t="s">
        <v>386</v>
      </c>
      <c r="U141" t="s">
        <v>68</v>
      </c>
      <c r="V141" s="150" t="str">
        <f>IF(JRF!C154="","",IF(IFERROR(VLOOKUP(JRF!C154,Checks!S:U,3,0),0)="A","Entry with System fund Dept",""))</f>
        <v/>
      </c>
      <c r="W141" t="str">
        <f>IFERROR(IF('Journal Template'!D553="","",IF(IFERROR(VLOOKUP('Journal Template'!D553,Checks!S:U,3,0),0)="A","Entry with System fund Dept","")),"")</f>
        <v/>
      </c>
      <c r="X141" t="s">
        <v>1550</v>
      </c>
      <c r="Y141" t="s">
        <v>386</v>
      </c>
      <c r="Z141" t="s">
        <v>1551</v>
      </c>
      <c r="AA141" t="s">
        <v>1493</v>
      </c>
      <c r="AB141" t="s">
        <v>125</v>
      </c>
      <c r="AC141" s="150" t="str">
        <f>IFERROR(IF(JRF!C154="","",IF(AND(VLOOKUP(JRF!C154,X:AA,4,0)=JRF!B154,VLOOKUP(JRF!C154,X:Y,2,0)="A"),"","Inactive Dept Combo Error")),"Inactive Dept Combo Error")</f>
        <v/>
      </c>
      <c r="AD141" t="str">
        <f>IFERROR(IF('Journal Template'!D553="","",IF(AND(VLOOKUP('Journal Template'!D553,X:AA,4,0)='Journal Template'!A553,VLOOKUP('Journal Template'!D553,X:Y,2,0)="A"),"","Inactive Dept Combo Error")),"")</f>
        <v/>
      </c>
      <c r="AK141" s="150" t="str">
        <f>IF(JRF!B154="","",IF(JRF!B154=IFERROR(VLOOKUP(JRF!B154,Checks!AI:AI,1,0),0),"Entry in Branch/Satellite BU's",""))</f>
        <v/>
      </c>
      <c r="AL141" t="str">
        <f>IFERROR(IF('Journal Template'!A553="","",IF('Journal Template'!A553=IFERROR(VLOOKUP('Journal Template'!A553,Checks!AI:AI,1,0),0),"Entry in Branch/Satellite BU's","")),"")</f>
        <v/>
      </c>
      <c r="AN141" t="str">
        <f>IFERROR(INDEX(Entities!A:A,MATCH(JRF!$Q154,Entities!C:C,0)),"")&amp;IFERROR(INDEX(Entities!A:A,MATCH(JRF!$Q154,Entities!D:D,0)),"")&amp;IFERROR(INDEX(Entities!A:A,MATCH(JRF!$Q154,Entities!E:E,0)),"")&amp;IFERROR(INDEX(Entities!A:A,MATCH(JRF!$Q154,Entities!F:F,0)),"")&amp;IFERROR(INDEX(Entities!A:A,MATCH(JRF!$Q154,Entities!G:G,0)),"")&amp;IFERROR(INDEX(Entities!A:A,MATCH(JRF!$Q154,Entities!H:H,0)),"")&amp;IFERROR(INDEX(Entities!A:A,MATCH(JRF!$Q154,Entities!I:I,0)),"")&amp;IFERROR(INDEX(Entities!A:A,MATCH(JRF!$Q154,Entities!J:J,0)),"")&amp;IFERROR(INDEX(Entities!A:A,MATCH(JRF!$Q154,Entities!K:K,0)),"")&amp;IFERROR(INDEX(Entities!A:A,MATCH(JRF!$Q154,Entities!L:L,0)),"")&amp;IFERROR(INDEX(Entities!A:A,MATCH(JRF!$Q154,Entities!M:M,0)),"")&amp;IFERROR(INDEX(Entities!A:A,MATCH(JRF!$Q154,Entities!N:N,0)),"")&amp;IFERROR(INDEX(Entities!A:A,MATCH(JRF!$Q154,Entities!O:O,0)),"")&amp;IFERROR(INDEX(Entities!A:A,MATCH(JRF!$Q154,Entities!P:P,0)),"")&amp;IFERROR(INDEX(Entities!A:A,MATCH(JRF!$Q154,Entities!Q:Q,0)),"")&amp;IFERROR(INDEX(Entities!A:A,MATCH(JRF!$Q154,Entities!R:R,0)),"")&amp;IFERROR(INDEX(Entities!A:A,MATCH(JRF!$Q154,Entities!S:S,0)),"")&amp;IFERROR(INDEX(Entities!A:A,MATCH(JRF!$Q154,Entities!T:T,0)),"")&amp;IFERROR(INDEX(Entities!A:A,MATCH(JRF!$Q154,Entities!U:U,0)),"")&amp;IFERROR(INDEX(Entities!A:A,MATCH(JRF!$Q154,Entities!V:V,0)),"")&amp;IFERROR(INDEX(Entities!A:A,MATCH(JRF!$Q154,Entities!W:W,0)),"")&amp;IFERROR(INDEX(Entities!A:A,MATCH(JRF!$Q154,Entities!X:X,0)),"")&amp;IFERROR(INDEX(Entities!A:A,MATCH(JRF!$Q154,Entities!Y:Y,0)),"")&amp;IFERROR(INDEX(Entities!A:A,MATCH(JRF!$Q154,Entities!Z:Z,0)),"")&amp;IFERROR(INDEX(Entities!A:A,MATCH(JRF!$Q154,Entities!AA:AA,0)),"")&amp;IFERROR(INDEX(Entities!A:A,MATCH(JRF!$Q154,Entities!AB:AB,0)),"")&amp;IFERROR(INDEX(Entities!A:A,MATCH(JRF!$Q154,Entities!AC:AC,0)),"")&amp;IFERROR(INDEX(Entities!A:A,MATCH(JRF!$Q154,Entities!AD:AD,0)),"")</f>
        <v/>
      </c>
      <c r="AO141" s="171" t="str">
        <f>IFERROR(INDEX(Entities!A:A,MATCH(JRF!$B154,Entities!C:C,0)),"")&amp;IFERROR(INDEX(Entities!A:A,MATCH(JRF!$B154,Entities!D:D,0)),"")&amp;IFERROR(INDEX(Entities!A:A,MATCH(JRF!$B154,Entities!E:E,0)),"")&amp;IFERROR(INDEX(Entities!A:A,MATCH(JRF!$B154,Entities!F:F,0)),"")&amp;IFERROR(INDEX(Entities!A:A,MATCH(JRF!$B154,Entities!G:G,0)),"")&amp;IFERROR(INDEX(Entities!A:A,MATCH(JRF!$B154,Entities!H:H,0)),"")&amp;IFERROR(INDEX(Entities!A:A,MATCH(JRF!$B154,Entities!I:I,0)),"")&amp;IFERROR(INDEX(Entities!A:A,MATCH(JRF!$B154,Entities!J:J,0)),"")&amp;IFERROR(INDEX(Entities!A:A,MATCH(JRF!$B154,Entities!K:K,0)),"")&amp;IFERROR(INDEX(Entities!A:A,MATCH(JRF!$B154,Entities!L:L,0)),"")&amp;IFERROR(INDEX(Entities!A:A,MATCH(JRF!$B154,Entities!M:M,0)),"")&amp;IFERROR(INDEX(Entities!A:A,MATCH(JRF!$B154,Entities!N:N,0)),"")&amp;IFERROR(INDEX(Entities!A:A,MATCH(JRF!$B154,Entities!O:O,0)),"")&amp;IFERROR(INDEX(Entities!A:A,MATCH(JRF!$B154,Entities!P:P,0)),"")&amp;IFERROR(INDEX(Entities!A:A,MATCH(JRF!$B154,Entities!Q:Q,0)),"")&amp;IFERROR(INDEX(Entities!A:A,MATCH(JRF!$B154,Entities!R:R,0)),"")&amp;IFERROR(INDEX(Entities!A:A,MATCH(JRF!$B154,Entities!S:S,0)),"")&amp;IFERROR(INDEX(Entities!A:A,MATCH(JRF!$B154,Entities!T:T,0)),"")&amp;IFERROR(INDEX(Entities!A:A,MATCH(JRF!$B154,Entities!U:U,0)),"")&amp;IFERROR(INDEX(Entities!A:A,MATCH(JRF!$B154,Entities!V:V,0)),"")&amp;IFERROR(INDEX(Entities!A:A,MATCH(JRF!$B154,Entities!W:W,0)),"")&amp;IFERROR(INDEX(Entities!A:A,MATCH(JRF!$B154,Entities!X:X,0)),"")&amp;IFERROR(INDEX(Entities!A:A,MATCH(JRF!$B154,Entities!Y:Y,0)),"")&amp;IFERROR(INDEX(Entities!A:A,MATCH(JRF!$B154,Entities!Z:Z,0)),"")&amp;IFERROR(INDEX(Entities!A:A,MATCH(JRF!$B154,Entities!AA:AA,0)),"")&amp;IFERROR(INDEX(Entities!A:A,MATCH(JRF!$B154,Entities!AB:AB,0)),"")&amp;IFERROR(INDEX(Entities!A:A,MATCH(JRF!$B154,Entities!AC:AC,0)),"")&amp;IFERROR(INDEX(Entities!A:A,MATCH(JRF!$B154,Entities!AD:AD,0)),"")</f>
        <v/>
      </c>
      <c r="AP141" s="171" t="str">
        <f>IF(JRF!B154=JRF!Q154,"",JRF!Q154&amp;JRF!B154)</f>
        <v/>
      </c>
      <c r="AQ141" s="171" t="str">
        <f>IF(OR(JRF!B154="",JRF!Q154="",Checks!AN141="",Checks!AO141=""),"",IF(OR(JRF!B154=JRF!Q154,Checks!AN141=Checks!AO141),"Legal Entity/BU is same",IF(AN141&amp;AO141=IFERROR(VLOOKUP(AN141&amp;AO141,'Intercompany Master'!X:X,1,0),0),"Intercompany Agreement Exist","Intercompany Agreement Required")))</f>
        <v/>
      </c>
      <c r="AR141" t="str" cm="1">
        <f t="array" ref="AR141">IF("Intercompany Agreement Exist"=VLOOKUP(JRF!Q154&amp;JRF!B154,Checks!AP:AQ,2,0),VLOOKUP(Checks!AN141&amp;Checks!AO141,'Intercompany Master'!X:AN,{2,3,4,5,6,7,8,9,10,11,12,13,14,15,16,17},0),"")</f>
        <v/>
      </c>
      <c r="AS141" s="170"/>
      <c r="AU141" s="170"/>
      <c r="CI141" t="str">
        <f>IF(JRF!F154&gt;0,"",IF(JRF!B154="","",IF(LEFT(JRF!B154,1)=IFERROR(VLOOKUP(LEFT(JRF!B154,1),$CF$2:$CF$5,1,0),0),"Product Code Required",IF(JRF!C154="","",IF(JRF!C154=IFERROR(VLOOKUP(JRF!C154,$CH:$CH,1,0),0),"Product Code Required","NA")))))</f>
        <v/>
      </c>
      <c r="CJ141" t="str">
        <f>IF(JRF!AV154&gt;0,"",IF(JRF!Q154="","",IF(LEFT(JRF!Q154,1)=IFERROR(VLOOKUP(LEFT(JRF!Q154,1),$CF$2:$CF$5,1,0),0),"Product Code Required",IF(JRF!V154="","",IF(JRF!V154=IFERROR(VLOOKUP(JRF!V154,$CH:$CH,1,0),0),"Product Code Required","NA")))))</f>
        <v/>
      </c>
      <c r="CK141" t="str">
        <f>IFERROR(IF(LEN('Journal Template'!F152)&gt;0,"",IF('Journal Template'!A152="","",IF(LEFT('Journal Template'!A152,1)=IFERROR(VLOOKUP(LEFT('Journal Template'!A152,1),Checks!$CF$2:$CF$5,1,0),0),"Product Code Required",IF('Journal Template'!D152="","",IF('Journal Template'!D152=IFERROR(VLOOKUP('Journal Template'!D152,Checks!$CH:$CH,1,0),0),"Product Code Required","NA"))))),"")</f>
        <v/>
      </c>
    </row>
    <row r="142" spans="14:89">
      <c r="N142" t="s">
        <v>1552</v>
      </c>
      <c r="O142" t="s">
        <v>1553</v>
      </c>
      <c r="P142" t="s">
        <v>386</v>
      </c>
      <c r="Q142" s="150" t="str">
        <f>IF(JRF!D155="","",IF(IFERROR(VLOOKUP(JRF!D155,Checks!N:P,3,0),0)="A","","Inactive account in Use"))</f>
        <v/>
      </c>
      <c r="R142" t="str">
        <f>IFERROR(IF('Journal Template'!C554="","",IF(IFERROR(VLOOKUP('Journal Template'!C554,Checks!N:P,3,0),0)="A","","Inactive account in Use")),"")</f>
        <v/>
      </c>
      <c r="S142" t="s">
        <v>1554</v>
      </c>
      <c r="T142" t="s">
        <v>386</v>
      </c>
      <c r="U142" t="s">
        <v>68</v>
      </c>
      <c r="V142" s="150" t="str">
        <f>IF(JRF!C155="","",IF(IFERROR(VLOOKUP(JRF!C155,Checks!S:U,3,0),0)="A","Entry with System fund Dept",""))</f>
        <v/>
      </c>
      <c r="W142" t="str">
        <f>IFERROR(IF('Journal Template'!D554="","",IF(IFERROR(VLOOKUP('Journal Template'!D554,Checks!S:U,3,0),0)="A","Entry with System fund Dept","")),"")</f>
        <v/>
      </c>
      <c r="X142" t="s">
        <v>1555</v>
      </c>
      <c r="Y142" t="s">
        <v>386</v>
      </c>
      <c r="Z142" t="s">
        <v>1556</v>
      </c>
      <c r="AA142" t="s">
        <v>1493</v>
      </c>
      <c r="AB142" t="s">
        <v>125</v>
      </c>
      <c r="AC142" s="150" t="str">
        <f>IFERROR(IF(JRF!C155="","",IF(AND(VLOOKUP(JRF!C155,X:AA,4,0)=JRF!B155,VLOOKUP(JRF!C155,X:Y,2,0)="A"),"","Inactive Dept Combo Error")),"Inactive Dept Combo Error")</f>
        <v/>
      </c>
      <c r="AD142" t="str">
        <f>IFERROR(IF('Journal Template'!D554="","",IF(AND(VLOOKUP('Journal Template'!D554,X:AA,4,0)='Journal Template'!A554,VLOOKUP('Journal Template'!D554,X:Y,2,0)="A"),"","Inactive Dept Combo Error")),"")</f>
        <v/>
      </c>
      <c r="AK142" s="150" t="str">
        <f>IF(JRF!B155="","",IF(JRF!B155=IFERROR(VLOOKUP(JRF!B155,Checks!AI:AI,1,0),0),"Entry in Branch/Satellite BU's",""))</f>
        <v/>
      </c>
      <c r="AL142" t="str">
        <f>IFERROR(IF('Journal Template'!A554="","",IF('Journal Template'!A554=IFERROR(VLOOKUP('Journal Template'!A554,Checks!AI:AI,1,0),0),"Entry in Branch/Satellite BU's","")),"")</f>
        <v/>
      </c>
      <c r="AN142" t="str">
        <f>IFERROR(INDEX(Entities!A:A,MATCH(JRF!$Q155,Entities!C:C,0)),"")&amp;IFERROR(INDEX(Entities!A:A,MATCH(JRF!$Q155,Entities!D:D,0)),"")&amp;IFERROR(INDEX(Entities!A:A,MATCH(JRF!$Q155,Entities!E:E,0)),"")&amp;IFERROR(INDEX(Entities!A:A,MATCH(JRF!$Q155,Entities!F:F,0)),"")&amp;IFERROR(INDEX(Entities!A:A,MATCH(JRF!$Q155,Entities!G:G,0)),"")&amp;IFERROR(INDEX(Entities!A:A,MATCH(JRF!$Q155,Entities!H:H,0)),"")&amp;IFERROR(INDEX(Entities!A:A,MATCH(JRF!$Q155,Entities!I:I,0)),"")&amp;IFERROR(INDEX(Entities!A:A,MATCH(JRF!$Q155,Entities!J:J,0)),"")&amp;IFERROR(INDEX(Entities!A:A,MATCH(JRF!$Q155,Entities!K:K,0)),"")&amp;IFERROR(INDEX(Entities!A:A,MATCH(JRF!$Q155,Entities!L:L,0)),"")&amp;IFERROR(INDEX(Entities!A:A,MATCH(JRF!$Q155,Entities!M:M,0)),"")&amp;IFERROR(INDEX(Entities!A:A,MATCH(JRF!$Q155,Entities!N:N,0)),"")&amp;IFERROR(INDEX(Entities!A:A,MATCH(JRF!$Q155,Entities!O:O,0)),"")&amp;IFERROR(INDEX(Entities!A:A,MATCH(JRF!$Q155,Entities!P:P,0)),"")&amp;IFERROR(INDEX(Entities!A:A,MATCH(JRF!$Q155,Entities!Q:Q,0)),"")&amp;IFERROR(INDEX(Entities!A:A,MATCH(JRF!$Q155,Entities!R:R,0)),"")&amp;IFERROR(INDEX(Entities!A:A,MATCH(JRF!$Q155,Entities!S:S,0)),"")&amp;IFERROR(INDEX(Entities!A:A,MATCH(JRF!$Q155,Entities!T:T,0)),"")&amp;IFERROR(INDEX(Entities!A:A,MATCH(JRF!$Q155,Entities!U:U,0)),"")&amp;IFERROR(INDEX(Entities!A:A,MATCH(JRF!$Q155,Entities!V:V,0)),"")&amp;IFERROR(INDEX(Entities!A:A,MATCH(JRF!$Q155,Entities!W:W,0)),"")&amp;IFERROR(INDEX(Entities!A:A,MATCH(JRF!$Q155,Entities!X:X,0)),"")&amp;IFERROR(INDEX(Entities!A:A,MATCH(JRF!$Q155,Entities!Y:Y,0)),"")&amp;IFERROR(INDEX(Entities!A:A,MATCH(JRF!$Q155,Entities!Z:Z,0)),"")&amp;IFERROR(INDEX(Entities!A:A,MATCH(JRF!$Q155,Entities!AA:AA,0)),"")&amp;IFERROR(INDEX(Entities!A:A,MATCH(JRF!$Q155,Entities!AB:AB,0)),"")&amp;IFERROR(INDEX(Entities!A:A,MATCH(JRF!$Q155,Entities!AC:AC,0)),"")&amp;IFERROR(INDEX(Entities!A:A,MATCH(JRF!$Q155,Entities!AD:AD,0)),"")</f>
        <v/>
      </c>
      <c r="AO142" s="171" t="str">
        <f>IFERROR(INDEX(Entities!A:A,MATCH(JRF!$B155,Entities!C:C,0)),"")&amp;IFERROR(INDEX(Entities!A:A,MATCH(JRF!$B155,Entities!D:D,0)),"")&amp;IFERROR(INDEX(Entities!A:A,MATCH(JRF!$B155,Entities!E:E,0)),"")&amp;IFERROR(INDEX(Entities!A:A,MATCH(JRF!$B155,Entities!F:F,0)),"")&amp;IFERROR(INDEX(Entities!A:A,MATCH(JRF!$B155,Entities!G:G,0)),"")&amp;IFERROR(INDEX(Entities!A:A,MATCH(JRF!$B155,Entities!H:H,0)),"")&amp;IFERROR(INDEX(Entities!A:A,MATCH(JRF!$B155,Entities!I:I,0)),"")&amp;IFERROR(INDEX(Entities!A:A,MATCH(JRF!$B155,Entities!J:J,0)),"")&amp;IFERROR(INDEX(Entities!A:A,MATCH(JRF!$B155,Entities!K:K,0)),"")&amp;IFERROR(INDEX(Entities!A:A,MATCH(JRF!$B155,Entities!L:L,0)),"")&amp;IFERROR(INDEX(Entities!A:A,MATCH(JRF!$B155,Entities!M:M,0)),"")&amp;IFERROR(INDEX(Entities!A:A,MATCH(JRF!$B155,Entities!N:N,0)),"")&amp;IFERROR(INDEX(Entities!A:A,MATCH(JRF!$B155,Entities!O:O,0)),"")&amp;IFERROR(INDEX(Entities!A:A,MATCH(JRF!$B155,Entities!P:P,0)),"")&amp;IFERROR(INDEX(Entities!A:A,MATCH(JRF!$B155,Entities!Q:Q,0)),"")&amp;IFERROR(INDEX(Entities!A:A,MATCH(JRF!$B155,Entities!R:R,0)),"")&amp;IFERROR(INDEX(Entities!A:A,MATCH(JRF!$B155,Entities!S:S,0)),"")&amp;IFERROR(INDEX(Entities!A:A,MATCH(JRF!$B155,Entities!T:T,0)),"")&amp;IFERROR(INDEX(Entities!A:A,MATCH(JRF!$B155,Entities!U:U,0)),"")&amp;IFERROR(INDEX(Entities!A:A,MATCH(JRF!$B155,Entities!V:V,0)),"")&amp;IFERROR(INDEX(Entities!A:A,MATCH(JRF!$B155,Entities!W:W,0)),"")&amp;IFERROR(INDEX(Entities!A:A,MATCH(JRF!$B155,Entities!X:X,0)),"")&amp;IFERROR(INDEX(Entities!A:A,MATCH(JRF!$B155,Entities!Y:Y,0)),"")&amp;IFERROR(INDEX(Entities!A:A,MATCH(JRF!$B155,Entities!Z:Z,0)),"")&amp;IFERROR(INDEX(Entities!A:A,MATCH(JRF!$B155,Entities!AA:AA,0)),"")&amp;IFERROR(INDEX(Entities!A:A,MATCH(JRF!$B155,Entities!AB:AB,0)),"")&amp;IFERROR(INDEX(Entities!A:A,MATCH(JRF!$B155,Entities!AC:AC,0)),"")&amp;IFERROR(INDEX(Entities!A:A,MATCH(JRF!$B155,Entities!AD:AD,0)),"")</f>
        <v/>
      </c>
      <c r="AP142" s="171" t="str">
        <f>IF(JRF!B155=JRF!Q155,"",JRF!Q155&amp;JRF!B155)</f>
        <v/>
      </c>
      <c r="AQ142" s="171" t="str">
        <f>IF(OR(JRF!B155="",JRF!Q155="",Checks!AN142="",Checks!AO142=""),"",IF(OR(JRF!B155=JRF!Q155,Checks!AN142=Checks!AO142),"Legal Entity/BU is same",IF(AN142&amp;AO142=IFERROR(VLOOKUP(AN142&amp;AO142,'Intercompany Master'!X:X,1,0),0),"Intercompany Agreement Exist","Intercompany Agreement Required")))</f>
        <v/>
      </c>
      <c r="AR142" t="str" cm="1">
        <f t="array" ref="AR142">IF("Intercompany Agreement Exist"=VLOOKUP(JRF!Q155&amp;JRF!B155,Checks!AP:AQ,2,0),VLOOKUP(Checks!AN142&amp;Checks!AO142,'Intercompany Master'!X:AN,{2,3,4,5,6,7,8,9,10,11,12,13,14,15,16,17},0),"")</f>
        <v/>
      </c>
      <c r="AS142" s="170"/>
      <c r="AU142" s="170"/>
      <c r="CI142" t="str">
        <f>IF(JRF!F155&gt;0,"",IF(JRF!B155="","",IF(LEFT(JRF!B155,1)=IFERROR(VLOOKUP(LEFT(JRF!B155,1),$CF$2:$CF$5,1,0),0),"Product Code Required",IF(JRF!C155="","",IF(JRF!C155=IFERROR(VLOOKUP(JRF!C155,$CH:$CH,1,0),0),"Product Code Required","NA")))))</f>
        <v/>
      </c>
      <c r="CJ142" t="str">
        <f>IF(JRF!AV155&gt;0,"",IF(JRF!Q155="","",IF(LEFT(JRF!Q155,1)=IFERROR(VLOOKUP(LEFT(JRF!Q155,1),$CF$2:$CF$5,1,0),0),"Product Code Required",IF(JRF!V155="","",IF(JRF!V155=IFERROR(VLOOKUP(JRF!V155,$CH:$CH,1,0),0),"Product Code Required","NA")))))</f>
        <v/>
      </c>
      <c r="CK142" t="str">
        <f>IFERROR(IF(LEN('Journal Template'!F153)&gt;0,"",IF('Journal Template'!A153="","",IF(LEFT('Journal Template'!A153,1)=IFERROR(VLOOKUP(LEFT('Journal Template'!A153,1),Checks!$CF$2:$CF$5,1,0),0),"Product Code Required",IF('Journal Template'!D153="","",IF('Journal Template'!D153=IFERROR(VLOOKUP('Journal Template'!D153,Checks!$CH:$CH,1,0),0),"Product Code Required","NA"))))),"")</f>
        <v/>
      </c>
    </row>
    <row r="143" spans="14:89">
      <c r="N143" t="s">
        <v>1557</v>
      </c>
      <c r="O143" t="s">
        <v>983</v>
      </c>
      <c r="P143" t="s">
        <v>386</v>
      </c>
      <c r="Q143" s="150" t="str">
        <f>IF(JRF!D156="","",IF(IFERROR(VLOOKUP(JRF!D156,Checks!N:P,3,0),0)="A","","Inactive account in Use"))</f>
        <v/>
      </c>
      <c r="R143" t="str">
        <f>IFERROR(IF('Journal Template'!C555="","",IF(IFERROR(VLOOKUP('Journal Template'!C555,Checks!N:P,3,0),0)="A","","Inactive account in Use")),"")</f>
        <v/>
      </c>
      <c r="S143" t="s">
        <v>1558</v>
      </c>
      <c r="T143" t="s">
        <v>386</v>
      </c>
      <c r="U143" t="s">
        <v>68</v>
      </c>
      <c r="V143" s="150" t="str">
        <f>IF(JRF!C156="","",IF(IFERROR(VLOOKUP(JRF!C156,Checks!S:U,3,0),0)="A","Entry with System fund Dept",""))</f>
        <v/>
      </c>
      <c r="W143" t="str">
        <f>IFERROR(IF('Journal Template'!D555="","",IF(IFERROR(VLOOKUP('Journal Template'!D555,Checks!S:U,3,0),0)="A","Entry with System fund Dept","")),"")</f>
        <v/>
      </c>
      <c r="X143" t="s">
        <v>1559</v>
      </c>
      <c r="Y143" t="s">
        <v>386</v>
      </c>
      <c r="Z143" t="s">
        <v>1560</v>
      </c>
      <c r="AA143" t="s">
        <v>1493</v>
      </c>
      <c r="AB143" t="s">
        <v>125</v>
      </c>
      <c r="AC143" s="150" t="str">
        <f>IFERROR(IF(JRF!C156="","",IF(AND(VLOOKUP(JRF!C156,X:AA,4,0)=JRF!B156,VLOOKUP(JRF!C156,X:Y,2,0)="A"),"","Inactive Dept Combo Error")),"Inactive Dept Combo Error")</f>
        <v/>
      </c>
      <c r="AD143" t="str">
        <f>IFERROR(IF('Journal Template'!D555="","",IF(AND(VLOOKUP('Journal Template'!D555,X:AA,4,0)='Journal Template'!A555,VLOOKUP('Journal Template'!D555,X:Y,2,0)="A"),"","Inactive Dept Combo Error")),"")</f>
        <v/>
      </c>
      <c r="AK143" s="150" t="str">
        <f>IF(JRF!B156="","",IF(JRF!B156=IFERROR(VLOOKUP(JRF!B156,Checks!AI:AI,1,0),0),"Entry in Branch/Satellite BU's",""))</f>
        <v/>
      </c>
      <c r="AL143" t="str">
        <f>IFERROR(IF('Journal Template'!A555="","",IF('Journal Template'!A555=IFERROR(VLOOKUP('Journal Template'!A555,Checks!AI:AI,1,0),0),"Entry in Branch/Satellite BU's","")),"")</f>
        <v/>
      </c>
      <c r="AN143" t="str">
        <f>IFERROR(INDEX(Entities!A:A,MATCH(JRF!$Q156,Entities!C:C,0)),"")&amp;IFERROR(INDEX(Entities!A:A,MATCH(JRF!$Q156,Entities!D:D,0)),"")&amp;IFERROR(INDEX(Entities!A:A,MATCH(JRF!$Q156,Entities!E:E,0)),"")&amp;IFERROR(INDEX(Entities!A:A,MATCH(JRF!$Q156,Entities!F:F,0)),"")&amp;IFERROR(INDEX(Entities!A:A,MATCH(JRF!$Q156,Entities!G:G,0)),"")&amp;IFERROR(INDEX(Entities!A:A,MATCH(JRF!$Q156,Entities!H:H,0)),"")&amp;IFERROR(INDEX(Entities!A:A,MATCH(JRF!$Q156,Entities!I:I,0)),"")&amp;IFERROR(INDEX(Entities!A:A,MATCH(JRF!$Q156,Entities!J:J,0)),"")&amp;IFERROR(INDEX(Entities!A:A,MATCH(JRF!$Q156,Entities!K:K,0)),"")&amp;IFERROR(INDEX(Entities!A:A,MATCH(JRF!$Q156,Entities!L:L,0)),"")&amp;IFERROR(INDEX(Entities!A:A,MATCH(JRF!$Q156,Entities!M:M,0)),"")&amp;IFERROR(INDEX(Entities!A:A,MATCH(JRF!$Q156,Entities!N:N,0)),"")&amp;IFERROR(INDEX(Entities!A:A,MATCH(JRF!$Q156,Entities!O:O,0)),"")&amp;IFERROR(INDEX(Entities!A:A,MATCH(JRF!$Q156,Entities!P:P,0)),"")&amp;IFERROR(INDEX(Entities!A:A,MATCH(JRF!$Q156,Entities!Q:Q,0)),"")&amp;IFERROR(INDEX(Entities!A:A,MATCH(JRF!$Q156,Entities!R:R,0)),"")&amp;IFERROR(INDEX(Entities!A:A,MATCH(JRF!$Q156,Entities!S:S,0)),"")&amp;IFERROR(INDEX(Entities!A:A,MATCH(JRF!$Q156,Entities!T:T,0)),"")&amp;IFERROR(INDEX(Entities!A:A,MATCH(JRF!$Q156,Entities!U:U,0)),"")&amp;IFERROR(INDEX(Entities!A:A,MATCH(JRF!$Q156,Entities!V:V,0)),"")&amp;IFERROR(INDEX(Entities!A:A,MATCH(JRF!$Q156,Entities!W:W,0)),"")&amp;IFERROR(INDEX(Entities!A:A,MATCH(JRF!$Q156,Entities!X:X,0)),"")&amp;IFERROR(INDEX(Entities!A:A,MATCH(JRF!$Q156,Entities!Y:Y,0)),"")&amp;IFERROR(INDEX(Entities!A:A,MATCH(JRF!$Q156,Entities!Z:Z,0)),"")&amp;IFERROR(INDEX(Entities!A:A,MATCH(JRF!$Q156,Entities!AA:AA,0)),"")&amp;IFERROR(INDEX(Entities!A:A,MATCH(JRF!$Q156,Entities!AB:AB,0)),"")&amp;IFERROR(INDEX(Entities!A:A,MATCH(JRF!$Q156,Entities!AC:AC,0)),"")&amp;IFERROR(INDEX(Entities!A:A,MATCH(JRF!$Q156,Entities!AD:AD,0)),"")</f>
        <v/>
      </c>
      <c r="AO143" s="171" t="str">
        <f>IFERROR(INDEX(Entities!A:A,MATCH(JRF!$B156,Entities!C:C,0)),"")&amp;IFERROR(INDEX(Entities!A:A,MATCH(JRF!$B156,Entities!D:D,0)),"")&amp;IFERROR(INDEX(Entities!A:A,MATCH(JRF!$B156,Entities!E:E,0)),"")&amp;IFERROR(INDEX(Entities!A:A,MATCH(JRF!$B156,Entities!F:F,0)),"")&amp;IFERROR(INDEX(Entities!A:A,MATCH(JRF!$B156,Entities!G:G,0)),"")&amp;IFERROR(INDEX(Entities!A:A,MATCH(JRF!$B156,Entities!H:H,0)),"")&amp;IFERROR(INDEX(Entities!A:A,MATCH(JRF!$B156,Entities!I:I,0)),"")&amp;IFERROR(INDEX(Entities!A:A,MATCH(JRF!$B156,Entities!J:J,0)),"")&amp;IFERROR(INDEX(Entities!A:A,MATCH(JRF!$B156,Entities!K:K,0)),"")&amp;IFERROR(INDEX(Entities!A:A,MATCH(JRF!$B156,Entities!L:L,0)),"")&amp;IFERROR(INDEX(Entities!A:A,MATCH(JRF!$B156,Entities!M:M,0)),"")&amp;IFERROR(INDEX(Entities!A:A,MATCH(JRF!$B156,Entities!N:N,0)),"")&amp;IFERROR(INDEX(Entities!A:A,MATCH(JRF!$B156,Entities!O:O,0)),"")&amp;IFERROR(INDEX(Entities!A:A,MATCH(JRF!$B156,Entities!P:P,0)),"")&amp;IFERROR(INDEX(Entities!A:A,MATCH(JRF!$B156,Entities!Q:Q,0)),"")&amp;IFERROR(INDEX(Entities!A:A,MATCH(JRF!$B156,Entities!R:R,0)),"")&amp;IFERROR(INDEX(Entities!A:A,MATCH(JRF!$B156,Entities!S:S,0)),"")&amp;IFERROR(INDEX(Entities!A:A,MATCH(JRF!$B156,Entities!T:T,0)),"")&amp;IFERROR(INDEX(Entities!A:A,MATCH(JRF!$B156,Entities!U:U,0)),"")&amp;IFERROR(INDEX(Entities!A:A,MATCH(JRF!$B156,Entities!V:V,0)),"")&amp;IFERROR(INDEX(Entities!A:A,MATCH(JRF!$B156,Entities!W:W,0)),"")&amp;IFERROR(INDEX(Entities!A:A,MATCH(JRF!$B156,Entities!X:X,0)),"")&amp;IFERROR(INDEX(Entities!A:A,MATCH(JRF!$B156,Entities!Y:Y,0)),"")&amp;IFERROR(INDEX(Entities!A:A,MATCH(JRF!$B156,Entities!Z:Z,0)),"")&amp;IFERROR(INDEX(Entities!A:A,MATCH(JRF!$B156,Entities!AA:AA,0)),"")&amp;IFERROR(INDEX(Entities!A:A,MATCH(JRF!$B156,Entities!AB:AB,0)),"")&amp;IFERROR(INDEX(Entities!A:A,MATCH(JRF!$B156,Entities!AC:AC,0)),"")&amp;IFERROR(INDEX(Entities!A:A,MATCH(JRF!$B156,Entities!AD:AD,0)),"")</f>
        <v/>
      </c>
      <c r="AP143" s="171" t="str">
        <f>IF(JRF!B156=JRF!Q156,"",JRF!Q156&amp;JRF!B156)</f>
        <v/>
      </c>
      <c r="AQ143" s="171" t="str">
        <f>IF(OR(JRF!B156="",JRF!Q156="",Checks!AN143="",Checks!AO143=""),"",IF(OR(JRF!B156=JRF!Q156,Checks!AN143=Checks!AO143),"Legal Entity/BU is same",IF(AN143&amp;AO143=IFERROR(VLOOKUP(AN143&amp;AO143,'Intercompany Master'!X:X,1,0),0),"Intercompany Agreement Exist","Intercompany Agreement Required")))</f>
        <v/>
      </c>
      <c r="AR143" t="str" cm="1">
        <f t="array" ref="AR143">IF("Intercompany Agreement Exist"=VLOOKUP(JRF!Q156&amp;JRF!B156,Checks!AP:AQ,2,0),VLOOKUP(Checks!AN143&amp;Checks!AO143,'Intercompany Master'!X:AN,{2,3,4,5,6,7,8,9,10,11,12,13,14,15,16,17},0),"")</f>
        <v/>
      </c>
      <c r="AS143" s="170"/>
      <c r="AU143" s="170"/>
      <c r="CI143" t="str">
        <f>IF(JRF!F156&gt;0,"",IF(JRF!B156="","",IF(LEFT(JRF!B156,1)=IFERROR(VLOOKUP(LEFT(JRF!B156,1),$CF$2:$CF$5,1,0),0),"Product Code Required",IF(JRF!C156="","",IF(JRF!C156=IFERROR(VLOOKUP(JRF!C156,$CH:$CH,1,0),0),"Product Code Required","NA")))))</f>
        <v/>
      </c>
      <c r="CJ143" t="str">
        <f>IF(JRF!AV156&gt;0,"",IF(JRF!Q156="","",IF(LEFT(JRF!Q156,1)=IFERROR(VLOOKUP(LEFT(JRF!Q156,1),$CF$2:$CF$5,1,0),0),"Product Code Required",IF(JRF!V156="","",IF(JRF!V156=IFERROR(VLOOKUP(JRF!V156,$CH:$CH,1,0),0),"Product Code Required","NA")))))</f>
        <v/>
      </c>
      <c r="CK143" t="str">
        <f>IFERROR(IF(LEN('Journal Template'!F154)&gt;0,"",IF('Journal Template'!A154="","",IF(LEFT('Journal Template'!A154,1)=IFERROR(VLOOKUP(LEFT('Journal Template'!A154,1),Checks!$CF$2:$CF$5,1,0),0),"Product Code Required",IF('Journal Template'!D154="","",IF('Journal Template'!D154=IFERROR(VLOOKUP('Journal Template'!D154,Checks!$CH:$CH,1,0),0),"Product Code Required","NA"))))),"")</f>
        <v/>
      </c>
    </row>
    <row r="144" spans="14:89">
      <c r="N144" t="s">
        <v>1561</v>
      </c>
      <c r="O144" t="s">
        <v>1562</v>
      </c>
      <c r="P144" t="s">
        <v>386</v>
      </c>
      <c r="Q144" s="150" t="str">
        <f>IF(JRF!D157="","",IF(IFERROR(VLOOKUP(JRF!D157,Checks!N:P,3,0),0)="A","","Inactive account in Use"))</f>
        <v/>
      </c>
      <c r="R144" t="str">
        <f>IFERROR(IF('Journal Template'!C556="","",IF(IFERROR(VLOOKUP('Journal Template'!C556,Checks!N:P,3,0),0)="A","","Inactive account in Use")),"")</f>
        <v/>
      </c>
      <c r="S144" t="s">
        <v>1563</v>
      </c>
      <c r="T144" t="s">
        <v>386</v>
      </c>
      <c r="U144" t="s">
        <v>68</v>
      </c>
      <c r="V144" s="150" t="str">
        <f>IF(JRF!C157="","",IF(IFERROR(VLOOKUP(JRF!C157,Checks!S:U,3,0),0)="A","Entry with System fund Dept",""))</f>
        <v/>
      </c>
      <c r="W144" t="str">
        <f>IFERROR(IF('Journal Template'!D556="","",IF(IFERROR(VLOOKUP('Journal Template'!D556,Checks!S:U,3,0),0)="A","Entry with System fund Dept","")),"")</f>
        <v/>
      </c>
      <c r="X144" t="s">
        <v>1564</v>
      </c>
      <c r="Y144" t="s">
        <v>389</v>
      </c>
      <c r="Z144" t="s">
        <v>1565</v>
      </c>
      <c r="AA144" t="s">
        <v>391</v>
      </c>
      <c r="AB144" t="s">
        <v>125</v>
      </c>
      <c r="AC144" s="150" t="str">
        <f>IFERROR(IF(JRF!C157="","",IF(AND(VLOOKUP(JRF!C157,X:AA,4,0)=JRF!B157,VLOOKUP(JRF!C157,X:Y,2,0)="A"),"","Inactive Dept Combo Error")),"Inactive Dept Combo Error")</f>
        <v/>
      </c>
      <c r="AD144" t="str">
        <f>IFERROR(IF('Journal Template'!D556="","",IF(AND(VLOOKUP('Journal Template'!D556,X:AA,4,0)='Journal Template'!A556,VLOOKUP('Journal Template'!D556,X:Y,2,0)="A"),"","Inactive Dept Combo Error")),"")</f>
        <v/>
      </c>
      <c r="AK144" s="150" t="str">
        <f>IF(JRF!B157="","",IF(JRF!B157=IFERROR(VLOOKUP(JRF!B157,Checks!AI:AI,1,0),0),"Entry in Branch/Satellite BU's",""))</f>
        <v/>
      </c>
      <c r="AL144" t="str">
        <f>IFERROR(IF('Journal Template'!A556="","",IF('Journal Template'!A556=IFERROR(VLOOKUP('Journal Template'!A556,Checks!AI:AI,1,0),0),"Entry in Branch/Satellite BU's","")),"")</f>
        <v/>
      </c>
      <c r="AN144" t="str">
        <f>IFERROR(INDEX(Entities!A:A,MATCH(JRF!$Q157,Entities!C:C,0)),"")&amp;IFERROR(INDEX(Entities!A:A,MATCH(JRF!$Q157,Entities!D:D,0)),"")&amp;IFERROR(INDEX(Entities!A:A,MATCH(JRF!$Q157,Entities!E:E,0)),"")&amp;IFERROR(INDEX(Entities!A:A,MATCH(JRF!$Q157,Entities!F:F,0)),"")&amp;IFERROR(INDEX(Entities!A:A,MATCH(JRF!$Q157,Entities!G:G,0)),"")&amp;IFERROR(INDEX(Entities!A:A,MATCH(JRF!$Q157,Entities!H:H,0)),"")&amp;IFERROR(INDEX(Entities!A:A,MATCH(JRF!$Q157,Entities!I:I,0)),"")&amp;IFERROR(INDEX(Entities!A:A,MATCH(JRF!$Q157,Entities!J:J,0)),"")&amp;IFERROR(INDEX(Entities!A:A,MATCH(JRF!$Q157,Entities!K:K,0)),"")&amp;IFERROR(INDEX(Entities!A:A,MATCH(JRF!$Q157,Entities!L:L,0)),"")&amp;IFERROR(INDEX(Entities!A:A,MATCH(JRF!$Q157,Entities!M:M,0)),"")&amp;IFERROR(INDEX(Entities!A:A,MATCH(JRF!$Q157,Entities!N:N,0)),"")&amp;IFERROR(INDEX(Entities!A:A,MATCH(JRF!$Q157,Entities!O:O,0)),"")&amp;IFERROR(INDEX(Entities!A:A,MATCH(JRF!$Q157,Entities!P:P,0)),"")&amp;IFERROR(INDEX(Entities!A:A,MATCH(JRF!$Q157,Entities!Q:Q,0)),"")&amp;IFERROR(INDEX(Entities!A:A,MATCH(JRF!$Q157,Entities!R:R,0)),"")&amp;IFERROR(INDEX(Entities!A:A,MATCH(JRF!$Q157,Entities!S:S,0)),"")&amp;IFERROR(INDEX(Entities!A:A,MATCH(JRF!$Q157,Entities!T:T,0)),"")&amp;IFERROR(INDEX(Entities!A:A,MATCH(JRF!$Q157,Entities!U:U,0)),"")&amp;IFERROR(INDEX(Entities!A:A,MATCH(JRF!$Q157,Entities!V:V,0)),"")&amp;IFERROR(INDEX(Entities!A:A,MATCH(JRF!$Q157,Entities!W:W,0)),"")&amp;IFERROR(INDEX(Entities!A:A,MATCH(JRF!$Q157,Entities!X:X,0)),"")&amp;IFERROR(INDEX(Entities!A:A,MATCH(JRF!$Q157,Entities!Y:Y,0)),"")&amp;IFERROR(INDEX(Entities!A:A,MATCH(JRF!$Q157,Entities!Z:Z,0)),"")&amp;IFERROR(INDEX(Entities!A:A,MATCH(JRF!$Q157,Entities!AA:AA,0)),"")&amp;IFERROR(INDEX(Entities!A:A,MATCH(JRF!$Q157,Entities!AB:AB,0)),"")&amp;IFERROR(INDEX(Entities!A:A,MATCH(JRF!$Q157,Entities!AC:AC,0)),"")&amp;IFERROR(INDEX(Entities!A:A,MATCH(JRF!$Q157,Entities!AD:AD,0)),"")</f>
        <v/>
      </c>
      <c r="AO144" s="171" t="str">
        <f>IFERROR(INDEX(Entities!A:A,MATCH(JRF!$B157,Entities!C:C,0)),"")&amp;IFERROR(INDEX(Entities!A:A,MATCH(JRF!$B157,Entities!D:D,0)),"")&amp;IFERROR(INDEX(Entities!A:A,MATCH(JRF!$B157,Entities!E:E,0)),"")&amp;IFERROR(INDEX(Entities!A:A,MATCH(JRF!$B157,Entities!F:F,0)),"")&amp;IFERROR(INDEX(Entities!A:A,MATCH(JRF!$B157,Entities!G:G,0)),"")&amp;IFERROR(INDEX(Entities!A:A,MATCH(JRF!$B157,Entities!H:H,0)),"")&amp;IFERROR(INDEX(Entities!A:A,MATCH(JRF!$B157,Entities!I:I,0)),"")&amp;IFERROR(INDEX(Entities!A:A,MATCH(JRF!$B157,Entities!J:J,0)),"")&amp;IFERROR(INDEX(Entities!A:A,MATCH(JRF!$B157,Entities!K:K,0)),"")&amp;IFERROR(INDEX(Entities!A:A,MATCH(JRF!$B157,Entities!L:L,0)),"")&amp;IFERROR(INDEX(Entities!A:A,MATCH(JRF!$B157,Entities!M:M,0)),"")&amp;IFERROR(INDEX(Entities!A:A,MATCH(JRF!$B157,Entities!N:N,0)),"")&amp;IFERROR(INDEX(Entities!A:A,MATCH(JRF!$B157,Entities!O:O,0)),"")&amp;IFERROR(INDEX(Entities!A:A,MATCH(JRF!$B157,Entities!P:P,0)),"")&amp;IFERROR(INDEX(Entities!A:A,MATCH(JRF!$B157,Entities!Q:Q,0)),"")&amp;IFERROR(INDEX(Entities!A:A,MATCH(JRF!$B157,Entities!R:R,0)),"")&amp;IFERROR(INDEX(Entities!A:A,MATCH(JRF!$B157,Entities!S:S,0)),"")&amp;IFERROR(INDEX(Entities!A:A,MATCH(JRF!$B157,Entities!T:T,0)),"")&amp;IFERROR(INDEX(Entities!A:A,MATCH(JRF!$B157,Entities!U:U,0)),"")&amp;IFERROR(INDEX(Entities!A:A,MATCH(JRF!$B157,Entities!V:V,0)),"")&amp;IFERROR(INDEX(Entities!A:A,MATCH(JRF!$B157,Entities!W:W,0)),"")&amp;IFERROR(INDEX(Entities!A:A,MATCH(JRF!$B157,Entities!X:X,0)),"")&amp;IFERROR(INDEX(Entities!A:A,MATCH(JRF!$B157,Entities!Y:Y,0)),"")&amp;IFERROR(INDEX(Entities!A:A,MATCH(JRF!$B157,Entities!Z:Z,0)),"")&amp;IFERROR(INDEX(Entities!A:A,MATCH(JRF!$B157,Entities!AA:AA,0)),"")&amp;IFERROR(INDEX(Entities!A:A,MATCH(JRF!$B157,Entities!AB:AB,0)),"")&amp;IFERROR(INDEX(Entities!A:A,MATCH(JRF!$B157,Entities!AC:AC,0)),"")&amp;IFERROR(INDEX(Entities!A:A,MATCH(JRF!$B157,Entities!AD:AD,0)),"")</f>
        <v/>
      </c>
      <c r="AP144" s="171" t="str">
        <f>IF(JRF!B157=JRF!Q157,"",JRF!Q157&amp;JRF!B157)</f>
        <v/>
      </c>
      <c r="AQ144" s="171" t="str">
        <f>IF(OR(JRF!B157="",JRF!Q157="",Checks!AN144="",Checks!AO144=""),"",IF(OR(JRF!B157=JRF!Q157,Checks!AN144=Checks!AO144),"Legal Entity/BU is same",IF(AN144&amp;AO144=IFERROR(VLOOKUP(AN144&amp;AO144,'Intercompany Master'!X:X,1,0),0),"Intercompany Agreement Exist","Intercompany Agreement Required")))</f>
        <v/>
      </c>
      <c r="AR144" t="str" cm="1">
        <f t="array" ref="AR144">IF("Intercompany Agreement Exist"=VLOOKUP(JRF!Q157&amp;JRF!B157,Checks!AP:AQ,2,0),VLOOKUP(Checks!AN144&amp;Checks!AO144,'Intercompany Master'!X:AN,{2,3,4,5,6,7,8,9,10,11,12,13,14,15,16,17},0),"")</f>
        <v/>
      </c>
      <c r="AS144" s="170"/>
      <c r="AU144" s="170"/>
      <c r="CI144" t="str">
        <f>IF(JRF!F157&gt;0,"",IF(JRF!B157="","",IF(LEFT(JRF!B157,1)=IFERROR(VLOOKUP(LEFT(JRF!B157,1),$CF$2:$CF$5,1,0),0),"Product Code Required",IF(JRF!C157="","",IF(JRF!C157=IFERROR(VLOOKUP(JRF!C157,$CH:$CH,1,0),0),"Product Code Required","NA")))))</f>
        <v/>
      </c>
      <c r="CJ144" t="str">
        <f>IF(JRF!AV157&gt;0,"",IF(JRF!Q157="","",IF(LEFT(JRF!Q157,1)=IFERROR(VLOOKUP(LEFT(JRF!Q157,1),$CF$2:$CF$5,1,0),0),"Product Code Required",IF(JRF!V157="","",IF(JRF!V157=IFERROR(VLOOKUP(JRF!V157,$CH:$CH,1,0),0),"Product Code Required","NA")))))</f>
        <v/>
      </c>
      <c r="CK144" t="str">
        <f>IFERROR(IF(LEN('Journal Template'!F155)&gt;0,"",IF('Journal Template'!A155="","",IF(LEFT('Journal Template'!A155,1)=IFERROR(VLOOKUP(LEFT('Journal Template'!A155,1),Checks!$CF$2:$CF$5,1,0),0),"Product Code Required",IF('Journal Template'!D155="","",IF('Journal Template'!D155=IFERROR(VLOOKUP('Journal Template'!D155,Checks!$CH:$CH,1,0),0),"Product Code Required","NA"))))),"")</f>
        <v/>
      </c>
    </row>
    <row r="145" spans="14:89">
      <c r="N145" t="s">
        <v>1566</v>
      </c>
      <c r="O145" t="s">
        <v>1567</v>
      </c>
      <c r="P145" t="s">
        <v>386</v>
      </c>
      <c r="Q145" s="150" t="str">
        <f>IF(JRF!D158="","",IF(IFERROR(VLOOKUP(JRF!D158,Checks!N:P,3,0),0)="A","","Inactive account in Use"))</f>
        <v/>
      </c>
      <c r="R145" t="str">
        <f>IFERROR(IF('Journal Template'!C557="","",IF(IFERROR(VLOOKUP('Journal Template'!C557,Checks!N:P,3,0),0)="A","","Inactive account in Use")),"")</f>
        <v/>
      </c>
      <c r="S145" t="s">
        <v>1568</v>
      </c>
      <c r="T145" t="s">
        <v>386</v>
      </c>
      <c r="U145" t="s">
        <v>68</v>
      </c>
      <c r="V145" s="150" t="str">
        <f>IF(JRF!C158="","",IF(IFERROR(VLOOKUP(JRF!C158,Checks!S:U,3,0),0)="A","Entry with System fund Dept",""))</f>
        <v/>
      </c>
      <c r="W145" t="str">
        <f>IFERROR(IF('Journal Template'!D557="","",IF(IFERROR(VLOOKUP('Journal Template'!D557,Checks!S:U,3,0),0)="A","Entry with System fund Dept","")),"")</f>
        <v/>
      </c>
      <c r="X145" t="s">
        <v>1564</v>
      </c>
      <c r="Y145" t="s">
        <v>389</v>
      </c>
      <c r="Z145" t="s">
        <v>1565</v>
      </c>
      <c r="AA145" t="s">
        <v>479</v>
      </c>
      <c r="AB145" t="s">
        <v>125</v>
      </c>
      <c r="AC145" s="150" t="str">
        <f>IFERROR(IF(JRF!C158="","",IF(AND(VLOOKUP(JRF!C158,X:AA,4,0)=JRF!B158,VLOOKUP(JRF!C158,X:Y,2,0)="A"),"","Inactive Dept Combo Error")),"Inactive Dept Combo Error")</f>
        <v/>
      </c>
      <c r="AD145" t="str">
        <f>IFERROR(IF('Journal Template'!D557="","",IF(AND(VLOOKUP('Journal Template'!D557,X:AA,4,0)='Journal Template'!A557,VLOOKUP('Journal Template'!D557,X:Y,2,0)="A"),"","Inactive Dept Combo Error")),"")</f>
        <v/>
      </c>
      <c r="AK145" s="150" t="str">
        <f>IF(JRF!B158="","",IF(JRF!B158=IFERROR(VLOOKUP(JRF!B158,Checks!AI:AI,1,0),0),"Entry in Branch/Satellite BU's",""))</f>
        <v/>
      </c>
      <c r="AL145" t="str">
        <f>IFERROR(IF('Journal Template'!A557="","",IF('Journal Template'!A557=IFERROR(VLOOKUP('Journal Template'!A557,Checks!AI:AI,1,0),0),"Entry in Branch/Satellite BU's","")),"")</f>
        <v/>
      </c>
      <c r="AN145" t="str">
        <f>IFERROR(INDEX(Entities!A:A,MATCH(JRF!$Q158,Entities!C:C,0)),"")&amp;IFERROR(INDEX(Entities!A:A,MATCH(JRF!$Q158,Entities!D:D,0)),"")&amp;IFERROR(INDEX(Entities!A:A,MATCH(JRF!$Q158,Entities!E:E,0)),"")&amp;IFERROR(INDEX(Entities!A:A,MATCH(JRF!$Q158,Entities!F:F,0)),"")&amp;IFERROR(INDEX(Entities!A:A,MATCH(JRF!$Q158,Entities!G:G,0)),"")&amp;IFERROR(INDEX(Entities!A:A,MATCH(JRF!$Q158,Entities!H:H,0)),"")&amp;IFERROR(INDEX(Entities!A:A,MATCH(JRF!$Q158,Entities!I:I,0)),"")&amp;IFERROR(INDEX(Entities!A:A,MATCH(JRF!$Q158,Entities!J:J,0)),"")&amp;IFERROR(INDEX(Entities!A:A,MATCH(JRF!$Q158,Entities!K:K,0)),"")&amp;IFERROR(INDEX(Entities!A:A,MATCH(JRF!$Q158,Entities!L:L,0)),"")&amp;IFERROR(INDEX(Entities!A:A,MATCH(JRF!$Q158,Entities!M:M,0)),"")&amp;IFERROR(INDEX(Entities!A:A,MATCH(JRF!$Q158,Entities!N:N,0)),"")&amp;IFERROR(INDEX(Entities!A:A,MATCH(JRF!$Q158,Entities!O:O,0)),"")&amp;IFERROR(INDEX(Entities!A:A,MATCH(JRF!$Q158,Entities!P:P,0)),"")&amp;IFERROR(INDEX(Entities!A:A,MATCH(JRF!$Q158,Entities!Q:Q,0)),"")&amp;IFERROR(INDEX(Entities!A:A,MATCH(JRF!$Q158,Entities!R:R,0)),"")&amp;IFERROR(INDEX(Entities!A:A,MATCH(JRF!$Q158,Entities!S:S,0)),"")&amp;IFERROR(INDEX(Entities!A:A,MATCH(JRF!$Q158,Entities!T:T,0)),"")&amp;IFERROR(INDEX(Entities!A:A,MATCH(JRF!$Q158,Entities!U:U,0)),"")&amp;IFERROR(INDEX(Entities!A:A,MATCH(JRF!$Q158,Entities!V:V,0)),"")&amp;IFERROR(INDEX(Entities!A:A,MATCH(JRF!$Q158,Entities!W:W,0)),"")&amp;IFERROR(INDEX(Entities!A:A,MATCH(JRF!$Q158,Entities!X:X,0)),"")&amp;IFERROR(INDEX(Entities!A:A,MATCH(JRF!$Q158,Entities!Y:Y,0)),"")&amp;IFERROR(INDEX(Entities!A:A,MATCH(JRF!$Q158,Entities!Z:Z,0)),"")&amp;IFERROR(INDEX(Entities!A:A,MATCH(JRF!$Q158,Entities!AA:AA,0)),"")&amp;IFERROR(INDEX(Entities!A:A,MATCH(JRF!$Q158,Entities!AB:AB,0)),"")&amp;IFERROR(INDEX(Entities!A:A,MATCH(JRF!$Q158,Entities!AC:AC,0)),"")&amp;IFERROR(INDEX(Entities!A:A,MATCH(JRF!$Q158,Entities!AD:AD,0)),"")</f>
        <v/>
      </c>
      <c r="AO145" s="171" t="str">
        <f>IFERROR(INDEX(Entities!A:A,MATCH(JRF!$B158,Entities!C:C,0)),"")&amp;IFERROR(INDEX(Entities!A:A,MATCH(JRF!$B158,Entities!D:D,0)),"")&amp;IFERROR(INDEX(Entities!A:A,MATCH(JRF!$B158,Entities!E:E,0)),"")&amp;IFERROR(INDEX(Entities!A:A,MATCH(JRF!$B158,Entities!F:F,0)),"")&amp;IFERROR(INDEX(Entities!A:A,MATCH(JRF!$B158,Entities!G:G,0)),"")&amp;IFERROR(INDEX(Entities!A:A,MATCH(JRF!$B158,Entities!H:H,0)),"")&amp;IFERROR(INDEX(Entities!A:A,MATCH(JRF!$B158,Entities!I:I,0)),"")&amp;IFERROR(INDEX(Entities!A:A,MATCH(JRF!$B158,Entities!J:J,0)),"")&amp;IFERROR(INDEX(Entities!A:A,MATCH(JRF!$B158,Entities!K:K,0)),"")&amp;IFERROR(INDEX(Entities!A:A,MATCH(JRF!$B158,Entities!L:L,0)),"")&amp;IFERROR(INDEX(Entities!A:A,MATCH(JRF!$B158,Entities!M:M,0)),"")&amp;IFERROR(INDEX(Entities!A:A,MATCH(JRF!$B158,Entities!N:N,0)),"")&amp;IFERROR(INDEX(Entities!A:A,MATCH(JRF!$B158,Entities!O:O,0)),"")&amp;IFERROR(INDEX(Entities!A:A,MATCH(JRF!$B158,Entities!P:P,0)),"")&amp;IFERROR(INDEX(Entities!A:A,MATCH(JRF!$B158,Entities!Q:Q,0)),"")&amp;IFERROR(INDEX(Entities!A:A,MATCH(JRF!$B158,Entities!R:R,0)),"")&amp;IFERROR(INDEX(Entities!A:A,MATCH(JRF!$B158,Entities!S:S,0)),"")&amp;IFERROR(INDEX(Entities!A:A,MATCH(JRF!$B158,Entities!T:T,0)),"")&amp;IFERROR(INDEX(Entities!A:A,MATCH(JRF!$B158,Entities!U:U,0)),"")&amp;IFERROR(INDEX(Entities!A:A,MATCH(JRF!$B158,Entities!V:V,0)),"")&amp;IFERROR(INDEX(Entities!A:A,MATCH(JRF!$B158,Entities!W:W,0)),"")&amp;IFERROR(INDEX(Entities!A:A,MATCH(JRF!$B158,Entities!X:X,0)),"")&amp;IFERROR(INDEX(Entities!A:A,MATCH(JRF!$B158,Entities!Y:Y,0)),"")&amp;IFERROR(INDEX(Entities!A:A,MATCH(JRF!$B158,Entities!Z:Z,0)),"")&amp;IFERROR(INDEX(Entities!A:A,MATCH(JRF!$B158,Entities!AA:AA,0)),"")&amp;IFERROR(INDEX(Entities!A:A,MATCH(JRF!$B158,Entities!AB:AB,0)),"")&amp;IFERROR(INDEX(Entities!A:A,MATCH(JRF!$B158,Entities!AC:AC,0)),"")&amp;IFERROR(INDEX(Entities!A:A,MATCH(JRF!$B158,Entities!AD:AD,0)),"")</f>
        <v/>
      </c>
      <c r="AP145" s="171" t="str">
        <f>IF(JRF!B158=JRF!Q158,"",JRF!Q158&amp;JRF!B158)</f>
        <v/>
      </c>
      <c r="AQ145" s="171" t="str">
        <f>IF(OR(JRF!B158="",JRF!Q158="",Checks!AN145="",Checks!AO145=""),"",IF(OR(JRF!B158=JRF!Q158,Checks!AN145=Checks!AO145),"Legal Entity/BU is same",IF(AN145&amp;AO145=IFERROR(VLOOKUP(AN145&amp;AO145,'Intercompany Master'!X:X,1,0),0),"Intercompany Agreement Exist","Intercompany Agreement Required")))</f>
        <v/>
      </c>
      <c r="AR145" t="str" cm="1">
        <f t="array" ref="AR145">IF("Intercompany Agreement Exist"=VLOOKUP(JRF!Q158&amp;JRF!B158,Checks!AP:AQ,2,0),VLOOKUP(Checks!AN145&amp;Checks!AO145,'Intercompany Master'!X:AN,{2,3,4,5,6,7,8,9,10,11,12,13,14,15,16,17},0),"")</f>
        <v/>
      </c>
      <c r="AS145" s="170"/>
      <c r="AU145" s="170"/>
      <c r="CI145" t="str">
        <f>IF(JRF!F158&gt;0,"",IF(JRF!B158="","",IF(LEFT(JRF!B158,1)=IFERROR(VLOOKUP(LEFT(JRF!B158,1),$CF$2:$CF$5,1,0),0),"Product Code Required",IF(JRF!C158="","",IF(JRF!C158=IFERROR(VLOOKUP(JRF!C158,$CH:$CH,1,0),0),"Product Code Required","NA")))))</f>
        <v/>
      </c>
      <c r="CJ145" t="str">
        <f>IF(JRF!AV158&gt;0,"",IF(JRF!Q158="","",IF(LEFT(JRF!Q158,1)=IFERROR(VLOOKUP(LEFT(JRF!Q158,1),$CF$2:$CF$5,1,0),0),"Product Code Required",IF(JRF!V158="","",IF(JRF!V158=IFERROR(VLOOKUP(JRF!V158,$CH:$CH,1,0),0),"Product Code Required","NA")))))</f>
        <v/>
      </c>
      <c r="CK145" t="str">
        <f>IFERROR(IF(LEN('Journal Template'!F156)&gt;0,"",IF('Journal Template'!A156="","",IF(LEFT('Journal Template'!A156,1)=IFERROR(VLOOKUP(LEFT('Journal Template'!A156,1),Checks!$CF$2:$CF$5,1,0),0),"Product Code Required",IF('Journal Template'!D156="","",IF('Journal Template'!D156=IFERROR(VLOOKUP('Journal Template'!D156,Checks!$CH:$CH,1,0),0),"Product Code Required","NA"))))),"")</f>
        <v/>
      </c>
    </row>
    <row r="146" spans="14:89">
      <c r="N146" t="s">
        <v>1569</v>
      </c>
      <c r="O146" t="s">
        <v>1570</v>
      </c>
      <c r="P146" t="s">
        <v>386</v>
      </c>
      <c r="Q146" s="150" t="str">
        <f>IF(JRF!D159="","",IF(IFERROR(VLOOKUP(JRF!D159,Checks!N:P,3,0),0)="A","","Inactive account in Use"))</f>
        <v/>
      </c>
      <c r="R146" t="str">
        <f>IFERROR(IF('Journal Template'!C558="","",IF(IFERROR(VLOOKUP('Journal Template'!C558,Checks!N:P,3,0),0)="A","","Inactive account in Use")),"")</f>
        <v/>
      </c>
      <c r="S146" t="s">
        <v>1571</v>
      </c>
      <c r="T146" t="s">
        <v>386</v>
      </c>
      <c r="U146" t="s">
        <v>68</v>
      </c>
      <c r="V146" s="150" t="str">
        <f>IF(JRF!C159="","",IF(IFERROR(VLOOKUP(JRF!C159,Checks!S:U,3,0),0)="A","Entry with System fund Dept",""))</f>
        <v/>
      </c>
      <c r="W146" t="str">
        <f>IFERROR(IF('Journal Template'!D558="","",IF(IFERROR(VLOOKUP('Journal Template'!D558,Checks!S:U,3,0),0)="A","Entry with System fund Dept","")),"")</f>
        <v/>
      </c>
      <c r="X146" t="s">
        <v>1572</v>
      </c>
      <c r="Y146" t="s">
        <v>389</v>
      </c>
      <c r="Z146" t="s">
        <v>1573</v>
      </c>
      <c r="AA146" t="s">
        <v>391</v>
      </c>
      <c r="AB146" t="s">
        <v>125</v>
      </c>
      <c r="AC146" s="150" t="str">
        <f>IFERROR(IF(JRF!C159="","",IF(AND(VLOOKUP(JRF!C159,X:AA,4,0)=JRF!B159,VLOOKUP(JRF!C159,X:Y,2,0)="A"),"","Inactive Dept Combo Error")),"Inactive Dept Combo Error")</f>
        <v/>
      </c>
      <c r="AD146" t="str">
        <f>IFERROR(IF('Journal Template'!D558="","",IF(AND(VLOOKUP('Journal Template'!D558,X:AA,4,0)='Journal Template'!A558,VLOOKUP('Journal Template'!D558,X:Y,2,0)="A"),"","Inactive Dept Combo Error")),"")</f>
        <v/>
      </c>
      <c r="AK146" s="150" t="str">
        <f>IF(JRF!B159="","",IF(JRF!B159=IFERROR(VLOOKUP(JRF!B159,Checks!AI:AI,1,0),0),"Entry in Branch/Satellite BU's",""))</f>
        <v/>
      </c>
      <c r="AL146" t="str">
        <f>IFERROR(IF('Journal Template'!A558="","",IF('Journal Template'!A558=IFERROR(VLOOKUP('Journal Template'!A558,Checks!AI:AI,1,0),0),"Entry in Branch/Satellite BU's","")),"")</f>
        <v/>
      </c>
      <c r="AN146" t="str">
        <f>IFERROR(INDEX(Entities!A:A,MATCH(JRF!$Q159,Entities!C:C,0)),"")&amp;IFERROR(INDEX(Entities!A:A,MATCH(JRF!$Q159,Entities!D:D,0)),"")&amp;IFERROR(INDEX(Entities!A:A,MATCH(JRF!$Q159,Entities!E:E,0)),"")&amp;IFERROR(INDEX(Entities!A:A,MATCH(JRF!$Q159,Entities!F:F,0)),"")&amp;IFERROR(INDEX(Entities!A:A,MATCH(JRF!$Q159,Entities!G:G,0)),"")&amp;IFERROR(INDEX(Entities!A:A,MATCH(JRF!$Q159,Entities!H:H,0)),"")&amp;IFERROR(INDEX(Entities!A:A,MATCH(JRF!$Q159,Entities!I:I,0)),"")&amp;IFERROR(INDEX(Entities!A:A,MATCH(JRF!$Q159,Entities!J:J,0)),"")&amp;IFERROR(INDEX(Entities!A:A,MATCH(JRF!$Q159,Entities!K:K,0)),"")&amp;IFERROR(INDEX(Entities!A:A,MATCH(JRF!$Q159,Entities!L:L,0)),"")&amp;IFERROR(INDEX(Entities!A:A,MATCH(JRF!$Q159,Entities!M:M,0)),"")&amp;IFERROR(INDEX(Entities!A:A,MATCH(JRF!$Q159,Entities!N:N,0)),"")&amp;IFERROR(INDEX(Entities!A:A,MATCH(JRF!$Q159,Entities!O:O,0)),"")&amp;IFERROR(INDEX(Entities!A:A,MATCH(JRF!$Q159,Entities!P:P,0)),"")&amp;IFERROR(INDEX(Entities!A:A,MATCH(JRF!$Q159,Entities!Q:Q,0)),"")&amp;IFERROR(INDEX(Entities!A:A,MATCH(JRF!$Q159,Entities!R:R,0)),"")&amp;IFERROR(INDEX(Entities!A:A,MATCH(JRF!$Q159,Entities!S:S,0)),"")&amp;IFERROR(INDEX(Entities!A:A,MATCH(JRF!$Q159,Entities!T:T,0)),"")&amp;IFERROR(INDEX(Entities!A:A,MATCH(JRF!$Q159,Entities!U:U,0)),"")&amp;IFERROR(INDEX(Entities!A:A,MATCH(JRF!$Q159,Entities!V:V,0)),"")&amp;IFERROR(INDEX(Entities!A:A,MATCH(JRF!$Q159,Entities!W:W,0)),"")&amp;IFERROR(INDEX(Entities!A:A,MATCH(JRF!$Q159,Entities!X:X,0)),"")&amp;IFERROR(INDEX(Entities!A:A,MATCH(JRF!$Q159,Entities!Y:Y,0)),"")&amp;IFERROR(INDEX(Entities!A:A,MATCH(JRF!$Q159,Entities!Z:Z,0)),"")&amp;IFERROR(INDEX(Entities!A:A,MATCH(JRF!$Q159,Entities!AA:AA,0)),"")&amp;IFERROR(INDEX(Entities!A:A,MATCH(JRF!$Q159,Entities!AB:AB,0)),"")&amp;IFERROR(INDEX(Entities!A:A,MATCH(JRF!$Q159,Entities!AC:AC,0)),"")&amp;IFERROR(INDEX(Entities!A:A,MATCH(JRF!$Q159,Entities!AD:AD,0)),"")</f>
        <v/>
      </c>
      <c r="AO146" s="171" t="str">
        <f>IFERROR(INDEX(Entities!A:A,MATCH(JRF!$B159,Entities!C:C,0)),"")&amp;IFERROR(INDEX(Entities!A:A,MATCH(JRF!$B159,Entities!D:D,0)),"")&amp;IFERROR(INDEX(Entities!A:A,MATCH(JRF!$B159,Entities!E:E,0)),"")&amp;IFERROR(INDEX(Entities!A:A,MATCH(JRF!$B159,Entities!F:F,0)),"")&amp;IFERROR(INDEX(Entities!A:A,MATCH(JRF!$B159,Entities!G:G,0)),"")&amp;IFERROR(INDEX(Entities!A:A,MATCH(JRF!$B159,Entities!H:H,0)),"")&amp;IFERROR(INDEX(Entities!A:A,MATCH(JRF!$B159,Entities!I:I,0)),"")&amp;IFERROR(INDEX(Entities!A:A,MATCH(JRF!$B159,Entities!J:J,0)),"")&amp;IFERROR(INDEX(Entities!A:A,MATCH(JRF!$B159,Entities!K:K,0)),"")&amp;IFERROR(INDEX(Entities!A:A,MATCH(JRF!$B159,Entities!L:L,0)),"")&amp;IFERROR(INDEX(Entities!A:A,MATCH(JRF!$B159,Entities!M:M,0)),"")&amp;IFERROR(INDEX(Entities!A:A,MATCH(JRF!$B159,Entities!N:N,0)),"")&amp;IFERROR(INDEX(Entities!A:A,MATCH(JRF!$B159,Entities!O:O,0)),"")&amp;IFERROR(INDEX(Entities!A:A,MATCH(JRF!$B159,Entities!P:P,0)),"")&amp;IFERROR(INDEX(Entities!A:A,MATCH(JRF!$B159,Entities!Q:Q,0)),"")&amp;IFERROR(INDEX(Entities!A:A,MATCH(JRF!$B159,Entities!R:R,0)),"")&amp;IFERROR(INDEX(Entities!A:A,MATCH(JRF!$B159,Entities!S:S,0)),"")&amp;IFERROR(INDEX(Entities!A:A,MATCH(JRF!$B159,Entities!T:T,0)),"")&amp;IFERROR(INDEX(Entities!A:A,MATCH(JRF!$B159,Entities!U:U,0)),"")&amp;IFERROR(INDEX(Entities!A:A,MATCH(JRF!$B159,Entities!V:V,0)),"")&amp;IFERROR(INDEX(Entities!A:A,MATCH(JRF!$B159,Entities!W:W,0)),"")&amp;IFERROR(INDEX(Entities!A:A,MATCH(JRF!$B159,Entities!X:X,0)),"")&amp;IFERROR(INDEX(Entities!A:A,MATCH(JRF!$B159,Entities!Y:Y,0)),"")&amp;IFERROR(INDEX(Entities!A:A,MATCH(JRF!$B159,Entities!Z:Z,0)),"")&amp;IFERROR(INDEX(Entities!A:A,MATCH(JRF!$B159,Entities!AA:AA,0)),"")&amp;IFERROR(INDEX(Entities!A:A,MATCH(JRF!$B159,Entities!AB:AB,0)),"")&amp;IFERROR(INDEX(Entities!A:A,MATCH(JRF!$B159,Entities!AC:AC,0)),"")&amp;IFERROR(INDEX(Entities!A:A,MATCH(JRF!$B159,Entities!AD:AD,0)),"")</f>
        <v/>
      </c>
      <c r="AP146" s="171" t="str">
        <f>IF(JRF!B159=JRF!Q159,"",JRF!Q159&amp;JRF!B159)</f>
        <v/>
      </c>
      <c r="AQ146" s="171" t="str">
        <f>IF(OR(JRF!B159="",JRF!Q159="",Checks!AN146="",Checks!AO146=""),"",IF(OR(JRF!B159=JRF!Q159,Checks!AN146=Checks!AO146),"Legal Entity/BU is same",IF(AN146&amp;AO146=IFERROR(VLOOKUP(AN146&amp;AO146,'Intercompany Master'!X:X,1,0),0),"Intercompany Agreement Exist","Intercompany Agreement Required")))</f>
        <v/>
      </c>
      <c r="AR146" t="str" cm="1">
        <f t="array" ref="AR146">IF("Intercompany Agreement Exist"=VLOOKUP(JRF!Q159&amp;JRF!B159,Checks!AP:AQ,2,0),VLOOKUP(Checks!AN146&amp;Checks!AO146,'Intercompany Master'!X:AN,{2,3,4,5,6,7,8,9,10,11,12,13,14,15,16,17},0),"")</f>
        <v/>
      </c>
      <c r="AS146" s="170"/>
      <c r="AU146" s="170"/>
      <c r="CI146" t="str">
        <f>IF(JRF!F159&gt;0,"",IF(JRF!B159="","",IF(LEFT(JRF!B159,1)=IFERROR(VLOOKUP(LEFT(JRF!B159,1),$CF$2:$CF$5,1,0),0),"Product Code Required",IF(JRF!C159="","",IF(JRF!C159=IFERROR(VLOOKUP(JRF!C159,$CH:$CH,1,0),0),"Product Code Required","NA")))))</f>
        <v/>
      </c>
      <c r="CJ146" t="str">
        <f>IF(JRF!AV159&gt;0,"",IF(JRF!Q159="","",IF(LEFT(JRF!Q159,1)=IFERROR(VLOOKUP(LEFT(JRF!Q159,1),$CF$2:$CF$5,1,0),0),"Product Code Required",IF(JRF!V159="","",IF(JRF!V159=IFERROR(VLOOKUP(JRF!V159,$CH:$CH,1,0),0),"Product Code Required","NA")))))</f>
        <v/>
      </c>
      <c r="CK146" t="str">
        <f>IFERROR(IF(LEN('Journal Template'!F157)&gt;0,"",IF('Journal Template'!A157="","",IF(LEFT('Journal Template'!A157,1)=IFERROR(VLOOKUP(LEFT('Journal Template'!A157,1),Checks!$CF$2:$CF$5,1,0),0),"Product Code Required",IF('Journal Template'!D157="","",IF('Journal Template'!D157=IFERROR(VLOOKUP('Journal Template'!D157,Checks!$CH:$CH,1,0),0),"Product Code Required","NA"))))),"")</f>
        <v/>
      </c>
    </row>
    <row r="147" spans="14:89">
      <c r="N147" t="s">
        <v>1574</v>
      </c>
      <c r="O147" t="s">
        <v>983</v>
      </c>
      <c r="P147" t="s">
        <v>386</v>
      </c>
      <c r="Q147" s="150" t="str">
        <f>IF(JRF!D160="","",IF(IFERROR(VLOOKUP(JRF!D160,Checks!N:P,3,0),0)="A","","Inactive account in Use"))</f>
        <v/>
      </c>
      <c r="R147" t="str">
        <f>IFERROR(IF('Journal Template'!C559="","",IF(IFERROR(VLOOKUP('Journal Template'!C559,Checks!N:P,3,0),0)="A","","Inactive account in Use")),"")</f>
        <v/>
      </c>
      <c r="S147" t="s">
        <v>1575</v>
      </c>
      <c r="T147" t="s">
        <v>386</v>
      </c>
      <c r="U147" t="s">
        <v>68</v>
      </c>
      <c r="V147" s="150" t="str">
        <f>IF(JRF!C160="","",IF(IFERROR(VLOOKUP(JRF!C160,Checks!S:U,3,0),0)="A","Entry with System fund Dept",""))</f>
        <v/>
      </c>
      <c r="W147" t="str">
        <f>IFERROR(IF('Journal Template'!D559="","",IF(IFERROR(VLOOKUP('Journal Template'!D559,Checks!S:U,3,0),0)="A","Entry with System fund Dept","")),"")</f>
        <v/>
      </c>
      <c r="X147" t="s">
        <v>1576</v>
      </c>
      <c r="Y147" t="s">
        <v>389</v>
      </c>
      <c r="Z147" t="s">
        <v>1577</v>
      </c>
      <c r="AA147" t="s">
        <v>407</v>
      </c>
      <c r="AB147" t="s">
        <v>125</v>
      </c>
      <c r="AC147" s="150" t="str">
        <f>IFERROR(IF(JRF!C160="","",IF(AND(VLOOKUP(JRF!C160,X:AA,4,0)=JRF!B160,VLOOKUP(JRF!C160,X:Y,2,0)="A"),"","Inactive Dept Combo Error")),"Inactive Dept Combo Error")</f>
        <v/>
      </c>
      <c r="AD147" t="str">
        <f>IFERROR(IF('Journal Template'!D559="","",IF(AND(VLOOKUP('Journal Template'!D559,X:AA,4,0)='Journal Template'!A559,VLOOKUP('Journal Template'!D559,X:Y,2,0)="A"),"","Inactive Dept Combo Error")),"")</f>
        <v/>
      </c>
      <c r="AK147" s="150" t="str">
        <f>IF(JRF!B160="","",IF(JRF!B160=IFERROR(VLOOKUP(JRF!B160,Checks!AI:AI,1,0),0),"Entry in Branch/Satellite BU's",""))</f>
        <v/>
      </c>
      <c r="AL147" t="str">
        <f>IFERROR(IF('Journal Template'!A559="","",IF('Journal Template'!A559=IFERROR(VLOOKUP('Journal Template'!A559,Checks!AI:AI,1,0),0),"Entry in Branch/Satellite BU's","")),"")</f>
        <v/>
      </c>
      <c r="AN147" t="str">
        <f>IFERROR(INDEX(Entities!A:A,MATCH(JRF!$Q160,Entities!C:C,0)),"")&amp;IFERROR(INDEX(Entities!A:A,MATCH(JRF!$Q160,Entities!D:D,0)),"")&amp;IFERROR(INDEX(Entities!A:A,MATCH(JRF!$Q160,Entities!E:E,0)),"")&amp;IFERROR(INDEX(Entities!A:A,MATCH(JRF!$Q160,Entities!F:F,0)),"")&amp;IFERROR(INDEX(Entities!A:A,MATCH(JRF!$Q160,Entities!G:G,0)),"")&amp;IFERROR(INDEX(Entities!A:A,MATCH(JRF!$Q160,Entities!H:H,0)),"")&amp;IFERROR(INDEX(Entities!A:A,MATCH(JRF!$Q160,Entities!I:I,0)),"")&amp;IFERROR(INDEX(Entities!A:A,MATCH(JRF!$Q160,Entities!J:J,0)),"")&amp;IFERROR(INDEX(Entities!A:A,MATCH(JRF!$Q160,Entities!K:K,0)),"")&amp;IFERROR(INDEX(Entities!A:A,MATCH(JRF!$Q160,Entities!L:L,0)),"")&amp;IFERROR(INDEX(Entities!A:A,MATCH(JRF!$Q160,Entities!M:M,0)),"")&amp;IFERROR(INDEX(Entities!A:A,MATCH(JRF!$Q160,Entities!N:N,0)),"")&amp;IFERROR(INDEX(Entities!A:A,MATCH(JRF!$Q160,Entities!O:O,0)),"")&amp;IFERROR(INDEX(Entities!A:A,MATCH(JRF!$Q160,Entities!P:P,0)),"")&amp;IFERROR(INDEX(Entities!A:A,MATCH(JRF!$Q160,Entities!Q:Q,0)),"")&amp;IFERROR(INDEX(Entities!A:A,MATCH(JRF!$Q160,Entities!R:R,0)),"")&amp;IFERROR(INDEX(Entities!A:A,MATCH(JRF!$Q160,Entities!S:S,0)),"")&amp;IFERROR(INDEX(Entities!A:A,MATCH(JRF!$Q160,Entities!T:T,0)),"")&amp;IFERROR(INDEX(Entities!A:A,MATCH(JRF!$Q160,Entities!U:U,0)),"")&amp;IFERROR(INDEX(Entities!A:A,MATCH(JRF!$Q160,Entities!V:V,0)),"")&amp;IFERROR(INDEX(Entities!A:A,MATCH(JRF!$Q160,Entities!W:W,0)),"")&amp;IFERROR(INDEX(Entities!A:A,MATCH(JRF!$Q160,Entities!X:X,0)),"")&amp;IFERROR(INDEX(Entities!A:A,MATCH(JRF!$Q160,Entities!Y:Y,0)),"")&amp;IFERROR(INDEX(Entities!A:A,MATCH(JRF!$Q160,Entities!Z:Z,0)),"")&amp;IFERROR(INDEX(Entities!A:A,MATCH(JRF!$Q160,Entities!AA:AA,0)),"")&amp;IFERROR(INDEX(Entities!A:A,MATCH(JRF!$Q160,Entities!AB:AB,0)),"")&amp;IFERROR(INDEX(Entities!A:A,MATCH(JRF!$Q160,Entities!AC:AC,0)),"")&amp;IFERROR(INDEX(Entities!A:A,MATCH(JRF!$Q160,Entities!AD:AD,0)),"")</f>
        <v/>
      </c>
      <c r="AO147" s="171" t="str">
        <f>IFERROR(INDEX(Entities!A:A,MATCH(JRF!$B160,Entities!C:C,0)),"")&amp;IFERROR(INDEX(Entities!A:A,MATCH(JRF!$B160,Entities!D:D,0)),"")&amp;IFERROR(INDEX(Entities!A:A,MATCH(JRF!$B160,Entities!E:E,0)),"")&amp;IFERROR(INDEX(Entities!A:A,MATCH(JRF!$B160,Entities!F:F,0)),"")&amp;IFERROR(INDEX(Entities!A:A,MATCH(JRF!$B160,Entities!G:G,0)),"")&amp;IFERROR(INDEX(Entities!A:A,MATCH(JRF!$B160,Entities!H:H,0)),"")&amp;IFERROR(INDEX(Entities!A:A,MATCH(JRF!$B160,Entities!I:I,0)),"")&amp;IFERROR(INDEX(Entities!A:A,MATCH(JRF!$B160,Entities!J:J,0)),"")&amp;IFERROR(INDEX(Entities!A:A,MATCH(JRF!$B160,Entities!K:K,0)),"")&amp;IFERROR(INDEX(Entities!A:A,MATCH(JRF!$B160,Entities!L:L,0)),"")&amp;IFERROR(INDEX(Entities!A:A,MATCH(JRF!$B160,Entities!M:M,0)),"")&amp;IFERROR(INDEX(Entities!A:A,MATCH(JRF!$B160,Entities!N:N,0)),"")&amp;IFERROR(INDEX(Entities!A:A,MATCH(JRF!$B160,Entities!O:O,0)),"")&amp;IFERROR(INDEX(Entities!A:A,MATCH(JRF!$B160,Entities!P:P,0)),"")&amp;IFERROR(INDEX(Entities!A:A,MATCH(JRF!$B160,Entities!Q:Q,0)),"")&amp;IFERROR(INDEX(Entities!A:A,MATCH(JRF!$B160,Entities!R:R,0)),"")&amp;IFERROR(INDEX(Entities!A:A,MATCH(JRF!$B160,Entities!S:S,0)),"")&amp;IFERROR(INDEX(Entities!A:A,MATCH(JRF!$B160,Entities!T:T,0)),"")&amp;IFERROR(INDEX(Entities!A:A,MATCH(JRF!$B160,Entities!U:U,0)),"")&amp;IFERROR(INDEX(Entities!A:A,MATCH(JRF!$B160,Entities!V:V,0)),"")&amp;IFERROR(INDEX(Entities!A:A,MATCH(JRF!$B160,Entities!W:W,0)),"")&amp;IFERROR(INDEX(Entities!A:A,MATCH(JRF!$B160,Entities!X:X,0)),"")&amp;IFERROR(INDEX(Entities!A:A,MATCH(JRF!$B160,Entities!Y:Y,0)),"")&amp;IFERROR(INDEX(Entities!A:A,MATCH(JRF!$B160,Entities!Z:Z,0)),"")&amp;IFERROR(INDEX(Entities!A:A,MATCH(JRF!$B160,Entities!AA:AA,0)),"")&amp;IFERROR(INDEX(Entities!A:A,MATCH(JRF!$B160,Entities!AB:AB,0)),"")&amp;IFERROR(INDEX(Entities!A:A,MATCH(JRF!$B160,Entities!AC:AC,0)),"")&amp;IFERROR(INDEX(Entities!A:A,MATCH(JRF!$B160,Entities!AD:AD,0)),"")</f>
        <v/>
      </c>
      <c r="AP147" s="171" t="str">
        <f>IF(JRF!B160=JRF!Q160,"",JRF!Q160&amp;JRF!B160)</f>
        <v/>
      </c>
      <c r="AQ147" s="171" t="str">
        <f>IF(OR(JRF!B160="",JRF!Q160="",Checks!AN147="",Checks!AO147=""),"",IF(OR(JRF!B160=JRF!Q160,Checks!AN147=Checks!AO147),"Legal Entity/BU is same",IF(AN147&amp;AO147=IFERROR(VLOOKUP(AN147&amp;AO147,'Intercompany Master'!X:X,1,0),0),"Intercompany Agreement Exist","Intercompany Agreement Required")))</f>
        <v/>
      </c>
      <c r="AR147" t="str" cm="1">
        <f t="array" ref="AR147">IF("Intercompany Agreement Exist"=VLOOKUP(JRF!Q160&amp;JRF!B160,Checks!AP:AQ,2,0),VLOOKUP(Checks!AN147&amp;Checks!AO147,'Intercompany Master'!X:AN,{2,3,4,5,6,7,8,9,10,11,12,13,14,15,16,17},0),"")</f>
        <v/>
      </c>
      <c r="AS147" s="170"/>
      <c r="AU147" s="170"/>
      <c r="CI147" t="str">
        <f>IF(JRF!F160&gt;0,"",IF(JRF!B160="","",IF(LEFT(JRF!B160,1)=IFERROR(VLOOKUP(LEFT(JRF!B160,1),$CF$2:$CF$5,1,0),0),"Product Code Required",IF(JRF!C160="","",IF(JRF!C160=IFERROR(VLOOKUP(JRF!C160,$CH:$CH,1,0),0),"Product Code Required","NA")))))</f>
        <v/>
      </c>
      <c r="CJ147" t="str">
        <f>IF(JRF!AV160&gt;0,"",IF(JRF!Q160="","",IF(LEFT(JRF!Q160,1)=IFERROR(VLOOKUP(LEFT(JRF!Q160,1),$CF$2:$CF$5,1,0),0),"Product Code Required",IF(JRF!V160="","",IF(JRF!V160=IFERROR(VLOOKUP(JRF!V160,$CH:$CH,1,0),0),"Product Code Required","NA")))))</f>
        <v/>
      </c>
      <c r="CK147" t="str">
        <f>IFERROR(IF(LEN('Journal Template'!F158)&gt;0,"",IF('Journal Template'!A158="","",IF(LEFT('Journal Template'!A158,1)=IFERROR(VLOOKUP(LEFT('Journal Template'!A158,1),Checks!$CF$2:$CF$5,1,0),0),"Product Code Required",IF('Journal Template'!D158="","",IF('Journal Template'!D158=IFERROR(VLOOKUP('Journal Template'!D158,Checks!$CH:$CH,1,0),0),"Product Code Required","NA"))))),"")</f>
        <v/>
      </c>
    </row>
    <row r="148" spans="14:89">
      <c r="N148" t="s">
        <v>1578</v>
      </c>
      <c r="O148" t="s">
        <v>983</v>
      </c>
      <c r="P148" t="s">
        <v>386</v>
      </c>
      <c r="Q148" s="150" t="str">
        <f>IF(JRF!D161="","",IF(IFERROR(VLOOKUP(JRF!D161,Checks!N:P,3,0),0)="A","","Inactive account in Use"))</f>
        <v/>
      </c>
      <c r="R148" t="str">
        <f>IFERROR(IF('Journal Template'!C560="","",IF(IFERROR(VLOOKUP('Journal Template'!C560,Checks!N:P,3,0),0)="A","","Inactive account in Use")),"")</f>
        <v/>
      </c>
      <c r="S148" t="s">
        <v>1579</v>
      </c>
      <c r="T148" t="s">
        <v>386</v>
      </c>
      <c r="U148" t="s">
        <v>68</v>
      </c>
      <c r="V148" s="150" t="str">
        <f>IF(JRF!C161="","",IF(IFERROR(VLOOKUP(JRF!C161,Checks!S:U,3,0),0)="A","Entry with System fund Dept",""))</f>
        <v/>
      </c>
      <c r="W148" t="str">
        <f>IFERROR(IF('Journal Template'!D560="","",IF(IFERROR(VLOOKUP('Journal Template'!D560,Checks!S:U,3,0),0)="A","Entry with System fund Dept","")),"")</f>
        <v/>
      </c>
      <c r="X148" t="s">
        <v>1576</v>
      </c>
      <c r="Y148" t="s">
        <v>389</v>
      </c>
      <c r="Z148" t="s">
        <v>1580</v>
      </c>
      <c r="AA148" t="s">
        <v>391</v>
      </c>
      <c r="AB148" t="s">
        <v>125</v>
      </c>
      <c r="AC148" s="150" t="str">
        <f>IFERROR(IF(JRF!C161="","",IF(AND(VLOOKUP(JRF!C161,X:AA,4,0)=JRF!B161,VLOOKUP(JRF!C161,X:Y,2,0)="A"),"","Inactive Dept Combo Error")),"Inactive Dept Combo Error")</f>
        <v/>
      </c>
      <c r="AD148" t="str">
        <f>IFERROR(IF('Journal Template'!D560="","",IF(AND(VLOOKUP('Journal Template'!D560,X:AA,4,0)='Journal Template'!A560,VLOOKUP('Journal Template'!D560,X:Y,2,0)="A"),"","Inactive Dept Combo Error")),"")</f>
        <v/>
      </c>
      <c r="AK148" s="150" t="str">
        <f>IF(JRF!B161="","",IF(JRF!B161=IFERROR(VLOOKUP(JRF!B161,Checks!AI:AI,1,0),0),"Entry in Branch/Satellite BU's",""))</f>
        <v/>
      </c>
      <c r="AL148" t="str">
        <f>IFERROR(IF('Journal Template'!A560="","",IF('Journal Template'!A560=IFERROR(VLOOKUP('Journal Template'!A560,Checks!AI:AI,1,0),0),"Entry in Branch/Satellite BU's","")),"")</f>
        <v/>
      </c>
      <c r="AN148" t="str">
        <f>IFERROR(INDEX(Entities!A:A,MATCH(JRF!$Q161,Entities!C:C,0)),"")&amp;IFERROR(INDEX(Entities!A:A,MATCH(JRF!$Q161,Entities!D:D,0)),"")&amp;IFERROR(INDEX(Entities!A:A,MATCH(JRF!$Q161,Entities!E:E,0)),"")&amp;IFERROR(INDEX(Entities!A:A,MATCH(JRF!$Q161,Entities!F:F,0)),"")&amp;IFERROR(INDEX(Entities!A:A,MATCH(JRF!$Q161,Entities!G:G,0)),"")&amp;IFERROR(INDEX(Entities!A:A,MATCH(JRF!$Q161,Entities!H:H,0)),"")&amp;IFERROR(INDEX(Entities!A:A,MATCH(JRF!$Q161,Entities!I:I,0)),"")&amp;IFERROR(INDEX(Entities!A:A,MATCH(JRF!$Q161,Entities!J:J,0)),"")&amp;IFERROR(INDEX(Entities!A:A,MATCH(JRF!$Q161,Entities!K:K,0)),"")&amp;IFERROR(INDEX(Entities!A:A,MATCH(JRF!$Q161,Entities!L:L,0)),"")&amp;IFERROR(INDEX(Entities!A:A,MATCH(JRF!$Q161,Entities!M:M,0)),"")&amp;IFERROR(INDEX(Entities!A:A,MATCH(JRF!$Q161,Entities!N:N,0)),"")&amp;IFERROR(INDEX(Entities!A:A,MATCH(JRF!$Q161,Entities!O:O,0)),"")&amp;IFERROR(INDEX(Entities!A:A,MATCH(JRF!$Q161,Entities!P:P,0)),"")&amp;IFERROR(INDEX(Entities!A:A,MATCH(JRF!$Q161,Entities!Q:Q,0)),"")&amp;IFERROR(INDEX(Entities!A:A,MATCH(JRF!$Q161,Entities!R:R,0)),"")&amp;IFERROR(INDEX(Entities!A:A,MATCH(JRF!$Q161,Entities!S:S,0)),"")&amp;IFERROR(INDEX(Entities!A:A,MATCH(JRF!$Q161,Entities!T:T,0)),"")&amp;IFERROR(INDEX(Entities!A:A,MATCH(JRF!$Q161,Entities!U:U,0)),"")&amp;IFERROR(INDEX(Entities!A:A,MATCH(JRF!$Q161,Entities!V:V,0)),"")&amp;IFERROR(INDEX(Entities!A:A,MATCH(JRF!$Q161,Entities!W:W,0)),"")&amp;IFERROR(INDEX(Entities!A:A,MATCH(JRF!$Q161,Entities!X:X,0)),"")&amp;IFERROR(INDEX(Entities!A:A,MATCH(JRF!$Q161,Entities!Y:Y,0)),"")&amp;IFERROR(INDEX(Entities!A:A,MATCH(JRF!$Q161,Entities!Z:Z,0)),"")&amp;IFERROR(INDEX(Entities!A:A,MATCH(JRF!$Q161,Entities!AA:AA,0)),"")&amp;IFERROR(INDEX(Entities!A:A,MATCH(JRF!$Q161,Entities!AB:AB,0)),"")&amp;IFERROR(INDEX(Entities!A:A,MATCH(JRF!$Q161,Entities!AC:AC,0)),"")&amp;IFERROR(INDEX(Entities!A:A,MATCH(JRF!$Q161,Entities!AD:AD,0)),"")</f>
        <v/>
      </c>
      <c r="AO148" s="171" t="str">
        <f>IFERROR(INDEX(Entities!A:A,MATCH(JRF!$B161,Entities!C:C,0)),"")&amp;IFERROR(INDEX(Entities!A:A,MATCH(JRF!$B161,Entities!D:D,0)),"")&amp;IFERROR(INDEX(Entities!A:A,MATCH(JRF!$B161,Entities!E:E,0)),"")&amp;IFERROR(INDEX(Entities!A:A,MATCH(JRF!$B161,Entities!F:F,0)),"")&amp;IFERROR(INDEX(Entities!A:A,MATCH(JRF!$B161,Entities!G:G,0)),"")&amp;IFERROR(INDEX(Entities!A:A,MATCH(JRF!$B161,Entities!H:H,0)),"")&amp;IFERROR(INDEX(Entities!A:A,MATCH(JRF!$B161,Entities!I:I,0)),"")&amp;IFERROR(INDEX(Entities!A:A,MATCH(JRF!$B161,Entities!J:J,0)),"")&amp;IFERROR(INDEX(Entities!A:A,MATCH(JRF!$B161,Entities!K:K,0)),"")&amp;IFERROR(INDEX(Entities!A:A,MATCH(JRF!$B161,Entities!L:L,0)),"")&amp;IFERROR(INDEX(Entities!A:A,MATCH(JRF!$B161,Entities!M:M,0)),"")&amp;IFERROR(INDEX(Entities!A:A,MATCH(JRF!$B161,Entities!N:N,0)),"")&amp;IFERROR(INDEX(Entities!A:A,MATCH(JRF!$B161,Entities!O:O,0)),"")&amp;IFERROR(INDEX(Entities!A:A,MATCH(JRF!$B161,Entities!P:P,0)),"")&amp;IFERROR(INDEX(Entities!A:A,MATCH(JRF!$B161,Entities!Q:Q,0)),"")&amp;IFERROR(INDEX(Entities!A:A,MATCH(JRF!$B161,Entities!R:R,0)),"")&amp;IFERROR(INDEX(Entities!A:A,MATCH(JRF!$B161,Entities!S:S,0)),"")&amp;IFERROR(INDEX(Entities!A:A,MATCH(JRF!$B161,Entities!T:T,0)),"")&amp;IFERROR(INDEX(Entities!A:A,MATCH(JRF!$B161,Entities!U:U,0)),"")&amp;IFERROR(INDEX(Entities!A:A,MATCH(JRF!$B161,Entities!V:V,0)),"")&amp;IFERROR(INDEX(Entities!A:A,MATCH(JRF!$B161,Entities!W:W,0)),"")&amp;IFERROR(INDEX(Entities!A:A,MATCH(JRF!$B161,Entities!X:X,0)),"")&amp;IFERROR(INDEX(Entities!A:A,MATCH(JRF!$B161,Entities!Y:Y,0)),"")&amp;IFERROR(INDEX(Entities!A:A,MATCH(JRF!$B161,Entities!Z:Z,0)),"")&amp;IFERROR(INDEX(Entities!A:A,MATCH(JRF!$B161,Entities!AA:AA,0)),"")&amp;IFERROR(INDEX(Entities!A:A,MATCH(JRF!$B161,Entities!AB:AB,0)),"")&amp;IFERROR(INDEX(Entities!A:A,MATCH(JRF!$B161,Entities!AC:AC,0)),"")&amp;IFERROR(INDEX(Entities!A:A,MATCH(JRF!$B161,Entities!AD:AD,0)),"")</f>
        <v/>
      </c>
      <c r="AP148" s="171" t="str">
        <f>IF(JRF!B161=JRF!Q161,"",JRF!Q161&amp;JRF!B161)</f>
        <v/>
      </c>
      <c r="AQ148" s="171" t="str">
        <f>IF(OR(JRF!B161="",JRF!Q161="",Checks!AN148="",Checks!AO148=""),"",IF(OR(JRF!B161=JRF!Q161,Checks!AN148=Checks!AO148),"Legal Entity/BU is same",IF(AN148&amp;AO148=IFERROR(VLOOKUP(AN148&amp;AO148,'Intercompany Master'!X:X,1,0),0),"Intercompany Agreement Exist","Intercompany Agreement Required")))</f>
        <v/>
      </c>
      <c r="AR148" t="str" cm="1">
        <f t="array" ref="AR148">IF("Intercompany Agreement Exist"=VLOOKUP(JRF!Q161&amp;JRF!B161,Checks!AP:AQ,2,0),VLOOKUP(Checks!AN148&amp;Checks!AO148,'Intercompany Master'!X:AN,{2,3,4,5,6,7,8,9,10,11,12,13,14,15,16,17},0),"")</f>
        <v/>
      </c>
      <c r="AS148" s="170"/>
      <c r="AU148" s="170"/>
      <c r="CI148" t="str">
        <f>IF(JRF!F161&gt;0,"",IF(JRF!B161="","",IF(LEFT(JRF!B161,1)=IFERROR(VLOOKUP(LEFT(JRF!B161,1),$CF$2:$CF$5,1,0),0),"Product Code Required",IF(JRF!C161="","",IF(JRF!C161=IFERROR(VLOOKUP(JRF!C161,$CH:$CH,1,0),0),"Product Code Required","NA")))))</f>
        <v/>
      </c>
      <c r="CJ148" t="str">
        <f>IF(JRF!AV161&gt;0,"",IF(JRF!Q161="","",IF(LEFT(JRF!Q161,1)=IFERROR(VLOOKUP(LEFT(JRF!Q161,1),$CF$2:$CF$5,1,0),0),"Product Code Required",IF(JRF!V161="","",IF(JRF!V161=IFERROR(VLOOKUP(JRF!V161,$CH:$CH,1,0),0),"Product Code Required","NA")))))</f>
        <v/>
      </c>
      <c r="CK148" t="str">
        <f>IFERROR(IF(LEN('Journal Template'!F159)&gt;0,"",IF('Journal Template'!A159="","",IF(LEFT('Journal Template'!A159,1)=IFERROR(VLOOKUP(LEFT('Journal Template'!A159,1),Checks!$CF$2:$CF$5,1,0),0),"Product Code Required",IF('Journal Template'!D159="","",IF('Journal Template'!D159=IFERROR(VLOOKUP('Journal Template'!D159,Checks!$CH:$CH,1,0),0),"Product Code Required","NA"))))),"")</f>
        <v/>
      </c>
    </row>
    <row r="149" spans="14:89">
      <c r="N149" t="s">
        <v>1581</v>
      </c>
      <c r="O149" t="s">
        <v>983</v>
      </c>
      <c r="P149" t="s">
        <v>386</v>
      </c>
      <c r="Q149" s="150" t="str">
        <f>IF(JRF!D162="","",IF(IFERROR(VLOOKUP(JRF!D162,Checks!N:P,3,0),0)="A","","Inactive account in Use"))</f>
        <v/>
      </c>
      <c r="R149" t="str">
        <f>IFERROR(IF('Journal Template'!C561="","",IF(IFERROR(VLOOKUP('Journal Template'!C561,Checks!N:P,3,0),0)="A","","Inactive account in Use")),"")</f>
        <v/>
      </c>
      <c r="S149" t="s">
        <v>1582</v>
      </c>
      <c r="T149" t="s">
        <v>386</v>
      </c>
      <c r="U149" t="s">
        <v>68</v>
      </c>
      <c r="V149" s="150" t="str">
        <f>IF(JRF!C162="","",IF(IFERROR(VLOOKUP(JRF!C162,Checks!S:U,3,0),0)="A","Entry with System fund Dept",""))</f>
        <v/>
      </c>
      <c r="W149" t="str">
        <f>IFERROR(IF('Journal Template'!D561="","",IF(IFERROR(VLOOKUP('Journal Template'!D561,Checks!S:U,3,0),0)="A","Entry with System fund Dept","")),"")</f>
        <v/>
      </c>
      <c r="X149" t="s">
        <v>1576</v>
      </c>
      <c r="Y149" t="s">
        <v>389</v>
      </c>
      <c r="Z149" t="s">
        <v>1580</v>
      </c>
      <c r="AA149" t="s">
        <v>1583</v>
      </c>
      <c r="AB149" t="s">
        <v>125</v>
      </c>
      <c r="AC149" s="150" t="str">
        <f>IFERROR(IF(JRF!C162="","",IF(AND(VLOOKUP(JRF!C162,X:AA,4,0)=JRF!B162,VLOOKUP(JRF!C162,X:Y,2,0)="A"),"","Inactive Dept Combo Error")),"Inactive Dept Combo Error")</f>
        <v/>
      </c>
      <c r="AD149" t="str">
        <f>IFERROR(IF('Journal Template'!D561="","",IF(AND(VLOOKUP('Journal Template'!D561,X:AA,4,0)='Journal Template'!A561,VLOOKUP('Journal Template'!D561,X:Y,2,0)="A"),"","Inactive Dept Combo Error")),"")</f>
        <v/>
      </c>
      <c r="AK149" s="150" t="str">
        <f>IF(JRF!B162="","",IF(JRF!B162=IFERROR(VLOOKUP(JRF!B162,Checks!AI:AI,1,0),0),"Entry in Branch/Satellite BU's",""))</f>
        <v/>
      </c>
      <c r="AL149" t="str">
        <f>IFERROR(IF('Journal Template'!A561="","",IF('Journal Template'!A561=IFERROR(VLOOKUP('Journal Template'!A561,Checks!AI:AI,1,0),0),"Entry in Branch/Satellite BU's","")),"")</f>
        <v/>
      </c>
      <c r="AN149" t="str">
        <f>IFERROR(INDEX(Entities!A:A,MATCH(JRF!$Q162,Entities!C:C,0)),"")&amp;IFERROR(INDEX(Entities!A:A,MATCH(JRF!$Q162,Entities!D:D,0)),"")&amp;IFERROR(INDEX(Entities!A:A,MATCH(JRF!$Q162,Entities!E:E,0)),"")&amp;IFERROR(INDEX(Entities!A:A,MATCH(JRF!$Q162,Entities!F:F,0)),"")&amp;IFERROR(INDEX(Entities!A:A,MATCH(JRF!$Q162,Entities!G:G,0)),"")&amp;IFERROR(INDEX(Entities!A:A,MATCH(JRF!$Q162,Entities!H:H,0)),"")&amp;IFERROR(INDEX(Entities!A:A,MATCH(JRF!$Q162,Entities!I:I,0)),"")&amp;IFERROR(INDEX(Entities!A:A,MATCH(JRF!$Q162,Entities!J:J,0)),"")&amp;IFERROR(INDEX(Entities!A:A,MATCH(JRF!$Q162,Entities!K:K,0)),"")&amp;IFERROR(INDEX(Entities!A:A,MATCH(JRF!$Q162,Entities!L:L,0)),"")&amp;IFERROR(INDEX(Entities!A:A,MATCH(JRF!$Q162,Entities!M:M,0)),"")&amp;IFERROR(INDEX(Entities!A:A,MATCH(JRF!$Q162,Entities!N:N,0)),"")&amp;IFERROR(INDEX(Entities!A:A,MATCH(JRF!$Q162,Entities!O:O,0)),"")&amp;IFERROR(INDEX(Entities!A:A,MATCH(JRF!$Q162,Entities!P:P,0)),"")&amp;IFERROR(INDEX(Entities!A:A,MATCH(JRF!$Q162,Entities!Q:Q,0)),"")&amp;IFERROR(INDEX(Entities!A:A,MATCH(JRF!$Q162,Entities!R:R,0)),"")&amp;IFERROR(INDEX(Entities!A:A,MATCH(JRF!$Q162,Entities!S:S,0)),"")&amp;IFERROR(INDEX(Entities!A:A,MATCH(JRF!$Q162,Entities!T:T,0)),"")&amp;IFERROR(INDEX(Entities!A:A,MATCH(JRF!$Q162,Entities!U:U,0)),"")&amp;IFERROR(INDEX(Entities!A:A,MATCH(JRF!$Q162,Entities!V:V,0)),"")&amp;IFERROR(INDEX(Entities!A:A,MATCH(JRF!$Q162,Entities!W:W,0)),"")&amp;IFERROR(INDEX(Entities!A:A,MATCH(JRF!$Q162,Entities!X:X,0)),"")&amp;IFERROR(INDEX(Entities!A:A,MATCH(JRF!$Q162,Entities!Y:Y,0)),"")&amp;IFERROR(INDEX(Entities!A:A,MATCH(JRF!$Q162,Entities!Z:Z,0)),"")&amp;IFERROR(INDEX(Entities!A:A,MATCH(JRF!$Q162,Entities!AA:AA,0)),"")&amp;IFERROR(INDEX(Entities!A:A,MATCH(JRF!$Q162,Entities!AB:AB,0)),"")&amp;IFERROR(INDEX(Entities!A:A,MATCH(JRF!$Q162,Entities!AC:AC,0)),"")&amp;IFERROR(INDEX(Entities!A:A,MATCH(JRF!$Q162,Entities!AD:AD,0)),"")</f>
        <v/>
      </c>
      <c r="AO149" s="171" t="str">
        <f>IFERROR(INDEX(Entities!A:A,MATCH(JRF!$B162,Entities!C:C,0)),"")&amp;IFERROR(INDEX(Entities!A:A,MATCH(JRF!$B162,Entities!D:D,0)),"")&amp;IFERROR(INDEX(Entities!A:A,MATCH(JRF!$B162,Entities!E:E,0)),"")&amp;IFERROR(INDEX(Entities!A:A,MATCH(JRF!$B162,Entities!F:F,0)),"")&amp;IFERROR(INDEX(Entities!A:A,MATCH(JRF!$B162,Entities!G:G,0)),"")&amp;IFERROR(INDEX(Entities!A:A,MATCH(JRF!$B162,Entities!H:H,0)),"")&amp;IFERROR(INDEX(Entities!A:A,MATCH(JRF!$B162,Entities!I:I,0)),"")&amp;IFERROR(INDEX(Entities!A:A,MATCH(JRF!$B162,Entities!J:J,0)),"")&amp;IFERROR(INDEX(Entities!A:A,MATCH(JRF!$B162,Entities!K:K,0)),"")&amp;IFERROR(INDEX(Entities!A:A,MATCH(JRF!$B162,Entities!L:L,0)),"")&amp;IFERROR(INDEX(Entities!A:A,MATCH(JRF!$B162,Entities!M:M,0)),"")&amp;IFERROR(INDEX(Entities!A:A,MATCH(JRF!$B162,Entities!N:N,0)),"")&amp;IFERROR(INDEX(Entities!A:A,MATCH(JRF!$B162,Entities!O:O,0)),"")&amp;IFERROR(INDEX(Entities!A:A,MATCH(JRF!$B162,Entities!P:P,0)),"")&amp;IFERROR(INDEX(Entities!A:A,MATCH(JRF!$B162,Entities!Q:Q,0)),"")&amp;IFERROR(INDEX(Entities!A:A,MATCH(JRF!$B162,Entities!R:R,0)),"")&amp;IFERROR(INDEX(Entities!A:A,MATCH(JRF!$B162,Entities!S:S,0)),"")&amp;IFERROR(INDEX(Entities!A:A,MATCH(JRF!$B162,Entities!T:T,0)),"")&amp;IFERROR(INDEX(Entities!A:A,MATCH(JRF!$B162,Entities!U:U,0)),"")&amp;IFERROR(INDEX(Entities!A:A,MATCH(JRF!$B162,Entities!V:V,0)),"")&amp;IFERROR(INDEX(Entities!A:A,MATCH(JRF!$B162,Entities!W:W,0)),"")&amp;IFERROR(INDEX(Entities!A:A,MATCH(JRF!$B162,Entities!X:X,0)),"")&amp;IFERROR(INDEX(Entities!A:A,MATCH(JRF!$B162,Entities!Y:Y,0)),"")&amp;IFERROR(INDEX(Entities!A:A,MATCH(JRF!$B162,Entities!Z:Z,0)),"")&amp;IFERROR(INDEX(Entities!A:A,MATCH(JRF!$B162,Entities!AA:AA,0)),"")&amp;IFERROR(INDEX(Entities!A:A,MATCH(JRF!$B162,Entities!AB:AB,0)),"")&amp;IFERROR(INDEX(Entities!A:A,MATCH(JRF!$B162,Entities!AC:AC,0)),"")&amp;IFERROR(INDEX(Entities!A:A,MATCH(JRF!$B162,Entities!AD:AD,0)),"")</f>
        <v/>
      </c>
      <c r="AP149" s="171" t="str">
        <f>IF(JRF!B162=JRF!Q162,"",JRF!Q162&amp;JRF!B162)</f>
        <v/>
      </c>
      <c r="AQ149" s="171" t="str">
        <f>IF(OR(JRF!B162="",JRF!Q162="",Checks!AN149="",Checks!AO149=""),"",IF(OR(JRF!B162=JRF!Q162,Checks!AN149=Checks!AO149),"Legal Entity/BU is same",IF(AN149&amp;AO149=IFERROR(VLOOKUP(AN149&amp;AO149,'Intercompany Master'!X:X,1,0),0),"Intercompany Agreement Exist","Intercompany Agreement Required")))</f>
        <v/>
      </c>
      <c r="AR149" t="str" cm="1">
        <f t="array" ref="AR149">IF("Intercompany Agreement Exist"=VLOOKUP(JRF!Q162&amp;JRF!B162,Checks!AP:AQ,2,0),VLOOKUP(Checks!AN149&amp;Checks!AO149,'Intercompany Master'!X:AN,{2,3,4,5,6,7,8,9,10,11,12,13,14,15,16,17},0),"")</f>
        <v/>
      </c>
      <c r="AS149" s="170"/>
      <c r="AU149" s="170"/>
      <c r="CI149" t="str">
        <f>IF(JRF!F162&gt;0,"",IF(JRF!B162="","",IF(LEFT(JRF!B162,1)=IFERROR(VLOOKUP(LEFT(JRF!B162,1),$CF$2:$CF$5,1,0),0),"Product Code Required",IF(JRF!C162="","",IF(JRF!C162=IFERROR(VLOOKUP(JRF!C162,$CH:$CH,1,0),0),"Product Code Required","NA")))))</f>
        <v/>
      </c>
      <c r="CJ149" t="str">
        <f>IF(JRF!AV162&gt;0,"",IF(JRF!Q162="","",IF(LEFT(JRF!Q162,1)=IFERROR(VLOOKUP(LEFT(JRF!Q162,1),$CF$2:$CF$5,1,0),0),"Product Code Required",IF(JRF!V162="","",IF(JRF!V162=IFERROR(VLOOKUP(JRF!V162,$CH:$CH,1,0),0),"Product Code Required","NA")))))</f>
        <v/>
      </c>
      <c r="CK149" t="str">
        <f>IFERROR(IF(LEN('Journal Template'!F160)&gt;0,"",IF('Journal Template'!A160="","",IF(LEFT('Journal Template'!A160,1)=IFERROR(VLOOKUP(LEFT('Journal Template'!A160,1),Checks!$CF$2:$CF$5,1,0),0),"Product Code Required",IF('Journal Template'!D160="","",IF('Journal Template'!D160=IFERROR(VLOOKUP('Journal Template'!D160,Checks!$CH:$CH,1,0),0),"Product Code Required","NA"))))),"")</f>
        <v/>
      </c>
    </row>
    <row r="150" spans="14:89">
      <c r="N150" t="s">
        <v>1584</v>
      </c>
      <c r="O150" t="s">
        <v>1585</v>
      </c>
      <c r="P150" t="s">
        <v>386</v>
      </c>
      <c r="Q150" s="150" t="str">
        <f>IF(JRF!D163="","",IF(IFERROR(VLOOKUP(JRF!D163,Checks!N:P,3,0),0)="A","","Inactive account in Use"))</f>
        <v/>
      </c>
      <c r="R150" t="str">
        <f>IFERROR(IF('Journal Template'!C562="","",IF(IFERROR(VLOOKUP('Journal Template'!C562,Checks!N:P,3,0),0)="A","","Inactive account in Use")),"")</f>
        <v/>
      </c>
      <c r="S150" t="s">
        <v>1586</v>
      </c>
      <c r="T150" t="s">
        <v>386</v>
      </c>
      <c r="U150" t="s">
        <v>68</v>
      </c>
      <c r="V150" s="150" t="str">
        <f>IF(JRF!C163="","",IF(IFERROR(VLOOKUP(JRF!C163,Checks!S:U,3,0),0)="A","Entry with System fund Dept",""))</f>
        <v/>
      </c>
      <c r="W150" t="str">
        <f>IFERROR(IF('Journal Template'!D562="","",IF(IFERROR(VLOOKUP('Journal Template'!D562,Checks!S:U,3,0),0)="A","Entry with System fund Dept","")),"")</f>
        <v/>
      </c>
      <c r="X150" t="s">
        <v>1587</v>
      </c>
      <c r="Y150" t="s">
        <v>389</v>
      </c>
      <c r="Z150" t="s">
        <v>1588</v>
      </c>
      <c r="AA150" t="s">
        <v>391</v>
      </c>
      <c r="AB150" t="s">
        <v>125</v>
      </c>
      <c r="AC150" s="150" t="str">
        <f>IFERROR(IF(JRF!C163="","",IF(AND(VLOOKUP(JRF!C163,X:AA,4,0)=JRF!B163,VLOOKUP(JRF!C163,X:Y,2,0)="A"),"","Inactive Dept Combo Error")),"Inactive Dept Combo Error")</f>
        <v/>
      </c>
      <c r="AD150" t="str">
        <f>IFERROR(IF('Journal Template'!D562="","",IF(AND(VLOOKUP('Journal Template'!D562,X:AA,4,0)='Journal Template'!A562,VLOOKUP('Journal Template'!D562,X:Y,2,0)="A"),"","Inactive Dept Combo Error")),"")</f>
        <v/>
      </c>
      <c r="AK150" s="150" t="str">
        <f>IF(JRF!B163="","",IF(JRF!B163=IFERROR(VLOOKUP(JRF!B163,Checks!AI:AI,1,0),0),"Entry in Branch/Satellite BU's",""))</f>
        <v/>
      </c>
      <c r="AL150" t="str">
        <f>IFERROR(IF('Journal Template'!A562="","",IF('Journal Template'!A562=IFERROR(VLOOKUP('Journal Template'!A562,Checks!AI:AI,1,0),0),"Entry in Branch/Satellite BU's","")),"")</f>
        <v/>
      </c>
      <c r="AN150" t="str">
        <f>IFERROR(INDEX(Entities!A:A,MATCH(JRF!$Q163,Entities!C:C,0)),"")&amp;IFERROR(INDEX(Entities!A:A,MATCH(JRF!$Q163,Entities!D:D,0)),"")&amp;IFERROR(INDEX(Entities!A:A,MATCH(JRF!$Q163,Entities!E:E,0)),"")&amp;IFERROR(INDEX(Entities!A:A,MATCH(JRF!$Q163,Entities!F:F,0)),"")&amp;IFERROR(INDEX(Entities!A:A,MATCH(JRF!$Q163,Entities!G:G,0)),"")&amp;IFERROR(INDEX(Entities!A:A,MATCH(JRF!$Q163,Entities!H:H,0)),"")&amp;IFERROR(INDEX(Entities!A:A,MATCH(JRF!$Q163,Entities!I:I,0)),"")&amp;IFERROR(INDEX(Entities!A:A,MATCH(JRF!$Q163,Entities!J:J,0)),"")&amp;IFERROR(INDEX(Entities!A:A,MATCH(JRF!$Q163,Entities!K:K,0)),"")&amp;IFERROR(INDEX(Entities!A:A,MATCH(JRF!$Q163,Entities!L:L,0)),"")&amp;IFERROR(INDEX(Entities!A:A,MATCH(JRF!$Q163,Entities!M:M,0)),"")&amp;IFERROR(INDEX(Entities!A:A,MATCH(JRF!$Q163,Entities!N:N,0)),"")&amp;IFERROR(INDEX(Entities!A:A,MATCH(JRF!$Q163,Entities!O:O,0)),"")&amp;IFERROR(INDEX(Entities!A:A,MATCH(JRF!$Q163,Entities!P:P,0)),"")&amp;IFERROR(INDEX(Entities!A:A,MATCH(JRF!$Q163,Entities!Q:Q,0)),"")&amp;IFERROR(INDEX(Entities!A:A,MATCH(JRF!$Q163,Entities!R:R,0)),"")&amp;IFERROR(INDEX(Entities!A:A,MATCH(JRF!$Q163,Entities!S:S,0)),"")&amp;IFERROR(INDEX(Entities!A:A,MATCH(JRF!$Q163,Entities!T:T,0)),"")&amp;IFERROR(INDEX(Entities!A:A,MATCH(JRF!$Q163,Entities!U:U,0)),"")&amp;IFERROR(INDEX(Entities!A:A,MATCH(JRF!$Q163,Entities!V:V,0)),"")&amp;IFERROR(INDEX(Entities!A:A,MATCH(JRF!$Q163,Entities!W:W,0)),"")&amp;IFERROR(INDEX(Entities!A:A,MATCH(JRF!$Q163,Entities!X:X,0)),"")&amp;IFERROR(INDEX(Entities!A:A,MATCH(JRF!$Q163,Entities!Y:Y,0)),"")&amp;IFERROR(INDEX(Entities!A:A,MATCH(JRF!$Q163,Entities!Z:Z,0)),"")&amp;IFERROR(INDEX(Entities!A:A,MATCH(JRF!$Q163,Entities!AA:AA,0)),"")&amp;IFERROR(INDEX(Entities!A:A,MATCH(JRF!$Q163,Entities!AB:AB,0)),"")&amp;IFERROR(INDEX(Entities!A:A,MATCH(JRF!$Q163,Entities!AC:AC,0)),"")&amp;IFERROR(INDEX(Entities!A:A,MATCH(JRF!$Q163,Entities!AD:AD,0)),"")</f>
        <v/>
      </c>
      <c r="AO150" s="171" t="str">
        <f>IFERROR(INDEX(Entities!A:A,MATCH(JRF!$B163,Entities!C:C,0)),"")&amp;IFERROR(INDEX(Entities!A:A,MATCH(JRF!$B163,Entities!D:D,0)),"")&amp;IFERROR(INDEX(Entities!A:A,MATCH(JRF!$B163,Entities!E:E,0)),"")&amp;IFERROR(INDEX(Entities!A:A,MATCH(JRF!$B163,Entities!F:F,0)),"")&amp;IFERROR(INDEX(Entities!A:A,MATCH(JRF!$B163,Entities!G:G,0)),"")&amp;IFERROR(INDEX(Entities!A:A,MATCH(JRF!$B163,Entities!H:H,0)),"")&amp;IFERROR(INDEX(Entities!A:A,MATCH(JRF!$B163,Entities!I:I,0)),"")&amp;IFERROR(INDEX(Entities!A:A,MATCH(JRF!$B163,Entities!J:J,0)),"")&amp;IFERROR(INDEX(Entities!A:A,MATCH(JRF!$B163,Entities!K:K,0)),"")&amp;IFERROR(INDEX(Entities!A:A,MATCH(JRF!$B163,Entities!L:L,0)),"")&amp;IFERROR(INDEX(Entities!A:A,MATCH(JRF!$B163,Entities!M:M,0)),"")&amp;IFERROR(INDEX(Entities!A:A,MATCH(JRF!$B163,Entities!N:N,0)),"")&amp;IFERROR(INDEX(Entities!A:A,MATCH(JRF!$B163,Entities!O:O,0)),"")&amp;IFERROR(INDEX(Entities!A:A,MATCH(JRF!$B163,Entities!P:P,0)),"")&amp;IFERROR(INDEX(Entities!A:A,MATCH(JRF!$B163,Entities!Q:Q,0)),"")&amp;IFERROR(INDEX(Entities!A:A,MATCH(JRF!$B163,Entities!R:R,0)),"")&amp;IFERROR(INDEX(Entities!A:A,MATCH(JRF!$B163,Entities!S:S,0)),"")&amp;IFERROR(INDEX(Entities!A:A,MATCH(JRF!$B163,Entities!T:T,0)),"")&amp;IFERROR(INDEX(Entities!A:A,MATCH(JRF!$B163,Entities!U:U,0)),"")&amp;IFERROR(INDEX(Entities!A:A,MATCH(JRF!$B163,Entities!V:V,0)),"")&amp;IFERROR(INDEX(Entities!A:A,MATCH(JRF!$B163,Entities!W:W,0)),"")&amp;IFERROR(INDEX(Entities!A:A,MATCH(JRF!$B163,Entities!X:X,0)),"")&amp;IFERROR(INDEX(Entities!A:A,MATCH(JRF!$B163,Entities!Y:Y,0)),"")&amp;IFERROR(INDEX(Entities!A:A,MATCH(JRF!$B163,Entities!Z:Z,0)),"")&amp;IFERROR(INDEX(Entities!A:A,MATCH(JRF!$B163,Entities!AA:AA,0)),"")&amp;IFERROR(INDEX(Entities!A:A,MATCH(JRF!$B163,Entities!AB:AB,0)),"")&amp;IFERROR(INDEX(Entities!A:A,MATCH(JRF!$B163,Entities!AC:AC,0)),"")&amp;IFERROR(INDEX(Entities!A:A,MATCH(JRF!$B163,Entities!AD:AD,0)),"")</f>
        <v/>
      </c>
      <c r="AP150" s="171" t="str">
        <f>IF(JRF!B163=JRF!Q163,"",JRF!Q163&amp;JRF!B163)</f>
        <v/>
      </c>
      <c r="AQ150" s="171" t="str">
        <f>IF(OR(JRF!B163="",JRF!Q163="",Checks!AN150="",Checks!AO150=""),"",IF(OR(JRF!B163=JRF!Q163,Checks!AN150=Checks!AO150),"Legal Entity/BU is same",IF(AN150&amp;AO150=IFERROR(VLOOKUP(AN150&amp;AO150,'Intercompany Master'!X:X,1,0),0),"Intercompany Agreement Exist","Intercompany Agreement Required")))</f>
        <v/>
      </c>
      <c r="AR150" t="str" cm="1">
        <f t="array" ref="AR150">IF("Intercompany Agreement Exist"=VLOOKUP(JRF!Q163&amp;JRF!B163,Checks!AP:AQ,2,0),VLOOKUP(Checks!AN150&amp;Checks!AO150,'Intercompany Master'!X:AN,{2,3,4,5,6,7,8,9,10,11,12,13,14,15,16,17},0),"")</f>
        <v/>
      </c>
      <c r="AS150" s="170"/>
      <c r="AU150" s="170"/>
      <c r="CI150" t="str">
        <f>IF(JRF!F163&gt;0,"",IF(JRF!B163="","",IF(LEFT(JRF!B163,1)=IFERROR(VLOOKUP(LEFT(JRF!B163,1),$CF$2:$CF$5,1,0),0),"Product Code Required",IF(JRF!C163="","",IF(JRF!C163=IFERROR(VLOOKUP(JRF!C163,$CH:$CH,1,0),0),"Product Code Required","NA")))))</f>
        <v/>
      </c>
      <c r="CJ150" t="str">
        <f>IF(JRF!AV163&gt;0,"",IF(JRF!Q163="","",IF(LEFT(JRF!Q163,1)=IFERROR(VLOOKUP(LEFT(JRF!Q163,1),$CF$2:$CF$5,1,0),0),"Product Code Required",IF(JRF!V163="","",IF(JRF!V163=IFERROR(VLOOKUP(JRF!V163,$CH:$CH,1,0),0),"Product Code Required","NA")))))</f>
        <v/>
      </c>
      <c r="CK150" t="str">
        <f>IFERROR(IF(LEN('Journal Template'!F161)&gt;0,"",IF('Journal Template'!A161="","",IF(LEFT('Journal Template'!A161,1)=IFERROR(VLOOKUP(LEFT('Journal Template'!A161,1),Checks!$CF$2:$CF$5,1,0),0),"Product Code Required",IF('Journal Template'!D161="","",IF('Journal Template'!D161=IFERROR(VLOOKUP('Journal Template'!D161,Checks!$CH:$CH,1,0),0),"Product Code Required","NA"))))),"")</f>
        <v/>
      </c>
    </row>
    <row r="151" spans="14:89">
      <c r="N151" t="s">
        <v>1589</v>
      </c>
      <c r="O151" t="s">
        <v>983</v>
      </c>
      <c r="P151" t="s">
        <v>386</v>
      </c>
      <c r="Q151" s="150" t="str">
        <f>IF(JRF!D164="","",IF(IFERROR(VLOOKUP(JRF!D164,Checks!N:P,3,0),0)="A","","Inactive account in Use"))</f>
        <v/>
      </c>
      <c r="R151" t="str">
        <f>IFERROR(IF('Journal Template'!C563="","",IF(IFERROR(VLOOKUP('Journal Template'!C563,Checks!N:P,3,0),0)="A","","Inactive account in Use")),"")</f>
        <v/>
      </c>
      <c r="S151" t="s">
        <v>1590</v>
      </c>
      <c r="T151" t="s">
        <v>386</v>
      </c>
      <c r="U151" t="s">
        <v>68</v>
      </c>
      <c r="V151" s="150" t="str">
        <f>IF(JRF!C164="","",IF(IFERROR(VLOOKUP(JRF!C164,Checks!S:U,3,0),0)="A","Entry with System fund Dept",""))</f>
        <v/>
      </c>
      <c r="W151" t="str">
        <f>IFERROR(IF('Journal Template'!D563="","",IF(IFERROR(VLOOKUP('Journal Template'!D563,Checks!S:U,3,0),0)="A","Entry with System fund Dept","")),"")</f>
        <v/>
      </c>
      <c r="X151" t="s">
        <v>1587</v>
      </c>
      <c r="Y151" t="s">
        <v>389</v>
      </c>
      <c r="Z151" t="s">
        <v>1588</v>
      </c>
      <c r="AA151" t="s">
        <v>1591</v>
      </c>
      <c r="AB151" t="s">
        <v>125</v>
      </c>
      <c r="AC151" s="150" t="str">
        <f>IFERROR(IF(JRF!C164="","",IF(AND(VLOOKUP(JRF!C164,X:AA,4,0)=JRF!B164,VLOOKUP(JRF!C164,X:Y,2,0)="A"),"","Inactive Dept Combo Error")),"Inactive Dept Combo Error")</f>
        <v/>
      </c>
      <c r="AD151" t="str">
        <f>IFERROR(IF('Journal Template'!D563="","",IF(AND(VLOOKUP('Journal Template'!D563,X:AA,4,0)='Journal Template'!A563,VLOOKUP('Journal Template'!D563,X:Y,2,0)="A"),"","Inactive Dept Combo Error")),"")</f>
        <v/>
      </c>
      <c r="AK151" s="150" t="str">
        <f>IF(JRF!B164="","",IF(JRF!B164=IFERROR(VLOOKUP(JRF!B164,Checks!AI:AI,1,0),0),"Entry in Branch/Satellite BU's",""))</f>
        <v/>
      </c>
      <c r="AL151" t="str">
        <f>IFERROR(IF('Journal Template'!A563="","",IF('Journal Template'!A563=IFERROR(VLOOKUP('Journal Template'!A563,Checks!AI:AI,1,0),0),"Entry in Branch/Satellite BU's","")),"")</f>
        <v/>
      </c>
      <c r="AN151" t="str">
        <f>IFERROR(INDEX(Entities!A:A,MATCH(JRF!$Q164,Entities!C:C,0)),"")&amp;IFERROR(INDEX(Entities!A:A,MATCH(JRF!$Q164,Entities!D:D,0)),"")&amp;IFERROR(INDEX(Entities!A:A,MATCH(JRF!$Q164,Entities!E:E,0)),"")&amp;IFERROR(INDEX(Entities!A:A,MATCH(JRF!$Q164,Entities!F:F,0)),"")&amp;IFERROR(INDEX(Entities!A:A,MATCH(JRF!$Q164,Entities!G:G,0)),"")&amp;IFERROR(INDEX(Entities!A:A,MATCH(JRF!$Q164,Entities!H:H,0)),"")&amp;IFERROR(INDEX(Entities!A:A,MATCH(JRF!$Q164,Entities!I:I,0)),"")&amp;IFERROR(INDEX(Entities!A:A,MATCH(JRF!$Q164,Entities!J:J,0)),"")&amp;IFERROR(INDEX(Entities!A:A,MATCH(JRF!$Q164,Entities!K:K,0)),"")&amp;IFERROR(INDEX(Entities!A:A,MATCH(JRF!$Q164,Entities!L:L,0)),"")&amp;IFERROR(INDEX(Entities!A:A,MATCH(JRF!$Q164,Entities!M:M,0)),"")&amp;IFERROR(INDEX(Entities!A:A,MATCH(JRF!$Q164,Entities!N:N,0)),"")&amp;IFERROR(INDEX(Entities!A:A,MATCH(JRF!$Q164,Entities!O:O,0)),"")&amp;IFERROR(INDEX(Entities!A:A,MATCH(JRF!$Q164,Entities!P:P,0)),"")&amp;IFERROR(INDEX(Entities!A:A,MATCH(JRF!$Q164,Entities!Q:Q,0)),"")&amp;IFERROR(INDEX(Entities!A:A,MATCH(JRF!$Q164,Entities!R:R,0)),"")&amp;IFERROR(INDEX(Entities!A:A,MATCH(JRF!$Q164,Entities!S:S,0)),"")&amp;IFERROR(INDEX(Entities!A:A,MATCH(JRF!$Q164,Entities!T:T,0)),"")&amp;IFERROR(INDEX(Entities!A:A,MATCH(JRF!$Q164,Entities!U:U,0)),"")&amp;IFERROR(INDEX(Entities!A:A,MATCH(JRF!$Q164,Entities!V:V,0)),"")&amp;IFERROR(INDEX(Entities!A:A,MATCH(JRF!$Q164,Entities!W:W,0)),"")&amp;IFERROR(INDEX(Entities!A:A,MATCH(JRF!$Q164,Entities!X:X,0)),"")&amp;IFERROR(INDEX(Entities!A:A,MATCH(JRF!$Q164,Entities!Y:Y,0)),"")&amp;IFERROR(INDEX(Entities!A:A,MATCH(JRF!$Q164,Entities!Z:Z,0)),"")&amp;IFERROR(INDEX(Entities!A:A,MATCH(JRF!$Q164,Entities!AA:AA,0)),"")&amp;IFERROR(INDEX(Entities!A:A,MATCH(JRF!$Q164,Entities!AB:AB,0)),"")&amp;IFERROR(INDEX(Entities!A:A,MATCH(JRF!$Q164,Entities!AC:AC,0)),"")&amp;IFERROR(INDEX(Entities!A:A,MATCH(JRF!$Q164,Entities!AD:AD,0)),"")</f>
        <v/>
      </c>
      <c r="AO151" s="171" t="str">
        <f>IFERROR(INDEX(Entities!A:A,MATCH(JRF!$B164,Entities!C:C,0)),"")&amp;IFERROR(INDEX(Entities!A:A,MATCH(JRF!$B164,Entities!D:D,0)),"")&amp;IFERROR(INDEX(Entities!A:A,MATCH(JRF!$B164,Entities!E:E,0)),"")&amp;IFERROR(INDEX(Entities!A:A,MATCH(JRF!$B164,Entities!F:F,0)),"")&amp;IFERROR(INDEX(Entities!A:A,MATCH(JRF!$B164,Entities!G:G,0)),"")&amp;IFERROR(INDEX(Entities!A:A,MATCH(JRF!$B164,Entities!H:H,0)),"")&amp;IFERROR(INDEX(Entities!A:A,MATCH(JRF!$B164,Entities!I:I,0)),"")&amp;IFERROR(INDEX(Entities!A:A,MATCH(JRF!$B164,Entities!J:J,0)),"")&amp;IFERROR(INDEX(Entities!A:A,MATCH(JRF!$B164,Entities!K:K,0)),"")&amp;IFERROR(INDEX(Entities!A:A,MATCH(JRF!$B164,Entities!L:L,0)),"")&amp;IFERROR(INDEX(Entities!A:A,MATCH(JRF!$B164,Entities!M:M,0)),"")&amp;IFERROR(INDEX(Entities!A:A,MATCH(JRF!$B164,Entities!N:N,0)),"")&amp;IFERROR(INDEX(Entities!A:A,MATCH(JRF!$B164,Entities!O:O,0)),"")&amp;IFERROR(INDEX(Entities!A:A,MATCH(JRF!$B164,Entities!P:P,0)),"")&amp;IFERROR(INDEX(Entities!A:A,MATCH(JRF!$B164,Entities!Q:Q,0)),"")&amp;IFERROR(INDEX(Entities!A:A,MATCH(JRF!$B164,Entities!R:R,0)),"")&amp;IFERROR(INDEX(Entities!A:A,MATCH(JRF!$B164,Entities!S:S,0)),"")&amp;IFERROR(INDEX(Entities!A:A,MATCH(JRF!$B164,Entities!T:T,0)),"")&amp;IFERROR(INDEX(Entities!A:A,MATCH(JRF!$B164,Entities!U:U,0)),"")&amp;IFERROR(INDEX(Entities!A:A,MATCH(JRF!$B164,Entities!V:V,0)),"")&amp;IFERROR(INDEX(Entities!A:A,MATCH(JRF!$B164,Entities!W:W,0)),"")&amp;IFERROR(INDEX(Entities!A:A,MATCH(JRF!$B164,Entities!X:X,0)),"")&amp;IFERROR(INDEX(Entities!A:A,MATCH(JRF!$B164,Entities!Y:Y,0)),"")&amp;IFERROR(INDEX(Entities!A:A,MATCH(JRF!$B164,Entities!Z:Z,0)),"")&amp;IFERROR(INDEX(Entities!A:A,MATCH(JRF!$B164,Entities!AA:AA,0)),"")&amp;IFERROR(INDEX(Entities!A:A,MATCH(JRF!$B164,Entities!AB:AB,0)),"")&amp;IFERROR(INDEX(Entities!A:A,MATCH(JRF!$B164,Entities!AC:AC,0)),"")&amp;IFERROR(INDEX(Entities!A:A,MATCH(JRF!$B164,Entities!AD:AD,0)),"")</f>
        <v/>
      </c>
      <c r="AP151" s="171" t="str">
        <f>IF(JRF!B164=JRF!Q164,"",JRF!Q164&amp;JRF!B164)</f>
        <v/>
      </c>
      <c r="AQ151" s="171" t="str">
        <f>IF(OR(JRF!B164="",JRF!Q164="",Checks!AN151="",Checks!AO151=""),"",IF(OR(JRF!B164=JRF!Q164,Checks!AN151=Checks!AO151),"Legal Entity/BU is same",IF(AN151&amp;AO151=IFERROR(VLOOKUP(AN151&amp;AO151,'Intercompany Master'!X:X,1,0),0),"Intercompany Agreement Exist","Intercompany Agreement Required")))</f>
        <v/>
      </c>
      <c r="AR151" t="str" cm="1">
        <f t="array" ref="AR151">IF("Intercompany Agreement Exist"=VLOOKUP(JRF!Q164&amp;JRF!B164,Checks!AP:AQ,2,0),VLOOKUP(Checks!AN151&amp;Checks!AO151,'Intercompany Master'!X:AN,{2,3,4,5,6,7,8,9,10,11,12,13,14,15,16,17},0),"")</f>
        <v/>
      </c>
      <c r="AS151" s="170"/>
      <c r="AU151" s="170"/>
      <c r="CI151" t="str">
        <f>IF(JRF!F164&gt;0,"",IF(JRF!B164="","",IF(LEFT(JRF!B164,1)=IFERROR(VLOOKUP(LEFT(JRF!B164,1),$CF$2:$CF$5,1,0),0),"Product Code Required",IF(JRF!C164="","",IF(JRF!C164=IFERROR(VLOOKUP(JRF!C164,$CH:$CH,1,0),0),"Product Code Required","NA")))))</f>
        <v/>
      </c>
      <c r="CJ151" t="str">
        <f>IF(JRF!AV164&gt;0,"",IF(JRF!Q164="","",IF(LEFT(JRF!Q164,1)=IFERROR(VLOOKUP(LEFT(JRF!Q164,1),$CF$2:$CF$5,1,0),0),"Product Code Required",IF(JRF!V164="","",IF(JRF!V164=IFERROR(VLOOKUP(JRF!V164,$CH:$CH,1,0),0),"Product Code Required","NA")))))</f>
        <v/>
      </c>
      <c r="CK151" t="str">
        <f>IFERROR(IF(LEN('Journal Template'!F162)&gt;0,"",IF('Journal Template'!A162="","",IF(LEFT('Journal Template'!A162,1)=IFERROR(VLOOKUP(LEFT('Journal Template'!A162,1),Checks!$CF$2:$CF$5,1,0),0),"Product Code Required",IF('Journal Template'!D162="","",IF('Journal Template'!D162=IFERROR(VLOOKUP('Journal Template'!D162,Checks!$CH:$CH,1,0),0),"Product Code Required","NA"))))),"")</f>
        <v/>
      </c>
    </row>
    <row r="152" spans="14:89">
      <c r="N152" t="s">
        <v>1592</v>
      </c>
      <c r="O152" t="s">
        <v>1593</v>
      </c>
      <c r="P152" t="s">
        <v>386</v>
      </c>
      <c r="Q152" s="150" t="str">
        <f>IF(JRF!D165="","",IF(IFERROR(VLOOKUP(JRF!D165,Checks!N:P,3,0),0)="A","","Inactive account in Use"))</f>
        <v/>
      </c>
      <c r="R152" t="str">
        <f>IFERROR(IF('Journal Template'!C564="","",IF(IFERROR(VLOOKUP('Journal Template'!C564,Checks!N:P,3,0),0)="A","","Inactive account in Use")),"")</f>
        <v/>
      </c>
      <c r="S152" t="s">
        <v>1594</v>
      </c>
      <c r="T152" t="s">
        <v>386</v>
      </c>
      <c r="U152" t="s">
        <v>68</v>
      </c>
      <c r="V152" s="150" t="str">
        <f>IF(JRF!C165="","",IF(IFERROR(VLOOKUP(JRF!C165,Checks!S:U,3,0),0)="A","Entry with System fund Dept",""))</f>
        <v/>
      </c>
      <c r="W152" t="str">
        <f>IFERROR(IF('Journal Template'!D564="","",IF(IFERROR(VLOOKUP('Journal Template'!D564,Checks!S:U,3,0),0)="A","Entry with System fund Dept","")),"")</f>
        <v/>
      </c>
      <c r="X152" t="s">
        <v>1595</v>
      </c>
      <c r="Y152" t="s">
        <v>386</v>
      </c>
      <c r="Z152" t="s">
        <v>1596</v>
      </c>
      <c r="AA152" t="s">
        <v>391</v>
      </c>
      <c r="AB152" t="s">
        <v>125</v>
      </c>
      <c r="AC152" s="150" t="str">
        <f>IFERROR(IF(JRF!C165="","",IF(AND(VLOOKUP(JRF!C165,X:AA,4,0)=JRF!B165,VLOOKUP(JRF!C165,X:Y,2,0)="A"),"","Inactive Dept Combo Error")),"Inactive Dept Combo Error")</f>
        <v/>
      </c>
      <c r="AD152" t="str">
        <f>IFERROR(IF('Journal Template'!D564="","",IF(AND(VLOOKUP('Journal Template'!D564,X:AA,4,0)='Journal Template'!A564,VLOOKUP('Journal Template'!D564,X:Y,2,0)="A"),"","Inactive Dept Combo Error")),"")</f>
        <v/>
      </c>
      <c r="AK152" s="150" t="str">
        <f>IF(JRF!B165="","",IF(JRF!B165=IFERROR(VLOOKUP(JRF!B165,Checks!AI:AI,1,0),0),"Entry in Branch/Satellite BU's",""))</f>
        <v/>
      </c>
      <c r="AL152" t="str">
        <f>IFERROR(IF('Journal Template'!A564="","",IF('Journal Template'!A564=IFERROR(VLOOKUP('Journal Template'!A564,Checks!AI:AI,1,0),0),"Entry in Branch/Satellite BU's","")),"")</f>
        <v/>
      </c>
      <c r="AN152" t="str">
        <f>IFERROR(INDEX(Entities!A:A,MATCH(JRF!$Q165,Entities!C:C,0)),"")&amp;IFERROR(INDEX(Entities!A:A,MATCH(JRF!$Q165,Entities!D:D,0)),"")&amp;IFERROR(INDEX(Entities!A:A,MATCH(JRF!$Q165,Entities!E:E,0)),"")&amp;IFERROR(INDEX(Entities!A:A,MATCH(JRF!$Q165,Entities!F:F,0)),"")&amp;IFERROR(INDEX(Entities!A:A,MATCH(JRF!$Q165,Entities!G:G,0)),"")&amp;IFERROR(INDEX(Entities!A:A,MATCH(JRF!$Q165,Entities!H:H,0)),"")&amp;IFERROR(INDEX(Entities!A:A,MATCH(JRF!$Q165,Entities!I:I,0)),"")&amp;IFERROR(INDEX(Entities!A:A,MATCH(JRF!$Q165,Entities!J:J,0)),"")&amp;IFERROR(INDEX(Entities!A:A,MATCH(JRF!$Q165,Entities!K:K,0)),"")&amp;IFERROR(INDEX(Entities!A:A,MATCH(JRF!$Q165,Entities!L:L,0)),"")&amp;IFERROR(INDEX(Entities!A:A,MATCH(JRF!$Q165,Entities!M:M,0)),"")&amp;IFERROR(INDEX(Entities!A:A,MATCH(JRF!$Q165,Entities!N:N,0)),"")&amp;IFERROR(INDEX(Entities!A:A,MATCH(JRF!$Q165,Entities!O:O,0)),"")&amp;IFERROR(INDEX(Entities!A:A,MATCH(JRF!$Q165,Entities!P:P,0)),"")&amp;IFERROR(INDEX(Entities!A:A,MATCH(JRF!$Q165,Entities!Q:Q,0)),"")&amp;IFERROR(INDEX(Entities!A:A,MATCH(JRF!$Q165,Entities!R:R,0)),"")&amp;IFERROR(INDEX(Entities!A:A,MATCH(JRF!$Q165,Entities!S:S,0)),"")&amp;IFERROR(INDEX(Entities!A:A,MATCH(JRF!$Q165,Entities!T:T,0)),"")&amp;IFERROR(INDEX(Entities!A:A,MATCH(JRF!$Q165,Entities!U:U,0)),"")&amp;IFERROR(INDEX(Entities!A:A,MATCH(JRF!$Q165,Entities!V:V,0)),"")&amp;IFERROR(INDEX(Entities!A:A,MATCH(JRF!$Q165,Entities!W:W,0)),"")&amp;IFERROR(INDEX(Entities!A:A,MATCH(JRF!$Q165,Entities!X:X,0)),"")&amp;IFERROR(INDEX(Entities!A:A,MATCH(JRF!$Q165,Entities!Y:Y,0)),"")&amp;IFERROR(INDEX(Entities!A:A,MATCH(JRF!$Q165,Entities!Z:Z,0)),"")&amp;IFERROR(INDEX(Entities!A:A,MATCH(JRF!$Q165,Entities!AA:AA,0)),"")&amp;IFERROR(INDEX(Entities!A:A,MATCH(JRF!$Q165,Entities!AB:AB,0)),"")&amp;IFERROR(INDEX(Entities!A:A,MATCH(JRF!$Q165,Entities!AC:AC,0)),"")&amp;IFERROR(INDEX(Entities!A:A,MATCH(JRF!$Q165,Entities!AD:AD,0)),"")</f>
        <v/>
      </c>
      <c r="AO152" s="171" t="str">
        <f>IFERROR(INDEX(Entities!A:A,MATCH(JRF!$B165,Entities!C:C,0)),"")&amp;IFERROR(INDEX(Entities!A:A,MATCH(JRF!$B165,Entities!D:D,0)),"")&amp;IFERROR(INDEX(Entities!A:A,MATCH(JRF!$B165,Entities!E:E,0)),"")&amp;IFERROR(INDEX(Entities!A:A,MATCH(JRF!$B165,Entities!F:F,0)),"")&amp;IFERROR(INDEX(Entities!A:A,MATCH(JRF!$B165,Entities!G:G,0)),"")&amp;IFERROR(INDEX(Entities!A:A,MATCH(JRF!$B165,Entities!H:H,0)),"")&amp;IFERROR(INDEX(Entities!A:A,MATCH(JRF!$B165,Entities!I:I,0)),"")&amp;IFERROR(INDEX(Entities!A:A,MATCH(JRF!$B165,Entities!J:J,0)),"")&amp;IFERROR(INDEX(Entities!A:A,MATCH(JRF!$B165,Entities!K:K,0)),"")&amp;IFERROR(INDEX(Entities!A:A,MATCH(JRF!$B165,Entities!L:L,0)),"")&amp;IFERROR(INDEX(Entities!A:A,MATCH(JRF!$B165,Entities!M:M,0)),"")&amp;IFERROR(INDEX(Entities!A:A,MATCH(JRF!$B165,Entities!N:N,0)),"")&amp;IFERROR(INDEX(Entities!A:A,MATCH(JRF!$B165,Entities!O:O,0)),"")&amp;IFERROR(INDEX(Entities!A:A,MATCH(JRF!$B165,Entities!P:P,0)),"")&amp;IFERROR(INDEX(Entities!A:A,MATCH(JRF!$B165,Entities!Q:Q,0)),"")&amp;IFERROR(INDEX(Entities!A:A,MATCH(JRF!$B165,Entities!R:R,0)),"")&amp;IFERROR(INDEX(Entities!A:A,MATCH(JRF!$B165,Entities!S:S,0)),"")&amp;IFERROR(INDEX(Entities!A:A,MATCH(JRF!$B165,Entities!T:T,0)),"")&amp;IFERROR(INDEX(Entities!A:A,MATCH(JRF!$B165,Entities!U:U,0)),"")&amp;IFERROR(INDEX(Entities!A:A,MATCH(JRF!$B165,Entities!V:V,0)),"")&amp;IFERROR(INDEX(Entities!A:A,MATCH(JRF!$B165,Entities!W:W,0)),"")&amp;IFERROR(INDEX(Entities!A:A,MATCH(JRF!$B165,Entities!X:X,0)),"")&amp;IFERROR(INDEX(Entities!A:A,MATCH(JRF!$B165,Entities!Y:Y,0)),"")&amp;IFERROR(INDEX(Entities!A:A,MATCH(JRF!$B165,Entities!Z:Z,0)),"")&amp;IFERROR(INDEX(Entities!A:A,MATCH(JRF!$B165,Entities!AA:AA,0)),"")&amp;IFERROR(INDEX(Entities!A:A,MATCH(JRF!$B165,Entities!AB:AB,0)),"")&amp;IFERROR(INDEX(Entities!A:A,MATCH(JRF!$B165,Entities!AC:AC,0)),"")&amp;IFERROR(INDEX(Entities!A:A,MATCH(JRF!$B165,Entities!AD:AD,0)),"")</f>
        <v/>
      </c>
      <c r="AP152" s="171" t="str">
        <f>IF(JRF!B165=JRF!Q165,"",JRF!Q165&amp;JRF!B165)</f>
        <v/>
      </c>
      <c r="AQ152" s="171" t="str">
        <f>IF(OR(JRF!B165="",JRF!Q165="",Checks!AN152="",Checks!AO152=""),"",IF(OR(JRF!B165=JRF!Q165,Checks!AN152=Checks!AO152),"Legal Entity/BU is same",IF(AN152&amp;AO152=IFERROR(VLOOKUP(AN152&amp;AO152,'Intercompany Master'!X:X,1,0),0),"Intercompany Agreement Exist","Intercompany Agreement Required")))</f>
        <v/>
      </c>
      <c r="AR152" t="str" cm="1">
        <f t="array" ref="AR152">IF("Intercompany Agreement Exist"=VLOOKUP(JRF!Q165&amp;JRF!B165,Checks!AP:AQ,2,0),VLOOKUP(Checks!AN152&amp;Checks!AO152,'Intercompany Master'!X:AN,{2,3,4,5,6,7,8,9,10,11,12,13,14,15,16,17},0),"")</f>
        <v/>
      </c>
      <c r="AS152" s="170"/>
      <c r="AU152" s="170"/>
      <c r="CI152" t="str">
        <f>IF(JRF!F165&gt;0,"",IF(JRF!B165="","",IF(LEFT(JRF!B165,1)=IFERROR(VLOOKUP(LEFT(JRF!B165,1),$CF$2:$CF$5,1,0),0),"Product Code Required",IF(JRF!C165="","",IF(JRF!C165=IFERROR(VLOOKUP(JRF!C165,$CH:$CH,1,0),0),"Product Code Required","NA")))))</f>
        <v/>
      </c>
      <c r="CJ152" t="str">
        <f>IF(JRF!AV165&gt;0,"",IF(JRF!Q165="","",IF(LEFT(JRF!Q165,1)=IFERROR(VLOOKUP(LEFT(JRF!Q165,1),$CF$2:$CF$5,1,0),0),"Product Code Required",IF(JRF!V165="","",IF(JRF!V165=IFERROR(VLOOKUP(JRF!V165,$CH:$CH,1,0),0),"Product Code Required","NA")))))</f>
        <v/>
      </c>
      <c r="CK152" t="str">
        <f>IFERROR(IF(LEN('Journal Template'!F163)&gt;0,"",IF('Journal Template'!A163="","",IF(LEFT('Journal Template'!A163,1)=IFERROR(VLOOKUP(LEFT('Journal Template'!A163,1),Checks!$CF$2:$CF$5,1,0),0),"Product Code Required",IF('Journal Template'!D163="","",IF('Journal Template'!D163=IFERROR(VLOOKUP('Journal Template'!D163,Checks!$CH:$CH,1,0),0),"Product Code Required","NA"))))),"")</f>
        <v/>
      </c>
    </row>
    <row r="153" spans="14:89">
      <c r="N153" t="s">
        <v>1597</v>
      </c>
      <c r="O153" t="s">
        <v>1598</v>
      </c>
      <c r="P153" t="s">
        <v>386</v>
      </c>
      <c r="Q153" s="150" t="str">
        <f>IF(JRF!D166="","",IF(IFERROR(VLOOKUP(JRF!D166,Checks!N:P,3,0),0)="A","","Inactive account in Use"))</f>
        <v/>
      </c>
      <c r="R153" t="str">
        <f>IFERROR(IF('Journal Template'!C565="","",IF(IFERROR(VLOOKUP('Journal Template'!C565,Checks!N:P,3,0),0)="A","","Inactive account in Use")),"")</f>
        <v/>
      </c>
      <c r="S153" t="s">
        <v>1599</v>
      </c>
      <c r="T153" t="s">
        <v>386</v>
      </c>
      <c r="U153" t="s">
        <v>68</v>
      </c>
      <c r="V153" s="150" t="str">
        <f>IF(JRF!C166="","",IF(IFERROR(VLOOKUP(JRF!C166,Checks!S:U,3,0),0)="A","Entry with System fund Dept",""))</f>
        <v/>
      </c>
      <c r="W153" t="str">
        <f>IFERROR(IF('Journal Template'!D565="","",IF(IFERROR(VLOOKUP('Journal Template'!D565,Checks!S:U,3,0),0)="A","Entry with System fund Dept","")),"")</f>
        <v/>
      </c>
      <c r="X153" t="s">
        <v>1600</v>
      </c>
      <c r="Y153" t="s">
        <v>389</v>
      </c>
      <c r="Z153" t="s">
        <v>1601</v>
      </c>
      <c r="AA153" t="s">
        <v>505</v>
      </c>
      <c r="AB153" t="s">
        <v>125</v>
      </c>
      <c r="AC153" s="150" t="str">
        <f>IFERROR(IF(JRF!C166="","",IF(AND(VLOOKUP(JRF!C166,X:AA,4,0)=JRF!B166,VLOOKUP(JRF!C166,X:Y,2,0)="A"),"","Inactive Dept Combo Error")),"Inactive Dept Combo Error")</f>
        <v/>
      </c>
      <c r="AD153" t="str">
        <f>IFERROR(IF('Journal Template'!D565="","",IF(AND(VLOOKUP('Journal Template'!D565,X:AA,4,0)='Journal Template'!A565,VLOOKUP('Journal Template'!D565,X:Y,2,0)="A"),"","Inactive Dept Combo Error")),"")</f>
        <v/>
      </c>
      <c r="AK153" s="150" t="str">
        <f>IF(JRF!B166="","",IF(JRF!B166=IFERROR(VLOOKUP(JRF!B166,Checks!AI:AI,1,0),0),"Entry in Branch/Satellite BU's",""))</f>
        <v/>
      </c>
      <c r="AL153" t="str">
        <f>IFERROR(IF('Journal Template'!A565="","",IF('Journal Template'!A565=IFERROR(VLOOKUP('Journal Template'!A565,Checks!AI:AI,1,0),0),"Entry in Branch/Satellite BU's","")),"")</f>
        <v/>
      </c>
      <c r="AN153" t="str">
        <f>IFERROR(INDEX(Entities!A:A,MATCH(JRF!$Q166,Entities!C:C,0)),"")&amp;IFERROR(INDEX(Entities!A:A,MATCH(JRF!$Q166,Entities!D:D,0)),"")&amp;IFERROR(INDEX(Entities!A:A,MATCH(JRF!$Q166,Entities!E:E,0)),"")&amp;IFERROR(INDEX(Entities!A:A,MATCH(JRF!$Q166,Entities!F:F,0)),"")&amp;IFERROR(INDEX(Entities!A:A,MATCH(JRF!$Q166,Entities!G:G,0)),"")&amp;IFERROR(INDEX(Entities!A:A,MATCH(JRF!$Q166,Entities!H:H,0)),"")&amp;IFERROR(INDEX(Entities!A:A,MATCH(JRF!$Q166,Entities!I:I,0)),"")&amp;IFERROR(INDEX(Entities!A:A,MATCH(JRF!$Q166,Entities!J:J,0)),"")&amp;IFERROR(INDEX(Entities!A:A,MATCH(JRF!$Q166,Entities!K:K,0)),"")&amp;IFERROR(INDEX(Entities!A:A,MATCH(JRF!$Q166,Entities!L:L,0)),"")&amp;IFERROR(INDEX(Entities!A:A,MATCH(JRF!$Q166,Entities!M:M,0)),"")&amp;IFERROR(INDEX(Entities!A:A,MATCH(JRF!$Q166,Entities!N:N,0)),"")&amp;IFERROR(INDEX(Entities!A:A,MATCH(JRF!$Q166,Entities!O:O,0)),"")&amp;IFERROR(INDEX(Entities!A:A,MATCH(JRF!$Q166,Entities!P:P,0)),"")&amp;IFERROR(INDEX(Entities!A:A,MATCH(JRF!$Q166,Entities!Q:Q,0)),"")&amp;IFERROR(INDEX(Entities!A:A,MATCH(JRF!$Q166,Entities!R:R,0)),"")&amp;IFERROR(INDEX(Entities!A:A,MATCH(JRF!$Q166,Entities!S:S,0)),"")&amp;IFERROR(INDEX(Entities!A:A,MATCH(JRF!$Q166,Entities!T:T,0)),"")&amp;IFERROR(INDEX(Entities!A:A,MATCH(JRF!$Q166,Entities!U:U,0)),"")&amp;IFERROR(INDEX(Entities!A:A,MATCH(JRF!$Q166,Entities!V:V,0)),"")&amp;IFERROR(INDEX(Entities!A:A,MATCH(JRF!$Q166,Entities!W:W,0)),"")&amp;IFERROR(INDEX(Entities!A:A,MATCH(JRF!$Q166,Entities!X:X,0)),"")&amp;IFERROR(INDEX(Entities!A:A,MATCH(JRF!$Q166,Entities!Y:Y,0)),"")&amp;IFERROR(INDEX(Entities!A:A,MATCH(JRF!$Q166,Entities!Z:Z,0)),"")&amp;IFERROR(INDEX(Entities!A:A,MATCH(JRF!$Q166,Entities!AA:AA,0)),"")&amp;IFERROR(INDEX(Entities!A:A,MATCH(JRF!$Q166,Entities!AB:AB,0)),"")&amp;IFERROR(INDEX(Entities!A:A,MATCH(JRF!$Q166,Entities!AC:AC,0)),"")&amp;IFERROR(INDEX(Entities!A:A,MATCH(JRF!$Q166,Entities!AD:AD,0)),"")</f>
        <v/>
      </c>
      <c r="AO153" s="171" t="str">
        <f>IFERROR(INDEX(Entities!A:A,MATCH(JRF!$B166,Entities!C:C,0)),"")&amp;IFERROR(INDEX(Entities!A:A,MATCH(JRF!$B166,Entities!D:D,0)),"")&amp;IFERROR(INDEX(Entities!A:A,MATCH(JRF!$B166,Entities!E:E,0)),"")&amp;IFERROR(INDEX(Entities!A:A,MATCH(JRF!$B166,Entities!F:F,0)),"")&amp;IFERROR(INDEX(Entities!A:A,MATCH(JRF!$B166,Entities!G:G,0)),"")&amp;IFERROR(INDEX(Entities!A:A,MATCH(JRF!$B166,Entities!H:H,0)),"")&amp;IFERROR(INDEX(Entities!A:A,MATCH(JRF!$B166,Entities!I:I,0)),"")&amp;IFERROR(INDEX(Entities!A:A,MATCH(JRF!$B166,Entities!J:J,0)),"")&amp;IFERROR(INDEX(Entities!A:A,MATCH(JRF!$B166,Entities!K:K,0)),"")&amp;IFERROR(INDEX(Entities!A:A,MATCH(JRF!$B166,Entities!L:L,0)),"")&amp;IFERROR(INDEX(Entities!A:A,MATCH(JRF!$B166,Entities!M:M,0)),"")&amp;IFERROR(INDEX(Entities!A:A,MATCH(JRF!$B166,Entities!N:N,0)),"")&amp;IFERROR(INDEX(Entities!A:A,MATCH(JRF!$B166,Entities!O:O,0)),"")&amp;IFERROR(INDEX(Entities!A:A,MATCH(JRF!$B166,Entities!P:P,0)),"")&amp;IFERROR(INDEX(Entities!A:A,MATCH(JRF!$B166,Entities!Q:Q,0)),"")&amp;IFERROR(INDEX(Entities!A:A,MATCH(JRF!$B166,Entities!R:R,0)),"")&amp;IFERROR(INDEX(Entities!A:A,MATCH(JRF!$B166,Entities!S:S,0)),"")&amp;IFERROR(INDEX(Entities!A:A,MATCH(JRF!$B166,Entities!T:T,0)),"")&amp;IFERROR(INDEX(Entities!A:A,MATCH(JRF!$B166,Entities!U:U,0)),"")&amp;IFERROR(INDEX(Entities!A:A,MATCH(JRF!$B166,Entities!V:V,0)),"")&amp;IFERROR(INDEX(Entities!A:A,MATCH(JRF!$B166,Entities!W:W,0)),"")&amp;IFERROR(INDEX(Entities!A:A,MATCH(JRF!$B166,Entities!X:X,0)),"")&amp;IFERROR(INDEX(Entities!A:A,MATCH(JRF!$B166,Entities!Y:Y,0)),"")&amp;IFERROR(INDEX(Entities!A:A,MATCH(JRF!$B166,Entities!Z:Z,0)),"")&amp;IFERROR(INDEX(Entities!A:A,MATCH(JRF!$B166,Entities!AA:AA,0)),"")&amp;IFERROR(INDEX(Entities!A:A,MATCH(JRF!$B166,Entities!AB:AB,0)),"")&amp;IFERROR(INDEX(Entities!A:A,MATCH(JRF!$B166,Entities!AC:AC,0)),"")&amp;IFERROR(INDEX(Entities!A:A,MATCH(JRF!$B166,Entities!AD:AD,0)),"")</f>
        <v/>
      </c>
      <c r="AP153" s="171" t="str">
        <f>IF(JRF!B166=JRF!Q166,"",JRF!Q166&amp;JRF!B166)</f>
        <v/>
      </c>
      <c r="AQ153" s="171" t="str">
        <f>IF(OR(JRF!B166="",JRF!Q166="",Checks!AN153="",Checks!AO153=""),"",IF(OR(JRF!B166=JRF!Q166,Checks!AN153=Checks!AO153),"Legal Entity/BU is same",IF(AN153&amp;AO153=IFERROR(VLOOKUP(AN153&amp;AO153,'Intercompany Master'!X:X,1,0),0),"Intercompany Agreement Exist","Intercompany Agreement Required")))</f>
        <v/>
      </c>
      <c r="AR153" t="str" cm="1">
        <f t="array" ref="AR153">IF("Intercompany Agreement Exist"=VLOOKUP(JRF!Q166&amp;JRF!B166,Checks!AP:AQ,2,0),VLOOKUP(Checks!AN153&amp;Checks!AO153,'Intercompany Master'!X:AN,{2,3,4,5,6,7,8,9,10,11,12,13,14,15,16,17},0),"")</f>
        <v/>
      </c>
      <c r="AS153" s="170"/>
      <c r="AU153" s="170"/>
      <c r="CI153" t="str">
        <f>IF(JRF!F166&gt;0,"",IF(JRF!B166="","",IF(LEFT(JRF!B166,1)=IFERROR(VLOOKUP(LEFT(JRF!B166,1),$CF$2:$CF$5,1,0),0),"Product Code Required",IF(JRF!C166="","",IF(JRF!C166=IFERROR(VLOOKUP(JRF!C166,$CH:$CH,1,0),0),"Product Code Required","NA")))))</f>
        <v/>
      </c>
      <c r="CJ153" t="str">
        <f>IF(JRF!AV166&gt;0,"",IF(JRF!Q166="","",IF(LEFT(JRF!Q166,1)=IFERROR(VLOOKUP(LEFT(JRF!Q166,1),$CF$2:$CF$5,1,0),0),"Product Code Required",IF(JRF!V166="","",IF(JRF!V166=IFERROR(VLOOKUP(JRF!V166,$CH:$CH,1,0),0),"Product Code Required","NA")))))</f>
        <v/>
      </c>
      <c r="CK153" t="str">
        <f>IFERROR(IF(LEN('Journal Template'!F164)&gt;0,"",IF('Journal Template'!A164="","",IF(LEFT('Journal Template'!A164,1)=IFERROR(VLOOKUP(LEFT('Journal Template'!A164,1),Checks!$CF$2:$CF$5,1,0),0),"Product Code Required",IF('Journal Template'!D164="","",IF('Journal Template'!D164=IFERROR(VLOOKUP('Journal Template'!D164,Checks!$CH:$CH,1,0),0),"Product Code Required","NA"))))),"")</f>
        <v/>
      </c>
    </row>
    <row r="154" spans="14:89">
      <c r="N154" t="s">
        <v>1602</v>
      </c>
      <c r="O154" t="s">
        <v>983</v>
      </c>
      <c r="P154" t="s">
        <v>386</v>
      </c>
      <c r="Q154" s="150" t="str">
        <f>IF(JRF!D167="","",IF(IFERROR(VLOOKUP(JRF!D167,Checks!N:P,3,0),0)="A","","Inactive account in Use"))</f>
        <v/>
      </c>
      <c r="R154" t="str">
        <f>IFERROR(IF('Journal Template'!C566="","",IF(IFERROR(VLOOKUP('Journal Template'!C566,Checks!N:P,3,0),0)="A","","Inactive account in Use")),"")</f>
        <v/>
      </c>
      <c r="S154" t="s">
        <v>1603</v>
      </c>
      <c r="T154" t="s">
        <v>386</v>
      </c>
      <c r="U154" t="s">
        <v>68</v>
      </c>
      <c r="V154" s="150" t="str">
        <f>IF(JRF!C167="","",IF(IFERROR(VLOOKUP(JRF!C167,Checks!S:U,3,0),0)="A","Entry with System fund Dept",""))</f>
        <v/>
      </c>
      <c r="W154" t="str">
        <f>IFERROR(IF('Journal Template'!D566="","",IF(IFERROR(VLOOKUP('Journal Template'!D566,Checks!S:U,3,0),0)="A","Entry with System fund Dept","")),"")</f>
        <v/>
      </c>
      <c r="X154" t="s">
        <v>1604</v>
      </c>
      <c r="Y154" t="s">
        <v>389</v>
      </c>
      <c r="Z154" t="s">
        <v>1605</v>
      </c>
      <c r="AA154" t="s">
        <v>407</v>
      </c>
      <c r="AB154" t="s">
        <v>125</v>
      </c>
      <c r="AC154" s="150" t="str">
        <f>IFERROR(IF(JRF!C167="","",IF(AND(VLOOKUP(JRF!C167,X:AA,4,0)=JRF!B167,VLOOKUP(JRF!C167,X:Y,2,0)="A"),"","Inactive Dept Combo Error")),"Inactive Dept Combo Error")</f>
        <v/>
      </c>
      <c r="AD154" t="str">
        <f>IFERROR(IF('Journal Template'!D566="","",IF(AND(VLOOKUP('Journal Template'!D566,X:AA,4,0)='Journal Template'!A566,VLOOKUP('Journal Template'!D566,X:Y,2,0)="A"),"","Inactive Dept Combo Error")),"")</f>
        <v/>
      </c>
      <c r="AK154" s="150" t="str">
        <f>IF(JRF!B167="","",IF(JRF!B167=IFERROR(VLOOKUP(JRF!B167,Checks!AI:AI,1,0),0),"Entry in Branch/Satellite BU's",""))</f>
        <v/>
      </c>
      <c r="AL154" t="str">
        <f>IFERROR(IF('Journal Template'!A566="","",IF('Journal Template'!A566=IFERROR(VLOOKUP('Journal Template'!A566,Checks!AI:AI,1,0),0),"Entry in Branch/Satellite BU's","")),"")</f>
        <v/>
      </c>
      <c r="AN154" t="str">
        <f>IFERROR(INDEX(Entities!A:A,MATCH(JRF!$Q167,Entities!C:C,0)),"")&amp;IFERROR(INDEX(Entities!A:A,MATCH(JRF!$Q167,Entities!D:D,0)),"")&amp;IFERROR(INDEX(Entities!A:A,MATCH(JRF!$Q167,Entities!E:E,0)),"")&amp;IFERROR(INDEX(Entities!A:A,MATCH(JRF!$Q167,Entities!F:F,0)),"")&amp;IFERROR(INDEX(Entities!A:A,MATCH(JRF!$Q167,Entities!G:G,0)),"")&amp;IFERROR(INDEX(Entities!A:A,MATCH(JRF!$Q167,Entities!H:H,0)),"")&amp;IFERROR(INDEX(Entities!A:A,MATCH(JRF!$Q167,Entities!I:I,0)),"")&amp;IFERROR(INDEX(Entities!A:A,MATCH(JRF!$Q167,Entities!J:J,0)),"")&amp;IFERROR(INDEX(Entities!A:A,MATCH(JRF!$Q167,Entities!K:K,0)),"")&amp;IFERROR(INDEX(Entities!A:A,MATCH(JRF!$Q167,Entities!L:L,0)),"")&amp;IFERROR(INDEX(Entities!A:A,MATCH(JRF!$Q167,Entities!M:M,0)),"")&amp;IFERROR(INDEX(Entities!A:A,MATCH(JRF!$Q167,Entities!N:N,0)),"")&amp;IFERROR(INDEX(Entities!A:A,MATCH(JRF!$Q167,Entities!O:O,0)),"")&amp;IFERROR(INDEX(Entities!A:A,MATCH(JRF!$Q167,Entities!P:P,0)),"")&amp;IFERROR(INDEX(Entities!A:A,MATCH(JRF!$Q167,Entities!Q:Q,0)),"")&amp;IFERROR(INDEX(Entities!A:A,MATCH(JRF!$Q167,Entities!R:R,0)),"")&amp;IFERROR(INDEX(Entities!A:A,MATCH(JRF!$Q167,Entities!S:S,0)),"")&amp;IFERROR(INDEX(Entities!A:A,MATCH(JRF!$Q167,Entities!T:T,0)),"")&amp;IFERROR(INDEX(Entities!A:A,MATCH(JRF!$Q167,Entities!U:U,0)),"")&amp;IFERROR(INDEX(Entities!A:A,MATCH(JRF!$Q167,Entities!V:V,0)),"")&amp;IFERROR(INDEX(Entities!A:A,MATCH(JRF!$Q167,Entities!W:W,0)),"")&amp;IFERROR(INDEX(Entities!A:A,MATCH(JRF!$Q167,Entities!X:X,0)),"")&amp;IFERROR(INDEX(Entities!A:A,MATCH(JRF!$Q167,Entities!Y:Y,0)),"")&amp;IFERROR(INDEX(Entities!A:A,MATCH(JRF!$Q167,Entities!Z:Z,0)),"")&amp;IFERROR(INDEX(Entities!A:A,MATCH(JRF!$Q167,Entities!AA:AA,0)),"")&amp;IFERROR(INDEX(Entities!A:A,MATCH(JRF!$Q167,Entities!AB:AB,0)),"")&amp;IFERROR(INDEX(Entities!A:A,MATCH(JRF!$Q167,Entities!AC:AC,0)),"")&amp;IFERROR(INDEX(Entities!A:A,MATCH(JRF!$Q167,Entities!AD:AD,0)),"")</f>
        <v/>
      </c>
      <c r="AO154" s="171" t="str">
        <f>IFERROR(INDEX(Entities!A:A,MATCH(JRF!$B167,Entities!C:C,0)),"")&amp;IFERROR(INDEX(Entities!A:A,MATCH(JRF!$B167,Entities!D:D,0)),"")&amp;IFERROR(INDEX(Entities!A:A,MATCH(JRF!$B167,Entities!E:E,0)),"")&amp;IFERROR(INDEX(Entities!A:A,MATCH(JRF!$B167,Entities!F:F,0)),"")&amp;IFERROR(INDEX(Entities!A:A,MATCH(JRF!$B167,Entities!G:G,0)),"")&amp;IFERROR(INDEX(Entities!A:A,MATCH(JRF!$B167,Entities!H:H,0)),"")&amp;IFERROR(INDEX(Entities!A:A,MATCH(JRF!$B167,Entities!I:I,0)),"")&amp;IFERROR(INDEX(Entities!A:A,MATCH(JRF!$B167,Entities!J:J,0)),"")&amp;IFERROR(INDEX(Entities!A:A,MATCH(JRF!$B167,Entities!K:K,0)),"")&amp;IFERROR(INDEX(Entities!A:A,MATCH(JRF!$B167,Entities!L:L,0)),"")&amp;IFERROR(INDEX(Entities!A:A,MATCH(JRF!$B167,Entities!M:M,0)),"")&amp;IFERROR(INDEX(Entities!A:A,MATCH(JRF!$B167,Entities!N:N,0)),"")&amp;IFERROR(INDEX(Entities!A:A,MATCH(JRF!$B167,Entities!O:O,0)),"")&amp;IFERROR(INDEX(Entities!A:A,MATCH(JRF!$B167,Entities!P:P,0)),"")&amp;IFERROR(INDEX(Entities!A:A,MATCH(JRF!$B167,Entities!Q:Q,0)),"")&amp;IFERROR(INDEX(Entities!A:A,MATCH(JRF!$B167,Entities!R:R,0)),"")&amp;IFERROR(INDEX(Entities!A:A,MATCH(JRF!$B167,Entities!S:S,0)),"")&amp;IFERROR(INDEX(Entities!A:A,MATCH(JRF!$B167,Entities!T:T,0)),"")&amp;IFERROR(INDEX(Entities!A:A,MATCH(JRF!$B167,Entities!U:U,0)),"")&amp;IFERROR(INDEX(Entities!A:A,MATCH(JRF!$B167,Entities!V:V,0)),"")&amp;IFERROR(INDEX(Entities!A:A,MATCH(JRF!$B167,Entities!W:W,0)),"")&amp;IFERROR(INDEX(Entities!A:A,MATCH(JRF!$B167,Entities!X:X,0)),"")&amp;IFERROR(INDEX(Entities!A:A,MATCH(JRF!$B167,Entities!Y:Y,0)),"")&amp;IFERROR(INDEX(Entities!A:A,MATCH(JRF!$B167,Entities!Z:Z,0)),"")&amp;IFERROR(INDEX(Entities!A:A,MATCH(JRF!$B167,Entities!AA:AA,0)),"")&amp;IFERROR(INDEX(Entities!A:A,MATCH(JRF!$B167,Entities!AB:AB,0)),"")&amp;IFERROR(INDEX(Entities!A:A,MATCH(JRF!$B167,Entities!AC:AC,0)),"")&amp;IFERROR(INDEX(Entities!A:A,MATCH(JRF!$B167,Entities!AD:AD,0)),"")</f>
        <v/>
      </c>
      <c r="AP154" s="171" t="str">
        <f>IF(JRF!B167=JRF!Q167,"",JRF!Q167&amp;JRF!B167)</f>
        <v/>
      </c>
      <c r="AQ154" s="171" t="str">
        <f>IF(OR(JRF!B167="",JRF!Q167="",Checks!AN154="",Checks!AO154=""),"",IF(OR(JRF!B167=JRF!Q167,Checks!AN154=Checks!AO154),"Legal Entity/BU is same",IF(AN154&amp;AO154=IFERROR(VLOOKUP(AN154&amp;AO154,'Intercompany Master'!X:X,1,0),0),"Intercompany Agreement Exist","Intercompany Agreement Required")))</f>
        <v/>
      </c>
      <c r="AR154" t="str" cm="1">
        <f t="array" ref="AR154">IF("Intercompany Agreement Exist"=VLOOKUP(JRF!Q167&amp;JRF!B167,Checks!AP:AQ,2,0),VLOOKUP(Checks!AN154&amp;Checks!AO154,'Intercompany Master'!X:AN,{2,3,4,5,6,7,8,9,10,11,12,13,14,15,16,17},0),"")</f>
        <v/>
      </c>
      <c r="AS154" s="170"/>
      <c r="AU154" s="170"/>
      <c r="CI154" t="str">
        <f>IF(JRF!F167&gt;0,"",IF(JRF!B167="","",IF(LEFT(JRF!B167,1)=IFERROR(VLOOKUP(LEFT(JRF!B167,1),$CF$2:$CF$5,1,0),0),"Product Code Required",IF(JRF!C167="","",IF(JRF!C167=IFERROR(VLOOKUP(JRF!C167,$CH:$CH,1,0),0),"Product Code Required","NA")))))</f>
        <v/>
      </c>
      <c r="CJ154" t="str">
        <f>IF(JRF!AV167&gt;0,"",IF(JRF!Q167="","",IF(LEFT(JRF!Q167,1)=IFERROR(VLOOKUP(LEFT(JRF!Q167,1),$CF$2:$CF$5,1,0),0),"Product Code Required",IF(JRF!V167="","",IF(JRF!V167=IFERROR(VLOOKUP(JRF!V167,$CH:$CH,1,0),0),"Product Code Required","NA")))))</f>
        <v/>
      </c>
      <c r="CK154" t="str">
        <f>IFERROR(IF(LEN('Journal Template'!F165)&gt;0,"",IF('Journal Template'!A165="","",IF(LEFT('Journal Template'!A165,1)=IFERROR(VLOOKUP(LEFT('Journal Template'!A165,1),Checks!$CF$2:$CF$5,1,0),0),"Product Code Required",IF('Journal Template'!D165="","",IF('Journal Template'!D165=IFERROR(VLOOKUP('Journal Template'!D165,Checks!$CH:$CH,1,0),0),"Product Code Required","NA"))))),"")</f>
        <v/>
      </c>
    </row>
    <row r="155" spans="14:89">
      <c r="N155" t="s">
        <v>1606</v>
      </c>
      <c r="O155" t="s">
        <v>1607</v>
      </c>
      <c r="P155" t="s">
        <v>386</v>
      </c>
      <c r="Q155" s="150" t="str">
        <f>IF(JRF!D168="","",IF(IFERROR(VLOOKUP(JRF!D168,Checks!N:P,3,0),0)="A","","Inactive account in Use"))</f>
        <v/>
      </c>
      <c r="R155" t="str">
        <f>IFERROR(IF('Journal Template'!C567="","",IF(IFERROR(VLOOKUP('Journal Template'!C567,Checks!N:P,3,0),0)="A","","Inactive account in Use")),"")</f>
        <v/>
      </c>
      <c r="S155" t="s">
        <v>1608</v>
      </c>
      <c r="T155" t="s">
        <v>386</v>
      </c>
      <c r="U155" t="s">
        <v>393</v>
      </c>
      <c r="V155" s="150" t="str">
        <f>IF(JRF!C168="","",IF(IFERROR(VLOOKUP(JRF!C168,Checks!S:U,3,0),0)="A","Entry with System fund Dept",""))</f>
        <v/>
      </c>
      <c r="W155" t="str">
        <f>IFERROR(IF('Journal Template'!D567="","",IF(IFERROR(VLOOKUP('Journal Template'!D567,Checks!S:U,3,0),0)="A","Entry with System fund Dept","")),"")</f>
        <v/>
      </c>
      <c r="X155" t="s">
        <v>1604</v>
      </c>
      <c r="Y155" t="s">
        <v>389</v>
      </c>
      <c r="Z155" t="s">
        <v>1609</v>
      </c>
      <c r="AA155" t="s">
        <v>391</v>
      </c>
      <c r="AB155" t="s">
        <v>125</v>
      </c>
      <c r="AC155" s="150" t="str">
        <f>IFERROR(IF(JRF!C168="","",IF(AND(VLOOKUP(JRF!C168,X:AA,4,0)=JRF!B168,VLOOKUP(JRF!C168,X:Y,2,0)="A"),"","Inactive Dept Combo Error")),"Inactive Dept Combo Error")</f>
        <v/>
      </c>
      <c r="AD155" t="str">
        <f>IFERROR(IF('Journal Template'!D567="","",IF(AND(VLOOKUP('Journal Template'!D567,X:AA,4,0)='Journal Template'!A567,VLOOKUP('Journal Template'!D567,X:Y,2,0)="A"),"","Inactive Dept Combo Error")),"")</f>
        <v/>
      </c>
      <c r="AK155" s="150" t="str">
        <f>IF(JRF!B168="","",IF(JRF!B168=IFERROR(VLOOKUP(JRF!B168,Checks!AI:AI,1,0),0),"Entry in Branch/Satellite BU's",""))</f>
        <v/>
      </c>
      <c r="AL155" t="str">
        <f>IFERROR(IF('Journal Template'!A567="","",IF('Journal Template'!A567=IFERROR(VLOOKUP('Journal Template'!A567,Checks!AI:AI,1,0),0),"Entry in Branch/Satellite BU's","")),"")</f>
        <v/>
      </c>
      <c r="AN155" t="str">
        <f>IFERROR(INDEX(Entities!A:A,MATCH(JRF!$Q168,Entities!C:C,0)),"")&amp;IFERROR(INDEX(Entities!A:A,MATCH(JRF!$Q168,Entities!D:D,0)),"")&amp;IFERROR(INDEX(Entities!A:A,MATCH(JRF!$Q168,Entities!E:E,0)),"")&amp;IFERROR(INDEX(Entities!A:A,MATCH(JRF!$Q168,Entities!F:F,0)),"")&amp;IFERROR(INDEX(Entities!A:A,MATCH(JRF!$Q168,Entities!G:G,0)),"")&amp;IFERROR(INDEX(Entities!A:A,MATCH(JRF!$Q168,Entities!H:H,0)),"")&amp;IFERROR(INDEX(Entities!A:A,MATCH(JRF!$Q168,Entities!I:I,0)),"")&amp;IFERROR(INDEX(Entities!A:A,MATCH(JRF!$Q168,Entities!J:J,0)),"")&amp;IFERROR(INDEX(Entities!A:A,MATCH(JRF!$Q168,Entities!K:K,0)),"")&amp;IFERROR(INDEX(Entities!A:A,MATCH(JRF!$Q168,Entities!L:L,0)),"")&amp;IFERROR(INDEX(Entities!A:A,MATCH(JRF!$Q168,Entities!M:M,0)),"")&amp;IFERROR(INDEX(Entities!A:A,MATCH(JRF!$Q168,Entities!N:N,0)),"")&amp;IFERROR(INDEX(Entities!A:A,MATCH(JRF!$Q168,Entities!O:O,0)),"")&amp;IFERROR(INDEX(Entities!A:A,MATCH(JRF!$Q168,Entities!P:P,0)),"")&amp;IFERROR(INDEX(Entities!A:A,MATCH(JRF!$Q168,Entities!Q:Q,0)),"")&amp;IFERROR(INDEX(Entities!A:A,MATCH(JRF!$Q168,Entities!R:R,0)),"")&amp;IFERROR(INDEX(Entities!A:A,MATCH(JRF!$Q168,Entities!S:S,0)),"")&amp;IFERROR(INDEX(Entities!A:A,MATCH(JRF!$Q168,Entities!T:T,0)),"")&amp;IFERROR(INDEX(Entities!A:A,MATCH(JRF!$Q168,Entities!U:U,0)),"")&amp;IFERROR(INDEX(Entities!A:A,MATCH(JRF!$Q168,Entities!V:V,0)),"")&amp;IFERROR(INDEX(Entities!A:A,MATCH(JRF!$Q168,Entities!W:W,0)),"")&amp;IFERROR(INDEX(Entities!A:A,MATCH(JRF!$Q168,Entities!X:X,0)),"")&amp;IFERROR(INDEX(Entities!A:A,MATCH(JRF!$Q168,Entities!Y:Y,0)),"")&amp;IFERROR(INDEX(Entities!A:A,MATCH(JRF!$Q168,Entities!Z:Z,0)),"")&amp;IFERROR(INDEX(Entities!A:A,MATCH(JRF!$Q168,Entities!AA:AA,0)),"")&amp;IFERROR(INDEX(Entities!A:A,MATCH(JRF!$Q168,Entities!AB:AB,0)),"")&amp;IFERROR(INDEX(Entities!A:A,MATCH(JRF!$Q168,Entities!AC:AC,0)),"")&amp;IFERROR(INDEX(Entities!A:A,MATCH(JRF!$Q168,Entities!AD:AD,0)),"")</f>
        <v/>
      </c>
      <c r="AO155" s="171" t="str">
        <f>IFERROR(INDEX(Entities!A:A,MATCH(JRF!$B168,Entities!C:C,0)),"")&amp;IFERROR(INDEX(Entities!A:A,MATCH(JRF!$B168,Entities!D:D,0)),"")&amp;IFERROR(INDEX(Entities!A:A,MATCH(JRF!$B168,Entities!E:E,0)),"")&amp;IFERROR(INDEX(Entities!A:A,MATCH(JRF!$B168,Entities!F:F,0)),"")&amp;IFERROR(INDEX(Entities!A:A,MATCH(JRF!$B168,Entities!G:G,0)),"")&amp;IFERROR(INDEX(Entities!A:A,MATCH(JRF!$B168,Entities!H:H,0)),"")&amp;IFERROR(INDEX(Entities!A:A,MATCH(JRF!$B168,Entities!I:I,0)),"")&amp;IFERROR(INDEX(Entities!A:A,MATCH(JRF!$B168,Entities!J:J,0)),"")&amp;IFERROR(INDEX(Entities!A:A,MATCH(JRF!$B168,Entities!K:K,0)),"")&amp;IFERROR(INDEX(Entities!A:A,MATCH(JRF!$B168,Entities!L:L,0)),"")&amp;IFERROR(INDEX(Entities!A:A,MATCH(JRF!$B168,Entities!M:M,0)),"")&amp;IFERROR(INDEX(Entities!A:A,MATCH(JRF!$B168,Entities!N:N,0)),"")&amp;IFERROR(INDEX(Entities!A:A,MATCH(JRF!$B168,Entities!O:O,0)),"")&amp;IFERROR(INDEX(Entities!A:A,MATCH(JRF!$B168,Entities!P:P,0)),"")&amp;IFERROR(INDEX(Entities!A:A,MATCH(JRF!$B168,Entities!Q:Q,0)),"")&amp;IFERROR(INDEX(Entities!A:A,MATCH(JRF!$B168,Entities!R:R,0)),"")&amp;IFERROR(INDEX(Entities!A:A,MATCH(JRF!$B168,Entities!S:S,0)),"")&amp;IFERROR(INDEX(Entities!A:A,MATCH(JRF!$B168,Entities!T:T,0)),"")&amp;IFERROR(INDEX(Entities!A:A,MATCH(JRF!$B168,Entities!U:U,0)),"")&amp;IFERROR(INDEX(Entities!A:A,MATCH(JRF!$B168,Entities!V:V,0)),"")&amp;IFERROR(INDEX(Entities!A:A,MATCH(JRF!$B168,Entities!W:W,0)),"")&amp;IFERROR(INDEX(Entities!A:A,MATCH(JRF!$B168,Entities!X:X,0)),"")&amp;IFERROR(INDEX(Entities!A:A,MATCH(JRF!$B168,Entities!Y:Y,0)),"")&amp;IFERROR(INDEX(Entities!A:A,MATCH(JRF!$B168,Entities!Z:Z,0)),"")&amp;IFERROR(INDEX(Entities!A:A,MATCH(JRF!$B168,Entities!AA:AA,0)),"")&amp;IFERROR(INDEX(Entities!A:A,MATCH(JRF!$B168,Entities!AB:AB,0)),"")&amp;IFERROR(INDEX(Entities!A:A,MATCH(JRF!$B168,Entities!AC:AC,0)),"")&amp;IFERROR(INDEX(Entities!A:A,MATCH(JRF!$B168,Entities!AD:AD,0)),"")</f>
        <v/>
      </c>
      <c r="AP155" s="171" t="str">
        <f>IF(JRF!B168=JRF!Q168,"",JRF!Q168&amp;JRF!B168)</f>
        <v/>
      </c>
      <c r="AQ155" s="171" t="str">
        <f>IF(OR(JRF!B168="",JRF!Q168="",Checks!AN155="",Checks!AO155=""),"",IF(OR(JRF!B168=JRF!Q168,Checks!AN155=Checks!AO155),"Legal Entity/BU is same",IF(AN155&amp;AO155=IFERROR(VLOOKUP(AN155&amp;AO155,'Intercompany Master'!X:X,1,0),0),"Intercompany Agreement Exist","Intercompany Agreement Required")))</f>
        <v/>
      </c>
      <c r="AR155" t="str" cm="1">
        <f t="array" ref="AR155">IF("Intercompany Agreement Exist"=VLOOKUP(JRF!Q168&amp;JRF!B168,Checks!AP:AQ,2,0),VLOOKUP(Checks!AN155&amp;Checks!AO155,'Intercompany Master'!X:AN,{2,3,4,5,6,7,8,9,10,11,12,13,14,15,16,17},0),"")</f>
        <v/>
      </c>
      <c r="AS155" s="170"/>
      <c r="AU155" s="170"/>
      <c r="CI155" t="str">
        <f>IF(JRF!F168&gt;0,"",IF(JRF!B168="","",IF(LEFT(JRF!B168,1)=IFERROR(VLOOKUP(LEFT(JRF!B168,1),$CF$2:$CF$5,1,0),0),"Product Code Required",IF(JRF!C168="","",IF(JRF!C168=IFERROR(VLOOKUP(JRF!C168,$CH:$CH,1,0),0),"Product Code Required","NA")))))</f>
        <v/>
      </c>
      <c r="CJ155" t="str">
        <f>IF(JRF!AV168&gt;0,"",IF(JRF!Q168="","",IF(LEFT(JRF!Q168,1)=IFERROR(VLOOKUP(LEFT(JRF!Q168,1),$CF$2:$CF$5,1,0),0),"Product Code Required",IF(JRF!V168="","",IF(JRF!V168=IFERROR(VLOOKUP(JRF!V168,$CH:$CH,1,0),0),"Product Code Required","NA")))))</f>
        <v/>
      </c>
      <c r="CK155" t="str">
        <f>IFERROR(IF(LEN('Journal Template'!F166)&gt;0,"",IF('Journal Template'!A166="","",IF(LEFT('Journal Template'!A166,1)=IFERROR(VLOOKUP(LEFT('Journal Template'!A166,1),Checks!$CF$2:$CF$5,1,0),0),"Product Code Required",IF('Journal Template'!D166="","",IF('Journal Template'!D166=IFERROR(VLOOKUP('Journal Template'!D166,Checks!$CH:$CH,1,0),0),"Product Code Required","NA"))))),"")</f>
        <v/>
      </c>
    </row>
    <row r="156" spans="14:89">
      <c r="N156" t="s">
        <v>1610</v>
      </c>
      <c r="O156" t="s">
        <v>983</v>
      </c>
      <c r="P156" t="s">
        <v>386</v>
      </c>
      <c r="Q156" s="150" t="str">
        <f>IF(JRF!D169="","",IF(IFERROR(VLOOKUP(JRF!D169,Checks!N:P,3,0),0)="A","","Inactive account in Use"))</f>
        <v/>
      </c>
      <c r="R156" t="str">
        <f>IFERROR(IF('Journal Template'!C568="","",IF(IFERROR(VLOOKUP('Journal Template'!C568,Checks!N:P,3,0),0)="A","","Inactive account in Use")),"")</f>
        <v/>
      </c>
      <c r="S156" t="s">
        <v>1611</v>
      </c>
      <c r="T156" t="s">
        <v>386</v>
      </c>
      <c r="U156" t="s">
        <v>393</v>
      </c>
      <c r="V156" s="150" t="str">
        <f>IF(JRF!C169="","",IF(IFERROR(VLOOKUP(JRF!C169,Checks!S:U,3,0),0)="A","Entry with System fund Dept",""))</f>
        <v/>
      </c>
      <c r="W156" t="str">
        <f>IFERROR(IF('Journal Template'!D568="","",IF(IFERROR(VLOOKUP('Journal Template'!D568,Checks!S:U,3,0),0)="A","Entry with System fund Dept","")),"")</f>
        <v/>
      </c>
      <c r="X156" t="s">
        <v>1604</v>
      </c>
      <c r="Y156" t="s">
        <v>389</v>
      </c>
      <c r="Z156" t="s">
        <v>1609</v>
      </c>
      <c r="AA156" t="s">
        <v>1612</v>
      </c>
      <c r="AB156" t="s">
        <v>125</v>
      </c>
      <c r="AC156" s="150" t="str">
        <f>IFERROR(IF(JRF!C169="","",IF(AND(VLOOKUP(JRF!C169,X:AA,4,0)=JRF!B169,VLOOKUP(JRF!C169,X:Y,2,0)="A"),"","Inactive Dept Combo Error")),"Inactive Dept Combo Error")</f>
        <v/>
      </c>
      <c r="AD156" t="str">
        <f>IFERROR(IF('Journal Template'!D568="","",IF(AND(VLOOKUP('Journal Template'!D568,X:AA,4,0)='Journal Template'!A568,VLOOKUP('Journal Template'!D568,X:Y,2,0)="A"),"","Inactive Dept Combo Error")),"")</f>
        <v/>
      </c>
      <c r="AK156" s="150" t="str">
        <f>IF(JRF!B169="","",IF(JRF!B169=IFERROR(VLOOKUP(JRF!B169,Checks!AI:AI,1,0),0),"Entry in Branch/Satellite BU's",""))</f>
        <v/>
      </c>
      <c r="AL156" t="str">
        <f>IFERROR(IF('Journal Template'!A568="","",IF('Journal Template'!A568=IFERROR(VLOOKUP('Journal Template'!A568,Checks!AI:AI,1,0),0),"Entry in Branch/Satellite BU's","")),"")</f>
        <v/>
      </c>
      <c r="AN156" t="str">
        <f>IFERROR(INDEX(Entities!A:A,MATCH(JRF!$Q169,Entities!C:C,0)),"")&amp;IFERROR(INDEX(Entities!A:A,MATCH(JRF!$Q169,Entities!D:D,0)),"")&amp;IFERROR(INDEX(Entities!A:A,MATCH(JRF!$Q169,Entities!E:E,0)),"")&amp;IFERROR(INDEX(Entities!A:A,MATCH(JRF!$Q169,Entities!F:F,0)),"")&amp;IFERROR(INDEX(Entities!A:A,MATCH(JRF!$Q169,Entities!G:G,0)),"")&amp;IFERROR(INDEX(Entities!A:A,MATCH(JRF!$Q169,Entities!H:H,0)),"")&amp;IFERROR(INDEX(Entities!A:A,MATCH(JRF!$Q169,Entities!I:I,0)),"")&amp;IFERROR(INDEX(Entities!A:A,MATCH(JRF!$Q169,Entities!J:J,0)),"")&amp;IFERROR(INDEX(Entities!A:A,MATCH(JRF!$Q169,Entities!K:K,0)),"")&amp;IFERROR(INDEX(Entities!A:A,MATCH(JRF!$Q169,Entities!L:L,0)),"")&amp;IFERROR(INDEX(Entities!A:A,MATCH(JRF!$Q169,Entities!M:M,0)),"")&amp;IFERROR(INDEX(Entities!A:A,MATCH(JRF!$Q169,Entities!N:N,0)),"")&amp;IFERROR(INDEX(Entities!A:A,MATCH(JRF!$Q169,Entities!O:O,0)),"")&amp;IFERROR(INDEX(Entities!A:A,MATCH(JRF!$Q169,Entities!P:P,0)),"")&amp;IFERROR(INDEX(Entities!A:A,MATCH(JRF!$Q169,Entities!Q:Q,0)),"")&amp;IFERROR(INDEX(Entities!A:A,MATCH(JRF!$Q169,Entities!R:R,0)),"")&amp;IFERROR(INDEX(Entities!A:A,MATCH(JRF!$Q169,Entities!S:S,0)),"")&amp;IFERROR(INDEX(Entities!A:A,MATCH(JRF!$Q169,Entities!T:T,0)),"")&amp;IFERROR(INDEX(Entities!A:A,MATCH(JRF!$Q169,Entities!U:U,0)),"")&amp;IFERROR(INDEX(Entities!A:A,MATCH(JRF!$Q169,Entities!V:V,0)),"")&amp;IFERROR(INDEX(Entities!A:A,MATCH(JRF!$Q169,Entities!W:W,0)),"")&amp;IFERROR(INDEX(Entities!A:A,MATCH(JRF!$Q169,Entities!X:X,0)),"")&amp;IFERROR(INDEX(Entities!A:A,MATCH(JRF!$Q169,Entities!Y:Y,0)),"")&amp;IFERROR(INDEX(Entities!A:A,MATCH(JRF!$Q169,Entities!Z:Z,0)),"")&amp;IFERROR(INDEX(Entities!A:A,MATCH(JRF!$Q169,Entities!AA:AA,0)),"")&amp;IFERROR(INDEX(Entities!A:A,MATCH(JRF!$Q169,Entities!AB:AB,0)),"")&amp;IFERROR(INDEX(Entities!A:A,MATCH(JRF!$Q169,Entities!AC:AC,0)),"")&amp;IFERROR(INDEX(Entities!A:A,MATCH(JRF!$Q169,Entities!AD:AD,0)),"")</f>
        <v/>
      </c>
      <c r="AO156" s="171" t="str">
        <f>IFERROR(INDEX(Entities!A:A,MATCH(JRF!$B169,Entities!C:C,0)),"")&amp;IFERROR(INDEX(Entities!A:A,MATCH(JRF!$B169,Entities!D:D,0)),"")&amp;IFERROR(INDEX(Entities!A:A,MATCH(JRF!$B169,Entities!E:E,0)),"")&amp;IFERROR(INDEX(Entities!A:A,MATCH(JRF!$B169,Entities!F:F,0)),"")&amp;IFERROR(INDEX(Entities!A:A,MATCH(JRF!$B169,Entities!G:G,0)),"")&amp;IFERROR(INDEX(Entities!A:A,MATCH(JRF!$B169,Entities!H:H,0)),"")&amp;IFERROR(INDEX(Entities!A:A,MATCH(JRF!$B169,Entities!I:I,0)),"")&amp;IFERROR(INDEX(Entities!A:A,MATCH(JRF!$B169,Entities!J:J,0)),"")&amp;IFERROR(INDEX(Entities!A:A,MATCH(JRF!$B169,Entities!K:K,0)),"")&amp;IFERROR(INDEX(Entities!A:A,MATCH(JRF!$B169,Entities!L:L,0)),"")&amp;IFERROR(INDEX(Entities!A:A,MATCH(JRF!$B169,Entities!M:M,0)),"")&amp;IFERROR(INDEX(Entities!A:A,MATCH(JRF!$B169,Entities!N:N,0)),"")&amp;IFERROR(INDEX(Entities!A:A,MATCH(JRF!$B169,Entities!O:O,0)),"")&amp;IFERROR(INDEX(Entities!A:A,MATCH(JRF!$B169,Entities!P:P,0)),"")&amp;IFERROR(INDEX(Entities!A:A,MATCH(JRF!$B169,Entities!Q:Q,0)),"")&amp;IFERROR(INDEX(Entities!A:A,MATCH(JRF!$B169,Entities!R:R,0)),"")&amp;IFERROR(INDEX(Entities!A:A,MATCH(JRF!$B169,Entities!S:S,0)),"")&amp;IFERROR(INDEX(Entities!A:A,MATCH(JRF!$B169,Entities!T:T,0)),"")&amp;IFERROR(INDEX(Entities!A:A,MATCH(JRF!$B169,Entities!U:U,0)),"")&amp;IFERROR(INDEX(Entities!A:A,MATCH(JRF!$B169,Entities!V:V,0)),"")&amp;IFERROR(INDEX(Entities!A:A,MATCH(JRF!$B169,Entities!W:W,0)),"")&amp;IFERROR(INDEX(Entities!A:A,MATCH(JRF!$B169,Entities!X:X,0)),"")&amp;IFERROR(INDEX(Entities!A:A,MATCH(JRF!$B169,Entities!Y:Y,0)),"")&amp;IFERROR(INDEX(Entities!A:A,MATCH(JRF!$B169,Entities!Z:Z,0)),"")&amp;IFERROR(INDEX(Entities!A:A,MATCH(JRF!$B169,Entities!AA:AA,0)),"")&amp;IFERROR(INDEX(Entities!A:A,MATCH(JRF!$B169,Entities!AB:AB,0)),"")&amp;IFERROR(INDEX(Entities!A:A,MATCH(JRF!$B169,Entities!AC:AC,0)),"")&amp;IFERROR(INDEX(Entities!A:A,MATCH(JRF!$B169,Entities!AD:AD,0)),"")</f>
        <v/>
      </c>
      <c r="AP156" s="171" t="str">
        <f>IF(JRF!B169=JRF!Q169,"",JRF!Q169&amp;JRF!B169)</f>
        <v/>
      </c>
      <c r="AQ156" s="171" t="str">
        <f>IF(OR(JRF!B169="",JRF!Q169="",Checks!AN156="",Checks!AO156=""),"",IF(OR(JRF!B169=JRF!Q169,Checks!AN156=Checks!AO156),"Legal Entity/BU is same",IF(AN156&amp;AO156=IFERROR(VLOOKUP(AN156&amp;AO156,'Intercompany Master'!X:X,1,0),0),"Intercompany Agreement Exist","Intercompany Agreement Required")))</f>
        <v/>
      </c>
      <c r="AR156" t="str" cm="1">
        <f t="array" ref="AR156">IF("Intercompany Agreement Exist"=VLOOKUP(JRF!Q169&amp;JRF!B169,Checks!AP:AQ,2,0),VLOOKUP(Checks!AN156&amp;Checks!AO156,'Intercompany Master'!X:AN,{2,3,4,5,6,7,8,9,10,11,12,13,14,15,16,17},0),"")</f>
        <v/>
      </c>
      <c r="AS156" s="170"/>
      <c r="AU156" s="170"/>
      <c r="CI156" t="str">
        <f>IF(JRF!F169&gt;0,"",IF(JRF!B169="","",IF(LEFT(JRF!B169,1)=IFERROR(VLOOKUP(LEFT(JRF!B169,1),$CF$2:$CF$5,1,0),0),"Product Code Required",IF(JRF!C169="","",IF(JRF!C169=IFERROR(VLOOKUP(JRF!C169,$CH:$CH,1,0),0),"Product Code Required","NA")))))</f>
        <v/>
      </c>
      <c r="CJ156" t="str">
        <f>IF(JRF!AV169&gt;0,"",IF(JRF!Q169="","",IF(LEFT(JRF!Q169,1)=IFERROR(VLOOKUP(LEFT(JRF!Q169,1),$CF$2:$CF$5,1,0),0),"Product Code Required",IF(JRF!V169="","",IF(JRF!V169=IFERROR(VLOOKUP(JRF!V169,$CH:$CH,1,0),0),"Product Code Required","NA")))))</f>
        <v/>
      </c>
      <c r="CK156" t="str">
        <f>IFERROR(IF(LEN('Journal Template'!F167)&gt;0,"",IF('Journal Template'!A167="","",IF(LEFT('Journal Template'!A167,1)=IFERROR(VLOOKUP(LEFT('Journal Template'!A167,1),Checks!$CF$2:$CF$5,1,0),0),"Product Code Required",IF('Journal Template'!D167="","",IF('Journal Template'!D167=IFERROR(VLOOKUP('Journal Template'!D167,Checks!$CH:$CH,1,0),0),"Product Code Required","NA"))))),"")</f>
        <v/>
      </c>
    </row>
    <row r="157" spans="14:89">
      <c r="N157" t="s">
        <v>1613</v>
      </c>
      <c r="O157" t="s">
        <v>983</v>
      </c>
      <c r="P157" t="s">
        <v>386</v>
      </c>
      <c r="Q157" s="150" t="str">
        <f>IF(JRF!D170="","",IF(IFERROR(VLOOKUP(JRF!D170,Checks!N:P,3,0),0)="A","","Inactive account in Use"))</f>
        <v/>
      </c>
      <c r="R157" t="str">
        <f>IFERROR(IF('Journal Template'!C569="","",IF(IFERROR(VLOOKUP('Journal Template'!C569,Checks!N:P,3,0),0)="A","","Inactive account in Use")),"")</f>
        <v/>
      </c>
      <c r="S157" t="s">
        <v>1614</v>
      </c>
      <c r="T157" t="s">
        <v>386</v>
      </c>
      <c r="U157" t="s">
        <v>393</v>
      </c>
      <c r="V157" s="150" t="str">
        <f>IF(JRF!C170="","",IF(IFERROR(VLOOKUP(JRF!C170,Checks!S:U,3,0),0)="A","Entry with System fund Dept",""))</f>
        <v/>
      </c>
      <c r="W157" t="str">
        <f>IFERROR(IF('Journal Template'!D569="","",IF(IFERROR(VLOOKUP('Journal Template'!D569,Checks!S:U,3,0),0)="A","Entry with System fund Dept","")),"")</f>
        <v/>
      </c>
      <c r="X157" t="s">
        <v>1615</v>
      </c>
      <c r="Y157" t="s">
        <v>389</v>
      </c>
      <c r="Z157" t="s">
        <v>1616</v>
      </c>
      <c r="AA157" t="s">
        <v>505</v>
      </c>
      <c r="AB157" t="s">
        <v>125</v>
      </c>
      <c r="AC157" s="150" t="str">
        <f>IFERROR(IF(JRF!C170="","",IF(AND(VLOOKUP(JRF!C170,X:AA,4,0)=JRF!B170,VLOOKUP(JRF!C170,X:Y,2,0)="A"),"","Inactive Dept Combo Error")),"Inactive Dept Combo Error")</f>
        <v/>
      </c>
      <c r="AD157" t="str">
        <f>IFERROR(IF('Journal Template'!D569="","",IF(AND(VLOOKUP('Journal Template'!D569,X:AA,4,0)='Journal Template'!A569,VLOOKUP('Journal Template'!D569,X:Y,2,0)="A"),"","Inactive Dept Combo Error")),"")</f>
        <v/>
      </c>
      <c r="AK157" s="150" t="str">
        <f>IF(JRF!B170="","",IF(JRF!B170=IFERROR(VLOOKUP(JRF!B170,Checks!AI:AI,1,0),0),"Entry in Branch/Satellite BU's",""))</f>
        <v/>
      </c>
      <c r="AL157" t="str">
        <f>IFERROR(IF('Journal Template'!A569="","",IF('Journal Template'!A569=IFERROR(VLOOKUP('Journal Template'!A569,Checks!AI:AI,1,0),0),"Entry in Branch/Satellite BU's","")),"")</f>
        <v/>
      </c>
      <c r="AN157" t="str">
        <f>IFERROR(INDEX(Entities!A:A,MATCH(JRF!$Q170,Entities!C:C,0)),"")&amp;IFERROR(INDEX(Entities!A:A,MATCH(JRF!$Q170,Entities!D:D,0)),"")&amp;IFERROR(INDEX(Entities!A:A,MATCH(JRF!$Q170,Entities!E:E,0)),"")&amp;IFERROR(INDEX(Entities!A:A,MATCH(JRF!$Q170,Entities!F:F,0)),"")&amp;IFERROR(INDEX(Entities!A:A,MATCH(JRF!$Q170,Entities!G:G,0)),"")&amp;IFERROR(INDEX(Entities!A:A,MATCH(JRF!$Q170,Entities!H:H,0)),"")&amp;IFERROR(INDEX(Entities!A:A,MATCH(JRF!$Q170,Entities!I:I,0)),"")&amp;IFERROR(INDEX(Entities!A:A,MATCH(JRF!$Q170,Entities!J:J,0)),"")&amp;IFERROR(INDEX(Entities!A:A,MATCH(JRF!$Q170,Entities!K:K,0)),"")&amp;IFERROR(INDEX(Entities!A:A,MATCH(JRF!$Q170,Entities!L:L,0)),"")&amp;IFERROR(INDEX(Entities!A:A,MATCH(JRF!$Q170,Entities!M:M,0)),"")&amp;IFERROR(INDEX(Entities!A:A,MATCH(JRF!$Q170,Entities!N:N,0)),"")&amp;IFERROR(INDEX(Entities!A:A,MATCH(JRF!$Q170,Entities!O:O,0)),"")&amp;IFERROR(INDEX(Entities!A:A,MATCH(JRF!$Q170,Entities!P:P,0)),"")&amp;IFERROR(INDEX(Entities!A:A,MATCH(JRF!$Q170,Entities!Q:Q,0)),"")&amp;IFERROR(INDEX(Entities!A:A,MATCH(JRF!$Q170,Entities!R:R,0)),"")&amp;IFERROR(INDEX(Entities!A:A,MATCH(JRF!$Q170,Entities!S:S,0)),"")&amp;IFERROR(INDEX(Entities!A:A,MATCH(JRF!$Q170,Entities!T:T,0)),"")&amp;IFERROR(INDEX(Entities!A:A,MATCH(JRF!$Q170,Entities!U:U,0)),"")&amp;IFERROR(INDEX(Entities!A:A,MATCH(JRF!$Q170,Entities!V:V,0)),"")&amp;IFERROR(INDEX(Entities!A:A,MATCH(JRF!$Q170,Entities!W:W,0)),"")&amp;IFERROR(INDEX(Entities!A:A,MATCH(JRF!$Q170,Entities!X:X,0)),"")&amp;IFERROR(INDEX(Entities!A:A,MATCH(JRF!$Q170,Entities!Y:Y,0)),"")&amp;IFERROR(INDEX(Entities!A:A,MATCH(JRF!$Q170,Entities!Z:Z,0)),"")&amp;IFERROR(INDEX(Entities!A:A,MATCH(JRF!$Q170,Entities!AA:AA,0)),"")&amp;IFERROR(INDEX(Entities!A:A,MATCH(JRF!$Q170,Entities!AB:AB,0)),"")&amp;IFERROR(INDEX(Entities!A:A,MATCH(JRF!$Q170,Entities!AC:AC,0)),"")&amp;IFERROR(INDEX(Entities!A:A,MATCH(JRF!$Q170,Entities!AD:AD,0)),"")</f>
        <v/>
      </c>
      <c r="AO157" s="171" t="str">
        <f>IFERROR(INDEX(Entities!A:A,MATCH(JRF!$B170,Entities!C:C,0)),"")&amp;IFERROR(INDEX(Entities!A:A,MATCH(JRF!$B170,Entities!D:D,0)),"")&amp;IFERROR(INDEX(Entities!A:A,MATCH(JRF!$B170,Entities!E:E,0)),"")&amp;IFERROR(INDEX(Entities!A:A,MATCH(JRF!$B170,Entities!F:F,0)),"")&amp;IFERROR(INDEX(Entities!A:A,MATCH(JRF!$B170,Entities!G:G,0)),"")&amp;IFERROR(INDEX(Entities!A:A,MATCH(JRF!$B170,Entities!H:H,0)),"")&amp;IFERROR(INDEX(Entities!A:A,MATCH(JRF!$B170,Entities!I:I,0)),"")&amp;IFERROR(INDEX(Entities!A:A,MATCH(JRF!$B170,Entities!J:J,0)),"")&amp;IFERROR(INDEX(Entities!A:A,MATCH(JRF!$B170,Entities!K:K,0)),"")&amp;IFERROR(INDEX(Entities!A:A,MATCH(JRF!$B170,Entities!L:L,0)),"")&amp;IFERROR(INDEX(Entities!A:A,MATCH(JRF!$B170,Entities!M:M,0)),"")&amp;IFERROR(INDEX(Entities!A:A,MATCH(JRF!$B170,Entities!N:N,0)),"")&amp;IFERROR(INDEX(Entities!A:A,MATCH(JRF!$B170,Entities!O:O,0)),"")&amp;IFERROR(INDEX(Entities!A:A,MATCH(JRF!$B170,Entities!P:P,0)),"")&amp;IFERROR(INDEX(Entities!A:A,MATCH(JRF!$B170,Entities!Q:Q,0)),"")&amp;IFERROR(INDEX(Entities!A:A,MATCH(JRF!$B170,Entities!R:R,0)),"")&amp;IFERROR(INDEX(Entities!A:A,MATCH(JRF!$B170,Entities!S:S,0)),"")&amp;IFERROR(INDEX(Entities!A:A,MATCH(JRF!$B170,Entities!T:T,0)),"")&amp;IFERROR(INDEX(Entities!A:A,MATCH(JRF!$B170,Entities!U:U,0)),"")&amp;IFERROR(INDEX(Entities!A:A,MATCH(JRF!$B170,Entities!V:V,0)),"")&amp;IFERROR(INDEX(Entities!A:A,MATCH(JRF!$B170,Entities!W:W,0)),"")&amp;IFERROR(INDEX(Entities!A:A,MATCH(JRF!$B170,Entities!X:X,0)),"")&amp;IFERROR(INDEX(Entities!A:A,MATCH(JRF!$B170,Entities!Y:Y,0)),"")&amp;IFERROR(INDEX(Entities!A:A,MATCH(JRF!$B170,Entities!Z:Z,0)),"")&amp;IFERROR(INDEX(Entities!A:A,MATCH(JRF!$B170,Entities!AA:AA,0)),"")&amp;IFERROR(INDEX(Entities!A:A,MATCH(JRF!$B170,Entities!AB:AB,0)),"")&amp;IFERROR(INDEX(Entities!A:A,MATCH(JRF!$B170,Entities!AC:AC,0)),"")&amp;IFERROR(INDEX(Entities!A:A,MATCH(JRF!$B170,Entities!AD:AD,0)),"")</f>
        <v/>
      </c>
      <c r="AP157" s="171" t="str">
        <f>IF(JRF!B170=JRF!Q170,"",JRF!Q170&amp;JRF!B170)</f>
        <v/>
      </c>
      <c r="AQ157" s="171" t="str">
        <f>IF(OR(JRF!B170="",JRF!Q170="",Checks!AN157="",Checks!AO157=""),"",IF(OR(JRF!B170=JRF!Q170,Checks!AN157=Checks!AO157),"Legal Entity/BU is same",IF(AN157&amp;AO157=IFERROR(VLOOKUP(AN157&amp;AO157,'Intercompany Master'!X:X,1,0),0),"Intercompany Agreement Exist","Intercompany Agreement Required")))</f>
        <v/>
      </c>
      <c r="AR157" t="str" cm="1">
        <f t="array" ref="AR157">IF("Intercompany Agreement Exist"=VLOOKUP(JRF!Q170&amp;JRF!B170,Checks!AP:AQ,2,0),VLOOKUP(Checks!AN157&amp;Checks!AO157,'Intercompany Master'!X:AN,{2,3,4,5,6,7,8,9,10,11,12,13,14,15,16,17},0),"")</f>
        <v/>
      </c>
      <c r="AS157" s="170"/>
      <c r="AU157" s="170"/>
      <c r="CI157" t="str">
        <f>IF(JRF!F170&gt;0,"",IF(JRF!B170="","",IF(LEFT(JRF!B170,1)=IFERROR(VLOOKUP(LEFT(JRF!B170,1),$CF$2:$CF$5,1,0),0),"Product Code Required",IF(JRF!C170="","",IF(JRF!C170=IFERROR(VLOOKUP(JRF!C170,$CH:$CH,1,0),0),"Product Code Required","NA")))))</f>
        <v/>
      </c>
      <c r="CJ157" t="str">
        <f>IF(JRF!AV170&gt;0,"",IF(JRF!Q170="","",IF(LEFT(JRF!Q170,1)=IFERROR(VLOOKUP(LEFT(JRF!Q170,1),$CF$2:$CF$5,1,0),0),"Product Code Required",IF(JRF!V170="","",IF(JRF!V170=IFERROR(VLOOKUP(JRF!V170,$CH:$CH,1,0),0),"Product Code Required","NA")))))</f>
        <v/>
      </c>
      <c r="CK157" t="str">
        <f>IFERROR(IF(LEN('Journal Template'!F168)&gt;0,"",IF('Journal Template'!A168="","",IF(LEFT('Journal Template'!A168,1)=IFERROR(VLOOKUP(LEFT('Journal Template'!A168,1),Checks!$CF$2:$CF$5,1,0),0),"Product Code Required",IF('Journal Template'!D168="","",IF('Journal Template'!D168=IFERROR(VLOOKUP('Journal Template'!D168,Checks!$CH:$CH,1,0),0),"Product Code Required","NA"))))),"")</f>
        <v/>
      </c>
    </row>
    <row r="158" spans="14:89">
      <c r="N158" t="s">
        <v>1617</v>
      </c>
      <c r="O158" t="s">
        <v>1618</v>
      </c>
      <c r="P158" t="s">
        <v>386</v>
      </c>
      <c r="Q158" s="150" t="str">
        <f>IF(JRF!D171="","",IF(IFERROR(VLOOKUP(JRF!D171,Checks!N:P,3,0),0)="A","","Inactive account in Use"))</f>
        <v/>
      </c>
      <c r="R158" t="str">
        <f>IFERROR(IF('Journal Template'!C570="","",IF(IFERROR(VLOOKUP('Journal Template'!C570,Checks!N:P,3,0),0)="A","","Inactive account in Use")),"")</f>
        <v/>
      </c>
      <c r="S158" t="s">
        <v>1619</v>
      </c>
      <c r="T158" t="s">
        <v>386</v>
      </c>
      <c r="U158" t="s">
        <v>393</v>
      </c>
      <c r="V158" s="150" t="str">
        <f>IF(JRF!C171="","",IF(IFERROR(VLOOKUP(JRF!C171,Checks!S:U,3,0),0)="A","Entry with System fund Dept",""))</f>
        <v/>
      </c>
      <c r="W158" t="str">
        <f>IFERROR(IF('Journal Template'!D570="","",IF(IFERROR(VLOOKUP('Journal Template'!D570,Checks!S:U,3,0),0)="A","Entry with System fund Dept","")),"")</f>
        <v/>
      </c>
      <c r="X158" t="s">
        <v>1620</v>
      </c>
      <c r="Y158" t="s">
        <v>389</v>
      </c>
      <c r="Z158" t="s">
        <v>1621</v>
      </c>
      <c r="AA158" t="s">
        <v>505</v>
      </c>
      <c r="AB158" t="s">
        <v>125</v>
      </c>
      <c r="AC158" s="150" t="str">
        <f>IFERROR(IF(JRF!C171="","",IF(AND(VLOOKUP(JRF!C171,X:AA,4,0)=JRF!B171,VLOOKUP(JRF!C171,X:Y,2,0)="A"),"","Inactive Dept Combo Error")),"Inactive Dept Combo Error")</f>
        <v/>
      </c>
      <c r="AD158" t="str">
        <f>IFERROR(IF('Journal Template'!D570="","",IF(AND(VLOOKUP('Journal Template'!D570,X:AA,4,0)='Journal Template'!A570,VLOOKUP('Journal Template'!D570,X:Y,2,0)="A"),"","Inactive Dept Combo Error")),"")</f>
        <v/>
      </c>
      <c r="AK158" s="150" t="str">
        <f>IF(JRF!B171="","",IF(JRF!B171=IFERROR(VLOOKUP(JRF!B171,Checks!AI:AI,1,0),0),"Entry in Branch/Satellite BU's",""))</f>
        <v/>
      </c>
      <c r="AL158" t="str">
        <f>IFERROR(IF('Journal Template'!A570="","",IF('Journal Template'!A570=IFERROR(VLOOKUP('Journal Template'!A570,Checks!AI:AI,1,0),0),"Entry in Branch/Satellite BU's","")),"")</f>
        <v/>
      </c>
      <c r="AN158" t="str">
        <f>IFERROR(INDEX(Entities!A:A,MATCH(JRF!$Q171,Entities!C:C,0)),"")&amp;IFERROR(INDEX(Entities!A:A,MATCH(JRF!$Q171,Entities!D:D,0)),"")&amp;IFERROR(INDEX(Entities!A:A,MATCH(JRF!$Q171,Entities!E:E,0)),"")&amp;IFERROR(INDEX(Entities!A:A,MATCH(JRF!$Q171,Entities!F:F,0)),"")&amp;IFERROR(INDEX(Entities!A:A,MATCH(JRF!$Q171,Entities!G:G,0)),"")&amp;IFERROR(INDEX(Entities!A:A,MATCH(JRF!$Q171,Entities!H:H,0)),"")&amp;IFERROR(INDEX(Entities!A:A,MATCH(JRF!$Q171,Entities!I:I,0)),"")&amp;IFERROR(INDEX(Entities!A:A,MATCH(JRF!$Q171,Entities!J:J,0)),"")&amp;IFERROR(INDEX(Entities!A:A,MATCH(JRF!$Q171,Entities!K:K,0)),"")&amp;IFERROR(INDEX(Entities!A:A,MATCH(JRF!$Q171,Entities!L:L,0)),"")&amp;IFERROR(INDEX(Entities!A:A,MATCH(JRF!$Q171,Entities!M:M,0)),"")&amp;IFERROR(INDEX(Entities!A:A,MATCH(JRF!$Q171,Entities!N:N,0)),"")&amp;IFERROR(INDEX(Entities!A:A,MATCH(JRF!$Q171,Entities!O:O,0)),"")&amp;IFERROR(INDEX(Entities!A:A,MATCH(JRF!$Q171,Entities!P:P,0)),"")&amp;IFERROR(INDEX(Entities!A:A,MATCH(JRF!$Q171,Entities!Q:Q,0)),"")&amp;IFERROR(INDEX(Entities!A:A,MATCH(JRF!$Q171,Entities!R:R,0)),"")&amp;IFERROR(INDEX(Entities!A:A,MATCH(JRF!$Q171,Entities!S:S,0)),"")&amp;IFERROR(INDEX(Entities!A:A,MATCH(JRF!$Q171,Entities!T:T,0)),"")&amp;IFERROR(INDEX(Entities!A:A,MATCH(JRF!$Q171,Entities!U:U,0)),"")&amp;IFERROR(INDEX(Entities!A:A,MATCH(JRF!$Q171,Entities!V:V,0)),"")&amp;IFERROR(INDEX(Entities!A:A,MATCH(JRF!$Q171,Entities!W:W,0)),"")&amp;IFERROR(INDEX(Entities!A:A,MATCH(JRF!$Q171,Entities!X:X,0)),"")&amp;IFERROR(INDEX(Entities!A:A,MATCH(JRF!$Q171,Entities!Y:Y,0)),"")&amp;IFERROR(INDEX(Entities!A:A,MATCH(JRF!$Q171,Entities!Z:Z,0)),"")&amp;IFERROR(INDEX(Entities!A:A,MATCH(JRF!$Q171,Entities!AA:AA,0)),"")&amp;IFERROR(INDEX(Entities!A:A,MATCH(JRF!$Q171,Entities!AB:AB,0)),"")&amp;IFERROR(INDEX(Entities!A:A,MATCH(JRF!$Q171,Entities!AC:AC,0)),"")&amp;IFERROR(INDEX(Entities!A:A,MATCH(JRF!$Q171,Entities!AD:AD,0)),"")</f>
        <v/>
      </c>
      <c r="AO158" s="171" t="str">
        <f>IFERROR(INDEX(Entities!A:A,MATCH(JRF!$B171,Entities!C:C,0)),"")&amp;IFERROR(INDEX(Entities!A:A,MATCH(JRF!$B171,Entities!D:D,0)),"")&amp;IFERROR(INDEX(Entities!A:A,MATCH(JRF!$B171,Entities!E:E,0)),"")&amp;IFERROR(INDEX(Entities!A:A,MATCH(JRF!$B171,Entities!F:F,0)),"")&amp;IFERROR(INDEX(Entities!A:A,MATCH(JRF!$B171,Entities!G:G,0)),"")&amp;IFERROR(INDEX(Entities!A:A,MATCH(JRF!$B171,Entities!H:H,0)),"")&amp;IFERROR(INDEX(Entities!A:A,MATCH(JRF!$B171,Entities!I:I,0)),"")&amp;IFERROR(INDEX(Entities!A:A,MATCH(JRF!$B171,Entities!J:J,0)),"")&amp;IFERROR(INDEX(Entities!A:A,MATCH(JRF!$B171,Entities!K:K,0)),"")&amp;IFERROR(INDEX(Entities!A:A,MATCH(JRF!$B171,Entities!L:L,0)),"")&amp;IFERROR(INDEX(Entities!A:A,MATCH(JRF!$B171,Entities!M:M,0)),"")&amp;IFERROR(INDEX(Entities!A:A,MATCH(JRF!$B171,Entities!N:N,0)),"")&amp;IFERROR(INDEX(Entities!A:A,MATCH(JRF!$B171,Entities!O:O,0)),"")&amp;IFERROR(INDEX(Entities!A:A,MATCH(JRF!$B171,Entities!P:P,0)),"")&amp;IFERROR(INDEX(Entities!A:A,MATCH(JRF!$B171,Entities!Q:Q,0)),"")&amp;IFERROR(INDEX(Entities!A:A,MATCH(JRF!$B171,Entities!R:R,0)),"")&amp;IFERROR(INDEX(Entities!A:A,MATCH(JRF!$B171,Entities!S:S,0)),"")&amp;IFERROR(INDEX(Entities!A:A,MATCH(JRF!$B171,Entities!T:T,0)),"")&amp;IFERROR(INDEX(Entities!A:A,MATCH(JRF!$B171,Entities!U:U,0)),"")&amp;IFERROR(INDEX(Entities!A:A,MATCH(JRF!$B171,Entities!V:V,0)),"")&amp;IFERROR(INDEX(Entities!A:A,MATCH(JRF!$B171,Entities!W:W,0)),"")&amp;IFERROR(INDEX(Entities!A:A,MATCH(JRF!$B171,Entities!X:X,0)),"")&amp;IFERROR(INDEX(Entities!A:A,MATCH(JRF!$B171,Entities!Y:Y,0)),"")&amp;IFERROR(INDEX(Entities!A:A,MATCH(JRF!$B171,Entities!Z:Z,0)),"")&amp;IFERROR(INDEX(Entities!A:A,MATCH(JRF!$B171,Entities!AA:AA,0)),"")&amp;IFERROR(INDEX(Entities!A:A,MATCH(JRF!$B171,Entities!AB:AB,0)),"")&amp;IFERROR(INDEX(Entities!A:A,MATCH(JRF!$B171,Entities!AC:AC,0)),"")&amp;IFERROR(INDEX(Entities!A:A,MATCH(JRF!$B171,Entities!AD:AD,0)),"")</f>
        <v/>
      </c>
      <c r="AP158" s="171" t="str">
        <f>IF(JRF!B171=JRF!Q171,"",JRF!Q171&amp;JRF!B171)</f>
        <v/>
      </c>
      <c r="AQ158" s="171" t="str">
        <f>IF(OR(JRF!B171="",JRF!Q171="",Checks!AN158="",Checks!AO158=""),"",IF(OR(JRF!B171=JRF!Q171,Checks!AN158=Checks!AO158),"Legal Entity/BU is same",IF(AN158&amp;AO158=IFERROR(VLOOKUP(AN158&amp;AO158,'Intercompany Master'!X:X,1,0),0),"Intercompany Agreement Exist","Intercompany Agreement Required")))</f>
        <v/>
      </c>
      <c r="AR158" t="str" cm="1">
        <f t="array" ref="AR158">IF("Intercompany Agreement Exist"=VLOOKUP(JRF!Q171&amp;JRF!B171,Checks!AP:AQ,2,0),VLOOKUP(Checks!AN158&amp;Checks!AO158,'Intercompany Master'!X:AN,{2,3,4,5,6,7,8,9,10,11,12,13,14,15,16,17},0),"")</f>
        <v/>
      </c>
      <c r="AS158" s="170"/>
      <c r="AU158" s="170"/>
      <c r="CI158" t="str">
        <f>IF(JRF!F171&gt;0,"",IF(JRF!B171="","",IF(LEFT(JRF!B171,1)=IFERROR(VLOOKUP(LEFT(JRF!B171,1),$CF$2:$CF$5,1,0),0),"Product Code Required",IF(JRF!C171="","",IF(JRF!C171=IFERROR(VLOOKUP(JRF!C171,$CH:$CH,1,0),0),"Product Code Required","NA")))))</f>
        <v/>
      </c>
      <c r="CJ158" t="str">
        <f>IF(JRF!AV171&gt;0,"",IF(JRF!Q171="","",IF(LEFT(JRF!Q171,1)=IFERROR(VLOOKUP(LEFT(JRF!Q171,1),$CF$2:$CF$5,1,0),0),"Product Code Required",IF(JRF!V171="","",IF(JRF!V171=IFERROR(VLOOKUP(JRF!V171,$CH:$CH,1,0),0),"Product Code Required","NA")))))</f>
        <v/>
      </c>
      <c r="CK158" t="str">
        <f>IFERROR(IF(LEN('Journal Template'!F169)&gt;0,"",IF('Journal Template'!A169="","",IF(LEFT('Journal Template'!A169,1)=IFERROR(VLOOKUP(LEFT('Journal Template'!A169,1),Checks!$CF$2:$CF$5,1,0),0),"Product Code Required",IF('Journal Template'!D169="","",IF('Journal Template'!D169=IFERROR(VLOOKUP('Journal Template'!D169,Checks!$CH:$CH,1,0),0),"Product Code Required","NA"))))),"")</f>
        <v/>
      </c>
    </row>
    <row r="159" spans="14:89">
      <c r="N159" t="s">
        <v>1622</v>
      </c>
      <c r="O159" t="s">
        <v>1623</v>
      </c>
      <c r="P159" t="s">
        <v>386</v>
      </c>
      <c r="Q159" s="150" t="str">
        <f>IF(JRF!D172="","",IF(IFERROR(VLOOKUP(JRF!D172,Checks!N:P,3,0),0)="A","","Inactive account in Use"))</f>
        <v/>
      </c>
      <c r="R159" t="str">
        <f>IFERROR(IF('Journal Template'!C571="","",IF(IFERROR(VLOOKUP('Journal Template'!C571,Checks!N:P,3,0),0)="A","","Inactive account in Use")),"")</f>
        <v/>
      </c>
      <c r="S159" t="s">
        <v>1624</v>
      </c>
      <c r="T159" t="s">
        <v>386</v>
      </c>
      <c r="U159" t="s">
        <v>393</v>
      </c>
      <c r="V159" s="150" t="str">
        <f>IF(JRF!C172="","",IF(IFERROR(VLOOKUP(JRF!C172,Checks!S:U,3,0),0)="A","Entry with System fund Dept",""))</f>
        <v/>
      </c>
      <c r="W159" t="str">
        <f>IFERROR(IF('Journal Template'!D571="","",IF(IFERROR(VLOOKUP('Journal Template'!D571,Checks!S:U,3,0),0)="A","Entry with System fund Dept","")),"")</f>
        <v/>
      </c>
      <c r="X159" t="s">
        <v>1625</v>
      </c>
      <c r="Y159" t="s">
        <v>389</v>
      </c>
      <c r="Z159" t="s">
        <v>1626</v>
      </c>
      <c r="AA159" t="s">
        <v>505</v>
      </c>
      <c r="AB159" t="s">
        <v>125</v>
      </c>
      <c r="AC159" s="150" t="str">
        <f>IFERROR(IF(JRF!C172="","",IF(AND(VLOOKUP(JRF!C172,X:AA,4,0)=JRF!B172,VLOOKUP(JRF!C172,X:Y,2,0)="A"),"","Inactive Dept Combo Error")),"Inactive Dept Combo Error")</f>
        <v/>
      </c>
      <c r="AD159" t="str">
        <f>IFERROR(IF('Journal Template'!D571="","",IF(AND(VLOOKUP('Journal Template'!D571,X:AA,4,0)='Journal Template'!A571,VLOOKUP('Journal Template'!D571,X:Y,2,0)="A"),"","Inactive Dept Combo Error")),"")</f>
        <v/>
      </c>
      <c r="AK159" s="150" t="str">
        <f>IF(JRF!B172="","",IF(JRF!B172=IFERROR(VLOOKUP(JRF!B172,Checks!AI:AI,1,0),0),"Entry in Branch/Satellite BU's",""))</f>
        <v/>
      </c>
      <c r="AL159" t="str">
        <f>IFERROR(IF('Journal Template'!A571="","",IF('Journal Template'!A571=IFERROR(VLOOKUP('Journal Template'!A571,Checks!AI:AI,1,0),0),"Entry in Branch/Satellite BU's","")),"")</f>
        <v/>
      </c>
      <c r="AN159" t="str">
        <f>IFERROR(INDEX(Entities!A:A,MATCH(JRF!$Q172,Entities!C:C,0)),"")&amp;IFERROR(INDEX(Entities!A:A,MATCH(JRF!$Q172,Entities!D:D,0)),"")&amp;IFERROR(INDEX(Entities!A:A,MATCH(JRF!$Q172,Entities!E:E,0)),"")&amp;IFERROR(INDEX(Entities!A:A,MATCH(JRF!$Q172,Entities!F:F,0)),"")&amp;IFERROR(INDEX(Entities!A:A,MATCH(JRF!$Q172,Entities!G:G,0)),"")&amp;IFERROR(INDEX(Entities!A:A,MATCH(JRF!$Q172,Entities!H:H,0)),"")&amp;IFERROR(INDEX(Entities!A:A,MATCH(JRF!$Q172,Entities!I:I,0)),"")&amp;IFERROR(INDEX(Entities!A:A,MATCH(JRF!$Q172,Entities!J:J,0)),"")&amp;IFERROR(INDEX(Entities!A:A,MATCH(JRF!$Q172,Entities!K:K,0)),"")&amp;IFERROR(INDEX(Entities!A:A,MATCH(JRF!$Q172,Entities!L:L,0)),"")&amp;IFERROR(INDEX(Entities!A:A,MATCH(JRF!$Q172,Entities!M:M,0)),"")&amp;IFERROR(INDEX(Entities!A:A,MATCH(JRF!$Q172,Entities!N:N,0)),"")&amp;IFERROR(INDEX(Entities!A:A,MATCH(JRF!$Q172,Entities!O:O,0)),"")&amp;IFERROR(INDEX(Entities!A:A,MATCH(JRF!$Q172,Entities!P:P,0)),"")&amp;IFERROR(INDEX(Entities!A:A,MATCH(JRF!$Q172,Entities!Q:Q,0)),"")&amp;IFERROR(INDEX(Entities!A:A,MATCH(JRF!$Q172,Entities!R:R,0)),"")&amp;IFERROR(INDEX(Entities!A:A,MATCH(JRF!$Q172,Entities!S:S,0)),"")&amp;IFERROR(INDEX(Entities!A:A,MATCH(JRF!$Q172,Entities!T:T,0)),"")&amp;IFERROR(INDEX(Entities!A:A,MATCH(JRF!$Q172,Entities!U:U,0)),"")&amp;IFERROR(INDEX(Entities!A:A,MATCH(JRF!$Q172,Entities!V:V,0)),"")&amp;IFERROR(INDEX(Entities!A:A,MATCH(JRF!$Q172,Entities!W:W,0)),"")&amp;IFERROR(INDEX(Entities!A:A,MATCH(JRF!$Q172,Entities!X:X,0)),"")&amp;IFERROR(INDEX(Entities!A:A,MATCH(JRF!$Q172,Entities!Y:Y,0)),"")&amp;IFERROR(INDEX(Entities!A:A,MATCH(JRF!$Q172,Entities!Z:Z,0)),"")&amp;IFERROR(INDEX(Entities!A:A,MATCH(JRF!$Q172,Entities!AA:AA,0)),"")&amp;IFERROR(INDEX(Entities!A:A,MATCH(JRF!$Q172,Entities!AB:AB,0)),"")&amp;IFERROR(INDEX(Entities!A:A,MATCH(JRF!$Q172,Entities!AC:AC,0)),"")&amp;IFERROR(INDEX(Entities!A:A,MATCH(JRF!$Q172,Entities!AD:AD,0)),"")</f>
        <v/>
      </c>
      <c r="AO159" s="171" t="str">
        <f>IFERROR(INDEX(Entities!A:A,MATCH(JRF!$B172,Entities!C:C,0)),"")&amp;IFERROR(INDEX(Entities!A:A,MATCH(JRF!$B172,Entities!D:D,0)),"")&amp;IFERROR(INDEX(Entities!A:A,MATCH(JRF!$B172,Entities!E:E,0)),"")&amp;IFERROR(INDEX(Entities!A:A,MATCH(JRF!$B172,Entities!F:F,0)),"")&amp;IFERROR(INDEX(Entities!A:A,MATCH(JRF!$B172,Entities!G:G,0)),"")&amp;IFERROR(INDEX(Entities!A:A,MATCH(JRF!$B172,Entities!H:H,0)),"")&amp;IFERROR(INDEX(Entities!A:A,MATCH(JRF!$B172,Entities!I:I,0)),"")&amp;IFERROR(INDEX(Entities!A:A,MATCH(JRF!$B172,Entities!J:J,0)),"")&amp;IFERROR(INDEX(Entities!A:A,MATCH(JRF!$B172,Entities!K:K,0)),"")&amp;IFERROR(INDEX(Entities!A:A,MATCH(JRF!$B172,Entities!L:L,0)),"")&amp;IFERROR(INDEX(Entities!A:A,MATCH(JRF!$B172,Entities!M:M,0)),"")&amp;IFERROR(INDEX(Entities!A:A,MATCH(JRF!$B172,Entities!N:N,0)),"")&amp;IFERROR(INDEX(Entities!A:A,MATCH(JRF!$B172,Entities!O:O,0)),"")&amp;IFERROR(INDEX(Entities!A:A,MATCH(JRF!$B172,Entities!P:P,0)),"")&amp;IFERROR(INDEX(Entities!A:A,MATCH(JRF!$B172,Entities!Q:Q,0)),"")&amp;IFERROR(INDEX(Entities!A:A,MATCH(JRF!$B172,Entities!R:R,0)),"")&amp;IFERROR(INDEX(Entities!A:A,MATCH(JRF!$B172,Entities!S:S,0)),"")&amp;IFERROR(INDEX(Entities!A:A,MATCH(JRF!$B172,Entities!T:T,0)),"")&amp;IFERROR(INDEX(Entities!A:A,MATCH(JRF!$B172,Entities!U:U,0)),"")&amp;IFERROR(INDEX(Entities!A:A,MATCH(JRF!$B172,Entities!V:V,0)),"")&amp;IFERROR(INDEX(Entities!A:A,MATCH(JRF!$B172,Entities!W:W,0)),"")&amp;IFERROR(INDEX(Entities!A:A,MATCH(JRF!$B172,Entities!X:X,0)),"")&amp;IFERROR(INDEX(Entities!A:A,MATCH(JRF!$B172,Entities!Y:Y,0)),"")&amp;IFERROR(INDEX(Entities!A:A,MATCH(JRF!$B172,Entities!Z:Z,0)),"")&amp;IFERROR(INDEX(Entities!A:A,MATCH(JRF!$B172,Entities!AA:AA,0)),"")&amp;IFERROR(INDEX(Entities!A:A,MATCH(JRF!$B172,Entities!AB:AB,0)),"")&amp;IFERROR(INDEX(Entities!A:A,MATCH(JRF!$B172,Entities!AC:AC,0)),"")&amp;IFERROR(INDEX(Entities!A:A,MATCH(JRF!$B172,Entities!AD:AD,0)),"")</f>
        <v/>
      </c>
      <c r="AP159" s="171" t="str">
        <f>IF(JRF!B172=JRF!Q172,"",JRF!Q172&amp;JRF!B172)</f>
        <v/>
      </c>
      <c r="AQ159" s="171" t="str">
        <f>IF(OR(JRF!B172="",JRF!Q172="",Checks!AN159="",Checks!AO159=""),"",IF(OR(JRF!B172=JRF!Q172,Checks!AN159=Checks!AO159),"Legal Entity/BU is same",IF(AN159&amp;AO159=IFERROR(VLOOKUP(AN159&amp;AO159,'Intercompany Master'!X:X,1,0),0),"Intercompany Agreement Exist","Intercompany Agreement Required")))</f>
        <v/>
      </c>
      <c r="AR159" t="str" cm="1">
        <f t="array" ref="AR159">IF("Intercompany Agreement Exist"=VLOOKUP(JRF!Q172&amp;JRF!B172,Checks!AP:AQ,2,0),VLOOKUP(Checks!AN159&amp;Checks!AO159,'Intercompany Master'!X:AN,{2,3,4,5,6,7,8,9,10,11,12,13,14,15,16,17},0),"")</f>
        <v/>
      </c>
      <c r="AS159" s="170"/>
      <c r="AU159" s="170"/>
      <c r="CI159" t="str">
        <f>IF(JRF!F172&gt;0,"",IF(JRF!B172="","",IF(LEFT(JRF!B172,1)=IFERROR(VLOOKUP(LEFT(JRF!B172,1),$CF$2:$CF$5,1,0),0),"Product Code Required",IF(JRF!C172="","",IF(JRF!C172=IFERROR(VLOOKUP(JRF!C172,$CH:$CH,1,0),0),"Product Code Required","NA")))))</f>
        <v/>
      </c>
      <c r="CJ159" t="str">
        <f>IF(JRF!AV172&gt;0,"",IF(JRF!Q172="","",IF(LEFT(JRF!Q172,1)=IFERROR(VLOOKUP(LEFT(JRF!Q172,1),$CF$2:$CF$5,1,0),0),"Product Code Required",IF(JRF!V172="","",IF(JRF!V172=IFERROR(VLOOKUP(JRF!V172,$CH:$CH,1,0),0),"Product Code Required","NA")))))</f>
        <v/>
      </c>
      <c r="CK159" t="str">
        <f>IFERROR(IF(LEN('Journal Template'!F170)&gt;0,"",IF('Journal Template'!A170="","",IF(LEFT('Journal Template'!A170,1)=IFERROR(VLOOKUP(LEFT('Journal Template'!A170,1),Checks!$CF$2:$CF$5,1,0),0),"Product Code Required",IF('Journal Template'!D170="","",IF('Journal Template'!D170=IFERROR(VLOOKUP('Journal Template'!D170,Checks!$CH:$CH,1,0),0),"Product Code Required","NA"))))),"")</f>
        <v/>
      </c>
    </row>
    <row r="160" spans="14:89">
      <c r="N160" t="s">
        <v>1627</v>
      </c>
      <c r="O160" t="s">
        <v>1628</v>
      </c>
      <c r="P160" t="s">
        <v>386</v>
      </c>
      <c r="Q160" s="150" t="str">
        <f>IF(JRF!D173="","",IF(IFERROR(VLOOKUP(JRF!D173,Checks!N:P,3,0),0)="A","","Inactive account in Use"))</f>
        <v/>
      </c>
      <c r="R160" t="str">
        <f>IFERROR(IF('Journal Template'!C572="","",IF(IFERROR(VLOOKUP('Journal Template'!C572,Checks!N:P,3,0),0)="A","","Inactive account in Use")),"")</f>
        <v/>
      </c>
      <c r="S160" t="s">
        <v>1629</v>
      </c>
      <c r="T160" t="s">
        <v>386</v>
      </c>
      <c r="U160" t="s">
        <v>393</v>
      </c>
      <c r="V160" s="150" t="str">
        <f>IF(JRF!C173="","",IF(IFERROR(VLOOKUP(JRF!C173,Checks!S:U,3,0),0)="A","Entry with System fund Dept",""))</f>
        <v/>
      </c>
      <c r="W160" t="str">
        <f>IFERROR(IF('Journal Template'!D572="","",IF(IFERROR(VLOOKUP('Journal Template'!D572,Checks!S:U,3,0),0)="A","Entry with System fund Dept","")),"")</f>
        <v/>
      </c>
      <c r="X160" t="s">
        <v>1630</v>
      </c>
      <c r="Y160" t="s">
        <v>389</v>
      </c>
      <c r="Z160" t="s">
        <v>1631</v>
      </c>
      <c r="AA160" t="s">
        <v>391</v>
      </c>
      <c r="AB160" t="s">
        <v>125</v>
      </c>
      <c r="AC160" s="150" t="str">
        <f>IFERROR(IF(JRF!C173="","",IF(AND(VLOOKUP(JRF!C173,X:AA,4,0)=JRF!B173,VLOOKUP(JRF!C173,X:Y,2,0)="A"),"","Inactive Dept Combo Error")),"Inactive Dept Combo Error")</f>
        <v/>
      </c>
      <c r="AD160" t="str">
        <f>IFERROR(IF('Journal Template'!D572="","",IF(AND(VLOOKUP('Journal Template'!D572,X:AA,4,0)='Journal Template'!A572,VLOOKUP('Journal Template'!D572,X:Y,2,0)="A"),"","Inactive Dept Combo Error")),"")</f>
        <v/>
      </c>
      <c r="AK160" s="150" t="str">
        <f>IF(JRF!B173="","",IF(JRF!B173=IFERROR(VLOOKUP(JRF!B173,Checks!AI:AI,1,0),0),"Entry in Branch/Satellite BU's",""))</f>
        <v/>
      </c>
      <c r="AL160" t="str">
        <f>IFERROR(IF('Journal Template'!A572="","",IF('Journal Template'!A572=IFERROR(VLOOKUP('Journal Template'!A572,Checks!AI:AI,1,0),0),"Entry in Branch/Satellite BU's","")),"")</f>
        <v/>
      </c>
      <c r="AN160" t="str">
        <f>IFERROR(INDEX(Entities!A:A,MATCH(JRF!$Q173,Entities!C:C,0)),"")&amp;IFERROR(INDEX(Entities!A:A,MATCH(JRF!$Q173,Entities!D:D,0)),"")&amp;IFERROR(INDEX(Entities!A:A,MATCH(JRF!$Q173,Entities!E:E,0)),"")&amp;IFERROR(INDEX(Entities!A:A,MATCH(JRF!$Q173,Entities!F:F,0)),"")&amp;IFERROR(INDEX(Entities!A:A,MATCH(JRF!$Q173,Entities!G:G,0)),"")&amp;IFERROR(INDEX(Entities!A:A,MATCH(JRF!$Q173,Entities!H:H,0)),"")&amp;IFERROR(INDEX(Entities!A:A,MATCH(JRF!$Q173,Entities!I:I,0)),"")&amp;IFERROR(INDEX(Entities!A:A,MATCH(JRF!$Q173,Entities!J:J,0)),"")&amp;IFERROR(INDEX(Entities!A:A,MATCH(JRF!$Q173,Entities!K:K,0)),"")&amp;IFERROR(INDEX(Entities!A:A,MATCH(JRF!$Q173,Entities!L:L,0)),"")&amp;IFERROR(INDEX(Entities!A:A,MATCH(JRF!$Q173,Entities!M:M,0)),"")&amp;IFERROR(INDEX(Entities!A:A,MATCH(JRF!$Q173,Entities!N:N,0)),"")&amp;IFERROR(INDEX(Entities!A:A,MATCH(JRF!$Q173,Entities!O:O,0)),"")&amp;IFERROR(INDEX(Entities!A:A,MATCH(JRF!$Q173,Entities!P:P,0)),"")&amp;IFERROR(INDEX(Entities!A:A,MATCH(JRF!$Q173,Entities!Q:Q,0)),"")&amp;IFERROR(INDEX(Entities!A:A,MATCH(JRF!$Q173,Entities!R:R,0)),"")&amp;IFERROR(INDEX(Entities!A:A,MATCH(JRF!$Q173,Entities!S:S,0)),"")&amp;IFERROR(INDEX(Entities!A:A,MATCH(JRF!$Q173,Entities!T:T,0)),"")&amp;IFERROR(INDEX(Entities!A:A,MATCH(JRF!$Q173,Entities!U:U,0)),"")&amp;IFERROR(INDEX(Entities!A:A,MATCH(JRF!$Q173,Entities!V:V,0)),"")&amp;IFERROR(INDEX(Entities!A:A,MATCH(JRF!$Q173,Entities!W:W,0)),"")&amp;IFERROR(INDEX(Entities!A:A,MATCH(JRF!$Q173,Entities!X:X,0)),"")&amp;IFERROR(INDEX(Entities!A:A,MATCH(JRF!$Q173,Entities!Y:Y,0)),"")&amp;IFERROR(INDEX(Entities!A:A,MATCH(JRF!$Q173,Entities!Z:Z,0)),"")&amp;IFERROR(INDEX(Entities!A:A,MATCH(JRF!$Q173,Entities!AA:AA,0)),"")&amp;IFERROR(INDEX(Entities!A:A,MATCH(JRF!$Q173,Entities!AB:AB,0)),"")&amp;IFERROR(INDEX(Entities!A:A,MATCH(JRF!$Q173,Entities!AC:AC,0)),"")&amp;IFERROR(INDEX(Entities!A:A,MATCH(JRF!$Q173,Entities!AD:AD,0)),"")</f>
        <v/>
      </c>
      <c r="AO160" s="171" t="str">
        <f>IFERROR(INDEX(Entities!A:A,MATCH(JRF!$B173,Entities!C:C,0)),"")&amp;IFERROR(INDEX(Entities!A:A,MATCH(JRF!$B173,Entities!D:D,0)),"")&amp;IFERROR(INDEX(Entities!A:A,MATCH(JRF!$B173,Entities!E:E,0)),"")&amp;IFERROR(INDEX(Entities!A:A,MATCH(JRF!$B173,Entities!F:F,0)),"")&amp;IFERROR(INDEX(Entities!A:A,MATCH(JRF!$B173,Entities!G:G,0)),"")&amp;IFERROR(INDEX(Entities!A:A,MATCH(JRF!$B173,Entities!H:H,0)),"")&amp;IFERROR(INDEX(Entities!A:A,MATCH(JRF!$B173,Entities!I:I,0)),"")&amp;IFERROR(INDEX(Entities!A:A,MATCH(JRF!$B173,Entities!J:J,0)),"")&amp;IFERROR(INDEX(Entities!A:A,MATCH(JRF!$B173,Entities!K:K,0)),"")&amp;IFERROR(INDEX(Entities!A:A,MATCH(JRF!$B173,Entities!L:L,0)),"")&amp;IFERROR(INDEX(Entities!A:A,MATCH(JRF!$B173,Entities!M:M,0)),"")&amp;IFERROR(INDEX(Entities!A:A,MATCH(JRF!$B173,Entities!N:N,0)),"")&amp;IFERROR(INDEX(Entities!A:A,MATCH(JRF!$B173,Entities!O:O,0)),"")&amp;IFERROR(INDEX(Entities!A:A,MATCH(JRF!$B173,Entities!P:P,0)),"")&amp;IFERROR(INDEX(Entities!A:A,MATCH(JRF!$B173,Entities!Q:Q,0)),"")&amp;IFERROR(INDEX(Entities!A:A,MATCH(JRF!$B173,Entities!R:R,0)),"")&amp;IFERROR(INDEX(Entities!A:A,MATCH(JRF!$B173,Entities!S:S,0)),"")&amp;IFERROR(INDEX(Entities!A:A,MATCH(JRF!$B173,Entities!T:T,0)),"")&amp;IFERROR(INDEX(Entities!A:A,MATCH(JRF!$B173,Entities!U:U,0)),"")&amp;IFERROR(INDEX(Entities!A:A,MATCH(JRF!$B173,Entities!V:V,0)),"")&amp;IFERROR(INDEX(Entities!A:A,MATCH(JRF!$B173,Entities!W:W,0)),"")&amp;IFERROR(INDEX(Entities!A:A,MATCH(JRF!$B173,Entities!X:X,0)),"")&amp;IFERROR(INDEX(Entities!A:A,MATCH(JRF!$B173,Entities!Y:Y,0)),"")&amp;IFERROR(INDEX(Entities!A:A,MATCH(JRF!$B173,Entities!Z:Z,0)),"")&amp;IFERROR(INDEX(Entities!A:A,MATCH(JRF!$B173,Entities!AA:AA,0)),"")&amp;IFERROR(INDEX(Entities!A:A,MATCH(JRF!$B173,Entities!AB:AB,0)),"")&amp;IFERROR(INDEX(Entities!A:A,MATCH(JRF!$B173,Entities!AC:AC,0)),"")&amp;IFERROR(INDEX(Entities!A:A,MATCH(JRF!$B173,Entities!AD:AD,0)),"")</f>
        <v/>
      </c>
      <c r="AP160" s="171" t="str">
        <f>IF(JRF!B173=JRF!Q173,"",JRF!Q173&amp;JRF!B173)</f>
        <v/>
      </c>
      <c r="AQ160" s="171" t="str">
        <f>IF(OR(JRF!B173="",JRF!Q173="",Checks!AN160="",Checks!AO160=""),"",IF(OR(JRF!B173=JRF!Q173,Checks!AN160=Checks!AO160),"Legal Entity/BU is same",IF(AN160&amp;AO160=IFERROR(VLOOKUP(AN160&amp;AO160,'Intercompany Master'!X:X,1,0),0),"Intercompany Agreement Exist","Intercompany Agreement Required")))</f>
        <v/>
      </c>
      <c r="AR160" t="str" cm="1">
        <f t="array" ref="AR160">IF("Intercompany Agreement Exist"=VLOOKUP(JRF!Q173&amp;JRF!B173,Checks!AP:AQ,2,0),VLOOKUP(Checks!AN160&amp;Checks!AO160,'Intercompany Master'!X:AN,{2,3,4,5,6,7,8,9,10,11,12,13,14,15,16,17},0),"")</f>
        <v/>
      </c>
      <c r="AS160" s="170"/>
      <c r="AU160" s="170"/>
      <c r="CI160" t="str">
        <f>IF(JRF!F173&gt;0,"",IF(JRF!B173="","",IF(LEFT(JRF!B173,1)=IFERROR(VLOOKUP(LEFT(JRF!B173,1),$CF$2:$CF$5,1,0),0),"Product Code Required",IF(JRF!C173="","",IF(JRF!C173=IFERROR(VLOOKUP(JRF!C173,$CH:$CH,1,0),0),"Product Code Required","NA")))))</f>
        <v/>
      </c>
      <c r="CJ160" t="str">
        <f>IF(JRF!AV173&gt;0,"",IF(JRF!Q173="","",IF(LEFT(JRF!Q173,1)=IFERROR(VLOOKUP(LEFT(JRF!Q173,1),$CF$2:$CF$5,1,0),0),"Product Code Required",IF(JRF!V173="","",IF(JRF!V173=IFERROR(VLOOKUP(JRF!V173,$CH:$CH,1,0),0),"Product Code Required","NA")))))</f>
        <v/>
      </c>
      <c r="CK160" t="str">
        <f>IFERROR(IF(LEN('Journal Template'!F171)&gt;0,"",IF('Journal Template'!A171="","",IF(LEFT('Journal Template'!A171,1)=IFERROR(VLOOKUP(LEFT('Journal Template'!A171,1),Checks!$CF$2:$CF$5,1,0),0),"Product Code Required",IF('Journal Template'!D171="","",IF('Journal Template'!D171=IFERROR(VLOOKUP('Journal Template'!D171,Checks!$CH:$CH,1,0),0),"Product Code Required","NA"))))),"")</f>
        <v/>
      </c>
    </row>
    <row r="161" spans="14:89">
      <c r="N161" t="s">
        <v>1632</v>
      </c>
      <c r="O161" t="s">
        <v>1633</v>
      </c>
      <c r="P161" t="s">
        <v>386</v>
      </c>
      <c r="Q161" s="150" t="str">
        <f>IF(JRF!D174="","",IF(IFERROR(VLOOKUP(JRF!D174,Checks!N:P,3,0),0)="A","","Inactive account in Use"))</f>
        <v/>
      </c>
      <c r="R161" t="str">
        <f>IFERROR(IF('Journal Template'!C573="","",IF(IFERROR(VLOOKUP('Journal Template'!C573,Checks!N:P,3,0),0)="A","","Inactive account in Use")),"")</f>
        <v/>
      </c>
      <c r="S161" t="s">
        <v>1634</v>
      </c>
      <c r="T161" t="s">
        <v>386</v>
      </c>
      <c r="U161" t="s">
        <v>393</v>
      </c>
      <c r="V161" s="150" t="str">
        <f>IF(JRF!C174="","",IF(IFERROR(VLOOKUP(JRF!C174,Checks!S:U,3,0),0)="A","Entry with System fund Dept",""))</f>
        <v/>
      </c>
      <c r="W161" t="str">
        <f>IFERROR(IF('Journal Template'!D573="","",IF(IFERROR(VLOOKUP('Journal Template'!D573,Checks!S:U,3,0),0)="A","Entry with System fund Dept","")),"")</f>
        <v/>
      </c>
      <c r="X161" t="s">
        <v>1630</v>
      </c>
      <c r="Y161" t="s">
        <v>389</v>
      </c>
      <c r="Z161" t="s">
        <v>1631</v>
      </c>
      <c r="AA161" t="s">
        <v>1635</v>
      </c>
      <c r="AB161" t="s">
        <v>125</v>
      </c>
      <c r="AC161" s="150" t="str">
        <f>IFERROR(IF(JRF!C174="","",IF(AND(VLOOKUP(JRF!C174,X:AA,4,0)=JRF!B174,VLOOKUP(JRF!C174,X:Y,2,0)="A"),"","Inactive Dept Combo Error")),"Inactive Dept Combo Error")</f>
        <v/>
      </c>
      <c r="AD161" t="str">
        <f>IFERROR(IF('Journal Template'!D573="","",IF(AND(VLOOKUP('Journal Template'!D573,X:AA,4,0)='Journal Template'!A573,VLOOKUP('Journal Template'!D573,X:Y,2,0)="A"),"","Inactive Dept Combo Error")),"")</f>
        <v/>
      </c>
      <c r="AK161" s="150" t="str">
        <f>IF(JRF!B174="","",IF(JRF!B174=IFERROR(VLOOKUP(JRF!B174,Checks!AI:AI,1,0),0),"Entry in Branch/Satellite BU's",""))</f>
        <v/>
      </c>
      <c r="AL161" t="str">
        <f>IFERROR(IF('Journal Template'!A573="","",IF('Journal Template'!A573=IFERROR(VLOOKUP('Journal Template'!A573,Checks!AI:AI,1,0),0),"Entry in Branch/Satellite BU's","")),"")</f>
        <v/>
      </c>
      <c r="AN161" t="str">
        <f>IFERROR(INDEX(Entities!A:A,MATCH(JRF!$Q174,Entities!C:C,0)),"")&amp;IFERROR(INDEX(Entities!A:A,MATCH(JRF!$Q174,Entities!D:D,0)),"")&amp;IFERROR(INDEX(Entities!A:A,MATCH(JRF!$Q174,Entities!E:E,0)),"")&amp;IFERROR(INDEX(Entities!A:A,MATCH(JRF!$Q174,Entities!F:F,0)),"")&amp;IFERROR(INDEX(Entities!A:A,MATCH(JRF!$Q174,Entities!G:G,0)),"")&amp;IFERROR(INDEX(Entities!A:A,MATCH(JRF!$Q174,Entities!H:H,0)),"")&amp;IFERROR(INDEX(Entities!A:A,MATCH(JRF!$Q174,Entities!I:I,0)),"")&amp;IFERROR(INDEX(Entities!A:A,MATCH(JRF!$Q174,Entities!J:J,0)),"")&amp;IFERROR(INDEX(Entities!A:A,MATCH(JRF!$Q174,Entities!K:K,0)),"")&amp;IFERROR(INDEX(Entities!A:A,MATCH(JRF!$Q174,Entities!L:L,0)),"")&amp;IFERROR(INDEX(Entities!A:A,MATCH(JRF!$Q174,Entities!M:M,0)),"")&amp;IFERROR(INDEX(Entities!A:A,MATCH(JRF!$Q174,Entities!N:N,0)),"")&amp;IFERROR(INDEX(Entities!A:A,MATCH(JRF!$Q174,Entities!O:O,0)),"")&amp;IFERROR(INDEX(Entities!A:A,MATCH(JRF!$Q174,Entities!P:P,0)),"")&amp;IFERROR(INDEX(Entities!A:A,MATCH(JRF!$Q174,Entities!Q:Q,0)),"")&amp;IFERROR(INDEX(Entities!A:A,MATCH(JRF!$Q174,Entities!R:R,0)),"")&amp;IFERROR(INDEX(Entities!A:A,MATCH(JRF!$Q174,Entities!S:S,0)),"")&amp;IFERROR(INDEX(Entities!A:A,MATCH(JRF!$Q174,Entities!T:T,0)),"")&amp;IFERROR(INDEX(Entities!A:A,MATCH(JRF!$Q174,Entities!U:U,0)),"")&amp;IFERROR(INDEX(Entities!A:A,MATCH(JRF!$Q174,Entities!V:V,0)),"")&amp;IFERROR(INDEX(Entities!A:A,MATCH(JRF!$Q174,Entities!W:W,0)),"")&amp;IFERROR(INDEX(Entities!A:A,MATCH(JRF!$Q174,Entities!X:X,0)),"")&amp;IFERROR(INDEX(Entities!A:A,MATCH(JRF!$Q174,Entities!Y:Y,0)),"")&amp;IFERROR(INDEX(Entities!A:A,MATCH(JRF!$Q174,Entities!Z:Z,0)),"")&amp;IFERROR(INDEX(Entities!A:A,MATCH(JRF!$Q174,Entities!AA:AA,0)),"")&amp;IFERROR(INDEX(Entities!A:A,MATCH(JRF!$Q174,Entities!AB:AB,0)),"")&amp;IFERROR(INDEX(Entities!A:A,MATCH(JRF!$Q174,Entities!AC:AC,0)),"")&amp;IFERROR(INDEX(Entities!A:A,MATCH(JRF!$Q174,Entities!AD:AD,0)),"")</f>
        <v/>
      </c>
      <c r="AO161" s="171" t="str">
        <f>IFERROR(INDEX(Entities!A:A,MATCH(JRF!$B174,Entities!C:C,0)),"")&amp;IFERROR(INDEX(Entities!A:A,MATCH(JRF!$B174,Entities!D:D,0)),"")&amp;IFERROR(INDEX(Entities!A:A,MATCH(JRF!$B174,Entities!E:E,0)),"")&amp;IFERROR(INDEX(Entities!A:A,MATCH(JRF!$B174,Entities!F:F,0)),"")&amp;IFERROR(INDEX(Entities!A:A,MATCH(JRF!$B174,Entities!G:G,0)),"")&amp;IFERROR(INDEX(Entities!A:A,MATCH(JRF!$B174,Entities!H:H,0)),"")&amp;IFERROR(INDEX(Entities!A:A,MATCH(JRF!$B174,Entities!I:I,0)),"")&amp;IFERROR(INDEX(Entities!A:A,MATCH(JRF!$B174,Entities!J:J,0)),"")&amp;IFERROR(INDEX(Entities!A:A,MATCH(JRF!$B174,Entities!K:K,0)),"")&amp;IFERROR(INDEX(Entities!A:A,MATCH(JRF!$B174,Entities!L:L,0)),"")&amp;IFERROR(INDEX(Entities!A:A,MATCH(JRF!$B174,Entities!M:M,0)),"")&amp;IFERROR(INDEX(Entities!A:A,MATCH(JRF!$B174,Entities!N:N,0)),"")&amp;IFERROR(INDEX(Entities!A:A,MATCH(JRF!$B174,Entities!O:O,0)),"")&amp;IFERROR(INDEX(Entities!A:A,MATCH(JRF!$B174,Entities!P:P,0)),"")&amp;IFERROR(INDEX(Entities!A:A,MATCH(JRF!$B174,Entities!Q:Q,0)),"")&amp;IFERROR(INDEX(Entities!A:A,MATCH(JRF!$B174,Entities!R:R,0)),"")&amp;IFERROR(INDEX(Entities!A:A,MATCH(JRF!$B174,Entities!S:S,0)),"")&amp;IFERROR(INDEX(Entities!A:A,MATCH(JRF!$B174,Entities!T:T,0)),"")&amp;IFERROR(INDEX(Entities!A:A,MATCH(JRF!$B174,Entities!U:U,0)),"")&amp;IFERROR(INDEX(Entities!A:A,MATCH(JRF!$B174,Entities!V:V,0)),"")&amp;IFERROR(INDEX(Entities!A:A,MATCH(JRF!$B174,Entities!W:W,0)),"")&amp;IFERROR(INDEX(Entities!A:A,MATCH(JRF!$B174,Entities!X:X,0)),"")&amp;IFERROR(INDEX(Entities!A:A,MATCH(JRF!$B174,Entities!Y:Y,0)),"")&amp;IFERROR(INDEX(Entities!A:A,MATCH(JRF!$B174,Entities!Z:Z,0)),"")&amp;IFERROR(INDEX(Entities!A:A,MATCH(JRF!$B174,Entities!AA:AA,0)),"")&amp;IFERROR(INDEX(Entities!A:A,MATCH(JRF!$B174,Entities!AB:AB,0)),"")&amp;IFERROR(INDEX(Entities!A:A,MATCH(JRF!$B174,Entities!AC:AC,0)),"")&amp;IFERROR(INDEX(Entities!A:A,MATCH(JRF!$B174,Entities!AD:AD,0)),"")</f>
        <v/>
      </c>
      <c r="AP161" s="171" t="str">
        <f>IF(JRF!B174=JRF!Q174,"",JRF!Q174&amp;JRF!B174)</f>
        <v/>
      </c>
      <c r="AQ161" s="171" t="str">
        <f>IF(OR(JRF!B174="",JRF!Q174="",Checks!AN161="",Checks!AO161=""),"",IF(OR(JRF!B174=JRF!Q174,Checks!AN161=Checks!AO161),"Legal Entity/BU is same",IF(AN161&amp;AO161=IFERROR(VLOOKUP(AN161&amp;AO161,'Intercompany Master'!X:X,1,0),0),"Intercompany Agreement Exist","Intercompany Agreement Required")))</f>
        <v/>
      </c>
      <c r="AR161" t="str" cm="1">
        <f t="array" ref="AR161">IF("Intercompany Agreement Exist"=VLOOKUP(JRF!Q174&amp;JRF!B174,Checks!AP:AQ,2,0),VLOOKUP(Checks!AN161&amp;Checks!AO161,'Intercompany Master'!X:AN,{2,3,4,5,6,7,8,9,10,11,12,13,14,15,16,17},0),"")</f>
        <v/>
      </c>
      <c r="AS161" s="170"/>
      <c r="AU161" s="170"/>
      <c r="CI161" t="str">
        <f>IF(JRF!F174&gt;0,"",IF(JRF!B174="","",IF(LEFT(JRF!B174,1)=IFERROR(VLOOKUP(LEFT(JRF!B174,1),$CF$2:$CF$5,1,0),0),"Product Code Required",IF(JRF!C174="","",IF(JRF!C174=IFERROR(VLOOKUP(JRF!C174,$CH:$CH,1,0),0),"Product Code Required","NA")))))</f>
        <v/>
      </c>
      <c r="CJ161" t="str">
        <f>IF(JRF!AV174&gt;0,"",IF(JRF!Q174="","",IF(LEFT(JRF!Q174,1)=IFERROR(VLOOKUP(LEFT(JRF!Q174,1),$CF$2:$CF$5,1,0),0),"Product Code Required",IF(JRF!V174="","",IF(JRF!V174=IFERROR(VLOOKUP(JRF!V174,$CH:$CH,1,0),0),"Product Code Required","NA")))))</f>
        <v/>
      </c>
      <c r="CK161" t="str">
        <f>IFERROR(IF(LEN('Journal Template'!F172)&gt;0,"",IF('Journal Template'!A172="","",IF(LEFT('Journal Template'!A172,1)=IFERROR(VLOOKUP(LEFT('Journal Template'!A172,1),Checks!$CF$2:$CF$5,1,0),0),"Product Code Required",IF('Journal Template'!D172="","",IF('Journal Template'!D172=IFERROR(VLOOKUP('Journal Template'!D172,Checks!$CH:$CH,1,0),0),"Product Code Required","NA"))))),"")</f>
        <v/>
      </c>
    </row>
    <row r="162" spans="14:89">
      <c r="N162" t="s">
        <v>1636</v>
      </c>
      <c r="O162" t="s">
        <v>983</v>
      </c>
      <c r="P162" t="s">
        <v>386</v>
      </c>
      <c r="Q162" s="150" t="str">
        <f>IF(JRF!D175="","",IF(IFERROR(VLOOKUP(JRF!D175,Checks!N:P,3,0),0)="A","","Inactive account in Use"))</f>
        <v/>
      </c>
      <c r="R162" t="str">
        <f>IFERROR(IF('Journal Template'!C574="","",IF(IFERROR(VLOOKUP('Journal Template'!C574,Checks!N:P,3,0),0)="A","","Inactive account in Use")),"")</f>
        <v/>
      </c>
      <c r="S162" t="s">
        <v>1637</v>
      </c>
      <c r="T162" t="s">
        <v>386</v>
      </c>
      <c r="U162" t="s">
        <v>393</v>
      </c>
      <c r="V162" s="150" t="str">
        <f>IF(JRF!C175="","",IF(IFERROR(VLOOKUP(JRF!C175,Checks!S:U,3,0),0)="A","Entry with System fund Dept",""))</f>
        <v/>
      </c>
      <c r="W162" t="str">
        <f>IFERROR(IF('Journal Template'!D574="","",IF(IFERROR(VLOOKUP('Journal Template'!D574,Checks!S:U,3,0),0)="A","Entry with System fund Dept","")),"")</f>
        <v/>
      </c>
      <c r="X162" t="s">
        <v>1630</v>
      </c>
      <c r="Y162" t="s">
        <v>389</v>
      </c>
      <c r="Z162" t="s">
        <v>1631</v>
      </c>
      <c r="AA162" t="s">
        <v>1638</v>
      </c>
      <c r="AB162" t="s">
        <v>125</v>
      </c>
      <c r="AC162" s="150" t="str">
        <f>IFERROR(IF(JRF!C175="","",IF(AND(VLOOKUP(JRF!C175,X:AA,4,0)=JRF!B175,VLOOKUP(JRF!C175,X:Y,2,0)="A"),"","Inactive Dept Combo Error")),"Inactive Dept Combo Error")</f>
        <v/>
      </c>
      <c r="AD162" t="str">
        <f>IFERROR(IF('Journal Template'!D574="","",IF(AND(VLOOKUP('Journal Template'!D574,X:AA,4,0)='Journal Template'!A574,VLOOKUP('Journal Template'!D574,X:Y,2,0)="A"),"","Inactive Dept Combo Error")),"")</f>
        <v/>
      </c>
      <c r="AK162" s="150" t="str">
        <f>IF(JRF!B175="","",IF(JRF!B175=IFERROR(VLOOKUP(JRF!B175,Checks!AI:AI,1,0),0),"Entry in Branch/Satellite BU's",""))</f>
        <v/>
      </c>
      <c r="AL162" t="str">
        <f>IFERROR(IF('Journal Template'!A574="","",IF('Journal Template'!A574=IFERROR(VLOOKUP('Journal Template'!A574,Checks!AI:AI,1,0),0),"Entry in Branch/Satellite BU's","")),"")</f>
        <v/>
      </c>
      <c r="AN162" t="str">
        <f>IFERROR(INDEX(Entities!A:A,MATCH(JRF!$Q175,Entities!C:C,0)),"")&amp;IFERROR(INDEX(Entities!A:A,MATCH(JRF!$Q175,Entities!D:D,0)),"")&amp;IFERROR(INDEX(Entities!A:A,MATCH(JRF!$Q175,Entities!E:E,0)),"")&amp;IFERROR(INDEX(Entities!A:A,MATCH(JRF!$Q175,Entities!F:F,0)),"")&amp;IFERROR(INDEX(Entities!A:A,MATCH(JRF!$Q175,Entities!G:G,0)),"")&amp;IFERROR(INDEX(Entities!A:A,MATCH(JRF!$Q175,Entities!H:H,0)),"")&amp;IFERROR(INDEX(Entities!A:A,MATCH(JRF!$Q175,Entities!I:I,0)),"")&amp;IFERROR(INDEX(Entities!A:A,MATCH(JRF!$Q175,Entities!J:J,0)),"")&amp;IFERROR(INDEX(Entities!A:A,MATCH(JRF!$Q175,Entities!K:K,0)),"")&amp;IFERROR(INDEX(Entities!A:A,MATCH(JRF!$Q175,Entities!L:L,0)),"")&amp;IFERROR(INDEX(Entities!A:A,MATCH(JRF!$Q175,Entities!M:M,0)),"")&amp;IFERROR(INDEX(Entities!A:A,MATCH(JRF!$Q175,Entities!N:N,0)),"")&amp;IFERROR(INDEX(Entities!A:A,MATCH(JRF!$Q175,Entities!O:O,0)),"")&amp;IFERROR(INDEX(Entities!A:A,MATCH(JRF!$Q175,Entities!P:P,0)),"")&amp;IFERROR(INDEX(Entities!A:A,MATCH(JRF!$Q175,Entities!Q:Q,0)),"")&amp;IFERROR(INDEX(Entities!A:A,MATCH(JRF!$Q175,Entities!R:R,0)),"")&amp;IFERROR(INDEX(Entities!A:A,MATCH(JRF!$Q175,Entities!S:S,0)),"")&amp;IFERROR(INDEX(Entities!A:A,MATCH(JRF!$Q175,Entities!T:T,0)),"")&amp;IFERROR(INDEX(Entities!A:A,MATCH(JRF!$Q175,Entities!U:U,0)),"")&amp;IFERROR(INDEX(Entities!A:A,MATCH(JRF!$Q175,Entities!V:V,0)),"")&amp;IFERROR(INDEX(Entities!A:A,MATCH(JRF!$Q175,Entities!W:W,0)),"")&amp;IFERROR(INDEX(Entities!A:A,MATCH(JRF!$Q175,Entities!X:X,0)),"")&amp;IFERROR(INDEX(Entities!A:A,MATCH(JRF!$Q175,Entities!Y:Y,0)),"")&amp;IFERROR(INDEX(Entities!A:A,MATCH(JRF!$Q175,Entities!Z:Z,0)),"")&amp;IFERROR(INDEX(Entities!A:A,MATCH(JRF!$Q175,Entities!AA:AA,0)),"")&amp;IFERROR(INDEX(Entities!A:A,MATCH(JRF!$Q175,Entities!AB:AB,0)),"")&amp;IFERROR(INDEX(Entities!A:A,MATCH(JRF!$Q175,Entities!AC:AC,0)),"")&amp;IFERROR(INDEX(Entities!A:A,MATCH(JRF!$Q175,Entities!AD:AD,0)),"")</f>
        <v/>
      </c>
      <c r="AO162" s="171" t="str">
        <f>IFERROR(INDEX(Entities!A:A,MATCH(JRF!$B175,Entities!C:C,0)),"")&amp;IFERROR(INDEX(Entities!A:A,MATCH(JRF!$B175,Entities!D:D,0)),"")&amp;IFERROR(INDEX(Entities!A:A,MATCH(JRF!$B175,Entities!E:E,0)),"")&amp;IFERROR(INDEX(Entities!A:A,MATCH(JRF!$B175,Entities!F:F,0)),"")&amp;IFERROR(INDEX(Entities!A:A,MATCH(JRF!$B175,Entities!G:G,0)),"")&amp;IFERROR(INDEX(Entities!A:A,MATCH(JRF!$B175,Entities!H:H,0)),"")&amp;IFERROR(INDEX(Entities!A:A,MATCH(JRF!$B175,Entities!I:I,0)),"")&amp;IFERROR(INDEX(Entities!A:A,MATCH(JRF!$B175,Entities!J:J,0)),"")&amp;IFERROR(INDEX(Entities!A:A,MATCH(JRF!$B175,Entities!K:K,0)),"")&amp;IFERROR(INDEX(Entities!A:A,MATCH(JRF!$B175,Entities!L:L,0)),"")&amp;IFERROR(INDEX(Entities!A:A,MATCH(JRF!$B175,Entities!M:M,0)),"")&amp;IFERROR(INDEX(Entities!A:A,MATCH(JRF!$B175,Entities!N:N,0)),"")&amp;IFERROR(INDEX(Entities!A:A,MATCH(JRF!$B175,Entities!O:O,0)),"")&amp;IFERROR(INDEX(Entities!A:A,MATCH(JRF!$B175,Entities!P:P,0)),"")&amp;IFERROR(INDEX(Entities!A:A,MATCH(JRF!$B175,Entities!Q:Q,0)),"")&amp;IFERROR(INDEX(Entities!A:A,MATCH(JRF!$B175,Entities!R:R,0)),"")&amp;IFERROR(INDEX(Entities!A:A,MATCH(JRF!$B175,Entities!S:S,0)),"")&amp;IFERROR(INDEX(Entities!A:A,MATCH(JRF!$B175,Entities!T:T,0)),"")&amp;IFERROR(INDEX(Entities!A:A,MATCH(JRF!$B175,Entities!U:U,0)),"")&amp;IFERROR(INDEX(Entities!A:A,MATCH(JRF!$B175,Entities!V:V,0)),"")&amp;IFERROR(INDEX(Entities!A:A,MATCH(JRF!$B175,Entities!W:W,0)),"")&amp;IFERROR(INDEX(Entities!A:A,MATCH(JRF!$B175,Entities!X:X,0)),"")&amp;IFERROR(INDEX(Entities!A:A,MATCH(JRF!$B175,Entities!Y:Y,0)),"")&amp;IFERROR(INDEX(Entities!A:A,MATCH(JRF!$B175,Entities!Z:Z,0)),"")&amp;IFERROR(INDEX(Entities!A:A,MATCH(JRF!$B175,Entities!AA:AA,0)),"")&amp;IFERROR(INDEX(Entities!A:A,MATCH(JRF!$B175,Entities!AB:AB,0)),"")&amp;IFERROR(INDEX(Entities!A:A,MATCH(JRF!$B175,Entities!AC:AC,0)),"")&amp;IFERROR(INDEX(Entities!A:A,MATCH(JRF!$B175,Entities!AD:AD,0)),"")</f>
        <v/>
      </c>
      <c r="AP162" s="171" t="str">
        <f>IF(JRF!B175=JRF!Q175,"",JRF!Q175&amp;JRF!B175)</f>
        <v/>
      </c>
      <c r="AQ162" s="171" t="str">
        <f>IF(OR(JRF!B175="",JRF!Q175="",Checks!AN162="",Checks!AO162=""),"",IF(OR(JRF!B175=JRF!Q175,Checks!AN162=Checks!AO162),"Legal Entity/BU is same",IF(AN162&amp;AO162=IFERROR(VLOOKUP(AN162&amp;AO162,'Intercompany Master'!X:X,1,0),0),"Intercompany Agreement Exist","Intercompany Agreement Required")))</f>
        <v/>
      </c>
      <c r="AR162" t="str" cm="1">
        <f t="array" ref="AR162">IF("Intercompany Agreement Exist"=VLOOKUP(JRF!Q175&amp;JRF!B175,Checks!AP:AQ,2,0),VLOOKUP(Checks!AN162&amp;Checks!AO162,'Intercompany Master'!X:AN,{2,3,4,5,6,7,8,9,10,11,12,13,14,15,16,17},0),"")</f>
        <v/>
      </c>
      <c r="AS162" s="170"/>
      <c r="AU162" s="170"/>
      <c r="CI162" t="str">
        <f>IF(JRF!F175&gt;0,"",IF(JRF!B175="","",IF(LEFT(JRF!B175,1)=IFERROR(VLOOKUP(LEFT(JRF!B175,1),$CF$2:$CF$5,1,0),0),"Product Code Required",IF(JRF!C175="","",IF(JRF!C175=IFERROR(VLOOKUP(JRF!C175,$CH:$CH,1,0),0),"Product Code Required","NA")))))</f>
        <v/>
      </c>
      <c r="CJ162" t="str">
        <f>IF(JRF!AV175&gt;0,"",IF(JRF!Q175="","",IF(LEFT(JRF!Q175,1)=IFERROR(VLOOKUP(LEFT(JRF!Q175,1),$CF$2:$CF$5,1,0),0),"Product Code Required",IF(JRF!V175="","",IF(JRF!V175=IFERROR(VLOOKUP(JRF!V175,$CH:$CH,1,0),0),"Product Code Required","NA")))))</f>
        <v/>
      </c>
      <c r="CK162" t="str">
        <f>IFERROR(IF(LEN('Journal Template'!F173)&gt;0,"",IF('Journal Template'!A173="","",IF(LEFT('Journal Template'!A173,1)=IFERROR(VLOOKUP(LEFT('Journal Template'!A173,1),Checks!$CF$2:$CF$5,1,0),0),"Product Code Required",IF('Journal Template'!D173="","",IF('Journal Template'!D173=IFERROR(VLOOKUP('Journal Template'!D173,Checks!$CH:$CH,1,0),0),"Product Code Required","NA"))))),"")</f>
        <v/>
      </c>
    </row>
    <row r="163" spans="14:89">
      <c r="N163" t="s">
        <v>1639</v>
      </c>
      <c r="O163" t="s">
        <v>1640</v>
      </c>
      <c r="P163" t="s">
        <v>386</v>
      </c>
      <c r="Q163" s="150" t="str">
        <f>IF(JRF!D176="","",IF(IFERROR(VLOOKUP(JRF!D176,Checks!N:P,3,0),0)="A","","Inactive account in Use"))</f>
        <v/>
      </c>
      <c r="R163" t="str">
        <f>IFERROR(IF('Journal Template'!C575="","",IF(IFERROR(VLOOKUP('Journal Template'!C575,Checks!N:P,3,0),0)="A","","Inactive account in Use")),"")</f>
        <v/>
      </c>
      <c r="S163" t="s">
        <v>1641</v>
      </c>
      <c r="T163" t="s">
        <v>386</v>
      </c>
      <c r="U163" t="s">
        <v>393</v>
      </c>
      <c r="V163" s="150" t="str">
        <f>IF(JRF!C176="","",IF(IFERROR(VLOOKUP(JRF!C176,Checks!S:U,3,0),0)="A","Entry with System fund Dept",""))</f>
        <v/>
      </c>
      <c r="W163" t="str">
        <f>IFERROR(IF('Journal Template'!D575="","",IF(IFERROR(VLOOKUP('Journal Template'!D575,Checks!S:U,3,0),0)="A","Entry with System fund Dept","")),"")</f>
        <v/>
      </c>
      <c r="X163" t="s">
        <v>1642</v>
      </c>
      <c r="Y163" t="s">
        <v>389</v>
      </c>
      <c r="Z163" t="s">
        <v>1643</v>
      </c>
      <c r="AA163" t="s">
        <v>391</v>
      </c>
      <c r="AB163" t="s">
        <v>125</v>
      </c>
      <c r="AC163" s="150" t="str">
        <f>IFERROR(IF(JRF!C176="","",IF(AND(VLOOKUP(JRF!C176,X:AA,4,0)=JRF!B176,VLOOKUP(JRF!C176,X:Y,2,0)="A"),"","Inactive Dept Combo Error")),"Inactive Dept Combo Error")</f>
        <v/>
      </c>
      <c r="AD163" t="str">
        <f>IFERROR(IF('Journal Template'!D575="","",IF(AND(VLOOKUP('Journal Template'!D575,X:AA,4,0)='Journal Template'!A575,VLOOKUP('Journal Template'!D575,X:Y,2,0)="A"),"","Inactive Dept Combo Error")),"")</f>
        <v/>
      </c>
      <c r="AK163" s="150" t="str">
        <f>IF(JRF!B176="","",IF(JRF!B176=IFERROR(VLOOKUP(JRF!B176,Checks!AI:AI,1,0),0),"Entry in Branch/Satellite BU's",""))</f>
        <v/>
      </c>
      <c r="AL163" t="str">
        <f>IFERROR(IF('Journal Template'!A575="","",IF('Journal Template'!A575=IFERROR(VLOOKUP('Journal Template'!A575,Checks!AI:AI,1,0),0),"Entry in Branch/Satellite BU's","")),"")</f>
        <v/>
      </c>
      <c r="AN163" t="str">
        <f>IFERROR(INDEX(Entities!A:A,MATCH(JRF!$Q176,Entities!C:C,0)),"")&amp;IFERROR(INDEX(Entities!A:A,MATCH(JRF!$Q176,Entities!D:D,0)),"")&amp;IFERROR(INDEX(Entities!A:A,MATCH(JRF!$Q176,Entities!E:E,0)),"")&amp;IFERROR(INDEX(Entities!A:A,MATCH(JRF!$Q176,Entities!F:F,0)),"")&amp;IFERROR(INDEX(Entities!A:A,MATCH(JRF!$Q176,Entities!G:G,0)),"")&amp;IFERROR(INDEX(Entities!A:A,MATCH(JRF!$Q176,Entities!H:H,0)),"")&amp;IFERROR(INDEX(Entities!A:A,MATCH(JRF!$Q176,Entities!I:I,0)),"")&amp;IFERROR(INDEX(Entities!A:A,MATCH(JRF!$Q176,Entities!J:J,0)),"")&amp;IFERROR(INDEX(Entities!A:A,MATCH(JRF!$Q176,Entities!K:K,0)),"")&amp;IFERROR(INDEX(Entities!A:A,MATCH(JRF!$Q176,Entities!L:L,0)),"")&amp;IFERROR(INDEX(Entities!A:A,MATCH(JRF!$Q176,Entities!M:M,0)),"")&amp;IFERROR(INDEX(Entities!A:A,MATCH(JRF!$Q176,Entities!N:N,0)),"")&amp;IFERROR(INDEX(Entities!A:A,MATCH(JRF!$Q176,Entities!O:O,0)),"")&amp;IFERROR(INDEX(Entities!A:A,MATCH(JRF!$Q176,Entities!P:P,0)),"")&amp;IFERROR(INDEX(Entities!A:A,MATCH(JRF!$Q176,Entities!Q:Q,0)),"")&amp;IFERROR(INDEX(Entities!A:A,MATCH(JRF!$Q176,Entities!R:R,0)),"")&amp;IFERROR(INDEX(Entities!A:A,MATCH(JRF!$Q176,Entities!S:S,0)),"")&amp;IFERROR(INDEX(Entities!A:A,MATCH(JRF!$Q176,Entities!T:T,0)),"")&amp;IFERROR(INDEX(Entities!A:A,MATCH(JRF!$Q176,Entities!U:U,0)),"")&amp;IFERROR(INDEX(Entities!A:A,MATCH(JRF!$Q176,Entities!V:V,0)),"")&amp;IFERROR(INDEX(Entities!A:A,MATCH(JRF!$Q176,Entities!W:W,0)),"")&amp;IFERROR(INDEX(Entities!A:A,MATCH(JRF!$Q176,Entities!X:X,0)),"")&amp;IFERROR(INDEX(Entities!A:A,MATCH(JRF!$Q176,Entities!Y:Y,0)),"")&amp;IFERROR(INDEX(Entities!A:A,MATCH(JRF!$Q176,Entities!Z:Z,0)),"")&amp;IFERROR(INDEX(Entities!A:A,MATCH(JRF!$Q176,Entities!AA:AA,0)),"")&amp;IFERROR(INDEX(Entities!A:A,MATCH(JRF!$Q176,Entities!AB:AB,0)),"")&amp;IFERROR(INDEX(Entities!A:A,MATCH(JRF!$Q176,Entities!AC:AC,0)),"")&amp;IFERROR(INDEX(Entities!A:A,MATCH(JRF!$Q176,Entities!AD:AD,0)),"")</f>
        <v/>
      </c>
      <c r="AO163" s="171" t="str">
        <f>IFERROR(INDEX(Entities!A:A,MATCH(JRF!$B176,Entities!C:C,0)),"")&amp;IFERROR(INDEX(Entities!A:A,MATCH(JRF!$B176,Entities!D:D,0)),"")&amp;IFERROR(INDEX(Entities!A:A,MATCH(JRF!$B176,Entities!E:E,0)),"")&amp;IFERROR(INDEX(Entities!A:A,MATCH(JRF!$B176,Entities!F:F,0)),"")&amp;IFERROR(INDEX(Entities!A:A,MATCH(JRF!$B176,Entities!G:G,0)),"")&amp;IFERROR(INDEX(Entities!A:A,MATCH(JRF!$B176,Entities!H:H,0)),"")&amp;IFERROR(INDEX(Entities!A:A,MATCH(JRF!$B176,Entities!I:I,0)),"")&amp;IFERROR(INDEX(Entities!A:A,MATCH(JRF!$B176,Entities!J:J,0)),"")&amp;IFERROR(INDEX(Entities!A:A,MATCH(JRF!$B176,Entities!K:K,0)),"")&amp;IFERROR(INDEX(Entities!A:A,MATCH(JRF!$B176,Entities!L:L,0)),"")&amp;IFERROR(INDEX(Entities!A:A,MATCH(JRF!$B176,Entities!M:M,0)),"")&amp;IFERROR(INDEX(Entities!A:A,MATCH(JRF!$B176,Entities!N:N,0)),"")&amp;IFERROR(INDEX(Entities!A:A,MATCH(JRF!$B176,Entities!O:O,0)),"")&amp;IFERROR(INDEX(Entities!A:A,MATCH(JRF!$B176,Entities!P:P,0)),"")&amp;IFERROR(INDEX(Entities!A:A,MATCH(JRF!$B176,Entities!Q:Q,0)),"")&amp;IFERROR(INDEX(Entities!A:A,MATCH(JRF!$B176,Entities!R:R,0)),"")&amp;IFERROR(INDEX(Entities!A:A,MATCH(JRF!$B176,Entities!S:S,0)),"")&amp;IFERROR(INDEX(Entities!A:A,MATCH(JRF!$B176,Entities!T:T,0)),"")&amp;IFERROR(INDEX(Entities!A:A,MATCH(JRF!$B176,Entities!U:U,0)),"")&amp;IFERROR(INDEX(Entities!A:A,MATCH(JRF!$B176,Entities!V:V,0)),"")&amp;IFERROR(INDEX(Entities!A:A,MATCH(JRF!$B176,Entities!W:W,0)),"")&amp;IFERROR(INDEX(Entities!A:A,MATCH(JRF!$B176,Entities!X:X,0)),"")&amp;IFERROR(INDEX(Entities!A:A,MATCH(JRF!$B176,Entities!Y:Y,0)),"")&amp;IFERROR(INDEX(Entities!A:A,MATCH(JRF!$B176,Entities!Z:Z,0)),"")&amp;IFERROR(INDEX(Entities!A:A,MATCH(JRF!$B176,Entities!AA:AA,0)),"")&amp;IFERROR(INDEX(Entities!A:A,MATCH(JRF!$B176,Entities!AB:AB,0)),"")&amp;IFERROR(INDEX(Entities!A:A,MATCH(JRF!$B176,Entities!AC:AC,0)),"")&amp;IFERROR(INDEX(Entities!A:A,MATCH(JRF!$B176,Entities!AD:AD,0)),"")</f>
        <v/>
      </c>
      <c r="AP163" s="171" t="str">
        <f>IF(JRF!B176=JRF!Q176,"",JRF!Q176&amp;JRF!B176)</f>
        <v/>
      </c>
      <c r="AQ163" s="171" t="str">
        <f>IF(OR(JRF!B176="",JRF!Q176="",Checks!AN163="",Checks!AO163=""),"",IF(OR(JRF!B176=JRF!Q176,Checks!AN163=Checks!AO163),"Legal Entity/BU is same",IF(AN163&amp;AO163=IFERROR(VLOOKUP(AN163&amp;AO163,'Intercompany Master'!X:X,1,0),0),"Intercompany Agreement Exist","Intercompany Agreement Required")))</f>
        <v/>
      </c>
      <c r="AR163" t="str" cm="1">
        <f t="array" ref="AR163">IF("Intercompany Agreement Exist"=VLOOKUP(JRF!Q176&amp;JRF!B176,Checks!AP:AQ,2,0),VLOOKUP(Checks!AN163&amp;Checks!AO163,'Intercompany Master'!X:AN,{2,3,4,5,6,7,8,9,10,11,12,13,14,15,16,17},0),"")</f>
        <v/>
      </c>
      <c r="AS163" s="170"/>
      <c r="AU163" s="170"/>
      <c r="CI163" t="str">
        <f>IF(JRF!F176&gt;0,"",IF(JRF!B176="","",IF(LEFT(JRF!B176,1)=IFERROR(VLOOKUP(LEFT(JRF!B176,1),$CF$2:$CF$5,1,0),0),"Product Code Required",IF(JRF!C176="","",IF(JRF!C176=IFERROR(VLOOKUP(JRF!C176,$CH:$CH,1,0),0),"Product Code Required","NA")))))</f>
        <v/>
      </c>
      <c r="CJ163" t="str">
        <f>IF(JRF!AV176&gt;0,"",IF(JRF!Q176="","",IF(LEFT(JRF!Q176,1)=IFERROR(VLOOKUP(LEFT(JRF!Q176,1),$CF$2:$CF$5,1,0),0),"Product Code Required",IF(JRF!V176="","",IF(JRF!V176=IFERROR(VLOOKUP(JRF!V176,$CH:$CH,1,0),0),"Product Code Required","NA")))))</f>
        <v/>
      </c>
      <c r="CK163" t="str">
        <f>IFERROR(IF(LEN('Journal Template'!F174)&gt;0,"",IF('Journal Template'!A174="","",IF(LEFT('Journal Template'!A174,1)=IFERROR(VLOOKUP(LEFT('Journal Template'!A174,1),Checks!$CF$2:$CF$5,1,0),0),"Product Code Required",IF('Journal Template'!D174="","",IF('Journal Template'!D174=IFERROR(VLOOKUP('Journal Template'!D174,Checks!$CH:$CH,1,0),0),"Product Code Required","NA"))))),"")</f>
        <v/>
      </c>
    </row>
    <row r="164" spans="14:89">
      <c r="N164" t="s">
        <v>1644</v>
      </c>
      <c r="O164" t="s">
        <v>1645</v>
      </c>
      <c r="P164" t="s">
        <v>386</v>
      </c>
      <c r="Q164" s="150" t="str">
        <f>IF(JRF!D177="","",IF(IFERROR(VLOOKUP(JRF!D177,Checks!N:P,3,0),0)="A","","Inactive account in Use"))</f>
        <v/>
      </c>
      <c r="R164" t="str">
        <f>IFERROR(IF('Journal Template'!C576="","",IF(IFERROR(VLOOKUP('Journal Template'!C576,Checks!N:P,3,0),0)="A","","Inactive account in Use")),"")</f>
        <v/>
      </c>
      <c r="S164" t="s">
        <v>1646</v>
      </c>
      <c r="T164" t="s">
        <v>386</v>
      </c>
      <c r="U164" t="s">
        <v>393</v>
      </c>
      <c r="V164" s="150" t="str">
        <f>IF(JRF!C177="","",IF(IFERROR(VLOOKUP(JRF!C177,Checks!S:U,3,0),0)="A","Entry with System fund Dept",""))</f>
        <v/>
      </c>
      <c r="W164" t="str">
        <f>IFERROR(IF('Journal Template'!D576="","",IF(IFERROR(VLOOKUP('Journal Template'!D576,Checks!S:U,3,0),0)="A","Entry with System fund Dept","")),"")</f>
        <v/>
      </c>
      <c r="X164" t="s">
        <v>1647</v>
      </c>
      <c r="Y164" t="s">
        <v>389</v>
      </c>
      <c r="Z164" t="s">
        <v>1648</v>
      </c>
      <c r="AA164" t="s">
        <v>391</v>
      </c>
      <c r="AB164" t="s">
        <v>125</v>
      </c>
      <c r="AC164" s="150" t="str">
        <f>IFERROR(IF(JRF!C177="","",IF(AND(VLOOKUP(JRF!C177,X:AA,4,0)=JRF!B177,VLOOKUP(JRF!C177,X:Y,2,0)="A"),"","Inactive Dept Combo Error")),"Inactive Dept Combo Error")</f>
        <v/>
      </c>
      <c r="AD164" t="str">
        <f>IFERROR(IF('Journal Template'!D576="","",IF(AND(VLOOKUP('Journal Template'!D576,X:AA,4,0)='Journal Template'!A576,VLOOKUP('Journal Template'!D576,X:Y,2,0)="A"),"","Inactive Dept Combo Error")),"")</f>
        <v/>
      </c>
      <c r="AK164" s="150" t="str">
        <f>IF(JRF!B177="","",IF(JRF!B177=IFERROR(VLOOKUP(JRF!B177,Checks!AI:AI,1,0),0),"Entry in Branch/Satellite BU's",""))</f>
        <v/>
      </c>
      <c r="AL164" t="str">
        <f>IFERROR(IF('Journal Template'!A576="","",IF('Journal Template'!A576=IFERROR(VLOOKUP('Journal Template'!A576,Checks!AI:AI,1,0),0),"Entry in Branch/Satellite BU's","")),"")</f>
        <v/>
      </c>
      <c r="AN164" t="str">
        <f>IFERROR(INDEX(Entities!A:A,MATCH(JRF!$Q177,Entities!C:C,0)),"")&amp;IFERROR(INDEX(Entities!A:A,MATCH(JRF!$Q177,Entities!D:D,0)),"")&amp;IFERROR(INDEX(Entities!A:A,MATCH(JRF!$Q177,Entities!E:E,0)),"")&amp;IFERROR(INDEX(Entities!A:A,MATCH(JRF!$Q177,Entities!F:F,0)),"")&amp;IFERROR(INDEX(Entities!A:A,MATCH(JRF!$Q177,Entities!G:G,0)),"")&amp;IFERROR(INDEX(Entities!A:A,MATCH(JRF!$Q177,Entities!H:H,0)),"")&amp;IFERROR(INDEX(Entities!A:A,MATCH(JRF!$Q177,Entities!I:I,0)),"")&amp;IFERROR(INDEX(Entities!A:A,MATCH(JRF!$Q177,Entities!J:J,0)),"")&amp;IFERROR(INDEX(Entities!A:A,MATCH(JRF!$Q177,Entities!K:K,0)),"")&amp;IFERROR(INDEX(Entities!A:A,MATCH(JRF!$Q177,Entities!L:L,0)),"")&amp;IFERROR(INDEX(Entities!A:A,MATCH(JRF!$Q177,Entities!M:M,0)),"")&amp;IFERROR(INDEX(Entities!A:A,MATCH(JRF!$Q177,Entities!N:N,0)),"")&amp;IFERROR(INDEX(Entities!A:A,MATCH(JRF!$Q177,Entities!O:O,0)),"")&amp;IFERROR(INDEX(Entities!A:A,MATCH(JRF!$Q177,Entities!P:P,0)),"")&amp;IFERROR(INDEX(Entities!A:A,MATCH(JRF!$Q177,Entities!Q:Q,0)),"")&amp;IFERROR(INDEX(Entities!A:A,MATCH(JRF!$Q177,Entities!R:R,0)),"")&amp;IFERROR(INDEX(Entities!A:A,MATCH(JRF!$Q177,Entities!S:S,0)),"")&amp;IFERROR(INDEX(Entities!A:A,MATCH(JRF!$Q177,Entities!T:T,0)),"")&amp;IFERROR(INDEX(Entities!A:A,MATCH(JRF!$Q177,Entities!U:U,0)),"")&amp;IFERROR(INDEX(Entities!A:A,MATCH(JRF!$Q177,Entities!V:V,0)),"")&amp;IFERROR(INDEX(Entities!A:A,MATCH(JRF!$Q177,Entities!W:W,0)),"")&amp;IFERROR(INDEX(Entities!A:A,MATCH(JRF!$Q177,Entities!X:X,0)),"")&amp;IFERROR(INDEX(Entities!A:A,MATCH(JRF!$Q177,Entities!Y:Y,0)),"")&amp;IFERROR(INDEX(Entities!A:A,MATCH(JRF!$Q177,Entities!Z:Z,0)),"")&amp;IFERROR(INDEX(Entities!A:A,MATCH(JRF!$Q177,Entities!AA:AA,0)),"")&amp;IFERROR(INDEX(Entities!A:A,MATCH(JRF!$Q177,Entities!AB:AB,0)),"")&amp;IFERROR(INDEX(Entities!A:A,MATCH(JRF!$Q177,Entities!AC:AC,0)),"")&amp;IFERROR(INDEX(Entities!A:A,MATCH(JRF!$Q177,Entities!AD:AD,0)),"")</f>
        <v/>
      </c>
      <c r="AO164" s="171" t="str">
        <f>IFERROR(INDEX(Entities!A:A,MATCH(JRF!$B177,Entities!C:C,0)),"")&amp;IFERROR(INDEX(Entities!A:A,MATCH(JRF!$B177,Entities!D:D,0)),"")&amp;IFERROR(INDEX(Entities!A:A,MATCH(JRF!$B177,Entities!E:E,0)),"")&amp;IFERROR(INDEX(Entities!A:A,MATCH(JRF!$B177,Entities!F:F,0)),"")&amp;IFERROR(INDEX(Entities!A:A,MATCH(JRF!$B177,Entities!G:G,0)),"")&amp;IFERROR(INDEX(Entities!A:A,MATCH(JRF!$B177,Entities!H:H,0)),"")&amp;IFERROR(INDEX(Entities!A:A,MATCH(JRF!$B177,Entities!I:I,0)),"")&amp;IFERROR(INDEX(Entities!A:A,MATCH(JRF!$B177,Entities!J:J,0)),"")&amp;IFERROR(INDEX(Entities!A:A,MATCH(JRF!$B177,Entities!K:K,0)),"")&amp;IFERROR(INDEX(Entities!A:A,MATCH(JRF!$B177,Entities!L:L,0)),"")&amp;IFERROR(INDEX(Entities!A:A,MATCH(JRF!$B177,Entities!M:M,0)),"")&amp;IFERROR(INDEX(Entities!A:A,MATCH(JRF!$B177,Entities!N:N,0)),"")&amp;IFERROR(INDEX(Entities!A:A,MATCH(JRF!$B177,Entities!O:O,0)),"")&amp;IFERROR(INDEX(Entities!A:A,MATCH(JRF!$B177,Entities!P:P,0)),"")&amp;IFERROR(INDEX(Entities!A:A,MATCH(JRF!$B177,Entities!Q:Q,0)),"")&amp;IFERROR(INDEX(Entities!A:A,MATCH(JRF!$B177,Entities!R:R,0)),"")&amp;IFERROR(INDEX(Entities!A:A,MATCH(JRF!$B177,Entities!S:S,0)),"")&amp;IFERROR(INDEX(Entities!A:A,MATCH(JRF!$B177,Entities!T:T,0)),"")&amp;IFERROR(INDEX(Entities!A:A,MATCH(JRF!$B177,Entities!U:U,0)),"")&amp;IFERROR(INDEX(Entities!A:A,MATCH(JRF!$B177,Entities!V:V,0)),"")&amp;IFERROR(INDEX(Entities!A:A,MATCH(JRF!$B177,Entities!W:W,0)),"")&amp;IFERROR(INDEX(Entities!A:A,MATCH(JRF!$B177,Entities!X:X,0)),"")&amp;IFERROR(INDEX(Entities!A:A,MATCH(JRF!$B177,Entities!Y:Y,0)),"")&amp;IFERROR(INDEX(Entities!A:A,MATCH(JRF!$B177,Entities!Z:Z,0)),"")&amp;IFERROR(INDEX(Entities!A:A,MATCH(JRF!$B177,Entities!AA:AA,0)),"")&amp;IFERROR(INDEX(Entities!A:A,MATCH(JRF!$B177,Entities!AB:AB,0)),"")&amp;IFERROR(INDEX(Entities!A:A,MATCH(JRF!$B177,Entities!AC:AC,0)),"")&amp;IFERROR(INDEX(Entities!A:A,MATCH(JRF!$B177,Entities!AD:AD,0)),"")</f>
        <v/>
      </c>
      <c r="AP164" s="171" t="str">
        <f>IF(JRF!B177=JRF!Q177,"",JRF!Q177&amp;JRF!B177)</f>
        <v/>
      </c>
      <c r="AQ164" s="171" t="str">
        <f>IF(OR(JRF!B177="",JRF!Q177="",Checks!AN164="",Checks!AO164=""),"",IF(OR(JRF!B177=JRF!Q177,Checks!AN164=Checks!AO164),"Legal Entity/BU is same",IF(AN164&amp;AO164=IFERROR(VLOOKUP(AN164&amp;AO164,'Intercompany Master'!X:X,1,0),0),"Intercompany Agreement Exist","Intercompany Agreement Required")))</f>
        <v/>
      </c>
      <c r="AR164" t="str" cm="1">
        <f t="array" ref="AR164">IF("Intercompany Agreement Exist"=VLOOKUP(JRF!Q177&amp;JRF!B177,Checks!AP:AQ,2,0),VLOOKUP(Checks!AN164&amp;Checks!AO164,'Intercompany Master'!X:AN,{2,3,4,5,6,7,8,9,10,11,12,13,14,15,16,17},0),"")</f>
        <v/>
      </c>
      <c r="AS164" s="170"/>
      <c r="AU164" s="170"/>
      <c r="CI164" t="str">
        <f>IF(JRF!F177&gt;0,"",IF(JRF!B177="","",IF(LEFT(JRF!B177,1)=IFERROR(VLOOKUP(LEFT(JRF!B177,1),$CF$2:$CF$5,1,0),0),"Product Code Required",IF(JRF!C177="","",IF(JRF!C177=IFERROR(VLOOKUP(JRF!C177,$CH:$CH,1,0),0),"Product Code Required","NA")))))</f>
        <v/>
      </c>
      <c r="CJ164" t="str">
        <f>IF(JRF!AV177&gt;0,"",IF(JRF!Q177="","",IF(LEFT(JRF!Q177,1)=IFERROR(VLOOKUP(LEFT(JRF!Q177,1),$CF$2:$CF$5,1,0),0),"Product Code Required",IF(JRF!V177="","",IF(JRF!V177=IFERROR(VLOOKUP(JRF!V177,$CH:$CH,1,0),0),"Product Code Required","NA")))))</f>
        <v/>
      </c>
      <c r="CK164" t="str">
        <f>IFERROR(IF(LEN('Journal Template'!F175)&gt;0,"",IF('Journal Template'!A175="","",IF(LEFT('Journal Template'!A175,1)=IFERROR(VLOOKUP(LEFT('Journal Template'!A175,1),Checks!$CF$2:$CF$5,1,0),0),"Product Code Required",IF('Journal Template'!D175="","",IF('Journal Template'!D175=IFERROR(VLOOKUP('Journal Template'!D175,Checks!$CH:$CH,1,0),0),"Product Code Required","NA"))))),"")</f>
        <v/>
      </c>
    </row>
    <row r="165" spans="14:89">
      <c r="N165" t="s">
        <v>1649</v>
      </c>
      <c r="O165" t="s">
        <v>983</v>
      </c>
      <c r="P165" t="s">
        <v>386</v>
      </c>
      <c r="Q165" s="150" t="str">
        <f>IF(JRF!D178="","",IF(IFERROR(VLOOKUP(JRF!D178,Checks!N:P,3,0),0)="A","","Inactive account in Use"))</f>
        <v/>
      </c>
      <c r="R165" t="str">
        <f>IFERROR(IF('Journal Template'!C577="","",IF(IFERROR(VLOOKUP('Journal Template'!C577,Checks!N:P,3,0),0)="A","","Inactive account in Use")),"")</f>
        <v/>
      </c>
      <c r="S165" t="s">
        <v>1650</v>
      </c>
      <c r="T165" t="s">
        <v>386</v>
      </c>
      <c r="U165" t="s">
        <v>393</v>
      </c>
      <c r="V165" s="150" t="str">
        <f>IF(JRF!C178="","",IF(IFERROR(VLOOKUP(JRF!C178,Checks!S:U,3,0),0)="A","Entry with System fund Dept",""))</f>
        <v/>
      </c>
      <c r="W165" t="str">
        <f>IFERROR(IF('Journal Template'!D577="","",IF(IFERROR(VLOOKUP('Journal Template'!D577,Checks!S:U,3,0),0)="A","Entry with System fund Dept","")),"")</f>
        <v/>
      </c>
      <c r="X165" t="s">
        <v>1651</v>
      </c>
      <c r="Y165" t="s">
        <v>389</v>
      </c>
      <c r="Z165" t="s">
        <v>1652</v>
      </c>
      <c r="AA165" t="s">
        <v>391</v>
      </c>
      <c r="AB165" t="s">
        <v>125</v>
      </c>
      <c r="AC165" s="150" t="str">
        <f>IFERROR(IF(JRF!C178="","",IF(AND(VLOOKUP(JRF!C178,X:AA,4,0)=JRF!B178,VLOOKUP(JRF!C178,X:Y,2,0)="A"),"","Inactive Dept Combo Error")),"Inactive Dept Combo Error")</f>
        <v/>
      </c>
      <c r="AD165" t="str">
        <f>IFERROR(IF('Journal Template'!D577="","",IF(AND(VLOOKUP('Journal Template'!D577,X:AA,4,0)='Journal Template'!A577,VLOOKUP('Journal Template'!D577,X:Y,2,0)="A"),"","Inactive Dept Combo Error")),"")</f>
        <v/>
      </c>
      <c r="AK165" s="150" t="str">
        <f>IF(JRF!B178="","",IF(JRF!B178=IFERROR(VLOOKUP(JRF!B178,Checks!AI:AI,1,0),0),"Entry in Branch/Satellite BU's",""))</f>
        <v/>
      </c>
      <c r="AL165" t="str">
        <f>IFERROR(IF('Journal Template'!A577="","",IF('Journal Template'!A577=IFERROR(VLOOKUP('Journal Template'!A577,Checks!AI:AI,1,0),0),"Entry in Branch/Satellite BU's","")),"")</f>
        <v/>
      </c>
      <c r="AN165" t="str">
        <f>IFERROR(INDEX(Entities!A:A,MATCH(JRF!$Q178,Entities!C:C,0)),"")&amp;IFERROR(INDEX(Entities!A:A,MATCH(JRF!$Q178,Entities!D:D,0)),"")&amp;IFERROR(INDEX(Entities!A:A,MATCH(JRF!$Q178,Entities!E:E,0)),"")&amp;IFERROR(INDEX(Entities!A:A,MATCH(JRF!$Q178,Entities!F:F,0)),"")&amp;IFERROR(INDEX(Entities!A:A,MATCH(JRF!$Q178,Entities!G:G,0)),"")&amp;IFERROR(INDEX(Entities!A:A,MATCH(JRF!$Q178,Entities!H:H,0)),"")&amp;IFERROR(INDEX(Entities!A:A,MATCH(JRF!$Q178,Entities!I:I,0)),"")&amp;IFERROR(INDEX(Entities!A:A,MATCH(JRF!$Q178,Entities!J:J,0)),"")&amp;IFERROR(INDEX(Entities!A:A,MATCH(JRF!$Q178,Entities!K:K,0)),"")&amp;IFERROR(INDEX(Entities!A:A,MATCH(JRF!$Q178,Entities!L:L,0)),"")&amp;IFERROR(INDEX(Entities!A:A,MATCH(JRF!$Q178,Entities!M:M,0)),"")&amp;IFERROR(INDEX(Entities!A:A,MATCH(JRF!$Q178,Entities!N:N,0)),"")&amp;IFERROR(INDEX(Entities!A:A,MATCH(JRF!$Q178,Entities!O:O,0)),"")&amp;IFERROR(INDEX(Entities!A:A,MATCH(JRF!$Q178,Entities!P:P,0)),"")&amp;IFERROR(INDEX(Entities!A:A,MATCH(JRF!$Q178,Entities!Q:Q,0)),"")&amp;IFERROR(INDEX(Entities!A:A,MATCH(JRF!$Q178,Entities!R:R,0)),"")&amp;IFERROR(INDEX(Entities!A:A,MATCH(JRF!$Q178,Entities!S:S,0)),"")&amp;IFERROR(INDEX(Entities!A:A,MATCH(JRF!$Q178,Entities!T:T,0)),"")&amp;IFERROR(INDEX(Entities!A:A,MATCH(JRF!$Q178,Entities!U:U,0)),"")&amp;IFERROR(INDEX(Entities!A:A,MATCH(JRF!$Q178,Entities!V:V,0)),"")&amp;IFERROR(INDEX(Entities!A:A,MATCH(JRF!$Q178,Entities!W:W,0)),"")&amp;IFERROR(INDEX(Entities!A:A,MATCH(JRF!$Q178,Entities!X:X,0)),"")&amp;IFERROR(INDEX(Entities!A:A,MATCH(JRF!$Q178,Entities!Y:Y,0)),"")&amp;IFERROR(INDEX(Entities!A:A,MATCH(JRF!$Q178,Entities!Z:Z,0)),"")&amp;IFERROR(INDEX(Entities!A:A,MATCH(JRF!$Q178,Entities!AA:AA,0)),"")&amp;IFERROR(INDEX(Entities!A:A,MATCH(JRF!$Q178,Entities!AB:AB,0)),"")&amp;IFERROR(INDEX(Entities!A:A,MATCH(JRF!$Q178,Entities!AC:AC,0)),"")&amp;IFERROR(INDEX(Entities!A:A,MATCH(JRF!$Q178,Entities!AD:AD,0)),"")</f>
        <v/>
      </c>
      <c r="AO165" s="171" t="str">
        <f>IFERROR(INDEX(Entities!A:A,MATCH(JRF!$B178,Entities!C:C,0)),"")&amp;IFERROR(INDEX(Entities!A:A,MATCH(JRF!$B178,Entities!D:D,0)),"")&amp;IFERROR(INDEX(Entities!A:A,MATCH(JRF!$B178,Entities!E:E,0)),"")&amp;IFERROR(INDEX(Entities!A:A,MATCH(JRF!$B178,Entities!F:F,0)),"")&amp;IFERROR(INDEX(Entities!A:A,MATCH(JRF!$B178,Entities!G:G,0)),"")&amp;IFERROR(INDEX(Entities!A:A,MATCH(JRF!$B178,Entities!H:H,0)),"")&amp;IFERROR(INDEX(Entities!A:A,MATCH(JRF!$B178,Entities!I:I,0)),"")&amp;IFERROR(INDEX(Entities!A:A,MATCH(JRF!$B178,Entities!J:J,0)),"")&amp;IFERROR(INDEX(Entities!A:A,MATCH(JRF!$B178,Entities!K:K,0)),"")&amp;IFERROR(INDEX(Entities!A:A,MATCH(JRF!$B178,Entities!L:L,0)),"")&amp;IFERROR(INDEX(Entities!A:A,MATCH(JRF!$B178,Entities!M:M,0)),"")&amp;IFERROR(INDEX(Entities!A:A,MATCH(JRF!$B178,Entities!N:N,0)),"")&amp;IFERROR(INDEX(Entities!A:A,MATCH(JRF!$B178,Entities!O:O,0)),"")&amp;IFERROR(INDEX(Entities!A:A,MATCH(JRF!$B178,Entities!P:P,0)),"")&amp;IFERROR(INDEX(Entities!A:A,MATCH(JRF!$B178,Entities!Q:Q,0)),"")&amp;IFERROR(INDEX(Entities!A:A,MATCH(JRF!$B178,Entities!R:R,0)),"")&amp;IFERROR(INDEX(Entities!A:A,MATCH(JRF!$B178,Entities!S:S,0)),"")&amp;IFERROR(INDEX(Entities!A:A,MATCH(JRF!$B178,Entities!T:T,0)),"")&amp;IFERROR(INDEX(Entities!A:A,MATCH(JRF!$B178,Entities!U:U,0)),"")&amp;IFERROR(INDEX(Entities!A:A,MATCH(JRF!$B178,Entities!V:V,0)),"")&amp;IFERROR(INDEX(Entities!A:A,MATCH(JRF!$B178,Entities!W:W,0)),"")&amp;IFERROR(INDEX(Entities!A:A,MATCH(JRF!$B178,Entities!X:X,0)),"")&amp;IFERROR(INDEX(Entities!A:A,MATCH(JRF!$B178,Entities!Y:Y,0)),"")&amp;IFERROR(INDEX(Entities!A:A,MATCH(JRF!$B178,Entities!Z:Z,0)),"")&amp;IFERROR(INDEX(Entities!A:A,MATCH(JRF!$B178,Entities!AA:AA,0)),"")&amp;IFERROR(INDEX(Entities!A:A,MATCH(JRF!$B178,Entities!AB:AB,0)),"")&amp;IFERROR(INDEX(Entities!A:A,MATCH(JRF!$B178,Entities!AC:AC,0)),"")&amp;IFERROR(INDEX(Entities!A:A,MATCH(JRF!$B178,Entities!AD:AD,0)),"")</f>
        <v/>
      </c>
      <c r="AP165" s="171" t="str">
        <f>IF(JRF!B178=JRF!Q178,"",JRF!Q178&amp;JRF!B178)</f>
        <v/>
      </c>
      <c r="AQ165" s="171" t="str">
        <f>IF(OR(JRF!B178="",JRF!Q178="",Checks!AN165="",Checks!AO165=""),"",IF(OR(JRF!B178=JRF!Q178,Checks!AN165=Checks!AO165),"Legal Entity/BU is same",IF(AN165&amp;AO165=IFERROR(VLOOKUP(AN165&amp;AO165,'Intercompany Master'!X:X,1,0),0),"Intercompany Agreement Exist","Intercompany Agreement Required")))</f>
        <v/>
      </c>
      <c r="AR165" t="str" cm="1">
        <f t="array" ref="AR165">IF("Intercompany Agreement Exist"=VLOOKUP(JRF!Q178&amp;JRF!B178,Checks!AP:AQ,2,0),VLOOKUP(Checks!AN165&amp;Checks!AO165,'Intercompany Master'!X:AN,{2,3,4,5,6,7,8,9,10,11,12,13,14,15,16,17},0),"")</f>
        <v/>
      </c>
      <c r="AS165" s="170"/>
      <c r="AU165" s="170"/>
      <c r="CI165" t="str">
        <f>IF(JRF!F178&gt;0,"",IF(JRF!B178="","",IF(LEFT(JRF!B178,1)=IFERROR(VLOOKUP(LEFT(JRF!B178,1),$CF$2:$CF$5,1,0),0),"Product Code Required",IF(JRF!C178="","",IF(JRF!C178=IFERROR(VLOOKUP(JRF!C178,$CH:$CH,1,0),0),"Product Code Required","NA")))))</f>
        <v/>
      </c>
      <c r="CJ165" t="str">
        <f>IF(JRF!AV178&gt;0,"",IF(JRF!Q178="","",IF(LEFT(JRF!Q178,1)=IFERROR(VLOOKUP(LEFT(JRF!Q178,1),$CF$2:$CF$5,1,0),0),"Product Code Required",IF(JRF!V178="","",IF(JRF!V178=IFERROR(VLOOKUP(JRF!V178,$CH:$CH,1,0),0),"Product Code Required","NA")))))</f>
        <v/>
      </c>
      <c r="CK165" t="str">
        <f>IFERROR(IF(LEN('Journal Template'!F176)&gt;0,"",IF('Journal Template'!A176="","",IF(LEFT('Journal Template'!A176,1)=IFERROR(VLOOKUP(LEFT('Journal Template'!A176,1),Checks!$CF$2:$CF$5,1,0),0),"Product Code Required",IF('Journal Template'!D176="","",IF('Journal Template'!D176=IFERROR(VLOOKUP('Journal Template'!D176,Checks!$CH:$CH,1,0),0),"Product Code Required","NA"))))),"")</f>
        <v/>
      </c>
    </row>
    <row r="166" spans="14:89">
      <c r="N166" t="s">
        <v>1653</v>
      </c>
      <c r="O166" t="s">
        <v>1654</v>
      </c>
      <c r="P166" t="s">
        <v>386</v>
      </c>
      <c r="Q166" s="150" t="str">
        <f>IF(JRF!D179="","",IF(IFERROR(VLOOKUP(JRF!D179,Checks!N:P,3,0),0)="A","","Inactive account in Use"))</f>
        <v/>
      </c>
      <c r="R166" t="str">
        <f>IFERROR(IF('Journal Template'!C578="","",IF(IFERROR(VLOOKUP('Journal Template'!C578,Checks!N:P,3,0),0)="A","","Inactive account in Use")),"")</f>
        <v/>
      </c>
      <c r="S166" t="s">
        <v>1655</v>
      </c>
      <c r="T166" t="s">
        <v>386</v>
      </c>
      <c r="U166" t="s">
        <v>393</v>
      </c>
      <c r="V166" s="150" t="str">
        <f>IF(JRF!C179="","",IF(IFERROR(VLOOKUP(JRF!C179,Checks!S:U,3,0),0)="A","Entry with System fund Dept",""))</f>
        <v/>
      </c>
      <c r="W166" t="str">
        <f>IFERROR(IF('Journal Template'!D578="","",IF(IFERROR(VLOOKUP('Journal Template'!D578,Checks!S:U,3,0),0)="A","Entry with System fund Dept","")),"")</f>
        <v/>
      </c>
      <c r="X166" t="s">
        <v>1656</v>
      </c>
      <c r="Y166" t="s">
        <v>389</v>
      </c>
      <c r="Z166" t="s">
        <v>1657</v>
      </c>
      <c r="AA166" t="s">
        <v>505</v>
      </c>
      <c r="AB166" t="s">
        <v>125</v>
      </c>
      <c r="AC166" s="150" t="str">
        <f>IFERROR(IF(JRF!C179="","",IF(AND(VLOOKUP(JRF!C179,X:AA,4,0)=JRF!B179,VLOOKUP(JRF!C179,X:Y,2,0)="A"),"","Inactive Dept Combo Error")),"Inactive Dept Combo Error")</f>
        <v/>
      </c>
      <c r="AD166" t="str">
        <f>IFERROR(IF('Journal Template'!D578="","",IF(AND(VLOOKUP('Journal Template'!D578,X:AA,4,0)='Journal Template'!A578,VLOOKUP('Journal Template'!D578,X:Y,2,0)="A"),"","Inactive Dept Combo Error")),"")</f>
        <v/>
      </c>
      <c r="AK166" s="150" t="str">
        <f>IF(JRF!B179="","",IF(JRF!B179=IFERROR(VLOOKUP(JRF!B179,Checks!AI:AI,1,0),0),"Entry in Branch/Satellite BU's",""))</f>
        <v/>
      </c>
      <c r="AL166" t="str">
        <f>IFERROR(IF('Journal Template'!A578="","",IF('Journal Template'!A578=IFERROR(VLOOKUP('Journal Template'!A578,Checks!AI:AI,1,0),0),"Entry in Branch/Satellite BU's","")),"")</f>
        <v/>
      </c>
      <c r="AN166" t="str">
        <f>IFERROR(INDEX(Entities!A:A,MATCH(JRF!$Q179,Entities!C:C,0)),"")&amp;IFERROR(INDEX(Entities!A:A,MATCH(JRF!$Q179,Entities!D:D,0)),"")&amp;IFERROR(INDEX(Entities!A:A,MATCH(JRF!$Q179,Entities!E:E,0)),"")&amp;IFERROR(INDEX(Entities!A:A,MATCH(JRF!$Q179,Entities!F:F,0)),"")&amp;IFERROR(INDEX(Entities!A:A,MATCH(JRF!$Q179,Entities!G:G,0)),"")&amp;IFERROR(INDEX(Entities!A:A,MATCH(JRF!$Q179,Entities!H:H,0)),"")&amp;IFERROR(INDEX(Entities!A:A,MATCH(JRF!$Q179,Entities!I:I,0)),"")&amp;IFERROR(INDEX(Entities!A:A,MATCH(JRF!$Q179,Entities!J:J,0)),"")&amp;IFERROR(INDEX(Entities!A:A,MATCH(JRF!$Q179,Entities!K:K,0)),"")&amp;IFERROR(INDEX(Entities!A:A,MATCH(JRF!$Q179,Entities!L:L,0)),"")&amp;IFERROR(INDEX(Entities!A:A,MATCH(JRF!$Q179,Entities!M:M,0)),"")&amp;IFERROR(INDEX(Entities!A:A,MATCH(JRF!$Q179,Entities!N:N,0)),"")&amp;IFERROR(INDEX(Entities!A:A,MATCH(JRF!$Q179,Entities!O:O,0)),"")&amp;IFERROR(INDEX(Entities!A:A,MATCH(JRF!$Q179,Entities!P:P,0)),"")&amp;IFERROR(INDEX(Entities!A:A,MATCH(JRF!$Q179,Entities!Q:Q,0)),"")&amp;IFERROR(INDEX(Entities!A:A,MATCH(JRF!$Q179,Entities!R:R,0)),"")&amp;IFERROR(INDEX(Entities!A:A,MATCH(JRF!$Q179,Entities!S:S,0)),"")&amp;IFERROR(INDEX(Entities!A:A,MATCH(JRF!$Q179,Entities!T:T,0)),"")&amp;IFERROR(INDEX(Entities!A:A,MATCH(JRF!$Q179,Entities!U:U,0)),"")&amp;IFERROR(INDEX(Entities!A:A,MATCH(JRF!$Q179,Entities!V:V,0)),"")&amp;IFERROR(INDEX(Entities!A:A,MATCH(JRF!$Q179,Entities!W:W,0)),"")&amp;IFERROR(INDEX(Entities!A:A,MATCH(JRF!$Q179,Entities!X:X,0)),"")&amp;IFERROR(INDEX(Entities!A:A,MATCH(JRF!$Q179,Entities!Y:Y,0)),"")&amp;IFERROR(INDEX(Entities!A:A,MATCH(JRF!$Q179,Entities!Z:Z,0)),"")&amp;IFERROR(INDEX(Entities!A:A,MATCH(JRF!$Q179,Entities!AA:AA,0)),"")&amp;IFERROR(INDEX(Entities!A:A,MATCH(JRF!$Q179,Entities!AB:AB,0)),"")&amp;IFERROR(INDEX(Entities!A:A,MATCH(JRF!$Q179,Entities!AC:AC,0)),"")&amp;IFERROR(INDEX(Entities!A:A,MATCH(JRF!$Q179,Entities!AD:AD,0)),"")</f>
        <v/>
      </c>
      <c r="AO166" s="171" t="str">
        <f>IFERROR(INDEX(Entities!A:A,MATCH(JRF!$B179,Entities!C:C,0)),"")&amp;IFERROR(INDEX(Entities!A:A,MATCH(JRF!$B179,Entities!D:D,0)),"")&amp;IFERROR(INDEX(Entities!A:A,MATCH(JRF!$B179,Entities!E:E,0)),"")&amp;IFERROR(INDEX(Entities!A:A,MATCH(JRF!$B179,Entities!F:F,0)),"")&amp;IFERROR(INDEX(Entities!A:A,MATCH(JRF!$B179,Entities!G:G,0)),"")&amp;IFERROR(INDEX(Entities!A:A,MATCH(JRF!$B179,Entities!H:H,0)),"")&amp;IFERROR(INDEX(Entities!A:A,MATCH(JRF!$B179,Entities!I:I,0)),"")&amp;IFERROR(INDEX(Entities!A:A,MATCH(JRF!$B179,Entities!J:J,0)),"")&amp;IFERROR(INDEX(Entities!A:A,MATCH(JRF!$B179,Entities!K:K,0)),"")&amp;IFERROR(INDEX(Entities!A:A,MATCH(JRF!$B179,Entities!L:L,0)),"")&amp;IFERROR(INDEX(Entities!A:A,MATCH(JRF!$B179,Entities!M:M,0)),"")&amp;IFERROR(INDEX(Entities!A:A,MATCH(JRF!$B179,Entities!N:N,0)),"")&amp;IFERROR(INDEX(Entities!A:A,MATCH(JRF!$B179,Entities!O:O,0)),"")&amp;IFERROR(INDEX(Entities!A:A,MATCH(JRF!$B179,Entities!P:P,0)),"")&amp;IFERROR(INDEX(Entities!A:A,MATCH(JRF!$B179,Entities!Q:Q,0)),"")&amp;IFERROR(INDEX(Entities!A:A,MATCH(JRF!$B179,Entities!R:R,0)),"")&amp;IFERROR(INDEX(Entities!A:A,MATCH(JRF!$B179,Entities!S:S,0)),"")&amp;IFERROR(INDEX(Entities!A:A,MATCH(JRF!$B179,Entities!T:T,0)),"")&amp;IFERROR(INDEX(Entities!A:A,MATCH(JRF!$B179,Entities!U:U,0)),"")&amp;IFERROR(INDEX(Entities!A:A,MATCH(JRF!$B179,Entities!V:V,0)),"")&amp;IFERROR(INDEX(Entities!A:A,MATCH(JRF!$B179,Entities!W:W,0)),"")&amp;IFERROR(INDEX(Entities!A:A,MATCH(JRF!$B179,Entities!X:X,0)),"")&amp;IFERROR(INDEX(Entities!A:A,MATCH(JRF!$B179,Entities!Y:Y,0)),"")&amp;IFERROR(INDEX(Entities!A:A,MATCH(JRF!$B179,Entities!Z:Z,0)),"")&amp;IFERROR(INDEX(Entities!A:A,MATCH(JRF!$B179,Entities!AA:AA,0)),"")&amp;IFERROR(INDEX(Entities!A:A,MATCH(JRF!$B179,Entities!AB:AB,0)),"")&amp;IFERROR(INDEX(Entities!A:A,MATCH(JRF!$B179,Entities!AC:AC,0)),"")&amp;IFERROR(INDEX(Entities!A:A,MATCH(JRF!$B179,Entities!AD:AD,0)),"")</f>
        <v/>
      </c>
      <c r="AP166" s="171" t="str">
        <f>IF(JRF!B179=JRF!Q179,"",JRF!Q179&amp;JRF!B179)</f>
        <v/>
      </c>
      <c r="AQ166" s="171" t="str">
        <f>IF(OR(JRF!B179="",JRF!Q179="",Checks!AN166="",Checks!AO166=""),"",IF(OR(JRF!B179=JRF!Q179,Checks!AN166=Checks!AO166),"Legal Entity/BU is same",IF(AN166&amp;AO166=IFERROR(VLOOKUP(AN166&amp;AO166,'Intercompany Master'!X:X,1,0),0),"Intercompany Agreement Exist","Intercompany Agreement Required")))</f>
        <v/>
      </c>
      <c r="AR166" t="str" cm="1">
        <f t="array" ref="AR166">IF("Intercompany Agreement Exist"=VLOOKUP(JRF!Q179&amp;JRF!B179,Checks!AP:AQ,2,0),VLOOKUP(Checks!AN166&amp;Checks!AO166,'Intercompany Master'!X:AN,{2,3,4,5,6,7,8,9,10,11,12,13,14,15,16,17},0),"")</f>
        <v/>
      </c>
      <c r="AS166" s="170"/>
      <c r="AU166" s="170"/>
      <c r="CI166" t="str">
        <f>IF(JRF!F179&gt;0,"",IF(JRF!B179="","",IF(LEFT(JRF!B179,1)=IFERROR(VLOOKUP(LEFT(JRF!B179,1),$CF$2:$CF$5,1,0),0),"Product Code Required",IF(JRF!C179="","",IF(JRF!C179=IFERROR(VLOOKUP(JRF!C179,$CH:$CH,1,0),0),"Product Code Required","NA")))))</f>
        <v/>
      </c>
      <c r="CJ166" t="str">
        <f>IF(JRF!AV179&gt;0,"",IF(JRF!Q179="","",IF(LEFT(JRF!Q179,1)=IFERROR(VLOOKUP(LEFT(JRF!Q179,1),$CF$2:$CF$5,1,0),0),"Product Code Required",IF(JRF!V179="","",IF(JRF!V179=IFERROR(VLOOKUP(JRF!V179,$CH:$CH,1,0),0),"Product Code Required","NA")))))</f>
        <v/>
      </c>
      <c r="CK166" t="str">
        <f>IFERROR(IF(LEN('Journal Template'!F177)&gt;0,"",IF('Journal Template'!A177="","",IF(LEFT('Journal Template'!A177,1)=IFERROR(VLOOKUP(LEFT('Journal Template'!A177,1),Checks!$CF$2:$CF$5,1,0),0),"Product Code Required",IF('Journal Template'!D177="","",IF('Journal Template'!D177=IFERROR(VLOOKUP('Journal Template'!D177,Checks!$CH:$CH,1,0),0),"Product Code Required","NA"))))),"")</f>
        <v/>
      </c>
    </row>
    <row r="167" spans="14:89">
      <c r="N167" t="s">
        <v>1658</v>
      </c>
      <c r="O167" t="s">
        <v>1659</v>
      </c>
      <c r="P167" t="s">
        <v>386</v>
      </c>
      <c r="Q167" s="150" t="str">
        <f>IF(JRF!D180="","",IF(IFERROR(VLOOKUP(JRF!D180,Checks!N:P,3,0),0)="A","","Inactive account in Use"))</f>
        <v/>
      </c>
      <c r="R167" t="str">
        <f>IFERROR(IF('Journal Template'!C579="","",IF(IFERROR(VLOOKUP('Journal Template'!C579,Checks!N:P,3,0),0)="A","","Inactive account in Use")),"")</f>
        <v/>
      </c>
      <c r="S167" t="s">
        <v>1660</v>
      </c>
      <c r="T167" t="s">
        <v>386</v>
      </c>
      <c r="U167" t="s">
        <v>393</v>
      </c>
      <c r="V167" s="150" t="str">
        <f>IF(JRF!C180="","",IF(IFERROR(VLOOKUP(JRF!C180,Checks!S:U,3,0),0)="A","Entry with System fund Dept",""))</f>
        <v/>
      </c>
      <c r="W167" t="str">
        <f>IFERROR(IF('Journal Template'!D579="","",IF(IFERROR(VLOOKUP('Journal Template'!D579,Checks!S:U,3,0),0)="A","Entry with System fund Dept","")),"")</f>
        <v/>
      </c>
      <c r="X167" t="s">
        <v>1661</v>
      </c>
      <c r="Y167" t="s">
        <v>389</v>
      </c>
      <c r="Z167" t="s">
        <v>1662</v>
      </c>
      <c r="AA167" t="s">
        <v>505</v>
      </c>
      <c r="AB167" t="s">
        <v>125</v>
      </c>
      <c r="AC167" s="150" t="str">
        <f>IFERROR(IF(JRF!C180="","",IF(AND(VLOOKUP(JRF!C180,X:AA,4,0)=JRF!B180,VLOOKUP(JRF!C180,X:Y,2,0)="A"),"","Inactive Dept Combo Error")),"Inactive Dept Combo Error")</f>
        <v/>
      </c>
      <c r="AD167" t="str">
        <f>IFERROR(IF('Journal Template'!D579="","",IF(AND(VLOOKUP('Journal Template'!D579,X:AA,4,0)='Journal Template'!A579,VLOOKUP('Journal Template'!D579,X:Y,2,0)="A"),"","Inactive Dept Combo Error")),"")</f>
        <v/>
      </c>
      <c r="AK167" s="150" t="str">
        <f>IF(JRF!B180="","",IF(JRF!B180=IFERROR(VLOOKUP(JRF!B180,Checks!AI:AI,1,0),0),"Entry in Branch/Satellite BU's",""))</f>
        <v/>
      </c>
      <c r="AL167" t="str">
        <f>IFERROR(IF('Journal Template'!A579="","",IF('Journal Template'!A579=IFERROR(VLOOKUP('Journal Template'!A579,Checks!AI:AI,1,0),0),"Entry in Branch/Satellite BU's","")),"")</f>
        <v/>
      </c>
      <c r="AN167" t="str">
        <f>IFERROR(INDEX(Entities!A:A,MATCH(JRF!$Q180,Entities!C:C,0)),"")&amp;IFERROR(INDEX(Entities!A:A,MATCH(JRF!$Q180,Entities!D:D,0)),"")&amp;IFERROR(INDEX(Entities!A:A,MATCH(JRF!$Q180,Entities!E:E,0)),"")&amp;IFERROR(INDEX(Entities!A:A,MATCH(JRF!$Q180,Entities!F:F,0)),"")&amp;IFERROR(INDEX(Entities!A:A,MATCH(JRF!$Q180,Entities!G:G,0)),"")&amp;IFERROR(INDEX(Entities!A:A,MATCH(JRF!$Q180,Entities!H:H,0)),"")&amp;IFERROR(INDEX(Entities!A:A,MATCH(JRF!$Q180,Entities!I:I,0)),"")&amp;IFERROR(INDEX(Entities!A:A,MATCH(JRF!$Q180,Entities!J:J,0)),"")&amp;IFERROR(INDEX(Entities!A:A,MATCH(JRF!$Q180,Entities!K:K,0)),"")&amp;IFERROR(INDEX(Entities!A:A,MATCH(JRF!$Q180,Entities!L:L,0)),"")&amp;IFERROR(INDEX(Entities!A:A,MATCH(JRF!$Q180,Entities!M:M,0)),"")&amp;IFERROR(INDEX(Entities!A:A,MATCH(JRF!$Q180,Entities!N:N,0)),"")&amp;IFERROR(INDEX(Entities!A:A,MATCH(JRF!$Q180,Entities!O:O,0)),"")&amp;IFERROR(INDEX(Entities!A:A,MATCH(JRF!$Q180,Entities!P:P,0)),"")&amp;IFERROR(INDEX(Entities!A:A,MATCH(JRF!$Q180,Entities!Q:Q,0)),"")&amp;IFERROR(INDEX(Entities!A:A,MATCH(JRF!$Q180,Entities!R:R,0)),"")&amp;IFERROR(INDEX(Entities!A:A,MATCH(JRF!$Q180,Entities!S:S,0)),"")&amp;IFERROR(INDEX(Entities!A:A,MATCH(JRF!$Q180,Entities!T:T,0)),"")&amp;IFERROR(INDEX(Entities!A:A,MATCH(JRF!$Q180,Entities!U:U,0)),"")&amp;IFERROR(INDEX(Entities!A:A,MATCH(JRF!$Q180,Entities!V:V,0)),"")&amp;IFERROR(INDEX(Entities!A:A,MATCH(JRF!$Q180,Entities!W:W,0)),"")&amp;IFERROR(INDEX(Entities!A:A,MATCH(JRF!$Q180,Entities!X:X,0)),"")&amp;IFERROR(INDEX(Entities!A:A,MATCH(JRF!$Q180,Entities!Y:Y,0)),"")&amp;IFERROR(INDEX(Entities!A:A,MATCH(JRF!$Q180,Entities!Z:Z,0)),"")&amp;IFERROR(INDEX(Entities!A:A,MATCH(JRF!$Q180,Entities!AA:AA,0)),"")&amp;IFERROR(INDEX(Entities!A:A,MATCH(JRF!$Q180,Entities!AB:AB,0)),"")&amp;IFERROR(INDEX(Entities!A:A,MATCH(JRF!$Q180,Entities!AC:AC,0)),"")&amp;IFERROR(INDEX(Entities!A:A,MATCH(JRF!$Q180,Entities!AD:AD,0)),"")</f>
        <v/>
      </c>
      <c r="AO167" s="171" t="str">
        <f>IFERROR(INDEX(Entities!A:A,MATCH(JRF!$B180,Entities!C:C,0)),"")&amp;IFERROR(INDEX(Entities!A:A,MATCH(JRF!$B180,Entities!D:D,0)),"")&amp;IFERROR(INDEX(Entities!A:A,MATCH(JRF!$B180,Entities!E:E,0)),"")&amp;IFERROR(INDEX(Entities!A:A,MATCH(JRF!$B180,Entities!F:F,0)),"")&amp;IFERROR(INDEX(Entities!A:A,MATCH(JRF!$B180,Entities!G:G,0)),"")&amp;IFERROR(INDEX(Entities!A:A,MATCH(JRF!$B180,Entities!H:H,0)),"")&amp;IFERROR(INDEX(Entities!A:A,MATCH(JRF!$B180,Entities!I:I,0)),"")&amp;IFERROR(INDEX(Entities!A:A,MATCH(JRF!$B180,Entities!J:J,0)),"")&amp;IFERROR(INDEX(Entities!A:A,MATCH(JRF!$B180,Entities!K:K,0)),"")&amp;IFERROR(INDEX(Entities!A:A,MATCH(JRF!$B180,Entities!L:L,0)),"")&amp;IFERROR(INDEX(Entities!A:A,MATCH(JRF!$B180,Entities!M:M,0)),"")&amp;IFERROR(INDEX(Entities!A:A,MATCH(JRF!$B180,Entities!N:N,0)),"")&amp;IFERROR(INDEX(Entities!A:A,MATCH(JRF!$B180,Entities!O:O,0)),"")&amp;IFERROR(INDEX(Entities!A:A,MATCH(JRF!$B180,Entities!P:P,0)),"")&amp;IFERROR(INDEX(Entities!A:A,MATCH(JRF!$B180,Entities!Q:Q,0)),"")&amp;IFERROR(INDEX(Entities!A:A,MATCH(JRF!$B180,Entities!R:R,0)),"")&amp;IFERROR(INDEX(Entities!A:A,MATCH(JRF!$B180,Entities!S:S,0)),"")&amp;IFERROR(INDEX(Entities!A:A,MATCH(JRF!$B180,Entities!T:T,0)),"")&amp;IFERROR(INDEX(Entities!A:A,MATCH(JRF!$B180,Entities!U:U,0)),"")&amp;IFERROR(INDEX(Entities!A:A,MATCH(JRF!$B180,Entities!V:V,0)),"")&amp;IFERROR(INDEX(Entities!A:A,MATCH(JRF!$B180,Entities!W:W,0)),"")&amp;IFERROR(INDEX(Entities!A:A,MATCH(JRF!$B180,Entities!X:X,0)),"")&amp;IFERROR(INDEX(Entities!A:A,MATCH(JRF!$B180,Entities!Y:Y,0)),"")&amp;IFERROR(INDEX(Entities!A:A,MATCH(JRF!$B180,Entities!Z:Z,0)),"")&amp;IFERROR(INDEX(Entities!A:A,MATCH(JRF!$B180,Entities!AA:AA,0)),"")&amp;IFERROR(INDEX(Entities!A:A,MATCH(JRF!$B180,Entities!AB:AB,0)),"")&amp;IFERROR(INDEX(Entities!A:A,MATCH(JRF!$B180,Entities!AC:AC,0)),"")&amp;IFERROR(INDEX(Entities!A:A,MATCH(JRF!$B180,Entities!AD:AD,0)),"")</f>
        <v/>
      </c>
      <c r="AP167" s="171" t="str">
        <f>IF(JRF!B180=JRF!Q180,"",JRF!Q180&amp;JRF!B180)</f>
        <v/>
      </c>
      <c r="AQ167" s="171" t="str">
        <f>IF(OR(JRF!B180="",JRF!Q180="",Checks!AN167="",Checks!AO167=""),"",IF(OR(JRF!B180=JRF!Q180,Checks!AN167=Checks!AO167),"Legal Entity/BU is same",IF(AN167&amp;AO167=IFERROR(VLOOKUP(AN167&amp;AO167,'Intercompany Master'!X:X,1,0),0),"Intercompany Agreement Exist","Intercompany Agreement Required")))</f>
        <v/>
      </c>
      <c r="AR167" t="str" cm="1">
        <f t="array" ref="AR167">IF("Intercompany Agreement Exist"=VLOOKUP(JRF!Q180&amp;JRF!B180,Checks!AP:AQ,2,0),VLOOKUP(Checks!AN167&amp;Checks!AO167,'Intercompany Master'!X:AN,{2,3,4,5,6,7,8,9,10,11,12,13,14,15,16,17},0),"")</f>
        <v/>
      </c>
      <c r="AS167" s="170"/>
      <c r="AU167" s="170"/>
      <c r="CI167" t="str">
        <f>IF(JRF!F180&gt;0,"",IF(JRF!B180="","",IF(LEFT(JRF!B180,1)=IFERROR(VLOOKUP(LEFT(JRF!B180,1),$CF$2:$CF$5,1,0),0),"Product Code Required",IF(JRF!C180="","",IF(JRF!C180=IFERROR(VLOOKUP(JRF!C180,$CH:$CH,1,0),0),"Product Code Required","NA")))))</f>
        <v/>
      </c>
      <c r="CJ167" t="str">
        <f>IF(JRF!AV180&gt;0,"",IF(JRF!Q180="","",IF(LEFT(JRF!Q180,1)=IFERROR(VLOOKUP(LEFT(JRF!Q180,1),$CF$2:$CF$5,1,0),0),"Product Code Required",IF(JRF!V180="","",IF(JRF!V180=IFERROR(VLOOKUP(JRF!V180,$CH:$CH,1,0),0),"Product Code Required","NA")))))</f>
        <v/>
      </c>
      <c r="CK167" t="str">
        <f>IFERROR(IF(LEN('Journal Template'!F178)&gt;0,"",IF('Journal Template'!A178="","",IF(LEFT('Journal Template'!A178,1)=IFERROR(VLOOKUP(LEFT('Journal Template'!A178,1),Checks!$CF$2:$CF$5,1,0),0),"Product Code Required",IF('Journal Template'!D178="","",IF('Journal Template'!D178=IFERROR(VLOOKUP('Journal Template'!D178,Checks!$CH:$CH,1,0),0),"Product Code Required","NA"))))),"")</f>
        <v/>
      </c>
    </row>
    <row r="168" spans="14:89">
      <c r="N168" t="s">
        <v>1663</v>
      </c>
      <c r="O168" t="s">
        <v>1664</v>
      </c>
      <c r="P168" t="s">
        <v>386</v>
      </c>
      <c r="Q168" s="150" t="str">
        <f>IF(JRF!D181="","",IF(IFERROR(VLOOKUP(JRF!D181,Checks!N:P,3,0),0)="A","","Inactive account in Use"))</f>
        <v/>
      </c>
      <c r="R168" t="str">
        <f>IFERROR(IF('Journal Template'!C580="","",IF(IFERROR(VLOOKUP('Journal Template'!C580,Checks!N:P,3,0),0)="A","","Inactive account in Use")),"")</f>
        <v/>
      </c>
      <c r="S168" t="s">
        <v>1665</v>
      </c>
      <c r="T168" t="s">
        <v>386</v>
      </c>
      <c r="U168" t="s">
        <v>393</v>
      </c>
      <c r="V168" s="150" t="str">
        <f>IF(JRF!C181="","",IF(IFERROR(VLOOKUP(JRF!C181,Checks!S:U,3,0),0)="A","Entry with System fund Dept",""))</f>
        <v/>
      </c>
      <c r="W168" t="str">
        <f>IFERROR(IF('Journal Template'!D580="","",IF(IFERROR(VLOOKUP('Journal Template'!D580,Checks!S:U,3,0),0)="A","Entry with System fund Dept","")),"")</f>
        <v/>
      </c>
      <c r="X168" t="s">
        <v>1666</v>
      </c>
      <c r="Y168" t="s">
        <v>389</v>
      </c>
      <c r="Z168" t="s">
        <v>1667</v>
      </c>
      <c r="AA168" t="s">
        <v>505</v>
      </c>
      <c r="AB168" t="s">
        <v>125</v>
      </c>
      <c r="AC168" s="150" t="str">
        <f>IFERROR(IF(JRF!C181="","",IF(AND(VLOOKUP(JRF!C181,X:AA,4,0)=JRF!B181,VLOOKUP(JRF!C181,X:Y,2,0)="A"),"","Inactive Dept Combo Error")),"Inactive Dept Combo Error")</f>
        <v/>
      </c>
      <c r="AD168" t="str">
        <f>IFERROR(IF('Journal Template'!D580="","",IF(AND(VLOOKUP('Journal Template'!D580,X:AA,4,0)='Journal Template'!A580,VLOOKUP('Journal Template'!D580,X:Y,2,0)="A"),"","Inactive Dept Combo Error")),"")</f>
        <v/>
      </c>
      <c r="AK168" s="150" t="str">
        <f>IF(JRF!B181="","",IF(JRF!B181=IFERROR(VLOOKUP(JRF!B181,Checks!AI:AI,1,0),0),"Entry in Branch/Satellite BU's",""))</f>
        <v/>
      </c>
      <c r="AL168" t="str">
        <f>IFERROR(IF('Journal Template'!A580="","",IF('Journal Template'!A580=IFERROR(VLOOKUP('Journal Template'!A580,Checks!AI:AI,1,0),0),"Entry in Branch/Satellite BU's","")),"")</f>
        <v/>
      </c>
      <c r="AN168" t="str">
        <f>IFERROR(INDEX(Entities!A:A,MATCH(JRF!$Q181,Entities!C:C,0)),"")&amp;IFERROR(INDEX(Entities!A:A,MATCH(JRF!$Q181,Entities!D:D,0)),"")&amp;IFERROR(INDEX(Entities!A:A,MATCH(JRF!$Q181,Entities!E:E,0)),"")&amp;IFERROR(INDEX(Entities!A:A,MATCH(JRF!$Q181,Entities!F:F,0)),"")&amp;IFERROR(INDEX(Entities!A:A,MATCH(JRF!$Q181,Entities!G:G,0)),"")&amp;IFERROR(INDEX(Entities!A:A,MATCH(JRF!$Q181,Entities!H:H,0)),"")&amp;IFERROR(INDEX(Entities!A:A,MATCH(JRF!$Q181,Entities!I:I,0)),"")&amp;IFERROR(INDEX(Entities!A:A,MATCH(JRF!$Q181,Entities!J:J,0)),"")&amp;IFERROR(INDEX(Entities!A:A,MATCH(JRF!$Q181,Entities!K:K,0)),"")&amp;IFERROR(INDEX(Entities!A:A,MATCH(JRF!$Q181,Entities!L:L,0)),"")&amp;IFERROR(INDEX(Entities!A:A,MATCH(JRF!$Q181,Entities!M:M,0)),"")&amp;IFERROR(INDEX(Entities!A:A,MATCH(JRF!$Q181,Entities!N:N,0)),"")&amp;IFERROR(INDEX(Entities!A:A,MATCH(JRF!$Q181,Entities!O:O,0)),"")&amp;IFERROR(INDEX(Entities!A:A,MATCH(JRF!$Q181,Entities!P:P,0)),"")&amp;IFERROR(INDEX(Entities!A:A,MATCH(JRF!$Q181,Entities!Q:Q,0)),"")&amp;IFERROR(INDEX(Entities!A:A,MATCH(JRF!$Q181,Entities!R:R,0)),"")&amp;IFERROR(INDEX(Entities!A:A,MATCH(JRF!$Q181,Entities!S:S,0)),"")&amp;IFERROR(INDEX(Entities!A:A,MATCH(JRF!$Q181,Entities!T:T,0)),"")&amp;IFERROR(INDEX(Entities!A:A,MATCH(JRF!$Q181,Entities!U:U,0)),"")&amp;IFERROR(INDEX(Entities!A:A,MATCH(JRF!$Q181,Entities!V:V,0)),"")&amp;IFERROR(INDEX(Entities!A:A,MATCH(JRF!$Q181,Entities!W:W,0)),"")&amp;IFERROR(INDEX(Entities!A:A,MATCH(JRF!$Q181,Entities!X:X,0)),"")&amp;IFERROR(INDEX(Entities!A:A,MATCH(JRF!$Q181,Entities!Y:Y,0)),"")&amp;IFERROR(INDEX(Entities!A:A,MATCH(JRF!$Q181,Entities!Z:Z,0)),"")&amp;IFERROR(INDEX(Entities!A:A,MATCH(JRF!$Q181,Entities!AA:AA,0)),"")&amp;IFERROR(INDEX(Entities!A:A,MATCH(JRF!$Q181,Entities!AB:AB,0)),"")&amp;IFERROR(INDEX(Entities!A:A,MATCH(JRF!$Q181,Entities!AC:AC,0)),"")&amp;IFERROR(INDEX(Entities!A:A,MATCH(JRF!$Q181,Entities!AD:AD,0)),"")</f>
        <v/>
      </c>
      <c r="AO168" s="171" t="str">
        <f>IFERROR(INDEX(Entities!A:A,MATCH(JRF!$B181,Entities!C:C,0)),"")&amp;IFERROR(INDEX(Entities!A:A,MATCH(JRF!$B181,Entities!D:D,0)),"")&amp;IFERROR(INDEX(Entities!A:A,MATCH(JRF!$B181,Entities!E:E,0)),"")&amp;IFERROR(INDEX(Entities!A:A,MATCH(JRF!$B181,Entities!F:F,0)),"")&amp;IFERROR(INDEX(Entities!A:A,MATCH(JRF!$B181,Entities!G:G,0)),"")&amp;IFERROR(INDEX(Entities!A:A,MATCH(JRF!$B181,Entities!H:H,0)),"")&amp;IFERROR(INDEX(Entities!A:A,MATCH(JRF!$B181,Entities!I:I,0)),"")&amp;IFERROR(INDEX(Entities!A:A,MATCH(JRF!$B181,Entities!J:J,0)),"")&amp;IFERROR(INDEX(Entities!A:A,MATCH(JRF!$B181,Entities!K:K,0)),"")&amp;IFERROR(INDEX(Entities!A:A,MATCH(JRF!$B181,Entities!L:L,0)),"")&amp;IFERROR(INDEX(Entities!A:A,MATCH(JRF!$B181,Entities!M:M,0)),"")&amp;IFERROR(INDEX(Entities!A:A,MATCH(JRF!$B181,Entities!N:N,0)),"")&amp;IFERROR(INDEX(Entities!A:A,MATCH(JRF!$B181,Entities!O:O,0)),"")&amp;IFERROR(INDEX(Entities!A:A,MATCH(JRF!$B181,Entities!P:P,0)),"")&amp;IFERROR(INDEX(Entities!A:A,MATCH(JRF!$B181,Entities!Q:Q,0)),"")&amp;IFERROR(INDEX(Entities!A:A,MATCH(JRF!$B181,Entities!R:R,0)),"")&amp;IFERROR(INDEX(Entities!A:A,MATCH(JRF!$B181,Entities!S:S,0)),"")&amp;IFERROR(INDEX(Entities!A:A,MATCH(JRF!$B181,Entities!T:T,0)),"")&amp;IFERROR(INDEX(Entities!A:A,MATCH(JRF!$B181,Entities!U:U,0)),"")&amp;IFERROR(INDEX(Entities!A:A,MATCH(JRF!$B181,Entities!V:V,0)),"")&amp;IFERROR(INDEX(Entities!A:A,MATCH(JRF!$B181,Entities!W:W,0)),"")&amp;IFERROR(INDEX(Entities!A:A,MATCH(JRF!$B181,Entities!X:X,0)),"")&amp;IFERROR(INDEX(Entities!A:A,MATCH(JRF!$B181,Entities!Y:Y,0)),"")&amp;IFERROR(INDEX(Entities!A:A,MATCH(JRF!$B181,Entities!Z:Z,0)),"")&amp;IFERROR(INDEX(Entities!A:A,MATCH(JRF!$B181,Entities!AA:AA,0)),"")&amp;IFERROR(INDEX(Entities!A:A,MATCH(JRF!$B181,Entities!AB:AB,0)),"")&amp;IFERROR(INDEX(Entities!A:A,MATCH(JRF!$B181,Entities!AC:AC,0)),"")&amp;IFERROR(INDEX(Entities!A:A,MATCH(JRF!$B181,Entities!AD:AD,0)),"")</f>
        <v/>
      </c>
      <c r="AP168" s="171" t="str">
        <f>IF(JRF!B181=JRF!Q181,"",JRF!Q181&amp;JRF!B181)</f>
        <v/>
      </c>
      <c r="AQ168" s="171" t="str">
        <f>IF(OR(JRF!B181="",JRF!Q181="",Checks!AN168="",Checks!AO168=""),"",IF(OR(JRF!B181=JRF!Q181,Checks!AN168=Checks!AO168),"Legal Entity/BU is same",IF(AN168&amp;AO168=IFERROR(VLOOKUP(AN168&amp;AO168,'Intercompany Master'!X:X,1,0),0),"Intercompany Agreement Exist","Intercompany Agreement Required")))</f>
        <v/>
      </c>
      <c r="AR168" t="str" cm="1">
        <f t="array" ref="AR168">IF("Intercompany Agreement Exist"=VLOOKUP(JRF!Q181&amp;JRF!B181,Checks!AP:AQ,2,0),VLOOKUP(Checks!AN168&amp;Checks!AO168,'Intercompany Master'!X:AN,{2,3,4,5,6,7,8,9,10,11,12,13,14,15,16,17},0),"")</f>
        <v/>
      </c>
      <c r="AS168" s="170"/>
      <c r="AU168" s="170"/>
      <c r="CI168" t="str">
        <f>IF(JRF!F181&gt;0,"",IF(JRF!B181="","",IF(LEFT(JRF!B181,1)=IFERROR(VLOOKUP(LEFT(JRF!B181,1),$CF$2:$CF$5,1,0),0),"Product Code Required",IF(JRF!C181="","",IF(JRF!C181=IFERROR(VLOOKUP(JRF!C181,$CH:$CH,1,0),0),"Product Code Required","NA")))))</f>
        <v/>
      </c>
      <c r="CJ168" t="str">
        <f>IF(JRF!AV181&gt;0,"",IF(JRF!Q181="","",IF(LEFT(JRF!Q181,1)=IFERROR(VLOOKUP(LEFT(JRF!Q181,1),$CF$2:$CF$5,1,0),0),"Product Code Required",IF(JRF!V181="","",IF(JRF!V181=IFERROR(VLOOKUP(JRF!V181,$CH:$CH,1,0),0),"Product Code Required","NA")))))</f>
        <v/>
      </c>
      <c r="CK168" t="str">
        <f>IFERROR(IF(LEN('Journal Template'!F179)&gt;0,"",IF('Journal Template'!A179="","",IF(LEFT('Journal Template'!A179,1)=IFERROR(VLOOKUP(LEFT('Journal Template'!A179,1),Checks!$CF$2:$CF$5,1,0),0),"Product Code Required",IF('Journal Template'!D179="","",IF('Journal Template'!D179=IFERROR(VLOOKUP('Journal Template'!D179,Checks!$CH:$CH,1,0),0),"Product Code Required","NA"))))),"")</f>
        <v/>
      </c>
    </row>
    <row r="169" spans="14:89">
      <c r="N169" t="s">
        <v>1668</v>
      </c>
      <c r="O169" t="s">
        <v>1669</v>
      </c>
      <c r="P169" t="s">
        <v>386</v>
      </c>
      <c r="Q169" s="150" t="str">
        <f>IF(JRF!D182="","",IF(IFERROR(VLOOKUP(JRF!D182,Checks!N:P,3,0),0)="A","","Inactive account in Use"))</f>
        <v/>
      </c>
      <c r="R169" t="str">
        <f>IFERROR(IF('Journal Template'!C581="","",IF(IFERROR(VLOOKUP('Journal Template'!C581,Checks!N:P,3,0),0)="A","","Inactive account in Use")),"")</f>
        <v/>
      </c>
      <c r="S169" t="s">
        <v>1670</v>
      </c>
      <c r="T169" t="s">
        <v>386</v>
      </c>
      <c r="U169" t="s">
        <v>393</v>
      </c>
      <c r="V169" s="150" t="str">
        <f>IF(JRF!C182="","",IF(IFERROR(VLOOKUP(JRF!C182,Checks!S:U,3,0),0)="A","Entry with System fund Dept",""))</f>
        <v/>
      </c>
      <c r="W169" t="str">
        <f>IFERROR(IF('Journal Template'!D581="","",IF(IFERROR(VLOOKUP('Journal Template'!D581,Checks!S:U,3,0),0)="A","Entry with System fund Dept","")),"")</f>
        <v/>
      </c>
      <c r="X169" t="s">
        <v>1671</v>
      </c>
      <c r="Y169" t="s">
        <v>389</v>
      </c>
      <c r="Z169" t="s">
        <v>1672</v>
      </c>
      <c r="AA169" t="s">
        <v>505</v>
      </c>
      <c r="AB169" t="s">
        <v>125</v>
      </c>
      <c r="AC169" s="150" t="str">
        <f>IFERROR(IF(JRF!C182="","",IF(AND(VLOOKUP(JRF!C182,X:AA,4,0)=JRF!B182,VLOOKUP(JRF!C182,X:Y,2,0)="A"),"","Inactive Dept Combo Error")),"Inactive Dept Combo Error")</f>
        <v/>
      </c>
      <c r="AD169" t="str">
        <f>IFERROR(IF('Journal Template'!D581="","",IF(AND(VLOOKUP('Journal Template'!D581,X:AA,4,0)='Journal Template'!A581,VLOOKUP('Journal Template'!D581,X:Y,2,0)="A"),"","Inactive Dept Combo Error")),"")</f>
        <v/>
      </c>
      <c r="AK169" s="150" t="str">
        <f>IF(JRF!B182="","",IF(JRF!B182=IFERROR(VLOOKUP(JRF!B182,Checks!AI:AI,1,0),0),"Entry in Branch/Satellite BU's",""))</f>
        <v/>
      </c>
      <c r="AL169" t="str">
        <f>IFERROR(IF('Journal Template'!A581="","",IF('Journal Template'!A581=IFERROR(VLOOKUP('Journal Template'!A581,Checks!AI:AI,1,0),0),"Entry in Branch/Satellite BU's","")),"")</f>
        <v/>
      </c>
      <c r="AN169" t="str">
        <f>IFERROR(INDEX(Entities!A:A,MATCH(JRF!$Q182,Entities!C:C,0)),"")&amp;IFERROR(INDEX(Entities!A:A,MATCH(JRF!$Q182,Entities!D:D,0)),"")&amp;IFERROR(INDEX(Entities!A:A,MATCH(JRF!$Q182,Entities!E:E,0)),"")&amp;IFERROR(INDEX(Entities!A:A,MATCH(JRF!$Q182,Entities!F:F,0)),"")&amp;IFERROR(INDEX(Entities!A:A,MATCH(JRF!$Q182,Entities!G:G,0)),"")&amp;IFERROR(INDEX(Entities!A:A,MATCH(JRF!$Q182,Entities!H:H,0)),"")&amp;IFERROR(INDEX(Entities!A:A,MATCH(JRF!$Q182,Entities!I:I,0)),"")&amp;IFERROR(INDEX(Entities!A:A,MATCH(JRF!$Q182,Entities!J:J,0)),"")&amp;IFERROR(INDEX(Entities!A:A,MATCH(JRF!$Q182,Entities!K:K,0)),"")&amp;IFERROR(INDEX(Entities!A:A,MATCH(JRF!$Q182,Entities!L:L,0)),"")&amp;IFERROR(INDEX(Entities!A:A,MATCH(JRF!$Q182,Entities!M:M,0)),"")&amp;IFERROR(INDEX(Entities!A:A,MATCH(JRF!$Q182,Entities!N:N,0)),"")&amp;IFERROR(INDEX(Entities!A:A,MATCH(JRF!$Q182,Entities!O:O,0)),"")&amp;IFERROR(INDEX(Entities!A:A,MATCH(JRF!$Q182,Entities!P:P,0)),"")&amp;IFERROR(INDEX(Entities!A:A,MATCH(JRF!$Q182,Entities!Q:Q,0)),"")&amp;IFERROR(INDEX(Entities!A:A,MATCH(JRF!$Q182,Entities!R:R,0)),"")&amp;IFERROR(INDEX(Entities!A:A,MATCH(JRF!$Q182,Entities!S:S,0)),"")&amp;IFERROR(INDEX(Entities!A:A,MATCH(JRF!$Q182,Entities!T:T,0)),"")&amp;IFERROR(INDEX(Entities!A:A,MATCH(JRF!$Q182,Entities!U:U,0)),"")&amp;IFERROR(INDEX(Entities!A:A,MATCH(JRF!$Q182,Entities!V:V,0)),"")&amp;IFERROR(INDEX(Entities!A:A,MATCH(JRF!$Q182,Entities!W:W,0)),"")&amp;IFERROR(INDEX(Entities!A:A,MATCH(JRF!$Q182,Entities!X:X,0)),"")&amp;IFERROR(INDEX(Entities!A:A,MATCH(JRF!$Q182,Entities!Y:Y,0)),"")&amp;IFERROR(INDEX(Entities!A:A,MATCH(JRF!$Q182,Entities!Z:Z,0)),"")&amp;IFERROR(INDEX(Entities!A:A,MATCH(JRF!$Q182,Entities!AA:AA,0)),"")&amp;IFERROR(INDEX(Entities!A:A,MATCH(JRF!$Q182,Entities!AB:AB,0)),"")&amp;IFERROR(INDEX(Entities!A:A,MATCH(JRF!$Q182,Entities!AC:AC,0)),"")&amp;IFERROR(INDEX(Entities!A:A,MATCH(JRF!$Q182,Entities!AD:AD,0)),"")</f>
        <v/>
      </c>
      <c r="AO169" s="171" t="str">
        <f>IFERROR(INDEX(Entities!A:A,MATCH(JRF!$B182,Entities!C:C,0)),"")&amp;IFERROR(INDEX(Entities!A:A,MATCH(JRF!$B182,Entities!D:D,0)),"")&amp;IFERROR(INDEX(Entities!A:A,MATCH(JRF!$B182,Entities!E:E,0)),"")&amp;IFERROR(INDEX(Entities!A:A,MATCH(JRF!$B182,Entities!F:F,0)),"")&amp;IFERROR(INDEX(Entities!A:A,MATCH(JRF!$B182,Entities!G:G,0)),"")&amp;IFERROR(INDEX(Entities!A:A,MATCH(JRF!$B182,Entities!H:H,0)),"")&amp;IFERROR(INDEX(Entities!A:A,MATCH(JRF!$B182,Entities!I:I,0)),"")&amp;IFERROR(INDEX(Entities!A:A,MATCH(JRF!$B182,Entities!J:J,0)),"")&amp;IFERROR(INDEX(Entities!A:A,MATCH(JRF!$B182,Entities!K:K,0)),"")&amp;IFERROR(INDEX(Entities!A:A,MATCH(JRF!$B182,Entities!L:L,0)),"")&amp;IFERROR(INDEX(Entities!A:A,MATCH(JRF!$B182,Entities!M:M,0)),"")&amp;IFERROR(INDEX(Entities!A:A,MATCH(JRF!$B182,Entities!N:N,0)),"")&amp;IFERROR(INDEX(Entities!A:A,MATCH(JRF!$B182,Entities!O:O,0)),"")&amp;IFERROR(INDEX(Entities!A:A,MATCH(JRF!$B182,Entities!P:P,0)),"")&amp;IFERROR(INDEX(Entities!A:A,MATCH(JRF!$B182,Entities!Q:Q,0)),"")&amp;IFERROR(INDEX(Entities!A:A,MATCH(JRF!$B182,Entities!R:R,0)),"")&amp;IFERROR(INDEX(Entities!A:A,MATCH(JRF!$B182,Entities!S:S,0)),"")&amp;IFERROR(INDEX(Entities!A:A,MATCH(JRF!$B182,Entities!T:T,0)),"")&amp;IFERROR(INDEX(Entities!A:A,MATCH(JRF!$B182,Entities!U:U,0)),"")&amp;IFERROR(INDEX(Entities!A:A,MATCH(JRF!$B182,Entities!V:V,0)),"")&amp;IFERROR(INDEX(Entities!A:A,MATCH(JRF!$B182,Entities!W:W,0)),"")&amp;IFERROR(INDEX(Entities!A:A,MATCH(JRF!$B182,Entities!X:X,0)),"")&amp;IFERROR(INDEX(Entities!A:A,MATCH(JRF!$B182,Entities!Y:Y,0)),"")&amp;IFERROR(INDEX(Entities!A:A,MATCH(JRF!$B182,Entities!Z:Z,0)),"")&amp;IFERROR(INDEX(Entities!A:A,MATCH(JRF!$B182,Entities!AA:AA,0)),"")&amp;IFERROR(INDEX(Entities!A:A,MATCH(JRF!$B182,Entities!AB:AB,0)),"")&amp;IFERROR(INDEX(Entities!A:A,MATCH(JRF!$B182,Entities!AC:AC,0)),"")&amp;IFERROR(INDEX(Entities!A:A,MATCH(JRF!$B182,Entities!AD:AD,0)),"")</f>
        <v/>
      </c>
      <c r="AP169" s="171" t="str">
        <f>IF(JRF!B182=JRF!Q182,"",JRF!Q182&amp;JRF!B182)</f>
        <v/>
      </c>
      <c r="AQ169" s="171" t="str">
        <f>IF(OR(JRF!B182="",JRF!Q182="",Checks!AN169="",Checks!AO169=""),"",IF(OR(JRF!B182=JRF!Q182,Checks!AN169=Checks!AO169),"Legal Entity/BU is same",IF(AN169&amp;AO169=IFERROR(VLOOKUP(AN169&amp;AO169,'Intercompany Master'!X:X,1,0),0),"Intercompany Agreement Exist","Intercompany Agreement Required")))</f>
        <v/>
      </c>
      <c r="AR169" t="str" cm="1">
        <f t="array" ref="AR169">IF("Intercompany Agreement Exist"=VLOOKUP(JRF!Q182&amp;JRF!B182,Checks!AP:AQ,2,0),VLOOKUP(Checks!AN169&amp;Checks!AO169,'Intercompany Master'!X:AN,{2,3,4,5,6,7,8,9,10,11,12,13,14,15,16,17},0),"")</f>
        <v/>
      </c>
      <c r="AS169" s="170"/>
      <c r="AU169" s="170"/>
      <c r="CI169" t="str">
        <f>IF(JRF!F182&gt;0,"",IF(JRF!B182="","",IF(LEFT(JRF!B182,1)=IFERROR(VLOOKUP(LEFT(JRF!B182,1),$CF$2:$CF$5,1,0),0),"Product Code Required",IF(JRF!C182="","",IF(JRF!C182=IFERROR(VLOOKUP(JRF!C182,$CH:$CH,1,0),0),"Product Code Required","NA")))))</f>
        <v/>
      </c>
      <c r="CJ169" t="str">
        <f>IF(JRF!AV182&gt;0,"",IF(JRF!Q182="","",IF(LEFT(JRF!Q182,1)=IFERROR(VLOOKUP(LEFT(JRF!Q182,1),$CF$2:$CF$5,1,0),0),"Product Code Required",IF(JRF!V182="","",IF(JRF!V182=IFERROR(VLOOKUP(JRF!V182,$CH:$CH,1,0),0),"Product Code Required","NA")))))</f>
        <v/>
      </c>
      <c r="CK169" t="str">
        <f>IFERROR(IF(LEN('Journal Template'!F180)&gt;0,"",IF('Journal Template'!A180="","",IF(LEFT('Journal Template'!A180,1)=IFERROR(VLOOKUP(LEFT('Journal Template'!A180,1),Checks!$CF$2:$CF$5,1,0),0),"Product Code Required",IF('Journal Template'!D180="","",IF('Journal Template'!D180=IFERROR(VLOOKUP('Journal Template'!D180,Checks!$CH:$CH,1,0),0),"Product Code Required","NA"))))),"")</f>
        <v/>
      </c>
    </row>
    <row r="170" spans="14:89">
      <c r="N170" t="s">
        <v>1673</v>
      </c>
      <c r="O170" t="s">
        <v>1674</v>
      </c>
      <c r="P170" t="s">
        <v>386</v>
      </c>
      <c r="Q170" s="150" t="str">
        <f>IF(JRF!D183="","",IF(IFERROR(VLOOKUP(JRF!D183,Checks!N:P,3,0),0)="A","","Inactive account in Use"))</f>
        <v/>
      </c>
      <c r="R170" t="str">
        <f>IFERROR(IF('Journal Template'!C582="","",IF(IFERROR(VLOOKUP('Journal Template'!C582,Checks!N:P,3,0),0)="A","","Inactive account in Use")),"")</f>
        <v/>
      </c>
      <c r="S170" t="s">
        <v>1675</v>
      </c>
      <c r="T170" t="s">
        <v>386</v>
      </c>
      <c r="U170" t="s">
        <v>393</v>
      </c>
      <c r="V170" s="150" t="str">
        <f>IF(JRF!C183="","",IF(IFERROR(VLOOKUP(JRF!C183,Checks!S:U,3,0),0)="A","Entry with System fund Dept",""))</f>
        <v/>
      </c>
      <c r="W170" t="str">
        <f>IFERROR(IF('Journal Template'!D582="","",IF(IFERROR(VLOOKUP('Journal Template'!D582,Checks!S:U,3,0),0)="A","Entry with System fund Dept","")),"")</f>
        <v/>
      </c>
      <c r="X170" t="s">
        <v>1676</v>
      </c>
      <c r="Y170" t="s">
        <v>389</v>
      </c>
      <c r="Z170" t="s">
        <v>1677</v>
      </c>
      <c r="AA170" t="s">
        <v>505</v>
      </c>
      <c r="AB170" t="s">
        <v>125</v>
      </c>
      <c r="AC170" s="150" t="str">
        <f>IFERROR(IF(JRF!C183="","",IF(AND(VLOOKUP(JRF!C183,X:AA,4,0)=JRF!B183,VLOOKUP(JRF!C183,X:Y,2,0)="A"),"","Inactive Dept Combo Error")),"Inactive Dept Combo Error")</f>
        <v/>
      </c>
      <c r="AD170" t="str">
        <f>IFERROR(IF('Journal Template'!D582="","",IF(AND(VLOOKUP('Journal Template'!D582,X:AA,4,0)='Journal Template'!A582,VLOOKUP('Journal Template'!D582,X:Y,2,0)="A"),"","Inactive Dept Combo Error")),"")</f>
        <v/>
      </c>
      <c r="AK170" s="150" t="str">
        <f>IF(JRF!B183="","",IF(JRF!B183=IFERROR(VLOOKUP(JRF!B183,Checks!AI:AI,1,0),0),"Entry in Branch/Satellite BU's",""))</f>
        <v/>
      </c>
      <c r="AL170" t="str">
        <f>IFERROR(IF('Journal Template'!A582="","",IF('Journal Template'!A582=IFERROR(VLOOKUP('Journal Template'!A582,Checks!AI:AI,1,0),0),"Entry in Branch/Satellite BU's","")),"")</f>
        <v/>
      </c>
      <c r="AN170" t="str">
        <f>IFERROR(INDEX(Entities!A:A,MATCH(JRF!$Q183,Entities!C:C,0)),"")&amp;IFERROR(INDEX(Entities!A:A,MATCH(JRF!$Q183,Entities!D:D,0)),"")&amp;IFERROR(INDEX(Entities!A:A,MATCH(JRF!$Q183,Entities!E:E,0)),"")&amp;IFERROR(INDEX(Entities!A:A,MATCH(JRF!$Q183,Entities!F:F,0)),"")&amp;IFERROR(INDEX(Entities!A:A,MATCH(JRF!$Q183,Entities!G:G,0)),"")&amp;IFERROR(INDEX(Entities!A:A,MATCH(JRF!$Q183,Entities!H:H,0)),"")&amp;IFERROR(INDEX(Entities!A:A,MATCH(JRF!$Q183,Entities!I:I,0)),"")&amp;IFERROR(INDEX(Entities!A:A,MATCH(JRF!$Q183,Entities!J:J,0)),"")&amp;IFERROR(INDEX(Entities!A:A,MATCH(JRF!$Q183,Entities!K:K,0)),"")&amp;IFERROR(INDEX(Entities!A:A,MATCH(JRF!$Q183,Entities!L:L,0)),"")&amp;IFERROR(INDEX(Entities!A:A,MATCH(JRF!$Q183,Entities!M:M,0)),"")&amp;IFERROR(INDEX(Entities!A:A,MATCH(JRF!$Q183,Entities!N:N,0)),"")&amp;IFERROR(INDEX(Entities!A:A,MATCH(JRF!$Q183,Entities!O:O,0)),"")&amp;IFERROR(INDEX(Entities!A:A,MATCH(JRF!$Q183,Entities!P:P,0)),"")&amp;IFERROR(INDEX(Entities!A:A,MATCH(JRF!$Q183,Entities!Q:Q,0)),"")&amp;IFERROR(INDEX(Entities!A:A,MATCH(JRF!$Q183,Entities!R:R,0)),"")&amp;IFERROR(INDEX(Entities!A:A,MATCH(JRF!$Q183,Entities!S:S,0)),"")&amp;IFERROR(INDEX(Entities!A:A,MATCH(JRF!$Q183,Entities!T:T,0)),"")&amp;IFERROR(INDEX(Entities!A:A,MATCH(JRF!$Q183,Entities!U:U,0)),"")&amp;IFERROR(INDEX(Entities!A:A,MATCH(JRF!$Q183,Entities!V:V,0)),"")&amp;IFERROR(INDEX(Entities!A:A,MATCH(JRF!$Q183,Entities!W:W,0)),"")&amp;IFERROR(INDEX(Entities!A:A,MATCH(JRF!$Q183,Entities!X:X,0)),"")&amp;IFERROR(INDEX(Entities!A:A,MATCH(JRF!$Q183,Entities!Y:Y,0)),"")&amp;IFERROR(INDEX(Entities!A:A,MATCH(JRF!$Q183,Entities!Z:Z,0)),"")&amp;IFERROR(INDEX(Entities!A:A,MATCH(JRF!$Q183,Entities!AA:AA,0)),"")&amp;IFERROR(INDEX(Entities!A:A,MATCH(JRF!$Q183,Entities!AB:AB,0)),"")&amp;IFERROR(INDEX(Entities!A:A,MATCH(JRF!$Q183,Entities!AC:AC,0)),"")&amp;IFERROR(INDEX(Entities!A:A,MATCH(JRF!$Q183,Entities!AD:AD,0)),"")</f>
        <v/>
      </c>
      <c r="AO170" s="171" t="str">
        <f>IFERROR(INDEX(Entities!A:A,MATCH(JRF!$B183,Entities!C:C,0)),"")&amp;IFERROR(INDEX(Entities!A:A,MATCH(JRF!$B183,Entities!D:D,0)),"")&amp;IFERROR(INDEX(Entities!A:A,MATCH(JRF!$B183,Entities!E:E,0)),"")&amp;IFERROR(INDEX(Entities!A:A,MATCH(JRF!$B183,Entities!F:F,0)),"")&amp;IFERROR(INDEX(Entities!A:A,MATCH(JRF!$B183,Entities!G:G,0)),"")&amp;IFERROR(INDEX(Entities!A:A,MATCH(JRF!$B183,Entities!H:H,0)),"")&amp;IFERROR(INDEX(Entities!A:A,MATCH(JRF!$B183,Entities!I:I,0)),"")&amp;IFERROR(INDEX(Entities!A:A,MATCH(JRF!$B183,Entities!J:J,0)),"")&amp;IFERROR(INDEX(Entities!A:A,MATCH(JRF!$B183,Entities!K:K,0)),"")&amp;IFERROR(INDEX(Entities!A:A,MATCH(JRF!$B183,Entities!L:L,0)),"")&amp;IFERROR(INDEX(Entities!A:A,MATCH(JRF!$B183,Entities!M:M,0)),"")&amp;IFERROR(INDEX(Entities!A:A,MATCH(JRF!$B183,Entities!N:N,0)),"")&amp;IFERROR(INDEX(Entities!A:A,MATCH(JRF!$B183,Entities!O:O,0)),"")&amp;IFERROR(INDEX(Entities!A:A,MATCH(JRF!$B183,Entities!P:P,0)),"")&amp;IFERROR(INDEX(Entities!A:A,MATCH(JRF!$B183,Entities!Q:Q,0)),"")&amp;IFERROR(INDEX(Entities!A:A,MATCH(JRF!$B183,Entities!R:R,0)),"")&amp;IFERROR(INDEX(Entities!A:A,MATCH(JRF!$B183,Entities!S:S,0)),"")&amp;IFERROR(INDEX(Entities!A:A,MATCH(JRF!$B183,Entities!T:T,0)),"")&amp;IFERROR(INDEX(Entities!A:A,MATCH(JRF!$B183,Entities!U:U,0)),"")&amp;IFERROR(INDEX(Entities!A:A,MATCH(JRF!$B183,Entities!V:V,0)),"")&amp;IFERROR(INDEX(Entities!A:A,MATCH(JRF!$B183,Entities!W:W,0)),"")&amp;IFERROR(INDEX(Entities!A:A,MATCH(JRF!$B183,Entities!X:X,0)),"")&amp;IFERROR(INDEX(Entities!A:A,MATCH(JRF!$B183,Entities!Y:Y,0)),"")&amp;IFERROR(INDEX(Entities!A:A,MATCH(JRF!$B183,Entities!Z:Z,0)),"")&amp;IFERROR(INDEX(Entities!A:A,MATCH(JRF!$B183,Entities!AA:AA,0)),"")&amp;IFERROR(INDEX(Entities!A:A,MATCH(JRF!$B183,Entities!AB:AB,0)),"")&amp;IFERROR(INDEX(Entities!A:A,MATCH(JRF!$B183,Entities!AC:AC,0)),"")&amp;IFERROR(INDEX(Entities!A:A,MATCH(JRF!$B183,Entities!AD:AD,0)),"")</f>
        <v/>
      </c>
      <c r="AP170" s="171" t="str">
        <f>IF(JRF!B183=JRF!Q183,"",JRF!Q183&amp;JRF!B183)</f>
        <v/>
      </c>
      <c r="AQ170" s="171" t="str">
        <f>IF(OR(JRF!B183="",JRF!Q183="",Checks!AN170="",Checks!AO170=""),"",IF(OR(JRF!B183=JRF!Q183,Checks!AN170=Checks!AO170),"Legal Entity/BU is same",IF(AN170&amp;AO170=IFERROR(VLOOKUP(AN170&amp;AO170,'Intercompany Master'!X:X,1,0),0),"Intercompany Agreement Exist","Intercompany Agreement Required")))</f>
        <v/>
      </c>
      <c r="AR170" t="str" cm="1">
        <f t="array" ref="AR170">IF("Intercompany Agreement Exist"=VLOOKUP(JRF!Q183&amp;JRF!B183,Checks!AP:AQ,2,0),VLOOKUP(Checks!AN170&amp;Checks!AO170,'Intercompany Master'!X:AN,{2,3,4,5,6,7,8,9,10,11,12,13,14,15,16,17},0),"")</f>
        <v/>
      </c>
      <c r="AS170" s="170"/>
      <c r="AU170" s="170"/>
      <c r="CI170" t="str">
        <f>IF(JRF!F183&gt;0,"",IF(JRF!B183="","",IF(LEFT(JRF!B183,1)=IFERROR(VLOOKUP(LEFT(JRF!B183,1),$CF$2:$CF$5,1,0),0),"Product Code Required",IF(JRF!C183="","",IF(JRF!C183=IFERROR(VLOOKUP(JRF!C183,$CH:$CH,1,0),0),"Product Code Required","NA")))))</f>
        <v/>
      </c>
      <c r="CJ170" t="str">
        <f>IF(JRF!AV183&gt;0,"",IF(JRF!Q183="","",IF(LEFT(JRF!Q183,1)=IFERROR(VLOOKUP(LEFT(JRF!Q183,1),$CF$2:$CF$5,1,0),0),"Product Code Required",IF(JRF!V183="","",IF(JRF!V183=IFERROR(VLOOKUP(JRF!V183,$CH:$CH,1,0),0),"Product Code Required","NA")))))</f>
        <v/>
      </c>
      <c r="CK170" t="str">
        <f>IFERROR(IF(LEN('Journal Template'!F181)&gt;0,"",IF('Journal Template'!A181="","",IF(LEFT('Journal Template'!A181,1)=IFERROR(VLOOKUP(LEFT('Journal Template'!A181,1),Checks!$CF$2:$CF$5,1,0),0),"Product Code Required",IF('Journal Template'!D181="","",IF('Journal Template'!D181=IFERROR(VLOOKUP('Journal Template'!D181,Checks!$CH:$CH,1,0),0),"Product Code Required","NA"))))),"")</f>
        <v/>
      </c>
    </row>
    <row r="171" spans="14:89">
      <c r="N171" t="s">
        <v>1678</v>
      </c>
      <c r="O171" t="s">
        <v>1679</v>
      </c>
      <c r="P171" t="s">
        <v>386</v>
      </c>
      <c r="Q171" s="150" t="str">
        <f>IF(JRF!D184="","",IF(IFERROR(VLOOKUP(JRF!D184,Checks!N:P,3,0),0)="A","","Inactive account in Use"))</f>
        <v/>
      </c>
      <c r="R171" t="str">
        <f>IFERROR(IF('Journal Template'!C583="","",IF(IFERROR(VLOOKUP('Journal Template'!C583,Checks!N:P,3,0),0)="A","","Inactive account in Use")),"")</f>
        <v/>
      </c>
      <c r="S171" t="s">
        <v>1680</v>
      </c>
      <c r="T171" t="s">
        <v>386</v>
      </c>
      <c r="U171" t="s">
        <v>393</v>
      </c>
      <c r="V171" s="150" t="str">
        <f>IF(JRF!C184="","",IF(IFERROR(VLOOKUP(JRF!C184,Checks!S:U,3,0),0)="A","Entry with System fund Dept",""))</f>
        <v/>
      </c>
      <c r="W171" t="str">
        <f>IFERROR(IF('Journal Template'!D583="","",IF(IFERROR(VLOOKUP('Journal Template'!D583,Checks!S:U,3,0),0)="A","Entry with System fund Dept","")),"")</f>
        <v/>
      </c>
      <c r="X171" t="s">
        <v>1681</v>
      </c>
      <c r="Y171" t="s">
        <v>389</v>
      </c>
      <c r="Z171" t="s">
        <v>1682</v>
      </c>
      <c r="AA171" t="s">
        <v>505</v>
      </c>
      <c r="AB171" t="s">
        <v>125</v>
      </c>
      <c r="AC171" s="150" t="str">
        <f>IFERROR(IF(JRF!C184="","",IF(AND(VLOOKUP(JRF!C184,X:AA,4,0)=JRF!B184,VLOOKUP(JRF!C184,X:Y,2,0)="A"),"","Inactive Dept Combo Error")),"Inactive Dept Combo Error")</f>
        <v/>
      </c>
      <c r="AD171" t="str">
        <f>IFERROR(IF('Journal Template'!D583="","",IF(AND(VLOOKUP('Journal Template'!D583,X:AA,4,0)='Journal Template'!A583,VLOOKUP('Journal Template'!D583,X:Y,2,0)="A"),"","Inactive Dept Combo Error")),"")</f>
        <v/>
      </c>
      <c r="AK171" s="150" t="str">
        <f>IF(JRF!B184="","",IF(JRF!B184=IFERROR(VLOOKUP(JRF!B184,Checks!AI:AI,1,0),0),"Entry in Branch/Satellite BU's",""))</f>
        <v/>
      </c>
      <c r="AL171" t="str">
        <f>IFERROR(IF('Journal Template'!A583="","",IF('Journal Template'!A583=IFERROR(VLOOKUP('Journal Template'!A583,Checks!AI:AI,1,0),0),"Entry in Branch/Satellite BU's","")),"")</f>
        <v/>
      </c>
      <c r="AN171" t="str">
        <f>IFERROR(INDEX(Entities!A:A,MATCH(JRF!$Q184,Entities!C:C,0)),"")&amp;IFERROR(INDEX(Entities!A:A,MATCH(JRF!$Q184,Entities!D:D,0)),"")&amp;IFERROR(INDEX(Entities!A:A,MATCH(JRF!$Q184,Entities!E:E,0)),"")&amp;IFERROR(INDEX(Entities!A:A,MATCH(JRF!$Q184,Entities!F:F,0)),"")&amp;IFERROR(INDEX(Entities!A:A,MATCH(JRF!$Q184,Entities!G:G,0)),"")&amp;IFERROR(INDEX(Entities!A:A,MATCH(JRF!$Q184,Entities!H:H,0)),"")&amp;IFERROR(INDEX(Entities!A:A,MATCH(JRF!$Q184,Entities!I:I,0)),"")&amp;IFERROR(INDEX(Entities!A:A,MATCH(JRF!$Q184,Entities!J:J,0)),"")&amp;IFERROR(INDEX(Entities!A:A,MATCH(JRF!$Q184,Entities!K:K,0)),"")&amp;IFERROR(INDEX(Entities!A:A,MATCH(JRF!$Q184,Entities!L:L,0)),"")&amp;IFERROR(INDEX(Entities!A:A,MATCH(JRF!$Q184,Entities!M:M,0)),"")&amp;IFERROR(INDEX(Entities!A:A,MATCH(JRF!$Q184,Entities!N:N,0)),"")&amp;IFERROR(INDEX(Entities!A:A,MATCH(JRF!$Q184,Entities!O:O,0)),"")&amp;IFERROR(INDEX(Entities!A:A,MATCH(JRF!$Q184,Entities!P:P,0)),"")&amp;IFERROR(INDEX(Entities!A:A,MATCH(JRF!$Q184,Entities!Q:Q,0)),"")&amp;IFERROR(INDEX(Entities!A:A,MATCH(JRF!$Q184,Entities!R:R,0)),"")&amp;IFERROR(INDEX(Entities!A:A,MATCH(JRF!$Q184,Entities!S:S,0)),"")&amp;IFERROR(INDEX(Entities!A:A,MATCH(JRF!$Q184,Entities!T:T,0)),"")&amp;IFERROR(INDEX(Entities!A:A,MATCH(JRF!$Q184,Entities!U:U,0)),"")&amp;IFERROR(INDEX(Entities!A:A,MATCH(JRF!$Q184,Entities!V:V,0)),"")&amp;IFERROR(INDEX(Entities!A:A,MATCH(JRF!$Q184,Entities!W:W,0)),"")&amp;IFERROR(INDEX(Entities!A:A,MATCH(JRF!$Q184,Entities!X:X,0)),"")&amp;IFERROR(INDEX(Entities!A:A,MATCH(JRF!$Q184,Entities!Y:Y,0)),"")&amp;IFERROR(INDEX(Entities!A:A,MATCH(JRF!$Q184,Entities!Z:Z,0)),"")&amp;IFERROR(INDEX(Entities!A:A,MATCH(JRF!$Q184,Entities!AA:AA,0)),"")&amp;IFERROR(INDEX(Entities!A:A,MATCH(JRF!$Q184,Entities!AB:AB,0)),"")&amp;IFERROR(INDEX(Entities!A:A,MATCH(JRF!$Q184,Entities!AC:AC,0)),"")&amp;IFERROR(INDEX(Entities!A:A,MATCH(JRF!$Q184,Entities!AD:AD,0)),"")</f>
        <v/>
      </c>
      <c r="AO171" s="171" t="str">
        <f>IFERROR(INDEX(Entities!A:A,MATCH(JRF!$B184,Entities!C:C,0)),"")&amp;IFERROR(INDEX(Entities!A:A,MATCH(JRF!$B184,Entities!D:D,0)),"")&amp;IFERROR(INDEX(Entities!A:A,MATCH(JRF!$B184,Entities!E:E,0)),"")&amp;IFERROR(INDEX(Entities!A:A,MATCH(JRF!$B184,Entities!F:F,0)),"")&amp;IFERROR(INDEX(Entities!A:A,MATCH(JRF!$B184,Entities!G:G,0)),"")&amp;IFERROR(INDEX(Entities!A:A,MATCH(JRF!$B184,Entities!H:H,0)),"")&amp;IFERROR(INDEX(Entities!A:A,MATCH(JRF!$B184,Entities!I:I,0)),"")&amp;IFERROR(INDEX(Entities!A:A,MATCH(JRF!$B184,Entities!J:J,0)),"")&amp;IFERROR(INDEX(Entities!A:A,MATCH(JRF!$B184,Entities!K:K,0)),"")&amp;IFERROR(INDEX(Entities!A:A,MATCH(JRF!$B184,Entities!L:L,0)),"")&amp;IFERROR(INDEX(Entities!A:A,MATCH(JRF!$B184,Entities!M:M,0)),"")&amp;IFERROR(INDEX(Entities!A:A,MATCH(JRF!$B184,Entities!N:N,0)),"")&amp;IFERROR(INDEX(Entities!A:A,MATCH(JRF!$B184,Entities!O:O,0)),"")&amp;IFERROR(INDEX(Entities!A:A,MATCH(JRF!$B184,Entities!P:P,0)),"")&amp;IFERROR(INDEX(Entities!A:A,MATCH(JRF!$B184,Entities!Q:Q,0)),"")&amp;IFERROR(INDEX(Entities!A:A,MATCH(JRF!$B184,Entities!R:R,0)),"")&amp;IFERROR(INDEX(Entities!A:A,MATCH(JRF!$B184,Entities!S:S,0)),"")&amp;IFERROR(INDEX(Entities!A:A,MATCH(JRF!$B184,Entities!T:T,0)),"")&amp;IFERROR(INDEX(Entities!A:A,MATCH(JRF!$B184,Entities!U:U,0)),"")&amp;IFERROR(INDEX(Entities!A:A,MATCH(JRF!$B184,Entities!V:V,0)),"")&amp;IFERROR(INDEX(Entities!A:A,MATCH(JRF!$B184,Entities!W:W,0)),"")&amp;IFERROR(INDEX(Entities!A:A,MATCH(JRF!$B184,Entities!X:X,0)),"")&amp;IFERROR(INDEX(Entities!A:A,MATCH(JRF!$B184,Entities!Y:Y,0)),"")&amp;IFERROR(INDEX(Entities!A:A,MATCH(JRF!$B184,Entities!Z:Z,0)),"")&amp;IFERROR(INDEX(Entities!A:A,MATCH(JRF!$B184,Entities!AA:AA,0)),"")&amp;IFERROR(INDEX(Entities!A:A,MATCH(JRF!$B184,Entities!AB:AB,0)),"")&amp;IFERROR(INDEX(Entities!A:A,MATCH(JRF!$B184,Entities!AC:AC,0)),"")&amp;IFERROR(INDEX(Entities!A:A,MATCH(JRF!$B184,Entities!AD:AD,0)),"")</f>
        <v/>
      </c>
      <c r="AP171" s="171" t="str">
        <f>IF(JRF!B184=JRF!Q184,"",JRF!Q184&amp;JRF!B184)</f>
        <v/>
      </c>
      <c r="AQ171" s="171" t="str">
        <f>IF(OR(JRF!B184="",JRF!Q184="",Checks!AN171="",Checks!AO171=""),"",IF(OR(JRF!B184=JRF!Q184,Checks!AN171=Checks!AO171),"Legal Entity/BU is same",IF(AN171&amp;AO171=IFERROR(VLOOKUP(AN171&amp;AO171,'Intercompany Master'!X:X,1,0),0),"Intercompany Agreement Exist","Intercompany Agreement Required")))</f>
        <v/>
      </c>
      <c r="AR171" t="str" cm="1">
        <f t="array" ref="AR171">IF("Intercompany Agreement Exist"=VLOOKUP(JRF!Q184&amp;JRF!B184,Checks!AP:AQ,2,0),VLOOKUP(Checks!AN171&amp;Checks!AO171,'Intercompany Master'!X:AN,{2,3,4,5,6,7,8,9,10,11,12,13,14,15,16,17},0),"")</f>
        <v/>
      </c>
      <c r="AS171" s="170"/>
      <c r="AU171" s="170"/>
      <c r="CI171" t="str">
        <f>IF(JRF!F184&gt;0,"",IF(JRF!B184="","",IF(LEFT(JRF!B184,1)=IFERROR(VLOOKUP(LEFT(JRF!B184,1),$CF$2:$CF$5,1,0),0),"Product Code Required",IF(JRF!C184="","",IF(JRF!C184=IFERROR(VLOOKUP(JRF!C184,$CH:$CH,1,0),0),"Product Code Required","NA")))))</f>
        <v/>
      </c>
      <c r="CJ171" t="str">
        <f>IF(JRF!AV184&gt;0,"",IF(JRF!Q184="","",IF(LEFT(JRF!Q184,1)=IFERROR(VLOOKUP(LEFT(JRF!Q184,1),$CF$2:$CF$5,1,0),0),"Product Code Required",IF(JRF!V184="","",IF(JRF!V184=IFERROR(VLOOKUP(JRF!V184,$CH:$CH,1,0),0),"Product Code Required","NA")))))</f>
        <v/>
      </c>
      <c r="CK171" t="str">
        <f>IFERROR(IF(LEN('Journal Template'!F182)&gt;0,"",IF('Journal Template'!A182="","",IF(LEFT('Journal Template'!A182,1)=IFERROR(VLOOKUP(LEFT('Journal Template'!A182,1),Checks!$CF$2:$CF$5,1,0),0),"Product Code Required",IF('Journal Template'!D182="","",IF('Journal Template'!D182=IFERROR(VLOOKUP('Journal Template'!D182,Checks!$CH:$CH,1,0),0),"Product Code Required","NA"))))),"")</f>
        <v/>
      </c>
    </row>
    <row r="172" spans="14:89">
      <c r="N172" t="s">
        <v>1683</v>
      </c>
      <c r="O172" t="s">
        <v>1684</v>
      </c>
      <c r="P172" t="s">
        <v>386</v>
      </c>
      <c r="Q172" s="150" t="str">
        <f>IF(JRF!D185="","",IF(IFERROR(VLOOKUP(JRF!D185,Checks!N:P,3,0),0)="A","","Inactive account in Use"))</f>
        <v/>
      </c>
      <c r="R172" t="str">
        <f>IFERROR(IF('Journal Template'!C584="","",IF(IFERROR(VLOOKUP('Journal Template'!C584,Checks!N:P,3,0),0)="A","","Inactive account in Use")),"")</f>
        <v/>
      </c>
      <c r="S172" t="s">
        <v>1685</v>
      </c>
      <c r="T172" t="s">
        <v>386</v>
      </c>
      <c r="U172" t="s">
        <v>393</v>
      </c>
      <c r="V172" s="150" t="str">
        <f>IF(JRF!C185="","",IF(IFERROR(VLOOKUP(JRF!C185,Checks!S:U,3,0),0)="A","Entry with System fund Dept",""))</f>
        <v/>
      </c>
      <c r="W172" t="str">
        <f>IFERROR(IF('Journal Template'!D584="","",IF(IFERROR(VLOOKUP('Journal Template'!D584,Checks!S:U,3,0),0)="A","Entry with System fund Dept","")),"")</f>
        <v/>
      </c>
      <c r="X172" t="s">
        <v>1686</v>
      </c>
      <c r="Y172" t="s">
        <v>389</v>
      </c>
      <c r="Z172" t="s">
        <v>1687</v>
      </c>
      <c r="AA172" t="s">
        <v>505</v>
      </c>
      <c r="AB172" t="s">
        <v>125</v>
      </c>
      <c r="AC172" s="150" t="str">
        <f>IFERROR(IF(JRF!C185="","",IF(AND(VLOOKUP(JRF!C185,X:AA,4,0)=JRF!B185,VLOOKUP(JRF!C185,X:Y,2,0)="A"),"","Inactive Dept Combo Error")),"Inactive Dept Combo Error")</f>
        <v/>
      </c>
      <c r="AD172" t="str">
        <f>IFERROR(IF('Journal Template'!D584="","",IF(AND(VLOOKUP('Journal Template'!D584,X:AA,4,0)='Journal Template'!A584,VLOOKUP('Journal Template'!D584,X:Y,2,0)="A"),"","Inactive Dept Combo Error")),"")</f>
        <v/>
      </c>
      <c r="AK172" s="150" t="str">
        <f>IF(JRF!B185="","",IF(JRF!B185=IFERROR(VLOOKUP(JRF!B185,Checks!AI:AI,1,0),0),"Entry in Branch/Satellite BU's",""))</f>
        <v/>
      </c>
      <c r="AL172" t="str">
        <f>IFERROR(IF('Journal Template'!A584="","",IF('Journal Template'!A584=IFERROR(VLOOKUP('Journal Template'!A584,Checks!AI:AI,1,0),0),"Entry in Branch/Satellite BU's","")),"")</f>
        <v/>
      </c>
      <c r="AN172" t="str">
        <f>IFERROR(INDEX(Entities!A:A,MATCH(JRF!$Q185,Entities!C:C,0)),"")&amp;IFERROR(INDEX(Entities!A:A,MATCH(JRF!$Q185,Entities!D:D,0)),"")&amp;IFERROR(INDEX(Entities!A:A,MATCH(JRF!$Q185,Entities!E:E,0)),"")&amp;IFERROR(INDEX(Entities!A:A,MATCH(JRF!$Q185,Entities!F:F,0)),"")&amp;IFERROR(INDEX(Entities!A:A,MATCH(JRF!$Q185,Entities!G:G,0)),"")&amp;IFERROR(INDEX(Entities!A:A,MATCH(JRF!$Q185,Entities!H:H,0)),"")&amp;IFERROR(INDEX(Entities!A:A,MATCH(JRF!$Q185,Entities!I:I,0)),"")&amp;IFERROR(INDEX(Entities!A:A,MATCH(JRF!$Q185,Entities!J:J,0)),"")&amp;IFERROR(INDEX(Entities!A:A,MATCH(JRF!$Q185,Entities!K:K,0)),"")&amp;IFERROR(INDEX(Entities!A:A,MATCH(JRF!$Q185,Entities!L:L,0)),"")&amp;IFERROR(INDEX(Entities!A:A,MATCH(JRF!$Q185,Entities!M:M,0)),"")&amp;IFERROR(INDEX(Entities!A:A,MATCH(JRF!$Q185,Entities!N:N,0)),"")&amp;IFERROR(INDEX(Entities!A:A,MATCH(JRF!$Q185,Entities!O:O,0)),"")&amp;IFERROR(INDEX(Entities!A:A,MATCH(JRF!$Q185,Entities!P:P,0)),"")&amp;IFERROR(INDEX(Entities!A:A,MATCH(JRF!$Q185,Entities!Q:Q,0)),"")&amp;IFERROR(INDEX(Entities!A:A,MATCH(JRF!$Q185,Entities!R:R,0)),"")&amp;IFERROR(INDEX(Entities!A:A,MATCH(JRF!$Q185,Entities!S:S,0)),"")&amp;IFERROR(INDEX(Entities!A:A,MATCH(JRF!$Q185,Entities!T:T,0)),"")&amp;IFERROR(INDEX(Entities!A:A,MATCH(JRF!$Q185,Entities!U:U,0)),"")&amp;IFERROR(INDEX(Entities!A:A,MATCH(JRF!$Q185,Entities!V:V,0)),"")&amp;IFERROR(INDEX(Entities!A:A,MATCH(JRF!$Q185,Entities!W:W,0)),"")&amp;IFERROR(INDEX(Entities!A:A,MATCH(JRF!$Q185,Entities!X:X,0)),"")&amp;IFERROR(INDEX(Entities!A:A,MATCH(JRF!$Q185,Entities!Y:Y,0)),"")&amp;IFERROR(INDEX(Entities!A:A,MATCH(JRF!$Q185,Entities!Z:Z,0)),"")&amp;IFERROR(INDEX(Entities!A:A,MATCH(JRF!$Q185,Entities!AA:AA,0)),"")&amp;IFERROR(INDEX(Entities!A:A,MATCH(JRF!$Q185,Entities!AB:AB,0)),"")&amp;IFERROR(INDEX(Entities!A:A,MATCH(JRF!$Q185,Entities!AC:AC,0)),"")&amp;IFERROR(INDEX(Entities!A:A,MATCH(JRF!$Q185,Entities!AD:AD,0)),"")</f>
        <v/>
      </c>
      <c r="AO172" s="171" t="str">
        <f>IFERROR(INDEX(Entities!A:A,MATCH(JRF!$B185,Entities!C:C,0)),"")&amp;IFERROR(INDEX(Entities!A:A,MATCH(JRF!$B185,Entities!D:D,0)),"")&amp;IFERROR(INDEX(Entities!A:A,MATCH(JRF!$B185,Entities!E:E,0)),"")&amp;IFERROR(INDEX(Entities!A:A,MATCH(JRF!$B185,Entities!F:F,0)),"")&amp;IFERROR(INDEX(Entities!A:A,MATCH(JRF!$B185,Entities!G:G,0)),"")&amp;IFERROR(INDEX(Entities!A:A,MATCH(JRF!$B185,Entities!H:H,0)),"")&amp;IFERROR(INDEX(Entities!A:A,MATCH(JRF!$B185,Entities!I:I,0)),"")&amp;IFERROR(INDEX(Entities!A:A,MATCH(JRF!$B185,Entities!J:J,0)),"")&amp;IFERROR(INDEX(Entities!A:A,MATCH(JRF!$B185,Entities!K:K,0)),"")&amp;IFERROR(INDEX(Entities!A:A,MATCH(JRF!$B185,Entities!L:L,0)),"")&amp;IFERROR(INDEX(Entities!A:A,MATCH(JRF!$B185,Entities!M:M,0)),"")&amp;IFERROR(INDEX(Entities!A:A,MATCH(JRF!$B185,Entities!N:N,0)),"")&amp;IFERROR(INDEX(Entities!A:A,MATCH(JRF!$B185,Entities!O:O,0)),"")&amp;IFERROR(INDEX(Entities!A:A,MATCH(JRF!$B185,Entities!P:P,0)),"")&amp;IFERROR(INDEX(Entities!A:A,MATCH(JRF!$B185,Entities!Q:Q,0)),"")&amp;IFERROR(INDEX(Entities!A:A,MATCH(JRF!$B185,Entities!R:R,0)),"")&amp;IFERROR(INDEX(Entities!A:A,MATCH(JRF!$B185,Entities!S:S,0)),"")&amp;IFERROR(INDEX(Entities!A:A,MATCH(JRF!$B185,Entities!T:T,0)),"")&amp;IFERROR(INDEX(Entities!A:A,MATCH(JRF!$B185,Entities!U:U,0)),"")&amp;IFERROR(INDEX(Entities!A:A,MATCH(JRF!$B185,Entities!V:V,0)),"")&amp;IFERROR(INDEX(Entities!A:A,MATCH(JRF!$B185,Entities!W:W,0)),"")&amp;IFERROR(INDEX(Entities!A:A,MATCH(JRF!$B185,Entities!X:X,0)),"")&amp;IFERROR(INDEX(Entities!A:A,MATCH(JRF!$B185,Entities!Y:Y,0)),"")&amp;IFERROR(INDEX(Entities!A:A,MATCH(JRF!$B185,Entities!Z:Z,0)),"")&amp;IFERROR(INDEX(Entities!A:A,MATCH(JRF!$B185,Entities!AA:AA,0)),"")&amp;IFERROR(INDEX(Entities!A:A,MATCH(JRF!$B185,Entities!AB:AB,0)),"")&amp;IFERROR(INDEX(Entities!A:A,MATCH(JRF!$B185,Entities!AC:AC,0)),"")&amp;IFERROR(INDEX(Entities!A:A,MATCH(JRF!$B185,Entities!AD:AD,0)),"")</f>
        <v/>
      </c>
      <c r="AP172" s="171" t="str">
        <f>IF(JRF!B185=JRF!Q185,"",JRF!Q185&amp;JRF!B185)</f>
        <v/>
      </c>
      <c r="AQ172" s="171" t="str">
        <f>IF(OR(JRF!B185="",JRF!Q185="",Checks!AN172="",Checks!AO172=""),"",IF(OR(JRF!B185=JRF!Q185,Checks!AN172=Checks!AO172),"Legal Entity/BU is same",IF(AN172&amp;AO172=IFERROR(VLOOKUP(AN172&amp;AO172,'Intercompany Master'!X:X,1,0),0),"Intercompany Agreement Exist","Intercompany Agreement Required")))</f>
        <v/>
      </c>
      <c r="AR172" t="str" cm="1">
        <f t="array" ref="AR172">IF("Intercompany Agreement Exist"=VLOOKUP(JRF!Q185&amp;JRF!B185,Checks!AP:AQ,2,0),VLOOKUP(Checks!AN172&amp;Checks!AO172,'Intercompany Master'!X:AN,{2,3,4,5,6,7,8,9,10,11,12,13,14,15,16,17},0),"")</f>
        <v/>
      </c>
      <c r="AS172" s="170"/>
      <c r="AU172" s="170"/>
      <c r="CI172" t="str">
        <f>IF(JRF!F185&gt;0,"",IF(JRF!B185="","",IF(LEFT(JRF!B185,1)=IFERROR(VLOOKUP(LEFT(JRF!B185,1),$CF$2:$CF$5,1,0),0),"Product Code Required",IF(JRF!C185="","",IF(JRF!C185=IFERROR(VLOOKUP(JRF!C185,$CH:$CH,1,0),0),"Product Code Required","NA")))))</f>
        <v/>
      </c>
      <c r="CJ172" t="str">
        <f>IF(JRF!AV185&gt;0,"",IF(JRF!Q185="","",IF(LEFT(JRF!Q185,1)=IFERROR(VLOOKUP(LEFT(JRF!Q185,1),$CF$2:$CF$5,1,0),0),"Product Code Required",IF(JRF!V185="","",IF(JRF!V185=IFERROR(VLOOKUP(JRF!V185,$CH:$CH,1,0),0),"Product Code Required","NA")))))</f>
        <v/>
      </c>
      <c r="CK172" t="str">
        <f>IFERROR(IF(LEN('Journal Template'!F183)&gt;0,"",IF('Journal Template'!A183="","",IF(LEFT('Journal Template'!A183,1)=IFERROR(VLOOKUP(LEFT('Journal Template'!A183,1),Checks!$CF$2:$CF$5,1,0),0),"Product Code Required",IF('Journal Template'!D183="","",IF('Journal Template'!D183=IFERROR(VLOOKUP('Journal Template'!D183,Checks!$CH:$CH,1,0),0),"Product Code Required","NA"))))),"")</f>
        <v/>
      </c>
    </row>
    <row r="173" spans="14:89">
      <c r="N173" t="s">
        <v>1688</v>
      </c>
      <c r="O173" t="s">
        <v>1689</v>
      </c>
      <c r="P173" t="s">
        <v>386</v>
      </c>
      <c r="Q173" s="150" t="str">
        <f>IF(JRF!D186="","",IF(IFERROR(VLOOKUP(JRF!D186,Checks!N:P,3,0),0)="A","","Inactive account in Use"))</f>
        <v/>
      </c>
      <c r="R173" t="str">
        <f>IFERROR(IF('Journal Template'!C585="","",IF(IFERROR(VLOOKUP('Journal Template'!C585,Checks!N:P,3,0),0)="A","","Inactive account in Use")),"")</f>
        <v/>
      </c>
      <c r="S173" t="s">
        <v>1690</v>
      </c>
      <c r="T173" t="s">
        <v>386</v>
      </c>
      <c r="U173" t="s">
        <v>393</v>
      </c>
      <c r="V173" s="150" t="str">
        <f>IF(JRF!C186="","",IF(IFERROR(VLOOKUP(JRF!C186,Checks!S:U,3,0),0)="A","Entry with System fund Dept",""))</f>
        <v/>
      </c>
      <c r="W173" t="str">
        <f>IFERROR(IF('Journal Template'!D585="","",IF(IFERROR(VLOOKUP('Journal Template'!D585,Checks!S:U,3,0),0)="A","Entry with System fund Dept","")),"")</f>
        <v/>
      </c>
      <c r="X173" t="s">
        <v>1691</v>
      </c>
      <c r="Y173" t="s">
        <v>389</v>
      </c>
      <c r="Z173" t="s">
        <v>1692</v>
      </c>
      <c r="AA173" t="s">
        <v>505</v>
      </c>
      <c r="AB173" t="s">
        <v>125</v>
      </c>
      <c r="AC173" s="150" t="str">
        <f>IFERROR(IF(JRF!C186="","",IF(AND(VLOOKUP(JRF!C186,X:AA,4,0)=JRF!B186,VLOOKUP(JRF!C186,X:Y,2,0)="A"),"","Inactive Dept Combo Error")),"Inactive Dept Combo Error")</f>
        <v/>
      </c>
      <c r="AD173" t="str">
        <f>IFERROR(IF('Journal Template'!D585="","",IF(AND(VLOOKUP('Journal Template'!D585,X:AA,4,0)='Journal Template'!A585,VLOOKUP('Journal Template'!D585,X:Y,2,0)="A"),"","Inactive Dept Combo Error")),"")</f>
        <v/>
      </c>
      <c r="AK173" s="150" t="str">
        <f>IF(JRF!B186="","",IF(JRF!B186=IFERROR(VLOOKUP(JRF!B186,Checks!AI:AI,1,0),0),"Entry in Branch/Satellite BU's",""))</f>
        <v/>
      </c>
      <c r="AL173" t="str">
        <f>IFERROR(IF('Journal Template'!A585="","",IF('Journal Template'!A585=IFERROR(VLOOKUP('Journal Template'!A585,Checks!AI:AI,1,0),0),"Entry in Branch/Satellite BU's","")),"")</f>
        <v/>
      </c>
      <c r="AN173" t="str">
        <f>IFERROR(INDEX(Entities!A:A,MATCH(JRF!$Q186,Entities!C:C,0)),"")&amp;IFERROR(INDEX(Entities!A:A,MATCH(JRF!$Q186,Entities!D:D,0)),"")&amp;IFERROR(INDEX(Entities!A:A,MATCH(JRF!$Q186,Entities!E:E,0)),"")&amp;IFERROR(INDEX(Entities!A:A,MATCH(JRF!$Q186,Entities!F:F,0)),"")&amp;IFERROR(INDEX(Entities!A:A,MATCH(JRF!$Q186,Entities!G:G,0)),"")&amp;IFERROR(INDEX(Entities!A:A,MATCH(JRF!$Q186,Entities!H:H,0)),"")&amp;IFERROR(INDEX(Entities!A:A,MATCH(JRF!$Q186,Entities!I:I,0)),"")&amp;IFERROR(INDEX(Entities!A:A,MATCH(JRF!$Q186,Entities!J:J,0)),"")&amp;IFERROR(INDEX(Entities!A:A,MATCH(JRF!$Q186,Entities!K:K,0)),"")&amp;IFERROR(INDEX(Entities!A:A,MATCH(JRF!$Q186,Entities!L:L,0)),"")&amp;IFERROR(INDEX(Entities!A:A,MATCH(JRF!$Q186,Entities!M:M,0)),"")&amp;IFERROR(INDEX(Entities!A:A,MATCH(JRF!$Q186,Entities!N:N,0)),"")&amp;IFERROR(INDEX(Entities!A:A,MATCH(JRF!$Q186,Entities!O:O,0)),"")&amp;IFERROR(INDEX(Entities!A:A,MATCH(JRF!$Q186,Entities!P:P,0)),"")&amp;IFERROR(INDEX(Entities!A:A,MATCH(JRF!$Q186,Entities!Q:Q,0)),"")&amp;IFERROR(INDEX(Entities!A:A,MATCH(JRF!$Q186,Entities!R:R,0)),"")&amp;IFERROR(INDEX(Entities!A:A,MATCH(JRF!$Q186,Entities!S:S,0)),"")&amp;IFERROR(INDEX(Entities!A:A,MATCH(JRF!$Q186,Entities!T:T,0)),"")&amp;IFERROR(INDEX(Entities!A:A,MATCH(JRF!$Q186,Entities!U:U,0)),"")&amp;IFERROR(INDEX(Entities!A:A,MATCH(JRF!$Q186,Entities!V:V,0)),"")&amp;IFERROR(INDEX(Entities!A:A,MATCH(JRF!$Q186,Entities!W:W,0)),"")&amp;IFERROR(INDEX(Entities!A:A,MATCH(JRF!$Q186,Entities!X:X,0)),"")&amp;IFERROR(INDEX(Entities!A:A,MATCH(JRF!$Q186,Entities!Y:Y,0)),"")&amp;IFERROR(INDEX(Entities!A:A,MATCH(JRF!$Q186,Entities!Z:Z,0)),"")&amp;IFERROR(INDEX(Entities!A:A,MATCH(JRF!$Q186,Entities!AA:AA,0)),"")&amp;IFERROR(INDEX(Entities!A:A,MATCH(JRF!$Q186,Entities!AB:AB,0)),"")&amp;IFERROR(INDEX(Entities!A:A,MATCH(JRF!$Q186,Entities!AC:AC,0)),"")&amp;IFERROR(INDEX(Entities!A:A,MATCH(JRF!$Q186,Entities!AD:AD,0)),"")</f>
        <v/>
      </c>
      <c r="AO173" s="171" t="str">
        <f>IFERROR(INDEX(Entities!A:A,MATCH(JRF!$B186,Entities!C:C,0)),"")&amp;IFERROR(INDEX(Entities!A:A,MATCH(JRF!$B186,Entities!D:D,0)),"")&amp;IFERROR(INDEX(Entities!A:A,MATCH(JRF!$B186,Entities!E:E,0)),"")&amp;IFERROR(INDEX(Entities!A:A,MATCH(JRF!$B186,Entities!F:F,0)),"")&amp;IFERROR(INDEX(Entities!A:A,MATCH(JRF!$B186,Entities!G:G,0)),"")&amp;IFERROR(INDEX(Entities!A:A,MATCH(JRF!$B186,Entities!H:H,0)),"")&amp;IFERROR(INDEX(Entities!A:A,MATCH(JRF!$B186,Entities!I:I,0)),"")&amp;IFERROR(INDEX(Entities!A:A,MATCH(JRF!$B186,Entities!J:J,0)),"")&amp;IFERROR(INDEX(Entities!A:A,MATCH(JRF!$B186,Entities!K:K,0)),"")&amp;IFERROR(INDEX(Entities!A:A,MATCH(JRF!$B186,Entities!L:L,0)),"")&amp;IFERROR(INDEX(Entities!A:A,MATCH(JRF!$B186,Entities!M:M,0)),"")&amp;IFERROR(INDEX(Entities!A:A,MATCH(JRF!$B186,Entities!N:N,0)),"")&amp;IFERROR(INDEX(Entities!A:A,MATCH(JRF!$B186,Entities!O:O,0)),"")&amp;IFERROR(INDEX(Entities!A:A,MATCH(JRF!$B186,Entities!P:P,0)),"")&amp;IFERROR(INDEX(Entities!A:A,MATCH(JRF!$B186,Entities!Q:Q,0)),"")&amp;IFERROR(INDEX(Entities!A:A,MATCH(JRF!$B186,Entities!R:R,0)),"")&amp;IFERROR(INDEX(Entities!A:A,MATCH(JRF!$B186,Entities!S:S,0)),"")&amp;IFERROR(INDEX(Entities!A:A,MATCH(JRF!$B186,Entities!T:T,0)),"")&amp;IFERROR(INDEX(Entities!A:A,MATCH(JRF!$B186,Entities!U:U,0)),"")&amp;IFERROR(INDEX(Entities!A:A,MATCH(JRF!$B186,Entities!V:V,0)),"")&amp;IFERROR(INDEX(Entities!A:A,MATCH(JRF!$B186,Entities!W:W,0)),"")&amp;IFERROR(INDEX(Entities!A:A,MATCH(JRF!$B186,Entities!X:X,0)),"")&amp;IFERROR(INDEX(Entities!A:A,MATCH(JRF!$B186,Entities!Y:Y,0)),"")&amp;IFERROR(INDEX(Entities!A:A,MATCH(JRF!$B186,Entities!Z:Z,0)),"")&amp;IFERROR(INDEX(Entities!A:A,MATCH(JRF!$B186,Entities!AA:AA,0)),"")&amp;IFERROR(INDEX(Entities!A:A,MATCH(JRF!$B186,Entities!AB:AB,0)),"")&amp;IFERROR(INDEX(Entities!A:A,MATCH(JRF!$B186,Entities!AC:AC,0)),"")&amp;IFERROR(INDEX(Entities!A:A,MATCH(JRF!$B186,Entities!AD:AD,0)),"")</f>
        <v/>
      </c>
      <c r="AP173" s="171" t="str">
        <f>IF(JRF!B186=JRF!Q186,"",JRF!Q186&amp;JRF!B186)</f>
        <v/>
      </c>
      <c r="AQ173" s="171" t="str">
        <f>IF(OR(JRF!B186="",JRF!Q186="",Checks!AN173="",Checks!AO173=""),"",IF(OR(JRF!B186=JRF!Q186,Checks!AN173=Checks!AO173),"Legal Entity/BU is same",IF(AN173&amp;AO173=IFERROR(VLOOKUP(AN173&amp;AO173,'Intercompany Master'!X:X,1,0),0),"Intercompany Agreement Exist","Intercompany Agreement Required")))</f>
        <v/>
      </c>
      <c r="AR173" t="str" cm="1">
        <f t="array" ref="AR173">IF("Intercompany Agreement Exist"=VLOOKUP(JRF!Q186&amp;JRF!B186,Checks!AP:AQ,2,0),VLOOKUP(Checks!AN173&amp;Checks!AO173,'Intercompany Master'!X:AN,{2,3,4,5,6,7,8,9,10,11,12,13,14,15,16,17},0),"")</f>
        <v/>
      </c>
      <c r="AS173" s="170"/>
      <c r="AU173" s="170"/>
      <c r="CI173" t="str">
        <f>IF(JRF!F186&gt;0,"",IF(JRF!B186="","",IF(LEFT(JRF!B186,1)=IFERROR(VLOOKUP(LEFT(JRF!B186,1),$CF$2:$CF$5,1,0),0),"Product Code Required",IF(JRF!C186="","",IF(JRF!C186=IFERROR(VLOOKUP(JRF!C186,$CH:$CH,1,0),0),"Product Code Required","NA")))))</f>
        <v/>
      </c>
      <c r="CJ173" t="str">
        <f>IF(JRF!AV186&gt;0,"",IF(JRF!Q186="","",IF(LEFT(JRF!Q186,1)=IFERROR(VLOOKUP(LEFT(JRF!Q186,1),$CF$2:$CF$5,1,0),0),"Product Code Required",IF(JRF!V186="","",IF(JRF!V186=IFERROR(VLOOKUP(JRF!V186,$CH:$CH,1,0),0),"Product Code Required","NA")))))</f>
        <v/>
      </c>
      <c r="CK173" t="str">
        <f>IFERROR(IF(LEN('Journal Template'!F184)&gt;0,"",IF('Journal Template'!A184="","",IF(LEFT('Journal Template'!A184,1)=IFERROR(VLOOKUP(LEFT('Journal Template'!A184,1),Checks!$CF$2:$CF$5,1,0),0),"Product Code Required",IF('Journal Template'!D184="","",IF('Journal Template'!D184=IFERROR(VLOOKUP('Journal Template'!D184,Checks!$CH:$CH,1,0),0),"Product Code Required","NA"))))),"")</f>
        <v/>
      </c>
    </row>
    <row r="174" spans="14:89">
      <c r="N174" t="s">
        <v>1693</v>
      </c>
      <c r="O174" t="s">
        <v>1694</v>
      </c>
      <c r="P174" t="s">
        <v>386</v>
      </c>
      <c r="Q174" s="150" t="str">
        <f>IF(JRF!D187="","",IF(IFERROR(VLOOKUP(JRF!D187,Checks!N:P,3,0),0)="A","","Inactive account in Use"))</f>
        <v/>
      </c>
      <c r="R174" t="str">
        <f>IFERROR(IF('Journal Template'!C586="","",IF(IFERROR(VLOOKUP('Journal Template'!C586,Checks!N:P,3,0),0)="A","","Inactive account in Use")),"")</f>
        <v/>
      </c>
      <c r="S174" t="s">
        <v>1695</v>
      </c>
      <c r="T174" t="s">
        <v>386</v>
      </c>
      <c r="U174" t="s">
        <v>393</v>
      </c>
      <c r="V174" s="150" t="str">
        <f>IF(JRF!C187="","",IF(IFERROR(VLOOKUP(JRF!C187,Checks!S:U,3,0),0)="A","Entry with System fund Dept",""))</f>
        <v/>
      </c>
      <c r="W174" t="str">
        <f>IFERROR(IF('Journal Template'!D586="","",IF(IFERROR(VLOOKUP('Journal Template'!D586,Checks!S:U,3,0),0)="A","Entry with System fund Dept","")),"")</f>
        <v/>
      </c>
      <c r="X174" t="s">
        <v>1696</v>
      </c>
      <c r="Y174" t="s">
        <v>389</v>
      </c>
      <c r="Z174" t="s">
        <v>1697</v>
      </c>
      <c r="AA174" t="s">
        <v>505</v>
      </c>
      <c r="AB174" t="s">
        <v>125</v>
      </c>
      <c r="AC174" s="150" t="str">
        <f>IFERROR(IF(JRF!C187="","",IF(AND(VLOOKUP(JRF!C187,X:AA,4,0)=JRF!B187,VLOOKUP(JRF!C187,X:Y,2,0)="A"),"","Inactive Dept Combo Error")),"Inactive Dept Combo Error")</f>
        <v/>
      </c>
      <c r="AD174" t="str">
        <f>IFERROR(IF('Journal Template'!D586="","",IF(AND(VLOOKUP('Journal Template'!D586,X:AA,4,0)='Journal Template'!A586,VLOOKUP('Journal Template'!D586,X:Y,2,0)="A"),"","Inactive Dept Combo Error")),"")</f>
        <v/>
      </c>
      <c r="AK174" s="150" t="str">
        <f>IF(JRF!B187="","",IF(JRF!B187=IFERROR(VLOOKUP(JRF!B187,Checks!AI:AI,1,0),0),"Entry in Branch/Satellite BU's",""))</f>
        <v/>
      </c>
      <c r="AL174" t="str">
        <f>IFERROR(IF('Journal Template'!A586="","",IF('Journal Template'!A586=IFERROR(VLOOKUP('Journal Template'!A586,Checks!AI:AI,1,0),0),"Entry in Branch/Satellite BU's","")),"")</f>
        <v/>
      </c>
      <c r="AN174" t="str">
        <f>IFERROR(INDEX(Entities!A:A,MATCH(JRF!$Q187,Entities!C:C,0)),"")&amp;IFERROR(INDEX(Entities!A:A,MATCH(JRF!$Q187,Entities!D:D,0)),"")&amp;IFERROR(INDEX(Entities!A:A,MATCH(JRF!$Q187,Entities!E:E,0)),"")&amp;IFERROR(INDEX(Entities!A:A,MATCH(JRF!$Q187,Entities!F:F,0)),"")&amp;IFERROR(INDEX(Entities!A:A,MATCH(JRF!$Q187,Entities!G:G,0)),"")&amp;IFERROR(INDEX(Entities!A:A,MATCH(JRF!$Q187,Entities!H:H,0)),"")&amp;IFERROR(INDEX(Entities!A:A,MATCH(JRF!$Q187,Entities!I:I,0)),"")&amp;IFERROR(INDEX(Entities!A:A,MATCH(JRF!$Q187,Entities!J:J,0)),"")&amp;IFERROR(INDEX(Entities!A:A,MATCH(JRF!$Q187,Entities!K:K,0)),"")&amp;IFERROR(INDEX(Entities!A:A,MATCH(JRF!$Q187,Entities!L:L,0)),"")&amp;IFERROR(INDEX(Entities!A:A,MATCH(JRF!$Q187,Entities!M:M,0)),"")&amp;IFERROR(INDEX(Entities!A:A,MATCH(JRF!$Q187,Entities!N:N,0)),"")&amp;IFERROR(INDEX(Entities!A:A,MATCH(JRF!$Q187,Entities!O:O,0)),"")&amp;IFERROR(INDEX(Entities!A:A,MATCH(JRF!$Q187,Entities!P:P,0)),"")&amp;IFERROR(INDEX(Entities!A:A,MATCH(JRF!$Q187,Entities!Q:Q,0)),"")&amp;IFERROR(INDEX(Entities!A:A,MATCH(JRF!$Q187,Entities!R:R,0)),"")&amp;IFERROR(INDEX(Entities!A:A,MATCH(JRF!$Q187,Entities!S:S,0)),"")&amp;IFERROR(INDEX(Entities!A:A,MATCH(JRF!$Q187,Entities!T:T,0)),"")&amp;IFERROR(INDEX(Entities!A:A,MATCH(JRF!$Q187,Entities!U:U,0)),"")&amp;IFERROR(INDEX(Entities!A:A,MATCH(JRF!$Q187,Entities!V:V,0)),"")&amp;IFERROR(INDEX(Entities!A:A,MATCH(JRF!$Q187,Entities!W:W,0)),"")&amp;IFERROR(INDEX(Entities!A:A,MATCH(JRF!$Q187,Entities!X:X,0)),"")&amp;IFERROR(INDEX(Entities!A:A,MATCH(JRF!$Q187,Entities!Y:Y,0)),"")&amp;IFERROR(INDEX(Entities!A:A,MATCH(JRF!$Q187,Entities!Z:Z,0)),"")&amp;IFERROR(INDEX(Entities!A:A,MATCH(JRF!$Q187,Entities!AA:AA,0)),"")&amp;IFERROR(INDEX(Entities!A:A,MATCH(JRF!$Q187,Entities!AB:AB,0)),"")&amp;IFERROR(INDEX(Entities!A:A,MATCH(JRF!$Q187,Entities!AC:AC,0)),"")&amp;IFERROR(INDEX(Entities!A:A,MATCH(JRF!$Q187,Entities!AD:AD,0)),"")</f>
        <v/>
      </c>
      <c r="AO174" s="171" t="str">
        <f>IFERROR(INDEX(Entities!A:A,MATCH(JRF!$B187,Entities!C:C,0)),"")&amp;IFERROR(INDEX(Entities!A:A,MATCH(JRF!$B187,Entities!D:D,0)),"")&amp;IFERROR(INDEX(Entities!A:A,MATCH(JRF!$B187,Entities!E:E,0)),"")&amp;IFERROR(INDEX(Entities!A:A,MATCH(JRF!$B187,Entities!F:F,0)),"")&amp;IFERROR(INDEX(Entities!A:A,MATCH(JRF!$B187,Entities!G:G,0)),"")&amp;IFERROR(INDEX(Entities!A:A,MATCH(JRF!$B187,Entities!H:H,0)),"")&amp;IFERROR(INDEX(Entities!A:A,MATCH(JRF!$B187,Entities!I:I,0)),"")&amp;IFERROR(INDEX(Entities!A:A,MATCH(JRF!$B187,Entities!J:J,0)),"")&amp;IFERROR(INDEX(Entities!A:A,MATCH(JRF!$B187,Entities!K:K,0)),"")&amp;IFERROR(INDEX(Entities!A:A,MATCH(JRF!$B187,Entities!L:L,0)),"")&amp;IFERROR(INDEX(Entities!A:A,MATCH(JRF!$B187,Entities!M:M,0)),"")&amp;IFERROR(INDEX(Entities!A:A,MATCH(JRF!$B187,Entities!N:N,0)),"")&amp;IFERROR(INDEX(Entities!A:A,MATCH(JRF!$B187,Entities!O:O,0)),"")&amp;IFERROR(INDEX(Entities!A:A,MATCH(JRF!$B187,Entities!P:P,0)),"")&amp;IFERROR(INDEX(Entities!A:A,MATCH(JRF!$B187,Entities!Q:Q,0)),"")&amp;IFERROR(INDEX(Entities!A:A,MATCH(JRF!$B187,Entities!R:R,0)),"")&amp;IFERROR(INDEX(Entities!A:A,MATCH(JRF!$B187,Entities!S:S,0)),"")&amp;IFERROR(INDEX(Entities!A:A,MATCH(JRF!$B187,Entities!T:T,0)),"")&amp;IFERROR(INDEX(Entities!A:A,MATCH(JRF!$B187,Entities!U:U,0)),"")&amp;IFERROR(INDEX(Entities!A:A,MATCH(JRF!$B187,Entities!V:V,0)),"")&amp;IFERROR(INDEX(Entities!A:A,MATCH(JRF!$B187,Entities!W:W,0)),"")&amp;IFERROR(INDEX(Entities!A:A,MATCH(JRF!$B187,Entities!X:X,0)),"")&amp;IFERROR(INDEX(Entities!A:A,MATCH(JRF!$B187,Entities!Y:Y,0)),"")&amp;IFERROR(INDEX(Entities!A:A,MATCH(JRF!$B187,Entities!Z:Z,0)),"")&amp;IFERROR(INDEX(Entities!A:A,MATCH(JRF!$B187,Entities!AA:AA,0)),"")&amp;IFERROR(INDEX(Entities!A:A,MATCH(JRF!$B187,Entities!AB:AB,0)),"")&amp;IFERROR(INDEX(Entities!A:A,MATCH(JRF!$B187,Entities!AC:AC,0)),"")&amp;IFERROR(INDEX(Entities!A:A,MATCH(JRF!$B187,Entities!AD:AD,0)),"")</f>
        <v/>
      </c>
      <c r="AP174" s="171" t="str">
        <f>IF(JRF!B187=JRF!Q187,"",JRF!Q187&amp;JRF!B187)</f>
        <v/>
      </c>
      <c r="AQ174" s="171" t="str">
        <f>IF(OR(JRF!B187="",JRF!Q187="",Checks!AN174="",Checks!AO174=""),"",IF(OR(JRF!B187=JRF!Q187,Checks!AN174=Checks!AO174),"Legal Entity/BU is same",IF(AN174&amp;AO174=IFERROR(VLOOKUP(AN174&amp;AO174,'Intercompany Master'!X:X,1,0),0),"Intercompany Agreement Exist","Intercompany Agreement Required")))</f>
        <v/>
      </c>
      <c r="AR174" t="str" cm="1">
        <f t="array" ref="AR174">IF("Intercompany Agreement Exist"=VLOOKUP(JRF!Q187&amp;JRF!B187,Checks!AP:AQ,2,0),VLOOKUP(Checks!AN174&amp;Checks!AO174,'Intercompany Master'!X:AN,{2,3,4,5,6,7,8,9,10,11,12,13,14,15,16,17},0),"")</f>
        <v/>
      </c>
      <c r="AS174" s="170"/>
      <c r="AU174" s="170"/>
      <c r="CI174" t="str">
        <f>IF(JRF!F187&gt;0,"",IF(JRF!B187="","",IF(LEFT(JRF!B187,1)=IFERROR(VLOOKUP(LEFT(JRF!B187,1),$CF$2:$CF$5,1,0),0),"Product Code Required",IF(JRF!C187="","",IF(JRF!C187=IFERROR(VLOOKUP(JRF!C187,$CH:$CH,1,0),0),"Product Code Required","NA")))))</f>
        <v/>
      </c>
      <c r="CJ174" t="str">
        <f>IF(JRF!AV187&gt;0,"",IF(JRF!Q187="","",IF(LEFT(JRF!Q187,1)=IFERROR(VLOOKUP(LEFT(JRF!Q187,1),$CF$2:$CF$5,1,0),0),"Product Code Required",IF(JRF!V187="","",IF(JRF!V187=IFERROR(VLOOKUP(JRF!V187,$CH:$CH,1,0),0),"Product Code Required","NA")))))</f>
        <v/>
      </c>
      <c r="CK174" t="str">
        <f>IFERROR(IF(LEN('Journal Template'!F185)&gt;0,"",IF('Journal Template'!A185="","",IF(LEFT('Journal Template'!A185,1)=IFERROR(VLOOKUP(LEFT('Journal Template'!A185,1),Checks!$CF$2:$CF$5,1,0),0),"Product Code Required",IF('Journal Template'!D185="","",IF('Journal Template'!D185=IFERROR(VLOOKUP('Journal Template'!D185,Checks!$CH:$CH,1,0),0),"Product Code Required","NA"))))),"")</f>
        <v/>
      </c>
    </row>
    <row r="175" spans="14:89">
      <c r="N175" t="s">
        <v>1698</v>
      </c>
      <c r="O175" t="s">
        <v>1699</v>
      </c>
      <c r="P175" t="s">
        <v>386</v>
      </c>
      <c r="Q175" s="150" t="str">
        <f>IF(JRF!D188="","",IF(IFERROR(VLOOKUP(JRF!D188,Checks!N:P,3,0),0)="A","","Inactive account in Use"))</f>
        <v/>
      </c>
      <c r="R175" t="str">
        <f>IFERROR(IF('Journal Template'!C587="","",IF(IFERROR(VLOOKUP('Journal Template'!C587,Checks!N:P,3,0),0)="A","","Inactive account in Use")),"")</f>
        <v/>
      </c>
      <c r="S175" t="s">
        <v>1700</v>
      </c>
      <c r="T175" t="s">
        <v>386</v>
      </c>
      <c r="U175" t="s">
        <v>393</v>
      </c>
      <c r="V175" s="150" t="str">
        <f>IF(JRF!C188="","",IF(IFERROR(VLOOKUP(JRF!C188,Checks!S:U,3,0),0)="A","Entry with System fund Dept",""))</f>
        <v/>
      </c>
      <c r="W175" t="str">
        <f>IFERROR(IF('Journal Template'!D587="","",IF(IFERROR(VLOOKUP('Journal Template'!D587,Checks!S:U,3,0),0)="A","Entry with System fund Dept","")),"")</f>
        <v/>
      </c>
      <c r="X175" t="s">
        <v>1701</v>
      </c>
      <c r="Y175" t="s">
        <v>389</v>
      </c>
      <c r="Z175" t="s">
        <v>1702</v>
      </c>
      <c r="AA175" t="s">
        <v>505</v>
      </c>
      <c r="AB175" t="s">
        <v>125</v>
      </c>
      <c r="AC175" s="150" t="str">
        <f>IFERROR(IF(JRF!C188="","",IF(AND(VLOOKUP(JRF!C188,X:AA,4,0)=JRF!B188,VLOOKUP(JRF!C188,X:Y,2,0)="A"),"","Inactive Dept Combo Error")),"Inactive Dept Combo Error")</f>
        <v/>
      </c>
      <c r="AD175" t="str">
        <f>IFERROR(IF('Journal Template'!D587="","",IF(AND(VLOOKUP('Journal Template'!D587,X:AA,4,0)='Journal Template'!A587,VLOOKUP('Journal Template'!D587,X:Y,2,0)="A"),"","Inactive Dept Combo Error")),"")</f>
        <v/>
      </c>
      <c r="AK175" s="150" t="str">
        <f>IF(JRF!B188="","",IF(JRF!B188=IFERROR(VLOOKUP(JRF!B188,Checks!AI:AI,1,0),0),"Entry in Branch/Satellite BU's",""))</f>
        <v/>
      </c>
      <c r="AL175" t="str">
        <f>IFERROR(IF('Journal Template'!A587="","",IF('Journal Template'!A587=IFERROR(VLOOKUP('Journal Template'!A587,Checks!AI:AI,1,0),0),"Entry in Branch/Satellite BU's","")),"")</f>
        <v/>
      </c>
      <c r="AN175" t="str">
        <f>IFERROR(INDEX(Entities!A:A,MATCH(JRF!$Q188,Entities!C:C,0)),"")&amp;IFERROR(INDEX(Entities!A:A,MATCH(JRF!$Q188,Entities!D:D,0)),"")&amp;IFERROR(INDEX(Entities!A:A,MATCH(JRF!$Q188,Entities!E:E,0)),"")&amp;IFERROR(INDEX(Entities!A:A,MATCH(JRF!$Q188,Entities!F:F,0)),"")&amp;IFERROR(INDEX(Entities!A:A,MATCH(JRF!$Q188,Entities!G:G,0)),"")&amp;IFERROR(INDEX(Entities!A:A,MATCH(JRF!$Q188,Entities!H:H,0)),"")&amp;IFERROR(INDEX(Entities!A:A,MATCH(JRF!$Q188,Entities!I:I,0)),"")&amp;IFERROR(INDEX(Entities!A:A,MATCH(JRF!$Q188,Entities!J:J,0)),"")&amp;IFERROR(INDEX(Entities!A:A,MATCH(JRF!$Q188,Entities!K:K,0)),"")&amp;IFERROR(INDEX(Entities!A:A,MATCH(JRF!$Q188,Entities!L:L,0)),"")&amp;IFERROR(INDEX(Entities!A:A,MATCH(JRF!$Q188,Entities!M:M,0)),"")&amp;IFERROR(INDEX(Entities!A:A,MATCH(JRF!$Q188,Entities!N:N,0)),"")&amp;IFERROR(INDEX(Entities!A:A,MATCH(JRF!$Q188,Entities!O:O,0)),"")&amp;IFERROR(INDEX(Entities!A:A,MATCH(JRF!$Q188,Entities!P:P,0)),"")&amp;IFERROR(INDEX(Entities!A:A,MATCH(JRF!$Q188,Entities!Q:Q,0)),"")&amp;IFERROR(INDEX(Entities!A:A,MATCH(JRF!$Q188,Entities!R:R,0)),"")&amp;IFERROR(INDEX(Entities!A:A,MATCH(JRF!$Q188,Entities!S:S,0)),"")&amp;IFERROR(INDEX(Entities!A:A,MATCH(JRF!$Q188,Entities!T:T,0)),"")&amp;IFERROR(INDEX(Entities!A:A,MATCH(JRF!$Q188,Entities!U:U,0)),"")&amp;IFERROR(INDEX(Entities!A:A,MATCH(JRF!$Q188,Entities!V:V,0)),"")&amp;IFERROR(INDEX(Entities!A:A,MATCH(JRF!$Q188,Entities!W:W,0)),"")&amp;IFERROR(INDEX(Entities!A:A,MATCH(JRF!$Q188,Entities!X:X,0)),"")&amp;IFERROR(INDEX(Entities!A:A,MATCH(JRF!$Q188,Entities!Y:Y,0)),"")&amp;IFERROR(INDEX(Entities!A:A,MATCH(JRF!$Q188,Entities!Z:Z,0)),"")&amp;IFERROR(INDEX(Entities!A:A,MATCH(JRF!$Q188,Entities!AA:AA,0)),"")&amp;IFERROR(INDEX(Entities!A:A,MATCH(JRF!$Q188,Entities!AB:AB,0)),"")&amp;IFERROR(INDEX(Entities!A:A,MATCH(JRF!$Q188,Entities!AC:AC,0)),"")&amp;IFERROR(INDEX(Entities!A:A,MATCH(JRF!$Q188,Entities!AD:AD,0)),"")</f>
        <v/>
      </c>
      <c r="AO175" s="171" t="str">
        <f>IFERROR(INDEX(Entities!A:A,MATCH(JRF!$B188,Entities!C:C,0)),"")&amp;IFERROR(INDEX(Entities!A:A,MATCH(JRF!$B188,Entities!D:D,0)),"")&amp;IFERROR(INDEX(Entities!A:A,MATCH(JRF!$B188,Entities!E:E,0)),"")&amp;IFERROR(INDEX(Entities!A:A,MATCH(JRF!$B188,Entities!F:F,0)),"")&amp;IFERROR(INDEX(Entities!A:A,MATCH(JRF!$B188,Entities!G:G,0)),"")&amp;IFERROR(INDEX(Entities!A:A,MATCH(JRF!$B188,Entities!H:H,0)),"")&amp;IFERROR(INDEX(Entities!A:A,MATCH(JRF!$B188,Entities!I:I,0)),"")&amp;IFERROR(INDEX(Entities!A:A,MATCH(JRF!$B188,Entities!J:J,0)),"")&amp;IFERROR(INDEX(Entities!A:A,MATCH(JRF!$B188,Entities!K:K,0)),"")&amp;IFERROR(INDEX(Entities!A:A,MATCH(JRF!$B188,Entities!L:L,0)),"")&amp;IFERROR(INDEX(Entities!A:A,MATCH(JRF!$B188,Entities!M:M,0)),"")&amp;IFERROR(INDEX(Entities!A:A,MATCH(JRF!$B188,Entities!N:N,0)),"")&amp;IFERROR(INDEX(Entities!A:A,MATCH(JRF!$B188,Entities!O:O,0)),"")&amp;IFERROR(INDEX(Entities!A:A,MATCH(JRF!$B188,Entities!P:P,0)),"")&amp;IFERROR(INDEX(Entities!A:A,MATCH(JRF!$B188,Entities!Q:Q,0)),"")&amp;IFERROR(INDEX(Entities!A:A,MATCH(JRF!$B188,Entities!R:R,0)),"")&amp;IFERROR(INDEX(Entities!A:A,MATCH(JRF!$B188,Entities!S:S,0)),"")&amp;IFERROR(INDEX(Entities!A:A,MATCH(JRF!$B188,Entities!T:T,0)),"")&amp;IFERROR(INDEX(Entities!A:A,MATCH(JRF!$B188,Entities!U:U,0)),"")&amp;IFERROR(INDEX(Entities!A:A,MATCH(JRF!$B188,Entities!V:V,0)),"")&amp;IFERROR(INDEX(Entities!A:A,MATCH(JRF!$B188,Entities!W:W,0)),"")&amp;IFERROR(INDEX(Entities!A:A,MATCH(JRF!$B188,Entities!X:X,0)),"")&amp;IFERROR(INDEX(Entities!A:A,MATCH(JRF!$B188,Entities!Y:Y,0)),"")&amp;IFERROR(INDEX(Entities!A:A,MATCH(JRF!$B188,Entities!Z:Z,0)),"")&amp;IFERROR(INDEX(Entities!A:A,MATCH(JRF!$B188,Entities!AA:AA,0)),"")&amp;IFERROR(INDEX(Entities!A:A,MATCH(JRF!$B188,Entities!AB:AB,0)),"")&amp;IFERROR(INDEX(Entities!A:A,MATCH(JRF!$B188,Entities!AC:AC,0)),"")&amp;IFERROR(INDEX(Entities!A:A,MATCH(JRF!$B188,Entities!AD:AD,0)),"")</f>
        <v/>
      </c>
      <c r="AP175" s="171" t="str">
        <f>IF(JRF!B188=JRF!Q188,"",JRF!Q188&amp;JRF!B188)</f>
        <v/>
      </c>
      <c r="AQ175" s="171" t="str">
        <f>IF(OR(JRF!B188="",JRF!Q188="",Checks!AN175="",Checks!AO175=""),"",IF(OR(JRF!B188=JRF!Q188,Checks!AN175=Checks!AO175),"Legal Entity/BU is same",IF(AN175&amp;AO175=IFERROR(VLOOKUP(AN175&amp;AO175,'Intercompany Master'!X:X,1,0),0),"Intercompany Agreement Exist","Intercompany Agreement Required")))</f>
        <v/>
      </c>
      <c r="AR175" t="str" cm="1">
        <f t="array" ref="AR175">IF("Intercompany Agreement Exist"=VLOOKUP(JRF!Q188&amp;JRF!B188,Checks!AP:AQ,2,0),VLOOKUP(Checks!AN175&amp;Checks!AO175,'Intercompany Master'!X:AN,{2,3,4,5,6,7,8,9,10,11,12,13,14,15,16,17},0),"")</f>
        <v/>
      </c>
      <c r="AS175" s="170"/>
      <c r="AU175" s="170"/>
      <c r="CI175" t="str">
        <f>IF(JRF!F188&gt;0,"",IF(JRF!B188="","",IF(LEFT(JRF!B188,1)=IFERROR(VLOOKUP(LEFT(JRF!B188,1),$CF$2:$CF$5,1,0),0),"Product Code Required",IF(JRF!C188="","",IF(JRF!C188=IFERROR(VLOOKUP(JRF!C188,$CH:$CH,1,0),0),"Product Code Required","NA")))))</f>
        <v/>
      </c>
      <c r="CJ175" t="str">
        <f>IF(JRF!AV188&gt;0,"",IF(JRF!Q188="","",IF(LEFT(JRF!Q188,1)=IFERROR(VLOOKUP(LEFT(JRF!Q188,1),$CF$2:$CF$5,1,0),0),"Product Code Required",IF(JRF!V188="","",IF(JRF!V188=IFERROR(VLOOKUP(JRF!V188,$CH:$CH,1,0),0),"Product Code Required","NA")))))</f>
        <v/>
      </c>
      <c r="CK175" t="str">
        <f>IFERROR(IF(LEN('Journal Template'!F186)&gt;0,"",IF('Journal Template'!A186="","",IF(LEFT('Journal Template'!A186,1)=IFERROR(VLOOKUP(LEFT('Journal Template'!A186,1),Checks!$CF$2:$CF$5,1,0),0),"Product Code Required",IF('Journal Template'!D186="","",IF('Journal Template'!D186=IFERROR(VLOOKUP('Journal Template'!D186,Checks!$CH:$CH,1,0),0),"Product Code Required","NA"))))),"")</f>
        <v/>
      </c>
    </row>
    <row r="176" spans="14:89">
      <c r="N176" t="s">
        <v>1703</v>
      </c>
      <c r="O176" t="s">
        <v>983</v>
      </c>
      <c r="P176" t="s">
        <v>386</v>
      </c>
      <c r="Q176" s="150" t="str">
        <f>IF(JRF!D189="","",IF(IFERROR(VLOOKUP(JRF!D189,Checks!N:P,3,0),0)="A","","Inactive account in Use"))</f>
        <v/>
      </c>
      <c r="R176" t="str">
        <f>IFERROR(IF('Journal Template'!C588="","",IF(IFERROR(VLOOKUP('Journal Template'!C588,Checks!N:P,3,0),0)="A","","Inactive account in Use")),"")</f>
        <v/>
      </c>
      <c r="S176" t="s">
        <v>1704</v>
      </c>
      <c r="T176" t="s">
        <v>386</v>
      </c>
      <c r="U176" t="s">
        <v>393</v>
      </c>
      <c r="V176" s="150" t="str">
        <f>IF(JRF!C189="","",IF(IFERROR(VLOOKUP(JRF!C189,Checks!S:U,3,0),0)="A","Entry with System fund Dept",""))</f>
        <v/>
      </c>
      <c r="W176" t="str">
        <f>IFERROR(IF('Journal Template'!D588="","",IF(IFERROR(VLOOKUP('Journal Template'!D588,Checks!S:U,3,0),0)="A","Entry with System fund Dept","")),"")</f>
        <v/>
      </c>
      <c r="X176" t="s">
        <v>1705</v>
      </c>
      <c r="Y176" t="s">
        <v>386</v>
      </c>
      <c r="Z176" t="s">
        <v>1706</v>
      </c>
      <c r="AA176" t="s">
        <v>445</v>
      </c>
      <c r="AB176" t="s">
        <v>1707</v>
      </c>
      <c r="AC176" s="150" t="str">
        <f>IFERROR(IF(JRF!C189="","",IF(AND(VLOOKUP(JRF!C189,X:AA,4,0)=JRF!B189,VLOOKUP(JRF!C189,X:Y,2,0)="A"),"","Inactive Dept Combo Error")),"Inactive Dept Combo Error")</f>
        <v/>
      </c>
      <c r="AD176" t="str">
        <f>IFERROR(IF('Journal Template'!D588="","",IF(AND(VLOOKUP('Journal Template'!D588,X:AA,4,0)='Journal Template'!A588,VLOOKUP('Journal Template'!D588,X:Y,2,0)="A"),"","Inactive Dept Combo Error")),"")</f>
        <v/>
      </c>
      <c r="AK176" s="150" t="str">
        <f>IF(JRF!B189="","",IF(JRF!B189=IFERROR(VLOOKUP(JRF!B189,Checks!AI:AI,1,0),0),"Entry in Branch/Satellite BU's",""))</f>
        <v/>
      </c>
      <c r="AL176" t="str">
        <f>IFERROR(IF('Journal Template'!A588="","",IF('Journal Template'!A588=IFERROR(VLOOKUP('Journal Template'!A588,Checks!AI:AI,1,0),0),"Entry in Branch/Satellite BU's","")),"")</f>
        <v/>
      </c>
      <c r="AN176" t="str">
        <f>IFERROR(INDEX(Entities!A:A,MATCH(JRF!$Q189,Entities!C:C,0)),"")&amp;IFERROR(INDEX(Entities!A:A,MATCH(JRF!$Q189,Entities!D:D,0)),"")&amp;IFERROR(INDEX(Entities!A:A,MATCH(JRF!$Q189,Entities!E:E,0)),"")&amp;IFERROR(INDEX(Entities!A:A,MATCH(JRF!$Q189,Entities!F:F,0)),"")&amp;IFERROR(INDEX(Entities!A:A,MATCH(JRF!$Q189,Entities!G:G,0)),"")&amp;IFERROR(INDEX(Entities!A:A,MATCH(JRF!$Q189,Entities!H:H,0)),"")&amp;IFERROR(INDEX(Entities!A:A,MATCH(JRF!$Q189,Entities!I:I,0)),"")&amp;IFERROR(INDEX(Entities!A:A,MATCH(JRF!$Q189,Entities!J:J,0)),"")&amp;IFERROR(INDEX(Entities!A:A,MATCH(JRF!$Q189,Entities!K:K,0)),"")&amp;IFERROR(INDEX(Entities!A:A,MATCH(JRF!$Q189,Entities!L:L,0)),"")&amp;IFERROR(INDEX(Entities!A:A,MATCH(JRF!$Q189,Entities!M:M,0)),"")&amp;IFERROR(INDEX(Entities!A:A,MATCH(JRF!$Q189,Entities!N:N,0)),"")&amp;IFERROR(INDEX(Entities!A:A,MATCH(JRF!$Q189,Entities!O:O,0)),"")&amp;IFERROR(INDEX(Entities!A:A,MATCH(JRF!$Q189,Entities!P:P,0)),"")&amp;IFERROR(INDEX(Entities!A:A,MATCH(JRF!$Q189,Entities!Q:Q,0)),"")&amp;IFERROR(INDEX(Entities!A:A,MATCH(JRF!$Q189,Entities!R:R,0)),"")&amp;IFERROR(INDEX(Entities!A:A,MATCH(JRF!$Q189,Entities!S:S,0)),"")&amp;IFERROR(INDEX(Entities!A:A,MATCH(JRF!$Q189,Entities!T:T,0)),"")&amp;IFERROR(INDEX(Entities!A:A,MATCH(JRF!$Q189,Entities!U:U,0)),"")&amp;IFERROR(INDEX(Entities!A:A,MATCH(JRF!$Q189,Entities!V:V,0)),"")&amp;IFERROR(INDEX(Entities!A:A,MATCH(JRF!$Q189,Entities!W:W,0)),"")&amp;IFERROR(INDEX(Entities!A:A,MATCH(JRF!$Q189,Entities!X:X,0)),"")&amp;IFERROR(INDEX(Entities!A:A,MATCH(JRF!$Q189,Entities!Y:Y,0)),"")&amp;IFERROR(INDEX(Entities!A:A,MATCH(JRF!$Q189,Entities!Z:Z,0)),"")&amp;IFERROR(INDEX(Entities!A:A,MATCH(JRF!$Q189,Entities!AA:AA,0)),"")&amp;IFERROR(INDEX(Entities!A:A,MATCH(JRF!$Q189,Entities!AB:AB,0)),"")&amp;IFERROR(INDEX(Entities!A:A,MATCH(JRF!$Q189,Entities!AC:AC,0)),"")&amp;IFERROR(INDEX(Entities!A:A,MATCH(JRF!$Q189,Entities!AD:AD,0)),"")</f>
        <v/>
      </c>
      <c r="AO176" s="171" t="str">
        <f>IFERROR(INDEX(Entities!A:A,MATCH(JRF!$B189,Entities!C:C,0)),"")&amp;IFERROR(INDEX(Entities!A:A,MATCH(JRF!$B189,Entities!D:D,0)),"")&amp;IFERROR(INDEX(Entities!A:A,MATCH(JRF!$B189,Entities!E:E,0)),"")&amp;IFERROR(INDEX(Entities!A:A,MATCH(JRF!$B189,Entities!F:F,0)),"")&amp;IFERROR(INDEX(Entities!A:A,MATCH(JRF!$B189,Entities!G:G,0)),"")&amp;IFERROR(INDEX(Entities!A:A,MATCH(JRF!$B189,Entities!H:H,0)),"")&amp;IFERROR(INDEX(Entities!A:A,MATCH(JRF!$B189,Entities!I:I,0)),"")&amp;IFERROR(INDEX(Entities!A:A,MATCH(JRF!$B189,Entities!J:J,0)),"")&amp;IFERROR(INDEX(Entities!A:A,MATCH(JRF!$B189,Entities!K:K,0)),"")&amp;IFERROR(INDEX(Entities!A:A,MATCH(JRF!$B189,Entities!L:L,0)),"")&amp;IFERROR(INDEX(Entities!A:A,MATCH(JRF!$B189,Entities!M:M,0)),"")&amp;IFERROR(INDEX(Entities!A:A,MATCH(JRF!$B189,Entities!N:N,0)),"")&amp;IFERROR(INDEX(Entities!A:A,MATCH(JRF!$B189,Entities!O:O,0)),"")&amp;IFERROR(INDEX(Entities!A:A,MATCH(JRF!$B189,Entities!P:P,0)),"")&amp;IFERROR(INDEX(Entities!A:A,MATCH(JRF!$B189,Entities!Q:Q,0)),"")&amp;IFERROR(INDEX(Entities!A:A,MATCH(JRF!$B189,Entities!R:R,0)),"")&amp;IFERROR(INDEX(Entities!A:A,MATCH(JRF!$B189,Entities!S:S,0)),"")&amp;IFERROR(INDEX(Entities!A:A,MATCH(JRF!$B189,Entities!T:T,0)),"")&amp;IFERROR(INDEX(Entities!A:A,MATCH(JRF!$B189,Entities!U:U,0)),"")&amp;IFERROR(INDEX(Entities!A:A,MATCH(JRF!$B189,Entities!V:V,0)),"")&amp;IFERROR(INDEX(Entities!A:A,MATCH(JRF!$B189,Entities!W:W,0)),"")&amp;IFERROR(INDEX(Entities!A:A,MATCH(JRF!$B189,Entities!X:X,0)),"")&amp;IFERROR(INDEX(Entities!A:A,MATCH(JRF!$B189,Entities!Y:Y,0)),"")&amp;IFERROR(INDEX(Entities!A:A,MATCH(JRF!$B189,Entities!Z:Z,0)),"")&amp;IFERROR(INDEX(Entities!A:A,MATCH(JRF!$B189,Entities!AA:AA,0)),"")&amp;IFERROR(INDEX(Entities!A:A,MATCH(JRF!$B189,Entities!AB:AB,0)),"")&amp;IFERROR(INDEX(Entities!A:A,MATCH(JRF!$B189,Entities!AC:AC,0)),"")&amp;IFERROR(INDEX(Entities!A:A,MATCH(JRF!$B189,Entities!AD:AD,0)),"")</f>
        <v/>
      </c>
      <c r="AP176" s="171" t="str">
        <f>IF(JRF!B189=JRF!Q189,"",JRF!Q189&amp;JRF!B189)</f>
        <v/>
      </c>
      <c r="AQ176" s="171" t="str">
        <f>IF(OR(JRF!B189="",JRF!Q189="",Checks!AN176="",Checks!AO176=""),"",IF(OR(JRF!B189=JRF!Q189,Checks!AN176=Checks!AO176),"Legal Entity/BU is same",IF(AN176&amp;AO176=IFERROR(VLOOKUP(AN176&amp;AO176,'Intercompany Master'!X:X,1,0),0),"Intercompany Agreement Exist","Intercompany Agreement Required")))</f>
        <v/>
      </c>
      <c r="AR176" t="str" cm="1">
        <f t="array" ref="AR176">IF("Intercompany Agreement Exist"=VLOOKUP(JRF!Q189&amp;JRF!B189,Checks!AP:AQ,2,0),VLOOKUP(Checks!AN176&amp;Checks!AO176,'Intercompany Master'!X:AN,{2,3,4,5,6,7,8,9,10,11,12,13,14,15,16,17},0),"")</f>
        <v/>
      </c>
      <c r="AS176" s="170"/>
      <c r="AU176" s="170"/>
      <c r="CI176" t="str">
        <f>IF(JRF!F189&gt;0,"",IF(JRF!B189="","",IF(LEFT(JRF!B189,1)=IFERROR(VLOOKUP(LEFT(JRF!B189,1),$CF$2:$CF$5,1,0),0),"Product Code Required",IF(JRF!C189="","",IF(JRF!C189=IFERROR(VLOOKUP(JRF!C189,$CH:$CH,1,0),0),"Product Code Required","NA")))))</f>
        <v/>
      </c>
      <c r="CJ176" t="str">
        <f>IF(JRF!AV189&gt;0,"",IF(JRF!Q189="","",IF(LEFT(JRF!Q189,1)=IFERROR(VLOOKUP(LEFT(JRF!Q189,1),$CF$2:$CF$5,1,0),0),"Product Code Required",IF(JRF!V189="","",IF(JRF!V189=IFERROR(VLOOKUP(JRF!V189,$CH:$CH,1,0),0),"Product Code Required","NA")))))</f>
        <v/>
      </c>
      <c r="CK176" t="str">
        <f>IFERROR(IF(LEN('Journal Template'!F187)&gt;0,"",IF('Journal Template'!A187="","",IF(LEFT('Journal Template'!A187,1)=IFERROR(VLOOKUP(LEFT('Journal Template'!A187,1),Checks!$CF$2:$CF$5,1,0),0),"Product Code Required",IF('Journal Template'!D187="","",IF('Journal Template'!D187=IFERROR(VLOOKUP('Journal Template'!D187,Checks!$CH:$CH,1,0),0),"Product Code Required","NA"))))),"")</f>
        <v/>
      </c>
    </row>
    <row r="177" spans="14:89">
      <c r="N177" t="s">
        <v>1708</v>
      </c>
      <c r="O177" t="s">
        <v>983</v>
      </c>
      <c r="P177" t="s">
        <v>386</v>
      </c>
      <c r="Q177" s="150" t="str">
        <f>IF(JRF!D190="","",IF(IFERROR(VLOOKUP(JRF!D190,Checks!N:P,3,0),0)="A","","Inactive account in Use"))</f>
        <v/>
      </c>
      <c r="R177" t="str">
        <f>IFERROR(IF('Journal Template'!C589="","",IF(IFERROR(VLOOKUP('Journal Template'!C589,Checks!N:P,3,0),0)="A","","Inactive account in Use")),"")</f>
        <v/>
      </c>
      <c r="S177" t="s">
        <v>1709</v>
      </c>
      <c r="T177" t="s">
        <v>386</v>
      </c>
      <c r="U177" t="s">
        <v>393</v>
      </c>
      <c r="V177" s="150" t="str">
        <f>IF(JRF!C190="","",IF(IFERROR(VLOOKUP(JRF!C190,Checks!S:U,3,0),0)="A","Entry with System fund Dept",""))</f>
        <v/>
      </c>
      <c r="W177" t="str">
        <f>IFERROR(IF('Journal Template'!D589="","",IF(IFERROR(VLOOKUP('Journal Template'!D589,Checks!S:U,3,0),0)="A","Entry with System fund Dept","")),"")</f>
        <v/>
      </c>
      <c r="X177" t="s">
        <v>1710</v>
      </c>
      <c r="Y177" t="s">
        <v>389</v>
      </c>
      <c r="Z177" t="s">
        <v>1711</v>
      </c>
      <c r="AA177" t="s">
        <v>445</v>
      </c>
      <c r="AB177" t="s">
        <v>1707</v>
      </c>
      <c r="AC177" s="150" t="str">
        <f>IFERROR(IF(JRF!C190="","",IF(AND(VLOOKUP(JRF!C190,X:AA,4,0)=JRF!B190,VLOOKUP(JRF!C190,X:Y,2,0)="A"),"","Inactive Dept Combo Error")),"Inactive Dept Combo Error")</f>
        <v/>
      </c>
      <c r="AD177" t="str">
        <f>IFERROR(IF('Journal Template'!D589="","",IF(AND(VLOOKUP('Journal Template'!D589,X:AA,4,0)='Journal Template'!A589,VLOOKUP('Journal Template'!D589,X:Y,2,0)="A"),"","Inactive Dept Combo Error")),"")</f>
        <v/>
      </c>
      <c r="AK177" s="150" t="str">
        <f>IF(JRF!B190="","",IF(JRF!B190=IFERROR(VLOOKUP(JRF!B190,Checks!AI:AI,1,0),0),"Entry in Branch/Satellite BU's",""))</f>
        <v/>
      </c>
      <c r="AL177" t="str">
        <f>IFERROR(IF('Journal Template'!A589="","",IF('Journal Template'!A589=IFERROR(VLOOKUP('Journal Template'!A589,Checks!AI:AI,1,0),0),"Entry in Branch/Satellite BU's","")),"")</f>
        <v/>
      </c>
      <c r="AN177" t="str">
        <f>IFERROR(INDEX(Entities!A:A,MATCH(JRF!$Q190,Entities!C:C,0)),"")&amp;IFERROR(INDEX(Entities!A:A,MATCH(JRF!$Q190,Entities!D:D,0)),"")&amp;IFERROR(INDEX(Entities!A:A,MATCH(JRF!$Q190,Entities!E:E,0)),"")&amp;IFERROR(INDEX(Entities!A:A,MATCH(JRF!$Q190,Entities!F:F,0)),"")&amp;IFERROR(INDEX(Entities!A:A,MATCH(JRF!$Q190,Entities!G:G,0)),"")&amp;IFERROR(INDEX(Entities!A:A,MATCH(JRF!$Q190,Entities!H:H,0)),"")&amp;IFERROR(INDEX(Entities!A:A,MATCH(JRF!$Q190,Entities!I:I,0)),"")&amp;IFERROR(INDEX(Entities!A:A,MATCH(JRF!$Q190,Entities!J:J,0)),"")&amp;IFERROR(INDEX(Entities!A:A,MATCH(JRF!$Q190,Entities!K:K,0)),"")&amp;IFERROR(INDEX(Entities!A:A,MATCH(JRF!$Q190,Entities!L:L,0)),"")&amp;IFERROR(INDEX(Entities!A:A,MATCH(JRF!$Q190,Entities!M:M,0)),"")&amp;IFERROR(INDEX(Entities!A:A,MATCH(JRF!$Q190,Entities!N:N,0)),"")&amp;IFERROR(INDEX(Entities!A:A,MATCH(JRF!$Q190,Entities!O:O,0)),"")&amp;IFERROR(INDEX(Entities!A:A,MATCH(JRF!$Q190,Entities!P:P,0)),"")&amp;IFERROR(INDEX(Entities!A:A,MATCH(JRF!$Q190,Entities!Q:Q,0)),"")&amp;IFERROR(INDEX(Entities!A:A,MATCH(JRF!$Q190,Entities!R:R,0)),"")&amp;IFERROR(INDEX(Entities!A:A,MATCH(JRF!$Q190,Entities!S:S,0)),"")&amp;IFERROR(INDEX(Entities!A:A,MATCH(JRF!$Q190,Entities!T:T,0)),"")&amp;IFERROR(INDEX(Entities!A:A,MATCH(JRF!$Q190,Entities!U:U,0)),"")&amp;IFERROR(INDEX(Entities!A:A,MATCH(JRF!$Q190,Entities!V:V,0)),"")&amp;IFERROR(INDEX(Entities!A:A,MATCH(JRF!$Q190,Entities!W:W,0)),"")&amp;IFERROR(INDEX(Entities!A:A,MATCH(JRF!$Q190,Entities!X:X,0)),"")&amp;IFERROR(INDEX(Entities!A:A,MATCH(JRF!$Q190,Entities!Y:Y,0)),"")&amp;IFERROR(INDEX(Entities!A:A,MATCH(JRF!$Q190,Entities!Z:Z,0)),"")&amp;IFERROR(INDEX(Entities!A:A,MATCH(JRF!$Q190,Entities!AA:AA,0)),"")&amp;IFERROR(INDEX(Entities!A:A,MATCH(JRF!$Q190,Entities!AB:AB,0)),"")&amp;IFERROR(INDEX(Entities!A:A,MATCH(JRF!$Q190,Entities!AC:AC,0)),"")&amp;IFERROR(INDEX(Entities!A:A,MATCH(JRF!$Q190,Entities!AD:AD,0)),"")</f>
        <v/>
      </c>
      <c r="AO177" s="171" t="str">
        <f>IFERROR(INDEX(Entities!A:A,MATCH(JRF!$B190,Entities!C:C,0)),"")&amp;IFERROR(INDEX(Entities!A:A,MATCH(JRF!$B190,Entities!D:D,0)),"")&amp;IFERROR(INDEX(Entities!A:A,MATCH(JRF!$B190,Entities!E:E,0)),"")&amp;IFERROR(INDEX(Entities!A:A,MATCH(JRF!$B190,Entities!F:F,0)),"")&amp;IFERROR(INDEX(Entities!A:A,MATCH(JRF!$B190,Entities!G:G,0)),"")&amp;IFERROR(INDEX(Entities!A:A,MATCH(JRF!$B190,Entities!H:H,0)),"")&amp;IFERROR(INDEX(Entities!A:A,MATCH(JRF!$B190,Entities!I:I,0)),"")&amp;IFERROR(INDEX(Entities!A:A,MATCH(JRF!$B190,Entities!J:J,0)),"")&amp;IFERROR(INDEX(Entities!A:A,MATCH(JRF!$B190,Entities!K:K,0)),"")&amp;IFERROR(INDEX(Entities!A:A,MATCH(JRF!$B190,Entities!L:L,0)),"")&amp;IFERROR(INDEX(Entities!A:A,MATCH(JRF!$B190,Entities!M:M,0)),"")&amp;IFERROR(INDEX(Entities!A:A,MATCH(JRF!$B190,Entities!N:N,0)),"")&amp;IFERROR(INDEX(Entities!A:A,MATCH(JRF!$B190,Entities!O:O,0)),"")&amp;IFERROR(INDEX(Entities!A:A,MATCH(JRF!$B190,Entities!P:P,0)),"")&amp;IFERROR(INDEX(Entities!A:A,MATCH(JRF!$B190,Entities!Q:Q,0)),"")&amp;IFERROR(INDEX(Entities!A:A,MATCH(JRF!$B190,Entities!R:R,0)),"")&amp;IFERROR(INDEX(Entities!A:A,MATCH(JRF!$B190,Entities!S:S,0)),"")&amp;IFERROR(INDEX(Entities!A:A,MATCH(JRF!$B190,Entities!T:T,0)),"")&amp;IFERROR(INDEX(Entities!A:A,MATCH(JRF!$B190,Entities!U:U,0)),"")&amp;IFERROR(INDEX(Entities!A:A,MATCH(JRF!$B190,Entities!V:V,0)),"")&amp;IFERROR(INDEX(Entities!A:A,MATCH(JRF!$B190,Entities!W:W,0)),"")&amp;IFERROR(INDEX(Entities!A:A,MATCH(JRF!$B190,Entities!X:X,0)),"")&amp;IFERROR(INDEX(Entities!A:A,MATCH(JRF!$B190,Entities!Y:Y,0)),"")&amp;IFERROR(INDEX(Entities!A:A,MATCH(JRF!$B190,Entities!Z:Z,0)),"")&amp;IFERROR(INDEX(Entities!A:A,MATCH(JRF!$B190,Entities!AA:AA,0)),"")&amp;IFERROR(INDEX(Entities!A:A,MATCH(JRF!$B190,Entities!AB:AB,0)),"")&amp;IFERROR(INDEX(Entities!A:A,MATCH(JRF!$B190,Entities!AC:AC,0)),"")&amp;IFERROR(INDEX(Entities!A:A,MATCH(JRF!$B190,Entities!AD:AD,0)),"")</f>
        <v/>
      </c>
      <c r="AP177" s="171" t="str">
        <f>IF(JRF!B190=JRF!Q190,"",JRF!Q190&amp;JRF!B190)</f>
        <v/>
      </c>
      <c r="AQ177" s="171" t="str">
        <f>IF(OR(JRF!B190="",JRF!Q190="",Checks!AN177="",Checks!AO177=""),"",IF(OR(JRF!B190=JRF!Q190,Checks!AN177=Checks!AO177),"Legal Entity/BU is same",IF(AN177&amp;AO177=IFERROR(VLOOKUP(AN177&amp;AO177,'Intercompany Master'!X:X,1,0),0),"Intercompany Agreement Exist","Intercompany Agreement Required")))</f>
        <v/>
      </c>
      <c r="AR177" t="str" cm="1">
        <f t="array" ref="AR177">IF("Intercompany Agreement Exist"=VLOOKUP(JRF!Q190&amp;JRF!B190,Checks!AP:AQ,2,0),VLOOKUP(Checks!AN177&amp;Checks!AO177,'Intercompany Master'!X:AN,{2,3,4,5,6,7,8,9,10,11,12,13,14,15,16,17},0),"")</f>
        <v/>
      </c>
      <c r="AS177" s="170"/>
      <c r="AU177" s="170"/>
      <c r="CI177" t="str">
        <f>IF(JRF!F190&gt;0,"",IF(JRF!B190="","",IF(LEFT(JRF!B190,1)=IFERROR(VLOOKUP(LEFT(JRF!B190,1),$CF$2:$CF$5,1,0),0),"Product Code Required",IF(JRF!C190="","",IF(JRF!C190=IFERROR(VLOOKUP(JRF!C190,$CH:$CH,1,0),0),"Product Code Required","NA")))))</f>
        <v/>
      </c>
      <c r="CJ177" t="str">
        <f>IF(JRF!AV190&gt;0,"",IF(JRF!Q190="","",IF(LEFT(JRF!Q190,1)=IFERROR(VLOOKUP(LEFT(JRF!Q190,1),$CF$2:$CF$5,1,0),0),"Product Code Required",IF(JRF!V190="","",IF(JRF!V190=IFERROR(VLOOKUP(JRF!V190,$CH:$CH,1,0),0),"Product Code Required","NA")))))</f>
        <v/>
      </c>
      <c r="CK177" t="str">
        <f>IFERROR(IF(LEN('Journal Template'!F188)&gt;0,"",IF('Journal Template'!A188="","",IF(LEFT('Journal Template'!A188,1)=IFERROR(VLOOKUP(LEFT('Journal Template'!A188,1),Checks!$CF$2:$CF$5,1,0),0),"Product Code Required",IF('Journal Template'!D188="","",IF('Journal Template'!D188=IFERROR(VLOOKUP('Journal Template'!D188,Checks!$CH:$CH,1,0),0),"Product Code Required","NA"))))),"")</f>
        <v/>
      </c>
    </row>
    <row r="178" spans="14:89">
      <c r="N178" t="s">
        <v>1712</v>
      </c>
      <c r="O178" t="s">
        <v>983</v>
      </c>
      <c r="P178" t="s">
        <v>386</v>
      </c>
      <c r="Q178" s="150" t="str">
        <f>IF(JRF!D191="","",IF(IFERROR(VLOOKUP(JRF!D191,Checks!N:P,3,0),0)="A","","Inactive account in Use"))</f>
        <v/>
      </c>
      <c r="R178" t="str">
        <f>IFERROR(IF('Journal Template'!C590="","",IF(IFERROR(VLOOKUP('Journal Template'!C590,Checks!N:P,3,0),0)="A","","Inactive account in Use")),"")</f>
        <v/>
      </c>
      <c r="S178" t="s">
        <v>1713</v>
      </c>
      <c r="T178" t="s">
        <v>386</v>
      </c>
      <c r="U178" t="s">
        <v>393</v>
      </c>
      <c r="V178" s="150" t="str">
        <f>IF(JRF!C191="","",IF(IFERROR(VLOOKUP(JRF!C191,Checks!S:U,3,0),0)="A","Entry with System fund Dept",""))</f>
        <v/>
      </c>
      <c r="W178" t="str">
        <f>IFERROR(IF('Journal Template'!D590="","",IF(IFERROR(VLOOKUP('Journal Template'!D590,Checks!S:U,3,0),0)="A","Entry with System fund Dept","")),"")</f>
        <v/>
      </c>
      <c r="X178" t="s">
        <v>1714</v>
      </c>
      <c r="Y178" t="s">
        <v>389</v>
      </c>
      <c r="Z178" t="s">
        <v>1715</v>
      </c>
      <c r="AA178" t="s">
        <v>391</v>
      </c>
      <c r="AB178" t="s">
        <v>125</v>
      </c>
      <c r="AC178" s="150" t="str">
        <f>IFERROR(IF(JRF!C191="","",IF(AND(VLOOKUP(JRF!C191,X:AA,4,0)=JRF!B191,VLOOKUP(JRF!C191,X:Y,2,0)="A"),"","Inactive Dept Combo Error")),"Inactive Dept Combo Error")</f>
        <v/>
      </c>
      <c r="AD178" t="str">
        <f>IFERROR(IF('Journal Template'!D590="","",IF(AND(VLOOKUP('Journal Template'!D590,X:AA,4,0)='Journal Template'!A590,VLOOKUP('Journal Template'!D590,X:Y,2,0)="A"),"","Inactive Dept Combo Error")),"")</f>
        <v/>
      </c>
      <c r="AK178" s="150" t="str">
        <f>IF(JRF!B191="","",IF(JRF!B191=IFERROR(VLOOKUP(JRF!B191,Checks!AI:AI,1,0),0),"Entry in Branch/Satellite BU's",""))</f>
        <v/>
      </c>
      <c r="AL178" t="str">
        <f>IFERROR(IF('Journal Template'!A590="","",IF('Journal Template'!A590=IFERROR(VLOOKUP('Journal Template'!A590,Checks!AI:AI,1,0),0),"Entry in Branch/Satellite BU's","")),"")</f>
        <v/>
      </c>
      <c r="AN178" t="str">
        <f>IFERROR(INDEX(Entities!A:A,MATCH(JRF!$Q191,Entities!C:C,0)),"")&amp;IFERROR(INDEX(Entities!A:A,MATCH(JRF!$Q191,Entities!D:D,0)),"")&amp;IFERROR(INDEX(Entities!A:A,MATCH(JRF!$Q191,Entities!E:E,0)),"")&amp;IFERROR(INDEX(Entities!A:A,MATCH(JRF!$Q191,Entities!F:F,0)),"")&amp;IFERROR(INDEX(Entities!A:A,MATCH(JRF!$Q191,Entities!G:G,0)),"")&amp;IFERROR(INDEX(Entities!A:A,MATCH(JRF!$Q191,Entities!H:H,0)),"")&amp;IFERROR(INDEX(Entities!A:A,MATCH(JRF!$Q191,Entities!I:I,0)),"")&amp;IFERROR(INDEX(Entities!A:A,MATCH(JRF!$Q191,Entities!J:J,0)),"")&amp;IFERROR(INDEX(Entities!A:A,MATCH(JRF!$Q191,Entities!K:K,0)),"")&amp;IFERROR(INDEX(Entities!A:A,MATCH(JRF!$Q191,Entities!L:L,0)),"")&amp;IFERROR(INDEX(Entities!A:A,MATCH(JRF!$Q191,Entities!M:M,0)),"")&amp;IFERROR(INDEX(Entities!A:A,MATCH(JRF!$Q191,Entities!N:N,0)),"")&amp;IFERROR(INDEX(Entities!A:A,MATCH(JRF!$Q191,Entities!O:O,0)),"")&amp;IFERROR(INDEX(Entities!A:A,MATCH(JRF!$Q191,Entities!P:P,0)),"")&amp;IFERROR(INDEX(Entities!A:A,MATCH(JRF!$Q191,Entities!Q:Q,0)),"")&amp;IFERROR(INDEX(Entities!A:A,MATCH(JRF!$Q191,Entities!R:R,0)),"")&amp;IFERROR(INDEX(Entities!A:A,MATCH(JRF!$Q191,Entities!S:S,0)),"")&amp;IFERROR(INDEX(Entities!A:A,MATCH(JRF!$Q191,Entities!T:T,0)),"")&amp;IFERROR(INDEX(Entities!A:A,MATCH(JRF!$Q191,Entities!U:U,0)),"")&amp;IFERROR(INDEX(Entities!A:A,MATCH(JRF!$Q191,Entities!V:V,0)),"")&amp;IFERROR(INDEX(Entities!A:A,MATCH(JRF!$Q191,Entities!W:W,0)),"")&amp;IFERROR(INDEX(Entities!A:A,MATCH(JRF!$Q191,Entities!X:X,0)),"")&amp;IFERROR(INDEX(Entities!A:A,MATCH(JRF!$Q191,Entities!Y:Y,0)),"")&amp;IFERROR(INDEX(Entities!A:A,MATCH(JRF!$Q191,Entities!Z:Z,0)),"")&amp;IFERROR(INDEX(Entities!A:A,MATCH(JRF!$Q191,Entities!AA:AA,0)),"")&amp;IFERROR(INDEX(Entities!A:A,MATCH(JRF!$Q191,Entities!AB:AB,0)),"")&amp;IFERROR(INDEX(Entities!A:A,MATCH(JRF!$Q191,Entities!AC:AC,0)),"")&amp;IFERROR(INDEX(Entities!A:A,MATCH(JRF!$Q191,Entities!AD:AD,0)),"")</f>
        <v/>
      </c>
      <c r="AO178" s="171" t="str">
        <f>IFERROR(INDEX(Entities!A:A,MATCH(JRF!$B191,Entities!C:C,0)),"")&amp;IFERROR(INDEX(Entities!A:A,MATCH(JRF!$B191,Entities!D:D,0)),"")&amp;IFERROR(INDEX(Entities!A:A,MATCH(JRF!$B191,Entities!E:E,0)),"")&amp;IFERROR(INDEX(Entities!A:A,MATCH(JRF!$B191,Entities!F:F,0)),"")&amp;IFERROR(INDEX(Entities!A:A,MATCH(JRF!$B191,Entities!G:G,0)),"")&amp;IFERROR(INDEX(Entities!A:A,MATCH(JRF!$B191,Entities!H:H,0)),"")&amp;IFERROR(INDEX(Entities!A:A,MATCH(JRF!$B191,Entities!I:I,0)),"")&amp;IFERROR(INDEX(Entities!A:A,MATCH(JRF!$B191,Entities!J:J,0)),"")&amp;IFERROR(INDEX(Entities!A:A,MATCH(JRF!$B191,Entities!K:K,0)),"")&amp;IFERROR(INDEX(Entities!A:A,MATCH(JRF!$B191,Entities!L:L,0)),"")&amp;IFERROR(INDEX(Entities!A:A,MATCH(JRF!$B191,Entities!M:M,0)),"")&amp;IFERROR(INDEX(Entities!A:A,MATCH(JRF!$B191,Entities!N:N,0)),"")&amp;IFERROR(INDEX(Entities!A:A,MATCH(JRF!$B191,Entities!O:O,0)),"")&amp;IFERROR(INDEX(Entities!A:A,MATCH(JRF!$B191,Entities!P:P,0)),"")&amp;IFERROR(INDEX(Entities!A:A,MATCH(JRF!$B191,Entities!Q:Q,0)),"")&amp;IFERROR(INDEX(Entities!A:A,MATCH(JRF!$B191,Entities!R:R,0)),"")&amp;IFERROR(INDEX(Entities!A:A,MATCH(JRF!$B191,Entities!S:S,0)),"")&amp;IFERROR(INDEX(Entities!A:A,MATCH(JRF!$B191,Entities!T:T,0)),"")&amp;IFERROR(INDEX(Entities!A:A,MATCH(JRF!$B191,Entities!U:U,0)),"")&amp;IFERROR(INDEX(Entities!A:A,MATCH(JRF!$B191,Entities!V:V,0)),"")&amp;IFERROR(INDEX(Entities!A:A,MATCH(JRF!$B191,Entities!W:W,0)),"")&amp;IFERROR(INDEX(Entities!A:A,MATCH(JRF!$B191,Entities!X:X,0)),"")&amp;IFERROR(INDEX(Entities!A:A,MATCH(JRF!$B191,Entities!Y:Y,0)),"")&amp;IFERROR(INDEX(Entities!A:A,MATCH(JRF!$B191,Entities!Z:Z,0)),"")&amp;IFERROR(INDEX(Entities!A:A,MATCH(JRF!$B191,Entities!AA:AA,0)),"")&amp;IFERROR(INDEX(Entities!A:A,MATCH(JRF!$B191,Entities!AB:AB,0)),"")&amp;IFERROR(INDEX(Entities!A:A,MATCH(JRF!$B191,Entities!AC:AC,0)),"")&amp;IFERROR(INDEX(Entities!A:A,MATCH(JRF!$B191,Entities!AD:AD,0)),"")</f>
        <v/>
      </c>
      <c r="AP178" s="171" t="str">
        <f>IF(JRF!B191=JRF!Q191,"",JRF!Q191&amp;JRF!B191)</f>
        <v/>
      </c>
      <c r="AQ178" s="171" t="str">
        <f>IF(OR(JRF!B191="",JRF!Q191="",Checks!AN178="",Checks!AO178=""),"",IF(OR(JRF!B191=JRF!Q191,Checks!AN178=Checks!AO178),"Legal Entity/BU is same",IF(AN178&amp;AO178=IFERROR(VLOOKUP(AN178&amp;AO178,'Intercompany Master'!X:X,1,0),0),"Intercompany Agreement Exist","Intercompany Agreement Required")))</f>
        <v/>
      </c>
      <c r="AR178" t="str" cm="1">
        <f t="array" ref="AR178">IF("Intercompany Agreement Exist"=VLOOKUP(JRF!Q191&amp;JRF!B191,Checks!AP:AQ,2,0),VLOOKUP(Checks!AN178&amp;Checks!AO178,'Intercompany Master'!X:AN,{2,3,4,5,6,7,8,9,10,11,12,13,14,15,16,17},0),"")</f>
        <v/>
      </c>
      <c r="AS178" s="170"/>
      <c r="AU178" s="170"/>
      <c r="CI178" t="str">
        <f>IF(JRF!F191&gt;0,"",IF(JRF!B191="","",IF(LEFT(JRF!B191,1)=IFERROR(VLOOKUP(LEFT(JRF!B191,1),$CF$2:$CF$5,1,0),0),"Product Code Required",IF(JRF!C191="","",IF(JRF!C191=IFERROR(VLOOKUP(JRF!C191,$CH:$CH,1,0),0),"Product Code Required","NA")))))</f>
        <v/>
      </c>
      <c r="CJ178" t="str">
        <f>IF(JRF!AV191&gt;0,"",IF(JRF!Q191="","",IF(LEFT(JRF!Q191,1)=IFERROR(VLOOKUP(LEFT(JRF!Q191,1),$CF$2:$CF$5,1,0),0),"Product Code Required",IF(JRF!V191="","",IF(JRF!V191=IFERROR(VLOOKUP(JRF!V191,$CH:$CH,1,0),0),"Product Code Required","NA")))))</f>
        <v/>
      </c>
      <c r="CK178" t="str">
        <f>IFERROR(IF(LEN('Journal Template'!F189)&gt;0,"",IF('Journal Template'!A189="","",IF(LEFT('Journal Template'!A189,1)=IFERROR(VLOOKUP(LEFT('Journal Template'!A189,1),Checks!$CF$2:$CF$5,1,0),0),"Product Code Required",IF('Journal Template'!D189="","",IF('Journal Template'!D189=IFERROR(VLOOKUP('Journal Template'!D189,Checks!$CH:$CH,1,0),0),"Product Code Required","NA"))))),"")</f>
        <v/>
      </c>
    </row>
    <row r="179" spans="14:89">
      <c r="N179" t="s">
        <v>1716</v>
      </c>
      <c r="O179" t="s">
        <v>983</v>
      </c>
      <c r="P179" t="s">
        <v>386</v>
      </c>
      <c r="Q179" s="150" t="str">
        <f>IF(JRF!D192="","",IF(IFERROR(VLOOKUP(JRF!D192,Checks!N:P,3,0),0)="A","","Inactive account in Use"))</f>
        <v/>
      </c>
      <c r="R179" t="str">
        <f>IFERROR(IF('Journal Template'!C591="","",IF(IFERROR(VLOOKUP('Journal Template'!C591,Checks!N:P,3,0),0)="A","","Inactive account in Use")),"")</f>
        <v/>
      </c>
      <c r="S179" t="s">
        <v>1717</v>
      </c>
      <c r="T179" t="s">
        <v>386</v>
      </c>
      <c r="U179" t="s">
        <v>393</v>
      </c>
      <c r="V179" s="150" t="str">
        <f>IF(JRF!C192="","",IF(IFERROR(VLOOKUP(JRF!C192,Checks!S:U,3,0),0)="A","Entry with System fund Dept",""))</f>
        <v/>
      </c>
      <c r="W179" t="str">
        <f>IFERROR(IF('Journal Template'!D591="","",IF(IFERROR(VLOOKUP('Journal Template'!D591,Checks!S:U,3,0),0)="A","Entry with System fund Dept","")),"")</f>
        <v/>
      </c>
      <c r="X179" t="s">
        <v>1718</v>
      </c>
      <c r="Y179" t="s">
        <v>386</v>
      </c>
      <c r="Z179" t="s">
        <v>1719</v>
      </c>
      <c r="AA179" t="s">
        <v>445</v>
      </c>
      <c r="AB179" t="s">
        <v>1707</v>
      </c>
      <c r="AC179" s="150" t="str">
        <f>IFERROR(IF(JRF!C192="","",IF(AND(VLOOKUP(JRF!C192,X:AA,4,0)=JRF!B192,VLOOKUP(JRF!C192,X:Y,2,0)="A"),"","Inactive Dept Combo Error")),"Inactive Dept Combo Error")</f>
        <v/>
      </c>
      <c r="AD179" t="str">
        <f>IFERROR(IF('Journal Template'!D591="","",IF(AND(VLOOKUP('Journal Template'!D591,X:AA,4,0)='Journal Template'!A591,VLOOKUP('Journal Template'!D591,X:Y,2,0)="A"),"","Inactive Dept Combo Error")),"")</f>
        <v/>
      </c>
      <c r="AK179" s="150" t="str">
        <f>IF(JRF!B192="","",IF(JRF!B192=IFERROR(VLOOKUP(JRF!B192,Checks!AI:AI,1,0),0),"Entry in Branch/Satellite BU's",""))</f>
        <v/>
      </c>
      <c r="AL179" t="str">
        <f>IFERROR(IF('Journal Template'!A591="","",IF('Journal Template'!A591=IFERROR(VLOOKUP('Journal Template'!A591,Checks!AI:AI,1,0),0),"Entry in Branch/Satellite BU's","")),"")</f>
        <v/>
      </c>
      <c r="AN179" t="str">
        <f>IFERROR(INDEX(Entities!A:A,MATCH(JRF!$Q192,Entities!C:C,0)),"")&amp;IFERROR(INDEX(Entities!A:A,MATCH(JRF!$Q192,Entities!D:D,0)),"")&amp;IFERROR(INDEX(Entities!A:A,MATCH(JRF!$Q192,Entities!E:E,0)),"")&amp;IFERROR(INDEX(Entities!A:A,MATCH(JRF!$Q192,Entities!F:F,0)),"")&amp;IFERROR(INDEX(Entities!A:A,MATCH(JRF!$Q192,Entities!G:G,0)),"")&amp;IFERROR(INDEX(Entities!A:A,MATCH(JRF!$Q192,Entities!H:H,0)),"")&amp;IFERROR(INDEX(Entities!A:A,MATCH(JRF!$Q192,Entities!I:I,0)),"")&amp;IFERROR(INDEX(Entities!A:A,MATCH(JRF!$Q192,Entities!J:J,0)),"")&amp;IFERROR(INDEX(Entities!A:A,MATCH(JRF!$Q192,Entities!K:K,0)),"")&amp;IFERROR(INDEX(Entities!A:A,MATCH(JRF!$Q192,Entities!L:L,0)),"")&amp;IFERROR(INDEX(Entities!A:A,MATCH(JRF!$Q192,Entities!M:M,0)),"")&amp;IFERROR(INDEX(Entities!A:A,MATCH(JRF!$Q192,Entities!N:N,0)),"")&amp;IFERROR(INDEX(Entities!A:A,MATCH(JRF!$Q192,Entities!O:O,0)),"")&amp;IFERROR(INDEX(Entities!A:A,MATCH(JRF!$Q192,Entities!P:P,0)),"")&amp;IFERROR(INDEX(Entities!A:A,MATCH(JRF!$Q192,Entities!Q:Q,0)),"")&amp;IFERROR(INDEX(Entities!A:A,MATCH(JRF!$Q192,Entities!R:R,0)),"")&amp;IFERROR(INDEX(Entities!A:A,MATCH(JRF!$Q192,Entities!S:S,0)),"")&amp;IFERROR(INDEX(Entities!A:A,MATCH(JRF!$Q192,Entities!T:T,0)),"")&amp;IFERROR(INDEX(Entities!A:A,MATCH(JRF!$Q192,Entities!U:U,0)),"")&amp;IFERROR(INDEX(Entities!A:A,MATCH(JRF!$Q192,Entities!V:V,0)),"")&amp;IFERROR(INDEX(Entities!A:A,MATCH(JRF!$Q192,Entities!W:W,0)),"")&amp;IFERROR(INDEX(Entities!A:A,MATCH(JRF!$Q192,Entities!X:X,0)),"")&amp;IFERROR(INDEX(Entities!A:A,MATCH(JRF!$Q192,Entities!Y:Y,0)),"")&amp;IFERROR(INDEX(Entities!A:A,MATCH(JRF!$Q192,Entities!Z:Z,0)),"")&amp;IFERROR(INDEX(Entities!A:A,MATCH(JRF!$Q192,Entities!AA:AA,0)),"")&amp;IFERROR(INDEX(Entities!A:A,MATCH(JRF!$Q192,Entities!AB:AB,0)),"")&amp;IFERROR(INDEX(Entities!A:A,MATCH(JRF!$Q192,Entities!AC:AC,0)),"")&amp;IFERROR(INDEX(Entities!A:A,MATCH(JRF!$Q192,Entities!AD:AD,0)),"")</f>
        <v/>
      </c>
      <c r="AO179" s="171" t="str">
        <f>IFERROR(INDEX(Entities!A:A,MATCH(JRF!$B192,Entities!C:C,0)),"")&amp;IFERROR(INDEX(Entities!A:A,MATCH(JRF!$B192,Entities!D:D,0)),"")&amp;IFERROR(INDEX(Entities!A:A,MATCH(JRF!$B192,Entities!E:E,0)),"")&amp;IFERROR(INDEX(Entities!A:A,MATCH(JRF!$B192,Entities!F:F,0)),"")&amp;IFERROR(INDEX(Entities!A:A,MATCH(JRF!$B192,Entities!G:G,0)),"")&amp;IFERROR(INDEX(Entities!A:A,MATCH(JRF!$B192,Entities!H:H,0)),"")&amp;IFERROR(INDEX(Entities!A:A,MATCH(JRF!$B192,Entities!I:I,0)),"")&amp;IFERROR(INDEX(Entities!A:A,MATCH(JRF!$B192,Entities!J:J,0)),"")&amp;IFERROR(INDEX(Entities!A:A,MATCH(JRF!$B192,Entities!K:K,0)),"")&amp;IFERROR(INDEX(Entities!A:A,MATCH(JRF!$B192,Entities!L:L,0)),"")&amp;IFERROR(INDEX(Entities!A:A,MATCH(JRF!$B192,Entities!M:M,0)),"")&amp;IFERROR(INDEX(Entities!A:A,MATCH(JRF!$B192,Entities!N:N,0)),"")&amp;IFERROR(INDEX(Entities!A:A,MATCH(JRF!$B192,Entities!O:O,0)),"")&amp;IFERROR(INDEX(Entities!A:A,MATCH(JRF!$B192,Entities!P:P,0)),"")&amp;IFERROR(INDEX(Entities!A:A,MATCH(JRF!$B192,Entities!Q:Q,0)),"")&amp;IFERROR(INDEX(Entities!A:A,MATCH(JRF!$B192,Entities!R:R,0)),"")&amp;IFERROR(INDEX(Entities!A:A,MATCH(JRF!$B192,Entities!S:S,0)),"")&amp;IFERROR(INDEX(Entities!A:A,MATCH(JRF!$B192,Entities!T:T,0)),"")&amp;IFERROR(INDEX(Entities!A:A,MATCH(JRF!$B192,Entities!U:U,0)),"")&amp;IFERROR(INDEX(Entities!A:A,MATCH(JRF!$B192,Entities!V:V,0)),"")&amp;IFERROR(INDEX(Entities!A:A,MATCH(JRF!$B192,Entities!W:W,0)),"")&amp;IFERROR(INDEX(Entities!A:A,MATCH(JRF!$B192,Entities!X:X,0)),"")&amp;IFERROR(INDEX(Entities!A:A,MATCH(JRF!$B192,Entities!Y:Y,0)),"")&amp;IFERROR(INDEX(Entities!A:A,MATCH(JRF!$B192,Entities!Z:Z,0)),"")&amp;IFERROR(INDEX(Entities!A:A,MATCH(JRF!$B192,Entities!AA:AA,0)),"")&amp;IFERROR(INDEX(Entities!A:A,MATCH(JRF!$B192,Entities!AB:AB,0)),"")&amp;IFERROR(INDEX(Entities!A:A,MATCH(JRF!$B192,Entities!AC:AC,0)),"")&amp;IFERROR(INDEX(Entities!A:A,MATCH(JRF!$B192,Entities!AD:AD,0)),"")</f>
        <v/>
      </c>
      <c r="AP179" s="171" t="str">
        <f>IF(JRF!B192=JRF!Q192,"",JRF!Q192&amp;JRF!B192)</f>
        <v/>
      </c>
      <c r="AQ179" s="171" t="str">
        <f>IF(OR(JRF!B192="",JRF!Q192="",Checks!AN179="",Checks!AO179=""),"",IF(OR(JRF!B192=JRF!Q192,Checks!AN179=Checks!AO179),"Legal Entity/BU is same",IF(AN179&amp;AO179=IFERROR(VLOOKUP(AN179&amp;AO179,'Intercompany Master'!X:X,1,0),0),"Intercompany Agreement Exist","Intercompany Agreement Required")))</f>
        <v/>
      </c>
      <c r="AR179" t="str" cm="1">
        <f t="array" ref="AR179">IF("Intercompany Agreement Exist"=VLOOKUP(JRF!Q192&amp;JRF!B192,Checks!AP:AQ,2,0),VLOOKUP(Checks!AN179&amp;Checks!AO179,'Intercompany Master'!X:AN,{2,3,4,5,6,7,8,9,10,11,12,13,14,15,16,17},0),"")</f>
        <v/>
      </c>
      <c r="AS179" s="170"/>
      <c r="AU179" s="170"/>
      <c r="CI179" t="str">
        <f>IF(JRF!F192&gt;0,"",IF(JRF!B192="","",IF(LEFT(JRF!B192,1)=IFERROR(VLOOKUP(LEFT(JRF!B192,1),$CF$2:$CF$5,1,0),0),"Product Code Required",IF(JRF!C192="","",IF(JRF!C192=IFERROR(VLOOKUP(JRF!C192,$CH:$CH,1,0),0),"Product Code Required","NA")))))</f>
        <v/>
      </c>
      <c r="CJ179" t="str">
        <f>IF(JRF!AV192&gt;0,"",IF(JRF!Q192="","",IF(LEFT(JRF!Q192,1)=IFERROR(VLOOKUP(LEFT(JRF!Q192,1),$CF$2:$CF$5,1,0),0),"Product Code Required",IF(JRF!V192="","",IF(JRF!V192=IFERROR(VLOOKUP(JRF!V192,$CH:$CH,1,0),0),"Product Code Required","NA")))))</f>
        <v/>
      </c>
      <c r="CK179" t="str">
        <f>IFERROR(IF(LEN('Journal Template'!F190)&gt;0,"",IF('Journal Template'!A190="","",IF(LEFT('Journal Template'!A190,1)=IFERROR(VLOOKUP(LEFT('Journal Template'!A190,1),Checks!$CF$2:$CF$5,1,0),0),"Product Code Required",IF('Journal Template'!D190="","",IF('Journal Template'!D190=IFERROR(VLOOKUP('Journal Template'!D190,Checks!$CH:$CH,1,0),0),"Product Code Required","NA"))))),"")</f>
        <v/>
      </c>
    </row>
    <row r="180" spans="14:89">
      <c r="N180" t="s">
        <v>1720</v>
      </c>
      <c r="O180" t="s">
        <v>983</v>
      </c>
      <c r="P180" t="s">
        <v>386</v>
      </c>
      <c r="Q180" s="150" t="str">
        <f>IF(JRF!D193="","",IF(IFERROR(VLOOKUP(JRF!D193,Checks!N:P,3,0),0)="A","","Inactive account in Use"))</f>
        <v/>
      </c>
      <c r="R180" t="str">
        <f>IFERROR(IF('Journal Template'!C592="","",IF(IFERROR(VLOOKUP('Journal Template'!C592,Checks!N:P,3,0),0)="A","","Inactive account in Use")),"")</f>
        <v/>
      </c>
      <c r="S180" t="s">
        <v>1721</v>
      </c>
      <c r="T180" t="s">
        <v>386</v>
      </c>
      <c r="U180" t="s">
        <v>393</v>
      </c>
      <c r="V180" s="150" t="str">
        <f>IF(JRF!C193="","",IF(IFERROR(VLOOKUP(JRF!C193,Checks!S:U,3,0),0)="A","Entry with System fund Dept",""))</f>
        <v/>
      </c>
      <c r="W180" t="str">
        <f>IFERROR(IF('Journal Template'!D592="","",IF(IFERROR(VLOOKUP('Journal Template'!D592,Checks!S:U,3,0),0)="A","Entry with System fund Dept","")),"")</f>
        <v/>
      </c>
      <c r="X180" t="s">
        <v>1722</v>
      </c>
      <c r="Y180" t="s">
        <v>389</v>
      </c>
      <c r="Z180" t="s">
        <v>1723</v>
      </c>
      <c r="AA180" t="s">
        <v>391</v>
      </c>
      <c r="AB180" t="s">
        <v>125</v>
      </c>
      <c r="AC180" s="150" t="str">
        <f>IFERROR(IF(JRF!C193="","",IF(AND(VLOOKUP(JRF!C193,X:AA,4,0)=JRF!B193,VLOOKUP(JRF!C193,X:Y,2,0)="A"),"","Inactive Dept Combo Error")),"Inactive Dept Combo Error")</f>
        <v/>
      </c>
      <c r="AD180" t="str">
        <f>IFERROR(IF('Journal Template'!D592="","",IF(AND(VLOOKUP('Journal Template'!D592,X:AA,4,0)='Journal Template'!A592,VLOOKUP('Journal Template'!D592,X:Y,2,0)="A"),"","Inactive Dept Combo Error")),"")</f>
        <v/>
      </c>
      <c r="AK180" s="150" t="str">
        <f>IF(JRF!B193="","",IF(JRF!B193=IFERROR(VLOOKUP(JRF!B193,Checks!AI:AI,1,0),0),"Entry in Branch/Satellite BU's",""))</f>
        <v/>
      </c>
      <c r="AL180" t="str">
        <f>IFERROR(IF('Journal Template'!A592="","",IF('Journal Template'!A592=IFERROR(VLOOKUP('Journal Template'!A592,Checks!AI:AI,1,0),0),"Entry in Branch/Satellite BU's","")),"")</f>
        <v/>
      </c>
      <c r="AN180" t="str">
        <f>IFERROR(INDEX(Entities!A:A,MATCH(JRF!$Q193,Entities!C:C,0)),"")&amp;IFERROR(INDEX(Entities!A:A,MATCH(JRF!$Q193,Entities!D:D,0)),"")&amp;IFERROR(INDEX(Entities!A:A,MATCH(JRF!$Q193,Entities!E:E,0)),"")&amp;IFERROR(INDEX(Entities!A:A,MATCH(JRF!$Q193,Entities!F:F,0)),"")&amp;IFERROR(INDEX(Entities!A:A,MATCH(JRF!$Q193,Entities!G:G,0)),"")&amp;IFERROR(INDEX(Entities!A:A,MATCH(JRF!$Q193,Entities!H:H,0)),"")&amp;IFERROR(INDEX(Entities!A:A,MATCH(JRF!$Q193,Entities!I:I,0)),"")&amp;IFERROR(INDEX(Entities!A:A,MATCH(JRF!$Q193,Entities!J:J,0)),"")&amp;IFERROR(INDEX(Entities!A:A,MATCH(JRF!$Q193,Entities!K:K,0)),"")&amp;IFERROR(INDEX(Entities!A:A,MATCH(JRF!$Q193,Entities!L:L,0)),"")&amp;IFERROR(INDEX(Entities!A:A,MATCH(JRF!$Q193,Entities!M:M,0)),"")&amp;IFERROR(INDEX(Entities!A:A,MATCH(JRF!$Q193,Entities!N:N,0)),"")&amp;IFERROR(INDEX(Entities!A:A,MATCH(JRF!$Q193,Entities!O:O,0)),"")&amp;IFERROR(INDEX(Entities!A:A,MATCH(JRF!$Q193,Entities!P:P,0)),"")&amp;IFERROR(INDEX(Entities!A:A,MATCH(JRF!$Q193,Entities!Q:Q,0)),"")&amp;IFERROR(INDEX(Entities!A:A,MATCH(JRF!$Q193,Entities!R:R,0)),"")&amp;IFERROR(INDEX(Entities!A:A,MATCH(JRF!$Q193,Entities!S:S,0)),"")&amp;IFERROR(INDEX(Entities!A:A,MATCH(JRF!$Q193,Entities!T:T,0)),"")&amp;IFERROR(INDEX(Entities!A:A,MATCH(JRF!$Q193,Entities!U:U,0)),"")&amp;IFERROR(INDEX(Entities!A:A,MATCH(JRF!$Q193,Entities!V:V,0)),"")&amp;IFERROR(INDEX(Entities!A:A,MATCH(JRF!$Q193,Entities!W:W,0)),"")&amp;IFERROR(INDEX(Entities!A:A,MATCH(JRF!$Q193,Entities!X:X,0)),"")&amp;IFERROR(INDEX(Entities!A:A,MATCH(JRF!$Q193,Entities!Y:Y,0)),"")&amp;IFERROR(INDEX(Entities!A:A,MATCH(JRF!$Q193,Entities!Z:Z,0)),"")&amp;IFERROR(INDEX(Entities!A:A,MATCH(JRF!$Q193,Entities!AA:AA,0)),"")&amp;IFERROR(INDEX(Entities!A:A,MATCH(JRF!$Q193,Entities!AB:AB,0)),"")&amp;IFERROR(INDEX(Entities!A:A,MATCH(JRF!$Q193,Entities!AC:AC,0)),"")&amp;IFERROR(INDEX(Entities!A:A,MATCH(JRF!$Q193,Entities!AD:AD,0)),"")</f>
        <v/>
      </c>
      <c r="AO180" s="171" t="str">
        <f>IFERROR(INDEX(Entities!A:A,MATCH(JRF!$B193,Entities!C:C,0)),"")&amp;IFERROR(INDEX(Entities!A:A,MATCH(JRF!$B193,Entities!D:D,0)),"")&amp;IFERROR(INDEX(Entities!A:A,MATCH(JRF!$B193,Entities!E:E,0)),"")&amp;IFERROR(INDEX(Entities!A:A,MATCH(JRF!$B193,Entities!F:F,0)),"")&amp;IFERROR(INDEX(Entities!A:A,MATCH(JRF!$B193,Entities!G:G,0)),"")&amp;IFERROR(INDEX(Entities!A:A,MATCH(JRF!$B193,Entities!H:H,0)),"")&amp;IFERROR(INDEX(Entities!A:A,MATCH(JRF!$B193,Entities!I:I,0)),"")&amp;IFERROR(INDEX(Entities!A:A,MATCH(JRF!$B193,Entities!J:J,0)),"")&amp;IFERROR(INDEX(Entities!A:A,MATCH(JRF!$B193,Entities!K:K,0)),"")&amp;IFERROR(INDEX(Entities!A:A,MATCH(JRF!$B193,Entities!L:L,0)),"")&amp;IFERROR(INDEX(Entities!A:A,MATCH(JRF!$B193,Entities!M:M,0)),"")&amp;IFERROR(INDEX(Entities!A:A,MATCH(JRF!$B193,Entities!N:N,0)),"")&amp;IFERROR(INDEX(Entities!A:A,MATCH(JRF!$B193,Entities!O:O,0)),"")&amp;IFERROR(INDEX(Entities!A:A,MATCH(JRF!$B193,Entities!P:P,0)),"")&amp;IFERROR(INDEX(Entities!A:A,MATCH(JRF!$B193,Entities!Q:Q,0)),"")&amp;IFERROR(INDEX(Entities!A:A,MATCH(JRF!$B193,Entities!R:R,0)),"")&amp;IFERROR(INDEX(Entities!A:A,MATCH(JRF!$B193,Entities!S:S,0)),"")&amp;IFERROR(INDEX(Entities!A:A,MATCH(JRF!$B193,Entities!T:T,0)),"")&amp;IFERROR(INDEX(Entities!A:A,MATCH(JRF!$B193,Entities!U:U,0)),"")&amp;IFERROR(INDEX(Entities!A:A,MATCH(JRF!$B193,Entities!V:V,0)),"")&amp;IFERROR(INDEX(Entities!A:A,MATCH(JRF!$B193,Entities!W:W,0)),"")&amp;IFERROR(INDEX(Entities!A:A,MATCH(JRF!$B193,Entities!X:X,0)),"")&amp;IFERROR(INDEX(Entities!A:A,MATCH(JRF!$B193,Entities!Y:Y,0)),"")&amp;IFERROR(INDEX(Entities!A:A,MATCH(JRF!$B193,Entities!Z:Z,0)),"")&amp;IFERROR(INDEX(Entities!A:A,MATCH(JRF!$B193,Entities!AA:AA,0)),"")&amp;IFERROR(INDEX(Entities!A:A,MATCH(JRF!$B193,Entities!AB:AB,0)),"")&amp;IFERROR(INDEX(Entities!A:A,MATCH(JRF!$B193,Entities!AC:AC,0)),"")&amp;IFERROR(INDEX(Entities!A:A,MATCH(JRF!$B193,Entities!AD:AD,0)),"")</f>
        <v/>
      </c>
      <c r="AP180" s="171" t="str">
        <f>IF(JRF!B193=JRF!Q193,"",JRF!Q193&amp;JRF!B193)</f>
        <v/>
      </c>
      <c r="AQ180" s="171" t="str">
        <f>IF(OR(JRF!B193="",JRF!Q193="",Checks!AN180="",Checks!AO180=""),"",IF(OR(JRF!B193=JRF!Q193,Checks!AN180=Checks!AO180),"Legal Entity/BU is same",IF(AN180&amp;AO180=IFERROR(VLOOKUP(AN180&amp;AO180,'Intercompany Master'!X:X,1,0),0),"Intercompany Agreement Exist","Intercompany Agreement Required")))</f>
        <v/>
      </c>
      <c r="AR180" t="str" cm="1">
        <f t="array" ref="AR180">IF("Intercompany Agreement Exist"=VLOOKUP(JRF!Q193&amp;JRF!B193,Checks!AP:AQ,2,0),VLOOKUP(Checks!AN180&amp;Checks!AO180,'Intercompany Master'!X:AN,{2,3,4,5,6,7,8,9,10,11,12,13,14,15,16,17},0),"")</f>
        <v/>
      </c>
      <c r="AS180" s="170"/>
      <c r="AU180" s="170"/>
      <c r="CI180" t="str">
        <f>IF(JRF!F193&gt;0,"",IF(JRF!B193="","",IF(LEFT(JRF!B193,1)=IFERROR(VLOOKUP(LEFT(JRF!B193,1),$CF$2:$CF$5,1,0),0),"Product Code Required",IF(JRF!C193="","",IF(JRF!C193=IFERROR(VLOOKUP(JRF!C193,$CH:$CH,1,0),0),"Product Code Required","NA")))))</f>
        <v/>
      </c>
      <c r="CJ180" t="str">
        <f>IF(JRF!AV193&gt;0,"",IF(JRF!Q193="","",IF(LEFT(JRF!Q193,1)=IFERROR(VLOOKUP(LEFT(JRF!Q193,1),$CF$2:$CF$5,1,0),0),"Product Code Required",IF(JRF!V193="","",IF(JRF!V193=IFERROR(VLOOKUP(JRF!V193,$CH:$CH,1,0),0),"Product Code Required","NA")))))</f>
        <v/>
      </c>
      <c r="CK180" t="str">
        <f>IFERROR(IF(LEN('Journal Template'!F191)&gt;0,"",IF('Journal Template'!A191="","",IF(LEFT('Journal Template'!A191,1)=IFERROR(VLOOKUP(LEFT('Journal Template'!A191,1),Checks!$CF$2:$CF$5,1,0),0),"Product Code Required",IF('Journal Template'!D191="","",IF('Journal Template'!D191=IFERROR(VLOOKUP('Journal Template'!D191,Checks!$CH:$CH,1,0),0),"Product Code Required","NA"))))),"")</f>
        <v/>
      </c>
    </row>
    <row r="181" spans="14:89">
      <c r="N181" t="s">
        <v>1724</v>
      </c>
      <c r="O181" t="s">
        <v>983</v>
      </c>
      <c r="P181" t="s">
        <v>386</v>
      </c>
      <c r="Q181" s="150" t="str">
        <f>IF(JRF!D194="","",IF(IFERROR(VLOOKUP(JRF!D194,Checks!N:P,3,0),0)="A","","Inactive account in Use"))</f>
        <v/>
      </c>
      <c r="R181" t="str">
        <f>IFERROR(IF('Journal Template'!C593="","",IF(IFERROR(VLOOKUP('Journal Template'!C593,Checks!N:P,3,0),0)="A","","Inactive account in Use")),"")</f>
        <v/>
      </c>
      <c r="S181" t="s">
        <v>1725</v>
      </c>
      <c r="T181" t="s">
        <v>386</v>
      </c>
      <c r="U181" t="s">
        <v>393</v>
      </c>
      <c r="V181" s="150" t="str">
        <f>IF(JRF!C194="","",IF(IFERROR(VLOOKUP(JRF!C194,Checks!S:U,3,0),0)="A","Entry with System fund Dept",""))</f>
        <v/>
      </c>
      <c r="W181" t="str">
        <f>IFERROR(IF('Journal Template'!D593="","",IF(IFERROR(VLOOKUP('Journal Template'!D593,Checks!S:U,3,0),0)="A","Entry with System fund Dept","")),"")</f>
        <v/>
      </c>
      <c r="X181" t="s">
        <v>1722</v>
      </c>
      <c r="Y181" t="s">
        <v>389</v>
      </c>
      <c r="Z181" t="s">
        <v>1723</v>
      </c>
      <c r="AA181" t="s">
        <v>1726</v>
      </c>
      <c r="AB181" t="s">
        <v>125</v>
      </c>
      <c r="AC181" s="150" t="str">
        <f>IFERROR(IF(JRF!C194="","",IF(AND(VLOOKUP(JRF!C194,X:AA,4,0)=JRF!B194,VLOOKUP(JRF!C194,X:Y,2,0)="A"),"","Inactive Dept Combo Error")),"Inactive Dept Combo Error")</f>
        <v/>
      </c>
      <c r="AD181" t="str">
        <f>IFERROR(IF('Journal Template'!D593="","",IF(AND(VLOOKUP('Journal Template'!D593,X:AA,4,0)='Journal Template'!A593,VLOOKUP('Journal Template'!D593,X:Y,2,0)="A"),"","Inactive Dept Combo Error")),"")</f>
        <v/>
      </c>
      <c r="AK181" s="150" t="str">
        <f>IF(JRF!B194="","",IF(JRF!B194=IFERROR(VLOOKUP(JRF!B194,Checks!AI:AI,1,0),0),"Entry in Branch/Satellite BU's",""))</f>
        <v/>
      </c>
      <c r="AL181" t="str">
        <f>IFERROR(IF('Journal Template'!A593="","",IF('Journal Template'!A593=IFERROR(VLOOKUP('Journal Template'!A593,Checks!AI:AI,1,0),0),"Entry in Branch/Satellite BU's","")),"")</f>
        <v/>
      </c>
      <c r="AN181" t="str">
        <f>IFERROR(INDEX(Entities!A:A,MATCH(JRF!$Q194,Entities!C:C,0)),"")&amp;IFERROR(INDEX(Entities!A:A,MATCH(JRF!$Q194,Entities!D:D,0)),"")&amp;IFERROR(INDEX(Entities!A:A,MATCH(JRF!$Q194,Entities!E:E,0)),"")&amp;IFERROR(INDEX(Entities!A:A,MATCH(JRF!$Q194,Entities!F:F,0)),"")&amp;IFERROR(INDEX(Entities!A:A,MATCH(JRF!$Q194,Entities!G:G,0)),"")&amp;IFERROR(INDEX(Entities!A:A,MATCH(JRF!$Q194,Entities!H:H,0)),"")&amp;IFERROR(INDEX(Entities!A:A,MATCH(JRF!$Q194,Entities!I:I,0)),"")&amp;IFERROR(INDEX(Entities!A:A,MATCH(JRF!$Q194,Entities!J:J,0)),"")&amp;IFERROR(INDEX(Entities!A:A,MATCH(JRF!$Q194,Entities!K:K,0)),"")&amp;IFERROR(INDEX(Entities!A:A,MATCH(JRF!$Q194,Entities!L:L,0)),"")&amp;IFERROR(INDEX(Entities!A:A,MATCH(JRF!$Q194,Entities!M:M,0)),"")&amp;IFERROR(INDEX(Entities!A:A,MATCH(JRF!$Q194,Entities!N:N,0)),"")&amp;IFERROR(INDEX(Entities!A:A,MATCH(JRF!$Q194,Entities!O:O,0)),"")&amp;IFERROR(INDEX(Entities!A:A,MATCH(JRF!$Q194,Entities!P:P,0)),"")&amp;IFERROR(INDEX(Entities!A:A,MATCH(JRF!$Q194,Entities!Q:Q,0)),"")&amp;IFERROR(INDEX(Entities!A:A,MATCH(JRF!$Q194,Entities!R:R,0)),"")&amp;IFERROR(INDEX(Entities!A:A,MATCH(JRF!$Q194,Entities!S:S,0)),"")&amp;IFERROR(INDEX(Entities!A:A,MATCH(JRF!$Q194,Entities!T:T,0)),"")&amp;IFERROR(INDEX(Entities!A:A,MATCH(JRF!$Q194,Entities!U:U,0)),"")&amp;IFERROR(INDEX(Entities!A:A,MATCH(JRF!$Q194,Entities!V:V,0)),"")&amp;IFERROR(INDEX(Entities!A:A,MATCH(JRF!$Q194,Entities!W:W,0)),"")&amp;IFERROR(INDEX(Entities!A:A,MATCH(JRF!$Q194,Entities!X:X,0)),"")&amp;IFERROR(INDEX(Entities!A:A,MATCH(JRF!$Q194,Entities!Y:Y,0)),"")&amp;IFERROR(INDEX(Entities!A:A,MATCH(JRF!$Q194,Entities!Z:Z,0)),"")&amp;IFERROR(INDEX(Entities!A:A,MATCH(JRF!$Q194,Entities!AA:AA,0)),"")&amp;IFERROR(INDEX(Entities!A:A,MATCH(JRF!$Q194,Entities!AB:AB,0)),"")&amp;IFERROR(INDEX(Entities!A:A,MATCH(JRF!$Q194,Entities!AC:AC,0)),"")&amp;IFERROR(INDEX(Entities!A:A,MATCH(JRF!$Q194,Entities!AD:AD,0)),"")</f>
        <v/>
      </c>
      <c r="AO181" s="171" t="str">
        <f>IFERROR(INDEX(Entities!A:A,MATCH(JRF!$B194,Entities!C:C,0)),"")&amp;IFERROR(INDEX(Entities!A:A,MATCH(JRF!$B194,Entities!D:D,0)),"")&amp;IFERROR(INDEX(Entities!A:A,MATCH(JRF!$B194,Entities!E:E,0)),"")&amp;IFERROR(INDEX(Entities!A:A,MATCH(JRF!$B194,Entities!F:F,0)),"")&amp;IFERROR(INDEX(Entities!A:A,MATCH(JRF!$B194,Entities!G:G,0)),"")&amp;IFERROR(INDEX(Entities!A:A,MATCH(JRF!$B194,Entities!H:H,0)),"")&amp;IFERROR(INDEX(Entities!A:A,MATCH(JRF!$B194,Entities!I:I,0)),"")&amp;IFERROR(INDEX(Entities!A:A,MATCH(JRF!$B194,Entities!J:J,0)),"")&amp;IFERROR(INDEX(Entities!A:A,MATCH(JRF!$B194,Entities!K:K,0)),"")&amp;IFERROR(INDEX(Entities!A:A,MATCH(JRF!$B194,Entities!L:L,0)),"")&amp;IFERROR(INDEX(Entities!A:A,MATCH(JRF!$B194,Entities!M:M,0)),"")&amp;IFERROR(INDEX(Entities!A:A,MATCH(JRF!$B194,Entities!N:N,0)),"")&amp;IFERROR(INDEX(Entities!A:A,MATCH(JRF!$B194,Entities!O:O,0)),"")&amp;IFERROR(INDEX(Entities!A:A,MATCH(JRF!$B194,Entities!P:P,0)),"")&amp;IFERROR(INDEX(Entities!A:A,MATCH(JRF!$B194,Entities!Q:Q,0)),"")&amp;IFERROR(INDEX(Entities!A:A,MATCH(JRF!$B194,Entities!R:R,0)),"")&amp;IFERROR(INDEX(Entities!A:A,MATCH(JRF!$B194,Entities!S:S,0)),"")&amp;IFERROR(INDEX(Entities!A:A,MATCH(JRF!$B194,Entities!T:T,0)),"")&amp;IFERROR(INDEX(Entities!A:A,MATCH(JRF!$B194,Entities!U:U,0)),"")&amp;IFERROR(INDEX(Entities!A:A,MATCH(JRF!$B194,Entities!V:V,0)),"")&amp;IFERROR(INDEX(Entities!A:A,MATCH(JRF!$B194,Entities!W:W,0)),"")&amp;IFERROR(INDEX(Entities!A:A,MATCH(JRF!$B194,Entities!X:X,0)),"")&amp;IFERROR(INDEX(Entities!A:A,MATCH(JRF!$B194,Entities!Y:Y,0)),"")&amp;IFERROR(INDEX(Entities!A:A,MATCH(JRF!$B194,Entities!Z:Z,0)),"")&amp;IFERROR(INDEX(Entities!A:A,MATCH(JRF!$B194,Entities!AA:AA,0)),"")&amp;IFERROR(INDEX(Entities!A:A,MATCH(JRF!$B194,Entities!AB:AB,0)),"")&amp;IFERROR(INDEX(Entities!A:A,MATCH(JRF!$B194,Entities!AC:AC,0)),"")&amp;IFERROR(INDEX(Entities!A:A,MATCH(JRF!$B194,Entities!AD:AD,0)),"")</f>
        <v/>
      </c>
      <c r="AP181" s="171" t="str">
        <f>IF(JRF!B194=JRF!Q194,"",JRF!Q194&amp;JRF!B194)</f>
        <v/>
      </c>
      <c r="AQ181" s="171" t="str">
        <f>IF(OR(JRF!B194="",JRF!Q194="",Checks!AN181="",Checks!AO181=""),"",IF(OR(JRF!B194=JRF!Q194,Checks!AN181=Checks!AO181),"Legal Entity/BU is same",IF(AN181&amp;AO181=IFERROR(VLOOKUP(AN181&amp;AO181,'Intercompany Master'!X:X,1,0),0),"Intercompany Agreement Exist","Intercompany Agreement Required")))</f>
        <v/>
      </c>
      <c r="AR181" t="str" cm="1">
        <f t="array" ref="AR181">IF("Intercompany Agreement Exist"=VLOOKUP(JRF!Q194&amp;JRF!B194,Checks!AP:AQ,2,0),VLOOKUP(Checks!AN181&amp;Checks!AO181,'Intercompany Master'!X:AN,{2,3,4,5,6,7,8,9,10,11,12,13,14,15,16,17},0),"")</f>
        <v/>
      </c>
      <c r="AS181" s="170"/>
      <c r="AU181" s="170"/>
      <c r="CI181" t="str">
        <f>IF(JRF!F194&gt;0,"",IF(JRF!B194="","",IF(LEFT(JRF!B194,1)=IFERROR(VLOOKUP(LEFT(JRF!B194,1),$CF$2:$CF$5,1,0),0),"Product Code Required",IF(JRF!C194="","",IF(JRF!C194=IFERROR(VLOOKUP(JRF!C194,$CH:$CH,1,0),0),"Product Code Required","NA")))))</f>
        <v/>
      </c>
      <c r="CJ181" t="str">
        <f>IF(JRF!AV194&gt;0,"",IF(JRF!Q194="","",IF(LEFT(JRF!Q194,1)=IFERROR(VLOOKUP(LEFT(JRF!Q194,1),$CF$2:$CF$5,1,0),0),"Product Code Required",IF(JRF!V194="","",IF(JRF!V194=IFERROR(VLOOKUP(JRF!V194,$CH:$CH,1,0),0),"Product Code Required","NA")))))</f>
        <v/>
      </c>
      <c r="CK181" t="str">
        <f>IFERROR(IF(LEN('Journal Template'!F192)&gt;0,"",IF('Journal Template'!A192="","",IF(LEFT('Journal Template'!A192,1)=IFERROR(VLOOKUP(LEFT('Journal Template'!A192,1),Checks!$CF$2:$CF$5,1,0),0),"Product Code Required",IF('Journal Template'!D192="","",IF('Journal Template'!D192=IFERROR(VLOOKUP('Journal Template'!D192,Checks!$CH:$CH,1,0),0),"Product Code Required","NA"))))),"")</f>
        <v/>
      </c>
    </row>
    <row r="182" spans="14:89">
      <c r="N182" t="s">
        <v>1727</v>
      </c>
      <c r="O182" t="s">
        <v>983</v>
      </c>
      <c r="P182" t="s">
        <v>386</v>
      </c>
      <c r="Q182" s="150" t="str">
        <f>IF(JRF!D195="","",IF(IFERROR(VLOOKUP(JRF!D195,Checks!N:P,3,0),0)="A","","Inactive account in Use"))</f>
        <v/>
      </c>
      <c r="R182" t="str">
        <f>IFERROR(IF('Journal Template'!C594="","",IF(IFERROR(VLOOKUP('Journal Template'!C594,Checks!N:P,3,0),0)="A","","Inactive account in Use")),"")</f>
        <v/>
      </c>
      <c r="S182" t="s">
        <v>1728</v>
      </c>
      <c r="T182" t="s">
        <v>386</v>
      </c>
      <c r="U182" t="s">
        <v>393</v>
      </c>
      <c r="V182" s="150" t="str">
        <f>IF(JRF!C195="","",IF(IFERROR(VLOOKUP(JRF!C195,Checks!S:U,3,0),0)="A","Entry with System fund Dept",""))</f>
        <v/>
      </c>
      <c r="W182" t="str">
        <f>IFERROR(IF('Journal Template'!D594="","",IF(IFERROR(VLOOKUP('Journal Template'!D594,Checks!S:U,3,0),0)="A","Entry with System fund Dept","")),"")</f>
        <v/>
      </c>
      <c r="X182" t="s">
        <v>1729</v>
      </c>
      <c r="Y182" t="s">
        <v>386</v>
      </c>
      <c r="Z182" t="s">
        <v>1730</v>
      </c>
      <c r="AA182" t="s">
        <v>445</v>
      </c>
      <c r="AB182" t="s">
        <v>1707</v>
      </c>
      <c r="AC182" s="150" t="str">
        <f>IFERROR(IF(JRF!C195="","",IF(AND(VLOOKUP(JRF!C195,X:AA,4,0)=JRF!B195,VLOOKUP(JRF!C195,X:Y,2,0)="A"),"","Inactive Dept Combo Error")),"Inactive Dept Combo Error")</f>
        <v/>
      </c>
      <c r="AD182" t="str">
        <f>IFERROR(IF('Journal Template'!D594="","",IF(AND(VLOOKUP('Journal Template'!D594,X:AA,4,0)='Journal Template'!A594,VLOOKUP('Journal Template'!D594,X:Y,2,0)="A"),"","Inactive Dept Combo Error")),"")</f>
        <v/>
      </c>
      <c r="AK182" s="150" t="str">
        <f>IF(JRF!B195="","",IF(JRF!B195=IFERROR(VLOOKUP(JRF!B195,Checks!AI:AI,1,0),0),"Entry in Branch/Satellite BU's",""))</f>
        <v/>
      </c>
      <c r="AL182" t="str">
        <f>IFERROR(IF('Journal Template'!A594="","",IF('Journal Template'!A594=IFERROR(VLOOKUP('Journal Template'!A594,Checks!AI:AI,1,0),0),"Entry in Branch/Satellite BU's","")),"")</f>
        <v/>
      </c>
      <c r="AN182" t="str">
        <f>IFERROR(INDEX(Entities!A:A,MATCH(JRF!$Q195,Entities!C:C,0)),"")&amp;IFERROR(INDEX(Entities!A:A,MATCH(JRF!$Q195,Entities!D:D,0)),"")&amp;IFERROR(INDEX(Entities!A:A,MATCH(JRF!$Q195,Entities!E:E,0)),"")&amp;IFERROR(INDEX(Entities!A:A,MATCH(JRF!$Q195,Entities!F:F,0)),"")&amp;IFERROR(INDEX(Entities!A:A,MATCH(JRF!$Q195,Entities!G:G,0)),"")&amp;IFERROR(INDEX(Entities!A:A,MATCH(JRF!$Q195,Entities!H:H,0)),"")&amp;IFERROR(INDEX(Entities!A:A,MATCH(JRF!$Q195,Entities!I:I,0)),"")&amp;IFERROR(INDEX(Entities!A:A,MATCH(JRF!$Q195,Entities!J:J,0)),"")&amp;IFERROR(INDEX(Entities!A:A,MATCH(JRF!$Q195,Entities!K:K,0)),"")&amp;IFERROR(INDEX(Entities!A:A,MATCH(JRF!$Q195,Entities!L:L,0)),"")&amp;IFERROR(INDEX(Entities!A:A,MATCH(JRF!$Q195,Entities!M:M,0)),"")&amp;IFERROR(INDEX(Entities!A:A,MATCH(JRF!$Q195,Entities!N:N,0)),"")&amp;IFERROR(INDEX(Entities!A:A,MATCH(JRF!$Q195,Entities!O:O,0)),"")&amp;IFERROR(INDEX(Entities!A:A,MATCH(JRF!$Q195,Entities!P:P,0)),"")&amp;IFERROR(INDEX(Entities!A:A,MATCH(JRF!$Q195,Entities!Q:Q,0)),"")&amp;IFERROR(INDEX(Entities!A:A,MATCH(JRF!$Q195,Entities!R:R,0)),"")&amp;IFERROR(INDEX(Entities!A:A,MATCH(JRF!$Q195,Entities!S:S,0)),"")&amp;IFERROR(INDEX(Entities!A:A,MATCH(JRF!$Q195,Entities!T:T,0)),"")&amp;IFERROR(INDEX(Entities!A:A,MATCH(JRF!$Q195,Entities!U:U,0)),"")&amp;IFERROR(INDEX(Entities!A:A,MATCH(JRF!$Q195,Entities!V:V,0)),"")&amp;IFERROR(INDEX(Entities!A:A,MATCH(JRF!$Q195,Entities!W:W,0)),"")&amp;IFERROR(INDEX(Entities!A:A,MATCH(JRF!$Q195,Entities!X:X,0)),"")&amp;IFERROR(INDEX(Entities!A:A,MATCH(JRF!$Q195,Entities!Y:Y,0)),"")&amp;IFERROR(INDEX(Entities!A:A,MATCH(JRF!$Q195,Entities!Z:Z,0)),"")&amp;IFERROR(INDEX(Entities!A:A,MATCH(JRF!$Q195,Entities!AA:AA,0)),"")&amp;IFERROR(INDEX(Entities!A:A,MATCH(JRF!$Q195,Entities!AB:AB,0)),"")&amp;IFERROR(INDEX(Entities!A:A,MATCH(JRF!$Q195,Entities!AC:AC,0)),"")&amp;IFERROR(INDEX(Entities!A:A,MATCH(JRF!$Q195,Entities!AD:AD,0)),"")</f>
        <v/>
      </c>
      <c r="AO182" s="171" t="str">
        <f>IFERROR(INDEX(Entities!A:A,MATCH(JRF!$B195,Entities!C:C,0)),"")&amp;IFERROR(INDEX(Entities!A:A,MATCH(JRF!$B195,Entities!D:D,0)),"")&amp;IFERROR(INDEX(Entities!A:A,MATCH(JRF!$B195,Entities!E:E,0)),"")&amp;IFERROR(INDEX(Entities!A:A,MATCH(JRF!$B195,Entities!F:F,0)),"")&amp;IFERROR(INDEX(Entities!A:A,MATCH(JRF!$B195,Entities!G:G,0)),"")&amp;IFERROR(INDEX(Entities!A:A,MATCH(JRF!$B195,Entities!H:H,0)),"")&amp;IFERROR(INDEX(Entities!A:A,MATCH(JRF!$B195,Entities!I:I,0)),"")&amp;IFERROR(INDEX(Entities!A:A,MATCH(JRF!$B195,Entities!J:J,0)),"")&amp;IFERROR(INDEX(Entities!A:A,MATCH(JRF!$B195,Entities!K:K,0)),"")&amp;IFERROR(INDEX(Entities!A:A,MATCH(JRF!$B195,Entities!L:L,0)),"")&amp;IFERROR(INDEX(Entities!A:A,MATCH(JRF!$B195,Entities!M:M,0)),"")&amp;IFERROR(INDEX(Entities!A:A,MATCH(JRF!$B195,Entities!N:N,0)),"")&amp;IFERROR(INDEX(Entities!A:A,MATCH(JRF!$B195,Entities!O:O,0)),"")&amp;IFERROR(INDEX(Entities!A:A,MATCH(JRF!$B195,Entities!P:P,0)),"")&amp;IFERROR(INDEX(Entities!A:A,MATCH(JRF!$B195,Entities!Q:Q,0)),"")&amp;IFERROR(INDEX(Entities!A:A,MATCH(JRF!$B195,Entities!R:R,0)),"")&amp;IFERROR(INDEX(Entities!A:A,MATCH(JRF!$B195,Entities!S:S,0)),"")&amp;IFERROR(INDEX(Entities!A:A,MATCH(JRF!$B195,Entities!T:T,0)),"")&amp;IFERROR(INDEX(Entities!A:A,MATCH(JRF!$B195,Entities!U:U,0)),"")&amp;IFERROR(INDEX(Entities!A:A,MATCH(JRF!$B195,Entities!V:V,0)),"")&amp;IFERROR(INDEX(Entities!A:A,MATCH(JRF!$B195,Entities!W:W,0)),"")&amp;IFERROR(INDEX(Entities!A:A,MATCH(JRF!$B195,Entities!X:X,0)),"")&amp;IFERROR(INDEX(Entities!A:A,MATCH(JRF!$B195,Entities!Y:Y,0)),"")&amp;IFERROR(INDEX(Entities!A:A,MATCH(JRF!$B195,Entities!Z:Z,0)),"")&amp;IFERROR(INDEX(Entities!A:A,MATCH(JRF!$B195,Entities!AA:AA,0)),"")&amp;IFERROR(INDEX(Entities!A:A,MATCH(JRF!$B195,Entities!AB:AB,0)),"")&amp;IFERROR(INDEX(Entities!A:A,MATCH(JRF!$B195,Entities!AC:AC,0)),"")&amp;IFERROR(INDEX(Entities!A:A,MATCH(JRF!$B195,Entities!AD:AD,0)),"")</f>
        <v/>
      </c>
      <c r="AP182" s="171" t="str">
        <f>IF(JRF!B195=JRF!Q195,"",JRF!Q195&amp;JRF!B195)</f>
        <v/>
      </c>
      <c r="AQ182" s="171" t="str">
        <f>IF(OR(JRF!B195="",JRF!Q195="",Checks!AN182="",Checks!AO182=""),"",IF(OR(JRF!B195=JRF!Q195,Checks!AN182=Checks!AO182),"Legal Entity/BU is same",IF(AN182&amp;AO182=IFERROR(VLOOKUP(AN182&amp;AO182,'Intercompany Master'!X:X,1,0),0),"Intercompany Agreement Exist","Intercompany Agreement Required")))</f>
        <v/>
      </c>
      <c r="AR182" t="str" cm="1">
        <f t="array" ref="AR182">IF("Intercompany Agreement Exist"=VLOOKUP(JRF!Q195&amp;JRF!B195,Checks!AP:AQ,2,0),VLOOKUP(Checks!AN182&amp;Checks!AO182,'Intercompany Master'!X:AN,{2,3,4,5,6,7,8,9,10,11,12,13,14,15,16,17},0),"")</f>
        <v/>
      </c>
      <c r="AS182" s="170"/>
      <c r="AU182" s="170"/>
      <c r="CI182" t="str">
        <f>IF(JRF!F195&gt;0,"",IF(JRF!B195="","",IF(LEFT(JRF!B195,1)=IFERROR(VLOOKUP(LEFT(JRF!B195,1),$CF$2:$CF$5,1,0),0),"Product Code Required",IF(JRF!C195="","",IF(JRF!C195=IFERROR(VLOOKUP(JRF!C195,$CH:$CH,1,0),0),"Product Code Required","NA")))))</f>
        <v/>
      </c>
      <c r="CJ182" t="str">
        <f>IF(JRF!AV195&gt;0,"",IF(JRF!Q195="","",IF(LEFT(JRF!Q195,1)=IFERROR(VLOOKUP(LEFT(JRF!Q195,1),$CF$2:$CF$5,1,0),0),"Product Code Required",IF(JRF!V195="","",IF(JRF!V195=IFERROR(VLOOKUP(JRF!V195,$CH:$CH,1,0),0),"Product Code Required","NA")))))</f>
        <v/>
      </c>
      <c r="CK182" t="str">
        <f>IFERROR(IF(LEN('Journal Template'!F193)&gt;0,"",IF('Journal Template'!A193="","",IF(LEFT('Journal Template'!A193,1)=IFERROR(VLOOKUP(LEFT('Journal Template'!A193,1),Checks!$CF$2:$CF$5,1,0),0),"Product Code Required",IF('Journal Template'!D193="","",IF('Journal Template'!D193=IFERROR(VLOOKUP('Journal Template'!D193,Checks!$CH:$CH,1,0),0),"Product Code Required","NA"))))),"")</f>
        <v/>
      </c>
    </row>
    <row r="183" spans="14:89">
      <c r="N183" t="s">
        <v>1731</v>
      </c>
      <c r="O183" t="s">
        <v>1732</v>
      </c>
      <c r="P183" t="s">
        <v>386</v>
      </c>
      <c r="Q183" s="150" t="str">
        <f>IF(JRF!D196="","",IF(IFERROR(VLOOKUP(JRF!D196,Checks!N:P,3,0),0)="A","","Inactive account in Use"))</f>
        <v/>
      </c>
      <c r="R183" t="str">
        <f>IFERROR(IF('Journal Template'!C595="","",IF(IFERROR(VLOOKUP('Journal Template'!C595,Checks!N:P,3,0),0)="A","","Inactive account in Use")),"")</f>
        <v/>
      </c>
      <c r="S183" t="s">
        <v>1733</v>
      </c>
      <c r="T183" t="s">
        <v>386</v>
      </c>
      <c r="U183" t="s">
        <v>393</v>
      </c>
      <c r="V183" s="150" t="str">
        <f>IF(JRF!C196="","",IF(IFERROR(VLOOKUP(JRF!C196,Checks!S:U,3,0),0)="A","Entry with System fund Dept",""))</f>
        <v/>
      </c>
      <c r="W183" t="str">
        <f>IFERROR(IF('Journal Template'!D595="","",IF(IFERROR(VLOOKUP('Journal Template'!D595,Checks!S:U,3,0),0)="A","Entry with System fund Dept","")),"")</f>
        <v/>
      </c>
      <c r="X183" t="s">
        <v>1734</v>
      </c>
      <c r="Y183" t="s">
        <v>386</v>
      </c>
      <c r="Z183" t="s">
        <v>1735</v>
      </c>
      <c r="AA183" t="s">
        <v>445</v>
      </c>
      <c r="AB183" t="s">
        <v>1707</v>
      </c>
      <c r="AC183" s="150" t="str">
        <f>IFERROR(IF(JRF!C196="","",IF(AND(VLOOKUP(JRF!C196,X:AA,4,0)=JRF!B196,VLOOKUP(JRF!C196,X:Y,2,0)="A"),"","Inactive Dept Combo Error")),"Inactive Dept Combo Error")</f>
        <v/>
      </c>
      <c r="AD183" t="str">
        <f>IFERROR(IF('Journal Template'!D595="","",IF(AND(VLOOKUP('Journal Template'!D595,X:AA,4,0)='Journal Template'!A595,VLOOKUP('Journal Template'!D595,X:Y,2,0)="A"),"","Inactive Dept Combo Error")),"")</f>
        <v/>
      </c>
      <c r="AK183" s="150" t="str">
        <f>IF(JRF!B196="","",IF(JRF!B196=IFERROR(VLOOKUP(JRF!B196,Checks!AI:AI,1,0),0),"Entry in Branch/Satellite BU's",""))</f>
        <v/>
      </c>
      <c r="AL183" t="str">
        <f>IFERROR(IF('Journal Template'!A595="","",IF('Journal Template'!A595=IFERROR(VLOOKUP('Journal Template'!A595,Checks!AI:AI,1,0),0),"Entry in Branch/Satellite BU's","")),"")</f>
        <v/>
      </c>
      <c r="AN183" t="str">
        <f>IFERROR(INDEX(Entities!A:A,MATCH(JRF!$Q196,Entities!C:C,0)),"")&amp;IFERROR(INDEX(Entities!A:A,MATCH(JRF!$Q196,Entities!D:D,0)),"")&amp;IFERROR(INDEX(Entities!A:A,MATCH(JRF!$Q196,Entities!E:E,0)),"")&amp;IFERROR(INDEX(Entities!A:A,MATCH(JRF!$Q196,Entities!F:F,0)),"")&amp;IFERROR(INDEX(Entities!A:A,MATCH(JRF!$Q196,Entities!G:G,0)),"")&amp;IFERROR(INDEX(Entities!A:A,MATCH(JRF!$Q196,Entities!H:H,0)),"")&amp;IFERROR(INDEX(Entities!A:A,MATCH(JRF!$Q196,Entities!I:I,0)),"")&amp;IFERROR(INDEX(Entities!A:A,MATCH(JRF!$Q196,Entities!J:J,0)),"")&amp;IFERROR(INDEX(Entities!A:A,MATCH(JRF!$Q196,Entities!K:K,0)),"")&amp;IFERROR(INDEX(Entities!A:A,MATCH(JRF!$Q196,Entities!L:L,0)),"")&amp;IFERROR(INDEX(Entities!A:A,MATCH(JRF!$Q196,Entities!M:M,0)),"")&amp;IFERROR(INDEX(Entities!A:A,MATCH(JRF!$Q196,Entities!N:N,0)),"")&amp;IFERROR(INDEX(Entities!A:A,MATCH(JRF!$Q196,Entities!O:O,0)),"")&amp;IFERROR(INDEX(Entities!A:A,MATCH(JRF!$Q196,Entities!P:P,0)),"")&amp;IFERROR(INDEX(Entities!A:A,MATCH(JRF!$Q196,Entities!Q:Q,0)),"")&amp;IFERROR(INDEX(Entities!A:A,MATCH(JRF!$Q196,Entities!R:R,0)),"")&amp;IFERROR(INDEX(Entities!A:A,MATCH(JRF!$Q196,Entities!S:S,0)),"")&amp;IFERROR(INDEX(Entities!A:A,MATCH(JRF!$Q196,Entities!T:T,0)),"")&amp;IFERROR(INDEX(Entities!A:A,MATCH(JRF!$Q196,Entities!U:U,0)),"")&amp;IFERROR(INDEX(Entities!A:A,MATCH(JRF!$Q196,Entities!V:V,0)),"")&amp;IFERROR(INDEX(Entities!A:A,MATCH(JRF!$Q196,Entities!W:W,0)),"")&amp;IFERROR(INDEX(Entities!A:A,MATCH(JRF!$Q196,Entities!X:X,0)),"")&amp;IFERROR(INDEX(Entities!A:A,MATCH(JRF!$Q196,Entities!Y:Y,0)),"")&amp;IFERROR(INDEX(Entities!A:A,MATCH(JRF!$Q196,Entities!Z:Z,0)),"")&amp;IFERROR(INDEX(Entities!A:A,MATCH(JRF!$Q196,Entities!AA:AA,0)),"")&amp;IFERROR(INDEX(Entities!A:A,MATCH(JRF!$Q196,Entities!AB:AB,0)),"")&amp;IFERROR(INDEX(Entities!A:A,MATCH(JRF!$Q196,Entities!AC:AC,0)),"")&amp;IFERROR(INDEX(Entities!A:A,MATCH(JRF!$Q196,Entities!AD:AD,0)),"")</f>
        <v/>
      </c>
      <c r="AO183" s="171" t="str">
        <f>IFERROR(INDEX(Entities!A:A,MATCH(JRF!$B196,Entities!C:C,0)),"")&amp;IFERROR(INDEX(Entities!A:A,MATCH(JRF!$B196,Entities!D:D,0)),"")&amp;IFERROR(INDEX(Entities!A:A,MATCH(JRF!$B196,Entities!E:E,0)),"")&amp;IFERROR(INDEX(Entities!A:A,MATCH(JRF!$B196,Entities!F:F,0)),"")&amp;IFERROR(INDEX(Entities!A:A,MATCH(JRF!$B196,Entities!G:G,0)),"")&amp;IFERROR(INDEX(Entities!A:A,MATCH(JRF!$B196,Entities!H:H,0)),"")&amp;IFERROR(INDEX(Entities!A:A,MATCH(JRF!$B196,Entities!I:I,0)),"")&amp;IFERROR(INDEX(Entities!A:A,MATCH(JRF!$B196,Entities!J:J,0)),"")&amp;IFERROR(INDEX(Entities!A:A,MATCH(JRF!$B196,Entities!K:K,0)),"")&amp;IFERROR(INDEX(Entities!A:A,MATCH(JRF!$B196,Entities!L:L,0)),"")&amp;IFERROR(INDEX(Entities!A:A,MATCH(JRF!$B196,Entities!M:M,0)),"")&amp;IFERROR(INDEX(Entities!A:A,MATCH(JRF!$B196,Entities!N:N,0)),"")&amp;IFERROR(INDEX(Entities!A:A,MATCH(JRF!$B196,Entities!O:O,0)),"")&amp;IFERROR(INDEX(Entities!A:A,MATCH(JRF!$B196,Entities!P:P,0)),"")&amp;IFERROR(INDEX(Entities!A:A,MATCH(JRF!$B196,Entities!Q:Q,0)),"")&amp;IFERROR(INDEX(Entities!A:A,MATCH(JRF!$B196,Entities!R:R,0)),"")&amp;IFERROR(INDEX(Entities!A:A,MATCH(JRF!$B196,Entities!S:S,0)),"")&amp;IFERROR(INDEX(Entities!A:A,MATCH(JRF!$B196,Entities!T:T,0)),"")&amp;IFERROR(INDEX(Entities!A:A,MATCH(JRF!$B196,Entities!U:U,0)),"")&amp;IFERROR(INDEX(Entities!A:A,MATCH(JRF!$B196,Entities!V:V,0)),"")&amp;IFERROR(INDEX(Entities!A:A,MATCH(JRF!$B196,Entities!W:W,0)),"")&amp;IFERROR(INDEX(Entities!A:A,MATCH(JRF!$B196,Entities!X:X,0)),"")&amp;IFERROR(INDEX(Entities!A:A,MATCH(JRF!$B196,Entities!Y:Y,0)),"")&amp;IFERROR(INDEX(Entities!A:A,MATCH(JRF!$B196,Entities!Z:Z,0)),"")&amp;IFERROR(INDEX(Entities!A:A,MATCH(JRF!$B196,Entities!AA:AA,0)),"")&amp;IFERROR(INDEX(Entities!A:A,MATCH(JRF!$B196,Entities!AB:AB,0)),"")&amp;IFERROR(INDEX(Entities!A:A,MATCH(JRF!$B196,Entities!AC:AC,0)),"")&amp;IFERROR(INDEX(Entities!A:A,MATCH(JRF!$B196,Entities!AD:AD,0)),"")</f>
        <v/>
      </c>
      <c r="AP183" s="171" t="str">
        <f>IF(JRF!B196=JRF!Q196,"",JRF!Q196&amp;JRF!B196)</f>
        <v/>
      </c>
      <c r="AQ183" s="171" t="str">
        <f>IF(OR(JRF!B196="",JRF!Q196="",Checks!AN183="",Checks!AO183=""),"",IF(OR(JRF!B196=JRF!Q196,Checks!AN183=Checks!AO183),"Legal Entity/BU is same",IF(AN183&amp;AO183=IFERROR(VLOOKUP(AN183&amp;AO183,'Intercompany Master'!X:X,1,0),0),"Intercompany Agreement Exist","Intercompany Agreement Required")))</f>
        <v/>
      </c>
      <c r="AR183" t="str" cm="1">
        <f t="array" ref="AR183">IF("Intercompany Agreement Exist"=VLOOKUP(JRF!Q196&amp;JRF!B196,Checks!AP:AQ,2,0),VLOOKUP(Checks!AN183&amp;Checks!AO183,'Intercompany Master'!X:AN,{2,3,4,5,6,7,8,9,10,11,12,13,14,15,16,17},0),"")</f>
        <v/>
      </c>
      <c r="AS183" s="170"/>
      <c r="AU183" s="170"/>
      <c r="CI183" t="str">
        <f>IF(JRF!F196&gt;0,"",IF(JRF!B196="","",IF(LEFT(JRF!B196,1)=IFERROR(VLOOKUP(LEFT(JRF!B196,1),$CF$2:$CF$5,1,0),0),"Product Code Required",IF(JRF!C196="","",IF(JRF!C196=IFERROR(VLOOKUP(JRF!C196,$CH:$CH,1,0),0),"Product Code Required","NA")))))</f>
        <v/>
      </c>
      <c r="CJ183" t="str">
        <f>IF(JRF!AV196&gt;0,"",IF(JRF!Q196="","",IF(LEFT(JRF!Q196,1)=IFERROR(VLOOKUP(LEFT(JRF!Q196,1),$CF$2:$CF$5,1,0),0),"Product Code Required",IF(JRF!V196="","",IF(JRF!V196=IFERROR(VLOOKUP(JRF!V196,$CH:$CH,1,0),0),"Product Code Required","NA")))))</f>
        <v/>
      </c>
      <c r="CK183" t="str">
        <f>IFERROR(IF(LEN('Journal Template'!F194)&gt;0,"",IF('Journal Template'!A194="","",IF(LEFT('Journal Template'!A194,1)=IFERROR(VLOOKUP(LEFT('Journal Template'!A194,1),Checks!$CF$2:$CF$5,1,0),0),"Product Code Required",IF('Journal Template'!D194="","",IF('Journal Template'!D194=IFERROR(VLOOKUP('Journal Template'!D194,Checks!$CH:$CH,1,0),0),"Product Code Required","NA"))))),"")</f>
        <v/>
      </c>
    </row>
    <row r="184" spans="14:89">
      <c r="N184" t="s">
        <v>1736</v>
      </c>
      <c r="O184" t="s">
        <v>1737</v>
      </c>
      <c r="P184" t="s">
        <v>386</v>
      </c>
      <c r="Q184" s="150" t="str">
        <f>IF(JRF!D197="","",IF(IFERROR(VLOOKUP(JRF!D197,Checks!N:P,3,0),0)="A","","Inactive account in Use"))</f>
        <v/>
      </c>
      <c r="R184" t="str">
        <f>IFERROR(IF('Journal Template'!C596="","",IF(IFERROR(VLOOKUP('Journal Template'!C596,Checks!N:P,3,0),0)="A","","Inactive account in Use")),"")</f>
        <v/>
      </c>
      <c r="S184" t="s">
        <v>1738</v>
      </c>
      <c r="T184" t="s">
        <v>386</v>
      </c>
      <c r="U184" t="s">
        <v>393</v>
      </c>
      <c r="V184" s="150" t="str">
        <f>IF(JRF!C197="","",IF(IFERROR(VLOOKUP(JRF!C197,Checks!S:U,3,0),0)="A","Entry with System fund Dept",""))</f>
        <v/>
      </c>
      <c r="W184" t="str">
        <f>IFERROR(IF('Journal Template'!D596="","",IF(IFERROR(VLOOKUP('Journal Template'!D596,Checks!S:U,3,0),0)="A","Entry with System fund Dept","")),"")</f>
        <v/>
      </c>
      <c r="X184" t="s">
        <v>1739</v>
      </c>
      <c r="Y184" t="s">
        <v>389</v>
      </c>
      <c r="Z184" t="s">
        <v>1740</v>
      </c>
      <c r="AA184" t="s">
        <v>505</v>
      </c>
      <c r="AB184" t="s">
        <v>125</v>
      </c>
      <c r="AC184" s="150" t="str">
        <f>IFERROR(IF(JRF!C197="","",IF(AND(VLOOKUP(JRF!C197,X:AA,4,0)=JRF!B197,VLOOKUP(JRF!C197,X:Y,2,0)="A"),"","Inactive Dept Combo Error")),"Inactive Dept Combo Error")</f>
        <v/>
      </c>
      <c r="AD184" t="str">
        <f>IFERROR(IF('Journal Template'!D596="","",IF(AND(VLOOKUP('Journal Template'!D596,X:AA,4,0)='Journal Template'!A596,VLOOKUP('Journal Template'!D596,X:Y,2,0)="A"),"","Inactive Dept Combo Error")),"")</f>
        <v/>
      </c>
      <c r="AK184" s="150" t="str">
        <f>IF(JRF!B197="","",IF(JRF!B197=IFERROR(VLOOKUP(JRF!B197,Checks!AI:AI,1,0),0),"Entry in Branch/Satellite BU's",""))</f>
        <v/>
      </c>
      <c r="AL184" t="str">
        <f>IFERROR(IF('Journal Template'!A596="","",IF('Journal Template'!A596=IFERROR(VLOOKUP('Journal Template'!A596,Checks!AI:AI,1,0),0),"Entry in Branch/Satellite BU's","")),"")</f>
        <v/>
      </c>
      <c r="AN184" t="str">
        <f>IFERROR(INDEX(Entities!A:A,MATCH(JRF!$Q197,Entities!C:C,0)),"")&amp;IFERROR(INDEX(Entities!A:A,MATCH(JRF!$Q197,Entities!D:D,0)),"")&amp;IFERROR(INDEX(Entities!A:A,MATCH(JRF!$Q197,Entities!E:E,0)),"")&amp;IFERROR(INDEX(Entities!A:A,MATCH(JRF!$Q197,Entities!F:F,0)),"")&amp;IFERROR(INDEX(Entities!A:A,MATCH(JRF!$Q197,Entities!G:G,0)),"")&amp;IFERROR(INDEX(Entities!A:A,MATCH(JRF!$Q197,Entities!H:H,0)),"")&amp;IFERROR(INDEX(Entities!A:A,MATCH(JRF!$Q197,Entities!I:I,0)),"")&amp;IFERROR(INDEX(Entities!A:A,MATCH(JRF!$Q197,Entities!J:J,0)),"")&amp;IFERROR(INDEX(Entities!A:A,MATCH(JRF!$Q197,Entities!K:K,0)),"")&amp;IFERROR(INDEX(Entities!A:A,MATCH(JRF!$Q197,Entities!L:L,0)),"")&amp;IFERROR(INDEX(Entities!A:A,MATCH(JRF!$Q197,Entities!M:M,0)),"")&amp;IFERROR(INDEX(Entities!A:A,MATCH(JRF!$Q197,Entities!N:N,0)),"")&amp;IFERROR(INDEX(Entities!A:A,MATCH(JRF!$Q197,Entities!O:O,0)),"")&amp;IFERROR(INDEX(Entities!A:A,MATCH(JRF!$Q197,Entities!P:P,0)),"")&amp;IFERROR(INDEX(Entities!A:A,MATCH(JRF!$Q197,Entities!Q:Q,0)),"")&amp;IFERROR(INDEX(Entities!A:A,MATCH(JRF!$Q197,Entities!R:R,0)),"")&amp;IFERROR(INDEX(Entities!A:A,MATCH(JRF!$Q197,Entities!S:S,0)),"")&amp;IFERROR(INDEX(Entities!A:A,MATCH(JRF!$Q197,Entities!T:T,0)),"")&amp;IFERROR(INDEX(Entities!A:A,MATCH(JRF!$Q197,Entities!U:U,0)),"")&amp;IFERROR(INDEX(Entities!A:A,MATCH(JRF!$Q197,Entities!V:V,0)),"")&amp;IFERROR(INDEX(Entities!A:A,MATCH(JRF!$Q197,Entities!W:W,0)),"")&amp;IFERROR(INDEX(Entities!A:A,MATCH(JRF!$Q197,Entities!X:X,0)),"")&amp;IFERROR(INDEX(Entities!A:A,MATCH(JRF!$Q197,Entities!Y:Y,0)),"")&amp;IFERROR(INDEX(Entities!A:A,MATCH(JRF!$Q197,Entities!Z:Z,0)),"")&amp;IFERROR(INDEX(Entities!A:A,MATCH(JRF!$Q197,Entities!AA:AA,0)),"")&amp;IFERROR(INDEX(Entities!A:A,MATCH(JRF!$Q197,Entities!AB:AB,0)),"")&amp;IFERROR(INDEX(Entities!A:A,MATCH(JRF!$Q197,Entities!AC:AC,0)),"")&amp;IFERROR(INDEX(Entities!A:A,MATCH(JRF!$Q197,Entities!AD:AD,0)),"")</f>
        <v/>
      </c>
      <c r="AO184" s="171" t="str">
        <f>IFERROR(INDEX(Entities!A:A,MATCH(JRF!$B197,Entities!C:C,0)),"")&amp;IFERROR(INDEX(Entities!A:A,MATCH(JRF!$B197,Entities!D:D,0)),"")&amp;IFERROR(INDEX(Entities!A:A,MATCH(JRF!$B197,Entities!E:E,0)),"")&amp;IFERROR(INDEX(Entities!A:A,MATCH(JRF!$B197,Entities!F:F,0)),"")&amp;IFERROR(INDEX(Entities!A:A,MATCH(JRF!$B197,Entities!G:G,0)),"")&amp;IFERROR(INDEX(Entities!A:A,MATCH(JRF!$B197,Entities!H:H,0)),"")&amp;IFERROR(INDEX(Entities!A:A,MATCH(JRF!$B197,Entities!I:I,0)),"")&amp;IFERROR(INDEX(Entities!A:A,MATCH(JRF!$B197,Entities!J:J,0)),"")&amp;IFERROR(INDEX(Entities!A:A,MATCH(JRF!$B197,Entities!K:K,0)),"")&amp;IFERROR(INDEX(Entities!A:A,MATCH(JRF!$B197,Entities!L:L,0)),"")&amp;IFERROR(INDEX(Entities!A:A,MATCH(JRF!$B197,Entities!M:M,0)),"")&amp;IFERROR(INDEX(Entities!A:A,MATCH(JRF!$B197,Entities!N:N,0)),"")&amp;IFERROR(INDEX(Entities!A:A,MATCH(JRF!$B197,Entities!O:O,0)),"")&amp;IFERROR(INDEX(Entities!A:A,MATCH(JRF!$B197,Entities!P:P,0)),"")&amp;IFERROR(INDEX(Entities!A:A,MATCH(JRF!$B197,Entities!Q:Q,0)),"")&amp;IFERROR(INDEX(Entities!A:A,MATCH(JRF!$B197,Entities!R:R,0)),"")&amp;IFERROR(INDEX(Entities!A:A,MATCH(JRF!$B197,Entities!S:S,0)),"")&amp;IFERROR(INDEX(Entities!A:A,MATCH(JRF!$B197,Entities!T:T,0)),"")&amp;IFERROR(INDEX(Entities!A:A,MATCH(JRF!$B197,Entities!U:U,0)),"")&amp;IFERROR(INDEX(Entities!A:A,MATCH(JRF!$B197,Entities!V:V,0)),"")&amp;IFERROR(INDEX(Entities!A:A,MATCH(JRF!$B197,Entities!W:W,0)),"")&amp;IFERROR(INDEX(Entities!A:A,MATCH(JRF!$B197,Entities!X:X,0)),"")&amp;IFERROR(INDEX(Entities!A:A,MATCH(JRF!$B197,Entities!Y:Y,0)),"")&amp;IFERROR(INDEX(Entities!A:A,MATCH(JRF!$B197,Entities!Z:Z,0)),"")&amp;IFERROR(INDEX(Entities!A:A,MATCH(JRF!$B197,Entities!AA:AA,0)),"")&amp;IFERROR(INDEX(Entities!A:A,MATCH(JRF!$B197,Entities!AB:AB,0)),"")&amp;IFERROR(INDEX(Entities!A:A,MATCH(JRF!$B197,Entities!AC:AC,0)),"")&amp;IFERROR(INDEX(Entities!A:A,MATCH(JRF!$B197,Entities!AD:AD,0)),"")</f>
        <v/>
      </c>
      <c r="AP184" s="171" t="str">
        <f>IF(JRF!B197=JRF!Q197,"",JRF!Q197&amp;JRF!B197)</f>
        <v/>
      </c>
      <c r="AQ184" s="171" t="str">
        <f>IF(OR(JRF!B197="",JRF!Q197="",Checks!AN184="",Checks!AO184=""),"",IF(OR(JRF!B197=JRF!Q197,Checks!AN184=Checks!AO184),"Legal Entity/BU is same",IF(AN184&amp;AO184=IFERROR(VLOOKUP(AN184&amp;AO184,'Intercompany Master'!X:X,1,0),0),"Intercompany Agreement Exist","Intercompany Agreement Required")))</f>
        <v/>
      </c>
      <c r="AR184" t="str" cm="1">
        <f t="array" ref="AR184">IF("Intercompany Agreement Exist"=VLOOKUP(JRF!Q197&amp;JRF!B197,Checks!AP:AQ,2,0),VLOOKUP(Checks!AN184&amp;Checks!AO184,'Intercompany Master'!X:AN,{2,3,4,5,6,7,8,9,10,11,12,13,14,15,16,17},0),"")</f>
        <v/>
      </c>
      <c r="AS184" s="170"/>
      <c r="AU184" s="170"/>
      <c r="CI184" t="str">
        <f>IF(JRF!F197&gt;0,"",IF(JRF!B197="","",IF(LEFT(JRF!B197,1)=IFERROR(VLOOKUP(LEFT(JRF!B197,1),$CF$2:$CF$5,1,0),0),"Product Code Required",IF(JRF!C197="","",IF(JRF!C197=IFERROR(VLOOKUP(JRF!C197,$CH:$CH,1,0),0),"Product Code Required","NA")))))</f>
        <v/>
      </c>
      <c r="CJ184" t="str">
        <f>IF(JRF!AV197&gt;0,"",IF(JRF!Q197="","",IF(LEFT(JRF!Q197,1)=IFERROR(VLOOKUP(LEFT(JRF!Q197,1),$CF$2:$CF$5,1,0),0),"Product Code Required",IF(JRF!V197="","",IF(JRF!V197=IFERROR(VLOOKUP(JRF!V197,$CH:$CH,1,0),0),"Product Code Required","NA")))))</f>
        <v/>
      </c>
      <c r="CK184" t="str">
        <f>IFERROR(IF(LEN('Journal Template'!F195)&gt;0,"",IF('Journal Template'!A195="","",IF(LEFT('Journal Template'!A195,1)=IFERROR(VLOOKUP(LEFT('Journal Template'!A195,1),Checks!$CF$2:$CF$5,1,0),0),"Product Code Required",IF('Journal Template'!D195="","",IF('Journal Template'!D195=IFERROR(VLOOKUP('Journal Template'!D195,Checks!$CH:$CH,1,0),0),"Product Code Required","NA"))))),"")</f>
        <v/>
      </c>
    </row>
    <row r="185" spans="14:89">
      <c r="N185" t="s">
        <v>1741</v>
      </c>
      <c r="O185" t="s">
        <v>1742</v>
      </c>
      <c r="P185" t="s">
        <v>386</v>
      </c>
      <c r="Q185" s="150" t="str">
        <f>IF(JRF!D198="","",IF(IFERROR(VLOOKUP(JRF!D198,Checks!N:P,3,0),0)="A","","Inactive account in Use"))</f>
        <v/>
      </c>
      <c r="R185" t="str">
        <f>IFERROR(IF('Journal Template'!C597="","",IF(IFERROR(VLOOKUP('Journal Template'!C597,Checks!N:P,3,0),0)="A","","Inactive account in Use")),"")</f>
        <v/>
      </c>
      <c r="S185" t="s">
        <v>1743</v>
      </c>
      <c r="T185" t="s">
        <v>386</v>
      </c>
      <c r="U185" t="s">
        <v>393</v>
      </c>
      <c r="V185" s="150" t="str">
        <f>IF(JRF!C198="","",IF(IFERROR(VLOOKUP(JRF!C198,Checks!S:U,3,0),0)="A","Entry with System fund Dept",""))</f>
        <v/>
      </c>
      <c r="W185" t="str">
        <f>IFERROR(IF('Journal Template'!D597="","",IF(IFERROR(VLOOKUP('Journal Template'!D597,Checks!S:U,3,0),0)="A","Entry with System fund Dept","")),"")</f>
        <v/>
      </c>
      <c r="X185" t="s">
        <v>1744</v>
      </c>
      <c r="Y185" t="s">
        <v>389</v>
      </c>
      <c r="Z185" t="s">
        <v>1745</v>
      </c>
      <c r="AA185" t="s">
        <v>505</v>
      </c>
      <c r="AB185" t="s">
        <v>125</v>
      </c>
      <c r="AC185" s="150" t="str">
        <f>IFERROR(IF(JRF!C198="","",IF(AND(VLOOKUP(JRF!C198,X:AA,4,0)=JRF!B198,VLOOKUP(JRF!C198,X:Y,2,0)="A"),"","Inactive Dept Combo Error")),"Inactive Dept Combo Error")</f>
        <v/>
      </c>
      <c r="AD185" t="str">
        <f>IFERROR(IF('Journal Template'!D597="","",IF(AND(VLOOKUP('Journal Template'!D597,X:AA,4,0)='Journal Template'!A597,VLOOKUP('Journal Template'!D597,X:Y,2,0)="A"),"","Inactive Dept Combo Error")),"")</f>
        <v/>
      </c>
      <c r="AK185" s="150" t="str">
        <f>IF(JRF!B198="","",IF(JRF!B198=IFERROR(VLOOKUP(JRF!B198,Checks!AI:AI,1,0),0),"Entry in Branch/Satellite BU's",""))</f>
        <v/>
      </c>
      <c r="AL185" t="str">
        <f>IFERROR(IF('Journal Template'!A597="","",IF('Journal Template'!A597=IFERROR(VLOOKUP('Journal Template'!A597,Checks!AI:AI,1,0),0),"Entry in Branch/Satellite BU's","")),"")</f>
        <v/>
      </c>
      <c r="AN185" t="str">
        <f>IFERROR(INDEX(Entities!A:A,MATCH(JRF!$Q198,Entities!C:C,0)),"")&amp;IFERROR(INDEX(Entities!A:A,MATCH(JRF!$Q198,Entities!D:D,0)),"")&amp;IFERROR(INDEX(Entities!A:A,MATCH(JRF!$Q198,Entities!E:E,0)),"")&amp;IFERROR(INDEX(Entities!A:A,MATCH(JRF!$Q198,Entities!F:F,0)),"")&amp;IFERROR(INDEX(Entities!A:A,MATCH(JRF!$Q198,Entities!G:G,0)),"")&amp;IFERROR(INDEX(Entities!A:A,MATCH(JRF!$Q198,Entities!H:H,0)),"")&amp;IFERROR(INDEX(Entities!A:A,MATCH(JRF!$Q198,Entities!I:I,0)),"")&amp;IFERROR(INDEX(Entities!A:A,MATCH(JRF!$Q198,Entities!J:J,0)),"")&amp;IFERROR(INDEX(Entities!A:A,MATCH(JRF!$Q198,Entities!K:K,0)),"")&amp;IFERROR(INDEX(Entities!A:A,MATCH(JRF!$Q198,Entities!L:L,0)),"")&amp;IFERROR(INDEX(Entities!A:A,MATCH(JRF!$Q198,Entities!M:M,0)),"")&amp;IFERROR(INDEX(Entities!A:A,MATCH(JRF!$Q198,Entities!N:N,0)),"")&amp;IFERROR(INDEX(Entities!A:A,MATCH(JRF!$Q198,Entities!O:O,0)),"")&amp;IFERROR(INDEX(Entities!A:A,MATCH(JRF!$Q198,Entities!P:P,0)),"")&amp;IFERROR(INDEX(Entities!A:A,MATCH(JRF!$Q198,Entities!Q:Q,0)),"")&amp;IFERROR(INDEX(Entities!A:A,MATCH(JRF!$Q198,Entities!R:R,0)),"")&amp;IFERROR(INDEX(Entities!A:A,MATCH(JRF!$Q198,Entities!S:S,0)),"")&amp;IFERROR(INDEX(Entities!A:A,MATCH(JRF!$Q198,Entities!T:T,0)),"")&amp;IFERROR(INDEX(Entities!A:A,MATCH(JRF!$Q198,Entities!U:U,0)),"")&amp;IFERROR(INDEX(Entities!A:A,MATCH(JRF!$Q198,Entities!V:V,0)),"")&amp;IFERROR(INDEX(Entities!A:A,MATCH(JRF!$Q198,Entities!W:W,0)),"")&amp;IFERROR(INDEX(Entities!A:A,MATCH(JRF!$Q198,Entities!X:X,0)),"")&amp;IFERROR(INDEX(Entities!A:A,MATCH(JRF!$Q198,Entities!Y:Y,0)),"")&amp;IFERROR(INDEX(Entities!A:A,MATCH(JRF!$Q198,Entities!Z:Z,0)),"")&amp;IFERROR(INDEX(Entities!A:A,MATCH(JRF!$Q198,Entities!AA:AA,0)),"")&amp;IFERROR(INDEX(Entities!A:A,MATCH(JRF!$Q198,Entities!AB:AB,0)),"")&amp;IFERROR(INDEX(Entities!A:A,MATCH(JRF!$Q198,Entities!AC:AC,0)),"")&amp;IFERROR(INDEX(Entities!A:A,MATCH(JRF!$Q198,Entities!AD:AD,0)),"")</f>
        <v/>
      </c>
      <c r="AO185" s="171" t="str">
        <f>IFERROR(INDEX(Entities!A:A,MATCH(JRF!$B198,Entities!C:C,0)),"")&amp;IFERROR(INDEX(Entities!A:A,MATCH(JRF!$B198,Entities!D:D,0)),"")&amp;IFERROR(INDEX(Entities!A:A,MATCH(JRF!$B198,Entities!E:E,0)),"")&amp;IFERROR(INDEX(Entities!A:A,MATCH(JRF!$B198,Entities!F:F,0)),"")&amp;IFERROR(INDEX(Entities!A:A,MATCH(JRF!$B198,Entities!G:G,0)),"")&amp;IFERROR(INDEX(Entities!A:A,MATCH(JRF!$B198,Entities!H:H,0)),"")&amp;IFERROR(INDEX(Entities!A:A,MATCH(JRF!$B198,Entities!I:I,0)),"")&amp;IFERROR(INDEX(Entities!A:A,MATCH(JRF!$B198,Entities!J:J,0)),"")&amp;IFERROR(INDEX(Entities!A:A,MATCH(JRF!$B198,Entities!K:K,0)),"")&amp;IFERROR(INDEX(Entities!A:A,MATCH(JRF!$B198,Entities!L:L,0)),"")&amp;IFERROR(INDEX(Entities!A:A,MATCH(JRF!$B198,Entities!M:M,0)),"")&amp;IFERROR(INDEX(Entities!A:A,MATCH(JRF!$B198,Entities!N:N,0)),"")&amp;IFERROR(INDEX(Entities!A:A,MATCH(JRF!$B198,Entities!O:O,0)),"")&amp;IFERROR(INDEX(Entities!A:A,MATCH(JRF!$B198,Entities!P:P,0)),"")&amp;IFERROR(INDEX(Entities!A:A,MATCH(JRF!$B198,Entities!Q:Q,0)),"")&amp;IFERROR(INDEX(Entities!A:A,MATCH(JRF!$B198,Entities!R:R,0)),"")&amp;IFERROR(INDEX(Entities!A:A,MATCH(JRF!$B198,Entities!S:S,0)),"")&amp;IFERROR(INDEX(Entities!A:A,MATCH(JRF!$B198,Entities!T:T,0)),"")&amp;IFERROR(INDEX(Entities!A:A,MATCH(JRF!$B198,Entities!U:U,0)),"")&amp;IFERROR(INDEX(Entities!A:A,MATCH(JRF!$B198,Entities!V:V,0)),"")&amp;IFERROR(INDEX(Entities!A:A,MATCH(JRF!$B198,Entities!W:W,0)),"")&amp;IFERROR(INDEX(Entities!A:A,MATCH(JRF!$B198,Entities!X:X,0)),"")&amp;IFERROR(INDEX(Entities!A:A,MATCH(JRF!$B198,Entities!Y:Y,0)),"")&amp;IFERROR(INDEX(Entities!A:A,MATCH(JRF!$B198,Entities!Z:Z,0)),"")&amp;IFERROR(INDEX(Entities!A:A,MATCH(JRF!$B198,Entities!AA:AA,0)),"")&amp;IFERROR(INDEX(Entities!A:A,MATCH(JRF!$B198,Entities!AB:AB,0)),"")&amp;IFERROR(INDEX(Entities!A:A,MATCH(JRF!$B198,Entities!AC:AC,0)),"")&amp;IFERROR(INDEX(Entities!A:A,MATCH(JRF!$B198,Entities!AD:AD,0)),"")</f>
        <v/>
      </c>
      <c r="AP185" s="171" t="str">
        <f>IF(JRF!B198=JRF!Q198,"",JRF!Q198&amp;JRF!B198)</f>
        <v/>
      </c>
      <c r="AQ185" s="171" t="str">
        <f>IF(OR(JRF!B198="",JRF!Q198="",Checks!AN185="",Checks!AO185=""),"",IF(OR(JRF!B198=JRF!Q198,Checks!AN185=Checks!AO185),"Legal Entity/BU is same",IF(AN185&amp;AO185=IFERROR(VLOOKUP(AN185&amp;AO185,'Intercompany Master'!X:X,1,0),0),"Intercompany Agreement Exist","Intercompany Agreement Required")))</f>
        <v/>
      </c>
      <c r="AR185" t="str" cm="1">
        <f t="array" ref="AR185">IF("Intercompany Agreement Exist"=VLOOKUP(JRF!Q198&amp;JRF!B198,Checks!AP:AQ,2,0),VLOOKUP(Checks!AN185&amp;Checks!AO185,'Intercompany Master'!X:AN,{2,3,4,5,6,7,8,9,10,11,12,13,14,15,16,17},0),"")</f>
        <v/>
      </c>
      <c r="AS185" s="170"/>
      <c r="AU185" s="170"/>
      <c r="CI185" t="str">
        <f>IF(JRF!F198&gt;0,"",IF(JRF!B198="","",IF(LEFT(JRF!B198,1)=IFERROR(VLOOKUP(LEFT(JRF!B198,1),$CF$2:$CF$5,1,0),0),"Product Code Required",IF(JRF!C198="","",IF(JRF!C198=IFERROR(VLOOKUP(JRF!C198,$CH:$CH,1,0),0),"Product Code Required","NA")))))</f>
        <v/>
      </c>
      <c r="CJ185" t="str">
        <f>IF(JRF!AV198&gt;0,"",IF(JRF!Q198="","",IF(LEFT(JRF!Q198,1)=IFERROR(VLOOKUP(LEFT(JRF!Q198,1),$CF$2:$CF$5,1,0),0),"Product Code Required",IF(JRF!V198="","",IF(JRF!V198=IFERROR(VLOOKUP(JRF!V198,$CH:$CH,1,0),0),"Product Code Required","NA")))))</f>
        <v/>
      </c>
      <c r="CK185" t="str">
        <f>IFERROR(IF(LEN('Journal Template'!F196)&gt;0,"",IF('Journal Template'!A196="","",IF(LEFT('Journal Template'!A196,1)=IFERROR(VLOOKUP(LEFT('Journal Template'!A196,1),Checks!$CF$2:$CF$5,1,0),0),"Product Code Required",IF('Journal Template'!D196="","",IF('Journal Template'!D196=IFERROR(VLOOKUP('Journal Template'!D196,Checks!$CH:$CH,1,0),0),"Product Code Required","NA"))))),"")</f>
        <v/>
      </c>
    </row>
    <row r="186" spans="14:89">
      <c r="N186" t="s">
        <v>1746</v>
      </c>
      <c r="O186" t="s">
        <v>983</v>
      </c>
      <c r="P186" t="s">
        <v>386</v>
      </c>
      <c r="Q186" s="150" t="str">
        <f>IF(JRF!D199="","",IF(IFERROR(VLOOKUP(JRF!D199,Checks!N:P,3,0),0)="A","","Inactive account in Use"))</f>
        <v/>
      </c>
      <c r="R186" t="str">
        <f>IFERROR(IF('Journal Template'!C598="","",IF(IFERROR(VLOOKUP('Journal Template'!C598,Checks!N:P,3,0),0)="A","","Inactive account in Use")),"")</f>
        <v/>
      </c>
      <c r="S186" t="s">
        <v>1747</v>
      </c>
      <c r="T186" t="s">
        <v>386</v>
      </c>
      <c r="U186" t="s">
        <v>393</v>
      </c>
      <c r="V186" s="150" t="str">
        <f>IF(JRF!C199="","",IF(IFERROR(VLOOKUP(JRF!C199,Checks!S:U,3,0),0)="A","Entry with System fund Dept",""))</f>
        <v/>
      </c>
      <c r="W186" t="str">
        <f>IFERROR(IF('Journal Template'!D598="","",IF(IFERROR(VLOOKUP('Journal Template'!D598,Checks!S:U,3,0),0)="A","Entry with System fund Dept","")),"")</f>
        <v/>
      </c>
      <c r="X186" t="s">
        <v>1748</v>
      </c>
      <c r="Y186" t="s">
        <v>389</v>
      </c>
      <c r="Z186" t="s">
        <v>1749</v>
      </c>
      <c r="AA186" t="s">
        <v>505</v>
      </c>
      <c r="AB186" t="s">
        <v>125</v>
      </c>
      <c r="AC186" s="150" t="str">
        <f>IFERROR(IF(JRF!C199="","",IF(AND(VLOOKUP(JRF!C199,X:AA,4,0)=JRF!B199,VLOOKUP(JRF!C199,X:Y,2,0)="A"),"","Inactive Dept Combo Error")),"Inactive Dept Combo Error")</f>
        <v/>
      </c>
      <c r="AD186" t="str">
        <f>IFERROR(IF('Journal Template'!D598="","",IF(AND(VLOOKUP('Journal Template'!D598,X:AA,4,0)='Journal Template'!A598,VLOOKUP('Journal Template'!D598,X:Y,2,0)="A"),"","Inactive Dept Combo Error")),"")</f>
        <v/>
      </c>
      <c r="AK186" s="150" t="str">
        <f>IF(JRF!B199="","",IF(JRF!B199=IFERROR(VLOOKUP(JRF!B199,Checks!AI:AI,1,0),0),"Entry in Branch/Satellite BU's",""))</f>
        <v/>
      </c>
      <c r="AL186" t="str">
        <f>IFERROR(IF('Journal Template'!A598="","",IF('Journal Template'!A598=IFERROR(VLOOKUP('Journal Template'!A598,Checks!AI:AI,1,0),0),"Entry in Branch/Satellite BU's","")),"")</f>
        <v/>
      </c>
      <c r="AN186" t="str">
        <f>IFERROR(INDEX(Entities!A:A,MATCH(JRF!$Q199,Entities!C:C,0)),"")&amp;IFERROR(INDEX(Entities!A:A,MATCH(JRF!$Q199,Entities!D:D,0)),"")&amp;IFERROR(INDEX(Entities!A:A,MATCH(JRF!$Q199,Entities!E:E,0)),"")&amp;IFERROR(INDEX(Entities!A:A,MATCH(JRF!$Q199,Entities!F:F,0)),"")&amp;IFERROR(INDEX(Entities!A:A,MATCH(JRF!$Q199,Entities!G:G,0)),"")&amp;IFERROR(INDEX(Entities!A:A,MATCH(JRF!$Q199,Entities!H:H,0)),"")&amp;IFERROR(INDEX(Entities!A:A,MATCH(JRF!$Q199,Entities!I:I,0)),"")&amp;IFERROR(INDEX(Entities!A:A,MATCH(JRF!$Q199,Entities!J:J,0)),"")&amp;IFERROR(INDEX(Entities!A:A,MATCH(JRF!$Q199,Entities!K:K,0)),"")&amp;IFERROR(INDEX(Entities!A:A,MATCH(JRF!$Q199,Entities!L:L,0)),"")&amp;IFERROR(INDEX(Entities!A:A,MATCH(JRF!$Q199,Entities!M:M,0)),"")&amp;IFERROR(INDEX(Entities!A:A,MATCH(JRF!$Q199,Entities!N:N,0)),"")&amp;IFERROR(INDEX(Entities!A:A,MATCH(JRF!$Q199,Entities!O:O,0)),"")&amp;IFERROR(INDEX(Entities!A:A,MATCH(JRF!$Q199,Entities!P:P,0)),"")&amp;IFERROR(INDEX(Entities!A:A,MATCH(JRF!$Q199,Entities!Q:Q,0)),"")&amp;IFERROR(INDEX(Entities!A:A,MATCH(JRF!$Q199,Entities!R:R,0)),"")&amp;IFERROR(INDEX(Entities!A:A,MATCH(JRF!$Q199,Entities!S:S,0)),"")&amp;IFERROR(INDEX(Entities!A:A,MATCH(JRF!$Q199,Entities!T:T,0)),"")&amp;IFERROR(INDEX(Entities!A:A,MATCH(JRF!$Q199,Entities!U:U,0)),"")&amp;IFERROR(INDEX(Entities!A:A,MATCH(JRF!$Q199,Entities!V:V,0)),"")&amp;IFERROR(INDEX(Entities!A:A,MATCH(JRF!$Q199,Entities!W:W,0)),"")&amp;IFERROR(INDEX(Entities!A:A,MATCH(JRF!$Q199,Entities!X:X,0)),"")&amp;IFERROR(INDEX(Entities!A:A,MATCH(JRF!$Q199,Entities!Y:Y,0)),"")&amp;IFERROR(INDEX(Entities!A:A,MATCH(JRF!$Q199,Entities!Z:Z,0)),"")&amp;IFERROR(INDEX(Entities!A:A,MATCH(JRF!$Q199,Entities!AA:AA,0)),"")&amp;IFERROR(INDEX(Entities!A:A,MATCH(JRF!$Q199,Entities!AB:AB,0)),"")&amp;IFERROR(INDEX(Entities!A:A,MATCH(JRF!$Q199,Entities!AC:AC,0)),"")&amp;IFERROR(INDEX(Entities!A:A,MATCH(JRF!$Q199,Entities!AD:AD,0)),"")</f>
        <v/>
      </c>
      <c r="AO186" s="171" t="str">
        <f>IFERROR(INDEX(Entities!A:A,MATCH(JRF!$B199,Entities!C:C,0)),"")&amp;IFERROR(INDEX(Entities!A:A,MATCH(JRF!$B199,Entities!D:D,0)),"")&amp;IFERROR(INDEX(Entities!A:A,MATCH(JRF!$B199,Entities!E:E,0)),"")&amp;IFERROR(INDEX(Entities!A:A,MATCH(JRF!$B199,Entities!F:F,0)),"")&amp;IFERROR(INDEX(Entities!A:A,MATCH(JRF!$B199,Entities!G:G,0)),"")&amp;IFERROR(INDEX(Entities!A:A,MATCH(JRF!$B199,Entities!H:H,0)),"")&amp;IFERROR(INDEX(Entities!A:A,MATCH(JRF!$B199,Entities!I:I,0)),"")&amp;IFERROR(INDEX(Entities!A:A,MATCH(JRF!$B199,Entities!J:J,0)),"")&amp;IFERROR(INDEX(Entities!A:A,MATCH(JRF!$B199,Entities!K:K,0)),"")&amp;IFERROR(INDEX(Entities!A:A,MATCH(JRF!$B199,Entities!L:L,0)),"")&amp;IFERROR(INDEX(Entities!A:A,MATCH(JRF!$B199,Entities!M:M,0)),"")&amp;IFERROR(INDEX(Entities!A:A,MATCH(JRF!$B199,Entities!N:N,0)),"")&amp;IFERROR(INDEX(Entities!A:A,MATCH(JRF!$B199,Entities!O:O,0)),"")&amp;IFERROR(INDEX(Entities!A:A,MATCH(JRF!$B199,Entities!P:P,0)),"")&amp;IFERROR(INDEX(Entities!A:A,MATCH(JRF!$B199,Entities!Q:Q,0)),"")&amp;IFERROR(INDEX(Entities!A:A,MATCH(JRF!$B199,Entities!R:R,0)),"")&amp;IFERROR(INDEX(Entities!A:A,MATCH(JRF!$B199,Entities!S:S,0)),"")&amp;IFERROR(INDEX(Entities!A:A,MATCH(JRF!$B199,Entities!T:T,0)),"")&amp;IFERROR(INDEX(Entities!A:A,MATCH(JRF!$B199,Entities!U:U,0)),"")&amp;IFERROR(INDEX(Entities!A:A,MATCH(JRF!$B199,Entities!V:V,0)),"")&amp;IFERROR(INDEX(Entities!A:A,MATCH(JRF!$B199,Entities!W:W,0)),"")&amp;IFERROR(INDEX(Entities!A:A,MATCH(JRF!$B199,Entities!X:X,0)),"")&amp;IFERROR(INDEX(Entities!A:A,MATCH(JRF!$B199,Entities!Y:Y,0)),"")&amp;IFERROR(INDEX(Entities!A:A,MATCH(JRF!$B199,Entities!Z:Z,0)),"")&amp;IFERROR(INDEX(Entities!A:A,MATCH(JRF!$B199,Entities!AA:AA,0)),"")&amp;IFERROR(INDEX(Entities!A:A,MATCH(JRF!$B199,Entities!AB:AB,0)),"")&amp;IFERROR(INDEX(Entities!A:A,MATCH(JRF!$B199,Entities!AC:AC,0)),"")&amp;IFERROR(INDEX(Entities!A:A,MATCH(JRF!$B199,Entities!AD:AD,0)),"")</f>
        <v/>
      </c>
      <c r="AP186" s="171" t="str">
        <f>IF(JRF!B199=JRF!Q199,"",JRF!Q199&amp;JRF!B199)</f>
        <v/>
      </c>
      <c r="AQ186" s="171" t="str">
        <f>IF(OR(JRF!B199="",JRF!Q199="",Checks!AN186="",Checks!AO186=""),"",IF(OR(JRF!B199=JRF!Q199,Checks!AN186=Checks!AO186),"Legal Entity/BU is same",IF(AN186&amp;AO186=IFERROR(VLOOKUP(AN186&amp;AO186,'Intercompany Master'!X:X,1,0),0),"Intercompany Agreement Exist","Intercompany Agreement Required")))</f>
        <v/>
      </c>
      <c r="AR186" t="str" cm="1">
        <f t="array" ref="AR186">IF("Intercompany Agreement Exist"=VLOOKUP(JRF!Q199&amp;JRF!B199,Checks!AP:AQ,2,0),VLOOKUP(Checks!AN186&amp;Checks!AO186,'Intercompany Master'!X:AN,{2,3,4,5,6,7,8,9,10,11,12,13,14,15,16,17},0),"")</f>
        <v/>
      </c>
      <c r="AS186" s="170"/>
      <c r="AU186" s="170"/>
      <c r="CI186" t="str">
        <f>IF(JRF!F199&gt;0,"",IF(JRF!B199="","",IF(LEFT(JRF!B199,1)=IFERROR(VLOOKUP(LEFT(JRF!B199,1),$CF$2:$CF$5,1,0),0),"Product Code Required",IF(JRF!C199="","",IF(JRF!C199=IFERROR(VLOOKUP(JRF!C199,$CH:$CH,1,0),0),"Product Code Required","NA")))))</f>
        <v/>
      </c>
      <c r="CJ186" t="str">
        <f>IF(JRF!AV199&gt;0,"",IF(JRF!Q199="","",IF(LEFT(JRF!Q199,1)=IFERROR(VLOOKUP(LEFT(JRF!Q199,1),$CF$2:$CF$5,1,0),0),"Product Code Required",IF(JRF!V199="","",IF(JRF!V199=IFERROR(VLOOKUP(JRF!V199,$CH:$CH,1,0),0),"Product Code Required","NA")))))</f>
        <v/>
      </c>
      <c r="CK186" t="str">
        <f>IFERROR(IF(LEN('Journal Template'!F197)&gt;0,"",IF('Journal Template'!A197="","",IF(LEFT('Journal Template'!A197,1)=IFERROR(VLOOKUP(LEFT('Journal Template'!A197,1),Checks!$CF$2:$CF$5,1,0),0),"Product Code Required",IF('Journal Template'!D197="","",IF('Journal Template'!D197=IFERROR(VLOOKUP('Journal Template'!D197,Checks!$CH:$CH,1,0),0),"Product Code Required","NA"))))),"")</f>
        <v/>
      </c>
    </row>
    <row r="187" spans="14:89">
      <c r="N187" t="s">
        <v>1750</v>
      </c>
      <c r="O187" t="s">
        <v>1751</v>
      </c>
      <c r="P187" t="s">
        <v>386</v>
      </c>
      <c r="Q187" s="150" t="str">
        <f>IF(JRF!D200="","",IF(IFERROR(VLOOKUP(JRF!D200,Checks!N:P,3,0),0)="A","","Inactive account in Use"))</f>
        <v/>
      </c>
      <c r="R187" t="str">
        <f>IFERROR(IF('Journal Template'!C599="","",IF(IFERROR(VLOOKUP('Journal Template'!C599,Checks!N:P,3,0),0)="A","","Inactive account in Use")),"")</f>
        <v/>
      </c>
      <c r="S187" t="s">
        <v>1752</v>
      </c>
      <c r="T187" t="s">
        <v>386</v>
      </c>
      <c r="U187" t="s">
        <v>393</v>
      </c>
      <c r="V187" s="150" t="str">
        <f>IF(JRF!C200="","",IF(IFERROR(VLOOKUP(JRF!C200,Checks!S:U,3,0),0)="A","Entry with System fund Dept",""))</f>
        <v/>
      </c>
      <c r="W187" t="str">
        <f>IFERROR(IF('Journal Template'!D599="","",IF(IFERROR(VLOOKUP('Journal Template'!D599,Checks!S:U,3,0),0)="A","Entry with System fund Dept","")),"")</f>
        <v/>
      </c>
      <c r="X187" t="s">
        <v>1753</v>
      </c>
      <c r="Y187" t="s">
        <v>386</v>
      </c>
      <c r="Z187" t="s">
        <v>1754</v>
      </c>
      <c r="AA187" t="s">
        <v>391</v>
      </c>
      <c r="AB187" t="s">
        <v>125</v>
      </c>
      <c r="AC187" s="150" t="str">
        <f>IFERROR(IF(JRF!C200="","",IF(AND(VLOOKUP(JRF!C200,X:AA,4,0)=JRF!B200,VLOOKUP(JRF!C200,X:Y,2,0)="A"),"","Inactive Dept Combo Error")),"Inactive Dept Combo Error")</f>
        <v/>
      </c>
      <c r="AD187" t="str">
        <f>IFERROR(IF('Journal Template'!D599="","",IF(AND(VLOOKUP('Journal Template'!D599,X:AA,4,0)='Journal Template'!A599,VLOOKUP('Journal Template'!D599,X:Y,2,0)="A"),"","Inactive Dept Combo Error")),"")</f>
        <v/>
      </c>
      <c r="AK187" s="150" t="str">
        <f>IF(JRF!B200="","",IF(JRF!B200=IFERROR(VLOOKUP(JRF!B200,Checks!AI:AI,1,0),0),"Entry in Branch/Satellite BU's",""))</f>
        <v/>
      </c>
      <c r="AL187" t="str">
        <f>IFERROR(IF('Journal Template'!A599="","",IF('Journal Template'!A599=IFERROR(VLOOKUP('Journal Template'!A599,Checks!AI:AI,1,0),0),"Entry in Branch/Satellite BU's","")),"")</f>
        <v/>
      </c>
      <c r="AN187" t="str">
        <f>IFERROR(INDEX(Entities!A:A,MATCH(JRF!$Q200,Entities!C:C,0)),"")&amp;IFERROR(INDEX(Entities!A:A,MATCH(JRF!$Q200,Entities!D:D,0)),"")&amp;IFERROR(INDEX(Entities!A:A,MATCH(JRF!$Q200,Entities!E:E,0)),"")&amp;IFERROR(INDEX(Entities!A:A,MATCH(JRF!$Q200,Entities!F:F,0)),"")&amp;IFERROR(INDEX(Entities!A:A,MATCH(JRF!$Q200,Entities!G:G,0)),"")&amp;IFERROR(INDEX(Entities!A:A,MATCH(JRF!$Q200,Entities!H:H,0)),"")&amp;IFERROR(INDEX(Entities!A:A,MATCH(JRF!$Q200,Entities!I:I,0)),"")&amp;IFERROR(INDEX(Entities!A:A,MATCH(JRF!$Q200,Entities!J:J,0)),"")&amp;IFERROR(INDEX(Entities!A:A,MATCH(JRF!$Q200,Entities!K:K,0)),"")&amp;IFERROR(INDEX(Entities!A:A,MATCH(JRF!$Q200,Entities!L:L,0)),"")&amp;IFERROR(INDEX(Entities!A:A,MATCH(JRF!$Q200,Entities!M:M,0)),"")&amp;IFERROR(INDEX(Entities!A:A,MATCH(JRF!$Q200,Entities!N:N,0)),"")&amp;IFERROR(INDEX(Entities!A:A,MATCH(JRF!$Q200,Entities!O:O,0)),"")&amp;IFERROR(INDEX(Entities!A:A,MATCH(JRF!$Q200,Entities!P:P,0)),"")&amp;IFERROR(INDEX(Entities!A:A,MATCH(JRF!$Q200,Entities!Q:Q,0)),"")&amp;IFERROR(INDEX(Entities!A:A,MATCH(JRF!$Q200,Entities!R:R,0)),"")&amp;IFERROR(INDEX(Entities!A:A,MATCH(JRF!$Q200,Entities!S:S,0)),"")&amp;IFERROR(INDEX(Entities!A:A,MATCH(JRF!$Q200,Entities!T:T,0)),"")&amp;IFERROR(INDEX(Entities!A:A,MATCH(JRF!$Q200,Entities!U:U,0)),"")&amp;IFERROR(INDEX(Entities!A:A,MATCH(JRF!$Q200,Entities!V:V,0)),"")&amp;IFERROR(INDEX(Entities!A:A,MATCH(JRF!$Q200,Entities!W:W,0)),"")&amp;IFERROR(INDEX(Entities!A:A,MATCH(JRF!$Q200,Entities!X:X,0)),"")&amp;IFERROR(INDEX(Entities!A:A,MATCH(JRF!$Q200,Entities!Y:Y,0)),"")&amp;IFERROR(INDEX(Entities!A:A,MATCH(JRF!$Q200,Entities!Z:Z,0)),"")&amp;IFERROR(INDEX(Entities!A:A,MATCH(JRF!$Q200,Entities!AA:AA,0)),"")&amp;IFERROR(INDEX(Entities!A:A,MATCH(JRF!$Q200,Entities!AB:AB,0)),"")&amp;IFERROR(INDEX(Entities!A:A,MATCH(JRF!$Q200,Entities!AC:AC,0)),"")&amp;IFERROR(INDEX(Entities!A:A,MATCH(JRF!$Q200,Entities!AD:AD,0)),"")</f>
        <v/>
      </c>
      <c r="AO187" s="171" t="str">
        <f>IFERROR(INDEX(Entities!A:A,MATCH(JRF!$B200,Entities!C:C,0)),"")&amp;IFERROR(INDEX(Entities!A:A,MATCH(JRF!$B200,Entities!D:D,0)),"")&amp;IFERROR(INDEX(Entities!A:A,MATCH(JRF!$B200,Entities!E:E,0)),"")&amp;IFERROR(INDEX(Entities!A:A,MATCH(JRF!$B200,Entities!F:F,0)),"")&amp;IFERROR(INDEX(Entities!A:A,MATCH(JRF!$B200,Entities!G:G,0)),"")&amp;IFERROR(INDEX(Entities!A:A,MATCH(JRF!$B200,Entities!H:H,0)),"")&amp;IFERROR(INDEX(Entities!A:A,MATCH(JRF!$B200,Entities!I:I,0)),"")&amp;IFERROR(INDEX(Entities!A:A,MATCH(JRF!$B200,Entities!J:J,0)),"")&amp;IFERROR(INDEX(Entities!A:A,MATCH(JRF!$B200,Entities!K:K,0)),"")&amp;IFERROR(INDEX(Entities!A:A,MATCH(JRF!$B200,Entities!L:L,0)),"")&amp;IFERROR(INDEX(Entities!A:A,MATCH(JRF!$B200,Entities!M:M,0)),"")&amp;IFERROR(INDEX(Entities!A:A,MATCH(JRF!$B200,Entities!N:N,0)),"")&amp;IFERROR(INDEX(Entities!A:A,MATCH(JRF!$B200,Entities!O:O,0)),"")&amp;IFERROR(INDEX(Entities!A:A,MATCH(JRF!$B200,Entities!P:P,0)),"")&amp;IFERROR(INDEX(Entities!A:A,MATCH(JRF!$B200,Entities!Q:Q,0)),"")&amp;IFERROR(INDEX(Entities!A:A,MATCH(JRF!$B200,Entities!R:R,0)),"")&amp;IFERROR(INDEX(Entities!A:A,MATCH(JRF!$B200,Entities!S:S,0)),"")&amp;IFERROR(INDEX(Entities!A:A,MATCH(JRF!$B200,Entities!T:T,0)),"")&amp;IFERROR(INDEX(Entities!A:A,MATCH(JRF!$B200,Entities!U:U,0)),"")&amp;IFERROR(INDEX(Entities!A:A,MATCH(JRF!$B200,Entities!V:V,0)),"")&amp;IFERROR(INDEX(Entities!A:A,MATCH(JRF!$B200,Entities!W:W,0)),"")&amp;IFERROR(INDEX(Entities!A:A,MATCH(JRF!$B200,Entities!X:X,0)),"")&amp;IFERROR(INDEX(Entities!A:A,MATCH(JRF!$B200,Entities!Y:Y,0)),"")&amp;IFERROR(INDEX(Entities!A:A,MATCH(JRF!$B200,Entities!Z:Z,0)),"")&amp;IFERROR(INDEX(Entities!A:A,MATCH(JRF!$B200,Entities!AA:AA,0)),"")&amp;IFERROR(INDEX(Entities!A:A,MATCH(JRF!$B200,Entities!AB:AB,0)),"")&amp;IFERROR(INDEX(Entities!A:A,MATCH(JRF!$B200,Entities!AC:AC,0)),"")&amp;IFERROR(INDEX(Entities!A:A,MATCH(JRF!$B200,Entities!AD:AD,0)),"")</f>
        <v/>
      </c>
      <c r="AP187" s="171" t="str">
        <f>IF(JRF!B200=JRF!Q200,"",JRF!Q200&amp;JRF!B200)</f>
        <v/>
      </c>
      <c r="AQ187" s="171" t="str">
        <f>IF(OR(JRF!B200="",JRF!Q200="",Checks!AN187="",Checks!AO187=""),"",IF(OR(JRF!B200=JRF!Q200,Checks!AN187=Checks!AO187),"Legal Entity/BU is same",IF(AN187&amp;AO187=IFERROR(VLOOKUP(AN187&amp;AO187,'Intercompany Master'!X:X,1,0),0),"Intercompany Agreement Exist","Intercompany Agreement Required")))</f>
        <v/>
      </c>
      <c r="AR187" t="str" cm="1">
        <f t="array" ref="AR187">IF("Intercompany Agreement Exist"=VLOOKUP(JRF!Q200&amp;JRF!B200,Checks!AP:AQ,2,0),VLOOKUP(Checks!AN187&amp;Checks!AO187,'Intercompany Master'!X:AN,{2,3,4,5,6,7,8,9,10,11,12,13,14,15,16,17},0),"")</f>
        <v/>
      </c>
      <c r="AS187" s="170"/>
      <c r="AU187" s="170"/>
      <c r="CI187" t="str">
        <f>IF(JRF!F200&gt;0,"",IF(JRF!B200="","",IF(LEFT(JRF!B200,1)=IFERROR(VLOOKUP(LEFT(JRF!B200,1),$CF$2:$CF$5,1,0),0),"Product Code Required",IF(JRF!C200="","",IF(JRF!C200=IFERROR(VLOOKUP(JRF!C200,$CH:$CH,1,0),0),"Product Code Required","NA")))))</f>
        <v/>
      </c>
      <c r="CJ187" t="str">
        <f>IF(JRF!AV200&gt;0,"",IF(JRF!Q200="","",IF(LEFT(JRF!Q200,1)=IFERROR(VLOOKUP(LEFT(JRF!Q200,1),$CF$2:$CF$5,1,0),0),"Product Code Required",IF(JRF!V200="","",IF(JRF!V200=IFERROR(VLOOKUP(JRF!V200,$CH:$CH,1,0),0),"Product Code Required","NA")))))</f>
        <v/>
      </c>
      <c r="CK187" t="str">
        <f>IFERROR(IF(LEN('Journal Template'!F198)&gt;0,"",IF('Journal Template'!A198="","",IF(LEFT('Journal Template'!A198,1)=IFERROR(VLOOKUP(LEFT('Journal Template'!A198,1),Checks!$CF$2:$CF$5,1,0),0),"Product Code Required",IF('Journal Template'!D198="","",IF('Journal Template'!D198=IFERROR(VLOOKUP('Journal Template'!D198,Checks!$CH:$CH,1,0),0),"Product Code Required","NA"))))),"")</f>
        <v/>
      </c>
    </row>
    <row r="188" spans="14:89">
      <c r="N188" t="s">
        <v>1755</v>
      </c>
      <c r="O188" t="s">
        <v>1756</v>
      </c>
      <c r="P188" t="s">
        <v>386</v>
      </c>
      <c r="Q188" s="150" t="str">
        <f>IF(JRF!D201="","",IF(IFERROR(VLOOKUP(JRF!D201,Checks!N:P,3,0),0)="A","","Inactive account in Use"))</f>
        <v/>
      </c>
      <c r="R188" t="str">
        <f>IFERROR(IF('Journal Template'!C600="","",IF(IFERROR(VLOOKUP('Journal Template'!C600,Checks!N:P,3,0),0)="A","","Inactive account in Use")),"")</f>
        <v/>
      </c>
      <c r="S188" t="s">
        <v>1757</v>
      </c>
      <c r="T188" t="s">
        <v>386</v>
      </c>
      <c r="U188" t="s">
        <v>393</v>
      </c>
      <c r="V188" s="150" t="str">
        <f>IF(JRF!C201="","",IF(IFERROR(VLOOKUP(JRF!C201,Checks!S:U,3,0),0)="A","Entry with System fund Dept",""))</f>
        <v/>
      </c>
      <c r="W188" t="str">
        <f>IFERROR(IF('Journal Template'!D600="","",IF(IFERROR(VLOOKUP('Journal Template'!D600,Checks!S:U,3,0),0)="A","Entry with System fund Dept","")),"")</f>
        <v/>
      </c>
      <c r="X188" t="s">
        <v>1758</v>
      </c>
      <c r="Y188" t="s">
        <v>389</v>
      </c>
      <c r="Z188" t="s">
        <v>1759</v>
      </c>
      <c r="AA188" t="s">
        <v>505</v>
      </c>
      <c r="AB188" t="s">
        <v>125</v>
      </c>
      <c r="AC188" s="150" t="str">
        <f>IFERROR(IF(JRF!C201="","",IF(AND(VLOOKUP(JRF!C201,X:AA,4,0)=JRF!B201,VLOOKUP(JRF!C201,X:Y,2,0)="A"),"","Inactive Dept Combo Error")),"Inactive Dept Combo Error")</f>
        <v/>
      </c>
      <c r="AD188" t="str">
        <f>IFERROR(IF('Journal Template'!D600="","",IF(AND(VLOOKUP('Journal Template'!D600,X:AA,4,0)='Journal Template'!A600,VLOOKUP('Journal Template'!D600,X:Y,2,0)="A"),"","Inactive Dept Combo Error")),"")</f>
        <v/>
      </c>
      <c r="AK188" s="150" t="str">
        <f>IF(JRF!B201="","",IF(JRF!B201=IFERROR(VLOOKUP(JRF!B201,Checks!AI:AI,1,0),0),"Entry in Branch/Satellite BU's",""))</f>
        <v/>
      </c>
      <c r="AL188" t="str">
        <f>IFERROR(IF('Journal Template'!A600="","",IF('Journal Template'!A600=IFERROR(VLOOKUP('Journal Template'!A600,Checks!AI:AI,1,0),0),"Entry in Branch/Satellite BU's","")),"")</f>
        <v/>
      </c>
      <c r="AN188" t="str">
        <f>IFERROR(INDEX(Entities!A:A,MATCH(JRF!$Q201,Entities!C:C,0)),"")&amp;IFERROR(INDEX(Entities!A:A,MATCH(JRF!$Q201,Entities!D:D,0)),"")&amp;IFERROR(INDEX(Entities!A:A,MATCH(JRF!$Q201,Entities!E:E,0)),"")&amp;IFERROR(INDEX(Entities!A:A,MATCH(JRF!$Q201,Entities!F:F,0)),"")&amp;IFERROR(INDEX(Entities!A:A,MATCH(JRF!$Q201,Entities!G:G,0)),"")&amp;IFERROR(INDEX(Entities!A:A,MATCH(JRF!$Q201,Entities!H:H,0)),"")&amp;IFERROR(INDEX(Entities!A:A,MATCH(JRF!$Q201,Entities!I:I,0)),"")&amp;IFERROR(INDEX(Entities!A:A,MATCH(JRF!$Q201,Entities!J:J,0)),"")&amp;IFERROR(INDEX(Entities!A:A,MATCH(JRF!$Q201,Entities!K:K,0)),"")&amp;IFERROR(INDEX(Entities!A:A,MATCH(JRF!$Q201,Entities!L:L,0)),"")&amp;IFERROR(INDEX(Entities!A:A,MATCH(JRF!$Q201,Entities!M:M,0)),"")&amp;IFERROR(INDEX(Entities!A:A,MATCH(JRF!$Q201,Entities!N:N,0)),"")&amp;IFERROR(INDEX(Entities!A:A,MATCH(JRF!$Q201,Entities!O:O,0)),"")&amp;IFERROR(INDEX(Entities!A:A,MATCH(JRF!$Q201,Entities!P:P,0)),"")&amp;IFERROR(INDEX(Entities!A:A,MATCH(JRF!$Q201,Entities!Q:Q,0)),"")&amp;IFERROR(INDEX(Entities!A:A,MATCH(JRF!$Q201,Entities!R:R,0)),"")&amp;IFERROR(INDEX(Entities!A:A,MATCH(JRF!$Q201,Entities!S:S,0)),"")&amp;IFERROR(INDEX(Entities!A:A,MATCH(JRF!$Q201,Entities!T:T,0)),"")&amp;IFERROR(INDEX(Entities!A:A,MATCH(JRF!$Q201,Entities!U:U,0)),"")&amp;IFERROR(INDEX(Entities!A:A,MATCH(JRF!$Q201,Entities!V:V,0)),"")&amp;IFERROR(INDEX(Entities!A:A,MATCH(JRF!$Q201,Entities!W:W,0)),"")&amp;IFERROR(INDEX(Entities!A:A,MATCH(JRF!$Q201,Entities!X:X,0)),"")&amp;IFERROR(INDEX(Entities!A:A,MATCH(JRF!$Q201,Entities!Y:Y,0)),"")&amp;IFERROR(INDEX(Entities!A:A,MATCH(JRF!$Q201,Entities!Z:Z,0)),"")&amp;IFERROR(INDEX(Entities!A:A,MATCH(JRF!$Q201,Entities!AA:AA,0)),"")&amp;IFERROR(INDEX(Entities!A:A,MATCH(JRF!$Q201,Entities!AB:AB,0)),"")&amp;IFERROR(INDEX(Entities!A:A,MATCH(JRF!$Q201,Entities!AC:AC,0)),"")&amp;IFERROR(INDEX(Entities!A:A,MATCH(JRF!$Q201,Entities!AD:AD,0)),"")</f>
        <v/>
      </c>
      <c r="AO188" s="171" t="str">
        <f>IFERROR(INDEX(Entities!A:A,MATCH(JRF!$B201,Entities!C:C,0)),"")&amp;IFERROR(INDEX(Entities!A:A,MATCH(JRF!$B201,Entities!D:D,0)),"")&amp;IFERROR(INDEX(Entities!A:A,MATCH(JRF!$B201,Entities!E:E,0)),"")&amp;IFERROR(INDEX(Entities!A:A,MATCH(JRF!$B201,Entities!F:F,0)),"")&amp;IFERROR(INDEX(Entities!A:A,MATCH(JRF!$B201,Entities!G:G,0)),"")&amp;IFERROR(INDEX(Entities!A:A,MATCH(JRF!$B201,Entities!H:H,0)),"")&amp;IFERROR(INDEX(Entities!A:A,MATCH(JRF!$B201,Entities!I:I,0)),"")&amp;IFERROR(INDEX(Entities!A:A,MATCH(JRF!$B201,Entities!J:J,0)),"")&amp;IFERROR(INDEX(Entities!A:A,MATCH(JRF!$B201,Entities!K:K,0)),"")&amp;IFERROR(INDEX(Entities!A:A,MATCH(JRF!$B201,Entities!L:L,0)),"")&amp;IFERROR(INDEX(Entities!A:A,MATCH(JRF!$B201,Entities!M:M,0)),"")&amp;IFERROR(INDEX(Entities!A:A,MATCH(JRF!$B201,Entities!N:N,0)),"")&amp;IFERROR(INDEX(Entities!A:A,MATCH(JRF!$B201,Entities!O:O,0)),"")&amp;IFERROR(INDEX(Entities!A:A,MATCH(JRF!$B201,Entities!P:P,0)),"")&amp;IFERROR(INDEX(Entities!A:A,MATCH(JRF!$B201,Entities!Q:Q,0)),"")&amp;IFERROR(INDEX(Entities!A:A,MATCH(JRF!$B201,Entities!R:R,0)),"")&amp;IFERROR(INDEX(Entities!A:A,MATCH(JRF!$B201,Entities!S:S,0)),"")&amp;IFERROR(INDEX(Entities!A:A,MATCH(JRF!$B201,Entities!T:T,0)),"")&amp;IFERROR(INDEX(Entities!A:A,MATCH(JRF!$B201,Entities!U:U,0)),"")&amp;IFERROR(INDEX(Entities!A:A,MATCH(JRF!$B201,Entities!V:V,0)),"")&amp;IFERROR(INDEX(Entities!A:A,MATCH(JRF!$B201,Entities!W:W,0)),"")&amp;IFERROR(INDEX(Entities!A:A,MATCH(JRF!$B201,Entities!X:X,0)),"")&amp;IFERROR(INDEX(Entities!A:A,MATCH(JRF!$B201,Entities!Y:Y,0)),"")&amp;IFERROR(INDEX(Entities!A:A,MATCH(JRF!$B201,Entities!Z:Z,0)),"")&amp;IFERROR(INDEX(Entities!A:A,MATCH(JRF!$B201,Entities!AA:AA,0)),"")&amp;IFERROR(INDEX(Entities!A:A,MATCH(JRF!$B201,Entities!AB:AB,0)),"")&amp;IFERROR(INDEX(Entities!A:A,MATCH(JRF!$B201,Entities!AC:AC,0)),"")&amp;IFERROR(INDEX(Entities!A:A,MATCH(JRF!$B201,Entities!AD:AD,0)),"")</f>
        <v/>
      </c>
      <c r="AP188" s="171" t="str">
        <f>IF(JRF!B201=JRF!Q201,"",JRF!Q201&amp;JRF!B201)</f>
        <v/>
      </c>
      <c r="AQ188" s="171" t="str">
        <f>IF(OR(JRF!B201="",JRF!Q201="",Checks!AN188="",Checks!AO188=""),"",IF(OR(JRF!B201=JRF!Q201,Checks!AN188=Checks!AO188),"Legal Entity/BU is same",IF(AN188&amp;AO188=IFERROR(VLOOKUP(AN188&amp;AO188,'Intercompany Master'!X:X,1,0),0),"Intercompany Agreement Exist","Intercompany Agreement Required")))</f>
        <v/>
      </c>
      <c r="AR188" t="str" cm="1">
        <f t="array" ref="AR188">IF("Intercompany Agreement Exist"=VLOOKUP(JRF!Q201&amp;JRF!B201,Checks!AP:AQ,2,0),VLOOKUP(Checks!AN188&amp;Checks!AO188,'Intercompany Master'!X:AN,{2,3,4,5,6,7,8,9,10,11,12,13,14,15,16,17},0),"")</f>
        <v/>
      </c>
      <c r="AS188" s="170"/>
      <c r="AU188" s="170"/>
      <c r="CI188" t="str">
        <f>IF(JRF!F201&gt;0,"",IF(JRF!B201="","",IF(LEFT(JRF!B201,1)=IFERROR(VLOOKUP(LEFT(JRF!B201,1),$CF$2:$CF$5,1,0),0),"Product Code Required",IF(JRF!C201="","",IF(JRF!C201=IFERROR(VLOOKUP(JRF!C201,$CH:$CH,1,0),0),"Product Code Required","NA")))))</f>
        <v/>
      </c>
      <c r="CJ188" t="str">
        <f>IF(JRF!AV201&gt;0,"",IF(JRF!Q201="","",IF(LEFT(JRF!Q201,1)=IFERROR(VLOOKUP(LEFT(JRF!Q201,1),$CF$2:$CF$5,1,0),0),"Product Code Required",IF(JRF!V201="","",IF(JRF!V201=IFERROR(VLOOKUP(JRF!V201,$CH:$CH,1,0),0),"Product Code Required","NA")))))</f>
        <v/>
      </c>
      <c r="CK188" t="str">
        <f>IFERROR(IF(LEN('Journal Template'!F199)&gt;0,"",IF('Journal Template'!A199="","",IF(LEFT('Journal Template'!A199,1)=IFERROR(VLOOKUP(LEFT('Journal Template'!A199,1),Checks!$CF$2:$CF$5,1,0),0),"Product Code Required",IF('Journal Template'!D199="","",IF('Journal Template'!D199=IFERROR(VLOOKUP('Journal Template'!D199,Checks!$CH:$CH,1,0),0),"Product Code Required","NA"))))),"")</f>
        <v/>
      </c>
    </row>
    <row r="189" spans="14:89">
      <c r="N189" t="s">
        <v>1760</v>
      </c>
      <c r="O189" t="s">
        <v>1761</v>
      </c>
      <c r="P189" t="s">
        <v>386</v>
      </c>
      <c r="Q189" s="150" t="str">
        <f>IF(JRF!D202="","",IF(IFERROR(VLOOKUP(JRF!D202,Checks!N:P,3,0),0)="A","","Inactive account in Use"))</f>
        <v/>
      </c>
      <c r="R189" t="str">
        <f>IFERROR(IF('Journal Template'!C601="","",IF(IFERROR(VLOOKUP('Journal Template'!C601,Checks!N:P,3,0),0)="A","","Inactive account in Use")),"")</f>
        <v/>
      </c>
      <c r="S189" t="s">
        <v>1762</v>
      </c>
      <c r="T189" t="s">
        <v>386</v>
      </c>
      <c r="U189" t="s">
        <v>393</v>
      </c>
      <c r="V189" s="150" t="str">
        <f>IF(JRF!C202="","",IF(IFERROR(VLOOKUP(JRF!C202,Checks!S:U,3,0),0)="A","Entry with System fund Dept",""))</f>
        <v/>
      </c>
      <c r="W189" t="str">
        <f>IFERROR(IF('Journal Template'!D601="","",IF(IFERROR(VLOOKUP('Journal Template'!D601,Checks!S:U,3,0),0)="A","Entry with System fund Dept","")),"")</f>
        <v/>
      </c>
      <c r="X189" t="s">
        <v>1763</v>
      </c>
      <c r="Y189" t="s">
        <v>386</v>
      </c>
      <c r="Z189" t="s">
        <v>1764</v>
      </c>
      <c r="AA189" t="s">
        <v>445</v>
      </c>
      <c r="AB189" t="s">
        <v>1707</v>
      </c>
      <c r="AC189" s="150" t="str">
        <f>IFERROR(IF(JRF!C202="","",IF(AND(VLOOKUP(JRF!C202,X:AA,4,0)=JRF!B202,VLOOKUP(JRF!C202,X:Y,2,0)="A"),"","Inactive Dept Combo Error")),"Inactive Dept Combo Error")</f>
        <v/>
      </c>
      <c r="AD189" t="str">
        <f>IFERROR(IF('Journal Template'!D601="","",IF(AND(VLOOKUP('Journal Template'!D601,X:AA,4,0)='Journal Template'!A601,VLOOKUP('Journal Template'!D601,X:Y,2,0)="A"),"","Inactive Dept Combo Error")),"")</f>
        <v/>
      </c>
      <c r="AK189" s="150" t="str">
        <f>IF(JRF!B202="","",IF(JRF!B202=IFERROR(VLOOKUP(JRF!B202,Checks!AI:AI,1,0),0),"Entry in Branch/Satellite BU's",""))</f>
        <v/>
      </c>
      <c r="AL189" t="str">
        <f>IFERROR(IF('Journal Template'!A601="","",IF('Journal Template'!A601=IFERROR(VLOOKUP('Journal Template'!A601,Checks!AI:AI,1,0),0),"Entry in Branch/Satellite BU's","")),"")</f>
        <v/>
      </c>
      <c r="AN189" t="str">
        <f>IFERROR(INDEX(Entities!A:A,MATCH(JRF!$Q202,Entities!C:C,0)),"")&amp;IFERROR(INDEX(Entities!A:A,MATCH(JRF!$Q202,Entities!D:D,0)),"")&amp;IFERROR(INDEX(Entities!A:A,MATCH(JRF!$Q202,Entities!E:E,0)),"")&amp;IFERROR(INDEX(Entities!A:A,MATCH(JRF!$Q202,Entities!F:F,0)),"")&amp;IFERROR(INDEX(Entities!A:A,MATCH(JRF!$Q202,Entities!G:G,0)),"")&amp;IFERROR(INDEX(Entities!A:A,MATCH(JRF!$Q202,Entities!H:H,0)),"")&amp;IFERROR(INDEX(Entities!A:A,MATCH(JRF!$Q202,Entities!I:I,0)),"")&amp;IFERROR(INDEX(Entities!A:A,MATCH(JRF!$Q202,Entities!J:J,0)),"")&amp;IFERROR(INDEX(Entities!A:A,MATCH(JRF!$Q202,Entities!K:K,0)),"")&amp;IFERROR(INDEX(Entities!A:A,MATCH(JRF!$Q202,Entities!L:L,0)),"")&amp;IFERROR(INDEX(Entities!A:A,MATCH(JRF!$Q202,Entities!M:M,0)),"")&amp;IFERROR(INDEX(Entities!A:A,MATCH(JRF!$Q202,Entities!N:N,0)),"")&amp;IFERROR(INDEX(Entities!A:A,MATCH(JRF!$Q202,Entities!O:O,0)),"")&amp;IFERROR(INDEX(Entities!A:A,MATCH(JRF!$Q202,Entities!P:P,0)),"")&amp;IFERROR(INDEX(Entities!A:A,MATCH(JRF!$Q202,Entities!Q:Q,0)),"")&amp;IFERROR(INDEX(Entities!A:A,MATCH(JRF!$Q202,Entities!R:R,0)),"")&amp;IFERROR(INDEX(Entities!A:A,MATCH(JRF!$Q202,Entities!S:S,0)),"")&amp;IFERROR(INDEX(Entities!A:A,MATCH(JRF!$Q202,Entities!T:T,0)),"")&amp;IFERROR(INDEX(Entities!A:A,MATCH(JRF!$Q202,Entities!U:U,0)),"")&amp;IFERROR(INDEX(Entities!A:A,MATCH(JRF!$Q202,Entities!V:V,0)),"")&amp;IFERROR(INDEX(Entities!A:A,MATCH(JRF!$Q202,Entities!W:W,0)),"")&amp;IFERROR(INDEX(Entities!A:A,MATCH(JRF!$Q202,Entities!X:X,0)),"")&amp;IFERROR(INDEX(Entities!A:A,MATCH(JRF!$Q202,Entities!Y:Y,0)),"")&amp;IFERROR(INDEX(Entities!A:A,MATCH(JRF!$Q202,Entities!Z:Z,0)),"")&amp;IFERROR(INDEX(Entities!A:A,MATCH(JRF!$Q202,Entities!AA:AA,0)),"")&amp;IFERROR(INDEX(Entities!A:A,MATCH(JRF!$Q202,Entities!AB:AB,0)),"")&amp;IFERROR(INDEX(Entities!A:A,MATCH(JRF!$Q202,Entities!AC:AC,0)),"")&amp;IFERROR(INDEX(Entities!A:A,MATCH(JRF!$Q202,Entities!AD:AD,0)),"")</f>
        <v/>
      </c>
      <c r="AO189" s="171" t="str">
        <f>IFERROR(INDEX(Entities!A:A,MATCH(JRF!$B202,Entities!C:C,0)),"")&amp;IFERROR(INDEX(Entities!A:A,MATCH(JRF!$B202,Entities!D:D,0)),"")&amp;IFERROR(INDEX(Entities!A:A,MATCH(JRF!$B202,Entities!E:E,0)),"")&amp;IFERROR(INDEX(Entities!A:A,MATCH(JRF!$B202,Entities!F:F,0)),"")&amp;IFERROR(INDEX(Entities!A:A,MATCH(JRF!$B202,Entities!G:G,0)),"")&amp;IFERROR(INDEX(Entities!A:A,MATCH(JRF!$B202,Entities!H:H,0)),"")&amp;IFERROR(INDEX(Entities!A:A,MATCH(JRF!$B202,Entities!I:I,0)),"")&amp;IFERROR(INDEX(Entities!A:A,MATCH(JRF!$B202,Entities!J:J,0)),"")&amp;IFERROR(INDEX(Entities!A:A,MATCH(JRF!$B202,Entities!K:K,0)),"")&amp;IFERROR(INDEX(Entities!A:A,MATCH(JRF!$B202,Entities!L:L,0)),"")&amp;IFERROR(INDEX(Entities!A:A,MATCH(JRF!$B202,Entities!M:M,0)),"")&amp;IFERROR(INDEX(Entities!A:A,MATCH(JRF!$B202,Entities!N:N,0)),"")&amp;IFERROR(INDEX(Entities!A:A,MATCH(JRF!$B202,Entities!O:O,0)),"")&amp;IFERROR(INDEX(Entities!A:A,MATCH(JRF!$B202,Entities!P:P,0)),"")&amp;IFERROR(INDEX(Entities!A:A,MATCH(JRF!$B202,Entities!Q:Q,0)),"")&amp;IFERROR(INDEX(Entities!A:A,MATCH(JRF!$B202,Entities!R:R,0)),"")&amp;IFERROR(INDEX(Entities!A:A,MATCH(JRF!$B202,Entities!S:S,0)),"")&amp;IFERROR(INDEX(Entities!A:A,MATCH(JRF!$B202,Entities!T:T,0)),"")&amp;IFERROR(INDEX(Entities!A:A,MATCH(JRF!$B202,Entities!U:U,0)),"")&amp;IFERROR(INDEX(Entities!A:A,MATCH(JRF!$B202,Entities!V:V,0)),"")&amp;IFERROR(INDEX(Entities!A:A,MATCH(JRF!$B202,Entities!W:W,0)),"")&amp;IFERROR(INDEX(Entities!A:A,MATCH(JRF!$B202,Entities!X:X,0)),"")&amp;IFERROR(INDEX(Entities!A:A,MATCH(JRF!$B202,Entities!Y:Y,0)),"")&amp;IFERROR(INDEX(Entities!A:A,MATCH(JRF!$B202,Entities!Z:Z,0)),"")&amp;IFERROR(INDEX(Entities!A:A,MATCH(JRF!$B202,Entities!AA:AA,0)),"")&amp;IFERROR(INDEX(Entities!A:A,MATCH(JRF!$B202,Entities!AB:AB,0)),"")&amp;IFERROR(INDEX(Entities!A:A,MATCH(JRF!$B202,Entities!AC:AC,0)),"")&amp;IFERROR(INDEX(Entities!A:A,MATCH(JRF!$B202,Entities!AD:AD,0)),"")</f>
        <v/>
      </c>
      <c r="AP189" s="171" t="str">
        <f>IF(JRF!B202=JRF!Q202,"",JRF!Q202&amp;JRF!B202)</f>
        <v/>
      </c>
      <c r="AQ189" s="171" t="str">
        <f>IF(OR(JRF!B202="",JRF!Q202="",Checks!AN189="",Checks!AO189=""),"",IF(OR(JRF!B202=JRF!Q202,Checks!AN189=Checks!AO189),"Legal Entity/BU is same",IF(AN189&amp;AO189=IFERROR(VLOOKUP(AN189&amp;AO189,'Intercompany Master'!X:X,1,0),0),"Intercompany Agreement Exist","Intercompany Agreement Required")))</f>
        <v/>
      </c>
      <c r="AR189" t="str" cm="1">
        <f t="array" ref="AR189">IF("Intercompany Agreement Exist"=VLOOKUP(JRF!Q202&amp;JRF!B202,Checks!AP:AQ,2,0),VLOOKUP(Checks!AN189&amp;Checks!AO189,'Intercompany Master'!X:AN,{2,3,4,5,6,7,8,9,10,11,12,13,14,15,16,17},0),"")</f>
        <v/>
      </c>
      <c r="AS189" s="170"/>
      <c r="AU189" s="170"/>
      <c r="CI189" t="str">
        <f>IF(JRF!F202&gt;0,"",IF(JRF!B202="","",IF(LEFT(JRF!B202,1)=IFERROR(VLOOKUP(LEFT(JRF!B202,1),$CF$2:$CF$5,1,0),0),"Product Code Required",IF(JRF!C202="","",IF(JRF!C202=IFERROR(VLOOKUP(JRF!C202,$CH:$CH,1,0),0),"Product Code Required","NA")))))</f>
        <v/>
      </c>
      <c r="CJ189" t="str">
        <f>IF(JRF!AV202&gt;0,"",IF(JRF!Q202="","",IF(LEFT(JRF!Q202,1)=IFERROR(VLOOKUP(LEFT(JRF!Q202,1),$CF$2:$CF$5,1,0),0),"Product Code Required",IF(JRF!V202="","",IF(JRF!V202=IFERROR(VLOOKUP(JRF!V202,$CH:$CH,1,0),0),"Product Code Required","NA")))))</f>
        <v/>
      </c>
      <c r="CK189" t="str">
        <f>IFERROR(IF(LEN('Journal Template'!F200)&gt;0,"",IF('Journal Template'!A200="","",IF(LEFT('Journal Template'!A200,1)=IFERROR(VLOOKUP(LEFT('Journal Template'!A200,1),Checks!$CF$2:$CF$5,1,0),0),"Product Code Required",IF('Journal Template'!D200="","",IF('Journal Template'!D200=IFERROR(VLOOKUP('Journal Template'!D200,Checks!$CH:$CH,1,0),0),"Product Code Required","NA"))))),"")</f>
        <v/>
      </c>
    </row>
    <row r="190" spans="14:89">
      <c r="N190" t="s">
        <v>1765</v>
      </c>
      <c r="O190" t="s">
        <v>983</v>
      </c>
      <c r="P190" t="s">
        <v>386</v>
      </c>
      <c r="Q190" s="150" t="str">
        <f>IF(JRF!D203="","",IF(IFERROR(VLOOKUP(JRF!D203,Checks!N:P,3,0),0)="A","","Inactive account in Use"))</f>
        <v/>
      </c>
      <c r="R190" t="str">
        <f>IFERROR(IF('Journal Template'!C602="","",IF(IFERROR(VLOOKUP('Journal Template'!C602,Checks!N:P,3,0),0)="A","","Inactive account in Use")),"")</f>
        <v/>
      </c>
      <c r="S190" t="s">
        <v>1766</v>
      </c>
      <c r="T190" t="s">
        <v>386</v>
      </c>
      <c r="U190" t="s">
        <v>393</v>
      </c>
      <c r="V190" s="150" t="str">
        <f>IF(JRF!C203="","",IF(IFERROR(VLOOKUP(JRF!C203,Checks!S:U,3,0),0)="A","Entry with System fund Dept",""))</f>
        <v/>
      </c>
      <c r="W190" t="str">
        <f>IFERROR(IF('Journal Template'!D602="","",IF(IFERROR(VLOOKUP('Journal Template'!D602,Checks!S:U,3,0),0)="A","Entry with System fund Dept","")),"")</f>
        <v/>
      </c>
      <c r="X190" t="s">
        <v>1767</v>
      </c>
      <c r="Y190" t="s">
        <v>389</v>
      </c>
      <c r="Z190" t="s">
        <v>1768</v>
      </c>
      <c r="AA190" t="s">
        <v>623</v>
      </c>
      <c r="AB190" t="s">
        <v>1769</v>
      </c>
      <c r="AC190" s="150" t="str">
        <f>IFERROR(IF(JRF!C203="","",IF(AND(VLOOKUP(JRF!C203,X:AA,4,0)=JRF!B203,VLOOKUP(JRF!C203,X:Y,2,0)="A"),"","Inactive Dept Combo Error")),"Inactive Dept Combo Error")</f>
        <v/>
      </c>
      <c r="AD190" t="str">
        <f>IFERROR(IF('Journal Template'!D602="","",IF(AND(VLOOKUP('Journal Template'!D602,X:AA,4,0)='Journal Template'!A602,VLOOKUP('Journal Template'!D602,X:Y,2,0)="A"),"","Inactive Dept Combo Error")),"")</f>
        <v/>
      </c>
      <c r="AK190" s="150" t="str">
        <f>IF(JRF!B203="","",IF(JRF!B203=IFERROR(VLOOKUP(JRF!B203,Checks!AI:AI,1,0),0),"Entry in Branch/Satellite BU's",""))</f>
        <v/>
      </c>
      <c r="AL190" t="str">
        <f>IFERROR(IF('Journal Template'!A602="","",IF('Journal Template'!A602=IFERROR(VLOOKUP('Journal Template'!A602,Checks!AI:AI,1,0),0),"Entry in Branch/Satellite BU's","")),"")</f>
        <v/>
      </c>
      <c r="AN190" t="str">
        <f>IFERROR(INDEX(Entities!A:A,MATCH(JRF!$Q203,Entities!C:C,0)),"")&amp;IFERROR(INDEX(Entities!A:A,MATCH(JRF!$Q203,Entities!D:D,0)),"")&amp;IFERROR(INDEX(Entities!A:A,MATCH(JRF!$Q203,Entities!E:E,0)),"")&amp;IFERROR(INDEX(Entities!A:A,MATCH(JRF!$Q203,Entities!F:F,0)),"")&amp;IFERROR(INDEX(Entities!A:A,MATCH(JRF!$Q203,Entities!G:G,0)),"")&amp;IFERROR(INDEX(Entities!A:A,MATCH(JRF!$Q203,Entities!H:H,0)),"")&amp;IFERROR(INDEX(Entities!A:A,MATCH(JRF!$Q203,Entities!I:I,0)),"")&amp;IFERROR(INDEX(Entities!A:A,MATCH(JRF!$Q203,Entities!J:J,0)),"")&amp;IFERROR(INDEX(Entities!A:A,MATCH(JRF!$Q203,Entities!K:K,0)),"")&amp;IFERROR(INDEX(Entities!A:A,MATCH(JRF!$Q203,Entities!L:L,0)),"")&amp;IFERROR(INDEX(Entities!A:A,MATCH(JRF!$Q203,Entities!M:M,0)),"")&amp;IFERROR(INDEX(Entities!A:A,MATCH(JRF!$Q203,Entities!N:N,0)),"")&amp;IFERROR(INDEX(Entities!A:A,MATCH(JRF!$Q203,Entities!O:O,0)),"")&amp;IFERROR(INDEX(Entities!A:A,MATCH(JRF!$Q203,Entities!P:P,0)),"")&amp;IFERROR(INDEX(Entities!A:A,MATCH(JRF!$Q203,Entities!Q:Q,0)),"")&amp;IFERROR(INDEX(Entities!A:A,MATCH(JRF!$Q203,Entities!R:R,0)),"")&amp;IFERROR(INDEX(Entities!A:A,MATCH(JRF!$Q203,Entities!S:S,0)),"")&amp;IFERROR(INDEX(Entities!A:A,MATCH(JRF!$Q203,Entities!T:T,0)),"")&amp;IFERROR(INDEX(Entities!A:A,MATCH(JRF!$Q203,Entities!U:U,0)),"")&amp;IFERROR(INDEX(Entities!A:A,MATCH(JRF!$Q203,Entities!V:V,0)),"")&amp;IFERROR(INDEX(Entities!A:A,MATCH(JRF!$Q203,Entities!W:W,0)),"")&amp;IFERROR(INDEX(Entities!A:A,MATCH(JRF!$Q203,Entities!X:X,0)),"")&amp;IFERROR(INDEX(Entities!A:A,MATCH(JRF!$Q203,Entities!Y:Y,0)),"")&amp;IFERROR(INDEX(Entities!A:A,MATCH(JRF!$Q203,Entities!Z:Z,0)),"")&amp;IFERROR(INDEX(Entities!A:A,MATCH(JRF!$Q203,Entities!AA:AA,0)),"")&amp;IFERROR(INDEX(Entities!A:A,MATCH(JRF!$Q203,Entities!AB:AB,0)),"")&amp;IFERROR(INDEX(Entities!A:A,MATCH(JRF!$Q203,Entities!AC:AC,0)),"")&amp;IFERROR(INDEX(Entities!A:A,MATCH(JRF!$Q203,Entities!AD:AD,0)),"")</f>
        <v/>
      </c>
      <c r="AO190" s="171" t="str">
        <f>IFERROR(INDEX(Entities!A:A,MATCH(JRF!$B203,Entities!C:C,0)),"")&amp;IFERROR(INDEX(Entities!A:A,MATCH(JRF!$B203,Entities!D:D,0)),"")&amp;IFERROR(INDEX(Entities!A:A,MATCH(JRF!$B203,Entities!E:E,0)),"")&amp;IFERROR(INDEX(Entities!A:A,MATCH(JRF!$B203,Entities!F:F,0)),"")&amp;IFERROR(INDEX(Entities!A:A,MATCH(JRF!$B203,Entities!G:G,0)),"")&amp;IFERROR(INDEX(Entities!A:A,MATCH(JRF!$B203,Entities!H:H,0)),"")&amp;IFERROR(INDEX(Entities!A:A,MATCH(JRF!$B203,Entities!I:I,0)),"")&amp;IFERROR(INDEX(Entities!A:A,MATCH(JRF!$B203,Entities!J:J,0)),"")&amp;IFERROR(INDEX(Entities!A:A,MATCH(JRF!$B203,Entities!K:K,0)),"")&amp;IFERROR(INDEX(Entities!A:A,MATCH(JRF!$B203,Entities!L:L,0)),"")&amp;IFERROR(INDEX(Entities!A:A,MATCH(JRF!$B203,Entities!M:M,0)),"")&amp;IFERROR(INDEX(Entities!A:A,MATCH(JRF!$B203,Entities!N:N,0)),"")&amp;IFERROR(INDEX(Entities!A:A,MATCH(JRF!$B203,Entities!O:O,0)),"")&amp;IFERROR(INDEX(Entities!A:A,MATCH(JRF!$B203,Entities!P:P,0)),"")&amp;IFERROR(INDEX(Entities!A:A,MATCH(JRF!$B203,Entities!Q:Q,0)),"")&amp;IFERROR(INDEX(Entities!A:A,MATCH(JRF!$B203,Entities!R:R,0)),"")&amp;IFERROR(INDEX(Entities!A:A,MATCH(JRF!$B203,Entities!S:S,0)),"")&amp;IFERROR(INDEX(Entities!A:A,MATCH(JRF!$B203,Entities!T:T,0)),"")&amp;IFERROR(INDEX(Entities!A:A,MATCH(JRF!$B203,Entities!U:U,0)),"")&amp;IFERROR(INDEX(Entities!A:A,MATCH(JRF!$B203,Entities!V:V,0)),"")&amp;IFERROR(INDEX(Entities!A:A,MATCH(JRF!$B203,Entities!W:W,0)),"")&amp;IFERROR(INDEX(Entities!A:A,MATCH(JRF!$B203,Entities!X:X,0)),"")&amp;IFERROR(INDEX(Entities!A:A,MATCH(JRF!$B203,Entities!Y:Y,0)),"")&amp;IFERROR(INDEX(Entities!A:A,MATCH(JRF!$B203,Entities!Z:Z,0)),"")&amp;IFERROR(INDEX(Entities!A:A,MATCH(JRF!$B203,Entities!AA:AA,0)),"")&amp;IFERROR(INDEX(Entities!A:A,MATCH(JRF!$B203,Entities!AB:AB,0)),"")&amp;IFERROR(INDEX(Entities!A:A,MATCH(JRF!$B203,Entities!AC:AC,0)),"")&amp;IFERROR(INDEX(Entities!A:A,MATCH(JRF!$B203,Entities!AD:AD,0)),"")</f>
        <v/>
      </c>
      <c r="AP190" s="171" t="str">
        <f>IF(JRF!B203=JRF!Q203,"",JRF!Q203&amp;JRF!B203)</f>
        <v/>
      </c>
      <c r="AQ190" s="171" t="str">
        <f>IF(OR(JRF!B203="",JRF!Q203="",Checks!AN190="",Checks!AO190=""),"",IF(OR(JRF!B203=JRF!Q203,Checks!AN190=Checks!AO190),"Legal Entity/BU is same",IF(AN190&amp;AO190=IFERROR(VLOOKUP(AN190&amp;AO190,'Intercompany Master'!X:X,1,0),0),"Intercompany Agreement Exist","Intercompany Agreement Required")))</f>
        <v/>
      </c>
      <c r="AR190" t="str" cm="1">
        <f t="array" ref="AR190">IF("Intercompany Agreement Exist"=VLOOKUP(JRF!Q203&amp;JRF!B203,Checks!AP:AQ,2,0),VLOOKUP(Checks!AN190&amp;Checks!AO190,'Intercompany Master'!X:AN,{2,3,4,5,6,7,8,9,10,11,12,13,14,15,16,17},0),"")</f>
        <v/>
      </c>
      <c r="AS190" s="170"/>
      <c r="AU190" s="170"/>
      <c r="CI190" t="str">
        <f>IF(JRF!F203&gt;0,"",IF(JRF!B203="","",IF(LEFT(JRF!B203,1)=IFERROR(VLOOKUP(LEFT(JRF!B203,1),$CF$2:$CF$5,1,0),0),"Product Code Required",IF(JRF!C203="","",IF(JRF!C203=IFERROR(VLOOKUP(JRF!C203,$CH:$CH,1,0),0),"Product Code Required","NA")))))</f>
        <v/>
      </c>
      <c r="CJ190" t="str">
        <f>IF(JRF!AV203&gt;0,"",IF(JRF!Q203="","",IF(LEFT(JRF!Q203,1)=IFERROR(VLOOKUP(LEFT(JRF!Q203,1),$CF$2:$CF$5,1,0),0),"Product Code Required",IF(JRF!V203="","",IF(JRF!V203=IFERROR(VLOOKUP(JRF!V203,$CH:$CH,1,0),0),"Product Code Required","NA")))))</f>
        <v/>
      </c>
      <c r="CK190" t="str">
        <f>IFERROR(IF(LEN('Journal Template'!F201)&gt;0,"",IF('Journal Template'!A201="","",IF(LEFT('Journal Template'!A201,1)=IFERROR(VLOOKUP(LEFT('Journal Template'!A201,1),Checks!$CF$2:$CF$5,1,0),0),"Product Code Required",IF('Journal Template'!D201="","",IF('Journal Template'!D201=IFERROR(VLOOKUP('Journal Template'!D201,Checks!$CH:$CH,1,0),0),"Product Code Required","NA"))))),"")</f>
        <v/>
      </c>
    </row>
    <row r="191" spans="14:89">
      <c r="N191" t="s">
        <v>1770</v>
      </c>
      <c r="O191" t="s">
        <v>983</v>
      </c>
      <c r="P191" t="s">
        <v>386</v>
      </c>
      <c r="Q191" s="150" t="str">
        <f>IF(JRF!D204="","",IF(IFERROR(VLOOKUP(JRF!D204,Checks!N:P,3,0),0)="A","","Inactive account in Use"))</f>
        <v/>
      </c>
      <c r="R191" t="str">
        <f>IFERROR(IF('Journal Template'!C603="","",IF(IFERROR(VLOOKUP('Journal Template'!C603,Checks!N:P,3,0),0)="A","","Inactive account in Use")),"")</f>
        <v/>
      </c>
      <c r="S191" t="s">
        <v>1771</v>
      </c>
      <c r="T191" t="s">
        <v>386</v>
      </c>
      <c r="U191" t="s">
        <v>393</v>
      </c>
      <c r="V191" s="150" t="str">
        <f>IF(JRF!C204="","",IF(IFERROR(VLOOKUP(JRF!C204,Checks!S:U,3,0),0)="A","Entry with System fund Dept",""))</f>
        <v/>
      </c>
      <c r="W191" t="str">
        <f>IFERROR(IF('Journal Template'!D603="","",IF(IFERROR(VLOOKUP('Journal Template'!D603,Checks!S:U,3,0),0)="A","Entry with System fund Dept","")),"")</f>
        <v/>
      </c>
      <c r="X191" t="s">
        <v>1772</v>
      </c>
      <c r="Y191" t="s">
        <v>389</v>
      </c>
      <c r="Z191" t="s">
        <v>1773</v>
      </c>
      <c r="AA191" t="s">
        <v>623</v>
      </c>
      <c r="AB191" t="s">
        <v>1769</v>
      </c>
      <c r="AC191" s="150" t="str">
        <f>IFERROR(IF(JRF!C204="","",IF(AND(VLOOKUP(JRF!C204,X:AA,4,0)=JRF!B204,VLOOKUP(JRF!C204,X:Y,2,0)="A"),"","Inactive Dept Combo Error")),"Inactive Dept Combo Error")</f>
        <v/>
      </c>
      <c r="AD191" t="str">
        <f>IFERROR(IF('Journal Template'!D603="","",IF(AND(VLOOKUP('Journal Template'!D603,X:AA,4,0)='Journal Template'!A603,VLOOKUP('Journal Template'!D603,X:Y,2,0)="A"),"","Inactive Dept Combo Error")),"")</f>
        <v/>
      </c>
      <c r="AK191" s="150" t="str">
        <f>IF(JRF!B204="","",IF(JRF!B204=IFERROR(VLOOKUP(JRF!B204,Checks!AI:AI,1,0),0),"Entry in Branch/Satellite BU's",""))</f>
        <v/>
      </c>
      <c r="AL191" t="str">
        <f>IFERROR(IF('Journal Template'!A603="","",IF('Journal Template'!A603=IFERROR(VLOOKUP('Journal Template'!A603,Checks!AI:AI,1,0),0),"Entry in Branch/Satellite BU's","")),"")</f>
        <v/>
      </c>
      <c r="AN191" t="str">
        <f>IFERROR(INDEX(Entities!A:A,MATCH(JRF!$Q204,Entities!C:C,0)),"")&amp;IFERROR(INDEX(Entities!A:A,MATCH(JRF!$Q204,Entities!D:D,0)),"")&amp;IFERROR(INDEX(Entities!A:A,MATCH(JRF!$Q204,Entities!E:E,0)),"")&amp;IFERROR(INDEX(Entities!A:A,MATCH(JRF!$Q204,Entities!F:F,0)),"")&amp;IFERROR(INDEX(Entities!A:A,MATCH(JRF!$Q204,Entities!G:G,0)),"")&amp;IFERROR(INDEX(Entities!A:A,MATCH(JRF!$Q204,Entities!H:H,0)),"")&amp;IFERROR(INDEX(Entities!A:A,MATCH(JRF!$Q204,Entities!I:I,0)),"")&amp;IFERROR(INDEX(Entities!A:A,MATCH(JRF!$Q204,Entities!J:J,0)),"")&amp;IFERROR(INDEX(Entities!A:A,MATCH(JRF!$Q204,Entities!K:K,0)),"")&amp;IFERROR(INDEX(Entities!A:A,MATCH(JRF!$Q204,Entities!L:L,0)),"")&amp;IFERROR(INDEX(Entities!A:A,MATCH(JRF!$Q204,Entities!M:M,0)),"")&amp;IFERROR(INDEX(Entities!A:A,MATCH(JRF!$Q204,Entities!N:N,0)),"")&amp;IFERROR(INDEX(Entities!A:A,MATCH(JRF!$Q204,Entities!O:O,0)),"")&amp;IFERROR(INDEX(Entities!A:A,MATCH(JRF!$Q204,Entities!P:P,0)),"")&amp;IFERROR(INDEX(Entities!A:A,MATCH(JRF!$Q204,Entities!Q:Q,0)),"")&amp;IFERROR(INDEX(Entities!A:A,MATCH(JRF!$Q204,Entities!R:R,0)),"")&amp;IFERROR(INDEX(Entities!A:A,MATCH(JRF!$Q204,Entities!S:S,0)),"")&amp;IFERROR(INDEX(Entities!A:A,MATCH(JRF!$Q204,Entities!T:T,0)),"")&amp;IFERROR(INDEX(Entities!A:A,MATCH(JRF!$Q204,Entities!U:U,0)),"")&amp;IFERROR(INDEX(Entities!A:A,MATCH(JRF!$Q204,Entities!V:V,0)),"")&amp;IFERROR(INDEX(Entities!A:A,MATCH(JRF!$Q204,Entities!W:W,0)),"")&amp;IFERROR(INDEX(Entities!A:A,MATCH(JRF!$Q204,Entities!X:X,0)),"")&amp;IFERROR(INDEX(Entities!A:A,MATCH(JRF!$Q204,Entities!Y:Y,0)),"")&amp;IFERROR(INDEX(Entities!A:A,MATCH(JRF!$Q204,Entities!Z:Z,0)),"")&amp;IFERROR(INDEX(Entities!A:A,MATCH(JRF!$Q204,Entities!AA:AA,0)),"")&amp;IFERROR(INDEX(Entities!A:A,MATCH(JRF!$Q204,Entities!AB:AB,0)),"")&amp;IFERROR(INDEX(Entities!A:A,MATCH(JRF!$Q204,Entities!AC:AC,0)),"")&amp;IFERROR(INDEX(Entities!A:A,MATCH(JRF!$Q204,Entities!AD:AD,0)),"")</f>
        <v/>
      </c>
      <c r="AO191" s="171" t="str">
        <f>IFERROR(INDEX(Entities!A:A,MATCH(JRF!$B204,Entities!C:C,0)),"")&amp;IFERROR(INDEX(Entities!A:A,MATCH(JRF!$B204,Entities!D:D,0)),"")&amp;IFERROR(INDEX(Entities!A:A,MATCH(JRF!$B204,Entities!E:E,0)),"")&amp;IFERROR(INDEX(Entities!A:A,MATCH(JRF!$B204,Entities!F:F,0)),"")&amp;IFERROR(INDEX(Entities!A:A,MATCH(JRF!$B204,Entities!G:G,0)),"")&amp;IFERROR(INDEX(Entities!A:A,MATCH(JRF!$B204,Entities!H:H,0)),"")&amp;IFERROR(INDEX(Entities!A:A,MATCH(JRF!$B204,Entities!I:I,0)),"")&amp;IFERROR(INDEX(Entities!A:A,MATCH(JRF!$B204,Entities!J:J,0)),"")&amp;IFERROR(INDEX(Entities!A:A,MATCH(JRF!$B204,Entities!K:K,0)),"")&amp;IFERROR(INDEX(Entities!A:A,MATCH(JRF!$B204,Entities!L:L,0)),"")&amp;IFERROR(INDEX(Entities!A:A,MATCH(JRF!$B204,Entities!M:M,0)),"")&amp;IFERROR(INDEX(Entities!A:A,MATCH(JRF!$B204,Entities!N:N,0)),"")&amp;IFERROR(INDEX(Entities!A:A,MATCH(JRF!$B204,Entities!O:O,0)),"")&amp;IFERROR(INDEX(Entities!A:A,MATCH(JRF!$B204,Entities!P:P,0)),"")&amp;IFERROR(INDEX(Entities!A:A,MATCH(JRF!$B204,Entities!Q:Q,0)),"")&amp;IFERROR(INDEX(Entities!A:A,MATCH(JRF!$B204,Entities!R:R,0)),"")&amp;IFERROR(INDEX(Entities!A:A,MATCH(JRF!$B204,Entities!S:S,0)),"")&amp;IFERROR(INDEX(Entities!A:A,MATCH(JRF!$B204,Entities!T:T,0)),"")&amp;IFERROR(INDEX(Entities!A:A,MATCH(JRF!$B204,Entities!U:U,0)),"")&amp;IFERROR(INDEX(Entities!A:A,MATCH(JRF!$B204,Entities!V:V,0)),"")&amp;IFERROR(INDEX(Entities!A:A,MATCH(JRF!$B204,Entities!W:W,0)),"")&amp;IFERROR(INDEX(Entities!A:A,MATCH(JRF!$B204,Entities!X:X,0)),"")&amp;IFERROR(INDEX(Entities!A:A,MATCH(JRF!$B204,Entities!Y:Y,0)),"")&amp;IFERROR(INDEX(Entities!A:A,MATCH(JRF!$B204,Entities!Z:Z,0)),"")&amp;IFERROR(INDEX(Entities!A:A,MATCH(JRF!$B204,Entities!AA:AA,0)),"")&amp;IFERROR(INDEX(Entities!A:A,MATCH(JRF!$B204,Entities!AB:AB,0)),"")&amp;IFERROR(INDEX(Entities!A:A,MATCH(JRF!$B204,Entities!AC:AC,0)),"")&amp;IFERROR(INDEX(Entities!A:A,MATCH(JRF!$B204,Entities!AD:AD,0)),"")</f>
        <v/>
      </c>
      <c r="AP191" s="171" t="str">
        <f>IF(JRF!B204=JRF!Q204,"",JRF!Q204&amp;JRF!B204)</f>
        <v/>
      </c>
      <c r="AQ191" s="171" t="str">
        <f>IF(OR(JRF!B204="",JRF!Q204="",Checks!AN191="",Checks!AO191=""),"",IF(OR(JRF!B204=JRF!Q204,Checks!AN191=Checks!AO191),"Legal Entity/BU is same",IF(AN191&amp;AO191=IFERROR(VLOOKUP(AN191&amp;AO191,'Intercompany Master'!X:X,1,0),0),"Intercompany Agreement Exist","Intercompany Agreement Required")))</f>
        <v/>
      </c>
      <c r="AR191" t="str" cm="1">
        <f t="array" ref="AR191">IF("Intercompany Agreement Exist"=VLOOKUP(JRF!Q204&amp;JRF!B204,Checks!AP:AQ,2,0),VLOOKUP(Checks!AN191&amp;Checks!AO191,'Intercompany Master'!X:AN,{2,3,4,5,6,7,8,9,10,11,12,13,14,15,16,17},0),"")</f>
        <v/>
      </c>
      <c r="AS191" s="170"/>
      <c r="AU191" s="170"/>
      <c r="CI191" t="str">
        <f>IF(JRF!F204&gt;0,"",IF(JRF!B204="","",IF(LEFT(JRF!B204,1)=IFERROR(VLOOKUP(LEFT(JRF!B204,1),$CF$2:$CF$5,1,0),0),"Product Code Required",IF(JRF!C204="","",IF(JRF!C204=IFERROR(VLOOKUP(JRF!C204,$CH:$CH,1,0),0),"Product Code Required","NA")))))</f>
        <v/>
      </c>
      <c r="CJ191" t="str">
        <f>IF(JRF!AV204&gt;0,"",IF(JRF!Q204="","",IF(LEFT(JRF!Q204,1)=IFERROR(VLOOKUP(LEFT(JRF!Q204,1),$CF$2:$CF$5,1,0),0),"Product Code Required",IF(JRF!V204="","",IF(JRF!V204=IFERROR(VLOOKUP(JRF!V204,$CH:$CH,1,0),0),"Product Code Required","NA")))))</f>
        <v/>
      </c>
      <c r="CK191" t="str">
        <f>IFERROR(IF(LEN('Journal Template'!F202)&gt;0,"",IF('Journal Template'!A202="","",IF(LEFT('Journal Template'!A202,1)=IFERROR(VLOOKUP(LEFT('Journal Template'!A202,1),Checks!$CF$2:$CF$5,1,0),0),"Product Code Required",IF('Journal Template'!D202="","",IF('Journal Template'!D202=IFERROR(VLOOKUP('Journal Template'!D202,Checks!$CH:$CH,1,0),0),"Product Code Required","NA"))))),"")</f>
        <v/>
      </c>
    </row>
    <row r="192" spans="14:89">
      <c r="N192" t="s">
        <v>1774</v>
      </c>
      <c r="O192" t="s">
        <v>1775</v>
      </c>
      <c r="P192" t="s">
        <v>386</v>
      </c>
      <c r="Q192" s="150" t="str">
        <f>IF(JRF!D205="","",IF(IFERROR(VLOOKUP(JRF!D205,Checks!N:P,3,0),0)="A","","Inactive account in Use"))</f>
        <v/>
      </c>
      <c r="R192" t="str">
        <f>IFERROR(IF('Journal Template'!C604="","",IF(IFERROR(VLOOKUP('Journal Template'!C604,Checks!N:P,3,0),0)="A","","Inactive account in Use")),"")</f>
        <v/>
      </c>
      <c r="S192" t="s">
        <v>1776</v>
      </c>
      <c r="T192" t="s">
        <v>386</v>
      </c>
      <c r="U192" t="s">
        <v>393</v>
      </c>
      <c r="V192" s="150" t="str">
        <f>IF(JRF!C205="","",IF(IFERROR(VLOOKUP(JRF!C205,Checks!S:U,3,0),0)="A","Entry with System fund Dept",""))</f>
        <v/>
      </c>
      <c r="W192" t="str">
        <f>IFERROR(IF('Journal Template'!D604="","",IF(IFERROR(VLOOKUP('Journal Template'!D604,Checks!S:U,3,0),0)="A","Entry with System fund Dept","")),"")</f>
        <v/>
      </c>
      <c r="X192" t="s">
        <v>624</v>
      </c>
      <c r="Y192" t="s">
        <v>386</v>
      </c>
      <c r="Z192" t="s">
        <v>1777</v>
      </c>
      <c r="AA192" t="s">
        <v>623</v>
      </c>
      <c r="AB192" t="s">
        <v>1769</v>
      </c>
      <c r="AC192" s="150" t="str">
        <f>IFERROR(IF(JRF!C205="","",IF(AND(VLOOKUP(JRF!C205,X:AA,4,0)=JRF!B205,VLOOKUP(JRF!C205,X:Y,2,0)="A"),"","Inactive Dept Combo Error")),"Inactive Dept Combo Error")</f>
        <v/>
      </c>
      <c r="AD192" t="str">
        <f>IFERROR(IF('Journal Template'!D604="","",IF(AND(VLOOKUP('Journal Template'!D604,X:AA,4,0)='Journal Template'!A604,VLOOKUP('Journal Template'!D604,X:Y,2,0)="A"),"","Inactive Dept Combo Error")),"")</f>
        <v/>
      </c>
      <c r="AK192" s="150" t="str">
        <f>IF(JRF!B205="","",IF(JRF!B205=IFERROR(VLOOKUP(JRF!B205,Checks!AI:AI,1,0),0),"Entry in Branch/Satellite BU's",""))</f>
        <v/>
      </c>
      <c r="AL192" t="str">
        <f>IFERROR(IF('Journal Template'!A604="","",IF('Journal Template'!A604=IFERROR(VLOOKUP('Journal Template'!A604,Checks!AI:AI,1,0),0),"Entry in Branch/Satellite BU's","")),"")</f>
        <v/>
      </c>
      <c r="AN192" t="str">
        <f>IFERROR(INDEX(Entities!A:A,MATCH(JRF!$Q205,Entities!C:C,0)),"")&amp;IFERROR(INDEX(Entities!A:A,MATCH(JRF!$Q205,Entities!D:D,0)),"")&amp;IFERROR(INDEX(Entities!A:A,MATCH(JRF!$Q205,Entities!E:E,0)),"")&amp;IFERROR(INDEX(Entities!A:A,MATCH(JRF!$Q205,Entities!F:F,0)),"")&amp;IFERROR(INDEX(Entities!A:A,MATCH(JRF!$Q205,Entities!G:G,0)),"")&amp;IFERROR(INDEX(Entities!A:A,MATCH(JRF!$Q205,Entities!H:H,0)),"")&amp;IFERROR(INDEX(Entities!A:A,MATCH(JRF!$Q205,Entities!I:I,0)),"")&amp;IFERROR(INDEX(Entities!A:A,MATCH(JRF!$Q205,Entities!J:J,0)),"")&amp;IFERROR(INDEX(Entities!A:A,MATCH(JRF!$Q205,Entities!K:K,0)),"")&amp;IFERROR(INDEX(Entities!A:A,MATCH(JRF!$Q205,Entities!L:L,0)),"")&amp;IFERROR(INDEX(Entities!A:A,MATCH(JRF!$Q205,Entities!M:M,0)),"")&amp;IFERROR(INDEX(Entities!A:A,MATCH(JRF!$Q205,Entities!N:N,0)),"")&amp;IFERROR(INDEX(Entities!A:A,MATCH(JRF!$Q205,Entities!O:O,0)),"")&amp;IFERROR(INDEX(Entities!A:A,MATCH(JRF!$Q205,Entities!P:P,0)),"")&amp;IFERROR(INDEX(Entities!A:A,MATCH(JRF!$Q205,Entities!Q:Q,0)),"")&amp;IFERROR(INDEX(Entities!A:A,MATCH(JRF!$Q205,Entities!R:R,0)),"")&amp;IFERROR(INDEX(Entities!A:A,MATCH(JRF!$Q205,Entities!S:S,0)),"")&amp;IFERROR(INDEX(Entities!A:A,MATCH(JRF!$Q205,Entities!T:T,0)),"")&amp;IFERROR(INDEX(Entities!A:A,MATCH(JRF!$Q205,Entities!U:U,0)),"")&amp;IFERROR(INDEX(Entities!A:A,MATCH(JRF!$Q205,Entities!V:V,0)),"")&amp;IFERROR(INDEX(Entities!A:A,MATCH(JRF!$Q205,Entities!W:W,0)),"")&amp;IFERROR(INDEX(Entities!A:A,MATCH(JRF!$Q205,Entities!X:X,0)),"")&amp;IFERROR(INDEX(Entities!A:A,MATCH(JRF!$Q205,Entities!Y:Y,0)),"")&amp;IFERROR(INDEX(Entities!A:A,MATCH(JRF!$Q205,Entities!Z:Z,0)),"")&amp;IFERROR(INDEX(Entities!A:A,MATCH(JRF!$Q205,Entities!AA:AA,0)),"")&amp;IFERROR(INDEX(Entities!A:A,MATCH(JRF!$Q205,Entities!AB:AB,0)),"")&amp;IFERROR(INDEX(Entities!A:A,MATCH(JRF!$Q205,Entities!AC:AC,0)),"")&amp;IFERROR(INDEX(Entities!A:A,MATCH(JRF!$Q205,Entities!AD:AD,0)),"")</f>
        <v/>
      </c>
      <c r="AO192" s="171" t="str">
        <f>IFERROR(INDEX(Entities!A:A,MATCH(JRF!$B205,Entities!C:C,0)),"")&amp;IFERROR(INDEX(Entities!A:A,MATCH(JRF!$B205,Entities!D:D,0)),"")&amp;IFERROR(INDEX(Entities!A:A,MATCH(JRF!$B205,Entities!E:E,0)),"")&amp;IFERROR(INDEX(Entities!A:A,MATCH(JRF!$B205,Entities!F:F,0)),"")&amp;IFERROR(INDEX(Entities!A:A,MATCH(JRF!$B205,Entities!G:G,0)),"")&amp;IFERROR(INDEX(Entities!A:A,MATCH(JRF!$B205,Entities!H:H,0)),"")&amp;IFERROR(INDEX(Entities!A:A,MATCH(JRF!$B205,Entities!I:I,0)),"")&amp;IFERROR(INDEX(Entities!A:A,MATCH(JRF!$B205,Entities!J:J,0)),"")&amp;IFERROR(INDEX(Entities!A:A,MATCH(JRF!$B205,Entities!K:K,0)),"")&amp;IFERROR(INDEX(Entities!A:A,MATCH(JRF!$B205,Entities!L:L,0)),"")&amp;IFERROR(INDEX(Entities!A:A,MATCH(JRF!$B205,Entities!M:M,0)),"")&amp;IFERROR(INDEX(Entities!A:A,MATCH(JRF!$B205,Entities!N:N,0)),"")&amp;IFERROR(INDEX(Entities!A:A,MATCH(JRF!$B205,Entities!O:O,0)),"")&amp;IFERROR(INDEX(Entities!A:A,MATCH(JRF!$B205,Entities!P:P,0)),"")&amp;IFERROR(INDEX(Entities!A:A,MATCH(JRF!$B205,Entities!Q:Q,0)),"")&amp;IFERROR(INDEX(Entities!A:A,MATCH(JRF!$B205,Entities!R:R,0)),"")&amp;IFERROR(INDEX(Entities!A:A,MATCH(JRF!$B205,Entities!S:S,0)),"")&amp;IFERROR(INDEX(Entities!A:A,MATCH(JRF!$B205,Entities!T:T,0)),"")&amp;IFERROR(INDEX(Entities!A:A,MATCH(JRF!$B205,Entities!U:U,0)),"")&amp;IFERROR(INDEX(Entities!A:A,MATCH(JRF!$B205,Entities!V:V,0)),"")&amp;IFERROR(INDEX(Entities!A:A,MATCH(JRF!$B205,Entities!W:W,0)),"")&amp;IFERROR(INDEX(Entities!A:A,MATCH(JRF!$B205,Entities!X:X,0)),"")&amp;IFERROR(INDEX(Entities!A:A,MATCH(JRF!$B205,Entities!Y:Y,0)),"")&amp;IFERROR(INDEX(Entities!A:A,MATCH(JRF!$B205,Entities!Z:Z,0)),"")&amp;IFERROR(INDEX(Entities!A:A,MATCH(JRF!$B205,Entities!AA:AA,0)),"")&amp;IFERROR(INDEX(Entities!A:A,MATCH(JRF!$B205,Entities!AB:AB,0)),"")&amp;IFERROR(INDEX(Entities!A:A,MATCH(JRF!$B205,Entities!AC:AC,0)),"")&amp;IFERROR(INDEX(Entities!A:A,MATCH(JRF!$B205,Entities!AD:AD,0)),"")</f>
        <v/>
      </c>
      <c r="AP192" s="171" t="str">
        <f>IF(JRF!B205=JRF!Q205,"",JRF!Q205&amp;JRF!B205)</f>
        <v/>
      </c>
      <c r="AQ192" s="171" t="str">
        <f>IF(OR(JRF!B205="",JRF!Q205="",Checks!AN192="",Checks!AO192=""),"",IF(OR(JRF!B205=JRF!Q205,Checks!AN192=Checks!AO192),"Legal Entity/BU is same",IF(AN192&amp;AO192=IFERROR(VLOOKUP(AN192&amp;AO192,'Intercompany Master'!X:X,1,0),0),"Intercompany Agreement Exist","Intercompany Agreement Required")))</f>
        <v/>
      </c>
      <c r="AR192" t="str" cm="1">
        <f t="array" ref="AR192">IF("Intercompany Agreement Exist"=VLOOKUP(JRF!Q205&amp;JRF!B205,Checks!AP:AQ,2,0),VLOOKUP(Checks!AN192&amp;Checks!AO192,'Intercompany Master'!X:AN,{2,3,4,5,6,7,8,9,10,11,12,13,14,15,16,17},0),"")</f>
        <v/>
      </c>
      <c r="AS192" s="170"/>
      <c r="AU192" s="170"/>
      <c r="CI192" t="str">
        <f>IF(JRF!F205&gt;0,"",IF(JRF!B205="","",IF(LEFT(JRF!B205,1)=IFERROR(VLOOKUP(LEFT(JRF!B205,1),$CF$2:$CF$5,1,0),0),"Product Code Required",IF(JRF!C205="","",IF(JRF!C205=IFERROR(VLOOKUP(JRF!C205,$CH:$CH,1,0),0),"Product Code Required","NA")))))</f>
        <v/>
      </c>
      <c r="CJ192" t="str">
        <f>IF(JRF!AV205&gt;0,"",IF(JRF!Q205="","",IF(LEFT(JRF!Q205,1)=IFERROR(VLOOKUP(LEFT(JRF!Q205,1),$CF$2:$CF$5,1,0),0),"Product Code Required",IF(JRF!V205="","",IF(JRF!V205=IFERROR(VLOOKUP(JRF!V205,$CH:$CH,1,0),0),"Product Code Required","NA")))))</f>
        <v/>
      </c>
      <c r="CK192" t="str">
        <f>IFERROR(IF(LEN('Journal Template'!F203)&gt;0,"",IF('Journal Template'!A203="","",IF(LEFT('Journal Template'!A203,1)=IFERROR(VLOOKUP(LEFT('Journal Template'!A203,1),Checks!$CF$2:$CF$5,1,0),0),"Product Code Required",IF('Journal Template'!D203="","",IF('Journal Template'!D203=IFERROR(VLOOKUP('Journal Template'!D203,Checks!$CH:$CH,1,0),0),"Product Code Required","NA"))))),"")</f>
        <v/>
      </c>
    </row>
    <row r="193" spans="14:89">
      <c r="N193" t="s">
        <v>1778</v>
      </c>
      <c r="O193" t="s">
        <v>1779</v>
      </c>
      <c r="P193" t="s">
        <v>386</v>
      </c>
      <c r="Q193" s="150" t="str">
        <f>IF(JRF!D206="","",IF(IFERROR(VLOOKUP(JRF!D206,Checks!N:P,3,0),0)="A","","Inactive account in Use"))</f>
        <v/>
      </c>
      <c r="R193" t="str">
        <f>IFERROR(IF('Journal Template'!C605="","",IF(IFERROR(VLOOKUP('Journal Template'!C605,Checks!N:P,3,0),0)="A","","Inactive account in Use")),"")</f>
        <v/>
      </c>
      <c r="S193" t="s">
        <v>1780</v>
      </c>
      <c r="T193" t="s">
        <v>386</v>
      </c>
      <c r="U193" t="s">
        <v>393</v>
      </c>
      <c r="V193" s="150" t="str">
        <f>IF(JRF!C206="","",IF(IFERROR(VLOOKUP(JRF!C206,Checks!S:U,3,0),0)="A","Entry with System fund Dept",""))</f>
        <v/>
      </c>
      <c r="W193" t="str">
        <f>IFERROR(IF('Journal Template'!D605="","",IF(IFERROR(VLOOKUP('Journal Template'!D605,Checks!S:U,3,0),0)="A","Entry with System fund Dept","")),"")</f>
        <v/>
      </c>
      <c r="X193" t="s">
        <v>1781</v>
      </c>
      <c r="Y193" t="s">
        <v>386</v>
      </c>
      <c r="Z193" t="s">
        <v>1782</v>
      </c>
      <c r="AA193" t="s">
        <v>445</v>
      </c>
      <c r="AB193" t="s">
        <v>1707</v>
      </c>
      <c r="AC193" s="150" t="str">
        <f>IFERROR(IF(JRF!C206="","",IF(AND(VLOOKUP(JRF!C206,X:AA,4,0)=JRF!B206,VLOOKUP(JRF!C206,X:Y,2,0)="A"),"","Inactive Dept Combo Error")),"Inactive Dept Combo Error")</f>
        <v/>
      </c>
      <c r="AD193" t="str">
        <f>IFERROR(IF('Journal Template'!D605="","",IF(AND(VLOOKUP('Journal Template'!D605,X:AA,4,0)='Journal Template'!A605,VLOOKUP('Journal Template'!D605,X:Y,2,0)="A"),"","Inactive Dept Combo Error")),"")</f>
        <v/>
      </c>
      <c r="AK193" s="150" t="str">
        <f>IF(JRF!B206="","",IF(JRF!B206=IFERROR(VLOOKUP(JRF!B206,Checks!AI:AI,1,0),0),"Entry in Branch/Satellite BU's",""))</f>
        <v/>
      </c>
      <c r="AL193" t="str">
        <f>IFERROR(IF('Journal Template'!A605="","",IF('Journal Template'!A605=IFERROR(VLOOKUP('Journal Template'!A605,Checks!AI:AI,1,0),0),"Entry in Branch/Satellite BU's","")),"")</f>
        <v/>
      </c>
      <c r="AN193" t="str">
        <f>IFERROR(INDEX(Entities!A:A,MATCH(JRF!$Q206,Entities!C:C,0)),"")&amp;IFERROR(INDEX(Entities!A:A,MATCH(JRF!$Q206,Entities!D:D,0)),"")&amp;IFERROR(INDEX(Entities!A:A,MATCH(JRF!$Q206,Entities!E:E,0)),"")&amp;IFERROR(INDEX(Entities!A:A,MATCH(JRF!$Q206,Entities!F:F,0)),"")&amp;IFERROR(INDEX(Entities!A:A,MATCH(JRF!$Q206,Entities!G:G,0)),"")&amp;IFERROR(INDEX(Entities!A:A,MATCH(JRF!$Q206,Entities!H:H,0)),"")&amp;IFERROR(INDEX(Entities!A:A,MATCH(JRF!$Q206,Entities!I:I,0)),"")&amp;IFERROR(INDEX(Entities!A:A,MATCH(JRF!$Q206,Entities!J:J,0)),"")&amp;IFERROR(INDEX(Entities!A:A,MATCH(JRF!$Q206,Entities!K:K,0)),"")&amp;IFERROR(INDEX(Entities!A:A,MATCH(JRF!$Q206,Entities!L:L,0)),"")&amp;IFERROR(INDEX(Entities!A:A,MATCH(JRF!$Q206,Entities!M:M,0)),"")&amp;IFERROR(INDEX(Entities!A:A,MATCH(JRF!$Q206,Entities!N:N,0)),"")&amp;IFERROR(INDEX(Entities!A:A,MATCH(JRF!$Q206,Entities!O:O,0)),"")&amp;IFERROR(INDEX(Entities!A:A,MATCH(JRF!$Q206,Entities!P:P,0)),"")&amp;IFERROR(INDEX(Entities!A:A,MATCH(JRF!$Q206,Entities!Q:Q,0)),"")&amp;IFERROR(INDEX(Entities!A:A,MATCH(JRF!$Q206,Entities!R:R,0)),"")&amp;IFERROR(INDEX(Entities!A:A,MATCH(JRF!$Q206,Entities!S:S,0)),"")&amp;IFERROR(INDEX(Entities!A:A,MATCH(JRF!$Q206,Entities!T:T,0)),"")&amp;IFERROR(INDEX(Entities!A:A,MATCH(JRF!$Q206,Entities!U:U,0)),"")&amp;IFERROR(INDEX(Entities!A:A,MATCH(JRF!$Q206,Entities!V:V,0)),"")&amp;IFERROR(INDEX(Entities!A:A,MATCH(JRF!$Q206,Entities!W:W,0)),"")&amp;IFERROR(INDEX(Entities!A:A,MATCH(JRF!$Q206,Entities!X:X,0)),"")&amp;IFERROR(INDEX(Entities!A:A,MATCH(JRF!$Q206,Entities!Y:Y,0)),"")&amp;IFERROR(INDEX(Entities!A:A,MATCH(JRF!$Q206,Entities!Z:Z,0)),"")&amp;IFERROR(INDEX(Entities!A:A,MATCH(JRF!$Q206,Entities!AA:AA,0)),"")&amp;IFERROR(INDEX(Entities!A:A,MATCH(JRF!$Q206,Entities!AB:AB,0)),"")&amp;IFERROR(INDEX(Entities!A:A,MATCH(JRF!$Q206,Entities!AC:AC,0)),"")&amp;IFERROR(INDEX(Entities!A:A,MATCH(JRF!$Q206,Entities!AD:AD,0)),"")</f>
        <v/>
      </c>
      <c r="AO193" s="171" t="str">
        <f>IFERROR(INDEX(Entities!A:A,MATCH(JRF!$B206,Entities!C:C,0)),"")&amp;IFERROR(INDEX(Entities!A:A,MATCH(JRF!$B206,Entities!D:D,0)),"")&amp;IFERROR(INDEX(Entities!A:A,MATCH(JRF!$B206,Entities!E:E,0)),"")&amp;IFERROR(INDEX(Entities!A:A,MATCH(JRF!$B206,Entities!F:F,0)),"")&amp;IFERROR(INDEX(Entities!A:A,MATCH(JRF!$B206,Entities!G:G,0)),"")&amp;IFERROR(INDEX(Entities!A:A,MATCH(JRF!$B206,Entities!H:H,0)),"")&amp;IFERROR(INDEX(Entities!A:A,MATCH(JRF!$B206,Entities!I:I,0)),"")&amp;IFERROR(INDEX(Entities!A:A,MATCH(JRF!$B206,Entities!J:J,0)),"")&amp;IFERROR(INDEX(Entities!A:A,MATCH(JRF!$B206,Entities!K:K,0)),"")&amp;IFERROR(INDEX(Entities!A:A,MATCH(JRF!$B206,Entities!L:L,0)),"")&amp;IFERROR(INDEX(Entities!A:A,MATCH(JRF!$B206,Entities!M:M,0)),"")&amp;IFERROR(INDEX(Entities!A:A,MATCH(JRF!$B206,Entities!N:N,0)),"")&amp;IFERROR(INDEX(Entities!A:A,MATCH(JRF!$B206,Entities!O:O,0)),"")&amp;IFERROR(INDEX(Entities!A:A,MATCH(JRF!$B206,Entities!P:P,0)),"")&amp;IFERROR(INDEX(Entities!A:A,MATCH(JRF!$B206,Entities!Q:Q,0)),"")&amp;IFERROR(INDEX(Entities!A:A,MATCH(JRF!$B206,Entities!R:R,0)),"")&amp;IFERROR(INDEX(Entities!A:A,MATCH(JRF!$B206,Entities!S:S,0)),"")&amp;IFERROR(INDEX(Entities!A:A,MATCH(JRF!$B206,Entities!T:T,0)),"")&amp;IFERROR(INDEX(Entities!A:A,MATCH(JRF!$B206,Entities!U:U,0)),"")&amp;IFERROR(INDEX(Entities!A:A,MATCH(JRF!$B206,Entities!V:V,0)),"")&amp;IFERROR(INDEX(Entities!A:A,MATCH(JRF!$B206,Entities!W:W,0)),"")&amp;IFERROR(INDEX(Entities!A:A,MATCH(JRF!$B206,Entities!X:X,0)),"")&amp;IFERROR(INDEX(Entities!A:A,MATCH(JRF!$B206,Entities!Y:Y,0)),"")&amp;IFERROR(INDEX(Entities!A:A,MATCH(JRF!$B206,Entities!Z:Z,0)),"")&amp;IFERROR(INDEX(Entities!A:A,MATCH(JRF!$B206,Entities!AA:AA,0)),"")&amp;IFERROR(INDEX(Entities!A:A,MATCH(JRF!$B206,Entities!AB:AB,0)),"")&amp;IFERROR(INDEX(Entities!A:A,MATCH(JRF!$B206,Entities!AC:AC,0)),"")&amp;IFERROR(INDEX(Entities!A:A,MATCH(JRF!$B206,Entities!AD:AD,0)),"")</f>
        <v/>
      </c>
      <c r="AP193" s="171" t="str">
        <f>IF(JRF!B206=JRF!Q206,"",JRF!Q206&amp;JRF!B206)</f>
        <v/>
      </c>
      <c r="AQ193" s="171" t="str">
        <f>IF(OR(JRF!B206="",JRF!Q206="",Checks!AN193="",Checks!AO193=""),"",IF(OR(JRF!B206=JRF!Q206,Checks!AN193=Checks!AO193),"Legal Entity/BU is same",IF(AN193&amp;AO193=IFERROR(VLOOKUP(AN193&amp;AO193,'Intercompany Master'!X:X,1,0),0),"Intercompany Agreement Exist","Intercompany Agreement Required")))</f>
        <v/>
      </c>
      <c r="AR193" t="str" cm="1">
        <f t="array" ref="AR193">IF("Intercompany Agreement Exist"=VLOOKUP(JRF!Q206&amp;JRF!B206,Checks!AP:AQ,2,0),VLOOKUP(Checks!AN193&amp;Checks!AO193,'Intercompany Master'!X:AN,{2,3,4,5,6,7,8,9,10,11,12,13,14,15,16,17},0),"")</f>
        <v/>
      </c>
      <c r="AS193" s="170"/>
      <c r="AU193" s="170"/>
      <c r="CI193" t="str">
        <f>IF(JRF!F206&gt;0,"",IF(JRF!B206="","",IF(LEFT(JRF!B206,1)=IFERROR(VLOOKUP(LEFT(JRF!B206,1),$CF$2:$CF$5,1,0),0),"Product Code Required",IF(JRF!C206="","",IF(JRF!C206=IFERROR(VLOOKUP(JRF!C206,$CH:$CH,1,0),0),"Product Code Required","NA")))))</f>
        <v/>
      </c>
      <c r="CJ193" t="str">
        <f>IF(JRF!AV206&gt;0,"",IF(JRF!Q206="","",IF(LEFT(JRF!Q206,1)=IFERROR(VLOOKUP(LEFT(JRF!Q206,1),$CF$2:$CF$5,1,0),0),"Product Code Required",IF(JRF!V206="","",IF(JRF!V206=IFERROR(VLOOKUP(JRF!V206,$CH:$CH,1,0),0),"Product Code Required","NA")))))</f>
        <v/>
      </c>
      <c r="CK193" t="str">
        <f>IFERROR(IF(LEN('Journal Template'!F204)&gt;0,"",IF('Journal Template'!A204="","",IF(LEFT('Journal Template'!A204,1)=IFERROR(VLOOKUP(LEFT('Journal Template'!A204,1),Checks!$CF$2:$CF$5,1,0),0),"Product Code Required",IF('Journal Template'!D204="","",IF('Journal Template'!D204=IFERROR(VLOOKUP('Journal Template'!D204,Checks!$CH:$CH,1,0),0),"Product Code Required","NA"))))),"")</f>
        <v/>
      </c>
    </row>
    <row r="194" spans="14:89">
      <c r="N194" t="s">
        <v>1783</v>
      </c>
      <c r="O194" t="s">
        <v>1784</v>
      </c>
      <c r="P194" t="s">
        <v>386</v>
      </c>
      <c r="Q194" s="150" t="str">
        <f>IF(JRF!D207="","",IF(IFERROR(VLOOKUP(JRF!D207,Checks!N:P,3,0),0)="A","","Inactive account in Use"))</f>
        <v/>
      </c>
      <c r="R194" t="str">
        <f>IFERROR(IF('Journal Template'!C606="","",IF(IFERROR(VLOOKUP('Journal Template'!C606,Checks!N:P,3,0),0)="A","","Inactive account in Use")),"")</f>
        <v/>
      </c>
      <c r="S194" t="s">
        <v>1785</v>
      </c>
      <c r="T194" t="s">
        <v>386</v>
      </c>
      <c r="U194" t="s">
        <v>393</v>
      </c>
      <c r="V194" s="150" t="str">
        <f>IF(JRF!C207="","",IF(IFERROR(VLOOKUP(JRF!C207,Checks!S:U,3,0),0)="A","Entry with System fund Dept",""))</f>
        <v/>
      </c>
      <c r="W194" t="str">
        <f>IFERROR(IF('Journal Template'!D606="","",IF(IFERROR(VLOOKUP('Journal Template'!D606,Checks!S:U,3,0),0)="A","Entry with System fund Dept","")),"")</f>
        <v/>
      </c>
      <c r="X194" t="s">
        <v>1786</v>
      </c>
      <c r="Y194" t="s">
        <v>386</v>
      </c>
      <c r="Z194" t="s">
        <v>1787</v>
      </c>
      <c r="AA194" t="s">
        <v>534</v>
      </c>
      <c r="AB194" t="s">
        <v>1707</v>
      </c>
      <c r="AC194" s="150" t="str">
        <f>IFERROR(IF(JRF!C207="","",IF(AND(VLOOKUP(JRF!C207,X:AA,4,0)=JRF!B207,VLOOKUP(JRF!C207,X:Y,2,0)="A"),"","Inactive Dept Combo Error")),"Inactive Dept Combo Error")</f>
        <v/>
      </c>
      <c r="AD194" t="str">
        <f>IFERROR(IF('Journal Template'!D606="","",IF(AND(VLOOKUP('Journal Template'!D606,X:AA,4,0)='Journal Template'!A606,VLOOKUP('Journal Template'!D606,X:Y,2,0)="A"),"","Inactive Dept Combo Error")),"")</f>
        <v/>
      </c>
      <c r="AK194" s="150" t="str">
        <f>IF(JRF!B207="","",IF(JRF!B207=IFERROR(VLOOKUP(JRF!B207,Checks!AI:AI,1,0),0),"Entry in Branch/Satellite BU's",""))</f>
        <v/>
      </c>
      <c r="AL194" t="str">
        <f>IFERROR(IF('Journal Template'!A606="","",IF('Journal Template'!A606=IFERROR(VLOOKUP('Journal Template'!A606,Checks!AI:AI,1,0),0),"Entry in Branch/Satellite BU's","")),"")</f>
        <v/>
      </c>
      <c r="AN194" t="str">
        <f>IFERROR(INDEX(Entities!A:A,MATCH(JRF!$Q207,Entities!C:C,0)),"")&amp;IFERROR(INDEX(Entities!A:A,MATCH(JRF!$Q207,Entities!D:D,0)),"")&amp;IFERROR(INDEX(Entities!A:A,MATCH(JRF!$Q207,Entities!E:E,0)),"")&amp;IFERROR(INDEX(Entities!A:A,MATCH(JRF!$Q207,Entities!F:F,0)),"")&amp;IFERROR(INDEX(Entities!A:A,MATCH(JRF!$Q207,Entities!G:G,0)),"")&amp;IFERROR(INDEX(Entities!A:A,MATCH(JRF!$Q207,Entities!H:H,0)),"")&amp;IFERROR(INDEX(Entities!A:A,MATCH(JRF!$Q207,Entities!I:I,0)),"")&amp;IFERROR(INDEX(Entities!A:A,MATCH(JRF!$Q207,Entities!J:J,0)),"")&amp;IFERROR(INDEX(Entities!A:A,MATCH(JRF!$Q207,Entities!K:K,0)),"")&amp;IFERROR(INDEX(Entities!A:A,MATCH(JRF!$Q207,Entities!L:L,0)),"")&amp;IFERROR(INDEX(Entities!A:A,MATCH(JRF!$Q207,Entities!M:M,0)),"")&amp;IFERROR(INDEX(Entities!A:A,MATCH(JRF!$Q207,Entities!N:N,0)),"")&amp;IFERROR(INDEX(Entities!A:A,MATCH(JRF!$Q207,Entities!O:O,0)),"")&amp;IFERROR(INDEX(Entities!A:A,MATCH(JRF!$Q207,Entities!P:P,0)),"")&amp;IFERROR(INDEX(Entities!A:A,MATCH(JRF!$Q207,Entities!Q:Q,0)),"")&amp;IFERROR(INDEX(Entities!A:A,MATCH(JRF!$Q207,Entities!R:R,0)),"")&amp;IFERROR(INDEX(Entities!A:A,MATCH(JRF!$Q207,Entities!S:S,0)),"")&amp;IFERROR(INDEX(Entities!A:A,MATCH(JRF!$Q207,Entities!T:T,0)),"")&amp;IFERROR(INDEX(Entities!A:A,MATCH(JRF!$Q207,Entities!U:U,0)),"")&amp;IFERROR(INDEX(Entities!A:A,MATCH(JRF!$Q207,Entities!V:V,0)),"")&amp;IFERROR(INDEX(Entities!A:A,MATCH(JRF!$Q207,Entities!W:W,0)),"")&amp;IFERROR(INDEX(Entities!A:A,MATCH(JRF!$Q207,Entities!X:X,0)),"")&amp;IFERROR(INDEX(Entities!A:A,MATCH(JRF!$Q207,Entities!Y:Y,0)),"")&amp;IFERROR(INDEX(Entities!A:A,MATCH(JRF!$Q207,Entities!Z:Z,0)),"")&amp;IFERROR(INDEX(Entities!A:A,MATCH(JRF!$Q207,Entities!AA:AA,0)),"")&amp;IFERROR(INDEX(Entities!A:A,MATCH(JRF!$Q207,Entities!AB:AB,0)),"")&amp;IFERROR(INDEX(Entities!A:A,MATCH(JRF!$Q207,Entities!AC:AC,0)),"")&amp;IFERROR(INDEX(Entities!A:A,MATCH(JRF!$Q207,Entities!AD:AD,0)),"")</f>
        <v/>
      </c>
      <c r="AO194" s="171" t="str">
        <f>IFERROR(INDEX(Entities!A:A,MATCH(JRF!$B207,Entities!C:C,0)),"")&amp;IFERROR(INDEX(Entities!A:A,MATCH(JRF!$B207,Entities!D:D,0)),"")&amp;IFERROR(INDEX(Entities!A:A,MATCH(JRF!$B207,Entities!E:E,0)),"")&amp;IFERROR(INDEX(Entities!A:A,MATCH(JRF!$B207,Entities!F:F,0)),"")&amp;IFERROR(INDEX(Entities!A:A,MATCH(JRF!$B207,Entities!G:G,0)),"")&amp;IFERROR(INDEX(Entities!A:A,MATCH(JRF!$B207,Entities!H:H,0)),"")&amp;IFERROR(INDEX(Entities!A:A,MATCH(JRF!$B207,Entities!I:I,0)),"")&amp;IFERROR(INDEX(Entities!A:A,MATCH(JRF!$B207,Entities!J:J,0)),"")&amp;IFERROR(INDEX(Entities!A:A,MATCH(JRF!$B207,Entities!K:K,0)),"")&amp;IFERROR(INDEX(Entities!A:A,MATCH(JRF!$B207,Entities!L:L,0)),"")&amp;IFERROR(INDEX(Entities!A:A,MATCH(JRF!$B207,Entities!M:M,0)),"")&amp;IFERROR(INDEX(Entities!A:A,MATCH(JRF!$B207,Entities!N:N,0)),"")&amp;IFERROR(INDEX(Entities!A:A,MATCH(JRF!$B207,Entities!O:O,0)),"")&amp;IFERROR(INDEX(Entities!A:A,MATCH(JRF!$B207,Entities!P:P,0)),"")&amp;IFERROR(INDEX(Entities!A:A,MATCH(JRF!$B207,Entities!Q:Q,0)),"")&amp;IFERROR(INDEX(Entities!A:A,MATCH(JRF!$B207,Entities!R:R,0)),"")&amp;IFERROR(INDEX(Entities!A:A,MATCH(JRF!$B207,Entities!S:S,0)),"")&amp;IFERROR(INDEX(Entities!A:A,MATCH(JRF!$B207,Entities!T:T,0)),"")&amp;IFERROR(INDEX(Entities!A:A,MATCH(JRF!$B207,Entities!U:U,0)),"")&amp;IFERROR(INDEX(Entities!A:A,MATCH(JRF!$B207,Entities!V:V,0)),"")&amp;IFERROR(INDEX(Entities!A:A,MATCH(JRF!$B207,Entities!W:W,0)),"")&amp;IFERROR(INDEX(Entities!A:A,MATCH(JRF!$B207,Entities!X:X,0)),"")&amp;IFERROR(INDEX(Entities!A:A,MATCH(JRF!$B207,Entities!Y:Y,0)),"")&amp;IFERROR(INDEX(Entities!A:A,MATCH(JRF!$B207,Entities!Z:Z,0)),"")&amp;IFERROR(INDEX(Entities!A:A,MATCH(JRF!$B207,Entities!AA:AA,0)),"")&amp;IFERROR(INDEX(Entities!A:A,MATCH(JRF!$B207,Entities!AB:AB,0)),"")&amp;IFERROR(INDEX(Entities!A:A,MATCH(JRF!$B207,Entities!AC:AC,0)),"")&amp;IFERROR(INDEX(Entities!A:A,MATCH(JRF!$B207,Entities!AD:AD,0)),"")</f>
        <v/>
      </c>
      <c r="AP194" s="171" t="str">
        <f>IF(JRF!B207=JRF!Q207,"",JRF!Q207&amp;JRF!B207)</f>
        <v/>
      </c>
      <c r="AQ194" s="171" t="str">
        <f>IF(OR(JRF!B207="",JRF!Q207="",Checks!AN194="",Checks!AO194=""),"",IF(OR(JRF!B207=JRF!Q207,Checks!AN194=Checks!AO194),"Legal Entity/BU is same",IF(AN194&amp;AO194=IFERROR(VLOOKUP(AN194&amp;AO194,'Intercompany Master'!X:X,1,0),0),"Intercompany Agreement Exist","Intercompany Agreement Required")))</f>
        <v/>
      </c>
      <c r="AR194" t="str" cm="1">
        <f t="array" ref="AR194">IF("Intercompany Agreement Exist"=VLOOKUP(JRF!Q207&amp;JRF!B207,Checks!AP:AQ,2,0),VLOOKUP(Checks!AN194&amp;Checks!AO194,'Intercompany Master'!X:AN,{2,3,4,5,6,7,8,9,10,11,12,13,14,15,16,17},0),"")</f>
        <v/>
      </c>
      <c r="AS194" s="170"/>
      <c r="AU194" s="170"/>
      <c r="CI194" t="str">
        <f>IF(JRF!F207&gt;0,"",IF(JRF!B207="","",IF(LEFT(JRF!B207,1)=IFERROR(VLOOKUP(LEFT(JRF!B207,1),$CF$2:$CF$5,1,0),0),"Product Code Required",IF(JRF!C207="","",IF(JRF!C207=IFERROR(VLOOKUP(JRF!C207,$CH:$CH,1,0),0),"Product Code Required","NA")))))</f>
        <v/>
      </c>
      <c r="CJ194" t="str">
        <f>IF(JRF!AV207&gt;0,"",IF(JRF!Q207="","",IF(LEFT(JRF!Q207,1)=IFERROR(VLOOKUP(LEFT(JRF!Q207,1),$CF$2:$CF$5,1,0),0),"Product Code Required",IF(JRF!V207="","",IF(JRF!V207=IFERROR(VLOOKUP(JRF!V207,$CH:$CH,1,0),0),"Product Code Required","NA")))))</f>
        <v/>
      </c>
      <c r="CK194" t="str">
        <f>IFERROR(IF(LEN('Journal Template'!F205)&gt;0,"",IF('Journal Template'!A205="","",IF(LEFT('Journal Template'!A205,1)=IFERROR(VLOOKUP(LEFT('Journal Template'!A205,1),Checks!$CF$2:$CF$5,1,0),0),"Product Code Required",IF('Journal Template'!D205="","",IF('Journal Template'!D205=IFERROR(VLOOKUP('Journal Template'!D205,Checks!$CH:$CH,1,0),0),"Product Code Required","NA"))))),"")</f>
        <v/>
      </c>
    </row>
    <row r="195" spans="14:89">
      <c r="N195" t="s">
        <v>1788</v>
      </c>
      <c r="O195" t="s">
        <v>1789</v>
      </c>
      <c r="P195" t="s">
        <v>386</v>
      </c>
      <c r="Q195" s="150" t="str">
        <f>IF(JRF!D208="","",IF(IFERROR(VLOOKUP(JRF!D208,Checks!N:P,3,0),0)="A","","Inactive account in Use"))</f>
        <v/>
      </c>
      <c r="R195" t="str">
        <f>IFERROR(IF('Journal Template'!C607="","",IF(IFERROR(VLOOKUP('Journal Template'!C607,Checks!N:P,3,0),0)="A","","Inactive account in Use")),"")</f>
        <v/>
      </c>
      <c r="S195" t="s">
        <v>1790</v>
      </c>
      <c r="T195" t="s">
        <v>386</v>
      </c>
      <c r="U195" t="s">
        <v>393</v>
      </c>
      <c r="V195" s="150" t="str">
        <f>IF(JRF!C208="","",IF(IFERROR(VLOOKUP(JRF!C208,Checks!S:U,3,0),0)="A","Entry with System fund Dept",""))</f>
        <v/>
      </c>
      <c r="W195" t="str">
        <f>IFERROR(IF('Journal Template'!D607="","",IF(IFERROR(VLOOKUP('Journal Template'!D607,Checks!S:U,3,0),0)="A","Entry with System fund Dept","")),"")</f>
        <v/>
      </c>
      <c r="X195" t="s">
        <v>1791</v>
      </c>
      <c r="Y195" t="s">
        <v>389</v>
      </c>
      <c r="Z195" t="s">
        <v>1792</v>
      </c>
      <c r="AA195" t="s">
        <v>534</v>
      </c>
      <c r="AB195" t="s">
        <v>1707</v>
      </c>
      <c r="AC195" s="150" t="str">
        <f>IFERROR(IF(JRF!C208="","",IF(AND(VLOOKUP(JRF!C208,X:AA,4,0)=JRF!B208,VLOOKUP(JRF!C208,X:Y,2,0)="A"),"","Inactive Dept Combo Error")),"Inactive Dept Combo Error")</f>
        <v/>
      </c>
      <c r="AD195" t="str">
        <f>IFERROR(IF('Journal Template'!D607="","",IF(AND(VLOOKUP('Journal Template'!D607,X:AA,4,0)='Journal Template'!A607,VLOOKUP('Journal Template'!D607,X:Y,2,0)="A"),"","Inactive Dept Combo Error")),"")</f>
        <v/>
      </c>
      <c r="AK195" s="150" t="str">
        <f>IF(JRF!B208="","",IF(JRF!B208=IFERROR(VLOOKUP(JRF!B208,Checks!AI:AI,1,0),0),"Entry in Branch/Satellite BU's",""))</f>
        <v/>
      </c>
      <c r="AL195" t="str">
        <f>IFERROR(IF('Journal Template'!A607="","",IF('Journal Template'!A607=IFERROR(VLOOKUP('Journal Template'!A607,Checks!AI:AI,1,0),0),"Entry in Branch/Satellite BU's","")),"")</f>
        <v/>
      </c>
      <c r="AN195" t="str">
        <f>IFERROR(INDEX(Entities!A:A,MATCH(JRF!$Q208,Entities!C:C,0)),"")&amp;IFERROR(INDEX(Entities!A:A,MATCH(JRF!$Q208,Entities!D:D,0)),"")&amp;IFERROR(INDEX(Entities!A:A,MATCH(JRF!$Q208,Entities!E:E,0)),"")&amp;IFERROR(INDEX(Entities!A:A,MATCH(JRF!$Q208,Entities!F:F,0)),"")&amp;IFERROR(INDEX(Entities!A:A,MATCH(JRF!$Q208,Entities!G:G,0)),"")&amp;IFERROR(INDEX(Entities!A:A,MATCH(JRF!$Q208,Entities!H:H,0)),"")&amp;IFERROR(INDEX(Entities!A:A,MATCH(JRF!$Q208,Entities!I:I,0)),"")&amp;IFERROR(INDEX(Entities!A:A,MATCH(JRF!$Q208,Entities!J:J,0)),"")&amp;IFERROR(INDEX(Entities!A:A,MATCH(JRF!$Q208,Entities!K:K,0)),"")&amp;IFERROR(INDEX(Entities!A:A,MATCH(JRF!$Q208,Entities!L:L,0)),"")&amp;IFERROR(INDEX(Entities!A:A,MATCH(JRF!$Q208,Entities!M:M,0)),"")&amp;IFERROR(INDEX(Entities!A:A,MATCH(JRF!$Q208,Entities!N:N,0)),"")&amp;IFERROR(INDEX(Entities!A:A,MATCH(JRF!$Q208,Entities!O:O,0)),"")&amp;IFERROR(INDEX(Entities!A:A,MATCH(JRF!$Q208,Entities!P:P,0)),"")&amp;IFERROR(INDEX(Entities!A:A,MATCH(JRF!$Q208,Entities!Q:Q,0)),"")&amp;IFERROR(INDEX(Entities!A:A,MATCH(JRF!$Q208,Entities!R:R,0)),"")&amp;IFERROR(INDEX(Entities!A:A,MATCH(JRF!$Q208,Entities!S:S,0)),"")&amp;IFERROR(INDEX(Entities!A:A,MATCH(JRF!$Q208,Entities!T:T,0)),"")&amp;IFERROR(INDEX(Entities!A:A,MATCH(JRF!$Q208,Entities!U:U,0)),"")&amp;IFERROR(INDEX(Entities!A:A,MATCH(JRF!$Q208,Entities!V:V,0)),"")&amp;IFERROR(INDEX(Entities!A:A,MATCH(JRF!$Q208,Entities!W:W,0)),"")&amp;IFERROR(INDEX(Entities!A:A,MATCH(JRF!$Q208,Entities!X:X,0)),"")&amp;IFERROR(INDEX(Entities!A:A,MATCH(JRF!$Q208,Entities!Y:Y,0)),"")&amp;IFERROR(INDEX(Entities!A:A,MATCH(JRF!$Q208,Entities!Z:Z,0)),"")&amp;IFERROR(INDEX(Entities!A:A,MATCH(JRF!$Q208,Entities!AA:AA,0)),"")&amp;IFERROR(INDEX(Entities!A:A,MATCH(JRF!$Q208,Entities!AB:AB,0)),"")&amp;IFERROR(INDEX(Entities!A:A,MATCH(JRF!$Q208,Entities!AC:AC,0)),"")&amp;IFERROR(INDEX(Entities!A:A,MATCH(JRF!$Q208,Entities!AD:AD,0)),"")</f>
        <v/>
      </c>
      <c r="AO195" s="171" t="str">
        <f>IFERROR(INDEX(Entities!A:A,MATCH(JRF!$B208,Entities!C:C,0)),"")&amp;IFERROR(INDEX(Entities!A:A,MATCH(JRF!$B208,Entities!D:D,0)),"")&amp;IFERROR(INDEX(Entities!A:A,MATCH(JRF!$B208,Entities!E:E,0)),"")&amp;IFERROR(INDEX(Entities!A:A,MATCH(JRF!$B208,Entities!F:F,0)),"")&amp;IFERROR(INDEX(Entities!A:A,MATCH(JRF!$B208,Entities!G:G,0)),"")&amp;IFERROR(INDEX(Entities!A:A,MATCH(JRF!$B208,Entities!H:H,0)),"")&amp;IFERROR(INDEX(Entities!A:A,MATCH(JRF!$B208,Entities!I:I,0)),"")&amp;IFERROR(INDEX(Entities!A:A,MATCH(JRF!$B208,Entities!J:J,0)),"")&amp;IFERROR(INDEX(Entities!A:A,MATCH(JRF!$B208,Entities!K:K,0)),"")&amp;IFERROR(INDEX(Entities!A:A,MATCH(JRF!$B208,Entities!L:L,0)),"")&amp;IFERROR(INDEX(Entities!A:A,MATCH(JRF!$B208,Entities!M:M,0)),"")&amp;IFERROR(INDEX(Entities!A:A,MATCH(JRF!$B208,Entities!N:N,0)),"")&amp;IFERROR(INDEX(Entities!A:A,MATCH(JRF!$B208,Entities!O:O,0)),"")&amp;IFERROR(INDEX(Entities!A:A,MATCH(JRF!$B208,Entities!P:P,0)),"")&amp;IFERROR(INDEX(Entities!A:A,MATCH(JRF!$B208,Entities!Q:Q,0)),"")&amp;IFERROR(INDEX(Entities!A:A,MATCH(JRF!$B208,Entities!R:R,0)),"")&amp;IFERROR(INDEX(Entities!A:A,MATCH(JRF!$B208,Entities!S:S,0)),"")&amp;IFERROR(INDEX(Entities!A:A,MATCH(JRF!$B208,Entities!T:T,0)),"")&amp;IFERROR(INDEX(Entities!A:A,MATCH(JRF!$B208,Entities!U:U,0)),"")&amp;IFERROR(INDEX(Entities!A:A,MATCH(JRF!$B208,Entities!V:V,0)),"")&amp;IFERROR(INDEX(Entities!A:A,MATCH(JRF!$B208,Entities!W:W,0)),"")&amp;IFERROR(INDEX(Entities!A:A,MATCH(JRF!$B208,Entities!X:X,0)),"")&amp;IFERROR(INDEX(Entities!A:A,MATCH(JRF!$B208,Entities!Y:Y,0)),"")&amp;IFERROR(INDEX(Entities!A:A,MATCH(JRF!$B208,Entities!Z:Z,0)),"")&amp;IFERROR(INDEX(Entities!A:A,MATCH(JRF!$B208,Entities!AA:AA,0)),"")&amp;IFERROR(INDEX(Entities!A:A,MATCH(JRF!$B208,Entities!AB:AB,0)),"")&amp;IFERROR(INDEX(Entities!A:A,MATCH(JRF!$B208,Entities!AC:AC,0)),"")&amp;IFERROR(INDEX(Entities!A:A,MATCH(JRF!$B208,Entities!AD:AD,0)),"")</f>
        <v/>
      </c>
      <c r="AP195" s="171" t="str">
        <f>IF(JRF!B208=JRF!Q208,"",JRF!Q208&amp;JRF!B208)</f>
        <v/>
      </c>
      <c r="AQ195" s="171" t="str">
        <f>IF(OR(JRF!B208="",JRF!Q208="",Checks!AN195="",Checks!AO195=""),"",IF(OR(JRF!B208=JRF!Q208,Checks!AN195=Checks!AO195),"Legal Entity/BU is same",IF(AN195&amp;AO195=IFERROR(VLOOKUP(AN195&amp;AO195,'Intercompany Master'!X:X,1,0),0),"Intercompany Agreement Exist","Intercompany Agreement Required")))</f>
        <v/>
      </c>
      <c r="AR195" t="str" cm="1">
        <f t="array" ref="AR195">IF("Intercompany Agreement Exist"=VLOOKUP(JRF!Q208&amp;JRF!B208,Checks!AP:AQ,2,0),VLOOKUP(Checks!AN195&amp;Checks!AO195,'Intercompany Master'!X:AN,{2,3,4,5,6,7,8,9,10,11,12,13,14,15,16,17},0),"")</f>
        <v/>
      </c>
      <c r="AS195" s="170"/>
      <c r="AU195" s="170"/>
      <c r="CI195" t="str">
        <f>IF(JRF!F208&gt;0,"",IF(JRF!B208="","",IF(LEFT(JRF!B208,1)=IFERROR(VLOOKUP(LEFT(JRF!B208,1),$CF$2:$CF$5,1,0),0),"Product Code Required",IF(JRF!C208="","",IF(JRF!C208=IFERROR(VLOOKUP(JRF!C208,$CH:$CH,1,0),0),"Product Code Required","NA")))))</f>
        <v/>
      </c>
      <c r="CJ195" t="str">
        <f>IF(JRF!AV208&gt;0,"",IF(JRF!Q208="","",IF(LEFT(JRF!Q208,1)=IFERROR(VLOOKUP(LEFT(JRF!Q208,1),$CF$2:$CF$5,1,0),0),"Product Code Required",IF(JRF!V208="","",IF(JRF!V208=IFERROR(VLOOKUP(JRF!V208,$CH:$CH,1,0),0),"Product Code Required","NA")))))</f>
        <v/>
      </c>
      <c r="CK195" t="str">
        <f>IFERROR(IF(LEN('Journal Template'!F206)&gt;0,"",IF('Journal Template'!A206="","",IF(LEFT('Journal Template'!A206,1)=IFERROR(VLOOKUP(LEFT('Journal Template'!A206,1),Checks!$CF$2:$CF$5,1,0),0),"Product Code Required",IF('Journal Template'!D206="","",IF('Journal Template'!D206=IFERROR(VLOOKUP('Journal Template'!D206,Checks!$CH:$CH,1,0),0),"Product Code Required","NA"))))),"")</f>
        <v/>
      </c>
    </row>
    <row r="196" spans="14:89">
      <c r="N196" t="s">
        <v>1793</v>
      </c>
      <c r="O196" t="s">
        <v>1794</v>
      </c>
      <c r="P196" t="s">
        <v>386</v>
      </c>
      <c r="Q196" s="150" t="str">
        <f>IF(JRF!D209="","",IF(IFERROR(VLOOKUP(JRF!D209,Checks!N:P,3,0),0)="A","","Inactive account in Use"))</f>
        <v/>
      </c>
      <c r="R196" t="str">
        <f>IFERROR(IF('Journal Template'!C608="","",IF(IFERROR(VLOOKUP('Journal Template'!C608,Checks!N:P,3,0),0)="A","","Inactive account in Use")),"")</f>
        <v/>
      </c>
      <c r="S196" t="s">
        <v>1795</v>
      </c>
      <c r="T196" t="s">
        <v>386</v>
      </c>
      <c r="U196" t="s">
        <v>393</v>
      </c>
      <c r="V196" s="150" t="str">
        <f>IF(JRF!C209="","",IF(IFERROR(VLOOKUP(JRF!C209,Checks!S:U,3,0),0)="A","Entry with System fund Dept",""))</f>
        <v/>
      </c>
      <c r="W196" t="str">
        <f>IFERROR(IF('Journal Template'!D608="","",IF(IFERROR(VLOOKUP('Journal Template'!D608,Checks!S:U,3,0),0)="A","Entry with System fund Dept","")),"")</f>
        <v/>
      </c>
      <c r="X196" t="s">
        <v>1796</v>
      </c>
      <c r="Y196" t="s">
        <v>389</v>
      </c>
      <c r="Z196" t="s">
        <v>1797</v>
      </c>
      <c r="AA196" t="s">
        <v>534</v>
      </c>
      <c r="AB196" t="s">
        <v>1707</v>
      </c>
      <c r="AC196" s="150" t="str">
        <f>IFERROR(IF(JRF!C209="","",IF(AND(VLOOKUP(JRF!C209,X:AA,4,0)=JRF!B209,VLOOKUP(JRF!C209,X:Y,2,0)="A"),"","Inactive Dept Combo Error")),"Inactive Dept Combo Error")</f>
        <v/>
      </c>
      <c r="AD196" t="str">
        <f>IFERROR(IF('Journal Template'!D608="","",IF(AND(VLOOKUP('Journal Template'!D608,X:AA,4,0)='Journal Template'!A608,VLOOKUP('Journal Template'!D608,X:Y,2,0)="A"),"","Inactive Dept Combo Error")),"")</f>
        <v/>
      </c>
      <c r="AK196" s="150" t="str">
        <f>IF(JRF!B209="","",IF(JRF!B209=IFERROR(VLOOKUP(JRF!B209,Checks!AI:AI,1,0),0),"Entry in Branch/Satellite BU's",""))</f>
        <v/>
      </c>
      <c r="AL196" t="str">
        <f>IFERROR(IF('Journal Template'!A608="","",IF('Journal Template'!A608=IFERROR(VLOOKUP('Journal Template'!A608,Checks!AI:AI,1,0),0),"Entry in Branch/Satellite BU's","")),"")</f>
        <v/>
      </c>
      <c r="AN196" t="str">
        <f>IFERROR(INDEX(Entities!A:A,MATCH(JRF!$Q209,Entities!C:C,0)),"")&amp;IFERROR(INDEX(Entities!A:A,MATCH(JRF!$Q209,Entities!D:D,0)),"")&amp;IFERROR(INDEX(Entities!A:A,MATCH(JRF!$Q209,Entities!E:E,0)),"")&amp;IFERROR(INDEX(Entities!A:A,MATCH(JRF!$Q209,Entities!F:F,0)),"")&amp;IFERROR(INDEX(Entities!A:A,MATCH(JRF!$Q209,Entities!G:G,0)),"")&amp;IFERROR(INDEX(Entities!A:A,MATCH(JRF!$Q209,Entities!H:H,0)),"")&amp;IFERROR(INDEX(Entities!A:A,MATCH(JRF!$Q209,Entities!I:I,0)),"")&amp;IFERROR(INDEX(Entities!A:A,MATCH(JRF!$Q209,Entities!J:J,0)),"")&amp;IFERROR(INDEX(Entities!A:A,MATCH(JRF!$Q209,Entities!K:K,0)),"")&amp;IFERROR(INDEX(Entities!A:A,MATCH(JRF!$Q209,Entities!L:L,0)),"")&amp;IFERROR(INDEX(Entities!A:A,MATCH(JRF!$Q209,Entities!M:M,0)),"")&amp;IFERROR(INDEX(Entities!A:A,MATCH(JRF!$Q209,Entities!N:N,0)),"")&amp;IFERROR(INDEX(Entities!A:A,MATCH(JRF!$Q209,Entities!O:O,0)),"")&amp;IFERROR(INDEX(Entities!A:A,MATCH(JRF!$Q209,Entities!P:P,0)),"")&amp;IFERROR(INDEX(Entities!A:A,MATCH(JRF!$Q209,Entities!Q:Q,0)),"")&amp;IFERROR(INDEX(Entities!A:A,MATCH(JRF!$Q209,Entities!R:R,0)),"")&amp;IFERROR(INDEX(Entities!A:A,MATCH(JRF!$Q209,Entities!S:S,0)),"")&amp;IFERROR(INDEX(Entities!A:A,MATCH(JRF!$Q209,Entities!T:T,0)),"")&amp;IFERROR(INDEX(Entities!A:A,MATCH(JRF!$Q209,Entities!U:U,0)),"")&amp;IFERROR(INDEX(Entities!A:A,MATCH(JRF!$Q209,Entities!V:V,0)),"")&amp;IFERROR(INDEX(Entities!A:A,MATCH(JRF!$Q209,Entities!W:W,0)),"")&amp;IFERROR(INDEX(Entities!A:A,MATCH(JRF!$Q209,Entities!X:X,0)),"")&amp;IFERROR(INDEX(Entities!A:A,MATCH(JRF!$Q209,Entities!Y:Y,0)),"")&amp;IFERROR(INDEX(Entities!A:A,MATCH(JRF!$Q209,Entities!Z:Z,0)),"")&amp;IFERROR(INDEX(Entities!A:A,MATCH(JRF!$Q209,Entities!AA:AA,0)),"")&amp;IFERROR(INDEX(Entities!A:A,MATCH(JRF!$Q209,Entities!AB:AB,0)),"")&amp;IFERROR(INDEX(Entities!A:A,MATCH(JRF!$Q209,Entities!AC:AC,0)),"")&amp;IFERROR(INDEX(Entities!A:A,MATCH(JRF!$Q209,Entities!AD:AD,0)),"")</f>
        <v/>
      </c>
      <c r="AO196" s="171" t="str">
        <f>IFERROR(INDEX(Entities!A:A,MATCH(JRF!$B209,Entities!C:C,0)),"")&amp;IFERROR(INDEX(Entities!A:A,MATCH(JRF!$B209,Entities!D:D,0)),"")&amp;IFERROR(INDEX(Entities!A:A,MATCH(JRF!$B209,Entities!E:E,0)),"")&amp;IFERROR(INDEX(Entities!A:A,MATCH(JRF!$B209,Entities!F:F,0)),"")&amp;IFERROR(INDEX(Entities!A:A,MATCH(JRF!$B209,Entities!G:G,0)),"")&amp;IFERROR(INDEX(Entities!A:A,MATCH(JRF!$B209,Entities!H:H,0)),"")&amp;IFERROR(INDEX(Entities!A:A,MATCH(JRF!$B209,Entities!I:I,0)),"")&amp;IFERROR(INDEX(Entities!A:A,MATCH(JRF!$B209,Entities!J:J,0)),"")&amp;IFERROR(INDEX(Entities!A:A,MATCH(JRF!$B209,Entities!K:K,0)),"")&amp;IFERROR(INDEX(Entities!A:A,MATCH(JRF!$B209,Entities!L:L,0)),"")&amp;IFERROR(INDEX(Entities!A:A,MATCH(JRF!$B209,Entities!M:M,0)),"")&amp;IFERROR(INDEX(Entities!A:A,MATCH(JRF!$B209,Entities!N:N,0)),"")&amp;IFERROR(INDEX(Entities!A:A,MATCH(JRF!$B209,Entities!O:O,0)),"")&amp;IFERROR(INDEX(Entities!A:A,MATCH(JRF!$B209,Entities!P:P,0)),"")&amp;IFERROR(INDEX(Entities!A:A,MATCH(JRF!$B209,Entities!Q:Q,0)),"")&amp;IFERROR(INDEX(Entities!A:A,MATCH(JRF!$B209,Entities!R:R,0)),"")&amp;IFERROR(INDEX(Entities!A:A,MATCH(JRF!$B209,Entities!S:S,0)),"")&amp;IFERROR(INDEX(Entities!A:A,MATCH(JRF!$B209,Entities!T:T,0)),"")&amp;IFERROR(INDEX(Entities!A:A,MATCH(JRF!$B209,Entities!U:U,0)),"")&amp;IFERROR(INDEX(Entities!A:A,MATCH(JRF!$B209,Entities!V:V,0)),"")&amp;IFERROR(INDEX(Entities!A:A,MATCH(JRF!$B209,Entities!W:W,0)),"")&amp;IFERROR(INDEX(Entities!A:A,MATCH(JRF!$B209,Entities!X:X,0)),"")&amp;IFERROR(INDEX(Entities!A:A,MATCH(JRF!$B209,Entities!Y:Y,0)),"")&amp;IFERROR(INDEX(Entities!A:A,MATCH(JRF!$B209,Entities!Z:Z,0)),"")&amp;IFERROR(INDEX(Entities!A:A,MATCH(JRF!$B209,Entities!AA:AA,0)),"")&amp;IFERROR(INDEX(Entities!A:A,MATCH(JRF!$B209,Entities!AB:AB,0)),"")&amp;IFERROR(INDEX(Entities!A:A,MATCH(JRF!$B209,Entities!AC:AC,0)),"")&amp;IFERROR(INDEX(Entities!A:A,MATCH(JRF!$B209,Entities!AD:AD,0)),"")</f>
        <v/>
      </c>
      <c r="AP196" s="171" t="str">
        <f>IF(JRF!B209=JRF!Q209,"",JRF!Q209&amp;JRF!B209)</f>
        <v/>
      </c>
      <c r="AQ196" s="171" t="str">
        <f>IF(OR(JRF!B209="",JRF!Q209="",Checks!AN196="",Checks!AO196=""),"",IF(OR(JRF!B209=JRF!Q209,Checks!AN196=Checks!AO196),"Legal Entity/BU is same",IF(AN196&amp;AO196=IFERROR(VLOOKUP(AN196&amp;AO196,'Intercompany Master'!X:X,1,0),0),"Intercompany Agreement Exist","Intercompany Agreement Required")))</f>
        <v/>
      </c>
      <c r="AR196" t="str" cm="1">
        <f t="array" ref="AR196">IF("Intercompany Agreement Exist"=VLOOKUP(JRF!Q209&amp;JRF!B209,Checks!AP:AQ,2,0),VLOOKUP(Checks!AN196&amp;Checks!AO196,'Intercompany Master'!X:AN,{2,3,4,5,6,7,8,9,10,11,12,13,14,15,16,17},0),"")</f>
        <v/>
      </c>
      <c r="AS196" s="170"/>
      <c r="AU196" s="170"/>
      <c r="CI196" t="str">
        <f>IF(JRF!F209&gt;0,"",IF(JRF!B209="","",IF(LEFT(JRF!B209,1)=IFERROR(VLOOKUP(LEFT(JRF!B209,1),$CF$2:$CF$5,1,0),0),"Product Code Required",IF(JRF!C209="","",IF(JRF!C209=IFERROR(VLOOKUP(JRF!C209,$CH:$CH,1,0),0),"Product Code Required","NA")))))</f>
        <v/>
      </c>
      <c r="CJ196" t="str">
        <f>IF(JRF!AV209&gt;0,"",IF(JRF!Q209="","",IF(LEFT(JRF!Q209,1)=IFERROR(VLOOKUP(LEFT(JRF!Q209,1),$CF$2:$CF$5,1,0),0),"Product Code Required",IF(JRF!V209="","",IF(JRF!V209=IFERROR(VLOOKUP(JRF!V209,$CH:$CH,1,0),0),"Product Code Required","NA")))))</f>
        <v/>
      </c>
      <c r="CK196" t="str">
        <f>IFERROR(IF(LEN('Journal Template'!F207)&gt;0,"",IF('Journal Template'!A207="","",IF(LEFT('Journal Template'!A207,1)=IFERROR(VLOOKUP(LEFT('Journal Template'!A207,1),Checks!$CF$2:$CF$5,1,0),0),"Product Code Required",IF('Journal Template'!D207="","",IF('Journal Template'!D207=IFERROR(VLOOKUP('Journal Template'!D207,Checks!$CH:$CH,1,0),0),"Product Code Required","NA"))))),"")</f>
        <v/>
      </c>
    </row>
    <row r="197" spans="14:89">
      <c r="N197" t="s">
        <v>1798</v>
      </c>
      <c r="O197" t="s">
        <v>1799</v>
      </c>
      <c r="P197" t="s">
        <v>386</v>
      </c>
      <c r="Q197" s="150" t="str">
        <f>IF(JRF!D210="","",IF(IFERROR(VLOOKUP(JRF!D210,Checks!N:P,3,0),0)="A","","Inactive account in Use"))</f>
        <v/>
      </c>
      <c r="R197" t="str">
        <f>IFERROR(IF('Journal Template'!C609="","",IF(IFERROR(VLOOKUP('Journal Template'!C609,Checks!N:P,3,0),0)="A","","Inactive account in Use")),"")</f>
        <v/>
      </c>
      <c r="S197" t="s">
        <v>1800</v>
      </c>
      <c r="T197" t="s">
        <v>386</v>
      </c>
      <c r="U197" t="s">
        <v>393</v>
      </c>
      <c r="V197" s="150" t="str">
        <f>IF(JRF!C210="","",IF(IFERROR(VLOOKUP(JRF!C210,Checks!S:U,3,0),0)="A","Entry with System fund Dept",""))</f>
        <v/>
      </c>
      <c r="W197" t="str">
        <f>IFERROR(IF('Journal Template'!D609="","",IF(IFERROR(VLOOKUP('Journal Template'!D609,Checks!S:U,3,0),0)="A","Entry with System fund Dept","")),"")</f>
        <v/>
      </c>
      <c r="X197" t="s">
        <v>1801</v>
      </c>
      <c r="Y197" t="s">
        <v>389</v>
      </c>
      <c r="Z197" t="s">
        <v>1802</v>
      </c>
      <c r="AA197" t="s">
        <v>391</v>
      </c>
      <c r="AB197" t="s">
        <v>125</v>
      </c>
      <c r="AC197" s="150" t="str">
        <f>IFERROR(IF(JRF!C210="","",IF(AND(VLOOKUP(JRF!C210,X:AA,4,0)=JRF!B210,VLOOKUP(JRF!C210,X:Y,2,0)="A"),"","Inactive Dept Combo Error")),"Inactive Dept Combo Error")</f>
        <v/>
      </c>
      <c r="AD197" t="str">
        <f>IFERROR(IF('Journal Template'!D609="","",IF(AND(VLOOKUP('Journal Template'!D609,X:AA,4,0)='Journal Template'!A609,VLOOKUP('Journal Template'!D609,X:Y,2,0)="A"),"","Inactive Dept Combo Error")),"")</f>
        <v/>
      </c>
      <c r="AK197" s="150" t="str">
        <f>IF(JRF!B210="","",IF(JRF!B210=IFERROR(VLOOKUP(JRF!B210,Checks!AI:AI,1,0),0),"Entry in Branch/Satellite BU's",""))</f>
        <v/>
      </c>
      <c r="AL197" t="str">
        <f>IFERROR(IF('Journal Template'!A609="","",IF('Journal Template'!A609=IFERROR(VLOOKUP('Journal Template'!A609,Checks!AI:AI,1,0),0),"Entry in Branch/Satellite BU's","")),"")</f>
        <v/>
      </c>
      <c r="AN197" t="str">
        <f>IFERROR(INDEX(Entities!A:A,MATCH(JRF!$Q210,Entities!C:C,0)),"")&amp;IFERROR(INDEX(Entities!A:A,MATCH(JRF!$Q210,Entities!D:D,0)),"")&amp;IFERROR(INDEX(Entities!A:A,MATCH(JRF!$Q210,Entities!E:E,0)),"")&amp;IFERROR(INDEX(Entities!A:A,MATCH(JRF!$Q210,Entities!F:F,0)),"")&amp;IFERROR(INDEX(Entities!A:A,MATCH(JRF!$Q210,Entities!G:G,0)),"")&amp;IFERROR(INDEX(Entities!A:A,MATCH(JRF!$Q210,Entities!H:H,0)),"")&amp;IFERROR(INDEX(Entities!A:A,MATCH(JRF!$Q210,Entities!I:I,0)),"")&amp;IFERROR(INDEX(Entities!A:A,MATCH(JRF!$Q210,Entities!J:J,0)),"")&amp;IFERROR(INDEX(Entities!A:A,MATCH(JRF!$Q210,Entities!K:K,0)),"")&amp;IFERROR(INDEX(Entities!A:A,MATCH(JRF!$Q210,Entities!L:L,0)),"")&amp;IFERROR(INDEX(Entities!A:A,MATCH(JRF!$Q210,Entities!M:M,0)),"")&amp;IFERROR(INDEX(Entities!A:A,MATCH(JRF!$Q210,Entities!N:N,0)),"")&amp;IFERROR(INDEX(Entities!A:A,MATCH(JRF!$Q210,Entities!O:O,0)),"")&amp;IFERROR(INDEX(Entities!A:A,MATCH(JRF!$Q210,Entities!P:P,0)),"")&amp;IFERROR(INDEX(Entities!A:A,MATCH(JRF!$Q210,Entities!Q:Q,0)),"")&amp;IFERROR(INDEX(Entities!A:A,MATCH(JRF!$Q210,Entities!R:R,0)),"")&amp;IFERROR(INDEX(Entities!A:A,MATCH(JRF!$Q210,Entities!S:S,0)),"")&amp;IFERROR(INDEX(Entities!A:A,MATCH(JRF!$Q210,Entities!T:T,0)),"")&amp;IFERROR(INDEX(Entities!A:A,MATCH(JRF!$Q210,Entities!U:U,0)),"")&amp;IFERROR(INDEX(Entities!A:A,MATCH(JRF!$Q210,Entities!V:V,0)),"")&amp;IFERROR(INDEX(Entities!A:A,MATCH(JRF!$Q210,Entities!W:W,0)),"")&amp;IFERROR(INDEX(Entities!A:A,MATCH(JRF!$Q210,Entities!X:X,0)),"")&amp;IFERROR(INDEX(Entities!A:A,MATCH(JRF!$Q210,Entities!Y:Y,0)),"")&amp;IFERROR(INDEX(Entities!A:A,MATCH(JRF!$Q210,Entities!Z:Z,0)),"")&amp;IFERROR(INDEX(Entities!A:A,MATCH(JRF!$Q210,Entities!AA:AA,0)),"")&amp;IFERROR(INDEX(Entities!A:A,MATCH(JRF!$Q210,Entities!AB:AB,0)),"")&amp;IFERROR(INDEX(Entities!A:A,MATCH(JRF!$Q210,Entities!AC:AC,0)),"")&amp;IFERROR(INDEX(Entities!A:A,MATCH(JRF!$Q210,Entities!AD:AD,0)),"")</f>
        <v/>
      </c>
      <c r="AO197" s="171" t="str">
        <f>IFERROR(INDEX(Entities!A:A,MATCH(JRF!$B210,Entities!C:C,0)),"")&amp;IFERROR(INDEX(Entities!A:A,MATCH(JRF!$B210,Entities!D:D,0)),"")&amp;IFERROR(INDEX(Entities!A:A,MATCH(JRF!$B210,Entities!E:E,0)),"")&amp;IFERROR(INDEX(Entities!A:A,MATCH(JRF!$B210,Entities!F:F,0)),"")&amp;IFERROR(INDEX(Entities!A:A,MATCH(JRF!$B210,Entities!G:G,0)),"")&amp;IFERROR(INDEX(Entities!A:A,MATCH(JRF!$B210,Entities!H:H,0)),"")&amp;IFERROR(INDEX(Entities!A:A,MATCH(JRF!$B210,Entities!I:I,0)),"")&amp;IFERROR(INDEX(Entities!A:A,MATCH(JRF!$B210,Entities!J:J,0)),"")&amp;IFERROR(INDEX(Entities!A:A,MATCH(JRF!$B210,Entities!K:K,0)),"")&amp;IFERROR(INDEX(Entities!A:A,MATCH(JRF!$B210,Entities!L:L,0)),"")&amp;IFERROR(INDEX(Entities!A:A,MATCH(JRF!$B210,Entities!M:M,0)),"")&amp;IFERROR(INDEX(Entities!A:A,MATCH(JRF!$B210,Entities!N:N,0)),"")&amp;IFERROR(INDEX(Entities!A:A,MATCH(JRF!$B210,Entities!O:O,0)),"")&amp;IFERROR(INDEX(Entities!A:A,MATCH(JRF!$B210,Entities!P:P,0)),"")&amp;IFERROR(INDEX(Entities!A:A,MATCH(JRF!$B210,Entities!Q:Q,0)),"")&amp;IFERROR(INDEX(Entities!A:A,MATCH(JRF!$B210,Entities!R:R,0)),"")&amp;IFERROR(INDEX(Entities!A:A,MATCH(JRF!$B210,Entities!S:S,0)),"")&amp;IFERROR(INDEX(Entities!A:A,MATCH(JRF!$B210,Entities!T:T,0)),"")&amp;IFERROR(INDEX(Entities!A:A,MATCH(JRF!$B210,Entities!U:U,0)),"")&amp;IFERROR(INDEX(Entities!A:A,MATCH(JRF!$B210,Entities!V:V,0)),"")&amp;IFERROR(INDEX(Entities!A:A,MATCH(JRF!$B210,Entities!W:W,0)),"")&amp;IFERROR(INDEX(Entities!A:A,MATCH(JRF!$B210,Entities!X:X,0)),"")&amp;IFERROR(INDEX(Entities!A:A,MATCH(JRF!$B210,Entities!Y:Y,0)),"")&amp;IFERROR(INDEX(Entities!A:A,MATCH(JRF!$B210,Entities!Z:Z,0)),"")&amp;IFERROR(INDEX(Entities!A:A,MATCH(JRF!$B210,Entities!AA:AA,0)),"")&amp;IFERROR(INDEX(Entities!A:A,MATCH(JRF!$B210,Entities!AB:AB,0)),"")&amp;IFERROR(INDEX(Entities!A:A,MATCH(JRF!$B210,Entities!AC:AC,0)),"")&amp;IFERROR(INDEX(Entities!A:A,MATCH(JRF!$B210,Entities!AD:AD,0)),"")</f>
        <v/>
      </c>
      <c r="AP197" s="171" t="str">
        <f>IF(JRF!B210=JRF!Q210,"",JRF!Q210&amp;JRF!B210)</f>
        <v/>
      </c>
      <c r="AQ197" s="171" t="str">
        <f>IF(OR(JRF!B210="",JRF!Q210="",Checks!AN197="",Checks!AO197=""),"",IF(OR(JRF!B210=JRF!Q210,Checks!AN197=Checks!AO197),"Legal Entity/BU is same",IF(AN197&amp;AO197=IFERROR(VLOOKUP(AN197&amp;AO197,'Intercompany Master'!X:X,1,0),0),"Intercompany Agreement Exist","Intercompany Agreement Required")))</f>
        <v/>
      </c>
      <c r="AR197" t="str" cm="1">
        <f t="array" ref="AR197">IF("Intercompany Agreement Exist"=VLOOKUP(JRF!Q210&amp;JRF!B210,Checks!AP:AQ,2,0),VLOOKUP(Checks!AN197&amp;Checks!AO197,'Intercompany Master'!X:AN,{2,3,4,5,6,7,8,9,10,11,12,13,14,15,16,17},0),"")</f>
        <v/>
      </c>
      <c r="AS197" s="170"/>
      <c r="AU197" s="170"/>
      <c r="CI197" t="str">
        <f>IF(JRF!F210&gt;0,"",IF(JRF!B210="","",IF(LEFT(JRF!B210,1)=IFERROR(VLOOKUP(LEFT(JRF!B210,1),$CF$2:$CF$5,1,0),0),"Product Code Required",IF(JRF!C210="","",IF(JRF!C210=IFERROR(VLOOKUP(JRF!C210,$CH:$CH,1,0),0),"Product Code Required","NA")))))</f>
        <v/>
      </c>
      <c r="CJ197" t="str">
        <f>IF(JRF!AV210&gt;0,"",IF(JRF!Q210="","",IF(LEFT(JRF!Q210,1)=IFERROR(VLOOKUP(LEFT(JRF!Q210,1),$CF$2:$CF$5,1,0),0),"Product Code Required",IF(JRF!V210="","",IF(JRF!V210=IFERROR(VLOOKUP(JRF!V210,$CH:$CH,1,0),0),"Product Code Required","NA")))))</f>
        <v/>
      </c>
      <c r="CK197" t="str">
        <f>IFERROR(IF(LEN('Journal Template'!F208)&gt;0,"",IF('Journal Template'!A208="","",IF(LEFT('Journal Template'!A208,1)=IFERROR(VLOOKUP(LEFT('Journal Template'!A208,1),Checks!$CF$2:$CF$5,1,0),0),"Product Code Required",IF('Journal Template'!D208="","",IF('Journal Template'!D208=IFERROR(VLOOKUP('Journal Template'!D208,Checks!$CH:$CH,1,0),0),"Product Code Required","NA"))))),"")</f>
        <v/>
      </c>
    </row>
    <row r="198" spans="14:89">
      <c r="N198" t="s">
        <v>1803</v>
      </c>
      <c r="O198" t="s">
        <v>1804</v>
      </c>
      <c r="P198" t="s">
        <v>386</v>
      </c>
      <c r="Q198" s="150" t="str">
        <f>IF(JRF!D211="","",IF(IFERROR(VLOOKUP(JRF!D211,Checks!N:P,3,0),0)="A","","Inactive account in Use"))</f>
        <v/>
      </c>
      <c r="R198" t="str">
        <f>IFERROR(IF('Journal Template'!C610="","",IF(IFERROR(VLOOKUP('Journal Template'!C610,Checks!N:P,3,0),0)="A","","Inactive account in Use")),"")</f>
        <v/>
      </c>
      <c r="S198" t="s">
        <v>1805</v>
      </c>
      <c r="T198" t="s">
        <v>386</v>
      </c>
      <c r="U198" t="s">
        <v>393</v>
      </c>
      <c r="V198" s="150" t="str">
        <f>IF(JRF!C211="","",IF(IFERROR(VLOOKUP(JRF!C211,Checks!S:U,3,0),0)="A","Entry with System fund Dept",""))</f>
        <v/>
      </c>
      <c r="W198" t="str">
        <f>IFERROR(IF('Journal Template'!D610="","",IF(IFERROR(VLOOKUP('Journal Template'!D610,Checks!S:U,3,0),0)="A","Entry with System fund Dept","")),"")</f>
        <v/>
      </c>
      <c r="X198" t="s">
        <v>1801</v>
      </c>
      <c r="Y198" t="s">
        <v>389</v>
      </c>
      <c r="Z198" t="s">
        <v>1802</v>
      </c>
      <c r="AA198" t="s">
        <v>479</v>
      </c>
      <c r="AB198" t="s">
        <v>125</v>
      </c>
      <c r="AC198" s="150" t="str">
        <f>IFERROR(IF(JRF!C211="","",IF(AND(VLOOKUP(JRF!C211,X:AA,4,0)=JRF!B211,VLOOKUP(JRF!C211,X:Y,2,0)="A"),"","Inactive Dept Combo Error")),"Inactive Dept Combo Error")</f>
        <v/>
      </c>
      <c r="AD198" t="str">
        <f>IFERROR(IF('Journal Template'!D610="","",IF(AND(VLOOKUP('Journal Template'!D610,X:AA,4,0)='Journal Template'!A610,VLOOKUP('Journal Template'!D610,X:Y,2,0)="A"),"","Inactive Dept Combo Error")),"")</f>
        <v/>
      </c>
      <c r="AK198" s="150" t="str">
        <f>IF(JRF!B211="","",IF(JRF!B211=IFERROR(VLOOKUP(JRF!B211,Checks!AI:AI,1,0),0),"Entry in Branch/Satellite BU's",""))</f>
        <v/>
      </c>
      <c r="AL198" t="str">
        <f>IFERROR(IF('Journal Template'!A610="","",IF('Journal Template'!A610=IFERROR(VLOOKUP('Journal Template'!A610,Checks!AI:AI,1,0),0),"Entry in Branch/Satellite BU's","")),"")</f>
        <v/>
      </c>
      <c r="AN198" t="str">
        <f>IFERROR(INDEX(Entities!A:A,MATCH(JRF!$Q211,Entities!C:C,0)),"")&amp;IFERROR(INDEX(Entities!A:A,MATCH(JRF!$Q211,Entities!D:D,0)),"")&amp;IFERROR(INDEX(Entities!A:A,MATCH(JRF!$Q211,Entities!E:E,0)),"")&amp;IFERROR(INDEX(Entities!A:A,MATCH(JRF!$Q211,Entities!F:F,0)),"")&amp;IFERROR(INDEX(Entities!A:A,MATCH(JRF!$Q211,Entities!G:G,0)),"")&amp;IFERROR(INDEX(Entities!A:A,MATCH(JRF!$Q211,Entities!H:H,0)),"")&amp;IFERROR(INDEX(Entities!A:A,MATCH(JRF!$Q211,Entities!I:I,0)),"")&amp;IFERROR(INDEX(Entities!A:A,MATCH(JRF!$Q211,Entities!J:J,0)),"")&amp;IFERROR(INDEX(Entities!A:A,MATCH(JRF!$Q211,Entities!K:K,0)),"")&amp;IFERROR(INDEX(Entities!A:A,MATCH(JRF!$Q211,Entities!L:L,0)),"")&amp;IFERROR(INDEX(Entities!A:A,MATCH(JRF!$Q211,Entities!M:M,0)),"")&amp;IFERROR(INDEX(Entities!A:A,MATCH(JRF!$Q211,Entities!N:N,0)),"")&amp;IFERROR(INDEX(Entities!A:A,MATCH(JRF!$Q211,Entities!O:O,0)),"")&amp;IFERROR(INDEX(Entities!A:A,MATCH(JRF!$Q211,Entities!P:P,0)),"")&amp;IFERROR(INDEX(Entities!A:A,MATCH(JRF!$Q211,Entities!Q:Q,0)),"")&amp;IFERROR(INDEX(Entities!A:A,MATCH(JRF!$Q211,Entities!R:R,0)),"")&amp;IFERROR(INDEX(Entities!A:A,MATCH(JRF!$Q211,Entities!S:S,0)),"")&amp;IFERROR(INDEX(Entities!A:A,MATCH(JRF!$Q211,Entities!T:T,0)),"")&amp;IFERROR(INDEX(Entities!A:A,MATCH(JRF!$Q211,Entities!U:U,0)),"")&amp;IFERROR(INDEX(Entities!A:A,MATCH(JRF!$Q211,Entities!V:V,0)),"")&amp;IFERROR(INDEX(Entities!A:A,MATCH(JRF!$Q211,Entities!W:W,0)),"")&amp;IFERROR(INDEX(Entities!A:A,MATCH(JRF!$Q211,Entities!X:X,0)),"")&amp;IFERROR(INDEX(Entities!A:A,MATCH(JRF!$Q211,Entities!Y:Y,0)),"")&amp;IFERROR(INDEX(Entities!A:A,MATCH(JRF!$Q211,Entities!Z:Z,0)),"")&amp;IFERROR(INDEX(Entities!A:A,MATCH(JRF!$Q211,Entities!AA:AA,0)),"")&amp;IFERROR(INDEX(Entities!A:A,MATCH(JRF!$Q211,Entities!AB:AB,0)),"")&amp;IFERROR(INDEX(Entities!A:A,MATCH(JRF!$Q211,Entities!AC:AC,0)),"")&amp;IFERROR(INDEX(Entities!A:A,MATCH(JRF!$Q211,Entities!AD:AD,0)),"")</f>
        <v/>
      </c>
      <c r="AO198" s="171" t="str">
        <f>IFERROR(INDEX(Entities!A:A,MATCH(JRF!$B211,Entities!C:C,0)),"")&amp;IFERROR(INDEX(Entities!A:A,MATCH(JRF!$B211,Entities!D:D,0)),"")&amp;IFERROR(INDEX(Entities!A:A,MATCH(JRF!$B211,Entities!E:E,0)),"")&amp;IFERROR(INDEX(Entities!A:A,MATCH(JRF!$B211,Entities!F:F,0)),"")&amp;IFERROR(INDEX(Entities!A:A,MATCH(JRF!$B211,Entities!G:G,0)),"")&amp;IFERROR(INDEX(Entities!A:A,MATCH(JRF!$B211,Entities!H:H,0)),"")&amp;IFERROR(INDEX(Entities!A:A,MATCH(JRF!$B211,Entities!I:I,0)),"")&amp;IFERROR(INDEX(Entities!A:A,MATCH(JRF!$B211,Entities!J:J,0)),"")&amp;IFERROR(INDEX(Entities!A:A,MATCH(JRF!$B211,Entities!K:K,0)),"")&amp;IFERROR(INDEX(Entities!A:A,MATCH(JRF!$B211,Entities!L:L,0)),"")&amp;IFERROR(INDEX(Entities!A:A,MATCH(JRF!$B211,Entities!M:M,0)),"")&amp;IFERROR(INDEX(Entities!A:A,MATCH(JRF!$B211,Entities!N:N,0)),"")&amp;IFERROR(INDEX(Entities!A:A,MATCH(JRF!$B211,Entities!O:O,0)),"")&amp;IFERROR(INDEX(Entities!A:A,MATCH(JRF!$B211,Entities!P:P,0)),"")&amp;IFERROR(INDEX(Entities!A:A,MATCH(JRF!$B211,Entities!Q:Q,0)),"")&amp;IFERROR(INDEX(Entities!A:A,MATCH(JRF!$B211,Entities!R:R,0)),"")&amp;IFERROR(INDEX(Entities!A:A,MATCH(JRF!$B211,Entities!S:S,0)),"")&amp;IFERROR(INDEX(Entities!A:A,MATCH(JRF!$B211,Entities!T:T,0)),"")&amp;IFERROR(INDEX(Entities!A:A,MATCH(JRF!$B211,Entities!U:U,0)),"")&amp;IFERROR(INDEX(Entities!A:A,MATCH(JRF!$B211,Entities!V:V,0)),"")&amp;IFERROR(INDEX(Entities!A:A,MATCH(JRF!$B211,Entities!W:W,0)),"")&amp;IFERROR(INDEX(Entities!A:A,MATCH(JRF!$B211,Entities!X:X,0)),"")&amp;IFERROR(INDEX(Entities!A:A,MATCH(JRF!$B211,Entities!Y:Y,0)),"")&amp;IFERROR(INDEX(Entities!A:A,MATCH(JRF!$B211,Entities!Z:Z,0)),"")&amp;IFERROR(INDEX(Entities!A:A,MATCH(JRF!$B211,Entities!AA:AA,0)),"")&amp;IFERROR(INDEX(Entities!A:A,MATCH(JRF!$B211,Entities!AB:AB,0)),"")&amp;IFERROR(INDEX(Entities!A:A,MATCH(JRF!$B211,Entities!AC:AC,0)),"")&amp;IFERROR(INDEX(Entities!A:A,MATCH(JRF!$B211,Entities!AD:AD,0)),"")</f>
        <v/>
      </c>
      <c r="AP198" s="171" t="str">
        <f>IF(JRF!B211=JRF!Q211,"",JRF!Q211&amp;JRF!B211)</f>
        <v/>
      </c>
      <c r="AQ198" s="171" t="str">
        <f>IF(OR(JRF!B211="",JRF!Q211="",Checks!AN198="",Checks!AO198=""),"",IF(OR(JRF!B211=JRF!Q211,Checks!AN198=Checks!AO198),"Legal Entity/BU is same",IF(AN198&amp;AO198=IFERROR(VLOOKUP(AN198&amp;AO198,'Intercompany Master'!X:X,1,0),0),"Intercompany Agreement Exist","Intercompany Agreement Required")))</f>
        <v/>
      </c>
      <c r="AR198" t="str" cm="1">
        <f t="array" ref="AR198">IF("Intercompany Agreement Exist"=VLOOKUP(JRF!Q211&amp;JRF!B211,Checks!AP:AQ,2,0),VLOOKUP(Checks!AN198&amp;Checks!AO198,'Intercompany Master'!X:AN,{2,3,4,5,6,7,8,9,10,11,12,13,14,15,16,17},0),"")</f>
        <v/>
      </c>
      <c r="AS198" s="170"/>
      <c r="AU198" s="170"/>
      <c r="CI198" t="str">
        <f>IF(JRF!F211&gt;0,"",IF(JRF!B211="","",IF(LEFT(JRF!B211,1)=IFERROR(VLOOKUP(LEFT(JRF!B211,1),$CF$2:$CF$5,1,0),0),"Product Code Required",IF(JRF!C211="","",IF(JRF!C211=IFERROR(VLOOKUP(JRF!C211,$CH:$CH,1,0),0),"Product Code Required","NA")))))</f>
        <v/>
      </c>
      <c r="CJ198" t="str">
        <f>IF(JRF!AV211&gt;0,"",IF(JRF!Q211="","",IF(LEFT(JRF!Q211,1)=IFERROR(VLOOKUP(LEFT(JRF!Q211,1),$CF$2:$CF$5,1,0),0),"Product Code Required",IF(JRF!V211="","",IF(JRF!V211=IFERROR(VLOOKUP(JRF!V211,$CH:$CH,1,0),0),"Product Code Required","NA")))))</f>
        <v/>
      </c>
      <c r="CK198" t="str">
        <f>IFERROR(IF(LEN('Journal Template'!F209)&gt;0,"",IF('Journal Template'!A209="","",IF(LEFT('Journal Template'!A209,1)=IFERROR(VLOOKUP(LEFT('Journal Template'!A209,1),Checks!$CF$2:$CF$5,1,0),0),"Product Code Required",IF('Journal Template'!D209="","",IF('Journal Template'!D209=IFERROR(VLOOKUP('Journal Template'!D209,Checks!$CH:$CH,1,0),0),"Product Code Required","NA"))))),"")</f>
        <v/>
      </c>
    </row>
    <row r="199" spans="14:89">
      <c r="N199" t="s">
        <v>1806</v>
      </c>
      <c r="O199" t="s">
        <v>1807</v>
      </c>
      <c r="P199" t="s">
        <v>386</v>
      </c>
      <c r="Q199" s="150" t="str">
        <f>IF(JRF!D212="","",IF(IFERROR(VLOOKUP(JRF!D212,Checks!N:P,3,0),0)="A","","Inactive account in Use"))</f>
        <v/>
      </c>
      <c r="R199" t="str">
        <f>IFERROR(IF('Journal Template'!C611="","",IF(IFERROR(VLOOKUP('Journal Template'!C611,Checks!N:P,3,0),0)="A","","Inactive account in Use")),"")</f>
        <v/>
      </c>
      <c r="S199" t="s">
        <v>1808</v>
      </c>
      <c r="T199" t="s">
        <v>386</v>
      </c>
      <c r="U199" t="s">
        <v>393</v>
      </c>
      <c r="V199" s="150" t="str">
        <f>IF(JRF!C212="","",IF(IFERROR(VLOOKUP(JRF!C212,Checks!S:U,3,0),0)="A","Entry with System fund Dept",""))</f>
        <v/>
      </c>
      <c r="W199" t="str">
        <f>IFERROR(IF('Journal Template'!D611="","",IF(IFERROR(VLOOKUP('Journal Template'!D611,Checks!S:U,3,0),0)="A","Entry with System fund Dept","")),"")</f>
        <v/>
      </c>
      <c r="X199" t="s">
        <v>1809</v>
      </c>
      <c r="Y199" t="s">
        <v>389</v>
      </c>
      <c r="Z199" t="s">
        <v>1810</v>
      </c>
      <c r="AA199" t="s">
        <v>391</v>
      </c>
      <c r="AB199" t="s">
        <v>125</v>
      </c>
      <c r="AC199" s="150" t="str">
        <f>IFERROR(IF(JRF!C212="","",IF(AND(VLOOKUP(JRF!C212,X:AA,4,0)=JRF!B212,VLOOKUP(JRF!C212,X:Y,2,0)="A"),"","Inactive Dept Combo Error")),"Inactive Dept Combo Error")</f>
        <v/>
      </c>
      <c r="AD199" t="str">
        <f>IFERROR(IF('Journal Template'!D611="","",IF(AND(VLOOKUP('Journal Template'!D611,X:AA,4,0)='Journal Template'!A611,VLOOKUP('Journal Template'!D611,X:Y,2,0)="A"),"","Inactive Dept Combo Error")),"")</f>
        <v/>
      </c>
      <c r="AK199" s="150" t="str">
        <f>IF(JRF!B212="","",IF(JRF!B212=IFERROR(VLOOKUP(JRF!B212,Checks!AI:AI,1,0),0),"Entry in Branch/Satellite BU's",""))</f>
        <v/>
      </c>
      <c r="AL199" t="str">
        <f>IFERROR(IF('Journal Template'!A611="","",IF('Journal Template'!A611=IFERROR(VLOOKUP('Journal Template'!A611,Checks!AI:AI,1,0),0),"Entry in Branch/Satellite BU's","")),"")</f>
        <v/>
      </c>
      <c r="AN199" t="str">
        <f>IFERROR(INDEX(Entities!A:A,MATCH(JRF!$Q212,Entities!C:C,0)),"")&amp;IFERROR(INDEX(Entities!A:A,MATCH(JRF!$Q212,Entities!D:D,0)),"")&amp;IFERROR(INDEX(Entities!A:A,MATCH(JRF!$Q212,Entities!E:E,0)),"")&amp;IFERROR(INDEX(Entities!A:A,MATCH(JRF!$Q212,Entities!F:F,0)),"")&amp;IFERROR(INDEX(Entities!A:A,MATCH(JRF!$Q212,Entities!G:G,0)),"")&amp;IFERROR(INDEX(Entities!A:A,MATCH(JRF!$Q212,Entities!H:H,0)),"")&amp;IFERROR(INDEX(Entities!A:A,MATCH(JRF!$Q212,Entities!I:I,0)),"")&amp;IFERROR(INDEX(Entities!A:A,MATCH(JRF!$Q212,Entities!J:J,0)),"")&amp;IFERROR(INDEX(Entities!A:A,MATCH(JRF!$Q212,Entities!K:K,0)),"")&amp;IFERROR(INDEX(Entities!A:A,MATCH(JRF!$Q212,Entities!L:L,0)),"")&amp;IFERROR(INDEX(Entities!A:A,MATCH(JRF!$Q212,Entities!M:M,0)),"")&amp;IFERROR(INDEX(Entities!A:A,MATCH(JRF!$Q212,Entities!N:N,0)),"")&amp;IFERROR(INDEX(Entities!A:A,MATCH(JRF!$Q212,Entities!O:O,0)),"")&amp;IFERROR(INDEX(Entities!A:A,MATCH(JRF!$Q212,Entities!P:P,0)),"")&amp;IFERROR(INDEX(Entities!A:A,MATCH(JRF!$Q212,Entities!Q:Q,0)),"")&amp;IFERROR(INDEX(Entities!A:A,MATCH(JRF!$Q212,Entities!R:R,0)),"")&amp;IFERROR(INDEX(Entities!A:A,MATCH(JRF!$Q212,Entities!S:S,0)),"")&amp;IFERROR(INDEX(Entities!A:A,MATCH(JRF!$Q212,Entities!T:T,0)),"")&amp;IFERROR(INDEX(Entities!A:A,MATCH(JRF!$Q212,Entities!U:U,0)),"")&amp;IFERROR(INDEX(Entities!A:A,MATCH(JRF!$Q212,Entities!V:V,0)),"")&amp;IFERROR(INDEX(Entities!A:A,MATCH(JRF!$Q212,Entities!W:W,0)),"")&amp;IFERROR(INDEX(Entities!A:A,MATCH(JRF!$Q212,Entities!X:X,0)),"")&amp;IFERROR(INDEX(Entities!A:A,MATCH(JRF!$Q212,Entities!Y:Y,0)),"")&amp;IFERROR(INDEX(Entities!A:A,MATCH(JRF!$Q212,Entities!Z:Z,0)),"")&amp;IFERROR(INDEX(Entities!A:A,MATCH(JRF!$Q212,Entities!AA:AA,0)),"")&amp;IFERROR(INDEX(Entities!A:A,MATCH(JRF!$Q212,Entities!AB:AB,0)),"")&amp;IFERROR(INDEX(Entities!A:A,MATCH(JRF!$Q212,Entities!AC:AC,0)),"")&amp;IFERROR(INDEX(Entities!A:A,MATCH(JRF!$Q212,Entities!AD:AD,0)),"")</f>
        <v/>
      </c>
      <c r="AO199" s="171" t="str">
        <f>IFERROR(INDEX(Entities!A:A,MATCH(JRF!$B212,Entities!C:C,0)),"")&amp;IFERROR(INDEX(Entities!A:A,MATCH(JRF!$B212,Entities!D:D,0)),"")&amp;IFERROR(INDEX(Entities!A:A,MATCH(JRF!$B212,Entities!E:E,0)),"")&amp;IFERROR(INDEX(Entities!A:A,MATCH(JRF!$B212,Entities!F:F,0)),"")&amp;IFERROR(INDEX(Entities!A:A,MATCH(JRF!$B212,Entities!G:G,0)),"")&amp;IFERROR(INDEX(Entities!A:A,MATCH(JRF!$B212,Entities!H:H,0)),"")&amp;IFERROR(INDEX(Entities!A:A,MATCH(JRF!$B212,Entities!I:I,0)),"")&amp;IFERROR(INDEX(Entities!A:A,MATCH(JRF!$B212,Entities!J:J,0)),"")&amp;IFERROR(INDEX(Entities!A:A,MATCH(JRF!$B212,Entities!K:K,0)),"")&amp;IFERROR(INDEX(Entities!A:A,MATCH(JRF!$B212,Entities!L:L,0)),"")&amp;IFERROR(INDEX(Entities!A:A,MATCH(JRF!$B212,Entities!M:M,0)),"")&amp;IFERROR(INDEX(Entities!A:A,MATCH(JRF!$B212,Entities!N:N,0)),"")&amp;IFERROR(INDEX(Entities!A:A,MATCH(JRF!$B212,Entities!O:O,0)),"")&amp;IFERROR(INDEX(Entities!A:A,MATCH(JRF!$B212,Entities!P:P,0)),"")&amp;IFERROR(INDEX(Entities!A:A,MATCH(JRF!$B212,Entities!Q:Q,0)),"")&amp;IFERROR(INDEX(Entities!A:A,MATCH(JRF!$B212,Entities!R:R,0)),"")&amp;IFERROR(INDEX(Entities!A:A,MATCH(JRF!$B212,Entities!S:S,0)),"")&amp;IFERROR(INDEX(Entities!A:A,MATCH(JRF!$B212,Entities!T:T,0)),"")&amp;IFERROR(INDEX(Entities!A:A,MATCH(JRF!$B212,Entities!U:U,0)),"")&amp;IFERROR(INDEX(Entities!A:A,MATCH(JRF!$B212,Entities!V:V,0)),"")&amp;IFERROR(INDEX(Entities!A:A,MATCH(JRF!$B212,Entities!W:W,0)),"")&amp;IFERROR(INDEX(Entities!A:A,MATCH(JRF!$B212,Entities!X:X,0)),"")&amp;IFERROR(INDEX(Entities!A:A,MATCH(JRF!$B212,Entities!Y:Y,0)),"")&amp;IFERROR(INDEX(Entities!A:A,MATCH(JRF!$B212,Entities!Z:Z,0)),"")&amp;IFERROR(INDEX(Entities!A:A,MATCH(JRF!$B212,Entities!AA:AA,0)),"")&amp;IFERROR(INDEX(Entities!A:A,MATCH(JRF!$B212,Entities!AB:AB,0)),"")&amp;IFERROR(INDEX(Entities!A:A,MATCH(JRF!$B212,Entities!AC:AC,0)),"")&amp;IFERROR(INDEX(Entities!A:A,MATCH(JRF!$B212,Entities!AD:AD,0)),"")</f>
        <v/>
      </c>
      <c r="AP199" s="171" t="str">
        <f>IF(JRF!B212=JRF!Q212,"",JRF!Q212&amp;JRF!B212)</f>
        <v/>
      </c>
      <c r="AQ199" s="171" t="str">
        <f>IF(OR(JRF!B212="",JRF!Q212="",Checks!AN199="",Checks!AO199=""),"",IF(OR(JRF!B212=JRF!Q212,Checks!AN199=Checks!AO199),"Legal Entity/BU is same",IF(AN199&amp;AO199=IFERROR(VLOOKUP(AN199&amp;AO199,'Intercompany Master'!X:X,1,0),0),"Intercompany Agreement Exist","Intercompany Agreement Required")))</f>
        <v/>
      </c>
      <c r="AR199" t="str" cm="1">
        <f t="array" ref="AR199">IF("Intercompany Agreement Exist"=VLOOKUP(JRF!Q212&amp;JRF!B212,Checks!AP:AQ,2,0),VLOOKUP(Checks!AN199&amp;Checks!AO199,'Intercompany Master'!X:AN,{2,3,4,5,6,7,8,9,10,11,12,13,14,15,16,17},0),"")</f>
        <v/>
      </c>
      <c r="AS199" s="170"/>
      <c r="AU199" s="170"/>
      <c r="CI199" t="str">
        <f>IF(JRF!F212&gt;0,"",IF(JRF!B212="","",IF(LEFT(JRF!B212,1)=IFERROR(VLOOKUP(LEFT(JRF!B212,1),$CF$2:$CF$5,1,0),0),"Product Code Required",IF(JRF!C212="","",IF(JRF!C212=IFERROR(VLOOKUP(JRF!C212,$CH:$CH,1,0),0),"Product Code Required","NA")))))</f>
        <v/>
      </c>
      <c r="CJ199" t="str">
        <f>IF(JRF!AV212&gt;0,"",IF(JRF!Q212="","",IF(LEFT(JRF!Q212,1)=IFERROR(VLOOKUP(LEFT(JRF!Q212,1),$CF$2:$CF$5,1,0),0),"Product Code Required",IF(JRF!V212="","",IF(JRF!V212=IFERROR(VLOOKUP(JRF!V212,$CH:$CH,1,0),0),"Product Code Required","NA")))))</f>
        <v/>
      </c>
      <c r="CK199" t="str">
        <f>IFERROR(IF(LEN('Journal Template'!F210)&gt;0,"",IF('Journal Template'!A210="","",IF(LEFT('Journal Template'!A210,1)=IFERROR(VLOOKUP(LEFT('Journal Template'!A210,1),Checks!$CF$2:$CF$5,1,0),0),"Product Code Required",IF('Journal Template'!D210="","",IF('Journal Template'!D210=IFERROR(VLOOKUP('Journal Template'!D210,Checks!$CH:$CH,1,0),0),"Product Code Required","NA"))))),"")</f>
        <v/>
      </c>
    </row>
    <row r="200" spans="14:89">
      <c r="N200" t="s">
        <v>1811</v>
      </c>
      <c r="O200" t="s">
        <v>1812</v>
      </c>
      <c r="P200" t="s">
        <v>386</v>
      </c>
      <c r="Q200" s="150" t="str">
        <f>IF(JRF!D213="","",IF(IFERROR(VLOOKUP(JRF!D213,Checks!N:P,3,0),0)="A","","Inactive account in Use"))</f>
        <v/>
      </c>
      <c r="R200" t="str">
        <f>IFERROR(IF('Journal Template'!C612="","",IF(IFERROR(VLOOKUP('Journal Template'!C612,Checks!N:P,3,0),0)="A","","Inactive account in Use")),"")</f>
        <v/>
      </c>
      <c r="S200" t="s">
        <v>1813</v>
      </c>
      <c r="T200" t="s">
        <v>386</v>
      </c>
      <c r="U200" t="s">
        <v>393</v>
      </c>
      <c r="V200" s="150" t="str">
        <f>IF(JRF!C213="","",IF(IFERROR(VLOOKUP(JRF!C213,Checks!S:U,3,0),0)="A","Entry with System fund Dept",""))</f>
        <v/>
      </c>
      <c r="W200" t="str">
        <f>IFERROR(IF('Journal Template'!D612="","",IF(IFERROR(VLOOKUP('Journal Template'!D612,Checks!S:U,3,0),0)="A","Entry with System fund Dept","")),"")</f>
        <v/>
      </c>
      <c r="X200" t="s">
        <v>1809</v>
      </c>
      <c r="Y200" t="s">
        <v>389</v>
      </c>
      <c r="Z200" t="s">
        <v>1810</v>
      </c>
      <c r="AA200" t="s">
        <v>479</v>
      </c>
      <c r="AB200" t="s">
        <v>125</v>
      </c>
      <c r="AC200" s="150" t="str">
        <f>IFERROR(IF(JRF!C213="","",IF(AND(VLOOKUP(JRF!C213,X:AA,4,0)=JRF!B213,VLOOKUP(JRF!C213,X:Y,2,0)="A"),"","Inactive Dept Combo Error")),"Inactive Dept Combo Error")</f>
        <v/>
      </c>
      <c r="AD200" t="str">
        <f>IFERROR(IF('Journal Template'!D612="","",IF(AND(VLOOKUP('Journal Template'!D612,X:AA,4,0)='Journal Template'!A612,VLOOKUP('Journal Template'!D612,X:Y,2,0)="A"),"","Inactive Dept Combo Error")),"")</f>
        <v/>
      </c>
      <c r="AK200" s="150" t="str">
        <f>IF(JRF!B213="","",IF(JRF!B213=IFERROR(VLOOKUP(JRF!B213,Checks!AI:AI,1,0),0),"Entry in Branch/Satellite BU's",""))</f>
        <v/>
      </c>
      <c r="AL200" t="str">
        <f>IFERROR(IF('Journal Template'!A612="","",IF('Journal Template'!A612=IFERROR(VLOOKUP('Journal Template'!A612,Checks!AI:AI,1,0),0),"Entry in Branch/Satellite BU's","")),"")</f>
        <v/>
      </c>
      <c r="AN200" t="str">
        <f>IFERROR(INDEX(Entities!A:A,MATCH(JRF!$Q213,Entities!C:C,0)),"")&amp;IFERROR(INDEX(Entities!A:A,MATCH(JRF!$Q213,Entities!D:D,0)),"")&amp;IFERROR(INDEX(Entities!A:A,MATCH(JRF!$Q213,Entities!E:E,0)),"")&amp;IFERROR(INDEX(Entities!A:A,MATCH(JRF!$Q213,Entities!F:F,0)),"")&amp;IFERROR(INDEX(Entities!A:A,MATCH(JRF!$Q213,Entities!G:G,0)),"")&amp;IFERROR(INDEX(Entities!A:A,MATCH(JRF!$Q213,Entities!H:H,0)),"")&amp;IFERROR(INDEX(Entities!A:A,MATCH(JRF!$Q213,Entities!I:I,0)),"")&amp;IFERROR(INDEX(Entities!A:A,MATCH(JRF!$Q213,Entities!J:J,0)),"")&amp;IFERROR(INDEX(Entities!A:A,MATCH(JRF!$Q213,Entities!K:K,0)),"")&amp;IFERROR(INDEX(Entities!A:A,MATCH(JRF!$Q213,Entities!L:L,0)),"")&amp;IFERROR(INDEX(Entities!A:A,MATCH(JRF!$Q213,Entities!M:M,0)),"")&amp;IFERROR(INDEX(Entities!A:A,MATCH(JRF!$Q213,Entities!N:N,0)),"")&amp;IFERROR(INDEX(Entities!A:A,MATCH(JRF!$Q213,Entities!O:O,0)),"")&amp;IFERROR(INDEX(Entities!A:A,MATCH(JRF!$Q213,Entities!P:P,0)),"")&amp;IFERROR(INDEX(Entities!A:A,MATCH(JRF!$Q213,Entities!Q:Q,0)),"")&amp;IFERROR(INDEX(Entities!A:A,MATCH(JRF!$Q213,Entities!R:R,0)),"")&amp;IFERROR(INDEX(Entities!A:A,MATCH(JRF!$Q213,Entities!S:S,0)),"")&amp;IFERROR(INDEX(Entities!A:A,MATCH(JRF!$Q213,Entities!T:T,0)),"")&amp;IFERROR(INDEX(Entities!A:A,MATCH(JRF!$Q213,Entities!U:U,0)),"")&amp;IFERROR(INDEX(Entities!A:A,MATCH(JRF!$Q213,Entities!V:V,0)),"")&amp;IFERROR(INDEX(Entities!A:A,MATCH(JRF!$Q213,Entities!W:W,0)),"")&amp;IFERROR(INDEX(Entities!A:A,MATCH(JRF!$Q213,Entities!X:X,0)),"")&amp;IFERROR(INDEX(Entities!A:A,MATCH(JRF!$Q213,Entities!Y:Y,0)),"")&amp;IFERROR(INDEX(Entities!A:A,MATCH(JRF!$Q213,Entities!Z:Z,0)),"")&amp;IFERROR(INDEX(Entities!A:A,MATCH(JRF!$Q213,Entities!AA:AA,0)),"")&amp;IFERROR(INDEX(Entities!A:A,MATCH(JRF!$Q213,Entities!AB:AB,0)),"")&amp;IFERROR(INDEX(Entities!A:A,MATCH(JRF!$Q213,Entities!AC:AC,0)),"")&amp;IFERROR(INDEX(Entities!A:A,MATCH(JRF!$Q213,Entities!AD:AD,0)),"")</f>
        <v/>
      </c>
      <c r="AO200" s="171" t="str">
        <f>IFERROR(INDEX(Entities!A:A,MATCH(JRF!$B213,Entities!C:C,0)),"")&amp;IFERROR(INDEX(Entities!A:A,MATCH(JRF!$B213,Entities!D:D,0)),"")&amp;IFERROR(INDEX(Entities!A:A,MATCH(JRF!$B213,Entities!E:E,0)),"")&amp;IFERROR(INDEX(Entities!A:A,MATCH(JRF!$B213,Entities!F:F,0)),"")&amp;IFERROR(INDEX(Entities!A:A,MATCH(JRF!$B213,Entities!G:G,0)),"")&amp;IFERROR(INDEX(Entities!A:A,MATCH(JRF!$B213,Entities!H:H,0)),"")&amp;IFERROR(INDEX(Entities!A:A,MATCH(JRF!$B213,Entities!I:I,0)),"")&amp;IFERROR(INDEX(Entities!A:A,MATCH(JRF!$B213,Entities!J:J,0)),"")&amp;IFERROR(INDEX(Entities!A:A,MATCH(JRF!$B213,Entities!K:K,0)),"")&amp;IFERROR(INDEX(Entities!A:A,MATCH(JRF!$B213,Entities!L:L,0)),"")&amp;IFERROR(INDEX(Entities!A:A,MATCH(JRF!$B213,Entities!M:M,0)),"")&amp;IFERROR(INDEX(Entities!A:A,MATCH(JRF!$B213,Entities!N:N,0)),"")&amp;IFERROR(INDEX(Entities!A:A,MATCH(JRF!$B213,Entities!O:O,0)),"")&amp;IFERROR(INDEX(Entities!A:A,MATCH(JRF!$B213,Entities!P:P,0)),"")&amp;IFERROR(INDEX(Entities!A:A,MATCH(JRF!$B213,Entities!Q:Q,0)),"")&amp;IFERROR(INDEX(Entities!A:A,MATCH(JRF!$B213,Entities!R:R,0)),"")&amp;IFERROR(INDEX(Entities!A:A,MATCH(JRF!$B213,Entities!S:S,0)),"")&amp;IFERROR(INDEX(Entities!A:A,MATCH(JRF!$B213,Entities!T:T,0)),"")&amp;IFERROR(INDEX(Entities!A:A,MATCH(JRF!$B213,Entities!U:U,0)),"")&amp;IFERROR(INDEX(Entities!A:A,MATCH(JRF!$B213,Entities!V:V,0)),"")&amp;IFERROR(INDEX(Entities!A:A,MATCH(JRF!$B213,Entities!W:W,0)),"")&amp;IFERROR(INDEX(Entities!A:A,MATCH(JRF!$B213,Entities!X:X,0)),"")&amp;IFERROR(INDEX(Entities!A:A,MATCH(JRF!$B213,Entities!Y:Y,0)),"")&amp;IFERROR(INDEX(Entities!A:A,MATCH(JRF!$B213,Entities!Z:Z,0)),"")&amp;IFERROR(INDEX(Entities!A:A,MATCH(JRF!$B213,Entities!AA:AA,0)),"")&amp;IFERROR(INDEX(Entities!A:A,MATCH(JRF!$B213,Entities!AB:AB,0)),"")&amp;IFERROR(INDEX(Entities!A:A,MATCH(JRF!$B213,Entities!AC:AC,0)),"")&amp;IFERROR(INDEX(Entities!A:A,MATCH(JRF!$B213,Entities!AD:AD,0)),"")</f>
        <v/>
      </c>
      <c r="AP200" s="171" t="str">
        <f>IF(JRF!B213=JRF!Q213,"",JRF!Q213&amp;JRF!B213)</f>
        <v/>
      </c>
      <c r="AQ200" s="171" t="str">
        <f>IF(OR(JRF!B213="",JRF!Q213="",Checks!AN200="",Checks!AO200=""),"",IF(OR(JRF!B213=JRF!Q213,Checks!AN200=Checks!AO200),"Legal Entity/BU is same",IF(AN200&amp;AO200=IFERROR(VLOOKUP(AN200&amp;AO200,'Intercompany Master'!X:X,1,0),0),"Intercompany Agreement Exist","Intercompany Agreement Required")))</f>
        <v/>
      </c>
      <c r="AR200" t="str" cm="1">
        <f t="array" ref="AR200">IF("Intercompany Agreement Exist"=VLOOKUP(JRF!Q213&amp;JRF!B213,Checks!AP:AQ,2,0),VLOOKUP(Checks!AN200&amp;Checks!AO200,'Intercompany Master'!X:AN,{2,3,4,5,6,7,8,9,10,11,12,13,14,15,16,17},0),"")</f>
        <v/>
      </c>
      <c r="AS200" s="170"/>
      <c r="AU200" s="170"/>
      <c r="CI200" t="str">
        <f>IF(JRF!F213&gt;0,"",IF(JRF!B213="","",IF(LEFT(JRF!B213,1)=IFERROR(VLOOKUP(LEFT(JRF!B213,1),$CF$2:$CF$5,1,0),0),"Product Code Required",IF(JRF!C213="","",IF(JRF!C213=IFERROR(VLOOKUP(JRF!C213,$CH:$CH,1,0),0),"Product Code Required","NA")))))</f>
        <v/>
      </c>
      <c r="CJ200" t="str">
        <f>IF(JRF!AV213&gt;0,"",IF(JRF!Q213="","",IF(LEFT(JRF!Q213,1)=IFERROR(VLOOKUP(LEFT(JRF!Q213,1),$CF$2:$CF$5,1,0),0),"Product Code Required",IF(JRF!V213="","",IF(JRF!V213=IFERROR(VLOOKUP(JRF!V213,$CH:$CH,1,0),0),"Product Code Required","NA")))))</f>
        <v/>
      </c>
      <c r="CK200" t="str">
        <f>IFERROR(IF(LEN('Journal Template'!F211)&gt;0,"",IF('Journal Template'!A211="","",IF(LEFT('Journal Template'!A211,1)=IFERROR(VLOOKUP(LEFT('Journal Template'!A211,1),Checks!$CF$2:$CF$5,1,0),0),"Product Code Required",IF('Journal Template'!D211="","",IF('Journal Template'!D211=IFERROR(VLOOKUP('Journal Template'!D211,Checks!$CH:$CH,1,0),0),"Product Code Required","NA"))))),"")</f>
        <v/>
      </c>
    </row>
    <row r="201" spans="14:89">
      <c r="N201" t="s">
        <v>1814</v>
      </c>
      <c r="O201" t="s">
        <v>1815</v>
      </c>
      <c r="P201" t="s">
        <v>386</v>
      </c>
      <c r="Q201" s="150" t="str">
        <f>IF(JRF!D214="","",IF(IFERROR(VLOOKUP(JRF!D214,Checks!N:P,3,0),0)="A","","Inactive account in Use"))</f>
        <v/>
      </c>
      <c r="R201" t="str">
        <f>IFERROR(IF('Journal Template'!C613="","",IF(IFERROR(VLOOKUP('Journal Template'!C613,Checks!N:P,3,0),0)="A","","Inactive account in Use")),"")</f>
        <v/>
      </c>
      <c r="S201" t="s">
        <v>1816</v>
      </c>
      <c r="T201" t="s">
        <v>386</v>
      </c>
      <c r="U201" t="s">
        <v>393</v>
      </c>
      <c r="V201" s="150" t="str">
        <f>IF(JRF!C214="","",IF(IFERROR(VLOOKUP(JRF!C214,Checks!S:U,3,0),0)="A","Entry with System fund Dept",""))</f>
        <v/>
      </c>
      <c r="W201" t="str">
        <f>IFERROR(IF('Journal Template'!D613="","",IF(IFERROR(VLOOKUP('Journal Template'!D613,Checks!S:U,3,0),0)="A","Entry with System fund Dept","")),"")</f>
        <v/>
      </c>
      <c r="X201" t="s">
        <v>1817</v>
      </c>
      <c r="Y201" t="s">
        <v>389</v>
      </c>
      <c r="Z201" t="s">
        <v>1818</v>
      </c>
      <c r="AA201" t="s">
        <v>445</v>
      </c>
      <c r="AB201" t="s">
        <v>1707</v>
      </c>
      <c r="AC201" s="150" t="str">
        <f>IFERROR(IF(JRF!C214="","",IF(AND(VLOOKUP(JRF!C214,X:AA,4,0)=JRF!B214,VLOOKUP(JRF!C214,X:Y,2,0)="A"),"","Inactive Dept Combo Error")),"Inactive Dept Combo Error")</f>
        <v/>
      </c>
      <c r="AD201" t="str">
        <f>IFERROR(IF('Journal Template'!D613="","",IF(AND(VLOOKUP('Journal Template'!D613,X:AA,4,0)='Journal Template'!A613,VLOOKUP('Journal Template'!D613,X:Y,2,0)="A"),"","Inactive Dept Combo Error")),"")</f>
        <v/>
      </c>
      <c r="AK201" s="150" t="str">
        <f>IF(JRF!B214="","",IF(JRF!B214=IFERROR(VLOOKUP(JRF!B214,Checks!AI:AI,1,0),0),"Entry in Branch/Satellite BU's",""))</f>
        <v/>
      </c>
      <c r="AL201" t="str">
        <f>IFERROR(IF('Journal Template'!A613="","",IF('Journal Template'!A613=IFERROR(VLOOKUP('Journal Template'!A613,Checks!AI:AI,1,0),0),"Entry in Branch/Satellite BU's","")),"")</f>
        <v/>
      </c>
      <c r="AN201" t="str">
        <f>IFERROR(INDEX(Entities!A:A,MATCH(JRF!$Q214,Entities!C:C,0)),"")&amp;IFERROR(INDEX(Entities!A:A,MATCH(JRF!$Q214,Entities!D:D,0)),"")&amp;IFERROR(INDEX(Entities!A:A,MATCH(JRF!$Q214,Entities!E:E,0)),"")&amp;IFERROR(INDEX(Entities!A:A,MATCH(JRF!$Q214,Entities!F:F,0)),"")&amp;IFERROR(INDEX(Entities!A:A,MATCH(JRF!$Q214,Entities!G:G,0)),"")&amp;IFERROR(INDEX(Entities!A:A,MATCH(JRF!$Q214,Entities!H:H,0)),"")&amp;IFERROR(INDEX(Entities!A:A,MATCH(JRF!$Q214,Entities!I:I,0)),"")&amp;IFERROR(INDEX(Entities!A:A,MATCH(JRF!$Q214,Entities!J:J,0)),"")&amp;IFERROR(INDEX(Entities!A:A,MATCH(JRF!$Q214,Entities!K:K,0)),"")&amp;IFERROR(INDEX(Entities!A:A,MATCH(JRF!$Q214,Entities!L:L,0)),"")&amp;IFERROR(INDEX(Entities!A:A,MATCH(JRF!$Q214,Entities!M:M,0)),"")&amp;IFERROR(INDEX(Entities!A:A,MATCH(JRF!$Q214,Entities!N:N,0)),"")&amp;IFERROR(INDEX(Entities!A:A,MATCH(JRF!$Q214,Entities!O:O,0)),"")&amp;IFERROR(INDEX(Entities!A:A,MATCH(JRF!$Q214,Entities!P:P,0)),"")&amp;IFERROR(INDEX(Entities!A:A,MATCH(JRF!$Q214,Entities!Q:Q,0)),"")&amp;IFERROR(INDEX(Entities!A:A,MATCH(JRF!$Q214,Entities!R:R,0)),"")&amp;IFERROR(INDEX(Entities!A:A,MATCH(JRF!$Q214,Entities!S:S,0)),"")&amp;IFERROR(INDEX(Entities!A:A,MATCH(JRF!$Q214,Entities!T:T,0)),"")&amp;IFERROR(INDEX(Entities!A:A,MATCH(JRF!$Q214,Entities!U:U,0)),"")&amp;IFERROR(INDEX(Entities!A:A,MATCH(JRF!$Q214,Entities!V:V,0)),"")&amp;IFERROR(INDEX(Entities!A:A,MATCH(JRF!$Q214,Entities!W:W,0)),"")&amp;IFERROR(INDEX(Entities!A:A,MATCH(JRF!$Q214,Entities!X:X,0)),"")&amp;IFERROR(INDEX(Entities!A:A,MATCH(JRF!$Q214,Entities!Y:Y,0)),"")&amp;IFERROR(INDEX(Entities!A:A,MATCH(JRF!$Q214,Entities!Z:Z,0)),"")&amp;IFERROR(INDEX(Entities!A:A,MATCH(JRF!$Q214,Entities!AA:AA,0)),"")&amp;IFERROR(INDEX(Entities!A:A,MATCH(JRF!$Q214,Entities!AB:AB,0)),"")&amp;IFERROR(INDEX(Entities!A:A,MATCH(JRF!$Q214,Entities!AC:AC,0)),"")&amp;IFERROR(INDEX(Entities!A:A,MATCH(JRF!$Q214,Entities!AD:AD,0)),"")</f>
        <v/>
      </c>
      <c r="AO201" s="171" t="str">
        <f>IFERROR(INDEX(Entities!A:A,MATCH(JRF!$B214,Entities!C:C,0)),"")&amp;IFERROR(INDEX(Entities!A:A,MATCH(JRF!$B214,Entities!D:D,0)),"")&amp;IFERROR(INDEX(Entities!A:A,MATCH(JRF!$B214,Entities!E:E,0)),"")&amp;IFERROR(INDEX(Entities!A:A,MATCH(JRF!$B214,Entities!F:F,0)),"")&amp;IFERROR(INDEX(Entities!A:A,MATCH(JRF!$B214,Entities!G:G,0)),"")&amp;IFERROR(INDEX(Entities!A:A,MATCH(JRF!$B214,Entities!H:H,0)),"")&amp;IFERROR(INDEX(Entities!A:A,MATCH(JRF!$B214,Entities!I:I,0)),"")&amp;IFERROR(INDEX(Entities!A:A,MATCH(JRF!$B214,Entities!J:J,0)),"")&amp;IFERROR(INDEX(Entities!A:A,MATCH(JRF!$B214,Entities!K:K,0)),"")&amp;IFERROR(INDEX(Entities!A:A,MATCH(JRF!$B214,Entities!L:L,0)),"")&amp;IFERROR(INDEX(Entities!A:A,MATCH(JRF!$B214,Entities!M:M,0)),"")&amp;IFERROR(INDEX(Entities!A:A,MATCH(JRF!$B214,Entities!N:N,0)),"")&amp;IFERROR(INDEX(Entities!A:A,MATCH(JRF!$B214,Entities!O:O,0)),"")&amp;IFERROR(INDEX(Entities!A:A,MATCH(JRF!$B214,Entities!P:P,0)),"")&amp;IFERROR(INDEX(Entities!A:A,MATCH(JRF!$B214,Entities!Q:Q,0)),"")&amp;IFERROR(INDEX(Entities!A:A,MATCH(JRF!$B214,Entities!R:R,0)),"")&amp;IFERROR(INDEX(Entities!A:A,MATCH(JRF!$B214,Entities!S:S,0)),"")&amp;IFERROR(INDEX(Entities!A:A,MATCH(JRF!$B214,Entities!T:T,0)),"")&amp;IFERROR(INDEX(Entities!A:A,MATCH(JRF!$B214,Entities!U:U,0)),"")&amp;IFERROR(INDEX(Entities!A:A,MATCH(JRF!$B214,Entities!V:V,0)),"")&amp;IFERROR(INDEX(Entities!A:A,MATCH(JRF!$B214,Entities!W:W,0)),"")&amp;IFERROR(INDEX(Entities!A:A,MATCH(JRF!$B214,Entities!X:X,0)),"")&amp;IFERROR(INDEX(Entities!A:A,MATCH(JRF!$B214,Entities!Y:Y,0)),"")&amp;IFERROR(INDEX(Entities!A:A,MATCH(JRF!$B214,Entities!Z:Z,0)),"")&amp;IFERROR(INDEX(Entities!A:A,MATCH(JRF!$B214,Entities!AA:AA,0)),"")&amp;IFERROR(INDEX(Entities!A:A,MATCH(JRF!$B214,Entities!AB:AB,0)),"")&amp;IFERROR(INDEX(Entities!A:A,MATCH(JRF!$B214,Entities!AC:AC,0)),"")&amp;IFERROR(INDEX(Entities!A:A,MATCH(JRF!$B214,Entities!AD:AD,0)),"")</f>
        <v/>
      </c>
      <c r="AP201" s="171" t="str">
        <f>IF(JRF!B214=JRF!Q214,"",JRF!Q214&amp;JRF!B214)</f>
        <v/>
      </c>
      <c r="AQ201" s="171" t="str">
        <f>IF(OR(JRF!B214="",JRF!Q214="",Checks!AN201="",Checks!AO201=""),"",IF(OR(JRF!B214=JRF!Q214,Checks!AN201=Checks!AO201),"Legal Entity/BU is same",IF(AN201&amp;AO201=IFERROR(VLOOKUP(AN201&amp;AO201,'Intercompany Master'!X:X,1,0),0),"Intercompany Agreement Exist","Intercompany Agreement Required")))</f>
        <v/>
      </c>
      <c r="AR201" t="str" cm="1">
        <f t="array" ref="AR201">IF("Intercompany Agreement Exist"=VLOOKUP(JRF!Q214&amp;JRF!B214,Checks!AP:AQ,2,0),VLOOKUP(Checks!AN201&amp;Checks!AO201,'Intercompany Master'!X:AN,{2,3,4,5,6,7,8,9,10,11,12,13,14,15,16,17},0),"")</f>
        <v/>
      </c>
      <c r="AS201" s="170"/>
      <c r="AU201" s="170"/>
      <c r="CI201" t="str">
        <f>IF(JRF!F214&gt;0,"",IF(JRF!B214="","",IF(LEFT(JRF!B214,1)=IFERROR(VLOOKUP(LEFT(JRF!B214,1),$CF$2:$CF$5,1,0),0),"Product Code Required",IF(JRF!C214="","",IF(JRF!C214=IFERROR(VLOOKUP(JRF!C214,$CH:$CH,1,0),0),"Product Code Required","NA")))))</f>
        <v/>
      </c>
      <c r="CJ201" t="str">
        <f>IF(JRF!AV214&gt;0,"",IF(JRF!Q214="","",IF(LEFT(JRF!Q214,1)=IFERROR(VLOOKUP(LEFT(JRF!Q214,1),$CF$2:$CF$5,1,0),0),"Product Code Required",IF(JRF!V214="","",IF(JRF!V214=IFERROR(VLOOKUP(JRF!V214,$CH:$CH,1,0),0),"Product Code Required","NA")))))</f>
        <v/>
      </c>
      <c r="CK201" t="str">
        <f>IFERROR(IF(LEN('Journal Template'!F212)&gt;0,"",IF('Journal Template'!A212="","",IF(LEFT('Journal Template'!A212,1)=IFERROR(VLOOKUP(LEFT('Journal Template'!A212,1),Checks!$CF$2:$CF$5,1,0),0),"Product Code Required",IF('Journal Template'!D212="","",IF('Journal Template'!D212=IFERROR(VLOOKUP('Journal Template'!D212,Checks!$CH:$CH,1,0),0),"Product Code Required","NA"))))),"")</f>
        <v/>
      </c>
    </row>
    <row r="202" spans="14:89">
      <c r="N202" t="s">
        <v>1819</v>
      </c>
      <c r="O202" t="s">
        <v>1820</v>
      </c>
      <c r="P202" t="s">
        <v>386</v>
      </c>
      <c r="Q202" s="150" t="str">
        <f>IF(JRF!D215="","",IF(IFERROR(VLOOKUP(JRF!D215,Checks!N:P,3,0),0)="A","","Inactive account in Use"))</f>
        <v/>
      </c>
      <c r="R202" t="str">
        <f>IFERROR(IF('Journal Template'!C614="","",IF(IFERROR(VLOOKUP('Journal Template'!C614,Checks!N:P,3,0),0)="A","","Inactive account in Use")),"")</f>
        <v/>
      </c>
      <c r="S202" t="s">
        <v>1821</v>
      </c>
      <c r="T202" t="s">
        <v>386</v>
      </c>
      <c r="U202" t="s">
        <v>393</v>
      </c>
      <c r="V202" s="150" t="str">
        <f>IF(JRF!C215="","",IF(IFERROR(VLOOKUP(JRF!C215,Checks!S:U,3,0),0)="A","Entry with System fund Dept",""))</f>
        <v/>
      </c>
      <c r="W202" t="str">
        <f>IFERROR(IF('Journal Template'!D614="","",IF(IFERROR(VLOOKUP('Journal Template'!D614,Checks!S:U,3,0),0)="A","Entry with System fund Dept","")),"")</f>
        <v/>
      </c>
      <c r="X202" t="s">
        <v>1822</v>
      </c>
      <c r="Y202" t="s">
        <v>389</v>
      </c>
      <c r="Z202" t="s">
        <v>1823</v>
      </c>
      <c r="AA202" t="s">
        <v>505</v>
      </c>
      <c r="AB202" t="s">
        <v>125</v>
      </c>
      <c r="AC202" s="150" t="str">
        <f>IFERROR(IF(JRF!C215="","",IF(AND(VLOOKUP(JRF!C215,X:AA,4,0)=JRF!B215,VLOOKUP(JRF!C215,X:Y,2,0)="A"),"","Inactive Dept Combo Error")),"Inactive Dept Combo Error")</f>
        <v/>
      </c>
      <c r="AD202" t="str">
        <f>IFERROR(IF('Journal Template'!D614="","",IF(AND(VLOOKUP('Journal Template'!D614,X:AA,4,0)='Journal Template'!A614,VLOOKUP('Journal Template'!D614,X:Y,2,0)="A"),"","Inactive Dept Combo Error")),"")</f>
        <v/>
      </c>
      <c r="AK202" s="150" t="str">
        <f>IF(JRF!B215="","",IF(JRF!B215=IFERROR(VLOOKUP(JRF!B215,Checks!AI:AI,1,0),0),"Entry in Branch/Satellite BU's",""))</f>
        <v/>
      </c>
      <c r="AL202" t="str">
        <f>IFERROR(IF('Journal Template'!A614="","",IF('Journal Template'!A614=IFERROR(VLOOKUP('Journal Template'!A614,Checks!AI:AI,1,0),0),"Entry in Branch/Satellite BU's","")),"")</f>
        <v/>
      </c>
      <c r="AO202" s="171"/>
      <c r="AP202" s="171"/>
      <c r="AQ202" s="171"/>
      <c r="AR202" s="171"/>
      <c r="CI202" t="str">
        <f>IF(JRF!F215&gt;0,"",IF(JRF!B215="","",IF(LEFT(JRF!B215,1)=IFERROR(VLOOKUP(LEFT(JRF!B215,1),$CF$2:$CF$5,1,0),0),"Product Code Required",IF(JRF!C215="","",IF(JRF!C215=IFERROR(VLOOKUP(JRF!C215,$CH:$CH,1,0),0),"Product Code Required","NA")))))</f>
        <v/>
      </c>
      <c r="CJ202" t="str">
        <f>IF(JRF!AV215&gt;0,"",IF(JRF!Q215="","",IF(LEFT(JRF!Q215,1)=IFERROR(VLOOKUP(LEFT(JRF!Q215,1),$CF$2:$CF$5,1,0),0),"Product Code Required",IF(JRF!V215="","",IF(JRF!V215=IFERROR(VLOOKUP(JRF!V215,$CH:$CH,1,0),0),"Product Code Required","NA")))))</f>
        <v/>
      </c>
      <c r="CK202" t="str">
        <f>IFERROR(IF(LEN('Journal Template'!F213)&gt;0,"",IF('Journal Template'!A213="","",IF(LEFT('Journal Template'!A213,1)=IFERROR(VLOOKUP(LEFT('Journal Template'!A213,1),Checks!$CF$2:$CF$5,1,0),0),"Product Code Required",IF('Journal Template'!D213="","",IF('Journal Template'!D213=IFERROR(VLOOKUP('Journal Template'!D213,Checks!$CH:$CH,1,0),0),"Product Code Required","NA"))))),"")</f>
        <v/>
      </c>
    </row>
    <row r="203" spans="14:89">
      <c r="N203" t="s">
        <v>1824</v>
      </c>
      <c r="O203" t="s">
        <v>1825</v>
      </c>
      <c r="P203" t="s">
        <v>386</v>
      </c>
      <c r="Q203" s="150" t="str">
        <f>IF(JRF!D216="","",IF(IFERROR(VLOOKUP(JRF!D216,Checks!N:P,3,0),0)="A","","Inactive account in Use"))</f>
        <v/>
      </c>
      <c r="R203" t="str">
        <f>IFERROR(IF('Journal Template'!C615="","",IF(IFERROR(VLOOKUP('Journal Template'!C615,Checks!N:P,3,0),0)="A","","Inactive account in Use")),"")</f>
        <v/>
      </c>
      <c r="S203" t="s">
        <v>1826</v>
      </c>
      <c r="T203" t="s">
        <v>386</v>
      </c>
      <c r="U203" t="s">
        <v>393</v>
      </c>
      <c r="V203" s="150" t="str">
        <f>IF(JRF!C216="","",IF(IFERROR(VLOOKUP(JRF!C216,Checks!S:U,3,0),0)="A","Entry with System fund Dept",""))</f>
        <v/>
      </c>
      <c r="W203" t="str">
        <f>IFERROR(IF('Journal Template'!D615="","",IF(IFERROR(VLOOKUP('Journal Template'!D615,Checks!S:U,3,0),0)="A","Entry with System fund Dept","")),"")</f>
        <v/>
      </c>
      <c r="X203" t="s">
        <v>1827</v>
      </c>
      <c r="Y203" t="s">
        <v>389</v>
      </c>
      <c r="Z203" t="s">
        <v>1828</v>
      </c>
      <c r="AA203" t="s">
        <v>505</v>
      </c>
      <c r="AB203" t="s">
        <v>125</v>
      </c>
      <c r="AC203" s="150" t="str">
        <f>IFERROR(IF(JRF!C216="","",IF(AND(VLOOKUP(JRF!C216,X:AA,4,0)=JRF!B216,VLOOKUP(JRF!C216,X:Y,2,0)="A"),"","Inactive Dept Combo Error")),"Inactive Dept Combo Error")</f>
        <v/>
      </c>
      <c r="AD203" t="str">
        <f>IFERROR(IF('Journal Template'!D615="","",IF(AND(VLOOKUP('Journal Template'!D615,X:AA,4,0)='Journal Template'!A615,VLOOKUP('Journal Template'!D615,X:Y,2,0)="A"),"","Inactive Dept Combo Error")),"")</f>
        <v/>
      </c>
      <c r="AK203" s="150" t="str">
        <f>IF(JRF!B216="","",IF(JRF!B216=IFERROR(VLOOKUP(JRF!B216,Checks!AI:AI,1,0),0),"Entry in Branch/Satellite BU's",""))</f>
        <v/>
      </c>
      <c r="AL203" t="str">
        <f>IFERROR(IF('Journal Template'!A615="","",IF('Journal Template'!A615=IFERROR(VLOOKUP('Journal Template'!A615,Checks!AI:AI,1,0),0),"Entry in Branch/Satellite BU's","")),"")</f>
        <v/>
      </c>
      <c r="AO203" s="171"/>
      <c r="AP203" s="171"/>
      <c r="AQ203" s="171"/>
      <c r="AR203" s="171"/>
      <c r="CI203" t="str">
        <f>IF(JRF!F216&gt;0,"",IF(JRF!B216="","",IF(LEFT(JRF!B216,1)=IFERROR(VLOOKUP(LEFT(JRF!B216,1),$CF$2:$CF$5,1,0),0),"Product Code Required",IF(JRF!C216="","",IF(JRF!C216=IFERROR(VLOOKUP(JRF!C216,$CH:$CH,1,0),0),"Product Code Required","NA")))))</f>
        <v/>
      </c>
      <c r="CJ203" t="str">
        <f>IF(JRF!AV216&gt;0,"",IF(JRF!Q216="","",IF(LEFT(JRF!Q216,1)=IFERROR(VLOOKUP(LEFT(JRF!Q216,1),$CF$2:$CF$5,1,0),0),"Product Code Required",IF(JRF!V216="","",IF(JRF!V216=IFERROR(VLOOKUP(JRF!V216,$CH:$CH,1,0),0),"Product Code Required","NA")))))</f>
        <v/>
      </c>
      <c r="CK203" t="str">
        <f>IFERROR(IF(LEN('Journal Template'!F214)&gt;0,"",IF('Journal Template'!A214="","",IF(LEFT('Journal Template'!A214,1)=IFERROR(VLOOKUP(LEFT('Journal Template'!A214,1),Checks!$CF$2:$CF$5,1,0),0),"Product Code Required",IF('Journal Template'!D214="","",IF('Journal Template'!D214=IFERROR(VLOOKUP('Journal Template'!D214,Checks!$CH:$CH,1,0),0),"Product Code Required","NA"))))),"")</f>
        <v>NA</v>
      </c>
    </row>
    <row r="204" spans="14:89">
      <c r="N204" t="s">
        <v>1829</v>
      </c>
      <c r="O204" t="s">
        <v>1830</v>
      </c>
      <c r="P204" t="s">
        <v>386</v>
      </c>
      <c r="Q204" s="150" t="str">
        <f>IF(JRF!D217="","",IF(IFERROR(VLOOKUP(JRF!D217,Checks!N:P,3,0),0)="A","","Inactive account in Use"))</f>
        <v/>
      </c>
      <c r="R204" t="str">
        <f>IFERROR(IF('Journal Template'!C616="","",IF(IFERROR(VLOOKUP('Journal Template'!C616,Checks!N:P,3,0),0)="A","","Inactive account in Use")),"")</f>
        <v/>
      </c>
      <c r="S204" t="s">
        <v>1831</v>
      </c>
      <c r="T204" t="s">
        <v>386</v>
      </c>
      <c r="U204" t="s">
        <v>393</v>
      </c>
      <c r="V204" s="150" t="str">
        <f>IF(JRF!C217="","",IF(IFERROR(VLOOKUP(JRF!C217,Checks!S:U,3,0),0)="A","Entry with System fund Dept",""))</f>
        <v/>
      </c>
      <c r="W204" t="str">
        <f>IFERROR(IF('Journal Template'!D616="","",IF(IFERROR(VLOOKUP('Journal Template'!D616,Checks!S:U,3,0),0)="A","Entry with System fund Dept","")),"")</f>
        <v/>
      </c>
      <c r="X204" t="s">
        <v>1832</v>
      </c>
      <c r="Y204" t="s">
        <v>389</v>
      </c>
      <c r="Z204" t="s">
        <v>1833</v>
      </c>
      <c r="AA204" t="s">
        <v>391</v>
      </c>
      <c r="AB204" t="s">
        <v>125</v>
      </c>
      <c r="AC204" s="150" t="str">
        <f>IFERROR(IF(JRF!C217="","",IF(AND(VLOOKUP(JRF!C217,X:AA,4,0)=JRF!B217,VLOOKUP(JRF!C217,X:Y,2,0)="A"),"","Inactive Dept Combo Error")),"Inactive Dept Combo Error")</f>
        <v/>
      </c>
      <c r="AD204" t="str">
        <f>IFERROR(IF('Journal Template'!D616="","",IF(AND(VLOOKUP('Journal Template'!D616,X:AA,4,0)='Journal Template'!A616,VLOOKUP('Journal Template'!D616,X:Y,2,0)="A"),"","Inactive Dept Combo Error")),"")</f>
        <v/>
      </c>
      <c r="AK204" s="150" t="str">
        <f>IF(JRF!B217="","",IF(JRF!B217=IFERROR(VLOOKUP(JRF!B217,Checks!AI:AI,1,0),0),"Entry in Branch/Satellite BU's",""))</f>
        <v/>
      </c>
      <c r="AL204" t="str">
        <f>IFERROR(IF('Journal Template'!A616="","",IF('Journal Template'!A616=IFERROR(VLOOKUP('Journal Template'!A616,Checks!AI:AI,1,0),0),"Entry in Branch/Satellite BU's","")),"")</f>
        <v/>
      </c>
      <c r="AO204" s="171"/>
      <c r="AP204" s="171"/>
      <c r="AQ204" s="171"/>
      <c r="AR204" s="171"/>
      <c r="CI204" t="str">
        <f>IF(JRF!F217&gt;0,"",IF(JRF!B217="","",IF(LEFT(JRF!B217,1)=IFERROR(VLOOKUP(LEFT(JRF!B217,1),$CF$2:$CF$5,1,0),0),"Product Code Required",IF(JRF!C217="","",IF(JRF!C217=IFERROR(VLOOKUP(JRF!C217,$CH:$CH,1,0),0),"Product Code Required","NA")))))</f>
        <v/>
      </c>
      <c r="CJ204" t="str">
        <f>IF(JRF!AV217&gt;0,"",IF(JRF!Q217="","",IF(LEFT(JRF!Q217,1)=IFERROR(VLOOKUP(LEFT(JRF!Q217,1),$CF$2:$CF$5,1,0),0),"Product Code Required",IF(JRF!V217="","",IF(JRF!V217=IFERROR(VLOOKUP(JRF!V217,$CH:$CH,1,0),0),"Product Code Required","NA")))))</f>
        <v/>
      </c>
      <c r="CK204" t="str">
        <f>IFERROR(IF(LEN('Journal Template'!F215)&gt;0,"",IF('Journal Template'!A215="","",IF(LEFT('Journal Template'!A215,1)=IFERROR(VLOOKUP(LEFT('Journal Template'!A215,1),Checks!$CF$2:$CF$5,1,0),0),"Product Code Required",IF('Journal Template'!D215="","",IF('Journal Template'!D215=IFERROR(VLOOKUP('Journal Template'!D215,Checks!$CH:$CH,1,0),0),"Product Code Required","NA"))))),"")</f>
        <v/>
      </c>
    </row>
    <row r="205" spans="14:89">
      <c r="N205" t="s">
        <v>1834</v>
      </c>
      <c r="O205" t="s">
        <v>1835</v>
      </c>
      <c r="P205" t="s">
        <v>386</v>
      </c>
      <c r="Q205" s="150" t="str">
        <f>IF(JRF!D218="","",IF(IFERROR(VLOOKUP(JRF!D218,Checks!N:P,3,0),0)="A","","Inactive account in Use"))</f>
        <v/>
      </c>
      <c r="R205" t="str">
        <f>IFERROR(IF('Journal Template'!C617="","",IF(IFERROR(VLOOKUP('Journal Template'!C617,Checks!N:P,3,0),0)="A","","Inactive account in Use")),"")</f>
        <v/>
      </c>
      <c r="S205" t="s">
        <v>1836</v>
      </c>
      <c r="T205" t="s">
        <v>386</v>
      </c>
      <c r="U205" t="s">
        <v>393</v>
      </c>
      <c r="V205" s="150" t="str">
        <f>IF(JRF!C218="","",IF(IFERROR(VLOOKUP(JRF!C218,Checks!S:U,3,0),0)="A","Entry with System fund Dept",""))</f>
        <v/>
      </c>
      <c r="W205" t="str">
        <f>IFERROR(IF('Journal Template'!D617="","",IF(IFERROR(VLOOKUP('Journal Template'!D617,Checks!S:U,3,0),0)="A","Entry with System fund Dept","")),"")</f>
        <v/>
      </c>
      <c r="X205" t="s">
        <v>1832</v>
      </c>
      <c r="Y205" t="s">
        <v>389</v>
      </c>
      <c r="Z205" t="s">
        <v>1833</v>
      </c>
      <c r="AA205" t="s">
        <v>407</v>
      </c>
      <c r="AB205" t="s">
        <v>125</v>
      </c>
      <c r="AC205" s="150" t="str">
        <f>IFERROR(IF(JRF!C218="","",IF(AND(VLOOKUP(JRF!C218,X:AA,4,0)=JRF!B218,VLOOKUP(JRF!C218,X:Y,2,0)="A"),"","Inactive Dept Combo Error")),"Inactive Dept Combo Error")</f>
        <v/>
      </c>
      <c r="AD205" t="str">
        <f>IFERROR(IF('Journal Template'!D617="","",IF(AND(VLOOKUP('Journal Template'!D617,X:AA,4,0)='Journal Template'!A617,VLOOKUP('Journal Template'!D617,X:Y,2,0)="A"),"","Inactive Dept Combo Error")),"")</f>
        <v/>
      </c>
      <c r="AK205" s="150" t="str">
        <f>IF(JRF!B218="","",IF(JRF!B218=IFERROR(VLOOKUP(JRF!B218,Checks!AI:AI,1,0),0),"Entry in Branch/Satellite BU's",""))</f>
        <v/>
      </c>
      <c r="AL205" t="str">
        <f>IFERROR(IF('Journal Template'!A617="","",IF('Journal Template'!A617=IFERROR(VLOOKUP('Journal Template'!A617,Checks!AI:AI,1,0),0),"Entry in Branch/Satellite BU's","")),"")</f>
        <v/>
      </c>
      <c r="AO205" s="171"/>
      <c r="AP205" s="171"/>
      <c r="AQ205" s="171"/>
      <c r="AR205" s="171"/>
      <c r="CI205" t="str">
        <f>IF(JRF!F218&gt;0,"",IF(JRF!B218="","",IF(LEFT(JRF!B218,1)=IFERROR(VLOOKUP(LEFT(JRF!B218,1),$CF$2:$CF$5,1,0),0),"Product Code Required",IF(JRF!C218="","",IF(JRF!C218=IFERROR(VLOOKUP(JRF!C218,$CH:$CH,1,0),0),"Product Code Required","NA")))))</f>
        <v/>
      </c>
      <c r="CJ205" t="str">
        <f>IF(JRF!AV218&gt;0,"",IF(JRF!Q218="","",IF(LEFT(JRF!Q218,1)=IFERROR(VLOOKUP(LEFT(JRF!Q218,1),$CF$2:$CF$5,1,0),0),"Product Code Required",IF(JRF!V218="","",IF(JRF!V218=IFERROR(VLOOKUP(JRF!V218,$CH:$CH,1,0),0),"Product Code Required","NA")))))</f>
        <v/>
      </c>
      <c r="CK205" t="str">
        <f>IFERROR(IF(LEN('Journal Template'!F216)&gt;0,"",IF('Journal Template'!A216="","",IF(LEFT('Journal Template'!A216,1)=IFERROR(VLOOKUP(LEFT('Journal Template'!A216,1),Checks!$CF$2:$CF$5,1,0),0),"Product Code Required",IF('Journal Template'!D216="","",IF('Journal Template'!D216=IFERROR(VLOOKUP('Journal Template'!D216,Checks!$CH:$CH,1,0),0),"Product Code Required","NA"))))),"")</f>
        <v/>
      </c>
    </row>
    <row r="206" spans="14:89">
      <c r="N206" t="s">
        <v>1837</v>
      </c>
      <c r="O206" t="s">
        <v>1838</v>
      </c>
      <c r="P206" t="s">
        <v>386</v>
      </c>
      <c r="Q206" s="150" t="str">
        <f>IF(JRF!D219="","",IF(IFERROR(VLOOKUP(JRF!D219,Checks!N:P,3,0),0)="A","","Inactive account in Use"))</f>
        <v/>
      </c>
      <c r="R206" t="str">
        <f>IFERROR(IF('Journal Template'!C618="","",IF(IFERROR(VLOOKUP('Journal Template'!C618,Checks!N:P,3,0),0)="A","","Inactive account in Use")),"")</f>
        <v/>
      </c>
      <c r="S206" t="s">
        <v>1839</v>
      </c>
      <c r="T206" t="s">
        <v>386</v>
      </c>
      <c r="U206" t="s">
        <v>393</v>
      </c>
      <c r="V206" s="150" t="str">
        <f>IF(JRF!C219="","",IF(IFERROR(VLOOKUP(JRF!C219,Checks!S:U,3,0),0)="A","Entry with System fund Dept",""))</f>
        <v/>
      </c>
      <c r="W206" t="str">
        <f>IFERROR(IF('Journal Template'!D618="","",IF(IFERROR(VLOOKUP('Journal Template'!D618,Checks!S:U,3,0),0)="A","Entry with System fund Dept","")),"")</f>
        <v/>
      </c>
      <c r="X206" t="s">
        <v>1832</v>
      </c>
      <c r="Y206" t="s">
        <v>389</v>
      </c>
      <c r="Z206" t="s">
        <v>1833</v>
      </c>
      <c r="AA206" t="s">
        <v>1840</v>
      </c>
      <c r="AB206" t="s">
        <v>125</v>
      </c>
      <c r="AC206" s="150" t="str">
        <f>IFERROR(IF(JRF!C219="","",IF(AND(VLOOKUP(JRF!C219,X:AA,4,0)=JRF!B219,VLOOKUP(JRF!C219,X:Y,2,0)="A"),"","Inactive Dept Combo Error")),"Inactive Dept Combo Error")</f>
        <v/>
      </c>
      <c r="AD206" t="str">
        <f>IFERROR(IF('Journal Template'!D618="","",IF(AND(VLOOKUP('Journal Template'!D618,X:AA,4,0)='Journal Template'!A618,VLOOKUP('Journal Template'!D618,X:Y,2,0)="A"),"","Inactive Dept Combo Error")),"")</f>
        <v/>
      </c>
      <c r="AK206" s="150" t="str">
        <f>IF(JRF!B219="","",IF(JRF!B219=IFERROR(VLOOKUP(JRF!B219,Checks!AI:AI,1,0),0),"Entry in Branch/Satellite BU's",""))</f>
        <v/>
      </c>
      <c r="AL206" t="str">
        <f>IFERROR(IF('Journal Template'!A618="","",IF('Journal Template'!A618=IFERROR(VLOOKUP('Journal Template'!A618,Checks!AI:AI,1,0),0),"Entry in Branch/Satellite BU's","")),"")</f>
        <v/>
      </c>
      <c r="AO206" s="171"/>
      <c r="AP206" s="171"/>
      <c r="AQ206" s="171"/>
      <c r="AR206" s="171"/>
      <c r="CI206" t="str">
        <f>IF(JRF!F219&gt;0,"",IF(JRF!B219="","",IF(LEFT(JRF!B219,1)=IFERROR(VLOOKUP(LEFT(JRF!B219,1),$CF$2:$CF$5,1,0),0),"Product Code Required",IF(JRF!C219="","",IF(JRF!C219=IFERROR(VLOOKUP(JRF!C219,$CH:$CH,1,0),0),"Product Code Required","NA")))))</f>
        <v/>
      </c>
      <c r="CJ206" t="str">
        <f>IF(JRF!AV219&gt;0,"",IF(JRF!Q219="","",IF(LEFT(JRF!Q219,1)=IFERROR(VLOOKUP(LEFT(JRF!Q219,1),$CF$2:$CF$5,1,0),0),"Product Code Required",IF(JRF!V219="","",IF(JRF!V219=IFERROR(VLOOKUP(JRF!V219,$CH:$CH,1,0),0),"Product Code Required","NA")))))</f>
        <v/>
      </c>
      <c r="CK206" t="str">
        <f>IFERROR(IF(LEN('Journal Template'!F217)&gt;0,"",IF('Journal Template'!A217="","",IF(LEFT('Journal Template'!A217,1)=IFERROR(VLOOKUP(LEFT('Journal Template'!A217,1),Checks!$CF$2:$CF$5,1,0),0),"Product Code Required",IF('Journal Template'!D217="","",IF('Journal Template'!D217=IFERROR(VLOOKUP('Journal Template'!D217,Checks!$CH:$CH,1,0),0),"Product Code Required","NA"))))),"")</f>
        <v/>
      </c>
    </row>
    <row r="207" spans="14:89">
      <c r="N207" t="s">
        <v>1841</v>
      </c>
      <c r="O207" t="s">
        <v>1842</v>
      </c>
      <c r="P207" t="s">
        <v>386</v>
      </c>
      <c r="Q207" s="150" t="str">
        <f>IF(JRF!D220="","",IF(IFERROR(VLOOKUP(JRF!D220,Checks!N:P,3,0),0)="A","","Inactive account in Use"))</f>
        <v/>
      </c>
      <c r="R207" t="str">
        <f>IFERROR(IF('Journal Template'!C619="","",IF(IFERROR(VLOOKUP('Journal Template'!C619,Checks!N:P,3,0),0)="A","","Inactive account in Use")),"")</f>
        <v/>
      </c>
      <c r="S207" t="s">
        <v>1843</v>
      </c>
      <c r="T207" t="s">
        <v>386</v>
      </c>
      <c r="U207" t="s">
        <v>393</v>
      </c>
      <c r="V207" s="150" t="str">
        <f>IF(JRF!C220="","",IF(IFERROR(VLOOKUP(JRF!C220,Checks!S:U,3,0),0)="A","Entry with System fund Dept",""))</f>
        <v/>
      </c>
      <c r="W207" t="str">
        <f>IFERROR(IF('Journal Template'!D619="","",IF(IFERROR(VLOOKUP('Journal Template'!D619,Checks!S:U,3,0),0)="A","Entry with System fund Dept","")),"")</f>
        <v/>
      </c>
      <c r="X207" t="s">
        <v>1844</v>
      </c>
      <c r="Y207" t="s">
        <v>389</v>
      </c>
      <c r="Z207" t="s">
        <v>1845</v>
      </c>
      <c r="AA207" t="s">
        <v>505</v>
      </c>
      <c r="AB207" t="s">
        <v>125</v>
      </c>
      <c r="AC207" s="150" t="str">
        <f>IFERROR(IF(JRF!C220="","",IF(AND(VLOOKUP(JRF!C220,X:AA,4,0)=JRF!B220,VLOOKUP(JRF!C220,X:Y,2,0)="A"),"","Inactive Dept Combo Error")),"Inactive Dept Combo Error")</f>
        <v/>
      </c>
      <c r="AD207" t="str">
        <f>IFERROR(IF('Journal Template'!D619="","",IF(AND(VLOOKUP('Journal Template'!D619,X:AA,4,0)='Journal Template'!A619,VLOOKUP('Journal Template'!D619,X:Y,2,0)="A"),"","Inactive Dept Combo Error")),"")</f>
        <v/>
      </c>
      <c r="AK207" s="150" t="str">
        <f>IF(JRF!B220="","",IF(JRF!B220=IFERROR(VLOOKUP(JRF!B220,Checks!AI:AI,1,0),0),"Entry in Branch/Satellite BU's",""))</f>
        <v/>
      </c>
      <c r="AL207" t="str">
        <f>IFERROR(IF('Journal Template'!A619="","",IF('Journal Template'!A619=IFERROR(VLOOKUP('Journal Template'!A619,Checks!AI:AI,1,0),0),"Entry in Branch/Satellite BU's","")),"")</f>
        <v/>
      </c>
      <c r="AO207" s="171"/>
      <c r="AP207" s="171"/>
      <c r="AQ207" s="171"/>
      <c r="AR207" s="171"/>
      <c r="CI207" t="str">
        <f>IF(JRF!F220&gt;0,"",IF(JRF!B220="","",IF(LEFT(JRF!B220,1)=IFERROR(VLOOKUP(LEFT(JRF!B220,1),$CF$2:$CF$5,1,0),0),"Product Code Required",IF(JRF!C220="","",IF(JRF!C220=IFERROR(VLOOKUP(JRF!C220,$CH:$CH,1,0),0),"Product Code Required","NA")))))</f>
        <v/>
      </c>
      <c r="CJ207" t="str">
        <f>IF(JRF!AV220&gt;0,"",IF(JRF!Q220="","",IF(LEFT(JRF!Q220,1)=IFERROR(VLOOKUP(LEFT(JRF!Q220,1),$CF$2:$CF$5,1,0),0),"Product Code Required",IF(JRF!V220="","",IF(JRF!V220=IFERROR(VLOOKUP(JRF!V220,$CH:$CH,1,0),0),"Product Code Required","NA")))))</f>
        <v/>
      </c>
      <c r="CK207" t="str">
        <f>IFERROR(IF(LEN('Journal Template'!F218)&gt;0,"",IF('Journal Template'!A218="","",IF(LEFT('Journal Template'!A218,1)=IFERROR(VLOOKUP(LEFT('Journal Template'!A218,1),Checks!$CF$2:$CF$5,1,0),0),"Product Code Required",IF('Journal Template'!D218="","",IF('Journal Template'!D218=IFERROR(VLOOKUP('Journal Template'!D218,Checks!$CH:$CH,1,0),0),"Product Code Required","NA"))))),"")</f>
        <v/>
      </c>
    </row>
    <row r="208" spans="14:89">
      <c r="N208" t="s">
        <v>1846</v>
      </c>
      <c r="O208" t="s">
        <v>1847</v>
      </c>
      <c r="P208" t="s">
        <v>386</v>
      </c>
      <c r="Q208" s="150" t="str">
        <f>IF(JRF!D221="","",IF(IFERROR(VLOOKUP(JRF!D221,Checks!N:P,3,0),0)="A","","Inactive account in Use"))</f>
        <v/>
      </c>
      <c r="R208" t="str">
        <f>IFERROR(IF('Journal Template'!C620="","",IF(IFERROR(VLOOKUP('Journal Template'!C620,Checks!N:P,3,0),0)="A","","Inactive account in Use")),"")</f>
        <v/>
      </c>
      <c r="S208" t="s">
        <v>1848</v>
      </c>
      <c r="T208" t="s">
        <v>386</v>
      </c>
      <c r="U208" t="s">
        <v>393</v>
      </c>
      <c r="V208" s="150" t="str">
        <f>IF(JRF!C221="","",IF(IFERROR(VLOOKUP(JRF!C221,Checks!S:U,3,0),0)="A","Entry with System fund Dept",""))</f>
        <v/>
      </c>
      <c r="W208" t="str">
        <f>IFERROR(IF('Journal Template'!D620="","",IF(IFERROR(VLOOKUP('Journal Template'!D620,Checks!S:U,3,0),0)="A","Entry with System fund Dept","")),"")</f>
        <v/>
      </c>
      <c r="X208" t="s">
        <v>1608</v>
      </c>
      <c r="Y208" t="s">
        <v>386</v>
      </c>
      <c r="Z208" t="s">
        <v>1849</v>
      </c>
      <c r="AA208" t="s">
        <v>445</v>
      </c>
      <c r="AB208" t="s">
        <v>1707</v>
      </c>
      <c r="AC208" s="150" t="str">
        <f>IFERROR(IF(JRF!C221="","",IF(AND(VLOOKUP(JRF!C221,X:AA,4,0)=JRF!B221,VLOOKUP(JRF!C221,X:Y,2,0)="A"),"","Inactive Dept Combo Error")),"Inactive Dept Combo Error")</f>
        <v/>
      </c>
      <c r="AD208" t="str">
        <f>IFERROR(IF('Journal Template'!D620="","",IF(AND(VLOOKUP('Journal Template'!D620,X:AA,4,0)='Journal Template'!A620,VLOOKUP('Journal Template'!D620,X:Y,2,0)="A"),"","Inactive Dept Combo Error")),"")</f>
        <v/>
      </c>
      <c r="AK208" s="150" t="str">
        <f>IF(JRF!B221="","",IF(JRF!B221=IFERROR(VLOOKUP(JRF!B221,Checks!AI:AI,1,0),0),"Entry in Branch/Satellite BU's",""))</f>
        <v/>
      </c>
      <c r="AL208" t="str">
        <f>IFERROR(IF('Journal Template'!A620="","",IF('Journal Template'!A620=IFERROR(VLOOKUP('Journal Template'!A620,Checks!AI:AI,1,0),0),"Entry in Branch/Satellite BU's","")),"")</f>
        <v/>
      </c>
      <c r="AO208" s="171"/>
      <c r="AP208" s="171"/>
      <c r="AQ208" s="171"/>
      <c r="AR208" s="171"/>
      <c r="CI208" t="str">
        <f>IF(JRF!F221&gt;0,"",IF(JRF!B221="","",IF(LEFT(JRF!B221,1)=IFERROR(VLOOKUP(LEFT(JRF!B221,1),$CF$2:$CF$5,1,0),0),"Product Code Required",IF(JRF!C221="","",IF(JRF!C221=IFERROR(VLOOKUP(JRF!C221,$CH:$CH,1,0),0),"Product Code Required","NA")))))</f>
        <v/>
      </c>
      <c r="CJ208" t="str">
        <f>IF(JRF!AV221&gt;0,"",IF(JRF!Q221="","",IF(LEFT(JRF!Q221,1)=IFERROR(VLOOKUP(LEFT(JRF!Q221,1),$CF$2:$CF$5,1,0),0),"Product Code Required",IF(JRF!V221="","",IF(JRF!V221=IFERROR(VLOOKUP(JRF!V221,$CH:$CH,1,0),0),"Product Code Required","NA")))))</f>
        <v/>
      </c>
      <c r="CK208" t="str">
        <f>IFERROR(IF(LEN('Journal Template'!F219)&gt;0,"",IF('Journal Template'!A219="","",IF(LEFT('Journal Template'!A219,1)=IFERROR(VLOOKUP(LEFT('Journal Template'!A219,1),Checks!$CF$2:$CF$5,1,0),0),"Product Code Required",IF('Journal Template'!D219="","",IF('Journal Template'!D219=IFERROR(VLOOKUP('Journal Template'!D219,Checks!$CH:$CH,1,0),0),"Product Code Required","NA"))))),"")</f>
        <v/>
      </c>
    </row>
    <row r="209" spans="14:89">
      <c r="N209" t="s">
        <v>1850</v>
      </c>
      <c r="O209" t="s">
        <v>1851</v>
      </c>
      <c r="P209" t="s">
        <v>386</v>
      </c>
      <c r="Q209" s="150" t="str">
        <f>IF(JRF!D222="","",IF(IFERROR(VLOOKUP(JRF!D222,Checks!N:P,3,0),0)="A","","Inactive account in Use"))</f>
        <v/>
      </c>
      <c r="R209" t="str">
        <f>IFERROR(IF('Journal Template'!C621="","",IF(IFERROR(VLOOKUP('Journal Template'!C621,Checks!N:P,3,0),0)="A","","Inactive account in Use")),"")</f>
        <v/>
      </c>
      <c r="S209" t="s">
        <v>1852</v>
      </c>
      <c r="T209" t="s">
        <v>386</v>
      </c>
      <c r="U209" t="s">
        <v>393</v>
      </c>
      <c r="V209" s="150" t="str">
        <f>IF(JRF!C222="","",IF(IFERROR(VLOOKUP(JRF!C222,Checks!S:U,3,0),0)="A","Entry with System fund Dept",""))</f>
        <v/>
      </c>
      <c r="W209" t="str">
        <f>IFERROR(IF('Journal Template'!D621="","",IF(IFERROR(VLOOKUP('Journal Template'!D621,Checks!S:U,3,0),0)="A","Entry with System fund Dept","")),"")</f>
        <v/>
      </c>
      <c r="X209" t="s">
        <v>1853</v>
      </c>
      <c r="Y209" t="s">
        <v>389</v>
      </c>
      <c r="Z209" t="s">
        <v>1854</v>
      </c>
      <c r="AA209" t="s">
        <v>391</v>
      </c>
      <c r="AB209" t="s">
        <v>125</v>
      </c>
      <c r="AC209" s="150" t="str">
        <f>IFERROR(IF(JRF!C222="","",IF(AND(VLOOKUP(JRF!C222,X:AA,4,0)=JRF!B222,VLOOKUP(JRF!C222,X:Y,2,0)="A"),"","Inactive Dept Combo Error")),"Inactive Dept Combo Error")</f>
        <v/>
      </c>
      <c r="AD209" t="str">
        <f>IFERROR(IF('Journal Template'!D621="","",IF(AND(VLOOKUP('Journal Template'!D621,X:AA,4,0)='Journal Template'!A621,VLOOKUP('Journal Template'!D621,X:Y,2,0)="A"),"","Inactive Dept Combo Error")),"")</f>
        <v/>
      </c>
      <c r="AK209" s="150" t="str">
        <f>IF(JRF!B222="","",IF(JRF!B222=IFERROR(VLOOKUP(JRF!B222,Checks!AI:AI,1,0),0),"Entry in Branch/Satellite BU's",""))</f>
        <v/>
      </c>
      <c r="AL209" t="str">
        <f>IFERROR(IF('Journal Template'!A621="","",IF('Journal Template'!A621=IFERROR(VLOOKUP('Journal Template'!A621,Checks!AI:AI,1,0),0),"Entry in Branch/Satellite BU's","")),"")</f>
        <v/>
      </c>
      <c r="AO209" s="171"/>
      <c r="AP209" s="171"/>
      <c r="AQ209" s="171"/>
      <c r="AR209" s="171"/>
      <c r="CI209" t="str">
        <f>IF(JRF!F222&gt;0,"",IF(JRF!B222="","",IF(LEFT(JRF!B222,1)=IFERROR(VLOOKUP(LEFT(JRF!B222,1),$CF$2:$CF$5,1,0),0),"Product Code Required",IF(JRF!C222="","",IF(JRF!C222=IFERROR(VLOOKUP(JRF!C222,$CH:$CH,1,0),0),"Product Code Required","NA")))))</f>
        <v/>
      </c>
      <c r="CJ209" t="str">
        <f>IF(JRF!AV222&gt;0,"",IF(JRF!Q222="","",IF(LEFT(JRF!Q222,1)=IFERROR(VLOOKUP(LEFT(JRF!Q222,1),$CF$2:$CF$5,1,0),0),"Product Code Required",IF(JRF!V222="","",IF(JRF!V222=IFERROR(VLOOKUP(JRF!V222,$CH:$CH,1,0),0),"Product Code Required","NA")))))</f>
        <v/>
      </c>
      <c r="CK209" t="str">
        <f>IFERROR(IF(LEN('Journal Template'!F220)&gt;0,"",IF('Journal Template'!A220="","",IF(LEFT('Journal Template'!A220,1)=IFERROR(VLOOKUP(LEFT('Journal Template'!A220,1),Checks!$CF$2:$CF$5,1,0),0),"Product Code Required",IF('Journal Template'!D220="","",IF('Journal Template'!D220=IFERROR(VLOOKUP('Journal Template'!D220,Checks!$CH:$CH,1,0),0),"Product Code Required","NA"))))),"")</f>
        <v/>
      </c>
    </row>
    <row r="210" spans="14:89">
      <c r="N210" t="s">
        <v>1855</v>
      </c>
      <c r="O210" t="s">
        <v>1856</v>
      </c>
      <c r="P210" t="s">
        <v>386</v>
      </c>
      <c r="Q210" s="150" t="str">
        <f>IF(JRF!D223="","",IF(IFERROR(VLOOKUP(JRF!D223,Checks!N:P,3,0),0)="A","","Inactive account in Use"))</f>
        <v/>
      </c>
      <c r="R210" t="str">
        <f>IFERROR(IF('Journal Template'!C622="","",IF(IFERROR(VLOOKUP('Journal Template'!C622,Checks!N:P,3,0),0)="A","","Inactive account in Use")),"")</f>
        <v/>
      </c>
      <c r="S210" t="s">
        <v>1857</v>
      </c>
      <c r="T210" t="s">
        <v>386</v>
      </c>
      <c r="U210" t="s">
        <v>393</v>
      </c>
      <c r="V210" s="150" t="str">
        <f>IF(JRF!C223="","",IF(IFERROR(VLOOKUP(JRF!C223,Checks!S:U,3,0),0)="A","Entry with System fund Dept",""))</f>
        <v/>
      </c>
      <c r="W210" t="str">
        <f>IFERROR(IF('Journal Template'!D622="","",IF(IFERROR(VLOOKUP('Journal Template'!D622,Checks!S:U,3,0),0)="A","Entry with System fund Dept","")),"")</f>
        <v/>
      </c>
      <c r="X210" t="s">
        <v>1858</v>
      </c>
      <c r="Y210" t="s">
        <v>389</v>
      </c>
      <c r="Z210" t="s">
        <v>1859</v>
      </c>
      <c r="AA210" t="s">
        <v>505</v>
      </c>
      <c r="AB210" t="s">
        <v>125</v>
      </c>
      <c r="AC210" s="150" t="str">
        <f>IFERROR(IF(JRF!C223="","",IF(AND(VLOOKUP(JRF!C223,X:AA,4,0)=JRF!B223,VLOOKUP(JRF!C223,X:Y,2,0)="A"),"","Inactive Dept Combo Error")),"Inactive Dept Combo Error")</f>
        <v/>
      </c>
      <c r="AD210" t="str">
        <f>IFERROR(IF('Journal Template'!D622="","",IF(AND(VLOOKUP('Journal Template'!D622,X:AA,4,0)='Journal Template'!A622,VLOOKUP('Journal Template'!D622,X:Y,2,0)="A"),"","Inactive Dept Combo Error")),"")</f>
        <v/>
      </c>
      <c r="AK210" s="150" t="str">
        <f>IF(JRF!B223="","",IF(JRF!B223=IFERROR(VLOOKUP(JRF!B223,Checks!AI:AI,1,0),0),"Entry in Branch/Satellite BU's",""))</f>
        <v/>
      </c>
      <c r="AL210" t="str">
        <f>IFERROR(IF('Journal Template'!A622="","",IF('Journal Template'!A622=IFERROR(VLOOKUP('Journal Template'!A622,Checks!AI:AI,1,0),0),"Entry in Branch/Satellite BU's","")),"")</f>
        <v/>
      </c>
      <c r="AO210" s="171"/>
      <c r="AP210" s="171"/>
      <c r="AQ210" s="171"/>
      <c r="AR210" s="171"/>
      <c r="CI210" t="str">
        <f>IF(JRF!F223&gt;0,"",IF(JRF!B223="","",IF(LEFT(JRF!B223,1)=IFERROR(VLOOKUP(LEFT(JRF!B223,1),$CF$2:$CF$5,1,0),0),"Product Code Required",IF(JRF!C223="","",IF(JRF!C223=IFERROR(VLOOKUP(JRF!C223,$CH:$CH,1,0),0),"Product Code Required","NA")))))</f>
        <v/>
      </c>
      <c r="CJ210" t="str">
        <f>IF(JRF!AV223&gt;0,"",IF(JRF!Q223="","",IF(LEFT(JRF!Q223,1)=IFERROR(VLOOKUP(LEFT(JRF!Q223,1),$CF$2:$CF$5,1,0),0),"Product Code Required",IF(JRF!V223="","",IF(JRF!V223=IFERROR(VLOOKUP(JRF!V223,$CH:$CH,1,0),0),"Product Code Required","NA")))))</f>
        <v/>
      </c>
      <c r="CK210" t="str">
        <f>IFERROR(IF(LEN('Journal Template'!F221)&gt;0,"",IF('Journal Template'!A221="","",IF(LEFT('Journal Template'!A221,1)=IFERROR(VLOOKUP(LEFT('Journal Template'!A221,1),Checks!$CF$2:$CF$5,1,0),0),"Product Code Required",IF('Journal Template'!D221="","",IF('Journal Template'!D221=IFERROR(VLOOKUP('Journal Template'!D221,Checks!$CH:$CH,1,0),0),"Product Code Required","NA"))))),"")</f>
        <v/>
      </c>
    </row>
    <row r="211" spans="14:89">
      <c r="N211" t="s">
        <v>1860</v>
      </c>
      <c r="O211" t="s">
        <v>1861</v>
      </c>
      <c r="P211" t="s">
        <v>386</v>
      </c>
      <c r="Q211" s="150" t="str">
        <f>IF(JRF!D224="","",IF(IFERROR(VLOOKUP(JRF!D224,Checks!N:P,3,0),0)="A","","Inactive account in Use"))</f>
        <v/>
      </c>
      <c r="R211" t="str">
        <f>IFERROR(IF('Journal Template'!C623="","",IF(IFERROR(VLOOKUP('Journal Template'!C623,Checks!N:P,3,0),0)="A","","Inactive account in Use")),"")</f>
        <v/>
      </c>
      <c r="S211" t="s">
        <v>1862</v>
      </c>
      <c r="T211" t="s">
        <v>386</v>
      </c>
      <c r="U211" t="s">
        <v>393</v>
      </c>
      <c r="V211" s="150" t="str">
        <f>IF(JRF!C224="","",IF(IFERROR(VLOOKUP(JRF!C224,Checks!S:U,3,0),0)="A","Entry with System fund Dept",""))</f>
        <v/>
      </c>
      <c r="W211" t="str">
        <f>IFERROR(IF('Journal Template'!D623="","",IF(IFERROR(VLOOKUP('Journal Template'!D623,Checks!S:U,3,0),0)="A","Entry with System fund Dept","")),"")</f>
        <v/>
      </c>
      <c r="X211" t="s">
        <v>1863</v>
      </c>
      <c r="Y211" t="s">
        <v>389</v>
      </c>
      <c r="Z211" t="s">
        <v>1864</v>
      </c>
      <c r="AA211" t="s">
        <v>391</v>
      </c>
      <c r="AB211" t="s">
        <v>125</v>
      </c>
      <c r="AC211" s="150" t="str">
        <f>IFERROR(IF(JRF!C224="","",IF(AND(VLOOKUP(JRF!C224,X:AA,4,0)=JRF!B224,VLOOKUP(JRF!C224,X:Y,2,0)="A"),"","Inactive Dept Combo Error")),"Inactive Dept Combo Error")</f>
        <v/>
      </c>
      <c r="AD211" t="str">
        <f>IFERROR(IF('Journal Template'!D623="","",IF(AND(VLOOKUP('Journal Template'!D623,X:AA,4,0)='Journal Template'!A623,VLOOKUP('Journal Template'!D623,X:Y,2,0)="A"),"","Inactive Dept Combo Error")),"")</f>
        <v/>
      </c>
      <c r="AK211" s="150" t="str">
        <f>IF(JRF!B224="","",IF(JRF!B224=IFERROR(VLOOKUP(JRF!B224,Checks!AI:AI,1,0),0),"Entry in Branch/Satellite BU's",""))</f>
        <v/>
      </c>
      <c r="AL211" t="str">
        <f>IFERROR(IF('Journal Template'!A623="","",IF('Journal Template'!A623=IFERROR(VLOOKUP('Journal Template'!A623,Checks!AI:AI,1,0),0),"Entry in Branch/Satellite BU's","")),"")</f>
        <v/>
      </c>
      <c r="AO211" s="171"/>
      <c r="AP211" s="171"/>
      <c r="AQ211" s="171"/>
      <c r="AR211" s="171"/>
      <c r="CI211" t="str">
        <f>IF(JRF!F224&gt;0,"",IF(JRF!B224="","",IF(LEFT(JRF!B224,1)=IFERROR(VLOOKUP(LEFT(JRF!B224,1),$CF$2:$CF$5,1,0),0),"Product Code Required",IF(JRF!C224="","",IF(JRF!C224=IFERROR(VLOOKUP(JRF!C224,$CH:$CH,1,0),0),"Product Code Required","NA")))))</f>
        <v/>
      </c>
      <c r="CJ211" t="str">
        <f>IF(JRF!AV224&gt;0,"",IF(JRF!Q224="","",IF(LEFT(JRF!Q224,1)=IFERROR(VLOOKUP(LEFT(JRF!Q224,1),$CF$2:$CF$5,1,0),0),"Product Code Required",IF(JRF!V224="","",IF(JRF!V224=IFERROR(VLOOKUP(JRF!V224,$CH:$CH,1,0),0),"Product Code Required","NA")))))</f>
        <v/>
      </c>
      <c r="CK211" t="str">
        <f>IFERROR(IF(LEN('Journal Template'!F222)&gt;0,"",IF('Journal Template'!A222="","",IF(LEFT('Journal Template'!A222,1)=IFERROR(VLOOKUP(LEFT('Journal Template'!A222,1),Checks!$CF$2:$CF$5,1,0),0),"Product Code Required",IF('Journal Template'!D222="","",IF('Journal Template'!D222=IFERROR(VLOOKUP('Journal Template'!D222,Checks!$CH:$CH,1,0),0),"Product Code Required","NA"))))),"")</f>
        <v/>
      </c>
    </row>
    <row r="212" spans="14:89">
      <c r="N212" t="s">
        <v>1865</v>
      </c>
      <c r="O212" t="s">
        <v>1866</v>
      </c>
      <c r="P212" t="s">
        <v>386</v>
      </c>
      <c r="Q212" s="150" t="str">
        <f>IF(JRF!D225="","",IF(IFERROR(VLOOKUP(JRF!D225,Checks!N:P,3,0),0)="A","","Inactive account in Use"))</f>
        <v/>
      </c>
      <c r="R212" t="str">
        <f>IFERROR(IF('Journal Template'!C624="","",IF(IFERROR(VLOOKUP('Journal Template'!C624,Checks!N:P,3,0),0)="A","","Inactive account in Use")),"")</f>
        <v/>
      </c>
      <c r="S212" t="s">
        <v>1867</v>
      </c>
      <c r="T212" t="s">
        <v>386</v>
      </c>
      <c r="U212" t="s">
        <v>393</v>
      </c>
      <c r="V212" s="150" t="str">
        <f>IF(JRF!C225="","",IF(IFERROR(VLOOKUP(JRF!C225,Checks!S:U,3,0),0)="A","Entry with System fund Dept",""))</f>
        <v/>
      </c>
      <c r="W212" t="str">
        <f>IFERROR(IF('Journal Template'!D624="","",IF(IFERROR(VLOOKUP('Journal Template'!D624,Checks!S:U,3,0),0)="A","Entry with System fund Dept","")),"")</f>
        <v/>
      </c>
      <c r="X212" t="s">
        <v>1863</v>
      </c>
      <c r="Y212" t="s">
        <v>389</v>
      </c>
      <c r="Z212" t="s">
        <v>1864</v>
      </c>
      <c r="AA212" t="s">
        <v>479</v>
      </c>
      <c r="AB212" t="s">
        <v>125</v>
      </c>
      <c r="AC212" s="150" t="str">
        <f>IFERROR(IF(JRF!C225="","",IF(AND(VLOOKUP(JRF!C225,X:AA,4,0)=JRF!B225,VLOOKUP(JRF!C225,X:Y,2,0)="A"),"","Inactive Dept Combo Error")),"Inactive Dept Combo Error")</f>
        <v/>
      </c>
      <c r="AD212" t="str">
        <f>IFERROR(IF('Journal Template'!D624="","",IF(AND(VLOOKUP('Journal Template'!D624,X:AA,4,0)='Journal Template'!A624,VLOOKUP('Journal Template'!D624,X:Y,2,0)="A"),"","Inactive Dept Combo Error")),"")</f>
        <v/>
      </c>
      <c r="AK212" s="150" t="str">
        <f>IF(JRF!B225="","",IF(JRF!B225=IFERROR(VLOOKUP(JRF!B225,Checks!AI:AI,1,0),0),"Entry in Branch/Satellite BU's",""))</f>
        <v/>
      </c>
      <c r="AL212" t="str">
        <f>IFERROR(IF('Journal Template'!A624="","",IF('Journal Template'!A624=IFERROR(VLOOKUP('Journal Template'!A624,Checks!AI:AI,1,0),0),"Entry in Branch/Satellite BU's","")),"")</f>
        <v/>
      </c>
      <c r="AO212" s="171"/>
      <c r="AP212" s="171"/>
      <c r="AQ212" s="171"/>
      <c r="AR212" s="171"/>
      <c r="CI212" t="str">
        <f>IF(JRF!F225&gt;0,"",IF(JRF!B225="","",IF(LEFT(JRF!B225,1)=IFERROR(VLOOKUP(LEFT(JRF!B225,1),$CF$2:$CF$5,1,0),0),"Product Code Required",IF(JRF!C225="","",IF(JRF!C225=IFERROR(VLOOKUP(JRF!C225,$CH:$CH,1,0),0),"Product Code Required","NA")))))</f>
        <v/>
      </c>
      <c r="CJ212" t="str">
        <f>IF(JRF!AV225&gt;0,"",IF(JRF!Q225="","",IF(LEFT(JRF!Q225,1)=IFERROR(VLOOKUP(LEFT(JRF!Q225,1),$CF$2:$CF$5,1,0),0),"Product Code Required",IF(JRF!V225="","",IF(JRF!V225=IFERROR(VLOOKUP(JRF!V225,$CH:$CH,1,0),0),"Product Code Required","NA")))))</f>
        <v/>
      </c>
      <c r="CK212" t="str">
        <f>IFERROR(IF(LEN('Journal Template'!F223)&gt;0,"",IF('Journal Template'!A223="","",IF(LEFT('Journal Template'!A223,1)=IFERROR(VLOOKUP(LEFT('Journal Template'!A223,1),Checks!$CF$2:$CF$5,1,0),0),"Product Code Required",IF('Journal Template'!D223="","",IF('Journal Template'!D223=IFERROR(VLOOKUP('Journal Template'!D223,Checks!$CH:$CH,1,0),0),"Product Code Required","NA"))))),"")</f>
        <v/>
      </c>
    </row>
    <row r="213" spans="14:89">
      <c r="N213" t="s">
        <v>1868</v>
      </c>
      <c r="O213" t="s">
        <v>1869</v>
      </c>
      <c r="P213" t="s">
        <v>386</v>
      </c>
      <c r="Q213" s="150" t="str">
        <f>IF(JRF!D226="","",IF(IFERROR(VLOOKUP(JRF!D226,Checks!N:P,3,0),0)="A","","Inactive account in Use"))</f>
        <v/>
      </c>
      <c r="R213" t="str">
        <f>IFERROR(IF('Journal Template'!C625="","",IF(IFERROR(VLOOKUP('Journal Template'!C625,Checks!N:P,3,0),0)="A","","Inactive account in Use")),"")</f>
        <v/>
      </c>
      <c r="S213" t="s">
        <v>1870</v>
      </c>
      <c r="T213" t="s">
        <v>386</v>
      </c>
      <c r="U213" t="s">
        <v>393</v>
      </c>
      <c r="V213" s="150" t="str">
        <f>IF(JRF!C226="","",IF(IFERROR(VLOOKUP(JRF!C226,Checks!S:U,3,0),0)="A","Entry with System fund Dept",""))</f>
        <v/>
      </c>
      <c r="W213" t="str">
        <f>IFERROR(IF('Journal Template'!D625="","",IF(IFERROR(VLOOKUP('Journal Template'!D625,Checks!S:U,3,0),0)="A","Entry with System fund Dept","")),"")</f>
        <v/>
      </c>
      <c r="X213" t="s">
        <v>1871</v>
      </c>
      <c r="Y213" t="s">
        <v>386</v>
      </c>
      <c r="Z213" t="s">
        <v>1872</v>
      </c>
      <c r="AA213" t="s">
        <v>1493</v>
      </c>
      <c r="AB213" t="s">
        <v>125</v>
      </c>
      <c r="AC213" s="150" t="str">
        <f>IFERROR(IF(JRF!C226="","",IF(AND(VLOOKUP(JRF!C226,X:AA,4,0)=JRF!B226,VLOOKUP(JRF!C226,X:Y,2,0)="A"),"","Inactive Dept Combo Error")),"Inactive Dept Combo Error")</f>
        <v/>
      </c>
      <c r="AD213" t="str">
        <f>IFERROR(IF('Journal Template'!D625="","",IF(AND(VLOOKUP('Journal Template'!D625,X:AA,4,0)='Journal Template'!A625,VLOOKUP('Journal Template'!D625,X:Y,2,0)="A"),"","Inactive Dept Combo Error")),"")</f>
        <v/>
      </c>
      <c r="AK213" s="150" t="str">
        <f>IF(JRF!B226="","",IF(JRF!B226=IFERROR(VLOOKUP(JRF!B226,Checks!AI:AI,1,0),0),"Entry in Branch/Satellite BU's",""))</f>
        <v/>
      </c>
      <c r="AL213" t="str">
        <f>IFERROR(IF('Journal Template'!A625="","",IF('Journal Template'!A625=IFERROR(VLOOKUP('Journal Template'!A625,Checks!AI:AI,1,0),0),"Entry in Branch/Satellite BU's","")),"")</f>
        <v/>
      </c>
      <c r="AO213" s="171"/>
      <c r="AP213" s="171"/>
      <c r="AQ213" s="171"/>
      <c r="AR213" s="171"/>
      <c r="CI213" t="str">
        <f>IF(JRF!F226&gt;0,"",IF(JRF!B226="","",IF(LEFT(JRF!B226,1)=IFERROR(VLOOKUP(LEFT(JRF!B226,1),$CF$2:$CF$5,1,0),0),"Product Code Required",IF(JRF!C226="","",IF(JRF!C226=IFERROR(VLOOKUP(JRF!C226,$CH:$CH,1,0),0),"Product Code Required","NA")))))</f>
        <v/>
      </c>
      <c r="CJ213" t="str">
        <f>IF(JRF!AV226&gt;0,"",IF(JRF!Q226="","",IF(LEFT(JRF!Q226,1)=IFERROR(VLOOKUP(LEFT(JRF!Q226,1),$CF$2:$CF$5,1,0),0),"Product Code Required",IF(JRF!V226="","",IF(JRF!V226=IFERROR(VLOOKUP(JRF!V226,$CH:$CH,1,0),0),"Product Code Required","NA")))))</f>
        <v/>
      </c>
      <c r="CK213" t="str">
        <f>IFERROR(IF(LEN('Journal Template'!F224)&gt;0,"",IF('Journal Template'!A224="","",IF(LEFT('Journal Template'!A224,1)=IFERROR(VLOOKUP(LEFT('Journal Template'!A224,1),Checks!$CF$2:$CF$5,1,0),0),"Product Code Required",IF('Journal Template'!D224="","",IF('Journal Template'!D224=IFERROR(VLOOKUP('Journal Template'!D224,Checks!$CH:$CH,1,0),0),"Product Code Required","NA"))))),"")</f>
        <v/>
      </c>
    </row>
    <row r="214" spans="14:89">
      <c r="N214" t="s">
        <v>1873</v>
      </c>
      <c r="O214" t="s">
        <v>1874</v>
      </c>
      <c r="P214" t="s">
        <v>386</v>
      </c>
      <c r="Q214" s="150" t="str">
        <f>IF(JRF!D227="","",IF(IFERROR(VLOOKUP(JRF!D227,Checks!N:P,3,0),0)="A","","Inactive account in Use"))</f>
        <v/>
      </c>
      <c r="R214" t="str">
        <f>IFERROR(IF('Journal Template'!C626="","",IF(IFERROR(VLOOKUP('Journal Template'!C626,Checks!N:P,3,0),0)="A","","Inactive account in Use")),"")</f>
        <v/>
      </c>
      <c r="S214" t="s">
        <v>1875</v>
      </c>
      <c r="T214" t="s">
        <v>386</v>
      </c>
      <c r="U214" t="s">
        <v>393</v>
      </c>
      <c r="V214" s="150" t="str">
        <f>IF(JRF!C227="","",IF(IFERROR(VLOOKUP(JRF!C227,Checks!S:U,3,0),0)="A","Entry with System fund Dept",""))</f>
        <v/>
      </c>
      <c r="W214" t="str">
        <f>IFERROR(IF('Journal Template'!D626="","",IF(IFERROR(VLOOKUP('Journal Template'!D626,Checks!S:U,3,0),0)="A","Entry with System fund Dept","")),"")</f>
        <v/>
      </c>
      <c r="X214" t="s">
        <v>1871</v>
      </c>
      <c r="Y214" t="s">
        <v>389</v>
      </c>
      <c r="Z214" t="s">
        <v>1876</v>
      </c>
      <c r="AA214" t="s">
        <v>391</v>
      </c>
      <c r="AB214" t="s">
        <v>125</v>
      </c>
      <c r="AC214" s="150" t="str">
        <f>IFERROR(IF(JRF!C227="","",IF(AND(VLOOKUP(JRF!C227,X:AA,4,0)=JRF!B227,VLOOKUP(JRF!C227,X:Y,2,0)="A"),"","Inactive Dept Combo Error")),"Inactive Dept Combo Error")</f>
        <v/>
      </c>
      <c r="AD214" t="str">
        <f>IFERROR(IF('Journal Template'!D626="","",IF(AND(VLOOKUP('Journal Template'!D626,X:AA,4,0)='Journal Template'!A626,VLOOKUP('Journal Template'!D626,X:Y,2,0)="A"),"","Inactive Dept Combo Error")),"")</f>
        <v/>
      </c>
      <c r="AK214" s="150" t="str">
        <f>IF(JRF!B227="","",IF(JRF!B227=IFERROR(VLOOKUP(JRF!B227,Checks!AI:AI,1,0),0),"Entry in Branch/Satellite BU's",""))</f>
        <v/>
      </c>
      <c r="AL214" t="str">
        <f>IFERROR(IF('Journal Template'!A626="","",IF('Journal Template'!A626=IFERROR(VLOOKUP('Journal Template'!A626,Checks!AI:AI,1,0),0),"Entry in Branch/Satellite BU's","")),"")</f>
        <v/>
      </c>
      <c r="AO214" s="171"/>
      <c r="AP214" s="171"/>
      <c r="AQ214" s="171"/>
      <c r="AR214" s="171"/>
      <c r="CI214" t="str">
        <f>IF(JRF!F227&gt;0,"",IF(JRF!B227="","",IF(LEFT(JRF!B227,1)=IFERROR(VLOOKUP(LEFT(JRF!B227,1),$CF$2:$CF$5,1,0),0),"Product Code Required",IF(JRF!C227="","",IF(JRF!C227=IFERROR(VLOOKUP(JRF!C227,$CH:$CH,1,0),0),"Product Code Required","NA")))))</f>
        <v/>
      </c>
      <c r="CJ214" t="str">
        <f>IF(JRF!AV227&gt;0,"",IF(JRF!Q227="","",IF(LEFT(JRF!Q227,1)=IFERROR(VLOOKUP(LEFT(JRF!Q227,1),$CF$2:$CF$5,1,0),0),"Product Code Required",IF(JRF!V227="","",IF(JRF!V227=IFERROR(VLOOKUP(JRF!V227,$CH:$CH,1,0),0),"Product Code Required","NA")))))</f>
        <v/>
      </c>
      <c r="CK214" t="str">
        <f>IFERROR(IF(LEN('Journal Template'!F225)&gt;0,"",IF('Journal Template'!A225="","",IF(LEFT('Journal Template'!A225,1)=IFERROR(VLOOKUP(LEFT('Journal Template'!A225,1),Checks!$CF$2:$CF$5,1,0),0),"Product Code Required",IF('Journal Template'!D225="","",IF('Journal Template'!D225=IFERROR(VLOOKUP('Journal Template'!D225,Checks!$CH:$CH,1,0),0),"Product Code Required","NA"))))),"")</f>
        <v/>
      </c>
    </row>
    <row r="215" spans="14:89">
      <c r="N215" t="s">
        <v>1877</v>
      </c>
      <c r="O215" t="s">
        <v>1878</v>
      </c>
      <c r="P215" t="s">
        <v>386</v>
      </c>
      <c r="Q215" s="150" t="str">
        <f>IF(JRF!D228="","",IF(IFERROR(VLOOKUP(JRF!D228,Checks!N:P,3,0),0)="A","","Inactive account in Use"))</f>
        <v/>
      </c>
      <c r="R215" t="str">
        <f>IFERROR(IF('Journal Template'!C627="","",IF(IFERROR(VLOOKUP('Journal Template'!C627,Checks!N:P,3,0),0)="A","","Inactive account in Use")),"")</f>
        <v/>
      </c>
      <c r="S215" t="s">
        <v>1879</v>
      </c>
      <c r="T215" t="s">
        <v>386</v>
      </c>
      <c r="U215" t="s">
        <v>393</v>
      </c>
      <c r="V215" s="150" t="str">
        <f>IF(JRF!C228="","",IF(IFERROR(VLOOKUP(JRF!C228,Checks!S:U,3,0),0)="A","Entry with System fund Dept",""))</f>
        <v/>
      </c>
      <c r="W215" t="str">
        <f>IFERROR(IF('Journal Template'!D627="","",IF(IFERROR(VLOOKUP('Journal Template'!D627,Checks!S:U,3,0),0)="A","Entry with System fund Dept","")),"")</f>
        <v/>
      </c>
      <c r="X215" t="s">
        <v>1880</v>
      </c>
      <c r="Y215" t="s">
        <v>386</v>
      </c>
      <c r="Z215" t="s">
        <v>1881</v>
      </c>
      <c r="AA215" t="s">
        <v>505</v>
      </c>
      <c r="AB215" t="s">
        <v>125</v>
      </c>
      <c r="AC215" s="150" t="str">
        <f>IFERROR(IF(JRF!C228="","",IF(AND(VLOOKUP(JRF!C228,X:AA,4,0)=JRF!B228,VLOOKUP(JRF!C228,X:Y,2,0)="A"),"","Inactive Dept Combo Error")),"Inactive Dept Combo Error")</f>
        <v/>
      </c>
      <c r="AD215" t="str">
        <f>IFERROR(IF('Journal Template'!D627="","",IF(AND(VLOOKUP('Journal Template'!D627,X:AA,4,0)='Journal Template'!A627,VLOOKUP('Journal Template'!D627,X:Y,2,0)="A"),"","Inactive Dept Combo Error")),"")</f>
        <v/>
      </c>
      <c r="AK215" s="150" t="str">
        <f>IF(JRF!B228="","",IF(JRF!B228=IFERROR(VLOOKUP(JRF!B228,Checks!AI:AI,1,0),0),"Entry in Branch/Satellite BU's",""))</f>
        <v/>
      </c>
      <c r="AL215" t="str">
        <f>IFERROR(IF('Journal Template'!A627="","",IF('Journal Template'!A627=IFERROR(VLOOKUP('Journal Template'!A627,Checks!AI:AI,1,0),0),"Entry in Branch/Satellite BU's","")),"")</f>
        <v/>
      </c>
      <c r="AO215" s="171"/>
      <c r="AP215" s="171"/>
      <c r="AQ215" s="171"/>
      <c r="AR215" s="171"/>
      <c r="CI215" t="str">
        <f>IF(JRF!F228&gt;0,"",IF(JRF!B228="","",IF(LEFT(JRF!B228,1)=IFERROR(VLOOKUP(LEFT(JRF!B228,1),$CF$2:$CF$5,1,0),0),"Product Code Required",IF(JRF!C228="","",IF(JRF!C228=IFERROR(VLOOKUP(JRF!C228,$CH:$CH,1,0),0),"Product Code Required","NA")))))</f>
        <v/>
      </c>
      <c r="CJ215" t="str">
        <f>IF(JRF!AV228&gt;0,"",IF(JRF!Q228="","",IF(LEFT(JRF!Q228,1)=IFERROR(VLOOKUP(LEFT(JRF!Q228,1),$CF$2:$CF$5,1,0),0),"Product Code Required",IF(JRF!V228="","",IF(JRF!V228=IFERROR(VLOOKUP(JRF!V228,$CH:$CH,1,0),0),"Product Code Required","NA")))))</f>
        <v/>
      </c>
      <c r="CK215" t="str">
        <f>IFERROR(IF(LEN('Journal Template'!F226)&gt;0,"",IF('Journal Template'!A226="","",IF(LEFT('Journal Template'!A226,1)=IFERROR(VLOOKUP(LEFT('Journal Template'!A226,1),Checks!$CF$2:$CF$5,1,0),0),"Product Code Required",IF('Journal Template'!D226="","",IF('Journal Template'!D226=IFERROR(VLOOKUP('Journal Template'!D226,Checks!$CH:$CH,1,0),0),"Product Code Required","NA"))))),"")</f>
        <v/>
      </c>
    </row>
    <row r="216" spans="14:89">
      <c r="N216" t="s">
        <v>1882</v>
      </c>
      <c r="O216" t="s">
        <v>1883</v>
      </c>
      <c r="P216" t="s">
        <v>386</v>
      </c>
      <c r="Q216" s="150" t="str">
        <f>IF(JRF!D229="","",IF(IFERROR(VLOOKUP(JRF!D229,Checks!N:P,3,0),0)="A","","Inactive account in Use"))</f>
        <v/>
      </c>
      <c r="R216" t="str">
        <f>IFERROR(IF('Journal Template'!C628="","",IF(IFERROR(VLOOKUP('Journal Template'!C628,Checks!N:P,3,0),0)="A","","Inactive account in Use")),"")</f>
        <v/>
      </c>
      <c r="S216" t="s">
        <v>1884</v>
      </c>
      <c r="T216" t="s">
        <v>386</v>
      </c>
      <c r="U216" t="s">
        <v>393</v>
      </c>
      <c r="V216" s="150" t="str">
        <f>IF(JRF!C229="","",IF(IFERROR(VLOOKUP(JRF!C229,Checks!S:U,3,0),0)="A","Entry with System fund Dept",""))</f>
        <v/>
      </c>
      <c r="W216" t="str">
        <f>IFERROR(IF('Journal Template'!D628="","",IF(IFERROR(VLOOKUP('Journal Template'!D628,Checks!S:U,3,0),0)="A","Entry with System fund Dept","")),"")</f>
        <v/>
      </c>
      <c r="X216" t="s">
        <v>1885</v>
      </c>
      <c r="Y216" t="s">
        <v>389</v>
      </c>
      <c r="Z216" t="s">
        <v>1886</v>
      </c>
      <c r="AA216" t="s">
        <v>391</v>
      </c>
      <c r="AB216" t="s">
        <v>125</v>
      </c>
      <c r="AC216" s="150" t="str">
        <f>IFERROR(IF(JRF!C229="","",IF(AND(VLOOKUP(JRF!C229,X:AA,4,0)=JRF!B229,VLOOKUP(JRF!C229,X:Y,2,0)="A"),"","Inactive Dept Combo Error")),"Inactive Dept Combo Error")</f>
        <v/>
      </c>
      <c r="AD216" t="str">
        <f>IFERROR(IF('Journal Template'!D628="","",IF(AND(VLOOKUP('Journal Template'!D628,X:AA,4,0)='Journal Template'!A628,VLOOKUP('Journal Template'!D628,X:Y,2,0)="A"),"","Inactive Dept Combo Error")),"")</f>
        <v/>
      </c>
      <c r="AK216" s="150" t="str">
        <f>IF(JRF!B229="","",IF(JRF!B229=IFERROR(VLOOKUP(JRF!B229,Checks!AI:AI,1,0),0),"Entry in Branch/Satellite BU's",""))</f>
        <v/>
      </c>
      <c r="AL216" t="str">
        <f>IFERROR(IF('Journal Template'!A628="","",IF('Journal Template'!A628=IFERROR(VLOOKUP('Journal Template'!A628,Checks!AI:AI,1,0),0),"Entry in Branch/Satellite BU's","")),"")</f>
        <v/>
      </c>
      <c r="AO216" s="171"/>
      <c r="AP216" s="171"/>
      <c r="AQ216" s="171"/>
      <c r="AR216" s="171"/>
      <c r="CI216" t="str">
        <f>IF(JRF!F229&gt;0,"",IF(JRF!B229="","",IF(LEFT(JRF!B229,1)=IFERROR(VLOOKUP(LEFT(JRF!B229,1),$CF$2:$CF$5,1,0),0),"Product Code Required",IF(JRF!C229="","",IF(JRF!C229=IFERROR(VLOOKUP(JRF!C229,$CH:$CH,1,0),0),"Product Code Required","NA")))))</f>
        <v/>
      </c>
      <c r="CJ216" t="str">
        <f>IF(JRF!AV229&gt;0,"",IF(JRF!Q229="","",IF(LEFT(JRF!Q229,1)=IFERROR(VLOOKUP(LEFT(JRF!Q229,1),$CF$2:$CF$5,1,0),0),"Product Code Required",IF(JRF!V229="","",IF(JRF!V229=IFERROR(VLOOKUP(JRF!V229,$CH:$CH,1,0),0),"Product Code Required","NA")))))</f>
        <v/>
      </c>
      <c r="CK216" t="str">
        <f>IFERROR(IF(LEN('Journal Template'!F227)&gt;0,"",IF('Journal Template'!A227="","",IF(LEFT('Journal Template'!A227,1)=IFERROR(VLOOKUP(LEFT('Journal Template'!A227,1),Checks!$CF$2:$CF$5,1,0),0),"Product Code Required",IF('Journal Template'!D227="","",IF('Journal Template'!D227=IFERROR(VLOOKUP('Journal Template'!D227,Checks!$CH:$CH,1,0),0),"Product Code Required","NA"))))),"")</f>
        <v/>
      </c>
    </row>
    <row r="217" spans="14:89">
      <c r="N217" t="s">
        <v>1887</v>
      </c>
      <c r="O217" t="s">
        <v>1888</v>
      </c>
      <c r="P217" t="s">
        <v>386</v>
      </c>
      <c r="Q217" s="150" t="str">
        <f>IF(JRF!D230="","",IF(IFERROR(VLOOKUP(JRF!D230,Checks!N:P,3,0),0)="A","","Inactive account in Use"))</f>
        <v/>
      </c>
      <c r="R217" t="str">
        <f>IFERROR(IF('Journal Template'!C629="","",IF(IFERROR(VLOOKUP('Journal Template'!C629,Checks!N:P,3,0),0)="A","","Inactive account in Use")),"")</f>
        <v/>
      </c>
      <c r="S217" t="s">
        <v>1889</v>
      </c>
      <c r="T217" t="s">
        <v>386</v>
      </c>
      <c r="U217" t="s">
        <v>393</v>
      </c>
      <c r="V217" s="150" t="str">
        <f>IF(JRF!C230="","",IF(IFERROR(VLOOKUP(JRF!C230,Checks!S:U,3,0),0)="A","Entry with System fund Dept",""))</f>
        <v/>
      </c>
      <c r="W217" t="str">
        <f>IFERROR(IF('Journal Template'!D629="","",IF(IFERROR(VLOOKUP('Journal Template'!D629,Checks!S:U,3,0),0)="A","Entry with System fund Dept","")),"")</f>
        <v/>
      </c>
      <c r="X217" t="s">
        <v>1885</v>
      </c>
      <c r="Y217" t="s">
        <v>389</v>
      </c>
      <c r="Z217" t="s">
        <v>1886</v>
      </c>
      <c r="AA217" t="s">
        <v>479</v>
      </c>
      <c r="AB217" t="s">
        <v>125</v>
      </c>
      <c r="AC217" s="150" t="str">
        <f>IFERROR(IF(JRF!C230="","",IF(AND(VLOOKUP(JRF!C230,X:AA,4,0)=JRF!B230,VLOOKUP(JRF!C230,X:Y,2,0)="A"),"","Inactive Dept Combo Error")),"Inactive Dept Combo Error")</f>
        <v/>
      </c>
      <c r="AD217" t="str">
        <f>IFERROR(IF('Journal Template'!D629="","",IF(AND(VLOOKUP('Journal Template'!D629,X:AA,4,0)='Journal Template'!A629,VLOOKUP('Journal Template'!D629,X:Y,2,0)="A"),"","Inactive Dept Combo Error")),"")</f>
        <v/>
      </c>
      <c r="AK217" s="150" t="str">
        <f>IF(JRF!B230="","",IF(JRF!B230=IFERROR(VLOOKUP(JRF!B230,Checks!AI:AI,1,0),0),"Entry in Branch/Satellite BU's",""))</f>
        <v/>
      </c>
      <c r="AL217" t="str">
        <f>IFERROR(IF('Journal Template'!A629="","",IF('Journal Template'!A629=IFERROR(VLOOKUP('Journal Template'!A629,Checks!AI:AI,1,0),0),"Entry in Branch/Satellite BU's","")),"")</f>
        <v/>
      </c>
      <c r="AO217" s="171"/>
      <c r="AP217" s="171"/>
      <c r="AQ217" s="171"/>
      <c r="AR217" s="171"/>
      <c r="CI217" t="str">
        <f>IF(JRF!F230&gt;0,"",IF(JRF!B230="","",IF(LEFT(JRF!B230,1)=IFERROR(VLOOKUP(LEFT(JRF!B230,1),$CF$2:$CF$5,1,0),0),"Product Code Required",IF(JRF!C230="","",IF(JRF!C230=IFERROR(VLOOKUP(JRF!C230,$CH:$CH,1,0),0),"Product Code Required","NA")))))</f>
        <v/>
      </c>
      <c r="CJ217" t="str">
        <f>IF(JRF!AV230&gt;0,"",IF(JRF!Q230="","",IF(LEFT(JRF!Q230,1)=IFERROR(VLOOKUP(LEFT(JRF!Q230,1),$CF$2:$CF$5,1,0),0),"Product Code Required",IF(JRF!V230="","",IF(JRF!V230=IFERROR(VLOOKUP(JRF!V230,$CH:$CH,1,0),0),"Product Code Required","NA")))))</f>
        <v/>
      </c>
      <c r="CK217" t="str">
        <f>IFERROR(IF(LEN('Journal Template'!F228)&gt;0,"",IF('Journal Template'!A228="","",IF(LEFT('Journal Template'!A228,1)=IFERROR(VLOOKUP(LEFT('Journal Template'!A228,1),Checks!$CF$2:$CF$5,1,0),0),"Product Code Required",IF('Journal Template'!D228="","",IF('Journal Template'!D228=IFERROR(VLOOKUP('Journal Template'!D228,Checks!$CH:$CH,1,0),0),"Product Code Required","NA"))))),"")</f>
        <v>NA</v>
      </c>
    </row>
    <row r="218" spans="14:89">
      <c r="N218" t="s">
        <v>1890</v>
      </c>
      <c r="O218" t="s">
        <v>1891</v>
      </c>
      <c r="P218" t="s">
        <v>386</v>
      </c>
      <c r="Q218" s="150" t="str">
        <f>IF(JRF!D231="","",IF(IFERROR(VLOOKUP(JRF!D231,Checks!N:P,3,0),0)="A","","Inactive account in Use"))</f>
        <v/>
      </c>
      <c r="R218" t="str">
        <f>IFERROR(IF('Journal Template'!C630="","",IF(IFERROR(VLOOKUP('Journal Template'!C630,Checks!N:P,3,0),0)="A","","Inactive account in Use")),"")</f>
        <v/>
      </c>
      <c r="S218" t="s">
        <v>1892</v>
      </c>
      <c r="T218" t="s">
        <v>386</v>
      </c>
      <c r="U218" t="s">
        <v>393</v>
      </c>
      <c r="V218" s="150" t="str">
        <f>IF(JRF!C231="","",IF(IFERROR(VLOOKUP(JRF!C231,Checks!S:U,3,0),0)="A","Entry with System fund Dept",""))</f>
        <v/>
      </c>
      <c r="W218" t="str">
        <f>IFERROR(IF('Journal Template'!D630="","",IF(IFERROR(VLOOKUP('Journal Template'!D630,Checks!S:U,3,0),0)="A","Entry with System fund Dept","")),"")</f>
        <v/>
      </c>
      <c r="X218" t="s">
        <v>1893</v>
      </c>
      <c r="Y218" t="s">
        <v>389</v>
      </c>
      <c r="Z218" t="s">
        <v>1894</v>
      </c>
      <c r="AA218" t="s">
        <v>505</v>
      </c>
      <c r="AB218" t="s">
        <v>125</v>
      </c>
      <c r="AC218" s="150" t="str">
        <f>IFERROR(IF(JRF!C231="","",IF(AND(VLOOKUP(JRF!C231,X:AA,4,0)=JRF!B231,VLOOKUP(JRF!C231,X:Y,2,0)="A"),"","Inactive Dept Combo Error")),"Inactive Dept Combo Error")</f>
        <v/>
      </c>
      <c r="AD218" t="str">
        <f>IFERROR(IF('Journal Template'!D630="","",IF(AND(VLOOKUP('Journal Template'!D630,X:AA,4,0)='Journal Template'!A630,VLOOKUP('Journal Template'!D630,X:Y,2,0)="A"),"","Inactive Dept Combo Error")),"")</f>
        <v/>
      </c>
      <c r="AK218" s="150" t="str">
        <f>IF(JRF!B231="","",IF(JRF!B231=IFERROR(VLOOKUP(JRF!B231,Checks!AI:AI,1,0),0),"Entry in Branch/Satellite BU's",""))</f>
        <v/>
      </c>
      <c r="AL218" t="str">
        <f>IFERROR(IF('Journal Template'!A630="","",IF('Journal Template'!A630=IFERROR(VLOOKUP('Journal Template'!A630,Checks!AI:AI,1,0),0),"Entry in Branch/Satellite BU's","")),"")</f>
        <v/>
      </c>
      <c r="AO218" s="171"/>
      <c r="AP218" s="171"/>
      <c r="AQ218" s="171"/>
      <c r="AR218" s="171"/>
      <c r="CI218" t="str">
        <f>IF(JRF!F231&gt;0,"",IF(JRF!B231="","",IF(LEFT(JRF!B231,1)=IFERROR(VLOOKUP(LEFT(JRF!B231,1),$CF$2:$CF$5,1,0),0),"Product Code Required",IF(JRF!C231="","",IF(JRF!C231=IFERROR(VLOOKUP(JRF!C231,$CH:$CH,1,0),0),"Product Code Required","NA")))))</f>
        <v/>
      </c>
      <c r="CJ218" t="str">
        <f>IF(JRF!AV231&gt;0,"",IF(JRF!Q231="","",IF(LEFT(JRF!Q231,1)=IFERROR(VLOOKUP(LEFT(JRF!Q231,1),$CF$2:$CF$5,1,0),0),"Product Code Required",IF(JRF!V231="","",IF(JRF!V231=IFERROR(VLOOKUP(JRF!V231,$CH:$CH,1,0),0),"Product Code Required","NA")))))</f>
        <v/>
      </c>
      <c r="CK218" t="str">
        <f>IFERROR(IF(LEN('Journal Template'!F229)&gt;0,"",IF('Journal Template'!A229="","",IF(LEFT('Journal Template'!A229,1)=IFERROR(VLOOKUP(LEFT('Journal Template'!A229,1),Checks!$CF$2:$CF$5,1,0),0),"Product Code Required",IF('Journal Template'!D229="","",IF('Journal Template'!D229=IFERROR(VLOOKUP('Journal Template'!D229,Checks!$CH:$CH,1,0),0),"Product Code Required","NA"))))),"")</f>
        <v>NA</v>
      </c>
    </row>
    <row r="219" spans="14:89">
      <c r="N219" t="s">
        <v>1895</v>
      </c>
      <c r="O219" t="s">
        <v>1896</v>
      </c>
      <c r="P219" t="s">
        <v>386</v>
      </c>
      <c r="Q219" s="150" t="str">
        <f>IF(JRF!D232="","",IF(IFERROR(VLOOKUP(JRF!D232,Checks!N:P,3,0),0)="A","","Inactive account in Use"))</f>
        <v/>
      </c>
      <c r="R219" t="str">
        <f>IFERROR(IF('Journal Template'!C631="","",IF(IFERROR(VLOOKUP('Journal Template'!C631,Checks!N:P,3,0),0)="A","","Inactive account in Use")),"")</f>
        <v/>
      </c>
      <c r="S219" t="s">
        <v>1897</v>
      </c>
      <c r="T219" t="s">
        <v>386</v>
      </c>
      <c r="U219" t="s">
        <v>393</v>
      </c>
      <c r="V219" s="150" t="str">
        <f>IF(JRF!C232="","",IF(IFERROR(VLOOKUP(JRF!C232,Checks!S:U,3,0),0)="A","Entry with System fund Dept",""))</f>
        <v/>
      </c>
      <c r="W219" t="str">
        <f>IFERROR(IF('Journal Template'!D631="","",IF(IFERROR(VLOOKUP('Journal Template'!D631,Checks!S:U,3,0),0)="A","Entry with System fund Dept","")),"")</f>
        <v/>
      </c>
      <c r="X219" t="s">
        <v>1898</v>
      </c>
      <c r="Y219" t="s">
        <v>389</v>
      </c>
      <c r="Z219" t="s">
        <v>1899</v>
      </c>
      <c r="AA219" t="s">
        <v>505</v>
      </c>
      <c r="AB219" t="s">
        <v>125</v>
      </c>
      <c r="AC219" s="150" t="str">
        <f>IFERROR(IF(JRF!C232="","",IF(AND(VLOOKUP(JRF!C232,X:AA,4,0)=JRF!B232,VLOOKUP(JRF!C232,X:Y,2,0)="A"),"","Inactive Dept Combo Error")),"Inactive Dept Combo Error")</f>
        <v/>
      </c>
      <c r="AD219" t="str">
        <f>IFERROR(IF('Journal Template'!D631="","",IF(AND(VLOOKUP('Journal Template'!D631,X:AA,4,0)='Journal Template'!A631,VLOOKUP('Journal Template'!D631,X:Y,2,0)="A"),"","Inactive Dept Combo Error")),"")</f>
        <v/>
      </c>
      <c r="AK219" s="150" t="str">
        <f>IF(JRF!B232="","",IF(JRF!B232=IFERROR(VLOOKUP(JRF!B232,Checks!AI:AI,1,0),0),"Entry in Branch/Satellite BU's",""))</f>
        <v/>
      </c>
      <c r="AL219" t="str">
        <f>IFERROR(IF('Journal Template'!A631="","",IF('Journal Template'!A631=IFERROR(VLOOKUP('Journal Template'!A631,Checks!AI:AI,1,0),0),"Entry in Branch/Satellite BU's","")),"")</f>
        <v/>
      </c>
      <c r="AO219" s="171"/>
      <c r="AP219" s="171"/>
      <c r="AQ219" s="171"/>
      <c r="AR219" s="171"/>
      <c r="CI219" t="str">
        <f>IF(JRF!F232&gt;0,"",IF(JRF!B232="","",IF(LEFT(JRF!B232,1)=IFERROR(VLOOKUP(LEFT(JRF!B232,1),$CF$2:$CF$5,1,0),0),"Product Code Required",IF(JRF!C232="","",IF(JRF!C232=IFERROR(VLOOKUP(JRF!C232,$CH:$CH,1,0),0),"Product Code Required","NA")))))</f>
        <v/>
      </c>
      <c r="CJ219" t="str">
        <f>IF(JRF!AV232&gt;0,"",IF(JRF!Q232="","",IF(LEFT(JRF!Q232,1)=IFERROR(VLOOKUP(LEFT(JRF!Q232,1),$CF$2:$CF$5,1,0),0),"Product Code Required",IF(JRF!V232="","",IF(JRF!V232=IFERROR(VLOOKUP(JRF!V232,$CH:$CH,1,0),0),"Product Code Required","NA")))))</f>
        <v/>
      </c>
      <c r="CK219" t="str">
        <f>IFERROR(IF(LEN('Journal Template'!F230)&gt;0,"",IF('Journal Template'!A230="","",IF(LEFT('Journal Template'!A230,1)=IFERROR(VLOOKUP(LEFT('Journal Template'!A230,1),Checks!$CF$2:$CF$5,1,0),0),"Product Code Required",IF('Journal Template'!D230="","",IF('Journal Template'!D230=IFERROR(VLOOKUP('Journal Template'!D230,Checks!$CH:$CH,1,0),0),"Product Code Required","NA"))))),"")</f>
        <v>NA</v>
      </c>
    </row>
    <row r="220" spans="14:89">
      <c r="N220" t="s">
        <v>1900</v>
      </c>
      <c r="O220" t="s">
        <v>1901</v>
      </c>
      <c r="P220" t="s">
        <v>386</v>
      </c>
      <c r="Q220" s="150" t="str">
        <f>IF(JRF!D233="","",IF(IFERROR(VLOOKUP(JRF!D233,Checks!N:P,3,0),0)="A","","Inactive account in Use"))</f>
        <v/>
      </c>
      <c r="R220" t="str">
        <f>IFERROR(IF('Journal Template'!C632="","",IF(IFERROR(VLOOKUP('Journal Template'!C632,Checks!N:P,3,0),0)="A","","Inactive account in Use")),"")</f>
        <v/>
      </c>
      <c r="S220" t="s">
        <v>1902</v>
      </c>
      <c r="T220" t="s">
        <v>386</v>
      </c>
      <c r="U220" t="s">
        <v>393</v>
      </c>
      <c r="V220" s="150" t="str">
        <f>IF(JRF!C233="","",IF(IFERROR(VLOOKUP(JRF!C233,Checks!S:U,3,0),0)="A","Entry with System fund Dept",""))</f>
        <v/>
      </c>
      <c r="W220" t="str">
        <f>IFERROR(IF('Journal Template'!D632="","",IF(IFERROR(VLOOKUP('Journal Template'!D632,Checks!S:U,3,0),0)="A","Entry with System fund Dept","")),"")</f>
        <v/>
      </c>
      <c r="X220" t="s">
        <v>1903</v>
      </c>
      <c r="Y220" t="s">
        <v>389</v>
      </c>
      <c r="Z220" t="s">
        <v>1904</v>
      </c>
      <c r="AA220" t="s">
        <v>505</v>
      </c>
      <c r="AB220" t="s">
        <v>125</v>
      </c>
      <c r="AC220" s="150" t="str">
        <f>IFERROR(IF(JRF!C233="","",IF(AND(VLOOKUP(JRF!C233,X:AA,4,0)=JRF!B233,VLOOKUP(JRF!C233,X:Y,2,0)="A"),"","Inactive Dept Combo Error")),"Inactive Dept Combo Error")</f>
        <v/>
      </c>
      <c r="AD220" t="str">
        <f>IFERROR(IF('Journal Template'!D632="","",IF(AND(VLOOKUP('Journal Template'!D632,X:AA,4,0)='Journal Template'!A632,VLOOKUP('Journal Template'!D632,X:Y,2,0)="A"),"","Inactive Dept Combo Error")),"")</f>
        <v/>
      </c>
      <c r="AK220" s="150" t="str">
        <f>IF(JRF!B233="","",IF(JRF!B233=IFERROR(VLOOKUP(JRF!B233,Checks!AI:AI,1,0),0),"Entry in Branch/Satellite BU's",""))</f>
        <v/>
      </c>
      <c r="AL220" t="str">
        <f>IFERROR(IF('Journal Template'!A632="","",IF('Journal Template'!A632=IFERROR(VLOOKUP('Journal Template'!A632,Checks!AI:AI,1,0),0),"Entry in Branch/Satellite BU's","")),"")</f>
        <v/>
      </c>
      <c r="AO220" s="171"/>
      <c r="AP220" s="171"/>
      <c r="AQ220" s="171"/>
      <c r="AR220" s="171"/>
      <c r="CI220" t="str">
        <f>IF(JRF!F233&gt;0,"",IF(JRF!B233="","",IF(LEFT(JRF!B233,1)=IFERROR(VLOOKUP(LEFT(JRF!B233,1),$CF$2:$CF$5,1,0),0),"Product Code Required",IF(JRF!C233="","",IF(JRF!C233=IFERROR(VLOOKUP(JRF!C233,$CH:$CH,1,0),0),"Product Code Required","NA")))))</f>
        <v/>
      </c>
      <c r="CJ220" t="str">
        <f>IF(JRF!AV233&gt;0,"",IF(JRF!Q233="","",IF(LEFT(JRF!Q233,1)=IFERROR(VLOOKUP(LEFT(JRF!Q233,1),$CF$2:$CF$5,1,0),0),"Product Code Required",IF(JRF!V233="","",IF(JRF!V233=IFERROR(VLOOKUP(JRF!V233,$CH:$CH,1,0),0),"Product Code Required","NA")))))</f>
        <v/>
      </c>
      <c r="CK220" t="str">
        <f>IFERROR(IF(LEN('Journal Template'!F231)&gt;0,"",IF('Journal Template'!A231="","",IF(LEFT('Journal Template'!A231,1)=IFERROR(VLOOKUP(LEFT('Journal Template'!A231,1),Checks!$CF$2:$CF$5,1,0),0),"Product Code Required",IF('Journal Template'!D231="","",IF('Journal Template'!D231=IFERROR(VLOOKUP('Journal Template'!D231,Checks!$CH:$CH,1,0),0),"Product Code Required","NA"))))),"")</f>
        <v>NA</v>
      </c>
    </row>
    <row r="221" spans="14:89">
      <c r="N221" t="s">
        <v>1905</v>
      </c>
      <c r="O221" t="s">
        <v>1906</v>
      </c>
      <c r="P221" t="s">
        <v>386</v>
      </c>
      <c r="Q221" s="150" t="str">
        <f>IF(JRF!D234="","",IF(IFERROR(VLOOKUP(JRF!D234,Checks!N:P,3,0),0)="A","","Inactive account in Use"))</f>
        <v/>
      </c>
      <c r="R221" t="str">
        <f>IFERROR(IF('Journal Template'!C633="","",IF(IFERROR(VLOOKUP('Journal Template'!C633,Checks!N:P,3,0),0)="A","","Inactive account in Use")),"")</f>
        <v/>
      </c>
      <c r="S221" t="s">
        <v>1907</v>
      </c>
      <c r="T221" t="s">
        <v>386</v>
      </c>
      <c r="U221" t="s">
        <v>393</v>
      </c>
      <c r="V221" s="150" t="str">
        <f>IF(JRF!C234="","",IF(IFERROR(VLOOKUP(JRF!C234,Checks!S:U,3,0),0)="A","Entry with System fund Dept",""))</f>
        <v/>
      </c>
      <c r="W221" t="str">
        <f>IFERROR(IF('Journal Template'!D633="","",IF(IFERROR(VLOOKUP('Journal Template'!D633,Checks!S:U,3,0),0)="A","Entry with System fund Dept","")),"")</f>
        <v/>
      </c>
      <c r="X221" t="s">
        <v>1908</v>
      </c>
      <c r="Y221" t="s">
        <v>389</v>
      </c>
      <c r="Z221" t="s">
        <v>1909</v>
      </c>
      <c r="AA221" t="s">
        <v>505</v>
      </c>
      <c r="AB221" t="s">
        <v>125</v>
      </c>
      <c r="AC221" s="150" t="str">
        <f>IFERROR(IF(JRF!C234="","",IF(AND(VLOOKUP(JRF!C234,X:AA,4,0)=JRF!B234,VLOOKUP(JRF!C234,X:Y,2,0)="A"),"","Inactive Dept Combo Error")),"Inactive Dept Combo Error")</f>
        <v/>
      </c>
      <c r="AD221" t="str">
        <f>IFERROR(IF('Journal Template'!D633="","",IF(AND(VLOOKUP('Journal Template'!D633,X:AA,4,0)='Journal Template'!A633,VLOOKUP('Journal Template'!D633,X:Y,2,0)="A"),"","Inactive Dept Combo Error")),"")</f>
        <v/>
      </c>
      <c r="AK221" s="150" t="str">
        <f>IF(JRF!B234="","",IF(JRF!B234=IFERROR(VLOOKUP(JRF!B234,Checks!AI:AI,1,0),0),"Entry in Branch/Satellite BU's",""))</f>
        <v/>
      </c>
      <c r="AL221" t="str">
        <f>IFERROR(IF('Journal Template'!A633="","",IF('Journal Template'!A633=IFERROR(VLOOKUP('Journal Template'!A633,Checks!AI:AI,1,0),0),"Entry in Branch/Satellite BU's","")),"")</f>
        <v/>
      </c>
      <c r="AO221" s="171"/>
      <c r="AP221" s="171"/>
      <c r="AQ221" s="171"/>
      <c r="AR221" s="171"/>
      <c r="CI221" t="str">
        <f>IF(JRF!F234&gt;0,"",IF(JRF!B234="","",IF(LEFT(JRF!B234,1)=IFERROR(VLOOKUP(LEFT(JRF!B234,1),$CF$2:$CF$5,1,0),0),"Product Code Required",IF(JRF!C234="","",IF(JRF!C234=IFERROR(VLOOKUP(JRF!C234,$CH:$CH,1,0),0),"Product Code Required","NA")))))</f>
        <v/>
      </c>
      <c r="CJ221" t="str">
        <f>IF(JRF!AV234&gt;0,"",IF(JRF!Q234="","",IF(LEFT(JRF!Q234,1)=IFERROR(VLOOKUP(LEFT(JRF!Q234,1),$CF$2:$CF$5,1,0),0),"Product Code Required",IF(JRF!V234="","",IF(JRF!V234=IFERROR(VLOOKUP(JRF!V234,$CH:$CH,1,0),0),"Product Code Required","NA")))))</f>
        <v/>
      </c>
      <c r="CK221" t="str">
        <f>IFERROR(IF(LEN('Journal Template'!F232)&gt;0,"",IF('Journal Template'!A232="","",IF(LEFT('Journal Template'!A232,1)=IFERROR(VLOOKUP(LEFT('Journal Template'!A232,1),Checks!$CF$2:$CF$5,1,0),0),"Product Code Required",IF('Journal Template'!D232="","",IF('Journal Template'!D232=IFERROR(VLOOKUP('Journal Template'!D232,Checks!$CH:$CH,1,0),0),"Product Code Required","NA"))))),"")</f>
        <v>NA</v>
      </c>
    </row>
    <row r="222" spans="14:89">
      <c r="N222" t="s">
        <v>1910</v>
      </c>
      <c r="O222" t="s">
        <v>1911</v>
      </c>
      <c r="P222" t="s">
        <v>386</v>
      </c>
      <c r="Q222" s="150" t="str">
        <f>IF(JRF!D235="","",IF(IFERROR(VLOOKUP(JRF!D235,Checks!N:P,3,0),0)="A","","Inactive account in Use"))</f>
        <v/>
      </c>
      <c r="R222" t="str">
        <f>IFERROR(IF('Journal Template'!C634="","",IF(IFERROR(VLOOKUP('Journal Template'!C634,Checks!N:P,3,0),0)="A","","Inactive account in Use")),"")</f>
        <v/>
      </c>
      <c r="S222" t="s">
        <v>1912</v>
      </c>
      <c r="T222" t="s">
        <v>386</v>
      </c>
      <c r="U222" t="s">
        <v>393</v>
      </c>
      <c r="V222" s="150" t="str">
        <f>IF(JRF!C235="","",IF(IFERROR(VLOOKUP(JRF!C235,Checks!S:U,3,0),0)="A","Entry with System fund Dept",""))</f>
        <v/>
      </c>
      <c r="W222" t="str">
        <f>IFERROR(IF('Journal Template'!D634="","",IF(IFERROR(VLOOKUP('Journal Template'!D634,Checks!S:U,3,0),0)="A","Entry with System fund Dept","")),"")</f>
        <v/>
      </c>
      <c r="X222" t="s">
        <v>1913</v>
      </c>
      <c r="Y222" t="s">
        <v>389</v>
      </c>
      <c r="Z222" t="s">
        <v>1914</v>
      </c>
      <c r="AA222" t="s">
        <v>391</v>
      </c>
      <c r="AB222" t="s">
        <v>125</v>
      </c>
      <c r="AC222" s="150" t="str">
        <f>IFERROR(IF(JRF!C235="","",IF(AND(VLOOKUP(JRF!C235,X:AA,4,0)=JRF!B235,VLOOKUP(JRF!C235,X:Y,2,0)="A"),"","Inactive Dept Combo Error")),"Inactive Dept Combo Error")</f>
        <v/>
      </c>
      <c r="AD222" t="str">
        <f>IFERROR(IF('Journal Template'!D634="","",IF(AND(VLOOKUP('Journal Template'!D634,X:AA,4,0)='Journal Template'!A634,VLOOKUP('Journal Template'!D634,X:Y,2,0)="A"),"","Inactive Dept Combo Error")),"")</f>
        <v/>
      </c>
      <c r="AK222" s="150" t="str">
        <f>IF(JRF!B235="","",IF(JRF!B235=IFERROR(VLOOKUP(JRF!B235,Checks!AI:AI,1,0),0),"Entry in Branch/Satellite BU's",""))</f>
        <v/>
      </c>
      <c r="AL222" t="str">
        <f>IFERROR(IF('Journal Template'!A634="","",IF('Journal Template'!A634=IFERROR(VLOOKUP('Journal Template'!A634,Checks!AI:AI,1,0),0),"Entry in Branch/Satellite BU's","")),"")</f>
        <v/>
      </c>
      <c r="AO222" s="171"/>
      <c r="AP222" s="171"/>
      <c r="AQ222" s="171"/>
      <c r="AR222" s="171"/>
      <c r="CI222" t="str">
        <f>IF(JRF!F235&gt;0,"",IF(JRF!B235="","",IF(LEFT(JRF!B235,1)=IFERROR(VLOOKUP(LEFT(JRF!B235,1),$CF$2:$CF$5,1,0),0),"Product Code Required",IF(JRF!C235="","",IF(JRF!C235=IFERROR(VLOOKUP(JRF!C235,$CH:$CH,1,0),0),"Product Code Required","NA")))))</f>
        <v/>
      </c>
      <c r="CJ222" t="str">
        <f>IF(JRF!AV235&gt;0,"",IF(JRF!Q235="","",IF(LEFT(JRF!Q235,1)=IFERROR(VLOOKUP(LEFT(JRF!Q235,1),$CF$2:$CF$5,1,0),0),"Product Code Required",IF(JRF!V235="","",IF(JRF!V235=IFERROR(VLOOKUP(JRF!V235,$CH:$CH,1,0),0),"Product Code Required","NA")))))</f>
        <v/>
      </c>
      <c r="CK222" t="str">
        <f>IFERROR(IF(LEN('Journal Template'!F233)&gt;0,"",IF('Journal Template'!A233="","",IF(LEFT('Journal Template'!A233,1)=IFERROR(VLOOKUP(LEFT('Journal Template'!A233,1),Checks!$CF$2:$CF$5,1,0),0),"Product Code Required",IF('Journal Template'!D233="","",IF('Journal Template'!D233=IFERROR(VLOOKUP('Journal Template'!D233,Checks!$CH:$CH,1,0),0),"Product Code Required","NA"))))),"")</f>
        <v>NA</v>
      </c>
    </row>
    <row r="223" spans="14:89">
      <c r="N223" t="s">
        <v>1915</v>
      </c>
      <c r="O223" t="s">
        <v>1916</v>
      </c>
      <c r="P223" t="s">
        <v>386</v>
      </c>
      <c r="Q223" s="150" t="str">
        <f>IF(JRF!D236="","",IF(IFERROR(VLOOKUP(JRF!D236,Checks!N:P,3,0),0)="A","","Inactive account in Use"))</f>
        <v/>
      </c>
      <c r="R223" t="str">
        <f>IFERROR(IF('Journal Template'!C635="","",IF(IFERROR(VLOOKUP('Journal Template'!C635,Checks!N:P,3,0),0)="A","","Inactive account in Use")),"")</f>
        <v/>
      </c>
      <c r="S223" t="s">
        <v>1917</v>
      </c>
      <c r="T223" t="s">
        <v>386</v>
      </c>
      <c r="U223" t="s">
        <v>393</v>
      </c>
      <c r="V223" s="150" t="str">
        <f>IF(JRF!C236="","",IF(IFERROR(VLOOKUP(JRF!C236,Checks!S:U,3,0),0)="A","Entry with System fund Dept",""))</f>
        <v/>
      </c>
      <c r="W223" t="str">
        <f>IFERROR(IF('Journal Template'!D635="","",IF(IFERROR(VLOOKUP('Journal Template'!D635,Checks!S:U,3,0),0)="A","Entry with System fund Dept","")),"")</f>
        <v/>
      </c>
      <c r="X223" t="s">
        <v>1918</v>
      </c>
      <c r="Y223" t="s">
        <v>386</v>
      </c>
      <c r="Z223" t="s">
        <v>1919</v>
      </c>
      <c r="AA223" t="s">
        <v>505</v>
      </c>
      <c r="AB223" t="s">
        <v>125</v>
      </c>
      <c r="AC223" s="150" t="str">
        <f>IFERROR(IF(JRF!C236="","",IF(AND(VLOOKUP(JRF!C236,X:AA,4,0)=JRF!B236,VLOOKUP(JRF!C236,X:Y,2,0)="A"),"","Inactive Dept Combo Error")),"Inactive Dept Combo Error")</f>
        <v/>
      </c>
      <c r="AD223" t="str">
        <f>IFERROR(IF('Journal Template'!D635="","",IF(AND(VLOOKUP('Journal Template'!D635,X:AA,4,0)='Journal Template'!A635,VLOOKUP('Journal Template'!D635,X:Y,2,0)="A"),"","Inactive Dept Combo Error")),"")</f>
        <v/>
      </c>
      <c r="AK223" s="150" t="str">
        <f>IF(JRF!B236="","",IF(JRF!B236=IFERROR(VLOOKUP(JRF!B236,Checks!AI:AI,1,0),0),"Entry in Branch/Satellite BU's",""))</f>
        <v/>
      </c>
      <c r="AL223" t="str">
        <f>IFERROR(IF('Journal Template'!A635="","",IF('Journal Template'!A635=IFERROR(VLOOKUP('Journal Template'!A635,Checks!AI:AI,1,0),0),"Entry in Branch/Satellite BU's","")),"")</f>
        <v/>
      </c>
      <c r="AO223" s="171"/>
      <c r="AP223" s="171"/>
      <c r="AQ223" s="171"/>
      <c r="AR223" s="171"/>
      <c r="CI223" t="str">
        <f>IF(JRF!F236&gt;0,"",IF(JRF!B236="","",IF(LEFT(JRF!B236,1)=IFERROR(VLOOKUP(LEFT(JRF!B236,1),$CF$2:$CF$5,1,0),0),"Product Code Required",IF(JRF!C236="","",IF(JRF!C236=IFERROR(VLOOKUP(JRF!C236,$CH:$CH,1,0),0),"Product Code Required","NA")))))</f>
        <v/>
      </c>
      <c r="CJ223" t="str">
        <f>IF(JRF!AV236&gt;0,"",IF(JRF!Q236="","",IF(LEFT(JRF!Q236,1)=IFERROR(VLOOKUP(LEFT(JRF!Q236,1),$CF$2:$CF$5,1,0),0),"Product Code Required",IF(JRF!V236="","",IF(JRF!V236=IFERROR(VLOOKUP(JRF!V236,$CH:$CH,1,0),0),"Product Code Required","NA")))))</f>
        <v/>
      </c>
      <c r="CK223" t="str">
        <f>IFERROR(IF(LEN('Journal Template'!F234)&gt;0,"",IF('Journal Template'!A234="","",IF(LEFT('Journal Template'!A234,1)=IFERROR(VLOOKUP(LEFT('Journal Template'!A234,1),Checks!$CF$2:$CF$5,1,0),0),"Product Code Required",IF('Journal Template'!D234="","",IF('Journal Template'!D234=IFERROR(VLOOKUP('Journal Template'!D234,Checks!$CH:$CH,1,0),0),"Product Code Required","NA"))))),"")</f>
        <v>NA</v>
      </c>
    </row>
    <row r="224" spans="14:89">
      <c r="N224" t="s">
        <v>1920</v>
      </c>
      <c r="O224" t="s">
        <v>1921</v>
      </c>
      <c r="P224" t="s">
        <v>386</v>
      </c>
      <c r="Q224" s="150" t="str">
        <f>IF(JRF!D237="","",IF(IFERROR(VLOOKUP(JRF!D237,Checks!N:P,3,0),0)="A","","Inactive account in Use"))</f>
        <v/>
      </c>
      <c r="R224" t="str">
        <f>IFERROR(IF('Journal Template'!C636="","",IF(IFERROR(VLOOKUP('Journal Template'!C636,Checks!N:P,3,0),0)="A","","Inactive account in Use")),"")</f>
        <v/>
      </c>
      <c r="S224" t="s">
        <v>1922</v>
      </c>
      <c r="T224" t="s">
        <v>386</v>
      </c>
      <c r="U224" t="s">
        <v>393</v>
      </c>
      <c r="V224" s="150" t="str">
        <f>IF(JRF!C237="","",IF(IFERROR(VLOOKUP(JRF!C237,Checks!S:U,3,0),0)="A","Entry with System fund Dept",""))</f>
        <v/>
      </c>
      <c r="W224" t="str">
        <f>IFERROR(IF('Journal Template'!D636="","",IF(IFERROR(VLOOKUP('Journal Template'!D636,Checks!S:U,3,0),0)="A","Entry with System fund Dept","")),"")</f>
        <v/>
      </c>
      <c r="X224" t="s">
        <v>1923</v>
      </c>
      <c r="Y224" t="s">
        <v>389</v>
      </c>
      <c r="Z224" t="s">
        <v>1924</v>
      </c>
      <c r="AA224" t="s">
        <v>505</v>
      </c>
      <c r="AB224" t="s">
        <v>125</v>
      </c>
      <c r="AC224" s="150" t="str">
        <f>IFERROR(IF(JRF!C237="","",IF(AND(VLOOKUP(JRF!C237,X:AA,4,0)=JRF!B237,VLOOKUP(JRF!C237,X:Y,2,0)="A"),"","Inactive Dept Combo Error")),"Inactive Dept Combo Error")</f>
        <v/>
      </c>
      <c r="AD224" t="str">
        <f>IFERROR(IF('Journal Template'!D636="","",IF(AND(VLOOKUP('Journal Template'!D636,X:AA,4,0)='Journal Template'!A636,VLOOKUP('Journal Template'!D636,X:Y,2,0)="A"),"","Inactive Dept Combo Error")),"")</f>
        <v/>
      </c>
      <c r="AK224" s="150" t="str">
        <f>IF(JRF!B237="","",IF(JRF!B237=IFERROR(VLOOKUP(JRF!B237,Checks!AI:AI,1,0),0),"Entry in Branch/Satellite BU's",""))</f>
        <v/>
      </c>
      <c r="AL224" t="str">
        <f>IFERROR(IF('Journal Template'!A636="","",IF('Journal Template'!A636=IFERROR(VLOOKUP('Journal Template'!A636,Checks!AI:AI,1,0),0),"Entry in Branch/Satellite BU's","")),"")</f>
        <v/>
      </c>
      <c r="AO224" s="171"/>
      <c r="AP224" s="171"/>
      <c r="AQ224" s="171"/>
      <c r="AR224" s="171"/>
      <c r="CI224" t="str">
        <f>IF(JRF!F237&gt;0,"",IF(JRF!B237="","",IF(LEFT(JRF!B237,1)=IFERROR(VLOOKUP(LEFT(JRF!B237,1),$CF$2:$CF$5,1,0),0),"Product Code Required",IF(JRF!C237="","",IF(JRF!C237=IFERROR(VLOOKUP(JRF!C237,$CH:$CH,1,0),0),"Product Code Required","NA")))))</f>
        <v/>
      </c>
      <c r="CJ224" t="str">
        <f>IF(JRF!AV237&gt;0,"",IF(JRF!Q237="","",IF(LEFT(JRF!Q237,1)=IFERROR(VLOOKUP(LEFT(JRF!Q237,1),$CF$2:$CF$5,1,0),0),"Product Code Required",IF(JRF!V237="","",IF(JRF!V237=IFERROR(VLOOKUP(JRF!V237,$CH:$CH,1,0),0),"Product Code Required","NA")))))</f>
        <v/>
      </c>
      <c r="CK224" t="str">
        <f>IFERROR(IF(LEN('Journal Template'!F235)&gt;0,"",IF('Journal Template'!A235="","",IF(LEFT('Journal Template'!A235,1)=IFERROR(VLOOKUP(LEFT('Journal Template'!A235,1),Checks!$CF$2:$CF$5,1,0),0),"Product Code Required",IF('Journal Template'!D235="","",IF('Journal Template'!D235=IFERROR(VLOOKUP('Journal Template'!D235,Checks!$CH:$CH,1,0),0),"Product Code Required","NA"))))),"")</f>
        <v>NA</v>
      </c>
    </row>
    <row r="225" spans="14:89">
      <c r="N225" t="s">
        <v>1925</v>
      </c>
      <c r="O225" t="s">
        <v>1926</v>
      </c>
      <c r="P225" t="s">
        <v>386</v>
      </c>
      <c r="Q225" s="150" t="str">
        <f>IF(JRF!D238="","",IF(IFERROR(VLOOKUP(JRF!D238,Checks!N:P,3,0),0)="A","","Inactive account in Use"))</f>
        <v/>
      </c>
      <c r="R225" t="str">
        <f>IFERROR(IF('Journal Template'!C637="","",IF(IFERROR(VLOOKUP('Journal Template'!C637,Checks!N:P,3,0),0)="A","","Inactive account in Use")),"")</f>
        <v/>
      </c>
      <c r="S225" t="s">
        <v>1927</v>
      </c>
      <c r="T225" t="s">
        <v>386</v>
      </c>
      <c r="U225" t="s">
        <v>393</v>
      </c>
      <c r="V225" s="150" t="str">
        <f>IF(JRF!C238="","",IF(IFERROR(VLOOKUP(JRF!C238,Checks!S:U,3,0),0)="A","Entry with System fund Dept",""))</f>
        <v/>
      </c>
      <c r="W225" t="str">
        <f>IFERROR(IF('Journal Template'!D637="","",IF(IFERROR(VLOOKUP('Journal Template'!D637,Checks!S:U,3,0),0)="A","Entry with System fund Dept","")),"")</f>
        <v/>
      </c>
      <c r="X225" t="s">
        <v>1928</v>
      </c>
      <c r="Y225" t="s">
        <v>386</v>
      </c>
      <c r="Z225" t="s">
        <v>1929</v>
      </c>
      <c r="AA225" t="s">
        <v>505</v>
      </c>
      <c r="AB225" t="s">
        <v>125</v>
      </c>
      <c r="AC225" s="150" t="str">
        <f>IFERROR(IF(JRF!C238="","",IF(AND(VLOOKUP(JRF!C238,X:AA,4,0)=JRF!B238,VLOOKUP(JRF!C238,X:Y,2,0)="A"),"","Inactive Dept Combo Error")),"Inactive Dept Combo Error")</f>
        <v/>
      </c>
      <c r="AD225" t="str">
        <f>IFERROR(IF('Journal Template'!D637="","",IF(AND(VLOOKUP('Journal Template'!D637,X:AA,4,0)='Journal Template'!A637,VLOOKUP('Journal Template'!D637,X:Y,2,0)="A"),"","Inactive Dept Combo Error")),"")</f>
        <v/>
      </c>
      <c r="AK225" s="150" t="str">
        <f>IF(JRF!B238="","",IF(JRF!B238=IFERROR(VLOOKUP(JRF!B238,Checks!AI:AI,1,0),0),"Entry in Branch/Satellite BU's",""))</f>
        <v/>
      </c>
      <c r="AL225" t="str">
        <f>IFERROR(IF('Journal Template'!A637="","",IF('Journal Template'!A637=IFERROR(VLOOKUP('Journal Template'!A637,Checks!AI:AI,1,0),0),"Entry in Branch/Satellite BU's","")),"")</f>
        <v/>
      </c>
      <c r="AO225" s="171"/>
      <c r="AP225" s="171"/>
      <c r="AQ225" s="171"/>
      <c r="AR225" s="171"/>
      <c r="CI225" t="str">
        <f>IF(JRF!F238&gt;0,"",IF(JRF!B238="","",IF(LEFT(JRF!B238,1)=IFERROR(VLOOKUP(LEFT(JRF!B238,1),$CF$2:$CF$5,1,0),0),"Product Code Required",IF(JRF!C238="","",IF(JRF!C238=IFERROR(VLOOKUP(JRF!C238,$CH:$CH,1,0),0),"Product Code Required","NA")))))</f>
        <v/>
      </c>
      <c r="CJ225" t="str">
        <f>IF(JRF!AV238&gt;0,"",IF(JRF!Q238="","",IF(LEFT(JRF!Q238,1)=IFERROR(VLOOKUP(LEFT(JRF!Q238,1),$CF$2:$CF$5,1,0),0),"Product Code Required",IF(JRF!V238="","",IF(JRF!V238=IFERROR(VLOOKUP(JRF!V238,$CH:$CH,1,0),0),"Product Code Required","NA")))))</f>
        <v/>
      </c>
      <c r="CK225" t="str">
        <f>IFERROR(IF(LEN('Journal Template'!F236)&gt;0,"",IF('Journal Template'!A236="","",IF(LEFT('Journal Template'!A236,1)=IFERROR(VLOOKUP(LEFT('Journal Template'!A236,1),Checks!$CF$2:$CF$5,1,0),0),"Product Code Required",IF('Journal Template'!D236="","",IF('Journal Template'!D236=IFERROR(VLOOKUP('Journal Template'!D236,Checks!$CH:$CH,1,0),0),"Product Code Required","NA"))))),"")</f>
        <v/>
      </c>
    </row>
    <row r="226" spans="14:89">
      <c r="N226" t="s">
        <v>1930</v>
      </c>
      <c r="O226" t="s">
        <v>1931</v>
      </c>
      <c r="P226" t="s">
        <v>386</v>
      </c>
      <c r="Q226" s="150" t="str">
        <f>IF(JRF!D239="","",IF(IFERROR(VLOOKUP(JRF!D239,Checks!N:P,3,0),0)="A","","Inactive account in Use"))</f>
        <v/>
      </c>
      <c r="R226" t="str">
        <f>IFERROR(IF('Journal Template'!C638="","",IF(IFERROR(VLOOKUP('Journal Template'!C638,Checks!N:P,3,0),0)="A","","Inactive account in Use")),"")</f>
        <v/>
      </c>
      <c r="S226" t="s">
        <v>1932</v>
      </c>
      <c r="T226" t="s">
        <v>386</v>
      </c>
      <c r="U226" t="s">
        <v>393</v>
      </c>
      <c r="V226" s="150" t="str">
        <f>IF(JRF!C239="","",IF(IFERROR(VLOOKUP(JRF!C239,Checks!S:U,3,0),0)="A","Entry with System fund Dept",""))</f>
        <v/>
      </c>
      <c r="W226" t="str">
        <f>IFERROR(IF('Journal Template'!D638="","",IF(IFERROR(VLOOKUP('Journal Template'!D638,Checks!S:U,3,0),0)="A","Entry with System fund Dept","")),"")</f>
        <v/>
      </c>
      <c r="X226" t="s">
        <v>1933</v>
      </c>
      <c r="Y226" t="s">
        <v>389</v>
      </c>
      <c r="Z226" t="s">
        <v>1934</v>
      </c>
      <c r="AA226" t="s">
        <v>505</v>
      </c>
      <c r="AB226" t="s">
        <v>125</v>
      </c>
      <c r="AC226" s="150" t="str">
        <f>IFERROR(IF(JRF!C239="","",IF(AND(VLOOKUP(JRF!C239,X:AA,4,0)=JRF!B239,VLOOKUP(JRF!C239,X:Y,2,0)="A"),"","Inactive Dept Combo Error")),"Inactive Dept Combo Error")</f>
        <v/>
      </c>
      <c r="AD226" t="str">
        <f>IFERROR(IF('Journal Template'!D638="","",IF(AND(VLOOKUP('Journal Template'!D638,X:AA,4,0)='Journal Template'!A638,VLOOKUP('Journal Template'!D638,X:Y,2,0)="A"),"","Inactive Dept Combo Error")),"")</f>
        <v/>
      </c>
      <c r="AK226" s="150" t="str">
        <f>IF(JRF!B239="","",IF(JRF!B239=IFERROR(VLOOKUP(JRF!B239,Checks!AI:AI,1,0),0),"Entry in Branch/Satellite BU's",""))</f>
        <v/>
      </c>
      <c r="AL226" t="str">
        <f>IFERROR(IF('Journal Template'!A638="","",IF('Journal Template'!A638=IFERROR(VLOOKUP('Journal Template'!A638,Checks!AI:AI,1,0),0),"Entry in Branch/Satellite BU's","")),"")</f>
        <v/>
      </c>
      <c r="AO226" s="171"/>
      <c r="AP226" s="171"/>
      <c r="AQ226" s="171"/>
      <c r="AR226" s="171"/>
      <c r="CI226" t="str">
        <f>IF(JRF!F239&gt;0,"",IF(JRF!B239="","",IF(LEFT(JRF!B239,1)=IFERROR(VLOOKUP(LEFT(JRF!B239,1),$CF$2:$CF$5,1,0),0),"Product Code Required",IF(JRF!C239="","",IF(JRF!C239=IFERROR(VLOOKUP(JRF!C239,$CH:$CH,1,0),0),"Product Code Required","NA")))))</f>
        <v/>
      </c>
      <c r="CJ226" t="str">
        <f>IF(JRF!AV239&gt;0,"",IF(JRF!Q239="","",IF(LEFT(JRF!Q239,1)=IFERROR(VLOOKUP(LEFT(JRF!Q239,1),$CF$2:$CF$5,1,0),0),"Product Code Required",IF(JRF!V239="","",IF(JRF!V239=IFERROR(VLOOKUP(JRF!V239,$CH:$CH,1,0),0),"Product Code Required","NA")))))</f>
        <v/>
      </c>
      <c r="CK226" t="str">
        <f>IFERROR(IF(LEN('Journal Template'!F237)&gt;0,"",IF('Journal Template'!A237="","",IF(LEFT('Journal Template'!A237,1)=IFERROR(VLOOKUP(LEFT('Journal Template'!A237,1),Checks!$CF$2:$CF$5,1,0),0),"Product Code Required",IF('Journal Template'!D237="","",IF('Journal Template'!D237=IFERROR(VLOOKUP('Journal Template'!D237,Checks!$CH:$CH,1,0),0),"Product Code Required","NA"))))),"")</f>
        <v>NA</v>
      </c>
    </row>
    <row r="227" spans="14:89">
      <c r="N227" t="s">
        <v>1935</v>
      </c>
      <c r="O227" t="s">
        <v>1936</v>
      </c>
      <c r="P227" t="s">
        <v>386</v>
      </c>
      <c r="Q227" s="150" t="str">
        <f>IF(JRF!D240="","",IF(IFERROR(VLOOKUP(JRF!D240,Checks!N:P,3,0),0)="A","","Inactive account in Use"))</f>
        <v/>
      </c>
      <c r="R227" t="str">
        <f>IFERROR(IF('Journal Template'!C639="","",IF(IFERROR(VLOOKUP('Journal Template'!C639,Checks!N:P,3,0),0)="A","","Inactive account in Use")),"")</f>
        <v/>
      </c>
      <c r="S227" t="s">
        <v>1937</v>
      </c>
      <c r="T227" t="s">
        <v>386</v>
      </c>
      <c r="U227" t="s">
        <v>393</v>
      </c>
      <c r="V227" s="150" t="str">
        <f>IF(JRF!C240="","",IF(IFERROR(VLOOKUP(JRF!C240,Checks!S:U,3,0),0)="A","Entry with System fund Dept",""))</f>
        <v/>
      </c>
      <c r="W227" t="str">
        <f>IFERROR(IF('Journal Template'!D639="","",IF(IFERROR(VLOOKUP('Journal Template'!D639,Checks!S:U,3,0),0)="A","Entry with System fund Dept","")),"")</f>
        <v/>
      </c>
      <c r="X227" t="s">
        <v>1938</v>
      </c>
      <c r="Y227" t="s">
        <v>389</v>
      </c>
      <c r="Z227" t="s">
        <v>1939</v>
      </c>
      <c r="AA227" t="s">
        <v>505</v>
      </c>
      <c r="AB227" t="s">
        <v>125</v>
      </c>
      <c r="AC227" s="150" t="str">
        <f>IFERROR(IF(JRF!C240="","",IF(AND(VLOOKUP(JRF!C240,X:AA,4,0)=JRF!B240,VLOOKUP(JRF!C240,X:Y,2,0)="A"),"","Inactive Dept Combo Error")),"Inactive Dept Combo Error")</f>
        <v/>
      </c>
      <c r="AD227" t="str">
        <f>IFERROR(IF('Journal Template'!D639="","",IF(AND(VLOOKUP('Journal Template'!D639,X:AA,4,0)='Journal Template'!A639,VLOOKUP('Journal Template'!D639,X:Y,2,0)="A"),"","Inactive Dept Combo Error")),"")</f>
        <v/>
      </c>
      <c r="AK227" s="150" t="str">
        <f>IF(JRF!B240="","",IF(JRF!B240=IFERROR(VLOOKUP(JRF!B240,Checks!AI:AI,1,0),0),"Entry in Branch/Satellite BU's",""))</f>
        <v/>
      </c>
      <c r="AL227" t="str">
        <f>IFERROR(IF('Journal Template'!A639="","",IF('Journal Template'!A639=IFERROR(VLOOKUP('Journal Template'!A639,Checks!AI:AI,1,0),0),"Entry in Branch/Satellite BU's","")),"")</f>
        <v/>
      </c>
      <c r="AO227" s="171"/>
      <c r="AP227" s="171"/>
      <c r="AQ227" s="171"/>
      <c r="AR227" s="171"/>
      <c r="CI227" t="str">
        <f>IF(JRF!F240&gt;0,"",IF(JRF!B240="","",IF(LEFT(JRF!B240,1)=IFERROR(VLOOKUP(LEFT(JRF!B240,1),$CF$2:$CF$5,1,0),0),"Product Code Required",IF(JRF!C240="","",IF(JRF!C240=IFERROR(VLOOKUP(JRF!C240,$CH:$CH,1,0),0),"Product Code Required","NA")))))</f>
        <v/>
      </c>
      <c r="CJ227" t="str">
        <f>IF(JRF!AV240&gt;0,"",IF(JRF!Q240="","",IF(LEFT(JRF!Q240,1)=IFERROR(VLOOKUP(LEFT(JRF!Q240,1),$CF$2:$CF$5,1,0),0),"Product Code Required",IF(JRF!V240="","",IF(JRF!V240=IFERROR(VLOOKUP(JRF!V240,$CH:$CH,1,0),0),"Product Code Required","NA")))))</f>
        <v/>
      </c>
      <c r="CK227" t="str">
        <f>IFERROR(IF(LEN('Journal Template'!F238)&gt;0,"",IF('Journal Template'!A238="","",IF(LEFT('Journal Template'!A238,1)=IFERROR(VLOOKUP(LEFT('Journal Template'!A238,1),Checks!$CF$2:$CF$5,1,0),0),"Product Code Required",IF('Journal Template'!D238="","",IF('Journal Template'!D238=IFERROR(VLOOKUP('Journal Template'!D238,Checks!$CH:$CH,1,0),0),"Product Code Required","NA"))))),"")</f>
        <v>NA</v>
      </c>
    </row>
    <row r="228" spans="14:89">
      <c r="N228" t="s">
        <v>1940</v>
      </c>
      <c r="O228" t="s">
        <v>1941</v>
      </c>
      <c r="P228" t="s">
        <v>386</v>
      </c>
      <c r="Q228" s="150" t="str">
        <f>IF(JRF!D241="","",IF(IFERROR(VLOOKUP(JRF!D241,Checks!N:P,3,0),0)="A","","Inactive account in Use"))</f>
        <v/>
      </c>
      <c r="R228" t="str">
        <f>IFERROR(IF('Journal Template'!C640="","",IF(IFERROR(VLOOKUP('Journal Template'!C640,Checks!N:P,3,0),0)="A","","Inactive account in Use")),"")</f>
        <v/>
      </c>
      <c r="S228" t="s">
        <v>1942</v>
      </c>
      <c r="T228" t="s">
        <v>386</v>
      </c>
      <c r="U228" t="s">
        <v>393</v>
      </c>
      <c r="V228" s="150" t="str">
        <f>IF(JRF!C241="","",IF(IFERROR(VLOOKUP(JRF!C241,Checks!S:U,3,0),0)="A","Entry with System fund Dept",""))</f>
        <v/>
      </c>
      <c r="W228" t="str">
        <f>IFERROR(IF('Journal Template'!D640="","",IF(IFERROR(VLOOKUP('Journal Template'!D640,Checks!S:U,3,0),0)="A","Entry with System fund Dept","")),"")</f>
        <v/>
      </c>
      <c r="X228" t="s">
        <v>1943</v>
      </c>
      <c r="Y228" t="s">
        <v>386</v>
      </c>
      <c r="Z228" t="s">
        <v>1944</v>
      </c>
      <c r="AA228" t="s">
        <v>505</v>
      </c>
      <c r="AB228" t="s">
        <v>125</v>
      </c>
      <c r="AC228" s="150" t="str">
        <f>IFERROR(IF(JRF!C241="","",IF(AND(VLOOKUP(JRF!C241,X:AA,4,0)=JRF!B241,VLOOKUP(JRF!C241,X:Y,2,0)="A"),"","Inactive Dept Combo Error")),"Inactive Dept Combo Error")</f>
        <v/>
      </c>
      <c r="AD228" t="str">
        <f>IFERROR(IF('Journal Template'!D640="","",IF(AND(VLOOKUP('Journal Template'!D640,X:AA,4,0)='Journal Template'!A640,VLOOKUP('Journal Template'!D640,X:Y,2,0)="A"),"","Inactive Dept Combo Error")),"")</f>
        <v/>
      </c>
      <c r="AK228" s="150" t="str">
        <f>IF(JRF!B241="","",IF(JRF!B241=IFERROR(VLOOKUP(JRF!B241,Checks!AI:AI,1,0),0),"Entry in Branch/Satellite BU's",""))</f>
        <v/>
      </c>
      <c r="AL228" t="str">
        <f>IFERROR(IF('Journal Template'!A640="","",IF('Journal Template'!A640=IFERROR(VLOOKUP('Journal Template'!A640,Checks!AI:AI,1,0),0),"Entry in Branch/Satellite BU's","")),"")</f>
        <v/>
      </c>
      <c r="AO228" s="171"/>
      <c r="AP228" s="171"/>
      <c r="AQ228" s="171"/>
      <c r="AR228" s="171"/>
      <c r="CI228" t="str">
        <f>IF(JRF!F241&gt;0,"",IF(JRF!B241="","",IF(LEFT(JRF!B241,1)=IFERROR(VLOOKUP(LEFT(JRF!B241,1),$CF$2:$CF$5,1,0),0),"Product Code Required",IF(JRF!C241="","",IF(JRF!C241=IFERROR(VLOOKUP(JRF!C241,$CH:$CH,1,0),0),"Product Code Required","NA")))))</f>
        <v/>
      </c>
      <c r="CJ228" t="str">
        <f>IF(JRF!AV241&gt;0,"",IF(JRF!Q241="","",IF(LEFT(JRF!Q241,1)=IFERROR(VLOOKUP(LEFT(JRF!Q241,1),$CF$2:$CF$5,1,0),0),"Product Code Required",IF(JRF!V241="","",IF(JRF!V241=IFERROR(VLOOKUP(JRF!V241,$CH:$CH,1,0),0),"Product Code Required","NA")))))</f>
        <v/>
      </c>
      <c r="CK228" t="str">
        <f>IFERROR(IF(LEN('Journal Template'!F239)&gt;0,"",IF('Journal Template'!A239="","",IF(LEFT('Journal Template'!A239,1)=IFERROR(VLOOKUP(LEFT('Journal Template'!A239,1),Checks!$CF$2:$CF$5,1,0),0),"Product Code Required",IF('Journal Template'!D239="","",IF('Journal Template'!D239=IFERROR(VLOOKUP('Journal Template'!D239,Checks!$CH:$CH,1,0),0),"Product Code Required","NA"))))),"")</f>
        <v>NA</v>
      </c>
    </row>
    <row r="229" spans="14:89">
      <c r="N229" t="s">
        <v>1945</v>
      </c>
      <c r="O229" t="s">
        <v>1946</v>
      </c>
      <c r="P229" t="s">
        <v>386</v>
      </c>
      <c r="Q229" s="150" t="str">
        <f>IF(JRF!D242="","",IF(IFERROR(VLOOKUP(JRF!D242,Checks!N:P,3,0),0)="A","","Inactive account in Use"))</f>
        <v/>
      </c>
      <c r="R229" t="str">
        <f>IFERROR(IF('Journal Template'!C641="","",IF(IFERROR(VLOOKUP('Journal Template'!C641,Checks!N:P,3,0),0)="A","","Inactive account in Use")),"")</f>
        <v/>
      </c>
      <c r="S229" t="s">
        <v>1947</v>
      </c>
      <c r="T229" t="s">
        <v>386</v>
      </c>
      <c r="U229" t="s">
        <v>393</v>
      </c>
      <c r="V229" s="150" t="str">
        <f>IF(JRF!C242="","",IF(IFERROR(VLOOKUP(JRF!C242,Checks!S:U,3,0),0)="A","Entry with System fund Dept",""))</f>
        <v/>
      </c>
      <c r="W229" t="str">
        <f>IFERROR(IF('Journal Template'!D641="","",IF(IFERROR(VLOOKUP('Journal Template'!D641,Checks!S:U,3,0),0)="A","Entry with System fund Dept","")),"")</f>
        <v/>
      </c>
      <c r="X229" t="s">
        <v>1948</v>
      </c>
      <c r="Y229" t="s">
        <v>389</v>
      </c>
      <c r="Z229" t="s">
        <v>1949</v>
      </c>
      <c r="AA229" t="s">
        <v>505</v>
      </c>
      <c r="AB229" t="s">
        <v>125</v>
      </c>
      <c r="AC229" s="150" t="str">
        <f>IFERROR(IF(JRF!C242="","",IF(AND(VLOOKUP(JRF!C242,X:AA,4,0)=JRF!B242,VLOOKUP(JRF!C242,X:Y,2,0)="A"),"","Inactive Dept Combo Error")),"Inactive Dept Combo Error")</f>
        <v/>
      </c>
      <c r="AD229" t="str">
        <f>IFERROR(IF('Journal Template'!D641="","",IF(AND(VLOOKUP('Journal Template'!D641,X:AA,4,0)='Journal Template'!A641,VLOOKUP('Journal Template'!D641,X:Y,2,0)="A"),"","Inactive Dept Combo Error")),"")</f>
        <v/>
      </c>
      <c r="AK229" s="150" t="str">
        <f>IF(JRF!B242="","",IF(JRF!B242=IFERROR(VLOOKUP(JRF!B242,Checks!AI:AI,1,0),0),"Entry in Branch/Satellite BU's",""))</f>
        <v/>
      </c>
      <c r="AL229" t="str">
        <f>IFERROR(IF('Journal Template'!A641="","",IF('Journal Template'!A641=IFERROR(VLOOKUP('Journal Template'!A641,Checks!AI:AI,1,0),0),"Entry in Branch/Satellite BU's","")),"")</f>
        <v/>
      </c>
      <c r="AO229" s="171"/>
      <c r="AP229" s="171"/>
      <c r="AQ229" s="171"/>
      <c r="AR229" s="171"/>
      <c r="CI229" t="str">
        <f>IF(JRF!F242&gt;0,"",IF(JRF!B242="","",IF(LEFT(JRF!B242,1)=IFERROR(VLOOKUP(LEFT(JRF!B242,1),$CF$2:$CF$5,1,0),0),"Product Code Required",IF(JRF!C242="","",IF(JRF!C242=IFERROR(VLOOKUP(JRF!C242,$CH:$CH,1,0),0),"Product Code Required","NA")))))</f>
        <v/>
      </c>
      <c r="CJ229" t="str">
        <f>IF(JRF!AV242&gt;0,"",IF(JRF!Q242="","",IF(LEFT(JRF!Q242,1)=IFERROR(VLOOKUP(LEFT(JRF!Q242,1),$CF$2:$CF$5,1,0),0),"Product Code Required",IF(JRF!V242="","",IF(JRF!V242=IFERROR(VLOOKUP(JRF!V242,$CH:$CH,1,0),0),"Product Code Required","NA")))))</f>
        <v/>
      </c>
      <c r="CK229" t="str">
        <f>IFERROR(IF(LEN('Journal Template'!F240)&gt;0,"",IF('Journal Template'!A240="","",IF(LEFT('Journal Template'!A240,1)=IFERROR(VLOOKUP(LEFT('Journal Template'!A240,1),Checks!$CF$2:$CF$5,1,0),0),"Product Code Required",IF('Journal Template'!D240="","",IF('Journal Template'!D240=IFERROR(VLOOKUP('Journal Template'!D240,Checks!$CH:$CH,1,0),0),"Product Code Required","NA"))))),"")</f>
        <v>NA</v>
      </c>
    </row>
    <row r="230" spans="14:89">
      <c r="N230" t="s">
        <v>1950</v>
      </c>
      <c r="O230" t="s">
        <v>1951</v>
      </c>
      <c r="P230" t="s">
        <v>386</v>
      </c>
      <c r="Q230" s="150" t="str">
        <f>IF(JRF!D243="","",IF(IFERROR(VLOOKUP(JRF!D243,Checks!N:P,3,0),0)="A","","Inactive account in Use"))</f>
        <v/>
      </c>
      <c r="R230" t="str">
        <f>IFERROR(IF('Journal Template'!C642="","",IF(IFERROR(VLOOKUP('Journal Template'!C642,Checks!N:P,3,0),0)="A","","Inactive account in Use")),"")</f>
        <v/>
      </c>
      <c r="S230" t="s">
        <v>1952</v>
      </c>
      <c r="T230" t="s">
        <v>386</v>
      </c>
      <c r="U230" t="s">
        <v>393</v>
      </c>
      <c r="V230" s="150" t="str">
        <f>IF(JRF!C243="","",IF(IFERROR(VLOOKUP(JRF!C243,Checks!S:U,3,0),0)="A","Entry with System fund Dept",""))</f>
        <v/>
      </c>
      <c r="W230" t="str">
        <f>IFERROR(IF('Journal Template'!D642="","",IF(IFERROR(VLOOKUP('Journal Template'!D642,Checks!S:U,3,0),0)="A","Entry with System fund Dept","")),"")</f>
        <v/>
      </c>
      <c r="X230" t="s">
        <v>1953</v>
      </c>
      <c r="Y230" t="s">
        <v>386</v>
      </c>
      <c r="Z230" t="s">
        <v>1954</v>
      </c>
      <c r="AA230" t="s">
        <v>391</v>
      </c>
      <c r="AB230" t="s">
        <v>125</v>
      </c>
      <c r="AC230" s="150" t="str">
        <f>IFERROR(IF(JRF!C243="","",IF(AND(VLOOKUP(JRF!C243,X:AA,4,0)=JRF!B243,VLOOKUP(JRF!C243,X:Y,2,0)="A"),"","Inactive Dept Combo Error")),"Inactive Dept Combo Error")</f>
        <v/>
      </c>
      <c r="AD230" t="str">
        <f>IFERROR(IF('Journal Template'!D642="","",IF(AND(VLOOKUP('Journal Template'!D642,X:AA,4,0)='Journal Template'!A642,VLOOKUP('Journal Template'!D642,X:Y,2,0)="A"),"","Inactive Dept Combo Error")),"")</f>
        <v/>
      </c>
      <c r="AK230" s="150" t="str">
        <f>IF(JRF!B243="","",IF(JRF!B243=IFERROR(VLOOKUP(JRF!B243,Checks!AI:AI,1,0),0),"Entry in Branch/Satellite BU's",""))</f>
        <v/>
      </c>
      <c r="AL230" t="str">
        <f>IFERROR(IF('Journal Template'!A642="","",IF('Journal Template'!A642=IFERROR(VLOOKUP('Journal Template'!A642,Checks!AI:AI,1,0),0),"Entry in Branch/Satellite BU's","")),"")</f>
        <v/>
      </c>
      <c r="AO230" s="171"/>
      <c r="AP230" s="171"/>
      <c r="AQ230" s="171"/>
      <c r="AR230" s="171"/>
      <c r="CI230" t="str">
        <f>IF(JRF!F243&gt;0,"",IF(JRF!B243="","",IF(LEFT(JRF!B243,1)=IFERROR(VLOOKUP(LEFT(JRF!B243,1),$CF$2:$CF$5,1,0),0),"Product Code Required",IF(JRF!C243="","",IF(JRF!C243=IFERROR(VLOOKUP(JRF!C243,$CH:$CH,1,0),0),"Product Code Required","NA")))))</f>
        <v/>
      </c>
      <c r="CJ230" t="str">
        <f>IF(JRF!AV243&gt;0,"",IF(JRF!Q243="","",IF(LEFT(JRF!Q243,1)=IFERROR(VLOOKUP(LEFT(JRF!Q243,1),$CF$2:$CF$5,1,0),0),"Product Code Required",IF(JRF!V243="","",IF(JRF!V243=IFERROR(VLOOKUP(JRF!V243,$CH:$CH,1,0),0),"Product Code Required","NA")))))</f>
        <v/>
      </c>
      <c r="CK230" t="str">
        <f>IFERROR(IF(LEN('Journal Template'!F241)&gt;0,"",IF('Journal Template'!A241="","",IF(LEFT('Journal Template'!A241,1)=IFERROR(VLOOKUP(LEFT('Journal Template'!A241,1),Checks!$CF$2:$CF$5,1,0),0),"Product Code Required",IF('Journal Template'!D241="","",IF('Journal Template'!D241=IFERROR(VLOOKUP('Journal Template'!D241,Checks!$CH:$CH,1,0),0),"Product Code Required","NA"))))),"")</f>
        <v>NA</v>
      </c>
    </row>
    <row r="231" spans="14:89">
      <c r="N231" t="s">
        <v>1955</v>
      </c>
      <c r="O231" t="s">
        <v>983</v>
      </c>
      <c r="P231" t="s">
        <v>386</v>
      </c>
      <c r="Q231" s="150" t="str">
        <f>IF(JRF!D244="","",IF(IFERROR(VLOOKUP(JRF!D244,Checks!N:P,3,0),0)="A","","Inactive account in Use"))</f>
        <v/>
      </c>
      <c r="R231" t="str">
        <f>IFERROR(IF('Journal Template'!C643="","",IF(IFERROR(VLOOKUP('Journal Template'!C643,Checks!N:P,3,0),0)="A","","Inactive account in Use")),"")</f>
        <v/>
      </c>
      <c r="S231" t="s">
        <v>1956</v>
      </c>
      <c r="T231" t="s">
        <v>386</v>
      </c>
      <c r="U231" t="s">
        <v>393</v>
      </c>
      <c r="V231" s="150" t="str">
        <f>IF(JRF!C244="","",IF(IFERROR(VLOOKUP(JRF!C244,Checks!S:U,3,0),0)="A","Entry with System fund Dept",""))</f>
        <v/>
      </c>
      <c r="W231" t="str">
        <f>IFERROR(IF('Journal Template'!D643="","",IF(IFERROR(VLOOKUP('Journal Template'!D643,Checks!S:U,3,0),0)="A","Entry with System fund Dept","")),"")</f>
        <v/>
      </c>
      <c r="X231" t="s">
        <v>1957</v>
      </c>
      <c r="Y231" t="s">
        <v>386</v>
      </c>
      <c r="Z231" t="s">
        <v>1958</v>
      </c>
      <c r="AA231" t="s">
        <v>391</v>
      </c>
      <c r="AB231" t="s">
        <v>125</v>
      </c>
      <c r="AC231" s="150" t="str">
        <f>IFERROR(IF(JRF!C244="","",IF(AND(VLOOKUP(JRF!C244,X:AA,4,0)=JRF!B244,VLOOKUP(JRF!C244,X:Y,2,0)="A"),"","Inactive Dept Combo Error")),"Inactive Dept Combo Error")</f>
        <v/>
      </c>
      <c r="AD231" t="str">
        <f>IFERROR(IF('Journal Template'!D643="","",IF(AND(VLOOKUP('Journal Template'!D643,X:AA,4,0)='Journal Template'!A643,VLOOKUP('Journal Template'!D643,X:Y,2,0)="A"),"","Inactive Dept Combo Error")),"")</f>
        <v/>
      </c>
      <c r="AK231" s="150" t="str">
        <f>IF(JRF!B244="","",IF(JRF!B244=IFERROR(VLOOKUP(JRF!B244,Checks!AI:AI,1,0),0),"Entry in Branch/Satellite BU's",""))</f>
        <v/>
      </c>
      <c r="AL231" t="str">
        <f>IFERROR(IF('Journal Template'!A643="","",IF('Journal Template'!A643=IFERROR(VLOOKUP('Journal Template'!A643,Checks!AI:AI,1,0),0),"Entry in Branch/Satellite BU's","")),"")</f>
        <v/>
      </c>
      <c r="AO231" s="171"/>
      <c r="AP231" s="171"/>
      <c r="AQ231" s="171"/>
      <c r="AR231" s="171"/>
      <c r="CI231" t="str">
        <f>IF(JRF!F244&gt;0,"",IF(JRF!B244="","",IF(LEFT(JRF!B244,1)=IFERROR(VLOOKUP(LEFT(JRF!B244,1),$CF$2:$CF$5,1,0),0),"Product Code Required",IF(JRF!C244="","",IF(JRF!C244=IFERROR(VLOOKUP(JRF!C244,$CH:$CH,1,0),0),"Product Code Required","NA")))))</f>
        <v/>
      </c>
      <c r="CJ231" t="str">
        <f>IF(JRF!AV244&gt;0,"",IF(JRF!Q244="","",IF(LEFT(JRF!Q244,1)=IFERROR(VLOOKUP(LEFT(JRF!Q244,1),$CF$2:$CF$5,1,0),0),"Product Code Required",IF(JRF!V244="","",IF(JRF!V244=IFERROR(VLOOKUP(JRF!V244,$CH:$CH,1,0),0),"Product Code Required","NA")))))</f>
        <v/>
      </c>
      <c r="CK231" t="str">
        <f>IFERROR(IF(LEN('Journal Template'!F242)&gt;0,"",IF('Journal Template'!A242="","",IF(LEFT('Journal Template'!A242,1)=IFERROR(VLOOKUP(LEFT('Journal Template'!A242,1),Checks!$CF$2:$CF$5,1,0),0),"Product Code Required",IF('Journal Template'!D242="","",IF('Journal Template'!D242=IFERROR(VLOOKUP('Journal Template'!D242,Checks!$CH:$CH,1,0),0),"Product Code Required","NA"))))),"")</f>
        <v>NA</v>
      </c>
    </row>
    <row r="232" spans="14:89">
      <c r="N232" t="s">
        <v>1959</v>
      </c>
      <c r="O232" t="s">
        <v>983</v>
      </c>
      <c r="P232" t="s">
        <v>386</v>
      </c>
      <c r="Q232" s="150" t="str">
        <f>IF(JRF!D245="","",IF(IFERROR(VLOOKUP(JRF!D245,Checks!N:P,3,0),0)="A","","Inactive account in Use"))</f>
        <v/>
      </c>
      <c r="R232" t="str">
        <f>IFERROR(IF('Journal Template'!C644="","",IF(IFERROR(VLOOKUP('Journal Template'!C644,Checks!N:P,3,0),0)="A","","Inactive account in Use")),"")</f>
        <v/>
      </c>
      <c r="S232" t="s">
        <v>1960</v>
      </c>
      <c r="T232" t="s">
        <v>386</v>
      </c>
      <c r="U232" t="s">
        <v>393</v>
      </c>
      <c r="V232" s="150" t="str">
        <f>IF(JRF!C245="","",IF(IFERROR(VLOOKUP(JRF!C245,Checks!S:U,3,0),0)="A","Entry with System fund Dept",""))</f>
        <v/>
      </c>
      <c r="W232" t="str">
        <f>IFERROR(IF('Journal Template'!D644="","",IF(IFERROR(VLOOKUP('Journal Template'!D644,Checks!S:U,3,0),0)="A","Entry with System fund Dept","")),"")</f>
        <v/>
      </c>
      <c r="X232" t="s">
        <v>1961</v>
      </c>
      <c r="Y232" t="s">
        <v>389</v>
      </c>
      <c r="Z232" t="s">
        <v>1962</v>
      </c>
      <c r="AA232" t="s">
        <v>391</v>
      </c>
      <c r="AB232" t="s">
        <v>125</v>
      </c>
      <c r="AC232" s="150" t="str">
        <f>IFERROR(IF(JRF!C245="","",IF(AND(VLOOKUP(JRF!C245,X:AA,4,0)=JRF!B245,VLOOKUP(JRF!C245,X:Y,2,0)="A"),"","Inactive Dept Combo Error")),"Inactive Dept Combo Error")</f>
        <v/>
      </c>
      <c r="AD232" t="str">
        <f>IFERROR(IF('Journal Template'!D644="","",IF(AND(VLOOKUP('Journal Template'!D644,X:AA,4,0)='Journal Template'!A644,VLOOKUP('Journal Template'!D644,X:Y,2,0)="A"),"","Inactive Dept Combo Error")),"")</f>
        <v/>
      </c>
      <c r="AK232" s="150" t="str">
        <f>IF(JRF!B245="","",IF(JRF!B245=IFERROR(VLOOKUP(JRF!B245,Checks!AI:AI,1,0),0),"Entry in Branch/Satellite BU's",""))</f>
        <v/>
      </c>
      <c r="AL232" t="str">
        <f>IFERROR(IF('Journal Template'!A644="","",IF('Journal Template'!A644=IFERROR(VLOOKUP('Journal Template'!A644,Checks!AI:AI,1,0),0),"Entry in Branch/Satellite BU's","")),"")</f>
        <v/>
      </c>
      <c r="AO232" s="171"/>
      <c r="AP232" s="171"/>
      <c r="AQ232" s="171"/>
      <c r="AR232" s="171"/>
      <c r="CI232" t="str">
        <f>IF(JRF!F245&gt;0,"",IF(JRF!B245="","",IF(LEFT(JRF!B245,1)=IFERROR(VLOOKUP(LEFT(JRF!B245,1),$CF$2:$CF$5,1,0),0),"Product Code Required",IF(JRF!C245="","",IF(JRF!C245=IFERROR(VLOOKUP(JRF!C245,$CH:$CH,1,0),0),"Product Code Required","NA")))))</f>
        <v/>
      </c>
      <c r="CJ232" t="str">
        <f>IF(JRF!AV245&gt;0,"",IF(JRF!Q245="","",IF(LEFT(JRF!Q245,1)=IFERROR(VLOOKUP(LEFT(JRF!Q245,1),$CF$2:$CF$5,1,0),0),"Product Code Required",IF(JRF!V245="","",IF(JRF!V245=IFERROR(VLOOKUP(JRF!V245,$CH:$CH,1,0),0),"Product Code Required","NA")))))</f>
        <v/>
      </c>
      <c r="CK232" t="str">
        <f>IFERROR(IF(LEN('Journal Template'!F243)&gt;0,"",IF('Journal Template'!A243="","",IF(LEFT('Journal Template'!A243,1)=IFERROR(VLOOKUP(LEFT('Journal Template'!A243,1),Checks!$CF$2:$CF$5,1,0),0),"Product Code Required",IF('Journal Template'!D243="","",IF('Journal Template'!D243=IFERROR(VLOOKUP('Journal Template'!D243,Checks!$CH:$CH,1,0),0),"Product Code Required","NA"))))),"")</f>
        <v>NA</v>
      </c>
    </row>
    <row r="233" spans="14:89">
      <c r="N233" t="s">
        <v>1963</v>
      </c>
      <c r="O233" t="s">
        <v>1964</v>
      </c>
      <c r="P233" t="s">
        <v>386</v>
      </c>
      <c r="Q233" s="150" t="str">
        <f>IF(JRF!D246="","",IF(IFERROR(VLOOKUP(JRF!D246,Checks!N:P,3,0),0)="A","","Inactive account in Use"))</f>
        <v/>
      </c>
      <c r="R233" t="str">
        <f>IFERROR(IF('Journal Template'!C645="","",IF(IFERROR(VLOOKUP('Journal Template'!C645,Checks!N:P,3,0),0)="A","","Inactive account in Use")),"")</f>
        <v/>
      </c>
      <c r="S233" t="s">
        <v>1965</v>
      </c>
      <c r="T233" t="s">
        <v>386</v>
      </c>
      <c r="U233" t="s">
        <v>393</v>
      </c>
      <c r="V233" s="150" t="str">
        <f>IF(JRF!C246="","",IF(IFERROR(VLOOKUP(JRF!C246,Checks!S:U,3,0),0)="A","Entry with System fund Dept",""))</f>
        <v/>
      </c>
      <c r="W233" t="str">
        <f>IFERROR(IF('Journal Template'!D645="","",IF(IFERROR(VLOOKUP('Journal Template'!D645,Checks!S:U,3,0),0)="A","Entry with System fund Dept","")),"")</f>
        <v/>
      </c>
      <c r="X233" t="s">
        <v>1966</v>
      </c>
      <c r="Y233" t="s">
        <v>389</v>
      </c>
      <c r="Z233" t="s">
        <v>1967</v>
      </c>
      <c r="AA233" t="s">
        <v>391</v>
      </c>
      <c r="AB233" t="s">
        <v>125</v>
      </c>
      <c r="AC233" s="150" t="str">
        <f>IFERROR(IF(JRF!C246="","",IF(AND(VLOOKUP(JRF!C246,X:AA,4,0)=JRF!B246,VLOOKUP(JRF!C246,X:Y,2,0)="A"),"","Inactive Dept Combo Error")),"Inactive Dept Combo Error")</f>
        <v/>
      </c>
      <c r="AD233" t="str">
        <f>IFERROR(IF('Journal Template'!D645="","",IF(AND(VLOOKUP('Journal Template'!D645,X:AA,4,0)='Journal Template'!A645,VLOOKUP('Journal Template'!D645,X:Y,2,0)="A"),"","Inactive Dept Combo Error")),"")</f>
        <v/>
      </c>
      <c r="AK233" s="150" t="str">
        <f>IF(JRF!B246="","",IF(JRF!B246=IFERROR(VLOOKUP(JRF!B246,Checks!AI:AI,1,0),0),"Entry in Branch/Satellite BU's",""))</f>
        <v/>
      </c>
      <c r="AL233" t="str">
        <f>IFERROR(IF('Journal Template'!A645="","",IF('Journal Template'!A645=IFERROR(VLOOKUP('Journal Template'!A645,Checks!AI:AI,1,0),0),"Entry in Branch/Satellite BU's","")),"")</f>
        <v/>
      </c>
      <c r="AO233" s="171"/>
      <c r="AP233" s="171"/>
      <c r="AQ233" s="171"/>
      <c r="AR233" s="171"/>
      <c r="CI233" t="str">
        <f>IF(JRF!F246&gt;0,"",IF(JRF!B246="","",IF(LEFT(JRF!B246,1)=IFERROR(VLOOKUP(LEFT(JRF!B246,1),$CF$2:$CF$5,1,0),0),"Product Code Required",IF(JRF!C246="","",IF(JRF!C246=IFERROR(VLOOKUP(JRF!C246,$CH:$CH,1,0),0),"Product Code Required","NA")))))</f>
        <v/>
      </c>
      <c r="CJ233" t="str">
        <f>IF(JRF!AV246&gt;0,"",IF(JRF!Q246="","",IF(LEFT(JRF!Q246,1)=IFERROR(VLOOKUP(LEFT(JRF!Q246,1),$CF$2:$CF$5,1,0),0),"Product Code Required",IF(JRF!V246="","",IF(JRF!V246=IFERROR(VLOOKUP(JRF!V246,$CH:$CH,1,0),0),"Product Code Required","NA")))))</f>
        <v/>
      </c>
      <c r="CK233" t="str">
        <f>IFERROR(IF(LEN('Journal Template'!F244)&gt;0,"",IF('Journal Template'!A244="","",IF(LEFT('Journal Template'!A244,1)=IFERROR(VLOOKUP(LEFT('Journal Template'!A244,1),Checks!$CF$2:$CF$5,1,0),0),"Product Code Required",IF('Journal Template'!D244="","",IF('Journal Template'!D244=IFERROR(VLOOKUP('Journal Template'!D244,Checks!$CH:$CH,1,0),0),"Product Code Required","NA"))))),"")</f>
        <v>NA</v>
      </c>
    </row>
    <row r="234" spans="14:89">
      <c r="N234" t="s">
        <v>1968</v>
      </c>
      <c r="O234" t="s">
        <v>1969</v>
      </c>
      <c r="P234" t="s">
        <v>386</v>
      </c>
      <c r="Q234" s="150" t="str">
        <f>IF(JRF!D247="","",IF(IFERROR(VLOOKUP(JRF!D247,Checks!N:P,3,0),0)="A","","Inactive account in Use"))</f>
        <v/>
      </c>
      <c r="R234" t="str">
        <f>IFERROR(IF('Journal Template'!C646="","",IF(IFERROR(VLOOKUP('Journal Template'!C646,Checks!N:P,3,0),0)="A","","Inactive account in Use")),"")</f>
        <v/>
      </c>
      <c r="S234" t="s">
        <v>1970</v>
      </c>
      <c r="T234" t="s">
        <v>386</v>
      </c>
      <c r="U234" t="s">
        <v>393</v>
      </c>
      <c r="V234" s="150" t="str">
        <f>IF(JRF!C247="","",IF(IFERROR(VLOOKUP(JRF!C247,Checks!S:U,3,0),0)="A","Entry with System fund Dept",""))</f>
        <v/>
      </c>
      <c r="W234" t="str">
        <f>IFERROR(IF('Journal Template'!D646="","",IF(IFERROR(VLOOKUP('Journal Template'!D646,Checks!S:U,3,0),0)="A","Entry with System fund Dept","")),"")</f>
        <v/>
      </c>
      <c r="X234" t="s">
        <v>1966</v>
      </c>
      <c r="Y234" t="s">
        <v>389</v>
      </c>
      <c r="Z234" t="s">
        <v>1967</v>
      </c>
      <c r="AA234" t="s">
        <v>1591</v>
      </c>
      <c r="AB234" t="s">
        <v>125</v>
      </c>
      <c r="AC234" s="150" t="str">
        <f>IFERROR(IF(JRF!C247="","",IF(AND(VLOOKUP(JRF!C247,X:AA,4,0)=JRF!B247,VLOOKUP(JRF!C247,X:Y,2,0)="A"),"","Inactive Dept Combo Error")),"Inactive Dept Combo Error")</f>
        <v/>
      </c>
      <c r="AD234" t="str">
        <f>IFERROR(IF('Journal Template'!D646="","",IF(AND(VLOOKUP('Journal Template'!D646,X:AA,4,0)='Journal Template'!A646,VLOOKUP('Journal Template'!D646,X:Y,2,0)="A"),"","Inactive Dept Combo Error")),"")</f>
        <v/>
      </c>
      <c r="AK234" s="150" t="str">
        <f>IF(JRF!B247="","",IF(JRF!B247=IFERROR(VLOOKUP(JRF!B247,Checks!AI:AI,1,0),0),"Entry in Branch/Satellite BU's",""))</f>
        <v/>
      </c>
      <c r="AL234" t="str">
        <f>IFERROR(IF('Journal Template'!A646="","",IF('Journal Template'!A646=IFERROR(VLOOKUP('Journal Template'!A646,Checks!AI:AI,1,0),0),"Entry in Branch/Satellite BU's","")),"")</f>
        <v/>
      </c>
      <c r="AO234" s="171"/>
      <c r="AP234" s="171"/>
      <c r="AQ234" s="171"/>
      <c r="AR234" s="171"/>
      <c r="CI234" t="str">
        <f>IF(JRF!F247&gt;0,"",IF(JRF!B247="","",IF(LEFT(JRF!B247,1)=IFERROR(VLOOKUP(LEFT(JRF!B247,1),$CF$2:$CF$5,1,0),0),"Product Code Required",IF(JRF!C247="","",IF(JRF!C247=IFERROR(VLOOKUP(JRF!C247,$CH:$CH,1,0),0),"Product Code Required","NA")))))</f>
        <v/>
      </c>
      <c r="CJ234" t="str">
        <f>IF(JRF!AV247&gt;0,"",IF(JRF!Q247="","",IF(LEFT(JRF!Q247,1)=IFERROR(VLOOKUP(LEFT(JRF!Q247,1),$CF$2:$CF$5,1,0),0),"Product Code Required",IF(JRF!V247="","",IF(JRF!V247=IFERROR(VLOOKUP(JRF!V247,$CH:$CH,1,0),0),"Product Code Required","NA")))))</f>
        <v/>
      </c>
      <c r="CK234" t="str">
        <f>IFERROR(IF(LEN('Journal Template'!F245)&gt;0,"",IF('Journal Template'!A245="","",IF(LEFT('Journal Template'!A245,1)=IFERROR(VLOOKUP(LEFT('Journal Template'!A245,1),Checks!$CF$2:$CF$5,1,0),0),"Product Code Required",IF('Journal Template'!D245="","",IF('Journal Template'!D245=IFERROR(VLOOKUP('Journal Template'!D245,Checks!$CH:$CH,1,0),0),"Product Code Required","NA"))))),"")</f>
        <v>NA</v>
      </c>
    </row>
    <row r="235" spans="14:89">
      <c r="N235" t="s">
        <v>1971</v>
      </c>
      <c r="O235" t="s">
        <v>1972</v>
      </c>
      <c r="P235" t="s">
        <v>386</v>
      </c>
      <c r="Q235" s="150" t="str">
        <f>IF(JRF!D248="","",IF(IFERROR(VLOOKUP(JRF!D248,Checks!N:P,3,0),0)="A","","Inactive account in Use"))</f>
        <v/>
      </c>
      <c r="R235" t="str">
        <f>IFERROR(IF('Journal Template'!C647="","",IF(IFERROR(VLOOKUP('Journal Template'!C647,Checks!N:P,3,0),0)="A","","Inactive account in Use")),"")</f>
        <v/>
      </c>
      <c r="S235" t="s">
        <v>1973</v>
      </c>
      <c r="T235" t="s">
        <v>386</v>
      </c>
      <c r="U235" t="s">
        <v>393</v>
      </c>
      <c r="V235" s="150" t="str">
        <f>IF(JRF!C248="","",IF(IFERROR(VLOOKUP(JRF!C248,Checks!S:U,3,0),0)="A","Entry with System fund Dept",""))</f>
        <v/>
      </c>
      <c r="W235" t="str">
        <f>IFERROR(IF('Journal Template'!D647="","",IF(IFERROR(VLOOKUP('Journal Template'!D647,Checks!S:U,3,0),0)="A","Entry with System fund Dept","")),"")</f>
        <v/>
      </c>
      <c r="X235" t="s">
        <v>1974</v>
      </c>
      <c r="Y235" t="s">
        <v>386</v>
      </c>
      <c r="Z235" t="s">
        <v>1975</v>
      </c>
      <c r="AA235" t="s">
        <v>1976</v>
      </c>
      <c r="AB235" t="s">
        <v>125</v>
      </c>
      <c r="AC235" s="150" t="str">
        <f>IFERROR(IF(JRF!C248="","",IF(AND(VLOOKUP(JRF!C248,X:AA,4,0)=JRF!B248,VLOOKUP(JRF!C248,X:Y,2,0)="A"),"","Inactive Dept Combo Error")),"Inactive Dept Combo Error")</f>
        <v/>
      </c>
      <c r="AD235" t="str">
        <f>IFERROR(IF('Journal Template'!D647="","",IF(AND(VLOOKUP('Journal Template'!D647,X:AA,4,0)='Journal Template'!A647,VLOOKUP('Journal Template'!D647,X:Y,2,0)="A"),"","Inactive Dept Combo Error")),"")</f>
        <v/>
      </c>
      <c r="AK235" s="150" t="str">
        <f>IF(JRF!B248="","",IF(JRF!B248=IFERROR(VLOOKUP(JRF!B248,Checks!AI:AI,1,0),0),"Entry in Branch/Satellite BU's",""))</f>
        <v/>
      </c>
      <c r="AL235" t="str">
        <f>IFERROR(IF('Journal Template'!A647="","",IF('Journal Template'!A647=IFERROR(VLOOKUP('Journal Template'!A647,Checks!AI:AI,1,0),0),"Entry in Branch/Satellite BU's","")),"")</f>
        <v/>
      </c>
      <c r="AO235" s="171"/>
      <c r="AP235" s="171"/>
      <c r="AQ235" s="171"/>
      <c r="AR235" s="171"/>
      <c r="CI235" t="str">
        <f>IF(JRF!F248&gt;0,"",IF(JRF!B248="","",IF(LEFT(JRF!B248,1)=IFERROR(VLOOKUP(LEFT(JRF!B248,1),$CF$2:$CF$5,1,0),0),"Product Code Required",IF(JRF!C248="","",IF(JRF!C248=IFERROR(VLOOKUP(JRF!C248,$CH:$CH,1,0),0),"Product Code Required","NA")))))</f>
        <v/>
      </c>
      <c r="CJ235" t="str">
        <f>IF(JRF!AV248&gt;0,"",IF(JRF!Q248="","",IF(LEFT(JRF!Q248,1)=IFERROR(VLOOKUP(LEFT(JRF!Q248,1),$CF$2:$CF$5,1,0),0),"Product Code Required",IF(JRF!V248="","",IF(JRF!V248=IFERROR(VLOOKUP(JRF!V248,$CH:$CH,1,0),0),"Product Code Required","NA")))))</f>
        <v/>
      </c>
      <c r="CK235" t="str">
        <f>IFERROR(IF(LEN('Journal Template'!F246)&gt;0,"",IF('Journal Template'!A246="","",IF(LEFT('Journal Template'!A246,1)=IFERROR(VLOOKUP(LEFT('Journal Template'!A246,1),Checks!$CF$2:$CF$5,1,0),0),"Product Code Required",IF('Journal Template'!D246="","",IF('Journal Template'!D246=IFERROR(VLOOKUP('Journal Template'!D246,Checks!$CH:$CH,1,0),0),"Product Code Required","NA"))))),"")</f>
        <v>NA</v>
      </c>
    </row>
    <row r="236" spans="14:89">
      <c r="N236" t="s">
        <v>1977</v>
      </c>
      <c r="O236" t="s">
        <v>1978</v>
      </c>
      <c r="P236" t="s">
        <v>386</v>
      </c>
      <c r="Q236" s="150" t="str">
        <f>IF(JRF!D249="","",IF(IFERROR(VLOOKUP(JRF!D249,Checks!N:P,3,0),0)="A","","Inactive account in Use"))</f>
        <v/>
      </c>
      <c r="R236" t="str">
        <f>IFERROR(IF('Journal Template'!C648="","",IF(IFERROR(VLOOKUP('Journal Template'!C648,Checks!N:P,3,0),0)="A","","Inactive account in Use")),"")</f>
        <v/>
      </c>
      <c r="S236" t="s">
        <v>1979</v>
      </c>
      <c r="T236" t="s">
        <v>386</v>
      </c>
      <c r="U236" t="s">
        <v>393</v>
      </c>
      <c r="V236" s="150" t="str">
        <f>IF(JRF!C249="","",IF(IFERROR(VLOOKUP(JRF!C249,Checks!S:U,3,0),0)="A","Entry with System fund Dept",""))</f>
        <v/>
      </c>
      <c r="W236" t="str">
        <f>IFERROR(IF('Journal Template'!D648="","",IF(IFERROR(VLOOKUP('Journal Template'!D648,Checks!S:U,3,0),0)="A","Entry with System fund Dept","")),"")</f>
        <v/>
      </c>
      <c r="X236" t="s">
        <v>1974</v>
      </c>
      <c r="Y236" t="s">
        <v>389</v>
      </c>
      <c r="Z236" t="s">
        <v>1980</v>
      </c>
      <c r="AA236" t="s">
        <v>391</v>
      </c>
      <c r="AB236" t="s">
        <v>125</v>
      </c>
      <c r="AC236" s="150" t="str">
        <f>IFERROR(IF(JRF!C249="","",IF(AND(VLOOKUP(JRF!C249,X:AA,4,0)=JRF!B249,VLOOKUP(JRF!C249,X:Y,2,0)="A"),"","Inactive Dept Combo Error")),"Inactive Dept Combo Error")</f>
        <v/>
      </c>
      <c r="AD236" t="str">
        <f>IFERROR(IF('Journal Template'!D648="","",IF(AND(VLOOKUP('Journal Template'!D648,X:AA,4,0)='Journal Template'!A648,VLOOKUP('Journal Template'!D648,X:Y,2,0)="A"),"","Inactive Dept Combo Error")),"")</f>
        <v/>
      </c>
      <c r="AK236" s="150" t="str">
        <f>IF(JRF!B249="","",IF(JRF!B249=IFERROR(VLOOKUP(JRF!B249,Checks!AI:AI,1,0),0),"Entry in Branch/Satellite BU's",""))</f>
        <v/>
      </c>
      <c r="AL236" t="str">
        <f>IFERROR(IF('Journal Template'!A648="","",IF('Journal Template'!A648=IFERROR(VLOOKUP('Journal Template'!A648,Checks!AI:AI,1,0),0),"Entry in Branch/Satellite BU's","")),"")</f>
        <v/>
      </c>
      <c r="AO236" s="171"/>
      <c r="AP236" s="171"/>
      <c r="AQ236" s="171"/>
      <c r="AR236" s="171"/>
      <c r="CI236" t="str">
        <f>IF(JRF!F249&gt;0,"",IF(JRF!B249="","",IF(LEFT(JRF!B249,1)=IFERROR(VLOOKUP(LEFT(JRF!B249,1),$CF$2:$CF$5,1,0),0),"Product Code Required",IF(JRF!C249="","",IF(JRF!C249=IFERROR(VLOOKUP(JRF!C249,$CH:$CH,1,0),0),"Product Code Required","NA")))))</f>
        <v/>
      </c>
      <c r="CJ236" t="str">
        <f>IF(JRF!AV249&gt;0,"",IF(JRF!Q249="","",IF(LEFT(JRF!Q249,1)=IFERROR(VLOOKUP(LEFT(JRF!Q249,1),$CF$2:$CF$5,1,0),0),"Product Code Required",IF(JRF!V249="","",IF(JRF!V249=IFERROR(VLOOKUP(JRF!V249,$CH:$CH,1,0),0),"Product Code Required","NA")))))</f>
        <v/>
      </c>
      <c r="CK236" t="str">
        <f>IFERROR(IF(LEN('Journal Template'!F247)&gt;0,"",IF('Journal Template'!A247="","",IF(LEFT('Journal Template'!A247,1)=IFERROR(VLOOKUP(LEFT('Journal Template'!A247,1),Checks!$CF$2:$CF$5,1,0),0),"Product Code Required",IF('Journal Template'!D247="","",IF('Journal Template'!D247=IFERROR(VLOOKUP('Journal Template'!D247,Checks!$CH:$CH,1,0),0),"Product Code Required","NA"))))),"")</f>
        <v>NA</v>
      </c>
    </row>
    <row r="237" spans="14:89">
      <c r="N237" t="s">
        <v>1981</v>
      </c>
      <c r="O237" t="s">
        <v>1982</v>
      </c>
      <c r="P237" t="s">
        <v>386</v>
      </c>
      <c r="Q237" s="150" t="str">
        <f>IF(JRF!D250="","",IF(IFERROR(VLOOKUP(JRF!D250,Checks!N:P,3,0),0)="A","","Inactive account in Use"))</f>
        <v/>
      </c>
      <c r="R237" t="str">
        <f>IFERROR(IF('Journal Template'!C649="","",IF(IFERROR(VLOOKUP('Journal Template'!C649,Checks!N:P,3,0),0)="A","","Inactive account in Use")),"")</f>
        <v/>
      </c>
      <c r="S237" t="s">
        <v>1983</v>
      </c>
      <c r="T237" t="s">
        <v>386</v>
      </c>
      <c r="U237" t="s">
        <v>393</v>
      </c>
      <c r="V237" s="150" t="str">
        <f>IF(JRF!C250="","",IF(IFERROR(VLOOKUP(JRF!C250,Checks!S:U,3,0),0)="A","Entry with System fund Dept",""))</f>
        <v/>
      </c>
      <c r="W237" t="str">
        <f>IFERROR(IF('Journal Template'!D649="","",IF(IFERROR(VLOOKUP('Journal Template'!D649,Checks!S:U,3,0),0)="A","Entry with System fund Dept","")),"")</f>
        <v/>
      </c>
      <c r="X237" t="s">
        <v>1984</v>
      </c>
      <c r="Y237" t="s">
        <v>389</v>
      </c>
      <c r="Z237" t="s">
        <v>1985</v>
      </c>
      <c r="AA237" t="s">
        <v>391</v>
      </c>
      <c r="AB237" t="s">
        <v>125</v>
      </c>
      <c r="AC237" s="150" t="str">
        <f>IFERROR(IF(JRF!C250="","",IF(AND(VLOOKUP(JRF!C250,X:AA,4,0)=JRF!B250,VLOOKUP(JRF!C250,X:Y,2,0)="A"),"","Inactive Dept Combo Error")),"Inactive Dept Combo Error")</f>
        <v/>
      </c>
      <c r="AD237" t="str">
        <f>IFERROR(IF('Journal Template'!D649="","",IF(AND(VLOOKUP('Journal Template'!D649,X:AA,4,0)='Journal Template'!A649,VLOOKUP('Journal Template'!D649,X:Y,2,0)="A"),"","Inactive Dept Combo Error")),"")</f>
        <v/>
      </c>
      <c r="AK237" s="150" t="str">
        <f>IF(JRF!B250="","",IF(JRF!B250=IFERROR(VLOOKUP(JRF!B250,Checks!AI:AI,1,0),0),"Entry in Branch/Satellite BU's",""))</f>
        <v/>
      </c>
      <c r="AL237" t="str">
        <f>IFERROR(IF('Journal Template'!A649="","",IF('Journal Template'!A649=IFERROR(VLOOKUP('Journal Template'!A649,Checks!AI:AI,1,0),0),"Entry in Branch/Satellite BU's","")),"")</f>
        <v/>
      </c>
      <c r="AO237" s="171"/>
      <c r="AP237" s="171"/>
      <c r="AQ237" s="171"/>
      <c r="AR237" s="171"/>
      <c r="CI237" t="str">
        <f>IF(JRF!F250&gt;0,"",IF(JRF!B250="","",IF(LEFT(JRF!B250,1)=IFERROR(VLOOKUP(LEFT(JRF!B250,1),$CF$2:$CF$5,1,0),0),"Product Code Required",IF(JRF!C250="","",IF(JRF!C250=IFERROR(VLOOKUP(JRF!C250,$CH:$CH,1,0),0),"Product Code Required","NA")))))</f>
        <v/>
      </c>
      <c r="CJ237" t="str">
        <f>IF(JRF!AV250&gt;0,"",IF(JRF!Q250="","",IF(LEFT(JRF!Q250,1)=IFERROR(VLOOKUP(LEFT(JRF!Q250,1),$CF$2:$CF$5,1,0),0),"Product Code Required",IF(JRF!V250="","",IF(JRF!V250=IFERROR(VLOOKUP(JRF!V250,$CH:$CH,1,0),0),"Product Code Required","NA")))))</f>
        <v/>
      </c>
      <c r="CK237" t="str">
        <f>IFERROR(IF(LEN('Journal Template'!F248)&gt;0,"",IF('Journal Template'!A248="","",IF(LEFT('Journal Template'!A248,1)=IFERROR(VLOOKUP(LEFT('Journal Template'!A248,1),Checks!$CF$2:$CF$5,1,0),0),"Product Code Required",IF('Journal Template'!D248="","",IF('Journal Template'!D248=IFERROR(VLOOKUP('Journal Template'!D248,Checks!$CH:$CH,1,0),0),"Product Code Required","NA"))))),"")</f>
        <v>NA</v>
      </c>
    </row>
    <row r="238" spans="14:89">
      <c r="N238" t="s">
        <v>1986</v>
      </c>
      <c r="O238" t="s">
        <v>983</v>
      </c>
      <c r="P238" t="s">
        <v>386</v>
      </c>
      <c r="Q238" s="150" t="str">
        <f>IF(JRF!D251="","",IF(IFERROR(VLOOKUP(JRF!D251,Checks!N:P,3,0),0)="A","","Inactive account in Use"))</f>
        <v/>
      </c>
      <c r="R238" t="str">
        <f>IFERROR(IF('Journal Template'!C650="","",IF(IFERROR(VLOOKUP('Journal Template'!C650,Checks!N:P,3,0),0)="A","","Inactive account in Use")),"")</f>
        <v/>
      </c>
      <c r="S238" t="s">
        <v>1987</v>
      </c>
      <c r="T238" t="s">
        <v>386</v>
      </c>
      <c r="U238" t="s">
        <v>393</v>
      </c>
      <c r="V238" s="150" t="str">
        <f>IF(JRF!C251="","",IF(IFERROR(VLOOKUP(JRF!C251,Checks!S:U,3,0),0)="A","Entry with System fund Dept",""))</f>
        <v/>
      </c>
      <c r="W238" t="str">
        <f>IFERROR(IF('Journal Template'!D650="","",IF(IFERROR(VLOOKUP('Journal Template'!D650,Checks!S:U,3,0),0)="A","Entry with System fund Dept","")),"")</f>
        <v/>
      </c>
      <c r="X238" t="s">
        <v>1988</v>
      </c>
      <c r="Y238" t="s">
        <v>389</v>
      </c>
      <c r="Z238" t="s">
        <v>1989</v>
      </c>
      <c r="AA238" t="s">
        <v>391</v>
      </c>
      <c r="AB238" t="s">
        <v>125</v>
      </c>
      <c r="AC238" s="150" t="str">
        <f>IFERROR(IF(JRF!C251="","",IF(AND(VLOOKUP(JRF!C251,X:AA,4,0)=JRF!B251,VLOOKUP(JRF!C251,X:Y,2,0)="A"),"","Inactive Dept Combo Error")),"Inactive Dept Combo Error")</f>
        <v/>
      </c>
      <c r="AD238" t="str">
        <f>IFERROR(IF('Journal Template'!D650="","",IF(AND(VLOOKUP('Journal Template'!D650,X:AA,4,0)='Journal Template'!A650,VLOOKUP('Journal Template'!D650,X:Y,2,0)="A"),"","Inactive Dept Combo Error")),"")</f>
        <v/>
      </c>
      <c r="AK238" s="150" t="str">
        <f>IF(JRF!B251="","",IF(JRF!B251=IFERROR(VLOOKUP(JRF!B251,Checks!AI:AI,1,0),0),"Entry in Branch/Satellite BU's",""))</f>
        <v/>
      </c>
      <c r="AL238" t="str">
        <f>IFERROR(IF('Journal Template'!A650="","",IF('Journal Template'!A650=IFERROR(VLOOKUP('Journal Template'!A650,Checks!AI:AI,1,0),0),"Entry in Branch/Satellite BU's","")),"")</f>
        <v/>
      </c>
      <c r="AO238" s="171"/>
      <c r="AP238" s="171"/>
      <c r="AQ238" s="171"/>
      <c r="AR238" s="171"/>
      <c r="CI238" t="str">
        <f>IF(JRF!F251&gt;0,"",IF(JRF!B251="","",IF(LEFT(JRF!B251,1)=IFERROR(VLOOKUP(LEFT(JRF!B251,1),$CF$2:$CF$5,1,0),0),"Product Code Required",IF(JRF!C251="","",IF(JRF!C251=IFERROR(VLOOKUP(JRF!C251,$CH:$CH,1,0),0),"Product Code Required","NA")))))</f>
        <v/>
      </c>
      <c r="CJ238" t="str">
        <f>IF(JRF!AV251&gt;0,"",IF(JRF!Q251="","",IF(LEFT(JRF!Q251,1)=IFERROR(VLOOKUP(LEFT(JRF!Q251,1),$CF$2:$CF$5,1,0),0),"Product Code Required",IF(JRF!V251="","",IF(JRF!V251=IFERROR(VLOOKUP(JRF!V251,$CH:$CH,1,0),0),"Product Code Required","NA")))))</f>
        <v/>
      </c>
      <c r="CK238" t="str">
        <f>IFERROR(IF(LEN('Journal Template'!F249)&gt;0,"",IF('Journal Template'!A249="","",IF(LEFT('Journal Template'!A249,1)=IFERROR(VLOOKUP(LEFT('Journal Template'!A249,1),Checks!$CF$2:$CF$5,1,0),0),"Product Code Required",IF('Journal Template'!D249="","",IF('Journal Template'!D249=IFERROR(VLOOKUP('Journal Template'!D249,Checks!$CH:$CH,1,0),0),"Product Code Required","NA"))))),"")</f>
        <v>NA</v>
      </c>
    </row>
    <row r="239" spans="14:89">
      <c r="N239" t="s">
        <v>1990</v>
      </c>
      <c r="O239" t="s">
        <v>983</v>
      </c>
      <c r="P239" t="s">
        <v>386</v>
      </c>
      <c r="Q239" s="150" t="str">
        <f>IF(JRF!D252="","",IF(IFERROR(VLOOKUP(JRF!D252,Checks!N:P,3,0),0)="A","","Inactive account in Use"))</f>
        <v/>
      </c>
      <c r="R239" t="str">
        <f>IFERROR(IF('Journal Template'!C651="","",IF(IFERROR(VLOOKUP('Journal Template'!C651,Checks!N:P,3,0),0)="A","","Inactive account in Use")),"")</f>
        <v/>
      </c>
      <c r="S239" t="s">
        <v>1991</v>
      </c>
      <c r="T239" t="s">
        <v>386</v>
      </c>
      <c r="U239" t="s">
        <v>393</v>
      </c>
      <c r="V239" s="150" t="str">
        <f>IF(JRF!C252="","",IF(IFERROR(VLOOKUP(JRF!C252,Checks!S:U,3,0),0)="A","Entry with System fund Dept",""))</f>
        <v/>
      </c>
      <c r="W239" t="str">
        <f>IFERROR(IF('Journal Template'!D651="","",IF(IFERROR(VLOOKUP('Journal Template'!D651,Checks!S:U,3,0),0)="A","Entry with System fund Dept","")),"")</f>
        <v/>
      </c>
      <c r="X239" t="s">
        <v>1992</v>
      </c>
      <c r="Y239" t="s">
        <v>389</v>
      </c>
      <c r="Z239" t="s">
        <v>1993</v>
      </c>
      <c r="AA239" t="s">
        <v>505</v>
      </c>
      <c r="AB239" t="s">
        <v>125</v>
      </c>
      <c r="AC239" s="150" t="str">
        <f>IFERROR(IF(JRF!C252="","",IF(AND(VLOOKUP(JRF!C252,X:AA,4,0)=JRF!B252,VLOOKUP(JRF!C252,X:Y,2,0)="A"),"","Inactive Dept Combo Error")),"Inactive Dept Combo Error")</f>
        <v/>
      </c>
      <c r="AD239" t="str">
        <f>IFERROR(IF('Journal Template'!D651="","",IF(AND(VLOOKUP('Journal Template'!D651,X:AA,4,0)='Journal Template'!A651,VLOOKUP('Journal Template'!D651,X:Y,2,0)="A"),"","Inactive Dept Combo Error")),"")</f>
        <v/>
      </c>
      <c r="AK239" s="150" t="str">
        <f>IF(JRF!B252="","",IF(JRF!B252=IFERROR(VLOOKUP(JRF!B252,Checks!AI:AI,1,0),0),"Entry in Branch/Satellite BU's",""))</f>
        <v/>
      </c>
      <c r="AL239" t="str">
        <f>IFERROR(IF('Journal Template'!A651="","",IF('Journal Template'!A651=IFERROR(VLOOKUP('Journal Template'!A651,Checks!AI:AI,1,0),0),"Entry in Branch/Satellite BU's","")),"")</f>
        <v/>
      </c>
      <c r="AO239" s="171"/>
      <c r="AP239" s="171"/>
      <c r="AQ239" s="171"/>
      <c r="AR239" s="171"/>
      <c r="CI239" t="str">
        <f>IF(JRF!F252&gt;0,"",IF(JRF!B252="","",IF(LEFT(JRF!B252,1)=IFERROR(VLOOKUP(LEFT(JRF!B252,1),$CF$2:$CF$5,1,0),0),"Product Code Required",IF(JRF!C252="","",IF(JRF!C252=IFERROR(VLOOKUP(JRF!C252,$CH:$CH,1,0),0),"Product Code Required","NA")))))</f>
        <v/>
      </c>
      <c r="CJ239" t="str">
        <f>IF(JRF!AV252&gt;0,"",IF(JRF!Q252="","",IF(LEFT(JRF!Q252,1)=IFERROR(VLOOKUP(LEFT(JRF!Q252,1),$CF$2:$CF$5,1,0),0),"Product Code Required",IF(JRF!V252="","",IF(JRF!V252=IFERROR(VLOOKUP(JRF!V252,$CH:$CH,1,0),0),"Product Code Required","NA")))))</f>
        <v/>
      </c>
      <c r="CK239" t="str">
        <f>IFERROR(IF(LEN('Journal Template'!F250)&gt;0,"",IF('Journal Template'!A250="","",IF(LEFT('Journal Template'!A250,1)=IFERROR(VLOOKUP(LEFT('Journal Template'!A250,1),Checks!$CF$2:$CF$5,1,0),0),"Product Code Required",IF('Journal Template'!D250="","",IF('Journal Template'!D250=IFERROR(VLOOKUP('Journal Template'!D250,Checks!$CH:$CH,1,0),0),"Product Code Required","NA"))))),"")</f>
        <v>NA</v>
      </c>
    </row>
    <row r="240" spans="14:89">
      <c r="N240" t="s">
        <v>1994</v>
      </c>
      <c r="O240" t="s">
        <v>983</v>
      </c>
      <c r="P240" t="s">
        <v>386</v>
      </c>
      <c r="Q240" s="150" t="str">
        <f>IF(JRF!D253="","",IF(IFERROR(VLOOKUP(JRF!D253,Checks!N:P,3,0),0)="A","","Inactive account in Use"))</f>
        <v/>
      </c>
      <c r="R240" t="str">
        <f>IFERROR(IF('Journal Template'!C652="","",IF(IFERROR(VLOOKUP('Journal Template'!C652,Checks!N:P,3,0),0)="A","","Inactive account in Use")),"")</f>
        <v/>
      </c>
      <c r="S240" t="s">
        <v>1995</v>
      </c>
      <c r="T240" t="s">
        <v>386</v>
      </c>
      <c r="U240" t="s">
        <v>393</v>
      </c>
      <c r="V240" s="150" t="str">
        <f>IF(JRF!C253="","",IF(IFERROR(VLOOKUP(JRF!C253,Checks!S:U,3,0),0)="A","Entry with System fund Dept",""))</f>
        <v/>
      </c>
      <c r="W240" t="str">
        <f>IFERROR(IF('Journal Template'!D652="","",IF(IFERROR(VLOOKUP('Journal Template'!D652,Checks!S:U,3,0),0)="A","Entry with System fund Dept","")),"")</f>
        <v/>
      </c>
      <c r="X240" t="s">
        <v>1996</v>
      </c>
      <c r="Y240" t="s">
        <v>386</v>
      </c>
      <c r="Z240" t="s">
        <v>1997</v>
      </c>
      <c r="AA240" t="s">
        <v>505</v>
      </c>
      <c r="AB240" t="s">
        <v>125</v>
      </c>
      <c r="AC240" s="150" t="str">
        <f>IFERROR(IF(JRF!C253="","",IF(AND(VLOOKUP(JRF!C253,X:AA,4,0)=JRF!B253,VLOOKUP(JRF!C253,X:Y,2,0)="A"),"","Inactive Dept Combo Error")),"Inactive Dept Combo Error")</f>
        <v/>
      </c>
      <c r="AD240" t="str">
        <f>IFERROR(IF('Journal Template'!D652="","",IF(AND(VLOOKUP('Journal Template'!D652,X:AA,4,0)='Journal Template'!A652,VLOOKUP('Journal Template'!D652,X:Y,2,0)="A"),"","Inactive Dept Combo Error")),"")</f>
        <v/>
      </c>
      <c r="AK240" s="150" t="str">
        <f>IF(JRF!B253="","",IF(JRF!B253=IFERROR(VLOOKUP(JRF!B253,Checks!AI:AI,1,0),0),"Entry in Branch/Satellite BU's",""))</f>
        <v/>
      </c>
      <c r="AL240" t="str">
        <f>IFERROR(IF('Journal Template'!A652="","",IF('Journal Template'!A652=IFERROR(VLOOKUP('Journal Template'!A652,Checks!AI:AI,1,0),0),"Entry in Branch/Satellite BU's","")),"")</f>
        <v/>
      </c>
      <c r="AO240" s="171"/>
      <c r="AP240" s="171"/>
      <c r="AQ240" s="171"/>
      <c r="AR240" s="171"/>
      <c r="CI240" t="str">
        <f>IF(JRF!F253&gt;0,"",IF(JRF!B253="","",IF(LEFT(JRF!B253,1)=IFERROR(VLOOKUP(LEFT(JRF!B253,1),$CF$2:$CF$5,1,0),0),"Product Code Required",IF(JRF!C253="","",IF(JRF!C253=IFERROR(VLOOKUP(JRF!C253,$CH:$CH,1,0),0),"Product Code Required","NA")))))</f>
        <v/>
      </c>
      <c r="CJ240" t="str">
        <f>IF(JRF!AV253&gt;0,"",IF(JRF!Q253="","",IF(LEFT(JRF!Q253,1)=IFERROR(VLOOKUP(LEFT(JRF!Q253,1),$CF$2:$CF$5,1,0),0),"Product Code Required",IF(JRF!V253="","",IF(JRF!V253=IFERROR(VLOOKUP(JRF!V253,$CH:$CH,1,0),0),"Product Code Required","NA")))))</f>
        <v/>
      </c>
      <c r="CK240" t="str">
        <f>IFERROR(IF(LEN('Journal Template'!F251)&gt;0,"",IF('Journal Template'!A251="","",IF(LEFT('Journal Template'!A251,1)=IFERROR(VLOOKUP(LEFT('Journal Template'!A251,1),Checks!$CF$2:$CF$5,1,0),0),"Product Code Required",IF('Journal Template'!D251="","",IF('Journal Template'!D251=IFERROR(VLOOKUP('Journal Template'!D251,Checks!$CH:$CH,1,0),0),"Product Code Required","NA"))))),"")</f>
        <v>NA</v>
      </c>
    </row>
    <row r="241" spans="14:89">
      <c r="N241" t="s">
        <v>1998</v>
      </c>
      <c r="O241" t="s">
        <v>983</v>
      </c>
      <c r="P241" t="s">
        <v>386</v>
      </c>
      <c r="Q241" s="150" t="str">
        <f>IF(JRF!D254="","",IF(IFERROR(VLOOKUP(JRF!D254,Checks!N:P,3,0),0)="A","","Inactive account in Use"))</f>
        <v/>
      </c>
      <c r="R241" t="str">
        <f>IFERROR(IF('Journal Template'!C653="","",IF(IFERROR(VLOOKUP('Journal Template'!C653,Checks!N:P,3,0),0)="A","","Inactive account in Use")),"")</f>
        <v/>
      </c>
      <c r="S241" t="s">
        <v>1999</v>
      </c>
      <c r="T241" t="s">
        <v>386</v>
      </c>
      <c r="U241" t="s">
        <v>393</v>
      </c>
      <c r="V241" s="150" t="str">
        <f>IF(JRF!C254="","",IF(IFERROR(VLOOKUP(JRF!C254,Checks!S:U,3,0),0)="A","Entry with System fund Dept",""))</f>
        <v/>
      </c>
      <c r="W241" t="str">
        <f>IFERROR(IF('Journal Template'!D653="","",IF(IFERROR(VLOOKUP('Journal Template'!D653,Checks!S:U,3,0),0)="A","Entry with System fund Dept","")),"")</f>
        <v/>
      </c>
      <c r="X241" t="s">
        <v>2000</v>
      </c>
      <c r="Y241" t="s">
        <v>389</v>
      </c>
      <c r="Z241" t="s">
        <v>2001</v>
      </c>
      <c r="AA241" t="s">
        <v>505</v>
      </c>
      <c r="AB241" t="s">
        <v>125</v>
      </c>
      <c r="AC241" s="150" t="str">
        <f>IFERROR(IF(JRF!C254="","",IF(AND(VLOOKUP(JRF!C254,X:AA,4,0)=JRF!B254,VLOOKUP(JRF!C254,X:Y,2,0)="A"),"","Inactive Dept Combo Error")),"Inactive Dept Combo Error")</f>
        <v/>
      </c>
      <c r="AD241" t="str">
        <f>IFERROR(IF('Journal Template'!D653="","",IF(AND(VLOOKUP('Journal Template'!D653,X:AA,4,0)='Journal Template'!A653,VLOOKUP('Journal Template'!D653,X:Y,2,0)="A"),"","Inactive Dept Combo Error")),"")</f>
        <v/>
      </c>
      <c r="AK241" s="150" t="str">
        <f>IF(JRF!B254="","",IF(JRF!B254=IFERROR(VLOOKUP(JRF!B254,Checks!AI:AI,1,0),0),"Entry in Branch/Satellite BU's",""))</f>
        <v/>
      </c>
      <c r="AL241" t="str">
        <f>IFERROR(IF('Journal Template'!A653="","",IF('Journal Template'!A653=IFERROR(VLOOKUP('Journal Template'!A653,Checks!AI:AI,1,0),0),"Entry in Branch/Satellite BU's","")),"")</f>
        <v/>
      </c>
      <c r="AO241" s="171"/>
      <c r="AP241" s="171"/>
      <c r="AQ241" s="171"/>
      <c r="AR241" s="171"/>
      <c r="CI241" t="str">
        <f>IF(JRF!F254&gt;0,"",IF(JRF!B254="","",IF(LEFT(JRF!B254,1)=IFERROR(VLOOKUP(LEFT(JRF!B254,1),$CF$2:$CF$5,1,0),0),"Product Code Required",IF(JRF!C254="","",IF(JRF!C254=IFERROR(VLOOKUP(JRF!C254,$CH:$CH,1,0),0),"Product Code Required","NA")))))</f>
        <v/>
      </c>
      <c r="CJ241" t="str">
        <f>IF(JRF!AV254&gt;0,"",IF(JRF!Q254="","",IF(LEFT(JRF!Q254,1)=IFERROR(VLOOKUP(LEFT(JRF!Q254,1),$CF$2:$CF$5,1,0),0),"Product Code Required",IF(JRF!V254="","",IF(JRF!V254=IFERROR(VLOOKUP(JRF!V254,$CH:$CH,1,0),0),"Product Code Required","NA")))))</f>
        <v/>
      </c>
      <c r="CK241" t="str">
        <f>IFERROR(IF(LEN('Journal Template'!F252)&gt;0,"",IF('Journal Template'!A252="","",IF(LEFT('Journal Template'!A252,1)=IFERROR(VLOOKUP(LEFT('Journal Template'!A252,1),Checks!$CF$2:$CF$5,1,0),0),"Product Code Required",IF('Journal Template'!D252="","",IF('Journal Template'!D252=IFERROR(VLOOKUP('Journal Template'!D252,Checks!$CH:$CH,1,0),0),"Product Code Required","NA"))))),"")</f>
        <v>NA</v>
      </c>
    </row>
    <row r="242" spans="14:89">
      <c r="N242" t="s">
        <v>2002</v>
      </c>
      <c r="O242" t="s">
        <v>2003</v>
      </c>
      <c r="P242" t="s">
        <v>386</v>
      </c>
      <c r="Q242" s="150" t="str">
        <f>IF(JRF!D255="","",IF(IFERROR(VLOOKUP(JRF!D255,Checks!N:P,3,0),0)="A","","Inactive account in Use"))</f>
        <v/>
      </c>
      <c r="R242" t="str">
        <f>IFERROR(IF('Journal Template'!C654="","",IF(IFERROR(VLOOKUP('Journal Template'!C654,Checks!N:P,3,0),0)="A","","Inactive account in Use")),"")</f>
        <v/>
      </c>
      <c r="S242" t="s">
        <v>2004</v>
      </c>
      <c r="T242" t="s">
        <v>386</v>
      </c>
      <c r="U242" t="s">
        <v>393</v>
      </c>
      <c r="V242" s="150" t="str">
        <f>IF(JRF!C255="","",IF(IFERROR(VLOOKUP(JRF!C255,Checks!S:U,3,0),0)="A","Entry with System fund Dept",""))</f>
        <v/>
      </c>
      <c r="W242" t="str">
        <f>IFERROR(IF('Journal Template'!D654="","",IF(IFERROR(VLOOKUP('Journal Template'!D654,Checks!S:U,3,0),0)="A","Entry with System fund Dept","")),"")</f>
        <v/>
      </c>
      <c r="X242" t="s">
        <v>2005</v>
      </c>
      <c r="Y242" t="s">
        <v>386</v>
      </c>
      <c r="Z242" t="s">
        <v>2006</v>
      </c>
      <c r="AA242" t="s">
        <v>2007</v>
      </c>
      <c r="AB242" t="s">
        <v>125</v>
      </c>
      <c r="AC242" s="150" t="str">
        <f>IFERROR(IF(JRF!C255="","",IF(AND(VLOOKUP(JRF!C255,X:AA,4,0)=JRF!B255,VLOOKUP(JRF!C255,X:Y,2,0)="A"),"","Inactive Dept Combo Error")),"Inactive Dept Combo Error")</f>
        <v/>
      </c>
      <c r="AD242" t="str">
        <f>IFERROR(IF('Journal Template'!D654="","",IF(AND(VLOOKUP('Journal Template'!D654,X:AA,4,0)='Journal Template'!A654,VLOOKUP('Journal Template'!D654,X:Y,2,0)="A"),"","Inactive Dept Combo Error")),"")</f>
        <v/>
      </c>
      <c r="AK242" s="150" t="str">
        <f>IF(JRF!B255="","",IF(JRF!B255=IFERROR(VLOOKUP(JRF!B255,Checks!AI:AI,1,0),0),"Entry in Branch/Satellite BU's",""))</f>
        <v/>
      </c>
      <c r="AL242" t="str">
        <f>IFERROR(IF('Journal Template'!A654="","",IF('Journal Template'!A654=IFERROR(VLOOKUP('Journal Template'!A654,Checks!AI:AI,1,0),0),"Entry in Branch/Satellite BU's","")),"")</f>
        <v/>
      </c>
      <c r="AO242" s="171"/>
      <c r="AP242" s="171"/>
      <c r="AQ242" s="171"/>
      <c r="AR242" s="171"/>
      <c r="CI242" t="str">
        <f>IF(JRF!F255&gt;0,"",IF(JRF!B255="","",IF(LEFT(JRF!B255,1)=IFERROR(VLOOKUP(LEFT(JRF!B255,1),$CF$2:$CF$5,1,0),0),"Product Code Required",IF(JRF!C255="","",IF(JRF!C255=IFERROR(VLOOKUP(JRF!C255,$CH:$CH,1,0),0),"Product Code Required","NA")))))</f>
        <v/>
      </c>
      <c r="CJ242" t="str">
        <f>IF(JRF!AV255&gt;0,"",IF(JRF!Q255="","",IF(LEFT(JRF!Q255,1)=IFERROR(VLOOKUP(LEFT(JRF!Q255,1),$CF$2:$CF$5,1,0),0),"Product Code Required",IF(JRF!V255="","",IF(JRF!V255=IFERROR(VLOOKUP(JRF!V255,$CH:$CH,1,0),0),"Product Code Required","NA")))))</f>
        <v/>
      </c>
      <c r="CK242" t="str">
        <f>IFERROR(IF(LEN('Journal Template'!F253)&gt;0,"",IF('Journal Template'!A253="","",IF(LEFT('Journal Template'!A253,1)=IFERROR(VLOOKUP(LEFT('Journal Template'!A253,1),Checks!$CF$2:$CF$5,1,0),0),"Product Code Required",IF('Journal Template'!D253="","",IF('Journal Template'!D253=IFERROR(VLOOKUP('Journal Template'!D253,Checks!$CH:$CH,1,0),0),"Product Code Required","NA"))))),"")</f>
        <v>NA</v>
      </c>
    </row>
    <row r="243" spans="14:89">
      <c r="N243" t="s">
        <v>2008</v>
      </c>
      <c r="O243" t="s">
        <v>983</v>
      </c>
      <c r="P243" t="s">
        <v>386</v>
      </c>
      <c r="Q243" s="150" t="str">
        <f>IF(JRF!D256="","",IF(IFERROR(VLOOKUP(JRF!D256,Checks!N:P,3,0),0)="A","","Inactive account in Use"))</f>
        <v/>
      </c>
      <c r="R243" t="str">
        <f>IFERROR(IF('Journal Template'!C655="","",IF(IFERROR(VLOOKUP('Journal Template'!C655,Checks!N:P,3,0),0)="A","","Inactive account in Use")),"")</f>
        <v/>
      </c>
      <c r="S243" t="s">
        <v>2009</v>
      </c>
      <c r="T243" t="s">
        <v>386</v>
      </c>
      <c r="U243" t="s">
        <v>393</v>
      </c>
      <c r="V243" s="150" t="str">
        <f>IF(JRF!C256="","",IF(IFERROR(VLOOKUP(JRF!C256,Checks!S:U,3,0),0)="A","Entry with System fund Dept",""))</f>
        <v/>
      </c>
      <c r="W243" t="str">
        <f>IFERROR(IF('Journal Template'!D655="","",IF(IFERROR(VLOOKUP('Journal Template'!D655,Checks!S:U,3,0),0)="A","Entry with System fund Dept","")),"")</f>
        <v/>
      </c>
      <c r="X243" t="s">
        <v>2005</v>
      </c>
      <c r="Y243" t="s">
        <v>389</v>
      </c>
      <c r="Z243" t="s">
        <v>2010</v>
      </c>
      <c r="AA243" t="s">
        <v>391</v>
      </c>
      <c r="AB243" t="s">
        <v>125</v>
      </c>
      <c r="AC243" s="150" t="str">
        <f>IFERROR(IF(JRF!C256="","",IF(AND(VLOOKUP(JRF!C256,X:AA,4,0)=JRF!B256,VLOOKUP(JRF!C256,X:Y,2,0)="A"),"","Inactive Dept Combo Error")),"Inactive Dept Combo Error")</f>
        <v/>
      </c>
      <c r="AD243" t="str">
        <f>IFERROR(IF('Journal Template'!D655="","",IF(AND(VLOOKUP('Journal Template'!D655,X:AA,4,0)='Journal Template'!A655,VLOOKUP('Journal Template'!D655,X:Y,2,0)="A"),"","Inactive Dept Combo Error")),"")</f>
        <v/>
      </c>
      <c r="AK243" s="150" t="str">
        <f>IF(JRF!B256="","",IF(JRF!B256=IFERROR(VLOOKUP(JRF!B256,Checks!AI:AI,1,0),0),"Entry in Branch/Satellite BU's",""))</f>
        <v/>
      </c>
      <c r="AL243" t="str">
        <f>IFERROR(IF('Journal Template'!A655="","",IF('Journal Template'!A655=IFERROR(VLOOKUP('Journal Template'!A655,Checks!AI:AI,1,0),0),"Entry in Branch/Satellite BU's","")),"")</f>
        <v/>
      </c>
      <c r="AO243" s="171"/>
      <c r="AP243" s="171"/>
      <c r="AQ243" s="171"/>
      <c r="AR243" s="171"/>
      <c r="CI243" t="str">
        <f>IF(JRF!F256&gt;0,"",IF(JRF!B256="","",IF(LEFT(JRF!B256,1)=IFERROR(VLOOKUP(LEFT(JRF!B256,1),$CF$2:$CF$5,1,0),0),"Product Code Required",IF(JRF!C256="","",IF(JRF!C256=IFERROR(VLOOKUP(JRF!C256,$CH:$CH,1,0),0),"Product Code Required","NA")))))</f>
        <v/>
      </c>
      <c r="CJ243" t="str">
        <f>IF(JRF!AV256&gt;0,"",IF(JRF!Q256="","",IF(LEFT(JRF!Q256,1)=IFERROR(VLOOKUP(LEFT(JRF!Q256,1),$CF$2:$CF$5,1,0),0),"Product Code Required",IF(JRF!V256="","",IF(JRF!V256=IFERROR(VLOOKUP(JRF!V256,$CH:$CH,1,0),0),"Product Code Required","NA")))))</f>
        <v/>
      </c>
      <c r="CK243" t="str">
        <f>IFERROR(IF(LEN('Journal Template'!F254)&gt;0,"",IF('Journal Template'!A254="","",IF(LEFT('Journal Template'!A254,1)=IFERROR(VLOOKUP(LEFT('Journal Template'!A254,1),Checks!$CF$2:$CF$5,1,0),0),"Product Code Required",IF('Journal Template'!D254="","",IF('Journal Template'!D254=IFERROR(VLOOKUP('Journal Template'!D254,Checks!$CH:$CH,1,0),0),"Product Code Required","NA"))))),"")</f>
        <v>NA</v>
      </c>
    </row>
    <row r="244" spans="14:89">
      <c r="N244" t="s">
        <v>2011</v>
      </c>
      <c r="O244" t="s">
        <v>2012</v>
      </c>
      <c r="P244" t="s">
        <v>386</v>
      </c>
      <c r="Q244" s="150" t="str">
        <f>IF(JRF!D257="","",IF(IFERROR(VLOOKUP(JRF!D257,Checks!N:P,3,0),0)="A","","Inactive account in Use"))</f>
        <v/>
      </c>
      <c r="R244" t="str">
        <f>IFERROR(IF('Journal Template'!C656="","",IF(IFERROR(VLOOKUP('Journal Template'!C656,Checks!N:P,3,0),0)="A","","Inactive account in Use")),"")</f>
        <v/>
      </c>
      <c r="S244" t="s">
        <v>2013</v>
      </c>
      <c r="T244" t="s">
        <v>386</v>
      </c>
      <c r="U244" t="s">
        <v>393</v>
      </c>
      <c r="V244" s="150" t="str">
        <f>IF(JRF!C257="","",IF(IFERROR(VLOOKUP(JRF!C257,Checks!S:U,3,0),0)="A","Entry with System fund Dept",""))</f>
        <v/>
      </c>
      <c r="W244" t="str">
        <f>IFERROR(IF('Journal Template'!D656="","",IF(IFERROR(VLOOKUP('Journal Template'!D656,Checks!S:U,3,0),0)="A","Entry with System fund Dept","")),"")</f>
        <v/>
      </c>
      <c r="X244" t="s">
        <v>2014</v>
      </c>
      <c r="Y244" t="s">
        <v>386</v>
      </c>
      <c r="Z244" t="s">
        <v>2015</v>
      </c>
      <c r="AA244" t="s">
        <v>2016</v>
      </c>
      <c r="AB244" t="s">
        <v>125</v>
      </c>
      <c r="AC244" s="150" t="str">
        <f>IFERROR(IF(JRF!C257="","",IF(AND(VLOOKUP(JRF!C257,X:AA,4,0)=JRF!B257,VLOOKUP(JRF!C257,X:Y,2,0)="A"),"","Inactive Dept Combo Error")),"Inactive Dept Combo Error")</f>
        <v/>
      </c>
      <c r="AD244" t="str">
        <f>IFERROR(IF('Journal Template'!D656="","",IF(AND(VLOOKUP('Journal Template'!D656,X:AA,4,0)='Journal Template'!A656,VLOOKUP('Journal Template'!D656,X:Y,2,0)="A"),"","Inactive Dept Combo Error")),"")</f>
        <v/>
      </c>
      <c r="AK244" s="150" t="str">
        <f>IF(JRF!B257="","",IF(JRF!B257=IFERROR(VLOOKUP(JRF!B257,Checks!AI:AI,1,0),0),"Entry in Branch/Satellite BU's",""))</f>
        <v/>
      </c>
      <c r="AL244" t="str">
        <f>IFERROR(IF('Journal Template'!A656="","",IF('Journal Template'!A656=IFERROR(VLOOKUP('Journal Template'!A656,Checks!AI:AI,1,0),0),"Entry in Branch/Satellite BU's","")),"")</f>
        <v/>
      </c>
      <c r="AO244" s="171"/>
      <c r="AP244" s="171"/>
      <c r="AQ244" s="171"/>
      <c r="AR244" s="171"/>
      <c r="CI244" t="str">
        <f>IF(JRF!F257&gt;0,"",IF(JRF!B257="","",IF(LEFT(JRF!B257,1)=IFERROR(VLOOKUP(LEFT(JRF!B257,1),$CF$2:$CF$5,1,0),0),"Product Code Required",IF(JRF!C257="","",IF(JRF!C257=IFERROR(VLOOKUP(JRF!C257,$CH:$CH,1,0),0),"Product Code Required","NA")))))</f>
        <v/>
      </c>
      <c r="CJ244" t="str">
        <f>IF(JRF!AV257&gt;0,"",IF(JRF!Q257="","",IF(LEFT(JRF!Q257,1)=IFERROR(VLOOKUP(LEFT(JRF!Q257,1),$CF$2:$CF$5,1,0),0),"Product Code Required",IF(JRF!V257="","",IF(JRF!V257=IFERROR(VLOOKUP(JRF!V257,$CH:$CH,1,0),0),"Product Code Required","NA")))))</f>
        <v/>
      </c>
      <c r="CK244" t="str">
        <f>IFERROR(IF(LEN('Journal Template'!F255)&gt;0,"",IF('Journal Template'!A255="","",IF(LEFT('Journal Template'!A255,1)=IFERROR(VLOOKUP(LEFT('Journal Template'!A255,1),Checks!$CF$2:$CF$5,1,0),0),"Product Code Required",IF('Journal Template'!D255="","",IF('Journal Template'!D255=IFERROR(VLOOKUP('Journal Template'!D255,Checks!$CH:$CH,1,0),0),"Product Code Required","NA"))))),"")</f>
        <v>NA</v>
      </c>
    </row>
    <row r="245" spans="14:89">
      <c r="N245" t="s">
        <v>2017</v>
      </c>
      <c r="O245" t="s">
        <v>2018</v>
      </c>
      <c r="P245" t="s">
        <v>386</v>
      </c>
      <c r="Q245" s="150" t="str">
        <f>IF(JRF!D258="","",IF(IFERROR(VLOOKUP(JRF!D258,Checks!N:P,3,0),0)="A","","Inactive account in Use"))</f>
        <v/>
      </c>
      <c r="R245" t="str">
        <f>IFERROR(IF('Journal Template'!C657="","",IF(IFERROR(VLOOKUP('Journal Template'!C657,Checks!N:P,3,0),0)="A","","Inactive account in Use")),"")</f>
        <v/>
      </c>
      <c r="S245" t="s">
        <v>2019</v>
      </c>
      <c r="T245" t="s">
        <v>386</v>
      </c>
      <c r="U245" t="s">
        <v>393</v>
      </c>
      <c r="V245" s="150" t="str">
        <f>IF(JRF!C258="","",IF(IFERROR(VLOOKUP(JRF!C258,Checks!S:U,3,0),0)="A","Entry with System fund Dept",""))</f>
        <v/>
      </c>
      <c r="W245" t="str">
        <f>IFERROR(IF('Journal Template'!D657="","",IF(IFERROR(VLOOKUP('Journal Template'!D657,Checks!S:U,3,0),0)="A","Entry with System fund Dept","")),"")</f>
        <v/>
      </c>
      <c r="X245" t="s">
        <v>2014</v>
      </c>
      <c r="Y245" t="s">
        <v>389</v>
      </c>
      <c r="Z245" t="s">
        <v>2015</v>
      </c>
      <c r="AA245" t="s">
        <v>391</v>
      </c>
      <c r="AB245" t="s">
        <v>125</v>
      </c>
      <c r="AC245" s="150" t="str">
        <f>IFERROR(IF(JRF!C258="","",IF(AND(VLOOKUP(JRF!C258,X:AA,4,0)=JRF!B258,VLOOKUP(JRF!C258,X:Y,2,0)="A"),"","Inactive Dept Combo Error")),"Inactive Dept Combo Error")</f>
        <v/>
      </c>
      <c r="AD245" t="str">
        <f>IFERROR(IF('Journal Template'!D657="","",IF(AND(VLOOKUP('Journal Template'!D657,X:AA,4,0)='Journal Template'!A657,VLOOKUP('Journal Template'!D657,X:Y,2,0)="A"),"","Inactive Dept Combo Error")),"")</f>
        <v/>
      </c>
      <c r="AK245" s="150" t="str">
        <f>IF(JRF!B258="","",IF(JRF!B258=IFERROR(VLOOKUP(JRF!B258,Checks!AI:AI,1,0),0),"Entry in Branch/Satellite BU's",""))</f>
        <v/>
      </c>
      <c r="AL245" t="str">
        <f>IFERROR(IF('Journal Template'!A657="","",IF('Journal Template'!A657=IFERROR(VLOOKUP('Journal Template'!A657,Checks!AI:AI,1,0),0),"Entry in Branch/Satellite BU's","")),"")</f>
        <v/>
      </c>
      <c r="AO245" s="171"/>
      <c r="AP245" s="171"/>
      <c r="AQ245" s="171"/>
      <c r="AR245" s="171"/>
      <c r="CI245" t="str">
        <f>IF(JRF!F258&gt;0,"",IF(JRF!B258="","",IF(LEFT(JRF!B258,1)=IFERROR(VLOOKUP(LEFT(JRF!B258,1),$CF$2:$CF$5,1,0),0),"Product Code Required",IF(JRF!C258="","",IF(JRF!C258=IFERROR(VLOOKUP(JRF!C258,$CH:$CH,1,0),0),"Product Code Required","NA")))))</f>
        <v/>
      </c>
      <c r="CJ245" t="str">
        <f>IF(JRF!AV258&gt;0,"",IF(JRF!Q258="","",IF(LEFT(JRF!Q258,1)=IFERROR(VLOOKUP(LEFT(JRF!Q258,1),$CF$2:$CF$5,1,0),0),"Product Code Required",IF(JRF!V258="","",IF(JRF!V258=IFERROR(VLOOKUP(JRF!V258,$CH:$CH,1,0),0),"Product Code Required","NA")))))</f>
        <v/>
      </c>
      <c r="CK245" t="str">
        <f>IFERROR(IF(LEN('Journal Template'!F256)&gt;0,"",IF('Journal Template'!A256="","",IF(LEFT('Journal Template'!A256,1)=IFERROR(VLOOKUP(LEFT('Journal Template'!A256,1),Checks!$CF$2:$CF$5,1,0),0),"Product Code Required",IF('Journal Template'!D256="","",IF('Journal Template'!D256=IFERROR(VLOOKUP('Journal Template'!D256,Checks!$CH:$CH,1,0),0),"Product Code Required","NA"))))),"")</f>
        <v>NA</v>
      </c>
    </row>
    <row r="246" spans="14:89">
      <c r="N246" t="s">
        <v>2020</v>
      </c>
      <c r="O246" t="s">
        <v>983</v>
      </c>
      <c r="P246" t="s">
        <v>386</v>
      </c>
      <c r="Q246" s="150" t="str">
        <f>IF(JRF!D259="","",IF(IFERROR(VLOOKUP(JRF!D259,Checks!N:P,3,0),0)="A","","Inactive account in Use"))</f>
        <v/>
      </c>
      <c r="R246" t="str">
        <f>IFERROR(IF('Journal Template'!C658="","",IF(IFERROR(VLOOKUP('Journal Template'!C658,Checks!N:P,3,0),0)="A","","Inactive account in Use")),"")</f>
        <v/>
      </c>
      <c r="S246" t="s">
        <v>2021</v>
      </c>
      <c r="T246" t="s">
        <v>386</v>
      </c>
      <c r="U246" t="s">
        <v>393</v>
      </c>
      <c r="V246" s="150" t="str">
        <f>IF(JRF!C259="","",IF(IFERROR(VLOOKUP(JRF!C259,Checks!S:U,3,0),0)="A","Entry with System fund Dept",""))</f>
        <v/>
      </c>
      <c r="W246" t="str">
        <f>IFERROR(IF('Journal Template'!D658="","",IF(IFERROR(VLOOKUP('Journal Template'!D658,Checks!S:U,3,0),0)="A","Entry with System fund Dept","")),"")</f>
        <v/>
      </c>
      <c r="X246" t="s">
        <v>2022</v>
      </c>
      <c r="Y246" t="s">
        <v>389</v>
      </c>
      <c r="Z246" t="s">
        <v>2023</v>
      </c>
      <c r="AA246" t="s">
        <v>391</v>
      </c>
      <c r="AB246" t="s">
        <v>125</v>
      </c>
      <c r="AC246" s="150" t="str">
        <f>IFERROR(IF(JRF!C259="","",IF(AND(VLOOKUP(JRF!C259,X:AA,4,0)=JRF!B259,VLOOKUP(JRF!C259,X:Y,2,0)="A"),"","Inactive Dept Combo Error")),"Inactive Dept Combo Error")</f>
        <v/>
      </c>
      <c r="AD246" t="str">
        <f>IFERROR(IF('Journal Template'!D658="","",IF(AND(VLOOKUP('Journal Template'!D658,X:AA,4,0)='Journal Template'!A658,VLOOKUP('Journal Template'!D658,X:Y,2,0)="A"),"","Inactive Dept Combo Error")),"")</f>
        <v/>
      </c>
      <c r="AK246" s="150" t="str">
        <f>IF(JRF!B259="","",IF(JRF!B259=IFERROR(VLOOKUP(JRF!B259,Checks!AI:AI,1,0),0),"Entry in Branch/Satellite BU's",""))</f>
        <v/>
      </c>
      <c r="AL246" t="str">
        <f>IFERROR(IF('Journal Template'!A658="","",IF('Journal Template'!A658=IFERROR(VLOOKUP('Journal Template'!A658,Checks!AI:AI,1,0),0),"Entry in Branch/Satellite BU's","")),"")</f>
        <v/>
      </c>
      <c r="AO246" s="171"/>
      <c r="AP246" s="171"/>
      <c r="AQ246" s="171"/>
      <c r="AR246" s="171"/>
      <c r="CI246" t="str">
        <f>IF(JRF!F259&gt;0,"",IF(JRF!B259="","",IF(LEFT(JRF!B259,1)=IFERROR(VLOOKUP(LEFT(JRF!B259,1),$CF$2:$CF$5,1,0),0),"Product Code Required",IF(JRF!C259="","",IF(JRF!C259=IFERROR(VLOOKUP(JRF!C259,$CH:$CH,1,0),0),"Product Code Required","NA")))))</f>
        <v/>
      </c>
      <c r="CJ246" t="str">
        <f>IF(JRF!AV259&gt;0,"",IF(JRF!Q259="","",IF(LEFT(JRF!Q259,1)=IFERROR(VLOOKUP(LEFT(JRF!Q259,1),$CF$2:$CF$5,1,0),0),"Product Code Required",IF(JRF!V259="","",IF(JRF!V259=IFERROR(VLOOKUP(JRF!V259,$CH:$CH,1,0),0),"Product Code Required","NA")))))</f>
        <v/>
      </c>
      <c r="CK246" t="str">
        <f>IFERROR(IF(LEN('Journal Template'!F257)&gt;0,"",IF('Journal Template'!A257="","",IF(LEFT('Journal Template'!A257,1)=IFERROR(VLOOKUP(LEFT('Journal Template'!A257,1),Checks!$CF$2:$CF$5,1,0),0),"Product Code Required",IF('Journal Template'!D257="","",IF('Journal Template'!D257=IFERROR(VLOOKUP('Journal Template'!D257,Checks!$CH:$CH,1,0),0),"Product Code Required","NA"))))),"")</f>
        <v>NA</v>
      </c>
    </row>
    <row r="247" spans="14:89">
      <c r="N247" t="s">
        <v>2024</v>
      </c>
      <c r="O247" t="s">
        <v>983</v>
      </c>
      <c r="P247" t="s">
        <v>386</v>
      </c>
      <c r="Q247" s="150" t="str">
        <f>IF(JRF!D260="","",IF(IFERROR(VLOOKUP(JRF!D260,Checks!N:P,3,0),0)="A","","Inactive account in Use"))</f>
        <v/>
      </c>
      <c r="R247" t="str">
        <f>IFERROR(IF('Journal Template'!C659="","",IF(IFERROR(VLOOKUP('Journal Template'!C659,Checks!N:P,3,0),0)="A","","Inactive account in Use")),"")</f>
        <v/>
      </c>
      <c r="S247" t="s">
        <v>2025</v>
      </c>
      <c r="T247" t="s">
        <v>386</v>
      </c>
      <c r="U247" t="s">
        <v>393</v>
      </c>
      <c r="V247" s="150" t="str">
        <f>IF(JRF!C260="","",IF(IFERROR(VLOOKUP(JRF!C260,Checks!S:U,3,0),0)="A","Entry with System fund Dept",""))</f>
        <v/>
      </c>
      <c r="W247" t="str">
        <f>IFERROR(IF('Journal Template'!D659="","",IF(IFERROR(VLOOKUP('Journal Template'!D659,Checks!S:U,3,0),0)="A","Entry with System fund Dept","")),"")</f>
        <v/>
      </c>
      <c r="X247" t="s">
        <v>2026</v>
      </c>
      <c r="Y247" t="s">
        <v>389</v>
      </c>
      <c r="Z247" t="s">
        <v>2027</v>
      </c>
      <c r="AA247" t="s">
        <v>391</v>
      </c>
      <c r="AB247" t="s">
        <v>125</v>
      </c>
      <c r="AC247" s="150" t="str">
        <f>IFERROR(IF(JRF!C260="","",IF(AND(VLOOKUP(JRF!C260,X:AA,4,0)=JRF!B260,VLOOKUP(JRF!C260,X:Y,2,0)="A"),"","Inactive Dept Combo Error")),"Inactive Dept Combo Error")</f>
        <v/>
      </c>
      <c r="AD247" t="str">
        <f>IFERROR(IF('Journal Template'!D659="","",IF(AND(VLOOKUP('Journal Template'!D659,X:AA,4,0)='Journal Template'!A659,VLOOKUP('Journal Template'!D659,X:Y,2,0)="A"),"","Inactive Dept Combo Error")),"")</f>
        <v/>
      </c>
      <c r="AK247" s="150" t="str">
        <f>IF(JRF!B260="","",IF(JRF!B260=IFERROR(VLOOKUP(JRF!B260,Checks!AI:AI,1,0),0),"Entry in Branch/Satellite BU's",""))</f>
        <v/>
      </c>
      <c r="AL247" t="str">
        <f>IFERROR(IF('Journal Template'!A659="","",IF('Journal Template'!A659=IFERROR(VLOOKUP('Journal Template'!A659,Checks!AI:AI,1,0),0),"Entry in Branch/Satellite BU's","")),"")</f>
        <v/>
      </c>
      <c r="AO247" s="171"/>
      <c r="AP247" s="171"/>
      <c r="AQ247" s="171"/>
      <c r="AR247" s="171"/>
      <c r="CI247" t="str">
        <f>IF(JRF!F260&gt;0,"",IF(JRF!B260="","",IF(LEFT(JRF!B260,1)=IFERROR(VLOOKUP(LEFT(JRF!B260,1),$CF$2:$CF$5,1,0),0),"Product Code Required",IF(JRF!C260="","",IF(JRF!C260=IFERROR(VLOOKUP(JRF!C260,$CH:$CH,1,0),0),"Product Code Required","NA")))))</f>
        <v/>
      </c>
      <c r="CJ247" t="str">
        <f>IF(JRF!AV260&gt;0,"",IF(JRF!Q260="","",IF(LEFT(JRF!Q260,1)=IFERROR(VLOOKUP(LEFT(JRF!Q260,1),$CF$2:$CF$5,1,0),0),"Product Code Required",IF(JRF!V260="","",IF(JRF!V260=IFERROR(VLOOKUP(JRF!V260,$CH:$CH,1,0),0),"Product Code Required","NA")))))</f>
        <v/>
      </c>
      <c r="CK247" t="str">
        <f>IFERROR(IF(LEN('Journal Template'!F258)&gt;0,"",IF('Journal Template'!A258="","",IF(LEFT('Journal Template'!A258,1)=IFERROR(VLOOKUP(LEFT('Journal Template'!A258,1),Checks!$CF$2:$CF$5,1,0),0),"Product Code Required",IF('Journal Template'!D258="","",IF('Journal Template'!D258=IFERROR(VLOOKUP('Journal Template'!D258,Checks!$CH:$CH,1,0),0),"Product Code Required","NA"))))),"")</f>
        <v/>
      </c>
    </row>
    <row r="248" spans="14:89">
      <c r="N248" t="s">
        <v>2028</v>
      </c>
      <c r="O248" t="s">
        <v>2029</v>
      </c>
      <c r="P248" t="s">
        <v>386</v>
      </c>
      <c r="Q248" s="150" t="str">
        <f>IF(JRF!D261="","",IF(IFERROR(VLOOKUP(JRF!D261,Checks!N:P,3,0),0)="A","","Inactive account in Use"))</f>
        <v/>
      </c>
      <c r="R248" t="str">
        <f>IFERROR(IF('Journal Template'!C660="","",IF(IFERROR(VLOOKUP('Journal Template'!C660,Checks!N:P,3,0),0)="A","","Inactive account in Use")),"")</f>
        <v/>
      </c>
      <c r="S248" t="s">
        <v>2030</v>
      </c>
      <c r="T248" t="s">
        <v>386</v>
      </c>
      <c r="U248" t="s">
        <v>393</v>
      </c>
      <c r="V248" s="150" t="str">
        <f>IF(JRF!C261="","",IF(IFERROR(VLOOKUP(JRF!C261,Checks!S:U,3,0),0)="A","Entry with System fund Dept",""))</f>
        <v/>
      </c>
      <c r="W248" t="str">
        <f>IFERROR(IF('Journal Template'!D660="","",IF(IFERROR(VLOOKUP('Journal Template'!D660,Checks!S:U,3,0),0)="A","Entry with System fund Dept","")),"")</f>
        <v/>
      </c>
      <c r="X248" t="s">
        <v>2026</v>
      </c>
      <c r="Y248" t="s">
        <v>389</v>
      </c>
      <c r="Z248" t="s">
        <v>2027</v>
      </c>
      <c r="AA248" t="s">
        <v>479</v>
      </c>
      <c r="AB248" t="s">
        <v>125</v>
      </c>
      <c r="AC248" s="150" t="str">
        <f>IFERROR(IF(JRF!C261="","",IF(AND(VLOOKUP(JRF!C261,X:AA,4,0)=JRF!B261,VLOOKUP(JRF!C261,X:Y,2,0)="A"),"","Inactive Dept Combo Error")),"Inactive Dept Combo Error")</f>
        <v/>
      </c>
      <c r="AD248" t="str">
        <f>IFERROR(IF('Journal Template'!D660="","",IF(AND(VLOOKUP('Journal Template'!D660,X:AA,4,0)='Journal Template'!A660,VLOOKUP('Journal Template'!D660,X:Y,2,0)="A"),"","Inactive Dept Combo Error")),"")</f>
        <v/>
      </c>
      <c r="AK248" s="150" t="str">
        <f>IF(JRF!B261="","",IF(JRF!B261=IFERROR(VLOOKUP(JRF!B261,Checks!AI:AI,1,0),0),"Entry in Branch/Satellite BU's",""))</f>
        <v/>
      </c>
      <c r="AL248" t="str">
        <f>IFERROR(IF('Journal Template'!A660="","",IF('Journal Template'!A660=IFERROR(VLOOKUP('Journal Template'!A660,Checks!AI:AI,1,0),0),"Entry in Branch/Satellite BU's","")),"")</f>
        <v/>
      </c>
      <c r="AO248" s="171"/>
      <c r="AP248" s="171"/>
      <c r="AQ248" s="171"/>
      <c r="AR248" s="171"/>
      <c r="CI248" t="str">
        <f>IF(JRF!F261&gt;0,"",IF(JRF!B261="","",IF(LEFT(JRF!B261,1)=IFERROR(VLOOKUP(LEFT(JRF!B261,1),$CF$2:$CF$5,1,0),0),"Product Code Required",IF(JRF!C261="","",IF(JRF!C261=IFERROR(VLOOKUP(JRF!C261,$CH:$CH,1,0),0),"Product Code Required","NA")))))</f>
        <v/>
      </c>
      <c r="CJ248" t="str">
        <f>IF(JRF!AV261&gt;0,"",IF(JRF!Q261="","",IF(LEFT(JRF!Q261,1)=IFERROR(VLOOKUP(LEFT(JRF!Q261,1),$CF$2:$CF$5,1,0),0),"Product Code Required",IF(JRF!V261="","",IF(JRF!V261=IFERROR(VLOOKUP(JRF!V261,$CH:$CH,1,0),0),"Product Code Required","NA")))))</f>
        <v/>
      </c>
      <c r="CK248" t="str">
        <f>IFERROR(IF(LEN('Journal Template'!F259)&gt;0,"",IF('Journal Template'!A259="","",IF(LEFT('Journal Template'!A259,1)=IFERROR(VLOOKUP(LEFT('Journal Template'!A259,1),Checks!$CF$2:$CF$5,1,0),0),"Product Code Required",IF('Journal Template'!D259="","",IF('Journal Template'!D259=IFERROR(VLOOKUP('Journal Template'!D259,Checks!$CH:$CH,1,0),0),"Product Code Required","NA"))))),"")</f>
        <v/>
      </c>
    </row>
    <row r="249" spans="14:89">
      <c r="N249" t="s">
        <v>2031</v>
      </c>
      <c r="O249" t="s">
        <v>983</v>
      </c>
      <c r="P249" t="s">
        <v>386</v>
      </c>
      <c r="Q249" s="150" t="str">
        <f>IF(JRF!D262="","",IF(IFERROR(VLOOKUP(JRF!D262,Checks!N:P,3,0),0)="A","","Inactive account in Use"))</f>
        <v/>
      </c>
      <c r="R249" t="str">
        <f>IFERROR(IF('Journal Template'!C661="","",IF(IFERROR(VLOOKUP('Journal Template'!C661,Checks!N:P,3,0),0)="A","","Inactive account in Use")),"")</f>
        <v/>
      </c>
      <c r="S249" t="s">
        <v>2032</v>
      </c>
      <c r="T249" t="s">
        <v>386</v>
      </c>
      <c r="U249" t="s">
        <v>393</v>
      </c>
      <c r="V249" s="150" t="str">
        <f>IF(JRF!C262="","",IF(IFERROR(VLOOKUP(JRF!C262,Checks!S:U,3,0),0)="A","Entry with System fund Dept",""))</f>
        <v/>
      </c>
      <c r="W249" t="str">
        <f>IFERROR(IF('Journal Template'!D661="","",IF(IFERROR(VLOOKUP('Journal Template'!D661,Checks!S:U,3,0),0)="A","Entry with System fund Dept","")),"")</f>
        <v/>
      </c>
      <c r="X249" t="s">
        <v>2033</v>
      </c>
      <c r="Y249" t="s">
        <v>389</v>
      </c>
      <c r="Z249" t="s">
        <v>2034</v>
      </c>
      <c r="AA249" t="s">
        <v>391</v>
      </c>
      <c r="AB249" t="s">
        <v>125</v>
      </c>
      <c r="AC249" s="150" t="str">
        <f>IFERROR(IF(JRF!C262="","",IF(AND(VLOOKUP(JRF!C262,X:AA,4,0)=JRF!B262,VLOOKUP(JRF!C262,X:Y,2,0)="A"),"","Inactive Dept Combo Error")),"Inactive Dept Combo Error")</f>
        <v/>
      </c>
      <c r="AD249" t="str">
        <f>IFERROR(IF('Journal Template'!D661="","",IF(AND(VLOOKUP('Journal Template'!D661,X:AA,4,0)='Journal Template'!A661,VLOOKUP('Journal Template'!D661,X:Y,2,0)="A"),"","Inactive Dept Combo Error")),"")</f>
        <v/>
      </c>
      <c r="AK249" s="150" t="str">
        <f>IF(JRF!B262="","",IF(JRF!B262=IFERROR(VLOOKUP(JRF!B262,Checks!AI:AI,1,0),0),"Entry in Branch/Satellite BU's",""))</f>
        <v/>
      </c>
      <c r="AL249" t="str">
        <f>IFERROR(IF('Journal Template'!A661="","",IF('Journal Template'!A661=IFERROR(VLOOKUP('Journal Template'!A661,Checks!AI:AI,1,0),0),"Entry in Branch/Satellite BU's","")),"")</f>
        <v/>
      </c>
      <c r="AO249" s="171"/>
      <c r="AP249" s="171"/>
      <c r="AQ249" s="171"/>
      <c r="AR249" s="171"/>
      <c r="CI249" t="str">
        <f>IF(JRF!F262&gt;0,"",IF(JRF!B262="","",IF(LEFT(JRF!B262,1)=IFERROR(VLOOKUP(LEFT(JRF!B262,1),$CF$2:$CF$5,1,0),0),"Product Code Required",IF(JRF!C262="","",IF(JRF!C262=IFERROR(VLOOKUP(JRF!C262,$CH:$CH,1,0),0),"Product Code Required","NA")))))</f>
        <v/>
      </c>
      <c r="CJ249" t="str">
        <f>IF(JRF!AV262&gt;0,"",IF(JRF!Q262="","",IF(LEFT(JRF!Q262,1)=IFERROR(VLOOKUP(LEFT(JRF!Q262,1),$CF$2:$CF$5,1,0),0),"Product Code Required",IF(JRF!V262="","",IF(JRF!V262=IFERROR(VLOOKUP(JRF!V262,$CH:$CH,1,0),0),"Product Code Required","NA")))))</f>
        <v/>
      </c>
      <c r="CK249" t="str">
        <f>IFERROR(IF(LEN('Journal Template'!F260)&gt;0,"",IF('Journal Template'!A260="","",IF(LEFT('Journal Template'!A260,1)=IFERROR(VLOOKUP(LEFT('Journal Template'!A260,1),Checks!$CF$2:$CF$5,1,0),0),"Product Code Required",IF('Journal Template'!D260="","",IF('Journal Template'!D260=IFERROR(VLOOKUP('Journal Template'!D260,Checks!$CH:$CH,1,0),0),"Product Code Required","NA"))))),"")</f>
        <v/>
      </c>
    </row>
    <row r="250" spans="14:89">
      <c r="N250" t="s">
        <v>2035</v>
      </c>
      <c r="O250" t="s">
        <v>2036</v>
      </c>
      <c r="P250" t="s">
        <v>386</v>
      </c>
      <c r="Q250" s="150" t="str">
        <f>IF(JRF!D263="","",IF(IFERROR(VLOOKUP(JRF!D263,Checks!N:P,3,0),0)="A","","Inactive account in Use"))</f>
        <v/>
      </c>
      <c r="R250" t="str">
        <f>IFERROR(IF('Journal Template'!C662="","",IF(IFERROR(VLOOKUP('Journal Template'!C662,Checks!N:P,3,0),0)="A","","Inactive account in Use")),"")</f>
        <v/>
      </c>
      <c r="S250" t="s">
        <v>2037</v>
      </c>
      <c r="T250" t="s">
        <v>386</v>
      </c>
      <c r="U250" t="s">
        <v>393</v>
      </c>
      <c r="V250" s="150" t="str">
        <f>IF(JRF!C263="","",IF(IFERROR(VLOOKUP(JRF!C263,Checks!S:U,3,0),0)="A","Entry with System fund Dept",""))</f>
        <v/>
      </c>
      <c r="W250" t="str">
        <f>IFERROR(IF('Journal Template'!D662="","",IF(IFERROR(VLOOKUP('Journal Template'!D662,Checks!S:U,3,0),0)="A","Entry with System fund Dept","")),"")</f>
        <v/>
      </c>
      <c r="X250" t="s">
        <v>2033</v>
      </c>
      <c r="Y250" t="s">
        <v>389</v>
      </c>
      <c r="Z250" t="s">
        <v>2034</v>
      </c>
      <c r="AA250" t="s">
        <v>1591</v>
      </c>
      <c r="AB250" t="s">
        <v>125</v>
      </c>
      <c r="AC250" s="150" t="str">
        <f>IFERROR(IF(JRF!C263="","",IF(AND(VLOOKUP(JRF!C263,X:AA,4,0)=JRF!B263,VLOOKUP(JRF!C263,X:Y,2,0)="A"),"","Inactive Dept Combo Error")),"Inactive Dept Combo Error")</f>
        <v/>
      </c>
      <c r="AD250" t="str">
        <f>IFERROR(IF('Journal Template'!D662="","",IF(AND(VLOOKUP('Journal Template'!D662,X:AA,4,0)='Journal Template'!A662,VLOOKUP('Journal Template'!D662,X:Y,2,0)="A"),"","Inactive Dept Combo Error")),"")</f>
        <v/>
      </c>
      <c r="AK250" s="150" t="str">
        <f>IF(JRF!B263="","",IF(JRF!B263=IFERROR(VLOOKUP(JRF!B263,Checks!AI:AI,1,0),0),"Entry in Branch/Satellite BU's",""))</f>
        <v/>
      </c>
      <c r="AL250" t="str">
        <f>IFERROR(IF('Journal Template'!A662="","",IF('Journal Template'!A662=IFERROR(VLOOKUP('Journal Template'!A662,Checks!AI:AI,1,0),0),"Entry in Branch/Satellite BU's","")),"")</f>
        <v/>
      </c>
      <c r="AO250" s="171"/>
      <c r="AP250" s="171"/>
      <c r="AQ250" s="171"/>
      <c r="AR250" s="171"/>
      <c r="CI250" t="str">
        <f>IF(JRF!F263&gt;0,"",IF(JRF!B263="","",IF(LEFT(JRF!B263,1)=IFERROR(VLOOKUP(LEFT(JRF!B263,1),$CF$2:$CF$5,1,0),0),"Product Code Required",IF(JRF!C263="","",IF(JRF!C263=IFERROR(VLOOKUP(JRF!C263,$CH:$CH,1,0),0),"Product Code Required","NA")))))</f>
        <v/>
      </c>
      <c r="CJ250" t="str">
        <f>IF(JRF!AV263&gt;0,"",IF(JRF!Q263="","",IF(LEFT(JRF!Q263,1)=IFERROR(VLOOKUP(LEFT(JRF!Q263,1),$CF$2:$CF$5,1,0),0),"Product Code Required",IF(JRF!V263="","",IF(JRF!V263=IFERROR(VLOOKUP(JRF!V263,$CH:$CH,1,0),0),"Product Code Required","NA")))))</f>
        <v/>
      </c>
      <c r="CK250" t="str">
        <f>IFERROR(IF(LEN('Journal Template'!F261)&gt;0,"",IF('Journal Template'!A261="","",IF(LEFT('Journal Template'!A261,1)=IFERROR(VLOOKUP(LEFT('Journal Template'!A261,1),Checks!$CF$2:$CF$5,1,0),0),"Product Code Required",IF('Journal Template'!D261="","",IF('Journal Template'!D261=IFERROR(VLOOKUP('Journal Template'!D261,Checks!$CH:$CH,1,0),0),"Product Code Required","NA"))))),"")</f>
        <v/>
      </c>
    </row>
    <row r="251" spans="14:89">
      <c r="N251" t="s">
        <v>2038</v>
      </c>
      <c r="O251" t="s">
        <v>2039</v>
      </c>
      <c r="P251" t="s">
        <v>386</v>
      </c>
      <c r="Q251" s="150" t="str">
        <f>IF(JRF!D264="","",IF(IFERROR(VLOOKUP(JRF!D264,Checks!N:P,3,0),0)="A","","Inactive account in Use"))</f>
        <v/>
      </c>
      <c r="R251" t="str">
        <f>IFERROR(IF('Journal Template'!C663="","",IF(IFERROR(VLOOKUP('Journal Template'!C663,Checks!N:P,3,0),0)="A","","Inactive account in Use")),"")</f>
        <v/>
      </c>
      <c r="S251" t="s">
        <v>2040</v>
      </c>
      <c r="T251" t="s">
        <v>386</v>
      </c>
      <c r="U251" t="s">
        <v>393</v>
      </c>
      <c r="V251" s="150" t="str">
        <f>IF(JRF!C264="","",IF(IFERROR(VLOOKUP(JRF!C264,Checks!S:U,3,0),0)="A","Entry with System fund Dept",""))</f>
        <v/>
      </c>
      <c r="W251" t="str">
        <f>IFERROR(IF('Journal Template'!D663="","",IF(IFERROR(VLOOKUP('Journal Template'!D663,Checks!S:U,3,0),0)="A","Entry with System fund Dept","")),"")</f>
        <v/>
      </c>
      <c r="X251" t="s">
        <v>2041</v>
      </c>
      <c r="Y251" t="s">
        <v>389</v>
      </c>
      <c r="Z251" t="s">
        <v>2034</v>
      </c>
      <c r="AA251" t="s">
        <v>505</v>
      </c>
      <c r="AB251" t="s">
        <v>125</v>
      </c>
      <c r="AC251" s="150" t="str">
        <f>IFERROR(IF(JRF!C264="","",IF(AND(VLOOKUP(JRF!C264,X:AA,4,0)=JRF!B264,VLOOKUP(JRF!C264,X:Y,2,0)="A"),"","Inactive Dept Combo Error")),"Inactive Dept Combo Error")</f>
        <v/>
      </c>
      <c r="AD251" t="str">
        <f>IFERROR(IF('Journal Template'!D663="","",IF(AND(VLOOKUP('Journal Template'!D663,X:AA,4,0)='Journal Template'!A663,VLOOKUP('Journal Template'!D663,X:Y,2,0)="A"),"","Inactive Dept Combo Error")),"")</f>
        <v/>
      </c>
      <c r="AK251" s="150" t="str">
        <f>IF(JRF!B264="","",IF(JRF!B264=IFERROR(VLOOKUP(JRF!B264,Checks!AI:AI,1,0),0),"Entry in Branch/Satellite BU's",""))</f>
        <v/>
      </c>
      <c r="AL251" t="str">
        <f>IFERROR(IF('Journal Template'!A663="","",IF('Journal Template'!A663=IFERROR(VLOOKUP('Journal Template'!A663,Checks!AI:AI,1,0),0),"Entry in Branch/Satellite BU's","")),"")</f>
        <v/>
      </c>
      <c r="AO251" s="171"/>
      <c r="AP251" s="171"/>
      <c r="AQ251" s="171"/>
      <c r="AR251" s="171"/>
      <c r="CI251" t="str">
        <f>IF(JRF!F264&gt;0,"",IF(JRF!B264="","",IF(LEFT(JRF!B264,1)=IFERROR(VLOOKUP(LEFT(JRF!B264,1),$CF$2:$CF$5,1,0),0),"Product Code Required",IF(JRF!C264="","",IF(JRF!C264=IFERROR(VLOOKUP(JRF!C264,$CH:$CH,1,0),0),"Product Code Required","NA")))))</f>
        <v/>
      </c>
      <c r="CJ251" t="str">
        <f>IF(JRF!AV264&gt;0,"",IF(JRF!Q264="","",IF(LEFT(JRF!Q264,1)=IFERROR(VLOOKUP(LEFT(JRF!Q264,1),$CF$2:$CF$5,1,0),0),"Product Code Required",IF(JRF!V264="","",IF(JRF!V264=IFERROR(VLOOKUP(JRF!V264,$CH:$CH,1,0),0),"Product Code Required","NA")))))</f>
        <v/>
      </c>
      <c r="CK251" t="str">
        <f>IFERROR(IF(LEN('Journal Template'!F262)&gt;0,"",IF('Journal Template'!A262="","",IF(LEFT('Journal Template'!A262,1)=IFERROR(VLOOKUP(LEFT('Journal Template'!A262,1),Checks!$CF$2:$CF$5,1,0),0),"Product Code Required",IF('Journal Template'!D262="","",IF('Journal Template'!D262=IFERROR(VLOOKUP('Journal Template'!D262,Checks!$CH:$CH,1,0),0),"Product Code Required","NA"))))),"")</f>
        <v/>
      </c>
    </row>
    <row r="252" spans="14:89">
      <c r="N252" t="s">
        <v>2042</v>
      </c>
      <c r="O252" t="s">
        <v>2043</v>
      </c>
      <c r="P252" t="s">
        <v>386</v>
      </c>
      <c r="Q252" s="150" t="str">
        <f>IF(JRF!D265="","",IF(IFERROR(VLOOKUP(JRF!D265,Checks!N:P,3,0),0)="A","","Inactive account in Use"))</f>
        <v/>
      </c>
      <c r="R252" t="str">
        <f>IFERROR(IF('Journal Template'!C664="","",IF(IFERROR(VLOOKUP('Journal Template'!C664,Checks!N:P,3,0),0)="A","","Inactive account in Use")),"")</f>
        <v/>
      </c>
      <c r="S252" t="s">
        <v>2044</v>
      </c>
      <c r="T252" t="s">
        <v>386</v>
      </c>
      <c r="U252" t="s">
        <v>393</v>
      </c>
      <c r="V252" s="150" t="str">
        <f>IF(JRF!C265="","",IF(IFERROR(VLOOKUP(JRF!C265,Checks!S:U,3,0),0)="A","Entry with System fund Dept",""))</f>
        <v/>
      </c>
      <c r="W252" t="str">
        <f>IFERROR(IF('Journal Template'!D664="","",IF(IFERROR(VLOOKUP('Journal Template'!D664,Checks!S:U,3,0),0)="A","Entry with System fund Dept","")),"")</f>
        <v/>
      </c>
      <c r="X252" t="s">
        <v>2045</v>
      </c>
      <c r="Y252" t="s">
        <v>389</v>
      </c>
      <c r="Z252" t="s">
        <v>2046</v>
      </c>
      <c r="AA252" t="s">
        <v>391</v>
      </c>
      <c r="AB252" t="s">
        <v>125</v>
      </c>
      <c r="AC252" s="150" t="str">
        <f>IFERROR(IF(JRF!C265="","",IF(AND(VLOOKUP(JRF!C265,X:AA,4,0)=JRF!B265,VLOOKUP(JRF!C265,X:Y,2,0)="A"),"","Inactive Dept Combo Error")),"Inactive Dept Combo Error")</f>
        <v/>
      </c>
      <c r="AD252" t="str">
        <f>IFERROR(IF('Journal Template'!D664="","",IF(AND(VLOOKUP('Journal Template'!D664,X:AA,4,0)='Journal Template'!A664,VLOOKUP('Journal Template'!D664,X:Y,2,0)="A"),"","Inactive Dept Combo Error")),"")</f>
        <v/>
      </c>
      <c r="AK252" s="150" t="str">
        <f>IF(JRF!B265="","",IF(JRF!B265=IFERROR(VLOOKUP(JRF!B265,Checks!AI:AI,1,0),0),"Entry in Branch/Satellite BU's",""))</f>
        <v/>
      </c>
      <c r="AL252" t="str">
        <f>IFERROR(IF('Journal Template'!A664="","",IF('Journal Template'!A664=IFERROR(VLOOKUP('Journal Template'!A664,Checks!AI:AI,1,0),0),"Entry in Branch/Satellite BU's","")),"")</f>
        <v/>
      </c>
      <c r="AO252" s="171"/>
      <c r="AP252" s="171"/>
      <c r="AQ252" s="171"/>
      <c r="AR252" s="171"/>
      <c r="CI252" t="str">
        <f>IF(JRF!F265&gt;0,"",IF(JRF!B265="","",IF(LEFT(JRF!B265,1)=IFERROR(VLOOKUP(LEFT(JRF!B265,1),$CF$2:$CF$5,1,0),0),"Product Code Required",IF(JRF!C265="","",IF(JRF!C265=IFERROR(VLOOKUP(JRF!C265,$CH:$CH,1,0),0),"Product Code Required","NA")))))</f>
        <v/>
      </c>
      <c r="CJ252" t="str">
        <f>IF(JRF!AV265&gt;0,"",IF(JRF!Q265="","",IF(LEFT(JRF!Q265,1)=IFERROR(VLOOKUP(LEFT(JRF!Q265,1),$CF$2:$CF$5,1,0),0),"Product Code Required",IF(JRF!V265="","",IF(JRF!V265=IFERROR(VLOOKUP(JRF!V265,$CH:$CH,1,0),0),"Product Code Required","NA")))))</f>
        <v/>
      </c>
      <c r="CK252" t="str">
        <f>IFERROR(IF(LEN('Journal Template'!F263)&gt;0,"",IF('Journal Template'!A263="","",IF(LEFT('Journal Template'!A263,1)=IFERROR(VLOOKUP(LEFT('Journal Template'!A263,1),Checks!$CF$2:$CF$5,1,0),0),"Product Code Required",IF('Journal Template'!D263="","",IF('Journal Template'!D263=IFERROR(VLOOKUP('Journal Template'!D263,Checks!$CH:$CH,1,0),0),"Product Code Required","NA"))))),"")</f>
        <v/>
      </c>
    </row>
    <row r="253" spans="14:89">
      <c r="N253" t="s">
        <v>2047</v>
      </c>
      <c r="O253" t="s">
        <v>983</v>
      </c>
      <c r="P253" t="s">
        <v>386</v>
      </c>
      <c r="Q253" s="150" t="str">
        <f>IF(JRF!D266="","",IF(IFERROR(VLOOKUP(JRF!D266,Checks!N:P,3,0),0)="A","","Inactive account in Use"))</f>
        <v/>
      </c>
      <c r="R253" t="str">
        <f>IFERROR(IF('Journal Template'!C665="","",IF(IFERROR(VLOOKUP('Journal Template'!C665,Checks!N:P,3,0),0)="A","","Inactive account in Use")),"")</f>
        <v/>
      </c>
      <c r="S253" t="s">
        <v>2048</v>
      </c>
      <c r="T253" t="s">
        <v>386</v>
      </c>
      <c r="U253" t="s">
        <v>393</v>
      </c>
      <c r="V253" s="150" t="str">
        <f>IF(JRF!C266="","",IF(IFERROR(VLOOKUP(JRF!C266,Checks!S:U,3,0),0)="A","Entry with System fund Dept",""))</f>
        <v/>
      </c>
      <c r="W253" t="str">
        <f>IFERROR(IF('Journal Template'!D665="","",IF(IFERROR(VLOOKUP('Journal Template'!D665,Checks!S:U,3,0),0)="A","Entry with System fund Dept","")),"")</f>
        <v/>
      </c>
      <c r="X253" t="s">
        <v>2049</v>
      </c>
      <c r="Y253" t="s">
        <v>389</v>
      </c>
      <c r="Z253" t="s">
        <v>2050</v>
      </c>
      <c r="AA253" t="s">
        <v>391</v>
      </c>
      <c r="AB253" t="s">
        <v>125</v>
      </c>
      <c r="AC253" s="150" t="str">
        <f>IFERROR(IF(JRF!C266="","",IF(AND(VLOOKUP(JRF!C266,X:AA,4,0)=JRF!B266,VLOOKUP(JRF!C266,X:Y,2,0)="A"),"","Inactive Dept Combo Error")),"Inactive Dept Combo Error")</f>
        <v/>
      </c>
      <c r="AD253" t="str">
        <f>IFERROR(IF('Journal Template'!D665="","",IF(AND(VLOOKUP('Journal Template'!D665,X:AA,4,0)='Journal Template'!A665,VLOOKUP('Journal Template'!D665,X:Y,2,0)="A"),"","Inactive Dept Combo Error")),"")</f>
        <v/>
      </c>
      <c r="AK253" s="150" t="str">
        <f>IF(JRF!B266="","",IF(JRF!B266=IFERROR(VLOOKUP(JRF!B266,Checks!AI:AI,1,0),0),"Entry in Branch/Satellite BU's",""))</f>
        <v/>
      </c>
      <c r="AL253" t="str">
        <f>IFERROR(IF('Journal Template'!A665="","",IF('Journal Template'!A665=IFERROR(VLOOKUP('Journal Template'!A665,Checks!AI:AI,1,0),0),"Entry in Branch/Satellite BU's","")),"")</f>
        <v/>
      </c>
      <c r="AO253" s="171"/>
      <c r="AP253" s="171"/>
      <c r="AQ253" s="171"/>
      <c r="AR253" s="171"/>
      <c r="CI253" t="str">
        <f>IF(JRF!F266&gt;0,"",IF(JRF!B266="","",IF(LEFT(JRF!B266,1)=IFERROR(VLOOKUP(LEFT(JRF!B266,1),$CF$2:$CF$5,1,0),0),"Product Code Required",IF(JRF!C266="","",IF(JRF!C266=IFERROR(VLOOKUP(JRF!C266,$CH:$CH,1,0),0),"Product Code Required","NA")))))</f>
        <v/>
      </c>
      <c r="CJ253" t="str">
        <f>IF(JRF!AV266&gt;0,"",IF(JRF!Q266="","",IF(LEFT(JRF!Q266,1)=IFERROR(VLOOKUP(LEFT(JRF!Q266,1),$CF$2:$CF$5,1,0),0),"Product Code Required",IF(JRF!V266="","",IF(JRF!V266=IFERROR(VLOOKUP(JRF!V266,$CH:$CH,1,0),0),"Product Code Required","NA")))))</f>
        <v/>
      </c>
      <c r="CK253" t="str">
        <f>IFERROR(IF(LEN('Journal Template'!F264)&gt;0,"",IF('Journal Template'!A264="","",IF(LEFT('Journal Template'!A264,1)=IFERROR(VLOOKUP(LEFT('Journal Template'!A264,1),Checks!$CF$2:$CF$5,1,0),0),"Product Code Required",IF('Journal Template'!D264="","",IF('Journal Template'!D264=IFERROR(VLOOKUP('Journal Template'!D264,Checks!$CH:$CH,1,0),0),"Product Code Required","NA"))))),"")</f>
        <v/>
      </c>
    </row>
    <row r="254" spans="14:89">
      <c r="N254" t="s">
        <v>2051</v>
      </c>
      <c r="O254" t="s">
        <v>2052</v>
      </c>
      <c r="P254" t="s">
        <v>386</v>
      </c>
      <c r="Q254" s="150" t="str">
        <f>IF(JRF!D267="","",IF(IFERROR(VLOOKUP(JRF!D267,Checks!N:P,3,0),0)="A","","Inactive account in Use"))</f>
        <v/>
      </c>
      <c r="R254" t="str">
        <f>IFERROR(IF('Journal Template'!C666="","",IF(IFERROR(VLOOKUP('Journal Template'!C666,Checks!N:P,3,0),0)="A","","Inactive account in Use")),"")</f>
        <v/>
      </c>
      <c r="S254" t="s">
        <v>2053</v>
      </c>
      <c r="T254" t="s">
        <v>386</v>
      </c>
      <c r="U254" t="s">
        <v>393</v>
      </c>
      <c r="V254" s="150" t="str">
        <f>IF(JRF!C267="","",IF(IFERROR(VLOOKUP(JRF!C267,Checks!S:U,3,0),0)="A","Entry with System fund Dept",""))</f>
        <v/>
      </c>
      <c r="W254" t="str">
        <f>IFERROR(IF('Journal Template'!D666="","",IF(IFERROR(VLOOKUP('Journal Template'!D666,Checks!S:U,3,0),0)="A","Entry with System fund Dept","")),"")</f>
        <v/>
      </c>
      <c r="X254" t="s">
        <v>2049</v>
      </c>
      <c r="Y254" t="s">
        <v>389</v>
      </c>
      <c r="Z254" t="s">
        <v>2050</v>
      </c>
      <c r="AA254" t="s">
        <v>814</v>
      </c>
      <c r="AB254" t="s">
        <v>125</v>
      </c>
      <c r="AC254" s="150" t="str">
        <f>IFERROR(IF(JRF!C267="","",IF(AND(VLOOKUP(JRF!C267,X:AA,4,0)=JRF!B267,VLOOKUP(JRF!C267,X:Y,2,0)="A"),"","Inactive Dept Combo Error")),"Inactive Dept Combo Error")</f>
        <v/>
      </c>
      <c r="AD254" t="str">
        <f>IFERROR(IF('Journal Template'!D666="","",IF(AND(VLOOKUP('Journal Template'!D666,X:AA,4,0)='Journal Template'!A666,VLOOKUP('Journal Template'!D666,X:Y,2,0)="A"),"","Inactive Dept Combo Error")),"")</f>
        <v/>
      </c>
      <c r="AK254" s="150" t="str">
        <f>IF(JRF!B267="","",IF(JRF!B267=IFERROR(VLOOKUP(JRF!B267,Checks!AI:AI,1,0),0),"Entry in Branch/Satellite BU's",""))</f>
        <v/>
      </c>
      <c r="AL254" t="str">
        <f>IFERROR(IF('Journal Template'!A666="","",IF('Journal Template'!A666=IFERROR(VLOOKUP('Journal Template'!A666,Checks!AI:AI,1,0),0),"Entry in Branch/Satellite BU's","")),"")</f>
        <v/>
      </c>
      <c r="AO254" s="171"/>
      <c r="AP254" s="171"/>
      <c r="AQ254" s="171"/>
      <c r="AR254" s="171"/>
      <c r="CI254" t="str">
        <f>IF(JRF!F267&gt;0,"",IF(JRF!B267="","",IF(LEFT(JRF!B267,1)=IFERROR(VLOOKUP(LEFT(JRF!B267,1),$CF$2:$CF$5,1,0),0),"Product Code Required",IF(JRF!C267="","",IF(JRF!C267=IFERROR(VLOOKUP(JRF!C267,$CH:$CH,1,0),0),"Product Code Required","NA")))))</f>
        <v/>
      </c>
      <c r="CJ254" t="str">
        <f>IF(JRF!AV267&gt;0,"",IF(JRF!Q267="","",IF(LEFT(JRF!Q267,1)=IFERROR(VLOOKUP(LEFT(JRF!Q267,1),$CF$2:$CF$5,1,0),0),"Product Code Required",IF(JRF!V267="","",IF(JRF!V267=IFERROR(VLOOKUP(JRF!V267,$CH:$CH,1,0),0),"Product Code Required","NA")))))</f>
        <v/>
      </c>
      <c r="CK254" t="str">
        <f>IFERROR(IF(LEN('Journal Template'!F265)&gt;0,"",IF('Journal Template'!A265="","",IF(LEFT('Journal Template'!A265,1)=IFERROR(VLOOKUP(LEFT('Journal Template'!A265,1),Checks!$CF$2:$CF$5,1,0),0),"Product Code Required",IF('Journal Template'!D265="","",IF('Journal Template'!D265=IFERROR(VLOOKUP('Journal Template'!D265,Checks!$CH:$CH,1,0),0),"Product Code Required","NA"))))),"")</f>
        <v/>
      </c>
    </row>
    <row r="255" spans="14:89">
      <c r="N255" t="s">
        <v>2054</v>
      </c>
      <c r="O255" t="s">
        <v>2055</v>
      </c>
      <c r="P255" t="s">
        <v>386</v>
      </c>
      <c r="Q255" s="150" t="str">
        <f>IF(JRF!D268="","",IF(IFERROR(VLOOKUP(JRF!D268,Checks!N:P,3,0),0)="A","","Inactive account in Use"))</f>
        <v/>
      </c>
      <c r="R255" t="str">
        <f>IFERROR(IF('Journal Template'!C667="","",IF(IFERROR(VLOOKUP('Journal Template'!C667,Checks!N:P,3,0),0)="A","","Inactive account in Use")),"")</f>
        <v/>
      </c>
      <c r="S255" t="s">
        <v>2056</v>
      </c>
      <c r="T255" t="s">
        <v>386</v>
      </c>
      <c r="U255" t="s">
        <v>393</v>
      </c>
      <c r="V255" s="150" t="str">
        <f>IF(JRF!C268="","",IF(IFERROR(VLOOKUP(JRF!C268,Checks!S:U,3,0),0)="A","Entry with System fund Dept",""))</f>
        <v/>
      </c>
      <c r="W255" t="str">
        <f>IFERROR(IF('Journal Template'!D667="","",IF(IFERROR(VLOOKUP('Journal Template'!D667,Checks!S:U,3,0),0)="A","Entry with System fund Dept","")),"")</f>
        <v/>
      </c>
      <c r="X255" t="s">
        <v>2049</v>
      </c>
      <c r="Y255" t="s">
        <v>389</v>
      </c>
      <c r="Z255" t="s">
        <v>2050</v>
      </c>
      <c r="AA255" t="s">
        <v>2057</v>
      </c>
      <c r="AB255" t="s">
        <v>125</v>
      </c>
      <c r="AC255" s="150" t="str">
        <f>IFERROR(IF(JRF!C268="","",IF(AND(VLOOKUP(JRF!C268,X:AA,4,0)=JRF!B268,VLOOKUP(JRF!C268,X:Y,2,0)="A"),"","Inactive Dept Combo Error")),"Inactive Dept Combo Error")</f>
        <v/>
      </c>
      <c r="AD255" t="str">
        <f>IFERROR(IF('Journal Template'!D667="","",IF(AND(VLOOKUP('Journal Template'!D667,X:AA,4,0)='Journal Template'!A667,VLOOKUP('Journal Template'!D667,X:Y,2,0)="A"),"","Inactive Dept Combo Error")),"")</f>
        <v/>
      </c>
      <c r="AK255" s="150" t="str">
        <f>IF(JRF!B268="","",IF(JRF!B268=IFERROR(VLOOKUP(JRF!B268,Checks!AI:AI,1,0),0),"Entry in Branch/Satellite BU's",""))</f>
        <v/>
      </c>
      <c r="AL255" t="str">
        <f>IFERROR(IF('Journal Template'!A667="","",IF('Journal Template'!A667=IFERROR(VLOOKUP('Journal Template'!A667,Checks!AI:AI,1,0),0),"Entry in Branch/Satellite BU's","")),"")</f>
        <v/>
      </c>
      <c r="AO255" s="171"/>
      <c r="AP255" s="171"/>
      <c r="AQ255" s="171"/>
      <c r="AR255" s="171"/>
      <c r="CI255" t="str">
        <f>IF(JRF!F268&gt;0,"",IF(JRF!B268="","",IF(LEFT(JRF!B268,1)=IFERROR(VLOOKUP(LEFT(JRF!B268,1),$CF$2:$CF$5,1,0),0),"Product Code Required",IF(JRF!C268="","",IF(JRF!C268=IFERROR(VLOOKUP(JRF!C268,$CH:$CH,1,0),0),"Product Code Required","NA")))))</f>
        <v/>
      </c>
      <c r="CJ255" t="str">
        <f>IF(JRF!AV268&gt;0,"",IF(JRF!Q268="","",IF(LEFT(JRF!Q268,1)=IFERROR(VLOOKUP(LEFT(JRF!Q268,1),$CF$2:$CF$5,1,0),0),"Product Code Required",IF(JRF!V268="","",IF(JRF!V268=IFERROR(VLOOKUP(JRF!V268,$CH:$CH,1,0),0),"Product Code Required","NA")))))</f>
        <v/>
      </c>
      <c r="CK255" t="str">
        <f>IFERROR(IF(LEN('Journal Template'!F266)&gt;0,"",IF('Journal Template'!A266="","",IF(LEFT('Journal Template'!A266,1)=IFERROR(VLOOKUP(LEFT('Journal Template'!A266,1),Checks!$CF$2:$CF$5,1,0),0),"Product Code Required",IF('Journal Template'!D266="","",IF('Journal Template'!D266=IFERROR(VLOOKUP('Journal Template'!D266,Checks!$CH:$CH,1,0),0),"Product Code Required","NA"))))),"")</f>
        <v/>
      </c>
    </row>
    <row r="256" spans="14:89">
      <c r="N256" t="s">
        <v>2058</v>
      </c>
      <c r="O256" t="s">
        <v>2059</v>
      </c>
      <c r="P256" t="s">
        <v>386</v>
      </c>
      <c r="Q256" s="150" t="str">
        <f>IF(JRF!D269="","",IF(IFERROR(VLOOKUP(JRF!D269,Checks!N:P,3,0),0)="A","","Inactive account in Use"))</f>
        <v/>
      </c>
      <c r="R256" t="str">
        <f>IFERROR(IF('Journal Template'!C668="","",IF(IFERROR(VLOOKUP('Journal Template'!C668,Checks!N:P,3,0),0)="A","","Inactive account in Use")),"")</f>
        <v/>
      </c>
      <c r="S256" t="s">
        <v>2060</v>
      </c>
      <c r="T256" t="s">
        <v>386</v>
      </c>
      <c r="U256" t="s">
        <v>393</v>
      </c>
      <c r="V256" s="150" t="str">
        <f>IF(JRF!C269="","",IF(IFERROR(VLOOKUP(JRF!C269,Checks!S:U,3,0),0)="A","Entry with System fund Dept",""))</f>
        <v/>
      </c>
      <c r="W256" t="str">
        <f>IFERROR(IF('Journal Template'!D668="","",IF(IFERROR(VLOOKUP('Journal Template'!D668,Checks!S:U,3,0),0)="A","Entry with System fund Dept","")),"")</f>
        <v/>
      </c>
      <c r="X256" t="s">
        <v>2061</v>
      </c>
      <c r="Y256" t="s">
        <v>389</v>
      </c>
      <c r="Z256" t="s">
        <v>2062</v>
      </c>
      <c r="AA256" t="s">
        <v>391</v>
      </c>
      <c r="AB256" t="s">
        <v>125</v>
      </c>
      <c r="AC256" s="150" t="str">
        <f>IFERROR(IF(JRF!C269="","",IF(AND(VLOOKUP(JRF!C269,X:AA,4,0)=JRF!B269,VLOOKUP(JRF!C269,X:Y,2,0)="A"),"","Inactive Dept Combo Error")),"Inactive Dept Combo Error")</f>
        <v/>
      </c>
      <c r="AD256" t="str">
        <f>IFERROR(IF('Journal Template'!D668="","",IF(AND(VLOOKUP('Journal Template'!D668,X:AA,4,0)='Journal Template'!A668,VLOOKUP('Journal Template'!D668,X:Y,2,0)="A"),"","Inactive Dept Combo Error")),"")</f>
        <v/>
      </c>
      <c r="AK256" s="150" t="str">
        <f>IF(JRF!B269="","",IF(JRF!B269=IFERROR(VLOOKUP(JRF!B269,Checks!AI:AI,1,0),0),"Entry in Branch/Satellite BU's",""))</f>
        <v/>
      </c>
      <c r="AL256" t="str">
        <f>IFERROR(IF('Journal Template'!A668="","",IF('Journal Template'!A668=IFERROR(VLOOKUP('Journal Template'!A668,Checks!AI:AI,1,0),0),"Entry in Branch/Satellite BU's","")),"")</f>
        <v/>
      </c>
      <c r="AO256" s="171"/>
      <c r="AP256" s="171"/>
      <c r="AQ256" s="171"/>
      <c r="AR256" s="171"/>
      <c r="CI256" t="str">
        <f>IF(JRF!F269&gt;0,"",IF(JRF!B269="","",IF(LEFT(JRF!B269,1)=IFERROR(VLOOKUP(LEFT(JRF!B269,1),$CF$2:$CF$5,1,0),0),"Product Code Required",IF(JRF!C269="","",IF(JRF!C269=IFERROR(VLOOKUP(JRF!C269,$CH:$CH,1,0),0),"Product Code Required","NA")))))</f>
        <v/>
      </c>
      <c r="CJ256" t="str">
        <f>IF(JRF!AV269&gt;0,"",IF(JRF!Q269="","",IF(LEFT(JRF!Q269,1)=IFERROR(VLOOKUP(LEFT(JRF!Q269,1),$CF$2:$CF$5,1,0),0),"Product Code Required",IF(JRF!V269="","",IF(JRF!V269=IFERROR(VLOOKUP(JRF!V269,$CH:$CH,1,0),0),"Product Code Required","NA")))))</f>
        <v/>
      </c>
      <c r="CK256" t="str">
        <f>IFERROR(IF(LEN('Journal Template'!F267)&gt;0,"",IF('Journal Template'!A267="","",IF(LEFT('Journal Template'!A267,1)=IFERROR(VLOOKUP(LEFT('Journal Template'!A267,1),Checks!$CF$2:$CF$5,1,0),0),"Product Code Required",IF('Journal Template'!D267="","",IF('Journal Template'!D267=IFERROR(VLOOKUP('Journal Template'!D267,Checks!$CH:$CH,1,0),0),"Product Code Required","NA"))))),"")</f>
        <v/>
      </c>
    </row>
    <row r="257" spans="14:89">
      <c r="N257" t="s">
        <v>2063</v>
      </c>
      <c r="O257" t="s">
        <v>2064</v>
      </c>
      <c r="P257" t="s">
        <v>386</v>
      </c>
      <c r="Q257" s="150" t="str">
        <f>IF(JRF!D270="","",IF(IFERROR(VLOOKUP(JRF!D270,Checks!N:P,3,0),0)="A","","Inactive account in Use"))</f>
        <v/>
      </c>
      <c r="R257" t="str">
        <f>IFERROR(IF('Journal Template'!C669="","",IF(IFERROR(VLOOKUP('Journal Template'!C669,Checks!N:P,3,0),0)="A","","Inactive account in Use")),"")</f>
        <v/>
      </c>
      <c r="S257" t="s">
        <v>2065</v>
      </c>
      <c r="T257" t="s">
        <v>386</v>
      </c>
      <c r="U257" t="s">
        <v>393</v>
      </c>
      <c r="V257" s="150" t="str">
        <f>IF(JRF!C270="","",IF(IFERROR(VLOOKUP(JRF!C270,Checks!S:U,3,0),0)="A","Entry with System fund Dept",""))</f>
        <v/>
      </c>
      <c r="W257" t="str">
        <f>IFERROR(IF('Journal Template'!D669="","",IF(IFERROR(VLOOKUP('Journal Template'!D669,Checks!S:U,3,0),0)="A","Entry with System fund Dept","")),"")</f>
        <v/>
      </c>
      <c r="X257" t="s">
        <v>2061</v>
      </c>
      <c r="Y257" t="s">
        <v>389</v>
      </c>
      <c r="Z257" t="s">
        <v>2062</v>
      </c>
      <c r="AA257" t="s">
        <v>814</v>
      </c>
      <c r="AB257" t="s">
        <v>125</v>
      </c>
      <c r="AC257" s="150" t="str">
        <f>IFERROR(IF(JRF!C270="","",IF(AND(VLOOKUP(JRF!C270,X:AA,4,0)=JRF!B270,VLOOKUP(JRF!C270,X:Y,2,0)="A"),"","Inactive Dept Combo Error")),"Inactive Dept Combo Error")</f>
        <v/>
      </c>
      <c r="AD257" t="str">
        <f>IFERROR(IF('Journal Template'!D669="","",IF(AND(VLOOKUP('Journal Template'!D669,X:AA,4,0)='Journal Template'!A669,VLOOKUP('Journal Template'!D669,X:Y,2,0)="A"),"","Inactive Dept Combo Error")),"")</f>
        <v/>
      </c>
      <c r="AK257" s="150" t="str">
        <f>IF(JRF!B270="","",IF(JRF!B270=IFERROR(VLOOKUP(JRF!B270,Checks!AI:AI,1,0),0),"Entry in Branch/Satellite BU's",""))</f>
        <v/>
      </c>
      <c r="AL257" t="str">
        <f>IFERROR(IF('Journal Template'!A669="","",IF('Journal Template'!A669=IFERROR(VLOOKUP('Journal Template'!A669,Checks!AI:AI,1,0),0),"Entry in Branch/Satellite BU's","")),"")</f>
        <v/>
      </c>
      <c r="AO257" s="171"/>
      <c r="AP257" s="171"/>
      <c r="AQ257" s="171"/>
      <c r="AR257" s="171"/>
      <c r="CI257" t="str">
        <f>IF(JRF!F270&gt;0,"",IF(JRF!B270="","",IF(LEFT(JRF!B270,1)=IFERROR(VLOOKUP(LEFT(JRF!B270,1),$CF$2:$CF$5,1,0),0),"Product Code Required",IF(JRF!C270="","",IF(JRF!C270=IFERROR(VLOOKUP(JRF!C270,$CH:$CH,1,0),0),"Product Code Required","NA")))))</f>
        <v/>
      </c>
      <c r="CJ257" t="str">
        <f>IF(JRF!AV270&gt;0,"",IF(JRF!Q270="","",IF(LEFT(JRF!Q270,1)=IFERROR(VLOOKUP(LEFT(JRF!Q270,1),$CF$2:$CF$5,1,0),0),"Product Code Required",IF(JRF!V270="","",IF(JRF!V270=IFERROR(VLOOKUP(JRF!V270,$CH:$CH,1,0),0),"Product Code Required","NA")))))</f>
        <v/>
      </c>
      <c r="CK257" t="str">
        <f>IFERROR(IF(LEN('Journal Template'!F268)&gt;0,"",IF('Journal Template'!A268="","",IF(LEFT('Journal Template'!A268,1)=IFERROR(VLOOKUP(LEFT('Journal Template'!A268,1),Checks!$CF$2:$CF$5,1,0),0),"Product Code Required",IF('Journal Template'!D268="","",IF('Journal Template'!D268=IFERROR(VLOOKUP('Journal Template'!D268,Checks!$CH:$CH,1,0),0),"Product Code Required","NA"))))),"")</f>
        <v/>
      </c>
    </row>
    <row r="258" spans="14:89">
      <c r="N258" t="s">
        <v>2066</v>
      </c>
      <c r="O258" t="s">
        <v>983</v>
      </c>
      <c r="P258" t="s">
        <v>386</v>
      </c>
      <c r="Q258" s="150" t="str">
        <f>IF(JRF!D271="","",IF(IFERROR(VLOOKUP(JRF!D271,Checks!N:P,3,0),0)="A","","Inactive account in Use"))</f>
        <v/>
      </c>
      <c r="R258" t="str">
        <f>IFERROR(IF('Journal Template'!C670="","",IF(IFERROR(VLOOKUP('Journal Template'!C670,Checks!N:P,3,0),0)="A","","Inactive account in Use")),"")</f>
        <v/>
      </c>
      <c r="S258" t="s">
        <v>2067</v>
      </c>
      <c r="T258" t="s">
        <v>386</v>
      </c>
      <c r="U258" t="s">
        <v>393</v>
      </c>
      <c r="V258" s="150" t="str">
        <f>IF(JRF!C271="","",IF(IFERROR(VLOOKUP(JRF!C271,Checks!S:U,3,0),0)="A","Entry with System fund Dept",""))</f>
        <v/>
      </c>
      <c r="W258" t="str">
        <f>IFERROR(IF('Journal Template'!D670="","",IF(IFERROR(VLOOKUP('Journal Template'!D670,Checks!S:U,3,0),0)="A","Entry with System fund Dept","")),"")</f>
        <v/>
      </c>
      <c r="X258" t="s">
        <v>2061</v>
      </c>
      <c r="Y258" t="s">
        <v>389</v>
      </c>
      <c r="Z258" t="s">
        <v>2062</v>
      </c>
      <c r="AA258" t="s">
        <v>2068</v>
      </c>
      <c r="AB258" t="s">
        <v>125</v>
      </c>
      <c r="AC258" s="150" t="str">
        <f>IFERROR(IF(JRF!C271="","",IF(AND(VLOOKUP(JRF!C271,X:AA,4,0)=JRF!B271,VLOOKUP(JRF!C271,X:Y,2,0)="A"),"","Inactive Dept Combo Error")),"Inactive Dept Combo Error")</f>
        <v/>
      </c>
      <c r="AD258" t="str">
        <f>IFERROR(IF('Journal Template'!D670="","",IF(AND(VLOOKUP('Journal Template'!D670,X:AA,4,0)='Journal Template'!A670,VLOOKUP('Journal Template'!D670,X:Y,2,0)="A"),"","Inactive Dept Combo Error")),"")</f>
        <v/>
      </c>
      <c r="AK258" s="150" t="str">
        <f>IF(JRF!B271="","",IF(JRF!B271=IFERROR(VLOOKUP(JRF!B271,Checks!AI:AI,1,0),0),"Entry in Branch/Satellite BU's",""))</f>
        <v/>
      </c>
      <c r="AL258" t="str">
        <f>IFERROR(IF('Journal Template'!A670="","",IF('Journal Template'!A670=IFERROR(VLOOKUP('Journal Template'!A670,Checks!AI:AI,1,0),0),"Entry in Branch/Satellite BU's","")),"")</f>
        <v/>
      </c>
      <c r="AO258" s="171"/>
      <c r="AP258" s="171"/>
      <c r="AQ258" s="171"/>
      <c r="AR258" s="171"/>
      <c r="CI258" t="str">
        <f>IF(JRF!F271&gt;0,"",IF(JRF!B271="","",IF(LEFT(JRF!B271,1)=IFERROR(VLOOKUP(LEFT(JRF!B271,1),$CF$2:$CF$5,1,0),0),"Product Code Required",IF(JRF!C271="","",IF(JRF!C271=IFERROR(VLOOKUP(JRF!C271,$CH:$CH,1,0),0),"Product Code Required","NA")))))</f>
        <v/>
      </c>
      <c r="CJ258" t="str">
        <f>IF(JRF!AV271&gt;0,"",IF(JRF!Q271="","",IF(LEFT(JRF!Q271,1)=IFERROR(VLOOKUP(LEFT(JRF!Q271,1),$CF$2:$CF$5,1,0),0),"Product Code Required",IF(JRF!V271="","",IF(JRF!V271=IFERROR(VLOOKUP(JRF!V271,$CH:$CH,1,0),0),"Product Code Required","NA")))))</f>
        <v/>
      </c>
      <c r="CK258" t="str">
        <f>IFERROR(IF(LEN('Journal Template'!F269)&gt;0,"",IF('Journal Template'!A269="","",IF(LEFT('Journal Template'!A269,1)=IFERROR(VLOOKUP(LEFT('Journal Template'!A269,1),Checks!$CF$2:$CF$5,1,0),0),"Product Code Required",IF('Journal Template'!D269="","",IF('Journal Template'!D269=IFERROR(VLOOKUP('Journal Template'!D269,Checks!$CH:$CH,1,0),0),"Product Code Required","NA"))))),"")</f>
        <v/>
      </c>
    </row>
    <row r="259" spans="14:89">
      <c r="N259" t="s">
        <v>2069</v>
      </c>
      <c r="O259" t="s">
        <v>2070</v>
      </c>
      <c r="P259" t="s">
        <v>386</v>
      </c>
      <c r="Q259" s="150" t="str">
        <f>IF(JRF!D272="","",IF(IFERROR(VLOOKUP(JRF!D272,Checks!N:P,3,0),0)="A","","Inactive account in Use"))</f>
        <v/>
      </c>
      <c r="R259" t="str">
        <f>IFERROR(IF('Journal Template'!C671="","",IF(IFERROR(VLOOKUP('Journal Template'!C671,Checks!N:P,3,0),0)="A","","Inactive account in Use")),"")</f>
        <v/>
      </c>
      <c r="S259" t="s">
        <v>2071</v>
      </c>
      <c r="T259" t="s">
        <v>386</v>
      </c>
      <c r="U259" t="s">
        <v>393</v>
      </c>
      <c r="V259" s="150" t="str">
        <f>IF(JRF!C272="","",IF(IFERROR(VLOOKUP(JRF!C272,Checks!S:U,3,0),0)="A","Entry with System fund Dept",""))</f>
        <v/>
      </c>
      <c r="W259" t="str">
        <f>IFERROR(IF('Journal Template'!D671="","",IF(IFERROR(VLOOKUP('Journal Template'!D671,Checks!S:U,3,0),0)="A","Entry with System fund Dept","")),"")</f>
        <v/>
      </c>
      <c r="X259" t="s">
        <v>2072</v>
      </c>
      <c r="Y259" t="s">
        <v>389</v>
      </c>
      <c r="Z259" t="s">
        <v>2073</v>
      </c>
      <c r="AA259" t="s">
        <v>505</v>
      </c>
      <c r="AB259" t="s">
        <v>125</v>
      </c>
      <c r="AC259" s="150" t="str">
        <f>IFERROR(IF(JRF!C272="","",IF(AND(VLOOKUP(JRF!C272,X:AA,4,0)=JRF!B272,VLOOKUP(JRF!C272,X:Y,2,0)="A"),"","Inactive Dept Combo Error")),"Inactive Dept Combo Error")</f>
        <v/>
      </c>
      <c r="AD259" t="str">
        <f>IFERROR(IF('Journal Template'!D671="","",IF(AND(VLOOKUP('Journal Template'!D671,X:AA,4,0)='Journal Template'!A671,VLOOKUP('Journal Template'!D671,X:Y,2,0)="A"),"","Inactive Dept Combo Error")),"")</f>
        <v/>
      </c>
      <c r="AK259" s="150" t="str">
        <f>IF(JRF!B272="","",IF(JRF!B272=IFERROR(VLOOKUP(JRF!B272,Checks!AI:AI,1,0),0),"Entry in Branch/Satellite BU's",""))</f>
        <v/>
      </c>
      <c r="AL259" t="str">
        <f>IFERROR(IF('Journal Template'!A671="","",IF('Journal Template'!A671=IFERROR(VLOOKUP('Journal Template'!A671,Checks!AI:AI,1,0),0),"Entry in Branch/Satellite BU's","")),"")</f>
        <v/>
      </c>
      <c r="AO259" s="171"/>
      <c r="AP259" s="171"/>
      <c r="AQ259" s="171"/>
      <c r="AR259" s="171"/>
      <c r="CI259" t="str">
        <f>IF(JRF!F272&gt;0,"",IF(JRF!B272="","",IF(LEFT(JRF!B272,1)=IFERROR(VLOOKUP(LEFT(JRF!B272,1),$CF$2:$CF$5,1,0),0),"Product Code Required",IF(JRF!C272="","",IF(JRF!C272=IFERROR(VLOOKUP(JRF!C272,$CH:$CH,1,0),0),"Product Code Required","NA")))))</f>
        <v/>
      </c>
      <c r="CJ259" t="str">
        <f>IF(JRF!AV272&gt;0,"",IF(JRF!Q272="","",IF(LEFT(JRF!Q272,1)=IFERROR(VLOOKUP(LEFT(JRF!Q272,1),$CF$2:$CF$5,1,0),0),"Product Code Required",IF(JRF!V272="","",IF(JRF!V272=IFERROR(VLOOKUP(JRF!V272,$CH:$CH,1,0),0),"Product Code Required","NA")))))</f>
        <v/>
      </c>
      <c r="CK259" t="str">
        <f>IFERROR(IF(LEN('Journal Template'!F270)&gt;0,"",IF('Journal Template'!A270="","",IF(LEFT('Journal Template'!A270,1)=IFERROR(VLOOKUP(LEFT('Journal Template'!A270,1),Checks!$CF$2:$CF$5,1,0),0),"Product Code Required",IF('Journal Template'!D270="","",IF('Journal Template'!D270=IFERROR(VLOOKUP('Journal Template'!D270,Checks!$CH:$CH,1,0),0),"Product Code Required","NA"))))),"")</f>
        <v/>
      </c>
    </row>
    <row r="260" spans="14:89">
      <c r="N260" t="s">
        <v>2074</v>
      </c>
      <c r="O260" t="s">
        <v>2075</v>
      </c>
      <c r="P260" t="s">
        <v>386</v>
      </c>
      <c r="Q260" s="150" t="str">
        <f>IF(JRF!D273="","",IF(IFERROR(VLOOKUP(JRF!D273,Checks!N:P,3,0),0)="A","","Inactive account in Use"))</f>
        <v/>
      </c>
      <c r="R260" t="str">
        <f>IFERROR(IF('Journal Template'!C672="","",IF(IFERROR(VLOOKUP('Journal Template'!C672,Checks!N:P,3,0),0)="A","","Inactive account in Use")),"")</f>
        <v/>
      </c>
      <c r="S260" t="s">
        <v>2076</v>
      </c>
      <c r="T260" t="s">
        <v>386</v>
      </c>
      <c r="U260" t="s">
        <v>393</v>
      </c>
      <c r="V260" s="150" t="str">
        <f>IF(JRF!C273="","",IF(IFERROR(VLOOKUP(JRF!C273,Checks!S:U,3,0),0)="A","Entry with System fund Dept",""))</f>
        <v/>
      </c>
      <c r="W260" t="str">
        <f>IFERROR(IF('Journal Template'!D672="","",IF(IFERROR(VLOOKUP('Journal Template'!D672,Checks!S:U,3,0),0)="A","Entry with System fund Dept","")),"")</f>
        <v/>
      </c>
      <c r="X260" t="s">
        <v>2077</v>
      </c>
      <c r="Y260" t="s">
        <v>386</v>
      </c>
      <c r="Z260" t="s">
        <v>2078</v>
      </c>
      <c r="AA260" t="s">
        <v>505</v>
      </c>
      <c r="AB260" t="s">
        <v>125</v>
      </c>
      <c r="AC260" s="150" t="str">
        <f>IFERROR(IF(JRF!C273="","",IF(AND(VLOOKUP(JRF!C273,X:AA,4,0)=JRF!B273,VLOOKUP(JRF!C273,X:Y,2,0)="A"),"","Inactive Dept Combo Error")),"Inactive Dept Combo Error")</f>
        <v/>
      </c>
      <c r="AD260" t="str">
        <f>IFERROR(IF('Journal Template'!D672="","",IF(AND(VLOOKUP('Journal Template'!D672,X:AA,4,0)='Journal Template'!A672,VLOOKUP('Journal Template'!D672,X:Y,2,0)="A"),"","Inactive Dept Combo Error")),"")</f>
        <v/>
      </c>
      <c r="AK260" s="150" t="str">
        <f>IF(JRF!B273="","",IF(JRF!B273=IFERROR(VLOOKUP(JRF!B273,Checks!AI:AI,1,0),0),"Entry in Branch/Satellite BU's",""))</f>
        <v/>
      </c>
      <c r="AL260" t="str">
        <f>IFERROR(IF('Journal Template'!A672="","",IF('Journal Template'!A672=IFERROR(VLOOKUP('Journal Template'!A672,Checks!AI:AI,1,0),0),"Entry in Branch/Satellite BU's","")),"")</f>
        <v/>
      </c>
      <c r="AO260" s="171"/>
      <c r="AP260" s="171"/>
      <c r="AQ260" s="171"/>
      <c r="AR260" s="171"/>
      <c r="CI260" t="str">
        <f>IF(JRF!F273&gt;0,"",IF(JRF!B273="","",IF(LEFT(JRF!B273,1)=IFERROR(VLOOKUP(LEFT(JRF!B273,1),$CF$2:$CF$5,1,0),0),"Product Code Required",IF(JRF!C273="","",IF(JRF!C273=IFERROR(VLOOKUP(JRF!C273,$CH:$CH,1,0),0),"Product Code Required","NA")))))</f>
        <v/>
      </c>
      <c r="CJ260" t="str">
        <f>IF(JRF!AV273&gt;0,"",IF(JRF!Q273="","",IF(LEFT(JRF!Q273,1)=IFERROR(VLOOKUP(LEFT(JRF!Q273,1),$CF$2:$CF$5,1,0),0),"Product Code Required",IF(JRF!V273="","",IF(JRF!V273=IFERROR(VLOOKUP(JRF!V273,$CH:$CH,1,0),0),"Product Code Required","NA")))))</f>
        <v/>
      </c>
      <c r="CK260" t="str">
        <f>IFERROR(IF(LEN('Journal Template'!F271)&gt;0,"",IF('Journal Template'!A271="","",IF(LEFT('Journal Template'!A271,1)=IFERROR(VLOOKUP(LEFT('Journal Template'!A271,1),Checks!$CF$2:$CF$5,1,0),0),"Product Code Required",IF('Journal Template'!D271="","",IF('Journal Template'!D271=IFERROR(VLOOKUP('Journal Template'!D271,Checks!$CH:$CH,1,0),0),"Product Code Required","NA"))))),"")</f>
        <v/>
      </c>
    </row>
    <row r="261" spans="14:89">
      <c r="N261" t="s">
        <v>2079</v>
      </c>
      <c r="O261" t="s">
        <v>2080</v>
      </c>
      <c r="P261" t="s">
        <v>386</v>
      </c>
      <c r="Q261" s="150" t="str">
        <f>IF(JRF!D274="","",IF(IFERROR(VLOOKUP(JRF!D274,Checks!N:P,3,0),0)="A","","Inactive account in Use"))</f>
        <v/>
      </c>
      <c r="R261" t="str">
        <f>IFERROR(IF('Journal Template'!C673="","",IF(IFERROR(VLOOKUP('Journal Template'!C673,Checks!N:P,3,0),0)="A","","Inactive account in Use")),"")</f>
        <v/>
      </c>
      <c r="S261" t="s">
        <v>2081</v>
      </c>
      <c r="T261" t="s">
        <v>386</v>
      </c>
      <c r="U261" t="s">
        <v>393</v>
      </c>
      <c r="V261" s="150" t="str">
        <f>IF(JRF!C274="","",IF(IFERROR(VLOOKUP(JRF!C274,Checks!S:U,3,0),0)="A","Entry with System fund Dept",""))</f>
        <v/>
      </c>
      <c r="W261" t="str">
        <f>IFERROR(IF('Journal Template'!D673="","",IF(IFERROR(VLOOKUP('Journal Template'!D673,Checks!S:U,3,0),0)="A","Entry with System fund Dept","")),"")</f>
        <v/>
      </c>
      <c r="X261" t="s">
        <v>2082</v>
      </c>
      <c r="Y261" t="s">
        <v>389</v>
      </c>
      <c r="Z261" t="s">
        <v>2083</v>
      </c>
      <c r="AA261" t="s">
        <v>505</v>
      </c>
      <c r="AB261" t="s">
        <v>125</v>
      </c>
      <c r="AC261" s="150" t="str">
        <f>IFERROR(IF(JRF!C274="","",IF(AND(VLOOKUP(JRF!C274,X:AA,4,0)=JRF!B274,VLOOKUP(JRF!C274,X:Y,2,0)="A"),"","Inactive Dept Combo Error")),"Inactive Dept Combo Error")</f>
        <v/>
      </c>
      <c r="AD261" t="str">
        <f>IFERROR(IF('Journal Template'!D673="","",IF(AND(VLOOKUP('Journal Template'!D673,X:AA,4,0)='Journal Template'!A673,VLOOKUP('Journal Template'!D673,X:Y,2,0)="A"),"","Inactive Dept Combo Error")),"")</f>
        <v/>
      </c>
      <c r="AK261" s="150" t="str">
        <f>IF(JRF!B274="","",IF(JRF!B274=IFERROR(VLOOKUP(JRF!B274,Checks!AI:AI,1,0),0),"Entry in Branch/Satellite BU's",""))</f>
        <v/>
      </c>
      <c r="AL261" t="str">
        <f>IFERROR(IF('Journal Template'!A673="","",IF('Journal Template'!A673=IFERROR(VLOOKUP('Journal Template'!A673,Checks!AI:AI,1,0),0),"Entry in Branch/Satellite BU's","")),"")</f>
        <v/>
      </c>
      <c r="AO261" s="171"/>
      <c r="AP261" s="171"/>
      <c r="AQ261" s="171"/>
      <c r="AR261" s="171"/>
      <c r="CI261" t="str">
        <f>IF(JRF!F274&gt;0,"",IF(JRF!B274="","",IF(LEFT(JRF!B274,1)=IFERROR(VLOOKUP(LEFT(JRF!B274,1),$CF$2:$CF$5,1,0),0),"Product Code Required",IF(JRF!C274="","",IF(JRF!C274=IFERROR(VLOOKUP(JRF!C274,$CH:$CH,1,0),0),"Product Code Required","NA")))))</f>
        <v/>
      </c>
      <c r="CJ261" t="str">
        <f>IF(JRF!AV274&gt;0,"",IF(JRF!Q274="","",IF(LEFT(JRF!Q274,1)=IFERROR(VLOOKUP(LEFT(JRF!Q274,1),$CF$2:$CF$5,1,0),0),"Product Code Required",IF(JRF!V274="","",IF(JRF!V274=IFERROR(VLOOKUP(JRF!V274,$CH:$CH,1,0),0),"Product Code Required","NA")))))</f>
        <v/>
      </c>
      <c r="CK261" t="str">
        <f>IFERROR(IF(LEN('Journal Template'!F272)&gt;0,"",IF('Journal Template'!A272="","",IF(LEFT('Journal Template'!A272,1)=IFERROR(VLOOKUP(LEFT('Journal Template'!A272,1),Checks!$CF$2:$CF$5,1,0),0),"Product Code Required",IF('Journal Template'!D272="","",IF('Journal Template'!D272=IFERROR(VLOOKUP('Journal Template'!D272,Checks!$CH:$CH,1,0),0),"Product Code Required","NA"))))),"")</f>
        <v/>
      </c>
    </row>
    <row r="262" spans="14:89">
      <c r="N262" t="s">
        <v>2084</v>
      </c>
      <c r="O262" t="s">
        <v>2085</v>
      </c>
      <c r="P262" t="s">
        <v>386</v>
      </c>
      <c r="Q262" s="150" t="str">
        <f>IF(JRF!D275="","",IF(IFERROR(VLOOKUP(JRF!D275,Checks!N:P,3,0),0)="A","","Inactive account in Use"))</f>
        <v/>
      </c>
      <c r="R262" t="str">
        <f>IFERROR(IF('Journal Template'!C674="","",IF(IFERROR(VLOOKUP('Journal Template'!C674,Checks!N:P,3,0),0)="A","","Inactive account in Use")),"")</f>
        <v/>
      </c>
      <c r="S262" t="s">
        <v>2086</v>
      </c>
      <c r="T262" t="s">
        <v>386</v>
      </c>
      <c r="U262" t="s">
        <v>393</v>
      </c>
      <c r="V262" s="150" t="str">
        <f>IF(JRF!C275="","",IF(IFERROR(VLOOKUP(JRF!C275,Checks!S:U,3,0),0)="A","Entry with System fund Dept",""))</f>
        <v/>
      </c>
      <c r="W262" t="str">
        <f>IFERROR(IF('Journal Template'!D674="","",IF(IFERROR(VLOOKUP('Journal Template'!D674,Checks!S:U,3,0),0)="A","Entry with System fund Dept","")),"")</f>
        <v/>
      </c>
      <c r="X262" t="s">
        <v>2087</v>
      </c>
      <c r="Y262" t="s">
        <v>389</v>
      </c>
      <c r="Z262" t="s">
        <v>2088</v>
      </c>
      <c r="AA262" t="s">
        <v>505</v>
      </c>
      <c r="AB262" t="s">
        <v>125</v>
      </c>
      <c r="AC262" s="150" t="str">
        <f>IFERROR(IF(JRF!C275="","",IF(AND(VLOOKUP(JRF!C275,X:AA,4,0)=JRF!B275,VLOOKUP(JRF!C275,X:Y,2,0)="A"),"","Inactive Dept Combo Error")),"Inactive Dept Combo Error")</f>
        <v/>
      </c>
      <c r="AD262" t="str">
        <f>IFERROR(IF('Journal Template'!D674="","",IF(AND(VLOOKUP('Journal Template'!D674,X:AA,4,0)='Journal Template'!A674,VLOOKUP('Journal Template'!D674,X:Y,2,0)="A"),"","Inactive Dept Combo Error")),"")</f>
        <v/>
      </c>
      <c r="AK262" s="150" t="str">
        <f>IF(JRF!B275="","",IF(JRF!B275=IFERROR(VLOOKUP(JRF!B275,Checks!AI:AI,1,0),0),"Entry in Branch/Satellite BU's",""))</f>
        <v/>
      </c>
      <c r="AL262" t="str">
        <f>IFERROR(IF('Journal Template'!A674="","",IF('Journal Template'!A674=IFERROR(VLOOKUP('Journal Template'!A674,Checks!AI:AI,1,0),0),"Entry in Branch/Satellite BU's","")),"")</f>
        <v/>
      </c>
      <c r="AO262" s="171"/>
      <c r="AP262" s="171"/>
      <c r="AQ262" s="171"/>
      <c r="AR262" s="171"/>
      <c r="CI262" t="str">
        <f>IF(JRF!F275&gt;0,"",IF(JRF!B275="","",IF(LEFT(JRF!B275,1)=IFERROR(VLOOKUP(LEFT(JRF!B275,1),$CF$2:$CF$5,1,0),0),"Product Code Required",IF(JRF!C275="","",IF(JRF!C275=IFERROR(VLOOKUP(JRF!C275,$CH:$CH,1,0),0),"Product Code Required","NA")))))</f>
        <v/>
      </c>
      <c r="CJ262" t="str">
        <f>IF(JRF!AV275&gt;0,"",IF(JRF!Q275="","",IF(LEFT(JRF!Q275,1)=IFERROR(VLOOKUP(LEFT(JRF!Q275,1),$CF$2:$CF$5,1,0),0),"Product Code Required",IF(JRF!V275="","",IF(JRF!V275=IFERROR(VLOOKUP(JRF!V275,$CH:$CH,1,0),0),"Product Code Required","NA")))))</f>
        <v/>
      </c>
      <c r="CK262" t="str">
        <f>IFERROR(IF(LEN('Journal Template'!F273)&gt;0,"",IF('Journal Template'!A273="","",IF(LEFT('Journal Template'!A273,1)=IFERROR(VLOOKUP(LEFT('Journal Template'!A273,1),Checks!$CF$2:$CF$5,1,0),0),"Product Code Required",IF('Journal Template'!D273="","",IF('Journal Template'!D273=IFERROR(VLOOKUP('Journal Template'!D273,Checks!$CH:$CH,1,0),0),"Product Code Required","NA"))))),"")</f>
        <v/>
      </c>
    </row>
    <row r="263" spans="14:89">
      <c r="N263" t="s">
        <v>2089</v>
      </c>
      <c r="O263" t="s">
        <v>2090</v>
      </c>
      <c r="P263" t="s">
        <v>386</v>
      </c>
      <c r="Q263" s="150" t="str">
        <f>IF(JRF!D276="","",IF(IFERROR(VLOOKUP(JRF!D276,Checks!N:P,3,0),0)="A","","Inactive account in Use"))</f>
        <v/>
      </c>
      <c r="R263" t="str">
        <f>IFERROR(IF('Journal Template'!C675="","",IF(IFERROR(VLOOKUP('Journal Template'!C675,Checks!N:P,3,0),0)="A","","Inactive account in Use")),"")</f>
        <v/>
      </c>
      <c r="S263" t="s">
        <v>2091</v>
      </c>
      <c r="T263" t="s">
        <v>386</v>
      </c>
      <c r="U263" t="s">
        <v>393</v>
      </c>
      <c r="V263" s="150" t="str">
        <f>IF(JRF!C276="","",IF(IFERROR(VLOOKUP(JRF!C276,Checks!S:U,3,0),0)="A","Entry with System fund Dept",""))</f>
        <v/>
      </c>
      <c r="W263" t="str">
        <f>IFERROR(IF('Journal Template'!D675="","",IF(IFERROR(VLOOKUP('Journal Template'!D675,Checks!S:U,3,0),0)="A","Entry with System fund Dept","")),"")</f>
        <v/>
      </c>
      <c r="X263" t="s">
        <v>2092</v>
      </c>
      <c r="Y263" t="s">
        <v>386</v>
      </c>
      <c r="Z263" t="s">
        <v>2093</v>
      </c>
      <c r="AA263" t="s">
        <v>2094</v>
      </c>
      <c r="AB263" t="s">
        <v>125</v>
      </c>
      <c r="AC263" s="150" t="str">
        <f>IFERROR(IF(JRF!C276="","",IF(AND(VLOOKUP(JRF!C276,X:AA,4,0)=JRF!B276,VLOOKUP(JRF!C276,X:Y,2,0)="A"),"","Inactive Dept Combo Error")),"Inactive Dept Combo Error")</f>
        <v/>
      </c>
      <c r="AD263" t="str">
        <f>IFERROR(IF('Journal Template'!D675="","",IF(AND(VLOOKUP('Journal Template'!D675,X:AA,4,0)='Journal Template'!A675,VLOOKUP('Journal Template'!D675,X:Y,2,0)="A"),"","Inactive Dept Combo Error")),"")</f>
        <v/>
      </c>
      <c r="AK263" s="150" t="str">
        <f>IF(JRF!B276="","",IF(JRF!B276=IFERROR(VLOOKUP(JRF!B276,Checks!AI:AI,1,0),0),"Entry in Branch/Satellite BU's",""))</f>
        <v/>
      </c>
      <c r="AL263" t="str">
        <f>IFERROR(IF('Journal Template'!A675="","",IF('Journal Template'!A675=IFERROR(VLOOKUP('Journal Template'!A675,Checks!AI:AI,1,0),0),"Entry in Branch/Satellite BU's","")),"")</f>
        <v/>
      </c>
      <c r="AO263" s="171"/>
      <c r="AP263" s="171"/>
      <c r="AQ263" s="171"/>
      <c r="AR263" s="171"/>
      <c r="CI263" t="str">
        <f>IF(JRF!F276&gt;0,"",IF(JRF!B276="","",IF(LEFT(JRF!B276,1)=IFERROR(VLOOKUP(LEFT(JRF!B276,1),$CF$2:$CF$5,1,0),0),"Product Code Required",IF(JRF!C276="","",IF(JRF!C276=IFERROR(VLOOKUP(JRF!C276,$CH:$CH,1,0),0),"Product Code Required","NA")))))</f>
        <v/>
      </c>
      <c r="CJ263" t="str">
        <f>IF(JRF!AV276&gt;0,"",IF(JRF!Q276="","",IF(LEFT(JRF!Q276,1)=IFERROR(VLOOKUP(LEFT(JRF!Q276,1),$CF$2:$CF$5,1,0),0),"Product Code Required",IF(JRF!V276="","",IF(JRF!V276=IFERROR(VLOOKUP(JRF!V276,$CH:$CH,1,0),0),"Product Code Required","NA")))))</f>
        <v/>
      </c>
      <c r="CK263" t="str">
        <f>IFERROR(IF(LEN('Journal Template'!F274)&gt;0,"",IF('Journal Template'!A274="","",IF(LEFT('Journal Template'!A274,1)=IFERROR(VLOOKUP(LEFT('Journal Template'!A274,1),Checks!$CF$2:$CF$5,1,0),0),"Product Code Required",IF('Journal Template'!D274="","",IF('Journal Template'!D274=IFERROR(VLOOKUP('Journal Template'!D274,Checks!$CH:$CH,1,0),0),"Product Code Required","NA"))))),"")</f>
        <v/>
      </c>
    </row>
    <row r="264" spans="14:89">
      <c r="N264" t="s">
        <v>2095</v>
      </c>
      <c r="O264" t="s">
        <v>2096</v>
      </c>
      <c r="P264" t="s">
        <v>386</v>
      </c>
      <c r="Q264" s="150" t="str">
        <f>IF(JRF!D277="","",IF(IFERROR(VLOOKUP(JRF!D277,Checks!N:P,3,0),0)="A","","Inactive account in Use"))</f>
        <v/>
      </c>
      <c r="R264" t="str">
        <f>IFERROR(IF('Journal Template'!C676="","",IF(IFERROR(VLOOKUP('Journal Template'!C676,Checks!N:P,3,0),0)="A","","Inactive account in Use")),"")</f>
        <v/>
      </c>
      <c r="S264" t="s">
        <v>2097</v>
      </c>
      <c r="T264" t="s">
        <v>386</v>
      </c>
      <c r="U264" t="s">
        <v>393</v>
      </c>
      <c r="V264" s="150" t="str">
        <f>IF(JRF!C277="","",IF(IFERROR(VLOOKUP(JRF!C277,Checks!S:U,3,0),0)="A","Entry with System fund Dept",""))</f>
        <v/>
      </c>
      <c r="W264" t="str">
        <f>IFERROR(IF('Journal Template'!D676="","",IF(IFERROR(VLOOKUP('Journal Template'!D676,Checks!S:U,3,0),0)="A","Entry with System fund Dept","")),"")</f>
        <v/>
      </c>
      <c r="X264" t="s">
        <v>2098</v>
      </c>
      <c r="Y264" t="s">
        <v>386</v>
      </c>
      <c r="Z264" t="s">
        <v>2099</v>
      </c>
      <c r="AA264" t="s">
        <v>1493</v>
      </c>
      <c r="AB264" t="s">
        <v>125</v>
      </c>
      <c r="AC264" s="150" t="str">
        <f>IFERROR(IF(JRF!C277="","",IF(AND(VLOOKUP(JRF!C277,X:AA,4,0)=JRF!B277,VLOOKUP(JRF!C277,X:Y,2,0)="A"),"","Inactive Dept Combo Error")),"Inactive Dept Combo Error")</f>
        <v/>
      </c>
      <c r="AD264" t="str">
        <f>IFERROR(IF('Journal Template'!D676="","",IF(AND(VLOOKUP('Journal Template'!D676,X:AA,4,0)='Journal Template'!A676,VLOOKUP('Journal Template'!D676,X:Y,2,0)="A"),"","Inactive Dept Combo Error")),"")</f>
        <v/>
      </c>
      <c r="AK264" s="150" t="str">
        <f>IF(JRF!B277="","",IF(JRF!B277=IFERROR(VLOOKUP(JRF!B277,Checks!AI:AI,1,0),0),"Entry in Branch/Satellite BU's",""))</f>
        <v/>
      </c>
      <c r="AL264" t="str">
        <f>IFERROR(IF('Journal Template'!A676="","",IF('Journal Template'!A676=IFERROR(VLOOKUP('Journal Template'!A676,Checks!AI:AI,1,0),0),"Entry in Branch/Satellite BU's","")),"")</f>
        <v/>
      </c>
      <c r="AO264" s="171"/>
      <c r="AP264" s="171"/>
      <c r="AQ264" s="171"/>
      <c r="AR264" s="171"/>
      <c r="CI264" t="str">
        <f>IF(JRF!F277&gt;0,"",IF(JRF!B277="","",IF(LEFT(JRF!B277,1)=IFERROR(VLOOKUP(LEFT(JRF!B277,1),$CF$2:$CF$5,1,0),0),"Product Code Required",IF(JRF!C277="","",IF(JRF!C277=IFERROR(VLOOKUP(JRF!C277,$CH:$CH,1,0),0),"Product Code Required","NA")))))</f>
        <v/>
      </c>
      <c r="CJ264" t="str">
        <f>IF(JRF!AV277&gt;0,"",IF(JRF!Q277="","",IF(LEFT(JRF!Q277,1)=IFERROR(VLOOKUP(LEFT(JRF!Q277,1),$CF$2:$CF$5,1,0),0),"Product Code Required",IF(JRF!V277="","",IF(JRF!V277=IFERROR(VLOOKUP(JRF!V277,$CH:$CH,1,0),0),"Product Code Required","NA")))))</f>
        <v/>
      </c>
      <c r="CK264" t="str">
        <f>IFERROR(IF(LEN('Journal Template'!F275)&gt;0,"",IF('Journal Template'!A275="","",IF(LEFT('Journal Template'!A275,1)=IFERROR(VLOOKUP(LEFT('Journal Template'!A275,1),Checks!$CF$2:$CF$5,1,0),0),"Product Code Required",IF('Journal Template'!D275="","",IF('Journal Template'!D275=IFERROR(VLOOKUP('Journal Template'!D275,Checks!$CH:$CH,1,0),0),"Product Code Required","NA"))))),"")</f>
        <v/>
      </c>
    </row>
    <row r="265" spans="14:89">
      <c r="N265" t="s">
        <v>2100</v>
      </c>
      <c r="O265" t="s">
        <v>983</v>
      </c>
      <c r="P265" t="s">
        <v>386</v>
      </c>
      <c r="Q265" s="150" t="str">
        <f>IF(JRF!D278="","",IF(IFERROR(VLOOKUP(JRF!D278,Checks!N:P,3,0),0)="A","","Inactive account in Use"))</f>
        <v/>
      </c>
      <c r="R265" t="str">
        <f>IFERROR(IF('Journal Template'!C677="","",IF(IFERROR(VLOOKUP('Journal Template'!C677,Checks!N:P,3,0),0)="A","","Inactive account in Use")),"")</f>
        <v/>
      </c>
      <c r="S265" t="s">
        <v>2101</v>
      </c>
      <c r="T265" t="s">
        <v>386</v>
      </c>
      <c r="U265" t="s">
        <v>393</v>
      </c>
      <c r="V265" s="150" t="str">
        <f>IF(JRF!C278="","",IF(IFERROR(VLOOKUP(JRF!C278,Checks!S:U,3,0),0)="A","Entry with System fund Dept",""))</f>
        <v/>
      </c>
      <c r="W265" t="str">
        <f>IFERROR(IF('Journal Template'!D677="","",IF(IFERROR(VLOOKUP('Journal Template'!D677,Checks!S:U,3,0),0)="A","Entry with System fund Dept","")),"")</f>
        <v/>
      </c>
      <c r="X265" t="s">
        <v>2098</v>
      </c>
      <c r="Y265" t="s">
        <v>389</v>
      </c>
      <c r="Z265" t="s">
        <v>2099</v>
      </c>
      <c r="AA265" t="s">
        <v>391</v>
      </c>
      <c r="AB265" t="s">
        <v>125</v>
      </c>
      <c r="AC265" s="150" t="str">
        <f>IFERROR(IF(JRF!C278="","",IF(AND(VLOOKUP(JRF!C278,X:AA,4,0)=JRF!B278,VLOOKUP(JRF!C278,X:Y,2,0)="A"),"","Inactive Dept Combo Error")),"Inactive Dept Combo Error")</f>
        <v/>
      </c>
      <c r="AD265" t="str">
        <f>IFERROR(IF('Journal Template'!D677="","",IF(AND(VLOOKUP('Journal Template'!D677,X:AA,4,0)='Journal Template'!A677,VLOOKUP('Journal Template'!D677,X:Y,2,0)="A"),"","Inactive Dept Combo Error")),"")</f>
        <v/>
      </c>
      <c r="AK265" s="150" t="str">
        <f>IF(JRF!B278="","",IF(JRF!B278=IFERROR(VLOOKUP(JRF!B278,Checks!AI:AI,1,0),0),"Entry in Branch/Satellite BU's",""))</f>
        <v/>
      </c>
      <c r="AL265" t="str">
        <f>IFERROR(IF('Journal Template'!A677="","",IF('Journal Template'!A677=IFERROR(VLOOKUP('Journal Template'!A677,Checks!AI:AI,1,0),0),"Entry in Branch/Satellite BU's","")),"")</f>
        <v/>
      </c>
      <c r="AO265" s="171"/>
      <c r="AP265" s="171"/>
      <c r="AQ265" s="171"/>
      <c r="AR265" s="171"/>
      <c r="CI265" t="str">
        <f>IF(JRF!F278&gt;0,"",IF(JRF!B278="","",IF(LEFT(JRF!B278,1)=IFERROR(VLOOKUP(LEFT(JRF!B278,1),$CF$2:$CF$5,1,0),0),"Product Code Required",IF(JRF!C278="","",IF(JRF!C278=IFERROR(VLOOKUP(JRF!C278,$CH:$CH,1,0),0),"Product Code Required","NA")))))</f>
        <v/>
      </c>
      <c r="CJ265" t="str">
        <f>IF(JRF!AV278&gt;0,"",IF(JRF!Q278="","",IF(LEFT(JRF!Q278,1)=IFERROR(VLOOKUP(LEFT(JRF!Q278,1),$CF$2:$CF$5,1,0),0),"Product Code Required",IF(JRF!V278="","",IF(JRF!V278=IFERROR(VLOOKUP(JRF!V278,$CH:$CH,1,0),0),"Product Code Required","NA")))))</f>
        <v/>
      </c>
      <c r="CK265" t="str">
        <f>IFERROR(IF(LEN('Journal Template'!F276)&gt;0,"",IF('Journal Template'!A276="","",IF(LEFT('Journal Template'!A276,1)=IFERROR(VLOOKUP(LEFT('Journal Template'!A276,1),Checks!$CF$2:$CF$5,1,0),0),"Product Code Required",IF('Journal Template'!D276="","",IF('Journal Template'!D276=IFERROR(VLOOKUP('Journal Template'!D276,Checks!$CH:$CH,1,0),0),"Product Code Required","NA"))))),"")</f>
        <v/>
      </c>
    </row>
    <row r="266" spans="14:89">
      <c r="N266" t="s">
        <v>2102</v>
      </c>
      <c r="O266" t="s">
        <v>2103</v>
      </c>
      <c r="P266" t="s">
        <v>386</v>
      </c>
      <c r="Q266" s="150" t="str">
        <f>IF(JRF!D279="","",IF(IFERROR(VLOOKUP(JRF!D279,Checks!N:P,3,0),0)="A","","Inactive account in Use"))</f>
        <v/>
      </c>
      <c r="R266" t="str">
        <f>IFERROR(IF('Journal Template'!C678="","",IF(IFERROR(VLOOKUP('Journal Template'!C678,Checks!N:P,3,0),0)="A","","Inactive account in Use")),"")</f>
        <v/>
      </c>
      <c r="S266" t="s">
        <v>2104</v>
      </c>
      <c r="T266" t="s">
        <v>386</v>
      </c>
      <c r="U266" t="s">
        <v>393</v>
      </c>
      <c r="V266" s="150" t="str">
        <f>IF(JRF!C279="","",IF(IFERROR(VLOOKUP(JRF!C279,Checks!S:U,3,0),0)="A","Entry with System fund Dept",""))</f>
        <v/>
      </c>
      <c r="W266" t="str">
        <f>IFERROR(IF('Journal Template'!D678="","",IF(IFERROR(VLOOKUP('Journal Template'!D678,Checks!S:U,3,0),0)="A","Entry with System fund Dept","")),"")</f>
        <v/>
      </c>
      <c r="X266" t="s">
        <v>2105</v>
      </c>
      <c r="Y266" t="s">
        <v>389</v>
      </c>
      <c r="Z266" t="s">
        <v>2106</v>
      </c>
      <c r="AA266" t="s">
        <v>391</v>
      </c>
      <c r="AB266" t="s">
        <v>125</v>
      </c>
      <c r="AC266" s="150" t="str">
        <f>IFERROR(IF(JRF!C279="","",IF(AND(VLOOKUP(JRF!C279,X:AA,4,0)=JRF!B279,VLOOKUP(JRF!C279,X:Y,2,0)="A"),"","Inactive Dept Combo Error")),"Inactive Dept Combo Error")</f>
        <v/>
      </c>
      <c r="AD266" t="str">
        <f>IFERROR(IF('Journal Template'!D678="","",IF(AND(VLOOKUP('Journal Template'!D678,X:AA,4,0)='Journal Template'!A678,VLOOKUP('Journal Template'!D678,X:Y,2,0)="A"),"","Inactive Dept Combo Error")),"")</f>
        <v/>
      </c>
      <c r="AK266" s="150" t="str">
        <f>IF(JRF!B279="","",IF(JRF!B279=IFERROR(VLOOKUP(JRF!B279,Checks!AI:AI,1,0),0),"Entry in Branch/Satellite BU's",""))</f>
        <v/>
      </c>
      <c r="AL266" t="str">
        <f>IFERROR(IF('Journal Template'!A678="","",IF('Journal Template'!A678=IFERROR(VLOOKUP('Journal Template'!A678,Checks!AI:AI,1,0),0),"Entry in Branch/Satellite BU's","")),"")</f>
        <v/>
      </c>
      <c r="AO266" s="171"/>
      <c r="AP266" s="171"/>
      <c r="AQ266" s="171"/>
      <c r="AR266" s="171"/>
      <c r="CI266" t="str">
        <f>IF(JRF!F279&gt;0,"",IF(JRF!B279="","",IF(LEFT(JRF!B279,1)=IFERROR(VLOOKUP(LEFT(JRF!B279,1),$CF$2:$CF$5,1,0),0),"Product Code Required",IF(JRF!C279="","",IF(JRF!C279=IFERROR(VLOOKUP(JRF!C279,$CH:$CH,1,0),0),"Product Code Required","NA")))))</f>
        <v/>
      </c>
      <c r="CJ266" t="str">
        <f>IF(JRF!AV279&gt;0,"",IF(JRF!Q279="","",IF(LEFT(JRF!Q279,1)=IFERROR(VLOOKUP(LEFT(JRF!Q279,1),$CF$2:$CF$5,1,0),0),"Product Code Required",IF(JRF!V279="","",IF(JRF!V279=IFERROR(VLOOKUP(JRF!V279,$CH:$CH,1,0),0),"Product Code Required","NA")))))</f>
        <v/>
      </c>
      <c r="CK266" t="str">
        <f>IFERROR(IF(LEN('Journal Template'!F277)&gt;0,"",IF('Journal Template'!A277="","",IF(LEFT('Journal Template'!A277,1)=IFERROR(VLOOKUP(LEFT('Journal Template'!A277,1),Checks!$CF$2:$CF$5,1,0),0),"Product Code Required",IF('Journal Template'!D277="","",IF('Journal Template'!D277=IFERROR(VLOOKUP('Journal Template'!D277,Checks!$CH:$CH,1,0),0),"Product Code Required","NA"))))),"")</f>
        <v/>
      </c>
    </row>
    <row r="267" spans="14:89">
      <c r="N267" t="s">
        <v>2107</v>
      </c>
      <c r="O267" t="s">
        <v>2108</v>
      </c>
      <c r="P267" t="s">
        <v>386</v>
      </c>
      <c r="Q267" s="150" t="str">
        <f>IF(JRF!D280="","",IF(IFERROR(VLOOKUP(JRF!D280,Checks!N:P,3,0),0)="A","","Inactive account in Use"))</f>
        <v/>
      </c>
      <c r="R267" t="str">
        <f>IFERROR(IF('Journal Template'!C679="","",IF(IFERROR(VLOOKUP('Journal Template'!C679,Checks!N:P,3,0),0)="A","","Inactive account in Use")),"")</f>
        <v/>
      </c>
      <c r="S267" t="s">
        <v>2109</v>
      </c>
      <c r="T267" t="s">
        <v>386</v>
      </c>
      <c r="U267" t="s">
        <v>393</v>
      </c>
      <c r="V267" s="150" t="str">
        <f>IF(JRF!C280="","",IF(IFERROR(VLOOKUP(JRF!C280,Checks!S:U,3,0),0)="A","Entry with System fund Dept",""))</f>
        <v/>
      </c>
      <c r="W267" t="str">
        <f>IFERROR(IF('Journal Template'!D679="","",IF(IFERROR(VLOOKUP('Journal Template'!D679,Checks!S:U,3,0),0)="A","Entry with System fund Dept","")),"")</f>
        <v/>
      </c>
      <c r="X267" t="s">
        <v>2105</v>
      </c>
      <c r="Y267" t="s">
        <v>389</v>
      </c>
      <c r="Z267" t="s">
        <v>2106</v>
      </c>
      <c r="AA267" t="s">
        <v>814</v>
      </c>
      <c r="AB267" t="s">
        <v>125</v>
      </c>
      <c r="AC267" s="150" t="str">
        <f>IFERROR(IF(JRF!C280="","",IF(AND(VLOOKUP(JRF!C280,X:AA,4,0)=JRF!B280,VLOOKUP(JRF!C280,X:Y,2,0)="A"),"","Inactive Dept Combo Error")),"Inactive Dept Combo Error")</f>
        <v/>
      </c>
      <c r="AD267" t="str">
        <f>IFERROR(IF('Journal Template'!D679="","",IF(AND(VLOOKUP('Journal Template'!D679,X:AA,4,0)='Journal Template'!A679,VLOOKUP('Journal Template'!D679,X:Y,2,0)="A"),"","Inactive Dept Combo Error")),"")</f>
        <v/>
      </c>
      <c r="AK267" s="150" t="str">
        <f>IF(JRF!B280="","",IF(JRF!B280=IFERROR(VLOOKUP(JRF!B280,Checks!AI:AI,1,0),0),"Entry in Branch/Satellite BU's",""))</f>
        <v/>
      </c>
      <c r="AL267" t="str">
        <f>IFERROR(IF('Journal Template'!A679="","",IF('Journal Template'!A679=IFERROR(VLOOKUP('Journal Template'!A679,Checks!AI:AI,1,0),0),"Entry in Branch/Satellite BU's","")),"")</f>
        <v/>
      </c>
      <c r="AO267" s="171"/>
      <c r="AP267" s="171"/>
      <c r="AQ267" s="171"/>
      <c r="AR267" s="171"/>
      <c r="CI267" t="str">
        <f>IF(JRF!F280&gt;0,"",IF(JRF!B280="","",IF(LEFT(JRF!B280,1)=IFERROR(VLOOKUP(LEFT(JRF!B280,1),$CF$2:$CF$5,1,0),0),"Product Code Required",IF(JRF!C280="","",IF(JRF!C280=IFERROR(VLOOKUP(JRF!C280,$CH:$CH,1,0),0),"Product Code Required","NA")))))</f>
        <v/>
      </c>
      <c r="CJ267" t="str">
        <f>IF(JRF!AV280&gt;0,"",IF(JRF!Q280="","",IF(LEFT(JRF!Q280,1)=IFERROR(VLOOKUP(LEFT(JRF!Q280,1),$CF$2:$CF$5,1,0),0),"Product Code Required",IF(JRF!V280="","",IF(JRF!V280=IFERROR(VLOOKUP(JRF!V280,$CH:$CH,1,0),0),"Product Code Required","NA")))))</f>
        <v/>
      </c>
      <c r="CK267" t="str">
        <f>IFERROR(IF(LEN('Journal Template'!F278)&gt;0,"",IF('Journal Template'!A278="","",IF(LEFT('Journal Template'!A278,1)=IFERROR(VLOOKUP(LEFT('Journal Template'!A278,1),Checks!$CF$2:$CF$5,1,0),0),"Product Code Required",IF('Journal Template'!D278="","",IF('Journal Template'!D278=IFERROR(VLOOKUP('Journal Template'!D278,Checks!$CH:$CH,1,0),0),"Product Code Required","NA"))))),"")</f>
        <v/>
      </c>
    </row>
    <row r="268" spans="14:89">
      <c r="N268" t="s">
        <v>2110</v>
      </c>
      <c r="O268" t="s">
        <v>2111</v>
      </c>
      <c r="P268" t="s">
        <v>386</v>
      </c>
      <c r="Q268" s="150" t="str">
        <f>IF(JRF!D281="","",IF(IFERROR(VLOOKUP(JRF!D281,Checks!N:P,3,0),0)="A","","Inactive account in Use"))</f>
        <v/>
      </c>
      <c r="R268" t="str">
        <f>IFERROR(IF('Journal Template'!C680="","",IF(IFERROR(VLOOKUP('Journal Template'!C680,Checks!N:P,3,0),0)="A","","Inactive account in Use")),"")</f>
        <v/>
      </c>
      <c r="S268" t="s">
        <v>2112</v>
      </c>
      <c r="T268" t="s">
        <v>386</v>
      </c>
      <c r="U268" t="s">
        <v>393</v>
      </c>
      <c r="V268" s="150" t="str">
        <f>IF(JRF!C281="","",IF(IFERROR(VLOOKUP(JRF!C281,Checks!S:U,3,0),0)="A","Entry with System fund Dept",""))</f>
        <v/>
      </c>
      <c r="W268" t="str">
        <f>IFERROR(IF('Journal Template'!D680="","",IF(IFERROR(VLOOKUP('Journal Template'!D680,Checks!S:U,3,0),0)="A","Entry with System fund Dept","")),"")</f>
        <v/>
      </c>
      <c r="X268" t="s">
        <v>2105</v>
      </c>
      <c r="Y268" t="s">
        <v>389</v>
      </c>
      <c r="Z268" t="s">
        <v>2106</v>
      </c>
      <c r="AA268" t="s">
        <v>2113</v>
      </c>
      <c r="AB268" t="s">
        <v>125</v>
      </c>
      <c r="AC268" s="150" t="str">
        <f>IFERROR(IF(JRF!C281="","",IF(AND(VLOOKUP(JRF!C281,X:AA,4,0)=JRF!B281,VLOOKUP(JRF!C281,X:Y,2,0)="A"),"","Inactive Dept Combo Error")),"Inactive Dept Combo Error")</f>
        <v/>
      </c>
      <c r="AD268" t="str">
        <f>IFERROR(IF('Journal Template'!D680="","",IF(AND(VLOOKUP('Journal Template'!D680,X:AA,4,0)='Journal Template'!A680,VLOOKUP('Journal Template'!D680,X:Y,2,0)="A"),"","Inactive Dept Combo Error")),"")</f>
        <v/>
      </c>
      <c r="AK268" s="150" t="str">
        <f>IF(JRF!B281="","",IF(JRF!B281=IFERROR(VLOOKUP(JRF!B281,Checks!AI:AI,1,0),0),"Entry in Branch/Satellite BU's",""))</f>
        <v/>
      </c>
      <c r="AL268" t="str">
        <f>IFERROR(IF('Journal Template'!A680="","",IF('Journal Template'!A680=IFERROR(VLOOKUP('Journal Template'!A680,Checks!AI:AI,1,0),0),"Entry in Branch/Satellite BU's","")),"")</f>
        <v/>
      </c>
      <c r="AO268" s="171"/>
      <c r="AP268" s="171"/>
      <c r="AQ268" s="171"/>
      <c r="AR268" s="171"/>
      <c r="CI268" t="str">
        <f>IF(JRF!F281&gt;0,"",IF(JRF!B281="","",IF(LEFT(JRF!B281,1)=IFERROR(VLOOKUP(LEFT(JRF!B281,1),$CF$2:$CF$5,1,0),0),"Product Code Required",IF(JRF!C281="","",IF(JRF!C281=IFERROR(VLOOKUP(JRF!C281,$CH:$CH,1,0),0),"Product Code Required","NA")))))</f>
        <v/>
      </c>
      <c r="CJ268" t="str">
        <f>IF(JRF!AV281&gt;0,"",IF(JRF!Q281="","",IF(LEFT(JRF!Q281,1)=IFERROR(VLOOKUP(LEFT(JRF!Q281,1),$CF$2:$CF$5,1,0),0),"Product Code Required",IF(JRF!V281="","",IF(JRF!V281=IFERROR(VLOOKUP(JRF!V281,$CH:$CH,1,0),0),"Product Code Required","NA")))))</f>
        <v/>
      </c>
      <c r="CK268" t="str">
        <f>IFERROR(IF(LEN('Journal Template'!F279)&gt;0,"",IF('Journal Template'!A279="","",IF(LEFT('Journal Template'!A279,1)=IFERROR(VLOOKUP(LEFT('Journal Template'!A279,1),Checks!$CF$2:$CF$5,1,0),0),"Product Code Required",IF('Journal Template'!D279="","",IF('Journal Template'!D279=IFERROR(VLOOKUP('Journal Template'!D279,Checks!$CH:$CH,1,0),0),"Product Code Required","NA"))))),"")</f>
        <v/>
      </c>
    </row>
    <row r="269" spans="14:89">
      <c r="N269" t="s">
        <v>2114</v>
      </c>
      <c r="O269" t="s">
        <v>2115</v>
      </c>
      <c r="P269" t="s">
        <v>386</v>
      </c>
      <c r="Q269" s="150" t="str">
        <f>IF(JRF!D282="","",IF(IFERROR(VLOOKUP(JRF!D282,Checks!N:P,3,0),0)="A","","Inactive account in Use"))</f>
        <v/>
      </c>
      <c r="R269" t="str">
        <f>IFERROR(IF('Journal Template'!C681="","",IF(IFERROR(VLOOKUP('Journal Template'!C681,Checks!N:P,3,0),0)="A","","Inactive account in Use")),"")</f>
        <v/>
      </c>
      <c r="S269" t="s">
        <v>2116</v>
      </c>
      <c r="T269" t="s">
        <v>386</v>
      </c>
      <c r="U269" t="s">
        <v>393</v>
      </c>
      <c r="V269" s="150" t="str">
        <f>IF(JRF!C282="","",IF(IFERROR(VLOOKUP(JRF!C282,Checks!S:U,3,0),0)="A","Entry with System fund Dept",""))</f>
        <v/>
      </c>
      <c r="W269" t="str">
        <f>IFERROR(IF('Journal Template'!D681="","",IF(IFERROR(VLOOKUP('Journal Template'!D681,Checks!S:U,3,0),0)="A","Entry with System fund Dept","")),"")</f>
        <v/>
      </c>
      <c r="X269" t="s">
        <v>2117</v>
      </c>
      <c r="Y269" t="s">
        <v>389</v>
      </c>
      <c r="Z269" t="s">
        <v>2118</v>
      </c>
      <c r="AA269" t="s">
        <v>391</v>
      </c>
      <c r="AB269" t="s">
        <v>125</v>
      </c>
      <c r="AC269" s="150" t="str">
        <f>IFERROR(IF(JRF!C282="","",IF(AND(VLOOKUP(JRF!C282,X:AA,4,0)=JRF!B282,VLOOKUP(JRF!C282,X:Y,2,0)="A"),"","Inactive Dept Combo Error")),"Inactive Dept Combo Error")</f>
        <v/>
      </c>
      <c r="AD269" t="str">
        <f>IFERROR(IF('Journal Template'!D681="","",IF(AND(VLOOKUP('Journal Template'!D681,X:AA,4,0)='Journal Template'!A681,VLOOKUP('Journal Template'!D681,X:Y,2,0)="A"),"","Inactive Dept Combo Error")),"")</f>
        <v/>
      </c>
      <c r="AK269" s="150" t="str">
        <f>IF(JRF!B282="","",IF(JRF!B282=IFERROR(VLOOKUP(JRF!B282,Checks!AI:AI,1,0),0),"Entry in Branch/Satellite BU's",""))</f>
        <v/>
      </c>
      <c r="AL269" t="str">
        <f>IFERROR(IF('Journal Template'!A681="","",IF('Journal Template'!A681=IFERROR(VLOOKUP('Journal Template'!A681,Checks!AI:AI,1,0),0),"Entry in Branch/Satellite BU's","")),"")</f>
        <v/>
      </c>
      <c r="AO269" s="171"/>
      <c r="AP269" s="171"/>
      <c r="AQ269" s="171"/>
      <c r="AR269" s="171"/>
      <c r="CI269" t="str">
        <f>IF(JRF!F282&gt;0,"",IF(JRF!B282="","",IF(LEFT(JRF!B282,1)=IFERROR(VLOOKUP(LEFT(JRF!B282,1),$CF$2:$CF$5,1,0),0),"Product Code Required",IF(JRF!C282="","",IF(JRF!C282=IFERROR(VLOOKUP(JRF!C282,$CH:$CH,1,0),0),"Product Code Required","NA")))))</f>
        <v/>
      </c>
      <c r="CJ269" t="str">
        <f>IF(JRF!AV282&gt;0,"",IF(JRF!Q282="","",IF(LEFT(JRF!Q282,1)=IFERROR(VLOOKUP(LEFT(JRF!Q282,1),$CF$2:$CF$5,1,0),0),"Product Code Required",IF(JRF!V282="","",IF(JRF!V282=IFERROR(VLOOKUP(JRF!V282,$CH:$CH,1,0),0),"Product Code Required","NA")))))</f>
        <v/>
      </c>
      <c r="CK269" t="str">
        <f>IFERROR(IF(LEN('Journal Template'!F280)&gt;0,"",IF('Journal Template'!A280="","",IF(LEFT('Journal Template'!A280,1)=IFERROR(VLOOKUP(LEFT('Journal Template'!A280,1),Checks!$CF$2:$CF$5,1,0),0),"Product Code Required",IF('Journal Template'!D280="","",IF('Journal Template'!D280=IFERROR(VLOOKUP('Journal Template'!D280,Checks!$CH:$CH,1,0),0),"Product Code Required","NA"))))),"")</f>
        <v/>
      </c>
    </row>
    <row r="270" spans="14:89">
      <c r="N270" t="s">
        <v>2119</v>
      </c>
      <c r="O270" t="s">
        <v>2120</v>
      </c>
      <c r="P270" t="s">
        <v>386</v>
      </c>
      <c r="Q270" s="150" t="str">
        <f>IF(JRF!D283="","",IF(IFERROR(VLOOKUP(JRF!D283,Checks!N:P,3,0),0)="A","","Inactive account in Use"))</f>
        <v/>
      </c>
      <c r="R270" t="str">
        <f>IFERROR(IF('Journal Template'!C682="","",IF(IFERROR(VLOOKUP('Journal Template'!C682,Checks!N:P,3,0),0)="A","","Inactive account in Use")),"")</f>
        <v/>
      </c>
      <c r="S270" t="s">
        <v>2121</v>
      </c>
      <c r="T270" t="s">
        <v>386</v>
      </c>
      <c r="U270" t="s">
        <v>393</v>
      </c>
      <c r="V270" s="150" t="str">
        <f>IF(JRF!C283="","",IF(IFERROR(VLOOKUP(JRF!C283,Checks!S:U,3,0),0)="A","Entry with System fund Dept",""))</f>
        <v/>
      </c>
      <c r="W270" t="str">
        <f>IFERROR(IF('Journal Template'!D682="","",IF(IFERROR(VLOOKUP('Journal Template'!D682,Checks!S:U,3,0),0)="A","Entry with System fund Dept","")),"")</f>
        <v/>
      </c>
      <c r="X270" t="s">
        <v>2122</v>
      </c>
      <c r="Y270" t="s">
        <v>389</v>
      </c>
      <c r="Z270" t="s">
        <v>2123</v>
      </c>
      <c r="AA270" t="s">
        <v>391</v>
      </c>
      <c r="AB270" t="s">
        <v>125</v>
      </c>
      <c r="AC270" s="150" t="str">
        <f>IFERROR(IF(JRF!C283="","",IF(AND(VLOOKUP(JRF!C283,X:AA,4,0)=JRF!B283,VLOOKUP(JRF!C283,X:Y,2,0)="A"),"","Inactive Dept Combo Error")),"Inactive Dept Combo Error")</f>
        <v/>
      </c>
      <c r="AD270" t="str">
        <f>IFERROR(IF('Journal Template'!D682="","",IF(AND(VLOOKUP('Journal Template'!D682,X:AA,4,0)='Journal Template'!A682,VLOOKUP('Journal Template'!D682,X:Y,2,0)="A"),"","Inactive Dept Combo Error")),"")</f>
        <v/>
      </c>
      <c r="AK270" s="150" t="str">
        <f>IF(JRF!B283="","",IF(JRF!B283=IFERROR(VLOOKUP(JRF!B283,Checks!AI:AI,1,0),0),"Entry in Branch/Satellite BU's",""))</f>
        <v/>
      </c>
      <c r="AL270" t="str">
        <f>IFERROR(IF('Journal Template'!A682="","",IF('Journal Template'!A682=IFERROR(VLOOKUP('Journal Template'!A682,Checks!AI:AI,1,0),0),"Entry in Branch/Satellite BU's","")),"")</f>
        <v/>
      </c>
      <c r="AO270" s="171"/>
      <c r="AP270" s="171"/>
      <c r="AQ270" s="171"/>
      <c r="AR270" s="171"/>
      <c r="CI270" t="str">
        <f>IF(JRF!F283&gt;0,"",IF(JRF!B283="","",IF(LEFT(JRF!B283,1)=IFERROR(VLOOKUP(LEFT(JRF!B283,1),$CF$2:$CF$5,1,0),0),"Product Code Required",IF(JRF!C283="","",IF(JRF!C283=IFERROR(VLOOKUP(JRF!C283,$CH:$CH,1,0),0),"Product Code Required","NA")))))</f>
        <v/>
      </c>
      <c r="CJ270" t="str">
        <f>IF(JRF!AV283&gt;0,"",IF(JRF!Q283="","",IF(LEFT(JRF!Q283,1)=IFERROR(VLOOKUP(LEFT(JRF!Q283,1),$CF$2:$CF$5,1,0),0),"Product Code Required",IF(JRF!V283="","",IF(JRF!V283=IFERROR(VLOOKUP(JRF!V283,$CH:$CH,1,0),0),"Product Code Required","NA")))))</f>
        <v/>
      </c>
      <c r="CK270" t="str">
        <f>IFERROR(IF(LEN('Journal Template'!F281)&gt;0,"",IF('Journal Template'!A281="","",IF(LEFT('Journal Template'!A281,1)=IFERROR(VLOOKUP(LEFT('Journal Template'!A281,1),Checks!$CF$2:$CF$5,1,0),0),"Product Code Required",IF('Journal Template'!D281="","",IF('Journal Template'!D281=IFERROR(VLOOKUP('Journal Template'!D281,Checks!$CH:$CH,1,0),0),"Product Code Required","NA"))))),"")</f>
        <v/>
      </c>
    </row>
    <row r="271" spans="14:89">
      <c r="N271" t="s">
        <v>2124</v>
      </c>
      <c r="O271" t="s">
        <v>2125</v>
      </c>
      <c r="P271" t="s">
        <v>386</v>
      </c>
      <c r="Q271" s="150" t="str">
        <f>IF(JRF!D284="","",IF(IFERROR(VLOOKUP(JRF!D284,Checks!N:P,3,0),0)="A","","Inactive account in Use"))</f>
        <v/>
      </c>
      <c r="R271" t="str">
        <f>IFERROR(IF('Journal Template'!C683="","",IF(IFERROR(VLOOKUP('Journal Template'!C683,Checks!N:P,3,0),0)="A","","Inactive account in Use")),"")</f>
        <v/>
      </c>
      <c r="S271" t="s">
        <v>2126</v>
      </c>
      <c r="T271" t="s">
        <v>386</v>
      </c>
      <c r="U271" t="s">
        <v>393</v>
      </c>
      <c r="V271" s="150" t="str">
        <f>IF(JRF!C284="","",IF(IFERROR(VLOOKUP(JRF!C284,Checks!S:U,3,0),0)="A","Entry with System fund Dept",""))</f>
        <v/>
      </c>
      <c r="W271" t="str">
        <f>IFERROR(IF('Journal Template'!D683="","",IF(IFERROR(VLOOKUP('Journal Template'!D683,Checks!S:U,3,0),0)="A","Entry with System fund Dept","")),"")</f>
        <v/>
      </c>
      <c r="X271" t="s">
        <v>2122</v>
      </c>
      <c r="Y271" t="s">
        <v>389</v>
      </c>
      <c r="Z271" t="s">
        <v>2123</v>
      </c>
      <c r="AA271" t="s">
        <v>2127</v>
      </c>
      <c r="AB271" t="s">
        <v>125</v>
      </c>
      <c r="AC271" s="150" t="str">
        <f>IFERROR(IF(JRF!C284="","",IF(AND(VLOOKUP(JRF!C284,X:AA,4,0)=JRF!B284,VLOOKUP(JRF!C284,X:Y,2,0)="A"),"","Inactive Dept Combo Error")),"Inactive Dept Combo Error")</f>
        <v/>
      </c>
      <c r="AD271" t="str">
        <f>IFERROR(IF('Journal Template'!D683="","",IF(AND(VLOOKUP('Journal Template'!D683,X:AA,4,0)='Journal Template'!A683,VLOOKUP('Journal Template'!D683,X:Y,2,0)="A"),"","Inactive Dept Combo Error")),"")</f>
        <v/>
      </c>
      <c r="AK271" s="150" t="str">
        <f>IF(JRF!B284="","",IF(JRF!B284=IFERROR(VLOOKUP(JRF!B284,Checks!AI:AI,1,0),0),"Entry in Branch/Satellite BU's",""))</f>
        <v/>
      </c>
      <c r="AL271" t="str">
        <f>IFERROR(IF('Journal Template'!A683="","",IF('Journal Template'!A683=IFERROR(VLOOKUP('Journal Template'!A683,Checks!AI:AI,1,0),0),"Entry in Branch/Satellite BU's","")),"")</f>
        <v/>
      </c>
      <c r="AO271" s="171"/>
      <c r="AP271" s="171"/>
      <c r="AQ271" s="171"/>
      <c r="AR271" s="171"/>
      <c r="CI271" t="str">
        <f>IF(JRF!F284&gt;0,"",IF(JRF!B284="","",IF(LEFT(JRF!B284,1)=IFERROR(VLOOKUP(LEFT(JRF!B284,1),$CF$2:$CF$5,1,0),0),"Product Code Required",IF(JRF!C284="","",IF(JRF!C284=IFERROR(VLOOKUP(JRF!C284,$CH:$CH,1,0),0),"Product Code Required","NA")))))</f>
        <v/>
      </c>
      <c r="CJ271" t="str">
        <f>IF(JRF!AV284&gt;0,"",IF(JRF!Q284="","",IF(LEFT(JRF!Q284,1)=IFERROR(VLOOKUP(LEFT(JRF!Q284,1),$CF$2:$CF$5,1,0),0),"Product Code Required",IF(JRF!V284="","",IF(JRF!V284=IFERROR(VLOOKUP(JRF!V284,$CH:$CH,1,0),0),"Product Code Required","NA")))))</f>
        <v/>
      </c>
      <c r="CK271" t="str">
        <f>IFERROR(IF(LEN('Journal Template'!F282)&gt;0,"",IF('Journal Template'!A282="","",IF(LEFT('Journal Template'!A282,1)=IFERROR(VLOOKUP(LEFT('Journal Template'!A282,1),Checks!$CF$2:$CF$5,1,0),0),"Product Code Required",IF('Journal Template'!D282="","",IF('Journal Template'!D282=IFERROR(VLOOKUP('Journal Template'!D282,Checks!$CH:$CH,1,0),0),"Product Code Required","NA"))))),"")</f>
        <v/>
      </c>
    </row>
    <row r="272" spans="14:89">
      <c r="N272" t="s">
        <v>2128</v>
      </c>
      <c r="O272" t="s">
        <v>2129</v>
      </c>
      <c r="P272" t="s">
        <v>386</v>
      </c>
      <c r="Q272" s="150" t="str">
        <f>IF(JRF!D285="","",IF(IFERROR(VLOOKUP(JRF!D285,Checks!N:P,3,0),0)="A","","Inactive account in Use"))</f>
        <v/>
      </c>
      <c r="R272" t="str">
        <f>IFERROR(IF('Journal Template'!C684="","",IF(IFERROR(VLOOKUP('Journal Template'!C684,Checks!N:P,3,0),0)="A","","Inactive account in Use")),"")</f>
        <v/>
      </c>
      <c r="S272" t="s">
        <v>2130</v>
      </c>
      <c r="T272" t="s">
        <v>386</v>
      </c>
      <c r="U272" t="s">
        <v>393</v>
      </c>
      <c r="V272" s="150" t="str">
        <f>IF(JRF!C285="","",IF(IFERROR(VLOOKUP(JRF!C285,Checks!S:U,3,0),0)="A","Entry with System fund Dept",""))</f>
        <v/>
      </c>
      <c r="W272" t="str">
        <f>IFERROR(IF('Journal Template'!D684="","",IF(IFERROR(VLOOKUP('Journal Template'!D684,Checks!S:U,3,0),0)="A","Entry with System fund Dept","")),"")</f>
        <v/>
      </c>
      <c r="X272" t="s">
        <v>2131</v>
      </c>
      <c r="Y272" t="s">
        <v>389</v>
      </c>
      <c r="Z272" t="s">
        <v>2132</v>
      </c>
      <c r="AA272" t="s">
        <v>391</v>
      </c>
      <c r="AB272" t="s">
        <v>125</v>
      </c>
      <c r="AC272" s="150" t="str">
        <f>IFERROR(IF(JRF!C285="","",IF(AND(VLOOKUP(JRF!C285,X:AA,4,0)=JRF!B285,VLOOKUP(JRF!C285,X:Y,2,0)="A"),"","Inactive Dept Combo Error")),"Inactive Dept Combo Error")</f>
        <v/>
      </c>
      <c r="AD272" t="str">
        <f>IFERROR(IF('Journal Template'!D684="","",IF(AND(VLOOKUP('Journal Template'!D684,X:AA,4,0)='Journal Template'!A684,VLOOKUP('Journal Template'!D684,X:Y,2,0)="A"),"","Inactive Dept Combo Error")),"")</f>
        <v/>
      </c>
      <c r="AK272" s="150" t="str">
        <f>IF(JRF!B285="","",IF(JRF!B285=IFERROR(VLOOKUP(JRF!B285,Checks!AI:AI,1,0),0),"Entry in Branch/Satellite BU's",""))</f>
        <v/>
      </c>
      <c r="AL272" t="str">
        <f>IFERROR(IF('Journal Template'!A684="","",IF('Journal Template'!A684=IFERROR(VLOOKUP('Journal Template'!A684,Checks!AI:AI,1,0),0),"Entry in Branch/Satellite BU's","")),"")</f>
        <v/>
      </c>
      <c r="AO272" s="171"/>
      <c r="AP272" s="171"/>
      <c r="AQ272" s="171"/>
      <c r="AR272" s="171"/>
      <c r="CI272" t="str">
        <f>IF(JRF!F285&gt;0,"",IF(JRF!B285="","",IF(LEFT(JRF!B285,1)=IFERROR(VLOOKUP(LEFT(JRF!B285,1),$CF$2:$CF$5,1,0),0),"Product Code Required",IF(JRF!C285="","",IF(JRF!C285=IFERROR(VLOOKUP(JRF!C285,$CH:$CH,1,0),0),"Product Code Required","NA")))))</f>
        <v/>
      </c>
      <c r="CJ272" t="str">
        <f>IF(JRF!AV285&gt;0,"",IF(JRF!Q285="","",IF(LEFT(JRF!Q285,1)=IFERROR(VLOOKUP(LEFT(JRF!Q285,1),$CF$2:$CF$5,1,0),0),"Product Code Required",IF(JRF!V285="","",IF(JRF!V285=IFERROR(VLOOKUP(JRF!V285,$CH:$CH,1,0),0),"Product Code Required","NA")))))</f>
        <v/>
      </c>
      <c r="CK272" t="str">
        <f>IFERROR(IF(LEN('Journal Template'!F283)&gt;0,"",IF('Journal Template'!A283="","",IF(LEFT('Journal Template'!A283,1)=IFERROR(VLOOKUP(LEFT('Journal Template'!A283,1),Checks!$CF$2:$CF$5,1,0),0),"Product Code Required",IF('Journal Template'!D283="","",IF('Journal Template'!D283=IFERROR(VLOOKUP('Journal Template'!D283,Checks!$CH:$CH,1,0),0),"Product Code Required","NA"))))),"")</f>
        <v/>
      </c>
    </row>
    <row r="273" spans="14:89">
      <c r="N273" t="s">
        <v>2133</v>
      </c>
      <c r="O273" t="s">
        <v>2134</v>
      </c>
      <c r="P273" t="s">
        <v>386</v>
      </c>
      <c r="Q273" s="150" t="str">
        <f>IF(JRF!D286="","",IF(IFERROR(VLOOKUP(JRF!D286,Checks!N:P,3,0),0)="A","","Inactive account in Use"))</f>
        <v/>
      </c>
      <c r="R273" t="str">
        <f>IFERROR(IF('Journal Template'!C685="","",IF(IFERROR(VLOOKUP('Journal Template'!C685,Checks!N:P,3,0),0)="A","","Inactive account in Use")),"")</f>
        <v/>
      </c>
      <c r="S273" t="s">
        <v>2135</v>
      </c>
      <c r="T273" t="s">
        <v>386</v>
      </c>
      <c r="U273" t="s">
        <v>393</v>
      </c>
      <c r="V273" s="150" t="str">
        <f>IF(JRF!C286="","",IF(IFERROR(VLOOKUP(JRF!C286,Checks!S:U,3,0),0)="A","Entry with System fund Dept",""))</f>
        <v/>
      </c>
      <c r="W273" t="str">
        <f>IFERROR(IF('Journal Template'!D685="","",IF(IFERROR(VLOOKUP('Journal Template'!D685,Checks!S:U,3,0),0)="A","Entry with System fund Dept","")),"")</f>
        <v/>
      </c>
      <c r="X273" t="s">
        <v>2136</v>
      </c>
      <c r="Y273" t="s">
        <v>389</v>
      </c>
      <c r="Z273" t="s">
        <v>2137</v>
      </c>
      <c r="AA273" t="s">
        <v>391</v>
      </c>
      <c r="AB273" t="s">
        <v>125</v>
      </c>
      <c r="AC273" s="150" t="str">
        <f>IFERROR(IF(JRF!C286="","",IF(AND(VLOOKUP(JRF!C286,X:AA,4,0)=JRF!B286,VLOOKUP(JRF!C286,X:Y,2,0)="A"),"","Inactive Dept Combo Error")),"Inactive Dept Combo Error")</f>
        <v/>
      </c>
      <c r="AD273" t="str">
        <f>IFERROR(IF('Journal Template'!D685="","",IF(AND(VLOOKUP('Journal Template'!D685,X:AA,4,0)='Journal Template'!A685,VLOOKUP('Journal Template'!D685,X:Y,2,0)="A"),"","Inactive Dept Combo Error")),"")</f>
        <v/>
      </c>
      <c r="AK273" s="150" t="str">
        <f>IF(JRF!B286="","",IF(JRF!B286=IFERROR(VLOOKUP(JRF!B286,Checks!AI:AI,1,0),0),"Entry in Branch/Satellite BU's",""))</f>
        <v/>
      </c>
      <c r="AL273" t="str">
        <f>IFERROR(IF('Journal Template'!A685="","",IF('Journal Template'!A685=IFERROR(VLOOKUP('Journal Template'!A685,Checks!AI:AI,1,0),0),"Entry in Branch/Satellite BU's","")),"")</f>
        <v/>
      </c>
      <c r="AO273" s="171"/>
      <c r="AP273" s="171"/>
      <c r="AQ273" s="171"/>
      <c r="AR273" s="171"/>
      <c r="CI273" t="str">
        <f>IF(JRF!F286&gt;0,"",IF(JRF!B286="","",IF(LEFT(JRF!B286,1)=IFERROR(VLOOKUP(LEFT(JRF!B286,1),$CF$2:$CF$5,1,0),0),"Product Code Required",IF(JRF!C286="","",IF(JRF!C286=IFERROR(VLOOKUP(JRF!C286,$CH:$CH,1,0),0),"Product Code Required","NA")))))</f>
        <v/>
      </c>
      <c r="CJ273" t="str">
        <f>IF(JRF!AV286&gt;0,"",IF(JRF!Q286="","",IF(LEFT(JRF!Q286,1)=IFERROR(VLOOKUP(LEFT(JRF!Q286,1),$CF$2:$CF$5,1,0),0),"Product Code Required",IF(JRF!V286="","",IF(JRF!V286=IFERROR(VLOOKUP(JRF!V286,$CH:$CH,1,0),0),"Product Code Required","NA")))))</f>
        <v/>
      </c>
      <c r="CK273" t="str">
        <f>IFERROR(IF(LEN('Journal Template'!F284)&gt;0,"",IF('Journal Template'!A284="","",IF(LEFT('Journal Template'!A284,1)=IFERROR(VLOOKUP(LEFT('Journal Template'!A284,1),Checks!$CF$2:$CF$5,1,0),0),"Product Code Required",IF('Journal Template'!D284="","",IF('Journal Template'!D284=IFERROR(VLOOKUP('Journal Template'!D284,Checks!$CH:$CH,1,0),0),"Product Code Required","NA"))))),"")</f>
        <v/>
      </c>
    </row>
    <row r="274" spans="14:89">
      <c r="N274" t="s">
        <v>2138</v>
      </c>
      <c r="O274" t="s">
        <v>2139</v>
      </c>
      <c r="P274" t="s">
        <v>386</v>
      </c>
      <c r="Q274" s="150" t="str">
        <f>IF(JRF!D287="","",IF(IFERROR(VLOOKUP(JRF!D287,Checks!N:P,3,0),0)="A","","Inactive account in Use"))</f>
        <v/>
      </c>
      <c r="R274" t="str">
        <f>IFERROR(IF('Journal Template'!C686="","",IF(IFERROR(VLOOKUP('Journal Template'!C686,Checks!N:P,3,0),0)="A","","Inactive account in Use")),"")</f>
        <v/>
      </c>
      <c r="S274" t="s">
        <v>2140</v>
      </c>
      <c r="T274" t="s">
        <v>386</v>
      </c>
      <c r="U274" t="s">
        <v>393</v>
      </c>
      <c r="V274" s="150" t="str">
        <f>IF(JRF!C287="","",IF(IFERROR(VLOOKUP(JRF!C287,Checks!S:U,3,0),0)="A","Entry with System fund Dept",""))</f>
        <v/>
      </c>
      <c r="W274" t="str">
        <f>IFERROR(IF('Journal Template'!D686="","",IF(IFERROR(VLOOKUP('Journal Template'!D686,Checks!S:U,3,0),0)="A","Entry with System fund Dept","")),"")</f>
        <v/>
      </c>
      <c r="X274" t="s">
        <v>2141</v>
      </c>
      <c r="Y274" t="s">
        <v>389</v>
      </c>
      <c r="Z274" t="s">
        <v>2142</v>
      </c>
      <c r="AA274" t="s">
        <v>391</v>
      </c>
      <c r="AB274" t="s">
        <v>125</v>
      </c>
      <c r="AC274" s="150" t="str">
        <f>IFERROR(IF(JRF!C287="","",IF(AND(VLOOKUP(JRF!C287,X:AA,4,0)=JRF!B287,VLOOKUP(JRF!C287,X:Y,2,0)="A"),"","Inactive Dept Combo Error")),"Inactive Dept Combo Error")</f>
        <v/>
      </c>
      <c r="AD274" t="str">
        <f>IFERROR(IF('Journal Template'!D686="","",IF(AND(VLOOKUP('Journal Template'!D686,X:AA,4,0)='Journal Template'!A686,VLOOKUP('Journal Template'!D686,X:Y,2,0)="A"),"","Inactive Dept Combo Error")),"")</f>
        <v/>
      </c>
      <c r="AK274" s="150" t="str">
        <f>IF(JRF!B287="","",IF(JRF!B287=IFERROR(VLOOKUP(JRF!B287,Checks!AI:AI,1,0),0),"Entry in Branch/Satellite BU's",""))</f>
        <v/>
      </c>
      <c r="AL274" t="str">
        <f>IFERROR(IF('Journal Template'!A686="","",IF('Journal Template'!A686=IFERROR(VLOOKUP('Journal Template'!A686,Checks!AI:AI,1,0),0),"Entry in Branch/Satellite BU's","")),"")</f>
        <v/>
      </c>
      <c r="AO274" s="171"/>
      <c r="AP274" s="171"/>
      <c r="AQ274" s="171"/>
      <c r="AR274" s="171"/>
      <c r="CI274" t="str">
        <f>IF(JRF!F287&gt;0,"",IF(JRF!B287="","",IF(LEFT(JRF!B287,1)=IFERROR(VLOOKUP(LEFT(JRF!B287,1),$CF$2:$CF$5,1,0),0),"Product Code Required",IF(JRF!C287="","",IF(JRF!C287=IFERROR(VLOOKUP(JRF!C287,$CH:$CH,1,0),0),"Product Code Required","NA")))))</f>
        <v/>
      </c>
      <c r="CJ274" t="str">
        <f>IF(JRF!AV287&gt;0,"",IF(JRF!Q287="","",IF(LEFT(JRF!Q287,1)=IFERROR(VLOOKUP(LEFT(JRF!Q287,1),$CF$2:$CF$5,1,0),0),"Product Code Required",IF(JRF!V287="","",IF(JRF!V287=IFERROR(VLOOKUP(JRF!V287,$CH:$CH,1,0),0),"Product Code Required","NA")))))</f>
        <v/>
      </c>
      <c r="CK274" t="str">
        <f>IFERROR(IF(LEN('Journal Template'!F285)&gt;0,"",IF('Journal Template'!A285="","",IF(LEFT('Journal Template'!A285,1)=IFERROR(VLOOKUP(LEFT('Journal Template'!A285,1),Checks!$CF$2:$CF$5,1,0),0),"Product Code Required",IF('Journal Template'!D285="","",IF('Journal Template'!D285=IFERROR(VLOOKUP('Journal Template'!D285,Checks!$CH:$CH,1,0),0),"Product Code Required","NA"))))),"")</f>
        <v/>
      </c>
    </row>
    <row r="275" spans="14:89">
      <c r="N275" t="s">
        <v>2143</v>
      </c>
      <c r="O275" t="s">
        <v>2144</v>
      </c>
      <c r="P275" t="s">
        <v>386</v>
      </c>
      <c r="Q275" s="150" t="str">
        <f>IF(JRF!D288="","",IF(IFERROR(VLOOKUP(JRF!D288,Checks!N:P,3,0),0)="A","","Inactive account in Use"))</f>
        <v/>
      </c>
      <c r="R275" t="str">
        <f>IFERROR(IF('Journal Template'!C687="","",IF(IFERROR(VLOOKUP('Journal Template'!C687,Checks!N:P,3,0),0)="A","","Inactive account in Use")),"")</f>
        <v/>
      </c>
      <c r="S275" t="s">
        <v>2145</v>
      </c>
      <c r="T275" t="s">
        <v>386</v>
      </c>
      <c r="U275" t="s">
        <v>393</v>
      </c>
      <c r="V275" s="150" t="str">
        <f>IF(JRF!C288="","",IF(IFERROR(VLOOKUP(JRF!C288,Checks!S:U,3,0),0)="A","Entry with System fund Dept",""))</f>
        <v/>
      </c>
      <c r="W275" t="str">
        <f>IFERROR(IF('Journal Template'!D687="","",IF(IFERROR(VLOOKUP('Journal Template'!D687,Checks!S:U,3,0),0)="A","Entry with System fund Dept","")),"")</f>
        <v/>
      </c>
      <c r="X275" t="s">
        <v>2146</v>
      </c>
      <c r="Y275" t="s">
        <v>389</v>
      </c>
      <c r="Z275" t="s">
        <v>2147</v>
      </c>
      <c r="AA275" t="s">
        <v>391</v>
      </c>
      <c r="AB275" t="s">
        <v>125</v>
      </c>
      <c r="AC275" s="150" t="str">
        <f>IFERROR(IF(JRF!C288="","",IF(AND(VLOOKUP(JRF!C288,X:AA,4,0)=JRF!B288,VLOOKUP(JRF!C288,X:Y,2,0)="A"),"","Inactive Dept Combo Error")),"Inactive Dept Combo Error")</f>
        <v/>
      </c>
      <c r="AD275" t="str">
        <f>IFERROR(IF('Journal Template'!D687="","",IF(AND(VLOOKUP('Journal Template'!D687,X:AA,4,0)='Journal Template'!A687,VLOOKUP('Journal Template'!D687,X:Y,2,0)="A"),"","Inactive Dept Combo Error")),"")</f>
        <v/>
      </c>
      <c r="AK275" s="150" t="str">
        <f>IF(JRF!B288="","",IF(JRF!B288=IFERROR(VLOOKUP(JRF!B288,Checks!AI:AI,1,0),0),"Entry in Branch/Satellite BU's",""))</f>
        <v/>
      </c>
      <c r="AL275" t="str">
        <f>IFERROR(IF('Journal Template'!A687="","",IF('Journal Template'!A687=IFERROR(VLOOKUP('Journal Template'!A687,Checks!AI:AI,1,0),0),"Entry in Branch/Satellite BU's","")),"")</f>
        <v/>
      </c>
      <c r="AO275" s="171"/>
      <c r="AP275" s="171"/>
      <c r="AQ275" s="171"/>
      <c r="AR275" s="171"/>
      <c r="CI275" t="str">
        <f>IF(JRF!F288&gt;0,"",IF(JRF!B288="","",IF(LEFT(JRF!B288,1)=IFERROR(VLOOKUP(LEFT(JRF!B288,1),$CF$2:$CF$5,1,0),0),"Product Code Required",IF(JRF!C288="","",IF(JRF!C288=IFERROR(VLOOKUP(JRF!C288,$CH:$CH,1,0),0),"Product Code Required","NA")))))</f>
        <v/>
      </c>
      <c r="CJ275" t="str">
        <f>IF(JRF!AV288&gt;0,"",IF(JRF!Q288="","",IF(LEFT(JRF!Q288,1)=IFERROR(VLOOKUP(LEFT(JRF!Q288,1),$CF$2:$CF$5,1,0),0),"Product Code Required",IF(JRF!V288="","",IF(JRF!V288=IFERROR(VLOOKUP(JRF!V288,$CH:$CH,1,0),0),"Product Code Required","NA")))))</f>
        <v/>
      </c>
      <c r="CK275" t="str">
        <f>IFERROR(IF(LEN('Journal Template'!F286)&gt;0,"",IF('Journal Template'!A286="","",IF(LEFT('Journal Template'!A286,1)=IFERROR(VLOOKUP(LEFT('Journal Template'!A286,1),Checks!$CF$2:$CF$5,1,0),0),"Product Code Required",IF('Journal Template'!D286="","",IF('Journal Template'!D286=IFERROR(VLOOKUP('Journal Template'!D286,Checks!$CH:$CH,1,0),0),"Product Code Required","NA"))))),"")</f>
        <v/>
      </c>
    </row>
    <row r="276" spans="14:89">
      <c r="N276" t="s">
        <v>2148</v>
      </c>
      <c r="O276" t="s">
        <v>2149</v>
      </c>
      <c r="P276" t="s">
        <v>386</v>
      </c>
      <c r="Q276" s="150" t="str">
        <f>IF(JRF!D289="","",IF(IFERROR(VLOOKUP(JRF!D289,Checks!N:P,3,0),0)="A","","Inactive account in Use"))</f>
        <v/>
      </c>
      <c r="R276" t="str">
        <f>IFERROR(IF('Journal Template'!C688="","",IF(IFERROR(VLOOKUP('Journal Template'!C688,Checks!N:P,3,0),0)="A","","Inactive account in Use")),"")</f>
        <v/>
      </c>
      <c r="S276" t="s">
        <v>2150</v>
      </c>
      <c r="T276" t="s">
        <v>386</v>
      </c>
      <c r="U276" t="s">
        <v>393</v>
      </c>
      <c r="V276" s="150" t="str">
        <f>IF(JRF!C289="","",IF(IFERROR(VLOOKUP(JRF!C289,Checks!S:U,3,0),0)="A","Entry with System fund Dept",""))</f>
        <v/>
      </c>
      <c r="W276" t="str">
        <f>IFERROR(IF('Journal Template'!D688="","",IF(IFERROR(VLOOKUP('Journal Template'!D688,Checks!S:U,3,0),0)="A","Entry with System fund Dept","")),"")</f>
        <v/>
      </c>
      <c r="X276" t="s">
        <v>2146</v>
      </c>
      <c r="Y276" t="s">
        <v>389</v>
      </c>
      <c r="Z276" t="s">
        <v>2147</v>
      </c>
      <c r="AA276" t="s">
        <v>2151</v>
      </c>
      <c r="AB276" t="s">
        <v>125</v>
      </c>
      <c r="AC276" s="150" t="str">
        <f>IFERROR(IF(JRF!C289="","",IF(AND(VLOOKUP(JRF!C289,X:AA,4,0)=JRF!B289,VLOOKUP(JRF!C289,X:Y,2,0)="A"),"","Inactive Dept Combo Error")),"Inactive Dept Combo Error")</f>
        <v/>
      </c>
      <c r="AD276" t="str">
        <f>IFERROR(IF('Journal Template'!D688="","",IF(AND(VLOOKUP('Journal Template'!D688,X:AA,4,0)='Journal Template'!A688,VLOOKUP('Journal Template'!D688,X:Y,2,0)="A"),"","Inactive Dept Combo Error")),"")</f>
        <v/>
      </c>
      <c r="AK276" s="150" t="str">
        <f>IF(JRF!B289="","",IF(JRF!B289=IFERROR(VLOOKUP(JRF!B289,Checks!AI:AI,1,0),0),"Entry in Branch/Satellite BU's",""))</f>
        <v/>
      </c>
      <c r="AL276" t="str">
        <f>IFERROR(IF('Journal Template'!A688="","",IF('Journal Template'!A688=IFERROR(VLOOKUP('Journal Template'!A688,Checks!AI:AI,1,0),0),"Entry in Branch/Satellite BU's","")),"")</f>
        <v/>
      </c>
      <c r="AO276" s="171"/>
      <c r="AP276" s="171"/>
      <c r="AQ276" s="171"/>
      <c r="AR276" s="171"/>
      <c r="CI276" t="str">
        <f>IF(JRF!F289&gt;0,"",IF(JRF!B289="","",IF(LEFT(JRF!B289,1)=IFERROR(VLOOKUP(LEFT(JRF!B289,1),$CF$2:$CF$5,1,0),0),"Product Code Required",IF(JRF!C289="","",IF(JRF!C289=IFERROR(VLOOKUP(JRF!C289,$CH:$CH,1,0),0),"Product Code Required","NA")))))</f>
        <v/>
      </c>
      <c r="CJ276" t="str">
        <f>IF(JRF!AV289&gt;0,"",IF(JRF!Q289="","",IF(LEFT(JRF!Q289,1)=IFERROR(VLOOKUP(LEFT(JRF!Q289,1),$CF$2:$CF$5,1,0),0),"Product Code Required",IF(JRF!V289="","",IF(JRF!V289=IFERROR(VLOOKUP(JRF!V289,$CH:$CH,1,0),0),"Product Code Required","NA")))))</f>
        <v/>
      </c>
      <c r="CK276" t="str">
        <f>IFERROR(IF(LEN('Journal Template'!F287)&gt;0,"",IF('Journal Template'!A287="","",IF(LEFT('Journal Template'!A287,1)=IFERROR(VLOOKUP(LEFT('Journal Template'!A287,1),Checks!$CF$2:$CF$5,1,0),0),"Product Code Required",IF('Journal Template'!D287="","",IF('Journal Template'!D287=IFERROR(VLOOKUP('Journal Template'!D287,Checks!$CH:$CH,1,0),0),"Product Code Required","NA"))))),"")</f>
        <v/>
      </c>
    </row>
    <row r="277" spans="14:89">
      <c r="N277" t="s">
        <v>2152</v>
      </c>
      <c r="O277" t="s">
        <v>2153</v>
      </c>
      <c r="P277" t="s">
        <v>386</v>
      </c>
      <c r="Q277" s="150" t="str">
        <f>IF(JRF!D290="","",IF(IFERROR(VLOOKUP(JRF!D290,Checks!N:P,3,0),0)="A","","Inactive account in Use"))</f>
        <v/>
      </c>
      <c r="R277" t="str">
        <f>IFERROR(IF('Journal Template'!C689="","",IF(IFERROR(VLOOKUP('Journal Template'!C689,Checks!N:P,3,0),0)="A","","Inactive account in Use")),"")</f>
        <v/>
      </c>
      <c r="S277" t="s">
        <v>2154</v>
      </c>
      <c r="T277" t="s">
        <v>386</v>
      </c>
      <c r="U277" t="s">
        <v>381</v>
      </c>
      <c r="V277" s="150" t="str">
        <f>IF(JRF!C290="","",IF(IFERROR(VLOOKUP(JRF!C290,Checks!S:U,3,0),0)="A","Entry with System fund Dept",""))</f>
        <v/>
      </c>
      <c r="W277" t="str">
        <f>IFERROR(IF('Journal Template'!D689="","",IF(IFERROR(VLOOKUP('Journal Template'!D689,Checks!S:U,3,0),0)="A","Entry with System fund Dept","")),"")</f>
        <v/>
      </c>
      <c r="X277" t="s">
        <v>2155</v>
      </c>
      <c r="Y277" t="s">
        <v>386</v>
      </c>
      <c r="Z277" t="s">
        <v>2156</v>
      </c>
      <c r="AA277" t="s">
        <v>391</v>
      </c>
      <c r="AB277" t="s">
        <v>125</v>
      </c>
      <c r="AC277" s="150" t="str">
        <f>IFERROR(IF(JRF!C290="","",IF(AND(VLOOKUP(JRF!C290,X:AA,4,0)=JRF!B290,VLOOKUP(JRF!C290,X:Y,2,0)="A"),"","Inactive Dept Combo Error")),"Inactive Dept Combo Error")</f>
        <v/>
      </c>
      <c r="AD277" t="str">
        <f>IFERROR(IF('Journal Template'!D689="","",IF(AND(VLOOKUP('Journal Template'!D689,X:AA,4,0)='Journal Template'!A689,VLOOKUP('Journal Template'!D689,X:Y,2,0)="A"),"","Inactive Dept Combo Error")),"")</f>
        <v/>
      </c>
      <c r="AK277" s="150" t="str">
        <f>IF(JRF!B290="","",IF(JRF!B290=IFERROR(VLOOKUP(JRF!B290,Checks!AI:AI,1,0),0),"Entry in Branch/Satellite BU's",""))</f>
        <v/>
      </c>
      <c r="AL277" t="str">
        <f>IFERROR(IF('Journal Template'!A689="","",IF('Journal Template'!A689=IFERROR(VLOOKUP('Journal Template'!A689,Checks!AI:AI,1,0),0),"Entry in Branch/Satellite BU's","")),"")</f>
        <v/>
      </c>
      <c r="AO277" s="171"/>
      <c r="AP277" s="171"/>
      <c r="AQ277" s="171"/>
      <c r="AR277" s="171"/>
      <c r="CI277" t="str">
        <f>IF(JRF!F290&gt;0,"",IF(JRF!B290="","",IF(LEFT(JRF!B290,1)=IFERROR(VLOOKUP(LEFT(JRF!B290,1),$CF$2:$CF$5,1,0),0),"Product Code Required",IF(JRF!C290="","",IF(JRF!C290=IFERROR(VLOOKUP(JRF!C290,$CH:$CH,1,0),0),"Product Code Required","NA")))))</f>
        <v/>
      </c>
      <c r="CJ277" t="str">
        <f>IF(JRF!AV290&gt;0,"",IF(JRF!Q290="","",IF(LEFT(JRF!Q290,1)=IFERROR(VLOOKUP(LEFT(JRF!Q290,1),$CF$2:$CF$5,1,0),0),"Product Code Required",IF(JRF!V290="","",IF(JRF!V290=IFERROR(VLOOKUP(JRF!V290,$CH:$CH,1,0),0),"Product Code Required","NA")))))</f>
        <v/>
      </c>
      <c r="CK277" t="str">
        <f>IFERROR(IF(LEN('Journal Template'!F288)&gt;0,"",IF('Journal Template'!A288="","",IF(LEFT('Journal Template'!A288,1)=IFERROR(VLOOKUP(LEFT('Journal Template'!A288,1),Checks!$CF$2:$CF$5,1,0),0),"Product Code Required",IF('Journal Template'!D288="","",IF('Journal Template'!D288=IFERROR(VLOOKUP('Journal Template'!D288,Checks!$CH:$CH,1,0),0),"Product Code Required","NA"))))),"")</f>
        <v/>
      </c>
    </row>
    <row r="278" spans="14:89">
      <c r="N278" t="s">
        <v>2157</v>
      </c>
      <c r="O278" t="s">
        <v>2158</v>
      </c>
      <c r="P278" t="s">
        <v>386</v>
      </c>
      <c r="Q278" s="150" t="str">
        <f>IF(JRF!D291="","",IF(IFERROR(VLOOKUP(JRF!D291,Checks!N:P,3,0),0)="A","","Inactive account in Use"))</f>
        <v/>
      </c>
      <c r="R278" t="str">
        <f>IFERROR(IF('Journal Template'!C690="","",IF(IFERROR(VLOOKUP('Journal Template'!C690,Checks!N:P,3,0),0)="A","","Inactive account in Use")),"")</f>
        <v/>
      </c>
      <c r="S278" t="s">
        <v>2159</v>
      </c>
      <c r="T278" t="s">
        <v>386</v>
      </c>
      <c r="U278" t="s">
        <v>381</v>
      </c>
      <c r="V278" s="150" t="str">
        <f>IF(JRF!C291="","",IF(IFERROR(VLOOKUP(JRF!C291,Checks!S:U,3,0),0)="A","Entry with System fund Dept",""))</f>
        <v/>
      </c>
      <c r="W278" t="str">
        <f>IFERROR(IF('Journal Template'!D690="","",IF(IFERROR(VLOOKUP('Journal Template'!D690,Checks!S:U,3,0),0)="A","Entry with System fund Dept","")),"")</f>
        <v/>
      </c>
      <c r="X278" t="s">
        <v>2160</v>
      </c>
      <c r="Y278" t="s">
        <v>389</v>
      </c>
      <c r="Z278" t="s">
        <v>2161</v>
      </c>
      <c r="AA278" t="s">
        <v>391</v>
      </c>
      <c r="AB278" t="s">
        <v>125</v>
      </c>
      <c r="AC278" s="150" t="str">
        <f>IFERROR(IF(JRF!C291="","",IF(AND(VLOOKUP(JRF!C291,X:AA,4,0)=JRF!B291,VLOOKUP(JRF!C291,X:Y,2,0)="A"),"","Inactive Dept Combo Error")),"Inactive Dept Combo Error")</f>
        <v/>
      </c>
      <c r="AD278" t="str">
        <f>IFERROR(IF('Journal Template'!D690="","",IF(AND(VLOOKUP('Journal Template'!D690,X:AA,4,0)='Journal Template'!A690,VLOOKUP('Journal Template'!D690,X:Y,2,0)="A"),"","Inactive Dept Combo Error")),"")</f>
        <v/>
      </c>
      <c r="AK278" s="150" t="str">
        <f>IF(JRF!B291="","",IF(JRF!B291=IFERROR(VLOOKUP(JRF!B291,Checks!AI:AI,1,0),0),"Entry in Branch/Satellite BU's",""))</f>
        <v/>
      </c>
      <c r="AL278" t="str">
        <f>IFERROR(IF('Journal Template'!A690="","",IF('Journal Template'!A690=IFERROR(VLOOKUP('Journal Template'!A690,Checks!AI:AI,1,0),0),"Entry in Branch/Satellite BU's","")),"")</f>
        <v/>
      </c>
      <c r="AO278" s="171"/>
      <c r="AP278" s="171"/>
      <c r="AQ278" s="171"/>
      <c r="AR278" s="171"/>
      <c r="CI278" t="str">
        <f>IF(JRF!F291&gt;0,"",IF(JRF!B291="","",IF(LEFT(JRF!B291,1)=IFERROR(VLOOKUP(LEFT(JRF!B291,1),$CF$2:$CF$5,1,0),0),"Product Code Required",IF(JRF!C291="","",IF(JRF!C291=IFERROR(VLOOKUP(JRF!C291,$CH:$CH,1,0),0),"Product Code Required","NA")))))</f>
        <v/>
      </c>
      <c r="CJ278" t="str">
        <f>IF(JRF!AV291&gt;0,"",IF(JRF!Q291="","",IF(LEFT(JRF!Q291,1)=IFERROR(VLOOKUP(LEFT(JRF!Q291,1),$CF$2:$CF$5,1,0),0),"Product Code Required",IF(JRF!V291="","",IF(JRF!V291=IFERROR(VLOOKUP(JRF!V291,$CH:$CH,1,0),0),"Product Code Required","NA")))))</f>
        <v/>
      </c>
      <c r="CK278" t="str">
        <f>IFERROR(IF(LEN('Journal Template'!F289)&gt;0,"",IF('Journal Template'!A289="","",IF(LEFT('Journal Template'!A289,1)=IFERROR(VLOOKUP(LEFT('Journal Template'!A289,1),Checks!$CF$2:$CF$5,1,0),0),"Product Code Required",IF('Journal Template'!D289="","",IF('Journal Template'!D289=IFERROR(VLOOKUP('Journal Template'!D289,Checks!$CH:$CH,1,0),0),"Product Code Required","NA"))))),"")</f>
        <v/>
      </c>
    </row>
    <row r="279" spans="14:89">
      <c r="N279" t="s">
        <v>2162</v>
      </c>
      <c r="O279" t="s">
        <v>983</v>
      </c>
      <c r="P279" t="s">
        <v>386</v>
      </c>
      <c r="Q279" s="150" t="str">
        <f>IF(JRF!D292="","",IF(IFERROR(VLOOKUP(JRF!D292,Checks!N:P,3,0),0)="A","","Inactive account in Use"))</f>
        <v/>
      </c>
      <c r="R279" t="str">
        <f>IFERROR(IF('Journal Template'!C691="","",IF(IFERROR(VLOOKUP('Journal Template'!C691,Checks!N:P,3,0),0)="A","","Inactive account in Use")),"")</f>
        <v/>
      </c>
      <c r="S279" t="s">
        <v>2163</v>
      </c>
      <c r="T279" t="s">
        <v>386</v>
      </c>
      <c r="U279" t="s">
        <v>381</v>
      </c>
      <c r="V279" s="150" t="str">
        <f>IF(JRF!C292="","",IF(IFERROR(VLOOKUP(JRF!C292,Checks!S:U,3,0),0)="A","Entry with System fund Dept",""))</f>
        <v/>
      </c>
      <c r="W279" t="str">
        <f>IFERROR(IF('Journal Template'!D691="","",IF(IFERROR(VLOOKUP('Journal Template'!D691,Checks!S:U,3,0),0)="A","Entry with System fund Dept","")),"")</f>
        <v/>
      </c>
      <c r="X279" t="s">
        <v>2160</v>
      </c>
      <c r="Y279" t="s">
        <v>389</v>
      </c>
      <c r="Z279" t="s">
        <v>2161</v>
      </c>
      <c r="AA279" t="s">
        <v>2164</v>
      </c>
      <c r="AB279" t="s">
        <v>125</v>
      </c>
      <c r="AC279" s="150" t="str">
        <f>IFERROR(IF(JRF!C292="","",IF(AND(VLOOKUP(JRF!C292,X:AA,4,0)=JRF!B292,VLOOKUP(JRF!C292,X:Y,2,0)="A"),"","Inactive Dept Combo Error")),"Inactive Dept Combo Error")</f>
        <v/>
      </c>
      <c r="AD279" t="str">
        <f>IFERROR(IF('Journal Template'!D691="","",IF(AND(VLOOKUP('Journal Template'!D691,X:AA,4,0)='Journal Template'!A691,VLOOKUP('Journal Template'!D691,X:Y,2,0)="A"),"","Inactive Dept Combo Error")),"")</f>
        <v/>
      </c>
      <c r="AK279" s="150" t="str">
        <f>IF(JRF!B292="","",IF(JRF!B292=IFERROR(VLOOKUP(JRF!B292,Checks!AI:AI,1,0),0),"Entry in Branch/Satellite BU's",""))</f>
        <v/>
      </c>
      <c r="AL279" t="str">
        <f>IFERROR(IF('Journal Template'!A691="","",IF('Journal Template'!A691=IFERROR(VLOOKUP('Journal Template'!A691,Checks!AI:AI,1,0),0),"Entry in Branch/Satellite BU's","")),"")</f>
        <v/>
      </c>
      <c r="AO279" s="171"/>
      <c r="AP279" s="171"/>
      <c r="AQ279" s="171"/>
      <c r="AR279" s="171"/>
      <c r="CI279" t="str">
        <f>IF(JRF!F292&gt;0,"",IF(JRF!B292="","",IF(LEFT(JRF!B292,1)=IFERROR(VLOOKUP(LEFT(JRF!B292,1),$CF$2:$CF$5,1,0),0),"Product Code Required",IF(JRF!C292="","",IF(JRF!C292=IFERROR(VLOOKUP(JRF!C292,$CH:$CH,1,0),0),"Product Code Required","NA")))))</f>
        <v/>
      </c>
      <c r="CJ279" t="str">
        <f>IF(JRF!AV292&gt;0,"",IF(JRF!Q292="","",IF(LEFT(JRF!Q292,1)=IFERROR(VLOOKUP(LEFT(JRF!Q292,1),$CF$2:$CF$5,1,0),0),"Product Code Required",IF(JRF!V292="","",IF(JRF!V292=IFERROR(VLOOKUP(JRF!V292,$CH:$CH,1,0),0),"Product Code Required","NA")))))</f>
        <v/>
      </c>
      <c r="CK279" t="str">
        <f>IFERROR(IF(LEN('Journal Template'!F290)&gt;0,"",IF('Journal Template'!A290="","",IF(LEFT('Journal Template'!A290,1)=IFERROR(VLOOKUP(LEFT('Journal Template'!A290,1),Checks!$CF$2:$CF$5,1,0),0),"Product Code Required",IF('Journal Template'!D290="","",IF('Journal Template'!D290=IFERROR(VLOOKUP('Journal Template'!D290,Checks!$CH:$CH,1,0),0),"Product Code Required","NA"))))),"")</f>
        <v/>
      </c>
    </row>
    <row r="280" spans="14:89">
      <c r="N280" t="s">
        <v>2165</v>
      </c>
      <c r="O280" t="s">
        <v>2166</v>
      </c>
      <c r="P280" t="s">
        <v>386</v>
      </c>
      <c r="Q280" s="150" t="str">
        <f>IF(JRF!D293="","",IF(IFERROR(VLOOKUP(JRF!D293,Checks!N:P,3,0),0)="A","","Inactive account in Use"))</f>
        <v/>
      </c>
      <c r="R280" t="str">
        <f>IFERROR(IF('Journal Template'!C692="","",IF(IFERROR(VLOOKUP('Journal Template'!C692,Checks!N:P,3,0),0)="A","","Inactive account in Use")),"")</f>
        <v/>
      </c>
      <c r="S280" t="s">
        <v>2167</v>
      </c>
      <c r="T280" t="s">
        <v>386</v>
      </c>
      <c r="U280" t="s">
        <v>381</v>
      </c>
      <c r="V280" s="150" t="str">
        <f>IF(JRF!C293="","",IF(IFERROR(VLOOKUP(JRF!C293,Checks!S:U,3,0),0)="A","Entry with System fund Dept",""))</f>
        <v/>
      </c>
      <c r="W280" t="str">
        <f>IFERROR(IF('Journal Template'!D692="","",IF(IFERROR(VLOOKUP('Journal Template'!D692,Checks!S:U,3,0),0)="A","Entry with System fund Dept","")),"")</f>
        <v/>
      </c>
      <c r="X280" t="s">
        <v>2168</v>
      </c>
      <c r="Y280" t="s">
        <v>386</v>
      </c>
      <c r="Z280" t="s">
        <v>2169</v>
      </c>
      <c r="AA280" t="s">
        <v>391</v>
      </c>
      <c r="AB280" t="s">
        <v>125</v>
      </c>
      <c r="AC280" s="150" t="str">
        <f>IFERROR(IF(JRF!C293="","",IF(AND(VLOOKUP(JRF!C293,X:AA,4,0)=JRF!B293,VLOOKUP(JRF!C293,X:Y,2,0)="A"),"","Inactive Dept Combo Error")),"Inactive Dept Combo Error")</f>
        <v/>
      </c>
      <c r="AD280" t="str">
        <f>IFERROR(IF('Journal Template'!D692="","",IF(AND(VLOOKUP('Journal Template'!D692,X:AA,4,0)='Journal Template'!A692,VLOOKUP('Journal Template'!D692,X:Y,2,0)="A"),"","Inactive Dept Combo Error")),"")</f>
        <v/>
      </c>
      <c r="AK280" s="150" t="str">
        <f>IF(JRF!B293="","",IF(JRF!B293=IFERROR(VLOOKUP(JRF!B293,Checks!AI:AI,1,0),0),"Entry in Branch/Satellite BU's",""))</f>
        <v/>
      </c>
      <c r="AL280" t="str">
        <f>IFERROR(IF('Journal Template'!A692="","",IF('Journal Template'!A692=IFERROR(VLOOKUP('Journal Template'!A692,Checks!AI:AI,1,0),0),"Entry in Branch/Satellite BU's","")),"")</f>
        <v/>
      </c>
      <c r="AO280" s="171"/>
      <c r="AP280" s="171"/>
      <c r="AQ280" s="171"/>
      <c r="AR280" s="171"/>
      <c r="CI280" t="str">
        <f>IF(JRF!F293&gt;0,"",IF(JRF!B293="","",IF(LEFT(JRF!B293,1)=IFERROR(VLOOKUP(LEFT(JRF!B293,1),$CF$2:$CF$5,1,0),0),"Product Code Required",IF(JRF!C293="","",IF(JRF!C293=IFERROR(VLOOKUP(JRF!C293,$CH:$CH,1,0),0),"Product Code Required","NA")))))</f>
        <v/>
      </c>
      <c r="CJ280" t="str">
        <f>IF(JRF!AV293&gt;0,"",IF(JRF!Q293="","",IF(LEFT(JRF!Q293,1)=IFERROR(VLOOKUP(LEFT(JRF!Q293,1),$CF$2:$CF$5,1,0),0),"Product Code Required",IF(JRF!V293="","",IF(JRF!V293=IFERROR(VLOOKUP(JRF!V293,$CH:$CH,1,0),0),"Product Code Required","NA")))))</f>
        <v/>
      </c>
      <c r="CK280" t="str">
        <f>IFERROR(IF(LEN('Journal Template'!F291)&gt;0,"",IF('Journal Template'!A291="","",IF(LEFT('Journal Template'!A291,1)=IFERROR(VLOOKUP(LEFT('Journal Template'!A291,1),Checks!$CF$2:$CF$5,1,0),0),"Product Code Required",IF('Journal Template'!D291="","",IF('Journal Template'!D291=IFERROR(VLOOKUP('Journal Template'!D291,Checks!$CH:$CH,1,0),0),"Product Code Required","NA"))))),"")</f>
        <v/>
      </c>
    </row>
    <row r="281" spans="14:89">
      <c r="N281" t="s">
        <v>2170</v>
      </c>
      <c r="O281" t="s">
        <v>2171</v>
      </c>
      <c r="P281" t="s">
        <v>386</v>
      </c>
      <c r="Q281" s="150" t="str">
        <f>IF(JRF!D294="","",IF(IFERROR(VLOOKUP(JRF!D294,Checks!N:P,3,0),0)="A","","Inactive account in Use"))</f>
        <v/>
      </c>
      <c r="R281" t="str">
        <f>IFERROR(IF('Journal Template'!C693="","",IF(IFERROR(VLOOKUP('Journal Template'!C693,Checks!N:P,3,0),0)="A","","Inactive account in Use")),"")</f>
        <v/>
      </c>
      <c r="S281" t="s">
        <v>2172</v>
      </c>
      <c r="T281" t="s">
        <v>386</v>
      </c>
      <c r="U281" t="s">
        <v>381</v>
      </c>
      <c r="V281" s="150" t="str">
        <f>IF(JRF!C294="","",IF(IFERROR(VLOOKUP(JRF!C294,Checks!S:U,3,0),0)="A","Entry with System fund Dept",""))</f>
        <v/>
      </c>
      <c r="W281" t="str">
        <f>IFERROR(IF('Journal Template'!D693="","",IF(IFERROR(VLOOKUP('Journal Template'!D693,Checks!S:U,3,0),0)="A","Entry with System fund Dept","")),"")</f>
        <v/>
      </c>
      <c r="X281" t="s">
        <v>2168</v>
      </c>
      <c r="Y281" t="s">
        <v>389</v>
      </c>
      <c r="Z281" t="s">
        <v>2169</v>
      </c>
      <c r="AA281" t="s">
        <v>2173</v>
      </c>
      <c r="AB281" t="s">
        <v>125</v>
      </c>
      <c r="AC281" s="150" t="str">
        <f>IFERROR(IF(JRF!C294="","",IF(AND(VLOOKUP(JRF!C294,X:AA,4,0)=JRF!B294,VLOOKUP(JRF!C294,X:Y,2,0)="A"),"","Inactive Dept Combo Error")),"Inactive Dept Combo Error")</f>
        <v/>
      </c>
      <c r="AD281" t="str">
        <f>IFERROR(IF('Journal Template'!D693="","",IF(AND(VLOOKUP('Journal Template'!D693,X:AA,4,0)='Journal Template'!A693,VLOOKUP('Journal Template'!D693,X:Y,2,0)="A"),"","Inactive Dept Combo Error")),"")</f>
        <v/>
      </c>
      <c r="AK281" s="150" t="str">
        <f>IF(JRF!B294="","",IF(JRF!B294=IFERROR(VLOOKUP(JRF!B294,Checks!AI:AI,1,0),0),"Entry in Branch/Satellite BU's",""))</f>
        <v/>
      </c>
      <c r="AL281" t="str">
        <f>IFERROR(IF('Journal Template'!A693="","",IF('Journal Template'!A693=IFERROR(VLOOKUP('Journal Template'!A693,Checks!AI:AI,1,0),0),"Entry in Branch/Satellite BU's","")),"")</f>
        <v/>
      </c>
      <c r="AO281" s="171"/>
      <c r="AP281" s="171"/>
      <c r="AQ281" s="171"/>
      <c r="AR281" s="171"/>
      <c r="CI281" t="str">
        <f>IF(JRF!F294&gt;0,"",IF(JRF!B294="","",IF(LEFT(JRF!B294,1)=IFERROR(VLOOKUP(LEFT(JRF!B294,1),$CF$2:$CF$5,1,0),0),"Product Code Required",IF(JRF!C294="","",IF(JRF!C294=IFERROR(VLOOKUP(JRF!C294,$CH:$CH,1,0),0),"Product Code Required","NA")))))</f>
        <v/>
      </c>
      <c r="CJ281" t="str">
        <f>IF(JRF!AV294&gt;0,"",IF(JRF!Q294="","",IF(LEFT(JRF!Q294,1)=IFERROR(VLOOKUP(LEFT(JRF!Q294,1),$CF$2:$CF$5,1,0),0),"Product Code Required",IF(JRF!V294="","",IF(JRF!V294=IFERROR(VLOOKUP(JRF!V294,$CH:$CH,1,0),0),"Product Code Required","NA")))))</f>
        <v/>
      </c>
      <c r="CK281" t="str">
        <f>IFERROR(IF(LEN('Journal Template'!F292)&gt;0,"",IF('Journal Template'!A292="","",IF(LEFT('Journal Template'!A292,1)=IFERROR(VLOOKUP(LEFT('Journal Template'!A292,1),Checks!$CF$2:$CF$5,1,0),0),"Product Code Required",IF('Journal Template'!D292="","",IF('Journal Template'!D292=IFERROR(VLOOKUP('Journal Template'!D292,Checks!$CH:$CH,1,0),0),"Product Code Required","NA"))))),"")</f>
        <v/>
      </c>
    </row>
    <row r="282" spans="14:89">
      <c r="N282" t="s">
        <v>2174</v>
      </c>
      <c r="O282" t="s">
        <v>2175</v>
      </c>
      <c r="P282" t="s">
        <v>386</v>
      </c>
      <c r="Q282" s="150" t="str">
        <f>IF(JRF!D295="","",IF(IFERROR(VLOOKUP(JRF!D295,Checks!N:P,3,0),0)="A","","Inactive account in Use"))</f>
        <v/>
      </c>
      <c r="R282" t="str">
        <f>IFERROR(IF('Journal Template'!C694="","",IF(IFERROR(VLOOKUP('Journal Template'!C694,Checks!N:P,3,0),0)="A","","Inactive account in Use")),"")</f>
        <v/>
      </c>
      <c r="S282" t="s">
        <v>2176</v>
      </c>
      <c r="T282" t="s">
        <v>386</v>
      </c>
      <c r="U282" t="s">
        <v>381</v>
      </c>
      <c r="V282" s="150" t="str">
        <f>IF(JRF!C295="","",IF(IFERROR(VLOOKUP(JRF!C295,Checks!S:U,3,0),0)="A","Entry with System fund Dept",""))</f>
        <v/>
      </c>
      <c r="W282" t="str">
        <f>IFERROR(IF('Journal Template'!D694="","",IF(IFERROR(VLOOKUP('Journal Template'!D694,Checks!S:U,3,0),0)="A","Entry with System fund Dept","")),"")</f>
        <v/>
      </c>
      <c r="X282" t="s">
        <v>2177</v>
      </c>
      <c r="Y282" t="s">
        <v>386</v>
      </c>
      <c r="Z282" t="s">
        <v>2178</v>
      </c>
      <c r="AA282" t="s">
        <v>505</v>
      </c>
      <c r="AB282" t="s">
        <v>125</v>
      </c>
      <c r="AC282" s="150" t="str">
        <f>IFERROR(IF(JRF!C295="","",IF(AND(VLOOKUP(JRF!C295,X:AA,4,0)=JRF!B295,VLOOKUP(JRF!C295,X:Y,2,0)="A"),"","Inactive Dept Combo Error")),"Inactive Dept Combo Error")</f>
        <v/>
      </c>
      <c r="AD282" t="str">
        <f>IFERROR(IF('Journal Template'!D694="","",IF(AND(VLOOKUP('Journal Template'!D694,X:AA,4,0)='Journal Template'!A694,VLOOKUP('Journal Template'!D694,X:Y,2,0)="A"),"","Inactive Dept Combo Error")),"")</f>
        <v/>
      </c>
      <c r="AK282" s="150" t="str">
        <f>IF(JRF!B295="","",IF(JRF!B295=IFERROR(VLOOKUP(JRF!B295,Checks!AI:AI,1,0),0),"Entry in Branch/Satellite BU's",""))</f>
        <v/>
      </c>
      <c r="AL282" t="str">
        <f>IFERROR(IF('Journal Template'!A694="","",IF('Journal Template'!A694=IFERROR(VLOOKUP('Journal Template'!A694,Checks!AI:AI,1,0),0),"Entry in Branch/Satellite BU's","")),"")</f>
        <v/>
      </c>
      <c r="AO282" s="171"/>
      <c r="AP282" s="171"/>
      <c r="AQ282" s="171"/>
      <c r="AR282" s="171"/>
      <c r="CI282" t="str">
        <f>IF(JRF!F295&gt;0,"",IF(JRF!B295="","",IF(LEFT(JRF!B295,1)=IFERROR(VLOOKUP(LEFT(JRF!B295,1),$CF$2:$CF$5,1,0),0),"Product Code Required",IF(JRF!C295="","",IF(JRF!C295=IFERROR(VLOOKUP(JRF!C295,$CH:$CH,1,0),0),"Product Code Required","NA")))))</f>
        <v/>
      </c>
      <c r="CJ282" t="str">
        <f>IF(JRF!AV295&gt;0,"",IF(JRF!Q295="","",IF(LEFT(JRF!Q295,1)=IFERROR(VLOOKUP(LEFT(JRF!Q295,1),$CF$2:$CF$5,1,0),0),"Product Code Required",IF(JRF!V295="","",IF(JRF!V295=IFERROR(VLOOKUP(JRF!V295,$CH:$CH,1,0),0),"Product Code Required","NA")))))</f>
        <v/>
      </c>
      <c r="CK282" t="str">
        <f>IFERROR(IF(LEN('Journal Template'!F293)&gt;0,"",IF('Journal Template'!A293="","",IF(LEFT('Journal Template'!A293,1)=IFERROR(VLOOKUP(LEFT('Journal Template'!A293,1),Checks!$CF$2:$CF$5,1,0),0),"Product Code Required",IF('Journal Template'!D293="","",IF('Journal Template'!D293=IFERROR(VLOOKUP('Journal Template'!D293,Checks!$CH:$CH,1,0),0),"Product Code Required","NA"))))),"")</f>
        <v/>
      </c>
    </row>
    <row r="283" spans="14:89">
      <c r="N283" t="s">
        <v>2179</v>
      </c>
      <c r="O283" t="s">
        <v>2180</v>
      </c>
      <c r="P283" t="s">
        <v>386</v>
      </c>
      <c r="Q283" s="150" t="str">
        <f>IF(JRF!D296="","",IF(IFERROR(VLOOKUP(JRF!D296,Checks!N:P,3,0),0)="A","","Inactive account in Use"))</f>
        <v/>
      </c>
      <c r="R283" t="str">
        <f>IFERROR(IF('Journal Template'!C695="","",IF(IFERROR(VLOOKUP('Journal Template'!C695,Checks!N:P,3,0),0)="A","","Inactive account in Use")),"")</f>
        <v/>
      </c>
      <c r="S283" t="s">
        <v>2181</v>
      </c>
      <c r="T283" t="s">
        <v>386</v>
      </c>
      <c r="U283" t="s">
        <v>381</v>
      </c>
      <c r="V283" s="150" t="str">
        <f>IF(JRF!C296="","",IF(IFERROR(VLOOKUP(JRF!C296,Checks!S:U,3,0),0)="A","Entry with System fund Dept",""))</f>
        <v/>
      </c>
      <c r="W283" t="str">
        <f>IFERROR(IF('Journal Template'!D695="","",IF(IFERROR(VLOOKUP('Journal Template'!D695,Checks!S:U,3,0),0)="A","Entry with System fund Dept","")),"")</f>
        <v/>
      </c>
      <c r="X283" t="s">
        <v>2182</v>
      </c>
      <c r="Y283" t="s">
        <v>389</v>
      </c>
      <c r="Z283" t="s">
        <v>2183</v>
      </c>
      <c r="AA283" t="s">
        <v>505</v>
      </c>
      <c r="AB283" t="s">
        <v>125</v>
      </c>
      <c r="AC283" s="150" t="str">
        <f>IFERROR(IF(JRF!C296="","",IF(AND(VLOOKUP(JRF!C296,X:AA,4,0)=JRF!B296,VLOOKUP(JRF!C296,X:Y,2,0)="A"),"","Inactive Dept Combo Error")),"Inactive Dept Combo Error")</f>
        <v/>
      </c>
      <c r="AD283" t="str">
        <f>IFERROR(IF('Journal Template'!D695="","",IF(AND(VLOOKUP('Journal Template'!D695,X:AA,4,0)='Journal Template'!A695,VLOOKUP('Journal Template'!D695,X:Y,2,0)="A"),"","Inactive Dept Combo Error")),"")</f>
        <v/>
      </c>
      <c r="AK283" s="150" t="str">
        <f>IF(JRF!B296="","",IF(JRF!B296=IFERROR(VLOOKUP(JRF!B296,Checks!AI:AI,1,0),0),"Entry in Branch/Satellite BU's",""))</f>
        <v/>
      </c>
      <c r="AL283" t="str">
        <f>IFERROR(IF('Journal Template'!A695="","",IF('Journal Template'!A695=IFERROR(VLOOKUP('Journal Template'!A695,Checks!AI:AI,1,0),0),"Entry in Branch/Satellite BU's","")),"")</f>
        <v/>
      </c>
      <c r="AO283" s="171"/>
      <c r="AP283" s="171"/>
      <c r="AQ283" s="171"/>
      <c r="AR283" s="171"/>
      <c r="CI283" t="str">
        <f>IF(JRF!F296&gt;0,"",IF(JRF!B296="","",IF(LEFT(JRF!B296,1)=IFERROR(VLOOKUP(LEFT(JRF!B296,1),$CF$2:$CF$5,1,0),0),"Product Code Required",IF(JRF!C296="","",IF(JRF!C296=IFERROR(VLOOKUP(JRF!C296,$CH:$CH,1,0),0),"Product Code Required","NA")))))</f>
        <v/>
      </c>
      <c r="CJ283" t="str">
        <f>IF(JRF!AV296&gt;0,"",IF(JRF!Q296="","",IF(LEFT(JRF!Q296,1)=IFERROR(VLOOKUP(LEFT(JRF!Q296,1),$CF$2:$CF$5,1,0),0),"Product Code Required",IF(JRF!V296="","",IF(JRF!V296=IFERROR(VLOOKUP(JRF!V296,$CH:$CH,1,0),0),"Product Code Required","NA")))))</f>
        <v/>
      </c>
      <c r="CK283" t="str">
        <f>IFERROR(IF(LEN('Journal Template'!F294)&gt;0,"",IF('Journal Template'!A294="","",IF(LEFT('Journal Template'!A294,1)=IFERROR(VLOOKUP(LEFT('Journal Template'!A294,1),Checks!$CF$2:$CF$5,1,0),0),"Product Code Required",IF('Journal Template'!D294="","",IF('Journal Template'!D294=IFERROR(VLOOKUP('Journal Template'!D294,Checks!$CH:$CH,1,0),0),"Product Code Required","NA"))))),"")</f>
        <v/>
      </c>
    </row>
    <row r="284" spans="14:89">
      <c r="N284" t="s">
        <v>2184</v>
      </c>
      <c r="O284" t="s">
        <v>2185</v>
      </c>
      <c r="P284" t="s">
        <v>386</v>
      </c>
      <c r="Q284" s="150" t="str">
        <f>IF(JRF!D297="","",IF(IFERROR(VLOOKUP(JRF!D297,Checks!N:P,3,0),0)="A","","Inactive account in Use"))</f>
        <v/>
      </c>
      <c r="R284" t="str">
        <f>IFERROR(IF('Journal Template'!C696="","",IF(IFERROR(VLOOKUP('Journal Template'!C696,Checks!N:P,3,0),0)="A","","Inactive account in Use")),"")</f>
        <v/>
      </c>
      <c r="S284" t="s">
        <v>2186</v>
      </c>
      <c r="T284" t="s">
        <v>386</v>
      </c>
      <c r="U284" t="s">
        <v>381</v>
      </c>
      <c r="V284" s="150" t="str">
        <f>IF(JRF!C297="","",IF(IFERROR(VLOOKUP(JRF!C297,Checks!S:U,3,0),0)="A","Entry with System fund Dept",""))</f>
        <v/>
      </c>
      <c r="W284" t="str">
        <f>IFERROR(IF('Journal Template'!D696="","",IF(IFERROR(VLOOKUP('Journal Template'!D696,Checks!S:U,3,0),0)="A","Entry with System fund Dept","")),"")</f>
        <v/>
      </c>
      <c r="X284" t="s">
        <v>2187</v>
      </c>
      <c r="Y284" t="s">
        <v>389</v>
      </c>
      <c r="Z284" t="s">
        <v>2188</v>
      </c>
      <c r="AA284" t="s">
        <v>505</v>
      </c>
      <c r="AB284" t="s">
        <v>125</v>
      </c>
      <c r="AC284" s="150" t="str">
        <f>IFERROR(IF(JRF!C297="","",IF(AND(VLOOKUP(JRF!C297,X:AA,4,0)=JRF!B297,VLOOKUP(JRF!C297,X:Y,2,0)="A"),"","Inactive Dept Combo Error")),"Inactive Dept Combo Error")</f>
        <v/>
      </c>
      <c r="AD284" t="str">
        <f>IFERROR(IF('Journal Template'!D696="","",IF(AND(VLOOKUP('Journal Template'!D696,X:AA,4,0)='Journal Template'!A696,VLOOKUP('Journal Template'!D696,X:Y,2,0)="A"),"","Inactive Dept Combo Error")),"")</f>
        <v/>
      </c>
      <c r="AK284" s="150" t="str">
        <f>IF(JRF!B297="","",IF(JRF!B297=IFERROR(VLOOKUP(JRF!B297,Checks!AI:AI,1,0),0),"Entry in Branch/Satellite BU's",""))</f>
        <v/>
      </c>
      <c r="AL284" t="str">
        <f>IFERROR(IF('Journal Template'!A696="","",IF('Journal Template'!A696=IFERROR(VLOOKUP('Journal Template'!A696,Checks!AI:AI,1,0),0),"Entry in Branch/Satellite BU's","")),"")</f>
        <v/>
      </c>
      <c r="AO284" s="171"/>
      <c r="AP284" s="171"/>
      <c r="AQ284" s="171"/>
      <c r="AR284" s="171"/>
      <c r="CI284" t="str">
        <f>IF(JRF!F297&gt;0,"",IF(JRF!B297="","",IF(LEFT(JRF!B297,1)=IFERROR(VLOOKUP(LEFT(JRF!B297,1),$CF$2:$CF$5,1,0),0),"Product Code Required",IF(JRF!C297="","",IF(JRF!C297=IFERROR(VLOOKUP(JRF!C297,$CH:$CH,1,0),0),"Product Code Required","NA")))))</f>
        <v/>
      </c>
      <c r="CJ284" t="str">
        <f>IF(JRF!AV297&gt;0,"",IF(JRF!Q297="","",IF(LEFT(JRF!Q297,1)=IFERROR(VLOOKUP(LEFT(JRF!Q297,1),$CF$2:$CF$5,1,0),0),"Product Code Required",IF(JRF!V297="","",IF(JRF!V297=IFERROR(VLOOKUP(JRF!V297,$CH:$CH,1,0),0),"Product Code Required","NA")))))</f>
        <v/>
      </c>
      <c r="CK284" t="str">
        <f>IFERROR(IF(LEN('Journal Template'!F295)&gt;0,"",IF('Journal Template'!A295="","",IF(LEFT('Journal Template'!A295,1)=IFERROR(VLOOKUP(LEFT('Journal Template'!A295,1),Checks!$CF$2:$CF$5,1,0),0),"Product Code Required",IF('Journal Template'!D295="","",IF('Journal Template'!D295=IFERROR(VLOOKUP('Journal Template'!D295,Checks!$CH:$CH,1,0),0),"Product Code Required","NA"))))),"")</f>
        <v/>
      </c>
    </row>
    <row r="285" spans="14:89">
      <c r="N285" t="s">
        <v>2189</v>
      </c>
      <c r="O285" t="s">
        <v>2190</v>
      </c>
      <c r="P285" t="s">
        <v>386</v>
      </c>
      <c r="Q285" s="150" t="str">
        <f>IF(JRF!D298="","",IF(IFERROR(VLOOKUP(JRF!D298,Checks!N:P,3,0),0)="A","","Inactive account in Use"))</f>
        <v/>
      </c>
      <c r="R285" t="str">
        <f>IFERROR(IF('Journal Template'!C697="","",IF(IFERROR(VLOOKUP('Journal Template'!C697,Checks!N:P,3,0),0)="A","","Inactive account in Use")),"")</f>
        <v/>
      </c>
      <c r="S285" t="s">
        <v>2191</v>
      </c>
      <c r="T285" t="s">
        <v>386</v>
      </c>
      <c r="U285" t="s">
        <v>381</v>
      </c>
      <c r="V285" s="150" t="str">
        <f>IF(JRF!C298="","",IF(IFERROR(VLOOKUP(JRF!C298,Checks!S:U,3,0),0)="A","Entry with System fund Dept",""))</f>
        <v/>
      </c>
      <c r="W285" t="str">
        <f>IFERROR(IF('Journal Template'!D697="","",IF(IFERROR(VLOOKUP('Journal Template'!D697,Checks!S:U,3,0),0)="A","Entry with System fund Dept","")),"")</f>
        <v/>
      </c>
      <c r="X285" t="s">
        <v>2192</v>
      </c>
      <c r="Y285" t="s">
        <v>389</v>
      </c>
      <c r="Z285" t="s">
        <v>2193</v>
      </c>
      <c r="AA285" t="s">
        <v>505</v>
      </c>
      <c r="AB285" t="s">
        <v>125</v>
      </c>
      <c r="AC285" s="150" t="str">
        <f>IFERROR(IF(JRF!C298="","",IF(AND(VLOOKUP(JRF!C298,X:AA,4,0)=JRF!B298,VLOOKUP(JRF!C298,X:Y,2,0)="A"),"","Inactive Dept Combo Error")),"Inactive Dept Combo Error")</f>
        <v/>
      </c>
      <c r="AD285" t="str">
        <f>IFERROR(IF('Journal Template'!D697="","",IF(AND(VLOOKUP('Journal Template'!D697,X:AA,4,0)='Journal Template'!A697,VLOOKUP('Journal Template'!D697,X:Y,2,0)="A"),"","Inactive Dept Combo Error")),"")</f>
        <v/>
      </c>
      <c r="AK285" s="150" t="str">
        <f>IF(JRF!B298="","",IF(JRF!B298=IFERROR(VLOOKUP(JRF!B298,Checks!AI:AI,1,0),0),"Entry in Branch/Satellite BU's",""))</f>
        <v/>
      </c>
      <c r="AL285" t="str">
        <f>IFERROR(IF('Journal Template'!A697="","",IF('Journal Template'!A697=IFERROR(VLOOKUP('Journal Template'!A697,Checks!AI:AI,1,0),0),"Entry in Branch/Satellite BU's","")),"")</f>
        <v/>
      </c>
      <c r="AO285" s="171"/>
      <c r="AP285" s="171"/>
      <c r="AQ285" s="171"/>
      <c r="AR285" s="171"/>
      <c r="CI285" t="str">
        <f>IF(JRF!F298&gt;0,"",IF(JRF!B298="","",IF(LEFT(JRF!B298,1)=IFERROR(VLOOKUP(LEFT(JRF!B298,1),$CF$2:$CF$5,1,0),0),"Product Code Required",IF(JRF!C298="","",IF(JRF!C298=IFERROR(VLOOKUP(JRF!C298,$CH:$CH,1,0),0),"Product Code Required","NA")))))</f>
        <v/>
      </c>
      <c r="CJ285" t="str">
        <f>IF(JRF!AV298&gt;0,"",IF(JRF!Q298="","",IF(LEFT(JRF!Q298,1)=IFERROR(VLOOKUP(LEFT(JRF!Q298,1),$CF$2:$CF$5,1,0),0),"Product Code Required",IF(JRF!V298="","",IF(JRF!V298=IFERROR(VLOOKUP(JRF!V298,$CH:$CH,1,0),0),"Product Code Required","NA")))))</f>
        <v/>
      </c>
      <c r="CK285" t="str">
        <f>IFERROR(IF(LEN('Journal Template'!F296)&gt;0,"",IF('Journal Template'!A296="","",IF(LEFT('Journal Template'!A296,1)=IFERROR(VLOOKUP(LEFT('Journal Template'!A296,1),Checks!$CF$2:$CF$5,1,0),0),"Product Code Required",IF('Journal Template'!D296="","",IF('Journal Template'!D296=IFERROR(VLOOKUP('Journal Template'!D296,Checks!$CH:$CH,1,0),0),"Product Code Required","NA"))))),"")</f>
        <v/>
      </c>
    </row>
    <row r="286" spans="14:89">
      <c r="N286" t="s">
        <v>2194</v>
      </c>
      <c r="O286" t="s">
        <v>2195</v>
      </c>
      <c r="P286" t="s">
        <v>386</v>
      </c>
      <c r="Q286" s="150" t="str">
        <f>IF(JRF!D299="","",IF(IFERROR(VLOOKUP(JRF!D299,Checks!N:P,3,0),0)="A","","Inactive account in Use"))</f>
        <v/>
      </c>
      <c r="R286" t="str">
        <f>IFERROR(IF('Journal Template'!C698="","",IF(IFERROR(VLOOKUP('Journal Template'!C698,Checks!N:P,3,0),0)="A","","Inactive account in Use")),"")</f>
        <v/>
      </c>
      <c r="S286" t="s">
        <v>2196</v>
      </c>
      <c r="T286" t="s">
        <v>386</v>
      </c>
      <c r="U286" t="s">
        <v>381</v>
      </c>
      <c r="V286" s="150" t="str">
        <f>IF(JRF!C299="","",IF(IFERROR(VLOOKUP(JRF!C299,Checks!S:U,3,0),0)="A","Entry with System fund Dept",""))</f>
        <v/>
      </c>
      <c r="W286" t="str">
        <f>IFERROR(IF('Journal Template'!D698="","",IF(IFERROR(VLOOKUP('Journal Template'!D698,Checks!S:U,3,0),0)="A","Entry with System fund Dept","")),"")</f>
        <v/>
      </c>
      <c r="X286" t="s">
        <v>2197</v>
      </c>
      <c r="Y286" t="s">
        <v>389</v>
      </c>
      <c r="Z286" t="s">
        <v>2198</v>
      </c>
      <c r="AA286" t="s">
        <v>505</v>
      </c>
      <c r="AB286" t="s">
        <v>125</v>
      </c>
      <c r="AC286" s="150" t="str">
        <f>IFERROR(IF(JRF!C299="","",IF(AND(VLOOKUP(JRF!C299,X:AA,4,0)=JRF!B299,VLOOKUP(JRF!C299,X:Y,2,0)="A"),"","Inactive Dept Combo Error")),"Inactive Dept Combo Error")</f>
        <v/>
      </c>
      <c r="AD286" t="str">
        <f>IFERROR(IF('Journal Template'!D698="","",IF(AND(VLOOKUP('Journal Template'!D698,X:AA,4,0)='Journal Template'!A698,VLOOKUP('Journal Template'!D698,X:Y,2,0)="A"),"","Inactive Dept Combo Error")),"")</f>
        <v/>
      </c>
      <c r="AK286" s="150" t="str">
        <f>IF(JRF!B299="","",IF(JRF!B299=IFERROR(VLOOKUP(JRF!B299,Checks!AI:AI,1,0),0),"Entry in Branch/Satellite BU's",""))</f>
        <v/>
      </c>
      <c r="AL286" t="str">
        <f>IFERROR(IF('Journal Template'!A698="","",IF('Journal Template'!A698=IFERROR(VLOOKUP('Journal Template'!A698,Checks!AI:AI,1,0),0),"Entry in Branch/Satellite BU's","")),"")</f>
        <v/>
      </c>
      <c r="AO286" s="171"/>
      <c r="AP286" s="171"/>
      <c r="AQ286" s="171"/>
      <c r="AR286" s="171"/>
      <c r="CI286" t="str">
        <f>IF(JRF!F299&gt;0,"",IF(JRF!B299="","",IF(LEFT(JRF!B299,1)=IFERROR(VLOOKUP(LEFT(JRF!B299,1),$CF$2:$CF$5,1,0),0),"Product Code Required",IF(JRF!C299="","",IF(JRF!C299=IFERROR(VLOOKUP(JRF!C299,$CH:$CH,1,0),0),"Product Code Required","NA")))))</f>
        <v/>
      </c>
      <c r="CJ286" t="str">
        <f>IF(JRF!AV299&gt;0,"",IF(JRF!Q299="","",IF(LEFT(JRF!Q299,1)=IFERROR(VLOOKUP(LEFT(JRF!Q299,1),$CF$2:$CF$5,1,0),0),"Product Code Required",IF(JRF!V299="","",IF(JRF!V299=IFERROR(VLOOKUP(JRF!V299,$CH:$CH,1,0),0),"Product Code Required","NA")))))</f>
        <v/>
      </c>
      <c r="CK286" t="str">
        <f>IFERROR(IF(LEN('Journal Template'!F297)&gt;0,"",IF('Journal Template'!A297="","",IF(LEFT('Journal Template'!A297,1)=IFERROR(VLOOKUP(LEFT('Journal Template'!A297,1),Checks!$CF$2:$CF$5,1,0),0),"Product Code Required",IF('Journal Template'!D297="","",IF('Journal Template'!D297=IFERROR(VLOOKUP('Journal Template'!D297,Checks!$CH:$CH,1,0),0),"Product Code Required","NA"))))),"")</f>
        <v/>
      </c>
    </row>
    <row r="287" spans="14:89">
      <c r="N287" t="s">
        <v>2199</v>
      </c>
      <c r="O287" t="s">
        <v>2200</v>
      </c>
      <c r="P287" t="s">
        <v>386</v>
      </c>
      <c r="Q287" s="150" t="str">
        <f>IF(JRF!D300="","",IF(IFERROR(VLOOKUP(JRF!D300,Checks!N:P,3,0),0)="A","","Inactive account in Use"))</f>
        <v/>
      </c>
      <c r="R287" t="str">
        <f>IFERROR(IF('Journal Template'!C699="","",IF(IFERROR(VLOOKUP('Journal Template'!C699,Checks!N:P,3,0),0)="A","","Inactive account in Use")),"")</f>
        <v/>
      </c>
      <c r="S287" t="s">
        <v>2201</v>
      </c>
      <c r="T287" t="s">
        <v>386</v>
      </c>
      <c r="U287" t="s">
        <v>381</v>
      </c>
      <c r="V287" s="150" t="str">
        <f>IF(JRF!C300="","",IF(IFERROR(VLOOKUP(JRF!C300,Checks!S:U,3,0),0)="A","Entry with System fund Dept",""))</f>
        <v/>
      </c>
      <c r="W287" t="str">
        <f>IFERROR(IF('Journal Template'!D699="","",IF(IFERROR(VLOOKUP('Journal Template'!D699,Checks!S:U,3,0),0)="A","Entry with System fund Dept","")),"")</f>
        <v/>
      </c>
      <c r="X287" t="s">
        <v>2202</v>
      </c>
      <c r="Y287" t="s">
        <v>389</v>
      </c>
      <c r="Z287" t="s">
        <v>2203</v>
      </c>
      <c r="AA287" t="s">
        <v>505</v>
      </c>
      <c r="AB287" t="s">
        <v>125</v>
      </c>
      <c r="AC287" s="150" t="str">
        <f>IFERROR(IF(JRF!C300="","",IF(AND(VLOOKUP(JRF!C300,X:AA,4,0)=JRF!B300,VLOOKUP(JRF!C300,X:Y,2,0)="A"),"","Inactive Dept Combo Error")),"Inactive Dept Combo Error")</f>
        <v/>
      </c>
      <c r="AD287" t="str">
        <f>IFERROR(IF('Journal Template'!D699="","",IF(AND(VLOOKUP('Journal Template'!D699,X:AA,4,0)='Journal Template'!A699,VLOOKUP('Journal Template'!D699,X:Y,2,0)="A"),"","Inactive Dept Combo Error")),"")</f>
        <v/>
      </c>
      <c r="AK287" s="150" t="str">
        <f>IF(JRF!B300="","",IF(JRF!B300=IFERROR(VLOOKUP(JRF!B300,Checks!AI:AI,1,0),0),"Entry in Branch/Satellite BU's",""))</f>
        <v/>
      </c>
      <c r="AL287" t="str">
        <f>IFERROR(IF('Journal Template'!A699="","",IF('Journal Template'!A699=IFERROR(VLOOKUP('Journal Template'!A699,Checks!AI:AI,1,0),0),"Entry in Branch/Satellite BU's","")),"")</f>
        <v/>
      </c>
      <c r="AO287" s="171"/>
      <c r="AP287" s="171"/>
      <c r="AQ287" s="171"/>
      <c r="AR287" s="171"/>
      <c r="CI287" t="str">
        <f>IF(JRF!F300&gt;0,"",IF(JRF!B300="","",IF(LEFT(JRF!B300,1)=IFERROR(VLOOKUP(LEFT(JRF!B300,1),$CF$2:$CF$5,1,0),0),"Product Code Required",IF(JRF!C300="","",IF(JRF!C300=IFERROR(VLOOKUP(JRF!C300,$CH:$CH,1,0),0),"Product Code Required","NA")))))</f>
        <v/>
      </c>
      <c r="CJ287" t="str">
        <f>IF(JRF!AV300&gt;0,"",IF(JRF!Q300="","",IF(LEFT(JRF!Q300,1)=IFERROR(VLOOKUP(LEFT(JRF!Q300,1),$CF$2:$CF$5,1,0),0),"Product Code Required",IF(JRF!V300="","",IF(JRF!V300=IFERROR(VLOOKUP(JRF!V300,$CH:$CH,1,0),0),"Product Code Required","NA")))))</f>
        <v/>
      </c>
      <c r="CK287" t="str">
        <f>IFERROR(IF(LEN('Journal Template'!F298)&gt;0,"",IF('Journal Template'!A298="","",IF(LEFT('Journal Template'!A298,1)=IFERROR(VLOOKUP(LEFT('Journal Template'!A298,1),Checks!$CF$2:$CF$5,1,0),0),"Product Code Required",IF('Journal Template'!D298="","",IF('Journal Template'!D298=IFERROR(VLOOKUP('Journal Template'!D298,Checks!$CH:$CH,1,0),0),"Product Code Required","NA"))))),"")</f>
        <v/>
      </c>
    </row>
    <row r="288" spans="14:89">
      <c r="N288" t="s">
        <v>2204</v>
      </c>
      <c r="O288" t="s">
        <v>983</v>
      </c>
      <c r="P288" t="s">
        <v>386</v>
      </c>
      <c r="Q288" s="150" t="str">
        <f>IF(JRF!D301="","",IF(IFERROR(VLOOKUP(JRF!D301,Checks!N:P,3,0),0)="A","","Inactive account in Use"))</f>
        <v/>
      </c>
      <c r="R288" t="str">
        <f>IFERROR(IF('Journal Template'!C700="","",IF(IFERROR(VLOOKUP('Journal Template'!C700,Checks!N:P,3,0),0)="A","","Inactive account in Use")),"")</f>
        <v/>
      </c>
      <c r="S288" t="s">
        <v>2205</v>
      </c>
      <c r="T288" t="s">
        <v>386</v>
      </c>
      <c r="U288" t="s">
        <v>381</v>
      </c>
      <c r="V288" s="150" t="str">
        <f>IF(JRF!C301="","",IF(IFERROR(VLOOKUP(JRF!C301,Checks!S:U,3,0),0)="A","Entry with System fund Dept",""))</f>
        <v/>
      </c>
      <c r="W288" t="str">
        <f>IFERROR(IF('Journal Template'!D700="","",IF(IFERROR(VLOOKUP('Journal Template'!D700,Checks!S:U,3,0),0)="A","Entry with System fund Dept","")),"")</f>
        <v/>
      </c>
      <c r="X288" t="s">
        <v>2206</v>
      </c>
      <c r="Y288" t="s">
        <v>389</v>
      </c>
      <c r="Z288" t="s">
        <v>2207</v>
      </c>
      <c r="AA288" t="s">
        <v>505</v>
      </c>
      <c r="AB288" t="s">
        <v>125</v>
      </c>
      <c r="AC288" s="150" t="str">
        <f>IFERROR(IF(JRF!C301="","",IF(AND(VLOOKUP(JRF!C301,X:AA,4,0)=JRF!B301,VLOOKUP(JRF!C301,X:Y,2,0)="A"),"","Inactive Dept Combo Error")),"Inactive Dept Combo Error")</f>
        <v/>
      </c>
      <c r="AD288" t="str">
        <f>IFERROR(IF('Journal Template'!D700="","",IF(AND(VLOOKUP('Journal Template'!D700,X:AA,4,0)='Journal Template'!A700,VLOOKUP('Journal Template'!D700,X:Y,2,0)="A"),"","Inactive Dept Combo Error")),"")</f>
        <v/>
      </c>
      <c r="AK288" s="150" t="str">
        <f>IF(JRF!B301="","",IF(JRF!B301=IFERROR(VLOOKUP(JRF!B301,Checks!AI:AI,1,0),0),"Entry in Branch/Satellite BU's",""))</f>
        <v/>
      </c>
      <c r="AL288" t="str">
        <f>IFERROR(IF('Journal Template'!A700="","",IF('Journal Template'!A700=IFERROR(VLOOKUP('Journal Template'!A700,Checks!AI:AI,1,0),0),"Entry in Branch/Satellite BU's","")),"")</f>
        <v/>
      </c>
      <c r="AO288" s="171"/>
      <c r="AP288" s="171"/>
      <c r="AQ288" s="171"/>
      <c r="AR288" s="171"/>
      <c r="CI288" t="str">
        <f>IF(JRF!F301&gt;0,"",IF(JRF!B301="","",IF(LEFT(JRF!B301,1)=IFERROR(VLOOKUP(LEFT(JRF!B301,1),$CF$2:$CF$5,1,0),0),"Product Code Required",IF(JRF!C301="","",IF(JRF!C301=IFERROR(VLOOKUP(JRF!C301,$CH:$CH,1,0),0),"Product Code Required","NA")))))</f>
        <v/>
      </c>
      <c r="CJ288" t="str">
        <f>IF(JRF!AV301&gt;0,"",IF(JRF!Q301="","",IF(LEFT(JRF!Q301,1)=IFERROR(VLOOKUP(LEFT(JRF!Q301,1),$CF$2:$CF$5,1,0),0),"Product Code Required",IF(JRF!V301="","",IF(JRF!V301=IFERROR(VLOOKUP(JRF!V301,$CH:$CH,1,0),0),"Product Code Required","NA")))))</f>
        <v/>
      </c>
      <c r="CK288" t="str">
        <f>IFERROR(IF(LEN('Journal Template'!F299)&gt;0,"",IF('Journal Template'!A299="","",IF(LEFT('Journal Template'!A299,1)=IFERROR(VLOOKUP(LEFT('Journal Template'!A299,1),Checks!$CF$2:$CF$5,1,0),0),"Product Code Required",IF('Journal Template'!D299="","",IF('Journal Template'!D299=IFERROR(VLOOKUP('Journal Template'!D299,Checks!$CH:$CH,1,0),0),"Product Code Required","NA"))))),"")</f>
        <v/>
      </c>
    </row>
    <row r="289" spans="14:89">
      <c r="N289" t="s">
        <v>2208</v>
      </c>
      <c r="O289" t="s">
        <v>2209</v>
      </c>
      <c r="P289" t="s">
        <v>389</v>
      </c>
      <c r="Q289" s="150" t="str">
        <f>IF(JRF!D302="","",IF(IFERROR(VLOOKUP(JRF!D302,Checks!N:P,3,0),0)="A","","Inactive account in Use"))</f>
        <v/>
      </c>
      <c r="R289" t="str">
        <f>IFERROR(IF('Journal Template'!C701="","",IF(IFERROR(VLOOKUP('Journal Template'!C701,Checks!N:P,3,0),0)="A","","Inactive account in Use")),"")</f>
        <v/>
      </c>
      <c r="S289" t="s">
        <v>2210</v>
      </c>
      <c r="T289" t="s">
        <v>386</v>
      </c>
      <c r="U289" t="s">
        <v>381</v>
      </c>
      <c r="V289" s="150" t="str">
        <f>IF(JRF!C302="","",IF(IFERROR(VLOOKUP(JRF!C302,Checks!S:U,3,0),0)="A","Entry with System fund Dept",""))</f>
        <v/>
      </c>
      <c r="W289" t="str">
        <f>IFERROR(IF('Journal Template'!D701="","",IF(IFERROR(VLOOKUP('Journal Template'!D701,Checks!S:U,3,0),0)="A","Entry with System fund Dept","")),"")</f>
        <v/>
      </c>
      <c r="X289" t="s">
        <v>2211</v>
      </c>
      <c r="Y289" t="s">
        <v>389</v>
      </c>
      <c r="Z289" t="s">
        <v>2212</v>
      </c>
      <c r="AA289" t="s">
        <v>505</v>
      </c>
      <c r="AB289" t="s">
        <v>125</v>
      </c>
      <c r="AC289" s="150" t="str">
        <f>IFERROR(IF(JRF!C302="","",IF(AND(VLOOKUP(JRF!C302,X:AA,4,0)=JRF!B302,VLOOKUP(JRF!C302,X:Y,2,0)="A"),"","Inactive Dept Combo Error")),"Inactive Dept Combo Error")</f>
        <v/>
      </c>
      <c r="AD289" t="str">
        <f>IFERROR(IF('Journal Template'!D701="","",IF(AND(VLOOKUP('Journal Template'!D701,X:AA,4,0)='Journal Template'!A701,VLOOKUP('Journal Template'!D701,X:Y,2,0)="A"),"","Inactive Dept Combo Error")),"")</f>
        <v/>
      </c>
      <c r="AK289" s="150" t="str">
        <f>IF(JRF!B302="","",IF(JRF!B302=IFERROR(VLOOKUP(JRF!B302,Checks!AI:AI,1,0),0),"Entry in Branch/Satellite BU's",""))</f>
        <v/>
      </c>
      <c r="AL289" t="str">
        <f>IFERROR(IF('Journal Template'!A701="","",IF('Journal Template'!A701=IFERROR(VLOOKUP('Journal Template'!A701,Checks!AI:AI,1,0),0),"Entry in Branch/Satellite BU's","")),"")</f>
        <v/>
      </c>
      <c r="AO289" s="171"/>
      <c r="AP289" s="171"/>
      <c r="AQ289" s="171"/>
      <c r="AR289" s="171"/>
      <c r="CI289" t="str">
        <f>IF(JRF!F302&gt;0,"",IF(JRF!B302="","",IF(LEFT(JRF!B302,1)=IFERROR(VLOOKUP(LEFT(JRF!B302,1),$CF$2:$CF$5,1,0),0),"Product Code Required",IF(JRF!C302="","",IF(JRF!C302=IFERROR(VLOOKUP(JRF!C302,$CH:$CH,1,0),0),"Product Code Required","NA")))))</f>
        <v/>
      </c>
      <c r="CJ289" t="str">
        <f>IF(JRF!AV302&gt;0,"",IF(JRF!Q302="","",IF(LEFT(JRF!Q302,1)=IFERROR(VLOOKUP(LEFT(JRF!Q302,1),$CF$2:$CF$5,1,0),0),"Product Code Required",IF(JRF!V302="","",IF(JRF!V302=IFERROR(VLOOKUP(JRF!V302,$CH:$CH,1,0),0),"Product Code Required","NA")))))</f>
        <v/>
      </c>
      <c r="CK289" t="str">
        <f>IFERROR(IF(LEN('Journal Template'!F300)&gt;0,"",IF('Journal Template'!A300="","",IF(LEFT('Journal Template'!A300,1)=IFERROR(VLOOKUP(LEFT('Journal Template'!A300,1),Checks!$CF$2:$CF$5,1,0),0),"Product Code Required",IF('Journal Template'!D300="","",IF('Journal Template'!D300=IFERROR(VLOOKUP('Journal Template'!D300,Checks!$CH:$CH,1,0),0),"Product Code Required","NA"))))),"")</f>
        <v/>
      </c>
    </row>
    <row r="290" spans="14:89">
      <c r="N290" t="s">
        <v>2213</v>
      </c>
      <c r="O290" t="s">
        <v>2214</v>
      </c>
      <c r="P290" t="s">
        <v>389</v>
      </c>
      <c r="Q290" s="150" t="str">
        <f>IF(JRF!D303="","",IF(IFERROR(VLOOKUP(JRF!D303,Checks!N:P,3,0),0)="A","","Inactive account in Use"))</f>
        <v/>
      </c>
      <c r="R290" t="str">
        <f>IFERROR(IF('Journal Template'!C702="","",IF(IFERROR(VLOOKUP('Journal Template'!C702,Checks!N:P,3,0),0)="A","","Inactive account in Use")),"")</f>
        <v/>
      </c>
      <c r="S290" t="s">
        <v>2215</v>
      </c>
      <c r="T290" t="s">
        <v>386</v>
      </c>
      <c r="U290" t="s">
        <v>381</v>
      </c>
      <c r="V290" s="150" t="str">
        <f>IF(JRF!C303="","",IF(IFERROR(VLOOKUP(JRF!C303,Checks!S:U,3,0),0)="A","Entry with System fund Dept",""))</f>
        <v/>
      </c>
      <c r="W290" t="str">
        <f>IFERROR(IF('Journal Template'!D702="","",IF(IFERROR(VLOOKUP('Journal Template'!D702,Checks!S:U,3,0),0)="A","Entry with System fund Dept","")),"")</f>
        <v/>
      </c>
      <c r="X290" t="s">
        <v>2216</v>
      </c>
      <c r="Y290" t="s">
        <v>389</v>
      </c>
      <c r="Z290" t="s">
        <v>2217</v>
      </c>
      <c r="AA290" t="s">
        <v>505</v>
      </c>
      <c r="AB290" t="s">
        <v>125</v>
      </c>
      <c r="AC290" s="150" t="str">
        <f>IFERROR(IF(JRF!C303="","",IF(AND(VLOOKUP(JRF!C303,X:AA,4,0)=JRF!B303,VLOOKUP(JRF!C303,X:Y,2,0)="A"),"","Inactive Dept Combo Error")),"Inactive Dept Combo Error")</f>
        <v/>
      </c>
      <c r="AD290" t="str">
        <f>IFERROR(IF('Journal Template'!D702="","",IF(AND(VLOOKUP('Journal Template'!D702,X:AA,4,0)='Journal Template'!A702,VLOOKUP('Journal Template'!D702,X:Y,2,0)="A"),"","Inactive Dept Combo Error")),"")</f>
        <v/>
      </c>
      <c r="AK290" s="150" t="str">
        <f>IF(JRF!B303="","",IF(JRF!B303=IFERROR(VLOOKUP(JRF!B303,Checks!AI:AI,1,0),0),"Entry in Branch/Satellite BU's",""))</f>
        <v/>
      </c>
      <c r="AL290" t="str">
        <f>IFERROR(IF('Journal Template'!A702="","",IF('Journal Template'!A702=IFERROR(VLOOKUP('Journal Template'!A702,Checks!AI:AI,1,0),0),"Entry in Branch/Satellite BU's","")),"")</f>
        <v/>
      </c>
      <c r="AO290" s="171"/>
      <c r="AP290" s="171"/>
      <c r="AQ290" s="171"/>
      <c r="AR290" s="171"/>
      <c r="CI290" t="str">
        <f>IF(JRF!F303&gt;0,"",IF(JRF!B303="","",IF(LEFT(JRF!B303,1)=IFERROR(VLOOKUP(LEFT(JRF!B303,1),$CF$2:$CF$5,1,0),0),"Product Code Required",IF(JRF!C303="","",IF(JRF!C303=IFERROR(VLOOKUP(JRF!C303,$CH:$CH,1,0),0),"Product Code Required","NA")))))</f>
        <v/>
      </c>
      <c r="CJ290" t="str">
        <f>IF(JRF!AV303&gt;0,"",IF(JRF!Q303="","",IF(LEFT(JRF!Q303,1)=IFERROR(VLOOKUP(LEFT(JRF!Q303,1),$CF$2:$CF$5,1,0),0),"Product Code Required",IF(JRF!V303="","",IF(JRF!V303=IFERROR(VLOOKUP(JRF!V303,$CH:$CH,1,0),0),"Product Code Required","NA")))))</f>
        <v/>
      </c>
      <c r="CK290" t="str">
        <f>IFERROR(IF(LEN('Journal Template'!F301)&gt;0,"",IF('Journal Template'!A301="","",IF(LEFT('Journal Template'!A301,1)=IFERROR(VLOOKUP(LEFT('Journal Template'!A301,1),Checks!$CF$2:$CF$5,1,0),0),"Product Code Required",IF('Journal Template'!D301="","",IF('Journal Template'!D301=IFERROR(VLOOKUP('Journal Template'!D301,Checks!$CH:$CH,1,0),0),"Product Code Required","NA"))))),"")</f>
        <v/>
      </c>
    </row>
    <row r="291" spans="14:89">
      <c r="N291" t="s">
        <v>2218</v>
      </c>
      <c r="O291" t="s">
        <v>983</v>
      </c>
      <c r="P291" t="s">
        <v>386</v>
      </c>
      <c r="Q291" s="150" t="str">
        <f>IF(JRF!D304="","",IF(IFERROR(VLOOKUP(JRF!D304,Checks!N:P,3,0),0)="A","","Inactive account in Use"))</f>
        <v/>
      </c>
      <c r="R291" t="str">
        <f>IFERROR(IF('Journal Template'!C703="","",IF(IFERROR(VLOOKUP('Journal Template'!C703,Checks!N:P,3,0),0)="A","","Inactive account in Use")),"")</f>
        <v/>
      </c>
      <c r="S291" t="s">
        <v>2219</v>
      </c>
      <c r="T291" t="s">
        <v>386</v>
      </c>
      <c r="U291" t="s">
        <v>381</v>
      </c>
      <c r="V291" s="150" t="str">
        <f>IF(JRF!C304="","",IF(IFERROR(VLOOKUP(JRF!C304,Checks!S:U,3,0),0)="A","Entry with System fund Dept",""))</f>
        <v/>
      </c>
      <c r="W291" t="str">
        <f>IFERROR(IF('Journal Template'!D703="","",IF(IFERROR(VLOOKUP('Journal Template'!D703,Checks!S:U,3,0),0)="A","Entry with System fund Dept","")),"")</f>
        <v/>
      </c>
      <c r="X291" t="s">
        <v>2220</v>
      </c>
      <c r="Y291" t="s">
        <v>389</v>
      </c>
      <c r="Z291" t="s">
        <v>2221</v>
      </c>
      <c r="AA291" t="s">
        <v>505</v>
      </c>
      <c r="AB291" t="s">
        <v>125</v>
      </c>
      <c r="AC291" s="150" t="str">
        <f>IFERROR(IF(JRF!C304="","",IF(AND(VLOOKUP(JRF!C304,X:AA,4,0)=JRF!B304,VLOOKUP(JRF!C304,X:Y,2,0)="A"),"","Inactive Dept Combo Error")),"Inactive Dept Combo Error")</f>
        <v/>
      </c>
      <c r="AD291" t="str">
        <f>IFERROR(IF('Journal Template'!D703="","",IF(AND(VLOOKUP('Journal Template'!D703,X:AA,4,0)='Journal Template'!A703,VLOOKUP('Journal Template'!D703,X:Y,2,0)="A"),"","Inactive Dept Combo Error")),"")</f>
        <v/>
      </c>
      <c r="AK291" s="150" t="str">
        <f>IF(JRF!B304="","",IF(JRF!B304=IFERROR(VLOOKUP(JRF!B304,Checks!AI:AI,1,0),0),"Entry in Branch/Satellite BU's",""))</f>
        <v/>
      </c>
      <c r="AL291" t="str">
        <f>IFERROR(IF('Journal Template'!A703="","",IF('Journal Template'!A703=IFERROR(VLOOKUP('Journal Template'!A703,Checks!AI:AI,1,0),0),"Entry in Branch/Satellite BU's","")),"")</f>
        <v/>
      </c>
      <c r="AO291" s="171"/>
      <c r="AP291" s="171"/>
      <c r="AQ291" s="171"/>
      <c r="AR291" s="171"/>
      <c r="CI291" t="str">
        <f>IF(JRF!F304&gt;0,"",IF(JRF!B304="","",IF(LEFT(JRF!B304,1)=IFERROR(VLOOKUP(LEFT(JRF!B304,1),$CF$2:$CF$5,1,0),0),"Product Code Required",IF(JRF!C304="","",IF(JRF!C304=IFERROR(VLOOKUP(JRF!C304,$CH:$CH,1,0),0),"Product Code Required","NA")))))</f>
        <v/>
      </c>
      <c r="CJ291" t="str">
        <f>IF(JRF!AV304&gt;0,"",IF(JRF!Q304="","",IF(LEFT(JRF!Q304,1)=IFERROR(VLOOKUP(LEFT(JRF!Q304,1),$CF$2:$CF$5,1,0),0),"Product Code Required",IF(JRF!V304="","",IF(JRF!V304=IFERROR(VLOOKUP(JRF!V304,$CH:$CH,1,0),0),"Product Code Required","NA")))))</f>
        <v/>
      </c>
      <c r="CK291" t="str">
        <f>IFERROR(IF(LEN('Journal Template'!F302)&gt;0,"",IF('Journal Template'!A302="","",IF(LEFT('Journal Template'!A302,1)=IFERROR(VLOOKUP(LEFT('Journal Template'!A302,1),Checks!$CF$2:$CF$5,1,0),0),"Product Code Required",IF('Journal Template'!D302="","",IF('Journal Template'!D302=IFERROR(VLOOKUP('Journal Template'!D302,Checks!$CH:$CH,1,0),0),"Product Code Required","NA"))))),"")</f>
        <v/>
      </c>
    </row>
    <row r="292" spans="14:89">
      <c r="N292" t="s">
        <v>2222</v>
      </c>
      <c r="O292" t="s">
        <v>983</v>
      </c>
      <c r="P292" t="s">
        <v>386</v>
      </c>
      <c r="Q292" s="150" t="str">
        <f>IF(JRF!D305="","",IF(IFERROR(VLOOKUP(JRF!D305,Checks!N:P,3,0),0)="A","","Inactive account in Use"))</f>
        <v/>
      </c>
      <c r="R292" t="str">
        <f>IFERROR(IF('Journal Template'!C704="","",IF(IFERROR(VLOOKUP('Journal Template'!C704,Checks!N:P,3,0),0)="A","","Inactive account in Use")),"")</f>
        <v/>
      </c>
      <c r="S292" t="s">
        <v>2223</v>
      </c>
      <c r="T292" t="s">
        <v>386</v>
      </c>
      <c r="U292" t="s">
        <v>381</v>
      </c>
      <c r="V292" s="150" t="str">
        <f>IF(JRF!C305="","",IF(IFERROR(VLOOKUP(JRF!C305,Checks!S:U,3,0),0)="A","Entry with System fund Dept",""))</f>
        <v/>
      </c>
      <c r="W292" t="str">
        <f>IFERROR(IF('Journal Template'!D704="","",IF(IFERROR(VLOOKUP('Journal Template'!D704,Checks!S:U,3,0),0)="A","Entry with System fund Dept","")),"")</f>
        <v/>
      </c>
      <c r="X292" t="s">
        <v>2224</v>
      </c>
      <c r="Y292" t="s">
        <v>389</v>
      </c>
      <c r="Z292" t="s">
        <v>2225</v>
      </c>
      <c r="AA292" t="s">
        <v>505</v>
      </c>
      <c r="AB292" t="s">
        <v>125</v>
      </c>
      <c r="AC292" s="150" t="str">
        <f>IFERROR(IF(JRF!C305="","",IF(AND(VLOOKUP(JRF!C305,X:AA,4,0)=JRF!B305,VLOOKUP(JRF!C305,X:Y,2,0)="A"),"","Inactive Dept Combo Error")),"Inactive Dept Combo Error")</f>
        <v/>
      </c>
      <c r="AD292" t="str">
        <f>IFERROR(IF('Journal Template'!D704="","",IF(AND(VLOOKUP('Journal Template'!D704,X:AA,4,0)='Journal Template'!A704,VLOOKUP('Journal Template'!D704,X:Y,2,0)="A"),"","Inactive Dept Combo Error")),"")</f>
        <v/>
      </c>
      <c r="AK292" s="150" t="str">
        <f>IF(JRF!B305="","",IF(JRF!B305=IFERROR(VLOOKUP(JRF!B305,Checks!AI:AI,1,0),0),"Entry in Branch/Satellite BU's",""))</f>
        <v/>
      </c>
      <c r="AL292" t="str">
        <f>IFERROR(IF('Journal Template'!A704="","",IF('Journal Template'!A704=IFERROR(VLOOKUP('Journal Template'!A704,Checks!AI:AI,1,0),0),"Entry in Branch/Satellite BU's","")),"")</f>
        <v/>
      </c>
      <c r="AO292" s="171"/>
      <c r="AP292" s="171"/>
      <c r="AQ292" s="171"/>
      <c r="AR292" s="171"/>
      <c r="CI292" t="str">
        <f>IF(JRF!F305&gt;0,"",IF(JRF!B305="","",IF(LEFT(JRF!B305,1)=IFERROR(VLOOKUP(LEFT(JRF!B305,1),$CF$2:$CF$5,1,0),0),"Product Code Required",IF(JRF!C305="","",IF(JRF!C305=IFERROR(VLOOKUP(JRF!C305,$CH:$CH,1,0),0),"Product Code Required","NA")))))</f>
        <v/>
      </c>
      <c r="CJ292" t="str">
        <f>IF(JRF!AV305&gt;0,"",IF(JRF!Q305="","",IF(LEFT(JRF!Q305,1)=IFERROR(VLOOKUP(LEFT(JRF!Q305,1),$CF$2:$CF$5,1,0),0),"Product Code Required",IF(JRF!V305="","",IF(JRF!V305=IFERROR(VLOOKUP(JRF!V305,$CH:$CH,1,0),0),"Product Code Required","NA")))))</f>
        <v/>
      </c>
      <c r="CK292" t="str">
        <f>IFERROR(IF(LEN('Journal Template'!F303)&gt;0,"",IF('Journal Template'!A303="","",IF(LEFT('Journal Template'!A303,1)=IFERROR(VLOOKUP(LEFT('Journal Template'!A303,1),Checks!$CF$2:$CF$5,1,0),0),"Product Code Required",IF('Journal Template'!D303="","",IF('Journal Template'!D303=IFERROR(VLOOKUP('Journal Template'!D303,Checks!$CH:$CH,1,0),0),"Product Code Required","NA"))))),"")</f>
        <v/>
      </c>
    </row>
    <row r="293" spans="14:89">
      <c r="N293" t="s">
        <v>2226</v>
      </c>
      <c r="O293" t="s">
        <v>983</v>
      </c>
      <c r="P293" t="s">
        <v>386</v>
      </c>
      <c r="Q293" s="150" t="str">
        <f>IF(JRF!D306="","",IF(IFERROR(VLOOKUP(JRF!D306,Checks!N:P,3,0),0)="A","","Inactive account in Use"))</f>
        <v/>
      </c>
      <c r="R293" t="str">
        <f>IFERROR(IF('Journal Template'!C705="","",IF(IFERROR(VLOOKUP('Journal Template'!C705,Checks!N:P,3,0),0)="A","","Inactive account in Use")),"")</f>
        <v/>
      </c>
      <c r="S293" t="s">
        <v>2227</v>
      </c>
      <c r="T293" t="s">
        <v>386</v>
      </c>
      <c r="U293" t="s">
        <v>381</v>
      </c>
      <c r="V293" s="150" t="str">
        <f>IF(JRF!C306="","",IF(IFERROR(VLOOKUP(JRF!C306,Checks!S:U,3,0),0)="A","Entry with System fund Dept",""))</f>
        <v/>
      </c>
      <c r="W293" t="str">
        <f>IFERROR(IF('Journal Template'!D705="","",IF(IFERROR(VLOOKUP('Journal Template'!D705,Checks!S:U,3,0),0)="A","Entry with System fund Dept","")),"")</f>
        <v/>
      </c>
      <c r="X293" t="s">
        <v>2228</v>
      </c>
      <c r="Y293" t="s">
        <v>389</v>
      </c>
      <c r="Z293" t="s">
        <v>2229</v>
      </c>
      <c r="AA293" t="s">
        <v>505</v>
      </c>
      <c r="AB293" t="s">
        <v>125</v>
      </c>
      <c r="AC293" s="150" t="str">
        <f>IFERROR(IF(JRF!C306="","",IF(AND(VLOOKUP(JRF!C306,X:AA,4,0)=JRF!B306,VLOOKUP(JRF!C306,X:Y,2,0)="A"),"","Inactive Dept Combo Error")),"Inactive Dept Combo Error")</f>
        <v/>
      </c>
      <c r="AD293" t="str">
        <f>IFERROR(IF('Journal Template'!D705="","",IF(AND(VLOOKUP('Journal Template'!D705,X:AA,4,0)='Journal Template'!A705,VLOOKUP('Journal Template'!D705,X:Y,2,0)="A"),"","Inactive Dept Combo Error")),"")</f>
        <v/>
      </c>
      <c r="AK293" s="150" t="str">
        <f>IF(JRF!B306="","",IF(JRF!B306=IFERROR(VLOOKUP(JRF!B306,Checks!AI:AI,1,0),0),"Entry in Branch/Satellite BU's",""))</f>
        <v/>
      </c>
      <c r="AL293" t="str">
        <f>IFERROR(IF('Journal Template'!A705="","",IF('Journal Template'!A705=IFERROR(VLOOKUP('Journal Template'!A705,Checks!AI:AI,1,0),0),"Entry in Branch/Satellite BU's","")),"")</f>
        <v/>
      </c>
      <c r="AO293" s="171"/>
      <c r="AP293" s="171"/>
      <c r="AQ293" s="171"/>
      <c r="AR293" s="171"/>
      <c r="CI293" t="str">
        <f>IF(JRF!F306&gt;0,"",IF(JRF!B306="","",IF(LEFT(JRF!B306,1)=IFERROR(VLOOKUP(LEFT(JRF!B306,1),$CF$2:$CF$5,1,0),0),"Product Code Required",IF(JRF!C306="","",IF(JRF!C306=IFERROR(VLOOKUP(JRF!C306,$CH:$CH,1,0),0),"Product Code Required","NA")))))</f>
        <v/>
      </c>
      <c r="CJ293" t="str">
        <f>IF(JRF!AV306&gt;0,"",IF(JRF!Q306="","",IF(LEFT(JRF!Q306,1)=IFERROR(VLOOKUP(LEFT(JRF!Q306,1),$CF$2:$CF$5,1,0),0),"Product Code Required",IF(JRF!V306="","",IF(JRF!V306=IFERROR(VLOOKUP(JRF!V306,$CH:$CH,1,0),0),"Product Code Required","NA")))))</f>
        <v/>
      </c>
      <c r="CK293" t="str">
        <f>IFERROR(IF(LEN('Journal Template'!F304)&gt;0,"",IF('Journal Template'!A304="","",IF(LEFT('Journal Template'!A304,1)=IFERROR(VLOOKUP(LEFT('Journal Template'!A304,1),Checks!$CF$2:$CF$5,1,0),0),"Product Code Required",IF('Journal Template'!D304="","",IF('Journal Template'!D304=IFERROR(VLOOKUP('Journal Template'!D304,Checks!$CH:$CH,1,0),0),"Product Code Required","NA"))))),"")</f>
        <v/>
      </c>
    </row>
    <row r="294" spans="14:89">
      <c r="N294" t="s">
        <v>2230</v>
      </c>
      <c r="O294" t="s">
        <v>983</v>
      </c>
      <c r="P294" t="s">
        <v>386</v>
      </c>
      <c r="Q294" s="150" t="str">
        <f>IF(JRF!D307="","",IF(IFERROR(VLOOKUP(JRF!D307,Checks!N:P,3,0),0)="A","","Inactive account in Use"))</f>
        <v/>
      </c>
      <c r="R294" t="str">
        <f>IFERROR(IF('Journal Template'!C706="","",IF(IFERROR(VLOOKUP('Journal Template'!C706,Checks!N:P,3,0),0)="A","","Inactive account in Use")),"")</f>
        <v/>
      </c>
      <c r="S294" t="s">
        <v>2231</v>
      </c>
      <c r="T294" t="s">
        <v>386</v>
      </c>
      <c r="U294" t="s">
        <v>381</v>
      </c>
      <c r="V294" s="150" t="str">
        <f>IF(JRF!C307="","",IF(IFERROR(VLOOKUP(JRF!C307,Checks!S:U,3,0),0)="A","Entry with System fund Dept",""))</f>
        <v/>
      </c>
      <c r="W294" t="str">
        <f>IFERROR(IF('Journal Template'!D706="","",IF(IFERROR(VLOOKUP('Journal Template'!D706,Checks!S:U,3,0),0)="A","Entry with System fund Dept","")),"")</f>
        <v/>
      </c>
      <c r="X294" t="s">
        <v>2232</v>
      </c>
      <c r="Y294" t="s">
        <v>389</v>
      </c>
      <c r="Z294" t="s">
        <v>2233</v>
      </c>
      <c r="AA294" t="s">
        <v>505</v>
      </c>
      <c r="AB294" t="s">
        <v>125</v>
      </c>
      <c r="AC294" s="150" t="str">
        <f>IFERROR(IF(JRF!C307="","",IF(AND(VLOOKUP(JRF!C307,X:AA,4,0)=JRF!B307,VLOOKUP(JRF!C307,X:Y,2,0)="A"),"","Inactive Dept Combo Error")),"Inactive Dept Combo Error")</f>
        <v/>
      </c>
      <c r="AD294" t="str">
        <f>IFERROR(IF('Journal Template'!D706="","",IF(AND(VLOOKUP('Journal Template'!D706,X:AA,4,0)='Journal Template'!A706,VLOOKUP('Journal Template'!D706,X:Y,2,0)="A"),"","Inactive Dept Combo Error")),"")</f>
        <v/>
      </c>
      <c r="AK294" s="150" t="str">
        <f>IF(JRF!B307="","",IF(JRF!B307=IFERROR(VLOOKUP(JRF!B307,Checks!AI:AI,1,0),0),"Entry in Branch/Satellite BU's",""))</f>
        <v/>
      </c>
      <c r="AL294" t="str">
        <f>IFERROR(IF('Journal Template'!A706="","",IF('Journal Template'!A706=IFERROR(VLOOKUP('Journal Template'!A706,Checks!AI:AI,1,0),0),"Entry in Branch/Satellite BU's","")),"")</f>
        <v/>
      </c>
      <c r="AO294" s="171"/>
      <c r="AP294" s="171"/>
      <c r="AQ294" s="171"/>
      <c r="AR294" s="171"/>
      <c r="CI294" t="str">
        <f>IF(JRF!F307&gt;0,"",IF(JRF!B307="","",IF(LEFT(JRF!B307,1)=IFERROR(VLOOKUP(LEFT(JRF!B307,1),$CF$2:$CF$5,1,0),0),"Product Code Required",IF(JRF!C307="","",IF(JRF!C307=IFERROR(VLOOKUP(JRF!C307,$CH:$CH,1,0),0),"Product Code Required","NA")))))</f>
        <v/>
      </c>
      <c r="CJ294" t="str">
        <f>IF(JRF!AV307&gt;0,"",IF(JRF!Q307="","",IF(LEFT(JRF!Q307,1)=IFERROR(VLOOKUP(LEFT(JRF!Q307,1),$CF$2:$CF$5,1,0),0),"Product Code Required",IF(JRF!V307="","",IF(JRF!V307=IFERROR(VLOOKUP(JRF!V307,$CH:$CH,1,0),0),"Product Code Required","NA")))))</f>
        <v/>
      </c>
      <c r="CK294" t="str">
        <f>IFERROR(IF(LEN('Journal Template'!F305)&gt;0,"",IF('Journal Template'!A305="","",IF(LEFT('Journal Template'!A305,1)=IFERROR(VLOOKUP(LEFT('Journal Template'!A305,1),Checks!$CF$2:$CF$5,1,0),0),"Product Code Required",IF('Journal Template'!D305="","",IF('Journal Template'!D305=IFERROR(VLOOKUP('Journal Template'!D305,Checks!$CH:$CH,1,0),0),"Product Code Required","NA"))))),"")</f>
        <v/>
      </c>
    </row>
    <row r="295" spans="14:89">
      <c r="N295" t="s">
        <v>2234</v>
      </c>
      <c r="O295" t="s">
        <v>983</v>
      </c>
      <c r="P295" t="s">
        <v>386</v>
      </c>
      <c r="Q295" s="150" t="str">
        <f>IF(JRF!D308="","",IF(IFERROR(VLOOKUP(JRF!D308,Checks!N:P,3,0),0)="A","","Inactive account in Use"))</f>
        <v/>
      </c>
      <c r="R295" t="str">
        <f>IFERROR(IF('Journal Template'!C707="","",IF(IFERROR(VLOOKUP('Journal Template'!C707,Checks!N:P,3,0),0)="A","","Inactive account in Use")),"")</f>
        <v/>
      </c>
      <c r="S295" t="s">
        <v>2235</v>
      </c>
      <c r="T295" t="s">
        <v>386</v>
      </c>
      <c r="U295" t="s">
        <v>381</v>
      </c>
      <c r="V295" s="150" t="str">
        <f>IF(JRF!C308="","",IF(IFERROR(VLOOKUP(JRF!C308,Checks!S:U,3,0),0)="A","Entry with System fund Dept",""))</f>
        <v/>
      </c>
      <c r="W295" t="str">
        <f>IFERROR(IF('Journal Template'!D707="","",IF(IFERROR(VLOOKUP('Journal Template'!D707,Checks!S:U,3,0),0)="A","Entry with System fund Dept","")),"")</f>
        <v/>
      </c>
      <c r="X295" t="s">
        <v>2236</v>
      </c>
      <c r="Y295" t="s">
        <v>389</v>
      </c>
      <c r="Z295" t="s">
        <v>2237</v>
      </c>
      <c r="AA295" t="s">
        <v>505</v>
      </c>
      <c r="AB295" t="s">
        <v>125</v>
      </c>
      <c r="AC295" s="150" t="str">
        <f>IFERROR(IF(JRF!C308="","",IF(AND(VLOOKUP(JRF!C308,X:AA,4,0)=JRF!B308,VLOOKUP(JRF!C308,X:Y,2,0)="A"),"","Inactive Dept Combo Error")),"Inactive Dept Combo Error")</f>
        <v/>
      </c>
      <c r="AD295" t="str">
        <f>IFERROR(IF('Journal Template'!D707="","",IF(AND(VLOOKUP('Journal Template'!D707,X:AA,4,0)='Journal Template'!A707,VLOOKUP('Journal Template'!D707,X:Y,2,0)="A"),"","Inactive Dept Combo Error")),"")</f>
        <v/>
      </c>
      <c r="AK295" s="150" t="str">
        <f>IF(JRF!B308="","",IF(JRF!B308=IFERROR(VLOOKUP(JRF!B308,Checks!AI:AI,1,0),0),"Entry in Branch/Satellite BU's",""))</f>
        <v/>
      </c>
      <c r="AL295" t="str">
        <f>IFERROR(IF('Journal Template'!A707="","",IF('Journal Template'!A707=IFERROR(VLOOKUP('Journal Template'!A707,Checks!AI:AI,1,0),0),"Entry in Branch/Satellite BU's","")),"")</f>
        <v/>
      </c>
      <c r="AO295" s="171"/>
      <c r="AP295" s="171"/>
      <c r="AQ295" s="171"/>
      <c r="AR295" s="171"/>
      <c r="CI295" t="str">
        <f>IF(JRF!F308&gt;0,"",IF(JRF!B308="","",IF(LEFT(JRF!B308,1)=IFERROR(VLOOKUP(LEFT(JRF!B308,1),$CF$2:$CF$5,1,0),0),"Product Code Required",IF(JRF!C308="","",IF(JRF!C308=IFERROR(VLOOKUP(JRF!C308,$CH:$CH,1,0),0),"Product Code Required","NA")))))</f>
        <v/>
      </c>
      <c r="CJ295" t="str">
        <f>IF(JRF!AV308&gt;0,"",IF(JRF!Q308="","",IF(LEFT(JRF!Q308,1)=IFERROR(VLOOKUP(LEFT(JRF!Q308,1),$CF$2:$CF$5,1,0),0),"Product Code Required",IF(JRF!V308="","",IF(JRF!V308=IFERROR(VLOOKUP(JRF!V308,$CH:$CH,1,0),0),"Product Code Required","NA")))))</f>
        <v/>
      </c>
      <c r="CK295" t="str">
        <f>IFERROR(IF(LEN('Journal Template'!F306)&gt;0,"",IF('Journal Template'!A306="","",IF(LEFT('Journal Template'!A306,1)=IFERROR(VLOOKUP(LEFT('Journal Template'!A306,1),Checks!$CF$2:$CF$5,1,0),0),"Product Code Required",IF('Journal Template'!D306="","",IF('Journal Template'!D306=IFERROR(VLOOKUP('Journal Template'!D306,Checks!$CH:$CH,1,0),0),"Product Code Required","NA"))))),"")</f>
        <v/>
      </c>
    </row>
    <row r="296" spans="14:89">
      <c r="N296" t="s">
        <v>2238</v>
      </c>
      <c r="O296" t="s">
        <v>983</v>
      </c>
      <c r="P296" t="s">
        <v>386</v>
      </c>
      <c r="Q296" s="150" t="str">
        <f>IF(JRF!D309="","",IF(IFERROR(VLOOKUP(JRF!D309,Checks!N:P,3,0),0)="A","","Inactive account in Use"))</f>
        <v/>
      </c>
      <c r="R296" t="str">
        <f>IFERROR(IF('Journal Template'!C708="","",IF(IFERROR(VLOOKUP('Journal Template'!C708,Checks!N:P,3,0),0)="A","","Inactive account in Use")),"")</f>
        <v/>
      </c>
      <c r="S296" t="s">
        <v>2239</v>
      </c>
      <c r="T296" t="s">
        <v>386</v>
      </c>
      <c r="U296" t="s">
        <v>381</v>
      </c>
      <c r="V296" s="150" t="str">
        <f>IF(JRF!C309="","",IF(IFERROR(VLOOKUP(JRF!C309,Checks!S:U,3,0),0)="A","Entry with System fund Dept",""))</f>
        <v/>
      </c>
      <c r="W296" t="str">
        <f>IFERROR(IF('Journal Template'!D708="","",IF(IFERROR(VLOOKUP('Journal Template'!D708,Checks!S:U,3,0),0)="A","Entry with System fund Dept","")),"")</f>
        <v/>
      </c>
      <c r="X296" t="s">
        <v>2240</v>
      </c>
      <c r="Y296" t="s">
        <v>389</v>
      </c>
      <c r="Z296" t="s">
        <v>2241</v>
      </c>
      <c r="AA296" t="s">
        <v>505</v>
      </c>
      <c r="AB296" t="s">
        <v>125</v>
      </c>
      <c r="AC296" s="150" t="str">
        <f>IFERROR(IF(JRF!C309="","",IF(AND(VLOOKUP(JRF!C309,X:AA,4,0)=JRF!B309,VLOOKUP(JRF!C309,X:Y,2,0)="A"),"","Inactive Dept Combo Error")),"Inactive Dept Combo Error")</f>
        <v/>
      </c>
      <c r="AD296" t="str">
        <f>IFERROR(IF('Journal Template'!D708="","",IF(AND(VLOOKUP('Journal Template'!D708,X:AA,4,0)='Journal Template'!A708,VLOOKUP('Journal Template'!D708,X:Y,2,0)="A"),"","Inactive Dept Combo Error")),"")</f>
        <v/>
      </c>
      <c r="AK296" s="150" t="str">
        <f>IF(JRF!B309="","",IF(JRF!B309=IFERROR(VLOOKUP(JRF!B309,Checks!AI:AI,1,0),0),"Entry in Branch/Satellite BU's",""))</f>
        <v/>
      </c>
      <c r="AL296" t="str">
        <f>IFERROR(IF('Journal Template'!A708="","",IF('Journal Template'!A708=IFERROR(VLOOKUP('Journal Template'!A708,Checks!AI:AI,1,0),0),"Entry in Branch/Satellite BU's","")),"")</f>
        <v/>
      </c>
      <c r="AO296" s="171"/>
      <c r="AP296" s="171"/>
      <c r="AQ296" s="171"/>
      <c r="AR296" s="171"/>
      <c r="CI296" t="str">
        <f>IF(JRF!F309&gt;0,"",IF(JRF!B309="","",IF(LEFT(JRF!B309,1)=IFERROR(VLOOKUP(LEFT(JRF!B309,1),$CF$2:$CF$5,1,0),0),"Product Code Required",IF(JRF!C309="","",IF(JRF!C309=IFERROR(VLOOKUP(JRF!C309,$CH:$CH,1,0),0),"Product Code Required","NA")))))</f>
        <v/>
      </c>
      <c r="CJ296" t="str">
        <f>IF(JRF!AV309&gt;0,"",IF(JRF!Q309="","",IF(LEFT(JRF!Q309,1)=IFERROR(VLOOKUP(LEFT(JRF!Q309,1),$CF$2:$CF$5,1,0),0),"Product Code Required",IF(JRF!V309="","",IF(JRF!V309=IFERROR(VLOOKUP(JRF!V309,$CH:$CH,1,0),0),"Product Code Required","NA")))))</f>
        <v/>
      </c>
      <c r="CK296" t="str">
        <f>IFERROR(IF(LEN('Journal Template'!F307)&gt;0,"",IF('Journal Template'!A307="","",IF(LEFT('Journal Template'!A307,1)=IFERROR(VLOOKUP(LEFT('Journal Template'!A307,1),Checks!$CF$2:$CF$5,1,0),0),"Product Code Required",IF('Journal Template'!D307="","",IF('Journal Template'!D307=IFERROR(VLOOKUP('Journal Template'!D307,Checks!$CH:$CH,1,0),0),"Product Code Required","NA"))))),"")</f>
        <v/>
      </c>
    </row>
    <row r="297" spans="14:89">
      <c r="N297" t="s">
        <v>2242</v>
      </c>
      <c r="O297" t="s">
        <v>983</v>
      </c>
      <c r="P297" t="s">
        <v>386</v>
      </c>
      <c r="Q297" s="150" t="str">
        <f>IF(JRF!D310="","",IF(IFERROR(VLOOKUP(JRF!D310,Checks!N:P,3,0),0)="A","","Inactive account in Use"))</f>
        <v/>
      </c>
      <c r="R297" t="str">
        <f>IFERROR(IF('Journal Template'!C709="","",IF(IFERROR(VLOOKUP('Journal Template'!C709,Checks!N:P,3,0),0)="A","","Inactive account in Use")),"")</f>
        <v/>
      </c>
      <c r="S297" t="s">
        <v>2243</v>
      </c>
      <c r="T297" t="s">
        <v>386</v>
      </c>
      <c r="U297" t="s">
        <v>381</v>
      </c>
      <c r="V297" s="150" t="str">
        <f>IF(JRF!C310="","",IF(IFERROR(VLOOKUP(JRF!C310,Checks!S:U,3,0),0)="A","Entry with System fund Dept",""))</f>
        <v/>
      </c>
      <c r="W297" t="str">
        <f>IFERROR(IF('Journal Template'!D709="","",IF(IFERROR(VLOOKUP('Journal Template'!D709,Checks!S:U,3,0),0)="A","Entry with System fund Dept","")),"")</f>
        <v/>
      </c>
      <c r="X297" t="s">
        <v>2244</v>
      </c>
      <c r="Y297" t="s">
        <v>389</v>
      </c>
      <c r="Z297" t="s">
        <v>2245</v>
      </c>
      <c r="AA297" t="s">
        <v>505</v>
      </c>
      <c r="AB297" t="s">
        <v>125</v>
      </c>
      <c r="AC297" s="150" t="str">
        <f>IFERROR(IF(JRF!C310="","",IF(AND(VLOOKUP(JRF!C310,X:AA,4,0)=JRF!B310,VLOOKUP(JRF!C310,X:Y,2,0)="A"),"","Inactive Dept Combo Error")),"Inactive Dept Combo Error")</f>
        <v/>
      </c>
      <c r="AD297" t="str">
        <f>IFERROR(IF('Journal Template'!D709="","",IF(AND(VLOOKUP('Journal Template'!D709,X:AA,4,0)='Journal Template'!A709,VLOOKUP('Journal Template'!D709,X:Y,2,0)="A"),"","Inactive Dept Combo Error")),"")</f>
        <v/>
      </c>
      <c r="AK297" s="150" t="str">
        <f>IF(JRF!B310="","",IF(JRF!B310=IFERROR(VLOOKUP(JRF!B310,Checks!AI:AI,1,0),0),"Entry in Branch/Satellite BU's",""))</f>
        <v/>
      </c>
      <c r="AL297" t="str">
        <f>IFERROR(IF('Journal Template'!A709="","",IF('Journal Template'!A709=IFERROR(VLOOKUP('Journal Template'!A709,Checks!AI:AI,1,0),0),"Entry in Branch/Satellite BU's","")),"")</f>
        <v/>
      </c>
      <c r="AO297" s="171"/>
      <c r="AP297" s="171"/>
      <c r="AQ297" s="171"/>
      <c r="AR297" s="171"/>
      <c r="CI297" t="str">
        <f>IF(JRF!F310&gt;0,"",IF(JRF!B310="","",IF(LEFT(JRF!B310,1)=IFERROR(VLOOKUP(LEFT(JRF!B310,1),$CF$2:$CF$5,1,0),0),"Product Code Required",IF(JRF!C310="","",IF(JRF!C310=IFERROR(VLOOKUP(JRF!C310,$CH:$CH,1,0),0),"Product Code Required","NA")))))</f>
        <v/>
      </c>
      <c r="CJ297" t="str">
        <f>IF(JRF!AV310&gt;0,"",IF(JRF!Q310="","",IF(LEFT(JRF!Q310,1)=IFERROR(VLOOKUP(LEFT(JRF!Q310,1),$CF$2:$CF$5,1,0),0),"Product Code Required",IF(JRF!V310="","",IF(JRF!V310=IFERROR(VLOOKUP(JRF!V310,$CH:$CH,1,0),0),"Product Code Required","NA")))))</f>
        <v/>
      </c>
      <c r="CK297" t="str">
        <f>IFERROR(IF(LEN('Journal Template'!F308)&gt;0,"",IF('Journal Template'!A308="","",IF(LEFT('Journal Template'!A308,1)=IFERROR(VLOOKUP(LEFT('Journal Template'!A308,1),Checks!$CF$2:$CF$5,1,0),0),"Product Code Required",IF('Journal Template'!D308="","",IF('Journal Template'!D308=IFERROR(VLOOKUP('Journal Template'!D308,Checks!$CH:$CH,1,0),0),"Product Code Required","NA"))))),"")</f>
        <v/>
      </c>
    </row>
    <row r="298" spans="14:89">
      <c r="N298" t="s">
        <v>2246</v>
      </c>
      <c r="O298" t="s">
        <v>983</v>
      </c>
      <c r="P298" t="s">
        <v>386</v>
      </c>
      <c r="Q298" s="150" t="str">
        <f>IF(JRF!D311="","",IF(IFERROR(VLOOKUP(JRF!D311,Checks!N:P,3,0),0)="A","","Inactive account in Use"))</f>
        <v/>
      </c>
      <c r="R298" t="str">
        <f>IFERROR(IF('Journal Template'!C710="","",IF(IFERROR(VLOOKUP('Journal Template'!C710,Checks!N:P,3,0),0)="A","","Inactive account in Use")),"")</f>
        <v/>
      </c>
      <c r="S298" t="s">
        <v>2247</v>
      </c>
      <c r="T298" t="s">
        <v>386</v>
      </c>
      <c r="U298" t="s">
        <v>381</v>
      </c>
      <c r="V298" s="150" t="str">
        <f>IF(JRF!C311="","",IF(IFERROR(VLOOKUP(JRF!C311,Checks!S:U,3,0),0)="A","Entry with System fund Dept",""))</f>
        <v/>
      </c>
      <c r="W298" t="str">
        <f>IFERROR(IF('Journal Template'!D710="","",IF(IFERROR(VLOOKUP('Journal Template'!D710,Checks!S:U,3,0),0)="A","Entry with System fund Dept","")),"")</f>
        <v/>
      </c>
      <c r="X298" t="s">
        <v>2248</v>
      </c>
      <c r="Y298" t="s">
        <v>389</v>
      </c>
      <c r="Z298" t="s">
        <v>2249</v>
      </c>
      <c r="AA298" t="s">
        <v>2250</v>
      </c>
      <c r="AB298" t="s">
        <v>125</v>
      </c>
      <c r="AC298" s="150" t="str">
        <f>IFERROR(IF(JRF!C311="","",IF(AND(VLOOKUP(JRF!C311,X:AA,4,0)=JRF!B311,VLOOKUP(JRF!C311,X:Y,2,0)="A"),"","Inactive Dept Combo Error")),"Inactive Dept Combo Error")</f>
        <v/>
      </c>
      <c r="AD298" t="str">
        <f>IFERROR(IF('Journal Template'!D710="","",IF(AND(VLOOKUP('Journal Template'!D710,X:AA,4,0)='Journal Template'!A710,VLOOKUP('Journal Template'!D710,X:Y,2,0)="A"),"","Inactive Dept Combo Error")),"")</f>
        <v/>
      </c>
      <c r="AK298" s="150" t="str">
        <f>IF(JRF!B311="","",IF(JRF!B311=IFERROR(VLOOKUP(JRF!B311,Checks!AI:AI,1,0),0),"Entry in Branch/Satellite BU's",""))</f>
        <v/>
      </c>
      <c r="AL298" t="str">
        <f>IFERROR(IF('Journal Template'!A710="","",IF('Journal Template'!A710=IFERROR(VLOOKUP('Journal Template'!A710,Checks!AI:AI,1,0),0),"Entry in Branch/Satellite BU's","")),"")</f>
        <v/>
      </c>
      <c r="AO298" s="171"/>
      <c r="AP298" s="171"/>
      <c r="AQ298" s="171"/>
      <c r="AR298" s="171"/>
      <c r="CI298" t="str">
        <f>IF(JRF!F311&gt;0,"",IF(JRF!B311="","",IF(LEFT(JRF!B311,1)=IFERROR(VLOOKUP(LEFT(JRF!B311,1),$CF$2:$CF$5,1,0),0),"Product Code Required",IF(JRF!C311="","",IF(JRF!C311=IFERROR(VLOOKUP(JRF!C311,$CH:$CH,1,0),0),"Product Code Required","NA")))))</f>
        <v/>
      </c>
      <c r="CJ298" t="str">
        <f>IF(JRF!AV311&gt;0,"",IF(JRF!Q311="","",IF(LEFT(JRF!Q311,1)=IFERROR(VLOOKUP(LEFT(JRF!Q311,1),$CF$2:$CF$5,1,0),0),"Product Code Required",IF(JRF!V311="","",IF(JRF!V311=IFERROR(VLOOKUP(JRF!V311,$CH:$CH,1,0),0),"Product Code Required","NA")))))</f>
        <v/>
      </c>
      <c r="CK298" t="str">
        <f>IFERROR(IF(LEN('Journal Template'!F309)&gt;0,"",IF('Journal Template'!A309="","",IF(LEFT('Journal Template'!A309,1)=IFERROR(VLOOKUP(LEFT('Journal Template'!A309,1),Checks!$CF$2:$CF$5,1,0),0),"Product Code Required",IF('Journal Template'!D309="","",IF('Journal Template'!D309=IFERROR(VLOOKUP('Journal Template'!D309,Checks!$CH:$CH,1,0),0),"Product Code Required","NA"))))),"")</f>
        <v/>
      </c>
    </row>
    <row r="299" spans="14:89">
      <c r="N299" t="s">
        <v>2251</v>
      </c>
      <c r="O299" t="s">
        <v>983</v>
      </c>
      <c r="P299" t="s">
        <v>386</v>
      </c>
      <c r="Q299" s="150" t="str">
        <f>IF(JRF!D312="","",IF(IFERROR(VLOOKUP(JRF!D312,Checks!N:P,3,0),0)="A","","Inactive account in Use"))</f>
        <v/>
      </c>
      <c r="R299" t="str">
        <f>IFERROR(IF('Journal Template'!C711="","",IF(IFERROR(VLOOKUP('Journal Template'!C711,Checks!N:P,3,0),0)="A","","Inactive account in Use")),"")</f>
        <v/>
      </c>
      <c r="S299" t="s">
        <v>2252</v>
      </c>
      <c r="T299" t="s">
        <v>386</v>
      </c>
      <c r="U299" t="s">
        <v>381</v>
      </c>
      <c r="V299" s="150" t="str">
        <f>IF(JRF!C312="","",IF(IFERROR(VLOOKUP(JRF!C312,Checks!S:U,3,0),0)="A","Entry with System fund Dept",""))</f>
        <v/>
      </c>
      <c r="W299" t="str">
        <f>IFERROR(IF('Journal Template'!D711="","",IF(IFERROR(VLOOKUP('Journal Template'!D711,Checks!S:U,3,0),0)="A","Entry with System fund Dept","")),"")</f>
        <v/>
      </c>
      <c r="X299" t="s">
        <v>2253</v>
      </c>
      <c r="Y299" t="s">
        <v>386</v>
      </c>
      <c r="Z299" t="s">
        <v>2254</v>
      </c>
      <c r="AA299" t="s">
        <v>2250</v>
      </c>
      <c r="AB299" t="s">
        <v>125</v>
      </c>
      <c r="AC299" s="150" t="str">
        <f>IFERROR(IF(JRF!C312="","",IF(AND(VLOOKUP(JRF!C312,X:AA,4,0)=JRF!B312,VLOOKUP(JRF!C312,X:Y,2,0)="A"),"","Inactive Dept Combo Error")),"Inactive Dept Combo Error")</f>
        <v/>
      </c>
      <c r="AD299" t="str">
        <f>IFERROR(IF('Journal Template'!D711="","",IF(AND(VLOOKUP('Journal Template'!D711,X:AA,4,0)='Journal Template'!A711,VLOOKUP('Journal Template'!D711,X:Y,2,0)="A"),"","Inactive Dept Combo Error")),"")</f>
        <v/>
      </c>
      <c r="AK299" s="150" t="str">
        <f>IF(JRF!B312="","",IF(JRF!B312=IFERROR(VLOOKUP(JRF!B312,Checks!AI:AI,1,0),0),"Entry in Branch/Satellite BU's",""))</f>
        <v/>
      </c>
      <c r="AL299" t="str">
        <f>IFERROR(IF('Journal Template'!A711="","",IF('Journal Template'!A711=IFERROR(VLOOKUP('Journal Template'!A711,Checks!AI:AI,1,0),0),"Entry in Branch/Satellite BU's","")),"")</f>
        <v/>
      </c>
      <c r="AO299" s="171"/>
      <c r="AP299" s="171"/>
      <c r="AQ299" s="171"/>
      <c r="AR299" s="171"/>
      <c r="CI299" t="str">
        <f>IF(JRF!F312&gt;0,"",IF(JRF!B312="","",IF(LEFT(JRF!B312,1)=IFERROR(VLOOKUP(LEFT(JRF!B312,1),$CF$2:$CF$5,1,0),0),"Product Code Required",IF(JRF!C312="","",IF(JRF!C312=IFERROR(VLOOKUP(JRF!C312,$CH:$CH,1,0),0),"Product Code Required","NA")))))</f>
        <v/>
      </c>
      <c r="CJ299" t="str">
        <f>IF(JRF!AV312&gt;0,"",IF(JRF!Q312="","",IF(LEFT(JRF!Q312,1)=IFERROR(VLOOKUP(LEFT(JRF!Q312,1),$CF$2:$CF$5,1,0),0),"Product Code Required",IF(JRF!V312="","",IF(JRF!V312=IFERROR(VLOOKUP(JRF!V312,$CH:$CH,1,0),0),"Product Code Required","NA")))))</f>
        <v/>
      </c>
      <c r="CK299" t="str">
        <f>IFERROR(IF(LEN('Journal Template'!F310)&gt;0,"",IF('Journal Template'!A310="","",IF(LEFT('Journal Template'!A310,1)=IFERROR(VLOOKUP(LEFT('Journal Template'!A310,1),Checks!$CF$2:$CF$5,1,0),0),"Product Code Required",IF('Journal Template'!D310="","",IF('Journal Template'!D310=IFERROR(VLOOKUP('Journal Template'!D310,Checks!$CH:$CH,1,0),0),"Product Code Required","NA"))))),"")</f>
        <v/>
      </c>
    </row>
    <row r="300" spans="14:89">
      <c r="N300" t="s">
        <v>2255</v>
      </c>
      <c r="O300" t="s">
        <v>983</v>
      </c>
      <c r="P300" t="s">
        <v>386</v>
      </c>
      <c r="Q300" s="150" t="str">
        <f>IF(JRF!D313="","",IF(IFERROR(VLOOKUP(JRF!D313,Checks!N:P,3,0),0)="A","","Inactive account in Use"))</f>
        <v/>
      </c>
      <c r="R300" t="str">
        <f>IFERROR(IF('Journal Template'!C712="","",IF(IFERROR(VLOOKUP('Journal Template'!C712,Checks!N:P,3,0),0)="A","","Inactive account in Use")),"")</f>
        <v/>
      </c>
      <c r="S300" t="s">
        <v>2256</v>
      </c>
      <c r="T300" t="s">
        <v>386</v>
      </c>
      <c r="U300" t="s">
        <v>381</v>
      </c>
      <c r="V300" s="150" t="str">
        <f>IF(JRF!C313="","",IF(IFERROR(VLOOKUP(JRF!C313,Checks!S:U,3,0),0)="A","Entry with System fund Dept",""))</f>
        <v/>
      </c>
      <c r="W300" t="str">
        <f>IFERROR(IF('Journal Template'!D712="","",IF(IFERROR(VLOOKUP('Journal Template'!D712,Checks!S:U,3,0),0)="A","Entry with System fund Dept","")),"")</f>
        <v/>
      </c>
      <c r="X300" t="s">
        <v>2257</v>
      </c>
      <c r="Y300" t="s">
        <v>389</v>
      </c>
      <c r="Z300" t="s">
        <v>2258</v>
      </c>
      <c r="AA300" t="s">
        <v>391</v>
      </c>
      <c r="AB300" t="s">
        <v>125</v>
      </c>
      <c r="AC300" s="150" t="str">
        <f>IFERROR(IF(JRF!C313="","",IF(AND(VLOOKUP(JRF!C313,X:AA,4,0)=JRF!B313,VLOOKUP(JRF!C313,X:Y,2,0)="A"),"","Inactive Dept Combo Error")),"Inactive Dept Combo Error")</f>
        <v/>
      </c>
      <c r="AD300" t="str">
        <f>IFERROR(IF('Journal Template'!D712="","",IF(AND(VLOOKUP('Journal Template'!D712,X:AA,4,0)='Journal Template'!A712,VLOOKUP('Journal Template'!D712,X:Y,2,0)="A"),"","Inactive Dept Combo Error")),"")</f>
        <v/>
      </c>
      <c r="AK300" s="150" t="str">
        <f>IF(JRF!B313="","",IF(JRF!B313=IFERROR(VLOOKUP(JRF!B313,Checks!AI:AI,1,0),0),"Entry in Branch/Satellite BU's",""))</f>
        <v/>
      </c>
      <c r="AL300" t="str">
        <f>IFERROR(IF('Journal Template'!A712="","",IF('Journal Template'!A712=IFERROR(VLOOKUP('Journal Template'!A712,Checks!AI:AI,1,0),0),"Entry in Branch/Satellite BU's","")),"")</f>
        <v/>
      </c>
      <c r="AO300" s="171"/>
      <c r="AP300" s="171"/>
      <c r="AQ300" s="171"/>
      <c r="AR300" s="171"/>
      <c r="CI300" t="str">
        <f>IF(JRF!F313&gt;0,"",IF(JRF!B313="","",IF(LEFT(JRF!B313,1)=IFERROR(VLOOKUP(LEFT(JRF!B313,1),$CF$2:$CF$5,1,0),0),"Product Code Required",IF(JRF!C313="","",IF(JRF!C313=IFERROR(VLOOKUP(JRF!C313,$CH:$CH,1,0),0),"Product Code Required","NA")))))</f>
        <v/>
      </c>
      <c r="CJ300" t="str">
        <f>IF(JRF!AV313&gt;0,"",IF(JRF!Q313="","",IF(LEFT(JRF!Q313,1)=IFERROR(VLOOKUP(LEFT(JRF!Q313,1),$CF$2:$CF$5,1,0),0),"Product Code Required",IF(JRF!V313="","",IF(JRF!V313=IFERROR(VLOOKUP(JRF!V313,$CH:$CH,1,0),0),"Product Code Required","NA")))))</f>
        <v/>
      </c>
      <c r="CK300" t="str">
        <f>IFERROR(IF(LEN('Journal Template'!F311)&gt;0,"",IF('Journal Template'!A311="","",IF(LEFT('Journal Template'!A311,1)=IFERROR(VLOOKUP(LEFT('Journal Template'!A311,1),Checks!$CF$2:$CF$5,1,0),0),"Product Code Required",IF('Journal Template'!D311="","",IF('Journal Template'!D311=IFERROR(VLOOKUP('Journal Template'!D311,Checks!$CH:$CH,1,0),0),"Product Code Required","NA"))))),"")</f>
        <v/>
      </c>
    </row>
    <row r="301" spans="14:89">
      <c r="N301" t="s">
        <v>2259</v>
      </c>
      <c r="O301" t="s">
        <v>983</v>
      </c>
      <c r="P301" t="s">
        <v>386</v>
      </c>
      <c r="Q301" s="150" t="str">
        <f>IF(JRF!D314="","",IF(IFERROR(VLOOKUP(JRF!D314,Checks!N:P,3,0),0)="A","","Inactive account in Use"))</f>
        <v/>
      </c>
      <c r="R301" t="str">
        <f>IFERROR(IF('Journal Template'!C713="","",IF(IFERROR(VLOOKUP('Journal Template'!C713,Checks!N:P,3,0),0)="A","","Inactive account in Use")),"")</f>
        <v/>
      </c>
      <c r="S301" t="s">
        <v>2260</v>
      </c>
      <c r="T301" t="s">
        <v>386</v>
      </c>
      <c r="U301" t="s">
        <v>381</v>
      </c>
      <c r="V301" s="150" t="str">
        <f>IF(JRF!C314="","",IF(IFERROR(VLOOKUP(JRF!C314,Checks!S:U,3,0),0)="A","Entry with System fund Dept",""))</f>
        <v/>
      </c>
      <c r="W301" t="str">
        <f>IFERROR(IF('Journal Template'!D713="","",IF(IFERROR(VLOOKUP('Journal Template'!D713,Checks!S:U,3,0),0)="A","Entry with System fund Dept","")),"")</f>
        <v/>
      </c>
      <c r="X301" t="s">
        <v>2257</v>
      </c>
      <c r="Y301" t="s">
        <v>389</v>
      </c>
      <c r="Z301" t="s">
        <v>2258</v>
      </c>
      <c r="AA301" t="s">
        <v>505</v>
      </c>
      <c r="AB301" t="s">
        <v>125</v>
      </c>
      <c r="AC301" s="150" t="str">
        <f>IFERROR(IF(JRF!C314="","",IF(AND(VLOOKUP(JRF!C314,X:AA,4,0)=JRF!B314,VLOOKUP(JRF!C314,X:Y,2,0)="A"),"","Inactive Dept Combo Error")),"Inactive Dept Combo Error")</f>
        <v/>
      </c>
      <c r="AD301" t="str">
        <f>IFERROR(IF('Journal Template'!D713="","",IF(AND(VLOOKUP('Journal Template'!D713,X:AA,4,0)='Journal Template'!A713,VLOOKUP('Journal Template'!D713,X:Y,2,0)="A"),"","Inactive Dept Combo Error")),"")</f>
        <v/>
      </c>
      <c r="AK301" s="150" t="str">
        <f>IF(JRF!B314="","",IF(JRF!B314=IFERROR(VLOOKUP(JRF!B314,Checks!AI:AI,1,0),0),"Entry in Branch/Satellite BU's",""))</f>
        <v/>
      </c>
      <c r="AL301" t="str">
        <f>IFERROR(IF('Journal Template'!A713="","",IF('Journal Template'!A713=IFERROR(VLOOKUP('Journal Template'!A713,Checks!AI:AI,1,0),0),"Entry in Branch/Satellite BU's","")),"")</f>
        <v/>
      </c>
      <c r="AO301" s="171"/>
      <c r="AP301" s="171"/>
      <c r="AQ301" s="171"/>
      <c r="AR301" s="171"/>
      <c r="CI301" t="str">
        <f>IF(JRF!F314&gt;0,"",IF(JRF!B314="","",IF(LEFT(JRF!B314,1)=IFERROR(VLOOKUP(LEFT(JRF!B314,1),$CF$2:$CF$5,1,0),0),"Product Code Required",IF(JRF!C314="","",IF(JRF!C314=IFERROR(VLOOKUP(JRF!C314,$CH:$CH,1,0),0),"Product Code Required","NA")))))</f>
        <v/>
      </c>
      <c r="CJ301" t="str">
        <f>IF(JRF!AV314&gt;0,"",IF(JRF!Q314="","",IF(LEFT(JRF!Q314,1)=IFERROR(VLOOKUP(LEFT(JRF!Q314,1),$CF$2:$CF$5,1,0),0),"Product Code Required",IF(JRF!V314="","",IF(JRF!V314=IFERROR(VLOOKUP(JRF!V314,$CH:$CH,1,0),0),"Product Code Required","NA")))))</f>
        <v/>
      </c>
      <c r="CK301" t="str">
        <f>IFERROR(IF(LEN('Journal Template'!F312)&gt;0,"",IF('Journal Template'!A312="","",IF(LEFT('Journal Template'!A312,1)=IFERROR(VLOOKUP(LEFT('Journal Template'!A312,1),Checks!$CF$2:$CF$5,1,0),0),"Product Code Required",IF('Journal Template'!D312="","",IF('Journal Template'!D312=IFERROR(VLOOKUP('Journal Template'!D312,Checks!$CH:$CH,1,0),0),"Product Code Required","NA"))))),"")</f>
        <v/>
      </c>
    </row>
    <row r="302" spans="14:89">
      <c r="N302" t="s">
        <v>2261</v>
      </c>
      <c r="O302" t="s">
        <v>983</v>
      </c>
      <c r="P302" t="s">
        <v>386</v>
      </c>
      <c r="Q302" s="150" t="str">
        <f>IF(JRF!D315="","",IF(IFERROR(VLOOKUP(JRF!D315,Checks!N:P,3,0),0)="A","","Inactive account in Use"))</f>
        <v/>
      </c>
      <c r="R302" t="str">
        <f>IFERROR(IF('Journal Template'!C714="","",IF(IFERROR(VLOOKUP('Journal Template'!C714,Checks!N:P,3,0),0)="A","","Inactive account in Use")),"")</f>
        <v/>
      </c>
      <c r="S302" t="s">
        <v>2262</v>
      </c>
      <c r="T302" t="s">
        <v>386</v>
      </c>
      <c r="U302" t="s">
        <v>381</v>
      </c>
      <c r="V302" s="150" t="str">
        <f>IF(JRF!C315="","",IF(IFERROR(VLOOKUP(JRF!C315,Checks!S:U,3,0),0)="A","Entry with System fund Dept",""))</f>
        <v/>
      </c>
      <c r="W302" t="str">
        <f>IFERROR(IF('Journal Template'!D714="","",IF(IFERROR(VLOOKUP('Journal Template'!D714,Checks!S:U,3,0),0)="A","Entry with System fund Dept","")),"")</f>
        <v/>
      </c>
      <c r="X302" t="s">
        <v>2263</v>
      </c>
      <c r="Y302" t="s">
        <v>389</v>
      </c>
      <c r="Z302" t="s">
        <v>2264</v>
      </c>
      <c r="AA302" t="s">
        <v>505</v>
      </c>
      <c r="AB302" t="s">
        <v>125</v>
      </c>
      <c r="AC302" s="150" t="str">
        <f>IFERROR(IF(JRF!C315="","",IF(AND(VLOOKUP(JRF!C315,X:AA,4,0)=JRF!B315,VLOOKUP(JRF!C315,X:Y,2,0)="A"),"","Inactive Dept Combo Error")),"Inactive Dept Combo Error")</f>
        <v/>
      </c>
      <c r="AD302" t="str">
        <f>IFERROR(IF('Journal Template'!D714="","",IF(AND(VLOOKUP('Journal Template'!D714,X:AA,4,0)='Journal Template'!A714,VLOOKUP('Journal Template'!D714,X:Y,2,0)="A"),"","Inactive Dept Combo Error")),"")</f>
        <v/>
      </c>
      <c r="AK302" s="150" t="str">
        <f>IF(JRF!B315="","",IF(JRF!B315=IFERROR(VLOOKUP(JRF!B315,Checks!AI:AI,1,0),0),"Entry in Branch/Satellite BU's",""))</f>
        <v/>
      </c>
      <c r="AL302" t="str">
        <f>IFERROR(IF('Journal Template'!A714="","",IF('Journal Template'!A714=IFERROR(VLOOKUP('Journal Template'!A714,Checks!AI:AI,1,0),0),"Entry in Branch/Satellite BU's","")),"")</f>
        <v/>
      </c>
      <c r="AO302" s="171"/>
      <c r="AP302" s="171"/>
      <c r="AQ302" s="171"/>
      <c r="AR302" s="171"/>
      <c r="CI302" t="str">
        <f>IF(JRF!F315&gt;0,"",IF(JRF!B315="","",IF(LEFT(JRF!B315,1)=IFERROR(VLOOKUP(LEFT(JRF!B315,1),$CF$2:$CF$5,1,0),0),"Product Code Required",IF(JRF!C315="","",IF(JRF!C315=IFERROR(VLOOKUP(JRF!C315,$CH:$CH,1,0),0),"Product Code Required","NA")))))</f>
        <v/>
      </c>
      <c r="CJ302" t="str">
        <f>IF(JRF!AV315&gt;0,"",IF(JRF!Q315="","",IF(LEFT(JRF!Q315,1)=IFERROR(VLOOKUP(LEFT(JRF!Q315,1),$CF$2:$CF$5,1,0),0),"Product Code Required",IF(JRF!V315="","",IF(JRF!V315=IFERROR(VLOOKUP(JRF!V315,$CH:$CH,1,0),0),"Product Code Required","NA")))))</f>
        <v/>
      </c>
      <c r="CK302" t="str">
        <f>IFERROR(IF(LEN('Journal Template'!F313)&gt;0,"",IF('Journal Template'!A313="","",IF(LEFT('Journal Template'!A313,1)=IFERROR(VLOOKUP(LEFT('Journal Template'!A313,1),Checks!$CF$2:$CF$5,1,0),0),"Product Code Required",IF('Journal Template'!D313="","",IF('Journal Template'!D313=IFERROR(VLOOKUP('Journal Template'!D313,Checks!$CH:$CH,1,0),0),"Product Code Required","NA"))))),"")</f>
        <v/>
      </c>
    </row>
    <row r="303" spans="14:89">
      <c r="N303" t="s">
        <v>2265</v>
      </c>
      <c r="O303" t="s">
        <v>983</v>
      </c>
      <c r="P303" t="s">
        <v>386</v>
      </c>
      <c r="Q303" s="150" t="str">
        <f>IF(JRF!D316="","",IF(IFERROR(VLOOKUP(JRF!D316,Checks!N:P,3,0),0)="A","","Inactive account in Use"))</f>
        <v/>
      </c>
      <c r="R303" t="str">
        <f>IFERROR(IF('Journal Template'!C715="","",IF(IFERROR(VLOOKUP('Journal Template'!C715,Checks!N:P,3,0),0)="A","","Inactive account in Use")),"")</f>
        <v/>
      </c>
      <c r="S303" t="s">
        <v>2266</v>
      </c>
      <c r="T303" t="s">
        <v>386</v>
      </c>
      <c r="U303" t="s">
        <v>381</v>
      </c>
      <c r="V303" s="150" t="str">
        <f>IF(JRF!C316="","",IF(IFERROR(VLOOKUP(JRF!C316,Checks!S:U,3,0),0)="A","Entry with System fund Dept",""))</f>
        <v/>
      </c>
      <c r="W303" t="str">
        <f>IFERROR(IF('Journal Template'!D715="","",IF(IFERROR(VLOOKUP('Journal Template'!D715,Checks!S:U,3,0),0)="A","Entry with System fund Dept","")),"")</f>
        <v/>
      </c>
      <c r="X303" t="s">
        <v>2263</v>
      </c>
      <c r="Y303" t="s">
        <v>389</v>
      </c>
      <c r="Z303" t="s">
        <v>2267</v>
      </c>
      <c r="AA303" t="s">
        <v>391</v>
      </c>
      <c r="AB303" t="s">
        <v>125</v>
      </c>
      <c r="AC303" s="150" t="str">
        <f>IFERROR(IF(JRF!C316="","",IF(AND(VLOOKUP(JRF!C316,X:AA,4,0)=JRF!B316,VLOOKUP(JRF!C316,X:Y,2,0)="A"),"","Inactive Dept Combo Error")),"Inactive Dept Combo Error")</f>
        <v/>
      </c>
      <c r="AD303" t="str">
        <f>IFERROR(IF('Journal Template'!D715="","",IF(AND(VLOOKUP('Journal Template'!D715,X:AA,4,0)='Journal Template'!A715,VLOOKUP('Journal Template'!D715,X:Y,2,0)="A"),"","Inactive Dept Combo Error")),"")</f>
        <v/>
      </c>
      <c r="AK303" s="150" t="str">
        <f>IF(JRF!B316="","",IF(JRF!B316=IFERROR(VLOOKUP(JRF!B316,Checks!AI:AI,1,0),0),"Entry in Branch/Satellite BU's",""))</f>
        <v/>
      </c>
      <c r="AL303" t="str">
        <f>IFERROR(IF('Journal Template'!A715="","",IF('Journal Template'!A715=IFERROR(VLOOKUP('Journal Template'!A715,Checks!AI:AI,1,0),0),"Entry in Branch/Satellite BU's","")),"")</f>
        <v/>
      </c>
      <c r="AO303" s="171"/>
      <c r="AP303" s="171"/>
      <c r="AQ303" s="171"/>
      <c r="AR303" s="171"/>
      <c r="CI303" t="str">
        <f>IF(JRF!F316&gt;0,"",IF(JRF!B316="","",IF(LEFT(JRF!B316,1)=IFERROR(VLOOKUP(LEFT(JRF!B316,1),$CF$2:$CF$5,1,0),0),"Product Code Required",IF(JRF!C316="","",IF(JRF!C316=IFERROR(VLOOKUP(JRF!C316,$CH:$CH,1,0),0),"Product Code Required","NA")))))</f>
        <v/>
      </c>
      <c r="CJ303" t="str">
        <f>IF(JRF!AV316&gt;0,"",IF(JRF!Q316="","",IF(LEFT(JRF!Q316,1)=IFERROR(VLOOKUP(LEFT(JRF!Q316,1),$CF$2:$CF$5,1,0),0),"Product Code Required",IF(JRF!V316="","",IF(JRF!V316=IFERROR(VLOOKUP(JRF!V316,$CH:$CH,1,0),0),"Product Code Required","NA")))))</f>
        <v/>
      </c>
      <c r="CK303" t="str">
        <f>IFERROR(IF(LEN('Journal Template'!F314)&gt;0,"",IF('Journal Template'!A314="","",IF(LEFT('Journal Template'!A314,1)=IFERROR(VLOOKUP(LEFT('Journal Template'!A314,1),Checks!$CF$2:$CF$5,1,0),0),"Product Code Required",IF('Journal Template'!D314="","",IF('Journal Template'!D314=IFERROR(VLOOKUP('Journal Template'!D314,Checks!$CH:$CH,1,0),0),"Product Code Required","NA"))))),"")</f>
        <v/>
      </c>
    </row>
    <row r="304" spans="14:89">
      <c r="N304" t="s">
        <v>2268</v>
      </c>
      <c r="O304" t="s">
        <v>983</v>
      </c>
      <c r="P304" t="s">
        <v>386</v>
      </c>
      <c r="Q304" s="150" t="str">
        <f>IF(JRF!D317="","",IF(IFERROR(VLOOKUP(JRF!D317,Checks!N:P,3,0),0)="A","","Inactive account in Use"))</f>
        <v/>
      </c>
      <c r="R304" t="str">
        <f>IFERROR(IF('Journal Template'!C716="","",IF(IFERROR(VLOOKUP('Journal Template'!C716,Checks!N:P,3,0),0)="A","","Inactive account in Use")),"")</f>
        <v/>
      </c>
      <c r="S304" t="s">
        <v>2269</v>
      </c>
      <c r="T304" t="s">
        <v>386</v>
      </c>
      <c r="U304" t="s">
        <v>381</v>
      </c>
      <c r="V304" s="150" t="str">
        <f>IF(JRF!C317="","",IF(IFERROR(VLOOKUP(JRF!C317,Checks!S:U,3,0),0)="A","Entry with System fund Dept",""))</f>
        <v/>
      </c>
      <c r="W304" t="str">
        <f>IFERROR(IF('Journal Template'!D716="","",IF(IFERROR(VLOOKUP('Journal Template'!D716,Checks!S:U,3,0),0)="A","Entry with System fund Dept","")),"")</f>
        <v/>
      </c>
      <c r="X304" t="s">
        <v>2270</v>
      </c>
      <c r="Y304" t="s">
        <v>389</v>
      </c>
      <c r="Z304" t="s">
        <v>2271</v>
      </c>
      <c r="AA304" t="s">
        <v>391</v>
      </c>
      <c r="AB304" t="s">
        <v>125</v>
      </c>
      <c r="AC304" s="150" t="str">
        <f>IFERROR(IF(JRF!C317="","",IF(AND(VLOOKUP(JRF!C317,X:AA,4,0)=JRF!B317,VLOOKUP(JRF!C317,X:Y,2,0)="A"),"","Inactive Dept Combo Error")),"Inactive Dept Combo Error")</f>
        <v/>
      </c>
      <c r="AD304" t="str">
        <f>IFERROR(IF('Journal Template'!D716="","",IF(AND(VLOOKUP('Journal Template'!D716,X:AA,4,0)='Journal Template'!A716,VLOOKUP('Journal Template'!D716,X:Y,2,0)="A"),"","Inactive Dept Combo Error")),"")</f>
        <v/>
      </c>
      <c r="AK304" s="150" t="str">
        <f>IF(JRF!B317="","",IF(JRF!B317=IFERROR(VLOOKUP(JRF!B317,Checks!AI:AI,1,0),0),"Entry in Branch/Satellite BU's",""))</f>
        <v/>
      </c>
      <c r="AL304" t="str">
        <f>IFERROR(IF('Journal Template'!A716="","",IF('Journal Template'!A716=IFERROR(VLOOKUP('Journal Template'!A716,Checks!AI:AI,1,0),0),"Entry in Branch/Satellite BU's","")),"")</f>
        <v/>
      </c>
      <c r="AO304" s="171"/>
      <c r="AP304" s="171"/>
      <c r="AQ304" s="171"/>
      <c r="AR304" s="171"/>
      <c r="CI304" t="str">
        <f>IF(JRF!F317&gt;0,"",IF(JRF!B317="","",IF(LEFT(JRF!B317,1)=IFERROR(VLOOKUP(LEFT(JRF!B317,1),$CF$2:$CF$5,1,0),0),"Product Code Required",IF(JRF!C317="","",IF(JRF!C317=IFERROR(VLOOKUP(JRF!C317,$CH:$CH,1,0),0),"Product Code Required","NA")))))</f>
        <v/>
      </c>
      <c r="CJ304" t="str">
        <f>IF(JRF!AV317&gt;0,"",IF(JRF!Q317="","",IF(LEFT(JRF!Q317,1)=IFERROR(VLOOKUP(LEFT(JRF!Q317,1),$CF$2:$CF$5,1,0),0),"Product Code Required",IF(JRF!V317="","",IF(JRF!V317=IFERROR(VLOOKUP(JRF!V317,$CH:$CH,1,0),0),"Product Code Required","NA")))))</f>
        <v/>
      </c>
      <c r="CK304" t="str">
        <f>IFERROR(IF(LEN('Journal Template'!F315)&gt;0,"",IF('Journal Template'!A315="","",IF(LEFT('Journal Template'!A315,1)=IFERROR(VLOOKUP(LEFT('Journal Template'!A315,1),Checks!$CF$2:$CF$5,1,0),0),"Product Code Required",IF('Journal Template'!D315="","",IF('Journal Template'!D315=IFERROR(VLOOKUP('Journal Template'!D315,Checks!$CH:$CH,1,0),0),"Product Code Required","NA"))))),"")</f>
        <v/>
      </c>
    </row>
    <row r="305" spans="14:89">
      <c r="N305" t="s">
        <v>2272</v>
      </c>
      <c r="O305" t="s">
        <v>983</v>
      </c>
      <c r="P305" t="s">
        <v>386</v>
      </c>
      <c r="Q305" s="150" t="str">
        <f>IF(JRF!D318="","",IF(IFERROR(VLOOKUP(JRF!D318,Checks!N:P,3,0),0)="A","","Inactive account in Use"))</f>
        <v/>
      </c>
      <c r="R305" t="str">
        <f>IFERROR(IF('Journal Template'!C717="","",IF(IFERROR(VLOOKUP('Journal Template'!C717,Checks!N:P,3,0),0)="A","","Inactive account in Use")),"")</f>
        <v/>
      </c>
      <c r="S305" t="s">
        <v>2273</v>
      </c>
      <c r="T305" t="s">
        <v>386</v>
      </c>
      <c r="U305" t="s">
        <v>381</v>
      </c>
      <c r="V305" s="150" t="str">
        <f>IF(JRF!C318="","",IF(IFERROR(VLOOKUP(JRF!C318,Checks!S:U,3,0),0)="A","Entry with System fund Dept",""))</f>
        <v/>
      </c>
      <c r="W305" t="str">
        <f>IFERROR(IF('Journal Template'!D717="","",IF(IFERROR(VLOOKUP('Journal Template'!D717,Checks!S:U,3,0),0)="A","Entry with System fund Dept","")),"")</f>
        <v/>
      </c>
      <c r="X305" t="s">
        <v>2270</v>
      </c>
      <c r="Y305" t="s">
        <v>389</v>
      </c>
      <c r="Z305" t="s">
        <v>2274</v>
      </c>
      <c r="AA305" t="s">
        <v>505</v>
      </c>
      <c r="AB305" t="s">
        <v>125</v>
      </c>
      <c r="AC305" s="150" t="str">
        <f>IFERROR(IF(JRF!C318="","",IF(AND(VLOOKUP(JRF!C318,X:AA,4,0)=JRF!B318,VLOOKUP(JRF!C318,X:Y,2,0)="A"),"","Inactive Dept Combo Error")),"Inactive Dept Combo Error")</f>
        <v/>
      </c>
      <c r="AD305" t="str">
        <f>IFERROR(IF('Journal Template'!D717="","",IF(AND(VLOOKUP('Journal Template'!D717,X:AA,4,0)='Journal Template'!A717,VLOOKUP('Journal Template'!D717,X:Y,2,0)="A"),"","Inactive Dept Combo Error")),"")</f>
        <v/>
      </c>
      <c r="AK305" s="150" t="str">
        <f>IF(JRF!B318="","",IF(JRF!B318=IFERROR(VLOOKUP(JRF!B318,Checks!AI:AI,1,0),0),"Entry in Branch/Satellite BU's",""))</f>
        <v/>
      </c>
      <c r="AL305" t="str">
        <f>IFERROR(IF('Journal Template'!A717="","",IF('Journal Template'!A717=IFERROR(VLOOKUP('Journal Template'!A717,Checks!AI:AI,1,0),0),"Entry in Branch/Satellite BU's","")),"")</f>
        <v/>
      </c>
      <c r="AO305" s="171"/>
      <c r="AP305" s="171"/>
      <c r="AQ305" s="171"/>
      <c r="AR305" s="171"/>
      <c r="CI305" t="str">
        <f>IF(JRF!F318&gt;0,"",IF(JRF!B318="","",IF(LEFT(JRF!B318,1)=IFERROR(VLOOKUP(LEFT(JRF!B318,1),$CF$2:$CF$5,1,0),0),"Product Code Required",IF(JRF!C318="","",IF(JRF!C318=IFERROR(VLOOKUP(JRF!C318,$CH:$CH,1,0),0),"Product Code Required","NA")))))</f>
        <v/>
      </c>
      <c r="CJ305" t="str">
        <f>IF(JRF!AV318&gt;0,"",IF(JRF!Q318="","",IF(LEFT(JRF!Q318,1)=IFERROR(VLOOKUP(LEFT(JRF!Q318,1),$CF$2:$CF$5,1,0),0),"Product Code Required",IF(JRF!V318="","",IF(JRF!V318=IFERROR(VLOOKUP(JRF!V318,$CH:$CH,1,0),0),"Product Code Required","NA")))))</f>
        <v/>
      </c>
      <c r="CK305" t="str">
        <f>IFERROR(IF(LEN('Journal Template'!F316)&gt;0,"",IF('Journal Template'!A316="","",IF(LEFT('Journal Template'!A316,1)=IFERROR(VLOOKUP(LEFT('Journal Template'!A316,1),Checks!$CF$2:$CF$5,1,0),0),"Product Code Required",IF('Journal Template'!D316="","",IF('Journal Template'!D316=IFERROR(VLOOKUP('Journal Template'!D316,Checks!$CH:$CH,1,0),0),"Product Code Required","NA"))))),"")</f>
        <v/>
      </c>
    </row>
    <row r="306" spans="14:89">
      <c r="N306" t="s">
        <v>2275</v>
      </c>
      <c r="O306" t="s">
        <v>983</v>
      </c>
      <c r="P306" t="s">
        <v>386</v>
      </c>
      <c r="Q306" s="150" t="str">
        <f>IF(JRF!D319="","",IF(IFERROR(VLOOKUP(JRF!D319,Checks!N:P,3,0),0)="A","","Inactive account in Use"))</f>
        <v/>
      </c>
      <c r="R306" t="str">
        <f>IFERROR(IF('Journal Template'!C718="","",IF(IFERROR(VLOOKUP('Journal Template'!C718,Checks!N:P,3,0),0)="A","","Inactive account in Use")),"")</f>
        <v/>
      </c>
      <c r="S306" t="s">
        <v>2276</v>
      </c>
      <c r="T306" t="s">
        <v>386</v>
      </c>
      <c r="U306" t="s">
        <v>381</v>
      </c>
      <c r="V306" s="150" t="str">
        <f>IF(JRF!C319="","",IF(IFERROR(VLOOKUP(JRF!C319,Checks!S:U,3,0),0)="A","Entry with System fund Dept",""))</f>
        <v/>
      </c>
      <c r="W306" t="str">
        <f>IFERROR(IF('Journal Template'!D718="","",IF(IFERROR(VLOOKUP('Journal Template'!D718,Checks!S:U,3,0),0)="A","Entry with System fund Dept","")),"")</f>
        <v/>
      </c>
      <c r="X306" t="s">
        <v>2277</v>
      </c>
      <c r="Y306" t="s">
        <v>389</v>
      </c>
      <c r="Z306" t="s">
        <v>2278</v>
      </c>
      <c r="AA306" t="s">
        <v>391</v>
      </c>
      <c r="AB306" t="s">
        <v>125</v>
      </c>
      <c r="AC306" s="150" t="str">
        <f>IFERROR(IF(JRF!C319="","",IF(AND(VLOOKUP(JRF!C319,X:AA,4,0)=JRF!B319,VLOOKUP(JRF!C319,X:Y,2,0)="A"),"","Inactive Dept Combo Error")),"Inactive Dept Combo Error")</f>
        <v/>
      </c>
      <c r="AD306" t="str">
        <f>IFERROR(IF('Journal Template'!D718="","",IF(AND(VLOOKUP('Journal Template'!D718,X:AA,4,0)='Journal Template'!A718,VLOOKUP('Journal Template'!D718,X:Y,2,0)="A"),"","Inactive Dept Combo Error")),"")</f>
        <v/>
      </c>
      <c r="AK306" s="150" t="str">
        <f>IF(JRF!B319="","",IF(JRF!B319=IFERROR(VLOOKUP(JRF!B319,Checks!AI:AI,1,0),0),"Entry in Branch/Satellite BU's",""))</f>
        <v/>
      </c>
      <c r="AL306" t="str">
        <f>IFERROR(IF('Journal Template'!A718="","",IF('Journal Template'!A718=IFERROR(VLOOKUP('Journal Template'!A718,Checks!AI:AI,1,0),0),"Entry in Branch/Satellite BU's","")),"")</f>
        <v/>
      </c>
      <c r="AO306" s="171"/>
      <c r="AP306" s="171"/>
      <c r="AQ306" s="171"/>
      <c r="AR306" s="171"/>
      <c r="CI306" t="str">
        <f>IF(JRF!F319&gt;0,"",IF(JRF!B319="","",IF(LEFT(JRF!B319,1)=IFERROR(VLOOKUP(LEFT(JRF!B319,1),$CF$2:$CF$5,1,0),0),"Product Code Required",IF(JRF!C319="","",IF(JRF!C319=IFERROR(VLOOKUP(JRF!C319,$CH:$CH,1,0),0),"Product Code Required","NA")))))</f>
        <v/>
      </c>
      <c r="CJ306" t="str">
        <f>IF(JRF!AV319&gt;0,"",IF(JRF!Q319="","",IF(LEFT(JRF!Q319,1)=IFERROR(VLOOKUP(LEFT(JRF!Q319,1),$CF$2:$CF$5,1,0),0),"Product Code Required",IF(JRF!V319="","",IF(JRF!V319=IFERROR(VLOOKUP(JRF!V319,$CH:$CH,1,0),0),"Product Code Required","NA")))))</f>
        <v/>
      </c>
      <c r="CK306" t="str">
        <f>IFERROR(IF(LEN('Journal Template'!F317)&gt;0,"",IF('Journal Template'!A317="","",IF(LEFT('Journal Template'!A317,1)=IFERROR(VLOOKUP(LEFT('Journal Template'!A317,1),Checks!$CF$2:$CF$5,1,0),0),"Product Code Required",IF('Journal Template'!D317="","",IF('Journal Template'!D317=IFERROR(VLOOKUP('Journal Template'!D317,Checks!$CH:$CH,1,0),0),"Product Code Required","NA"))))),"")</f>
        <v/>
      </c>
    </row>
    <row r="307" spans="14:89">
      <c r="N307" t="s">
        <v>2279</v>
      </c>
      <c r="O307" t="s">
        <v>983</v>
      </c>
      <c r="P307" t="s">
        <v>386</v>
      </c>
      <c r="Q307" s="150" t="str">
        <f>IF(JRF!D320="","",IF(IFERROR(VLOOKUP(JRF!D320,Checks!N:P,3,0),0)="A","","Inactive account in Use"))</f>
        <v/>
      </c>
      <c r="R307" t="str">
        <f>IFERROR(IF('Journal Template'!C719="","",IF(IFERROR(VLOOKUP('Journal Template'!C719,Checks!N:P,3,0),0)="A","","Inactive account in Use")),"")</f>
        <v/>
      </c>
      <c r="S307" t="s">
        <v>2280</v>
      </c>
      <c r="T307" t="s">
        <v>386</v>
      </c>
      <c r="U307" t="s">
        <v>381</v>
      </c>
      <c r="V307" s="150" t="str">
        <f>IF(JRF!C320="","",IF(IFERROR(VLOOKUP(JRF!C320,Checks!S:U,3,0),0)="A","Entry with System fund Dept",""))</f>
        <v/>
      </c>
      <c r="W307" t="str">
        <f>IFERROR(IF('Journal Template'!D719="","",IF(IFERROR(VLOOKUP('Journal Template'!D719,Checks!S:U,3,0),0)="A","Entry with System fund Dept","")),"")</f>
        <v/>
      </c>
      <c r="X307" t="s">
        <v>2277</v>
      </c>
      <c r="Y307" t="s">
        <v>389</v>
      </c>
      <c r="Z307" t="s">
        <v>2281</v>
      </c>
      <c r="AA307" t="s">
        <v>505</v>
      </c>
      <c r="AB307" t="s">
        <v>125</v>
      </c>
      <c r="AC307" s="150" t="str">
        <f>IFERROR(IF(JRF!C320="","",IF(AND(VLOOKUP(JRF!C320,X:AA,4,0)=JRF!B320,VLOOKUP(JRF!C320,X:Y,2,0)="A"),"","Inactive Dept Combo Error")),"Inactive Dept Combo Error")</f>
        <v/>
      </c>
      <c r="AD307" t="str">
        <f>IFERROR(IF('Journal Template'!D719="","",IF(AND(VLOOKUP('Journal Template'!D719,X:AA,4,0)='Journal Template'!A719,VLOOKUP('Journal Template'!D719,X:Y,2,0)="A"),"","Inactive Dept Combo Error")),"")</f>
        <v/>
      </c>
      <c r="AK307" s="150" t="str">
        <f>IF(JRF!B320="","",IF(JRF!B320=IFERROR(VLOOKUP(JRF!B320,Checks!AI:AI,1,0),0),"Entry in Branch/Satellite BU's",""))</f>
        <v/>
      </c>
      <c r="AL307" t="str">
        <f>IFERROR(IF('Journal Template'!A719="","",IF('Journal Template'!A719=IFERROR(VLOOKUP('Journal Template'!A719,Checks!AI:AI,1,0),0),"Entry in Branch/Satellite BU's","")),"")</f>
        <v/>
      </c>
      <c r="AO307" s="171"/>
      <c r="AP307" s="171"/>
      <c r="AQ307" s="171"/>
      <c r="AR307" s="171"/>
      <c r="CI307" t="str">
        <f>IF(JRF!F320&gt;0,"",IF(JRF!B320="","",IF(LEFT(JRF!B320,1)=IFERROR(VLOOKUP(LEFT(JRF!B320,1),$CF$2:$CF$5,1,0),0),"Product Code Required",IF(JRF!C320="","",IF(JRF!C320=IFERROR(VLOOKUP(JRF!C320,$CH:$CH,1,0),0),"Product Code Required","NA")))))</f>
        <v/>
      </c>
      <c r="CJ307" t="str">
        <f>IF(JRF!AV320&gt;0,"",IF(JRF!Q320="","",IF(LEFT(JRF!Q320,1)=IFERROR(VLOOKUP(LEFT(JRF!Q320,1),$CF$2:$CF$5,1,0),0),"Product Code Required",IF(JRF!V320="","",IF(JRF!V320=IFERROR(VLOOKUP(JRF!V320,$CH:$CH,1,0),0),"Product Code Required","NA")))))</f>
        <v/>
      </c>
      <c r="CK307" t="str">
        <f>IFERROR(IF(LEN('Journal Template'!F318)&gt;0,"",IF('Journal Template'!A318="","",IF(LEFT('Journal Template'!A318,1)=IFERROR(VLOOKUP(LEFT('Journal Template'!A318,1),Checks!$CF$2:$CF$5,1,0),0),"Product Code Required",IF('Journal Template'!D318="","",IF('Journal Template'!D318=IFERROR(VLOOKUP('Journal Template'!D318,Checks!$CH:$CH,1,0),0),"Product Code Required","NA"))))),"")</f>
        <v/>
      </c>
    </row>
    <row r="308" spans="14:89">
      <c r="N308" t="s">
        <v>2282</v>
      </c>
      <c r="O308" t="s">
        <v>983</v>
      </c>
      <c r="P308" t="s">
        <v>386</v>
      </c>
      <c r="Q308" s="150" t="str">
        <f>IF(JRF!D321="","",IF(IFERROR(VLOOKUP(JRF!D321,Checks!N:P,3,0),0)="A","","Inactive account in Use"))</f>
        <v/>
      </c>
      <c r="R308" t="str">
        <f>IFERROR(IF('Journal Template'!C720="","",IF(IFERROR(VLOOKUP('Journal Template'!C720,Checks!N:P,3,0),0)="A","","Inactive account in Use")),"")</f>
        <v/>
      </c>
      <c r="S308" t="s">
        <v>2283</v>
      </c>
      <c r="T308" t="s">
        <v>386</v>
      </c>
      <c r="U308" t="s">
        <v>381</v>
      </c>
      <c r="V308" s="150" t="str">
        <f>IF(JRF!C321="","",IF(IFERROR(VLOOKUP(JRF!C321,Checks!S:U,3,0),0)="A","Entry with System fund Dept",""))</f>
        <v/>
      </c>
      <c r="W308" t="str">
        <f>IFERROR(IF('Journal Template'!D720="","",IF(IFERROR(VLOOKUP('Journal Template'!D720,Checks!S:U,3,0),0)="A","Entry with System fund Dept","")),"")</f>
        <v/>
      </c>
      <c r="X308" t="s">
        <v>2284</v>
      </c>
      <c r="Y308" t="s">
        <v>389</v>
      </c>
      <c r="Z308" t="s">
        <v>2285</v>
      </c>
      <c r="AA308" t="s">
        <v>391</v>
      </c>
      <c r="AB308" t="s">
        <v>125</v>
      </c>
      <c r="AC308" s="150" t="str">
        <f>IFERROR(IF(JRF!C321="","",IF(AND(VLOOKUP(JRF!C321,X:AA,4,0)=JRF!B321,VLOOKUP(JRF!C321,X:Y,2,0)="A"),"","Inactive Dept Combo Error")),"Inactive Dept Combo Error")</f>
        <v/>
      </c>
      <c r="AD308" t="str">
        <f>IFERROR(IF('Journal Template'!D720="","",IF(AND(VLOOKUP('Journal Template'!D720,X:AA,4,0)='Journal Template'!A720,VLOOKUP('Journal Template'!D720,X:Y,2,0)="A"),"","Inactive Dept Combo Error")),"")</f>
        <v/>
      </c>
      <c r="AK308" s="150" t="str">
        <f>IF(JRF!B321="","",IF(JRF!B321=IFERROR(VLOOKUP(JRF!B321,Checks!AI:AI,1,0),0),"Entry in Branch/Satellite BU's",""))</f>
        <v/>
      </c>
      <c r="AL308" t="str">
        <f>IFERROR(IF('Journal Template'!A720="","",IF('Journal Template'!A720=IFERROR(VLOOKUP('Journal Template'!A720,Checks!AI:AI,1,0),0),"Entry in Branch/Satellite BU's","")),"")</f>
        <v/>
      </c>
      <c r="AO308" s="171"/>
      <c r="AP308" s="171"/>
      <c r="AQ308" s="171"/>
      <c r="AR308" s="171"/>
      <c r="CI308" t="str">
        <f>IF(JRF!F321&gt;0,"",IF(JRF!B321="","",IF(LEFT(JRF!B321,1)=IFERROR(VLOOKUP(LEFT(JRF!B321,1),$CF$2:$CF$5,1,0),0),"Product Code Required",IF(JRF!C321="","",IF(JRF!C321=IFERROR(VLOOKUP(JRF!C321,$CH:$CH,1,0),0),"Product Code Required","NA")))))</f>
        <v/>
      </c>
      <c r="CJ308" t="str">
        <f>IF(JRF!AV321&gt;0,"",IF(JRF!Q321="","",IF(LEFT(JRF!Q321,1)=IFERROR(VLOOKUP(LEFT(JRF!Q321,1),$CF$2:$CF$5,1,0),0),"Product Code Required",IF(JRF!V321="","",IF(JRF!V321=IFERROR(VLOOKUP(JRF!V321,$CH:$CH,1,0),0),"Product Code Required","NA")))))</f>
        <v/>
      </c>
      <c r="CK308" t="str">
        <f>IFERROR(IF(LEN('Journal Template'!F319)&gt;0,"",IF('Journal Template'!A319="","",IF(LEFT('Journal Template'!A319,1)=IFERROR(VLOOKUP(LEFT('Journal Template'!A319,1),Checks!$CF$2:$CF$5,1,0),0),"Product Code Required",IF('Journal Template'!D319="","",IF('Journal Template'!D319=IFERROR(VLOOKUP('Journal Template'!D319,Checks!$CH:$CH,1,0),0),"Product Code Required","NA"))))),"")</f>
        <v/>
      </c>
    </row>
    <row r="309" spans="14:89">
      <c r="N309" t="s">
        <v>2286</v>
      </c>
      <c r="O309" t="s">
        <v>983</v>
      </c>
      <c r="P309" t="s">
        <v>386</v>
      </c>
      <c r="Q309" s="150" t="str">
        <f>IF(JRF!D322="","",IF(IFERROR(VLOOKUP(JRF!D322,Checks!N:P,3,0),0)="A","","Inactive account in Use"))</f>
        <v/>
      </c>
      <c r="R309" t="str">
        <f>IFERROR(IF('Journal Template'!C721="","",IF(IFERROR(VLOOKUP('Journal Template'!C721,Checks!N:P,3,0),0)="A","","Inactive account in Use")),"")</f>
        <v/>
      </c>
      <c r="S309" t="s">
        <v>2287</v>
      </c>
      <c r="T309" t="s">
        <v>386</v>
      </c>
      <c r="U309" t="s">
        <v>381</v>
      </c>
      <c r="V309" s="150" t="str">
        <f>IF(JRF!C322="","",IF(IFERROR(VLOOKUP(JRF!C322,Checks!S:U,3,0),0)="A","Entry with System fund Dept",""))</f>
        <v/>
      </c>
      <c r="W309" t="str">
        <f>IFERROR(IF('Journal Template'!D721="","",IF(IFERROR(VLOOKUP('Journal Template'!D721,Checks!S:U,3,0),0)="A","Entry with System fund Dept","")),"")</f>
        <v/>
      </c>
      <c r="X309" t="s">
        <v>2284</v>
      </c>
      <c r="Y309" t="s">
        <v>389</v>
      </c>
      <c r="Z309" t="s">
        <v>2285</v>
      </c>
      <c r="AA309" t="s">
        <v>505</v>
      </c>
      <c r="AB309" t="s">
        <v>125</v>
      </c>
      <c r="AC309" s="150" t="str">
        <f>IFERROR(IF(JRF!C322="","",IF(AND(VLOOKUP(JRF!C322,X:AA,4,0)=JRF!B322,VLOOKUP(JRF!C322,X:Y,2,0)="A"),"","Inactive Dept Combo Error")),"Inactive Dept Combo Error")</f>
        <v/>
      </c>
      <c r="AD309" t="str">
        <f>IFERROR(IF('Journal Template'!D721="","",IF(AND(VLOOKUP('Journal Template'!D721,X:AA,4,0)='Journal Template'!A721,VLOOKUP('Journal Template'!D721,X:Y,2,0)="A"),"","Inactive Dept Combo Error")),"")</f>
        <v/>
      </c>
      <c r="AK309" s="150" t="str">
        <f>IF(JRF!B322="","",IF(JRF!B322=IFERROR(VLOOKUP(JRF!B322,Checks!AI:AI,1,0),0),"Entry in Branch/Satellite BU's",""))</f>
        <v/>
      </c>
      <c r="AL309" t="str">
        <f>IFERROR(IF('Journal Template'!A721="","",IF('Journal Template'!A721=IFERROR(VLOOKUP('Journal Template'!A721,Checks!AI:AI,1,0),0),"Entry in Branch/Satellite BU's","")),"")</f>
        <v/>
      </c>
      <c r="AO309" s="171"/>
      <c r="AP309" s="171"/>
      <c r="AQ309" s="171"/>
      <c r="AR309" s="171"/>
      <c r="CI309" t="str">
        <f>IF(JRF!F322&gt;0,"",IF(JRF!B322="","",IF(LEFT(JRF!B322,1)=IFERROR(VLOOKUP(LEFT(JRF!B322,1),$CF$2:$CF$5,1,0),0),"Product Code Required",IF(JRF!C322="","",IF(JRF!C322=IFERROR(VLOOKUP(JRF!C322,$CH:$CH,1,0),0),"Product Code Required","NA")))))</f>
        <v/>
      </c>
      <c r="CJ309" t="str">
        <f>IF(JRF!AV322&gt;0,"",IF(JRF!Q322="","",IF(LEFT(JRF!Q322,1)=IFERROR(VLOOKUP(LEFT(JRF!Q322,1),$CF$2:$CF$5,1,0),0),"Product Code Required",IF(JRF!V322="","",IF(JRF!V322=IFERROR(VLOOKUP(JRF!V322,$CH:$CH,1,0),0),"Product Code Required","NA")))))</f>
        <v/>
      </c>
      <c r="CK309" t="str">
        <f>IFERROR(IF(LEN('Journal Template'!F320)&gt;0,"",IF('Journal Template'!A320="","",IF(LEFT('Journal Template'!A320,1)=IFERROR(VLOOKUP(LEFT('Journal Template'!A320,1),Checks!$CF$2:$CF$5,1,0),0),"Product Code Required",IF('Journal Template'!D320="","",IF('Journal Template'!D320=IFERROR(VLOOKUP('Journal Template'!D320,Checks!$CH:$CH,1,0),0),"Product Code Required","NA"))))),"")</f>
        <v/>
      </c>
    </row>
    <row r="310" spans="14:89">
      <c r="N310" t="s">
        <v>2288</v>
      </c>
      <c r="O310" t="s">
        <v>983</v>
      </c>
      <c r="P310" t="s">
        <v>386</v>
      </c>
      <c r="Q310" s="150" t="str">
        <f>IF(JRF!D323="","",IF(IFERROR(VLOOKUP(JRF!D323,Checks!N:P,3,0),0)="A","","Inactive account in Use"))</f>
        <v/>
      </c>
      <c r="R310" t="str">
        <f>IFERROR(IF('Journal Template'!C722="","",IF(IFERROR(VLOOKUP('Journal Template'!C722,Checks!N:P,3,0),0)="A","","Inactive account in Use")),"")</f>
        <v/>
      </c>
      <c r="S310" t="s">
        <v>2289</v>
      </c>
      <c r="T310" t="s">
        <v>386</v>
      </c>
      <c r="U310" t="s">
        <v>381</v>
      </c>
      <c r="V310" s="150" t="str">
        <f>IF(JRF!C323="","",IF(IFERROR(VLOOKUP(JRF!C323,Checks!S:U,3,0),0)="A","Entry with System fund Dept",""))</f>
        <v/>
      </c>
      <c r="W310" t="str">
        <f>IFERROR(IF('Journal Template'!D722="","",IF(IFERROR(VLOOKUP('Journal Template'!D722,Checks!S:U,3,0),0)="A","Entry with System fund Dept","")),"")</f>
        <v/>
      </c>
      <c r="X310" t="s">
        <v>2290</v>
      </c>
      <c r="Y310" t="s">
        <v>389</v>
      </c>
      <c r="Z310" t="s">
        <v>2291</v>
      </c>
      <c r="AA310" t="s">
        <v>391</v>
      </c>
      <c r="AB310" t="s">
        <v>125</v>
      </c>
      <c r="AC310" s="150" t="str">
        <f>IFERROR(IF(JRF!C323="","",IF(AND(VLOOKUP(JRF!C323,X:AA,4,0)=JRF!B323,VLOOKUP(JRF!C323,X:Y,2,0)="A"),"","Inactive Dept Combo Error")),"Inactive Dept Combo Error")</f>
        <v/>
      </c>
      <c r="AD310" t="str">
        <f>IFERROR(IF('Journal Template'!D722="","",IF(AND(VLOOKUP('Journal Template'!D722,X:AA,4,0)='Journal Template'!A722,VLOOKUP('Journal Template'!D722,X:Y,2,0)="A"),"","Inactive Dept Combo Error")),"")</f>
        <v/>
      </c>
      <c r="AK310" s="150" t="str">
        <f>IF(JRF!B323="","",IF(JRF!B323=IFERROR(VLOOKUP(JRF!B323,Checks!AI:AI,1,0),0),"Entry in Branch/Satellite BU's",""))</f>
        <v/>
      </c>
      <c r="AL310" t="str">
        <f>IFERROR(IF('Journal Template'!A722="","",IF('Journal Template'!A722=IFERROR(VLOOKUP('Journal Template'!A722,Checks!AI:AI,1,0),0),"Entry in Branch/Satellite BU's","")),"")</f>
        <v/>
      </c>
      <c r="AO310" s="171"/>
      <c r="AP310" s="171"/>
      <c r="AQ310" s="171"/>
      <c r="AR310" s="171"/>
      <c r="CI310" t="str">
        <f>IF(JRF!F323&gt;0,"",IF(JRF!B323="","",IF(LEFT(JRF!B323,1)=IFERROR(VLOOKUP(LEFT(JRF!B323,1),$CF$2:$CF$5,1,0),0),"Product Code Required",IF(JRF!C323="","",IF(JRF!C323=IFERROR(VLOOKUP(JRF!C323,$CH:$CH,1,0),0),"Product Code Required","NA")))))</f>
        <v/>
      </c>
      <c r="CJ310" t="str">
        <f>IF(JRF!AV323&gt;0,"",IF(JRF!Q323="","",IF(LEFT(JRF!Q323,1)=IFERROR(VLOOKUP(LEFT(JRF!Q323,1),$CF$2:$CF$5,1,0),0),"Product Code Required",IF(JRF!V323="","",IF(JRF!V323=IFERROR(VLOOKUP(JRF!V323,$CH:$CH,1,0),0),"Product Code Required","NA")))))</f>
        <v/>
      </c>
      <c r="CK310" t="str">
        <f>IFERROR(IF(LEN('Journal Template'!F321)&gt;0,"",IF('Journal Template'!A321="","",IF(LEFT('Journal Template'!A321,1)=IFERROR(VLOOKUP(LEFT('Journal Template'!A321,1),Checks!$CF$2:$CF$5,1,0),0),"Product Code Required",IF('Journal Template'!D321="","",IF('Journal Template'!D321=IFERROR(VLOOKUP('Journal Template'!D321,Checks!$CH:$CH,1,0),0),"Product Code Required","NA"))))),"")</f>
        <v/>
      </c>
    </row>
    <row r="311" spans="14:89">
      <c r="N311" t="s">
        <v>2292</v>
      </c>
      <c r="O311" t="s">
        <v>983</v>
      </c>
      <c r="P311" t="s">
        <v>386</v>
      </c>
      <c r="Q311" s="150" t="str">
        <f>IF(JRF!D324="","",IF(IFERROR(VLOOKUP(JRF!D324,Checks!N:P,3,0),0)="A","","Inactive account in Use"))</f>
        <v/>
      </c>
      <c r="R311" t="str">
        <f>IFERROR(IF('Journal Template'!C723="","",IF(IFERROR(VLOOKUP('Journal Template'!C723,Checks!N:P,3,0),0)="A","","Inactive account in Use")),"")</f>
        <v/>
      </c>
      <c r="S311" t="s">
        <v>2293</v>
      </c>
      <c r="T311" t="s">
        <v>386</v>
      </c>
      <c r="U311" t="s">
        <v>381</v>
      </c>
      <c r="V311" s="150" t="str">
        <f>IF(JRF!C324="","",IF(IFERROR(VLOOKUP(JRF!C324,Checks!S:U,3,0),0)="A","Entry with System fund Dept",""))</f>
        <v/>
      </c>
      <c r="W311" t="str">
        <f>IFERROR(IF('Journal Template'!D723="","",IF(IFERROR(VLOOKUP('Journal Template'!D723,Checks!S:U,3,0),0)="A","Entry with System fund Dept","")),"")</f>
        <v/>
      </c>
      <c r="X311" t="s">
        <v>2290</v>
      </c>
      <c r="Y311" t="s">
        <v>389</v>
      </c>
      <c r="Z311" t="s">
        <v>2291</v>
      </c>
      <c r="AA311" t="s">
        <v>505</v>
      </c>
      <c r="AB311" t="s">
        <v>125</v>
      </c>
      <c r="AC311" s="150" t="str">
        <f>IFERROR(IF(JRF!C324="","",IF(AND(VLOOKUP(JRF!C324,X:AA,4,0)=JRF!B324,VLOOKUP(JRF!C324,X:Y,2,0)="A"),"","Inactive Dept Combo Error")),"Inactive Dept Combo Error")</f>
        <v/>
      </c>
      <c r="AD311" t="str">
        <f>IFERROR(IF('Journal Template'!D723="","",IF(AND(VLOOKUP('Journal Template'!D723,X:AA,4,0)='Journal Template'!A723,VLOOKUP('Journal Template'!D723,X:Y,2,0)="A"),"","Inactive Dept Combo Error")),"")</f>
        <v/>
      </c>
      <c r="AK311" s="150" t="str">
        <f>IF(JRF!B324="","",IF(JRF!B324=IFERROR(VLOOKUP(JRF!B324,Checks!AI:AI,1,0),0),"Entry in Branch/Satellite BU's",""))</f>
        <v/>
      </c>
      <c r="AL311" t="str">
        <f>IFERROR(IF('Journal Template'!A723="","",IF('Journal Template'!A723=IFERROR(VLOOKUP('Journal Template'!A723,Checks!AI:AI,1,0),0),"Entry in Branch/Satellite BU's","")),"")</f>
        <v/>
      </c>
      <c r="AO311" s="171"/>
      <c r="AP311" s="171"/>
      <c r="AQ311" s="171"/>
      <c r="AR311" s="171"/>
      <c r="CI311" t="str">
        <f>IF(JRF!F324&gt;0,"",IF(JRF!B324="","",IF(LEFT(JRF!B324,1)=IFERROR(VLOOKUP(LEFT(JRF!B324,1),$CF$2:$CF$5,1,0),0),"Product Code Required",IF(JRF!C324="","",IF(JRF!C324=IFERROR(VLOOKUP(JRF!C324,$CH:$CH,1,0),0),"Product Code Required","NA")))))</f>
        <v/>
      </c>
      <c r="CJ311" t="str">
        <f>IF(JRF!AV324&gt;0,"",IF(JRF!Q324="","",IF(LEFT(JRF!Q324,1)=IFERROR(VLOOKUP(LEFT(JRF!Q324,1),$CF$2:$CF$5,1,0),0),"Product Code Required",IF(JRF!V324="","",IF(JRF!V324=IFERROR(VLOOKUP(JRF!V324,$CH:$CH,1,0),0),"Product Code Required","NA")))))</f>
        <v/>
      </c>
      <c r="CK311" t="str">
        <f>IFERROR(IF(LEN('Journal Template'!F322)&gt;0,"",IF('Journal Template'!A322="","",IF(LEFT('Journal Template'!A322,1)=IFERROR(VLOOKUP(LEFT('Journal Template'!A322,1),Checks!$CF$2:$CF$5,1,0),0),"Product Code Required",IF('Journal Template'!D322="","",IF('Journal Template'!D322=IFERROR(VLOOKUP('Journal Template'!D322,Checks!$CH:$CH,1,0),0),"Product Code Required","NA"))))),"")</f>
        <v/>
      </c>
    </row>
    <row r="312" spans="14:89">
      <c r="N312" t="s">
        <v>2294</v>
      </c>
      <c r="O312" t="s">
        <v>983</v>
      </c>
      <c r="P312" t="s">
        <v>386</v>
      </c>
      <c r="Q312" s="150" t="str">
        <f>IF(JRF!D325="","",IF(IFERROR(VLOOKUP(JRF!D325,Checks!N:P,3,0),0)="A","","Inactive account in Use"))</f>
        <v/>
      </c>
      <c r="R312" t="str">
        <f>IFERROR(IF('Journal Template'!C724="","",IF(IFERROR(VLOOKUP('Journal Template'!C724,Checks!N:P,3,0),0)="A","","Inactive account in Use")),"")</f>
        <v/>
      </c>
      <c r="S312" t="s">
        <v>2295</v>
      </c>
      <c r="T312" t="s">
        <v>386</v>
      </c>
      <c r="U312" t="s">
        <v>381</v>
      </c>
      <c r="V312" s="150" t="str">
        <f>IF(JRF!C325="","",IF(IFERROR(VLOOKUP(JRF!C325,Checks!S:U,3,0),0)="A","Entry with System fund Dept",""))</f>
        <v/>
      </c>
      <c r="W312" t="str">
        <f>IFERROR(IF('Journal Template'!D724="","",IF(IFERROR(VLOOKUP('Journal Template'!D724,Checks!S:U,3,0),0)="A","Entry with System fund Dept","")),"")</f>
        <v/>
      </c>
      <c r="X312" t="s">
        <v>2296</v>
      </c>
      <c r="Y312" t="s">
        <v>389</v>
      </c>
      <c r="Z312" t="s">
        <v>2297</v>
      </c>
      <c r="AA312" t="s">
        <v>391</v>
      </c>
      <c r="AB312" t="s">
        <v>125</v>
      </c>
      <c r="AC312" s="150" t="str">
        <f>IFERROR(IF(JRF!C325="","",IF(AND(VLOOKUP(JRF!C325,X:AA,4,0)=JRF!B325,VLOOKUP(JRF!C325,X:Y,2,0)="A"),"","Inactive Dept Combo Error")),"Inactive Dept Combo Error")</f>
        <v/>
      </c>
      <c r="AD312" t="str">
        <f>IFERROR(IF('Journal Template'!D724="","",IF(AND(VLOOKUP('Journal Template'!D724,X:AA,4,0)='Journal Template'!A724,VLOOKUP('Journal Template'!D724,X:Y,2,0)="A"),"","Inactive Dept Combo Error")),"")</f>
        <v/>
      </c>
      <c r="AK312" s="150" t="str">
        <f>IF(JRF!B325="","",IF(JRF!B325=IFERROR(VLOOKUP(JRF!B325,Checks!AI:AI,1,0),0),"Entry in Branch/Satellite BU's",""))</f>
        <v/>
      </c>
      <c r="AL312" t="str">
        <f>IFERROR(IF('Journal Template'!A724="","",IF('Journal Template'!A724=IFERROR(VLOOKUP('Journal Template'!A724,Checks!AI:AI,1,0),0),"Entry in Branch/Satellite BU's","")),"")</f>
        <v/>
      </c>
      <c r="AO312" s="171"/>
      <c r="AP312" s="171"/>
      <c r="AQ312" s="171"/>
      <c r="AR312" s="171"/>
      <c r="CI312" t="str">
        <f>IF(JRF!F325&gt;0,"",IF(JRF!B325="","",IF(LEFT(JRF!B325,1)=IFERROR(VLOOKUP(LEFT(JRF!B325,1),$CF$2:$CF$5,1,0),0),"Product Code Required",IF(JRF!C325="","",IF(JRF!C325=IFERROR(VLOOKUP(JRF!C325,$CH:$CH,1,0),0),"Product Code Required","NA")))))</f>
        <v/>
      </c>
      <c r="CJ312" t="str">
        <f>IF(JRF!AV325&gt;0,"",IF(JRF!Q325="","",IF(LEFT(JRF!Q325,1)=IFERROR(VLOOKUP(LEFT(JRF!Q325,1),$CF$2:$CF$5,1,0),0),"Product Code Required",IF(JRF!V325="","",IF(JRF!V325=IFERROR(VLOOKUP(JRF!V325,$CH:$CH,1,0),0),"Product Code Required","NA")))))</f>
        <v/>
      </c>
      <c r="CK312" t="str">
        <f>IFERROR(IF(LEN('Journal Template'!F323)&gt;0,"",IF('Journal Template'!A323="","",IF(LEFT('Journal Template'!A323,1)=IFERROR(VLOOKUP(LEFT('Journal Template'!A323,1),Checks!$CF$2:$CF$5,1,0),0),"Product Code Required",IF('Journal Template'!D323="","",IF('Journal Template'!D323=IFERROR(VLOOKUP('Journal Template'!D323,Checks!$CH:$CH,1,0),0),"Product Code Required","NA"))))),"")</f>
        <v/>
      </c>
    </row>
    <row r="313" spans="14:89">
      <c r="N313" t="s">
        <v>2298</v>
      </c>
      <c r="O313" t="s">
        <v>983</v>
      </c>
      <c r="P313" t="s">
        <v>386</v>
      </c>
      <c r="Q313" s="150" t="str">
        <f>IF(JRF!D326="","",IF(IFERROR(VLOOKUP(JRF!D326,Checks!N:P,3,0),0)="A","","Inactive account in Use"))</f>
        <v/>
      </c>
      <c r="R313" t="str">
        <f>IFERROR(IF('Journal Template'!C725="","",IF(IFERROR(VLOOKUP('Journal Template'!C725,Checks!N:P,3,0),0)="A","","Inactive account in Use")),"")</f>
        <v/>
      </c>
      <c r="S313" t="s">
        <v>2299</v>
      </c>
      <c r="T313" t="s">
        <v>386</v>
      </c>
      <c r="U313" t="s">
        <v>381</v>
      </c>
      <c r="V313" s="150" t="str">
        <f>IF(JRF!C326="","",IF(IFERROR(VLOOKUP(JRF!C326,Checks!S:U,3,0),0)="A","Entry with System fund Dept",""))</f>
        <v/>
      </c>
      <c r="W313" t="str">
        <f>IFERROR(IF('Journal Template'!D725="","",IF(IFERROR(VLOOKUP('Journal Template'!D725,Checks!S:U,3,0),0)="A","Entry with System fund Dept","")),"")</f>
        <v/>
      </c>
      <c r="X313" t="s">
        <v>2296</v>
      </c>
      <c r="Y313" t="s">
        <v>389</v>
      </c>
      <c r="Z313" t="s">
        <v>2297</v>
      </c>
      <c r="AA313" t="s">
        <v>505</v>
      </c>
      <c r="AB313" t="s">
        <v>125</v>
      </c>
      <c r="AC313" s="150" t="str">
        <f>IFERROR(IF(JRF!C326="","",IF(AND(VLOOKUP(JRF!C326,X:AA,4,0)=JRF!B326,VLOOKUP(JRF!C326,X:Y,2,0)="A"),"","Inactive Dept Combo Error")),"Inactive Dept Combo Error")</f>
        <v/>
      </c>
      <c r="AD313" t="str">
        <f>IFERROR(IF('Journal Template'!D725="","",IF(AND(VLOOKUP('Journal Template'!D725,X:AA,4,0)='Journal Template'!A725,VLOOKUP('Journal Template'!D725,X:Y,2,0)="A"),"","Inactive Dept Combo Error")),"")</f>
        <v/>
      </c>
      <c r="AK313" s="150" t="str">
        <f>IF(JRF!B326="","",IF(JRF!B326=IFERROR(VLOOKUP(JRF!B326,Checks!AI:AI,1,0),0),"Entry in Branch/Satellite BU's",""))</f>
        <v/>
      </c>
      <c r="AL313" t="str">
        <f>IFERROR(IF('Journal Template'!A725="","",IF('Journal Template'!A725=IFERROR(VLOOKUP('Journal Template'!A725,Checks!AI:AI,1,0),0),"Entry in Branch/Satellite BU's","")),"")</f>
        <v/>
      </c>
      <c r="AO313" s="171"/>
      <c r="AP313" s="171"/>
      <c r="AQ313" s="171"/>
      <c r="AR313" s="171"/>
      <c r="CI313" t="str">
        <f>IF(JRF!F326&gt;0,"",IF(JRF!B326="","",IF(LEFT(JRF!B326,1)=IFERROR(VLOOKUP(LEFT(JRF!B326,1),$CF$2:$CF$5,1,0),0),"Product Code Required",IF(JRF!C326="","",IF(JRF!C326=IFERROR(VLOOKUP(JRF!C326,$CH:$CH,1,0),0),"Product Code Required","NA")))))</f>
        <v/>
      </c>
      <c r="CJ313" t="str">
        <f>IF(JRF!AV326&gt;0,"",IF(JRF!Q326="","",IF(LEFT(JRF!Q326,1)=IFERROR(VLOOKUP(LEFT(JRF!Q326,1),$CF$2:$CF$5,1,0),0),"Product Code Required",IF(JRF!V326="","",IF(JRF!V326=IFERROR(VLOOKUP(JRF!V326,$CH:$CH,1,0),0),"Product Code Required","NA")))))</f>
        <v/>
      </c>
      <c r="CK313" t="str">
        <f>IFERROR(IF(LEN('Journal Template'!F324)&gt;0,"",IF('Journal Template'!A324="","",IF(LEFT('Journal Template'!A324,1)=IFERROR(VLOOKUP(LEFT('Journal Template'!A324,1),Checks!$CF$2:$CF$5,1,0),0),"Product Code Required",IF('Journal Template'!D324="","",IF('Journal Template'!D324=IFERROR(VLOOKUP('Journal Template'!D324,Checks!$CH:$CH,1,0),0),"Product Code Required","NA"))))),"")</f>
        <v/>
      </c>
    </row>
    <row r="314" spans="14:89">
      <c r="N314" t="s">
        <v>2300</v>
      </c>
      <c r="O314" t="s">
        <v>983</v>
      </c>
      <c r="P314" t="s">
        <v>386</v>
      </c>
      <c r="Q314" s="150" t="str">
        <f>IF(JRF!D327="","",IF(IFERROR(VLOOKUP(JRF!D327,Checks!N:P,3,0),0)="A","","Inactive account in Use"))</f>
        <v/>
      </c>
      <c r="R314" t="str">
        <f>IFERROR(IF('Journal Template'!C726="","",IF(IFERROR(VLOOKUP('Journal Template'!C726,Checks!N:P,3,0),0)="A","","Inactive account in Use")),"")</f>
        <v/>
      </c>
      <c r="S314" t="s">
        <v>2301</v>
      </c>
      <c r="T314" t="s">
        <v>386</v>
      </c>
      <c r="U314" t="s">
        <v>381</v>
      </c>
      <c r="V314" s="150" t="str">
        <f>IF(JRF!C327="","",IF(IFERROR(VLOOKUP(JRF!C327,Checks!S:U,3,0),0)="A","Entry with System fund Dept",""))</f>
        <v/>
      </c>
      <c r="W314" t="str">
        <f>IFERROR(IF('Journal Template'!D726="","",IF(IFERROR(VLOOKUP('Journal Template'!D726,Checks!S:U,3,0),0)="A","Entry with System fund Dept","")),"")</f>
        <v/>
      </c>
      <c r="X314" t="s">
        <v>2302</v>
      </c>
      <c r="Y314" t="s">
        <v>389</v>
      </c>
      <c r="Z314" t="s">
        <v>2303</v>
      </c>
      <c r="AA314" t="s">
        <v>391</v>
      </c>
      <c r="AB314" t="s">
        <v>125</v>
      </c>
      <c r="AC314" s="150" t="str">
        <f>IFERROR(IF(JRF!C327="","",IF(AND(VLOOKUP(JRF!C327,X:AA,4,0)=JRF!B327,VLOOKUP(JRF!C327,X:Y,2,0)="A"),"","Inactive Dept Combo Error")),"Inactive Dept Combo Error")</f>
        <v/>
      </c>
      <c r="AD314" t="str">
        <f>IFERROR(IF('Journal Template'!D726="","",IF(AND(VLOOKUP('Journal Template'!D726,X:AA,4,0)='Journal Template'!A726,VLOOKUP('Journal Template'!D726,X:Y,2,0)="A"),"","Inactive Dept Combo Error")),"")</f>
        <v/>
      </c>
      <c r="AK314" s="150" t="str">
        <f>IF(JRF!B327="","",IF(JRF!B327=IFERROR(VLOOKUP(JRF!B327,Checks!AI:AI,1,0),0),"Entry in Branch/Satellite BU's",""))</f>
        <v/>
      </c>
      <c r="AL314" t="str">
        <f>IFERROR(IF('Journal Template'!A726="","",IF('Journal Template'!A726=IFERROR(VLOOKUP('Journal Template'!A726,Checks!AI:AI,1,0),0),"Entry in Branch/Satellite BU's","")),"")</f>
        <v/>
      </c>
      <c r="AO314" s="171"/>
      <c r="AP314" s="171"/>
      <c r="AQ314" s="171"/>
      <c r="AR314" s="171"/>
      <c r="CI314" t="str">
        <f>IF(JRF!F327&gt;0,"",IF(JRF!B327="","",IF(LEFT(JRF!B327,1)=IFERROR(VLOOKUP(LEFT(JRF!B327,1),$CF$2:$CF$5,1,0),0),"Product Code Required",IF(JRF!C327="","",IF(JRF!C327=IFERROR(VLOOKUP(JRF!C327,$CH:$CH,1,0),0),"Product Code Required","NA")))))</f>
        <v/>
      </c>
      <c r="CJ314" t="str">
        <f>IF(JRF!AV327&gt;0,"",IF(JRF!Q327="","",IF(LEFT(JRF!Q327,1)=IFERROR(VLOOKUP(LEFT(JRF!Q327,1),$CF$2:$CF$5,1,0),0),"Product Code Required",IF(JRF!V327="","",IF(JRF!V327=IFERROR(VLOOKUP(JRF!V327,$CH:$CH,1,0),0),"Product Code Required","NA")))))</f>
        <v/>
      </c>
      <c r="CK314" t="str">
        <f>IFERROR(IF(LEN('Journal Template'!F325)&gt;0,"",IF('Journal Template'!A325="","",IF(LEFT('Journal Template'!A325,1)=IFERROR(VLOOKUP(LEFT('Journal Template'!A325,1),Checks!$CF$2:$CF$5,1,0),0),"Product Code Required",IF('Journal Template'!D325="","",IF('Journal Template'!D325=IFERROR(VLOOKUP('Journal Template'!D325,Checks!$CH:$CH,1,0),0),"Product Code Required","NA"))))),"")</f>
        <v/>
      </c>
    </row>
    <row r="315" spans="14:89">
      <c r="N315" t="s">
        <v>2304</v>
      </c>
      <c r="O315" t="s">
        <v>983</v>
      </c>
      <c r="P315" t="s">
        <v>386</v>
      </c>
      <c r="Q315" s="150" t="str">
        <f>IF(JRF!D328="","",IF(IFERROR(VLOOKUP(JRF!D328,Checks!N:P,3,0),0)="A","","Inactive account in Use"))</f>
        <v/>
      </c>
      <c r="R315" t="str">
        <f>IFERROR(IF('Journal Template'!C727="","",IF(IFERROR(VLOOKUP('Journal Template'!C727,Checks!N:P,3,0),0)="A","","Inactive account in Use")),"")</f>
        <v/>
      </c>
      <c r="S315" t="s">
        <v>2305</v>
      </c>
      <c r="T315" t="s">
        <v>386</v>
      </c>
      <c r="U315" t="s">
        <v>381</v>
      </c>
      <c r="V315" s="150" t="str">
        <f>IF(JRF!C328="","",IF(IFERROR(VLOOKUP(JRF!C328,Checks!S:U,3,0),0)="A","Entry with System fund Dept",""))</f>
        <v/>
      </c>
      <c r="W315" t="str">
        <f>IFERROR(IF('Journal Template'!D727="","",IF(IFERROR(VLOOKUP('Journal Template'!D727,Checks!S:U,3,0),0)="A","Entry with System fund Dept","")),"")</f>
        <v/>
      </c>
      <c r="X315" t="s">
        <v>2302</v>
      </c>
      <c r="Y315" t="s">
        <v>389</v>
      </c>
      <c r="Z315" t="s">
        <v>2303</v>
      </c>
      <c r="AA315" t="s">
        <v>505</v>
      </c>
      <c r="AB315" t="s">
        <v>125</v>
      </c>
      <c r="AC315" s="150" t="str">
        <f>IFERROR(IF(JRF!C328="","",IF(AND(VLOOKUP(JRF!C328,X:AA,4,0)=JRF!B328,VLOOKUP(JRF!C328,X:Y,2,0)="A"),"","Inactive Dept Combo Error")),"Inactive Dept Combo Error")</f>
        <v/>
      </c>
      <c r="AD315" t="str">
        <f>IFERROR(IF('Journal Template'!D727="","",IF(AND(VLOOKUP('Journal Template'!D727,X:AA,4,0)='Journal Template'!A727,VLOOKUP('Journal Template'!D727,X:Y,2,0)="A"),"","Inactive Dept Combo Error")),"")</f>
        <v/>
      </c>
      <c r="AK315" s="150" t="str">
        <f>IF(JRF!B328="","",IF(JRF!B328=IFERROR(VLOOKUP(JRF!B328,Checks!AI:AI,1,0),0),"Entry in Branch/Satellite BU's",""))</f>
        <v/>
      </c>
      <c r="AL315" t="str">
        <f>IFERROR(IF('Journal Template'!A727="","",IF('Journal Template'!A727=IFERROR(VLOOKUP('Journal Template'!A727,Checks!AI:AI,1,0),0),"Entry in Branch/Satellite BU's","")),"")</f>
        <v/>
      </c>
      <c r="AO315" s="171"/>
      <c r="AP315" s="171"/>
      <c r="AQ315" s="171"/>
      <c r="AR315" s="171"/>
      <c r="CI315" t="str">
        <f>IF(JRF!F328&gt;0,"",IF(JRF!B328="","",IF(LEFT(JRF!B328,1)=IFERROR(VLOOKUP(LEFT(JRF!B328,1),$CF$2:$CF$5,1,0),0),"Product Code Required",IF(JRF!C328="","",IF(JRF!C328=IFERROR(VLOOKUP(JRF!C328,$CH:$CH,1,0),0),"Product Code Required","NA")))))</f>
        <v/>
      </c>
      <c r="CJ315" t="str">
        <f>IF(JRF!AV328&gt;0,"",IF(JRF!Q328="","",IF(LEFT(JRF!Q328,1)=IFERROR(VLOOKUP(LEFT(JRF!Q328,1),$CF$2:$CF$5,1,0),0),"Product Code Required",IF(JRF!V328="","",IF(JRF!V328=IFERROR(VLOOKUP(JRF!V328,$CH:$CH,1,0),0),"Product Code Required","NA")))))</f>
        <v/>
      </c>
      <c r="CK315" t="str">
        <f>IFERROR(IF(LEN('Journal Template'!F326)&gt;0,"",IF('Journal Template'!A326="","",IF(LEFT('Journal Template'!A326,1)=IFERROR(VLOOKUP(LEFT('Journal Template'!A326,1),Checks!$CF$2:$CF$5,1,0),0),"Product Code Required",IF('Journal Template'!D326="","",IF('Journal Template'!D326=IFERROR(VLOOKUP('Journal Template'!D326,Checks!$CH:$CH,1,0),0),"Product Code Required","NA"))))),"")</f>
        <v/>
      </c>
    </row>
    <row r="316" spans="14:89">
      <c r="N316" t="s">
        <v>2306</v>
      </c>
      <c r="O316" t="s">
        <v>983</v>
      </c>
      <c r="P316" t="s">
        <v>386</v>
      </c>
      <c r="Q316" s="150" t="str">
        <f>IF(JRF!D329="","",IF(IFERROR(VLOOKUP(JRF!D329,Checks!N:P,3,0),0)="A","","Inactive account in Use"))</f>
        <v/>
      </c>
      <c r="R316" t="str">
        <f>IFERROR(IF('Journal Template'!C728="","",IF(IFERROR(VLOOKUP('Journal Template'!C728,Checks!N:P,3,0),0)="A","","Inactive account in Use")),"")</f>
        <v/>
      </c>
      <c r="S316" t="s">
        <v>2307</v>
      </c>
      <c r="T316" t="s">
        <v>386</v>
      </c>
      <c r="U316" t="s">
        <v>381</v>
      </c>
      <c r="V316" s="150" t="str">
        <f>IF(JRF!C329="","",IF(IFERROR(VLOOKUP(JRF!C329,Checks!S:U,3,0),0)="A","Entry with System fund Dept",""))</f>
        <v/>
      </c>
      <c r="W316" t="str">
        <f>IFERROR(IF('Journal Template'!D728="","",IF(IFERROR(VLOOKUP('Journal Template'!D728,Checks!S:U,3,0),0)="A","Entry with System fund Dept","")),"")</f>
        <v/>
      </c>
      <c r="X316" t="s">
        <v>2308</v>
      </c>
      <c r="Y316" t="s">
        <v>389</v>
      </c>
      <c r="Z316" t="s">
        <v>2309</v>
      </c>
      <c r="AA316" t="s">
        <v>391</v>
      </c>
      <c r="AB316" t="s">
        <v>125</v>
      </c>
      <c r="AC316" s="150" t="str">
        <f>IFERROR(IF(JRF!C329="","",IF(AND(VLOOKUP(JRF!C329,X:AA,4,0)=JRF!B329,VLOOKUP(JRF!C329,X:Y,2,0)="A"),"","Inactive Dept Combo Error")),"Inactive Dept Combo Error")</f>
        <v/>
      </c>
      <c r="AD316" t="str">
        <f>IFERROR(IF('Journal Template'!D728="","",IF(AND(VLOOKUP('Journal Template'!D728,X:AA,4,0)='Journal Template'!A728,VLOOKUP('Journal Template'!D728,X:Y,2,0)="A"),"","Inactive Dept Combo Error")),"")</f>
        <v/>
      </c>
      <c r="AK316" s="150" t="str">
        <f>IF(JRF!B329="","",IF(JRF!B329=IFERROR(VLOOKUP(JRF!B329,Checks!AI:AI,1,0),0),"Entry in Branch/Satellite BU's",""))</f>
        <v/>
      </c>
      <c r="AL316" t="str">
        <f>IFERROR(IF('Journal Template'!A728="","",IF('Journal Template'!A728=IFERROR(VLOOKUP('Journal Template'!A728,Checks!AI:AI,1,0),0),"Entry in Branch/Satellite BU's","")),"")</f>
        <v/>
      </c>
      <c r="AO316" s="171"/>
      <c r="AP316" s="171"/>
      <c r="AQ316" s="171"/>
      <c r="AR316" s="171"/>
      <c r="CI316" t="str">
        <f>IF(JRF!F329&gt;0,"",IF(JRF!B329="","",IF(LEFT(JRF!B329,1)=IFERROR(VLOOKUP(LEFT(JRF!B329,1),$CF$2:$CF$5,1,0),0),"Product Code Required",IF(JRF!C329="","",IF(JRF!C329=IFERROR(VLOOKUP(JRF!C329,$CH:$CH,1,0),0),"Product Code Required","NA")))))</f>
        <v/>
      </c>
      <c r="CJ316" t="str">
        <f>IF(JRF!AV329&gt;0,"",IF(JRF!Q329="","",IF(LEFT(JRF!Q329,1)=IFERROR(VLOOKUP(LEFT(JRF!Q329,1),$CF$2:$CF$5,1,0),0),"Product Code Required",IF(JRF!V329="","",IF(JRF!V329=IFERROR(VLOOKUP(JRF!V329,$CH:$CH,1,0),0),"Product Code Required","NA")))))</f>
        <v/>
      </c>
      <c r="CK316" t="str">
        <f>IFERROR(IF(LEN('Journal Template'!F327)&gt;0,"",IF('Journal Template'!A327="","",IF(LEFT('Journal Template'!A327,1)=IFERROR(VLOOKUP(LEFT('Journal Template'!A327,1),Checks!$CF$2:$CF$5,1,0),0),"Product Code Required",IF('Journal Template'!D327="","",IF('Journal Template'!D327=IFERROR(VLOOKUP('Journal Template'!D327,Checks!$CH:$CH,1,0),0),"Product Code Required","NA"))))),"")</f>
        <v/>
      </c>
    </row>
    <row r="317" spans="14:89">
      <c r="N317" t="s">
        <v>2310</v>
      </c>
      <c r="O317" t="s">
        <v>983</v>
      </c>
      <c r="P317" t="s">
        <v>386</v>
      </c>
      <c r="Q317" s="150" t="str">
        <f>IF(JRF!D330="","",IF(IFERROR(VLOOKUP(JRF!D330,Checks!N:P,3,0),0)="A","","Inactive account in Use"))</f>
        <v/>
      </c>
      <c r="R317" t="str">
        <f>IFERROR(IF('Journal Template'!C729="","",IF(IFERROR(VLOOKUP('Journal Template'!C729,Checks!N:P,3,0),0)="A","","Inactive account in Use")),"")</f>
        <v/>
      </c>
      <c r="S317" t="s">
        <v>2311</v>
      </c>
      <c r="T317" t="s">
        <v>386</v>
      </c>
      <c r="U317" t="s">
        <v>381</v>
      </c>
      <c r="V317" s="150" t="str">
        <f>IF(JRF!C330="","",IF(IFERROR(VLOOKUP(JRF!C330,Checks!S:U,3,0),0)="A","Entry with System fund Dept",""))</f>
        <v/>
      </c>
      <c r="W317" t="str">
        <f>IFERROR(IF('Journal Template'!D729="","",IF(IFERROR(VLOOKUP('Journal Template'!D729,Checks!S:U,3,0),0)="A","Entry with System fund Dept","")),"")</f>
        <v/>
      </c>
      <c r="X317" t="s">
        <v>2308</v>
      </c>
      <c r="Y317" t="s">
        <v>389</v>
      </c>
      <c r="Z317" t="s">
        <v>2309</v>
      </c>
      <c r="AA317" t="s">
        <v>505</v>
      </c>
      <c r="AB317" t="s">
        <v>125</v>
      </c>
      <c r="AC317" s="150" t="str">
        <f>IFERROR(IF(JRF!C330="","",IF(AND(VLOOKUP(JRF!C330,X:AA,4,0)=JRF!B330,VLOOKUP(JRF!C330,X:Y,2,0)="A"),"","Inactive Dept Combo Error")),"Inactive Dept Combo Error")</f>
        <v/>
      </c>
      <c r="AD317" t="str">
        <f>IFERROR(IF('Journal Template'!D729="","",IF(AND(VLOOKUP('Journal Template'!D729,X:AA,4,0)='Journal Template'!A729,VLOOKUP('Journal Template'!D729,X:Y,2,0)="A"),"","Inactive Dept Combo Error")),"")</f>
        <v/>
      </c>
      <c r="AK317" s="150" t="str">
        <f>IF(JRF!B330="","",IF(JRF!B330=IFERROR(VLOOKUP(JRF!B330,Checks!AI:AI,1,0),0),"Entry in Branch/Satellite BU's",""))</f>
        <v/>
      </c>
      <c r="AL317" t="str">
        <f>IFERROR(IF('Journal Template'!A729="","",IF('Journal Template'!A729=IFERROR(VLOOKUP('Journal Template'!A729,Checks!AI:AI,1,0),0),"Entry in Branch/Satellite BU's","")),"")</f>
        <v/>
      </c>
      <c r="AO317" s="171"/>
      <c r="AP317" s="171"/>
      <c r="AQ317" s="171"/>
      <c r="AR317" s="171"/>
      <c r="CI317" t="str">
        <f>IF(JRF!F330&gt;0,"",IF(JRF!B330="","",IF(LEFT(JRF!B330,1)=IFERROR(VLOOKUP(LEFT(JRF!B330,1),$CF$2:$CF$5,1,0),0),"Product Code Required",IF(JRF!C330="","",IF(JRF!C330=IFERROR(VLOOKUP(JRF!C330,$CH:$CH,1,0),0),"Product Code Required","NA")))))</f>
        <v/>
      </c>
      <c r="CJ317" t="str">
        <f>IF(JRF!AV330&gt;0,"",IF(JRF!Q330="","",IF(LEFT(JRF!Q330,1)=IFERROR(VLOOKUP(LEFT(JRF!Q330,1),$CF$2:$CF$5,1,0),0),"Product Code Required",IF(JRF!V330="","",IF(JRF!V330=IFERROR(VLOOKUP(JRF!V330,$CH:$CH,1,0),0),"Product Code Required","NA")))))</f>
        <v/>
      </c>
      <c r="CK317" t="str">
        <f>IFERROR(IF(LEN('Journal Template'!F328)&gt;0,"",IF('Journal Template'!A328="","",IF(LEFT('Journal Template'!A328,1)=IFERROR(VLOOKUP(LEFT('Journal Template'!A328,1),Checks!$CF$2:$CF$5,1,0),0),"Product Code Required",IF('Journal Template'!D328="","",IF('Journal Template'!D328=IFERROR(VLOOKUP('Journal Template'!D328,Checks!$CH:$CH,1,0),0),"Product Code Required","NA"))))),"")</f>
        <v/>
      </c>
    </row>
    <row r="318" spans="14:89">
      <c r="N318" t="s">
        <v>2312</v>
      </c>
      <c r="O318" t="s">
        <v>983</v>
      </c>
      <c r="P318" t="s">
        <v>386</v>
      </c>
      <c r="Q318" s="150" t="str">
        <f>IF(JRF!D331="","",IF(IFERROR(VLOOKUP(JRF!D331,Checks!N:P,3,0),0)="A","","Inactive account in Use"))</f>
        <v/>
      </c>
      <c r="R318" t="str">
        <f>IFERROR(IF('Journal Template'!C730="","",IF(IFERROR(VLOOKUP('Journal Template'!C730,Checks!N:P,3,0),0)="A","","Inactive account in Use")),"")</f>
        <v/>
      </c>
      <c r="S318" t="s">
        <v>2313</v>
      </c>
      <c r="T318" t="s">
        <v>386</v>
      </c>
      <c r="U318" t="s">
        <v>381</v>
      </c>
      <c r="V318" s="150" t="str">
        <f>IF(JRF!C331="","",IF(IFERROR(VLOOKUP(JRF!C331,Checks!S:U,3,0),0)="A","Entry with System fund Dept",""))</f>
        <v/>
      </c>
      <c r="W318" t="str">
        <f>IFERROR(IF('Journal Template'!D730="","",IF(IFERROR(VLOOKUP('Journal Template'!D730,Checks!S:U,3,0),0)="A","Entry with System fund Dept","")),"")</f>
        <v/>
      </c>
      <c r="X318" t="s">
        <v>2314</v>
      </c>
      <c r="Y318" t="s">
        <v>389</v>
      </c>
      <c r="Z318" t="s">
        <v>2315</v>
      </c>
      <c r="AA318" t="s">
        <v>391</v>
      </c>
      <c r="AB318" t="s">
        <v>125</v>
      </c>
      <c r="AC318" s="150" t="str">
        <f>IFERROR(IF(JRF!C331="","",IF(AND(VLOOKUP(JRF!C331,X:AA,4,0)=JRF!B331,VLOOKUP(JRF!C331,X:Y,2,0)="A"),"","Inactive Dept Combo Error")),"Inactive Dept Combo Error")</f>
        <v/>
      </c>
      <c r="AD318" t="str">
        <f>IFERROR(IF('Journal Template'!D730="","",IF(AND(VLOOKUP('Journal Template'!D730,X:AA,4,0)='Journal Template'!A730,VLOOKUP('Journal Template'!D730,X:Y,2,0)="A"),"","Inactive Dept Combo Error")),"")</f>
        <v/>
      </c>
      <c r="AK318" s="150" t="str">
        <f>IF(JRF!B331="","",IF(JRF!B331=IFERROR(VLOOKUP(JRF!B331,Checks!AI:AI,1,0),0),"Entry in Branch/Satellite BU's",""))</f>
        <v/>
      </c>
      <c r="AL318" t="str">
        <f>IFERROR(IF('Journal Template'!A730="","",IF('Journal Template'!A730=IFERROR(VLOOKUP('Journal Template'!A730,Checks!AI:AI,1,0),0),"Entry in Branch/Satellite BU's","")),"")</f>
        <v/>
      </c>
      <c r="AO318" s="171"/>
      <c r="AP318" s="171"/>
      <c r="AQ318" s="171"/>
      <c r="AR318" s="171"/>
      <c r="CI318" t="str">
        <f>IF(JRF!F331&gt;0,"",IF(JRF!B331="","",IF(LEFT(JRF!B331,1)=IFERROR(VLOOKUP(LEFT(JRF!B331,1),$CF$2:$CF$5,1,0),0),"Product Code Required",IF(JRF!C331="","",IF(JRF!C331=IFERROR(VLOOKUP(JRF!C331,$CH:$CH,1,0),0),"Product Code Required","NA")))))</f>
        <v/>
      </c>
      <c r="CJ318" t="str">
        <f>IF(JRF!AV331&gt;0,"",IF(JRF!Q331="","",IF(LEFT(JRF!Q331,1)=IFERROR(VLOOKUP(LEFT(JRF!Q331,1),$CF$2:$CF$5,1,0),0),"Product Code Required",IF(JRF!V331="","",IF(JRF!V331=IFERROR(VLOOKUP(JRF!V331,$CH:$CH,1,0),0),"Product Code Required","NA")))))</f>
        <v/>
      </c>
      <c r="CK318" t="str">
        <f>IFERROR(IF(LEN('Journal Template'!F329)&gt;0,"",IF('Journal Template'!A329="","",IF(LEFT('Journal Template'!A329,1)=IFERROR(VLOOKUP(LEFT('Journal Template'!A329,1),Checks!$CF$2:$CF$5,1,0),0),"Product Code Required",IF('Journal Template'!D329="","",IF('Journal Template'!D329=IFERROR(VLOOKUP('Journal Template'!D329,Checks!$CH:$CH,1,0),0),"Product Code Required","NA"))))),"")</f>
        <v/>
      </c>
    </row>
    <row r="319" spans="14:89">
      <c r="N319" t="s">
        <v>2316</v>
      </c>
      <c r="O319" t="s">
        <v>983</v>
      </c>
      <c r="P319" t="s">
        <v>386</v>
      </c>
      <c r="Q319" s="150" t="str">
        <f>IF(JRF!D332="","",IF(IFERROR(VLOOKUP(JRF!D332,Checks!N:P,3,0),0)="A","","Inactive account in Use"))</f>
        <v/>
      </c>
      <c r="R319" t="str">
        <f>IFERROR(IF('Journal Template'!C731="","",IF(IFERROR(VLOOKUP('Journal Template'!C731,Checks!N:P,3,0),0)="A","","Inactive account in Use")),"")</f>
        <v/>
      </c>
      <c r="S319" t="s">
        <v>2317</v>
      </c>
      <c r="T319" t="s">
        <v>386</v>
      </c>
      <c r="U319" t="s">
        <v>381</v>
      </c>
      <c r="V319" s="150" t="str">
        <f>IF(JRF!C332="","",IF(IFERROR(VLOOKUP(JRF!C332,Checks!S:U,3,0),0)="A","Entry with System fund Dept",""))</f>
        <v/>
      </c>
      <c r="W319" t="str">
        <f>IFERROR(IF('Journal Template'!D731="","",IF(IFERROR(VLOOKUP('Journal Template'!D731,Checks!S:U,3,0),0)="A","Entry with System fund Dept","")),"")</f>
        <v/>
      </c>
      <c r="X319" t="s">
        <v>2314</v>
      </c>
      <c r="Y319" t="s">
        <v>389</v>
      </c>
      <c r="Z319" t="s">
        <v>2315</v>
      </c>
      <c r="AA319" t="s">
        <v>505</v>
      </c>
      <c r="AB319" t="s">
        <v>125</v>
      </c>
      <c r="AC319" s="150" t="str">
        <f>IFERROR(IF(JRF!C332="","",IF(AND(VLOOKUP(JRF!C332,X:AA,4,0)=JRF!B332,VLOOKUP(JRF!C332,X:Y,2,0)="A"),"","Inactive Dept Combo Error")),"Inactive Dept Combo Error")</f>
        <v/>
      </c>
      <c r="AD319" t="str">
        <f>IFERROR(IF('Journal Template'!D731="","",IF(AND(VLOOKUP('Journal Template'!D731,X:AA,4,0)='Journal Template'!A731,VLOOKUP('Journal Template'!D731,X:Y,2,0)="A"),"","Inactive Dept Combo Error")),"")</f>
        <v/>
      </c>
      <c r="AK319" s="150" t="str">
        <f>IF(JRF!B332="","",IF(JRF!B332=IFERROR(VLOOKUP(JRF!B332,Checks!AI:AI,1,0),0),"Entry in Branch/Satellite BU's",""))</f>
        <v/>
      </c>
      <c r="AL319" t="str">
        <f>IFERROR(IF('Journal Template'!A731="","",IF('Journal Template'!A731=IFERROR(VLOOKUP('Journal Template'!A731,Checks!AI:AI,1,0),0),"Entry in Branch/Satellite BU's","")),"")</f>
        <v/>
      </c>
      <c r="AO319" s="171"/>
      <c r="AP319" s="171"/>
      <c r="AQ319" s="171"/>
      <c r="AR319" s="171"/>
      <c r="CI319" t="str">
        <f>IF(JRF!F332&gt;0,"",IF(JRF!B332="","",IF(LEFT(JRF!B332,1)=IFERROR(VLOOKUP(LEFT(JRF!B332,1),$CF$2:$CF$5,1,0),0),"Product Code Required",IF(JRF!C332="","",IF(JRF!C332=IFERROR(VLOOKUP(JRF!C332,$CH:$CH,1,0),0),"Product Code Required","NA")))))</f>
        <v/>
      </c>
      <c r="CJ319" t="str">
        <f>IF(JRF!AV332&gt;0,"",IF(JRF!Q332="","",IF(LEFT(JRF!Q332,1)=IFERROR(VLOOKUP(LEFT(JRF!Q332,1),$CF$2:$CF$5,1,0),0),"Product Code Required",IF(JRF!V332="","",IF(JRF!V332=IFERROR(VLOOKUP(JRF!V332,$CH:$CH,1,0),0),"Product Code Required","NA")))))</f>
        <v/>
      </c>
      <c r="CK319" t="str">
        <f>IFERROR(IF(LEN('Journal Template'!F330)&gt;0,"",IF('Journal Template'!A330="","",IF(LEFT('Journal Template'!A330,1)=IFERROR(VLOOKUP(LEFT('Journal Template'!A330,1),Checks!$CF$2:$CF$5,1,0),0),"Product Code Required",IF('Journal Template'!D330="","",IF('Journal Template'!D330=IFERROR(VLOOKUP('Journal Template'!D330,Checks!$CH:$CH,1,0),0),"Product Code Required","NA"))))),"")</f>
        <v/>
      </c>
    </row>
    <row r="320" spans="14:89">
      <c r="N320" t="s">
        <v>2318</v>
      </c>
      <c r="O320" t="s">
        <v>983</v>
      </c>
      <c r="P320" t="s">
        <v>386</v>
      </c>
      <c r="Q320" s="150" t="str">
        <f>IF(JRF!D333="","",IF(IFERROR(VLOOKUP(JRF!D333,Checks!N:P,3,0),0)="A","","Inactive account in Use"))</f>
        <v/>
      </c>
      <c r="R320" t="str">
        <f>IFERROR(IF('Journal Template'!C732="","",IF(IFERROR(VLOOKUP('Journal Template'!C732,Checks!N:P,3,0),0)="A","","Inactive account in Use")),"")</f>
        <v/>
      </c>
      <c r="S320" t="s">
        <v>2319</v>
      </c>
      <c r="T320" t="s">
        <v>386</v>
      </c>
      <c r="U320" t="s">
        <v>381</v>
      </c>
      <c r="V320" s="150" t="str">
        <f>IF(JRF!C333="","",IF(IFERROR(VLOOKUP(JRF!C333,Checks!S:U,3,0),0)="A","Entry with System fund Dept",""))</f>
        <v/>
      </c>
      <c r="W320" t="str">
        <f>IFERROR(IF('Journal Template'!D732="","",IF(IFERROR(VLOOKUP('Journal Template'!D732,Checks!S:U,3,0),0)="A","Entry with System fund Dept","")),"")</f>
        <v/>
      </c>
      <c r="X320" t="s">
        <v>2320</v>
      </c>
      <c r="Y320" t="s">
        <v>389</v>
      </c>
      <c r="Z320" t="s">
        <v>2321</v>
      </c>
      <c r="AA320" t="s">
        <v>391</v>
      </c>
      <c r="AB320" t="s">
        <v>125</v>
      </c>
      <c r="AC320" s="150" t="str">
        <f>IFERROR(IF(JRF!C333="","",IF(AND(VLOOKUP(JRF!C333,X:AA,4,0)=JRF!B333,VLOOKUP(JRF!C333,X:Y,2,0)="A"),"","Inactive Dept Combo Error")),"Inactive Dept Combo Error")</f>
        <v/>
      </c>
      <c r="AD320" t="str">
        <f>IFERROR(IF('Journal Template'!D732="","",IF(AND(VLOOKUP('Journal Template'!D732,X:AA,4,0)='Journal Template'!A732,VLOOKUP('Journal Template'!D732,X:Y,2,0)="A"),"","Inactive Dept Combo Error")),"")</f>
        <v/>
      </c>
      <c r="AK320" s="150" t="str">
        <f>IF(JRF!B333="","",IF(JRF!B333=IFERROR(VLOOKUP(JRF!B333,Checks!AI:AI,1,0),0),"Entry in Branch/Satellite BU's",""))</f>
        <v/>
      </c>
      <c r="AL320" t="str">
        <f>IFERROR(IF('Journal Template'!A732="","",IF('Journal Template'!A732=IFERROR(VLOOKUP('Journal Template'!A732,Checks!AI:AI,1,0),0),"Entry in Branch/Satellite BU's","")),"")</f>
        <v/>
      </c>
      <c r="AO320" s="171"/>
      <c r="AP320" s="171"/>
      <c r="AQ320" s="171"/>
      <c r="AR320" s="171"/>
      <c r="CI320" t="str">
        <f>IF(JRF!F333&gt;0,"",IF(JRF!B333="","",IF(LEFT(JRF!B333,1)=IFERROR(VLOOKUP(LEFT(JRF!B333,1),$CF$2:$CF$5,1,0),0),"Product Code Required",IF(JRF!C333="","",IF(JRF!C333=IFERROR(VLOOKUP(JRF!C333,$CH:$CH,1,0),0),"Product Code Required","NA")))))</f>
        <v/>
      </c>
      <c r="CJ320" t="str">
        <f>IF(JRF!AV333&gt;0,"",IF(JRF!Q333="","",IF(LEFT(JRF!Q333,1)=IFERROR(VLOOKUP(LEFT(JRF!Q333,1),$CF$2:$CF$5,1,0),0),"Product Code Required",IF(JRF!V333="","",IF(JRF!V333=IFERROR(VLOOKUP(JRF!V333,$CH:$CH,1,0),0),"Product Code Required","NA")))))</f>
        <v/>
      </c>
      <c r="CK320" t="str">
        <f>IFERROR(IF(LEN('Journal Template'!F331)&gt;0,"",IF('Journal Template'!A331="","",IF(LEFT('Journal Template'!A331,1)=IFERROR(VLOOKUP(LEFT('Journal Template'!A331,1),Checks!$CF$2:$CF$5,1,0),0),"Product Code Required",IF('Journal Template'!D331="","",IF('Journal Template'!D331=IFERROR(VLOOKUP('Journal Template'!D331,Checks!$CH:$CH,1,0),0),"Product Code Required","NA"))))),"")</f>
        <v/>
      </c>
    </row>
    <row r="321" spans="14:89">
      <c r="N321" t="s">
        <v>2322</v>
      </c>
      <c r="O321" t="s">
        <v>983</v>
      </c>
      <c r="P321" t="s">
        <v>386</v>
      </c>
      <c r="Q321" s="150" t="str">
        <f>IF(JRF!D334="","",IF(IFERROR(VLOOKUP(JRF!D334,Checks!N:P,3,0),0)="A","","Inactive account in Use"))</f>
        <v/>
      </c>
      <c r="R321" t="str">
        <f>IFERROR(IF('Journal Template'!C733="","",IF(IFERROR(VLOOKUP('Journal Template'!C733,Checks!N:P,3,0),0)="A","","Inactive account in Use")),"")</f>
        <v/>
      </c>
      <c r="S321" t="s">
        <v>2323</v>
      </c>
      <c r="T321" t="s">
        <v>386</v>
      </c>
      <c r="U321" t="s">
        <v>381</v>
      </c>
      <c r="V321" s="150" t="str">
        <f>IF(JRF!C334="","",IF(IFERROR(VLOOKUP(JRF!C334,Checks!S:U,3,0),0)="A","Entry with System fund Dept",""))</f>
        <v/>
      </c>
      <c r="W321" t="str">
        <f>IFERROR(IF('Journal Template'!D733="","",IF(IFERROR(VLOOKUP('Journal Template'!D733,Checks!S:U,3,0),0)="A","Entry with System fund Dept","")),"")</f>
        <v/>
      </c>
      <c r="X321" t="s">
        <v>2320</v>
      </c>
      <c r="Y321" t="s">
        <v>389</v>
      </c>
      <c r="Z321" t="s">
        <v>2321</v>
      </c>
      <c r="AA321" t="s">
        <v>505</v>
      </c>
      <c r="AB321" t="s">
        <v>125</v>
      </c>
      <c r="AC321" s="150" t="str">
        <f>IFERROR(IF(JRF!C334="","",IF(AND(VLOOKUP(JRF!C334,X:AA,4,0)=JRF!B334,VLOOKUP(JRF!C334,X:Y,2,0)="A"),"","Inactive Dept Combo Error")),"Inactive Dept Combo Error")</f>
        <v/>
      </c>
      <c r="AD321" t="str">
        <f>IFERROR(IF('Journal Template'!D733="","",IF(AND(VLOOKUP('Journal Template'!D733,X:AA,4,0)='Journal Template'!A733,VLOOKUP('Journal Template'!D733,X:Y,2,0)="A"),"","Inactive Dept Combo Error")),"")</f>
        <v/>
      </c>
      <c r="AK321" s="150" t="str">
        <f>IF(JRF!B334="","",IF(JRF!B334=IFERROR(VLOOKUP(JRF!B334,Checks!AI:AI,1,0),0),"Entry in Branch/Satellite BU's",""))</f>
        <v/>
      </c>
      <c r="AL321" t="str">
        <f>IFERROR(IF('Journal Template'!A733="","",IF('Journal Template'!A733=IFERROR(VLOOKUP('Journal Template'!A733,Checks!AI:AI,1,0),0),"Entry in Branch/Satellite BU's","")),"")</f>
        <v/>
      </c>
      <c r="AO321" s="171"/>
      <c r="AP321" s="171"/>
      <c r="AQ321" s="171"/>
      <c r="AR321" s="171"/>
      <c r="CI321" t="str">
        <f>IF(JRF!F334&gt;0,"",IF(JRF!B334="","",IF(LEFT(JRF!B334,1)=IFERROR(VLOOKUP(LEFT(JRF!B334,1),$CF$2:$CF$5,1,0),0),"Product Code Required",IF(JRF!C334="","",IF(JRF!C334=IFERROR(VLOOKUP(JRF!C334,$CH:$CH,1,0),0),"Product Code Required","NA")))))</f>
        <v/>
      </c>
      <c r="CJ321" t="str">
        <f>IF(JRF!AV334&gt;0,"",IF(JRF!Q334="","",IF(LEFT(JRF!Q334,1)=IFERROR(VLOOKUP(LEFT(JRF!Q334,1),$CF$2:$CF$5,1,0),0),"Product Code Required",IF(JRF!V334="","",IF(JRF!V334=IFERROR(VLOOKUP(JRF!V334,$CH:$CH,1,0),0),"Product Code Required","NA")))))</f>
        <v/>
      </c>
      <c r="CK321" t="str">
        <f>IFERROR(IF(LEN('Journal Template'!F332)&gt;0,"",IF('Journal Template'!A332="","",IF(LEFT('Journal Template'!A332,1)=IFERROR(VLOOKUP(LEFT('Journal Template'!A332,1),Checks!$CF$2:$CF$5,1,0),0),"Product Code Required",IF('Journal Template'!D332="","",IF('Journal Template'!D332=IFERROR(VLOOKUP('Journal Template'!D332,Checks!$CH:$CH,1,0),0),"Product Code Required","NA"))))),"")</f>
        <v/>
      </c>
    </row>
    <row r="322" spans="14:89">
      <c r="N322" t="s">
        <v>2324</v>
      </c>
      <c r="O322" t="s">
        <v>983</v>
      </c>
      <c r="P322" t="s">
        <v>386</v>
      </c>
      <c r="Q322" s="150" t="str">
        <f>IF(JRF!D335="","",IF(IFERROR(VLOOKUP(JRF!D335,Checks!N:P,3,0),0)="A","","Inactive account in Use"))</f>
        <v/>
      </c>
      <c r="R322" t="str">
        <f>IFERROR(IF('Journal Template'!C734="","",IF(IFERROR(VLOOKUP('Journal Template'!C734,Checks!N:P,3,0),0)="A","","Inactive account in Use")),"")</f>
        <v/>
      </c>
      <c r="S322" t="s">
        <v>2325</v>
      </c>
      <c r="T322" t="s">
        <v>386</v>
      </c>
      <c r="U322" t="s">
        <v>381</v>
      </c>
      <c r="V322" s="150" t="str">
        <f>IF(JRF!C335="","",IF(IFERROR(VLOOKUP(JRF!C335,Checks!S:U,3,0),0)="A","Entry with System fund Dept",""))</f>
        <v/>
      </c>
      <c r="W322" t="str">
        <f>IFERROR(IF('Journal Template'!D734="","",IF(IFERROR(VLOOKUP('Journal Template'!D734,Checks!S:U,3,0),0)="A","Entry with System fund Dept","")),"")</f>
        <v/>
      </c>
      <c r="X322" t="s">
        <v>2326</v>
      </c>
      <c r="Y322" t="s">
        <v>389</v>
      </c>
      <c r="Z322" t="s">
        <v>2327</v>
      </c>
      <c r="AA322" t="s">
        <v>391</v>
      </c>
      <c r="AB322" t="s">
        <v>125</v>
      </c>
      <c r="AC322" s="150" t="str">
        <f>IFERROR(IF(JRF!C335="","",IF(AND(VLOOKUP(JRF!C335,X:AA,4,0)=JRF!B335,VLOOKUP(JRF!C335,X:Y,2,0)="A"),"","Inactive Dept Combo Error")),"Inactive Dept Combo Error")</f>
        <v/>
      </c>
      <c r="AD322" t="str">
        <f>IFERROR(IF('Journal Template'!D734="","",IF(AND(VLOOKUP('Journal Template'!D734,X:AA,4,0)='Journal Template'!A734,VLOOKUP('Journal Template'!D734,X:Y,2,0)="A"),"","Inactive Dept Combo Error")),"")</f>
        <v/>
      </c>
      <c r="AK322" s="150" t="str">
        <f>IF(JRF!B335="","",IF(JRF!B335=IFERROR(VLOOKUP(JRF!B335,Checks!AI:AI,1,0),0),"Entry in Branch/Satellite BU's",""))</f>
        <v/>
      </c>
      <c r="AL322" t="str">
        <f>IFERROR(IF('Journal Template'!A734="","",IF('Journal Template'!A734=IFERROR(VLOOKUP('Journal Template'!A734,Checks!AI:AI,1,0),0),"Entry in Branch/Satellite BU's","")),"")</f>
        <v/>
      </c>
      <c r="AO322" s="171"/>
      <c r="AP322" s="171"/>
      <c r="AQ322" s="171"/>
      <c r="AR322" s="171"/>
      <c r="CI322" t="str">
        <f>IF(JRF!F335&gt;0,"",IF(JRF!B335="","",IF(LEFT(JRF!B335,1)=IFERROR(VLOOKUP(LEFT(JRF!B335,1),$CF$2:$CF$5,1,0),0),"Product Code Required",IF(JRF!C335="","",IF(JRF!C335=IFERROR(VLOOKUP(JRF!C335,$CH:$CH,1,0),0),"Product Code Required","NA")))))</f>
        <v/>
      </c>
      <c r="CJ322" t="str">
        <f>IF(JRF!AV335&gt;0,"",IF(JRF!Q335="","",IF(LEFT(JRF!Q335,1)=IFERROR(VLOOKUP(LEFT(JRF!Q335,1),$CF$2:$CF$5,1,0),0),"Product Code Required",IF(JRF!V335="","",IF(JRF!V335=IFERROR(VLOOKUP(JRF!V335,$CH:$CH,1,0),0),"Product Code Required","NA")))))</f>
        <v/>
      </c>
      <c r="CK322" t="str">
        <f>IFERROR(IF(LEN('Journal Template'!F333)&gt;0,"",IF('Journal Template'!A333="","",IF(LEFT('Journal Template'!A333,1)=IFERROR(VLOOKUP(LEFT('Journal Template'!A333,1),Checks!$CF$2:$CF$5,1,0),0),"Product Code Required",IF('Journal Template'!D333="","",IF('Journal Template'!D333=IFERROR(VLOOKUP('Journal Template'!D333,Checks!$CH:$CH,1,0),0),"Product Code Required","NA"))))),"")</f>
        <v/>
      </c>
    </row>
    <row r="323" spans="14:89">
      <c r="N323" t="s">
        <v>2328</v>
      </c>
      <c r="O323" t="s">
        <v>983</v>
      </c>
      <c r="P323" t="s">
        <v>386</v>
      </c>
      <c r="Q323" s="150" t="str">
        <f>IF(JRF!D336="","",IF(IFERROR(VLOOKUP(JRF!D336,Checks!N:P,3,0),0)="A","","Inactive account in Use"))</f>
        <v/>
      </c>
      <c r="R323" t="str">
        <f>IFERROR(IF('Journal Template'!C735="","",IF(IFERROR(VLOOKUP('Journal Template'!C735,Checks!N:P,3,0),0)="A","","Inactive account in Use")),"")</f>
        <v/>
      </c>
      <c r="S323" t="s">
        <v>2329</v>
      </c>
      <c r="T323" t="s">
        <v>386</v>
      </c>
      <c r="U323" t="s">
        <v>381</v>
      </c>
      <c r="V323" s="150" t="str">
        <f>IF(JRF!C336="","",IF(IFERROR(VLOOKUP(JRF!C336,Checks!S:U,3,0),0)="A","Entry with System fund Dept",""))</f>
        <v/>
      </c>
      <c r="W323" t="str">
        <f>IFERROR(IF('Journal Template'!D735="","",IF(IFERROR(VLOOKUP('Journal Template'!D735,Checks!S:U,3,0),0)="A","Entry with System fund Dept","")),"")</f>
        <v/>
      </c>
      <c r="X323" t="s">
        <v>2326</v>
      </c>
      <c r="Y323" t="s">
        <v>389</v>
      </c>
      <c r="Z323" t="s">
        <v>2327</v>
      </c>
      <c r="AA323" t="s">
        <v>505</v>
      </c>
      <c r="AB323" t="s">
        <v>125</v>
      </c>
      <c r="AC323" s="150" t="str">
        <f>IFERROR(IF(JRF!C336="","",IF(AND(VLOOKUP(JRF!C336,X:AA,4,0)=JRF!B336,VLOOKUP(JRF!C336,X:Y,2,0)="A"),"","Inactive Dept Combo Error")),"Inactive Dept Combo Error")</f>
        <v/>
      </c>
      <c r="AD323" t="str">
        <f>IFERROR(IF('Journal Template'!D735="","",IF(AND(VLOOKUP('Journal Template'!D735,X:AA,4,0)='Journal Template'!A735,VLOOKUP('Journal Template'!D735,X:Y,2,0)="A"),"","Inactive Dept Combo Error")),"")</f>
        <v/>
      </c>
      <c r="AK323" s="150" t="str">
        <f>IF(JRF!B336="","",IF(JRF!B336=IFERROR(VLOOKUP(JRF!B336,Checks!AI:AI,1,0),0),"Entry in Branch/Satellite BU's",""))</f>
        <v/>
      </c>
      <c r="AL323" t="str">
        <f>IFERROR(IF('Journal Template'!A735="","",IF('Journal Template'!A735=IFERROR(VLOOKUP('Journal Template'!A735,Checks!AI:AI,1,0),0),"Entry in Branch/Satellite BU's","")),"")</f>
        <v/>
      </c>
      <c r="AO323" s="171"/>
      <c r="AP323" s="171"/>
      <c r="AQ323" s="171"/>
      <c r="AR323" s="171"/>
      <c r="CI323" t="str">
        <f>IF(JRF!F336&gt;0,"",IF(JRF!B336="","",IF(LEFT(JRF!B336,1)=IFERROR(VLOOKUP(LEFT(JRF!B336,1),$CF$2:$CF$5,1,0),0),"Product Code Required",IF(JRF!C336="","",IF(JRF!C336=IFERROR(VLOOKUP(JRF!C336,$CH:$CH,1,0),0),"Product Code Required","NA")))))</f>
        <v/>
      </c>
      <c r="CJ323" t="str">
        <f>IF(JRF!AV336&gt;0,"",IF(JRF!Q336="","",IF(LEFT(JRF!Q336,1)=IFERROR(VLOOKUP(LEFT(JRF!Q336,1),$CF$2:$CF$5,1,0),0),"Product Code Required",IF(JRF!V336="","",IF(JRF!V336=IFERROR(VLOOKUP(JRF!V336,$CH:$CH,1,0),0),"Product Code Required","NA")))))</f>
        <v/>
      </c>
      <c r="CK323" t="str">
        <f>IFERROR(IF(LEN('Journal Template'!F334)&gt;0,"",IF('Journal Template'!A334="","",IF(LEFT('Journal Template'!A334,1)=IFERROR(VLOOKUP(LEFT('Journal Template'!A334,1),Checks!$CF$2:$CF$5,1,0),0),"Product Code Required",IF('Journal Template'!D334="","",IF('Journal Template'!D334=IFERROR(VLOOKUP('Journal Template'!D334,Checks!$CH:$CH,1,0),0),"Product Code Required","NA"))))),"")</f>
        <v/>
      </c>
    </row>
    <row r="324" spans="14:89">
      <c r="N324" t="s">
        <v>2330</v>
      </c>
      <c r="O324" t="s">
        <v>983</v>
      </c>
      <c r="P324" t="s">
        <v>386</v>
      </c>
      <c r="Q324" s="150" t="str">
        <f>IF(JRF!D337="","",IF(IFERROR(VLOOKUP(JRF!D337,Checks!N:P,3,0),0)="A","","Inactive account in Use"))</f>
        <v/>
      </c>
      <c r="R324" t="str">
        <f>IFERROR(IF('Journal Template'!C736="","",IF(IFERROR(VLOOKUP('Journal Template'!C736,Checks!N:P,3,0),0)="A","","Inactive account in Use")),"")</f>
        <v/>
      </c>
      <c r="S324" t="s">
        <v>2331</v>
      </c>
      <c r="T324" t="s">
        <v>386</v>
      </c>
      <c r="U324" t="s">
        <v>381</v>
      </c>
      <c r="V324" s="150" t="str">
        <f>IF(JRF!C337="","",IF(IFERROR(VLOOKUP(JRF!C337,Checks!S:U,3,0),0)="A","Entry with System fund Dept",""))</f>
        <v/>
      </c>
      <c r="W324" t="str">
        <f>IFERROR(IF('Journal Template'!D736="","",IF(IFERROR(VLOOKUP('Journal Template'!D736,Checks!S:U,3,0),0)="A","Entry with System fund Dept","")),"")</f>
        <v/>
      </c>
      <c r="X324" t="s">
        <v>2332</v>
      </c>
      <c r="Y324" t="s">
        <v>386</v>
      </c>
      <c r="Z324" t="s">
        <v>2333</v>
      </c>
      <c r="AA324" t="s">
        <v>623</v>
      </c>
      <c r="AB324" t="s">
        <v>1769</v>
      </c>
      <c r="AC324" s="150" t="str">
        <f>IFERROR(IF(JRF!C337="","",IF(AND(VLOOKUP(JRF!C337,X:AA,4,0)=JRF!B337,VLOOKUP(JRF!C337,X:Y,2,0)="A"),"","Inactive Dept Combo Error")),"Inactive Dept Combo Error")</f>
        <v/>
      </c>
      <c r="AD324" t="str">
        <f>IFERROR(IF('Journal Template'!D736="","",IF(AND(VLOOKUP('Journal Template'!D736,X:AA,4,0)='Journal Template'!A736,VLOOKUP('Journal Template'!D736,X:Y,2,0)="A"),"","Inactive Dept Combo Error")),"")</f>
        <v/>
      </c>
      <c r="AK324" s="150" t="str">
        <f>IF(JRF!B337="","",IF(JRF!B337=IFERROR(VLOOKUP(JRF!B337,Checks!AI:AI,1,0),0),"Entry in Branch/Satellite BU's",""))</f>
        <v/>
      </c>
      <c r="AL324" t="str">
        <f>IFERROR(IF('Journal Template'!A736="","",IF('Journal Template'!A736=IFERROR(VLOOKUP('Journal Template'!A736,Checks!AI:AI,1,0),0),"Entry in Branch/Satellite BU's","")),"")</f>
        <v/>
      </c>
      <c r="AO324" s="171"/>
      <c r="AP324" s="171"/>
      <c r="AQ324" s="171"/>
      <c r="AR324" s="171"/>
      <c r="CI324" t="str">
        <f>IF(JRF!F337&gt;0,"",IF(JRF!B337="","",IF(LEFT(JRF!B337,1)=IFERROR(VLOOKUP(LEFT(JRF!B337,1),$CF$2:$CF$5,1,0),0),"Product Code Required",IF(JRF!C337="","",IF(JRF!C337=IFERROR(VLOOKUP(JRF!C337,$CH:$CH,1,0),0),"Product Code Required","NA")))))</f>
        <v/>
      </c>
      <c r="CJ324" t="str">
        <f>IF(JRF!AV337&gt;0,"",IF(JRF!Q337="","",IF(LEFT(JRF!Q337,1)=IFERROR(VLOOKUP(LEFT(JRF!Q337,1),$CF$2:$CF$5,1,0),0),"Product Code Required",IF(JRF!V337="","",IF(JRF!V337=IFERROR(VLOOKUP(JRF!V337,$CH:$CH,1,0),0),"Product Code Required","NA")))))</f>
        <v/>
      </c>
      <c r="CK324" t="str">
        <f>IFERROR(IF(LEN('Journal Template'!F335)&gt;0,"",IF('Journal Template'!A335="","",IF(LEFT('Journal Template'!A335,1)=IFERROR(VLOOKUP(LEFT('Journal Template'!A335,1),Checks!$CF$2:$CF$5,1,0),0),"Product Code Required",IF('Journal Template'!D335="","",IF('Journal Template'!D335=IFERROR(VLOOKUP('Journal Template'!D335,Checks!$CH:$CH,1,0),0),"Product Code Required","NA"))))),"")</f>
        <v/>
      </c>
    </row>
    <row r="325" spans="14:89">
      <c r="N325" t="s">
        <v>2334</v>
      </c>
      <c r="O325" t="s">
        <v>983</v>
      </c>
      <c r="P325" t="s">
        <v>386</v>
      </c>
      <c r="Q325" s="150" t="str">
        <f>IF(JRF!D338="","",IF(IFERROR(VLOOKUP(JRF!D338,Checks!N:P,3,0),0)="A","","Inactive account in Use"))</f>
        <v/>
      </c>
      <c r="R325" t="str">
        <f>IFERROR(IF('Journal Template'!C737="","",IF(IFERROR(VLOOKUP('Journal Template'!C737,Checks!N:P,3,0),0)="A","","Inactive account in Use")),"")</f>
        <v/>
      </c>
      <c r="S325" t="s">
        <v>2335</v>
      </c>
      <c r="T325" t="s">
        <v>386</v>
      </c>
      <c r="U325" t="s">
        <v>381</v>
      </c>
      <c r="V325" s="150" t="str">
        <f>IF(JRF!C338="","",IF(IFERROR(VLOOKUP(JRF!C338,Checks!S:U,3,0),0)="A","Entry with System fund Dept",""))</f>
        <v/>
      </c>
      <c r="W325" t="str">
        <f>IFERROR(IF('Journal Template'!D737="","",IF(IFERROR(VLOOKUP('Journal Template'!D737,Checks!S:U,3,0),0)="A","Entry with System fund Dept","")),"")</f>
        <v/>
      </c>
      <c r="X325" t="s">
        <v>2336</v>
      </c>
      <c r="Y325" t="s">
        <v>389</v>
      </c>
      <c r="Z325" t="s">
        <v>2337</v>
      </c>
      <c r="AA325" t="s">
        <v>391</v>
      </c>
      <c r="AB325" t="s">
        <v>125</v>
      </c>
      <c r="AC325" s="150" t="str">
        <f>IFERROR(IF(JRF!C338="","",IF(AND(VLOOKUP(JRF!C338,X:AA,4,0)=JRF!B338,VLOOKUP(JRF!C338,X:Y,2,0)="A"),"","Inactive Dept Combo Error")),"Inactive Dept Combo Error")</f>
        <v/>
      </c>
      <c r="AD325" t="str">
        <f>IFERROR(IF('Journal Template'!D737="","",IF(AND(VLOOKUP('Journal Template'!D737,X:AA,4,0)='Journal Template'!A737,VLOOKUP('Journal Template'!D737,X:Y,2,0)="A"),"","Inactive Dept Combo Error")),"")</f>
        <v/>
      </c>
      <c r="AK325" s="150" t="str">
        <f>IF(JRF!B338="","",IF(JRF!B338=IFERROR(VLOOKUP(JRF!B338,Checks!AI:AI,1,0),0),"Entry in Branch/Satellite BU's",""))</f>
        <v/>
      </c>
      <c r="AL325" t="str">
        <f>IFERROR(IF('Journal Template'!A737="","",IF('Journal Template'!A737=IFERROR(VLOOKUP('Journal Template'!A737,Checks!AI:AI,1,0),0),"Entry in Branch/Satellite BU's","")),"")</f>
        <v/>
      </c>
      <c r="AO325" s="171"/>
      <c r="AP325" s="171"/>
      <c r="AQ325" s="171"/>
      <c r="AR325" s="171"/>
      <c r="CI325" t="str">
        <f>IF(JRF!F338&gt;0,"",IF(JRF!B338="","",IF(LEFT(JRF!B338,1)=IFERROR(VLOOKUP(LEFT(JRF!B338,1),$CF$2:$CF$5,1,0),0),"Product Code Required",IF(JRF!C338="","",IF(JRF!C338=IFERROR(VLOOKUP(JRF!C338,$CH:$CH,1,0),0),"Product Code Required","NA")))))</f>
        <v/>
      </c>
      <c r="CJ325" t="str">
        <f>IF(JRF!AV338&gt;0,"",IF(JRF!Q338="","",IF(LEFT(JRF!Q338,1)=IFERROR(VLOOKUP(LEFT(JRF!Q338,1),$CF$2:$CF$5,1,0),0),"Product Code Required",IF(JRF!V338="","",IF(JRF!V338=IFERROR(VLOOKUP(JRF!V338,$CH:$CH,1,0),0),"Product Code Required","NA")))))</f>
        <v/>
      </c>
      <c r="CK325" t="str">
        <f>IFERROR(IF(LEN('Journal Template'!F336)&gt;0,"",IF('Journal Template'!A336="","",IF(LEFT('Journal Template'!A336,1)=IFERROR(VLOOKUP(LEFT('Journal Template'!A336,1),Checks!$CF$2:$CF$5,1,0),0),"Product Code Required",IF('Journal Template'!D336="","",IF('Journal Template'!D336=IFERROR(VLOOKUP('Journal Template'!D336,Checks!$CH:$CH,1,0),0),"Product Code Required","NA"))))),"")</f>
        <v/>
      </c>
    </row>
    <row r="326" spans="14:89">
      <c r="N326" t="s">
        <v>2338</v>
      </c>
      <c r="O326" t="s">
        <v>983</v>
      </c>
      <c r="P326" t="s">
        <v>386</v>
      </c>
      <c r="Q326" s="150" t="str">
        <f>IF(JRF!D339="","",IF(IFERROR(VLOOKUP(JRF!D339,Checks!N:P,3,0),0)="A","","Inactive account in Use"))</f>
        <v/>
      </c>
      <c r="R326" t="str">
        <f>IFERROR(IF('Journal Template'!C738="","",IF(IFERROR(VLOOKUP('Journal Template'!C738,Checks!N:P,3,0),0)="A","","Inactive account in Use")),"")</f>
        <v/>
      </c>
      <c r="S326" t="s">
        <v>2339</v>
      </c>
      <c r="T326" t="s">
        <v>386</v>
      </c>
      <c r="U326" t="s">
        <v>381</v>
      </c>
      <c r="V326" s="150" t="str">
        <f>IF(JRF!C339="","",IF(IFERROR(VLOOKUP(JRF!C339,Checks!S:U,3,0),0)="A","Entry with System fund Dept",""))</f>
        <v/>
      </c>
      <c r="W326" t="str">
        <f>IFERROR(IF('Journal Template'!D738="","",IF(IFERROR(VLOOKUP('Journal Template'!D738,Checks!S:U,3,0),0)="A","Entry with System fund Dept","")),"")</f>
        <v/>
      </c>
      <c r="X326" t="s">
        <v>2336</v>
      </c>
      <c r="Y326" t="s">
        <v>389</v>
      </c>
      <c r="Z326" t="s">
        <v>2340</v>
      </c>
      <c r="AA326" t="s">
        <v>505</v>
      </c>
      <c r="AB326" t="s">
        <v>125</v>
      </c>
      <c r="AC326" s="150" t="str">
        <f>IFERROR(IF(JRF!C339="","",IF(AND(VLOOKUP(JRF!C339,X:AA,4,0)=JRF!B339,VLOOKUP(JRF!C339,X:Y,2,0)="A"),"","Inactive Dept Combo Error")),"Inactive Dept Combo Error")</f>
        <v/>
      </c>
      <c r="AD326" t="str">
        <f>IFERROR(IF('Journal Template'!D738="","",IF(AND(VLOOKUP('Journal Template'!D738,X:AA,4,0)='Journal Template'!A738,VLOOKUP('Journal Template'!D738,X:Y,2,0)="A"),"","Inactive Dept Combo Error")),"")</f>
        <v/>
      </c>
      <c r="AK326" s="150" t="str">
        <f>IF(JRF!B339="","",IF(JRF!B339=IFERROR(VLOOKUP(JRF!B339,Checks!AI:AI,1,0),0),"Entry in Branch/Satellite BU's",""))</f>
        <v/>
      </c>
      <c r="AL326" t="str">
        <f>IFERROR(IF('Journal Template'!A738="","",IF('Journal Template'!A738=IFERROR(VLOOKUP('Journal Template'!A738,Checks!AI:AI,1,0),0),"Entry in Branch/Satellite BU's","")),"")</f>
        <v/>
      </c>
      <c r="AO326" s="171"/>
      <c r="AP326" s="171"/>
      <c r="AQ326" s="171"/>
      <c r="AR326" s="171"/>
      <c r="CI326" t="str">
        <f>IF(JRF!F339&gt;0,"",IF(JRF!B339="","",IF(LEFT(JRF!B339,1)=IFERROR(VLOOKUP(LEFT(JRF!B339,1),$CF$2:$CF$5,1,0),0),"Product Code Required",IF(JRF!C339="","",IF(JRF!C339=IFERROR(VLOOKUP(JRF!C339,$CH:$CH,1,0),0),"Product Code Required","NA")))))</f>
        <v/>
      </c>
      <c r="CJ326" t="str">
        <f>IF(JRF!AV339&gt;0,"",IF(JRF!Q339="","",IF(LEFT(JRF!Q339,1)=IFERROR(VLOOKUP(LEFT(JRF!Q339,1),$CF$2:$CF$5,1,0),0),"Product Code Required",IF(JRF!V339="","",IF(JRF!V339=IFERROR(VLOOKUP(JRF!V339,$CH:$CH,1,0),0),"Product Code Required","NA")))))</f>
        <v/>
      </c>
      <c r="CK326" t="str">
        <f>IFERROR(IF(LEN('Journal Template'!F337)&gt;0,"",IF('Journal Template'!A337="","",IF(LEFT('Journal Template'!A337,1)=IFERROR(VLOOKUP(LEFT('Journal Template'!A337,1),Checks!$CF$2:$CF$5,1,0),0),"Product Code Required",IF('Journal Template'!D337="","",IF('Journal Template'!D337=IFERROR(VLOOKUP('Journal Template'!D337,Checks!$CH:$CH,1,0),0),"Product Code Required","NA"))))),"")</f>
        <v/>
      </c>
    </row>
    <row r="327" spans="14:89">
      <c r="N327" t="s">
        <v>2341</v>
      </c>
      <c r="O327" t="s">
        <v>983</v>
      </c>
      <c r="P327" t="s">
        <v>386</v>
      </c>
      <c r="Q327" s="150" t="str">
        <f>IF(JRF!D340="","",IF(IFERROR(VLOOKUP(JRF!D340,Checks!N:P,3,0),0)="A","","Inactive account in Use"))</f>
        <v/>
      </c>
      <c r="R327" t="str">
        <f>IFERROR(IF('Journal Template'!C739="","",IF(IFERROR(VLOOKUP('Journal Template'!C739,Checks!N:P,3,0),0)="A","","Inactive account in Use")),"")</f>
        <v/>
      </c>
      <c r="S327" t="s">
        <v>2342</v>
      </c>
      <c r="T327" t="s">
        <v>386</v>
      </c>
      <c r="U327" t="s">
        <v>381</v>
      </c>
      <c r="V327" s="150" t="str">
        <f>IF(JRF!C340="","",IF(IFERROR(VLOOKUP(JRF!C340,Checks!S:U,3,0),0)="A","Entry with System fund Dept",""))</f>
        <v/>
      </c>
      <c r="W327" t="str">
        <f>IFERROR(IF('Journal Template'!D739="","",IF(IFERROR(VLOOKUP('Journal Template'!D739,Checks!S:U,3,0),0)="A","Entry with System fund Dept","")),"")</f>
        <v/>
      </c>
      <c r="X327" t="s">
        <v>2343</v>
      </c>
      <c r="Y327" t="s">
        <v>389</v>
      </c>
      <c r="Z327" t="s">
        <v>2344</v>
      </c>
      <c r="AA327" t="s">
        <v>391</v>
      </c>
      <c r="AB327" t="s">
        <v>125</v>
      </c>
      <c r="AC327" s="150" t="str">
        <f>IFERROR(IF(JRF!C340="","",IF(AND(VLOOKUP(JRF!C340,X:AA,4,0)=JRF!B340,VLOOKUP(JRF!C340,X:Y,2,0)="A"),"","Inactive Dept Combo Error")),"Inactive Dept Combo Error")</f>
        <v/>
      </c>
      <c r="AD327" t="str">
        <f>IFERROR(IF('Journal Template'!D739="","",IF(AND(VLOOKUP('Journal Template'!D739,X:AA,4,0)='Journal Template'!A739,VLOOKUP('Journal Template'!D739,X:Y,2,0)="A"),"","Inactive Dept Combo Error")),"")</f>
        <v/>
      </c>
      <c r="AK327" s="150" t="str">
        <f>IF(JRF!B340="","",IF(JRF!B340=IFERROR(VLOOKUP(JRF!B340,Checks!AI:AI,1,0),0),"Entry in Branch/Satellite BU's",""))</f>
        <v/>
      </c>
      <c r="AL327" t="str">
        <f>IFERROR(IF('Journal Template'!A739="","",IF('Journal Template'!A739=IFERROR(VLOOKUP('Journal Template'!A739,Checks!AI:AI,1,0),0),"Entry in Branch/Satellite BU's","")),"")</f>
        <v/>
      </c>
      <c r="AO327" s="171"/>
      <c r="AP327" s="171"/>
      <c r="AQ327" s="171"/>
      <c r="AR327" s="171"/>
      <c r="CI327" t="str">
        <f>IF(JRF!F340&gt;0,"",IF(JRF!B340="","",IF(LEFT(JRF!B340,1)=IFERROR(VLOOKUP(LEFT(JRF!B340,1),$CF$2:$CF$5,1,0),0),"Product Code Required",IF(JRF!C340="","",IF(JRF!C340=IFERROR(VLOOKUP(JRF!C340,$CH:$CH,1,0),0),"Product Code Required","NA")))))</f>
        <v/>
      </c>
      <c r="CJ327" t="str">
        <f>IF(JRF!AV340&gt;0,"",IF(JRF!Q340="","",IF(LEFT(JRF!Q340,1)=IFERROR(VLOOKUP(LEFT(JRF!Q340,1),$CF$2:$CF$5,1,0),0),"Product Code Required",IF(JRF!V340="","",IF(JRF!V340=IFERROR(VLOOKUP(JRF!V340,$CH:$CH,1,0),0),"Product Code Required","NA")))))</f>
        <v/>
      </c>
      <c r="CK327" t="str">
        <f>IFERROR(IF(LEN('Journal Template'!F338)&gt;0,"",IF('Journal Template'!A338="","",IF(LEFT('Journal Template'!A338,1)=IFERROR(VLOOKUP(LEFT('Journal Template'!A338,1),Checks!$CF$2:$CF$5,1,0),0),"Product Code Required",IF('Journal Template'!D338="","",IF('Journal Template'!D338=IFERROR(VLOOKUP('Journal Template'!D338,Checks!$CH:$CH,1,0),0),"Product Code Required","NA"))))),"")</f>
        <v/>
      </c>
    </row>
    <row r="328" spans="14:89">
      <c r="N328" t="s">
        <v>2345</v>
      </c>
      <c r="O328" t="s">
        <v>983</v>
      </c>
      <c r="P328" t="s">
        <v>386</v>
      </c>
      <c r="Q328" s="150" t="str">
        <f>IF(JRF!D341="","",IF(IFERROR(VLOOKUP(JRF!D341,Checks!N:P,3,0),0)="A","","Inactive account in Use"))</f>
        <v/>
      </c>
      <c r="R328" t="str">
        <f>IFERROR(IF('Journal Template'!C740="","",IF(IFERROR(VLOOKUP('Journal Template'!C740,Checks!N:P,3,0),0)="A","","Inactive account in Use")),"")</f>
        <v/>
      </c>
      <c r="S328" t="s">
        <v>2346</v>
      </c>
      <c r="T328" t="s">
        <v>386</v>
      </c>
      <c r="U328" t="s">
        <v>381</v>
      </c>
      <c r="V328" s="150" t="str">
        <f>IF(JRF!C341="","",IF(IFERROR(VLOOKUP(JRF!C341,Checks!S:U,3,0),0)="A","Entry with System fund Dept",""))</f>
        <v/>
      </c>
      <c r="W328" t="str">
        <f>IFERROR(IF('Journal Template'!D740="","",IF(IFERROR(VLOOKUP('Journal Template'!D740,Checks!S:U,3,0),0)="A","Entry with System fund Dept","")),"")</f>
        <v/>
      </c>
      <c r="X328" t="s">
        <v>2343</v>
      </c>
      <c r="Y328" t="s">
        <v>389</v>
      </c>
      <c r="Z328" t="s">
        <v>2347</v>
      </c>
      <c r="AA328" t="s">
        <v>505</v>
      </c>
      <c r="AB328" t="s">
        <v>125</v>
      </c>
      <c r="AC328" s="150" t="str">
        <f>IFERROR(IF(JRF!C341="","",IF(AND(VLOOKUP(JRF!C341,X:AA,4,0)=JRF!B341,VLOOKUP(JRF!C341,X:Y,2,0)="A"),"","Inactive Dept Combo Error")),"Inactive Dept Combo Error")</f>
        <v/>
      </c>
      <c r="AD328" t="str">
        <f>IFERROR(IF('Journal Template'!D740="","",IF(AND(VLOOKUP('Journal Template'!D740,X:AA,4,0)='Journal Template'!A740,VLOOKUP('Journal Template'!D740,X:Y,2,0)="A"),"","Inactive Dept Combo Error")),"")</f>
        <v/>
      </c>
      <c r="AK328" s="150" t="str">
        <f>IF(JRF!B341="","",IF(JRF!B341=IFERROR(VLOOKUP(JRF!B341,Checks!AI:AI,1,0),0),"Entry in Branch/Satellite BU's",""))</f>
        <v/>
      </c>
      <c r="AL328" t="str">
        <f>IFERROR(IF('Journal Template'!A740="","",IF('Journal Template'!A740=IFERROR(VLOOKUP('Journal Template'!A740,Checks!AI:AI,1,0),0),"Entry in Branch/Satellite BU's","")),"")</f>
        <v/>
      </c>
      <c r="AO328" s="171"/>
      <c r="AP328" s="171"/>
      <c r="AQ328" s="171"/>
      <c r="AR328" s="171"/>
      <c r="CI328" t="str">
        <f>IF(JRF!F341&gt;0,"",IF(JRF!B341="","",IF(LEFT(JRF!B341,1)=IFERROR(VLOOKUP(LEFT(JRF!B341,1),$CF$2:$CF$5,1,0),0),"Product Code Required",IF(JRF!C341="","",IF(JRF!C341=IFERROR(VLOOKUP(JRF!C341,$CH:$CH,1,0),0),"Product Code Required","NA")))))</f>
        <v/>
      </c>
      <c r="CJ328" t="str">
        <f>IF(JRF!AV341&gt;0,"",IF(JRF!Q341="","",IF(LEFT(JRF!Q341,1)=IFERROR(VLOOKUP(LEFT(JRF!Q341,1),$CF$2:$CF$5,1,0),0),"Product Code Required",IF(JRF!V341="","",IF(JRF!V341=IFERROR(VLOOKUP(JRF!V341,$CH:$CH,1,0),0),"Product Code Required","NA")))))</f>
        <v/>
      </c>
      <c r="CK328" t="str">
        <f>IFERROR(IF(LEN('Journal Template'!F339)&gt;0,"",IF('Journal Template'!A339="","",IF(LEFT('Journal Template'!A339,1)=IFERROR(VLOOKUP(LEFT('Journal Template'!A339,1),Checks!$CF$2:$CF$5,1,0),0),"Product Code Required",IF('Journal Template'!D339="","",IF('Journal Template'!D339=IFERROR(VLOOKUP('Journal Template'!D339,Checks!$CH:$CH,1,0),0),"Product Code Required","NA"))))),"")</f>
        <v/>
      </c>
    </row>
    <row r="329" spans="14:89">
      <c r="N329" t="s">
        <v>2348</v>
      </c>
      <c r="O329" t="s">
        <v>2349</v>
      </c>
      <c r="P329" t="s">
        <v>386</v>
      </c>
      <c r="Q329" s="150" t="str">
        <f>IF(JRF!D342="","",IF(IFERROR(VLOOKUP(JRF!D342,Checks!N:P,3,0),0)="A","","Inactive account in Use"))</f>
        <v/>
      </c>
      <c r="R329" t="str">
        <f>IFERROR(IF('Journal Template'!C741="","",IF(IFERROR(VLOOKUP('Journal Template'!C741,Checks!N:P,3,0),0)="A","","Inactive account in Use")),"")</f>
        <v/>
      </c>
      <c r="S329" t="s">
        <v>2350</v>
      </c>
      <c r="T329" t="s">
        <v>386</v>
      </c>
      <c r="U329" t="s">
        <v>381</v>
      </c>
      <c r="V329" s="150" t="str">
        <f>IF(JRF!C342="","",IF(IFERROR(VLOOKUP(JRF!C342,Checks!S:U,3,0),0)="A","Entry with System fund Dept",""))</f>
        <v/>
      </c>
      <c r="W329" t="str">
        <f>IFERROR(IF('Journal Template'!D741="","",IF(IFERROR(VLOOKUP('Journal Template'!D741,Checks!S:U,3,0),0)="A","Entry with System fund Dept","")),"")</f>
        <v/>
      </c>
      <c r="X329" t="s">
        <v>2351</v>
      </c>
      <c r="Y329" t="s">
        <v>389</v>
      </c>
      <c r="Z329" t="s">
        <v>2352</v>
      </c>
      <c r="AA329" t="s">
        <v>391</v>
      </c>
      <c r="AB329" t="s">
        <v>125</v>
      </c>
      <c r="AC329" s="150" t="str">
        <f>IFERROR(IF(JRF!C342="","",IF(AND(VLOOKUP(JRF!C342,X:AA,4,0)=JRF!B342,VLOOKUP(JRF!C342,X:Y,2,0)="A"),"","Inactive Dept Combo Error")),"Inactive Dept Combo Error")</f>
        <v/>
      </c>
      <c r="AD329" t="str">
        <f>IFERROR(IF('Journal Template'!D741="","",IF(AND(VLOOKUP('Journal Template'!D741,X:AA,4,0)='Journal Template'!A741,VLOOKUP('Journal Template'!D741,X:Y,2,0)="A"),"","Inactive Dept Combo Error")),"")</f>
        <v/>
      </c>
      <c r="AK329" s="150" t="str">
        <f>IF(JRF!B342="","",IF(JRF!B342=IFERROR(VLOOKUP(JRF!B342,Checks!AI:AI,1,0),0),"Entry in Branch/Satellite BU's",""))</f>
        <v/>
      </c>
      <c r="AL329" t="str">
        <f>IFERROR(IF('Journal Template'!A741="","",IF('Journal Template'!A741=IFERROR(VLOOKUP('Journal Template'!A741,Checks!AI:AI,1,0),0),"Entry in Branch/Satellite BU's","")),"")</f>
        <v/>
      </c>
      <c r="AO329" s="171"/>
      <c r="AP329" s="171"/>
      <c r="AQ329" s="171"/>
      <c r="AR329" s="171"/>
      <c r="CI329" t="str">
        <f>IF(JRF!F342&gt;0,"",IF(JRF!B342="","",IF(LEFT(JRF!B342,1)=IFERROR(VLOOKUP(LEFT(JRF!B342,1),$CF$2:$CF$5,1,0),0),"Product Code Required",IF(JRF!C342="","",IF(JRF!C342=IFERROR(VLOOKUP(JRF!C342,$CH:$CH,1,0),0),"Product Code Required","NA")))))</f>
        <v/>
      </c>
      <c r="CJ329" t="str">
        <f>IF(JRF!AV342&gt;0,"",IF(JRF!Q342="","",IF(LEFT(JRF!Q342,1)=IFERROR(VLOOKUP(LEFT(JRF!Q342,1),$CF$2:$CF$5,1,0),0),"Product Code Required",IF(JRF!V342="","",IF(JRF!V342=IFERROR(VLOOKUP(JRF!V342,$CH:$CH,1,0),0),"Product Code Required","NA")))))</f>
        <v/>
      </c>
      <c r="CK329" t="str">
        <f>IFERROR(IF(LEN('Journal Template'!F340)&gt;0,"",IF('Journal Template'!A340="","",IF(LEFT('Journal Template'!A340,1)=IFERROR(VLOOKUP(LEFT('Journal Template'!A340,1),Checks!$CF$2:$CF$5,1,0),0),"Product Code Required",IF('Journal Template'!D340="","",IF('Journal Template'!D340=IFERROR(VLOOKUP('Journal Template'!D340,Checks!$CH:$CH,1,0),0),"Product Code Required","NA"))))),"")</f>
        <v/>
      </c>
    </row>
    <row r="330" spans="14:89">
      <c r="N330" t="s">
        <v>2353</v>
      </c>
      <c r="O330" t="s">
        <v>983</v>
      </c>
      <c r="P330" t="s">
        <v>386</v>
      </c>
      <c r="Q330" s="150" t="str">
        <f>IF(JRF!D343="","",IF(IFERROR(VLOOKUP(JRF!D343,Checks!N:P,3,0),0)="A","","Inactive account in Use"))</f>
        <v/>
      </c>
      <c r="R330" t="str">
        <f>IFERROR(IF('Journal Template'!C742="","",IF(IFERROR(VLOOKUP('Journal Template'!C742,Checks!N:P,3,0),0)="A","","Inactive account in Use")),"")</f>
        <v/>
      </c>
      <c r="S330" t="s">
        <v>2354</v>
      </c>
      <c r="T330" t="s">
        <v>386</v>
      </c>
      <c r="U330" t="s">
        <v>381</v>
      </c>
      <c r="V330" s="150" t="str">
        <f>IF(JRF!C343="","",IF(IFERROR(VLOOKUP(JRF!C343,Checks!S:U,3,0),0)="A","Entry with System fund Dept",""))</f>
        <v/>
      </c>
      <c r="W330" t="str">
        <f>IFERROR(IF('Journal Template'!D742="","",IF(IFERROR(VLOOKUP('Journal Template'!D742,Checks!S:U,3,0),0)="A","Entry with System fund Dept","")),"")</f>
        <v/>
      </c>
      <c r="X330" t="s">
        <v>2351</v>
      </c>
      <c r="Y330" t="s">
        <v>389</v>
      </c>
      <c r="Z330" t="s">
        <v>2355</v>
      </c>
      <c r="AA330" t="s">
        <v>505</v>
      </c>
      <c r="AB330" t="s">
        <v>125</v>
      </c>
      <c r="AC330" s="150" t="str">
        <f>IFERROR(IF(JRF!C343="","",IF(AND(VLOOKUP(JRF!C343,X:AA,4,0)=JRF!B343,VLOOKUP(JRF!C343,X:Y,2,0)="A"),"","Inactive Dept Combo Error")),"Inactive Dept Combo Error")</f>
        <v/>
      </c>
      <c r="AD330" t="str">
        <f>IFERROR(IF('Journal Template'!D742="","",IF(AND(VLOOKUP('Journal Template'!D742,X:AA,4,0)='Journal Template'!A742,VLOOKUP('Journal Template'!D742,X:Y,2,0)="A"),"","Inactive Dept Combo Error")),"")</f>
        <v/>
      </c>
      <c r="AK330" s="150" t="str">
        <f>IF(JRF!B343="","",IF(JRF!B343=IFERROR(VLOOKUP(JRF!B343,Checks!AI:AI,1,0),0),"Entry in Branch/Satellite BU's",""))</f>
        <v/>
      </c>
      <c r="AL330" t="str">
        <f>IFERROR(IF('Journal Template'!A742="","",IF('Journal Template'!A742=IFERROR(VLOOKUP('Journal Template'!A742,Checks!AI:AI,1,0),0),"Entry in Branch/Satellite BU's","")),"")</f>
        <v/>
      </c>
      <c r="AO330" s="171"/>
      <c r="AP330" s="171"/>
      <c r="AQ330" s="171"/>
      <c r="AR330" s="171"/>
      <c r="CI330" t="str">
        <f>IF(JRF!F343&gt;0,"",IF(JRF!B343="","",IF(LEFT(JRF!B343,1)=IFERROR(VLOOKUP(LEFT(JRF!B343,1),$CF$2:$CF$5,1,0),0),"Product Code Required",IF(JRF!C343="","",IF(JRF!C343=IFERROR(VLOOKUP(JRF!C343,$CH:$CH,1,0),0),"Product Code Required","NA")))))</f>
        <v/>
      </c>
      <c r="CJ330" t="str">
        <f>IF(JRF!AV343&gt;0,"",IF(JRF!Q343="","",IF(LEFT(JRF!Q343,1)=IFERROR(VLOOKUP(LEFT(JRF!Q343,1),$CF$2:$CF$5,1,0),0),"Product Code Required",IF(JRF!V343="","",IF(JRF!V343=IFERROR(VLOOKUP(JRF!V343,$CH:$CH,1,0),0),"Product Code Required","NA")))))</f>
        <v/>
      </c>
      <c r="CK330" t="str">
        <f>IFERROR(IF(LEN('Journal Template'!F341)&gt;0,"",IF('Journal Template'!A341="","",IF(LEFT('Journal Template'!A341,1)=IFERROR(VLOOKUP(LEFT('Journal Template'!A341,1),Checks!$CF$2:$CF$5,1,0),0),"Product Code Required",IF('Journal Template'!D341="","",IF('Journal Template'!D341=IFERROR(VLOOKUP('Journal Template'!D341,Checks!$CH:$CH,1,0),0),"Product Code Required","NA"))))),"")</f>
        <v/>
      </c>
    </row>
    <row r="331" spans="14:89">
      <c r="N331" t="s">
        <v>2356</v>
      </c>
      <c r="O331" t="s">
        <v>983</v>
      </c>
      <c r="P331" t="s">
        <v>386</v>
      </c>
      <c r="Q331" s="150" t="str">
        <f>IF(JRF!D344="","",IF(IFERROR(VLOOKUP(JRF!D344,Checks!N:P,3,0),0)="A","","Inactive account in Use"))</f>
        <v/>
      </c>
      <c r="R331" t="str">
        <f>IFERROR(IF('Journal Template'!C743="","",IF(IFERROR(VLOOKUP('Journal Template'!C743,Checks!N:P,3,0),0)="A","","Inactive account in Use")),"")</f>
        <v/>
      </c>
      <c r="S331" t="s">
        <v>2357</v>
      </c>
      <c r="T331" t="s">
        <v>386</v>
      </c>
      <c r="U331" t="s">
        <v>381</v>
      </c>
      <c r="V331" s="150" t="str">
        <f>IF(JRF!C344="","",IF(IFERROR(VLOOKUP(JRF!C344,Checks!S:U,3,0),0)="A","Entry with System fund Dept",""))</f>
        <v/>
      </c>
      <c r="W331" t="str">
        <f>IFERROR(IF('Journal Template'!D743="","",IF(IFERROR(VLOOKUP('Journal Template'!D743,Checks!S:U,3,0),0)="A","Entry with System fund Dept","")),"")</f>
        <v/>
      </c>
      <c r="X331" t="s">
        <v>2358</v>
      </c>
      <c r="Y331" t="s">
        <v>389</v>
      </c>
      <c r="Z331" t="s">
        <v>2359</v>
      </c>
      <c r="AA331" t="s">
        <v>505</v>
      </c>
      <c r="AB331" t="s">
        <v>125</v>
      </c>
      <c r="AC331" s="150" t="str">
        <f>IFERROR(IF(JRF!C344="","",IF(AND(VLOOKUP(JRF!C344,X:AA,4,0)=JRF!B344,VLOOKUP(JRF!C344,X:Y,2,0)="A"),"","Inactive Dept Combo Error")),"Inactive Dept Combo Error")</f>
        <v/>
      </c>
      <c r="AD331" t="str">
        <f>IFERROR(IF('Journal Template'!D743="","",IF(AND(VLOOKUP('Journal Template'!D743,X:AA,4,0)='Journal Template'!A743,VLOOKUP('Journal Template'!D743,X:Y,2,0)="A"),"","Inactive Dept Combo Error")),"")</f>
        <v/>
      </c>
      <c r="AK331" s="150" t="str">
        <f>IF(JRF!B344="","",IF(JRF!B344=IFERROR(VLOOKUP(JRF!B344,Checks!AI:AI,1,0),0),"Entry in Branch/Satellite BU's",""))</f>
        <v/>
      </c>
      <c r="AL331" t="str">
        <f>IFERROR(IF('Journal Template'!A743="","",IF('Journal Template'!A743=IFERROR(VLOOKUP('Journal Template'!A743,Checks!AI:AI,1,0),0),"Entry in Branch/Satellite BU's","")),"")</f>
        <v/>
      </c>
      <c r="AO331" s="171"/>
      <c r="AP331" s="171"/>
      <c r="AQ331" s="171"/>
      <c r="AR331" s="171"/>
      <c r="CI331" t="str">
        <f>IF(JRF!F344&gt;0,"",IF(JRF!B344="","",IF(LEFT(JRF!B344,1)=IFERROR(VLOOKUP(LEFT(JRF!B344,1),$CF$2:$CF$5,1,0),0),"Product Code Required",IF(JRF!C344="","",IF(JRF!C344=IFERROR(VLOOKUP(JRF!C344,$CH:$CH,1,0),0),"Product Code Required","NA")))))</f>
        <v/>
      </c>
      <c r="CJ331" t="str">
        <f>IF(JRF!AV344&gt;0,"",IF(JRF!Q344="","",IF(LEFT(JRF!Q344,1)=IFERROR(VLOOKUP(LEFT(JRF!Q344,1),$CF$2:$CF$5,1,0),0),"Product Code Required",IF(JRF!V344="","",IF(JRF!V344=IFERROR(VLOOKUP(JRF!V344,$CH:$CH,1,0),0),"Product Code Required","NA")))))</f>
        <v/>
      </c>
      <c r="CK331" t="str">
        <f>IFERROR(IF(LEN('Journal Template'!F342)&gt;0,"",IF('Journal Template'!A342="","",IF(LEFT('Journal Template'!A342,1)=IFERROR(VLOOKUP(LEFT('Journal Template'!A342,1),Checks!$CF$2:$CF$5,1,0),0),"Product Code Required",IF('Journal Template'!D342="","",IF('Journal Template'!D342=IFERROR(VLOOKUP('Journal Template'!D342,Checks!$CH:$CH,1,0),0),"Product Code Required","NA"))))),"")</f>
        <v/>
      </c>
    </row>
    <row r="332" spans="14:89">
      <c r="N332" t="s">
        <v>2360</v>
      </c>
      <c r="O332" t="s">
        <v>2361</v>
      </c>
      <c r="P332" t="s">
        <v>386</v>
      </c>
      <c r="Q332" s="150" t="str">
        <f>IF(JRF!D345="","",IF(IFERROR(VLOOKUP(JRF!D345,Checks!N:P,3,0),0)="A","","Inactive account in Use"))</f>
        <v/>
      </c>
      <c r="R332" t="str">
        <f>IFERROR(IF('Journal Template'!C744="","",IF(IFERROR(VLOOKUP('Journal Template'!C744,Checks!N:P,3,0),0)="A","","Inactive account in Use")),"")</f>
        <v/>
      </c>
      <c r="S332" t="s">
        <v>2362</v>
      </c>
      <c r="T332" t="s">
        <v>386</v>
      </c>
      <c r="U332" t="s">
        <v>381</v>
      </c>
      <c r="V332" s="150" t="str">
        <f>IF(JRF!C345="","",IF(IFERROR(VLOOKUP(JRF!C345,Checks!S:U,3,0),0)="A","Entry with System fund Dept",""))</f>
        <v/>
      </c>
      <c r="W332" t="str">
        <f>IFERROR(IF('Journal Template'!D744="","",IF(IFERROR(VLOOKUP('Journal Template'!D744,Checks!S:U,3,0),0)="A","Entry with System fund Dept","")),"")</f>
        <v/>
      </c>
      <c r="X332" t="s">
        <v>2363</v>
      </c>
      <c r="Y332" t="s">
        <v>389</v>
      </c>
      <c r="Z332" t="s">
        <v>2364</v>
      </c>
      <c r="AA332" t="s">
        <v>505</v>
      </c>
      <c r="AB332" t="s">
        <v>125</v>
      </c>
      <c r="AC332" s="150" t="str">
        <f>IFERROR(IF(JRF!C345="","",IF(AND(VLOOKUP(JRF!C345,X:AA,4,0)=JRF!B345,VLOOKUP(JRF!C345,X:Y,2,0)="A"),"","Inactive Dept Combo Error")),"Inactive Dept Combo Error")</f>
        <v/>
      </c>
      <c r="AD332" t="str">
        <f>IFERROR(IF('Journal Template'!D744="","",IF(AND(VLOOKUP('Journal Template'!D744,X:AA,4,0)='Journal Template'!A744,VLOOKUP('Journal Template'!D744,X:Y,2,0)="A"),"","Inactive Dept Combo Error")),"")</f>
        <v/>
      </c>
      <c r="AK332" s="150" t="str">
        <f>IF(JRF!B345="","",IF(JRF!B345=IFERROR(VLOOKUP(JRF!B345,Checks!AI:AI,1,0),0),"Entry in Branch/Satellite BU's",""))</f>
        <v/>
      </c>
      <c r="AL332" t="str">
        <f>IFERROR(IF('Journal Template'!A744="","",IF('Journal Template'!A744=IFERROR(VLOOKUP('Journal Template'!A744,Checks!AI:AI,1,0),0),"Entry in Branch/Satellite BU's","")),"")</f>
        <v/>
      </c>
      <c r="AO332" s="171"/>
      <c r="AP332" s="171"/>
      <c r="AQ332" s="171"/>
      <c r="AR332" s="171"/>
      <c r="CI332" t="str">
        <f>IF(JRF!F345&gt;0,"",IF(JRF!B345="","",IF(LEFT(JRF!B345,1)=IFERROR(VLOOKUP(LEFT(JRF!B345,1),$CF$2:$CF$5,1,0),0),"Product Code Required",IF(JRF!C345="","",IF(JRF!C345=IFERROR(VLOOKUP(JRF!C345,$CH:$CH,1,0),0),"Product Code Required","NA")))))</f>
        <v/>
      </c>
      <c r="CJ332" t="str">
        <f>IF(JRF!AV345&gt;0,"",IF(JRF!Q345="","",IF(LEFT(JRF!Q345,1)=IFERROR(VLOOKUP(LEFT(JRF!Q345,1),$CF$2:$CF$5,1,0),0),"Product Code Required",IF(JRF!V345="","",IF(JRF!V345=IFERROR(VLOOKUP(JRF!V345,$CH:$CH,1,0),0),"Product Code Required","NA")))))</f>
        <v/>
      </c>
      <c r="CK332" t="str">
        <f>IFERROR(IF(LEN('Journal Template'!F343)&gt;0,"",IF('Journal Template'!A343="","",IF(LEFT('Journal Template'!A343,1)=IFERROR(VLOOKUP(LEFT('Journal Template'!A343,1),Checks!$CF$2:$CF$5,1,0),0),"Product Code Required",IF('Journal Template'!D343="","",IF('Journal Template'!D343=IFERROR(VLOOKUP('Journal Template'!D343,Checks!$CH:$CH,1,0),0),"Product Code Required","NA"))))),"")</f>
        <v/>
      </c>
    </row>
    <row r="333" spans="14:89">
      <c r="N333" t="s">
        <v>2365</v>
      </c>
      <c r="O333" t="s">
        <v>983</v>
      </c>
      <c r="P333" t="s">
        <v>386</v>
      </c>
      <c r="Q333" s="150" t="str">
        <f>IF(JRF!D346="","",IF(IFERROR(VLOOKUP(JRF!D346,Checks!N:P,3,0),0)="A","","Inactive account in Use"))</f>
        <v/>
      </c>
      <c r="R333" t="str">
        <f>IFERROR(IF('Journal Template'!C745="","",IF(IFERROR(VLOOKUP('Journal Template'!C745,Checks!N:P,3,0),0)="A","","Inactive account in Use")),"")</f>
        <v/>
      </c>
      <c r="S333" t="s">
        <v>2366</v>
      </c>
      <c r="T333" t="s">
        <v>386</v>
      </c>
      <c r="U333" t="s">
        <v>381</v>
      </c>
      <c r="V333" s="150" t="str">
        <f>IF(JRF!C346="","",IF(IFERROR(VLOOKUP(JRF!C346,Checks!S:U,3,0),0)="A","Entry with System fund Dept",""))</f>
        <v/>
      </c>
      <c r="W333" t="str">
        <f>IFERROR(IF('Journal Template'!D745="","",IF(IFERROR(VLOOKUP('Journal Template'!D745,Checks!S:U,3,0),0)="A","Entry with System fund Dept","")),"")</f>
        <v/>
      </c>
      <c r="X333" t="s">
        <v>2367</v>
      </c>
      <c r="Y333" t="s">
        <v>389</v>
      </c>
      <c r="Z333" t="s">
        <v>2368</v>
      </c>
      <c r="AA333" t="s">
        <v>505</v>
      </c>
      <c r="AB333" t="s">
        <v>125</v>
      </c>
      <c r="AC333" s="150" t="str">
        <f>IFERROR(IF(JRF!C346="","",IF(AND(VLOOKUP(JRF!C346,X:AA,4,0)=JRF!B346,VLOOKUP(JRF!C346,X:Y,2,0)="A"),"","Inactive Dept Combo Error")),"Inactive Dept Combo Error")</f>
        <v/>
      </c>
      <c r="AD333" t="str">
        <f>IFERROR(IF('Journal Template'!D745="","",IF(AND(VLOOKUP('Journal Template'!D745,X:AA,4,0)='Journal Template'!A745,VLOOKUP('Journal Template'!D745,X:Y,2,0)="A"),"","Inactive Dept Combo Error")),"")</f>
        <v/>
      </c>
      <c r="AK333" s="150" t="str">
        <f>IF(JRF!B346="","",IF(JRF!B346=IFERROR(VLOOKUP(JRF!B346,Checks!AI:AI,1,0),0),"Entry in Branch/Satellite BU's",""))</f>
        <v/>
      </c>
      <c r="AL333" t="str">
        <f>IFERROR(IF('Journal Template'!A745="","",IF('Journal Template'!A745=IFERROR(VLOOKUP('Journal Template'!A745,Checks!AI:AI,1,0),0),"Entry in Branch/Satellite BU's","")),"")</f>
        <v/>
      </c>
      <c r="AO333" s="171"/>
      <c r="AP333" s="171"/>
      <c r="AQ333" s="171"/>
      <c r="AR333" s="171"/>
      <c r="CI333" t="str">
        <f>IF(JRF!F346&gt;0,"",IF(JRF!B346="","",IF(LEFT(JRF!B346,1)=IFERROR(VLOOKUP(LEFT(JRF!B346,1),$CF$2:$CF$5,1,0),0),"Product Code Required",IF(JRF!C346="","",IF(JRF!C346=IFERROR(VLOOKUP(JRF!C346,$CH:$CH,1,0),0),"Product Code Required","NA")))))</f>
        <v/>
      </c>
      <c r="CJ333" t="str">
        <f>IF(JRF!AV346&gt;0,"",IF(JRF!Q346="","",IF(LEFT(JRF!Q346,1)=IFERROR(VLOOKUP(LEFT(JRF!Q346,1),$CF$2:$CF$5,1,0),0),"Product Code Required",IF(JRF!V346="","",IF(JRF!V346=IFERROR(VLOOKUP(JRF!V346,$CH:$CH,1,0),0),"Product Code Required","NA")))))</f>
        <v/>
      </c>
      <c r="CK333" t="str">
        <f>IFERROR(IF(LEN('Journal Template'!F344)&gt;0,"",IF('Journal Template'!A344="","",IF(LEFT('Journal Template'!A344,1)=IFERROR(VLOOKUP(LEFT('Journal Template'!A344,1),Checks!$CF$2:$CF$5,1,0),0),"Product Code Required",IF('Journal Template'!D344="","",IF('Journal Template'!D344=IFERROR(VLOOKUP('Journal Template'!D344,Checks!$CH:$CH,1,0),0),"Product Code Required","NA"))))),"")</f>
        <v/>
      </c>
    </row>
    <row r="334" spans="14:89">
      <c r="N334" t="s">
        <v>2369</v>
      </c>
      <c r="O334" t="s">
        <v>983</v>
      </c>
      <c r="P334" t="s">
        <v>386</v>
      </c>
      <c r="Q334" s="150" t="str">
        <f>IF(JRF!D347="","",IF(IFERROR(VLOOKUP(JRF!D347,Checks!N:P,3,0),0)="A","","Inactive account in Use"))</f>
        <v/>
      </c>
      <c r="R334" t="str">
        <f>IFERROR(IF('Journal Template'!C746="","",IF(IFERROR(VLOOKUP('Journal Template'!C746,Checks!N:P,3,0),0)="A","","Inactive account in Use")),"")</f>
        <v/>
      </c>
      <c r="S334" t="s">
        <v>2370</v>
      </c>
      <c r="T334" t="s">
        <v>386</v>
      </c>
      <c r="U334" t="s">
        <v>381</v>
      </c>
      <c r="V334" s="150" t="str">
        <f>IF(JRF!C347="","",IF(IFERROR(VLOOKUP(JRF!C347,Checks!S:U,3,0),0)="A","Entry with System fund Dept",""))</f>
        <v/>
      </c>
      <c r="W334" t="str">
        <f>IFERROR(IF('Journal Template'!D746="","",IF(IFERROR(VLOOKUP('Journal Template'!D746,Checks!S:U,3,0),0)="A","Entry with System fund Dept","")),"")</f>
        <v/>
      </c>
      <c r="X334" t="s">
        <v>2371</v>
      </c>
      <c r="Y334" t="s">
        <v>389</v>
      </c>
      <c r="Z334" t="s">
        <v>2372</v>
      </c>
      <c r="AA334" t="s">
        <v>505</v>
      </c>
      <c r="AB334" t="s">
        <v>125</v>
      </c>
      <c r="AC334" s="150" t="str">
        <f>IFERROR(IF(JRF!C347="","",IF(AND(VLOOKUP(JRF!C347,X:AA,4,0)=JRF!B347,VLOOKUP(JRF!C347,X:Y,2,0)="A"),"","Inactive Dept Combo Error")),"Inactive Dept Combo Error")</f>
        <v/>
      </c>
      <c r="AD334" t="str">
        <f>IFERROR(IF('Journal Template'!D746="","",IF(AND(VLOOKUP('Journal Template'!D746,X:AA,4,0)='Journal Template'!A746,VLOOKUP('Journal Template'!D746,X:Y,2,0)="A"),"","Inactive Dept Combo Error")),"")</f>
        <v/>
      </c>
      <c r="AK334" s="150" t="str">
        <f>IF(JRF!B347="","",IF(JRF!B347=IFERROR(VLOOKUP(JRF!B347,Checks!AI:AI,1,0),0),"Entry in Branch/Satellite BU's",""))</f>
        <v/>
      </c>
      <c r="AL334" t="str">
        <f>IFERROR(IF('Journal Template'!A746="","",IF('Journal Template'!A746=IFERROR(VLOOKUP('Journal Template'!A746,Checks!AI:AI,1,0),0),"Entry in Branch/Satellite BU's","")),"")</f>
        <v/>
      </c>
      <c r="AO334" s="171"/>
      <c r="AP334" s="171"/>
      <c r="AQ334" s="171"/>
      <c r="AR334" s="171"/>
      <c r="CI334" t="str">
        <f>IF(JRF!F347&gt;0,"",IF(JRF!B347="","",IF(LEFT(JRF!B347,1)=IFERROR(VLOOKUP(LEFT(JRF!B347,1),$CF$2:$CF$5,1,0),0),"Product Code Required",IF(JRF!C347="","",IF(JRF!C347=IFERROR(VLOOKUP(JRF!C347,$CH:$CH,1,0),0),"Product Code Required","NA")))))</f>
        <v/>
      </c>
      <c r="CJ334" t="str">
        <f>IF(JRF!AV347&gt;0,"",IF(JRF!Q347="","",IF(LEFT(JRF!Q347,1)=IFERROR(VLOOKUP(LEFT(JRF!Q347,1),$CF$2:$CF$5,1,0),0),"Product Code Required",IF(JRF!V347="","",IF(JRF!V347=IFERROR(VLOOKUP(JRF!V347,$CH:$CH,1,0),0),"Product Code Required","NA")))))</f>
        <v/>
      </c>
      <c r="CK334" t="str">
        <f>IFERROR(IF(LEN('Journal Template'!F345)&gt;0,"",IF('Journal Template'!A345="","",IF(LEFT('Journal Template'!A345,1)=IFERROR(VLOOKUP(LEFT('Journal Template'!A345,1),Checks!$CF$2:$CF$5,1,0),0),"Product Code Required",IF('Journal Template'!D345="","",IF('Journal Template'!D345=IFERROR(VLOOKUP('Journal Template'!D345,Checks!$CH:$CH,1,0),0),"Product Code Required","NA"))))),"")</f>
        <v/>
      </c>
    </row>
    <row r="335" spans="14:89">
      <c r="N335" t="s">
        <v>2373</v>
      </c>
      <c r="O335" t="s">
        <v>2374</v>
      </c>
      <c r="P335" t="s">
        <v>386</v>
      </c>
      <c r="Q335" s="150" t="str">
        <f>IF(JRF!D348="","",IF(IFERROR(VLOOKUP(JRF!D348,Checks!N:P,3,0),0)="A","","Inactive account in Use"))</f>
        <v/>
      </c>
      <c r="R335" t="str">
        <f>IFERROR(IF('Journal Template'!C747="","",IF(IFERROR(VLOOKUP('Journal Template'!C747,Checks!N:P,3,0),0)="A","","Inactive account in Use")),"")</f>
        <v/>
      </c>
      <c r="S335" t="s">
        <v>2375</v>
      </c>
      <c r="T335" t="s">
        <v>386</v>
      </c>
      <c r="U335" t="s">
        <v>381</v>
      </c>
      <c r="V335" s="150" t="str">
        <f>IF(JRF!C348="","",IF(IFERROR(VLOOKUP(JRF!C348,Checks!S:U,3,0),0)="A","Entry with System fund Dept",""))</f>
        <v/>
      </c>
      <c r="W335" t="str">
        <f>IFERROR(IF('Journal Template'!D747="","",IF(IFERROR(VLOOKUP('Journal Template'!D747,Checks!S:U,3,0),0)="A","Entry with System fund Dept","")),"")</f>
        <v/>
      </c>
      <c r="X335" t="s">
        <v>2376</v>
      </c>
      <c r="Y335" t="s">
        <v>389</v>
      </c>
      <c r="Z335" t="s">
        <v>2377</v>
      </c>
      <c r="AA335" t="s">
        <v>505</v>
      </c>
      <c r="AB335" t="s">
        <v>125</v>
      </c>
      <c r="AC335" s="150" t="str">
        <f>IFERROR(IF(JRF!C348="","",IF(AND(VLOOKUP(JRF!C348,X:AA,4,0)=JRF!B348,VLOOKUP(JRF!C348,X:Y,2,0)="A"),"","Inactive Dept Combo Error")),"Inactive Dept Combo Error")</f>
        <v/>
      </c>
      <c r="AD335" t="str">
        <f>IFERROR(IF('Journal Template'!D747="","",IF(AND(VLOOKUP('Journal Template'!D747,X:AA,4,0)='Journal Template'!A747,VLOOKUP('Journal Template'!D747,X:Y,2,0)="A"),"","Inactive Dept Combo Error")),"")</f>
        <v/>
      </c>
      <c r="AK335" s="150" t="str">
        <f>IF(JRF!B348="","",IF(JRF!B348=IFERROR(VLOOKUP(JRF!B348,Checks!AI:AI,1,0),0),"Entry in Branch/Satellite BU's",""))</f>
        <v/>
      </c>
      <c r="AL335" t="str">
        <f>IFERROR(IF('Journal Template'!A747="","",IF('Journal Template'!A747=IFERROR(VLOOKUP('Journal Template'!A747,Checks!AI:AI,1,0),0),"Entry in Branch/Satellite BU's","")),"")</f>
        <v/>
      </c>
      <c r="AO335" s="171"/>
      <c r="AP335" s="171"/>
      <c r="AQ335" s="171"/>
      <c r="AR335" s="171"/>
      <c r="CI335" t="str">
        <f>IF(JRF!F348&gt;0,"",IF(JRF!B348="","",IF(LEFT(JRF!B348,1)=IFERROR(VLOOKUP(LEFT(JRF!B348,1),$CF$2:$CF$5,1,0),0),"Product Code Required",IF(JRF!C348="","",IF(JRF!C348=IFERROR(VLOOKUP(JRF!C348,$CH:$CH,1,0),0),"Product Code Required","NA")))))</f>
        <v/>
      </c>
      <c r="CJ335" t="str">
        <f>IF(JRF!AV348&gt;0,"",IF(JRF!Q348="","",IF(LEFT(JRF!Q348,1)=IFERROR(VLOOKUP(LEFT(JRF!Q348,1),$CF$2:$CF$5,1,0),0),"Product Code Required",IF(JRF!V348="","",IF(JRF!V348=IFERROR(VLOOKUP(JRF!V348,$CH:$CH,1,0),0),"Product Code Required","NA")))))</f>
        <v/>
      </c>
      <c r="CK335" t="str">
        <f>IFERROR(IF(LEN('Journal Template'!F346)&gt;0,"",IF('Journal Template'!A346="","",IF(LEFT('Journal Template'!A346,1)=IFERROR(VLOOKUP(LEFT('Journal Template'!A346,1),Checks!$CF$2:$CF$5,1,0),0),"Product Code Required",IF('Journal Template'!D346="","",IF('Journal Template'!D346=IFERROR(VLOOKUP('Journal Template'!D346,Checks!$CH:$CH,1,0),0),"Product Code Required","NA"))))),"")</f>
        <v/>
      </c>
    </row>
    <row r="336" spans="14:89">
      <c r="N336" t="s">
        <v>2378</v>
      </c>
      <c r="O336" t="s">
        <v>2379</v>
      </c>
      <c r="P336" t="s">
        <v>386</v>
      </c>
      <c r="Q336" s="150" t="str">
        <f>IF(JRF!D349="","",IF(IFERROR(VLOOKUP(JRF!D349,Checks!N:P,3,0),0)="A","","Inactive account in Use"))</f>
        <v/>
      </c>
      <c r="R336" t="str">
        <f>IFERROR(IF('Journal Template'!C748="","",IF(IFERROR(VLOOKUP('Journal Template'!C748,Checks!N:P,3,0),0)="A","","Inactive account in Use")),"")</f>
        <v/>
      </c>
      <c r="S336" t="s">
        <v>2380</v>
      </c>
      <c r="T336" t="s">
        <v>386</v>
      </c>
      <c r="U336" t="s">
        <v>381</v>
      </c>
      <c r="V336" s="150" t="str">
        <f>IF(JRF!C349="","",IF(IFERROR(VLOOKUP(JRF!C349,Checks!S:U,3,0),0)="A","Entry with System fund Dept",""))</f>
        <v/>
      </c>
      <c r="W336" t="str">
        <f>IFERROR(IF('Journal Template'!D748="","",IF(IFERROR(VLOOKUP('Journal Template'!D748,Checks!S:U,3,0),0)="A","Entry with System fund Dept","")),"")</f>
        <v/>
      </c>
      <c r="X336" t="s">
        <v>2381</v>
      </c>
      <c r="Y336" t="s">
        <v>389</v>
      </c>
      <c r="Z336" t="s">
        <v>2382</v>
      </c>
      <c r="AA336" t="s">
        <v>2383</v>
      </c>
      <c r="AB336" t="s">
        <v>125</v>
      </c>
      <c r="AC336" s="150" t="str">
        <f>IFERROR(IF(JRF!C349="","",IF(AND(VLOOKUP(JRF!C349,X:AA,4,0)=JRF!B349,VLOOKUP(JRF!C349,X:Y,2,0)="A"),"","Inactive Dept Combo Error")),"Inactive Dept Combo Error")</f>
        <v/>
      </c>
      <c r="AD336" t="str">
        <f>IFERROR(IF('Journal Template'!D748="","",IF(AND(VLOOKUP('Journal Template'!D748,X:AA,4,0)='Journal Template'!A748,VLOOKUP('Journal Template'!D748,X:Y,2,0)="A"),"","Inactive Dept Combo Error")),"")</f>
        <v/>
      </c>
      <c r="AK336" s="150" t="str">
        <f>IF(JRF!B349="","",IF(JRF!B349=IFERROR(VLOOKUP(JRF!B349,Checks!AI:AI,1,0),0),"Entry in Branch/Satellite BU's",""))</f>
        <v/>
      </c>
      <c r="AL336" t="str">
        <f>IFERROR(IF('Journal Template'!A748="","",IF('Journal Template'!A748=IFERROR(VLOOKUP('Journal Template'!A748,Checks!AI:AI,1,0),0),"Entry in Branch/Satellite BU's","")),"")</f>
        <v/>
      </c>
      <c r="AO336" s="171"/>
      <c r="AP336" s="171"/>
      <c r="AQ336" s="171"/>
      <c r="AR336" s="171"/>
      <c r="CI336" t="str">
        <f>IF(JRF!F349&gt;0,"",IF(JRF!B349="","",IF(LEFT(JRF!B349,1)=IFERROR(VLOOKUP(LEFT(JRF!B349,1),$CF$2:$CF$5,1,0),0),"Product Code Required",IF(JRF!C349="","",IF(JRF!C349=IFERROR(VLOOKUP(JRF!C349,$CH:$CH,1,0),0),"Product Code Required","NA")))))</f>
        <v/>
      </c>
      <c r="CJ336" t="str">
        <f>IF(JRF!AV349&gt;0,"",IF(JRF!Q349="","",IF(LEFT(JRF!Q349,1)=IFERROR(VLOOKUP(LEFT(JRF!Q349,1),$CF$2:$CF$5,1,0),0),"Product Code Required",IF(JRF!V349="","",IF(JRF!V349=IFERROR(VLOOKUP(JRF!V349,$CH:$CH,1,0),0),"Product Code Required","NA")))))</f>
        <v/>
      </c>
      <c r="CK336" t="str">
        <f>IFERROR(IF(LEN('Journal Template'!F347)&gt;0,"",IF('Journal Template'!A347="","",IF(LEFT('Journal Template'!A347,1)=IFERROR(VLOOKUP(LEFT('Journal Template'!A347,1),Checks!$CF$2:$CF$5,1,0),0),"Product Code Required",IF('Journal Template'!D347="","",IF('Journal Template'!D347=IFERROR(VLOOKUP('Journal Template'!D347,Checks!$CH:$CH,1,0),0),"Product Code Required","NA"))))),"")</f>
        <v/>
      </c>
    </row>
    <row r="337" spans="14:89">
      <c r="N337" t="s">
        <v>2384</v>
      </c>
      <c r="O337" t="s">
        <v>2385</v>
      </c>
      <c r="P337" t="s">
        <v>386</v>
      </c>
      <c r="Q337" s="150" t="str">
        <f>IF(JRF!D350="","",IF(IFERROR(VLOOKUP(JRF!D350,Checks!N:P,3,0),0)="A","","Inactive account in Use"))</f>
        <v/>
      </c>
      <c r="R337" t="str">
        <f>IFERROR(IF('Journal Template'!C749="","",IF(IFERROR(VLOOKUP('Journal Template'!C749,Checks!N:P,3,0),0)="A","","Inactive account in Use")),"")</f>
        <v/>
      </c>
      <c r="S337" t="s">
        <v>2386</v>
      </c>
      <c r="T337" t="s">
        <v>386</v>
      </c>
      <c r="U337" t="s">
        <v>381</v>
      </c>
      <c r="V337" s="150" t="str">
        <f>IF(JRF!C350="","",IF(IFERROR(VLOOKUP(JRF!C350,Checks!S:U,3,0),0)="A","Entry with System fund Dept",""))</f>
        <v/>
      </c>
      <c r="W337" t="str">
        <f>IFERROR(IF('Journal Template'!D749="","",IF(IFERROR(VLOOKUP('Journal Template'!D749,Checks!S:U,3,0),0)="A","Entry with System fund Dept","")),"")</f>
        <v/>
      </c>
      <c r="X337" t="s">
        <v>2387</v>
      </c>
      <c r="Y337" t="s">
        <v>389</v>
      </c>
      <c r="Z337" t="s">
        <v>2258</v>
      </c>
      <c r="AA337" t="s">
        <v>505</v>
      </c>
      <c r="AB337" t="s">
        <v>125</v>
      </c>
      <c r="AC337" s="150" t="str">
        <f>IFERROR(IF(JRF!C350="","",IF(AND(VLOOKUP(JRF!C350,X:AA,4,0)=JRF!B350,VLOOKUP(JRF!C350,X:Y,2,0)="A"),"","Inactive Dept Combo Error")),"Inactive Dept Combo Error")</f>
        <v/>
      </c>
      <c r="AD337" t="str">
        <f>IFERROR(IF('Journal Template'!D749="","",IF(AND(VLOOKUP('Journal Template'!D749,X:AA,4,0)='Journal Template'!A749,VLOOKUP('Journal Template'!D749,X:Y,2,0)="A"),"","Inactive Dept Combo Error")),"")</f>
        <v/>
      </c>
      <c r="AK337" s="150" t="str">
        <f>IF(JRF!B350="","",IF(JRF!B350=IFERROR(VLOOKUP(JRF!B350,Checks!AI:AI,1,0),0),"Entry in Branch/Satellite BU's",""))</f>
        <v/>
      </c>
      <c r="AL337" t="str">
        <f>IFERROR(IF('Journal Template'!A749="","",IF('Journal Template'!A749=IFERROR(VLOOKUP('Journal Template'!A749,Checks!AI:AI,1,0),0),"Entry in Branch/Satellite BU's","")),"")</f>
        <v/>
      </c>
      <c r="AO337" s="171"/>
      <c r="AP337" s="171"/>
      <c r="AQ337" s="171"/>
      <c r="AR337" s="171"/>
      <c r="CI337" t="str">
        <f>IF(JRF!F350&gt;0,"",IF(JRF!B350="","",IF(LEFT(JRF!B350,1)=IFERROR(VLOOKUP(LEFT(JRF!B350,1),$CF$2:$CF$5,1,0),0),"Product Code Required",IF(JRF!C350="","",IF(JRF!C350=IFERROR(VLOOKUP(JRF!C350,$CH:$CH,1,0),0),"Product Code Required","NA")))))</f>
        <v/>
      </c>
      <c r="CJ337" t="str">
        <f>IF(JRF!AV350&gt;0,"",IF(JRF!Q350="","",IF(LEFT(JRF!Q350,1)=IFERROR(VLOOKUP(LEFT(JRF!Q350,1),$CF$2:$CF$5,1,0),0),"Product Code Required",IF(JRF!V350="","",IF(JRF!V350=IFERROR(VLOOKUP(JRF!V350,$CH:$CH,1,0),0),"Product Code Required","NA")))))</f>
        <v/>
      </c>
      <c r="CK337" t="str">
        <f>IFERROR(IF(LEN('Journal Template'!F348)&gt;0,"",IF('Journal Template'!A348="","",IF(LEFT('Journal Template'!A348,1)=IFERROR(VLOOKUP(LEFT('Journal Template'!A348,1),Checks!$CF$2:$CF$5,1,0),0),"Product Code Required",IF('Journal Template'!D348="","",IF('Journal Template'!D348=IFERROR(VLOOKUP('Journal Template'!D348,Checks!$CH:$CH,1,0),0),"Product Code Required","NA"))))),"")</f>
        <v/>
      </c>
    </row>
    <row r="338" spans="14:89">
      <c r="N338" t="s">
        <v>2388</v>
      </c>
      <c r="O338" t="s">
        <v>2385</v>
      </c>
      <c r="P338" t="s">
        <v>386</v>
      </c>
      <c r="Q338" s="150" t="str">
        <f>IF(JRF!D351="","",IF(IFERROR(VLOOKUP(JRF!D351,Checks!N:P,3,0),0)="A","","Inactive account in Use"))</f>
        <v/>
      </c>
      <c r="R338" t="str">
        <f>IFERROR(IF('Journal Template'!C750="","",IF(IFERROR(VLOOKUP('Journal Template'!C750,Checks!N:P,3,0),0)="A","","Inactive account in Use")),"")</f>
        <v/>
      </c>
      <c r="S338" t="s">
        <v>2389</v>
      </c>
      <c r="T338" t="s">
        <v>386</v>
      </c>
      <c r="U338" t="s">
        <v>381</v>
      </c>
      <c r="V338" s="150" t="str">
        <f>IF(JRF!C351="","",IF(IFERROR(VLOOKUP(JRF!C351,Checks!S:U,3,0),0)="A","Entry with System fund Dept",""))</f>
        <v/>
      </c>
      <c r="W338" t="str">
        <f>IFERROR(IF('Journal Template'!D750="","",IF(IFERROR(VLOOKUP('Journal Template'!D750,Checks!S:U,3,0),0)="A","Entry with System fund Dept","")),"")</f>
        <v/>
      </c>
      <c r="X338" t="s">
        <v>2390</v>
      </c>
      <c r="Y338" t="s">
        <v>389</v>
      </c>
      <c r="Z338" t="s">
        <v>2391</v>
      </c>
      <c r="AA338" t="s">
        <v>505</v>
      </c>
      <c r="AB338" t="s">
        <v>125</v>
      </c>
      <c r="AC338" s="150" t="str">
        <f>IFERROR(IF(JRF!C351="","",IF(AND(VLOOKUP(JRF!C351,X:AA,4,0)=JRF!B351,VLOOKUP(JRF!C351,X:Y,2,0)="A"),"","Inactive Dept Combo Error")),"Inactive Dept Combo Error")</f>
        <v/>
      </c>
      <c r="AD338" t="str">
        <f>IFERROR(IF('Journal Template'!D750="","",IF(AND(VLOOKUP('Journal Template'!D750,X:AA,4,0)='Journal Template'!A750,VLOOKUP('Journal Template'!D750,X:Y,2,0)="A"),"","Inactive Dept Combo Error")),"")</f>
        <v/>
      </c>
      <c r="AK338" s="150" t="str">
        <f>IF(JRF!B351="","",IF(JRF!B351=IFERROR(VLOOKUP(JRF!B351,Checks!AI:AI,1,0),0),"Entry in Branch/Satellite BU's",""))</f>
        <v/>
      </c>
      <c r="AL338" t="str">
        <f>IFERROR(IF('Journal Template'!A750="","",IF('Journal Template'!A750=IFERROR(VLOOKUP('Journal Template'!A750,Checks!AI:AI,1,0),0),"Entry in Branch/Satellite BU's","")),"")</f>
        <v/>
      </c>
      <c r="AO338" s="171"/>
      <c r="AP338" s="171"/>
      <c r="AQ338" s="171"/>
      <c r="AR338" s="171"/>
      <c r="CI338" t="str">
        <f>IF(JRF!F351&gt;0,"",IF(JRF!B351="","",IF(LEFT(JRF!B351,1)=IFERROR(VLOOKUP(LEFT(JRF!B351,1),$CF$2:$CF$5,1,0),0),"Product Code Required",IF(JRF!C351="","",IF(JRF!C351=IFERROR(VLOOKUP(JRF!C351,$CH:$CH,1,0),0),"Product Code Required","NA")))))</f>
        <v/>
      </c>
      <c r="CJ338" t="str">
        <f>IF(JRF!AV351&gt;0,"",IF(JRF!Q351="","",IF(LEFT(JRF!Q351,1)=IFERROR(VLOOKUP(LEFT(JRF!Q351,1),$CF$2:$CF$5,1,0),0),"Product Code Required",IF(JRF!V351="","",IF(JRF!V351=IFERROR(VLOOKUP(JRF!V351,$CH:$CH,1,0),0),"Product Code Required","NA")))))</f>
        <v/>
      </c>
      <c r="CK338" t="str">
        <f>IFERROR(IF(LEN('Journal Template'!F349)&gt;0,"",IF('Journal Template'!A349="","",IF(LEFT('Journal Template'!A349,1)=IFERROR(VLOOKUP(LEFT('Journal Template'!A349,1),Checks!$CF$2:$CF$5,1,0),0),"Product Code Required",IF('Journal Template'!D349="","",IF('Journal Template'!D349=IFERROR(VLOOKUP('Journal Template'!D349,Checks!$CH:$CH,1,0),0),"Product Code Required","NA"))))),"")</f>
        <v/>
      </c>
    </row>
    <row r="339" spans="14:89">
      <c r="N339" t="s">
        <v>2392</v>
      </c>
      <c r="O339" t="s">
        <v>2393</v>
      </c>
      <c r="P339" t="s">
        <v>386</v>
      </c>
      <c r="Q339" s="150" t="str">
        <f>IF(JRF!D352="","",IF(IFERROR(VLOOKUP(JRF!D352,Checks!N:P,3,0),0)="A","","Inactive account in Use"))</f>
        <v/>
      </c>
      <c r="R339" t="str">
        <f>IFERROR(IF('Journal Template'!C751="","",IF(IFERROR(VLOOKUP('Journal Template'!C751,Checks!N:P,3,0),0)="A","","Inactive account in Use")),"")</f>
        <v/>
      </c>
      <c r="S339" t="s">
        <v>2394</v>
      </c>
      <c r="T339" t="s">
        <v>386</v>
      </c>
      <c r="U339" t="s">
        <v>381</v>
      </c>
      <c r="V339" s="150" t="str">
        <f>IF(JRF!C352="","",IF(IFERROR(VLOOKUP(JRF!C352,Checks!S:U,3,0),0)="A","Entry with System fund Dept",""))</f>
        <v/>
      </c>
      <c r="W339" t="str">
        <f>IFERROR(IF('Journal Template'!D751="","",IF(IFERROR(VLOOKUP('Journal Template'!D751,Checks!S:U,3,0),0)="A","Entry with System fund Dept","")),"")</f>
        <v/>
      </c>
      <c r="X339" t="s">
        <v>2395</v>
      </c>
      <c r="Y339" t="s">
        <v>386</v>
      </c>
      <c r="Z339" t="s">
        <v>2396</v>
      </c>
      <c r="AA339" t="s">
        <v>505</v>
      </c>
      <c r="AB339" t="s">
        <v>125</v>
      </c>
      <c r="AC339" s="150" t="str">
        <f>IFERROR(IF(JRF!C352="","",IF(AND(VLOOKUP(JRF!C352,X:AA,4,0)=JRF!B352,VLOOKUP(JRF!C352,X:Y,2,0)="A"),"","Inactive Dept Combo Error")),"Inactive Dept Combo Error")</f>
        <v/>
      </c>
      <c r="AD339" t="str">
        <f>IFERROR(IF('Journal Template'!D751="","",IF(AND(VLOOKUP('Journal Template'!D751,X:AA,4,0)='Journal Template'!A751,VLOOKUP('Journal Template'!D751,X:Y,2,0)="A"),"","Inactive Dept Combo Error")),"")</f>
        <v/>
      </c>
      <c r="AK339" s="150" t="str">
        <f>IF(JRF!B352="","",IF(JRF!B352=IFERROR(VLOOKUP(JRF!B352,Checks!AI:AI,1,0),0),"Entry in Branch/Satellite BU's",""))</f>
        <v/>
      </c>
      <c r="AL339" t="str">
        <f>IFERROR(IF('Journal Template'!A751="","",IF('Journal Template'!A751=IFERROR(VLOOKUP('Journal Template'!A751,Checks!AI:AI,1,0),0),"Entry in Branch/Satellite BU's","")),"")</f>
        <v/>
      </c>
      <c r="AO339" s="171"/>
      <c r="AP339" s="171"/>
      <c r="AQ339" s="171"/>
      <c r="AR339" s="171"/>
      <c r="CI339" t="str">
        <f>IF(JRF!F352&gt;0,"",IF(JRF!B352="","",IF(LEFT(JRF!B352,1)=IFERROR(VLOOKUP(LEFT(JRF!B352,1),$CF$2:$CF$5,1,0),0),"Product Code Required",IF(JRF!C352="","",IF(JRF!C352=IFERROR(VLOOKUP(JRF!C352,$CH:$CH,1,0),0),"Product Code Required","NA")))))</f>
        <v/>
      </c>
      <c r="CJ339" t="str">
        <f>IF(JRF!AV352&gt;0,"",IF(JRF!Q352="","",IF(LEFT(JRF!Q352,1)=IFERROR(VLOOKUP(LEFT(JRF!Q352,1),$CF$2:$CF$5,1,0),0),"Product Code Required",IF(JRF!V352="","",IF(JRF!V352=IFERROR(VLOOKUP(JRF!V352,$CH:$CH,1,0),0),"Product Code Required","NA")))))</f>
        <v/>
      </c>
      <c r="CK339" t="str">
        <f>IFERROR(IF(LEN('Journal Template'!F350)&gt;0,"",IF('Journal Template'!A350="","",IF(LEFT('Journal Template'!A350,1)=IFERROR(VLOOKUP(LEFT('Journal Template'!A350,1),Checks!$CF$2:$CF$5,1,0),0),"Product Code Required",IF('Journal Template'!D350="","",IF('Journal Template'!D350=IFERROR(VLOOKUP('Journal Template'!D350,Checks!$CH:$CH,1,0),0),"Product Code Required","NA"))))),"")</f>
        <v/>
      </c>
    </row>
    <row r="340" spans="14:89">
      <c r="N340" t="s">
        <v>2397</v>
      </c>
      <c r="O340" t="s">
        <v>2398</v>
      </c>
      <c r="P340" t="s">
        <v>386</v>
      </c>
      <c r="Q340" s="150" t="str">
        <f>IF(JRF!D353="","",IF(IFERROR(VLOOKUP(JRF!D353,Checks!N:P,3,0),0)="A","","Inactive account in Use"))</f>
        <v/>
      </c>
      <c r="R340" t="str">
        <f>IFERROR(IF('Journal Template'!C752="","",IF(IFERROR(VLOOKUP('Journal Template'!C752,Checks!N:P,3,0),0)="A","","Inactive account in Use")),"")</f>
        <v/>
      </c>
      <c r="S340" t="s">
        <v>2399</v>
      </c>
      <c r="T340" t="s">
        <v>386</v>
      </c>
      <c r="U340" t="s">
        <v>381</v>
      </c>
      <c r="V340" s="150" t="str">
        <f>IF(JRF!C353="","",IF(IFERROR(VLOOKUP(JRF!C353,Checks!S:U,3,0),0)="A","Entry with System fund Dept",""))</f>
        <v/>
      </c>
      <c r="W340" t="str">
        <f>IFERROR(IF('Journal Template'!D752="","",IF(IFERROR(VLOOKUP('Journal Template'!D752,Checks!S:U,3,0),0)="A","Entry with System fund Dept","")),"")</f>
        <v/>
      </c>
      <c r="X340" t="s">
        <v>2400</v>
      </c>
      <c r="Y340" t="s">
        <v>389</v>
      </c>
      <c r="Z340" t="s">
        <v>2401</v>
      </c>
      <c r="AA340" t="s">
        <v>2402</v>
      </c>
      <c r="AB340" t="s">
        <v>125</v>
      </c>
      <c r="AC340" s="150" t="str">
        <f>IFERROR(IF(JRF!C353="","",IF(AND(VLOOKUP(JRF!C353,X:AA,4,0)=JRF!B353,VLOOKUP(JRF!C353,X:Y,2,0)="A"),"","Inactive Dept Combo Error")),"Inactive Dept Combo Error")</f>
        <v/>
      </c>
      <c r="AD340" t="str">
        <f>IFERROR(IF('Journal Template'!D752="","",IF(AND(VLOOKUP('Journal Template'!D752,X:AA,4,0)='Journal Template'!A752,VLOOKUP('Journal Template'!D752,X:Y,2,0)="A"),"","Inactive Dept Combo Error")),"")</f>
        <v/>
      </c>
      <c r="AK340" s="150" t="str">
        <f>IF(JRF!B353="","",IF(JRF!B353=IFERROR(VLOOKUP(JRF!B353,Checks!AI:AI,1,0),0),"Entry in Branch/Satellite BU's",""))</f>
        <v/>
      </c>
      <c r="AL340" t="str">
        <f>IFERROR(IF('Journal Template'!A752="","",IF('Journal Template'!A752=IFERROR(VLOOKUP('Journal Template'!A752,Checks!AI:AI,1,0),0),"Entry in Branch/Satellite BU's","")),"")</f>
        <v/>
      </c>
      <c r="AO340" s="171"/>
      <c r="AP340" s="171"/>
      <c r="AQ340" s="171"/>
      <c r="AR340" s="171"/>
      <c r="CI340" t="str">
        <f>IF(JRF!F353&gt;0,"",IF(JRF!B353="","",IF(LEFT(JRF!B353,1)=IFERROR(VLOOKUP(LEFT(JRF!B353,1),$CF$2:$CF$5,1,0),0),"Product Code Required",IF(JRF!C353="","",IF(JRF!C353=IFERROR(VLOOKUP(JRF!C353,$CH:$CH,1,0),0),"Product Code Required","NA")))))</f>
        <v/>
      </c>
      <c r="CJ340" t="str">
        <f>IF(JRF!AV353&gt;0,"",IF(JRF!Q353="","",IF(LEFT(JRF!Q353,1)=IFERROR(VLOOKUP(LEFT(JRF!Q353,1),$CF$2:$CF$5,1,0),0),"Product Code Required",IF(JRF!V353="","",IF(JRF!V353=IFERROR(VLOOKUP(JRF!V353,$CH:$CH,1,0),0),"Product Code Required","NA")))))</f>
        <v/>
      </c>
      <c r="CK340" t="str">
        <f>IFERROR(IF(LEN('Journal Template'!F351)&gt;0,"",IF('Journal Template'!A351="","",IF(LEFT('Journal Template'!A351,1)=IFERROR(VLOOKUP(LEFT('Journal Template'!A351,1),Checks!$CF$2:$CF$5,1,0),0),"Product Code Required",IF('Journal Template'!D351="","",IF('Journal Template'!D351=IFERROR(VLOOKUP('Journal Template'!D351,Checks!$CH:$CH,1,0),0),"Product Code Required","NA"))))),"")</f>
        <v/>
      </c>
    </row>
    <row r="341" spans="14:89">
      <c r="N341" t="s">
        <v>2403</v>
      </c>
      <c r="O341" t="s">
        <v>2404</v>
      </c>
      <c r="P341" t="s">
        <v>386</v>
      </c>
      <c r="Q341" s="150" t="str">
        <f>IF(JRF!D354="","",IF(IFERROR(VLOOKUP(JRF!D354,Checks!N:P,3,0),0)="A","","Inactive account in Use"))</f>
        <v/>
      </c>
      <c r="R341" t="str">
        <f>IFERROR(IF('Journal Template'!C753="","",IF(IFERROR(VLOOKUP('Journal Template'!C753,Checks!N:P,3,0),0)="A","","Inactive account in Use")),"")</f>
        <v/>
      </c>
      <c r="S341" t="s">
        <v>2405</v>
      </c>
      <c r="T341" t="s">
        <v>386</v>
      </c>
      <c r="U341" t="s">
        <v>381</v>
      </c>
      <c r="V341" s="150" t="str">
        <f>IF(JRF!C354="","",IF(IFERROR(VLOOKUP(JRF!C354,Checks!S:U,3,0),0)="A","Entry with System fund Dept",""))</f>
        <v/>
      </c>
      <c r="W341" t="str">
        <f>IFERROR(IF('Journal Template'!D753="","",IF(IFERROR(VLOOKUP('Journal Template'!D753,Checks!S:U,3,0),0)="A","Entry with System fund Dept","")),"")</f>
        <v/>
      </c>
      <c r="X341" t="s">
        <v>2406</v>
      </c>
      <c r="Y341" t="s">
        <v>389</v>
      </c>
      <c r="Z341" t="s">
        <v>2407</v>
      </c>
      <c r="AA341" t="s">
        <v>2408</v>
      </c>
      <c r="AB341" t="s">
        <v>125</v>
      </c>
      <c r="AC341" s="150" t="str">
        <f>IFERROR(IF(JRF!C354="","",IF(AND(VLOOKUP(JRF!C354,X:AA,4,0)=JRF!B354,VLOOKUP(JRF!C354,X:Y,2,0)="A"),"","Inactive Dept Combo Error")),"Inactive Dept Combo Error")</f>
        <v/>
      </c>
      <c r="AD341" t="str">
        <f>IFERROR(IF('Journal Template'!D753="","",IF(AND(VLOOKUP('Journal Template'!D753,X:AA,4,0)='Journal Template'!A753,VLOOKUP('Journal Template'!D753,X:Y,2,0)="A"),"","Inactive Dept Combo Error")),"")</f>
        <v/>
      </c>
      <c r="AK341" s="150" t="str">
        <f>IF(JRF!B354="","",IF(JRF!B354=IFERROR(VLOOKUP(JRF!B354,Checks!AI:AI,1,0),0),"Entry in Branch/Satellite BU's",""))</f>
        <v/>
      </c>
      <c r="AL341" t="str">
        <f>IFERROR(IF('Journal Template'!A753="","",IF('Journal Template'!A753=IFERROR(VLOOKUP('Journal Template'!A753,Checks!AI:AI,1,0),0),"Entry in Branch/Satellite BU's","")),"")</f>
        <v/>
      </c>
      <c r="AO341" s="171"/>
      <c r="AP341" s="171"/>
      <c r="AQ341" s="171"/>
      <c r="AR341" s="171"/>
      <c r="CI341" t="str">
        <f>IF(JRF!F354&gt;0,"",IF(JRF!B354="","",IF(LEFT(JRF!B354,1)=IFERROR(VLOOKUP(LEFT(JRF!B354,1),$CF$2:$CF$5,1,0),0),"Product Code Required",IF(JRF!C354="","",IF(JRF!C354=IFERROR(VLOOKUP(JRF!C354,$CH:$CH,1,0),0),"Product Code Required","NA")))))</f>
        <v/>
      </c>
      <c r="CJ341" t="str">
        <f>IF(JRF!AV354&gt;0,"",IF(JRF!Q354="","",IF(LEFT(JRF!Q354,1)=IFERROR(VLOOKUP(LEFT(JRF!Q354,1),$CF$2:$CF$5,1,0),0),"Product Code Required",IF(JRF!V354="","",IF(JRF!V354=IFERROR(VLOOKUP(JRF!V354,$CH:$CH,1,0),0),"Product Code Required","NA")))))</f>
        <v/>
      </c>
      <c r="CK341" t="str">
        <f>IFERROR(IF(LEN('Journal Template'!F352)&gt;0,"",IF('Journal Template'!A352="","",IF(LEFT('Journal Template'!A352,1)=IFERROR(VLOOKUP(LEFT('Journal Template'!A352,1),Checks!$CF$2:$CF$5,1,0),0),"Product Code Required",IF('Journal Template'!D352="","",IF('Journal Template'!D352=IFERROR(VLOOKUP('Journal Template'!D352,Checks!$CH:$CH,1,0),0),"Product Code Required","NA"))))),"")</f>
        <v/>
      </c>
    </row>
    <row r="342" spans="14:89">
      <c r="N342" t="s">
        <v>2409</v>
      </c>
      <c r="O342" t="s">
        <v>2410</v>
      </c>
      <c r="P342" t="s">
        <v>386</v>
      </c>
      <c r="Q342" s="150" t="str">
        <f>IF(JRF!D355="","",IF(IFERROR(VLOOKUP(JRF!D355,Checks!N:P,3,0),0)="A","","Inactive account in Use"))</f>
        <v/>
      </c>
      <c r="R342" t="str">
        <f>IFERROR(IF('Journal Template'!C754="","",IF(IFERROR(VLOOKUP('Journal Template'!C754,Checks!N:P,3,0),0)="A","","Inactive account in Use")),"")</f>
        <v/>
      </c>
      <c r="S342" t="s">
        <v>2411</v>
      </c>
      <c r="T342" t="s">
        <v>386</v>
      </c>
      <c r="U342" t="s">
        <v>381</v>
      </c>
      <c r="V342" s="150" t="str">
        <f>IF(JRF!C355="","",IF(IFERROR(VLOOKUP(JRF!C355,Checks!S:U,3,0),0)="A","Entry with System fund Dept",""))</f>
        <v/>
      </c>
      <c r="W342" t="str">
        <f>IFERROR(IF('Journal Template'!D754="","",IF(IFERROR(VLOOKUP('Journal Template'!D754,Checks!S:U,3,0),0)="A","Entry with System fund Dept","")),"")</f>
        <v/>
      </c>
      <c r="X342" t="s">
        <v>2412</v>
      </c>
      <c r="Y342" t="s">
        <v>389</v>
      </c>
      <c r="Z342" t="s">
        <v>2413</v>
      </c>
      <c r="AA342" t="s">
        <v>2414</v>
      </c>
      <c r="AB342" t="s">
        <v>125</v>
      </c>
      <c r="AC342" s="150" t="str">
        <f>IFERROR(IF(JRF!C355="","",IF(AND(VLOOKUP(JRF!C355,X:AA,4,0)=JRF!B355,VLOOKUP(JRF!C355,X:Y,2,0)="A"),"","Inactive Dept Combo Error")),"Inactive Dept Combo Error")</f>
        <v/>
      </c>
      <c r="AD342" t="str">
        <f>IFERROR(IF('Journal Template'!D754="","",IF(AND(VLOOKUP('Journal Template'!D754,X:AA,4,0)='Journal Template'!A754,VLOOKUP('Journal Template'!D754,X:Y,2,0)="A"),"","Inactive Dept Combo Error")),"")</f>
        <v/>
      </c>
      <c r="AK342" s="150" t="str">
        <f>IF(JRF!B355="","",IF(JRF!B355=IFERROR(VLOOKUP(JRF!B355,Checks!AI:AI,1,0),0),"Entry in Branch/Satellite BU's",""))</f>
        <v/>
      </c>
      <c r="AL342" t="str">
        <f>IFERROR(IF('Journal Template'!A754="","",IF('Journal Template'!A754=IFERROR(VLOOKUP('Journal Template'!A754,Checks!AI:AI,1,0),0),"Entry in Branch/Satellite BU's","")),"")</f>
        <v/>
      </c>
      <c r="AO342" s="171"/>
      <c r="AP342" s="171"/>
      <c r="AQ342" s="171"/>
      <c r="AR342" s="171"/>
      <c r="CI342" t="str">
        <f>IF(JRF!F355&gt;0,"",IF(JRF!B355="","",IF(LEFT(JRF!B355,1)=IFERROR(VLOOKUP(LEFT(JRF!B355,1),$CF$2:$CF$5,1,0),0),"Product Code Required",IF(JRF!C355="","",IF(JRF!C355=IFERROR(VLOOKUP(JRF!C355,$CH:$CH,1,0),0),"Product Code Required","NA")))))</f>
        <v/>
      </c>
      <c r="CJ342" t="str">
        <f>IF(JRF!AV355&gt;0,"",IF(JRF!Q355="","",IF(LEFT(JRF!Q355,1)=IFERROR(VLOOKUP(LEFT(JRF!Q355,1),$CF$2:$CF$5,1,0),0),"Product Code Required",IF(JRF!V355="","",IF(JRF!V355=IFERROR(VLOOKUP(JRF!V355,$CH:$CH,1,0),0),"Product Code Required","NA")))))</f>
        <v/>
      </c>
      <c r="CK342" t="str">
        <f>IFERROR(IF(LEN('Journal Template'!F353)&gt;0,"",IF('Journal Template'!A353="","",IF(LEFT('Journal Template'!A353,1)=IFERROR(VLOOKUP(LEFT('Journal Template'!A353,1),Checks!$CF$2:$CF$5,1,0),0),"Product Code Required",IF('Journal Template'!D353="","",IF('Journal Template'!D353=IFERROR(VLOOKUP('Journal Template'!D353,Checks!$CH:$CH,1,0),0),"Product Code Required","NA"))))),"")</f>
        <v/>
      </c>
    </row>
    <row r="343" spans="14:89">
      <c r="N343" t="s">
        <v>2415</v>
      </c>
      <c r="O343" t="s">
        <v>983</v>
      </c>
      <c r="P343" t="s">
        <v>386</v>
      </c>
      <c r="Q343" s="150" t="str">
        <f>IF(JRF!D356="","",IF(IFERROR(VLOOKUP(JRF!D356,Checks!N:P,3,0),0)="A","","Inactive account in Use"))</f>
        <v/>
      </c>
      <c r="R343" t="str">
        <f>IFERROR(IF('Journal Template'!C755="","",IF(IFERROR(VLOOKUP('Journal Template'!C755,Checks!N:P,3,0),0)="A","","Inactive account in Use")),"")</f>
        <v/>
      </c>
      <c r="S343" t="s">
        <v>2416</v>
      </c>
      <c r="T343" t="s">
        <v>386</v>
      </c>
      <c r="U343" t="s">
        <v>381</v>
      </c>
      <c r="V343" s="150" t="str">
        <f>IF(JRF!C356="","",IF(IFERROR(VLOOKUP(JRF!C356,Checks!S:U,3,0),0)="A","Entry with System fund Dept",""))</f>
        <v/>
      </c>
      <c r="W343" t="str">
        <f>IFERROR(IF('Journal Template'!D755="","",IF(IFERROR(VLOOKUP('Journal Template'!D755,Checks!S:U,3,0),0)="A","Entry with System fund Dept","")),"")</f>
        <v/>
      </c>
      <c r="X343" t="s">
        <v>2417</v>
      </c>
      <c r="Y343" t="s">
        <v>389</v>
      </c>
      <c r="Z343" t="s">
        <v>2418</v>
      </c>
      <c r="AA343" t="s">
        <v>2419</v>
      </c>
      <c r="AB343" t="s">
        <v>1769</v>
      </c>
      <c r="AC343" s="150" t="str">
        <f>IFERROR(IF(JRF!C356="","",IF(AND(VLOOKUP(JRF!C356,X:AA,4,0)=JRF!B356,VLOOKUP(JRF!C356,X:Y,2,0)="A"),"","Inactive Dept Combo Error")),"Inactive Dept Combo Error")</f>
        <v/>
      </c>
      <c r="AD343" t="str">
        <f>IFERROR(IF('Journal Template'!D755="","",IF(AND(VLOOKUP('Journal Template'!D755,X:AA,4,0)='Journal Template'!A755,VLOOKUP('Journal Template'!D755,X:Y,2,0)="A"),"","Inactive Dept Combo Error")),"")</f>
        <v/>
      </c>
      <c r="AK343" s="150" t="str">
        <f>IF(JRF!B356="","",IF(JRF!B356=IFERROR(VLOOKUP(JRF!B356,Checks!AI:AI,1,0),0),"Entry in Branch/Satellite BU's",""))</f>
        <v/>
      </c>
      <c r="AL343" t="str">
        <f>IFERROR(IF('Journal Template'!A755="","",IF('Journal Template'!A755=IFERROR(VLOOKUP('Journal Template'!A755,Checks!AI:AI,1,0),0),"Entry in Branch/Satellite BU's","")),"")</f>
        <v/>
      </c>
      <c r="AO343" s="171"/>
      <c r="AP343" s="171"/>
      <c r="AQ343" s="171"/>
      <c r="AR343" s="171"/>
      <c r="CI343" t="str">
        <f>IF(JRF!F356&gt;0,"",IF(JRF!B356="","",IF(LEFT(JRF!B356,1)=IFERROR(VLOOKUP(LEFT(JRF!B356,1),$CF$2:$CF$5,1,0),0),"Product Code Required",IF(JRF!C356="","",IF(JRF!C356=IFERROR(VLOOKUP(JRF!C356,$CH:$CH,1,0),0),"Product Code Required","NA")))))</f>
        <v/>
      </c>
      <c r="CJ343" t="str">
        <f>IF(JRF!AV356&gt;0,"",IF(JRF!Q356="","",IF(LEFT(JRF!Q356,1)=IFERROR(VLOOKUP(LEFT(JRF!Q356,1),$CF$2:$CF$5,1,0),0),"Product Code Required",IF(JRF!V356="","",IF(JRF!V356=IFERROR(VLOOKUP(JRF!V356,$CH:$CH,1,0),0),"Product Code Required","NA")))))</f>
        <v/>
      </c>
      <c r="CK343" t="str">
        <f>IFERROR(IF(LEN('Journal Template'!F354)&gt;0,"",IF('Journal Template'!A354="","",IF(LEFT('Journal Template'!A354,1)=IFERROR(VLOOKUP(LEFT('Journal Template'!A354,1),Checks!$CF$2:$CF$5,1,0),0),"Product Code Required",IF('Journal Template'!D354="","",IF('Journal Template'!D354=IFERROR(VLOOKUP('Journal Template'!D354,Checks!$CH:$CH,1,0),0),"Product Code Required","NA"))))),"")</f>
        <v/>
      </c>
    </row>
    <row r="344" spans="14:89">
      <c r="N344" t="s">
        <v>2420</v>
      </c>
      <c r="O344" t="s">
        <v>2421</v>
      </c>
      <c r="P344" t="s">
        <v>386</v>
      </c>
      <c r="Q344" s="150" t="str">
        <f>IF(JRF!D357="","",IF(IFERROR(VLOOKUP(JRF!D357,Checks!N:P,3,0),0)="A","","Inactive account in Use"))</f>
        <v/>
      </c>
      <c r="R344" t="str">
        <f>IFERROR(IF('Journal Template'!C756="","",IF(IFERROR(VLOOKUP('Journal Template'!C756,Checks!N:P,3,0),0)="A","","Inactive account in Use")),"")</f>
        <v/>
      </c>
      <c r="S344" t="s">
        <v>2422</v>
      </c>
      <c r="T344" t="s">
        <v>386</v>
      </c>
      <c r="U344" t="s">
        <v>381</v>
      </c>
      <c r="V344" s="150" t="str">
        <f>IF(JRF!C357="","",IF(IFERROR(VLOOKUP(JRF!C357,Checks!S:U,3,0),0)="A","Entry with System fund Dept",""))</f>
        <v/>
      </c>
      <c r="W344" t="str">
        <f>IFERROR(IF('Journal Template'!D756="","",IF(IFERROR(VLOOKUP('Journal Template'!D756,Checks!S:U,3,0),0)="A","Entry with System fund Dept","")),"")</f>
        <v/>
      </c>
      <c r="X344" t="s">
        <v>2423</v>
      </c>
      <c r="Y344" t="s">
        <v>386</v>
      </c>
      <c r="Z344" t="s">
        <v>2424</v>
      </c>
      <c r="AA344" t="s">
        <v>623</v>
      </c>
      <c r="AB344" t="s">
        <v>1769</v>
      </c>
      <c r="AC344" s="150" t="str">
        <f>IFERROR(IF(JRF!C357="","",IF(AND(VLOOKUP(JRF!C357,X:AA,4,0)=JRF!B357,VLOOKUP(JRF!C357,X:Y,2,0)="A"),"","Inactive Dept Combo Error")),"Inactive Dept Combo Error")</f>
        <v/>
      </c>
      <c r="AD344" t="str">
        <f>IFERROR(IF('Journal Template'!D756="","",IF(AND(VLOOKUP('Journal Template'!D756,X:AA,4,0)='Journal Template'!A756,VLOOKUP('Journal Template'!D756,X:Y,2,0)="A"),"","Inactive Dept Combo Error")),"")</f>
        <v/>
      </c>
      <c r="AK344" s="150" t="str">
        <f>IF(JRF!B357="","",IF(JRF!B357=IFERROR(VLOOKUP(JRF!B357,Checks!AI:AI,1,0),0),"Entry in Branch/Satellite BU's",""))</f>
        <v/>
      </c>
      <c r="AL344" t="str">
        <f>IFERROR(IF('Journal Template'!A756="","",IF('Journal Template'!A756=IFERROR(VLOOKUP('Journal Template'!A756,Checks!AI:AI,1,0),0),"Entry in Branch/Satellite BU's","")),"")</f>
        <v/>
      </c>
      <c r="AO344" s="171"/>
      <c r="AP344" s="171"/>
      <c r="AQ344" s="171"/>
      <c r="AR344" s="171"/>
      <c r="CI344" t="str">
        <f>IF(JRF!F357&gt;0,"",IF(JRF!B357="","",IF(LEFT(JRF!B357,1)=IFERROR(VLOOKUP(LEFT(JRF!B357,1),$CF$2:$CF$5,1,0),0),"Product Code Required",IF(JRF!C357="","",IF(JRF!C357=IFERROR(VLOOKUP(JRF!C357,$CH:$CH,1,0),0),"Product Code Required","NA")))))</f>
        <v/>
      </c>
      <c r="CJ344" t="str">
        <f>IF(JRF!AV357&gt;0,"",IF(JRF!Q357="","",IF(LEFT(JRF!Q357,1)=IFERROR(VLOOKUP(LEFT(JRF!Q357,1),$CF$2:$CF$5,1,0),0),"Product Code Required",IF(JRF!V357="","",IF(JRF!V357=IFERROR(VLOOKUP(JRF!V357,$CH:$CH,1,0),0),"Product Code Required","NA")))))</f>
        <v/>
      </c>
      <c r="CK344" t="str">
        <f>IFERROR(IF(LEN('Journal Template'!F355)&gt;0,"",IF('Journal Template'!A355="","",IF(LEFT('Journal Template'!A355,1)=IFERROR(VLOOKUP(LEFT('Journal Template'!A355,1),Checks!$CF$2:$CF$5,1,0),0),"Product Code Required",IF('Journal Template'!D355="","",IF('Journal Template'!D355=IFERROR(VLOOKUP('Journal Template'!D355,Checks!$CH:$CH,1,0),0),"Product Code Required","NA"))))),"")</f>
        <v/>
      </c>
    </row>
    <row r="345" spans="14:89">
      <c r="N345" t="s">
        <v>2425</v>
      </c>
      <c r="O345" t="s">
        <v>2426</v>
      </c>
      <c r="P345" t="s">
        <v>386</v>
      </c>
      <c r="Q345" s="150" t="str">
        <f>IF(JRF!D358="","",IF(IFERROR(VLOOKUP(JRF!D358,Checks!N:P,3,0),0)="A","","Inactive account in Use"))</f>
        <v/>
      </c>
      <c r="R345" t="str">
        <f>IFERROR(IF('Journal Template'!C757="","",IF(IFERROR(VLOOKUP('Journal Template'!C757,Checks!N:P,3,0),0)="A","","Inactive account in Use")),"")</f>
        <v/>
      </c>
      <c r="S345" t="s">
        <v>2427</v>
      </c>
      <c r="T345" t="s">
        <v>386</v>
      </c>
      <c r="U345" t="s">
        <v>381</v>
      </c>
      <c r="V345" s="150" t="str">
        <f>IF(JRF!C358="","",IF(IFERROR(VLOOKUP(JRF!C358,Checks!S:U,3,0),0)="A","Entry with System fund Dept",""))</f>
        <v/>
      </c>
      <c r="W345" t="str">
        <f>IFERROR(IF('Journal Template'!D757="","",IF(IFERROR(VLOOKUP('Journal Template'!D757,Checks!S:U,3,0),0)="A","Entry with System fund Dept","")),"")</f>
        <v/>
      </c>
      <c r="X345" t="s">
        <v>2428</v>
      </c>
      <c r="Y345" t="s">
        <v>389</v>
      </c>
      <c r="Z345" t="s">
        <v>1381</v>
      </c>
      <c r="AA345" t="s">
        <v>2429</v>
      </c>
      <c r="AB345" t="s">
        <v>125</v>
      </c>
      <c r="AC345" s="150" t="str">
        <f>IFERROR(IF(JRF!C358="","",IF(AND(VLOOKUP(JRF!C358,X:AA,4,0)=JRF!B358,VLOOKUP(JRF!C358,X:Y,2,0)="A"),"","Inactive Dept Combo Error")),"Inactive Dept Combo Error")</f>
        <v/>
      </c>
      <c r="AD345" t="str">
        <f>IFERROR(IF('Journal Template'!D757="","",IF(AND(VLOOKUP('Journal Template'!D757,X:AA,4,0)='Journal Template'!A757,VLOOKUP('Journal Template'!D757,X:Y,2,0)="A"),"","Inactive Dept Combo Error")),"")</f>
        <v/>
      </c>
      <c r="AK345" s="150" t="str">
        <f>IF(JRF!B358="","",IF(JRF!B358=IFERROR(VLOOKUP(JRF!B358,Checks!AI:AI,1,0),0),"Entry in Branch/Satellite BU's",""))</f>
        <v/>
      </c>
      <c r="AL345" t="str">
        <f>IFERROR(IF('Journal Template'!A757="","",IF('Journal Template'!A757=IFERROR(VLOOKUP('Journal Template'!A757,Checks!AI:AI,1,0),0),"Entry in Branch/Satellite BU's","")),"")</f>
        <v/>
      </c>
      <c r="AO345" s="171"/>
      <c r="AP345" s="171"/>
      <c r="AQ345" s="171"/>
      <c r="AR345" s="171"/>
      <c r="CI345" t="str">
        <f>IF(JRF!F358&gt;0,"",IF(JRF!B358="","",IF(LEFT(JRF!B358,1)=IFERROR(VLOOKUP(LEFT(JRF!B358,1),$CF$2:$CF$5,1,0),0),"Product Code Required",IF(JRF!C358="","",IF(JRF!C358=IFERROR(VLOOKUP(JRF!C358,$CH:$CH,1,0),0),"Product Code Required","NA")))))</f>
        <v/>
      </c>
      <c r="CJ345" t="str">
        <f>IF(JRF!AV358&gt;0,"",IF(JRF!Q358="","",IF(LEFT(JRF!Q358,1)=IFERROR(VLOOKUP(LEFT(JRF!Q358,1),$CF$2:$CF$5,1,0),0),"Product Code Required",IF(JRF!V358="","",IF(JRF!V358=IFERROR(VLOOKUP(JRF!V358,$CH:$CH,1,0),0),"Product Code Required","NA")))))</f>
        <v/>
      </c>
      <c r="CK345" t="str">
        <f>IFERROR(IF(LEN('Journal Template'!F356)&gt;0,"",IF('Journal Template'!A356="","",IF(LEFT('Journal Template'!A356,1)=IFERROR(VLOOKUP(LEFT('Journal Template'!A356,1),Checks!$CF$2:$CF$5,1,0),0),"Product Code Required",IF('Journal Template'!D356="","",IF('Journal Template'!D356=IFERROR(VLOOKUP('Journal Template'!D356,Checks!$CH:$CH,1,0),0),"Product Code Required","NA"))))),"")</f>
        <v/>
      </c>
    </row>
    <row r="346" spans="14:89">
      <c r="N346" t="s">
        <v>2430</v>
      </c>
      <c r="O346" t="s">
        <v>983</v>
      </c>
      <c r="P346" t="s">
        <v>386</v>
      </c>
      <c r="Q346" s="150" t="str">
        <f>IF(JRF!D359="","",IF(IFERROR(VLOOKUP(JRF!D359,Checks!N:P,3,0),0)="A","","Inactive account in Use"))</f>
        <v/>
      </c>
      <c r="R346" t="str">
        <f>IFERROR(IF('Journal Template'!C758="","",IF(IFERROR(VLOOKUP('Journal Template'!C758,Checks!N:P,3,0),0)="A","","Inactive account in Use")),"")</f>
        <v/>
      </c>
      <c r="S346" t="s">
        <v>2431</v>
      </c>
      <c r="T346" t="s">
        <v>386</v>
      </c>
      <c r="U346" t="s">
        <v>381</v>
      </c>
      <c r="V346" s="150" t="str">
        <f>IF(JRF!C359="","",IF(IFERROR(VLOOKUP(JRF!C359,Checks!S:U,3,0),0)="A","Entry with System fund Dept",""))</f>
        <v/>
      </c>
      <c r="W346" t="str">
        <f>IFERROR(IF('Journal Template'!D758="","",IF(IFERROR(VLOOKUP('Journal Template'!D758,Checks!S:U,3,0),0)="A","Entry with System fund Dept","")),"")</f>
        <v/>
      </c>
      <c r="X346" t="s">
        <v>2432</v>
      </c>
      <c r="Y346" t="s">
        <v>389</v>
      </c>
      <c r="Z346" t="s">
        <v>2396</v>
      </c>
      <c r="AA346" t="s">
        <v>2433</v>
      </c>
      <c r="AB346" t="s">
        <v>125</v>
      </c>
      <c r="AC346" s="150" t="str">
        <f>IFERROR(IF(JRF!C359="","",IF(AND(VLOOKUP(JRF!C359,X:AA,4,0)=JRF!B359,VLOOKUP(JRF!C359,X:Y,2,0)="A"),"","Inactive Dept Combo Error")),"Inactive Dept Combo Error")</f>
        <v/>
      </c>
      <c r="AD346" t="str">
        <f>IFERROR(IF('Journal Template'!D758="","",IF(AND(VLOOKUP('Journal Template'!D758,X:AA,4,0)='Journal Template'!A758,VLOOKUP('Journal Template'!D758,X:Y,2,0)="A"),"","Inactive Dept Combo Error")),"")</f>
        <v/>
      </c>
      <c r="AK346" s="150" t="str">
        <f>IF(JRF!B359="","",IF(JRF!B359=IFERROR(VLOOKUP(JRF!B359,Checks!AI:AI,1,0),0),"Entry in Branch/Satellite BU's",""))</f>
        <v/>
      </c>
      <c r="AL346" t="str">
        <f>IFERROR(IF('Journal Template'!A758="","",IF('Journal Template'!A758=IFERROR(VLOOKUP('Journal Template'!A758,Checks!AI:AI,1,0),0),"Entry in Branch/Satellite BU's","")),"")</f>
        <v/>
      </c>
      <c r="AO346" s="171"/>
      <c r="AP346" s="171"/>
      <c r="AQ346" s="171"/>
      <c r="AR346" s="171"/>
      <c r="CI346" t="str">
        <f>IF(JRF!F359&gt;0,"",IF(JRF!B359="","",IF(LEFT(JRF!B359,1)=IFERROR(VLOOKUP(LEFT(JRF!B359,1),$CF$2:$CF$5,1,0),0),"Product Code Required",IF(JRF!C359="","",IF(JRF!C359=IFERROR(VLOOKUP(JRF!C359,$CH:$CH,1,0),0),"Product Code Required","NA")))))</f>
        <v/>
      </c>
      <c r="CJ346" t="str">
        <f>IF(JRF!AV359&gt;0,"",IF(JRF!Q359="","",IF(LEFT(JRF!Q359,1)=IFERROR(VLOOKUP(LEFT(JRF!Q359,1),$CF$2:$CF$5,1,0),0),"Product Code Required",IF(JRF!V359="","",IF(JRF!V359=IFERROR(VLOOKUP(JRF!V359,$CH:$CH,1,0),0),"Product Code Required","NA")))))</f>
        <v/>
      </c>
      <c r="CK346" t="str">
        <f>IFERROR(IF(LEN('Journal Template'!F357)&gt;0,"",IF('Journal Template'!A357="","",IF(LEFT('Journal Template'!A357,1)=IFERROR(VLOOKUP(LEFT('Journal Template'!A357,1),Checks!$CF$2:$CF$5,1,0),0),"Product Code Required",IF('Journal Template'!D357="","",IF('Journal Template'!D357=IFERROR(VLOOKUP('Journal Template'!D357,Checks!$CH:$CH,1,0),0),"Product Code Required","NA"))))),"")</f>
        <v/>
      </c>
    </row>
    <row r="347" spans="14:89">
      <c r="N347" t="s">
        <v>2434</v>
      </c>
      <c r="O347" t="s">
        <v>2435</v>
      </c>
      <c r="P347" t="s">
        <v>386</v>
      </c>
      <c r="Q347" s="150" t="str">
        <f>IF(JRF!D360="","",IF(IFERROR(VLOOKUP(JRF!D360,Checks!N:P,3,0),0)="A","","Inactive account in Use"))</f>
        <v/>
      </c>
      <c r="R347" t="str">
        <f>IFERROR(IF('Journal Template'!C759="","",IF(IFERROR(VLOOKUP('Journal Template'!C759,Checks!N:P,3,0),0)="A","","Inactive account in Use")),"")</f>
        <v/>
      </c>
      <c r="S347" t="s">
        <v>2436</v>
      </c>
      <c r="T347" t="s">
        <v>386</v>
      </c>
      <c r="U347" t="s">
        <v>381</v>
      </c>
      <c r="V347" s="150" t="str">
        <f>IF(JRF!C360="","",IF(IFERROR(VLOOKUP(JRF!C360,Checks!S:U,3,0),0)="A","Entry with System fund Dept",""))</f>
        <v/>
      </c>
      <c r="W347" t="str">
        <f>IFERROR(IF('Journal Template'!D759="","",IF(IFERROR(VLOOKUP('Journal Template'!D759,Checks!S:U,3,0),0)="A","Entry with System fund Dept","")),"")</f>
        <v/>
      </c>
      <c r="X347" t="s">
        <v>2437</v>
      </c>
      <c r="Y347" t="s">
        <v>389</v>
      </c>
      <c r="Z347" t="s">
        <v>2438</v>
      </c>
      <c r="AA347" t="s">
        <v>2439</v>
      </c>
      <c r="AB347" t="s">
        <v>125</v>
      </c>
      <c r="AC347" s="150" t="str">
        <f>IFERROR(IF(JRF!C360="","",IF(AND(VLOOKUP(JRF!C360,X:AA,4,0)=JRF!B360,VLOOKUP(JRF!C360,X:Y,2,0)="A"),"","Inactive Dept Combo Error")),"Inactive Dept Combo Error")</f>
        <v/>
      </c>
      <c r="AD347" t="str">
        <f>IFERROR(IF('Journal Template'!D759="","",IF(AND(VLOOKUP('Journal Template'!D759,X:AA,4,0)='Journal Template'!A759,VLOOKUP('Journal Template'!D759,X:Y,2,0)="A"),"","Inactive Dept Combo Error")),"")</f>
        <v/>
      </c>
      <c r="AK347" s="150" t="str">
        <f>IF(JRF!B360="","",IF(JRF!B360=IFERROR(VLOOKUP(JRF!B360,Checks!AI:AI,1,0),0),"Entry in Branch/Satellite BU's",""))</f>
        <v/>
      </c>
      <c r="AL347" t="str">
        <f>IFERROR(IF('Journal Template'!A759="","",IF('Journal Template'!A759=IFERROR(VLOOKUP('Journal Template'!A759,Checks!AI:AI,1,0),0),"Entry in Branch/Satellite BU's","")),"")</f>
        <v/>
      </c>
      <c r="AO347" s="171"/>
      <c r="AP347" s="171"/>
      <c r="AQ347" s="171"/>
      <c r="AR347" s="171"/>
      <c r="CI347" t="str">
        <f>IF(JRF!F360&gt;0,"",IF(JRF!B360="","",IF(LEFT(JRF!B360,1)=IFERROR(VLOOKUP(LEFT(JRF!B360,1),$CF$2:$CF$5,1,0),0),"Product Code Required",IF(JRF!C360="","",IF(JRF!C360=IFERROR(VLOOKUP(JRF!C360,$CH:$CH,1,0),0),"Product Code Required","NA")))))</f>
        <v/>
      </c>
      <c r="CJ347" t="str">
        <f>IF(JRF!AV360&gt;0,"",IF(JRF!Q360="","",IF(LEFT(JRF!Q360,1)=IFERROR(VLOOKUP(LEFT(JRF!Q360,1),$CF$2:$CF$5,1,0),0),"Product Code Required",IF(JRF!V360="","",IF(JRF!V360=IFERROR(VLOOKUP(JRF!V360,$CH:$CH,1,0),0),"Product Code Required","NA")))))</f>
        <v/>
      </c>
      <c r="CK347" t="str">
        <f>IFERROR(IF(LEN('Journal Template'!F358)&gt;0,"",IF('Journal Template'!A358="","",IF(LEFT('Journal Template'!A358,1)=IFERROR(VLOOKUP(LEFT('Journal Template'!A358,1),Checks!$CF$2:$CF$5,1,0),0),"Product Code Required",IF('Journal Template'!D358="","",IF('Journal Template'!D358=IFERROR(VLOOKUP('Journal Template'!D358,Checks!$CH:$CH,1,0),0),"Product Code Required","NA"))))),"")</f>
        <v/>
      </c>
    </row>
    <row r="348" spans="14:89">
      <c r="N348" t="s">
        <v>2440</v>
      </c>
      <c r="O348" t="s">
        <v>2441</v>
      </c>
      <c r="P348" t="s">
        <v>386</v>
      </c>
      <c r="Q348" s="150" t="str">
        <f>IF(JRF!D361="","",IF(IFERROR(VLOOKUP(JRF!D361,Checks!N:P,3,0),0)="A","","Inactive account in Use"))</f>
        <v/>
      </c>
      <c r="R348" t="str">
        <f>IFERROR(IF('Journal Template'!C760="","",IF(IFERROR(VLOOKUP('Journal Template'!C760,Checks!N:P,3,0),0)="A","","Inactive account in Use")),"")</f>
        <v/>
      </c>
      <c r="S348" t="s">
        <v>2442</v>
      </c>
      <c r="T348" t="s">
        <v>386</v>
      </c>
      <c r="U348" t="s">
        <v>381</v>
      </c>
      <c r="V348" s="150" t="str">
        <f>IF(JRF!C361="","",IF(IFERROR(VLOOKUP(JRF!C361,Checks!S:U,3,0),0)="A","Entry with System fund Dept",""))</f>
        <v/>
      </c>
      <c r="W348" t="str">
        <f>IFERROR(IF('Journal Template'!D760="","",IF(IFERROR(VLOOKUP('Journal Template'!D760,Checks!S:U,3,0),0)="A","Entry with System fund Dept","")),"")</f>
        <v/>
      </c>
      <c r="X348" t="s">
        <v>2443</v>
      </c>
      <c r="Y348" t="s">
        <v>389</v>
      </c>
      <c r="Z348" t="s">
        <v>2274</v>
      </c>
      <c r="AA348" t="s">
        <v>2429</v>
      </c>
      <c r="AB348" t="s">
        <v>125</v>
      </c>
      <c r="AC348" s="150" t="str">
        <f>IFERROR(IF(JRF!C361="","",IF(AND(VLOOKUP(JRF!C361,X:AA,4,0)=JRF!B361,VLOOKUP(JRF!C361,X:Y,2,0)="A"),"","Inactive Dept Combo Error")),"Inactive Dept Combo Error")</f>
        <v/>
      </c>
      <c r="AD348" t="str">
        <f>IFERROR(IF('Journal Template'!D760="","",IF(AND(VLOOKUP('Journal Template'!D760,X:AA,4,0)='Journal Template'!A760,VLOOKUP('Journal Template'!D760,X:Y,2,0)="A"),"","Inactive Dept Combo Error")),"")</f>
        <v/>
      </c>
      <c r="AK348" s="150" t="str">
        <f>IF(JRF!B361="","",IF(JRF!B361=IFERROR(VLOOKUP(JRF!B361,Checks!AI:AI,1,0),0),"Entry in Branch/Satellite BU's",""))</f>
        <v/>
      </c>
      <c r="AL348" t="str">
        <f>IFERROR(IF('Journal Template'!A760="","",IF('Journal Template'!A760=IFERROR(VLOOKUP('Journal Template'!A760,Checks!AI:AI,1,0),0),"Entry in Branch/Satellite BU's","")),"")</f>
        <v/>
      </c>
      <c r="AO348" s="171"/>
      <c r="AP348" s="171"/>
      <c r="AQ348" s="171"/>
      <c r="AR348" s="171"/>
      <c r="CI348" t="str">
        <f>IF(JRF!F361&gt;0,"",IF(JRF!B361="","",IF(LEFT(JRF!B361,1)=IFERROR(VLOOKUP(LEFT(JRF!B361,1),$CF$2:$CF$5,1,0),0),"Product Code Required",IF(JRF!C361="","",IF(JRF!C361=IFERROR(VLOOKUP(JRF!C361,$CH:$CH,1,0),0),"Product Code Required","NA")))))</f>
        <v/>
      </c>
      <c r="CJ348" t="str">
        <f>IF(JRF!AV361&gt;0,"",IF(JRF!Q361="","",IF(LEFT(JRF!Q361,1)=IFERROR(VLOOKUP(LEFT(JRF!Q361,1),$CF$2:$CF$5,1,0),0),"Product Code Required",IF(JRF!V361="","",IF(JRF!V361=IFERROR(VLOOKUP(JRF!V361,$CH:$CH,1,0),0),"Product Code Required","NA")))))</f>
        <v/>
      </c>
      <c r="CK348" t="str">
        <f>IFERROR(IF(LEN('Journal Template'!F359)&gt;0,"",IF('Journal Template'!A359="","",IF(LEFT('Journal Template'!A359,1)=IFERROR(VLOOKUP(LEFT('Journal Template'!A359,1),Checks!$CF$2:$CF$5,1,0),0),"Product Code Required",IF('Journal Template'!D359="","",IF('Journal Template'!D359=IFERROR(VLOOKUP('Journal Template'!D359,Checks!$CH:$CH,1,0),0),"Product Code Required","NA"))))),"")</f>
        <v/>
      </c>
    </row>
    <row r="349" spans="14:89">
      <c r="N349" t="s">
        <v>2444</v>
      </c>
      <c r="O349" t="s">
        <v>983</v>
      </c>
      <c r="P349" t="s">
        <v>386</v>
      </c>
      <c r="Q349" s="150" t="str">
        <f>IF(JRF!D362="","",IF(IFERROR(VLOOKUP(JRF!D362,Checks!N:P,3,0),0)="A","","Inactive account in Use"))</f>
        <v/>
      </c>
      <c r="R349" t="str">
        <f>IFERROR(IF('Journal Template'!C761="","",IF(IFERROR(VLOOKUP('Journal Template'!C761,Checks!N:P,3,0),0)="A","","Inactive account in Use")),"")</f>
        <v/>
      </c>
      <c r="S349" t="s">
        <v>2445</v>
      </c>
      <c r="T349" t="s">
        <v>386</v>
      </c>
      <c r="U349" t="s">
        <v>68</v>
      </c>
      <c r="V349" s="150" t="str">
        <f>IF(JRF!C362="","",IF(IFERROR(VLOOKUP(JRF!C362,Checks!S:U,3,0),0)="A","Entry with System fund Dept",""))</f>
        <v/>
      </c>
      <c r="W349" t="str">
        <f>IFERROR(IF('Journal Template'!D761="","",IF(IFERROR(VLOOKUP('Journal Template'!D761,Checks!S:U,3,0),0)="A","Entry with System fund Dept","")),"")</f>
        <v/>
      </c>
      <c r="X349" t="s">
        <v>2446</v>
      </c>
      <c r="Y349" t="s">
        <v>386</v>
      </c>
      <c r="Z349" t="s">
        <v>2281</v>
      </c>
      <c r="AA349" t="s">
        <v>2429</v>
      </c>
      <c r="AB349" t="s">
        <v>125</v>
      </c>
      <c r="AC349" s="150" t="str">
        <f>IFERROR(IF(JRF!C362="","",IF(AND(VLOOKUP(JRF!C362,X:AA,4,0)=JRF!B362,VLOOKUP(JRF!C362,X:Y,2,0)="A"),"","Inactive Dept Combo Error")),"Inactive Dept Combo Error")</f>
        <v/>
      </c>
      <c r="AD349" t="str">
        <f>IFERROR(IF('Journal Template'!D761="","",IF(AND(VLOOKUP('Journal Template'!D761,X:AA,4,0)='Journal Template'!A761,VLOOKUP('Journal Template'!D761,X:Y,2,0)="A"),"","Inactive Dept Combo Error")),"")</f>
        <v/>
      </c>
      <c r="AK349" s="150" t="str">
        <f>IF(JRF!B362="","",IF(JRF!B362=IFERROR(VLOOKUP(JRF!B362,Checks!AI:AI,1,0),0),"Entry in Branch/Satellite BU's",""))</f>
        <v/>
      </c>
      <c r="AL349" t="str">
        <f>IFERROR(IF('Journal Template'!A761="","",IF('Journal Template'!A761=IFERROR(VLOOKUP('Journal Template'!A761,Checks!AI:AI,1,0),0),"Entry in Branch/Satellite BU's","")),"")</f>
        <v/>
      </c>
      <c r="AO349" s="171"/>
      <c r="AP349" s="171"/>
      <c r="AQ349" s="171"/>
      <c r="AR349" s="171"/>
      <c r="CI349" t="str">
        <f>IF(JRF!F362&gt;0,"",IF(JRF!B362="","",IF(LEFT(JRF!B362,1)=IFERROR(VLOOKUP(LEFT(JRF!B362,1),$CF$2:$CF$5,1,0),0),"Product Code Required",IF(JRF!C362="","",IF(JRF!C362=IFERROR(VLOOKUP(JRF!C362,$CH:$CH,1,0),0),"Product Code Required","NA")))))</f>
        <v/>
      </c>
      <c r="CJ349" t="str">
        <f>IF(JRF!AV362&gt;0,"",IF(JRF!Q362="","",IF(LEFT(JRF!Q362,1)=IFERROR(VLOOKUP(LEFT(JRF!Q362,1),$CF$2:$CF$5,1,0),0),"Product Code Required",IF(JRF!V362="","",IF(JRF!V362=IFERROR(VLOOKUP(JRF!V362,$CH:$CH,1,0),0),"Product Code Required","NA")))))</f>
        <v/>
      </c>
      <c r="CK349" t="str">
        <f>IFERROR(IF(LEN('Journal Template'!F360)&gt;0,"",IF('Journal Template'!A360="","",IF(LEFT('Journal Template'!A360,1)=IFERROR(VLOOKUP(LEFT('Journal Template'!A360,1),Checks!$CF$2:$CF$5,1,0),0),"Product Code Required",IF('Journal Template'!D360="","",IF('Journal Template'!D360=IFERROR(VLOOKUP('Journal Template'!D360,Checks!$CH:$CH,1,0),0),"Product Code Required","NA"))))),"")</f>
        <v/>
      </c>
    </row>
    <row r="350" spans="14:89">
      <c r="N350" t="s">
        <v>2447</v>
      </c>
      <c r="O350" t="s">
        <v>983</v>
      </c>
      <c r="P350" t="s">
        <v>386</v>
      </c>
      <c r="Q350" s="150" t="str">
        <f>IF(JRF!D363="","",IF(IFERROR(VLOOKUP(JRF!D363,Checks!N:P,3,0),0)="A","","Inactive account in Use"))</f>
        <v/>
      </c>
      <c r="R350" t="str">
        <f>IFERROR(IF('Journal Template'!C762="","",IF(IFERROR(VLOOKUP('Journal Template'!C762,Checks!N:P,3,0),0)="A","","Inactive account in Use")),"")</f>
        <v/>
      </c>
      <c r="S350" t="s">
        <v>2448</v>
      </c>
      <c r="T350" t="s">
        <v>386</v>
      </c>
      <c r="U350" t="s">
        <v>68</v>
      </c>
      <c r="V350" s="150" t="str">
        <f>IF(JRF!C363="","",IF(IFERROR(VLOOKUP(JRF!C363,Checks!S:U,3,0),0)="A","Entry with System fund Dept",""))</f>
        <v/>
      </c>
      <c r="W350" t="str">
        <f>IFERROR(IF('Journal Template'!D762="","",IF(IFERROR(VLOOKUP('Journal Template'!D762,Checks!S:U,3,0),0)="A","Entry with System fund Dept","")),"")</f>
        <v/>
      </c>
      <c r="X350" t="s">
        <v>2449</v>
      </c>
      <c r="Y350" t="s">
        <v>389</v>
      </c>
      <c r="Z350" t="s">
        <v>2285</v>
      </c>
      <c r="AA350" t="s">
        <v>2429</v>
      </c>
      <c r="AB350" t="s">
        <v>125</v>
      </c>
      <c r="AC350" s="150" t="str">
        <f>IFERROR(IF(JRF!C363="","",IF(AND(VLOOKUP(JRF!C363,X:AA,4,0)=JRF!B363,VLOOKUP(JRF!C363,X:Y,2,0)="A"),"","Inactive Dept Combo Error")),"Inactive Dept Combo Error")</f>
        <v/>
      </c>
      <c r="AD350" t="str">
        <f>IFERROR(IF('Journal Template'!D762="","",IF(AND(VLOOKUP('Journal Template'!D762,X:AA,4,0)='Journal Template'!A762,VLOOKUP('Journal Template'!D762,X:Y,2,0)="A"),"","Inactive Dept Combo Error")),"")</f>
        <v/>
      </c>
      <c r="AK350" s="150" t="str">
        <f>IF(JRF!B363="","",IF(JRF!B363=IFERROR(VLOOKUP(JRF!B363,Checks!AI:AI,1,0),0),"Entry in Branch/Satellite BU's",""))</f>
        <v/>
      </c>
      <c r="AL350" t="str">
        <f>IFERROR(IF('Journal Template'!A762="","",IF('Journal Template'!A762=IFERROR(VLOOKUP('Journal Template'!A762,Checks!AI:AI,1,0),0),"Entry in Branch/Satellite BU's","")),"")</f>
        <v/>
      </c>
      <c r="AO350" s="171"/>
      <c r="AP350" s="171"/>
      <c r="AQ350" s="171"/>
      <c r="AR350" s="171"/>
      <c r="CI350" t="str">
        <f>IF(JRF!F363&gt;0,"",IF(JRF!B363="","",IF(LEFT(JRF!B363,1)=IFERROR(VLOOKUP(LEFT(JRF!B363,1),$CF$2:$CF$5,1,0),0),"Product Code Required",IF(JRF!C363="","",IF(JRF!C363=IFERROR(VLOOKUP(JRF!C363,$CH:$CH,1,0),0),"Product Code Required","NA")))))</f>
        <v/>
      </c>
      <c r="CJ350" t="str">
        <f>IF(JRF!AV363&gt;0,"",IF(JRF!Q363="","",IF(LEFT(JRF!Q363,1)=IFERROR(VLOOKUP(LEFT(JRF!Q363,1),$CF$2:$CF$5,1,0),0),"Product Code Required",IF(JRF!V363="","",IF(JRF!V363=IFERROR(VLOOKUP(JRF!V363,$CH:$CH,1,0),0),"Product Code Required","NA")))))</f>
        <v/>
      </c>
      <c r="CK350" t="str">
        <f>IFERROR(IF(LEN('Journal Template'!F361)&gt;0,"",IF('Journal Template'!A361="","",IF(LEFT('Journal Template'!A361,1)=IFERROR(VLOOKUP(LEFT('Journal Template'!A361,1),Checks!$CF$2:$CF$5,1,0),0),"Product Code Required",IF('Journal Template'!D361="","",IF('Journal Template'!D361=IFERROR(VLOOKUP('Journal Template'!D361,Checks!$CH:$CH,1,0),0),"Product Code Required","NA"))))),"")</f>
        <v/>
      </c>
    </row>
    <row r="351" spans="14:89">
      <c r="N351" t="s">
        <v>2450</v>
      </c>
      <c r="O351" t="s">
        <v>983</v>
      </c>
      <c r="P351" t="s">
        <v>386</v>
      </c>
      <c r="Q351" s="150" t="str">
        <f>IF(JRF!D364="","",IF(IFERROR(VLOOKUP(JRF!D364,Checks!N:P,3,0),0)="A","","Inactive account in Use"))</f>
        <v/>
      </c>
      <c r="R351" t="str">
        <f>IFERROR(IF('Journal Template'!C763="","",IF(IFERROR(VLOOKUP('Journal Template'!C763,Checks!N:P,3,0),0)="A","","Inactive account in Use")),"")</f>
        <v/>
      </c>
      <c r="S351" t="s">
        <v>2451</v>
      </c>
      <c r="T351" t="s">
        <v>386</v>
      </c>
      <c r="U351" t="s">
        <v>68</v>
      </c>
      <c r="V351" s="150" t="str">
        <f>IF(JRF!C364="","",IF(IFERROR(VLOOKUP(JRF!C364,Checks!S:U,3,0),0)="A","Entry with System fund Dept",""))</f>
        <v/>
      </c>
      <c r="W351" t="str">
        <f>IFERROR(IF('Journal Template'!D763="","",IF(IFERROR(VLOOKUP('Journal Template'!D763,Checks!S:U,3,0),0)="A","Entry with System fund Dept","")),"")</f>
        <v/>
      </c>
      <c r="X351" t="s">
        <v>2452</v>
      </c>
      <c r="Y351" t="s">
        <v>389</v>
      </c>
      <c r="Z351" t="s">
        <v>2291</v>
      </c>
      <c r="AA351" t="s">
        <v>2429</v>
      </c>
      <c r="AB351" t="s">
        <v>125</v>
      </c>
      <c r="AC351" s="150" t="str">
        <f>IFERROR(IF(JRF!C364="","",IF(AND(VLOOKUP(JRF!C364,X:AA,4,0)=JRF!B364,VLOOKUP(JRF!C364,X:Y,2,0)="A"),"","Inactive Dept Combo Error")),"Inactive Dept Combo Error")</f>
        <v/>
      </c>
      <c r="AD351" t="str">
        <f>IFERROR(IF('Journal Template'!D763="","",IF(AND(VLOOKUP('Journal Template'!D763,X:AA,4,0)='Journal Template'!A763,VLOOKUP('Journal Template'!D763,X:Y,2,0)="A"),"","Inactive Dept Combo Error")),"")</f>
        <v/>
      </c>
      <c r="AK351" s="150" t="str">
        <f>IF(JRF!B364="","",IF(JRF!B364=IFERROR(VLOOKUP(JRF!B364,Checks!AI:AI,1,0),0),"Entry in Branch/Satellite BU's",""))</f>
        <v/>
      </c>
      <c r="AL351" t="str">
        <f>IFERROR(IF('Journal Template'!A763="","",IF('Journal Template'!A763=IFERROR(VLOOKUP('Journal Template'!A763,Checks!AI:AI,1,0),0),"Entry in Branch/Satellite BU's","")),"")</f>
        <v/>
      </c>
      <c r="AO351" s="171"/>
      <c r="AP351" s="171"/>
      <c r="AQ351" s="171"/>
      <c r="AR351" s="171"/>
      <c r="CI351" t="str">
        <f>IF(JRF!F364&gt;0,"",IF(JRF!B364="","",IF(LEFT(JRF!B364,1)=IFERROR(VLOOKUP(LEFT(JRF!B364,1),$CF$2:$CF$5,1,0),0),"Product Code Required",IF(JRF!C364="","",IF(JRF!C364=IFERROR(VLOOKUP(JRF!C364,$CH:$CH,1,0),0),"Product Code Required","NA")))))</f>
        <v/>
      </c>
      <c r="CJ351" t="str">
        <f>IF(JRF!AV364&gt;0,"",IF(JRF!Q364="","",IF(LEFT(JRF!Q364,1)=IFERROR(VLOOKUP(LEFT(JRF!Q364,1),$CF$2:$CF$5,1,0),0),"Product Code Required",IF(JRF!V364="","",IF(JRF!V364=IFERROR(VLOOKUP(JRF!V364,$CH:$CH,1,0),0),"Product Code Required","NA")))))</f>
        <v/>
      </c>
      <c r="CK351" t="str">
        <f>IFERROR(IF(LEN('Journal Template'!F362)&gt;0,"",IF('Journal Template'!A362="","",IF(LEFT('Journal Template'!A362,1)=IFERROR(VLOOKUP(LEFT('Journal Template'!A362,1),Checks!$CF$2:$CF$5,1,0),0),"Product Code Required",IF('Journal Template'!D362="","",IF('Journal Template'!D362=IFERROR(VLOOKUP('Journal Template'!D362,Checks!$CH:$CH,1,0),0),"Product Code Required","NA"))))),"")</f>
        <v/>
      </c>
    </row>
    <row r="352" spans="14:89">
      <c r="N352" t="s">
        <v>2453</v>
      </c>
      <c r="O352" t="s">
        <v>983</v>
      </c>
      <c r="P352" t="s">
        <v>386</v>
      </c>
      <c r="Q352" s="150" t="str">
        <f>IF(JRF!D365="","",IF(IFERROR(VLOOKUP(JRF!D365,Checks!N:P,3,0),0)="A","","Inactive account in Use"))</f>
        <v/>
      </c>
      <c r="R352" t="str">
        <f>IFERROR(IF('Journal Template'!C764="","",IF(IFERROR(VLOOKUP('Journal Template'!C764,Checks!N:P,3,0),0)="A","","Inactive account in Use")),"")</f>
        <v/>
      </c>
      <c r="S352" t="s">
        <v>2454</v>
      </c>
      <c r="T352" t="s">
        <v>386</v>
      </c>
      <c r="U352" t="s">
        <v>68</v>
      </c>
      <c r="V352" s="150" t="str">
        <f>IF(JRF!C365="","",IF(IFERROR(VLOOKUP(JRF!C365,Checks!S:U,3,0),0)="A","Entry with System fund Dept",""))</f>
        <v/>
      </c>
      <c r="W352" t="str">
        <f>IFERROR(IF('Journal Template'!D764="","",IF(IFERROR(VLOOKUP('Journal Template'!D764,Checks!S:U,3,0),0)="A","Entry with System fund Dept","")),"")</f>
        <v/>
      </c>
      <c r="X352" t="s">
        <v>2455</v>
      </c>
      <c r="Y352" t="s">
        <v>389</v>
      </c>
      <c r="Z352" t="s">
        <v>2297</v>
      </c>
      <c r="AA352" t="s">
        <v>2429</v>
      </c>
      <c r="AB352" t="s">
        <v>125</v>
      </c>
      <c r="AC352" s="150" t="str">
        <f>IFERROR(IF(JRF!C365="","",IF(AND(VLOOKUP(JRF!C365,X:AA,4,0)=JRF!B365,VLOOKUP(JRF!C365,X:Y,2,0)="A"),"","Inactive Dept Combo Error")),"Inactive Dept Combo Error")</f>
        <v/>
      </c>
      <c r="AD352" t="str">
        <f>IFERROR(IF('Journal Template'!D764="","",IF(AND(VLOOKUP('Journal Template'!D764,X:AA,4,0)='Journal Template'!A764,VLOOKUP('Journal Template'!D764,X:Y,2,0)="A"),"","Inactive Dept Combo Error")),"")</f>
        <v/>
      </c>
      <c r="AK352" s="150" t="str">
        <f>IF(JRF!B365="","",IF(JRF!B365=IFERROR(VLOOKUP(JRF!B365,Checks!AI:AI,1,0),0),"Entry in Branch/Satellite BU's",""))</f>
        <v/>
      </c>
      <c r="AL352" t="str">
        <f>IFERROR(IF('Journal Template'!A764="","",IF('Journal Template'!A764=IFERROR(VLOOKUP('Journal Template'!A764,Checks!AI:AI,1,0),0),"Entry in Branch/Satellite BU's","")),"")</f>
        <v/>
      </c>
      <c r="AO352" s="171"/>
      <c r="AP352" s="171"/>
      <c r="AQ352" s="171"/>
      <c r="AR352" s="171"/>
      <c r="CI352" t="str">
        <f>IF(JRF!F365&gt;0,"",IF(JRF!B365="","",IF(LEFT(JRF!B365,1)=IFERROR(VLOOKUP(LEFT(JRF!B365,1),$CF$2:$CF$5,1,0),0),"Product Code Required",IF(JRF!C365="","",IF(JRF!C365=IFERROR(VLOOKUP(JRF!C365,$CH:$CH,1,0),0),"Product Code Required","NA")))))</f>
        <v/>
      </c>
      <c r="CJ352" t="str">
        <f>IF(JRF!AV365&gt;0,"",IF(JRF!Q365="","",IF(LEFT(JRF!Q365,1)=IFERROR(VLOOKUP(LEFT(JRF!Q365,1),$CF$2:$CF$5,1,0),0),"Product Code Required",IF(JRF!V365="","",IF(JRF!V365=IFERROR(VLOOKUP(JRF!V365,$CH:$CH,1,0),0),"Product Code Required","NA")))))</f>
        <v/>
      </c>
      <c r="CK352" t="str">
        <f>IFERROR(IF(LEN('Journal Template'!F363)&gt;0,"",IF('Journal Template'!A363="","",IF(LEFT('Journal Template'!A363,1)=IFERROR(VLOOKUP(LEFT('Journal Template'!A363,1),Checks!$CF$2:$CF$5,1,0),0),"Product Code Required",IF('Journal Template'!D363="","",IF('Journal Template'!D363=IFERROR(VLOOKUP('Journal Template'!D363,Checks!$CH:$CH,1,0),0),"Product Code Required","NA"))))),"")</f>
        <v/>
      </c>
    </row>
    <row r="353" spans="14:89">
      <c r="N353" t="s">
        <v>2456</v>
      </c>
      <c r="O353" t="s">
        <v>2457</v>
      </c>
      <c r="P353" t="s">
        <v>386</v>
      </c>
      <c r="Q353" s="150" t="str">
        <f>IF(JRF!D366="","",IF(IFERROR(VLOOKUP(JRF!D366,Checks!N:P,3,0),0)="A","","Inactive account in Use"))</f>
        <v/>
      </c>
      <c r="R353" t="str">
        <f>IFERROR(IF('Journal Template'!C765="","",IF(IFERROR(VLOOKUP('Journal Template'!C765,Checks!N:P,3,0),0)="A","","Inactive account in Use")),"")</f>
        <v/>
      </c>
      <c r="S353" t="s">
        <v>2458</v>
      </c>
      <c r="T353" t="s">
        <v>386</v>
      </c>
      <c r="U353" t="s">
        <v>68</v>
      </c>
      <c r="V353" s="150" t="str">
        <f>IF(JRF!C366="","",IF(IFERROR(VLOOKUP(JRF!C366,Checks!S:U,3,0),0)="A","Entry with System fund Dept",""))</f>
        <v/>
      </c>
      <c r="W353" t="str">
        <f>IFERROR(IF('Journal Template'!D765="","",IF(IFERROR(VLOOKUP('Journal Template'!D765,Checks!S:U,3,0),0)="A","Entry with System fund Dept","")),"")</f>
        <v/>
      </c>
      <c r="X353" t="s">
        <v>2459</v>
      </c>
      <c r="Y353" t="s">
        <v>386</v>
      </c>
      <c r="Z353" t="s">
        <v>2315</v>
      </c>
      <c r="AA353" t="s">
        <v>2429</v>
      </c>
      <c r="AB353" t="s">
        <v>125</v>
      </c>
      <c r="AC353" s="150" t="str">
        <f>IFERROR(IF(JRF!C366="","",IF(AND(VLOOKUP(JRF!C366,X:AA,4,0)=JRF!B366,VLOOKUP(JRF!C366,X:Y,2,0)="A"),"","Inactive Dept Combo Error")),"Inactive Dept Combo Error")</f>
        <v/>
      </c>
      <c r="AD353" t="str">
        <f>IFERROR(IF('Journal Template'!D765="","",IF(AND(VLOOKUP('Journal Template'!D765,X:AA,4,0)='Journal Template'!A765,VLOOKUP('Journal Template'!D765,X:Y,2,0)="A"),"","Inactive Dept Combo Error")),"")</f>
        <v/>
      </c>
      <c r="AK353" s="150" t="str">
        <f>IF(JRF!B366="","",IF(JRF!B366=IFERROR(VLOOKUP(JRF!B366,Checks!AI:AI,1,0),0),"Entry in Branch/Satellite BU's",""))</f>
        <v/>
      </c>
      <c r="AL353" t="str">
        <f>IFERROR(IF('Journal Template'!A765="","",IF('Journal Template'!A765=IFERROR(VLOOKUP('Journal Template'!A765,Checks!AI:AI,1,0),0),"Entry in Branch/Satellite BU's","")),"")</f>
        <v/>
      </c>
      <c r="AO353" s="171"/>
      <c r="AP353" s="171"/>
      <c r="AQ353" s="171"/>
      <c r="AR353" s="171"/>
      <c r="CI353" t="str">
        <f>IF(JRF!F366&gt;0,"",IF(JRF!B366="","",IF(LEFT(JRF!B366,1)=IFERROR(VLOOKUP(LEFT(JRF!B366,1),$CF$2:$CF$5,1,0),0),"Product Code Required",IF(JRF!C366="","",IF(JRF!C366=IFERROR(VLOOKUP(JRF!C366,$CH:$CH,1,0),0),"Product Code Required","NA")))))</f>
        <v/>
      </c>
      <c r="CJ353" t="str">
        <f>IF(JRF!AV366&gt;0,"",IF(JRF!Q366="","",IF(LEFT(JRF!Q366,1)=IFERROR(VLOOKUP(LEFT(JRF!Q366,1),$CF$2:$CF$5,1,0),0),"Product Code Required",IF(JRF!V366="","",IF(JRF!V366=IFERROR(VLOOKUP(JRF!V366,$CH:$CH,1,0),0),"Product Code Required","NA")))))</f>
        <v/>
      </c>
      <c r="CK353" t="str">
        <f>IFERROR(IF(LEN('Journal Template'!F364)&gt;0,"",IF('Journal Template'!A364="","",IF(LEFT('Journal Template'!A364,1)=IFERROR(VLOOKUP(LEFT('Journal Template'!A364,1),Checks!$CF$2:$CF$5,1,0),0),"Product Code Required",IF('Journal Template'!D364="","",IF('Journal Template'!D364=IFERROR(VLOOKUP('Journal Template'!D364,Checks!$CH:$CH,1,0),0),"Product Code Required","NA"))))),"")</f>
        <v/>
      </c>
    </row>
    <row r="354" spans="14:89">
      <c r="N354" t="s">
        <v>2460</v>
      </c>
      <c r="O354" t="s">
        <v>2461</v>
      </c>
      <c r="P354" t="s">
        <v>386</v>
      </c>
      <c r="Q354" s="150" t="str">
        <f>IF(JRF!D367="","",IF(IFERROR(VLOOKUP(JRF!D367,Checks!N:P,3,0),0)="A","","Inactive account in Use"))</f>
        <v/>
      </c>
      <c r="R354" t="str">
        <f>IFERROR(IF('Journal Template'!C766="","",IF(IFERROR(VLOOKUP('Journal Template'!C766,Checks!N:P,3,0),0)="A","","Inactive account in Use")),"")</f>
        <v/>
      </c>
      <c r="S354" t="s">
        <v>2462</v>
      </c>
      <c r="T354" t="s">
        <v>386</v>
      </c>
      <c r="U354" t="s">
        <v>68</v>
      </c>
      <c r="V354" s="150" t="str">
        <f>IF(JRF!C367="","",IF(IFERROR(VLOOKUP(JRF!C367,Checks!S:U,3,0),0)="A","Entry with System fund Dept",""))</f>
        <v/>
      </c>
      <c r="W354" t="str">
        <f>IFERROR(IF('Journal Template'!D766="","",IF(IFERROR(VLOOKUP('Journal Template'!D766,Checks!S:U,3,0),0)="A","Entry with System fund Dept","")),"")</f>
        <v/>
      </c>
      <c r="X354" t="s">
        <v>2463</v>
      </c>
      <c r="Y354" t="s">
        <v>386</v>
      </c>
      <c r="Z354" t="s">
        <v>2321</v>
      </c>
      <c r="AA354" t="s">
        <v>2429</v>
      </c>
      <c r="AB354" t="s">
        <v>125</v>
      </c>
      <c r="AC354" s="150" t="str">
        <f>IFERROR(IF(JRF!C367="","",IF(AND(VLOOKUP(JRF!C367,X:AA,4,0)=JRF!B367,VLOOKUP(JRF!C367,X:Y,2,0)="A"),"","Inactive Dept Combo Error")),"Inactive Dept Combo Error")</f>
        <v/>
      </c>
      <c r="AD354" t="str">
        <f>IFERROR(IF('Journal Template'!D766="","",IF(AND(VLOOKUP('Journal Template'!D766,X:AA,4,0)='Journal Template'!A766,VLOOKUP('Journal Template'!D766,X:Y,2,0)="A"),"","Inactive Dept Combo Error")),"")</f>
        <v/>
      </c>
      <c r="AK354" s="150" t="str">
        <f>IF(JRF!B367="","",IF(JRF!B367=IFERROR(VLOOKUP(JRF!B367,Checks!AI:AI,1,0),0),"Entry in Branch/Satellite BU's",""))</f>
        <v/>
      </c>
      <c r="AL354" t="str">
        <f>IFERROR(IF('Journal Template'!A766="","",IF('Journal Template'!A766=IFERROR(VLOOKUP('Journal Template'!A766,Checks!AI:AI,1,0),0),"Entry in Branch/Satellite BU's","")),"")</f>
        <v/>
      </c>
      <c r="AO354" s="171"/>
      <c r="AP354" s="171"/>
      <c r="AQ354" s="171"/>
      <c r="AR354" s="171"/>
      <c r="CI354" t="str">
        <f>IF(JRF!F367&gt;0,"",IF(JRF!B367="","",IF(LEFT(JRF!B367,1)=IFERROR(VLOOKUP(LEFT(JRF!B367,1),$CF$2:$CF$5,1,0),0),"Product Code Required",IF(JRF!C367="","",IF(JRF!C367=IFERROR(VLOOKUP(JRF!C367,$CH:$CH,1,0),0),"Product Code Required","NA")))))</f>
        <v/>
      </c>
      <c r="CJ354" t="str">
        <f>IF(JRF!AV367&gt;0,"",IF(JRF!Q367="","",IF(LEFT(JRF!Q367,1)=IFERROR(VLOOKUP(LEFT(JRF!Q367,1),$CF$2:$CF$5,1,0),0),"Product Code Required",IF(JRF!V367="","",IF(JRF!V367=IFERROR(VLOOKUP(JRF!V367,$CH:$CH,1,0),0),"Product Code Required","NA")))))</f>
        <v/>
      </c>
      <c r="CK354" t="str">
        <f>IFERROR(IF(LEN('Journal Template'!F365)&gt;0,"",IF('Journal Template'!A365="","",IF(LEFT('Journal Template'!A365,1)=IFERROR(VLOOKUP(LEFT('Journal Template'!A365,1),Checks!$CF$2:$CF$5,1,0),0),"Product Code Required",IF('Journal Template'!D365="","",IF('Journal Template'!D365=IFERROR(VLOOKUP('Journal Template'!D365,Checks!$CH:$CH,1,0),0),"Product Code Required","NA"))))),"")</f>
        <v/>
      </c>
    </row>
    <row r="355" spans="14:89">
      <c r="N355" t="s">
        <v>2464</v>
      </c>
      <c r="O355" t="s">
        <v>2465</v>
      </c>
      <c r="P355" t="s">
        <v>386</v>
      </c>
      <c r="Q355" s="150" t="str">
        <f>IF(JRF!D368="","",IF(IFERROR(VLOOKUP(JRF!D368,Checks!N:P,3,0),0)="A","","Inactive account in Use"))</f>
        <v/>
      </c>
      <c r="R355" t="str">
        <f>IFERROR(IF('Journal Template'!C767="","",IF(IFERROR(VLOOKUP('Journal Template'!C767,Checks!N:P,3,0),0)="A","","Inactive account in Use")),"")</f>
        <v/>
      </c>
      <c r="S355" t="s">
        <v>2466</v>
      </c>
      <c r="T355" t="s">
        <v>386</v>
      </c>
      <c r="U355" t="s">
        <v>68</v>
      </c>
      <c r="V355" s="150" t="str">
        <f>IF(JRF!C368="","",IF(IFERROR(VLOOKUP(JRF!C368,Checks!S:U,3,0),0)="A","Entry with System fund Dept",""))</f>
        <v/>
      </c>
      <c r="W355" t="str">
        <f>IFERROR(IF('Journal Template'!D767="","",IF(IFERROR(VLOOKUP('Journal Template'!D767,Checks!S:U,3,0),0)="A","Entry with System fund Dept","")),"")</f>
        <v/>
      </c>
      <c r="X355" t="s">
        <v>2467</v>
      </c>
      <c r="Y355" t="s">
        <v>389</v>
      </c>
      <c r="Z355" t="s">
        <v>2327</v>
      </c>
      <c r="AA355" t="s">
        <v>2429</v>
      </c>
      <c r="AB355" t="s">
        <v>125</v>
      </c>
      <c r="AC355" s="150" t="str">
        <f>IFERROR(IF(JRF!C368="","",IF(AND(VLOOKUP(JRF!C368,X:AA,4,0)=JRF!B368,VLOOKUP(JRF!C368,X:Y,2,0)="A"),"","Inactive Dept Combo Error")),"Inactive Dept Combo Error")</f>
        <v/>
      </c>
      <c r="AD355" t="str">
        <f>IFERROR(IF('Journal Template'!D767="","",IF(AND(VLOOKUP('Journal Template'!D767,X:AA,4,0)='Journal Template'!A767,VLOOKUP('Journal Template'!D767,X:Y,2,0)="A"),"","Inactive Dept Combo Error")),"")</f>
        <v/>
      </c>
      <c r="AK355" s="150" t="str">
        <f>IF(JRF!B368="","",IF(JRF!B368=IFERROR(VLOOKUP(JRF!B368,Checks!AI:AI,1,0),0),"Entry in Branch/Satellite BU's",""))</f>
        <v/>
      </c>
      <c r="AL355" t="str">
        <f>IFERROR(IF('Journal Template'!A767="","",IF('Journal Template'!A767=IFERROR(VLOOKUP('Journal Template'!A767,Checks!AI:AI,1,0),0),"Entry in Branch/Satellite BU's","")),"")</f>
        <v/>
      </c>
      <c r="AO355" s="171"/>
      <c r="AP355" s="171"/>
      <c r="AQ355" s="171"/>
      <c r="AR355" s="171"/>
      <c r="CI355" t="str">
        <f>IF(JRF!F368&gt;0,"",IF(JRF!B368="","",IF(LEFT(JRF!B368,1)=IFERROR(VLOOKUP(LEFT(JRF!B368,1),$CF$2:$CF$5,1,0),0),"Product Code Required",IF(JRF!C368="","",IF(JRF!C368=IFERROR(VLOOKUP(JRF!C368,$CH:$CH,1,0),0),"Product Code Required","NA")))))</f>
        <v/>
      </c>
      <c r="CJ355" t="str">
        <f>IF(JRF!AV368&gt;0,"",IF(JRF!Q368="","",IF(LEFT(JRF!Q368,1)=IFERROR(VLOOKUP(LEFT(JRF!Q368,1),$CF$2:$CF$5,1,0),0),"Product Code Required",IF(JRF!V368="","",IF(JRF!V368=IFERROR(VLOOKUP(JRF!V368,$CH:$CH,1,0),0),"Product Code Required","NA")))))</f>
        <v/>
      </c>
      <c r="CK355" t="str">
        <f>IFERROR(IF(LEN('Journal Template'!F366)&gt;0,"",IF('Journal Template'!A366="","",IF(LEFT('Journal Template'!A366,1)=IFERROR(VLOOKUP(LEFT('Journal Template'!A366,1),Checks!$CF$2:$CF$5,1,0),0),"Product Code Required",IF('Journal Template'!D366="","",IF('Journal Template'!D366=IFERROR(VLOOKUP('Journal Template'!D366,Checks!$CH:$CH,1,0),0),"Product Code Required","NA"))))),"")</f>
        <v/>
      </c>
    </row>
    <row r="356" spans="14:89">
      <c r="N356" t="s">
        <v>2468</v>
      </c>
      <c r="O356" t="s">
        <v>2469</v>
      </c>
      <c r="P356" t="s">
        <v>386</v>
      </c>
      <c r="Q356" s="150" t="str">
        <f>IF(JRF!D369="","",IF(IFERROR(VLOOKUP(JRF!D369,Checks!N:P,3,0),0)="A","","Inactive account in Use"))</f>
        <v/>
      </c>
      <c r="R356" t="str">
        <f>IFERROR(IF('Journal Template'!C768="","",IF(IFERROR(VLOOKUP('Journal Template'!C768,Checks!N:P,3,0),0)="A","","Inactive account in Use")),"")</f>
        <v/>
      </c>
      <c r="S356" t="s">
        <v>2470</v>
      </c>
      <c r="T356" t="s">
        <v>386</v>
      </c>
      <c r="U356" t="s">
        <v>68</v>
      </c>
      <c r="V356" s="150" t="str">
        <f>IF(JRF!C369="","",IF(IFERROR(VLOOKUP(JRF!C369,Checks!S:U,3,0),0)="A","Entry with System fund Dept",""))</f>
        <v/>
      </c>
      <c r="W356" t="str">
        <f>IFERROR(IF('Journal Template'!D768="","",IF(IFERROR(VLOOKUP('Journal Template'!D768,Checks!S:U,3,0),0)="A","Entry with System fund Dept","")),"")</f>
        <v/>
      </c>
      <c r="X356" t="s">
        <v>2471</v>
      </c>
      <c r="Y356" t="s">
        <v>386</v>
      </c>
      <c r="Z356" t="s">
        <v>2340</v>
      </c>
      <c r="AA356" t="s">
        <v>2429</v>
      </c>
      <c r="AB356" t="s">
        <v>125</v>
      </c>
      <c r="AC356" s="150" t="str">
        <f>IFERROR(IF(JRF!C369="","",IF(AND(VLOOKUP(JRF!C369,X:AA,4,0)=JRF!B369,VLOOKUP(JRF!C369,X:Y,2,0)="A"),"","Inactive Dept Combo Error")),"Inactive Dept Combo Error")</f>
        <v/>
      </c>
      <c r="AD356" t="str">
        <f>IFERROR(IF('Journal Template'!D768="","",IF(AND(VLOOKUP('Journal Template'!D768,X:AA,4,0)='Journal Template'!A768,VLOOKUP('Journal Template'!D768,X:Y,2,0)="A"),"","Inactive Dept Combo Error")),"")</f>
        <v/>
      </c>
      <c r="AK356" s="150" t="str">
        <f>IF(JRF!B369="","",IF(JRF!B369=IFERROR(VLOOKUP(JRF!B369,Checks!AI:AI,1,0),0),"Entry in Branch/Satellite BU's",""))</f>
        <v/>
      </c>
      <c r="AL356" t="str">
        <f>IFERROR(IF('Journal Template'!A768="","",IF('Journal Template'!A768=IFERROR(VLOOKUP('Journal Template'!A768,Checks!AI:AI,1,0),0),"Entry in Branch/Satellite BU's","")),"")</f>
        <v/>
      </c>
      <c r="AO356" s="171"/>
      <c r="AP356" s="171"/>
      <c r="AQ356" s="171"/>
      <c r="AR356" s="171"/>
      <c r="CI356" t="str">
        <f>IF(JRF!F369&gt;0,"",IF(JRF!B369="","",IF(LEFT(JRF!B369,1)=IFERROR(VLOOKUP(LEFT(JRF!B369,1),$CF$2:$CF$5,1,0),0),"Product Code Required",IF(JRF!C369="","",IF(JRF!C369=IFERROR(VLOOKUP(JRF!C369,$CH:$CH,1,0),0),"Product Code Required","NA")))))</f>
        <v/>
      </c>
      <c r="CJ356" t="str">
        <f>IF(JRF!AV369&gt;0,"",IF(JRF!Q369="","",IF(LEFT(JRF!Q369,1)=IFERROR(VLOOKUP(LEFT(JRF!Q369,1),$CF$2:$CF$5,1,0),0),"Product Code Required",IF(JRF!V369="","",IF(JRF!V369=IFERROR(VLOOKUP(JRF!V369,$CH:$CH,1,0),0),"Product Code Required","NA")))))</f>
        <v/>
      </c>
      <c r="CK356" t="str">
        <f>IFERROR(IF(LEN('Journal Template'!F367)&gt;0,"",IF('Journal Template'!A367="","",IF(LEFT('Journal Template'!A367,1)=IFERROR(VLOOKUP(LEFT('Journal Template'!A367,1),Checks!$CF$2:$CF$5,1,0),0),"Product Code Required",IF('Journal Template'!D367="","",IF('Journal Template'!D367=IFERROR(VLOOKUP('Journal Template'!D367,Checks!$CH:$CH,1,0),0),"Product Code Required","NA"))))),"")</f>
        <v/>
      </c>
    </row>
    <row r="357" spans="14:89">
      <c r="N357" t="s">
        <v>2472</v>
      </c>
      <c r="O357" t="s">
        <v>2473</v>
      </c>
      <c r="P357" t="s">
        <v>386</v>
      </c>
      <c r="Q357" s="150" t="str">
        <f>IF(JRF!D370="","",IF(IFERROR(VLOOKUP(JRF!D370,Checks!N:P,3,0),0)="A","","Inactive account in Use"))</f>
        <v/>
      </c>
      <c r="R357" t="str">
        <f>IFERROR(IF('Journal Template'!C769="","",IF(IFERROR(VLOOKUP('Journal Template'!C769,Checks!N:P,3,0),0)="A","","Inactive account in Use")),"")</f>
        <v/>
      </c>
      <c r="S357" t="s">
        <v>2474</v>
      </c>
      <c r="T357" t="s">
        <v>386</v>
      </c>
      <c r="U357" t="s">
        <v>68</v>
      </c>
      <c r="V357" s="150" t="str">
        <f>IF(JRF!C370="","",IF(IFERROR(VLOOKUP(JRF!C370,Checks!S:U,3,0),0)="A","Entry with System fund Dept",""))</f>
        <v/>
      </c>
      <c r="W357" t="str">
        <f>IFERROR(IF('Journal Template'!D769="","",IF(IFERROR(VLOOKUP('Journal Template'!D769,Checks!S:U,3,0),0)="A","Entry with System fund Dept","")),"")</f>
        <v/>
      </c>
      <c r="X357" t="s">
        <v>2475</v>
      </c>
      <c r="Y357" t="s">
        <v>389</v>
      </c>
      <c r="Z357" t="s">
        <v>2347</v>
      </c>
      <c r="AA357" t="s">
        <v>2429</v>
      </c>
      <c r="AB357" t="s">
        <v>125</v>
      </c>
      <c r="AC357" s="150" t="str">
        <f>IFERROR(IF(JRF!C370="","",IF(AND(VLOOKUP(JRF!C370,X:AA,4,0)=JRF!B370,VLOOKUP(JRF!C370,X:Y,2,0)="A"),"","Inactive Dept Combo Error")),"Inactive Dept Combo Error")</f>
        <v/>
      </c>
      <c r="AD357" t="str">
        <f>IFERROR(IF('Journal Template'!D769="","",IF(AND(VLOOKUP('Journal Template'!D769,X:AA,4,0)='Journal Template'!A769,VLOOKUP('Journal Template'!D769,X:Y,2,0)="A"),"","Inactive Dept Combo Error")),"")</f>
        <v/>
      </c>
      <c r="AK357" s="150" t="str">
        <f>IF(JRF!B370="","",IF(JRF!B370=IFERROR(VLOOKUP(JRF!B370,Checks!AI:AI,1,0),0),"Entry in Branch/Satellite BU's",""))</f>
        <v/>
      </c>
      <c r="AL357" t="str">
        <f>IFERROR(IF('Journal Template'!A769="","",IF('Journal Template'!A769=IFERROR(VLOOKUP('Journal Template'!A769,Checks!AI:AI,1,0),0),"Entry in Branch/Satellite BU's","")),"")</f>
        <v/>
      </c>
      <c r="AO357" s="171"/>
      <c r="AP357" s="171"/>
      <c r="AQ357" s="171"/>
      <c r="AR357" s="171"/>
      <c r="CI357" t="str">
        <f>IF(JRF!F370&gt;0,"",IF(JRF!B370="","",IF(LEFT(JRF!B370,1)=IFERROR(VLOOKUP(LEFT(JRF!B370,1),$CF$2:$CF$5,1,0),0),"Product Code Required",IF(JRF!C370="","",IF(JRF!C370=IFERROR(VLOOKUP(JRF!C370,$CH:$CH,1,0),0),"Product Code Required","NA")))))</f>
        <v/>
      </c>
      <c r="CJ357" t="str">
        <f>IF(JRF!AV370&gt;0,"",IF(JRF!Q370="","",IF(LEFT(JRF!Q370,1)=IFERROR(VLOOKUP(LEFT(JRF!Q370,1),$CF$2:$CF$5,1,0),0),"Product Code Required",IF(JRF!V370="","",IF(JRF!V370=IFERROR(VLOOKUP(JRF!V370,$CH:$CH,1,0),0),"Product Code Required","NA")))))</f>
        <v/>
      </c>
      <c r="CK357" t="str">
        <f>IFERROR(IF(LEN('Journal Template'!F368)&gt;0,"",IF('Journal Template'!A368="","",IF(LEFT('Journal Template'!A368,1)=IFERROR(VLOOKUP(LEFT('Journal Template'!A368,1),Checks!$CF$2:$CF$5,1,0),0),"Product Code Required",IF('Journal Template'!D368="","",IF('Journal Template'!D368=IFERROR(VLOOKUP('Journal Template'!D368,Checks!$CH:$CH,1,0),0),"Product Code Required","NA"))))),"")</f>
        <v/>
      </c>
    </row>
    <row r="358" spans="14:89">
      <c r="N358" t="s">
        <v>2476</v>
      </c>
      <c r="O358" t="s">
        <v>2477</v>
      </c>
      <c r="P358" t="s">
        <v>386</v>
      </c>
      <c r="Q358" s="150" t="str">
        <f>IF(JRF!D371="","",IF(IFERROR(VLOOKUP(JRF!D371,Checks!N:P,3,0),0)="A","","Inactive account in Use"))</f>
        <v/>
      </c>
      <c r="R358" t="str">
        <f>IFERROR(IF('Journal Template'!C770="","",IF(IFERROR(VLOOKUP('Journal Template'!C770,Checks!N:P,3,0),0)="A","","Inactive account in Use")),"")</f>
        <v/>
      </c>
      <c r="S358" t="s">
        <v>2478</v>
      </c>
      <c r="T358" t="s">
        <v>386</v>
      </c>
      <c r="U358" t="s">
        <v>68</v>
      </c>
      <c r="V358" s="150" t="str">
        <f>IF(JRF!C371="","",IF(IFERROR(VLOOKUP(JRF!C371,Checks!S:U,3,0),0)="A","Entry with System fund Dept",""))</f>
        <v/>
      </c>
      <c r="W358" t="str">
        <f>IFERROR(IF('Journal Template'!D770="","",IF(IFERROR(VLOOKUP('Journal Template'!D770,Checks!S:U,3,0),0)="A","Entry with System fund Dept","")),"")</f>
        <v/>
      </c>
      <c r="X358" t="s">
        <v>2479</v>
      </c>
      <c r="Y358" t="s">
        <v>386</v>
      </c>
      <c r="Z358" t="s">
        <v>2355</v>
      </c>
      <c r="AA358" t="s">
        <v>2429</v>
      </c>
      <c r="AB358" t="s">
        <v>125</v>
      </c>
      <c r="AC358" s="150" t="str">
        <f>IFERROR(IF(JRF!C371="","",IF(AND(VLOOKUP(JRF!C371,X:AA,4,0)=JRF!B371,VLOOKUP(JRF!C371,X:Y,2,0)="A"),"","Inactive Dept Combo Error")),"Inactive Dept Combo Error")</f>
        <v/>
      </c>
      <c r="AD358" t="str">
        <f>IFERROR(IF('Journal Template'!D770="","",IF(AND(VLOOKUP('Journal Template'!D770,X:AA,4,0)='Journal Template'!A770,VLOOKUP('Journal Template'!D770,X:Y,2,0)="A"),"","Inactive Dept Combo Error")),"")</f>
        <v/>
      </c>
      <c r="AK358" s="150" t="str">
        <f>IF(JRF!B371="","",IF(JRF!B371=IFERROR(VLOOKUP(JRF!B371,Checks!AI:AI,1,0),0),"Entry in Branch/Satellite BU's",""))</f>
        <v/>
      </c>
      <c r="AL358" t="str">
        <f>IFERROR(IF('Journal Template'!A770="","",IF('Journal Template'!A770=IFERROR(VLOOKUP('Journal Template'!A770,Checks!AI:AI,1,0),0),"Entry in Branch/Satellite BU's","")),"")</f>
        <v/>
      </c>
      <c r="AO358" s="171"/>
      <c r="AP358" s="171"/>
      <c r="AQ358" s="171"/>
      <c r="AR358" s="171"/>
      <c r="CI358" t="str">
        <f>IF(JRF!F371&gt;0,"",IF(JRF!B371="","",IF(LEFT(JRF!B371,1)=IFERROR(VLOOKUP(LEFT(JRF!B371,1),$CF$2:$CF$5,1,0),0),"Product Code Required",IF(JRF!C371="","",IF(JRF!C371=IFERROR(VLOOKUP(JRF!C371,$CH:$CH,1,0),0),"Product Code Required","NA")))))</f>
        <v/>
      </c>
      <c r="CJ358" t="str">
        <f>IF(JRF!AV371&gt;0,"",IF(JRF!Q371="","",IF(LEFT(JRF!Q371,1)=IFERROR(VLOOKUP(LEFT(JRF!Q371,1),$CF$2:$CF$5,1,0),0),"Product Code Required",IF(JRF!V371="","",IF(JRF!V371=IFERROR(VLOOKUP(JRF!V371,$CH:$CH,1,0),0),"Product Code Required","NA")))))</f>
        <v/>
      </c>
      <c r="CK358" t="str">
        <f>IFERROR(IF(LEN('Journal Template'!F369)&gt;0,"",IF('Journal Template'!A369="","",IF(LEFT('Journal Template'!A369,1)=IFERROR(VLOOKUP(LEFT('Journal Template'!A369,1),Checks!$CF$2:$CF$5,1,0),0),"Product Code Required",IF('Journal Template'!D369="","",IF('Journal Template'!D369=IFERROR(VLOOKUP('Journal Template'!D369,Checks!$CH:$CH,1,0),0),"Product Code Required","NA"))))),"")</f>
        <v/>
      </c>
    </row>
    <row r="359" spans="14:89">
      <c r="N359" t="s">
        <v>2480</v>
      </c>
      <c r="O359" t="s">
        <v>983</v>
      </c>
      <c r="P359" t="s">
        <v>386</v>
      </c>
      <c r="Q359" s="150" t="str">
        <f>IF(JRF!D372="","",IF(IFERROR(VLOOKUP(JRF!D372,Checks!N:P,3,0),0)="A","","Inactive account in Use"))</f>
        <v/>
      </c>
      <c r="R359" t="str">
        <f>IFERROR(IF('Journal Template'!C771="","",IF(IFERROR(VLOOKUP('Journal Template'!C771,Checks!N:P,3,0),0)="A","","Inactive account in Use")),"")</f>
        <v/>
      </c>
      <c r="S359" t="s">
        <v>2481</v>
      </c>
      <c r="T359" t="s">
        <v>386</v>
      </c>
      <c r="U359" t="s">
        <v>68</v>
      </c>
      <c r="V359" s="150" t="str">
        <f>IF(JRF!C372="","",IF(IFERROR(VLOOKUP(JRF!C372,Checks!S:U,3,0),0)="A","Entry with System fund Dept",""))</f>
        <v/>
      </c>
      <c r="W359" t="str">
        <f>IFERROR(IF('Journal Template'!D771="","",IF(IFERROR(VLOOKUP('Journal Template'!D771,Checks!S:U,3,0),0)="A","Entry with System fund Dept","")),"")</f>
        <v/>
      </c>
      <c r="X359" t="s">
        <v>2482</v>
      </c>
      <c r="Y359" t="s">
        <v>386</v>
      </c>
      <c r="Z359" t="s">
        <v>2359</v>
      </c>
      <c r="AA359" t="s">
        <v>2429</v>
      </c>
      <c r="AB359" t="s">
        <v>125</v>
      </c>
      <c r="AC359" s="150" t="str">
        <f>IFERROR(IF(JRF!C372="","",IF(AND(VLOOKUP(JRF!C372,X:AA,4,0)=JRF!B372,VLOOKUP(JRF!C372,X:Y,2,0)="A"),"","Inactive Dept Combo Error")),"Inactive Dept Combo Error")</f>
        <v/>
      </c>
      <c r="AD359" t="str">
        <f>IFERROR(IF('Journal Template'!D771="","",IF(AND(VLOOKUP('Journal Template'!D771,X:AA,4,0)='Journal Template'!A771,VLOOKUP('Journal Template'!D771,X:Y,2,0)="A"),"","Inactive Dept Combo Error")),"")</f>
        <v/>
      </c>
      <c r="AK359" s="150" t="str">
        <f>IF(JRF!B372="","",IF(JRF!B372=IFERROR(VLOOKUP(JRF!B372,Checks!AI:AI,1,0),0),"Entry in Branch/Satellite BU's",""))</f>
        <v/>
      </c>
      <c r="AL359" t="str">
        <f>IFERROR(IF('Journal Template'!A771="","",IF('Journal Template'!A771=IFERROR(VLOOKUP('Journal Template'!A771,Checks!AI:AI,1,0),0),"Entry in Branch/Satellite BU's","")),"")</f>
        <v/>
      </c>
      <c r="AO359" s="171"/>
      <c r="AP359" s="171"/>
      <c r="AQ359" s="171"/>
      <c r="AR359" s="171"/>
      <c r="CI359" t="str">
        <f>IF(JRF!F372&gt;0,"",IF(JRF!B372="","",IF(LEFT(JRF!B372,1)=IFERROR(VLOOKUP(LEFT(JRF!B372,1),$CF$2:$CF$5,1,0),0),"Product Code Required",IF(JRF!C372="","",IF(JRF!C372=IFERROR(VLOOKUP(JRF!C372,$CH:$CH,1,0),0),"Product Code Required","NA")))))</f>
        <v/>
      </c>
      <c r="CJ359" t="str">
        <f>IF(JRF!AV372&gt;0,"",IF(JRF!Q372="","",IF(LEFT(JRF!Q372,1)=IFERROR(VLOOKUP(LEFT(JRF!Q372,1),$CF$2:$CF$5,1,0),0),"Product Code Required",IF(JRF!V372="","",IF(JRF!V372=IFERROR(VLOOKUP(JRF!V372,$CH:$CH,1,0),0),"Product Code Required","NA")))))</f>
        <v/>
      </c>
      <c r="CK359" t="str">
        <f>IFERROR(IF(LEN('Journal Template'!F370)&gt;0,"",IF('Journal Template'!A370="","",IF(LEFT('Journal Template'!A370,1)=IFERROR(VLOOKUP(LEFT('Journal Template'!A370,1),Checks!$CF$2:$CF$5,1,0),0),"Product Code Required",IF('Journal Template'!D370="","",IF('Journal Template'!D370=IFERROR(VLOOKUP('Journal Template'!D370,Checks!$CH:$CH,1,0),0),"Product Code Required","NA"))))),"")</f>
        <v/>
      </c>
    </row>
    <row r="360" spans="14:89">
      <c r="N360" t="s">
        <v>2483</v>
      </c>
      <c r="O360" t="s">
        <v>983</v>
      </c>
      <c r="P360" t="s">
        <v>386</v>
      </c>
      <c r="Q360" s="150" t="str">
        <f>IF(JRF!D373="","",IF(IFERROR(VLOOKUP(JRF!D373,Checks!N:P,3,0),0)="A","","Inactive account in Use"))</f>
        <v/>
      </c>
      <c r="R360" t="str">
        <f>IFERROR(IF('Journal Template'!C772="","",IF(IFERROR(VLOOKUP('Journal Template'!C772,Checks!N:P,3,0),0)="A","","Inactive account in Use")),"")</f>
        <v/>
      </c>
      <c r="S360" t="s">
        <v>2484</v>
      </c>
      <c r="T360" t="s">
        <v>386</v>
      </c>
      <c r="U360" t="s">
        <v>68</v>
      </c>
      <c r="V360" s="150" t="str">
        <f>IF(JRF!C373="","",IF(IFERROR(VLOOKUP(JRF!C373,Checks!S:U,3,0),0)="A","Entry with System fund Dept",""))</f>
        <v/>
      </c>
      <c r="W360" t="str">
        <f>IFERROR(IF('Journal Template'!D772="","",IF(IFERROR(VLOOKUP('Journal Template'!D772,Checks!S:U,3,0),0)="A","Entry with System fund Dept","")),"")</f>
        <v/>
      </c>
      <c r="X360" t="s">
        <v>2485</v>
      </c>
      <c r="Y360" t="s">
        <v>386</v>
      </c>
      <c r="Z360" t="s">
        <v>2486</v>
      </c>
      <c r="AA360" t="s">
        <v>2429</v>
      </c>
      <c r="AB360" t="s">
        <v>125</v>
      </c>
      <c r="AC360" s="150" t="str">
        <f>IFERROR(IF(JRF!C373="","",IF(AND(VLOOKUP(JRF!C373,X:AA,4,0)=JRF!B373,VLOOKUP(JRF!C373,X:Y,2,0)="A"),"","Inactive Dept Combo Error")),"Inactive Dept Combo Error")</f>
        <v/>
      </c>
      <c r="AD360" t="str">
        <f>IFERROR(IF('Journal Template'!D772="","",IF(AND(VLOOKUP('Journal Template'!D772,X:AA,4,0)='Journal Template'!A772,VLOOKUP('Journal Template'!D772,X:Y,2,0)="A"),"","Inactive Dept Combo Error")),"")</f>
        <v/>
      </c>
      <c r="AK360" s="150" t="str">
        <f>IF(JRF!B373="","",IF(JRF!B373=IFERROR(VLOOKUP(JRF!B373,Checks!AI:AI,1,0),0),"Entry in Branch/Satellite BU's",""))</f>
        <v/>
      </c>
      <c r="AL360" t="str">
        <f>IFERROR(IF('Journal Template'!A772="","",IF('Journal Template'!A772=IFERROR(VLOOKUP('Journal Template'!A772,Checks!AI:AI,1,0),0),"Entry in Branch/Satellite BU's","")),"")</f>
        <v/>
      </c>
      <c r="AO360" s="171"/>
      <c r="AP360" s="171"/>
      <c r="AQ360" s="171"/>
      <c r="AR360" s="171"/>
      <c r="CI360" t="str">
        <f>IF(JRF!F373&gt;0,"",IF(JRF!B373="","",IF(LEFT(JRF!B373,1)=IFERROR(VLOOKUP(LEFT(JRF!B373,1),$CF$2:$CF$5,1,0),0),"Product Code Required",IF(JRF!C373="","",IF(JRF!C373=IFERROR(VLOOKUP(JRF!C373,$CH:$CH,1,0),0),"Product Code Required","NA")))))</f>
        <v/>
      </c>
      <c r="CJ360" t="str">
        <f>IF(JRF!AV373&gt;0,"",IF(JRF!Q373="","",IF(LEFT(JRF!Q373,1)=IFERROR(VLOOKUP(LEFT(JRF!Q373,1),$CF$2:$CF$5,1,0),0),"Product Code Required",IF(JRF!V373="","",IF(JRF!V373=IFERROR(VLOOKUP(JRF!V373,$CH:$CH,1,0),0),"Product Code Required","NA")))))</f>
        <v/>
      </c>
      <c r="CK360" t="str">
        <f>IFERROR(IF(LEN('Journal Template'!F371)&gt;0,"",IF('Journal Template'!A371="","",IF(LEFT('Journal Template'!A371,1)=IFERROR(VLOOKUP(LEFT('Journal Template'!A371,1),Checks!$CF$2:$CF$5,1,0),0),"Product Code Required",IF('Journal Template'!D371="","",IF('Journal Template'!D371=IFERROR(VLOOKUP('Journal Template'!D371,Checks!$CH:$CH,1,0),0),"Product Code Required","NA"))))),"")</f>
        <v/>
      </c>
    </row>
    <row r="361" spans="14:89">
      <c r="N361" t="s">
        <v>2487</v>
      </c>
      <c r="O361" t="s">
        <v>2488</v>
      </c>
      <c r="P361" t="s">
        <v>386</v>
      </c>
      <c r="Q361" s="150" t="str">
        <f>IF(JRF!D374="","",IF(IFERROR(VLOOKUP(JRF!D374,Checks!N:P,3,0),0)="A","","Inactive account in Use"))</f>
        <v/>
      </c>
      <c r="R361" t="str">
        <f>IFERROR(IF('Journal Template'!C773="","",IF(IFERROR(VLOOKUP('Journal Template'!C773,Checks!N:P,3,0),0)="A","","Inactive account in Use")),"")</f>
        <v/>
      </c>
      <c r="S361" t="s">
        <v>2489</v>
      </c>
      <c r="T361" t="s">
        <v>386</v>
      </c>
      <c r="U361" t="s">
        <v>68</v>
      </c>
      <c r="V361" s="150" t="str">
        <f>IF(JRF!C374="","",IF(IFERROR(VLOOKUP(JRF!C374,Checks!S:U,3,0),0)="A","Entry with System fund Dept",""))</f>
        <v/>
      </c>
      <c r="W361" t="str">
        <f>IFERROR(IF('Journal Template'!D773="","",IF(IFERROR(VLOOKUP('Journal Template'!D773,Checks!S:U,3,0),0)="A","Entry with System fund Dept","")),"")</f>
        <v/>
      </c>
      <c r="X361" t="s">
        <v>2490</v>
      </c>
      <c r="Y361" t="s">
        <v>389</v>
      </c>
      <c r="Z361" t="s">
        <v>2372</v>
      </c>
      <c r="AA361" t="s">
        <v>2429</v>
      </c>
      <c r="AB361" t="s">
        <v>125</v>
      </c>
      <c r="AC361" s="150" t="str">
        <f>IFERROR(IF(JRF!C374="","",IF(AND(VLOOKUP(JRF!C374,X:AA,4,0)=JRF!B374,VLOOKUP(JRF!C374,X:Y,2,0)="A"),"","Inactive Dept Combo Error")),"Inactive Dept Combo Error")</f>
        <v/>
      </c>
      <c r="AD361" t="str">
        <f>IFERROR(IF('Journal Template'!D773="","",IF(AND(VLOOKUP('Journal Template'!D773,X:AA,4,0)='Journal Template'!A773,VLOOKUP('Journal Template'!D773,X:Y,2,0)="A"),"","Inactive Dept Combo Error")),"")</f>
        <v/>
      </c>
      <c r="AK361" s="150" t="str">
        <f>IF(JRF!B374="","",IF(JRF!B374=IFERROR(VLOOKUP(JRF!B374,Checks!AI:AI,1,0),0),"Entry in Branch/Satellite BU's",""))</f>
        <v/>
      </c>
      <c r="AL361" t="str">
        <f>IFERROR(IF('Journal Template'!A773="","",IF('Journal Template'!A773=IFERROR(VLOOKUP('Journal Template'!A773,Checks!AI:AI,1,0),0),"Entry in Branch/Satellite BU's","")),"")</f>
        <v/>
      </c>
      <c r="AO361" s="171"/>
      <c r="AP361" s="171"/>
      <c r="AQ361" s="171"/>
      <c r="AR361" s="171"/>
      <c r="CI361" t="str">
        <f>IF(JRF!F374&gt;0,"",IF(JRF!B374="","",IF(LEFT(JRF!B374,1)=IFERROR(VLOOKUP(LEFT(JRF!B374,1),$CF$2:$CF$5,1,0),0),"Product Code Required",IF(JRF!C374="","",IF(JRF!C374=IFERROR(VLOOKUP(JRF!C374,$CH:$CH,1,0),0),"Product Code Required","NA")))))</f>
        <v/>
      </c>
      <c r="CJ361" t="str">
        <f>IF(JRF!AV374&gt;0,"",IF(JRF!Q374="","",IF(LEFT(JRF!Q374,1)=IFERROR(VLOOKUP(LEFT(JRF!Q374,1),$CF$2:$CF$5,1,0),0),"Product Code Required",IF(JRF!V374="","",IF(JRF!V374=IFERROR(VLOOKUP(JRF!V374,$CH:$CH,1,0),0),"Product Code Required","NA")))))</f>
        <v/>
      </c>
      <c r="CK361" t="str">
        <f>IFERROR(IF(LEN('Journal Template'!F372)&gt;0,"",IF('Journal Template'!A372="","",IF(LEFT('Journal Template'!A372,1)=IFERROR(VLOOKUP(LEFT('Journal Template'!A372,1),Checks!$CF$2:$CF$5,1,0),0),"Product Code Required",IF('Journal Template'!D372="","",IF('Journal Template'!D372=IFERROR(VLOOKUP('Journal Template'!D372,Checks!$CH:$CH,1,0),0),"Product Code Required","NA"))))),"")</f>
        <v/>
      </c>
    </row>
    <row r="362" spans="14:89">
      <c r="N362" t="s">
        <v>2491</v>
      </c>
      <c r="O362" t="s">
        <v>2492</v>
      </c>
      <c r="P362" t="s">
        <v>386</v>
      </c>
      <c r="Q362" s="150" t="str">
        <f>IF(JRF!D375="","",IF(IFERROR(VLOOKUP(JRF!D375,Checks!N:P,3,0),0)="A","","Inactive account in Use"))</f>
        <v/>
      </c>
      <c r="R362" t="str">
        <f>IFERROR(IF('Journal Template'!C774="","",IF(IFERROR(VLOOKUP('Journal Template'!C774,Checks!N:P,3,0),0)="A","","Inactive account in Use")),"")</f>
        <v/>
      </c>
      <c r="S362" t="s">
        <v>2493</v>
      </c>
      <c r="T362" t="s">
        <v>386</v>
      </c>
      <c r="U362" t="s">
        <v>68</v>
      </c>
      <c r="V362" s="150" t="str">
        <f>IF(JRF!C375="","",IF(IFERROR(VLOOKUP(JRF!C375,Checks!S:U,3,0),0)="A","Entry with System fund Dept",""))</f>
        <v/>
      </c>
      <c r="W362" t="str">
        <f>IFERROR(IF('Journal Template'!D774="","",IF(IFERROR(VLOOKUP('Journal Template'!D774,Checks!S:U,3,0),0)="A","Entry with System fund Dept","")),"")</f>
        <v/>
      </c>
      <c r="X362" t="s">
        <v>2494</v>
      </c>
      <c r="Y362" t="s">
        <v>386</v>
      </c>
      <c r="Z362" t="s">
        <v>2495</v>
      </c>
      <c r="AA362" t="s">
        <v>2429</v>
      </c>
      <c r="AB362" t="s">
        <v>125</v>
      </c>
      <c r="AC362" s="150" t="str">
        <f>IFERROR(IF(JRF!C375="","",IF(AND(VLOOKUP(JRF!C375,X:AA,4,0)=JRF!B375,VLOOKUP(JRF!C375,X:Y,2,0)="A"),"","Inactive Dept Combo Error")),"Inactive Dept Combo Error")</f>
        <v/>
      </c>
      <c r="AD362" t="str">
        <f>IFERROR(IF('Journal Template'!D774="","",IF(AND(VLOOKUP('Journal Template'!D774,X:AA,4,0)='Journal Template'!A774,VLOOKUP('Journal Template'!D774,X:Y,2,0)="A"),"","Inactive Dept Combo Error")),"")</f>
        <v/>
      </c>
      <c r="AK362" s="150" t="str">
        <f>IF(JRF!B375="","",IF(JRF!B375=IFERROR(VLOOKUP(JRF!B375,Checks!AI:AI,1,0),0),"Entry in Branch/Satellite BU's",""))</f>
        <v/>
      </c>
      <c r="AL362" t="str">
        <f>IFERROR(IF('Journal Template'!A774="","",IF('Journal Template'!A774=IFERROR(VLOOKUP('Journal Template'!A774,Checks!AI:AI,1,0),0),"Entry in Branch/Satellite BU's","")),"")</f>
        <v/>
      </c>
      <c r="AO362" s="171"/>
      <c r="AP362" s="171"/>
      <c r="AQ362" s="171"/>
      <c r="AR362" s="171"/>
      <c r="CI362" t="str">
        <f>IF(JRF!F375&gt;0,"",IF(JRF!B375="","",IF(LEFT(JRF!B375,1)=IFERROR(VLOOKUP(LEFT(JRF!B375,1),$CF$2:$CF$5,1,0),0),"Product Code Required",IF(JRF!C375="","",IF(JRF!C375=IFERROR(VLOOKUP(JRF!C375,$CH:$CH,1,0),0),"Product Code Required","NA")))))</f>
        <v/>
      </c>
      <c r="CJ362" t="str">
        <f>IF(JRF!AV375&gt;0,"",IF(JRF!Q375="","",IF(LEFT(JRF!Q375,1)=IFERROR(VLOOKUP(LEFT(JRF!Q375,1),$CF$2:$CF$5,1,0),0),"Product Code Required",IF(JRF!V375="","",IF(JRF!V375=IFERROR(VLOOKUP(JRF!V375,$CH:$CH,1,0),0),"Product Code Required","NA")))))</f>
        <v/>
      </c>
      <c r="CK362" t="str">
        <f>IFERROR(IF(LEN('Journal Template'!F373)&gt;0,"",IF('Journal Template'!A373="","",IF(LEFT('Journal Template'!A373,1)=IFERROR(VLOOKUP(LEFT('Journal Template'!A373,1),Checks!$CF$2:$CF$5,1,0),0),"Product Code Required",IF('Journal Template'!D373="","",IF('Journal Template'!D373=IFERROR(VLOOKUP('Journal Template'!D373,Checks!$CH:$CH,1,0),0),"Product Code Required","NA"))))),"")</f>
        <v/>
      </c>
    </row>
    <row r="363" spans="14:89">
      <c r="N363" t="s">
        <v>2496</v>
      </c>
      <c r="O363" t="s">
        <v>2497</v>
      </c>
      <c r="P363" t="s">
        <v>386</v>
      </c>
      <c r="Q363" s="150" t="str">
        <f>IF(JRF!D376="","",IF(IFERROR(VLOOKUP(JRF!D376,Checks!N:P,3,0),0)="A","","Inactive account in Use"))</f>
        <v/>
      </c>
      <c r="R363" t="str">
        <f>IFERROR(IF('Journal Template'!C775="","",IF(IFERROR(VLOOKUP('Journal Template'!C775,Checks!N:P,3,0),0)="A","","Inactive account in Use")),"")</f>
        <v/>
      </c>
      <c r="S363" t="s">
        <v>2498</v>
      </c>
      <c r="T363" t="s">
        <v>386</v>
      </c>
      <c r="U363" t="s">
        <v>68</v>
      </c>
      <c r="V363" s="150" t="str">
        <f>IF(JRF!C376="","",IF(IFERROR(VLOOKUP(JRF!C376,Checks!S:U,3,0),0)="A","Entry with System fund Dept",""))</f>
        <v/>
      </c>
      <c r="W363" t="str">
        <f>IFERROR(IF('Journal Template'!D775="","",IF(IFERROR(VLOOKUP('Journal Template'!D775,Checks!S:U,3,0),0)="A","Entry with System fund Dept","")),"")</f>
        <v/>
      </c>
      <c r="X363" t="s">
        <v>2499</v>
      </c>
      <c r="Y363" t="s">
        <v>386</v>
      </c>
      <c r="Z363" t="s">
        <v>2500</v>
      </c>
      <c r="AA363" t="s">
        <v>2429</v>
      </c>
      <c r="AB363" t="s">
        <v>125</v>
      </c>
      <c r="AC363" s="150" t="str">
        <f>IFERROR(IF(JRF!C376="","",IF(AND(VLOOKUP(JRF!C376,X:AA,4,0)=JRF!B376,VLOOKUP(JRF!C376,X:Y,2,0)="A"),"","Inactive Dept Combo Error")),"Inactive Dept Combo Error")</f>
        <v/>
      </c>
      <c r="AD363" t="str">
        <f>IFERROR(IF('Journal Template'!D775="","",IF(AND(VLOOKUP('Journal Template'!D775,X:AA,4,0)='Journal Template'!A775,VLOOKUP('Journal Template'!D775,X:Y,2,0)="A"),"","Inactive Dept Combo Error")),"")</f>
        <v/>
      </c>
      <c r="AK363" s="150" t="str">
        <f>IF(JRF!B376="","",IF(JRF!B376=IFERROR(VLOOKUP(JRF!B376,Checks!AI:AI,1,0),0),"Entry in Branch/Satellite BU's",""))</f>
        <v/>
      </c>
      <c r="AL363" t="str">
        <f>IFERROR(IF('Journal Template'!A775="","",IF('Journal Template'!A775=IFERROR(VLOOKUP('Journal Template'!A775,Checks!AI:AI,1,0),0),"Entry in Branch/Satellite BU's","")),"")</f>
        <v/>
      </c>
      <c r="AO363" s="171"/>
      <c r="AP363" s="171"/>
      <c r="AQ363" s="171"/>
      <c r="AR363" s="171"/>
      <c r="CI363" t="str">
        <f>IF(JRF!F376&gt;0,"",IF(JRF!B376="","",IF(LEFT(JRF!B376,1)=IFERROR(VLOOKUP(LEFT(JRF!B376,1),$CF$2:$CF$5,1,0),0),"Product Code Required",IF(JRF!C376="","",IF(JRF!C376=IFERROR(VLOOKUP(JRF!C376,$CH:$CH,1,0),0),"Product Code Required","NA")))))</f>
        <v/>
      </c>
      <c r="CJ363" t="str">
        <f>IF(JRF!AV376&gt;0,"",IF(JRF!Q376="","",IF(LEFT(JRF!Q376,1)=IFERROR(VLOOKUP(LEFT(JRF!Q376,1),$CF$2:$CF$5,1,0),0),"Product Code Required",IF(JRF!V376="","",IF(JRF!V376=IFERROR(VLOOKUP(JRF!V376,$CH:$CH,1,0),0),"Product Code Required","NA")))))</f>
        <v/>
      </c>
      <c r="CK363" t="str">
        <f>IFERROR(IF(LEN('Journal Template'!F374)&gt;0,"",IF('Journal Template'!A374="","",IF(LEFT('Journal Template'!A374,1)=IFERROR(VLOOKUP(LEFT('Journal Template'!A374,1),Checks!$CF$2:$CF$5,1,0),0),"Product Code Required",IF('Journal Template'!D374="","",IF('Journal Template'!D374=IFERROR(VLOOKUP('Journal Template'!D374,Checks!$CH:$CH,1,0),0),"Product Code Required","NA"))))),"")</f>
        <v/>
      </c>
    </row>
    <row r="364" spans="14:89">
      <c r="N364" t="s">
        <v>2501</v>
      </c>
      <c r="O364" t="s">
        <v>2502</v>
      </c>
      <c r="P364" t="s">
        <v>386</v>
      </c>
      <c r="Q364" s="150" t="str">
        <f>IF(JRF!D377="","",IF(IFERROR(VLOOKUP(JRF!D377,Checks!N:P,3,0),0)="A","","Inactive account in Use"))</f>
        <v/>
      </c>
      <c r="R364" t="str">
        <f>IFERROR(IF('Journal Template'!C776="","",IF(IFERROR(VLOOKUP('Journal Template'!C776,Checks!N:P,3,0),0)="A","","Inactive account in Use")),"")</f>
        <v/>
      </c>
      <c r="S364" t="s">
        <v>2503</v>
      </c>
      <c r="T364" t="s">
        <v>386</v>
      </c>
      <c r="U364" t="s">
        <v>68</v>
      </c>
      <c r="V364" s="150" t="str">
        <f>IF(JRF!C377="","",IF(IFERROR(VLOOKUP(JRF!C377,Checks!S:U,3,0),0)="A","Entry with System fund Dept",""))</f>
        <v/>
      </c>
      <c r="W364" t="str">
        <f>IFERROR(IF('Journal Template'!D776="","",IF(IFERROR(VLOOKUP('Journal Template'!D776,Checks!S:U,3,0),0)="A","Entry with System fund Dept","")),"")</f>
        <v/>
      </c>
      <c r="X364" t="s">
        <v>2504</v>
      </c>
      <c r="Y364" t="s">
        <v>386</v>
      </c>
      <c r="Z364" t="s">
        <v>2505</v>
      </c>
      <c r="AA364" t="s">
        <v>2429</v>
      </c>
      <c r="AB364" t="s">
        <v>125</v>
      </c>
      <c r="AC364" s="150" t="str">
        <f>IFERROR(IF(JRF!C377="","",IF(AND(VLOOKUP(JRF!C377,X:AA,4,0)=JRF!B377,VLOOKUP(JRF!C377,X:Y,2,0)="A"),"","Inactive Dept Combo Error")),"Inactive Dept Combo Error")</f>
        <v/>
      </c>
      <c r="AD364" t="str">
        <f>IFERROR(IF('Journal Template'!D776="","",IF(AND(VLOOKUP('Journal Template'!D776,X:AA,4,0)='Journal Template'!A776,VLOOKUP('Journal Template'!D776,X:Y,2,0)="A"),"","Inactive Dept Combo Error")),"")</f>
        <v/>
      </c>
      <c r="AK364" s="150" t="str">
        <f>IF(JRF!B377="","",IF(JRF!B377=IFERROR(VLOOKUP(JRF!B377,Checks!AI:AI,1,0),0),"Entry in Branch/Satellite BU's",""))</f>
        <v/>
      </c>
      <c r="AL364" t="str">
        <f>IFERROR(IF('Journal Template'!A776="","",IF('Journal Template'!A776=IFERROR(VLOOKUP('Journal Template'!A776,Checks!AI:AI,1,0),0),"Entry in Branch/Satellite BU's","")),"")</f>
        <v/>
      </c>
      <c r="AO364" s="171"/>
      <c r="AP364" s="171"/>
      <c r="AQ364" s="171"/>
      <c r="AR364" s="171"/>
      <c r="CI364" t="str">
        <f>IF(JRF!F377&gt;0,"",IF(JRF!B377="","",IF(LEFT(JRF!B377,1)=IFERROR(VLOOKUP(LEFT(JRF!B377,1),$CF$2:$CF$5,1,0),0),"Product Code Required",IF(JRF!C377="","",IF(JRF!C377=IFERROR(VLOOKUP(JRF!C377,$CH:$CH,1,0),0),"Product Code Required","NA")))))</f>
        <v/>
      </c>
      <c r="CJ364" t="str">
        <f>IF(JRF!AV377&gt;0,"",IF(JRF!Q377="","",IF(LEFT(JRF!Q377,1)=IFERROR(VLOOKUP(LEFT(JRF!Q377,1),$CF$2:$CF$5,1,0),0),"Product Code Required",IF(JRF!V377="","",IF(JRF!V377=IFERROR(VLOOKUP(JRF!V377,$CH:$CH,1,0),0),"Product Code Required","NA")))))</f>
        <v/>
      </c>
      <c r="CK364" t="str">
        <f>IFERROR(IF(LEN('Journal Template'!F375)&gt;0,"",IF('Journal Template'!A375="","",IF(LEFT('Journal Template'!A375,1)=IFERROR(VLOOKUP(LEFT('Journal Template'!A375,1),Checks!$CF$2:$CF$5,1,0),0),"Product Code Required",IF('Journal Template'!D375="","",IF('Journal Template'!D375=IFERROR(VLOOKUP('Journal Template'!D375,Checks!$CH:$CH,1,0),0),"Product Code Required","NA"))))),"")</f>
        <v/>
      </c>
    </row>
    <row r="365" spans="14:89">
      <c r="N365" t="s">
        <v>2506</v>
      </c>
      <c r="O365" t="s">
        <v>2507</v>
      </c>
      <c r="P365" t="s">
        <v>386</v>
      </c>
      <c r="Q365" s="150" t="str">
        <f>IF(JRF!D378="","",IF(IFERROR(VLOOKUP(JRF!D378,Checks!N:P,3,0),0)="A","","Inactive account in Use"))</f>
        <v/>
      </c>
      <c r="R365" t="str">
        <f>IFERROR(IF('Journal Template'!C777="","",IF(IFERROR(VLOOKUP('Journal Template'!C777,Checks!N:P,3,0),0)="A","","Inactive account in Use")),"")</f>
        <v/>
      </c>
      <c r="S365" t="s">
        <v>2508</v>
      </c>
      <c r="T365" t="s">
        <v>386</v>
      </c>
      <c r="U365" t="s">
        <v>68</v>
      </c>
      <c r="V365" s="150" t="str">
        <f>IF(JRF!C378="","",IF(IFERROR(VLOOKUP(JRF!C378,Checks!S:U,3,0),0)="A","Entry with System fund Dept",""))</f>
        <v/>
      </c>
      <c r="W365" t="str">
        <f>IFERROR(IF('Journal Template'!D777="","",IF(IFERROR(VLOOKUP('Journal Template'!D777,Checks!S:U,3,0),0)="A","Entry with System fund Dept","")),"")</f>
        <v/>
      </c>
      <c r="X365" t="s">
        <v>2509</v>
      </c>
      <c r="Y365" t="s">
        <v>389</v>
      </c>
      <c r="Z365" t="s">
        <v>2510</v>
      </c>
      <c r="AA365" t="s">
        <v>2511</v>
      </c>
      <c r="AB365" t="s">
        <v>125</v>
      </c>
      <c r="AC365" s="150" t="str">
        <f>IFERROR(IF(JRF!C378="","",IF(AND(VLOOKUP(JRF!C378,X:AA,4,0)=JRF!B378,VLOOKUP(JRF!C378,X:Y,2,0)="A"),"","Inactive Dept Combo Error")),"Inactive Dept Combo Error")</f>
        <v/>
      </c>
      <c r="AD365" t="str">
        <f>IFERROR(IF('Journal Template'!D777="","",IF(AND(VLOOKUP('Journal Template'!D777,X:AA,4,0)='Journal Template'!A777,VLOOKUP('Journal Template'!D777,X:Y,2,0)="A"),"","Inactive Dept Combo Error")),"")</f>
        <v/>
      </c>
      <c r="AK365" s="150" t="str">
        <f>IF(JRF!B378="","",IF(JRF!B378=IFERROR(VLOOKUP(JRF!B378,Checks!AI:AI,1,0),0),"Entry in Branch/Satellite BU's",""))</f>
        <v/>
      </c>
      <c r="AL365" t="str">
        <f>IFERROR(IF('Journal Template'!A777="","",IF('Journal Template'!A777=IFERROR(VLOOKUP('Journal Template'!A777,Checks!AI:AI,1,0),0),"Entry in Branch/Satellite BU's","")),"")</f>
        <v/>
      </c>
      <c r="AO365" s="171"/>
      <c r="AP365" s="171"/>
      <c r="AQ365" s="171"/>
      <c r="AR365" s="171"/>
      <c r="CI365" t="str">
        <f>IF(JRF!F378&gt;0,"",IF(JRF!B378="","",IF(LEFT(JRF!B378,1)=IFERROR(VLOOKUP(LEFT(JRF!B378,1),$CF$2:$CF$5,1,0),0),"Product Code Required",IF(JRF!C378="","",IF(JRF!C378=IFERROR(VLOOKUP(JRF!C378,$CH:$CH,1,0),0),"Product Code Required","NA")))))</f>
        <v/>
      </c>
      <c r="CJ365" t="str">
        <f>IF(JRF!AV378&gt;0,"",IF(JRF!Q378="","",IF(LEFT(JRF!Q378,1)=IFERROR(VLOOKUP(LEFT(JRF!Q378,1),$CF$2:$CF$5,1,0),0),"Product Code Required",IF(JRF!V378="","",IF(JRF!V378=IFERROR(VLOOKUP(JRF!V378,$CH:$CH,1,0),0),"Product Code Required","NA")))))</f>
        <v/>
      </c>
      <c r="CK365" t="str">
        <f>IFERROR(IF(LEN('Journal Template'!F376)&gt;0,"",IF('Journal Template'!A376="","",IF(LEFT('Journal Template'!A376,1)=IFERROR(VLOOKUP(LEFT('Journal Template'!A376,1),Checks!$CF$2:$CF$5,1,0),0),"Product Code Required",IF('Journal Template'!D376="","",IF('Journal Template'!D376=IFERROR(VLOOKUP('Journal Template'!D376,Checks!$CH:$CH,1,0),0),"Product Code Required","NA"))))),"")</f>
        <v/>
      </c>
    </row>
    <row r="366" spans="14:89">
      <c r="N366" t="s">
        <v>2512</v>
      </c>
      <c r="O366" t="s">
        <v>2513</v>
      </c>
      <c r="P366" t="s">
        <v>386</v>
      </c>
      <c r="Q366" s="150" t="str">
        <f>IF(JRF!D379="","",IF(IFERROR(VLOOKUP(JRF!D379,Checks!N:P,3,0),0)="A","","Inactive account in Use"))</f>
        <v/>
      </c>
      <c r="R366" t="str">
        <f>IFERROR(IF('Journal Template'!C778="","",IF(IFERROR(VLOOKUP('Journal Template'!C778,Checks!N:P,3,0),0)="A","","Inactive account in Use")),"")</f>
        <v/>
      </c>
      <c r="S366" t="s">
        <v>2514</v>
      </c>
      <c r="T366" t="s">
        <v>386</v>
      </c>
      <c r="U366" t="s">
        <v>68</v>
      </c>
      <c r="V366" s="150" t="str">
        <f>IF(JRF!C379="","",IF(IFERROR(VLOOKUP(JRF!C379,Checks!S:U,3,0),0)="A","Entry with System fund Dept",""))</f>
        <v/>
      </c>
      <c r="W366" t="str">
        <f>IFERROR(IF('Journal Template'!D778="","",IF(IFERROR(VLOOKUP('Journal Template'!D778,Checks!S:U,3,0),0)="A","Entry with System fund Dept","")),"")</f>
        <v/>
      </c>
      <c r="X366" t="s">
        <v>2515</v>
      </c>
      <c r="Y366" t="s">
        <v>389</v>
      </c>
      <c r="Z366" t="s">
        <v>2516</v>
      </c>
      <c r="AA366" t="s">
        <v>2517</v>
      </c>
      <c r="AB366" t="s">
        <v>125</v>
      </c>
      <c r="AC366" s="150" t="str">
        <f>IFERROR(IF(JRF!C379="","",IF(AND(VLOOKUP(JRF!C379,X:AA,4,0)=JRF!B379,VLOOKUP(JRF!C379,X:Y,2,0)="A"),"","Inactive Dept Combo Error")),"Inactive Dept Combo Error")</f>
        <v/>
      </c>
      <c r="AD366" t="str">
        <f>IFERROR(IF('Journal Template'!D778="","",IF(AND(VLOOKUP('Journal Template'!D778,X:AA,4,0)='Journal Template'!A778,VLOOKUP('Journal Template'!D778,X:Y,2,0)="A"),"","Inactive Dept Combo Error")),"")</f>
        <v/>
      </c>
      <c r="AK366" s="150" t="str">
        <f>IF(JRF!B379="","",IF(JRF!B379=IFERROR(VLOOKUP(JRF!B379,Checks!AI:AI,1,0),0),"Entry in Branch/Satellite BU's",""))</f>
        <v/>
      </c>
      <c r="AL366" t="str">
        <f>IFERROR(IF('Journal Template'!A778="","",IF('Journal Template'!A778=IFERROR(VLOOKUP('Journal Template'!A778,Checks!AI:AI,1,0),0),"Entry in Branch/Satellite BU's","")),"")</f>
        <v/>
      </c>
      <c r="AO366" s="171"/>
      <c r="AP366" s="171"/>
      <c r="AQ366" s="171"/>
      <c r="AR366" s="171"/>
      <c r="CI366" t="str">
        <f>IF(JRF!F379&gt;0,"",IF(JRF!B379="","",IF(LEFT(JRF!B379,1)=IFERROR(VLOOKUP(LEFT(JRF!B379,1),$CF$2:$CF$5,1,0),0),"Product Code Required",IF(JRF!C379="","",IF(JRF!C379=IFERROR(VLOOKUP(JRF!C379,$CH:$CH,1,0),0),"Product Code Required","NA")))))</f>
        <v/>
      </c>
      <c r="CJ366" t="str">
        <f>IF(JRF!AV379&gt;0,"",IF(JRF!Q379="","",IF(LEFT(JRF!Q379,1)=IFERROR(VLOOKUP(LEFT(JRF!Q379,1),$CF$2:$CF$5,1,0),0),"Product Code Required",IF(JRF!V379="","",IF(JRF!V379=IFERROR(VLOOKUP(JRF!V379,$CH:$CH,1,0),0),"Product Code Required","NA")))))</f>
        <v/>
      </c>
      <c r="CK366" t="str">
        <f>IFERROR(IF(LEN('Journal Template'!F377)&gt;0,"",IF('Journal Template'!A377="","",IF(LEFT('Journal Template'!A377,1)=IFERROR(VLOOKUP(LEFT('Journal Template'!A377,1),Checks!$CF$2:$CF$5,1,0),0),"Product Code Required",IF('Journal Template'!D377="","",IF('Journal Template'!D377=IFERROR(VLOOKUP('Journal Template'!D377,Checks!$CH:$CH,1,0),0),"Product Code Required","NA"))))),"")</f>
        <v/>
      </c>
    </row>
    <row r="367" spans="14:89">
      <c r="N367" t="s">
        <v>2518</v>
      </c>
      <c r="O367" t="s">
        <v>983</v>
      </c>
      <c r="P367" t="s">
        <v>386</v>
      </c>
      <c r="Q367" s="150" t="str">
        <f>IF(JRF!D380="","",IF(IFERROR(VLOOKUP(JRF!D380,Checks!N:P,3,0),0)="A","","Inactive account in Use"))</f>
        <v/>
      </c>
      <c r="R367" t="str">
        <f>IFERROR(IF('Journal Template'!C779="","",IF(IFERROR(VLOOKUP('Journal Template'!C779,Checks!N:P,3,0),0)="A","","Inactive account in Use")),"")</f>
        <v/>
      </c>
      <c r="S367" t="s">
        <v>2519</v>
      </c>
      <c r="T367" t="s">
        <v>386</v>
      </c>
      <c r="U367" t="s">
        <v>68</v>
      </c>
      <c r="V367" s="150" t="str">
        <f>IF(JRF!C380="","",IF(IFERROR(VLOOKUP(JRF!C380,Checks!S:U,3,0),0)="A","Entry with System fund Dept",""))</f>
        <v/>
      </c>
      <c r="W367" t="str">
        <f>IFERROR(IF('Journal Template'!D779="","",IF(IFERROR(VLOOKUP('Journal Template'!D779,Checks!S:U,3,0),0)="A","Entry with System fund Dept","")),"")</f>
        <v/>
      </c>
      <c r="X367" t="s">
        <v>2520</v>
      </c>
      <c r="Y367" t="s">
        <v>386</v>
      </c>
      <c r="Z367" t="s">
        <v>2521</v>
      </c>
      <c r="AA367" t="s">
        <v>2429</v>
      </c>
      <c r="AB367" t="s">
        <v>125</v>
      </c>
      <c r="AC367" s="150" t="str">
        <f>IFERROR(IF(JRF!C380="","",IF(AND(VLOOKUP(JRF!C380,X:AA,4,0)=JRF!B380,VLOOKUP(JRF!C380,X:Y,2,0)="A"),"","Inactive Dept Combo Error")),"Inactive Dept Combo Error")</f>
        <v/>
      </c>
      <c r="AD367" t="str">
        <f>IFERROR(IF('Journal Template'!D779="","",IF(AND(VLOOKUP('Journal Template'!D779,X:AA,4,0)='Journal Template'!A779,VLOOKUP('Journal Template'!D779,X:Y,2,0)="A"),"","Inactive Dept Combo Error")),"")</f>
        <v/>
      </c>
      <c r="AK367" s="150" t="str">
        <f>IF(JRF!B380="","",IF(JRF!B380=IFERROR(VLOOKUP(JRF!B380,Checks!AI:AI,1,0),0),"Entry in Branch/Satellite BU's",""))</f>
        <v/>
      </c>
      <c r="AL367" t="str">
        <f>IFERROR(IF('Journal Template'!A779="","",IF('Journal Template'!A779=IFERROR(VLOOKUP('Journal Template'!A779,Checks!AI:AI,1,0),0),"Entry in Branch/Satellite BU's","")),"")</f>
        <v/>
      </c>
      <c r="AO367" s="171"/>
      <c r="AP367" s="171"/>
      <c r="AQ367" s="171"/>
      <c r="AR367" s="171"/>
      <c r="CI367" t="str">
        <f>IF(JRF!F380&gt;0,"",IF(JRF!B380="","",IF(LEFT(JRF!B380,1)=IFERROR(VLOOKUP(LEFT(JRF!B380,1),$CF$2:$CF$5,1,0),0),"Product Code Required",IF(JRF!C380="","",IF(JRF!C380=IFERROR(VLOOKUP(JRF!C380,$CH:$CH,1,0),0),"Product Code Required","NA")))))</f>
        <v/>
      </c>
      <c r="CJ367" t="str">
        <f>IF(JRF!AV380&gt;0,"",IF(JRF!Q380="","",IF(LEFT(JRF!Q380,1)=IFERROR(VLOOKUP(LEFT(JRF!Q380,1),$CF$2:$CF$5,1,0),0),"Product Code Required",IF(JRF!V380="","",IF(JRF!V380=IFERROR(VLOOKUP(JRF!V380,$CH:$CH,1,0),0),"Product Code Required","NA")))))</f>
        <v/>
      </c>
      <c r="CK367" t="str">
        <f>IFERROR(IF(LEN('Journal Template'!F378)&gt;0,"",IF('Journal Template'!A378="","",IF(LEFT('Journal Template'!A378,1)=IFERROR(VLOOKUP(LEFT('Journal Template'!A378,1),Checks!$CF$2:$CF$5,1,0),0),"Product Code Required",IF('Journal Template'!D378="","",IF('Journal Template'!D378=IFERROR(VLOOKUP('Journal Template'!D378,Checks!$CH:$CH,1,0),0),"Product Code Required","NA"))))),"")</f>
        <v/>
      </c>
    </row>
    <row r="368" spans="14:89">
      <c r="N368" t="s">
        <v>2522</v>
      </c>
      <c r="O368" t="s">
        <v>983</v>
      </c>
      <c r="P368" t="s">
        <v>386</v>
      </c>
      <c r="Q368" s="150" t="str">
        <f>IF(JRF!D381="","",IF(IFERROR(VLOOKUP(JRF!D381,Checks!N:P,3,0),0)="A","","Inactive account in Use"))</f>
        <v/>
      </c>
      <c r="R368" t="str">
        <f>IFERROR(IF('Journal Template'!C780="","",IF(IFERROR(VLOOKUP('Journal Template'!C780,Checks!N:P,3,0),0)="A","","Inactive account in Use")),"")</f>
        <v/>
      </c>
      <c r="S368" t="s">
        <v>2523</v>
      </c>
      <c r="T368" t="s">
        <v>386</v>
      </c>
      <c r="U368" t="s">
        <v>68</v>
      </c>
      <c r="V368" s="150" t="str">
        <f>IF(JRF!C381="","",IF(IFERROR(VLOOKUP(JRF!C381,Checks!S:U,3,0),0)="A","Entry with System fund Dept",""))</f>
        <v/>
      </c>
      <c r="W368" t="str">
        <f>IFERROR(IF('Journal Template'!D780="","",IF(IFERROR(VLOOKUP('Journal Template'!D780,Checks!S:U,3,0),0)="A","Entry with System fund Dept","")),"")</f>
        <v/>
      </c>
      <c r="X368" t="s">
        <v>2524</v>
      </c>
      <c r="Y368" t="s">
        <v>386</v>
      </c>
      <c r="Z368" t="s">
        <v>2525</v>
      </c>
      <c r="AA368" t="s">
        <v>2429</v>
      </c>
      <c r="AB368" t="s">
        <v>125</v>
      </c>
      <c r="AC368" s="150" t="str">
        <f>IFERROR(IF(JRF!C381="","",IF(AND(VLOOKUP(JRF!C381,X:AA,4,0)=JRF!B381,VLOOKUP(JRF!C381,X:Y,2,0)="A"),"","Inactive Dept Combo Error")),"Inactive Dept Combo Error")</f>
        <v/>
      </c>
      <c r="AD368" t="str">
        <f>IFERROR(IF('Journal Template'!D780="","",IF(AND(VLOOKUP('Journal Template'!D780,X:AA,4,0)='Journal Template'!A780,VLOOKUP('Journal Template'!D780,X:Y,2,0)="A"),"","Inactive Dept Combo Error")),"")</f>
        <v/>
      </c>
      <c r="AK368" s="150" t="str">
        <f>IF(JRF!B381="","",IF(JRF!B381=IFERROR(VLOOKUP(JRF!B381,Checks!AI:AI,1,0),0),"Entry in Branch/Satellite BU's",""))</f>
        <v/>
      </c>
      <c r="AL368" t="str">
        <f>IFERROR(IF('Journal Template'!A780="","",IF('Journal Template'!A780=IFERROR(VLOOKUP('Journal Template'!A780,Checks!AI:AI,1,0),0),"Entry in Branch/Satellite BU's","")),"")</f>
        <v/>
      </c>
      <c r="AO368" s="171"/>
      <c r="AP368" s="171"/>
      <c r="AQ368" s="171"/>
      <c r="AR368" s="171"/>
      <c r="CI368" t="str">
        <f>IF(JRF!F381&gt;0,"",IF(JRF!B381="","",IF(LEFT(JRF!B381,1)=IFERROR(VLOOKUP(LEFT(JRF!B381,1),$CF$2:$CF$5,1,0),0),"Product Code Required",IF(JRF!C381="","",IF(JRF!C381=IFERROR(VLOOKUP(JRF!C381,$CH:$CH,1,0),0),"Product Code Required","NA")))))</f>
        <v/>
      </c>
      <c r="CJ368" t="str">
        <f>IF(JRF!AV381&gt;0,"",IF(JRF!Q381="","",IF(LEFT(JRF!Q381,1)=IFERROR(VLOOKUP(LEFT(JRF!Q381,1),$CF$2:$CF$5,1,0),0),"Product Code Required",IF(JRF!V381="","",IF(JRF!V381=IFERROR(VLOOKUP(JRF!V381,$CH:$CH,1,0),0),"Product Code Required","NA")))))</f>
        <v/>
      </c>
      <c r="CK368" t="str">
        <f>IFERROR(IF(LEN('Journal Template'!F379)&gt;0,"",IF('Journal Template'!A379="","",IF(LEFT('Journal Template'!A379,1)=IFERROR(VLOOKUP(LEFT('Journal Template'!A379,1),Checks!$CF$2:$CF$5,1,0),0),"Product Code Required",IF('Journal Template'!D379="","",IF('Journal Template'!D379=IFERROR(VLOOKUP('Journal Template'!D379,Checks!$CH:$CH,1,0),0),"Product Code Required","NA"))))),"")</f>
        <v/>
      </c>
    </row>
    <row r="369" spans="14:89">
      <c r="N369" t="s">
        <v>2526</v>
      </c>
      <c r="O369" t="s">
        <v>983</v>
      </c>
      <c r="P369" t="s">
        <v>386</v>
      </c>
      <c r="Q369" s="150" t="str">
        <f>IF(JRF!D382="","",IF(IFERROR(VLOOKUP(JRF!D382,Checks!N:P,3,0),0)="A","","Inactive account in Use"))</f>
        <v/>
      </c>
      <c r="R369" t="str">
        <f>IFERROR(IF('Journal Template'!C781="","",IF(IFERROR(VLOOKUP('Journal Template'!C781,Checks!N:P,3,0),0)="A","","Inactive account in Use")),"")</f>
        <v/>
      </c>
      <c r="S369" t="s">
        <v>2527</v>
      </c>
      <c r="T369" t="s">
        <v>386</v>
      </c>
      <c r="U369" t="s">
        <v>68</v>
      </c>
      <c r="V369" s="150" t="str">
        <f>IF(JRF!C382="","",IF(IFERROR(VLOOKUP(JRF!C382,Checks!S:U,3,0),0)="A","Entry with System fund Dept",""))</f>
        <v/>
      </c>
      <c r="W369" t="str">
        <f>IFERROR(IF('Journal Template'!D781="","",IF(IFERROR(VLOOKUP('Journal Template'!D781,Checks!S:U,3,0),0)="A","Entry with System fund Dept","")),"")</f>
        <v/>
      </c>
      <c r="X369" t="s">
        <v>2528</v>
      </c>
      <c r="Y369" t="s">
        <v>386</v>
      </c>
      <c r="Z369" t="s">
        <v>2529</v>
      </c>
      <c r="AA369" t="s">
        <v>2429</v>
      </c>
      <c r="AB369" t="s">
        <v>125</v>
      </c>
      <c r="AC369" s="150" t="str">
        <f>IFERROR(IF(JRF!C382="","",IF(AND(VLOOKUP(JRF!C382,X:AA,4,0)=JRF!B382,VLOOKUP(JRF!C382,X:Y,2,0)="A"),"","Inactive Dept Combo Error")),"Inactive Dept Combo Error")</f>
        <v/>
      </c>
      <c r="AD369" t="str">
        <f>IFERROR(IF('Journal Template'!D781="","",IF(AND(VLOOKUP('Journal Template'!D781,X:AA,4,0)='Journal Template'!A781,VLOOKUP('Journal Template'!D781,X:Y,2,0)="A"),"","Inactive Dept Combo Error")),"")</f>
        <v/>
      </c>
      <c r="AK369" s="150" t="str">
        <f>IF(JRF!B382="","",IF(JRF!B382=IFERROR(VLOOKUP(JRF!B382,Checks!AI:AI,1,0),0),"Entry in Branch/Satellite BU's",""))</f>
        <v/>
      </c>
      <c r="AL369" t="str">
        <f>IFERROR(IF('Journal Template'!A781="","",IF('Journal Template'!A781=IFERROR(VLOOKUP('Journal Template'!A781,Checks!AI:AI,1,0),0),"Entry in Branch/Satellite BU's","")),"")</f>
        <v/>
      </c>
      <c r="AO369" s="171"/>
      <c r="AP369" s="171"/>
      <c r="AQ369" s="171"/>
      <c r="AR369" s="171"/>
      <c r="CI369" t="str">
        <f>IF(JRF!F382&gt;0,"",IF(JRF!B382="","",IF(LEFT(JRF!B382,1)=IFERROR(VLOOKUP(LEFT(JRF!B382,1),$CF$2:$CF$5,1,0),0),"Product Code Required",IF(JRF!C382="","",IF(JRF!C382=IFERROR(VLOOKUP(JRF!C382,$CH:$CH,1,0),0),"Product Code Required","NA")))))</f>
        <v/>
      </c>
      <c r="CJ369" t="str">
        <f>IF(JRF!AV382&gt;0,"",IF(JRF!Q382="","",IF(LEFT(JRF!Q382,1)=IFERROR(VLOOKUP(LEFT(JRF!Q382,1),$CF$2:$CF$5,1,0),0),"Product Code Required",IF(JRF!V382="","",IF(JRF!V382=IFERROR(VLOOKUP(JRF!V382,$CH:$CH,1,0),0),"Product Code Required","NA")))))</f>
        <v/>
      </c>
      <c r="CK369" t="str">
        <f>IFERROR(IF(LEN('Journal Template'!F380)&gt;0,"",IF('Journal Template'!A380="","",IF(LEFT('Journal Template'!A380,1)=IFERROR(VLOOKUP(LEFT('Journal Template'!A380,1),Checks!$CF$2:$CF$5,1,0),0),"Product Code Required",IF('Journal Template'!D380="","",IF('Journal Template'!D380=IFERROR(VLOOKUP('Journal Template'!D380,Checks!$CH:$CH,1,0),0),"Product Code Required","NA"))))),"")</f>
        <v/>
      </c>
    </row>
    <row r="370" spans="14:89">
      <c r="N370" t="s">
        <v>2530</v>
      </c>
      <c r="O370" t="s">
        <v>983</v>
      </c>
      <c r="P370" t="s">
        <v>386</v>
      </c>
      <c r="Q370" s="150" t="str">
        <f>IF(JRF!D383="","",IF(IFERROR(VLOOKUP(JRF!D383,Checks!N:P,3,0),0)="A","","Inactive account in Use"))</f>
        <v/>
      </c>
      <c r="R370" t="str">
        <f>IFERROR(IF('Journal Template'!C782="","",IF(IFERROR(VLOOKUP('Journal Template'!C782,Checks!N:P,3,0),0)="A","","Inactive account in Use")),"")</f>
        <v/>
      </c>
      <c r="S370" t="s">
        <v>2531</v>
      </c>
      <c r="T370" t="s">
        <v>386</v>
      </c>
      <c r="U370" t="s">
        <v>68</v>
      </c>
      <c r="V370" s="150" t="str">
        <f>IF(JRF!C383="","",IF(IFERROR(VLOOKUP(JRF!C383,Checks!S:U,3,0),0)="A","Entry with System fund Dept",""))</f>
        <v/>
      </c>
      <c r="W370" t="str">
        <f>IFERROR(IF('Journal Template'!D782="","",IF(IFERROR(VLOOKUP('Journal Template'!D782,Checks!S:U,3,0),0)="A","Entry with System fund Dept","")),"")</f>
        <v/>
      </c>
      <c r="X370" t="s">
        <v>2532</v>
      </c>
      <c r="Y370" t="s">
        <v>386</v>
      </c>
      <c r="Z370" t="s">
        <v>2533</v>
      </c>
      <c r="AA370" t="s">
        <v>2429</v>
      </c>
      <c r="AB370" t="s">
        <v>125</v>
      </c>
      <c r="AC370" s="150" t="str">
        <f>IFERROR(IF(JRF!C383="","",IF(AND(VLOOKUP(JRF!C383,X:AA,4,0)=JRF!B383,VLOOKUP(JRF!C383,X:Y,2,0)="A"),"","Inactive Dept Combo Error")),"Inactive Dept Combo Error")</f>
        <v/>
      </c>
      <c r="AD370" t="str">
        <f>IFERROR(IF('Journal Template'!D782="","",IF(AND(VLOOKUP('Journal Template'!D782,X:AA,4,0)='Journal Template'!A782,VLOOKUP('Journal Template'!D782,X:Y,2,0)="A"),"","Inactive Dept Combo Error")),"")</f>
        <v/>
      </c>
      <c r="AK370" s="150" t="str">
        <f>IF(JRF!B383="","",IF(JRF!B383=IFERROR(VLOOKUP(JRF!B383,Checks!AI:AI,1,0),0),"Entry in Branch/Satellite BU's",""))</f>
        <v/>
      </c>
      <c r="AL370" t="str">
        <f>IFERROR(IF('Journal Template'!A782="","",IF('Journal Template'!A782=IFERROR(VLOOKUP('Journal Template'!A782,Checks!AI:AI,1,0),0),"Entry in Branch/Satellite BU's","")),"")</f>
        <v/>
      </c>
      <c r="AO370" s="171"/>
      <c r="AP370" s="171"/>
      <c r="AQ370" s="171"/>
      <c r="AR370" s="171"/>
      <c r="CI370" t="str">
        <f>IF(JRF!F383&gt;0,"",IF(JRF!B383="","",IF(LEFT(JRF!B383,1)=IFERROR(VLOOKUP(LEFT(JRF!B383,1),$CF$2:$CF$5,1,0),0),"Product Code Required",IF(JRF!C383="","",IF(JRF!C383=IFERROR(VLOOKUP(JRF!C383,$CH:$CH,1,0),0),"Product Code Required","NA")))))</f>
        <v/>
      </c>
      <c r="CJ370" t="str">
        <f>IF(JRF!AV383&gt;0,"",IF(JRF!Q383="","",IF(LEFT(JRF!Q383,1)=IFERROR(VLOOKUP(LEFT(JRF!Q383,1),$CF$2:$CF$5,1,0),0),"Product Code Required",IF(JRF!V383="","",IF(JRF!V383=IFERROR(VLOOKUP(JRF!V383,$CH:$CH,1,0),0),"Product Code Required","NA")))))</f>
        <v/>
      </c>
      <c r="CK370" t="str">
        <f>IFERROR(IF(LEN('Journal Template'!F381)&gt;0,"",IF('Journal Template'!A381="","",IF(LEFT('Journal Template'!A381,1)=IFERROR(VLOOKUP(LEFT('Journal Template'!A381,1),Checks!$CF$2:$CF$5,1,0),0),"Product Code Required",IF('Journal Template'!D381="","",IF('Journal Template'!D381=IFERROR(VLOOKUP('Journal Template'!D381,Checks!$CH:$CH,1,0),0),"Product Code Required","NA"))))),"")</f>
        <v/>
      </c>
    </row>
    <row r="371" spans="14:89">
      <c r="N371" t="s">
        <v>2534</v>
      </c>
      <c r="O371" t="s">
        <v>2535</v>
      </c>
      <c r="P371" t="s">
        <v>386</v>
      </c>
      <c r="Q371" s="150" t="str">
        <f>IF(JRF!D384="","",IF(IFERROR(VLOOKUP(JRF!D384,Checks!N:P,3,0),0)="A","","Inactive account in Use"))</f>
        <v/>
      </c>
      <c r="R371" t="str">
        <f>IFERROR(IF('Journal Template'!C783="","",IF(IFERROR(VLOOKUP('Journal Template'!C783,Checks!N:P,3,0),0)="A","","Inactive account in Use")),"")</f>
        <v/>
      </c>
      <c r="S371" t="s">
        <v>2536</v>
      </c>
      <c r="T371" t="s">
        <v>386</v>
      </c>
      <c r="U371" t="s">
        <v>68</v>
      </c>
      <c r="V371" s="150" t="str">
        <f>IF(JRF!C384="","",IF(IFERROR(VLOOKUP(JRF!C384,Checks!S:U,3,0),0)="A","Entry with System fund Dept",""))</f>
        <v/>
      </c>
      <c r="W371" t="str">
        <f>IFERROR(IF('Journal Template'!D783="","",IF(IFERROR(VLOOKUP('Journal Template'!D783,Checks!S:U,3,0),0)="A","Entry with System fund Dept","")),"")</f>
        <v/>
      </c>
      <c r="X371" t="s">
        <v>2537</v>
      </c>
      <c r="Y371" t="s">
        <v>386</v>
      </c>
      <c r="Z371" t="s">
        <v>2538</v>
      </c>
      <c r="AA371" t="s">
        <v>2429</v>
      </c>
      <c r="AB371" t="s">
        <v>125</v>
      </c>
      <c r="AC371" s="150" t="str">
        <f>IFERROR(IF(JRF!C384="","",IF(AND(VLOOKUP(JRF!C384,X:AA,4,0)=JRF!B384,VLOOKUP(JRF!C384,X:Y,2,0)="A"),"","Inactive Dept Combo Error")),"Inactive Dept Combo Error")</f>
        <v/>
      </c>
      <c r="AD371" t="str">
        <f>IFERROR(IF('Journal Template'!D783="","",IF(AND(VLOOKUP('Journal Template'!D783,X:AA,4,0)='Journal Template'!A783,VLOOKUP('Journal Template'!D783,X:Y,2,0)="A"),"","Inactive Dept Combo Error")),"")</f>
        <v/>
      </c>
      <c r="AK371" s="150" t="str">
        <f>IF(JRF!B384="","",IF(JRF!B384=IFERROR(VLOOKUP(JRF!B384,Checks!AI:AI,1,0),0),"Entry in Branch/Satellite BU's",""))</f>
        <v/>
      </c>
      <c r="AL371" t="str">
        <f>IFERROR(IF('Journal Template'!A783="","",IF('Journal Template'!A783=IFERROR(VLOOKUP('Journal Template'!A783,Checks!AI:AI,1,0),0),"Entry in Branch/Satellite BU's","")),"")</f>
        <v/>
      </c>
      <c r="AO371" s="171"/>
      <c r="AP371" s="171"/>
      <c r="AQ371" s="171"/>
      <c r="AR371" s="171"/>
      <c r="CI371" t="str">
        <f>IF(JRF!F384&gt;0,"",IF(JRF!B384="","",IF(LEFT(JRF!B384,1)=IFERROR(VLOOKUP(LEFT(JRF!B384,1),$CF$2:$CF$5,1,0),0),"Product Code Required",IF(JRF!C384="","",IF(JRF!C384=IFERROR(VLOOKUP(JRF!C384,$CH:$CH,1,0),0),"Product Code Required","NA")))))</f>
        <v/>
      </c>
      <c r="CJ371" t="str">
        <f>IF(JRF!AV384&gt;0,"",IF(JRF!Q384="","",IF(LEFT(JRF!Q384,1)=IFERROR(VLOOKUP(LEFT(JRF!Q384,1),$CF$2:$CF$5,1,0),0),"Product Code Required",IF(JRF!V384="","",IF(JRF!V384=IFERROR(VLOOKUP(JRF!V384,$CH:$CH,1,0),0),"Product Code Required","NA")))))</f>
        <v/>
      </c>
      <c r="CK371" t="str">
        <f>IFERROR(IF(LEN('Journal Template'!F382)&gt;0,"",IF('Journal Template'!A382="","",IF(LEFT('Journal Template'!A382,1)=IFERROR(VLOOKUP(LEFT('Journal Template'!A382,1),Checks!$CF$2:$CF$5,1,0),0),"Product Code Required",IF('Journal Template'!D382="","",IF('Journal Template'!D382=IFERROR(VLOOKUP('Journal Template'!D382,Checks!$CH:$CH,1,0),0),"Product Code Required","NA"))))),"")</f>
        <v/>
      </c>
    </row>
    <row r="372" spans="14:89">
      <c r="N372" t="s">
        <v>2539</v>
      </c>
      <c r="O372" t="s">
        <v>2540</v>
      </c>
      <c r="P372" t="s">
        <v>386</v>
      </c>
      <c r="Q372" s="150" t="str">
        <f>IF(JRF!D385="","",IF(IFERROR(VLOOKUP(JRF!D385,Checks!N:P,3,0),0)="A","","Inactive account in Use"))</f>
        <v/>
      </c>
      <c r="R372" t="str">
        <f>IFERROR(IF('Journal Template'!C784="","",IF(IFERROR(VLOOKUP('Journal Template'!C784,Checks!N:P,3,0),0)="A","","Inactive account in Use")),"")</f>
        <v/>
      </c>
      <c r="S372" t="s">
        <v>2541</v>
      </c>
      <c r="T372" t="s">
        <v>386</v>
      </c>
      <c r="U372" t="s">
        <v>68</v>
      </c>
      <c r="V372" s="150" t="str">
        <f>IF(JRF!C385="","",IF(IFERROR(VLOOKUP(JRF!C385,Checks!S:U,3,0),0)="A","Entry with System fund Dept",""))</f>
        <v/>
      </c>
      <c r="W372" t="str">
        <f>IFERROR(IF('Journal Template'!D784="","",IF(IFERROR(VLOOKUP('Journal Template'!D784,Checks!S:U,3,0),0)="A","Entry with System fund Dept","")),"")</f>
        <v/>
      </c>
      <c r="X372" t="s">
        <v>2542</v>
      </c>
      <c r="Y372" t="s">
        <v>389</v>
      </c>
      <c r="Z372" t="s">
        <v>2543</v>
      </c>
      <c r="AA372" t="s">
        <v>2429</v>
      </c>
      <c r="AB372" t="s">
        <v>125</v>
      </c>
      <c r="AC372" s="150" t="str">
        <f>IFERROR(IF(JRF!C385="","",IF(AND(VLOOKUP(JRF!C385,X:AA,4,0)=JRF!B385,VLOOKUP(JRF!C385,X:Y,2,0)="A"),"","Inactive Dept Combo Error")),"Inactive Dept Combo Error")</f>
        <v/>
      </c>
      <c r="AD372" t="str">
        <f>IFERROR(IF('Journal Template'!D784="","",IF(AND(VLOOKUP('Journal Template'!D784,X:AA,4,0)='Journal Template'!A784,VLOOKUP('Journal Template'!D784,X:Y,2,0)="A"),"","Inactive Dept Combo Error")),"")</f>
        <v/>
      </c>
      <c r="AK372" s="150" t="str">
        <f>IF(JRF!B385="","",IF(JRF!B385=IFERROR(VLOOKUP(JRF!B385,Checks!AI:AI,1,0),0),"Entry in Branch/Satellite BU's",""))</f>
        <v/>
      </c>
      <c r="AL372" t="str">
        <f>IFERROR(IF('Journal Template'!A784="","",IF('Journal Template'!A784=IFERROR(VLOOKUP('Journal Template'!A784,Checks!AI:AI,1,0),0),"Entry in Branch/Satellite BU's","")),"")</f>
        <v/>
      </c>
      <c r="AO372" s="171"/>
      <c r="AP372" s="171"/>
      <c r="AQ372" s="171"/>
      <c r="AR372" s="171"/>
      <c r="CI372" t="str">
        <f>IF(JRF!F385&gt;0,"",IF(JRF!B385="","",IF(LEFT(JRF!B385,1)=IFERROR(VLOOKUP(LEFT(JRF!B385,1),$CF$2:$CF$5,1,0),0),"Product Code Required",IF(JRF!C385="","",IF(JRF!C385=IFERROR(VLOOKUP(JRF!C385,$CH:$CH,1,0),0),"Product Code Required","NA")))))</f>
        <v/>
      </c>
      <c r="CJ372" t="str">
        <f>IF(JRF!AV385&gt;0,"",IF(JRF!Q385="","",IF(LEFT(JRF!Q385,1)=IFERROR(VLOOKUP(LEFT(JRF!Q385,1),$CF$2:$CF$5,1,0),0),"Product Code Required",IF(JRF!V385="","",IF(JRF!V385=IFERROR(VLOOKUP(JRF!V385,$CH:$CH,1,0),0),"Product Code Required","NA")))))</f>
        <v/>
      </c>
      <c r="CK372" t="str">
        <f>IFERROR(IF(LEN('Journal Template'!F383)&gt;0,"",IF('Journal Template'!A383="","",IF(LEFT('Journal Template'!A383,1)=IFERROR(VLOOKUP(LEFT('Journal Template'!A383,1),Checks!$CF$2:$CF$5,1,0),0),"Product Code Required",IF('Journal Template'!D383="","",IF('Journal Template'!D383=IFERROR(VLOOKUP('Journal Template'!D383,Checks!$CH:$CH,1,0),0),"Product Code Required","NA"))))),"")</f>
        <v/>
      </c>
    </row>
    <row r="373" spans="14:89">
      <c r="N373" t="s">
        <v>2544</v>
      </c>
      <c r="O373" t="s">
        <v>2545</v>
      </c>
      <c r="P373" t="s">
        <v>386</v>
      </c>
      <c r="Q373" s="150" t="str">
        <f>IF(JRF!D386="","",IF(IFERROR(VLOOKUP(JRF!D386,Checks!N:P,3,0),0)="A","","Inactive account in Use"))</f>
        <v/>
      </c>
      <c r="R373" t="str">
        <f>IFERROR(IF('Journal Template'!C785="","",IF(IFERROR(VLOOKUP('Journal Template'!C785,Checks!N:P,3,0),0)="A","","Inactive account in Use")),"")</f>
        <v/>
      </c>
      <c r="S373" t="s">
        <v>2546</v>
      </c>
      <c r="T373" t="s">
        <v>386</v>
      </c>
      <c r="U373" t="s">
        <v>68</v>
      </c>
      <c r="V373" s="150" t="str">
        <f>IF(JRF!C386="","",IF(IFERROR(VLOOKUP(JRF!C386,Checks!S:U,3,0),0)="A","Entry with System fund Dept",""))</f>
        <v/>
      </c>
      <c r="W373" t="str">
        <f>IFERROR(IF('Journal Template'!D785="","",IF(IFERROR(VLOOKUP('Journal Template'!D785,Checks!S:U,3,0),0)="A","Entry with System fund Dept","")),"")</f>
        <v/>
      </c>
      <c r="X373" t="s">
        <v>2547</v>
      </c>
      <c r="Y373" t="s">
        <v>386</v>
      </c>
      <c r="Z373" t="s">
        <v>2548</v>
      </c>
      <c r="AA373" t="s">
        <v>2429</v>
      </c>
      <c r="AB373" t="s">
        <v>125</v>
      </c>
      <c r="AC373" s="150" t="str">
        <f>IFERROR(IF(JRF!C386="","",IF(AND(VLOOKUP(JRF!C386,X:AA,4,0)=JRF!B386,VLOOKUP(JRF!C386,X:Y,2,0)="A"),"","Inactive Dept Combo Error")),"Inactive Dept Combo Error")</f>
        <v/>
      </c>
      <c r="AD373" t="str">
        <f>IFERROR(IF('Journal Template'!D785="","",IF(AND(VLOOKUP('Journal Template'!D785,X:AA,4,0)='Journal Template'!A785,VLOOKUP('Journal Template'!D785,X:Y,2,0)="A"),"","Inactive Dept Combo Error")),"")</f>
        <v/>
      </c>
      <c r="AK373" s="150" t="str">
        <f>IF(JRF!B386="","",IF(JRF!B386=IFERROR(VLOOKUP(JRF!B386,Checks!AI:AI,1,0),0),"Entry in Branch/Satellite BU's",""))</f>
        <v/>
      </c>
      <c r="AL373" t="str">
        <f>IFERROR(IF('Journal Template'!A785="","",IF('Journal Template'!A785=IFERROR(VLOOKUP('Journal Template'!A785,Checks!AI:AI,1,0),0),"Entry in Branch/Satellite BU's","")),"")</f>
        <v/>
      </c>
      <c r="AO373" s="171"/>
      <c r="AP373" s="171"/>
      <c r="AQ373" s="171"/>
      <c r="AR373" s="171"/>
      <c r="CI373" t="str">
        <f>IF(JRF!F386&gt;0,"",IF(JRF!B386="","",IF(LEFT(JRF!B386,1)=IFERROR(VLOOKUP(LEFT(JRF!B386,1),$CF$2:$CF$5,1,0),0),"Product Code Required",IF(JRF!C386="","",IF(JRF!C386=IFERROR(VLOOKUP(JRF!C386,$CH:$CH,1,0),0),"Product Code Required","NA")))))</f>
        <v/>
      </c>
      <c r="CJ373" t="str">
        <f>IF(JRF!AV386&gt;0,"",IF(JRF!Q386="","",IF(LEFT(JRF!Q386,1)=IFERROR(VLOOKUP(LEFT(JRF!Q386,1),$CF$2:$CF$5,1,0),0),"Product Code Required",IF(JRF!V386="","",IF(JRF!V386=IFERROR(VLOOKUP(JRF!V386,$CH:$CH,1,0),0),"Product Code Required","NA")))))</f>
        <v/>
      </c>
      <c r="CK373" t="str">
        <f>IFERROR(IF(LEN('Journal Template'!F384)&gt;0,"",IF('Journal Template'!A384="","",IF(LEFT('Journal Template'!A384,1)=IFERROR(VLOOKUP(LEFT('Journal Template'!A384,1),Checks!$CF$2:$CF$5,1,0),0),"Product Code Required",IF('Journal Template'!D384="","",IF('Journal Template'!D384=IFERROR(VLOOKUP('Journal Template'!D384,Checks!$CH:$CH,1,0),0),"Product Code Required","NA"))))),"")</f>
        <v/>
      </c>
    </row>
    <row r="374" spans="14:89">
      <c r="N374" t="s">
        <v>2549</v>
      </c>
      <c r="O374" t="s">
        <v>2550</v>
      </c>
      <c r="P374" t="s">
        <v>386</v>
      </c>
      <c r="Q374" s="150" t="str">
        <f>IF(JRF!D387="","",IF(IFERROR(VLOOKUP(JRF!D387,Checks!N:P,3,0),0)="A","","Inactive account in Use"))</f>
        <v/>
      </c>
      <c r="R374" t="str">
        <f>IFERROR(IF('Journal Template'!C786="","",IF(IFERROR(VLOOKUP('Journal Template'!C786,Checks!N:P,3,0),0)="A","","Inactive account in Use")),"")</f>
        <v/>
      </c>
      <c r="S374" t="s">
        <v>2551</v>
      </c>
      <c r="T374" t="s">
        <v>386</v>
      </c>
      <c r="U374" t="s">
        <v>68</v>
      </c>
      <c r="V374" s="150" t="str">
        <f>IF(JRF!C387="","",IF(IFERROR(VLOOKUP(JRF!C387,Checks!S:U,3,0),0)="A","Entry with System fund Dept",""))</f>
        <v/>
      </c>
      <c r="W374" t="str">
        <f>IFERROR(IF('Journal Template'!D786="","",IF(IFERROR(VLOOKUP('Journal Template'!D786,Checks!S:U,3,0),0)="A","Entry with System fund Dept","")),"")</f>
        <v/>
      </c>
      <c r="X374" t="s">
        <v>2552</v>
      </c>
      <c r="Y374" t="s">
        <v>389</v>
      </c>
      <c r="Z374" t="s">
        <v>2553</v>
      </c>
      <c r="AA374" t="s">
        <v>2429</v>
      </c>
      <c r="AB374" t="s">
        <v>125</v>
      </c>
      <c r="AC374" s="150" t="str">
        <f>IFERROR(IF(JRF!C387="","",IF(AND(VLOOKUP(JRF!C387,X:AA,4,0)=JRF!B387,VLOOKUP(JRF!C387,X:Y,2,0)="A"),"","Inactive Dept Combo Error")),"Inactive Dept Combo Error")</f>
        <v/>
      </c>
      <c r="AD374" t="str">
        <f>IFERROR(IF('Journal Template'!D786="","",IF(AND(VLOOKUP('Journal Template'!D786,X:AA,4,0)='Journal Template'!A786,VLOOKUP('Journal Template'!D786,X:Y,2,0)="A"),"","Inactive Dept Combo Error")),"")</f>
        <v/>
      </c>
      <c r="AK374" s="150" t="str">
        <f>IF(JRF!B387="","",IF(JRF!B387=IFERROR(VLOOKUP(JRF!B387,Checks!AI:AI,1,0),0),"Entry in Branch/Satellite BU's",""))</f>
        <v/>
      </c>
      <c r="AL374" t="str">
        <f>IFERROR(IF('Journal Template'!A786="","",IF('Journal Template'!A786=IFERROR(VLOOKUP('Journal Template'!A786,Checks!AI:AI,1,0),0),"Entry in Branch/Satellite BU's","")),"")</f>
        <v/>
      </c>
      <c r="AO374" s="171"/>
      <c r="AP374" s="171"/>
      <c r="AQ374" s="171"/>
      <c r="AR374" s="171"/>
      <c r="CI374" t="str">
        <f>IF(JRF!F387&gt;0,"",IF(JRF!B387="","",IF(LEFT(JRF!B387,1)=IFERROR(VLOOKUP(LEFT(JRF!B387,1),$CF$2:$CF$5,1,0),0),"Product Code Required",IF(JRF!C387="","",IF(JRF!C387=IFERROR(VLOOKUP(JRF!C387,$CH:$CH,1,0),0),"Product Code Required","NA")))))</f>
        <v/>
      </c>
      <c r="CJ374" t="str">
        <f>IF(JRF!AV387&gt;0,"",IF(JRF!Q387="","",IF(LEFT(JRF!Q387,1)=IFERROR(VLOOKUP(LEFT(JRF!Q387,1),$CF$2:$CF$5,1,0),0),"Product Code Required",IF(JRF!V387="","",IF(JRF!V387=IFERROR(VLOOKUP(JRF!V387,$CH:$CH,1,0),0),"Product Code Required","NA")))))</f>
        <v/>
      </c>
      <c r="CK374" t="str">
        <f>IFERROR(IF(LEN('Journal Template'!F385)&gt;0,"",IF('Journal Template'!A385="","",IF(LEFT('Journal Template'!A385,1)=IFERROR(VLOOKUP(LEFT('Journal Template'!A385,1),Checks!$CF$2:$CF$5,1,0),0),"Product Code Required",IF('Journal Template'!D385="","",IF('Journal Template'!D385=IFERROR(VLOOKUP('Journal Template'!D385,Checks!$CH:$CH,1,0),0),"Product Code Required","NA"))))),"")</f>
        <v/>
      </c>
    </row>
    <row r="375" spans="14:89">
      <c r="N375" t="s">
        <v>2554</v>
      </c>
      <c r="O375" t="s">
        <v>2555</v>
      </c>
      <c r="P375" t="s">
        <v>386</v>
      </c>
      <c r="Q375" s="150" t="str">
        <f>IF(JRF!D388="","",IF(IFERROR(VLOOKUP(JRF!D388,Checks!N:P,3,0),0)="A","","Inactive account in Use"))</f>
        <v/>
      </c>
      <c r="R375" t="str">
        <f>IFERROR(IF('Journal Template'!C787="","",IF(IFERROR(VLOOKUP('Journal Template'!C787,Checks!N:P,3,0),0)="A","","Inactive account in Use")),"")</f>
        <v/>
      </c>
      <c r="S375" t="s">
        <v>2556</v>
      </c>
      <c r="T375" t="s">
        <v>386</v>
      </c>
      <c r="U375" t="s">
        <v>68</v>
      </c>
      <c r="V375" s="150" t="str">
        <f>IF(JRF!C388="","",IF(IFERROR(VLOOKUP(JRF!C388,Checks!S:U,3,0),0)="A","Entry with System fund Dept",""))</f>
        <v/>
      </c>
      <c r="W375" t="str">
        <f>IFERROR(IF('Journal Template'!D787="","",IF(IFERROR(VLOOKUP('Journal Template'!D787,Checks!S:U,3,0),0)="A","Entry with System fund Dept","")),"")</f>
        <v/>
      </c>
      <c r="X375" t="s">
        <v>2557</v>
      </c>
      <c r="Y375" t="s">
        <v>389</v>
      </c>
      <c r="Z375" t="s">
        <v>2558</v>
      </c>
      <c r="AA375" t="s">
        <v>2429</v>
      </c>
      <c r="AB375" t="s">
        <v>125</v>
      </c>
      <c r="AC375" s="150" t="str">
        <f>IFERROR(IF(JRF!C388="","",IF(AND(VLOOKUP(JRF!C388,X:AA,4,0)=JRF!B388,VLOOKUP(JRF!C388,X:Y,2,0)="A"),"","Inactive Dept Combo Error")),"Inactive Dept Combo Error")</f>
        <v/>
      </c>
      <c r="AD375" t="str">
        <f>IFERROR(IF('Journal Template'!D787="","",IF(AND(VLOOKUP('Journal Template'!D787,X:AA,4,0)='Journal Template'!A787,VLOOKUP('Journal Template'!D787,X:Y,2,0)="A"),"","Inactive Dept Combo Error")),"")</f>
        <v/>
      </c>
      <c r="AK375" s="150" t="str">
        <f>IF(JRF!B388="","",IF(JRF!B388=IFERROR(VLOOKUP(JRF!B388,Checks!AI:AI,1,0),0),"Entry in Branch/Satellite BU's",""))</f>
        <v/>
      </c>
      <c r="AL375" t="str">
        <f>IFERROR(IF('Journal Template'!A787="","",IF('Journal Template'!A787=IFERROR(VLOOKUP('Journal Template'!A787,Checks!AI:AI,1,0),0),"Entry in Branch/Satellite BU's","")),"")</f>
        <v/>
      </c>
      <c r="AO375" s="171"/>
      <c r="AP375" s="171"/>
      <c r="AQ375" s="171"/>
      <c r="AR375" s="171"/>
      <c r="CI375" t="str">
        <f>IF(JRF!F388&gt;0,"",IF(JRF!B388="","",IF(LEFT(JRF!B388,1)=IFERROR(VLOOKUP(LEFT(JRF!B388,1),$CF$2:$CF$5,1,0),0),"Product Code Required",IF(JRF!C388="","",IF(JRF!C388=IFERROR(VLOOKUP(JRF!C388,$CH:$CH,1,0),0),"Product Code Required","NA")))))</f>
        <v/>
      </c>
      <c r="CJ375" t="str">
        <f>IF(JRF!AV388&gt;0,"",IF(JRF!Q388="","",IF(LEFT(JRF!Q388,1)=IFERROR(VLOOKUP(LEFT(JRF!Q388,1),$CF$2:$CF$5,1,0),0),"Product Code Required",IF(JRF!V388="","",IF(JRF!V388=IFERROR(VLOOKUP(JRF!V388,$CH:$CH,1,0),0),"Product Code Required","NA")))))</f>
        <v/>
      </c>
      <c r="CK375" t="str">
        <f>IFERROR(IF(LEN('Journal Template'!F386)&gt;0,"",IF('Journal Template'!A386="","",IF(LEFT('Journal Template'!A386,1)=IFERROR(VLOOKUP(LEFT('Journal Template'!A386,1),Checks!$CF$2:$CF$5,1,0),0),"Product Code Required",IF('Journal Template'!D386="","",IF('Journal Template'!D386=IFERROR(VLOOKUP('Journal Template'!D386,Checks!$CH:$CH,1,0),0),"Product Code Required","NA"))))),"")</f>
        <v/>
      </c>
    </row>
    <row r="376" spans="14:89">
      <c r="N376" t="s">
        <v>2559</v>
      </c>
      <c r="O376" t="s">
        <v>2560</v>
      </c>
      <c r="P376" t="s">
        <v>386</v>
      </c>
      <c r="Q376" s="150" t="str">
        <f>IF(JRF!D389="","",IF(IFERROR(VLOOKUP(JRF!D389,Checks!N:P,3,0),0)="A","","Inactive account in Use"))</f>
        <v/>
      </c>
      <c r="R376" t="str">
        <f>IFERROR(IF('Journal Template'!C788="","",IF(IFERROR(VLOOKUP('Journal Template'!C788,Checks!N:P,3,0),0)="A","","Inactive account in Use")),"")</f>
        <v/>
      </c>
      <c r="S376" t="s">
        <v>2561</v>
      </c>
      <c r="T376" t="s">
        <v>386</v>
      </c>
      <c r="U376" t="s">
        <v>68</v>
      </c>
      <c r="V376" s="150" t="str">
        <f>IF(JRF!C389="","",IF(IFERROR(VLOOKUP(JRF!C389,Checks!S:U,3,0),0)="A","Entry with System fund Dept",""))</f>
        <v/>
      </c>
      <c r="W376" t="str">
        <f>IFERROR(IF('Journal Template'!D788="","",IF(IFERROR(VLOOKUP('Journal Template'!D788,Checks!S:U,3,0),0)="A","Entry with System fund Dept","")),"")</f>
        <v/>
      </c>
      <c r="X376" t="s">
        <v>2562</v>
      </c>
      <c r="Y376" t="s">
        <v>389</v>
      </c>
      <c r="Z376" t="s">
        <v>2563</v>
      </c>
      <c r="AA376" t="s">
        <v>2429</v>
      </c>
      <c r="AB376" t="s">
        <v>125</v>
      </c>
      <c r="AC376" s="150" t="str">
        <f>IFERROR(IF(JRF!C389="","",IF(AND(VLOOKUP(JRF!C389,X:AA,4,0)=JRF!B389,VLOOKUP(JRF!C389,X:Y,2,0)="A"),"","Inactive Dept Combo Error")),"Inactive Dept Combo Error")</f>
        <v/>
      </c>
      <c r="AD376" t="str">
        <f>IFERROR(IF('Journal Template'!D788="","",IF(AND(VLOOKUP('Journal Template'!D788,X:AA,4,0)='Journal Template'!A788,VLOOKUP('Journal Template'!D788,X:Y,2,0)="A"),"","Inactive Dept Combo Error")),"")</f>
        <v/>
      </c>
      <c r="AK376" s="150" t="str">
        <f>IF(JRF!B389="","",IF(JRF!B389=IFERROR(VLOOKUP(JRF!B389,Checks!AI:AI,1,0),0),"Entry in Branch/Satellite BU's",""))</f>
        <v/>
      </c>
      <c r="AL376" t="str">
        <f>IFERROR(IF('Journal Template'!A788="","",IF('Journal Template'!A788=IFERROR(VLOOKUP('Journal Template'!A788,Checks!AI:AI,1,0),0),"Entry in Branch/Satellite BU's","")),"")</f>
        <v/>
      </c>
      <c r="AO376" s="171"/>
      <c r="AP376" s="171"/>
      <c r="AQ376" s="171"/>
      <c r="AR376" s="171"/>
      <c r="CI376" t="str">
        <f>IF(JRF!F389&gt;0,"",IF(JRF!B389="","",IF(LEFT(JRF!B389,1)=IFERROR(VLOOKUP(LEFT(JRF!B389,1),$CF$2:$CF$5,1,0),0),"Product Code Required",IF(JRF!C389="","",IF(JRF!C389=IFERROR(VLOOKUP(JRF!C389,$CH:$CH,1,0),0),"Product Code Required","NA")))))</f>
        <v/>
      </c>
      <c r="CJ376" t="str">
        <f>IF(JRF!AV389&gt;0,"",IF(JRF!Q389="","",IF(LEFT(JRF!Q389,1)=IFERROR(VLOOKUP(LEFT(JRF!Q389,1),$CF$2:$CF$5,1,0),0),"Product Code Required",IF(JRF!V389="","",IF(JRF!V389=IFERROR(VLOOKUP(JRF!V389,$CH:$CH,1,0),0),"Product Code Required","NA")))))</f>
        <v/>
      </c>
      <c r="CK376" t="str">
        <f>IFERROR(IF(LEN('Journal Template'!F387)&gt;0,"",IF('Journal Template'!A387="","",IF(LEFT('Journal Template'!A387,1)=IFERROR(VLOOKUP(LEFT('Journal Template'!A387,1),Checks!$CF$2:$CF$5,1,0),0),"Product Code Required",IF('Journal Template'!D387="","",IF('Journal Template'!D387=IFERROR(VLOOKUP('Journal Template'!D387,Checks!$CH:$CH,1,0),0),"Product Code Required","NA"))))),"")</f>
        <v/>
      </c>
    </row>
    <row r="377" spans="14:89">
      <c r="N377" t="s">
        <v>2564</v>
      </c>
      <c r="O377" t="s">
        <v>2565</v>
      </c>
      <c r="P377" t="s">
        <v>386</v>
      </c>
      <c r="Q377" s="150" t="str">
        <f>IF(JRF!D390="","",IF(IFERROR(VLOOKUP(JRF!D390,Checks!N:P,3,0),0)="A","","Inactive account in Use"))</f>
        <v/>
      </c>
      <c r="R377" t="str">
        <f>IFERROR(IF('Journal Template'!C789="","",IF(IFERROR(VLOOKUP('Journal Template'!C789,Checks!N:P,3,0),0)="A","","Inactive account in Use")),"")</f>
        <v/>
      </c>
      <c r="S377" t="s">
        <v>2566</v>
      </c>
      <c r="T377" t="s">
        <v>386</v>
      </c>
      <c r="U377" t="s">
        <v>68</v>
      </c>
      <c r="V377" s="150" t="str">
        <f>IF(JRF!C390="","",IF(IFERROR(VLOOKUP(JRF!C390,Checks!S:U,3,0),0)="A","Entry with System fund Dept",""))</f>
        <v/>
      </c>
      <c r="W377" t="str">
        <f>IFERROR(IF('Journal Template'!D789="","",IF(IFERROR(VLOOKUP('Journal Template'!D789,Checks!S:U,3,0),0)="A","Entry with System fund Dept","")),"")</f>
        <v/>
      </c>
      <c r="X377" t="s">
        <v>2567</v>
      </c>
      <c r="Y377" t="s">
        <v>389</v>
      </c>
      <c r="Z377" t="s">
        <v>2568</v>
      </c>
      <c r="AA377" t="s">
        <v>2429</v>
      </c>
      <c r="AB377" t="s">
        <v>125</v>
      </c>
      <c r="AC377" s="150" t="str">
        <f>IFERROR(IF(JRF!C390="","",IF(AND(VLOOKUP(JRF!C390,X:AA,4,0)=JRF!B390,VLOOKUP(JRF!C390,X:Y,2,0)="A"),"","Inactive Dept Combo Error")),"Inactive Dept Combo Error")</f>
        <v/>
      </c>
      <c r="AD377" t="str">
        <f>IFERROR(IF('Journal Template'!D789="","",IF(AND(VLOOKUP('Journal Template'!D789,X:AA,4,0)='Journal Template'!A789,VLOOKUP('Journal Template'!D789,X:Y,2,0)="A"),"","Inactive Dept Combo Error")),"")</f>
        <v/>
      </c>
      <c r="AK377" s="150" t="str">
        <f>IF(JRF!B390="","",IF(JRF!B390=IFERROR(VLOOKUP(JRF!B390,Checks!AI:AI,1,0),0),"Entry in Branch/Satellite BU's",""))</f>
        <v/>
      </c>
      <c r="AL377" t="str">
        <f>IFERROR(IF('Journal Template'!A789="","",IF('Journal Template'!A789=IFERROR(VLOOKUP('Journal Template'!A789,Checks!AI:AI,1,0),0),"Entry in Branch/Satellite BU's","")),"")</f>
        <v/>
      </c>
      <c r="AO377" s="171"/>
      <c r="AP377" s="171"/>
      <c r="AQ377" s="171"/>
      <c r="AR377" s="171"/>
      <c r="CI377" t="str">
        <f>IF(JRF!F390&gt;0,"",IF(JRF!B390="","",IF(LEFT(JRF!B390,1)=IFERROR(VLOOKUP(LEFT(JRF!B390,1),$CF$2:$CF$5,1,0),0),"Product Code Required",IF(JRF!C390="","",IF(JRF!C390=IFERROR(VLOOKUP(JRF!C390,$CH:$CH,1,0),0),"Product Code Required","NA")))))</f>
        <v/>
      </c>
      <c r="CJ377" t="str">
        <f>IF(JRF!AV390&gt;0,"",IF(JRF!Q390="","",IF(LEFT(JRF!Q390,1)=IFERROR(VLOOKUP(LEFT(JRF!Q390,1),$CF$2:$CF$5,1,0),0),"Product Code Required",IF(JRF!V390="","",IF(JRF!V390=IFERROR(VLOOKUP(JRF!V390,$CH:$CH,1,0),0),"Product Code Required","NA")))))</f>
        <v/>
      </c>
      <c r="CK377" t="str">
        <f>IFERROR(IF(LEN('Journal Template'!F388)&gt;0,"",IF('Journal Template'!A388="","",IF(LEFT('Journal Template'!A388,1)=IFERROR(VLOOKUP(LEFT('Journal Template'!A388,1),Checks!$CF$2:$CF$5,1,0),0),"Product Code Required",IF('Journal Template'!D388="","",IF('Journal Template'!D388=IFERROR(VLOOKUP('Journal Template'!D388,Checks!$CH:$CH,1,0),0),"Product Code Required","NA"))))),"")</f>
        <v/>
      </c>
    </row>
    <row r="378" spans="14:89">
      <c r="N378" t="s">
        <v>2569</v>
      </c>
      <c r="O378" t="s">
        <v>2570</v>
      </c>
      <c r="P378" t="s">
        <v>386</v>
      </c>
      <c r="Q378" s="150" t="str">
        <f>IF(JRF!D391="","",IF(IFERROR(VLOOKUP(JRF!D391,Checks!N:P,3,0),0)="A","","Inactive account in Use"))</f>
        <v/>
      </c>
      <c r="R378" t="str">
        <f>IFERROR(IF('Journal Template'!C790="","",IF(IFERROR(VLOOKUP('Journal Template'!C790,Checks!N:P,3,0),0)="A","","Inactive account in Use")),"")</f>
        <v/>
      </c>
      <c r="S378" t="s">
        <v>2571</v>
      </c>
      <c r="T378" t="s">
        <v>386</v>
      </c>
      <c r="U378" t="s">
        <v>68</v>
      </c>
      <c r="V378" s="150" t="str">
        <f>IF(JRF!C391="","",IF(IFERROR(VLOOKUP(JRF!C391,Checks!S:U,3,0),0)="A","Entry with System fund Dept",""))</f>
        <v/>
      </c>
      <c r="W378" t="str">
        <f>IFERROR(IF('Journal Template'!D790="","",IF(IFERROR(VLOOKUP('Journal Template'!D790,Checks!S:U,3,0),0)="A","Entry with System fund Dept","")),"")</f>
        <v/>
      </c>
      <c r="X378" t="s">
        <v>2572</v>
      </c>
      <c r="Y378" t="s">
        <v>389</v>
      </c>
      <c r="Z378" t="s">
        <v>2573</v>
      </c>
      <c r="AA378" t="s">
        <v>2429</v>
      </c>
      <c r="AB378" t="s">
        <v>125</v>
      </c>
      <c r="AC378" s="150" t="str">
        <f>IFERROR(IF(JRF!C391="","",IF(AND(VLOOKUP(JRF!C391,X:AA,4,0)=JRF!B391,VLOOKUP(JRF!C391,X:Y,2,0)="A"),"","Inactive Dept Combo Error")),"Inactive Dept Combo Error")</f>
        <v/>
      </c>
      <c r="AD378" t="str">
        <f>IFERROR(IF('Journal Template'!D790="","",IF(AND(VLOOKUP('Journal Template'!D790,X:AA,4,0)='Journal Template'!A790,VLOOKUP('Journal Template'!D790,X:Y,2,0)="A"),"","Inactive Dept Combo Error")),"")</f>
        <v/>
      </c>
      <c r="AK378" s="150" t="str">
        <f>IF(JRF!B391="","",IF(JRF!B391=IFERROR(VLOOKUP(JRF!B391,Checks!AI:AI,1,0),0),"Entry in Branch/Satellite BU's",""))</f>
        <v/>
      </c>
      <c r="AL378" t="str">
        <f>IFERROR(IF('Journal Template'!A790="","",IF('Journal Template'!A790=IFERROR(VLOOKUP('Journal Template'!A790,Checks!AI:AI,1,0),0),"Entry in Branch/Satellite BU's","")),"")</f>
        <v/>
      </c>
      <c r="AO378" s="171"/>
      <c r="AP378" s="171"/>
      <c r="AQ378" s="171"/>
      <c r="AR378" s="171"/>
      <c r="CI378" t="str">
        <f>IF(JRF!F391&gt;0,"",IF(JRF!B391="","",IF(LEFT(JRF!B391,1)=IFERROR(VLOOKUP(LEFT(JRF!B391,1),$CF$2:$CF$5,1,0),0),"Product Code Required",IF(JRF!C391="","",IF(JRF!C391=IFERROR(VLOOKUP(JRF!C391,$CH:$CH,1,0),0),"Product Code Required","NA")))))</f>
        <v/>
      </c>
      <c r="CJ378" t="str">
        <f>IF(JRF!AV391&gt;0,"",IF(JRF!Q391="","",IF(LEFT(JRF!Q391,1)=IFERROR(VLOOKUP(LEFT(JRF!Q391,1),$CF$2:$CF$5,1,0),0),"Product Code Required",IF(JRF!V391="","",IF(JRF!V391=IFERROR(VLOOKUP(JRF!V391,$CH:$CH,1,0),0),"Product Code Required","NA")))))</f>
        <v/>
      </c>
      <c r="CK378" t="str">
        <f>IFERROR(IF(LEN('Journal Template'!F389)&gt;0,"",IF('Journal Template'!A389="","",IF(LEFT('Journal Template'!A389,1)=IFERROR(VLOOKUP(LEFT('Journal Template'!A389,1),Checks!$CF$2:$CF$5,1,0),0),"Product Code Required",IF('Journal Template'!D389="","",IF('Journal Template'!D389=IFERROR(VLOOKUP('Journal Template'!D389,Checks!$CH:$CH,1,0),0),"Product Code Required","NA"))))),"")</f>
        <v/>
      </c>
    </row>
    <row r="379" spans="14:89">
      <c r="N379" t="s">
        <v>2574</v>
      </c>
      <c r="O379" t="s">
        <v>2575</v>
      </c>
      <c r="P379" t="s">
        <v>386</v>
      </c>
      <c r="Q379" s="150" t="str">
        <f>IF(JRF!D392="","",IF(IFERROR(VLOOKUP(JRF!D392,Checks!N:P,3,0),0)="A","","Inactive account in Use"))</f>
        <v/>
      </c>
      <c r="R379" t="str">
        <f>IFERROR(IF('Journal Template'!C791="","",IF(IFERROR(VLOOKUP('Journal Template'!C791,Checks!N:P,3,0),0)="A","","Inactive account in Use")),"")</f>
        <v/>
      </c>
      <c r="S379" t="s">
        <v>2576</v>
      </c>
      <c r="T379" t="s">
        <v>386</v>
      </c>
      <c r="U379" t="s">
        <v>68</v>
      </c>
      <c r="V379" s="150" t="str">
        <f>IF(JRF!C392="","",IF(IFERROR(VLOOKUP(JRF!C392,Checks!S:U,3,0),0)="A","Entry with System fund Dept",""))</f>
        <v/>
      </c>
      <c r="W379" t="str">
        <f>IFERROR(IF('Journal Template'!D791="","",IF(IFERROR(VLOOKUP('Journal Template'!D791,Checks!S:U,3,0),0)="A","Entry with System fund Dept","")),"")</f>
        <v/>
      </c>
      <c r="X379" t="s">
        <v>2577</v>
      </c>
      <c r="Y379" t="s">
        <v>389</v>
      </c>
      <c r="Z379" t="s">
        <v>2578</v>
      </c>
      <c r="AA379" t="s">
        <v>2429</v>
      </c>
      <c r="AB379" t="s">
        <v>125</v>
      </c>
      <c r="AC379" s="150" t="str">
        <f>IFERROR(IF(JRF!C392="","",IF(AND(VLOOKUP(JRF!C392,X:AA,4,0)=JRF!B392,VLOOKUP(JRF!C392,X:Y,2,0)="A"),"","Inactive Dept Combo Error")),"Inactive Dept Combo Error")</f>
        <v/>
      </c>
      <c r="AD379" t="str">
        <f>IFERROR(IF('Journal Template'!D791="","",IF(AND(VLOOKUP('Journal Template'!D791,X:AA,4,0)='Journal Template'!A791,VLOOKUP('Journal Template'!D791,X:Y,2,0)="A"),"","Inactive Dept Combo Error")),"")</f>
        <v/>
      </c>
      <c r="AK379" s="150" t="str">
        <f>IF(JRF!B392="","",IF(JRF!B392=IFERROR(VLOOKUP(JRF!B392,Checks!AI:AI,1,0),0),"Entry in Branch/Satellite BU's",""))</f>
        <v/>
      </c>
      <c r="AL379" t="str">
        <f>IFERROR(IF('Journal Template'!A791="","",IF('Journal Template'!A791=IFERROR(VLOOKUP('Journal Template'!A791,Checks!AI:AI,1,0),0),"Entry in Branch/Satellite BU's","")),"")</f>
        <v/>
      </c>
      <c r="AO379" s="171"/>
      <c r="AP379" s="171"/>
      <c r="AQ379" s="171"/>
      <c r="AR379" s="171"/>
      <c r="CI379" t="str">
        <f>IF(JRF!F392&gt;0,"",IF(JRF!B392="","",IF(LEFT(JRF!B392,1)=IFERROR(VLOOKUP(LEFT(JRF!B392,1),$CF$2:$CF$5,1,0),0),"Product Code Required",IF(JRF!C392="","",IF(JRF!C392=IFERROR(VLOOKUP(JRF!C392,$CH:$CH,1,0),0),"Product Code Required","NA")))))</f>
        <v/>
      </c>
      <c r="CJ379" t="str">
        <f>IF(JRF!AV392&gt;0,"",IF(JRF!Q392="","",IF(LEFT(JRF!Q392,1)=IFERROR(VLOOKUP(LEFT(JRF!Q392,1),$CF$2:$CF$5,1,0),0),"Product Code Required",IF(JRF!V392="","",IF(JRF!V392=IFERROR(VLOOKUP(JRF!V392,$CH:$CH,1,0),0),"Product Code Required","NA")))))</f>
        <v/>
      </c>
      <c r="CK379" t="str">
        <f>IFERROR(IF(LEN('Journal Template'!F390)&gt;0,"",IF('Journal Template'!A390="","",IF(LEFT('Journal Template'!A390,1)=IFERROR(VLOOKUP(LEFT('Journal Template'!A390,1),Checks!$CF$2:$CF$5,1,0),0),"Product Code Required",IF('Journal Template'!D390="","",IF('Journal Template'!D390=IFERROR(VLOOKUP('Journal Template'!D390,Checks!$CH:$CH,1,0),0),"Product Code Required","NA"))))),"")</f>
        <v/>
      </c>
    </row>
    <row r="380" spans="14:89">
      <c r="N380" t="s">
        <v>2579</v>
      </c>
      <c r="O380" t="s">
        <v>2580</v>
      </c>
      <c r="P380" t="s">
        <v>386</v>
      </c>
      <c r="Q380" s="150" t="str">
        <f>IF(JRF!D393="","",IF(IFERROR(VLOOKUP(JRF!D393,Checks!N:P,3,0),0)="A","","Inactive account in Use"))</f>
        <v/>
      </c>
      <c r="R380" t="str">
        <f>IFERROR(IF('Journal Template'!C792="","",IF(IFERROR(VLOOKUP('Journal Template'!C792,Checks!N:P,3,0),0)="A","","Inactive account in Use")),"")</f>
        <v/>
      </c>
      <c r="S380" t="s">
        <v>2581</v>
      </c>
      <c r="T380" t="s">
        <v>386</v>
      </c>
      <c r="U380" t="s">
        <v>68</v>
      </c>
      <c r="V380" s="150" t="str">
        <f>IF(JRF!C393="","",IF(IFERROR(VLOOKUP(JRF!C393,Checks!S:U,3,0),0)="A","Entry with System fund Dept",""))</f>
        <v/>
      </c>
      <c r="W380" t="str">
        <f>IFERROR(IF('Journal Template'!D792="","",IF(IFERROR(VLOOKUP('Journal Template'!D792,Checks!S:U,3,0),0)="A","Entry with System fund Dept","")),"")</f>
        <v/>
      </c>
      <c r="X380" t="s">
        <v>2582</v>
      </c>
      <c r="Y380" t="s">
        <v>389</v>
      </c>
      <c r="Z380" t="s">
        <v>2583</v>
      </c>
      <c r="AA380" t="s">
        <v>2429</v>
      </c>
      <c r="AB380" t="s">
        <v>125</v>
      </c>
      <c r="AC380" s="150" t="str">
        <f>IFERROR(IF(JRF!C393="","",IF(AND(VLOOKUP(JRF!C393,X:AA,4,0)=JRF!B393,VLOOKUP(JRF!C393,X:Y,2,0)="A"),"","Inactive Dept Combo Error")),"Inactive Dept Combo Error")</f>
        <v/>
      </c>
      <c r="AD380" t="str">
        <f>IFERROR(IF('Journal Template'!D792="","",IF(AND(VLOOKUP('Journal Template'!D792,X:AA,4,0)='Journal Template'!A792,VLOOKUP('Journal Template'!D792,X:Y,2,0)="A"),"","Inactive Dept Combo Error")),"")</f>
        <v/>
      </c>
      <c r="AK380" s="150" t="str">
        <f>IF(JRF!B393="","",IF(JRF!B393=IFERROR(VLOOKUP(JRF!B393,Checks!AI:AI,1,0),0),"Entry in Branch/Satellite BU's",""))</f>
        <v/>
      </c>
      <c r="AL380" t="str">
        <f>IFERROR(IF('Journal Template'!A792="","",IF('Journal Template'!A792=IFERROR(VLOOKUP('Journal Template'!A792,Checks!AI:AI,1,0),0),"Entry in Branch/Satellite BU's","")),"")</f>
        <v/>
      </c>
      <c r="AO380" s="171"/>
      <c r="AP380" s="171"/>
      <c r="AQ380" s="171"/>
      <c r="AR380" s="171"/>
      <c r="CI380" t="str">
        <f>IF(JRF!F393&gt;0,"",IF(JRF!B393="","",IF(LEFT(JRF!B393,1)=IFERROR(VLOOKUP(LEFT(JRF!B393,1),$CF$2:$CF$5,1,0),0),"Product Code Required",IF(JRF!C393="","",IF(JRF!C393=IFERROR(VLOOKUP(JRF!C393,$CH:$CH,1,0),0),"Product Code Required","NA")))))</f>
        <v/>
      </c>
      <c r="CJ380" t="str">
        <f>IF(JRF!AV393&gt;0,"",IF(JRF!Q393="","",IF(LEFT(JRF!Q393,1)=IFERROR(VLOOKUP(LEFT(JRF!Q393,1),$CF$2:$CF$5,1,0),0),"Product Code Required",IF(JRF!V393="","",IF(JRF!V393=IFERROR(VLOOKUP(JRF!V393,$CH:$CH,1,0),0),"Product Code Required","NA")))))</f>
        <v/>
      </c>
      <c r="CK380" t="str">
        <f>IFERROR(IF(LEN('Journal Template'!F391)&gt;0,"",IF('Journal Template'!A391="","",IF(LEFT('Journal Template'!A391,1)=IFERROR(VLOOKUP(LEFT('Journal Template'!A391,1),Checks!$CF$2:$CF$5,1,0),0),"Product Code Required",IF('Journal Template'!D391="","",IF('Journal Template'!D391=IFERROR(VLOOKUP('Journal Template'!D391,Checks!$CH:$CH,1,0),0),"Product Code Required","NA"))))),"")</f>
        <v/>
      </c>
    </row>
    <row r="381" spans="14:89">
      <c r="N381" t="s">
        <v>2584</v>
      </c>
      <c r="O381" t="s">
        <v>2585</v>
      </c>
      <c r="P381" t="s">
        <v>386</v>
      </c>
      <c r="Q381" s="150" t="str">
        <f>IF(JRF!D394="","",IF(IFERROR(VLOOKUP(JRF!D394,Checks!N:P,3,0),0)="A","","Inactive account in Use"))</f>
        <v/>
      </c>
      <c r="R381" t="str">
        <f>IFERROR(IF('Journal Template'!C793="","",IF(IFERROR(VLOOKUP('Journal Template'!C793,Checks!N:P,3,0),0)="A","","Inactive account in Use")),"")</f>
        <v/>
      </c>
      <c r="S381" t="s">
        <v>2586</v>
      </c>
      <c r="T381" t="s">
        <v>386</v>
      </c>
      <c r="U381" t="s">
        <v>68</v>
      </c>
      <c r="V381" s="150" t="str">
        <f>IF(JRF!C394="","",IF(IFERROR(VLOOKUP(JRF!C394,Checks!S:U,3,0),0)="A","Entry with System fund Dept",""))</f>
        <v/>
      </c>
      <c r="W381" t="str">
        <f>IFERROR(IF('Journal Template'!D793="","",IF(IFERROR(VLOOKUP('Journal Template'!D793,Checks!S:U,3,0),0)="A","Entry with System fund Dept","")),"")</f>
        <v/>
      </c>
      <c r="X381" t="s">
        <v>2587</v>
      </c>
      <c r="Y381" t="s">
        <v>386</v>
      </c>
      <c r="Z381" t="s">
        <v>2588</v>
      </c>
      <c r="AA381" t="s">
        <v>2429</v>
      </c>
      <c r="AB381" t="s">
        <v>125</v>
      </c>
      <c r="AC381" s="150" t="str">
        <f>IFERROR(IF(JRF!C394="","",IF(AND(VLOOKUP(JRF!C394,X:AA,4,0)=JRF!B394,VLOOKUP(JRF!C394,X:Y,2,0)="A"),"","Inactive Dept Combo Error")),"Inactive Dept Combo Error")</f>
        <v/>
      </c>
      <c r="AD381" t="str">
        <f>IFERROR(IF('Journal Template'!D793="","",IF(AND(VLOOKUP('Journal Template'!D793,X:AA,4,0)='Journal Template'!A793,VLOOKUP('Journal Template'!D793,X:Y,2,0)="A"),"","Inactive Dept Combo Error")),"")</f>
        <v/>
      </c>
      <c r="AK381" s="150" t="str">
        <f>IF(JRF!B394="","",IF(JRF!B394=IFERROR(VLOOKUP(JRF!B394,Checks!AI:AI,1,0),0),"Entry in Branch/Satellite BU's",""))</f>
        <v/>
      </c>
      <c r="AL381" t="str">
        <f>IFERROR(IF('Journal Template'!A793="","",IF('Journal Template'!A793=IFERROR(VLOOKUP('Journal Template'!A793,Checks!AI:AI,1,0),0),"Entry in Branch/Satellite BU's","")),"")</f>
        <v/>
      </c>
      <c r="AO381" s="171"/>
      <c r="AP381" s="171"/>
      <c r="AQ381" s="171"/>
      <c r="AR381" s="171"/>
      <c r="CI381" t="str">
        <f>IF(JRF!F394&gt;0,"",IF(JRF!B394="","",IF(LEFT(JRF!B394,1)=IFERROR(VLOOKUP(LEFT(JRF!B394,1),$CF$2:$CF$5,1,0),0),"Product Code Required",IF(JRF!C394="","",IF(JRF!C394=IFERROR(VLOOKUP(JRF!C394,$CH:$CH,1,0),0),"Product Code Required","NA")))))</f>
        <v/>
      </c>
      <c r="CJ381" t="str">
        <f>IF(JRF!AV394&gt;0,"",IF(JRF!Q394="","",IF(LEFT(JRF!Q394,1)=IFERROR(VLOOKUP(LEFT(JRF!Q394,1),$CF$2:$CF$5,1,0),0),"Product Code Required",IF(JRF!V394="","",IF(JRF!V394=IFERROR(VLOOKUP(JRF!V394,$CH:$CH,1,0),0),"Product Code Required","NA")))))</f>
        <v/>
      </c>
      <c r="CK381" t="str">
        <f>IFERROR(IF(LEN('Journal Template'!F392)&gt;0,"",IF('Journal Template'!A392="","",IF(LEFT('Journal Template'!A392,1)=IFERROR(VLOOKUP(LEFT('Journal Template'!A392,1),Checks!$CF$2:$CF$5,1,0),0),"Product Code Required",IF('Journal Template'!D392="","",IF('Journal Template'!D392=IFERROR(VLOOKUP('Journal Template'!D392,Checks!$CH:$CH,1,0),0),"Product Code Required","NA"))))),"")</f>
        <v/>
      </c>
    </row>
    <row r="382" spans="14:89">
      <c r="N382" t="s">
        <v>2589</v>
      </c>
      <c r="O382" t="s">
        <v>2590</v>
      </c>
      <c r="P382" t="s">
        <v>386</v>
      </c>
      <c r="Q382" s="150" t="str">
        <f>IF(JRF!D395="","",IF(IFERROR(VLOOKUP(JRF!D395,Checks!N:P,3,0),0)="A","","Inactive account in Use"))</f>
        <v/>
      </c>
      <c r="R382" t="str">
        <f>IFERROR(IF('Journal Template'!C794="","",IF(IFERROR(VLOOKUP('Journal Template'!C794,Checks!N:P,3,0),0)="A","","Inactive account in Use")),"")</f>
        <v/>
      </c>
      <c r="S382" t="s">
        <v>2591</v>
      </c>
      <c r="T382" t="s">
        <v>386</v>
      </c>
      <c r="U382" t="s">
        <v>68</v>
      </c>
      <c r="V382" s="150" t="str">
        <f>IF(JRF!C395="","",IF(IFERROR(VLOOKUP(JRF!C395,Checks!S:U,3,0),0)="A","Entry with System fund Dept",""))</f>
        <v/>
      </c>
      <c r="W382" t="str">
        <f>IFERROR(IF('Journal Template'!D794="","",IF(IFERROR(VLOOKUP('Journal Template'!D794,Checks!S:U,3,0),0)="A","Entry with System fund Dept","")),"")</f>
        <v/>
      </c>
      <c r="X382" t="s">
        <v>2592</v>
      </c>
      <c r="Y382" t="s">
        <v>386</v>
      </c>
      <c r="Z382" t="s">
        <v>2593</v>
      </c>
      <c r="AA382" t="s">
        <v>2594</v>
      </c>
      <c r="AB382" t="s">
        <v>125</v>
      </c>
      <c r="AC382" s="150" t="str">
        <f>IFERROR(IF(JRF!C395="","",IF(AND(VLOOKUP(JRF!C395,X:AA,4,0)=JRF!B395,VLOOKUP(JRF!C395,X:Y,2,0)="A"),"","Inactive Dept Combo Error")),"Inactive Dept Combo Error")</f>
        <v/>
      </c>
      <c r="AD382" t="str">
        <f>IFERROR(IF('Journal Template'!D794="","",IF(AND(VLOOKUP('Journal Template'!D794,X:AA,4,0)='Journal Template'!A794,VLOOKUP('Journal Template'!D794,X:Y,2,0)="A"),"","Inactive Dept Combo Error")),"")</f>
        <v/>
      </c>
      <c r="AK382" s="150" t="str">
        <f>IF(JRF!B395="","",IF(JRF!B395=IFERROR(VLOOKUP(JRF!B395,Checks!AI:AI,1,0),0),"Entry in Branch/Satellite BU's",""))</f>
        <v/>
      </c>
      <c r="AL382" t="str">
        <f>IFERROR(IF('Journal Template'!A794="","",IF('Journal Template'!A794=IFERROR(VLOOKUP('Journal Template'!A794,Checks!AI:AI,1,0),0),"Entry in Branch/Satellite BU's","")),"")</f>
        <v/>
      </c>
      <c r="AO382" s="171"/>
      <c r="AP382" s="171"/>
      <c r="AQ382" s="171"/>
      <c r="AR382" s="171"/>
      <c r="CI382" t="str">
        <f>IF(JRF!F395&gt;0,"",IF(JRF!B395="","",IF(LEFT(JRF!B395,1)=IFERROR(VLOOKUP(LEFT(JRF!B395,1),$CF$2:$CF$5,1,0),0),"Product Code Required",IF(JRF!C395="","",IF(JRF!C395=IFERROR(VLOOKUP(JRF!C395,$CH:$CH,1,0),0),"Product Code Required","NA")))))</f>
        <v/>
      </c>
      <c r="CJ382" t="str">
        <f>IF(JRF!AV395&gt;0,"",IF(JRF!Q395="","",IF(LEFT(JRF!Q395,1)=IFERROR(VLOOKUP(LEFT(JRF!Q395,1),$CF$2:$CF$5,1,0),0),"Product Code Required",IF(JRF!V395="","",IF(JRF!V395=IFERROR(VLOOKUP(JRF!V395,$CH:$CH,1,0),0),"Product Code Required","NA")))))</f>
        <v/>
      </c>
      <c r="CK382" t="str">
        <f>IFERROR(IF(LEN('Journal Template'!F393)&gt;0,"",IF('Journal Template'!A393="","",IF(LEFT('Journal Template'!A393,1)=IFERROR(VLOOKUP(LEFT('Journal Template'!A393,1),Checks!$CF$2:$CF$5,1,0),0),"Product Code Required",IF('Journal Template'!D393="","",IF('Journal Template'!D393=IFERROR(VLOOKUP('Journal Template'!D393,Checks!$CH:$CH,1,0),0),"Product Code Required","NA"))))),"")</f>
        <v/>
      </c>
    </row>
    <row r="383" spans="14:89">
      <c r="N383" t="s">
        <v>2595</v>
      </c>
      <c r="O383" t="s">
        <v>2596</v>
      </c>
      <c r="P383" t="s">
        <v>386</v>
      </c>
      <c r="Q383" s="150" t="str">
        <f>IF(JRF!D396="","",IF(IFERROR(VLOOKUP(JRF!D396,Checks!N:P,3,0),0)="A","","Inactive account in Use"))</f>
        <v/>
      </c>
      <c r="R383" t="str">
        <f>IFERROR(IF('Journal Template'!C795="","",IF(IFERROR(VLOOKUP('Journal Template'!C795,Checks!N:P,3,0),0)="A","","Inactive account in Use")),"")</f>
        <v/>
      </c>
      <c r="S383" t="s">
        <v>2597</v>
      </c>
      <c r="T383" t="s">
        <v>386</v>
      </c>
      <c r="U383" t="s">
        <v>68</v>
      </c>
      <c r="V383" s="150" t="str">
        <f>IF(JRF!C396="","",IF(IFERROR(VLOOKUP(JRF!C396,Checks!S:U,3,0),0)="A","Entry with System fund Dept",""))</f>
        <v/>
      </c>
      <c r="W383" t="str">
        <f>IFERROR(IF('Journal Template'!D795="","",IF(IFERROR(VLOOKUP('Journal Template'!D795,Checks!S:U,3,0),0)="A","Entry with System fund Dept","")),"")</f>
        <v/>
      </c>
      <c r="X383" t="s">
        <v>2598</v>
      </c>
      <c r="Y383" t="s">
        <v>389</v>
      </c>
      <c r="Z383" t="s">
        <v>2599</v>
      </c>
      <c r="AA383" t="s">
        <v>505</v>
      </c>
      <c r="AB383" t="s">
        <v>125</v>
      </c>
      <c r="AC383" s="150" t="str">
        <f>IFERROR(IF(JRF!C396="","",IF(AND(VLOOKUP(JRF!C396,X:AA,4,0)=JRF!B396,VLOOKUP(JRF!C396,X:Y,2,0)="A"),"","Inactive Dept Combo Error")),"Inactive Dept Combo Error")</f>
        <v/>
      </c>
      <c r="AD383" t="str">
        <f>IFERROR(IF('Journal Template'!D795="","",IF(AND(VLOOKUP('Journal Template'!D795,X:AA,4,0)='Journal Template'!A795,VLOOKUP('Journal Template'!D795,X:Y,2,0)="A"),"","Inactive Dept Combo Error")),"")</f>
        <v/>
      </c>
      <c r="AK383" s="150" t="str">
        <f>IF(JRF!B396="","",IF(JRF!B396=IFERROR(VLOOKUP(JRF!B396,Checks!AI:AI,1,0),0),"Entry in Branch/Satellite BU's",""))</f>
        <v/>
      </c>
      <c r="AL383" t="str">
        <f>IFERROR(IF('Journal Template'!A795="","",IF('Journal Template'!A795=IFERROR(VLOOKUP('Journal Template'!A795,Checks!AI:AI,1,0),0),"Entry in Branch/Satellite BU's","")),"")</f>
        <v/>
      </c>
      <c r="AO383" s="171"/>
      <c r="AP383" s="171"/>
      <c r="AQ383" s="171"/>
      <c r="AR383" s="171"/>
      <c r="CI383" t="str">
        <f>IF(JRF!F396&gt;0,"",IF(JRF!B396="","",IF(LEFT(JRF!B396,1)=IFERROR(VLOOKUP(LEFT(JRF!B396,1),$CF$2:$CF$5,1,0),0),"Product Code Required",IF(JRF!C396="","",IF(JRF!C396=IFERROR(VLOOKUP(JRF!C396,$CH:$CH,1,0),0),"Product Code Required","NA")))))</f>
        <v/>
      </c>
      <c r="CJ383" t="str">
        <f>IF(JRF!AV396&gt;0,"",IF(JRF!Q396="","",IF(LEFT(JRF!Q396,1)=IFERROR(VLOOKUP(LEFT(JRF!Q396,1),$CF$2:$CF$5,1,0),0),"Product Code Required",IF(JRF!V396="","",IF(JRF!V396=IFERROR(VLOOKUP(JRF!V396,$CH:$CH,1,0),0),"Product Code Required","NA")))))</f>
        <v/>
      </c>
      <c r="CK383" t="str">
        <f>IFERROR(IF(LEN('Journal Template'!F394)&gt;0,"",IF('Journal Template'!A394="","",IF(LEFT('Journal Template'!A394,1)=IFERROR(VLOOKUP(LEFT('Journal Template'!A394,1),Checks!$CF$2:$CF$5,1,0),0),"Product Code Required",IF('Journal Template'!D394="","",IF('Journal Template'!D394=IFERROR(VLOOKUP('Journal Template'!D394,Checks!$CH:$CH,1,0),0),"Product Code Required","NA"))))),"")</f>
        <v/>
      </c>
    </row>
    <row r="384" spans="14:89">
      <c r="N384" t="s">
        <v>2600</v>
      </c>
      <c r="O384" t="s">
        <v>2601</v>
      </c>
      <c r="P384" t="s">
        <v>386</v>
      </c>
      <c r="Q384" s="150" t="str">
        <f>IF(JRF!D397="","",IF(IFERROR(VLOOKUP(JRF!D397,Checks!N:P,3,0),0)="A","","Inactive account in Use"))</f>
        <v/>
      </c>
      <c r="R384" t="str">
        <f>IFERROR(IF('Journal Template'!C796="","",IF(IFERROR(VLOOKUP('Journal Template'!C796,Checks!N:P,3,0),0)="A","","Inactive account in Use")),"")</f>
        <v/>
      </c>
      <c r="S384" t="s">
        <v>2602</v>
      </c>
      <c r="T384" t="s">
        <v>386</v>
      </c>
      <c r="U384" t="s">
        <v>68</v>
      </c>
      <c r="V384" s="150" t="str">
        <f>IF(JRF!C397="","",IF(IFERROR(VLOOKUP(JRF!C397,Checks!S:U,3,0),0)="A","Entry with System fund Dept",""))</f>
        <v/>
      </c>
      <c r="W384" t="str">
        <f>IFERROR(IF('Journal Template'!D796="","",IF(IFERROR(VLOOKUP('Journal Template'!D796,Checks!S:U,3,0),0)="A","Entry with System fund Dept","")),"")</f>
        <v/>
      </c>
      <c r="X384" t="s">
        <v>2603</v>
      </c>
      <c r="Y384" t="s">
        <v>386</v>
      </c>
      <c r="Z384" t="s">
        <v>2604</v>
      </c>
      <c r="AA384" t="s">
        <v>505</v>
      </c>
      <c r="AB384" t="s">
        <v>125</v>
      </c>
      <c r="AC384" s="150" t="str">
        <f>IFERROR(IF(JRF!C397="","",IF(AND(VLOOKUP(JRF!C397,X:AA,4,0)=JRF!B397,VLOOKUP(JRF!C397,X:Y,2,0)="A"),"","Inactive Dept Combo Error")),"Inactive Dept Combo Error")</f>
        <v/>
      </c>
      <c r="AD384" t="str">
        <f>IFERROR(IF('Journal Template'!D796="","",IF(AND(VLOOKUP('Journal Template'!D796,X:AA,4,0)='Journal Template'!A796,VLOOKUP('Journal Template'!D796,X:Y,2,0)="A"),"","Inactive Dept Combo Error")),"")</f>
        <v/>
      </c>
      <c r="AK384" s="150" t="str">
        <f>IF(JRF!B397="","",IF(JRF!B397=IFERROR(VLOOKUP(JRF!B397,Checks!AI:AI,1,0),0),"Entry in Branch/Satellite BU's",""))</f>
        <v/>
      </c>
      <c r="AL384" t="str">
        <f>IFERROR(IF('Journal Template'!A796="","",IF('Journal Template'!A796=IFERROR(VLOOKUP('Journal Template'!A796,Checks!AI:AI,1,0),0),"Entry in Branch/Satellite BU's","")),"")</f>
        <v/>
      </c>
      <c r="AO384" s="171"/>
      <c r="AP384" s="171"/>
      <c r="AQ384" s="171"/>
      <c r="AR384" s="171"/>
      <c r="CI384" t="str">
        <f>IF(JRF!F397&gt;0,"",IF(JRF!B397="","",IF(LEFT(JRF!B397,1)=IFERROR(VLOOKUP(LEFT(JRF!B397,1),$CF$2:$CF$5,1,0),0),"Product Code Required",IF(JRF!C397="","",IF(JRF!C397=IFERROR(VLOOKUP(JRF!C397,$CH:$CH,1,0),0),"Product Code Required","NA")))))</f>
        <v/>
      </c>
      <c r="CJ384" t="str">
        <f>IF(JRF!AV397&gt;0,"",IF(JRF!Q397="","",IF(LEFT(JRF!Q397,1)=IFERROR(VLOOKUP(LEFT(JRF!Q397,1),$CF$2:$CF$5,1,0),0),"Product Code Required",IF(JRF!V397="","",IF(JRF!V397=IFERROR(VLOOKUP(JRF!V397,$CH:$CH,1,0),0),"Product Code Required","NA")))))</f>
        <v/>
      </c>
      <c r="CK384" t="str">
        <f>IFERROR(IF(LEN('Journal Template'!F395)&gt;0,"",IF('Journal Template'!A395="","",IF(LEFT('Journal Template'!A395,1)=IFERROR(VLOOKUP(LEFT('Journal Template'!A395,1),Checks!$CF$2:$CF$5,1,0),0),"Product Code Required",IF('Journal Template'!D395="","",IF('Journal Template'!D395=IFERROR(VLOOKUP('Journal Template'!D395,Checks!$CH:$CH,1,0),0),"Product Code Required","NA"))))),"")</f>
        <v/>
      </c>
    </row>
    <row r="385" spans="14:89">
      <c r="N385" t="s">
        <v>2605</v>
      </c>
      <c r="O385" t="s">
        <v>2606</v>
      </c>
      <c r="P385" t="s">
        <v>386</v>
      </c>
      <c r="Q385" s="150" t="str">
        <f>IF(JRF!D398="","",IF(IFERROR(VLOOKUP(JRF!D398,Checks!N:P,3,0),0)="A","","Inactive account in Use"))</f>
        <v/>
      </c>
      <c r="R385" t="str">
        <f>IFERROR(IF('Journal Template'!C797="","",IF(IFERROR(VLOOKUP('Journal Template'!C797,Checks!N:P,3,0),0)="A","","Inactive account in Use")),"")</f>
        <v/>
      </c>
      <c r="S385" t="s">
        <v>2607</v>
      </c>
      <c r="T385" t="s">
        <v>386</v>
      </c>
      <c r="U385" t="s">
        <v>68</v>
      </c>
      <c r="V385" s="150" t="str">
        <f>IF(JRF!C398="","",IF(IFERROR(VLOOKUP(JRF!C398,Checks!S:U,3,0),0)="A","Entry with System fund Dept",""))</f>
        <v/>
      </c>
      <c r="W385" t="str">
        <f>IFERROR(IF('Journal Template'!D797="","",IF(IFERROR(VLOOKUP('Journal Template'!D797,Checks!S:U,3,0),0)="A","Entry with System fund Dept","")),"")</f>
        <v/>
      </c>
      <c r="X385" t="s">
        <v>2603</v>
      </c>
      <c r="Y385" t="s">
        <v>389</v>
      </c>
      <c r="Z385" t="s">
        <v>2608</v>
      </c>
      <c r="AA385" t="s">
        <v>391</v>
      </c>
      <c r="AB385" t="s">
        <v>125</v>
      </c>
      <c r="AC385" s="150" t="str">
        <f>IFERROR(IF(JRF!C398="","",IF(AND(VLOOKUP(JRF!C398,X:AA,4,0)=JRF!B398,VLOOKUP(JRF!C398,X:Y,2,0)="A"),"","Inactive Dept Combo Error")),"Inactive Dept Combo Error")</f>
        <v/>
      </c>
      <c r="AD385" t="str">
        <f>IFERROR(IF('Journal Template'!D797="","",IF(AND(VLOOKUP('Journal Template'!D797,X:AA,4,0)='Journal Template'!A797,VLOOKUP('Journal Template'!D797,X:Y,2,0)="A"),"","Inactive Dept Combo Error")),"")</f>
        <v/>
      </c>
      <c r="AK385" s="150" t="str">
        <f>IF(JRF!B398="","",IF(JRF!B398=IFERROR(VLOOKUP(JRF!B398,Checks!AI:AI,1,0),0),"Entry in Branch/Satellite BU's",""))</f>
        <v/>
      </c>
      <c r="AL385" t="str">
        <f>IFERROR(IF('Journal Template'!A797="","",IF('Journal Template'!A797=IFERROR(VLOOKUP('Journal Template'!A797,Checks!AI:AI,1,0),0),"Entry in Branch/Satellite BU's","")),"")</f>
        <v/>
      </c>
      <c r="AO385" s="171"/>
      <c r="AP385" s="171"/>
      <c r="AQ385" s="171"/>
      <c r="AR385" s="171"/>
      <c r="CI385" t="str">
        <f>IF(JRF!F398&gt;0,"",IF(JRF!B398="","",IF(LEFT(JRF!B398,1)=IFERROR(VLOOKUP(LEFT(JRF!B398,1),$CF$2:$CF$5,1,0),0),"Product Code Required",IF(JRF!C398="","",IF(JRF!C398=IFERROR(VLOOKUP(JRF!C398,$CH:$CH,1,0),0),"Product Code Required","NA")))))</f>
        <v/>
      </c>
      <c r="CJ385" t="str">
        <f>IF(JRF!AV398&gt;0,"",IF(JRF!Q398="","",IF(LEFT(JRF!Q398,1)=IFERROR(VLOOKUP(LEFT(JRF!Q398,1),$CF$2:$CF$5,1,0),0),"Product Code Required",IF(JRF!V398="","",IF(JRF!V398=IFERROR(VLOOKUP(JRF!V398,$CH:$CH,1,0),0),"Product Code Required","NA")))))</f>
        <v/>
      </c>
      <c r="CK385" t="str">
        <f>IFERROR(IF(LEN('Journal Template'!F396)&gt;0,"",IF('Journal Template'!A396="","",IF(LEFT('Journal Template'!A396,1)=IFERROR(VLOOKUP(LEFT('Journal Template'!A396,1),Checks!$CF$2:$CF$5,1,0),0),"Product Code Required",IF('Journal Template'!D396="","",IF('Journal Template'!D396=IFERROR(VLOOKUP('Journal Template'!D396,Checks!$CH:$CH,1,0),0),"Product Code Required","NA"))))),"")</f>
        <v/>
      </c>
    </row>
    <row r="386" spans="14:89">
      <c r="N386" t="s">
        <v>2609</v>
      </c>
      <c r="O386" t="s">
        <v>2610</v>
      </c>
      <c r="P386" t="s">
        <v>386</v>
      </c>
      <c r="Q386" s="150" t="str">
        <f>IF(JRF!D399="","",IF(IFERROR(VLOOKUP(JRF!D399,Checks!N:P,3,0),0)="A","","Inactive account in Use"))</f>
        <v/>
      </c>
      <c r="R386" t="str">
        <f>IFERROR(IF('Journal Template'!C798="","",IF(IFERROR(VLOOKUP('Journal Template'!C798,Checks!N:P,3,0),0)="A","","Inactive account in Use")),"")</f>
        <v/>
      </c>
      <c r="S386" t="s">
        <v>2611</v>
      </c>
      <c r="T386" t="s">
        <v>386</v>
      </c>
      <c r="U386" t="s">
        <v>68</v>
      </c>
      <c r="V386" s="150" t="str">
        <f>IF(JRF!C399="","",IF(IFERROR(VLOOKUP(JRF!C399,Checks!S:U,3,0),0)="A","Entry with System fund Dept",""))</f>
        <v/>
      </c>
      <c r="W386" t="str">
        <f>IFERROR(IF('Journal Template'!D798="","",IF(IFERROR(VLOOKUP('Journal Template'!D798,Checks!S:U,3,0),0)="A","Entry with System fund Dept","")),"")</f>
        <v/>
      </c>
      <c r="X386" t="s">
        <v>2612</v>
      </c>
      <c r="Y386" t="s">
        <v>386</v>
      </c>
      <c r="Z386" t="s">
        <v>2613</v>
      </c>
      <c r="AA386" t="s">
        <v>2429</v>
      </c>
      <c r="AB386" t="s">
        <v>125</v>
      </c>
      <c r="AC386" s="150" t="str">
        <f>IFERROR(IF(JRF!C399="","",IF(AND(VLOOKUP(JRF!C399,X:AA,4,0)=JRF!B399,VLOOKUP(JRF!C399,X:Y,2,0)="A"),"","Inactive Dept Combo Error")),"Inactive Dept Combo Error")</f>
        <v/>
      </c>
      <c r="AD386" t="str">
        <f>IFERROR(IF('Journal Template'!D798="","",IF(AND(VLOOKUP('Journal Template'!D798,X:AA,4,0)='Journal Template'!A798,VLOOKUP('Journal Template'!D798,X:Y,2,0)="A"),"","Inactive Dept Combo Error")),"")</f>
        <v/>
      </c>
      <c r="AK386" s="150" t="str">
        <f>IF(JRF!B399="","",IF(JRF!B399=IFERROR(VLOOKUP(JRF!B399,Checks!AI:AI,1,0),0),"Entry in Branch/Satellite BU's",""))</f>
        <v/>
      </c>
      <c r="AL386" t="str">
        <f>IFERROR(IF('Journal Template'!A798="","",IF('Journal Template'!A798=IFERROR(VLOOKUP('Journal Template'!A798,Checks!AI:AI,1,0),0),"Entry in Branch/Satellite BU's","")),"")</f>
        <v/>
      </c>
      <c r="AO386" s="171"/>
      <c r="AP386" s="171"/>
      <c r="AQ386" s="171"/>
      <c r="AR386" s="171"/>
      <c r="CI386" t="str">
        <f>IF(JRF!F399&gt;0,"",IF(JRF!B399="","",IF(LEFT(JRF!B399,1)=IFERROR(VLOOKUP(LEFT(JRF!B399,1),$CF$2:$CF$5,1,0),0),"Product Code Required",IF(JRF!C399="","",IF(JRF!C399=IFERROR(VLOOKUP(JRF!C399,$CH:$CH,1,0),0),"Product Code Required","NA")))))</f>
        <v/>
      </c>
      <c r="CJ386" t="str">
        <f>IF(JRF!AV399&gt;0,"",IF(JRF!Q399="","",IF(LEFT(JRF!Q399,1)=IFERROR(VLOOKUP(LEFT(JRF!Q399,1),$CF$2:$CF$5,1,0),0),"Product Code Required",IF(JRF!V399="","",IF(JRF!V399=IFERROR(VLOOKUP(JRF!V399,$CH:$CH,1,0),0),"Product Code Required","NA")))))</f>
        <v/>
      </c>
      <c r="CK386" t="str">
        <f>IFERROR(IF(LEN('Journal Template'!F397)&gt;0,"",IF('Journal Template'!A397="","",IF(LEFT('Journal Template'!A397,1)=IFERROR(VLOOKUP(LEFT('Journal Template'!A397,1),Checks!$CF$2:$CF$5,1,0),0),"Product Code Required",IF('Journal Template'!D397="","",IF('Journal Template'!D397=IFERROR(VLOOKUP('Journal Template'!D397,Checks!$CH:$CH,1,0),0),"Product Code Required","NA"))))),"")</f>
        <v/>
      </c>
    </row>
    <row r="387" spans="14:89">
      <c r="N387" t="s">
        <v>2614</v>
      </c>
      <c r="O387" t="s">
        <v>2615</v>
      </c>
      <c r="P387" t="s">
        <v>386</v>
      </c>
      <c r="Q387" s="150" t="str">
        <f>IF(JRF!D400="","",IF(IFERROR(VLOOKUP(JRF!D400,Checks!N:P,3,0),0)="A","","Inactive account in Use"))</f>
        <v/>
      </c>
      <c r="R387" t="str">
        <f>IFERROR(IF('Journal Template'!C799="","",IF(IFERROR(VLOOKUP('Journal Template'!C799,Checks!N:P,3,0),0)="A","","Inactive account in Use")),"")</f>
        <v/>
      </c>
      <c r="S387" t="s">
        <v>2616</v>
      </c>
      <c r="T387" t="s">
        <v>386</v>
      </c>
      <c r="U387" t="s">
        <v>68</v>
      </c>
      <c r="V387" s="150" t="str">
        <f>IF(JRF!C400="","",IF(IFERROR(VLOOKUP(JRF!C400,Checks!S:U,3,0),0)="A","Entry with System fund Dept",""))</f>
        <v/>
      </c>
      <c r="W387" t="str">
        <f>IFERROR(IF('Journal Template'!D799="","",IF(IFERROR(VLOOKUP('Journal Template'!D799,Checks!S:U,3,0),0)="A","Entry with System fund Dept","")),"")</f>
        <v/>
      </c>
      <c r="X387" t="s">
        <v>2617</v>
      </c>
      <c r="Y387" t="s">
        <v>386</v>
      </c>
      <c r="Z387" t="s">
        <v>2618</v>
      </c>
      <c r="AA387" t="s">
        <v>2429</v>
      </c>
      <c r="AB387" t="s">
        <v>125</v>
      </c>
      <c r="AC387" s="150" t="str">
        <f>IFERROR(IF(JRF!C400="","",IF(AND(VLOOKUP(JRF!C400,X:AA,4,0)=JRF!B400,VLOOKUP(JRF!C400,X:Y,2,0)="A"),"","Inactive Dept Combo Error")),"Inactive Dept Combo Error")</f>
        <v/>
      </c>
      <c r="AD387" t="str">
        <f>IFERROR(IF('Journal Template'!D799="","",IF(AND(VLOOKUP('Journal Template'!D799,X:AA,4,0)='Journal Template'!A799,VLOOKUP('Journal Template'!D799,X:Y,2,0)="A"),"","Inactive Dept Combo Error")),"")</f>
        <v/>
      </c>
      <c r="AK387" s="150" t="str">
        <f>IF(JRF!B400="","",IF(JRF!B400=IFERROR(VLOOKUP(JRF!B400,Checks!AI:AI,1,0),0),"Entry in Branch/Satellite BU's",""))</f>
        <v/>
      </c>
      <c r="AL387" t="str">
        <f>IFERROR(IF('Journal Template'!A799="","",IF('Journal Template'!A799=IFERROR(VLOOKUP('Journal Template'!A799,Checks!AI:AI,1,0),0),"Entry in Branch/Satellite BU's","")),"")</f>
        <v/>
      </c>
      <c r="AO387" s="171"/>
      <c r="AP387" s="171"/>
      <c r="AQ387" s="171"/>
      <c r="AR387" s="171"/>
      <c r="CI387" t="str">
        <f>IF(JRF!F400&gt;0,"",IF(JRF!B400="","",IF(LEFT(JRF!B400,1)=IFERROR(VLOOKUP(LEFT(JRF!B400,1),$CF$2:$CF$5,1,0),0),"Product Code Required",IF(JRF!C400="","",IF(JRF!C400=IFERROR(VLOOKUP(JRF!C400,$CH:$CH,1,0),0),"Product Code Required","NA")))))</f>
        <v/>
      </c>
      <c r="CJ387" t="str">
        <f>IF(JRF!AV400&gt;0,"",IF(JRF!Q400="","",IF(LEFT(JRF!Q400,1)=IFERROR(VLOOKUP(LEFT(JRF!Q400,1),$CF$2:$CF$5,1,0),0),"Product Code Required",IF(JRF!V400="","",IF(JRF!V400=IFERROR(VLOOKUP(JRF!V400,$CH:$CH,1,0),0),"Product Code Required","NA")))))</f>
        <v/>
      </c>
      <c r="CK387" t="str">
        <f>IFERROR(IF(LEN('Journal Template'!F398)&gt;0,"",IF('Journal Template'!A398="","",IF(LEFT('Journal Template'!A398,1)=IFERROR(VLOOKUP(LEFT('Journal Template'!A398,1),Checks!$CF$2:$CF$5,1,0),0),"Product Code Required",IF('Journal Template'!D398="","",IF('Journal Template'!D398=IFERROR(VLOOKUP('Journal Template'!D398,Checks!$CH:$CH,1,0),0),"Product Code Required","NA"))))),"")</f>
        <v/>
      </c>
    </row>
    <row r="388" spans="14:89">
      <c r="N388" t="s">
        <v>2619</v>
      </c>
      <c r="O388" t="s">
        <v>2620</v>
      </c>
      <c r="P388" t="s">
        <v>386</v>
      </c>
      <c r="Q388" s="150" t="str">
        <f>IF(JRF!D401="","",IF(IFERROR(VLOOKUP(JRF!D401,Checks!N:P,3,0),0)="A","","Inactive account in Use"))</f>
        <v/>
      </c>
      <c r="R388" t="str">
        <f>IFERROR(IF('Journal Template'!C800="","",IF(IFERROR(VLOOKUP('Journal Template'!C800,Checks!N:P,3,0),0)="A","","Inactive account in Use")),"")</f>
        <v/>
      </c>
      <c r="S388" t="s">
        <v>2621</v>
      </c>
      <c r="T388" t="s">
        <v>386</v>
      </c>
      <c r="U388" t="s">
        <v>68</v>
      </c>
      <c r="V388" s="150" t="str">
        <f>IF(JRF!C401="","",IF(IFERROR(VLOOKUP(JRF!C401,Checks!S:U,3,0),0)="A","Entry with System fund Dept",""))</f>
        <v/>
      </c>
      <c r="W388" t="str">
        <f>IFERROR(IF('Journal Template'!D800="","",IF(IFERROR(VLOOKUP('Journal Template'!D800,Checks!S:U,3,0),0)="A","Entry with System fund Dept","")),"")</f>
        <v/>
      </c>
      <c r="X388" t="s">
        <v>2622</v>
      </c>
      <c r="Y388" t="s">
        <v>386</v>
      </c>
      <c r="Z388" t="s">
        <v>2623</v>
      </c>
      <c r="AA388" t="s">
        <v>2429</v>
      </c>
      <c r="AB388" t="s">
        <v>125</v>
      </c>
      <c r="AC388" s="150" t="str">
        <f>IFERROR(IF(JRF!C401="","",IF(AND(VLOOKUP(JRF!C401,X:AA,4,0)=JRF!B401,VLOOKUP(JRF!C401,X:Y,2,0)="A"),"","Inactive Dept Combo Error")),"Inactive Dept Combo Error")</f>
        <v/>
      </c>
      <c r="AD388" t="str">
        <f>IFERROR(IF('Journal Template'!D800="","",IF(AND(VLOOKUP('Journal Template'!D800,X:AA,4,0)='Journal Template'!A800,VLOOKUP('Journal Template'!D800,X:Y,2,0)="A"),"","Inactive Dept Combo Error")),"")</f>
        <v/>
      </c>
      <c r="AK388" s="150" t="str">
        <f>IF(JRF!B401="","",IF(JRF!B401=IFERROR(VLOOKUP(JRF!B401,Checks!AI:AI,1,0),0),"Entry in Branch/Satellite BU's",""))</f>
        <v/>
      </c>
      <c r="AL388" t="str">
        <f>IFERROR(IF('Journal Template'!A800="","",IF('Journal Template'!A800=IFERROR(VLOOKUP('Journal Template'!A800,Checks!AI:AI,1,0),0),"Entry in Branch/Satellite BU's","")),"")</f>
        <v/>
      </c>
      <c r="AO388" s="171"/>
      <c r="AP388" s="171"/>
      <c r="AQ388" s="171"/>
      <c r="AR388" s="171"/>
      <c r="CI388" t="str">
        <f>IF(JRF!F401&gt;0,"",IF(JRF!B401="","",IF(LEFT(JRF!B401,1)=IFERROR(VLOOKUP(LEFT(JRF!B401,1),$CF$2:$CF$5,1,0),0),"Product Code Required",IF(JRF!C401="","",IF(JRF!C401=IFERROR(VLOOKUP(JRF!C401,$CH:$CH,1,0),0),"Product Code Required","NA")))))</f>
        <v/>
      </c>
      <c r="CJ388" t="str">
        <f>IF(JRF!AV401&gt;0,"",IF(JRF!Q401="","",IF(LEFT(JRF!Q401,1)=IFERROR(VLOOKUP(LEFT(JRF!Q401,1),$CF$2:$CF$5,1,0),0),"Product Code Required",IF(JRF!V401="","",IF(JRF!V401=IFERROR(VLOOKUP(JRF!V401,$CH:$CH,1,0),0),"Product Code Required","NA")))))</f>
        <v/>
      </c>
      <c r="CK388" t="str">
        <f>IFERROR(IF(LEN('Journal Template'!F399)&gt;0,"",IF('Journal Template'!A399="","",IF(LEFT('Journal Template'!A399,1)=IFERROR(VLOOKUP(LEFT('Journal Template'!A399,1),Checks!$CF$2:$CF$5,1,0),0),"Product Code Required",IF('Journal Template'!D399="","",IF('Journal Template'!D399=IFERROR(VLOOKUP('Journal Template'!D399,Checks!$CH:$CH,1,0),0),"Product Code Required","NA"))))),"")</f>
        <v/>
      </c>
    </row>
    <row r="389" spans="14:89">
      <c r="N389" t="s">
        <v>2624</v>
      </c>
      <c r="O389" t="s">
        <v>2625</v>
      </c>
      <c r="P389" t="s">
        <v>386</v>
      </c>
      <c r="Q389" s="150" t="str">
        <f>IF(JRF!D402="","",IF(IFERROR(VLOOKUP(JRF!D402,Checks!N:P,3,0),0)="A","","Inactive account in Use"))</f>
        <v/>
      </c>
      <c r="R389" t="str">
        <f>IFERROR(IF('Journal Template'!C801="","",IF(IFERROR(VLOOKUP('Journal Template'!C801,Checks!N:P,3,0),0)="A","","Inactive account in Use")),"")</f>
        <v/>
      </c>
      <c r="S389" t="s">
        <v>2626</v>
      </c>
      <c r="T389" t="s">
        <v>386</v>
      </c>
      <c r="U389" t="s">
        <v>68</v>
      </c>
      <c r="V389" s="150" t="str">
        <f>IF(JRF!C402="","",IF(IFERROR(VLOOKUP(JRF!C402,Checks!S:U,3,0),0)="A","Entry with System fund Dept",""))</f>
        <v/>
      </c>
      <c r="W389" t="str">
        <f>IFERROR(IF('Journal Template'!D801="","",IF(IFERROR(VLOOKUP('Journal Template'!D801,Checks!S:U,3,0),0)="A","Entry with System fund Dept","")),"")</f>
        <v/>
      </c>
      <c r="X389" t="s">
        <v>2627</v>
      </c>
      <c r="Y389" t="s">
        <v>386</v>
      </c>
      <c r="Z389" t="s">
        <v>2628</v>
      </c>
      <c r="AA389" t="s">
        <v>2429</v>
      </c>
      <c r="AB389" t="s">
        <v>125</v>
      </c>
      <c r="AC389" s="150" t="str">
        <f>IFERROR(IF(JRF!C402="","",IF(AND(VLOOKUP(JRF!C402,X:AA,4,0)=JRF!B402,VLOOKUP(JRF!C402,X:Y,2,0)="A"),"","Inactive Dept Combo Error")),"Inactive Dept Combo Error")</f>
        <v/>
      </c>
      <c r="AD389" t="str">
        <f>IFERROR(IF('Journal Template'!D801="","",IF(AND(VLOOKUP('Journal Template'!D801,X:AA,4,0)='Journal Template'!A801,VLOOKUP('Journal Template'!D801,X:Y,2,0)="A"),"","Inactive Dept Combo Error")),"")</f>
        <v/>
      </c>
      <c r="AK389" s="150" t="str">
        <f>IF(JRF!B402="","",IF(JRF!B402=IFERROR(VLOOKUP(JRF!B402,Checks!AI:AI,1,0),0),"Entry in Branch/Satellite BU's",""))</f>
        <v/>
      </c>
      <c r="AL389" t="str">
        <f>IFERROR(IF('Journal Template'!A801="","",IF('Journal Template'!A801=IFERROR(VLOOKUP('Journal Template'!A801,Checks!AI:AI,1,0),0),"Entry in Branch/Satellite BU's","")),"")</f>
        <v/>
      </c>
      <c r="AO389" s="171"/>
      <c r="AP389" s="171"/>
      <c r="AQ389" s="171"/>
      <c r="AR389" s="171"/>
      <c r="CI389" t="str">
        <f>IF(JRF!F402&gt;0,"",IF(JRF!B402="","",IF(LEFT(JRF!B402,1)=IFERROR(VLOOKUP(LEFT(JRF!B402,1),$CF$2:$CF$5,1,0),0),"Product Code Required",IF(JRF!C402="","",IF(JRF!C402=IFERROR(VLOOKUP(JRF!C402,$CH:$CH,1,0),0),"Product Code Required","NA")))))</f>
        <v/>
      </c>
      <c r="CJ389" t="str">
        <f>IF(JRF!AV402&gt;0,"",IF(JRF!Q402="","",IF(LEFT(JRF!Q402,1)=IFERROR(VLOOKUP(LEFT(JRF!Q402,1),$CF$2:$CF$5,1,0),0),"Product Code Required",IF(JRF!V402="","",IF(JRF!V402=IFERROR(VLOOKUP(JRF!V402,$CH:$CH,1,0),0),"Product Code Required","NA")))))</f>
        <v/>
      </c>
      <c r="CK389" t="str">
        <f>IFERROR(IF(LEN('Journal Template'!F400)&gt;0,"",IF('Journal Template'!A400="","",IF(LEFT('Journal Template'!A400,1)=IFERROR(VLOOKUP(LEFT('Journal Template'!A400,1),Checks!$CF$2:$CF$5,1,0),0),"Product Code Required",IF('Journal Template'!D400="","",IF('Journal Template'!D400=IFERROR(VLOOKUP('Journal Template'!D400,Checks!$CH:$CH,1,0),0),"Product Code Required","NA"))))),"")</f>
        <v/>
      </c>
    </row>
    <row r="390" spans="14:89">
      <c r="N390" t="s">
        <v>2629</v>
      </c>
      <c r="O390" t="s">
        <v>2630</v>
      </c>
      <c r="P390" t="s">
        <v>386</v>
      </c>
      <c r="Q390" s="150" t="str">
        <f>IF(JRF!D403="","",IF(IFERROR(VLOOKUP(JRF!D403,Checks!N:P,3,0),0)="A","","Inactive account in Use"))</f>
        <v/>
      </c>
      <c r="R390" t="str">
        <f>IFERROR(IF('Journal Template'!C802="","",IF(IFERROR(VLOOKUP('Journal Template'!C802,Checks!N:P,3,0),0)="A","","Inactive account in Use")),"")</f>
        <v/>
      </c>
      <c r="S390" t="s">
        <v>2631</v>
      </c>
      <c r="T390" t="s">
        <v>386</v>
      </c>
      <c r="U390" t="s">
        <v>68</v>
      </c>
      <c r="V390" s="150" t="str">
        <f>IF(JRF!C403="","",IF(IFERROR(VLOOKUP(JRF!C403,Checks!S:U,3,0),0)="A","Entry with System fund Dept",""))</f>
        <v/>
      </c>
      <c r="W390" t="str">
        <f>IFERROR(IF('Journal Template'!D802="","",IF(IFERROR(VLOOKUP('Journal Template'!D802,Checks!S:U,3,0),0)="A","Entry with System fund Dept","")),"")</f>
        <v/>
      </c>
      <c r="X390" t="s">
        <v>2632</v>
      </c>
      <c r="Y390" t="s">
        <v>386</v>
      </c>
      <c r="Z390" t="s">
        <v>2633</v>
      </c>
      <c r="AA390" t="s">
        <v>2429</v>
      </c>
      <c r="AB390" t="s">
        <v>125</v>
      </c>
      <c r="AC390" s="150" t="str">
        <f>IFERROR(IF(JRF!C403="","",IF(AND(VLOOKUP(JRF!C403,X:AA,4,0)=JRF!B403,VLOOKUP(JRF!C403,X:Y,2,0)="A"),"","Inactive Dept Combo Error")),"Inactive Dept Combo Error")</f>
        <v/>
      </c>
      <c r="AD390" t="str">
        <f>IFERROR(IF('Journal Template'!D802="","",IF(AND(VLOOKUP('Journal Template'!D802,X:AA,4,0)='Journal Template'!A802,VLOOKUP('Journal Template'!D802,X:Y,2,0)="A"),"","Inactive Dept Combo Error")),"")</f>
        <v/>
      </c>
      <c r="AK390" s="150" t="str">
        <f>IF(JRF!B403="","",IF(JRF!B403=IFERROR(VLOOKUP(JRF!B403,Checks!AI:AI,1,0),0),"Entry in Branch/Satellite BU's",""))</f>
        <v/>
      </c>
      <c r="AL390" t="str">
        <f>IFERROR(IF('Journal Template'!A802="","",IF('Journal Template'!A802=IFERROR(VLOOKUP('Journal Template'!A802,Checks!AI:AI,1,0),0),"Entry in Branch/Satellite BU's","")),"")</f>
        <v/>
      </c>
      <c r="AO390" s="171"/>
      <c r="AP390" s="171"/>
      <c r="AQ390" s="171"/>
      <c r="AR390" s="171"/>
      <c r="CI390" t="str">
        <f>IF(JRF!F403&gt;0,"",IF(JRF!B403="","",IF(LEFT(JRF!B403,1)=IFERROR(VLOOKUP(LEFT(JRF!B403,1),$CF$2:$CF$5,1,0),0),"Product Code Required",IF(JRF!C403="","",IF(JRF!C403=IFERROR(VLOOKUP(JRF!C403,$CH:$CH,1,0),0),"Product Code Required","NA")))))</f>
        <v/>
      </c>
      <c r="CJ390" t="str">
        <f>IF(JRF!AV403&gt;0,"",IF(JRF!Q403="","",IF(LEFT(JRF!Q403,1)=IFERROR(VLOOKUP(LEFT(JRF!Q403,1),$CF$2:$CF$5,1,0),0),"Product Code Required",IF(JRF!V403="","",IF(JRF!V403=IFERROR(VLOOKUP(JRF!V403,$CH:$CH,1,0),0),"Product Code Required","NA")))))</f>
        <v/>
      </c>
      <c r="CK390" t="str">
        <f>IFERROR(IF(LEN('Journal Template'!F401)&gt;0,"",IF('Journal Template'!A401="","",IF(LEFT('Journal Template'!A401,1)=IFERROR(VLOOKUP(LEFT('Journal Template'!A401,1),Checks!$CF$2:$CF$5,1,0),0),"Product Code Required",IF('Journal Template'!D401="","",IF('Journal Template'!D401=IFERROR(VLOOKUP('Journal Template'!D401,Checks!$CH:$CH,1,0),0),"Product Code Required","NA"))))),"")</f>
        <v/>
      </c>
    </row>
    <row r="391" spans="14:89">
      <c r="N391" t="s">
        <v>2634</v>
      </c>
      <c r="O391" t="s">
        <v>2635</v>
      </c>
      <c r="P391" t="s">
        <v>386</v>
      </c>
      <c r="Q391" s="150" t="str">
        <f>IF(JRF!D404="","",IF(IFERROR(VLOOKUP(JRF!D404,Checks!N:P,3,0),0)="A","","Inactive account in Use"))</f>
        <v/>
      </c>
      <c r="R391" t="str">
        <f>IFERROR(IF('Journal Template'!C803="","",IF(IFERROR(VLOOKUP('Journal Template'!C803,Checks!N:P,3,0),0)="A","","Inactive account in Use")),"")</f>
        <v/>
      </c>
      <c r="S391" t="s">
        <v>2636</v>
      </c>
      <c r="T391" t="s">
        <v>386</v>
      </c>
      <c r="U391" t="s">
        <v>68</v>
      </c>
      <c r="V391" s="150" t="str">
        <f>IF(JRF!C404="","",IF(IFERROR(VLOOKUP(JRF!C404,Checks!S:U,3,0),0)="A","Entry with System fund Dept",""))</f>
        <v/>
      </c>
      <c r="W391" t="str">
        <f>IFERROR(IF('Journal Template'!D803="","",IF(IFERROR(VLOOKUP('Journal Template'!D803,Checks!S:U,3,0),0)="A","Entry with System fund Dept","")),"")</f>
        <v/>
      </c>
      <c r="X391" t="s">
        <v>2637</v>
      </c>
      <c r="Y391" t="s">
        <v>386</v>
      </c>
      <c r="Z391" t="s">
        <v>2638</v>
      </c>
      <c r="AA391" t="s">
        <v>2429</v>
      </c>
      <c r="AB391" t="s">
        <v>125</v>
      </c>
      <c r="AC391" s="150" t="str">
        <f>IFERROR(IF(JRF!C404="","",IF(AND(VLOOKUP(JRF!C404,X:AA,4,0)=JRF!B404,VLOOKUP(JRF!C404,X:Y,2,0)="A"),"","Inactive Dept Combo Error")),"Inactive Dept Combo Error")</f>
        <v/>
      </c>
      <c r="AD391" t="str">
        <f>IFERROR(IF('Journal Template'!D803="","",IF(AND(VLOOKUP('Journal Template'!D803,X:AA,4,0)='Journal Template'!A803,VLOOKUP('Journal Template'!D803,X:Y,2,0)="A"),"","Inactive Dept Combo Error")),"")</f>
        <v/>
      </c>
      <c r="AK391" s="150" t="str">
        <f>IF(JRF!B404="","",IF(JRF!B404=IFERROR(VLOOKUP(JRF!B404,Checks!AI:AI,1,0),0),"Entry in Branch/Satellite BU's",""))</f>
        <v/>
      </c>
      <c r="AL391" t="str">
        <f>IFERROR(IF('Journal Template'!A803="","",IF('Journal Template'!A803=IFERROR(VLOOKUP('Journal Template'!A803,Checks!AI:AI,1,0),0),"Entry in Branch/Satellite BU's","")),"")</f>
        <v/>
      </c>
      <c r="AO391" s="171"/>
      <c r="AP391" s="171"/>
      <c r="AQ391" s="171"/>
      <c r="AR391" s="171"/>
      <c r="CI391" t="str">
        <f>IF(JRF!F404&gt;0,"",IF(JRF!B404="","",IF(LEFT(JRF!B404,1)=IFERROR(VLOOKUP(LEFT(JRF!B404,1),$CF$2:$CF$5,1,0),0),"Product Code Required",IF(JRF!C404="","",IF(JRF!C404=IFERROR(VLOOKUP(JRF!C404,$CH:$CH,1,0),0),"Product Code Required","NA")))))</f>
        <v/>
      </c>
      <c r="CJ391" t="str">
        <f>IF(JRF!AV404&gt;0,"",IF(JRF!Q404="","",IF(LEFT(JRF!Q404,1)=IFERROR(VLOOKUP(LEFT(JRF!Q404,1),$CF$2:$CF$5,1,0),0),"Product Code Required",IF(JRF!V404="","",IF(JRF!V404=IFERROR(VLOOKUP(JRF!V404,$CH:$CH,1,0),0),"Product Code Required","NA")))))</f>
        <v/>
      </c>
      <c r="CK391" t="str">
        <f>IFERROR(IF(LEN('Journal Template'!F402)&gt;0,"",IF('Journal Template'!A402="","",IF(LEFT('Journal Template'!A402,1)=IFERROR(VLOOKUP(LEFT('Journal Template'!A402,1),Checks!$CF$2:$CF$5,1,0),0),"Product Code Required",IF('Journal Template'!D402="","",IF('Journal Template'!D402=IFERROR(VLOOKUP('Journal Template'!D402,Checks!$CH:$CH,1,0),0),"Product Code Required","NA"))))),"")</f>
        <v/>
      </c>
    </row>
    <row r="392" spans="14:89">
      <c r="N392" t="s">
        <v>2639</v>
      </c>
      <c r="O392" t="s">
        <v>2640</v>
      </c>
      <c r="P392" t="s">
        <v>386</v>
      </c>
      <c r="Q392" s="150" t="str">
        <f>IF(JRF!D405="","",IF(IFERROR(VLOOKUP(JRF!D405,Checks!N:P,3,0),0)="A","","Inactive account in Use"))</f>
        <v/>
      </c>
      <c r="R392" t="str">
        <f>IFERROR(IF('Journal Template'!C804="","",IF(IFERROR(VLOOKUP('Journal Template'!C804,Checks!N:P,3,0),0)="A","","Inactive account in Use")),"")</f>
        <v/>
      </c>
      <c r="S392" t="s">
        <v>2641</v>
      </c>
      <c r="T392" t="s">
        <v>386</v>
      </c>
      <c r="U392" t="s">
        <v>68</v>
      </c>
      <c r="V392" s="150" t="str">
        <f>IF(JRF!C405="","",IF(IFERROR(VLOOKUP(JRF!C405,Checks!S:U,3,0),0)="A","Entry with System fund Dept",""))</f>
        <v/>
      </c>
      <c r="W392" t="str">
        <f>IFERROR(IF('Journal Template'!D804="","",IF(IFERROR(VLOOKUP('Journal Template'!D804,Checks!S:U,3,0),0)="A","Entry with System fund Dept","")),"")</f>
        <v/>
      </c>
      <c r="X392" t="s">
        <v>2642</v>
      </c>
      <c r="Y392" t="s">
        <v>386</v>
      </c>
      <c r="Z392" t="s">
        <v>2643</v>
      </c>
      <c r="AA392" t="s">
        <v>2429</v>
      </c>
      <c r="AB392" t="s">
        <v>125</v>
      </c>
      <c r="AC392" s="150" t="str">
        <f>IFERROR(IF(JRF!C405="","",IF(AND(VLOOKUP(JRF!C405,X:AA,4,0)=JRF!B405,VLOOKUP(JRF!C405,X:Y,2,0)="A"),"","Inactive Dept Combo Error")),"Inactive Dept Combo Error")</f>
        <v/>
      </c>
      <c r="AD392" t="str">
        <f>IFERROR(IF('Journal Template'!D804="","",IF(AND(VLOOKUP('Journal Template'!D804,X:AA,4,0)='Journal Template'!A804,VLOOKUP('Journal Template'!D804,X:Y,2,0)="A"),"","Inactive Dept Combo Error")),"")</f>
        <v/>
      </c>
      <c r="AK392" s="150" t="str">
        <f>IF(JRF!B405="","",IF(JRF!B405=IFERROR(VLOOKUP(JRF!B405,Checks!AI:AI,1,0),0),"Entry in Branch/Satellite BU's",""))</f>
        <v/>
      </c>
      <c r="AL392" t="str">
        <f>IFERROR(IF('Journal Template'!A804="","",IF('Journal Template'!A804=IFERROR(VLOOKUP('Journal Template'!A804,Checks!AI:AI,1,0),0),"Entry in Branch/Satellite BU's","")),"")</f>
        <v/>
      </c>
      <c r="AO392" s="171"/>
      <c r="AP392" s="171"/>
      <c r="AQ392" s="171"/>
      <c r="AR392" s="171"/>
      <c r="CI392" t="str">
        <f>IF(JRF!F405&gt;0,"",IF(JRF!B405="","",IF(LEFT(JRF!B405,1)=IFERROR(VLOOKUP(LEFT(JRF!B405,1),$CF$2:$CF$5,1,0),0),"Product Code Required",IF(JRF!C405="","",IF(JRF!C405=IFERROR(VLOOKUP(JRF!C405,$CH:$CH,1,0),0),"Product Code Required","NA")))))</f>
        <v/>
      </c>
      <c r="CJ392" t="str">
        <f>IF(JRF!AV405&gt;0,"",IF(JRF!Q405="","",IF(LEFT(JRF!Q405,1)=IFERROR(VLOOKUP(LEFT(JRF!Q405,1),$CF$2:$CF$5,1,0),0),"Product Code Required",IF(JRF!V405="","",IF(JRF!V405=IFERROR(VLOOKUP(JRF!V405,$CH:$CH,1,0),0),"Product Code Required","NA")))))</f>
        <v/>
      </c>
      <c r="CK392" t="str">
        <f>IFERROR(IF(LEN('Journal Template'!F403)&gt;0,"",IF('Journal Template'!A403="","",IF(LEFT('Journal Template'!A403,1)=IFERROR(VLOOKUP(LEFT('Journal Template'!A403,1),Checks!$CF$2:$CF$5,1,0),0),"Product Code Required",IF('Journal Template'!D403="","",IF('Journal Template'!D403=IFERROR(VLOOKUP('Journal Template'!D403,Checks!$CH:$CH,1,0),0),"Product Code Required","NA"))))),"")</f>
        <v/>
      </c>
    </row>
    <row r="393" spans="14:89">
      <c r="N393" t="s">
        <v>2644</v>
      </c>
      <c r="O393" t="s">
        <v>2645</v>
      </c>
      <c r="P393" t="s">
        <v>386</v>
      </c>
      <c r="Q393" s="150" t="str">
        <f>IF(JRF!D406="","",IF(IFERROR(VLOOKUP(JRF!D406,Checks!N:P,3,0),0)="A","","Inactive account in Use"))</f>
        <v/>
      </c>
      <c r="R393" t="str">
        <f>IFERROR(IF('Journal Template'!C805="","",IF(IFERROR(VLOOKUP('Journal Template'!C805,Checks!N:P,3,0),0)="A","","Inactive account in Use")),"")</f>
        <v/>
      </c>
      <c r="S393" t="s">
        <v>2646</v>
      </c>
      <c r="T393" t="s">
        <v>386</v>
      </c>
      <c r="U393" t="s">
        <v>68</v>
      </c>
      <c r="V393" s="150" t="str">
        <f>IF(JRF!C406="","",IF(IFERROR(VLOOKUP(JRF!C406,Checks!S:U,3,0),0)="A","Entry with System fund Dept",""))</f>
        <v/>
      </c>
      <c r="W393" t="str">
        <f>IFERROR(IF('Journal Template'!D805="","",IF(IFERROR(VLOOKUP('Journal Template'!D805,Checks!S:U,3,0),0)="A","Entry with System fund Dept","")),"")</f>
        <v/>
      </c>
      <c r="X393" t="s">
        <v>2647</v>
      </c>
      <c r="Y393" t="s">
        <v>386</v>
      </c>
      <c r="Z393" t="s">
        <v>2648</v>
      </c>
      <c r="AA393" t="s">
        <v>2429</v>
      </c>
      <c r="AB393" t="s">
        <v>125</v>
      </c>
      <c r="AC393" s="150" t="str">
        <f>IFERROR(IF(JRF!C406="","",IF(AND(VLOOKUP(JRF!C406,X:AA,4,0)=JRF!B406,VLOOKUP(JRF!C406,X:Y,2,0)="A"),"","Inactive Dept Combo Error")),"Inactive Dept Combo Error")</f>
        <v/>
      </c>
      <c r="AD393" t="str">
        <f>IFERROR(IF('Journal Template'!D805="","",IF(AND(VLOOKUP('Journal Template'!D805,X:AA,4,0)='Journal Template'!A805,VLOOKUP('Journal Template'!D805,X:Y,2,0)="A"),"","Inactive Dept Combo Error")),"")</f>
        <v/>
      </c>
      <c r="AK393" s="150" t="str">
        <f>IF(JRF!B406="","",IF(JRF!B406=IFERROR(VLOOKUP(JRF!B406,Checks!AI:AI,1,0),0),"Entry in Branch/Satellite BU's",""))</f>
        <v/>
      </c>
      <c r="AL393" t="str">
        <f>IFERROR(IF('Journal Template'!A805="","",IF('Journal Template'!A805=IFERROR(VLOOKUP('Journal Template'!A805,Checks!AI:AI,1,0),0),"Entry in Branch/Satellite BU's","")),"")</f>
        <v/>
      </c>
      <c r="AO393" s="171"/>
      <c r="AP393" s="171"/>
      <c r="AQ393" s="171"/>
      <c r="AR393" s="171"/>
      <c r="CI393" t="str">
        <f>IF(JRF!F406&gt;0,"",IF(JRF!B406="","",IF(LEFT(JRF!B406,1)=IFERROR(VLOOKUP(LEFT(JRF!B406,1),$CF$2:$CF$5,1,0),0),"Product Code Required",IF(JRF!C406="","",IF(JRF!C406=IFERROR(VLOOKUP(JRF!C406,$CH:$CH,1,0),0),"Product Code Required","NA")))))</f>
        <v/>
      </c>
      <c r="CJ393" t="str">
        <f>IF(JRF!AV406&gt;0,"",IF(JRF!Q406="","",IF(LEFT(JRF!Q406,1)=IFERROR(VLOOKUP(LEFT(JRF!Q406,1),$CF$2:$CF$5,1,0),0),"Product Code Required",IF(JRF!V406="","",IF(JRF!V406=IFERROR(VLOOKUP(JRF!V406,$CH:$CH,1,0),0),"Product Code Required","NA")))))</f>
        <v/>
      </c>
      <c r="CK393" t="str">
        <f>IFERROR(IF(LEN('Journal Template'!F404)&gt;0,"",IF('Journal Template'!A404="","",IF(LEFT('Journal Template'!A404,1)=IFERROR(VLOOKUP(LEFT('Journal Template'!A404,1),Checks!$CF$2:$CF$5,1,0),0),"Product Code Required",IF('Journal Template'!D404="","",IF('Journal Template'!D404=IFERROR(VLOOKUP('Journal Template'!D404,Checks!$CH:$CH,1,0),0),"Product Code Required","NA"))))),"")</f>
        <v/>
      </c>
    </row>
    <row r="394" spans="14:89">
      <c r="N394" t="s">
        <v>2649</v>
      </c>
      <c r="O394" t="s">
        <v>2650</v>
      </c>
      <c r="P394" t="s">
        <v>386</v>
      </c>
      <c r="Q394" s="150" t="str">
        <f>IF(JRF!D407="","",IF(IFERROR(VLOOKUP(JRF!D407,Checks!N:P,3,0),0)="A","","Inactive account in Use"))</f>
        <v/>
      </c>
      <c r="R394" t="str">
        <f>IFERROR(IF('Journal Template'!C806="","",IF(IFERROR(VLOOKUP('Journal Template'!C806,Checks!N:P,3,0),0)="A","","Inactive account in Use")),"")</f>
        <v/>
      </c>
      <c r="S394" t="s">
        <v>2651</v>
      </c>
      <c r="T394" t="s">
        <v>386</v>
      </c>
      <c r="U394" t="s">
        <v>68</v>
      </c>
      <c r="V394" s="150" t="str">
        <f>IF(JRF!C407="","",IF(IFERROR(VLOOKUP(JRF!C407,Checks!S:U,3,0),0)="A","Entry with System fund Dept",""))</f>
        <v/>
      </c>
      <c r="W394" t="str">
        <f>IFERROR(IF('Journal Template'!D806="","",IF(IFERROR(VLOOKUP('Journal Template'!D806,Checks!S:U,3,0),0)="A","Entry with System fund Dept","")),"")</f>
        <v/>
      </c>
      <c r="X394" t="s">
        <v>2652</v>
      </c>
      <c r="Y394" t="s">
        <v>386</v>
      </c>
      <c r="Z394" t="s">
        <v>2653</v>
      </c>
      <c r="AA394" t="s">
        <v>2429</v>
      </c>
      <c r="AB394" t="s">
        <v>125</v>
      </c>
      <c r="AC394" s="150" t="str">
        <f>IFERROR(IF(JRF!C407="","",IF(AND(VLOOKUP(JRF!C407,X:AA,4,0)=JRF!B407,VLOOKUP(JRF!C407,X:Y,2,0)="A"),"","Inactive Dept Combo Error")),"Inactive Dept Combo Error")</f>
        <v/>
      </c>
      <c r="AD394" t="str">
        <f>IFERROR(IF('Journal Template'!D806="","",IF(AND(VLOOKUP('Journal Template'!D806,X:AA,4,0)='Journal Template'!A806,VLOOKUP('Journal Template'!D806,X:Y,2,0)="A"),"","Inactive Dept Combo Error")),"")</f>
        <v/>
      </c>
      <c r="AK394" s="150" t="str">
        <f>IF(JRF!B407="","",IF(JRF!B407=IFERROR(VLOOKUP(JRF!B407,Checks!AI:AI,1,0),0),"Entry in Branch/Satellite BU's",""))</f>
        <v/>
      </c>
      <c r="AL394" t="str">
        <f>IFERROR(IF('Journal Template'!A806="","",IF('Journal Template'!A806=IFERROR(VLOOKUP('Journal Template'!A806,Checks!AI:AI,1,0),0),"Entry in Branch/Satellite BU's","")),"")</f>
        <v/>
      </c>
      <c r="AO394" s="171"/>
      <c r="AP394" s="171"/>
      <c r="AQ394" s="171"/>
      <c r="AR394" s="171"/>
      <c r="CI394" t="str">
        <f>IF(JRF!F407&gt;0,"",IF(JRF!B407="","",IF(LEFT(JRF!B407,1)=IFERROR(VLOOKUP(LEFT(JRF!B407,1),$CF$2:$CF$5,1,0),0),"Product Code Required",IF(JRF!C407="","",IF(JRF!C407=IFERROR(VLOOKUP(JRF!C407,$CH:$CH,1,0),0),"Product Code Required","NA")))))</f>
        <v/>
      </c>
      <c r="CJ394" t="str">
        <f>IF(JRF!AV407&gt;0,"",IF(JRF!Q407="","",IF(LEFT(JRF!Q407,1)=IFERROR(VLOOKUP(LEFT(JRF!Q407,1),$CF$2:$CF$5,1,0),0),"Product Code Required",IF(JRF!V407="","",IF(JRF!V407=IFERROR(VLOOKUP(JRF!V407,$CH:$CH,1,0),0),"Product Code Required","NA")))))</f>
        <v/>
      </c>
      <c r="CK394" t="str">
        <f>IFERROR(IF(LEN('Journal Template'!F405)&gt;0,"",IF('Journal Template'!A405="","",IF(LEFT('Journal Template'!A405,1)=IFERROR(VLOOKUP(LEFT('Journal Template'!A405,1),Checks!$CF$2:$CF$5,1,0),0),"Product Code Required",IF('Journal Template'!D405="","",IF('Journal Template'!D405=IFERROR(VLOOKUP('Journal Template'!D405,Checks!$CH:$CH,1,0),0),"Product Code Required","NA"))))),"")</f>
        <v/>
      </c>
    </row>
    <row r="395" spans="14:89">
      <c r="N395" t="s">
        <v>2654</v>
      </c>
      <c r="O395" t="s">
        <v>2655</v>
      </c>
      <c r="P395" t="s">
        <v>386</v>
      </c>
      <c r="Q395" s="150" t="str">
        <f>IF(JRF!D408="","",IF(IFERROR(VLOOKUP(JRF!D408,Checks!N:P,3,0),0)="A","","Inactive account in Use"))</f>
        <v/>
      </c>
      <c r="R395" t="str">
        <f>IFERROR(IF('Journal Template'!C807="","",IF(IFERROR(VLOOKUP('Journal Template'!C807,Checks!N:P,3,0),0)="A","","Inactive account in Use")),"")</f>
        <v/>
      </c>
      <c r="S395" t="s">
        <v>2656</v>
      </c>
      <c r="T395" t="s">
        <v>386</v>
      </c>
      <c r="U395" t="s">
        <v>68</v>
      </c>
      <c r="V395" s="150" t="str">
        <f>IF(JRF!C408="","",IF(IFERROR(VLOOKUP(JRF!C408,Checks!S:U,3,0),0)="A","Entry with System fund Dept",""))</f>
        <v/>
      </c>
      <c r="W395" t="str">
        <f>IFERROR(IF('Journal Template'!D807="","",IF(IFERROR(VLOOKUP('Journal Template'!D807,Checks!S:U,3,0),0)="A","Entry with System fund Dept","")),"")</f>
        <v/>
      </c>
      <c r="X395" t="s">
        <v>2657</v>
      </c>
      <c r="Y395" t="s">
        <v>389</v>
      </c>
      <c r="Z395" t="s">
        <v>2658</v>
      </c>
      <c r="AA395" t="s">
        <v>2429</v>
      </c>
      <c r="AB395" t="s">
        <v>125</v>
      </c>
      <c r="AC395" s="150" t="str">
        <f>IFERROR(IF(JRF!C408="","",IF(AND(VLOOKUP(JRF!C408,X:AA,4,0)=JRF!B408,VLOOKUP(JRF!C408,X:Y,2,0)="A"),"","Inactive Dept Combo Error")),"Inactive Dept Combo Error")</f>
        <v/>
      </c>
      <c r="AD395" t="str">
        <f>IFERROR(IF('Journal Template'!D807="","",IF(AND(VLOOKUP('Journal Template'!D807,X:AA,4,0)='Journal Template'!A807,VLOOKUP('Journal Template'!D807,X:Y,2,0)="A"),"","Inactive Dept Combo Error")),"")</f>
        <v/>
      </c>
      <c r="AK395" s="150" t="str">
        <f>IF(JRF!B408="","",IF(JRF!B408=IFERROR(VLOOKUP(JRF!B408,Checks!AI:AI,1,0),0),"Entry in Branch/Satellite BU's",""))</f>
        <v/>
      </c>
      <c r="AL395" t="str">
        <f>IFERROR(IF('Journal Template'!A807="","",IF('Journal Template'!A807=IFERROR(VLOOKUP('Journal Template'!A807,Checks!AI:AI,1,0),0),"Entry in Branch/Satellite BU's","")),"")</f>
        <v/>
      </c>
      <c r="AO395" s="171"/>
      <c r="AP395" s="171"/>
      <c r="AQ395" s="171"/>
      <c r="AR395" s="171"/>
      <c r="CI395" t="str">
        <f>IF(JRF!F408&gt;0,"",IF(JRF!B408="","",IF(LEFT(JRF!B408,1)=IFERROR(VLOOKUP(LEFT(JRF!B408,1),$CF$2:$CF$5,1,0),0),"Product Code Required",IF(JRF!C408="","",IF(JRF!C408=IFERROR(VLOOKUP(JRF!C408,$CH:$CH,1,0),0),"Product Code Required","NA")))))</f>
        <v/>
      </c>
      <c r="CJ395" t="str">
        <f>IF(JRF!AV408&gt;0,"",IF(JRF!Q408="","",IF(LEFT(JRF!Q408,1)=IFERROR(VLOOKUP(LEFT(JRF!Q408,1),$CF$2:$CF$5,1,0),0),"Product Code Required",IF(JRF!V408="","",IF(JRF!V408=IFERROR(VLOOKUP(JRF!V408,$CH:$CH,1,0),0),"Product Code Required","NA")))))</f>
        <v/>
      </c>
      <c r="CK395" t="str">
        <f>IFERROR(IF(LEN('Journal Template'!F406)&gt;0,"",IF('Journal Template'!A406="","",IF(LEFT('Journal Template'!A406,1)=IFERROR(VLOOKUP(LEFT('Journal Template'!A406,1),Checks!$CF$2:$CF$5,1,0),0),"Product Code Required",IF('Journal Template'!D406="","",IF('Journal Template'!D406=IFERROR(VLOOKUP('Journal Template'!D406,Checks!$CH:$CH,1,0),0),"Product Code Required","NA"))))),"")</f>
        <v/>
      </c>
    </row>
    <row r="396" spans="14:89">
      <c r="N396" t="s">
        <v>2659</v>
      </c>
      <c r="O396" t="s">
        <v>983</v>
      </c>
      <c r="P396" t="s">
        <v>386</v>
      </c>
      <c r="Q396" s="150" t="str">
        <f>IF(JRF!D409="","",IF(IFERROR(VLOOKUP(JRF!D409,Checks!N:P,3,0),0)="A","","Inactive account in Use"))</f>
        <v/>
      </c>
      <c r="R396" t="str">
        <f>IFERROR(IF('Journal Template'!C808="","",IF(IFERROR(VLOOKUP('Journal Template'!C808,Checks!N:P,3,0),0)="A","","Inactive account in Use")),"")</f>
        <v/>
      </c>
      <c r="S396" t="s">
        <v>2660</v>
      </c>
      <c r="T396" t="s">
        <v>386</v>
      </c>
      <c r="U396" t="s">
        <v>68</v>
      </c>
      <c r="V396" s="150" t="str">
        <f>IF(JRF!C409="","",IF(IFERROR(VLOOKUP(JRF!C409,Checks!S:U,3,0),0)="A","Entry with System fund Dept",""))</f>
        <v/>
      </c>
      <c r="W396" t="str">
        <f>IFERROR(IF('Journal Template'!D808="","",IF(IFERROR(VLOOKUP('Journal Template'!D808,Checks!S:U,3,0),0)="A","Entry with System fund Dept","")),"")</f>
        <v/>
      </c>
      <c r="X396" t="s">
        <v>2661</v>
      </c>
      <c r="Y396" t="s">
        <v>386</v>
      </c>
      <c r="Z396" t="s">
        <v>2662</v>
      </c>
      <c r="AA396" t="s">
        <v>2429</v>
      </c>
      <c r="AB396" t="s">
        <v>125</v>
      </c>
      <c r="AC396" s="150" t="str">
        <f>IFERROR(IF(JRF!C409="","",IF(AND(VLOOKUP(JRF!C409,X:AA,4,0)=JRF!B409,VLOOKUP(JRF!C409,X:Y,2,0)="A"),"","Inactive Dept Combo Error")),"Inactive Dept Combo Error")</f>
        <v/>
      </c>
      <c r="AD396" t="str">
        <f>IFERROR(IF('Journal Template'!D808="","",IF(AND(VLOOKUP('Journal Template'!D808,X:AA,4,0)='Journal Template'!A808,VLOOKUP('Journal Template'!D808,X:Y,2,0)="A"),"","Inactive Dept Combo Error")),"")</f>
        <v/>
      </c>
      <c r="AK396" s="150" t="str">
        <f>IF(JRF!B409="","",IF(JRF!B409=IFERROR(VLOOKUP(JRF!B409,Checks!AI:AI,1,0),0),"Entry in Branch/Satellite BU's",""))</f>
        <v/>
      </c>
      <c r="AL396" t="str">
        <f>IFERROR(IF('Journal Template'!A808="","",IF('Journal Template'!A808=IFERROR(VLOOKUP('Journal Template'!A808,Checks!AI:AI,1,0),0),"Entry in Branch/Satellite BU's","")),"")</f>
        <v/>
      </c>
      <c r="AO396" s="171"/>
      <c r="AP396" s="171"/>
      <c r="AQ396" s="171"/>
      <c r="AR396" s="171"/>
      <c r="CI396" t="str">
        <f>IF(JRF!F409&gt;0,"",IF(JRF!B409="","",IF(LEFT(JRF!B409,1)=IFERROR(VLOOKUP(LEFT(JRF!B409,1),$CF$2:$CF$5,1,0),0),"Product Code Required",IF(JRF!C409="","",IF(JRF!C409=IFERROR(VLOOKUP(JRF!C409,$CH:$CH,1,0),0),"Product Code Required","NA")))))</f>
        <v/>
      </c>
      <c r="CJ396" t="str">
        <f>IF(JRF!AV409&gt;0,"",IF(JRF!Q409="","",IF(LEFT(JRF!Q409,1)=IFERROR(VLOOKUP(LEFT(JRF!Q409,1),$CF$2:$CF$5,1,0),0),"Product Code Required",IF(JRF!V409="","",IF(JRF!V409=IFERROR(VLOOKUP(JRF!V409,$CH:$CH,1,0),0),"Product Code Required","NA")))))</f>
        <v/>
      </c>
      <c r="CK396" t="str">
        <f>IFERROR(IF(LEN('Journal Template'!F407)&gt;0,"",IF('Journal Template'!A407="","",IF(LEFT('Journal Template'!A407,1)=IFERROR(VLOOKUP(LEFT('Journal Template'!A407,1),Checks!$CF$2:$CF$5,1,0),0),"Product Code Required",IF('Journal Template'!D407="","",IF('Journal Template'!D407=IFERROR(VLOOKUP('Journal Template'!D407,Checks!$CH:$CH,1,0),0),"Product Code Required","NA"))))),"")</f>
        <v/>
      </c>
    </row>
    <row r="397" spans="14:89">
      <c r="N397" t="s">
        <v>2663</v>
      </c>
      <c r="O397" t="s">
        <v>983</v>
      </c>
      <c r="P397" t="s">
        <v>386</v>
      </c>
      <c r="Q397" s="150" t="str">
        <f>IF(JRF!D410="","",IF(IFERROR(VLOOKUP(JRF!D410,Checks!N:P,3,0),0)="A","","Inactive account in Use"))</f>
        <v/>
      </c>
      <c r="R397" t="str">
        <f>IFERROR(IF('Journal Template'!C809="","",IF(IFERROR(VLOOKUP('Journal Template'!C809,Checks!N:P,3,0),0)="A","","Inactive account in Use")),"")</f>
        <v/>
      </c>
      <c r="S397" t="s">
        <v>2664</v>
      </c>
      <c r="T397" t="s">
        <v>386</v>
      </c>
      <c r="U397" t="s">
        <v>68</v>
      </c>
      <c r="V397" s="150" t="str">
        <f>IF(JRF!C410="","",IF(IFERROR(VLOOKUP(JRF!C410,Checks!S:U,3,0),0)="A","Entry with System fund Dept",""))</f>
        <v/>
      </c>
      <c r="W397" t="str">
        <f>IFERROR(IF('Journal Template'!D809="","",IF(IFERROR(VLOOKUP('Journal Template'!D809,Checks!S:U,3,0),0)="A","Entry with System fund Dept","")),"")</f>
        <v/>
      </c>
      <c r="X397" t="s">
        <v>2665</v>
      </c>
      <c r="Y397" t="s">
        <v>389</v>
      </c>
      <c r="Z397" t="s">
        <v>2666</v>
      </c>
      <c r="AA397" t="s">
        <v>2429</v>
      </c>
      <c r="AB397" t="s">
        <v>125</v>
      </c>
      <c r="AC397" s="150" t="str">
        <f>IFERROR(IF(JRF!C410="","",IF(AND(VLOOKUP(JRF!C410,X:AA,4,0)=JRF!B410,VLOOKUP(JRF!C410,X:Y,2,0)="A"),"","Inactive Dept Combo Error")),"Inactive Dept Combo Error")</f>
        <v/>
      </c>
      <c r="AD397" t="str">
        <f>IFERROR(IF('Journal Template'!D809="","",IF(AND(VLOOKUP('Journal Template'!D809,X:AA,4,0)='Journal Template'!A809,VLOOKUP('Journal Template'!D809,X:Y,2,0)="A"),"","Inactive Dept Combo Error")),"")</f>
        <v/>
      </c>
      <c r="AK397" s="150" t="str">
        <f>IF(JRF!B410="","",IF(JRF!B410=IFERROR(VLOOKUP(JRF!B410,Checks!AI:AI,1,0),0),"Entry in Branch/Satellite BU's",""))</f>
        <v/>
      </c>
      <c r="AL397" t="str">
        <f>IFERROR(IF('Journal Template'!A809="","",IF('Journal Template'!A809=IFERROR(VLOOKUP('Journal Template'!A809,Checks!AI:AI,1,0),0),"Entry in Branch/Satellite BU's","")),"")</f>
        <v/>
      </c>
      <c r="AO397" s="171"/>
      <c r="AP397" s="171"/>
      <c r="AQ397" s="171"/>
      <c r="AR397" s="171"/>
      <c r="CI397" t="str">
        <f>IF(JRF!F410&gt;0,"",IF(JRF!B410="","",IF(LEFT(JRF!B410,1)=IFERROR(VLOOKUP(LEFT(JRF!B410,1),$CF$2:$CF$5,1,0),0),"Product Code Required",IF(JRF!C410="","",IF(JRF!C410=IFERROR(VLOOKUP(JRF!C410,$CH:$CH,1,0),0),"Product Code Required","NA")))))</f>
        <v/>
      </c>
      <c r="CJ397" t="str">
        <f>IF(JRF!AV410&gt;0,"",IF(JRF!Q410="","",IF(LEFT(JRF!Q410,1)=IFERROR(VLOOKUP(LEFT(JRF!Q410,1),$CF$2:$CF$5,1,0),0),"Product Code Required",IF(JRF!V410="","",IF(JRF!V410=IFERROR(VLOOKUP(JRF!V410,$CH:$CH,1,0),0),"Product Code Required","NA")))))</f>
        <v/>
      </c>
      <c r="CK397" t="str">
        <f>IFERROR(IF(LEN('Journal Template'!F408)&gt;0,"",IF('Journal Template'!A408="","",IF(LEFT('Journal Template'!A408,1)=IFERROR(VLOOKUP(LEFT('Journal Template'!A408,1),Checks!$CF$2:$CF$5,1,0),0),"Product Code Required",IF('Journal Template'!D408="","",IF('Journal Template'!D408=IFERROR(VLOOKUP('Journal Template'!D408,Checks!$CH:$CH,1,0),0),"Product Code Required","NA"))))),"")</f>
        <v/>
      </c>
    </row>
    <row r="398" spans="14:89">
      <c r="N398" t="s">
        <v>2667</v>
      </c>
      <c r="O398" t="s">
        <v>2668</v>
      </c>
      <c r="P398" t="s">
        <v>386</v>
      </c>
      <c r="Q398" s="150" t="str">
        <f>IF(JRF!D411="","",IF(IFERROR(VLOOKUP(JRF!D411,Checks!N:P,3,0),0)="A","","Inactive account in Use"))</f>
        <v/>
      </c>
      <c r="R398" t="str">
        <f>IFERROR(IF('Journal Template'!C810="","",IF(IFERROR(VLOOKUP('Journal Template'!C810,Checks!N:P,3,0),0)="A","","Inactive account in Use")),"")</f>
        <v/>
      </c>
      <c r="S398" t="s">
        <v>2669</v>
      </c>
      <c r="T398" t="s">
        <v>386</v>
      </c>
      <c r="U398" t="s">
        <v>68</v>
      </c>
      <c r="V398" s="150" t="str">
        <f>IF(JRF!C411="","",IF(IFERROR(VLOOKUP(JRF!C411,Checks!S:U,3,0),0)="A","Entry with System fund Dept",""))</f>
        <v/>
      </c>
      <c r="W398" t="str">
        <f>IFERROR(IF('Journal Template'!D810="","",IF(IFERROR(VLOOKUP('Journal Template'!D810,Checks!S:U,3,0),0)="A","Entry with System fund Dept","")),"")</f>
        <v/>
      </c>
      <c r="X398" t="s">
        <v>2670</v>
      </c>
      <c r="Y398" t="s">
        <v>386</v>
      </c>
      <c r="Z398" t="s">
        <v>2671</v>
      </c>
      <c r="AA398" t="s">
        <v>2429</v>
      </c>
      <c r="AB398" t="s">
        <v>125</v>
      </c>
      <c r="AC398" s="150" t="str">
        <f>IFERROR(IF(JRF!C411="","",IF(AND(VLOOKUP(JRF!C411,X:AA,4,0)=JRF!B411,VLOOKUP(JRF!C411,X:Y,2,0)="A"),"","Inactive Dept Combo Error")),"Inactive Dept Combo Error")</f>
        <v/>
      </c>
      <c r="AD398" t="str">
        <f>IFERROR(IF('Journal Template'!D810="","",IF(AND(VLOOKUP('Journal Template'!D810,X:AA,4,0)='Journal Template'!A810,VLOOKUP('Journal Template'!D810,X:Y,2,0)="A"),"","Inactive Dept Combo Error")),"")</f>
        <v/>
      </c>
      <c r="AK398" s="150" t="str">
        <f>IF(JRF!B411="","",IF(JRF!B411=IFERROR(VLOOKUP(JRF!B411,Checks!AI:AI,1,0),0),"Entry in Branch/Satellite BU's",""))</f>
        <v/>
      </c>
      <c r="AL398" t="str">
        <f>IFERROR(IF('Journal Template'!A810="","",IF('Journal Template'!A810=IFERROR(VLOOKUP('Journal Template'!A810,Checks!AI:AI,1,0),0),"Entry in Branch/Satellite BU's","")),"")</f>
        <v/>
      </c>
      <c r="AO398" s="171"/>
      <c r="AP398" s="171"/>
      <c r="AQ398" s="171"/>
      <c r="AR398" s="171"/>
      <c r="CI398" t="str">
        <f>IF(JRF!F411&gt;0,"",IF(JRF!B411="","",IF(LEFT(JRF!B411,1)=IFERROR(VLOOKUP(LEFT(JRF!B411,1),$CF$2:$CF$5,1,0),0),"Product Code Required",IF(JRF!C411="","",IF(JRF!C411=IFERROR(VLOOKUP(JRF!C411,$CH:$CH,1,0),0),"Product Code Required","NA")))))</f>
        <v/>
      </c>
      <c r="CJ398" t="str">
        <f>IF(JRF!AV411&gt;0,"",IF(JRF!Q411="","",IF(LEFT(JRF!Q411,1)=IFERROR(VLOOKUP(LEFT(JRF!Q411,1),$CF$2:$CF$5,1,0),0),"Product Code Required",IF(JRF!V411="","",IF(JRF!V411=IFERROR(VLOOKUP(JRF!V411,$CH:$CH,1,0),0),"Product Code Required","NA")))))</f>
        <v/>
      </c>
      <c r="CK398" t="str">
        <f>IFERROR(IF(LEN('Journal Template'!F409)&gt;0,"",IF('Journal Template'!A409="","",IF(LEFT('Journal Template'!A409,1)=IFERROR(VLOOKUP(LEFT('Journal Template'!A409,1),Checks!$CF$2:$CF$5,1,0),0),"Product Code Required",IF('Journal Template'!D409="","",IF('Journal Template'!D409=IFERROR(VLOOKUP('Journal Template'!D409,Checks!$CH:$CH,1,0),0),"Product Code Required","NA"))))),"")</f>
        <v/>
      </c>
    </row>
    <row r="399" spans="14:89">
      <c r="N399" t="s">
        <v>2672</v>
      </c>
      <c r="O399" t="s">
        <v>2673</v>
      </c>
      <c r="P399" t="s">
        <v>386</v>
      </c>
      <c r="Q399" s="150" t="str">
        <f>IF(JRF!D412="","",IF(IFERROR(VLOOKUP(JRF!D412,Checks!N:P,3,0),0)="A","","Inactive account in Use"))</f>
        <v/>
      </c>
      <c r="R399" t="str">
        <f>IFERROR(IF('Journal Template'!C811="","",IF(IFERROR(VLOOKUP('Journal Template'!C811,Checks!N:P,3,0),0)="A","","Inactive account in Use")),"")</f>
        <v/>
      </c>
      <c r="S399" t="s">
        <v>2674</v>
      </c>
      <c r="T399" t="s">
        <v>386</v>
      </c>
      <c r="U399" t="s">
        <v>68</v>
      </c>
      <c r="V399" s="150" t="str">
        <f>IF(JRF!C412="","",IF(IFERROR(VLOOKUP(JRF!C412,Checks!S:U,3,0),0)="A","Entry with System fund Dept",""))</f>
        <v/>
      </c>
      <c r="W399" t="str">
        <f>IFERROR(IF('Journal Template'!D811="","",IF(IFERROR(VLOOKUP('Journal Template'!D811,Checks!S:U,3,0),0)="A","Entry with System fund Dept","")),"")</f>
        <v/>
      </c>
      <c r="X399" t="s">
        <v>2675</v>
      </c>
      <c r="Y399" t="s">
        <v>386</v>
      </c>
      <c r="Z399" t="s">
        <v>2676</v>
      </c>
      <c r="AA399" t="s">
        <v>2429</v>
      </c>
      <c r="AB399" t="s">
        <v>125</v>
      </c>
      <c r="AC399" s="150" t="str">
        <f>IFERROR(IF(JRF!C412="","",IF(AND(VLOOKUP(JRF!C412,X:AA,4,0)=JRF!B412,VLOOKUP(JRF!C412,X:Y,2,0)="A"),"","Inactive Dept Combo Error")),"Inactive Dept Combo Error")</f>
        <v/>
      </c>
      <c r="AD399" t="str">
        <f>IFERROR(IF('Journal Template'!D811="","",IF(AND(VLOOKUP('Journal Template'!D811,X:AA,4,0)='Journal Template'!A811,VLOOKUP('Journal Template'!D811,X:Y,2,0)="A"),"","Inactive Dept Combo Error")),"")</f>
        <v/>
      </c>
      <c r="AK399" s="150" t="str">
        <f>IF(JRF!B412="","",IF(JRF!B412=IFERROR(VLOOKUP(JRF!B412,Checks!AI:AI,1,0),0),"Entry in Branch/Satellite BU's",""))</f>
        <v/>
      </c>
      <c r="AL399" t="str">
        <f>IFERROR(IF('Journal Template'!A811="","",IF('Journal Template'!A811=IFERROR(VLOOKUP('Journal Template'!A811,Checks!AI:AI,1,0),0),"Entry in Branch/Satellite BU's","")),"")</f>
        <v/>
      </c>
      <c r="AO399" s="171"/>
      <c r="AP399" s="171"/>
      <c r="AQ399" s="171"/>
      <c r="AR399" s="171"/>
      <c r="CI399" t="str">
        <f>IF(JRF!F412&gt;0,"",IF(JRF!B412="","",IF(LEFT(JRF!B412,1)=IFERROR(VLOOKUP(LEFT(JRF!B412,1),$CF$2:$CF$5,1,0),0),"Product Code Required",IF(JRF!C412="","",IF(JRF!C412=IFERROR(VLOOKUP(JRF!C412,$CH:$CH,1,0),0),"Product Code Required","NA")))))</f>
        <v/>
      </c>
      <c r="CJ399" t="str">
        <f>IF(JRF!AV412&gt;0,"",IF(JRF!Q412="","",IF(LEFT(JRF!Q412,1)=IFERROR(VLOOKUP(LEFT(JRF!Q412,1),$CF$2:$CF$5,1,0),0),"Product Code Required",IF(JRF!V412="","",IF(JRF!V412=IFERROR(VLOOKUP(JRF!V412,$CH:$CH,1,0),0),"Product Code Required","NA")))))</f>
        <v/>
      </c>
      <c r="CK399" t="str">
        <f>IFERROR(IF(LEN('Journal Template'!F410)&gt;0,"",IF('Journal Template'!A410="","",IF(LEFT('Journal Template'!A410,1)=IFERROR(VLOOKUP(LEFT('Journal Template'!A410,1),Checks!$CF$2:$CF$5,1,0),0),"Product Code Required",IF('Journal Template'!D410="","",IF('Journal Template'!D410=IFERROR(VLOOKUP('Journal Template'!D410,Checks!$CH:$CH,1,0),0),"Product Code Required","NA"))))),"")</f>
        <v/>
      </c>
    </row>
    <row r="400" spans="14:89">
      <c r="N400" t="s">
        <v>2677</v>
      </c>
      <c r="O400" t="s">
        <v>2678</v>
      </c>
      <c r="P400" t="s">
        <v>386</v>
      </c>
      <c r="Q400" s="150" t="str">
        <f>IF(JRF!D413="","",IF(IFERROR(VLOOKUP(JRF!D413,Checks!N:P,3,0),0)="A","","Inactive account in Use"))</f>
        <v/>
      </c>
      <c r="R400" t="str">
        <f>IFERROR(IF('Journal Template'!C812="","",IF(IFERROR(VLOOKUP('Journal Template'!C812,Checks!N:P,3,0),0)="A","","Inactive account in Use")),"")</f>
        <v/>
      </c>
      <c r="S400" t="s">
        <v>2679</v>
      </c>
      <c r="T400" t="s">
        <v>386</v>
      </c>
      <c r="U400" t="s">
        <v>68</v>
      </c>
      <c r="V400" s="150" t="str">
        <f>IF(JRF!C413="","",IF(IFERROR(VLOOKUP(JRF!C413,Checks!S:U,3,0),0)="A","Entry with System fund Dept",""))</f>
        <v/>
      </c>
      <c r="W400" t="str">
        <f>IFERROR(IF('Journal Template'!D812="","",IF(IFERROR(VLOOKUP('Journal Template'!D812,Checks!S:U,3,0),0)="A","Entry with System fund Dept","")),"")</f>
        <v/>
      </c>
      <c r="X400" t="s">
        <v>2680</v>
      </c>
      <c r="Y400" t="s">
        <v>386</v>
      </c>
      <c r="Z400" t="s">
        <v>2681</v>
      </c>
      <c r="AA400" t="s">
        <v>2429</v>
      </c>
      <c r="AB400" t="s">
        <v>125</v>
      </c>
      <c r="AC400" s="150" t="str">
        <f>IFERROR(IF(JRF!C413="","",IF(AND(VLOOKUP(JRF!C413,X:AA,4,0)=JRF!B413,VLOOKUP(JRF!C413,X:Y,2,0)="A"),"","Inactive Dept Combo Error")),"Inactive Dept Combo Error")</f>
        <v/>
      </c>
      <c r="AD400" t="str">
        <f>IFERROR(IF('Journal Template'!D812="","",IF(AND(VLOOKUP('Journal Template'!D812,X:AA,4,0)='Journal Template'!A812,VLOOKUP('Journal Template'!D812,X:Y,2,0)="A"),"","Inactive Dept Combo Error")),"")</f>
        <v/>
      </c>
      <c r="AK400" s="150" t="str">
        <f>IF(JRF!B413="","",IF(JRF!B413=IFERROR(VLOOKUP(JRF!B413,Checks!AI:AI,1,0),0),"Entry in Branch/Satellite BU's",""))</f>
        <v/>
      </c>
      <c r="AL400" t="str">
        <f>IFERROR(IF('Journal Template'!A812="","",IF('Journal Template'!A812=IFERROR(VLOOKUP('Journal Template'!A812,Checks!AI:AI,1,0),0),"Entry in Branch/Satellite BU's","")),"")</f>
        <v/>
      </c>
      <c r="AO400" s="171"/>
      <c r="AP400" s="171"/>
      <c r="AQ400" s="171"/>
      <c r="AR400" s="171"/>
      <c r="CI400" t="str">
        <f>IF(JRF!F413&gt;0,"",IF(JRF!B413="","",IF(LEFT(JRF!B413,1)=IFERROR(VLOOKUP(LEFT(JRF!B413,1),$CF$2:$CF$5,1,0),0),"Product Code Required",IF(JRF!C413="","",IF(JRF!C413=IFERROR(VLOOKUP(JRF!C413,$CH:$CH,1,0),0),"Product Code Required","NA")))))</f>
        <v/>
      </c>
      <c r="CJ400" t="str">
        <f>IF(JRF!AV413&gt;0,"",IF(JRF!Q413="","",IF(LEFT(JRF!Q413,1)=IFERROR(VLOOKUP(LEFT(JRF!Q413,1),$CF$2:$CF$5,1,0),0),"Product Code Required",IF(JRF!V413="","",IF(JRF!V413=IFERROR(VLOOKUP(JRF!V413,$CH:$CH,1,0),0),"Product Code Required","NA")))))</f>
        <v/>
      </c>
      <c r="CK400" t="str">
        <f>IFERROR(IF(LEN('Journal Template'!F411)&gt;0,"",IF('Journal Template'!A411="","",IF(LEFT('Journal Template'!A411,1)=IFERROR(VLOOKUP(LEFT('Journal Template'!A411,1),Checks!$CF$2:$CF$5,1,0),0),"Product Code Required",IF('Journal Template'!D411="","",IF('Journal Template'!D411=IFERROR(VLOOKUP('Journal Template'!D411,Checks!$CH:$CH,1,0),0),"Product Code Required","NA"))))),"")</f>
        <v/>
      </c>
    </row>
    <row r="401" spans="14:89">
      <c r="N401" t="s">
        <v>2682</v>
      </c>
      <c r="O401" t="s">
        <v>2683</v>
      </c>
      <c r="P401" t="s">
        <v>386</v>
      </c>
      <c r="Q401" s="150" t="str">
        <f>IF(JRF!D414="","",IF(IFERROR(VLOOKUP(JRF!D414,Checks!N:P,3,0),0)="A","","Inactive account in Use"))</f>
        <v/>
      </c>
      <c r="R401" t="str">
        <f>IFERROR(IF('Journal Template'!C813="","",IF(IFERROR(VLOOKUP('Journal Template'!C813,Checks!N:P,3,0),0)="A","","Inactive account in Use")),"")</f>
        <v/>
      </c>
      <c r="S401" t="s">
        <v>2684</v>
      </c>
      <c r="T401" t="s">
        <v>386</v>
      </c>
      <c r="U401" t="s">
        <v>68</v>
      </c>
      <c r="V401" s="150" t="str">
        <f>IF(JRF!C414="","",IF(IFERROR(VLOOKUP(JRF!C414,Checks!S:U,3,0),0)="A","Entry with System fund Dept",""))</f>
        <v/>
      </c>
      <c r="W401" t="str">
        <f>IFERROR(IF('Journal Template'!D813="","",IF(IFERROR(VLOOKUP('Journal Template'!D813,Checks!S:U,3,0),0)="A","Entry with System fund Dept","")),"")</f>
        <v/>
      </c>
      <c r="X401" t="s">
        <v>2685</v>
      </c>
      <c r="Y401" t="s">
        <v>389</v>
      </c>
      <c r="Z401" t="s">
        <v>2686</v>
      </c>
      <c r="AA401" t="s">
        <v>2429</v>
      </c>
      <c r="AB401" t="s">
        <v>125</v>
      </c>
      <c r="AC401" s="150" t="str">
        <f>IFERROR(IF(JRF!C414="","",IF(AND(VLOOKUP(JRF!C414,X:AA,4,0)=JRF!B414,VLOOKUP(JRF!C414,X:Y,2,0)="A"),"","Inactive Dept Combo Error")),"Inactive Dept Combo Error")</f>
        <v/>
      </c>
      <c r="AD401" t="str">
        <f>IFERROR(IF('Journal Template'!D813="","",IF(AND(VLOOKUP('Journal Template'!D813,X:AA,4,0)='Journal Template'!A813,VLOOKUP('Journal Template'!D813,X:Y,2,0)="A"),"","Inactive Dept Combo Error")),"")</f>
        <v/>
      </c>
      <c r="AK401" s="150" t="str">
        <f>IF(JRF!B414="","",IF(JRF!B414=IFERROR(VLOOKUP(JRF!B414,Checks!AI:AI,1,0),0),"Entry in Branch/Satellite BU's",""))</f>
        <v/>
      </c>
      <c r="AL401" t="str">
        <f>IFERROR(IF('Journal Template'!A813="","",IF('Journal Template'!A813=IFERROR(VLOOKUP('Journal Template'!A813,Checks!AI:AI,1,0),0),"Entry in Branch/Satellite BU's","")),"")</f>
        <v/>
      </c>
      <c r="AO401" s="171"/>
      <c r="AP401" s="171"/>
      <c r="AQ401" s="171"/>
      <c r="AR401" s="171"/>
      <c r="CI401" t="str">
        <f>IF(JRF!F414&gt;0,"",IF(JRF!B414="","",IF(LEFT(JRF!B414,1)=IFERROR(VLOOKUP(LEFT(JRF!B414,1),$CF$2:$CF$5,1,0),0),"Product Code Required",IF(JRF!C414="","",IF(JRF!C414=IFERROR(VLOOKUP(JRF!C414,$CH:$CH,1,0),0),"Product Code Required","NA")))))</f>
        <v/>
      </c>
      <c r="CJ401" t="str">
        <f>IF(JRF!AV414&gt;0,"",IF(JRF!Q414="","",IF(LEFT(JRF!Q414,1)=IFERROR(VLOOKUP(LEFT(JRF!Q414,1),$CF$2:$CF$5,1,0),0),"Product Code Required",IF(JRF!V414="","",IF(JRF!V414=IFERROR(VLOOKUP(JRF!V414,$CH:$CH,1,0),0),"Product Code Required","NA")))))</f>
        <v/>
      </c>
      <c r="CK401" t="str">
        <f>IFERROR(IF(LEN('Journal Template'!F412)&gt;0,"",IF('Journal Template'!A412="","",IF(LEFT('Journal Template'!A412,1)=IFERROR(VLOOKUP(LEFT('Journal Template'!A412,1),Checks!$CF$2:$CF$5,1,0),0),"Product Code Required",IF('Journal Template'!D412="","",IF('Journal Template'!D412=IFERROR(VLOOKUP('Journal Template'!D412,Checks!$CH:$CH,1,0),0),"Product Code Required","NA"))))),"")</f>
        <v/>
      </c>
    </row>
    <row r="402" spans="14:89">
      <c r="N402" t="s">
        <v>2687</v>
      </c>
      <c r="O402" t="s">
        <v>2688</v>
      </c>
      <c r="P402" t="s">
        <v>386</v>
      </c>
      <c r="Q402" s="150" t="str">
        <f>IF(JRF!D415="","",IF(IFERROR(VLOOKUP(JRF!D415,Checks!N:P,3,0),0)="A","","Inactive account in Use"))</f>
        <v/>
      </c>
      <c r="R402" t="str">
        <f>IFERROR(IF('Journal Template'!C814="","",IF(IFERROR(VLOOKUP('Journal Template'!C814,Checks!N:P,3,0),0)="A","","Inactive account in Use")),"")</f>
        <v/>
      </c>
      <c r="S402" t="s">
        <v>2689</v>
      </c>
      <c r="T402" t="s">
        <v>386</v>
      </c>
      <c r="U402" t="s">
        <v>68</v>
      </c>
      <c r="V402" s="150" t="str">
        <f>IF(JRF!C415="","",IF(IFERROR(VLOOKUP(JRF!C415,Checks!S:U,3,0),0)="A","Entry with System fund Dept",""))</f>
        <v/>
      </c>
      <c r="W402" t="str">
        <f>IFERROR(IF('Journal Template'!D814="","",IF(IFERROR(VLOOKUP('Journal Template'!D814,Checks!S:U,3,0),0)="A","Entry with System fund Dept","")),"")</f>
        <v/>
      </c>
      <c r="X402" t="s">
        <v>2690</v>
      </c>
      <c r="Y402" t="s">
        <v>386</v>
      </c>
      <c r="Z402" t="s">
        <v>2691</v>
      </c>
      <c r="AA402" t="s">
        <v>2429</v>
      </c>
      <c r="AB402" t="s">
        <v>125</v>
      </c>
      <c r="AC402" s="150" t="str">
        <f>IFERROR(IF(JRF!C415="","",IF(AND(VLOOKUP(JRF!C415,X:AA,4,0)=JRF!B415,VLOOKUP(JRF!C415,X:Y,2,0)="A"),"","Inactive Dept Combo Error")),"Inactive Dept Combo Error")</f>
        <v/>
      </c>
      <c r="AD402" t="str">
        <f>IFERROR(IF('Journal Template'!D814="","",IF(AND(VLOOKUP('Journal Template'!D814,X:AA,4,0)='Journal Template'!A814,VLOOKUP('Journal Template'!D814,X:Y,2,0)="A"),"","Inactive Dept Combo Error")),"")</f>
        <v/>
      </c>
      <c r="AK402" s="150" t="str">
        <f>IF(JRF!B415="","",IF(JRF!B415=IFERROR(VLOOKUP(JRF!B415,Checks!AI:AI,1,0),0),"Entry in Branch/Satellite BU's",""))</f>
        <v/>
      </c>
      <c r="AL402" t="str">
        <f>IFERROR(IF('Journal Template'!A814="","",IF('Journal Template'!A814=IFERROR(VLOOKUP('Journal Template'!A814,Checks!AI:AI,1,0),0),"Entry in Branch/Satellite BU's","")),"")</f>
        <v/>
      </c>
      <c r="AO402" s="171"/>
      <c r="AP402" s="171"/>
      <c r="AQ402" s="171"/>
      <c r="AR402" s="171"/>
      <c r="CI402" t="str">
        <f>IF(JRF!F415&gt;0,"",IF(JRF!B415="","",IF(LEFT(JRF!B415,1)=IFERROR(VLOOKUP(LEFT(JRF!B415,1),$CF$2:$CF$5,1,0),0),"Product Code Required",IF(JRF!C415="","",IF(JRF!C415=IFERROR(VLOOKUP(JRF!C415,$CH:$CH,1,0),0),"Product Code Required","NA")))))</f>
        <v/>
      </c>
      <c r="CJ402" t="str">
        <f>IF(JRF!AV415&gt;0,"",IF(JRF!Q415="","",IF(LEFT(JRF!Q415,1)=IFERROR(VLOOKUP(LEFT(JRF!Q415,1),$CF$2:$CF$5,1,0),0),"Product Code Required",IF(JRF!V415="","",IF(JRF!V415=IFERROR(VLOOKUP(JRF!V415,$CH:$CH,1,0),0),"Product Code Required","NA")))))</f>
        <v/>
      </c>
      <c r="CK402" t="str">
        <f>IFERROR(IF(LEN('Journal Template'!F413)&gt;0,"",IF('Journal Template'!A413="","",IF(LEFT('Journal Template'!A413,1)=IFERROR(VLOOKUP(LEFT('Journal Template'!A413,1),Checks!$CF$2:$CF$5,1,0),0),"Product Code Required",IF('Journal Template'!D413="","",IF('Journal Template'!D413=IFERROR(VLOOKUP('Journal Template'!D413,Checks!$CH:$CH,1,0),0),"Product Code Required","NA"))))),"")</f>
        <v/>
      </c>
    </row>
    <row r="403" spans="14:89">
      <c r="N403" t="s">
        <v>2692</v>
      </c>
      <c r="O403" t="s">
        <v>2693</v>
      </c>
      <c r="P403" t="s">
        <v>386</v>
      </c>
      <c r="Q403" s="150" t="str">
        <f>IF(JRF!D416="","",IF(IFERROR(VLOOKUP(JRF!D416,Checks!N:P,3,0),0)="A","","Inactive account in Use"))</f>
        <v/>
      </c>
      <c r="R403" t="str">
        <f>IFERROR(IF('Journal Template'!C815="","",IF(IFERROR(VLOOKUP('Journal Template'!C815,Checks!N:P,3,0),0)="A","","Inactive account in Use")),"")</f>
        <v/>
      </c>
      <c r="S403" t="s">
        <v>2694</v>
      </c>
      <c r="T403" t="s">
        <v>386</v>
      </c>
      <c r="U403" t="s">
        <v>68</v>
      </c>
      <c r="V403" s="150" t="str">
        <f>IF(JRF!C416="","",IF(IFERROR(VLOOKUP(JRF!C416,Checks!S:U,3,0),0)="A","Entry with System fund Dept",""))</f>
        <v/>
      </c>
      <c r="W403" t="str">
        <f>IFERROR(IF('Journal Template'!D815="","",IF(IFERROR(VLOOKUP('Journal Template'!D815,Checks!S:U,3,0),0)="A","Entry with System fund Dept","")),"")</f>
        <v/>
      </c>
      <c r="X403" t="s">
        <v>2695</v>
      </c>
      <c r="Y403" t="s">
        <v>389</v>
      </c>
      <c r="Z403" t="s">
        <v>2696</v>
      </c>
      <c r="AA403" t="s">
        <v>2429</v>
      </c>
      <c r="AB403" t="s">
        <v>125</v>
      </c>
      <c r="AC403" s="150" t="str">
        <f>IFERROR(IF(JRF!C416="","",IF(AND(VLOOKUP(JRF!C416,X:AA,4,0)=JRF!B416,VLOOKUP(JRF!C416,X:Y,2,0)="A"),"","Inactive Dept Combo Error")),"Inactive Dept Combo Error")</f>
        <v/>
      </c>
      <c r="AD403" t="str">
        <f>IFERROR(IF('Journal Template'!D815="","",IF(AND(VLOOKUP('Journal Template'!D815,X:AA,4,0)='Journal Template'!A815,VLOOKUP('Journal Template'!D815,X:Y,2,0)="A"),"","Inactive Dept Combo Error")),"")</f>
        <v/>
      </c>
      <c r="AK403" s="150" t="str">
        <f>IF(JRF!B416="","",IF(JRF!B416=IFERROR(VLOOKUP(JRF!B416,Checks!AI:AI,1,0),0),"Entry in Branch/Satellite BU's",""))</f>
        <v/>
      </c>
      <c r="AL403" t="str">
        <f>IFERROR(IF('Journal Template'!A815="","",IF('Journal Template'!A815=IFERROR(VLOOKUP('Journal Template'!A815,Checks!AI:AI,1,0),0),"Entry in Branch/Satellite BU's","")),"")</f>
        <v/>
      </c>
      <c r="AO403" s="171"/>
      <c r="AP403" s="171"/>
      <c r="AQ403" s="171"/>
      <c r="AR403" s="171"/>
      <c r="CI403" t="str">
        <f>IF(JRF!F416&gt;0,"",IF(JRF!B416="","",IF(LEFT(JRF!B416,1)=IFERROR(VLOOKUP(LEFT(JRF!B416,1),$CF$2:$CF$5,1,0),0),"Product Code Required",IF(JRF!C416="","",IF(JRF!C416=IFERROR(VLOOKUP(JRF!C416,$CH:$CH,1,0),0),"Product Code Required","NA")))))</f>
        <v/>
      </c>
      <c r="CJ403" t="str">
        <f>IF(JRF!AV416&gt;0,"",IF(JRF!Q416="","",IF(LEFT(JRF!Q416,1)=IFERROR(VLOOKUP(LEFT(JRF!Q416,1),$CF$2:$CF$5,1,0),0),"Product Code Required",IF(JRF!V416="","",IF(JRF!V416=IFERROR(VLOOKUP(JRF!V416,$CH:$CH,1,0),0),"Product Code Required","NA")))))</f>
        <v/>
      </c>
      <c r="CK403" t="str">
        <f>IFERROR(IF(LEN('Journal Template'!F414)&gt;0,"",IF('Journal Template'!A414="","",IF(LEFT('Journal Template'!A414,1)=IFERROR(VLOOKUP(LEFT('Journal Template'!A414,1),Checks!$CF$2:$CF$5,1,0),0),"Product Code Required",IF('Journal Template'!D414="","",IF('Journal Template'!D414=IFERROR(VLOOKUP('Journal Template'!D414,Checks!$CH:$CH,1,0),0),"Product Code Required","NA"))))),"")</f>
        <v/>
      </c>
    </row>
    <row r="404" spans="14:89">
      <c r="N404" t="s">
        <v>2697</v>
      </c>
      <c r="O404" t="s">
        <v>2698</v>
      </c>
      <c r="P404" t="s">
        <v>386</v>
      </c>
      <c r="Q404" s="150" t="str">
        <f>IF(JRF!D417="","",IF(IFERROR(VLOOKUP(JRF!D417,Checks!N:P,3,0),0)="A","","Inactive account in Use"))</f>
        <v/>
      </c>
      <c r="R404" t="str">
        <f>IFERROR(IF('Journal Template'!C816="","",IF(IFERROR(VLOOKUP('Journal Template'!C816,Checks!N:P,3,0),0)="A","","Inactive account in Use")),"")</f>
        <v/>
      </c>
      <c r="S404" t="s">
        <v>2699</v>
      </c>
      <c r="T404" t="s">
        <v>386</v>
      </c>
      <c r="U404" t="s">
        <v>68</v>
      </c>
      <c r="V404" s="150" t="str">
        <f>IF(JRF!C417="","",IF(IFERROR(VLOOKUP(JRF!C417,Checks!S:U,3,0),0)="A","Entry with System fund Dept",""))</f>
        <v/>
      </c>
      <c r="W404" t="str">
        <f>IFERROR(IF('Journal Template'!D816="","",IF(IFERROR(VLOOKUP('Journal Template'!D816,Checks!S:U,3,0),0)="A","Entry with System fund Dept","")),"")</f>
        <v/>
      </c>
      <c r="X404" t="s">
        <v>2700</v>
      </c>
      <c r="Y404" t="s">
        <v>386</v>
      </c>
      <c r="Z404" t="s">
        <v>2701</v>
      </c>
      <c r="AA404" t="s">
        <v>2429</v>
      </c>
      <c r="AB404" t="s">
        <v>125</v>
      </c>
      <c r="AC404" s="150" t="str">
        <f>IFERROR(IF(JRF!C417="","",IF(AND(VLOOKUP(JRF!C417,X:AA,4,0)=JRF!B417,VLOOKUP(JRF!C417,X:Y,2,0)="A"),"","Inactive Dept Combo Error")),"Inactive Dept Combo Error")</f>
        <v/>
      </c>
      <c r="AD404" t="str">
        <f>IFERROR(IF('Journal Template'!D816="","",IF(AND(VLOOKUP('Journal Template'!D816,X:AA,4,0)='Journal Template'!A816,VLOOKUP('Journal Template'!D816,X:Y,2,0)="A"),"","Inactive Dept Combo Error")),"")</f>
        <v/>
      </c>
      <c r="AK404" s="150" t="str">
        <f>IF(JRF!B417="","",IF(JRF!B417=IFERROR(VLOOKUP(JRF!B417,Checks!AI:AI,1,0),0),"Entry in Branch/Satellite BU's",""))</f>
        <v/>
      </c>
      <c r="AL404" t="str">
        <f>IFERROR(IF('Journal Template'!A816="","",IF('Journal Template'!A816=IFERROR(VLOOKUP('Journal Template'!A816,Checks!AI:AI,1,0),0),"Entry in Branch/Satellite BU's","")),"")</f>
        <v/>
      </c>
      <c r="AO404" s="171"/>
      <c r="AP404" s="171"/>
      <c r="AQ404" s="171"/>
      <c r="AR404" s="171"/>
      <c r="CI404" t="str">
        <f>IF(JRF!F417&gt;0,"",IF(JRF!B417="","",IF(LEFT(JRF!B417,1)=IFERROR(VLOOKUP(LEFT(JRF!B417,1),$CF$2:$CF$5,1,0),0),"Product Code Required",IF(JRF!C417="","",IF(JRF!C417=IFERROR(VLOOKUP(JRF!C417,$CH:$CH,1,0),0),"Product Code Required","NA")))))</f>
        <v/>
      </c>
      <c r="CJ404" t="str">
        <f>IF(JRF!AV417&gt;0,"",IF(JRF!Q417="","",IF(LEFT(JRF!Q417,1)=IFERROR(VLOOKUP(LEFT(JRF!Q417,1),$CF$2:$CF$5,1,0),0),"Product Code Required",IF(JRF!V417="","",IF(JRF!V417=IFERROR(VLOOKUP(JRF!V417,$CH:$CH,1,0),0),"Product Code Required","NA")))))</f>
        <v/>
      </c>
      <c r="CK404" t="str">
        <f>IFERROR(IF(LEN('Journal Template'!F415)&gt;0,"",IF('Journal Template'!A415="","",IF(LEFT('Journal Template'!A415,1)=IFERROR(VLOOKUP(LEFT('Journal Template'!A415,1),Checks!$CF$2:$CF$5,1,0),0),"Product Code Required",IF('Journal Template'!D415="","",IF('Journal Template'!D415=IFERROR(VLOOKUP('Journal Template'!D415,Checks!$CH:$CH,1,0),0),"Product Code Required","NA"))))),"")</f>
        <v/>
      </c>
    </row>
    <row r="405" spans="14:89">
      <c r="N405" t="s">
        <v>2702</v>
      </c>
      <c r="O405" t="s">
        <v>2703</v>
      </c>
      <c r="P405" t="s">
        <v>386</v>
      </c>
      <c r="Q405" s="150" t="str">
        <f>IF(JRF!D418="","",IF(IFERROR(VLOOKUP(JRF!D418,Checks!N:P,3,0),0)="A","","Inactive account in Use"))</f>
        <v/>
      </c>
      <c r="R405" t="str">
        <f>IFERROR(IF('Journal Template'!C817="","",IF(IFERROR(VLOOKUP('Journal Template'!C817,Checks!N:P,3,0),0)="A","","Inactive account in Use")),"")</f>
        <v/>
      </c>
      <c r="S405" t="s">
        <v>2704</v>
      </c>
      <c r="T405" t="s">
        <v>386</v>
      </c>
      <c r="U405" t="s">
        <v>68</v>
      </c>
      <c r="V405" s="150" t="str">
        <f>IF(JRF!C418="","",IF(IFERROR(VLOOKUP(JRF!C418,Checks!S:U,3,0),0)="A","Entry with System fund Dept",""))</f>
        <v/>
      </c>
      <c r="W405" t="str">
        <f>IFERROR(IF('Journal Template'!D817="","",IF(IFERROR(VLOOKUP('Journal Template'!D817,Checks!S:U,3,0),0)="A","Entry with System fund Dept","")),"")</f>
        <v/>
      </c>
      <c r="X405" t="s">
        <v>2705</v>
      </c>
      <c r="Y405" t="s">
        <v>386</v>
      </c>
      <c r="Z405" t="s">
        <v>2706</v>
      </c>
      <c r="AA405" t="s">
        <v>2429</v>
      </c>
      <c r="AB405" t="s">
        <v>125</v>
      </c>
      <c r="AC405" s="150" t="str">
        <f>IFERROR(IF(JRF!C418="","",IF(AND(VLOOKUP(JRF!C418,X:AA,4,0)=JRF!B418,VLOOKUP(JRF!C418,X:Y,2,0)="A"),"","Inactive Dept Combo Error")),"Inactive Dept Combo Error")</f>
        <v/>
      </c>
      <c r="AD405" t="str">
        <f>IFERROR(IF('Journal Template'!D817="","",IF(AND(VLOOKUP('Journal Template'!D817,X:AA,4,0)='Journal Template'!A817,VLOOKUP('Journal Template'!D817,X:Y,2,0)="A"),"","Inactive Dept Combo Error")),"")</f>
        <v/>
      </c>
      <c r="AK405" s="150" t="str">
        <f>IF(JRF!B418="","",IF(JRF!B418=IFERROR(VLOOKUP(JRF!B418,Checks!AI:AI,1,0),0),"Entry in Branch/Satellite BU's",""))</f>
        <v/>
      </c>
      <c r="AL405" t="str">
        <f>IFERROR(IF('Journal Template'!A817="","",IF('Journal Template'!A817=IFERROR(VLOOKUP('Journal Template'!A817,Checks!AI:AI,1,0),0),"Entry in Branch/Satellite BU's","")),"")</f>
        <v/>
      </c>
      <c r="AO405" s="171"/>
      <c r="AP405" s="171"/>
      <c r="AQ405" s="171"/>
      <c r="AR405" s="171"/>
      <c r="CI405" t="str">
        <f>IF(JRF!F418&gt;0,"",IF(JRF!B418="","",IF(LEFT(JRF!B418,1)=IFERROR(VLOOKUP(LEFT(JRF!B418,1),$CF$2:$CF$5,1,0),0),"Product Code Required",IF(JRF!C418="","",IF(JRF!C418=IFERROR(VLOOKUP(JRF!C418,$CH:$CH,1,0),0),"Product Code Required","NA")))))</f>
        <v/>
      </c>
      <c r="CJ405" t="str">
        <f>IF(JRF!AV418&gt;0,"",IF(JRF!Q418="","",IF(LEFT(JRF!Q418,1)=IFERROR(VLOOKUP(LEFT(JRF!Q418,1),$CF$2:$CF$5,1,0),0),"Product Code Required",IF(JRF!V418="","",IF(JRF!V418=IFERROR(VLOOKUP(JRF!V418,$CH:$CH,1,0),0),"Product Code Required","NA")))))</f>
        <v/>
      </c>
      <c r="CK405" t="str">
        <f>IFERROR(IF(LEN('Journal Template'!F416)&gt;0,"",IF('Journal Template'!A416="","",IF(LEFT('Journal Template'!A416,1)=IFERROR(VLOOKUP(LEFT('Journal Template'!A416,1),Checks!$CF$2:$CF$5,1,0),0),"Product Code Required",IF('Journal Template'!D416="","",IF('Journal Template'!D416=IFERROR(VLOOKUP('Journal Template'!D416,Checks!$CH:$CH,1,0),0),"Product Code Required","NA"))))),"")</f>
        <v/>
      </c>
    </row>
    <row r="406" spans="14:89">
      <c r="N406" t="s">
        <v>2707</v>
      </c>
      <c r="O406" t="s">
        <v>2708</v>
      </c>
      <c r="P406" t="s">
        <v>386</v>
      </c>
      <c r="Q406" s="150" t="str">
        <f>IF(JRF!D419="","",IF(IFERROR(VLOOKUP(JRF!D419,Checks!N:P,3,0),0)="A","","Inactive account in Use"))</f>
        <v/>
      </c>
      <c r="R406" t="str">
        <f>IFERROR(IF('Journal Template'!C818="","",IF(IFERROR(VLOOKUP('Journal Template'!C818,Checks!N:P,3,0),0)="A","","Inactive account in Use")),"")</f>
        <v/>
      </c>
      <c r="S406" t="s">
        <v>2709</v>
      </c>
      <c r="T406" t="s">
        <v>386</v>
      </c>
      <c r="U406" t="s">
        <v>68</v>
      </c>
      <c r="V406" s="150" t="str">
        <f>IF(JRF!C419="","",IF(IFERROR(VLOOKUP(JRF!C419,Checks!S:U,3,0),0)="A","Entry with System fund Dept",""))</f>
        <v/>
      </c>
      <c r="W406" t="str">
        <f>IFERROR(IF('Journal Template'!D818="","",IF(IFERROR(VLOOKUP('Journal Template'!D818,Checks!S:U,3,0),0)="A","Entry with System fund Dept","")),"")</f>
        <v/>
      </c>
      <c r="X406" t="s">
        <v>2710</v>
      </c>
      <c r="Y406" t="s">
        <v>386</v>
      </c>
      <c r="Z406" t="s">
        <v>2711</v>
      </c>
      <c r="AA406" t="s">
        <v>2429</v>
      </c>
      <c r="AB406" t="s">
        <v>125</v>
      </c>
      <c r="AC406" s="150" t="str">
        <f>IFERROR(IF(JRF!C419="","",IF(AND(VLOOKUP(JRF!C419,X:AA,4,0)=JRF!B419,VLOOKUP(JRF!C419,X:Y,2,0)="A"),"","Inactive Dept Combo Error")),"Inactive Dept Combo Error")</f>
        <v/>
      </c>
      <c r="AD406" t="str">
        <f>IFERROR(IF('Journal Template'!D818="","",IF(AND(VLOOKUP('Journal Template'!D818,X:AA,4,0)='Journal Template'!A818,VLOOKUP('Journal Template'!D818,X:Y,2,0)="A"),"","Inactive Dept Combo Error")),"")</f>
        <v/>
      </c>
      <c r="AK406" s="150" t="str">
        <f>IF(JRF!B419="","",IF(JRF!B419=IFERROR(VLOOKUP(JRF!B419,Checks!AI:AI,1,0),0),"Entry in Branch/Satellite BU's",""))</f>
        <v/>
      </c>
      <c r="AL406" t="str">
        <f>IFERROR(IF('Journal Template'!A818="","",IF('Journal Template'!A818=IFERROR(VLOOKUP('Journal Template'!A818,Checks!AI:AI,1,0),0),"Entry in Branch/Satellite BU's","")),"")</f>
        <v/>
      </c>
      <c r="AO406" s="171"/>
      <c r="AP406" s="171"/>
      <c r="AQ406" s="171"/>
      <c r="AR406" s="171"/>
      <c r="CI406" t="str">
        <f>IF(JRF!F419&gt;0,"",IF(JRF!B419="","",IF(LEFT(JRF!B419,1)=IFERROR(VLOOKUP(LEFT(JRF!B419,1),$CF$2:$CF$5,1,0),0),"Product Code Required",IF(JRF!C419="","",IF(JRF!C419=IFERROR(VLOOKUP(JRF!C419,$CH:$CH,1,0),0),"Product Code Required","NA")))))</f>
        <v/>
      </c>
      <c r="CJ406" t="str">
        <f>IF(JRF!AV419&gt;0,"",IF(JRF!Q419="","",IF(LEFT(JRF!Q419,1)=IFERROR(VLOOKUP(LEFT(JRF!Q419,1),$CF$2:$CF$5,1,0),0),"Product Code Required",IF(JRF!V419="","",IF(JRF!V419=IFERROR(VLOOKUP(JRF!V419,$CH:$CH,1,0),0),"Product Code Required","NA")))))</f>
        <v/>
      </c>
      <c r="CK406" t="str">
        <f>IFERROR(IF(LEN('Journal Template'!F417)&gt;0,"",IF('Journal Template'!A417="","",IF(LEFT('Journal Template'!A417,1)=IFERROR(VLOOKUP(LEFT('Journal Template'!A417,1),Checks!$CF$2:$CF$5,1,0),0),"Product Code Required",IF('Journal Template'!D417="","",IF('Journal Template'!D417=IFERROR(VLOOKUP('Journal Template'!D417,Checks!$CH:$CH,1,0),0),"Product Code Required","NA"))))),"")</f>
        <v/>
      </c>
    </row>
    <row r="407" spans="14:89">
      <c r="N407" t="s">
        <v>2712</v>
      </c>
      <c r="O407" t="s">
        <v>2713</v>
      </c>
      <c r="P407" t="s">
        <v>386</v>
      </c>
      <c r="Q407" s="150" t="str">
        <f>IF(JRF!D420="","",IF(IFERROR(VLOOKUP(JRF!D420,Checks!N:P,3,0),0)="A","","Inactive account in Use"))</f>
        <v/>
      </c>
      <c r="R407" t="str">
        <f>IFERROR(IF('Journal Template'!C819="","",IF(IFERROR(VLOOKUP('Journal Template'!C819,Checks!N:P,3,0),0)="A","","Inactive account in Use")),"")</f>
        <v/>
      </c>
      <c r="S407" t="s">
        <v>2714</v>
      </c>
      <c r="T407" t="s">
        <v>386</v>
      </c>
      <c r="U407" t="s">
        <v>68</v>
      </c>
      <c r="V407" s="150" t="str">
        <f>IF(JRF!C420="","",IF(IFERROR(VLOOKUP(JRF!C420,Checks!S:U,3,0),0)="A","Entry with System fund Dept",""))</f>
        <v/>
      </c>
      <c r="W407" t="str">
        <f>IFERROR(IF('Journal Template'!D819="","",IF(IFERROR(VLOOKUP('Journal Template'!D819,Checks!S:U,3,0),0)="A","Entry with System fund Dept","")),"")</f>
        <v/>
      </c>
      <c r="X407" t="s">
        <v>2715</v>
      </c>
      <c r="Y407" t="s">
        <v>389</v>
      </c>
      <c r="Z407" t="s">
        <v>2716</v>
      </c>
      <c r="AA407" t="s">
        <v>2429</v>
      </c>
      <c r="AB407" t="s">
        <v>125</v>
      </c>
      <c r="AC407" s="150" t="str">
        <f>IFERROR(IF(JRF!C420="","",IF(AND(VLOOKUP(JRF!C420,X:AA,4,0)=JRF!B420,VLOOKUP(JRF!C420,X:Y,2,0)="A"),"","Inactive Dept Combo Error")),"Inactive Dept Combo Error")</f>
        <v/>
      </c>
      <c r="AD407" t="str">
        <f>IFERROR(IF('Journal Template'!D819="","",IF(AND(VLOOKUP('Journal Template'!D819,X:AA,4,0)='Journal Template'!A819,VLOOKUP('Journal Template'!D819,X:Y,2,0)="A"),"","Inactive Dept Combo Error")),"")</f>
        <v/>
      </c>
      <c r="AK407" s="150" t="str">
        <f>IF(JRF!B420="","",IF(JRF!B420=IFERROR(VLOOKUP(JRF!B420,Checks!AI:AI,1,0),0),"Entry in Branch/Satellite BU's",""))</f>
        <v/>
      </c>
      <c r="AL407" t="str">
        <f>IFERROR(IF('Journal Template'!A819="","",IF('Journal Template'!A819=IFERROR(VLOOKUP('Journal Template'!A819,Checks!AI:AI,1,0),0),"Entry in Branch/Satellite BU's","")),"")</f>
        <v/>
      </c>
      <c r="AO407" s="171"/>
      <c r="AP407" s="171"/>
      <c r="AQ407" s="171"/>
      <c r="AR407" s="171"/>
      <c r="CI407" t="str">
        <f>IF(JRF!F420&gt;0,"",IF(JRF!B420="","",IF(LEFT(JRF!B420,1)=IFERROR(VLOOKUP(LEFT(JRF!B420,1),$CF$2:$CF$5,1,0),0),"Product Code Required",IF(JRF!C420="","",IF(JRF!C420=IFERROR(VLOOKUP(JRF!C420,$CH:$CH,1,0),0),"Product Code Required","NA")))))</f>
        <v/>
      </c>
      <c r="CJ407" t="str">
        <f>IF(JRF!AV420&gt;0,"",IF(JRF!Q420="","",IF(LEFT(JRF!Q420,1)=IFERROR(VLOOKUP(LEFT(JRF!Q420,1),$CF$2:$CF$5,1,0),0),"Product Code Required",IF(JRF!V420="","",IF(JRF!V420=IFERROR(VLOOKUP(JRF!V420,$CH:$CH,1,0),0),"Product Code Required","NA")))))</f>
        <v/>
      </c>
      <c r="CK407" t="str">
        <f>IFERROR(IF(LEN('Journal Template'!F418)&gt;0,"",IF('Journal Template'!A418="","",IF(LEFT('Journal Template'!A418,1)=IFERROR(VLOOKUP(LEFT('Journal Template'!A418,1),Checks!$CF$2:$CF$5,1,0),0),"Product Code Required",IF('Journal Template'!D418="","",IF('Journal Template'!D418=IFERROR(VLOOKUP('Journal Template'!D418,Checks!$CH:$CH,1,0),0),"Product Code Required","NA"))))),"")</f>
        <v/>
      </c>
    </row>
    <row r="408" spans="14:89">
      <c r="N408" t="s">
        <v>2717</v>
      </c>
      <c r="O408" t="s">
        <v>2718</v>
      </c>
      <c r="P408" t="s">
        <v>386</v>
      </c>
      <c r="Q408" s="150" t="str">
        <f>IF(JRF!D421="","",IF(IFERROR(VLOOKUP(JRF!D421,Checks!N:P,3,0),0)="A","","Inactive account in Use"))</f>
        <v/>
      </c>
      <c r="R408" t="str">
        <f>IFERROR(IF('Journal Template'!C820="","",IF(IFERROR(VLOOKUP('Journal Template'!C820,Checks!N:P,3,0),0)="A","","Inactive account in Use")),"")</f>
        <v/>
      </c>
      <c r="S408" t="s">
        <v>2719</v>
      </c>
      <c r="T408" t="s">
        <v>386</v>
      </c>
      <c r="U408" t="s">
        <v>68</v>
      </c>
      <c r="V408" s="150" t="str">
        <f>IF(JRF!C421="","",IF(IFERROR(VLOOKUP(JRF!C421,Checks!S:U,3,0),0)="A","Entry with System fund Dept",""))</f>
        <v/>
      </c>
      <c r="W408" t="str">
        <f>IFERROR(IF('Journal Template'!D820="","",IF(IFERROR(VLOOKUP('Journal Template'!D820,Checks!S:U,3,0),0)="A","Entry with System fund Dept","")),"")</f>
        <v/>
      </c>
      <c r="X408" t="s">
        <v>2720</v>
      </c>
      <c r="Y408" t="s">
        <v>386</v>
      </c>
      <c r="Z408" t="s">
        <v>2721</v>
      </c>
      <c r="AA408" t="s">
        <v>2429</v>
      </c>
      <c r="AB408" t="s">
        <v>125</v>
      </c>
      <c r="AC408" s="150" t="str">
        <f>IFERROR(IF(JRF!C421="","",IF(AND(VLOOKUP(JRF!C421,X:AA,4,0)=JRF!B421,VLOOKUP(JRF!C421,X:Y,2,0)="A"),"","Inactive Dept Combo Error")),"Inactive Dept Combo Error")</f>
        <v/>
      </c>
      <c r="AD408" t="str">
        <f>IFERROR(IF('Journal Template'!D820="","",IF(AND(VLOOKUP('Journal Template'!D820,X:AA,4,0)='Journal Template'!A820,VLOOKUP('Journal Template'!D820,X:Y,2,0)="A"),"","Inactive Dept Combo Error")),"")</f>
        <v/>
      </c>
      <c r="AK408" s="150" t="str">
        <f>IF(JRF!B421="","",IF(JRF!B421=IFERROR(VLOOKUP(JRF!B421,Checks!AI:AI,1,0),0),"Entry in Branch/Satellite BU's",""))</f>
        <v/>
      </c>
      <c r="AL408" t="str">
        <f>IFERROR(IF('Journal Template'!A820="","",IF('Journal Template'!A820=IFERROR(VLOOKUP('Journal Template'!A820,Checks!AI:AI,1,0),0),"Entry in Branch/Satellite BU's","")),"")</f>
        <v/>
      </c>
      <c r="AO408" s="171"/>
      <c r="AP408" s="171"/>
      <c r="AQ408" s="171"/>
      <c r="AR408" s="171"/>
      <c r="CI408" t="str">
        <f>IF(JRF!F421&gt;0,"",IF(JRF!B421="","",IF(LEFT(JRF!B421,1)=IFERROR(VLOOKUP(LEFT(JRF!B421,1),$CF$2:$CF$5,1,0),0),"Product Code Required",IF(JRF!C421="","",IF(JRF!C421=IFERROR(VLOOKUP(JRF!C421,$CH:$CH,1,0),0),"Product Code Required","NA")))))</f>
        <v/>
      </c>
      <c r="CJ408" t="str">
        <f>IF(JRF!AV421&gt;0,"",IF(JRF!Q421="","",IF(LEFT(JRF!Q421,1)=IFERROR(VLOOKUP(LEFT(JRF!Q421,1),$CF$2:$CF$5,1,0),0),"Product Code Required",IF(JRF!V421="","",IF(JRF!V421=IFERROR(VLOOKUP(JRF!V421,$CH:$CH,1,0),0),"Product Code Required","NA")))))</f>
        <v/>
      </c>
      <c r="CK408" t="str">
        <f>IFERROR(IF(LEN('Journal Template'!F419)&gt;0,"",IF('Journal Template'!A419="","",IF(LEFT('Journal Template'!A419,1)=IFERROR(VLOOKUP(LEFT('Journal Template'!A419,1),Checks!$CF$2:$CF$5,1,0),0),"Product Code Required",IF('Journal Template'!D419="","",IF('Journal Template'!D419=IFERROR(VLOOKUP('Journal Template'!D419,Checks!$CH:$CH,1,0),0),"Product Code Required","NA"))))),"")</f>
        <v/>
      </c>
    </row>
    <row r="409" spans="14:89">
      <c r="N409" t="s">
        <v>2722</v>
      </c>
      <c r="O409" t="s">
        <v>2723</v>
      </c>
      <c r="P409" t="s">
        <v>386</v>
      </c>
      <c r="Q409" s="150" t="str">
        <f>IF(JRF!D422="","",IF(IFERROR(VLOOKUP(JRF!D422,Checks!N:P,3,0),0)="A","","Inactive account in Use"))</f>
        <v/>
      </c>
      <c r="R409" t="str">
        <f>IFERROR(IF('Journal Template'!C821="","",IF(IFERROR(VLOOKUP('Journal Template'!C821,Checks!N:P,3,0),0)="A","","Inactive account in Use")),"")</f>
        <v/>
      </c>
      <c r="S409" t="s">
        <v>2724</v>
      </c>
      <c r="T409" t="s">
        <v>386</v>
      </c>
      <c r="U409" t="s">
        <v>68</v>
      </c>
      <c r="V409" s="150" t="str">
        <f>IF(JRF!C422="","",IF(IFERROR(VLOOKUP(JRF!C422,Checks!S:U,3,0),0)="A","Entry with System fund Dept",""))</f>
        <v/>
      </c>
      <c r="W409" t="str">
        <f>IFERROR(IF('Journal Template'!D821="","",IF(IFERROR(VLOOKUP('Journal Template'!D821,Checks!S:U,3,0),0)="A","Entry with System fund Dept","")),"")</f>
        <v/>
      </c>
      <c r="X409" t="s">
        <v>2725</v>
      </c>
      <c r="Y409" t="s">
        <v>389</v>
      </c>
      <c r="Z409" t="s">
        <v>2726</v>
      </c>
      <c r="AA409" t="s">
        <v>2429</v>
      </c>
      <c r="AB409" t="s">
        <v>125</v>
      </c>
      <c r="AC409" s="150" t="str">
        <f>IFERROR(IF(JRF!C422="","",IF(AND(VLOOKUP(JRF!C422,X:AA,4,0)=JRF!B422,VLOOKUP(JRF!C422,X:Y,2,0)="A"),"","Inactive Dept Combo Error")),"Inactive Dept Combo Error")</f>
        <v/>
      </c>
      <c r="AD409" t="str">
        <f>IFERROR(IF('Journal Template'!D821="","",IF(AND(VLOOKUP('Journal Template'!D821,X:AA,4,0)='Journal Template'!A821,VLOOKUP('Journal Template'!D821,X:Y,2,0)="A"),"","Inactive Dept Combo Error")),"")</f>
        <v/>
      </c>
      <c r="AK409" s="150" t="str">
        <f>IF(JRF!B422="","",IF(JRF!B422=IFERROR(VLOOKUP(JRF!B422,Checks!AI:AI,1,0),0),"Entry in Branch/Satellite BU's",""))</f>
        <v/>
      </c>
      <c r="AL409" t="str">
        <f>IFERROR(IF('Journal Template'!A821="","",IF('Journal Template'!A821=IFERROR(VLOOKUP('Journal Template'!A821,Checks!AI:AI,1,0),0),"Entry in Branch/Satellite BU's","")),"")</f>
        <v/>
      </c>
      <c r="AO409" s="171"/>
      <c r="AP409" s="171"/>
      <c r="AQ409" s="171"/>
      <c r="AR409" s="171"/>
      <c r="CI409" t="str">
        <f>IF(JRF!F422&gt;0,"",IF(JRF!B422="","",IF(LEFT(JRF!B422,1)=IFERROR(VLOOKUP(LEFT(JRF!B422,1),$CF$2:$CF$5,1,0),0),"Product Code Required",IF(JRF!C422="","",IF(JRF!C422=IFERROR(VLOOKUP(JRF!C422,$CH:$CH,1,0),0),"Product Code Required","NA")))))</f>
        <v/>
      </c>
      <c r="CJ409" t="str">
        <f>IF(JRF!AV422&gt;0,"",IF(JRF!Q422="","",IF(LEFT(JRF!Q422,1)=IFERROR(VLOOKUP(LEFT(JRF!Q422,1),$CF$2:$CF$5,1,0),0),"Product Code Required",IF(JRF!V422="","",IF(JRF!V422=IFERROR(VLOOKUP(JRF!V422,$CH:$CH,1,0),0),"Product Code Required","NA")))))</f>
        <v/>
      </c>
      <c r="CK409" t="str">
        <f>IFERROR(IF(LEN('Journal Template'!F420)&gt;0,"",IF('Journal Template'!A420="","",IF(LEFT('Journal Template'!A420,1)=IFERROR(VLOOKUP(LEFT('Journal Template'!A420,1),Checks!$CF$2:$CF$5,1,0),0),"Product Code Required",IF('Journal Template'!D420="","",IF('Journal Template'!D420=IFERROR(VLOOKUP('Journal Template'!D420,Checks!$CH:$CH,1,0),0),"Product Code Required","NA"))))),"")</f>
        <v/>
      </c>
    </row>
    <row r="410" spans="14:89">
      <c r="N410" t="s">
        <v>2727</v>
      </c>
      <c r="O410" t="s">
        <v>2728</v>
      </c>
      <c r="P410" t="s">
        <v>386</v>
      </c>
      <c r="Q410" s="150" t="str">
        <f>IF(JRF!D423="","",IF(IFERROR(VLOOKUP(JRF!D423,Checks!N:P,3,0),0)="A","","Inactive account in Use"))</f>
        <v/>
      </c>
      <c r="R410" t="str">
        <f>IFERROR(IF('Journal Template'!C822="","",IF(IFERROR(VLOOKUP('Journal Template'!C822,Checks!N:P,3,0),0)="A","","Inactive account in Use")),"")</f>
        <v/>
      </c>
      <c r="S410" t="s">
        <v>2729</v>
      </c>
      <c r="T410" t="s">
        <v>386</v>
      </c>
      <c r="U410" t="s">
        <v>68</v>
      </c>
      <c r="V410" s="150" t="str">
        <f>IF(JRF!C423="","",IF(IFERROR(VLOOKUP(JRF!C423,Checks!S:U,3,0),0)="A","Entry with System fund Dept",""))</f>
        <v/>
      </c>
      <c r="W410" t="str">
        <f>IFERROR(IF('Journal Template'!D822="","",IF(IFERROR(VLOOKUP('Journal Template'!D822,Checks!S:U,3,0),0)="A","Entry with System fund Dept","")),"")</f>
        <v/>
      </c>
      <c r="X410" t="s">
        <v>2730</v>
      </c>
      <c r="Y410" t="s">
        <v>386</v>
      </c>
      <c r="Z410" t="s">
        <v>2731</v>
      </c>
      <c r="AA410" t="s">
        <v>2429</v>
      </c>
      <c r="AB410" t="s">
        <v>125</v>
      </c>
      <c r="AC410" s="150" t="str">
        <f>IFERROR(IF(JRF!C423="","",IF(AND(VLOOKUP(JRF!C423,X:AA,4,0)=JRF!B423,VLOOKUP(JRF!C423,X:Y,2,0)="A"),"","Inactive Dept Combo Error")),"Inactive Dept Combo Error")</f>
        <v/>
      </c>
      <c r="AD410" t="str">
        <f>IFERROR(IF('Journal Template'!D822="","",IF(AND(VLOOKUP('Journal Template'!D822,X:AA,4,0)='Journal Template'!A822,VLOOKUP('Journal Template'!D822,X:Y,2,0)="A"),"","Inactive Dept Combo Error")),"")</f>
        <v/>
      </c>
      <c r="AK410" s="150" t="str">
        <f>IF(JRF!B423="","",IF(JRF!B423=IFERROR(VLOOKUP(JRF!B423,Checks!AI:AI,1,0),0),"Entry in Branch/Satellite BU's",""))</f>
        <v/>
      </c>
      <c r="AL410" t="str">
        <f>IFERROR(IF('Journal Template'!A822="","",IF('Journal Template'!A822=IFERROR(VLOOKUP('Journal Template'!A822,Checks!AI:AI,1,0),0),"Entry in Branch/Satellite BU's","")),"")</f>
        <v/>
      </c>
      <c r="AO410" s="171"/>
      <c r="AP410" s="171"/>
      <c r="AQ410" s="171"/>
      <c r="AR410" s="171"/>
      <c r="CI410" t="str">
        <f>IF(JRF!F423&gt;0,"",IF(JRF!B423="","",IF(LEFT(JRF!B423,1)=IFERROR(VLOOKUP(LEFT(JRF!B423,1),$CF$2:$CF$5,1,0),0),"Product Code Required",IF(JRF!C423="","",IF(JRF!C423=IFERROR(VLOOKUP(JRF!C423,$CH:$CH,1,0),0),"Product Code Required","NA")))))</f>
        <v/>
      </c>
      <c r="CJ410" t="str">
        <f>IF(JRF!AV423&gt;0,"",IF(JRF!Q423="","",IF(LEFT(JRF!Q423,1)=IFERROR(VLOOKUP(LEFT(JRF!Q423,1),$CF$2:$CF$5,1,0),0),"Product Code Required",IF(JRF!V423="","",IF(JRF!V423=IFERROR(VLOOKUP(JRF!V423,$CH:$CH,1,0),0),"Product Code Required","NA")))))</f>
        <v/>
      </c>
      <c r="CK410" t="str">
        <f>IFERROR(IF(LEN('Journal Template'!F421)&gt;0,"",IF('Journal Template'!A421="","",IF(LEFT('Journal Template'!A421,1)=IFERROR(VLOOKUP(LEFT('Journal Template'!A421,1),Checks!$CF$2:$CF$5,1,0),0),"Product Code Required",IF('Journal Template'!D421="","",IF('Journal Template'!D421=IFERROR(VLOOKUP('Journal Template'!D421,Checks!$CH:$CH,1,0),0),"Product Code Required","NA"))))),"")</f>
        <v/>
      </c>
    </row>
    <row r="411" spans="14:89">
      <c r="N411" t="s">
        <v>2732</v>
      </c>
      <c r="O411" t="s">
        <v>2733</v>
      </c>
      <c r="P411" t="s">
        <v>386</v>
      </c>
      <c r="Q411" s="150" t="str">
        <f>IF(JRF!D424="","",IF(IFERROR(VLOOKUP(JRF!D424,Checks!N:P,3,0),0)="A","","Inactive account in Use"))</f>
        <v/>
      </c>
      <c r="R411" t="str">
        <f>IFERROR(IF('Journal Template'!C823="","",IF(IFERROR(VLOOKUP('Journal Template'!C823,Checks!N:P,3,0),0)="A","","Inactive account in Use")),"")</f>
        <v/>
      </c>
      <c r="S411" t="s">
        <v>2734</v>
      </c>
      <c r="T411" t="s">
        <v>386</v>
      </c>
      <c r="U411" t="s">
        <v>68</v>
      </c>
      <c r="V411" s="150" t="str">
        <f>IF(JRF!C424="","",IF(IFERROR(VLOOKUP(JRF!C424,Checks!S:U,3,0),0)="A","Entry with System fund Dept",""))</f>
        <v/>
      </c>
      <c r="W411" t="str">
        <f>IFERROR(IF('Journal Template'!D823="","",IF(IFERROR(VLOOKUP('Journal Template'!D823,Checks!S:U,3,0),0)="A","Entry with System fund Dept","")),"")</f>
        <v/>
      </c>
      <c r="X411" t="s">
        <v>2735</v>
      </c>
      <c r="Y411" t="s">
        <v>386</v>
      </c>
      <c r="Z411" t="s">
        <v>2736</v>
      </c>
      <c r="AA411" t="s">
        <v>2429</v>
      </c>
      <c r="AB411" t="s">
        <v>125</v>
      </c>
      <c r="AC411" s="150" t="str">
        <f>IFERROR(IF(JRF!C424="","",IF(AND(VLOOKUP(JRF!C424,X:AA,4,0)=JRF!B424,VLOOKUP(JRF!C424,X:Y,2,0)="A"),"","Inactive Dept Combo Error")),"Inactive Dept Combo Error")</f>
        <v/>
      </c>
      <c r="AD411" t="str">
        <f>IFERROR(IF('Journal Template'!D823="","",IF(AND(VLOOKUP('Journal Template'!D823,X:AA,4,0)='Journal Template'!A823,VLOOKUP('Journal Template'!D823,X:Y,2,0)="A"),"","Inactive Dept Combo Error")),"")</f>
        <v/>
      </c>
      <c r="AK411" s="150" t="str">
        <f>IF(JRF!B424="","",IF(JRF!B424=IFERROR(VLOOKUP(JRF!B424,Checks!AI:AI,1,0),0),"Entry in Branch/Satellite BU's",""))</f>
        <v/>
      </c>
      <c r="AL411" t="str">
        <f>IFERROR(IF('Journal Template'!A823="","",IF('Journal Template'!A823=IFERROR(VLOOKUP('Journal Template'!A823,Checks!AI:AI,1,0),0),"Entry in Branch/Satellite BU's","")),"")</f>
        <v/>
      </c>
      <c r="AO411" s="171"/>
      <c r="AP411" s="171"/>
      <c r="AQ411" s="171"/>
      <c r="AR411" s="171"/>
      <c r="CI411" t="str">
        <f>IF(JRF!F424&gt;0,"",IF(JRF!B424="","",IF(LEFT(JRF!B424,1)=IFERROR(VLOOKUP(LEFT(JRF!B424,1),$CF$2:$CF$5,1,0),0),"Product Code Required",IF(JRF!C424="","",IF(JRF!C424=IFERROR(VLOOKUP(JRF!C424,$CH:$CH,1,0),0),"Product Code Required","NA")))))</f>
        <v/>
      </c>
      <c r="CJ411" t="str">
        <f>IF(JRF!AV424&gt;0,"",IF(JRF!Q424="","",IF(LEFT(JRF!Q424,1)=IFERROR(VLOOKUP(LEFT(JRF!Q424,1),$CF$2:$CF$5,1,0),0),"Product Code Required",IF(JRF!V424="","",IF(JRF!V424=IFERROR(VLOOKUP(JRF!V424,$CH:$CH,1,0),0),"Product Code Required","NA")))))</f>
        <v/>
      </c>
      <c r="CK411" t="str">
        <f>IFERROR(IF(LEN('Journal Template'!F422)&gt;0,"",IF('Journal Template'!A422="","",IF(LEFT('Journal Template'!A422,1)=IFERROR(VLOOKUP(LEFT('Journal Template'!A422,1),Checks!$CF$2:$CF$5,1,0),0),"Product Code Required",IF('Journal Template'!D422="","",IF('Journal Template'!D422=IFERROR(VLOOKUP('Journal Template'!D422,Checks!$CH:$CH,1,0),0),"Product Code Required","NA"))))),"")</f>
        <v/>
      </c>
    </row>
    <row r="412" spans="14:89">
      <c r="N412" t="s">
        <v>2737</v>
      </c>
      <c r="O412" t="s">
        <v>2738</v>
      </c>
      <c r="P412" t="s">
        <v>386</v>
      </c>
      <c r="Q412" s="150" t="str">
        <f>IF(JRF!D425="","",IF(IFERROR(VLOOKUP(JRF!D425,Checks!N:P,3,0),0)="A","","Inactive account in Use"))</f>
        <v/>
      </c>
      <c r="R412" t="str">
        <f>IFERROR(IF('Journal Template'!C824="","",IF(IFERROR(VLOOKUP('Journal Template'!C824,Checks!N:P,3,0),0)="A","","Inactive account in Use")),"")</f>
        <v/>
      </c>
      <c r="S412" t="s">
        <v>2739</v>
      </c>
      <c r="T412" t="s">
        <v>386</v>
      </c>
      <c r="U412" t="s">
        <v>68</v>
      </c>
      <c r="V412" s="150" t="str">
        <f>IF(JRF!C425="","",IF(IFERROR(VLOOKUP(JRF!C425,Checks!S:U,3,0),0)="A","Entry with System fund Dept",""))</f>
        <v/>
      </c>
      <c r="W412" t="str">
        <f>IFERROR(IF('Journal Template'!D824="","",IF(IFERROR(VLOOKUP('Journal Template'!D824,Checks!S:U,3,0),0)="A","Entry with System fund Dept","")),"")</f>
        <v/>
      </c>
      <c r="X412" t="s">
        <v>2740</v>
      </c>
      <c r="Y412" t="s">
        <v>386</v>
      </c>
      <c r="Z412" t="s">
        <v>2741</v>
      </c>
      <c r="AA412" t="s">
        <v>2429</v>
      </c>
      <c r="AB412" t="s">
        <v>125</v>
      </c>
      <c r="AC412" s="150" t="str">
        <f>IFERROR(IF(JRF!C425="","",IF(AND(VLOOKUP(JRF!C425,X:AA,4,0)=JRF!B425,VLOOKUP(JRF!C425,X:Y,2,0)="A"),"","Inactive Dept Combo Error")),"Inactive Dept Combo Error")</f>
        <v/>
      </c>
      <c r="AD412" t="str">
        <f>IFERROR(IF('Journal Template'!D824="","",IF(AND(VLOOKUP('Journal Template'!D824,X:AA,4,0)='Journal Template'!A824,VLOOKUP('Journal Template'!D824,X:Y,2,0)="A"),"","Inactive Dept Combo Error")),"")</f>
        <v/>
      </c>
      <c r="AK412" s="150" t="str">
        <f>IF(JRF!B425="","",IF(JRF!B425=IFERROR(VLOOKUP(JRF!B425,Checks!AI:AI,1,0),0),"Entry in Branch/Satellite BU's",""))</f>
        <v/>
      </c>
      <c r="AL412" t="str">
        <f>IFERROR(IF('Journal Template'!A824="","",IF('Journal Template'!A824=IFERROR(VLOOKUP('Journal Template'!A824,Checks!AI:AI,1,0),0),"Entry in Branch/Satellite BU's","")),"")</f>
        <v/>
      </c>
      <c r="AO412" s="171"/>
      <c r="AP412" s="171"/>
      <c r="AQ412" s="171"/>
      <c r="AR412" s="171"/>
      <c r="CI412" t="str">
        <f>IF(JRF!F425&gt;0,"",IF(JRF!B425="","",IF(LEFT(JRF!B425,1)=IFERROR(VLOOKUP(LEFT(JRF!B425,1),$CF$2:$CF$5,1,0),0),"Product Code Required",IF(JRF!C425="","",IF(JRF!C425=IFERROR(VLOOKUP(JRF!C425,$CH:$CH,1,0),0),"Product Code Required","NA")))))</f>
        <v/>
      </c>
      <c r="CJ412" t="str">
        <f>IF(JRF!AV425&gt;0,"",IF(JRF!Q425="","",IF(LEFT(JRF!Q425,1)=IFERROR(VLOOKUP(LEFT(JRF!Q425,1),$CF$2:$CF$5,1,0),0),"Product Code Required",IF(JRF!V425="","",IF(JRF!V425=IFERROR(VLOOKUP(JRF!V425,$CH:$CH,1,0),0),"Product Code Required","NA")))))</f>
        <v/>
      </c>
      <c r="CK412" t="str">
        <f>IFERROR(IF(LEN('Journal Template'!F423)&gt;0,"",IF('Journal Template'!A423="","",IF(LEFT('Journal Template'!A423,1)=IFERROR(VLOOKUP(LEFT('Journal Template'!A423,1),Checks!$CF$2:$CF$5,1,0),0),"Product Code Required",IF('Journal Template'!D423="","",IF('Journal Template'!D423=IFERROR(VLOOKUP('Journal Template'!D423,Checks!$CH:$CH,1,0),0),"Product Code Required","NA"))))),"")</f>
        <v/>
      </c>
    </row>
    <row r="413" spans="14:89">
      <c r="N413" t="s">
        <v>2742</v>
      </c>
      <c r="O413" t="s">
        <v>2743</v>
      </c>
      <c r="P413" t="s">
        <v>386</v>
      </c>
      <c r="Q413" s="150" t="str">
        <f>IF(JRF!D426="","",IF(IFERROR(VLOOKUP(JRF!D426,Checks!N:P,3,0),0)="A","","Inactive account in Use"))</f>
        <v/>
      </c>
      <c r="R413" t="str">
        <f>IFERROR(IF('Journal Template'!C825="","",IF(IFERROR(VLOOKUP('Journal Template'!C825,Checks!N:P,3,0),0)="A","","Inactive account in Use")),"")</f>
        <v/>
      </c>
      <c r="S413" t="s">
        <v>2744</v>
      </c>
      <c r="T413" t="s">
        <v>386</v>
      </c>
      <c r="U413" t="s">
        <v>68</v>
      </c>
      <c r="V413" s="150" t="str">
        <f>IF(JRF!C426="","",IF(IFERROR(VLOOKUP(JRF!C426,Checks!S:U,3,0),0)="A","Entry with System fund Dept",""))</f>
        <v/>
      </c>
      <c r="W413" t="str">
        <f>IFERROR(IF('Journal Template'!D825="","",IF(IFERROR(VLOOKUP('Journal Template'!D825,Checks!S:U,3,0),0)="A","Entry with System fund Dept","")),"")</f>
        <v/>
      </c>
      <c r="X413" t="s">
        <v>2745</v>
      </c>
      <c r="Y413" t="s">
        <v>389</v>
      </c>
      <c r="Z413" t="s">
        <v>2746</v>
      </c>
      <c r="AA413" t="s">
        <v>2429</v>
      </c>
      <c r="AB413" t="s">
        <v>125</v>
      </c>
      <c r="AC413" s="150" t="str">
        <f>IFERROR(IF(JRF!C426="","",IF(AND(VLOOKUP(JRF!C426,X:AA,4,0)=JRF!B426,VLOOKUP(JRF!C426,X:Y,2,0)="A"),"","Inactive Dept Combo Error")),"Inactive Dept Combo Error")</f>
        <v/>
      </c>
      <c r="AD413" t="str">
        <f>IFERROR(IF('Journal Template'!D825="","",IF(AND(VLOOKUP('Journal Template'!D825,X:AA,4,0)='Journal Template'!A825,VLOOKUP('Journal Template'!D825,X:Y,2,0)="A"),"","Inactive Dept Combo Error")),"")</f>
        <v/>
      </c>
      <c r="AK413" s="150" t="str">
        <f>IF(JRF!B426="","",IF(JRF!B426=IFERROR(VLOOKUP(JRF!B426,Checks!AI:AI,1,0),0),"Entry in Branch/Satellite BU's",""))</f>
        <v/>
      </c>
      <c r="AL413" t="str">
        <f>IFERROR(IF('Journal Template'!A825="","",IF('Journal Template'!A825=IFERROR(VLOOKUP('Journal Template'!A825,Checks!AI:AI,1,0),0),"Entry in Branch/Satellite BU's","")),"")</f>
        <v/>
      </c>
      <c r="AO413" s="171"/>
      <c r="AP413" s="171"/>
      <c r="AQ413" s="171"/>
      <c r="AR413" s="171"/>
      <c r="CI413" t="str">
        <f>IF(JRF!F426&gt;0,"",IF(JRF!B426="","",IF(LEFT(JRF!B426,1)=IFERROR(VLOOKUP(LEFT(JRF!B426,1),$CF$2:$CF$5,1,0),0),"Product Code Required",IF(JRF!C426="","",IF(JRF!C426=IFERROR(VLOOKUP(JRF!C426,$CH:$CH,1,0),0),"Product Code Required","NA")))))</f>
        <v/>
      </c>
      <c r="CJ413" t="str">
        <f>IF(JRF!AV426&gt;0,"",IF(JRF!Q426="","",IF(LEFT(JRF!Q426,1)=IFERROR(VLOOKUP(LEFT(JRF!Q426,1),$CF$2:$CF$5,1,0),0),"Product Code Required",IF(JRF!V426="","",IF(JRF!V426=IFERROR(VLOOKUP(JRF!V426,$CH:$CH,1,0),0),"Product Code Required","NA")))))</f>
        <v/>
      </c>
      <c r="CK413" t="str">
        <f>IFERROR(IF(LEN('Journal Template'!F424)&gt;0,"",IF('Journal Template'!A424="","",IF(LEFT('Journal Template'!A424,1)=IFERROR(VLOOKUP(LEFT('Journal Template'!A424,1),Checks!$CF$2:$CF$5,1,0),0),"Product Code Required",IF('Journal Template'!D424="","",IF('Journal Template'!D424=IFERROR(VLOOKUP('Journal Template'!D424,Checks!$CH:$CH,1,0),0),"Product Code Required","NA"))))),"")</f>
        <v/>
      </c>
    </row>
    <row r="414" spans="14:89">
      <c r="N414" t="s">
        <v>2747</v>
      </c>
      <c r="O414" t="s">
        <v>2748</v>
      </c>
      <c r="P414" t="s">
        <v>386</v>
      </c>
      <c r="Q414" s="150" t="str">
        <f>IF(JRF!D427="","",IF(IFERROR(VLOOKUP(JRF!D427,Checks!N:P,3,0),0)="A","","Inactive account in Use"))</f>
        <v/>
      </c>
      <c r="R414" t="str">
        <f>IFERROR(IF('Journal Template'!C826="","",IF(IFERROR(VLOOKUP('Journal Template'!C826,Checks!N:P,3,0),0)="A","","Inactive account in Use")),"")</f>
        <v/>
      </c>
      <c r="S414" t="s">
        <v>2749</v>
      </c>
      <c r="T414" t="s">
        <v>386</v>
      </c>
      <c r="U414" t="s">
        <v>68</v>
      </c>
      <c r="V414" s="150" t="str">
        <f>IF(JRF!C427="","",IF(IFERROR(VLOOKUP(JRF!C427,Checks!S:U,3,0),0)="A","Entry with System fund Dept",""))</f>
        <v/>
      </c>
      <c r="W414" t="str">
        <f>IFERROR(IF('Journal Template'!D826="","",IF(IFERROR(VLOOKUP('Journal Template'!D826,Checks!S:U,3,0),0)="A","Entry with System fund Dept","")),"")</f>
        <v/>
      </c>
      <c r="X414" t="s">
        <v>2750</v>
      </c>
      <c r="Y414" t="s">
        <v>386</v>
      </c>
      <c r="Z414" t="s">
        <v>2751</v>
      </c>
      <c r="AA414" t="s">
        <v>2429</v>
      </c>
      <c r="AB414" t="s">
        <v>125</v>
      </c>
      <c r="AC414" s="150" t="str">
        <f>IFERROR(IF(JRF!C427="","",IF(AND(VLOOKUP(JRF!C427,X:AA,4,0)=JRF!B427,VLOOKUP(JRF!C427,X:Y,2,0)="A"),"","Inactive Dept Combo Error")),"Inactive Dept Combo Error")</f>
        <v/>
      </c>
      <c r="AD414" t="str">
        <f>IFERROR(IF('Journal Template'!D826="","",IF(AND(VLOOKUP('Journal Template'!D826,X:AA,4,0)='Journal Template'!A826,VLOOKUP('Journal Template'!D826,X:Y,2,0)="A"),"","Inactive Dept Combo Error")),"")</f>
        <v/>
      </c>
      <c r="AK414" s="150" t="str">
        <f>IF(JRF!B427="","",IF(JRF!B427=IFERROR(VLOOKUP(JRF!B427,Checks!AI:AI,1,0),0),"Entry in Branch/Satellite BU's",""))</f>
        <v/>
      </c>
      <c r="AL414" t="str">
        <f>IFERROR(IF('Journal Template'!A826="","",IF('Journal Template'!A826=IFERROR(VLOOKUP('Journal Template'!A826,Checks!AI:AI,1,0),0),"Entry in Branch/Satellite BU's","")),"")</f>
        <v/>
      </c>
      <c r="AO414" s="171"/>
      <c r="AP414" s="171"/>
      <c r="AQ414" s="171"/>
      <c r="AR414" s="171"/>
      <c r="CI414" t="str">
        <f>IF(JRF!F427&gt;0,"",IF(JRF!B427="","",IF(LEFT(JRF!B427,1)=IFERROR(VLOOKUP(LEFT(JRF!B427,1),$CF$2:$CF$5,1,0),0),"Product Code Required",IF(JRF!C427="","",IF(JRF!C427=IFERROR(VLOOKUP(JRF!C427,$CH:$CH,1,0),0),"Product Code Required","NA")))))</f>
        <v/>
      </c>
      <c r="CJ414" t="str">
        <f>IF(JRF!AV427&gt;0,"",IF(JRF!Q427="","",IF(LEFT(JRF!Q427,1)=IFERROR(VLOOKUP(LEFT(JRF!Q427,1),$CF$2:$CF$5,1,0),0),"Product Code Required",IF(JRF!V427="","",IF(JRF!V427=IFERROR(VLOOKUP(JRF!V427,$CH:$CH,1,0),0),"Product Code Required","NA")))))</f>
        <v/>
      </c>
      <c r="CK414" t="str">
        <f>IFERROR(IF(LEN('Journal Template'!F425)&gt;0,"",IF('Journal Template'!A425="","",IF(LEFT('Journal Template'!A425,1)=IFERROR(VLOOKUP(LEFT('Journal Template'!A425,1),Checks!$CF$2:$CF$5,1,0),0),"Product Code Required",IF('Journal Template'!D425="","",IF('Journal Template'!D425=IFERROR(VLOOKUP('Journal Template'!D425,Checks!$CH:$CH,1,0),0),"Product Code Required","NA"))))),"")</f>
        <v/>
      </c>
    </row>
    <row r="415" spans="14:89">
      <c r="N415" t="s">
        <v>2752</v>
      </c>
      <c r="O415" t="s">
        <v>2753</v>
      </c>
      <c r="P415" t="s">
        <v>386</v>
      </c>
      <c r="Q415" s="150" t="str">
        <f>IF(JRF!D428="","",IF(IFERROR(VLOOKUP(JRF!D428,Checks!N:P,3,0),0)="A","","Inactive account in Use"))</f>
        <v/>
      </c>
      <c r="R415" t="str">
        <f>IFERROR(IF('Journal Template'!C827="","",IF(IFERROR(VLOOKUP('Journal Template'!C827,Checks!N:P,3,0),0)="A","","Inactive account in Use")),"")</f>
        <v/>
      </c>
      <c r="S415" t="s">
        <v>2754</v>
      </c>
      <c r="T415" t="s">
        <v>386</v>
      </c>
      <c r="U415" t="s">
        <v>68</v>
      </c>
      <c r="V415" s="150" t="str">
        <f>IF(JRF!C428="","",IF(IFERROR(VLOOKUP(JRF!C428,Checks!S:U,3,0),0)="A","Entry with System fund Dept",""))</f>
        <v/>
      </c>
      <c r="W415" t="str">
        <f>IFERROR(IF('Journal Template'!D827="","",IF(IFERROR(VLOOKUP('Journal Template'!D827,Checks!S:U,3,0),0)="A","Entry with System fund Dept","")),"")</f>
        <v/>
      </c>
      <c r="X415" t="s">
        <v>2755</v>
      </c>
      <c r="Y415" t="s">
        <v>386</v>
      </c>
      <c r="Z415" t="s">
        <v>2756</v>
      </c>
      <c r="AA415" t="s">
        <v>2429</v>
      </c>
      <c r="AB415" t="s">
        <v>125</v>
      </c>
      <c r="AC415" s="150" t="str">
        <f>IFERROR(IF(JRF!C428="","",IF(AND(VLOOKUP(JRF!C428,X:AA,4,0)=JRF!B428,VLOOKUP(JRF!C428,X:Y,2,0)="A"),"","Inactive Dept Combo Error")),"Inactive Dept Combo Error")</f>
        <v/>
      </c>
      <c r="AD415" t="str">
        <f>IFERROR(IF('Journal Template'!D827="","",IF(AND(VLOOKUP('Journal Template'!D827,X:AA,4,0)='Journal Template'!A827,VLOOKUP('Journal Template'!D827,X:Y,2,0)="A"),"","Inactive Dept Combo Error")),"")</f>
        <v/>
      </c>
      <c r="AK415" s="150" t="str">
        <f>IF(JRF!B428="","",IF(JRF!B428=IFERROR(VLOOKUP(JRF!B428,Checks!AI:AI,1,0),0),"Entry in Branch/Satellite BU's",""))</f>
        <v/>
      </c>
      <c r="AL415" t="str">
        <f>IFERROR(IF('Journal Template'!A827="","",IF('Journal Template'!A827=IFERROR(VLOOKUP('Journal Template'!A827,Checks!AI:AI,1,0),0),"Entry in Branch/Satellite BU's","")),"")</f>
        <v/>
      </c>
      <c r="AO415" s="171"/>
      <c r="AP415" s="171"/>
      <c r="AQ415" s="171"/>
      <c r="AR415" s="171"/>
      <c r="CI415" t="str">
        <f>IF(JRF!F428&gt;0,"",IF(JRF!B428="","",IF(LEFT(JRF!B428,1)=IFERROR(VLOOKUP(LEFT(JRF!B428,1),$CF$2:$CF$5,1,0),0),"Product Code Required",IF(JRF!C428="","",IF(JRF!C428=IFERROR(VLOOKUP(JRF!C428,$CH:$CH,1,0),0),"Product Code Required","NA")))))</f>
        <v/>
      </c>
      <c r="CJ415" t="str">
        <f>IF(JRF!AV428&gt;0,"",IF(JRF!Q428="","",IF(LEFT(JRF!Q428,1)=IFERROR(VLOOKUP(LEFT(JRF!Q428,1),$CF$2:$CF$5,1,0),0),"Product Code Required",IF(JRF!V428="","",IF(JRF!V428=IFERROR(VLOOKUP(JRF!V428,$CH:$CH,1,0),0),"Product Code Required","NA")))))</f>
        <v/>
      </c>
      <c r="CK415" t="str">
        <f>IFERROR(IF(LEN('Journal Template'!F426)&gt;0,"",IF('Journal Template'!A426="","",IF(LEFT('Journal Template'!A426,1)=IFERROR(VLOOKUP(LEFT('Journal Template'!A426,1),Checks!$CF$2:$CF$5,1,0),0),"Product Code Required",IF('Journal Template'!D426="","",IF('Journal Template'!D426=IFERROR(VLOOKUP('Journal Template'!D426,Checks!$CH:$CH,1,0),0),"Product Code Required","NA"))))),"")</f>
        <v/>
      </c>
    </row>
    <row r="416" spans="14:89">
      <c r="N416" t="s">
        <v>2757</v>
      </c>
      <c r="O416" t="s">
        <v>2758</v>
      </c>
      <c r="P416" t="s">
        <v>386</v>
      </c>
      <c r="Q416" s="150" t="str">
        <f>IF(JRF!D429="","",IF(IFERROR(VLOOKUP(JRF!D429,Checks!N:P,3,0),0)="A","","Inactive account in Use"))</f>
        <v/>
      </c>
      <c r="R416" t="str">
        <f>IFERROR(IF('Journal Template'!C828="","",IF(IFERROR(VLOOKUP('Journal Template'!C828,Checks!N:P,3,0),0)="A","","Inactive account in Use")),"")</f>
        <v/>
      </c>
      <c r="S416" t="s">
        <v>2759</v>
      </c>
      <c r="T416" t="s">
        <v>386</v>
      </c>
      <c r="U416" t="s">
        <v>68</v>
      </c>
      <c r="V416" s="150" t="str">
        <f>IF(JRF!C429="","",IF(IFERROR(VLOOKUP(JRF!C429,Checks!S:U,3,0),0)="A","Entry with System fund Dept",""))</f>
        <v/>
      </c>
      <c r="W416" t="str">
        <f>IFERROR(IF('Journal Template'!D828="","",IF(IFERROR(VLOOKUP('Journal Template'!D828,Checks!S:U,3,0),0)="A","Entry with System fund Dept","")),"")</f>
        <v/>
      </c>
      <c r="X416" t="s">
        <v>2760</v>
      </c>
      <c r="Y416" t="s">
        <v>386</v>
      </c>
      <c r="Z416" t="s">
        <v>2761</v>
      </c>
      <c r="AA416" t="s">
        <v>2429</v>
      </c>
      <c r="AB416" t="s">
        <v>125</v>
      </c>
      <c r="AC416" s="150" t="str">
        <f>IFERROR(IF(JRF!C429="","",IF(AND(VLOOKUP(JRF!C429,X:AA,4,0)=JRF!B429,VLOOKUP(JRF!C429,X:Y,2,0)="A"),"","Inactive Dept Combo Error")),"Inactive Dept Combo Error")</f>
        <v/>
      </c>
      <c r="AD416" t="str">
        <f>IFERROR(IF('Journal Template'!D828="","",IF(AND(VLOOKUP('Journal Template'!D828,X:AA,4,0)='Journal Template'!A828,VLOOKUP('Journal Template'!D828,X:Y,2,0)="A"),"","Inactive Dept Combo Error")),"")</f>
        <v/>
      </c>
      <c r="AK416" s="150" t="str">
        <f>IF(JRF!B429="","",IF(JRF!B429=IFERROR(VLOOKUP(JRF!B429,Checks!AI:AI,1,0),0),"Entry in Branch/Satellite BU's",""))</f>
        <v/>
      </c>
      <c r="AL416" t="str">
        <f>IFERROR(IF('Journal Template'!A828="","",IF('Journal Template'!A828=IFERROR(VLOOKUP('Journal Template'!A828,Checks!AI:AI,1,0),0),"Entry in Branch/Satellite BU's","")),"")</f>
        <v/>
      </c>
      <c r="AO416" s="171"/>
      <c r="AP416" s="171"/>
      <c r="AQ416" s="171"/>
      <c r="AR416" s="171"/>
      <c r="CI416" t="str">
        <f>IF(JRF!F429&gt;0,"",IF(JRF!B429="","",IF(LEFT(JRF!B429,1)=IFERROR(VLOOKUP(LEFT(JRF!B429,1),$CF$2:$CF$5,1,0),0),"Product Code Required",IF(JRF!C429="","",IF(JRF!C429=IFERROR(VLOOKUP(JRF!C429,$CH:$CH,1,0),0),"Product Code Required","NA")))))</f>
        <v/>
      </c>
      <c r="CJ416" t="str">
        <f>IF(JRF!AV429&gt;0,"",IF(JRF!Q429="","",IF(LEFT(JRF!Q429,1)=IFERROR(VLOOKUP(LEFT(JRF!Q429,1),$CF$2:$CF$5,1,0),0),"Product Code Required",IF(JRF!V429="","",IF(JRF!V429=IFERROR(VLOOKUP(JRF!V429,$CH:$CH,1,0),0),"Product Code Required","NA")))))</f>
        <v/>
      </c>
      <c r="CK416" t="str">
        <f>IFERROR(IF(LEN('Journal Template'!F427)&gt;0,"",IF('Journal Template'!A427="","",IF(LEFT('Journal Template'!A427,1)=IFERROR(VLOOKUP(LEFT('Journal Template'!A427,1),Checks!$CF$2:$CF$5,1,0),0),"Product Code Required",IF('Journal Template'!D427="","",IF('Journal Template'!D427=IFERROR(VLOOKUP('Journal Template'!D427,Checks!$CH:$CH,1,0),0),"Product Code Required","NA"))))),"")</f>
        <v/>
      </c>
    </row>
    <row r="417" spans="14:89">
      <c r="N417" t="s">
        <v>2762</v>
      </c>
      <c r="O417" t="s">
        <v>2763</v>
      </c>
      <c r="P417" t="s">
        <v>386</v>
      </c>
      <c r="Q417" s="150" t="str">
        <f>IF(JRF!D430="","",IF(IFERROR(VLOOKUP(JRF!D430,Checks!N:P,3,0),0)="A","","Inactive account in Use"))</f>
        <v/>
      </c>
      <c r="R417" t="str">
        <f>IFERROR(IF('Journal Template'!C829="","",IF(IFERROR(VLOOKUP('Journal Template'!C829,Checks!N:P,3,0),0)="A","","Inactive account in Use")),"")</f>
        <v/>
      </c>
      <c r="S417" t="s">
        <v>2764</v>
      </c>
      <c r="T417" t="s">
        <v>386</v>
      </c>
      <c r="U417" t="s">
        <v>68</v>
      </c>
      <c r="V417" s="150" t="str">
        <f>IF(JRF!C430="","",IF(IFERROR(VLOOKUP(JRF!C430,Checks!S:U,3,0),0)="A","Entry with System fund Dept",""))</f>
        <v/>
      </c>
      <c r="W417" t="str">
        <f>IFERROR(IF('Journal Template'!D829="","",IF(IFERROR(VLOOKUP('Journal Template'!D829,Checks!S:U,3,0),0)="A","Entry with System fund Dept","")),"")</f>
        <v/>
      </c>
      <c r="X417" t="s">
        <v>2765</v>
      </c>
      <c r="Y417" t="s">
        <v>386</v>
      </c>
      <c r="Z417" t="s">
        <v>2766</v>
      </c>
      <c r="AA417" t="s">
        <v>2429</v>
      </c>
      <c r="AB417" t="s">
        <v>125</v>
      </c>
      <c r="AC417" s="150" t="str">
        <f>IFERROR(IF(JRF!C430="","",IF(AND(VLOOKUP(JRF!C430,X:AA,4,0)=JRF!B430,VLOOKUP(JRF!C430,X:Y,2,0)="A"),"","Inactive Dept Combo Error")),"Inactive Dept Combo Error")</f>
        <v/>
      </c>
      <c r="AD417" t="str">
        <f>IFERROR(IF('Journal Template'!D829="","",IF(AND(VLOOKUP('Journal Template'!D829,X:AA,4,0)='Journal Template'!A829,VLOOKUP('Journal Template'!D829,X:Y,2,0)="A"),"","Inactive Dept Combo Error")),"")</f>
        <v/>
      </c>
      <c r="AK417" s="150" t="str">
        <f>IF(JRF!B430="","",IF(JRF!B430=IFERROR(VLOOKUP(JRF!B430,Checks!AI:AI,1,0),0),"Entry in Branch/Satellite BU's",""))</f>
        <v/>
      </c>
      <c r="AL417" t="str">
        <f>IFERROR(IF('Journal Template'!A829="","",IF('Journal Template'!A829=IFERROR(VLOOKUP('Journal Template'!A829,Checks!AI:AI,1,0),0),"Entry in Branch/Satellite BU's","")),"")</f>
        <v/>
      </c>
      <c r="AO417" s="171"/>
      <c r="AP417" s="171"/>
      <c r="AQ417" s="171"/>
      <c r="AR417" s="171"/>
      <c r="CI417" t="str">
        <f>IF(JRF!F430&gt;0,"",IF(JRF!B430="","",IF(LEFT(JRF!B430,1)=IFERROR(VLOOKUP(LEFT(JRF!B430,1),$CF$2:$CF$5,1,0),0),"Product Code Required",IF(JRF!C430="","",IF(JRF!C430=IFERROR(VLOOKUP(JRF!C430,$CH:$CH,1,0),0),"Product Code Required","NA")))))</f>
        <v/>
      </c>
      <c r="CJ417" t="str">
        <f>IF(JRF!AV430&gt;0,"",IF(JRF!Q430="","",IF(LEFT(JRF!Q430,1)=IFERROR(VLOOKUP(LEFT(JRF!Q430,1),$CF$2:$CF$5,1,0),0),"Product Code Required",IF(JRF!V430="","",IF(JRF!V430=IFERROR(VLOOKUP(JRF!V430,$CH:$CH,1,0),0),"Product Code Required","NA")))))</f>
        <v/>
      </c>
      <c r="CK417" t="str">
        <f>IFERROR(IF(LEN('Journal Template'!F428)&gt;0,"",IF('Journal Template'!A428="","",IF(LEFT('Journal Template'!A428,1)=IFERROR(VLOOKUP(LEFT('Journal Template'!A428,1),Checks!$CF$2:$CF$5,1,0),0),"Product Code Required",IF('Journal Template'!D428="","",IF('Journal Template'!D428=IFERROR(VLOOKUP('Journal Template'!D428,Checks!$CH:$CH,1,0),0),"Product Code Required","NA"))))),"")</f>
        <v/>
      </c>
    </row>
    <row r="418" spans="14:89">
      <c r="N418" t="s">
        <v>2767</v>
      </c>
      <c r="O418" t="s">
        <v>2768</v>
      </c>
      <c r="P418" t="s">
        <v>386</v>
      </c>
      <c r="Q418" s="150" t="str">
        <f>IF(JRF!D431="","",IF(IFERROR(VLOOKUP(JRF!D431,Checks!N:P,3,0),0)="A","","Inactive account in Use"))</f>
        <v/>
      </c>
      <c r="R418" t="str">
        <f>IFERROR(IF('Journal Template'!C830="","",IF(IFERROR(VLOOKUP('Journal Template'!C830,Checks!N:P,3,0),0)="A","","Inactive account in Use")),"")</f>
        <v/>
      </c>
      <c r="S418" t="s">
        <v>2769</v>
      </c>
      <c r="T418" t="s">
        <v>386</v>
      </c>
      <c r="U418" t="s">
        <v>68</v>
      </c>
      <c r="V418" s="150" t="str">
        <f>IF(JRF!C431="","",IF(IFERROR(VLOOKUP(JRF!C431,Checks!S:U,3,0),0)="A","Entry with System fund Dept",""))</f>
        <v/>
      </c>
      <c r="W418" t="str">
        <f>IFERROR(IF('Journal Template'!D830="","",IF(IFERROR(VLOOKUP('Journal Template'!D830,Checks!S:U,3,0),0)="A","Entry with System fund Dept","")),"")</f>
        <v/>
      </c>
      <c r="X418" t="s">
        <v>2770</v>
      </c>
      <c r="Y418" t="s">
        <v>389</v>
      </c>
      <c r="Z418" t="s">
        <v>2771</v>
      </c>
      <c r="AA418" t="s">
        <v>2429</v>
      </c>
      <c r="AB418" t="s">
        <v>125</v>
      </c>
      <c r="AC418" s="150" t="str">
        <f>IFERROR(IF(JRF!C431="","",IF(AND(VLOOKUP(JRF!C431,X:AA,4,0)=JRF!B431,VLOOKUP(JRF!C431,X:Y,2,0)="A"),"","Inactive Dept Combo Error")),"Inactive Dept Combo Error")</f>
        <v/>
      </c>
      <c r="AD418" t="str">
        <f>IFERROR(IF('Journal Template'!D830="","",IF(AND(VLOOKUP('Journal Template'!D830,X:AA,4,0)='Journal Template'!A830,VLOOKUP('Journal Template'!D830,X:Y,2,0)="A"),"","Inactive Dept Combo Error")),"")</f>
        <v/>
      </c>
      <c r="AK418" s="150" t="str">
        <f>IF(JRF!B431="","",IF(JRF!B431=IFERROR(VLOOKUP(JRF!B431,Checks!AI:AI,1,0),0),"Entry in Branch/Satellite BU's",""))</f>
        <v/>
      </c>
      <c r="AL418" t="str">
        <f>IFERROR(IF('Journal Template'!A830="","",IF('Journal Template'!A830=IFERROR(VLOOKUP('Journal Template'!A830,Checks!AI:AI,1,0),0),"Entry in Branch/Satellite BU's","")),"")</f>
        <v/>
      </c>
      <c r="AO418" s="171"/>
      <c r="AP418" s="171"/>
      <c r="AQ418" s="171"/>
      <c r="AR418" s="171"/>
      <c r="CI418" t="str">
        <f>IF(JRF!F431&gt;0,"",IF(JRF!B431="","",IF(LEFT(JRF!B431,1)=IFERROR(VLOOKUP(LEFT(JRF!B431,1),$CF$2:$CF$5,1,0),0),"Product Code Required",IF(JRF!C431="","",IF(JRF!C431=IFERROR(VLOOKUP(JRF!C431,$CH:$CH,1,0),0),"Product Code Required","NA")))))</f>
        <v/>
      </c>
      <c r="CJ418" t="str">
        <f>IF(JRF!AV431&gt;0,"",IF(JRF!Q431="","",IF(LEFT(JRF!Q431,1)=IFERROR(VLOOKUP(LEFT(JRF!Q431,1),$CF$2:$CF$5,1,0),0),"Product Code Required",IF(JRF!V431="","",IF(JRF!V431=IFERROR(VLOOKUP(JRF!V431,$CH:$CH,1,0),0),"Product Code Required","NA")))))</f>
        <v/>
      </c>
      <c r="CK418" t="str">
        <f>IFERROR(IF(LEN('Journal Template'!F429)&gt;0,"",IF('Journal Template'!A429="","",IF(LEFT('Journal Template'!A429,1)=IFERROR(VLOOKUP(LEFT('Journal Template'!A429,1),Checks!$CF$2:$CF$5,1,0),0),"Product Code Required",IF('Journal Template'!D429="","",IF('Journal Template'!D429=IFERROR(VLOOKUP('Journal Template'!D429,Checks!$CH:$CH,1,0),0),"Product Code Required","NA"))))),"")</f>
        <v/>
      </c>
    </row>
    <row r="419" spans="14:89">
      <c r="N419" t="s">
        <v>2772</v>
      </c>
      <c r="O419" t="s">
        <v>2773</v>
      </c>
      <c r="P419" t="s">
        <v>386</v>
      </c>
      <c r="Q419" s="150" t="str">
        <f>IF(JRF!D432="","",IF(IFERROR(VLOOKUP(JRF!D432,Checks!N:P,3,0),0)="A","","Inactive account in Use"))</f>
        <v/>
      </c>
      <c r="R419" t="str">
        <f>IFERROR(IF('Journal Template'!C831="","",IF(IFERROR(VLOOKUP('Journal Template'!C831,Checks!N:P,3,0),0)="A","","Inactive account in Use")),"")</f>
        <v/>
      </c>
      <c r="S419" t="s">
        <v>2774</v>
      </c>
      <c r="T419" t="s">
        <v>386</v>
      </c>
      <c r="U419" t="s">
        <v>68</v>
      </c>
      <c r="V419" s="150" t="str">
        <f>IF(JRF!C432="","",IF(IFERROR(VLOOKUP(JRF!C432,Checks!S:U,3,0),0)="A","Entry with System fund Dept",""))</f>
        <v/>
      </c>
      <c r="W419" t="str">
        <f>IFERROR(IF('Journal Template'!D831="","",IF(IFERROR(VLOOKUP('Journal Template'!D831,Checks!S:U,3,0),0)="A","Entry with System fund Dept","")),"")</f>
        <v/>
      </c>
      <c r="X419" t="s">
        <v>2775</v>
      </c>
      <c r="Y419" t="s">
        <v>389</v>
      </c>
      <c r="Z419" t="s">
        <v>2776</v>
      </c>
      <c r="AA419" t="s">
        <v>2429</v>
      </c>
      <c r="AB419" t="s">
        <v>125</v>
      </c>
      <c r="AC419" s="150" t="str">
        <f>IFERROR(IF(JRF!C432="","",IF(AND(VLOOKUP(JRF!C432,X:AA,4,0)=JRF!B432,VLOOKUP(JRF!C432,X:Y,2,0)="A"),"","Inactive Dept Combo Error")),"Inactive Dept Combo Error")</f>
        <v/>
      </c>
      <c r="AD419" t="str">
        <f>IFERROR(IF('Journal Template'!D831="","",IF(AND(VLOOKUP('Journal Template'!D831,X:AA,4,0)='Journal Template'!A831,VLOOKUP('Journal Template'!D831,X:Y,2,0)="A"),"","Inactive Dept Combo Error")),"")</f>
        <v/>
      </c>
      <c r="AK419" s="150" t="str">
        <f>IF(JRF!B432="","",IF(JRF!B432=IFERROR(VLOOKUP(JRF!B432,Checks!AI:AI,1,0),0),"Entry in Branch/Satellite BU's",""))</f>
        <v/>
      </c>
      <c r="AL419" t="str">
        <f>IFERROR(IF('Journal Template'!A831="","",IF('Journal Template'!A831=IFERROR(VLOOKUP('Journal Template'!A831,Checks!AI:AI,1,0),0),"Entry in Branch/Satellite BU's","")),"")</f>
        <v/>
      </c>
      <c r="AO419" s="171"/>
      <c r="AP419" s="171"/>
      <c r="AQ419" s="171"/>
      <c r="AR419" s="171"/>
      <c r="CI419" t="str">
        <f>IF(JRF!F432&gt;0,"",IF(JRF!B432="","",IF(LEFT(JRF!B432,1)=IFERROR(VLOOKUP(LEFT(JRF!B432,1),$CF$2:$CF$5,1,0),0),"Product Code Required",IF(JRF!C432="","",IF(JRF!C432=IFERROR(VLOOKUP(JRF!C432,$CH:$CH,1,0),0),"Product Code Required","NA")))))</f>
        <v/>
      </c>
      <c r="CJ419" t="str">
        <f>IF(JRF!AV432&gt;0,"",IF(JRF!Q432="","",IF(LEFT(JRF!Q432,1)=IFERROR(VLOOKUP(LEFT(JRF!Q432,1),$CF$2:$CF$5,1,0),0),"Product Code Required",IF(JRF!V432="","",IF(JRF!V432=IFERROR(VLOOKUP(JRF!V432,$CH:$CH,1,0),0),"Product Code Required","NA")))))</f>
        <v/>
      </c>
      <c r="CK419" t="str">
        <f>IFERROR(IF(LEN('Journal Template'!F430)&gt;0,"",IF('Journal Template'!A430="","",IF(LEFT('Journal Template'!A430,1)=IFERROR(VLOOKUP(LEFT('Journal Template'!A430,1),Checks!$CF$2:$CF$5,1,0),0),"Product Code Required",IF('Journal Template'!D430="","",IF('Journal Template'!D430=IFERROR(VLOOKUP('Journal Template'!D430,Checks!$CH:$CH,1,0),0),"Product Code Required","NA"))))),"")</f>
        <v/>
      </c>
    </row>
    <row r="420" spans="14:89">
      <c r="N420" t="s">
        <v>2777</v>
      </c>
      <c r="O420" t="s">
        <v>2778</v>
      </c>
      <c r="P420" t="s">
        <v>386</v>
      </c>
      <c r="Q420" s="150" t="str">
        <f>IF(JRF!D433="","",IF(IFERROR(VLOOKUP(JRF!D433,Checks!N:P,3,0),0)="A","","Inactive account in Use"))</f>
        <v/>
      </c>
      <c r="R420" t="str">
        <f>IFERROR(IF('Journal Template'!C832="","",IF(IFERROR(VLOOKUP('Journal Template'!C832,Checks!N:P,3,0),0)="A","","Inactive account in Use")),"")</f>
        <v/>
      </c>
      <c r="S420" t="s">
        <v>2779</v>
      </c>
      <c r="T420" t="s">
        <v>386</v>
      </c>
      <c r="U420" t="s">
        <v>68</v>
      </c>
      <c r="V420" s="150" t="str">
        <f>IF(JRF!C433="","",IF(IFERROR(VLOOKUP(JRF!C433,Checks!S:U,3,0),0)="A","Entry with System fund Dept",""))</f>
        <v/>
      </c>
      <c r="W420" t="str">
        <f>IFERROR(IF('Journal Template'!D832="","",IF(IFERROR(VLOOKUP('Journal Template'!D832,Checks!S:U,3,0),0)="A","Entry with System fund Dept","")),"")</f>
        <v/>
      </c>
      <c r="X420" t="s">
        <v>2780</v>
      </c>
      <c r="Y420" t="s">
        <v>386</v>
      </c>
      <c r="Z420" t="s">
        <v>2781</v>
      </c>
      <c r="AA420" t="s">
        <v>2429</v>
      </c>
      <c r="AB420" t="s">
        <v>125</v>
      </c>
      <c r="AC420" s="150" t="str">
        <f>IFERROR(IF(JRF!C433="","",IF(AND(VLOOKUP(JRF!C433,X:AA,4,0)=JRF!B433,VLOOKUP(JRF!C433,X:Y,2,0)="A"),"","Inactive Dept Combo Error")),"Inactive Dept Combo Error")</f>
        <v/>
      </c>
      <c r="AD420" t="str">
        <f>IFERROR(IF('Journal Template'!D832="","",IF(AND(VLOOKUP('Journal Template'!D832,X:AA,4,0)='Journal Template'!A832,VLOOKUP('Journal Template'!D832,X:Y,2,0)="A"),"","Inactive Dept Combo Error")),"")</f>
        <v/>
      </c>
      <c r="AK420" s="150" t="str">
        <f>IF(JRF!B433="","",IF(JRF!B433=IFERROR(VLOOKUP(JRF!B433,Checks!AI:AI,1,0),0),"Entry in Branch/Satellite BU's",""))</f>
        <v/>
      </c>
      <c r="AL420" t="str">
        <f>IFERROR(IF('Journal Template'!A832="","",IF('Journal Template'!A832=IFERROR(VLOOKUP('Journal Template'!A832,Checks!AI:AI,1,0),0),"Entry in Branch/Satellite BU's","")),"")</f>
        <v/>
      </c>
      <c r="AO420" s="171"/>
      <c r="AP420" s="171"/>
      <c r="AQ420" s="171"/>
      <c r="AR420" s="171"/>
      <c r="CI420" t="str">
        <f>IF(JRF!F433&gt;0,"",IF(JRF!B433="","",IF(LEFT(JRF!B433,1)=IFERROR(VLOOKUP(LEFT(JRF!B433,1),$CF$2:$CF$5,1,0),0),"Product Code Required",IF(JRF!C433="","",IF(JRF!C433=IFERROR(VLOOKUP(JRF!C433,$CH:$CH,1,0),0),"Product Code Required","NA")))))</f>
        <v/>
      </c>
      <c r="CJ420" t="str">
        <f>IF(JRF!AV433&gt;0,"",IF(JRF!Q433="","",IF(LEFT(JRF!Q433,1)=IFERROR(VLOOKUP(LEFT(JRF!Q433,1),$CF$2:$CF$5,1,0),0),"Product Code Required",IF(JRF!V433="","",IF(JRF!V433=IFERROR(VLOOKUP(JRF!V433,$CH:$CH,1,0),0),"Product Code Required","NA")))))</f>
        <v/>
      </c>
      <c r="CK420" t="str">
        <f>IFERROR(IF(LEN('Journal Template'!F431)&gt;0,"",IF('Journal Template'!A431="","",IF(LEFT('Journal Template'!A431,1)=IFERROR(VLOOKUP(LEFT('Journal Template'!A431,1),Checks!$CF$2:$CF$5,1,0),0),"Product Code Required",IF('Journal Template'!D431="","",IF('Journal Template'!D431=IFERROR(VLOOKUP('Journal Template'!D431,Checks!$CH:$CH,1,0),0),"Product Code Required","NA"))))),"")</f>
        <v/>
      </c>
    </row>
    <row r="421" spans="14:89">
      <c r="N421" t="s">
        <v>2782</v>
      </c>
      <c r="O421" t="s">
        <v>2783</v>
      </c>
      <c r="P421" t="s">
        <v>386</v>
      </c>
      <c r="Q421" s="150" t="str">
        <f>IF(JRF!D434="","",IF(IFERROR(VLOOKUP(JRF!D434,Checks!N:P,3,0),0)="A","","Inactive account in Use"))</f>
        <v/>
      </c>
      <c r="R421" t="str">
        <f>IFERROR(IF('Journal Template'!C833="","",IF(IFERROR(VLOOKUP('Journal Template'!C833,Checks!N:P,3,0),0)="A","","Inactive account in Use")),"")</f>
        <v/>
      </c>
      <c r="S421" t="s">
        <v>2784</v>
      </c>
      <c r="T421" t="s">
        <v>386</v>
      </c>
      <c r="U421" t="s">
        <v>68</v>
      </c>
      <c r="V421" s="150" t="str">
        <f>IF(JRF!C434="","",IF(IFERROR(VLOOKUP(JRF!C434,Checks!S:U,3,0),0)="A","Entry with System fund Dept",""))</f>
        <v/>
      </c>
      <c r="W421" t="str">
        <f>IFERROR(IF('Journal Template'!D833="","",IF(IFERROR(VLOOKUP('Journal Template'!D833,Checks!S:U,3,0),0)="A","Entry with System fund Dept","")),"")</f>
        <v/>
      </c>
      <c r="X421" t="s">
        <v>2785</v>
      </c>
      <c r="Y421" t="s">
        <v>386</v>
      </c>
      <c r="Z421" t="s">
        <v>2786</v>
      </c>
      <c r="AA421" t="s">
        <v>2429</v>
      </c>
      <c r="AB421" t="s">
        <v>125</v>
      </c>
      <c r="AC421" s="150" t="str">
        <f>IFERROR(IF(JRF!C434="","",IF(AND(VLOOKUP(JRF!C434,X:AA,4,0)=JRF!B434,VLOOKUP(JRF!C434,X:Y,2,0)="A"),"","Inactive Dept Combo Error")),"Inactive Dept Combo Error")</f>
        <v/>
      </c>
      <c r="AD421" t="str">
        <f>IFERROR(IF('Journal Template'!D833="","",IF(AND(VLOOKUP('Journal Template'!D833,X:AA,4,0)='Journal Template'!A833,VLOOKUP('Journal Template'!D833,X:Y,2,0)="A"),"","Inactive Dept Combo Error")),"")</f>
        <v/>
      </c>
      <c r="AK421" s="150" t="str">
        <f>IF(JRF!B434="","",IF(JRF!B434=IFERROR(VLOOKUP(JRF!B434,Checks!AI:AI,1,0),0),"Entry in Branch/Satellite BU's",""))</f>
        <v/>
      </c>
      <c r="AL421" t="str">
        <f>IFERROR(IF('Journal Template'!A833="","",IF('Journal Template'!A833=IFERROR(VLOOKUP('Journal Template'!A833,Checks!AI:AI,1,0),0),"Entry in Branch/Satellite BU's","")),"")</f>
        <v/>
      </c>
      <c r="AO421" s="171"/>
      <c r="AP421" s="171"/>
      <c r="AQ421" s="171"/>
      <c r="AR421" s="171"/>
      <c r="CI421" t="str">
        <f>IF(JRF!F434&gt;0,"",IF(JRF!B434="","",IF(LEFT(JRF!B434,1)=IFERROR(VLOOKUP(LEFT(JRF!B434,1),$CF$2:$CF$5,1,0),0),"Product Code Required",IF(JRF!C434="","",IF(JRF!C434=IFERROR(VLOOKUP(JRF!C434,$CH:$CH,1,0),0),"Product Code Required","NA")))))</f>
        <v/>
      </c>
      <c r="CJ421" t="str">
        <f>IF(JRF!AV434&gt;0,"",IF(JRF!Q434="","",IF(LEFT(JRF!Q434,1)=IFERROR(VLOOKUP(LEFT(JRF!Q434,1),$CF$2:$CF$5,1,0),0),"Product Code Required",IF(JRF!V434="","",IF(JRF!V434=IFERROR(VLOOKUP(JRF!V434,$CH:$CH,1,0),0),"Product Code Required","NA")))))</f>
        <v/>
      </c>
      <c r="CK421" t="str">
        <f>IFERROR(IF(LEN('Journal Template'!F432)&gt;0,"",IF('Journal Template'!A432="","",IF(LEFT('Journal Template'!A432,1)=IFERROR(VLOOKUP(LEFT('Journal Template'!A432,1),Checks!$CF$2:$CF$5,1,0),0),"Product Code Required",IF('Journal Template'!D432="","",IF('Journal Template'!D432=IFERROR(VLOOKUP('Journal Template'!D432,Checks!$CH:$CH,1,0),0),"Product Code Required","NA"))))),"")</f>
        <v/>
      </c>
    </row>
    <row r="422" spans="14:89">
      <c r="N422" t="s">
        <v>2787</v>
      </c>
      <c r="O422" t="s">
        <v>2788</v>
      </c>
      <c r="P422" t="s">
        <v>386</v>
      </c>
      <c r="Q422" s="150" t="str">
        <f>IF(JRF!D435="","",IF(IFERROR(VLOOKUP(JRF!D435,Checks!N:P,3,0),0)="A","","Inactive account in Use"))</f>
        <v/>
      </c>
      <c r="R422" t="str">
        <f>IFERROR(IF('Journal Template'!C834="","",IF(IFERROR(VLOOKUP('Journal Template'!C834,Checks!N:P,3,0),0)="A","","Inactive account in Use")),"")</f>
        <v/>
      </c>
      <c r="S422" t="s">
        <v>2789</v>
      </c>
      <c r="T422" t="s">
        <v>386</v>
      </c>
      <c r="U422" t="s">
        <v>68</v>
      </c>
      <c r="V422" s="150" t="str">
        <f>IF(JRF!C435="","",IF(IFERROR(VLOOKUP(JRF!C435,Checks!S:U,3,0),0)="A","Entry with System fund Dept",""))</f>
        <v/>
      </c>
      <c r="W422" t="str">
        <f>IFERROR(IF('Journal Template'!D834="","",IF(IFERROR(VLOOKUP('Journal Template'!D834,Checks!S:U,3,0),0)="A","Entry with System fund Dept","")),"")</f>
        <v/>
      </c>
      <c r="X422" t="s">
        <v>2790</v>
      </c>
      <c r="Y422" t="s">
        <v>386</v>
      </c>
      <c r="Z422" t="s">
        <v>2791</v>
      </c>
      <c r="AA422" t="s">
        <v>2429</v>
      </c>
      <c r="AB422" t="s">
        <v>125</v>
      </c>
      <c r="AC422" s="150" t="str">
        <f>IFERROR(IF(JRF!C435="","",IF(AND(VLOOKUP(JRF!C435,X:AA,4,0)=JRF!B435,VLOOKUP(JRF!C435,X:Y,2,0)="A"),"","Inactive Dept Combo Error")),"Inactive Dept Combo Error")</f>
        <v/>
      </c>
      <c r="AD422" t="str">
        <f>IFERROR(IF('Journal Template'!D834="","",IF(AND(VLOOKUP('Journal Template'!D834,X:AA,4,0)='Journal Template'!A834,VLOOKUP('Journal Template'!D834,X:Y,2,0)="A"),"","Inactive Dept Combo Error")),"")</f>
        <v/>
      </c>
      <c r="AK422" s="150" t="str">
        <f>IF(JRF!B435="","",IF(JRF!B435=IFERROR(VLOOKUP(JRF!B435,Checks!AI:AI,1,0),0),"Entry in Branch/Satellite BU's",""))</f>
        <v/>
      </c>
      <c r="AL422" t="str">
        <f>IFERROR(IF('Journal Template'!A834="","",IF('Journal Template'!A834=IFERROR(VLOOKUP('Journal Template'!A834,Checks!AI:AI,1,0),0),"Entry in Branch/Satellite BU's","")),"")</f>
        <v/>
      </c>
      <c r="AO422" s="171"/>
      <c r="AP422" s="171"/>
      <c r="AQ422" s="171"/>
      <c r="AR422" s="171"/>
      <c r="CI422" t="str">
        <f>IF(JRF!F435&gt;0,"",IF(JRF!B435="","",IF(LEFT(JRF!B435,1)=IFERROR(VLOOKUP(LEFT(JRF!B435,1),$CF$2:$CF$5,1,0),0),"Product Code Required",IF(JRF!C435="","",IF(JRF!C435=IFERROR(VLOOKUP(JRF!C435,$CH:$CH,1,0),0),"Product Code Required","NA")))))</f>
        <v/>
      </c>
      <c r="CJ422" t="str">
        <f>IF(JRF!AV435&gt;0,"",IF(JRF!Q435="","",IF(LEFT(JRF!Q435,1)=IFERROR(VLOOKUP(LEFT(JRF!Q435,1),$CF$2:$CF$5,1,0),0),"Product Code Required",IF(JRF!V435="","",IF(JRF!V435=IFERROR(VLOOKUP(JRF!V435,$CH:$CH,1,0),0),"Product Code Required","NA")))))</f>
        <v/>
      </c>
      <c r="CK422" t="str">
        <f>IFERROR(IF(LEN('Journal Template'!F433)&gt;0,"",IF('Journal Template'!A433="","",IF(LEFT('Journal Template'!A433,1)=IFERROR(VLOOKUP(LEFT('Journal Template'!A433,1),Checks!$CF$2:$CF$5,1,0),0),"Product Code Required",IF('Journal Template'!D433="","",IF('Journal Template'!D433=IFERROR(VLOOKUP('Journal Template'!D433,Checks!$CH:$CH,1,0),0),"Product Code Required","NA"))))),"")</f>
        <v/>
      </c>
    </row>
    <row r="423" spans="14:89">
      <c r="N423" t="s">
        <v>2792</v>
      </c>
      <c r="O423" t="s">
        <v>2793</v>
      </c>
      <c r="P423" t="s">
        <v>386</v>
      </c>
      <c r="Q423" s="150" t="str">
        <f>IF(JRF!D436="","",IF(IFERROR(VLOOKUP(JRF!D436,Checks!N:P,3,0),0)="A","","Inactive account in Use"))</f>
        <v/>
      </c>
      <c r="R423" t="str">
        <f>IFERROR(IF('Journal Template'!C835="","",IF(IFERROR(VLOOKUP('Journal Template'!C835,Checks!N:P,3,0),0)="A","","Inactive account in Use")),"")</f>
        <v/>
      </c>
      <c r="S423" t="s">
        <v>2794</v>
      </c>
      <c r="T423" t="s">
        <v>386</v>
      </c>
      <c r="U423" t="s">
        <v>68</v>
      </c>
      <c r="V423" s="150" t="str">
        <f>IF(JRF!C436="","",IF(IFERROR(VLOOKUP(JRF!C436,Checks!S:U,3,0),0)="A","Entry with System fund Dept",""))</f>
        <v/>
      </c>
      <c r="W423" t="str">
        <f>IFERROR(IF('Journal Template'!D835="","",IF(IFERROR(VLOOKUP('Journal Template'!D835,Checks!S:U,3,0),0)="A","Entry with System fund Dept","")),"")</f>
        <v/>
      </c>
      <c r="X423" t="s">
        <v>2795</v>
      </c>
      <c r="Y423" t="s">
        <v>386</v>
      </c>
      <c r="Z423" t="s">
        <v>2796</v>
      </c>
      <c r="AA423" t="s">
        <v>2429</v>
      </c>
      <c r="AB423" t="s">
        <v>125</v>
      </c>
      <c r="AC423" s="150" t="str">
        <f>IFERROR(IF(JRF!C436="","",IF(AND(VLOOKUP(JRF!C436,X:AA,4,0)=JRF!B436,VLOOKUP(JRF!C436,X:Y,2,0)="A"),"","Inactive Dept Combo Error")),"Inactive Dept Combo Error")</f>
        <v/>
      </c>
      <c r="AD423" t="str">
        <f>IFERROR(IF('Journal Template'!D835="","",IF(AND(VLOOKUP('Journal Template'!D835,X:AA,4,0)='Journal Template'!A835,VLOOKUP('Journal Template'!D835,X:Y,2,0)="A"),"","Inactive Dept Combo Error")),"")</f>
        <v/>
      </c>
      <c r="AK423" s="150" t="str">
        <f>IF(JRF!B436="","",IF(JRF!B436=IFERROR(VLOOKUP(JRF!B436,Checks!AI:AI,1,0),0),"Entry in Branch/Satellite BU's",""))</f>
        <v/>
      </c>
      <c r="AL423" t="str">
        <f>IFERROR(IF('Journal Template'!A835="","",IF('Journal Template'!A835=IFERROR(VLOOKUP('Journal Template'!A835,Checks!AI:AI,1,0),0),"Entry in Branch/Satellite BU's","")),"")</f>
        <v/>
      </c>
      <c r="AO423" s="171"/>
      <c r="AP423" s="171"/>
      <c r="AQ423" s="171"/>
      <c r="AR423" s="171"/>
      <c r="CI423" t="str">
        <f>IF(JRF!F436&gt;0,"",IF(JRF!B436="","",IF(LEFT(JRF!B436,1)=IFERROR(VLOOKUP(LEFT(JRF!B436,1),$CF$2:$CF$5,1,0),0),"Product Code Required",IF(JRF!C436="","",IF(JRF!C436=IFERROR(VLOOKUP(JRF!C436,$CH:$CH,1,0),0),"Product Code Required","NA")))))</f>
        <v/>
      </c>
      <c r="CJ423" t="str">
        <f>IF(JRF!AV436&gt;0,"",IF(JRF!Q436="","",IF(LEFT(JRF!Q436,1)=IFERROR(VLOOKUP(LEFT(JRF!Q436,1),$CF$2:$CF$5,1,0),0),"Product Code Required",IF(JRF!V436="","",IF(JRF!V436=IFERROR(VLOOKUP(JRF!V436,$CH:$CH,1,0),0),"Product Code Required","NA")))))</f>
        <v/>
      </c>
      <c r="CK423" t="str">
        <f>IFERROR(IF(LEN('Journal Template'!F434)&gt;0,"",IF('Journal Template'!A434="","",IF(LEFT('Journal Template'!A434,1)=IFERROR(VLOOKUP(LEFT('Journal Template'!A434,1),Checks!$CF$2:$CF$5,1,0),0),"Product Code Required",IF('Journal Template'!D434="","",IF('Journal Template'!D434=IFERROR(VLOOKUP('Journal Template'!D434,Checks!$CH:$CH,1,0),0),"Product Code Required","NA"))))),"")</f>
        <v/>
      </c>
    </row>
    <row r="424" spans="14:89">
      <c r="N424" t="s">
        <v>2797</v>
      </c>
      <c r="O424" t="s">
        <v>2798</v>
      </c>
      <c r="P424" t="s">
        <v>386</v>
      </c>
      <c r="Q424" s="150" t="str">
        <f>IF(JRF!D437="","",IF(IFERROR(VLOOKUP(JRF!D437,Checks!N:P,3,0),0)="A","","Inactive account in Use"))</f>
        <v/>
      </c>
      <c r="R424" t="str">
        <f>IFERROR(IF('Journal Template'!C836="","",IF(IFERROR(VLOOKUP('Journal Template'!C836,Checks!N:P,3,0),0)="A","","Inactive account in Use")),"")</f>
        <v/>
      </c>
      <c r="S424" t="s">
        <v>2799</v>
      </c>
      <c r="T424" t="s">
        <v>386</v>
      </c>
      <c r="U424" t="s">
        <v>68</v>
      </c>
      <c r="V424" s="150" t="str">
        <f>IF(JRF!C437="","",IF(IFERROR(VLOOKUP(JRF!C437,Checks!S:U,3,0),0)="A","Entry with System fund Dept",""))</f>
        <v/>
      </c>
      <c r="W424" t="str">
        <f>IFERROR(IF('Journal Template'!D836="","",IF(IFERROR(VLOOKUP('Journal Template'!D836,Checks!S:U,3,0),0)="A","Entry with System fund Dept","")),"")</f>
        <v/>
      </c>
      <c r="X424" t="s">
        <v>2800</v>
      </c>
      <c r="Y424" t="s">
        <v>386</v>
      </c>
      <c r="Z424" t="s">
        <v>2801</v>
      </c>
      <c r="AA424" t="s">
        <v>2429</v>
      </c>
      <c r="AB424" t="s">
        <v>125</v>
      </c>
      <c r="AC424" s="150" t="str">
        <f>IFERROR(IF(JRF!C437="","",IF(AND(VLOOKUP(JRF!C437,X:AA,4,0)=JRF!B437,VLOOKUP(JRF!C437,X:Y,2,0)="A"),"","Inactive Dept Combo Error")),"Inactive Dept Combo Error")</f>
        <v/>
      </c>
      <c r="AD424" t="str">
        <f>IFERROR(IF('Journal Template'!D836="","",IF(AND(VLOOKUP('Journal Template'!D836,X:AA,4,0)='Journal Template'!A836,VLOOKUP('Journal Template'!D836,X:Y,2,0)="A"),"","Inactive Dept Combo Error")),"")</f>
        <v/>
      </c>
      <c r="AK424" s="150" t="str">
        <f>IF(JRF!B437="","",IF(JRF!B437=IFERROR(VLOOKUP(JRF!B437,Checks!AI:AI,1,0),0),"Entry in Branch/Satellite BU's",""))</f>
        <v/>
      </c>
      <c r="AL424" t="str">
        <f>IFERROR(IF('Journal Template'!A836="","",IF('Journal Template'!A836=IFERROR(VLOOKUP('Journal Template'!A836,Checks!AI:AI,1,0),0),"Entry in Branch/Satellite BU's","")),"")</f>
        <v/>
      </c>
      <c r="AO424" s="171"/>
      <c r="AP424" s="171"/>
      <c r="AQ424" s="171"/>
      <c r="AR424" s="171"/>
      <c r="CI424" t="str">
        <f>IF(JRF!F437&gt;0,"",IF(JRF!B437="","",IF(LEFT(JRF!B437,1)=IFERROR(VLOOKUP(LEFT(JRF!B437,1),$CF$2:$CF$5,1,0),0),"Product Code Required",IF(JRF!C437="","",IF(JRF!C437=IFERROR(VLOOKUP(JRF!C437,$CH:$CH,1,0),0),"Product Code Required","NA")))))</f>
        <v/>
      </c>
      <c r="CJ424" t="str">
        <f>IF(JRF!AV437&gt;0,"",IF(JRF!Q437="","",IF(LEFT(JRF!Q437,1)=IFERROR(VLOOKUP(LEFT(JRF!Q437,1),$CF$2:$CF$5,1,0),0),"Product Code Required",IF(JRF!V437="","",IF(JRF!V437=IFERROR(VLOOKUP(JRF!V437,$CH:$CH,1,0),0),"Product Code Required","NA")))))</f>
        <v/>
      </c>
      <c r="CK424" t="str">
        <f>IFERROR(IF(LEN('Journal Template'!F435)&gt;0,"",IF('Journal Template'!A435="","",IF(LEFT('Journal Template'!A435,1)=IFERROR(VLOOKUP(LEFT('Journal Template'!A435,1),Checks!$CF$2:$CF$5,1,0),0),"Product Code Required",IF('Journal Template'!D435="","",IF('Journal Template'!D435=IFERROR(VLOOKUP('Journal Template'!D435,Checks!$CH:$CH,1,0),0),"Product Code Required","NA"))))),"")</f>
        <v/>
      </c>
    </row>
    <row r="425" spans="14:89">
      <c r="N425" t="s">
        <v>2802</v>
      </c>
      <c r="O425" t="s">
        <v>2803</v>
      </c>
      <c r="P425" t="s">
        <v>386</v>
      </c>
      <c r="Q425" s="150" t="str">
        <f>IF(JRF!D438="","",IF(IFERROR(VLOOKUP(JRF!D438,Checks!N:P,3,0),0)="A","","Inactive account in Use"))</f>
        <v/>
      </c>
      <c r="R425" t="str">
        <f>IFERROR(IF('Journal Template'!C837="","",IF(IFERROR(VLOOKUP('Journal Template'!C837,Checks!N:P,3,0),0)="A","","Inactive account in Use")),"")</f>
        <v/>
      </c>
      <c r="S425" t="s">
        <v>2804</v>
      </c>
      <c r="T425" t="s">
        <v>386</v>
      </c>
      <c r="U425" t="s">
        <v>68</v>
      </c>
      <c r="V425" s="150" t="str">
        <f>IF(JRF!C438="","",IF(IFERROR(VLOOKUP(JRF!C438,Checks!S:U,3,0),0)="A","Entry with System fund Dept",""))</f>
        <v/>
      </c>
      <c r="W425" t="str">
        <f>IFERROR(IF('Journal Template'!D837="","",IF(IFERROR(VLOOKUP('Journal Template'!D837,Checks!S:U,3,0),0)="A","Entry with System fund Dept","")),"")</f>
        <v/>
      </c>
      <c r="X425" t="s">
        <v>2805</v>
      </c>
      <c r="Y425" t="s">
        <v>389</v>
      </c>
      <c r="Z425" t="s">
        <v>2806</v>
      </c>
      <c r="AA425" t="s">
        <v>2429</v>
      </c>
      <c r="AB425" t="s">
        <v>125</v>
      </c>
      <c r="AC425" s="150" t="str">
        <f>IFERROR(IF(JRF!C438="","",IF(AND(VLOOKUP(JRF!C438,X:AA,4,0)=JRF!B438,VLOOKUP(JRF!C438,X:Y,2,0)="A"),"","Inactive Dept Combo Error")),"Inactive Dept Combo Error")</f>
        <v/>
      </c>
      <c r="AD425" t="str">
        <f>IFERROR(IF('Journal Template'!D837="","",IF(AND(VLOOKUP('Journal Template'!D837,X:AA,4,0)='Journal Template'!A837,VLOOKUP('Journal Template'!D837,X:Y,2,0)="A"),"","Inactive Dept Combo Error")),"")</f>
        <v/>
      </c>
      <c r="AK425" s="150" t="str">
        <f>IF(JRF!B438="","",IF(JRF!B438=IFERROR(VLOOKUP(JRF!B438,Checks!AI:AI,1,0),0),"Entry in Branch/Satellite BU's",""))</f>
        <v/>
      </c>
      <c r="AL425" t="str">
        <f>IFERROR(IF('Journal Template'!A837="","",IF('Journal Template'!A837=IFERROR(VLOOKUP('Journal Template'!A837,Checks!AI:AI,1,0),0),"Entry in Branch/Satellite BU's","")),"")</f>
        <v/>
      </c>
      <c r="AO425" s="171"/>
      <c r="AP425" s="171"/>
      <c r="AQ425" s="171"/>
      <c r="AR425" s="171"/>
      <c r="CI425" t="str">
        <f>IF(JRF!F438&gt;0,"",IF(JRF!B438="","",IF(LEFT(JRF!B438,1)=IFERROR(VLOOKUP(LEFT(JRF!B438,1),$CF$2:$CF$5,1,0),0),"Product Code Required",IF(JRF!C438="","",IF(JRF!C438=IFERROR(VLOOKUP(JRF!C438,$CH:$CH,1,0),0),"Product Code Required","NA")))))</f>
        <v/>
      </c>
      <c r="CJ425" t="str">
        <f>IF(JRF!AV438&gt;0,"",IF(JRF!Q438="","",IF(LEFT(JRF!Q438,1)=IFERROR(VLOOKUP(LEFT(JRF!Q438,1),$CF$2:$CF$5,1,0),0),"Product Code Required",IF(JRF!V438="","",IF(JRF!V438=IFERROR(VLOOKUP(JRF!V438,$CH:$CH,1,0),0),"Product Code Required","NA")))))</f>
        <v/>
      </c>
      <c r="CK425" t="str">
        <f>IFERROR(IF(LEN('Journal Template'!F436)&gt;0,"",IF('Journal Template'!A436="","",IF(LEFT('Journal Template'!A436,1)=IFERROR(VLOOKUP(LEFT('Journal Template'!A436,1),Checks!$CF$2:$CF$5,1,0),0),"Product Code Required",IF('Journal Template'!D436="","",IF('Journal Template'!D436=IFERROR(VLOOKUP('Journal Template'!D436,Checks!$CH:$CH,1,0),0),"Product Code Required","NA"))))),"")</f>
        <v/>
      </c>
    </row>
    <row r="426" spans="14:89">
      <c r="N426" t="s">
        <v>2807</v>
      </c>
      <c r="O426" t="s">
        <v>2808</v>
      </c>
      <c r="P426" t="s">
        <v>386</v>
      </c>
      <c r="Q426" s="150" t="str">
        <f>IF(JRF!D439="","",IF(IFERROR(VLOOKUP(JRF!D439,Checks!N:P,3,0),0)="A","","Inactive account in Use"))</f>
        <v/>
      </c>
      <c r="R426" t="str">
        <f>IFERROR(IF('Journal Template'!C838="","",IF(IFERROR(VLOOKUP('Journal Template'!C838,Checks!N:P,3,0),0)="A","","Inactive account in Use")),"")</f>
        <v/>
      </c>
      <c r="S426" t="s">
        <v>2809</v>
      </c>
      <c r="T426" t="s">
        <v>386</v>
      </c>
      <c r="U426" t="s">
        <v>68</v>
      </c>
      <c r="V426" s="150" t="str">
        <f>IF(JRF!C439="","",IF(IFERROR(VLOOKUP(JRF!C439,Checks!S:U,3,0),0)="A","Entry with System fund Dept",""))</f>
        <v/>
      </c>
      <c r="W426" t="str">
        <f>IFERROR(IF('Journal Template'!D838="","",IF(IFERROR(VLOOKUP('Journal Template'!D838,Checks!S:U,3,0),0)="A","Entry with System fund Dept","")),"")</f>
        <v/>
      </c>
      <c r="X426" t="s">
        <v>2810</v>
      </c>
      <c r="Y426" t="s">
        <v>386</v>
      </c>
      <c r="Z426" t="s">
        <v>2811</v>
      </c>
      <c r="AA426" t="s">
        <v>2429</v>
      </c>
      <c r="AB426" t="s">
        <v>125</v>
      </c>
      <c r="AC426" s="150" t="str">
        <f>IFERROR(IF(JRF!C439="","",IF(AND(VLOOKUP(JRF!C439,X:AA,4,0)=JRF!B439,VLOOKUP(JRF!C439,X:Y,2,0)="A"),"","Inactive Dept Combo Error")),"Inactive Dept Combo Error")</f>
        <v/>
      </c>
      <c r="AD426" t="str">
        <f>IFERROR(IF('Journal Template'!D838="","",IF(AND(VLOOKUP('Journal Template'!D838,X:AA,4,0)='Journal Template'!A838,VLOOKUP('Journal Template'!D838,X:Y,2,0)="A"),"","Inactive Dept Combo Error")),"")</f>
        <v/>
      </c>
      <c r="AK426" s="150" t="str">
        <f>IF(JRF!B439="","",IF(JRF!B439=IFERROR(VLOOKUP(JRF!B439,Checks!AI:AI,1,0),0),"Entry in Branch/Satellite BU's",""))</f>
        <v/>
      </c>
      <c r="AL426" t="str">
        <f>IFERROR(IF('Journal Template'!A838="","",IF('Journal Template'!A838=IFERROR(VLOOKUP('Journal Template'!A838,Checks!AI:AI,1,0),0),"Entry in Branch/Satellite BU's","")),"")</f>
        <v/>
      </c>
      <c r="AO426" s="171"/>
      <c r="AP426" s="171"/>
      <c r="AQ426" s="171"/>
      <c r="AR426" s="171"/>
      <c r="CI426" t="str">
        <f>IF(JRF!F439&gt;0,"",IF(JRF!B439="","",IF(LEFT(JRF!B439,1)=IFERROR(VLOOKUP(LEFT(JRF!B439,1),$CF$2:$CF$5,1,0),0),"Product Code Required",IF(JRF!C439="","",IF(JRF!C439=IFERROR(VLOOKUP(JRF!C439,$CH:$CH,1,0),0),"Product Code Required","NA")))))</f>
        <v/>
      </c>
      <c r="CJ426" t="str">
        <f>IF(JRF!AV439&gt;0,"",IF(JRF!Q439="","",IF(LEFT(JRF!Q439,1)=IFERROR(VLOOKUP(LEFT(JRF!Q439,1),$CF$2:$CF$5,1,0),0),"Product Code Required",IF(JRF!V439="","",IF(JRF!V439=IFERROR(VLOOKUP(JRF!V439,$CH:$CH,1,0),0),"Product Code Required","NA")))))</f>
        <v/>
      </c>
      <c r="CK426" t="str">
        <f>IFERROR(IF(LEN('Journal Template'!F437)&gt;0,"",IF('Journal Template'!A437="","",IF(LEFT('Journal Template'!A437,1)=IFERROR(VLOOKUP(LEFT('Journal Template'!A437,1),Checks!$CF$2:$CF$5,1,0),0),"Product Code Required",IF('Journal Template'!D437="","",IF('Journal Template'!D437=IFERROR(VLOOKUP('Journal Template'!D437,Checks!$CH:$CH,1,0),0),"Product Code Required","NA"))))),"")</f>
        <v/>
      </c>
    </row>
    <row r="427" spans="14:89">
      <c r="N427" t="s">
        <v>2812</v>
      </c>
      <c r="O427" t="s">
        <v>2813</v>
      </c>
      <c r="P427" t="s">
        <v>386</v>
      </c>
      <c r="Q427" s="150" t="str">
        <f>IF(JRF!D440="","",IF(IFERROR(VLOOKUP(JRF!D440,Checks!N:P,3,0),0)="A","","Inactive account in Use"))</f>
        <v/>
      </c>
      <c r="R427" t="str">
        <f>IFERROR(IF('Journal Template'!C839="","",IF(IFERROR(VLOOKUP('Journal Template'!C839,Checks!N:P,3,0),0)="A","","Inactive account in Use")),"")</f>
        <v/>
      </c>
      <c r="S427" t="s">
        <v>2814</v>
      </c>
      <c r="T427" t="s">
        <v>386</v>
      </c>
      <c r="U427" t="s">
        <v>68</v>
      </c>
      <c r="V427" s="150" t="str">
        <f>IF(JRF!C440="","",IF(IFERROR(VLOOKUP(JRF!C440,Checks!S:U,3,0),0)="A","Entry with System fund Dept",""))</f>
        <v/>
      </c>
      <c r="W427" t="str">
        <f>IFERROR(IF('Journal Template'!D839="","",IF(IFERROR(VLOOKUP('Journal Template'!D839,Checks!S:U,3,0),0)="A","Entry with System fund Dept","")),"")</f>
        <v/>
      </c>
      <c r="X427" t="s">
        <v>2815</v>
      </c>
      <c r="Y427" t="s">
        <v>389</v>
      </c>
      <c r="Z427" t="s">
        <v>2816</v>
      </c>
      <c r="AA427" t="s">
        <v>2429</v>
      </c>
      <c r="AB427" t="s">
        <v>125</v>
      </c>
      <c r="AC427" s="150" t="str">
        <f>IFERROR(IF(JRF!C440="","",IF(AND(VLOOKUP(JRF!C440,X:AA,4,0)=JRF!B440,VLOOKUP(JRF!C440,X:Y,2,0)="A"),"","Inactive Dept Combo Error")),"Inactive Dept Combo Error")</f>
        <v/>
      </c>
      <c r="AD427" t="str">
        <f>IFERROR(IF('Journal Template'!D839="","",IF(AND(VLOOKUP('Journal Template'!D839,X:AA,4,0)='Journal Template'!A839,VLOOKUP('Journal Template'!D839,X:Y,2,0)="A"),"","Inactive Dept Combo Error")),"")</f>
        <v/>
      </c>
      <c r="AK427" s="150" t="str">
        <f>IF(JRF!B440="","",IF(JRF!B440=IFERROR(VLOOKUP(JRF!B440,Checks!AI:AI,1,0),0),"Entry in Branch/Satellite BU's",""))</f>
        <v/>
      </c>
      <c r="AL427" t="str">
        <f>IFERROR(IF('Journal Template'!A839="","",IF('Journal Template'!A839=IFERROR(VLOOKUP('Journal Template'!A839,Checks!AI:AI,1,0),0),"Entry in Branch/Satellite BU's","")),"")</f>
        <v/>
      </c>
      <c r="AO427" s="171"/>
      <c r="AP427" s="171"/>
      <c r="AQ427" s="171"/>
      <c r="AR427" s="171"/>
      <c r="CI427" t="str">
        <f>IF(JRF!F440&gt;0,"",IF(JRF!B440="","",IF(LEFT(JRF!B440,1)=IFERROR(VLOOKUP(LEFT(JRF!B440,1),$CF$2:$CF$5,1,0),0),"Product Code Required",IF(JRF!C440="","",IF(JRF!C440=IFERROR(VLOOKUP(JRF!C440,$CH:$CH,1,0),0),"Product Code Required","NA")))))</f>
        <v/>
      </c>
      <c r="CJ427" t="str">
        <f>IF(JRF!AV440&gt;0,"",IF(JRF!Q440="","",IF(LEFT(JRF!Q440,1)=IFERROR(VLOOKUP(LEFT(JRF!Q440,1),$CF$2:$CF$5,1,0),0),"Product Code Required",IF(JRF!V440="","",IF(JRF!V440=IFERROR(VLOOKUP(JRF!V440,$CH:$CH,1,0),0),"Product Code Required","NA")))))</f>
        <v/>
      </c>
      <c r="CK427" t="str">
        <f>IFERROR(IF(LEN('Journal Template'!F438)&gt;0,"",IF('Journal Template'!A438="","",IF(LEFT('Journal Template'!A438,1)=IFERROR(VLOOKUP(LEFT('Journal Template'!A438,1),Checks!$CF$2:$CF$5,1,0),0),"Product Code Required",IF('Journal Template'!D438="","",IF('Journal Template'!D438=IFERROR(VLOOKUP('Journal Template'!D438,Checks!$CH:$CH,1,0),0),"Product Code Required","NA"))))),"")</f>
        <v/>
      </c>
    </row>
    <row r="428" spans="14:89">
      <c r="N428" t="s">
        <v>2817</v>
      </c>
      <c r="O428" t="s">
        <v>2818</v>
      </c>
      <c r="P428" t="s">
        <v>386</v>
      </c>
      <c r="Q428" s="150" t="str">
        <f>IF(JRF!D441="","",IF(IFERROR(VLOOKUP(JRF!D441,Checks!N:P,3,0),0)="A","","Inactive account in Use"))</f>
        <v/>
      </c>
      <c r="R428" t="str">
        <f>IFERROR(IF('Journal Template'!C840="","",IF(IFERROR(VLOOKUP('Journal Template'!C840,Checks!N:P,3,0),0)="A","","Inactive account in Use")),"")</f>
        <v/>
      </c>
      <c r="S428" t="s">
        <v>2819</v>
      </c>
      <c r="T428" t="s">
        <v>386</v>
      </c>
      <c r="U428" t="s">
        <v>68</v>
      </c>
      <c r="V428" s="150" t="str">
        <f>IF(JRF!C441="","",IF(IFERROR(VLOOKUP(JRF!C441,Checks!S:U,3,0),0)="A","Entry with System fund Dept",""))</f>
        <v/>
      </c>
      <c r="W428" t="str">
        <f>IFERROR(IF('Journal Template'!D840="","",IF(IFERROR(VLOOKUP('Journal Template'!D840,Checks!S:U,3,0),0)="A","Entry with System fund Dept","")),"")</f>
        <v/>
      </c>
      <c r="X428" t="s">
        <v>2820</v>
      </c>
      <c r="Y428" t="s">
        <v>389</v>
      </c>
      <c r="Z428" t="s">
        <v>2821</v>
      </c>
      <c r="AA428" t="s">
        <v>2429</v>
      </c>
      <c r="AB428" t="s">
        <v>125</v>
      </c>
      <c r="AC428" s="150" t="str">
        <f>IFERROR(IF(JRF!C441="","",IF(AND(VLOOKUP(JRF!C441,X:AA,4,0)=JRF!B441,VLOOKUP(JRF!C441,X:Y,2,0)="A"),"","Inactive Dept Combo Error")),"Inactive Dept Combo Error")</f>
        <v/>
      </c>
      <c r="AD428" t="str">
        <f>IFERROR(IF('Journal Template'!D840="","",IF(AND(VLOOKUP('Journal Template'!D840,X:AA,4,0)='Journal Template'!A840,VLOOKUP('Journal Template'!D840,X:Y,2,0)="A"),"","Inactive Dept Combo Error")),"")</f>
        <v/>
      </c>
      <c r="AK428" s="150" t="str">
        <f>IF(JRF!B441="","",IF(JRF!B441=IFERROR(VLOOKUP(JRF!B441,Checks!AI:AI,1,0),0),"Entry in Branch/Satellite BU's",""))</f>
        <v/>
      </c>
      <c r="AL428" t="str">
        <f>IFERROR(IF('Journal Template'!A840="","",IF('Journal Template'!A840=IFERROR(VLOOKUP('Journal Template'!A840,Checks!AI:AI,1,0),0),"Entry in Branch/Satellite BU's","")),"")</f>
        <v/>
      </c>
      <c r="AO428" s="171"/>
      <c r="AP428" s="171"/>
      <c r="AQ428" s="171"/>
      <c r="AR428" s="171"/>
      <c r="CI428" t="str">
        <f>IF(JRF!F441&gt;0,"",IF(JRF!B441="","",IF(LEFT(JRF!B441,1)=IFERROR(VLOOKUP(LEFT(JRF!B441,1),$CF$2:$CF$5,1,0),0),"Product Code Required",IF(JRF!C441="","",IF(JRF!C441=IFERROR(VLOOKUP(JRF!C441,$CH:$CH,1,0),0),"Product Code Required","NA")))))</f>
        <v/>
      </c>
      <c r="CJ428" t="str">
        <f>IF(JRF!AV441&gt;0,"",IF(JRF!Q441="","",IF(LEFT(JRF!Q441,1)=IFERROR(VLOOKUP(LEFT(JRF!Q441,1),$CF$2:$CF$5,1,0),0),"Product Code Required",IF(JRF!V441="","",IF(JRF!V441=IFERROR(VLOOKUP(JRF!V441,$CH:$CH,1,0),0),"Product Code Required","NA")))))</f>
        <v/>
      </c>
      <c r="CK428" t="str">
        <f>IFERROR(IF(LEN('Journal Template'!F439)&gt;0,"",IF('Journal Template'!A439="","",IF(LEFT('Journal Template'!A439,1)=IFERROR(VLOOKUP(LEFT('Journal Template'!A439,1),Checks!$CF$2:$CF$5,1,0),0),"Product Code Required",IF('Journal Template'!D439="","",IF('Journal Template'!D439=IFERROR(VLOOKUP('Journal Template'!D439,Checks!$CH:$CH,1,0),0),"Product Code Required","NA"))))),"")</f>
        <v/>
      </c>
    </row>
    <row r="429" spans="14:89">
      <c r="N429" t="s">
        <v>2822</v>
      </c>
      <c r="O429" t="s">
        <v>2823</v>
      </c>
      <c r="P429" t="s">
        <v>386</v>
      </c>
      <c r="Q429" s="150" t="str">
        <f>IF(JRF!D442="","",IF(IFERROR(VLOOKUP(JRF!D442,Checks!N:P,3,0),0)="A","","Inactive account in Use"))</f>
        <v/>
      </c>
      <c r="R429" t="str">
        <f>IFERROR(IF('Journal Template'!C841="","",IF(IFERROR(VLOOKUP('Journal Template'!C841,Checks!N:P,3,0),0)="A","","Inactive account in Use")),"")</f>
        <v/>
      </c>
      <c r="S429" t="s">
        <v>2824</v>
      </c>
      <c r="T429" t="s">
        <v>386</v>
      </c>
      <c r="U429" t="s">
        <v>68</v>
      </c>
      <c r="V429" s="150" t="str">
        <f>IF(JRF!C442="","",IF(IFERROR(VLOOKUP(JRF!C442,Checks!S:U,3,0),0)="A","Entry with System fund Dept",""))</f>
        <v/>
      </c>
      <c r="W429" t="str">
        <f>IFERROR(IF('Journal Template'!D841="","",IF(IFERROR(VLOOKUP('Journal Template'!D841,Checks!S:U,3,0),0)="A","Entry with System fund Dept","")),"")</f>
        <v/>
      </c>
      <c r="X429" t="s">
        <v>2825</v>
      </c>
      <c r="Y429" t="s">
        <v>386</v>
      </c>
      <c r="Z429" t="s">
        <v>2826</v>
      </c>
      <c r="AA429" t="s">
        <v>2429</v>
      </c>
      <c r="AB429" t="s">
        <v>125</v>
      </c>
      <c r="AC429" s="150" t="str">
        <f>IFERROR(IF(JRF!C442="","",IF(AND(VLOOKUP(JRF!C442,X:AA,4,0)=JRF!B442,VLOOKUP(JRF!C442,X:Y,2,0)="A"),"","Inactive Dept Combo Error")),"Inactive Dept Combo Error")</f>
        <v/>
      </c>
      <c r="AD429" t="str">
        <f>IFERROR(IF('Journal Template'!D841="","",IF(AND(VLOOKUP('Journal Template'!D841,X:AA,4,0)='Journal Template'!A841,VLOOKUP('Journal Template'!D841,X:Y,2,0)="A"),"","Inactive Dept Combo Error")),"")</f>
        <v/>
      </c>
      <c r="AK429" s="150" t="str">
        <f>IF(JRF!B442="","",IF(JRF!B442=IFERROR(VLOOKUP(JRF!B442,Checks!AI:AI,1,0),0),"Entry in Branch/Satellite BU's",""))</f>
        <v/>
      </c>
      <c r="AL429" t="str">
        <f>IFERROR(IF('Journal Template'!A841="","",IF('Journal Template'!A841=IFERROR(VLOOKUP('Journal Template'!A841,Checks!AI:AI,1,0),0),"Entry in Branch/Satellite BU's","")),"")</f>
        <v/>
      </c>
      <c r="AO429" s="171"/>
      <c r="AP429" s="171"/>
      <c r="AQ429" s="171"/>
      <c r="AR429" s="171"/>
      <c r="CI429" t="str">
        <f>IF(JRF!F442&gt;0,"",IF(JRF!B442="","",IF(LEFT(JRF!B442,1)=IFERROR(VLOOKUP(LEFT(JRF!B442,1),$CF$2:$CF$5,1,0),0),"Product Code Required",IF(JRF!C442="","",IF(JRF!C442=IFERROR(VLOOKUP(JRF!C442,$CH:$CH,1,0),0),"Product Code Required","NA")))))</f>
        <v/>
      </c>
      <c r="CJ429" t="str">
        <f>IF(JRF!AV442&gt;0,"",IF(JRF!Q442="","",IF(LEFT(JRF!Q442,1)=IFERROR(VLOOKUP(LEFT(JRF!Q442,1),$CF$2:$CF$5,1,0),0),"Product Code Required",IF(JRF!V442="","",IF(JRF!V442=IFERROR(VLOOKUP(JRF!V442,$CH:$CH,1,0),0),"Product Code Required","NA")))))</f>
        <v/>
      </c>
      <c r="CK429" t="str">
        <f>IFERROR(IF(LEN('Journal Template'!F440)&gt;0,"",IF('Journal Template'!A440="","",IF(LEFT('Journal Template'!A440,1)=IFERROR(VLOOKUP(LEFT('Journal Template'!A440,1),Checks!$CF$2:$CF$5,1,0),0),"Product Code Required",IF('Journal Template'!D440="","",IF('Journal Template'!D440=IFERROR(VLOOKUP('Journal Template'!D440,Checks!$CH:$CH,1,0),0),"Product Code Required","NA"))))),"")</f>
        <v/>
      </c>
    </row>
    <row r="430" spans="14:89">
      <c r="N430" t="s">
        <v>2827</v>
      </c>
      <c r="O430" t="s">
        <v>2828</v>
      </c>
      <c r="P430" t="s">
        <v>386</v>
      </c>
      <c r="Q430" s="150" t="str">
        <f>IF(JRF!D443="","",IF(IFERROR(VLOOKUP(JRF!D443,Checks!N:P,3,0),0)="A","","Inactive account in Use"))</f>
        <v/>
      </c>
      <c r="R430" t="str">
        <f>IFERROR(IF('Journal Template'!C842="","",IF(IFERROR(VLOOKUP('Journal Template'!C842,Checks!N:P,3,0),0)="A","","Inactive account in Use")),"")</f>
        <v/>
      </c>
      <c r="S430" t="s">
        <v>2829</v>
      </c>
      <c r="T430" t="s">
        <v>386</v>
      </c>
      <c r="U430" t="s">
        <v>68</v>
      </c>
      <c r="V430" s="150" t="str">
        <f>IF(JRF!C443="","",IF(IFERROR(VLOOKUP(JRF!C443,Checks!S:U,3,0),0)="A","Entry with System fund Dept",""))</f>
        <v/>
      </c>
      <c r="W430" t="str">
        <f>IFERROR(IF('Journal Template'!D842="","",IF(IFERROR(VLOOKUP('Journal Template'!D842,Checks!S:U,3,0),0)="A","Entry with System fund Dept","")),"")</f>
        <v/>
      </c>
      <c r="X430" t="s">
        <v>2830</v>
      </c>
      <c r="Y430" t="s">
        <v>386</v>
      </c>
      <c r="Z430" t="s">
        <v>2831</v>
      </c>
      <c r="AA430" t="s">
        <v>2429</v>
      </c>
      <c r="AB430" t="s">
        <v>125</v>
      </c>
      <c r="AC430" s="150" t="str">
        <f>IFERROR(IF(JRF!C443="","",IF(AND(VLOOKUP(JRF!C443,X:AA,4,0)=JRF!B443,VLOOKUP(JRF!C443,X:Y,2,0)="A"),"","Inactive Dept Combo Error")),"Inactive Dept Combo Error")</f>
        <v/>
      </c>
      <c r="AD430" t="str">
        <f>IFERROR(IF('Journal Template'!D842="","",IF(AND(VLOOKUP('Journal Template'!D842,X:AA,4,0)='Journal Template'!A842,VLOOKUP('Journal Template'!D842,X:Y,2,0)="A"),"","Inactive Dept Combo Error")),"")</f>
        <v/>
      </c>
      <c r="AK430" s="150" t="str">
        <f>IF(JRF!B443="","",IF(JRF!B443=IFERROR(VLOOKUP(JRF!B443,Checks!AI:AI,1,0),0),"Entry in Branch/Satellite BU's",""))</f>
        <v/>
      </c>
      <c r="AL430" t="str">
        <f>IFERROR(IF('Journal Template'!A842="","",IF('Journal Template'!A842=IFERROR(VLOOKUP('Journal Template'!A842,Checks!AI:AI,1,0),0),"Entry in Branch/Satellite BU's","")),"")</f>
        <v/>
      </c>
      <c r="AO430" s="171"/>
      <c r="AP430" s="171"/>
      <c r="AQ430" s="171"/>
      <c r="AR430" s="171"/>
      <c r="CI430" t="str">
        <f>IF(JRF!F443&gt;0,"",IF(JRF!B443="","",IF(LEFT(JRF!B443,1)=IFERROR(VLOOKUP(LEFT(JRF!B443,1),$CF$2:$CF$5,1,0),0),"Product Code Required",IF(JRF!C443="","",IF(JRF!C443=IFERROR(VLOOKUP(JRF!C443,$CH:$CH,1,0),0),"Product Code Required","NA")))))</f>
        <v/>
      </c>
      <c r="CJ430" t="str">
        <f>IF(JRF!AV443&gt;0,"",IF(JRF!Q443="","",IF(LEFT(JRF!Q443,1)=IFERROR(VLOOKUP(LEFT(JRF!Q443,1),$CF$2:$CF$5,1,0),0),"Product Code Required",IF(JRF!V443="","",IF(JRF!V443=IFERROR(VLOOKUP(JRF!V443,$CH:$CH,1,0),0),"Product Code Required","NA")))))</f>
        <v/>
      </c>
      <c r="CK430" t="str">
        <f>IFERROR(IF(LEN('Journal Template'!F441)&gt;0,"",IF('Journal Template'!A441="","",IF(LEFT('Journal Template'!A441,1)=IFERROR(VLOOKUP(LEFT('Journal Template'!A441,1),Checks!$CF$2:$CF$5,1,0),0),"Product Code Required",IF('Journal Template'!D441="","",IF('Journal Template'!D441=IFERROR(VLOOKUP('Journal Template'!D441,Checks!$CH:$CH,1,0),0),"Product Code Required","NA"))))),"")</f>
        <v/>
      </c>
    </row>
    <row r="431" spans="14:89">
      <c r="N431" t="s">
        <v>2832</v>
      </c>
      <c r="O431" t="s">
        <v>2833</v>
      </c>
      <c r="P431" t="s">
        <v>386</v>
      </c>
      <c r="Q431" s="150" t="str">
        <f>IF(JRF!D444="","",IF(IFERROR(VLOOKUP(JRF!D444,Checks!N:P,3,0),0)="A","","Inactive account in Use"))</f>
        <v/>
      </c>
      <c r="R431" t="str">
        <f>IFERROR(IF('Journal Template'!C843="","",IF(IFERROR(VLOOKUP('Journal Template'!C843,Checks!N:P,3,0),0)="A","","Inactive account in Use")),"")</f>
        <v/>
      </c>
      <c r="S431" t="s">
        <v>2834</v>
      </c>
      <c r="T431" t="s">
        <v>386</v>
      </c>
      <c r="U431" t="s">
        <v>68</v>
      </c>
      <c r="V431" s="150" t="str">
        <f>IF(JRF!C444="","",IF(IFERROR(VLOOKUP(JRF!C444,Checks!S:U,3,0),0)="A","Entry with System fund Dept",""))</f>
        <v/>
      </c>
      <c r="W431" t="str">
        <f>IFERROR(IF('Journal Template'!D843="","",IF(IFERROR(VLOOKUP('Journal Template'!D843,Checks!S:U,3,0),0)="A","Entry with System fund Dept","")),"")</f>
        <v/>
      </c>
      <c r="X431" t="s">
        <v>2835</v>
      </c>
      <c r="Y431" t="s">
        <v>386</v>
      </c>
      <c r="Z431" t="s">
        <v>2836</v>
      </c>
      <c r="AA431" t="s">
        <v>2429</v>
      </c>
      <c r="AB431" t="s">
        <v>125</v>
      </c>
      <c r="AC431" s="150" t="str">
        <f>IFERROR(IF(JRF!C444="","",IF(AND(VLOOKUP(JRF!C444,X:AA,4,0)=JRF!B444,VLOOKUP(JRF!C444,X:Y,2,0)="A"),"","Inactive Dept Combo Error")),"Inactive Dept Combo Error")</f>
        <v/>
      </c>
      <c r="AD431" t="str">
        <f>IFERROR(IF('Journal Template'!D843="","",IF(AND(VLOOKUP('Journal Template'!D843,X:AA,4,0)='Journal Template'!A843,VLOOKUP('Journal Template'!D843,X:Y,2,0)="A"),"","Inactive Dept Combo Error")),"")</f>
        <v/>
      </c>
      <c r="AK431" s="150" t="str">
        <f>IF(JRF!B444="","",IF(JRF!B444=IFERROR(VLOOKUP(JRF!B444,Checks!AI:AI,1,0),0),"Entry in Branch/Satellite BU's",""))</f>
        <v/>
      </c>
      <c r="AL431" t="str">
        <f>IFERROR(IF('Journal Template'!A843="","",IF('Journal Template'!A843=IFERROR(VLOOKUP('Journal Template'!A843,Checks!AI:AI,1,0),0),"Entry in Branch/Satellite BU's","")),"")</f>
        <v/>
      </c>
      <c r="AO431" s="171"/>
      <c r="AP431" s="171"/>
      <c r="AQ431" s="171"/>
      <c r="AR431" s="171"/>
      <c r="CI431" t="str">
        <f>IF(JRF!F444&gt;0,"",IF(JRF!B444="","",IF(LEFT(JRF!B444,1)=IFERROR(VLOOKUP(LEFT(JRF!B444,1),$CF$2:$CF$5,1,0),0),"Product Code Required",IF(JRF!C444="","",IF(JRF!C444=IFERROR(VLOOKUP(JRF!C444,$CH:$CH,1,0),0),"Product Code Required","NA")))))</f>
        <v/>
      </c>
      <c r="CJ431" t="str">
        <f>IF(JRF!AV444&gt;0,"",IF(JRF!Q444="","",IF(LEFT(JRF!Q444,1)=IFERROR(VLOOKUP(LEFT(JRF!Q444,1),$CF$2:$CF$5,1,0),0),"Product Code Required",IF(JRF!V444="","",IF(JRF!V444=IFERROR(VLOOKUP(JRF!V444,$CH:$CH,1,0),0),"Product Code Required","NA")))))</f>
        <v/>
      </c>
      <c r="CK431" t="str">
        <f>IFERROR(IF(LEN('Journal Template'!F442)&gt;0,"",IF('Journal Template'!A442="","",IF(LEFT('Journal Template'!A442,1)=IFERROR(VLOOKUP(LEFT('Journal Template'!A442,1),Checks!$CF$2:$CF$5,1,0),0),"Product Code Required",IF('Journal Template'!D442="","",IF('Journal Template'!D442=IFERROR(VLOOKUP('Journal Template'!D442,Checks!$CH:$CH,1,0),0),"Product Code Required","NA"))))),"")</f>
        <v/>
      </c>
    </row>
    <row r="432" spans="14:89">
      <c r="N432" t="s">
        <v>2837</v>
      </c>
      <c r="O432" t="s">
        <v>2838</v>
      </c>
      <c r="P432" t="s">
        <v>386</v>
      </c>
      <c r="Q432" s="150" t="str">
        <f>IF(JRF!D445="","",IF(IFERROR(VLOOKUP(JRF!D445,Checks!N:P,3,0),0)="A","","Inactive account in Use"))</f>
        <v/>
      </c>
      <c r="R432" t="str">
        <f>IFERROR(IF('Journal Template'!C844="","",IF(IFERROR(VLOOKUP('Journal Template'!C844,Checks!N:P,3,0),0)="A","","Inactive account in Use")),"")</f>
        <v/>
      </c>
      <c r="S432" t="s">
        <v>2839</v>
      </c>
      <c r="T432" t="s">
        <v>386</v>
      </c>
      <c r="U432" t="s">
        <v>68</v>
      </c>
      <c r="V432" s="150" t="str">
        <f>IF(JRF!C445="","",IF(IFERROR(VLOOKUP(JRF!C445,Checks!S:U,3,0),0)="A","Entry with System fund Dept",""))</f>
        <v/>
      </c>
      <c r="W432" t="str">
        <f>IFERROR(IF('Journal Template'!D844="","",IF(IFERROR(VLOOKUP('Journal Template'!D844,Checks!S:U,3,0),0)="A","Entry with System fund Dept","")),"")</f>
        <v/>
      </c>
      <c r="X432" t="s">
        <v>2840</v>
      </c>
      <c r="Y432" t="s">
        <v>386</v>
      </c>
      <c r="Z432" t="s">
        <v>2841</v>
      </c>
      <c r="AA432" t="s">
        <v>2429</v>
      </c>
      <c r="AB432" t="s">
        <v>125</v>
      </c>
      <c r="AC432" s="150" t="str">
        <f>IFERROR(IF(JRF!C445="","",IF(AND(VLOOKUP(JRF!C445,X:AA,4,0)=JRF!B445,VLOOKUP(JRF!C445,X:Y,2,0)="A"),"","Inactive Dept Combo Error")),"Inactive Dept Combo Error")</f>
        <v/>
      </c>
      <c r="AD432" t="str">
        <f>IFERROR(IF('Journal Template'!D844="","",IF(AND(VLOOKUP('Journal Template'!D844,X:AA,4,0)='Journal Template'!A844,VLOOKUP('Journal Template'!D844,X:Y,2,0)="A"),"","Inactive Dept Combo Error")),"")</f>
        <v/>
      </c>
      <c r="AK432" s="150" t="str">
        <f>IF(JRF!B445="","",IF(JRF!B445=IFERROR(VLOOKUP(JRF!B445,Checks!AI:AI,1,0),0),"Entry in Branch/Satellite BU's",""))</f>
        <v/>
      </c>
      <c r="AL432" t="str">
        <f>IFERROR(IF('Journal Template'!A844="","",IF('Journal Template'!A844=IFERROR(VLOOKUP('Journal Template'!A844,Checks!AI:AI,1,0),0),"Entry in Branch/Satellite BU's","")),"")</f>
        <v/>
      </c>
      <c r="AO432" s="171"/>
      <c r="AP432" s="171"/>
      <c r="AQ432" s="171"/>
      <c r="AR432" s="171"/>
      <c r="CI432" t="str">
        <f>IF(JRF!F445&gt;0,"",IF(JRF!B445="","",IF(LEFT(JRF!B445,1)=IFERROR(VLOOKUP(LEFT(JRF!B445,1),$CF$2:$CF$5,1,0),0),"Product Code Required",IF(JRF!C445="","",IF(JRF!C445=IFERROR(VLOOKUP(JRF!C445,$CH:$CH,1,0),0),"Product Code Required","NA")))))</f>
        <v/>
      </c>
      <c r="CJ432" t="str">
        <f>IF(JRF!AV445&gt;0,"",IF(JRF!Q445="","",IF(LEFT(JRF!Q445,1)=IFERROR(VLOOKUP(LEFT(JRF!Q445,1),$CF$2:$CF$5,1,0),0),"Product Code Required",IF(JRF!V445="","",IF(JRF!V445=IFERROR(VLOOKUP(JRF!V445,$CH:$CH,1,0),0),"Product Code Required","NA")))))</f>
        <v/>
      </c>
      <c r="CK432" t="str">
        <f>IFERROR(IF(LEN('Journal Template'!F443)&gt;0,"",IF('Journal Template'!A443="","",IF(LEFT('Journal Template'!A443,1)=IFERROR(VLOOKUP(LEFT('Journal Template'!A443,1),Checks!$CF$2:$CF$5,1,0),0),"Product Code Required",IF('Journal Template'!D443="","",IF('Journal Template'!D443=IFERROR(VLOOKUP('Journal Template'!D443,Checks!$CH:$CH,1,0),0),"Product Code Required","NA"))))),"")</f>
        <v/>
      </c>
    </row>
    <row r="433" spans="14:89">
      <c r="N433" t="s">
        <v>2842</v>
      </c>
      <c r="O433" t="s">
        <v>2843</v>
      </c>
      <c r="P433" t="s">
        <v>386</v>
      </c>
      <c r="Q433" s="150" t="str">
        <f>IF(JRF!D446="","",IF(IFERROR(VLOOKUP(JRF!D446,Checks!N:P,3,0),0)="A","","Inactive account in Use"))</f>
        <v/>
      </c>
      <c r="R433" t="str">
        <f>IFERROR(IF('Journal Template'!C845="","",IF(IFERROR(VLOOKUP('Journal Template'!C845,Checks!N:P,3,0),0)="A","","Inactive account in Use")),"")</f>
        <v/>
      </c>
      <c r="S433" t="s">
        <v>2844</v>
      </c>
      <c r="T433" t="s">
        <v>386</v>
      </c>
      <c r="U433" t="s">
        <v>68</v>
      </c>
      <c r="V433" s="150" t="str">
        <f>IF(JRF!C446="","",IF(IFERROR(VLOOKUP(JRF!C446,Checks!S:U,3,0),0)="A","Entry with System fund Dept",""))</f>
        <v/>
      </c>
      <c r="W433" t="str">
        <f>IFERROR(IF('Journal Template'!D845="","",IF(IFERROR(VLOOKUP('Journal Template'!D845,Checks!S:U,3,0),0)="A","Entry with System fund Dept","")),"")</f>
        <v/>
      </c>
      <c r="X433" t="s">
        <v>2845</v>
      </c>
      <c r="Y433" t="s">
        <v>386</v>
      </c>
      <c r="Z433" t="s">
        <v>2846</v>
      </c>
      <c r="AA433" t="s">
        <v>2429</v>
      </c>
      <c r="AB433" t="s">
        <v>125</v>
      </c>
      <c r="AC433" s="150" t="str">
        <f>IFERROR(IF(JRF!C446="","",IF(AND(VLOOKUP(JRF!C446,X:AA,4,0)=JRF!B446,VLOOKUP(JRF!C446,X:Y,2,0)="A"),"","Inactive Dept Combo Error")),"Inactive Dept Combo Error")</f>
        <v/>
      </c>
      <c r="AD433" t="str">
        <f>IFERROR(IF('Journal Template'!D845="","",IF(AND(VLOOKUP('Journal Template'!D845,X:AA,4,0)='Journal Template'!A845,VLOOKUP('Journal Template'!D845,X:Y,2,0)="A"),"","Inactive Dept Combo Error")),"")</f>
        <v/>
      </c>
      <c r="AK433" s="150" t="str">
        <f>IF(JRF!B446="","",IF(JRF!B446=IFERROR(VLOOKUP(JRF!B446,Checks!AI:AI,1,0),0),"Entry in Branch/Satellite BU's",""))</f>
        <v/>
      </c>
      <c r="AL433" t="str">
        <f>IFERROR(IF('Journal Template'!A845="","",IF('Journal Template'!A845=IFERROR(VLOOKUP('Journal Template'!A845,Checks!AI:AI,1,0),0),"Entry in Branch/Satellite BU's","")),"")</f>
        <v/>
      </c>
      <c r="AO433" s="171"/>
      <c r="AP433" s="171"/>
      <c r="AQ433" s="171"/>
      <c r="AR433" s="171"/>
      <c r="CI433" t="str">
        <f>IF(JRF!F446&gt;0,"",IF(JRF!B446="","",IF(LEFT(JRF!B446,1)=IFERROR(VLOOKUP(LEFT(JRF!B446,1),$CF$2:$CF$5,1,0),0),"Product Code Required",IF(JRF!C446="","",IF(JRF!C446=IFERROR(VLOOKUP(JRF!C446,$CH:$CH,1,0),0),"Product Code Required","NA")))))</f>
        <v/>
      </c>
      <c r="CJ433" t="str">
        <f>IF(JRF!AV446&gt;0,"",IF(JRF!Q446="","",IF(LEFT(JRF!Q446,1)=IFERROR(VLOOKUP(LEFT(JRF!Q446,1),$CF$2:$CF$5,1,0),0),"Product Code Required",IF(JRF!V446="","",IF(JRF!V446=IFERROR(VLOOKUP(JRF!V446,$CH:$CH,1,0),0),"Product Code Required","NA")))))</f>
        <v/>
      </c>
      <c r="CK433" t="str">
        <f>IFERROR(IF(LEN('Journal Template'!F444)&gt;0,"",IF('Journal Template'!A444="","",IF(LEFT('Journal Template'!A444,1)=IFERROR(VLOOKUP(LEFT('Journal Template'!A444,1),Checks!$CF$2:$CF$5,1,0),0),"Product Code Required",IF('Journal Template'!D444="","",IF('Journal Template'!D444=IFERROR(VLOOKUP('Journal Template'!D444,Checks!$CH:$CH,1,0),0),"Product Code Required","NA"))))),"")</f>
        <v/>
      </c>
    </row>
    <row r="434" spans="14:89">
      <c r="N434" t="s">
        <v>2847</v>
      </c>
      <c r="O434" t="s">
        <v>2848</v>
      </c>
      <c r="P434" t="s">
        <v>386</v>
      </c>
      <c r="Q434" s="150" t="str">
        <f>IF(JRF!D447="","",IF(IFERROR(VLOOKUP(JRF!D447,Checks!N:P,3,0),0)="A","","Inactive account in Use"))</f>
        <v/>
      </c>
      <c r="R434" t="str">
        <f>IFERROR(IF('Journal Template'!C846="","",IF(IFERROR(VLOOKUP('Journal Template'!C846,Checks!N:P,3,0),0)="A","","Inactive account in Use")),"")</f>
        <v/>
      </c>
      <c r="S434" t="s">
        <v>2849</v>
      </c>
      <c r="T434" t="s">
        <v>386</v>
      </c>
      <c r="U434" t="s">
        <v>68</v>
      </c>
      <c r="V434" s="150" t="str">
        <f>IF(JRF!C447="","",IF(IFERROR(VLOOKUP(JRF!C447,Checks!S:U,3,0),0)="A","Entry with System fund Dept",""))</f>
        <v/>
      </c>
      <c r="W434" t="str">
        <f>IFERROR(IF('Journal Template'!D846="","",IF(IFERROR(VLOOKUP('Journal Template'!D846,Checks!S:U,3,0),0)="A","Entry with System fund Dept","")),"")</f>
        <v/>
      </c>
      <c r="X434" t="s">
        <v>2850</v>
      </c>
      <c r="Y434" t="s">
        <v>386</v>
      </c>
      <c r="Z434" t="s">
        <v>2851</v>
      </c>
      <c r="AA434" t="s">
        <v>2429</v>
      </c>
      <c r="AB434" t="s">
        <v>125</v>
      </c>
      <c r="AC434" s="150" t="str">
        <f>IFERROR(IF(JRF!C447="","",IF(AND(VLOOKUP(JRF!C447,X:AA,4,0)=JRF!B447,VLOOKUP(JRF!C447,X:Y,2,0)="A"),"","Inactive Dept Combo Error")),"Inactive Dept Combo Error")</f>
        <v/>
      </c>
      <c r="AD434" t="str">
        <f>IFERROR(IF('Journal Template'!D846="","",IF(AND(VLOOKUP('Journal Template'!D846,X:AA,4,0)='Journal Template'!A846,VLOOKUP('Journal Template'!D846,X:Y,2,0)="A"),"","Inactive Dept Combo Error")),"")</f>
        <v/>
      </c>
      <c r="AK434" s="150" t="str">
        <f>IF(JRF!B447="","",IF(JRF!B447=IFERROR(VLOOKUP(JRF!B447,Checks!AI:AI,1,0),0),"Entry in Branch/Satellite BU's",""))</f>
        <v/>
      </c>
      <c r="AL434" t="str">
        <f>IFERROR(IF('Journal Template'!A846="","",IF('Journal Template'!A846=IFERROR(VLOOKUP('Journal Template'!A846,Checks!AI:AI,1,0),0),"Entry in Branch/Satellite BU's","")),"")</f>
        <v/>
      </c>
      <c r="AO434" s="171"/>
      <c r="AP434" s="171"/>
      <c r="AQ434" s="171"/>
      <c r="AR434" s="171"/>
      <c r="CI434" t="str">
        <f>IF(JRF!F447&gt;0,"",IF(JRF!B447="","",IF(LEFT(JRF!B447,1)=IFERROR(VLOOKUP(LEFT(JRF!B447,1),$CF$2:$CF$5,1,0),0),"Product Code Required",IF(JRF!C447="","",IF(JRF!C447=IFERROR(VLOOKUP(JRF!C447,$CH:$CH,1,0),0),"Product Code Required","NA")))))</f>
        <v/>
      </c>
      <c r="CJ434" t="str">
        <f>IF(JRF!AV447&gt;0,"",IF(JRF!Q447="","",IF(LEFT(JRF!Q447,1)=IFERROR(VLOOKUP(LEFT(JRF!Q447,1),$CF$2:$CF$5,1,0),0),"Product Code Required",IF(JRF!V447="","",IF(JRF!V447=IFERROR(VLOOKUP(JRF!V447,$CH:$CH,1,0),0),"Product Code Required","NA")))))</f>
        <v/>
      </c>
      <c r="CK434" t="str">
        <f>IFERROR(IF(LEN('Journal Template'!F445)&gt;0,"",IF('Journal Template'!A445="","",IF(LEFT('Journal Template'!A445,1)=IFERROR(VLOOKUP(LEFT('Journal Template'!A445,1),Checks!$CF$2:$CF$5,1,0),0),"Product Code Required",IF('Journal Template'!D445="","",IF('Journal Template'!D445=IFERROR(VLOOKUP('Journal Template'!D445,Checks!$CH:$CH,1,0),0),"Product Code Required","NA"))))),"")</f>
        <v/>
      </c>
    </row>
    <row r="435" spans="14:89">
      <c r="N435" t="s">
        <v>2852</v>
      </c>
      <c r="O435" t="s">
        <v>2853</v>
      </c>
      <c r="P435" t="s">
        <v>386</v>
      </c>
      <c r="Q435" s="150" t="str">
        <f>IF(JRF!D448="","",IF(IFERROR(VLOOKUP(JRF!D448,Checks!N:P,3,0),0)="A","","Inactive account in Use"))</f>
        <v/>
      </c>
      <c r="R435" t="str">
        <f>IFERROR(IF('Journal Template'!C847="","",IF(IFERROR(VLOOKUP('Journal Template'!C847,Checks!N:P,3,0),0)="A","","Inactive account in Use")),"")</f>
        <v/>
      </c>
      <c r="S435" t="s">
        <v>2854</v>
      </c>
      <c r="T435" t="s">
        <v>386</v>
      </c>
      <c r="U435" t="s">
        <v>68</v>
      </c>
      <c r="V435" s="150" t="str">
        <f>IF(JRF!C448="","",IF(IFERROR(VLOOKUP(JRF!C448,Checks!S:U,3,0),0)="A","Entry with System fund Dept",""))</f>
        <v/>
      </c>
      <c r="W435" t="str">
        <f>IFERROR(IF('Journal Template'!D847="","",IF(IFERROR(VLOOKUP('Journal Template'!D847,Checks!S:U,3,0),0)="A","Entry with System fund Dept","")),"")</f>
        <v/>
      </c>
      <c r="X435" t="s">
        <v>2855</v>
      </c>
      <c r="Y435" t="s">
        <v>389</v>
      </c>
      <c r="Z435" t="s">
        <v>2856</v>
      </c>
      <c r="AA435" t="s">
        <v>2429</v>
      </c>
      <c r="AB435" t="s">
        <v>125</v>
      </c>
      <c r="AC435" s="150" t="str">
        <f>IFERROR(IF(JRF!C448="","",IF(AND(VLOOKUP(JRF!C448,X:AA,4,0)=JRF!B448,VLOOKUP(JRF!C448,X:Y,2,0)="A"),"","Inactive Dept Combo Error")),"Inactive Dept Combo Error")</f>
        <v/>
      </c>
      <c r="AD435" t="str">
        <f>IFERROR(IF('Journal Template'!D847="","",IF(AND(VLOOKUP('Journal Template'!D847,X:AA,4,0)='Journal Template'!A847,VLOOKUP('Journal Template'!D847,X:Y,2,0)="A"),"","Inactive Dept Combo Error")),"")</f>
        <v/>
      </c>
      <c r="AK435" s="150" t="str">
        <f>IF(JRF!B448="","",IF(JRF!B448=IFERROR(VLOOKUP(JRF!B448,Checks!AI:AI,1,0),0),"Entry in Branch/Satellite BU's",""))</f>
        <v/>
      </c>
      <c r="AL435" t="str">
        <f>IFERROR(IF('Journal Template'!A847="","",IF('Journal Template'!A847=IFERROR(VLOOKUP('Journal Template'!A847,Checks!AI:AI,1,0),0),"Entry in Branch/Satellite BU's","")),"")</f>
        <v/>
      </c>
      <c r="AO435" s="171"/>
      <c r="AP435" s="171"/>
      <c r="AQ435" s="171"/>
      <c r="AR435" s="171"/>
      <c r="CI435" t="str">
        <f>IF(JRF!F448&gt;0,"",IF(JRF!B448="","",IF(LEFT(JRF!B448,1)=IFERROR(VLOOKUP(LEFT(JRF!B448,1),$CF$2:$CF$5,1,0),0),"Product Code Required",IF(JRF!C448="","",IF(JRF!C448=IFERROR(VLOOKUP(JRF!C448,$CH:$CH,1,0),0),"Product Code Required","NA")))))</f>
        <v/>
      </c>
      <c r="CJ435" t="str">
        <f>IF(JRF!AV448&gt;0,"",IF(JRF!Q448="","",IF(LEFT(JRF!Q448,1)=IFERROR(VLOOKUP(LEFT(JRF!Q448,1),$CF$2:$CF$5,1,0),0),"Product Code Required",IF(JRF!V448="","",IF(JRF!V448=IFERROR(VLOOKUP(JRF!V448,$CH:$CH,1,0),0),"Product Code Required","NA")))))</f>
        <v/>
      </c>
      <c r="CK435" t="str">
        <f>IFERROR(IF(LEN('Journal Template'!F446)&gt;0,"",IF('Journal Template'!A446="","",IF(LEFT('Journal Template'!A446,1)=IFERROR(VLOOKUP(LEFT('Journal Template'!A446,1),Checks!$CF$2:$CF$5,1,0),0),"Product Code Required",IF('Journal Template'!D446="","",IF('Journal Template'!D446=IFERROR(VLOOKUP('Journal Template'!D446,Checks!$CH:$CH,1,0),0),"Product Code Required","NA"))))),"")</f>
        <v/>
      </c>
    </row>
    <row r="436" spans="14:89">
      <c r="N436" t="s">
        <v>2857</v>
      </c>
      <c r="O436" t="s">
        <v>2858</v>
      </c>
      <c r="P436" t="s">
        <v>386</v>
      </c>
      <c r="Q436" s="150" t="str">
        <f>IF(JRF!D449="","",IF(IFERROR(VLOOKUP(JRF!D449,Checks!N:P,3,0),0)="A","","Inactive account in Use"))</f>
        <v/>
      </c>
      <c r="R436" t="str">
        <f>IFERROR(IF('Journal Template'!C848="","",IF(IFERROR(VLOOKUP('Journal Template'!C848,Checks!N:P,3,0),0)="A","","Inactive account in Use")),"")</f>
        <v/>
      </c>
      <c r="S436" t="s">
        <v>2859</v>
      </c>
      <c r="T436" t="s">
        <v>386</v>
      </c>
      <c r="U436" t="s">
        <v>68</v>
      </c>
      <c r="V436" s="150" t="str">
        <f>IF(JRF!C449="","",IF(IFERROR(VLOOKUP(JRF!C449,Checks!S:U,3,0),0)="A","Entry with System fund Dept",""))</f>
        <v/>
      </c>
      <c r="W436" t="str">
        <f>IFERROR(IF('Journal Template'!D848="","",IF(IFERROR(VLOOKUP('Journal Template'!D848,Checks!S:U,3,0),0)="A","Entry with System fund Dept","")),"")</f>
        <v/>
      </c>
      <c r="X436" t="s">
        <v>2860</v>
      </c>
      <c r="Y436" t="s">
        <v>386</v>
      </c>
      <c r="Z436" t="s">
        <v>2861</v>
      </c>
      <c r="AA436" t="s">
        <v>2429</v>
      </c>
      <c r="AB436" t="s">
        <v>125</v>
      </c>
      <c r="AC436" s="150" t="str">
        <f>IFERROR(IF(JRF!C449="","",IF(AND(VLOOKUP(JRF!C449,X:AA,4,0)=JRF!B449,VLOOKUP(JRF!C449,X:Y,2,0)="A"),"","Inactive Dept Combo Error")),"Inactive Dept Combo Error")</f>
        <v/>
      </c>
      <c r="AD436" t="str">
        <f>IFERROR(IF('Journal Template'!D848="","",IF(AND(VLOOKUP('Journal Template'!D848,X:AA,4,0)='Journal Template'!A848,VLOOKUP('Journal Template'!D848,X:Y,2,0)="A"),"","Inactive Dept Combo Error")),"")</f>
        <v/>
      </c>
      <c r="AK436" s="150" t="str">
        <f>IF(JRF!B449="","",IF(JRF!B449=IFERROR(VLOOKUP(JRF!B449,Checks!AI:AI,1,0),0),"Entry in Branch/Satellite BU's",""))</f>
        <v/>
      </c>
      <c r="AL436" t="str">
        <f>IFERROR(IF('Journal Template'!A848="","",IF('Journal Template'!A848=IFERROR(VLOOKUP('Journal Template'!A848,Checks!AI:AI,1,0),0),"Entry in Branch/Satellite BU's","")),"")</f>
        <v/>
      </c>
      <c r="AO436" s="171"/>
      <c r="AP436" s="171"/>
      <c r="AQ436" s="171"/>
      <c r="AR436" s="171"/>
      <c r="CI436" t="str">
        <f>IF(JRF!F449&gt;0,"",IF(JRF!B449="","",IF(LEFT(JRF!B449,1)=IFERROR(VLOOKUP(LEFT(JRF!B449,1),$CF$2:$CF$5,1,0),0),"Product Code Required",IF(JRF!C449="","",IF(JRF!C449=IFERROR(VLOOKUP(JRF!C449,$CH:$CH,1,0),0),"Product Code Required","NA")))))</f>
        <v/>
      </c>
      <c r="CJ436" t="str">
        <f>IF(JRF!AV449&gt;0,"",IF(JRF!Q449="","",IF(LEFT(JRF!Q449,1)=IFERROR(VLOOKUP(LEFT(JRF!Q449,1),$CF$2:$CF$5,1,0),0),"Product Code Required",IF(JRF!V449="","",IF(JRF!V449=IFERROR(VLOOKUP(JRF!V449,$CH:$CH,1,0),0),"Product Code Required","NA")))))</f>
        <v/>
      </c>
      <c r="CK436" t="str">
        <f>IFERROR(IF(LEN('Journal Template'!F447)&gt;0,"",IF('Journal Template'!A447="","",IF(LEFT('Journal Template'!A447,1)=IFERROR(VLOOKUP(LEFT('Journal Template'!A447,1),Checks!$CF$2:$CF$5,1,0),0),"Product Code Required",IF('Journal Template'!D447="","",IF('Journal Template'!D447=IFERROR(VLOOKUP('Journal Template'!D447,Checks!$CH:$CH,1,0),0),"Product Code Required","NA"))))),"")</f>
        <v/>
      </c>
    </row>
    <row r="437" spans="14:89">
      <c r="N437" t="s">
        <v>2862</v>
      </c>
      <c r="O437" t="s">
        <v>2863</v>
      </c>
      <c r="P437" t="s">
        <v>386</v>
      </c>
      <c r="Q437" s="150" t="str">
        <f>IF(JRF!D450="","",IF(IFERROR(VLOOKUP(JRF!D450,Checks!N:P,3,0),0)="A","","Inactive account in Use"))</f>
        <v/>
      </c>
      <c r="R437" t="str">
        <f>IFERROR(IF('Journal Template'!C849="","",IF(IFERROR(VLOOKUP('Journal Template'!C849,Checks!N:P,3,0),0)="A","","Inactive account in Use")),"")</f>
        <v/>
      </c>
      <c r="S437" t="s">
        <v>2864</v>
      </c>
      <c r="T437" t="s">
        <v>386</v>
      </c>
      <c r="U437" t="s">
        <v>68</v>
      </c>
      <c r="V437" s="150" t="str">
        <f>IF(JRF!C450="","",IF(IFERROR(VLOOKUP(JRF!C450,Checks!S:U,3,0),0)="A","Entry with System fund Dept",""))</f>
        <v/>
      </c>
      <c r="W437" t="str">
        <f>IFERROR(IF('Journal Template'!D849="","",IF(IFERROR(VLOOKUP('Journal Template'!D849,Checks!S:U,3,0),0)="A","Entry with System fund Dept","")),"")</f>
        <v/>
      </c>
      <c r="X437" t="s">
        <v>2865</v>
      </c>
      <c r="Y437" t="s">
        <v>386</v>
      </c>
      <c r="Z437" t="s">
        <v>2866</v>
      </c>
      <c r="AA437" t="s">
        <v>2429</v>
      </c>
      <c r="AB437" t="s">
        <v>125</v>
      </c>
      <c r="AC437" s="150" t="str">
        <f>IFERROR(IF(JRF!C450="","",IF(AND(VLOOKUP(JRF!C450,X:AA,4,0)=JRF!B450,VLOOKUP(JRF!C450,X:Y,2,0)="A"),"","Inactive Dept Combo Error")),"Inactive Dept Combo Error")</f>
        <v/>
      </c>
      <c r="AD437" t="str">
        <f>IFERROR(IF('Journal Template'!D849="","",IF(AND(VLOOKUP('Journal Template'!D849,X:AA,4,0)='Journal Template'!A849,VLOOKUP('Journal Template'!D849,X:Y,2,0)="A"),"","Inactive Dept Combo Error")),"")</f>
        <v/>
      </c>
      <c r="AK437" s="150" t="str">
        <f>IF(JRF!B450="","",IF(JRF!B450=IFERROR(VLOOKUP(JRF!B450,Checks!AI:AI,1,0),0),"Entry in Branch/Satellite BU's",""))</f>
        <v/>
      </c>
      <c r="AL437" t="str">
        <f>IFERROR(IF('Journal Template'!A849="","",IF('Journal Template'!A849=IFERROR(VLOOKUP('Journal Template'!A849,Checks!AI:AI,1,0),0),"Entry in Branch/Satellite BU's","")),"")</f>
        <v/>
      </c>
      <c r="AO437" s="171"/>
      <c r="AP437" s="171"/>
      <c r="AQ437" s="171"/>
      <c r="AR437" s="171"/>
      <c r="CI437" t="str">
        <f>IF(JRF!F450&gt;0,"",IF(JRF!B450="","",IF(LEFT(JRF!B450,1)=IFERROR(VLOOKUP(LEFT(JRF!B450,1),$CF$2:$CF$5,1,0),0),"Product Code Required",IF(JRF!C450="","",IF(JRF!C450=IFERROR(VLOOKUP(JRF!C450,$CH:$CH,1,0),0),"Product Code Required","NA")))))</f>
        <v/>
      </c>
      <c r="CJ437" t="str">
        <f>IF(JRF!AV450&gt;0,"",IF(JRF!Q450="","",IF(LEFT(JRF!Q450,1)=IFERROR(VLOOKUP(LEFT(JRF!Q450,1),$CF$2:$CF$5,1,0),0),"Product Code Required",IF(JRF!V450="","",IF(JRF!V450=IFERROR(VLOOKUP(JRF!V450,$CH:$CH,1,0),0),"Product Code Required","NA")))))</f>
        <v/>
      </c>
      <c r="CK437" t="str">
        <f>IFERROR(IF(LEN('Journal Template'!F448)&gt;0,"",IF('Journal Template'!A448="","",IF(LEFT('Journal Template'!A448,1)=IFERROR(VLOOKUP(LEFT('Journal Template'!A448,1),Checks!$CF$2:$CF$5,1,0),0),"Product Code Required",IF('Journal Template'!D448="","",IF('Journal Template'!D448=IFERROR(VLOOKUP('Journal Template'!D448,Checks!$CH:$CH,1,0),0),"Product Code Required","NA"))))),"")</f>
        <v/>
      </c>
    </row>
    <row r="438" spans="14:89">
      <c r="N438" t="s">
        <v>2867</v>
      </c>
      <c r="O438" t="s">
        <v>2868</v>
      </c>
      <c r="P438" t="s">
        <v>386</v>
      </c>
      <c r="Q438" s="150" t="str">
        <f>IF(JRF!D451="","",IF(IFERROR(VLOOKUP(JRF!D451,Checks!N:P,3,0),0)="A","","Inactive account in Use"))</f>
        <v/>
      </c>
      <c r="R438" t="str">
        <f>IFERROR(IF('Journal Template'!C850="","",IF(IFERROR(VLOOKUP('Journal Template'!C850,Checks!N:P,3,0),0)="A","","Inactive account in Use")),"")</f>
        <v/>
      </c>
      <c r="S438" t="s">
        <v>2869</v>
      </c>
      <c r="T438" t="s">
        <v>386</v>
      </c>
      <c r="U438" t="s">
        <v>68</v>
      </c>
      <c r="V438" s="150" t="str">
        <f>IF(JRF!C451="","",IF(IFERROR(VLOOKUP(JRF!C451,Checks!S:U,3,0),0)="A","Entry with System fund Dept",""))</f>
        <v/>
      </c>
      <c r="W438" t="str">
        <f>IFERROR(IF('Journal Template'!D850="","",IF(IFERROR(VLOOKUP('Journal Template'!D850,Checks!S:U,3,0),0)="A","Entry with System fund Dept","")),"")</f>
        <v/>
      </c>
      <c r="X438" t="s">
        <v>2870</v>
      </c>
      <c r="Y438" t="s">
        <v>386</v>
      </c>
      <c r="Z438" t="s">
        <v>2871</v>
      </c>
      <c r="AA438" t="s">
        <v>2429</v>
      </c>
      <c r="AB438" t="s">
        <v>125</v>
      </c>
      <c r="AC438" s="150" t="str">
        <f>IFERROR(IF(JRF!C451="","",IF(AND(VLOOKUP(JRF!C451,X:AA,4,0)=JRF!B451,VLOOKUP(JRF!C451,X:Y,2,0)="A"),"","Inactive Dept Combo Error")),"Inactive Dept Combo Error")</f>
        <v/>
      </c>
      <c r="AD438" t="str">
        <f>IFERROR(IF('Journal Template'!D850="","",IF(AND(VLOOKUP('Journal Template'!D850,X:AA,4,0)='Journal Template'!A850,VLOOKUP('Journal Template'!D850,X:Y,2,0)="A"),"","Inactive Dept Combo Error")),"")</f>
        <v/>
      </c>
      <c r="AK438" s="150" t="str">
        <f>IF(JRF!B451="","",IF(JRF!B451=IFERROR(VLOOKUP(JRF!B451,Checks!AI:AI,1,0),0),"Entry in Branch/Satellite BU's",""))</f>
        <v/>
      </c>
      <c r="AL438" t="str">
        <f>IFERROR(IF('Journal Template'!A850="","",IF('Journal Template'!A850=IFERROR(VLOOKUP('Journal Template'!A850,Checks!AI:AI,1,0),0),"Entry in Branch/Satellite BU's","")),"")</f>
        <v/>
      </c>
      <c r="AO438" s="171"/>
      <c r="AP438" s="171"/>
      <c r="AQ438" s="171"/>
      <c r="AR438" s="171"/>
      <c r="CI438" t="str">
        <f>IF(JRF!F451&gt;0,"",IF(JRF!B451="","",IF(LEFT(JRF!B451,1)=IFERROR(VLOOKUP(LEFT(JRF!B451,1),$CF$2:$CF$5,1,0),0),"Product Code Required",IF(JRF!C451="","",IF(JRF!C451=IFERROR(VLOOKUP(JRF!C451,$CH:$CH,1,0),0),"Product Code Required","NA")))))</f>
        <v/>
      </c>
      <c r="CJ438" t="str">
        <f>IF(JRF!AV451&gt;0,"",IF(JRF!Q451="","",IF(LEFT(JRF!Q451,1)=IFERROR(VLOOKUP(LEFT(JRF!Q451,1),$CF$2:$CF$5,1,0),0),"Product Code Required",IF(JRF!V451="","",IF(JRF!V451=IFERROR(VLOOKUP(JRF!V451,$CH:$CH,1,0),0),"Product Code Required","NA")))))</f>
        <v/>
      </c>
      <c r="CK438" t="str">
        <f>IFERROR(IF(LEN('Journal Template'!F449)&gt;0,"",IF('Journal Template'!A449="","",IF(LEFT('Journal Template'!A449,1)=IFERROR(VLOOKUP(LEFT('Journal Template'!A449,1),Checks!$CF$2:$CF$5,1,0),0),"Product Code Required",IF('Journal Template'!D449="","",IF('Journal Template'!D449=IFERROR(VLOOKUP('Journal Template'!D449,Checks!$CH:$CH,1,0),0),"Product Code Required","NA"))))),"")</f>
        <v/>
      </c>
    </row>
    <row r="439" spans="14:89">
      <c r="N439" t="s">
        <v>2872</v>
      </c>
      <c r="O439" t="s">
        <v>2873</v>
      </c>
      <c r="P439" t="s">
        <v>386</v>
      </c>
      <c r="Q439" s="150" t="str">
        <f>IF(JRF!D452="","",IF(IFERROR(VLOOKUP(JRF!D452,Checks!N:P,3,0),0)="A","","Inactive account in Use"))</f>
        <v/>
      </c>
      <c r="R439" t="str">
        <f>IFERROR(IF('Journal Template'!C851="","",IF(IFERROR(VLOOKUP('Journal Template'!C851,Checks!N:P,3,0),0)="A","","Inactive account in Use")),"")</f>
        <v/>
      </c>
      <c r="S439" t="s">
        <v>2874</v>
      </c>
      <c r="T439" t="s">
        <v>386</v>
      </c>
      <c r="U439" t="s">
        <v>68</v>
      </c>
      <c r="V439" s="150" t="str">
        <f>IF(JRF!C452="","",IF(IFERROR(VLOOKUP(JRF!C452,Checks!S:U,3,0),0)="A","Entry with System fund Dept",""))</f>
        <v/>
      </c>
      <c r="W439" t="str">
        <f>IFERROR(IF('Journal Template'!D851="","",IF(IFERROR(VLOOKUP('Journal Template'!D851,Checks!S:U,3,0),0)="A","Entry with System fund Dept","")),"")</f>
        <v/>
      </c>
      <c r="X439" t="s">
        <v>2875</v>
      </c>
      <c r="Y439" t="s">
        <v>386</v>
      </c>
      <c r="Z439" t="s">
        <v>2876</v>
      </c>
      <c r="AA439" t="s">
        <v>2429</v>
      </c>
      <c r="AB439" t="s">
        <v>125</v>
      </c>
      <c r="AC439" s="150" t="str">
        <f>IFERROR(IF(JRF!C452="","",IF(AND(VLOOKUP(JRF!C452,X:AA,4,0)=JRF!B452,VLOOKUP(JRF!C452,X:Y,2,0)="A"),"","Inactive Dept Combo Error")),"Inactive Dept Combo Error")</f>
        <v/>
      </c>
      <c r="AD439" t="str">
        <f>IFERROR(IF('Journal Template'!D851="","",IF(AND(VLOOKUP('Journal Template'!D851,X:AA,4,0)='Journal Template'!A851,VLOOKUP('Journal Template'!D851,X:Y,2,0)="A"),"","Inactive Dept Combo Error")),"")</f>
        <v/>
      </c>
      <c r="AK439" s="150" t="str">
        <f>IF(JRF!B452="","",IF(JRF!B452=IFERROR(VLOOKUP(JRF!B452,Checks!AI:AI,1,0),0),"Entry in Branch/Satellite BU's",""))</f>
        <v/>
      </c>
      <c r="AL439" t="str">
        <f>IFERROR(IF('Journal Template'!A851="","",IF('Journal Template'!A851=IFERROR(VLOOKUP('Journal Template'!A851,Checks!AI:AI,1,0),0),"Entry in Branch/Satellite BU's","")),"")</f>
        <v/>
      </c>
      <c r="AO439" s="171"/>
      <c r="AP439" s="171"/>
      <c r="AQ439" s="171"/>
      <c r="AR439" s="171"/>
      <c r="CI439" t="str">
        <f>IF(JRF!F452&gt;0,"",IF(JRF!B452="","",IF(LEFT(JRF!B452,1)=IFERROR(VLOOKUP(LEFT(JRF!B452,1),$CF$2:$CF$5,1,0),0),"Product Code Required",IF(JRF!C452="","",IF(JRF!C452=IFERROR(VLOOKUP(JRF!C452,$CH:$CH,1,0),0),"Product Code Required","NA")))))</f>
        <v/>
      </c>
      <c r="CJ439" t="str">
        <f>IF(JRF!AV452&gt;0,"",IF(JRF!Q452="","",IF(LEFT(JRF!Q452,1)=IFERROR(VLOOKUP(LEFT(JRF!Q452,1),$CF$2:$CF$5,1,0),0),"Product Code Required",IF(JRF!V452="","",IF(JRF!V452=IFERROR(VLOOKUP(JRF!V452,$CH:$CH,1,0),0),"Product Code Required","NA")))))</f>
        <v/>
      </c>
      <c r="CK439" t="str">
        <f>IFERROR(IF(LEN('Journal Template'!F450)&gt;0,"",IF('Journal Template'!A450="","",IF(LEFT('Journal Template'!A450,1)=IFERROR(VLOOKUP(LEFT('Journal Template'!A450,1),Checks!$CF$2:$CF$5,1,0),0),"Product Code Required",IF('Journal Template'!D450="","",IF('Journal Template'!D450=IFERROR(VLOOKUP('Journal Template'!D450,Checks!$CH:$CH,1,0),0),"Product Code Required","NA"))))),"")</f>
        <v/>
      </c>
    </row>
    <row r="440" spans="14:89">
      <c r="N440" t="s">
        <v>2877</v>
      </c>
      <c r="O440" t="s">
        <v>2878</v>
      </c>
      <c r="P440" t="s">
        <v>386</v>
      </c>
      <c r="Q440" s="150" t="str">
        <f>IF(JRF!D453="","",IF(IFERROR(VLOOKUP(JRF!D453,Checks!N:P,3,0),0)="A","","Inactive account in Use"))</f>
        <v/>
      </c>
      <c r="R440" t="str">
        <f>IFERROR(IF('Journal Template'!C852="","",IF(IFERROR(VLOOKUP('Journal Template'!C852,Checks!N:P,3,0),0)="A","","Inactive account in Use")),"")</f>
        <v/>
      </c>
      <c r="S440" t="s">
        <v>2879</v>
      </c>
      <c r="T440" t="s">
        <v>386</v>
      </c>
      <c r="U440" t="s">
        <v>68</v>
      </c>
      <c r="V440" s="150" t="str">
        <f>IF(JRF!C453="","",IF(IFERROR(VLOOKUP(JRF!C453,Checks!S:U,3,0),0)="A","Entry with System fund Dept",""))</f>
        <v/>
      </c>
      <c r="W440" t="str">
        <f>IFERROR(IF('Journal Template'!D852="","",IF(IFERROR(VLOOKUP('Journal Template'!D852,Checks!S:U,3,0),0)="A","Entry with System fund Dept","")),"")</f>
        <v/>
      </c>
      <c r="X440" t="s">
        <v>2880</v>
      </c>
      <c r="Y440" t="s">
        <v>386</v>
      </c>
      <c r="Z440" t="s">
        <v>2881</v>
      </c>
      <c r="AA440" t="s">
        <v>2429</v>
      </c>
      <c r="AB440" t="s">
        <v>125</v>
      </c>
      <c r="AC440" s="150" t="str">
        <f>IFERROR(IF(JRF!C453="","",IF(AND(VLOOKUP(JRF!C453,X:AA,4,0)=JRF!B453,VLOOKUP(JRF!C453,X:Y,2,0)="A"),"","Inactive Dept Combo Error")),"Inactive Dept Combo Error")</f>
        <v/>
      </c>
      <c r="AD440" t="str">
        <f>IFERROR(IF('Journal Template'!D852="","",IF(AND(VLOOKUP('Journal Template'!D852,X:AA,4,0)='Journal Template'!A852,VLOOKUP('Journal Template'!D852,X:Y,2,0)="A"),"","Inactive Dept Combo Error")),"")</f>
        <v/>
      </c>
      <c r="AK440" s="150" t="str">
        <f>IF(JRF!B453="","",IF(JRF!B453=IFERROR(VLOOKUP(JRF!B453,Checks!AI:AI,1,0),0),"Entry in Branch/Satellite BU's",""))</f>
        <v/>
      </c>
      <c r="AL440" t="str">
        <f>IFERROR(IF('Journal Template'!A852="","",IF('Journal Template'!A852=IFERROR(VLOOKUP('Journal Template'!A852,Checks!AI:AI,1,0),0),"Entry in Branch/Satellite BU's","")),"")</f>
        <v/>
      </c>
      <c r="AO440" s="171"/>
      <c r="AP440" s="171"/>
      <c r="AQ440" s="171"/>
      <c r="AR440" s="171"/>
      <c r="CI440" t="str">
        <f>IF(JRF!F453&gt;0,"",IF(JRF!B453="","",IF(LEFT(JRF!B453,1)=IFERROR(VLOOKUP(LEFT(JRF!B453,1),$CF$2:$CF$5,1,0),0),"Product Code Required",IF(JRF!C453="","",IF(JRF!C453=IFERROR(VLOOKUP(JRF!C453,$CH:$CH,1,0),0),"Product Code Required","NA")))))</f>
        <v/>
      </c>
      <c r="CJ440" t="str">
        <f>IF(JRF!AV453&gt;0,"",IF(JRF!Q453="","",IF(LEFT(JRF!Q453,1)=IFERROR(VLOOKUP(LEFT(JRF!Q453,1),$CF$2:$CF$5,1,0),0),"Product Code Required",IF(JRF!V453="","",IF(JRF!V453=IFERROR(VLOOKUP(JRF!V453,$CH:$CH,1,0),0),"Product Code Required","NA")))))</f>
        <v/>
      </c>
      <c r="CK440" t="str">
        <f>IFERROR(IF(LEN('Journal Template'!F451)&gt;0,"",IF('Journal Template'!A451="","",IF(LEFT('Journal Template'!A451,1)=IFERROR(VLOOKUP(LEFT('Journal Template'!A451,1),Checks!$CF$2:$CF$5,1,0),0),"Product Code Required",IF('Journal Template'!D451="","",IF('Journal Template'!D451=IFERROR(VLOOKUP('Journal Template'!D451,Checks!$CH:$CH,1,0),0),"Product Code Required","NA"))))),"")</f>
        <v/>
      </c>
    </row>
    <row r="441" spans="14:89">
      <c r="N441" t="s">
        <v>2882</v>
      </c>
      <c r="O441" t="s">
        <v>2883</v>
      </c>
      <c r="P441" t="s">
        <v>386</v>
      </c>
      <c r="Q441" s="150" t="str">
        <f>IF(JRF!D454="","",IF(IFERROR(VLOOKUP(JRF!D454,Checks!N:P,3,0),0)="A","","Inactive account in Use"))</f>
        <v/>
      </c>
      <c r="R441" t="str">
        <f>IFERROR(IF('Journal Template'!C853="","",IF(IFERROR(VLOOKUP('Journal Template'!C853,Checks!N:P,3,0),0)="A","","Inactive account in Use")),"")</f>
        <v/>
      </c>
      <c r="S441" t="s">
        <v>2884</v>
      </c>
      <c r="T441" t="s">
        <v>386</v>
      </c>
      <c r="U441" t="s">
        <v>68</v>
      </c>
      <c r="V441" s="150" t="str">
        <f>IF(JRF!C454="","",IF(IFERROR(VLOOKUP(JRF!C454,Checks!S:U,3,0),0)="A","Entry with System fund Dept",""))</f>
        <v/>
      </c>
      <c r="W441" t="str">
        <f>IFERROR(IF('Journal Template'!D853="","",IF(IFERROR(VLOOKUP('Journal Template'!D853,Checks!S:U,3,0),0)="A","Entry with System fund Dept","")),"")</f>
        <v/>
      </c>
      <c r="X441" t="s">
        <v>2885</v>
      </c>
      <c r="Y441" t="s">
        <v>386</v>
      </c>
      <c r="Z441" t="s">
        <v>2886</v>
      </c>
      <c r="AA441" t="s">
        <v>2429</v>
      </c>
      <c r="AB441" t="s">
        <v>125</v>
      </c>
      <c r="AC441" s="150" t="str">
        <f>IFERROR(IF(JRF!C454="","",IF(AND(VLOOKUP(JRF!C454,X:AA,4,0)=JRF!B454,VLOOKUP(JRF!C454,X:Y,2,0)="A"),"","Inactive Dept Combo Error")),"Inactive Dept Combo Error")</f>
        <v/>
      </c>
      <c r="AD441" t="str">
        <f>IFERROR(IF('Journal Template'!D853="","",IF(AND(VLOOKUP('Journal Template'!D853,X:AA,4,0)='Journal Template'!A853,VLOOKUP('Journal Template'!D853,X:Y,2,0)="A"),"","Inactive Dept Combo Error")),"")</f>
        <v/>
      </c>
      <c r="AK441" s="150" t="str">
        <f>IF(JRF!B454="","",IF(JRF!B454=IFERROR(VLOOKUP(JRF!B454,Checks!AI:AI,1,0),0),"Entry in Branch/Satellite BU's",""))</f>
        <v/>
      </c>
      <c r="AL441" t="str">
        <f>IFERROR(IF('Journal Template'!A853="","",IF('Journal Template'!A853=IFERROR(VLOOKUP('Journal Template'!A853,Checks!AI:AI,1,0),0),"Entry in Branch/Satellite BU's","")),"")</f>
        <v/>
      </c>
      <c r="AO441" s="171"/>
      <c r="AP441" s="171"/>
      <c r="AQ441" s="171"/>
      <c r="AR441" s="171"/>
      <c r="CI441" t="str">
        <f>IF(JRF!F454&gt;0,"",IF(JRF!B454="","",IF(LEFT(JRF!B454,1)=IFERROR(VLOOKUP(LEFT(JRF!B454,1),$CF$2:$CF$5,1,0),0),"Product Code Required",IF(JRF!C454="","",IF(JRF!C454=IFERROR(VLOOKUP(JRF!C454,$CH:$CH,1,0),0),"Product Code Required","NA")))))</f>
        <v/>
      </c>
      <c r="CJ441" t="str">
        <f>IF(JRF!AV454&gt;0,"",IF(JRF!Q454="","",IF(LEFT(JRF!Q454,1)=IFERROR(VLOOKUP(LEFT(JRF!Q454,1),$CF$2:$CF$5,1,0),0),"Product Code Required",IF(JRF!V454="","",IF(JRF!V454=IFERROR(VLOOKUP(JRF!V454,$CH:$CH,1,0),0),"Product Code Required","NA")))))</f>
        <v/>
      </c>
      <c r="CK441" t="str">
        <f>IFERROR(IF(LEN('Journal Template'!F452)&gt;0,"",IF('Journal Template'!A452="","",IF(LEFT('Journal Template'!A452,1)=IFERROR(VLOOKUP(LEFT('Journal Template'!A452,1),Checks!$CF$2:$CF$5,1,0),0),"Product Code Required",IF('Journal Template'!D452="","",IF('Journal Template'!D452=IFERROR(VLOOKUP('Journal Template'!D452,Checks!$CH:$CH,1,0),0),"Product Code Required","NA"))))),"")</f>
        <v/>
      </c>
    </row>
    <row r="442" spans="14:89">
      <c r="N442" t="s">
        <v>2887</v>
      </c>
      <c r="O442" t="s">
        <v>2888</v>
      </c>
      <c r="P442" t="s">
        <v>386</v>
      </c>
      <c r="Q442" s="150" t="str">
        <f>IF(JRF!D455="","",IF(IFERROR(VLOOKUP(JRF!D455,Checks!N:P,3,0),0)="A","","Inactive account in Use"))</f>
        <v/>
      </c>
      <c r="R442" t="str">
        <f>IFERROR(IF('Journal Template'!C854="","",IF(IFERROR(VLOOKUP('Journal Template'!C854,Checks!N:P,3,0),0)="A","","Inactive account in Use")),"")</f>
        <v/>
      </c>
      <c r="S442" t="s">
        <v>2889</v>
      </c>
      <c r="T442" t="s">
        <v>386</v>
      </c>
      <c r="U442" t="s">
        <v>68</v>
      </c>
      <c r="V442" s="150" t="str">
        <f>IF(JRF!C455="","",IF(IFERROR(VLOOKUP(JRF!C455,Checks!S:U,3,0),0)="A","Entry with System fund Dept",""))</f>
        <v/>
      </c>
      <c r="W442" t="str">
        <f>IFERROR(IF('Journal Template'!D854="","",IF(IFERROR(VLOOKUP('Journal Template'!D854,Checks!S:U,3,0),0)="A","Entry with System fund Dept","")),"")</f>
        <v/>
      </c>
      <c r="X442" t="s">
        <v>2890</v>
      </c>
      <c r="Y442" t="s">
        <v>386</v>
      </c>
      <c r="Z442" t="s">
        <v>2891</v>
      </c>
      <c r="AA442" t="s">
        <v>2429</v>
      </c>
      <c r="AB442" t="s">
        <v>125</v>
      </c>
      <c r="AC442" s="150" t="str">
        <f>IFERROR(IF(JRF!C455="","",IF(AND(VLOOKUP(JRF!C455,X:AA,4,0)=JRF!B455,VLOOKUP(JRF!C455,X:Y,2,0)="A"),"","Inactive Dept Combo Error")),"Inactive Dept Combo Error")</f>
        <v/>
      </c>
      <c r="AD442" t="str">
        <f>IFERROR(IF('Journal Template'!D854="","",IF(AND(VLOOKUP('Journal Template'!D854,X:AA,4,0)='Journal Template'!A854,VLOOKUP('Journal Template'!D854,X:Y,2,0)="A"),"","Inactive Dept Combo Error")),"")</f>
        <v/>
      </c>
      <c r="AK442" s="150" t="str">
        <f>IF(JRF!B455="","",IF(JRF!B455=IFERROR(VLOOKUP(JRF!B455,Checks!AI:AI,1,0),0),"Entry in Branch/Satellite BU's",""))</f>
        <v/>
      </c>
      <c r="AL442" t="str">
        <f>IFERROR(IF('Journal Template'!A854="","",IF('Journal Template'!A854=IFERROR(VLOOKUP('Journal Template'!A854,Checks!AI:AI,1,0),0),"Entry in Branch/Satellite BU's","")),"")</f>
        <v/>
      </c>
      <c r="AO442" s="171"/>
      <c r="AP442" s="171"/>
      <c r="AQ442" s="171"/>
      <c r="AR442" s="171"/>
      <c r="CI442" t="str">
        <f>IF(JRF!F455&gt;0,"",IF(JRF!B455="","",IF(LEFT(JRF!B455,1)=IFERROR(VLOOKUP(LEFT(JRF!B455,1),$CF$2:$CF$5,1,0),0),"Product Code Required",IF(JRF!C455="","",IF(JRF!C455=IFERROR(VLOOKUP(JRF!C455,$CH:$CH,1,0),0),"Product Code Required","NA")))))</f>
        <v/>
      </c>
      <c r="CJ442" t="str">
        <f>IF(JRF!AV455&gt;0,"",IF(JRF!Q455="","",IF(LEFT(JRF!Q455,1)=IFERROR(VLOOKUP(LEFT(JRF!Q455,1),$CF$2:$CF$5,1,0),0),"Product Code Required",IF(JRF!V455="","",IF(JRF!V455=IFERROR(VLOOKUP(JRF!V455,$CH:$CH,1,0),0),"Product Code Required","NA")))))</f>
        <v/>
      </c>
      <c r="CK442" t="str">
        <f>IFERROR(IF(LEN('Journal Template'!F453)&gt;0,"",IF('Journal Template'!A453="","",IF(LEFT('Journal Template'!A453,1)=IFERROR(VLOOKUP(LEFT('Journal Template'!A453,1),Checks!$CF$2:$CF$5,1,0),0),"Product Code Required",IF('Journal Template'!D453="","",IF('Journal Template'!D453=IFERROR(VLOOKUP('Journal Template'!D453,Checks!$CH:$CH,1,0),0),"Product Code Required","NA"))))),"")</f>
        <v/>
      </c>
    </row>
    <row r="443" spans="14:89">
      <c r="N443" t="s">
        <v>2892</v>
      </c>
      <c r="O443" t="s">
        <v>2893</v>
      </c>
      <c r="P443" t="s">
        <v>386</v>
      </c>
      <c r="Q443" s="150" t="str">
        <f>IF(JRF!D456="","",IF(IFERROR(VLOOKUP(JRF!D456,Checks!N:P,3,0),0)="A","","Inactive account in Use"))</f>
        <v/>
      </c>
      <c r="R443" t="str">
        <f>IFERROR(IF('Journal Template'!C855="","",IF(IFERROR(VLOOKUP('Journal Template'!C855,Checks!N:P,3,0),0)="A","","Inactive account in Use")),"")</f>
        <v/>
      </c>
      <c r="S443" t="s">
        <v>2894</v>
      </c>
      <c r="T443" t="s">
        <v>386</v>
      </c>
      <c r="U443" t="s">
        <v>68</v>
      </c>
      <c r="V443" s="150" t="str">
        <f>IF(JRF!C456="","",IF(IFERROR(VLOOKUP(JRF!C456,Checks!S:U,3,0),0)="A","Entry with System fund Dept",""))</f>
        <v/>
      </c>
      <c r="W443" t="str">
        <f>IFERROR(IF('Journal Template'!D855="","",IF(IFERROR(VLOOKUP('Journal Template'!D855,Checks!S:U,3,0),0)="A","Entry with System fund Dept","")),"")</f>
        <v/>
      </c>
      <c r="X443" t="s">
        <v>2895</v>
      </c>
      <c r="Y443" t="s">
        <v>386</v>
      </c>
      <c r="Z443" t="s">
        <v>2896</v>
      </c>
      <c r="AA443" t="s">
        <v>2429</v>
      </c>
      <c r="AB443" t="s">
        <v>125</v>
      </c>
      <c r="AC443" s="150" t="str">
        <f>IFERROR(IF(JRF!C456="","",IF(AND(VLOOKUP(JRF!C456,X:AA,4,0)=JRF!B456,VLOOKUP(JRF!C456,X:Y,2,0)="A"),"","Inactive Dept Combo Error")),"Inactive Dept Combo Error")</f>
        <v/>
      </c>
      <c r="AD443" t="str">
        <f>IFERROR(IF('Journal Template'!D855="","",IF(AND(VLOOKUP('Journal Template'!D855,X:AA,4,0)='Journal Template'!A855,VLOOKUP('Journal Template'!D855,X:Y,2,0)="A"),"","Inactive Dept Combo Error")),"")</f>
        <v/>
      </c>
      <c r="AK443" s="150" t="str">
        <f>IF(JRF!B456="","",IF(JRF!B456=IFERROR(VLOOKUP(JRF!B456,Checks!AI:AI,1,0),0),"Entry in Branch/Satellite BU's",""))</f>
        <v/>
      </c>
      <c r="AL443" t="str">
        <f>IFERROR(IF('Journal Template'!A855="","",IF('Journal Template'!A855=IFERROR(VLOOKUP('Journal Template'!A855,Checks!AI:AI,1,0),0),"Entry in Branch/Satellite BU's","")),"")</f>
        <v/>
      </c>
      <c r="AO443" s="171"/>
      <c r="AP443" s="171"/>
      <c r="AQ443" s="171"/>
      <c r="AR443" s="171"/>
      <c r="CI443" t="str">
        <f>IF(JRF!F456&gt;0,"",IF(JRF!B456="","",IF(LEFT(JRF!B456,1)=IFERROR(VLOOKUP(LEFT(JRF!B456,1),$CF$2:$CF$5,1,0),0),"Product Code Required",IF(JRF!C456="","",IF(JRF!C456=IFERROR(VLOOKUP(JRF!C456,$CH:$CH,1,0),0),"Product Code Required","NA")))))</f>
        <v/>
      </c>
      <c r="CJ443" t="str">
        <f>IF(JRF!AV456&gt;0,"",IF(JRF!Q456="","",IF(LEFT(JRF!Q456,1)=IFERROR(VLOOKUP(LEFT(JRF!Q456,1),$CF$2:$CF$5,1,0),0),"Product Code Required",IF(JRF!V456="","",IF(JRF!V456=IFERROR(VLOOKUP(JRF!V456,$CH:$CH,1,0),0),"Product Code Required","NA")))))</f>
        <v/>
      </c>
      <c r="CK443" t="str">
        <f>IFERROR(IF(LEN('Journal Template'!F454)&gt;0,"",IF('Journal Template'!A454="","",IF(LEFT('Journal Template'!A454,1)=IFERROR(VLOOKUP(LEFT('Journal Template'!A454,1),Checks!$CF$2:$CF$5,1,0),0),"Product Code Required",IF('Journal Template'!D454="","",IF('Journal Template'!D454=IFERROR(VLOOKUP('Journal Template'!D454,Checks!$CH:$CH,1,0),0),"Product Code Required","NA"))))),"")</f>
        <v/>
      </c>
    </row>
    <row r="444" spans="14:89">
      <c r="N444" t="s">
        <v>2897</v>
      </c>
      <c r="O444" t="s">
        <v>2898</v>
      </c>
      <c r="P444" t="s">
        <v>386</v>
      </c>
      <c r="Q444" s="150" t="str">
        <f>IF(JRF!D457="","",IF(IFERROR(VLOOKUP(JRF!D457,Checks!N:P,3,0),0)="A","","Inactive account in Use"))</f>
        <v/>
      </c>
      <c r="R444" t="str">
        <f>IFERROR(IF('Journal Template'!C856="","",IF(IFERROR(VLOOKUP('Journal Template'!C856,Checks!N:P,3,0),0)="A","","Inactive account in Use")),"")</f>
        <v/>
      </c>
      <c r="S444" t="s">
        <v>2899</v>
      </c>
      <c r="T444" t="s">
        <v>386</v>
      </c>
      <c r="U444" t="s">
        <v>68</v>
      </c>
      <c r="V444" s="150" t="str">
        <f>IF(JRF!C457="","",IF(IFERROR(VLOOKUP(JRF!C457,Checks!S:U,3,0),0)="A","Entry with System fund Dept",""))</f>
        <v/>
      </c>
      <c r="W444" t="str">
        <f>IFERROR(IF('Journal Template'!D856="","",IF(IFERROR(VLOOKUP('Journal Template'!D856,Checks!S:U,3,0),0)="A","Entry with System fund Dept","")),"")</f>
        <v/>
      </c>
      <c r="X444" t="s">
        <v>2900</v>
      </c>
      <c r="Y444" t="s">
        <v>386</v>
      </c>
      <c r="Z444" t="s">
        <v>2901</v>
      </c>
      <c r="AA444" t="s">
        <v>2429</v>
      </c>
      <c r="AB444" t="s">
        <v>125</v>
      </c>
      <c r="AC444" s="150" t="str">
        <f>IFERROR(IF(JRF!C457="","",IF(AND(VLOOKUP(JRF!C457,X:AA,4,0)=JRF!B457,VLOOKUP(JRF!C457,X:Y,2,0)="A"),"","Inactive Dept Combo Error")),"Inactive Dept Combo Error")</f>
        <v/>
      </c>
      <c r="AD444" t="str">
        <f>IFERROR(IF('Journal Template'!D856="","",IF(AND(VLOOKUP('Journal Template'!D856,X:AA,4,0)='Journal Template'!A856,VLOOKUP('Journal Template'!D856,X:Y,2,0)="A"),"","Inactive Dept Combo Error")),"")</f>
        <v/>
      </c>
      <c r="AK444" s="150" t="str">
        <f>IF(JRF!B457="","",IF(JRF!B457=IFERROR(VLOOKUP(JRF!B457,Checks!AI:AI,1,0),0),"Entry in Branch/Satellite BU's",""))</f>
        <v/>
      </c>
      <c r="AL444" t="str">
        <f>IFERROR(IF('Journal Template'!A856="","",IF('Journal Template'!A856=IFERROR(VLOOKUP('Journal Template'!A856,Checks!AI:AI,1,0),0),"Entry in Branch/Satellite BU's","")),"")</f>
        <v/>
      </c>
      <c r="AO444" s="171"/>
      <c r="AP444" s="171"/>
      <c r="AQ444" s="171"/>
      <c r="AR444" s="171"/>
      <c r="CI444" t="str">
        <f>IF(JRF!F457&gt;0,"",IF(JRF!B457="","",IF(LEFT(JRF!B457,1)=IFERROR(VLOOKUP(LEFT(JRF!B457,1),$CF$2:$CF$5,1,0),0),"Product Code Required",IF(JRF!C457="","",IF(JRF!C457=IFERROR(VLOOKUP(JRF!C457,$CH:$CH,1,0),0),"Product Code Required","NA")))))</f>
        <v/>
      </c>
      <c r="CJ444" t="str">
        <f>IF(JRF!AV457&gt;0,"",IF(JRF!Q457="","",IF(LEFT(JRF!Q457,1)=IFERROR(VLOOKUP(LEFT(JRF!Q457,1),$CF$2:$CF$5,1,0),0),"Product Code Required",IF(JRF!V457="","",IF(JRF!V457=IFERROR(VLOOKUP(JRF!V457,$CH:$CH,1,0),0),"Product Code Required","NA")))))</f>
        <v/>
      </c>
      <c r="CK444" t="str">
        <f>IFERROR(IF(LEN('Journal Template'!F455)&gt;0,"",IF('Journal Template'!A455="","",IF(LEFT('Journal Template'!A455,1)=IFERROR(VLOOKUP(LEFT('Journal Template'!A455,1),Checks!$CF$2:$CF$5,1,0),0),"Product Code Required",IF('Journal Template'!D455="","",IF('Journal Template'!D455=IFERROR(VLOOKUP('Journal Template'!D455,Checks!$CH:$CH,1,0),0),"Product Code Required","NA"))))),"")</f>
        <v/>
      </c>
    </row>
    <row r="445" spans="14:89">
      <c r="N445" t="s">
        <v>2902</v>
      </c>
      <c r="O445" t="s">
        <v>2903</v>
      </c>
      <c r="P445" t="s">
        <v>386</v>
      </c>
      <c r="Q445" s="150" t="str">
        <f>IF(JRF!D458="","",IF(IFERROR(VLOOKUP(JRF!D458,Checks!N:P,3,0),0)="A","","Inactive account in Use"))</f>
        <v/>
      </c>
      <c r="R445" t="str">
        <f>IFERROR(IF('Journal Template'!C857="","",IF(IFERROR(VLOOKUP('Journal Template'!C857,Checks!N:P,3,0),0)="A","","Inactive account in Use")),"")</f>
        <v/>
      </c>
      <c r="S445" t="s">
        <v>2904</v>
      </c>
      <c r="T445" t="s">
        <v>386</v>
      </c>
      <c r="U445" t="s">
        <v>68</v>
      </c>
      <c r="V445" s="150" t="str">
        <f>IF(JRF!C458="","",IF(IFERROR(VLOOKUP(JRF!C458,Checks!S:U,3,0),0)="A","Entry with System fund Dept",""))</f>
        <v/>
      </c>
      <c r="W445" t="str">
        <f>IFERROR(IF('Journal Template'!D857="","",IF(IFERROR(VLOOKUP('Journal Template'!D857,Checks!S:U,3,0),0)="A","Entry with System fund Dept","")),"")</f>
        <v/>
      </c>
      <c r="X445" t="s">
        <v>2905</v>
      </c>
      <c r="Y445" t="s">
        <v>386</v>
      </c>
      <c r="Z445" t="s">
        <v>2906</v>
      </c>
      <c r="AA445" t="s">
        <v>2429</v>
      </c>
      <c r="AB445" t="s">
        <v>125</v>
      </c>
      <c r="AC445" s="150" t="str">
        <f>IFERROR(IF(JRF!C458="","",IF(AND(VLOOKUP(JRF!C458,X:AA,4,0)=JRF!B458,VLOOKUP(JRF!C458,X:Y,2,0)="A"),"","Inactive Dept Combo Error")),"Inactive Dept Combo Error")</f>
        <v/>
      </c>
      <c r="AD445" t="str">
        <f>IFERROR(IF('Journal Template'!D857="","",IF(AND(VLOOKUP('Journal Template'!D857,X:AA,4,0)='Journal Template'!A857,VLOOKUP('Journal Template'!D857,X:Y,2,0)="A"),"","Inactive Dept Combo Error")),"")</f>
        <v/>
      </c>
      <c r="AK445" s="150" t="str">
        <f>IF(JRF!B458="","",IF(JRF!B458=IFERROR(VLOOKUP(JRF!B458,Checks!AI:AI,1,0),0),"Entry in Branch/Satellite BU's",""))</f>
        <v/>
      </c>
      <c r="AL445" t="str">
        <f>IFERROR(IF('Journal Template'!A857="","",IF('Journal Template'!A857=IFERROR(VLOOKUP('Journal Template'!A857,Checks!AI:AI,1,0),0),"Entry in Branch/Satellite BU's","")),"")</f>
        <v/>
      </c>
      <c r="AO445" s="171"/>
      <c r="AP445" s="171"/>
      <c r="AQ445" s="171"/>
      <c r="AR445" s="171"/>
      <c r="CI445" t="str">
        <f>IF(JRF!F458&gt;0,"",IF(JRF!B458="","",IF(LEFT(JRF!B458,1)=IFERROR(VLOOKUP(LEFT(JRF!B458,1),$CF$2:$CF$5,1,0),0),"Product Code Required",IF(JRF!C458="","",IF(JRF!C458=IFERROR(VLOOKUP(JRF!C458,$CH:$CH,1,0),0),"Product Code Required","NA")))))</f>
        <v/>
      </c>
      <c r="CJ445" t="str">
        <f>IF(JRF!AV458&gt;0,"",IF(JRF!Q458="","",IF(LEFT(JRF!Q458,1)=IFERROR(VLOOKUP(LEFT(JRF!Q458,1),$CF$2:$CF$5,1,0),0),"Product Code Required",IF(JRF!V458="","",IF(JRF!V458=IFERROR(VLOOKUP(JRF!V458,$CH:$CH,1,0),0),"Product Code Required","NA")))))</f>
        <v/>
      </c>
      <c r="CK445" t="str">
        <f>IFERROR(IF(LEN('Journal Template'!F456)&gt;0,"",IF('Journal Template'!A456="","",IF(LEFT('Journal Template'!A456,1)=IFERROR(VLOOKUP(LEFT('Journal Template'!A456,1),Checks!$CF$2:$CF$5,1,0),0),"Product Code Required",IF('Journal Template'!D456="","",IF('Journal Template'!D456=IFERROR(VLOOKUP('Journal Template'!D456,Checks!$CH:$CH,1,0),0),"Product Code Required","NA"))))),"")</f>
        <v/>
      </c>
    </row>
    <row r="446" spans="14:89">
      <c r="N446" t="s">
        <v>2907</v>
      </c>
      <c r="O446" t="s">
        <v>2908</v>
      </c>
      <c r="P446" t="s">
        <v>386</v>
      </c>
      <c r="Q446" s="150" t="str">
        <f>IF(JRF!D459="","",IF(IFERROR(VLOOKUP(JRF!D459,Checks!N:P,3,0),0)="A","","Inactive account in Use"))</f>
        <v/>
      </c>
      <c r="R446" t="str">
        <f>IFERROR(IF('Journal Template'!C858="","",IF(IFERROR(VLOOKUP('Journal Template'!C858,Checks!N:P,3,0),0)="A","","Inactive account in Use")),"")</f>
        <v/>
      </c>
      <c r="S446" t="s">
        <v>2909</v>
      </c>
      <c r="T446" t="s">
        <v>386</v>
      </c>
      <c r="U446" t="s">
        <v>68</v>
      </c>
      <c r="V446" s="150" t="str">
        <f>IF(JRF!C459="","",IF(IFERROR(VLOOKUP(JRF!C459,Checks!S:U,3,0),0)="A","Entry with System fund Dept",""))</f>
        <v/>
      </c>
      <c r="W446" t="str">
        <f>IFERROR(IF('Journal Template'!D858="","",IF(IFERROR(VLOOKUP('Journal Template'!D858,Checks!S:U,3,0),0)="A","Entry with System fund Dept","")),"")</f>
        <v/>
      </c>
      <c r="X446" t="s">
        <v>2910</v>
      </c>
      <c r="Y446" t="s">
        <v>386</v>
      </c>
      <c r="Z446" t="s">
        <v>2911</v>
      </c>
      <c r="AA446" t="s">
        <v>2429</v>
      </c>
      <c r="AB446" t="s">
        <v>125</v>
      </c>
      <c r="AC446" s="150" t="str">
        <f>IFERROR(IF(JRF!C459="","",IF(AND(VLOOKUP(JRF!C459,X:AA,4,0)=JRF!B459,VLOOKUP(JRF!C459,X:Y,2,0)="A"),"","Inactive Dept Combo Error")),"Inactive Dept Combo Error")</f>
        <v/>
      </c>
      <c r="AD446" t="str">
        <f>IFERROR(IF('Journal Template'!D858="","",IF(AND(VLOOKUP('Journal Template'!D858,X:AA,4,0)='Journal Template'!A858,VLOOKUP('Journal Template'!D858,X:Y,2,0)="A"),"","Inactive Dept Combo Error")),"")</f>
        <v/>
      </c>
      <c r="AK446" s="150" t="str">
        <f>IF(JRF!B459="","",IF(JRF!B459=IFERROR(VLOOKUP(JRF!B459,Checks!AI:AI,1,0),0),"Entry in Branch/Satellite BU's",""))</f>
        <v/>
      </c>
      <c r="AL446" t="str">
        <f>IFERROR(IF('Journal Template'!A858="","",IF('Journal Template'!A858=IFERROR(VLOOKUP('Journal Template'!A858,Checks!AI:AI,1,0),0),"Entry in Branch/Satellite BU's","")),"")</f>
        <v/>
      </c>
      <c r="AO446" s="171"/>
      <c r="AP446" s="171"/>
      <c r="AQ446" s="171"/>
      <c r="AR446" s="171"/>
      <c r="CI446" t="str">
        <f>IF(JRF!F459&gt;0,"",IF(JRF!B459="","",IF(LEFT(JRF!B459,1)=IFERROR(VLOOKUP(LEFT(JRF!B459,1),$CF$2:$CF$5,1,0),0),"Product Code Required",IF(JRF!C459="","",IF(JRF!C459=IFERROR(VLOOKUP(JRF!C459,$CH:$CH,1,0),0),"Product Code Required","NA")))))</f>
        <v/>
      </c>
      <c r="CJ446" t="str">
        <f>IF(JRF!AV459&gt;0,"",IF(JRF!Q459="","",IF(LEFT(JRF!Q459,1)=IFERROR(VLOOKUP(LEFT(JRF!Q459,1),$CF$2:$CF$5,1,0),0),"Product Code Required",IF(JRF!V459="","",IF(JRF!V459=IFERROR(VLOOKUP(JRF!V459,$CH:$CH,1,0),0),"Product Code Required","NA")))))</f>
        <v/>
      </c>
      <c r="CK446" t="str">
        <f>IFERROR(IF(LEN('Journal Template'!F457)&gt;0,"",IF('Journal Template'!A457="","",IF(LEFT('Journal Template'!A457,1)=IFERROR(VLOOKUP(LEFT('Journal Template'!A457,1),Checks!$CF$2:$CF$5,1,0),0),"Product Code Required",IF('Journal Template'!D457="","",IF('Journal Template'!D457=IFERROR(VLOOKUP('Journal Template'!D457,Checks!$CH:$CH,1,0),0),"Product Code Required","NA"))))),"")</f>
        <v/>
      </c>
    </row>
    <row r="447" spans="14:89">
      <c r="N447" t="s">
        <v>2912</v>
      </c>
      <c r="O447" t="s">
        <v>2913</v>
      </c>
      <c r="P447" t="s">
        <v>386</v>
      </c>
      <c r="Q447" s="150" t="str">
        <f>IF(JRF!D460="","",IF(IFERROR(VLOOKUP(JRF!D460,Checks!N:P,3,0),0)="A","","Inactive account in Use"))</f>
        <v/>
      </c>
      <c r="R447" t="str">
        <f>IFERROR(IF('Journal Template'!C859="","",IF(IFERROR(VLOOKUP('Journal Template'!C859,Checks!N:P,3,0),0)="A","","Inactive account in Use")),"")</f>
        <v/>
      </c>
      <c r="S447" t="s">
        <v>2914</v>
      </c>
      <c r="T447" t="s">
        <v>386</v>
      </c>
      <c r="U447" t="s">
        <v>68</v>
      </c>
      <c r="V447" s="150" t="str">
        <f>IF(JRF!C460="","",IF(IFERROR(VLOOKUP(JRF!C460,Checks!S:U,3,0),0)="A","Entry with System fund Dept",""))</f>
        <v/>
      </c>
      <c r="W447" t="str">
        <f>IFERROR(IF('Journal Template'!D859="","",IF(IFERROR(VLOOKUP('Journal Template'!D859,Checks!S:U,3,0),0)="A","Entry with System fund Dept","")),"")</f>
        <v/>
      </c>
      <c r="X447" t="s">
        <v>2915</v>
      </c>
      <c r="Y447" t="s">
        <v>386</v>
      </c>
      <c r="Z447" t="s">
        <v>2916</v>
      </c>
      <c r="AA447" t="s">
        <v>2429</v>
      </c>
      <c r="AB447" t="s">
        <v>125</v>
      </c>
      <c r="AC447" s="150" t="str">
        <f>IFERROR(IF(JRF!C460="","",IF(AND(VLOOKUP(JRF!C460,X:AA,4,0)=JRF!B460,VLOOKUP(JRF!C460,X:Y,2,0)="A"),"","Inactive Dept Combo Error")),"Inactive Dept Combo Error")</f>
        <v/>
      </c>
      <c r="AD447" t="str">
        <f>IFERROR(IF('Journal Template'!D859="","",IF(AND(VLOOKUP('Journal Template'!D859,X:AA,4,0)='Journal Template'!A859,VLOOKUP('Journal Template'!D859,X:Y,2,0)="A"),"","Inactive Dept Combo Error")),"")</f>
        <v/>
      </c>
      <c r="AK447" s="150" t="str">
        <f>IF(JRF!B460="","",IF(JRF!B460=IFERROR(VLOOKUP(JRF!B460,Checks!AI:AI,1,0),0),"Entry in Branch/Satellite BU's",""))</f>
        <v/>
      </c>
      <c r="AL447" t="str">
        <f>IFERROR(IF('Journal Template'!A859="","",IF('Journal Template'!A859=IFERROR(VLOOKUP('Journal Template'!A859,Checks!AI:AI,1,0),0),"Entry in Branch/Satellite BU's","")),"")</f>
        <v/>
      </c>
      <c r="AO447" s="171"/>
      <c r="AP447" s="171"/>
      <c r="AQ447" s="171"/>
      <c r="AR447" s="171"/>
      <c r="CI447" t="str">
        <f>IF(JRF!F460&gt;0,"",IF(JRF!B460="","",IF(LEFT(JRF!B460,1)=IFERROR(VLOOKUP(LEFT(JRF!B460,1),$CF$2:$CF$5,1,0),0),"Product Code Required",IF(JRF!C460="","",IF(JRF!C460=IFERROR(VLOOKUP(JRF!C460,$CH:$CH,1,0),0),"Product Code Required","NA")))))</f>
        <v/>
      </c>
      <c r="CJ447" t="str">
        <f>IF(JRF!AV460&gt;0,"",IF(JRF!Q460="","",IF(LEFT(JRF!Q460,1)=IFERROR(VLOOKUP(LEFT(JRF!Q460,1),$CF$2:$CF$5,1,0),0),"Product Code Required",IF(JRF!V460="","",IF(JRF!V460=IFERROR(VLOOKUP(JRF!V460,$CH:$CH,1,0),0),"Product Code Required","NA")))))</f>
        <v/>
      </c>
      <c r="CK447" t="str">
        <f>IFERROR(IF(LEN('Journal Template'!F458)&gt;0,"",IF('Journal Template'!A458="","",IF(LEFT('Journal Template'!A458,1)=IFERROR(VLOOKUP(LEFT('Journal Template'!A458,1),Checks!$CF$2:$CF$5,1,0),0),"Product Code Required",IF('Journal Template'!D458="","",IF('Journal Template'!D458=IFERROR(VLOOKUP('Journal Template'!D458,Checks!$CH:$CH,1,0),0),"Product Code Required","NA"))))),"")</f>
        <v/>
      </c>
    </row>
    <row r="448" spans="14:89">
      <c r="N448" t="s">
        <v>2917</v>
      </c>
      <c r="O448" t="s">
        <v>2918</v>
      </c>
      <c r="P448" t="s">
        <v>386</v>
      </c>
      <c r="Q448" s="150" t="str">
        <f>IF(JRF!D461="","",IF(IFERROR(VLOOKUP(JRF!D461,Checks!N:P,3,0),0)="A","","Inactive account in Use"))</f>
        <v/>
      </c>
      <c r="R448" t="str">
        <f>IFERROR(IF('Journal Template'!C860="","",IF(IFERROR(VLOOKUP('Journal Template'!C860,Checks!N:P,3,0),0)="A","","Inactive account in Use")),"")</f>
        <v/>
      </c>
      <c r="S448" t="s">
        <v>2919</v>
      </c>
      <c r="T448" t="s">
        <v>386</v>
      </c>
      <c r="U448" t="s">
        <v>68</v>
      </c>
      <c r="V448" s="150" t="str">
        <f>IF(JRF!C461="","",IF(IFERROR(VLOOKUP(JRF!C461,Checks!S:U,3,0),0)="A","Entry with System fund Dept",""))</f>
        <v/>
      </c>
      <c r="W448" t="str">
        <f>IFERROR(IF('Journal Template'!D860="","",IF(IFERROR(VLOOKUP('Journal Template'!D860,Checks!S:U,3,0),0)="A","Entry with System fund Dept","")),"")</f>
        <v/>
      </c>
      <c r="X448" t="s">
        <v>2920</v>
      </c>
      <c r="Y448" t="s">
        <v>386</v>
      </c>
      <c r="Z448" t="s">
        <v>2921</v>
      </c>
      <c r="AA448" t="s">
        <v>2429</v>
      </c>
      <c r="AB448" t="s">
        <v>125</v>
      </c>
      <c r="AC448" s="150" t="str">
        <f>IFERROR(IF(JRF!C461="","",IF(AND(VLOOKUP(JRF!C461,X:AA,4,0)=JRF!B461,VLOOKUP(JRF!C461,X:Y,2,0)="A"),"","Inactive Dept Combo Error")),"Inactive Dept Combo Error")</f>
        <v/>
      </c>
      <c r="AD448" t="str">
        <f>IFERROR(IF('Journal Template'!D860="","",IF(AND(VLOOKUP('Journal Template'!D860,X:AA,4,0)='Journal Template'!A860,VLOOKUP('Journal Template'!D860,X:Y,2,0)="A"),"","Inactive Dept Combo Error")),"")</f>
        <v/>
      </c>
      <c r="AK448" s="150" t="str">
        <f>IF(JRF!B461="","",IF(JRF!B461=IFERROR(VLOOKUP(JRF!B461,Checks!AI:AI,1,0),0),"Entry in Branch/Satellite BU's",""))</f>
        <v/>
      </c>
      <c r="AL448" t="str">
        <f>IFERROR(IF('Journal Template'!A860="","",IF('Journal Template'!A860=IFERROR(VLOOKUP('Journal Template'!A860,Checks!AI:AI,1,0),0),"Entry in Branch/Satellite BU's","")),"")</f>
        <v/>
      </c>
      <c r="AO448" s="171"/>
      <c r="AP448" s="171"/>
      <c r="AQ448" s="171"/>
      <c r="AR448" s="171"/>
      <c r="CI448" t="str">
        <f>IF(JRF!F461&gt;0,"",IF(JRF!B461="","",IF(LEFT(JRF!B461,1)=IFERROR(VLOOKUP(LEFT(JRF!B461,1),$CF$2:$CF$5,1,0),0),"Product Code Required",IF(JRF!C461="","",IF(JRF!C461=IFERROR(VLOOKUP(JRF!C461,$CH:$CH,1,0),0),"Product Code Required","NA")))))</f>
        <v/>
      </c>
      <c r="CJ448" t="str">
        <f>IF(JRF!AV461&gt;0,"",IF(JRF!Q461="","",IF(LEFT(JRF!Q461,1)=IFERROR(VLOOKUP(LEFT(JRF!Q461,1),$CF$2:$CF$5,1,0),0),"Product Code Required",IF(JRF!V461="","",IF(JRF!V461=IFERROR(VLOOKUP(JRF!V461,$CH:$CH,1,0),0),"Product Code Required","NA")))))</f>
        <v/>
      </c>
      <c r="CK448" t="str">
        <f>IFERROR(IF(LEN('Journal Template'!F459)&gt;0,"",IF('Journal Template'!A459="","",IF(LEFT('Journal Template'!A459,1)=IFERROR(VLOOKUP(LEFT('Journal Template'!A459,1),Checks!$CF$2:$CF$5,1,0),0),"Product Code Required",IF('Journal Template'!D459="","",IF('Journal Template'!D459=IFERROR(VLOOKUP('Journal Template'!D459,Checks!$CH:$CH,1,0),0),"Product Code Required","NA"))))),"")</f>
        <v/>
      </c>
    </row>
    <row r="449" spans="14:89">
      <c r="N449" t="s">
        <v>2922</v>
      </c>
      <c r="O449" t="s">
        <v>2923</v>
      </c>
      <c r="P449" t="s">
        <v>386</v>
      </c>
      <c r="Q449" s="150" t="str">
        <f>IF(JRF!D462="","",IF(IFERROR(VLOOKUP(JRF!D462,Checks!N:P,3,0),0)="A","","Inactive account in Use"))</f>
        <v/>
      </c>
      <c r="R449" t="str">
        <f>IFERROR(IF('Journal Template'!C861="","",IF(IFERROR(VLOOKUP('Journal Template'!C861,Checks!N:P,3,0),0)="A","","Inactive account in Use")),"")</f>
        <v/>
      </c>
      <c r="S449" t="s">
        <v>2924</v>
      </c>
      <c r="T449" t="s">
        <v>386</v>
      </c>
      <c r="U449" t="s">
        <v>68</v>
      </c>
      <c r="V449" s="150" t="str">
        <f>IF(JRF!C462="","",IF(IFERROR(VLOOKUP(JRF!C462,Checks!S:U,3,0),0)="A","Entry with System fund Dept",""))</f>
        <v/>
      </c>
      <c r="W449" t="str">
        <f>IFERROR(IF('Journal Template'!D861="","",IF(IFERROR(VLOOKUP('Journal Template'!D861,Checks!S:U,3,0),0)="A","Entry with System fund Dept","")),"")</f>
        <v/>
      </c>
      <c r="X449" t="s">
        <v>2925</v>
      </c>
      <c r="Y449" t="s">
        <v>386</v>
      </c>
      <c r="Z449" t="s">
        <v>2926</v>
      </c>
      <c r="AA449" t="s">
        <v>2429</v>
      </c>
      <c r="AB449" t="s">
        <v>125</v>
      </c>
      <c r="AC449" s="150" t="str">
        <f>IFERROR(IF(JRF!C462="","",IF(AND(VLOOKUP(JRF!C462,X:AA,4,0)=JRF!B462,VLOOKUP(JRF!C462,X:Y,2,0)="A"),"","Inactive Dept Combo Error")),"Inactive Dept Combo Error")</f>
        <v/>
      </c>
      <c r="AD449" t="str">
        <f>IFERROR(IF('Journal Template'!D861="","",IF(AND(VLOOKUP('Journal Template'!D861,X:AA,4,0)='Journal Template'!A861,VLOOKUP('Journal Template'!D861,X:Y,2,0)="A"),"","Inactive Dept Combo Error")),"")</f>
        <v/>
      </c>
      <c r="AK449" s="150" t="str">
        <f>IF(JRF!B462="","",IF(JRF!B462=IFERROR(VLOOKUP(JRF!B462,Checks!AI:AI,1,0),0),"Entry in Branch/Satellite BU's",""))</f>
        <v/>
      </c>
      <c r="AL449" t="str">
        <f>IFERROR(IF('Journal Template'!A861="","",IF('Journal Template'!A861=IFERROR(VLOOKUP('Journal Template'!A861,Checks!AI:AI,1,0),0),"Entry in Branch/Satellite BU's","")),"")</f>
        <v/>
      </c>
      <c r="AO449" s="171"/>
      <c r="AP449" s="171"/>
      <c r="AQ449" s="171"/>
      <c r="AR449" s="171"/>
      <c r="CI449" t="str">
        <f>IF(JRF!F462&gt;0,"",IF(JRF!B462="","",IF(LEFT(JRF!B462,1)=IFERROR(VLOOKUP(LEFT(JRF!B462,1),$CF$2:$CF$5,1,0),0),"Product Code Required",IF(JRF!C462="","",IF(JRF!C462=IFERROR(VLOOKUP(JRF!C462,$CH:$CH,1,0),0),"Product Code Required","NA")))))</f>
        <v/>
      </c>
      <c r="CJ449" t="str">
        <f>IF(JRF!AV462&gt;0,"",IF(JRF!Q462="","",IF(LEFT(JRF!Q462,1)=IFERROR(VLOOKUP(LEFT(JRF!Q462,1),$CF$2:$CF$5,1,0),0),"Product Code Required",IF(JRF!V462="","",IF(JRF!V462=IFERROR(VLOOKUP(JRF!V462,$CH:$CH,1,0),0),"Product Code Required","NA")))))</f>
        <v/>
      </c>
      <c r="CK449" t="str">
        <f>IFERROR(IF(LEN('Journal Template'!F460)&gt;0,"",IF('Journal Template'!A460="","",IF(LEFT('Journal Template'!A460,1)=IFERROR(VLOOKUP(LEFT('Journal Template'!A460,1),Checks!$CF$2:$CF$5,1,0),0),"Product Code Required",IF('Journal Template'!D460="","",IF('Journal Template'!D460=IFERROR(VLOOKUP('Journal Template'!D460,Checks!$CH:$CH,1,0),0),"Product Code Required","NA"))))),"")</f>
        <v/>
      </c>
    </row>
    <row r="450" spans="14:89">
      <c r="N450" t="s">
        <v>2927</v>
      </c>
      <c r="O450" t="s">
        <v>2928</v>
      </c>
      <c r="P450" t="s">
        <v>386</v>
      </c>
      <c r="Q450" s="150" t="str">
        <f>IF(JRF!D463="","",IF(IFERROR(VLOOKUP(JRF!D463,Checks!N:P,3,0),0)="A","","Inactive account in Use"))</f>
        <v/>
      </c>
      <c r="R450" t="str">
        <f>IFERROR(IF('Journal Template'!C862="","",IF(IFERROR(VLOOKUP('Journal Template'!C862,Checks!N:P,3,0),0)="A","","Inactive account in Use")),"")</f>
        <v/>
      </c>
      <c r="S450" t="s">
        <v>2929</v>
      </c>
      <c r="T450" t="s">
        <v>386</v>
      </c>
      <c r="U450" t="s">
        <v>68</v>
      </c>
      <c r="V450" s="150" t="str">
        <f>IF(JRF!C463="","",IF(IFERROR(VLOOKUP(JRF!C463,Checks!S:U,3,0),0)="A","Entry with System fund Dept",""))</f>
        <v/>
      </c>
      <c r="W450" t="str">
        <f>IFERROR(IF('Journal Template'!D862="","",IF(IFERROR(VLOOKUP('Journal Template'!D862,Checks!S:U,3,0),0)="A","Entry with System fund Dept","")),"")</f>
        <v/>
      </c>
      <c r="X450" t="s">
        <v>2930</v>
      </c>
      <c r="Y450" t="s">
        <v>386</v>
      </c>
      <c r="Z450" t="s">
        <v>2931</v>
      </c>
      <c r="AA450" t="s">
        <v>2429</v>
      </c>
      <c r="AB450" t="s">
        <v>125</v>
      </c>
      <c r="AC450" s="150" t="str">
        <f>IFERROR(IF(JRF!C463="","",IF(AND(VLOOKUP(JRF!C463,X:AA,4,0)=JRF!B463,VLOOKUP(JRF!C463,X:Y,2,0)="A"),"","Inactive Dept Combo Error")),"Inactive Dept Combo Error")</f>
        <v/>
      </c>
      <c r="AD450" t="str">
        <f>IFERROR(IF('Journal Template'!D862="","",IF(AND(VLOOKUP('Journal Template'!D862,X:AA,4,0)='Journal Template'!A862,VLOOKUP('Journal Template'!D862,X:Y,2,0)="A"),"","Inactive Dept Combo Error")),"")</f>
        <v/>
      </c>
      <c r="AK450" s="150" t="str">
        <f>IF(JRF!B463="","",IF(JRF!B463=IFERROR(VLOOKUP(JRF!B463,Checks!AI:AI,1,0),0),"Entry in Branch/Satellite BU's",""))</f>
        <v/>
      </c>
      <c r="AL450" t="str">
        <f>IFERROR(IF('Journal Template'!A862="","",IF('Journal Template'!A862=IFERROR(VLOOKUP('Journal Template'!A862,Checks!AI:AI,1,0),0),"Entry in Branch/Satellite BU's","")),"")</f>
        <v/>
      </c>
      <c r="AO450" s="171"/>
      <c r="AP450" s="171"/>
      <c r="AQ450" s="171"/>
      <c r="AR450" s="171"/>
      <c r="CI450" t="str">
        <f>IF(JRF!F463&gt;0,"",IF(JRF!B463="","",IF(LEFT(JRF!B463,1)=IFERROR(VLOOKUP(LEFT(JRF!B463,1),$CF$2:$CF$5,1,0),0),"Product Code Required",IF(JRF!C463="","",IF(JRF!C463=IFERROR(VLOOKUP(JRF!C463,$CH:$CH,1,0),0),"Product Code Required","NA")))))</f>
        <v/>
      </c>
      <c r="CJ450" t="str">
        <f>IF(JRF!AV463&gt;0,"",IF(JRF!Q463="","",IF(LEFT(JRF!Q463,1)=IFERROR(VLOOKUP(LEFT(JRF!Q463,1),$CF$2:$CF$5,1,0),0),"Product Code Required",IF(JRF!V463="","",IF(JRF!V463=IFERROR(VLOOKUP(JRF!V463,$CH:$CH,1,0),0),"Product Code Required","NA")))))</f>
        <v/>
      </c>
      <c r="CK450" t="str">
        <f>IFERROR(IF(LEN('Journal Template'!F461)&gt;0,"",IF('Journal Template'!A461="","",IF(LEFT('Journal Template'!A461,1)=IFERROR(VLOOKUP(LEFT('Journal Template'!A461,1),Checks!$CF$2:$CF$5,1,0),0),"Product Code Required",IF('Journal Template'!D461="","",IF('Journal Template'!D461=IFERROR(VLOOKUP('Journal Template'!D461,Checks!$CH:$CH,1,0),0),"Product Code Required","NA"))))),"")</f>
        <v/>
      </c>
    </row>
    <row r="451" spans="14:89">
      <c r="N451" t="s">
        <v>2932</v>
      </c>
      <c r="O451" t="s">
        <v>2933</v>
      </c>
      <c r="P451" t="s">
        <v>386</v>
      </c>
      <c r="Q451" s="150" t="str">
        <f>IF(JRF!D464="","",IF(IFERROR(VLOOKUP(JRF!D464,Checks!N:P,3,0),0)="A","","Inactive account in Use"))</f>
        <v/>
      </c>
      <c r="R451" t="str">
        <f>IFERROR(IF('Journal Template'!C863="","",IF(IFERROR(VLOOKUP('Journal Template'!C863,Checks!N:P,3,0),0)="A","","Inactive account in Use")),"")</f>
        <v/>
      </c>
      <c r="S451" t="s">
        <v>2934</v>
      </c>
      <c r="T451" t="s">
        <v>386</v>
      </c>
      <c r="U451" t="s">
        <v>68</v>
      </c>
      <c r="V451" s="150" t="str">
        <f>IF(JRF!C464="","",IF(IFERROR(VLOOKUP(JRF!C464,Checks!S:U,3,0),0)="A","Entry with System fund Dept",""))</f>
        <v/>
      </c>
      <c r="W451" t="str">
        <f>IFERROR(IF('Journal Template'!D863="","",IF(IFERROR(VLOOKUP('Journal Template'!D863,Checks!S:U,3,0),0)="A","Entry with System fund Dept","")),"")</f>
        <v/>
      </c>
      <c r="X451" t="s">
        <v>2935</v>
      </c>
      <c r="Y451" t="s">
        <v>386</v>
      </c>
      <c r="Z451" t="s">
        <v>2936</v>
      </c>
      <c r="AA451" t="s">
        <v>2429</v>
      </c>
      <c r="AB451" t="s">
        <v>125</v>
      </c>
      <c r="AC451" s="150" t="str">
        <f>IFERROR(IF(JRF!C464="","",IF(AND(VLOOKUP(JRF!C464,X:AA,4,0)=JRF!B464,VLOOKUP(JRF!C464,X:Y,2,0)="A"),"","Inactive Dept Combo Error")),"Inactive Dept Combo Error")</f>
        <v/>
      </c>
      <c r="AD451" t="str">
        <f>IFERROR(IF('Journal Template'!D863="","",IF(AND(VLOOKUP('Journal Template'!D863,X:AA,4,0)='Journal Template'!A863,VLOOKUP('Journal Template'!D863,X:Y,2,0)="A"),"","Inactive Dept Combo Error")),"")</f>
        <v/>
      </c>
      <c r="AK451" s="150" t="str">
        <f>IF(JRF!B464="","",IF(JRF!B464=IFERROR(VLOOKUP(JRF!B464,Checks!AI:AI,1,0),0),"Entry in Branch/Satellite BU's",""))</f>
        <v/>
      </c>
      <c r="AL451" t="str">
        <f>IFERROR(IF('Journal Template'!A863="","",IF('Journal Template'!A863=IFERROR(VLOOKUP('Journal Template'!A863,Checks!AI:AI,1,0),0),"Entry in Branch/Satellite BU's","")),"")</f>
        <v/>
      </c>
      <c r="AO451" s="171"/>
      <c r="AP451" s="171"/>
      <c r="AQ451" s="171"/>
      <c r="AR451" s="171"/>
      <c r="CI451" t="str">
        <f>IF(JRF!F464&gt;0,"",IF(JRF!B464="","",IF(LEFT(JRF!B464,1)=IFERROR(VLOOKUP(LEFT(JRF!B464,1),$CF$2:$CF$5,1,0),0),"Product Code Required",IF(JRF!C464="","",IF(JRF!C464=IFERROR(VLOOKUP(JRF!C464,$CH:$CH,1,0),0),"Product Code Required","NA")))))</f>
        <v/>
      </c>
      <c r="CJ451" t="str">
        <f>IF(JRF!AV464&gt;0,"",IF(JRF!Q464="","",IF(LEFT(JRF!Q464,1)=IFERROR(VLOOKUP(LEFT(JRF!Q464,1),$CF$2:$CF$5,1,0),0),"Product Code Required",IF(JRF!V464="","",IF(JRF!V464=IFERROR(VLOOKUP(JRF!V464,$CH:$CH,1,0),0),"Product Code Required","NA")))))</f>
        <v/>
      </c>
      <c r="CK451" t="str">
        <f>IFERROR(IF(LEN('Journal Template'!F462)&gt;0,"",IF('Journal Template'!A462="","",IF(LEFT('Journal Template'!A462,1)=IFERROR(VLOOKUP(LEFT('Journal Template'!A462,1),Checks!$CF$2:$CF$5,1,0),0),"Product Code Required",IF('Journal Template'!D462="","",IF('Journal Template'!D462=IFERROR(VLOOKUP('Journal Template'!D462,Checks!$CH:$CH,1,0),0),"Product Code Required","NA"))))),"")</f>
        <v/>
      </c>
    </row>
    <row r="452" spans="14:89">
      <c r="N452" t="s">
        <v>2937</v>
      </c>
      <c r="O452" t="s">
        <v>2938</v>
      </c>
      <c r="P452" t="s">
        <v>386</v>
      </c>
      <c r="Q452" s="150" t="str">
        <f>IF(JRF!D465="","",IF(IFERROR(VLOOKUP(JRF!D465,Checks!N:P,3,0),0)="A","","Inactive account in Use"))</f>
        <v/>
      </c>
      <c r="R452" t="str">
        <f>IFERROR(IF('Journal Template'!C864="","",IF(IFERROR(VLOOKUP('Journal Template'!C864,Checks!N:P,3,0),0)="A","","Inactive account in Use")),"")</f>
        <v/>
      </c>
      <c r="S452" t="s">
        <v>2939</v>
      </c>
      <c r="T452" t="s">
        <v>386</v>
      </c>
      <c r="U452" t="s">
        <v>68</v>
      </c>
      <c r="V452" s="150" t="str">
        <f>IF(JRF!C465="","",IF(IFERROR(VLOOKUP(JRF!C465,Checks!S:U,3,0),0)="A","Entry with System fund Dept",""))</f>
        <v/>
      </c>
      <c r="W452" t="str">
        <f>IFERROR(IF('Journal Template'!D864="","",IF(IFERROR(VLOOKUP('Journal Template'!D864,Checks!S:U,3,0),0)="A","Entry with System fund Dept","")),"")</f>
        <v/>
      </c>
      <c r="X452" t="s">
        <v>2940</v>
      </c>
      <c r="Y452" t="s">
        <v>386</v>
      </c>
      <c r="Z452" t="s">
        <v>2941</v>
      </c>
      <c r="AA452" t="s">
        <v>2429</v>
      </c>
      <c r="AB452" t="s">
        <v>125</v>
      </c>
      <c r="AC452" s="150" t="str">
        <f>IFERROR(IF(JRF!C465="","",IF(AND(VLOOKUP(JRF!C465,X:AA,4,0)=JRF!B465,VLOOKUP(JRF!C465,X:Y,2,0)="A"),"","Inactive Dept Combo Error")),"Inactive Dept Combo Error")</f>
        <v/>
      </c>
      <c r="AD452" t="str">
        <f>IFERROR(IF('Journal Template'!D864="","",IF(AND(VLOOKUP('Journal Template'!D864,X:AA,4,0)='Journal Template'!A864,VLOOKUP('Journal Template'!D864,X:Y,2,0)="A"),"","Inactive Dept Combo Error")),"")</f>
        <v/>
      </c>
      <c r="AK452" s="150" t="str">
        <f>IF(JRF!B465="","",IF(JRF!B465=IFERROR(VLOOKUP(JRF!B465,Checks!AI:AI,1,0),0),"Entry in Branch/Satellite BU's",""))</f>
        <v/>
      </c>
      <c r="AL452" t="str">
        <f>IFERROR(IF('Journal Template'!A864="","",IF('Journal Template'!A864=IFERROR(VLOOKUP('Journal Template'!A864,Checks!AI:AI,1,0),0),"Entry in Branch/Satellite BU's","")),"")</f>
        <v/>
      </c>
      <c r="AO452" s="171"/>
      <c r="AP452" s="171"/>
      <c r="AQ452" s="171"/>
      <c r="AR452" s="171"/>
      <c r="CI452" t="str">
        <f>IF(JRF!F465&gt;0,"",IF(JRF!B465="","",IF(LEFT(JRF!B465,1)=IFERROR(VLOOKUP(LEFT(JRF!B465,1),$CF$2:$CF$5,1,0),0),"Product Code Required",IF(JRF!C465="","",IF(JRF!C465=IFERROR(VLOOKUP(JRF!C465,$CH:$CH,1,0),0),"Product Code Required","NA")))))</f>
        <v/>
      </c>
      <c r="CJ452" t="str">
        <f>IF(JRF!AV465&gt;0,"",IF(JRF!Q465="","",IF(LEFT(JRF!Q465,1)=IFERROR(VLOOKUP(LEFT(JRF!Q465,1),$CF$2:$CF$5,1,0),0),"Product Code Required",IF(JRF!V465="","",IF(JRF!V465=IFERROR(VLOOKUP(JRF!V465,$CH:$CH,1,0),0),"Product Code Required","NA")))))</f>
        <v/>
      </c>
      <c r="CK452" t="str">
        <f>IFERROR(IF(LEN('Journal Template'!F463)&gt;0,"",IF('Journal Template'!A463="","",IF(LEFT('Journal Template'!A463,1)=IFERROR(VLOOKUP(LEFT('Journal Template'!A463,1),Checks!$CF$2:$CF$5,1,0),0),"Product Code Required",IF('Journal Template'!D463="","",IF('Journal Template'!D463=IFERROR(VLOOKUP('Journal Template'!D463,Checks!$CH:$CH,1,0),0),"Product Code Required","NA"))))),"")</f>
        <v/>
      </c>
    </row>
    <row r="453" spans="14:89">
      <c r="N453" t="s">
        <v>2942</v>
      </c>
      <c r="O453" t="s">
        <v>2943</v>
      </c>
      <c r="P453" t="s">
        <v>386</v>
      </c>
      <c r="Q453" s="150" t="str">
        <f>IF(JRF!D466="","",IF(IFERROR(VLOOKUP(JRF!D466,Checks!N:P,3,0),0)="A","","Inactive account in Use"))</f>
        <v/>
      </c>
      <c r="R453" t="str">
        <f>IFERROR(IF('Journal Template'!C865="","",IF(IFERROR(VLOOKUP('Journal Template'!C865,Checks!N:P,3,0),0)="A","","Inactive account in Use")),"")</f>
        <v/>
      </c>
      <c r="S453" t="s">
        <v>2944</v>
      </c>
      <c r="T453" t="s">
        <v>386</v>
      </c>
      <c r="U453" t="s">
        <v>68</v>
      </c>
      <c r="V453" s="150" t="str">
        <f>IF(JRF!C466="","",IF(IFERROR(VLOOKUP(JRF!C466,Checks!S:U,3,0),0)="A","Entry with System fund Dept",""))</f>
        <v/>
      </c>
      <c r="W453" t="str">
        <f>IFERROR(IF('Journal Template'!D865="","",IF(IFERROR(VLOOKUP('Journal Template'!D865,Checks!S:U,3,0),0)="A","Entry with System fund Dept","")),"")</f>
        <v/>
      </c>
      <c r="X453" t="s">
        <v>2945</v>
      </c>
      <c r="Y453" t="s">
        <v>386</v>
      </c>
      <c r="Z453" t="s">
        <v>2946</v>
      </c>
      <c r="AA453" t="s">
        <v>2429</v>
      </c>
      <c r="AB453" t="s">
        <v>125</v>
      </c>
      <c r="AC453" s="150" t="str">
        <f>IFERROR(IF(JRF!C466="","",IF(AND(VLOOKUP(JRF!C466,X:AA,4,0)=JRF!B466,VLOOKUP(JRF!C466,X:Y,2,0)="A"),"","Inactive Dept Combo Error")),"Inactive Dept Combo Error")</f>
        <v/>
      </c>
      <c r="AD453" t="str">
        <f>IFERROR(IF('Journal Template'!D865="","",IF(AND(VLOOKUP('Journal Template'!D865,X:AA,4,0)='Journal Template'!A865,VLOOKUP('Journal Template'!D865,X:Y,2,0)="A"),"","Inactive Dept Combo Error")),"")</f>
        <v/>
      </c>
      <c r="AK453" s="150" t="str">
        <f>IF(JRF!B466="","",IF(JRF!B466=IFERROR(VLOOKUP(JRF!B466,Checks!AI:AI,1,0),0),"Entry in Branch/Satellite BU's",""))</f>
        <v/>
      </c>
      <c r="AL453" t="str">
        <f>IFERROR(IF('Journal Template'!A865="","",IF('Journal Template'!A865=IFERROR(VLOOKUP('Journal Template'!A865,Checks!AI:AI,1,0),0),"Entry in Branch/Satellite BU's","")),"")</f>
        <v/>
      </c>
      <c r="AO453" s="171"/>
      <c r="AP453" s="171"/>
      <c r="AQ453" s="171"/>
      <c r="AR453" s="171"/>
      <c r="CI453" t="str">
        <f>IF(JRF!F466&gt;0,"",IF(JRF!B466="","",IF(LEFT(JRF!B466,1)=IFERROR(VLOOKUP(LEFT(JRF!B466,1),$CF$2:$CF$5,1,0),0),"Product Code Required",IF(JRF!C466="","",IF(JRF!C466=IFERROR(VLOOKUP(JRF!C466,$CH:$CH,1,0),0),"Product Code Required","NA")))))</f>
        <v/>
      </c>
      <c r="CJ453" t="str">
        <f>IF(JRF!AV466&gt;0,"",IF(JRF!Q466="","",IF(LEFT(JRF!Q466,1)=IFERROR(VLOOKUP(LEFT(JRF!Q466,1),$CF$2:$CF$5,1,0),0),"Product Code Required",IF(JRF!V466="","",IF(JRF!V466=IFERROR(VLOOKUP(JRF!V466,$CH:$CH,1,0),0),"Product Code Required","NA")))))</f>
        <v/>
      </c>
      <c r="CK453" t="str">
        <f>IFERROR(IF(LEN('Journal Template'!F464)&gt;0,"",IF('Journal Template'!A464="","",IF(LEFT('Journal Template'!A464,1)=IFERROR(VLOOKUP(LEFT('Journal Template'!A464,1),Checks!$CF$2:$CF$5,1,0),0),"Product Code Required",IF('Journal Template'!D464="","",IF('Journal Template'!D464=IFERROR(VLOOKUP('Journal Template'!D464,Checks!$CH:$CH,1,0),0),"Product Code Required","NA"))))),"")</f>
        <v/>
      </c>
    </row>
    <row r="454" spans="14:89">
      <c r="N454" t="s">
        <v>2947</v>
      </c>
      <c r="O454" t="s">
        <v>2948</v>
      </c>
      <c r="P454" t="s">
        <v>386</v>
      </c>
      <c r="Q454" s="150" t="str">
        <f>IF(JRF!D467="","",IF(IFERROR(VLOOKUP(JRF!D467,Checks!N:P,3,0),0)="A","","Inactive account in Use"))</f>
        <v/>
      </c>
      <c r="R454" t="str">
        <f>IFERROR(IF('Journal Template'!C866="","",IF(IFERROR(VLOOKUP('Journal Template'!C866,Checks!N:P,3,0),0)="A","","Inactive account in Use")),"")</f>
        <v/>
      </c>
      <c r="S454" t="s">
        <v>2949</v>
      </c>
      <c r="T454" t="s">
        <v>386</v>
      </c>
      <c r="U454" t="s">
        <v>393</v>
      </c>
      <c r="V454" s="150" t="str">
        <f>IF(JRF!C467="","",IF(IFERROR(VLOOKUP(JRF!C467,Checks!S:U,3,0),0)="A","Entry with System fund Dept",""))</f>
        <v/>
      </c>
      <c r="W454" t="str">
        <f>IFERROR(IF('Journal Template'!D866="","",IF(IFERROR(VLOOKUP('Journal Template'!D866,Checks!S:U,3,0),0)="A","Entry with System fund Dept","")),"")</f>
        <v/>
      </c>
      <c r="X454" t="s">
        <v>2950</v>
      </c>
      <c r="Y454" t="s">
        <v>386</v>
      </c>
      <c r="Z454" t="s">
        <v>2951</v>
      </c>
      <c r="AA454" t="s">
        <v>2429</v>
      </c>
      <c r="AB454" t="s">
        <v>125</v>
      </c>
      <c r="AC454" s="150" t="str">
        <f>IFERROR(IF(JRF!C467="","",IF(AND(VLOOKUP(JRF!C467,X:AA,4,0)=JRF!B467,VLOOKUP(JRF!C467,X:Y,2,0)="A"),"","Inactive Dept Combo Error")),"Inactive Dept Combo Error")</f>
        <v/>
      </c>
      <c r="AD454" t="str">
        <f>IFERROR(IF('Journal Template'!D866="","",IF(AND(VLOOKUP('Journal Template'!D866,X:AA,4,0)='Journal Template'!A866,VLOOKUP('Journal Template'!D866,X:Y,2,0)="A"),"","Inactive Dept Combo Error")),"")</f>
        <v/>
      </c>
      <c r="AK454" s="150" t="str">
        <f>IF(JRF!B467="","",IF(JRF!B467=IFERROR(VLOOKUP(JRF!B467,Checks!AI:AI,1,0),0),"Entry in Branch/Satellite BU's",""))</f>
        <v/>
      </c>
      <c r="AL454" t="str">
        <f>IFERROR(IF('Journal Template'!A866="","",IF('Journal Template'!A866=IFERROR(VLOOKUP('Journal Template'!A866,Checks!AI:AI,1,0),0),"Entry in Branch/Satellite BU's","")),"")</f>
        <v/>
      </c>
      <c r="AO454" s="171"/>
      <c r="AP454" s="171"/>
      <c r="AQ454" s="171"/>
      <c r="AR454" s="171"/>
      <c r="CI454" t="str">
        <f>IF(JRF!F467&gt;0,"",IF(JRF!B467="","",IF(LEFT(JRF!B467,1)=IFERROR(VLOOKUP(LEFT(JRF!B467,1),$CF$2:$CF$5,1,0),0),"Product Code Required",IF(JRF!C467="","",IF(JRF!C467=IFERROR(VLOOKUP(JRF!C467,$CH:$CH,1,0),0),"Product Code Required","NA")))))</f>
        <v/>
      </c>
      <c r="CJ454" t="str">
        <f>IF(JRF!AV467&gt;0,"",IF(JRF!Q467="","",IF(LEFT(JRF!Q467,1)=IFERROR(VLOOKUP(LEFT(JRF!Q467,1),$CF$2:$CF$5,1,0),0),"Product Code Required",IF(JRF!V467="","",IF(JRF!V467=IFERROR(VLOOKUP(JRF!V467,$CH:$CH,1,0),0),"Product Code Required","NA")))))</f>
        <v/>
      </c>
      <c r="CK454" t="str">
        <f>IFERROR(IF(LEN('Journal Template'!F465)&gt;0,"",IF('Journal Template'!A465="","",IF(LEFT('Journal Template'!A465,1)=IFERROR(VLOOKUP(LEFT('Journal Template'!A465,1),Checks!$CF$2:$CF$5,1,0),0),"Product Code Required",IF('Journal Template'!D465="","",IF('Journal Template'!D465=IFERROR(VLOOKUP('Journal Template'!D465,Checks!$CH:$CH,1,0),0),"Product Code Required","NA"))))),"")</f>
        <v/>
      </c>
    </row>
    <row r="455" spans="14:89">
      <c r="N455" t="s">
        <v>2952</v>
      </c>
      <c r="O455" t="s">
        <v>2953</v>
      </c>
      <c r="P455" t="s">
        <v>386</v>
      </c>
      <c r="Q455" s="150" t="str">
        <f>IF(JRF!D468="","",IF(IFERROR(VLOOKUP(JRF!D468,Checks!N:P,3,0),0)="A","","Inactive account in Use"))</f>
        <v/>
      </c>
      <c r="R455" t="str">
        <f>IFERROR(IF('Journal Template'!C867="","",IF(IFERROR(VLOOKUP('Journal Template'!C867,Checks!N:P,3,0),0)="A","","Inactive account in Use")),"")</f>
        <v/>
      </c>
      <c r="S455" t="s">
        <v>2954</v>
      </c>
      <c r="T455" t="s">
        <v>386</v>
      </c>
      <c r="U455" t="s">
        <v>393</v>
      </c>
      <c r="V455" s="150" t="str">
        <f>IF(JRF!C468="","",IF(IFERROR(VLOOKUP(JRF!C468,Checks!S:U,3,0),0)="A","Entry with System fund Dept",""))</f>
        <v/>
      </c>
      <c r="W455" t="str">
        <f>IFERROR(IF('Journal Template'!D867="","",IF(IFERROR(VLOOKUP('Journal Template'!D867,Checks!S:U,3,0),0)="A","Entry with System fund Dept","")),"")</f>
        <v/>
      </c>
      <c r="X455" t="s">
        <v>2955</v>
      </c>
      <c r="Y455" t="s">
        <v>386</v>
      </c>
      <c r="Z455" t="s">
        <v>2956</v>
      </c>
      <c r="AA455" t="s">
        <v>2429</v>
      </c>
      <c r="AB455" t="s">
        <v>125</v>
      </c>
      <c r="AC455" s="150" t="str">
        <f>IFERROR(IF(JRF!C468="","",IF(AND(VLOOKUP(JRF!C468,X:AA,4,0)=JRF!B468,VLOOKUP(JRF!C468,X:Y,2,0)="A"),"","Inactive Dept Combo Error")),"Inactive Dept Combo Error")</f>
        <v/>
      </c>
      <c r="AD455" t="str">
        <f>IFERROR(IF('Journal Template'!D867="","",IF(AND(VLOOKUP('Journal Template'!D867,X:AA,4,0)='Journal Template'!A867,VLOOKUP('Journal Template'!D867,X:Y,2,0)="A"),"","Inactive Dept Combo Error")),"")</f>
        <v/>
      </c>
      <c r="AK455" s="150" t="str">
        <f>IF(JRF!B468="","",IF(JRF!B468=IFERROR(VLOOKUP(JRF!B468,Checks!AI:AI,1,0),0),"Entry in Branch/Satellite BU's",""))</f>
        <v/>
      </c>
      <c r="AL455" t="str">
        <f>IFERROR(IF('Journal Template'!A867="","",IF('Journal Template'!A867=IFERROR(VLOOKUP('Journal Template'!A867,Checks!AI:AI,1,0),0),"Entry in Branch/Satellite BU's","")),"")</f>
        <v/>
      </c>
      <c r="AO455" s="171"/>
      <c r="AP455" s="171"/>
      <c r="AQ455" s="171"/>
      <c r="AR455" s="171"/>
      <c r="CI455" t="str">
        <f>IF(JRF!F468&gt;0,"",IF(JRF!B468="","",IF(LEFT(JRF!B468,1)=IFERROR(VLOOKUP(LEFT(JRF!B468,1),$CF$2:$CF$5,1,0),0),"Product Code Required",IF(JRF!C468="","",IF(JRF!C468=IFERROR(VLOOKUP(JRF!C468,$CH:$CH,1,0),0),"Product Code Required","NA")))))</f>
        <v/>
      </c>
      <c r="CJ455" t="str">
        <f>IF(JRF!AV468&gt;0,"",IF(JRF!Q468="","",IF(LEFT(JRF!Q468,1)=IFERROR(VLOOKUP(LEFT(JRF!Q468,1),$CF$2:$CF$5,1,0),0),"Product Code Required",IF(JRF!V468="","",IF(JRF!V468=IFERROR(VLOOKUP(JRF!V468,$CH:$CH,1,0),0),"Product Code Required","NA")))))</f>
        <v/>
      </c>
      <c r="CK455" t="str">
        <f>IFERROR(IF(LEN('Journal Template'!F466)&gt;0,"",IF('Journal Template'!A466="","",IF(LEFT('Journal Template'!A466,1)=IFERROR(VLOOKUP(LEFT('Journal Template'!A466,1),Checks!$CF$2:$CF$5,1,0),0),"Product Code Required",IF('Journal Template'!D466="","",IF('Journal Template'!D466=IFERROR(VLOOKUP('Journal Template'!D466,Checks!$CH:$CH,1,0),0),"Product Code Required","NA"))))),"")</f>
        <v/>
      </c>
    </row>
    <row r="456" spans="14:89">
      <c r="N456" t="s">
        <v>2957</v>
      </c>
      <c r="O456" t="s">
        <v>2958</v>
      </c>
      <c r="P456" t="s">
        <v>386</v>
      </c>
      <c r="Q456" s="150" t="str">
        <f>IF(JRF!D469="","",IF(IFERROR(VLOOKUP(JRF!D469,Checks!N:P,3,0),0)="A","","Inactive account in Use"))</f>
        <v/>
      </c>
      <c r="R456" t="str">
        <f>IFERROR(IF('Journal Template'!C868="","",IF(IFERROR(VLOOKUP('Journal Template'!C868,Checks!N:P,3,0),0)="A","","Inactive account in Use")),"")</f>
        <v/>
      </c>
      <c r="S456" t="s">
        <v>2959</v>
      </c>
      <c r="T456" t="s">
        <v>386</v>
      </c>
      <c r="U456" t="s">
        <v>68</v>
      </c>
      <c r="V456" s="150" t="str">
        <f>IF(JRF!C469="","",IF(IFERROR(VLOOKUP(JRF!C469,Checks!S:U,3,0),0)="A","Entry with System fund Dept",""))</f>
        <v/>
      </c>
      <c r="W456" t="str">
        <f>IFERROR(IF('Journal Template'!D868="","",IF(IFERROR(VLOOKUP('Journal Template'!D868,Checks!S:U,3,0),0)="A","Entry with System fund Dept","")),"")</f>
        <v/>
      </c>
      <c r="X456" t="s">
        <v>2960</v>
      </c>
      <c r="Y456" t="s">
        <v>386</v>
      </c>
      <c r="Z456" t="s">
        <v>2961</v>
      </c>
      <c r="AA456" t="s">
        <v>2429</v>
      </c>
      <c r="AB456" t="s">
        <v>125</v>
      </c>
      <c r="AC456" s="150" t="str">
        <f>IFERROR(IF(JRF!C469="","",IF(AND(VLOOKUP(JRF!C469,X:AA,4,0)=JRF!B469,VLOOKUP(JRF!C469,X:Y,2,0)="A"),"","Inactive Dept Combo Error")),"Inactive Dept Combo Error")</f>
        <v/>
      </c>
      <c r="AD456" t="str">
        <f>IFERROR(IF('Journal Template'!D868="","",IF(AND(VLOOKUP('Journal Template'!D868,X:AA,4,0)='Journal Template'!A868,VLOOKUP('Journal Template'!D868,X:Y,2,0)="A"),"","Inactive Dept Combo Error")),"")</f>
        <v/>
      </c>
      <c r="AK456" s="150" t="str">
        <f>IF(JRF!B469="","",IF(JRF!B469=IFERROR(VLOOKUP(JRF!B469,Checks!AI:AI,1,0),0),"Entry in Branch/Satellite BU's",""))</f>
        <v/>
      </c>
      <c r="AL456" t="str">
        <f>IFERROR(IF('Journal Template'!A868="","",IF('Journal Template'!A868=IFERROR(VLOOKUP('Journal Template'!A868,Checks!AI:AI,1,0),0),"Entry in Branch/Satellite BU's","")),"")</f>
        <v/>
      </c>
      <c r="AO456" s="171"/>
      <c r="AP456" s="171"/>
      <c r="AQ456" s="171"/>
      <c r="AR456" s="171"/>
      <c r="CI456" t="str">
        <f>IF(JRF!F469&gt;0,"",IF(JRF!B469="","",IF(LEFT(JRF!B469,1)=IFERROR(VLOOKUP(LEFT(JRF!B469,1),$CF$2:$CF$5,1,0),0),"Product Code Required",IF(JRF!C469="","",IF(JRF!C469=IFERROR(VLOOKUP(JRF!C469,$CH:$CH,1,0),0),"Product Code Required","NA")))))</f>
        <v/>
      </c>
      <c r="CJ456" t="str">
        <f>IF(JRF!AV469&gt;0,"",IF(JRF!Q469="","",IF(LEFT(JRF!Q469,1)=IFERROR(VLOOKUP(LEFT(JRF!Q469,1),$CF$2:$CF$5,1,0),0),"Product Code Required",IF(JRF!V469="","",IF(JRF!V469=IFERROR(VLOOKUP(JRF!V469,$CH:$CH,1,0),0),"Product Code Required","NA")))))</f>
        <v/>
      </c>
      <c r="CK456" t="str">
        <f>IFERROR(IF(LEN('Journal Template'!F467)&gt;0,"",IF('Journal Template'!A467="","",IF(LEFT('Journal Template'!A467,1)=IFERROR(VLOOKUP(LEFT('Journal Template'!A467,1),Checks!$CF$2:$CF$5,1,0),0),"Product Code Required",IF('Journal Template'!D467="","",IF('Journal Template'!D467=IFERROR(VLOOKUP('Journal Template'!D467,Checks!$CH:$CH,1,0),0),"Product Code Required","NA"))))),"")</f>
        <v/>
      </c>
    </row>
    <row r="457" spans="14:89">
      <c r="N457" t="s">
        <v>2962</v>
      </c>
      <c r="O457" t="s">
        <v>2963</v>
      </c>
      <c r="P457" t="s">
        <v>386</v>
      </c>
      <c r="Q457" s="150" t="str">
        <f>IF(JRF!D470="","",IF(IFERROR(VLOOKUP(JRF!D470,Checks!N:P,3,0),0)="A","","Inactive account in Use"))</f>
        <v/>
      </c>
      <c r="R457" t="str">
        <f>IFERROR(IF('Journal Template'!C869="","",IF(IFERROR(VLOOKUP('Journal Template'!C869,Checks!N:P,3,0),0)="A","","Inactive account in Use")),"")</f>
        <v/>
      </c>
      <c r="S457" t="s">
        <v>2964</v>
      </c>
      <c r="T457" t="s">
        <v>386</v>
      </c>
      <c r="U457" t="s">
        <v>68</v>
      </c>
      <c r="V457" s="150" t="str">
        <f>IF(JRF!C470="","",IF(IFERROR(VLOOKUP(JRF!C470,Checks!S:U,3,0),0)="A","Entry with System fund Dept",""))</f>
        <v/>
      </c>
      <c r="W457" t="str">
        <f>IFERROR(IF('Journal Template'!D869="","",IF(IFERROR(VLOOKUP('Journal Template'!D869,Checks!S:U,3,0),0)="A","Entry with System fund Dept","")),"")</f>
        <v/>
      </c>
      <c r="X457" t="s">
        <v>2965</v>
      </c>
      <c r="Y457" t="s">
        <v>389</v>
      </c>
      <c r="Z457" t="s">
        <v>2966</v>
      </c>
      <c r="AA457" t="s">
        <v>2429</v>
      </c>
      <c r="AB457" t="s">
        <v>125</v>
      </c>
      <c r="AC457" s="150" t="str">
        <f>IFERROR(IF(JRF!C470="","",IF(AND(VLOOKUP(JRF!C470,X:AA,4,0)=JRF!B470,VLOOKUP(JRF!C470,X:Y,2,0)="A"),"","Inactive Dept Combo Error")),"Inactive Dept Combo Error")</f>
        <v/>
      </c>
      <c r="AD457" t="str">
        <f>IFERROR(IF('Journal Template'!D869="","",IF(AND(VLOOKUP('Journal Template'!D869,X:AA,4,0)='Journal Template'!A869,VLOOKUP('Journal Template'!D869,X:Y,2,0)="A"),"","Inactive Dept Combo Error")),"")</f>
        <v/>
      </c>
      <c r="AK457" s="150" t="str">
        <f>IF(JRF!B470="","",IF(JRF!B470=IFERROR(VLOOKUP(JRF!B470,Checks!AI:AI,1,0),0),"Entry in Branch/Satellite BU's",""))</f>
        <v/>
      </c>
      <c r="AL457" t="str">
        <f>IFERROR(IF('Journal Template'!A869="","",IF('Journal Template'!A869=IFERROR(VLOOKUP('Journal Template'!A869,Checks!AI:AI,1,0),0),"Entry in Branch/Satellite BU's","")),"")</f>
        <v/>
      </c>
      <c r="AO457" s="171"/>
      <c r="AP457" s="171"/>
      <c r="AQ457" s="171"/>
      <c r="AR457" s="171"/>
      <c r="CI457" t="str">
        <f>IF(JRF!F470&gt;0,"",IF(JRF!B470="","",IF(LEFT(JRF!B470,1)=IFERROR(VLOOKUP(LEFT(JRF!B470,1),$CF$2:$CF$5,1,0),0),"Product Code Required",IF(JRF!C470="","",IF(JRF!C470=IFERROR(VLOOKUP(JRF!C470,$CH:$CH,1,0),0),"Product Code Required","NA")))))</f>
        <v/>
      </c>
      <c r="CJ457" t="str">
        <f>IF(JRF!AV470&gt;0,"",IF(JRF!Q470="","",IF(LEFT(JRF!Q470,1)=IFERROR(VLOOKUP(LEFT(JRF!Q470,1),$CF$2:$CF$5,1,0),0),"Product Code Required",IF(JRF!V470="","",IF(JRF!V470=IFERROR(VLOOKUP(JRF!V470,$CH:$CH,1,0),0),"Product Code Required","NA")))))</f>
        <v/>
      </c>
      <c r="CK457" t="str">
        <f>IFERROR(IF(LEN('Journal Template'!F468)&gt;0,"",IF('Journal Template'!A468="","",IF(LEFT('Journal Template'!A468,1)=IFERROR(VLOOKUP(LEFT('Journal Template'!A468,1),Checks!$CF$2:$CF$5,1,0),0),"Product Code Required",IF('Journal Template'!D468="","",IF('Journal Template'!D468=IFERROR(VLOOKUP('Journal Template'!D468,Checks!$CH:$CH,1,0),0),"Product Code Required","NA"))))),"")</f>
        <v/>
      </c>
    </row>
    <row r="458" spans="14:89">
      <c r="N458" t="s">
        <v>2967</v>
      </c>
      <c r="O458" t="s">
        <v>2968</v>
      </c>
      <c r="P458" t="s">
        <v>386</v>
      </c>
      <c r="Q458" s="150" t="str">
        <f>IF(JRF!D471="","",IF(IFERROR(VLOOKUP(JRF!D471,Checks!N:P,3,0),0)="A","","Inactive account in Use"))</f>
        <v/>
      </c>
      <c r="R458" t="str">
        <f>IFERROR(IF('Journal Template'!C870="","",IF(IFERROR(VLOOKUP('Journal Template'!C870,Checks!N:P,3,0),0)="A","","Inactive account in Use")),"")</f>
        <v/>
      </c>
      <c r="S458" t="s">
        <v>2969</v>
      </c>
      <c r="T458" t="s">
        <v>386</v>
      </c>
      <c r="U458" t="s">
        <v>68</v>
      </c>
      <c r="V458" s="150" t="str">
        <f>IF(JRF!C471="","",IF(IFERROR(VLOOKUP(JRF!C471,Checks!S:U,3,0),0)="A","Entry with System fund Dept",""))</f>
        <v/>
      </c>
      <c r="W458" t="str">
        <f>IFERROR(IF('Journal Template'!D870="","",IF(IFERROR(VLOOKUP('Journal Template'!D870,Checks!S:U,3,0),0)="A","Entry with System fund Dept","")),"")</f>
        <v/>
      </c>
      <c r="X458" t="s">
        <v>2970</v>
      </c>
      <c r="Y458" t="s">
        <v>386</v>
      </c>
      <c r="Z458" t="s">
        <v>2971</v>
      </c>
      <c r="AA458" t="s">
        <v>2429</v>
      </c>
      <c r="AB458" t="s">
        <v>125</v>
      </c>
      <c r="AC458" s="150" t="str">
        <f>IFERROR(IF(JRF!C471="","",IF(AND(VLOOKUP(JRF!C471,X:AA,4,0)=JRF!B471,VLOOKUP(JRF!C471,X:Y,2,0)="A"),"","Inactive Dept Combo Error")),"Inactive Dept Combo Error")</f>
        <v/>
      </c>
      <c r="AD458" t="str">
        <f>IFERROR(IF('Journal Template'!D870="","",IF(AND(VLOOKUP('Journal Template'!D870,X:AA,4,0)='Journal Template'!A870,VLOOKUP('Journal Template'!D870,X:Y,2,0)="A"),"","Inactive Dept Combo Error")),"")</f>
        <v/>
      </c>
      <c r="AK458" s="150" t="str">
        <f>IF(JRF!B471="","",IF(JRF!B471=IFERROR(VLOOKUP(JRF!B471,Checks!AI:AI,1,0),0),"Entry in Branch/Satellite BU's",""))</f>
        <v/>
      </c>
      <c r="AL458" t="str">
        <f>IFERROR(IF('Journal Template'!A870="","",IF('Journal Template'!A870=IFERROR(VLOOKUP('Journal Template'!A870,Checks!AI:AI,1,0),0),"Entry in Branch/Satellite BU's","")),"")</f>
        <v/>
      </c>
      <c r="AO458" s="171"/>
      <c r="AP458" s="171"/>
      <c r="AQ458" s="171"/>
      <c r="AR458" s="171"/>
      <c r="CI458" t="str">
        <f>IF(JRF!F471&gt;0,"",IF(JRF!B471="","",IF(LEFT(JRF!B471,1)=IFERROR(VLOOKUP(LEFT(JRF!B471,1),$CF$2:$CF$5,1,0),0),"Product Code Required",IF(JRF!C471="","",IF(JRF!C471=IFERROR(VLOOKUP(JRF!C471,$CH:$CH,1,0),0),"Product Code Required","NA")))))</f>
        <v/>
      </c>
      <c r="CJ458" t="str">
        <f>IF(JRF!AV471&gt;0,"",IF(JRF!Q471="","",IF(LEFT(JRF!Q471,1)=IFERROR(VLOOKUP(LEFT(JRF!Q471,1),$CF$2:$CF$5,1,0),0),"Product Code Required",IF(JRF!V471="","",IF(JRF!V471=IFERROR(VLOOKUP(JRF!V471,$CH:$CH,1,0),0),"Product Code Required","NA")))))</f>
        <v/>
      </c>
      <c r="CK458" t="str">
        <f>IFERROR(IF(LEN('Journal Template'!F469)&gt;0,"",IF('Journal Template'!A469="","",IF(LEFT('Journal Template'!A469,1)=IFERROR(VLOOKUP(LEFT('Journal Template'!A469,1),Checks!$CF$2:$CF$5,1,0),0),"Product Code Required",IF('Journal Template'!D469="","",IF('Journal Template'!D469=IFERROR(VLOOKUP('Journal Template'!D469,Checks!$CH:$CH,1,0),0),"Product Code Required","NA"))))),"")</f>
        <v/>
      </c>
    </row>
    <row r="459" spans="14:89">
      <c r="N459" t="s">
        <v>2972</v>
      </c>
      <c r="O459" t="s">
        <v>2973</v>
      </c>
      <c r="P459" t="s">
        <v>386</v>
      </c>
      <c r="Q459" s="150" t="str">
        <f>IF(JRF!D472="","",IF(IFERROR(VLOOKUP(JRF!D472,Checks!N:P,3,0),0)="A","","Inactive account in Use"))</f>
        <v/>
      </c>
      <c r="R459" t="str">
        <f>IFERROR(IF('Journal Template'!C871="","",IF(IFERROR(VLOOKUP('Journal Template'!C871,Checks!N:P,3,0),0)="A","","Inactive account in Use")),"")</f>
        <v/>
      </c>
      <c r="S459" t="s">
        <v>2974</v>
      </c>
      <c r="T459" t="s">
        <v>386</v>
      </c>
      <c r="U459" t="s">
        <v>68</v>
      </c>
      <c r="V459" s="150" t="str">
        <f>IF(JRF!C472="","",IF(IFERROR(VLOOKUP(JRF!C472,Checks!S:U,3,0),0)="A","Entry with System fund Dept",""))</f>
        <v/>
      </c>
      <c r="W459" t="str">
        <f>IFERROR(IF('Journal Template'!D871="","",IF(IFERROR(VLOOKUP('Journal Template'!D871,Checks!S:U,3,0),0)="A","Entry with System fund Dept","")),"")</f>
        <v/>
      </c>
      <c r="X459" t="s">
        <v>2975</v>
      </c>
      <c r="Y459" t="s">
        <v>386</v>
      </c>
      <c r="Z459" t="s">
        <v>2976</v>
      </c>
      <c r="AA459" t="s">
        <v>2429</v>
      </c>
      <c r="AB459" t="s">
        <v>125</v>
      </c>
      <c r="AC459" s="150" t="str">
        <f>IFERROR(IF(JRF!C472="","",IF(AND(VLOOKUP(JRF!C472,X:AA,4,0)=JRF!B472,VLOOKUP(JRF!C472,X:Y,2,0)="A"),"","Inactive Dept Combo Error")),"Inactive Dept Combo Error")</f>
        <v/>
      </c>
      <c r="AD459" t="str">
        <f>IFERROR(IF('Journal Template'!D871="","",IF(AND(VLOOKUP('Journal Template'!D871,X:AA,4,0)='Journal Template'!A871,VLOOKUP('Journal Template'!D871,X:Y,2,0)="A"),"","Inactive Dept Combo Error")),"")</f>
        <v/>
      </c>
      <c r="AK459" s="150" t="str">
        <f>IF(JRF!B472="","",IF(JRF!B472=IFERROR(VLOOKUP(JRF!B472,Checks!AI:AI,1,0),0),"Entry in Branch/Satellite BU's",""))</f>
        <v/>
      </c>
      <c r="AL459" t="str">
        <f>IFERROR(IF('Journal Template'!A871="","",IF('Journal Template'!A871=IFERROR(VLOOKUP('Journal Template'!A871,Checks!AI:AI,1,0),0),"Entry in Branch/Satellite BU's","")),"")</f>
        <v/>
      </c>
      <c r="AO459" s="171"/>
      <c r="AP459" s="171"/>
      <c r="AQ459" s="171"/>
      <c r="AR459" s="171"/>
      <c r="CI459" t="str">
        <f>IF(JRF!F472&gt;0,"",IF(JRF!B472="","",IF(LEFT(JRF!B472,1)=IFERROR(VLOOKUP(LEFT(JRF!B472,1),$CF$2:$CF$5,1,0),0),"Product Code Required",IF(JRF!C472="","",IF(JRF!C472=IFERROR(VLOOKUP(JRF!C472,$CH:$CH,1,0),0),"Product Code Required","NA")))))</f>
        <v/>
      </c>
      <c r="CJ459" t="str">
        <f>IF(JRF!AV472&gt;0,"",IF(JRF!Q472="","",IF(LEFT(JRF!Q472,1)=IFERROR(VLOOKUP(LEFT(JRF!Q472,1),$CF$2:$CF$5,1,0),0),"Product Code Required",IF(JRF!V472="","",IF(JRF!V472=IFERROR(VLOOKUP(JRF!V472,$CH:$CH,1,0),0),"Product Code Required","NA")))))</f>
        <v/>
      </c>
      <c r="CK459" t="str">
        <f>IFERROR(IF(LEN('Journal Template'!F470)&gt;0,"",IF('Journal Template'!A470="","",IF(LEFT('Journal Template'!A470,1)=IFERROR(VLOOKUP(LEFT('Journal Template'!A470,1),Checks!$CF$2:$CF$5,1,0),0),"Product Code Required",IF('Journal Template'!D470="","",IF('Journal Template'!D470=IFERROR(VLOOKUP('Journal Template'!D470,Checks!$CH:$CH,1,0),0),"Product Code Required","NA"))))),"")</f>
        <v/>
      </c>
    </row>
    <row r="460" spans="14:89">
      <c r="N460" t="s">
        <v>2977</v>
      </c>
      <c r="O460" t="s">
        <v>2978</v>
      </c>
      <c r="P460" t="s">
        <v>386</v>
      </c>
      <c r="Q460" s="150" t="str">
        <f>IF(JRF!D473="","",IF(IFERROR(VLOOKUP(JRF!D473,Checks!N:P,3,0),0)="A","","Inactive account in Use"))</f>
        <v/>
      </c>
      <c r="R460" t="str">
        <f>IFERROR(IF('Journal Template'!C872="","",IF(IFERROR(VLOOKUP('Journal Template'!C872,Checks!N:P,3,0),0)="A","","Inactive account in Use")),"")</f>
        <v/>
      </c>
      <c r="S460" t="s">
        <v>2979</v>
      </c>
      <c r="T460" t="s">
        <v>386</v>
      </c>
      <c r="U460" t="s">
        <v>68</v>
      </c>
      <c r="V460" s="150" t="str">
        <f>IF(JRF!C473="","",IF(IFERROR(VLOOKUP(JRF!C473,Checks!S:U,3,0),0)="A","Entry with System fund Dept",""))</f>
        <v/>
      </c>
      <c r="W460" t="str">
        <f>IFERROR(IF('Journal Template'!D872="","",IF(IFERROR(VLOOKUP('Journal Template'!D872,Checks!S:U,3,0),0)="A","Entry with System fund Dept","")),"")</f>
        <v/>
      </c>
      <c r="X460" t="s">
        <v>2980</v>
      </c>
      <c r="Y460" t="s">
        <v>389</v>
      </c>
      <c r="Z460" t="s">
        <v>2981</v>
      </c>
      <c r="AA460" t="s">
        <v>2429</v>
      </c>
      <c r="AB460" t="s">
        <v>125</v>
      </c>
      <c r="AC460" s="150" t="str">
        <f>IFERROR(IF(JRF!C473="","",IF(AND(VLOOKUP(JRF!C473,X:AA,4,0)=JRF!B473,VLOOKUP(JRF!C473,X:Y,2,0)="A"),"","Inactive Dept Combo Error")),"Inactive Dept Combo Error")</f>
        <v/>
      </c>
      <c r="AD460" t="str">
        <f>IFERROR(IF('Journal Template'!D872="","",IF(AND(VLOOKUP('Journal Template'!D872,X:AA,4,0)='Journal Template'!A872,VLOOKUP('Journal Template'!D872,X:Y,2,0)="A"),"","Inactive Dept Combo Error")),"")</f>
        <v/>
      </c>
      <c r="AK460" s="150" t="str">
        <f>IF(JRF!B473="","",IF(JRF!B473=IFERROR(VLOOKUP(JRF!B473,Checks!AI:AI,1,0),0),"Entry in Branch/Satellite BU's",""))</f>
        <v/>
      </c>
      <c r="AL460" t="str">
        <f>IFERROR(IF('Journal Template'!A872="","",IF('Journal Template'!A872=IFERROR(VLOOKUP('Journal Template'!A872,Checks!AI:AI,1,0),0),"Entry in Branch/Satellite BU's","")),"")</f>
        <v/>
      </c>
      <c r="AO460" s="171"/>
      <c r="AP460" s="171"/>
      <c r="AQ460" s="171"/>
      <c r="AR460" s="171"/>
      <c r="CI460" t="str">
        <f>IF(JRF!F473&gt;0,"",IF(JRF!B473="","",IF(LEFT(JRF!B473,1)=IFERROR(VLOOKUP(LEFT(JRF!B473,1),$CF$2:$CF$5,1,0),0),"Product Code Required",IF(JRF!C473="","",IF(JRF!C473=IFERROR(VLOOKUP(JRF!C473,$CH:$CH,1,0),0),"Product Code Required","NA")))))</f>
        <v/>
      </c>
      <c r="CJ460" t="str">
        <f>IF(JRF!AV473&gt;0,"",IF(JRF!Q473="","",IF(LEFT(JRF!Q473,1)=IFERROR(VLOOKUP(LEFT(JRF!Q473,1),$CF$2:$CF$5,1,0),0),"Product Code Required",IF(JRF!V473="","",IF(JRF!V473=IFERROR(VLOOKUP(JRF!V473,$CH:$CH,1,0),0),"Product Code Required","NA")))))</f>
        <v/>
      </c>
      <c r="CK460" t="str">
        <f>IFERROR(IF(LEN('Journal Template'!F471)&gt;0,"",IF('Journal Template'!A471="","",IF(LEFT('Journal Template'!A471,1)=IFERROR(VLOOKUP(LEFT('Journal Template'!A471,1),Checks!$CF$2:$CF$5,1,0),0),"Product Code Required",IF('Journal Template'!D471="","",IF('Journal Template'!D471=IFERROR(VLOOKUP('Journal Template'!D471,Checks!$CH:$CH,1,0),0),"Product Code Required","NA"))))),"")</f>
        <v/>
      </c>
    </row>
    <row r="461" spans="14:89">
      <c r="N461" t="s">
        <v>2982</v>
      </c>
      <c r="O461" t="s">
        <v>2983</v>
      </c>
      <c r="P461" t="s">
        <v>386</v>
      </c>
      <c r="Q461" s="150" t="str">
        <f>IF(JRF!D474="","",IF(IFERROR(VLOOKUP(JRF!D474,Checks!N:P,3,0),0)="A","","Inactive account in Use"))</f>
        <v/>
      </c>
      <c r="R461" t="str">
        <f>IFERROR(IF('Journal Template'!C873="","",IF(IFERROR(VLOOKUP('Journal Template'!C873,Checks!N:P,3,0),0)="A","","Inactive account in Use")),"")</f>
        <v/>
      </c>
      <c r="S461" t="s">
        <v>2984</v>
      </c>
      <c r="T461" t="s">
        <v>386</v>
      </c>
      <c r="U461" t="s">
        <v>68</v>
      </c>
      <c r="V461" s="150" t="str">
        <f>IF(JRF!C474="","",IF(IFERROR(VLOOKUP(JRF!C474,Checks!S:U,3,0),0)="A","Entry with System fund Dept",""))</f>
        <v/>
      </c>
      <c r="W461" t="str">
        <f>IFERROR(IF('Journal Template'!D873="","",IF(IFERROR(VLOOKUP('Journal Template'!D873,Checks!S:U,3,0),0)="A","Entry with System fund Dept","")),"")</f>
        <v/>
      </c>
      <c r="X461" t="s">
        <v>2985</v>
      </c>
      <c r="Y461" t="s">
        <v>386</v>
      </c>
      <c r="Z461" t="s">
        <v>2986</v>
      </c>
      <c r="AA461" t="s">
        <v>2429</v>
      </c>
      <c r="AB461" t="s">
        <v>125</v>
      </c>
      <c r="AC461" s="150" t="str">
        <f>IFERROR(IF(JRF!C474="","",IF(AND(VLOOKUP(JRF!C474,X:AA,4,0)=JRF!B474,VLOOKUP(JRF!C474,X:Y,2,0)="A"),"","Inactive Dept Combo Error")),"Inactive Dept Combo Error")</f>
        <v/>
      </c>
      <c r="AD461" t="str">
        <f>IFERROR(IF('Journal Template'!D873="","",IF(AND(VLOOKUP('Journal Template'!D873,X:AA,4,0)='Journal Template'!A873,VLOOKUP('Journal Template'!D873,X:Y,2,0)="A"),"","Inactive Dept Combo Error")),"")</f>
        <v/>
      </c>
      <c r="AK461" s="150" t="str">
        <f>IF(JRF!B474="","",IF(JRF!B474=IFERROR(VLOOKUP(JRF!B474,Checks!AI:AI,1,0),0),"Entry in Branch/Satellite BU's",""))</f>
        <v/>
      </c>
      <c r="AL461" t="str">
        <f>IFERROR(IF('Journal Template'!A873="","",IF('Journal Template'!A873=IFERROR(VLOOKUP('Journal Template'!A873,Checks!AI:AI,1,0),0),"Entry in Branch/Satellite BU's","")),"")</f>
        <v/>
      </c>
      <c r="AO461" s="171"/>
      <c r="AP461" s="171"/>
      <c r="AQ461" s="171"/>
      <c r="AR461" s="171"/>
      <c r="CI461" t="str">
        <f>IF(JRF!F474&gt;0,"",IF(JRF!B474="","",IF(LEFT(JRF!B474,1)=IFERROR(VLOOKUP(LEFT(JRF!B474,1),$CF$2:$CF$5,1,0),0),"Product Code Required",IF(JRF!C474="","",IF(JRF!C474=IFERROR(VLOOKUP(JRF!C474,$CH:$CH,1,0),0),"Product Code Required","NA")))))</f>
        <v/>
      </c>
      <c r="CJ461" t="str">
        <f>IF(JRF!AV474&gt;0,"",IF(JRF!Q474="","",IF(LEFT(JRF!Q474,1)=IFERROR(VLOOKUP(LEFT(JRF!Q474,1),$CF$2:$CF$5,1,0),0),"Product Code Required",IF(JRF!V474="","",IF(JRF!V474=IFERROR(VLOOKUP(JRF!V474,$CH:$CH,1,0),0),"Product Code Required","NA")))))</f>
        <v/>
      </c>
      <c r="CK461" t="str">
        <f>IFERROR(IF(LEN('Journal Template'!F472)&gt;0,"",IF('Journal Template'!A472="","",IF(LEFT('Journal Template'!A472,1)=IFERROR(VLOOKUP(LEFT('Journal Template'!A472,1),Checks!$CF$2:$CF$5,1,0),0),"Product Code Required",IF('Journal Template'!D472="","",IF('Journal Template'!D472=IFERROR(VLOOKUP('Journal Template'!D472,Checks!$CH:$CH,1,0),0),"Product Code Required","NA"))))),"")</f>
        <v/>
      </c>
    </row>
    <row r="462" spans="14:89">
      <c r="N462" t="s">
        <v>2987</v>
      </c>
      <c r="O462" t="s">
        <v>2988</v>
      </c>
      <c r="P462" t="s">
        <v>386</v>
      </c>
      <c r="Q462" s="150" t="str">
        <f>IF(JRF!D475="","",IF(IFERROR(VLOOKUP(JRF!D475,Checks!N:P,3,0),0)="A","","Inactive account in Use"))</f>
        <v/>
      </c>
      <c r="R462" t="str">
        <f>IFERROR(IF('Journal Template'!C874="","",IF(IFERROR(VLOOKUP('Journal Template'!C874,Checks!N:P,3,0),0)="A","","Inactive account in Use")),"")</f>
        <v/>
      </c>
      <c r="S462" t="s">
        <v>2989</v>
      </c>
      <c r="T462" t="s">
        <v>386</v>
      </c>
      <c r="U462" t="s">
        <v>68</v>
      </c>
      <c r="V462" s="150" t="str">
        <f>IF(JRF!C475="","",IF(IFERROR(VLOOKUP(JRF!C475,Checks!S:U,3,0),0)="A","Entry with System fund Dept",""))</f>
        <v/>
      </c>
      <c r="W462" t="str">
        <f>IFERROR(IF('Journal Template'!D874="","",IF(IFERROR(VLOOKUP('Journal Template'!D874,Checks!S:U,3,0),0)="A","Entry with System fund Dept","")),"")</f>
        <v/>
      </c>
      <c r="X462" t="s">
        <v>2990</v>
      </c>
      <c r="Y462" t="s">
        <v>386</v>
      </c>
      <c r="Z462" t="s">
        <v>2991</v>
      </c>
      <c r="AA462" t="s">
        <v>2992</v>
      </c>
      <c r="AB462" t="s">
        <v>125</v>
      </c>
      <c r="AC462" s="150" t="str">
        <f>IFERROR(IF(JRF!C475="","",IF(AND(VLOOKUP(JRF!C475,X:AA,4,0)=JRF!B475,VLOOKUP(JRF!C475,X:Y,2,0)="A"),"","Inactive Dept Combo Error")),"Inactive Dept Combo Error")</f>
        <v/>
      </c>
      <c r="AD462" t="str">
        <f>IFERROR(IF('Journal Template'!D874="","",IF(AND(VLOOKUP('Journal Template'!D874,X:AA,4,0)='Journal Template'!A874,VLOOKUP('Journal Template'!D874,X:Y,2,0)="A"),"","Inactive Dept Combo Error")),"")</f>
        <v/>
      </c>
      <c r="AK462" s="150" t="str">
        <f>IF(JRF!B475="","",IF(JRF!B475=IFERROR(VLOOKUP(JRF!B475,Checks!AI:AI,1,0),0),"Entry in Branch/Satellite BU's",""))</f>
        <v/>
      </c>
      <c r="AL462" t="str">
        <f>IFERROR(IF('Journal Template'!A874="","",IF('Journal Template'!A874=IFERROR(VLOOKUP('Journal Template'!A874,Checks!AI:AI,1,0),0),"Entry in Branch/Satellite BU's","")),"")</f>
        <v/>
      </c>
      <c r="AO462" s="171"/>
      <c r="AP462" s="171"/>
      <c r="AQ462" s="171"/>
      <c r="AR462" s="171"/>
      <c r="CI462" t="str">
        <f>IF(JRF!F475&gt;0,"",IF(JRF!B475="","",IF(LEFT(JRF!B475,1)=IFERROR(VLOOKUP(LEFT(JRF!B475,1),$CF$2:$CF$5,1,0),0),"Product Code Required",IF(JRF!C475="","",IF(JRF!C475=IFERROR(VLOOKUP(JRF!C475,$CH:$CH,1,0),0),"Product Code Required","NA")))))</f>
        <v/>
      </c>
      <c r="CJ462" t="str">
        <f>IF(JRF!AV475&gt;0,"",IF(JRF!Q475="","",IF(LEFT(JRF!Q475,1)=IFERROR(VLOOKUP(LEFT(JRF!Q475,1),$CF$2:$CF$5,1,0),0),"Product Code Required",IF(JRF!V475="","",IF(JRF!V475=IFERROR(VLOOKUP(JRF!V475,$CH:$CH,1,0),0),"Product Code Required","NA")))))</f>
        <v/>
      </c>
      <c r="CK462" t="str">
        <f>IFERROR(IF(LEN('Journal Template'!F473)&gt;0,"",IF('Journal Template'!A473="","",IF(LEFT('Journal Template'!A473,1)=IFERROR(VLOOKUP(LEFT('Journal Template'!A473,1),Checks!$CF$2:$CF$5,1,0),0),"Product Code Required",IF('Journal Template'!D473="","",IF('Journal Template'!D473=IFERROR(VLOOKUP('Journal Template'!D473,Checks!$CH:$CH,1,0),0),"Product Code Required","NA"))))),"")</f>
        <v/>
      </c>
    </row>
    <row r="463" spans="14:89">
      <c r="N463" t="s">
        <v>2993</v>
      </c>
      <c r="O463" t="s">
        <v>2994</v>
      </c>
      <c r="P463" t="s">
        <v>386</v>
      </c>
      <c r="Q463" s="150" t="str">
        <f>IF(JRF!D476="","",IF(IFERROR(VLOOKUP(JRF!D476,Checks!N:P,3,0),0)="A","","Inactive account in Use"))</f>
        <v/>
      </c>
      <c r="R463" t="str">
        <f>IFERROR(IF('Journal Template'!C875="","",IF(IFERROR(VLOOKUP('Journal Template'!C875,Checks!N:P,3,0),0)="A","","Inactive account in Use")),"")</f>
        <v/>
      </c>
      <c r="S463" t="s">
        <v>2995</v>
      </c>
      <c r="T463" t="s">
        <v>386</v>
      </c>
      <c r="U463" t="s">
        <v>68</v>
      </c>
      <c r="V463" s="150" t="str">
        <f>IF(JRF!C476="","",IF(IFERROR(VLOOKUP(JRF!C476,Checks!S:U,3,0),0)="A","Entry with System fund Dept",""))</f>
        <v/>
      </c>
      <c r="W463" t="str">
        <f>IFERROR(IF('Journal Template'!D875="","",IF(IFERROR(VLOOKUP('Journal Template'!D875,Checks!S:U,3,0),0)="A","Entry with System fund Dept","")),"")</f>
        <v/>
      </c>
      <c r="X463" t="s">
        <v>2996</v>
      </c>
      <c r="Y463" t="s">
        <v>386</v>
      </c>
      <c r="Z463" t="s">
        <v>1492</v>
      </c>
      <c r="AA463" t="s">
        <v>1493</v>
      </c>
      <c r="AB463" t="s">
        <v>125</v>
      </c>
      <c r="AC463" s="150" t="str">
        <f>IFERROR(IF(JRF!C476="","",IF(AND(VLOOKUP(JRF!C476,X:AA,4,0)=JRF!B476,VLOOKUP(JRF!C476,X:Y,2,0)="A"),"","Inactive Dept Combo Error")),"Inactive Dept Combo Error")</f>
        <v/>
      </c>
      <c r="AD463" t="str">
        <f>IFERROR(IF('Journal Template'!D875="","",IF(AND(VLOOKUP('Journal Template'!D875,X:AA,4,0)='Journal Template'!A875,VLOOKUP('Journal Template'!D875,X:Y,2,0)="A"),"","Inactive Dept Combo Error")),"")</f>
        <v/>
      </c>
      <c r="AK463" s="150" t="str">
        <f>IF(JRF!B476="","",IF(JRF!B476=IFERROR(VLOOKUP(JRF!B476,Checks!AI:AI,1,0),0),"Entry in Branch/Satellite BU's",""))</f>
        <v/>
      </c>
      <c r="AL463" t="str">
        <f>IFERROR(IF('Journal Template'!A875="","",IF('Journal Template'!A875=IFERROR(VLOOKUP('Journal Template'!A875,Checks!AI:AI,1,0),0),"Entry in Branch/Satellite BU's","")),"")</f>
        <v/>
      </c>
      <c r="AO463" s="171"/>
      <c r="AP463" s="171"/>
      <c r="AQ463" s="171"/>
      <c r="AR463" s="171"/>
      <c r="CI463" t="str">
        <f>IF(JRF!F476&gt;0,"",IF(JRF!B476="","",IF(LEFT(JRF!B476,1)=IFERROR(VLOOKUP(LEFT(JRF!B476,1),$CF$2:$CF$5,1,0),0),"Product Code Required",IF(JRF!C476="","",IF(JRF!C476=IFERROR(VLOOKUP(JRF!C476,$CH:$CH,1,0),0),"Product Code Required","NA")))))</f>
        <v/>
      </c>
      <c r="CJ463" t="str">
        <f>IF(JRF!AV476&gt;0,"",IF(JRF!Q476="","",IF(LEFT(JRF!Q476,1)=IFERROR(VLOOKUP(LEFT(JRF!Q476,1),$CF$2:$CF$5,1,0),0),"Product Code Required",IF(JRF!V476="","",IF(JRF!V476=IFERROR(VLOOKUP(JRF!V476,$CH:$CH,1,0),0),"Product Code Required","NA")))))</f>
        <v/>
      </c>
      <c r="CK463" t="str">
        <f>IFERROR(IF(LEN('Journal Template'!F474)&gt;0,"",IF('Journal Template'!A474="","",IF(LEFT('Journal Template'!A474,1)=IFERROR(VLOOKUP(LEFT('Journal Template'!A474,1),Checks!$CF$2:$CF$5,1,0),0),"Product Code Required",IF('Journal Template'!D474="","",IF('Journal Template'!D474=IFERROR(VLOOKUP('Journal Template'!D474,Checks!$CH:$CH,1,0),0),"Product Code Required","NA"))))),"")</f>
        <v/>
      </c>
    </row>
    <row r="464" spans="14:89">
      <c r="N464" t="s">
        <v>2997</v>
      </c>
      <c r="O464" t="s">
        <v>2998</v>
      </c>
      <c r="P464" t="s">
        <v>386</v>
      </c>
      <c r="Q464" s="150" t="str">
        <f>IF(JRF!D477="","",IF(IFERROR(VLOOKUP(JRF!D477,Checks!N:P,3,0),0)="A","","Inactive account in Use"))</f>
        <v/>
      </c>
      <c r="R464" t="str">
        <f>IFERROR(IF('Journal Template'!C876="","",IF(IFERROR(VLOOKUP('Journal Template'!C876,Checks!N:P,3,0),0)="A","","Inactive account in Use")),"")</f>
        <v/>
      </c>
      <c r="S464" t="s">
        <v>2999</v>
      </c>
      <c r="T464" t="s">
        <v>386</v>
      </c>
      <c r="U464" t="s">
        <v>68</v>
      </c>
      <c r="V464" s="150" t="str">
        <f>IF(JRF!C477="","",IF(IFERROR(VLOOKUP(JRF!C477,Checks!S:U,3,0),0)="A","Entry with System fund Dept",""))</f>
        <v/>
      </c>
      <c r="W464" t="str">
        <f>IFERROR(IF('Journal Template'!D876="","",IF(IFERROR(VLOOKUP('Journal Template'!D876,Checks!S:U,3,0),0)="A","Entry with System fund Dept","")),"")</f>
        <v/>
      </c>
      <c r="X464" t="s">
        <v>2996</v>
      </c>
      <c r="Y464" t="s">
        <v>389</v>
      </c>
      <c r="Z464" t="s">
        <v>1492</v>
      </c>
      <c r="AA464" t="s">
        <v>391</v>
      </c>
      <c r="AB464" t="s">
        <v>125</v>
      </c>
      <c r="AC464" s="150" t="str">
        <f>IFERROR(IF(JRF!C477="","",IF(AND(VLOOKUP(JRF!C477,X:AA,4,0)=JRF!B477,VLOOKUP(JRF!C477,X:Y,2,0)="A"),"","Inactive Dept Combo Error")),"Inactive Dept Combo Error")</f>
        <v/>
      </c>
      <c r="AD464" t="str">
        <f>IFERROR(IF('Journal Template'!D876="","",IF(AND(VLOOKUP('Journal Template'!D876,X:AA,4,0)='Journal Template'!A876,VLOOKUP('Journal Template'!D876,X:Y,2,0)="A"),"","Inactive Dept Combo Error")),"")</f>
        <v/>
      </c>
      <c r="AK464" s="150" t="str">
        <f>IF(JRF!B477="","",IF(JRF!B477=IFERROR(VLOOKUP(JRF!B477,Checks!AI:AI,1,0),0),"Entry in Branch/Satellite BU's",""))</f>
        <v/>
      </c>
      <c r="AL464" t="str">
        <f>IFERROR(IF('Journal Template'!A876="","",IF('Journal Template'!A876=IFERROR(VLOOKUP('Journal Template'!A876,Checks!AI:AI,1,0),0),"Entry in Branch/Satellite BU's","")),"")</f>
        <v/>
      </c>
      <c r="AO464" s="171"/>
      <c r="AP464" s="171"/>
      <c r="AQ464" s="171"/>
      <c r="AR464" s="171"/>
      <c r="CI464" t="str">
        <f>IF(JRF!F477&gt;0,"",IF(JRF!B477="","",IF(LEFT(JRF!B477,1)=IFERROR(VLOOKUP(LEFT(JRF!B477,1),$CF$2:$CF$5,1,0),0),"Product Code Required",IF(JRF!C477="","",IF(JRF!C477=IFERROR(VLOOKUP(JRF!C477,$CH:$CH,1,0),0),"Product Code Required","NA")))))</f>
        <v/>
      </c>
      <c r="CJ464" t="str">
        <f>IF(JRF!AV477&gt;0,"",IF(JRF!Q477="","",IF(LEFT(JRF!Q477,1)=IFERROR(VLOOKUP(LEFT(JRF!Q477,1),$CF$2:$CF$5,1,0),0),"Product Code Required",IF(JRF!V477="","",IF(JRF!V477=IFERROR(VLOOKUP(JRF!V477,$CH:$CH,1,0),0),"Product Code Required","NA")))))</f>
        <v/>
      </c>
      <c r="CK464" t="str">
        <f>IFERROR(IF(LEN('Journal Template'!F475)&gt;0,"",IF('Journal Template'!A475="","",IF(LEFT('Journal Template'!A475,1)=IFERROR(VLOOKUP(LEFT('Journal Template'!A475,1),Checks!$CF$2:$CF$5,1,0),0),"Product Code Required",IF('Journal Template'!D475="","",IF('Journal Template'!D475=IFERROR(VLOOKUP('Journal Template'!D475,Checks!$CH:$CH,1,0),0),"Product Code Required","NA"))))),"")</f>
        <v/>
      </c>
    </row>
    <row r="465" spans="14:89">
      <c r="N465" t="s">
        <v>3000</v>
      </c>
      <c r="O465" t="s">
        <v>3001</v>
      </c>
      <c r="P465" t="s">
        <v>386</v>
      </c>
      <c r="Q465" s="150" t="str">
        <f>IF(JRF!D478="","",IF(IFERROR(VLOOKUP(JRF!D478,Checks!N:P,3,0),0)="A","","Inactive account in Use"))</f>
        <v/>
      </c>
      <c r="R465" t="str">
        <f>IFERROR(IF('Journal Template'!C877="","",IF(IFERROR(VLOOKUP('Journal Template'!C877,Checks!N:P,3,0),0)="A","","Inactive account in Use")),"")</f>
        <v/>
      </c>
      <c r="S465" t="s">
        <v>3002</v>
      </c>
      <c r="T465" t="s">
        <v>386</v>
      </c>
      <c r="U465" t="s">
        <v>68</v>
      </c>
      <c r="V465" s="150" t="str">
        <f>IF(JRF!C478="","",IF(IFERROR(VLOOKUP(JRF!C478,Checks!S:U,3,0),0)="A","Entry with System fund Dept",""))</f>
        <v/>
      </c>
      <c r="W465" t="str">
        <f>IFERROR(IF('Journal Template'!D877="","",IF(IFERROR(VLOOKUP('Journal Template'!D877,Checks!S:U,3,0),0)="A","Entry with System fund Dept","")),"")</f>
        <v/>
      </c>
      <c r="X465" t="s">
        <v>3003</v>
      </c>
      <c r="Y465" t="s">
        <v>389</v>
      </c>
      <c r="Z465" t="s">
        <v>3004</v>
      </c>
      <c r="AA465" t="s">
        <v>391</v>
      </c>
      <c r="AB465" t="s">
        <v>125</v>
      </c>
      <c r="AC465" s="150" t="str">
        <f>IFERROR(IF(JRF!C478="","",IF(AND(VLOOKUP(JRF!C478,X:AA,4,0)=JRF!B478,VLOOKUP(JRF!C478,X:Y,2,0)="A"),"","Inactive Dept Combo Error")),"Inactive Dept Combo Error")</f>
        <v/>
      </c>
      <c r="AD465" t="str">
        <f>IFERROR(IF('Journal Template'!D877="","",IF(AND(VLOOKUP('Journal Template'!D877,X:AA,4,0)='Journal Template'!A877,VLOOKUP('Journal Template'!D877,X:Y,2,0)="A"),"","Inactive Dept Combo Error")),"")</f>
        <v/>
      </c>
      <c r="AK465" s="150" t="str">
        <f>IF(JRF!B478="","",IF(JRF!B478=IFERROR(VLOOKUP(JRF!B478,Checks!AI:AI,1,0),0),"Entry in Branch/Satellite BU's",""))</f>
        <v/>
      </c>
      <c r="AL465" t="str">
        <f>IFERROR(IF('Journal Template'!A877="","",IF('Journal Template'!A877=IFERROR(VLOOKUP('Journal Template'!A877,Checks!AI:AI,1,0),0),"Entry in Branch/Satellite BU's","")),"")</f>
        <v/>
      </c>
      <c r="AO465" s="171"/>
      <c r="AP465" s="171"/>
      <c r="AQ465" s="171"/>
      <c r="AR465" s="171"/>
      <c r="CI465" t="str">
        <f>IF(JRF!F478&gt;0,"",IF(JRF!B478="","",IF(LEFT(JRF!B478,1)=IFERROR(VLOOKUP(LEFT(JRF!B478,1),$CF$2:$CF$5,1,0),0),"Product Code Required",IF(JRF!C478="","",IF(JRF!C478=IFERROR(VLOOKUP(JRF!C478,$CH:$CH,1,0),0),"Product Code Required","NA")))))</f>
        <v/>
      </c>
      <c r="CJ465" t="str">
        <f>IF(JRF!AV478&gt;0,"",IF(JRF!Q478="","",IF(LEFT(JRF!Q478,1)=IFERROR(VLOOKUP(LEFT(JRF!Q478,1),$CF$2:$CF$5,1,0),0),"Product Code Required",IF(JRF!V478="","",IF(JRF!V478=IFERROR(VLOOKUP(JRF!V478,$CH:$CH,1,0),0),"Product Code Required","NA")))))</f>
        <v/>
      </c>
      <c r="CK465" t="str">
        <f>IFERROR(IF(LEN('Journal Template'!F476)&gt;0,"",IF('Journal Template'!A476="","",IF(LEFT('Journal Template'!A476,1)=IFERROR(VLOOKUP(LEFT('Journal Template'!A476,1),Checks!$CF$2:$CF$5,1,0),0),"Product Code Required",IF('Journal Template'!D476="","",IF('Journal Template'!D476=IFERROR(VLOOKUP('Journal Template'!D476,Checks!$CH:$CH,1,0),0),"Product Code Required","NA"))))),"")</f>
        <v/>
      </c>
    </row>
    <row r="466" spans="14:89">
      <c r="N466" t="s">
        <v>3005</v>
      </c>
      <c r="O466" t="s">
        <v>3006</v>
      </c>
      <c r="P466" t="s">
        <v>386</v>
      </c>
      <c r="Q466" s="150" t="str">
        <f>IF(JRF!D479="","",IF(IFERROR(VLOOKUP(JRF!D479,Checks!N:P,3,0),0)="A","","Inactive account in Use"))</f>
        <v/>
      </c>
      <c r="R466" t="str">
        <f>IFERROR(IF('Journal Template'!C878="","",IF(IFERROR(VLOOKUP('Journal Template'!C878,Checks!N:P,3,0),0)="A","","Inactive account in Use")),"")</f>
        <v/>
      </c>
      <c r="S466" t="s">
        <v>3007</v>
      </c>
      <c r="T466" t="s">
        <v>386</v>
      </c>
      <c r="U466" t="s">
        <v>68</v>
      </c>
      <c r="V466" s="150" t="str">
        <f>IF(JRF!C479="","",IF(IFERROR(VLOOKUP(JRF!C479,Checks!S:U,3,0),0)="A","Entry with System fund Dept",""))</f>
        <v/>
      </c>
      <c r="W466" t="str">
        <f>IFERROR(IF('Journal Template'!D878="","",IF(IFERROR(VLOOKUP('Journal Template'!D878,Checks!S:U,3,0),0)="A","Entry with System fund Dept","")),"")</f>
        <v/>
      </c>
      <c r="X466" t="s">
        <v>3003</v>
      </c>
      <c r="Y466" t="s">
        <v>389</v>
      </c>
      <c r="Z466" t="s">
        <v>3004</v>
      </c>
      <c r="AA466" t="s">
        <v>407</v>
      </c>
      <c r="AB466" t="s">
        <v>125</v>
      </c>
      <c r="AC466" s="150" t="str">
        <f>IFERROR(IF(JRF!C479="","",IF(AND(VLOOKUP(JRF!C479,X:AA,4,0)=JRF!B479,VLOOKUP(JRF!C479,X:Y,2,0)="A"),"","Inactive Dept Combo Error")),"Inactive Dept Combo Error")</f>
        <v/>
      </c>
      <c r="AD466" t="str">
        <f>IFERROR(IF('Journal Template'!D878="","",IF(AND(VLOOKUP('Journal Template'!D878,X:AA,4,0)='Journal Template'!A878,VLOOKUP('Journal Template'!D878,X:Y,2,0)="A"),"","Inactive Dept Combo Error")),"")</f>
        <v/>
      </c>
      <c r="AK466" s="150" t="str">
        <f>IF(JRF!B479="","",IF(JRF!B479=IFERROR(VLOOKUP(JRF!B479,Checks!AI:AI,1,0),0),"Entry in Branch/Satellite BU's",""))</f>
        <v/>
      </c>
      <c r="AL466" t="str">
        <f>IFERROR(IF('Journal Template'!A878="","",IF('Journal Template'!A878=IFERROR(VLOOKUP('Journal Template'!A878,Checks!AI:AI,1,0),0),"Entry in Branch/Satellite BU's","")),"")</f>
        <v/>
      </c>
      <c r="AO466" s="171"/>
      <c r="AP466" s="171"/>
      <c r="AQ466" s="171"/>
      <c r="AR466" s="171"/>
      <c r="CI466" t="str">
        <f>IF(JRF!F479&gt;0,"",IF(JRF!B479="","",IF(LEFT(JRF!B479,1)=IFERROR(VLOOKUP(LEFT(JRF!B479,1),$CF$2:$CF$5,1,0),0),"Product Code Required",IF(JRF!C479="","",IF(JRF!C479=IFERROR(VLOOKUP(JRF!C479,$CH:$CH,1,0),0),"Product Code Required","NA")))))</f>
        <v/>
      </c>
      <c r="CJ466" t="str">
        <f>IF(JRF!AV479&gt;0,"",IF(JRF!Q479="","",IF(LEFT(JRF!Q479,1)=IFERROR(VLOOKUP(LEFT(JRF!Q479,1),$CF$2:$CF$5,1,0),0),"Product Code Required",IF(JRF!V479="","",IF(JRF!V479=IFERROR(VLOOKUP(JRF!V479,$CH:$CH,1,0),0),"Product Code Required","NA")))))</f>
        <v/>
      </c>
      <c r="CK466" t="str">
        <f>IFERROR(IF(LEN('Journal Template'!F477)&gt;0,"",IF('Journal Template'!A477="","",IF(LEFT('Journal Template'!A477,1)=IFERROR(VLOOKUP(LEFT('Journal Template'!A477,1),Checks!$CF$2:$CF$5,1,0),0),"Product Code Required",IF('Journal Template'!D477="","",IF('Journal Template'!D477=IFERROR(VLOOKUP('Journal Template'!D477,Checks!$CH:$CH,1,0),0),"Product Code Required","NA"))))),"")</f>
        <v/>
      </c>
    </row>
    <row r="467" spans="14:89">
      <c r="N467" t="s">
        <v>3008</v>
      </c>
      <c r="O467" t="s">
        <v>3009</v>
      </c>
      <c r="P467" t="s">
        <v>386</v>
      </c>
      <c r="Q467" s="150" t="str">
        <f>IF(JRF!D480="","",IF(IFERROR(VLOOKUP(JRF!D480,Checks!N:P,3,0),0)="A","","Inactive account in Use"))</f>
        <v/>
      </c>
      <c r="R467" t="str">
        <f>IFERROR(IF('Journal Template'!C879="","",IF(IFERROR(VLOOKUP('Journal Template'!C879,Checks!N:P,3,0),0)="A","","Inactive account in Use")),"")</f>
        <v/>
      </c>
      <c r="S467" t="s">
        <v>3010</v>
      </c>
      <c r="T467" t="s">
        <v>386</v>
      </c>
      <c r="U467" t="s">
        <v>68</v>
      </c>
      <c r="V467" s="150" t="str">
        <f>IF(JRF!C480="","",IF(IFERROR(VLOOKUP(JRF!C480,Checks!S:U,3,0),0)="A","Entry with System fund Dept",""))</f>
        <v/>
      </c>
      <c r="W467" t="str">
        <f>IFERROR(IF('Journal Template'!D879="","",IF(IFERROR(VLOOKUP('Journal Template'!D879,Checks!S:U,3,0),0)="A","Entry with System fund Dept","")),"")</f>
        <v/>
      </c>
      <c r="X467" t="s">
        <v>3003</v>
      </c>
      <c r="Y467" t="s">
        <v>389</v>
      </c>
      <c r="Z467" t="s">
        <v>3004</v>
      </c>
      <c r="AA467" t="s">
        <v>3011</v>
      </c>
      <c r="AB467" t="s">
        <v>125</v>
      </c>
      <c r="AC467" s="150" t="str">
        <f>IFERROR(IF(JRF!C480="","",IF(AND(VLOOKUP(JRF!C480,X:AA,4,0)=JRF!B480,VLOOKUP(JRF!C480,X:Y,2,0)="A"),"","Inactive Dept Combo Error")),"Inactive Dept Combo Error")</f>
        <v/>
      </c>
      <c r="AD467" t="str">
        <f>IFERROR(IF('Journal Template'!D879="","",IF(AND(VLOOKUP('Journal Template'!D879,X:AA,4,0)='Journal Template'!A879,VLOOKUP('Journal Template'!D879,X:Y,2,0)="A"),"","Inactive Dept Combo Error")),"")</f>
        <v/>
      </c>
      <c r="AK467" s="150" t="str">
        <f>IF(JRF!B480="","",IF(JRF!B480=IFERROR(VLOOKUP(JRF!B480,Checks!AI:AI,1,0),0),"Entry in Branch/Satellite BU's",""))</f>
        <v/>
      </c>
      <c r="AL467" t="str">
        <f>IFERROR(IF('Journal Template'!A879="","",IF('Journal Template'!A879=IFERROR(VLOOKUP('Journal Template'!A879,Checks!AI:AI,1,0),0),"Entry in Branch/Satellite BU's","")),"")</f>
        <v/>
      </c>
      <c r="AO467" s="171"/>
      <c r="AP467" s="171"/>
      <c r="AQ467" s="171"/>
      <c r="AR467" s="171"/>
      <c r="CI467" t="str">
        <f>IF(JRF!F480&gt;0,"",IF(JRF!B480="","",IF(LEFT(JRF!B480,1)=IFERROR(VLOOKUP(LEFT(JRF!B480,1),$CF$2:$CF$5,1,0),0),"Product Code Required",IF(JRF!C480="","",IF(JRF!C480=IFERROR(VLOOKUP(JRF!C480,$CH:$CH,1,0),0),"Product Code Required","NA")))))</f>
        <v/>
      </c>
      <c r="CJ467" t="str">
        <f>IF(JRF!AV480&gt;0,"",IF(JRF!Q480="","",IF(LEFT(JRF!Q480,1)=IFERROR(VLOOKUP(LEFT(JRF!Q480,1),$CF$2:$CF$5,1,0),0),"Product Code Required",IF(JRF!V480="","",IF(JRF!V480=IFERROR(VLOOKUP(JRF!V480,$CH:$CH,1,0),0),"Product Code Required","NA")))))</f>
        <v/>
      </c>
      <c r="CK467" t="str">
        <f>IFERROR(IF(LEN('Journal Template'!F478)&gt;0,"",IF('Journal Template'!A478="","",IF(LEFT('Journal Template'!A478,1)=IFERROR(VLOOKUP(LEFT('Journal Template'!A478,1),Checks!$CF$2:$CF$5,1,0),0),"Product Code Required",IF('Journal Template'!D478="","",IF('Journal Template'!D478=IFERROR(VLOOKUP('Journal Template'!D478,Checks!$CH:$CH,1,0),0),"Product Code Required","NA"))))),"")</f>
        <v/>
      </c>
    </row>
    <row r="468" spans="14:89">
      <c r="N468" t="s">
        <v>3012</v>
      </c>
      <c r="O468" t="s">
        <v>3013</v>
      </c>
      <c r="P468" t="s">
        <v>386</v>
      </c>
      <c r="Q468" s="150" t="str">
        <f>IF(JRF!D481="","",IF(IFERROR(VLOOKUP(JRF!D481,Checks!N:P,3,0),0)="A","","Inactive account in Use"))</f>
        <v/>
      </c>
      <c r="R468" t="str">
        <f>IFERROR(IF('Journal Template'!C880="","",IF(IFERROR(VLOOKUP('Journal Template'!C880,Checks!N:P,3,0),0)="A","","Inactive account in Use")),"")</f>
        <v/>
      </c>
      <c r="S468" t="s">
        <v>3014</v>
      </c>
      <c r="T468" t="s">
        <v>386</v>
      </c>
      <c r="U468" t="s">
        <v>68</v>
      </c>
      <c r="V468" s="150" t="str">
        <f>IF(JRF!C481="","",IF(IFERROR(VLOOKUP(JRF!C481,Checks!S:U,3,0),0)="A","Entry with System fund Dept",""))</f>
        <v/>
      </c>
      <c r="W468" t="str">
        <f>IFERROR(IF('Journal Template'!D880="","",IF(IFERROR(VLOOKUP('Journal Template'!D880,Checks!S:U,3,0),0)="A","Entry with System fund Dept","")),"")</f>
        <v/>
      </c>
      <c r="X468" t="s">
        <v>3015</v>
      </c>
      <c r="Y468" t="s">
        <v>389</v>
      </c>
      <c r="Z468" t="s">
        <v>3016</v>
      </c>
      <c r="AA468" t="s">
        <v>391</v>
      </c>
      <c r="AB468" t="s">
        <v>125</v>
      </c>
      <c r="AC468" s="150" t="str">
        <f>IFERROR(IF(JRF!C481="","",IF(AND(VLOOKUP(JRF!C481,X:AA,4,0)=JRF!B481,VLOOKUP(JRF!C481,X:Y,2,0)="A"),"","Inactive Dept Combo Error")),"Inactive Dept Combo Error")</f>
        <v/>
      </c>
      <c r="AD468" t="str">
        <f>IFERROR(IF('Journal Template'!D880="","",IF(AND(VLOOKUP('Journal Template'!D880,X:AA,4,0)='Journal Template'!A880,VLOOKUP('Journal Template'!D880,X:Y,2,0)="A"),"","Inactive Dept Combo Error")),"")</f>
        <v/>
      </c>
      <c r="AK468" s="150" t="str">
        <f>IF(JRF!B481="","",IF(JRF!B481=IFERROR(VLOOKUP(JRF!B481,Checks!AI:AI,1,0),0),"Entry in Branch/Satellite BU's",""))</f>
        <v/>
      </c>
      <c r="AL468" t="str">
        <f>IFERROR(IF('Journal Template'!A880="","",IF('Journal Template'!A880=IFERROR(VLOOKUP('Journal Template'!A880,Checks!AI:AI,1,0),0),"Entry in Branch/Satellite BU's","")),"")</f>
        <v/>
      </c>
      <c r="AO468" s="171"/>
      <c r="AP468" s="171"/>
      <c r="AQ468" s="171"/>
      <c r="AR468" s="171"/>
      <c r="CI468" t="str">
        <f>IF(JRF!F481&gt;0,"",IF(JRF!B481="","",IF(LEFT(JRF!B481,1)=IFERROR(VLOOKUP(LEFT(JRF!B481,1),$CF$2:$CF$5,1,0),0),"Product Code Required",IF(JRF!C481="","",IF(JRF!C481=IFERROR(VLOOKUP(JRF!C481,$CH:$CH,1,0),0),"Product Code Required","NA")))))</f>
        <v/>
      </c>
      <c r="CJ468" t="str">
        <f>IF(JRF!AV481&gt;0,"",IF(JRF!Q481="","",IF(LEFT(JRF!Q481,1)=IFERROR(VLOOKUP(LEFT(JRF!Q481,1),$CF$2:$CF$5,1,0),0),"Product Code Required",IF(JRF!V481="","",IF(JRF!V481=IFERROR(VLOOKUP(JRF!V481,$CH:$CH,1,0),0),"Product Code Required","NA")))))</f>
        <v/>
      </c>
      <c r="CK468" t="str">
        <f>IFERROR(IF(LEN('Journal Template'!F479)&gt;0,"",IF('Journal Template'!A479="","",IF(LEFT('Journal Template'!A479,1)=IFERROR(VLOOKUP(LEFT('Journal Template'!A479,1),Checks!$CF$2:$CF$5,1,0),0),"Product Code Required",IF('Journal Template'!D479="","",IF('Journal Template'!D479=IFERROR(VLOOKUP('Journal Template'!D479,Checks!$CH:$CH,1,0),0),"Product Code Required","NA"))))),"")</f>
        <v/>
      </c>
    </row>
    <row r="469" spans="14:89">
      <c r="N469" t="s">
        <v>3017</v>
      </c>
      <c r="O469" t="s">
        <v>3018</v>
      </c>
      <c r="P469" t="s">
        <v>386</v>
      </c>
      <c r="Q469" s="150" t="str">
        <f>IF(JRF!D482="","",IF(IFERROR(VLOOKUP(JRF!D482,Checks!N:P,3,0),0)="A","","Inactive account in Use"))</f>
        <v/>
      </c>
      <c r="R469" t="str">
        <f>IFERROR(IF('Journal Template'!C881="","",IF(IFERROR(VLOOKUP('Journal Template'!C881,Checks!N:P,3,0),0)="A","","Inactive account in Use")),"")</f>
        <v/>
      </c>
      <c r="S469" t="s">
        <v>3019</v>
      </c>
      <c r="T469" t="s">
        <v>386</v>
      </c>
      <c r="U469" t="s">
        <v>68</v>
      </c>
      <c r="V469" s="150" t="str">
        <f>IF(JRF!C482="","",IF(IFERROR(VLOOKUP(JRF!C482,Checks!S:U,3,0),0)="A","Entry with System fund Dept",""))</f>
        <v/>
      </c>
      <c r="W469" t="str">
        <f>IFERROR(IF('Journal Template'!D881="","",IF(IFERROR(VLOOKUP('Journal Template'!D881,Checks!S:U,3,0),0)="A","Entry with System fund Dept","")),"")</f>
        <v/>
      </c>
      <c r="X469" t="s">
        <v>3015</v>
      </c>
      <c r="Y469" t="s">
        <v>389</v>
      </c>
      <c r="Z469" t="s">
        <v>3016</v>
      </c>
      <c r="AA469" t="s">
        <v>479</v>
      </c>
      <c r="AB469" t="s">
        <v>125</v>
      </c>
      <c r="AC469" s="150" t="str">
        <f>IFERROR(IF(JRF!C482="","",IF(AND(VLOOKUP(JRF!C482,X:AA,4,0)=JRF!B482,VLOOKUP(JRF!C482,X:Y,2,0)="A"),"","Inactive Dept Combo Error")),"Inactive Dept Combo Error")</f>
        <v/>
      </c>
      <c r="AD469" t="str">
        <f>IFERROR(IF('Journal Template'!D881="","",IF(AND(VLOOKUP('Journal Template'!D881,X:AA,4,0)='Journal Template'!A881,VLOOKUP('Journal Template'!D881,X:Y,2,0)="A"),"","Inactive Dept Combo Error")),"")</f>
        <v/>
      </c>
      <c r="AK469" s="150" t="str">
        <f>IF(JRF!B482="","",IF(JRF!B482=IFERROR(VLOOKUP(JRF!B482,Checks!AI:AI,1,0),0),"Entry in Branch/Satellite BU's",""))</f>
        <v/>
      </c>
      <c r="AL469" t="str">
        <f>IFERROR(IF('Journal Template'!A881="","",IF('Journal Template'!A881=IFERROR(VLOOKUP('Journal Template'!A881,Checks!AI:AI,1,0),0),"Entry in Branch/Satellite BU's","")),"")</f>
        <v/>
      </c>
      <c r="AO469" s="171"/>
      <c r="AP469" s="171"/>
      <c r="AQ469" s="171"/>
      <c r="AR469" s="171"/>
      <c r="CI469" t="str">
        <f>IF(JRF!F482&gt;0,"",IF(JRF!B482="","",IF(LEFT(JRF!B482,1)=IFERROR(VLOOKUP(LEFT(JRF!B482,1),$CF$2:$CF$5,1,0),0),"Product Code Required",IF(JRF!C482="","",IF(JRF!C482=IFERROR(VLOOKUP(JRF!C482,$CH:$CH,1,0),0),"Product Code Required","NA")))))</f>
        <v/>
      </c>
      <c r="CJ469" t="str">
        <f>IF(JRF!AV482&gt;0,"",IF(JRF!Q482="","",IF(LEFT(JRF!Q482,1)=IFERROR(VLOOKUP(LEFT(JRF!Q482,1),$CF$2:$CF$5,1,0),0),"Product Code Required",IF(JRF!V482="","",IF(JRF!V482=IFERROR(VLOOKUP(JRF!V482,$CH:$CH,1,0),0),"Product Code Required","NA")))))</f>
        <v/>
      </c>
      <c r="CK469" t="str">
        <f>IFERROR(IF(LEN('Journal Template'!F480)&gt;0,"",IF('Journal Template'!A480="","",IF(LEFT('Journal Template'!A480,1)=IFERROR(VLOOKUP(LEFT('Journal Template'!A480,1),Checks!$CF$2:$CF$5,1,0),0),"Product Code Required",IF('Journal Template'!D480="","",IF('Journal Template'!D480=IFERROR(VLOOKUP('Journal Template'!D480,Checks!$CH:$CH,1,0),0),"Product Code Required","NA"))))),"")</f>
        <v/>
      </c>
    </row>
    <row r="470" spans="14:89">
      <c r="N470" t="s">
        <v>3020</v>
      </c>
      <c r="O470" t="s">
        <v>3021</v>
      </c>
      <c r="P470" t="s">
        <v>386</v>
      </c>
      <c r="Q470" s="150" t="str">
        <f>IF(JRF!D483="","",IF(IFERROR(VLOOKUP(JRF!D483,Checks!N:P,3,0),0)="A","","Inactive account in Use"))</f>
        <v/>
      </c>
      <c r="R470" t="str">
        <f>IFERROR(IF('Journal Template'!C882="","",IF(IFERROR(VLOOKUP('Journal Template'!C882,Checks!N:P,3,0),0)="A","","Inactive account in Use")),"")</f>
        <v/>
      </c>
      <c r="S470" t="s">
        <v>3022</v>
      </c>
      <c r="T470" t="s">
        <v>386</v>
      </c>
      <c r="U470" t="s">
        <v>68</v>
      </c>
      <c r="V470" s="150" t="str">
        <f>IF(JRF!C483="","",IF(IFERROR(VLOOKUP(JRF!C483,Checks!S:U,3,0),0)="A","Entry with System fund Dept",""))</f>
        <v/>
      </c>
      <c r="W470" t="str">
        <f>IFERROR(IF('Journal Template'!D882="","",IF(IFERROR(VLOOKUP('Journal Template'!D882,Checks!S:U,3,0),0)="A","Entry with System fund Dept","")),"")</f>
        <v/>
      </c>
      <c r="X470" t="s">
        <v>3023</v>
      </c>
      <c r="Y470" t="s">
        <v>386</v>
      </c>
      <c r="Z470" t="s">
        <v>3016</v>
      </c>
      <c r="AA470" t="s">
        <v>505</v>
      </c>
      <c r="AB470" t="s">
        <v>125</v>
      </c>
      <c r="AC470" s="150" t="str">
        <f>IFERROR(IF(JRF!C483="","",IF(AND(VLOOKUP(JRF!C483,X:AA,4,0)=JRF!B483,VLOOKUP(JRF!C483,X:Y,2,0)="A"),"","Inactive Dept Combo Error")),"Inactive Dept Combo Error")</f>
        <v/>
      </c>
      <c r="AD470" t="str">
        <f>IFERROR(IF('Journal Template'!D882="","",IF(AND(VLOOKUP('Journal Template'!D882,X:AA,4,0)='Journal Template'!A882,VLOOKUP('Journal Template'!D882,X:Y,2,0)="A"),"","Inactive Dept Combo Error")),"")</f>
        <v/>
      </c>
      <c r="AK470" s="150" t="str">
        <f>IF(JRF!B483="","",IF(JRF!B483=IFERROR(VLOOKUP(JRF!B483,Checks!AI:AI,1,0),0),"Entry in Branch/Satellite BU's",""))</f>
        <v/>
      </c>
      <c r="AL470" t="str">
        <f>IFERROR(IF('Journal Template'!A882="","",IF('Journal Template'!A882=IFERROR(VLOOKUP('Journal Template'!A882,Checks!AI:AI,1,0),0),"Entry in Branch/Satellite BU's","")),"")</f>
        <v/>
      </c>
      <c r="AO470" s="171"/>
      <c r="AP470" s="171"/>
      <c r="AQ470" s="171"/>
      <c r="AR470" s="171"/>
      <c r="CI470" t="str">
        <f>IF(JRF!F483&gt;0,"",IF(JRF!B483="","",IF(LEFT(JRF!B483,1)=IFERROR(VLOOKUP(LEFT(JRF!B483,1),$CF$2:$CF$5,1,0),0),"Product Code Required",IF(JRF!C483="","",IF(JRF!C483=IFERROR(VLOOKUP(JRF!C483,$CH:$CH,1,0),0),"Product Code Required","NA")))))</f>
        <v/>
      </c>
      <c r="CJ470" t="str">
        <f>IF(JRF!AV483&gt;0,"",IF(JRF!Q483="","",IF(LEFT(JRF!Q483,1)=IFERROR(VLOOKUP(LEFT(JRF!Q483,1),$CF$2:$CF$5,1,0),0),"Product Code Required",IF(JRF!V483="","",IF(JRF!V483=IFERROR(VLOOKUP(JRF!V483,$CH:$CH,1,0),0),"Product Code Required","NA")))))</f>
        <v/>
      </c>
      <c r="CK470" t="str">
        <f>IFERROR(IF(LEN('Journal Template'!F481)&gt;0,"",IF('Journal Template'!A481="","",IF(LEFT('Journal Template'!A481,1)=IFERROR(VLOOKUP(LEFT('Journal Template'!A481,1),Checks!$CF$2:$CF$5,1,0),0),"Product Code Required",IF('Journal Template'!D481="","",IF('Journal Template'!D481=IFERROR(VLOOKUP('Journal Template'!D481,Checks!$CH:$CH,1,0),0),"Product Code Required","NA"))))),"")</f>
        <v/>
      </c>
    </row>
    <row r="471" spans="14:89">
      <c r="N471" t="s">
        <v>3024</v>
      </c>
      <c r="O471" t="s">
        <v>3025</v>
      </c>
      <c r="P471" t="s">
        <v>386</v>
      </c>
      <c r="Q471" s="150" t="str">
        <f>IF(JRF!D484="","",IF(IFERROR(VLOOKUP(JRF!D484,Checks!N:P,3,0),0)="A","","Inactive account in Use"))</f>
        <v/>
      </c>
      <c r="R471" t="str">
        <f>IFERROR(IF('Journal Template'!C883="","",IF(IFERROR(VLOOKUP('Journal Template'!C883,Checks!N:P,3,0),0)="A","","Inactive account in Use")),"")</f>
        <v/>
      </c>
      <c r="S471" t="s">
        <v>3026</v>
      </c>
      <c r="T471" t="s">
        <v>386</v>
      </c>
      <c r="U471" t="s">
        <v>68</v>
      </c>
      <c r="V471" s="150" t="str">
        <f>IF(JRF!C484="","",IF(IFERROR(VLOOKUP(JRF!C484,Checks!S:U,3,0),0)="A","Entry with System fund Dept",""))</f>
        <v/>
      </c>
      <c r="W471" t="str">
        <f>IFERROR(IF('Journal Template'!D883="","",IF(IFERROR(VLOOKUP('Journal Template'!D883,Checks!S:U,3,0),0)="A","Entry with System fund Dept","")),"")</f>
        <v/>
      </c>
      <c r="X471" t="s">
        <v>3027</v>
      </c>
      <c r="Y471" t="s">
        <v>386</v>
      </c>
      <c r="Z471" t="s">
        <v>3028</v>
      </c>
      <c r="AA471" t="s">
        <v>3029</v>
      </c>
      <c r="AB471" t="s">
        <v>125</v>
      </c>
      <c r="AC471" s="150" t="str">
        <f>IFERROR(IF(JRF!C484="","",IF(AND(VLOOKUP(JRF!C484,X:AA,4,0)=JRF!B484,VLOOKUP(JRF!C484,X:Y,2,0)="A"),"","Inactive Dept Combo Error")),"Inactive Dept Combo Error")</f>
        <v/>
      </c>
      <c r="AD471" t="str">
        <f>IFERROR(IF('Journal Template'!D883="","",IF(AND(VLOOKUP('Journal Template'!D883,X:AA,4,0)='Journal Template'!A883,VLOOKUP('Journal Template'!D883,X:Y,2,0)="A"),"","Inactive Dept Combo Error")),"")</f>
        <v/>
      </c>
      <c r="AK471" s="150" t="str">
        <f>IF(JRF!B484="","",IF(JRF!B484=IFERROR(VLOOKUP(JRF!B484,Checks!AI:AI,1,0),0),"Entry in Branch/Satellite BU's",""))</f>
        <v/>
      </c>
      <c r="AL471" t="str">
        <f>IFERROR(IF('Journal Template'!A883="","",IF('Journal Template'!A883=IFERROR(VLOOKUP('Journal Template'!A883,Checks!AI:AI,1,0),0),"Entry in Branch/Satellite BU's","")),"")</f>
        <v/>
      </c>
      <c r="AO471" s="171"/>
      <c r="AP471" s="171"/>
      <c r="AQ471" s="171"/>
      <c r="AR471" s="171"/>
      <c r="CI471" t="str">
        <f>IF(JRF!F484&gt;0,"",IF(JRF!B484="","",IF(LEFT(JRF!B484,1)=IFERROR(VLOOKUP(LEFT(JRF!B484,1),$CF$2:$CF$5,1,0),0),"Product Code Required",IF(JRF!C484="","",IF(JRF!C484=IFERROR(VLOOKUP(JRF!C484,$CH:$CH,1,0),0),"Product Code Required","NA")))))</f>
        <v/>
      </c>
      <c r="CJ471" t="str">
        <f>IF(JRF!AV484&gt;0,"",IF(JRF!Q484="","",IF(LEFT(JRF!Q484,1)=IFERROR(VLOOKUP(LEFT(JRF!Q484,1),$CF$2:$CF$5,1,0),0),"Product Code Required",IF(JRF!V484="","",IF(JRF!V484=IFERROR(VLOOKUP(JRF!V484,$CH:$CH,1,0),0),"Product Code Required","NA")))))</f>
        <v/>
      </c>
      <c r="CK471" t="str">
        <f>IFERROR(IF(LEN('Journal Template'!F482)&gt;0,"",IF('Journal Template'!A482="","",IF(LEFT('Journal Template'!A482,1)=IFERROR(VLOOKUP(LEFT('Journal Template'!A482,1),Checks!$CF$2:$CF$5,1,0),0),"Product Code Required",IF('Journal Template'!D482="","",IF('Journal Template'!D482=IFERROR(VLOOKUP('Journal Template'!D482,Checks!$CH:$CH,1,0),0),"Product Code Required","NA"))))),"")</f>
        <v/>
      </c>
    </row>
    <row r="472" spans="14:89">
      <c r="N472" t="s">
        <v>3030</v>
      </c>
      <c r="O472" t="s">
        <v>3031</v>
      </c>
      <c r="P472" t="s">
        <v>386</v>
      </c>
      <c r="Q472" s="150" t="str">
        <f>IF(JRF!D485="","",IF(IFERROR(VLOOKUP(JRF!D485,Checks!N:P,3,0),0)="A","","Inactive account in Use"))</f>
        <v/>
      </c>
      <c r="R472" t="str">
        <f>IFERROR(IF('Journal Template'!C884="","",IF(IFERROR(VLOOKUP('Journal Template'!C884,Checks!N:P,3,0),0)="A","","Inactive account in Use")),"")</f>
        <v/>
      </c>
      <c r="S472" t="s">
        <v>3032</v>
      </c>
      <c r="T472" t="s">
        <v>386</v>
      </c>
      <c r="U472" t="s">
        <v>68</v>
      </c>
      <c r="V472" s="150" t="str">
        <f>IF(JRF!C485="","",IF(IFERROR(VLOOKUP(JRF!C485,Checks!S:U,3,0),0)="A","Entry with System fund Dept",""))</f>
        <v/>
      </c>
      <c r="W472" t="str">
        <f>IFERROR(IF('Journal Template'!D884="","",IF(IFERROR(VLOOKUP('Journal Template'!D884,Checks!S:U,3,0),0)="A","Entry with System fund Dept","")),"")</f>
        <v/>
      </c>
      <c r="X472" t="s">
        <v>3033</v>
      </c>
      <c r="Y472" t="s">
        <v>386</v>
      </c>
      <c r="Z472" t="s">
        <v>3034</v>
      </c>
      <c r="AA472" t="s">
        <v>814</v>
      </c>
      <c r="AB472" t="s">
        <v>125</v>
      </c>
      <c r="AC472" s="150" t="str">
        <f>IFERROR(IF(JRF!C485="","",IF(AND(VLOOKUP(JRF!C485,X:AA,4,0)=JRF!B485,VLOOKUP(JRF!C485,X:Y,2,0)="A"),"","Inactive Dept Combo Error")),"Inactive Dept Combo Error")</f>
        <v/>
      </c>
      <c r="AD472" t="str">
        <f>IFERROR(IF('Journal Template'!D884="","",IF(AND(VLOOKUP('Journal Template'!D884,X:AA,4,0)='Journal Template'!A884,VLOOKUP('Journal Template'!D884,X:Y,2,0)="A"),"","Inactive Dept Combo Error")),"")</f>
        <v/>
      </c>
      <c r="AK472" s="150" t="str">
        <f>IF(JRF!B485="","",IF(JRF!B485=IFERROR(VLOOKUP(JRF!B485,Checks!AI:AI,1,0),0),"Entry in Branch/Satellite BU's",""))</f>
        <v/>
      </c>
      <c r="AL472" t="str">
        <f>IFERROR(IF('Journal Template'!A884="","",IF('Journal Template'!A884=IFERROR(VLOOKUP('Journal Template'!A884,Checks!AI:AI,1,0),0),"Entry in Branch/Satellite BU's","")),"")</f>
        <v/>
      </c>
      <c r="AO472" s="171"/>
      <c r="AP472" s="171"/>
      <c r="AQ472" s="171"/>
      <c r="AR472" s="171"/>
      <c r="CI472" t="str">
        <f>IF(JRF!F485&gt;0,"",IF(JRF!B485="","",IF(LEFT(JRF!B485,1)=IFERROR(VLOOKUP(LEFT(JRF!B485,1),$CF$2:$CF$5,1,0),0),"Product Code Required",IF(JRF!C485="","",IF(JRF!C485=IFERROR(VLOOKUP(JRF!C485,$CH:$CH,1,0),0),"Product Code Required","NA")))))</f>
        <v/>
      </c>
      <c r="CJ472" t="str">
        <f>IF(JRF!AV485&gt;0,"",IF(JRF!Q485="","",IF(LEFT(JRF!Q485,1)=IFERROR(VLOOKUP(LEFT(JRF!Q485,1),$CF$2:$CF$5,1,0),0),"Product Code Required",IF(JRF!V485="","",IF(JRF!V485=IFERROR(VLOOKUP(JRF!V485,$CH:$CH,1,0),0),"Product Code Required","NA")))))</f>
        <v/>
      </c>
      <c r="CK472" t="str">
        <f>IFERROR(IF(LEN('Journal Template'!F483)&gt;0,"",IF('Journal Template'!A483="","",IF(LEFT('Journal Template'!A483,1)=IFERROR(VLOOKUP(LEFT('Journal Template'!A483,1),Checks!$CF$2:$CF$5,1,0),0),"Product Code Required",IF('Journal Template'!D483="","",IF('Journal Template'!D483=IFERROR(VLOOKUP('Journal Template'!D483,Checks!$CH:$CH,1,0),0),"Product Code Required","NA"))))),"")</f>
        <v/>
      </c>
    </row>
    <row r="473" spans="14:89">
      <c r="N473" t="s">
        <v>3035</v>
      </c>
      <c r="O473" t="s">
        <v>3036</v>
      </c>
      <c r="P473" t="s">
        <v>386</v>
      </c>
      <c r="Q473" s="150" t="str">
        <f>IF(JRF!D486="","",IF(IFERROR(VLOOKUP(JRF!D486,Checks!N:P,3,0),0)="A","","Inactive account in Use"))</f>
        <v/>
      </c>
      <c r="R473" t="str">
        <f>IFERROR(IF('Journal Template'!C885="","",IF(IFERROR(VLOOKUP('Journal Template'!C885,Checks!N:P,3,0),0)="A","","Inactive account in Use")),"")</f>
        <v/>
      </c>
      <c r="S473" t="s">
        <v>3037</v>
      </c>
      <c r="T473" t="s">
        <v>386</v>
      </c>
      <c r="U473" t="s">
        <v>68</v>
      </c>
      <c r="V473" s="150" t="str">
        <f>IF(JRF!C486="","",IF(IFERROR(VLOOKUP(JRF!C486,Checks!S:U,3,0),0)="A","Entry with System fund Dept",""))</f>
        <v/>
      </c>
      <c r="W473" t="str">
        <f>IFERROR(IF('Journal Template'!D885="","",IF(IFERROR(VLOOKUP('Journal Template'!D885,Checks!S:U,3,0),0)="A","Entry with System fund Dept","")),"")</f>
        <v/>
      </c>
      <c r="X473" t="s">
        <v>3033</v>
      </c>
      <c r="Y473" t="s">
        <v>389</v>
      </c>
      <c r="Z473" t="s">
        <v>3038</v>
      </c>
      <c r="AA473" t="s">
        <v>391</v>
      </c>
      <c r="AB473" t="s">
        <v>125</v>
      </c>
      <c r="AC473" s="150" t="str">
        <f>IFERROR(IF(JRF!C486="","",IF(AND(VLOOKUP(JRF!C486,X:AA,4,0)=JRF!B486,VLOOKUP(JRF!C486,X:Y,2,0)="A"),"","Inactive Dept Combo Error")),"Inactive Dept Combo Error")</f>
        <v/>
      </c>
      <c r="AD473" t="str">
        <f>IFERROR(IF('Journal Template'!D885="","",IF(AND(VLOOKUP('Journal Template'!D885,X:AA,4,0)='Journal Template'!A885,VLOOKUP('Journal Template'!D885,X:Y,2,0)="A"),"","Inactive Dept Combo Error")),"")</f>
        <v/>
      </c>
      <c r="AK473" s="150" t="str">
        <f>IF(JRF!B486="","",IF(JRF!B486=IFERROR(VLOOKUP(JRF!B486,Checks!AI:AI,1,0),0),"Entry in Branch/Satellite BU's",""))</f>
        <v/>
      </c>
      <c r="AL473" t="str">
        <f>IFERROR(IF('Journal Template'!A885="","",IF('Journal Template'!A885=IFERROR(VLOOKUP('Journal Template'!A885,Checks!AI:AI,1,0),0),"Entry in Branch/Satellite BU's","")),"")</f>
        <v/>
      </c>
      <c r="AO473" s="171"/>
      <c r="AP473" s="171"/>
      <c r="AQ473" s="171"/>
      <c r="AR473" s="171"/>
      <c r="CI473" t="str">
        <f>IF(JRF!F486&gt;0,"",IF(JRF!B486="","",IF(LEFT(JRF!B486,1)=IFERROR(VLOOKUP(LEFT(JRF!B486,1),$CF$2:$CF$5,1,0),0),"Product Code Required",IF(JRF!C486="","",IF(JRF!C486=IFERROR(VLOOKUP(JRF!C486,$CH:$CH,1,0),0),"Product Code Required","NA")))))</f>
        <v/>
      </c>
      <c r="CJ473" t="str">
        <f>IF(JRF!AV486&gt;0,"",IF(JRF!Q486="","",IF(LEFT(JRF!Q486,1)=IFERROR(VLOOKUP(LEFT(JRF!Q486,1),$CF$2:$CF$5,1,0),0),"Product Code Required",IF(JRF!V486="","",IF(JRF!V486=IFERROR(VLOOKUP(JRF!V486,$CH:$CH,1,0),0),"Product Code Required","NA")))))</f>
        <v/>
      </c>
      <c r="CK473" t="str">
        <f>IFERROR(IF(LEN('Journal Template'!F484)&gt;0,"",IF('Journal Template'!A484="","",IF(LEFT('Journal Template'!A484,1)=IFERROR(VLOOKUP(LEFT('Journal Template'!A484,1),Checks!$CF$2:$CF$5,1,0),0),"Product Code Required",IF('Journal Template'!D484="","",IF('Journal Template'!D484=IFERROR(VLOOKUP('Journal Template'!D484,Checks!$CH:$CH,1,0),0),"Product Code Required","NA"))))),"")</f>
        <v/>
      </c>
    </row>
    <row r="474" spans="14:89">
      <c r="N474" t="s">
        <v>3039</v>
      </c>
      <c r="O474" t="s">
        <v>3040</v>
      </c>
      <c r="P474" t="s">
        <v>386</v>
      </c>
      <c r="Q474" s="150" t="str">
        <f>IF(JRF!D487="","",IF(IFERROR(VLOOKUP(JRF!D487,Checks!N:P,3,0),0)="A","","Inactive account in Use"))</f>
        <v/>
      </c>
      <c r="R474" t="str">
        <f>IFERROR(IF('Journal Template'!C886="","",IF(IFERROR(VLOOKUP('Journal Template'!C886,Checks!N:P,3,0),0)="A","","Inactive account in Use")),"")</f>
        <v/>
      </c>
      <c r="S474" t="s">
        <v>3041</v>
      </c>
      <c r="T474" t="s">
        <v>386</v>
      </c>
      <c r="U474" t="s">
        <v>68</v>
      </c>
      <c r="V474" s="150" t="str">
        <f>IF(JRF!C487="","",IF(IFERROR(VLOOKUP(JRF!C487,Checks!S:U,3,0),0)="A","Entry with System fund Dept",""))</f>
        <v/>
      </c>
      <c r="W474" t="str">
        <f>IFERROR(IF('Journal Template'!D886="","",IF(IFERROR(VLOOKUP('Journal Template'!D886,Checks!S:U,3,0),0)="A","Entry with System fund Dept","")),"")</f>
        <v/>
      </c>
      <c r="X474" t="s">
        <v>3033</v>
      </c>
      <c r="Y474" t="s">
        <v>389</v>
      </c>
      <c r="Z474" t="s">
        <v>3042</v>
      </c>
      <c r="AA474" t="s">
        <v>3043</v>
      </c>
      <c r="AB474" t="s">
        <v>125</v>
      </c>
      <c r="AC474" s="150" t="str">
        <f>IFERROR(IF(JRF!C487="","",IF(AND(VLOOKUP(JRF!C487,X:AA,4,0)=JRF!B487,VLOOKUP(JRF!C487,X:Y,2,0)="A"),"","Inactive Dept Combo Error")),"Inactive Dept Combo Error")</f>
        <v/>
      </c>
      <c r="AD474" t="str">
        <f>IFERROR(IF('Journal Template'!D886="","",IF(AND(VLOOKUP('Journal Template'!D886,X:AA,4,0)='Journal Template'!A886,VLOOKUP('Journal Template'!D886,X:Y,2,0)="A"),"","Inactive Dept Combo Error")),"")</f>
        <v/>
      </c>
      <c r="AK474" s="150" t="str">
        <f>IF(JRF!B487="","",IF(JRF!B487=IFERROR(VLOOKUP(JRF!B487,Checks!AI:AI,1,0),0),"Entry in Branch/Satellite BU's",""))</f>
        <v/>
      </c>
      <c r="AL474" t="str">
        <f>IFERROR(IF('Journal Template'!A886="","",IF('Journal Template'!A886=IFERROR(VLOOKUP('Journal Template'!A886,Checks!AI:AI,1,0),0),"Entry in Branch/Satellite BU's","")),"")</f>
        <v/>
      </c>
      <c r="AO474" s="171"/>
      <c r="AP474" s="171"/>
      <c r="AQ474" s="171"/>
      <c r="AR474" s="171"/>
      <c r="CI474" t="str">
        <f>IF(JRF!F487&gt;0,"",IF(JRF!B487="","",IF(LEFT(JRF!B487,1)=IFERROR(VLOOKUP(LEFT(JRF!B487,1),$CF$2:$CF$5,1,0),0),"Product Code Required",IF(JRF!C487="","",IF(JRF!C487=IFERROR(VLOOKUP(JRF!C487,$CH:$CH,1,0),0),"Product Code Required","NA")))))</f>
        <v/>
      </c>
      <c r="CJ474" t="str">
        <f>IF(JRF!AV487&gt;0,"",IF(JRF!Q487="","",IF(LEFT(JRF!Q487,1)=IFERROR(VLOOKUP(LEFT(JRF!Q487,1),$CF$2:$CF$5,1,0),0),"Product Code Required",IF(JRF!V487="","",IF(JRF!V487=IFERROR(VLOOKUP(JRF!V487,$CH:$CH,1,0),0),"Product Code Required","NA")))))</f>
        <v/>
      </c>
      <c r="CK474" t="str">
        <f>IFERROR(IF(LEN('Journal Template'!F485)&gt;0,"",IF('Journal Template'!A485="","",IF(LEFT('Journal Template'!A485,1)=IFERROR(VLOOKUP(LEFT('Journal Template'!A485,1),Checks!$CF$2:$CF$5,1,0),0),"Product Code Required",IF('Journal Template'!D485="","",IF('Journal Template'!D485=IFERROR(VLOOKUP('Journal Template'!D485,Checks!$CH:$CH,1,0),0),"Product Code Required","NA"))))),"")</f>
        <v/>
      </c>
    </row>
    <row r="475" spans="14:89">
      <c r="N475" t="s">
        <v>3044</v>
      </c>
      <c r="O475" t="s">
        <v>3045</v>
      </c>
      <c r="P475" t="s">
        <v>386</v>
      </c>
      <c r="Q475" s="150" t="str">
        <f>IF(JRF!D488="","",IF(IFERROR(VLOOKUP(JRF!D488,Checks!N:P,3,0),0)="A","","Inactive account in Use"))</f>
        <v/>
      </c>
      <c r="R475" t="str">
        <f>IFERROR(IF('Journal Template'!C887="","",IF(IFERROR(VLOOKUP('Journal Template'!C887,Checks!N:P,3,0),0)="A","","Inactive account in Use")),"")</f>
        <v/>
      </c>
      <c r="S475" t="s">
        <v>3046</v>
      </c>
      <c r="T475" t="s">
        <v>386</v>
      </c>
      <c r="U475" t="s">
        <v>68</v>
      </c>
      <c r="V475" s="150" t="str">
        <f>IF(JRF!C488="","",IF(IFERROR(VLOOKUP(JRF!C488,Checks!S:U,3,0),0)="A","Entry with System fund Dept",""))</f>
        <v/>
      </c>
      <c r="W475" t="str">
        <f>IFERROR(IF('Journal Template'!D887="","",IF(IFERROR(VLOOKUP('Journal Template'!D887,Checks!S:U,3,0),0)="A","Entry with System fund Dept","")),"")</f>
        <v/>
      </c>
      <c r="X475" t="s">
        <v>3047</v>
      </c>
      <c r="Y475" t="s">
        <v>389</v>
      </c>
      <c r="Z475" t="s">
        <v>3048</v>
      </c>
      <c r="AA475" t="s">
        <v>3049</v>
      </c>
      <c r="AB475" t="s">
        <v>125</v>
      </c>
      <c r="AC475" s="150" t="str">
        <f>IFERROR(IF(JRF!C488="","",IF(AND(VLOOKUP(JRF!C488,X:AA,4,0)=JRF!B488,VLOOKUP(JRF!C488,X:Y,2,0)="A"),"","Inactive Dept Combo Error")),"Inactive Dept Combo Error")</f>
        <v/>
      </c>
      <c r="AD475" t="str">
        <f>IFERROR(IF('Journal Template'!D887="","",IF(AND(VLOOKUP('Journal Template'!D887,X:AA,4,0)='Journal Template'!A887,VLOOKUP('Journal Template'!D887,X:Y,2,0)="A"),"","Inactive Dept Combo Error")),"")</f>
        <v/>
      </c>
      <c r="AK475" s="150" t="str">
        <f>IF(JRF!B488="","",IF(JRF!B488=IFERROR(VLOOKUP(JRF!B488,Checks!AI:AI,1,0),0),"Entry in Branch/Satellite BU's",""))</f>
        <v/>
      </c>
      <c r="AL475" t="str">
        <f>IFERROR(IF('Journal Template'!A887="","",IF('Journal Template'!A887=IFERROR(VLOOKUP('Journal Template'!A887,Checks!AI:AI,1,0),0),"Entry in Branch/Satellite BU's","")),"")</f>
        <v/>
      </c>
      <c r="AO475" s="171"/>
      <c r="AP475" s="171"/>
      <c r="AQ475" s="171"/>
      <c r="AR475" s="171"/>
      <c r="CI475" t="str">
        <f>IF(JRF!F488&gt;0,"",IF(JRF!B488="","",IF(LEFT(JRF!B488,1)=IFERROR(VLOOKUP(LEFT(JRF!B488,1),$CF$2:$CF$5,1,0),0),"Product Code Required",IF(JRF!C488="","",IF(JRF!C488=IFERROR(VLOOKUP(JRF!C488,$CH:$CH,1,0),0),"Product Code Required","NA")))))</f>
        <v/>
      </c>
      <c r="CJ475" t="str">
        <f>IF(JRF!AV488&gt;0,"",IF(JRF!Q488="","",IF(LEFT(JRF!Q488,1)=IFERROR(VLOOKUP(LEFT(JRF!Q488,1),$CF$2:$CF$5,1,0),0),"Product Code Required",IF(JRF!V488="","",IF(JRF!V488=IFERROR(VLOOKUP(JRF!V488,$CH:$CH,1,0),0),"Product Code Required","NA")))))</f>
        <v/>
      </c>
      <c r="CK475" t="str">
        <f>IFERROR(IF(LEN('Journal Template'!F486)&gt;0,"",IF('Journal Template'!A486="","",IF(LEFT('Journal Template'!A486,1)=IFERROR(VLOOKUP(LEFT('Journal Template'!A486,1),Checks!$CF$2:$CF$5,1,0),0),"Product Code Required",IF('Journal Template'!D486="","",IF('Journal Template'!D486=IFERROR(VLOOKUP('Journal Template'!D486,Checks!$CH:$CH,1,0),0),"Product Code Required","NA"))))),"")</f>
        <v/>
      </c>
    </row>
    <row r="476" spans="14:89">
      <c r="N476" t="s">
        <v>3050</v>
      </c>
      <c r="O476" t="s">
        <v>3051</v>
      </c>
      <c r="P476" t="s">
        <v>386</v>
      </c>
      <c r="Q476" s="150" t="str">
        <f>IF(JRF!D489="","",IF(IFERROR(VLOOKUP(JRF!D489,Checks!N:P,3,0),0)="A","","Inactive account in Use"))</f>
        <v/>
      </c>
      <c r="R476" t="str">
        <f>IFERROR(IF('Journal Template'!C888="","",IF(IFERROR(VLOOKUP('Journal Template'!C888,Checks!N:P,3,0),0)="A","","Inactive account in Use")),"")</f>
        <v/>
      </c>
      <c r="S476" t="s">
        <v>3052</v>
      </c>
      <c r="T476" t="s">
        <v>386</v>
      </c>
      <c r="U476" t="s">
        <v>68</v>
      </c>
      <c r="V476" s="150" t="str">
        <f>IF(JRF!C489="","",IF(IFERROR(VLOOKUP(JRF!C489,Checks!S:U,3,0),0)="A","Entry with System fund Dept",""))</f>
        <v/>
      </c>
      <c r="W476" t="str">
        <f>IFERROR(IF('Journal Template'!D888="","",IF(IFERROR(VLOOKUP('Journal Template'!D888,Checks!S:U,3,0),0)="A","Entry with System fund Dept","")),"")</f>
        <v/>
      </c>
      <c r="X476" t="s">
        <v>3053</v>
      </c>
      <c r="Y476" t="s">
        <v>389</v>
      </c>
      <c r="Z476" t="s">
        <v>3054</v>
      </c>
      <c r="AA476" t="s">
        <v>501</v>
      </c>
      <c r="AB476" t="s">
        <v>125</v>
      </c>
      <c r="AC476" s="150" t="str">
        <f>IFERROR(IF(JRF!C489="","",IF(AND(VLOOKUP(JRF!C489,X:AA,4,0)=JRF!B489,VLOOKUP(JRF!C489,X:Y,2,0)="A"),"","Inactive Dept Combo Error")),"Inactive Dept Combo Error")</f>
        <v/>
      </c>
      <c r="AD476" t="str">
        <f>IFERROR(IF('Journal Template'!D888="","",IF(AND(VLOOKUP('Journal Template'!D888,X:AA,4,0)='Journal Template'!A888,VLOOKUP('Journal Template'!D888,X:Y,2,0)="A"),"","Inactive Dept Combo Error")),"")</f>
        <v/>
      </c>
      <c r="AK476" s="150" t="str">
        <f>IF(JRF!B489="","",IF(JRF!B489=IFERROR(VLOOKUP(JRF!B489,Checks!AI:AI,1,0),0),"Entry in Branch/Satellite BU's",""))</f>
        <v/>
      </c>
      <c r="AL476" t="str">
        <f>IFERROR(IF('Journal Template'!A888="","",IF('Journal Template'!A888=IFERROR(VLOOKUP('Journal Template'!A888,Checks!AI:AI,1,0),0),"Entry in Branch/Satellite BU's","")),"")</f>
        <v/>
      </c>
      <c r="AO476" s="171"/>
      <c r="AP476" s="171"/>
      <c r="AQ476" s="171"/>
      <c r="AR476" s="171"/>
      <c r="CI476" t="str">
        <f>IF(JRF!F489&gt;0,"",IF(JRF!B489="","",IF(LEFT(JRF!B489,1)=IFERROR(VLOOKUP(LEFT(JRF!B489,1),$CF$2:$CF$5,1,0),0),"Product Code Required",IF(JRF!C489="","",IF(JRF!C489=IFERROR(VLOOKUP(JRF!C489,$CH:$CH,1,0),0),"Product Code Required","NA")))))</f>
        <v/>
      </c>
      <c r="CJ476" t="str">
        <f>IF(JRF!AV489&gt;0,"",IF(JRF!Q489="","",IF(LEFT(JRF!Q489,1)=IFERROR(VLOOKUP(LEFT(JRF!Q489,1),$CF$2:$CF$5,1,0),0),"Product Code Required",IF(JRF!V489="","",IF(JRF!V489=IFERROR(VLOOKUP(JRF!V489,$CH:$CH,1,0),0),"Product Code Required","NA")))))</f>
        <v/>
      </c>
      <c r="CK476" t="str">
        <f>IFERROR(IF(LEN('Journal Template'!F487)&gt;0,"",IF('Journal Template'!A487="","",IF(LEFT('Journal Template'!A487,1)=IFERROR(VLOOKUP(LEFT('Journal Template'!A487,1),Checks!$CF$2:$CF$5,1,0),0),"Product Code Required",IF('Journal Template'!D487="","",IF('Journal Template'!D487=IFERROR(VLOOKUP('Journal Template'!D487,Checks!$CH:$CH,1,0),0),"Product Code Required","NA"))))),"")</f>
        <v/>
      </c>
    </row>
    <row r="477" spans="14:89">
      <c r="N477" t="s">
        <v>3055</v>
      </c>
      <c r="O477" t="s">
        <v>3056</v>
      </c>
      <c r="P477" t="s">
        <v>386</v>
      </c>
      <c r="Q477" s="150" t="str">
        <f>IF(JRF!D490="","",IF(IFERROR(VLOOKUP(JRF!D490,Checks!N:P,3,0),0)="A","","Inactive account in Use"))</f>
        <v/>
      </c>
      <c r="R477" t="str">
        <f>IFERROR(IF('Journal Template'!C889="","",IF(IFERROR(VLOOKUP('Journal Template'!C889,Checks!N:P,3,0),0)="A","","Inactive account in Use")),"")</f>
        <v/>
      </c>
      <c r="S477" t="s">
        <v>3057</v>
      </c>
      <c r="T477" t="s">
        <v>386</v>
      </c>
      <c r="U477" t="s">
        <v>68</v>
      </c>
      <c r="V477" s="150" t="str">
        <f>IF(JRF!C490="","",IF(IFERROR(VLOOKUP(JRF!C490,Checks!S:U,3,0),0)="A","Entry with System fund Dept",""))</f>
        <v/>
      </c>
      <c r="W477" t="str">
        <f>IFERROR(IF('Journal Template'!D889="","",IF(IFERROR(VLOOKUP('Journal Template'!D889,Checks!S:U,3,0),0)="A","Entry with System fund Dept","")),"")</f>
        <v/>
      </c>
      <c r="X477" t="s">
        <v>3058</v>
      </c>
      <c r="Y477" t="s">
        <v>389</v>
      </c>
      <c r="Z477" t="s">
        <v>3059</v>
      </c>
      <c r="AA477" t="s">
        <v>391</v>
      </c>
      <c r="AB477" t="s">
        <v>125</v>
      </c>
      <c r="AC477" s="150" t="str">
        <f>IFERROR(IF(JRF!C490="","",IF(AND(VLOOKUP(JRF!C490,X:AA,4,0)=JRF!B490,VLOOKUP(JRF!C490,X:Y,2,0)="A"),"","Inactive Dept Combo Error")),"Inactive Dept Combo Error")</f>
        <v/>
      </c>
      <c r="AD477" t="str">
        <f>IFERROR(IF('Journal Template'!D889="","",IF(AND(VLOOKUP('Journal Template'!D889,X:AA,4,0)='Journal Template'!A889,VLOOKUP('Journal Template'!D889,X:Y,2,0)="A"),"","Inactive Dept Combo Error")),"")</f>
        <v/>
      </c>
      <c r="AK477" s="150" t="str">
        <f>IF(JRF!B490="","",IF(JRF!B490=IFERROR(VLOOKUP(JRF!B490,Checks!AI:AI,1,0),0),"Entry in Branch/Satellite BU's",""))</f>
        <v/>
      </c>
      <c r="AL477" t="str">
        <f>IFERROR(IF('Journal Template'!A889="","",IF('Journal Template'!A889=IFERROR(VLOOKUP('Journal Template'!A889,Checks!AI:AI,1,0),0),"Entry in Branch/Satellite BU's","")),"")</f>
        <v/>
      </c>
      <c r="AO477" s="171"/>
      <c r="AP477" s="171"/>
      <c r="AQ477" s="171"/>
      <c r="AR477" s="171"/>
      <c r="CI477" t="str">
        <f>IF(JRF!F490&gt;0,"",IF(JRF!B490="","",IF(LEFT(JRF!B490,1)=IFERROR(VLOOKUP(LEFT(JRF!B490,1),$CF$2:$CF$5,1,0),0),"Product Code Required",IF(JRF!C490="","",IF(JRF!C490=IFERROR(VLOOKUP(JRF!C490,$CH:$CH,1,0),0),"Product Code Required","NA")))))</f>
        <v/>
      </c>
      <c r="CJ477" t="str">
        <f>IF(JRF!AV490&gt;0,"",IF(JRF!Q490="","",IF(LEFT(JRF!Q490,1)=IFERROR(VLOOKUP(LEFT(JRF!Q490,1),$CF$2:$CF$5,1,0),0),"Product Code Required",IF(JRF!V490="","",IF(JRF!V490=IFERROR(VLOOKUP(JRF!V490,$CH:$CH,1,0),0),"Product Code Required","NA")))))</f>
        <v/>
      </c>
      <c r="CK477" t="str">
        <f>IFERROR(IF(LEN('Journal Template'!F488)&gt;0,"",IF('Journal Template'!A488="","",IF(LEFT('Journal Template'!A488,1)=IFERROR(VLOOKUP(LEFT('Journal Template'!A488,1),Checks!$CF$2:$CF$5,1,0),0),"Product Code Required",IF('Journal Template'!D488="","",IF('Journal Template'!D488=IFERROR(VLOOKUP('Journal Template'!D488,Checks!$CH:$CH,1,0),0),"Product Code Required","NA"))))),"")</f>
        <v/>
      </c>
    </row>
    <row r="478" spans="14:89">
      <c r="N478" t="s">
        <v>3060</v>
      </c>
      <c r="O478" t="s">
        <v>3061</v>
      </c>
      <c r="P478" t="s">
        <v>386</v>
      </c>
      <c r="Q478" s="150" t="str">
        <f>IF(JRF!D491="","",IF(IFERROR(VLOOKUP(JRF!D491,Checks!N:P,3,0),0)="A","","Inactive account in Use"))</f>
        <v/>
      </c>
      <c r="R478" t="str">
        <f>IFERROR(IF('Journal Template'!C890="","",IF(IFERROR(VLOOKUP('Journal Template'!C890,Checks!N:P,3,0),0)="A","","Inactive account in Use")),"")</f>
        <v/>
      </c>
      <c r="S478" t="s">
        <v>3062</v>
      </c>
      <c r="T478" t="s">
        <v>386</v>
      </c>
      <c r="U478" t="s">
        <v>68</v>
      </c>
      <c r="V478" s="150" t="str">
        <f>IF(JRF!C491="","",IF(IFERROR(VLOOKUP(JRF!C491,Checks!S:U,3,0),0)="A","Entry with System fund Dept",""))</f>
        <v/>
      </c>
      <c r="W478" t="str">
        <f>IFERROR(IF('Journal Template'!D890="","",IF(IFERROR(VLOOKUP('Journal Template'!D890,Checks!S:U,3,0),0)="A","Entry with System fund Dept","")),"")</f>
        <v/>
      </c>
      <c r="X478" t="s">
        <v>3058</v>
      </c>
      <c r="Y478" t="s">
        <v>389</v>
      </c>
      <c r="Z478" t="s">
        <v>3059</v>
      </c>
      <c r="AA478" t="s">
        <v>407</v>
      </c>
      <c r="AB478" t="s">
        <v>125</v>
      </c>
      <c r="AC478" s="150" t="str">
        <f>IFERROR(IF(JRF!C491="","",IF(AND(VLOOKUP(JRF!C491,X:AA,4,0)=JRF!B491,VLOOKUP(JRF!C491,X:Y,2,0)="A"),"","Inactive Dept Combo Error")),"Inactive Dept Combo Error")</f>
        <v/>
      </c>
      <c r="AD478" t="str">
        <f>IFERROR(IF('Journal Template'!D890="","",IF(AND(VLOOKUP('Journal Template'!D890,X:AA,4,0)='Journal Template'!A890,VLOOKUP('Journal Template'!D890,X:Y,2,0)="A"),"","Inactive Dept Combo Error")),"")</f>
        <v/>
      </c>
      <c r="AK478" s="150" t="str">
        <f>IF(JRF!B491="","",IF(JRF!B491=IFERROR(VLOOKUP(JRF!B491,Checks!AI:AI,1,0),0),"Entry in Branch/Satellite BU's",""))</f>
        <v/>
      </c>
      <c r="AL478" t="str">
        <f>IFERROR(IF('Journal Template'!A890="","",IF('Journal Template'!A890=IFERROR(VLOOKUP('Journal Template'!A890,Checks!AI:AI,1,0),0),"Entry in Branch/Satellite BU's","")),"")</f>
        <v/>
      </c>
      <c r="AO478" s="171"/>
      <c r="AP478" s="171"/>
      <c r="AQ478" s="171"/>
      <c r="AR478" s="171"/>
      <c r="CI478" t="str">
        <f>IF(JRF!F491&gt;0,"",IF(JRF!B491="","",IF(LEFT(JRF!B491,1)=IFERROR(VLOOKUP(LEFT(JRF!B491,1),$CF$2:$CF$5,1,0),0),"Product Code Required",IF(JRF!C491="","",IF(JRF!C491=IFERROR(VLOOKUP(JRF!C491,$CH:$CH,1,0),0),"Product Code Required","NA")))))</f>
        <v/>
      </c>
      <c r="CJ478" t="str">
        <f>IF(JRF!AV491&gt;0,"",IF(JRF!Q491="","",IF(LEFT(JRF!Q491,1)=IFERROR(VLOOKUP(LEFT(JRF!Q491,1),$CF$2:$CF$5,1,0),0),"Product Code Required",IF(JRF!V491="","",IF(JRF!V491=IFERROR(VLOOKUP(JRF!V491,$CH:$CH,1,0),0),"Product Code Required","NA")))))</f>
        <v/>
      </c>
      <c r="CK478" t="str">
        <f>IFERROR(IF(LEN('Journal Template'!F489)&gt;0,"",IF('Journal Template'!A489="","",IF(LEFT('Journal Template'!A489,1)=IFERROR(VLOOKUP(LEFT('Journal Template'!A489,1),Checks!$CF$2:$CF$5,1,0),0),"Product Code Required",IF('Journal Template'!D489="","",IF('Journal Template'!D489=IFERROR(VLOOKUP('Journal Template'!D489,Checks!$CH:$CH,1,0),0),"Product Code Required","NA"))))),"")</f>
        <v/>
      </c>
    </row>
    <row r="479" spans="14:89">
      <c r="N479" t="s">
        <v>3063</v>
      </c>
      <c r="O479" t="s">
        <v>3064</v>
      </c>
      <c r="P479" t="s">
        <v>386</v>
      </c>
      <c r="Q479" s="150" t="str">
        <f>IF(JRF!D492="","",IF(IFERROR(VLOOKUP(JRF!D492,Checks!N:P,3,0),0)="A","","Inactive account in Use"))</f>
        <v/>
      </c>
      <c r="R479" t="str">
        <f>IFERROR(IF('Journal Template'!C891="","",IF(IFERROR(VLOOKUP('Journal Template'!C891,Checks!N:P,3,0),0)="A","","Inactive account in Use")),"")</f>
        <v/>
      </c>
      <c r="S479" t="s">
        <v>3065</v>
      </c>
      <c r="T479" t="s">
        <v>386</v>
      </c>
      <c r="U479" t="s">
        <v>68</v>
      </c>
      <c r="V479" s="150" t="str">
        <f>IF(JRF!C492="","",IF(IFERROR(VLOOKUP(JRF!C492,Checks!S:U,3,0),0)="A","Entry with System fund Dept",""))</f>
        <v/>
      </c>
      <c r="W479" t="str">
        <f>IFERROR(IF('Journal Template'!D891="","",IF(IFERROR(VLOOKUP('Journal Template'!D891,Checks!S:U,3,0),0)="A","Entry with System fund Dept","")),"")</f>
        <v/>
      </c>
      <c r="X479" t="s">
        <v>3058</v>
      </c>
      <c r="Y479" t="s">
        <v>389</v>
      </c>
      <c r="Z479" t="s">
        <v>3059</v>
      </c>
      <c r="AA479" t="s">
        <v>3066</v>
      </c>
      <c r="AB479" t="s">
        <v>125</v>
      </c>
      <c r="AC479" s="150" t="str">
        <f>IFERROR(IF(JRF!C492="","",IF(AND(VLOOKUP(JRF!C492,X:AA,4,0)=JRF!B492,VLOOKUP(JRF!C492,X:Y,2,0)="A"),"","Inactive Dept Combo Error")),"Inactive Dept Combo Error")</f>
        <v/>
      </c>
      <c r="AD479" t="str">
        <f>IFERROR(IF('Journal Template'!D891="","",IF(AND(VLOOKUP('Journal Template'!D891,X:AA,4,0)='Journal Template'!A891,VLOOKUP('Journal Template'!D891,X:Y,2,0)="A"),"","Inactive Dept Combo Error")),"")</f>
        <v/>
      </c>
      <c r="AK479" s="150" t="str">
        <f>IF(JRF!B492="","",IF(JRF!B492=IFERROR(VLOOKUP(JRF!B492,Checks!AI:AI,1,0),0),"Entry in Branch/Satellite BU's",""))</f>
        <v/>
      </c>
      <c r="AL479" t="str">
        <f>IFERROR(IF('Journal Template'!A891="","",IF('Journal Template'!A891=IFERROR(VLOOKUP('Journal Template'!A891,Checks!AI:AI,1,0),0),"Entry in Branch/Satellite BU's","")),"")</f>
        <v/>
      </c>
      <c r="AO479" s="171"/>
      <c r="AP479" s="171"/>
      <c r="AQ479" s="171"/>
      <c r="AR479" s="171"/>
      <c r="CI479" t="str">
        <f>IF(JRF!F492&gt;0,"",IF(JRF!B492="","",IF(LEFT(JRF!B492,1)=IFERROR(VLOOKUP(LEFT(JRF!B492,1),$CF$2:$CF$5,1,0),0),"Product Code Required",IF(JRF!C492="","",IF(JRF!C492=IFERROR(VLOOKUP(JRF!C492,$CH:$CH,1,0),0),"Product Code Required","NA")))))</f>
        <v/>
      </c>
      <c r="CJ479" t="str">
        <f>IF(JRF!AV492&gt;0,"",IF(JRF!Q492="","",IF(LEFT(JRF!Q492,1)=IFERROR(VLOOKUP(LEFT(JRF!Q492,1),$CF$2:$CF$5,1,0),0),"Product Code Required",IF(JRF!V492="","",IF(JRF!V492=IFERROR(VLOOKUP(JRF!V492,$CH:$CH,1,0),0),"Product Code Required","NA")))))</f>
        <v/>
      </c>
      <c r="CK479" t="str">
        <f>IFERROR(IF(LEN('Journal Template'!F490)&gt;0,"",IF('Journal Template'!A490="","",IF(LEFT('Journal Template'!A490,1)=IFERROR(VLOOKUP(LEFT('Journal Template'!A490,1),Checks!$CF$2:$CF$5,1,0),0),"Product Code Required",IF('Journal Template'!D490="","",IF('Journal Template'!D490=IFERROR(VLOOKUP('Journal Template'!D490,Checks!$CH:$CH,1,0),0),"Product Code Required","NA"))))),"")</f>
        <v/>
      </c>
    </row>
    <row r="480" spans="14:89">
      <c r="N480" t="s">
        <v>3067</v>
      </c>
      <c r="O480" t="s">
        <v>3068</v>
      </c>
      <c r="P480" t="s">
        <v>386</v>
      </c>
      <c r="Q480" s="150" t="str">
        <f>IF(JRF!D493="","",IF(IFERROR(VLOOKUP(JRF!D493,Checks!N:P,3,0),0)="A","","Inactive account in Use"))</f>
        <v/>
      </c>
      <c r="R480" t="str">
        <f>IFERROR(IF('Journal Template'!C892="","",IF(IFERROR(VLOOKUP('Journal Template'!C892,Checks!N:P,3,0),0)="A","","Inactive account in Use")),"")</f>
        <v/>
      </c>
      <c r="S480" t="s">
        <v>3069</v>
      </c>
      <c r="T480" t="s">
        <v>386</v>
      </c>
      <c r="U480" t="s">
        <v>68</v>
      </c>
      <c r="V480" s="150" t="str">
        <f>IF(JRF!C493="","",IF(IFERROR(VLOOKUP(JRF!C493,Checks!S:U,3,0),0)="A","Entry with System fund Dept",""))</f>
        <v/>
      </c>
      <c r="W480" t="str">
        <f>IFERROR(IF('Journal Template'!D892="","",IF(IFERROR(VLOOKUP('Journal Template'!D892,Checks!S:U,3,0),0)="A","Entry with System fund Dept","")),"")</f>
        <v/>
      </c>
      <c r="X480" t="s">
        <v>3070</v>
      </c>
      <c r="Y480" t="s">
        <v>389</v>
      </c>
      <c r="Z480" t="s">
        <v>3071</v>
      </c>
      <c r="AA480" t="s">
        <v>391</v>
      </c>
      <c r="AB480" t="s">
        <v>125</v>
      </c>
      <c r="AC480" s="150" t="str">
        <f>IFERROR(IF(JRF!C493="","",IF(AND(VLOOKUP(JRF!C493,X:AA,4,0)=JRF!B493,VLOOKUP(JRF!C493,X:Y,2,0)="A"),"","Inactive Dept Combo Error")),"Inactive Dept Combo Error")</f>
        <v/>
      </c>
      <c r="AD480" t="str">
        <f>IFERROR(IF('Journal Template'!D892="","",IF(AND(VLOOKUP('Journal Template'!D892,X:AA,4,0)='Journal Template'!A892,VLOOKUP('Journal Template'!D892,X:Y,2,0)="A"),"","Inactive Dept Combo Error")),"")</f>
        <v/>
      </c>
      <c r="AK480" s="150" t="str">
        <f>IF(JRF!B493="","",IF(JRF!B493=IFERROR(VLOOKUP(JRF!B493,Checks!AI:AI,1,0),0),"Entry in Branch/Satellite BU's",""))</f>
        <v/>
      </c>
      <c r="AL480" t="str">
        <f>IFERROR(IF('Journal Template'!A892="","",IF('Journal Template'!A892=IFERROR(VLOOKUP('Journal Template'!A892,Checks!AI:AI,1,0),0),"Entry in Branch/Satellite BU's","")),"")</f>
        <v/>
      </c>
      <c r="AO480" s="171"/>
      <c r="AP480" s="171"/>
      <c r="AQ480" s="171"/>
      <c r="AR480" s="171"/>
      <c r="CI480" t="str">
        <f>IF(JRF!F493&gt;0,"",IF(JRF!B493="","",IF(LEFT(JRF!B493,1)=IFERROR(VLOOKUP(LEFT(JRF!B493,1),$CF$2:$CF$5,1,0),0),"Product Code Required",IF(JRF!C493="","",IF(JRF!C493=IFERROR(VLOOKUP(JRF!C493,$CH:$CH,1,0),0),"Product Code Required","NA")))))</f>
        <v/>
      </c>
      <c r="CJ480" t="str">
        <f>IF(JRF!AV493&gt;0,"",IF(JRF!Q493="","",IF(LEFT(JRF!Q493,1)=IFERROR(VLOOKUP(LEFT(JRF!Q493,1),$CF$2:$CF$5,1,0),0),"Product Code Required",IF(JRF!V493="","",IF(JRF!V493=IFERROR(VLOOKUP(JRF!V493,$CH:$CH,1,0),0),"Product Code Required","NA")))))</f>
        <v/>
      </c>
      <c r="CK480" t="str">
        <f>IFERROR(IF(LEN('Journal Template'!F491)&gt;0,"",IF('Journal Template'!A491="","",IF(LEFT('Journal Template'!A491,1)=IFERROR(VLOOKUP(LEFT('Journal Template'!A491,1),Checks!$CF$2:$CF$5,1,0),0),"Product Code Required",IF('Journal Template'!D491="","",IF('Journal Template'!D491=IFERROR(VLOOKUP('Journal Template'!D491,Checks!$CH:$CH,1,0),0),"Product Code Required","NA"))))),"")</f>
        <v/>
      </c>
    </row>
    <row r="481" spans="14:89">
      <c r="N481" t="s">
        <v>3072</v>
      </c>
      <c r="O481" t="s">
        <v>3073</v>
      </c>
      <c r="P481" t="s">
        <v>386</v>
      </c>
      <c r="Q481" s="150" t="str">
        <f>IF(JRF!D494="","",IF(IFERROR(VLOOKUP(JRF!D494,Checks!N:P,3,0),0)="A","","Inactive account in Use"))</f>
        <v/>
      </c>
      <c r="R481" t="str">
        <f>IFERROR(IF('Journal Template'!C893="","",IF(IFERROR(VLOOKUP('Journal Template'!C893,Checks!N:P,3,0),0)="A","","Inactive account in Use")),"")</f>
        <v/>
      </c>
      <c r="S481" t="s">
        <v>3074</v>
      </c>
      <c r="T481" t="s">
        <v>386</v>
      </c>
      <c r="U481" t="s">
        <v>68</v>
      </c>
      <c r="V481" s="150" t="str">
        <f>IF(JRF!C494="","",IF(IFERROR(VLOOKUP(JRF!C494,Checks!S:U,3,0),0)="A","Entry with System fund Dept",""))</f>
        <v/>
      </c>
      <c r="W481" t="str">
        <f>IFERROR(IF('Journal Template'!D893="","",IF(IFERROR(VLOOKUP('Journal Template'!D893,Checks!S:U,3,0),0)="A","Entry with System fund Dept","")),"")</f>
        <v/>
      </c>
      <c r="X481" t="s">
        <v>3075</v>
      </c>
      <c r="Y481" t="s">
        <v>389</v>
      </c>
      <c r="Z481" t="s">
        <v>3076</v>
      </c>
      <c r="AA481" t="s">
        <v>391</v>
      </c>
      <c r="AB481" t="s">
        <v>125</v>
      </c>
      <c r="AC481" s="150" t="str">
        <f>IFERROR(IF(JRF!C494="","",IF(AND(VLOOKUP(JRF!C494,X:AA,4,0)=JRF!B494,VLOOKUP(JRF!C494,X:Y,2,0)="A"),"","Inactive Dept Combo Error")),"Inactive Dept Combo Error")</f>
        <v/>
      </c>
      <c r="AD481" t="str">
        <f>IFERROR(IF('Journal Template'!D893="","",IF(AND(VLOOKUP('Journal Template'!D893,X:AA,4,0)='Journal Template'!A893,VLOOKUP('Journal Template'!D893,X:Y,2,0)="A"),"","Inactive Dept Combo Error")),"")</f>
        <v/>
      </c>
      <c r="AK481" s="150" t="str">
        <f>IF(JRF!B494="","",IF(JRF!B494=IFERROR(VLOOKUP(JRF!B494,Checks!AI:AI,1,0),0),"Entry in Branch/Satellite BU's",""))</f>
        <v/>
      </c>
      <c r="AL481" t="str">
        <f>IFERROR(IF('Journal Template'!A893="","",IF('Journal Template'!A893=IFERROR(VLOOKUP('Journal Template'!A893,Checks!AI:AI,1,0),0),"Entry in Branch/Satellite BU's","")),"")</f>
        <v/>
      </c>
      <c r="AO481" s="171"/>
      <c r="AP481" s="171"/>
      <c r="AQ481" s="171"/>
      <c r="AR481" s="171"/>
      <c r="CI481" t="str">
        <f>IF(JRF!F494&gt;0,"",IF(JRF!B494="","",IF(LEFT(JRF!B494,1)=IFERROR(VLOOKUP(LEFT(JRF!B494,1),$CF$2:$CF$5,1,0),0),"Product Code Required",IF(JRF!C494="","",IF(JRF!C494=IFERROR(VLOOKUP(JRF!C494,$CH:$CH,1,0),0),"Product Code Required","NA")))))</f>
        <v/>
      </c>
      <c r="CJ481" t="str">
        <f>IF(JRF!AV494&gt;0,"",IF(JRF!Q494="","",IF(LEFT(JRF!Q494,1)=IFERROR(VLOOKUP(LEFT(JRF!Q494,1),$CF$2:$CF$5,1,0),0),"Product Code Required",IF(JRF!V494="","",IF(JRF!V494=IFERROR(VLOOKUP(JRF!V494,$CH:$CH,1,0),0),"Product Code Required","NA")))))</f>
        <v/>
      </c>
      <c r="CK481" t="str">
        <f>IFERROR(IF(LEN('Journal Template'!F492)&gt;0,"",IF('Journal Template'!A492="","",IF(LEFT('Journal Template'!A492,1)=IFERROR(VLOOKUP(LEFT('Journal Template'!A492,1),Checks!$CF$2:$CF$5,1,0),0),"Product Code Required",IF('Journal Template'!D492="","",IF('Journal Template'!D492=IFERROR(VLOOKUP('Journal Template'!D492,Checks!$CH:$CH,1,0),0),"Product Code Required","NA"))))),"")</f>
        <v/>
      </c>
    </row>
    <row r="482" spans="14:89">
      <c r="N482" t="s">
        <v>3077</v>
      </c>
      <c r="O482" t="s">
        <v>3078</v>
      </c>
      <c r="P482" t="s">
        <v>386</v>
      </c>
      <c r="Q482" s="150" t="str">
        <f>IF(JRF!D495="","",IF(IFERROR(VLOOKUP(JRF!D495,Checks!N:P,3,0),0)="A","","Inactive account in Use"))</f>
        <v/>
      </c>
      <c r="R482" t="str">
        <f>IFERROR(IF('Journal Template'!C894="","",IF(IFERROR(VLOOKUP('Journal Template'!C894,Checks!N:P,3,0),0)="A","","Inactive account in Use")),"")</f>
        <v/>
      </c>
      <c r="S482" t="s">
        <v>3079</v>
      </c>
      <c r="T482" t="s">
        <v>386</v>
      </c>
      <c r="U482" t="s">
        <v>68</v>
      </c>
      <c r="V482" s="150" t="str">
        <f>IF(JRF!C495="","",IF(IFERROR(VLOOKUP(JRF!C495,Checks!S:U,3,0),0)="A","Entry with System fund Dept",""))</f>
        <v/>
      </c>
      <c r="W482" t="str">
        <f>IFERROR(IF('Journal Template'!D894="","",IF(IFERROR(VLOOKUP('Journal Template'!D894,Checks!S:U,3,0),0)="A","Entry with System fund Dept","")),"")</f>
        <v/>
      </c>
      <c r="X482" t="s">
        <v>3080</v>
      </c>
      <c r="Y482" t="s">
        <v>389</v>
      </c>
      <c r="Z482" t="s">
        <v>3081</v>
      </c>
      <c r="AA482" t="s">
        <v>391</v>
      </c>
      <c r="AB482" t="s">
        <v>125</v>
      </c>
      <c r="AC482" s="150" t="str">
        <f>IFERROR(IF(JRF!C495="","",IF(AND(VLOOKUP(JRF!C495,X:AA,4,0)=JRF!B495,VLOOKUP(JRF!C495,X:Y,2,0)="A"),"","Inactive Dept Combo Error")),"Inactive Dept Combo Error")</f>
        <v/>
      </c>
      <c r="AD482" t="str">
        <f>IFERROR(IF('Journal Template'!D894="","",IF(AND(VLOOKUP('Journal Template'!D894,X:AA,4,0)='Journal Template'!A894,VLOOKUP('Journal Template'!D894,X:Y,2,0)="A"),"","Inactive Dept Combo Error")),"")</f>
        <v/>
      </c>
      <c r="AK482" s="150" t="str">
        <f>IF(JRF!B495="","",IF(JRF!B495=IFERROR(VLOOKUP(JRF!B495,Checks!AI:AI,1,0),0),"Entry in Branch/Satellite BU's",""))</f>
        <v/>
      </c>
      <c r="AL482" t="str">
        <f>IFERROR(IF('Journal Template'!A894="","",IF('Journal Template'!A894=IFERROR(VLOOKUP('Journal Template'!A894,Checks!AI:AI,1,0),0),"Entry in Branch/Satellite BU's","")),"")</f>
        <v/>
      </c>
      <c r="AO482" s="171"/>
      <c r="AP482" s="171"/>
      <c r="AQ482" s="171"/>
      <c r="AR482" s="171"/>
      <c r="CI482" t="str">
        <f>IF(JRF!F495&gt;0,"",IF(JRF!B495="","",IF(LEFT(JRF!B495,1)=IFERROR(VLOOKUP(LEFT(JRF!B495,1),$CF$2:$CF$5,1,0),0),"Product Code Required",IF(JRF!C495="","",IF(JRF!C495=IFERROR(VLOOKUP(JRF!C495,$CH:$CH,1,0),0),"Product Code Required","NA")))))</f>
        <v/>
      </c>
      <c r="CJ482" t="str">
        <f>IF(JRF!AV495&gt;0,"",IF(JRF!Q495="","",IF(LEFT(JRF!Q495,1)=IFERROR(VLOOKUP(LEFT(JRF!Q495,1),$CF$2:$CF$5,1,0),0),"Product Code Required",IF(JRF!V495="","",IF(JRF!V495=IFERROR(VLOOKUP(JRF!V495,$CH:$CH,1,0),0),"Product Code Required","NA")))))</f>
        <v/>
      </c>
      <c r="CK482" t="str">
        <f>IFERROR(IF(LEN('Journal Template'!F493)&gt;0,"",IF('Journal Template'!A493="","",IF(LEFT('Journal Template'!A493,1)=IFERROR(VLOOKUP(LEFT('Journal Template'!A493,1),Checks!$CF$2:$CF$5,1,0),0),"Product Code Required",IF('Journal Template'!D493="","",IF('Journal Template'!D493=IFERROR(VLOOKUP('Journal Template'!D493,Checks!$CH:$CH,1,0),0),"Product Code Required","NA"))))),"")</f>
        <v/>
      </c>
    </row>
    <row r="483" spans="14:89">
      <c r="N483" t="s">
        <v>3082</v>
      </c>
      <c r="O483" t="s">
        <v>3083</v>
      </c>
      <c r="P483" t="s">
        <v>386</v>
      </c>
      <c r="Q483" s="150" t="str">
        <f>IF(JRF!D496="","",IF(IFERROR(VLOOKUP(JRF!D496,Checks!N:P,3,0),0)="A","","Inactive account in Use"))</f>
        <v/>
      </c>
      <c r="R483" t="str">
        <f>IFERROR(IF('Journal Template'!C895="","",IF(IFERROR(VLOOKUP('Journal Template'!C895,Checks!N:P,3,0),0)="A","","Inactive account in Use")),"")</f>
        <v/>
      </c>
      <c r="S483" t="s">
        <v>3084</v>
      </c>
      <c r="T483" t="s">
        <v>386</v>
      </c>
      <c r="U483" t="s">
        <v>68</v>
      </c>
      <c r="V483" s="150" t="str">
        <f>IF(JRF!C496="","",IF(IFERROR(VLOOKUP(JRF!C496,Checks!S:U,3,0),0)="A","Entry with System fund Dept",""))</f>
        <v/>
      </c>
      <c r="W483" t="str">
        <f>IFERROR(IF('Journal Template'!D895="","",IF(IFERROR(VLOOKUP('Journal Template'!D895,Checks!S:U,3,0),0)="A","Entry with System fund Dept","")),"")</f>
        <v/>
      </c>
      <c r="X483" t="s">
        <v>3080</v>
      </c>
      <c r="Y483" t="s">
        <v>389</v>
      </c>
      <c r="Z483" t="s">
        <v>3081</v>
      </c>
      <c r="AA483" t="s">
        <v>407</v>
      </c>
      <c r="AB483" t="s">
        <v>125</v>
      </c>
      <c r="AC483" s="150" t="str">
        <f>IFERROR(IF(JRF!C496="","",IF(AND(VLOOKUP(JRF!C496,X:AA,4,0)=JRF!B496,VLOOKUP(JRF!C496,X:Y,2,0)="A"),"","Inactive Dept Combo Error")),"Inactive Dept Combo Error")</f>
        <v/>
      </c>
      <c r="AD483" t="str">
        <f>IFERROR(IF('Journal Template'!D895="","",IF(AND(VLOOKUP('Journal Template'!D895,X:AA,4,0)='Journal Template'!A895,VLOOKUP('Journal Template'!D895,X:Y,2,0)="A"),"","Inactive Dept Combo Error")),"")</f>
        <v/>
      </c>
      <c r="AK483" s="150" t="str">
        <f>IF(JRF!B496="","",IF(JRF!B496=IFERROR(VLOOKUP(JRF!B496,Checks!AI:AI,1,0),0),"Entry in Branch/Satellite BU's",""))</f>
        <v/>
      </c>
      <c r="AL483" t="str">
        <f>IFERROR(IF('Journal Template'!A895="","",IF('Journal Template'!A895=IFERROR(VLOOKUP('Journal Template'!A895,Checks!AI:AI,1,0),0),"Entry in Branch/Satellite BU's","")),"")</f>
        <v/>
      </c>
      <c r="AO483" s="171"/>
      <c r="AP483" s="171"/>
      <c r="AQ483" s="171"/>
      <c r="AR483" s="171"/>
      <c r="CI483" t="str">
        <f>IF(JRF!F496&gt;0,"",IF(JRF!B496="","",IF(LEFT(JRF!B496,1)=IFERROR(VLOOKUP(LEFT(JRF!B496,1),$CF$2:$CF$5,1,0),0),"Product Code Required",IF(JRF!C496="","",IF(JRF!C496=IFERROR(VLOOKUP(JRF!C496,$CH:$CH,1,0),0),"Product Code Required","NA")))))</f>
        <v/>
      </c>
      <c r="CJ483" t="str">
        <f>IF(JRF!AV496&gt;0,"",IF(JRF!Q496="","",IF(LEFT(JRF!Q496,1)=IFERROR(VLOOKUP(LEFT(JRF!Q496,1),$CF$2:$CF$5,1,0),0),"Product Code Required",IF(JRF!V496="","",IF(JRF!V496=IFERROR(VLOOKUP(JRF!V496,$CH:$CH,1,0),0),"Product Code Required","NA")))))</f>
        <v/>
      </c>
      <c r="CK483" t="str">
        <f>IFERROR(IF(LEN('Journal Template'!F494)&gt;0,"",IF('Journal Template'!A494="","",IF(LEFT('Journal Template'!A494,1)=IFERROR(VLOOKUP(LEFT('Journal Template'!A494,1),Checks!$CF$2:$CF$5,1,0),0),"Product Code Required",IF('Journal Template'!D494="","",IF('Journal Template'!D494=IFERROR(VLOOKUP('Journal Template'!D494,Checks!$CH:$CH,1,0),0),"Product Code Required","NA"))))),"")</f>
        <v/>
      </c>
    </row>
    <row r="484" spans="14:89">
      <c r="N484" t="s">
        <v>3085</v>
      </c>
      <c r="O484" t="s">
        <v>3086</v>
      </c>
      <c r="P484" t="s">
        <v>386</v>
      </c>
      <c r="Q484" s="150" t="str">
        <f>IF(JRF!D497="","",IF(IFERROR(VLOOKUP(JRF!D497,Checks!N:P,3,0),0)="A","","Inactive account in Use"))</f>
        <v/>
      </c>
      <c r="R484" t="str">
        <f>IFERROR(IF('Journal Template'!C896="","",IF(IFERROR(VLOOKUP('Journal Template'!C896,Checks!N:P,3,0),0)="A","","Inactive account in Use")),"")</f>
        <v/>
      </c>
      <c r="S484" t="s">
        <v>3087</v>
      </c>
      <c r="T484" t="s">
        <v>386</v>
      </c>
      <c r="U484" t="s">
        <v>68</v>
      </c>
      <c r="V484" s="150" t="str">
        <f>IF(JRF!C497="","",IF(IFERROR(VLOOKUP(JRF!C497,Checks!S:U,3,0),0)="A","Entry with System fund Dept",""))</f>
        <v/>
      </c>
      <c r="W484" t="str">
        <f>IFERROR(IF('Journal Template'!D896="","",IF(IFERROR(VLOOKUP('Journal Template'!D896,Checks!S:U,3,0),0)="A","Entry with System fund Dept","")),"")</f>
        <v/>
      </c>
      <c r="X484" t="s">
        <v>3080</v>
      </c>
      <c r="Y484" t="s">
        <v>389</v>
      </c>
      <c r="Z484" t="s">
        <v>3081</v>
      </c>
      <c r="AA484" t="s">
        <v>3088</v>
      </c>
      <c r="AB484" t="s">
        <v>125</v>
      </c>
      <c r="AC484" s="150" t="str">
        <f>IFERROR(IF(JRF!C497="","",IF(AND(VLOOKUP(JRF!C497,X:AA,4,0)=JRF!B497,VLOOKUP(JRF!C497,X:Y,2,0)="A"),"","Inactive Dept Combo Error")),"Inactive Dept Combo Error")</f>
        <v/>
      </c>
      <c r="AD484" t="str">
        <f>IFERROR(IF('Journal Template'!D896="","",IF(AND(VLOOKUP('Journal Template'!D896,X:AA,4,0)='Journal Template'!A896,VLOOKUP('Journal Template'!D896,X:Y,2,0)="A"),"","Inactive Dept Combo Error")),"")</f>
        <v/>
      </c>
      <c r="AK484" s="150" t="str">
        <f>IF(JRF!B497="","",IF(JRF!B497=IFERROR(VLOOKUP(JRF!B497,Checks!AI:AI,1,0),0),"Entry in Branch/Satellite BU's",""))</f>
        <v/>
      </c>
      <c r="AL484" t="str">
        <f>IFERROR(IF('Journal Template'!A896="","",IF('Journal Template'!A896=IFERROR(VLOOKUP('Journal Template'!A896,Checks!AI:AI,1,0),0),"Entry in Branch/Satellite BU's","")),"")</f>
        <v/>
      </c>
      <c r="AO484" s="171"/>
      <c r="AP484" s="171"/>
      <c r="AQ484" s="171"/>
      <c r="AR484" s="171"/>
      <c r="CI484" t="str">
        <f>IF(JRF!F497&gt;0,"",IF(JRF!B497="","",IF(LEFT(JRF!B497,1)=IFERROR(VLOOKUP(LEFT(JRF!B497,1),$CF$2:$CF$5,1,0),0),"Product Code Required",IF(JRF!C497="","",IF(JRF!C497=IFERROR(VLOOKUP(JRF!C497,$CH:$CH,1,0),0),"Product Code Required","NA")))))</f>
        <v/>
      </c>
      <c r="CJ484" t="str">
        <f>IF(JRF!AV497&gt;0,"",IF(JRF!Q497="","",IF(LEFT(JRF!Q497,1)=IFERROR(VLOOKUP(LEFT(JRF!Q497,1),$CF$2:$CF$5,1,0),0),"Product Code Required",IF(JRF!V497="","",IF(JRF!V497=IFERROR(VLOOKUP(JRF!V497,$CH:$CH,1,0),0),"Product Code Required","NA")))))</f>
        <v/>
      </c>
      <c r="CK484" t="str">
        <f>IFERROR(IF(LEN('Journal Template'!F495)&gt;0,"",IF('Journal Template'!A495="","",IF(LEFT('Journal Template'!A495,1)=IFERROR(VLOOKUP(LEFT('Journal Template'!A495,1),Checks!$CF$2:$CF$5,1,0),0),"Product Code Required",IF('Journal Template'!D495="","",IF('Journal Template'!D495=IFERROR(VLOOKUP('Journal Template'!D495,Checks!$CH:$CH,1,0),0),"Product Code Required","NA"))))),"")</f>
        <v/>
      </c>
    </row>
    <row r="485" spans="14:89">
      <c r="N485" t="s">
        <v>3089</v>
      </c>
      <c r="O485" t="s">
        <v>3090</v>
      </c>
      <c r="P485" t="s">
        <v>386</v>
      </c>
      <c r="Q485" s="150" t="str">
        <f>IF(JRF!D498="","",IF(IFERROR(VLOOKUP(JRF!D498,Checks!N:P,3,0),0)="A","","Inactive account in Use"))</f>
        <v/>
      </c>
      <c r="R485" t="str">
        <f>IFERROR(IF('Journal Template'!C897="","",IF(IFERROR(VLOOKUP('Journal Template'!C897,Checks!N:P,3,0),0)="A","","Inactive account in Use")),"")</f>
        <v/>
      </c>
      <c r="S485" t="s">
        <v>3091</v>
      </c>
      <c r="T485" t="s">
        <v>386</v>
      </c>
      <c r="U485" t="s">
        <v>68</v>
      </c>
      <c r="V485" s="150" t="str">
        <f>IF(JRF!C498="","",IF(IFERROR(VLOOKUP(JRF!C498,Checks!S:U,3,0),0)="A","Entry with System fund Dept",""))</f>
        <v/>
      </c>
      <c r="W485" t="str">
        <f>IFERROR(IF('Journal Template'!D897="","",IF(IFERROR(VLOOKUP('Journal Template'!D897,Checks!S:U,3,0),0)="A","Entry with System fund Dept","")),"")</f>
        <v/>
      </c>
      <c r="X485" t="s">
        <v>3092</v>
      </c>
      <c r="Y485" t="s">
        <v>389</v>
      </c>
      <c r="Z485" t="s">
        <v>3093</v>
      </c>
      <c r="AA485" t="s">
        <v>391</v>
      </c>
      <c r="AB485" t="s">
        <v>125</v>
      </c>
      <c r="AC485" s="150" t="str">
        <f>IFERROR(IF(JRF!C498="","",IF(AND(VLOOKUP(JRF!C498,X:AA,4,0)=JRF!B498,VLOOKUP(JRF!C498,X:Y,2,0)="A"),"","Inactive Dept Combo Error")),"Inactive Dept Combo Error")</f>
        <v/>
      </c>
      <c r="AD485" t="str">
        <f>IFERROR(IF('Journal Template'!D897="","",IF(AND(VLOOKUP('Journal Template'!D897,X:AA,4,0)='Journal Template'!A897,VLOOKUP('Journal Template'!D897,X:Y,2,0)="A"),"","Inactive Dept Combo Error")),"")</f>
        <v/>
      </c>
      <c r="AK485" s="150" t="str">
        <f>IF(JRF!B498="","",IF(JRF!B498=IFERROR(VLOOKUP(JRF!B498,Checks!AI:AI,1,0),0),"Entry in Branch/Satellite BU's",""))</f>
        <v/>
      </c>
      <c r="AL485" t="str">
        <f>IFERROR(IF('Journal Template'!A897="","",IF('Journal Template'!A897=IFERROR(VLOOKUP('Journal Template'!A897,Checks!AI:AI,1,0),0),"Entry in Branch/Satellite BU's","")),"")</f>
        <v/>
      </c>
      <c r="AO485" s="171"/>
      <c r="AP485" s="171"/>
      <c r="AQ485" s="171"/>
      <c r="AR485" s="171"/>
      <c r="CI485" t="str">
        <f>IF(JRF!F498&gt;0,"",IF(JRF!B498="","",IF(LEFT(JRF!B498,1)=IFERROR(VLOOKUP(LEFT(JRF!B498,1),$CF$2:$CF$5,1,0),0),"Product Code Required",IF(JRF!C498="","",IF(JRF!C498=IFERROR(VLOOKUP(JRF!C498,$CH:$CH,1,0),0),"Product Code Required","NA")))))</f>
        <v/>
      </c>
      <c r="CJ485" t="str">
        <f>IF(JRF!AV498&gt;0,"",IF(JRF!Q498="","",IF(LEFT(JRF!Q498,1)=IFERROR(VLOOKUP(LEFT(JRF!Q498,1),$CF$2:$CF$5,1,0),0),"Product Code Required",IF(JRF!V498="","",IF(JRF!V498=IFERROR(VLOOKUP(JRF!V498,$CH:$CH,1,0),0),"Product Code Required","NA")))))</f>
        <v/>
      </c>
      <c r="CK485" t="str">
        <f>IFERROR(IF(LEN('Journal Template'!F496)&gt;0,"",IF('Journal Template'!A496="","",IF(LEFT('Journal Template'!A496,1)=IFERROR(VLOOKUP(LEFT('Journal Template'!A496,1),Checks!$CF$2:$CF$5,1,0),0),"Product Code Required",IF('Journal Template'!D496="","",IF('Journal Template'!D496=IFERROR(VLOOKUP('Journal Template'!D496,Checks!$CH:$CH,1,0),0),"Product Code Required","NA"))))),"")</f>
        <v/>
      </c>
    </row>
    <row r="486" spans="14:89">
      <c r="N486" t="s">
        <v>3094</v>
      </c>
      <c r="O486" t="s">
        <v>3095</v>
      </c>
      <c r="P486" t="s">
        <v>386</v>
      </c>
      <c r="Q486" s="150" t="str">
        <f>IF(JRF!D499="","",IF(IFERROR(VLOOKUP(JRF!D499,Checks!N:P,3,0),0)="A","","Inactive account in Use"))</f>
        <v/>
      </c>
      <c r="R486" t="str">
        <f>IFERROR(IF('Journal Template'!C898="","",IF(IFERROR(VLOOKUP('Journal Template'!C898,Checks!N:P,3,0),0)="A","","Inactive account in Use")),"")</f>
        <v/>
      </c>
      <c r="S486" t="s">
        <v>3096</v>
      </c>
      <c r="T486" t="s">
        <v>386</v>
      </c>
      <c r="U486" t="s">
        <v>68</v>
      </c>
      <c r="V486" s="150" t="str">
        <f>IF(JRF!C499="","",IF(IFERROR(VLOOKUP(JRF!C499,Checks!S:U,3,0),0)="A","Entry with System fund Dept",""))</f>
        <v/>
      </c>
      <c r="W486" t="str">
        <f>IFERROR(IF('Journal Template'!D898="","",IF(IFERROR(VLOOKUP('Journal Template'!D898,Checks!S:U,3,0),0)="A","Entry with System fund Dept","")),"")</f>
        <v/>
      </c>
      <c r="X486" t="s">
        <v>3092</v>
      </c>
      <c r="Y486" t="s">
        <v>389</v>
      </c>
      <c r="Z486" t="s">
        <v>3093</v>
      </c>
      <c r="AA486" t="s">
        <v>407</v>
      </c>
      <c r="AB486" t="s">
        <v>125</v>
      </c>
      <c r="AC486" s="150" t="str">
        <f>IFERROR(IF(JRF!C499="","",IF(AND(VLOOKUP(JRF!C499,X:AA,4,0)=JRF!B499,VLOOKUP(JRF!C499,X:Y,2,0)="A"),"","Inactive Dept Combo Error")),"Inactive Dept Combo Error")</f>
        <v/>
      </c>
      <c r="AD486" t="str">
        <f>IFERROR(IF('Journal Template'!D898="","",IF(AND(VLOOKUP('Journal Template'!D898,X:AA,4,0)='Journal Template'!A898,VLOOKUP('Journal Template'!D898,X:Y,2,0)="A"),"","Inactive Dept Combo Error")),"")</f>
        <v/>
      </c>
      <c r="AK486" s="150" t="str">
        <f>IF(JRF!B499="","",IF(JRF!B499=IFERROR(VLOOKUP(JRF!B499,Checks!AI:AI,1,0),0),"Entry in Branch/Satellite BU's",""))</f>
        <v/>
      </c>
      <c r="AL486" t="str">
        <f>IFERROR(IF('Journal Template'!A898="","",IF('Journal Template'!A898=IFERROR(VLOOKUP('Journal Template'!A898,Checks!AI:AI,1,0),0),"Entry in Branch/Satellite BU's","")),"")</f>
        <v/>
      </c>
      <c r="AO486" s="171"/>
      <c r="AP486" s="171"/>
      <c r="AQ486" s="171"/>
      <c r="AR486" s="171"/>
      <c r="CI486" t="str">
        <f>IF(JRF!F499&gt;0,"",IF(JRF!B499="","",IF(LEFT(JRF!B499,1)=IFERROR(VLOOKUP(LEFT(JRF!B499,1),$CF$2:$CF$5,1,0),0),"Product Code Required",IF(JRF!C499="","",IF(JRF!C499=IFERROR(VLOOKUP(JRF!C499,$CH:$CH,1,0),0),"Product Code Required","NA")))))</f>
        <v/>
      </c>
      <c r="CJ486" t="str">
        <f>IF(JRF!AV499&gt;0,"",IF(JRF!Q499="","",IF(LEFT(JRF!Q499,1)=IFERROR(VLOOKUP(LEFT(JRF!Q499,1),$CF$2:$CF$5,1,0),0),"Product Code Required",IF(JRF!V499="","",IF(JRF!V499=IFERROR(VLOOKUP(JRF!V499,$CH:$CH,1,0),0),"Product Code Required","NA")))))</f>
        <v/>
      </c>
      <c r="CK486" t="str">
        <f>IFERROR(IF(LEN('Journal Template'!F497)&gt;0,"",IF('Journal Template'!A497="","",IF(LEFT('Journal Template'!A497,1)=IFERROR(VLOOKUP(LEFT('Journal Template'!A497,1),Checks!$CF$2:$CF$5,1,0),0),"Product Code Required",IF('Journal Template'!D497="","",IF('Journal Template'!D497=IFERROR(VLOOKUP('Journal Template'!D497,Checks!$CH:$CH,1,0),0),"Product Code Required","NA"))))),"")</f>
        <v/>
      </c>
    </row>
    <row r="487" spans="14:89">
      <c r="N487" t="s">
        <v>3097</v>
      </c>
      <c r="O487" t="s">
        <v>3098</v>
      </c>
      <c r="P487" t="s">
        <v>386</v>
      </c>
      <c r="Q487" s="150" t="str">
        <f>IF(JRF!D500="","",IF(IFERROR(VLOOKUP(JRF!D500,Checks!N:P,3,0),0)="A","","Inactive account in Use"))</f>
        <v/>
      </c>
      <c r="R487" t="str">
        <f>IFERROR(IF('Journal Template'!C899="","",IF(IFERROR(VLOOKUP('Journal Template'!C899,Checks!N:P,3,0),0)="A","","Inactive account in Use")),"")</f>
        <v/>
      </c>
      <c r="S487" t="s">
        <v>3099</v>
      </c>
      <c r="T487" t="s">
        <v>386</v>
      </c>
      <c r="U487" t="s">
        <v>68</v>
      </c>
      <c r="V487" s="150" t="str">
        <f>IF(JRF!C500="","",IF(IFERROR(VLOOKUP(JRF!C500,Checks!S:U,3,0),0)="A","Entry with System fund Dept",""))</f>
        <v/>
      </c>
      <c r="W487" t="str">
        <f>IFERROR(IF('Journal Template'!D899="","",IF(IFERROR(VLOOKUP('Journal Template'!D899,Checks!S:U,3,0),0)="A","Entry with System fund Dept","")),"")</f>
        <v/>
      </c>
      <c r="X487" t="s">
        <v>3092</v>
      </c>
      <c r="Y487" t="s">
        <v>389</v>
      </c>
      <c r="Z487" t="s">
        <v>3093</v>
      </c>
      <c r="AA487" t="s">
        <v>814</v>
      </c>
      <c r="AB487" t="s">
        <v>125</v>
      </c>
      <c r="AC487" s="150" t="str">
        <f>IFERROR(IF(JRF!C500="","",IF(AND(VLOOKUP(JRF!C500,X:AA,4,0)=JRF!B500,VLOOKUP(JRF!C500,X:Y,2,0)="A"),"","Inactive Dept Combo Error")),"Inactive Dept Combo Error")</f>
        <v/>
      </c>
      <c r="AD487" t="str">
        <f>IFERROR(IF('Journal Template'!D899="","",IF(AND(VLOOKUP('Journal Template'!D899,X:AA,4,0)='Journal Template'!A899,VLOOKUP('Journal Template'!D899,X:Y,2,0)="A"),"","Inactive Dept Combo Error")),"")</f>
        <v/>
      </c>
      <c r="AK487" s="150" t="str">
        <f>IF(JRF!B500="","",IF(JRF!B500=IFERROR(VLOOKUP(JRF!B500,Checks!AI:AI,1,0),0),"Entry in Branch/Satellite BU's",""))</f>
        <v/>
      </c>
      <c r="AL487" t="str">
        <f>IFERROR(IF('Journal Template'!A899="","",IF('Journal Template'!A899=IFERROR(VLOOKUP('Journal Template'!A899,Checks!AI:AI,1,0),0),"Entry in Branch/Satellite BU's","")),"")</f>
        <v/>
      </c>
      <c r="AO487" s="171"/>
      <c r="AP487" s="171"/>
      <c r="AQ487" s="171"/>
      <c r="AR487" s="171"/>
      <c r="CI487" t="str">
        <f>IF(JRF!F500&gt;0,"",IF(JRF!B500="","",IF(LEFT(JRF!B500,1)=IFERROR(VLOOKUP(LEFT(JRF!B500,1),$CF$2:$CF$5,1,0),0),"Product Code Required",IF(JRF!C500="","",IF(JRF!C500=IFERROR(VLOOKUP(JRF!C500,$CH:$CH,1,0),0),"Product Code Required","NA")))))</f>
        <v/>
      </c>
      <c r="CJ487" t="str">
        <f>IF(JRF!AV500&gt;0,"",IF(JRF!Q500="","",IF(LEFT(JRF!Q500,1)=IFERROR(VLOOKUP(LEFT(JRF!Q500,1),$CF$2:$CF$5,1,0),0),"Product Code Required",IF(JRF!V500="","",IF(JRF!V500=IFERROR(VLOOKUP(JRF!V500,$CH:$CH,1,0),0),"Product Code Required","NA")))))</f>
        <v/>
      </c>
      <c r="CK487" t="str">
        <f>IFERROR(IF(LEN('Journal Template'!F498)&gt;0,"",IF('Journal Template'!A498="","",IF(LEFT('Journal Template'!A498,1)=IFERROR(VLOOKUP(LEFT('Journal Template'!A498,1),Checks!$CF$2:$CF$5,1,0),0),"Product Code Required",IF('Journal Template'!D498="","",IF('Journal Template'!D498=IFERROR(VLOOKUP('Journal Template'!D498,Checks!$CH:$CH,1,0),0),"Product Code Required","NA"))))),"")</f>
        <v/>
      </c>
    </row>
    <row r="488" spans="14:89">
      <c r="N488" t="s">
        <v>3100</v>
      </c>
      <c r="O488" t="s">
        <v>3101</v>
      </c>
      <c r="P488" t="s">
        <v>386</v>
      </c>
      <c r="Q488" s="150" t="str">
        <f>IF(JRF!D501="","",IF(IFERROR(VLOOKUP(JRF!D501,Checks!N:P,3,0),0)="A","","Inactive account in Use"))</f>
        <v/>
      </c>
      <c r="R488" t="str">
        <f>IFERROR(IF('Journal Template'!C900="","",IF(IFERROR(VLOOKUP('Journal Template'!C900,Checks!N:P,3,0),0)="A","","Inactive account in Use")),"")</f>
        <v/>
      </c>
      <c r="S488" t="s">
        <v>3102</v>
      </c>
      <c r="T488" t="s">
        <v>386</v>
      </c>
      <c r="U488" t="s">
        <v>68</v>
      </c>
      <c r="V488" s="150" t="str">
        <f>IF(JRF!C501="","",IF(IFERROR(VLOOKUP(JRF!C501,Checks!S:U,3,0),0)="A","Entry with System fund Dept",""))</f>
        <v/>
      </c>
      <c r="W488" t="str">
        <f>IFERROR(IF('Journal Template'!D900="","",IF(IFERROR(VLOOKUP('Journal Template'!D900,Checks!S:U,3,0),0)="A","Entry with System fund Dept","")),"")</f>
        <v/>
      </c>
      <c r="X488" t="s">
        <v>3103</v>
      </c>
      <c r="Y488" t="s">
        <v>389</v>
      </c>
      <c r="Z488" t="s">
        <v>3104</v>
      </c>
      <c r="AA488" t="s">
        <v>391</v>
      </c>
      <c r="AB488" t="s">
        <v>125</v>
      </c>
      <c r="AC488" s="150" t="str">
        <f>IFERROR(IF(JRF!C501="","",IF(AND(VLOOKUP(JRF!C501,X:AA,4,0)=JRF!B501,VLOOKUP(JRF!C501,X:Y,2,0)="A"),"","Inactive Dept Combo Error")),"Inactive Dept Combo Error")</f>
        <v/>
      </c>
      <c r="AD488" t="str">
        <f>IFERROR(IF('Journal Template'!D900="","",IF(AND(VLOOKUP('Journal Template'!D900,X:AA,4,0)='Journal Template'!A900,VLOOKUP('Journal Template'!D900,X:Y,2,0)="A"),"","Inactive Dept Combo Error")),"")</f>
        <v/>
      </c>
      <c r="AK488" s="150" t="str">
        <f>IF(JRF!B501="","",IF(JRF!B501=IFERROR(VLOOKUP(JRF!B501,Checks!AI:AI,1,0),0),"Entry in Branch/Satellite BU's",""))</f>
        <v/>
      </c>
      <c r="AL488" t="str">
        <f>IFERROR(IF('Journal Template'!A900="","",IF('Journal Template'!A900=IFERROR(VLOOKUP('Journal Template'!A900,Checks!AI:AI,1,0),0),"Entry in Branch/Satellite BU's","")),"")</f>
        <v/>
      </c>
      <c r="AO488" s="171"/>
      <c r="AP488" s="171"/>
      <c r="AQ488" s="171"/>
      <c r="AR488" s="171"/>
      <c r="CI488" t="str">
        <f>IF(JRF!F501&gt;0,"",IF(JRF!B501="","",IF(LEFT(JRF!B501,1)=IFERROR(VLOOKUP(LEFT(JRF!B501,1),$CF$2:$CF$5,1,0),0),"Product Code Required",IF(JRF!C501="","",IF(JRF!C501=IFERROR(VLOOKUP(JRF!C501,$CH:$CH,1,0),0),"Product Code Required","NA")))))</f>
        <v/>
      </c>
      <c r="CJ488" t="str">
        <f>IF(JRF!AV501&gt;0,"",IF(JRF!Q501="","",IF(LEFT(JRF!Q501,1)=IFERROR(VLOOKUP(LEFT(JRF!Q501,1),$CF$2:$CF$5,1,0),0),"Product Code Required",IF(JRF!V501="","",IF(JRF!V501=IFERROR(VLOOKUP(JRF!V501,$CH:$CH,1,0),0),"Product Code Required","NA")))))</f>
        <v/>
      </c>
      <c r="CK488" t="str">
        <f>IFERROR(IF(LEN('Journal Template'!F499)&gt;0,"",IF('Journal Template'!A499="","",IF(LEFT('Journal Template'!A499,1)=IFERROR(VLOOKUP(LEFT('Journal Template'!A499,1),Checks!$CF$2:$CF$5,1,0),0),"Product Code Required",IF('Journal Template'!D499="","",IF('Journal Template'!D499=IFERROR(VLOOKUP('Journal Template'!D499,Checks!$CH:$CH,1,0),0),"Product Code Required","NA"))))),"")</f>
        <v/>
      </c>
    </row>
    <row r="489" spans="14:89">
      <c r="N489" t="s">
        <v>3105</v>
      </c>
      <c r="O489" t="s">
        <v>3106</v>
      </c>
      <c r="P489" t="s">
        <v>386</v>
      </c>
      <c r="Q489" s="150" t="str">
        <f>IF(JRF!D502="","",IF(IFERROR(VLOOKUP(JRF!D502,Checks!N:P,3,0),0)="A","","Inactive account in Use"))</f>
        <v/>
      </c>
      <c r="R489" t="str">
        <f>IFERROR(IF('Journal Template'!C901="","",IF(IFERROR(VLOOKUP('Journal Template'!C901,Checks!N:P,3,0),0)="A","","Inactive account in Use")),"")</f>
        <v/>
      </c>
      <c r="S489" t="s">
        <v>3107</v>
      </c>
      <c r="T489" t="s">
        <v>386</v>
      </c>
      <c r="U489" t="s">
        <v>68</v>
      </c>
      <c r="V489" s="150" t="str">
        <f>IF(JRF!C502="","",IF(IFERROR(VLOOKUP(JRF!C502,Checks!S:U,3,0),0)="A","Entry with System fund Dept",""))</f>
        <v/>
      </c>
      <c r="W489" t="str">
        <f>IFERROR(IF('Journal Template'!D901="","",IF(IFERROR(VLOOKUP('Journal Template'!D901,Checks!S:U,3,0),0)="A","Entry with System fund Dept","")),"")</f>
        <v/>
      </c>
      <c r="X489" t="s">
        <v>3108</v>
      </c>
      <c r="Y489" t="s">
        <v>389</v>
      </c>
      <c r="Z489" t="s">
        <v>3109</v>
      </c>
      <c r="AA489" t="s">
        <v>391</v>
      </c>
      <c r="AB489" t="s">
        <v>125</v>
      </c>
      <c r="AC489" s="150" t="str">
        <f>IFERROR(IF(JRF!C502="","",IF(AND(VLOOKUP(JRF!C502,X:AA,4,0)=JRF!B502,VLOOKUP(JRF!C502,X:Y,2,0)="A"),"","Inactive Dept Combo Error")),"Inactive Dept Combo Error")</f>
        <v/>
      </c>
      <c r="AD489" t="str">
        <f>IFERROR(IF('Journal Template'!D901="","",IF(AND(VLOOKUP('Journal Template'!D901,X:AA,4,0)='Journal Template'!A901,VLOOKUP('Journal Template'!D901,X:Y,2,0)="A"),"","Inactive Dept Combo Error")),"")</f>
        <v/>
      </c>
      <c r="AK489" s="150" t="str">
        <f>IF(JRF!B502="","",IF(JRF!B502=IFERROR(VLOOKUP(JRF!B502,Checks!AI:AI,1,0),0),"Entry in Branch/Satellite BU's",""))</f>
        <v/>
      </c>
      <c r="AL489" t="str">
        <f>IFERROR(IF('Journal Template'!A901="","",IF('Journal Template'!A901=IFERROR(VLOOKUP('Journal Template'!A901,Checks!AI:AI,1,0),0),"Entry in Branch/Satellite BU's","")),"")</f>
        <v/>
      </c>
      <c r="AO489" s="171"/>
      <c r="AP489" s="171"/>
      <c r="AQ489" s="171"/>
      <c r="AR489" s="171"/>
      <c r="CI489" t="str">
        <f>IF(JRF!F502&gt;0,"",IF(JRF!B502="","",IF(LEFT(JRF!B502,1)=IFERROR(VLOOKUP(LEFT(JRF!B502,1),$CF$2:$CF$5,1,0),0),"Product Code Required",IF(JRF!C502="","",IF(JRF!C502=IFERROR(VLOOKUP(JRF!C502,$CH:$CH,1,0),0),"Product Code Required","NA")))))</f>
        <v/>
      </c>
      <c r="CJ489" t="str">
        <f>IF(JRF!AV502&gt;0,"",IF(JRF!Q502="","",IF(LEFT(JRF!Q502,1)=IFERROR(VLOOKUP(LEFT(JRF!Q502,1),$CF$2:$CF$5,1,0),0),"Product Code Required",IF(JRF!V502="","",IF(JRF!V502=IFERROR(VLOOKUP(JRF!V502,$CH:$CH,1,0),0),"Product Code Required","NA")))))</f>
        <v/>
      </c>
      <c r="CK489" t="str">
        <f>IFERROR(IF(LEN('Journal Template'!F500)&gt;0,"",IF('Journal Template'!A500="","",IF(LEFT('Journal Template'!A500,1)=IFERROR(VLOOKUP(LEFT('Journal Template'!A500,1),Checks!$CF$2:$CF$5,1,0),0),"Product Code Required",IF('Journal Template'!D500="","",IF('Journal Template'!D500=IFERROR(VLOOKUP('Journal Template'!D500,Checks!$CH:$CH,1,0),0),"Product Code Required","NA"))))),"")</f>
        <v/>
      </c>
    </row>
    <row r="490" spans="14:89">
      <c r="N490" t="s">
        <v>3110</v>
      </c>
      <c r="O490" t="s">
        <v>3111</v>
      </c>
      <c r="P490" t="s">
        <v>386</v>
      </c>
      <c r="Q490" s="150" t="str">
        <f>IF(JRF!D503="","",IF(IFERROR(VLOOKUP(JRF!D503,Checks!N:P,3,0),0)="A","","Inactive account in Use"))</f>
        <v/>
      </c>
      <c r="R490" t="str">
        <f>IFERROR(IF('Journal Template'!C902="","",IF(IFERROR(VLOOKUP('Journal Template'!C902,Checks!N:P,3,0),0)="A","","Inactive account in Use")),"")</f>
        <v/>
      </c>
      <c r="S490" t="s">
        <v>3112</v>
      </c>
      <c r="T490" t="s">
        <v>386</v>
      </c>
      <c r="U490" t="s">
        <v>68</v>
      </c>
      <c r="V490" s="150" t="str">
        <f>IF(JRF!C503="","",IF(IFERROR(VLOOKUP(JRF!C503,Checks!S:U,3,0),0)="A","Entry with System fund Dept",""))</f>
        <v/>
      </c>
      <c r="W490" t="str">
        <f>IFERROR(IF('Journal Template'!D902="","",IF(IFERROR(VLOOKUP('Journal Template'!D902,Checks!S:U,3,0),0)="A","Entry with System fund Dept","")),"")</f>
        <v/>
      </c>
      <c r="X490" t="s">
        <v>3108</v>
      </c>
      <c r="Y490" t="s">
        <v>389</v>
      </c>
      <c r="Z490" t="s">
        <v>3109</v>
      </c>
      <c r="AA490" t="s">
        <v>814</v>
      </c>
      <c r="AB490" t="s">
        <v>125</v>
      </c>
      <c r="AC490" s="150" t="str">
        <f>IFERROR(IF(JRF!C503="","",IF(AND(VLOOKUP(JRF!C503,X:AA,4,0)=JRF!B503,VLOOKUP(JRF!C503,X:Y,2,0)="A"),"","Inactive Dept Combo Error")),"Inactive Dept Combo Error")</f>
        <v/>
      </c>
      <c r="AD490" t="str">
        <f>IFERROR(IF('Journal Template'!D902="","",IF(AND(VLOOKUP('Journal Template'!D902,X:AA,4,0)='Journal Template'!A902,VLOOKUP('Journal Template'!D902,X:Y,2,0)="A"),"","Inactive Dept Combo Error")),"")</f>
        <v/>
      </c>
      <c r="AK490" s="150" t="str">
        <f>IF(JRF!B503="","",IF(JRF!B503=IFERROR(VLOOKUP(JRF!B503,Checks!AI:AI,1,0),0),"Entry in Branch/Satellite BU's",""))</f>
        <v/>
      </c>
      <c r="AL490" t="str">
        <f>IFERROR(IF('Journal Template'!A902="","",IF('Journal Template'!A902=IFERROR(VLOOKUP('Journal Template'!A902,Checks!AI:AI,1,0),0),"Entry in Branch/Satellite BU's","")),"")</f>
        <v/>
      </c>
      <c r="AO490" s="171"/>
      <c r="AP490" s="171"/>
      <c r="AQ490" s="171"/>
      <c r="AR490" s="171"/>
      <c r="CI490" t="str">
        <f>IF(JRF!F503&gt;0,"",IF(JRF!B503="","",IF(LEFT(JRF!B503,1)=IFERROR(VLOOKUP(LEFT(JRF!B503,1),$CF$2:$CF$5,1,0),0),"Product Code Required",IF(JRF!C503="","",IF(JRF!C503=IFERROR(VLOOKUP(JRF!C503,$CH:$CH,1,0),0),"Product Code Required","NA")))))</f>
        <v/>
      </c>
      <c r="CJ490" t="str">
        <f>IF(JRF!AV503&gt;0,"",IF(JRF!Q503="","",IF(LEFT(JRF!Q503,1)=IFERROR(VLOOKUP(LEFT(JRF!Q503,1),$CF$2:$CF$5,1,0),0),"Product Code Required",IF(JRF!V503="","",IF(JRF!V503=IFERROR(VLOOKUP(JRF!V503,$CH:$CH,1,0),0),"Product Code Required","NA")))))</f>
        <v/>
      </c>
      <c r="CK490" t="str">
        <f>IFERROR(IF(LEN('Journal Template'!F501)&gt;0,"",IF('Journal Template'!A501="","",IF(LEFT('Journal Template'!A501,1)=IFERROR(VLOOKUP(LEFT('Journal Template'!A501,1),Checks!$CF$2:$CF$5,1,0),0),"Product Code Required",IF('Journal Template'!D501="","",IF('Journal Template'!D501=IFERROR(VLOOKUP('Journal Template'!D501,Checks!$CH:$CH,1,0),0),"Product Code Required","NA"))))),"")</f>
        <v/>
      </c>
    </row>
    <row r="491" spans="14:89">
      <c r="N491" t="s">
        <v>3113</v>
      </c>
      <c r="O491" t="s">
        <v>3114</v>
      </c>
      <c r="P491" t="s">
        <v>386</v>
      </c>
      <c r="Q491" s="150" t="str">
        <f>IF(JRF!D504="","",IF(IFERROR(VLOOKUP(JRF!D504,Checks!N:P,3,0),0)="A","","Inactive account in Use"))</f>
        <v/>
      </c>
      <c r="R491" t="str">
        <f>IFERROR(IF('Journal Template'!C903="","",IF(IFERROR(VLOOKUP('Journal Template'!C903,Checks!N:P,3,0),0)="A","","Inactive account in Use")),"")</f>
        <v/>
      </c>
      <c r="S491" t="s">
        <v>3115</v>
      </c>
      <c r="T491" t="s">
        <v>386</v>
      </c>
      <c r="U491" t="s">
        <v>68</v>
      </c>
      <c r="V491" s="150" t="str">
        <f>IF(JRF!C504="","",IF(IFERROR(VLOOKUP(JRF!C504,Checks!S:U,3,0),0)="A","Entry with System fund Dept",""))</f>
        <v/>
      </c>
      <c r="W491" t="str">
        <f>IFERROR(IF('Journal Template'!D903="","",IF(IFERROR(VLOOKUP('Journal Template'!D903,Checks!S:U,3,0),0)="A","Entry with System fund Dept","")),"")</f>
        <v/>
      </c>
      <c r="X491" t="s">
        <v>3108</v>
      </c>
      <c r="Y491" t="s">
        <v>389</v>
      </c>
      <c r="Z491" t="s">
        <v>3109</v>
      </c>
      <c r="AA491" t="s">
        <v>3116</v>
      </c>
      <c r="AB491" t="s">
        <v>125</v>
      </c>
      <c r="AC491" s="150" t="str">
        <f>IFERROR(IF(JRF!C504="","",IF(AND(VLOOKUP(JRF!C504,X:AA,4,0)=JRF!B504,VLOOKUP(JRF!C504,X:Y,2,0)="A"),"","Inactive Dept Combo Error")),"Inactive Dept Combo Error")</f>
        <v/>
      </c>
      <c r="AD491" t="str">
        <f>IFERROR(IF('Journal Template'!D903="","",IF(AND(VLOOKUP('Journal Template'!D903,X:AA,4,0)='Journal Template'!A903,VLOOKUP('Journal Template'!D903,X:Y,2,0)="A"),"","Inactive Dept Combo Error")),"")</f>
        <v/>
      </c>
      <c r="AK491" s="150" t="str">
        <f>IF(JRF!B504="","",IF(JRF!B504=IFERROR(VLOOKUP(JRF!B504,Checks!AI:AI,1,0),0),"Entry in Branch/Satellite BU's",""))</f>
        <v/>
      </c>
      <c r="AL491" t="str">
        <f>IFERROR(IF('Journal Template'!A903="","",IF('Journal Template'!A903=IFERROR(VLOOKUP('Journal Template'!A903,Checks!AI:AI,1,0),0),"Entry in Branch/Satellite BU's","")),"")</f>
        <v/>
      </c>
      <c r="AO491" s="171"/>
      <c r="AP491" s="171"/>
      <c r="AQ491" s="171"/>
      <c r="AR491" s="171"/>
      <c r="CI491" t="str">
        <f>IF(JRF!F504&gt;0,"",IF(JRF!B504="","",IF(LEFT(JRF!B504,1)=IFERROR(VLOOKUP(LEFT(JRF!B504,1),$CF$2:$CF$5,1,0),0),"Product Code Required",IF(JRF!C504="","",IF(JRF!C504=IFERROR(VLOOKUP(JRF!C504,$CH:$CH,1,0),0),"Product Code Required","NA")))))</f>
        <v/>
      </c>
      <c r="CJ491" t="str">
        <f>IF(JRF!AV504&gt;0,"",IF(JRF!Q504="","",IF(LEFT(JRF!Q504,1)=IFERROR(VLOOKUP(LEFT(JRF!Q504,1),$CF$2:$CF$5,1,0),0),"Product Code Required",IF(JRF!V504="","",IF(JRF!V504=IFERROR(VLOOKUP(JRF!V504,$CH:$CH,1,0),0),"Product Code Required","NA")))))</f>
        <v/>
      </c>
      <c r="CK491" t="str">
        <f>IFERROR(IF(LEN('Journal Template'!F502)&gt;0,"",IF('Journal Template'!A502="","",IF(LEFT('Journal Template'!A502,1)=IFERROR(VLOOKUP(LEFT('Journal Template'!A502,1),Checks!$CF$2:$CF$5,1,0),0),"Product Code Required",IF('Journal Template'!D502="","",IF('Journal Template'!D502=IFERROR(VLOOKUP('Journal Template'!D502,Checks!$CH:$CH,1,0),0),"Product Code Required","NA"))))),"")</f>
        <v/>
      </c>
    </row>
    <row r="492" spans="14:89">
      <c r="N492" t="s">
        <v>3117</v>
      </c>
      <c r="O492" t="s">
        <v>3118</v>
      </c>
      <c r="P492" t="s">
        <v>386</v>
      </c>
      <c r="Q492" s="150" t="str">
        <f>IF(JRF!D505="","",IF(IFERROR(VLOOKUP(JRF!D505,Checks!N:P,3,0),0)="A","","Inactive account in Use"))</f>
        <v/>
      </c>
      <c r="R492" t="str">
        <f>IFERROR(IF('Journal Template'!C904="","",IF(IFERROR(VLOOKUP('Journal Template'!C904,Checks!N:P,3,0),0)="A","","Inactive account in Use")),"")</f>
        <v/>
      </c>
      <c r="S492" t="s">
        <v>3119</v>
      </c>
      <c r="T492" t="s">
        <v>386</v>
      </c>
      <c r="U492" t="s">
        <v>68</v>
      </c>
      <c r="V492" s="150" t="str">
        <f>IF(JRF!C505="","",IF(IFERROR(VLOOKUP(JRF!C505,Checks!S:U,3,0),0)="A","Entry with System fund Dept",""))</f>
        <v/>
      </c>
      <c r="W492" t="str">
        <f>IFERROR(IF('Journal Template'!D904="","",IF(IFERROR(VLOOKUP('Journal Template'!D904,Checks!S:U,3,0),0)="A","Entry with System fund Dept","")),"")</f>
        <v/>
      </c>
      <c r="X492" t="s">
        <v>3120</v>
      </c>
      <c r="Y492" t="s">
        <v>389</v>
      </c>
      <c r="Z492" t="s">
        <v>3121</v>
      </c>
      <c r="AA492" t="s">
        <v>391</v>
      </c>
      <c r="AB492" t="s">
        <v>125</v>
      </c>
      <c r="AC492" s="150" t="str">
        <f>IFERROR(IF(JRF!C505="","",IF(AND(VLOOKUP(JRF!C505,X:AA,4,0)=JRF!B505,VLOOKUP(JRF!C505,X:Y,2,0)="A"),"","Inactive Dept Combo Error")),"Inactive Dept Combo Error")</f>
        <v/>
      </c>
      <c r="AD492" t="str">
        <f>IFERROR(IF('Journal Template'!D904="","",IF(AND(VLOOKUP('Journal Template'!D904,X:AA,4,0)='Journal Template'!A904,VLOOKUP('Journal Template'!D904,X:Y,2,0)="A"),"","Inactive Dept Combo Error")),"")</f>
        <v/>
      </c>
      <c r="AK492" s="150" t="str">
        <f>IF(JRF!B505="","",IF(JRF!B505=IFERROR(VLOOKUP(JRF!B505,Checks!AI:AI,1,0),0),"Entry in Branch/Satellite BU's",""))</f>
        <v/>
      </c>
      <c r="AL492" t="str">
        <f>IFERROR(IF('Journal Template'!A904="","",IF('Journal Template'!A904=IFERROR(VLOOKUP('Journal Template'!A904,Checks!AI:AI,1,0),0),"Entry in Branch/Satellite BU's","")),"")</f>
        <v/>
      </c>
      <c r="AO492" s="171"/>
      <c r="AP492" s="171"/>
      <c r="AQ492" s="171"/>
      <c r="AR492" s="171"/>
      <c r="CI492" t="str">
        <f>IF(JRF!F505&gt;0,"",IF(JRF!B505="","",IF(LEFT(JRF!B505,1)=IFERROR(VLOOKUP(LEFT(JRF!B505,1),$CF$2:$CF$5,1,0),0),"Product Code Required",IF(JRF!C505="","",IF(JRF!C505=IFERROR(VLOOKUP(JRF!C505,$CH:$CH,1,0),0),"Product Code Required","NA")))))</f>
        <v/>
      </c>
      <c r="CJ492" t="str">
        <f>IF(JRF!AV505&gt;0,"",IF(JRF!Q505="","",IF(LEFT(JRF!Q505,1)=IFERROR(VLOOKUP(LEFT(JRF!Q505,1),$CF$2:$CF$5,1,0),0),"Product Code Required",IF(JRF!V505="","",IF(JRF!V505=IFERROR(VLOOKUP(JRF!V505,$CH:$CH,1,0),0),"Product Code Required","NA")))))</f>
        <v/>
      </c>
      <c r="CK492" t="str">
        <f>IFERROR(IF(LEN('Journal Template'!F503)&gt;0,"",IF('Journal Template'!A503="","",IF(LEFT('Journal Template'!A503,1)=IFERROR(VLOOKUP(LEFT('Journal Template'!A503,1),Checks!$CF$2:$CF$5,1,0),0),"Product Code Required",IF('Journal Template'!D503="","",IF('Journal Template'!D503=IFERROR(VLOOKUP('Journal Template'!D503,Checks!$CH:$CH,1,0),0),"Product Code Required","NA"))))),"")</f>
        <v/>
      </c>
    </row>
    <row r="493" spans="14:89">
      <c r="N493" t="s">
        <v>3122</v>
      </c>
      <c r="O493" t="s">
        <v>3123</v>
      </c>
      <c r="P493" t="s">
        <v>386</v>
      </c>
      <c r="Q493" s="150" t="str">
        <f>IF(JRF!D506="","",IF(IFERROR(VLOOKUP(JRF!D506,Checks!N:P,3,0),0)="A","","Inactive account in Use"))</f>
        <v/>
      </c>
      <c r="R493" t="str">
        <f>IFERROR(IF('Journal Template'!C905="","",IF(IFERROR(VLOOKUP('Journal Template'!C905,Checks!N:P,3,0),0)="A","","Inactive account in Use")),"")</f>
        <v/>
      </c>
      <c r="S493" t="s">
        <v>3124</v>
      </c>
      <c r="T493" t="s">
        <v>386</v>
      </c>
      <c r="U493" t="s">
        <v>68</v>
      </c>
      <c r="V493" s="150" t="str">
        <f>IF(JRF!C506="","",IF(IFERROR(VLOOKUP(JRF!C506,Checks!S:U,3,0),0)="A","Entry with System fund Dept",""))</f>
        <v/>
      </c>
      <c r="W493" t="str">
        <f>IFERROR(IF('Journal Template'!D905="","",IF(IFERROR(VLOOKUP('Journal Template'!D905,Checks!S:U,3,0),0)="A","Entry with System fund Dept","")),"")</f>
        <v/>
      </c>
      <c r="X493" t="s">
        <v>3120</v>
      </c>
      <c r="Y493" t="s">
        <v>389</v>
      </c>
      <c r="Z493" t="s">
        <v>3121</v>
      </c>
      <c r="AA493" t="s">
        <v>814</v>
      </c>
      <c r="AB493" t="s">
        <v>125</v>
      </c>
      <c r="AC493" s="150" t="str">
        <f>IFERROR(IF(JRF!C506="","",IF(AND(VLOOKUP(JRF!C506,X:AA,4,0)=JRF!B506,VLOOKUP(JRF!C506,X:Y,2,0)="A"),"","Inactive Dept Combo Error")),"Inactive Dept Combo Error")</f>
        <v/>
      </c>
      <c r="AD493" t="str">
        <f>IFERROR(IF('Journal Template'!D905="","",IF(AND(VLOOKUP('Journal Template'!D905,X:AA,4,0)='Journal Template'!A905,VLOOKUP('Journal Template'!D905,X:Y,2,0)="A"),"","Inactive Dept Combo Error")),"")</f>
        <v/>
      </c>
      <c r="AK493" s="150" t="str">
        <f>IF(JRF!B506="","",IF(JRF!B506=IFERROR(VLOOKUP(JRF!B506,Checks!AI:AI,1,0),0),"Entry in Branch/Satellite BU's",""))</f>
        <v/>
      </c>
      <c r="AL493" t="str">
        <f>IFERROR(IF('Journal Template'!A905="","",IF('Journal Template'!A905=IFERROR(VLOOKUP('Journal Template'!A905,Checks!AI:AI,1,0),0),"Entry in Branch/Satellite BU's","")),"")</f>
        <v/>
      </c>
      <c r="AO493" s="171"/>
      <c r="AP493" s="171"/>
      <c r="AQ493" s="171"/>
      <c r="AR493" s="171"/>
      <c r="CI493" t="str">
        <f>IF(JRF!F506&gt;0,"",IF(JRF!B506="","",IF(LEFT(JRF!B506,1)=IFERROR(VLOOKUP(LEFT(JRF!B506,1),$CF$2:$CF$5,1,0),0),"Product Code Required",IF(JRF!C506="","",IF(JRF!C506=IFERROR(VLOOKUP(JRF!C506,$CH:$CH,1,0),0),"Product Code Required","NA")))))</f>
        <v/>
      </c>
      <c r="CJ493" t="str">
        <f>IF(JRF!AV506&gt;0,"",IF(JRF!Q506="","",IF(LEFT(JRF!Q506,1)=IFERROR(VLOOKUP(LEFT(JRF!Q506,1),$CF$2:$CF$5,1,0),0),"Product Code Required",IF(JRF!V506="","",IF(JRF!V506=IFERROR(VLOOKUP(JRF!V506,$CH:$CH,1,0),0),"Product Code Required","NA")))))</f>
        <v/>
      </c>
      <c r="CK493" t="str">
        <f>IFERROR(IF(LEN('Journal Template'!F504)&gt;0,"",IF('Journal Template'!A504="","",IF(LEFT('Journal Template'!A504,1)=IFERROR(VLOOKUP(LEFT('Journal Template'!A504,1),Checks!$CF$2:$CF$5,1,0),0),"Product Code Required",IF('Journal Template'!D504="","",IF('Journal Template'!D504=IFERROR(VLOOKUP('Journal Template'!D504,Checks!$CH:$CH,1,0),0),"Product Code Required","NA"))))),"")</f>
        <v/>
      </c>
    </row>
    <row r="494" spans="14:89">
      <c r="N494" t="s">
        <v>3125</v>
      </c>
      <c r="O494" t="s">
        <v>3126</v>
      </c>
      <c r="P494" t="s">
        <v>386</v>
      </c>
      <c r="Q494" s="150" t="str">
        <f>IF(JRF!D507="","",IF(IFERROR(VLOOKUP(JRF!D507,Checks!N:P,3,0),0)="A","","Inactive account in Use"))</f>
        <v/>
      </c>
      <c r="R494" t="str">
        <f>IFERROR(IF('Journal Template'!C906="","",IF(IFERROR(VLOOKUP('Journal Template'!C906,Checks!N:P,3,0),0)="A","","Inactive account in Use")),"")</f>
        <v/>
      </c>
      <c r="S494" t="s">
        <v>3127</v>
      </c>
      <c r="T494" t="s">
        <v>386</v>
      </c>
      <c r="U494" t="s">
        <v>68</v>
      </c>
      <c r="V494" s="150" t="str">
        <f>IF(JRF!C507="","",IF(IFERROR(VLOOKUP(JRF!C507,Checks!S:U,3,0),0)="A","Entry with System fund Dept",""))</f>
        <v/>
      </c>
      <c r="W494" t="str">
        <f>IFERROR(IF('Journal Template'!D906="","",IF(IFERROR(VLOOKUP('Journal Template'!D906,Checks!S:U,3,0),0)="A","Entry with System fund Dept","")),"")</f>
        <v/>
      </c>
      <c r="X494" t="s">
        <v>3120</v>
      </c>
      <c r="Y494" t="s">
        <v>389</v>
      </c>
      <c r="Z494" t="s">
        <v>3121</v>
      </c>
      <c r="AA494" t="s">
        <v>3116</v>
      </c>
      <c r="AB494" t="s">
        <v>125</v>
      </c>
      <c r="AC494" s="150" t="str">
        <f>IFERROR(IF(JRF!C507="","",IF(AND(VLOOKUP(JRF!C507,X:AA,4,0)=JRF!B507,VLOOKUP(JRF!C507,X:Y,2,0)="A"),"","Inactive Dept Combo Error")),"Inactive Dept Combo Error")</f>
        <v/>
      </c>
      <c r="AD494" t="str">
        <f>IFERROR(IF('Journal Template'!D906="","",IF(AND(VLOOKUP('Journal Template'!D906,X:AA,4,0)='Journal Template'!A906,VLOOKUP('Journal Template'!D906,X:Y,2,0)="A"),"","Inactive Dept Combo Error")),"")</f>
        <v/>
      </c>
      <c r="AK494" s="150" t="str">
        <f>IF(JRF!B507="","",IF(JRF!B507=IFERROR(VLOOKUP(JRF!B507,Checks!AI:AI,1,0),0),"Entry in Branch/Satellite BU's",""))</f>
        <v/>
      </c>
      <c r="AL494" t="str">
        <f>IFERROR(IF('Journal Template'!A906="","",IF('Journal Template'!A906=IFERROR(VLOOKUP('Journal Template'!A906,Checks!AI:AI,1,0),0),"Entry in Branch/Satellite BU's","")),"")</f>
        <v/>
      </c>
      <c r="AO494" s="171"/>
      <c r="AP494" s="171"/>
      <c r="AQ494" s="171"/>
      <c r="AR494" s="171"/>
      <c r="CI494" t="str">
        <f>IF(JRF!F507&gt;0,"",IF(JRF!B507="","",IF(LEFT(JRF!B507,1)=IFERROR(VLOOKUP(LEFT(JRF!B507,1),$CF$2:$CF$5,1,0),0),"Product Code Required",IF(JRF!C507="","",IF(JRF!C507=IFERROR(VLOOKUP(JRF!C507,$CH:$CH,1,0),0),"Product Code Required","NA")))))</f>
        <v/>
      </c>
      <c r="CJ494" t="str">
        <f>IF(JRF!AV507&gt;0,"",IF(JRF!Q507="","",IF(LEFT(JRF!Q507,1)=IFERROR(VLOOKUP(LEFT(JRF!Q507,1),$CF$2:$CF$5,1,0),0),"Product Code Required",IF(JRF!V507="","",IF(JRF!V507=IFERROR(VLOOKUP(JRF!V507,$CH:$CH,1,0),0),"Product Code Required","NA")))))</f>
        <v/>
      </c>
      <c r="CK494" t="str">
        <f>IFERROR(IF(LEN('Journal Template'!F505)&gt;0,"",IF('Journal Template'!A505="","",IF(LEFT('Journal Template'!A505,1)=IFERROR(VLOOKUP(LEFT('Journal Template'!A505,1),Checks!$CF$2:$CF$5,1,0),0),"Product Code Required",IF('Journal Template'!D505="","",IF('Journal Template'!D505=IFERROR(VLOOKUP('Journal Template'!D505,Checks!$CH:$CH,1,0),0),"Product Code Required","NA"))))),"")</f>
        <v/>
      </c>
    </row>
    <row r="495" spans="14:89">
      <c r="N495" t="s">
        <v>3128</v>
      </c>
      <c r="O495" t="s">
        <v>3129</v>
      </c>
      <c r="P495" t="s">
        <v>386</v>
      </c>
      <c r="Q495" s="150" t="str">
        <f>IF(JRF!D508="","",IF(IFERROR(VLOOKUP(JRF!D508,Checks!N:P,3,0),0)="A","","Inactive account in Use"))</f>
        <v/>
      </c>
      <c r="R495" t="str">
        <f>IFERROR(IF('Journal Template'!C907="","",IF(IFERROR(VLOOKUP('Journal Template'!C907,Checks!N:P,3,0),0)="A","","Inactive account in Use")),"")</f>
        <v/>
      </c>
      <c r="S495" t="s">
        <v>3130</v>
      </c>
      <c r="T495" t="s">
        <v>386</v>
      </c>
      <c r="U495" t="s">
        <v>68</v>
      </c>
      <c r="V495" s="150" t="str">
        <f>IF(JRF!C508="","",IF(IFERROR(VLOOKUP(JRF!C508,Checks!S:U,3,0),0)="A","Entry with System fund Dept",""))</f>
        <v/>
      </c>
      <c r="W495" t="str">
        <f>IFERROR(IF('Journal Template'!D907="","",IF(IFERROR(VLOOKUP('Journal Template'!D907,Checks!S:U,3,0),0)="A","Entry with System fund Dept","")),"")</f>
        <v/>
      </c>
      <c r="X495" t="s">
        <v>3131</v>
      </c>
      <c r="Y495" t="s">
        <v>389</v>
      </c>
      <c r="Z495" t="s">
        <v>3132</v>
      </c>
      <c r="AA495" t="s">
        <v>391</v>
      </c>
      <c r="AB495" t="s">
        <v>125</v>
      </c>
      <c r="AC495" s="150" t="str">
        <f>IFERROR(IF(JRF!C508="","",IF(AND(VLOOKUP(JRF!C508,X:AA,4,0)=JRF!B508,VLOOKUP(JRF!C508,X:Y,2,0)="A"),"","Inactive Dept Combo Error")),"Inactive Dept Combo Error")</f>
        <v/>
      </c>
      <c r="AD495" t="str">
        <f>IFERROR(IF('Journal Template'!D907="","",IF(AND(VLOOKUP('Journal Template'!D907,X:AA,4,0)='Journal Template'!A907,VLOOKUP('Journal Template'!D907,X:Y,2,0)="A"),"","Inactive Dept Combo Error")),"")</f>
        <v/>
      </c>
      <c r="AK495" s="150" t="str">
        <f>IF(JRF!B508="","",IF(JRF!B508=IFERROR(VLOOKUP(JRF!B508,Checks!AI:AI,1,0),0),"Entry in Branch/Satellite BU's",""))</f>
        <v/>
      </c>
      <c r="AL495" t="str">
        <f>IFERROR(IF('Journal Template'!A907="","",IF('Journal Template'!A907=IFERROR(VLOOKUP('Journal Template'!A907,Checks!AI:AI,1,0),0),"Entry in Branch/Satellite BU's","")),"")</f>
        <v/>
      </c>
      <c r="AO495" s="171"/>
      <c r="AP495" s="171"/>
      <c r="AQ495" s="171"/>
      <c r="AR495" s="171"/>
      <c r="CI495" t="str">
        <f>IF(JRF!F508&gt;0,"",IF(JRF!B508="","",IF(LEFT(JRF!B508,1)=IFERROR(VLOOKUP(LEFT(JRF!B508,1),$CF$2:$CF$5,1,0),0),"Product Code Required",IF(JRF!C508="","",IF(JRF!C508=IFERROR(VLOOKUP(JRF!C508,$CH:$CH,1,0),0),"Product Code Required","NA")))))</f>
        <v/>
      </c>
      <c r="CJ495" t="str">
        <f>IF(JRF!AV508&gt;0,"",IF(JRF!Q508="","",IF(LEFT(JRF!Q508,1)=IFERROR(VLOOKUP(LEFT(JRF!Q508,1),$CF$2:$CF$5,1,0),0),"Product Code Required",IF(JRF!V508="","",IF(JRF!V508=IFERROR(VLOOKUP(JRF!V508,$CH:$CH,1,0),0),"Product Code Required","NA")))))</f>
        <v/>
      </c>
      <c r="CK495" t="str">
        <f>IFERROR(IF(LEN('Journal Template'!F506)&gt;0,"",IF('Journal Template'!A506="","",IF(LEFT('Journal Template'!A506,1)=IFERROR(VLOOKUP(LEFT('Journal Template'!A506,1),Checks!$CF$2:$CF$5,1,0),0),"Product Code Required",IF('Journal Template'!D506="","",IF('Journal Template'!D506=IFERROR(VLOOKUP('Journal Template'!D506,Checks!$CH:$CH,1,0),0),"Product Code Required","NA"))))),"")</f>
        <v/>
      </c>
    </row>
    <row r="496" spans="14:89">
      <c r="N496" t="s">
        <v>3133</v>
      </c>
      <c r="O496" t="s">
        <v>3134</v>
      </c>
      <c r="P496" t="s">
        <v>386</v>
      </c>
      <c r="Q496" s="150" t="str">
        <f>IF(JRF!D509="","",IF(IFERROR(VLOOKUP(JRF!D509,Checks!N:P,3,0),0)="A","","Inactive account in Use"))</f>
        <v/>
      </c>
      <c r="R496" t="str">
        <f>IFERROR(IF('Journal Template'!C908="","",IF(IFERROR(VLOOKUP('Journal Template'!C908,Checks!N:P,3,0),0)="A","","Inactive account in Use")),"")</f>
        <v/>
      </c>
      <c r="S496" t="s">
        <v>3135</v>
      </c>
      <c r="T496" t="s">
        <v>386</v>
      </c>
      <c r="U496" t="s">
        <v>68</v>
      </c>
      <c r="V496" s="150" t="str">
        <f>IF(JRF!C509="","",IF(IFERROR(VLOOKUP(JRF!C509,Checks!S:U,3,0),0)="A","Entry with System fund Dept",""))</f>
        <v/>
      </c>
      <c r="W496" t="str">
        <f>IFERROR(IF('Journal Template'!D908="","",IF(IFERROR(VLOOKUP('Journal Template'!D908,Checks!S:U,3,0),0)="A","Entry with System fund Dept","")),"")</f>
        <v/>
      </c>
      <c r="X496" t="s">
        <v>3131</v>
      </c>
      <c r="Y496" t="s">
        <v>389</v>
      </c>
      <c r="Z496" t="s">
        <v>3136</v>
      </c>
      <c r="AA496" t="s">
        <v>479</v>
      </c>
      <c r="AB496" t="s">
        <v>125</v>
      </c>
      <c r="AC496" s="150" t="str">
        <f>IFERROR(IF(JRF!C509="","",IF(AND(VLOOKUP(JRF!C509,X:AA,4,0)=JRF!B509,VLOOKUP(JRF!C509,X:Y,2,0)="A"),"","Inactive Dept Combo Error")),"Inactive Dept Combo Error")</f>
        <v/>
      </c>
      <c r="AD496" t="str">
        <f>IFERROR(IF('Journal Template'!D908="","",IF(AND(VLOOKUP('Journal Template'!D908,X:AA,4,0)='Journal Template'!A908,VLOOKUP('Journal Template'!D908,X:Y,2,0)="A"),"","Inactive Dept Combo Error")),"")</f>
        <v/>
      </c>
      <c r="AK496" s="150" t="str">
        <f>IF(JRF!B509="","",IF(JRF!B509=IFERROR(VLOOKUP(JRF!B509,Checks!AI:AI,1,0),0),"Entry in Branch/Satellite BU's",""))</f>
        <v/>
      </c>
      <c r="AL496" t="str">
        <f>IFERROR(IF('Journal Template'!A908="","",IF('Journal Template'!A908=IFERROR(VLOOKUP('Journal Template'!A908,Checks!AI:AI,1,0),0),"Entry in Branch/Satellite BU's","")),"")</f>
        <v/>
      </c>
      <c r="AO496" s="171"/>
      <c r="AP496" s="171"/>
      <c r="AQ496" s="171"/>
      <c r="AR496" s="171"/>
      <c r="CI496" t="str">
        <f>IF(JRF!F509&gt;0,"",IF(JRF!B509="","",IF(LEFT(JRF!B509,1)=IFERROR(VLOOKUP(LEFT(JRF!B509,1),$CF$2:$CF$5,1,0),0),"Product Code Required",IF(JRF!C509="","",IF(JRF!C509=IFERROR(VLOOKUP(JRF!C509,$CH:$CH,1,0),0),"Product Code Required","NA")))))</f>
        <v/>
      </c>
      <c r="CJ496" t="str">
        <f>IF(JRF!AV509&gt;0,"",IF(JRF!Q509="","",IF(LEFT(JRF!Q509,1)=IFERROR(VLOOKUP(LEFT(JRF!Q509,1),$CF$2:$CF$5,1,0),0),"Product Code Required",IF(JRF!V509="","",IF(JRF!V509=IFERROR(VLOOKUP(JRF!V509,$CH:$CH,1,0),0),"Product Code Required","NA")))))</f>
        <v/>
      </c>
      <c r="CK496" t="str">
        <f>IFERROR(IF(LEN('Journal Template'!F507)&gt;0,"",IF('Journal Template'!A507="","",IF(LEFT('Journal Template'!A507,1)=IFERROR(VLOOKUP(LEFT('Journal Template'!A507,1),Checks!$CF$2:$CF$5,1,0),0),"Product Code Required",IF('Journal Template'!D507="","",IF('Journal Template'!D507=IFERROR(VLOOKUP('Journal Template'!D507,Checks!$CH:$CH,1,0),0),"Product Code Required","NA"))))),"")</f>
        <v/>
      </c>
    </row>
    <row r="497" spans="14:89">
      <c r="N497" t="s">
        <v>3137</v>
      </c>
      <c r="O497" t="s">
        <v>3138</v>
      </c>
      <c r="P497" t="s">
        <v>386</v>
      </c>
      <c r="Q497" s="150" t="str">
        <f>IF(JRF!D510="","",IF(IFERROR(VLOOKUP(JRF!D510,Checks!N:P,3,0),0)="A","","Inactive account in Use"))</f>
        <v/>
      </c>
      <c r="R497" t="str">
        <f>IFERROR(IF('Journal Template'!C909="","",IF(IFERROR(VLOOKUP('Journal Template'!C909,Checks!N:P,3,0),0)="A","","Inactive account in Use")),"")</f>
        <v/>
      </c>
      <c r="S497" t="s">
        <v>3139</v>
      </c>
      <c r="T497" t="s">
        <v>386</v>
      </c>
      <c r="U497" t="s">
        <v>68</v>
      </c>
      <c r="V497" s="150" t="str">
        <f>IF(JRF!C510="","",IF(IFERROR(VLOOKUP(JRF!C510,Checks!S:U,3,0),0)="A","Entry with System fund Dept",""))</f>
        <v/>
      </c>
      <c r="W497" t="str">
        <f>IFERROR(IF('Journal Template'!D909="","",IF(IFERROR(VLOOKUP('Journal Template'!D909,Checks!S:U,3,0),0)="A","Entry with System fund Dept","")),"")</f>
        <v/>
      </c>
      <c r="X497" t="s">
        <v>3140</v>
      </c>
      <c r="Y497" t="s">
        <v>389</v>
      </c>
      <c r="Z497" t="s">
        <v>3141</v>
      </c>
      <c r="AA497" t="s">
        <v>391</v>
      </c>
      <c r="AB497" t="s">
        <v>125</v>
      </c>
      <c r="AC497" s="150" t="str">
        <f>IFERROR(IF(JRF!C510="","",IF(AND(VLOOKUP(JRF!C510,X:AA,4,0)=JRF!B510,VLOOKUP(JRF!C510,X:Y,2,0)="A"),"","Inactive Dept Combo Error")),"Inactive Dept Combo Error")</f>
        <v/>
      </c>
      <c r="AD497" t="str">
        <f>IFERROR(IF('Journal Template'!D909="","",IF(AND(VLOOKUP('Journal Template'!D909,X:AA,4,0)='Journal Template'!A909,VLOOKUP('Journal Template'!D909,X:Y,2,0)="A"),"","Inactive Dept Combo Error")),"")</f>
        <v/>
      </c>
      <c r="AK497" s="150" t="str">
        <f>IF(JRF!B510="","",IF(JRF!B510=IFERROR(VLOOKUP(JRF!B510,Checks!AI:AI,1,0),0),"Entry in Branch/Satellite BU's",""))</f>
        <v/>
      </c>
      <c r="AL497" t="str">
        <f>IFERROR(IF('Journal Template'!A909="","",IF('Journal Template'!A909=IFERROR(VLOOKUP('Journal Template'!A909,Checks!AI:AI,1,0),0),"Entry in Branch/Satellite BU's","")),"")</f>
        <v/>
      </c>
      <c r="AO497" s="171"/>
      <c r="AP497" s="171"/>
      <c r="AQ497" s="171"/>
      <c r="AR497" s="171"/>
      <c r="CI497" t="str">
        <f>IF(JRF!F510&gt;0,"",IF(JRF!B510="","",IF(LEFT(JRF!B510,1)=IFERROR(VLOOKUP(LEFT(JRF!B510,1),$CF$2:$CF$5,1,0),0),"Product Code Required",IF(JRF!C510="","",IF(JRF!C510=IFERROR(VLOOKUP(JRF!C510,$CH:$CH,1,0),0),"Product Code Required","NA")))))</f>
        <v/>
      </c>
      <c r="CJ497" t="str">
        <f>IF(JRF!AV510&gt;0,"",IF(JRF!Q510="","",IF(LEFT(JRF!Q510,1)=IFERROR(VLOOKUP(LEFT(JRF!Q510,1),$CF$2:$CF$5,1,0),0),"Product Code Required",IF(JRF!V510="","",IF(JRF!V510=IFERROR(VLOOKUP(JRF!V510,$CH:$CH,1,0),0),"Product Code Required","NA")))))</f>
        <v/>
      </c>
      <c r="CK497" t="str">
        <f>IFERROR(IF(LEN('Journal Template'!F508)&gt;0,"",IF('Journal Template'!A508="","",IF(LEFT('Journal Template'!A508,1)=IFERROR(VLOOKUP(LEFT('Journal Template'!A508,1),Checks!$CF$2:$CF$5,1,0),0),"Product Code Required",IF('Journal Template'!D508="","",IF('Journal Template'!D508=IFERROR(VLOOKUP('Journal Template'!D508,Checks!$CH:$CH,1,0),0),"Product Code Required","NA"))))),"")</f>
        <v/>
      </c>
    </row>
    <row r="498" spans="14:89">
      <c r="N498" t="s">
        <v>3142</v>
      </c>
      <c r="O498" t="s">
        <v>3143</v>
      </c>
      <c r="P498" t="s">
        <v>386</v>
      </c>
      <c r="Q498" s="150" t="str">
        <f>IF(JRF!D511="","",IF(IFERROR(VLOOKUP(JRF!D511,Checks!N:P,3,0),0)="A","","Inactive account in Use"))</f>
        <v/>
      </c>
      <c r="R498" t="str">
        <f>IFERROR(IF('Journal Template'!C910="","",IF(IFERROR(VLOOKUP('Journal Template'!C910,Checks!N:P,3,0),0)="A","","Inactive account in Use")),"")</f>
        <v/>
      </c>
      <c r="S498" t="s">
        <v>3144</v>
      </c>
      <c r="T498" t="s">
        <v>386</v>
      </c>
      <c r="U498" t="s">
        <v>68</v>
      </c>
      <c r="V498" s="150" t="str">
        <f>IF(JRF!C511="","",IF(IFERROR(VLOOKUP(JRF!C511,Checks!S:U,3,0),0)="A","Entry with System fund Dept",""))</f>
        <v/>
      </c>
      <c r="W498" t="str">
        <f>IFERROR(IF('Journal Template'!D910="","",IF(IFERROR(VLOOKUP('Journal Template'!D910,Checks!S:U,3,0),0)="A","Entry with System fund Dept","")),"")</f>
        <v/>
      </c>
      <c r="X498" t="s">
        <v>3140</v>
      </c>
      <c r="Y498" t="s">
        <v>389</v>
      </c>
      <c r="Z498" t="s">
        <v>3141</v>
      </c>
      <c r="AA498" t="s">
        <v>407</v>
      </c>
      <c r="AB498" t="s">
        <v>125</v>
      </c>
      <c r="AC498" s="150" t="str">
        <f>IFERROR(IF(JRF!C511="","",IF(AND(VLOOKUP(JRF!C511,X:AA,4,0)=JRF!B511,VLOOKUP(JRF!C511,X:Y,2,0)="A"),"","Inactive Dept Combo Error")),"Inactive Dept Combo Error")</f>
        <v/>
      </c>
      <c r="AD498" t="str">
        <f>IFERROR(IF('Journal Template'!D910="","",IF(AND(VLOOKUP('Journal Template'!D910,X:AA,4,0)='Journal Template'!A910,VLOOKUP('Journal Template'!D910,X:Y,2,0)="A"),"","Inactive Dept Combo Error")),"")</f>
        <v/>
      </c>
      <c r="AK498" s="150" t="str">
        <f>IF(JRF!B511="","",IF(JRF!B511=IFERROR(VLOOKUP(JRF!B511,Checks!AI:AI,1,0),0),"Entry in Branch/Satellite BU's",""))</f>
        <v/>
      </c>
      <c r="AL498" t="str">
        <f>IFERROR(IF('Journal Template'!A910="","",IF('Journal Template'!A910=IFERROR(VLOOKUP('Journal Template'!A910,Checks!AI:AI,1,0),0),"Entry in Branch/Satellite BU's","")),"")</f>
        <v/>
      </c>
      <c r="AO498" s="171"/>
      <c r="AP498" s="171"/>
      <c r="AQ498" s="171"/>
      <c r="AR498" s="171"/>
      <c r="CI498" t="str">
        <f>IF(JRF!F511&gt;0,"",IF(JRF!B511="","",IF(LEFT(JRF!B511,1)=IFERROR(VLOOKUP(LEFT(JRF!B511,1),$CF$2:$CF$5,1,0),0),"Product Code Required",IF(JRF!C511="","",IF(JRF!C511=IFERROR(VLOOKUP(JRF!C511,$CH:$CH,1,0),0),"Product Code Required","NA")))))</f>
        <v/>
      </c>
      <c r="CJ498" t="str">
        <f>IF(JRF!AV511&gt;0,"",IF(JRF!Q511="","",IF(LEFT(JRF!Q511,1)=IFERROR(VLOOKUP(LEFT(JRF!Q511,1),$CF$2:$CF$5,1,0),0),"Product Code Required",IF(JRF!V511="","",IF(JRF!V511=IFERROR(VLOOKUP(JRF!V511,$CH:$CH,1,0),0),"Product Code Required","NA")))))</f>
        <v/>
      </c>
      <c r="CK498" t="str">
        <f>IFERROR(IF(LEN('Journal Template'!F509)&gt;0,"",IF('Journal Template'!A509="","",IF(LEFT('Journal Template'!A509,1)=IFERROR(VLOOKUP(LEFT('Journal Template'!A509,1),Checks!$CF$2:$CF$5,1,0),0),"Product Code Required",IF('Journal Template'!D509="","",IF('Journal Template'!D509=IFERROR(VLOOKUP('Journal Template'!D509,Checks!$CH:$CH,1,0),0),"Product Code Required","NA"))))),"")</f>
        <v/>
      </c>
    </row>
    <row r="499" spans="14:89">
      <c r="N499" t="s">
        <v>3145</v>
      </c>
      <c r="O499" t="s">
        <v>3146</v>
      </c>
      <c r="P499" t="s">
        <v>386</v>
      </c>
      <c r="Q499" s="150" t="str">
        <f>IF(JRF!D512="","",IF(IFERROR(VLOOKUP(JRF!D512,Checks!N:P,3,0),0)="A","","Inactive account in Use"))</f>
        <v/>
      </c>
      <c r="R499" t="str">
        <f>IFERROR(IF('Journal Template'!C911="","",IF(IFERROR(VLOOKUP('Journal Template'!C911,Checks!N:P,3,0),0)="A","","Inactive account in Use")),"")</f>
        <v/>
      </c>
      <c r="S499" t="s">
        <v>3147</v>
      </c>
      <c r="T499" t="s">
        <v>386</v>
      </c>
      <c r="U499" t="s">
        <v>68</v>
      </c>
      <c r="V499" s="150" t="str">
        <f>IF(JRF!C512="","",IF(IFERROR(VLOOKUP(JRF!C512,Checks!S:U,3,0),0)="A","Entry with System fund Dept",""))</f>
        <v/>
      </c>
      <c r="W499" t="str">
        <f>IFERROR(IF('Journal Template'!D911="","",IF(IFERROR(VLOOKUP('Journal Template'!D911,Checks!S:U,3,0),0)="A","Entry with System fund Dept","")),"")</f>
        <v/>
      </c>
      <c r="X499" t="s">
        <v>3140</v>
      </c>
      <c r="Y499" t="s">
        <v>389</v>
      </c>
      <c r="Z499" t="s">
        <v>3141</v>
      </c>
      <c r="AA499" t="s">
        <v>3148</v>
      </c>
      <c r="AB499" t="s">
        <v>125</v>
      </c>
      <c r="AC499" s="150" t="str">
        <f>IFERROR(IF(JRF!C512="","",IF(AND(VLOOKUP(JRF!C512,X:AA,4,0)=JRF!B512,VLOOKUP(JRF!C512,X:Y,2,0)="A"),"","Inactive Dept Combo Error")),"Inactive Dept Combo Error")</f>
        <v/>
      </c>
      <c r="AD499" t="str">
        <f>IFERROR(IF('Journal Template'!D911="","",IF(AND(VLOOKUP('Journal Template'!D911,X:AA,4,0)='Journal Template'!A911,VLOOKUP('Journal Template'!D911,X:Y,2,0)="A"),"","Inactive Dept Combo Error")),"")</f>
        <v/>
      </c>
      <c r="AK499" s="150" t="str">
        <f>IF(JRF!B512="","",IF(JRF!B512=IFERROR(VLOOKUP(JRF!B512,Checks!AI:AI,1,0),0),"Entry in Branch/Satellite BU's",""))</f>
        <v/>
      </c>
      <c r="AL499" t="str">
        <f>IFERROR(IF('Journal Template'!A911="","",IF('Journal Template'!A911=IFERROR(VLOOKUP('Journal Template'!A911,Checks!AI:AI,1,0),0),"Entry in Branch/Satellite BU's","")),"")</f>
        <v/>
      </c>
      <c r="AO499" s="171"/>
      <c r="AP499" s="171"/>
      <c r="AQ499" s="171"/>
      <c r="AR499" s="171"/>
      <c r="CI499" t="str">
        <f>IF(JRF!F512&gt;0,"",IF(JRF!B512="","",IF(LEFT(JRF!B512,1)=IFERROR(VLOOKUP(LEFT(JRF!B512,1),$CF$2:$CF$5,1,0),0),"Product Code Required",IF(JRF!C512="","",IF(JRF!C512=IFERROR(VLOOKUP(JRF!C512,$CH:$CH,1,0),0),"Product Code Required","NA")))))</f>
        <v/>
      </c>
      <c r="CJ499" t="str">
        <f>IF(JRF!AV512&gt;0,"",IF(JRF!Q512="","",IF(LEFT(JRF!Q512,1)=IFERROR(VLOOKUP(LEFT(JRF!Q512,1),$CF$2:$CF$5,1,0),0),"Product Code Required",IF(JRF!V512="","",IF(JRF!V512=IFERROR(VLOOKUP(JRF!V512,$CH:$CH,1,0),0),"Product Code Required","NA")))))</f>
        <v/>
      </c>
      <c r="CK499" t="str">
        <f>IFERROR(IF(LEN('Journal Template'!F510)&gt;0,"",IF('Journal Template'!A510="","",IF(LEFT('Journal Template'!A510,1)=IFERROR(VLOOKUP(LEFT('Journal Template'!A510,1),Checks!$CF$2:$CF$5,1,0),0),"Product Code Required",IF('Journal Template'!D510="","",IF('Journal Template'!D510=IFERROR(VLOOKUP('Journal Template'!D510,Checks!$CH:$CH,1,0),0),"Product Code Required","NA"))))),"")</f>
        <v/>
      </c>
    </row>
    <row r="500" spans="14:89">
      <c r="N500" t="s">
        <v>3149</v>
      </c>
      <c r="O500" t="s">
        <v>3150</v>
      </c>
      <c r="P500" t="s">
        <v>386</v>
      </c>
      <c r="Q500" s="150" t="str">
        <f>IF(JRF!D513="","",IF(IFERROR(VLOOKUP(JRF!D513,Checks!N:P,3,0),0)="A","","Inactive account in Use"))</f>
        <v/>
      </c>
      <c r="R500" t="str">
        <f>IFERROR(IF('Journal Template'!C912="","",IF(IFERROR(VLOOKUP('Journal Template'!C912,Checks!N:P,3,0),0)="A","","Inactive account in Use")),"")</f>
        <v/>
      </c>
      <c r="S500" t="s">
        <v>3151</v>
      </c>
      <c r="T500" t="s">
        <v>386</v>
      </c>
      <c r="U500" t="s">
        <v>68</v>
      </c>
      <c r="V500" s="150" t="str">
        <f>IF(JRF!C513="","",IF(IFERROR(VLOOKUP(JRF!C513,Checks!S:U,3,0),0)="A","Entry with System fund Dept",""))</f>
        <v/>
      </c>
      <c r="W500" t="str">
        <f>IFERROR(IF('Journal Template'!D912="","",IF(IFERROR(VLOOKUP('Journal Template'!D912,Checks!S:U,3,0),0)="A","Entry with System fund Dept","")),"")</f>
        <v/>
      </c>
      <c r="X500" t="s">
        <v>3152</v>
      </c>
      <c r="Y500" t="s">
        <v>389</v>
      </c>
      <c r="Z500" t="s">
        <v>3153</v>
      </c>
      <c r="AA500" t="s">
        <v>505</v>
      </c>
      <c r="AB500" t="s">
        <v>125</v>
      </c>
      <c r="AC500" s="150" t="str">
        <f>IFERROR(IF(JRF!C513="","",IF(AND(VLOOKUP(JRF!C513,X:AA,4,0)=JRF!B513,VLOOKUP(JRF!C513,X:Y,2,0)="A"),"","Inactive Dept Combo Error")),"Inactive Dept Combo Error")</f>
        <v/>
      </c>
      <c r="AD500" t="str">
        <f>IFERROR(IF('Journal Template'!D912="","",IF(AND(VLOOKUP('Journal Template'!D912,X:AA,4,0)='Journal Template'!A912,VLOOKUP('Journal Template'!D912,X:Y,2,0)="A"),"","Inactive Dept Combo Error")),"")</f>
        <v/>
      </c>
      <c r="AK500" s="150" t="str">
        <f>IF(JRF!B513="","",IF(JRF!B513=IFERROR(VLOOKUP(JRF!B513,Checks!AI:AI,1,0),0),"Entry in Branch/Satellite BU's",""))</f>
        <v/>
      </c>
      <c r="AL500" t="str">
        <f>IFERROR(IF('Journal Template'!A912="","",IF('Journal Template'!A912=IFERROR(VLOOKUP('Journal Template'!A912,Checks!AI:AI,1,0),0),"Entry in Branch/Satellite BU's","")),"")</f>
        <v/>
      </c>
      <c r="AO500" s="171"/>
      <c r="AP500" s="171"/>
      <c r="AQ500" s="171"/>
      <c r="AR500" s="171"/>
      <c r="CI500" t="str">
        <f>IF(JRF!F513&gt;0,"",IF(JRF!B513="","",IF(LEFT(JRF!B513,1)=IFERROR(VLOOKUP(LEFT(JRF!B513,1),$CF$2:$CF$5,1,0),0),"Product Code Required",IF(JRF!C513="","",IF(JRF!C513=IFERROR(VLOOKUP(JRF!C513,$CH:$CH,1,0),0),"Product Code Required","NA")))))</f>
        <v/>
      </c>
      <c r="CJ500" t="str">
        <f>IF(JRF!AV513&gt;0,"",IF(JRF!Q513="","",IF(LEFT(JRF!Q513,1)=IFERROR(VLOOKUP(LEFT(JRF!Q513,1),$CF$2:$CF$5,1,0),0),"Product Code Required",IF(JRF!V513="","",IF(JRF!V513=IFERROR(VLOOKUP(JRF!V513,$CH:$CH,1,0),0),"Product Code Required","NA")))))</f>
        <v/>
      </c>
      <c r="CK500" t="str">
        <f>IFERROR(IF(LEN('Journal Template'!F511)&gt;0,"",IF('Journal Template'!A511="","",IF(LEFT('Journal Template'!A511,1)=IFERROR(VLOOKUP(LEFT('Journal Template'!A511,1),Checks!$CF$2:$CF$5,1,0),0),"Product Code Required",IF('Journal Template'!D511="","",IF('Journal Template'!D511=IFERROR(VLOOKUP('Journal Template'!D511,Checks!$CH:$CH,1,0),0),"Product Code Required","NA"))))),"")</f>
        <v/>
      </c>
    </row>
    <row r="501" spans="14:89">
      <c r="N501" t="s">
        <v>3154</v>
      </c>
      <c r="O501" t="s">
        <v>3155</v>
      </c>
      <c r="P501" t="s">
        <v>386</v>
      </c>
      <c r="Q501" s="150" t="str">
        <f>IF(JRF!D514="","",IF(IFERROR(VLOOKUP(JRF!D514,Checks!N:P,3,0),0)="A","","Inactive account in Use"))</f>
        <v/>
      </c>
      <c r="R501" t="str">
        <f>IFERROR(IF('Journal Template'!C913="","",IF(IFERROR(VLOOKUP('Journal Template'!C913,Checks!N:P,3,0),0)="A","","Inactive account in Use")),"")</f>
        <v/>
      </c>
      <c r="S501" t="s">
        <v>3156</v>
      </c>
      <c r="T501" t="s">
        <v>386</v>
      </c>
      <c r="U501" t="s">
        <v>68</v>
      </c>
      <c r="V501" s="150" t="str">
        <f>IF(JRF!C514="","",IF(IFERROR(VLOOKUP(JRF!C514,Checks!S:U,3,0),0)="A","Entry with System fund Dept",""))</f>
        <v/>
      </c>
      <c r="W501" t="str">
        <f>IFERROR(IF('Journal Template'!D913="","",IF(IFERROR(VLOOKUP('Journal Template'!D913,Checks!S:U,3,0),0)="A","Entry with System fund Dept","")),"")</f>
        <v/>
      </c>
      <c r="X501" t="s">
        <v>3157</v>
      </c>
      <c r="Y501" t="s">
        <v>389</v>
      </c>
      <c r="Z501" t="s">
        <v>3158</v>
      </c>
      <c r="AA501" t="s">
        <v>391</v>
      </c>
      <c r="AB501" t="s">
        <v>125</v>
      </c>
      <c r="AC501" s="150" t="str">
        <f>IFERROR(IF(JRF!C514="","",IF(AND(VLOOKUP(JRF!C514,X:AA,4,0)=JRF!B514,VLOOKUP(JRF!C514,X:Y,2,0)="A"),"","Inactive Dept Combo Error")),"Inactive Dept Combo Error")</f>
        <v/>
      </c>
      <c r="AD501" t="str">
        <f>IFERROR(IF('Journal Template'!D913="","",IF(AND(VLOOKUP('Journal Template'!D913,X:AA,4,0)='Journal Template'!A913,VLOOKUP('Journal Template'!D913,X:Y,2,0)="A"),"","Inactive Dept Combo Error")),"")</f>
        <v/>
      </c>
      <c r="AK501" s="150" t="str">
        <f>IF(JRF!B514="","",IF(JRF!B514=IFERROR(VLOOKUP(JRF!B514,Checks!AI:AI,1,0),0),"Entry in Branch/Satellite BU's",""))</f>
        <v/>
      </c>
      <c r="AL501" t="str">
        <f>IFERROR(IF('Journal Template'!A913="","",IF('Journal Template'!A913=IFERROR(VLOOKUP('Journal Template'!A913,Checks!AI:AI,1,0),0),"Entry in Branch/Satellite BU's","")),"")</f>
        <v/>
      </c>
      <c r="AO501" s="171"/>
      <c r="AP501" s="171"/>
      <c r="AQ501" s="171"/>
      <c r="AR501" s="171"/>
      <c r="CI501" t="str">
        <f>IF(JRF!F514&gt;0,"",IF(JRF!B514="","",IF(LEFT(JRF!B514,1)=IFERROR(VLOOKUP(LEFT(JRF!B514,1),$CF$2:$CF$5,1,0),0),"Product Code Required",IF(JRF!C514="","",IF(JRF!C514=IFERROR(VLOOKUP(JRF!C514,$CH:$CH,1,0),0),"Product Code Required","NA")))))</f>
        <v/>
      </c>
      <c r="CJ501" t="str">
        <f>IF(JRF!AV514&gt;0,"",IF(JRF!Q514="","",IF(LEFT(JRF!Q514,1)=IFERROR(VLOOKUP(LEFT(JRF!Q514,1),$CF$2:$CF$5,1,0),0),"Product Code Required",IF(JRF!V514="","",IF(JRF!V514=IFERROR(VLOOKUP(JRF!V514,$CH:$CH,1,0),0),"Product Code Required","NA")))))</f>
        <v/>
      </c>
      <c r="CK501" t="str">
        <f>IFERROR(IF(LEN('Journal Template'!F512)&gt;0,"",IF('Journal Template'!A512="","",IF(LEFT('Journal Template'!A512,1)=IFERROR(VLOOKUP(LEFT('Journal Template'!A512,1),Checks!$CF$2:$CF$5,1,0),0),"Product Code Required",IF('Journal Template'!D512="","",IF('Journal Template'!D512=IFERROR(VLOOKUP('Journal Template'!D512,Checks!$CH:$CH,1,0),0),"Product Code Required","NA"))))),"")</f>
        <v/>
      </c>
    </row>
    <row r="502" spans="14:89">
      <c r="N502" t="s">
        <v>3159</v>
      </c>
      <c r="O502" t="s">
        <v>3160</v>
      </c>
      <c r="P502" t="s">
        <v>386</v>
      </c>
      <c r="Q502" s="150" t="str">
        <f>IF(JRF!D515="","",IF(IFERROR(VLOOKUP(JRF!D515,Checks!N:P,3,0),0)="A","","Inactive account in Use"))</f>
        <v/>
      </c>
      <c r="R502" t="str">
        <f>IFERROR(IF('Journal Template'!C914="","",IF(IFERROR(VLOOKUP('Journal Template'!C914,Checks!N:P,3,0),0)="A","","Inactive account in Use")),"")</f>
        <v/>
      </c>
      <c r="S502" t="s">
        <v>3161</v>
      </c>
      <c r="T502" t="s">
        <v>386</v>
      </c>
      <c r="U502" t="s">
        <v>68</v>
      </c>
      <c r="V502" s="150" t="str">
        <f>IF(JRF!C515="","",IF(IFERROR(VLOOKUP(JRF!C515,Checks!S:U,3,0),0)="A","Entry with System fund Dept",""))</f>
        <v/>
      </c>
      <c r="W502" t="str">
        <f>IFERROR(IF('Journal Template'!D914="","",IF(IFERROR(VLOOKUP('Journal Template'!D914,Checks!S:U,3,0),0)="A","Entry with System fund Dept","")),"")</f>
        <v/>
      </c>
      <c r="X502" t="s">
        <v>3157</v>
      </c>
      <c r="Y502" t="s">
        <v>389</v>
      </c>
      <c r="Z502" t="s">
        <v>3158</v>
      </c>
      <c r="AA502" t="s">
        <v>407</v>
      </c>
      <c r="AB502" t="s">
        <v>125</v>
      </c>
      <c r="AC502" s="150" t="str">
        <f>IFERROR(IF(JRF!C515="","",IF(AND(VLOOKUP(JRF!C515,X:AA,4,0)=JRF!B515,VLOOKUP(JRF!C515,X:Y,2,0)="A"),"","Inactive Dept Combo Error")),"Inactive Dept Combo Error")</f>
        <v/>
      </c>
      <c r="AD502" t="str">
        <f>IFERROR(IF('Journal Template'!D914="","",IF(AND(VLOOKUP('Journal Template'!D914,X:AA,4,0)='Journal Template'!A914,VLOOKUP('Journal Template'!D914,X:Y,2,0)="A"),"","Inactive Dept Combo Error")),"")</f>
        <v/>
      </c>
      <c r="AK502" s="150" t="str">
        <f>IF(JRF!B515="","",IF(JRF!B515=IFERROR(VLOOKUP(JRF!B515,Checks!AI:AI,1,0),0),"Entry in Branch/Satellite BU's",""))</f>
        <v/>
      </c>
      <c r="AL502" t="str">
        <f>IFERROR(IF('Journal Template'!A914="","",IF('Journal Template'!A914=IFERROR(VLOOKUP('Journal Template'!A914,Checks!AI:AI,1,0),0),"Entry in Branch/Satellite BU's","")),"")</f>
        <v/>
      </c>
      <c r="AO502" s="171"/>
      <c r="AP502" s="171"/>
      <c r="AQ502" s="171"/>
      <c r="AR502" s="171"/>
      <c r="CI502" t="str">
        <f>IF(JRF!F515&gt;0,"",IF(JRF!B515="","",IF(LEFT(JRF!B515,1)=IFERROR(VLOOKUP(LEFT(JRF!B515,1),$CF$2:$CF$5,1,0),0),"Product Code Required",IF(JRF!C515="","",IF(JRF!C515=IFERROR(VLOOKUP(JRF!C515,$CH:$CH,1,0),0),"Product Code Required","NA")))))</f>
        <v/>
      </c>
      <c r="CJ502" t="str">
        <f>IF(JRF!AV515&gt;0,"",IF(JRF!Q515="","",IF(LEFT(JRF!Q515,1)=IFERROR(VLOOKUP(LEFT(JRF!Q515,1),$CF$2:$CF$5,1,0),0),"Product Code Required",IF(JRF!V515="","",IF(JRF!V515=IFERROR(VLOOKUP(JRF!V515,$CH:$CH,1,0),0),"Product Code Required","NA")))))</f>
        <v/>
      </c>
      <c r="CK502" t="str">
        <f>IFERROR(IF(LEN('Journal Template'!F513)&gt;0,"",IF('Journal Template'!A513="","",IF(LEFT('Journal Template'!A513,1)=IFERROR(VLOOKUP(LEFT('Journal Template'!A513,1),Checks!$CF$2:$CF$5,1,0),0),"Product Code Required",IF('Journal Template'!D513="","",IF('Journal Template'!D513=IFERROR(VLOOKUP('Journal Template'!D513,Checks!$CH:$CH,1,0),0),"Product Code Required","NA"))))),"")</f>
        <v/>
      </c>
    </row>
    <row r="503" spans="14:89">
      <c r="N503" t="s">
        <v>3162</v>
      </c>
      <c r="O503" t="s">
        <v>3163</v>
      </c>
      <c r="P503" t="s">
        <v>386</v>
      </c>
      <c r="Q503" s="150" t="str">
        <f>IF(JRF!D516="","",IF(IFERROR(VLOOKUP(JRF!D516,Checks!N:P,3,0),0)="A","","Inactive account in Use"))</f>
        <v/>
      </c>
      <c r="R503" t="str">
        <f>IFERROR(IF('Journal Template'!C915="","",IF(IFERROR(VLOOKUP('Journal Template'!C915,Checks!N:P,3,0),0)="A","","Inactive account in Use")),"")</f>
        <v/>
      </c>
      <c r="S503" t="s">
        <v>3164</v>
      </c>
      <c r="T503" t="s">
        <v>386</v>
      </c>
      <c r="U503" t="s">
        <v>68</v>
      </c>
      <c r="V503" s="150" t="str">
        <f>IF(JRF!C516="","",IF(IFERROR(VLOOKUP(JRF!C516,Checks!S:U,3,0),0)="A","Entry with System fund Dept",""))</f>
        <v/>
      </c>
      <c r="W503" t="str">
        <f>IFERROR(IF('Journal Template'!D915="","",IF(IFERROR(VLOOKUP('Journal Template'!D915,Checks!S:U,3,0),0)="A","Entry with System fund Dept","")),"")</f>
        <v/>
      </c>
      <c r="X503" t="s">
        <v>3157</v>
      </c>
      <c r="Y503" t="s">
        <v>389</v>
      </c>
      <c r="Z503" t="s">
        <v>3158</v>
      </c>
      <c r="AA503" t="s">
        <v>3165</v>
      </c>
      <c r="AB503" t="s">
        <v>125</v>
      </c>
      <c r="AC503" s="150" t="str">
        <f>IFERROR(IF(JRF!C516="","",IF(AND(VLOOKUP(JRF!C516,X:AA,4,0)=JRF!B516,VLOOKUP(JRF!C516,X:Y,2,0)="A"),"","Inactive Dept Combo Error")),"Inactive Dept Combo Error")</f>
        <v/>
      </c>
      <c r="AD503" t="str">
        <f>IFERROR(IF('Journal Template'!D915="","",IF(AND(VLOOKUP('Journal Template'!D915,X:AA,4,0)='Journal Template'!A915,VLOOKUP('Journal Template'!D915,X:Y,2,0)="A"),"","Inactive Dept Combo Error")),"")</f>
        <v/>
      </c>
      <c r="AK503" s="150" t="str">
        <f>IF(JRF!B516="","",IF(JRF!B516=IFERROR(VLOOKUP(JRF!B516,Checks!AI:AI,1,0),0),"Entry in Branch/Satellite BU's",""))</f>
        <v/>
      </c>
      <c r="AL503" t="str">
        <f>IFERROR(IF('Journal Template'!A915="","",IF('Journal Template'!A915=IFERROR(VLOOKUP('Journal Template'!A915,Checks!AI:AI,1,0),0),"Entry in Branch/Satellite BU's","")),"")</f>
        <v/>
      </c>
      <c r="AO503" s="171"/>
      <c r="AP503" s="171"/>
      <c r="AQ503" s="171"/>
      <c r="AR503" s="171"/>
      <c r="CI503" t="str">
        <f>IF(JRF!F516&gt;0,"",IF(JRF!B516="","",IF(LEFT(JRF!B516,1)=IFERROR(VLOOKUP(LEFT(JRF!B516,1),$CF$2:$CF$5,1,0),0),"Product Code Required",IF(JRF!C516="","",IF(JRF!C516=IFERROR(VLOOKUP(JRF!C516,$CH:$CH,1,0),0),"Product Code Required","NA")))))</f>
        <v/>
      </c>
      <c r="CJ503" t="str">
        <f>IF(JRF!AV516&gt;0,"",IF(JRF!Q516="","",IF(LEFT(JRF!Q516,1)=IFERROR(VLOOKUP(LEFT(JRF!Q516,1),$CF$2:$CF$5,1,0),0),"Product Code Required",IF(JRF!V516="","",IF(JRF!V516=IFERROR(VLOOKUP(JRF!V516,$CH:$CH,1,0),0),"Product Code Required","NA")))))</f>
        <v/>
      </c>
      <c r="CK503" t="str">
        <f>IFERROR(IF(LEN('Journal Template'!F514)&gt;0,"",IF('Journal Template'!A514="","",IF(LEFT('Journal Template'!A514,1)=IFERROR(VLOOKUP(LEFT('Journal Template'!A514,1),Checks!$CF$2:$CF$5,1,0),0),"Product Code Required",IF('Journal Template'!D514="","",IF('Journal Template'!D514=IFERROR(VLOOKUP('Journal Template'!D514,Checks!$CH:$CH,1,0),0),"Product Code Required","NA"))))),"")</f>
        <v/>
      </c>
    </row>
    <row r="504" spans="14:89">
      <c r="N504" t="s">
        <v>3166</v>
      </c>
      <c r="O504" t="s">
        <v>3167</v>
      </c>
      <c r="P504" t="s">
        <v>386</v>
      </c>
      <c r="Q504" s="150" t="str">
        <f>IF(JRF!D517="","",IF(IFERROR(VLOOKUP(JRF!D517,Checks!N:P,3,0),0)="A","","Inactive account in Use"))</f>
        <v/>
      </c>
      <c r="R504" t="str">
        <f>IFERROR(IF('Journal Template'!C916="","",IF(IFERROR(VLOOKUP('Journal Template'!C916,Checks!N:P,3,0),0)="A","","Inactive account in Use")),"")</f>
        <v/>
      </c>
      <c r="S504" t="s">
        <v>3168</v>
      </c>
      <c r="T504" t="s">
        <v>386</v>
      </c>
      <c r="U504" t="s">
        <v>68</v>
      </c>
      <c r="V504" s="150" t="str">
        <f>IF(JRF!C517="","",IF(IFERROR(VLOOKUP(JRF!C517,Checks!S:U,3,0),0)="A","Entry with System fund Dept",""))</f>
        <v/>
      </c>
      <c r="W504" t="str">
        <f>IFERROR(IF('Journal Template'!D916="","",IF(IFERROR(VLOOKUP('Journal Template'!D916,Checks!S:U,3,0),0)="A","Entry with System fund Dept","")),"")</f>
        <v/>
      </c>
      <c r="X504" t="s">
        <v>3169</v>
      </c>
      <c r="Y504" t="s">
        <v>386</v>
      </c>
      <c r="Z504" t="s">
        <v>3170</v>
      </c>
      <c r="AA504" t="s">
        <v>391</v>
      </c>
      <c r="AB504" t="s">
        <v>125</v>
      </c>
      <c r="AC504" s="150" t="str">
        <f>IFERROR(IF(JRF!C517="","",IF(AND(VLOOKUP(JRF!C517,X:AA,4,0)=JRF!B517,VLOOKUP(JRF!C517,X:Y,2,0)="A"),"","Inactive Dept Combo Error")),"Inactive Dept Combo Error")</f>
        <v/>
      </c>
      <c r="AD504" t="str">
        <f>IFERROR(IF('Journal Template'!D916="","",IF(AND(VLOOKUP('Journal Template'!D916,X:AA,4,0)='Journal Template'!A916,VLOOKUP('Journal Template'!D916,X:Y,2,0)="A"),"","Inactive Dept Combo Error")),"")</f>
        <v/>
      </c>
      <c r="AK504" s="150" t="str">
        <f>IF(JRF!B517="","",IF(JRF!B517=IFERROR(VLOOKUP(JRF!B517,Checks!AI:AI,1,0),0),"Entry in Branch/Satellite BU's",""))</f>
        <v/>
      </c>
      <c r="AL504" t="str">
        <f>IFERROR(IF('Journal Template'!A916="","",IF('Journal Template'!A916=IFERROR(VLOOKUP('Journal Template'!A916,Checks!AI:AI,1,0),0),"Entry in Branch/Satellite BU's","")),"")</f>
        <v/>
      </c>
      <c r="AO504" s="171"/>
      <c r="AP504" s="171"/>
      <c r="AQ504" s="171"/>
      <c r="AR504" s="171"/>
      <c r="CI504" t="str">
        <f>IF(JRF!F517&gt;0,"",IF(JRF!B517="","",IF(LEFT(JRF!B517,1)=IFERROR(VLOOKUP(LEFT(JRF!B517,1),$CF$2:$CF$5,1,0),0),"Product Code Required",IF(JRF!C517="","",IF(JRF!C517=IFERROR(VLOOKUP(JRF!C517,$CH:$CH,1,0),0),"Product Code Required","NA")))))</f>
        <v/>
      </c>
      <c r="CJ504" t="str">
        <f>IF(JRF!AV517&gt;0,"",IF(JRF!Q517="","",IF(LEFT(JRF!Q517,1)=IFERROR(VLOOKUP(LEFT(JRF!Q517,1),$CF$2:$CF$5,1,0),0),"Product Code Required",IF(JRF!V517="","",IF(JRF!V517=IFERROR(VLOOKUP(JRF!V517,$CH:$CH,1,0),0),"Product Code Required","NA")))))</f>
        <v/>
      </c>
      <c r="CK504" t="str">
        <f>IFERROR(IF(LEN('Journal Template'!F515)&gt;0,"",IF('Journal Template'!A515="","",IF(LEFT('Journal Template'!A515,1)=IFERROR(VLOOKUP(LEFT('Journal Template'!A515,1),Checks!$CF$2:$CF$5,1,0),0),"Product Code Required",IF('Journal Template'!D515="","",IF('Journal Template'!D515=IFERROR(VLOOKUP('Journal Template'!D515,Checks!$CH:$CH,1,0),0),"Product Code Required","NA"))))),"")</f>
        <v/>
      </c>
    </row>
    <row r="505" spans="14:89">
      <c r="N505" t="s">
        <v>3171</v>
      </c>
      <c r="O505" t="s">
        <v>3172</v>
      </c>
      <c r="P505" t="s">
        <v>386</v>
      </c>
      <c r="Q505" s="150" t="str">
        <f>IF(JRF!D518="","",IF(IFERROR(VLOOKUP(JRF!D518,Checks!N:P,3,0),0)="A","","Inactive account in Use"))</f>
        <v/>
      </c>
      <c r="R505" t="str">
        <f>IFERROR(IF('Journal Template'!C917="","",IF(IFERROR(VLOOKUP('Journal Template'!C917,Checks!N:P,3,0),0)="A","","Inactive account in Use")),"")</f>
        <v/>
      </c>
      <c r="S505" t="s">
        <v>3173</v>
      </c>
      <c r="T505" t="s">
        <v>386</v>
      </c>
      <c r="U505" t="s">
        <v>68</v>
      </c>
      <c r="V505" s="150" t="str">
        <f>IF(JRF!C518="","",IF(IFERROR(VLOOKUP(JRF!C518,Checks!S:U,3,0),0)="A","Entry with System fund Dept",""))</f>
        <v/>
      </c>
      <c r="W505" t="str">
        <f>IFERROR(IF('Journal Template'!D917="","",IF(IFERROR(VLOOKUP('Journal Template'!D917,Checks!S:U,3,0),0)="A","Entry with System fund Dept","")),"")</f>
        <v/>
      </c>
      <c r="X505" t="s">
        <v>1178</v>
      </c>
      <c r="Y505" t="s">
        <v>386</v>
      </c>
      <c r="Z505" t="s">
        <v>3174</v>
      </c>
      <c r="AA505" t="s">
        <v>1177</v>
      </c>
      <c r="AB505" t="s">
        <v>125</v>
      </c>
      <c r="AC505" s="150" t="str">
        <f>IFERROR(IF(JRF!C518="","",IF(AND(VLOOKUP(JRF!C518,X:AA,4,0)=JRF!B518,VLOOKUP(JRF!C518,X:Y,2,0)="A"),"","Inactive Dept Combo Error")),"Inactive Dept Combo Error")</f>
        <v/>
      </c>
      <c r="AD505" t="str">
        <f>IFERROR(IF('Journal Template'!D917="","",IF(AND(VLOOKUP('Journal Template'!D917,X:AA,4,0)='Journal Template'!A917,VLOOKUP('Journal Template'!D917,X:Y,2,0)="A"),"","Inactive Dept Combo Error")),"")</f>
        <v/>
      </c>
      <c r="AK505" s="150" t="str">
        <f>IF(JRF!B518="","",IF(JRF!B518=IFERROR(VLOOKUP(JRF!B518,Checks!AI:AI,1,0),0),"Entry in Branch/Satellite BU's",""))</f>
        <v/>
      </c>
      <c r="AL505" t="str">
        <f>IFERROR(IF('Journal Template'!A917="","",IF('Journal Template'!A917=IFERROR(VLOOKUP('Journal Template'!A917,Checks!AI:AI,1,0),0),"Entry in Branch/Satellite BU's","")),"")</f>
        <v/>
      </c>
      <c r="AO505" s="171"/>
      <c r="AP505" s="171"/>
      <c r="AQ505" s="171"/>
      <c r="AR505" s="171"/>
      <c r="CI505" t="str">
        <f>IF(JRF!F518&gt;0,"",IF(JRF!B518="","",IF(LEFT(JRF!B518,1)=IFERROR(VLOOKUP(LEFT(JRF!B518,1),$CF$2:$CF$5,1,0),0),"Product Code Required",IF(JRF!C518="","",IF(JRF!C518=IFERROR(VLOOKUP(JRF!C518,$CH:$CH,1,0),0),"Product Code Required","NA")))))</f>
        <v/>
      </c>
      <c r="CJ505" t="str">
        <f>IF(JRF!AV518&gt;0,"",IF(JRF!Q518="","",IF(LEFT(JRF!Q518,1)=IFERROR(VLOOKUP(LEFT(JRF!Q518,1),$CF$2:$CF$5,1,0),0),"Product Code Required",IF(JRF!V518="","",IF(JRF!V518=IFERROR(VLOOKUP(JRF!V518,$CH:$CH,1,0),0),"Product Code Required","NA")))))</f>
        <v/>
      </c>
      <c r="CK505" t="str">
        <f>IFERROR(IF(LEN('Journal Template'!F516)&gt;0,"",IF('Journal Template'!A516="","",IF(LEFT('Journal Template'!A516,1)=IFERROR(VLOOKUP(LEFT('Journal Template'!A516,1),Checks!$CF$2:$CF$5,1,0),0),"Product Code Required",IF('Journal Template'!D516="","",IF('Journal Template'!D516=IFERROR(VLOOKUP('Journal Template'!D516,Checks!$CH:$CH,1,0),0),"Product Code Required","NA"))))),"")</f>
        <v/>
      </c>
    </row>
    <row r="506" spans="14:89">
      <c r="N506" t="s">
        <v>3175</v>
      </c>
      <c r="O506" t="s">
        <v>3176</v>
      </c>
      <c r="P506" t="s">
        <v>386</v>
      </c>
      <c r="Q506" s="150" t="str">
        <f>IF(JRF!D519="","",IF(IFERROR(VLOOKUP(JRF!D519,Checks!N:P,3,0),0)="A","","Inactive account in Use"))</f>
        <v/>
      </c>
      <c r="R506" t="str">
        <f>IFERROR(IF('Journal Template'!C918="","",IF(IFERROR(VLOOKUP('Journal Template'!C918,Checks!N:P,3,0),0)="A","","Inactive account in Use")),"")</f>
        <v/>
      </c>
      <c r="S506" t="s">
        <v>3177</v>
      </c>
      <c r="T506" t="s">
        <v>386</v>
      </c>
      <c r="U506" t="s">
        <v>393</v>
      </c>
      <c r="V506" s="150" t="str">
        <f>IF(JRF!C519="","",IF(IFERROR(VLOOKUP(JRF!C519,Checks!S:U,3,0),0)="A","Entry with System fund Dept",""))</f>
        <v/>
      </c>
      <c r="W506" t="str">
        <f>IFERROR(IF('Journal Template'!D918="","",IF(IFERROR(VLOOKUP('Journal Template'!D918,Checks!S:U,3,0),0)="A","Entry with System fund Dept","")),"")</f>
        <v/>
      </c>
      <c r="X506" t="s">
        <v>3178</v>
      </c>
      <c r="Y506" t="s">
        <v>386</v>
      </c>
      <c r="Z506" t="s">
        <v>3179</v>
      </c>
      <c r="AA506" t="s">
        <v>3180</v>
      </c>
      <c r="AB506" t="s">
        <v>125</v>
      </c>
      <c r="AC506" s="150" t="str">
        <f>IFERROR(IF(JRF!C519="","",IF(AND(VLOOKUP(JRF!C519,X:AA,4,0)=JRF!B519,VLOOKUP(JRF!C519,X:Y,2,0)="A"),"","Inactive Dept Combo Error")),"Inactive Dept Combo Error")</f>
        <v/>
      </c>
      <c r="AD506" t="str">
        <f>IFERROR(IF('Journal Template'!D918="","",IF(AND(VLOOKUP('Journal Template'!D918,X:AA,4,0)='Journal Template'!A918,VLOOKUP('Journal Template'!D918,X:Y,2,0)="A"),"","Inactive Dept Combo Error")),"")</f>
        <v/>
      </c>
      <c r="AK506" s="150" t="str">
        <f>IF(JRF!B519="","",IF(JRF!B519=IFERROR(VLOOKUP(JRF!B519,Checks!AI:AI,1,0),0),"Entry in Branch/Satellite BU's",""))</f>
        <v/>
      </c>
      <c r="AL506" t="str">
        <f>IFERROR(IF('Journal Template'!A918="","",IF('Journal Template'!A918=IFERROR(VLOOKUP('Journal Template'!A918,Checks!AI:AI,1,0),0),"Entry in Branch/Satellite BU's","")),"")</f>
        <v/>
      </c>
      <c r="AO506" s="171"/>
      <c r="AP506" s="171"/>
      <c r="AQ506" s="171"/>
      <c r="AR506" s="171"/>
      <c r="CI506" t="str">
        <f>IF(JRF!F519&gt;0,"",IF(JRF!B519="","",IF(LEFT(JRF!B519,1)=IFERROR(VLOOKUP(LEFT(JRF!B519,1),$CF$2:$CF$5,1,0),0),"Product Code Required",IF(JRF!C519="","",IF(JRF!C519=IFERROR(VLOOKUP(JRF!C519,$CH:$CH,1,0),0),"Product Code Required","NA")))))</f>
        <v/>
      </c>
      <c r="CJ506" t="str">
        <f>IF(JRF!AV519&gt;0,"",IF(JRF!Q519="","",IF(LEFT(JRF!Q519,1)=IFERROR(VLOOKUP(LEFT(JRF!Q519,1),$CF$2:$CF$5,1,0),0),"Product Code Required",IF(JRF!V519="","",IF(JRF!V519=IFERROR(VLOOKUP(JRF!V519,$CH:$CH,1,0),0),"Product Code Required","NA")))))</f>
        <v/>
      </c>
      <c r="CK506" t="str">
        <f>IFERROR(IF(LEN('Journal Template'!F517)&gt;0,"",IF('Journal Template'!A517="","",IF(LEFT('Journal Template'!A517,1)=IFERROR(VLOOKUP(LEFT('Journal Template'!A517,1),Checks!$CF$2:$CF$5,1,0),0),"Product Code Required",IF('Journal Template'!D517="","",IF('Journal Template'!D517=IFERROR(VLOOKUP('Journal Template'!D517,Checks!$CH:$CH,1,0),0),"Product Code Required","NA"))))),"")</f>
        <v/>
      </c>
    </row>
    <row r="507" spans="14:89">
      <c r="N507" t="s">
        <v>3181</v>
      </c>
      <c r="O507" t="s">
        <v>3182</v>
      </c>
      <c r="P507" t="s">
        <v>386</v>
      </c>
      <c r="Q507" s="150" t="str">
        <f>IF(JRF!D520="","",IF(IFERROR(VLOOKUP(JRF!D520,Checks!N:P,3,0),0)="A","","Inactive account in Use"))</f>
        <v/>
      </c>
      <c r="R507" t="str">
        <f>IFERROR(IF('Journal Template'!C919="","",IF(IFERROR(VLOOKUP('Journal Template'!C919,Checks!N:P,3,0),0)="A","","Inactive account in Use")),"")</f>
        <v/>
      </c>
      <c r="S507" t="s">
        <v>3183</v>
      </c>
      <c r="T507" t="s">
        <v>386</v>
      </c>
      <c r="U507" t="s">
        <v>393</v>
      </c>
      <c r="V507" s="150" t="str">
        <f>IF(JRF!C520="","",IF(IFERROR(VLOOKUP(JRF!C520,Checks!S:U,3,0),0)="A","Entry with System fund Dept",""))</f>
        <v/>
      </c>
      <c r="W507" t="str">
        <f>IFERROR(IF('Journal Template'!D919="","",IF(IFERROR(VLOOKUP('Journal Template'!D919,Checks!S:U,3,0),0)="A","Entry with System fund Dept","")),"")</f>
        <v/>
      </c>
      <c r="X507" t="s">
        <v>3178</v>
      </c>
      <c r="Y507" t="s">
        <v>389</v>
      </c>
      <c r="Z507" t="s">
        <v>3184</v>
      </c>
      <c r="AA507" t="s">
        <v>3185</v>
      </c>
      <c r="AB507" t="s">
        <v>125</v>
      </c>
      <c r="AC507" s="150" t="str">
        <f>IFERROR(IF(JRF!C520="","",IF(AND(VLOOKUP(JRF!C520,X:AA,4,0)=JRF!B520,VLOOKUP(JRF!C520,X:Y,2,0)="A"),"","Inactive Dept Combo Error")),"Inactive Dept Combo Error")</f>
        <v/>
      </c>
      <c r="AD507" t="str">
        <f>IFERROR(IF('Journal Template'!D919="","",IF(AND(VLOOKUP('Journal Template'!D919,X:AA,4,0)='Journal Template'!A919,VLOOKUP('Journal Template'!D919,X:Y,2,0)="A"),"","Inactive Dept Combo Error")),"")</f>
        <v/>
      </c>
      <c r="AK507" s="150" t="str">
        <f>IF(JRF!B520="","",IF(JRF!B520=IFERROR(VLOOKUP(JRF!B520,Checks!AI:AI,1,0),0),"Entry in Branch/Satellite BU's",""))</f>
        <v/>
      </c>
      <c r="AL507" t="str">
        <f>IFERROR(IF('Journal Template'!A919="","",IF('Journal Template'!A919=IFERROR(VLOOKUP('Journal Template'!A919,Checks!AI:AI,1,0),0),"Entry in Branch/Satellite BU's","")),"")</f>
        <v/>
      </c>
      <c r="AO507" s="171"/>
      <c r="AP507" s="171"/>
      <c r="AQ507" s="171"/>
      <c r="AR507" s="171"/>
      <c r="CI507" t="str">
        <f>IF(JRF!F520&gt;0,"",IF(JRF!B520="","",IF(LEFT(JRF!B520,1)=IFERROR(VLOOKUP(LEFT(JRF!B520,1),$CF$2:$CF$5,1,0),0),"Product Code Required",IF(JRF!C520="","",IF(JRF!C520=IFERROR(VLOOKUP(JRF!C520,$CH:$CH,1,0),0),"Product Code Required","NA")))))</f>
        <v/>
      </c>
      <c r="CJ507" t="str">
        <f>IF(JRF!AV520&gt;0,"",IF(JRF!Q520="","",IF(LEFT(JRF!Q520,1)=IFERROR(VLOOKUP(LEFT(JRF!Q520,1),$CF$2:$CF$5,1,0),0),"Product Code Required",IF(JRF!V520="","",IF(JRF!V520=IFERROR(VLOOKUP(JRF!V520,$CH:$CH,1,0),0),"Product Code Required","NA")))))</f>
        <v/>
      </c>
      <c r="CK507" t="str">
        <f>IFERROR(IF(LEN('Journal Template'!F518)&gt;0,"",IF('Journal Template'!A518="","",IF(LEFT('Journal Template'!A518,1)=IFERROR(VLOOKUP(LEFT('Journal Template'!A518,1),Checks!$CF$2:$CF$5,1,0),0),"Product Code Required",IF('Journal Template'!D518="","",IF('Journal Template'!D518=IFERROR(VLOOKUP('Journal Template'!D518,Checks!$CH:$CH,1,0),0),"Product Code Required","NA"))))),"")</f>
        <v/>
      </c>
    </row>
    <row r="508" spans="14:89">
      <c r="N508" t="s">
        <v>3186</v>
      </c>
      <c r="O508" t="s">
        <v>3187</v>
      </c>
      <c r="P508" t="s">
        <v>386</v>
      </c>
      <c r="Q508" s="150" t="str">
        <f>IF(JRF!D521="","",IF(IFERROR(VLOOKUP(JRF!D521,Checks!N:P,3,0),0)="A","","Inactive account in Use"))</f>
        <v/>
      </c>
      <c r="R508" t="str">
        <f>IFERROR(IF('Journal Template'!C920="","",IF(IFERROR(VLOOKUP('Journal Template'!C920,Checks!N:P,3,0),0)="A","","Inactive account in Use")),"")</f>
        <v/>
      </c>
      <c r="S508" t="s">
        <v>3188</v>
      </c>
      <c r="T508" t="s">
        <v>386</v>
      </c>
      <c r="U508" t="s">
        <v>393</v>
      </c>
      <c r="V508" s="150" t="str">
        <f>IF(JRF!C521="","",IF(IFERROR(VLOOKUP(JRF!C521,Checks!S:U,3,0),0)="A","Entry with System fund Dept",""))</f>
        <v/>
      </c>
      <c r="W508" t="str">
        <f>IFERROR(IF('Journal Template'!D920="","",IF(IFERROR(VLOOKUP('Journal Template'!D920,Checks!S:U,3,0),0)="A","Entry with System fund Dept","")),"")</f>
        <v/>
      </c>
      <c r="X508" t="s">
        <v>3178</v>
      </c>
      <c r="Y508" t="s">
        <v>389</v>
      </c>
      <c r="Z508" t="s">
        <v>3184</v>
      </c>
      <c r="AA508" t="s">
        <v>1976</v>
      </c>
      <c r="AB508" t="s">
        <v>125</v>
      </c>
      <c r="AC508" s="150" t="str">
        <f>IFERROR(IF(JRF!C521="","",IF(AND(VLOOKUP(JRF!C521,X:AA,4,0)=JRF!B521,VLOOKUP(JRF!C521,X:Y,2,0)="A"),"","Inactive Dept Combo Error")),"Inactive Dept Combo Error")</f>
        <v/>
      </c>
      <c r="AD508" t="str">
        <f>IFERROR(IF('Journal Template'!D920="","",IF(AND(VLOOKUP('Journal Template'!D920,X:AA,4,0)='Journal Template'!A920,VLOOKUP('Journal Template'!D920,X:Y,2,0)="A"),"","Inactive Dept Combo Error")),"")</f>
        <v/>
      </c>
      <c r="AK508" s="150" t="str">
        <f>IF(JRF!B521="","",IF(JRF!B521=IFERROR(VLOOKUP(JRF!B521,Checks!AI:AI,1,0),0),"Entry in Branch/Satellite BU's",""))</f>
        <v/>
      </c>
      <c r="AL508" t="str">
        <f>IFERROR(IF('Journal Template'!A920="","",IF('Journal Template'!A920=IFERROR(VLOOKUP('Journal Template'!A920,Checks!AI:AI,1,0),0),"Entry in Branch/Satellite BU's","")),"")</f>
        <v/>
      </c>
      <c r="AO508" s="171"/>
      <c r="AP508" s="171"/>
      <c r="AQ508" s="171"/>
      <c r="AR508" s="171"/>
      <c r="CI508" t="str">
        <f>IF(JRF!F521&gt;0,"",IF(JRF!B521="","",IF(LEFT(JRF!B521,1)=IFERROR(VLOOKUP(LEFT(JRF!B521,1),$CF$2:$CF$5,1,0),0),"Product Code Required",IF(JRF!C521="","",IF(JRF!C521=IFERROR(VLOOKUP(JRF!C521,$CH:$CH,1,0),0),"Product Code Required","NA")))))</f>
        <v/>
      </c>
      <c r="CJ508" t="str">
        <f>IF(JRF!AV521&gt;0,"",IF(JRF!Q521="","",IF(LEFT(JRF!Q521,1)=IFERROR(VLOOKUP(LEFT(JRF!Q521,1),$CF$2:$CF$5,1,0),0),"Product Code Required",IF(JRF!V521="","",IF(JRF!V521=IFERROR(VLOOKUP(JRF!V521,$CH:$CH,1,0),0),"Product Code Required","NA")))))</f>
        <v/>
      </c>
      <c r="CK508" t="str">
        <f>IFERROR(IF(LEN('Journal Template'!F519)&gt;0,"",IF('Journal Template'!A519="","",IF(LEFT('Journal Template'!A519,1)=IFERROR(VLOOKUP(LEFT('Journal Template'!A519,1),Checks!$CF$2:$CF$5,1,0),0),"Product Code Required",IF('Journal Template'!D519="","",IF('Journal Template'!D519=IFERROR(VLOOKUP('Journal Template'!D519,Checks!$CH:$CH,1,0),0),"Product Code Required","NA"))))),"")</f>
        <v/>
      </c>
    </row>
    <row r="509" spans="14:89">
      <c r="N509" t="s">
        <v>3189</v>
      </c>
      <c r="O509" t="s">
        <v>3190</v>
      </c>
      <c r="P509" t="s">
        <v>386</v>
      </c>
      <c r="Q509" s="150" t="str">
        <f>IF(JRF!D522="","",IF(IFERROR(VLOOKUP(JRF!D522,Checks!N:P,3,0),0)="A","","Inactive account in Use"))</f>
        <v/>
      </c>
      <c r="R509" t="str">
        <f>IFERROR(IF('Journal Template'!C921="","",IF(IFERROR(VLOOKUP('Journal Template'!C921,Checks!N:P,3,0),0)="A","","Inactive account in Use")),"")</f>
        <v/>
      </c>
      <c r="S509" t="s">
        <v>3191</v>
      </c>
      <c r="T509" t="s">
        <v>386</v>
      </c>
      <c r="U509" t="s">
        <v>393</v>
      </c>
      <c r="V509" s="150" t="str">
        <f>IF(JRF!C522="","",IF(IFERROR(VLOOKUP(JRF!C522,Checks!S:U,3,0),0)="A","Entry with System fund Dept",""))</f>
        <v/>
      </c>
      <c r="W509" t="str">
        <f>IFERROR(IF('Journal Template'!D921="","",IF(IFERROR(VLOOKUP('Journal Template'!D921,Checks!S:U,3,0),0)="A","Entry with System fund Dept","")),"")</f>
        <v/>
      </c>
      <c r="X509" t="s">
        <v>3192</v>
      </c>
      <c r="Y509" t="s">
        <v>389</v>
      </c>
      <c r="Z509" t="s">
        <v>3193</v>
      </c>
      <c r="AA509" t="s">
        <v>3194</v>
      </c>
      <c r="AB509" t="s">
        <v>125</v>
      </c>
      <c r="AC509" s="150" t="str">
        <f>IFERROR(IF(JRF!C522="","",IF(AND(VLOOKUP(JRF!C522,X:AA,4,0)=JRF!B522,VLOOKUP(JRF!C522,X:Y,2,0)="A"),"","Inactive Dept Combo Error")),"Inactive Dept Combo Error")</f>
        <v/>
      </c>
      <c r="AD509" t="str">
        <f>IFERROR(IF('Journal Template'!D921="","",IF(AND(VLOOKUP('Journal Template'!D921,X:AA,4,0)='Journal Template'!A921,VLOOKUP('Journal Template'!D921,X:Y,2,0)="A"),"","Inactive Dept Combo Error")),"")</f>
        <v/>
      </c>
      <c r="AK509" s="150" t="str">
        <f>IF(JRF!B522="","",IF(JRF!B522=IFERROR(VLOOKUP(JRF!B522,Checks!AI:AI,1,0),0),"Entry in Branch/Satellite BU's",""))</f>
        <v/>
      </c>
      <c r="AL509" t="str">
        <f>IFERROR(IF('Journal Template'!A921="","",IF('Journal Template'!A921=IFERROR(VLOOKUP('Journal Template'!A921,Checks!AI:AI,1,0),0),"Entry in Branch/Satellite BU's","")),"")</f>
        <v/>
      </c>
      <c r="AO509" s="171"/>
      <c r="AP509" s="171"/>
      <c r="AQ509" s="171"/>
      <c r="AR509" s="171"/>
      <c r="CI509" t="str">
        <f>IF(JRF!F522&gt;0,"",IF(JRF!B522="","",IF(LEFT(JRF!B522,1)=IFERROR(VLOOKUP(LEFT(JRF!B522,1),$CF$2:$CF$5,1,0),0),"Product Code Required",IF(JRF!C522="","",IF(JRF!C522=IFERROR(VLOOKUP(JRF!C522,$CH:$CH,1,0),0),"Product Code Required","NA")))))</f>
        <v/>
      </c>
      <c r="CJ509" t="str">
        <f>IF(JRF!AV522&gt;0,"",IF(JRF!Q522="","",IF(LEFT(JRF!Q522,1)=IFERROR(VLOOKUP(LEFT(JRF!Q522,1),$CF$2:$CF$5,1,0),0),"Product Code Required",IF(JRF!V522="","",IF(JRF!V522=IFERROR(VLOOKUP(JRF!V522,$CH:$CH,1,0),0),"Product Code Required","NA")))))</f>
        <v/>
      </c>
      <c r="CK509" t="str">
        <f>IFERROR(IF(LEN('Journal Template'!F520)&gt;0,"",IF('Journal Template'!A520="","",IF(LEFT('Journal Template'!A520,1)=IFERROR(VLOOKUP(LEFT('Journal Template'!A520,1),Checks!$CF$2:$CF$5,1,0),0),"Product Code Required",IF('Journal Template'!D520="","",IF('Journal Template'!D520=IFERROR(VLOOKUP('Journal Template'!D520,Checks!$CH:$CH,1,0),0),"Product Code Required","NA"))))),"")</f>
        <v/>
      </c>
    </row>
    <row r="510" spans="14:89">
      <c r="N510" t="s">
        <v>3195</v>
      </c>
      <c r="O510" t="s">
        <v>3196</v>
      </c>
      <c r="P510" t="s">
        <v>386</v>
      </c>
      <c r="Q510" s="150" t="str">
        <f>IF(JRF!D523="","",IF(IFERROR(VLOOKUP(JRF!D523,Checks!N:P,3,0),0)="A","","Inactive account in Use"))</f>
        <v/>
      </c>
      <c r="R510" t="str">
        <f>IFERROR(IF('Journal Template'!C922="","",IF(IFERROR(VLOOKUP('Journal Template'!C922,Checks!N:P,3,0),0)="A","","Inactive account in Use")),"")</f>
        <v/>
      </c>
      <c r="S510" t="s">
        <v>3197</v>
      </c>
      <c r="T510" t="s">
        <v>386</v>
      </c>
      <c r="U510" t="s">
        <v>393</v>
      </c>
      <c r="V510" s="150" t="str">
        <f>IF(JRF!C523="","",IF(IFERROR(VLOOKUP(JRF!C523,Checks!S:U,3,0),0)="A","Entry with System fund Dept",""))</f>
        <v/>
      </c>
      <c r="W510" t="str">
        <f>IFERROR(IF('Journal Template'!D922="","",IF(IFERROR(VLOOKUP('Journal Template'!D922,Checks!S:U,3,0),0)="A","Entry with System fund Dept","")),"")</f>
        <v/>
      </c>
      <c r="X510" t="s">
        <v>3198</v>
      </c>
      <c r="Y510" t="s">
        <v>389</v>
      </c>
      <c r="Z510" t="s">
        <v>3199</v>
      </c>
      <c r="AA510" t="s">
        <v>3200</v>
      </c>
      <c r="AB510" t="s">
        <v>125</v>
      </c>
      <c r="AC510" s="150" t="str">
        <f>IFERROR(IF(JRF!C523="","",IF(AND(VLOOKUP(JRF!C523,X:AA,4,0)=JRF!B523,VLOOKUP(JRF!C523,X:Y,2,0)="A"),"","Inactive Dept Combo Error")),"Inactive Dept Combo Error")</f>
        <v/>
      </c>
      <c r="AD510" t="str">
        <f>IFERROR(IF('Journal Template'!D922="","",IF(AND(VLOOKUP('Journal Template'!D922,X:AA,4,0)='Journal Template'!A922,VLOOKUP('Journal Template'!D922,X:Y,2,0)="A"),"","Inactive Dept Combo Error")),"")</f>
        <v/>
      </c>
      <c r="AK510" s="150" t="str">
        <f>IF(JRF!B523="","",IF(JRF!B523=IFERROR(VLOOKUP(JRF!B523,Checks!AI:AI,1,0),0),"Entry in Branch/Satellite BU's",""))</f>
        <v/>
      </c>
      <c r="AL510" t="str">
        <f>IFERROR(IF('Journal Template'!A922="","",IF('Journal Template'!A922=IFERROR(VLOOKUP('Journal Template'!A922,Checks!AI:AI,1,0),0),"Entry in Branch/Satellite BU's","")),"")</f>
        <v/>
      </c>
      <c r="AO510" s="171"/>
      <c r="AP510" s="171"/>
      <c r="AQ510" s="171"/>
      <c r="AR510" s="171"/>
      <c r="CI510" t="str">
        <f>IF(JRF!F523&gt;0,"",IF(JRF!B523="","",IF(LEFT(JRF!B523,1)=IFERROR(VLOOKUP(LEFT(JRF!B523,1),$CF$2:$CF$5,1,0),0),"Product Code Required",IF(JRF!C523="","",IF(JRF!C523=IFERROR(VLOOKUP(JRF!C523,$CH:$CH,1,0),0),"Product Code Required","NA")))))</f>
        <v/>
      </c>
      <c r="CJ510" t="str">
        <f>IF(JRF!AV523&gt;0,"",IF(JRF!Q523="","",IF(LEFT(JRF!Q523,1)=IFERROR(VLOOKUP(LEFT(JRF!Q523,1),$CF$2:$CF$5,1,0),0),"Product Code Required",IF(JRF!V523="","",IF(JRF!V523=IFERROR(VLOOKUP(JRF!V523,$CH:$CH,1,0),0),"Product Code Required","NA")))))</f>
        <v/>
      </c>
      <c r="CK510" t="str">
        <f>IFERROR(IF(LEN('Journal Template'!F521)&gt;0,"",IF('Journal Template'!A521="","",IF(LEFT('Journal Template'!A521,1)=IFERROR(VLOOKUP(LEFT('Journal Template'!A521,1),Checks!$CF$2:$CF$5,1,0),0),"Product Code Required",IF('Journal Template'!D521="","",IF('Journal Template'!D521=IFERROR(VLOOKUP('Journal Template'!D521,Checks!$CH:$CH,1,0),0),"Product Code Required","NA"))))),"")</f>
        <v/>
      </c>
    </row>
    <row r="511" spans="14:89">
      <c r="N511" t="s">
        <v>3201</v>
      </c>
      <c r="O511" t="s">
        <v>3202</v>
      </c>
      <c r="P511" t="s">
        <v>386</v>
      </c>
      <c r="Q511" s="150" t="str">
        <f>IF(JRF!D524="","",IF(IFERROR(VLOOKUP(JRF!D524,Checks!N:P,3,0),0)="A","","Inactive account in Use"))</f>
        <v/>
      </c>
      <c r="R511" t="str">
        <f>IFERROR(IF('Journal Template'!C923="","",IF(IFERROR(VLOOKUP('Journal Template'!C923,Checks!N:P,3,0),0)="A","","Inactive account in Use")),"")</f>
        <v/>
      </c>
      <c r="S511" t="s">
        <v>3203</v>
      </c>
      <c r="T511" t="s">
        <v>386</v>
      </c>
      <c r="U511" t="s">
        <v>393</v>
      </c>
      <c r="V511" s="150" t="str">
        <f>IF(JRF!C524="","",IF(IFERROR(VLOOKUP(JRF!C524,Checks!S:U,3,0),0)="A","Entry with System fund Dept",""))</f>
        <v/>
      </c>
      <c r="W511" t="str">
        <f>IFERROR(IF('Journal Template'!D923="","",IF(IFERROR(VLOOKUP('Journal Template'!D923,Checks!S:U,3,0),0)="A","Entry with System fund Dept","")),"")</f>
        <v/>
      </c>
      <c r="X511" t="s">
        <v>3204</v>
      </c>
      <c r="Y511" t="s">
        <v>389</v>
      </c>
      <c r="Z511" t="s">
        <v>3205</v>
      </c>
      <c r="AA511" t="s">
        <v>3206</v>
      </c>
      <c r="AB511" t="s">
        <v>125</v>
      </c>
      <c r="AC511" s="150" t="str">
        <f>IFERROR(IF(JRF!C524="","",IF(AND(VLOOKUP(JRF!C524,X:AA,4,0)=JRF!B524,VLOOKUP(JRF!C524,X:Y,2,0)="A"),"","Inactive Dept Combo Error")),"Inactive Dept Combo Error")</f>
        <v/>
      </c>
      <c r="AD511" t="str">
        <f>IFERROR(IF('Journal Template'!D923="","",IF(AND(VLOOKUP('Journal Template'!D923,X:AA,4,0)='Journal Template'!A923,VLOOKUP('Journal Template'!D923,X:Y,2,0)="A"),"","Inactive Dept Combo Error")),"")</f>
        <v/>
      </c>
      <c r="AK511" s="150" t="str">
        <f>IF(JRF!B524="","",IF(JRF!B524=IFERROR(VLOOKUP(JRF!B524,Checks!AI:AI,1,0),0),"Entry in Branch/Satellite BU's",""))</f>
        <v/>
      </c>
      <c r="AL511" t="str">
        <f>IFERROR(IF('Journal Template'!A923="","",IF('Journal Template'!A923=IFERROR(VLOOKUP('Journal Template'!A923,Checks!AI:AI,1,0),0),"Entry in Branch/Satellite BU's","")),"")</f>
        <v/>
      </c>
      <c r="AO511" s="171"/>
      <c r="AP511" s="171"/>
      <c r="AQ511" s="171"/>
      <c r="AR511" s="171"/>
      <c r="CI511" t="str">
        <f>IF(JRF!F524&gt;0,"",IF(JRF!B524="","",IF(LEFT(JRF!B524,1)=IFERROR(VLOOKUP(LEFT(JRF!B524,1),$CF$2:$CF$5,1,0),0),"Product Code Required",IF(JRF!C524="","",IF(JRF!C524=IFERROR(VLOOKUP(JRF!C524,$CH:$CH,1,0),0),"Product Code Required","NA")))))</f>
        <v/>
      </c>
      <c r="CJ511" t="str">
        <f>IF(JRF!AV524&gt;0,"",IF(JRF!Q524="","",IF(LEFT(JRF!Q524,1)=IFERROR(VLOOKUP(LEFT(JRF!Q524,1),$CF$2:$CF$5,1,0),0),"Product Code Required",IF(JRF!V524="","",IF(JRF!V524=IFERROR(VLOOKUP(JRF!V524,$CH:$CH,1,0),0),"Product Code Required","NA")))))</f>
        <v/>
      </c>
      <c r="CK511" t="str">
        <f>IFERROR(IF(LEN('Journal Template'!F522)&gt;0,"",IF('Journal Template'!A522="","",IF(LEFT('Journal Template'!A522,1)=IFERROR(VLOOKUP(LEFT('Journal Template'!A522,1),Checks!$CF$2:$CF$5,1,0),0),"Product Code Required",IF('Journal Template'!D522="","",IF('Journal Template'!D522=IFERROR(VLOOKUP('Journal Template'!D522,Checks!$CH:$CH,1,0),0),"Product Code Required","NA"))))),"")</f>
        <v/>
      </c>
    </row>
    <row r="512" spans="14:89">
      <c r="N512" t="s">
        <v>3207</v>
      </c>
      <c r="O512" t="s">
        <v>3208</v>
      </c>
      <c r="P512" t="s">
        <v>386</v>
      </c>
      <c r="Q512" s="150" t="str">
        <f>IF(JRF!D525="","",IF(IFERROR(VLOOKUP(JRF!D525,Checks!N:P,3,0),0)="A","","Inactive account in Use"))</f>
        <v/>
      </c>
      <c r="R512" t="str">
        <f>IFERROR(IF('Journal Template'!C924="","",IF(IFERROR(VLOOKUP('Journal Template'!C924,Checks!N:P,3,0),0)="A","","Inactive account in Use")),"")</f>
        <v/>
      </c>
      <c r="S512" t="s">
        <v>3209</v>
      </c>
      <c r="T512" t="s">
        <v>386</v>
      </c>
      <c r="U512" t="s">
        <v>393</v>
      </c>
      <c r="V512" s="150" t="str">
        <f>IF(JRF!C525="","",IF(IFERROR(VLOOKUP(JRF!C525,Checks!S:U,3,0),0)="A","Entry with System fund Dept",""))</f>
        <v/>
      </c>
      <c r="W512" t="str">
        <f>IFERROR(IF('Journal Template'!D924="","",IF(IFERROR(VLOOKUP('Journal Template'!D924,Checks!S:U,3,0),0)="A","Entry with System fund Dept","")),"")</f>
        <v/>
      </c>
      <c r="X512" t="s">
        <v>3210</v>
      </c>
      <c r="Y512" t="s">
        <v>389</v>
      </c>
      <c r="Z512" t="s">
        <v>3211</v>
      </c>
      <c r="AA512" t="s">
        <v>3029</v>
      </c>
      <c r="AB512" t="s">
        <v>125</v>
      </c>
      <c r="AC512" s="150" t="str">
        <f>IFERROR(IF(JRF!C525="","",IF(AND(VLOOKUP(JRF!C525,X:AA,4,0)=JRF!B525,VLOOKUP(JRF!C525,X:Y,2,0)="A"),"","Inactive Dept Combo Error")),"Inactive Dept Combo Error")</f>
        <v/>
      </c>
      <c r="AD512" t="str">
        <f>IFERROR(IF('Journal Template'!D924="","",IF(AND(VLOOKUP('Journal Template'!D924,X:AA,4,0)='Journal Template'!A924,VLOOKUP('Journal Template'!D924,X:Y,2,0)="A"),"","Inactive Dept Combo Error")),"")</f>
        <v/>
      </c>
      <c r="AK512" s="150" t="str">
        <f>IF(JRF!B525="","",IF(JRF!B525=IFERROR(VLOOKUP(JRF!B525,Checks!AI:AI,1,0),0),"Entry in Branch/Satellite BU's",""))</f>
        <v/>
      </c>
      <c r="AL512" t="str">
        <f>IFERROR(IF('Journal Template'!A924="","",IF('Journal Template'!A924=IFERROR(VLOOKUP('Journal Template'!A924,Checks!AI:AI,1,0),0),"Entry in Branch/Satellite BU's","")),"")</f>
        <v/>
      </c>
      <c r="AO512" s="171"/>
      <c r="AP512" s="171"/>
      <c r="AQ512" s="171"/>
      <c r="AR512" s="171"/>
      <c r="CI512" t="str">
        <f>IF(JRF!F525&gt;0,"",IF(JRF!B525="","",IF(LEFT(JRF!B525,1)=IFERROR(VLOOKUP(LEFT(JRF!B525,1),$CF$2:$CF$5,1,0),0),"Product Code Required",IF(JRF!C525="","",IF(JRF!C525=IFERROR(VLOOKUP(JRF!C525,$CH:$CH,1,0),0),"Product Code Required","NA")))))</f>
        <v/>
      </c>
      <c r="CJ512" t="str">
        <f>IF(JRF!AV525&gt;0,"",IF(JRF!Q525="","",IF(LEFT(JRF!Q525,1)=IFERROR(VLOOKUP(LEFT(JRF!Q525,1),$CF$2:$CF$5,1,0),0),"Product Code Required",IF(JRF!V525="","",IF(JRF!V525=IFERROR(VLOOKUP(JRF!V525,$CH:$CH,1,0),0),"Product Code Required","NA")))))</f>
        <v/>
      </c>
      <c r="CK512" t="str">
        <f>IFERROR(IF(LEN('Journal Template'!F523)&gt;0,"",IF('Journal Template'!A523="","",IF(LEFT('Journal Template'!A523,1)=IFERROR(VLOOKUP(LEFT('Journal Template'!A523,1),Checks!$CF$2:$CF$5,1,0),0),"Product Code Required",IF('Journal Template'!D523="","",IF('Journal Template'!D523=IFERROR(VLOOKUP('Journal Template'!D523,Checks!$CH:$CH,1,0),0),"Product Code Required","NA"))))),"")</f>
        <v/>
      </c>
    </row>
    <row r="513" spans="14:89">
      <c r="N513" t="s">
        <v>3212</v>
      </c>
      <c r="O513" t="s">
        <v>3213</v>
      </c>
      <c r="P513" t="s">
        <v>386</v>
      </c>
      <c r="Q513" s="150" t="str">
        <f>IF(JRF!D526="","",IF(IFERROR(VLOOKUP(JRF!D526,Checks!N:P,3,0),0)="A","","Inactive account in Use"))</f>
        <v/>
      </c>
      <c r="R513" t="str">
        <f>IFERROR(IF('Journal Template'!C925="","",IF(IFERROR(VLOOKUP('Journal Template'!C925,Checks!N:P,3,0),0)="A","","Inactive account in Use")),"")</f>
        <v/>
      </c>
      <c r="S513" t="s">
        <v>3214</v>
      </c>
      <c r="T513" t="s">
        <v>386</v>
      </c>
      <c r="U513" t="s">
        <v>393</v>
      </c>
      <c r="V513" s="150" t="str">
        <f>IF(JRF!C526="","",IF(IFERROR(VLOOKUP(JRF!C526,Checks!S:U,3,0),0)="A","Entry with System fund Dept",""))</f>
        <v/>
      </c>
      <c r="W513" t="str">
        <f>IFERROR(IF('Journal Template'!D925="","",IF(IFERROR(VLOOKUP('Journal Template'!D925,Checks!S:U,3,0),0)="A","Entry with System fund Dept","")),"")</f>
        <v/>
      </c>
      <c r="X513" t="s">
        <v>3215</v>
      </c>
      <c r="Y513" t="s">
        <v>386</v>
      </c>
      <c r="Z513" t="s">
        <v>3216</v>
      </c>
      <c r="AA513" t="s">
        <v>623</v>
      </c>
      <c r="AB513" t="s">
        <v>1769</v>
      </c>
      <c r="AC513" s="150" t="str">
        <f>IFERROR(IF(JRF!C526="","",IF(AND(VLOOKUP(JRF!C526,X:AA,4,0)=JRF!B526,VLOOKUP(JRF!C526,X:Y,2,0)="A"),"","Inactive Dept Combo Error")),"Inactive Dept Combo Error")</f>
        <v/>
      </c>
      <c r="AD513" t="str">
        <f>IFERROR(IF('Journal Template'!D925="","",IF(AND(VLOOKUP('Journal Template'!D925,X:AA,4,0)='Journal Template'!A925,VLOOKUP('Journal Template'!D925,X:Y,2,0)="A"),"","Inactive Dept Combo Error")),"")</f>
        <v/>
      </c>
      <c r="AK513" s="150" t="str">
        <f>IF(JRF!B526="","",IF(JRF!B526=IFERROR(VLOOKUP(JRF!B526,Checks!AI:AI,1,0),0),"Entry in Branch/Satellite BU's",""))</f>
        <v/>
      </c>
      <c r="AL513" t="str">
        <f>IFERROR(IF('Journal Template'!A925="","",IF('Journal Template'!A925=IFERROR(VLOOKUP('Journal Template'!A925,Checks!AI:AI,1,0),0),"Entry in Branch/Satellite BU's","")),"")</f>
        <v/>
      </c>
      <c r="AO513" s="171"/>
      <c r="AP513" s="171"/>
      <c r="AQ513" s="171"/>
      <c r="AR513" s="171"/>
      <c r="CI513" t="str">
        <f>IF(JRF!F526&gt;0,"",IF(JRF!B526="","",IF(LEFT(JRF!B526,1)=IFERROR(VLOOKUP(LEFT(JRF!B526,1),$CF$2:$CF$5,1,0),0),"Product Code Required",IF(JRF!C526="","",IF(JRF!C526=IFERROR(VLOOKUP(JRF!C526,$CH:$CH,1,0),0),"Product Code Required","NA")))))</f>
        <v/>
      </c>
      <c r="CJ513" t="str">
        <f>IF(JRF!AV526&gt;0,"",IF(JRF!Q526="","",IF(LEFT(JRF!Q526,1)=IFERROR(VLOOKUP(LEFT(JRF!Q526,1),$CF$2:$CF$5,1,0),0),"Product Code Required",IF(JRF!V526="","",IF(JRF!V526=IFERROR(VLOOKUP(JRF!V526,$CH:$CH,1,0),0),"Product Code Required","NA")))))</f>
        <v/>
      </c>
      <c r="CK513" t="str">
        <f>IFERROR(IF(LEN('Journal Template'!F524)&gt;0,"",IF('Journal Template'!A524="","",IF(LEFT('Journal Template'!A524,1)=IFERROR(VLOOKUP(LEFT('Journal Template'!A524,1),Checks!$CF$2:$CF$5,1,0),0),"Product Code Required",IF('Journal Template'!D524="","",IF('Journal Template'!D524=IFERROR(VLOOKUP('Journal Template'!D524,Checks!$CH:$CH,1,0),0),"Product Code Required","NA"))))),"")</f>
        <v/>
      </c>
    </row>
    <row r="514" spans="14:89">
      <c r="N514" t="s">
        <v>3217</v>
      </c>
      <c r="O514" t="s">
        <v>3218</v>
      </c>
      <c r="P514" t="s">
        <v>386</v>
      </c>
      <c r="Q514" s="150" t="str">
        <f>IF(JRF!D527="","",IF(IFERROR(VLOOKUP(JRF!D527,Checks!N:P,3,0),0)="A","","Inactive account in Use"))</f>
        <v/>
      </c>
      <c r="R514" t="str">
        <f>IFERROR(IF('Journal Template'!C926="","",IF(IFERROR(VLOOKUP('Journal Template'!C926,Checks!N:P,3,0),0)="A","","Inactive account in Use")),"")</f>
        <v/>
      </c>
      <c r="S514" t="s">
        <v>3219</v>
      </c>
      <c r="T514" t="s">
        <v>386</v>
      </c>
      <c r="U514" t="s">
        <v>393</v>
      </c>
      <c r="V514" s="150" t="str">
        <f>IF(JRF!C527="","",IF(IFERROR(VLOOKUP(JRF!C527,Checks!S:U,3,0),0)="A","Entry with System fund Dept",""))</f>
        <v/>
      </c>
      <c r="W514" t="str">
        <f>IFERROR(IF('Journal Template'!D926="","",IF(IFERROR(VLOOKUP('Journal Template'!D926,Checks!S:U,3,0),0)="A","Entry with System fund Dept","")),"")</f>
        <v/>
      </c>
      <c r="X514" t="s">
        <v>3220</v>
      </c>
      <c r="Y514" t="s">
        <v>389</v>
      </c>
      <c r="Z514" t="s">
        <v>3221</v>
      </c>
      <c r="AA514" t="s">
        <v>623</v>
      </c>
      <c r="AB514" t="s">
        <v>1769</v>
      </c>
      <c r="AC514" s="150" t="str">
        <f>IFERROR(IF(JRF!C527="","",IF(AND(VLOOKUP(JRF!C527,X:AA,4,0)=JRF!B527,VLOOKUP(JRF!C527,X:Y,2,0)="A"),"","Inactive Dept Combo Error")),"Inactive Dept Combo Error")</f>
        <v/>
      </c>
      <c r="AD514" t="str">
        <f>IFERROR(IF('Journal Template'!D926="","",IF(AND(VLOOKUP('Journal Template'!D926,X:AA,4,0)='Journal Template'!A926,VLOOKUP('Journal Template'!D926,X:Y,2,0)="A"),"","Inactive Dept Combo Error")),"")</f>
        <v/>
      </c>
      <c r="AK514" s="150" t="str">
        <f>IF(JRF!B527="","",IF(JRF!B527=IFERROR(VLOOKUP(JRF!B527,Checks!AI:AI,1,0),0),"Entry in Branch/Satellite BU's",""))</f>
        <v/>
      </c>
      <c r="AL514" t="str">
        <f>IFERROR(IF('Journal Template'!A926="","",IF('Journal Template'!A926=IFERROR(VLOOKUP('Journal Template'!A926,Checks!AI:AI,1,0),0),"Entry in Branch/Satellite BU's","")),"")</f>
        <v/>
      </c>
      <c r="AO514" s="171"/>
      <c r="AP514" s="171"/>
      <c r="AQ514" s="171"/>
      <c r="AR514" s="171"/>
      <c r="CI514" t="str">
        <f>IF(JRF!F527&gt;0,"",IF(JRF!B527="","",IF(LEFT(JRF!B527,1)=IFERROR(VLOOKUP(LEFT(JRF!B527,1),$CF$2:$CF$5,1,0),0),"Product Code Required",IF(JRF!C527="","",IF(JRF!C527=IFERROR(VLOOKUP(JRF!C527,$CH:$CH,1,0),0),"Product Code Required","NA")))))</f>
        <v/>
      </c>
      <c r="CJ514" t="str">
        <f>IF(JRF!AV527&gt;0,"",IF(JRF!Q527="","",IF(LEFT(JRF!Q527,1)=IFERROR(VLOOKUP(LEFT(JRF!Q527,1),$CF$2:$CF$5,1,0),0),"Product Code Required",IF(JRF!V527="","",IF(JRF!V527=IFERROR(VLOOKUP(JRF!V527,$CH:$CH,1,0),0),"Product Code Required","NA")))))</f>
        <v/>
      </c>
      <c r="CK514" t="str">
        <f>IFERROR(IF(LEN('Journal Template'!F525)&gt;0,"",IF('Journal Template'!A525="","",IF(LEFT('Journal Template'!A525,1)=IFERROR(VLOOKUP(LEFT('Journal Template'!A525,1),Checks!$CF$2:$CF$5,1,0),0),"Product Code Required",IF('Journal Template'!D525="","",IF('Journal Template'!D525=IFERROR(VLOOKUP('Journal Template'!D525,Checks!$CH:$CH,1,0),0),"Product Code Required","NA"))))),"")</f>
        <v/>
      </c>
    </row>
    <row r="515" spans="14:89">
      <c r="N515" t="s">
        <v>3222</v>
      </c>
      <c r="O515" t="s">
        <v>3223</v>
      </c>
      <c r="P515" t="s">
        <v>386</v>
      </c>
      <c r="Q515" s="150" t="str">
        <f>IF(JRF!D528="","",IF(IFERROR(VLOOKUP(JRF!D528,Checks!N:P,3,0),0)="A","","Inactive account in Use"))</f>
        <v/>
      </c>
      <c r="R515" t="str">
        <f>IFERROR(IF('Journal Template'!C927="","",IF(IFERROR(VLOOKUP('Journal Template'!C927,Checks!N:P,3,0),0)="A","","Inactive account in Use")),"")</f>
        <v/>
      </c>
      <c r="S515" t="s">
        <v>3224</v>
      </c>
      <c r="T515" t="s">
        <v>386</v>
      </c>
      <c r="U515" t="s">
        <v>393</v>
      </c>
      <c r="V515" s="150" t="str">
        <f>IF(JRF!C528="","",IF(IFERROR(VLOOKUP(JRF!C528,Checks!S:U,3,0),0)="A","Entry with System fund Dept",""))</f>
        <v/>
      </c>
      <c r="W515" t="str">
        <f>IFERROR(IF('Journal Template'!D927="","",IF(IFERROR(VLOOKUP('Journal Template'!D927,Checks!S:U,3,0),0)="A","Entry with System fund Dept","")),"")</f>
        <v/>
      </c>
      <c r="X515" t="s">
        <v>3225</v>
      </c>
      <c r="Y515" t="s">
        <v>386</v>
      </c>
      <c r="Z515" t="s">
        <v>3226</v>
      </c>
      <c r="AA515" t="s">
        <v>3227</v>
      </c>
      <c r="AB515" t="s">
        <v>125</v>
      </c>
      <c r="AC515" s="150" t="str">
        <f>IFERROR(IF(JRF!C528="","",IF(AND(VLOOKUP(JRF!C528,X:AA,4,0)=JRF!B528,VLOOKUP(JRF!C528,X:Y,2,0)="A"),"","Inactive Dept Combo Error")),"Inactive Dept Combo Error")</f>
        <v/>
      </c>
      <c r="AD515" t="str">
        <f>IFERROR(IF('Journal Template'!D927="","",IF(AND(VLOOKUP('Journal Template'!D927,X:AA,4,0)='Journal Template'!A927,VLOOKUP('Journal Template'!D927,X:Y,2,0)="A"),"","Inactive Dept Combo Error")),"")</f>
        <v/>
      </c>
      <c r="AK515" s="150" t="str">
        <f>IF(JRF!B528="","",IF(JRF!B528=IFERROR(VLOOKUP(JRF!B528,Checks!AI:AI,1,0),0),"Entry in Branch/Satellite BU's",""))</f>
        <v/>
      </c>
      <c r="AL515" t="str">
        <f>IFERROR(IF('Journal Template'!A927="","",IF('Journal Template'!A927=IFERROR(VLOOKUP('Journal Template'!A927,Checks!AI:AI,1,0),0),"Entry in Branch/Satellite BU's","")),"")</f>
        <v/>
      </c>
      <c r="AO515" s="171"/>
      <c r="AP515" s="171"/>
      <c r="AQ515" s="171"/>
      <c r="AR515" s="171"/>
      <c r="CI515" t="str">
        <f>IF(JRF!F528&gt;0,"",IF(JRF!B528="","",IF(LEFT(JRF!B528,1)=IFERROR(VLOOKUP(LEFT(JRF!B528,1),$CF$2:$CF$5,1,0),0),"Product Code Required",IF(JRF!C528="","",IF(JRF!C528=IFERROR(VLOOKUP(JRF!C528,$CH:$CH,1,0),0),"Product Code Required","NA")))))</f>
        <v/>
      </c>
      <c r="CJ515" t="str">
        <f>IF(JRF!AV528&gt;0,"",IF(JRF!Q528="","",IF(LEFT(JRF!Q528,1)=IFERROR(VLOOKUP(LEFT(JRF!Q528,1),$CF$2:$CF$5,1,0),0),"Product Code Required",IF(JRF!V528="","",IF(JRF!V528=IFERROR(VLOOKUP(JRF!V528,$CH:$CH,1,0),0),"Product Code Required","NA")))))</f>
        <v/>
      </c>
      <c r="CK515" t="str">
        <f>IFERROR(IF(LEN('Journal Template'!F526)&gt;0,"",IF('Journal Template'!A526="","",IF(LEFT('Journal Template'!A526,1)=IFERROR(VLOOKUP(LEFT('Journal Template'!A526,1),Checks!$CF$2:$CF$5,1,0),0),"Product Code Required",IF('Journal Template'!D526="","",IF('Journal Template'!D526=IFERROR(VLOOKUP('Journal Template'!D526,Checks!$CH:$CH,1,0),0),"Product Code Required","NA"))))),"")</f>
        <v/>
      </c>
    </row>
    <row r="516" spans="14:89">
      <c r="N516" t="s">
        <v>3228</v>
      </c>
      <c r="O516" t="s">
        <v>3229</v>
      </c>
      <c r="P516" t="s">
        <v>386</v>
      </c>
      <c r="Q516" s="150" t="str">
        <f>IF(JRF!D529="","",IF(IFERROR(VLOOKUP(JRF!D529,Checks!N:P,3,0),0)="A","","Inactive account in Use"))</f>
        <v/>
      </c>
      <c r="R516" t="str">
        <f>IFERROR(IF('Journal Template'!C928="","",IF(IFERROR(VLOOKUP('Journal Template'!C928,Checks!N:P,3,0),0)="A","","Inactive account in Use")),"")</f>
        <v/>
      </c>
      <c r="S516" t="s">
        <v>3230</v>
      </c>
      <c r="T516" t="s">
        <v>386</v>
      </c>
      <c r="U516" t="s">
        <v>393</v>
      </c>
      <c r="V516" s="150" t="str">
        <f>IF(JRF!C529="","",IF(IFERROR(VLOOKUP(JRF!C529,Checks!S:U,3,0),0)="A","Entry with System fund Dept",""))</f>
        <v/>
      </c>
      <c r="W516" t="str">
        <f>IFERROR(IF('Journal Template'!D928="","",IF(IFERROR(VLOOKUP('Journal Template'!D928,Checks!S:U,3,0),0)="A","Entry with System fund Dept","")),"")</f>
        <v/>
      </c>
      <c r="X516" t="s">
        <v>3231</v>
      </c>
      <c r="Y516" t="s">
        <v>386</v>
      </c>
      <c r="Z516" t="s">
        <v>3232</v>
      </c>
      <c r="AA516" t="s">
        <v>3233</v>
      </c>
      <c r="AB516" t="s">
        <v>125</v>
      </c>
      <c r="AC516" s="150" t="str">
        <f>IFERROR(IF(JRF!C529="","",IF(AND(VLOOKUP(JRF!C529,X:AA,4,0)=JRF!B529,VLOOKUP(JRF!C529,X:Y,2,0)="A"),"","Inactive Dept Combo Error")),"Inactive Dept Combo Error")</f>
        <v/>
      </c>
      <c r="AD516" t="str">
        <f>IFERROR(IF('Journal Template'!D928="","",IF(AND(VLOOKUP('Journal Template'!D928,X:AA,4,0)='Journal Template'!A928,VLOOKUP('Journal Template'!D928,X:Y,2,0)="A"),"","Inactive Dept Combo Error")),"")</f>
        <v/>
      </c>
      <c r="AK516" s="150" t="str">
        <f>IF(JRF!B529="","",IF(JRF!B529=IFERROR(VLOOKUP(JRF!B529,Checks!AI:AI,1,0),0),"Entry in Branch/Satellite BU's",""))</f>
        <v/>
      </c>
      <c r="AL516" t="str">
        <f>IFERROR(IF('Journal Template'!A928="","",IF('Journal Template'!A928=IFERROR(VLOOKUP('Journal Template'!A928,Checks!AI:AI,1,0),0),"Entry in Branch/Satellite BU's","")),"")</f>
        <v/>
      </c>
      <c r="AO516" s="171"/>
      <c r="AP516" s="171"/>
      <c r="AQ516" s="171"/>
      <c r="AR516" s="171"/>
      <c r="CI516" t="str">
        <f>IF(JRF!F529&gt;0,"",IF(JRF!B529="","",IF(LEFT(JRF!B529,1)=IFERROR(VLOOKUP(LEFT(JRF!B529,1),$CF$2:$CF$5,1,0),0),"Product Code Required",IF(JRF!C529="","",IF(JRF!C529=IFERROR(VLOOKUP(JRF!C529,$CH:$CH,1,0),0),"Product Code Required","NA")))))</f>
        <v/>
      </c>
      <c r="CJ516" t="str">
        <f>IF(JRF!AV529&gt;0,"",IF(JRF!Q529="","",IF(LEFT(JRF!Q529,1)=IFERROR(VLOOKUP(LEFT(JRF!Q529,1),$CF$2:$CF$5,1,0),0),"Product Code Required",IF(JRF!V529="","",IF(JRF!V529=IFERROR(VLOOKUP(JRF!V529,$CH:$CH,1,0),0),"Product Code Required","NA")))))</f>
        <v/>
      </c>
      <c r="CK516" t="str">
        <f>IFERROR(IF(LEN('Journal Template'!F527)&gt;0,"",IF('Journal Template'!A527="","",IF(LEFT('Journal Template'!A527,1)=IFERROR(VLOOKUP(LEFT('Journal Template'!A527,1),Checks!$CF$2:$CF$5,1,0),0),"Product Code Required",IF('Journal Template'!D527="","",IF('Journal Template'!D527=IFERROR(VLOOKUP('Journal Template'!D527,Checks!$CH:$CH,1,0),0),"Product Code Required","NA"))))),"")</f>
        <v/>
      </c>
    </row>
    <row r="517" spans="14:89">
      <c r="N517" t="s">
        <v>3234</v>
      </c>
      <c r="O517" t="s">
        <v>983</v>
      </c>
      <c r="P517" t="s">
        <v>386</v>
      </c>
      <c r="Q517" s="150" t="str">
        <f>IF(JRF!D530="","",IF(IFERROR(VLOOKUP(JRF!D530,Checks!N:P,3,0),0)="A","","Inactive account in Use"))</f>
        <v/>
      </c>
      <c r="R517" t="str">
        <f>IFERROR(IF('Journal Template'!C929="","",IF(IFERROR(VLOOKUP('Journal Template'!C929,Checks!N:P,3,0),0)="A","","Inactive account in Use")),"")</f>
        <v/>
      </c>
      <c r="S517" t="s">
        <v>3235</v>
      </c>
      <c r="T517" t="s">
        <v>386</v>
      </c>
      <c r="U517" t="s">
        <v>393</v>
      </c>
      <c r="V517" s="150" t="str">
        <f>IF(JRF!C530="","",IF(IFERROR(VLOOKUP(JRF!C530,Checks!S:U,3,0),0)="A","Entry with System fund Dept",""))</f>
        <v/>
      </c>
      <c r="W517" t="str">
        <f>IFERROR(IF('Journal Template'!D929="","",IF(IFERROR(VLOOKUP('Journal Template'!D929,Checks!S:U,3,0),0)="A","Entry with System fund Dept","")),"")</f>
        <v/>
      </c>
      <c r="X517" t="s">
        <v>3236</v>
      </c>
      <c r="Y517" t="s">
        <v>386</v>
      </c>
      <c r="Z517" t="s">
        <v>3237</v>
      </c>
      <c r="AA517" t="s">
        <v>3238</v>
      </c>
      <c r="AB517" t="s">
        <v>125</v>
      </c>
      <c r="AC517" s="150" t="str">
        <f>IFERROR(IF(JRF!C530="","",IF(AND(VLOOKUP(JRF!C530,X:AA,4,0)=JRF!B530,VLOOKUP(JRF!C530,X:Y,2,0)="A"),"","Inactive Dept Combo Error")),"Inactive Dept Combo Error")</f>
        <v/>
      </c>
      <c r="AD517" t="str">
        <f>IFERROR(IF('Journal Template'!D929="","",IF(AND(VLOOKUP('Journal Template'!D929,X:AA,4,0)='Journal Template'!A929,VLOOKUP('Journal Template'!D929,X:Y,2,0)="A"),"","Inactive Dept Combo Error")),"")</f>
        <v/>
      </c>
      <c r="AK517" s="150" t="str">
        <f>IF(JRF!B530="","",IF(JRF!B530=IFERROR(VLOOKUP(JRF!B530,Checks!AI:AI,1,0),0),"Entry in Branch/Satellite BU's",""))</f>
        <v/>
      </c>
      <c r="AL517" t="str">
        <f>IFERROR(IF('Journal Template'!A929="","",IF('Journal Template'!A929=IFERROR(VLOOKUP('Journal Template'!A929,Checks!AI:AI,1,0),0),"Entry in Branch/Satellite BU's","")),"")</f>
        <v/>
      </c>
      <c r="AO517" s="171"/>
      <c r="AP517" s="171"/>
      <c r="AQ517" s="171"/>
      <c r="AR517" s="171"/>
      <c r="CI517" t="str">
        <f>IF(JRF!F530&gt;0,"",IF(JRF!B530="","",IF(LEFT(JRF!B530,1)=IFERROR(VLOOKUP(LEFT(JRF!B530,1),$CF$2:$CF$5,1,0),0),"Product Code Required",IF(JRF!C530="","",IF(JRF!C530=IFERROR(VLOOKUP(JRF!C530,$CH:$CH,1,0),0),"Product Code Required","NA")))))</f>
        <v/>
      </c>
      <c r="CJ517" t="str">
        <f>IF(JRF!AV530&gt;0,"",IF(JRF!Q530="","",IF(LEFT(JRF!Q530,1)=IFERROR(VLOOKUP(LEFT(JRF!Q530,1),$CF$2:$CF$5,1,0),0),"Product Code Required",IF(JRF!V530="","",IF(JRF!V530=IFERROR(VLOOKUP(JRF!V530,$CH:$CH,1,0),0),"Product Code Required","NA")))))</f>
        <v/>
      </c>
      <c r="CK517" t="str">
        <f>IFERROR(IF(LEN('Journal Template'!F528)&gt;0,"",IF('Journal Template'!A528="","",IF(LEFT('Journal Template'!A528,1)=IFERROR(VLOOKUP(LEFT('Journal Template'!A528,1),Checks!$CF$2:$CF$5,1,0),0),"Product Code Required",IF('Journal Template'!D528="","",IF('Journal Template'!D528=IFERROR(VLOOKUP('Journal Template'!D528,Checks!$CH:$CH,1,0),0),"Product Code Required","NA"))))),"")</f>
        <v/>
      </c>
    </row>
    <row r="518" spans="14:89">
      <c r="N518" t="s">
        <v>3239</v>
      </c>
      <c r="O518" t="s">
        <v>983</v>
      </c>
      <c r="P518" t="s">
        <v>386</v>
      </c>
      <c r="Q518" s="150" t="str">
        <f>IF(JRF!D531="","",IF(IFERROR(VLOOKUP(JRF!D531,Checks!N:P,3,0),0)="A","","Inactive account in Use"))</f>
        <v/>
      </c>
      <c r="R518" t="str">
        <f>IFERROR(IF('Journal Template'!C930="","",IF(IFERROR(VLOOKUP('Journal Template'!C930,Checks!N:P,3,0),0)="A","","Inactive account in Use")),"")</f>
        <v/>
      </c>
      <c r="S518" t="s">
        <v>3240</v>
      </c>
      <c r="T518" t="s">
        <v>386</v>
      </c>
      <c r="U518" t="s">
        <v>393</v>
      </c>
      <c r="V518" s="150" t="str">
        <f>IF(JRF!C531="","",IF(IFERROR(VLOOKUP(JRF!C531,Checks!S:U,3,0),0)="A","Entry with System fund Dept",""))</f>
        <v/>
      </c>
      <c r="W518" t="str">
        <f>IFERROR(IF('Journal Template'!D930="","",IF(IFERROR(VLOOKUP('Journal Template'!D930,Checks!S:U,3,0),0)="A","Entry with System fund Dept","")),"")</f>
        <v/>
      </c>
      <c r="X518" t="s">
        <v>3241</v>
      </c>
      <c r="Y518" t="s">
        <v>386</v>
      </c>
      <c r="Z518" t="s">
        <v>3242</v>
      </c>
      <c r="AA518" t="s">
        <v>3243</v>
      </c>
      <c r="AB518" t="s">
        <v>125</v>
      </c>
      <c r="AC518" s="150" t="str">
        <f>IFERROR(IF(JRF!C531="","",IF(AND(VLOOKUP(JRF!C531,X:AA,4,0)=JRF!B531,VLOOKUP(JRF!C531,X:Y,2,0)="A"),"","Inactive Dept Combo Error")),"Inactive Dept Combo Error")</f>
        <v/>
      </c>
      <c r="AD518" t="str">
        <f>IFERROR(IF('Journal Template'!D930="","",IF(AND(VLOOKUP('Journal Template'!D930,X:AA,4,0)='Journal Template'!A930,VLOOKUP('Journal Template'!D930,X:Y,2,0)="A"),"","Inactive Dept Combo Error")),"")</f>
        <v/>
      </c>
      <c r="AK518" s="150" t="str">
        <f>IF(JRF!B531="","",IF(JRF!B531=IFERROR(VLOOKUP(JRF!B531,Checks!AI:AI,1,0),0),"Entry in Branch/Satellite BU's",""))</f>
        <v/>
      </c>
      <c r="AL518" t="str">
        <f>IFERROR(IF('Journal Template'!A930="","",IF('Journal Template'!A930=IFERROR(VLOOKUP('Journal Template'!A930,Checks!AI:AI,1,0),0),"Entry in Branch/Satellite BU's","")),"")</f>
        <v/>
      </c>
      <c r="AO518" s="171"/>
      <c r="AP518" s="171"/>
      <c r="AQ518" s="171"/>
      <c r="AR518" s="171"/>
      <c r="CI518" t="str">
        <f>IF(JRF!F531&gt;0,"",IF(JRF!B531="","",IF(LEFT(JRF!B531,1)=IFERROR(VLOOKUP(LEFT(JRF!B531,1),$CF$2:$CF$5,1,0),0),"Product Code Required",IF(JRF!C531="","",IF(JRF!C531=IFERROR(VLOOKUP(JRF!C531,$CH:$CH,1,0),0),"Product Code Required","NA")))))</f>
        <v/>
      </c>
      <c r="CJ518" t="str">
        <f>IF(JRF!AV531&gt;0,"",IF(JRF!Q531="","",IF(LEFT(JRF!Q531,1)=IFERROR(VLOOKUP(LEFT(JRF!Q531,1),$CF$2:$CF$5,1,0),0),"Product Code Required",IF(JRF!V531="","",IF(JRF!V531=IFERROR(VLOOKUP(JRF!V531,$CH:$CH,1,0),0),"Product Code Required","NA")))))</f>
        <v/>
      </c>
      <c r="CK518" t="str">
        <f>IFERROR(IF(LEN('Journal Template'!F529)&gt;0,"",IF('Journal Template'!A529="","",IF(LEFT('Journal Template'!A529,1)=IFERROR(VLOOKUP(LEFT('Journal Template'!A529,1),Checks!$CF$2:$CF$5,1,0),0),"Product Code Required",IF('Journal Template'!D529="","",IF('Journal Template'!D529=IFERROR(VLOOKUP('Journal Template'!D529,Checks!$CH:$CH,1,0),0),"Product Code Required","NA"))))),"")</f>
        <v/>
      </c>
    </row>
    <row r="519" spans="14:89">
      <c r="N519" t="s">
        <v>3244</v>
      </c>
      <c r="O519" t="s">
        <v>3245</v>
      </c>
      <c r="P519" t="s">
        <v>386</v>
      </c>
      <c r="Q519" s="150" t="str">
        <f>IF(JRF!D532="","",IF(IFERROR(VLOOKUP(JRF!D532,Checks!N:P,3,0),0)="A","","Inactive account in Use"))</f>
        <v/>
      </c>
      <c r="R519" t="str">
        <f>IFERROR(IF('Journal Template'!C931="","",IF(IFERROR(VLOOKUP('Journal Template'!C931,Checks!N:P,3,0),0)="A","","Inactive account in Use")),"")</f>
        <v/>
      </c>
      <c r="S519" t="s">
        <v>3246</v>
      </c>
      <c r="T519" t="s">
        <v>386</v>
      </c>
      <c r="U519" t="s">
        <v>381</v>
      </c>
      <c r="V519" s="150" t="str">
        <f>IF(JRF!C532="","",IF(IFERROR(VLOOKUP(JRF!C532,Checks!S:U,3,0),0)="A","Entry with System fund Dept",""))</f>
        <v/>
      </c>
      <c r="W519" t="str">
        <f>IFERROR(IF('Journal Template'!D931="","",IF(IFERROR(VLOOKUP('Journal Template'!D931,Checks!S:U,3,0),0)="A","Entry with System fund Dept","")),"")</f>
        <v/>
      </c>
      <c r="X519" t="s">
        <v>3247</v>
      </c>
      <c r="Y519" t="s">
        <v>386</v>
      </c>
      <c r="Z519" t="s">
        <v>3248</v>
      </c>
      <c r="AA519" t="s">
        <v>3249</v>
      </c>
      <c r="AB519" t="s">
        <v>125</v>
      </c>
      <c r="AC519" s="150" t="str">
        <f>IFERROR(IF(JRF!C532="","",IF(AND(VLOOKUP(JRF!C532,X:AA,4,0)=JRF!B532,VLOOKUP(JRF!C532,X:Y,2,0)="A"),"","Inactive Dept Combo Error")),"Inactive Dept Combo Error")</f>
        <v/>
      </c>
      <c r="AD519" t="str">
        <f>IFERROR(IF('Journal Template'!D931="","",IF(AND(VLOOKUP('Journal Template'!D931,X:AA,4,0)='Journal Template'!A931,VLOOKUP('Journal Template'!D931,X:Y,2,0)="A"),"","Inactive Dept Combo Error")),"")</f>
        <v/>
      </c>
      <c r="AK519" s="150" t="str">
        <f>IF(JRF!B532="","",IF(JRF!B532=IFERROR(VLOOKUP(JRF!B532,Checks!AI:AI,1,0),0),"Entry in Branch/Satellite BU's",""))</f>
        <v/>
      </c>
      <c r="AL519" t="str">
        <f>IFERROR(IF('Journal Template'!A931="","",IF('Journal Template'!A931=IFERROR(VLOOKUP('Journal Template'!A931,Checks!AI:AI,1,0),0),"Entry in Branch/Satellite BU's","")),"")</f>
        <v/>
      </c>
      <c r="AO519" s="171"/>
      <c r="AP519" s="171"/>
      <c r="AQ519" s="171"/>
      <c r="AR519" s="171"/>
      <c r="CI519" t="str">
        <f>IF(JRF!F532&gt;0,"",IF(JRF!B532="","",IF(LEFT(JRF!B532,1)=IFERROR(VLOOKUP(LEFT(JRF!B532,1),$CF$2:$CF$5,1,0),0),"Product Code Required",IF(JRF!C532="","",IF(JRF!C532=IFERROR(VLOOKUP(JRF!C532,$CH:$CH,1,0),0),"Product Code Required","NA")))))</f>
        <v/>
      </c>
      <c r="CJ519" t="str">
        <f>IF(JRF!AV532&gt;0,"",IF(JRF!Q532="","",IF(LEFT(JRF!Q532,1)=IFERROR(VLOOKUP(LEFT(JRF!Q532,1),$CF$2:$CF$5,1,0),0),"Product Code Required",IF(JRF!V532="","",IF(JRF!V532=IFERROR(VLOOKUP(JRF!V532,$CH:$CH,1,0),0),"Product Code Required","NA")))))</f>
        <v/>
      </c>
      <c r="CK519" t="str">
        <f>IFERROR(IF(LEN('Journal Template'!F530)&gt;0,"",IF('Journal Template'!A530="","",IF(LEFT('Journal Template'!A530,1)=IFERROR(VLOOKUP(LEFT('Journal Template'!A530,1),Checks!$CF$2:$CF$5,1,0),0),"Product Code Required",IF('Journal Template'!D530="","",IF('Journal Template'!D530=IFERROR(VLOOKUP('Journal Template'!D530,Checks!$CH:$CH,1,0),0),"Product Code Required","NA"))))),"")</f>
        <v/>
      </c>
    </row>
    <row r="520" spans="14:89">
      <c r="N520" t="s">
        <v>3250</v>
      </c>
      <c r="O520" t="s">
        <v>3251</v>
      </c>
      <c r="P520" t="s">
        <v>386</v>
      </c>
      <c r="Q520" s="150" t="str">
        <f>IF(JRF!D533="","",IF(IFERROR(VLOOKUP(JRF!D533,Checks!N:P,3,0),0)="A","","Inactive account in Use"))</f>
        <v/>
      </c>
      <c r="R520" t="str">
        <f>IFERROR(IF('Journal Template'!C932="","",IF(IFERROR(VLOOKUP('Journal Template'!C932,Checks!N:P,3,0),0)="A","","Inactive account in Use")),"")</f>
        <v/>
      </c>
      <c r="S520" t="s">
        <v>3252</v>
      </c>
      <c r="T520" t="s">
        <v>386</v>
      </c>
      <c r="U520" t="s">
        <v>381</v>
      </c>
      <c r="V520" s="150" t="str">
        <f>IF(JRF!C533="","",IF(IFERROR(VLOOKUP(JRF!C533,Checks!S:U,3,0),0)="A","Entry with System fund Dept",""))</f>
        <v/>
      </c>
      <c r="W520" t="str">
        <f>IFERROR(IF('Journal Template'!D932="","",IF(IFERROR(VLOOKUP('Journal Template'!D932,Checks!S:U,3,0),0)="A","Entry with System fund Dept","")),"")</f>
        <v/>
      </c>
      <c r="X520" t="s">
        <v>3253</v>
      </c>
      <c r="Y520" t="s">
        <v>389</v>
      </c>
      <c r="Z520" t="s">
        <v>3254</v>
      </c>
      <c r="AA520" t="s">
        <v>3255</v>
      </c>
      <c r="AB520" t="s">
        <v>125</v>
      </c>
      <c r="AC520" s="150" t="str">
        <f>IFERROR(IF(JRF!C533="","",IF(AND(VLOOKUP(JRF!C533,X:AA,4,0)=JRF!B533,VLOOKUP(JRF!C533,X:Y,2,0)="A"),"","Inactive Dept Combo Error")),"Inactive Dept Combo Error")</f>
        <v/>
      </c>
      <c r="AD520" t="str">
        <f>IFERROR(IF('Journal Template'!D932="","",IF(AND(VLOOKUP('Journal Template'!D932,X:AA,4,0)='Journal Template'!A932,VLOOKUP('Journal Template'!D932,X:Y,2,0)="A"),"","Inactive Dept Combo Error")),"")</f>
        <v/>
      </c>
      <c r="AK520" s="150" t="str">
        <f>IF(JRF!B533="","",IF(JRF!B533=IFERROR(VLOOKUP(JRF!B533,Checks!AI:AI,1,0),0),"Entry in Branch/Satellite BU's",""))</f>
        <v/>
      </c>
      <c r="AL520" t="str">
        <f>IFERROR(IF('Journal Template'!A932="","",IF('Journal Template'!A932=IFERROR(VLOOKUP('Journal Template'!A932,Checks!AI:AI,1,0),0),"Entry in Branch/Satellite BU's","")),"")</f>
        <v/>
      </c>
      <c r="AO520" s="171"/>
      <c r="AP520" s="171"/>
      <c r="AQ520" s="171"/>
      <c r="AR520" s="171"/>
      <c r="CI520" t="str">
        <f>IF(JRF!F533&gt;0,"",IF(JRF!B533="","",IF(LEFT(JRF!B533,1)=IFERROR(VLOOKUP(LEFT(JRF!B533,1),$CF$2:$CF$5,1,0),0),"Product Code Required",IF(JRF!C533="","",IF(JRF!C533=IFERROR(VLOOKUP(JRF!C533,$CH:$CH,1,0),0),"Product Code Required","NA")))))</f>
        <v/>
      </c>
      <c r="CJ520" t="str">
        <f>IF(JRF!AV533&gt;0,"",IF(JRF!Q533="","",IF(LEFT(JRF!Q533,1)=IFERROR(VLOOKUP(LEFT(JRF!Q533,1),$CF$2:$CF$5,1,0),0),"Product Code Required",IF(JRF!V533="","",IF(JRF!V533=IFERROR(VLOOKUP(JRF!V533,$CH:$CH,1,0),0),"Product Code Required","NA")))))</f>
        <v/>
      </c>
      <c r="CK520" t="str">
        <f>IFERROR(IF(LEN('Journal Template'!F531)&gt;0,"",IF('Journal Template'!A531="","",IF(LEFT('Journal Template'!A531,1)=IFERROR(VLOOKUP(LEFT('Journal Template'!A531,1),Checks!$CF$2:$CF$5,1,0),0),"Product Code Required",IF('Journal Template'!D531="","",IF('Journal Template'!D531=IFERROR(VLOOKUP('Journal Template'!D531,Checks!$CH:$CH,1,0),0),"Product Code Required","NA"))))),"")</f>
        <v/>
      </c>
    </row>
    <row r="521" spans="14:89">
      <c r="N521" t="s">
        <v>3256</v>
      </c>
      <c r="O521" t="s">
        <v>3257</v>
      </c>
      <c r="P521" t="s">
        <v>386</v>
      </c>
      <c r="Q521" s="150" t="str">
        <f>IF(JRF!D534="","",IF(IFERROR(VLOOKUP(JRF!D534,Checks!N:P,3,0),0)="A","","Inactive account in Use"))</f>
        <v/>
      </c>
      <c r="R521" t="str">
        <f>IFERROR(IF('Journal Template'!C933="","",IF(IFERROR(VLOOKUP('Journal Template'!C933,Checks!N:P,3,0),0)="A","","Inactive account in Use")),"")</f>
        <v/>
      </c>
      <c r="S521" t="s">
        <v>3258</v>
      </c>
      <c r="T521" t="s">
        <v>386</v>
      </c>
      <c r="U521" t="s">
        <v>381</v>
      </c>
      <c r="V521" s="150" t="str">
        <f>IF(JRF!C534="","",IF(IFERROR(VLOOKUP(JRF!C534,Checks!S:U,3,0),0)="A","Entry with System fund Dept",""))</f>
        <v/>
      </c>
      <c r="W521" t="str">
        <f>IFERROR(IF('Journal Template'!D933="","",IF(IFERROR(VLOOKUP('Journal Template'!D933,Checks!S:U,3,0),0)="A","Entry with System fund Dept","")),"")</f>
        <v/>
      </c>
      <c r="X521" t="s">
        <v>3259</v>
      </c>
      <c r="Y521" t="s">
        <v>386</v>
      </c>
      <c r="Z521" t="s">
        <v>3260</v>
      </c>
      <c r="AA521" t="s">
        <v>3261</v>
      </c>
      <c r="AB521" t="s">
        <v>125</v>
      </c>
      <c r="AC521" s="150" t="str">
        <f>IFERROR(IF(JRF!C534="","",IF(AND(VLOOKUP(JRF!C534,X:AA,4,0)=JRF!B534,VLOOKUP(JRF!C534,X:Y,2,0)="A"),"","Inactive Dept Combo Error")),"Inactive Dept Combo Error")</f>
        <v/>
      </c>
      <c r="AD521" t="str">
        <f>IFERROR(IF('Journal Template'!D933="","",IF(AND(VLOOKUP('Journal Template'!D933,X:AA,4,0)='Journal Template'!A933,VLOOKUP('Journal Template'!D933,X:Y,2,0)="A"),"","Inactive Dept Combo Error")),"")</f>
        <v/>
      </c>
      <c r="AK521" s="150" t="str">
        <f>IF(JRF!B534="","",IF(JRF!B534=IFERROR(VLOOKUP(JRF!B534,Checks!AI:AI,1,0),0),"Entry in Branch/Satellite BU's",""))</f>
        <v/>
      </c>
      <c r="AL521" t="str">
        <f>IFERROR(IF('Journal Template'!A933="","",IF('Journal Template'!A933=IFERROR(VLOOKUP('Journal Template'!A933,Checks!AI:AI,1,0),0),"Entry in Branch/Satellite BU's","")),"")</f>
        <v/>
      </c>
      <c r="AO521" s="171"/>
      <c r="AP521" s="171"/>
      <c r="AQ521" s="171"/>
      <c r="AR521" s="171"/>
      <c r="CI521" t="str">
        <f>IF(JRF!F534&gt;0,"",IF(JRF!B534="","",IF(LEFT(JRF!B534,1)=IFERROR(VLOOKUP(LEFT(JRF!B534,1),$CF$2:$CF$5,1,0),0),"Product Code Required",IF(JRF!C534="","",IF(JRF!C534=IFERROR(VLOOKUP(JRF!C534,$CH:$CH,1,0),0),"Product Code Required","NA")))))</f>
        <v/>
      </c>
      <c r="CJ521" t="str">
        <f>IF(JRF!AV534&gt;0,"",IF(JRF!Q534="","",IF(LEFT(JRF!Q534,1)=IFERROR(VLOOKUP(LEFT(JRF!Q534,1),$CF$2:$CF$5,1,0),0),"Product Code Required",IF(JRF!V534="","",IF(JRF!V534=IFERROR(VLOOKUP(JRF!V534,$CH:$CH,1,0),0),"Product Code Required","NA")))))</f>
        <v/>
      </c>
      <c r="CK521" t="str">
        <f>IFERROR(IF(LEN('Journal Template'!F532)&gt;0,"",IF('Journal Template'!A532="","",IF(LEFT('Journal Template'!A532,1)=IFERROR(VLOOKUP(LEFT('Journal Template'!A532,1),Checks!$CF$2:$CF$5,1,0),0),"Product Code Required",IF('Journal Template'!D532="","",IF('Journal Template'!D532=IFERROR(VLOOKUP('Journal Template'!D532,Checks!$CH:$CH,1,0),0),"Product Code Required","NA"))))),"")</f>
        <v/>
      </c>
    </row>
    <row r="522" spans="14:89">
      <c r="N522" t="s">
        <v>3262</v>
      </c>
      <c r="O522" t="s">
        <v>3263</v>
      </c>
      <c r="P522" t="s">
        <v>386</v>
      </c>
      <c r="Q522" s="150" t="str">
        <f>IF(JRF!D535="","",IF(IFERROR(VLOOKUP(JRF!D535,Checks!N:P,3,0),0)="A","","Inactive account in Use"))</f>
        <v/>
      </c>
      <c r="R522" t="str">
        <f>IFERROR(IF('Journal Template'!C934="","",IF(IFERROR(VLOOKUP('Journal Template'!C934,Checks!N:P,3,0),0)="A","","Inactive account in Use")),"")</f>
        <v/>
      </c>
      <c r="S522" t="s">
        <v>3264</v>
      </c>
      <c r="T522" t="s">
        <v>386</v>
      </c>
      <c r="U522" t="s">
        <v>381</v>
      </c>
      <c r="V522" s="150" t="str">
        <f>IF(JRF!C535="","",IF(IFERROR(VLOOKUP(JRF!C535,Checks!S:U,3,0),0)="A","Entry with System fund Dept",""))</f>
        <v/>
      </c>
      <c r="W522" t="str">
        <f>IFERROR(IF('Journal Template'!D934="","",IF(IFERROR(VLOOKUP('Journal Template'!D934,Checks!S:U,3,0),0)="A","Entry with System fund Dept","")),"")</f>
        <v/>
      </c>
      <c r="X522" t="s">
        <v>3265</v>
      </c>
      <c r="Y522" t="s">
        <v>386</v>
      </c>
      <c r="Z522" t="s">
        <v>3266</v>
      </c>
      <c r="AA522" t="s">
        <v>3267</v>
      </c>
      <c r="AB522" t="s">
        <v>125</v>
      </c>
      <c r="AC522" s="150" t="str">
        <f>IFERROR(IF(JRF!C535="","",IF(AND(VLOOKUP(JRF!C535,X:AA,4,0)=JRF!B535,VLOOKUP(JRF!C535,X:Y,2,0)="A"),"","Inactive Dept Combo Error")),"Inactive Dept Combo Error")</f>
        <v/>
      </c>
      <c r="AD522" t="str">
        <f>IFERROR(IF('Journal Template'!D934="","",IF(AND(VLOOKUP('Journal Template'!D934,X:AA,4,0)='Journal Template'!A934,VLOOKUP('Journal Template'!D934,X:Y,2,0)="A"),"","Inactive Dept Combo Error")),"")</f>
        <v/>
      </c>
      <c r="AK522" s="150" t="str">
        <f>IF(JRF!B535="","",IF(JRF!B535=IFERROR(VLOOKUP(JRF!B535,Checks!AI:AI,1,0),0),"Entry in Branch/Satellite BU's",""))</f>
        <v/>
      </c>
      <c r="AL522" t="str">
        <f>IFERROR(IF('Journal Template'!A934="","",IF('Journal Template'!A934=IFERROR(VLOOKUP('Journal Template'!A934,Checks!AI:AI,1,0),0),"Entry in Branch/Satellite BU's","")),"")</f>
        <v/>
      </c>
      <c r="AO522" s="171"/>
      <c r="AP522" s="171"/>
      <c r="AQ522" s="171"/>
      <c r="AR522" s="171"/>
      <c r="CI522" t="str">
        <f>IF(JRF!F535&gt;0,"",IF(JRF!B535="","",IF(LEFT(JRF!B535,1)=IFERROR(VLOOKUP(LEFT(JRF!B535,1),$CF$2:$CF$5,1,0),0),"Product Code Required",IF(JRF!C535="","",IF(JRF!C535=IFERROR(VLOOKUP(JRF!C535,$CH:$CH,1,0),0),"Product Code Required","NA")))))</f>
        <v/>
      </c>
      <c r="CJ522" t="str">
        <f>IF(JRF!AV535&gt;0,"",IF(JRF!Q535="","",IF(LEFT(JRF!Q535,1)=IFERROR(VLOOKUP(LEFT(JRF!Q535,1),$CF$2:$CF$5,1,0),0),"Product Code Required",IF(JRF!V535="","",IF(JRF!V535=IFERROR(VLOOKUP(JRF!V535,$CH:$CH,1,0),0),"Product Code Required","NA")))))</f>
        <v/>
      </c>
      <c r="CK522" t="str">
        <f>IFERROR(IF(LEN('Journal Template'!F533)&gt;0,"",IF('Journal Template'!A533="","",IF(LEFT('Journal Template'!A533,1)=IFERROR(VLOOKUP(LEFT('Journal Template'!A533,1),Checks!$CF$2:$CF$5,1,0),0),"Product Code Required",IF('Journal Template'!D533="","",IF('Journal Template'!D533=IFERROR(VLOOKUP('Journal Template'!D533,Checks!$CH:$CH,1,0),0),"Product Code Required","NA"))))),"")</f>
        <v/>
      </c>
    </row>
    <row r="523" spans="14:89">
      <c r="N523" t="s">
        <v>3268</v>
      </c>
      <c r="O523" t="s">
        <v>3269</v>
      </c>
      <c r="P523" t="s">
        <v>386</v>
      </c>
      <c r="Q523" s="150" t="str">
        <f>IF(JRF!D536="","",IF(IFERROR(VLOOKUP(JRF!D536,Checks!N:P,3,0),0)="A","","Inactive account in Use"))</f>
        <v/>
      </c>
      <c r="R523" t="str">
        <f>IFERROR(IF('Journal Template'!C935="","",IF(IFERROR(VLOOKUP('Journal Template'!C935,Checks!N:P,3,0),0)="A","","Inactive account in Use")),"")</f>
        <v/>
      </c>
      <c r="S523" t="s">
        <v>3270</v>
      </c>
      <c r="T523" t="s">
        <v>386</v>
      </c>
      <c r="U523" t="s">
        <v>381</v>
      </c>
      <c r="V523" s="150" t="str">
        <f>IF(JRF!C536="","",IF(IFERROR(VLOOKUP(JRF!C536,Checks!S:U,3,0),0)="A","Entry with System fund Dept",""))</f>
        <v/>
      </c>
      <c r="W523" t="str">
        <f>IFERROR(IF('Journal Template'!D935="","",IF(IFERROR(VLOOKUP('Journal Template'!D935,Checks!S:U,3,0),0)="A","Entry with System fund Dept","")),"")</f>
        <v/>
      </c>
      <c r="X523" t="s">
        <v>3271</v>
      </c>
      <c r="Y523" t="s">
        <v>386</v>
      </c>
      <c r="Z523" t="s">
        <v>3272</v>
      </c>
      <c r="AA523" t="s">
        <v>1493</v>
      </c>
      <c r="AB523" t="s">
        <v>125</v>
      </c>
      <c r="AC523" s="150" t="str">
        <f>IFERROR(IF(JRF!C536="","",IF(AND(VLOOKUP(JRF!C536,X:AA,4,0)=JRF!B536,VLOOKUP(JRF!C536,X:Y,2,0)="A"),"","Inactive Dept Combo Error")),"Inactive Dept Combo Error")</f>
        <v/>
      </c>
      <c r="AD523" t="str">
        <f>IFERROR(IF('Journal Template'!D935="","",IF(AND(VLOOKUP('Journal Template'!D935,X:AA,4,0)='Journal Template'!A935,VLOOKUP('Journal Template'!D935,X:Y,2,0)="A"),"","Inactive Dept Combo Error")),"")</f>
        <v/>
      </c>
      <c r="AK523" s="150" t="str">
        <f>IF(JRF!B536="","",IF(JRF!B536=IFERROR(VLOOKUP(JRF!B536,Checks!AI:AI,1,0),0),"Entry in Branch/Satellite BU's",""))</f>
        <v/>
      </c>
      <c r="AL523" t="str">
        <f>IFERROR(IF('Journal Template'!A935="","",IF('Journal Template'!A935=IFERROR(VLOOKUP('Journal Template'!A935,Checks!AI:AI,1,0),0),"Entry in Branch/Satellite BU's","")),"")</f>
        <v/>
      </c>
      <c r="AO523" s="171"/>
      <c r="AP523" s="171"/>
      <c r="AQ523" s="171"/>
      <c r="AR523" s="171"/>
      <c r="CI523" t="str">
        <f>IF(JRF!F536&gt;0,"",IF(JRF!B536="","",IF(LEFT(JRF!B536,1)=IFERROR(VLOOKUP(LEFT(JRF!B536,1),$CF$2:$CF$5,1,0),0),"Product Code Required",IF(JRF!C536="","",IF(JRF!C536=IFERROR(VLOOKUP(JRF!C536,$CH:$CH,1,0),0),"Product Code Required","NA")))))</f>
        <v/>
      </c>
      <c r="CJ523" t="str">
        <f>IF(JRF!AV536&gt;0,"",IF(JRF!Q536="","",IF(LEFT(JRF!Q536,1)=IFERROR(VLOOKUP(LEFT(JRF!Q536,1),$CF$2:$CF$5,1,0),0),"Product Code Required",IF(JRF!V536="","",IF(JRF!V536=IFERROR(VLOOKUP(JRF!V536,$CH:$CH,1,0),0),"Product Code Required","NA")))))</f>
        <v/>
      </c>
      <c r="CK523" t="str">
        <f>IFERROR(IF(LEN('Journal Template'!F534)&gt;0,"",IF('Journal Template'!A534="","",IF(LEFT('Journal Template'!A534,1)=IFERROR(VLOOKUP(LEFT('Journal Template'!A534,1),Checks!$CF$2:$CF$5,1,0),0),"Product Code Required",IF('Journal Template'!D534="","",IF('Journal Template'!D534=IFERROR(VLOOKUP('Journal Template'!D534,Checks!$CH:$CH,1,0),0),"Product Code Required","NA"))))),"")</f>
        <v/>
      </c>
    </row>
    <row r="524" spans="14:89">
      <c r="N524" t="s">
        <v>3273</v>
      </c>
      <c r="O524" t="s">
        <v>3274</v>
      </c>
      <c r="P524" t="s">
        <v>386</v>
      </c>
      <c r="Q524" s="150" t="str">
        <f>IF(JRF!D537="","",IF(IFERROR(VLOOKUP(JRF!D537,Checks!N:P,3,0),0)="A","","Inactive account in Use"))</f>
        <v/>
      </c>
      <c r="R524" t="str">
        <f>IFERROR(IF('Journal Template'!C936="","",IF(IFERROR(VLOOKUP('Journal Template'!C936,Checks!N:P,3,0),0)="A","","Inactive account in Use")),"")</f>
        <v/>
      </c>
      <c r="S524" t="s">
        <v>3275</v>
      </c>
      <c r="T524" t="s">
        <v>386</v>
      </c>
      <c r="U524" t="s">
        <v>381</v>
      </c>
      <c r="V524" s="150" t="str">
        <f>IF(JRF!C537="","",IF(IFERROR(VLOOKUP(JRF!C537,Checks!S:U,3,0),0)="A","Entry with System fund Dept",""))</f>
        <v/>
      </c>
      <c r="W524" t="str">
        <f>IFERROR(IF('Journal Template'!D936="","",IF(IFERROR(VLOOKUP('Journal Template'!D936,Checks!S:U,3,0),0)="A","Entry with System fund Dept","")),"")</f>
        <v/>
      </c>
      <c r="X524" t="s">
        <v>3271</v>
      </c>
      <c r="Y524" t="s">
        <v>389</v>
      </c>
      <c r="Z524" t="s">
        <v>3276</v>
      </c>
      <c r="AA524" t="s">
        <v>391</v>
      </c>
      <c r="AB524" t="s">
        <v>125</v>
      </c>
      <c r="AC524" s="150" t="str">
        <f>IFERROR(IF(JRF!C537="","",IF(AND(VLOOKUP(JRF!C537,X:AA,4,0)=JRF!B537,VLOOKUP(JRF!C537,X:Y,2,0)="A"),"","Inactive Dept Combo Error")),"Inactive Dept Combo Error")</f>
        <v/>
      </c>
      <c r="AD524" t="str">
        <f>IFERROR(IF('Journal Template'!D936="","",IF(AND(VLOOKUP('Journal Template'!D936,X:AA,4,0)='Journal Template'!A936,VLOOKUP('Journal Template'!D936,X:Y,2,0)="A"),"","Inactive Dept Combo Error")),"")</f>
        <v/>
      </c>
      <c r="AK524" s="150" t="str">
        <f>IF(JRF!B537="","",IF(JRF!B537=IFERROR(VLOOKUP(JRF!B537,Checks!AI:AI,1,0),0),"Entry in Branch/Satellite BU's",""))</f>
        <v/>
      </c>
      <c r="AL524" t="str">
        <f>IFERROR(IF('Journal Template'!A936="","",IF('Journal Template'!A936=IFERROR(VLOOKUP('Journal Template'!A936,Checks!AI:AI,1,0),0),"Entry in Branch/Satellite BU's","")),"")</f>
        <v/>
      </c>
      <c r="AO524" s="171"/>
      <c r="AP524" s="171"/>
      <c r="AQ524" s="171"/>
      <c r="AR524" s="171"/>
      <c r="CI524" t="str">
        <f>IF(JRF!F537&gt;0,"",IF(JRF!B537="","",IF(LEFT(JRF!B537,1)=IFERROR(VLOOKUP(LEFT(JRF!B537,1),$CF$2:$CF$5,1,0),0),"Product Code Required",IF(JRF!C537="","",IF(JRF!C537=IFERROR(VLOOKUP(JRF!C537,$CH:$CH,1,0),0),"Product Code Required","NA")))))</f>
        <v/>
      </c>
      <c r="CJ524" t="str">
        <f>IF(JRF!AV537&gt;0,"",IF(JRF!Q537="","",IF(LEFT(JRF!Q537,1)=IFERROR(VLOOKUP(LEFT(JRF!Q537,1),$CF$2:$CF$5,1,0),0),"Product Code Required",IF(JRF!V537="","",IF(JRF!V537=IFERROR(VLOOKUP(JRF!V537,$CH:$CH,1,0),0),"Product Code Required","NA")))))</f>
        <v/>
      </c>
      <c r="CK524" t="str">
        <f>IFERROR(IF(LEN('Journal Template'!F535)&gt;0,"",IF('Journal Template'!A535="","",IF(LEFT('Journal Template'!A535,1)=IFERROR(VLOOKUP(LEFT('Journal Template'!A535,1),Checks!$CF$2:$CF$5,1,0),0),"Product Code Required",IF('Journal Template'!D535="","",IF('Journal Template'!D535=IFERROR(VLOOKUP('Journal Template'!D535,Checks!$CH:$CH,1,0),0),"Product Code Required","NA"))))),"")</f>
        <v/>
      </c>
    </row>
    <row r="525" spans="14:89">
      <c r="N525" t="s">
        <v>3277</v>
      </c>
      <c r="O525" t="s">
        <v>983</v>
      </c>
      <c r="P525" t="s">
        <v>386</v>
      </c>
      <c r="Q525" s="150" t="str">
        <f>IF(JRF!D538="","",IF(IFERROR(VLOOKUP(JRF!D538,Checks!N:P,3,0),0)="A","","Inactive account in Use"))</f>
        <v/>
      </c>
      <c r="R525" t="str">
        <f>IFERROR(IF('Journal Template'!C937="","",IF(IFERROR(VLOOKUP('Journal Template'!C937,Checks!N:P,3,0),0)="A","","Inactive account in Use")),"")</f>
        <v/>
      </c>
      <c r="S525" t="s">
        <v>3278</v>
      </c>
      <c r="T525" t="s">
        <v>386</v>
      </c>
      <c r="U525" t="s">
        <v>381</v>
      </c>
      <c r="V525" s="150" t="str">
        <f>IF(JRF!C538="","",IF(IFERROR(VLOOKUP(JRF!C538,Checks!S:U,3,0),0)="A","Entry with System fund Dept",""))</f>
        <v/>
      </c>
      <c r="W525" t="str">
        <f>IFERROR(IF('Journal Template'!D937="","",IF(IFERROR(VLOOKUP('Journal Template'!D937,Checks!S:U,3,0),0)="A","Entry with System fund Dept","")),"")</f>
        <v/>
      </c>
      <c r="X525" t="s">
        <v>3279</v>
      </c>
      <c r="Y525" t="s">
        <v>389</v>
      </c>
      <c r="Z525" t="s">
        <v>3280</v>
      </c>
      <c r="AA525" t="s">
        <v>391</v>
      </c>
      <c r="AB525" t="s">
        <v>125</v>
      </c>
      <c r="AC525" s="150" t="str">
        <f>IFERROR(IF(JRF!C538="","",IF(AND(VLOOKUP(JRF!C538,X:AA,4,0)=JRF!B538,VLOOKUP(JRF!C538,X:Y,2,0)="A"),"","Inactive Dept Combo Error")),"Inactive Dept Combo Error")</f>
        <v/>
      </c>
      <c r="AD525" t="str">
        <f>IFERROR(IF('Journal Template'!D937="","",IF(AND(VLOOKUP('Journal Template'!D937,X:AA,4,0)='Journal Template'!A937,VLOOKUP('Journal Template'!D937,X:Y,2,0)="A"),"","Inactive Dept Combo Error")),"")</f>
        <v/>
      </c>
      <c r="AK525" s="150" t="str">
        <f>IF(JRF!B538="","",IF(JRF!B538=IFERROR(VLOOKUP(JRF!B538,Checks!AI:AI,1,0),0),"Entry in Branch/Satellite BU's",""))</f>
        <v/>
      </c>
      <c r="AL525" t="str">
        <f>IFERROR(IF('Journal Template'!A937="","",IF('Journal Template'!A937=IFERROR(VLOOKUP('Journal Template'!A937,Checks!AI:AI,1,0),0),"Entry in Branch/Satellite BU's","")),"")</f>
        <v/>
      </c>
      <c r="AO525" s="171"/>
      <c r="AP525" s="171"/>
      <c r="AQ525" s="171"/>
      <c r="AR525" s="171"/>
      <c r="CI525" t="str">
        <f>IF(JRF!F538&gt;0,"",IF(JRF!B538="","",IF(LEFT(JRF!B538,1)=IFERROR(VLOOKUP(LEFT(JRF!B538,1),$CF$2:$CF$5,1,0),0),"Product Code Required",IF(JRF!C538="","",IF(JRF!C538=IFERROR(VLOOKUP(JRF!C538,$CH:$CH,1,0),0),"Product Code Required","NA")))))</f>
        <v/>
      </c>
      <c r="CJ525" t="str">
        <f>IF(JRF!AV538&gt;0,"",IF(JRF!Q538="","",IF(LEFT(JRF!Q538,1)=IFERROR(VLOOKUP(LEFT(JRF!Q538,1),$CF$2:$CF$5,1,0),0),"Product Code Required",IF(JRF!V538="","",IF(JRF!V538=IFERROR(VLOOKUP(JRF!V538,$CH:$CH,1,0),0),"Product Code Required","NA")))))</f>
        <v/>
      </c>
      <c r="CK525" t="str">
        <f>IFERROR(IF(LEN('Journal Template'!F536)&gt;0,"",IF('Journal Template'!A536="","",IF(LEFT('Journal Template'!A536,1)=IFERROR(VLOOKUP(LEFT('Journal Template'!A536,1),Checks!$CF$2:$CF$5,1,0),0),"Product Code Required",IF('Journal Template'!D536="","",IF('Journal Template'!D536=IFERROR(VLOOKUP('Journal Template'!D536,Checks!$CH:$CH,1,0),0),"Product Code Required","NA"))))),"")</f>
        <v/>
      </c>
    </row>
    <row r="526" spans="14:89">
      <c r="N526" t="s">
        <v>3281</v>
      </c>
      <c r="O526" t="s">
        <v>3282</v>
      </c>
      <c r="P526" t="s">
        <v>386</v>
      </c>
      <c r="Q526" s="150" t="str">
        <f>IF(JRF!D539="","",IF(IFERROR(VLOOKUP(JRF!D539,Checks!N:P,3,0),0)="A","","Inactive account in Use"))</f>
        <v/>
      </c>
      <c r="R526" t="str">
        <f>IFERROR(IF('Journal Template'!C938="","",IF(IFERROR(VLOOKUP('Journal Template'!C938,Checks!N:P,3,0),0)="A","","Inactive account in Use")),"")</f>
        <v/>
      </c>
      <c r="S526" t="s">
        <v>3283</v>
      </c>
      <c r="T526" t="s">
        <v>386</v>
      </c>
      <c r="U526" t="s">
        <v>381</v>
      </c>
      <c r="V526" s="150" t="str">
        <f>IF(JRF!C539="","",IF(IFERROR(VLOOKUP(JRF!C539,Checks!S:U,3,0),0)="A","Entry with System fund Dept",""))</f>
        <v/>
      </c>
      <c r="W526" t="str">
        <f>IFERROR(IF('Journal Template'!D938="","",IF(IFERROR(VLOOKUP('Journal Template'!D938,Checks!S:U,3,0),0)="A","Entry with System fund Dept","")),"")</f>
        <v/>
      </c>
      <c r="X526" t="s">
        <v>3279</v>
      </c>
      <c r="Y526" t="s">
        <v>389</v>
      </c>
      <c r="Z526" t="s">
        <v>3284</v>
      </c>
      <c r="AA526" t="s">
        <v>1493</v>
      </c>
      <c r="AB526" t="s">
        <v>125</v>
      </c>
      <c r="AC526" s="150" t="str">
        <f>IFERROR(IF(JRF!C539="","",IF(AND(VLOOKUP(JRF!C539,X:AA,4,0)=JRF!B539,VLOOKUP(JRF!C539,X:Y,2,0)="A"),"","Inactive Dept Combo Error")),"Inactive Dept Combo Error")</f>
        <v/>
      </c>
      <c r="AD526" t="str">
        <f>IFERROR(IF('Journal Template'!D938="","",IF(AND(VLOOKUP('Journal Template'!D938,X:AA,4,0)='Journal Template'!A938,VLOOKUP('Journal Template'!D938,X:Y,2,0)="A"),"","Inactive Dept Combo Error")),"")</f>
        <v/>
      </c>
      <c r="AK526" s="150" t="str">
        <f>IF(JRF!B539="","",IF(JRF!B539=IFERROR(VLOOKUP(JRF!B539,Checks!AI:AI,1,0),0),"Entry in Branch/Satellite BU's",""))</f>
        <v/>
      </c>
      <c r="AL526" t="str">
        <f>IFERROR(IF('Journal Template'!A938="","",IF('Journal Template'!A938=IFERROR(VLOOKUP('Journal Template'!A938,Checks!AI:AI,1,0),0),"Entry in Branch/Satellite BU's","")),"")</f>
        <v/>
      </c>
      <c r="AO526" s="171"/>
      <c r="AP526" s="171"/>
      <c r="AQ526" s="171"/>
      <c r="AR526" s="171"/>
      <c r="CI526" t="str">
        <f>IF(JRF!F539&gt;0,"",IF(JRF!B539="","",IF(LEFT(JRF!B539,1)=IFERROR(VLOOKUP(LEFT(JRF!B539,1),$CF$2:$CF$5,1,0),0),"Product Code Required",IF(JRF!C539="","",IF(JRF!C539=IFERROR(VLOOKUP(JRF!C539,$CH:$CH,1,0),0),"Product Code Required","NA")))))</f>
        <v/>
      </c>
      <c r="CJ526" t="str">
        <f>IF(JRF!AV539&gt;0,"",IF(JRF!Q539="","",IF(LEFT(JRF!Q539,1)=IFERROR(VLOOKUP(LEFT(JRF!Q539,1),$CF$2:$CF$5,1,0),0),"Product Code Required",IF(JRF!V539="","",IF(JRF!V539=IFERROR(VLOOKUP(JRF!V539,$CH:$CH,1,0),0),"Product Code Required","NA")))))</f>
        <v/>
      </c>
      <c r="CK526" t="str">
        <f>IFERROR(IF(LEN('Journal Template'!F537)&gt;0,"",IF('Journal Template'!A537="","",IF(LEFT('Journal Template'!A537,1)=IFERROR(VLOOKUP(LEFT('Journal Template'!A537,1),Checks!$CF$2:$CF$5,1,0),0),"Product Code Required",IF('Journal Template'!D537="","",IF('Journal Template'!D537=IFERROR(VLOOKUP('Journal Template'!D537,Checks!$CH:$CH,1,0),0),"Product Code Required","NA"))))),"")</f>
        <v/>
      </c>
    </row>
    <row r="527" spans="14:89">
      <c r="N527" t="s">
        <v>3285</v>
      </c>
      <c r="O527" t="s">
        <v>983</v>
      </c>
      <c r="P527" t="s">
        <v>386</v>
      </c>
      <c r="Q527" s="150" t="str">
        <f>IF(JRF!D540="","",IF(IFERROR(VLOOKUP(JRF!D540,Checks!N:P,3,0),0)="A","","Inactive account in Use"))</f>
        <v/>
      </c>
      <c r="R527" t="str">
        <f>IFERROR(IF('Journal Template'!C939="","",IF(IFERROR(VLOOKUP('Journal Template'!C939,Checks!N:P,3,0),0)="A","","Inactive account in Use")),"")</f>
        <v/>
      </c>
      <c r="S527" t="s">
        <v>3286</v>
      </c>
      <c r="T527" t="s">
        <v>386</v>
      </c>
      <c r="U527" t="s">
        <v>381</v>
      </c>
      <c r="V527" s="150" t="str">
        <f>IF(JRF!C540="","",IF(IFERROR(VLOOKUP(JRF!C540,Checks!S:U,3,0),0)="A","Entry with System fund Dept",""))</f>
        <v/>
      </c>
      <c r="W527" t="str">
        <f>IFERROR(IF('Journal Template'!D939="","",IF(IFERROR(VLOOKUP('Journal Template'!D939,Checks!S:U,3,0),0)="A","Entry with System fund Dept","")),"")</f>
        <v/>
      </c>
      <c r="X527" t="s">
        <v>3287</v>
      </c>
      <c r="Y527" t="s">
        <v>389</v>
      </c>
      <c r="Z527" t="s">
        <v>3288</v>
      </c>
      <c r="AA527" t="s">
        <v>1493</v>
      </c>
      <c r="AB527" t="s">
        <v>125</v>
      </c>
      <c r="AC527" s="150" t="str">
        <f>IFERROR(IF(JRF!C540="","",IF(AND(VLOOKUP(JRF!C540,X:AA,4,0)=JRF!B540,VLOOKUP(JRF!C540,X:Y,2,0)="A"),"","Inactive Dept Combo Error")),"Inactive Dept Combo Error")</f>
        <v/>
      </c>
      <c r="AD527" t="str">
        <f>IFERROR(IF('Journal Template'!D939="","",IF(AND(VLOOKUP('Journal Template'!D939,X:AA,4,0)='Journal Template'!A939,VLOOKUP('Journal Template'!D939,X:Y,2,0)="A"),"","Inactive Dept Combo Error")),"")</f>
        <v/>
      </c>
      <c r="AK527" s="150" t="str">
        <f>IF(JRF!B540="","",IF(JRF!B540=IFERROR(VLOOKUP(JRF!B540,Checks!AI:AI,1,0),0),"Entry in Branch/Satellite BU's",""))</f>
        <v/>
      </c>
      <c r="AL527" t="str">
        <f>IFERROR(IF('Journal Template'!A939="","",IF('Journal Template'!A939=IFERROR(VLOOKUP('Journal Template'!A939,Checks!AI:AI,1,0),0),"Entry in Branch/Satellite BU's","")),"")</f>
        <v/>
      </c>
      <c r="AO527" s="171"/>
      <c r="AP527" s="171"/>
      <c r="AQ527" s="171"/>
      <c r="AR527" s="171"/>
      <c r="CI527" t="str">
        <f>IF(JRF!F540&gt;0,"",IF(JRF!B540="","",IF(LEFT(JRF!B540,1)=IFERROR(VLOOKUP(LEFT(JRF!B540,1),$CF$2:$CF$5,1,0),0),"Product Code Required",IF(JRF!C540="","",IF(JRF!C540=IFERROR(VLOOKUP(JRF!C540,$CH:$CH,1,0),0),"Product Code Required","NA")))))</f>
        <v/>
      </c>
      <c r="CJ527" t="str">
        <f>IF(JRF!AV540&gt;0,"",IF(JRF!Q540="","",IF(LEFT(JRF!Q540,1)=IFERROR(VLOOKUP(LEFT(JRF!Q540,1),$CF$2:$CF$5,1,0),0),"Product Code Required",IF(JRF!V540="","",IF(JRF!V540=IFERROR(VLOOKUP(JRF!V540,$CH:$CH,1,0),0),"Product Code Required","NA")))))</f>
        <v/>
      </c>
      <c r="CK527" t="str">
        <f>IFERROR(IF(LEN('Journal Template'!F538)&gt;0,"",IF('Journal Template'!A538="","",IF(LEFT('Journal Template'!A538,1)=IFERROR(VLOOKUP(LEFT('Journal Template'!A538,1),Checks!$CF$2:$CF$5,1,0),0),"Product Code Required",IF('Journal Template'!D538="","",IF('Journal Template'!D538=IFERROR(VLOOKUP('Journal Template'!D538,Checks!$CH:$CH,1,0),0),"Product Code Required","NA"))))),"")</f>
        <v/>
      </c>
    </row>
    <row r="528" spans="14:89">
      <c r="N528" t="s">
        <v>3289</v>
      </c>
      <c r="O528" t="s">
        <v>983</v>
      </c>
      <c r="P528" t="s">
        <v>386</v>
      </c>
      <c r="Q528" s="150" t="str">
        <f>IF(JRF!D541="","",IF(IFERROR(VLOOKUP(JRF!D541,Checks!N:P,3,0),0)="A","","Inactive account in Use"))</f>
        <v/>
      </c>
      <c r="R528" t="str">
        <f>IFERROR(IF('Journal Template'!C940="","",IF(IFERROR(VLOOKUP('Journal Template'!C940,Checks!N:P,3,0),0)="A","","Inactive account in Use")),"")</f>
        <v/>
      </c>
      <c r="S528" t="s">
        <v>3290</v>
      </c>
      <c r="T528" t="s">
        <v>386</v>
      </c>
      <c r="U528" t="s">
        <v>381</v>
      </c>
      <c r="V528" s="150" t="str">
        <f>IF(JRF!C541="","",IF(IFERROR(VLOOKUP(JRF!C541,Checks!S:U,3,0),0)="A","Entry with System fund Dept",""))</f>
        <v/>
      </c>
      <c r="W528" t="str">
        <f>IFERROR(IF('Journal Template'!D940="","",IF(IFERROR(VLOOKUP('Journal Template'!D940,Checks!S:U,3,0),0)="A","Entry with System fund Dept","")),"")</f>
        <v/>
      </c>
      <c r="X528" t="s">
        <v>3287</v>
      </c>
      <c r="Y528" t="s">
        <v>389</v>
      </c>
      <c r="Z528" t="s">
        <v>3291</v>
      </c>
      <c r="AA528" t="s">
        <v>391</v>
      </c>
      <c r="AB528" t="s">
        <v>125</v>
      </c>
      <c r="AC528" s="150" t="str">
        <f>IFERROR(IF(JRF!C541="","",IF(AND(VLOOKUP(JRF!C541,X:AA,4,0)=JRF!B541,VLOOKUP(JRF!C541,X:Y,2,0)="A"),"","Inactive Dept Combo Error")),"Inactive Dept Combo Error")</f>
        <v/>
      </c>
      <c r="AD528" t="str">
        <f>IFERROR(IF('Journal Template'!D940="","",IF(AND(VLOOKUP('Journal Template'!D940,X:AA,4,0)='Journal Template'!A940,VLOOKUP('Journal Template'!D940,X:Y,2,0)="A"),"","Inactive Dept Combo Error")),"")</f>
        <v/>
      </c>
      <c r="AK528" s="150" t="str">
        <f>IF(JRF!B541="","",IF(JRF!B541=IFERROR(VLOOKUP(JRF!B541,Checks!AI:AI,1,0),0),"Entry in Branch/Satellite BU's",""))</f>
        <v/>
      </c>
      <c r="AL528" t="str">
        <f>IFERROR(IF('Journal Template'!A940="","",IF('Journal Template'!A940=IFERROR(VLOOKUP('Journal Template'!A940,Checks!AI:AI,1,0),0),"Entry in Branch/Satellite BU's","")),"")</f>
        <v/>
      </c>
      <c r="AO528" s="171"/>
      <c r="AP528" s="171"/>
      <c r="AQ528" s="171"/>
      <c r="AR528" s="171"/>
      <c r="CI528" t="str">
        <f>IF(JRF!F541&gt;0,"",IF(JRF!B541="","",IF(LEFT(JRF!B541,1)=IFERROR(VLOOKUP(LEFT(JRF!B541,1),$CF$2:$CF$5,1,0),0),"Product Code Required",IF(JRF!C541="","",IF(JRF!C541=IFERROR(VLOOKUP(JRF!C541,$CH:$CH,1,0),0),"Product Code Required","NA")))))</f>
        <v/>
      </c>
      <c r="CJ528" t="str">
        <f>IF(JRF!AV541&gt;0,"",IF(JRF!Q541="","",IF(LEFT(JRF!Q541,1)=IFERROR(VLOOKUP(LEFT(JRF!Q541,1),$CF$2:$CF$5,1,0),0),"Product Code Required",IF(JRF!V541="","",IF(JRF!V541=IFERROR(VLOOKUP(JRF!V541,$CH:$CH,1,0),0),"Product Code Required","NA")))))</f>
        <v/>
      </c>
      <c r="CK528" t="str">
        <f>IFERROR(IF(LEN('Journal Template'!F539)&gt;0,"",IF('Journal Template'!A539="","",IF(LEFT('Journal Template'!A539,1)=IFERROR(VLOOKUP(LEFT('Journal Template'!A539,1),Checks!$CF$2:$CF$5,1,0),0),"Product Code Required",IF('Journal Template'!D539="","",IF('Journal Template'!D539=IFERROR(VLOOKUP('Journal Template'!D539,Checks!$CH:$CH,1,0),0),"Product Code Required","NA"))))),"")</f>
        <v/>
      </c>
    </row>
    <row r="529" spans="14:89">
      <c r="N529" t="s">
        <v>3292</v>
      </c>
      <c r="O529" t="s">
        <v>983</v>
      </c>
      <c r="P529" t="s">
        <v>386</v>
      </c>
      <c r="Q529" s="150" t="str">
        <f>IF(JRF!D542="","",IF(IFERROR(VLOOKUP(JRF!D542,Checks!N:P,3,0),0)="A","","Inactive account in Use"))</f>
        <v/>
      </c>
      <c r="R529" t="str">
        <f>IFERROR(IF('Journal Template'!C941="","",IF(IFERROR(VLOOKUP('Journal Template'!C941,Checks!N:P,3,0),0)="A","","Inactive account in Use")),"")</f>
        <v/>
      </c>
      <c r="S529" t="s">
        <v>3293</v>
      </c>
      <c r="T529" t="s">
        <v>386</v>
      </c>
      <c r="U529" t="s">
        <v>381</v>
      </c>
      <c r="V529" s="150" t="str">
        <f>IF(JRF!C542="","",IF(IFERROR(VLOOKUP(JRF!C542,Checks!S:U,3,0),0)="A","Entry with System fund Dept",""))</f>
        <v/>
      </c>
      <c r="W529" t="str">
        <f>IFERROR(IF('Journal Template'!D941="","",IF(IFERROR(VLOOKUP('Journal Template'!D941,Checks!S:U,3,0),0)="A","Entry with System fund Dept","")),"")</f>
        <v/>
      </c>
      <c r="X529" t="s">
        <v>3294</v>
      </c>
      <c r="Y529" t="s">
        <v>389</v>
      </c>
      <c r="Z529" t="s">
        <v>3295</v>
      </c>
      <c r="AA529" t="s">
        <v>391</v>
      </c>
      <c r="AB529" t="s">
        <v>125</v>
      </c>
      <c r="AC529" s="150" t="str">
        <f>IFERROR(IF(JRF!C542="","",IF(AND(VLOOKUP(JRF!C542,X:AA,4,0)=JRF!B542,VLOOKUP(JRF!C542,X:Y,2,0)="A"),"","Inactive Dept Combo Error")),"Inactive Dept Combo Error")</f>
        <v/>
      </c>
      <c r="AD529" t="str">
        <f>IFERROR(IF('Journal Template'!D941="","",IF(AND(VLOOKUP('Journal Template'!D941,X:AA,4,0)='Journal Template'!A941,VLOOKUP('Journal Template'!D941,X:Y,2,0)="A"),"","Inactive Dept Combo Error")),"")</f>
        <v/>
      </c>
      <c r="AK529" s="150" t="str">
        <f>IF(JRF!B542="","",IF(JRF!B542=IFERROR(VLOOKUP(JRF!B542,Checks!AI:AI,1,0),0),"Entry in Branch/Satellite BU's",""))</f>
        <v/>
      </c>
      <c r="AL529" t="str">
        <f>IFERROR(IF('Journal Template'!A941="","",IF('Journal Template'!A941=IFERROR(VLOOKUP('Journal Template'!A941,Checks!AI:AI,1,0),0),"Entry in Branch/Satellite BU's","")),"")</f>
        <v/>
      </c>
      <c r="AO529" s="171"/>
      <c r="AP529" s="171"/>
      <c r="AQ529" s="171"/>
      <c r="AR529" s="171"/>
      <c r="CI529" t="str">
        <f>IF(JRF!F542&gt;0,"",IF(JRF!B542="","",IF(LEFT(JRF!B542,1)=IFERROR(VLOOKUP(LEFT(JRF!B542,1),$CF$2:$CF$5,1,0),0),"Product Code Required",IF(JRF!C542="","",IF(JRF!C542=IFERROR(VLOOKUP(JRF!C542,$CH:$CH,1,0),0),"Product Code Required","NA")))))</f>
        <v/>
      </c>
      <c r="CJ529" t="str">
        <f>IF(JRF!AV542&gt;0,"",IF(JRF!Q542="","",IF(LEFT(JRF!Q542,1)=IFERROR(VLOOKUP(LEFT(JRF!Q542,1),$CF$2:$CF$5,1,0),0),"Product Code Required",IF(JRF!V542="","",IF(JRF!V542=IFERROR(VLOOKUP(JRF!V542,$CH:$CH,1,0),0),"Product Code Required","NA")))))</f>
        <v/>
      </c>
      <c r="CK529" t="str">
        <f>IFERROR(IF(LEN('Journal Template'!F540)&gt;0,"",IF('Journal Template'!A540="","",IF(LEFT('Journal Template'!A540,1)=IFERROR(VLOOKUP(LEFT('Journal Template'!A540,1),Checks!$CF$2:$CF$5,1,0),0),"Product Code Required",IF('Journal Template'!D540="","",IF('Journal Template'!D540=IFERROR(VLOOKUP('Journal Template'!D540,Checks!$CH:$CH,1,0),0),"Product Code Required","NA"))))),"")</f>
        <v/>
      </c>
    </row>
    <row r="530" spans="14:89">
      <c r="N530" t="s">
        <v>3296</v>
      </c>
      <c r="O530" t="s">
        <v>983</v>
      </c>
      <c r="P530" t="s">
        <v>386</v>
      </c>
      <c r="Q530" s="150" t="str">
        <f>IF(JRF!D543="","",IF(IFERROR(VLOOKUP(JRF!D543,Checks!N:P,3,0),0)="A","","Inactive account in Use"))</f>
        <v/>
      </c>
      <c r="R530" t="str">
        <f>IFERROR(IF('Journal Template'!C942="","",IF(IFERROR(VLOOKUP('Journal Template'!C942,Checks!N:P,3,0),0)="A","","Inactive account in Use")),"")</f>
        <v/>
      </c>
      <c r="S530" t="s">
        <v>3297</v>
      </c>
      <c r="T530" t="s">
        <v>386</v>
      </c>
      <c r="U530" t="s">
        <v>381</v>
      </c>
      <c r="V530" s="150" t="str">
        <f>IF(JRF!C543="","",IF(IFERROR(VLOOKUP(JRF!C543,Checks!S:U,3,0),0)="A","Entry with System fund Dept",""))</f>
        <v/>
      </c>
      <c r="W530" t="str">
        <f>IFERROR(IF('Journal Template'!D942="","",IF(IFERROR(VLOOKUP('Journal Template'!D942,Checks!S:U,3,0),0)="A","Entry with System fund Dept","")),"")</f>
        <v/>
      </c>
      <c r="X530" t="s">
        <v>3294</v>
      </c>
      <c r="Y530" t="s">
        <v>389</v>
      </c>
      <c r="Z530" t="s">
        <v>3298</v>
      </c>
      <c r="AA530" t="s">
        <v>1493</v>
      </c>
      <c r="AB530" t="s">
        <v>125</v>
      </c>
      <c r="AC530" s="150" t="str">
        <f>IFERROR(IF(JRF!C543="","",IF(AND(VLOOKUP(JRF!C543,X:AA,4,0)=JRF!B543,VLOOKUP(JRF!C543,X:Y,2,0)="A"),"","Inactive Dept Combo Error")),"Inactive Dept Combo Error")</f>
        <v/>
      </c>
      <c r="AD530" t="str">
        <f>IFERROR(IF('Journal Template'!D942="","",IF(AND(VLOOKUP('Journal Template'!D942,X:AA,4,0)='Journal Template'!A942,VLOOKUP('Journal Template'!D942,X:Y,2,0)="A"),"","Inactive Dept Combo Error")),"")</f>
        <v/>
      </c>
      <c r="AK530" s="150" t="str">
        <f>IF(JRF!B543="","",IF(JRF!B543=IFERROR(VLOOKUP(JRF!B543,Checks!AI:AI,1,0),0),"Entry in Branch/Satellite BU's",""))</f>
        <v/>
      </c>
      <c r="AL530" t="str">
        <f>IFERROR(IF('Journal Template'!A942="","",IF('Journal Template'!A942=IFERROR(VLOOKUP('Journal Template'!A942,Checks!AI:AI,1,0),0),"Entry in Branch/Satellite BU's","")),"")</f>
        <v/>
      </c>
      <c r="AO530" s="171"/>
      <c r="AP530" s="171"/>
      <c r="AQ530" s="171"/>
      <c r="AR530" s="171"/>
      <c r="CI530" t="str">
        <f>IF(JRF!F543&gt;0,"",IF(JRF!B543="","",IF(LEFT(JRF!B543,1)=IFERROR(VLOOKUP(LEFT(JRF!B543,1),$CF$2:$CF$5,1,0),0),"Product Code Required",IF(JRF!C543="","",IF(JRF!C543=IFERROR(VLOOKUP(JRF!C543,$CH:$CH,1,0),0),"Product Code Required","NA")))))</f>
        <v/>
      </c>
      <c r="CJ530" t="str">
        <f>IF(JRF!AV543&gt;0,"",IF(JRF!Q543="","",IF(LEFT(JRF!Q543,1)=IFERROR(VLOOKUP(LEFT(JRF!Q543,1),$CF$2:$CF$5,1,0),0),"Product Code Required",IF(JRF!V543="","",IF(JRF!V543=IFERROR(VLOOKUP(JRF!V543,$CH:$CH,1,0),0),"Product Code Required","NA")))))</f>
        <v/>
      </c>
      <c r="CK530" t="str">
        <f>IFERROR(IF(LEN('Journal Template'!F541)&gt;0,"",IF('Journal Template'!A541="","",IF(LEFT('Journal Template'!A541,1)=IFERROR(VLOOKUP(LEFT('Journal Template'!A541,1),Checks!$CF$2:$CF$5,1,0),0),"Product Code Required",IF('Journal Template'!D541="","",IF('Journal Template'!D541=IFERROR(VLOOKUP('Journal Template'!D541,Checks!$CH:$CH,1,0),0),"Product Code Required","NA"))))),"")</f>
        <v/>
      </c>
    </row>
    <row r="531" spans="14:89">
      <c r="N531" t="s">
        <v>3299</v>
      </c>
      <c r="O531" t="s">
        <v>3300</v>
      </c>
      <c r="P531" t="s">
        <v>386</v>
      </c>
      <c r="Q531" s="150" t="str">
        <f>IF(JRF!D544="","",IF(IFERROR(VLOOKUP(JRF!D544,Checks!N:P,3,0),0)="A","","Inactive account in Use"))</f>
        <v/>
      </c>
      <c r="R531" t="str">
        <f>IFERROR(IF('Journal Template'!C943="","",IF(IFERROR(VLOOKUP('Journal Template'!C943,Checks!N:P,3,0),0)="A","","Inactive account in Use")),"")</f>
        <v/>
      </c>
      <c r="S531" t="s">
        <v>3301</v>
      </c>
      <c r="T531" t="s">
        <v>386</v>
      </c>
      <c r="U531" t="s">
        <v>381</v>
      </c>
      <c r="V531" s="150" t="str">
        <f>IF(JRF!C544="","",IF(IFERROR(VLOOKUP(JRF!C544,Checks!S:U,3,0),0)="A","Entry with System fund Dept",""))</f>
        <v/>
      </c>
      <c r="W531" t="str">
        <f>IFERROR(IF('Journal Template'!D943="","",IF(IFERROR(VLOOKUP('Journal Template'!D943,Checks!S:U,3,0),0)="A","Entry with System fund Dept","")),"")</f>
        <v/>
      </c>
      <c r="X531" t="s">
        <v>3302</v>
      </c>
      <c r="Y531" t="s">
        <v>389</v>
      </c>
      <c r="Z531" t="s">
        <v>3303</v>
      </c>
      <c r="AA531" t="s">
        <v>1493</v>
      </c>
      <c r="AB531" t="s">
        <v>125</v>
      </c>
      <c r="AC531" s="150" t="str">
        <f>IFERROR(IF(JRF!C544="","",IF(AND(VLOOKUP(JRF!C544,X:AA,4,0)=JRF!B544,VLOOKUP(JRF!C544,X:Y,2,0)="A"),"","Inactive Dept Combo Error")),"Inactive Dept Combo Error")</f>
        <v/>
      </c>
      <c r="AD531" t="str">
        <f>IFERROR(IF('Journal Template'!D943="","",IF(AND(VLOOKUP('Journal Template'!D943,X:AA,4,0)='Journal Template'!A943,VLOOKUP('Journal Template'!D943,X:Y,2,0)="A"),"","Inactive Dept Combo Error")),"")</f>
        <v/>
      </c>
      <c r="AK531" s="150" t="str">
        <f>IF(JRF!B544="","",IF(JRF!B544=IFERROR(VLOOKUP(JRF!B544,Checks!AI:AI,1,0),0),"Entry in Branch/Satellite BU's",""))</f>
        <v/>
      </c>
      <c r="AL531" t="str">
        <f>IFERROR(IF('Journal Template'!A943="","",IF('Journal Template'!A943=IFERROR(VLOOKUP('Journal Template'!A943,Checks!AI:AI,1,0),0),"Entry in Branch/Satellite BU's","")),"")</f>
        <v/>
      </c>
      <c r="AO531" s="171"/>
      <c r="AP531" s="171"/>
      <c r="AQ531" s="171"/>
      <c r="AR531" s="171"/>
      <c r="CI531" t="str">
        <f>IF(JRF!F544&gt;0,"",IF(JRF!B544="","",IF(LEFT(JRF!B544,1)=IFERROR(VLOOKUP(LEFT(JRF!B544,1),$CF$2:$CF$5,1,0),0),"Product Code Required",IF(JRF!C544="","",IF(JRF!C544=IFERROR(VLOOKUP(JRF!C544,$CH:$CH,1,0),0),"Product Code Required","NA")))))</f>
        <v/>
      </c>
      <c r="CJ531" t="str">
        <f>IF(JRF!AV544&gt;0,"",IF(JRF!Q544="","",IF(LEFT(JRF!Q544,1)=IFERROR(VLOOKUP(LEFT(JRF!Q544,1),$CF$2:$CF$5,1,0),0),"Product Code Required",IF(JRF!V544="","",IF(JRF!V544=IFERROR(VLOOKUP(JRF!V544,$CH:$CH,1,0),0),"Product Code Required","NA")))))</f>
        <v/>
      </c>
      <c r="CK531" t="str">
        <f>IFERROR(IF(LEN('Journal Template'!F542)&gt;0,"",IF('Journal Template'!A542="","",IF(LEFT('Journal Template'!A542,1)=IFERROR(VLOOKUP(LEFT('Journal Template'!A542,1),Checks!$CF$2:$CF$5,1,0),0),"Product Code Required",IF('Journal Template'!D542="","",IF('Journal Template'!D542=IFERROR(VLOOKUP('Journal Template'!D542,Checks!$CH:$CH,1,0),0),"Product Code Required","NA"))))),"")</f>
        <v/>
      </c>
    </row>
    <row r="532" spans="14:89">
      <c r="N532" t="s">
        <v>3304</v>
      </c>
      <c r="O532" t="s">
        <v>3305</v>
      </c>
      <c r="P532" t="s">
        <v>386</v>
      </c>
      <c r="Q532" s="150" t="str">
        <f>IF(JRF!D545="","",IF(IFERROR(VLOOKUP(JRF!D545,Checks!N:P,3,0),0)="A","","Inactive account in Use"))</f>
        <v/>
      </c>
      <c r="R532" t="str">
        <f>IFERROR(IF('Journal Template'!C944="","",IF(IFERROR(VLOOKUP('Journal Template'!C944,Checks!N:P,3,0),0)="A","","Inactive account in Use")),"")</f>
        <v/>
      </c>
      <c r="S532" t="s">
        <v>3306</v>
      </c>
      <c r="T532" t="s">
        <v>386</v>
      </c>
      <c r="U532" t="s">
        <v>381</v>
      </c>
      <c r="V532" s="150" t="str">
        <f>IF(JRF!C545="","",IF(IFERROR(VLOOKUP(JRF!C545,Checks!S:U,3,0),0)="A","Entry with System fund Dept",""))</f>
        <v/>
      </c>
      <c r="W532" t="str">
        <f>IFERROR(IF('Journal Template'!D944="","",IF(IFERROR(VLOOKUP('Journal Template'!D944,Checks!S:U,3,0),0)="A","Entry with System fund Dept","")),"")</f>
        <v/>
      </c>
      <c r="X532" t="s">
        <v>3302</v>
      </c>
      <c r="Y532" t="s">
        <v>389</v>
      </c>
      <c r="Z532" t="s">
        <v>3307</v>
      </c>
      <c r="AA532" t="s">
        <v>391</v>
      </c>
      <c r="AB532" t="s">
        <v>125</v>
      </c>
      <c r="AC532" s="150" t="str">
        <f>IFERROR(IF(JRF!C545="","",IF(AND(VLOOKUP(JRF!C545,X:AA,4,0)=JRF!B545,VLOOKUP(JRF!C545,X:Y,2,0)="A"),"","Inactive Dept Combo Error")),"Inactive Dept Combo Error")</f>
        <v/>
      </c>
      <c r="AD532" t="str">
        <f>IFERROR(IF('Journal Template'!D944="","",IF(AND(VLOOKUP('Journal Template'!D944,X:AA,4,0)='Journal Template'!A944,VLOOKUP('Journal Template'!D944,X:Y,2,0)="A"),"","Inactive Dept Combo Error")),"")</f>
        <v/>
      </c>
      <c r="AK532" s="150" t="str">
        <f>IF(JRF!B545="","",IF(JRF!B545=IFERROR(VLOOKUP(JRF!B545,Checks!AI:AI,1,0),0),"Entry in Branch/Satellite BU's",""))</f>
        <v/>
      </c>
      <c r="AL532" t="str">
        <f>IFERROR(IF('Journal Template'!A944="","",IF('Journal Template'!A944=IFERROR(VLOOKUP('Journal Template'!A944,Checks!AI:AI,1,0),0),"Entry in Branch/Satellite BU's","")),"")</f>
        <v/>
      </c>
      <c r="AO532" s="171"/>
      <c r="AP532" s="171"/>
      <c r="AQ532" s="171"/>
      <c r="AR532" s="171"/>
      <c r="CI532" t="str">
        <f>IF(JRF!F545&gt;0,"",IF(JRF!B545="","",IF(LEFT(JRF!B545,1)=IFERROR(VLOOKUP(LEFT(JRF!B545,1),$CF$2:$CF$5,1,0),0),"Product Code Required",IF(JRF!C545="","",IF(JRF!C545=IFERROR(VLOOKUP(JRF!C545,$CH:$CH,1,0),0),"Product Code Required","NA")))))</f>
        <v/>
      </c>
      <c r="CJ532" t="str">
        <f>IF(JRF!AV545&gt;0,"",IF(JRF!Q545="","",IF(LEFT(JRF!Q545,1)=IFERROR(VLOOKUP(LEFT(JRF!Q545,1),$CF$2:$CF$5,1,0),0),"Product Code Required",IF(JRF!V545="","",IF(JRF!V545=IFERROR(VLOOKUP(JRF!V545,$CH:$CH,1,0),0),"Product Code Required","NA")))))</f>
        <v/>
      </c>
      <c r="CK532" t="str">
        <f>IFERROR(IF(LEN('Journal Template'!F543)&gt;0,"",IF('Journal Template'!A543="","",IF(LEFT('Journal Template'!A543,1)=IFERROR(VLOOKUP(LEFT('Journal Template'!A543,1),Checks!$CF$2:$CF$5,1,0),0),"Product Code Required",IF('Journal Template'!D543="","",IF('Journal Template'!D543=IFERROR(VLOOKUP('Journal Template'!D543,Checks!$CH:$CH,1,0),0),"Product Code Required","NA"))))),"")</f>
        <v/>
      </c>
    </row>
    <row r="533" spans="14:89">
      <c r="N533" t="s">
        <v>3308</v>
      </c>
      <c r="O533" t="s">
        <v>983</v>
      </c>
      <c r="P533" t="s">
        <v>386</v>
      </c>
      <c r="Q533" s="150" t="str">
        <f>IF(JRF!D546="","",IF(IFERROR(VLOOKUP(JRF!D546,Checks!N:P,3,0),0)="A","","Inactive account in Use"))</f>
        <v/>
      </c>
      <c r="R533" t="str">
        <f>IFERROR(IF('Journal Template'!C945="","",IF(IFERROR(VLOOKUP('Journal Template'!C945,Checks!N:P,3,0),0)="A","","Inactive account in Use")),"")</f>
        <v/>
      </c>
      <c r="S533" t="s">
        <v>3309</v>
      </c>
      <c r="T533" t="s">
        <v>386</v>
      </c>
      <c r="U533" t="s">
        <v>381</v>
      </c>
      <c r="V533" s="150" t="str">
        <f>IF(JRF!C546="","",IF(IFERROR(VLOOKUP(JRF!C546,Checks!S:U,3,0),0)="A","Entry with System fund Dept",""))</f>
        <v/>
      </c>
      <c r="W533" t="str">
        <f>IFERROR(IF('Journal Template'!D945="","",IF(IFERROR(VLOOKUP('Journal Template'!D945,Checks!S:U,3,0),0)="A","Entry with System fund Dept","")),"")</f>
        <v/>
      </c>
      <c r="X533" t="s">
        <v>3310</v>
      </c>
      <c r="Y533" t="s">
        <v>386</v>
      </c>
      <c r="Z533" t="s">
        <v>1502</v>
      </c>
      <c r="AA533" t="s">
        <v>1493</v>
      </c>
      <c r="AB533" t="s">
        <v>125</v>
      </c>
      <c r="AC533" s="150" t="str">
        <f>IFERROR(IF(JRF!C546="","",IF(AND(VLOOKUP(JRF!C546,X:AA,4,0)=JRF!B546,VLOOKUP(JRF!C546,X:Y,2,0)="A"),"","Inactive Dept Combo Error")),"Inactive Dept Combo Error")</f>
        <v/>
      </c>
      <c r="AD533" t="str">
        <f>IFERROR(IF('Journal Template'!D945="","",IF(AND(VLOOKUP('Journal Template'!D945,X:AA,4,0)='Journal Template'!A945,VLOOKUP('Journal Template'!D945,X:Y,2,0)="A"),"","Inactive Dept Combo Error")),"")</f>
        <v/>
      </c>
      <c r="AK533" s="150" t="str">
        <f>IF(JRF!B546="","",IF(JRF!B546=IFERROR(VLOOKUP(JRF!B546,Checks!AI:AI,1,0),0),"Entry in Branch/Satellite BU's",""))</f>
        <v/>
      </c>
      <c r="AL533" t="str">
        <f>IFERROR(IF('Journal Template'!A945="","",IF('Journal Template'!A945=IFERROR(VLOOKUP('Journal Template'!A945,Checks!AI:AI,1,0),0),"Entry in Branch/Satellite BU's","")),"")</f>
        <v/>
      </c>
      <c r="AO533" s="171"/>
      <c r="AP533" s="171"/>
      <c r="AQ533" s="171"/>
      <c r="AR533" s="171"/>
      <c r="CI533" t="str">
        <f>IF(JRF!F546&gt;0,"",IF(JRF!B546="","",IF(LEFT(JRF!B546,1)=IFERROR(VLOOKUP(LEFT(JRF!B546,1),$CF$2:$CF$5,1,0),0),"Product Code Required",IF(JRF!C546="","",IF(JRF!C546=IFERROR(VLOOKUP(JRF!C546,$CH:$CH,1,0),0),"Product Code Required","NA")))))</f>
        <v/>
      </c>
      <c r="CJ533" t="str">
        <f>IF(JRF!AV546&gt;0,"",IF(JRF!Q546="","",IF(LEFT(JRF!Q546,1)=IFERROR(VLOOKUP(LEFT(JRF!Q546,1),$CF$2:$CF$5,1,0),0),"Product Code Required",IF(JRF!V546="","",IF(JRF!V546=IFERROR(VLOOKUP(JRF!V546,$CH:$CH,1,0),0),"Product Code Required","NA")))))</f>
        <v/>
      </c>
      <c r="CK533" t="str">
        <f>IFERROR(IF(LEN('Journal Template'!F544)&gt;0,"",IF('Journal Template'!A544="","",IF(LEFT('Journal Template'!A544,1)=IFERROR(VLOOKUP(LEFT('Journal Template'!A544,1),Checks!$CF$2:$CF$5,1,0),0),"Product Code Required",IF('Journal Template'!D544="","",IF('Journal Template'!D544=IFERROR(VLOOKUP('Journal Template'!D544,Checks!$CH:$CH,1,0),0),"Product Code Required","NA"))))),"")</f>
        <v/>
      </c>
    </row>
    <row r="534" spans="14:89">
      <c r="N534" t="s">
        <v>3311</v>
      </c>
      <c r="O534" t="s">
        <v>983</v>
      </c>
      <c r="P534" t="s">
        <v>386</v>
      </c>
      <c r="Q534" s="150" t="str">
        <f>IF(JRF!D547="","",IF(IFERROR(VLOOKUP(JRF!D547,Checks!N:P,3,0),0)="A","","Inactive account in Use"))</f>
        <v/>
      </c>
      <c r="R534" t="str">
        <f>IFERROR(IF('Journal Template'!C946="","",IF(IFERROR(VLOOKUP('Journal Template'!C946,Checks!N:P,3,0),0)="A","","Inactive account in Use")),"")</f>
        <v/>
      </c>
      <c r="S534" t="s">
        <v>3312</v>
      </c>
      <c r="T534" t="s">
        <v>386</v>
      </c>
      <c r="U534" t="s">
        <v>381</v>
      </c>
      <c r="V534" s="150" t="str">
        <f>IF(JRF!C547="","",IF(IFERROR(VLOOKUP(JRF!C547,Checks!S:U,3,0),0)="A","Entry with System fund Dept",""))</f>
        <v/>
      </c>
      <c r="W534" t="str">
        <f>IFERROR(IF('Journal Template'!D946="","",IF(IFERROR(VLOOKUP('Journal Template'!D946,Checks!S:U,3,0),0)="A","Entry with System fund Dept","")),"")</f>
        <v/>
      </c>
      <c r="X534" t="s">
        <v>3310</v>
      </c>
      <c r="Y534" t="s">
        <v>389</v>
      </c>
      <c r="Z534" t="s">
        <v>1502</v>
      </c>
      <c r="AA534" t="s">
        <v>391</v>
      </c>
      <c r="AB534" t="s">
        <v>125</v>
      </c>
      <c r="AC534" s="150" t="str">
        <f>IFERROR(IF(JRF!C547="","",IF(AND(VLOOKUP(JRF!C547,X:AA,4,0)=JRF!B547,VLOOKUP(JRF!C547,X:Y,2,0)="A"),"","Inactive Dept Combo Error")),"Inactive Dept Combo Error")</f>
        <v/>
      </c>
      <c r="AD534" t="str">
        <f>IFERROR(IF('Journal Template'!D946="","",IF(AND(VLOOKUP('Journal Template'!D946,X:AA,4,0)='Journal Template'!A946,VLOOKUP('Journal Template'!D946,X:Y,2,0)="A"),"","Inactive Dept Combo Error")),"")</f>
        <v/>
      </c>
      <c r="AK534" s="150" t="str">
        <f>IF(JRF!B547="","",IF(JRF!B547=IFERROR(VLOOKUP(JRF!B547,Checks!AI:AI,1,0),0),"Entry in Branch/Satellite BU's",""))</f>
        <v/>
      </c>
      <c r="AL534" t="str">
        <f>IFERROR(IF('Journal Template'!A946="","",IF('Journal Template'!A946=IFERROR(VLOOKUP('Journal Template'!A946,Checks!AI:AI,1,0),0),"Entry in Branch/Satellite BU's","")),"")</f>
        <v/>
      </c>
      <c r="AO534" s="171"/>
      <c r="AP534" s="171"/>
      <c r="AQ534" s="171"/>
      <c r="AR534" s="171"/>
      <c r="CI534" t="str">
        <f>IF(JRF!F547&gt;0,"",IF(JRF!B547="","",IF(LEFT(JRF!B547,1)=IFERROR(VLOOKUP(LEFT(JRF!B547,1),$CF$2:$CF$5,1,0),0),"Product Code Required",IF(JRF!C547="","",IF(JRF!C547=IFERROR(VLOOKUP(JRF!C547,$CH:$CH,1,0),0),"Product Code Required","NA")))))</f>
        <v/>
      </c>
      <c r="CJ534" t="str">
        <f>IF(JRF!AV547&gt;0,"",IF(JRF!Q547="","",IF(LEFT(JRF!Q547,1)=IFERROR(VLOOKUP(LEFT(JRF!Q547,1),$CF$2:$CF$5,1,0),0),"Product Code Required",IF(JRF!V547="","",IF(JRF!V547=IFERROR(VLOOKUP(JRF!V547,$CH:$CH,1,0),0),"Product Code Required","NA")))))</f>
        <v/>
      </c>
      <c r="CK534" t="str">
        <f>IFERROR(IF(LEN('Journal Template'!F545)&gt;0,"",IF('Journal Template'!A545="","",IF(LEFT('Journal Template'!A545,1)=IFERROR(VLOOKUP(LEFT('Journal Template'!A545,1),Checks!$CF$2:$CF$5,1,0),0),"Product Code Required",IF('Journal Template'!D545="","",IF('Journal Template'!D545=IFERROR(VLOOKUP('Journal Template'!D545,Checks!$CH:$CH,1,0),0),"Product Code Required","NA"))))),"")</f>
        <v/>
      </c>
    </row>
    <row r="535" spans="14:89">
      <c r="N535" t="s">
        <v>3313</v>
      </c>
      <c r="O535" t="s">
        <v>983</v>
      </c>
      <c r="P535" t="s">
        <v>386</v>
      </c>
      <c r="Q535" s="150" t="str">
        <f>IF(JRF!D548="","",IF(IFERROR(VLOOKUP(JRF!D548,Checks!N:P,3,0),0)="A","","Inactive account in Use"))</f>
        <v/>
      </c>
      <c r="R535" t="str">
        <f>IFERROR(IF('Journal Template'!C947="","",IF(IFERROR(VLOOKUP('Journal Template'!C947,Checks!N:P,3,0),0)="A","","Inactive account in Use")),"")</f>
        <v/>
      </c>
      <c r="S535" t="s">
        <v>3314</v>
      </c>
      <c r="T535" t="s">
        <v>386</v>
      </c>
      <c r="U535" t="s">
        <v>381</v>
      </c>
      <c r="V535" s="150" t="str">
        <f>IF(JRF!C548="","",IF(IFERROR(VLOOKUP(JRF!C548,Checks!S:U,3,0),0)="A","Entry with System fund Dept",""))</f>
        <v/>
      </c>
      <c r="W535" t="str">
        <f>IFERROR(IF('Journal Template'!D947="","",IF(IFERROR(VLOOKUP('Journal Template'!D947,Checks!S:U,3,0),0)="A","Entry with System fund Dept","")),"")</f>
        <v/>
      </c>
      <c r="X535" t="s">
        <v>3315</v>
      </c>
      <c r="Y535" t="s">
        <v>386</v>
      </c>
      <c r="Z535" t="s">
        <v>3316</v>
      </c>
      <c r="AA535" t="s">
        <v>3317</v>
      </c>
      <c r="AB535" t="s">
        <v>125</v>
      </c>
      <c r="AC535" s="150" t="str">
        <f>IFERROR(IF(JRF!C548="","",IF(AND(VLOOKUP(JRF!C548,X:AA,4,0)=JRF!B548,VLOOKUP(JRF!C548,X:Y,2,0)="A"),"","Inactive Dept Combo Error")),"Inactive Dept Combo Error")</f>
        <v/>
      </c>
      <c r="AD535" t="str">
        <f>IFERROR(IF('Journal Template'!D947="","",IF(AND(VLOOKUP('Journal Template'!D947,X:AA,4,0)='Journal Template'!A947,VLOOKUP('Journal Template'!D947,X:Y,2,0)="A"),"","Inactive Dept Combo Error")),"")</f>
        <v/>
      </c>
      <c r="AK535" s="150" t="str">
        <f>IF(JRF!B548="","",IF(JRF!B548=IFERROR(VLOOKUP(JRF!B548,Checks!AI:AI,1,0),0),"Entry in Branch/Satellite BU's",""))</f>
        <v/>
      </c>
      <c r="AL535" t="str">
        <f>IFERROR(IF('Journal Template'!A947="","",IF('Journal Template'!A947=IFERROR(VLOOKUP('Journal Template'!A947,Checks!AI:AI,1,0),0),"Entry in Branch/Satellite BU's","")),"")</f>
        <v/>
      </c>
      <c r="AO535" s="171"/>
      <c r="AP535" s="171"/>
      <c r="AQ535" s="171"/>
      <c r="AR535" s="171"/>
      <c r="CI535" t="str">
        <f>IF(JRF!F548&gt;0,"",IF(JRF!B548="","",IF(LEFT(JRF!B548,1)=IFERROR(VLOOKUP(LEFT(JRF!B548,1),$CF$2:$CF$5,1,0),0),"Product Code Required",IF(JRF!C548="","",IF(JRF!C548=IFERROR(VLOOKUP(JRF!C548,$CH:$CH,1,0),0),"Product Code Required","NA")))))</f>
        <v/>
      </c>
      <c r="CJ535" t="str">
        <f>IF(JRF!AV548&gt;0,"",IF(JRF!Q548="","",IF(LEFT(JRF!Q548,1)=IFERROR(VLOOKUP(LEFT(JRF!Q548,1),$CF$2:$CF$5,1,0),0),"Product Code Required",IF(JRF!V548="","",IF(JRF!V548=IFERROR(VLOOKUP(JRF!V548,$CH:$CH,1,0),0),"Product Code Required","NA")))))</f>
        <v/>
      </c>
      <c r="CK535" t="str">
        <f>IFERROR(IF(LEN('Journal Template'!F546)&gt;0,"",IF('Journal Template'!A546="","",IF(LEFT('Journal Template'!A546,1)=IFERROR(VLOOKUP(LEFT('Journal Template'!A546,1),Checks!$CF$2:$CF$5,1,0),0),"Product Code Required",IF('Journal Template'!D546="","",IF('Journal Template'!D546=IFERROR(VLOOKUP('Journal Template'!D546,Checks!$CH:$CH,1,0),0),"Product Code Required","NA"))))),"")</f>
        <v/>
      </c>
    </row>
    <row r="536" spans="14:89">
      <c r="N536" t="s">
        <v>3318</v>
      </c>
      <c r="O536" t="s">
        <v>983</v>
      </c>
      <c r="P536" t="s">
        <v>386</v>
      </c>
      <c r="Q536" s="150" t="str">
        <f>IF(JRF!D549="","",IF(IFERROR(VLOOKUP(JRF!D549,Checks!N:P,3,0),0)="A","","Inactive account in Use"))</f>
        <v/>
      </c>
      <c r="R536" t="str">
        <f>IFERROR(IF('Journal Template'!C948="","",IF(IFERROR(VLOOKUP('Journal Template'!C948,Checks!N:P,3,0),0)="A","","Inactive account in Use")),"")</f>
        <v/>
      </c>
      <c r="S536" t="s">
        <v>3319</v>
      </c>
      <c r="T536" t="s">
        <v>386</v>
      </c>
      <c r="U536" t="s">
        <v>381</v>
      </c>
      <c r="V536" s="150" t="str">
        <f>IF(JRF!C549="","",IF(IFERROR(VLOOKUP(JRF!C549,Checks!S:U,3,0),0)="A","Entry with System fund Dept",""))</f>
        <v/>
      </c>
      <c r="W536" t="str">
        <f>IFERROR(IF('Journal Template'!D948="","",IF(IFERROR(VLOOKUP('Journal Template'!D948,Checks!S:U,3,0),0)="A","Entry with System fund Dept","")),"")</f>
        <v/>
      </c>
      <c r="X536" t="s">
        <v>3320</v>
      </c>
      <c r="Y536" t="s">
        <v>389</v>
      </c>
      <c r="Z536" t="s">
        <v>3321</v>
      </c>
      <c r="AA536" t="s">
        <v>3322</v>
      </c>
      <c r="AB536" t="s">
        <v>125</v>
      </c>
      <c r="AC536" s="150" t="str">
        <f>IFERROR(IF(JRF!C549="","",IF(AND(VLOOKUP(JRF!C549,X:AA,4,0)=JRF!B549,VLOOKUP(JRF!C549,X:Y,2,0)="A"),"","Inactive Dept Combo Error")),"Inactive Dept Combo Error")</f>
        <v/>
      </c>
      <c r="AD536" t="str">
        <f>IFERROR(IF('Journal Template'!D948="","",IF(AND(VLOOKUP('Journal Template'!D948,X:AA,4,0)='Journal Template'!A948,VLOOKUP('Journal Template'!D948,X:Y,2,0)="A"),"","Inactive Dept Combo Error")),"")</f>
        <v/>
      </c>
      <c r="AK536" s="150" t="str">
        <f>IF(JRF!B549="","",IF(JRF!B549=IFERROR(VLOOKUP(JRF!B549,Checks!AI:AI,1,0),0),"Entry in Branch/Satellite BU's",""))</f>
        <v/>
      </c>
      <c r="AL536" t="str">
        <f>IFERROR(IF('Journal Template'!A948="","",IF('Journal Template'!A948=IFERROR(VLOOKUP('Journal Template'!A948,Checks!AI:AI,1,0),0),"Entry in Branch/Satellite BU's","")),"")</f>
        <v/>
      </c>
      <c r="AO536" s="171"/>
      <c r="AP536" s="171"/>
      <c r="AQ536" s="171"/>
      <c r="AR536" s="171"/>
      <c r="CI536" t="str">
        <f>IF(JRF!F549&gt;0,"",IF(JRF!B549="","",IF(LEFT(JRF!B549,1)=IFERROR(VLOOKUP(LEFT(JRF!B549,1),$CF$2:$CF$5,1,0),0),"Product Code Required",IF(JRF!C549="","",IF(JRF!C549=IFERROR(VLOOKUP(JRF!C549,$CH:$CH,1,0),0),"Product Code Required","NA")))))</f>
        <v/>
      </c>
      <c r="CJ536" t="str">
        <f>IF(JRF!AV549&gt;0,"",IF(JRF!Q549="","",IF(LEFT(JRF!Q549,1)=IFERROR(VLOOKUP(LEFT(JRF!Q549,1),$CF$2:$CF$5,1,0),0),"Product Code Required",IF(JRF!V549="","",IF(JRF!V549=IFERROR(VLOOKUP(JRF!V549,$CH:$CH,1,0),0),"Product Code Required","NA")))))</f>
        <v/>
      </c>
      <c r="CK536" t="str">
        <f>IFERROR(IF(LEN('Journal Template'!F547)&gt;0,"",IF('Journal Template'!A547="","",IF(LEFT('Journal Template'!A547,1)=IFERROR(VLOOKUP(LEFT('Journal Template'!A547,1),Checks!$CF$2:$CF$5,1,0),0),"Product Code Required",IF('Journal Template'!D547="","",IF('Journal Template'!D547=IFERROR(VLOOKUP('Journal Template'!D547,Checks!$CH:$CH,1,0),0),"Product Code Required","NA"))))),"")</f>
        <v/>
      </c>
    </row>
    <row r="537" spans="14:89">
      <c r="N537" t="s">
        <v>3323</v>
      </c>
      <c r="O537" t="s">
        <v>983</v>
      </c>
      <c r="P537" t="s">
        <v>386</v>
      </c>
      <c r="Q537" s="150" t="str">
        <f>IF(JRF!D550="","",IF(IFERROR(VLOOKUP(JRF!D550,Checks!N:P,3,0),0)="A","","Inactive account in Use"))</f>
        <v/>
      </c>
      <c r="R537" t="str">
        <f>IFERROR(IF('Journal Template'!C949="","",IF(IFERROR(VLOOKUP('Journal Template'!C949,Checks!N:P,3,0),0)="A","","Inactive account in Use")),"")</f>
        <v/>
      </c>
      <c r="S537" t="s">
        <v>3324</v>
      </c>
      <c r="T537" t="s">
        <v>386</v>
      </c>
      <c r="U537" t="s">
        <v>381</v>
      </c>
      <c r="V537" s="150" t="str">
        <f>IF(JRF!C550="","",IF(IFERROR(VLOOKUP(JRF!C550,Checks!S:U,3,0),0)="A","Entry with System fund Dept",""))</f>
        <v/>
      </c>
      <c r="W537" t="str">
        <f>IFERROR(IF('Journal Template'!D949="","",IF(IFERROR(VLOOKUP('Journal Template'!D949,Checks!S:U,3,0),0)="A","Entry with System fund Dept","")),"")</f>
        <v/>
      </c>
      <c r="X537" t="s">
        <v>3325</v>
      </c>
      <c r="Y537" t="s">
        <v>389</v>
      </c>
      <c r="Z537" t="s">
        <v>3326</v>
      </c>
      <c r="AA537" t="s">
        <v>3317</v>
      </c>
      <c r="AB537" t="s">
        <v>125</v>
      </c>
      <c r="AC537" s="150" t="str">
        <f>IFERROR(IF(JRF!C550="","",IF(AND(VLOOKUP(JRF!C550,X:AA,4,0)=JRF!B550,VLOOKUP(JRF!C550,X:Y,2,0)="A"),"","Inactive Dept Combo Error")),"Inactive Dept Combo Error")</f>
        <v/>
      </c>
      <c r="AD537" t="str">
        <f>IFERROR(IF('Journal Template'!D949="","",IF(AND(VLOOKUP('Journal Template'!D949,X:AA,4,0)='Journal Template'!A949,VLOOKUP('Journal Template'!D949,X:Y,2,0)="A"),"","Inactive Dept Combo Error")),"")</f>
        <v/>
      </c>
      <c r="AK537" s="150" t="str">
        <f>IF(JRF!B550="","",IF(JRF!B550=IFERROR(VLOOKUP(JRF!B550,Checks!AI:AI,1,0),0),"Entry in Branch/Satellite BU's",""))</f>
        <v/>
      </c>
      <c r="AL537" t="str">
        <f>IFERROR(IF('Journal Template'!A949="","",IF('Journal Template'!A949=IFERROR(VLOOKUP('Journal Template'!A949,Checks!AI:AI,1,0),0),"Entry in Branch/Satellite BU's","")),"")</f>
        <v/>
      </c>
      <c r="AO537" s="171"/>
      <c r="AP537" s="171"/>
      <c r="AQ537" s="171"/>
      <c r="AR537" s="171"/>
      <c r="CI537" t="str">
        <f>IF(JRF!F550&gt;0,"",IF(JRF!B550="","",IF(LEFT(JRF!B550,1)=IFERROR(VLOOKUP(LEFT(JRF!B550,1),$CF$2:$CF$5,1,0),0),"Product Code Required",IF(JRF!C550="","",IF(JRF!C550=IFERROR(VLOOKUP(JRF!C550,$CH:$CH,1,0),0),"Product Code Required","NA")))))</f>
        <v/>
      </c>
      <c r="CJ537" t="str">
        <f>IF(JRF!AV550&gt;0,"",IF(JRF!Q550="","",IF(LEFT(JRF!Q550,1)=IFERROR(VLOOKUP(LEFT(JRF!Q550,1),$CF$2:$CF$5,1,0),0),"Product Code Required",IF(JRF!V550="","",IF(JRF!V550=IFERROR(VLOOKUP(JRF!V550,$CH:$CH,1,0),0),"Product Code Required","NA")))))</f>
        <v/>
      </c>
      <c r="CK537" t="str">
        <f>IFERROR(IF(LEN('Journal Template'!F548)&gt;0,"",IF('Journal Template'!A548="","",IF(LEFT('Journal Template'!A548,1)=IFERROR(VLOOKUP(LEFT('Journal Template'!A548,1),Checks!$CF$2:$CF$5,1,0),0),"Product Code Required",IF('Journal Template'!D548="","",IF('Journal Template'!D548=IFERROR(VLOOKUP('Journal Template'!D548,Checks!$CH:$CH,1,0),0),"Product Code Required","NA"))))),"")</f>
        <v/>
      </c>
    </row>
    <row r="538" spans="14:89">
      <c r="N538" t="s">
        <v>3327</v>
      </c>
      <c r="O538" t="s">
        <v>3328</v>
      </c>
      <c r="P538" t="s">
        <v>386</v>
      </c>
      <c r="Q538" s="150" t="str">
        <f>IF(JRF!D551="","",IF(IFERROR(VLOOKUP(JRF!D551,Checks!N:P,3,0),0)="A","","Inactive account in Use"))</f>
        <v/>
      </c>
      <c r="R538" t="str">
        <f>IFERROR(IF('Journal Template'!C950="","",IF(IFERROR(VLOOKUP('Journal Template'!C950,Checks!N:P,3,0),0)="A","","Inactive account in Use")),"")</f>
        <v/>
      </c>
      <c r="S538" t="s">
        <v>3329</v>
      </c>
      <c r="T538" t="s">
        <v>386</v>
      </c>
      <c r="U538" t="s">
        <v>381</v>
      </c>
      <c r="V538" s="150" t="str">
        <f>IF(JRF!C551="","",IF(IFERROR(VLOOKUP(JRF!C551,Checks!S:U,3,0),0)="A","Entry with System fund Dept",""))</f>
        <v/>
      </c>
      <c r="W538" t="str">
        <f>IFERROR(IF('Journal Template'!D950="","",IF(IFERROR(VLOOKUP('Journal Template'!D950,Checks!S:U,3,0),0)="A","Entry with System fund Dept","")),"")</f>
        <v/>
      </c>
      <c r="X538" t="s">
        <v>3330</v>
      </c>
      <c r="Y538" t="s">
        <v>386</v>
      </c>
      <c r="Z538" t="s">
        <v>3331</v>
      </c>
      <c r="AA538" t="s">
        <v>3332</v>
      </c>
      <c r="AB538" t="s">
        <v>125</v>
      </c>
      <c r="AC538" s="150" t="str">
        <f>IFERROR(IF(JRF!C551="","",IF(AND(VLOOKUP(JRF!C551,X:AA,4,0)=JRF!B551,VLOOKUP(JRF!C551,X:Y,2,0)="A"),"","Inactive Dept Combo Error")),"Inactive Dept Combo Error")</f>
        <v/>
      </c>
      <c r="AD538" t="str">
        <f>IFERROR(IF('Journal Template'!D950="","",IF(AND(VLOOKUP('Journal Template'!D950,X:AA,4,0)='Journal Template'!A950,VLOOKUP('Journal Template'!D950,X:Y,2,0)="A"),"","Inactive Dept Combo Error")),"")</f>
        <v/>
      </c>
      <c r="AK538" s="150" t="str">
        <f>IF(JRF!B551="","",IF(JRF!B551=IFERROR(VLOOKUP(JRF!B551,Checks!AI:AI,1,0),0),"Entry in Branch/Satellite BU's",""))</f>
        <v/>
      </c>
      <c r="AL538" t="str">
        <f>IFERROR(IF('Journal Template'!A950="","",IF('Journal Template'!A950=IFERROR(VLOOKUP('Journal Template'!A950,Checks!AI:AI,1,0),0),"Entry in Branch/Satellite BU's","")),"")</f>
        <v/>
      </c>
      <c r="AO538" s="171"/>
      <c r="AP538" s="171"/>
      <c r="AQ538" s="171"/>
      <c r="AR538" s="171"/>
      <c r="CI538" t="str">
        <f>IF(JRF!F551&gt;0,"",IF(JRF!B551="","",IF(LEFT(JRF!B551,1)=IFERROR(VLOOKUP(LEFT(JRF!B551,1),$CF$2:$CF$5,1,0),0),"Product Code Required",IF(JRF!C551="","",IF(JRF!C551=IFERROR(VLOOKUP(JRF!C551,$CH:$CH,1,0),0),"Product Code Required","NA")))))</f>
        <v/>
      </c>
      <c r="CJ538" t="str">
        <f>IF(JRF!AV551&gt;0,"",IF(JRF!Q551="","",IF(LEFT(JRF!Q551,1)=IFERROR(VLOOKUP(LEFT(JRF!Q551,1),$CF$2:$CF$5,1,0),0),"Product Code Required",IF(JRF!V551="","",IF(JRF!V551=IFERROR(VLOOKUP(JRF!V551,$CH:$CH,1,0),0),"Product Code Required","NA")))))</f>
        <v/>
      </c>
      <c r="CK538" t="str">
        <f>IFERROR(IF(LEN('Journal Template'!F549)&gt;0,"",IF('Journal Template'!A549="","",IF(LEFT('Journal Template'!A549,1)=IFERROR(VLOOKUP(LEFT('Journal Template'!A549,1),Checks!$CF$2:$CF$5,1,0),0),"Product Code Required",IF('Journal Template'!D549="","",IF('Journal Template'!D549=IFERROR(VLOOKUP('Journal Template'!D549,Checks!$CH:$CH,1,0),0),"Product Code Required","NA"))))),"")</f>
        <v/>
      </c>
    </row>
    <row r="539" spans="14:89">
      <c r="N539" t="s">
        <v>3333</v>
      </c>
      <c r="O539" t="s">
        <v>3334</v>
      </c>
      <c r="P539" t="s">
        <v>386</v>
      </c>
      <c r="Q539" s="150" t="str">
        <f>IF(JRF!D552="","",IF(IFERROR(VLOOKUP(JRF!D552,Checks!N:P,3,0),0)="A","","Inactive account in Use"))</f>
        <v/>
      </c>
      <c r="R539" t="str">
        <f>IFERROR(IF('Journal Template'!C951="","",IF(IFERROR(VLOOKUP('Journal Template'!C951,Checks!N:P,3,0),0)="A","","Inactive account in Use")),"")</f>
        <v/>
      </c>
      <c r="S539" t="s">
        <v>3335</v>
      </c>
      <c r="T539" t="s">
        <v>386</v>
      </c>
      <c r="U539" t="s">
        <v>381</v>
      </c>
      <c r="V539" s="150" t="str">
        <f>IF(JRF!C552="","",IF(IFERROR(VLOOKUP(JRF!C552,Checks!S:U,3,0),0)="A","Entry with System fund Dept",""))</f>
        <v/>
      </c>
      <c r="W539" t="str">
        <f>IFERROR(IF('Journal Template'!D951="","",IF(IFERROR(VLOOKUP('Journal Template'!D951,Checks!S:U,3,0),0)="A","Entry with System fund Dept","")),"")</f>
        <v/>
      </c>
      <c r="X539" t="s">
        <v>3336</v>
      </c>
      <c r="Y539" t="s">
        <v>389</v>
      </c>
      <c r="Z539" t="s">
        <v>3337</v>
      </c>
      <c r="AA539" t="s">
        <v>3332</v>
      </c>
      <c r="AB539" t="s">
        <v>125</v>
      </c>
      <c r="AC539" s="150" t="str">
        <f>IFERROR(IF(JRF!C552="","",IF(AND(VLOOKUP(JRF!C552,X:AA,4,0)=JRF!B552,VLOOKUP(JRF!C552,X:Y,2,0)="A"),"","Inactive Dept Combo Error")),"Inactive Dept Combo Error")</f>
        <v/>
      </c>
      <c r="AD539" t="str">
        <f>IFERROR(IF('Journal Template'!D951="","",IF(AND(VLOOKUP('Journal Template'!D951,X:AA,4,0)='Journal Template'!A951,VLOOKUP('Journal Template'!D951,X:Y,2,0)="A"),"","Inactive Dept Combo Error")),"")</f>
        <v/>
      </c>
      <c r="AK539" s="150" t="str">
        <f>IF(JRF!B552="","",IF(JRF!B552=IFERROR(VLOOKUP(JRF!B552,Checks!AI:AI,1,0),0),"Entry in Branch/Satellite BU's",""))</f>
        <v/>
      </c>
      <c r="AL539" t="str">
        <f>IFERROR(IF('Journal Template'!A951="","",IF('Journal Template'!A951=IFERROR(VLOOKUP('Journal Template'!A951,Checks!AI:AI,1,0),0),"Entry in Branch/Satellite BU's","")),"")</f>
        <v/>
      </c>
      <c r="AO539" s="171"/>
      <c r="AP539" s="171"/>
      <c r="AQ539" s="171"/>
      <c r="AR539" s="171"/>
      <c r="CI539" t="str">
        <f>IF(JRF!F552&gt;0,"",IF(JRF!B552="","",IF(LEFT(JRF!B552,1)=IFERROR(VLOOKUP(LEFT(JRF!B552,1),$CF$2:$CF$5,1,0),0),"Product Code Required",IF(JRF!C552="","",IF(JRF!C552=IFERROR(VLOOKUP(JRF!C552,$CH:$CH,1,0),0),"Product Code Required","NA")))))</f>
        <v/>
      </c>
      <c r="CJ539" t="str">
        <f>IF(JRF!AV552&gt;0,"",IF(JRF!Q552="","",IF(LEFT(JRF!Q552,1)=IFERROR(VLOOKUP(LEFT(JRF!Q552,1),$CF$2:$CF$5,1,0),0),"Product Code Required",IF(JRF!V552="","",IF(JRF!V552=IFERROR(VLOOKUP(JRF!V552,$CH:$CH,1,0),0),"Product Code Required","NA")))))</f>
        <v/>
      </c>
      <c r="CK539" t="str">
        <f>IFERROR(IF(LEN('Journal Template'!F550)&gt;0,"",IF('Journal Template'!A550="","",IF(LEFT('Journal Template'!A550,1)=IFERROR(VLOOKUP(LEFT('Journal Template'!A550,1),Checks!$CF$2:$CF$5,1,0),0),"Product Code Required",IF('Journal Template'!D550="","",IF('Journal Template'!D550=IFERROR(VLOOKUP('Journal Template'!D550,Checks!$CH:$CH,1,0),0),"Product Code Required","NA"))))),"")</f>
        <v/>
      </c>
    </row>
    <row r="540" spans="14:89">
      <c r="N540" t="s">
        <v>3338</v>
      </c>
      <c r="O540" t="s">
        <v>3339</v>
      </c>
      <c r="P540" t="s">
        <v>386</v>
      </c>
      <c r="Q540" s="150" t="str">
        <f>IF(JRF!D553="","",IF(IFERROR(VLOOKUP(JRF!D553,Checks!N:P,3,0),0)="A","","Inactive account in Use"))</f>
        <v/>
      </c>
      <c r="R540" t="str">
        <f>IFERROR(IF('Journal Template'!C952="","",IF(IFERROR(VLOOKUP('Journal Template'!C952,Checks!N:P,3,0),0)="A","","Inactive account in Use")),"")</f>
        <v/>
      </c>
      <c r="S540" t="s">
        <v>3340</v>
      </c>
      <c r="T540" t="s">
        <v>386</v>
      </c>
      <c r="U540" t="s">
        <v>381</v>
      </c>
      <c r="V540" s="150" t="str">
        <f>IF(JRF!C553="","",IF(IFERROR(VLOOKUP(JRF!C553,Checks!S:U,3,0),0)="A","Entry with System fund Dept",""))</f>
        <v/>
      </c>
      <c r="W540" t="str">
        <f>IFERROR(IF('Journal Template'!D952="","",IF(IFERROR(VLOOKUP('Journal Template'!D952,Checks!S:U,3,0),0)="A","Entry with System fund Dept","")),"")</f>
        <v/>
      </c>
      <c r="X540" t="s">
        <v>3341</v>
      </c>
      <c r="Y540" t="s">
        <v>386</v>
      </c>
      <c r="Z540" t="s">
        <v>3342</v>
      </c>
      <c r="AA540" t="s">
        <v>3332</v>
      </c>
      <c r="AB540" t="s">
        <v>125</v>
      </c>
      <c r="AC540" s="150" t="str">
        <f>IFERROR(IF(JRF!C553="","",IF(AND(VLOOKUP(JRF!C553,X:AA,4,0)=JRF!B553,VLOOKUP(JRF!C553,X:Y,2,0)="A"),"","Inactive Dept Combo Error")),"Inactive Dept Combo Error")</f>
        <v/>
      </c>
      <c r="AD540" t="str">
        <f>IFERROR(IF('Journal Template'!D952="","",IF(AND(VLOOKUP('Journal Template'!D952,X:AA,4,0)='Journal Template'!A952,VLOOKUP('Journal Template'!D952,X:Y,2,0)="A"),"","Inactive Dept Combo Error")),"")</f>
        <v/>
      </c>
      <c r="AK540" s="150" t="str">
        <f>IF(JRF!B553="","",IF(JRF!B553=IFERROR(VLOOKUP(JRF!B553,Checks!AI:AI,1,0),0),"Entry in Branch/Satellite BU's",""))</f>
        <v/>
      </c>
      <c r="AL540" t="str">
        <f>IFERROR(IF('Journal Template'!A952="","",IF('Journal Template'!A952=IFERROR(VLOOKUP('Journal Template'!A952,Checks!AI:AI,1,0),0),"Entry in Branch/Satellite BU's","")),"")</f>
        <v/>
      </c>
      <c r="AO540" s="171"/>
      <c r="AP540" s="171"/>
      <c r="AQ540" s="171"/>
      <c r="AR540" s="171"/>
      <c r="CI540" t="str">
        <f>IF(JRF!F553&gt;0,"",IF(JRF!B553="","",IF(LEFT(JRF!B553,1)=IFERROR(VLOOKUP(LEFT(JRF!B553,1),$CF$2:$CF$5,1,0),0),"Product Code Required",IF(JRF!C553="","",IF(JRF!C553=IFERROR(VLOOKUP(JRF!C553,$CH:$CH,1,0),0),"Product Code Required","NA")))))</f>
        <v/>
      </c>
      <c r="CJ540" t="str">
        <f>IF(JRF!AV553&gt;0,"",IF(JRF!Q553="","",IF(LEFT(JRF!Q553,1)=IFERROR(VLOOKUP(LEFT(JRF!Q553,1),$CF$2:$CF$5,1,0),0),"Product Code Required",IF(JRF!V553="","",IF(JRF!V553=IFERROR(VLOOKUP(JRF!V553,$CH:$CH,1,0),0),"Product Code Required","NA")))))</f>
        <v/>
      </c>
      <c r="CK540" t="str">
        <f>IFERROR(IF(LEN('Journal Template'!F551)&gt;0,"",IF('Journal Template'!A551="","",IF(LEFT('Journal Template'!A551,1)=IFERROR(VLOOKUP(LEFT('Journal Template'!A551,1),Checks!$CF$2:$CF$5,1,0),0),"Product Code Required",IF('Journal Template'!D551="","",IF('Journal Template'!D551=IFERROR(VLOOKUP('Journal Template'!D551,Checks!$CH:$CH,1,0),0),"Product Code Required","NA"))))),"")</f>
        <v/>
      </c>
    </row>
    <row r="541" spans="14:89">
      <c r="N541" t="s">
        <v>3343</v>
      </c>
      <c r="O541" t="s">
        <v>983</v>
      </c>
      <c r="P541" t="s">
        <v>386</v>
      </c>
      <c r="Q541" s="150" t="str">
        <f>IF(JRF!D554="","",IF(IFERROR(VLOOKUP(JRF!D554,Checks!N:P,3,0),0)="A","","Inactive account in Use"))</f>
        <v/>
      </c>
      <c r="R541" t="str">
        <f>IFERROR(IF('Journal Template'!C953="","",IF(IFERROR(VLOOKUP('Journal Template'!C953,Checks!N:P,3,0),0)="A","","Inactive account in Use")),"")</f>
        <v/>
      </c>
      <c r="S541" t="s">
        <v>3344</v>
      </c>
      <c r="T541" t="s">
        <v>386</v>
      </c>
      <c r="U541" t="s">
        <v>381</v>
      </c>
      <c r="V541" s="150" t="str">
        <f>IF(JRF!C554="","",IF(IFERROR(VLOOKUP(JRF!C554,Checks!S:U,3,0),0)="A","Entry with System fund Dept",""))</f>
        <v/>
      </c>
      <c r="W541" t="str">
        <f>IFERROR(IF('Journal Template'!D953="","",IF(IFERROR(VLOOKUP('Journal Template'!D953,Checks!S:U,3,0),0)="A","Entry with System fund Dept","")),"")</f>
        <v/>
      </c>
      <c r="X541" t="s">
        <v>3345</v>
      </c>
      <c r="Y541" t="s">
        <v>386</v>
      </c>
      <c r="Z541" t="s">
        <v>3346</v>
      </c>
      <c r="AA541" t="s">
        <v>3332</v>
      </c>
      <c r="AB541" t="s">
        <v>125</v>
      </c>
      <c r="AC541" s="150" t="str">
        <f>IFERROR(IF(JRF!C554="","",IF(AND(VLOOKUP(JRF!C554,X:AA,4,0)=JRF!B554,VLOOKUP(JRF!C554,X:Y,2,0)="A"),"","Inactive Dept Combo Error")),"Inactive Dept Combo Error")</f>
        <v/>
      </c>
      <c r="AD541" t="str">
        <f>IFERROR(IF('Journal Template'!D953="","",IF(AND(VLOOKUP('Journal Template'!D953,X:AA,4,0)='Journal Template'!A953,VLOOKUP('Journal Template'!D953,X:Y,2,0)="A"),"","Inactive Dept Combo Error")),"")</f>
        <v/>
      </c>
      <c r="AK541" s="150" t="str">
        <f>IF(JRF!B554="","",IF(JRF!B554=IFERROR(VLOOKUP(JRF!B554,Checks!AI:AI,1,0),0),"Entry in Branch/Satellite BU's",""))</f>
        <v/>
      </c>
      <c r="AL541" t="str">
        <f>IFERROR(IF('Journal Template'!A953="","",IF('Journal Template'!A953=IFERROR(VLOOKUP('Journal Template'!A953,Checks!AI:AI,1,0),0),"Entry in Branch/Satellite BU's","")),"")</f>
        <v/>
      </c>
      <c r="AO541" s="171"/>
      <c r="AP541" s="171"/>
      <c r="AQ541" s="171"/>
      <c r="AR541" s="171"/>
      <c r="CI541" t="str">
        <f>IF(JRF!F554&gt;0,"",IF(JRF!B554="","",IF(LEFT(JRF!B554,1)=IFERROR(VLOOKUP(LEFT(JRF!B554,1),$CF$2:$CF$5,1,0),0),"Product Code Required",IF(JRF!C554="","",IF(JRF!C554=IFERROR(VLOOKUP(JRF!C554,$CH:$CH,1,0),0),"Product Code Required","NA")))))</f>
        <v/>
      </c>
      <c r="CJ541" t="str">
        <f>IF(JRF!AV554&gt;0,"",IF(JRF!Q554="","",IF(LEFT(JRF!Q554,1)=IFERROR(VLOOKUP(LEFT(JRF!Q554,1),$CF$2:$CF$5,1,0),0),"Product Code Required",IF(JRF!V554="","",IF(JRF!V554=IFERROR(VLOOKUP(JRF!V554,$CH:$CH,1,0),0),"Product Code Required","NA")))))</f>
        <v/>
      </c>
      <c r="CK541" t="str">
        <f>IFERROR(IF(LEN('Journal Template'!F552)&gt;0,"",IF('Journal Template'!A552="","",IF(LEFT('Journal Template'!A552,1)=IFERROR(VLOOKUP(LEFT('Journal Template'!A552,1),Checks!$CF$2:$CF$5,1,0),0),"Product Code Required",IF('Journal Template'!D552="","",IF('Journal Template'!D552=IFERROR(VLOOKUP('Journal Template'!D552,Checks!$CH:$CH,1,0),0),"Product Code Required","NA"))))),"")</f>
        <v/>
      </c>
    </row>
    <row r="542" spans="14:89">
      <c r="N542" t="s">
        <v>3347</v>
      </c>
      <c r="O542" t="s">
        <v>3348</v>
      </c>
      <c r="P542" t="s">
        <v>386</v>
      </c>
      <c r="Q542" s="150" t="str">
        <f>IF(JRF!D555="","",IF(IFERROR(VLOOKUP(JRF!D555,Checks!N:P,3,0),0)="A","","Inactive account in Use"))</f>
        <v/>
      </c>
      <c r="R542" t="str">
        <f>IFERROR(IF('Journal Template'!C954="","",IF(IFERROR(VLOOKUP('Journal Template'!C954,Checks!N:P,3,0),0)="A","","Inactive account in Use")),"")</f>
        <v/>
      </c>
      <c r="S542" t="s">
        <v>3349</v>
      </c>
      <c r="T542" t="s">
        <v>386</v>
      </c>
      <c r="U542" t="s">
        <v>381</v>
      </c>
      <c r="V542" s="150" t="str">
        <f>IF(JRF!C555="","",IF(IFERROR(VLOOKUP(JRF!C555,Checks!S:U,3,0),0)="A","Entry with System fund Dept",""))</f>
        <v/>
      </c>
      <c r="W542" t="str">
        <f>IFERROR(IF('Journal Template'!D954="","",IF(IFERROR(VLOOKUP('Journal Template'!D954,Checks!S:U,3,0),0)="A","Entry with System fund Dept","")),"")</f>
        <v/>
      </c>
      <c r="X542" t="s">
        <v>3350</v>
      </c>
      <c r="Y542" t="s">
        <v>386</v>
      </c>
      <c r="Z542" t="s">
        <v>3351</v>
      </c>
      <c r="AA542" t="s">
        <v>3332</v>
      </c>
      <c r="AB542" t="s">
        <v>125</v>
      </c>
      <c r="AC542" s="150" t="str">
        <f>IFERROR(IF(JRF!C555="","",IF(AND(VLOOKUP(JRF!C555,X:AA,4,0)=JRF!B555,VLOOKUP(JRF!C555,X:Y,2,0)="A"),"","Inactive Dept Combo Error")),"Inactive Dept Combo Error")</f>
        <v/>
      </c>
      <c r="AD542" t="str">
        <f>IFERROR(IF('Journal Template'!D954="","",IF(AND(VLOOKUP('Journal Template'!D954,X:AA,4,0)='Journal Template'!A954,VLOOKUP('Journal Template'!D954,X:Y,2,0)="A"),"","Inactive Dept Combo Error")),"")</f>
        <v/>
      </c>
      <c r="AK542" s="150" t="str">
        <f>IF(JRF!B555="","",IF(JRF!B555=IFERROR(VLOOKUP(JRF!B555,Checks!AI:AI,1,0),0),"Entry in Branch/Satellite BU's",""))</f>
        <v/>
      </c>
      <c r="AL542" t="str">
        <f>IFERROR(IF('Journal Template'!A954="","",IF('Journal Template'!A954=IFERROR(VLOOKUP('Journal Template'!A954,Checks!AI:AI,1,0),0),"Entry in Branch/Satellite BU's","")),"")</f>
        <v/>
      </c>
      <c r="AO542" s="171"/>
      <c r="AP542" s="171"/>
      <c r="AQ542" s="171"/>
      <c r="AR542" s="171"/>
      <c r="CI542" t="str">
        <f>IF(JRF!F555&gt;0,"",IF(JRF!B555="","",IF(LEFT(JRF!B555,1)=IFERROR(VLOOKUP(LEFT(JRF!B555,1),$CF$2:$CF$5,1,0),0),"Product Code Required",IF(JRF!C555="","",IF(JRF!C555=IFERROR(VLOOKUP(JRF!C555,$CH:$CH,1,0),0),"Product Code Required","NA")))))</f>
        <v/>
      </c>
      <c r="CJ542" t="str">
        <f>IF(JRF!AV555&gt;0,"",IF(JRF!Q555="","",IF(LEFT(JRF!Q555,1)=IFERROR(VLOOKUP(LEFT(JRF!Q555,1),$CF$2:$CF$5,1,0),0),"Product Code Required",IF(JRF!V555="","",IF(JRF!V555=IFERROR(VLOOKUP(JRF!V555,$CH:$CH,1,0),0),"Product Code Required","NA")))))</f>
        <v/>
      </c>
      <c r="CK542" t="str">
        <f>IFERROR(IF(LEN('Journal Template'!F553)&gt;0,"",IF('Journal Template'!A553="","",IF(LEFT('Journal Template'!A553,1)=IFERROR(VLOOKUP(LEFT('Journal Template'!A553,1),Checks!$CF$2:$CF$5,1,0),0),"Product Code Required",IF('Journal Template'!D553="","",IF('Journal Template'!D553=IFERROR(VLOOKUP('Journal Template'!D553,Checks!$CH:$CH,1,0),0),"Product Code Required","NA"))))),"")</f>
        <v/>
      </c>
    </row>
    <row r="543" spans="14:89">
      <c r="N543" t="s">
        <v>3352</v>
      </c>
      <c r="O543" t="s">
        <v>3353</v>
      </c>
      <c r="P543" t="s">
        <v>386</v>
      </c>
      <c r="Q543" s="150" t="str">
        <f>IF(JRF!D556="","",IF(IFERROR(VLOOKUP(JRF!D556,Checks!N:P,3,0),0)="A","","Inactive account in Use"))</f>
        <v/>
      </c>
      <c r="R543" t="str">
        <f>IFERROR(IF('Journal Template'!C955="","",IF(IFERROR(VLOOKUP('Journal Template'!C955,Checks!N:P,3,0),0)="A","","Inactive account in Use")),"")</f>
        <v/>
      </c>
      <c r="S543" t="s">
        <v>3354</v>
      </c>
      <c r="T543" t="s">
        <v>386</v>
      </c>
      <c r="U543" t="s">
        <v>381</v>
      </c>
      <c r="V543" s="150" t="str">
        <f>IF(JRF!C556="","",IF(IFERROR(VLOOKUP(JRF!C556,Checks!S:U,3,0),0)="A","Entry with System fund Dept",""))</f>
        <v/>
      </c>
      <c r="W543" t="str">
        <f>IFERROR(IF('Journal Template'!D955="","",IF(IFERROR(VLOOKUP('Journal Template'!D955,Checks!S:U,3,0),0)="A","Entry with System fund Dept","")),"")</f>
        <v/>
      </c>
      <c r="X543" t="s">
        <v>3355</v>
      </c>
      <c r="Y543" t="s">
        <v>386</v>
      </c>
      <c r="Z543" t="s">
        <v>3356</v>
      </c>
      <c r="AA543" t="s">
        <v>3332</v>
      </c>
      <c r="AB543" t="s">
        <v>125</v>
      </c>
      <c r="AC543" s="150" t="str">
        <f>IFERROR(IF(JRF!C556="","",IF(AND(VLOOKUP(JRF!C556,X:AA,4,0)=JRF!B556,VLOOKUP(JRF!C556,X:Y,2,0)="A"),"","Inactive Dept Combo Error")),"Inactive Dept Combo Error")</f>
        <v/>
      </c>
      <c r="AD543" t="str">
        <f>IFERROR(IF('Journal Template'!D955="","",IF(AND(VLOOKUP('Journal Template'!D955,X:AA,4,0)='Journal Template'!A955,VLOOKUP('Journal Template'!D955,X:Y,2,0)="A"),"","Inactive Dept Combo Error")),"")</f>
        <v/>
      </c>
      <c r="AK543" s="150" t="str">
        <f>IF(JRF!B556="","",IF(JRF!B556=IFERROR(VLOOKUP(JRF!B556,Checks!AI:AI,1,0),0),"Entry in Branch/Satellite BU's",""))</f>
        <v/>
      </c>
      <c r="AL543" t="str">
        <f>IFERROR(IF('Journal Template'!A955="","",IF('Journal Template'!A955=IFERROR(VLOOKUP('Journal Template'!A955,Checks!AI:AI,1,0),0),"Entry in Branch/Satellite BU's","")),"")</f>
        <v/>
      </c>
      <c r="AO543" s="171"/>
      <c r="AP543" s="171"/>
      <c r="AQ543" s="171"/>
      <c r="AR543" s="171"/>
      <c r="CI543" t="str">
        <f>IF(JRF!F556&gt;0,"",IF(JRF!B556="","",IF(LEFT(JRF!B556,1)=IFERROR(VLOOKUP(LEFT(JRF!B556,1),$CF$2:$CF$5,1,0),0),"Product Code Required",IF(JRF!C556="","",IF(JRF!C556=IFERROR(VLOOKUP(JRF!C556,$CH:$CH,1,0),0),"Product Code Required","NA")))))</f>
        <v/>
      </c>
      <c r="CJ543" t="str">
        <f>IF(JRF!AV556&gt;0,"",IF(JRF!Q556="","",IF(LEFT(JRF!Q556,1)=IFERROR(VLOOKUP(LEFT(JRF!Q556,1),$CF$2:$CF$5,1,0),0),"Product Code Required",IF(JRF!V556="","",IF(JRF!V556=IFERROR(VLOOKUP(JRF!V556,$CH:$CH,1,0),0),"Product Code Required","NA")))))</f>
        <v/>
      </c>
      <c r="CK543" t="str">
        <f>IFERROR(IF(LEN('Journal Template'!F554)&gt;0,"",IF('Journal Template'!A554="","",IF(LEFT('Journal Template'!A554,1)=IFERROR(VLOOKUP(LEFT('Journal Template'!A554,1),Checks!$CF$2:$CF$5,1,0),0),"Product Code Required",IF('Journal Template'!D554="","",IF('Journal Template'!D554=IFERROR(VLOOKUP('Journal Template'!D554,Checks!$CH:$CH,1,0),0),"Product Code Required","NA"))))),"")</f>
        <v/>
      </c>
    </row>
    <row r="544" spans="14:89">
      <c r="N544" t="s">
        <v>3357</v>
      </c>
      <c r="O544" t="s">
        <v>983</v>
      </c>
      <c r="P544" t="s">
        <v>386</v>
      </c>
      <c r="Q544" s="150" t="str">
        <f>IF(JRF!D557="","",IF(IFERROR(VLOOKUP(JRF!D557,Checks!N:P,3,0),0)="A","","Inactive account in Use"))</f>
        <v/>
      </c>
      <c r="R544" t="str">
        <f>IFERROR(IF('Journal Template'!C956="","",IF(IFERROR(VLOOKUP('Journal Template'!C956,Checks!N:P,3,0),0)="A","","Inactive account in Use")),"")</f>
        <v/>
      </c>
      <c r="S544" t="s">
        <v>3358</v>
      </c>
      <c r="T544" t="s">
        <v>386</v>
      </c>
      <c r="U544" t="s">
        <v>381</v>
      </c>
      <c r="V544" s="150" t="str">
        <f>IF(JRF!C557="","",IF(IFERROR(VLOOKUP(JRF!C557,Checks!S:U,3,0),0)="A","Entry with System fund Dept",""))</f>
        <v/>
      </c>
      <c r="W544" t="str">
        <f>IFERROR(IF('Journal Template'!D956="","",IF(IFERROR(VLOOKUP('Journal Template'!D956,Checks!S:U,3,0),0)="A","Entry with System fund Dept","")),"")</f>
        <v/>
      </c>
      <c r="X544" t="s">
        <v>3359</v>
      </c>
      <c r="Y544" t="s">
        <v>389</v>
      </c>
      <c r="Z544" t="s">
        <v>3054</v>
      </c>
      <c r="AA544" t="s">
        <v>3332</v>
      </c>
      <c r="AB544" t="s">
        <v>125</v>
      </c>
      <c r="AC544" s="150" t="str">
        <f>IFERROR(IF(JRF!C557="","",IF(AND(VLOOKUP(JRF!C557,X:AA,4,0)=JRF!B557,VLOOKUP(JRF!C557,X:Y,2,0)="A"),"","Inactive Dept Combo Error")),"Inactive Dept Combo Error")</f>
        <v/>
      </c>
      <c r="AD544" t="str">
        <f>IFERROR(IF('Journal Template'!D956="","",IF(AND(VLOOKUP('Journal Template'!D956,X:AA,4,0)='Journal Template'!A956,VLOOKUP('Journal Template'!D956,X:Y,2,0)="A"),"","Inactive Dept Combo Error")),"")</f>
        <v/>
      </c>
      <c r="AK544" s="150" t="str">
        <f>IF(JRF!B557="","",IF(JRF!B557=IFERROR(VLOOKUP(JRF!B557,Checks!AI:AI,1,0),0),"Entry in Branch/Satellite BU's",""))</f>
        <v/>
      </c>
      <c r="AL544" t="str">
        <f>IFERROR(IF('Journal Template'!A956="","",IF('Journal Template'!A956=IFERROR(VLOOKUP('Journal Template'!A956,Checks!AI:AI,1,0),0),"Entry in Branch/Satellite BU's","")),"")</f>
        <v/>
      </c>
      <c r="AO544" s="171"/>
      <c r="AP544" s="171"/>
      <c r="AQ544" s="171"/>
      <c r="AR544" s="171"/>
      <c r="CI544" t="str">
        <f>IF(JRF!F557&gt;0,"",IF(JRF!B557="","",IF(LEFT(JRF!B557,1)=IFERROR(VLOOKUP(LEFT(JRF!B557,1),$CF$2:$CF$5,1,0),0),"Product Code Required",IF(JRF!C557="","",IF(JRF!C557=IFERROR(VLOOKUP(JRF!C557,$CH:$CH,1,0),0),"Product Code Required","NA")))))</f>
        <v/>
      </c>
      <c r="CJ544" t="str">
        <f>IF(JRF!AV557&gt;0,"",IF(JRF!Q557="","",IF(LEFT(JRF!Q557,1)=IFERROR(VLOOKUP(LEFT(JRF!Q557,1),$CF$2:$CF$5,1,0),0),"Product Code Required",IF(JRF!V557="","",IF(JRF!V557=IFERROR(VLOOKUP(JRF!V557,$CH:$CH,1,0),0),"Product Code Required","NA")))))</f>
        <v/>
      </c>
      <c r="CK544" t="str">
        <f>IFERROR(IF(LEN('Journal Template'!F555)&gt;0,"",IF('Journal Template'!A555="","",IF(LEFT('Journal Template'!A555,1)=IFERROR(VLOOKUP(LEFT('Journal Template'!A555,1),Checks!$CF$2:$CF$5,1,0),0),"Product Code Required",IF('Journal Template'!D555="","",IF('Journal Template'!D555=IFERROR(VLOOKUP('Journal Template'!D555,Checks!$CH:$CH,1,0),0),"Product Code Required","NA"))))),"")</f>
        <v/>
      </c>
    </row>
    <row r="545" spans="14:89">
      <c r="N545" t="s">
        <v>3360</v>
      </c>
      <c r="O545" t="s">
        <v>983</v>
      </c>
      <c r="P545" t="s">
        <v>386</v>
      </c>
      <c r="Q545" s="150" t="str">
        <f>IF(JRF!D558="","",IF(IFERROR(VLOOKUP(JRF!D558,Checks!N:P,3,0),0)="A","","Inactive account in Use"))</f>
        <v/>
      </c>
      <c r="R545" t="str">
        <f>IFERROR(IF('Journal Template'!C957="","",IF(IFERROR(VLOOKUP('Journal Template'!C957,Checks!N:P,3,0),0)="A","","Inactive account in Use")),"")</f>
        <v/>
      </c>
      <c r="S545" t="s">
        <v>3361</v>
      </c>
      <c r="T545" t="s">
        <v>386</v>
      </c>
      <c r="U545" t="s">
        <v>381</v>
      </c>
      <c r="V545" s="150" t="str">
        <f>IF(JRF!C558="","",IF(IFERROR(VLOOKUP(JRF!C558,Checks!S:U,3,0),0)="A","Entry with System fund Dept",""))</f>
        <v/>
      </c>
      <c r="W545" t="str">
        <f>IFERROR(IF('Journal Template'!D957="","",IF(IFERROR(VLOOKUP('Journal Template'!D957,Checks!S:U,3,0),0)="A","Entry with System fund Dept","")),"")</f>
        <v/>
      </c>
      <c r="X545" t="s">
        <v>3362</v>
      </c>
      <c r="Y545" t="s">
        <v>386</v>
      </c>
      <c r="Z545" t="s">
        <v>3363</v>
      </c>
      <c r="AA545" t="s">
        <v>3332</v>
      </c>
      <c r="AB545" t="s">
        <v>125</v>
      </c>
      <c r="AC545" s="150" t="str">
        <f>IFERROR(IF(JRF!C558="","",IF(AND(VLOOKUP(JRF!C558,X:AA,4,0)=JRF!B558,VLOOKUP(JRF!C558,X:Y,2,0)="A"),"","Inactive Dept Combo Error")),"Inactive Dept Combo Error")</f>
        <v/>
      </c>
      <c r="AD545" t="str">
        <f>IFERROR(IF('Journal Template'!D957="","",IF(AND(VLOOKUP('Journal Template'!D957,X:AA,4,0)='Journal Template'!A957,VLOOKUP('Journal Template'!D957,X:Y,2,0)="A"),"","Inactive Dept Combo Error")),"")</f>
        <v/>
      </c>
      <c r="AK545" s="150" t="str">
        <f>IF(JRF!B558="","",IF(JRF!B558=IFERROR(VLOOKUP(JRF!B558,Checks!AI:AI,1,0),0),"Entry in Branch/Satellite BU's",""))</f>
        <v/>
      </c>
      <c r="AL545" t="str">
        <f>IFERROR(IF('Journal Template'!A957="","",IF('Journal Template'!A957=IFERROR(VLOOKUP('Journal Template'!A957,Checks!AI:AI,1,0),0),"Entry in Branch/Satellite BU's","")),"")</f>
        <v/>
      </c>
      <c r="AO545" s="171"/>
      <c r="AP545" s="171"/>
      <c r="AQ545" s="171"/>
      <c r="AR545" s="171"/>
      <c r="CI545" t="str">
        <f>IF(JRF!F558&gt;0,"",IF(JRF!B558="","",IF(LEFT(JRF!B558,1)=IFERROR(VLOOKUP(LEFT(JRF!B558,1),$CF$2:$CF$5,1,0),0),"Product Code Required",IF(JRF!C558="","",IF(JRF!C558=IFERROR(VLOOKUP(JRF!C558,$CH:$CH,1,0),0),"Product Code Required","NA")))))</f>
        <v/>
      </c>
      <c r="CJ545" t="str">
        <f>IF(JRF!AV558&gt;0,"",IF(JRF!Q558="","",IF(LEFT(JRF!Q558,1)=IFERROR(VLOOKUP(LEFT(JRF!Q558,1),$CF$2:$CF$5,1,0),0),"Product Code Required",IF(JRF!V558="","",IF(JRF!V558=IFERROR(VLOOKUP(JRF!V558,$CH:$CH,1,0),0),"Product Code Required","NA")))))</f>
        <v/>
      </c>
      <c r="CK545" t="str">
        <f>IFERROR(IF(LEN('Journal Template'!F556)&gt;0,"",IF('Journal Template'!A556="","",IF(LEFT('Journal Template'!A556,1)=IFERROR(VLOOKUP(LEFT('Journal Template'!A556,1),Checks!$CF$2:$CF$5,1,0),0),"Product Code Required",IF('Journal Template'!D556="","",IF('Journal Template'!D556=IFERROR(VLOOKUP('Journal Template'!D556,Checks!$CH:$CH,1,0),0),"Product Code Required","NA"))))),"")</f>
        <v/>
      </c>
    </row>
    <row r="546" spans="14:89">
      <c r="N546" t="s">
        <v>3364</v>
      </c>
      <c r="O546" t="s">
        <v>3365</v>
      </c>
      <c r="P546" t="s">
        <v>386</v>
      </c>
      <c r="Q546" s="150" t="str">
        <f>IF(JRF!D559="","",IF(IFERROR(VLOOKUP(JRF!D559,Checks!N:P,3,0),0)="A","","Inactive account in Use"))</f>
        <v/>
      </c>
      <c r="R546" t="str">
        <f>IFERROR(IF('Journal Template'!C958="","",IF(IFERROR(VLOOKUP('Journal Template'!C958,Checks!N:P,3,0),0)="A","","Inactive account in Use")),"")</f>
        <v/>
      </c>
      <c r="S546" t="s">
        <v>3366</v>
      </c>
      <c r="T546" t="s">
        <v>386</v>
      </c>
      <c r="U546" t="s">
        <v>381</v>
      </c>
      <c r="V546" s="150" t="str">
        <f>IF(JRF!C559="","",IF(IFERROR(VLOOKUP(JRF!C559,Checks!S:U,3,0),0)="A","Entry with System fund Dept",""))</f>
        <v/>
      </c>
      <c r="W546" t="str">
        <f>IFERROR(IF('Journal Template'!D958="","",IF(IFERROR(VLOOKUP('Journal Template'!D958,Checks!S:U,3,0),0)="A","Entry with System fund Dept","")),"")</f>
        <v/>
      </c>
      <c r="X546" t="s">
        <v>3367</v>
      </c>
      <c r="Y546" t="s">
        <v>389</v>
      </c>
      <c r="Z546" t="s">
        <v>3368</v>
      </c>
      <c r="AA546" t="s">
        <v>3332</v>
      </c>
      <c r="AB546" t="s">
        <v>125</v>
      </c>
      <c r="AC546" s="150" t="str">
        <f>IFERROR(IF(JRF!C559="","",IF(AND(VLOOKUP(JRF!C559,X:AA,4,0)=JRF!B559,VLOOKUP(JRF!C559,X:Y,2,0)="A"),"","Inactive Dept Combo Error")),"Inactive Dept Combo Error")</f>
        <v/>
      </c>
      <c r="AD546" t="str">
        <f>IFERROR(IF('Journal Template'!D958="","",IF(AND(VLOOKUP('Journal Template'!D958,X:AA,4,0)='Journal Template'!A958,VLOOKUP('Journal Template'!D958,X:Y,2,0)="A"),"","Inactive Dept Combo Error")),"")</f>
        <v/>
      </c>
      <c r="AK546" s="150" t="str">
        <f>IF(JRF!B559="","",IF(JRF!B559=IFERROR(VLOOKUP(JRF!B559,Checks!AI:AI,1,0),0),"Entry in Branch/Satellite BU's",""))</f>
        <v/>
      </c>
      <c r="AL546" t="str">
        <f>IFERROR(IF('Journal Template'!A958="","",IF('Journal Template'!A958=IFERROR(VLOOKUP('Journal Template'!A958,Checks!AI:AI,1,0),0),"Entry in Branch/Satellite BU's","")),"")</f>
        <v/>
      </c>
      <c r="AO546" s="171"/>
      <c r="AP546" s="171"/>
      <c r="AQ546" s="171"/>
      <c r="AR546" s="171"/>
      <c r="CI546" t="str">
        <f>IF(JRF!F559&gt;0,"",IF(JRF!B559="","",IF(LEFT(JRF!B559,1)=IFERROR(VLOOKUP(LEFT(JRF!B559,1),$CF$2:$CF$5,1,0),0),"Product Code Required",IF(JRF!C559="","",IF(JRF!C559=IFERROR(VLOOKUP(JRF!C559,$CH:$CH,1,0),0),"Product Code Required","NA")))))</f>
        <v/>
      </c>
      <c r="CJ546" t="str">
        <f>IF(JRF!AV559&gt;0,"",IF(JRF!Q559="","",IF(LEFT(JRF!Q559,1)=IFERROR(VLOOKUP(LEFT(JRF!Q559,1),$CF$2:$CF$5,1,0),0),"Product Code Required",IF(JRF!V559="","",IF(JRF!V559=IFERROR(VLOOKUP(JRF!V559,$CH:$CH,1,0),0),"Product Code Required","NA")))))</f>
        <v/>
      </c>
      <c r="CK546" t="str">
        <f>IFERROR(IF(LEN('Journal Template'!F557)&gt;0,"",IF('Journal Template'!A557="","",IF(LEFT('Journal Template'!A557,1)=IFERROR(VLOOKUP(LEFT('Journal Template'!A557,1),Checks!$CF$2:$CF$5,1,0),0),"Product Code Required",IF('Journal Template'!D557="","",IF('Journal Template'!D557=IFERROR(VLOOKUP('Journal Template'!D557,Checks!$CH:$CH,1,0),0),"Product Code Required","NA"))))),"")</f>
        <v/>
      </c>
    </row>
    <row r="547" spans="14:89">
      <c r="N547" t="s">
        <v>3369</v>
      </c>
      <c r="O547" t="s">
        <v>983</v>
      </c>
      <c r="P547" t="s">
        <v>386</v>
      </c>
      <c r="Q547" s="150" t="str">
        <f>IF(JRF!D560="","",IF(IFERROR(VLOOKUP(JRF!D560,Checks!N:P,3,0),0)="A","","Inactive account in Use"))</f>
        <v/>
      </c>
      <c r="R547" t="str">
        <f>IFERROR(IF('Journal Template'!C959="","",IF(IFERROR(VLOOKUP('Journal Template'!C959,Checks!N:P,3,0),0)="A","","Inactive account in Use")),"")</f>
        <v/>
      </c>
      <c r="S547" t="s">
        <v>3370</v>
      </c>
      <c r="T547" t="s">
        <v>386</v>
      </c>
      <c r="U547" t="s">
        <v>381</v>
      </c>
      <c r="V547" s="150" t="str">
        <f>IF(JRF!C560="","",IF(IFERROR(VLOOKUP(JRF!C560,Checks!S:U,3,0),0)="A","Entry with System fund Dept",""))</f>
        <v/>
      </c>
      <c r="W547" t="str">
        <f>IFERROR(IF('Journal Template'!D959="","",IF(IFERROR(VLOOKUP('Journal Template'!D959,Checks!S:U,3,0),0)="A","Entry with System fund Dept","")),"")</f>
        <v/>
      </c>
      <c r="X547" t="s">
        <v>3371</v>
      </c>
      <c r="Y547" t="s">
        <v>386</v>
      </c>
      <c r="Z547" t="s">
        <v>3372</v>
      </c>
      <c r="AA547" t="s">
        <v>3332</v>
      </c>
      <c r="AB547" t="s">
        <v>125</v>
      </c>
      <c r="AC547" s="150" t="str">
        <f>IFERROR(IF(JRF!C560="","",IF(AND(VLOOKUP(JRF!C560,X:AA,4,0)=JRF!B560,VLOOKUP(JRF!C560,X:Y,2,0)="A"),"","Inactive Dept Combo Error")),"Inactive Dept Combo Error")</f>
        <v/>
      </c>
      <c r="AD547" t="str">
        <f>IFERROR(IF('Journal Template'!D959="","",IF(AND(VLOOKUP('Journal Template'!D959,X:AA,4,0)='Journal Template'!A959,VLOOKUP('Journal Template'!D959,X:Y,2,0)="A"),"","Inactive Dept Combo Error")),"")</f>
        <v/>
      </c>
      <c r="AK547" s="150" t="str">
        <f>IF(JRF!B560="","",IF(JRF!B560=IFERROR(VLOOKUP(JRF!B560,Checks!AI:AI,1,0),0),"Entry in Branch/Satellite BU's",""))</f>
        <v/>
      </c>
      <c r="AL547" t="str">
        <f>IFERROR(IF('Journal Template'!A959="","",IF('Journal Template'!A959=IFERROR(VLOOKUP('Journal Template'!A959,Checks!AI:AI,1,0),0),"Entry in Branch/Satellite BU's","")),"")</f>
        <v/>
      </c>
      <c r="AO547" s="171"/>
      <c r="AP547" s="171"/>
      <c r="AQ547" s="171"/>
      <c r="AR547" s="171"/>
      <c r="CI547" t="str">
        <f>IF(JRF!F560&gt;0,"",IF(JRF!B560="","",IF(LEFT(JRF!B560,1)=IFERROR(VLOOKUP(LEFT(JRF!B560,1),$CF$2:$CF$5,1,0),0),"Product Code Required",IF(JRF!C560="","",IF(JRF!C560=IFERROR(VLOOKUP(JRF!C560,$CH:$CH,1,0),0),"Product Code Required","NA")))))</f>
        <v/>
      </c>
      <c r="CJ547" t="str">
        <f>IF(JRF!AV560&gt;0,"",IF(JRF!Q560="","",IF(LEFT(JRF!Q560,1)=IFERROR(VLOOKUP(LEFT(JRF!Q560,1),$CF$2:$CF$5,1,0),0),"Product Code Required",IF(JRF!V560="","",IF(JRF!V560=IFERROR(VLOOKUP(JRF!V560,$CH:$CH,1,0),0),"Product Code Required","NA")))))</f>
        <v/>
      </c>
      <c r="CK547" t="str">
        <f>IFERROR(IF(LEN('Journal Template'!F558)&gt;0,"",IF('Journal Template'!A558="","",IF(LEFT('Journal Template'!A558,1)=IFERROR(VLOOKUP(LEFT('Journal Template'!A558,1),Checks!$CF$2:$CF$5,1,0),0),"Product Code Required",IF('Journal Template'!D558="","",IF('Journal Template'!D558=IFERROR(VLOOKUP('Journal Template'!D558,Checks!$CH:$CH,1,0),0),"Product Code Required","NA"))))),"")</f>
        <v/>
      </c>
    </row>
    <row r="548" spans="14:89">
      <c r="N548" t="s">
        <v>3373</v>
      </c>
      <c r="O548" t="s">
        <v>983</v>
      </c>
      <c r="P548" t="s">
        <v>386</v>
      </c>
      <c r="Q548" s="150" t="str">
        <f>IF(JRF!D561="","",IF(IFERROR(VLOOKUP(JRF!D561,Checks!N:P,3,0),0)="A","","Inactive account in Use"))</f>
        <v/>
      </c>
      <c r="R548" t="str">
        <f>IFERROR(IF('Journal Template'!C960="","",IF(IFERROR(VLOOKUP('Journal Template'!C960,Checks!N:P,3,0),0)="A","","Inactive account in Use")),"")</f>
        <v/>
      </c>
      <c r="S548" t="s">
        <v>3374</v>
      </c>
      <c r="T548" t="s">
        <v>386</v>
      </c>
      <c r="U548" t="s">
        <v>381</v>
      </c>
      <c r="V548" s="150" t="str">
        <f>IF(JRF!C561="","",IF(IFERROR(VLOOKUP(JRF!C561,Checks!S:U,3,0),0)="A","Entry with System fund Dept",""))</f>
        <v/>
      </c>
      <c r="W548" t="str">
        <f>IFERROR(IF('Journal Template'!D960="","",IF(IFERROR(VLOOKUP('Journal Template'!D960,Checks!S:U,3,0),0)="A","Entry with System fund Dept","")),"")</f>
        <v/>
      </c>
      <c r="X548" t="s">
        <v>3375</v>
      </c>
      <c r="Y548" t="s">
        <v>386</v>
      </c>
      <c r="Z548" t="s">
        <v>3376</v>
      </c>
      <c r="AA548" t="s">
        <v>3332</v>
      </c>
      <c r="AB548" t="s">
        <v>125</v>
      </c>
      <c r="AC548" s="150" t="str">
        <f>IFERROR(IF(JRF!C561="","",IF(AND(VLOOKUP(JRF!C561,X:AA,4,0)=JRF!B561,VLOOKUP(JRF!C561,X:Y,2,0)="A"),"","Inactive Dept Combo Error")),"Inactive Dept Combo Error")</f>
        <v/>
      </c>
      <c r="AD548" t="str">
        <f>IFERROR(IF('Journal Template'!D960="","",IF(AND(VLOOKUP('Journal Template'!D960,X:AA,4,0)='Journal Template'!A960,VLOOKUP('Journal Template'!D960,X:Y,2,0)="A"),"","Inactive Dept Combo Error")),"")</f>
        <v/>
      </c>
      <c r="AK548" s="150" t="str">
        <f>IF(JRF!B561="","",IF(JRF!B561=IFERROR(VLOOKUP(JRF!B561,Checks!AI:AI,1,0),0),"Entry in Branch/Satellite BU's",""))</f>
        <v/>
      </c>
      <c r="AL548" t="str">
        <f>IFERROR(IF('Journal Template'!A960="","",IF('Journal Template'!A960=IFERROR(VLOOKUP('Journal Template'!A960,Checks!AI:AI,1,0),0),"Entry in Branch/Satellite BU's","")),"")</f>
        <v/>
      </c>
      <c r="AO548" s="171"/>
      <c r="AP548" s="171"/>
      <c r="AQ548" s="171"/>
      <c r="AR548" s="171"/>
      <c r="CI548" t="str">
        <f>IF(JRF!F561&gt;0,"",IF(JRF!B561="","",IF(LEFT(JRF!B561,1)=IFERROR(VLOOKUP(LEFT(JRF!B561,1),$CF$2:$CF$5,1,0),0),"Product Code Required",IF(JRF!C561="","",IF(JRF!C561=IFERROR(VLOOKUP(JRF!C561,$CH:$CH,1,0),0),"Product Code Required","NA")))))</f>
        <v/>
      </c>
      <c r="CJ548" t="str">
        <f>IF(JRF!AV561&gt;0,"",IF(JRF!Q561="","",IF(LEFT(JRF!Q561,1)=IFERROR(VLOOKUP(LEFT(JRF!Q561,1),$CF$2:$CF$5,1,0),0),"Product Code Required",IF(JRF!V561="","",IF(JRF!V561=IFERROR(VLOOKUP(JRF!V561,$CH:$CH,1,0),0),"Product Code Required","NA")))))</f>
        <v/>
      </c>
      <c r="CK548" t="str">
        <f>IFERROR(IF(LEN('Journal Template'!F559)&gt;0,"",IF('Journal Template'!A559="","",IF(LEFT('Journal Template'!A559,1)=IFERROR(VLOOKUP(LEFT('Journal Template'!A559,1),Checks!$CF$2:$CF$5,1,0),0),"Product Code Required",IF('Journal Template'!D559="","",IF('Journal Template'!D559=IFERROR(VLOOKUP('Journal Template'!D559,Checks!$CH:$CH,1,0),0),"Product Code Required","NA"))))),"")</f>
        <v/>
      </c>
    </row>
    <row r="549" spans="14:89">
      <c r="N549" t="s">
        <v>3377</v>
      </c>
      <c r="O549" t="s">
        <v>983</v>
      </c>
      <c r="P549" t="s">
        <v>386</v>
      </c>
      <c r="Q549" s="150" t="str">
        <f>IF(JRF!D562="","",IF(IFERROR(VLOOKUP(JRF!D562,Checks!N:P,3,0),0)="A","","Inactive account in Use"))</f>
        <v/>
      </c>
      <c r="R549" t="str">
        <f>IFERROR(IF('Journal Template'!C961="","",IF(IFERROR(VLOOKUP('Journal Template'!C961,Checks!N:P,3,0),0)="A","","Inactive account in Use")),"")</f>
        <v/>
      </c>
      <c r="S549" t="s">
        <v>3378</v>
      </c>
      <c r="T549" t="s">
        <v>386</v>
      </c>
      <c r="U549" t="s">
        <v>381</v>
      </c>
      <c r="V549" s="150" t="str">
        <f>IF(JRF!C562="","",IF(IFERROR(VLOOKUP(JRF!C562,Checks!S:U,3,0),0)="A","Entry with System fund Dept",""))</f>
        <v/>
      </c>
      <c r="W549" t="str">
        <f>IFERROR(IF('Journal Template'!D961="","",IF(IFERROR(VLOOKUP('Journal Template'!D961,Checks!S:U,3,0),0)="A","Entry with System fund Dept","")),"")</f>
        <v/>
      </c>
      <c r="X549" t="s">
        <v>3379</v>
      </c>
      <c r="Y549" t="s">
        <v>386</v>
      </c>
      <c r="Z549" t="s">
        <v>3380</v>
      </c>
      <c r="AA549" t="s">
        <v>3381</v>
      </c>
      <c r="AB549" t="s">
        <v>1769</v>
      </c>
      <c r="AC549" s="150" t="str">
        <f>IFERROR(IF(JRF!C562="","",IF(AND(VLOOKUP(JRF!C562,X:AA,4,0)=JRF!B562,VLOOKUP(JRF!C562,X:Y,2,0)="A"),"","Inactive Dept Combo Error")),"Inactive Dept Combo Error")</f>
        <v/>
      </c>
      <c r="AD549" t="str">
        <f>IFERROR(IF('Journal Template'!D961="","",IF(AND(VLOOKUP('Journal Template'!D961,X:AA,4,0)='Journal Template'!A961,VLOOKUP('Journal Template'!D961,X:Y,2,0)="A"),"","Inactive Dept Combo Error")),"")</f>
        <v/>
      </c>
      <c r="AK549" s="150" t="str">
        <f>IF(JRF!B562="","",IF(JRF!B562=IFERROR(VLOOKUP(JRF!B562,Checks!AI:AI,1,0),0),"Entry in Branch/Satellite BU's",""))</f>
        <v/>
      </c>
      <c r="AL549" t="str">
        <f>IFERROR(IF('Journal Template'!A961="","",IF('Journal Template'!A961=IFERROR(VLOOKUP('Journal Template'!A961,Checks!AI:AI,1,0),0),"Entry in Branch/Satellite BU's","")),"")</f>
        <v/>
      </c>
      <c r="AO549" s="171"/>
      <c r="AP549" s="171"/>
      <c r="AQ549" s="171"/>
      <c r="AR549" s="171"/>
      <c r="CI549" t="str">
        <f>IF(JRF!F562&gt;0,"",IF(JRF!B562="","",IF(LEFT(JRF!B562,1)=IFERROR(VLOOKUP(LEFT(JRF!B562,1),$CF$2:$CF$5,1,0),0),"Product Code Required",IF(JRF!C562="","",IF(JRF!C562=IFERROR(VLOOKUP(JRF!C562,$CH:$CH,1,0),0),"Product Code Required","NA")))))</f>
        <v/>
      </c>
      <c r="CJ549" t="str">
        <f>IF(JRF!AV562&gt;0,"",IF(JRF!Q562="","",IF(LEFT(JRF!Q562,1)=IFERROR(VLOOKUP(LEFT(JRF!Q562,1),$CF$2:$CF$5,1,0),0),"Product Code Required",IF(JRF!V562="","",IF(JRF!V562=IFERROR(VLOOKUP(JRF!V562,$CH:$CH,1,0),0),"Product Code Required","NA")))))</f>
        <v/>
      </c>
      <c r="CK549" t="str">
        <f>IFERROR(IF(LEN('Journal Template'!F560)&gt;0,"",IF('Journal Template'!A560="","",IF(LEFT('Journal Template'!A560,1)=IFERROR(VLOOKUP(LEFT('Journal Template'!A560,1),Checks!$CF$2:$CF$5,1,0),0),"Product Code Required",IF('Journal Template'!D560="","",IF('Journal Template'!D560=IFERROR(VLOOKUP('Journal Template'!D560,Checks!$CH:$CH,1,0),0),"Product Code Required","NA"))))),"")</f>
        <v/>
      </c>
    </row>
    <row r="550" spans="14:89">
      <c r="N550" t="s">
        <v>3382</v>
      </c>
      <c r="O550" t="s">
        <v>983</v>
      </c>
      <c r="P550" t="s">
        <v>386</v>
      </c>
      <c r="Q550" s="150" t="str">
        <f>IF(JRF!D563="","",IF(IFERROR(VLOOKUP(JRF!D563,Checks!N:P,3,0),0)="A","","Inactive account in Use"))</f>
        <v/>
      </c>
      <c r="R550" t="str">
        <f>IFERROR(IF('Journal Template'!C962="","",IF(IFERROR(VLOOKUP('Journal Template'!C962,Checks!N:P,3,0),0)="A","","Inactive account in Use")),"")</f>
        <v/>
      </c>
      <c r="S550" t="s">
        <v>3383</v>
      </c>
      <c r="T550" t="s">
        <v>386</v>
      </c>
      <c r="U550" t="s">
        <v>381</v>
      </c>
      <c r="V550" s="150" t="str">
        <f>IF(JRF!C563="","",IF(IFERROR(VLOOKUP(JRF!C563,Checks!S:U,3,0),0)="A","Entry with System fund Dept",""))</f>
        <v/>
      </c>
      <c r="W550" t="str">
        <f>IFERROR(IF('Journal Template'!D962="","",IF(IFERROR(VLOOKUP('Journal Template'!D962,Checks!S:U,3,0),0)="A","Entry with System fund Dept","")),"")</f>
        <v/>
      </c>
      <c r="X550" t="s">
        <v>3384</v>
      </c>
      <c r="Y550" t="s">
        <v>386</v>
      </c>
      <c r="Z550" t="s">
        <v>3385</v>
      </c>
      <c r="AA550" t="s">
        <v>3381</v>
      </c>
      <c r="AB550" t="s">
        <v>1769</v>
      </c>
      <c r="AC550" s="150" t="str">
        <f>IFERROR(IF(JRF!C563="","",IF(AND(VLOOKUP(JRF!C563,X:AA,4,0)=JRF!B563,VLOOKUP(JRF!C563,X:Y,2,0)="A"),"","Inactive Dept Combo Error")),"Inactive Dept Combo Error")</f>
        <v/>
      </c>
      <c r="AD550" t="str">
        <f>IFERROR(IF('Journal Template'!D962="","",IF(AND(VLOOKUP('Journal Template'!D962,X:AA,4,0)='Journal Template'!A962,VLOOKUP('Journal Template'!D962,X:Y,2,0)="A"),"","Inactive Dept Combo Error")),"")</f>
        <v/>
      </c>
      <c r="AK550" s="150" t="str">
        <f>IF(JRF!B563="","",IF(JRF!B563=IFERROR(VLOOKUP(JRF!B563,Checks!AI:AI,1,0),0),"Entry in Branch/Satellite BU's",""))</f>
        <v/>
      </c>
      <c r="AL550" t="str">
        <f>IFERROR(IF('Journal Template'!A962="","",IF('Journal Template'!A962=IFERROR(VLOOKUP('Journal Template'!A962,Checks!AI:AI,1,0),0),"Entry in Branch/Satellite BU's","")),"")</f>
        <v/>
      </c>
      <c r="AO550" s="171"/>
      <c r="AP550" s="171"/>
      <c r="AQ550" s="171"/>
      <c r="AR550" s="171"/>
      <c r="CI550" t="str">
        <f>IF(JRF!F563&gt;0,"",IF(JRF!B563="","",IF(LEFT(JRF!B563,1)=IFERROR(VLOOKUP(LEFT(JRF!B563,1),$CF$2:$CF$5,1,0),0),"Product Code Required",IF(JRF!C563="","",IF(JRF!C563=IFERROR(VLOOKUP(JRF!C563,$CH:$CH,1,0),0),"Product Code Required","NA")))))</f>
        <v/>
      </c>
      <c r="CJ550" t="str">
        <f>IF(JRF!AV563&gt;0,"",IF(JRF!Q563="","",IF(LEFT(JRF!Q563,1)=IFERROR(VLOOKUP(LEFT(JRF!Q563,1),$CF$2:$CF$5,1,0),0),"Product Code Required",IF(JRF!V563="","",IF(JRF!V563=IFERROR(VLOOKUP(JRF!V563,$CH:$CH,1,0),0),"Product Code Required","NA")))))</f>
        <v/>
      </c>
      <c r="CK550" t="str">
        <f>IFERROR(IF(LEN('Journal Template'!F561)&gt;0,"",IF('Journal Template'!A561="","",IF(LEFT('Journal Template'!A561,1)=IFERROR(VLOOKUP(LEFT('Journal Template'!A561,1),Checks!$CF$2:$CF$5,1,0),0),"Product Code Required",IF('Journal Template'!D561="","",IF('Journal Template'!D561=IFERROR(VLOOKUP('Journal Template'!D561,Checks!$CH:$CH,1,0),0),"Product Code Required","NA"))))),"")</f>
        <v/>
      </c>
    </row>
    <row r="551" spans="14:89">
      <c r="N551" t="s">
        <v>3386</v>
      </c>
      <c r="O551" t="s">
        <v>983</v>
      </c>
      <c r="P551" t="s">
        <v>386</v>
      </c>
      <c r="Q551" s="150" t="str">
        <f>IF(JRF!D564="","",IF(IFERROR(VLOOKUP(JRF!D564,Checks!N:P,3,0),0)="A","","Inactive account in Use"))</f>
        <v/>
      </c>
      <c r="R551" t="str">
        <f>IFERROR(IF('Journal Template'!C963="","",IF(IFERROR(VLOOKUP('Journal Template'!C963,Checks!N:P,3,0),0)="A","","Inactive account in Use")),"")</f>
        <v/>
      </c>
      <c r="S551" t="s">
        <v>3387</v>
      </c>
      <c r="T551" t="s">
        <v>386</v>
      </c>
      <c r="U551" t="s">
        <v>381</v>
      </c>
      <c r="V551" s="150" t="str">
        <f>IF(JRF!C564="","",IF(IFERROR(VLOOKUP(JRF!C564,Checks!S:U,3,0),0)="A","Entry with System fund Dept",""))</f>
        <v/>
      </c>
      <c r="W551" t="str">
        <f>IFERROR(IF('Journal Template'!D963="","",IF(IFERROR(VLOOKUP('Journal Template'!D963,Checks!S:U,3,0),0)="A","Entry with System fund Dept","")),"")</f>
        <v/>
      </c>
      <c r="X551" t="s">
        <v>3388</v>
      </c>
      <c r="Y551" t="s">
        <v>386</v>
      </c>
      <c r="Z551" t="s">
        <v>3389</v>
      </c>
      <c r="AA551" t="s">
        <v>3381</v>
      </c>
      <c r="AB551" t="s">
        <v>1769</v>
      </c>
      <c r="AC551" s="150" t="str">
        <f>IFERROR(IF(JRF!C564="","",IF(AND(VLOOKUP(JRF!C564,X:AA,4,0)=JRF!B564,VLOOKUP(JRF!C564,X:Y,2,0)="A"),"","Inactive Dept Combo Error")),"Inactive Dept Combo Error")</f>
        <v/>
      </c>
      <c r="AD551" t="str">
        <f>IFERROR(IF('Journal Template'!D963="","",IF(AND(VLOOKUP('Journal Template'!D963,X:AA,4,0)='Journal Template'!A963,VLOOKUP('Journal Template'!D963,X:Y,2,0)="A"),"","Inactive Dept Combo Error")),"")</f>
        <v/>
      </c>
      <c r="AK551" s="150" t="str">
        <f>IF(JRF!B564="","",IF(JRF!B564=IFERROR(VLOOKUP(JRF!B564,Checks!AI:AI,1,0),0),"Entry in Branch/Satellite BU's",""))</f>
        <v/>
      </c>
      <c r="AL551" t="str">
        <f>IFERROR(IF('Journal Template'!A963="","",IF('Journal Template'!A963=IFERROR(VLOOKUP('Journal Template'!A963,Checks!AI:AI,1,0),0),"Entry in Branch/Satellite BU's","")),"")</f>
        <v/>
      </c>
      <c r="AO551" s="171"/>
      <c r="AP551" s="171"/>
      <c r="AQ551" s="171"/>
      <c r="AR551" s="171"/>
      <c r="CI551" t="str">
        <f>IF(JRF!F564&gt;0,"",IF(JRF!B564="","",IF(LEFT(JRF!B564,1)=IFERROR(VLOOKUP(LEFT(JRF!B564,1),$CF$2:$CF$5,1,0),0),"Product Code Required",IF(JRF!C564="","",IF(JRF!C564=IFERROR(VLOOKUP(JRF!C564,$CH:$CH,1,0),0),"Product Code Required","NA")))))</f>
        <v/>
      </c>
      <c r="CJ551" t="str">
        <f>IF(JRF!AV564&gt;0,"",IF(JRF!Q564="","",IF(LEFT(JRF!Q564,1)=IFERROR(VLOOKUP(LEFT(JRF!Q564,1),$CF$2:$CF$5,1,0),0),"Product Code Required",IF(JRF!V564="","",IF(JRF!V564=IFERROR(VLOOKUP(JRF!V564,$CH:$CH,1,0),0),"Product Code Required","NA")))))</f>
        <v/>
      </c>
      <c r="CK551" t="str">
        <f>IFERROR(IF(LEN('Journal Template'!F562)&gt;0,"",IF('Journal Template'!A562="","",IF(LEFT('Journal Template'!A562,1)=IFERROR(VLOOKUP(LEFT('Journal Template'!A562,1),Checks!$CF$2:$CF$5,1,0),0),"Product Code Required",IF('Journal Template'!D562="","",IF('Journal Template'!D562=IFERROR(VLOOKUP('Journal Template'!D562,Checks!$CH:$CH,1,0),0),"Product Code Required","NA"))))),"")</f>
        <v/>
      </c>
    </row>
    <row r="552" spans="14:89">
      <c r="N552" t="s">
        <v>3390</v>
      </c>
      <c r="O552" t="s">
        <v>983</v>
      </c>
      <c r="P552" t="s">
        <v>386</v>
      </c>
      <c r="Q552" s="150" t="str">
        <f>IF(JRF!D565="","",IF(IFERROR(VLOOKUP(JRF!D565,Checks!N:P,3,0),0)="A","","Inactive account in Use"))</f>
        <v/>
      </c>
      <c r="R552" t="str">
        <f>IFERROR(IF('Journal Template'!C964="","",IF(IFERROR(VLOOKUP('Journal Template'!C964,Checks!N:P,3,0),0)="A","","Inactive account in Use")),"")</f>
        <v/>
      </c>
      <c r="S552" t="s">
        <v>3391</v>
      </c>
      <c r="T552" t="s">
        <v>386</v>
      </c>
      <c r="U552" t="s">
        <v>381</v>
      </c>
      <c r="V552" s="150" t="str">
        <f>IF(JRF!C565="","",IF(IFERROR(VLOOKUP(JRF!C565,Checks!S:U,3,0),0)="A","Entry with System fund Dept",""))</f>
        <v/>
      </c>
      <c r="W552" t="str">
        <f>IFERROR(IF('Journal Template'!D964="","",IF(IFERROR(VLOOKUP('Journal Template'!D964,Checks!S:U,3,0),0)="A","Entry with System fund Dept","")),"")</f>
        <v/>
      </c>
      <c r="X552" t="s">
        <v>3392</v>
      </c>
      <c r="Y552" t="s">
        <v>386</v>
      </c>
      <c r="Z552" t="s">
        <v>3393</v>
      </c>
      <c r="AA552" t="s">
        <v>3381</v>
      </c>
      <c r="AB552" t="s">
        <v>1769</v>
      </c>
      <c r="AC552" s="150" t="str">
        <f>IFERROR(IF(JRF!C565="","",IF(AND(VLOOKUP(JRF!C565,X:AA,4,0)=JRF!B565,VLOOKUP(JRF!C565,X:Y,2,0)="A"),"","Inactive Dept Combo Error")),"Inactive Dept Combo Error")</f>
        <v/>
      </c>
      <c r="AD552" t="str">
        <f>IFERROR(IF('Journal Template'!D964="","",IF(AND(VLOOKUP('Journal Template'!D964,X:AA,4,0)='Journal Template'!A964,VLOOKUP('Journal Template'!D964,X:Y,2,0)="A"),"","Inactive Dept Combo Error")),"")</f>
        <v/>
      </c>
      <c r="AK552" s="150" t="str">
        <f>IF(JRF!B565="","",IF(JRF!B565=IFERROR(VLOOKUP(JRF!B565,Checks!AI:AI,1,0),0),"Entry in Branch/Satellite BU's",""))</f>
        <v/>
      </c>
      <c r="AL552" t="str">
        <f>IFERROR(IF('Journal Template'!A964="","",IF('Journal Template'!A964=IFERROR(VLOOKUP('Journal Template'!A964,Checks!AI:AI,1,0),0),"Entry in Branch/Satellite BU's","")),"")</f>
        <v/>
      </c>
      <c r="AO552" s="171"/>
      <c r="AP552" s="171"/>
      <c r="AQ552" s="171"/>
      <c r="AR552" s="171"/>
      <c r="CI552" t="str">
        <f>IF(JRF!F565&gt;0,"",IF(JRF!B565="","",IF(LEFT(JRF!B565,1)=IFERROR(VLOOKUP(LEFT(JRF!B565,1),$CF$2:$CF$5,1,0),0),"Product Code Required",IF(JRF!C565="","",IF(JRF!C565=IFERROR(VLOOKUP(JRF!C565,$CH:$CH,1,0),0),"Product Code Required","NA")))))</f>
        <v/>
      </c>
      <c r="CJ552" t="str">
        <f>IF(JRF!AV565&gt;0,"",IF(JRF!Q565="","",IF(LEFT(JRF!Q565,1)=IFERROR(VLOOKUP(LEFT(JRF!Q565,1),$CF$2:$CF$5,1,0),0),"Product Code Required",IF(JRF!V565="","",IF(JRF!V565=IFERROR(VLOOKUP(JRF!V565,$CH:$CH,1,0),0),"Product Code Required","NA")))))</f>
        <v/>
      </c>
      <c r="CK552" t="str">
        <f>IFERROR(IF(LEN('Journal Template'!F563)&gt;0,"",IF('Journal Template'!A563="","",IF(LEFT('Journal Template'!A563,1)=IFERROR(VLOOKUP(LEFT('Journal Template'!A563,1),Checks!$CF$2:$CF$5,1,0),0),"Product Code Required",IF('Journal Template'!D563="","",IF('Journal Template'!D563=IFERROR(VLOOKUP('Journal Template'!D563,Checks!$CH:$CH,1,0),0),"Product Code Required","NA"))))),"")</f>
        <v/>
      </c>
    </row>
    <row r="553" spans="14:89">
      <c r="N553" t="s">
        <v>3394</v>
      </c>
      <c r="O553" t="s">
        <v>983</v>
      </c>
      <c r="P553" t="s">
        <v>386</v>
      </c>
      <c r="Q553" s="150" t="str">
        <f>IF(JRF!D566="","",IF(IFERROR(VLOOKUP(JRF!D566,Checks!N:P,3,0),0)="A","","Inactive account in Use"))</f>
        <v/>
      </c>
      <c r="R553" t="str">
        <f>IFERROR(IF('Journal Template'!C965="","",IF(IFERROR(VLOOKUP('Journal Template'!C965,Checks!N:P,3,0),0)="A","","Inactive account in Use")),"")</f>
        <v/>
      </c>
      <c r="S553" t="s">
        <v>3395</v>
      </c>
      <c r="T553" t="s">
        <v>386</v>
      </c>
      <c r="U553" t="s">
        <v>381</v>
      </c>
      <c r="V553" s="150" t="str">
        <f>IF(JRF!C566="","",IF(IFERROR(VLOOKUP(JRF!C566,Checks!S:U,3,0),0)="A","Entry with System fund Dept",""))</f>
        <v/>
      </c>
      <c r="W553" t="str">
        <f>IFERROR(IF('Journal Template'!D965="","",IF(IFERROR(VLOOKUP('Journal Template'!D965,Checks!S:U,3,0),0)="A","Entry with System fund Dept","")),"")</f>
        <v/>
      </c>
      <c r="X553" t="s">
        <v>3396</v>
      </c>
      <c r="Y553" t="s">
        <v>386</v>
      </c>
      <c r="Z553" t="s">
        <v>3397</v>
      </c>
      <c r="AA553" t="s">
        <v>3332</v>
      </c>
      <c r="AB553" t="s">
        <v>125</v>
      </c>
      <c r="AC553" s="150" t="str">
        <f>IFERROR(IF(JRF!C566="","",IF(AND(VLOOKUP(JRF!C566,X:AA,4,0)=JRF!B566,VLOOKUP(JRF!C566,X:Y,2,0)="A"),"","Inactive Dept Combo Error")),"Inactive Dept Combo Error")</f>
        <v/>
      </c>
      <c r="AD553" t="str">
        <f>IFERROR(IF('Journal Template'!D965="","",IF(AND(VLOOKUP('Journal Template'!D965,X:AA,4,0)='Journal Template'!A965,VLOOKUP('Journal Template'!D965,X:Y,2,0)="A"),"","Inactive Dept Combo Error")),"")</f>
        <v/>
      </c>
      <c r="AK553" s="150" t="str">
        <f>IF(JRF!B566="","",IF(JRF!B566=IFERROR(VLOOKUP(JRF!B566,Checks!AI:AI,1,0),0),"Entry in Branch/Satellite BU's",""))</f>
        <v/>
      </c>
      <c r="AL553" t="str">
        <f>IFERROR(IF('Journal Template'!A965="","",IF('Journal Template'!A965=IFERROR(VLOOKUP('Journal Template'!A965,Checks!AI:AI,1,0),0),"Entry in Branch/Satellite BU's","")),"")</f>
        <v/>
      </c>
      <c r="AO553" s="171"/>
      <c r="AP553" s="171"/>
      <c r="AQ553" s="171"/>
      <c r="AR553" s="171"/>
      <c r="CI553" t="str">
        <f>IF(JRF!F566&gt;0,"",IF(JRF!B566="","",IF(LEFT(JRF!B566,1)=IFERROR(VLOOKUP(LEFT(JRF!B566,1),$CF$2:$CF$5,1,0),0),"Product Code Required",IF(JRF!C566="","",IF(JRF!C566=IFERROR(VLOOKUP(JRF!C566,$CH:$CH,1,0),0),"Product Code Required","NA")))))</f>
        <v/>
      </c>
      <c r="CJ553" t="str">
        <f>IF(JRF!AV566&gt;0,"",IF(JRF!Q566="","",IF(LEFT(JRF!Q566,1)=IFERROR(VLOOKUP(LEFT(JRF!Q566,1),$CF$2:$CF$5,1,0),0),"Product Code Required",IF(JRF!V566="","",IF(JRF!V566=IFERROR(VLOOKUP(JRF!V566,$CH:$CH,1,0),0),"Product Code Required","NA")))))</f>
        <v/>
      </c>
      <c r="CK553" t="str">
        <f>IFERROR(IF(LEN('Journal Template'!F564)&gt;0,"",IF('Journal Template'!A564="","",IF(LEFT('Journal Template'!A564,1)=IFERROR(VLOOKUP(LEFT('Journal Template'!A564,1),Checks!$CF$2:$CF$5,1,0),0),"Product Code Required",IF('Journal Template'!D564="","",IF('Journal Template'!D564=IFERROR(VLOOKUP('Journal Template'!D564,Checks!$CH:$CH,1,0),0),"Product Code Required","NA"))))),"")</f>
        <v/>
      </c>
    </row>
    <row r="554" spans="14:89">
      <c r="N554" t="s">
        <v>3398</v>
      </c>
      <c r="O554" t="s">
        <v>983</v>
      </c>
      <c r="P554" t="s">
        <v>386</v>
      </c>
      <c r="Q554" s="150" t="str">
        <f>IF(JRF!D567="","",IF(IFERROR(VLOOKUP(JRF!D567,Checks!N:P,3,0),0)="A","","Inactive account in Use"))</f>
        <v/>
      </c>
      <c r="R554" t="str">
        <f>IFERROR(IF('Journal Template'!C966="","",IF(IFERROR(VLOOKUP('Journal Template'!C966,Checks!N:P,3,0),0)="A","","Inactive account in Use")),"")</f>
        <v/>
      </c>
      <c r="S554" t="s">
        <v>3399</v>
      </c>
      <c r="T554" t="s">
        <v>386</v>
      </c>
      <c r="U554" t="s">
        <v>381</v>
      </c>
      <c r="V554" s="150" t="str">
        <f>IF(JRF!C567="","",IF(IFERROR(VLOOKUP(JRF!C567,Checks!S:U,3,0),0)="A","Entry with System fund Dept",""))</f>
        <v/>
      </c>
      <c r="W554" t="str">
        <f>IFERROR(IF('Journal Template'!D966="","",IF(IFERROR(VLOOKUP('Journal Template'!D966,Checks!S:U,3,0),0)="A","Entry with System fund Dept","")),"")</f>
        <v/>
      </c>
      <c r="X554" t="s">
        <v>3400</v>
      </c>
      <c r="Y554" t="s">
        <v>386</v>
      </c>
      <c r="Z554" t="s">
        <v>3401</v>
      </c>
      <c r="AA554" t="s">
        <v>3332</v>
      </c>
      <c r="AB554" t="s">
        <v>125</v>
      </c>
      <c r="AC554" s="150" t="str">
        <f>IFERROR(IF(JRF!C567="","",IF(AND(VLOOKUP(JRF!C567,X:AA,4,0)=JRF!B567,VLOOKUP(JRF!C567,X:Y,2,0)="A"),"","Inactive Dept Combo Error")),"Inactive Dept Combo Error")</f>
        <v/>
      </c>
      <c r="AD554" t="str">
        <f>IFERROR(IF('Journal Template'!D966="","",IF(AND(VLOOKUP('Journal Template'!D966,X:AA,4,0)='Journal Template'!A966,VLOOKUP('Journal Template'!D966,X:Y,2,0)="A"),"","Inactive Dept Combo Error")),"")</f>
        <v/>
      </c>
      <c r="AK554" s="150" t="str">
        <f>IF(JRF!B567="","",IF(JRF!B567=IFERROR(VLOOKUP(JRF!B567,Checks!AI:AI,1,0),0),"Entry in Branch/Satellite BU's",""))</f>
        <v/>
      </c>
      <c r="AL554" t="str">
        <f>IFERROR(IF('Journal Template'!A966="","",IF('Journal Template'!A966=IFERROR(VLOOKUP('Journal Template'!A966,Checks!AI:AI,1,0),0),"Entry in Branch/Satellite BU's","")),"")</f>
        <v/>
      </c>
      <c r="AO554" s="171"/>
      <c r="AP554" s="171"/>
      <c r="AQ554" s="171"/>
      <c r="AR554" s="171"/>
      <c r="CI554" t="str">
        <f>IF(JRF!F567&gt;0,"",IF(JRF!B567="","",IF(LEFT(JRF!B567,1)=IFERROR(VLOOKUP(LEFT(JRF!B567,1),$CF$2:$CF$5,1,0),0),"Product Code Required",IF(JRF!C567="","",IF(JRF!C567=IFERROR(VLOOKUP(JRF!C567,$CH:$CH,1,0),0),"Product Code Required","NA")))))</f>
        <v/>
      </c>
      <c r="CJ554" t="str">
        <f>IF(JRF!AV567&gt;0,"",IF(JRF!Q567="","",IF(LEFT(JRF!Q567,1)=IFERROR(VLOOKUP(LEFT(JRF!Q567,1),$CF$2:$CF$5,1,0),0),"Product Code Required",IF(JRF!V567="","",IF(JRF!V567=IFERROR(VLOOKUP(JRF!V567,$CH:$CH,1,0),0),"Product Code Required","NA")))))</f>
        <v/>
      </c>
      <c r="CK554" t="str">
        <f>IFERROR(IF(LEN('Journal Template'!F565)&gt;0,"",IF('Journal Template'!A565="","",IF(LEFT('Journal Template'!A565,1)=IFERROR(VLOOKUP(LEFT('Journal Template'!A565,1),Checks!$CF$2:$CF$5,1,0),0),"Product Code Required",IF('Journal Template'!D565="","",IF('Journal Template'!D565=IFERROR(VLOOKUP('Journal Template'!D565,Checks!$CH:$CH,1,0),0),"Product Code Required","NA"))))),"")</f>
        <v/>
      </c>
    </row>
    <row r="555" spans="14:89">
      <c r="N555" t="s">
        <v>3402</v>
      </c>
      <c r="O555" t="s">
        <v>983</v>
      </c>
      <c r="P555" t="s">
        <v>386</v>
      </c>
      <c r="Q555" s="150" t="str">
        <f>IF(JRF!D568="","",IF(IFERROR(VLOOKUP(JRF!D568,Checks!N:P,3,0),0)="A","","Inactive account in Use"))</f>
        <v/>
      </c>
      <c r="R555" t="str">
        <f>IFERROR(IF('Journal Template'!C967="","",IF(IFERROR(VLOOKUP('Journal Template'!C967,Checks!N:P,3,0),0)="A","","Inactive account in Use")),"")</f>
        <v/>
      </c>
      <c r="S555" t="s">
        <v>3403</v>
      </c>
      <c r="T555" t="s">
        <v>386</v>
      </c>
      <c r="U555" t="s">
        <v>381</v>
      </c>
      <c r="V555" s="150" t="str">
        <f>IF(JRF!C568="","",IF(IFERROR(VLOOKUP(JRF!C568,Checks!S:U,3,0),0)="A","Entry with System fund Dept",""))</f>
        <v/>
      </c>
      <c r="W555" t="str">
        <f>IFERROR(IF('Journal Template'!D967="","",IF(IFERROR(VLOOKUP('Journal Template'!D967,Checks!S:U,3,0),0)="A","Entry with System fund Dept","")),"")</f>
        <v/>
      </c>
      <c r="X555" t="s">
        <v>3404</v>
      </c>
      <c r="Y555" t="s">
        <v>389</v>
      </c>
      <c r="Z555" t="s">
        <v>3405</v>
      </c>
      <c r="AA555" t="s">
        <v>3406</v>
      </c>
      <c r="AB555" t="s">
        <v>125</v>
      </c>
      <c r="AC555" s="150" t="str">
        <f>IFERROR(IF(JRF!C568="","",IF(AND(VLOOKUP(JRF!C568,X:AA,4,0)=JRF!B568,VLOOKUP(JRF!C568,X:Y,2,0)="A"),"","Inactive Dept Combo Error")),"Inactive Dept Combo Error")</f>
        <v/>
      </c>
      <c r="AD555" t="str">
        <f>IFERROR(IF('Journal Template'!D967="","",IF(AND(VLOOKUP('Journal Template'!D967,X:AA,4,0)='Journal Template'!A967,VLOOKUP('Journal Template'!D967,X:Y,2,0)="A"),"","Inactive Dept Combo Error")),"")</f>
        <v/>
      </c>
      <c r="AK555" s="150" t="str">
        <f>IF(JRF!B568="","",IF(JRF!B568=IFERROR(VLOOKUP(JRF!B568,Checks!AI:AI,1,0),0),"Entry in Branch/Satellite BU's",""))</f>
        <v/>
      </c>
      <c r="AL555" t="str">
        <f>IFERROR(IF('Journal Template'!A967="","",IF('Journal Template'!A967=IFERROR(VLOOKUP('Journal Template'!A967,Checks!AI:AI,1,0),0),"Entry in Branch/Satellite BU's","")),"")</f>
        <v/>
      </c>
      <c r="AO555" s="171"/>
      <c r="AP555" s="171"/>
      <c r="AQ555" s="171"/>
      <c r="AR555" s="171"/>
      <c r="CI555" t="str">
        <f>IF(JRF!F568&gt;0,"",IF(JRF!B568="","",IF(LEFT(JRF!B568,1)=IFERROR(VLOOKUP(LEFT(JRF!B568,1),$CF$2:$CF$5,1,0),0),"Product Code Required",IF(JRF!C568="","",IF(JRF!C568=IFERROR(VLOOKUP(JRF!C568,$CH:$CH,1,0),0),"Product Code Required","NA")))))</f>
        <v/>
      </c>
      <c r="CJ555" t="str">
        <f>IF(JRF!AV568&gt;0,"",IF(JRF!Q568="","",IF(LEFT(JRF!Q568,1)=IFERROR(VLOOKUP(LEFT(JRF!Q568,1),$CF$2:$CF$5,1,0),0),"Product Code Required",IF(JRF!V568="","",IF(JRF!V568=IFERROR(VLOOKUP(JRF!V568,$CH:$CH,1,0),0),"Product Code Required","NA")))))</f>
        <v/>
      </c>
      <c r="CK555" t="str">
        <f>IFERROR(IF(LEN('Journal Template'!F566)&gt;0,"",IF('Journal Template'!A566="","",IF(LEFT('Journal Template'!A566,1)=IFERROR(VLOOKUP(LEFT('Journal Template'!A566,1),Checks!$CF$2:$CF$5,1,0),0),"Product Code Required",IF('Journal Template'!D566="","",IF('Journal Template'!D566=IFERROR(VLOOKUP('Journal Template'!D566,Checks!$CH:$CH,1,0),0),"Product Code Required","NA"))))),"")</f>
        <v/>
      </c>
    </row>
    <row r="556" spans="14:89">
      <c r="N556" t="s">
        <v>3407</v>
      </c>
      <c r="O556" t="s">
        <v>983</v>
      </c>
      <c r="P556" t="s">
        <v>386</v>
      </c>
      <c r="Q556" s="150" t="str">
        <f>IF(JRF!D569="","",IF(IFERROR(VLOOKUP(JRF!D569,Checks!N:P,3,0),0)="A","","Inactive account in Use"))</f>
        <v/>
      </c>
      <c r="R556" t="str">
        <f>IFERROR(IF('Journal Template'!C968="","",IF(IFERROR(VLOOKUP('Journal Template'!C968,Checks!N:P,3,0),0)="A","","Inactive account in Use")),"")</f>
        <v/>
      </c>
      <c r="S556" t="s">
        <v>3408</v>
      </c>
      <c r="T556" t="s">
        <v>386</v>
      </c>
      <c r="U556" t="s">
        <v>381</v>
      </c>
      <c r="V556" s="150" t="str">
        <f>IF(JRF!C569="","",IF(IFERROR(VLOOKUP(JRF!C569,Checks!S:U,3,0),0)="A","Entry with System fund Dept",""))</f>
        <v/>
      </c>
      <c r="W556" t="str">
        <f>IFERROR(IF('Journal Template'!D968="","",IF(IFERROR(VLOOKUP('Journal Template'!D968,Checks!S:U,3,0),0)="A","Entry with System fund Dept","")),"")</f>
        <v/>
      </c>
      <c r="X556" t="s">
        <v>3409</v>
      </c>
      <c r="Y556" t="s">
        <v>389</v>
      </c>
      <c r="Z556" t="s">
        <v>3410</v>
      </c>
      <c r="AA556" t="s">
        <v>3411</v>
      </c>
      <c r="AB556" t="s">
        <v>125</v>
      </c>
      <c r="AC556" s="150" t="str">
        <f>IFERROR(IF(JRF!C569="","",IF(AND(VLOOKUP(JRF!C569,X:AA,4,0)=JRF!B569,VLOOKUP(JRF!C569,X:Y,2,0)="A"),"","Inactive Dept Combo Error")),"Inactive Dept Combo Error")</f>
        <v/>
      </c>
      <c r="AD556" t="str">
        <f>IFERROR(IF('Journal Template'!D968="","",IF(AND(VLOOKUP('Journal Template'!D968,X:AA,4,0)='Journal Template'!A968,VLOOKUP('Journal Template'!D968,X:Y,2,0)="A"),"","Inactive Dept Combo Error")),"")</f>
        <v/>
      </c>
      <c r="AK556" s="150" t="str">
        <f>IF(JRF!B569="","",IF(JRF!B569=IFERROR(VLOOKUP(JRF!B569,Checks!AI:AI,1,0),0),"Entry in Branch/Satellite BU's",""))</f>
        <v/>
      </c>
      <c r="AL556" t="str">
        <f>IFERROR(IF('Journal Template'!A968="","",IF('Journal Template'!A968=IFERROR(VLOOKUP('Journal Template'!A968,Checks!AI:AI,1,0),0),"Entry in Branch/Satellite BU's","")),"")</f>
        <v/>
      </c>
      <c r="AO556" s="171"/>
      <c r="AP556" s="171"/>
      <c r="AQ556" s="171"/>
      <c r="AR556" s="171"/>
      <c r="CI556" t="str">
        <f>IF(JRF!F569&gt;0,"",IF(JRF!B569="","",IF(LEFT(JRF!B569,1)=IFERROR(VLOOKUP(LEFT(JRF!B569,1),$CF$2:$CF$5,1,0),0),"Product Code Required",IF(JRF!C569="","",IF(JRF!C569=IFERROR(VLOOKUP(JRF!C569,$CH:$CH,1,0),0),"Product Code Required","NA")))))</f>
        <v/>
      </c>
      <c r="CJ556" t="str">
        <f>IF(JRF!AV569&gt;0,"",IF(JRF!Q569="","",IF(LEFT(JRF!Q569,1)=IFERROR(VLOOKUP(LEFT(JRF!Q569,1),$CF$2:$CF$5,1,0),0),"Product Code Required",IF(JRF!V569="","",IF(JRF!V569=IFERROR(VLOOKUP(JRF!V569,$CH:$CH,1,0),0),"Product Code Required","NA")))))</f>
        <v/>
      </c>
      <c r="CK556" t="str">
        <f>IFERROR(IF(LEN('Journal Template'!F567)&gt;0,"",IF('Journal Template'!A567="","",IF(LEFT('Journal Template'!A567,1)=IFERROR(VLOOKUP(LEFT('Journal Template'!A567,1),Checks!$CF$2:$CF$5,1,0),0),"Product Code Required",IF('Journal Template'!D567="","",IF('Journal Template'!D567=IFERROR(VLOOKUP('Journal Template'!D567,Checks!$CH:$CH,1,0),0),"Product Code Required","NA"))))),"")</f>
        <v/>
      </c>
    </row>
    <row r="557" spans="14:89">
      <c r="N557" t="s">
        <v>3412</v>
      </c>
      <c r="O557" t="s">
        <v>983</v>
      </c>
      <c r="P557" t="s">
        <v>386</v>
      </c>
      <c r="Q557" s="150" t="str">
        <f>IF(JRF!D570="","",IF(IFERROR(VLOOKUP(JRF!D570,Checks!N:P,3,0),0)="A","","Inactive account in Use"))</f>
        <v/>
      </c>
      <c r="R557" t="str">
        <f>IFERROR(IF('Journal Template'!C969="","",IF(IFERROR(VLOOKUP('Journal Template'!C969,Checks!N:P,3,0),0)="A","","Inactive account in Use")),"")</f>
        <v/>
      </c>
      <c r="S557" t="s">
        <v>3413</v>
      </c>
      <c r="T557" t="s">
        <v>386</v>
      </c>
      <c r="U557" t="s">
        <v>381</v>
      </c>
      <c r="V557" s="150" t="str">
        <f>IF(JRF!C570="","",IF(IFERROR(VLOOKUP(JRF!C570,Checks!S:U,3,0),0)="A","Entry with System fund Dept",""))</f>
        <v/>
      </c>
      <c r="W557" t="str">
        <f>IFERROR(IF('Journal Template'!D969="","",IF(IFERROR(VLOOKUP('Journal Template'!D969,Checks!S:U,3,0),0)="A","Entry with System fund Dept","")),"")</f>
        <v/>
      </c>
      <c r="X557" t="s">
        <v>3414</v>
      </c>
      <c r="Y557" t="s">
        <v>389</v>
      </c>
      <c r="Z557" t="s">
        <v>3415</v>
      </c>
      <c r="AA557" t="s">
        <v>3332</v>
      </c>
      <c r="AB557" t="s">
        <v>125</v>
      </c>
      <c r="AC557" s="150" t="str">
        <f>IFERROR(IF(JRF!C570="","",IF(AND(VLOOKUP(JRF!C570,X:AA,4,0)=JRF!B570,VLOOKUP(JRF!C570,X:Y,2,0)="A"),"","Inactive Dept Combo Error")),"Inactive Dept Combo Error")</f>
        <v/>
      </c>
      <c r="AD557" t="str">
        <f>IFERROR(IF('Journal Template'!D969="","",IF(AND(VLOOKUP('Journal Template'!D969,X:AA,4,0)='Journal Template'!A969,VLOOKUP('Journal Template'!D969,X:Y,2,0)="A"),"","Inactive Dept Combo Error")),"")</f>
        <v/>
      </c>
      <c r="AK557" s="150" t="str">
        <f>IF(JRF!B570="","",IF(JRF!B570=IFERROR(VLOOKUP(JRF!B570,Checks!AI:AI,1,0),0),"Entry in Branch/Satellite BU's",""))</f>
        <v/>
      </c>
      <c r="AL557" t="str">
        <f>IFERROR(IF('Journal Template'!A969="","",IF('Journal Template'!A969=IFERROR(VLOOKUP('Journal Template'!A969,Checks!AI:AI,1,0),0),"Entry in Branch/Satellite BU's","")),"")</f>
        <v/>
      </c>
      <c r="AO557" s="171"/>
      <c r="AP557" s="171"/>
      <c r="AQ557" s="171"/>
      <c r="AR557" s="171"/>
      <c r="CI557" t="str">
        <f>IF(JRF!F570&gt;0,"",IF(JRF!B570="","",IF(LEFT(JRF!B570,1)=IFERROR(VLOOKUP(LEFT(JRF!B570,1),$CF$2:$CF$5,1,0),0),"Product Code Required",IF(JRF!C570="","",IF(JRF!C570=IFERROR(VLOOKUP(JRF!C570,$CH:$CH,1,0),0),"Product Code Required","NA")))))</f>
        <v/>
      </c>
      <c r="CJ557" t="str">
        <f>IF(JRF!AV570&gt;0,"",IF(JRF!Q570="","",IF(LEFT(JRF!Q570,1)=IFERROR(VLOOKUP(LEFT(JRF!Q570,1),$CF$2:$CF$5,1,0),0),"Product Code Required",IF(JRF!V570="","",IF(JRF!V570=IFERROR(VLOOKUP(JRF!V570,$CH:$CH,1,0),0),"Product Code Required","NA")))))</f>
        <v/>
      </c>
      <c r="CK557" t="str">
        <f>IFERROR(IF(LEN('Journal Template'!F568)&gt;0,"",IF('Journal Template'!A568="","",IF(LEFT('Journal Template'!A568,1)=IFERROR(VLOOKUP(LEFT('Journal Template'!A568,1),Checks!$CF$2:$CF$5,1,0),0),"Product Code Required",IF('Journal Template'!D568="","",IF('Journal Template'!D568=IFERROR(VLOOKUP('Journal Template'!D568,Checks!$CH:$CH,1,0),0),"Product Code Required","NA"))))),"")</f>
        <v/>
      </c>
    </row>
    <row r="558" spans="14:89">
      <c r="N558" t="s">
        <v>3416</v>
      </c>
      <c r="O558" t="s">
        <v>983</v>
      </c>
      <c r="P558" t="s">
        <v>386</v>
      </c>
      <c r="Q558" s="150" t="str">
        <f>IF(JRF!D571="","",IF(IFERROR(VLOOKUP(JRF!D571,Checks!N:P,3,0),0)="A","","Inactive account in Use"))</f>
        <v/>
      </c>
      <c r="R558" t="str">
        <f>IFERROR(IF('Journal Template'!C970="","",IF(IFERROR(VLOOKUP('Journal Template'!C970,Checks!N:P,3,0),0)="A","","Inactive account in Use")),"")</f>
        <v/>
      </c>
      <c r="S558" t="s">
        <v>3417</v>
      </c>
      <c r="T558" t="s">
        <v>386</v>
      </c>
      <c r="U558" t="s">
        <v>381</v>
      </c>
      <c r="V558" s="150" t="str">
        <f>IF(JRF!C571="","",IF(IFERROR(VLOOKUP(JRF!C571,Checks!S:U,3,0),0)="A","Entry with System fund Dept",""))</f>
        <v/>
      </c>
      <c r="W558" t="str">
        <f>IFERROR(IF('Journal Template'!D970="","",IF(IFERROR(VLOOKUP('Journal Template'!D970,Checks!S:U,3,0),0)="A","Entry with System fund Dept","")),"")</f>
        <v/>
      </c>
      <c r="X558" t="s">
        <v>3418</v>
      </c>
      <c r="Y558" t="s">
        <v>389</v>
      </c>
      <c r="Z558" t="s">
        <v>3419</v>
      </c>
      <c r="AA558" t="s">
        <v>3332</v>
      </c>
      <c r="AB558" t="s">
        <v>125</v>
      </c>
      <c r="AC558" s="150" t="str">
        <f>IFERROR(IF(JRF!C571="","",IF(AND(VLOOKUP(JRF!C571,X:AA,4,0)=JRF!B571,VLOOKUP(JRF!C571,X:Y,2,0)="A"),"","Inactive Dept Combo Error")),"Inactive Dept Combo Error")</f>
        <v/>
      </c>
      <c r="AD558" t="str">
        <f>IFERROR(IF('Journal Template'!D970="","",IF(AND(VLOOKUP('Journal Template'!D970,X:AA,4,0)='Journal Template'!A970,VLOOKUP('Journal Template'!D970,X:Y,2,0)="A"),"","Inactive Dept Combo Error")),"")</f>
        <v/>
      </c>
      <c r="AK558" s="150" t="str">
        <f>IF(JRF!B571="","",IF(JRF!B571=IFERROR(VLOOKUP(JRF!B571,Checks!AI:AI,1,0),0),"Entry in Branch/Satellite BU's",""))</f>
        <v/>
      </c>
      <c r="AL558" t="str">
        <f>IFERROR(IF('Journal Template'!A970="","",IF('Journal Template'!A970=IFERROR(VLOOKUP('Journal Template'!A970,Checks!AI:AI,1,0),0),"Entry in Branch/Satellite BU's","")),"")</f>
        <v/>
      </c>
      <c r="AO558" s="171"/>
      <c r="AP558" s="171"/>
      <c r="AQ558" s="171"/>
      <c r="AR558" s="171"/>
      <c r="CI558" t="str">
        <f>IF(JRF!F571&gt;0,"",IF(JRF!B571="","",IF(LEFT(JRF!B571,1)=IFERROR(VLOOKUP(LEFT(JRF!B571,1),$CF$2:$CF$5,1,0),0),"Product Code Required",IF(JRF!C571="","",IF(JRF!C571=IFERROR(VLOOKUP(JRF!C571,$CH:$CH,1,0),0),"Product Code Required","NA")))))</f>
        <v/>
      </c>
      <c r="CJ558" t="str">
        <f>IF(JRF!AV571&gt;0,"",IF(JRF!Q571="","",IF(LEFT(JRF!Q571,1)=IFERROR(VLOOKUP(LEFT(JRF!Q571,1),$CF$2:$CF$5,1,0),0),"Product Code Required",IF(JRF!V571="","",IF(JRF!V571=IFERROR(VLOOKUP(JRF!V571,$CH:$CH,1,0),0),"Product Code Required","NA")))))</f>
        <v/>
      </c>
      <c r="CK558" t="str">
        <f>IFERROR(IF(LEN('Journal Template'!F569)&gt;0,"",IF('Journal Template'!A569="","",IF(LEFT('Journal Template'!A569,1)=IFERROR(VLOOKUP(LEFT('Journal Template'!A569,1),Checks!$CF$2:$CF$5,1,0),0),"Product Code Required",IF('Journal Template'!D569="","",IF('Journal Template'!D569=IFERROR(VLOOKUP('Journal Template'!D569,Checks!$CH:$CH,1,0),0),"Product Code Required","NA"))))),"")</f>
        <v/>
      </c>
    </row>
    <row r="559" spans="14:89">
      <c r="N559" t="s">
        <v>3420</v>
      </c>
      <c r="O559" t="s">
        <v>983</v>
      </c>
      <c r="P559" t="s">
        <v>386</v>
      </c>
      <c r="Q559" s="150" t="str">
        <f>IF(JRF!D572="","",IF(IFERROR(VLOOKUP(JRF!D572,Checks!N:P,3,0),0)="A","","Inactive account in Use"))</f>
        <v/>
      </c>
      <c r="R559" t="str">
        <f>IFERROR(IF('Journal Template'!C971="","",IF(IFERROR(VLOOKUP('Journal Template'!C971,Checks!N:P,3,0),0)="A","","Inactive account in Use")),"")</f>
        <v/>
      </c>
      <c r="S559" t="s">
        <v>3421</v>
      </c>
      <c r="T559" t="s">
        <v>386</v>
      </c>
      <c r="U559" t="s">
        <v>381</v>
      </c>
      <c r="V559" s="150" t="str">
        <f>IF(JRF!C572="","",IF(IFERROR(VLOOKUP(JRF!C572,Checks!S:U,3,0),0)="A","Entry with System fund Dept",""))</f>
        <v/>
      </c>
      <c r="W559" t="str">
        <f>IFERROR(IF('Journal Template'!D971="","",IF(IFERROR(VLOOKUP('Journal Template'!D971,Checks!S:U,3,0),0)="A","Entry with System fund Dept","")),"")</f>
        <v/>
      </c>
      <c r="X559" t="s">
        <v>3422</v>
      </c>
      <c r="Y559" t="s">
        <v>386</v>
      </c>
      <c r="Z559" t="s">
        <v>3423</v>
      </c>
      <c r="AA559" t="s">
        <v>3424</v>
      </c>
      <c r="AB559" t="s">
        <v>125</v>
      </c>
      <c r="AC559" s="150" t="str">
        <f>IFERROR(IF(JRF!C572="","",IF(AND(VLOOKUP(JRF!C572,X:AA,4,0)=JRF!B572,VLOOKUP(JRF!C572,X:Y,2,0)="A"),"","Inactive Dept Combo Error")),"Inactive Dept Combo Error")</f>
        <v/>
      </c>
      <c r="AD559" t="str">
        <f>IFERROR(IF('Journal Template'!D971="","",IF(AND(VLOOKUP('Journal Template'!D971,X:AA,4,0)='Journal Template'!A971,VLOOKUP('Journal Template'!D971,X:Y,2,0)="A"),"","Inactive Dept Combo Error")),"")</f>
        <v/>
      </c>
      <c r="AK559" s="150" t="str">
        <f>IF(JRF!B572="","",IF(JRF!B572=IFERROR(VLOOKUP(JRF!B572,Checks!AI:AI,1,0),0),"Entry in Branch/Satellite BU's",""))</f>
        <v/>
      </c>
      <c r="AL559" t="str">
        <f>IFERROR(IF('Journal Template'!A971="","",IF('Journal Template'!A971=IFERROR(VLOOKUP('Journal Template'!A971,Checks!AI:AI,1,0),0),"Entry in Branch/Satellite BU's","")),"")</f>
        <v/>
      </c>
      <c r="AO559" s="171"/>
      <c r="AP559" s="171"/>
      <c r="AQ559" s="171"/>
      <c r="AR559" s="171"/>
      <c r="CI559" t="str">
        <f>IF(JRF!F572&gt;0,"",IF(JRF!B572="","",IF(LEFT(JRF!B572,1)=IFERROR(VLOOKUP(LEFT(JRF!B572,1),$CF$2:$CF$5,1,0),0),"Product Code Required",IF(JRF!C572="","",IF(JRF!C572=IFERROR(VLOOKUP(JRF!C572,$CH:$CH,1,0),0),"Product Code Required","NA")))))</f>
        <v/>
      </c>
      <c r="CJ559" t="str">
        <f>IF(JRF!AV572&gt;0,"",IF(JRF!Q572="","",IF(LEFT(JRF!Q572,1)=IFERROR(VLOOKUP(LEFT(JRF!Q572,1),$CF$2:$CF$5,1,0),0),"Product Code Required",IF(JRF!V572="","",IF(JRF!V572=IFERROR(VLOOKUP(JRF!V572,$CH:$CH,1,0),0),"Product Code Required","NA")))))</f>
        <v/>
      </c>
      <c r="CK559" t="str">
        <f>IFERROR(IF(LEN('Journal Template'!F570)&gt;0,"",IF('Journal Template'!A570="","",IF(LEFT('Journal Template'!A570,1)=IFERROR(VLOOKUP(LEFT('Journal Template'!A570,1),Checks!$CF$2:$CF$5,1,0),0),"Product Code Required",IF('Journal Template'!D570="","",IF('Journal Template'!D570=IFERROR(VLOOKUP('Journal Template'!D570,Checks!$CH:$CH,1,0),0),"Product Code Required","NA"))))),"")</f>
        <v/>
      </c>
    </row>
    <row r="560" spans="14:89">
      <c r="N560" t="s">
        <v>3425</v>
      </c>
      <c r="O560" t="s">
        <v>983</v>
      </c>
      <c r="P560" t="s">
        <v>386</v>
      </c>
      <c r="Q560" s="150" t="str">
        <f>IF(JRF!D573="","",IF(IFERROR(VLOOKUP(JRF!D573,Checks!N:P,3,0),0)="A","","Inactive account in Use"))</f>
        <v/>
      </c>
      <c r="R560" t="str">
        <f>IFERROR(IF('Journal Template'!C972="","",IF(IFERROR(VLOOKUP('Journal Template'!C972,Checks!N:P,3,0),0)="A","","Inactive account in Use")),"")</f>
        <v/>
      </c>
      <c r="S560" t="s">
        <v>3426</v>
      </c>
      <c r="T560" t="s">
        <v>386</v>
      </c>
      <c r="U560" t="s">
        <v>381</v>
      </c>
      <c r="V560" s="150" t="str">
        <f>IF(JRF!C573="","",IF(IFERROR(VLOOKUP(JRF!C573,Checks!S:U,3,0),0)="A","Entry with System fund Dept",""))</f>
        <v/>
      </c>
      <c r="W560" t="str">
        <f>IFERROR(IF('Journal Template'!D972="","",IF(IFERROR(VLOOKUP('Journal Template'!D972,Checks!S:U,3,0),0)="A","Entry with System fund Dept","")),"")</f>
        <v/>
      </c>
      <c r="X560" t="s">
        <v>3422</v>
      </c>
      <c r="Y560" t="s">
        <v>389</v>
      </c>
      <c r="Z560" t="s">
        <v>3423</v>
      </c>
      <c r="AA560" t="s">
        <v>391</v>
      </c>
      <c r="AB560" t="s">
        <v>125</v>
      </c>
      <c r="AC560" s="150" t="str">
        <f>IFERROR(IF(JRF!C573="","",IF(AND(VLOOKUP(JRF!C573,X:AA,4,0)=JRF!B573,VLOOKUP(JRF!C573,X:Y,2,0)="A"),"","Inactive Dept Combo Error")),"Inactive Dept Combo Error")</f>
        <v/>
      </c>
      <c r="AD560" t="str">
        <f>IFERROR(IF('Journal Template'!D972="","",IF(AND(VLOOKUP('Journal Template'!D972,X:AA,4,0)='Journal Template'!A972,VLOOKUP('Journal Template'!D972,X:Y,2,0)="A"),"","Inactive Dept Combo Error")),"")</f>
        <v/>
      </c>
      <c r="AK560" s="150" t="str">
        <f>IF(JRF!B573="","",IF(JRF!B573=IFERROR(VLOOKUP(JRF!B573,Checks!AI:AI,1,0),0),"Entry in Branch/Satellite BU's",""))</f>
        <v/>
      </c>
      <c r="AL560" t="str">
        <f>IFERROR(IF('Journal Template'!A972="","",IF('Journal Template'!A972=IFERROR(VLOOKUP('Journal Template'!A972,Checks!AI:AI,1,0),0),"Entry in Branch/Satellite BU's","")),"")</f>
        <v/>
      </c>
      <c r="AO560" s="171"/>
      <c r="AP560" s="171"/>
      <c r="AQ560" s="171"/>
      <c r="AR560" s="171"/>
      <c r="CI560" t="str">
        <f>IF(JRF!F573&gt;0,"",IF(JRF!B573="","",IF(LEFT(JRF!B573,1)=IFERROR(VLOOKUP(LEFT(JRF!B573,1),$CF$2:$CF$5,1,0),0),"Product Code Required",IF(JRF!C573="","",IF(JRF!C573=IFERROR(VLOOKUP(JRF!C573,$CH:$CH,1,0),0),"Product Code Required","NA")))))</f>
        <v/>
      </c>
      <c r="CJ560" t="str">
        <f>IF(JRF!AV573&gt;0,"",IF(JRF!Q573="","",IF(LEFT(JRF!Q573,1)=IFERROR(VLOOKUP(LEFT(JRF!Q573,1),$CF$2:$CF$5,1,0),0),"Product Code Required",IF(JRF!V573="","",IF(JRF!V573=IFERROR(VLOOKUP(JRF!V573,$CH:$CH,1,0),0),"Product Code Required","NA")))))</f>
        <v/>
      </c>
      <c r="CK560" t="str">
        <f>IFERROR(IF(LEN('Journal Template'!F571)&gt;0,"",IF('Journal Template'!A571="","",IF(LEFT('Journal Template'!A571,1)=IFERROR(VLOOKUP(LEFT('Journal Template'!A571,1),Checks!$CF$2:$CF$5,1,0),0),"Product Code Required",IF('Journal Template'!D571="","",IF('Journal Template'!D571=IFERROR(VLOOKUP('Journal Template'!D571,Checks!$CH:$CH,1,0),0),"Product Code Required","NA"))))),"")</f>
        <v/>
      </c>
    </row>
    <row r="561" spans="14:89">
      <c r="N561" t="s">
        <v>3427</v>
      </c>
      <c r="O561" t="s">
        <v>983</v>
      </c>
      <c r="P561" t="s">
        <v>386</v>
      </c>
      <c r="Q561" s="150" t="str">
        <f>IF(JRF!D574="","",IF(IFERROR(VLOOKUP(JRF!D574,Checks!N:P,3,0),0)="A","","Inactive account in Use"))</f>
        <v/>
      </c>
      <c r="R561" t="str">
        <f>IFERROR(IF('Journal Template'!C973="","",IF(IFERROR(VLOOKUP('Journal Template'!C973,Checks!N:P,3,0),0)="A","","Inactive account in Use")),"")</f>
        <v/>
      </c>
      <c r="S561" t="s">
        <v>3428</v>
      </c>
      <c r="T561" t="s">
        <v>386</v>
      </c>
      <c r="U561" t="s">
        <v>381</v>
      </c>
      <c r="V561" s="150" t="str">
        <f>IF(JRF!C574="","",IF(IFERROR(VLOOKUP(JRF!C574,Checks!S:U,3,0),0)="A","Entry with System fund Dept",""))</f>
        <v/>
      </c>
      <c r="W561" t="str">
        <f>IFERROR(IF('Journal Template'!D973="","",IF(IFERROR(VLOOKUP('Journal Template'!D973,Checks!S:U,3,0),0)="A","Entry with System fund Dept","")),"")</f>
        <v/>
      </c>
      <c r="X561" t="s">
        <v>3429</v>
      </c>
      <c r="Y561" t="s">
        <v>386</v>
      </c>
      <c r="Z561" t="s">
        <v>3430</v>
      </c>
      <c r="AA561" t="s">
        <v>3332</v>
      </c>
      <c r="AB561" t="s">
        <v>125</v>
      </c>
      <c r="AC561" s="150" t="str">
        <f>IFERROR(IF(JRF!C574="","",IF(AND(VLOOKUP(JRF!C574,X:AA,4,0)=JRF!B574,VLOOKUP(JRF!C574,X:Y,2,0)="A"),"","Inactive Dept Combo Error")),"Inactive Dept Combo Error")</f>
        <v/>
      </c>
      <c r="AD561" t="str">
        <f>IFERROR(IF('Journal Template'!D973="","",IF(AND(VLOOKUP('Journal Template'!D973,X:AA,4,0)='Journal Template'!A973,VLOOKUP('Journal Template'!D973,X:Y,2,0)="A"),"","Inactive Dept Combo Error")),"")</f>
        <v/>
      </c>
      <c r="AK561" s="150" t="str">
        <f>IF(JRF!B574="","",IF(JRF!B574=IFERROR(VLOOKUP(JRF!B574,Checks!AI:AI,1,0),0),"Entry in Branch/Satellite BU's",""))</f>
        <v/>
      </c>
      <c r="AL561" t="str">
        <f>IFERROR(IF('Journal Template'!A973="","",IF('Journal Template'!A973=IFERROR(VLOOKUP('Journal Template'!A973,Checks!AI:AI,1,0),0),"Entry in Branch/Satellite BU's","")),"")</f>
        <v/>
      </c>
      <c r="AO561" s="171"/>
      <c r="AP561" s="171"/>
      <c r="AQ561" s="171"/>
      <c r="AR561" s="171"/>
      <c r="CI561" t="str">
        <f>IF(JRF!F574&gt;0,"",IF(JRF!B574="","",IF(LEFT(JRF!B574,1)=IFERROR(VLOOKUP(LEFT(JRF!B574,1),$CF$2:$CF$5,1,0),0),"Product Code Required",IF(JRF!C574="","",IF(JRF!C574=IFERROR(VLOOKUP(JRF!C574,$CH:$CH,1,0),0),"Product Code Required","NA")))))</f>
        <v/>
      </c>
      <c r="CJ561" t="str">
        <f>IF(JRF!AV574&gt;0,"",IF(JRF!Q574="","",IF(LEFT(JRF!Q574,1)=IFERROR(VLOOKUP(LEFT(JRF!Q574,1),$CF$2:$CF$5,1,0),0),"Product Code Required",IF(JRF!V574="","",IF(JRF!V574=IFERROR(VLOOKUP(JRF!V574,$CH:$CH,1,0),0),"Product Code Required","NA")))))</f>
        <v/>
      </c>
      <c r="CK561" t="str">
        <f>IFERROR(IF(LEN('Journal Template'!F572)&gt;0,"",IF('Journal Template'!A572="","",IF(LEFT('Journal Template'!A572,1)=IFERROR(VLOOKUP(LEFT('Journal Template'!A572,1),Checks!$CF$2:$CF$5,1,0),0),"Product Code Required",IF('Journal Template'!D572="","",IF('Journal Template'!D572=IFERROR(VLOOKUP('Journal Template'!D572,Checks!$CH:$CH,1,0),0),"Product Code Required","NA"))))),"")</f>
        <v/>
      </c>
    </row>
    <row r="562" spans="14:89">
      <c r="N562" t="s">
        <v>3431</v>
      </c>
      <c r="O562" t="s">
        <v>983</v>
      </c>
      <c r="P562" t="s">
        <v>386</v>
      </c>
      <c r="Q562" s="150" t="str">
        <f>IF(JRF!D575="","",IF(IFERROR(VLOOKUP(JRF!D575,Checks!N:P,3,0),0)="A","","Inactive account in Use"))</f>
        <v/>
      </c>
      <c r="R562" t="str">
        <f>IFERROR(IF('Journal Template'!C974="","",IF(IFERROR(VLOOKUP('Journal Template'!C974,Checks!N:P,3,0),0)="A","","Inactive account in Use")),"")</f>
        <v/>
      </c>
      <c r="S562" t="s">
        <v>3432</v>
      </c>
      <c r="T562" t="s">
        <v>386</v>
      </c>
      <c r="U562" t="s">
        <v>381</v>
      </c>
      <c r="V562" s="150" t="str">
        <f>IF(JRF!C575="","",IF(IFERROR(VLOOKUP(JRF!C575,Checks!S:U,3,0),0)="A","Entry with System fund Dept",""))</f>
        <v/>
      </c>
      <c r="W562" t="str">
        <f>IFERROR(IF('Journal Template'!D974="","",IF(IFERROR(VLOOKUP('Journal Template'!D974,Checks!S:U,3,0),0)="A","Entry with System fund Dept","")),"")</f>
        <v/>
      </c>
      <c r="X562" t="s">
        <v>3433</v>
      </c>
      <c r="Y562" t="s">
        <v>389</v>
      </c>
      <c r="Z562" t="s">
        <v>3434</v>
      </c>
      <c r="AA562" t="s">
        <v>3332</v>
      </c>
      <c r="AB562" t="s">
        <v>125</v>
      </c>
      <c r="AC562" s="150" t="str">
        <f>IFERROR(IF(JRF!C575="","",IF(AND(VLOOKUP(JRF!C575,X:AA,4,0)=JRF!B575,VLOOKUP(JRF!C575,X:Y,2,0)="A"),"","Inactive Dept Combo Error")),"Inactive Dept Combo Error")</f>
        <v/>
      </c>
      <c r="AD562" t="str">
        <f>IFERROR(IF('Journal Template'!D974="","",IF(AND(VLOOKUP('Journal Template'!D974,X:AA,4,0)='Journal Template'!A974,VLOOKUP('Journal Template'!D974,X:Y,2,0)="A"),"","Inactive Dept Combo Error")),"")</f>
        <v/>
      </c>
      <c r="AK562" s="150" t="str">
        <f>IF(JRF!B575="","",IF(JRF!B575=IFERROR(VLOOKUP(JRF!B575,Checks!AI:AI,1,0),0),"Entry in Branch/Satellite BU's",""))</f>
        <v/>
      </c>
      <c r="AL562" t="str">
        <f>IFERROR(IF('Journal Template'!A974="","",IF('Journal Template'!A974=IFERROR(VLOOKUP('Journal Template'!A974,Checks!AI:AI,1,0),0),"Entry in Branch/Satellite BU's","")),"")</f>
        <v/>
      </c>
      <c r="AO562" s="171"/>
      <c r="AP562" s="171"/>
      <c r="AQ562" s="171"/>
      <c r="AR562" s="171"/>
      <c r="CI562" t="str">
        <f>IF(JRF!F575&gt;0,"",IF(JRF!B575="","",IF(LEFT(JRF!B575,1)=IFERROR(VLOOKUP(LEFT(JRF!B575,1),$CF$2:$CF$5,1,0),0),"Product Code Required",IF(JRF!C575="","",IF(JRF!C575=IFERROR(VLOOKUP(JRF!C575,$CH:$CH,1,0),0),"Product Code Required","NA")))))</f>
        <v/>
      </c>
      <c r="CJ562" t="str">
        <f>IF(JRF!AV575&gt;0,"",IF(JRF!Q575="","",IF(LEFT(JRF!Q575,1)=IFERROR(VLOOKUP(LEFT(JRF!Q575,1),$CF$2:$CF$5,1,0),0),"Product Code Required",IF(JRF!V575="","",IF(JRF!V575=IFERROR(VLOOKUP(JRF!V575,$CH:$CH,1,0),0),"Product Code Required","NA")))))</f>
        <v/>
      </c>
      <c r="CK562" t="str">
        <f>IFERROR(IF(LEN('Journal Template'!F573)&gt;0,"",IF('Journal Template'!A573="","",IF(LEFT('Journal Template'!A573,1)=IFERROR(VLOOKUP(LEFT('Journal Template'!A573,1),Checks!$CF$2:$CF$5,1,0),0),"Product Code Required",IF('Journal Template'!D573="","",IF('Journal Template'!D573=IFERROR(VLOOKUP('Journal Template'!D573,Checks!$CH:$CH,1,0),0),"Product Code Required","NA"))))),"")</f>
        <v/>
      </c>
    </row>
    <row r="563" spans="14:89">
      <c r="N563" t="s">
        <v>3435</v>
      </c>
      <c r="O563" t="s">
        <v>983</v>
      </c>
      <c r="P563" t="s">
        <v>386</v>
      </c>
      <c r="Q563" s="150" t="str">
        <f>IF(JRF!D576="","",IF(IFERROR(VLOOKUP(JRF!D576,Checks!N:P,3,0),0)="A","","Inactive account in Use"))</f>
        <v/>
      </c>
      <c r="R563" t="str">
        <f>IFERROR(IF('Journal Template'!C975="","",IF(IFERROR(VLOOKUP('Journal Template'!C975,Checks!N:P,3,0),0)="A","","Inactive account in Use")),"")</f>
        <v/>
      </c>
      <c r="S563" t="s">
        <v>3436</v>
      </c>
      <c r="T563" t="s">
        <v>386</v>
      </c>
      <c r="U563" t="s">
        <v>68</v>
      </c>
      <c r="V563" s="150" t="str">
        <f>IF(JRF!C576="","",IF(IFERROR(VLOOKUP(JRF!C576,Checks!S:U,3,0),0)="A","Entry with System fund Dept",""))</f>
        <v/>
      </c>
      <c r="W563" t="str">
        <f>IFERROR(IF('Journal Template'!D975="","",IF(IFERROR(VLOOKUP('Journal Template'!D975,Checks!S:U,3,0),0)="A","Entry with System fund Dept","")),"")</f>
        <v/>
      </c>
      <c r="X563" t="s">
        <v>3437</v>
      </c>
      <c r="Y563" t="s">
        <v>389</v>
      </c>
      <c r="Z563" t="s">
        <v>3438</v>
      </c>
      <c r="AA563" t="s">
        <v>391</v>
      </c>
      <c r="AB563" t="s">
        <v>125</v>
      </c>
      <c r="AC563" s="150" t="str">
        <f>IFERROR(IF(JRF!C576="","",IF(AND(VLOOKUP(JRF!C576,X:AA,4,0)=JRF!B576,VLOOKUP(JRF!C576,X:Y,2,0)="A"),"","Inactive Dept Combo Error")),"Inactive Dept Combo Error")</f>
        <v/>
      </c>
      <c r="AD563" t="str">
        <f>IFERROR(IF('Journal Template'!D975="","",IF(AND(VLOOKUP('Journal Template'!D975,X:AA,4,0)='Journal Template'!A975,VLOOKUP('Journal Template'!D975,X:Y,2,0)="A"),"","Inactive Dept Combo Error")),"")</f>
        <v/>
      </c>
      <c r="AK563" s="150" t="str">
        <f>IF(JRF!B576="","",IF(JRF!B576=IFERROR(VLOOKUP(JRF!B576,Checks!AI:AI,1,0),0),"Entry in Branch/Satellite BU's",""))</f>
        <v/>
      </c>
      <c r="AL563" t="str">
        <f>IFERROR(IF('Journal Template'!A975="","",IF('Journal Template'!A975=IFERROR(VLOOKUP('Journal Template'!A975,Checks!AI:AI,1,0),0),"Entry in Branch/Satellite BU's","")),"")</f>
        <v/>
      </c>
      <c r="AO563" s="171"/>
      <c r="AP563" s="171"/>
      <c r="AQ563" s="171"/>
      <c r="AR563" s="171"/>
      <c r="CI563" t="str">
        <f>IF(JRF!F576&gt;0,"",IF(JRF!B576="","",IF(LEFT(JRF!B576,1)=IFERROR(VLOOKUP(LEFT(JRF!B576,1),$CF$2:$CF$5,1,0),0),"Product Code Required",IF(JRF!C576="","",IF(JRF!C576=IFERROR(VLOOKUP(JRF!C576,$CH:$CH,1,0),0),"Product Code Required","NA")))))</f>
        <v/>
      </c>
      <c r="CJ563" t="str">
        <f>IF(JRF!AV576&gt;0,"",IF(JRF!Q576="","",IF(LEFT(JRF!Q576,1)=IFERROR(VLOOKUP(LEFT(JRF!Q576,1),$CF$2:$CF$5,1,0),0),"Product Code Required",IF(JRF!V576="","",IF(JRF!V576=IFERROR(VLOOKUP(JRF!V576,$CH:$CH,1,0),0),"Product Code Required","NA")))))</f>
        <v/>
      </c>
      <c r="CK563" t="str">
        <f>IFERROR(IF(LEN('Journal Template'!F574)&gt;0,"",IF('Journal Template'!A574="","",IF(LEFT('Journal Template'!A574,1)=IFERROR(VLOOKUP(LEFT('Journal Template'!A574,1),Checks!$CF$2:$CF$5,1,0),0),"Product Code Required",IF('Journal Template'!D574="","",IF('Journal Template'!D574=IFERROR(VLOOKUP('Journal Template'!D574,Checks!$CH:$CH,1,0),0),"Product Code Required","NA"))))),"")</f>
        <v/>
      </c>
    </row>
    <row r="564" spans="14:89">
      <c r="N564" t="s">
        <v>3439</v>
      </c>
      <c r="O564" t="s">
        <v>3440</v>
      </c>
      <c r="P564" t="s">
        <v>386</v>
      </c>
      <c r="Q564" s="150" t="str">
        <f>IF(JRF!D577="","",IF(IFERROR(VLOOKUP(JRF!D577,Checks!N:P,3,0),0)="A","","Inactive account in Use"))</f>
        <v/>
      </c>
      <c r="R564" t="str">
        <f>IFERROR(IF('Journal Template'!C976="","",IF(IFERROR(VLOOKUP('Journal Template'!C976,Checks!N:P,3,0),0)="A","","Inactive account in Use")),"")</f>
        <v/>
      </c>
      <c r="S564" t="s">
        <v>3441</v>
      </c>
      <c r="T564" t="s">
        <v>386</v>
      </c>
      <c r="U564" t="s">
        <v>68</v>
      </c>
      <c r="V564" s="150" t="str">
        <f>IF(JRF!C577="","",IF(IFERROR(VLOOKUP(JRF!C577,Checks!S:U,3,0),0)="A","Entry with System fund Dept",""))</f>
        <v/>
      </c>
      <c r="W564" t="str">
        <f>IFERROR(IF('Journal Template'!D976="","",IF(IFERROR(VLOOKUP('Journal Template'!D976,Checks!S:U,3,0),0)="A","Entry with System fund Dept","")),"")</f>
        <v/>
      </c>
      <c r="X564" t="s">
        <v>3437</v>
      </c>
      <c r="Y564" t="s">
        <v>389</v>
      </c>
      <c r="Z564" t="s">
        <v>3438</v>
      </c>
      <c r="AA564" t="s">
        <v>3442</v>
      </c>
      <c r="AB564" t="s">
        <v>125</v>
      </c>
      <c r="AC564" s="150" t="str">
        <f>IFERROR(IF(JRF!C577="","",IF(AND(VLOOKUP(JRF!C577,X:AA,4,0)=JRF!B577,VLOOKUP(JRF!C577,X:Y,2,0)="A"),"","Inactive Dept Combo Error")),"Inactive Dept Combo Error")</f>
        <v/>
      </c>
      <c r="AD564" t="str">
        <f>IFERROR(IF('Journal Template'!D976="","",IF(AND(VLOOKUP('Journal Template'!D976,X:AA,4,0)='Journal Template'!A976,VLOOKUP('Journal Template'!D976,X:Y,2,0)="A"),"","Inactive Dept Combo Error")),"")</f>
        <v/>
      </c>
      <c r="AK564" s="150" t="str">
        <f>IF(JRF!B577="","",IF(JRF!B577=IFERROR(VLOOKUP(JRF!B577,Checks!AI:AI,1,0),0),"Entry in Branch/Satellite BU's",""))</f>
        <v/>
      </c>
      <c r="AL564" t="str">
        <f>IFERROR(IF('Journal Template'!A976="","",IF('Journal Template'!A976=IFERROR(VLOOKUP('Journal Template'!A976,Checks!AI:AI,1,0),0),"Entry in Branch/Satellite BU's","")),"")</f>
        <v/>
      </c>
      <c r="AO564" s="171"/>
      <c r="AP564" s="171"/>
      <c r="AQ564" s="171"/>
      <c r="AR564" s="171"/>
      <c r="CI564" t="str">
        <f>IF(JRF!F577&gt;0,"",IF(JRF!B577="","",IF(LEFT(JRF!B577,1)=IFERROR(VLOOKUP(LEFT(JRF!B577,1),$CF$2:$CF$5,1,0),0),"Product Code Required",IF(JRF!C577="","",IF(JRF!C577=IFERROR(VLOOKUP(JRF!C577,$CH:$CH,1,0),0),"Product Code Required","NA")))))</f>
        <v/>
      </c>
      <c r="CJ564" t="str">
        <f>IF(JRF!AV577&gt;0,"",IF(JRF!Q577="","",IF(LEFT(JRF!Q577,1)=IFERROR(VLOOKUP(LEFT(JRF!Q577,1),$CF$2:$CF$5,1,0),0),"Product Code Required",IF(JRF!V577="","",IF(JRF!V577=IFERROR(VLOOKUP(JRF!V577,$CH:$CH,1,0),0),"Product Code Required","NA")))))</f>
        <v/>
      </c>
      <c r="CK564" t="str">
        <f>IFERROR(IF(LEN('Journal Template'!F575)&gt;0,"",IF('Journal Template'!A575="","",IF(LEFT('Journal Template'!A575,1)=IFERROR(VLOOKUP(LEFT('Journal Template'!A575,1),Checks!$CF$2:$CF$5,1,0),0),"Product Code Required",IF('Journal Template'!D575="","",IF('Journal Template'!D575=IFERROR(VLOOKUP('Journal Template'!D575,Checks!$CH:$CH,1,0),0),"Product Code Required","NA"))))),"")</f>
        <v/>
      </c>
    </row>
    <row r="565" spans="14:89">
      <c r="N565" t="s">
        <v>3443</v>
      </c>
      <c r="O565" t="s">
        <v>3444</v>
      </c>
      <c r="P565" t="s">
        <v>386</v>
      </c>
      <c r="Q565" s="150" t="str">
        <f>IF(JRF!D578="","",IF(IFERROR(VLOOKUP(JRF!D578,Checks!N:P,3,0),0)="A","","Inactive account in Use"))</f>
        <v/>
      </c>
      <c r="R565" t="str">
        <f>IFERROR(IF('Journal Template'!C977="","",IF(IFERROR(VLOOKUP('Journal Template'!C977,Checks!N:P,3,0),0)="A","","Inactive account in Use")),"")</f>
        <v/>
      </c>
      <c r="S565" t="s">
        <v>3445</v>
      </c>
      <c r="T565" t="s">
        <v>386</v>
      </c>
      <c r="U565" t="s">
        <v>68</v>
      </c>
      <c r="V565" s="150" t="str">
        <f>IF(JRF!C578="","",IF(IFERROR(VLOOKUP(JRF!C578,Checks!S:U,3,0),0)="A","Entry with System fund Dept",""))</f>
        <v/>
      </c>
      <c r="W565" t="str">
        <f>IFERROR(IF('Journal Template'!D977="","",IF(IFERROR(VLOOKUP('Journal Template'!D977,Checks!S:U,3,0),0)="A","Entry with System fund Dept","")),"")</f>
        <v/>
      </c>
      <c r="X565" t="s">
        <v>3446</v>
      </c>
      <c r="Y565" t="s">
        <v>389</v>
      </c>
      <c r="Z565" t="s">
        <v>3447</v>
      </c>
      <c r="AA565" t="s">
        <v>391</v>
      </c>
      <c r="AB565" t="s">
        <v>125</v>
      </c>
      <c r="AC565" s="150" t="str">
        <f>IFERROR(IF(JRF!C578="","",IF(AND(VLOOKUP(JRF!C578,X:AA,4,0)=JRF!B578,VLOOKUP(JRF!C578,X:Y,2,0)="A"),"","Inactive Dept Combo Error")),"Inactive Dept Combo Error")</f>
        <v/>
      </c>
      <c r="AD565" t="str">
        <f>IFERROR(IF('Journal Template'!D977="","",IF(AND(VLOOKUP('Journal Template'!D977,X:AA,4,0)='Journal Template'!A977,VLOOKUP('Journal Template'!D977,X:Y,2,0)="A"),"","Inactive Dept Combo Error")),"")</f>
        <v/>
      </c>
      <c r="AK565" s="150" t="str">
        <f>IF(JRF!B578="","",IF(JRF!B578=IFERROR(VLOOKUP(JRF!B578,Checks!AI:AI,1,0),0),"Entry in Branch/Satellite BU's",""))</f>
        <v/>
      </c>
      <c r="AL565" t="str">
        <f>IFERROR(IF('Journal Template'!A977="","",IF('Journal Template'!A977=IFERROR(VLOOKUP('Journal Template'!A977,Checks!AI:AI,1,0),0),"Entry in Branch/Satellite BU's","")),"")</f>
        <v/>
      </c>
      <c r="AO565" s="171"/>
      <c r="AP565" s="171"/>
      <c r="AQ565" s="171"/>
      <c r="AR565" s="171"/>
      <c r="CI565" t="str">
        <f>IF(JRF!F578&gt;0,"",IF(JRF!B578="","",IF(LEFT(JRF!B578,1)=IFERROR(VLOOKUP(LEFT(JRF!B578,1),$CF$2:$CF$5,1,0),0),"Product Code Required",IF(JRF!C578="","",IF(JRF!C578=IFERROR(VLOOKUP(JRF!C578,$CH:$CH,1,0),0),"Product Code Required","NA")))))</f>
        <v/>
      </c>
      <c r="CJ565" t="str">
        <f>IF(JRF!AV578&gt;0,"",IF(JRF!Q578="","",IF(LEFT(JRF!Q578,1)=IFERROR(VLOOKUP(LEFT(JRF!Q578,1),$CF$2:$CF$5,1,0),0),"Product Code Required",IF(JRF!V578="","",IF(JRF!V578=IFERROR(VLOOKUP(JRF!V578,$CH:$CH,1,0),0),"Product Code Required","NA")))))</f>
        <v/>
      </c>
      <c r="CK565" t="str">
        <f>IFERROR(IF(LEN('Journal Template'!F576)&gt;0,"",IF('Journal Template'!A576="","",IF(LEFT('Journal Template'!A576,1)=IFERROR(VLOOKUP(LEFT('Journal Template'!A576,1),Checks!$CF$2:$CF$5,1,0),0),"Product Code Required",IF('Journal Template'!D576="","",IF('Journal Template'!D576=IFERROR(VLOOKUP('Journal Template'!D576,Checks!$CH:$CH,1,0),0),"Product Code Required","NA"))))),"")</f>
        <v/>
      </c>
    </row>
    <row r="566" spans="14:89">
      <c r="N566" t="s">
        <v>3448</v>
      </c>
      <c r="O566" t="s">
        <v>983</v>
      </c>
      <c r="P566" t="s">
        <v>386</v>
      </c>
      <c r="Q566" s="150" t="str">
        <f>IF(JRF!D579="","",IF(IFERROR(VLOOKUP(JRF!D579,Checks!N:P,3,0),0)="A","","Inactive account in Use"))</f>
        <v/>
      </c>
      <c r="R566" t="str">
        <f>IFERROR(IF('Journal Template'!C978="","",IF(IFERROR(VLOOKUP('Journal Template'!C978,Checks!N:P,3,0),0)="A","","Inactive account in Use")),"")</f>
        <v/>
      </c>
      <c r="S566" t="s">
        <v>3449</v>
      </c>
      <c r="T566" t="s">
        <v>386</v>
      </c>
      <c r="U566" t="s">
        <v>68</v>
      </c>
      <c r="V566" s="150" t="str">
        <f>IF(JRF!C579="","",IF(IFERROR(VLOOKUP(JRF!C579,Checks!S:U,3,0),0)="A","Entry with System fund Dept",""))</f>
        <v/>
      </c>
      <c r="W566" t="str">
        <f>IFERROR(IF('Journal Template'!D978="","",IF(IFERROR(VLOOKUP('Journal Template'!D978,Checks!S:U,3,0),0)="A","Entry with System fund Dept","")),"")</f>
        <v/>
      </c>
      <c r="X566" t="s">
        <v>3446</v>
      </c>
      <c r="Y566" t="s">
        <v>389</v>
      </c>
      <c r="Z566" t="s">
        <v>3447</v>
      </c>
      <c r="AA566" t="s">
        <v>3450</v>
      </c>
      <c r="AB566" t="s">
        <v>125</v>
      </c>
      <c r="AC566" s="150" t="str">
        <f>IFERROR(IF(JRF!C579="","",IF(AND(VLOOKUP(JRF!C579,X:AA,4,0)=JRF!B579,VLOOKUP(JRF!C579,X:Y,2,0)="A"),"","Inactive Dept Combo Error")),"Inactive Dept Combo Error")</f>
        <v/>
      </c>
      <c r="AD566" t="str">
        <f>IFERROR(IF('Journal Template'!D978="","",IF(AND(VLOOKUP('Journal Template'!D978,X:AA,4,0)='Journal Template'!A978,VLOOKUP('Journal Template'!D978,X:Y,2,0)="A"),"","Inactive Dept Combo Error")),"")</f>
        <v/>
      </c>
      <c r="AK566" s="150" t="str">
        <f>IF(JRF!B579="","",IF(JRF!B579=IFERROR(VLOOKUP(JRF!B579,Checks!AI:AI,1,0),0),"Entry in Branch/Satellite BU's",""))</f>
        <v/>
      </c>
      <c r="AL566" t="str">
        <f>IFERROR(IF('Journal Template'!A978="","",IF('Journal Template'!A978=IFERROR(VLOOKUP('Journal Template'!A978,Checks!AI:AI,1,0),0),"Entry in Branch/Satellite BU's","")),"")</f>
        <v/>
      </c>
      <c r="AO566" s="171"/>
      <c r="AP566" s="171"/>
      <c r="AQ566" s="171"/>
      <c r="AR566" s="171"/>
      <c r="CI566" t="str">
        <f>IF(JRF!F579&gt;0,"",IF(JRF!B579="","",IF(LEFT(JRF!B579,1)=IFERROR(VLOOKUP(LEFT(JRF!B579,1),$CF$2:$CF$5,1,0),0),"Product Code Required",IF(JRF!C579="","",IF(JRF!C579=IFERROR(VLOOKUP(JRF!C579,$CH:$CH,1,0),0),"Product Code Required","NA")))))</f>
        <v/>
      </c>
      <c r="CJ566" t="str">
        <f>IF(JRF!AV579&gt;0,"",IF(JRF!Q579="","",IF(LEFT(JRF!Q579,1)=IFERROR(VLOOKUP(LEFT(JRF!Q579,1),$CF$2:$CF$5,1,0),0),"Product Code Required",IF(JRF!V579="","",IF(JRF!V579=IFERROR(VLOOKUP(JRF!V579,$CH:$CH,1,0),0),"Product Code Required","NA")))))</f>
        <v/>
      </c>
      <c r="CK566" t="str">
        <f>IFERROR(IF(LEN('Journal Template'!F577)&gt;0,"",IF('Journal Template'!A577="","",IF(LEFT('Journal Template'!A577,1)=IFERROR(VLOOKUP(LEFT('Journal Template'!A577,1),Checks!$CF$2:$CF$5,1,0),0),"Product Code Required",IF('Journal Template'!D577="","",IF('Journal Template'!D577=IFERROR(VLOOKUP('Journal Template'!D577,Checks!$CH:$CH,1,0),0),"Product Code Required","NA"))))),"")</f>
        <v/>
      </c>
    </row>
    <row r="567" spans="14:89">
      <c r="N567" t="s">
        <v>3451</v>
      </c>
      <c r="O567" t="s">
        <v>3452</v>
      </c>
      <c r="P567" t="s">
        <v>386</v>
      </c>
      <c r="Q567" s="150" t="str">
        <f>IF(JRF!D580="","",IF(IFERROR(VLOOKUP(JRF!D580,Checks!N:P,3,0),0)="A","","Inactive account in Use"))</f>
        <v/>
      </c>
      <c r="R567" t="str">
        <f>IFERROR(IF('Journal Template'!C979="","",IF(IFERROR(VLOOKUP('Journal Template'!C979,Checks!N:P,3,0),0)="A","","Inactive account in Use")),"")</f>
        <v/>
      </c>
      <c r="S567" t="s">
        <v>3453</v>
      </c>
      <c r="T567" t="s">
        <v>386</v>
      </c>
      <c r="U567" t="s">
        <v>68</v>
      </c>
      <c r="V567" s="150" t="str">
        <f>IF(JRF!C580="","",IF(IFERROR(VLOOKUP(JRF!C580,Checks!S:U,3,0),0)="A","Entry with System fund Dept",""))</f>
        <v/>
      </c>
      <c r="W567" t="str">
        <f>IFERROR(IF('Journal Template'!D979="","",IF(IFERROR(VLOOKUP('Journal Template'!D979,Checks!S:U,3,0),0)="A","Entry with System fund Dept","")),"")</f>
        <v/>
      </c>
      <c r="X567" t="s">
        <v>3454</v>
      </c>
      <c r="Y567" t="s">
        <v>386</v>
      </c>
      <c r="Z567" t="s">
        <v>3455</v>
      </c>
      <c r="AA567" t="s">
        <v>3456</v>
      </c>
      <c r="AB567" t="s">
        <v>125</v>
      </c>
      <c r="AC567" s="150" t="str">
        <f>IFERROR(IF(JRF!C580="","",IF(AND(VLOOKUP(JRF!C580,X:AA,4,0)=JRF!B580,VLOOKUP(JRF!C580,X:Y,2,0)="A"),"","Inactive Dept Combo Error")),"Inactive Dept Combo Error")</f>
        <v/>
      </c>
      <c r="AD567" t="str">
        <f>IFERROR(IF('Journal Template'!D979="","",IF(AND(VLOOKUP('Journal Template'!D979,X:AA,4,0)='Journal Template'!A979,VLOOKUP('Journal Template'!D979,X:Y,2,0)="A"),"","Inactive Dept Combo Error")),"")</f>
        <v/>
      </c>
      <c r="AK567" s="150" t="str">
        <f>IF(JRF!B580="","",IF(JRF!B580=IFERROR(VLOOKUP(JRF!B580,Checks!AI:AI,1,0),0),"Entry in Branch/Satellite BU's",""))</f>
        <v/>
      </c>
      <c r="AL567" t="str">
        <f>IFERROR(IF('Journal Template'!A979="","",IF('Journal Template'!A979=IFERROR(VLOOKUP('Journal Template'!A979,Checks!AI:AI,1,0),0),"Entry in Branch/Satellite BU's","")),"")</f>
        <v/>
      </c>
      <c r="AO567" s="171"/>
      <c r="AP567" s="171"/>
      <c r="AQ567" s="171"/>
      <c r="AR567" s="171"/>
      <c r="CI567" t="str">
        <f>IF(JRF!F580&gt;0,"",IF(JRF!B580="","",IF(LEFT(JRF!B580,1)=IFERROR(VLOOKUP(LEFT(JRF!B580,1),$CF$2:$CF$5,1,0),0),"Product Code Required",IF(JRF!C580="","",IF(JRF!C580=IFERROR(VLOOKUP(JRF!C580,$CH:$CH,1,0),0),"Product Code Required","NA")))))</f>
        <v/>
      </c>
      <c r="CJ567" t="str">
        <f>IF(JRF!AV580&gt;0,"",IF(JRF!Q580="","",IF(LEFT(JRF!Q580,1)=IFERROR(VLOOKUP(LEFT(JRF!Q580,1),$CF$2:$CF$5,1,0),0),"Product Code Required",IF(JRF!V580="","",IF(JRF!V580=IFERROR(VLOOKUP(JRF!V580,$CH:$CH,1,0),0),"Product Code Required","NA")))))</f>
        <v/>
      </c>
      <c r="CK567" t="str">
        <f>IFERROR(IF(LEN('Journal Template'!F578)&gt;0,"",IF('Journal Template'!A578="","",IF(LEFT('Journal Template'!A578,1)=IFERROR(VLOOKUP(LEFT('Journal Template'!A578,1),Checks!$CF$2:$CF$5,1,0),0),"Product Code Required",IF('Journal Template'!D578="","",IF('Journal Template'!D578=IFERROR(VLOOKUP('Journal Template'!D578,Checks!$CH:$CH,1,0),0),"Product Code Required","NA"))))),"")</f>
        <v/>
      </c>
    </row>
    <row r="568" spans="14:89">
      <c r="N568" t="s">
        <v>3457</v>
      </c>
      <c r="O568" t="s">
        <v>3458</v>
      </c>
      <c r="P568" t="s">
        <v>386</v>
      </c>
      <c r="Q568" s="150" t="str">
        <f>IF(JRF!D581="","",IF(IFERROR(VLOOKUP(JRF!D581,Checks!N:P,3,0),0)="A","","Inactive account in Use"))</f>
        <v/>
      </c>
      <c r="R568" t="str">
        <f>IFERROR(IF('Journal Template'!C980="","",IF(IFERROR(VLOOKUP('Journal Template'!C980,Checks!N:P,3,0),0)="A","","Inactive account in Use")),"")</f>
        <v/>
      </c>
      <c r="S568" t="s">
        <v>3459</v>
      </c>
      <c r="T568" t="s">
        <v>386</v>
      </c>
      <c r="U568" t="s">
        <v>68</v>
      </c>
      <c r="V568" s="150" t="str">
        <f>IF(JRF!C581="","",IF(IFERROR(VLOOKUP(JRF!C581,Checks!S:U,3,0),0)="A","Entry with System fund Dept",""))</f>
        <v/>
      </c>
      <c r="W568" t="str">
        <f>IFERROR(IF('Journal Template'!D980="","",IF(IFERROR(VLOOKUP('Journal Template'!D980,Checks!S:U,3,0),0)="A","Entry with System fund Dept","")),"")</f>
        <v/>
      </c>
      <c r="X568" t="s">
        <v>3460</v>
      </c>
      <c r="Y568" t="s">
        <v>389</v>
      </c>
      <c r="Z568" t="s">
        <v>3461</v>
      </c>
      <c r="AA568" t="s">
        <v>3456</v>
      </c>
      <c r="AB568" t="s">
        <v>125</v>
      </c>
      <c r="AC568" s="150" t="str">
        <f>IFERROR(IF(JRF!C581="","",IF(AND(VLOOKUP(JRF!C581,X:AA,4,0)=JRF!B581,VLOOKUP(JRF!C581,X:Y,2,0)="A"),"","Inactive Dept Combo Error")),"Inactive Dept Combo Error")</f>
        <v/>
      </c>
      <c r="AD568" t="str">
        <f>IFERROR(IF('Journal Template'!D980="","",IF(AND(VLOOKUP('Journal Template'!D980,X:AA,4,0)='Journal Template'!A980,VLOOKUP('Journal Template'!D980,X:Y,2,0)="A"),"","Inactive Dept Combo Error")),"")</f>
        <v/>
      </c>
      <c r="AK568" s="150" t="str">
        <f>IF(JRF!B581="","",IF(JRF!B581=IFERROR(VLOOKUP(JRF!B581,Checks!AI:AI,1,0),0),"Entry in Branch/Satellite BU's",""))</f>
        <v/>
      </c>
      <c r="AL568" t="str">
        <f>IFERROR(IF('Journal Template'!A980="","",IF('Journal Template'!A980=IFERROR(VLOOKUP('Journal Template'!A980,Checks!AI:AI,1,0),0),"Entry in Branch/Satellite BU's","")),"")</f>
        <v/>
      </c>
      <c r="AO568" s="171"/>
      <c r="AP568" s="171"/>
      <c r="AQ568" s="171"/>
      <c r="AR568" s="171"/>
      <c r="CI568" t="str">
        <f>IF(JRF!F581&gt;0,"",IF(JRF!B581="","",IF(LEFT(JRF!B581,1)=IFERROR(VLOOKUP(LEFT(JRF!B581,1),$CF$2:$CF$5,1,0),0),"Product Code Required",IF(JRF!C581="","",IF(JRF!C581=IFERROR(VLOOKUP(JRF!C581,$CH:$CH,1,0),0),"Product Code Required","NA")))))</f>
        <v/>
      </c>
      <c r="CJ568" t="str">
        <f>IF(JRF!AV581&gt;0,"",IF(JRF!Q581="","",IF(LEFT(JRF!Q581,1)=IFERROR(VLOOKUP(LEFT(JRF!Q581,1),$CF$2:$CF$5,1,0),0),"Product Code Required",IF(JRF!V581="","",IF(JRF!V581=IFERROR(VLOOKUP(JRF!V581,$CH:$CH,1,0),0),"Product Code Required","NA")))))</f>
        <v/>
      </c>
      <c r="CK568" t="str">
        <f>IFERROR(IF(LEN('Journal Template'!F579)&gt;0,"",IF('Journal Template'!A579="","",IF(LEFT('Journal Template'!A579,1)=IFERROR(VLOOKUP(LEFT('Journal Template'!A579,1),Checks!$CF$2:$CF$5,1,0),0),"Product Code Required",IF('Journal Template'!D579="","",IF('Journal Template'!D579=IFERROR(VLOOKUP('Journal Template'!D579,Checks!$CH:$CH,1,0),0),"Product Code Required","NA"))))),"")</f>
        <v/>
      </c>
    </row>
    <row r="569" spans="14:89">
      <c r="N569" t="s">
        <v>3462</v>
      </c>
      <c r="O569" t="s">
        <v>3463</v>
      </c>
      <c r="P569" t="s">
        <v>386</v>
      </c>
      <c r="Q569" s="150" t="str">
        <f>IF(JRF!D582="","",IF(IFERROR(VLOOKUP(JRF!D582,Checks!N:P,3,0),0)="A","","Inactive account in Use"))</f>
        <v/>
      </c>
      <c r="R569" t="str">
        <f>IFERROR(IF('Journal Template'!C981="","",IF(IFERROR(VLOOKUP('Journal Template'!C981,Checks!N:P,3,0),0)="A","","Inactive account in Use")),"")</f>
        <v/>
      </c>
      <c r="S569" t="s">
        <v>3464</v>
      </c>
      <c r="T569" t="s">
        <v>386</v>
      </c>
      <c r="U569" t="s">
        <v>68</v>
      </c>
      <c r="V569" s="150" t="str">
        <f>IF(JRF!C582="","",IF(IFERROR(VLOOKUP(JRF!C582,Checks!S:U,3,0),0)="A","Entry with System fund Dept",""))</f>
        <v/>
      </c>
      <c r="W569" t="str">
        <f>IFERROR(IF('Journal Template'!D981="","",IF(IFERROR(VLOOKUP('Journal Template'!D981,Checks!S:U,3,0),0)="A","Entry with System fund Dept","")),"")</f>
        <v/>
      </c>
      <c r="X569" t="s">
        <v>3465</v>
      </c>
      <c r="Y569" t="s">
        <v>389</v>
      </c>
      <c r="Z569" t="s">
        <v>3466</v>
      </c>
      <c r="AA569" t="s">
        <v>3456</v>
      </c>
      <c r="AB569" t="s">
        <v>125</v>
      </c>
      <c r="AC569" s="150" t="str">
        <f>IFERROR(IF(JRF!C582="","",IF(AND(VLOOKUP(JRF!C582,X:AA,4,0)=JRF!B582,VLOOKUP(JRF!C582,X:Y,2,0)="A"),"","Inactive Dept Combo Error")),"Inactive Dept Combo Error")</f>
        <v/>
      </c>
      <c r="AD569" t="str">
        <f>IFERROR(IF('Journal Template'!D981="","",IF(AND(VLOOKUP('Journal Template'!D981,X:AA,4,0)='Journal Template'!A981,VLOOKUP('Journal Template'!D981,X:Y,2,0)="A"),"","Inactive Dept Combo Error")),"")</f>
        <v/>
      </c>
      <c r="AK569" s="150" t="str">
        <f>IF(JRF!B582="","",IF(JRF!B582=IFERROR(VLOOKUP(JRF!B582,Checks!AI:AI,1,0),0),"Entry in Branch/Satellite BU's",""))</f>
        <v/>
      </c>
      <c r="AL569" t="str">
        <f>IFERROR(IF('Journal Template'!A981="","",IF('Journal Template'!A981=IFERROR(VLOOKUP('Journal Template'!A981,Checks!AI:AI,1,0),0),"Entry in Branch/Satellite BU's","")),"")</f>
        <v/>
      </c>
      <c r="AO569" s="171"/>
      <c r="AP569" s="171"/>
      <c r="AQ569" s="171"/>
      <c r="AR569" s="171"/>
      <c r="CI569" t="str">
        <f>IF(JRF!F582&gt;0,"",IF(JRF!B582="","",IF(LEFT(JRF!B582,1)=IFERROR(VLOOKUP(LEFT(JRF!B582,1),$CF$2:$CF$5,1,0),0),"Product Code Required",IF(JRF!C582="","",IF(JRF!C582=IFERROR(VLOOKUP(JRF!C582,$CH:$CH,1,0),0),"Product Code Required","NA")))))</f>
        <v/>
      </c>
      <c r="CJ569" t="str">
        <f>IF(JRF!AV582&gt;0,"",IF(JRF!Q582="","",IF(LEFT(JRF!Q582,1)=IFERROR(VLOOKUP(LEFT(JRF!Q582,1),$CF$2:$CF$5,1,0),0),"Product Code Required",IF(JRF!V582="","",IF(JRF!V582=IFERROR(VLOOKUP(JRF!V582,$CH:$CH,1,0),0),"Product Code Required","NA")))))</f>
        <v/>
      </c>
      <c r="CK569" t="str">
        <f>IFERROR(IF(LEN('Journal Template'!F580)&gt;0,"",IF('Journal Template'!A580="","",IF(LEFT('Journal Template'!A580,1)=IFERROR(VLOOKUP(LEFT('Journal Template'!A580,1),Checks!$CF$2:$CF$5,1,0),0),"Product Code Required",IF('Journal Template'!D580="","",IF('Journal Template'!D580=IFERROR(VLOOKUP('Journal Template'!D580,Checks!$CH:$CH,1,0),0),"Product Code Required","NA"))))),"")</f>
        <v/>
      </c>
    </row>
    <row r="570" spans="14:89">
      <c r="N570" t="s">
        <v>3467</v>
      </c>
      <c r="O570" t="s">
        <v>983</v>
      </c>
      <c r="P570" t="s">
        <v>386</v>
      </c>
      <c r="Q570" s="150" t="str">
        <f>IF(JRF!D583="","",IF(IFERROR(VLOOKUP(JRF!D583,Checks!N:P,3,0),0)="A","","Inactive account in Use"))</f>
        <v/>
      </c>
      <c r="R570" t="str">
        <f>IFERROR(IF('Journal Template'!C982="","",IF(IFERROR(VLOOKUP('Journal Template'!C982,Checks!N:P,3,0),0)="A","","Inactive account in Use")),"")</f>
        <v/>
      </c>
      <c r="S570" t="s">
        <v>3468</v>
      </c>
      <c r="T570" t="s">
        <v>386</v>
      </c>
      <c r="U570" t="s">
        <v>68</v>
      </c>
      <c r="V570" s="150" t="str">
        <f>IF(JRF!C583="","",IF(IFERROR(VLOOKUP(JRF!C583,Checks!S:U,3,0),0)="A","Entry with System fund Dept",""))</f>
        <v/>
      </c>
      <c r="W570" t="str">
        <f>IFERROR(IF('Journal Template'!D982="","",IF(IFERROR(VLOOKUP('Journal Template'!D982,Checks!S:U,3,0),0)="A","Entry with System fund Dept","")),"")</f>
        <v/>
      </c>
      <c r="X570" t="s">
        <v>3469</v>
      </c>
      <c r="Y570" t="s">
        <v>386</v>
      </c>
      <c r="Z570" t="s">
        <v>3470</v>
      </c>
      <c r="AA570" t="s">
        <v>3456</v>
      </c>
      <c r="AB570" t="s">
        <v>125</v>
      </c>
      <c r="AC570" s="150" t="str">
        <f>IFERROR(IF(JRF!C583="","",IF(AND(VLOOKUP(JRF!C583,X:AA,4,0)=JRF!B583,VLOOKUP(JRF!C583,X:Y,2,0)="A"),"","Inactive Dept Combo Error")),"Inactive Dept Combo Error")</f>
        <v/>
      </c>
      <c r="AD570" t="str">
        <f>IFERROR(IF('Journal Template'!D982="","",IF(AND(VLOOKUP('Journal Template'!D982,X:AA,4,0)='Journal Template'!A982,VLOOKUP('Journal Template'!D982,X:Y,2,0)="A"),"","Inactive Dept Combo Error")),"")</f>
        <v/>
      </c>
      <c r="AK570" s="150" t="str">
        <f>IF(JRF!B583="","",IF(JRF!B583=IFERROR(VLOOKUP(JRF!B583,Checks!AI:AI,1,0),0),"Entry in Branch/Satellite BU's",""))</f>
        <v/>
      </c>
      <c r="AL570" t="str">
        <f>IFERROR(IF('Journal Template'!A982="","",IF('Journal Template'!A982=IFERROR(VLOOKUP('Journal Template'!A982,Checks!AI:AI,1,0),0),"Entry in Branch/Satellite BU's","")),"")</f>
        <v/>
      </c>
      <c r="AO570" s="171"/>
      <c r="AP570" s="171"/>
      <c r="AQ570" s="171"/>
      <c r="AR570" s="171"/>
      <c r="CI570" t="str">
        <f>IF(JRF!F583&gt;0,"",IF(JRF!B583="","",IF(LEFT(JRF!B583,1)=IFERROR(VLOOKUP(LEFT(JRF!B583,1),$CF$2:$CF$5,1,0),0),"Product Code Required",IF(JRF!C583="","",IF(JRF!C583=IFERROR(VLOOKUP(JRF!C583,$CH:$CH,1,0),0),"Product Code Required","NA")))))</f>
        <v/>
      </c>
      <c r="CJ570" t="str">
        <f>IF(JRF!AV583&gt;0,"",IF(JRF!Q583="","",IF(LEFT(JRF!Q583,1)=IFERROR(VLOOKUP(LEFT(JRF!Q583,1),$CF$2:$CF$5,1,0),0),"Product Code Required",IF(JRF!V583="","",IF(JRF!V583=IFERROR(VLOOKUP(JRF!V583,$CH:$CH,1,0),0),"Product Code Required","NA")))))</f>
        <v/>
      </c>
      <c r="CK570" t="str">
        <f>IFERROR(IF(LEN('Journal Template'!F581)&gt;0,"",IF('Journal Template'!A581="","",IF(LEFT('Journal Template'!A581,1)=IFERROR(VLOOKUP(LEFT('Journal Template'!A581,1),Checks!$CF$2:$CF$5,1,0),0),"Product Code Required",IF('Journal Template'!D581="","",IF('Journal Template'!D581=IFERROR(VLOOKUP('Journal Template'!D581,Checks!$CH:$CH,1,0),0),"Product Code Required","NA"))))),"")</f>
        <v/>
      </c>
    </row>
    <row r="571" spans="14:89">
      <c r="N571" t="s">
        <v>3471</v>
      </c>
      <c r="O571" t="s">
        <v>983</v>
      </c>
      <c r="P571" t="s">
        <v>386</v>
      </c>
      <c r="Q571" s="150" t="str">
        <f>IF(JRF!D584="","",IF(IFERROR(VLOOKUP(JRF!D584,Checks!N:P,3,0),0)="A","","Inactive account in Use"))</f>
        <v/>
      </c>
      <c r="R571" t="str">
        <f>IFERROR(IF('Journal Template'!C983="","",IF(IFERROR(VLOOKUP('Journal Template'!C983,Checks!N:P,3,0),0)="A","","Inactive account in Use")),"")</f>
        <v/>
      </c>
      <c r="S571" t="s">
        <v>3472</v>
      </c>
      <c r="T571" t="s">
        <v>386</v>
      </c>
      <c r="U571" t="s">
        <v>68</v>
      </c>
      <c r="V571" s="150" t="str">
        <f>IF(JRF!C584="","",IF(IFERROR(VLOOKUP(JRF!C584,Checks!S:U,3,0),0)="A","Entry with System fund Dept",""))</f>
        <v/>
      </c>
      <c r="W571" t="str">
        <f>IFERROR(IF('Journal Template'!D983="","",IF(IFERROR(VLOOKUP('Journal Template'!D983,Checks!S:U,3,0),0)="A","Entry with System fund Dept","")),"")</f>
        <v/>
      </c>
      <c r="X571" t="s">
        <v>3473</v>
      </c>
      <c r="Y571" t="s">
        <v>389</v>
      </c>
      <c r="Z571" t="s">
        <v>3474</v>
      </c>
      <c r="AA571" t="s">
        <v>3456</v>
      </c>
      <c r="AB571" t="s">
        <v>125</v>
      </c>
      <c r="AC571" s="150" t="str">
        <f>IFERROR(IF(JRF!C584="","",IF(AND(VLOOKUP(JRF!C584,X:AA,4,0)=JRF!B584,VLOOKUP(JRF!C584,X:Y,2,0)="A"),"","Inactive Dept Combo Error")),"Inactive Dept Combo Error")</f>
        <v/>
      </c>
      <c r="AD571" t="str">
        <f>IFERROR(IF('Journal Template'!D983="","",IF(AND(VLOOKUP('Journal Template'!D983,X:AA,4,0)='Journal Template'!A983,VLOOKUP('Journal Template'!D983,X:Y,2,0)="A"),"","Inactive Dept Combo Error")),"")</f>
        <v/>
      </c>
      <c r="AK571" s="150" t="str">
        <f>IF(JRF!B584="","",IF(JRF!B584=IFERROR(VLOOKUP(JRF!B584,Checks!AI:AI,1,0),0),"Entry in Branch/Satellite BU's",""))</f>
        <v/>
      </c>
      <c r="AL571" t="str">
        <f>IFERROR(IF('Journal Template'!A983="","",IF('Journal Template'!A983=IFERROR(VLOOKUP('Journal Template'!A983,Checks!AI:AI,1,0),0),"Entry in Branch/Satellite BU's","")),"")</f>
        <v/>
      </c>
      <c r="AO571" s="171"/>
      <c r="AP571" s="171"/>
      <c r="AQ571" s="171"/>
      <c r="AR571" s="171"/>
      <c r="CI571" t="str">
        <f>IF(JRF!F584&gt;0,"",IF(JRF!B584="","",IF(LEFT(JRF!B584,1)=IFERROR(VLOOKUP(LEFT(JRF!B584,1),$CF$2:$CF$5,1,0),0),"Product Code Required",IF(JRF!C584="","",IF(JRF!C584=IFERROR(VLOOKUP(JRF!C584,$CH:$CH,1,0),0),"Product Code Required","NA")))))</f>
        <v/>
      </c>
      <c r="CJ571" t="str">
        <f>IF(JRF!AV584&gt;0,"",IF(JRF!Q584="","",IF(LEFT(JRF!Q584,1)=IFERROR(VLOOKUP(LEFT(JRF!Q584,1),$CF$2:$CF$5,1,0),0),"Product Code Required",IF(JRF!V584="","",IF(JRF!V584=IFERROR(VLOOKUP(JRF!V584,$CH:$CH,1,0),0),"Product Code Required","NA")))))</f>
        <v/>
      </c>
      <c r="CK571" t="str">
        <f>IFERROR(IF(LEN('Journal Template'!F582)&gt;0,"",IF('Journal Template'!A582="","",IF(LEFT('Journal Template'!A582,1)=IFERROR(VLOOKUP(LEFT('Journal Template'!A582,1),Checks!$CF$2:$CF$5,1,0),0),"Product Code Required",IF('Journal Template'!D582="","",IF('Journal Template'!D582=IFERROR(VLOOKUP('Journal Template'!D582,Checks!$CH:$CH,1,0),0),"Product Code Required","NA"))))),"")</f>
        <v/>
      </c>
    </row>
    <row r="572" spans="14:89">
      <c r="N572" t="s">
        <v>3475</v>
      </c>
      <c r="O572" t="s">
        <v>3476</v>
      </c>
      <c r="P572" t="s">
        <v>386</v>
      </c>
      <c r="Q572" s="150" t="str">
        <f>IF(JRF!D585="","",IF(IFERROR(VLOOKUP(JRF!D585,Checks!N:P,3,0),0)="A","","Inactive account in Use"))</f>
        <v/>
      </c>
      <c r="R572" t="str">
        <f>IFERROR(IF('Journal Template'!C984="","",IF(IFERROR(VLOOKUP('Journal Template'!C984,Checks!N:P,3,0),0)="A","","Inactive account in Use")),"")</f>
        <v/>
      </c>
      <c r="S572" t="s">
        <v>3477</v>
      </c>
      <c r="T572" t="s">
        <v>386</v>
      </c>
      <c r="U572" t="s">
        <v>68</v>
      </c>
      <c r="V572" s="150" t="str">
        <f>IF(JRF!C585="","",IF(IFERROR(VLOOKUP(JRF!C585,Checks!S:U,3,0),0)="A","Entry with System fund Dept",""))</f>
        <v/>
      </c>
      <c r="W572" t="str">
        <f>IFERROR(IF('Journal Template'!D984="","",IF(IFERROR(VLOOKUP('Journal Template'!D984,Checks!S:U,3,0),0)="A","Entry with System fund Dept","")),"")</f>
        <v/>
      </c>
      <c r="X572" t="s">
        <v>3478</v>
      </c>
      <c r="Y572" t="s">
        <v>386</v>
      </c>
      <c r="Z572" t="s">
        <v>3479</v>
      </c>
      <c r="AA572" t="s">
        <v>3456</v>
      </c>
      <c r="AB572" t="s">
        <v>125</v>
      </c>
      <c r="AC572" s="150" t="str">
        <f>IFERROR(IF(JRF!C585="","",IF(AND(VLOOKUP(JRF!C585,X:AA,4,0)=JRF!B585,VLOOKUP(JRF!C585,X:Y,2,0)="A"),"","Inactive Dept Combo Error")),"Inactive Dept Combo Error")</f>
        <v/>
      </c>
      <c r="AD572" t="str">
        <f>IFERROR(IF('Journal Template'!D984="","",IF(AND(VLOOKUP('Journal Template'!D984,X:AA,4,0)='Journal Template'!A984,VLOOKUP('Journal Template'!D984,X:Y,2,0)="A"),"","Inactive Dept Combo Error")),"")</f>
        <v/>
      </c>
      <c r="AK572" s="150" t="str">
        <f>IF(JRF!B585="","",IF(JRF!B585=IFERROR(VLOOKUP(JRF!B585,Checks!AI:AI,1,0),0),"Entry in Branch/Satellite BU's",""))</f>
        <v/>
      </c>
      <c r="AL572" t="str">
        <f>IFERROR(IF('Journal Template'!A984="","",IF('Journal Template'!A984=IFERROR(VLOOKUP('Journal Template'!A984,Checks!AI:AI,1,0),0),"Entry in Branch/Satellite BU's","")),"")</f>
        <v/>
      </c>
      <c r="AO572" s="171"/>
      <c r="AP572" s="171"/>
      <c r="AQ572" s="171"/>
      <c r="AR572" s="171"/>
      <c r="CI572" t="str">
        <f>IF(JRF!F585&gt;0,"",IF(JRF!B585="","",IF(LEFT(JRF!B585,1)=IFERROR(VLOOKUP(LEFT(JRF!B585,1),$CF$2:$CF$5,1,0),0),"Product Code Required",IF(JRF!C585="","",IF(JRF!C585=IFERROR(VLOOKUP(JRF!C585,$CH:$CH,1,0),0),"Product Code Required","NA")))))</f>
        <v/>
      </c>
      <c r="CJ572" t="str">
        <f>IF(JRF!AV585&gt;0,"",IF(JRF!Q585="","",IF(LEFT(JRF!Q585,1)=IFERROR(VLOOKUP(LEFT(JRF!Q585,1),$CF$2:$CF$5,1,0),0),"Product Code Required",IF(JRF!V585="","",IF(JRF!V585=IFERROR(VLOOKUP(JRF!V585,$CH:$CH,1,0),0),"Product Code Required","NA")))))</f>
        <v/>
      </c>
      <c r="CK572" t="str">
        <f>IFERROR(IF(LEN('Journal Template'!F583)&gt;0,"",IF('Journal Template'!A583="","",IF(LEFT('Journal Template'!A583,1)=IFERROR(VLOOKUP(LEFT('Journal Template'!A583,1),Checks!$CF$2:$CF$5,1,0),0),"Product Code Required",IF('Journal Template'!D583="","",IF('Journal Template'!D583=IFERROR(VLOOKUP('Journal Template'!D583,Checks!$CH:$CH,1,0),0),"Product Code Required","NA"))))),"")</f>
        <v/>
      </c>
    </row>
    <row r="573" spans="14:89">
      <c r="N573" t="s">
        <v>3480</v>
      </c>
      <c r="O573" t="s">
        <v>3481</v>
      </c>
      <c r="P573" t="s">
        <v>386</v>
      </c>
      <c r="Q573" s="150" t="str">
        <f>IF(JRF!D586="","",IF(IFERROR(VLOOKUP(JRF!D586,Checks!N:P,3,0),0)="A","","Inactive account in Use"))</f>
        <v/>
      </c>
      <c r="R573" t="str">
        <f>IFERROR(IF('Journal Template'!C985="","",IF(IFERROR(VLOOKUP('Journal Template'!C985,Checks!N:P,3,0),0)="A","","Inactive account in Use")),"")</f>
        <v/>
      </c>
      <c r="S573" t="s">
        <v>3482</v>
      </c>
      <c r="T573" t="s">
        <v>386</v>
      </c>
      <c r="U573" t="s">
        <v>68</v>
      </c>
      <c r="V573" s="150" t="str">
        <f>IF(JRF!C586="","",IF(IFERROR(VLOOKUP(JRF!C586,Checks!S:U,3,0),0)="A","Entry with System fund Dept",""))</f>
        <v/>
      </c>
      <c r="W573" t="str">
        <f>IFERROR(IF('Journal Template'!D985="","",IF(IFERROR(VLOOKUP('Journal Template'!D985,Checks!S:U,3,0),0)="A","Entry with System fund Dept","")),"")</f>
        <v/>
      </c>
      <c r="X573" t="s">
        <v>3483</v>
      </c>
      <c r="Y573" t="s">
        <v>386</v>
      </c>
      <c r="Z573" t="s">
        <v>3484</v>
      </c>
      <c r="AA573" t="s">
        <v>3456</v>
      </c>
      <c r="AB573" t="s">
        <v>125</v>
      </c>
      <c r="AC573" s="150" t="str">
        <f>IFERROR(IF(JRF!C586="","",IF(AND(VLOOKUP(JRF!C586,X:AA,4,0)=JRF!B586,VLOOKUP(JRF!C586,X:Y,2,0)="A"),"","Inactive Dept Combo Error")),"Inactive Dept Combo Error")</f>
        <v/>
      </c>
      <c r="AD573" t="str">
        <f>IFERROR(IF('Journal Template'!D985="","",IF(AND(VLOOKUP('Journal Template'!D985,X:AA,4,0)='Journal Template'!A985,VLOOKUP('Journal Template'!D985,X:Y,2,0)="A"),"","Inactive Dept Combo Error")),"")</f>
        <v/>
      </c>
      <c r="AK573" s="150" t="str">
        <f>IF(JRF!B586="","",IF(JRF!B586=IFERROR(VLOOKUP(JRF!B586,Checks!AI:AI,1,0),0),"Entry in Branch/Satellite BU's",""))</f>
        <v/>
      </c>
      <c r="AL573" t="str">
        <f>IFERROR(IF('Journal Template'!A985="","",IF('Journal Template'!A985=IFERROR(VLOOKUP('Journal Template'!A985,Checks!AI:AI,1,0),0),"Entry in Branch/Satellite BU's","")),"")</f>
        <v/>
      </c>
      <c r="AO573" s="171"/>
      <c r="AP573" s="171"/>
      <c r="AQ573" s="171"/>
      <c r="AR573" s="171"/>
      <c r="CI573" t="str">
        <f>IF(JRF!F586&gt;0,"",IF(JRF!B586="","",IF(LEFT(JRF!B586,1)=IFERROR(VLOOKUP(LEFT(JRF!B586,1),$CF$2:$CF$5,1,0),0),"Product Code Required",IF(JRF!C586="","",IF(JRF!C586=IFERROR(VLOOKUP(JRF!C586,$CH:$CH,1,0),0),"Product Code Required","NA")))))</f>
        <v/>
      </c>
      <c r="CJ573" t="str">
        <f>IF(JRF!AV586&gt;0,"",IF(JRF!Q586="","",IF(LEFT(JRF!Q586,1)=IFERROR(VLOOKUP(LEFT(JRF!Q586,1),$CF$2:$CF$5,1,0),0),"Product Code Required",IF(JRF!V586="","",IF(JRF!V586=IFERROR(VLOOKUP(JRF!V586,$CH:$CH,1,0),0),"Product Code Required","NA")))))</f>
        <v/>
      </c>
      <c r="CK573" t="str">
        <f>IFERROR(IF(LEN('Journal Template'!F584)&gt;0,"",IF('Journal Template'!A584="","",IF(LEFT('Journal Template'!A584,1)=IFERROR(VLOOKUP(LEFT('Journal Template'!A584,1),Checks!$CF$2:$CF$5,1,0),0),"Product Code Required",IF('Journal Template'!D584="","",IF('Journal Template'!D584=IFERROR(VLOOKUP('Journal Template'!D584,Checks!$CH:$CH,1,0),0),"Product Code Required","NA"))))),"")</f>
        <v/>
      </c>
    </row>
    <row r="574" spans="14:89">
      <c r="N574" t="s">
        <v>3485</v>
      </c>
      <c r="O574" t="s">
        <v>3486</v>
      </c>
      <c r="P574" t="s">
        <v>386</v>
      </c>
      <c r="Q574" s="150" t="str">
        <f>IF(JRF!D587="","",IF(IFERROR(VLOOKUP(JRF!D587,Checks!N:P,3,0),0)="A","","Inactive account in Use"))</f>
        <v/>
      </c>
      <c r="R574" t="str">
        <f>IFERROR(IF('Journal Template'!C986="","",IF(IFERROR(VLOOKUP('Journal Template'!C986,Checks!N:P,3,0),0)="A","","Inactive account in Use")),"")</f>
        <v/>
      </c>
      <c r="S574" t="s">
        <v>3487</v>
      </c>
      <c r="T574" t="s">
        <v>386</v>
      </c>
      <c r="U574" t="s">
        <v>68</v>
      </c>
      <c r="V574" s="150" t="str">
        <f>IF(JRF!C587="","",IF(IFERROR(VLOOKUP(JRF!C587,Checks!S:U,3,0),0)="A","Entry with System fund Dept",""))</f>
        <v/>
      </c>
      <c r="W574" t="str">
        <f>IFERROR(IF('Journal Template'!D986="","",IF(IFERROR(VLOOKUP('Journal Template'!D986,Checks!S:U,3,0),0)="A","Entry with System fund Dept","")),"")</f>
        <v/>
      </c>
      <c r="X574" t="s">
        <v>3488</v>
      </c>
      <c r="Y574" t="s">
        <v>389</v>
      </c>
      <c r="Z574" t="s">
        <v>3489</v>
      </c>
      <c r="AA574" t="s">
        <v>3456</v>
      </c>
      <c r="AB574" t="s">
        <v>125</v>
      </c>
      <c r="AC574" s="150" t="str">
        <f>IFERROR(IF(JRF!C587="","",IF(AND(VLOOKUP(JRF!C587,X:AA,4,0)=JRF!B587,VLOOKUP(JRF!C587,X:Y,2,0)="A"),"","Inactive Dept Combo Error")),"Inactive Dept Combo Error")</f>
        <v/>
      </c>
      <c r="AD574" t="str">
        <f>IFERROR(IF('Journal Template'!D986="","",IF(AND(VLOOKUP('Journal Template'!D986,X:AA,4,0)='Journal Template'!A986,VLOOKUP('Journal Template'!D986,X:Y,2,0)="A"),"","Inactive Dept Combo Error")),"")</f>
        <v/>
      </c>
      <c r="AK574" s="150" t="str">
        <f>IF(JRF!B587="","",IF(JRF!B587=IFERROR(VLOOKUP(JRF!B587,Checks!AI:AI,1,0),0),"Entry in Branch/Satellite BU's",""))</f>
        <v/>
      </c>
      <c r="AL574" t="str">
        <f>IFERROR(IF('Journal Template'!A986="","",IF('Journal Template'!A986=IFERROR(VLOOKUP('Journal Template'!A986,Checks!AI:AI,1,0),0),"Entry in Branch/Satellite BU's","")),"")</f>
        <v/>
      </c>
      <c r="AO574" s="171"/>
      <c r="AP574" s="171"/>
      <c r="AQ574" s="171"/>
      <c r="AR574" s="171"/>
      <c r="CI574" t="str">
        <f>IF(JRF!F587&gt;0,"",IF(JRF!B587="","",IF(LEFT(JRF!B587,1)=IFERROR(VLOOKUP(LEFT(JRF!B587,1),$CF$2:$CF$5,1,0),0),"Product Code Required",IF(JRF!C587="","",IF(JRF!C587=IFERROR(VLOOKUP(JRF!C587,$CH:$CH,1,0),0),"Product Code Required","NA")))))</f>
        <v/>
      </c>
      <c r="CJ574" t="str">
        <f>IF(JRF!AV587&gt;0,"",IF(JRF!Q587="","",IF(LEFT(JRF!Q587,1)=IFERROR(VLOOKUP(LEFT(JRF!Q587,1),$CF$2:$CF$5,1,0),0),"Product Code Required",IF(JRF!V587="","",IF(JRF!V587=IFERROR(VLOOKUP(JRF!V587,$CH:$CH,1,0),0),"Product Code Required","NA")))))</f>
        <v/>
      </c>
      <c r="CK574" t="str">
        <f>IFERROR(IF(LEN('Journal Template'!F585)&gt;0,"",IF('Journal Template'!A585="","",IF(LEFT('Journal Template'!A585,1)=IFERROR(VLOOKUP(LEFT('Journal Template'!A585,1),Checks!$CF$2:$CF$5,1,0),0),"Product Code Required",IF('Journal Template'!D585="","",IF('Journal Template'!D585=IFERROR(VLOOKUP('Journal Template'!D585,Checks!$CH:$CH,1,0),0),"Product Code Required","NA"))))),"")</f>
        <v/>
      </c>
    </row>
    <row r="575" spans="14:89">
      <c r="N575" t="s">
        <v>3490</v>
      </c>
      <c r="O575" t="s">
        <v>3491</v>
      </c>
      <c r="P575" t="s">
        <v>386</v>
      </c>
      <c r="Q575" s="150" t="str">
        <f>IF(JRF!D588="","",IF(IFERROR(VLOOKUP(JRF!D588,Checks!N:P,3,0),0)="A","","Inactive account in Use"))</f>
        <v/>
      </c>
      <c r="R575" t="str">
        <f>IFERROR(IF('Journal Template'!C987="","",IF(IFERROR(VLOOKUP('Journal Template'!C987,Checks!N:P,3,0),0)="A","","Inactive account in Use")),"")</f>
        <v/>
      </c>
      <c r="S575" t="s">
        <v>3492</v>
      </c>
      <c r="T575" t="s">
        <v>386</v>
      </c>
      <c r="U575" t="s">
        <v>68</v>
      </c>
      <c r="V575" s="150" t="str">
        <f>IF(JRF!C588="","",IF(IFERROR(VLOOKUP(JRF!C588,Checks!S:U,3,0),0)="A","Entry with System fund Dept",""))</f>
        <v/>
      </c>
      <c r="W575" t="str">
        <f>IFERROR(IF('Journal Template'!D987="","",IF(IFERROR(VLOOKUP('Journal Template'!D987,Checks!S:U,3,0),0)="A","Entry with System fund Dept","")),"")</f>
        <v/>
      </c>
      <c r="X575" t="s">
        <v>3493</v>
      </c>
      <c r="Y575" t="s">
        <v>389</v>
      </c>
      <c r="Z575" t="s">
        <v>3494</v>
      </c>
      <c r="AA575" t="s">
        <v>3456</v>
      </c>
      <c r="AB575" t="s">
        <v>125</v>
      </c>
      <c r="AC575" s="150" t="str">
        <f>IFERROR(IF(JRF!C588="","",IF(AND(VLOOKUP(JRF!C588,X:AA,4,0)=JRF!B588,VLOOKUP(JRF!C588,X:Y,2,0)="A"),"","Inactive Dept Combo Error")),"Inactive Dept Combo Error")</f>
        <v/>
      </c>
      <c r="AD575" t="str">
        <f>IFERROR(IF('Journal Template'!D987="","",IF(AND(VLOOKUP('Journal Template'!D987,X:AA,4,0)='Journal Template'!A987,VLOOKUP('Journal Template'!D987,X:Y,2,0)="A"),"","Inactive Dept Combo Error")),"")</f>
        <v/>
      </c>
      <c r="AK575" s="150" t="str">
        <f>IF(JRF!B588="","",IF(JRF!B588=IFERROR(VLOOKUP(JRF!B588,Checks!AI:AI,1,0),0),"Entry in Branch/Satellite BU's",""))</f>
        <v/>
      </c>
      <c r="AL575" t="str">
        <f>IFERROR(IF('Journal Template'!A987="","",IF('Journal Template'!A987=IFERROR(VLOOKUP('Journal Template'!A987,Checks!AI:AI,1,0),0),"Entry in Branch/Satellite BU's","")),"")</f>
        <v/>
      </c>
      <c r="AO575" s="171"/>
      <c r="AP575" s="171"/>
      <c r="AQ575" s="171"/>
      <c r="AR575" s="171"/>
      <c r="CI575" t="str">
        <f>IF(JRF!F588&gt;0,"",IF(JRF!B588="","",IF(LEFT(JRF!B588,1)=IFERROR(VLOOKUP(LEFT(JRF!B588,1),$CF$2:$CF$5,1,0),0),"Product Code Required",IF(JRF!C588="","",IF(JRF!C588=IFERROR(VLOOKUP(JRF!C588,$CH:$CH,1,0),0),"Product Code Required","NA")))))</f>
        <v/>
      </c>
      <c r="CJ575" t="str">
        <f>IF(JRF!AV588&gt;0,"",IF(JRF!Q588="","",IF(LEFT(JRF!Q588,1)=IFERROR(VLOOKUP(LEFT(JRF!Q588,1),$CF$2:$CF$5,1,0),0),"Product Code Required",IF(JRF!V588="","",IF(JRF!V588=IFERROR(VLOOKUP(JRF!V588,$CH:$CH,1,0),0),"Product Code Required","NA")))))</f>
        <v/>
      </c>
      <c r="CK575" t="str">
        <f>IFERROR(IF(LEN('Journal Template'!F586)&gt;0,"",IF('Journal Template'!A586="","",IF(LEFT('Journal Template'!A586,1)=IFERROR(VLOOKUP(LEFT('Journal Template'!A586,1),Checks!$CF$2:$CF$5,1,0),0),"Product Code Required",IF('Journal Template'!D586="","",IF('Journal Template'!D586=IFERROR(VLOOKUP('Journal Template'!D586,Checks!$CH:$CH,1,0),0),"Product Code Required","NA"))))),"")</f>
        <v/>
      </c>
    </row>
    <row r="576" spans="14:89">
      <c r="N576" t="s">
        <v>3495</v>
      </c>
      <c r="O576" t="s">
        <v>3496</v>
      </c>
      <c r="P576" t="s">
        <v>386</v>
      </c>
      <c r="Q576" s="150" t="str">
        <f>IF(JRF!D589="","",IF(IFERROR(VLOOKUP(JRF!D589,Checks!N:P,3,0),0)="A","","Inactive account in Use"))</f>
        <v/>
      </c>
      <c r="R576" t="str">
        <f>IFERROR(IF('Journal Template'!C988="","",IF(IFERROR(VLOOKUP('Journal Template'!C988,Checks!N:P,3,0),0)="A","","Inactive account in Use")),"")</f>
        <v/>
      </c>
      <c r="S576" t="s">
        <v>3497</v>
      </c>
      <c r="T576" t="s">
        <v>386</v>
      </c>
      <c r="U576" t="s">
        <v>68</v>
      </c>
      <c r="V576" s="150" t="str">
        <f>IF(JRF!C589="","",IF(IFERROR(VLOOKUP(JRF!C589,Checks!S:U,3,0),0)="A","Entry with System fund Dept",""))</f>
        <v/>
      </c>
      <c r="W576" t="str">
        <f>IFERROR(IF('Journal Template'!D988="","",IF(IFERROR(VLOOKUP('Journal Template'!D988,Checks!S:U,3,0),0)="A","Entry with System fund Dept","")),"")</f>
        <v/>
      </c>
      <c r="X576" t="s">
        <v>3498</v>
      </c>
      <c r="Y576" t="s">
        <v>386</v>
      </c>
      <c r="Z576" t="s">
        <v>3499</v>
      </c>
      <c r="AA576" t="s">
        <v>3456</v>
      </c>
      <c r="AB576" t="s">
        <v>125</v>
      </c>
      <c r="AC576" s="150" t="str">
        <f>IFERROR(IF(JRF!C589="","",IF(AND(VLOOKUP(JRF!C589,X:AA,4,0)=JRF!B589,VLOOKUP(JRF!C589,X:Y,2,0)="A"),"","Inactive Dept Combo Error")),"Inactive Dept Combo Error")</f>
        <v/>
      </c>
      <c r="AD576" t="str">
        <f>IFERROR(IF('Journal Template'!D988="","",IF(AND(VLOOKUP('Journal Template'!D988,X:AA,4,0)='Journal Template'!A988,VLOOKUP('Journal Template'!D988,X:Y,2,0)="A"),"","Inactive Dept Combo Error")),"")</f>
        <v/>
      </c>
      <c r="AK576" s="150" t="str">
        <f>IF(JRF!B589="","",IF(JRF!B589=IFERROR(VLOOKUP(JRF!B589,Checks!AI:AI,1,0),0),"Entry in Branch/Satellite BU's",""))</f>
        <v/>
      </c>
      <c r="AL576" t="str">
        <f>IFERROR(IF('Journal Template'!A988="","",IF('Journal Template'!A988=IFERROR(VLOOKUP('Journal Template'!A988,Checks!AI:AI,1,0),0),"Entry in Branch/Satellite BU's","")),"")</f>
        <v/>
      </c>
      <c r="AO576" s="171"/>
      <c r="AP576" s="171"/>
      <c r="AQ576" s="171"/>
      <c r="AR576" s="171"/>
      <c r="CI576" t="str">
        <f>IF(JRF!F589&gt;0,"",IF(JRF!B589="","",IF(LEFT(JRF!B589,1)=IFERROR(VLOOKUP(LEFT(JRF!B589,1),$CF$2:$CF$5,1,0),0),"Product Code Required",IF(JRF!C589="","",IF(JRF!C589=IFERROR(VLOOKUP(JRF!C589,$CH:$CH,1,0),0),"Product Code Required","NA")))))</f>
        <v/>
      </c>
      <c r="CJ576" t="str">
        <f>IF(JRF!AV589&gt;0,"",IF(JRF!Q589="","",IF(LEFT(JRF!Q589,1)=IFERROR(VLOOKUP(LEFT(JRF!Q589,1),$CF$2:$CF$5,1,0),0),"Product Code Required",IF(JRF!V589="","",IF(JRF!V589=IFERROR(VLOOKUP(JRF!V589,$CH:$CH,1,0),0),"Product Code Required","NA")))))</f>
        <v/>
      </c>
      <c r="CK576" t="str">
        <f>IFERROR(IF(LEN('Journal Template'!F587)&gt;0,"",IF('Journal Template'!A587="","",IF(LEFT('Journal Template'!A587,1)=IFERROR(VLOOKUP(LEFT('Journal Template'!A587,1),Checks!$CF$2:$CF$5,1,0),0),"Product Code Required",IF('Journal Template'!D587="","",IF('Journal Template'!D587=IFERROR(VLOOKUP('Journal Template'!D587,Checks!$CH:$CH,1,0),0),"Product Code Required","NA"))))),"")</f>
        <v/>
      </c>
    </row>
    <row r="577" spans="14:89">
      <c r="N577" t="s">
        <v>3500</v>
      </c>
      <c r="O577" t="s">
        <v>3501</v>
      </c>
      <c r="P577" t="s">
        <v>386</v>
      </c>
      <c r="Q577" s="150" t="str">
        <f>IF(JRF!D590="","",IF(IFERROR(VLOOKUP(JRF!D590,Checks!N:P,3,0),0)="A","","Inactive account in Use"))</f>
        <v/>
      </c>
      <c r="R577" t="str">
        <f>IFERROR(IF('Journal Template'!C989="","",IF(IFERROR(VLOOKUP('Journal Template'!C989,Checks!N:P,3,0),0)="A","","Inactive account in Use")),"")</f>
        <v/>
      </c>
      <c r="S577" t="s">
        <v>3502</v>
      </c>
      <c r="T577" t="s">
        <v>386</v>
      </c>
      <c r="U577" t="s">
        <v>68</v>
      </c>
      <c r="V577" s="150" t="str">
        <f>IF(JRF!C590="","",IF(IFERROR(VLOOKUP(JRF!C590,Checks!S:U,3,0),0)="A","Entry with System fund Dept",""))</f>
        <v/>
      </c>
      <c r="W577" t="str">
        <f>IFERROR(IF('Journal Template'!D989="","",IF(IFERROR(VLOOKUP('Journal Template'!D989,Checks!S:U,3,0),0)="A","Entry with System fund Dept","")),"")</f>
        <v/>
      </c>
      <c r="X577" t="s">
        <v>3503</v>
      </c>
      <c r="Y577" t="s">
        <v>389</v>
      </c>
      <c r="Z577" t="s">
        <v>3504</v>
      </c>
      <c r="AA577" t="s">
        <v>3456</v>
      </c>
      <c r="AB577" t="s">
        <v>125</v>
      </c>
      <c r="AC577" s="150" t="str">
        <f>IFERROR(IF(JRF!C590="","",IF(AND(VLOOKUP(JRF!C590,X:AA,4,0)=JRF!B590,VLOOKUP(JRF!C590,X:Y,2,0)="A"),"","Inactive Dept Combo Error")),"Inactive Dept Combo Error")</f>
        <v/>
      </c>
      <c r="AD577" t="str">
        <f>IFERROR(IF('Journal Template'!D989="","",IF(AND(VLOOKUP('Journal Template'!D989,X:AA,4,0)='Journal Template'!A989,VLOOKUP('Journal Template'!D989,X:Y,2,0)="A"),"","Inactive Dept Combo Error")),"")</f>
        <v/>
      </c>
      <c r="AK577" s="150" t="str">
        <f>IF(JRF!B590="","",IF(JRF!B590=IFERROR(VLOOKUP(JRF!B590,Checks!AI:AI,1,0),0),"Entry in Branch/Satellite BU's",""))</f>
        <v/>
      </c>
      <c r="AL577" t="str">
        <f>IFERROR(IF('Journal Template'!A989="","",IF('Journal Template'!A989=IFERROR(VLOOKUP('Journal Template'!A989,Checks!AI:AI,1,0),0),"Entry in Branch/Satellite BU's","")),"")</f>
        <v/>
      </c>
      <c r="AO577" s="171"/>
      <c r="AP577" s="171"/>
      <c r="AQ577" s="171"/>
      <c r="AR577" s="171"/>
      <c r="CI577" t="str">
        <f>IF(JRF!F590&gt;0,"",IF(JRF!B590="","",IF(LEFT(JRF!B590,1)=IFERROR(VLOOKUP(LEFT(JRF!B590,1),$CF$2:$CF$5,1,0),0),"Product Code Required",IF(JRF!C590="","",IF(JRF!C590=IFERROR(VLOOKUP(JRF!C590,$CH:$CH,1,0),0),"Product Code Required","NA")))))</f>
        <v/>
      </c>
      <c r="CJ577" t="str">
        <f>IF(JRF!AV590&gt;0,"",IF(JRF!Q590="","",IF(LEFT(JRF!Q590,1)=IFERROR(VLOOKUP(LEFT(JRF!Q590,1),$CF$2:$CF$5,1,0),0),"Product Code Required",IF(JRF!V590="","",IF(JRF!V590=IFERROR(VLOOKUP(JRF!V590,$CH:$CH,1,0),0),"Product Code Required","NA")))))</f>
        <v/>
      </c>
      <c r="CK577" t="str">
        <f>IFERROR(IF(LEN('Journal Template'!F588)&gt;0,"",IF('Journal Template'!A588="","",IF(LEFT('Journal Template'!A588,1)=IFERROR(VLOOKUP(LEFT('Journal Template'!A588,1),Checks!$CF$2:$CF$5,1,0),0),"Product Code Required",IF('Journal Template'!D588="","",IF('Journal Template'!D588=IFERROR(VLOOKUP('Journal Template'!D588,Checks!$CH:$CH,1,0),0),"Product Code Required","NA"))))),"")</f>
        <v/>
      </c>
    </row>
    <row r="578" spans="14:89">
      <c r="N578" t="s">
        <v>3505</v>
      </c>
      <c r="O578" t="s">
        <v>3506</v>
      </c>
      <c r="P578" t="s">
        <v>386</v>
      </c>
      <c r="Q578" s="150" t="str">
        <f>IF(JRF!D591="","",IF(IFERROR(VLOOKUP(JRF!D591,Checks!N:P,3,0),0)="A","","Inactive account in Use"))</f>
        <v/>
      </c>
      <c r="R578" t="str">
        <f>IFERROR(IF('Journal Template'!C990="","",IF(IFERROR(VLOOKUP('Journal Template'!C990,Checks!N:P,3,0),0)="A","","Inactive account in Use")),"")</f>
        <v/>
      </c>
      <c r="S578" t="s">
        <v>3507</v>
      </c>
      <c r="T578" t="s">
        <v>386</v>
      </c>
      <c r="U578" t="s">
        <v>68</v>
      </c>
      <c r="V578" s="150" t="str">
        <f>IF(JRF!C591="","",IF(IFERROR(VLOOKUP(JRF!C591,Checks!S:U,3,0),0)="A","Entry with System fund Dept",""))</f>
        <v/>
      </c>
      <c r="W578" t="str">
        <f>IFERROR(IF('Journal Template'!D990="","",IF(IFERROR(VLOOKUP('Journal Template'!D990,Checks!S:U,3,0),0)="A","Entry with System fund Dept","")),"")</f>
        <v/>
      </c>
      <c r="X578" t="s">
        <v>3508</v>
      </c>
      <c r="Y578" t="s">
        <v>389</v>
      </c>
      <c r="Z578" t="s">
        <v>3509</v>
      </c>
      <c r="AA578" t="s">
        <v>3456</v>
      </c>
      <c r="AB578" t="s">
        <v>125</v>
      </c>
      <c r="AC578" s="150" t="str">
        <f>IFERROR(IF(JRF!C591="","",IF(AND(VLOOKUP(JRF!C591,X:AA,4,0)=JRF!B591,VLOOKUP(JRF!C591,X:Y,2,0)="A"),"","Inactive Dept Combo Error")),"Inactive Dept Combo Error")</f>
        <v/>
      </c>
      <c r="AD578" t="str">
        <f>IFERROR(IF('Journal Template'!D990="","",IF(AND(VLOOKUP('Journal Template'!D990,X:AA,4,0)='Journal Template'!A990,VLOOKUP('Journal Template'!D990,X:Y,2,0)="A"),"","Inactive Dept Combo Error")),"")</f>
        <v/>
      </c>
      <c r="AK578" s="150" t="str">
        <f>IF(JRF!B591="","",IF(JRF!B591=IFERROR(VLOOKUP(JRF!B591,Checks!AI:AI,1,0),0),"Entry in Branch/Satellite BU's",""))</f>
        <v/>
      </c>
      <c r="AL578" t="str">
        <f>IFERROR(IF('Journal Template'!A990="","",IF('Journal Template'!A990=IFERROR(VLOOKUP('Journal Template'!A990,Checks!AI:AI,1,0),0),"Entry in Branch/Satellite BU's","")),"")</f>
        <v/>
      </c>
      <c r="AO578" s="171"/>
      <c r="AP578" s="171"/>
      <c r="AQ578" s="171"/>
      <c r="AR578" s="171"/>
      <c r="CI578" t="str">
        <f>IF(JRF!F591&gt;0,"",IF(JRF!B591="","",IF(LEFT(JRF!B591,1)=IFERROR(VLOOKUP(LEFT(JRF!B591,1),$CF$2:$CF$5,1,0),0),"Product Code Required",IF(JRF!C591="","",IF(JRF!C591=IFERROR(VLOOKUP(JRF!C591,$CH:$CH,1,0),0),"Product Code Required","NA")))))</f>
        <v/>
      </c>
      <c r="CJ578" t="str">
        <f>IF(JRF!AV591&gt;0,"",IF(JRF!Q591="","",IF(LEFT(JRF!Q591,1)=IFERROR(VLOOKUP(LEFT(JRF!Q591,1),$CF$2:$CF$5,1,0),0),"Product Code Required",IF(JRF!V591="","",IF(JRF!V591=IFERROR(VLOOKUP(JRF!V591,$CH:$CH,1,0),0),"Product Code Required","NA")))))</f>
        <v/>
      </c>
      <c r="CK578" t="str">
        <f>IFERROR(IF(LEN('Journal Template'!F589)&gt;0,"",IF('Journal Template'!A589="","",IF(LEFT('Journal Template'!A589,1)=IFERROR(VLOOKUP(LEFT('Journal Template'!A589,1),Checks!$CF$2:$CF$5,1,0),0),"Product Code Required",IF('Journal Template'!D589="","",IF('Journal Template'!D589=IFERROR(VLOOKUP('Journal Template'!D589,Checks!$CH:$CH,1,0),0),"Product Code Required","NA"))))),"")</f>
        <v/>
      </c>
    </row>
    <row r="579" spans="14:89">
      <c r="N579" t="s">
        <v>3510</v>
      </c>
      <c r="O579" t="s">
        <v>3511</v>
      </c>
      <c r="P579" t="s">
        <v>386</v>
      </c>
      <c r="Q579" s="150" t="str">
        <f>IF(JRF!D592="","",IF(IFERROR(VLOOKUP(JRF!D592,Checks!N:P,3,0),0)="A","","Inactive account in Use"))</f>
        <v/>
      </c>
      <c r="R579" t="str">
        <f>IFERROR(IF('Journal Template'!C991="","",IF(IFERROR(VLOOKUP('Journal Template'!C991,Checks!N:P,3,0),0)="A","","Inactive account in Use")),"")</f>
        <v/>
      </c>
      <c r="S579" t="s">
        <v>3512</v>
      </c>
      <c r="T579" t="s">
        <v>386</v>
      </c>
      <c r="U579" t="s">
        <v>68</v>
      </c>
      <c r="V579" s="150" t="str">
        <f>IF(JRF!C592="","",IF(IFERROR(VLOOKUP(JRF!C592,Checks!S:U,3,0),0)="A","Entry with System fund Dept",""))</f>
        <v/>
      </c>
      <c r="W579" t="str">
        <f>IFERROR(IF('Journal Template'!D991="","",IF(IFERROR(VLOOKUP('Journal Template'!D991,Checks!S:U,3,0),0)="A","Entry with System fund Dept","")),"")</f>
        <v/>
      </c>
      <c r="X579" t="s">
        <v>3513</v>
      </c>
      <c r="Y579" t="s">
        <v>386</v>
      </c>
      <c r="Z579" t="s">
        <v>3514</v>
      </c>
      <c r="AA579" t="s">
        <v>3515</v>
      </c>
      <c r="AB579" t="s">
        <v>125</v>
      </c>
      <c r="AC579" s="150" t="str">
        <f>IFERROR(IF(JRF!C592="","",IF(AND(VLOOKUP(JRF!C592,X:AA,4,0)=JRF!B592,VLOOKUP(JRF!C592,X:Y,2,0)="A"),"","Inactive Dept Combo Error")),"Inactive Dept Combo Error")</f>
        <v/>
      </c>
      <c r="AD579" t="str">
        <f>IFERROR(IF('Journal Template'!D991="","",IF(AND(VLOOKUP('Journal Template'!D991,X:AA,4,0)='Journal Template'!A991,VLOOKUP('Journal Template'!D991,X:Y,2,0)="A"),"","Inactive Dept Combo Error")),"")</f>
        <v/>
      </c>
      <c r="AK579" s="150" t="str">
        <f>IF(JRF!B592="","",IF(JRF!B592=IFERROR(VLOOKUP(JRF!B592,Checks!AI:AI,1,0),0),"Entry in Branch/Satellite BU's",""))</f>
        <v/>
      </c>
      <c r="AL579" t="str">
        <f>IFERROR(IF('Journal Template'!A991="","",IF('Journal Template'!A991=IFERROR(VLOOKUP('Journal Template'!A991,Checks!AI:AI,1,0),0),"Entry in Branch/Satellite BU's","")),"")</f>
        <v/>
      </c>
      <c r="AO579" s="171"/>
      <c r="AP579" s="171"/>
      <c r="AQ579" s="171"/>
      <c r="AR579" s="171"/>
      <c r="CI579" t="str">
        <f>IF(JRF!F592&gt;0,"",IF(JRF!B592="","",IF(LEFT(JRF!B592,1)=IFERROR(VLOOKUP(LEFT(JRF!B592,1),$CF$2:$CF$5,1,0),0),"Product Code Required",IF(JRF!C592="","",IF(JRF!C592=IFERROR(VLOOKUP(JRF!C592,$CH:$CH,1,0),0),"Product Code Required","NA")))))</f>
        <v/>
      </c>
      <c r="CJ579" t="str">
        <f>IF(JRF!AV592&gt;0,"",IF(JRF!Q592="","",IF(LEFT(JRF!Q592,1)=IFERROR(VLOOKUP(LEFT(JRF!Q592,1),$CF$2:$CF$5,1,0),0),"Product Code Required",IF(JRF!V592="","",IF(JRF!V592=IFERROR(VLOOKUP(JRF!V592,$CH:$CH,1,0),0),"Product Code Required","NA")))))</f>
        <v/>
      </c>
      <c r="CK579" t="str">
        <f>IFERROR(IF(LEN('Journal Template'!F590)&gt;0,"",IF('Journal Template'!A590="","",IF(LEFT('Journal Template'!A590,1)=IFERROR(VLOOKUP(LEFT('Journal Template'!A590,1),Checks!$CF$2:$CF$5,1,0),0),"Product Code Required",IF('Journal Template'!D590="","",IF('Journal Template'!D590=IFERROR(VLOOKUP('Journal Template'!D590,Checks!$CH:$CH,1,0),0),"Product Code Required","NA"))))),"")</f>
        <v/>
      </c>
    </row>
    <row r="580" spans="14:89">
      <c r="N580" t="s">
        <v>3516</v>
      </c>
      <c r="O580" t="s">
        <v>3517</v>
      </c>
      <c r="P580" t="s">
        <v>386</v>
      </c>
      <c r="Q580" s="150" t="str">
        <f>IF(JRF!D593="","",IF(IFERROR(VLOOKUP(JRF!D593,Checks!N:P,3,0),0)="A","","Inactive account in Use"))</f>
        <v/>
      </c>
      <c r="R580" t="str">
        <f>IFERROR(IF('Journal Template'!C992="","",IF(IFERROR(VLOOKUP('Journal Template'!C992,Checks!N:P,3,0),0)="A","","Inactive account in Use")),"")</f>
        <v/>
      </c>
      <c r="S580" t="s">
        <v>3518</v>
      </c>
      <c r="T580" t="s">
        <v>386</v>
      </c>
      <c r="U580" t="s">
        <v>68</v>
      </c>
      <c r="V580" s="150" t="str">
        <f>IF(JRF!C593="","",IF(IFERROR(VLOOKUP(JRF!C593,Checks!S:U,3,0),0)="A","Entry with System fund Dept",""))</f>
        <v/>
      </c>
      <c r="W580" t="str">
        <f>IFERROR(IF('Journal Template'!D992="","",IF(IFERROR(VLOOKUP('Journal Template'!D992,Checks!S:U,3,0),0)="A","Entry with System fund Dept","")),"")</f>
        <v/>
      </c>
      <c r="X580" t="s">
        <v>3519</v>
      </c>
      <c r="Y580" t="s">
        <v>386</v>
      </c>
      <c r="Z580" t="s">
        <v>3520</v>
      </c>
      <c r="AA580" t="s">
        <v>3332</v>
      </c>
      <c r="AB580" t="s">
        <v>125</v>
      </c>
      <c r="AC580" s="150" t="str">
        <f>IFERROR(IF(JRF!C593="","",IF(AND(VLOOKUP(JRF!C593,X:AA,4,0)=JRF!B593,VLOOKUP(JRF!C593,X:Y,2,0)="A"),"","Inactive Dept Combo Error")),"Inactive Dept Combo Error")</f>
        <v/>
      </c>
      <c r="AD580" t="str">
        <f>IFERROR(IF('Journal Template'!D992="","",IF(AND(VLOOKUP('Journal Template'!D992,X:AA,4,0)='Journal Template'!A992,VLOOKUP('Journal Template'!D992,X:Y,2,0)="A"),"","Inactive Dept Combo Error")),"")</f>
        <v/>
      </c>
      <c r="AK580" s="150" t="str">
        <f>IF(JRF!B593="","",IF(JRF!B593=IFERROR(VLOOKUP(JRF!B593,Checks!AI:AI,1,0),0),"Entry in Branch/Satellite BU's",""))</f>
        <v/>
      </c>
      <c r="AL580" t="str">
        <f>IFERROR(IF('Journal Template'!A992="","",IF('Journal Template'!A992=IFERROR(VLOOKUP('Journal Template'!A992,Checks!AI:AI,1,0),0),"Entry in Branch/Satellite BU's","")),"")</f>
        <v/>
      </c>
      <c r="AO580" s="171"/>
      <c r="AP580" s="171"/>
      <c r="AQ580" s="171"/>
      <c r="AR580" s="171"/>
      <c r="CI580" t="str">
        <f>IF(JRF!F593&gt;0,"",IF(JRF!B593="","",IF(LEFT(JRF!B593,1)=IFERROR(VLOOKUP(LEFT(JRF!B593,1),$CF$2:$CF$5,1,0),0),"Product Code Required",IF(JRF!C593="","",IF(JRF!C593=IFERROR(VLOOKUP(JRF!C593,$CH:$CH,1,0),0),"Product Code Required","NA")))))</f>
        <v/>
      </c>
      <c r="CJ580" t="str">
        <f>IF(JRF!AV593&gt;0,"",IF(JRF!Q593="","",IF(LEFT(JRF!Q593,1)=IFERROR(VLOOKUP(LEFT(JRF!Q593,1),$CF$2:$CF$5,1,0),0),"Product Code Required",IF(JRF!V593="","",IF(JRF!V593=IFERROR(VLOOKUP(JRF!V593,$CH:$CH,1,0),0),"Product Code Required","NA")))))</f>
        <v/>
      </c>
      <c r="CK580" t="str">
        <f>IFERROR(IF(LEN('Journal Template'!F591)&gt;0,"",IF('Journal Template'!A591="","",IF(LEFT('Journal Template'!A591,1)=IFERROR(VLOOKUP(LEFT('Journal Template'!A591,1),Checks!$CF$2:$CF$5,1,0),0),"Product Code Required",IF('Journal Template'!D591="","",IF('Journal Template'!D591=IFERROR(VLOOKUP('Journal Template'!D591,Checks!$CH:$CH,1,0),0),"Product Code Required","NA"))))),"")</f>
        <v/>
      </c>
    </row>
    <row r="581" spans="14:89">
      <c r="N581" t="s">
        <v>3521</v>
      </c>
      <c r="O581" t="s">
        <v>3522</v>
      </c>
      <c r="P581" t="s">
        <v>386</v>
      </c>
      <c r="Q581" s="150" t="str">
        <f>IF(JRF!D594="","",IF(IFERROR(VLOOKUP(JRF!D594,Checks!N:P,3,0),0)="A","","Inactive account in Use"))</f>
        <v/>
      </c>
      <c r="R581" t="str">
        <f>IFERROR(IF('Journal Template'!C993="","",IF(IFERROR(VLOOKUP('Journal Template'!C993,Checks!N:P,3,0),0)="A","","Inactive account in Use")),"")</f>
        <v/>
      </c>
      <c r="S581" t="s">
        <v>3523</v>
      </c>
      <c r="T581" t="s">
        <v>386</v>
      </c>
      <c r="U581" t="s">
        <v>68</v>
      </c>
      <c r="V581" s="150" t="str">
        <f>IF(JRF!C594="","",IF(IFERROR(VLOOKUP(JRF!C594,Checks!S:U,3,0),0)="A","Entry with System fund Dept",""))</f>
        <v/>
      </c>
      <c r="W581" t="str">
        <f>IFERROR(IF('Journal Template'!D993="","",IF(IFERROR(VLOOKUP('Journal Template'!D993,Checks!S:U,3,0),0)="A","Entry with System fund Dept","")),"")</f>
        <v/>
      </c>
      <c r="X581" t="s">
        <v>3524</v>
      </c>
      <c r="Y581" t="s">
        <v>386</v>
      </c>
      <c r="Z581" t="s">
        <v>3525</v>
      </c>
      <c r="AA581" t="s">
        <v>3526</v>
      </c>
      <c r="AB581" t="s">
        <v>125</v>
      </c>
      <c r="AC581" s="150" t="str">
        <f>IFERROR(IF(JRF!C594="","",IF(AND(VLOOKUP(JRF!C594,X:AA,4,0)=JRF!B594,VLOOKUP(JRF!C594,X:Y,2,0)="A"),"","Inactive Dept Combo Error")),"Inactive Dept Combo Error")</f>
        <v/>
      </c>
      <c r="AD581" t="str">
        <f>IFERROR(IF('Journal Template'!D993="","",IF(AND(VLOOKUP('Journal Template'!D993,X:AA,4,0)='Journal Template'!A993,VLOOKUP('Journal Template'!D993,X:Y,2,0)="A"),"","Inactive Dept Combo Error")),"")</f>
        <v/>
      </c>
      <c r="AK581" s="150" t="str">
        <f>IF(JRF!B594="","",IF(JRF!B594=IFERROR(VLOOKUP(JRF!B594,Checks!AI:AI,1,0),0),"Entry in Branch/Satellite BU's",""))</f>
        <v/>
      </c>
      <c r="AL581" t="str">
        <f>IFERROR(IF('Journal Template'!A993="","",IF('Journal Template'!A993=IFERROR(VLOOKUP('Journal Template'!A993,Checks!AI:AI,1,0),0),"Entry in Branch/Satellite BU's","")),"")</f>
        <v/>
      </c>
      <c r="AO581" s="171"/>
      <c r="AP581" s="171"/>
      <c r="AQ581" s="171"/>
      <c r="AR581" s="171"/>
      <c r="CI581" t="str">
        <f>IF(JRF!F594&gt;0,"",IF(JRF!B594="","",IF(LEFT(JRF!B594,1)=IFERROR(VLOOKUP(LEFT(JRF!B594,1),$CF$2:$CF$5,1,0),0),"Product Code Required",IF(JRF!C594="","",IF(JRF!C594=IFERROR(VLOOKUP(JRF!C594,$CH:$CH,1,0),0),"Product Code Required","NA")))))</f>
        <v/>
      </c>
      <c r="CJ581" t="str">
        <f>IF(JRF!AV594&gt;0,"",IF(JRF!Q594="","",IF(LEFT(JRF!Q594,1)=IFERROR(VLOOKUP(LEFT(JRF!Q594,1),$CF$2:$CF$5,1,0),0),"Product Code Required",IF(JRF!V594="","",IF(JRF!V594=IFERROR(VLOOKUP(JRF!V594,$CH:$CH,1,0),0),"Product Code Required","NA")))))</f>
        <v/>
      </c>
      <c r="CK581" t="str">
        <f>IFERROR(IF(LEN('Journal Template'!F592)&gt;0,"",IF('Journal Template'!A592="","",IF(LEFT('Journal Template'!A592,1)=IFERROR(VLOOKUP(LEFT('Journal Template'!A592,1),Checks!$CF$2:$CF$5,1,0),0),"Product Code Required",IF('Journal Template'!D592="","",IF('Journal Template'!D592=IFERROR(VLOOKUP('Journal Template'!D592,Checks!$CH:$CH,1,0),0),"Product Code Required","NA"))))),"")</f>
        <v/>
      </c>
    </row>
    <row r="582" spans="14:89">
      <c r="N582" t="s">
        <v>3527</v>
      </c>
      <c r="O582" t="s">
        <v>983</v>
      </c>
      <c r="P582" t="s">
        <v>386</v>
      </c>
      <c r="Q582" s="150" t="str">
        <f>IF(JRF!D595="","",IF(IFERROR(VLOOKUP(JRF!D595,Checks!N:P,3,0),0)="A","","Inactive account in Use"))</f>
        <v/>
      </c>
      <c r="R582" t="str">
        <f>IFERROR(IF('Journal Template'!C994="","",IF(IFERROR(VLOOKUP('Journal Template'!C994,Checks!N:P,3,0),0)="A","","Inactive account in Use")),"")</f>
        <v/>
      </c>
      <c r="S582" t="s">
        <v>3528</v>
      </c>
      <c r="T582" t="s">
        <v>386</v>
      </c>
      <c r="U582" t="s">
        <v>68</v>
      </c>
      <c r="V582" s="150" t="str">
        <f>IF(JRF!C595="","",IF(IFERROR(VLOOKUP(JRF!C595,Checks!S:U,3,0),0)="A","Entry with System fund Dept",""))</f>
        <v/>
      </c>
      <c r="W582" t="str">
        <f>IFERROR(IF('Journal Template'!D994="","",IF(IFERROR(VLOOKUP('Journal Template'!D994,Checks!S:U,3,0),0)="A","Entry with System fund Dept","")),"")</f>
        <v/>
      </c>
      <c r="X582" t="s">
        <v>3529</v>
      </c>
      <c r="Y582" t="s">
        <v>386</v>
      </c>
      <c r="Z582" t="s">
        <v>3530</v>
      </c>
      <c r="AA582" t="s">
        <v>3332</v>
      </c>
      <c r="AB582" t="s">
        <v>125</v>
      </c>
      <c r="AC582" s="150" t="str">
        <f>IFERROR(IF(JRF!C595="","",IF(AND(VLOOKUP(JRF!C595,X:AA,4,0)=JRF!B595,VLOOKUP(JRF!C595,X:Y,2,0)="A"),"","Inactive Dept Combo Error")),"Inactive Dept Combo Error")</f>
        <v/>
      </c>
      <c r="AD582" t="str">
        <f>IFERROR(IF('Journal Template'!D994="","",IF(AND(VLOOKUP('Journal Template'!D994,X:AA,4,0)='Journal Template'!A994,VLOOKUP('Journal Template'!D994,X:Y,2,0)="A"),"","Inactive Dept Combo Error")),"")</f>
        <v/>
      </c>
      <c r="AK582" s="150" t="str">
        <f>IF(JRF!B595="","",IF(JRF!B595=IFERROR(VLOOKUP(JRF!B595,Checks!AI:AI,1,0),0),"Entry in Branch/Satellite BU's",""))</f>
        <v/>
      </c>
      <c r="AL582" t="str">
        <f>IFERROR(IF('Journal Template'!A994="","",IF('Journal Template'!A994=IFERROR(VLOOKUP('Journal Template'!A994,Checks!AI:AI,1,0),0),"Entry in Branch/Satellite BU's","")),"")</f>
        <v/>
      </c>
      <c r="AO582" s="171"/>
      <c r="AP582" s="171"/>
      <c r="AQ582" s="171"/>
      <c r="AR582" s="171"/>
      <c r="CI582" t="str">
        <f>IF(JRF!F595&gt;0,"",IF(JRF!B595="","",IF(LEFT(JRF!B595,1)=IFERROR(VLOOKUP(LEFT(JRF!B595,1),$CF$2:$CF$5,1,0),0),"Product Code Required",IF(JRF!C595="","",IF(JRF!C595=IFERROR(VLOOKUP(JRF!C595,$CH:$CH,1,0),0),"Product Code Required","NA")))))</f>
        <v/>
      </c>
      <c r="CJ582" t="str">
        <f>IF(JRF!AV595&gt;0,"",IF(JRF!Q595="","",IF(LEFT(JRF!Q595,1)=IFERROR(VLOOKUP(LEFT(JRF!Q595,1),$CF$2:$CF$5,1,0),0),"Product Code Required",IF(JRF!V595="","",IF(JRF!V595=IFERROR(VLOOKUP(JRF!V595,$CH:$CH,1,0),0),"Product Code Required","NA")))))</f>
        <v/>
      </c>
      <c r="CK582" t="str">
        <f>IFERROR(IF(LEN('Journal Template'!F593)&gt;0,"",IF('Journal Template'!A593="","",IF(LEFT('Journal Template'!A593,1)=IFERROR(VLOOKUP(LEFT('Journal Template'!A593,1),Checks!$CF$2:$CF$5,1,0),0),"Product Code Required",IF('Journal Template'!D593="","",IF('Journal Template'!D593=IFERROR(VLOOKUP('Journal Template'!D593,Checks!$CH:$CH,1,0),0),"Product Code Required","NA"))))),"")</f>
        <v/>
      </c>
    </row>
    <row r="583" spans="14:89">
      <c r="N583" t="s">
        <v>3531</v>
      </c>
      <c r="O583" t="s">
        <v>983</v>
      </c>
      <c r="P583" t="s">
        <v>386</v>
      </c>
      <c r="Q583" s="150" t="str">
        <f>IF(JRF!D596="","",IF(IFERROR(VLOOKUP(JRF!D596,Checks!N:P,3,0),0)="A","","Inactive account in Use"))</f>
        <v/>
      </c>
      <c r="R583" t="str">
        <f>IFERROR(IF('Journal Template'!C995="","",IF(IFERROR(VLOOKUP('Journal Template'!C995,Checks!N:P,3,0),0)="A","","Inactive account in Use")),"")</f>
        <v/>
      </c>
      <c r="S583" t="s">
        <v>3532</v>
      </c>
      <c r="T583" t="s">
        <v>386</v>
      </c>
      <c r="U583" t="s">
        <v>68</v>
      </c>
      <c r="V583" s="150" t="str">
        <f>IF(JRF!C596="","",IF(IFERROR(VLOOKUP(JRF!C596,Checks!S:U,3,0),0)="A","Entry with System fund Dept",""))</f>
        <v/>
      </c>
      <c r="W583" t="str">
        <f>IFERROR(IF('Journal Template'!D995="","",IF(IFERROR(VLOOKUP('Journal Template'!D995,Checks!S:U,3,0),0)="A","Entry with System fund Dept","")),"")</f>
        <v/>
      </c>
      <c r="X583" t="s">
        <v>3533</v>
      </c>
      <c r="Y583" t="s">
        <v>386</v>
      </c>
      <c r="Z583" t="s">
        <v>3534</v>
      </c>
      <c r="AA583" t="s">
        <v>3332</v>
      </c>
      <c r="AB583" t="s">
        <v>125</v>
      </c>
      <c r="AC583" s="150" t="str">
        <f>IFERROR(IF(JRF!C596="","",IF(AND(VLOOKUP(JRF!C596,X:AA,4,0)=JRF!B596,VLOOKUP(JRF!C596,X:Y,2,0)="A"),"","Inactive Dept Combo Error")),"Inactive Dept Combo Error")</f>
        <v/>
      </c>
      <c r="AD583" t="str">
        <f>IFERROR(IF('Journal Template'!D995="","",IF(AND(VLOOKUP('Journal Template'!D995,X:AA,4,0)='Journal Template'!A995,VLOOKUP('Journal Template'!D995,X:Y,2,0)="A"),"","Inactive Dept Combo Error")),"")</f>
        <v/>
      </c>
      <c r="AK583" s="150" t="str">
        <f>IF(JRF!B596="","",IF(JRF!B596=IFERROR(VLOOKUP(JRF!B596,Checks!AI:AI,1,0),0),"Entry in Branch/Satellite BU's",""))</f>
        <v/>
      </c>
      <c r="AL583" t="str">
        <f>IFERROR(IF('Journal Template'!A995="","",IF('Journal Template'!A995=IFERROR(VLOOKUP('Journal Template'!A995,Checks!AI:AI,1,0),0),"Entry in Branch/Satellite BU's","")),"")</f>
        <v/>
      </c>
      <c r="AO583" s="171"/>
      <c r="AP583" s="171"/>
      <c r="AQ583" s="171"/>
      <c r="AR583" s="171"/>
      <c r="CI583" t="str">
        <f>IF(JRF!F596&gt;0,"",IF(JRF!B596="","",IF(LEFT(JRF!B596,1)=IFERROR(VLOOKUP(LEFT(JRF!B596,1),$CF$2:$CF$5,1,0),0),"Product Code Required",IF(JRF!C596="","",IF(JRF!C596=IFERROR(VLOOKUP(JRF!C596,$CH:$CH,1,0),0),"Product Code Required","NA")))))</f>
        <v/>
      </c>
      <c r="CJ583" t="str">
        <f>IF(JRF!AV596&gt;0,"",IF(JRF!Q596="","",IF(LEFT(JRF!Q596,1)=IFERROR(VLOOKUP(LEFT(JRF!Q596,1),$CF$2:$CF$5,1,0),0),"Product Code Required",IF(JRF!V596="","",IF(JRF!V596=IFERROR(VLOOKUP(JRF!V596,$CH:$CH,1,0),0),"Product Code Required","NA")))))</f>
        <v/>
      </c>
      <c r="CK583" t="str">
        <f>IFERROR(IF(LEN('Journal Template'!F594)&gt;0,"",IF('Journal Template'!A594="","",IF(LEFT('Journal Template'!A594,1)=IFERROR(VLOOKUP(LEFT('Journal Template'!A594,1),Checks!$CF$2:$CF$5,1,0),0),"Product Code Required",IF('Journal Template'!D594="","",IF('Journal Template'!D594=IFERROR(VLOOKUP('Journal Template'!D594,Checks!$CH:$CH,1,0),0),"Product Code Required","NA"))))),"")</f>
        <v/>
      </c>
    </row>
    <row r="584" spans="14:89">
      <c r="N584" t="s">
        <v>3535</v>
      </c>
      <c r="O584" t="s">
        <v>3536</v>
      </c>
      <c r="P584" t="s">
        <v>386</v>
      </c>
      <c r="Q584" s="150" t="str">
        <f>IF(JRF!D597="","",IF(IFERROR(VLOOKUP(JRF!D597,Checks!N:P,3,0),0)="A","","Inactive account in Use"))</f>
        <v/>
      </c>
      <c r="R584" t="str">
        <f>IFERROR(IF('Journal Template'!C996="","",IF(IFERROR(VLOOKUP('Journal Template'!C996,Checks!N:P,3,0),0)="A","","Inactive account in Use")),"")</f>
        <v/>
      </c>
      <c r="S584" t="s">
        <v>3537</v>
      </c>
      <c r="T584" t="s">
        <v>386</v>
      </c>
      <c r="U584" t="s">
        <v>68</v>
      </c>
      <c r="V584" s="150" t="str">
        <f>IF(JRF!C597="","",IF(IFERROR(VLOOKUP(JRF!C597,Checks!S:U,3,0),0)="A","Entry with System fund Dept",""))</f>
        <v/>
      </c>
      <c r="W584" t="str">
        <f>IFERROR(IF('Journal Template'!D996="","",IF(IFERROR(VLOOKUP('Journal Template'!D996,Checks!S:U,3,0),0)="A","Entry with System fund Dept","")),"")</f>
        <v/>
      </c>
      <c r="X584" t="s">
        <v>3538</v>
      </c>
      <c r="Y584" t="s">
        <v>386</v>
      </c>
      <c r="Z584" t="s">
        <v>3539</v>
      </c>
      <c r="AA584" t="s">
        <v>3332</v>
      </c>
      <c r="AB584" t="s">
        <v>125</v>
      </c>
      <c r="AC584" s="150" t="str">
        <f>IFERROR(IF(JRF!C597="","",IF(AND(VLOOKUP(JRF!C597,X:AA,4,0)=JRF!B597,VLOOKUP(JRF!C597,X:Y,2,0)="A"),"","Inactive Dept Combo Error")),"Inactive Dept Combo Error")</f>
        <v/>
      </c>
      <c r="AD584" t="str">
        <f>IFERROR(IF('Journal Template'!D996="","",IF(AND(VLOOKUP('Journal Template'!D996,X:AA,4,0)='Journal Template'!A996,VLOOKUP('Journal Template'!D996,X:Y,2,0)="A"),"","Inactive Dept Combo Error")),"")</f>
        <v/>
      </c>
      <c r="AK584" s="150" t="str">
        <f>IF(JRF!B597="","",IF(JRF!B597=IFERROR(VLOOKUP(JRF!B597,Checks!AI:AI,1,0),0),"Entry in Branch/Satellite BU's",""))</f>
        <v/>
      </c>
      <c r="AL584" t="str">
        <f>IFERROR(IF('Journal Template'!A996="","",IF('Journal Template'!A996=IFERROR(VLOOKUP('Journal Template'!A996,Checks!AI:AI,1,0),0),"Entry in Branch/Satellite BU's","")),"")</f>
        <v/>
      </c>
      <c r="AO584" s="171"/>
      <c r="AP584" s="171"/>
      <c r="AQ584" s="171"/>
      <c r="AR584" s="171"/>
      <c r="CI584" t="str">
        <f>IF(JRF!F597&gt;0,"",IF(JRF!B597="","",IF(LEFT(JRF!B597,1)=IFERROR(VLOOKUP(LEFT(JRF!B597,1),$CF$2:$CF$5,1,0),0),"Product Code Required",IF(JRF!C597="","",IF(JRF!C597=IFERROR(VLOOKUP(JRF!C597,$CH:$CH,1,0),0),"Product Code Required","NA")))))</f>
        <v/>
      </c>
      <c r="CJ584" t="str">
        <f>IF(JRF!AV597&gt;0,"",IF(JRF!Q597="","",IF(LEFT(JRF!Q597,1)=IFERROR(VLOOKUP(LEFT(JRF!Q597,1),$CF$2:$CF$5,1,0),0),"Product Code Required",IF(JRF!V597="","",IF(JRF!V597=IFERROR(VLOOKUP(JRF!V597,$CH:$CH,1,0),0),"Product Code Required","NA")))))</f>
        <v/>
      </c>
      <c r="CK584" t="str">
        <f>IFERROR(IF(LEN('Journal Template'!F595)&gt;0,"",IF('Journal Template'!A595="","",IF(LEFT('Journal Template'!A595,1)=IFERROR(VLOOKUP(LEFT('Journal Template'!A595,1),Checks!$CF$2:$CF$5,1,0),0),"Product Code Required",IF('Journal Template'!D595="","",IF('Journal Template'!D595=IFERROR(VLOOKUP('Journal Template'!D595,Checks!$CH:$CH,1,0),0),"Product Code Required","NA"))))),"")</f>
        <v/>
      </c>
    </row>
    <row r="585" spans="14:89">
      <c r="N585" t="s">
        <v>3540</v>
      </c>
      <c r="O585" t="s">
        <v>3541</v>
      </c>
      <c r="P585" t="s">
        <v>386</v>
      </c>
      <c r="Q585" s="150" t="str">
        <f>IF(JRF!D598="","",IF(IFERROR(VLOOKUP(JRF!D598,Checks!N:P,3,0),0)="A","","Inactive account in Use"))</f>
        <v/>
      </c>
      <c r="R585" t="str">
        <f>IFERROR(IF('Journal Template'!C997="","",IF(IFERROR(VLOOKUP('Journal Template'!C997,Checks!N:P,3,0),0)="A","","Inactive account in Use")),"")</f>
        <v/>
      </c>
      <c r="S585" t="s">
        <v>3542</v>
      </c>
      <c r="T585" t="s">
        <v>386</v>
      </c>
      <c r="U585" t="s">
        <v>68</v>
      </c>
      <c r="V585" s="150" t="str">
        <f>IF(JRF!C598="","",IF(IFERROR(VLOOKUP(JRF!C598,Checks!S:U,3,0),0)="A","Entry with System fund Dept",""))</f>
        <v/>
      </c>
      <c r="W585" t="str">
        <f>IFERROR(IF('Journal Template'!D997="","",IF(IFERROR(VLOOKUP('Journal Template'!D997,Checks!S:U,3,0),0)="A","Entry with System fund Dept","")),"")</f>
        <v/>
      </c>
      <c r="X585" t="s">
        <v>3543</v>
      </c>
      <c r="Y585" t="s">
        <v>386</v>
      </c>
      <c r="Z585" t="s">
        <v>3544</v>
      </c>
      <c r="AA585" t="s">
        <v>3332</v>
      </c>
      <c r="AB585" t="s">
        <v>125</v>
      </c>
      <c r="AC585" s="150" t="str">
        <f>IFERROR(IF(JRF!C598="","",IF(AND(VLOOKUP(JRF!C598,X:AA,4,0)=JRF!B598,VLOOKUP(JRF!C598,X:Y,2,0)="A"),"","Inactive Dept Combo Error")),"Inactive Dept Combo Error")</f>
        <v/>
      </c>
      <c r="AD585" t="str">
        <f>IFERROR(IF('Journal Template'!D997="","",IF(AND(VLOOKUP('Journal Template'!D997,X:AA,4,0)='Journal Template'!A997,VLOOKUP('Journal Template'!D997,X:Y,2,0)="A"),"","Inactive Dept Combo Error")),"")</f>
        <v/>
      </c>
      <c r="AK585" s="150" t="str">
        <f>IF(JRF!B598="","",IF(JRF!B598=IFERROR(VLOOKUP(JRF!B598,Checks!AI:AI,1,0),0),"Entry in Branch/Satellite BU's",""))</f>
        <v/>
      </c>
      <c r="AL585" t="str">
        <f>IFERROR(IF('Journal Template'!A997="","",IF('Journal Template'!A997=IFERROR(VLOOKUP('Journal Template'!A997,Checks!AI:AI,1,0),0),"Entry in Branch/Satellite BU's","")),"")</f>
        <v/>
      </c>
      <c r="AO585" s="171"/>
      <c r="AP585" s="171"/>
      <c r="AQ585" s="171"/>
      <c r="AR585" s="171"/>
      <c r="CI585" t="str">
        <f>IF(JRF!F598&gt;0,"",IF(JRF!B598="","",IF(LEFT(JRF!B598,1)=IFERROR(VLOOKUP(LEFT(JRF!B598,1),$CF$2:$CF$5,1,0),0),"Product Code Required",IF(JRF!C598="","",IF(JRF!C598=IFERROR(VLOOKUP(JRF!C598,$CH:$CH,1,0),0),"Product Code Required","NA")))))</f>
        <v/>
      </c>
      <c r="CJ585" t="str">
        <f>IF(JRF!AV598&gt;0,"",IF(JRF!Q598="","",IF(LEFT(JRF!Q598,1)=IFERROR(VLOOKUP(LEFT(JRF!Q598,1),$CF$2:$CF$5,1,0),0),"Product Code Required",IF(JRF!V598="","",IF(JRF!V598=IFERROR(VLOOKUP(JRF!V598,$CH:$CH,1,0),0),"Product Code Required","NA")))))</f>
        <v/>
      </c>
      <c r="CK585" t="str">
        <f>IFERROR(IF(LEN('Journal Template'!F596)&gt;0,"",IF('Journal Template'!A596="","",IF(LEFT('Journal Template'!A596,1)=IFERROR(VLOOKUP(LEFT('Journal Template'!A596,1),Checks!$CF$2:$CF$5,1,0),0),"Product Code Required",IF('Journal Template'!D596="","",IF('Journal Template'!D596=IFERROR(VLOOKUP('Journal Template'!D596,Checks!$CH:$CH,1,0),0),"Product Code Required","NA"))))),"")</f>
        <v/>
      </c>
    </row>
    <row r="586" spans="14:89">
      <c r="N586" t="s">
        <v>3545</v>
      </c>
      <c r="O586" t="s">
        <v>3546</v>
      </c>
      <c r="P586" t="s">
        <v>386</v>
      </c>
      <c r="Q586" s="150" t="str">
        <f>IF(JRF!D599="","",IF(IFERROR(VLOOKUP(JRF!D599,Checks!N:P,3,0),0)="A","","Inactive account in Use"))</f>
        <v/>
      </c>
      <c r="R586" t="str">
        <f>IFERROR(IF('Journal Template'!C998="","",IF(IFERROR(VLOOKUP('Journal Template'!C998,Checks!N:P,3,0),0)="A","","Inactive account in Use")),"")</f>
        <v/>
      </c>
      <c r="S586" t="s">
        <v>3547</v>
      </c>
      <c r="T586" t="s">
        <v>386</v>
      </c>
      <c r="U586" t="s">
        <v>68</v>
      </c>
      <c r="V586" s="150" t="str">
        <f>IF(JRF!C599="","",IF(IFERROR(VLOOKUP(JRF!C599,Checks!S:U,3,0),0)="A","Entry with System fund Dept",""))</f>
        <v/>
      </c>
      <c r="W586" t="str">
        <f>IFERROR(IF('Journal Template'!D998="","",IF(IFERROR(VLOOKUP('Journal Template'!D998,Checks!S:U,3,0),0)="A","Entry with System fund Dept","")),"")</f>
        <v/>
      </c>
      <c r="X586" t="s">
        <v>3548</v>
      </c>
      <c r="Y586" t="s">
        <v>386</v>
      </c>
      <c r="Z586" t="s">
        <v>3549</v>
      </c>
      <c r="AA586" t="s">
        <v>932</v>
      </c>
      <c r="AB586" t="s">
        <v>3550</v>
      </c>
      <c r="AC586" s="150" t="str">
        <f>IFERROR(IF(JRF!C599="","",IF(AND(VLOOKUP(JRF!C599,X:AA,4,0)=JRF!B599,VLOOKUP(JRF!C599,X:Y,2,0)="A"),"","Inactive Dept Combo Error")),"Inactive Dept Combo Error")</f>
        <v/>
      </c>
      <c r="AD586" t="str">
        <f>IFERROR(IF('Journal Template'!D998="","",IF(AND(VLOOKUP('Journal Template'!D998,X:AA,4,0)='Journal Template'!A998,VLOOKUP('Journal Template'!D998,X:Y,2,0)="A"),"","Inactive Dept Combo Error")),"")</f>
        <v/>
      </c>
      <c r="AK586" s="150" t="str">
        <f>IF(JRF!B599="","",IF(JRF!B599=IFERROR(VLOOKUP(JRF!B599,Checks!AI:AI,1,0),0),"Entry in Branch/Satellite BU's",""))</f>
        <v/>
      </c>
      <c r="AL586" t="str">
        <f>IFERROR(IF('Journal Template'!A998="","",IF('Journal Template'!A998=IFERROR(VLOOKUP('Journal Template'!A998,Checks!AI:AI,1,0),0),"Entry in Branch/Satellite BU's","")),"")</f>
        <v/>
      </c>
      <c r="AO586" s="171"/>
      <c r="AP586" s="171"/>
      <c r="AQ586" s="171"/>
      <c r="AR586" s="171"/>
      <c r="CI586" t="str">
        <f>IF(JRF!F599&gt;0,"",IF(JRF!B599="","",IF(LEFT(JRF!B599,1)=IFERROR(VLOOKUP(LEFT(JRF!B599,1),$CF$2:$CF$5,1,0),0),"Product Code Required",IF(JRF!C599="","",IF(JRF!C599=IFERROR(VLOOKUP(JRF!C599,$CH:$CH,1,0),0),"Product Code Required","NA")))))</f>
        <v/>
      </c>
      <c r="CJ586" t="str">
        <f>IF(JRF!AV599&gt;0,"",IF(JRF!Q599="","",IF(LEFT(JRF!Q599,1)=IFERROR(VLOOKUP(LEFT(JRF!Q599,1),$CF$2:$CF$5,1,0),0),"Product Code Required",IF(JRF!V599="","",IF(JRF!V599=IFERROR(VLOOKUP(JRF!V599,$CH:$CH,1,0),0),"Product Code Required","NA")))))</f>
        <v/>
      </c>
      <c r="CK586" t="str">
        <f>IFERROR(IF(LEN('Journal Template'!F597)&gt;0,"",IF('Journal Template'!A597="","",IF(LEFT('Journal Template'!A597,1)=IFERROR(VLOOKUP(LEFT('Journal Template'!A597,1),Checks!$CF$2:$CF$5,1,0),0),"Product Code Required",IF('Journal Template'!D597="","",IF('Journal Template'!D597=IFERROR(VLOOKUP('Journal Template'!D597,Checks!$CH:$CH,1,0),0),"Product Code Required","NA"))))),"")</f>
        <v/>
      </c>
    </row>
    <row r="587" spans="14:89">
      <c r="N587" t="s">
        <v>3551</v>
      </c>
      <c r="O587" t="s">
        <v>3552</v>
      </c>
      <c r="P587" t="s">
        <v>386</v>
      </c>
      <c r="Q587" s="150" t="str">
        <f>IF(JRF!D600="","",IF(IFERROR(VLOOKUP(JRF!D600,Checks!N:P,3,0),0)="A","","Inactive account in Use"))</f>
        <v/>
      </c>
      <c r="R587" t="str">
        <f>IFERROR(IF('Journal Template'!C999="","",IF(IFERROR(VLOOKUP('Journal Template'!C999,Checks!N:P,3,0),0)="A","","Inactive account in Use")),"")</f>
        <v/>
      </c>
      <c r="S587" t="s">
        <v>3553</v>
      </c>
      <c r="T587" t="s">
        <v>386</v>
      </c>
      <c r="U587" t="s">
        <v>68</v>
      </c>
      <c r="V587" s="150" t="str">
        <f>IF(JRF!C600="","",IF(IFERROR(VLOOKUP(JRF!C600,Checks!S:U,3,0),0)="A","Entry with System fund Dept",""))</f>
        <v/>
      </c>
      <c r="W587" t="str">
        <f>IFERROR(IF('Journal Template'!D999="","",IF(IFERROR(VLOOKUP('Journal Template'!D999,Checks!S:U,3,0),0)="A","Entry with System fund Dept","")),"")</f>
        <v/>
      </c>
      <c r="X587" t="s">
        <v>3554</v>
      </c>
      <c r="Y587" t="s">
        <v>389</v>
      </c>
      <c r="Z587" t="s">
        <v>3555</v>
      </c>
      <c r="AA587" t="s">
        <v>3556</v>
      </c>
      <c r="AB587" t="s">
        <v>3550</v>
      </c>
      <c r="AC587" s="150" t="str">
        <f>IFERROR(IF(JRF!C600="","",IF(AND(VLOOKUP(JRF!C600,X:AA,4,0)=JRF!B600,VLOOKUP(JRF!C600,X:Y,2,0)="A"),"","Inactive Dept Combo Error")),"Inactive Dept Combo Error")</f>
        <v/>
      </c>
      <c r="AD587" t="str">
        <f>IFERROR(IF('Journal Template'!D999="","",IF(AND(VLOOKUP('Journal Template'!D999,X:AA,4,0)='Journal Template'!A999,VLOOKUP('Journal Template'!D999,X:Y,2,0)="A"),"","Inactive Dept Combo Error")),"")</f>
        <v/>
      </c>
      <c r="AK587" s="150" t="str">
        <f>IF(JRF!B600="","",IF(JRF!B600=IFERROR(VLOOKUP(JRF!B600,Checks!AI:AI,1,0),0),"Entry in Branch/Satellite BU's",""))</f>
        <v/>
      </c>
      <c r="AL587" t="str">
        <f>IFERROR(IF('Journal Template'!A999="","",IF('Journal Template'!A999=IFERROR(VLOOKUP('Journal Template'!A999,Checks!AI:AI,1,0),0),"Entry in Branch/Satellite BU's","")),"")</f>
        <v/>
      </c>
      <c r="AO587" s="171"/>
      <c r="AP587" s="171"/>
      <c r="AQ587" s="171"/>
      <c r="AR587" s="171"/>
      <c r="CI587" t="str">
        <f>IF(JRF!F600&gt;0,"",IF(JRF!B600="","",IF(LEFT(JRF!B600,1)=IFERROR(VLOOKUP(LEFT(JRF!B600,1),$CF$2:$CF$5,1,0),0),"Product Code Required",IF(JRF!C600="","",IF(JRF!C600=IFERROR(VLOOKUP(JRF!C600,$CH:$CH,1,0),0),"Product Code Required","NA")))))</f>
        <v/>
      </c>
      <c r="CJ587" t="str">
        <f>IF(JRF!AV600&gt;0,"",IF(JRF!Q600="","",IF(LEFT(JRF!Q600,1)=IFERROR(VLOOKUP(LEFT(JRF!Q600,1),$CF$2:$CF$5,1,0),0),"Product Code Required",IF(JRF!V600="","",IF(JRF!V600=IFERROR(VLOOKUP(JRF!V600,$CH:$CH,1,0),0),"Product Code Required","NA")))))</f>
        <v/>
      </c>
      <c r="CK587" t="str">
        <f>IFERROR(IF(LEN('Journal Template'!F598)&gt;0,"",IF('Journal Template'!A598="","",IF(LEFT('Journal Template'!A598,1)=IFERROR(VLOOKUP(LEFT('Journal Template'!A598,1),Checks!$CF$2:$CF$5,1,0),0),"Product Code Required",IF('Journal Template'!D598="","",IF('Journal Template'!D598=IFERROR(VLOOKUP('Journal Template'!D598,Checks!$CH:$CH,1,0),0),"Product Code Required","NA"))))),"")</f>
        <v/>
      </c>
    </row>
    <row r="588" spans="14:89">
      <c r="N588" t="s">
        <v>3557</v>
      </c>
      <c r="O588" t="s">
        <v>3558</v>
      </c>
      <c r="P588" t="s">
        <v>386</v>
      </c>
      <c r="Q588" s="150" t="str">
        <f>IF(JRF!D601="","",IF(IFERROR(VLOOKUP(JRF!D601,Checks!N:P,3,0),0)="A","","Inactive account in Use"))</f>
        <v/>
      </c>
      <c r="R588" t="str">
        <f>IFERROR(IF('Journal Template'!C1000="","",IF(IFERROR(VLOOKUP('Journal Template'!C1000,Checks!N:P,3,0),0)="A","","Inactive account in Use")),"")</f>
        <v/>
      </c>
      <c r="S588" t="s">
        <v>3559</v>
      </c>
      <c r="T588" t="s">
        <v>386</v>
      </c>
      <c r="U588" t="s">
        <v>68</v>
      </c>
      <c r="V588" s="150" t="str">
        <f>IF(JRF!C601="","",IF(IFERROR(VLOOKUP(JRF!C601,Checks!S:U,3,0),0)="A","Entry with System fund Dept",""))</f>
        <v/>
      </c>
      <c r="W588" t="str">
        <f>IFERROR(IF('Journal Template'!D1000="","",IF(IFERROR(VLOOKUP('Journal Template'!D1000,Checks!S:U,3,0),0)="A","Entry with System fund Dept","")),"")</f>
        <v/>
      </c>
      <c r="X588" t="s">
        <v>3560</v>
      </c>
      <c r="Y588" t="s">
        <v>389</v>
      </c>
      <c r="Z588" t="s">
        <v>3561</v>
      </c>
      <c r="AA588" t="s">
        <v>391</v>
      </c>
      <c r="AB588" t="s">
        <v>125</v>
      </c>
      <c r="AC588" s="150" t="str">
        <f>IFERROR(IF(JRF!C601="","",IF(AND(VLOOKUP(JRF!C601,X:AA,4,0)=JRF!B601,VLOOKUP(JRF!C601,X:Y,2,0)="A"),"","Inactive Dept Combo Error")),"Inactive Dept Combo Error")</f>
        <v/>
      </c>
      <c r="AD588" t="str">
        <f>IFERROR(IF('Journal Template'!D1000="","",IF(AND(VLOOKUP('Journal Template'!D1000,X:AA,4,0)='Journal Template'!A1000,VLOOKUP('Journal Template'!D1000,X:Y,2,0)="A"),"","Inactive Dept Combo Error")),"")</f>
        <v/>
      </c>
      <c r="AK588" s="150" t="str">
        <f>IF(JRF!B601="","",IF(JRF!B601=IFERROR(VLOOKUP(JRF!B601,Checks!AI:AI,1,0),0),"Entry in Branch/Satellite BU's",""))</f>
        <v/>
      </c>
      <c r="AL588" t="str">
        <f>IFERROR(IF('Journal Template'!A1000="","",IF('Journal Template'!A1000=IFERROR(VLOOKUP('Journal Template'!A1000,Checks!AI:AI,1,0),0),"Entry in Branch/Satellite BU's","")),"")</f>
        <v/>
      </c>
      <c r="AO588" s="171"/>
      <c r="AP588" s="171"/>
      <c r="AQ588" s="171"/>
      <c r="AR588" s="171"/>
      <c r="CI588" t="str">
        <f>IF(JRF!F601&gt;0,"",IF(JRF!B601="","",IF(LEFT(JRF!B601,1)=IFERROR(VLOOKUP(LEFT(JRF!B601,1),$CF$2:$CF$5,1,0),0),"Product Code Required",IF(JRF!C601="","",IF(JRF!C601=IFERROR(VLOOKUP(JRF!C601,$CH:$CH,1,0),0),"Product Code Required","NA")))))</f>
        <v/>
      </c>
      <c r="CJ588" t="str">
        <f>IF(JRF!AV601&gt;0,"",IF(JRF!Q601="","",IF(LEFT(JRF!Q601,1)=IFERROR(VLOOKUP(LEFT(JRF!Q601,1),$CF$2:$CF$5,1,0),0),"Product Code Required",IF(JRF!V601="","",IF(JRF!V601=IFERROR(VLOOKUP(JRF!V601,$CH:$CH,1,0),0),"Product Code Required","NA")))))</f>
        <v/>
      </c>
      <c r="CK588" t="str">
        <f>IFERROR(IF(LEN('Journal Template'!F599)&gt;0,"",IF('Journal Template'!A599="","",IF(LEFT('Journal Template'!A599,1)=IFERROR(VLOOKUP(LEFT('Journal Template'!A599,1),Checks!$CF$2:$CF$5,1,0),0),"Product Code Required",IF('Journal Template'!D599="","",IF('Journal Template'!D599=IFERROR(VLOOKUP('Journal Template'!D599,Checks!$CH:$CH,1,0),0),"Product Code Required","NA"))))),"")</f>
        <v/>
      </c>
    </row>
    <row r="589" spans="14:89">
      <c r="N589" t="s">
        <v>3562</v>
      </c>
      <c r="O589" t="s">
        <v>3563</v>
      </c>
      <c r="P589" t="s">
        <v>386</v>
      </c>
      <c r="Q589" s="150" t="str">
        <f>IF(JRF!D602="","",IF(IFERROR(VLOOKUP(JRF!D602,Checks!N:P,3,0),0)="A","","Inactive account in Use"))</f>
        <v/>
      </c>
      <c r="R589" t="str">
        <f>IFERROR(IF('Journal Template'!C1001="","",IF(IFERROR(VLOOKUP('Journal Template'!C1001,Checks!N:P,3,0),0)="A","","Inactive account in Use")),"")</f>
        <v/>
      </c>
      <c r="S589" t="s">
        <v>3564</v>
      </c>
      <c r="T589" t="s">
        <v>386</v>
      </c>
      <c r="U589" t="s">
        <v>68</v>
      </c>
      <c r="V589" s="150" t="str">
        <f>IF(JRF!C602="","",IF(IFERROR(VLOOKUP(JRF!C602,Checks!S:U,3,0),0)="A","Entry with System fund Dept",""))</f>
        <v/>
      </c>
      <c r="W589" t="str">
        <f>IFERROR(IF('Journal Template'!D1001="","",IF(IFERROR(VLOOKUP('Journal Template'!D1001,Checks!S:U,3,0),0)="A","Entry with System fund Dept","")),"")</f>
        <v/>
      </c>
      <c r="X589" t="s">
        <v>3560</v>
      </c>
      <c r="Y589" t="s">
        <v>389</v>
      </c>
      <c r="Z589" t="s">
        <v>3565</v>
      </c>
      <c r="AA589" t="s">
        <v>3566</v>
      </c>
      <c r="AB589" t="s">
        <v>125</v>
      </c>
      <c r="AC589" s="150" t="str">
        <f>IFERROR(IF(JRF!C602="","",IF(AND(VLOOKUP(JRF!C602,X:AA,4,0)=JRF!B602,VLOOKUP(JRF!C602,X:Y,2,0)="A"),"","Inactive Dept Combo Error")),"Inactive Dept Combo Error")</f>
        <v/>
      </c>
      <c r="AD589" t="str">
        <f>IFERROR(IF('Journal Template'!D1001="","",IF(AND(VLOOKUP('Journal Template'!D1001,X:AA,4,0)='Journal Template'!A1001,VLOOKUP('Journal Template'!D1001,X:Y,2,0)="A"),"","Inactive Dept Combo Error")),"")</f>
        <v/>
      </c>
      <c r="AK589" s="150" t="str">
        <f>IF(JRF!B602="","",IF(JRF!B602=IFERROR(VLOOKUP(JRF!B602,Checks!AI:AI,1,0),0),"Entry in Branch/Satellite BU's",""))</f>
        <v/>
      </c>
      <c r="AL589" t="str">
        <f>IFERROR(IF('Journal Template'!A1001="","",IF('Journal Template'!A1001=IFERROR(VLOOKUP('Journal Template'!A1001,Checks!AI:AI,1,0),0),"Entry in Branch/Satellite BU's","")),"")</f>
        <v/>
      </c>
      <c r="AO589" s="171"/>
      <c r="AP589" s="171"/>
      <c r="AQ589" s="171"/>
      <c r="AR589" s="171"/>
      <c r="CI589" t="str">
        <f>IF(JRF!F602&gt;0,"",IF(JRF!B602="","",IF(LEFT(JRF!B602,1)=IFERROR(VLOOKUP(LEFT(JRF!B602,1),$CF$2:$CF$5,1,0),0),"Product Code Required",IF(JRF!C602="","",IF(JRF!C602=IFERROR(VLOOKUP(JRF!C602,$CH:$CH,1,0),0),"Product Code Required","NA")))))</f>
        <v/>
      </c>
      <c r="CJ589" t="str">
        <f>IF(JRF!AV602&gt;0,"",IF(JRF!Q602="","",IF(LEFT(JRF!Q602,1)=IFERROR(VLOOKUP(LEFT(JRF!Q602,1),$CF$2:$CF$5,1,0),0),"Product Code Required",IF(JRF!V602="","",IF(JRF!V602=IFERROR(VLOOKUP(JRF!V602,$CH:$CH,1,0),0),"Product Code Required","NA")))))</f>
        <v/>
      </c>
      <c r="CK589" t="str">
        <f>IFERROR(IF(LEN('Journal Template'!F600)&gt;0,"",IF('Journal Template'!A600="","",IF(LEFT('Journal Template'!A600,1)=IFERROR(VLOOKUP(LEFT('Journal Template'!A600,1),Checks!$CF$2:$CF$5,1,0),0),"Product Code Required",IF('Journal Template'!D600="","",IF('Journal Template'!D600=IFERROR(VLOOKUP('Journal Template'!D600,Checks!$CH:$CH,1,0),0),"Product Code Required","NA"))))),"")</f>
        <v/>
      </c>
    </row>
    <row r="590" spans="14:89">
      <c r="N590" t="s">
        <v>3567</v>
      </c>
      <c r="O590" t="s">
        <v>3568</v>
      </c>
      <c r="P590" t="s">
        <v>386</v>
      </c>
      <c r="Q590" s="150" t="str">
        <f>IF(JRF!D603="","",IF(IFERROR(VLOOKUP(JRF!D603,Checks!N:P,3,0),0)="A","","Inactive account in Use"))</f>
        <v/>
      </c>
      <c r="R590" t="str">
        <f>IFERROR(IF('Journal Template'!C1002="","",IF(IFERROR(VLOOKUP('Journal Template'!C1002,Checks!N:P,3,0),0)="A","","Inactive account in Use")),"")</f>
        <v/>
      </c>
      <c r="S590" t="s">
        <v>3569</v>
      </c>
      <c r="T590" t="s">
        <v>386</v>
      </c>
      <c r="U590" t="s">
        <v>68</v>
      </c>
      <c r="V590" s="150" t="str">
        <f>IF(JRF!C603="","",IF(IFERROR(VLOOKUP(JRF!C603,Checks!S:U,3,0),0)="A","Entry with System fund Dept",""))</f>
        <v/>
      </c>
      <c r="W590" t="str">
        <f>IFERROR(IF('Journal Template'!D1002="","",IF(IFERROR(VLOOKUP('Journal Template'!D1002,Checks!S:U,3,0),0)="A","Entry with System fund Dept","")),"")</f>
        <v/>
      </c>
      <c r="X590" t="s">
        <v>3570</v>
      </c>
      <c r="Y590" t="s">
        <v>386</v>
      </c>
      <c r="Z590" t="s">
        <v>3571</v>
      </c>
      <c r="AA590" t="s">
        <v>391</v>
      </c>
      <c r="AB590" t="s">
        <v>125</v>
      </c>
      <c r="AC590" s="150" t="str">
        <f>IFERROR(IF(JRF!C603="","",IF(AND(VLOOKUP(JRF!C603,X:AA,4,0)=JRF!B603,VLOOKUP(JRF!C603,X:Y,2,0)="A"),"","Inactive Dept Combo Error")),"Inactive Dept Combo Error")</f>
        <v/>
      </c>
      <c r="AD590" t="str">
        <f>IFERROR(IF('Journal Template'!D1002="","",IF(AND(VLOOKUP('Journal Template'!D1002,X:AA,4,0)='Journal Template'!A1002,VLOOKUP('Journal Template'!D1002,X:Y,2,0)="A"),"","Inactive Dept Combo Error")),"")</f>
        <v/>
      </c>
      <c r="AK590" s="150" t="str">
        <f>IF(JRF!B603="","",IF(JRF!B603=IFERROR(VLOOKUP(JRF!B603,Checks!AI:AI,1,0),0),"Entry in Branch/Satellite BU's",""))</f>
        <v/>
      </c>
      <c r="AL590" t="str">
        <f>IFERROR(IF('Journal Template'!A1002="","",IF('Journal Template'!A1002=IFERROR(VLOOKUP('Journal Template'!A1002,Checks!AI:AI,1,0),0),"Entry in Branch/Satellite BU's","")),"")</f>
        <v/>
      </c>
      <c r="AO590" s="171"/>
      <c r="AP590" s="171"/>
      <c r="AQ590" s="171"/>
      <c r="AR590" s="171"/>
      <c r="CI590" t="str">
        <f>IF(JRF!F603&gt;0,"",IF(JRF!B603="","",IF(LEFT(JRF!B603,1)=IFERROR(VLOOKUP(LEFT(JRF!B603,1),$CF$2:$CF$5,1,0),0),"Product Code Required",IF(JRF!C603="","",IF(JRF!C603=IFERROR(VLOOKUP(JRF!C603,$CH:$CH,1,0),0),"Product Code Required","NA")))))</f>
        <v/>
      </c>
      <c r="CJ590" t="str">
        <f>IF(JRF!AV603&gt;0,"",IF(JRF!Q603="","",IF(LEFT(JRF!Q603,1)=IFERROR(VLOOKUP(LEFT(JRF!Q603,1),$CF$2:$CF$5,1,0),0),"Product Code Required",IF(JRF!V603="","",IF(JRF!V603=IFERROR(VLOOKUP(JRF!V603,$CH:$CH,1,0),0),"Product Code Required","NA")))))</f>
        <v/>
      </c>
      <c r="CK590" t="str">
        <f>IFERROR(IF(LEN('Journal Template'!F601)&gt;0,"",IF('Journal Template'!A601="","",IF(LEFT('Journal Template'!A601,1)=IFERROR(VLOOKUP(LEFT('Journal Template'!A601,1),Checks!$CF$2:$CF$5,1,0),0),"Product Code Required",IF('Journal Template'!D601="","",IF('Journal Template'!D601=IFERROR(VLOOKUP('Journal Template'!D601,Checks!$CH:$CH,1,0),0),"Product Code Required","NA"))))),"")</f>
        <v/>
      </c>
    </row>
    <row r="591" spans="14:89">
      <c r="N591" t="s">
        <v>3572</v>
      </c>
      <c r="O591" t="s">
        <v>3573</v>
      </c>
      <c r="P591" t="s">
        <v>386</v>
      </c>
      <c r="Q591" s="150" t="str">
        <f>IF(JRF!D604="","",IF(IFERROR(VLOOKUP(JRF!D604,Checks!N:P,3,0),0)="A","","Inactive account in Use"))</f>
        <v/>
      </c>
      <c r="R591" t="str">
        <f>IFERROR(IF('Journal Template'!C1003="","",IF(IFERROR(VLOOKUP('Journal Template'!C1003,Checks!N:P,3,0),0)="A","","Inactive account in Use")),"")</f>
        <v/>
      </c>
      <c r="S591" t="s">
        <v>3574</v>
      </c>
      <c r="T591" t="s">
        <v>386</v>
      </c>
      <c r="U591" t="s">
        <v>68</v>
      </c>
      <c r="V591" s="150" t="str">
        <f>IF(JRF!C604="","",IF(IFERROR(VLOOKUP(JRF!C604,Checks!S:U,3,0),0)="A","Entry with System fund Dept",""))</f>
        <v/>
      </c>
      <c r="W591" t="str">
        <f>IFERROR(IF('Journal Template'!D1003="","",IF(IFERROR(VLOOKUP('Journal Template'!D1003,Checks!S:U,3,0),0)="A","Entry with System fund Dept","")),"")</f>
        <v/>
      </c>
      <c r="X591" t="s">
        <v>3575</v>
      </c>
      <c r="Y591" t="s">
        <v>386</v>
      </c>
      <c r="Z591" t="s">
        <v>1444</v>
      </c>
      <c r="AA591" t="s">
        <v>391</v>
      </c>
      <c r="AB591" t="s">
        <v>125</v>
      </c>
      <c r="AC591" s="150" t="str">
        <f>IFERROR(IF(JRF!C604="","",IF(AND(VLOOKUP(JRF!C604,X:AA,4,0)=JRF!B604,VLOOKUP(JRF!C604,X:Y,2,0)="A"),"","Inactive Dept Combo Error")),"Inactive Dept Combo Error")</f>
        <v/>
      </c>
      <c r="AD591" t="str">
        <f>IFERROR(IF('Journal Template'!D1003="","",IF(AND(VLOOKUP('Journal Template'!D1003,X:AA,4,0)='Journal Template'!A1003,VLOOKUP('Journal Template'!D1003,X:Y,2,0)="A"),"","Inactive Dept Combo Error")),"")</f>
        <v/>
      </c>
      <c r="AK591" s="150" t="str">
        <f>IF(JRF!B604="","",IF(JRF!B604=IFERROR(VLOOKUP(JRF!B604,Checks!AI:AI,1,0),0),"Entry in Branch/Satellite BU's",""))</f>
        <v/>
      </c>
      <c r="AL591" t="str">
        <f>IFERROR(IF('Journal Template'!A1003="","",IF('Journal Template'!A1003=IFERROR(VLOOKUP('Journal Template'!A1003,Checks!AI:AI,1,0),0),"Entry in Branch/Satellite BU's","")),"")</f>
        <v/>
      </c>
      <c r="AO591" s="171"/>
      <c r="AP591" s="171"/>
      <c r="AQ591" s="171"/>
      <c r="AR591" s="171"/>
      <c r="CI591" t="str">
        <f>IF(JRF!F604&gt;0,"",IF(JRF!B604="","",IF(LEFT(JRF!B604,1)=IFERROR(VLOOKUP(LEFT(JRF!B604,1),$CF$2:$CF$5,1,0),0),"Product Code Required",IF(JRF!C604="","",IF(JRF!C604=IFERROR(VLOOKUP(JRF!C604,$CH:$CH,1,0),0),"Product Code Required","NA")))))</f>
        <v/>
      </c>
      <c r="CJ591" t="str">
        <f>IF(JRF!AV604&gt;0,"",IF(JRF!Q604="","",IF(LEFT(JRF!Q604,1)=IFERROR(VLOOKUP(LEFT(JRF!Q604,1),$CF$2:$CF$5,1,0),0),"Product Code Required",IF(JRF!V604="","",IF(JRF!V604=IFERROR(VLOOKUP(JRF!V604,$CH:$CH,1,0),0),"Product Code Required","NA")))))</f>
        <v/>
      </c>
      <c r="CK591" t="str">
        <f>IFERROR(IF(LEN('Journal Template'!F602)&gt;0,"",IF('Journal Template'!A602="","",IF(LEFT('Journal Template'!A602,1)=IFERROR(VLOOKUP(LEFT('Journal Template'!A602,1),Checks!$CF$2:$CF$5,1,0),0),"Product Code Required",IF('Journal Template'!D602="","",IF('Journal Template'!D602=IFERROR(VLOOKUP('Journal Template'!D602,Checks!$CH:$CH,1,0),0),"Product Code Required","NA"))))),"")</f>
        <v/>
      </c>
    </row>
    <row r="592" spans="14:89">
      <c r="N592" t="s">
        <v>3576</v>
      </c>
      <c r="O592" t="s">
        <v>3577</v>
      </c>
      <c r="P592" t="s">
        <v>386</v>
      </c>
      <c r="Q592" s="150" t="str">
        <f>IF(JRF!D605="","",IF(IFERROR(VLOOKUP(JRF!D605,Checks!N:P,3,0),0)="A","","Inactive account in Use"))</f>
        <v/>
      </c>
      <c r="R592" t="str">
        <f>IFERROR(IF('Journal Template'!C1004="","",IF(IFERROR(VLOOKUP('Journal Template'!C1004,Checks!N:P,3,0),0)="A","","Inactive account in Use")),"")</f>
        <v/>
      </c>
      <c r="S592" t="s">
        <v>3578</v>
      </c>
      <c r="T592" t="s">
        <v>386</v>
      </c>
      <c r="U592" t="s">
        <v>68</v>
      </c>
      <c r="V592" s="150" t="str">
        <f>IF(JRF!C605="","",IF(IFERROR(VLOOKUP(JRF!C605,Checks!S:U,3,0),0)="A","Entry with System fund Dept",""))</f>
        <v/>
      </c>
      <c r="W592" t="str">
        <f>IFERROR(IF('Journal Template'!D1004="","",IF(IFERROR(VLOOKUP('Journal Template'!D1004,Checks!S:U,3,0),0)="A","Entry with System fund Dept","")),"")</f>
        <v/>
      </c>
      <c r="X592" t="s">
        <v>3579</v>
      </c>
      <c r="Y592" t="s">
        <v>386</v>
      </c>
      <c r="Z592" t="s">
        <v>3580</v>
      </c>
      <c r="AA592" t="s">
        <v>3581</v>
      </c>
      <c r="AB592" t="s">
        <v>125</v>
      </c>
      <c r="AC592" s="150" t="str">
        <f>IFERROR(IF(JRF!C605="","",IF(AND(VLOOKUP(JRF!C605,X:AA,4,0)=JRF!B605,VLOOKUP(JRF!C605,X:Y,2,0)="A"),"","Inactive Dept Combo Error")),"Inactive Dept Combo Error")</f>
        <v/>
      </c>
      <c r="AD592" t="str">
        <f>IFERROR(IF('Journal Template'!D1004="","",IF(AND(VLOOKUP('Journal Template'!D1004,X:AA,4,0)='Journal Template'!A1004,VLOOKUP('Journal Template'!D1004,X:Y,2,0)="A"),"","Inactive Dept Combo Error")),"")</f>
        <v/>
      </c>
      <c r="AK592" s="150" t="str">
        <f>IF(JRF!B605="","",IF(JRF!B605=IFERROR(VLOOKUP(JRF!B605,Checks!AI:AI,1,0),0),"Entry in Branch/Satellite BU's",""))</f>
        <v/>
      </c>
      <c r="AL592" t="str">
        <f>IFERROR(IF('Journal Template'!A1004="","",IF('Journal Template'!A1004=IFERROR(VLOOKUP('Journal Template'!A1004,Checks!AI:AI,1,0),0),"Entry in Branch/Satellite BU's","")),"")</f>
        <v/>
      </c>
      <c r="AO592" s="171"/>
      <c r="AP592" s="171"/>
      <c r="AQ592" s="171"/>
      <c r="AR592" s="171"/>
      <c r="CI592" t="str">
        <f>IF(JRF!F605&gt;0,"",IF(JRF!B605="","",IF(LEFT(JRF!B605,1)=IFERROR(VLOOKUP(LEFT(JRF!B605,1),$CF$2:$CF$5,1,0),0),"Product Code Required",IF(JRF!C605="","",IF(JRF!C605=IFERROR(VLOOKUP(JRF!C605,$CH:$CH,1,0),0),"Product Code Required","NA")))))</f>
        <v/>
      </c>
      <c r="CJ592" t="str">
        <f>IF(JRF!AV605&gt;0,"",IF(JRF!Q605="","",IF(LEFT(JRF!Q605,1)=IFERROR(VLOOKUP(LEFT(JRF!Q605,1),$CF$2:$CF$5,1,0),0),"Product Code Required",IF(JRF!V605="","",IF(JRF!V605=IFERROR(VLOOKUP(JRF!V605,$CH:$CH,1,0),0),"Product Code Required","NA")))))</f>
        <v/>
      </c>
      <c r="CK592" t="str">
        <f>IFERROR(IF(LEN('Journal Template'!F603)&gt;0,"",IF('Journal Template'!A603="","",IF(LEFT('Journal Template'!A603,1)=IFERROR(VLOOKUP(LEFT('Journal Template'!A603,1),Checks!$CF$2:$CF$5,1,0),0),"Product Code Required",IF('Journal Template'!D603="","",IF('Journal Template'!D603=IFERROR(VLOOKUP('Journal Template'!D603,Checks!$CH:$CH,1,0),0),"Product Code Required","NA"))))),"")</f>
        <v/>
      </c>
    </row>
    <row r="593" spans="14:89">
      <c r="N593" t="s">
        <v>3582</v>
      </c>
      <c r="O593" t="s">
        <v>3583</v>
      </c>
      <c r="P593" t="s">
        <v>386</v>
      </c>
      <c r="Q593" s="150" t="str">
        <f>IF(JRF!D606="","",IF(IFERROR(VLOOKUP(JRF!D606,Checks!N:P,3,0),0)="A","","Inactive account in Use"))</f>
        <v/>
      </c>
      <c r="R593" t="str">
        <f>IFERROR(IF('Journal Template'!C1005="","",IF(IFERROR(VLOOKUP('Journal Template'!C1005,Checks!N:P,3,0),0)="A","","Inactive account in Use")),"")</f>
        <v/>
      </c>
      <c r="S593" t="s">
        <v>3584</v>
      </c>
      <c r="T593" t="s">
        <v>386</v>
      </c>
      <c r="U593" t="s">
        <v>68</v>
      </c>
      <c r="V593" s="150" t="str">
        <f>IF(JRF!C606="","",IF(IFERROR(VLOOKUP(JRF!C606,Checks!S:U,3,0),0)="A","Entry with System fund Dept",""))</f>
        <v/>
      </c>
      <c r="W593" t="str">
        <f>IFERROR(IF('Journal Template'!D1005="","",IF(IFERROR(VLOOKUP('Journal Template'!D1005,Checks!S:U,3,0),0)="A","Entry with System fund Dept","")),"")</f>
        <v/>
      </c>
      <c r="X593" t="s">
        <v>3585</v>
      </c>
      <c r="Y593" t="s">
        <v>386</v>
      </c>
      <c r="Z593" t="s">
        <v>1536</v>
      </c>
      <c r="AA593" t="s">
        <v>1493</v>
      </c>
      <c r="AB593" t="s">
        <v>125</v>
      </c>
      <c r="AC593" s="150" t="str">
        <f>IFERROR(IF(JRF!C606="","",IF(AND(VLOOKUP(JRF!C606,X:AA,4,0)=JRF!B606,VLOOKUP(JRF!C606,X:Y,2,0)="A"),"","Inactive Dept Combo Error")),"Inactive Dept Combo Error")</f>
        <v/>
      </c>
      <c r="AD593" t="str">
        <f>IFERROR(IF('Journal Template'!D1005="","",IF(AND(VLOOKUP('Journal Template'!D1005,X:AA,4,0)='Journal Template'!A1005,VLOOKUP('Journal Template'!D1005,X:Y,2,0)="A"),"","Inactive Dept Combo Error")),"")</f>
        <v/>
      </c>
      <c r="AK593" s="150" t="str">
        <f>IF(JRF!B606="","",IF(JRF!B606=IFERROR(VLOOKUP(JRF!B606,Checks!AI:AI,1,0),0),"Entry in Branch/Satellite BU's",""))</f>
        <v/>
      </c>
      <c r="AL593" t="str">
        <f>IFERROR(IF('Journal Template'!A1005="","",IF('Journal Template'!A1005=IFERROR(VLOOKUP('Journal Template'!A1005,Checks!AI:AI,1,0),0),"Entry in Branch/Satellite BU's","")),"")</f>
        <v/>
      </c>
      <c r="AO593" s="171"/>
      <c r="AP593" s="171"/>
      <c r="AQ593" s="171"/>
      <c r="AR593" s="171"/>
      <c r="CI593" t="str">
        <f>IF(JRF!F606&gt;0,"",IF(JRF!B606="","",IF(LEFT(JRF!B606,1)=IFERROR(VLOOKUP(LEFT(JRF!B606,1),$CF$2:$CF$5,1,0),0),"Product Code Required",IF(JRF!C606="","",IF(JRF!C606=IFERROR(VLOOKUP(JRF!C606,$CH:$CH,1,0),0),"Product Code Required","NA")))))</f>
        <v/>
      </c>
      <c r="CJ593" t="str">
        <f>IF(JRF!AV606&gt;0,"",IF(JRF!Q606="","",IF(LEFT(JRF!Q606,1)=IFERROR(VLOOKUP(LEFT(JRF!Q606,1),$CF$2:$CF$5,1,0),0),"Product Code Required",IF(JRF!V606="","",IF(JRF!V606=IFERROR(VLOOKUP(JRF!V606,$CH:$CH,1,0),0),"Product Code Required","NA")))))</f>
        <v/>
      </c>
      <c r="CK593" t="str">
        <f>IFERROR(IF(LEN('Journal Template'!F604)&gt;0,"",IF('Journal Template'!A604="","",IF(LEFT('Journal Template'!A604,1)=IFERROR(VLOOKUP(LEFT('Journal Template'!A604,1),Checks!$CF$2:$CF$5,1,0),0),"Product Code Required",IF('Journal Template'!D604="","",IF('Journal Template'!D604=IFERROR(VLOOKUP('Journal Template'!D604,Checks!$CH:$CH,1,0),0),"Product Code Required","NA"))))),"")</f>
        <v/>
      </c>
    </row>
    <row r="594" spans="14:89">
      <c r="N594" t="s">
        <v>3586</v>
      </c>
      <c r="O594" t="s">
        <v>3587</v>
      </c>
      <c r="P594" t="s">
        <v>386</v>
      </c>
      <c r="Q594" s="150" t="str">
        <f>IF(JRF!D607="","",IF(IFERROR(VLOOKUP(JRF!D607,Checks!N:P,3,0),0)="A","","Inactive account in Use"))</f>
        <v/>
      </c>
      <c r="R594" t="str">
        <f>IFERROR(IF('Journal Template'!C1006="","",IF(IFERROR(VLOOKUP('Journal Template'!C1006,Checks!N:P,3,0),0)="A","","Inactive account in Use")),"")</f>
        <v/>
      </c>
      <c r="S594" t="s">
        <v>3588</v>
      </c>
      <c r="T594" t="s">
        <v>386</v>
      </c>
      <c r="U594" t="s">
        <v>68</v>
      </c>
      <c r="V594" s="150" t="str">
        <f>IF(JRF!C607="","",IF(IFERROR(VLOOKUP(JRF!C607,Checks!S:U,3,0),0)="A","Entry with System fund Dept",""))</f>
        <v/>
      </c>
      <c r="W594" t="str">
        <f>IFERROR(IF('Journal Template'!D1006="","",IF(IFERROR(VLOOKUP('Journal Template'!D1006,Checks!S:U,3,0),0)="A","Entry with System fund Dept","")),"")</f>
        <v/>
      </c>
      <c r="X594" t="s">
        <v>3589</v>
      </c>
      <c r="Y594" t="s">
        <v>389</v>
      </c>
      <c r="Z594" t="s">
        <v>3590</v>
      </c>
      <c r="AA594" t="s">
        <v>3591</v>
      </c>
      <c r="AB594" t="s">
        <v>125</v>
      </c>
      <c r="AC594" s="150" t="str">
        <f>IFERROR(IF(JRF!C607="","",IF(AND(VLOOKUP(JRF!C607,X:AA,4,0)=JRF!B607,VLOOKUP(JRF!C607,X:Y,2,0)="A"),"","Inactive Dept Combo Error")),"Inactive Dept Combo Error")</f>
        <v/>
      </c>
      <c r="AD594" t="str">
        <f>IFERROR(IF('Journal Template'!D1006="","",IF(AND(VLOOKUP('Journal Template'!D1006,X:AA,4,0)='Journal Template'!A1006,VLOOKUP('Journal Template'!D1006,X:Y,2,0)="A"),"","Inactive Dept Combo Error")),"")</f>
        <v/>
      </c>
      <c r="AK594" s="150" t="str">
        <f>IF(JRF!B607="","",IF(JRF!B607=IFERROR(VLOOKUP(JRF!B607,Checks!AI:AI,1,0),0),"Entry in Branch/Satellite BU's",""))</f>
        <v/>
      </c>
      <c r="AL594" t="str">
        <f>IFERROR(IF('Journal Template'!A1006="","",IF('Journal Template'!A1006=IFERROR(VLOOKUP('Journal Template'!A1006,Checks!AI:AI,1,0),0),"Entry in Branch/Satellite BU's","")),"")</f>
        <v/>
      </c>
      <c r="AO594" s="171"/>
      <c r="AP594" s="171"/>
      <c r="AQ594" s="171"/>
      <c r="AR594" s="171"/>
      <c r="CI594" t="str">
        <f>IF(JRF!F607&gt;0,"",IF(JRF!B607="","",IF(LEFT(JRF!B607,1)=IFERROR(VLOOKUP(LEFT(JRF!B607,1),$CF$2:$CF$5,1,0),0),"Product Code Required",IF(JRF!C607="","",IF(JRF!C607=IFERROR(VLOOKUP(JRF!C607,$CH:$CH,1,0),0),"Product Code Required","NA")))))</f>
        <v/>
      </c>
      <c r="CJ594" t="str">
        <f>IF(JRF!AV607&gt;0,"",IF(JRF!Q607="","",IF(LEFT(JRF!Q607,1)=IFERROR(VLOOKUP(LEFT(JRF!Q607,1),$CF$2:$CF$5,1,0),0),"Product Code Required",IF(JRF!V607="","",IF(JRF!V607=IFERROR(VLOOKUP(JRF!V607,$CH:$CH,1,0),0),"Product Code Required","NA")))))</f>
        <v/>
      </c>
      <c r="CK594" t="str">
        <f>IFERROR(IF(LEN('Journal Template'!F605)&gt;0,"",IF('Journal Template'!A605="","",IF(LEFT('Journal Template'!A605,1)=IFERROR(VLOOKUP(LEFT('Journal Template'!A605,1),Checks!$CF$2:$CF$5,1,0),0),"Product Code Required",IF('Journal Template'!D605="","",IF('Journal Template'!D605=IFERROR(VLOOKUP('Journal Template'!D605,Checks!$CH:$CH,1,0),0),"Product Code Required","NA"))))),"")</f>
        <v/>
      </c>
    </row>
    <row r="595" spans="14:89">
      <c r="N595" t="s">
        <v>3592</v>
      </c>
      <c r="O595" t="s">
        <v>3593</v>
      </c>
      <c r="P595" t="s">
        <v>386</v>
      </c>
      <c r="Q595" s="150" t="str">
        <f>IF(JRF!D608="","",IF(IFERROR(VLOOKUP(JRF!D608,Checks!N:P,3,0),0)="A","","Inactive account in Use"))</f>
        <v/>
      </c>
      <c r="R595" t="str">
        <f>IFERROR(IF('Journal Template'!C1007="","",IF(IFERROR(VLOOKUP('Journal Template'!C1007,Checks!N:P,3,0),0)="A","","Inactive account in Use")),"")</f>
        <v/>
      </c>
      <c r="S595" t="s">
        <v>3594</v>
      </c>
      <c r="T595" t="s">
        <v>386</v>
      </c>
      <c r="U595" t="s">
        <v>68</v>
      </c>
      <c r="V595" s="150" t="str">
        <f>IF(JRF!C608="","",IF(IFERROR(VLOOKUP(JRF!C608,Checks!S:U,3,0),0)="A","Entry with System fund Dept",""))</f>
        <v/>
      </c>
      <c r="W595" t="str">
        <f>IFERROR(IF('Journal Template'!D1007="","",IF(IFERROR(VLOOKUP('Journal Template'!D1007,Checks!S:U,3,0),0)="A","Entry with System fund Dept","")),"")</f>
        <v/>
      </c>
      <c r="X595" t="s">
        <v>3595</v>
      </c>
      <c r="Y595" t="s">
        <v>389</v>
      </c>
      <c r="Z595" t="s">
        <v>3596</v>
      </c>
      <c r="AA595" t="s">
        <v>391</v>
      </c>
      <c r="AB595" t="s">
        <v>125</v>
      </c>
      <c r="AC595" s="150" t="str">
        <f>IFERROR(IF(JRF!C608="","",IF(AND(VLOOKUP(JRF!C608,X:AA,4,0)=JRF!B608,VLOOKUP(JRF!C608,X:Y,2,0)="A"),"","Inactive Dept Combo Error")),"Inactive Dept Combo Error")</f>
        <v/>
      </c>
      <c r="AD595" t="str">
        <f>IFERROR(IF('Journal Template'!D1007="","",IF(AND(VLOOKUP('Journal Template'!D1007,X:AA,4,0)='Journal Template'!A1007,VLOOKUP('Journal Template'!D1007,X:Y,2,0)="A"),"","Inactive Dept Combo Error")),"")</f>
        <v/>
      </c>
      <c r="AK595" s="150" t="str">
        <f>IF(JRF!B608="","",IF(JRF!B608=IFERROR(VLOOKUP(JRF!B608,Checks!AI:AI,1,0),0),"Entry in Branch/Satellite BU's",""))</f>
        <v/>
      </c>
      <c r="AL595" t="str">
        <f>IFERROR(IF('Journal Template'!A1007="","",IF('Journal Template'!A1007=IFERROR(VLOOKUP('Journal Template'!A1007,Checks!AI:AI,1,0),0),"Entry in Branch/Satellite BU's","")),"")</f>
        <v/>
      </c>
      <c r="AO595" s="171"/>
      <c r="AP595" s="171"/>
      <c r="AQ595" s="171"/>
      <c r="AR595" s="171"/>
      <c r="CI595" t="str">
        <f>IF(JRF!F608&gt;0,"",IF(JRF!B608="","",IF(LEFT(JRF!B608,1)=IFERROR(VLOOKUP(LEFT(JRF!B608,1),$CF$2:$CF$5,1,0),0),"Product Code Required",IF(JRF!C608="","",IF(JRF!C608=IFERROR(VLOOKUP(JRF!C608,$CH:$CH,1,0),0),"Product Code Required","NA")))))</f>
        <v/>
      </c>
      <c r="CJ595" t="str">
        <f>IF(JRF!AV608&gt;0,"",IF(JRF!Q608="","",IF(LEFT(JRF!Q608,1)=IFERROR(VLOOKUP(LEFT(JRF!Q608,1),$CF$2:$CF$5,1,0),0),"Product Code Required",IF(JRF!V608="","",IF(JRF!V608=IFERROR(VLOOKUP(JRF!V608,$CH:$CH,1,0),0),"Product Code Required","NA")))))</f>
        <v/>
      </c>
      <c r="CK595" t="str">
        <f>IFERROR(IF(LEN('Journal Template'!F606)&gt;0,"",IF('Journal Template'!A606="","",IF(LEFT('Journal Template'!A606,1)=IFERROR(VLOOKUP(LEFT('Journal Template'!A606,1),Checks!$CF$2:$CF$5,1,0),0),"Product Code Required",IF('Journal Template'!D606="","",IF('Journal Template'!D606=IFERROR(VLOOKUP('Journal Template'!D606,Checks!$CH:$CH,1,0),0),"Product Code Required","NA"))))),"")</f>
        <v/>
      </c>
    </row>
    <row r="596" spans="14:89">
      <c r="N596" t="s">
        <v>3597</v>
      </c>
      <c r="O596" t="s">
        <v>3598</v>
      </c>
      <c r="P596" t="s">
        <v>386</v>
      </c>
      <c r="Q596" s="150" t="str">
        <f>IF(JRF!D609="","",IF(IFERROR(VLOOKUP(JRF!D609,Checks!N:P,3,0),0)="A","","Inactive account in Use"))</f>
        <v/>
      </c>
      <c r="R596" t="str">
        <f>IFERROR(IF('Journal Template'!C1008="","",IF(IFERROR(VLOOKUP('Journal Template'!C1008,Checks!N:P,3,0),0)="A","","Inactive account in Use")),"")</f>
        <v/>
      </c>
      <c r="S596" t="s">
        <v>3599</v>
      </c>
      <c r="T596" t="s">
        <v>386</v>
      </c>
      <c r="U596" t="s">
        <v>68</v>
      </c>
      <c r="V596" s="150" t="str">
        <f>IF(JRF!C609="","",IF(IFERROR(VLOOKUP(JRF!C609,Checks!S:U,3,0),0)="A","Entry with System fund Dept",""))</f>
        <v/>
      </c>
      <c r="W596" t="str">
        <f>IFERROR(IF('Journal Template'!D1008="","",IF(IFERROR(VLOOKUP('Journal Template'!D1008,Checks!S:U,3,0),0)="A","Entry with System fund Dept","")),"")</f>
        <v/>
      </c>
      <c r="X596" t="s">
        <v>3600</v>
      </c>
      <c r="Y596" t="s">
        <v>389</v>
      </c>
      <c r="Z596" t="s">
        <v>3601</v>
      </c>
      <c r="AA596" t="s">
        <v>3602</v>
      </c>
      <c r="AB596" t="s">
        <v>125</v>
      </c>
      <c r="AC596" s="150" t="str">
        <f>IFERROR(IF(JRF!C609="","",IF(AND(VLOOKUP(JRF!C609,X:AA,4,0)=JRF!B609,VLOOKUP(JRF!C609,X:Y,2,0)="A"),"","Inactive Dept Combo Error")),"Inactive Dept Combo Error")</f>
        <v/>
      </c>
      <c r="AD596" t="str">
        <f>IFERROR(IF('Journal Template'!D1008="","",IF(AND(VLOOKUP('Journal Template'!D1008,X:AA,4,0)='Journal Template'!A1008,VLOOKUP('Journal Template'!D1008,X:Y,2,0)="A"),"","Inactive Dept Combo Error")),"")</f>
        <v/>
      </c>
      <c r="AK596" s="150" t="str">
        <f>IF(JRF!B609="","",IF(JRF!B609=IFERROR(VLOOKUP(JRF!B609,Checks!AI:AI,1,0),0),"Entry in Branch/Satellite BU's",""))</f>
        <v/>
      </c>
      <c r="AL596" t="str">
        <f>IFERROR(IF('Journal Template'!A1008="","",IF('Journal Template'!A1008=IFERROR(VLOOKUP('Journal Template'!A1008,Checks!AI:AI,1,0),0),"Entry in Branch/Satellite BU's","")),"")</f>
        <v/>
      </c>
      <c r="AO596" s="171"/>
      <c r="AP596" s="171"/>
      <c r="AQ596" s="171"/>
      <c r="AR596" s="171"/>
      <c r="CI596" t="str">
        <f>IF(JRF!F609&gt;0,"",IF(JRF!B609="","",IF(LEFT(JRF!B609,1)=IFERROR(VLOOKUP(LEFT(JRF!B609,1),$CF$2:$CF$5,1,0),0),"Product Code Required",IF(JRF!C609="","",IF(JRF!C609=IFERROR(VLOOKUP(JRF!C609,$CH:$CH,1,0),0),"Product Code Required","NA")))))</f>
        <v/>
      </c>
      <c r="CJ596" t="str">
        <f>IF(JRF!AV609&gt;0,"",IF(JRF!Q609="","",IF(LEFT(JRF!Q609,1)=IFERROR(VLOOKUP(LEFT(JRF!Q609,1),$CF$2:$CF$5,1,0),0),"Product Code Required",IF(JRF!V609="","",IF(JRF!V609=IFERROR(VLOOKUP(JRF!V609,$CH:$CH,1,0),0),"Product Code Required","NA")))))</f>
        <v/>
      </c>
      <c r="CK596" t="str">
        <f>IFERROR(IF(LEN('Journal Template'!F607)&gt;0,"",IF('Journal Template'!A607="","",IF(LEFT('Journal Template'!A607,1)=IFERROR(VLOOKUP(LEFT('Journal Template'!A607,1),Checks!$CF$2:$CF$5,1,0),0),"Product Code Required",IF('Journal Template'!D607="","",IF('Journal Template'!D607=IFERROR(VLOOKUP('Journal Template'!D607,Checks!$CH:$CH,1,0),0),"Product Code Required","NA"))))),"")</f>
        <v/>
      </c>
    </row>
    <row r="597" spans="14:89">
      <c r="N597" t="s">
        <v>3603</v>
      </c>
      <c r="O597" t="s">
        <v>3604</v>
      </c>
      <c r="P597" t="s">
        <v>386</v>
      </c>
      <c r="Q597" s="150" t="str">
        <f>IF(JRF!D610="","",IF(IFERROR(VLOOKUP(JRF!D610,Checks!N:P,3,0),0)="A","","Inactive account in Use"))</f>
        <v/>
      </c>
      <c r="R597" t="str">
        <f>IFERROR(IF('Journal Template'!C1009="","",IF(IFERROR(VLOOKUP('Journal Template'!C1009,Checks!N:P,3,0),0)="A","","Inactive account in Use")),"")</f>
        <v/>
      </c>
      <c r="S597" t="s">
        <v>3605</v>
      </c>
      <c r="T597" t="s">
        <v>386</v>
      </c>
      <c r="U597" t="s">
        <v>68</v>
      </c>
      <c r="V597" s="150" t="str">
        <f>IF(JRF!C610="","",IF(IFERROR(VLOOKUP(JRF!C610,Checks!S:U,3,0),0)="A","Entry with System fund Dept",""))</f>
        <v/>
      </c>
      <c r="W597" t="str">
        <f>IFERROR(IF('Journal Template'!D1009="","",IF(IFERROR(VLOOKUP('Journal Template'!D1009,Checks!S:U,3,0),0)="A","Entry with System fund Dept","")),"")</f>
        <v/>
      </c>
      <c r="X597" t="s">
        <v>3600</v>
      </c>
      <c r="Y597" t="s">
        <v>389</v>
      </c>
      <c r="Z597" t="s">
        <v>3606</v>
      </c>
      <c r="AA597" t="s">
        <v>391</v>
      </c>
      <c r="AB597" t="s">
        <v>125</v>
      </c>
      <c r="AC597" s="150" t="str">
        <f>IFERROR(IF(JRF!C610="","",IF(AND(VLOOKUP(JRF!C610,X:AA,4,0)=JRF!B610,VLOOKUP(JRF!C610,X:Y,2,0)="A"),"","Inactive Dept Combo Error")),"Inactive Dept Combo Error")</f>
        <v/>
      </c>
      <c r="AD597" t="str">
        <f>IFERROR(IF('Journal Template'!D1009="","",IF(AND(VLOOKUP('Journal Template'!D1009,X:AA,4,0)='Journal Template'!A1009,VLOOKUP('Journal Template'!D1009,X:Y,2,0)="A"),"","Inactive Dept Combo Error")),"")</f>
        <v/>
      </c>
      <c r="AK597" s="150" t="str">
        <f>IF(JRF!B610="","",IF(JRF!B610=IFERROR(VLOOKUP(JRF!B610,Checks!AI:AI,1,0),0),"Entry in Branch/Satellite BU's",""))</f>
        <v/>
      </c>
      <c r="AL597" t="str">
        <f>IFERROR(IF('Journal Template'!A1009="","",IF('Journal Template'!A1009=IFERROR(VLOOKUP('Journal Template'!A1009,Checks!AI:AI,1,0),0),"Entry in Branch/Satellite BU's","")),"")</f>
        <v/>
      </c>
      <c r="AO597" s="171"/>
      <c r="AP597" s="171"/>
      <c r="AQ597" s="171"/>
      <c r="AR597" s="171"/>
      <c r="CI597" t="str">
        <f>IF(JRF!F610&gt;0,"",IF(JRF!B610="","",IF(LEFT(JRF!B610,1)=IFERROR(VLOOKUP(LEFT(JRF!B610,1),$CF$2:$CF$5,1,0),0),"Product Code Required",IF(JRF!C610="","",IF(JRF!C610=IFERROR(VLOOKUP(JRF!C610,$CH:$CH,1,0),0),"Product Code Required","NA")))))</f>
        <v/>
      </c>
      <c r="CJ597" t="str">
        <f>IF(JRF!AV610&gt;0,"",IF(JRF!Q610="","",IF(LEFT(JRF!Q610,1)=IFERROR(VLOOKUP(LEFT(JRF!Q610,1),$CF$2:$CF$5,1,0),0),"Product Code Required",IF(JRF!V610="","",IF(JRF!V610=IFERROR(VLOOKUP(JRF!V610,$CH:$CH,1,0),0),"Product Code Required","NA")))))</f>
        <v/>
      </c>
      <c r="CK597" t="str">
        <f>IFERROR(IF(LEN('Journal Template'!F608)&gt;0,"",IF('Journal Template'!A608="","",IF(LEFT('Journal Template'!A608,1)=IFERROR(VLOOKUP(LEFT('Journal Template'!A608,1),Checks!$CF$2:$CF$5,1,0),0),"Product Code Required",IF('Journal Template'!D608="","",IF('Journal Template'!D608=IFERROR(VLOOKUP('Journal Template'!D608,Checks!$CH:$CH,1,0),0),"Product Code Required","NA"))))),"")</f>
        <v/>
      </c>
    </row>
    <row r="598" spans="14:89">
      <c r="N598" t="s">
        <v>3607</v>
      </c>
      <c r="O598" t="s">
        <v>983</v>
      </c>
      <c r="P598" t="s">
        <v>386</v>
      </c>
      <c r="Q598" s="150" t="str">
        <f>IF(JRF!D611="","",IF(IFERROR(VLOOKUP(JRF!D611,Checks!N:P,3,0),0)="A","","Inactive account in Use"))</f>
        <v/>
      </c>
      <c r="R598" t="str">
        <f>IFERROR(IF('Journal Template'!C1010="","",IF(IFERROR(VLOOKUP('Journal Template'!C1010,Checks!N:P,3,0),0)="A","","Inactive account in Use")),"")</f>
        <v/>
      </c>
      <c r="S598" t="s">
        <v>3608</v>
      </c>
      <c r="T598" t="s">
        <v>386</v>
      </c>
      <c r="U598" t="s">
        <v>68</v>
      </c>
      <c r="V598" s="150" t="str">
        <f>IF(JRF!C611="","",IF(IFERROR(VLOOKUP(JRF!C611,Checks!S:U,3,0),0)="A","Entry with System fund Dept",""))</f>
        <v/>
      </c>
      <c r="W598" t="str">
        <f>IFERROR(IF('Journal Template'!D1010="","",IF(IFERROR(VLOOKUP('Journal Template'!D1010,Checks!S:U,3,0),0)="A","Entry with System fund Dept","")),"")</f>
        <v/>
      </c>
      <c r="X598" t="s">
        <v>3609</v>
      </c>
      <c r="Y598" t="s">
        <v>389</v>
      </c>
      <c r="Z598" t="s">
        <v>3610</v>
      </c>
      <c r="AA598" t="s">
        <v>3611</v>
      </c>
      <c r="AB598" t="s">
        <v>125</v>
      </c>
      <c r="AC598" s="150" t="str">
        <f>IFERROR(IF(JRF!C611="","",IF(AND(VLOOKUP(JRF!C611,X:AA,4,0)=JRF!B611,VLOOKUP(JRF!C611,X:Y,2,0)="A"),"","Inactive Dept Combo Error")),"Inactive Dept Combo Error")</f>
        <v/>
      </c>
      <c r="AD598" t="str">
        <f>IFERROR(IF('Journal Template'!D1010="","",IF(AND(VLOOKUP('Journal Template'!D1010,X:AA,4,0)='Journal Template'!A1010,VLOOKUP('Journal Template'!D1010,X:Y,2,0)="A"),"","Inactive Dept Combo Error")),"")</f>
        <v/>
      </c>
      <c r="AK598" s="150" t="str">
        <f>IF(JRF!B611="","",IF(JRF!B611=IFERROR(VLOOKUP(JRF!B611,Checks!AI:AI,1,0),0),"Entry in Branch/Satellite BU's",""))</f>
        <v/>
      </c>
      <c r="AL598" t="str">
        <f>IFERROR(IF('Journal Template'!A1010="","",IF('Journal Template'!A1010=IFERROR(VLOOKUP('Journal Template'!A1010,Checks!AI:AI,1,0),0),"Entry in Branch/Satellite BU's","")),"")</f>
        <v/>
      </c>
      <c r="AO598" s="171"/>
      <c r="AP598" s="171"/>
      <c r="AQ598" s="171"/>
      <c r="AR598" s="171"/>
      <c r="CI598" t="str">
        <f>IF(JRF!F611&gt;0,"",IF(JRF!B611="","",IF(LEFT(JRF!B611,1)=IFERROR(VLOOKUP(LEFT(JRF!B611,1),$CF$2:$CF$5,1,0),0),"Product Code Required",IF(JRF!C611="","",IF(JRF!C611=IFERROR(VLOOKUP(JRF!C611,$CH:$CH,1,0),0),"Product Code Required","NA")))))</f>
        <v/>
      </c>
      <c r="CJ598" t="str">
        <f>IF(JRF!AV611&gt;0,"",IF(JRF!Q611="","",IF(LEFT(JRF!Q611,1)=IFERROR(VLOOKUP(LEFT(JRF!Q611,1),$CF$2:$CF$5,1,0),0),"Product Code Required",IF(JRF!V611="","",IF(JRF!V611=IFERROR(VLOOKUP(JRF!V611,$CH:$CH,1,0),0),"Product Code Required","NA")))))</f>
        <v/>
      </c>
      <c r="CK598" t="str">
        <f>IFERROR(IF(LEN('Journal Template'!F609)&gt;0,"",IF('Journal Template'!A609="","",IF(LEFT('Journal Template'!A609,1)=IFERROR(VLOOKUP(LEFT('Journal Template'!A609,1),Checks!$CF$2:$CF$5,1,0),0),"Product Code Required",IF('Journal Template'!D609="","",IF('Journal Template'!D609=IFERROR(VLOOKUP('Journal Template'!D609,Checks!$CH:$CH,1,0),0),"Product Code Required","NA"))))),"")</f>
        <v/>
      </c>
    </row>
    <row r="599" spans="14:89">
      <c r="N599" t="s">
        <v>3612</v>
      </c>
      <c r="O599" t="s">
        <v>983</v>
      </c>
      <c r="P599" t="s">
        <v>386</v>
      </c>
      <c r="Q599" s="150" t="str">
        <f>IF(JRF!D612="","",IF(IFERROR(VLOOKUP(JRF!D612,Checks!N:P,3,0),0)="A","","Inactive account in Use"))</f>
        <v/>
      </c>
      <c r="R599" t="str">
        <f>IFERROR(IF('Journal Template'!C1011="","",IF(IFERROR(VLOOKUP('Journal Template'!C1011,Checks!N:P,3,0),0)="A","","Inactive account in Use")),"")</f>
        <v/>
      </c>
      <c r="S599" t="s">
        <v>3613</v>
      </c>
      <c r="T599" t="s">
        <v>386</v>
      </c>
      <c r="U599" t="s">
        <v>68</v>
      </c>
      <c r="V599" s="150" t="str">
        <f>IF(JRF!C612="","",IF(IFERROR(VLOOKUP(JRF!C612,Checks!S:U,3,0),0)="A","Entry with System fund Dept",""))</f>
        <v/>
      </c>
      <c r="W599" t="str">
        <f>IFERROR(IF('Journal Template'!D1011="","",IF(IFERROR(VLOOKUP('Journal Template'!D1011,Checks!S:U,3,0),0)="A","Entry with System fund Dept","")),"")</f>
        <v/>
      </c>
      <c r="X599" t="s">
        <v>3609</v>
      </c>
      <c r="Y599" t="s">
        <v>389</v>
      </c>
      <c r="Z599" t="s">
        <v>3614</v>
      </c>
      <c r="AA599" t="s">
        <v>391</v>
      </c>
      <c r="AB599" t="s">
        <v>125</v>
      </c>
      <c r="AC599" s="150" t="str">
        <f>IFERROR(IF(JRF!C612="","",IF(AND(VLOOKUP(JRF!C612,X:AA,4,0)=JRF!B612,VLOOKUP(JRF!C612,X:Y,2,0)="A"),"","Inactive Dept Combo Error")),"Inactive Dept Combo Error")</f>
        <v/>
      </c>
      <c r="AD599" t="str">
        <f>IFERROR(IF('Journal Template'!D1011="","",IF(AND(VLOOKUP('Journal Template'!D1011,X:AA,4,0)='Journal Template'!A1011,VLOOKUP('Journal Template'!D1011,X:Y,2,0)="A"),"","Inactive Dept Combo Error")),"")</f>
        <v/>
      </c>
      <c r="AK599" s="150" t="str">
        <f>IF(JRF!B612="","",IF(JRF!B612=IFERROR(VLOOKUP(JRF!B612,Checks!AI:AI,1,0),0),"Entry in Branch/Satellite BU's",""))</f>
        <v/>
      </c>
      <c r="AL599" t="str">
        <f>IFERROR(IF('Journal Template'!A1011="","",IF('Journal Template'!A1011=IFERROR(VLOOKUP('Journal Template'!A1011,Checks!AI:AI,1,0),0),"Entry in Branch/Satellite BU's","")),"")</f>
        <v/>
      </c>
      <c r="AO599" s="171"/>
      <c r="AP599" s="171"/>
      <c r="AQ599" s="171"/>
      <c r="AR599" s="171"/>
      <c r="CI599" t="str">
        <f>IF(JRF!F612&gt;0,"",IF(JRF!B612="","",IF(LEFT(JRF!B612,1)=IFERROR(VLOOKUP(LEFT(JRF!B612,1),$CF$2:$CF$5,1,0),0),"Product Code Required",IF(JRF!C612="","",IF(JRF!C612=IFERROR(VLOOKUP(JRF!C612,$CH:$CH,1,0),0),"Product Code Required","NA")))))</f>
        <v/>
      </c>
      <c r="CJ599" t="str">
        <f>IF(JRF!AV612&gt;0,"",IF(JRF!Q612="","",IF(LEFT(JRF!Q612,1)=IFERROR(VLOOKUP(LEFT(JRF!Q612,1),$CF$2:$CF$5,1,0),0),"Product Code Required",IF(JRF!V612="","",IF(JRF!V612=IFERROR(VLOOKUP(JRF!V612,$CH:$CH,1,0),0),"Product Code Required","NA")))))</f>
        <v/>
      </c>
      <c r="CK599" t="str">
        <f>IFERROR(IF(LEN('Journal Template'!F610)&gt;0,"",IF('Journal Template'!A610="","",IF(LEFT('Journal Template'!A610,1)=IFERROR(VLOOKUP(LEFT('Journal Template'!A610,1),Checks!$CF$2:$CF$5,1,0),0),"Product Code Required",IF('Journal Template'!D610="","",IF('Journal Template'!D610=IFERROR(VLOOKUP('Journal Template'!D610,Checks!$CH:$CH,1,0),0),"Product Code Required","NA"))))),"")</f>
        <v/>
      </c>
    </row>
    <row r="600" spans="14:89">
      <c r="N600" t="s">
        <v>3615</v>
      </c>
      <c r="O600" t="s">
        <v>983</v>
      </c>
      <c r="P600" t="s">
        <v>386</v>
      </c>
      <c r="Q600" s="150" t="str">
        <f>IF(JRF!D613="","",IF(IFERROR(VLOOKUP(JRF!D613,Checks!N:P,3,0),0)="A","","Inactive account in Use"))</f>
        <v/>
      </c>
      <c r="R600" t="str">
        <f>IFERROR(IF('Journal Template'!C1012="","",IF(IFERROR(VLOOKUP('Journal Template'!C1012,Checks!N:P,3,0),0)="A","","Inactive account in Use")),"")</f>
        <v/>
      </c>
      <c r="S600" t="s">
        <v>3616</v>
      </c>
      <c r="T600" t="s">
        <v>386</v>
      </c>
      <c r="U600" t="s">
        <v>68</v>
      </c>
      <c r="V600" s="150" t="str">
        <f>IF(JRF!C613="","",IF(IFERROR(VLOOKUP(JRF!C613,Checks!S:U,3,0),0)="A","Entry with System fund Dept",""))</f>
        <v/>
      </c>
      <c r="W600" t="str">
        <f>IFERROR(IF('Journal Template'!D1012="","",IF(IFERROR(VLOOKUP('Journal Template'!D1012,Checks!S:U,3,0),0)="A","Entry with System fund Dept","")),"")</f>
        <v/>
      </c>
      <c r="X600" t="s">
        <v>3617</v>
      </c>
      <c r="Y600" t="s">
        <v>389</v>
      </c>
      <c r="Z600" t="s">
        <v>3618</v>
      </c>
      <c r="AA600" t="s">
        <v>407</v>
      </c>
      <c r="AB600" t="s">
        <v>125</v>
      </c>
      <c r="AC600" s="150" t="str">
        <f>IFERROR(IF(JRF!C613="","",IF(AND(VLOOKUP(JRF!C613,X:AA,4,0)=JRF!B613,VLOOKUP(JRF!C613,X:Y,2,0)="A"),"","Inactive Dept Combo Error")),"Inactive Dept Combo Error")</f>
        <v/>
      </c>
      <c r="AD600" t="str">
        <f>IFERROR(IF('Journal Template'!D1012="","",IF(AND(VLOOKUP('Journal Template'!D1012,X:AA,4,0)='Journal Template'!A1012,VLOOKUP('Journal Template'!D1012,X:Y,2,0)="A"),"","Inactive Dept Combo Error")),"")</f>
        <v/>
      </c>
      <c r="AK600" s="150" t="str">
        <f>IF(JRF!B613="","",IF(JRF!B613=IFERROR(VLOOKUP(JRF!B613,Checks!AI:AI,1,0),0),"Entry in Branch/Satellite BU's",""))</f>
        <v/>
      </c>
      <c r="AL600" t="str">
        <f>IFERROR(IF('Journal Template'!A1012="","",IF('Journal Template'!A1012=IFERROR(VLOOKUP('Journal Template'!A1012,Checks!AI:AI,1,0),0),"Entry in Branch/Satellite BU's","")),"")</f>
        <v/>
      </c>
      <c r="AO600" s="171"/>
      <c r="AP600" s="171"/>
      <c r="AQ600" s="171"/>
      <c r="AR600" s="171"/>
      <c r="CI600" t="str">
        <f>IF(JRF!F613&gt;0,"",IF(JRF!B613="","",IF(LEFT(JRF!B613,1)=IFERROR(VLOOKUP(LEFT(JRF!B613,1),$CF$2:$CF$5,1,0),0),"Product Code Required",IF(JRF!C613="","",IF(JRF!C613=IFERROR(VLOOKUP(JRF!C613,$CH:$CH,1,0),0),"Product Code Required","NA")))))</f>
        <v/>
      </c>
      <c r="CJ600" t="str">
        <f>IF(JRF!AV613&gt;0,"",IF(JRF!Q613="","",IF(LEFT(JRF!Q613,1)=IFERROR(VLOOKUP(LEFT(JRF!Q613,1),$CF$2:$CF$5,1,0),0),"Product Code Required",IF(JRF!V613="","",IF(JRF!V613=IFERROR(VLOOKUP(JRF!V613,$CH:$CH,1,0),0),"Product Code Required","NA")))))</f>
        <v/>
      </c>
      <c r="CK600" t="str">
        <f>IFERROR(IF(LEN('Journal Template'!F611)&gt;0,"",IF('Journal Template'!A611="","",IF(LEFT('Journal Template'!A611,1)=IFERROR(VLOOKUP(LEFT('Journal Template'!A611,1),Checks!$CF$2:$CF$5,1,0),0),"Product Code Required",IF('Journal Template'!D611="","",IF('Journal Template'!D611=IFERROR(VLOOKUP('Journal Template'!D611,Checks!$CH:$CH,1,0),0),"Product Code Required","NA"))))),"")</f>
        <v/>
      </c>
    </row>
    <row r="601" spans="14:89">
      <c r="N601" t="s">
        <v>3619</v>
      </c>
      <c r="O601" t="s">
        <v>983</v>
      </c>
      <c r="P601" t="s">
        <v>386</v>
      </c>
      <c r="Q601" s="150" t="str">
        <f>IF(JRF!D614="","",IF(IFERROR(VLOOKUP(JRF!D614,Checks!N:P,3,0),0)="A","","Inactive account in Use"))</f>
        <v/>
      </c>
      <c r="R601" t="str">
        <f>IFERROR(IF('Journal Template'!C1013="","",IF(IFERROR(VLOOKUP('Journal Template'!C1013,Checks!N:P,3,0),0)="A","","Inactive account in Use")),"")</f>
        <v/>
      </c>
      <c r="S601" t="s">
        <v>3620</v>
      </c>
      <c r="T601" t="s">
        <v>386</v>
      </c>
      <c r="U601" t="s">
        <v>68</v>
      </c>
      <c r="V601" s="150" t="str">
        <f>IF(JRF!C614="","",IF(IFERROR(VLOOKUP(JRF!C614,Checks!S:U,3,0),0)="A","Entry with System fund Dept",""))</f>
        <v/>
      </c>
      <c r="W601" t="str">
        <f>IFERROR(IF('Journal Template'!D1013="","",IF(IFERROR(VLOOKUP('Journal Template'!D1013,Checks!S:U,3,0),0)="A","Entry with System fund Dept","")),"")</f>
        <v/>
      </c>
      <c r="X601" t="s">
        <v>3617</v>
      </c>
      <c r="Y601" t="s">
        <v>389</v>
      </c>
      <c r="Z601" t="s">
        <v>3621</v>
      </c>
      <c r="AA601" t="s">
        <v>391</v>
      </c>
      <c r="AB601" t="s">
        <v>125</v>
      </c>
      <c r="AC601" s="150" t="str">
        <f>IFERROR(IF(JRF!C614="","",IF(AND(VLOOKUP(JRF!C614,X:AA,4,0)=JRF!B614,VLOOKUP(JRF!C614,X:Y,2,0)="A"),"","Inactive Dept Combo Error")),"Inactive Dept Combo Error")</f>
        <v/>
      </c>
      <c r="AD601" t="str">
        <f>IFERROR(IF('Journal Template'!D1013="","",IF(AND(VLOOKUP('Journal Template'!D1013,X:AA,4,0)='Journal Template'!A1013,VLOOKUP('Journal Template'!D1013,X:Y,2,0)="A"),"","Inactive Dept Combo Error")),"")</f>
        <v/>
      </c>
      <c r="AK601" s="150" t="str">
        <f>IF(JRF!B614="","",IF(JRF!B614=IFERROR(VLOOKUP(JRF!B614,Checks!AI:AI,1,0),0),"Entry in Branch/Satellite BU's",""))</f>
        <v/>
      </c>
      <c r="AL601" t="str">
        <f>IFERROR(IF('Journal Template'!A1013="","",IF('Journal Template'!A1013=IFERROR(VLOOKUP('Journal Template'!A1013,Checks!AI:AI,1,0),0),"Entry in Branch/Satellite BU's","")),"")</f>
        <v/>
      </c>
      <c r="AO601" s="171"/>
      <c r="AP601" s="171"/>
      <c r="AQ601" s="171"/>
      <c r="AR601" s="171"/>
      <c r="CI601" t="str">
        <f>IF(JRF!F614&gt;0,"",IF(JRF!B614="","",IF(LEFT(JRF!B614,1)=IFERROR(VLOOKUP(LEFT(JRF!B614,1),$CF$2:$CF$5,1,0),0),"Product Code Required",IF(JRF!C614="","",IF(JRF!C614=IFERROR(VLOOKUP(JRF!C614,$CH:$CH,1,0),0),"Product Code Required","NA")))))</f>
        <v/>
      </c>
      <c r="CJ601" t="str">
        <f>IF(JRF!AV614&gt;0,"",IF(JRF!Q614="","",IF(LEFT(JRF!Q614,1)=IFERROR(VLOOKUP(LEFT(JRF!Q614,1),$CF$2:$CF$5,1,0),0),"Product Code Required",IF(JRF!V614="","",IF(JRF!V614=IFERROR(VLOOKUP(JRF!V614,$CH:$CH,1,0),0),"Product Code Required","NA")))))</f>
        <v/>
      </c>
      <c r="CK601" t="str">
        <f>IFERROR(IF(LEN('Journal Template'!F612)&gt;0,"",IF('Journal Template'!A612="","",IF(LEFT('Journal Template'!A612,1)=IFERROR(VLOOKUP(LEFT('Journal Template'!A612,1),Checks!$CF$2:$CF$5,1,0),0),"Product Code Required",IF('Journal Template'!D612="","",IF('Journal Template'!D612=IFERROR(VLOOKUP('Journal Template'!D612,Checks!$CH:$CH,1,0),0),"Product Code Required","NA"))))),"")</f>
        <v/>
      </c>
    </row>
    <row r="602" spans="14:89">
      <c r="N602" t="s">
        <v>3622</v>
      </c>
      <c r="O602" t="s">
        <v>983</v>
      </c>
      <c r="P602" t="s">
        <v>386</v>
      </c>
      <c r="Q602" s="150" t="str">
        <f>IF(JRF!D615="","",IF(IFERROR(VLOOKUP(JRF!D615,Checks!N:P,3,0),0)="A","","Inactive account in Use"))</f>
        <v/>
      </c>
      <c r="R602" t="str">
        <f>IFERROR(IF('Journal Template'!C1014="","",IF(IFERROR(VLOOKUP('Journal Template'!C1014,Checks!N:P,3,0),0)="A","","Inactive account in Use")),"")</f>
        <v/>
      </c>
      <c r="S602" t="s">
        <v>3623</v>
      </c>
      <c r="T602" t="s">
        <v>386</v>
      </c>
      <c r="U602" t="s">
        <v>68</v>
      </c>
      <c r="V602" s="150" t="str">
        <f>IF(JRF!C615="","",IF(IFERROR(VLOOKUP(JRF!C615,Checks!S:U,3,0),0)="A","Entry with System fund Dept",""))</f>
        <v/>
      </c>
      <c r="W602" t="str">
        <f>IFERROR(IF('Journal Template'!D1014="","",IF(IFERROR(VLOOKUP('Journal Template'!D1014,Checks!S:U,3,0),0)="A","Entry with System fund Dept","")),"")</f>
        <v/>
      </c>
      <c r="X602" t="s">
        <v>3617</v>
      </c>
      <c r="Y602" t="s">
        <v>389</v>
      </c>
      <c r="Z602" t="s">
        <v>3621</v>
      </c>
      <c r="AA602" t="s">
        <v>3624</v>
      </c>
      <c r="AB602" t="s">
        <v>125</v>
      </c>
      <c r="AC602" s="150" t="str">
        <f>IFERROR(IF(JRF!C615="","",IF(AND(VLOOKUP(JRF!C615,X:AA,4,0)=JRF!B615,VLOOKUP(JRF!C615,X:Y,2,0)="A"),"","Inactive Dept Combo Error")),"Inactive Dept Combo Error")</f>
        <v/>
      </c>
      <c r="AD602" t="str">
        <f>IFERROR(IF('Journal Template'!D1014="","",IF(AND(VLOOKUP('Journal Template'!D1014,X:AA,4,0)='Journal Template'!A1014,VLOOKUP('Journal Template'!D1014,X:Y,2,0)="A"),"","Inactive Dept Combo Error")),"")</f>
        <v/>
      </c>
      <c r="AK602" s="150" t="str">
        <f>IF(JRF!B615="","",IF(JRF!B615=IFERROR(VLOOKUP(JRF!B615,Checks!AI:AI,1,0),0),"Entry in Branch/Satellite BU's",""))</f>
        <v/>
      </c>
      <c r="AL602" t="str">
        <f>IFERROR(IF('Journal Template'!A1014="","",IF('Journal Template'!A1014=IFERROR(VLOOKUP('Journal Template'!A1014,Checks!AI:AI,1,0),0),"Entry in Branch/Satellite BU's","")),"")</f>
        <v/>
      </c>
      <c r="AO602" s="171"/>
      <c r="AP602" s="171"/>
      <c r="AQ602" s="171"/>
      <c r="AR602" s="171"/>
      <c r="CI602" t="str">
        <f>IF(JRF!F615&gt;0,"",IF(JRF!B615="","",IF(LEFT(JRF!B615,1)=IFERROR(VLOOKUP(LEFT(JRF!B615,1),$CF$2:$CF$5,1,0),0),"Product Code Required",IF(JRF!C615="","",IF(JRF!C615=IFERROR(VLOOKUP(JRF!C615,$CH:$CH,1,0),0),"Product Code Required","NA")))))</f>
        <v/>
      </c>
      <c r="CJ602" t="str">
        <f>IF(JRF!AV615&gt;0,"",IF(JRF!Q615="","",IF(LEFT(JRF!Q615,1)=IFERROR(VLOOKUP(LEFT(JRF!Q615,1),$CF$2:$CF$5,1,0),0),"Product Code Required",IF(JRF!V615="","",IF(JRF!V615=IFERROR(VLOOKUP(JRF!V615,$CH:$CH,1,0),0),"Product Code Required","NA")))))</f>
        <v/>
      </c>
      <c r="CK602" t="str">
        <f>IFERROR(IF(LEN('Journal Template'!F613)&gt;0,"",IF('Journal Template'!A613="","",IF(LEFT('Journal Template'!A613,1)=IFERROR(VLOOKUP(LEFT('Journal Template'!A613,1),Checks!$CF$2:$CF$5,1,0),0),"Product Code Required",IF('Journal Template'!D613="","",IF('Journal Template'!D613=IFERROR(VLOOKUP('Journal Template'!D613,Checks!$CH:$CH,1,0),0),"Product Code Required","NA"))))),"")</f>
        <v/>
      </c>
    </row>
    <row r="603" spans="14:89">
      <c r="N603" t="s">
        <v>3625</v>
      </c>
      <c r="O603" t="s">
        <v>983</v>
      </c>
      <c r="P603" t="s">
        <v>386</v>
      </c>
      <c r="Q603" s="150" t="str">
        <f>IF(JRF!D616="","",IF(IFERROR(VLOOKUP(JRF!D616,Checks!N:P,3,0),0)="A","","Inactive account in Use"))</f>
        <v/>
      </c>
      <c r="R603" t="str">
        <f>IFERROR(IF('Journal Template'!C1015="","",IF(IFERROR(VLOOKUP('Journal Template'!C1015,Checks!N:P,3,0),0)="A","","Inactive account in Use")),"")</f>
        <v/>
      </c>
      <c r="S603" t="s">
        <v>3626</v>
      </c>
      <c r="T603" t="s">
        <v>386</v>
      </c>
      <c r="U603" t="s">
        <v>68</v>
      </c>
      <c r="V603" s="150" t="str">
        <f>IF(JRF!C616="","",IF(IFERROR(VLOOKUP(JRF!C616,Checks!S:U,3,0),0)="A","Entry with System fund Dept",""))</f>
        <v/>
      </c>
      <c r="W603" t="str">
        <f>IFERROR(IF('Journal Template'!D1015="","",IF(IFERROR(VLOOKUP('Journal Template'!D1015,Checks!S:U,3,0),0)="A","Entry with System fund Dept","")),"")</f>
        <v/>
      </c>
      <c r="X603" t="s">
        <v>3627</v>
      </c>
      <c r="Y603" t="s">
        <v>389</v>
      </c>
      <c r="Z603" t="s">
        <v>3628</v>
      </c>
      <c r="AA603" t="s">
        <v>391</v>
      </c>
      <c r="AB603" t="s">
        <v>125</v>
      </c>
      <c r="AC603" s="150" t="str">
        <f>IFERROR(IF(JRF!C616="","",IF(AND(VLOOKUP(JRF!C616,X:AA,4,0)=JRF!B616,VLOOKUP(JRF!C616,X:Y,2,0)="A"),"","Inactive Dept Combo Error")),"Inactive Dept Combo Error")</f>
        <v/>
      </c>
      <c r="AD603" t="str">
        <f>IFERROR(IF('Journal Template'!D1015="","",IF(AND(VLOOKUP('Journal Template'!D1015,X:AA,4,0)='Journal Template'!A1015,VLOOKUP('Journal Template'!D1015,X:Y,2,0)="A"),"","Inactive Dept Combo Error")),"")</f>
        <v/>
      </c>
      <c r="AK603" s="150" t="str">
        <f>IF(JRF!B616="","",IF(JRF!B616=IFERROR(VLOOKUP(JRF!B616,Checks!AI:AI,1,0),0),"Entry in Branch/Satellite BU's",""))</f>
        <v/>
      </c>
      <c r="AL603" t="str">
        <f>IFERROR(IF('Journal Template'!A1015="","",IF('Journal Template'!A1015=IFERROR(VLOOKUP('Journal Template'!A1015,Checks!AI:AI,1,0),0),"Entry in Branch/Satellite BU's","")),"")</f>
        <v/>
      </c>
      <c r="AO603" s="171"/>
      <c r="AP603" s="171"/>
      <c r="AQ603" s="171"/>
      <c r="AR603" s="171"/>
      <c r="CI603" t="str">
        <f>IF(JRF!F616&gt;0,"",IF(JRF!B616="","",IF(LEFT(JRF!B616,1)=IFERROR(VLOOKUP(LEFT(JRF!B616,1),$CF$2:$CF$5,1,0),0),"Product Code Required",IF(JRF!C616="","",IF(JRF!C616=IFERROR(VLOOKUP(JRF!C616,$CH:$CH,1,0),0),"Product Code Required","NA")))))</f>
        <v/>
      </c>
      <c r="CJ603" t="str">
        <f>IF(JRF!AV616&gt;0,"",IF(JRF!Q616="","",IF(LEFT(JRF!Q616,1)=IFERROR(VLOOKUP(LEFT(JRF!Q616,1),$CF$2:$CF$5,1,0),0),"Product Code Required",IF(JRF!V616="","",IF(JRF!V616=IFERROR(VLOOKUP(JRF!V616,$CH:$CH,1,0),0),"Product Code Required","NA")))))</f>
        <v/>
      </c>
      <c r="CK603" t="str">
        <f>IFERROR(IF(LEN('Journal Template'!F614)&gt;0,"",IF('Journal Template'!A614="","",IF(LEFT('Journal Template'!A614,1)=IFERROR(VLOOKUP(LEFT('Journal Template'!A614,1),Checks!$CF$2:$CF$5,1,0),0),"Product Code Required",IF('Journal Template'!D614="","",IF('Journal Template'!D614=IFERROR(VLOOKUP('Journal Template'!D614,Checks!$CH:$CH,1,0),0),"Product Code Required","NA"))))),"")</f>
        <v/>
      </c>
    </row>
    <row r="604" spans="14:89">
      <c r="N604" t="s">
        <v>3629</v>
      </c>
      <c r="O604" t="s">
        <v>983</v>
      </c>
      <c r="P604" t="s">
        <v>386</v>
      </c>
      <c r="Q604" s="150" t="str">
        <f>IF(JRF!D617="","",IF(IFERROR(VLOOKUP(JRF!D617,Checks!N:P,3,0),0)="A","","Inactive account in Use"))</f>
        <v/>
      </c>
      <c r="R604" t="str">
        <f>IFERROR(IF('Journal Template'!C1016="","",IF(IFERROR(VLOOKUP('Journal Template'!C1016,Checks!N:P,3,0),0)="A","","Inactive account in Use")),"")</f>
        <v/>
      </c>
      <c r="S604" t="s">
        <v>3630</v>
      </c>
      <c r="T604" t="s">
        <v>386</v>
      </c>
      <c r="U604" t="s">
        <v>68</v>
      </c>
      <c r="V604" s="150" t="str">
        <f>IF(JRF!C617="","",IF(IFERROR(VLOOKUP(JRF!C617,Checks!S:U,3,0),0)="A","Entry with System fund Dept",""))</f>
        <v/>
      </c>
      <c r="W604" t="str">
        <f>IFERROR(IF('Journal Template'!D1016="","",IF(IFERROR(VLOOKUP('Journal Template'!D1016,Checks!S:U,3,0),0)="A","Entry with System fund Dept","")),"")</f>
        <v/>
      </c>
      <c r="X604" t="s">
        <v>3627</v>
      </c>
      <c r="Y604" t="s">
        <v>389</v>
      </c>
      <c r="Z604" t="s">
        <v>3628</v>
      </c>
      <c r="AA604" t="s">
        <v>814</v>
      </c>
      <c r="AB604" t="s">
        <v>125</v>
      </c>
      <c r="AC604" s="150" t="str">
        <f>IFERROR(IF(JRF!C617="","",IF(AND(VLOOKUP(JRF!C617,X:AA,4,0)=JRF!B617,VLOOKUP(JRF!C617,X:Y,2,0)="A"),"","Inactive Dept Combo Error")),"Inactive Dept Combo Error")</f>
        <v/>
      </c>
      <c r="AD604" t="str">
        <f>IFERROR(IF('Journal Template'!D1016="","",IF(AND(VLOOKUP('Journal Template'!D1016,X:AA,4,0)='Journal Template'!A1016,VLOOKUP('Journal Template'!D1016,X:Y,2,0)="A"),"","Inactive Dept Combo Error")),"")</f>
        <v/>
      </c>
      <c r="AK604" s="150" t="str">
        <f>IF(JRF!B617="","",IF(JRF!B617=IFERROR(VLOOKUP(JRF!B617,Checks!AI:AI,1,0),0),"Entry in Branch/Satellite BU's",""))</f>
        <v/>
      </c>
      <c r="AL604" t="str">
        <f>IFERROR(IF('Journal Template'!A1016="","",IF('Journal Template'!A1016=IFERROR(VLOOKUP('Journal Template'!A1016,Checks!AI:AI,1,0),0),"Entry in Branch/Satellite BU's","")),"")</f>
        <v/>
      </c>
      <c r="AO604" s="171"/>
      <c r="AP604" s="171"/>
      <c r="AQ604" s="171"/>
      <c r="AR604" s="171"/>
      <c r="CI604" t="str">
        <f>IF(JRF!F617&gt;0,"",IF(JRF!B617="","",IF(LEFT(JRF!B617,1)=IFERROR(VLOOKUP(LEFT(JRF!B617,1),$CF$2:$CF$5,1,0),0),"Product Code Required",IF(JRF!C617="","",IF(JRF!C617=IFERROR(VLOOKUP(JRF!C617,$CH:$CH,1,0),0),"Product Code Required","NA")))))</f>
        <v/>
      </c>
      <c r="CJ604" t="str">
        <f>IF(JRF!AV617&gt;0,"",IF(JRF!Q617="","",IF(LEFT(JRF!Q617,1)=IFERROR(VLOOKUP(LEFT(JRF!Q617,1),$CF$2:$CF$5,1,0),0),"Product Code Required",IF(JRF!V617="","",IF(JRF!V617=IFERROR(VLOOKUP(JRF!V617,$CH:$CH,1,0),0),"Product Code Required","NA")))))</f>
        <v/>
      </c>
      <c r="CK604" t="str">
        <f>IFERROR(IF(LEN('Journal Template'!F615)&gt;0,"",IF('Journal Template'!A615="","",IF(LEFT('Journal Template'!A615,1)=IFERROR(VLOOKUP(LEFT('Journal Template'!A615,1),Checks!$CF$2:$CF$5,1,0),0),"Product Code Required",IF('Journal Template'!D615="","",IF('Journal Template'!D615=IFERROR(VLOOKUP('Journal Template'!D615,Checks!$CH:$CH,1,0),0),"Product Code Required","NA"))))),"")</f>
        <v/>
      </c>
    </row>
    <row r="605" spans="14:89">
      <c r="N605" t="s">
        <v>3631</v>
      </c>
      <c r="O605" t="s">
        <v>983</v>
      </c>
      <c r="P605" t="s">
        <v>386</v>
      </c>
      <c r="Q605" s="150" t="str">
        <f>IF(JRF!D618="","",IF(IFERROR(VLOOKUP(JRF!D618,Checks!N:P,3,0),0)="A","","Inactive account in Use"))</f>
        <v/>
      </c>
      <c r="R605" t="str">
        <f>IFERROR(IF('Journal Template'!C1017="","",IF(IFERROR(VLOOKUP('Journal Template'!C1017,Checks!N:P,3,0),0)="A","","Inactive account in Use")),"")</f>
        <v/>
      </c>
      <c r="S605" t="s">
        <v>3632</v>
      </c>
      <c r="T605" t="s">
        <v>386</v>
      </c>
      <c r="U605" t="s">
        <v>68</v>
      </c>
      <c r="V605" s="150" t="str">
        <f>IF(JRF!C618="","",IF(IFERROR(VLOOKUP(JRF!C618,Checks!S:U,3,0),0)="A","Entry with System fund Dept",""))</f>
        <v/>
      </c>
      <c r="W605" t="str">
        <f>IFERROR(IF('Journal Template'!D1017="","",IF(IFERROR(VLOOKUP('Journal Template'!D1017,Checks!S:U,3,0),0)="A","Entry with System fund Dept","")),"")</f>
        <v/>
      </c>
      <c r="X605" t="s">
        <v>3627</v>
      </c>
      <c r="Y605" t="s">
        <v>389</v>
      </c>
      <c r="Z605" t="s">
        <v>3628</v>
      </c>
      <c r="AA605" t="s">
        <v>3633</v>
      </c>
      <c r="AB605" t="s">
        <v>125</v>
      </c>
      <c r="AC605" s="150" t="str">
        <f>IFERROR(IF(JRF!C618="","",IF(AND(VLOOKUP(JRF!C618,X:AA,4,0)=JRF!B618,VLOOKUP(JRF!C618,X:Y,2,0)="A"),"","Inactive Dept Combo Error")),"Inactive Dept Combo Error")</f>
        <v/>
      </c>
      <c r="AD605" t="str">
        <f>IFERROR(IF('Journal Template'!D1017="","",IF(AND(VLOOKUP('Journal Template'!D1017,X:AA,4,0)='Journal Template'!A1017,VLOOKUP('Journal Template'!D1017,X:Y,2,0)="A"),"","Inactive Dept Combo Error")),"")</f>
        <v/>
      </c>
      <c r="AK605" s="150" t="str">
        <f>IF(JRF!B618="","",IF(JRF!B618=IFERROR(VLOOKUP(JRF!B618,Checks!AI:AI,1,0),0),"Entry in Branch/Satellite BU's",""))</f>
        <v/>
      </c>
      <c r="AL605" t="str">
        <f>IFERROR(IF('Journal Template'!A1017="","",IF('Journal Template'!A1017=IFERROR(VLOOKUP('Journal Template'!A1017,Checks!AI:AI,1,0),0),"Entry in Branch/Satellite BU's","")),"")</f>
        <v/>
      </c>
      <c r="AO605" s="171"/>
      <c r="AP605" s="171"/>
      <c r="AQ605" s="171"/>
      <c r="AR605" s="171"/>
      <c r="CI605" t="str">
        <f>IF(JRF!F618&gt;0,"",IF(JRF!B618="","",IF(LEFT(JRF!B618,1)=IFERROR(VLOOKUP(LEFT(JRF!B618,1),$CF$2:$CF$5,1,0),0),"Product Code Required",IF(JRF!C618="","",IF(JRF!C618=IFERROR(VLOOKUP(JRF!C618,$CH:$CH,1,0),0),"Product Code Required","NA")))))</f>
        <v/>
      </c>
      <c r="CJ605" t="str">
        <f>IF(JRF!AV618&gt;0,"",IF(JRF!Q618="","",IF(LEFT(JRF!Q618,1)=IFERROR(VLOOKUP(LEFT(JRF!Q618,1),$CF$2:$CF$5,1,0),0),"Product Code Required",IF(JRF!V618="","",IF(JRF!V618=IFERROR(VLOOKUP(JRF!V618,$CH:$CH,1,0),0),"Product Code Required","NA")))))</f>
        <v/>
      </c>
      <c r="CK605" t="str">
        <f>IFERROR(IF(LEN('Journal Template'!F616)&gt;0,"",IF('Journal Template'!A616="","",IF(LEFT('Journal Template'!A616,1)=IFERROR(VLOOKUP(LEFT('Journal Template'!A616,1),Checks!$CF$2:$CF$5,1,0),0),"Product Code Required",IF('Journal Template'!D616="","",IF('Journal Template'!D616=IFERROR(VLOOKUP('Journal Template'!D616,Checks!$CH:$CH,1,0),0),"Product Code Required","NA"))))),"")</f>
        <v/>
      </c>
    </row>
    <row r="606" spans="14:89">
      <c r="N606" t="s">
        <v>3634</v>
      </c>
      <c r="O606" t="s">
        <v>983</v>
      </c>
      <c r="P606" t="s">
        <v>386</v>
      </c>
      <c r="Q606" s="150" t="str">
        <f>IF(JRF!D619="","",IF(IFERROR(VLOOKUP(JRF!D619,Checks!N:P,3,0),0)="A","","Inactive account in Use"))</f>
        <v/>
      </c>
      <c r="R606" t="str">
        <f>IFERROR(IF('Journal Template'!C1018="","",IF(IFERROR(VLOOKUP('Journal Template'!C1018,Checks!N:P,3,0),0)="A","","Inactive account in Use")),"")</f>
        <v/>
      </c>
      <c r="S606" t="s">
        <v>3635</v>
      </c>
      <c r="T606" t="s">
        <v>386</v>
      </c>
      <c r="U606" t="s">
        <v>68</v>
      </c>
      <c r="V606" s="150" t="str">
        <f>IF(JRF!C619="","",IF(IFERROR(VLOOKUP(JRF!C619,Checks!S:U,3,0),0)="A","Entry with System fund Dept",""))</f>
        <v/>
      </c>
      <c r="W606" t="str">
        <f>IFERROR(IF('Journal Template'!D1018="","",IF(IFERROR(VLOOKUP('Journal Template'!D1018,Checks!S:U,3,0),0)="A","Entry with System fund Dept","")),"")</f>
        <v/>
      </c>
      <c r="X606" t="s">
        <v>3636</v>
      </c>
      <c r="Y606" t="s">
        <v>386</v>
      </c>
      <c r="Z606" t="s">
        <v>3637</v>
      </c>
      <c r="AA606" t="s">
        <v>3638</v>
      </c>
      <c r="AB606" t="s">
        <v>125</v>
      </c>
      <c r="AC606" s="150" t="str">
        <f>IFERROR(IF(JRF!C619="","",IF(AND(VLOOKUP(JRF!C619,X:AA,4,0)=JRF!B619,VLOOKUP(JRF!C619,X:Y,2,0)="A"),"","Inactive Dept Combo Error")),"Inactive Dept Combo Error")</f>
        <v/>
      </c>
      <c r="AD606" t="str">
        <f>IFERROR(IF('Journal Template'!D1018="","",IF(AND(VLOOKUP('Journal Template'!D1018,X:AA,4,0)='Journal Template'!A1018,VLOOKUP('Journal Template'!D1018,X:Y,2,0)="A"),"","Inactive Dept Combo Error")),"")</f>
        <v/>
      </c>
      <c r="AK606" s="150" t="str">
        <f>IF(JRF!B619="","",IF(JRF!B619=IFERROR(VLOOKUP(JRF!B619,Checks!AI:AI,1,0),0),"Entry in Branch/Satellite BU's",""))</f>
        <v/>
      </c>
      <c r="AL606" t="str">
        <f>IFERROR(IF('Journal Template'!A1018="","",IF('Journal Template'!A1018=IFERROR(VLOOKUP('Journal Template'!A1018,Checks!AI:AI,1,0),0),"Entry in Branch/Satellite BU's","")),"")</f>
        <v/>
      </c>
      <c r="AO606" s="171"/>
      <c r="AP606" s="171"/>
      <c r="AQ606" s="171"/>
      <c r="AR606" s="171"/>
      <c r="CI606" t="str">
        <f>IF(JRF!F619&gt;0,"",IF(JRF!B619="","",IF(LEFT(JRF!B619,1)=IFERROR(VLOOKUP(LEFT(JRF!B619,1),$CF$2:$CF$5,1,0),0),"Product Code Required",IF(JRF!C619="","",IF(JRF!C619=IFERROR(VLOOKUP(JRF!C619,$CH:$CH,1,0),0),"Product Code Required","NA")))))</f>
        <v/>
      </c>
      <c r="CJ606" t="str">
        <f>IF(JRF!AV619&gt;0,"",IF(JRF!Q619="","",IF(LEFT(JRF!Q619,1)=IFERROR(VLOOKUP(LEFT(JRF!Q619,1),$CF$2:$CF$5,1,0),0),"Product Code Required",IF(JRF!V619="","",IF(JRF!V619=IFERROR(VLOOKUP(JRF!V619,$CH:$CH,1,0),0),"Product Code Required","NA")))))</f>
        <v/>
      </c>
      <c r="CK606" t="str">
        <f>IFERROR(IF(LEN('Journal Template'!F617)&gt;0,"",IF('Journal Template'!A617="","",IF(LEFT('Journal Template'!A617,1)=IFERROR(VLOOKUP(LEFT('Journal Template'!A617,1),Checks!$CF$2:$CF$5,1,0),0),"Product Code Required",IF('Journal Template'!D617="","",IF('Journal Template'!D617=IFERROR(VLOOKUP('Journal Template'!D617,Checks!$CH:$CH,1,0),0),"Product Code Required","NA"))))),"")</f>
        <v/>
      </c>
    </row>
    <row r="607" spans="14:89">
      <c r="N607" t="s">
        <v>3639</v>
      </c>
      <c r="O607" t="s">
        <v>983</v>
      </c>
      <c r="P607" t="s">
        <v>386</v>
      </c>
      <c r="Q607" s="150" t="str">
        <f>IF(JRF!D620="","",IF(IFERROR(VLOOKUP(JRF!D620,Checks!N:P,3,0),0)="A","","Inactive account in Use"))</f>
        <v/>
      </c>
      <c r="R607" t="str">
        <f>IFERROR(IF('Journal Template'!C1019="","",IF(IFERROR(VLOOKUP('Journal Template'!C1019,Checks!N:P,3,0),0)="A","","Inactive account in Use")),"")</f>
        <v/>
      </c>
      <c r="S607" t="s">
        <v>3640</v>
      </c>
      <c r="T607" t="s">
        <v>386</v>
      </c>
      <c r="U607" t="s">
        <v>68</v>
      </c>
      <c r="V607" s="150" t="str">
        <f>IF(JRF!C620="","",IF(IFERROR(VLOOKUP(JRF!C620,Checks!S:U,3,0),0)="A","Entry with System fund Dept",""))</f>
        <v/>
      </c>
      <c r="W607" t="str">
        <f>IFERROR(IF('Journal Template'!D1019="","",IF(IFERROR(VLOOKUP('Journal Template'!D1019,Checks!S:U,3,0),0)="A","Entry with System fund Dept","")),"")</f>
        <v/>
      </c>
      <c r="X607" t="s">
        <v>3641</v>
      </c>
      <c r="Y607" t="s">
        <v>389</v>
      </c>
      <c r="Z607" t="s">
        <v>3642</v>
      </c>
      <c r="AA607" t="s">
        <v>491</v>
      </c>
      <c r="AB607" t="s">
        <v>3643</v>
      </c>
      <c r="AC607" s="150" t="str">
        <f>IFERROR(IF(JRF!C620="","",IF(AND(VLOOKUP(JRF!C620,X:AA,4,0)=JRF!B620,VLOOKUP(JRF!C620,X:Y,2,0)="A"),"","Inactive Dept Combo Error")),"Inactive Dept Combo Error")</f>
        <v/>
      </c>
      <c r="AD607" t="str">
        <f>IFERROR(IF('Journal Template'!D1019="","",IF(AND(VLOOKUP('Journal Template'!D1019,X:AA,4,0)='Journal Template'!A1019,VLOOKUP('Journal Template'!D1019,X:Y,2,0)="A"),"","Inactive Dept Combo Error")),"")</f>
        <v/>
      </c>
      <c r="AK607" s="150" t="str">
        <f>IF(JRF!B620="","",IF(JRF!B620=IFERROR(VLOOKUP(JRF!B620,Checks!AI:AI,1,0),0),"Entry in Branch/Satellite BU's",""))</f>
        <v/>
      </c>
      <c r="AL607" t="str">
        <f>IFERROR(IF('Journal Template'!A1019="","",IF('Journal Template'!A1019=IFERROR(VLOOKUP('Journal Template'!A1019,Checks!AI:AI,1,0),0),"Entry in Branch/Satellite BU's","")),"")</f>
        <v/>
      </c>
      <c r="AO607" s="171"/>
      <c r="AP607" s="171"/>
      <c r="AQ607" s="171"/>
      <c r="AR607" s="171"/>
      <c r="CI607" t="str">
        <f>IF(JRF!F620&gt;0,"",IF(JRF!B620="","",IF(LEFT(JRF!B620,1)=IFERROR(VLOOKUP(LEFT(JRF!B620,1),$CF$2:$CF$5,1,0),0),"Product Code Required",IF(JRF!C620="","",IF(JRF!C620=IFERROR(VLOOKUP(JRF!C620,$CH:$CH,1,0),0),"Product Code Required","NA")))))</f>
        <v/>
      </c>
      <c r="CJ607" t="str">
        <f>IF(JRF!AV620&gt;0,"",IF(JRF!Q620="","",IF(LEFT(JRF!Q620,1)=IFERROR(VLOOKUP(LEFT(JRF!Q620,1),$CF$2:$CF$5,1,0),0),"Product Code Required",IF(JRF!V620="","",IF(JRF!V620=IFERROR(VLOOKUP(JRF!V620,$CH:$CH,1,0),0),"Product Code Required","NA")))))</f>
        <v/>
      </c>
      <c r="CK607" t="str">
        <f>IFERROR(IF(LEN('Journal Template'!F618)&gt;0,"",IF('Journal Template'!A618="","",IF(LEFT('Journal Template'!A618,1)=IFERROR(VLOOKUP(LEFT('Journal Template'!A618,1),Checks!$CF$2:$CF$5,1,0),0),"Product Code Required",IF('Journal Template'!D618="","",IF('Journal Template'!D618=IFERROR(VLOOKUP('Journal Template'!D618,Checks!$CH:$CH,1,0),0),"Product Code Required","NA"))))),"")</f>
        <v/>
      </c>
    </row>
    <row r="608" spans="14:89">
      <c r="N608" t="s">
        <v>3644</v>
      </c>
      <c r="O608" t="s">
        <v>983</v>
      </c>
      <c r="P608" t="s">
        <v>386</v>
      </c>
      <c r="Q608" s="150" t="str">
        <f>IF(JRF!D621="","",IF(IFERROR(VLOOKUP(JRF!D621,Checks!N:P,3,0),0)="A","","Inactive account in Use"))</f>
        <v/>
      </c>
      <c r="R608" t="str">
        <f>IFERROR(IF('Journal Template'!C1020="","",IF(IFERROR(VLOOKUP('Journal Template'!C1020,Checks!N:P,3,0),0)="A","","Inactive account in Use")),"")</f>
        <v/>
      </c>
      <c r="S608" t="s">
        <v>3645</v>
      </c>
      <c r="T608" t="s">
        <v>386</v>
      </c>
      <c r="U608" t="s">
        <v>68</v>
      </c>
      <c r="V608" s="150" t="str">
        <f>IF(JRF!C621="","",IF(IFERROR(VLOOKUP(JRF!C621,Checks!S:U,3,0),0)="A","Entry with System fund Dept",""))</f>
        <v/>
      </c>
      <c r="W608" t="str">
        <f>IFERROR(IF('Journal Template'!D1020="","",IF(IFERROR(VLOOKUP('Journal Template'!D1020,Checks!S:U,3,0),0)="A","Entry with System fund Dept","")),"")</f>
        <v/>
      </c>
      <c r="X608" t="s">
        <v>3646</v>
      </c>
      <c r="Y608" t="s">
        <v>386</v>
      </c>
      <c r="Z608" t="s">
        <v>3647</v>
      </c>
      <c r="AA608" t="s">
        <v>534</v>
      </c>
      <c r="AB608" t="s">
        <v>1707</v>
      </c>
      <c r="AC608" s="150" t="str">
        <f>IFERROR(IF(JRF!C621="","",IF(AND(VLOOKUP(JRF!C621,X:AA,4,0)=JRF!B621,VLOOKUP(JRF!C621,X:Y,2,0)="A"),"","Inactive Dept Combo Error")),"Inactive Dept Combo Error")</f>
        <v/>
      </c>
      <c r="AD608" t="str">
        <f>IFERROR(IF('Journal Template'!D1020="","",IF(AND(VLOOKUP('Journal Template'!D1020,X:AA,4,0)='Journal Template'!A1020,VLOOKUP('Journal Template'!D1020,X:Y,2,0)="A"),"","Inactive Dept Combo Error")),"")</f>
        <v/>
      </c>
      <c r="AK608" s="150" t="str">
        <f>IF(JRF!B621="","",IF(JRF!B621=IFERROR(VLOOKUP(JRF!B621,Checks!AI:AI,1,0),0),"Entry in Branch/Satellite BU's",""))</f>
        <v/>
      </c>
      <c r="AL608" t="str">
        <f>IFERROR(IF('Journal Template'!A1020="","",IF('Journal Template'!A1020=IFERROR(VLOOKUP('Journal Template'!A1020,Checks!AI:AI,1,0),0),"Entry in Branch/Satellite BU's","")),"")</f>
        <v/>
      </c>
      <c r="AO608" s="171"/>
      <c r="AP608" s="171"/>
      <c r="AQ608" s="171"/>
      <c r="AR608" s="171"/>
      <c r="CI608" t="str">
        <f>IF(JRF!F621&gt;0,"",IF(JRF!B621="","",IF(LEFT(JRF!B621,1)=IFERROR(VLOOKUP(LEFT(JRF!B621,1),$CF$2:$CF$5,1,0),0),"Product Code Required",IF(JRF!C621="","",IF(JRF!C621=IFERROR(VLOOKUP(JRF!C621,$CH:$CH,1,0),0),"Product Code Required","NA")))))</f>
        <v/>
      </c>
      <c r="CJ608" t="str">
        <f>IF(JRF!AV621&gt;0,"",IF(JRF!Q621="","",IF(LEFT(JRF!Q621,1)=IFERROR(VLOOKUP(LEFT(JRF!Q621,1),$CF$2:$CF$5,1,0),0),"Product Code Required",IF(JRF!V621="","",IF(JRF!V621=IFERROR(VLOOKUP(JRF!V621,$CH:$CH,1,0),0),"Product Code Required","NA")))))</f>
        <v/>
      </c>
      <c r="CK608" t="str">
        <f>IFERROR(IF(LEN('Journal Template'!F619)&gt;0,"",IF('Journal Template'!A619="","",IF(LEFT('Journal Template'!A619,1)=IFERROR(VLOOKUP(LEFT('Journal Template'!A619,1),Checks!$CF$2:$CF$5,1,0),0),"Product Code Required",IF('Journal Template'!D619="","",IF('Journal Template'!D619=IFERROR(VLOOKUP('Journal Template'!D619,Checks!$CH:$CH,1,0),0),"Product Code Required","NA"))))),"")</f>
        <v/>
      </c>
    </row>
    <row r="609" spans="14:89">
      <c r="N609" t="s">
        <v>3648</v>
      </c>
      <c r="O609" t="s">
        <v>983</v>
      </c>
      <c r="P609" t="s">
        <v>386</v>
      </c>
      <c r="Q609" s="150" t="str">
        <f>IF(JRF!D622="","",IF(IFERROR(VLOOKUP(JRF!D622,Checks!N:P,3,0),0)="A","","Inactive account in Use"))</f>
        <v/>
      </c>
      <c r="R609" t="str">
        <f>IFERROR(IF('Journal Template'!C1021="","",IF(IFERROR(VLOOKUP('Journal Template'!C1021,Checks!N:P,3,0),0)="A","","Inactive account in Use")),"")</f>
        <v/>
      </c>
      <c r="S609" t="s">
        <v>3649</v>
      </c>
      <c r="T609" t="s">
        <v>386</v>
      </c>
      <c r="U609" t="s">
        <v>68</v>
      </c>
      <c r="V609" s="150" t="str">
        <f>IF(JRF!C622="","",IF(IFERROR(VLOOKUP(JRF!C622,Checks!S:U,3,0),0)="A","Entry with System fund Dept",""))</f>
        <v/>
      </c>
      <c r="W609" t="str">
        <f>IFERROR(IF('Journal Template'!D1021="","",IF(IFERROR(VLOOKUP('Journal Template'!D1021,Checks!S:U,3,0),0)="A","Entry with System fund Dept","")),"")</f>
        <v/>
      </c>
      <c r="X609" t="s">
        <v>3650</v>
      </c>
      <c r="Y609" t="s">
        <v>386</v>
      </c>
      <c r="Z609" t="s">
        <v>3651</v>
      </c>
      <c r="AA609" t="s">
        <v>623</v>
      </c>
      <c r="AB609" t="s">
        <v>1769</v>
      </c>
      <c r="AC609" s="150" t="str">
        <f>IFERROR(IF(JRF!C622="","",IF(AND(VLOOKUP(JRF!C622,X:AA,4,0)=JRF!B622,VLOOKUP(JRF!C622,X:Y,2,0)="A"),"","Inactive Dept Combo Error")),"Inactive Dept Combo Error")</f>
        <v/>
      </c>
      <c r="AD609" t="str">
        <f>IFERROR(IF('Journal Template'!D1021="","",IF(AND(VLOOKUP('Journal Template'!D1021,X:AA,4,0)='Journal Template'!A1021,VLOOKUP('Journal Template'!D1021,X:Y,2,0)="A"),"","Inactive Dept Combo Error")),"")</f>
        <v/>
      </c>
      <c r="AK609" s="150" t="str">
        <f>IF(JRF!B622="","",IF(JRF!B622=IFERROR(VLOOKUP(JRF!B622,Checks!AI:AI,1,0),0),"Entry in Branch/Satellite BU's",""))</f>
        <v/>
      </c>
      <c r="AL609" t="str">
        <f>IFERROR(IF('Journal Template'!A1021="","",IF('Journal Template'!A1021=IFERROR(VLOOKUP('Journal Template'!A1021,Checks!AI:AI,1,0),0),"Entry in Branch/Satellite BU's","")),"")</f>
        <v/>
      </c>
      <c r="AO609" s="171"/>
      <c r="AP609" s="171"/>
      <c r="AQ609" s="171"/>
      <c r="AR609" s="171"/>
      <c r="CI609" t="str">
        <f>IF(JRF!F622&gt;0,"",IF(JRF!B622="","",IF(LEFT(JRF!B622,1)=IFERROR(VLOOKUP(LEFT(JRF!B622,1),$CF$2:$CF$5,1,0),0),"Product Code Required",IF(JRF!C622="","",IF(JRF!C622=IFERROR(VLOOKUP(JRF!C622,$CH:$CH,1,0),0),"Product Code Required","NA")))))</f>
        <v/>
      </c>
      <c r="CJ609" t="str">
        <f>IF(JRF!AV622&gt;0,"",IF(JRF!Q622="","",IF(LEFT(JRF!Q622,1)=IFERROR(VLOOKUP(LEFT(JRF!Q622,1),$CF$2:$CF$5,1,0),0),"Product Code Required",IF(JRF!V622="","",IF(JRF!V622=IFERROR(VLOOKUP(JRF!V622,$CH:$CH,1,0),0),"Product Code Required","NA")))))</f>
        <v/>
      </c>
      <c r="CK609" t="str">
        <f>IFERROR(IF(LEN('Journal Template'!F620)&gt;0,"",IF('Journal Template'!A620="","",IF(LEFT('Journal Template'!A620,1)=IFERROR(VLOOKUP(LEFT('Journal Template'!A620,1),Checks!$CF$2:$CF$5,1,0),0),"Product Code Required",IF('Journal Template'!D620="","",IF('Journal Template'!D620=IFERROR(VLOOKUP('Journal Template'!D620,Checks!$CH:$CH,1,0),0),"Product Code Required","NA"))))),"")</f>
        <v/>
      </c>
    </row>
    <row r="610" spans="14:89">
      <c r="N610" t="s">
        <v>3652</v>
      </c>
      <c r="O610" t="s">
        <v>983</v>
      </c>
      <c r="P610" t="s">
        <v>386</v>
      </c>
      <c r="Q610" s="150" t="str">
        <f>IF(JRF!D623="","",IF(IFERROR(VLOOKUP(JRF!D623,Checks!N:P,3,0),0)="A","","Inactive account in Use"))</f>
        <v/>
      </c>
      <c r="R610" t="str">
        <f>IFERROR(IF('Journal Template'!C1022="","",IF(IFERROR(VLOOKUP('Journal Template'!C1022,Checks!N:P,3,0),0)="A","","Inactive account in Use")),"")</f>
        <v/>
      </c>
      <c r="S610" t="s">
        <v>3653</v>
      </c>
      <c r="T610" t="s">
        <v>386</v>
      </c>
      <c r="U610" t="s">
        <v>68</v>
      </c>
      <c r="V610" s="150" t="str">
        <f>IF(JRF!C623="","",IF(IFERROR(VLOOKUP(JRF!C623,Checks!S:U,3,0),0)="A","Entry with System fund Dept",""))</f>
        <v/>
      </c>
      <c r="W610" t="str">
        <f>IFERROR(IF('Journal Template'!D1022="","",IF(IFERROR(VLOOKUP('Journal Template'!D1022,Checks!S:U,3,0),0)="A","Entry with System fund Dept","")),"")</f>
        <v/>
      </c>
      <c r="X610" t="s">
        <v>3654</v>
      </c>
      <c r="Y610" t="s">
        <v>386</v>
      </c>
      <c r="Z610" t="s">
        <v>3655</v>
      </c>
      <c r="AA610" t="s">
        <v>3656</v>
      </c>
      <c r="AB610" t="s">
        <v>125</v>
      </c>
      <c r="AC610" s="150" t="str">
        <f>IFERROR(IF(JRF!C623="","",IF(AND(VLOOKUP(JRF!C623,X:AA,4,0)=JRF!B623,VLOOKUP(JRF!C623,X:Y,2,0)="A"),"","Inactive Dept Combo Error")),"Inactive Dept Combo Error")</f>
        <v/>
      </c>
      <c r="AD610" t="str">
        <f>IFERROR(IF('Journal Template'!D1022="","",IF(AND(VLOOKUP('Journal Template'!D1022,X:AA,4,0)='Journal Template'!A1022,VLOOKUP('Journal Template'!D1022,X:Y,2,0)="A"),"","Inactive Dept Combo Error")),"")</f>
        <v/>
      </c>
      <c r="AK610" s="150" t="str">
        <f>IF(JRF!B623="","",IF(JRF!B623=IFERROR(VLOOKUP(JRF!B623,Checks!AI:AI,1,0),0),"Entry in Branch/Satellite BU's",""))</f>
        <v/>
      </c>
      <c r="AL610" t="str">
        <f>IFERROR(IF('Journal Template'!A1022="","",IF('Journal Template'!A1022=IFERROR(VLOOKUP('Journal Template'!A1022,Checks!AI:AI,1,0),0),"Entry in Branch/Satellite BU's","")),"")</f>
        <v/>
      </c>
      <c r="AO610" s="171"/>
      <c r="AP610" s="171"/>
      <c r="AQ610" s="171"/>
      <c r="AR610" s="171"/>
      <c r="CI610" t="str">
        <f>IF(JRF!F623&gt;0,"",IF(JRF!B623="","",IF(LEFT(JRF!B623,1)=IFERROR(VLOOKUP(LEFT(JRF!B623,1),$CF$2:$CF$5,1,0),0),"Product Code Required",IF(JRF!C623="","",IF(JRF!C623=IFERROR(VLOOKUP(JRF!C623,$CH:$CH,1,0),0),"Product Code Required","NA")))))</f>
        <v/>
      </c>
      <c r="CJ610" t="str">
        <f>IF(JRF!AV623&gt;0,"",IF(JRF!Q623="","",IF(LEFT(JRF!Q623,1)=IFERROR(VLOOKUP(LEFT(JRF!Q623,1),$CF$2:$CF$5,1,0),0),"Product Code Required",IF(JRF!V623="","",IF(JRF!V623=IFERROR(VLOOKUP(JRF!V623,$CH:$CH,1,0),0),"Product Code Required","NA")))))</f>
        <v/>
      </c>
      <c r="CK610" t="str">
        <f>IFERROR(IF(LEN('Journal Template'!F621)&gt;0,"",IF('Journal Template'!A621="","",IF(LEFT('Journal Template'!A621,1)=IFERROR(VLOOKUP(LEFT('Journal Template'!A621,1),Checks!$CF$2:$CF$5,1,0),0),"Product Code Required",IF('Journal Template'!D621="","",IF('Journal Template'!D621=IFERROR(VLOOKUP('Journal Template'!D621,Checks!$CH:$CH,1,0),0),"Product Code Required","NA"))))),"")</f>
        <v/>
      </c>
    </row>
    <row r="611" spans="14:89">
      <c r="N611" t="s">
        <v>3657</v>
      </c>
      <c r="O611" t="s">
        <v>983</v>
      </c>
      <c r="P611" t="s">
        <v>386</v>
      </c>
      <c r="Q611" s="150" t="str">
        <f>IF(JRF!D624="","",IF(IFERROR(VLOOKUP(JRF!D624,Checks!N:P,3,0),0)="A","","Inactive account in Use"))</f>
        <v/>
      </c>
      <c r="R611" t="str">
        <f>IFERROR(IF('Journal Template'!C1023="","",IF(IFERROR(VLOOKUP('Journal Template'!C1023,Checks!N:P,3,0),0)="A","","Inactive account in Use")),"")</f>
        <v/>
      </c>
      <c r="S611" t="s">
        <v>3658</v>
      </c>
      <c r="T611" t="s">
        <v>386</v>
      </c>
      <c r="U611" t="s">
        <v>68</v>
      </c>
      <c r="V611" s="150" t="str">
        <f>IF(JRF!C624="","",IF(IFERROR(VLOOKUP(JRF!C624,Checks!S:U,3,0),0)="A","Entry with System fund Dept",""))</f>
        <v/>
      </c>
      <c r="W611" t="str">
        <f>IFERROR(IF('Journal Template'!D1023="","",IF(IFERROR(VLOOKUP('Journal Template'!D1023,Checks!S:U,3,0),0)="A","Entry with System fund Dept","")),"")</f>
        <v/>
      </c>
      <c r="X611" t="s">
        <v>3659</v>
      </c>
      <c r="Y611" t="s">
        <v>389</v>
      </c>
      <c r="Z611" t="s">
        <v>3660</v>
      </c>
      <c r="AA611" t="s">
        <v>3656</v>
      </c>
      <c r="AB611" t="s">
        <v>125</v>
      </c>
      <c r="AC611" s="150" t="str">
        <f>IFERROR(IF(JRF!C624="","",IF(AND(VLOOKUP(JRF!C624,X:AA,4,0)=JRF!B624,VLOOKUP(JRF!C624,X:Y,2,0)="A"),"","Inactive Dept Combo Error")),"Inactive Dept Combo Error")</f>
        <v/>
      </c>
      <c r="AD611" t="str">
        <f>IFERROR(IF('Journal Template'!D1023="","",IF(AND(VLOOKUP('Journal Template'!D1023,X:AA,4,0)='Journal Template'!A1023,VLOOKUP('Journal Template'!D1023,X:Y,2,0)="A"),"","Inactive Dept Combo Error")),"")</f>
        <v/>
      </c>
      <c r="AK611" s="150" t="str">
        <f>IF(JRF!B624="","",IF(JRF!B624=IFERROR(VLOOKUP(JRF!B624,Checks!AI:AI,1,0),0),"Entry in Branch/Satellite BU's",""))</f>
        <v/>
      </c>
      <c r="AL611" t="str">
        <f>IFERROR(IF('Journal Template'!A1023="","",IF('Journal Template'!A1023=IFERROR(VLOOKUP('Journal Template'!A1023,Checks!AI:AI,1,0),0),"Entry in Branch/Satellite BU's","")),"")</f>
        <v/>
      </c>
      <c r="AO611" s="171"/>
      <c r="AP611" s="171"/>
      <c r="AQ611" s="171"/>
      <c r="AR611" s="171"/>
      <c r="CI611" t="str">
        <f>IF(JRF!F624&gt;0,"",IF(JRF!B624="","",IF(LEFT(JRF!B624,1)=IFERROR(VLOOKUP(LEFT(JRF!B624,1),$CF$2:$CF$5,1,0),0),"Product Code Required",IF(JRF!C624="","",IF(JRF!C624=IFERROR(VLOOKUP(JRF!C624,$CH:$CH,1,0),0),"Product Code Required","NA")))))</f>
        <v/>
      </c>
      <c r="CJ611" t="str">
        <f>IF(JRF!AV624&gt;0,"",IF(JRF!Q624="","",IF(LEFT(JRF!Q624,1)=IFERROR(VLOOKUP(LEFT(JRF!Q624,1),$CF$2:$CF$5,1,0),0),"Product Code Required",IF(JRF!V624="","",IF(JRF!V624=IFERROR(VLOOKUP(JRF!V624,$CH:$CH,1,0),0),"Product Code Required","NA")))))</f>
        <v/>
      </c>
      <c r="CK611" t="str">
        <f>IFERROR(IF(LEN('Journal Template'!F622)&gt;0,"",IF('Journal Template'!A622="","",IF(LEFT('Journal Template'!A622,1)=IFERROR(VLOOKUP(LEFT('Journal Template'!A622,1),Checks!$CF$2:$CF$5,1,0),0),"Product Code Required",IF('Journal Template'!D622="","",IF('Journal Template'!D622=IFERROR(VLOOKUP('Journal Template'!D622,Checks!$CH:$CH,1,0),0),"Product Code Required","NA"))))),"")</f>
        <v/>
      </c>
    </row>
    <row r="612" spans="14:89">
      <c r="N612" t="s">
        <v>3661</v>
      </c>
      <c r="O612" t="s">
        <v>983</v>
      </c>
      <c r="P612" t="s">
        <v>386</v>
      </c>
      <c r="Q612" s="150" t="str">
        <f>IF(JRF!D625="","",IF(IFERROR(VLOOKUP(JRF!D625,Checks!N:P,3,0),0)="A","","Inactive account in Use"))</f>
        <v/>
      </c>
      <c r="R612" t="str">
        <f>IFERROR(IF('Journal Template'!C1024="","",IF(IFERROR(VLOOKUP('Journal Template'!C1024,Checks!N:P,3,0),0)="A","","Inactive account in Use")),"")</f>
        <v/>
      </c>
      <c r="S612" t="s">
        <v>3662</v>
      </c>
      <c r="T612" t="s">
        <v>386</v>
      </c>
      <c r="U612" t="s">
        <v>68</v>
      </c>
      <c r="V612" s="150" t="str">
        <f>IF(JRF!C625="","",IF(IFERROR(VLOOKUP(JRF!C625,Checks!S:U,3,0),0)="A","Entry with System fund Dept",""))</f>
        <v/>
      </c>
      <c r="W612" t="str">
        <f>IFERROR(IF('Journal Template'!D1024="","",IF(IFERROR(VLOOKUP('Journal Template'!D1024,Checks!S:U,3,0),0)="A","Entry with System fund Dept","")),"")</f>
        <v/>
      </c>
      <c r="X612" t="s">
        <v>3663</v>
      </c>
      <c r="Y612" t="s">
        <v>389</v>
      </c>
      <c r="Z612" t="s">
        <v>3664</v>
      </c>
      <c r="AA612" t="s">
        <v>391</v>
      </c>
      <c r="AB612" t="s">
        <v>125</v>
      </c>
      <c r="AC612" s="150" t="str">
        <f>IFERROR(IF(JRF!C625="","",IF(AND(VLOOKUP(JRF!C625,X:AA,4,0)=JRF!B625,VLOOKUP(JRF!C625,X:Y,2,0)="A"),"","Inactive Dept Combo Error")),"Inactive Dept Combo Error")</f>
        <v/>
      </c>
      <c r="AD612" t="str">
        <f>IFERROR(IF('Journal Template'!D1024="","",IF(AND(VLOOKUP('Journal Template'!D1024,X:AA,4,0)='Journal Template'!A1024,VLOOKUP('Journal Template'!D1024,X:Y,2,0)="A"),"","Inactive Dept Combo Error")),"")</f>
        <v/>
      </c>
      <c r="AK612" s="150" t="str">
        <f>IF(JRF!B625="","",IF(JRF!B625=IFERROR(VLOOKUP(JRF!B625,Checks!AI:AI,1,0),0),"Entry in Branch/Satellite BU's",""))</f>
        <v/>
      </c>
      <c r="AL612" t="str">
        <f>IFERROR(IF('Journal Template'!A1024="","",IF('Journal Template'!A1024=IFERROR(VLOOKUP('Journal Template'!A1024,Checks!AI:AI,1,0),0),"Entry in Branch/Satellite BU's","")),"")</f>
        <v/>
      </c>
      <c r="AO612" s="171"/>
      <c r="AP612" s="171"/>
      <c r="AQ612" s="171"/>
      <c r="AR612" s="171"/>
      <c r="CI612" t="str">
        <f>IF(JRF!F625&gt;0,"",IF(JRF!B625="","",IF(LEFT(JRF!B625,1)=IFERROR(VLOOKUP(LEFT(JRF!B625,1),$CF$2:$CF$5,1,0),0),"Product Code Required",IF(JRF!C625="","",IF(JRF!C625=IFERROR(VLOOKUP(JRF!C625,$CH:$CH,1,0),0),"Product Code Required","NA")))))</f>
        <v/>
      </c>
      <c r="CJ612" t="str">
        <f>IF(JRF!AV625&gt;0,"",IF(JRF!Q625="","",IF(LEFT(JRF!Q625,1)=IFERROR(VLOOKUP(LEFT(JRF!Q625,1),$CF$2:$CF$5,1,0),0),"Product Code Required",IF(JRF!V625="","",IF(JRF!V625=IFERROR(VLOOKUP(JRF!V625,$CH:$CH,1,0),0),"Product Code Required","NA")))))</f>
        <v/>
      </c>
      <c r="CK612" t="str">
        <f>IFERROR(IF(LEN('Journal Template'!F623)&gt;0,"",IF('Journal Template'!A623="","",IF(LEFT('Journal Template'!A623,1)=IFERROR(VLOOKUP(LEFT('Journal Template'!A623,1),Checks!$CF$2:$CF$5,1,0),0),"Product Code Required",IF('Journal Template'!D623="","",IF('Journal Template'!D623=IFERROR(VLOOKUP('Journal Template'!D623,Checks!$CH:$CH,1,0),0),"Product Code Required","NA"))))),"")</f>
        <v/>
      </c>
    </row>
    <row r="613" spans="14:89">
      <c r="N613" t="s">
        <v>3665</v>
      </c>
      <c r="O613" t="s">
        <v>983</v>
      </c>
      <c r="P613" t="s">
        <v>386</v>
      </c>
      <c r="Q613" s="150" t="str">
        <f>IF(JRF!D626="","",IF(IFERROR(VLOOKUP(JRF!D626,Checks!N:P,3,0),0)="A","","Inactive account in Use"))</f>
        <v/>
      </c>
      <c r="R613" t="str">
        <f>IFERROR(IF('Journal Template'!C1025="","",IF(IFERROR(VLOOKUP('Journal Template'!C1025,Checks!N:P,3,0),0)="A","","Inactive account in Use")),"")</f>
        <v/>
      </c>
      <c r="S613" t="s">
        <v>3666</v>
      </c>
      <c r="T613" t="s">
        <v>386</v>
      </c>
      <c r="U613" t="s">
        <v>68</v>
      </c>
      <c r="V613" s="150" t="str">
        <f>IF(JRF!C626="","",IF(IFERROR(VLOOKUP(JRF!C626,Checks!S:U,3,0),0)="A","Entry with System fund Dept",""))</f>
        <v/>
      </c>
      <c r="W613" t="str">
        <f>IFERROR(IF('Journal Template'!D1025="","",IF(IFERROR(VLOOKUP('Journal Template'!D1025,Checks!S:U,3,0),0)="A","Entry with System fund Dept","")),"")</f>
        <v/>
      </c>
      <c r="X613" t="s">
        <v>3667</v>
      </c>
      <c r="Y613" t="s">
        <v>389</v>
      </c>
      <c r="Z613" t="s">
        <v>3668</v>
      </c>
      <c r="AA613" t="s">
        <v>391</v>
      </c>
      <c r="AB613" t="s">
        <v>125</v>
      </c>
      <c r="AC613" s="150" t="str">
        <f>IFERROR(IF(JRF!C626="","",IF(AND(VLOOKUP(JRF!C626,X:AA,4,0)=JRF!B626,VLOOKUP(JRF!C626,X:Y,2,0)="A"),"","Inactive Dept Combo Error")),"Inactive Dept Combo Error")</f>
        <v/>
      </c>
      <c r="AD613" t="str">
        <f>IFERROR(IF('Journal Template'!D1025="","",IF(AND(VLOOKUP('Journal Template'!D1025,X:AA,4,0)='Journal Template'!A1025,VLOOKUP('Journal Template'!D1025,X:Y,2,0)="A"),"","Inactive Dept Combo Error")),"")</f>
        <v/>
      </c>
      <c r="AK613" s="150" t="str">
        <f>IF(JRF!B626="","",IF(JRF!B626=IFERROR(VLOOKUP(JRF!B626,Checks!AI:AI,1,0),0),"Entry in Branch/Satellite BU's",""))</f>
        <v/>
      </c>
      <c r="AL613" t="str">
        <f>IFERROR(IF('Journal Template'!A1025="","",IF('Journal Template'!A1025=IFERROR(VLOOKUP('Journal Template'!A1025,Checks!AI:AI,1,0),0),"Entry in Branch/Satellite BU's","")),"")</f>
        <v/>
      </c>
      <c r="AO613" s="171"/>
      <c r="AP613" s="171"/>
      <c r="AQ613" s="171"/>
      <c r="AR613" s="171"/>
      <c r="CI613" t="str">
        <f>IF(JRF!F626&gt;0,"",IF(JRF!B626="","",IF(LEFT(JRF!B626,1)=IFERROR(VLOOKUP(LEFT(JRF!B626,1),$CF$2:$CF$5,1,0),0),"Product Code Required",IF(JRF!C626="","",IF(JRF!C626=IFERROR(VLOOKUP(JRF!C626,$CH:$CH,1,0),0),"Product Code Required","NA")))))</f>
        <v/>
      </c>
      <c r="CJ613" t="str">
        <f>IF(JRF!AV626&gt;0,"",IF(JRF!Q626="","",IF(LEFT(JRF!Q626,1)=IFERROR(VLOOKUP(LEFT(JRF!Q626,1),$CF$2:$CF$5,1,0),0),"Product Code Required",IF(JRF!V626="","",IF(JRF!V626=IFERROR(VLOOKUP(JRF!V626,$CH:$CH,1,0),0),"Product Code Required","NA")))))</f>
        <v/>
      </c>
      <c r="CK613" t="str">
        <f>IFERROR(IF(LEN('Journal Template'!F624)&gt;0,"",IF('Journal Template'!A624="","",IF(LEFT('Journal Template'!A624,1)=IFERROR(VLOOKUP(LEFT('Journal Template'!A624,1),Checks!$CF$2:$CF$5,1,0),0),"Product Code Required",IF('Journal Template'!D624="","",IF('Journal Template'!D624=IFERROR(VLOOKUP('Journal Template'!D624,Checks!$CH:$CH,1,0),0),"Product Code Required","NA"))))),"")</f>
        <v/>
      </c>
    </row>
    <row r="614" spans="14:89">
      <c r="N614" t="s">
        <v>3669</v>
      </c>
      <c r="O614" t="s">
        <v>983</v>
      </c>
      <c r="P614" t="s">
        <v>386</v>
      </c>
      <c r="Q614" s="150" t="str">
        <f>IF(JRF!D627="","",IF(IFERROR(VLOOKUP(JRF!D627,Checks!N:P,3,0),0)="A","","Inactive account in Use"))</f>
        <v/>
      </c>
      <c r="R614" t="str">
        <f>IFERROR(IF('Journal Template'!C1026="","",IF(IFERROR(VLOOKUP('Journal Template'!C1026,Checks!N:P,3,0),0)="A","","Inactive account in Use")),"")</f>
        <v/>
      </c>
      <c r="S614" t="s">
        <v>3670</v>
      </c>
      <c r="T614" t="s">
        <v>386</v>
      </c>
      <c r="U614" t="s">
        <v>68</v>
      </c>
      <c r="V614" s="150" t="str">
        <f>IF(JRF!C627="","",IF(IFERROR(VLOOKUP(JRF!C627,Checks!S:U,3,0),0)="A","Entry with System fund Dept",""))</f>
        <v/>
      </c>
      <c r="W614" t="str">
        <f>IFERROR(IF('Journal Template'!D1026="","",IF(IFERROR(VLOOKUP('Journal Template'!D1026,Checks!S:U,3,0),0)="A","Entry with System fund Dept","")),"")</f>
        <v/>
      </c>
      <c r="X614" t="s">
        <v>3671</v>
      </c>
      <c r="Y614" t="s">
        <v>389</v>
      </c>
      <c r="Z614" t="s">
        <v>3672</v>
      </c>
      <c r="AA614" t="s">
        <v>932</v>
      </c>
      <c r="AB614" t="s">
        <v>3550</v>
      </c>
      <c r="AC614" s="150" t="str">
        <f>IFERROR(IF(JRF!C627="","",IF(AND(VLOOKUP(JRF!C627,X:AA,4,0)=JRF!B627,VLOOKUP(JRF!C627,X:Y,2,0)="A"),"","Inactive Dept Combo Error")),"Inactive Dept Combo Error")</f>
        <v/>
      </c>
      <c r="AD614" t="str">
        <f>IFERROR(IF('Journal Template'!D1026="","",IF(AND(VLOOKUP('Journal Template'!D1026,X:AA,4,0)='Journal Template'!A1026,VLOOKUP('Journal Template'!D1026,X:Y,2,0)="A"),"","Inactive Dept Combo Error")),"")</f>
        <v/>
      </c>
      <c r="AK614" s="150" t="str">
        <f>IF(JRF!B627="","",IF(JRF!B627=IFERROR(VLOOKUP(JRF!B627,Checks!AI:AI,1,0),0),"Entry in Branch/Satellite BU's",""))</f>
        <v/>
      </c>
      <c r="AL614" t="str">
        <f>IFERROR(IF('Journal Template'!A1026="","",IF('Journal Template'!A1026=IFERROR(VLOOKUP('Journal Template'!A1026,Checks!AI:AI,1,0),0),"Entry in Branch/Satellite BU's","")),"")</f>
        <v/>
      </c>
      <c r="AO614" s="171"/>
      <c r="AP614" s="171"/>
      <c r="AQ614" s="171"/>
      <c r="AR614" s="171"/>
      <c r="CI614" t="str">
        <f>IF(JRF!F627&gt;0,"",IF(JRF!B627="","",IF(LEFT(JRF!B627,1)=IFERROR(VLOOKUP(LEFT(JRF!B627,1),$CF$2:$CF$5,1,0),0),"Product Code Required",IF(JRF!C627="","",IF(JRF!C627=IFERROR(VLOOKUP(JRF!C627,$CH:$CH,1,0),0),"Product Code Required","NA")))))</f>
        <v/>
      </c>
      <c r="CJ614" t="str">
        <f>IF(JRF!AV627&gt;0,"",IF(JRF!Q627="","",IF(LEFT(JRF!Q627,1)=IFERROR(VLOOKUP(LEFT(JRF!Q627,1),$CF$2:$CF$5,1,0),0),"Product Code Required",IF(JRF!V627="","",IF(JRF!V627=IFERROR(VLOOKUP(JRF!V627,$CH:$CH,1,0),0),"Product Code Required","NA")))))</f>
        <v/>
      </c>
      <c r="CK614" t="str">
        <f>IFERROR(IF(LEN('Journal Template'!F625)&gt;0,"",IF('Journal Template'!A625="","",IF(LEFT('Journal Template'!A625,1)=IFERROR(VLOOKUP(LEFT('Journal Template'!A625,1),Checks!$CF$2:$CF$5,1,0),0),"Product Code Required",IF('Journal Template'!D625="","",IF('Journal Template'!D625=IFERROR(VLOOKUP('Journal Template'!D625,Checks!$CH:$CH,1,0),0),"Product Code Required","NA"))))),"")</f>
        <v/>
      </c>
    </row>
    <row r="615" spans="14:89">
      <c r="N615" t="s">
        <v>3673</v>
      </c>
      <c r="O615" t="s">
        <v>983</v>
      </c>
      <c r="P615" t="s">
        <v>386</v>
      </c>
      <c r="Q615" s="150" t="str">
        <f>IF(JRF!D628="","",IF(IFERROR(VLOOKUP(JRF!D628,Checks!N:P,3,0),0)="A","","Inactive account in Use"))</f>
        <v/>
      </c>
      <c r="R615" t="str">
        <f>IFERROR(IF('Journal Template'!C1027="","",IF(IFERROR(VLOOKUP('Journal Template'!C1027,Checks!N:P,3,0),0)="A","","Inactive account in Use")),"")</f>
        <v/>
      </c>
      <c r="S615" t="s">
        <v>3674</v>
      </c>
      <c r="T615" t="s">
        <v>386</v>
      </c>
      <c r="U615" t="s">
        <v>68</v>
      </c>
      <c r="V615" s="150" t="str">
        <f>IF(JRF!C628="","",IF(IFERROR(VLOOKUP(JRF!C628,Checks!S:U,3,0),0)="A","Entry with System fund Dept",""))</f>
        <v/>
      </c>
      <c r="W615" t="str">
        <f>IFERROR(IF('Journal Template'!D1027="","",IF(IFERROR(VLOOKUP('Journal Template'!D1027,Checks!S:U,3,0),0)="A","Entry with System fund Dept","")),"")</f>
        <v/>
      </c>
      <c r="X615" t="s">
        <v>3675</v>
      </c>
      <c r="Y615" t="s">
        <v>386</v>
      </c>
      <c r="Z615" t="s">
        <v>3676</v>
      </c>
      <c r="AA615" t="s">
        <v>623</v>
      </c>
      <c r="AB615" t="s">
        <v>1769</v>
      </c>
      <c r="AC615" s="150" t="str">
        <f>IFERROR(IF(JRF!C628="","",IF(AND(VLOOKUP(JRF!C628,X:AA,4,0)=JRF!B628,VLOOKUP(JRF!C628,X:Y,2,0)="A"),"","Inactive Dept Combo Error")),"Inactive Dept Combo Error")</f>
        <v/>
      </c>
      <c r="AD615" t="str">
        <f>IFERROR(IF('Journal Template'!D1027="","",IF(AND(VLOOKUP('Journal Template'!D1027,X:AA,4,0)='Journal Template'!A1027,VLOOKUP('Journal Template'!D1027,X:Y,2,0)="A"),"","Inactive Dept Combo Error")),"")</f>
        <v/>
      </c>
      <c r="AK615" s="150" t="str">
        <f>IF(JRF!B628="","",IF(JRF!B628=IFERROR(VLOOKUP(JRF!B628,Checks!AI:AI,1,0),0),"Entry in Branch/Satellite BU's",""))</f>
        <v/>
      </c>
      <c r="AL615" t="str">
        <f>IFERROR(IF('Journal Template'!A1027="","",IF('Journal Template'!A1027=IFERROR(VLOOKUP('Journal Template'!A1027,Checks!AI:AI,1,0),0),"Entry in Branch/Satellite BU's","")),"")</f>
        <v/>
      </c>
      <c r="AO615" s="171"/>
      <c r="AP615" s="171"/>
      <c r="AQ615" s="171"/>
      <c r="AR615" s="171"/>
      <c r="CI615" t="str">
        <f>IF(JRF!F628&gt;0,"",IF(JRF!B628="","",IF(LEFT(JRF!B628,1)=IFERROR(VLOOKUP(LEFT(JRF!B628,1),$CF$2:$CF$5,1,0),0),"Product Code Required",IF(JRF!C628="","",IF(JRF!C628=IFERROR(VLOOKUP(JRF!C628,$CH:$CH,1,0),0),"Product Code Required","NA")))))</f>
        <v/>
      </c>
      <c r="CJ615" t="str">
        <f>IF(JRF!AV628&gt;0,"",IF(JRF!Q628="","",IF(LEFT(JRF!Q628,1)=IFERROR(VLOOKUP(LEFT(JRF!Q628,1),$CF$2:$CF$5,1,0),0),"Product Code Required",IF(JRF!V628="","",IF(JRF!V628=IFERROR(VLOOKUP(JRF!V628,$CH:$CH,1,0),0),"Product Code Required","NA")))))</f>
        <v/>
      </c>
      <c r="CK615" t="str">
        <f>IFERROR(IF(LEN('Journal Template'!F626)&gt;0,"",IF('Journal Template'!A626="","",IF(LEFT('Journal Template'!A626,1)=IFERROR(VLOOKUP(LEFT('Journal Template'!A626,1),Checks!$CF$2:$CF$5,1,0),0),"Product Code Required",IF('Journal Template'!D626="","",IF('Journal Template'!D626=IFERROR(VLOOKUP('Journal Template'!D626,Checks!$CH:$CH,1,0),0),"Product Code Required","NA"))))),"")</f>
        <v/>
      </c>
    </row>
    <row r="616" spans="14:89">
      <c r="N616" t="s">
        <v>3677</v>
      </c>
      <c r="O616" t="s">
        <v>983</v>
      </c>
      <c r="P616" t="s">
        <v>386</v>
      </c>
      <c r="Q616" s="150" t="str">
        <f>IF(JRF!D629="","",IF(IFERROR(VLOOKUP(JRF!D629,Checks!N:P,3,0),0)="A","","Inactive account in Use"))</f>
        <v/>
      </c>
      <c r="R616" t="str">
        <f>IFERROR(IF('Journal Template'!C1028="","",IF(IFERROR(VLOOKUP('Journal Template'!C1028,Checks!N:P,3,0),0)="A","","Inactive account in Use")),"")</f>
        <v/>
      </c>
      <c r="S616" t="s">
        <v>3678</v>
      </c>
      <c r="T616" t="s">
        <v>386</v>
      </c>
      <c r="U616" t="s">
        <v>68</v>
      </c>
      <c r="V616" s="150" t="str">
        <f>IF(JRF!C629="","",IF(IFERROR(VLOOKUP(JRF!C629,Checks!S:U,3,0),0)="A","Entry with System fund Dept",""))</f>
        <v/>
      </c>
      <c r="W616" t="str">
        <f>IFERROR(IF('Journal Template'!D1028="","",IF(IFERROR(VLOOKUP('Journal Template'!D1028,Checks!S:U,3,0),0)="A","Entry with System fund Dept","")),"")</f>
        <v/>
      </c>
      <c r="X616" t="s">
        <v>3679</v>
      </c>
      <c r="Y616" t="s">
        <v>386</v>
      </c>
      <c r="Z616" t="s">
        <v>3680</v>
      </c>
      <c r="AA616" t="s">
        <v>3681</v>
      </c>
      <c r="AB616" t="s">
        <v>125</v>
      </c>
      <c r="AC616" s="150" t="str">
        <f>IFERROR(IF(JRF!C629="","",IF(AND(VLOOKUP(JRF!C629,X:AA,4,0)=JRF!B629,VLOOKUP(JRF!C629,X:Y,2,0)="A"),"","Inactive Dept Combo Error")),"Inactive Dept Combo Error")</f>
        <v/>
      </c>
      <c r="AD616" t="str">
        <f>IFERROR(IF('Journal Template'!D1028="","",IF(AND(VLOOKUP('Journal Template'!D1028,X:AA,4,0)='Journal Template'!A1028,VLOOKUP('Journal Template'!D1028,X:Y,2,0)="A"),"","Inactive Dept Combo Error")),"")</f>
        <v/>
      </c>
      <c r="AK616" s="150" t="str">
        <f>IF(JRF!B629="","",IF(JRF!B629=IFERROR(VLOOKUP(JRF!B629,Checks!AI:AI,1,0),0),"Entry in Branch/Satellite BU's",""))</f>
        <v/>
      </c>
      <c r="AL616" t="str">
        <f>IFERROR(IF('Journal Template'!A1028="","",IF('Journal Template'!A1028=IFERROR(VLOOKUP('Journal Template'!A1028,Checks!AI:AI,1,0),0),"Entry in Branch/Satellite BU's","")),"")</f>
        <v/>
      </c>
      <c r="AO616" s="171"/>
      <c r="AP616" s="171"/>
      <c r="AQ616" s="171"/>
      <c r="AR616" s="171"/>
      <c r="CI616" t="str">
        <f>IF(JRF!F629&gt;0,"",IF(JRF!B629="","",IF(LEFT(JRF!B629,1)=IFERROR(VLOOKUP(LEFT(JRF!B629,1),$CF$2:$CF$5,1,0),0),"Product Code Required",IF(JRF!C629="","",IF(JRF!C629=IFERROR(VLOOKUP(JRF!C629,$CH:$CH,1,0),0),"Product Code Required","NA")))))</f>
        <v/>
      </c>
      <c r="CJ616" t="str">
        <f>IF(JRF!AV629&gt;0,"",IF(JRF!Q629="","",IF(LEFT(JRF!Q629,1)=IFERROR(VLOOKUP(LEFT(JRF!Q629,1),$CF$2:$CF$5,1,0),0),"Product Code Required",IF(JRF!V629="","",IF(JRF!V629=IFERROR(VLOOKUP(JRF!V629,$CH:$CH,1,0),0),"Product Code Required","NA")))))</f>
        <v/>
      </c>
      <c r="CK616" t="str">
        <f>IFERROR(IF(LEN('Journal Template'!F627)&gt;0,"",IF('Journal Template'!A627="","",IF(LEFT('Journal Template'!A627,1)=IFERROR(VLOOKUP(LEFT('Journal Template'!A627,1),Checks!$CF$2:$CF$5,1,0),0),"Product Code Required",IF('Journal Template'!D627="","",IF('Journal Template'!D627=IFERROR(VLOOKUP('Journal Template'!D627,Checks!$CH:$CH,1,0),0),"Product Code Required","NA"))))),"")</f>
        <v/>
      </c>
    </row>
    <row r="617" spans="14:89">
      <c r="N617" t="s">
        <v>3682</v>
      </c>
      <c r="O617" t="s">
        <v>983</v>
      </c>
      <c r="P617" t="s">
        <v>386</v>
      </c>
      <c r="Q617" s="150" t="str">
        <f>IF(JRF!D630="","",IF(IFERROR(VLOOKUP(JRF!D630,Checks!N:P,3,0),0)="A","","Inactive account in Use"))</f>
        <v/>
      </c>
      <c r="R617" t="str">
        <f>IFERROR(IF('Journal Template'!C1029="","",IF(IFERROR(VLOOKUP('Journal Template'!C1029,Checks!N:P,3,0),0)="A","","Inactive account in Use")),"")</f>
        <v/>
      </c>
      <c r="S617" t="s">
        <v>3683</v>
      </c>
      <c r="T617" t="s">
        <v>386</v>
      </c>
      <c r="U617" t="s">
        <v>68</v>
      </c>
      <c r="V617" s="150" t="str">
        <f>IF(JRF!C630="","",IF(IFERROR(VLOOKUP(JRF!C630,Checks!S:U,3,0),0)="A","Entry with System fund Dept",""))</f>
        <v/>
      </c>
      <c r="W617" t="str">
        <f>IFERROR(IF('Journal Template'!D1029="","",IF(IFERROR(VLOOKUP('Journal Template'!D1029,Checks!S:U,3,0),0)="A","Entry with System fund Dept","")),"")</f>
        <v/>
      </c>
      <c r="X617" t="s">
        <v>3684</v>
      </c>
      <c r="Y617" t="s">
        <v>386</v>
      </c>
      <c r="Z617" t="s">
        <v>3685</v>
      </c>
      <c r="AA617" t="s">
        <v>623</v>
      </c>
      <c r="AB617" t="s">
        <v>1769</v>
      </c>
      <c r="AC617" s="150" t="str">
        <f>IFERROR(IF(JRF!C630="","",IF(AND(VLOOKUP(JRF!C630,X:AA,4,0)=JRF!B630,VLOOKUP(JRF!C630,X:Y,2,0)="A"),"","Inactive Dept Combo Error")),"Inactive Dept Combo Error")</f>
        <v/>
      </c>
      <c r="AD617" t="str">
        <f>IFERROR(IF('Journal Template'!D1029="","",IF(AND(VLOOKUP('Journal Template'!D1029,X:AA,4,0)='Journal Template'!A1029,VLOOKUP('Journal Template'!D1029,X:Y,2,0)="A"),"","Inactive Dept Combo Error")),"")</f>
        <v/>
      </c>
      <c r="AK617" s="150" t="str">
        <f>IF(JRF!B630="","",IF(JRF!B630=IFERROR(VLOOKUP(JRF!B630,Checks!AI:AI,1,0),0),"Entry in Branch/Satellite BU's",""))</f>
        <v/>
      </c>
      <c r="AL617" t="str">
        <f>IFERROR(IF('Journal Template'!A1029="","",IF('Journal Template'!A1029=IFERROR(VLOOKUP('Journal Template'!A1029,Checks!AI:AI,1,0),0),"Entry in Branch/Satellite BU's","")),"")</f>
        <v/>
      </c>
      <c r="AO617" s="171"/>
      <c r="AP617" s="171"/>
      <c r="AQ617" s="171"/>
      <c r="AR617" s="171"/>
      <c r="CI617" t="str">
        <f>IF(JRF!F630&gt;0,"",IF(JRF!B630="","",IF(LEFT(JRF!B630,1)=IFERROR(VLOOKUP(LEFT(JRF!B630,1),$CF$2:$CF$5,1,0),0),"Product Code Required",IF(JRF!C630="","",IF(JRF!C630=IFERROR(VLOOKUP(JRF!C630,$CH:$CH,1,0),0),"Product Code Required","NA")))))</f>
        <v/>
      </c>
      <c r="CJ617" t="str">
        <f>IF(JRF!AV630&gt;0,"",IF(JRF!Q630="","",IF(LEFT(JRF!Q630,1)=IFERROR(VLOOKUP(LEFT(JRF!Q630,1),$CF$2:$CF$5,1,0),0),"Product Code Required",IF(JRF!V630="","",IF(JRF!V630=IFERROR(VLOOKUP(JRF!V630,$CH:$CH,1,0),0),"Product Code Required","NA")))))</f>
        <v/>
      </c>
      <c r="CK617" t="str">
        <f>IFERROR(IF(LEN('Journal Template'!F628)&gt;0,"",IF('Journal Template'!A628="","",IF(LEFT('Journal Template'!A628,1)=IFERROR(VLOOKUP(LEFT('Journal Template'!A628,1),Checks!$CF$2:$CF$5,1,0),0),"Product Code Required",IF('Journal Template'!D628="","",IF('Journal Template'!D628=IFERROR(VLOOKUP('Journal Template'!D628,Checks!$CH:$CH,1,0),0),"Product Code Required","NA"))))),"")</f>
        <v/>
      </c>
    </row>
    <row r="618" spans="14:89">
      <c r="N618" t="s">
        <v>3686</v>
      </c>
      <c r="O618" t="s">
        <v>983</v>
      </c>
      <c r="P618" t="s">
        <v>386</v>
      </c>
      <c r="Q618" s="150" t="str">
        <f>IF(JRF!D631="","",IF(IFERROR(VLOOKUP(JRF!D631,Checks!N:P,3,0),0)="A","","Inactive account in Use"))</f>
        <v/>
      </c>
      <c r="R618" t="str">
        <f>IFERROR(IF('Journal Template'!C1030="","",IF(IFERROR(VLOOKUP('Journal Template'!C1030,Checks!N:P,3,0),0)="A","","Inactive account in Use")),"")</f>
        <v/>
      </c>
      <c r="S618" t="s">
        <v>3687</v>
      </c>
      <c r="T618" t="s">
        <v>386</v>
      </c>
      <c r="U618" t="s">
        <v>68</v>
      </c>
      <c r="V618" s="150" t="str">
        <f>IF(JRF!C631="","",IF(IFERROR(VLOOKUP(JRF!C631,Checks!S:U,3,0),0)="A","Entry with System fund Dept",""))</f>
        <v/>
      </c>
      <c r="W618" t="str">
        <f>IFERROR(IF('Journal Template'!D1030="","",IF(IFERROR(VLOOKUP('Journal Template'!D1030,Checks!S:U,3,0),0)="A","Entry with System fund Dept","")),"")</f>
        <v/>
      </c>
      <c r="X618" t="s">
        <v>3688</v>
      </c>
      <c r="Y618" t="s">
        <v>386</v>
      </c>
      <c r="Z618" t="s">
        <v>3689</v>
      </c>
      <c r="AA618" t="s">
        <v>3681</v>
      </c>
      <c r="AB618" t="s">
        <v>125</v>
      </c>
      <c r="AC618" s="150" t="str">
        <f>IFERROR(IF(JRF!C631="","",IF(AND(VLOOKUP(JRF!C631,X:AA,4,0)=JRF!B631,VLOOKUP(JRF!C631,X:Y,2,0)="A"),"","Inactive Dept Combo Error")),"Inactive Dept Combo Error")</f>
        <v/>
      </c>
      <c r="AD618" t="str">
        <f>IFERROR(IF('Journal Template'!D1030="","",IF(AND(VLOOKUP('Journal Template'!D1030,X:AA,4,0)='Journal Template'!A1030,VLOOKUP('Journal Template'!D1030,X:Y,2,0)="A"),"","Inactive Dept Combo Error")),"")</f>
        <v/>
      </c>
      <c r="AK618" s="150" t="str">
        <f>IF(JRF!B631="","",IF(JRF!B631=IFERROR(VLOOKUP(JRF!B631,Checks!AI:AI,1,0),0),"Entry in Branch/Satellite BU's",""))</f>
        <v/>
      </c>
      <c r="AL618" t="str">
        <f>IFERROR(IF('Journal Template'!A1030="","",IF('Journal Template'!A1030=IFERROR(VLOOKUP('Journal Template'!A1030,Checks!AI:AI,1,0),0),"Entry in Branch/Satellite BU's","")),"")</f>
        <v/>
      </c>
      <c r="AO618" s="171"/>
      <c r="AP618" s="171"/>
      <c r="AQ618" s="171"/>
      <c r="AR618" s="171"/>
      <c r="CI618" t="str">
        <f>IF(JRF!F631&gt;0,"",IF(JRF!B631="","",IF(LEFT(JRF!B631,1)=IFERROR(VLOOKUP(LEFT(JRF!B631,1),$CF$2:$CF$5,1,0),0),"Product Code Required",IF(JRF!C631="","",IF(JRF!C631=IFERROR(VLOOKUP(JRF!C631,$CH:$CH,1,0),0),"Product Code Required","NA")))))</f>
        <v/>
      </c>
      <c r="CJ618" t="str">
        <f>IF(JRF!AV631&gt;0,"",IF(JRF!Q631="","",IF(LEFT(JRF!Q631,1)=IFERROR(VLOOKUP(LEFT(JRF!Q631,1),$CF$2:$CF$5,1,0),0),"Product Code Required",IF(JRF!V631="","",IF(JRF!V631=IFERROR(VLOOKUP(JRF!V631,$CH:$CH,1,0),0),"Product Code Required","NA")))))</f>
        <v/>
      </c>
      <c r="CK618" t="str">
        <f>IFERROR(IF(LEN('Journal Template'!F629)&gt;0,"",IF('Journal Template'!A629="","",IF(LEFT('Journal Template'!A629,1)=IFERROR(VLOOKUP(LEFT('Journal Template'!A629,1),Checks!$CF$2:$CF$5,1,0),0),"Product Code Required",IF('Journal Template'!D629="","",IF('Journal Template'!D629=IFERROR(VLOOKUP('Journal Template'!D629,Checks!$CH:$CH,1,0),0),"Product Code Required","NA"))))),"")</f>
        <v/>
      </c>
    </row>
    <row r="619" spans="14:89">
      <c r="N619" t="s">
        <v>3690</v>
      </c>
      <c r="O619" t="s">
        <v>983</v>
      </c>
      <c r="P619" t="s">
        <v>386</v>
      </c>
      <c r="Q619" s="150" t="str">
        <f>IF(JRF!D632="","",IF(IFERROR(VLOOKUP(JRF!D632,Checks!N:P,3,0),0)="A","","Inactive account in Use"))</f>
        <v/>
      </c>
      <c r="R619" t="str">
        <f>IFERROR(IF('Journal Template'!C1031="","",IF(IFERROR(VLOOKUP('Journal Template'!C1031,Checks!N:P,3,0),0)="A","","Inactive account in Use")),"")</f>
        <v/>
      </c>
      <c r="S619" t="s">
        <v>3691</v>
      </c>
      <c r="T619" t="s">
        <v>386</v>
      </c>
      <c r="U619" t="s">
        <v>68</v>
      </c>
      <c r="V619" s="150" t="str">
        <f>IF(JRF!C632="","",IF(IFERROR(VLOOKUP(JRF!C632,Checks!S:U,3,0),0)="A","Entry with System fund Dept",""))</f>
        <v/>
      </c>
      <c r="W619" t="str">
        <f>IFERROR(IF('Journal Template'!D1031="","",IF(IFERROR(VLOOKUP('Journal Template'!D1031,Checks!S:U,3,0),0)="A","Entry with System fund Dept","")),"")</f>
        <v/>
      </c>
      <c r="X619" t="s">
        <v>3692</v>
      </c>
      <c r="Y619" t="s">
        <v>386</v>
      </c>
      <c r="Z619" t="s">
        <v>3693</v>
      </c>
      <c r="AA619" t="s">
        <v>3591</v>
      </c>
      <c r="AB619" t="s">
        <v>125</v>
      </c>
      <c r="AC619" s="150" t="str">
        <f>IFERROR(IF(JRF!C632="","",IF(AND(VLOOKUP(JRF!C632,X:AA,4,0)=JRF!B632,VLOOKUP(JRF!C632,X:Y,2,0)="A"),"","Inactive Dept Combo Error")),"Inactive Dept Combo Error")</f>
        <v/>
      </c>
      <c r="AD619" t="str">
        <f>IFERROR(IF('Journal Template'!D1031="","",IF(AND(VLOOKUP('Journal Template'!D1031,X:AA,4,0)='Journal Template'!A1031,VLOOKUP('Journal Template'!D1031,X:Y,2,0)="A"),"","Inactive Dept Combo Error")),"")</f>
        <v/>
      </c>
      <c r="AK619" s="150" t="str">
        <f>IF(JRF!B632="","",IF(JRF!B632=IFERROR(VLOOKUP(JRF!B632,Checks!AI:AI,1,0),0),"Entry in Branch/Satellite BU's",""))</f>
        <v/>
      </c>
      <c r="AL619" t="str">
        <f>IFERROR(IF('Journal Template'!A1031="","",IF('Journal Template'!A1031=IFERROR(VLOOKUP('Journal Template'!A1031,Checks!AI:AI,1,0),0),"Entry in Branch/Satellite BU's","")),"")</f>
        <v/>
      </c>
      <c r="AO619" s="171"/>
      <c r="AP619" s="171"/>
      <c r="AQ619" s="171"/>
      <c r="AR619" s="171"/>
      <c r="CI619" t="str">
        <f>IF(JRF!F632&gt;0,"",IF(JRF!B632="","",IF(LEFT(JRF!B632,1)=IFERROR(VLOOKUP(LEFT(JRF!B632,1),$CF$2:$CF$5,1,0),0),"Product Code Required",IF(JRF!C632="","",IF(JRF!C632=IFERROR(VLOOKUP(JRF!C632,$CH:$CH,1,0),0),"Product Code Required","NA")))))</f>
        <v/>
      </c>
      <c r="CJ619" t="str">
        <f>IF(JRF!AV632&gt;0,"",IF(JRF!Q632="","",IF(LEFT(JRF!Q632,1)=IFERROR(VLOOKUP(LEFT(JRF!Q632,1),$CF$2:$CF$5,1,0),0),"Product Code Required",IF(JRF!V632="","",IF(JRF!V632=IFERROR(VLOOKUP(JRF!V632,$CH:$CH,1,0),0),"Product Code Required","NA")))))</f>
        <v/>
      </c>
      <c r="CK619" t="str">
        <f>IFERROR(IF(LEN('Journal Template'!F630)&gt;0,"",IF('Journal Template'!A630="","",IF(LEFT('Journal Template'!A630,1)=IFERROR(VLOOKUP(LEFT('Journal Template'!A630,1),Checks!$CF$2:$CF$5,1,0),0),"Product Code Required",IF('Journal Template'!D630="","",IF('Journal Template'!D630=IFERROR(VLOOKUP('Journal Template'!D630,Checks!$CH:$CH,1,0),0),"Product Code Required","NA"))))),"")</f>
        <v/>
      </c>
    </row>
    <row r="620" spans="14:89">
      <c r="N620" t="s">
        <v>3694</v>
      </c>
      <c r="O620" t="s">
        <v>983</v>
      </c>
      <c r="P620" t="s">
        <v>386</v>
      </c>
      <c r="Q620" s="150" t="str">
        <f>IF(JRF!D633="","",IF(IFERROR(VLOOKUP(JRF!D633,Checks!N:P,3,0),0)="A","","Inactive account in Use"))</f>
        <v/>
      </c>
      <c r="R620" t="str">
        <f>IFERROR(IF('Journal Template'!C1032="","",IF(IFERROR(VLOOKUP('Journal Template'!C1032,Checks!N:P,3,0),0)="A","","Inactive account in Use")),"")</f>
        <v/>
      </c>
      <c r="S620" t="s">
        <v>3695</v>
      </c>
      <c r="T620" t="s">
        <v>386</v>
      </c>
      <c r="U620" t="s">
        <v>68</v>
      </c>
      <c r="V620" s="150" t="str">
        <f>IF(JRF!C633="","",IF(IFERROR(VLOOKUP(JRF!C633,Checks!S:U,3,0),0)="A","Entry with System fund Dept",""))</f>
        <v/>
      </c>
      <c r="W620" t="str">
        <f>IFERROR(IF('Journal Template'!D1032="","",IF(IFERROR(VLOOKUP('Journal Template'!D1032,Checks!S:U,3,0),0)="A","Entry with System fund Dept","")),"")</f>
        <v/>
      </c>
      <c r="X620" t="s">
        <v>3696</v>
      </c>
      <c r="Y620" t="s">
        <v>389</v>
      </c>
      <c r="Z620" t="s">
        <v>3697</v>
      </c>
      <c r="AA620" t="s">
        <v>3602</v>
      </c>
      <c r="AB620" t="s">
        <v>125</v>
      </c>
      <c r="AC620" s="150" t="str">
        <f>IFERROR(IF(JRF!C633="","",IF(AND(VLOOKUP(JRF!C633,X:AA,4,0)=JRF!B633,VLOOKUP(JRF!C633,X:Y,2,0)="A"),"","Inactive Dept Combo Error")),"Inactive Dept Combo Error")</f>
        <v/>
      </c>
      <c r="AD620" t="str">
        <f>IFERROR(IF('Journal Template'!D1032="","",IF(AND(VLOOKUP('Journal Template'!D1032,X:AA,4,0)='Journal Template'!A1032,VLOOKUP('Journal Template'!D1032,X:Y,2,0)="A"),"","Inactive Dept Combo Error")),"")</f>
        <v/>
      </c>
      <c r="AK620" s="150" t="str">
        <f>IF(JRF!B633="","",IF(JRF!B633=IFERROR(VLOOKUP(JRF!B633,Checks!AI:AI,1,0),0),"Entry in Branch/Satellite BU's",""))</f>
        <v/>
      </c>
      <c r="AL620" t="str">
        <f>IFERROR(IF('Journal Template'!A1032="","",IF('Journal Template'!A1032=IFERROR(VLOOKUP('Journal Template'!A1032,Checks!AI:AI,1,0),0),"Entry in Branch/Satellite BU's","")),"")</f>
        <v/>
      </c>
      <c r="AO620" s="171"/>
      <c r="AP620" s="171"/>
      <c r="AQ620" s="171"/>
      <c r="AR620" s="171"/>
      <c r="CI620" t="str">
        <f>IF(JRF!F633&gt;0,"",IF(JRF!B633="","",IF(LEFT(JRF!B633,1)=IFERROR(VLOOKUP(LEFT(JRF!B633,1),$CF$2:$CF$5,1,0),0),"Product Code Required",IF(JRF!C633="","",IF(JRF!C633=IFERROR(VLOOKUP(JRF!C633,$CH:$CH,1,0),0),"Product Code Required","NA")))))</f>
        <v/>
      </c>
      <c r="CJ620" t="str">
        <f>IF(JRF!AV633&gt;0,"",IF(JRF!Q633="","",IF(LEFT(JRF!Q633,1)=IFERROR(VLOOKUP(LEFT(JRF!Q633,1),$CF$2:$CF$5,1,0),0),"Product Code Required",IF(JRF!V633="","",IF(JRF!V633=IFERROR(VLOOKUP(JRF!V633,$CH:$CH,1,0),0),"Product Code Required","NA")))))</f>
        <v/>
      </c>
      <c r="CK620" t="str">
        <f>IFERROR(IF(LEN('Journal Template'!F631)&gt;0,"",IF('Journal Template'!A631="","",IF(LEFT('Journal Template'!A631,1)=IFERROR(VLOOKUP(LEFT('Journal Template'!A631,1),Checks!$CF$2:$CF$5,1,0),0),"Product Code Required",IF('Journal Template'!D631="","",IF('Journal Template'!D631=IFERROR(VLOOKUP('Journal Template'!D631,Checks!$CH:$CH,1,0),0),"Product Code Required","NA"))))),"")</f>
        <v/>
      </c>
    </row>
    <row r="621" spans="14:89">
      <c r="N621" t="s">
        <v>3698</v>
      </c>
      <c r="O621" t="s">
        <v>983</v>
      </c>
      <c r="P621" t="s">
        <v>386</v>
      </c>
      <c r="Q621" s="150" t="str">
        <f>IF(JRF!D634="","",IF(IFERROR(VLOOKUP(JRF!D634,Checks!N:P,3,0),0)="A","","Inactive account in Use"))</f>
        <v/>
      </c>
      <c r="R621" t="str">
        <f>IFERROR(IF('Journal Template'!C1033="","",IF(IFERROR(VLOOKUP('Journal Template'!C1033,Checks!N:P,3,0),0)="A","","Inactive account in Use")),"")</f>
        <v/>
      </c>
      <c r="S621" t="s">
        <v>3699</v>
      </c>
      <c r="T621" t="s">
        <v>386</v>
      </c>
      <c r="U621" t="s">
        <v>68</v>
      </c>
      <c r="V621" s="150" t="str">
        <f>IF(JRF!C634="","",IF(IFERROR(VLOOKUP(JRF!C634,Checks!S:U,3,0),0)="A","Entry with System fund Dept",""))</f>
        <v/>
      </c>
      <c r="W621" t="str">
        <f>IFERROR(IF('Journal Template'!D1033="","",IF(IFERROR(VLOOKUP('Journal Template'!D1033,Checks!S:U,3,0),0)="A","Entry with System fund Dept","")),"")</f>
        <v/>
      </c>
      <c r="X621" t="s">
        <v>3696</v>
      </c>
      <c r="Y621" t="s">
        <v>389</v>
      </c>
      <c r="Z621" t="s">
        <v>3697</v>
      </c>
      <c r="AA621" t="s">
        <v>391</v>
      </c>
      <c r="AB621" t="s">
        <v>125</v>
      </c>
      <c r="AC621" s="150" t="str">
        <f>IFERROR(IF(JRF!C634="","",IF(AND(VLOOKUP(JRF!C634,X:AA,4,0)=JRF!B634,VLOOKUP(JRF!C634,X:Y,2,0)="A"),"","Inactive Dept Combo Error")),"Inactive Dept Combo Error")</f>
        <v/>
      </c>
      <c r="AD621" t="str">
        <f>IFERROR(IF('Journal Template'!D1033="","",IF(AND(VLOOKUP('Journal Template'!D1033,X:AA,4,0)='Journal Template'!A1033,VLOOKUP('Journal Template'!D1033,X:Y,2,0)="A"),"","Inactive Dept Combo Error")),"")</f>
        <v/>
      </c>
      <c r="AK621" s="150" t="str">
        <f>IF(JRF!B634="","",IF(JRF!B634=IFERROR(VLOOKUP(JRF!B634,Checks!AI:AI,1,0),0),"Entry in Branch/Satellite BU's",""))</f>
        <v/>
      </c>
      <c r="AL621" t="str">
        <f>IFERROR(IF('Journal Template'!A1033="","",IF('Journal Template'!A1033=IFERROR(VLOOKUP('Journal Template'!A1033,Checks!AI:AI,1,0),0),"Entry in Branch/Satellite BU's","")),"")</f>
        <v/>
      </c>
      <c r="AO621" s="171"/>
      <c r="AP621" s="171"/>
      <c r="AQ621" s="171"/>
      <c r="AR621" s="171"/>
      <c r="CI621" t="str">
        <f>IF(JRF!F634&gt;0,"",IF(JRF!B634="","",IF(LEFT(JRF!B634,1)=IFERROR(VLOOKUP(LEFT(JRF!B634,1),$CF$2:$CF$5,1,0),0),"Product Code Required",IF(JRF!C634="","",IF(JRF!C634=IFERROR(VLOOKUP(JRF!C634,$CH:$CH,1,0),0),"Product Code Required","NA")))))</f>
        <v/>
      </c>
      <c r="CJ621" t="str">
        <f>IF(JRF!AV634&gt;0,"",IF(JRF!Q634="","",IF(LEFT(JRF!Q634,1)=IFERROR(VLOOKUP(LEFT(JRF!Q634,1),$CF$2:$CF$5,1,0),0),"Product Code Required",IF(JRF!V634="","",IF(JRF!V634=IFERROR(VLOOKUP(JRF!V634,$CH:$CH,1,0),0),"Product Code Required","NA")))))</f>
        <v/>
      </c>
      <c r="CK621" t="str">
        <f>IFERROR(IF(LEN('Journal Template'!F632)&gt;0,"",IF('Journal Template'!A632="","",IF(LEFT('Journal Template'!A632,1)=IFERROR(VLOOKUP(LEFT('Journal Template'!A632,1),Checks!$CF$2:$CF$5,1,0),0),"Product Code Required",IF('Journal Template'!D632="","",IF('Journal Template'!D632=IFERROR(VLOOKUP('Journal Template'!D632,Checks!$CH:$CH,1,0),0),"Product Code Required","NA"))))),"")</f>
        <v/>
      </c>
    </row>
    <row r="622" spans="14:89">
      <c r="N622" t="s">
        <v>3700</v>
      </c>
      <c r="O622" t="s">
        <v>983</v>
      </c>
      <c r="P622" t="s">
        <v>386</v>
      </c>
      <c r="Q622" s="150" t="str">
        <f>IF(JRF!D635="","",IF(IFERROR(VLOOKUP(JRF!D635,Checks!N:P,3,0),0)="A","","Inactive account in Use"))</f>
        <v/>
      </c>
      <c r="R622" t="str">
        <f>IFERROR(IF('Journal Template'!C1034="","",IF(IFERROR(VLOOKUP('Journal Template'!C1034,Checks!N:P,3,0),0)="A","","Inactive account in Use")),"")</f>
        <v/>
      </c>
      <c r="S622" t="s">
        <v>3701</v>
      </c>
      <c r="T622" t="s">
        <v>386</v>
      </c>
      <c r="U622" t="s">
        <v>68</v>
      </c>
      <c r="V622" s="150" t="str">
        <f>IF(JRF!C635="","",IF(IFERROR(VLOOKUP(JRF!C635,Checks!S:U,3,0),0)="A","Entry with System fund Dept",""))</f>
        <v/>
      </c>
      <c r="W622" t="str">
        <f>IFERROR(IF('Journal Template'!D1034="","",IF(IFERROR(VLOOKUP('Journal Template'!D1034,Checks!S:U,3,0),0)="A","Entry with System fund Dept","")),"")</f>
        <v/>
      </c>
      <c r="X622" t="s">
        <v>3702</v>
      </c>
      <c r="Y622" t="s">
        <v>389</v>
      </c>
      <c r="Z622" t="s">
        <v>3703</v>
      </c>
      <c r="AA622" t="s">
        <v>391</v>
      </c>
      <c r="AB622" t="s">
        <v>125</v>
      </c>
      <c r="AC622" s="150" t="str">
        <f>IFERROR(IF(JRF!C635="","",IF(AND(VLOOKUP(JRF!C635,X:AA,4,0)=JRF!B635,VLOOKUP(JRF!C635,X:Y,2,0)="A"),"","Inactive Dept Combo Error")),"Inactive Dept Combo Error")</f>
        <v/>
      </c>
      <c r="AD622" t="str">
        <f>IFERROR(IF('Journal Template'!D1034="","",IF(AND(VLOOKUP('Journal Template'!D1034,X:AA,4,0)='Journal Template'!A1034,VLOOKUP('Journal Template'!D1034,X:Y,2,0)="A"),"","Inactive Dept Combo Error")),"")</f>
        <v/>
      </c>
      <c r="AK622" s="150" t="str">
        <f>IF(JRF!B635="","",IF(JRF!B635=IFERROR(VLOOKUP(JRF!B635,Checks!AI:AI,1,0),0),"Entry in Branch/Satellite BU's",""))</f>
        <v/>
      </c>
      <c r="AL622" t="str">
        <f>IFERROR(IF('Journal Template'!A1034="","",IF('Journal Template'!A1034=IFERROR(VLOOKUP('Journal Template'!A1034,Checks!AI:AI,1,0),0),"Entry in Branch/Satellite BU's","")),"")</f>
        <v/>
      </c>
      <c r="AO622" s="171"/>
      <c r="AP622" s="171"/>
      <c r="AQ622" s="171"/>
      <c r="AR622" s="171"/>
      <c r="CI622" t="str">
        <f>IF(JRF!F635&gt;0,"",IF(JRF!B635="","",IF(LEFT(JRF!B635,1)=IFERROR(VLOOKUP(LEFT(JRF!B635,1),$CF$2:$CF$5,1,0),0),"Product Code Required",IF(JRF!C635="","",IF(JRF!C635=IFERROR(VLOOKUP(JRF!C635,$CH:$CH,1,0),0),"Product Code Required","NA")))))</f>
        <v/>
      </c>
      <c r="CJ622" t="str">
        <f>IF(JRF!AV635&gt;0,"",IF(JRF!Q635="","",IF(LEFT(JRF!Q635,1)=IFERROR(VLOOKUP(LEFT(JRF!Q635,1),$CF$2:$CF$5,1,0),0),"Product Code Required",IF(JRF!V635="","",IF(JRF!V635=IFERROR(VLOOKUP(JRF!V635,$CH:$CH,1,0),0),"Product Code Required","NA")))))</f>
        <v/>
      </c>
      <c r="CK622" t="str">
        <f>IFERROR(IF(LEN('Journal Template'!F633)&gt;0,"",IF('Journal Template'!A633="","",IF(LEFT('Journal Template'!A633,1)=IFERROR(VLOOKUP(LEFT('Journal Template'!A633,1),Checks!$CF$2:$CF$5,1,0),0),"Product Code Required",IF('Journal Template'!D633="","",IF('Journal Template'!D633=IFERROR(VLOOKUP('Journal Template'!D633,Checks!$CH:$CH,1,0),0),"Product Code Required","NA"))))),"")</f>
        <v/>
      </c>
    </row>
    <row r="623" spans="14:89">
      <c r="N623" t="s">
        <v>3704</v>
      </c>
      <c r="O623" t="s">
        <v>983</v>
      </c>
      <c r="P623" t="s">
        <v>386</v>
      </c>
      <c r="Q623" s="150" t="str">
        <f>IF(JRF!D636="","",IF(IFERROR(VLOOKUP(JRF!D636,Checks!N:P,3,0),0)="A","","Inactive account in Use"))</f>
        <v/>
      </c>
      <c r="R623" t="str">
        <f>IFERROR(IF('Journal Template'!C1035="","",IF(IFERROR(VLOOKUP('Journal Template'!C1035,Checks!N:P,3,0),0)="A","","Inactive account in Use")),"")</f>
        <v/>
      </c>
      <c r="S623" t="s">
        <v>3705</v>
      </c>
      <c r="T623" t="s">
        <v>386</v>
      </c>
      <c r="U623" t="s">
        <v>68</v>
      </c>
      <c r="V623" s="150" t="str">
        <f>IF(JRF!C636="","",IF(IFERROR(VLOOKUP(JRF!C636,Checks!S:U,3,0),0)="A","Entry with System fund Dept",""))</f>
        <v/>
      </c>
      <c r="W623" t="str">
        <f>IFERROR(IF('Journal Template'!D1035="","",IF(IFERROR(VLOOKUP('Journal Template'!D1035,Checks!S:U,3,0),0)="A","Entry with System fund Dept","")),"")</f>
        <v/>
      </c>
      <c r="X623" t="s">
        <v>3706</v>
      </c>
      <c r="Y623" t="s">
        <v>389</v>
      </c>
      <c r="Z623" t="s">
        <v>3707</v>
      </c>
      <c r="AA623" t="s">
        <v>3681</v>
      </c>
      <c r="AB623" t="s">
        <v>125</v>
      </c>
      <c r="AC623" s="150" t="str">
        <f>IFERROR(IF(JRF!C636="","",IF(AND(VLOOKUP(JRF!C636,X:AA,4,0)=JRF!B636,VLOOKUP(JRF!C636,X:Y,2,0)="A"),"","Inactive Dept Combo Error")),"Inactive Dept Combo Error")</f>
        <v/>
      </c>
      <c r="AD623" t="str">
        <f>IFERROR(IF('Journal Template'!D1035="","",IF(AND(VLOOKUP('Journal Template'!D1035,X:AA,4,0)='Journal Template'!A1035,VLOOKUP('Journal Template'!D1035,X:Y,2,0)="A"),"","Inactive Dept Combo Error")),"")</f>
        <v/>
      </c>
      <c r="AK623" s="150" t="str">
        <f>IF(JRF!B636="","",IF(JRF!B636=IFERROR(VLOOKUP(JRF!B636,Checks!AI:AI,1,0),0),"Entry in Branch/Satellite BU's",""))</f>
        <v/>
      </c>
      <c r="AL623" t="str">
        <f>IFERROR(IF('Journal Template'!A1035="","",IF('Journal Template'!A1035=IFERROR(VLOOKUP('Journal Template'!A1035,Checks!AI:AI,1,0),0),"Entry in Branch/Satellite BU's","")),"")</f>
        <v/>
      </c>
      <c r="AO623" s="171"/>
      <c r="AP623" s="171"/>
      <c r="AQ623" s="171"/>
      <c r="AR623" s="171"/>
      <c r="CI623" t="str">
        <f>IF(JRF!F636&gt;0,"",IF(JRF!B636="","",IF(LEFT(JRF!B636,1)=IFERROR(VLOOKUP(LEFT(JRF!B636,1),$CF$2:$CF$5,1,0),0),"Product Code Required",IF(JRF!C636="","",IF(JRF!C636=IFERROR(VLOOKUP(JRF!C636,$CH:$CH,1,0),0),"Product Code Required","NA")))))</f>
        <v/>
      </c>
      <c r="CJ623" t="str">
        <f>IF(JRF!AV636&gt;0,"",IF(JRF!Q636="","",IF(LEFT(JRF!Q636,1)=IFERROR(VLOOKUP(LEFT(JRF!Q636,1),$CF$2:$CF$5,1,0),0),"Product Code Required",IF(JRF!V636="","",IF(JRF!V636=IFERROR(VLOOKUP(JRF!V636,$CH:$CH,1,0),0),"Product Code Required","NA")))))</f>
        <v/>
      </c>
      <c r="CK623" t="str">
        <f>IFERROR(IF(LEN('Journal Template'!F634)&gt;0,"",IF('Journal Template'!A634="","",IF(LEFT('Journal Template'!A634,1)=IFERROR(VLOOKUP(LEFT('Journal Template'!A634,1),Checks!$CF$2:$CF$5,1,0),0),"Product Code Required",IF('Journal Template'!D634="","",IF('Journal Template'!D634=IFERROR(VLOOKUP('Journal Template'!D634,Checks!$CH:$CH,1,0),0),"Product Code Required","NA"))))),"")</f>
        <v/>
      </c>
    </row>
    <row r="624" spans="14:89">
      <c r="N624" t="s">
        <v>3708</v>
      </c>
      <c r="O624" t="s">
        <v>983</v>
      </c>
      <c r="P624" t="s">
        <v>386</v>
      </c>
      <c r="Q624" s="150" t="str">
        <f>IF(JRF!D637="","",IF(IFERROR(VLOOKUP(JRF!D637,Checks!N:P,3,0),0)="A","","Inactive account in Use"))</f>
        <v/>
      </c>
      <c r="R624" t="str">
        <f>IFERROR(IF('Journal Template'!C1036="","",IF(IFERROR(VLOOKUP('Journal Template'!C1036,Checks!N:P,3,0),0)="A","","Inactive account in Use")),"")</f>
        <v/>
      </c>
      <c r="S624" t="s">
        <v>3709</v>
      </c>
      <c r="T624" t="s">
        <v>386</v>
      </c>
      <c r="U624" t="s">
        <v>68</v>
      </c>
      <c r="V624" s="150" t="str">
        <f>IF(JRF!C637="","",IF(IFERROR(VLOOKUP(JRF!C637,Checks!S:U,3,0),0)="A","Entry with System fund Dept",""))</f>
        <v/>
      </c>
      <c r="W624" t="str">
        <f>IFERROR(IF('Journal Template'!D1036="","",IF(IFERROR(VLOOKUP('Journal Template'!D1036,Checks!S:U,3,0),0)="A","Entry with System fund Dept","")),"")</f>
        <v/>
      </c>
      <c r="X624" t="s">
        <v>3710</v>
      </c>
      <c r="Y624" t="s">
        <v>389</v>
      </c>
      <c r="Z624" t="s">
        <v>3711</v>
      </c>
      <c r="AA624" t="s">
        <v>3681</v>
      </c>
      <c r="AB624" t="s">
        <v>125</v>
      </c>
      <c r="AC624" s="150" t="str">
        <f>IFERROR(IF(JRF!C637="","",IF(AND(VLOOKUP(JRF!C637,X:AA,4,0)=JRF!B637,VLOOKUP(JRF!C637,X:Y,2,0)="A"),"","Inactive Dept Combo Error")),"Inactive Dept Combo Error")</f>
        <v/>
      </c>
      <c r="AD624" t="str">
        <f>IFERROR(IF('Journal Template'!D1036="","",IF(AND(VLOOKUP('Journal Template'!D1036,X:AA,4,0)='Journal Template'!A1036,VLOOKUP('Journal Template'!D1036,X:Y,2,0)="A"),"","Inactive Dept Combo Error")),"")</f>
        <v/>
      </c>
      <c r="AK624" s="150" t="str">
        <f>IF(JRF!B637="","",IF(JRF!B637=IFERROR(VLOOKUP(JRF!B637,Checks!AI:AI,1,0),0),"Entry in Branch/Satellite BU's",""))</f>
        <v/>
      </c>
      <c r="AL624" t="str">
        <f>IFERROR(IF('Journal Template'!A1036="","",IF('Journal Template'!A1036=IFERROR(VLOOKUP('Journal Template'!A1036,Checks!AI:AI,1,0),0),"Entry in Branch/Satellite BU's","")),"")</f>
        <v/>
      </c>
      <c r="AO624" s="171"/>
      <c r="AP624" s="171"/>
      <c r="AQ624" s="171"/>
      <c r="AR624" s="171"/>
      <c r="CI624" t="str">
        <f>IF(JRF!F637&gt;0,"",IF(JRF!B637="","",IF(LEFT(JRF!B637,1)=IFERROR(VLOOKUP(LEFT(JRF!B637,1),$CF$2:$CF$5,1,0),0),"Product Code Required",IF(JRF!C637="","",IF(JRF!C637=IFERROR(VLOOKUP(JRF!C637,$CH:$CH,1,0),0),"Product Code Required","NA")))))</f>
        <v/>
      </c>
      <c r="CJ624" t="str">
        <f>IF(JRF!AV637&gt;0,"",IF(JRF!Q637="","",IF(LEFT(JRF!Q637,1)=IFERROR(VLOOKUP(LEFT(JRF!Q637,1),$CF$2:$CF$5,1,0),0),"Product Code Required",IF(JRF!V637="","",IF(JRF!V637=IFERROR(VLOOKUP(JRF!V637,$CH:$CH,1,0),0),"Product Code Required","NA")))))</f>
        <v/>
      </c>
      <c r="CK624" t="str">
        <f>IFERROR(IF(LEN('Journal Template'!F635)&gt;0,"",IF('Journal Template'!A635="","",IF(LEFT('Journal Template'!A635,1)=IFERROR(VLOOKUP(LEFT('Journal Template'!A635,1),Checks!$CF$2:$CF$5,1,0),0),"Product Code Required",IF('Journal Template'!D635="","",IF('Journal Template'!D635=IFERROR(VLOOKUP('Journal Template'!D635,Checks!$CH:$CH,1,0),0),"Product Code Required","NA"))))),"")</f>
        <v/>
      </c>
    </row>
    <row r="625" spans="14:89">
      <c r="N625" t="s">
        <v>3712</v>
      </c>
      <c r="O625" t="s">
        <v>983</v>
      </c>
      <c r="P625" t="s">
        <v>386</v>
      </c>
      <c r="Q625" s="150" t="str">
        <f>IF(JRF!D638="","",IF(IFERROR(VLOOKUP(JRF!D638,Checks!N:P,3,0),0)="A","","Inactive account in Use"))</f>
        <v/>
      </c>
      <c r="R625" t="str">
        <f>IFERROR(IF('Journal Template'!C1037="","",IF(IFERROR(VLOOKUP('Journal Template'!C1037,Checks!N:P,3,0),0)="A","","Inactive account in Use")),"")</f>
        <v/>
      </c>
      <c r="S625" t="s">
        <v>3713</v>
      </c>
      <c r="T625" t="s">
        <v>386</v>
      </c>
      <c r="U625" t="s">
        <v>68</v>
      </c>
      <c r="V625" s="150" t="str">
        <f>IF(JRF!C638="","",IF(IFERROR(VLOOKUP(JRF!C638,Checks!S:U,3,0),0)="A","Entry with System fund Dept",""))</f>
        <v/>
      </c>
      <c r="W625" t="str">
        <f>IFERROR(IF('Journal Template'!D1037="","",IF(IFERROR(VLOOKUP('Journal Template'!D1037,Checks!S:U,3,0),0)="A","Entry with System fund Dept","")),"")</f>
        <v/>
      </c>
      <c r="X625" t="s">
        <v>3714</v>
      </c>
      <c r="Y625" t="s">
        <v>389</v>
      </c>
      <c r="Z625" t="s">
        <v>3715</v>
      </c>
      <c r="AA625" t="s">
        <v>3681</v>
      </c>
      <c r="AB625" t="s">
        <v>125</v>
      </c>
      <c r="AC625" s="150" t="str">
        <f>IFERROR(IF(JRF!C638="","",IF(AND(VLOOKUP(JRF!C638,X:AA,4,0)=JRF!B638,VLOOKUP(JRF!C638,X:Y,2,0)="A"),"","Inactive Dept Combo Error")),"Inactive Dept Combo Error")</f>
        <v/>
      </c>
      <c r="AD625" t="str">
        <f>IFERROR(IF('Journal Template'!D1037="","",IF(AND(VLOOKUP('Journal Template'!D1037,X:AA,4,0)='Journal Template'!A1037,VLOOKUP('Journal Template'!D1037,X:Y,2,0)="A"),"","Inactive Dept Combo Error")),"")</f>
        <v/>
      </c>
      <c r="AK625" s="150" t="str">
        <f>IF(JRF!B638="","",IF(JRF!B638=IFERROR(VLOOKUP(JRF!B638,Checks!AI:AI,1,0),0),"Entry in Branch/Satellite BU's",""))</f>
        <v/>
      </c>
      <c r="AL625" t="str">
        <f>IFERROR(IF('Journal Template'!A1037="","",IF('Journal Template'!A1037=IFERROR(VLOOKUP('Journal Template'!A1037,Checks!AI:AI,1,0),0),"Entry in Branch/Satellite BU's","")),"")</f>
        <v/>
      </c>
      <c r="AO625" s="171"/>
      <c r="AP625" s="171"/>
      <c r="AQ625" s="171"/>
      <c r="AR625" s="171"/>
      <c r="CI625" t="str">
        <f>IF(JRF!F638&gt;0,"",IF(JRF!B638="","",IF(LEFT(JRF!B638,1)=IFERROR(VLOOKUP(LEFT(JRF!B638,1),$CF$2:$CF$5,1,0),0),"Product Code Required",IF(JRF!C638="","",IF(JRF!C638=IFERROR(VLOOKUP(JRF!C638,$CH:$CH,1,0),0),"Product Code Required","NA")))))</f>
        <v/>
      </c>
      <c r="CJ625" t="str">
        <f>IF(JRF!AV638&gt;0,"",IF(JRF!Q638="","",IF(LEFT(JRF!Q638,1)=IFERROR(VLOOKUP(LEFT(JRF!Q638,1),$CF$2:$CF$5,1,0),0),"Product Code Required",IF(JRF!V638="","",IF(JRF!V638=IFERROR(VLOOKUP(JRF!V638,$CH:$CH,1,0),0),"Product Code Required","NA")))))</f>
        <v/>
      </c>
      <c r="CK625" t="str">
        <f>IFERROR(IF(LEN('Journal Template'!F636)&gt;0,"",IF('Journal Template'!A636="","",IF(LEFT('Journal Template'!A636,1)=IFERROR(VLOOKUP(LEFT('Journal Template'!A636,1),Checks!$CF$2:$CF$5,1,0),0),"Product Code Required",IF('Journal Template'!D636="","",IF('Journal Template'!D636=IFERROR(VLOOKUP('Journal Template'!D636,Checks!$CH:$CH,1,0),0),"Product Code Required","NA"))))),"")</f>
        <v/>
      </c>
    </row>
    <row r="626" spans="14:89">
      <c r="N626" t="s">
        <v>3716</v>
      </c>
      <c r="O626" t="s">
        <v>983</v>
      </c>
      <c r="P626" t="s">
        <v>386</v>
      </c>
      <c r="Q626" s="150" t="str">
        <f>IF(JRF!D639="","",IF(IFERROR(VLOOKUP(JRF!D639,Checks!N:P,3,0),0)="A","","Inactive account in Use"))</f>
        <v/>
      </c>
      <c r="R626" t="str">
        <f>IFERROR(IF('Journal Template'!C1038="","",IF(IFERROR(VLOOKUP('Journal Template'!C1038,Checks!N:P,3,0),0)="A","","Inactive account in Use")),"")</f>
        <v/>
      </c>
      <c r="S626" t="s">
        <v>3717</v>
      </c>
      <c r="T626" t="s">
        <v>386</v>
      </c>
      <c r="U626" t="s">
        <v>68</v>
      </c>
      <c r="V626" s="150" t="str">
        <f>IF(JRF!C639="","",IF(IFERROR(VLOOKUP(JRF!C639,Checks!S:U,3,0),0)="A","Entry with System fund Dept",""))</f>
        <v/>
      </c>
      <c r="W626" t="str">
        <f>IFERROR(IF('Journal Template'!D1038="","",IF(IFERROR(VLOOKUP('Journal Template'!D1038,Checks!S:U,3,0),0)="A","Entry with System fund Dept","")),"")</f>
        <v/>
      </c>
      <c r="X626" t="s">
        <v>3718</v>
      </c>
      <c r="Y626" t="s">
        <v>386</v>
      </c>
      <c r="Z626" t="s">
        <v>3719</v>
      </c>
      <c r="AA626" t="s">
        <v>3681</v>
      </c>
      <c r="AB626" t="s">
        <v>125</v>
      </c>
      <c r="AC626" s="150" t="str">
        <f>IFERROR(IF(JRF!C639="","",IF(AND(VLOOKUP(JRF!C639,X:AA,4,0)=JRF!B639,VLOOKUP(JRF!C639,X:Y,2,0)="A"),"","Inactive Dept Combo Error")),"Inactive Dept Combo Error")</f>
        <v/>
      </c>
      <c r="AD626" t="str">
        <f>IFERROR(IF('Journal Template'!D1038="","",IF(AND(VLOOKUP('Journal Template'!D1038,X:AA,4,0)='Journal Template'!A1038,VLOOKUP('Journal Template'!D1038,X:Y,2,0)="A"),"","Inactive Dept Combo Error")),"")</f>
        <v/>
      </c>
      <c r="AK626" s="150" t="str">
        <f>IF(JRF!B639="","",IF(JRF!B639=IFERROR(VLOOKUP(JRF!B639,Checks!AI:AI,1,0),0),"Entry in Branch/Satellite BU's",""))</f>
        <v/>
      </c>
      <c r="AL626" t="str">
        <f>IFERROR(IF('Journal Template'!A1038="","",IF('Journal Template'!A1038=IFERROR(VLOOKUP('Journal Template'!A1038,Checks!AI:AI,1,0),0),"Entry in Branch/Satellite BU's","")),"")</f>
        <v/>
      </c>
      <c r="AO626" s="171"/>
      <c r="AP626" s="171"/>
      <c r="AQ626" s="171"/>
      <c r="AR626" s="171"/>
      <c r="CI626" t="str">
        <f>IF(JRF!F639&gt;0,"",IF(JRF!B639="","",IF(LEFT(JRF!B639,1)=IFERROR(VLOOKUP(LEFT(JRF!B639,1),$CF$2:$CF$5,1,0),0),"Product Code Required",IF(JRF!C639="","",IF(JRF!C639=IFERROR(VLOOKUP(JRF!C639,$CH:$CH,1,0),0),"Product Code Required","NA")))))</f>
        <v/>
      </c>
      <c r="CJ626" t="str">
        <f>IF(JRF!AV639&gt;0,"",IF(JRF!Q639="","",IF(LEFT(JRF!Q639,1)=IFERROR(VLOOKUP(LEFT(JRF!Q639,1),$CF$2:$CF$5,1,0),0),"Product Code Required",IF(JRF!V639="","",IF(JRF!V639=IFERROR(VLOOKUP(JRF!V639,$CH:$CH,1,0),0),"Product Code Required","NA")))))</f>
        <v/>
      </c>
      <c r="CK626" t="str">
        <f>IFERROR(IF(LEN('Journal Template'!F637)&gt;0,"",IF('Journal Template'!A637="","",IF(LEFT('Journal Template'!A637,1)=IFERROR(VLOOKUP(LEFT('Journal Template'!A637,1),Checks!$CF$2:$CF$5,1,0),0),"Product Code Required",IF('Journal Template'!D637="","",IF('Journal Template'!D637=IFERROR(VLOOKUP('Journal Template'!D637,Checks!$CH:$CH,1,0),0),"Product Code Required","NA"))))),"")</f>
        <v/>
      </c>
    </row>
    <row r="627" spans="14:89">
      <c r="N627" t="s">
        <v>3720</v>
      </c>
      <c r="O627" t="s">
        <v>983</v>
      </c>
      <c r="P627" t="s">
        <v>386</v>
      </c>
      <c r="Q627" s="150" t="str">
        <f>IF(JRF!D640="","",IF(IFERROR(VLOOKUP(JRF!D640,Checks!N:P,3,0),0)="A","","Inactive account in Use"))</f>
        <v/>
      </c>
      <c r="R627" t="str">
        <f>IFERROR(IF('Journal Template'!C1039="","",IF(IFERROR(VLOOKUP('Journal Template'!C1039,Checks!N:P,3,0),0)="A","","Inactive account in Use")),"")</f>
        <v/>
      </c>
      <c r="S627" t="s">
        <v>3721</v>
      </c>
      <c r="T627" t="s">
        <v>386</v>
      </c>
      <c r="U627" t="s">
        <v>68</v>
      </c>
      <c r="V627" s="150" t="str">
        <f>IF(JRF!C640="","",IF(IFERROR(VLOOKUP(JRF!C640,Checks!S:U,3,0),0)="A","Entry with System fund Dept",""))</f>
        <v/>
      </c>
      <c r="W627" t="str">
        <f>IFERROR(IF('Journal Template'!D1039="","",IF(IFERROR(VLOOKUP('Journal Template'!D1039,Checks!S:U,3,0),0)="A","Entry with System fund Dept","")),"")</f>
        <v/>
      </c>
      <c r="X627" t="s">
        <v>3722</v>
      </c>
      <c r="Y627" t="s">
        <v>386</v>
      </c>
      <c r="Z627" t="s">
        <v>3723</v>
      </c>
      <c r="AA627" t="s">
        <v>1493</v>
      </c>
      <c r="AB627" t="s">
        <v>125</v>
      </c>
      <c r="AC627" s="150" t="str">
        <f>IFERROR(IF(JRF!C640="","",IF(AND(VLOOKUP(JRF!C640,X:AA,4,0)=JRF!B640,VLOOKUP(JRF!C640,X:Y,2,0)="A"),"","Inactive Dept Combo Error")),"Inactive Dept Combo Error")</f>
        <v/>
      </c>
      <c r="AD627" t="str">
        <f>IFERROR(IF('Journal Template'!D1039="","",IF(AND(VLOOKUP('Journal Template'!D1039,X:AA,4,0)='Journal Template'!A1039,VLOOKUP('Journal Template'!D1039,X:Y,2,0)="A"),"","Inactive Dept Combo Error")),"")</f>
        <v/>
      </c>
      <c r="AK627" s="150" t="str">
        <f>IF(JRF!B640="","",IF(JRF!B640=IFERROR(VLOOKUP(JRF!B640,Checks!AI:AI,1,0),0),"Entry in Branch/Satellite BU's",""))</f>
        <v/>
      </c>
      <c r="AL627" t="str">
        <f>IFERROR(IF('Journal Template'!A1039="","",IF('Journal Template'!A1039=IFERROR(VLOOKUP('Journal Template'!A1039,Checks!AI:AI,1,0),0),"Entry in Branch/Satellite BU's","")),"")</f>
        <v/>
      </c>
      <c r="AO627" s="171"/>
      <c r="AP627" s="171"/>
      <c r="AQ627" s="171"/>
      <c r="AR627" s="171"/>
      <c r="CI627" t="str">
        <f>IF(JRF!F640&gt;0,"",IF(JRF!B640="","",IF(LEFT(JRF!B640,1)=IFERROR(VLOOKUP(LEFT(JRF!B640,1),$CF$2:$CF$5,1,0),0),"Product Code Required",IF(JRF!C640="","",IF(JRF!C640=IFERROR(VLOOKUP(JRF!C640,$CH:$CH,1,0),0),"Product Code Required","NA")))))</f>
        <v/>
      </c>
      <c r="CJ627" t="str">
        <f>IF(JRF!AV640&gt;0,"",IF(JRF!Q640="","",IF(LEFT(JRF!Q640,1)=IFERROR(VLOOKUP(LEFT(JRF!Q640,1),$CF$2:$CF$5,1,0),0),"Product Code Required",IF(JRF!V640="","",IF(JRF!V640=IFERROR(VLOOKUP(JRF!V640,$CH:$CH,1,0),0),"Product Code Required","NA")))))</f>
        <v/>
      </c>
      <c r="CK627" t="str">
        <f>IFERROR(IF(LEN('Journal Template'!F638)&gt;0,"",IF('Journal Template'!A638="","",IF(LEFT('Journal Template'!A638,1)=IFERROR(VLOOKUP(LEFT('Journal Template'!A638,1),Checks!$CF$2:$CF$5,1,0),0),"Product Code Required",IF('Journal Template'!D638="","",IF('Journal Template'!D638=IFERROR(VLOOKUP('Journal Template'!D638,Checks!$CH:$CH,1,0),0),"Product Code Required","NA"))))),"")</f>
        <v/>
      </c>
    </row>
    <row r="628" spans="14:89">
      <c r="N628" t="s">
        <v>3724</v>
      </c>
      <c r="O628" t="s">
        <v>983</v>
      </c>
      <c r="P628" t="s">
        <v>386</v>
      </c>
      <c r="Q628" s="150" t="str">
        <f>IF(JRF!D641="","",IF(IFERROR(VLOOKUP(JRF!D641,Checks!N:P,3,0),0)="A","","Inactive account in Use"))</f>
        <v/>
      </c>
      <c r="R628" t="str">
        <f>IFERROR(IF('Journal Template'!C1040="","",IF(IFERROR(VLOOKUP('Journal Template'!C1040,Checks!N:P,3,0),0)="A","","Inactive account in Use")),"")</f>
        <v/>
      </c>
      <c r="S628" t="s">
        <v>3725</v>
      </c>
      <c r="T628" t="s">
        <v>386</v>
      </c>
      <c r="U628" t="s">
        <v>68</v>
      </c>
      <c r="V628" s="150" t="str">
        <f>IF(JRF!C641="","",IF(IFERROR(VLOOKUP(JRF!C641,Checks!S:U,3,0),0)="A","Entry with System fund Dept",""))</f>
        <v/>
      </c>
      <c r="W628" t="str">
        <f>IFERROR(IF('Journal Template'!D1040="","",IF(IFERROR(VLOOKUP('Journal Template'!D1040,Checks!S:U,3,0),0)="A","Entry with System fund Dept","")),"")</f>
        <v/>
      </c>
      <c r="X628" t="s">
        <v>3726</v>
      </c>
      <c r="Y628" t="s">
        <v>386</v>
      </c>
      <c r="Z628" t="s">
        <v>3727</v>
      </c>
      <c r="AA628" t="s">
        <v>3681</v>
      </c>
      <c r="AB628" t="s">
        <v>125</v>
      </c>
      <c r="AC628" s="150" t="str">
        <f>IFERROR(IF(JRF!C641="","",IF(AND(VLOOKUP(JRF!C641,X:AA,4,0)=JRF!B641,VLOOKUP(JRF!C641,X:Y,2,0)="A"),"","Inactive Dept Combo Error")),"Inactive Dept Combo Error")</f>
        <v/>
      </c>
      <c r="AD628" t="str">
        <f>IFERROR(IF('Journal Template'!D1040="","",IF(AND(VLOOKUP('Journal Template'!D1040,X:AA,4,0)='Journal Template'!A1040,VLOOKUP('Journal Template'!D1040,X:Y,2,0)="A"),"","Inactive Dept Combo Error")),"")</f>
        <v/>
      </c>
      <c r="AK628" s="150" t="str">
        <f>IF(JRF!B641="","",IF(JRF!B641=IFERROR(VLOOKUP(JRF!B641,Checks!AI:AI,1,0),0),"Entry in Branch/Satellite BU's",""))</f>
        <v/>
      </c>
      <c r="AL628" t="str">
        <f>IFERROR(IF('Journal Template'!A1040="","",IF('Journal Template'!A1040=IFERROR(VLOOKUP('Journal Template'!A1040,Checks!AI:AI,1,0),0),"Entry in Branch/Satellite BU's","")),"")</f>
        <v/>
      </c>
      <c r="AO628" s="171"/>
      <c r="AP628" s="171"/>
      <c r="AQ628" s="171"/>
      <c r="AR628" s="171"/>
      <c r="CI628" t="str">
        <f>IF(JRF!F641&gt;0,"",IF(JRF!B641="","",IF(LEFT(JRF!B641,1)=IFERROR(VLOOKUP(LEFT(JRF!B641,1),$CF$2:$CF$5,1,0),0),"Product Code Required",IF(JRF!C641="","",IF(JRF!C641=IFERROR(VLOOKUP(JRF!C641,$CH:$CH,1,0),0),"Product Code Required","NA")))))</f>
        <v/>
      </c>
      <c r="CJ628" t="str">
        <f>IF(JRF!AV641&gt;0,"",IF(JRF!Q641="","",IF(LEFT(JRF!Q641,1)=IFERROR(VLOOKUP(LEFT(JRF!Q641,1),$CF$2:$CF$5,1,0),0),"Product Code Required",IF(JRF!V641="","",IF(JRF!V641=IFERROR(VLOOKUP(JRF!V641,$CH:$CH,1,0),0),"Product Code Required","NA")))))</f>
        <v/>
      </c>
      <c r="CK628" t="str">
        <f>IFERROR(IF(LEN('Journal Template'!F639)&gt;0,"",IF('Journal Template'!A639="","",IF(LEFT('Journal Template'!A639,1)=IFERROR(VLOOKUP(LEFT('Journal Template'!A639,1),Checks!$CF$2:$CF$5,1,0),0),"Product Code Required",IF('Journal Template'!D639="","",IF('Journal Template'!D639=IFERROR(VLOOKUP('Journal Template'!D639,Checks!$CH:$CH,1,0),0),"Product Code Required","NA"))))),"")</f>
        <v/>
      </c>
    </row>
    <row r="629" spans="14:89">
      <c r="N629" t="s">
        <v>3728</v>
      </c>
      <c r="O629" t="s">
        <v>983</v>
      </c>
      <c r="P629" t="s">
        <v>386</v>
      </c>
      <c r="Q629" s="150" t="str">
        <f>IF(JRF!D642="","",IF(IFERROR(VLOOKUP(JRF!D642,Checks!N:P,3,0),0)="A","","Inactive account in Use"))</f>
        <v/>
      </c>
      <c r="R629" t="str">
        <f>IFERROR(IF('Journal Template'!C1041="","",IF(IFERROR(VLOOKUP('Journal Template'!C1041,Checks!N:P,3,0),0)="A","","Inactive account in Use")),"")</f>
        <v/>
      </c>
      <c r="S629" t="s">
        <v>3729</v>
      </c>
      <c r="T629" t="s">
        <v>386</v>
      </c>
      <c r="U629" t="s">
        <v>68</v>
      </c>
      <c r="V629" s="150" t="str">
        <f>IF(JRF!C642="","",IF(IFERROR(VLOOKUP(JRF!C642,Checks!S:U,3,0),0)="A","Entry with System fund Dept",""))</f>
        <v/>
      </c>
      <c r="W629" t="str">
        <f>IFERROR(IF('Journal Template'!D1041="","",IF(IFERROR(VLOOKUP('Journal Template'!D1041,Checks!S:U,3,0),0)="A","Entry with System fund Dept","")),"")</f>
        <v/>
      </c>
      <c r="X629" t="s">
        <v>3730</v>
      </c>
      <c r="Y629" t="s">
        <v>386</v>
      </c>
      <c r="Z629" t="s">
        <v>3731</v>
      </c>
      <c r="AA629" t="s">
        <v>3681</v>
      </c>
      <c r="AB629" t="s">
        <v>125</v>
      </c>
      <c r="AC629" s="150" t="str">
        <f>IFERROR(IF(JRF!C642="","",IF(AND(VLOOKUP(JRF!C642,X:AA,4,0)=JRF!B642,VLOOKUP(JRF!C642,X:Y,2,0)="A"),"","Inactive Dept Combo Error")),"Inactive Dept Combo Error")</f>
        <v/>
      </c>
      <c r="AD629" t="str">
        <f>IFERROR(IF('Journal Template'!D1041="","",IF(AND(VLOOKUP('Journal Template'!D1041,X:AA,4,0)='Journal Template'!A1041,VLOOKUP('Journal Template'!D1041,X:Y,2,0)="A"),"","Inactive Dept Combo Error")),"")</f>
        <v/>
      </c>
      <c r="AK629" s="150" t="str">
        <f>IF(JRF!B642="","",IF(JRF!B642=IFERROR(VLOOKUP(JRF!B642,Checks!AI:AI,1,0),0),"Entry in Branch/Satellite BU's",""))</f>
        <v/>
      </c>
      <c r="AL629" t="str">
        <f>IFERROR(IF('Journal Template'!A1041="","",IF('Journal Template'!A1041=IFERROR(VLOOKUP('Journal Template'!A1041,Checks!AI:AI,1,0),0),"Entry in Branch/Satellite BU's","")),"")</f>
        <v/>
      </c>
      <c r="AO629" s="171"/>
      <c r="AP629" s="171"/>
      <c r="AQ629" s="171"/>
      <c r="AR629" s="171"/>
      <c r="CI629" t="str">
        <f>IF(JRF!F642&gt;0,"",IF(JRF!B642="","",IF(LEFT(JRF!B642,1)=IFERROR(VLOOKUP(LEFT(JRF!B642,1),$CF$2:$CF$5,1,0),0),"Product Code Required",IF(JRF!C642="","",IF(JRF!C642=IFERROR(VLOOKUP(JRF!C642,$CH:$CH,1,0),0),"Product Code Required","NA")))))</f>
        <v/>
      </c>
      <c r="CJ629" t="str">
        <f>IF(JRF!AV642&gt;0,"",IF(JRF!Q642="","",IF(LEFT(JRF!Q642,1)=IFERROR(VLOOKUP(LEFT(JRF!Q642,1),$CF$2:$CF$5,1,0),0),"Product Code Required",IF(JRF!V642="","",IF(JRF!V642=IFERROR(VLOOKUP(JRF!V642,$CH:$CH,1,0),0),"Product Code Required","NA")))))</f>
        <v/>
      </c>
      <c r="CK629" t="str">
        <f>IFERROR(IF(LEN('Journal Template'!F640)&gt;0,"",IF('Journal Template'!A640="","",IF(LEFT('Journal Template'!A640,1)=IFERROR(VLOOKUP(LEFT('Journal Template'!A640,1),Checks!$CF$2:$CF$5,1,0),0),"Product Code Required",IF('Journal Template'!D640="","",IF('Journal Template'!D640=IFERROR(VLOOKUP('Journal Template'!D640,Checks!$CH:$CH,1,0),0),"Product Code Required","NA"))))),"")</f>
        <v/>
      </c>
    </row>
    <row r="630" spans="14:89">
      <c r="N630" t="s">
        <v>3732</v>
      </c>
      <c r="O630" t="s">
        <v>3733</v>
      </c>
      <c r="P630" t="s">
        <v>386</v>
      </c>
      <c r="Q630" s="150" t="str">
        <f>IF(JRF!D643="","",IF(IFERROR(VLOOKUP(JRF!D643,Checks!N:P,3,0),0)="A","","Inactive account in Use"))</f>
        <v/>
      </c>
      <c r="R630" t="str">
        <f>IFERROR(IF('Journal Template'!C1042="","",IF(IFERROR(VLOOKUP('Journal Template'!C1042,Checks!N:P,3,0),0)="A","","Inactive account in Use")),"")</f>
        <v/>
      </c>
      <c r="S630" t="s">
        <v>3734</v>
      </c>
      <c r="T630" t="s">
        <v>386</v>
      </c>
      <c r="U630" t="s">
        <v>68</v>
      </c>
      <c r="V630" s="150" t="str">
        <f>IF(JRF!C643="","",IF(IFERROR(VLOOKUP(JRF!C643,Checks!S:U,3,0),0)="A","Entry with System fund Dept",""))</f>
        <v/>
      </c>
      <c r="W630" t="str">
        <f>IFERROR(IF('Journal Template'!D1042="","",IF(IFERROR(VLOOKUP('Journal Template'!D1042,Checks!S:U,3,0),0)="A","Entry with System fund Dept","")),"")</f>
        <v/>
      </c>
      <c r="X630" t="s">
        <v>3735</v>
      </c>
      <c r="Y630" t="s">
        <v>386</v>
      </c>
      <c r="Z630" t="s">
        <v>3736</v>
      </c>
      <c r="AA630" t="s">
        <v>3681</v>
      </c>
      <c r="AB630" t="s">
        <v>125</v>
      </c>
      <c r="AC630" s="150" t="str">
        <f>IFERROR(IF(JRF!C643="","",IF(AND(VLOOKUP(JRF!C643,X:AA,4,0)=JRF!B643,VLOOKUP(JRF!C643,X:Y,2,0)="A"),"","Inactive Dept Combo Error")),"Inactive Dept Combo Error")</f>
        <v/>
      </c>
      <c r="AD630" t="str">
        <f>IFERROR(IF('Journal Template'!D1042="","",IF(AND(VLOOKUP('Journal Template'!D1042,X:AA,4,0)='Journal Template'!A1042,VLOOKUP('Journal Template'!D1042,X:Y,2,0)="A"),"","Inactive Dept Combo Error")),"")</f>
        <v/>
      </c>
      <c r="AK630" s="150" t="str">
        <f>IF(JRF!B643="","",IF(JRF!B643=IFERROR(VLOOKUP(JRF!B643,Checks!AI:AI,1,0),0),"Entry in Branch/Satellite BU's",""))</f>
        <v/>
      </c>
      <c r="AL630" t="str">
        <f>IFERROR(IF('Journal Template'!A1042="","",IF('Journal Template'!A1042=IFERROR(VLOOKUP('Journal Template'!A1042,Checks!AI:AI,1,0),0),"Entry in Branch/Satellite BU's","")),"")</f>
        <v/>
      </c>
      <c r="AO630" s="171"/>
      <c r="AP630" s="171"/>
      <c r="AQ630" s="171"/>
      <c r="AR630" s="171"/>
      <c r="CI630" t="str">
        <f>IF(JRF!F643&gt;0,"",IF(JRF!B643="","",IF(LEFT(JRF!B643,1)=IFERROR(VLOOKUP(LEFT(JRF!B643,1),$CF$2:$CF$5,1,0),0),"Product Code Required",IF(JRF!C643="","",IF(JRF!C643=IFERROR(VLOOKUP(JRF!C643,$CH:$CH,1,0),0),"Product Code Required","NA")))))</f>
        <v/>
      </c>
      <c r="CJ630" t="str">
        <f>IF(JRF!AV643&gt;0,"",IF(JRF!Q643="","",IF(LEFT(JRF!Q643,1)=IFERROR(VLOOKUP(LEFT(JRF!Q643,1),$CF$2:$CF$5,1,0),0),"Product Code Required",IF(JRF!V643="","",IF(JRF!V643=IFERROR(VLOOKUP(JRF!V643,$CH:$CH,1,0),0),"Product Code Required","NA")))))</f>
        <v/>
      </c>
      <c r="CK630" t="str">
        <f>IFERROR(IF(LEN('Journal Template'!F641)&gt;0,"",IF('Journal Template'!A641="","",IF(LEFT('Journal Template'!A641,1)=IFERROR(VLOOKUP(LEFT('Journal Template'!A641,1),Checks!$CF$2:$CF$5,1,0),0),"Product Code Required",IF('Journal Template'!D641="","",IF('Journal Template'!D641=IFERROR(VLOOKUP('Journal Template'!D641,Checks!$CH:$CH,1,0),0),"Product Code Required","NA"))))),"")</f>
        <v/>
      </c>
    </row>
    <row r="631" spans="14:89">
      <c r="N631" t="s">
        <v>3737</v>
      </c>
      <c r="O631" t="s">
        <v>3738</v>
      </c>
      <c r="P631" t="s">
        <v>386</v>
      </c>
      <c r="Q631" s="150" t="str">
        <f>IF(JRF!D644="","",IF(IFERROR(VLOOKUP(JRF!D644,Checks!N:P,3,0),0)="A","","Inactive account in Use"))</f>
        <v/>
      </c>
      <c r="R631" t="str">
        <f>IFERROR(IF('Journal Template'!C1043="","",IF(IFERROR(VLOOKUP('Journal Template'!C1043,Checks!N:P,3,0),0)="A","","Inactive account in Use")),"")</f>
        <v/>
      </c>
      <c r="S631" t="s">
        <v>3739</v>
      </c>
      <c r="T631" t="s">
        <v>386</v>
      </c>
      <c r="U631" t="s">
        <v>68</v>
      </c>
      <c r="V631" s="150" t="str">
        <f>IF(JRF!C644="","",IF(IFERROR(VLOOKUP(JRF!C644,Checks!S:U,3,0),0)="A","Entry with System fund Dept",""))</f>
        <v/>
      </c>
      <c r="W631" t="str">
        <f>IFERROR(IF('Journal Template'!D1043="","",IF(IFERROR(VLOOKUP('Journal Template'!D1043,Checks!S:U,3,0),0)="A","Entry with System fund Dept","")),"")</f>
        <v/>
      </c>
      <c r="X631" t="s">
        <v>3740</v>
      </c>
      <c r="Y631" t="s">
        <v>386</v>
      </c>
      <c r="Z631" t="s">
        <v>3741</v>
      </c>
      <c r="AA631" t="s">
        <v>3591</v>
      </c>
      <c r="AB631" t="s">
        <v>125</v>
      </c>
      <c r="AC631" s="150" t="str">
        <f>IFERROR(IF(JRF!C644="","",IF(AND(VLOOKUP(JRF!C644,X:AA,4,0)=JRF!B644,VLOOKUP(JRF!C644,X:Y,2,0)="A"),"","Inactive Dept Combo Error")),"Inactive Dept Combo Error")</f>
        <v/>
      </c>
      <c r="AD631" t="str">
        <f>IFERROR(IF('Journal Template'!D1043="","",IF(AND(VLOOKUP('Journal Template'!D1043,X:AA,4,0)='Journal Template'!A1043,VLOOKUP('Journal Template'!D1043,X:Y,2,0)="A"),"","Inactive Dept Combo Error")),"")</f>
        <v/>
      </c>
      <c r="AK631" s="150" t="str">
        <f>IF(JRF!B644="","",IF(JRF!B644=IFERROR(VLOOKUP(JRF!B644,Checks!AI:AI,1,0),0),"Entry in Branch/Satellite BU's",""))</f>
        <v/>
      </c>
      <c r="AL631" t="str">
        <f>IFERROR(IF('Journal Template'!A1043="","",IF('Journal Template'!A1043=IFERROR(VLOOKUP('Journal Template'!A1043,Checks!AI:AI,1,0),0),"Entry in Branch/Satellite BU's","")),"")</f>
        <v/>
      </c>
      <c r="AO631" s="171"/>
      <c r="AP631" s="171"/>
      <c r="AQ631" s="171"/>
      <c r="AR631" s="171"/>
      <c r="CI631" t="str">
        <f>IF(JRF!F644&gt;0,"",IF(JRF!B644="","",IF(LEFT(JRF!B644,1)=IFERROR(VLOOKUP(LEFT(JRF!B644,1),$CF$2:$CF$5,1,0),0),"Product Code Required",IF(JRF!C644="","",IF(JRF!C644=IFERROR(VLOOKUP(JRF!C644,$CH:$CH,1,0),0),"Product Code Required","NA")))))</f>
        <v/>
      </c>
      <c r="CJ631" t="str">
        <f>IF(JRF!AV644&gt;0,"",IF(JRF!Q644="","",IF(LEFT(JRF!Q644,1)=IFERROR(VLOOKUP(LEFT(JRF!Q644,1),$CF$2:$CF$5,1,0),0),"Product Code Required",IF(JRF!V644="","",IF(JRF!V644=IFERROR(VLOOKUP(JRF!V644,$CH:$CH,1,0),0),"Product Code Required","NA")))))</f>
        <v/>
      </c>
      <c r="CK631" t="str">
        <f>IFERROR(IF(LEN('Journal Template'!F642)&gt;0,"",IF('Journal Template'!A642="","",IF(LEFT('Journal Template'!A642,1)=IFERROR(VLOOKUP(LEFT('Journal Template'!A642,1),Checks!$CF$2:$CF$5,1,0),0),"Product Code Required",IF('Journal Template'!D642="","",IF('Journal Template'!D642=IFERROR(VLOOKUP('Journal Template'!D642,Checks!$CH:$CH,1,0),0),"Product Code Required","NA"))))),"")</f>
        <v/>
      </c>
    </row>
    <row r="632" spans="14:89">
      <c r="N632" t="s">
        <v>3742</v>
      </c>
      <c r="O632" t="s">
        <v>983</v>
      </c>
      <c r="P632" t="s">
        <v>386</v>
      </c>
      <c r="Q632" s="150" t="str">
        <f>IF(JRF!D645="","",IF(IFERROR(VLOOKUP(JRF!D645,Checks!N:P,3,0),0)="A","","Inactive account in Use"))</f>
        <v/>
      </c>
      <c r="R632" t="str">
        <f>IFERROR(IF('Journal Template'!C1044="","",IF(IFERROR(VLOOKUP('Journal Template'!C1044,Checks!N:P,3,0),0)="A","","Inactive account in Use")),"")</f>
        <v/>
      </c>
      <c r="S632" t="s">
        <v>3743</v>
      </c>
      <c r="T632" t="s">
        <v>386</v>
      </c>
      <c r="U632" t="s">
        <v>68</v>
      </c>
      <c r="V632" s="150" t="str">
        <f>IF(JRF!C645="","",IF(IFERROR(VLOOKUP(JRF!C645,Checks!S:U,3,0),0)="A","Entry with System fund Dept",""))</f>
        <v/>
      </c>
      <c r="W632" t="str">
        <f>IFERROR(IF('Journal Template'!D1044="","",IF(IFERROR(VLOOKUP('Journal Template'!D1044,Checks!S:U,3,0),0)="A","Entry with System fund Dept","")),"")</f>
        <v/>
      </c>
      <c r="X632" t="s">
        <v>3744</v>
      </c>
      <c r="Y632" t="s">
        <v>386</v>
      </c>
      <c r="Z632" t="s">
        <v>3745</v>
      </c>
      <c r="AA632" t="s">
        <v>3681</v>
      </c>
      <c r="AB632" t="s">
        <v>125</v>
      </c>
      <c r="AC632" s="150" t="str">
        <f>IFERROR(IF(JRF!C645="","",IF(AND(VLOOKUP(JRF!C645,X:AA,4,0)=JRF!B645,VLOOKUP(JRF!C645,X:Y,2,0)="A"),"","Inactive Dept Combo Error")),"Inactive Dept Combo Error")</f>
        <v/>
      </c>
      <c r="AD632" t="str">
        <f>IFERROR(IF('Journal Template'!D1044="","",IF(AND(VLOOKUP('Journal Template'!D1044,X:AA,4,0)='Journal Template'!A1044,VLOOKUP('Journal Template'!D1044,X:Y,2,0)="A"),"","Inactive Dept Combo Error")),"")</f>
        <v/>
      </c>
      <c r="AK632" s="150" t="str">
        <f>IF(JRF!B645="","",IF(JRF!B645=IFERROR(VLOOKUP(JRF!B645,Checks!AI:AI,1,0),0),"Entry in Branch/Satellite BU's",""))</f>
        <v/>
      </c>
      <c r="AL632" t="str">
        <f>IFERROR(IF('Journal Template'!A1044="","",IF('Journal Template'!A1044=IFERROR(VLOOKUP('Journal Template'!A1044,Checks!AI:AI,1,0),0),"Entry in Branch/Satellite BU's","")),"")</f>
        <v/>
      </c>
      <c r="AO632" s="171"/>
      <c r="AP632" s="171"/>
      <c r="AQ632" s="171"/>
      <c r="AR632" s="171"/>
      <c r="CI632" t="str">
        <f>IF(JRF!F645&gt;0,"",IF(JRF!B645="","",IF(LEFT(JRF!B645,1)=IFERROR(VLOOKUP(LEFT(JRF!B645,1),$CF$2:$CF$5,1,0),0),"Product Code Required",IF(JRF!C645="","",IF(JRF!C645=IFERROR(VLOOKUP(JRF!C645,$CH:$CH,1,0),0),"Product Code Required","NA")))))</f>
        <v/>
      </c>
      <c r="CJ632" t="str">
        <f>IF(JRF!AV645&gt;0,"",IF(JRF!Q645="","",IF(LEFT(JRF!Q645,1)=IFERROR(VLOOKUP(LEFT(JRF!Q645,1),$CF$2:$CF$5,1,0),0),"Product Code Required",IF(JRF!V645="","",IF(JRF!V645=IFERROR(VLOOKUP(JRF!V645,$CH:$CH,1,0),0),"Product Code Required","NA")))))</f>
        <v/>
      </c>
      <c r="CK632" t="str">
        <f>IFERROR(IF(LEN('Journal Template'!F643)&gt;0,"",IF('Journal Template'!A643="","",IF(LEFT('Journal Template'!A643,1)=IFERROR(VLOOKUP(LEFT('Journal Template'!A643,1),Checks!$CF$2:$CF$5,1,0),0),"Product Code Required",IF('Journal Template'!D643="","",IF('Journal Template'!D643=IFERROR(VLOOKUP('Journal Template'!D643,Checks!$CH:$CH,1,0),0),"Product Code Required","NA"))))),"")</f>
        <v/>
      </c>
    </row>
    <row r="633" spans="14:89">
      <c r="N633" t="s">
        <v>3746</v>
      </c>
      <c r="O633" t="s">
        <v>983</v>
      </c>
      <c r="P633" t="s">
        <v>386</v>
      </c>
      <c r="Q633" s="150" t="str">
        <f>IF(JRF!D646="","",IF(IFERROR(VLOOKUP(JRF!D646,Checks!N:P,3,0),0)="A","","Inactive account in Use"))</f>
        <v/>
      </c>
      <c r="R633" t="str">
        <f>IFERROR(IF('Journal Template'!C1045="","",IF(IFERROR(VLOOKUP('Journal Template'!C1045,Checks!N:P,3,0),0)="A","","Inactive account in Use")),"")</f>
        <v/>
      </c>
      <c r="S633" t="s">
        <v>3747</v>
      </c>
      <c r="T633" t="s">
        <v>386</v>
      </c>
      <c r="U633" t="s">
        <v>68</v>
      </c>
      <c r="V633" s="150" t="str">
        <f>IF(JRF!C646="","",IF(IFERROR(VLOOKUP(JRF!C646,Checks!S:U,3,0),0)="A","Entry with System fund Dept",""))</f>
        <v/>
      </c>
      <c r="W633" t="str">
        <f>IFERROR(IF('Journal Template'!D1045="","",IF(IFERROR(VLOOKUP('Journal Template'!D1045,Checks!S:U,3,0),0)="A","Entry with System fund Dept","")),"")</f>
        <v/>
      </c>
      <c r="X633" t="s">
        <v>3748</v>
      </c>
      <c r="Y633" t="s">
        <v>386</v>
      </c>
      <c r="Z633" t="s">
        <v>3749</v>
      </c>
      <c r="AA633" t="s">
        <v>3681</v>
      </c>
      <c r="AB633" t="s">
        <v>125</v>
      </c>
      <c r="AC633" s="150" t="str">
        <f>IFERROR(IF(JRF!C646="","",IF(AND(VLOOKUP(JRF!C646,X:AA,4,0)=JRF!B646,VLOOKUP(JRF!C646,X:Y,2,0)="A"),"","Inactive Dept Combo Error")),"Inactive Dept Combo Error")</f>
        <v/>
      </c>
      <c r="AD633" t="str">
        <f>IFERROR(IF('Journal Template'!D1045="","",IF(AND(VLOOKUP('Journal Template'!D1045,X:AA,4,0)='Journal Template'!A1045,VLOOKUP('Journal Template'!D1045,X:Y,2,0)="A"),"","Inactive Dept Combo Error")),"")</f>
        <v/>
      </c>
      <c r="AK633" s="150" t="str">
        <f>IF(JRF!B646="","",IF(JRF!B646=IFERROR(VLOOKUP(JRF!B646,Checks!AI:AI,1,0),0),"Entry in Branch/Satellite BU's",""))</f>
        <v/>
      </c>
      <c r="AL633" t="str">
        <f>IFERROR(IF('Journal Template'!A1045="","",IF('Journal Template'!A1045=IFERROR(VLOOKUP('Journal Template'!A1045,Checks!AI:AI,1,0),0),"Entry in Branch/Satellite BU's","")),"")</f>
        <v/>
      </c>
      <c r="AO633" s="171"/>
      <c r="AP633" s="171"/>
      <c r="AQ633" s="171"/>
      <c r="AR633" s="171"/>
      <c r="CI633" t="str">
        <f>IF(JRF!F646&gt;0,"",IF(JRF!B646="","",IF(LEFT(JRF!B646,1)=IFERROR(VLOOKUP(LEFT(JRF!B646,1),$CF$2:$CF$5,1,0),0),"Product Code Required",IF(JRF!C646="","",IF(JRF!C646=IFERROR(VLOOKUP(JRF!C646,$CH:$CH,1,0),0),"Product Code Required","NA")))))</f>
        <v/>
      </c>
      <c r="CJ633" t="str">
        <f>IF(JRF!AV646&gt;0,"",IF(JRF!Q646="","",IF(LEFT(JRF!Q646,1)=IFERROR(VLOOKUP(LEFT(JRF!Q646,1),$CF$2:$CF$5,1,0),0),"Product Code Required",IF(JRF!V646="","",IF(JRF!V646=IFERROR(VLOOKUP(JRF!V646,$CH:$CH,1,0),0),"Product Code Required","NA")))))</f>
        <v/>
      </c>
      <c r="CK633" t="str">
        <f>IFERROR(IF(LEN('Journal Template'!F644)&gt;0,"",IF('Journal Template'!A644="","",IF(LEFT('Journal Template'!A644,1)=IFERROR(VLOOKUP(LEFT('Journal Template'!A644,1),Checks!$CF$2:$CF$5,1,0),0),"Product Code Required",IF('Journal Template'!D644="","",IF('Journal Template'!D644=IFERROR(VLOOKUP('Journal Template'!D644,Checks!$CH:$CH,1,0),0),"Product Code Required","NA"))))),"")</f>
        <v/>
      </c>
    </row>
    <row r="634" spans="14:89">
      <c r="N634" t="s">
        <v>3750</v>
      </c>
      <c r="O634" t="s">
        <v>983</v>
      </c>
      <c r="P634" t="s">
        <v>386</v>
      </c>
      <c r="Q634" s="150" t="str">
        <f>IF(JRF!D647="","",IF(IFERROR(VLOOKUP(JRF!D647,Checks!N:P,3,0),0)="A","","Inactive account in Use"))</f>
        <v/>
      </c>
      <c r="R634" t="str">
        <f>IFERROR(IF('Journal Template'!C1046="","",IF(IFERROR(VLOOKUP('Journal Template'!C1046,Checks!N:P,3,0),0)="A","","Inactive account in Use")),"")</f>
        <v/>
      </c>
      <c r="S634" t="s">
        <v>3751</v>
      </c>
      <c r="T634" t="s">
        <v>386</v>
      </c>
      <c r="U634" t="s">
        <v>68</v>
      </c>
      <c r="V634" s="150" t="str">
        <f>IF(JRF!C647="","",IF(IFERROR(VLOOKUP(JRF!C647,Checks!S:U,3,0),0)="A","Entry with System fund Dept",""))</f>
        <v/>
      </c>
      <c r="W634" t="str">
        <f>IFERROR(IF('Journal Template'!D1046="","",IF(IFERROR(VLOOKUP('Journal Template'!D1046,Checks!S:U,3,0),0)="A","Entry with System fund Dept","")),"")</f>
        <v/>
      </c>
      <c r="X634" t="s">
        <v>3752</v>
      </c>
      <c r="Y634" t="s">
        <v>386</v>
      </c>
      <c r="Z634" t="s">
        <v>3753</v>
      </c>
      <c r="AA634" t="s">
        <v>3681</v>
      </c>
      <c r="AB634" t="s">
        <v>125</v>
      </c>
      <c r="AC634" s="150" t="str">
        <f>IFERROR(IF(JRF!C647="","",IF(AND(VLOOKUP(JRF!C647,X:AA,4,0)=JRF!B647,VLOOKUP(JRF!C647,X:Y,2,0)="A"),"","Inactive Dept Combo Error")),"Inactive Dept Combo Error")</f>
        <v/>
      </c>
      <c r="AD634" t="str">
        <f>IFERROR(IF('Journal Template'!D1046="","",IF(AND(VLOOKUP('Journal Template'!D1046,X:AA,4,0)='Journal Template'!A1046,VLOOKUP('Journal Template'!D1046,X:Y,2,0)="A"),"","Inactive Dept Combo Error")),"")</f>
        <v/>
      </c>
      <c r="AK634" s="150" t="str">
        <f>IF(JRF!B647="","",IF(JRF!B647=IFERROR(VLOOKUP(JRF!B647,Checks!AI:AI,1,0),0),"Entry in Branch/Satellite BU's",""))</f>
        <v/>
      </c>
      <c r="AL634" t="str">
        <f>IFERROR(IF('Journal Template'!A1046="","",IF('Journal Template'!A1046=IFERROR(VLOOKUP('Journal Template'!A1046,Checks!AI:AI,1,0),0),"Entry in Branch/Satellite BU's","")),"")</f>
        <v/>
      </c>
      <c r="AO634" s="171"/>
      <c r="AP634" s="171"/>
      <c r="AQ634" s="171"/>
      <c r="AR634" s="171"/>
      <c r="CI634" t="str">
        <f>IF(JRF!F647&gt;0,"",IF(JRF!B647="","",IF(LEFT(JRF!B647,1)=IFERROR(VLOOKUP(LEFT(JRF!B647,1),$CF$2:$CF$5,1,0),0),"Product Code Required",IF(JRF!C647="","",IF(JRF!C647=IFERROR(VLOOKUP(JRF!C647,$CH:$CH,1,0),0),"Product Code Required","NA")))))</f>
        <v/>
      </c>
      <c r="CJ634" t="str">
        <f>IF(JRF!AV647&gt;0,"",IF(JRF!Q647="","",IF(LEFT(JRF!Q647,1)=IFERROR(VLOOKUP(LEFT(JRF!Q647,1),$CF$2:$CF$5,1,0),0),"Product Code Required",IF(JRF!V647="","",IF(JRF!V647=IFERROR(VLOOKUP(JRF!V647,$CH:$CH,1,0),0),"Product Code Required","NA")))))</f>
        <v/>
      </c>
      <c r="CK634" t="str">
        <f>IFERROR(IF(LEN('Journal Template'!F645)&gt;0,"",IF('Journal Template'!A645="","",IF(LEFT('Journal Template'!A645,1)=IFERROR(VLOOKUP(LEFT('Journal Template'!A645,1),Checks!$CF$2:$CF$5,1,0),0),"Product Code Required",IF('Journal Template'!D645="","",IF('Journal Template'!D645=IFERROR(VLOOKUP('Journal Template'!D645,Checks!$CH:$CH,1,0),0),"Product Code Required","NA"))))),"")</f>
        <v/>
      </c>
    </row>
    <row r="635" spans="14:89">
      <c r="N635" t="s">
        <v>3754</v>
      </c>
      <c r="O635" t="s">
        <v>3755</v>
      </c>
      <c r="P635" t="s">
        <v>386</v>
      </c>
      <c r="Q635" s="150" t="str">
        <f>IF(JRF!D648="","",IF(IFERROR(VLOOKUP(JRF!D648,Checks!N:P,3,0),0)="A","","Inactive account in Use"))</f>
        <v/>
      </c>
      <c r="R635" t="str">
        <f>IFERROR(IF('Journal Template'!C1047="","",IF(IFERROR(VLOOKUP('Journal Template'!C1047,Checks!N:P,3,0),0)="A","","Inactive account in Use")),"")</f>
        <v/>
      </c>
      <c r="S635" t="s">
        <v>3756</v>
      </c>
      <c r="T635" t="s">
        <v>386</v>
      </c>
      <c r="U635" t="s">
        <v>68</v>
      </c>
      <c r="V635" s="150" t="str">
        <f>IF(JRF!C648="","",IF(IFERROR(VLOOKUP(JRF!C648,Checks!S:U,3,0),0)="A","Entry with System fund Dept",""))</f>
        <v/>
      </c>
      <c r="W635" t="str">
        <f>IFERROR(IF('Journal Template'!D1047="","",IF(IFERROR(VLOOKUP('Journal Template'!D1047,Checks!S:U,3,0),0)="A","Entry with System fund Dept","")),"")</f>
        <v/>
      </c>
      <c r="X635" t="s">
        <v>3757</v>
      </c>
      <c r="Y635" t="s">
        <v>386</v>
      </c>
      <c r="Z635" t="s">
        <v>3758</v>
      </c>
      <c r="AA635" t="s">
        <v>3681</v>
      </c>
      <c r="AB635" t="s">
        <v>125</v>
      </c>
      <c r="AC635" s="150" t="str">
        <f>IFERROR(IF(JRF!C648="","",IF(AND(VLOOKUP(JRF!C648,X:AA,4,0)=JRF!B648,VLOOKUP(JRF!C648,X:Y,2,0)="A"),"","Inactive Dept Combo Error")),"Inactive Dept Combo Error")</f>
        <v/>
      </c>
      <c r="AD635" t="str">
        <f>IFERROR(IF('Journal Template'!D1047="","",IF(AND(VLOOKUP('Journal Template'!D1047,X:AA,4,0)='Journal Template'!A1047,VLOOKUP('Journal Template'!D1047,X:Y,2,0)="A"),"","Inactive Dept Combo Error")),"")</f>
        <v/>
      </c>
      <c r="AK635" s="150" t="str">
        <f>IF(JRF!B648="","",IF(JRF!B648=IFERROR(VLOOKUP(JRF!B648,Checks!AI:AI,1,0),0),"Entry in Branch/Satellite BU's",""))</f>
        <v/>
      </c>
      <c r="AL635" t="str">
        <f>IFERROR(IF('Journal Template'!A1047="","",IF('Journal Template'!A1047=IFERROR(VLOOKUP('Journal Template'!A1047,Checks!AI:AI,1,0),0),"Entry in Branch/Satellite BU's","")),"")</f>
        <v/>
      </c>
      <c r="AO635" s="171"/>
      <c r="AP635" s="171"/>
      <c r="AQ635" s="171"/>
      <c r="AR635" s="171"/>
      <c r="CI635" t="str">
        <f>IF(JRF!F648&gt;0,"",IF(JRF!B648="","",IF(LEFT(JRF!B648,1)=IFERROR(VLOOKUP(LEFT(JRF!B648,1),$CF$2:$CF$5,1,0),0),"Product Code Required",IF(JRF!C648="","",IF(JRF!C648=IFERROR(VLOOKUP(JRF!C648,$CH:$CH,1,0),0),"Product Code Required","NA")))))</f>
        <v/>
      </c>
      <c r="CJ635" t="str">
        <f>IF(JRF!AV648&gt;0,"",IF(JRF!Q648="","",IF(LEFT(JRF!Q648,1)=IFERROR(VLOOKUP(LEFT(JRF!Q648,1),$CF$2:$CF$5,1,0),0),"Product Code Required",IF(JRF!V648="","",IF(JRF!V648=IFERROR(VLOOKUP(JRF!V648,$CH:$CH,1,0),0),"Product Code Required","NA")))))</f>
        <v/>
      </c>
      <c r="CK635" t="str">
        <f>IFERROR(IF(LEN('Journal Template'!F646)&gt;0,"",IF('Journal Template'!A646="","",IF(LEFT('Journal Template'!A646,1)=IFERROR(VLOOKUP(LEFT('Journal Template'!A646,1),Checks!$CF$2:$CF$5,1,0),0),"Product Code Required",IF('Journal Template'!D646="","",IF('Journal Template'!D646=IFERROR(VLOOKUP('Journal Template'!D646,Checks!$CH:$CH,1,0),0),"Product Code Required","NA"))))),"")</f>
        <v/>
      </c>
    </row>
    <row r="636" spans="14:89">
      <c r="N636" t="s">
        <v>3759</v>
      </c>
      <c r="O636" t="s">
        <v>983</v>
      </c>
      <c r="P636" t="s">
        <v>386</v>
      </c>
      <c r="Q636" s="150" t="str">
        <f>IF(JRF!D649="","",IF(IFERROR(VLOOKUP(JRF!D649,Checks!N:P,3,0),0)="A","","Inactive account in Use"))</f>
        <v/>
      </c>
      <c r="R636" t="str">
        <f>IFERROR(IF('Journal Template'!C1048="","",IF(IFERROR(VLOOKUP('Journal Template'!C1048,Checks!N:P,3,0),0)="A","","Inactive account in Use")),"")</f>
        <v/>
      </c>
      <c r="S636" t="s">
        <v>3760</v>
      </c>
      <c r="T636" t="s">
        <v>386</v>
      </c>
      <c r="U636" t="s">
        <v>68</v>
      </c>
      <c r="V636" s="150" t="str">
        <f>IF(JRF!C649="","",IF(IFERROR(VLOOKUP(JRF!C649,Checks!S:U,3,0),0)="A","Entry with System fund Dept",""))</f>
        <v/>
      </c>
      <c r="W636" t="str">
        <f>IFERROR(IF('Journal Template'!D1048="","",IF(IFERROR(VLOOKUP('Journal Template'!D1048,Checks!S:U,3,0),0)="A","Entry with System fund Dept","")),"")</f>
        <v/>
      </c>
      <c r="X636" t="s">
        <v>1611</v>
      </c>
      <c r="Y636" t="s">
        <v>386</v>
      </c>
      <c r="Z636" t="s">
        <v>3761</v>
      </c>
      <c r="AA636" t="s">
        <v>391</v>
      </c>
      <c r="AB636" t="s">
        <v>125</v>
      </c>
      <c r="AC636" s="150" t="str">
        <f>IFERROR(IF(JRF!C649="","",IF(AND(VLOOKUP(JRF!C649,X:AA,4,0)=JRF!B649,VLOOKUP(JRF!C649,X:Y,2,0)="A"),"","Inactive Dept Combo Error")),"Inactive Dept Combo Error")</f>
        <v/>
      </c>
      <c r="AD636" t="str">
        <f>IFERROR(IF('Journal Template'!D1048="","",IF(AND(VLOOKUP('Journal Template'!D1048,X:AA,4,0)='Journal Template'!A1048,VLOOKUP('Journal Template'!D1048,X:Y,2,0)="A"),"","Inactive Dept Combo Error")),"")</f>
        <v/>
      </c>
      <c r="AK636" s="150" t="str">
        <f>IF(JRF!B649="","",IF(JRF!B649=IFERROR(VLOOKUP(JRF!B649,Checks!AI:AI,1,0),0),"Entry in Branch/Satellite BU's",""))</f>
        <v/>
      </c>
      <c r="AL636" t="str">
        <f>IFERROR(IF('Journal Template'!A1048="","",IF('Journal Template'!A1048=IFERROR(VLOOKUP('Journal Template'!A1048,Checks!AI:AI,1,0),0),"Entry in Branch/Satellite BU's","")),"")</f>
        <v/>
      </c>
      <c r="AO636" s="171"/>
      <c r="AP636" s="171"/>
      <c r="AQ636" s="171"/>
      <c r="AR636" s="171"/>
      <c r="CI636" t="str">
        <f>IF(JRF!F649&gt;0,"",IF(JRF!B649="","",IF(LEFT(JRF!B649,1)=IFERROR(VLOOKUP(LEFT(JRF!B649,1),$CF$2:$CF$5,1,0),0),"Product Code Required",IF(JRF!C649="","",IF(JRF!C649=IFERROR(VLOOKUP(JRF!C649,$CH:$CH,1,0),0),"Product Code Required","NA")))))</f>
        <v/>
      </c>
      <c r="CJ636" t="str">
        <f>IF(JRF!AV649&gt;0,"",IF(JRF!Q649="","",IF(LEFT(JRF!Q649,1)=IFERROR(VLOOKUP(LEFT(JRF!Q649,1),$CF$2:$CF$5,1,0),0),"Product Code Required",IF(JRF!V649="","",IF(JRF!V649=IFERROR(VLOOKUP(JRF!V649,$CH:$CH,1,0),0),"Product Code Required","NA")))))</f>
        <v/>
      </c>
      <c r="CK636" t="str">
        <f>IFERROR(IF(LEN('Journal Template'!F647)&gt;0,"",IF('Journal Template'!A647="","",IF(LEFT('Journal Template'!A647,1)=IFERROR(VLOOKUP(LEFT('Journal Template'!A647,1),Checks!$CF$2:$CF$5,1,0),0),"Product Code Required",IF('Journal Template'!D647="","",IF('Journal Template'!D647=IFERROR(VLOOKUP('Journal Template'!D647,Checks!$CH:$CH,1,0),0),"Product Code Required","NA"))))),"")</f>
        <v/>
      </c>
    </row>
    <row r="637" spans="14:89">
      <c r="N637" t="s">
        <v>3762</v>
      </c>
      <c r="O637" t="s">
        <v>983</v>
      </c>
      <c r="P637" t="s">
        <v>386</v>
      </c>
      <c r="Q637" s="150" t="str">
        <f>IF(JRF!D650="","",IF(IFERROR(VLOOKUP(JRF!D650,Checks!N:P,3,0),0)="A","","Inactive account in Use"))</f>
        <v/>
      </c>
      <c r="R637" t="str">
        <f>IFERROR(IF('Journal Template'!C1049="","",IF(IFERROR(VLOOKUP('Journal Template'!C1049,Checks!N:P,3,0),0)="A","","Inactive account in Use")),"")</f>
        <v/>
      </c>
      <c r="S637" t="s">
        <v>3763</v>
      </c>
      <c r="T637" t="s">
        <v>386</v>
      </c>
      <c r="U637" t="s">
        <v>68</v>
      </c>
      <c r="V637" s="150" t="str">
        <f>IF(JRF!C650="","",IF(IFERROR(VLOOKUP(JRF!C650,Checks!S:U,3,0),0)="A","Entry with System fund Dept",""))</f>
        <v/>
      </c>
      <c r="W637" t="str">
        <f>IFERROR(IF('Journal Template'!D1049="","",IF(IFERROR(VLOOKUP('Journal Template'!D1049,Checks!S:U,3,0),0)="A","Entry with System fund Dept","")),"")</f>
        <v/>
      </c>
      <c r="X637" t="s">
        <v>3764</v>
      </c>
      <c r="Y637" t="s">
        <v>389</v>
      </c>
      <c r="Z637" t="s">
        <v>3765</v>
      </c>
      <c r="AA637" t="s">
        <v>391</v>
      </c>
      <c r="AB637" t="s">
        <v>125</v>
      </c>
      <c r="AC637" s="150" t="str">
        <f>IFERROR(IF(JRF!C650="","",IF(AND(VLOOKUP(JRF!C650,X:AA,4,0)=JRF!B650,VLOOKUP(JRF!C650,X:Y,2,0)="A"),"","Inactive Dept Combo Error")),"Inactive Dept Combo Error")</f>
        <v/>
      </c>
      <c r="AD637" t="str">
        <f>IFERROR(IF('Journal Template'!D1049="","",IF(AND(VLOOKUP('Journal Template'!D1049,X:AA,4,0)='Journal Template'!A1049,VLOOKUP('Journal Template'!D1049,X:Y,2,0)="A"),"","Inactive Dept Combo Error")),"")</f>
        <v/>
      </c>
      <c r="AK637" s="150" t="str">
        <f>IF(JRF!B650="","",IF(JRF!B650=IFERROR(VLOOKUP(JRF!B650,Checks!AI:AI,1,0),0),"Entry in Branch/Satellite BU's",""))</f>
        <v/>
      </c>
      <c r="AL637" t="str">
        <f>IFERROR(IF('Journal Template'!A1049="","",IF('Journal Template'!A1049=IFERROR(VLOOKUP('Journal Template'!A1049,Checks!AI:AI,1,0),0),"Entry in Branch/Satellite BU's","")),"")</f>
        <v/>
      </c>
      <c r="AO637" s="171"/>
      <c r="AP637" s="171"/>
      <c r="AQ637" s="171"/>
      <c r="AR637" s="171"/>
      <c r="CI637" t="str">
        <f>IF(JRF!F650&gt;0,"",IF(JRF!B650="","",IF(LEFT(JRF!B650,1)=IFERROR(VLOOKUP(LEFT(JRF!B650,1),$CF$2:$CF$5,1,0),0),"Product Code Required",IF(JRF!C650="","",IF(JRF!C650=IFERROR(VLOOKUP(JRF!C650,$CH:$CH,1,0),0),"Product Code Required","NA")))))</f>
        <v/>
      </c>
      <c r="CJ637" t="str">
        <f>IF(JRF!AV650&gt;0,"",IF(JRF!Q650="","",IF(LEFT(JRF!Q650,1)=IFERROR(VLOOKUP(LEFT(JRF!Q650,1),$CF$2:$CF$5,1,0),0),"Product Code Required",IF(JRF!V650="","",IF(JRF!V650=IFERROR(VLOOKUP(JRF!V650,$CH:$CH,1,0),0),"Product Code Required","NA")))))</f>
        <v/>
      </c>
      <c r="CK637" t="str">
        <f>IFERROR(IF(LEN('Journal Template'!F648)&gt;0,"",IF('Journal Template'!A648="","",IF(LEFT('Journal Template'!A648,1)=IFERROR(VLOOKUP(LEFT('Journal Template'!A648,1),Checks!$CF$2:$CF$5,1,0),0),"Product Code Required",IF('Journal Template'!D648="","",IF('Journal Template'!D648=IFERROR(VLOOKUP('Journal Template'!D648,Checks!$CH:$CH,1,0),0),"Product Code Required","NA"))))),"")</f>
        <v/>
      </c>
    </row>
    <row r="638" spans="14:89">
      <c r="N638" t="s">
        <v>3766</v>
      </c>
      <c r="O638" t="s">
        <v>983</v>
      </c>
      <c r="P638" t="s">
        <v>386</v>
      </c>
      <c r="Q638" s="150" t="str">
        <f>IF(JRF!D651="","",IF(IFERROR(VLOOKUP(JRF!D651,Checks!N:P,3,0),0)="A","","Inactive account in Use"))</f>
        <v/>
      </c>
      <c r="R638" t="str">
        <f>IFERROR(IF('Journal Template'!C1050="","",IF(IFERROR(VLOOKUP('Journal Template'!C1050,Checks!N:P,3,0),0)="A","","Inactive account in Use")),"")</f>
        <v/>
      </c>
      <c r="S638" t="s">
        <v>3767</v>
      </c>
      <c r="T638" t="s">
        <v>386</v>
      </c>
      <c r="U638" t="s">
        <v>68</v>
      </c>
      <c r="V638" s="150" t="str">
        <f>IF(JRF!C651="","",IF(IFERROR(VLOOKUP(JRF!C651,Checks!S:U,3,0),0)="A","Entry with System fund Dept",""))</f>
        <v/>
      </c>
      <c r="W638" t="str">
        <f>IFERROR(IF('Journal Template'!D1050="","",IF(IFERROR(VLOOKUP('Journal Template'!D1050,Checks!S:U,3,0),0)="A","Entry with System fund Dept","")),"")</f>
        <v/>
      </c>
      <c r="X638" t="s">
        <v>3768</v>
      </c>
      <c r="Y638" t="s">
        <v>386</v>
      </c>
      <c r="Z638" t="s">
        <v>3769</v>
      </c>
      <c r="AA638" t="s">
        <v>3681</v>
      </c>
      <c r="AB638" t="s">
        <v>125</v>
      </c>
      <c r="AC638" s="150" t="str">
        <f>IFERROR(IF(JRF!C651="","",IF(AND(VLOOKUP(JRF!C651,X:AA,4,0)=JRF!B651,VLOOKUP(JRF!C651,X:Y,2,0)="A"),"","Inactive Dept Combo Error")),"Inactive Dept Combo Error")</f>
        <v/>
      </c>
      <c r="AD638" t="str">
        <f>IFERROR(IF('Journal Template'!D1050="","",IF(AND(VLOOKUP('Journal Template'!D1050,X:AA,4,0)='Journal Template'!A1050,VLOOKUP('Journal Template'!D1050,X:Y,2,0)="A"),"","Inactive Dept Combo Error")),"")</f>
        <v/>
      </c>
      <c r="AK638" s="150" t="str">
        <f>IF(JRF!B651="","",IF(JRF!B651=IFERROR(VLOOKUP(JRF!B651,Checks!AI:AI,1,0),0),"Entry in Branch/Satellite BU's",""))</f>
        <v/>
      </c>
      <c r="AL638" t="str">
        <f>IFERROR(IF('Journal Template'!A1050="","",IF('Journal Template'!A1050=IFERROR(VLOOKUP('Journal Template'!A1050,Checks!AI:AI,1,0),0),"Entry in Branch/Satellite BU's","")),"")</f>
        <v/>
      </c>
      <c r="AO638" s="171"/>
      <c r="AP638" s="171"/>
      <c r="AQ638" s="171"/>
      <c r="AR638" s="171"/>
      <c r="CI638" t="str">
        <f>IF(JRF!F651&gt;0,"",IF(JRF!B651="","",IF(LEFT(JRF!B651,1)=IFERROR(VLOOKUP(LEFT(JRF!B651,1),$CF$2:$CF$5,1,0),0),"Product Code Required",IF(JRF!C651="","",IF(JRF!C651=IFERROR(VLOOKUP(JRF!C651,$CH:$CH,1,0),0),"Product Code Required","NA")))))</f>
        <v/>
      </c>
      <c r="CJ638" t="str">
        <f>IF(JRF!AV651&gt;0,"",IF(JRF!Q651="","",IF(LEFT(JRF!Q651,1)=IFERROR(VLOOKUP(LEFT(JRF!Q651,1),$CF$2:$CF$5,1,0),0),"Product Code Required",IF(JRF!V651="","",IF(JRF!V651=IFERROR(VLOOKUP(JRF!V651,$CH:$CH,1,0),0),"Product Code Required","NA")))))</f>
        <v/>
      </c>
      <c r="CK638" t="str">
        <f>IFERROR(IF(LEN('Journal Template'!F649)&gt;0,"",IF('Journal Template'!A649="","",IF(LEFT('Journal Template'!A649,1)=IFERROR(VLOOKUP(LEFT('Journal Template'!A649,1),Checks!$CF$2:$CF$5,1,0),0),"Product Code Required",IF('Journal Template'!D649="","",IF('Journal Template'!D649=IFERROR(VLOOKUP('Journal Template'!D649,Checks!$CH:$CH,1,0),0),"Product Code Required","NA"))))),"")</f>
        <v/>
      </c>
    </row>
    <row r="639" spans="14:89">
      <c r="N639" t="s">
        <v>3770</v>
      </c>
      <c r="O639" t="s">
        <v>983</v>
      </c>
      <c r="P639" t="s">
        <v>386</v>
      </c>
      <c r="Q639" s="150" t="str">
        <f>IF(JRF!D652="","",IF(IFERROR(VLOOKUP(JRF!D652,Checks!N:P,3,0),0)="A","","Inactive account in Use"))</f>
        <v/>
      </c>
      <c r="R639" t="str">
        <f>IFERROR(IF('Journal Template'!C1051="","",IF(IFERROR(VLOOKUP('Journal Template'!C1051,Checks!N:P,3,0),0)="A","","Inactive account in Use")),"")</f>
        <v/>
      </c>
      <c r="S639" t="s">
        <v>3771</v>
      </c>
      <c r="T639" t="s">
        <v>386</v>
      </c>
      <c r="U639" t="s">
        <v>68</v>
      </c>
      <c r="V639" s="150" t="str">
        <f>IF(JRF!C652="","",IF(IFERROR(VLOOKUP(JRF!C652,Checks!S:U,3,0),0)="A","Entry with System fund Dept",""))</f>
        <v/>
      </c>
      <c r="W639" t="str">
        <f>IFERROR(IF('Journal Template'!D1051="","",IF(IFERROR(VLOOKUP('Journal Template'!D1051,Checks!S:U,3,0),0)="A","Entry with System fund Dept","")),"")</f>
        <v/>
      </c>
      <c r="X639" t="s">
        <v>3772</v>
      </c>
      <c r="Y639" t="s">
        <v>386</v>
      </c>
      <c r="Z639" t="s">
        <v>3773</v>
      </c>
      <c r="AA639" t="s">
        <v>3681</v>
      </c>
      <c r="AB639" t="s">
        <v>125</v>
      </c>
      <c r="AC639" s="150" t="str">
        <f>IFERROR(IF(JRF!C652="","",IF(AND(VLOOKUP(JRF!C652,X:AA,4,0)=JRF!B652,VLOOKUP(JRF!C652,X:Y,2,0)="A"),"","Inactive Dept Combo Error")),"Inactive Dept Combo Error")</f>
        <v/>
      </c>
      <c r="AD639" t="str">
        <f>IFERROR(IF('Journal Template'!D1051="","",IF(AND(VLOOKUP('Journal Template'!D1051,X:AA,4,0)='Journal Template'!A1051,VLOOKUP('Journal Template'!D1051,X:Y,2,0)="A"),"","Inactive Dept Combo Error")),"")</f>
        <v/>
      </c>
      <c r="AK639" s="150" t="str">
        <f>IF(JRF!B652="","",IF(JRF!B652=IFERROR(VLOOKUP(JRF!B652,Checks!AI:AI,1,0),0),"Entry in Branch/Satellite BU's",""))</f>
        <v/>
      </c>
      <c r="AL639" t="str">
        <f>IFERROR(IF('Journal Template'!A1051="","",IF('Journal Template'!A1051=IFERROR(VLOOKUP('Journal Template'!A1051,Checks!AI:AI,1,0),0),"Entry in Branch/Satellite BU's","")),"")</f>
        <v/>
      </c>
      <c r="AO639" s="171"/>
      <c r="AP639" s="171"/>
      <c r="AQ639" s="171"/>
      <c r="AR639" s="171"/>
      <c r="CI639" t="str">
        <f>IF(JRF!F652&gt;0,"",IF(JRF!B652="","",IF(LEFT(JRF!B652,1)=IFERROR(VLOOKUP(LEFT(JRF!B652,1),$CF$2:$CF$5,1,0),0),"Product Code Required",IF(JRF!C652="","",IF(JRF!C652=IFERROR(VLOOKUP(JRF!C652,$CH:$CH,1,0),0),"Product Code Required","NA")))))</f>
        <v/>
      </c>
      <c r="CJ639" t="str">
        <f>IF(JRF!AV652&gt;0,"",IF(JRF!Q652="","",IF(LEFT(JRF!Q652,1)=IFERROR(VLOOKUP(LEFT(JRF!Q652,1),$CF$2:$CF$5,1,0),0),"Product Code Required",IF(JRF!V652="","",IF(JRF!V652=IFERROR(VLOOKUP(JRF!V652,$CH:$CH,1,0),0),"Product Code Required","NA")))))</f>
        <v/>
      </c>
      <c r="CK639" t="str">
        <f>IFERROR(IF(LEN('Journal Template'!F650)&gt;0,"",IF('Journal Template'!A650="","",IF(LEFT('Journal Template'!A650,1)=IFERROR(VLOOKUP(LEFT('Journal Template'!A650,1),Checks!$CF$2:$CF$5,1,0),0),"Product Code Required",IF('Journal Template'!D650="","",IF('Journal Template'!D650=IFERROR(VLOOKUP('Journal Template'!D650,Checks!$CH:$CH,1,0),0),"Product Code Required","NA"))))),"")</f>
        <v/>
      </c>
    </row>
    <row r="640" spans="14:89">
      <c r="N640" t="s">
        <v>3774</v>
      </c>
      <c r="O640" t="s">
        <v>983</v>
      </c>
      <c r="P640" t="s">
        <v>386</v>
      </c>
      <c r="Q640" s="150" t="str">
        <f>IF(JRF!D653="","",IF(IFERROR(VLOOKUP(JRF!D653,Checks!N:P,3,0),0)="A","","Inactive account in Use"))</f>
        <v/>
      </c>
      <c r="R640" t="str">
        <f>IFERROR(IF('Journal Template'!C1052="","",IF(IFERROR(VLOOKUP('Journal Template'!C1052,Checks!N:P,3,0),0)="A","","Inactive account in Use")),"")</f>
        <v/>
      </c>
      <c r="S640" t="s">
        <v>3775</v>
      </c>
      <c r="T640" t="s">
        <v>386</v>
      </c>
      <c r="U640" t="s">
        <v>68</v>
      </c>
      <c r="V640" s="150" t="str">
        <f>IF(JRF!C653="","",IF(IFERROR(VLOOKUP(JRF!C653,Checks!S:U,3,0),0)="A","Entry with System fund Dept",""))</f>
        <v/>
      </c>
      <c r="W640" t="str">
        <f>IFERROR(IF('Journal Template'!D1052="","",IF(IFERROR(VLOOKUP('Journal Template'!D1052,Checks!S:U,3,0),0)="A","Entry with System fund Dept","")),"")</f>
        <v/>
      </c>
      <c r="X640" t="s">
        <v>3776</v>
      </c>
      <c r="Y640" t="s">
        <v>386</v>
      </c>
      <c r="Z640" t="s">
        <v>3777</v>
      </c>
      <c r="AA640" t="s">
        <v>3681</v>
      </c>
      <c r="AB640" t="s">
        <v>125</v>
      </c>
      <c r="AC640" s="150" t="str">
        <f>IFERROR(IF(JRF!C653="","",IF(AND(VLOOKUP(JRF!C653,X:AA,4,0)=JRF!B653,VLOOKUP(JRF!C653,X:Y,2,0)="A"),"","Inactive Dept Combo Error")),"Inactive Dept Combo Error")</f>
        <v/>
      </c>
      <c r="AD640" t="str">
        <f>IFERROR(IF('Journal Template'!D1052="","",IF(AND(VLOOKUP('Journal Template'!D1052,X:AA,4,0)='Journal Template'!A1052,VLOOKUP('Journal Template'!D1052,X:Y,2,0)="A"),"","Inactive Dept Combo Error")),"")</f>
        <v/>
      </c>
      <c r="AK640" s="150" t="str">
        <f>IF(JRF!B653="","",IF(JRF!B653=IFERROR(VLOOKUP(JRF!B653,Checks!AI:AI,1,0),0),"Entry in Branch/Satellite BU's",""))</f>
        <v/>
      </c>
      <c r="AL640" t="str">
        <f>IFERROR(IF('Journal Template'!A1052="","",IF('Journal Template'!A1052=IFERROR(VLOOKUP('Journal Template'!A1052,Checks!AI:AI,1,0),0),"Entry in Branch/Satellite BU's","")),"")</f>
        <v/>
      </c>
      <c r="AO640" s="171"/>
      <c r="AP640" s="171"/>
      <c r="AQ640" s="171"/>
      <c r="AR640" s="171"/>
      <c r="CI640" t="str">
        <f>IF(JRF!F653&gt;0,"",IF(JRF!B653="","",IF(LEFT(JRF!B653,1)=IFERROR(VLOOKUP(LEFT(JRF!B653,1),$CF$2:$CF$5,1,0),0),"Product Code Required",IF(JRF!C653="","",IF(JRF!C653=IFERROR(VLOOKUP(JRF!C653,$CH:$CH,1,0),0),"Product Code Required","NA")))))</f>
        <v/>
      </c>
      <c r="CJ640" t="str">
        <f>IF(JRF!AV653&gt;0,"",IF(JRF!Q653="","",IF(LEFT(JRF!Q653,1)=IFERROR(VLOOKUP(LEFT(JRF!Q653,1),$CF$2:$CF$5,1,0),0),"Product Code Required",IF(JRF!V653="","",IF(JRF!V653=IFERROR(VLOOKUP(JRF!V653,$CH:$CH,1,0),0),"Product Code Required","NA")))))</f>
        <v/>
      </c>
      <c r="CK640" t="str">
        <f>IFERROR(IF(LEN('Journal Template'!F651)&gt;0,"",IF('Journal Template'!A651="","",IF(LEFT('Journal Template'!A651,1)=IFERROR(VLOOKUP(LEFT('Journal Template'!A651,1),Checks!$CF$2:$CF$5,1,0),0),"Product Code Required",IF('Journal Template'!D651="","",IF('Journal Template'!D651=IFERROR(VLOOKUP('Journal Template'!D651,Checks!$CH:$CH,1,0),0),"Product Code Required","NA"))))),"")</f>
        <v/>
      </c>
    </row>
    <row r="641" spans="14:89">
      <c r="N641" t="s">
        <v>3778</v>
      </c>
      <c r="O641" t="s">
        <v>983</v>
      </c>
      <c r="P641" t="s">
        <v>386</v>
      </c>
      <c r="Q641" s="150" t="str">
        <f>IF(JRF!D654="","",IF(IFERROR(VLOOKUP(JRF!D654,Checks!N:P,3,0),0)="A","","Inactive account in Use"))</f>
        <v/>
      </c>
      <c r="R641" t="str">
        <f>IFERROR(IF('Journal Template'!C1053="","",IF(IFERROR(VLOOKUP('Journal Template'!C1053,Checks!N:P,3,0),0)="A","","Inactive account in Use")),"")</f>
        <v/>
      </c>
      <c r="S641" t="s">
        <v>3779</v>
      </c>
      <c r="T641" t="s">
        <v>386</v>
      </c>
      <c r="U641" t="s">
        <v>68</v>
      </c>
      <c r="V641" s="150" t="str">
        <f>IF(JRF!C654="","",IF(IFERROR(VLOOKUP(JRF!C654,Checks!S:U,3,0),0)="A","Entry with System fund Dept",""))</f>
        <v/>
      </c>
      <c r="W641" t="str">
        <f>IFERROR(IF('Journal Template'!D1053="","",IF(IFERROR(VLOOKUP('Journal Template'!D1053,Checks!S:U,3,0),0)="A","Entry with System fund Dept","")),"")</f>
        <v/>
      </c>
      <c r="X641" t="s">
        <v>3780</v>
      </c>
      <c r="Y641" t="s">
        <v>386</v>
      </c>
      <c r="Z641" t="s">
        <v>3781</v>
      </c>
      <c r="AA641" t="s">
        <v>3681</v>
      </c>
      <c r="AB641" t="s">
        <v>125</v>
      </c>
      <c r="AC641" s="150" t="str">
        <f>IFERROR(IF(JRF!C654="","",IF(AND(VLOOKUP(JRF!C654,X:AA,4,0)=JRF!B654,VLOOKUP(JRF!C654,X:Y,2,0)="A"),"","Inactive Dept Combo Error")),"Inactive Dept Combo Error")</f>
        <v/>
      </c>
      <c r="AD641" t="str">
        <f>IFERROR(IF('Journal Template'!D1053="","",IF(AND(VLOOKUP('Journal Template'!D1053,X:AA,4,0)='Journal Template'!A1053,VLOOKUP('Journal Template'!D1053,X:Y,2,0)="A"),"","Inactive Dept Combo Error")),"")</f>
        <v/>
      </c>
      <c r="AK641" s="150" t="str">
        <f>IF(JRF!B654="","",IF(JRF!B654=IFERROR(VLOOKUP(JRF!B654,Checks!AI:AI,1,0),0),"Entry in Branch/Satellite BU's",""))</f>
        <v/>
      </c>
      <c r="AL641" t="str">
        <f>IFERROR(IF('Journal Template'!A1053="","",IF('Journal Template'!A1053=IFERROR(VLOOKUP('Journal Template'!A1053,Checks!AI:AI,1,0),0),"Entry in Branch/Satellite BU's","")),"")</f>
        <v/>
      </c>
      <c r="AO641" s="171"/>
      <c r="AP641" s="171"/>
      <c r="AQ641" s="171"/>
      <c r="AR641" s="171"/>
      <c r="CI641" t="str">
        <f>IF(JRF!F654&gt;0,"",IF(JRF!B654="","",IF(LEFT(JRF!B654,1)=IFERROR(VLOOKUP(LEFT(JRF!B654,1),$CF$2:$CF$5,1,0),0),"Product Code Required",IF(JRF!C654="","",IF(JRF!C654=IFERROR(VLOOKUP(JRF!C654,$CH:$CH,1,0),0),"Product Code Required","NA")))))</f>
        <v/>
      </c>
      <c r="CJ641" t="str">
        <f>IF(JRF!AV654&gt;0,"",IF(JRF!Q654="","",IF(LEFT(JRF!Q654,1)=IFERROR(VLOOKUP(LEFT(JRF!Q654,1),$CF$2:$CF$5,1,0),0),"Product Code Required",IF(JRF!V654="","",IF(JRF!V654=IFERROR(VLOOKUP(JRF!V654,$CH:$CH,1,0),0),"Product Code Required","NA")))))</f>
        <v/>
      </c>
      <c r="CK641" t="str">
        <f>IFERROR(IF(LEN('Journal Template'!F652)&gt;0,"",IF('Journal Template'!A652="","",IF(LEFT('Journal Template'!A652,1)=IFERROR(VLOOKUP(LEFT('Journal Template'!A652,1),Checks!$CF$2:$CF$5,1,0),0),"Product Code Required",IF('Journal Template'!D652="","",IF('Journal Template'!D652=IFERROR(VLOOKUP('Journal Template'!D652,Checks!$CH:$CH,1,0),0),"Product Code Required","NA"))))),"")</f>
        <v/>
      </c>
    </row>
    <row r="642" spans="14:89">
      <c r="N642" t="s">
        <v>3782</v>
      </c>
      <c r="O642" t="s">
        <v>983</v>
      </c>
      <c r="P642" t="s">
        <v>386</v>
      </c>
      <c r="Q642" s="150" t="str">
        <f>IF(JRF!D655="","",IF(IFERROR(VLOOKUP(JRF!D655,Checks!N:P,3,0),0)="A","","Inactive account in Use"))</f>
        <v/>
      </c>
      <c r="R642" t="str">
        <f>IFERROR(IF('Journal Template'!C1054="","",IF(IFERROR(VLOOKUP('Journal Template'!C1054,Checks!N:P,3,0),0)="A","","Inactive account in Use")),"")</f>
        <v/>
      </c>
      <c r="S642" t="s">
        <v>3783</v>
      </c>
      <c r="T642" t="s">
        <v>386</v>
      </c>
      <c r="U642" t="s">
        <v>68</v>
      </c>
      <c r="V642" s="150" t="str">
        <f>IF(JRF!C655="","",IF(IFERROR(VLOOKUP(JRF!C655,Checks!S:U,3,0),0)="A","Entry with System fund Dept",""))</f>
        <v/>
      </c>
      <c r="W642" t="str">
        <f>IFERROR(IF('Journal Template'!D1054="","",IF(IFERROR(VLOOKUP('Journal Template'!D1054,Checks!S:U,3,0),0)="A","Entry with System fund Dept","")),"")</f>
        <v/>
      </c>
      <c r="X642" t="s">
        <v>1614</v>
      </c>
      <c r="Y642" t="s">
        <v>386</v>
      </c>
      <c r="Z642" t="s">
        <v>3784</v>
      </c>
      <c r="AA642" t="s">
        <v>391</v>
      </c>
      <c r="AB642" t="s">
        <v>125</v>
      </c>
      <c r="AC642" s="150" t="str">
        <f>IFERROR(IF(JRF!C655="","",IF(AND(VLOOKUP(JRF!C655,X:AA,4,0)=JRF!B655,VLOOKUP(JRF!C655,X:Y,2,0)="A"),"","Inactive Dept Combo Error")),"Inactive Dept Combo Error")</f>
        <v/>
      </c>
      <c r="AD642" t="str">
        <f>IFERROR(IF('Journal Template'!D1054="","",IF(AND(VLOOKUP('Journal Template'!D1054,X:AA,4,0)='Journal Template'!A1054,VLOOKUP('Journal Template'!D1054,X:Y,2,0)="A"),"","Inactive Dept Combo Error")),"")</f>
        <v/>
      </c>
      <c r="AK642" s="150" t="str">
        <f>IF(JRF!B655="","",IF(JRF!B655=IFERROR(VLOOKUP(JRF!B655,Checks!AI:AI,1,0),0),"Entry in Branch/Satellite BU's",""))</f>
        <v/>
      </c>
      <c r="AL642" t="str">
        <f>IFERROR(IF('Journal Template'!A1054="","",IF('Journal Template'!A1054=IFERROR(VLOOKUP('Journal Template'!A1054,Checks!AI:AI,1,0),0),"Entry in Branch/Satellite BU's","")),"")</f>
        <v/>
      </c>
      <c r="AO642" s="171"/>
      <c r="AP642" s="171"/>
      <c r="AQ642" s="171"/>
      <c r="AR642" s="171"/>
      <c r="CI642" t="str">
        <f>IF(JRF!F655&gt;0,"",IF(JRF!B655="","",IF(LEFT(JRF!B655,1)=IFERROR(VLOOKUP(LEFT(JRF!B655,1),$CF$2:$CF$5,1,0),0),"Product Code Required",IF(JRF!C655="","",IF(JRF!C655=IFERROR(VLOOKUP(JRF!C655,$CH:$CH,1,0),0),"Product Code Required","NA")))))</f>
        <v/>
      </c>
      <c r="CJ642" t="str">
        <f>IF(JRF!AV655&gt;0,"",IF(JRF!Q655="","",IF(LEFT(JRF!Q655,1)=IFERROR(VLOOKUP(LEFT(JRF!Q655,1),$CF$2:$CF$5,1,0),0),"Product Code Required",IF(JRF!V655="","",IF(JRF!V655=IFERROR(VLOOKUP(JRF!V655,$CH:$CH,1,0),0),"Product Code Required","NA")))))</f>
        <v/>
      </c>
      <c r="CK642" t="str">
        <f>IFERROR(IF(LEN('Journal Template'!F653)&gt;0,"",IF('Journal Template'!A653="","",IF(LEFT('Journal Template'!A653,1)=IFERROR(VLOOKUP(LEFT('Journal Template'!A653,1),Checks!$CF$2:$CF$5,1,0),0),"Product Code Required",IF('Journal Template'!D653="","",IF('Journal Template'!D653=IFERROR(VLOOKUP('Journal Template'!D653,Checks!$CH:$CH,1,0),0),"Product Code Required","NA"))))),"")</f>
        <v/>
      </c>
    </row>
    <row r="643" spans="14:89">
      <c r="N643" t="s">
        <v>3785</v>
      </c>
      <c r="O643" t="s">
        <v>983</v>
      </c>
      <c r="P643" t="s">
        <v>386</v>
      </c>
      <c r="Q643" s="150" t="str">
        <f>IF(JRF!D656="","",IF(IFERROR(VLOOKUP(JRF!D656,Checks!N:P,3,0),0)="A","","Inactive account in Use"))</f>
        <v/>
      </c>
      <c r="R643" t="str">
        <f>IFERROR(IF('Journal Template'!C1055="","",IF(IFERROR(VLOOKUP('Journal Template'!C1055,Checks!N:P,3,0),0)="A","","Inactive account in Use")),"")</f>
        <v/>
      </c>
      <c r="S643" t="s">
        <v>3786</v>
      </c>
      <c r="T643" t="s">
        <v>386</v>
      </c>
      <c r="U643" t="s">
        <v>68</v>
      </c>
      <c r="V643" s="150" t="str">
        <f>IF(JRF!C656="","",IF(IFERROR(VLOOKUP(JRF!C656,Checks!S:U,3,0),0)="A","Entry with System fund Dept",""))</f>
        <v/>
      </c>
      <c r="W643" t="str">
        <f>IFERROR(IF('Journal Template'!D1055="","",IF(IFERROR(VLOOKUP('Journal Template'!D1055,Checks!S:U,3,0),0)="A","Entry with System fund Dept","")),"")</f>
        <v/>
      </c>
      <c r="X643" t="s">
        <v>3787</v>
      </c>
      <c r="Y643" t="s">
        <v>389</v>
      </c>
      <c r="Z643" t="s">
        <v>3788</v>
      </c>
      <c r="AA643" t="s">
        <v>3681</v>
      </c>
      <c r="AB643" t="s">
        <v>125</v>
      </c>
      <c r="AC643" s="150" t="str">
        <f>IFERROR(IF(JRF!C656="","",IF(AND(VLOOKUP(JRF!C656,X:AA,4,0)=JRF!B656,VLOOKUP(JRF!C656,X:Y,2,0)="A"),"","Inactive Dept Combo Error")),"Inactive Dept Combo Error")</f>
        <v/>
      </c>
      <c r="AD643" t="str">
        <f>IFERROR(IF('Journal Template'!D1055="","",IF(AND(VLOOKUP('Journal Template'!D1055,X:AA,4,0)='Journal Template'!A1055,VLOOKUP('Journal Template'!D1055,X:Y,2,0)="A"),"","Inactive Dept Combo Error")),"")</f>
        <v/>
      </c>
      <c r="AK643" s="150" t="str">
        <f>IF(JRF!B656="","",IF(JRF!B656=IFERROR(VLOOKUP(JRF!B656,Checks!AI:AI,1,0),0),"Entry in Branch/Satellite BU's",""))</f>
        <v/>
      </c>
      <c r="AL643" t="str">
        <f>IFERROR(IF('Journal Template'!A1055="","",IF('Journal Template'!A1055=IFERROR(VLOOKUP('Journal Template'!A1055,Checks!AI:AI,1,0),0),"Entry in Branch/Satellite BU's","")),"")</f>
        <v/>
      </c>
      <c r="AO643" s="171"/>
      <c r="AP643" s="171"/>
      <c r="AQ643" s="171"/>
      <c r="AR643" s="171"/>
      <c r="CI643" t="str">
        <f>IF(JRF!F656&gt;0,"",IF(JRF!B656="","",IF(LEFT(JRF!B656,1)=IFERROR(VLOOKUP(LEFT(JRF!B656,1),$CF$2:$CF$5,1,0),0),"Product Code Required",IF(JRF!C656="","",IF(JRF!C656=IFERROR(VLOOKUP(JRF!C656,$CH:$CH,1,0),0),"Product Code Required","NA")))))</f>
        <v/>
      </c>
      <c r="CJ643" t="str">
        <f>IF(JRF!AV656&gt;0,"",IF(JRF!Q656="","",IF(LEFT(JRF!Q656,1)=IFERROR(VLOOKUP(LEFT(JRF!Q656,1),$CF$2:$CF$5,1,0),0),"Product Code Required",IF(JRF!V656="","",IF(JRF!V656=IFERROR(VLOOKUP(JRF!V656,$CH:$CH,1,0),0),"Product Code Required","NA")))))</f>
        <v/>
      </c>
      <c r="CK643" t="str">
        <f>IFERROR(IF(LEN('Journal Template'!F654)&gt;0,"",IF('Journal Template'!A654="","",IF(LEFT('Journal Template'!A654,1)=IFERROR(VLOOKUP(LEFT('Journal Template'!A654,1),Checks!$CF$2:$CF$5,1,0),0),"Product Code Required",IF('Journal Template'!D654="","",IF('Journal Template'!D654=IFERROR(VLOOKUP('Journal Template'!D654,Checks!$CH:$CH,1,0),0),"Product Code Required","NA"))))),"")</f>
        <v/>
      </c>
    </row>
    <row r="644" spans="14:89">
      <c r="N644" t="s">
        <v>3789</v>
      </c>
      <c r="O644" t="s">
        <v>983</v>
      </c>
      <c r="P644" t="s">
        <v>386</v>
      </c>
      <c r="Q644" s="150" t="str">
        <f>IF(JRF!D657="","",IF(IFERROR(VLOOKUP(JRF!D657,Checks!N:P,3,0),0)="A","","Inactive account in Use"))</f>
        <v/>
      </c>
      <c r="R644" t="str">
        <f>IFERROR(IF('Journal Template'!C1056="","",IF(IFERROR(VLOOKUP('Journal Template'!C1056,Checks!N:P,3,0),0)="A","","Inactive account in Use")),"")</f>
        <v/>
      </c>
      <c r="S644" t="s">
        <v>3790</v>
      </c>
      <c r="T644" t="s">
        <v>386</v>
      </c>
      <c r="U644" t="s">
        <v>68</v>
      </c>
      <c r="V644" s="150" t="str">
        <f>IF(JRF!C657="","",IF(IFERROR(VLOOKUP(JRF!C657,Checks!S:U,3,0),0)="A","Entry with System fund Dept",""))</f>
        <v/>
      </c>
      <c r="W644" t="str">
        <f>IFERROR(IF('Journal Template'!D1056="","",IF(IFERROR(VLOOKUP('Journal Template'!D1056,Checks!S:U,3,0),0)="A","Entry with System fund Dept","")),"")</f>
        <v/>
      </c>
      <c r="X644" t="s">
        <v>3791</v>
      </c>
      <c r="Y644" t="s">
        <v>389</v>
      </c>
      <c r="Z644" t="s">
        <v>3792</v>
      </c>
      <c r="AA644" t="s">
        <v>3681</v>
      </c>
      <c r="AB644" t="s">
        <v>125</v>
      </c>
      <c r="AC644" s="150" t="str">
        <f>IFERROR(IF(JRF!C657="","",IF(AND(VLOOKUP(JRF!C657,X:AA,4,0)=JRF!B657,VLOOKUP(JRF!C657,X:Y,2,0)="A"),"","Inactive Dept Combo Error")),"Inactive Dept Combo Error")</f>
        <v/>
      </c>
      <c r="AD644" t="str">
        <f>IFERROR(IF('Journal Template'!D1056="","",IF(AND(VLOOKUP('Journal Template'!D1056,X:AA,4,0)='Journal Template'!A1056,VLOOKUP('Journal Template'!D1056,X:Y,2,0)="A"),"","Inactive Dept Combo Error")),"")</f>
        <v/>
      </c>
      <c r="AK644" s="150" t="str">
        <f>IF(JRF!B657="","",IF(JRF!B657=IFERROR(VLOOKUP(JRF!B657,Checks!AI:AI,1,0),0),"Entry in Branch/Satellite BU's",""))</f>
        <v/>
      </c>
      <c r="AL644" t="str">
        <f>IFERROR(IF('Journal Template'!A1056="","",IF('Journal Template'!A1056=IFERROR(VLOOKUP('Journal Template'!A1056,Checks!AI:AI,1,0),0),"Entry in Branch/Satellite BU's","")),"")</f>
        <v/>
      </c>
      <c r="AO644" s="171"/>
      <c r="AP644" s="171"/>
      <c r="AQ644" s="171"/>
      <c r="AR644" s="171"/>
      <c r="CI644" t="str">
        <f>IF(JRF!F657&gt;0,"",IF(JRF!B657="","",IF(LEFT(JRF!B657,1)=IFERROR(VLOOKUP(LEFT(JRF!B657,1),$CF$2:$CF$5,1,0),0),"Product Code Required",IF(JRF!C657="","",IF(JRF!C657=IFERROR(VLOOKUP(JRF!C657,$CH:$CH,1,0),0),"Product Code Required","NA")))))</f>
        <v/>
      </c>
      <c r="CJ644" t="str">
        <f>IF(JRF!AV657&gt;0,"",IF(JRF!Q657="","",IF(LEFT(JRF!Q657,1)=IFERROR(VLOOKUP(LEFT(JRF!Q657,1),$CF$2:$CF$5,1,0),0),"Product Code Required",IF(JRF!V657="","",IF(JRF!V657=IFERROR(VLOOKUP(JRF!V657,$CH:$CH,1,0),0),"Product Code Required","NA")))))</f>
        <v/>
      </c>
      <c r="CK644" t="str">
        <f>IFERROR(IF(LEN('Journal Template'!F655)&gt;0,"",IF('Journal Template'!A655="","",IF(LEFT('Journal Template'!A655,1)=IFERROR(VLOOKUP(LEFT('Journal Template'!A655,1),Checks!$CF$2:$CF$5,1,0),0),"Product Code Required",IF('Journal Template'!D655="","",IF('Journal Template'!D655=IFERROR(VLOOKUP('Journal Template'!D655,Checks!$CH:$CH,1,0),0),"Product Code Required","NA"))))),"")</f>
        <v/>
      </c>
    </row>
    <row r="645" spans="14:89">
      <c r="N645" t="s">
        <v>3793</v>
      </c>
      <c r="O645" t="s">
        <v>983</v>
      </c>
      <c r="P645" t="s">
        <v>386</v>
      </c>
      <c r="Q645" s="150" t="str">
        <f>IF(JRF!D658="","",IF(IFERROR(VLOOKUP(JRF!D658,Checks!N:P,3,0),0)="A","","Inactive account in Use"))</f>
        <v/>
      </c>
      <c r="R645" t="str">
        <f>IFERROR(IF('Journal Template'!C1057="","",IF(IFERROR(VLOOKUP('Journal Template'!C1057,Checks!N:P,3,0),0)="A","","Inactive account in Use")),"")</f>
        <v/>
      </c>
      <c r="S645" t="s">
        <v>3794</v>
      </c>
      <c r="T645" t="s">
        <v>386</v>
      </c>
      <c r="U645" t="s">
        <v>68</v>
      </c>
      <c r="V645" s="150" t="str">
        <f>IF(JRF!C658="","",IF(IFERROR(VLOOKUP(JRF!C658,Checks!S:U,3,0),0)="A","Entry with System fund Dept",""))</f>
        <v/>
      </c>
      <c r="W645" t="str">
        <f>IFERROR(IF('Journal Template'!D1057="","",IF(IFERROR(VLOOKUP('Journal Template'!D1057,Checks!S:U,3,0),0)="A","Entry with System fund Dept","")),"")</f>
        <v/>
      </c>
      <c r="X645" t="s">
        <v>3795</v>
      </c>
      <c r="Y645" t="s">
        <v>386</v>
      </c>
      <c r="Z645" t="s">
        <v>3796</v>
      </c>
      <c r="AA645" t="s">
        <v>3681</v>
      </c>
      <c r="AB645" t="s">
        <v>125</v>
      </c>
      <c r="AC645" s="150" t="str">
        <f>IFERROR(IF(JRF!C658="","",IF(AND(VLOOKUP(JRF!C658,X:AA,4,0)=JRF!B658,VLOOKUP(JRF!C658,X:Y,2,0)="A"),"","Inactive Dept Combo Error")),"Inactive Dept Combo Error")</f>
        <v/>
      </c>
      <c r="AD645" t="str">
        <f>IFERROR(IF('Journal Template'!D1057="","",IF(AND(VLOOKUP('Journal Template'!D1057,X:AA,4,0)='Journal Template'!A1057,VLOOKUP('Journal Template'!D1057,X:Y,2,0)="A"),"","Inactive Dept Combo Error")),"")</f>
        <v/>
      </c>
      <c r="AK645" s="150" t="str">
        <f>IF(JRF!B658="","",IF(JRF!B658=IFERROR(VLOOKUP(JRF!B658,Checks!AI:AI,1,0),0),"Entry in Branch/Satellite BU's",""))</f>
        <v/>
      </c>
      <c r="AL645" t="str">
        <f>IFERROR(IF('Journal Template'!A1057="","",IF('Journal Template'!A1057=IFERROR(VLOOKUP('Journal Template'!A1057,Checks!AI:AI,1,0),0),"Entry in Branch/Satellite BU's","")),"")</f>
        <v/>
      </c>
      <c r="AO645" s="171"/>
      <c r="AP645" s="171"/>
      <c r="AQ645" s="171"/>
      <c r="AR645" s="171"/>
      <c r="CI645" t="str">
        <f>IF(JRF!F658&gt;0,"",IF(JRF!B658="","",IF(LEFT(JRF!B658,1)=IFERROR(VLOOKUP(LEFT(JRF!B658,1),$CF$2:$CF$5,1,0),0),"Product Code Required",IF(JRF!C658="","",IF(JRF!C658=IFERROR(VLOOKUP(JRF!C658,$CH:$CH,1,0),0),"Product Code Required","NA")))))</f>
        <v/>
      </c>
      <c r="CJ645" t="str">
        <f>IF(JRF!AV658&gt;0,"",IF(JRF!Q658="","",IF(LEFT(JRF!Q658,1)=IFERROR(VLOOKUP(LEFT(JRF!Q658,1),$CF$2:$CF$5,1,0),0),"Product Code Required",IF(JRF!V658="","",IF(JRF!V658=IFERROR(VLOOKUP(JRF!V658,$CH:$CH,1,0),0),"Product Code Required","NA")))))</f>
        <v/>
      </c>
      <c r="CK645" t="str">
        <f>IFERROR(IF(LEN('Journal Template'!F656)&gt;0,"",IF('Journal Template'!A656="","",IF(LEFT('Journal Template'!A656,1)=IFERROR(VLOOKUP(LEFT('Journal Template'!A656,1),Checks!$CF$2:$CF$5,1,0),0),"Product Code Required",IF('Journal Template'!D656="","",IF('Journal Template'!D656=IFERROR(VLOOKUP('Journal Template'!D656,Checks!$CH:$CH,1,0),0),"Product Code Required","NA"))))),"")</f>
        <v/>
      </c>
    </row>
    <row r="646" spans="14:89">
      <c r="N646" t="s">
        <v>3797</v>
      </c>
      <c r="O646" t="s">
        <v>983</v>
      </c>
      <c r="P646" t="s">
        <v>386</v>
      </c>
      <c r="Q646" s="150" t="str">
        <f>IF(JRF!D659="","",IF(IFERROR(VLOOKUP(JRF!D659,Checks!N:P,3,0),0)="A","","Inactive account in Use"))</f>
        <v/>
      </c>
      <c r="R646" t="str">
        <f>IFERROR(IF('Journal Template'!C1058="","",IF(IFERROR(VLOOKUP('Journal Template'!C1058,Checks!N:P,3,0),0)="A","","Inactive account in Use")),"")</f>
        <v/>
      </c>
      <c r="S646" t="s">
        <v>3798</v>
      </c>
      <c r="T646" t="s">
        <v>386</v>
      </c>
      <c r="U646" t="s">
        <v>68</v>
      </c>
      <c r="V646" s="150" t="str">
        <f>IF(JRF!C659="","",IF(IFERROR(VLOOKUP(JRF!C659,Checks!S:U,3,0),0)="A","Entry with System fund Dept",""))</f>
        <v/>
      </c>
      <c r="W646" t="str">
        <f>IFERROR(IF('Journal Template'!D1058="","",IF(IFERROR(VLOOKUP('Journal Template'!D1058,Checks!S:U,3,0),0)="A","Entry with System fund Dept","")),"")</f>
        <v/>
      </c>
      <c r="X646" t="s">
        <v>3799</v>
      </c>
      <c r="Y646" t="s">
        <v>386</v>
      </c>
      <c r="Z646" t="s">
        <v>3800</v>
      </c>
      <c r="AA646" t="s">
        <v>3681</v>
      </c>
      <c r="AB646" t="s">
        <v>125</v>
      </c>
      <c r="AC646" s="150" t="str">
        <f>IFERROR(IF(JRF!C659="","",IF(AND(VLOOKUP(JRF!C659,X:AA,4,0)=JRF!B659,VLOOKUP(JRF!C659,X:Y,2,0)="A"),"","Inactive Dept Combo Error")),"Inactive Dept Combo Error")</f>
        <v/>
      </c>
      <c r="AD646" t="str">
        <f>IFERROR(IF('Journal Template'!D1058="","",IF(AND(VLOOKUP('Journal Template'!D1058,X:AA,4,0)='Journal Template'!A1058,VLOOKUP('Journal Template'!D1058,X:Y,2,0)="A"),"","Inactive Dept Combo Error")),"")</f>
        <v/>
      </c>
      <c r="AK646" s="150" t="str">
        <f>IF(JRF!B659="","",IF(JRF!B659=IFERROR(VLOOKUP(JRF!B659,Checks!AI:AI,1,0),0),"Entry in Branch/Satellite BU's",""))</f>
        <v/>
      </c>
      <c r="AL646" t="str">
        <f>IFERROR(IF('Journal Template'!A1058="","",IF('Journal Template'!A1058=IFERROR(VLOOKUP('Journal Template'!A1058,Checks!AI:AI,1,0),0),"Entry in Branch/Satellite BU's","")),"")</f>
        <v/>
      </c>
      <c r="AO646" s="171"/>
      <c r="AP646" s="171"/>
      <c r="AQ646" s="171"/>
      <c r="AR646" s="171"/>
      <c r="CI646" t="str">
        <f>IF(JRF!F659&gt;0,"",IF(JRF!B659="","",IF(LEFT(JRF!B659,1)=IFERROR(VLOOKUP(LEFT(JRF!B659,1),$CF$2:$CF$5,1,0),0),"Product Code Required",IF(JRF!C659="","",IF(JRF!C659=IFERROR(VLOOKUP(JRF!C659,$CH:$CH,1,0),0),"Product Code Required","NA")))))</f>
        <v/>
      </c>
      <c r="CJ646" t="str">
        <f>IF(JRF!AV659&gt;0,"",IF(JRF!Q659="","",IF(LEFT(JRF!Q659,1)=IFERROR(VLOOKUP(LEFT(JRF!Q659,1),$CF$2:$CF$5,1,0),0),"Product Code Required",IF(JRF!V659="","",IF(JRF!V659=IFERROR(VLOOKUP(JRF!V659,$CH:$CH,1,0),0),"Product Code Required","NA")))))</f>
        <v/>
      </c>
      <c r="CK646" t="str">
        <f>IFERROR(IF(LEN('Journal Template'!F657)&gt;0,"",IF('Journal Template'!A657="","",IF(LEFT('Journal Template'!A657,1)=IFERROR(VLOOKUP(LEFT('Journal Template'!A657,1),Checks!$CF$2:$CF$5,1,0),0),"Product Code Required",IF('Journal Template'!D657="","",IF('Journal Template'!D657=IFERROR(VLOOKUP('Journal Template'!D657,Checks!$CH:$CH,1,0),0),"Product Code Required","NA"))))),"")</f>
        <v/>
      </c>
    </row>
    <row r="647" spans="14:89">
      <c r="N647" t="s">
        <v>3801</v>
      </c>
      <c r="O647" t="s">
        <v>983</v>
      </c>
      <c r="P647" t="s">
        <v>386</v>
      </c>
      <c r="Q647" s="150" t="str">
        <f>IF(JRF!D660="","",IF(IFERROR(VLOOKUP(JRF!D660,Checks!N:P,3,0),0)="A","","Inactive account in Use"))</f>
        <v/>
      </c>
      <c r="R647" t="str">
        <f>IFERROR(IF('Journal Template'!C1059="","",IF(IFERROR(VLOOKUP('Journal Template'!C1059,Checks!N:P,3,0),0)="A","","Inactive account in Use")),"")</f>
        <v/>
      </c>
      <c r="S647" t="s">
        <v>3802</v>
      </c>
      <c r="T647" t="s">
        <v>386</v>
      </c>
      <c r="U647" t="s">
        <v>68</v>
      </c>
      <c r="V647" s="150" t="str">
        <f>IF(JRF!C660="","",IF(IFERROR(VLOOKUP(JRF!C660,Checks!S:U,3,0),0)="A","Entry with System fund Dept",""))</f>
        <v/>
      </c>
      <c r="W647" t="str">
        <f>IFERROR(IF('Journal Template'!D1059="","",IF(IFERROR(VLOOKUP('Journal Template'!D1059,Checks!S:U,3,0),0)="A","Entry with System fund Dept","")),"")</f>
        <v/>
      </c>
      <c r="X647" t="s">
        <v>3803</v>
      </c>
      <c r="Y647" t="s">
        <v>386</v>
      </c>
      <c r="Z647" t="s">
        <v>3804</v>
      </c>
      <c r="AA647" t="s">
        <v>391</v>
      </c>
      <c r="AB647" t="s">
        <v>125</v>
      </c>
      <c r="AC647" s="150" t="str">
        <f>IFERROR(IF(JRF!C660="","",IF(AND(VLOOKUP(JRF!C660,X:AA,4,0)=JRF!B660,VLOOKUP(JRF!C660,X:Y,2,0)="A"),"","Inactive Dept Combo Error")),"Inactive Dept Combo Error")</f>
        <v/>
      </c>
      <c r="AD647" t="str">
        <f>IFERROR(IF('Journal Template'!D1059="","",IF(AND(VLOOKUP('Journal Template'!D1059,X:AA,4,0)='Journal Template'!A1059,VLOOKUP('Journal Template'!D1059,X:Y,2,0)="A"),"","Inactive Dept Combo Error")),"")</f>
        <v/>
      </c>
      <c r="AK647" s="150" t="str">
        <f>IF(JRF!B660="","",IF(JRF!B660=IFERROR(VLOOKUP(JRF!B660,Checks!AI:AI,1,0),0),"Entry in Branch/Satellite BU's",""))</f>
        <v/>
      </c>
      <c r="AL647" t="str">
        <f>IFERROR(IF('Journal Template'!A1059="","",IF('Journal Template'!A1059=IFERROR(VLOOKUP('Journal Template'!A1059,Checks!AI:AI,1,0),0),"Entry in Branch/Satellite BU's","")),"")</f>
        <v/>
      </c>
      <c r="AO647" s="171"/>
      <c r="AP647" s="171"/>
      <c r="AQ647" s="171"/>
      <c r="AR647" s="171"/>
      <c r="CI647" t="str">
        <f>IF(JRF!F660&gt;0,"",IF(JRF!B660="","",IF(LEFT(JRF!B660,1)=IFERROR(VLOOKUP(LEFT(JRF!B660,1),$CF$2:$CF$5,1,0),0),"Product Code Required",IF(JRF!C660="","",IF(JRF!C660=IFERROR(VLOOKUP(JRF!C660,$CH:$CH,1,0),0),"Product Code Required","NA")))))</f>
        <v/>
      </c>
      <c r="CJ647" t="str">
        <f>IF(JRF!AV660&gt;0,"",IF(JRF!Q660="","",IF(LEFT(JRF!Q660,1)=IFERROR(VLOOKUP(LEFT(JRF!Q660,1),$CF$2:$CF$5,1,0),0),"Product Code Required",IF(JRF!V660="","",IF(JRF!V660=IFERROR(VLOOKUP(JRF!V660,$CH:$CH,1,0),0),"Product Code Required","NA")))))</f>
        <v/>
      </c>
      <c r="CK647" t="str">
        <f>IFERROR(IF(LEN('Journal Template'!F658)&gt;0,"",IF('Journal Template'!A658="","",IF(LEFT('Journal Template'!A658,1)=IFERROR(VLOOKUP(LEFT('Journal Template'!A658,1),Checks!$CF$2:$CF$5,1,0),0),"Product Code Required",IF('Journal Template'!D658="","",IF('Journal Template'!D658=IFERROR(VLOOKUP('Journal Template'!D658,Checks!$CH:$CH,1,0),0),"Product Code Required","NA"))))),"")</f>
        <v/>
      </c>
    </row>
    <row r="648" spans="14:89">
      <c r="N648" t="s">
        <v>3805</v>
      </c>
      <c r="O648" t="s">
        <v>983</v>
      </c>
      <c r="P648" t="s">
        <v>386</v>
      </c>
      <c r="Q648" s="150" t="str">
        <f>IF(JRF!D661="","",IF(IFERROR(VLOOKUP(JRF!D661,Checks!N:P,3,0),0)="A","","Inactive account in Use"))</f>
        <v/>
      </c>
      <c r="R648" t="str">
        <f>IFERROR(IF('Journal Template'!C1060="","",IF(IFERROR(VLOOKUP('Journal Template'!C1060,Checks!N:P,3,0),0)="A","","Inactive account in Use")),"")</f>
        <v/>
      </c>
      <c r="S648" t="s">
        <v>3806</v>
      </c>
      <c r="T648" t="s">
        <v>386</v>
      </c>
      <c r="U648" t="s">
        <v>68</v>
      </c>
      <c r="V648" s="150" t="str">
        <f>IF(JRF!C661="","",IF(IFERROR(VLOOKUP(JRF!C661,Checks!S:U,3,0),0)="A","Entry with System fund Dept",""))</f>
        <v/>
      </c>
      <c r="W648" t="str">
        <f>IFERROR(IF('Journal Template'!D1060="","",IF(IFERROR(VLOOKUP('Journal Template'!D1060,Checks!S:U,3,0),0)="A","Entry with System fund Dept","")),"")</f>
        <v/>
      </c>
      <c r="X648" t="s">
        <v>3807</v>
      </c>
      <c r="Y648" t="s">
        <v>389</v>
      </c>
      <c r="Z648" t="s">
        <v>3808</v>
      </c>
      <c r="AA648" t="s">
        <v>3681</v>
      </c>
      <c r="AB648" t="s">
        <v>125</v>
      </c>
      <c r="AC648" s="150" t="str">
        <f>IFERROR(IF(JRF!C661="","",IF(AND(VLOOKUP(JRF!C661,X:AA,4,0)=JRF!B661,VLOOKUP(JRF!C661,X:Y,2,0)="A"),"","Inactive Dept Combo Error")),"Inactive Dept Combo Error")</f>
        <v/>
      </c>
      <c r="AD648" t="str">
        <f>IFERROR(IF('Journal Template'!D1060="","",IF(AND(VLOOKUP('Journal Template'!D1060,X:AA,4,0)='Journal Template'!A1060,VLOOKUP('Journal Template'!D1060,X:Y,2,0)="A"),"","Inactive Dept Combo Error")),"")</f>
        <v/>
      </c>
      <c r="AK648" s="150" t="str">
        <f>IF(JRF!B661="","",IF(JRF!B661=IFERROR(VLOOKUP(JRF!B661,Checks!AI:AI,1,0),0),"Entry in Branch/Satellite BU's",""))</f>
        <v/>
      </c>
      <c r="AL648" t="str">
        <f>IFERROR(IF('Journal Template'!A1060="","",IF('Journal Template'!A1060=IFERROR(VLOOKUP('Journal Template'!A1060,Checks!AI:AI,1,0),0),"Entry in Branch/Satellite BU's","")),"")</f>
        <v/>
      </c>
      <c r="AO648" s="171"/>
      <c r="AP648" s="171"/>
      <c r="AQ648" s="171"/>
      <c r="AR648" s="171"/>
      <c r="CI648" t="str">
        <f>IF(JRF!F661&gt;0,"",IF(JRF!B661="","",IF(LEFT(JRF!B661,1)=IFERROR(VLOOKUP(LEFT(JRF!B661,1),$CF$2:$CF$5,1,0),0),"Product Code Required",IF(JRF!C661="","",IF(JRF!C661=IFERROR(VLOOKUP(JRF!C661,$CH:$CH,1,0),0),"Product Code Required","NA")))))</f>
        <v/>
      </c>
      <c r="CJ648" t="str">
        <f>IF(JRF!AV661&gt;0,"",IF(JRF!Q661="","",IF(LEFT(JRF!Q661,1)=IFERROR(VLOOKUP(LEFT(JRF!Q661,1),$CF$2:$CF$5,1,0),0),"Product Code Required",IF(JRF!V661="","",IF(JRF!V661=IFERROR(VLOOKUP(JRF!V661,$CH:$CH,1,0),0),"Product Code Required","NA")))))</f>
        <v/>
      </c>
      <c r="CK648" t="str">
        <f>IFERROR(IF(LEN('Journal Template'!F659)&gt;0,"",IF('Journal Template'!A659="","",IF(LEFT('Journal Template'!A659,1)=IFERROR(VLOOKUP(LEFT('Journal Template'!A659,1),Checks!$CF$2:$CF$5,1,0),0),"Product Code Required",IF('Journal Template'!D659="","",IF('Journal Template'!D659=IFERROR(VLOOKUP('Journal Template'!D659,Checks!$CH:$CH,1,0),0),"Product Code Required","NA"))))),"")</f>
        <v/>
      </c>
    </row>
    <row r="649" spans="14:89">
      <c r="N649" t="s">
        <v>3809</v>
      </c>
      <c r="O649" t="s">
        <v>983</v>
      </c>
      <c r="P649" t="s">
        <v>386</v>
      </c>
      <c r="Q649" s="150" t="str">
        <f>IF(JRF!D662="","",IF(IFERROR(VLOOKUP(JRF!D662,Checks!N:P,3,0),0)="A","","Inactive account in Use"))</f>
        <v/>
      </c>
      <c r="R649" t="str">
        <f>IFERROR(IF('Journal Template'!C1061="","",IF(IFERROR(VLOOKUP('Journal Template'!C1061,Checks!N:P,3,0),0)="A","","Inactive account in Use")),"")</f>
        <v/>
      </c>
      <c r="S649" t="s">
        <v>3810</v>
      </c>
      <c r="T649" t="s">
        <v>386</v>
      </c>
      <c r="U649" t="s">
        <v>68</v>
      </c>
      <c r="V649" s="150" t="str">
        <f>IF(JRF!C662="","",IF(IFERROR(VLOOKUP(JRF!C662,Checks!S:U,3,0),0)="A","Entry with System fund Dept",""))</f>
        <v/>
      </c>
      <c r="W649" t="str">
        <f>IFERROR(IF('Journal Template'!D1061="","",IF(IFERROR(VLOOKUP('Journal Template'!D1061,Checks!S:U,3,0),0)="A","Entry with System fund Dept","")),"")</f>
        <v/>
      </c>
      <c r="X649" t="s">
        <v>3811</v>
      </c>
      <c r="Y649" t="s">
        <v>389</v>
      </c>
      <c r="Z649" t="s">
        <v>3808</v>
      </c>
      <c r="AA649" t="s">
        <v>3681</v>
      </c>
      <c r="AB649" t="s">
        <v>125</v>
      </c>
      <c r="AC649" s="150" t="str">
        <f>IFERROR(IF(JRF!C662="","",IF(AND(VLOOKUP(JRF!C662,X:AA,4,0)=JRF!B662,VLOOKUP(JRF!C662,X:Y,2,0)="A"),"","Inactive Dept Combo Error")),"Inactive Dept Combo Error")</f>
        <v/>
      </c>
      <c r="AD649" t="str">
        <f>IFERROR(IF('Journal Template'!D1061="","",IF(AND(VLOOKUP('Journal Template'!D1061,X:AA,4,0)='Journal Template'!A1061,VLOOKUP('Journal Template'!D1061,X:Y,2,0)="A"),"","Inactive Dept Combo Error")),"")</f>
        <v/>
      </c>
      <c r="AK649" s="150" t="str">
        <f>IF(JRF!B662="","",IF(JRF!B662=IFERROR(VLOOKUP(JRF!B662,Checks!AI:AI,1,0),0),"Entry in Branch/Satellite BU's",""))</f>
        <v/>
      </c>
      <c r="AL649" t="str">
        <f>IFERROR(IF('Journal Template'!A1061="","",IF('Journal Template'!A1061=IFERROR(VLOOKUP('Journal Template'!A1061,Checks!AI:AI,1,0),0),"Entry in Branch/Satellite BU's","")),"")</f>
        <v/>
      </c>
      <c r="AO649" s="171"/>
      <c r="AP649" s="171"/>
      <c r="AQ649" s="171"/>
      <c r="AR649" s="171"/>
      <c r="CI649" t="str">
        <f>IF(JRF!F662&gt;0,"",IF(JRF!B662="","",IF(LEFT(JRF!B662,1)=IFERROR(VLOOKUP(LEFT(JRF!B662,1),$CF$2:$CF$5,1,0),0),"Product Code Required",IF(JRF!C662="","",IF(JRF!C662=IFERROR(VLOOKUP(JRF!C662,$CH:$CH,1,0),0),"Product Code Required","NA")))))</f>
        <v/>
      </c>
      <c r="CJ649" t="str">
        <f>IF(JRF!AV662&gt;0,"",IF(JRF!Q662="","",IF(LEFT(JRF!Q662,1)=IFERROR(VLOOKUP(LEFT(JRF!Q662,1),$CF$2:$CF$5,1,0),0),"Product Code Required",IF(JRF!V662="","",IF(JRF!V662=IFERROR(VLOOKUP(JRF!V662,$CH:$CH,1,0),0),"Product Code Required","NA")))))</f>
        <v/>
      </c>
      <c r="CK649" t="str">
        <f>IFERROR(IF(LEN('Journal Template'!F660)&gt;0,"",IF('Journal Template'!A660="","",IF(LEFT('Journal Template'!A660,1)=IFERROR(VLOOKUP(LEFT('Journal Template'!A660,1),Checks!$CF$2:$CF$5,1,0),0),"Product Code Required",IF('Journal Template'!D660="","",IF('Journal Template'!D660=IFERROR(VLOOKUP('Journal Template'!D660,Checks!$CH:$CH,1,0),0),"Product Code Required","NA"))))),"")</f>
        <v/>
      </c>
    </row>
    <row r="650" spans="14:89">
      <c r="N650" t="s">
        <v>3812</v>
      </c>
      <c r="O650" t="s">
        <v>983</v>
      </c>
      <c r="P650" t="s">
        <v>386</v>
      </c>
      <c r="Q650" s="150" t="str">
        <f>IF(JRF!D663="","",IF(IFERROR(VLOOKUP(JRF!D663,Checks!N:P,3,0),0)="A","","Inactive account in Use"))</f>
        <v/>
      </c>
      <c r="R650" t="str">
        <f>IFERROR(IF('Journal Template'!C1062="","",IF(IFERROR(VLOOKUP('Journal Template'!C1062,Checks!N:P,3,0),0)="A","","Inactive account in Use")),"")</f>
        <v/>
      </c>
      <c r="S650" t="s">
        <v>3813</v>
      </c>
      <c r="T650" t="s">
        <v>386</v>
      </c>
      <c r="U650" t="s">
        <v>68</v>
      </c>
      <c r="V650" s="150" t="str">
        <f>IF(JRF!C663="","",IF(IFERROR(VLOOKUP(JRF!C663,Checks!S:U,3,0),0)="A","Entry with System fund Dept",""))</f>
        <v/>
      </c>
      <c r="W650" t="str">
        <f>IFERROR(IF('Journal Template'!D1062="","",IF(IFERROR(VLOOKUP('Journal Template'!D1062,Checks!S:U,3,0),0)="A","Entry with System fund Dept","")),"")</f>
        <v/>
      </c>
      <c r="X650" t="s">
        <v>3814</v>
      </c>
      <c r="Y650" t="s">
        <v>389</v>
      </c>
      <c r="Z650" t="s">
        <v>3815</v>
      </c>
      <c r="AA650" t="s">
        <v>3681</v>
      </c>
      <c r="AB650" t="s">
        <v>125</v>
      </c>
      <c r="AC650" s="150" t="str">
        <f>IFERROR(IF(JRF!C663="","",IF(AND(VLOOKUP(JRF!C663,X:AA,4,0)=JRF!B663,VLOOKUP(JRF!C663,X:Y,2,0)="A"),"","Inactive Dept Combo Error")),"Inactive Dept Combo Error")</f>
        <v/>
      </c>
      <c r="AD650" t="str">
        <f>IFERROR(IF('Journal Template'!D1062="","",IF(AND(VLOOKUP('Journal Template'!D1062,X:AA,4,0)='Journal Template'!A1062,VLOOKUP('Journal Template'!D1062,X:Y,2,0)="A"),"","Inactive Dept Combo Error")),"")</f>
        <v/>
      </c>
      <c r="AK650" s="150" t="str">
        <f>IF(JRF!B663="","",IF(JRF!B663=IFERROR(VLOOKUP(JRF!B663,Checks!AI:AI,1,0),0),"Entry in Branch/Satellite BU's",""))</f>
        <v/>
      </c>
      <c r="AL650" t="str">
        <f>IFERROR(IF('Journal Template'!A1062="","",IF('Journal Template'!A1062=IFERROR(VLOOKUP('Journal Template'!A1062,Checks!AI:AI,1,0),0),"Entry in Branch/Satellite BU's","")),"")</f>
        <v/>
      </c>
      <c r="AO650" s="171"/>
      <c r="AP650" s="171"/>
      <c r="AQ650" s="171"/>
      <c r="AR650" s="171"/>
      <c r="CI650" t="str">
        <f>IF(JRF!F663&gt;0,"",IF(JRF!B663="","",IF(LEFT(JRF!B663,1)=IFERROR(VLOOKUP(LEFT(JRF!B663,1),$CF$2:$CF$5,1,0),0),"Product Code Required",IF(JRF!C663="","",IF(JRF!C663=IFERROR(VLOOKUP(JRF!C663,$CH:$CH,1,0),0),"Product Code Required","NA")))))</f>
        <v/>
      </c>
      <c r="CJ650" t="str">
        <f>IF(JRF!AV663&gt;0,"",IF(JRF!Q663="","",IF(LEFT(JRF!Q663,1)=IFERROR(VLOOKUP(LEFT(JRF!Q663,1),$CF$2:$CF$5,1,0),0),"Product Code Required",IF(JRF!V663="","",IF(JRF!V663=IFERROR(VLOOKUP(JRF!V663,$CH:$CH,1,0),0),"Product Code Required","NA")))))</f>
        <v/>
      </c>
      <c r="CK650" t="str">
        <f>IFERROR(IF(LEN('Journal Template'!F661)&gt;0,"",IF('Journal Template'!A661="","",IF(LEFT('Journal Template'!A661,1)=IFERROR(VLOOKUP(LEFT('Journal Template'!A661,1),Checks!$CF$2:$CF$5,1,0),0),"Product Code Required",IF('Journal Template'!D661="","",IF('Journal Template'!D661=IFERROR(VLOOKUP('Journal Template'!D661,Checks!$CH:$CH,1,0),0),"Product Code Required","NA"))))),"")</f>
        <v/>
      </c>
    </row>
    <row r="651" spans="14:89">
      <c r="N651" t="s">
        <v>3816</v>
      </c>
      <c r="O651" t="s">
        <v>983</v>
      </c>
      <c r="P651" t="s">
        <v>386</v>
      </c>
      <c r="Q651" s="150" t="str">
        <f>IF(JRF!D664="","",IF(IFERROR(VLOOKUP(JRF!D664,Checks!N:P,3,0),0)="A","","Inactive account in Use"))</f>
        <v/>
      </c>
      <c r="R651" t="str">
        <f>IFERROR(IF('Journal Template'!C1063="","",IF(IFERROR(VLOOKUP('Journal Template'!C1063,Checks!N:P,3,0),0)="A","","Inactive account in Use")),"")</f>
        <v/>
      </c>
      <c r="S651" t="s">
        <v>3817</v>
      </c>
      <c r="T651" t="s">
        <v>386</v>
      </c>
      <c r="U651" t="s">
        <v>68</v>
      </c>
      <c r="V651" s="150" t="str">
        <f>IF(JRF!C664="","",IF(IFERROR(VLOOKUP(JRF!C664,Checks!S:U,3,0),0)="A","Entry with System fund Dept",""))</f>
        <v/>
      </c>
      <c r="W651" t="str">
        <f>IFERROR(IF('Journal Template'!D1063="","",IF(IFERROR(VLOOKUP('Journal Template'!D1063,Checks!S:U,3,0),0)="A","Entry with System fund Dept","")),"")</f>
        <v/>
      </c>
      <c r="X651" t="s">
        <v>3818</v>
      </c>
      <c r="Y651" t="s">
        <v>389</v>
      </c>
      <c r="Z651" t="s">
        <v>3819</v>
      </c>
      <c r="AA651" t="s">
        <v>3681</v>
      </c>
      <c r="AB651" t="s">
        <v>125</v>
      </c>
      <c r="AC651" s="150" t="str">
        <f>IFERROR(IF(JRF!C664="","",IF(AND(VLOOKUP(JRF!C664,X:AA,4,0)=JRF!B664,VLOOKUP(JRF!C664,X:Y,2,0)="A"),"","Inactive Dept Combo Error")),"Inactive Dept Combo Error")</f>
        <v/>
      </c>
      <c r="AD651" t="str">
        <f>IFERROR(IF('Journal Template'!D1063="","",IF(AND(VLOOKUP('Journal Template'!D1063,X:AA,4,0)='Journal Template'!A1063,VLOOKUP('Journal Template'!D1063,X:Y,2,0)="A"),"","Inactive Dept Combo Error")),"")</f>
        <v/>
      </c>
      <c r="AK651" s="150" t="str">
        <f>IF(JRF!B664="","",IF(JRF!B664=IFERROR(VLOOKUP(JRF!B664,Checks!AI:AI,1,0),0),"Entry in Branch/Satellite BU's",""))</f>
        <v/>
      </c>
      <c r="AL651" t="str">
        <f>IFERROR(IF('Journal Template'!A1063="","",IF('Journal Template'!A1063=IFERROR(VLOOKUP('Journal Template'!A1063,Checks!AI:AI,1,0),0),"Entry in Branch/Satellite BU's","")),"")</f>
        <v/>
      </c>
      <c r="AO651" s="171"/>
      <c r="AP651" s="171"/>
      <c r="AQ651" s="171"/>
      <c r="AR651" s="171"/>
      <c r="CI651" t="str">
        <f>IF(JRF!F664&gt;0,"",IF(JRF!B664="","",IF(LEFT(JRF!B664,1)=IFERROR(VLOOKUP(LEFT(JRF!B664,1),$CF$2:$CF$5,1,0),0),"Product Code Required",IF(JRF!C664="","",IF(JRF!C664=IFERROR(VLOOKUP(JRF!C664,$CH:$CH,1,0),0),"Product Code Required","NA")))))</f>
        <v/>
      </c>
      <c r="CJ651" t="str">
        <f>IF(JRF!AV664&gt;0,"",IF(JRF!Q664="","",IF(LEFT(JRF!Q664,1)=IFERROR(VLOOKUP(LEFT(JRF!Q664,1),$CF$2:$CF$5,1,0),0),"Product Code Required",IF(JRF!V664="","",IF(JRF!V664=IFERROR(VLOOKUP(JRF!V664,$CH:$CH,1,0),0),"Product Code Required","NA")))))</f>
        <v/>
      </c>
      <c r="CK651" t="str">
        <f>IFERROR(IF(LEN('Journal Template'!F662)&gt;0,"",IF('Journal Template'!A662="","",IF(LEFT('Journal Template'!A662,1)=IFERROR(VLOOKUP(LEFT('Journal Template'!A662,1),Checks!$CF$2:$CF$5,1,0),0),"Product Code Required",IF('Journal Template'!D662="","",IF('Journal Template'!D662=IFERROR(VLOOKUP('Journal Template'!D662,Checks!$CH:$CH,1,0),0),"Product Code Required","NA"))))),"")</f>
        <v/>
      </c>
    </row>
    <row r="652" spans="14:89">
      <c r="N652" t="s">
        <v>3820</v>
      </c>
      <c r="O652" t="s">
        <v>983</v>
      </c>
      <c r="P652" t="s">
        <v>386</v>
      </c>
      <c r="Q652" s="150" t="str">
        <f>IF(JRF!D665="","",IF(IFERROR(VLOOKUP(JRF!D665,Checks!N:P,3,0),0)="A","","Inactive account in Use"))</f>
        <v/>
      </c>
      <c r="R652" t="str">
        <f>IFERROR(IF('Journal Template'!C1064="","",IF(IFERROR(VLOOKUP('Journal Template'!C1064,Checks!N:P,3,0),0)="A","","Inactive account in Use")),"")</f>
        <v/>
      </c>
      <c r="S652" t="s">
        <v>1734</v>
      </c>
      <c r="T652" t="s">
        <v>386</v>
      </c>
      <c r="U652" t="s">
        <v>393</v>
      </c>
      <c r="V652" s="150" t="str">
        <f>IF(JRF!C665="","",IF(IFERROR(VLOOKUP(JRF!C665,Checks!S:U,3,0),0)="A","Entry with System fund Dept",""))</f>
        <v/>
      </c>
      <c r="W652" t="str">
        <f>IFERROR(IF('Journal Template'!D1064="","",IF(IFERROR(VLOOKUP('Journal Template'!D1064,Checks!S:U,3,0),0)="A","Entry with System fund Dept","")),"")</f>
        <v/>
      </c>
      <c r="X652" t="s">
        <v>3821</v>
      </c>
      <c r="Y652" t="s">
        <v>386</v>
      </c>
      <c r="Z652" t="s">
        <v>3822</v>
      </c>
      <c r="AA652" t="s">
        <v>391</v>
      </c>
      <c r="AB652" t="s">
        <v>125</v>
      </c>
      <c r="AC652" s="150" t="str">
        <f>IFERROR(IF(JRF!C665="","",IF(AND(VLOOKUP(JRF!C665,X:AA,4,0)=JRF!B665,VLOOKUP(JRF!C665,X:Y,2,0)="A"),"","Inactive Dept Combo Error")),"Inactive Dept Combo Error")</f>
        <v/>
      </c>
      <c r="AD652" t="str">
        <f>IFERROR(IF('Journal Template'!D1064="","",IF(AND(VLOOKUP('Journal Template'!D1064,X:AA,4,0)='Journal Template'!A1064,VLOOKUP('Journal Template'!D1064,X:Y,2,0)="A"),"","Inactive Dept Combo Error")),"")</f>
        <v/>
      </c>
      <c r="AK652" s="150" t="str">
        <f>IF(JRF!B665="","",IF(JRF!B665=IFERROR(VLOOKUP(JRF!B665,Checks!AI:AI,1,0),0),"Entry in Branch/Satellite BU's",""))</f>
        <v/>
      </c>
      <c r="AL652" t="str">
        <f>IFERROR(IF('Journal Template'!A1064="","",IF('Journal Template'!A1064=IFERROR(VLOOKUP('Journal Template'!A1064,Checks!AI:AI,1,0),0),"Entry in Branch/Satellite BU's","")),"")</f>
        <v/>
      </c>
      <c r="AO652" s="171"/>
      <c r="AP652" s="171"/>
      <c r="AQ652" s="171"/>
      <c r="AR652" s="171"/>
      <c r="CI652" t="str">
        <f>IF(JRF!F665&gt;0,"",IF(JRF!B665="","",IF(LEFT(JRF!B665,1)=IFERROR(VLOOKUP(LEFT(JRF!B665,1),$CF$2:$CF$5,1,0),0),"Product Code Required",IF(JRF!C665="","",IF(JRF!C665=IFERROR(VLOOKUP(JRF!C665,$CH:$CH,1,0),0),"Product Code Required","NA")))))</f>
        <v/>
      </c>
      <c r="CJ652" t="str">
        <f>IF(JRF!AV665&gt;0,"",IF(JRF!Q665="","",IF(LEFT(JRF!Q665,1)=IFERROR(VLOOKUP(LEFT(JRF!Q665,1),$CF$2:$CF$5,1,0),0),"Product Code Required",IF(JRF!V665="","",IF(JRF!V665=IFERROR(VLOOKUP(JRF!V665,$CH:$CH,1,0),0),"Product Code Required","NA")))))</f>
        <v/>
      </c>
      <c r="CK652" t="str">
        <f>IFERROR(IF(LEN('Journal Template'!F663)&gt;0,"",IF('Journal Template'!A663="","",IF(LEFT('Journal Template'!A663,1)=IFERROR(VLOOKUP(LEFT('Journal Template'!A663,1),Checks!$CF$2:$CF$5,1,0),0),"Product Code Required",IF('Journal Template'!D663="","",IF('Journal Template'!D663=IFERROR(VLOOKUP('Journal Template'!D663,Checks!$CH:$CH,1,0),0),"Product Code Required","NA"))))),"")</f>
        <v/>
      </c>
    </row>
    <row r="653" spans="14:89">
      <c r="N653" t="s">
        <v>3823</v>
      </c>
      <c r="O653" t="s">
        <v>983</v>
      </c>
      <c r="P653" t="s">
        <v>386</v>
      </c>
      <c r="Q653" s="150" t="str">
        <f>IF(JRF!D666="","",IF(IFERROR(VLOOKUP(JRF!D666,Checks!N:P,3,0),0)="A","","Inactive account in Use"))</f>
        <v/>
      </c>
      <c r="R653" t="str">
        <f>IFERROR(IF('Journal Template'!C1065="","",IF(IFERROR(VLOOKUP('Journal Template'!C1065,Checks!N:P,3,0),0)="A","","Inactive account in Use")),"")</f>
        <v/>
      </c>
      <c r="S653" t="s">
        <v>1763</v>
      </c>
      <c r="T653" t="s">
        <v>386</v>
      </c>
      <c r="U653" t="s">
        <v>393</v>
      </c>
      <c r="V653" s="150" t="str">
        <f>IF(JRF!C666="","",IF(IFERROR(VLOOKUP(JRF!C666,Checks!S:U,3,0),0)="A","Entry with System fund Dept",""))</f>
        <v/>
      </c>
      <c r="W653" t="str">
        <f>IFERROR(IF('Journal Template'!D1065="","",IF(IFERROR(VLOOKUP('Journal Template'!D1065,Checks!S:U,3,0),0)="A","Entry with System fund Dept","")),"")</f>
        <v/>
      </c>
      <c r="X653" t="s">
        <v>3824</v>
      </c>
      <c r="Y653" t="s">
        <v>389</v>
      </c>
      <c r="Z653" t="s">
        <v>3825</v>
      </c>
      <c r="AA653" t="s">
        <v>3681</v>
      </c>
      <c r="AB653" t="s">
        <v>125</v>
      </c>
      <c r="AC653" s="150" t="str">
        <f>IFERROR(IF(JRF!C666="","",IF(AND(VLOOKUP(JRF!C666,X:AA,4,0)=JRF!B666,VLOOKUP(JRF!C666,X:Y,2,0)="A"),"","Inactive Dept Combo Error")),"Inactive Dept Combo Error")</f>
        <v/>
      </c>
      <c r="AD653" t="str">
        <f>IFERROR(IF('Journal Template'!D1065="","",IF(AND(VLOOKUP('Journal Template'!D1065,X:AA,4,0)='Journal Template'!A1065,VLOOKUP('Journal Template'!D1065,X:Y,2,0)="A"),"","Inactive Dept Combo Error")),"")</f>
        <v/>
      </c>
      <c r="AK653" s="150" t="str">
        <f>IF(JRF!B666="","",IF(JRF!B666=IFERROR(VLOOKUP(JRF!B666,Checks!AI:AI,1,0),0),"Entry in Branch/Satellite BU's",""))</f>
        <v/>
      </c>
      <c r="AL653" t="str">
        <f>IFERROR(IF('Journal Template'!A1065="","",IF('Journal Template'!A1065=IFERROR(VLOOKUP('Journal Template'!A1065,Checks!AI:AI,1,0),0),"Entry in Branch/Satellite BU's","")),"")</f>
        <v/>
      </c>
      <c r="AO653" s="171"/>
      <c r="AP653" s="171"/>
      <c r="AQ653" s="171"/>
      <c r="AR653" s="171"/>
      <c r="CI653" t="str">
        <f>IF(JRF!F666&gt;0,"",IF(JRF!B666="","",IF(LEFT(JRF!B666,1)=IFERROR(VLOOKUP(LEFT(JRF!B666,1),$CF$2:$CF$5,1,0),0),"Product Code Required",IF(JRF!C666="","",IF(JRF!C666=IFERROR(VLOOKUP(JRF!C666,$CH:$CH,1,0),0),"Product Code Required","NA")))))</f>
        <v/>
      </c>
      <c r="CJ653" t="str">
        <f>IF(JRF!AV666&gt;0,"",IF(JRF!Q666="","",IF(LEFT(JRF!Q666,1)=IFERROR(VLOOKUP(LEFT(JRF!Q666,1),$CF$2:$CF$5,1,0),0),"Product Code Required",IF(JRF!V666="","",IF(JRF!V666=IFERROR(VLOOKUP(JRF!V666,$CH:$CH,1,0),0),"Product Code Required","NA")))))</f>
        <v/>
      </c>
      <c r="CK653" t="str">
        <f>IFERROR(IF(LEN('Journal Template'!F664)&gt;0,"",IF('Journal Template'!A664="","",IF(LEFT('Journal Template'!A664,1)=IFERROR(VLOOKUP(LEFT('Journal Template'!A664,1),Checks!$CF$2:$CF$5,1,0),0),"Product Code Required",IF('Journal Template'!D664="","",IF('Journal Template'!D664=IFERROR(VLOOKUP('Journal Template'!D664,Checks!$CH:$CH,1,0),0),"Product Code Required","NA"))))),"")</f>
        <v/>
      </c>
    </row>
    <row r="654" spans="14:89">
      <c r="N654" t="s">
        <v>3826</v>
      </c>
      <c r="O654" t="s">
        <v>3827</v>
      </c>
      <c r="P654" t="s">
        <v>386</v>
      </c>
      <c r="Q654" s="150" t="str">
        <f>IF(JRF!D667="","",IF(IFERROR(VLOOKUP(JRF!D667,Checks!N:P,3,0),0)="A","","Inactive account in Use"))</f>
        <v/>
      </c>
      <c r="R654" t="str">
        <f>IFERROR(IF('Journal Template'!C1066="","",IF(IFERROR(VLOOKUP('Journal Template'!C1066,Checks!N:P,3,0),0)="A","","Inactive account in Use")),"")</f>
        <v/>
      </c>
      <c r="S654" t="s">
        <v>1786</v>
      </c>
      <c r="T654" t="s">
        <v>386</v>
      </c>
      <c r="U654" t="s">
        <v>393</v>
      </c>
      <c r="V654" s="150" t="str">
        <f>IF(JRF!C667="","",IF(IFERROR(VLOOKUP(JRF!C667,Checks!S:U,3,0),0)="A","Entry with System fund Dept",""))</f>
        <v/>
      </c>
      <c r="W654" t="str">
        <f>IFERROR(IF('Journal Template'!D1066="","",IF(IFERROR(VLOOKUP('Journal Template'!D1066,Checks!S:U,3,0),0)="A","Entry with System fund Dept","")),"")</f>
        <v/>
      </c>
      <c r="X654" t="s">
        <v>3828</v>
      </c>
      <c r="Y654" t="s">
        <v>386</v>
      </c>
      <c r="Z654" t="s">
        <v>3829</v>
      </c>
      <c r="AA654" t="s">
        <v>932</v>
      </c>
      <c r="AB654" t="s">
        <v>3550</v>
      </c>
      <c r="AC654" s="150" t="str">
        <f>IFERROR(IF(JRF!C667="","",IF(AND(VLOOKUP(JRF!C667,X:AA,4,0)=JRF!B667,VLOOKUP(JRF!C667,X:Y,2,0)="A"),"","Inactive Dept Combo Error")),"Inactive Dept Combo Error")</f>
        <v/>
      </c>
      <c r="AD654" t="str">
        <f>IFERROR(IF('Journal Template'!D1066="","",IF(AND(VLOOKUP('Journal Template'!D1066,X:AA,4,0)='Journal Template'!A1066,VLOOKUP('Journal Template'!D1066,X:Y,2,0)="A"),"","Inactive Dept Combo Error")),"")</f>
        <v/>
      </c>
      <c r="AK654" s="150" t="str">
        <f>IF(JRF!B667="","",IF(JRF!B667=IFERROR(VLOOKUP(JRF!B667,Checks!AI:AI,1,0),0),"Entry in Branch/Satellite BU's",""))</f>
        <v/>
      </c>
      <c r="AL654" t="str">
        <f>IFERROR(IF('Journal Template'!A1066="","",IF('Journal Template'!A1066=IFERROR(VLOOKUP('Journal Template'!A1066,Checks!AI:AI,1,0),0),"Entry in Branch/Satellite BU's","")),"")</f>
        <v/>
      </c>
      <c r="AO654" s="171"/>
      <c r="AP654" s="171"/>
      <c r="AQ654" s="171"/>
      <c r="AR654" s="171"/>
      <c r="CI654" t="str">
        <f>IF(JRF!F667&gt;0,"",IF(JRF!B667="","",IF(LEFT(JRF!B667,1)=IFERROR(VLOOKUP(LEFT(JRF!B667,1),$CF$2:$CF$5,1,0),0),"Product Code Required",IF(JRF!C667="","",IF(JRF!C667=IFERROR(VLOOKUP(JRF!C667,$CH:$CH,1,0),0),"Product Code Required","NA")))))</f>
        <v/>
      </c>
      <c r="CJ654" t="str">
        <f>IF(JRF!AV667&gt;0,"",IF(JRF!Q667="","",IF(LEFT(JRF!Q667,1)=IFERROR(VLOOKUP(LEFT(JRF!Q667,1),$CF$2:$CF$5,1,0),0),"Product Code Required",IF(JRF!V667="","",IF(JRF!V667=IFERROR(VLOOKUP(JRF!V667,$CH:$CH,1,0),0),"Product Code Required","NA")))))</f>
        <v/>
      </c>
      <c r="CK654" t="str">
        <f>IFERROR(IF(LEN('Journal Template'!F665)&gt;0,"",IF('Journal Template'!A665="","",IF(LEFT('Journal Template'!A665,1)=IFERROR(VLOOKUP(LEFT('Journal Template'!A665,1),Checks!$CF$2:$CF$5,1,0),0),"Product Code Required",IF('Journal Template'!D665="","",IF('Journal Template'!D665=IFERROR(VLOOKUP('Journal Template'!D665,Checks!$CH:$CH,1,0),0),"Product Code Required","NA"))))),"")</f>
        <v/>
      </c>
    </row>
    <row r="655" spans="14:89">
      <c r="N655" t="s">
        <v>3830</v>
      </c>
      <c r="O655" t="s">
        <v>3831</v>
      </c>
      <c r="P655" t="s">
        <v>386</v>
      </c>
      <c r="Q655" s="150" t="str">
        <f>IF(JRF!D668="","",IF(IFERROR(VLOOKUP(JRF!D668,Checks!N:P,3,0),0)="A","","Inactive account in Use"))</f>
        <v/>
      </c>
      <c r="R655" t="str">
        <f>IFERROR(IF('Journal Template'!C1067="","",IF(IFERROR(VLOOKUP('Journal Template'!C1067,Checks!N:P,3,0),0)="A","","Inactive account in Use")),"")</f>
        <v/>
      </c>
      <c r="S655" t="s">
        <v>3315</v>
      </c>
      <c r="T655" t="s">
        <v>386</v>
      </c>
      <c r="U655" t="s">
        <v>393</v>
      </c>
      <c r="V655" s="150" t="str">
        <f>IF(JRF!C668="","",IF(IFERROR(VLOOKUP(JRF!C668,Checks!S:U,3,0),0)="A","Entry with System fund Dept",""))</f>
        <v/>
      </c>
      <c r="W655" t="str">
        <f>IFERROR(IF('Journal Template'!D1067="","",IF(IFERROR(VLOOKUP('Journal Template'!D1067,Checks!S:U,3,0),0)="A","Entry with System fund Dept","")),"")</f>
        <v/>
      </c>
      <c r="X655" t="s">
        <v>3832</v>
      </c>
      <c r="Y655" t="s">
        <v>389</v>
      </c>
      <c r="Z655" t="s">
        <v>3833</v>
      </c>
      <c r="AA655" t="s">
        <v>3681</v>
      </c>
      <c r="AB655" t="s">
        <v>125</v>
      </c>
      <c r="AC655" s="150" t="str">
        <f>IFERROR(IF(JRF!C668="","",IF(AND(VLOOKUP(JRF!C668,X:AA,4,0)=JRF!B668,VLOOKUP(JRF!C668,X:Y,2,0)="A"),"","Inactive Dept Combo Error")),"Inactive Dept Combo Error")</f>
        <v/>
      </c>
      <c r="AD655" t="str">
        <f>IFERROR(IF('Journal Template'!D1067="","",IF(AND(VLOOKUP('Journal Template'!D1067,X:AA,4,0)='Journal Template'!A1067,VLOOKUP('Journal Template'!D1067,X:Y,2,0)="A"),"","Inactive Dept Combo Error")),"")</f>
        <v/>
      </c>
      <c r="AK655" s="150" t="str">
        <f>IF(JRF!B668="","",IF(JRF!B668=IFERROR(VLOOKUP(JRF!B668,Checks!AI:AI,1,0),0),"Entry in Branch/Satellite BU's",""))</f>
        <v/>
      </c>
      <c r="AL655" t="str">
        <f>IFERROR(IF('Journal Template'!A1067="","",IF('Journal Template'!A1067=IFERROR(VLOOKUP('Journal Template'!A1067,Checks!AI:AI,1,0),0),"Entry in Branch/Satellite BU's","")),"")</f>
        <v/>
      </c>
      <c r="AO655" s="171"/>
      <c r="AP655" s="171"/>
      <c r="AQ655" s="171"/>
      <c r="AR655" s="171"/>
      <c r="CI655" t="str">
        <f>IF(JRF!F668&gt;0,"",IF(JRF!B668="","",IF(LEFT(JRF!B668,1)=IFERROR(VLOOKUP(LEFT(JRF!B668,1),$CF$2:$CF$5,1,0),0),"Product Code Required",IF(JRF!C668="","",IF(JRF!C668=IFERROR(VLOOKUP(JRF!C668,$CH:$CH,1,0),0),"Product Code Required","NA")))))</f>
        <v/>
      </c>
      <c r="CJ655" t="str">
        <f>IF(JRF!AV668&gt;0,"",IF(JRF!Q668="","",IF(LEFT(JRF!Q668,1)=IFERROR(VLOOKUP(LEFT(JRF!Q668,1),$CF$2:$CF$5,1,0),0),"Product Code Required",IF(JRF!V668="","",IF(JRF!V668=IFERROR(VLOOKUP(JRF!V668,$CH:$CH,1,0),0),"Product Code Required","NA")))))</f>
        <v/>
      </c>
      <c r="CK655" t="str">
        <f>IFERROR(IF(LEN('Journal Template'!F666)&gt;0,"",IF('Journal Template'!A666="","",IF(LEFT('Journal Template'!A666,1)=IFERROR(VLOOKUP(LEFT('Journal Template'!A666,1),Checks!$CF$2:$CF$5,1,0),0),"Product Code Required",IF('Journal Template'!D666="","",IF('Journal Template'!D666=IFERROR(VLOOKUP('Journal Template'!D666,Checks!$CH:$CH,1,0),0),"Product Code Required","NA"))))),"")</f>
        <v/>
      </c>
    </row>
    <row r="656" spans="14:89">
      <c r="N656" t="s">
        <v>3834</v>
      </c>
      <c r="O656" t="s">
        <v>3835</v>
      </c>
      <c r="P656" t="s">
        <v>386</v>
      </c>
      <c r="Q656" s="150" t="str">
        <f>IF(JRF!D669="","",IF(IFERROR(VLOOKUP(JRF!D669,Checks!N:P,3,0),0)="A","","Inactive account in Use"))</f>
        <v/>
      </c>
      <c r="R656" t="str">
        <f>IFERROR(IF('Journal Template'!C1068="","",IF(IFERROR(VLOOKUP('Journal Template'!C1068,Checks!N:P,3,0),0)="A","","Inactive account in Use")),"")</f>
        <v/>
      </c>
      <c r="S656" t="s">
        <v>3654</v>
      </c>
      <c r="T656" t="s">
        <v>386</v>
      </c>
      <c r="U656" t="s">
        <v>393</v>
      </c>
      <c r="V656" s="150" t="str">
        <f>IF(JRF!C669="","",IF(IFERROR(VLOOKUP(JRF!C669,Checks!S:U,3,0),0)="A","Entry with System fund Dept",""))</f>
        <v/>
      </c>
      <c r="W656" t="str">
        <f>IFERROR(IF('Journal Template'!D1068="","",IF(IFERROR(VLOOKUP('Journal Template'!D1068,Checks!S:U,3,0),0)="A","Entry with System fund Dept","")),"")</f>
        <v/>
      </c>
      <c r="X656" t="s">
        <v>3836</v>
      </c>
      <c r="Y656" t="s">
        <v>386</v>
      </c>
      <c r="Z656" t="s">
        <v>3837</v>
      </c>
      <c r="AA656" t="s">
        <v>3681</v>
      </c>
      <c r="AB656" t="s">
        <v>125</v>
      </c>
      <c r="AC656" s="150" t="str">
        <f>IFERROR(IF(JRF!C669="","",IF(AND(VLOOKUP(JRF!C669,X:AA,4,0)=JRF!B669,VLOOKUP(JRF!C669,X:Y,2,0)="A"),"","Inactive Dept Combo Error")),"Inactive Dept Combo Error")</f>
        <v/>
      </c>
      <c r="AD656" t="str">
        <f>IFERROR(IF('Journal Template'!D1068="","",IF(AND(VLOOKUP('Journal Template'!D1068,X:AA,4,0)='Journal Template'!A1068,VLOOKUP('Journal Template'!D1068,X:Y,2,0)="A"),"","Inactive Dept Combo Error")),"")</f>
        <v/>
      </c>
      <c r="AK656" s="150" t="str">
        <f>IF(JRF!B669="","",IF(JRF!B669=IFERROR(VLOOKUP(JRF!B669,Checks!AI:AI,1,0),0),"Entry in Branch/Satellite BU's",""))</f>
        <v/>
      </c>
      <c r="AL656" t="str">
        <f>IFERROR(IF('Journal Template'!A1068="","",IF('Journal Template'!A1068=IFERROR(VLOOKUP('Journal Template'!A1068,Checks!AI:AI,1,0),0),"Entry in Branch/Satellite BU's","")),"")</f>
        <v/>
      </c>
      <c r="AO656" s="171"/>
      <c r="AP656" s="171"/>
      <c r="AQ656" s="171"/>
      <c r="AR656" s="171"/>
      <c r="CI656" t="str">
        <f>IF(JRF!F669&gt;0,"",IF(JRF!B669="","",IF(LEFT(JRF!B669,1)=IFERROR(VLOOKUP(LEFT(JRF!B669,1),$CF$2:$CF$5,1,0),0),"Product Code Required",IF(JRF!C669="","",IF(JRF!C669=IFERROR(VLOOKUP(JRF!C669,$CH:$CH,1,0),0),"Product Code Required","NA")))))</f>
        <v/>
      </c>
      <c r="CJ656" t="str">
        <f>IF(JRF!AV669&gt;0,"",IF(JRF!Q669="","",IF(LEFT(JRF!Q669,1)=IFERROR(VLOOKUP(LEFT(JRF!Q669,1),$CF$2:$CF$5,1,0),0),"Product Code Required",IF(JRF!V669="","",IF(JRF!V669=IFERROR(VLOOKUP(JRF!V669,$CH:$CH,1,0),0),"Product Code Required","NA")))))</f>
        <v/>
      </c>
      <c r="CK656" t="str">
        <f>IFERROR(IF(LEN('Journal Template'!F667)&gt;0,"",IF('Journal Template'!A667="","",IF(LEFT('Journal Template'!A667,1)=IFERROR(VLOOKUP(LEFT('Journal Template'!A667,1),Checks!$CF$2:$CF$5,1,0),0),"Product Code Required",IF('Journal Template'!D667="","",IF('Journal Template'!D667=IFERROR(VLOOKUP('Journal Template'!D667,Checks!$CH:$CH,1,0),0),"Product Code Required","NA"))))),"")</f>
        <v/>
      </c>
    </row>
    <row r="657" spans="14:89">
      <c r="N657" t="s">
        <v>3838</v>
      </c>
      <c r="O657" t="s">
        <v>3839</v>
      </c>
      <c r="P657" t="s">
        <v>386</v>
      </c>
      <c r="Q657" s="150" t="str">
        <f>IF(JRF!D670="","",IF(IFERROR(VLOOKUP(JRF!D670,Checks!N:P,3,0),0)="A","","Inactive account in Use"))</f>
        <v/>
      </c>
      <c r="R657" t="str">
        <f>IFERROR(IF('Journal Template'!C1069="","",IF(IFERROR(VLOOKUP('Journal Template'!C1069,Checks!N:P,3,0),0)="A","","Inactive account in Use")),"")</f>
        <v/>
      </c>
      <c r="S657" t="s">
        <v>3840</v>
      </c>
      <c r="T657" t="s">
        <v>386</v>
      </c>
      <c r="U657" t="s">
        <v>393</v>
      </c>
      <c r="V657" s="150" t="str">
        <f>IF(JRF!C670="","",IF(IFERROR(VLOOKUP(JRF!C670,Checks!S:U,3,0),0)="A","Entry with System fund Dept",""))</f>
        <v/>
      </c>
      <c r="W657" t="str">
        <f>IFERROR(IF('Journal Template'!D1069="","",IF(IFERROR(VLOOKUP('Journal Template'!D1069,Checks!S:U,3,0),0)="A","Entry with System fund Dept","")),"")</f>
        <v/>
      </c>
      <c r="X657" t="s">
        <v>1619</v>
      </c>
      <c r="Y657" t="s">
        <v>386</v>
      </c>
      <c r="Z657" t="s">
        <v>3841</v>
      </c>
      <c r="AA657" t="s">
        <v>391</v>
      </c>
      <c r="AB657" t="s">
        <v>125</v>
      </c>
      <c r="AC657" s="150" t="str">
        <f>IFERROR(IF(JRF!C670="","",IF(AND(VLOOKUP(JRF!C670,X:AA,4,0)=JRF!B670,VLOOKUP(JRF!C670,X:Y,2,0)="A"),"","Inactive Dept Combo Error")),"Inactive Dept Combo Error")</f>
        <v/>
      </c>
      <c r="AD657" t="str">
        <f>IFERROR(IF('Journal Template'!D1069="","",IF(AND(VLOOKUP('Journal Template'!D1069,X:AA,4,0)='Journal Template'!A1069,VLOOKUP('Journal Template'!D1069,X:Y,2,0)="A"),"","Inactive Dept Combo Error")),"")</f>
        <v/>
      </c>
      <c r="AK657" s="150" t="str">
        <f>IF(JRF!B670="","",IF(JRF!B670=IFERROR(VLOOKUP(JRF!B670,Checks!AI:AI,1,0),0),"Entry in Branch/Satellite BU's",""))</f>
        <v/>
      </c>
      <c r="AL657" t="str">
        <f>IFERROR(IF('Journal Template'!A1069="","",IF('Journal Template'!A1069=IFERROR(VLOOKUP('Journal Template'!A1069,Checks!AI:AI,1,0),0),"Entry in Branch/Satellite BU's","")),"")</f>
        <v/>
      </c>
      <c r="AO657" s="171"/>
      <c r="AP657" s="171"/>
      <c r="AQ657" s="171"/>
      <c r="AR657" s="171"/>
      <c r="CI657" t="str">
        <f>IF(JRF!F670&gt;0,"",IF(JRF!B670="","",IF(LEFT(JRF!B670,1)=IFERROR(VLOOKUP(LEFT(JRF!B670,1),$CF$2:$CF$5,1,0),0),"Product Code Required",IF(JRF!C670="","",IF(JRF!C670=IFERROR(VLOOKUP(JRF!C670,$CH:$CH,1,0),0),"Product Code Required","NA")))))</f>
        <v/>
      </c>
      <c r="CJ657" t="str">
        <f>IF(JRF!AV670&gt;0,"",IF(JRF!Q670="","",IF(LEFT(JRF!Q670,1)=IFERROR(VLOOKUP(LEFT(JRF!Q670,1),$CF$2:$CF$5,1,0),0),"Product Code Required",IF(JRF!V670="","",IF(JRF!V670=IFERROR(VLOOKUP(JRF!V670,$CH:$CH,1,0),0),"Product Code Required","NA")))))</f>
        <v/>
      </c>
      <c r="CK657" t="str">
        <f>IFERROR(IF(LEN('Journal Template'!F668)&gt;0,"",IF('Journal Template'!A668="","",IF(LEFT('Journal Template'!A668,1)=IFERROR(VLOOKUP(LEFT('Journal Template'!A668,1),Checks!$CF$2:$CF$5,1,0),0),"Product Code Required",IF('Journal Template'!D668="","",IF('Journal Template'!D668=IFERROR(VLOOKUP('Journal Template'!D668,Checks!$CH:$CH,1,0),0),"Product Code Required","NA"))))),"")</f>
        <v/>
      </c>
    </row>
    <row r="658" spans="14:89">
      <c r="N658" t="s">
        <v>3842</v>
      </c>
      <c r="O658" t="s">
        <v>3843</v>
      </c>
      <c r="P658" t="s">
        <v>386</v>
      </c>
      <c r="Q658" s="150" t="str">
        <f>IF(JRF!D671="","",IF(IFERROR(VLOOKUP(JRF!D671,Checks!N:P,3,0),0)="A","","Inactive account in Use"))</f>
        <v/>
      </c>
      <c r="R658" t="str">
        <f>IFERROR(IF('Journal Template'!C1070="","",IF(IFERROR(VLOOKUP('Journal Template'!C1070,Checks!N:P,3,0),0)="A","","Inactive account in Use")),"")</f>
        <v/>
      </c>
      <c r="S658" t="s">
        <v>3844</v>
      </c>
      <c r="T658" t="s">
        <v>386</v>
      </c>
      <c r="U658" t="s">
        <v>393</v>
      </c>
      <c r="V658" s="150" t="str">
        <f>IF(JRF!C671="","",IF(IFERROR(VLOOKUP(JRF!C671,Checks!S:U,3,0),0)="A","Entry with System fund Dept",""))</f>
        <v/>
      </c>
      <c r="W658" t="str">
        <f>IFERROR(IF('Journal Template'!D1070="","",IF(IFERROR(VLOOKUP('Journal Template'!D1070,Checks!S:U,3,0),0)="A","Entry with System fund Dept","")),"")</f>
        <v/>
      </c>
      <c r="X658" t="s">
        <v>1624</v>
      </c>
      <c r="Y658" t="s">
        <v>386</v>
      </c>
      <c r="Z658" t="s">
        <v>3845</v>
      </c>
      <c r="AA658" t="s">
        <v>391</v>
      </c>
      <c r="AB658" t="s">
        <v>125</v>
      </c>
      <c r="AC658" s="150" t="str">
        <f>IFERROR(IF(JRF!C671="","",IF(AND(VLOOKUP(JRF!C671,X:AA,4,0)=JRF!B671,VLOOKUP(JRF!C671,X:Y,2,0)="A"),"","Inactive Dept Combo Error")),"Inactive Dept Combo Error")</f>
        <v/>
      </c>
      <c r="AD658" t="str">
        <f>IFERROR(IF('Journal Template'!D1070="","",IF(AND(VLOOKUP('Journal Template'!D1070,X:AA,4,0)='Journal Template'!A1070,VLOOKUP('Journal Template'!D1070,X:Y,2,0)="A"),"","Inactive Dept Combo Error")),"")</f>
        <v/>
      </c>
      <c r="AK658" s="150" t="str">
        <f>IF(JRF!B671="","",IF(JRF!B671=IFERROR(VLOOKUP(JRF!B671,Checks!AI:AI,1,0),0),"Entry in Branch/Satellite BU's",""))</f>
        <v/>
      </c>
      <c r="AL658" t="str">
        <f>IFERROR(IF('Journal Template'!A1070="","",IF('Journal Template'!A1070=IFERROR(VLOOKUP('Journal Template'!A1070,Checks!AI:AI,1,0),0),"Entry in Branch/Satellite BU's","")),"")</f>
        <v/>
      </c>
      <c r="AO658" s="171"/>
      <c r="AP658" s="171"/>
      <c r="AQ658" s="171"/>
      <c r="AR658" s="171"/>
      <c r="CI658" t="str">
        <f>IF(JRF!F671&gt;0,"",IF(JRF!B671="","",IF(LEFT(JRF!B671,1)=IFERROR(VLOOKUP(LEFT(JRF!B671,1),$CF$2:$CF$5,1,0),0),"Product Code Required",IF(JRF!C671="","",IF(JRF!C671=IFERROR(VLOOKUP(JRF!C671,$CH:$CH,1,0),0),"Product Code Required","NA")))))</f>
        <v/>
      </c>
      <c r="CJ658" t="str">
        <f>IF(JRF!AV671&gt;0,"",IF(JRF!Q671="","",IF(LEFT(JRF!Q671,1)=IFERROR(VLOOKUP(LEFT(JRF!Q671,1),$CF$2:$CF$5,1,0),0),"Product Code Required",IF(JRF!V671="","",IF(JRF!V671=IFERROR(VLOOKUP(JRF!V671,$CH:$CH,1,0),0),"Product Code Required","NA")))))</f>
        <v/>
      </c>
      <c r="CK658" t="str">
        <f>IFERROR(IF(LEN('Journal Template'!F669)&gt;0,"",IF('Journal Template'!A669="","",IF(LEFT('Journal Template'!A669,1)=IFERROR(VLOOKUP(LEFT('Journal Template'!A669,1),Checks!$CF$2:$CF$5,1,0),0),"Product Code Required",IF('Journal Template'!D669="","",IF('Journal Template'!D669=IFERROR(VLOOKUP('Journal Template'!D669,Checks!$CH:$CH,1,0),0),"Product Code Required","NA"))))),"")</f>
        <v/>
      </c>
    </row>
    <row r="659" spans="14:89">
      <c r="N659" t="s">
        <v>3846</v>
      </c>
      <c r="O659" t="s">
        <v>3847</v>
      </c>
      <c r="P659" t="s">
        <v>386</v>
      </c>
      <c r="Q659" s="150" t="str">
        <f>IF(JRF!D672="","",IF(IFERROR(VLOOKUP(JRF!D672,Checks!N:P,3,0),0)="A","","Inactive account in Use"))</f>
        <v/>
      </c>
      <c r="R659" t="str">
        <f>IFERROR(IF('Journal Template'!C1071="","",IF(IFERROR(VLOOKUP('Journal Template'!C1071,Checks!N:P,3,0),0)="A","","Inactive account in Use")),"")</f>
        <v/>
      </c>
      <c r="S659" t="s">
        <v>3848</v>
      </c>
      <c r="T659" t="s">
        <v>386</v>
      </c>
      <c r="U659" t="s">
        <v>393</v>
      </c>
      <c r="V659" s="150" t="str">
        <f>IF(JRF!C672="","",IF(IFERROR(VLOOKUP(JRF!C672,Checks!S:U,3,0),0)="A","Entry with System fund Dept",""))</f>
        <v/>
      </c>
      <c r="W659" t="str">
        <f>IFERROR(IF('Journal Template'!D1071="","",IF(IFERROR(VLOOKUP('Journal Template'!D1071,Checks!S:U,3,0),0)="A","Entry with System fund Dept","")),"")</f>
        <v/>
      </c>
      <c r="X659" t="s">
        <v>3849</v>
      </c>
      <c r="Y659" t="s">
        <v>389</v>
      </c>
      <c r="Z659" t="s">
        <v>3850</v>
      </c>
      <c r="AA659" t="s">
        <v>3681</v>
      </c>
      <c r="AB659" t="s">
        <v>125</v>
      </c>
      <c r="AC659" s="150" t="str">
        <f>IFERROR(IF(JRF!C672="","",IF(AND(VLOOKUP(JRF!C672,X:AA,4,0)=JRF!B672,VLOOKUP(JRF!C672,X:Y,2,0)="A"),"","Inactive Dept Combo Error")),"Inactive Dept Combo Error")</f>
        <v/>
      </c>
      <c r="AD659" t="str">
        <f>IFERROR(IF('Journal Template'!D1071="","",IF(AND(VLOOKUP('Journal Template'!D1071,X:AA,4,0)='Journal Template'!A1071,VLOOKUP('Journal Template'!D1071,X:Y,2,0)="A"),"","Inactive Dept Combo Error")),"")</f>
        <v/>
      </c>
      <c r="AK659" s="150" t="str">
        <f>IF(JRF!B672="","",IF(JRF!B672=IFERROR(VLOOKUP(JRF!B672,Checks!AI:AI,1,0),0),"Entry in Branch/Satellite BU's",""))</f>
        <v/>
      </c>
      <c r="AL659" t="str">
        <f>IFERROR(IF('Journal Template'!A1071="","",IF('Journal Template'!A1071=IFERROR(VLOOKUP('Journal Template'!A1071,Checks!AI:AI,1,0),0),"Entry in Branch/Satellite BU's","")),"")</f>
        <v/>
      </c>
      <c r="AO659" s="171"/>
      <c r="AP659" s="171"/>
      <c r="AQ659" s="171"/>
      <c r="AR659" s="171"/>
      <c r="CI659" t="str">
        <f>IF(JRF!F672&gt;0,"",IF(JRF!B672="","",IF(LEFT(JRF!B672,1)=IFERROR(VLOOKUP(LEFT(JRF!B672,1),$CF$2:$CF$5,1,0),0),"Product Code Required",IF(JRF!C672="","",IF(JRF!C672=IFERROR(VLOOKUP(JRF!C672,$CH:$CH,1,0),0),"Product Code Required","NA")))))</f>
        <v/>
      </c>
      <c r="CJ659" t="str">
        <f>IF(JRF!AV672&gt;0,"",IF(JRF!Q672="","",IF(LEFT(JRF!Q672,1)=IFERROR(VLOOKUP(LEFT(JRF!Q672,1),$CF$2:$CF$5,1,0),0),"Product Code Required",IF(JRF!V672="","",IF(JRF!V672=IFERROR(VLOOKUP(JRF!V672,$CH:$CH,1,0),0),"Product Code Required","NA")))))</f>
        <v/>
      </c>
      <c r="CK659" t="str">
        <f>IFERROR(IF(LEN('Journal Template'!F670)&gt;0,"",IF('Journal Template'!A670="","",IF(LEFT('Journal Template'!A670,1)=IFERROR(VLOOKUP(LEFT('Journal Template'!A670,1),Checks!$CF$2:$CF$5,1,0),0),"Product Code Required",IF('Journal Template'!D670="","",IF('Journal Template'!D670=IFERROR(VLOOKUP('Journal Template'!D670,Checks!$CH:$CH,1,0),0),"Product Code Required","NA"))))),"")</f>
        <v/>
      </c>
    </row>
    <row r="660" spans="14:89">
      <c r="N660" t="s">
        <v>3851</v>
      </c>
      <c r="O660" t="s">
        <v>3852</v>
      </c>
      <c r="P660" t="s">
        <v>386</v>
      </c>
      <c r="Q660" s="150" t="str">
        <f>IF(JRF!D673="","",IF(IFERROR(VLOOKUP(JRF!D673,Checks!N:P,3,0),0)="A","","Inactive account in Use"))</f>
        <v/>
      </c>
      <c r="R660" t="str">
        <f>IFERROR(IF('Journal Template'!C1072="","",IF(IFERROR(VLOOKUP('Journal Template'!C1072,Checks!N:P,3,0),0)="A","","Inactive account in Use")),"")</f>
        <v/>
      </c>
      <c r="S660" t="s">
        <v>3853</v>
      </c>
      <c r="T660" t="s">
        <v>386</v>
      </c>
      <c r="U660" t="s">
        <v>393</v>
      </c>
      <c r="V660" s="150" t="str">
        <f>IF(JRF!C673="","",IF(IFERROR(VLOOKUP(JRF!C673,Checks!S:U,3,0),0)="A","Entry with System fund Dept",""))</f>
        <v/>
      </c>
      <c r="W660" t="str">
        <f>IFERROR(IF('Journal Template'!D1072="","",IF(IFERROR(VLOOKUP('Journal Template'!D1072,Checks!S:U,3,0),0)="A","Entry with System fund Dept","")),"")</f>
        <v/>
      </c>
      <c r="X660" t="s">
        <v>3854</v>
      </c>
      <c r="Y660" t="s">
        <v>389</v>
      </c>
      <c r="Z660" t="s">
        <v>3855</v>
      </c>
      <c r="AA660" t="s">
        <v>391</v>
      </c>
      <c r="AB660" t="s">
        <v>125</v>
      </c>
      <c r="AC660" s="150" t="str">
        <f>IFERROR(IF(JRF!C673="","",IF(AND(VLOOKUP(JRF!C673,X:AA,4,0)=JRF!B673,VLOOKUP(JRF!C673,X:Y,2,0)="A"),"","Inactive Dept Combo Error")),"Inactive Dept Combo Error")</f>
        <v/>
      </c>
      <c r="AD660" t="str">
        <f>IFERROR(IF('Journal Template'!D1072="","",IF(AND(VLOOKUP('Journal Template'!D1072,X:AA,4,0)='Journal Template'!A1072,VLOOKUP('Journal Template'!D1072,X:Y,2,0)="A"),"","Inactive Dept Combo Error")),"")</f>
        <v/>
      </c>
      <c r="AK660" s="150" t="str">
        <f>IF(JRF!B673="","",IF(JRF!B673=IFERROR(VLOOKUP(JRF!B673,Checks!AI:AI,1,0),0),"Entry in Branch/Satellite BU's",""))</f>
        <v/>
      </c>
      <c r="AL660" t="str">
        <f>IFERROR(IF('Journal Template'!A1072="","",IF('Journal Template'!A1072=IFERROR(VLOOKUP('Journal Template'!A1072,Checks!AI:AI,1,0),0),"Entry in Branch/Satellite BU's","")),"")</f>
        <v/>
      </c>
      <c r="AO660" s="171"/>
      <c r="AP660" s="171"/>
      <c r="AQ660" s="171"/>
      <c r="AR660" s="171"/>
      <c r="CI660" t="str">
        <f>IF(JRF!F673&gt;0,"",IF(JRF!B673="","",IF(LEFT(JRF!B673,1)=IFERROR(VLOOKUP(LEFT(JRF!B673,1),$CF$2:$CF$5,1,0),0),"Product Code Required",IF(JRF!C673="","",IF(JRF!C673=IFERROR(VLOOKUP(JRF!C673,$CH:$CH,1,0),0),"Product Code Required","NA")))))</f>
        <v/>
      </c>
      <c r="CJ660" t="str">
        <f>IF(JRF!AV673&gt;0,"",IF(JRF!Q673="","",IF(LEFT(JRF!Q673,1)=IFERROR(VLOOKUP(LEFT(JRF!Q673,1),$CF$2:$CF$5,1,0),0),"Product Code Required",IF(JRF!V673="","",IF(JRF!V673=IFERROR(VLOOKUP(JRF!V673,$CH:$CH,1,0),0),"Product Code Required","NA")))))</f>
        <v/>
      </c>
      <c r="CK660" t="str">
        <f>IFERROR(IF(LEN('Journal Template'!F671)&gt;0,"",IF('Journal Template'!A671="","",IF(LEFT('Journal Template'!A671,1)=IFERROR(VLOOKUP(LEFT('Journal Template'!A671,1),Checks!$CF$2:$CF$5,1,0),0),"Product Code Required",IF('Journal Template'!D671="","",IF('Journal Template'!D671=IFERROR(VLOOKUP('Journal Template'!D671,Checks!$CH:$CH,1,0),0),"Product Code Required","NA"))))),"")</f>
        <v/>
      </c>
    </row>
    <row r="661" spans="14:89">
      <c r="N661" t="s">
        <v>3856</v>
      </c>
      <c r="O661" t="s">
        <v>3857</v>
      </c>
      <c r="P661" t="s">
        <v>386</v>
      </c>
      <c r="Q661" s="150" t="str">
        <f>IF(JRF!D674="","",IF(IFERROR(VLOOKUP(JRF!D674,Checks!N:P,3,0),0)="A","","Inactive account in Use"))</f>
        <v/>
      </c>
      <c r="R661" t="str">
        <f>IFERROR(IF('Journal Template'!C1073="","",IF(IFERROR(VLOOKUP('Journal Template'!C1073,Checks!N:P,3,0),0)="A","","Inactive account in Use")),"")</f>
        <v/>
      </c>
      <c r="S661" t="s">
        <v>3858</v>
      </c>
      <c r="T661" t="s">
        <v>386</v>
      </c>
      <c r="U661" t="s">
        <v>393</v>
      </c>
      <c r="V661" s="150" t="str">
        <f>IF(JRF!C674="","",IF(IFERROR(VLOOKUP(JRF!C674,Checks!S:U,3,0),0)="A","Entry with System fund Dept",""))</f>
        <v/>
      </c>
      <c r="W661" t="str">
        <f>IFERROR(IF('Journal Template'!D1073="","",IF(IFERROR(VLOOKUP('Journal Template'!D1073,Checks!S:U,3,0),0)="A","Entry with System fund Dept","")),"")</f>
        <v/>
      </c>
      <c r="X661" t="s">
        <v>3859</v>
      </c>
      <c r="Y661" t="s">
        <v>389</v>
      </c>
      <c r="Z661" t="s">
        <v>3860</v>
      </c>
      <c r="AA661" t="s">
        <v>391</v>
      </c>
      <c r="AB661" t="s">
        <v>125</v>
      </c>
      <c r="AC661" s="150" t="str">
        <f>IFERROR(IF(JRF!C674="","",IF(AND(VLOOKUP(JRF!C674,X:AA,4,0)=JRF!B674,VLOOKUP(JRF!C674,X:Y,2,0)="A"),"","Inactive Dept Combo Error")),"Inactive Dept Combo Error")</f>
        <v/>
      </c>
      <c r="AD661" t="str">
        <f>IFERROR(IF('Journal Template'!D1073="","",IF(AND(VLOOKUP('Journal Template'!D1073,X:AA,4,0)='Journal Template'!A1073,VLOOKUP('Journal Template'!D1073,X:Y,2,0)="A"),"","Inactive Dept Combo Error")),"")</f>
        <v/>
      </c>
      <c r="AK661" s="150" t="str">
        <f>IF(JRF!B674="","",IF(JRF!B674=IFERROR(VLOOKUP(JRF!B674,Checks!AI:AI,1,0),0),"Entry in Branch/Satellite BU's",""))</f>
        <v/>
      </c>
      <c r="AL661" t="str">
        <f>IFERROR(IF('Journal Template'!A1073="","",IF('Journal Template'!A1073=IFERROR(VLOOKUP('Journal Template'!A1073,Checks!AI:AI,1,0),0),"Entry in Branch/Satellite BU's","")),"")</f>
        <v/>
      </c>
      <c r="AO661" s="171"/>
      <c r="AP661" s="171"/>
      <c r="AQ661" s="171"/>
      <c r="AR661" s="171"/>
      <c r="CI661" t="str">
        <f>IF(JRF!F674&gt;0,"",IF(JRF!B674="","",IF(LEFT(JRF!B674,1)=IFERROR(VLOOKUP(LEFT(JRF!B674,1),$CF$2:$CF$5,1,0),0),"Product Code Required",IF(JRF!C674="","",IF(JRF!C674=IFERROR(VLOOKUP(JRF!C674,$CH:$CH,1,0),0),"Product Code Required","NA")))))</f>
        <v/>
      </c>
      <c r="CJ661" t="str">
        <f>IF(JRF!AV674&gt;0,"",IF(JRF!Q674="","",IF(LEFT(JRF!Q674,1)=IFERROR(VLOOKUP(LEFT(JRF!Q674,1),$CF$2:$CF$5,1,0),0),"Product Code Required",IF(JRF!V674="","",IF(JRF!V674=IFERROR(VLOOKUP(JRF!V674,$CH:$CH,1,0),0),"Product Code Required","NA")))))</f>
        <v/>
      </c>
      <c r="CK661" t="str">
        <f>IFERROR(IF(LEN('Journal Template'!F672)&gt;0,"",IF('Journal Template'!A672="","",IF(LEFT('Journal Template'!A672,1)=IFERROR(VLOOKUP(LEFT('Journal Template'!A672,1),Checks!$CF$2:$CF$5,1,0),0),"Product Code Required",IF('Journal Template'!D672="","",IF('Journal Template'!D672=IFERROR(VLOOKUP('Journal Template'!D672,Checks!$CH:$CH,1,0),0),"Product Code Required","NA"))))),"")</f>
        <v/>
      </c>
    </row>
    <row r="662" spans="14:89">
      <c r="N662" t="s">
        <v>3861</v>
      </c>
      <c r="O662" t="s">
        <v>3862</v>
      </c>
      <c r="P662" t="s">
        <v>386</v>
      </c>
      <c r="Q662" s="150" t="str">
        <f>IF(JRF!D675="","",IF(IFERROR(VLOOKUP(JRF!D675,Checks!N:P,3,0),0)="A","","Inactive account in Use"))</f>
        <v/>
      </c>
      <c r="R662" t="str">
        <f>IFERROR(IF('Journal Template'!C1074="","",IF(IFERROR(VLOOKUP('Journal Template'!C1074,Checks!N:P,3,0),0)="A","","Inactive account in Use")),"")</f>
        <v/>
      </c>
      <c r="S662" t="s">
        <v>3863</v>
      </c>
      <c r="T662" t="s">
        <v>386</v>
      </c>
      <c r="U662" t="s">
        <v>393</v>
      </c>
      <c r="V662" s="150" t="str">
        <f>IF(JRF!C675="","",IF(IFERROR(VLOOKUP(JRF!C675,Checks!S:U,3,0),0)="A","Entry with System fund Dept",""))</f>
        <v/>
      </c>
      <c r="W662" t="str">
        <f>IFERROR(IF('Journal Template'!D1074="","",IF(IFERROR(VLOOKUP('Journal Template'!D1074,Checks!S:U,3,0),0)="A","Entry with System fund Dept","")),"")</f>
        <v/>
      </c>
      <c r="X662" t="s">
        <v>1629</v>
      </c>
      <c r="Y662" t="s">
        <v>386</v>
      </c>
      <c r="Z662" t="s">
        <v>3864</v>
      </c>
      <c r="AA662" t="s">
        <v>391</v>
      </c>
      <c r="AB662" t="s">
        <v>125</v>
      </c>
      <c r="AC662" s="150" t="str">
        <f>IFERROR(IF(JRF!C675="","",IF(AND(VLOOKUP(JRF!C675,X:AA,4,0)=JRF!B675,VLOOKUP(JRF!C675,X:Y,2,0)="A"),"","Inactive Dept Combo Error")),"Inactive Dept Combo Error")</f>
        <v/>
      </c>
      <c r="AD662" t="str">
        <f>IFERROR(IF('Journal Template'!D1074="","",IF(AND(VLOOKUP('Journal Template'!D1074,X:AA,4,0)='Journal Template'!A1074,VLOOKUP('Journal Template'!D1074,X:Y,2,0)="A"),"","Inactive Dept Combo Error")),"")</f>
        <v/>
      </c>
      <c r="AK662" s="150" t="str">
        <f>IF(JRF!B675="","",IF(JRF!B675=IFERROR(VLOOKUP(JRF!B675,Checks!AI:AI,1,0),0),"Entry in Branch/Satellite BU's",""))</f>
        <v/>
      </c>
      <c r="AL662" t="str">
        <f>IFERROR(IF('Journal Template'!A1074="","",IF('Journal Template'!A1074=IFERROR(VLOOKUP('Journal Template'!A1074,Checks!AI:AI,1,0),0),"Entry in Branch/Satellite BU's","")),"")</f>
        <v/>
      </c>
      <c r="AO662" s="171"/>
      <c r="AP662" s="171"/>
      <c r="AQ662" s="171"/>
      <c r="AR662" s="171"/>
      <c r="CI662" t="str">
        <f>IF(JRF!F675&gt;0,"",IF(JRF!B675="","",IF(LEFT(JRF!B675,1)=IFERROR(VLOOKUP(LEFT(JRF!B675,1),$CF$2:$CF$5,1,0),0),"Product Code Required",IF(JRF!C675="","",IF(JRF!C675=IFERROR(VLOOKUP(JRF!C675,$CH:$CH,1,0),0),"Product Code Required","NA")))))</f>
        <v/>
      </c>
      <c r="CJ662" t="str">
        <f>IF(JRF!AV675&gt;0,"",IF(JRF!Q675="","",IF(LEFT(JRF!Q675,1)=IFERROR(VLOOKUP(LEFT(JRF!Q675,1),$CF$2:$CF$5,1,0),0),"Product Code Required",IF(JRF!V675="","",IF(JRF!V675=IFERROR(VLOOKUP(JRF!V675,$CH:$CH,1,0),0),"Product Code Required","NA")))))</f>
        <v/>
      </c>
      <c r="CK662" t="str">
        <f>IFERROR(IF(LEN('Journal Template'!F673)&gt;0,"",IF('Journal Template'!A673="","",IF(LEFT('Journal Template'!A673,1)=IFERROR(VLOOKUP(LEFT('Journal Template'!A673,1),Checks!$CF$2:$CF$5,1,0),0),"Product Code Required",IF('Journal Template'!D673="","",IF('Journal Template'!D673=IFERROR(VLOOKUP('Journal Template'!D673,Checks!$CH:$CH,1,0),0),"Product Code Required","NA"))))),"")</f>
        <v/>
      </c>
    </row>
    <row r="663" spans="14:89">
      <c r="N663" t="s">
        <v>3865</v>
      </c>
      <c r="O663" t="s">
        <v>3866</v>
      </c>
      <c r="P663" t="s">
        <v>386</v>
      </c>
      <c r="Q663" s="150" t="str">
        <f>IF(JRF!D676="","",IF(IFERROR(VLOOKUP(JRF!D676,Checks!N:P,3,0),0)="A","","Inactive account in Use"))</f>
        <v/>
      </c>
      <c r="R663" t="str">
        <f>IFERROR(IF('Journal Template'!C1075="","",IF(IFERROR(VLOOKUP('Journal Template'!C1075,Checks!N:P,3,0),0)="A","","Inactive account in Use")),"")</f>
        <v/>
      </c>
      <c r="S663" t="s">
        <v>3867</v>
      </c>
      <c r="T663" t="s">
        <v>386</v>
      </c>
      <c r="U663" t="s">
        <v>393</v>
      </c>
      <c r="V663" s="150" t="str">
        <f>IF(JRF!C676="","",IF(IFERROR(VLOOKUP(JRF!C676,Checks!S:U,3,0),0)="A","Entry with System fund Dept",""))</f>
        <v/>
      </c>
      <c r="W663" t="str">
        <f>IFERROR(IF('Journal Template'!D1075="","",IF(IFERROR(VLOOKUP('Journal Template'!D1075,Checks!S:U,3,0),0)="A","Entry with System fund Dept","")),"")</f>
        <v/>
      </c>
      <c r="X663" t="s">
        <v>3868</v>
      </c>
      <c r="Y663" t="s">
        <v>386</v>
      </c>
      <c r="Z663" t="s">
        <v>3869</v>
      </c>
      <c r="AA663" t="s">
        <v>391</v>
      </c>
      <c r="AB663" t="s">
        <v>125</v>
      </c>
      <c r="AC663" s="150" t="str">
        <f>IFERROR(IF(JRF!C676="","",IF(AND(VLOOKUP(JRF!C676,X:AA,4,0)=JRF!B676,VLOOKUP(JRF!C676,X:Y,2,0)="A"),"","Inactive Dept Combo Error")),"Inactive Dept Combo Error")</f>
        <v/>
      </c>
      <c r="AD663" t="str">
        <f>IFERROR(IF('Journal Template'!D1075="","",IF(AND(VLOOKUP('Journal Template'!D1075,X:AA,4,0)='Journal Template'!A1075,VLOOKUP('Journal Template'!D1075,X:Y,2,0)="A"),"","Inactive Dept Combo Error")),"")</f>
        <v/>
      </c>
      <c r="AK663" s="150" t="str">
        <f>IF(JRF!B676="","",IF(JRF!B676=IFERROR(VLOOKUP(JRF!B676,Checks!AI:AI,1,0),0),"Entry in Branch/Satellite BU's",""))</f>
        <v/>
      </c>
      <c r="AL663" t="str">
        <f>IFERROR(IF('Journal Template'!A1075="","",IF('Journal Template'!A1075=IFERROR(VLOOKUP('Journal Template'!A1075,Checks!AI:AI,1,0),0),"Entry in Branch/Satellite BU's","")),"")</f>
        <v/>
      </c>
      <c r="AO663" s="171"/>
      <c r="AP663" s="171"/>
      <c r="AQ663" s="171"/>
      <c r="AR663" s="171"/>
      <c r="CI663" t="str">
        <f>IF(JRF!F676&gt;0,"",IF(JRF!B676="","",IF(LEFT(JRF!B676,1)=IFERROR(VLOOKUP(LEFT(JRF!B676,1),$CF$2:$CF$5,1,0),0),"Product Code Required",IF(JRF!C676="","",IF(JRF!C676=IFERROR(VLOOKUP(JRF!C676,$CH:$CH,1,0),0),"Product Code Required","NA")))))</f>
        <v/>
      </c>
      <c r="CJ663" t="str">
        <f>IF(JRF!AV676&gt;0,"",IF(JRF!Q676="","",IF(LEFT(JRF!Q676,1)=IFERROR(VLOOKUP(LEFT(JRF!Q676,1),$CF$2:$CF$5,1,0),0),"Product Code Required",IF(JRF!V676="","",IF(JRF!V676=IFERROR(VLOOKUP(JRF!V676,$CH:$CH,1,0),0),"Product Code Required","NA")))))</f>
        <v/>
      </c>
      <c r="CK663" t="str">
        <f>IFERROR(IF(LEN('Journal Template'!F674)&gt;0,"",IF('Journal Template'!A674="","",IF(LEFT('Journal Template'!A674,1)=IFERROR(VLOOKUP(LEFT('Journal Template'!A674,1),Checks!$CF$2:$CF$5,1,0),0),"Product Code Required",IF('Journal Template'!D674="","",IF('Journal Template'!D674=IFERROR(VLOOKUP('Journal Template'!D674,Checks!$CH:$CH,1,0),0),"Product Code Required","NA"))))),"")</f>
        <v/>
      </c>
    </row>
    <row r="664" spans="14:89">
      <c r="N664" t="s">
        <v>3870</v>
      </c>
      <c r="O664" t="s">
        <v>3871</v>
      </c>
      <c r="P664" t="s">
        <v>386</v>
      </c>
      <c r="Q664" s="150" t="str">
        <f>IF(JRF!D677="","",IF(IFERROR(VLOOKUP(JRF!D677,Checks!N:P,3,0),0)="A","","Inactive account in Use"))</f>
        <v/>
      </c>
      <c r="R664" t="str">
        <f>IFERROR(IF('Journal Template'!C1076="","",IF(IFERROR(VLOOKUP('Journal Template'!C1076,Checks!N:P,3,0),0)="A","","Inactive account in Use")),"")</f>
        <v/>
      </c>
      <c r="S664" t="s">
        <v>3872</v>
      </c>
      <c r="T664" t="s">
        <v>386</v>
      </c>
      <c r="U664" t="s">
        <v>393</v>
      </c>
      <c r="V664" s="150" t="str">
        <f>IF(JRF!C677="","",IF(IFERROR(VLOOKUP(JRF!C677,Checks!S:U,3,0),0)="A","Entry with System fund Dept",""))</f>
        <v/>
      </c>
      <c r="W664" t="str">
        <f>IFERROR(IF('Journal Template'!D1076="","",IF(IFERROR(VLOOKUP('Journal Template'!D1076,Checks!S:U,3,0),0)="A","Entry with System fund Dept","")),"")</f>
        <v/>
      </c>
      <c r="X664" t="s">
        <v>3873</v>
      </c>
      <c r="Y664" t="s">
        <v>386</v>
      </c>
      <c r="Z664" t="s">
        <v>3874</v>
      </c>
      <c r="AA664" t="s">
        <v>3581</v>
      </c>
      <c r="AB664" t="s">
        <v>125</v>
      </c>
      <c r="AC664" s="150" t="str">
        <f>IFERROR(IF(JRF!C677="","",IF(AND(VLOOKUP(JRF!C677,X:AA,4,0)=JRF!B677,VLOOKUP(JRF!C677,X:Y,2,0)="A"),"","Inactive Dept Combo Error")),"Inactive Dept Combo Error")</f>
        <v/>
      </c>
      <c r="AD664" t="str">
        <f>IFERROR(IF('Journal Template'!D1076="","",IF(AND(VLOOKUP('Journal Template'!D1076,X:AA,4,0)='Journal Template'!A1076,VLOOKUP('Journal Template'!D1076,X:Y,2,0)="A"),"","Inactive Dept Combo Error")),"")</f>
        <v/>
      </c>
      <c r="AK664" s="150" t="str">
        <f>IF(JRF!B677="","",IF(JRF!B677=IFERROR(VLOOKUP(JRF!B677,Checks!AI:AI,1,0),0),"Entry in Branch/Satellite BU's",""))</f>
        <v/>
      </c>
      <c r="AL664" t="str">
        <f>IFERROR(IF('Journal Template'!A1076="","",IF('Journal Template'!A1076=IFERROR(VLOOKUP('Journal Template'!A1076,Checks!AI:AI,1,0),0),"Entry in Branch/Satellite BU's","")),"")</f>
        <v/>
      </c>
      <c r="AO664" s="171"/>
      <c r="AP664" s="171"/>
      <c r="AQ664" s="171"/>
      <c r="AR664" s="171"/>
      <c r="CI664" t="str">
        <f>IF(JRF!F677&gt;0,"",IF(JRF!B677="","",IF(LEFT(JRF!B677,1)=IFERROR(VLOOKUP(LEFT(JRF!B677,1),$CF$2:$CF$5,1,0),0),"Product Code Required",IF(JRF!C677="","",IF(JRF!C677=IFERROR(VLOOKUP(JRF!C677,$CH:$CH,1,0),0),"Product Code Required","NA")))))</f>
        <v/>
      </c>
      <c r="CJ664" t="str">
        <f>IF(JRF!AV677&gt;0,"",IF(JRF!Q677="","",IF(LEFT(JRF!Q677,1)=IFERROR(VLOOKUP(LEFT(JRF!Q677,1),$CF$2:$CF$5,1,0),0),"Product Code Required",IF(JRF!V677="","",IF(JRF!V677=IFERROR(VLOOKUP(JRF!V677,$CH:$CH,1,0),0),"Product Code Required","NA")))))</f>
        <v/>
      </c>
      <c r="CK664" t="str">
        <f>IFERROR(IF(LEN('Journal Template'!F675)&gt;0,"",IF('Journal Template'!A675="","",IF(LEFT('Journal Template'!A675,1)=IFERROR(VLOOKUP(LEFT('Journal Template'!A675,1),Checks!$CF$2:$CF$5,1,0),0),"Product Code Required",IF('Journal Template'!D675="","",IF('Journal Template'!D675=IFERROR(VLOOKUP('Journal Template'!D675,Checks!$CH:$CH,1,0),0),"Product Code Required","NA"))))),"")</f>
        <v/>
      </c>
    </row>
    <row r="665" spans="14:89">
      <c r="N665" t="s">
        <v>3875</v>
      </c>
      <c r="O665" t="s">
        <v>3876</v>
      </c>
      <c r="P665" t="s">
        <v>386</v>
      </c>
      <c r="Q665" s="150" t="str">
        <f>IF(JRF!D678="","",IF(IFERROR(VLOOKUP(JRF!D678,Checks!N:P,3,0),0)="A","","Inactive account in Use"))</f>
        <v/>
      </c>
      <c r="R665" t="str">
        <f>IFERROR(IF('Journal Template'!C1077="","",IF(IFERROR(VLOOKUP('Journal Template'!C1077,Checks!N:P,3,0),0)="A","","Inactive account in Use")),"")</f>
        <v/>
      </c>
      <c r="S665" t="s">
        <v>3877</v>
      </c>
      <c r="T665" t="s">
        <v>386</v>
      </c>
      <c r="U665" t="s">
        <v>393</v>
      </c>
      <c r="V665" s="150" t="str">
        <f>IF(JRF!C678="","",IF(IFERROR(VLOOKUP(JRF!C678,Checks!S:U,3,0),0)="A","Entry with System fund Dept",""))</f>
        <v/>
      </c>
      <c r="W665" t="str">
        <f>IFERROR(IF('Journal Template'!D1077="","",IF(IFERROR(VLOOKUP('Journal Template'!D1077,Checks!S:U,3,0),0)="A","Entry with System fund Dept","")),"")</f>
        <v/>
      </c>
      <c r="X665" t="s">
        <v>3878</v>
      </c>
      <c r="Y665" t="s">
        <v>386</v>
      </c>
      <c r="Z665" t="s">
        <v>3879</v>
      </c>
      <c r="AA665" t="s">
        <v>3681</v>
      </c>
      <c r="AB665" t="s">
        <v>125</v>
      </c>
      <c r="AC665" s="150" t="str">
        <f>IFERROR(IF(JRF!C678="","",IF(AND(VLOOKUP(JRF!C678,X:AA,4,0)=JRF!B678,VLOOKUP(JRF!C678,X:Y,2,0)="A"),"","Inactive Dept Combo Error")),"Inactive Dept Combo Error")</f>
        <v/>
      </c>
      <c r="AD665" t="str">
        <f>IFERROR(IF('Journal Template'!D1077="","",IF(AND(VLOOKUP('Journal Template'!D1077,X:AA,4,0)='Journal Template'!A1077,VLOOKUP('Journal Template'!D1077,X:Y,2,0)="A"),"","Inactive Dept Combo Error")),"")</f>
        <v/>
      </c>
      <c r="AK665" s="150" t="str">
        <f>IF(JRF!B678="","",IF(JRF!B678=IFERROR(VLOOKUP(JRF!B678,Checks!AI:AI,1,0),0),"Entry in Branch/Satellite BU's",""))</f>
        <v/>
      </c>
      <c r="AL665" t="str">
        <f>IFERROR(IF('Journal Template'!A1077="","",IF('Journal Template'!A1077=IFERROR(VLOOKUP('Journal Template'!A1077,Checks!AI:AI,1,0),0),"Entry in Branch/Satellite BU's","")),"")</f>
        <v/>
      </c>
      <c r="AO665" s="171"/>
      <c r="AP665" s="171"/>
      <c r="AQ665" s="171"/>
      <c r="AR665" s="171"/>
      <c r="CI665" t="str">
        <f>IF(JRF!F678&gt;0,"",IF(JRF!B678="","",IF(LEFT(JRF!B678,1)=IFERROR(VLOOKUP(LEFT(JRF!B678,1),$CF$2:$CF$5,1,0),0),"Product Code Required",IF(JRF!C678="","",IF(JRF!C678=IFERROR(VLOOKUP(JRF!C678,$CH:$CH,1,0),0),"Product Code Required","NA")))))</f>
        <v/>
      </c>
      <c r="CJ665" t="str">
        <f>IF(JRF!AV678&gt;0,"",IF(JRF!Q678="","",IF(LEFT(JRF!Q678,1)=IFERROR(VLOOKUP(LEFT(JRF!Q678,1),$CF$2:$CF$5,1,0),0),"Product Code Required",IF(JRF!V678="","",IF(JRF!V678=IFERROR(VLOOKUP(JRF!V678,$CH:$CH,1,0),0),"Product Code Required","NA")))))</f>
        <v/>
      </c>
      <c r="CK665" t="str">
        <f>IFERROR(IF(LEN('Journal Template'!F676)&gt;0,"",IF('Journal Template'!A676="","",IF(LEFT('Journal Template'!A676,1)=IFERROR(VLOOKUP(LEFT('Journal Template'!A676,1),Checks!$CF$2:$CF$5,1,0),0),"Product Code Required",IF('Journal Template'!D676="","",IF('Journal Template'!D676=IFERROR(VLOOKUP('Journal Template'!D676,Checks!$CH:$CH,1,0),0),"Product Code Required","NA"))))),"")</f>
        <v/>
      </c>
    </row>
    <row r="666" spans="14:89">
      <c r="N666" t="s">
        <v>3880</v>
      </c>
      <c r="O666" t="s">
        <v>3881</v>
      </c>
      <c r="P666" t="s">
        <v>386</v>
      </c>
      <c r="Q666" s="150" t="str">
        <f>IF(JRF!D679="","",IF(IFERROR(VLOOKUP(JRF!D679,Checks!N:P,3,0),0)="A","","Inactive account in Use"))</f>
        <v/>
      </c>
      <c r="R666" t="str">
        <f>IFERROR(IF('Journal Template'!C1078="","",IF(IFERROR(VLOOKUP('Journal Template'!C1078,Checks!N:P,3,0),0)="A","","Inactive account in Use")),"")</f>
        <v/>
      </c>
      <c r="S666" t="s">
        <v>3882</v>
      </c>
      <c r="T666" t="s">
        <v>386</v>
      </c>
      <c r="U666" t="s">
        <v>393</v>
      </c>
      <c r="V666" s="150" t="str">
        <f>IF(JRF!C679="","",IF(IFERROR(VLOOKUP(JRF!C679,Checks!S:U,3,0),0)="A","Entry with System fund Dept",""))</f>
        <v/>
      </c>
      <c r="W666" t="str">
        <f>IFERROR(IF('Journal Template'!D1078="","",IF(IFERROR(VLOOKUP('Journal Template'!D1078,Checks!S:U,3,0),0)="A","Entry with System fund Dept","")),"")</f>
        <v/>
      </c>
      <c r="X666" t="s">
        <v>3878</v>
      </c>
      <c r="Y666" t="s">
        <v>389</v>
      </c>
      <c r="Z666" t="s">
        <v>3883</v>
      </c>
      <c r="AA666" t="s">
        <v>3602</v>
      </c>
      <c r="AB666" t="s">
        <v>125</v>
      </c>
      <c r="AC666" s="150" t="str">
        <f>IFERROR(IF(JRF!C679="","",IF(AND(VLOOKUP(JRF!C679,X:AA,4,0)=JRF!B679,VLOOKUP(JRF!C679,X:Y,2,0)="A"),"","Inactive Dept Combo Error")),"Inactive Dept Combo Error")</f>
        <v/>
      </c>
      <c r="AD666" t="str">
        <f>IFERROR(IF('Journal Template'!D1078="","",IF(AND(VLOOKUP('Journal Template'!D1078,X:AA,4,0)='Journal Template'!A1078,VLOOKUP('Journal Template'!D1078,X:Y,2,0)="A"),"","Inactive Dept Combo Error")),"")</f>
        <v/>
      </c>
      <c r="AK666" s="150" t="str">
        <f>IF(JRF!B679="","",IF(JRF!B679=IFERROR(VLOOKUP(JRF!B679,Checks!AI:AI,1,0),0),"Entry in Branch/Satellite BU's",""))</f>
        <v/>
      </c>
      <c r="AL666" t="str">
        <f>IFERROR(IF('Journal Template'!A1078="","",IF('Journal Template'!A1078=IFERROR(VLOOKUP('Journal Template'!A1078,Checks!AI:AI,1,0),0),"Entry in Branch/Satellite BU's","")),"")</f>
        <v/>
      </c>
      <c r="AO666" s="171"/>
      <c r="AP666" s="171"/>
      <c r="AQ666" s="171"/>
      <c r="AR666" s="171"/>
      <c r="CI666" t="str">
        <f>IF(JRF!F679&gt;0,"",IF(JRF!B679="","",IF(LEFT(JRF!B679,1)=IFERROR(VLOOKUP(LEFT(JRF!B679,1),$CF$2:$CF$5,1,0),0),"Product Code Required",IF(JRF!C679="","",IF(JRF!C679=IFERROR(VLOOKUP(JRF!C679,$CH:$CH,1,0),0),"Product Code Required","NA")))))</f>
        <v/>
      </c>
      <c r="CJ666" t="str">
        <f>IF(JRF!AV679&gt;0,"",IF(JRF!Q679="","",IF(LEFT(JRF!Q679,1)=IFERROR(VLOOKUP(LEFT(JRF!Q679,1),$CF$2:$CF$5,1,0),0),"Product Code Required",IF(JRF!V679="","",IF(JRF!V679=IFERROR(VLOOKUP(JRF!V679,$CH:$CH,1,0),0),"Product Code Required","NA")))))</f>
        <v/>
      </c>
      <c r="CK666" t="str">
        <f>IFERROR(IF(LEN('Journal Template'!F677)&gt;0,"",IF('Journal Template'!A677="","",IF(LEFT('Journal Template'!A677,1)=IFERROR(VLOOKUP(LEFT('Journal Template'!A677,1),Checks!$CF$2:$CF$5,1,0),0),"Product Code Required",IF('Journal Template'!D677="","",IF('Journal Template'!D677=IFERROR(VLOOKUP('Journal Template'!D677,Checks!$CH:$CH,1,0),0),"Product Code Required","NA"))))),"")</f>
        <v/>
      </c>
    </row>
    <row r="667" spans="14:89">
      <c r="N667" t="s">
        <v>3884</v>
      </c>
      <c r="O667" t="s">
        <v>3885</v>
      </c>
      <c r="P667" t="s">
        <v>386</v>
      </c>
      <c r="Q667" s="150" t="str">
        <f>IF(JRF!D680="","",IF(IFERROR(VLOOKUP(JRF!D680,Checks!N:P,3,0),0)="A","","Inactive account in Use"))</f>
        <v/>
      </c>
      <c r="R667" t="str">
        <f>IFERROR(IF('Journal Template'!C1079="","",IF(IFERROR(VLOOKUP('Journal Template'!C1079,Checks!N:P,3,0),0)="A","","Inactive account in Use")),"")</f>
        <v/>
      </c>
      <c r="S667" t="s">
        <v>3886</v>
      </c>
      <c r="T667" t="s">
        <v>386</v>
      </c>
      <c r="U667" t="s">
        <v>393</v>
      </c>
      <c r="V667" s="150" t="str">
        <f>IF(JRF!C680="","",IF(IFERROR(VLOOKUP(JRF!C680,Checks!S:U,3,0),0)="A","Entry with System fund Dept",""))</f>
        <v/>
      </c>
      <c r="W667" t="str">
        <f>IFERROR(IF('Journal Template'!D1079="","",IF(IFERROR(VLOOKUP('Journal Template'!D1079,Checks!S:U,3,0),0)="A","Entry with System fund Dept","")),"")</f>
        <v/>
      </c>
      <c r="X667" t="s">
        <v>3878</v>
      </c>
      <c r="Y667" t="s">
        <v>389</v>
      </c>
      <c r="Z667" t="s">
        <v>3883</v>
      </c>
      <c r="AA667" t="s">
        <v>391</v>
      </c>
      <c r="AB667" t="s">
        <v>125</v>
      </c>
      <c r="AC667" s="150" t="str">
        <f>IFERROR(IF(JRF!C680="","",IF(AND(VLOOKUP(JRF!C680,X:AA,4,0)=JRF!B680,VLOOKUP(JRF!C680,X:Y,2,0)="A"),"","Inactive Dept Combo Error")),"Inactive Dept Combo Error")</f>
        <v/>
      </c>
      <c r="AD667" t="str">
        <f>IFERROR(IF('Journal Template'!D1079="","",IF(AND(VLOOKUP('Journal Template'!D1079,X:AA,4,0)='Journal Template'!A1079,VLOOKUP('Journal Template'!D1079,X:Y,2,0)="A"),"","Inactive Dept Combo Error")),"")</f>
        <v/>
      </c>
      <c r="AK667" s="150" t="str">
        <f>IF(JRF!B680="","",IF(JRF!B680=IFERROR(VLOOKUP(JRF!B680,Checks!AI:AI,1,0),0),"Entry in Branch/Satellite BU's",""))</f>
        <v/>
      </c>
      <c r="AL667" t="str">
        <f>IFERROR(IF('Journal Template'!A1079="","",IF('Journal Template'!A1079=IFERROR(VLOOKUP('Journal Template'!A1079,Checks!AI:AI,1,0),0),"Entry in Branch/Satellite BU's","")),"")</f>
        <v/>
      </c>
      <c r="AO667" s="171"/>
      <c r="AP667" s="171"/>
      <c r="AQ667" s="171"/>
      <c r="AR667" s="171"/>
      <c r="CI667" t="str">
        <f>IF(JRF!F680&gt;0,"",IF(JRF!B680="","",IF(LEFT(JRF!B680,1)=IFERROR(VLOOKUP(LEFT(JRF!B680,1),$CF$2:$CF$5,1,0),0),"Product Code Required",IF(JRF!C680="","",IF(JRF!C680=IFERROR(VLOOKUP(JRF!C680,$CH:$CH,1,0),0),"Product Code Required","NA")))))</f>
        <v/>
      </c>
      <c r="CJ667" t="str">
        <f>IF(JRF!AV680&gt;0,"",IF(JRF!Q680="","",IF(LEFT(JRF!Q680,1)=IFERROR(VLOOKUP(LEFT(JRF!Q680,1),$CF$2:$CF$5,1,0),0),"Product Code Required",IF(JRF!V680="","",IF(JRF!V680=IFERROR(VLOOKUP(JRF!V680,$CH:$CH,1,0),0),"Product Code Required","NA")))))</f>
        <v/>
      </c>
      <c r="CK667" t="str">
        <f>IFERROR(IF(LEN('Journal Template'!F678)&gt;0,"",IF('Journal Template'!A678="","",IF(LEFT('Journal Template'!A678,1)=IFERROR(VLOOKUP(LEFT('Journal Template'!A678,1),Checks!$CF$2:$CF$5,1,0),0),"Product Code Required",IF('Journal Template'!D678="","",IF('Journal Template'!D678=IFERROR(VLOOKUP('Journal Template'!D678,Checks!$CH:$CH,1,0),0),"Product Code Required","NA"))))),"")</f>
        <v/>
      </c>
    </row>
    <row r="668" spans="14:89">
      <c r="N668" t="s">
        <v>3887</v>
      </c>
      <c r="O668" t="s">
        <v>983</v>
      </c>
      <c r="P668" t="s">
        <v>386</v>
      </c>
      <c r="Q668" s="150" t="str">
        <f>IF(JRF!D681="","",IF(IFERROR(VLOOKUP(JRF!D681,Checks!N:P,3,0),0)="A","","Inactive account in Use"))</f>
        <v/>
      </c>
      <c r="R668" t="str">
        <f>IFERROR(IF('Journal Template'!C1080="","",IF(IFERROR(VLOOKUP('Journal Template'!C1080,Checks!N:P,3,0),0)="A","","Inactive account in Use")),"")</f>
        <v/>
      </c>
      <c r="S668" t="s">
        <v>3888</v>
      </c>
      <c r="T668" t="s">
        <v>386</v>
      </c>
      <c r="U668" t="s">
        <v>393</v>
      </c>
      <c r="V668" s="150" t="str">
        <f>IF(JRF!C681="","",IF(IFERROR(VLOOKUP(JRF!C681,Checks!S:U,3,0),0)="A","Entry with System fund Dept",""))</f>
        <v/>
      </c>
      <c r="W668" t="str">
        <f>IFERROR(IF('Journal Template'!D1080="","",IF(IFERROR(VLOOKUP('Journal Template'!D1080,Checks!S:U,3,0),0)="A","Entry with System fund Dept","")),"")</f>
        <v/>
      </c>
      <c r="X668" t="s">
        <v>3889</v>
      </c>
      <c r="Y668" t="s">
        <v>386</v>
      </c>
      <c r="Z668" t="s">
        <v>3890</v>
      </c>
      <c r="AA668" t="s">
        <v>1493</v>
      </c>
      <c r="AB668" t="s">
        <v>125</v>
      </c>
      <c r="AC668" s="150" t="str">
        <f>IFERROR(IF(JRF!C681="","",IF(AND(VLOOKUP(JRF!C681,X:AA,4,0)=JRF!B681,VLOOKUP(JRF!C681,X:Y,2,0)="A"),"","Inactive Dept Combo Error")),"Inactive Dept Combo Error")</f>
        <v/>
      </c>
      <c r="AD668" t="str">
        <f>IFERROR(IF('Journal Template'!D1080="","",IF(AND(VLOOKUP('Journal Template'!D1080,X:AA,4,0)='Journal Template'!A1080,VLOOKUP('Journal Template'!D1080,X:Y,2,0)="A"),"","Inactive Dept Combo Error")),"")</f>
        <v/>
      </c>
      <c r="AK668" s="150" t="str">
        <f>IF(JRF!B681="","",IF(JRF!B681=IFERROR(VLOOKUP(JRF!B681,Checks!AI:AI,1,0),0),"Entry in Branch/Satellite BU's",""))</f>
        <v/>
      </c>
      <c r="AL668" t="str">
        <f>IFERROR(IF('Journal Template'!A1080="","",IF('Journal Template'!A1080=IFERROR(VLOOKUP('Journal Template'!A1080,Checks!AI:AI,1,0),0),"Entry in Branch/Satellite BU's","")),"")</f>
        <v/>
      </c>
      <c r="AO668" s="171"/>
      <c r="AP668" s="171"/>
      <c r="AQ668" s="171"/>
      <c r="AR668" s="171"/>
      <c r="CI668" t="str">
        <f>IF(JRF!F681&gt;0,"",IF(JRF!B681="","",IF(LEFT(JRF!B681,1)=IFERROR(VLOOKUP(LEFT(JRF!B681,1),$CF$2:$CF$5,1,0),0),"Product Code Required",IF(JRF!C681="","",IF(JRF!C681=IFERROR(VLOOKUP(JRF!C681,$CH:$CH,1,0),0),"Product Code Required","NA")))))</f>
        <v/>
      </c>
      <c r="CJ668" t="str">
        <f>IF(JRF!AV681&gt;0,"",IF(JRF!Q681="","",IF(LEFT(JRF!Q681,1)=IFERROR(VLOOKUP(LEFT(JRF!Q681,1),$CF$2:$CF$5,1,0),0),"Product Code Required",IF(JRF!V681="","",IF(JRF!V681=IFERROR(VLOOKUP(JRF!V681,$CH:$CH,1,0),0),"Product Code Required","NA")))))</f>
        <v/>
      </c>
      <c r="CK668" t="str">
        <f>IFERROR(IF(LEN('Journal Template'!F679)&gt;0,"",IF('Journal Template'!A679="","",IF(LEFT('Journal Template'!A679,1)=IFERROR(VLOOKUP(LEFT('Journal Template'!A679,1),Checks!$CF$2:$CF$5,1,0),0),"Product Code Required",IF('Journal Template'!D679="","",IF('Journal Template'!D679=IFERROR(VLOOKUP('Journal Template'!D679,Checks!$CH:$CH,1,0),0),"Product Code Required","NA"))))),"")</f>
        <v/>
      </c>
    </row>
    <row r="669" spans="14:89">
      <c r="N669" t="s">
        <v>3891</v>
      </c>
      <c r="O669" t="s">
        <v>3892</v>
      </c>
      <c r="P669" t="s">
        <v>386</v>
      </c>
      <c r="Q669" s="150" t="str">
        <f>IF(JRF!D682="","",IF(IFERROR(VLOOKUP(JRF!D682,Checks!N:P,3,0),0)="A","","Inactive account in Use"))</f>
        <v/>
      </c>
      <c r="R669" t="str">
        <f>IFERROR(IF('Journal Template'!C1081="","",IF(IFERROR(VLOOKUP('Journal Template'!C1081,Checks!N:P,3,0),0)="A","","Inactive account in Use")),"")</f>
        <v/>
      </c>
      <c r="S669" t="s">
        <v>3893</v>
      </c>
      <c r="T669" t="s">
        <v>386</v>
      </c>
      <c r="U669" t="s">
        <v>393</v>
      </c>
      <c r="V669" s="150" t="str">
        <f>IF(JRF!C682="","",IF(IFERROR(VLOOKUP(JRF!C682,Checks!S:U,3,0),0)="A","Entry with System fund Dept",""))</f>
        <v/>
      </c>
      <c r="W669" t="str">
        <f>IFERROR(IF('Journal Template'!D1081="","",IF(IFERROR(VLOOKUP('Journal Template'!D1081,Checks!S:U,3,0),0)="A","Entry with System fund Dept","")),"")</f>
        <v/>
      </c>
      <c r="X669" t="s">
        <v>3894</v>
      </c>
      <c r="Y669" t="s">
        <v>386</v>
      </c>
      <c r="Z669" t="s">
        <v>3895</v>
      </c>
      <c r="AA669" t="s">
        <v>932</v>
      </c>
      <c r="AB669" t="s">
        <v>3550</v>
      </c>
      <c r="AC669" s="150" t="str">
        <f>IFERROR(IF(JRF!C682="","",IF(AND(VLOOKUP(JRF!C682,X:AA,4,0)=JRF!B682,VLOOKUP(JRF!C682,X:Y,2,0)="A"),"","Inactive Dept Combo Error")),"Inactive Dept Combo Error")</f>
        <v/>
      </c>
      <c r="AD669" t="str">
        <f>IFERROR(IF('Journal Template'!D1081="","",IF(AND(VLOOKUP('Journal Template'!D1081,X:AA,4,0)='Journal Template'!A1081,VLOOKUP('Journal Template'!D1081,X:Y,2,0)="A"),"","Inactive Dept Combo Error")),"")</f>
        <v/>
      </c>
      <c r="AK669" s="150" t="str">
        <f>IF(JRF!B682="","",IF(JRF!B682=IFERROR(VLOOKUP(JRF!B682,Checks!AI:AI,1,0),0),"Entry in Branch/Satellite BU's",""))</f>
        <v/>
      </c>
      <c r="AL669" t="str">
        <f>IFERROR(IF('Journal Template'!A1081="","",IF('Journal Template'!A1081=IFERROR(VLOOKUP('Journal Template'!A1081,Checks!AI:AI,1,0),0),"Entry in Branch/Satellite BU's","")),"")</f>
        <v/>
      </c>
      <c r="AO669" s="171"/>
      <c r="AP669" s="171"/>
      <c r="AQ669" s="171"/>
      <c r="AR669" s="171"/>
      <c r="CI669" t="str">
        <f>IF(JRF!F682&gt;0,"",IF(JRF!B682="","",IF(LEFT(JRF!B682,1)=IFERROR(VLOOKUP(LEFT(JRF!B682,1),$CF$2:$CF$5,1,0),0),"Product Code Required",IF(JRF!C682="","",IF(JRF!C682=IFERROR(VLOOKUP(JRF!C682,$CH:$CH,1,0),0),"Product Code Required","NA")))))</f>
        <v/>
      </c>
      <c r="CJ669" t="str">
        <f>IF(JRF!AV682&gt;0,"",IF(JRF!Q682="","",IF(LEFT(JRF!Q682,1)=IFERROR(VLOOKUP(LEFT(JRF!Q682,1),$CF$2:$CF$5,1,0),0),"Product Code Required",IF(JRF!V682="","",IF(JRF!V682=IFERROR(VLOOKUP(JRF!V682,$CH:$CH,1,0),0),"Product Code Required","NA")))))</f>
        <v/>
      </c>
      <c r="CK669" t="str">
        <f>IFERROR(IF(LEN('Journal Template'!F680)&gt;0,"",IF('Journal Template'!A680="","",IF(LEFT('Journal Template'!A680,1)=IFERROR(VLOOKUP(LEFT('Journal Template'!A680,1),Checks!$CF$2:$CF$5,1,0),0),"Product Code Required",IF('Journal Template'!D680="","",IF('Journal Template'!D680=IFERROR(VLOOKUP('Journal Template'!D680,Checks!$CH:$CH,1,0),0),"Product Code Required","NA"))))),"")</f>
        <v/>
      </c>
    </row>
    <row r="670" spans="14:89">
      <c r="N670" t="s">
        <v>3896</v>
      </c>
      <c r="O670" t="s">
        <v>3897</v>
      </c>
      <c r="P670" t="s">
        <v>386</v>
      </c>
      <c r="Q670" s="150" t="str">
        <f>IF(JRF!D683="","",IF(IFERROR(VLOOKUP(JRF!D683,Checks!N:P,3,0),0)="A","","Inactive account in Use"))</f>
        <v/>
      </c>
      <c r="R670" t="str">
        <f>IFERROR(IF('Journal Template'!C1082="","",IF(IFERROR(VLOOKUP('Journal Template'!C1082,Checks!N:P,3,0),0)="A","","Inactive account in Use")),"")</f>
        <v/>
      </c>
      <c r="S670" t="s">
        <v>3898</v>
      </c>
      <c r="T670" t="s">
        <v>386</v>
      </c>
      <c r="U670" t="s">
        <v>393</v>
      </c>
      <c r="V670" s="150" t="str">
        <f>IF(JRF!C683="","",IF(IFERROR(VLOOKUP(JRF!C683,Checks!S:U,3,0),0)="A","Entry with System fund Dept",""))</f>
        <v/>
      </c>
      <c r="W670" t="str">
        <f>IFERROR(IF('Journal Template'!D1082="","",IF(IFERROR(VLOOKUP('Journal Template'!D1082,Checks!S:U,3,0),0)="A","Entry with System fund Dept","")),"")</f>
        <v/>
      </c>
      <c r="X670" t="s">
        <v>3899</v>
      </c>
      <c r="Y670" t="s">
        <v>386</v>
      </c>
      <c r="Z670" t="s">
        <v>3900</v>
      </c>
      <c r="AA670" t="s">
        <v>391</v>
      </c>
      <c r="AB670" t="s">
        <v>125</v>
      </c>
      <c r="AC670" s="150" t="str">
        <f>IFERROR(IF(JRF!C683="","",IF(AND(VLOOKUP(JRF!C683,X:AA,4,0)=JRF!B683,VLOOKUP(JRF!C683,X:Y,2,0)="A"),"","Inactive Dept Combo Error")),"Inactive Dept Combo Error")</f>
        <v/>
      </c>
      <c r="AD670" t="str">
        <f>IFERROR(IF('Journal Template'!D1082="","",IF(AND(VLOOKUP('Journal Template'!D1082,X:AA,4,0)='Journal Template'!A1082,VLOOKUP('Journal Template'!D1082,X:Y,2,0)="A"),"","Inactive Dept Combo Error")),"")</f>
        <v/>
      </c>
      <c r="AK670" s="150" t="str">
        <f>IF(JRF!B683="","",IF(JRF!B683=IFERROR(VLOOKUP(JRF!B683,Checks!AI:AI,1,0),0),"Entry in Branch/Satellite BU's",""))</f>
        <v/>
      </c>
      <c r="AL670" t="str">
        <f>IFERROR(IF('Journal Template'!A1082="","",IF('Journal Template'!A1082=IFERROR(VLOOKUP('Journal Template'!A1082,Checks!AI:AI,1,0),0),"Entry in Branch/Satellite BU's","")),"")</f>
        <v/>
      </c>
      <c r="AO670" s="171"/>
      <c r="AP670" s="171"/>
      <c r="AQ670" s="171"/>
      <c r="AR670" s="171"/>
      <c r="CI670" t="str">
        <f>IF(JRF!F683&gt;0,"",IF(JRF!B683="","",IF(LEFT(JRF!B683,1)=IFERROR(VLOOKUP(LEFT(JRF!B683,1),$CF$2:$CF$5,1,0),0),"Product Code Required",IF(JRF!C683="","",IF(JRF!C683=IFERROR(VLOOKUP(JRF!C683,$CH:$CH,1,0),0),"Product Code Required","NA")))))</f>
        <v/>
      </c>
      <c r="CJ670" t="str">
        <f>IF(JRF!AV683&gt;0,"",IF(JRF!Q683="","",IF(LEFT(JRF!Q683,1)=IFERROR(VLOOKUP(LEFT(JRF!Q683,1),$CF$2:$CF$5,1,0),0),"Product Code Required",IF(JRF!V683="","",IF(JRF!V683=IFERROR(VLOOKUP(JRF!V683,$CH:$CH,1,0),0),"Product Code Required","NA")))))</f>
        <v/>
      </c>
      <c r="CK670" t="str">
        <f>IFERROR(IF(LEN('Journal Template'!F681)&gt;0,"",IF('Journal Template'!A681="","",IF(LEFT('Journal Template'!A681,1)=IFERROR(VLOOKUP(LEFT('Journal Template'!A681,1),Checks!$CF$2:$CF$5,1,0),0),"Product Code Required",IF('Journal Template'!D681="","",IF('Journal Template'!D681=IFERROR(VLOOKUP('Journal Template'!D681,Checks!$CH:$CH,1,0),0),"Product Code Required","NA"))))),"")</f>
        <v/>
      </c>
    </row>
    <row r="671" spans="14:89">
      <c r="N671" t="s">
        <v>3901</v>
      </c>
      <c r="O671" t="s">
        <v>983</v>
      </c>
      <c r="P671" t="s">
        <v>386</v>
      </c>
      <c r="Q671" s="150" t="str">
        <f>IF(JRF!D684="","",IF(IFERROR(VLOOKUP(JRF!D684,Checks!N:P,3,0),0)="A","","Inactive account in Use"))</f>
        <v/>
      </c>
      <c r="R671" t="str">
        <f>IFERROR(IF('Journal Template'!C1083="","",IF(IFERROR(VLOOKUP('Journal Template'!C1083,Checks!N:P,3,0),0)="A","","Inactive account in Use")),"")</f>
        <v/>
      </c>
      <c r="S671" t="s">
        <v>3902</v>
      </c>
      <c r="T671" t="s">
        <v>386</v>
      </c>
      <c r="U671" t="s">
        <v>393</v>
      </c>
      <c r="V671" s="150" t="str">
        <f>IF(JRF!C684="","",IF(IFERROR(VLOOKUP(JRF!C684,Checks!S:U,3,0),0)="A","Entry with System fund Dept",""))</f>
        <v/>
      </c>
      <c r="W671" t="str">
        <f>IFERROR(IF('Journal Template'!D1083="","",IF(IFERROR(VLOOKUP('Journal Template'!D1083,Checks!S:U,3,0),0)="A","Entry with System fund Dept","")),"")</f>
        <v/>
      </c>
      <c r="X671" t="s">
        <v>3903</v>
      </c>
      <c r="Y671" t="s">
        <v>386</v>
      </c>
      <c r="Z671" t="s">
        <v>3904</v>
      </c>
      <c r="AA671" t="s">
        <v>391</v>
      </c>
      <c r="AB671" t="s">
        <v>125</v>
      </c>
      <c r="AC671" s="150" t="str">
        <f>IFERROR(IF(JRF!C684="","",IF(AND(VLOOKUP(JRF!C684,X:AA,4,0)=JRF!B684,VLOOKUP(JRF!C684,X:Y,2,0)="A"),"","Inactive Dept Combo Error")),"Inactive Dept Combo Error")</f>
        <v/>
      </c>
      <c r="AD671" t="str">
        <f>IFERROR(IF('Journal Template'!D1083="","",IF(AND(VLOOKUP('Journal Template'!D1083,X:AA,4,0)='Journal Template'!A1083,VLOOKUP('Journal Template'!D1083,X:Y,2,0)="A"),"","Inactive Dept Combo Error")),"")</f>
        <v/>
      </c>
      <c r="AK671" s="150" t="str">
        <f>IF(JRF!B684="","",IF(JRF!B684=IFERROR(VLOOKUP(JRF!B684,Checks!AI:AI,1,0),0),"Entry in Branch/Satellite BU's",""))</f>
        <v/>
      </c>
      <c r="AL671" t="str">
        <f>IFERROR(IF('Journal Template'!A1083="","",IF('Journal Template'!A1083=IFERROR(VLOOKUP('Journal Template'!A1083,Checks!AI:AI,1,0),0),"Entry in Branch/Satellite BU's","")),"")</f>
        <v/>
      </c>
      <c r="AO671" s="171"/>
      <c r="AP671" s="171"/>
      <c r="AQ671" s="171"/>
      <c r="AR671" s="171"/>
      <c r="CI671" t="str">
        <f>IF(JRF!F684&gt;0,"",IF(JRF!B684="","",IF(LEFT(JRF!B684,1)=IFERROR(VLOOKUP(LEFT(JRF!B684,1),$CF$2:$CF$5,1,0),0),"Product Code Required",IF(JRF!C684="","",IF(JRF!C684=IFERROR(VLOOKUP(JRF!C684,$CH:$CH,1,0),0),"Product Code Required","NA")))))</f>
        <v/>
      </c>
      <c r="CJ671" t="str">
        <f>IF(JRF!AV684&gt;0,"",IF(JRF!Q684="","",IF(LEFT(JRF!Q684,1)=IFERROR(VLOOKUP(LEFT(JRF!Q684,1),$CF$2:$CF$5,1,0),0),"Product Code Required",IF(JRF!V684="","",IF(JRF!V684=IFERROR(VLOOKUP(JRF!V684,$CH:$CH,1,0),0),"Product Code Required","NA")))))</f>
        <v/>
      </c>
      <c r="CK671" t="str">
        <f>IFERROR(IF(LEN('Journal Template'!F682)&gt;0,"",IF('Journal Template'!A682="","",IF(LEFT('Journal Template'!A682,1)=IFERROR(VLOOKUP(LEFT('Journal Template'!A682,1),Checks!$CF$2:$CF$5,1,0),0),"Product Code Required",IF('Journal Template'!D682="","",IF('Journal Template'!D682=IFERROR(VLOOKUP('Journal Template'!D682,Checks!$CH:$CH,1,0),0),"Product Code Required","NA"))))),"")</f>
        <v/>
      </c>
    </row>
    <row r="672" spans="14:89">
      <c r="N672" t="s">
        <v>3905</v>
      </c>
      <c r="O672" t="s">
        <v>3906</v>
      </c>
      <c r="P672" t="s">
        <v>386</v>
      </c>
      <c r="Q672" s="150" t="str">
        <f>IF(JRF!D685="","",IF(IFERROR(VLOOKUP(JRF!D685,Checks!N:P,3,0),0)="A","","Inactive account in Use"))</f>
        <v/>
      </c>
      <c r="R672" t="str">
        <f>IFERROR(IF('Journal Template'!C1084="","",IF(IFERROR(VLOOKUP('Journal Template'!C1084,Checks!N:P,3,0),0)="A","","Inactive account in Use")),"")</f>
        <v/>
      </c>
      <c r="S672" t="s">
        <v>3907</v>
      </c>
      <c r="T672" t="s">
        <v>386</v>
      </c>
      <c r="U672" t="s">
        <v>393</v>
      </c>
      <c r="V672" s="150" t="str">
        <f>IF(JRF!C685="","",IF(IFERROR(VLOOKUP(JRF!C685,Checks!S:U,3,0),0)="A","Entry with System fund Dept",""))</f>
        <v/>
      </c>
      <c r="W672" t="str">
        <f>IFERROR(IF('Journal Template'!D1084="","",IF(IFERROR(VLOOKUP('Journal Template'!D1084,Checks!S:U,3,0),0)="A","Entry with System fund Dept","")),"")</f>
        <v/>
      </c>
      <c r="X672" t="s">
        <v>3908</v>
      </c>
      <c r="Y672" t="s">
        <v>386</v>
      </c>
      <c r="Z672" t="s">
        <v>3707</v>
      </c>
      <c r="AA672" t="s">
        <v>3681</v>
      </c>
      <c r="AB672" t="s">
        <v>125</v>
      </c>
      <c r="AC672" s="150" t="str">
        <f>IFERROR(IF(JRF!C685="","",IF(AND(VLOOKUP(JRF!C685,X:AA,4,0)=JRF!B685,VLOOKUP(JRF!C685,X:Y,2,0)="A"),"","Inactive Dept Combo Error")),"Inactive Dept Combo Error")</f>
        <v/>
      </c>
      <c r="AD672" t="str">
        <f>IFERROR(IF('Journal Template'!D1084="","",IF(AND(VLOOKUP('Journal Template'!D1084,X:AA,4,0)='Journal Template'!A1084,VLOOKUP('Journal Template'!D1084,X:Y,2,0)="A"),"","Inactive Dept Combo Error")),"")</f>
        <v/>
      </c>
      <c r="AK672" s="150" t="str">
        <f>IF(JRF!B685="","",IF(JRF!B685=IFERROR(VLOOKUP(JRF!B685,Checks!AI:AI,1,0),0),"Entry in Branch/Satellite BU's",""))</f>
        <v/>
      </c>
      <c r="AL672" t="str">
        <f>IFERROR(IF('Journal Template'!A1084="","",IF('Journal Template'!A1084=IFERROR(VLOOKUP('Journal Template'!A1084,Checks!AI:AI,1,0),0),"Entry in Branch/Satellite BU's","")),"")</f>
        <v/>
      </c>
      <c r="AO672" s="171"/>
      <c r="AP672" s="171"/>
      <c r="AQ672" s="171"/>
      <c r="AR672" s="171"/>
      <c r="CI672" t="str">
        <f>IF(JRF!F685&gt;0,"",IF(JRF!B685="","",IF(LEFT(JRF!B685,1)=IFERROR(VLOOKUP(LEFT(JRF!B685,1),$CF$2:$CF$5,1,0),0),"Product Code Required",IF(JRF!C685="","",IF(JRF!C685=IFERROR(VLOOKUP(JRF!C685,$CH:$CH,1,0),0),"Product Code Required","NA")))))</f>
        <v/>
      </c>
      <c r="CJ672" t="str">
        <f>IF(JRF!AV685&gt;0,"",IF(JRF!Q685="","",IF(LEFT(JRF!Q685,1)=IFERROR(VLOOKUP(LEFT(JRF!Q685,1),$CF$2:$CF$5,1,0),0),"Product Code Required",IF(JRF!V685="","",IF(JRF!V685=IFERROR(VLOOKUP(JRF!V685,$CH:$CH,1,0),0),"Product Code Required","NA")))))</f>
        <v/>
      </c>
      <c r="CK672" t="str">
        <f>IFERROR(IF(LEN('Journal Template'!F683)&gt;0,"",IF('Journal Template'!A683="","",IF(LEFT('Journal Template'!A683,1)=IFERROR(VLOOKUP(LEFT('Journal Template'!A683,1),Checks!$CF$2:$CF$5,1,0),0),"Product Code Required",IF('Journal Template'!D683="","",IF('Journal Template'!D683=IFERROR(VLOOKUP('Journal Template'!D683,Checks!$CH:$CH,1,0),0),"Product Code Required","NA"))))),"")</f>
        <v/>
      </c>
    </row>
    <row r="673" spans="14:89">
      <c r="N673" t="s">
        <v>3909</v>
      </c>
      <c r="O673" t="s">
        <v>3910</v>
      </c>
      <c r="P673" t="s">
        <v>386</v>
      </c>
      <c r="Q673" s="150" t="str">
        <f>IF(JRF!D686="","",IF(IFERROR(VLOOKUP(JRF!D686,Checks!N:P,3,0),0)="A","","Inactive account in Use"))</f>
        <v/>
      </c>
      <c r="R673" t="str">
        <f>IFERROR(IF('Journal Template'!C1085="","",IF(IFERROR(VLOOKUP('Journal Template'!C1085,Checks!N:P,3,0),0)="A","","Inactive account in Use")),"")</f>
        <v/>
      </c>
      <c r="S673" t="s">
        <v>3911</v>
      </c>
      <c r="T673" t="s">
        <v>386</v>
      </c>
      <c r="U673" t="s">
        <v>393</v>
      </c>
      <c r="V673" s="150" t="str">
        <f>IF(JRF!C686="","",IF(IFERROR(VLOOKUP(JRF!C686,Checks!S:U,3,0),0)="A","Entry with System fund Dept",""))</f>
        <v/>
      </c>
      <c r="W673" t="str">
        <f>IFERROR(IF('Journal Template'!D1085="","",IF(IFERROR(VLOOKUP('Journal Template'!D1085,Checks!S:U,3,0),0)="A","Entry with System fund Dept","")),"")</f>
        <v/>
      </c>
      <c r="X673" t="s">
        <v>3912</v>
      </c>
      <c r="Y673" t="s">
        <v>386</v>
      </c>
      <c r="Z673" t="s">
        <v>3913</v>
      </c>
      <c r="AA673" t="s">
        <v>399</v>
      </c>
      <c r="AB673" t="s">
        <v>125</v>
      </c>
      <c r="AC673" s="150" t="str">
        <f>IFERROR(IF(JRF!C686="","",IF(AND(VLOOKUP(JRF!C686,X:AA,4,0)=JRF!B686,VLOOKUP(JRF!C686,X:Y,2,0)="A"),"","Inactive Dept Combo Error")),"Inactive Dept Combo Error")</f>
        <v/>
      </c>
      <c r="AD673" t="str">
        <f>IFERROR(IF('Journal Template'!D1085="","",IF(AND(VLOOKUP('Journal Template'!D1085,X:AA,4,0)='Journal Template'!A1085,VLOOKUP('Journal Template'!D1085,X:Y,2,0)="A"),"","Inactive Dept Combo Error")),"")</f>
        <v/>
      </c>
      <c r="AK673" s="150" t="str">
        <f>IF(JRF!B686="","",IF(JRF!B686=IFERROR(VLOOKUP(JRF!B686,Checks!AI:AI,1,0),0),"Entry in Branch/Satellite BU's",""))</f>
        <v/>
      </c>
      <c r="AL673" t="str">
        <f>IFERROR(IF('Journal Template'!A1085="","",IF('Journal Template'!A1085=IFERROR(VLOOKUP('Journal Template'!A1085,Checks!AI:AI,1,0),0),"Entry in Branch/Satellite BU's","")),"")</f>
        <v/>
      </c>
      <c r="AO673" s="171"/>
      <c r="AP673" s="171"/>
      <c r="AQ673" s="171"/>
      <c r="AR673" s="171"/>
      <c r="CI673" t="str">
        <f>IF(JRF!F686&gt;0,"",IF(JRF!B686="","",IF(LEFT(JRF!B686,1)=IFERROR(VLOOKUP(LEFT(JRF!B686,1),$CF$2:$CF$5,1,0),0),"Product Code Required",IF(JRF!C686="","",IF(JRF!C686=IFERROR(VLOOKUP(JRF!C686,$CH:$CH,1,0),0),"Product Code Required","NA")))))</f>
        <v/>
      </c>
      <c r="CJ673" t="str">
        <f>IF(JRF!AV686&gt;0,"",IF(JRF!Q686="","",IF(LEFT(JRF!Q686,1)=IFERROR(VLOOKUP(LEFT(JRF!Q686,1),$CF$2:$CF$5,1,0),0),"Product Code Required",IF(JRF!V686="","",IF(JRF!V686=IFERROR(VLOOKUP(JRF!V686,$CH:$CH,1,0),0),"Product Code Required","NA")))))</f>
        <v/>
      </c>
      <c r="CK673" t="str">
        <f>IFERROR(IF(LEN('Journal Template'!F684)&gt;0,"",IF('Journal Template'!A684="","",IF(LEFT('Journal Template'!A684,1)=IFERROR(VLOOKUP(LEFT('Journal Template'!A684,1),Checks!$CF$2:$CF$5,1,0),0),"Product Code Required",IF('Journal Template'!D684="","",IF('Journal Template'!D684=IFERROR(VLOOKUP('Journal Template'!D684,Checks!$CH:$CH,1,0),0),"Product Code Required","NA"))))),"")</f>
        <v/>
      </c>
    </row>
    <row r="674" spans="14:89">
      <c r="N674" t="s">
        <v>3914</v>
      </c>
      <c r="O674" t="s">
        <v>983</v>
      </c>
      <c r="P674" t="s">
        <v>386</v>
      </c>
      <c r="Q674" s="150" t="str">
        <f>IF(JRF!D687="","",IF(IFERROR(VLOOKUP(JRF!D687,Checks!N:P,3,0),0)="A","","Inactive account in Use"))</f>
        <v/>
      </c>
      <c r="R674" t="str">
        <f>IFERROR(IF('Journal Template'!C1086="","",IF(IFERROR(VLOOKUP('Journal Template'!C1086,Checks!N:P,3,0),0)="A","","Inactive account in Use")),"")</f>
        <v/>
      </c>
      <c r="S674" t="s">
        <v>3915</v>
      </c>
      <c r="T674" t="s">
        <v>386</v>
      </c>
      <c r="U674" t="s">
        <v>393</v>
      </c>
      <c r="V674" s="150" t="str">
        <f>IF(JRF!C687="","",IF(IFERROR(VLOOKUP(JRF!C687,Checks!S:U,3,0),0)="A","Entry with System fund Dept",""))</f>
        <v/>
      </c>
      <c r="W674" t="str">
        <f>IFERROR(IF('Journal Template'!D1086="","",IF(IFERROR(VLOOKUP('Journal Template'!D1086,Checks!S:U,3,0),0)="A","Entry with System fund Dept","")),"")</f>
        <v/>
      </c>
      <c r="X674" t="s">
        <v>3916</v>
      </c>
      <c r="Y674" t="s">
        <v>386</v>
      </c>
      <c r="Z674" t="s">
        <v>3917</v>
      </c>
      <c r="AA674" t="s">
        <v>391</v>
      </c>
      <c r="AB674" t="s">
        <v>125</v>
      </c>
      <c r="AC674" s="150" t="str">
        <f>IFERROR(IF(JRF!C687="","",IF(AND(VLOOKUP(JRF!C687,X:AA,4,0)=JRF!B687,VLOOKUP(JRF!C687,X:Y,2,0)="A"),"","Inactive Dept Combo Error")),"Inactive Dept Combo Error")</f>
        <v/>
      </c>
      <c r="AD674" t="str">
        <f>IFERROR(IF('Journal Template'!D1086="","",IF(AND(VLOOKUP('Journal Template'!D1086,X:AA,4,0)='Journal Template'!A1086,VLOOKUP('Journal Template'!D1086,X:Y,2,0)="A"),"","Inactive Dept Combo Error")),"")</f>
        <v/>
      </c>
      <c r="AK674" s="150" t="str">
        <f>IF(JRF!B687="","",IF(JRF!B687=IFERROR(VLOOKUP(JRF!B687,Checks!AI:AI,1,0),0),"Entry in Branch/Satellite BU's",""))</f>
        <v/>
      </c>
      <c r="AL674" t="str">
        <f>IFERROR(IF('Journal Template'!A1086="","",IF('Journal Template'!A1086=IFERROR(VLOOKUP('Journal Template'!A1086,Checks!AI:AI,1,0),0),"Entry in Branch/Satellite BU's","")),"")</f>
        <v/>
      </c>
      <c r="AO674" s="171"/>
      <c r="AP674" s="171"/>
      <c r="AQ674" s="171"/>
      <c r="AR674" s="171"/>
      <c r="CI674" t="str">
        <f>IF(JRF!F687&gt;0,"",IF(JRF!B687="","",IF(LEFT(JRF!B687,1)=IFERROR(VLOOKUP(LEFT(JRF!B687,1),$CF$2:$CF$5,1,0),0),"Product Code Required",IF(JRF!C687="","",IF(JRF!C687=IFERROR(VLOOKUP(JRF!C687,$CH:$CH,1,0),0),"Product Code Required","NA")))))</f>
        <v/>
      </c>
      <c r="CJ674" t="str">
        <f>IF(JRF!AV687&gt;0,"",IF(JRF!Q687="","",IF(LEFT(JRF!Q687,1)=IFERROR(VLOOKUP(LEFT(JRF!Q687,1),$CF$2:$CF$5,1,0),0),"Product Code Required",IF(JRF!V687="","",IF(JRF!V687=IFERROR(VLOOKUP(JRF!V687,$CH:$CH,1,0),0),"Product Code Required","NA")))))</f>
        <v/>
      </c>
      <c r="CK674" t="str">
        <f>IFERROR(IF(LEN('Journal Template'!F685)&gt;0,"",IF('Journal Template'!A685="","",IF(LEFT('Journal Template'!A685,1)=IFERROR(VLOOKUP(LEFT('Journal Template'!A685,1),Checks!$CF$2:$CF$5,1,0),0),"Product Code Required",IF('Journal Template'!D685="","",IF('Journal Template'!D685=IFERROR(VLOOKUP('Journal Template'!D685,Checks!$CH:$CH,1,0),0),"Product Code Required","NA"))))),"")</f>
        <v/>
      </c>
    </row>
    <row r="675" spans="14:89">
      <c r="N675" t="s">
        <v>3918</v>
      </c>
      <c r="O675" t="s">
        <v>983</v>
      </c>
      <c r="P675" t="s">
        <v>386</v>
      </c>
      <c r="Q675" s="150" t="str">
        <f>IF(JRF!D688="","",IF(IFERROR(VLOOKUP(JRF!D688,Checks!N:P,3,0),0)="A","","Inactive account in Use"))</f>
        <v/>
      </c>
      <c r="R675" t="str">
        <f>IFERROR(IF('Journal Template'!C1087="","",IF(IFERROR(VLOOKUP('Journal Template'!C1087,Checks!N:P,3,0),0)="A","","Inactive account in Use")),"")</f>
        <v/>
      </c>
      <c r="S675" t="s">
        <v>3919</v>
      </c>
      <c r="T675" t="s">
        <v>386</v>
      </c>
      <c r="U675" t="s">
        <v>393</v>
      </c>
      <c r="V675" s="150" t="str">
        <f>IF(JRF!C688="","",IF(IFERROR(VLOOKUP(JRF!C688,Checks!S:U,3,0),0)="A","Entry with System fund Dept",""))</f>
        <v/>
      </c>
      <c r="W675" t="str">
        <f>IFERROR(IF('Journal Template'!D1087="","",IF(IFERROR(VLOOKUP('Journal Template'!D1087,Checks!S:U,3,0),0)="A","Entry with System fund Dept","")),"")</f>
        <v/>
      </c>
      <c r="X675" t="s">
        <v>3920</v>
      </c>
      <c r="Y675" t="s">
        <v>386</v>
      </c>
      <c r="Z675" t="s">
        <v>3921</v>
      </c>
      <c r="AA675" t="s">
        <v>391</v>
      </c>
      <c r="AB675" t="s">
        <v>125</v>
      </c>
      <c r="AC675" s="150" t="str">
        <f>IFERROR(IF(JRF!C688="","",IF(AND(VLOOKUP(JRF!C688,X:AA,4,0)=JRF!B688,VLOOKUP(JRF!C688,X:Y,2,0)="A"),"","Inactive Dept Combo Error")),"Inactive Dept Combo Error")</f>
        <v/>
      </c>
      <c r="AD675" t="str">
        <f>IFERROR(IF('Journal Template'!D1087="","",IF(AND(VLOOKUP('Journal Template'!D1087,X:AA,4,0)='Journal Template'!A1087,VLOOKUP('Journal Template'!D1087,X:Y,2,0)="A"),"","Inactive Dept Combo Error")),"")</f>
        <v/>
      </c>
      <c r="AK675" s="150" t="str">
        <f>IF(JRF!B688="","",IF(JRF!B688=IFERROR(VLOOKUP(JRF!B688,Checks!AI:AI,1,0),0),"Entry in Branch/Satellite BU's",""))</f>
        <v/>
      </c>
      <c r="AL675" t="str">
        <f>IFERROR(IF('Journal Template'!A1087="","",IF('Journal Template'!A1087=IFERROR(VLOOKUP('Journal Template'!A1087,Checks!AI:AI,1,0),0),"Entry in Branch/Satellite BU's","")),"")</f>
        <v/>
      </c>
      <c r="AO675" s="171"/>
      <c r="AP675" s="171"/>
      <c r="AQ675" s="171"/>
      <c r="AR675" s="171"/>
      <c r="CI675" t="str">
        <f>IF(JRF!F688&gt;0,"",IF(JRF!B688="","",IF(LEFT(JRF!B688,1)=IFERROR(VLOOKUP(LEFT(JRF!B688,1),$CF$2:$CF$5,1,0),0),"Product Code Required",IF(JRF!C688="","",IF(JRF!C688=IFERROR(VLOOKUP(JRF!C688,$CH:$CH,1,0),0),"Product Code Required","NA")))))</f>
        <v/>
      </c>
      <c r="CJ675" t="str">
        <f>IF(JRF!AV688&gt;0,"",IF(JRF!Q688="","",IF(LEFT(JRF!Q688,1)=IFERROR(VLOOKUP(LEFT(JRF!Q688,1),$CF$2:$CF$5,1,0),0),"Product Code Required",IF(JRF!V688="","",IF(JRF!V688=IFERROR(VLOOKUP(JRF!V688,$CH:$CH,1,0),0),"Product Code Required","NA")))))</f>
        <v/>
      </c>
      <c r="CK675" t="str">
        <f>IFERROR(IF(LEN('Journal Template'!F686)&gt;0,"",IF('Journal Template'!A686="","",IF(LEFT('Journal Template'!A686,1)=IFERROR(VLOOKUP(LEFT('Journal Template'!A686,1),Checks!$CF$2:$CF$5,1,0),0),"Product Code Required",IF('Journal Template'!D686="","",IF('Journal Template'!D686=IFERROR(VLOOKUP('Journal Template'!D686,Checks!$CH:$CH,1,0),0),"Product Code Required","NA"))))),"")</f>
        <v/>
      </c>
    </row>
    <row r="676" spans="14:89">
      <c r="N676" t="s">
        <v>3922</v>
      </c>
      <c r="O676" t="s">
        <v>983</v>
      </c>
      <c r="P676" t="s">
        <v>386</v>
      </c>
      <c r="Q676" s="150" t="str">
        <f>IF(JRF!D689="","",IF(IFERROR(VLOOKUP(JRF!D689,Checks!N:P,3,0),0)="A","","Inactive account in Use"))</f>
        <v/>
      </c>
      <c r="R676" t="str">
        <f>IFERROR(IF('Journal Template'!C1088="","",IF(IFERROR(VLOOKUP('Journal Template'!C1088,Checks!N:P,3,0),0)="A","","Inactive account in Use")),"")</f>
        <v/>
      </c>
      <c r="S676" t="s">
        <v>3923</v>
      </c>
      <c r="T676" t="s">
        <v>386</v>
      </c>
      <c r="U676" t="s">
        <v>393</v>
      </c>
      <c r="V676" s="150" t="str">
        <f>IF(JRF!C689="","",IF(IFERROR(VLOOKUP(JRF!C689,Checks!S:U,3,0),0)="A","Entry with System fund Dept",""))</f>
        <v/>
      </c>
      <c r="W676" t="str">
        <f>IFERROR(IF('Journal Template'!D1088="","",IF(IFERROR(VLOOKUP('Journal Template'!D1088,Checks!S:U,3,0),0)="A","Entry with System fund Dept","")),"")</f>
        <v/>
      </c>
      <c r="X676" t="s">
        <v>3924</v>
      </c>
      <c r="Y676" t="s">
        <v>386</v>
      </c>
      <c r="Z676" t="s">
        <v>3925</v>
      </c>
      <c r="AA676" t="s">
        <v>3926</v>
      </c>
      <c r="AB676" t="s">
        <v>125</v>
      </c>
      <c r="AC676" s="150" t="str">
        <f>IFERROR(IF(JRF!C689="","",IF(AND(VLOOKUP(JRF!C689,X:AA,4,0)=JRF!B689,VLOOKUP(JRF!C689,X:Y,2,0)="A"),"","Inactive Dept Combo Error")),"Inactive Dept Combo Error")</f>
        <v/>
      </c>
      <c r="AD676" t="str">
        <f>IFERROR(IF('Journal Template'!D1088="","",IF(AND(VLOOKUP('Journal Template'!D1088,X:AA,4,0)='Journal Template'!A1088,VLOOKUP('Journal Template'!D1088,X:Y,2,0)="A"),"","Inactive Dept Combo Error")),"")</f>
        <v/>
      </c>
      <c r="AK676" s="150" t="str">
        <f>IF(JRF!B689="","",IF(JRF!B689=IFERROR(VLOOKUP(JRF!B689,Checks!AI:AI,1,0),0),"Entry in Branch/Satellite BU's",""))</f>
        <v/>
      </c>
      <c r="AL676" t="str">
        <f>IFERROR(IF('Journal Template'!A1088="","",IF('Journal Template'!A1088=IFERROR(VLOOKUP('Journal Template'!A1088,Checks!AI:AI,1,0),0),"Entry in Branch/Satellite BU's","")),"")</f>
        <v/>
      </c>
      <c r="AO676" s="171"/>
      <c r="AP676" s="171"/>
      <c r="AQ676" s="171"/>
      <c r="AR676" s="171"/>
      <c r="CI676" t="str">
        <f>IF(JRF!F689&gt;0,"",IF(JRF!B689="","",IF(LEFT(JRF!B689,1)=IFERROR(VLOOKUP(LEFT(JRF!B689,1),$CF$2:$CF$5,1,0),0),"Product Code Required",IF(JRF!C689="","",IF(JRF!C689=IFERROR(VLOOKUP(JRF!C689,$CH:$CH,1,0),0),"Product Code Required","NA")))))</f>
        <v/>
      </c>
      <c r="CJ676" t="str">
        <f>IF(JRF!AV689&gt;0,"",IF(JRF!Q689="","",IF(LEFT(JRF!Q689,1)=IFERROR(VLOOKUP(LEFT(JRF!Q689,1),$CF$2:$CF$5,1,0),0),"Product Code Required",IF(JRF!V689="","",IF(JRF!V689=IFERROR(VLOOKUP(JRF!V689,$CH:$CH,1,0),0),"Product Code Required","NA")))))</f>
        <v/>
      </c>
      <c r="CK676" t="str">
        <f>IFERROR(IF(LEN('Journal Template'!F687)&gt;0,"",IF('Journal Template'!A687="","",IF(LEFT('Journal Template'!A687,1)=IFERROR(VLOOKUP(LEFT('Journal Template'!A687,1),Checks!$CF$2:$CF$5,1,0),0),"Product Code Required",IF('Journal Template'!D687="","",IF('Journal Template'!D687=IFERROR(VLOOKUP('Journal Template'!D687,Checks!$CH:$CH,1,0),0),"Product Code Required","NA"))))),"")</f>
        <v/>
      </c>
    </row>
    <row r="677" spans="14:89">
      <c r="N677" t="s">
        <v>3927</v>
      </c>
      <c r="O677" t="s">
        <v>983</v>
      </c>
      <c r="P677" t="s">
        <v>386</v>
      </c>
      <c r="Q677" s="150" t="str">
        <f>IF(JRF!D690="","",IF(IFERROR(VLOOKUP(JRF!D690,Checks!N:P,3,0),0)="A","","Inactive account in Use"))</f>
        <v/>
      </c>
      <c r="R677" t="str">
        <f>IFERROR(IF('Journal Template'!C1089="","",IF(IFERROR(VLOOKUP('Journal Template'!C1089,Checks!N:P,3,0),0)="A","","Inactive account in Use")),"")</f>
        <v/>
      </c>
      <c r="S677" t="s">
        <v>3928</v>
      </c>
      <c r="T677" t="s">
        <v>386</v>
      </c>
      <c r="U677" t="s">
        <v>393</v>
      </c>
      <c r="V677" s="150" t="str">
        <f>IF(JRF!C690="","",IF(IFERROR(VLOOKUP(JRF!C690,Checks!S:U,3,0),0)="A","Entry with System fund Dept",""))</f>
        <v/>
      </c>
      <c r="W677" t="str">
        <f>IFERROR(IF('Journal Template'!D1089="","",IF(IFERROR(VLOOKUP('Journal Template'!D1089,Checks!S:U,3,0),0)="A","Entry with System fund Dept","")),"")</f>
        <v/>
      </c>
      <c r="X677" t="s">
        <v>3929</v>
      </c>
      <c r="Y677" t="s">
        <v>386</v>
      </c>
      <c r="Z677" t="s">
        <v>3930</v>
      </c>
      <c r="AA677" t="s">
        <v>3681</v>
      </c>
      <c r="AB677" t="s">
        <v>125</v>
      </c>
      <c r="AC677" s="150" t="str">
        <f>IFERROR(IF(JRF!C690="","",IF(AND(VLOOKUP(JRF!C690,X:AA,4,0)=JRF!B690,VLOOKUP(JRF!C690,X:Y,2,0)="A"),"","Inactive Dept Combo Error")),"Inactive Dept Combo Error")</f>
        <v/>
      </c>
      <c r="AD677" t="str">
        <f>IFERROR(IF('Journal Template'!D1089="","",IF(AND(VLOOKUP('Journal Template'!D1089,X:AA,4,0)='Journal Template'!A1089,VLOOKUP('Journal Template'!D1089,X:Y,2,0)="A"),"","Inactive Dept Combo Error")),"")</f>
        <v/>
      </c>
      <c r="AK677" s="150" t="str">
        <f>IF(JRF!B690="","",IF(JRF!B690=IFERROR(VLOOKUP(JRF!B690,Checks!AI:AI,1,0),0),"Entry in Branch/Satellite BU's",""))</f>
        <v/>
      </c>
      <c r="AL677" t="str">
        <f>IFERROR(IF('Journal Template'!A1089="","",IF('Journal Template'!A1089=IFERROR(VLOOKUP('Journal Template'!A1089,Checks!AI:AI,1,0),0),"Entry in Branch/Satellite BU's","")),"")</f>
        <v/>
      </c>
      <c r="AO677" s="171"/>
      <c r="AP677" s="171"/>
      <c r="AQ677" s="171"/>
      <c r="AR677" s="171"/>
      <c r="CI677" t="str">
        <f>IF(JRF!F690&gt;0,"",IF(JRF!B690="","",IF(LEFT(JRF!B690,1)=IFERROR(VLOOKUP(LEFT(JRF!B690,1),$CF$2:$CF$5,1,0),0),"Product Code Required",IF(JRF!C690="","",IF(JRF!C690=IFERROR(VLOOKUP(JRF!C690,$CH:$CH,1,0),0),"Product Code Required","NA")))))</f>
        <v/>
      </c>
      <c r="CJ677" t="str">
        <f>IF(JRF!AV690&gt;0,"",IF(JRF!Q690="","",IF(LEFT(JRF!Q690,1)=IFERROR(VLOOKUP(LEFT(JRF!Q690,1),$CF$2:$CF$5,1,0),0),"Product Code Required",IF(JRF!V690="","",IF(JRF!V690=IFERROR(VLOOKUP(JRF!V690,$CH:$CH,1,0),0),"Product Code Required","NA")))))</f>
        <v/>
      </c>
      <c r="CK677" t="str">
        <f>IFERROR(IF(LEN('Journal Template'!F688)&gt;0,"",IF('Journal Template'!A688="","",IF(LEFT('Journal Template'!A688,1)=IFERROR(VLOOKUP(LEFT('Journal Template'!A688,1),Checks!$CF$2:$CF$5,1,0),0),"Product Code Required",IF('Journal Template'!D688="","",IF('Journal Template'!D688=IFERROR(VLOOKUP('Journal Template'!D688,Checks!$CH:$CH,1,0),0),"Product Code Required","NA"))))),"")</f>
        <v/>
      </c>
    </row>
    <row r="678" spans="14:89">
      <c r="N678" t="s">
        <v>3931</v>
      </c>
      <c r="O678" t="s">
        <v>3932</v>
      </c>
      <c r="P678" t="s">
        <v>386</v>
      </c>
      <c r="Q678" s="150" t="str">
        <f>IF(JRF!D691="","",IF(IFERROR(VLOOKUP(JRF!D691,Checks!N:P,3,0),0)="A","","Inactive account in Use"))</f>
        <v/>
      </c>
      <c r="R678" t="str">
        <f>IFERROR(IF('Journal Template'!C1090="","",IF(IFERROR(VLOOKUP('Journal Template'!C1090,Checks!N:P,3,0),0)="A","","Inactive account in Use")),"")</f>
        <v/>
      </c>
      <c r="S678" t="s">
        <v>3933</v>
      </c>
      <c r="T678" t="s">
        <v>386</v>
      </c>
      <c r="U678" t="s">
        <v>393</v>
      </c>
      <c r="V678" s="150" t="str">
        <f>IF(JRF!C691="","",IF(IFERROR(VLOOKUP(JRF!C691,Checks!S:U,3,0),0)="A","Entry with System fund Dept",""))</f>
        <v/>
      </c>
      <c r="W678" t="str">
        <f>IFERROR(IF('Journal Template'!D1090="","",IF(IFERROR(VLOOKUP('Journal Template'!D1090,Checks!S:U,3,0),0)="A","Entry with System fund Dept","")),"")</f>
        <v/>
      </c>
      <c r="X678" t="s">
        <v>3934</v>
      </c>
      <c r="Y678" t="s">
        <v>386</v>
      </c>
      <c r="Z678" t="s">
        <v>3935</v>
      </c>
      <c r="AA678" t="s">
        <v>391</v>
      </c>
      <c r="AB678" t="s">
        <v>125</v>
      </c>
      <c r="AC678" s="150" t="str">
        <f>IFERROR(IF(JRF!C691="","",IF(AND(VLOOKUP(JRF!C691,X:AA,4,0)=JRF!B691,VLOOKUP(JRF!C691,X:Y,2,0)="A"),"","Inactive Dept Combo Error")),"Inactive Dept Combo Error")</f>
        <v/>
      </c>
      <c r="AD678" t="str">
        <f>IFERROR(IF('Journal Template'!D1090="","",IF(AND(VLOOKUP('Journal Template'!D1090,X:AA,4,0)='Journal Template'!A1090,VLOOKUP('Journal Template'!D1090,X:Y,2,0)="A"),"","Inactive Dept Combo Error")),"")</f>
        <v/>
      </c>
      <c r="AK678" s="150" t="str">
        <f>IF(JRF!B691="","",IF(JRF!B691=IFERROR(VLOOKUP(JRF!B691,Checks!AI:AI,1,0),0),"Entry in Branch/Satellite BU's",""))</f>
        <v/>
      </c>
      <c r="AL678" t="str">
        <f>IFERROR(IF('Journal Template'!A1090="","",IF('Journal Template'!A1090=IFERROR(VLOOKUP('Journal Template'!A1090,Checks!AI:AI,1,0),0),"Entry in Branch/Satellite BU's","")),"")</f>
        <v/>
      </c>
      <c r="AO678" s="171"/>
      <c r="AP678" s="171"/>
      <c r="AQ678" s="171"/>
      <c r="AR678" s="171"/>
      <c r="CI678" t="str">
        <f>IF(JRF!F691&gt;0,"",IF(JRF!B691="","",IF(LEFT(JRF!B691,1)=IFERROR(VLOOKUP(LEFT(JRF!B691,1),$CF$2:$CF$5,1,0),0),"Product Code Required",IF(JRF!C691="","",IF(JRF!C691=IFERROR(VLOOKUP(JRF!C691,$CH:$CH,1,0),0),"Product Code Required","NA")))))</f>
        <v/>
      </c>
      <c r="CJ678" t="str">
        <f>IF(JRF!AV691&gt;0,"",IF(JRF!Q691="","",IF(LEFT(JRF!Q691,1)=IFERROR(VLOOKUP(LEFT(JRF!Q691,1),$CF$2:$CF$5,1,0),0),"Product Code Required",IF(JRF!V691="","",IF(JRF!V691=IFERROR(VLOOKUP(JRF!V691,$CH:$CH,1,0),0),"Product Code Required","NA")))))</f>
        <v/>
      </c>
      <c r="CK678" t="str">
        <f>IFERROR(IF(LEN('Journal Template'!F689)&gt;0,"",IF('Journal Template'!A689="","",IF(LEFT('Journal Template'!A689,1)=IFERROR(VLOOKUP(LEFT('Journal Template'!A689,1),Checks!$CF$2:$CF$5,1,0),0),"Product Code Required",IF('Journal Template'!D689="","",IF('Journal Template'!D689=IFERROR(VLOOKUP('Journal Template'!D689,Checks!$CH:$CH,1,0),0),"Product Code Required","NA"))))),"")</f>
        <v/>
      </c>
    </row>
    <row r="679" spans="14:89">
      <c r="N679" t="s">
        <v>3936</v>
      </c>
      <c r="O679" t="s">
        <v>3937</v>
      </c>
      <c r="P679" t="s">
        <v>386</v>
      </c>
      <c r="Q679" s="150" t="str">
        <f>IF(JRF!D692="","",IF(IFERROR(VLOOKUP(JRF!D692,Checks!N:P,3,0),0)="A","","Inactive account in Use"))</f>
        <v/>
      </c>
      <c r="R679" t="str">
        <f>IFERROR(IF('Journal Template'!C1091="","",IF(IFERROR(VLOOKUP('Journal Template'!C1091,Checks!N:P,3,0),0)="A","","Inactive account in Use")),"")</f>
        <v/>
      </c>
      <c r="S679" t="s">
        <v>3938</v>
      </c>
      <c r="T679" t="s">
        <v>386</v>
      </c>
      <c r="U679" t="s">
        <v>393</v>
      </c>
      <c r="V679" s="150" t="str">
        <f>IF(JRF!C692="","",IF(IFERROR(VLOOKUP(JRF!C692,Checks!S:U,3,0),0)="A","Entry with System fund Dept",""))</f>
        <v/>
      </c>
      <c r="W679" t="str">
        <f>IFERROR(IF('Journal Template'!D1091="","",IF(IFERROR(VLOOKUP('Journal Template'!D1091,Checks!S:U,3,0),0)="A","Entry with System fund Dept","")),"")</f>
        <v/>
      </c>
      <c r="X679" t="s">
        <v>3939</v>
      </c>
      <c r="Y679" t="s">
        <v>386</v>
      </c>
      <c r="Z679" t="s">
        <v>3940</v>
      </c>
      <c r="AA679" t="s">
        <v>3681</v>
      </c>
      <c r="AB679" t="s">
        <v>125</v>
      </c>
      <c r="AC679" s="150" t="str">
        <f>IFERROR(IF(JRF!C692="","",IF(AND(VLOOKUP(JRF!C692,X:AA,4,0)=JRF!B692,VLOOKUP(JRF!C692,X:Y,2,0)="A"),"","Inactive Dept Combo Error")),"Inactive Dept Combo Error")</f>
        <v/>
      </c>
      <c r="AD679" t="str">
        <f>IFERROR(IF('Journal Template'!D1091="","",IF(AND(VLOOKUP('Journal Template'!D1091,X:AA,4,0)='Journal Template'!A1091,VLOOKUP('Journal Template'!D1091,X:Y,2,0)="A"),"","Inactive Dept Combo Error")),"")</f>
        <v/>
      </c>
      <c r="AK679" s="150" t="str">
        <f>IF(JRF!B692="","",IF(JRF!B692=IFERROR(VLOOKUP(JRF!B692,Checks!AI:AI,1,0),0),"Entry in Branch/Satellite BU's",""))</f>
        <v/>
      </c>
      <c r="AL679" t="str">
        <f>IFERROR(IF('Journal Template'!A1091="","",IF('Journal Template'!A1091=IFERROR(VLOOKUP('Journal Template'!A1091,Checks!AI:AI,1,0),0),"Entry in Branch/Satellite BU's","")),"")</f>
        <v/>
      </c>
      <c r="AO679" s="171"/>
      <c r="AP679" s="171"/>
      <c r="AQ679" s="171"/>
      <c r="AR679" s="171"/>
      <c r="CI679" t="str">
        <f>IF(JRF!F692&gt;0,"",IF(JRF!B692="","",IF(LEFT(JRF!B692,1)=IFERROR(VLOOKUP(LEFT(JRF!B692,1),$CF$2:$CF$5,1,0),0),"Product Code Required",IF(JRF!C692="","",IF(JRF!C692=IFERROR(VLOOKUP(JRF!C692,$CH:$CH,1,0),0),"Product Code Required","NA")))))</f>
        <v/>
      </c>
      <c r="CJ679" t="str">
        <f>IF(JRF!AV692&gt;0,"",IF(JRF!Q692="","",IF(LEFT(JRF!Q692,1)=IFERROR(VLOOKUP(LEFT(JRF!Q692,1),$CF$2:$CF$5,1,0),0),"Product Code Required",IF(JRF!V692="","",IF(JRF!V692=IFERROR(VLOOKUP(JRF!V692,$CH:$CH,1,0),0),"Product Code Required","NA")))))</f>
        <v/>
      </c>
      <c r="CK679" t="str">
        <f>IFERROR(IF(LEN('Journal Template'!F690)&gt;0,"",IF('Journal Template'!A690="","",IF(LEFT('Journal Template'!A690,1)=IFERROR(VLOOKUP(LEFT('Journal Template'!A690,1),Checks!$CF$2:$CF$5,1,0),0),"Product Code Required",IF('Journal Template'!D690="","",IF('Journal Template'!D690=IFERROR(VLOOKUP('Journal Template'!D690,Checks!$CH:$CH,1,0),0),"Product Code Required","NA"))))),"")</f>
        <v/>
      </c>
    </row>
    <row r="680" spans="14:89">
      <c r="N680" t="s">
        <v>3941</v>
      </c>
      <c r="O680" t="s">
        <v>3942</v>
      </c>
      <c r="P680" t="s">
        <v>386</v>
      </c>
      <c r="Q680" s="150" t="str">
        <f>IF(JRF!D693="","",IF(IFERROR(VLOOKUP(JRF!D693,Checks!N:P,3,0),0)="A","","Inactive account in Use"))</f>
        <v/>
      </c>
      <c r="R680" t="str">
        <f>IFERROR(IF('Journal Template'!C1092="","",IF(IFERROR(VLOOKUP('Journal Template'!C1092,Checks!N:P,3,0),0)="A","","Inactive account in Use")),"")</f>
        <v/>
      </c>
      <c r="S680" t="s">
        <v>3943</v>
      </c>
      <c r="T680" t="s">
        <v>386</v>
      </c>
      <c r="U680" t="s">
        <v>393</v>
      </c>
      <c r="V680" s="150" t="str">
        <f>IF(JRF!C693="","",IF(IFERROR(VLOOKUP(JRF!C693,Checks!S:U,3,0),0)="A","Entry with System fund Dept",""))</f>
        <v/>
      </c>
      <c r="W680" t="str">
        <f>IFERROR(IF('Journal Template'!D1092="","",IF(IFERROR(VLOOKUP('Journal Template'!D1092,Checks!S:U,3,0),0)="A","Entry with System fund Dept","")),"")</f>
        <v/>
      </c>
      <c r="X680" t="s">
        <v>3944</v>
      </c>
      <c r="Y680" t="s">
        <v>386</v>
      </c>
      <c r="Z680" t="s">
        <v>3945</v>
      </c>
      <c r="AA680" t="s">
        <v>3681</v>
      </c>
      <c r="AB680" t="s">
        <v>125</v>
      </c>
      <c r="AC680" s="150" t="str">
        <f>IFERROR(IF(JRF!C693="","",IF(AND(VLOOKUP(JRF!C693,X:AA,4,0)=JRF!B693,VLOOKUP(JRF!C693,X:Y,2,0)="A"),"","Inactive Dept Combo Error")),"Inactive Dept Combo Error")</f>
        <v/>
      </c>
      <c r="AD680" t="str">
        <f>IFERROR(IF('Journal Template'!D1092="","",IF(AND(VLOOKUP('Journal Template'!D1092,X:AA,4,0)='Journal Template'!A1092,VLOOKUP('Journal Template'!D1092,X:Y,2,0)="A"),"","Inactive Dept Combo Error")),"")</f>
        <v/>
      </c>
      <c r="AK680" s="150" t="str">
        <f>IF(JRF!B693="","",IF(JRF!B693=IFERROR(VLOOKUP(JRF!B693,Checks!AI:AI,1,0),0),"Entry in Branch/Satellite BU's",""))</f>
        <v/>
      </c>
      <c r="AL680" t="str">
        <f>IFERROR(IF('Journal Template'!A1092="","",IF('Journal Template'!A1092=IFERROR(VLOOKUP('Journal Template'!A1092,Checks!AI:AI,1,0),0),"Entry in Branch/Satellite BU's","")),"")</f>
        <v/>
      </c>
      <c r="AO680" s="171"/>
      <c r="AP680" s="171"/>
      <c r="AQ680" s="171"/>
      <c r="AR680" s="171"/>
      <c r="CI680" t="str">
        <f>IF(JRF!F693&gt;0,"",IF(JRF!B693="","",IF(LEFT(JRF!B693,1)=IFERROR(VLOOKUP(LEFT(JRF!B693,1),$CF$2:$CF$5,1,0),0),"Product Code Required",IF(JRF!C693="","",IF(JRF!C693=IFERROR(VLOOKUP(JRF!C693,$CH:$CH,1,0),0),"Product Code Required","NA")))))</f>
        <v/>
      </c>
      <c r="CJ680" t="str">
        <f>IF(JRF!AV693&gt;0,"",IF(JRF!Q693="","",IF(LEFT(JRF!Q693,1)=IFERROR(VLOOKUP(LEFT(JRF!Q693,1),$CF$2:$CF$5,1,0),0),"Product Code Required",IF(JRF!V693="","",IF(JRF!V693=IFERROR(VLOOKUP(JRF!V693,$CH:$CH,1,0),0),"Product Code Required","NA")))))</f>
        <v/>
      </c>
      <c r="CK680" t="str">
        <f>IFERROR(IF(LEN('Journal Template'!F691)&gt;0,"",IF('Journal Template'!A691="","",IF(LEFT('Journal Template'!A691,1)=IFERROR(VLOOKUP(LEFT('Journal Template'!A691,1),Checks!$CF$2:$CF$5,1,0),0),"Product Code Required",IF('Journal Template'!D691="","",IF('Journal Template'!D691=IFERROR(VLOOKUP('Journal Template'!D691,Checks!$CH:$CH,1,0),0),"Product Code Required","NA"))))),"")</f>
        <v/>
      </c>
    </row>
    <row r="681" spans="14:89">
      <c r="N681" t="s">
        <v>3946</v>
      </c>
      <c r="O681" t="s">
        <v>3947</v>
      </c>
      <c r="P681" t="s">
        <v>386</v>
      </c>
      <c r="Q681" s="150" t="str">
        <f>IF(JRF!D694="","",IF(IFERROR(VLOOKUP(JRF!D694,Checks!N:P,3,0),0)="A","","Inactive account in Use"))</f>
        <v/>
      </c>
      <c r="R681" t="str">
        <f>IFERROR(IF('Journal Template'!C1093="","",IF(IFERROR(VLOOKUP('Journal Template'!C1093,Checks!N:P,3,0),0)="A","","Inactive account in Use")),"")</f>
        <v/>
      </c>
      <c r="S681" t="s">
        <v>3948</v>
      </c>
      <c r="T681" t="s">
        <v>386</v>
      </c>
      <c r="U681" t="s">
        <v>393</v>
      </c>
      <c r="V681" s="150" t="str">
        <f>IF(JRF!C694="","",IF(IFERROR(VLOOKUP(JRF!C694,Checks!S:U,3,0),0)="A","Entry with System fund Dept",""))</f>
        <v/>
      </c>
      <c r="W681" t="str">
        <f>IFERROR(IF('Journal Template'!D1093="","",IF(IFERROR(VLOOKUP('Journal Template'!D1093,Checks!S:U,3,0),0)="A","Entry with System fund Dept","")),"")</f>
        <v/>
      </c>
      <c r="X681" t="s">
        <v>3177</v>
      </c>
      <c r="Y681" t="s">
        <v>386</v>
      </c>
      <c r="Z681" t="s">
        <v>3949</v>
      </c>
      <c r="AA681" t="s">
        <v>3681</v>
      </c>
      <c r="AB681" t="s">
        <v>125</v>
      </c>
      <c r="AC681" s="150" t="str">
        <f>IFERROR(IF(JRF!C694="","",IF(AND(VLOOKUP(JRF!C694,X:AA,4,0)=JRF!B694,VLOOKUP(JRF!C694,X:Y,2,0)="A"),"","Inactive Dept Combo Error")),"Inactive Dept Combo Error")</f>
        <v/>
      </c>
      <c r="AD681" t="str">
        <f>IFERROR(IF('Journal Template'!D1093="","",IF(AND(VLOOKUP('Journal Template'!D1093,X:AA,4,0)='Journal Template'!A1093,VLOOKUP('Journal Template'!D1093,X:Y,2,0)="A"),"","Inactive Dept Combo Error")),"")</f>
        <v/>
      </c>
      <c r="AK681" s="150" t="str">
        <f>IF(JRF!B694="","",IF(JRF!B694=IFERROR(VLOOKUP(JRF!B694,Checks!AI:AI,1,0),0),"Entry in Branch/Satellite BU's",""))</f>
        <v/>
      </c>
      <c r="AL681" t="str">
        <f>IFERROR(IF('Journal Template'!A1093="","",IF('Journal Template'!A1093=IFERROR(VLOOKUP('Journal Template'!A1093,Checks!AI:AI,1,0),0),"Entry in Branch/Satellite BU's","")),"")</f>
        <v/>
      </c>
      <c r="AO681" s="171"/>
      <c r="AP681" s="171"/>
      <c r="AQ681" s="171"/>
      <c r="AR681" s="171"/>
      <c r="CI681" t="str">
        <f>IF(JRF!F694&gt;0,"",IF(JRF!B694="","",IF(LEFT(JRF!B694,1)=IFERROR(VLOOKUP(LEFT(JRF!B694,1),$CF$2:$CF$5,1,0),0),"Product Code Required",IF(JRF!C694="","",IF(JRF!C694=IFERROR(VLOOKUP(JRF!C694,$CH:$CH,1,0),0),"Product Code Required","NA")))))</f>
        <v/>
      </c>
      <c r="CJ681" t="str">
        <f>IF(JRF!AV694&gt;0,"",IF(JRF!Q694="","",IF(LEFT(JRF!Q694,1)=IFERROR(VLOOKUP(LEFT(JRF!Q694,1),$CF$2:$CF$5,1,0),0),"Product Code Required",IF(JRF!V694="","",IF(JRF!V694=IFERROR(VLOOKUP(JRF!V694,$CH:$CH,1,0),0),"Product Code Required","NA")))))</f>
        <v/>
      </c>
      <c r="CK681" t="str">
        <f>IFERROR(IF(LEN('Journal Template'!F692)&gt;0,"",IF('Journal Template'!A692="","",IF(LEFT('Journal Template'!A692,1)=IFERROR(VLOOKUP(LEFT('Journal Template'!A692,1),Checks!$CF$2:$CF$5,1,0),0),"Product Code Required",IF('Journal Template'!D692="","",IF('Journal Template'!D692=IFERROR(VLOOKUP('Journal Template'!D692,Checks!$CH:$CH,1,0),0),"Product Code Required","NA"))))),"")</f>
        <v/>
      </c>
    </row>
    <row r="682" spans="14:89">
      <c r="N682" t="s">
        <v>3950</v>
      </c>
      <c r="O682" t="s">
        <v>3951</v>
      </c>
      <c r="P682" t="s">
        <v>386</v>
      </c>
      <c r="Q682" s="150" t="str">
        <f>IF(JRF!D695="","",IF(IFERROR(VLOOKUP(JRF!D695,Checks!N:P,3,0),0)="A","","Inactive account in Use"))</f>
        <v/>
      </c>
      <c r="R682" t="str">
        <f>IFERROR(IF('Journal Template'!C1094="","",IF(IFERROR(VLOOKUP('Journal Template'!C1094,Checks!N:P,3,0),0)="A","","Inactive account in Use")),"")</f>
        <v/>
      </c>
      <c r="S682" t="s">
        <v>3952</v>
      </c>
      <c r="T682" t="s">
        <v>386</v>
      </c>
      <c r="U682" t="s">
        <v>393</v>
      </c>
      <c r="V682" s="150" t="str">
        <f>IF(JRF!C695="","",IF(IFERROR(VLOOKUP(JRF!C695,Checks!S:U,3,0),0)="A","Entry with System fund Dept",""))</f>
        <v/>
      </c>
      <c r="W682" t="str">
        <f>IFERROR(IF('Journal Template'!D1094="","",IF(IFERROR(VLOOKUP('Journal Template'!D1094,Checks!S:U,3,0),0)="A","Entry with System fund Dept","")),"")</f>
        <v/>
      </c>
      <c r="X682" t="s">
        <v>3953</v>
      </c>
      <c r="Y682" t="s">
        <v>386</v>
      </c>
      <c r="Z682" t="s">
        <v>3954</v>
      </c>
      <c r="AA682" t="s">
        <v>3681</v>
      </c>
      <c r="AB682" t="s">
        <v>125</v>
      </c>
      <c r="AC682" s="150" t="str">
        <f>IFERROR(IF(JRF!C695="","",IF(AND(VLOOKUP(JRF!C695,X:AA,4,0)=JRF!B695,VLOOKUP(JRF!C695,X:Y,2,0)="A"),"","Inactive Dept Combo Error")),"Inactive Dept Combo Error")</f>
        <v/>
      </c>
      <c r="AD682" t="str">
        <f>IFERROR(IF('Journal Template'!D1094="","",IF(AND(VLOOKUP('Journal Template'!D1094,X:AA,4,0)='Journal Template'!A1094,VLOOKUP('Journal Template'!D1094,X:Y,2,0)="A"),"","Inactive Dept Combo Error")),"")</f>
        <v/>
      </c>
      <c r="AK682" s="150" t="str">
        <f>IF(JRF!B695="","",IF(JRF!B695=IFERROR(VLOOKUP(JRF!B695,Checks!AI:AI,1,0),0),"Entry in Branch/Satellite BU's",""))</f>
        <v/>
      </c>
      <c r="AL682" t="str">
        <f>IFERROR(IF('Journal Template'!A1094="","",IF('Journal Template'!A1094=IFERROR(VLOOKUP('Journal Template'!A1094,Checks!AI:AI,1,0),0),"Entry in Branch/Satellite BU's","")),"")</f>
        <v/>
      </c>
      <c r="AO682" s="171"/>
      <c r="AP682" s="171"/>
      <c r="AQ682" s="171"/>
      <c r="AR682" s="171"/>
      <c r="CI682" t="str">
        <f>IF(JRF!F695&gt;0,"",IF(JRF!B695="","",IF(LEFT(JRF!B695,1)=IFERROR(VLOOKUP(LEFT(JRF!B695,1),$CF$2:$CF$5,1,0),0),"Product Code Required",IF(JRF!C695="","",IF(JRF!C695=IFERROR(VLOOKUP(JRF!C695,$CH:$CH,1,0),0),"Product Code Required","NA")))))</f>
        <v/>
      </c>
      <c r="CJ682" t="str">
        <f>IF(JRF!AV695&gt;0,"",IF(JRF!Q695="","",IF(LEFT(JRF!Q695,1)=IFERROR(VLOOKUP(LEFT(JRF!Q695,1),$CF$2:$CF$5,1,0),0),"Product Code Required",IF(JRF!V695="","",IF(JRF!V695=IFERROR(VLOOKUP(JRF!V695,$CH:$CH,1,0),0),"Product Code Required","NA")))))</f>
        <v/>
      </c>
      <c r="CK682" t="str">
        <f>IFERROR(IF(LEN('Journal Template'!F693)&gt;0,"",IF('Journal Template'!A693="","",IF(LEFT('Journal Template'!A693,1)=IFERROR(VLOOKUP(LEFT('Journal Template'!A693,1),Checks!$CF$2:$CF$5,1,0),0),"Product Code Required",IF('Journal Template'!D693="","",IF('Journal Template'!D693=IFERROR(VLOOKUP('Journal Template'!D693,Checks!$CH:$CH,1,0),0),"Product Code Required","NA"))))),"")</f>
        <v/>
      </c>
    </row>
    <row r="683" spans="14:89">
      <c r="N683" t="s">
        <v>3955</v>
      </c>
      <c r="O683" t="s">
        <v>3956</v>
      </c>
      <c r="P683" t="s">
        <v>386</v>
      </c>
      <c r="Q683" s="150" t="str">
        <f>IF(JRF!D696="","",IF(IFERROR(VLOOKUP(JRF!D696,Checks!N:P,3,0),0)="A","","Inactive account in Use"))</f>
        <v/>
      </c>
      <c r="R683" t="str">
        <f>IFERROR(IF('Journal Template'!C1095="","",IF(IFERROR(VLOOKUP('Journal Template'!C1095,Checks!N:P,3,0),0)="A","","Inactive account in Use")),"")</f>
        <v/>
      </c>
      <c r="S683" t="s">
        <v>3957</v>
      </c>
      <c r="T683" t="s">
        <v>386</v>
      </c>
      <c r="U683" t="s">
        <v>393</v>
      </c>
      <c r="V683" s="150" t="str">
        <f>IF(JRF!C696="","",IF(IFERROR(VLOOKUP(JRF!C696,Checks!S:U,3,0),0)="A","Entry with System fund Dept",""))</f>
        <v/>
      </c>
      <c r="W683" t="str">
        <f>IFERROR(IF('Journal Template'!D1095="","",IF(IFERROR(VLOOKUP('Journal Template'!D1095,Checks!S:U,3,0),0)="A","Entry with System fund Dept","")),"")</f>
        <v/>
      </c>
      <c r="X683" t="s">
        <v>3183</v>
      </c>
      <c r="Y683" t="s">
        <v>386</v>
      </c>
      <c r="Z683" t="s">
        <v>3958</v>
      </c>
      <c r="AA683" t="s">
        <v>3681</v>
      </c>
      <c r="AB683" t="s">
        <v>125</v>
      </c>
      <c r="AC683" s="150" t="str">
        <f>IFERROR(IF(JRF!C696="","",IF(AND(VLOOKUP(JRF!C696,X:AA,4,0)=JRF!B696,VLOOKUP(JRF!C696,X:Y,2,0)="A"),"","Inactive Dept Combo Error")),"Inactive Dept Combo Error")</f>
        <v/>
      </c>
      <c r="AD683" t="str">
        <f>IFERROR(IF('Journal Template'!D1095="","",IF(AND(VLOOKUP('Journal Template'!D1095,X:AA,4,0)='Journal Template'!A1095,VLOOKUP('Journal Template'!D1095,X:Y,2,0)="A"),"","Inactive Dept Combo Error")),"")</f>
        <v/>
      </c>
      <c r="AK683" s="150" t="str">
        <f>IF(JRF!B696="","",IF(JRF!B696=IFERROR(VLOOKUP(JRF!B696,Checks!AI:AI,1,0),0),"Entry in Branch/Satellite BU's",""))</f>
        <v/>
      </c>
      <c r="AL683" t="str">
        <f>IFERROR(IF('Journal Template'!A1095="","",IF('Journal Template'!A1095=IFERROR(VLOOKUP('Journal Template'!A1095,Checks!AI:AI,1,0),0),"Entry in Branch/Satellite BU's","")),"")</f>
        <v/>
      </c>
      <c r="AO683" s="171"/>
      <c r="AP683" s="171"/>
      <c r="AQ683" s="171"/>
      <c r="AR683" s="171"/>
      <c r="CI683" t="str">
        <f>IF(JRF!F696&gt;0,"",IF(JRF!B696="","",IF(LEFT(JRF!B696,1)=IFERROR(VLOOKUP(LEFT(JRF!B696,1),$CF$2:$CF$5,1,0),0),"Product Code Required",IF(JRF!C696="","",IF(JRF!C696=IFERROR(VLOOKUP(JRF!C696,$CH:$CH,1,0),0),"Product Code Required","NA")))))</f>
        <v/>
      </c>
      <c r="CJ683" t="str">
        <f>IF(JRF!AV696&gt;0,"",IF(JRF!Q696="","",IF(LEFT(JRF!Q696,1)=IFERROR(VLOOKUP(LEFT(JRF!Q696,1),$CF$2:$CF$5,1,0),0),"Product Code Required",IF(JRF!V696="","",IF(JRF!V696=IFERROR(VLOOKUP(JRF!V696,$CH:$CH,1,0),0),"Product Code Required","NA")))))</f>
        <v/>
      </c>
      <c r="CK683" t="str">
        <f>IFERROR(IF(LEN('Journal Template'!F694)&gt;0,"",IF('Journal Template'!A694="","",IF(LEFT('Journal Template'!A694,1)=IFERROR(VLOOKUP(LEFT('Journal Template'!A694,1),Checks!$CF$2:$CF$5,1,0),0),"Product Code Required",IF('Journal Template'!D694="","",IF('Journal Template'!D694=IFERROR(VLOOKUP('Journal Template'!D694,Checks!$CH:$CH,1,0),0),"Product Code Required","NA"))))),"")</f>
        <v/>
      </c>
    </row>
    <row r="684" spans="14:89">
      <c r="N684" t="s">
        <v>3959</v>
      </c>
      <c r="O684" t="s">
        <v>3960</v>
      </c>
      <c r="P684" t="s">
        <v>389</v>
      </c>
      <c r="Q684" s="150" t="str">
        <f>IF(JRF!D697="","",IF(IFERROR(VLOOKUP(JRF!D697,Checks!N:P,3,0),0)="A","","Inactive account in Use"))</f>
        <v/>
      </c>
      <c r="R684" t="str">
        <f>IFERROR(IF('Journal Template'!C1096="","",IF(IFERROR(VLOOKUP('Journal Template'!C1096,Checks!N:P,3,0),0)="A","","Inactive account in Use")),"")</f>
        <v/>
      </c>
      <c r="S684" t="s">
        <v>3961</v>
      </c>
      <c r="T684" t="s">
        <v>386</v>
      </c>
      <c r="U684" t="s">
        <v>393</v>
      </c>
      <c r="V684" s="150" t="str">
        <f>IF(JRF!C697="","",IF(IFERROR(VLOOKUP(JRF!C697,Checks!S:U,3,0),0)="A","Entry with System fund Dept",""))</f>
        <v/>
      </c>
      <c r="W684" t="str">
        <f>IFERROR(IF('Journal Template'!D1096="","",IF(IFERROR(VLOOKUP('Journal Template'!D1096,Checks!S:U,3,0),0)="A","Entry with System fund Dept","")),"")</f>
        <v/>
      </c>
      <c r="X684" t="s">
        <v>3188</v>
      </c>
      <c r="Y684" t="s">
        <v>386</v>
      </c>
      <c r="Z684" t="s">
        <v>3962</v>
      </c>
      <c r="AA684" t="s">
        <v>3681</v>
      </c>
      <c r="AB684" t="s">
        <v>125</v>
      </c>
      <c r="AC684" s="150" t="str">
        <f>IFERROR(IF(JRF!C697="","",IF(AND(VLOOKUP(JRF!C697,X:AA,4,0)=JRF!B697,VLOOKUP(JRF!C697,X:Y,2,0)="A"),"","Inactive Dept Combo Error")),"Inactive Dept Combo Error")</f>
        <v/>
      </c>
      <c r="AD684" t="str">
        <f>IFERROR(IF('Journal Template'!D1096="","",IF(AND(VLOOKUP('Journal Template'!D1096,X:AA,4,0)='Journal Template'!A1096,VLOOKUP('Journal Template'!D1096,X:Y,2,0)="A"),"","Inactive Dept Combo Error")),"")</f>
        <v/>
      </c>
      <c r="AK684" s="150" t="str">
        <f>IF(JRF!B697="","",IF(JRF!B697=IFERROR(VLOOKUP(JRF!B697,Checks!AI:AI,1,0),0),"Entry in Branch/Satellite BU's",""))</f>
        <v/>
      </c>
      <c r="AL684" t="str">
        <f>IFERROR(IF('Journal Template'!A1096="","",IF('Journal Template'!A1096=IFERROR(VLOOKUP('Journal Template'!A1096,Checks!AI:AI,1,0),0),"Entry in Branch/Satellite BU's","")),"")</f>
        <v/>
      </c>
      <c r="AO684" s="171"/>
      <c r="AP684" s="171"/>
      <c r="AQ684" s="171"/>
      <c r="AR684" s="171"/>
      <c r="CI684" t="str">
        <f>IF(JRF!F697&gt;0,"",IF(JRF!B697="","",IF(LEFT(JRF!B697,1)=IFERROR(VLOOKUP(LEFT(JRF!B697,1),$CF$2:$CF$5,1,0),0),"Product Code Required",IF(JRF!C697="","",IF(JRF!C697=IFERROR(VLOOKUP(JRF!C697,$CH:$CH,1,0),0),"Product Code Required","NA")))))</f>
        <v/>
      </c>
      <c r="CJ684" t="str">
        <f>IF(JRF!AV697&gt;0,"",IF(JRF!Q697="","",IF(LEFT(JRF!Q697,1)=IFERROR(VLOOKUP(LEFT(JRF!Q697,1),$CF$2:$CF$5,1,0),0),"Product Code Required",IF(JRF!V697="","",IF(JRF!V697=IFERROR(VLOOKUP(JRF!V697,$CH:$CH,1,0),0),"Product Code Required","NA")))))</f>
        <v/>
      </c>
      <c r="CK684" t="str">
        <f>IFERROR(IF(LEN('Journal Template'!F695)&gt;0,"",IF('Journal Template'!A695="","",IF(LEFT('Journal Template'!A695,1)=IFERROR(VLOOKUP(LEFT('Journal Template'!A695,1),Checks!$CF$2:$CF$5,1,0),0),"Product Code Required",IF('Journal Template'!D695="","",IF('Journal Template'!D695=IFERROR(VLOOKUP('Journal Template'!D695,Checks!$CH:$CH,1,0),0),"Product Code Required","NA"))))),"")</f>
        <v/>
      </c>
    </row>
    <row r="685" spans="14:89">
      <c r="N685" t="s">
        <v>3963</v>
      </c>
      <c r="O685" t="s">
        <v>3964</v>
      </c>
      <c r="P685" t="s">
        <v>389</v>
      </c>
      <c r="Q685" s="150" t="str">
        <f>IF(JRF!D698="","",IF(IFERROR(VLOOKUP(JRF!D698,Checks!N:P,3,0),0)="A","","Inactive account in Use"))</f>
        <v/>
      </c>
      <c r="R685" t="str">
        <f>IFERROR(IF('Journal Template'!C1097="","",IF(IFERROR(VLOOKUP('Journal Template'!C1097,Checks!N:P,3,0),0)="A","","Inactive account in Use")),"")</f>
        <v/>
      </c>
      <c r="S685" t="s">
        <v>3965</v>
      </c>
      <c r="T685" t="s">
        <v>386</v>
      </c>
      <c r="U685" t="s">
        <v>393</v>
      </c>
      <c r="V685" s="150" t="str">
        <f>IF(JRF!C698="","",IF(IFERROR(VLOOKUP(JRF!C698,Checks!S:U,3,0),0)="A","Entry with System fund Dept",""))</f>
        <v/>
      </c>
      <c r="W685" t="str">
        <f>IFERROR(IF('Journal Template'!D1097="","",IF(IFERROR(VLOOKUP('Journal Template'!D1097,Checks!S:U,3,0),0)="A","Entry with System fund Dept","")),"")</f>
        <v/>
      </c>
      <c r="X685" t="s">
        <v>3191</v>
      </c>
      <c r="Y685" t="s">
        <v>386</v>
      </c>
      <c r="Z685" t="s">
        <v>3966</v>
      </c>
      <c r="AA685" t="s">
        <v>3681</v>
      </c>
      <c r="AB685" t="s">
        <v>125</v>
      </c>
      <c r="AC685" s="150" t="str">
        <f>IFERROR(IF(JRF!C698="","",IF(AND(VLOOKUP(JRF!C698,X:AA,4,0)=JRF!B698,VLOOKUP(JRF!C698,X:Y,2,0)="A"),"","Inactive Dept Combo Error")),"Inactive Dept Combo Error")</f>
        <v/>
      </c>
      <c r="AD685" t="str">
        <f>IFERROR(IF('Journal Template'!D1097="","",IF(AND(VLOOKUP('Journal Template'!D1097,X:AA,4,0)='Journal Template'!A1097,VLOOKUP('Journal Template'!D1097,X:Y,2,0)="A"),"","Inactive Dept Combo Error")),"")</f>
        <v/>
      </c>
      <c r="AK685" s="150" t="str">
        <f>IF(JRF!B698="","",IF(JRF!B698=IFERROR(VLOOKUP(JRF!B698,Checks!AI:AI,1,0),0),"Entry in Branch/Satellite BU's",""))</f>
        <v/>
      </c>
      <c r="AL685" t="str">
        <f>IFERROR(IF('Journal Template'!A1097="","",IF('Journal Template'!A1097=IFERROR(VLOOKUP('Journal Template'!A1097,Checks!AI:AI,1,0),0),"Entry in Branch/Satellite BU's","")),"")</f>
        <v/>
      </c>
      <c r="AO685" s="171"/>
      <c r="AP685" s="171"/>
      <c r="AQ685" s="171"/>
      <c r="AR685" s="171"/>
      <c r="CI685" t="str">
        <f>IF(JRF!F698&gt;0,"",IF(JRF!B698="","",IF(LEFT(JRF!B698,1)=IFERROR(VLOOKUP(LEFT(JRF!B698,1),$CF$2:$CF$5,1,0),0),"Product Code Required",IF(JRF!C698="","",IF(JRF!C698=IFERROR(VLOOKUP(JRF!C698,$CH:$CH,1,0),0),"Product Code Required","NA")))))</f>
        <v/>
      </c>
      <c r="CJ685" t="str">
        <f>IF(JRF!AV698&gt;0,"",IF(JRF!Q698="","",IF(LEFT(JRF!Q698,1)=IFERROR(VLOOKUP(LEFT(JRF!Q698,1),$CF$2:$CF$5,1,0),0),"Product Code Required",IF(JRF!V698="","",IF(JRF!V698=IFERROR(VLOOKUP(JRF!V698,$CH:$CH,1,0),0),"Product Code Required","NA")))))</f>
        <v/>
      </c>
      <c r="CK685" t="str">
        <f>IFERROR(IF(LEN('Journal Template'!F696)&gt;0,"",IF('Journal Template'!A696="","",IF(LEFT('Journal Template'!A696,1)=IFERROR(VLOOKUP(LEFT('Journal Template'!A696,1),Checks!$CF$2:$CF$5,1,0),0),"Product Code Required",IF('Journal Template'!D696="","",IF('Journal Template'!D696=IFERROR(VLOOKUP('Journal Template'!D696,Checks!$CH:$CH,1,0),0),"Product Code Required","NA"))))),"")</f>
        <v/>
      </c>
    </row>
    <row r="686" spans="14:89">
      <c r="N686" t="s">
        <v>3967</v>
      </c>
      <c r="O686" t="s">
        <v>3968</v>
      </c>
      <c r="P686" t="s">
        <v>389</v>
      </c>
      <c r="Q686" s="150" t="str">
        <f>IF(JRF!D699="","",IF(IFERROR(VLOOKUP(JRF!D699,Checks!N:P,3,0),0)="A","","Inactive account in Use"))</f>
        <v/>
      </c>
      <c r="R686" t="str">
        <f>IFERROR(IF('Journal Template'!C1098="","",IF(IFERROR(VLOOKUP('Journal Template'!C1098,Checks!N:P,3,0),0)="A","","Inactive account in Use")),"")</f>
        <v/>
      </c>
      <c r="S686" t="s">
        <v>3969</v>
      </c>
      <c r="T686" t="s">
        <v>386</v>
      </c>
      <c r="U686" t="s">
        <v>393</v>
      </c>
      <c r="V686" s="150" t="str">
        <f>IF(JRF!C699="","",IF(IFERROR(VLOOKUP(JRF!C699,Checks!S:U,3,0),0)="A","Entry with System fund Dept",""))</f>
        <v/>
      </c>
      <c r="W686" t="str">
        <f>IFERROR(IF('Journal Template'!D1098="","",IF(IFERROR(VLOOKUP('Journal Template'!D1098,Checks!S:U,3,0),0)="A","Entry with System fund Dept","")),"")</f>
        <v/>
      </c>
      <c r="X686" t="s">
        <v>3197</v>
      </c>
      <c r="Y686" t="s">
        <v>386</v>
      </c>
      <c r="Z686" t="s">
        <v>3970</v>
      </c>
      <c r="AA686" t="s">
        <v>3681</v>
      </c>
      <c r="AB686" t="s">
        <v>125</v>
      </c>
      <c r="AC686" s="150" t="str">
        <f>IFERROR(IF(JRF!C699="","",IF(AND(VLOOKUP(JRF!C699,X:AA,4,0)=JRF!B699,VLOOKUP(JRF!C699,X:Y,2,0)="A"),"","Inactive Dept Combo Error")),"Inactive Dept Combo Error")</f>
        <v/>
      </c>
      <c r="AD686" t="str">
        <f>IFERROR(IF('Journal Template'!D1098="","",IF(AND(VLOOKUP('Journal Template'!D1098,X:AA,4,0)='Journal Template'!A1098,VLOOKUP('Journal Template'!D1098,X:Y,2,0)="A"),"","Inactive Dept Combo Error")),"")</f>
        <v/>
      </c>
      <c r="AK686" s="150" t="str">
        <f>IF(JRF!B699="","",IF(JRF!B699=IFERROR(VLOOKUP(JRF!B699,Checks!AI:AI,1,0),0),"Entry in Branch/Satellite BU's",""))</f>
        <v/>
      </c>
      <c r="AL686" t="str">
        <f>IFERROR(IF('Journal Template'!A1098="","",IF('Journal Template'!A1098=IFERROR(VLOOKUP('Journal Template'!A1098,Checks!AI:AI,1,0),0),"Entry in Branch/Satellite BU's","")),"")</f>
        <v/>
      </c>
      <c r="AO686" s="171"/>
      <c r="AP686" s="171"/>
      <c r="AQ686" s="171"/>
      <c r="AR686" s="171"/>
      <c r="CI686" t="str">
        <f>IF(JRF!F699&gt;0,"",IF(JRF!B699="","",IF(LEFT(JRF!B699,1)=IFERROR(VLOOKUP(LEFT(JRF!B699,1),$CF$2:$CF$5,1,0),0),"Product Code Required",IF(JRF!C699="","",IF(JRF!C699=IFERROR(VLOOKUP(JRF!C699,$CH:$CH,1,0),0),"Product Code Required","NA")))))</f>
        <v/>
      </c>
      <c r="CJ686" t="str">
        <f>IF(JRF!AV699&gt;0,"",IF(JRF!Q699="","",IF(LEFT(JRF!Q699,1)=IFERROR(VLOOKUP(LEFT(JRF!Q699,1),$CF$2:$CF$5,1,0),0),"Product Code Required",IF(JRF!V699="","",IF(JRF!V699=IFERROR(VLOOKUP(JRF!V699,$CH:$CH,1,0),0),"Product Code Required","NA")))))</f>
        <v/>
      </c>
      <c r="CK686" t="str">
        <f>IFERROR(IF(LEN('Journal Template'!F697)&gt;0,"",IF('Journal Template'!A697="","",IF(LEFT('Journal Template'!A697,1)=IFERROR(VLOOKUP(LEFT('Journal Template'!A697,1),Checks!$CF$2:$CF$5,1,0),0),"Product Code Required",IF('Journal Template'!D697="","",IF('Journal Template'!D697=IFERROR(VLOOKUP('Journal Template'!D697,Checks!$CH:$CH,1,0),0),"Product Code Required","NA"))))),"")</f>
        <v/>
      </c>
    </row>
    <row r="687" spans="14:89">
      <c r="N687" t="s">
        <v>3971</v>
      </c>
      <c r="O687" t="s">
        <v>3972</v>
      </c>
      <c r="P687" t="s">
        <v>389</v>
      </c>
      <c r="Q687" s="150" t="str">
        <f>IF(JRF!D700="","",IF(IFERROR(VLOOKUP(JRF!D700,Checks!N:P,3,0),0)="A","","Inactive account in Use"))</f>
        <v/>
      </c>
      <c r="R687" t="str">
        <f>IFERROR(IF('Journal Template'!C1099="","",IF(IFERROR(VLOOKUP('Journal Template'!C1099,Checks!N:P,3,0),0)="A","","Inactive account in Use")),"")</f>
        <v/>
      </c>
      <c r="S687" t="s">
        <v>3973</v>
      </c>
      <c r="T687" t="s">
        <v>386</v>
      </c>
      <c r="U687" t="s">
        <v>393</v>
      </c>
      <c r="V687" s="150" t="str">
        <f>IF(JRF!C700="","",IF(IFERROR(VLOOKUP(JRF!C700,Checks!S:U,3,0),0)="A","Entry with System fund Dept",""))</f>
        <v/>
      </c>
      <c r="W687" t="str">
        <f>IFERROR(IF('Journal Template'!D1099="","",IF(IFERROR(VLOOKUP('Journal Template'!D1099,Checks!S:U,3,0),0)="A","Entry with System fund Dept","")),"")</f>
        <v/>
      </c>
      <c r="X687" t="s">
        <v>3974</v>
      </c>
      <c r="Y687" t="s">
        <v>386</v>
      </c>
      <c r="Z687" t="s">
        <v>3975</v>
      </c>
      <c r="AA687" t="s">
        <v>3681</v>
      </c>
      <c r="AB687" t="s">
        <v>125</v>
      </c>
      <c r="AC687" s="150" t="str">
        <f>IFERROR(IF(JRF!C700="","",IF(AND(VLOOKUP(JRF!C700,X:AA,4,0)=JRF!B700,VLOOKUP(JRF!C700,X:Y,2,0)="A"),"","Inactive Dept Combo Error")),"Inactive Dept Combo Error")</f>
        <v/>
      </c>
      <c r="AD687" t="str">
        <f>IFERROR(IF('Journal Template'!D1099="","",IF(AND(VLOOKUP('Journal Template'!D1099,X:AA,4,0)='Journal Template'!A1099,VLOOKUP('Journal Template'!D1099,X:Y,2,0)="A"),"","Inactive Dept Combo Error")),"")</f>
        <v/>
      </c>
      <c r="AK687" s="150" t="str">
        <f>IF(JRF!B700="","",IF(JRF!B700=IFERROR(VLOOKUP(JRF!B700,Checks!AI:AI,1,0),0),"Entry in Branch/Satellite BU's",""))</f>
        <v/>
      </c>
      <c r="AL687" t="str">
        <f>IFERROR(IF('Journal Template'!A1099="","",IF('Journal Template'!A1099=IFERROR(VLOOKUP('Journal Template'!A1099,Checks!AI:AI,1,0),0),"Entry in Branch/Satellite BU's","")),"")</f>
        <v/>
      </c>
      <c r="AO687" s="171"/>
      <c r="AP687" s="171"/>
      <c r="AQ687" s="171"/>
      <c r="AR687" s="171"/>
      <c r="CI687" t="str">
        <f>IF(JRF!F700&gt;0,"",IF(JRF!B700="","",IF(LEFT(JRF!B700,1)=IFERROR(VLOOKUP(LEFT(JRF!B700,1),$CF$2:$CF$5,1,0),0),"Product Code Required",IF(JRF!C700="","",IF(JRF!C700=IFERROR(VLOOKUP(JRF!C700,$CH:$CH,1,0),0),"Product Code Required","NA")))))</f>
        <v/>
      </c>
      <c r="CJ687" t="str">
        <f>IF(JRF!AV700&gt;0,"",IF(JRF!Q700="","",IF(LEFT(JRF!Q700,1)=IFERROR(VLOOKUP(LEFT(JRF!Q700,1),$CF$2:$CF$5,1,0),0),"Product Code Required",IF(JRF!V700="","",IF(JRF!V700=IFERROR(VLOOKUP(JRF!V700,$CH:$CH,1,0),0),"Product Code Required","NA")))))</f>
        <v/>
      </c>
      <c r="CK687" t="str">
        <f>IFERROR(IF(LEN('Journal Template'!F698)&gt;0,"",IF('Journal Template'!A698="","",IF(LEFT('Journal Template'!A698,1)=IFERROR(VLOOKUP(LEFT('Journal Template'!A698,1),Checks!$CF$2:$CF$5,1,0),0),"Product Code Required",IF('Journal Template'!D698="","",IF('Journal Template'!D698=IFERROR(VLOOKUP('Journal Template'!D698,Checks!$CH:$CH,1,0),0),"Product Code Required","NA"))))),"")</f>
        <v/>
      </c>
    </row>
    <row r="688" spans="14:89">
      <c r="N688" t="s">
        <v>3976</v>
      </c>
      <c r="O688" t="s">
        <v>3977</v>
      </c>
      <c r="P688" t="s">
        <v>386</v>
      </c>
      <c r="Q688" s="150" t="str">
        <f>IF(JRF!D701="","",IF(IFERROR(VLOOKUP(JRF!D701,Checks!N:P,3,0),0)="A","","Inactive account in Use"))</f>
        <v/>
      </c>
      <c r="R688" t="str">
        <f>IFERROR(IF('Journal Template'!C1100="","",IF(IFERROR(VLOOKUP('Journal Template'!C1100,Checks!N:P,3,0),0)="A","","Inactive account in Use")),"")</f>
        <v/>
      </c>
      <c r="S688" t="s">
        <v>3978</v>
      </c>
      <c r="T688" t="s">
        <v>386</v>
      </c>
      <c r="U688" t="s">
        <v>393</v>
      </c>
      <c r="V688" s="150" t="str">
        <f>IF(JRF!C701="","",IF(IFERROR(VLOOKUP(JRF!C701,Checks!S:U,3,0),0)="A","Entry with System fund Dept",""))</f>
        <v/>
      </c>
      <c r="W688" t="str">
        <f>IFERROR(IF('Journal Template'!D1100="","",IF(IFERROR(VLOOKUP('Journal Template'!D1100,Checks!S:U,3,0),0)="A","Entry with System fund Dept","")),"")</f>
        <v/>
      </c>
      <c r="X688" t="s">
        <v>3979</v>
      </c>
      <c r="Y688" t="s">
        <v>389</v>
      </c>
      <c r="Z688" t="s">
        <v>3980</v>
      </c>
      <c r="AA688" t="s">
        <v>3681</v>
      </c>
      <c r="AB688" t="s">
        <v>125</v>
      </c>
      <c r="AC688" s="150" t="str">
        <f>IFERROR(IF(JRF!C701="","",IF(AND(VLOOKUP(JRF!C701,X:AA,4,0)=JRF!B701,VLOOKUP(JRF!C701,X:Y,2,0)="A"),"","Inactive Dept Combo Error")),"Inactive Dept Combo Error")</f>
        <v/>
      </c>
      <c r="AD688" t="str">
        <f>IFERROR(IF('Journal Template'!D1100="","",IF(AND(VLOOKUP('Journal Template'!D1100,X:AA,4,0)='Journal Template'!A1100,VLOOKUP('Journal Template'!D1100,X:Y,2,0)="A"),"","Inactive Dept Combo Error")),"")</f>
        <v/>
      </c>
      <c r="AK688" s="150" t="str">
        <f>IF(JRF!B701="","",IF(JRF!B701=IFERROR(VLOOKUP(JRF!B701,Checks!AI:AI,1,0),0),"Entry in Branch/Satellite BU's",""))</f>
        <v/>
      </c>
      <c r="AL688" t="str">
        <f>IFERROR(IF('Journal Template'!A1100="","",IF('Journal Template'!A1100=IFERROR(VLOOKUP('Journal Template'!A1100,Checks!AI:AI,1,0),0),"Entry in Branch/Satellite BU's","")),"")</f>
        <v/>
      </c>
      <c r="AO688" s="171"/>
      <c r="AP688" s="171"/>
      <c r="AQ688" s="171"/>
      <c r="AR688" s="171"/>
      <c r="CI688" t="str">
        <f>IF(JRF!F701&gt;0,"",IF(JRF!B701="","",IF(LEFT(JRF!B701,1)=IFERROR(VLOOKUP(LEFT(JRF!B701,1),$CF$2:$CF$5,1,0),0),"Product Code Required",IF(JRF!C701="","",IF(JRF!C701=IFERROR(VLOOKUP(JRF!C701,$CH:$CH,1,0),0),"Product Code Required","NA")))))</f>
        <v/>
      </c>
      <c r="CJ688" t="str">
        <f>IF(JRF!AV701&gt;0,"",IF(JRF!Q701="","",IF(LEFT(JRF!Q701,1)=IFERROR(VLOOKUP(LEFT(JRF!Q701,1),$CF$2:$CF$5,1,0),0),"Product Code Required",IF(JRF!V701="","",IF(JRF!V701=IFERROR(VLOOKUP(JRF!V701,$CH:$CH,1,0),0),"Product Code Required","NA")))))</f>
        <v/>
      </c>
      <c r="CK688" t="str">
        <f>IFERROR(IF(LEN('Journal Template'!F699)&gt;0,"",IF('Journal Template'!A699="","",IF(LEFT('Journal Template'!A699,1)=IFERROR(VLOOKUP(LEFT('Journal Template'!A699,1),Checks!$CF$2:$CF$5,1,0),0),"Product Code Required",IF('Journal Template'!D699="","",IF('Journal Template'!D699=IFERROR(VLOOKUP('Journal Template'!D699,Checks!$CH:$CH,1,0),0),"Product Code Required","NA"))))),"")</f>
        <v/>
      </c>
    </row>
    <row r="689" spans="14:89">
      <c r="N689" t="s">
        <v>3981</v>
      </c>
      <c r="O689" t="s">
        <v>3982</v>
      </c>
      <c r="P689" t="s">
        <v>386</v>
      </c>
      <c r="Q689" s="150" t="str">
        <f>IF(JRF!D702="","",IF(IFERROR(VLOOKUP(JRF!D702,Checks!N:P,3,0),0)="A","","Inactive account in Use"))</f>
        <v/>
      </c>
      <c r="R689" t="str">
        <f>IFERROR(IF('Journal Template'!C1101="","",IF(IFERROR(VLOOKUP('Journal Template'!C1101,Checks!N:P,3,0),0)="A","","Inactive account in Use")),"")</f>
        <v/>
      </c>
      <c r="S689" t="s">
        <v>3983</v>
      </c>
      <c r="T689" t="s">
        <v>386</v>
      </c>
      <c r="U689" t="s">
        <v>393</v>
      </c>
      <c r="V689" s="150" t="str">
        <f>IF(JRF!C702="","",IF(IFERROR(VLOOKUP(JRF!C702,Checks!S:U,3,0),0)="A","Entry with System fund Dept",""))</f>
        <v/>
      </c>
      <c r="W689" t="str">
        <f>IFERROR(IF('Journal Template'!D1101="","",IF(IFERROR(VLOOKUP('Journal Template'!D1101,Checks!S:U,3,0),0)="A","Entry with System fund Dept","")),"")</f>
        <v/>
      </c>
      <c r="X689" t="s">
        <v>3203</v>
      </c>
      <c r="Y689" t="s">
        <v>386</v>
      </c>
      <c r="Z689" t="s">
        <v>3984</v>
      </c>
      <c r="AA689" t="s">
        <v>3681</v>
      </c>
      <c r="AB689" t="s">
        <v>125</v>
      </c>
      <c r="AC689" s="150" t="str">
        <f>IFERROR(IF(JRF!C702="","",IF(AND(VLOOKUP(JRF!C702,X:AA,4,0)=JRF!B702,VLOOKUP(JRF!C702,X:Y,2,0)="A"),"","Inactive Dept Combo Error")),"Inactive Dept Combo Error")</f>
        <v/>
      </c>
      <c r="AD689" t="str">
        <f>IFERROR(IF('Journal Template'!D1101="","",IF(AND(VLOOKUP('Journal Template'!D1101,X:AA,4,0)='Journal Template'!A1101,VLOOKUP('Journal Template'!D1101,X:Y,2,0)="A"),"","Inactive Dept Combo Error")),"")</f>
        <v/>
      </c>
      <c r="AK689" s="150" t="str">
        <f>IF(JRF!B702="","",IF(JRF!B702=IFERROR(VLOOKUP(JRF!B702,Checks!AI:AI,1,0),0),"Entry in Branch/Satellite BU's",""))</f>
        <v/>
      </c>
      <c r="AL689" t="str">
        <f>IFERROR(IF('Journal Template'!A1101="","",IF('Journal Template'!A1101=IFERROR(VLOOKUP('Journal Template'!A1101,Checks!AI:AI,1,0),0),"Entry in Branch/Satellite BU's","")),"")</f>
        <v/>
      </c>
      <c r="AO689" s="171"/>
      <c r="AP689" s="171"/>
      <c r="AQ689" s="171"/>
      <c r="AR689" s="171"/>
      <c r="CI689" t="str">
        <f>IF(JRF!F702&gt;0,"",IF(JRF!B702="","",IF(LEFT(JRF!B702,1)=IFERROR(VLOOKUP(LEFT(JRF!B702,1),$CF$2:$CF$5,1,0),0),"Product Code Required",IF(JRF!C702="","",IF(JRF!C702=IFERROR(VLOOKUP(JRF!C702,$CH:$CH,1,0),0),"Product Code Required","NA")))))</f>
        <v/>
      </c>
      <c r="CJ689" t="str">
        <f>IF(JRF!AV702&gt;0,"",IF(JRF!Q702="","",IF(LEFT(JRF!Q702,1)=IFERROR(VLOOKUP(LEFT(JRF!Q702,1),$CF$2:$CF$5,1,0),0),"Product Code Required",IF(JRF!V702="","",IF(JRF!V702=IFERROR(VLOOKUP(JRF!V702,$CH:$CH,1,0),0),"Product Code Required","NA")))))</f>
        <v/>
      </c>
      <c r="CK689" t="str">
        <f>IFERROR(IF(LEN('Journal Template'!F700)&gt;0,"",IF('Journal Template'!A700="","",IF(LEFT('Journal Template'!A700,1)=IFERROR(VLOOKUP(LEFT('Journal Template'!A700,1),Checks!$CF$2:$CF$5,1,0),0),"Product Code Required",IF('Journal Template'!D700="","",IF('Journal Template'!D700=IFERROR(VLOOKUP('Journal Template'!D700,Checks!$CH:$CH,1,0),0),"Product Code Required","NA"))))),"")</f>
        <v/>
      </c>
    </row>
    <row r="690" spans="14:89">
      <c r="N690" t="s">
        <v>3985</v>
      </c>
      <c r="O690" t="s">
        <v>3986</v>
      </c>
      <c r="P690" t="s">
        <v>386</v>
      </c>
      <c r="Q690" s="150" t="str">
        <f>IF(JRF!D703="","",IF(IFERROR(VLOOKUP(JRF!D703,Checks!N:P,3,0),0)="A","","Inactive account in Use"))</f>
        <v/>
      </c>
      <c r="R690" t="str">
        <f>IFERROR(IF('Journal Template'!C1102="","",IF(IFERROR(VLOOKUP('Journal Template'!C1102,Checks!N:P,3,0),0)="A","","Inactive account in Use")),"")</f>
        <v/>
      </c>
      <c r="S690" t="s">
        <v>3987</v>
      </c>
      <c r="T690" t="s">
        <v>386</v>
      </c>
      <c r="U690" t="s">
        <v>393</v>
      </c>
      <c r="V690" s="150" t="str">
        <f>IF(JRF!C703="","",IF(IFERROR(VLOOKUP(JRF!C703,Checks!S:U,3,0),0)="A","Entry with System fund Dept",""))</f>
        <v/>
      </c>
      <c r="W690" t="str">
        <f>IFERROR(IF('Journal Template'!D1102="","",IF(IFERROR(VLOOKUP('Journal Template'!D1102,Checks!S:U,3,0),0)="A","Entry with System fund Dept","")),"")</f>
        <v/>
      </c>
      <c r="X690" t="s">
        <v>3209</v>
      </c>
      <c r="Y690" t="s">
        <v>386</v>
      </c>
      <c r="Z690" t="s">
        <v>3988</v>
      </c>
      <c r="AA690" t="s">
        <v>3681</v>
      </c>
      <c r="AB690" t="s">
        <v>125</v>
      </c>
      <c r="AC690" s="150" t="str">
        <f>IFERROR(IF(JRF!C703="","",IF(AND(VLOOKUP(JRF!C703,X:AA,4,0)=JRF!B703,VLOOKUP(JRF!C703,X:Y,2,0)="A"),"","Inactive Dept Combo Error")),"Inactive Dept Combo Error")</f>
        <v/>
      </c>
      <c r="AD690" t="str">
        <f>IFERROR(IF('Journal Template'!D1102="","",IF(AND(VLOOKUP('Journal Template'!D1102,X:AA,4,0)='Journal Template'!A1102,VLOOKUP('Journal Template'!D1102,X:Y,2,0)="A"),"","Inactive Dept Combo Error")),"")</f>
        <v/>
      </c>
      <c r="AK690" s="150" t="str">
        <f>IF(JRF!B703="","",IF(JRF!B703=IFERROR(VLOOKUP(JRF!B703,Checks!AI:AI,1,0),0),"Entry in Branch/Satellite BU's",""))</f>
        <v/>
      </c>
      <c r="AL690" t="str">
        <f>IFERROR(IF('Journal Template'!A1102="","",IF('Journal Template'!A1102=IFERROR(VLOOKUP('Journal Template'!A1102,Checks!AI:AI,1,0),0),"Entry in Branch/Satellite BU's","")),"")</f>
        <v/>
      </c>
      <c r="AO690" s="171"/>
      <c r="AP690" s="171"/>
      <c r="AQ690" s="171"/>
      <c r="AR690" s="171"/>
      <c r="CI690" t="str">
        <f>IF(JRF!F703&gt;0,"",IF(JRF!B703="","",IF(LEFT(JRF!B703,1)=IFERROR(VLOOKUP(LEFT(JRF!B703,1),$CF$2:$CF$5,1,0),0),"Product Code Required",IF(JRF!C703="","",IF(JRF!C703=IFERROR(VLOOKUP(JRF!C703,$CH:$CH,1,0),0),"Product Code Required","NA")))))</f>
        <v/>
      </c>
      <c r="CJ690" t="str">
        <f>IF(JRF!AV703&gt;0,"",IF(JRF!Q703="","",IF(LEFT(JRF!Q703,1)=IFERROR(VLOOKUP(LEFT(JRF!Q703,1),$CF$2:$CF$5,1,0),0),"Product Code Required",IF(JRF!V703="","",IF(JRF!V703=IFERROR(VLOOKUP(JRF!V703,$CH:$CH,1,0),0),"Product Code Required","NA")))))</f>
        <v/>
      </c>
      <c r="CK690" t="str">
        <f>IFERROR(IF(LEN('Journal Template'!F701)&gt;0,"",IF('Journal Template'!A701="","",IF(LEFT('Journal Template'!A701,1)=IFERROR(VLOOKUP(LEFT('Journal Template'!A701,1),Checks!$CF$2:$CF$5,1,0),0),"Product Code Required",IF('Journal Template'!D701="","",IF('Journal Template'!D701=IFERROR(VLOOKUP('Journal Template'!D701,Checks!$CH:$CH,1,0),0),"Product Code Required","NA"))))),"")</f>
        <v/>
      </c>
    </row>
    <row r="691" spans="14:89">
      <c r="N691" t="s">
        <v>3989</v>
      </c>
      <c r="O691" t="s">
        <v>3990</v>
      </c>
      <c r="P691" t="s">
        <v>386</v>
      </c>
      <c r="Q691" s="150" t="str">
        <f>IF(JRF!D704="","",IF(IFERROR(VLOOKUP(JRF!D704,Checks!N:P,3,0),0)="A","","Inactive account in Use"))</f>
        <v/>
      </c>
      <c r="R691" t="str">
        <f>IFERROR(IF('Journal Template'!C1103="","",IF(IFERROR(VLOOKUP('Journal Template'!C1103,Checks!N:P,3,0),0)="A","","Inactive account in Use")),"")</f>
        <v/>
      </c>
      <c r="S691" t="s">
        <v>3991</v>
      </c>
      <c r="T691" t="s">
        <v>386</v>
      </c>
      <c r="U691" t="s">
        <v>393</v>
      </c>
      <c r="V691" s="150" t="str">
        <f>IF(JRF!C704="","",IF(IFERROR(VLOOKUP(JRF!C704,Checks!S:U,3,0),0)="A","Entry with System fund Dept",""))</f>
        <v/>
      </c>
      <c r="W691" t="str">
        <f>IFERROR(IF('Journal Template'!D1103="","",IF(IFERROR(VLOOKUP('Journal Template'!D1103,Checks!S:U,3,0),0)="A","Entry with System fund Dept","")),"")</f>
        <v/>
      </c>
      <c r="X691" t="s">
        <v>3214</v>
      </c>
      <c r="Y691" t="s">
        <v>386</v>
      </c>
      <c r="Z691" t="s">
        <v>3992</v>
      </c>
      <c r="AA691" t="s">
        <v>3681</v>
      </c>
      <c r="AB691" t="s">
        <v>125</v>
      </c>
      <c r="AC691" s="150" t="str">
        <f>IFERROR(IF(JRF!C704="","",IF(AND(VLOOKUP(JRF!C704,X:AA,4,0)=JRF!B704,VLOOKUP(JRF!C704,X:Y,2,0)="A"),"","Inactive Dept Combo Error")),"Inactive Dept Combo Error")</f>
        <v/>
      </c>
      <c r="AD691" t="str">
        <f>IFERROR(IF('Journal Template'!D1103="","",IF(AND(VLOOKUP('Journal Template'!D1103,X:AA,4,0)='Journal Template'!A1103,VLOOKUP('Journal Template'!D1103,X:Y,2,0)="A"),"","Inactive Dept Combo Error")),"")</f>
        <v/>
      </c>
      <c r="AK691" s="150" t="str">
        <f>IF(JRF!B704="","",IF(JRF!B704=IFERROR(VLOOKUP(JRF!B704,Checks!AI:AI,1,0),0),"Entry in Branch/Satellite BU's",""))</f>
        <v/>
      </c>
      <c r="AL691" t="str">
        <f>IFERROR(IF('Journal Template'!A1103="","",IF('Journal Template'!A1103=IFERROR(VLOOKUP('Journal Template'!A1103,Checks!AI:AI,1,0),0),"Entry in Branch/Satellite BU's","")),"")</f>
        <v/>
      </c>
      <c r="AO691" s="171"/>
      <c r="AP691" s="171"/>
      <c r="AQ691" s="171"/>
      <c r="AR691" s="171"/>
      <c r="CI691" t="str">
        <f>IF(JRF!F704&gt;0,"",IF(JRF!B704="","",IF(LEFT(JRF!B704,1)=IFERROR(VLOOKUP(LEFT(JRF!B704,1),$CF$2:$CF$5,1,0),0),"Product Code Required",IF(JRF!C704="","",IF(JRF!C704=IFERROR(VLOOKUP(JRF!C704,$CH:$CH,1,0),0),"Product Code Required","NA")))))</f>
        <v/>
      </c>
      <c r="CJ691" t="str">
        <f>IF(JRF!AV704&gt;0,"",IF(JRF!Q704="","",IF(LEFT(JRF!Q704,1)=IFERROR(VLOOKUP(LEFT(JRF!Q704,1),$CF$2:$CF$5,1,0),0),"Product Code Required",IF(JRF!V704="","",IF(JRF!V704=IFERROR(VLOOKUP(JRF!V704,$CH:$CH,1,0),0),"Product Code Required","NA")))))</f>
        <v/>
      </c>
      <c r="CK691" t="str">
        <f>IFERROR(IF(LEN('Journal Template'!F702)&gt;0,"",IF('Journal Template'!A702="","",IF(LEFT('Journal Template'!A702,1)=IFERROR(VLOOKUP(LEFT('Journal Template'!A702,1),Checks!$CF$2:$CF$5,1,0),0),"Product Code Required",IF('Journal Template'!D702="","",IF('Journal Template'!D702=IFERROR(VLOOKUP('Journal Template'!D702,Checks!$CH:$CH,1,0),0),"Product Code Required","NA"))))),"")</f>
        <v/>
      </c>
    </row>
    <row r="692" spans="14:89">
      <c r="N692" t="s">
        <v>3993</v>
      </c>
      <c r="O692" t="s">
        <v>3994</v>
      </c>
      <c r="P692" t="s">
        <v>386</v>
      </c>
      <c r="Q692" s="150" t="str">
        <f>IF(JRF!D705="","",IF(IFERROR(VLOOKUP(JRF!D705,Checks!N:P,3,0),0)="A","","Inactive account in Use"))</f>
        <v/>
      </c>
      <c r="R692" t="str">
        <f>IFERROR(IF('Journal Template'!C1104="","",IF(IFERROR(VLOOKUP('Journal Template'!C1104,Checks!N:P,3,0),0)="A","","Inactive account in Use")),"")</f>
        <v/>
      </c>
      <c r="S692" t="s">
        <v>3995</v>
      </c>
      <c r="T692" t="s">
        <v>386</v>
      </c>
      <c r="U692" t="s">
        <v>393</v>
      </c>
      <c r="V692" s="150" t="str">
        <f>IF(JRF!C705="","",IF(IFERROR(VLOOKUP(JRF!C705,Checks!S:U,3,0),0)="A","Entry with System fund Dept",""))</f>
        <v/>
      </c>
      <c r="W692" t="str">
        <f>IFERROR(IF('Journal Template'!D1104="","",IF(IFERROR(VLOOKUP('Journal Template'!D1104,Checks!S:U,3,0),0)="A","Entry with System fund Dept","")),"")</f>
        <v/>
      </c>
      <c r="X692" t="s">
        <v>3219</v>
      </c>
      <c r="Y692" t="s">
        <v>386</v>
      </c>
      <c r="Z692" t="s">
        <v>3996</v>
      </c>
      <c r="AA692" t="s">
        <v>3681</v>
      </c>
      <c r="AB692" t="s">
        <v>125</v>
      </c>
      <c r="AC692" s="150" t="str">
        <f>IFERROR(IF(JRF!C705="","",IF(AND(VLOOKUP(JRF!C705,X:AA,4,0)=JRF!B705,VLOOKUP(JRF!C705,X:Y,2,0)="A"),"","Inactive Dept Combo Error")),"Inactive Dept Combo Error")</f>
        <v/>
      </c>
      <c r="AD692" t="str">
        <f>IFERROR(IF('Journal Template'!D1104="","",IF(AND(VLOOKUP('Journal Template'!D1104,X:AA,4,0)='Journal Template'!A1104,VLOOKUP('Journal Template'!D1104,X:Y,2,0)="A"),"","Inactive Dept Combo Error")),"")</f>
        <v/>
      </c>
      <c r="AK692" s="150" t="str">
        <f>IF(JRF!B705="","",IF(JRF!B705=IFERROR(VLOOKUP(JRF!B705,Checks!AI:AI,1,0),0),"Entry in Branch/Satellite BU's",""))</f>
        <v/>
      </c>
      <c r="AL692" t="str">
        <f>IFERROR(IF('Journal Template'!A1104="","",IF('Journal Template'!A1104=IFERROR(VLOOKUP('Journal Template'!A1104,Checks!AI:AI,1,0),0),"Entry in Branch/Satellite BU's","")),"")</f>
        <v/>
      </c>
      <c r="AO692" s="171"/>
      <c r="AP692" s="171"/>
      <c r="AQ692" s="171"/>
      <c r="AR692" s="171"/>
      <c r="CI692" t="str">
        <f>IF(JRF!F705&gt;0,"",IF(JRF!B705="","",IF(LEFT(JRF!B705,1)=IFERROR(VLOOKUP(LEFT(JRF!B705,1),$CF$2:$CF$5,1,0),0),"Product Code Required",IF(JRF!C705="","",IF(JRF!C705=IFERROR(VLOOKUP(JRF!C705,$CH:$CH,1,0),0),"Product Code Required","NA")))))</f>
        <v/>
      </c>
      <c r="CJ692" t="str">
        <f>IF(JRF!AV705&gt;0,"",IF(JRF!Q705="","",IF(LEFT(JRF!Q705,1)=IFERROR(VLOOKUP(LEFT(JRF!Q705,1),$CF$2:$CF$5,1,0),0),"Product Code Required",IF(JRF!V705="","",IF(JRF!V705=IFERROR(VLOOKUP(JRF!V705,$CH:$CH,1,0),0),"Product Code Required","NA")))))</f>
        <v/>
      </c>
      <c r="CK692" t="str">
        <f>IFERROR(IF(LEN('Journal Template'!F703)&gt;0,"",IF('Journal Template'!A703="","",IF(LEFT('Journal Template'!A703,1)=IFERROR(VLOOKUP(LEFT('Journal Template'!A703,1),Checks!$CF$2:$CF$5,1,0),0),"Product Code Required",IF('Journal Template'!D703="","",IF('Journal Template'!D703=IFERROR(VLOOKUP('Journal Template'!D703,Checks!$CH:$CH,1,0),0),"Product Code Required","NA"))))),"")</f>
        <v/>
      </c>
    </row>
    <row r="693" spans="14:89">
      <c r="N693" t="s">
        <v>3997</v>
      </c>
      <c r="O693" t="s">
        <v>3998</v>
      </c>
      <c r="P693" t="s">
        <v>386</v>
      </c>
      <c r="Q693" s="150" t="str">
        <f>IF(JRF!D706="","",IF(IFERROR(VLOOKUP(JRF!D706,Checks!N:P,3,0),0)="A","","Inactive account in Use"))</f>
        <v/>
      </c>
      <c r="R693" t="str">
        <f>IFERROR(IF('Journal Template'!C1105="","",IF(IFERROR(VLOOKUP('Journal Template'!C1105,Checks!N:P,3,0),0)="A","","Inactive account in Use")),"")</f>
        <v/>
      </c>
      <c r="S693" t="s">
        <v>3999</v>
      </c>
      <c r="T693" t="s">
        <v>386</v>
      </c>
      <c r="U693" t="s">
        <v>393</v>
      </c>
      <c r="V693" s="150" t="str">
        <f>IF(JRF!C706="","",IF(IFERROR(VLOOKUP(JRF!C706,Checks!S:U,3,0),0)="A","Entry with System fund Dept",""))</f>
        <v/>
      </c>
      <c r="W693" t="str">
        <f>IFERROR(IF('Journal Template'!D1105="","",IF(IFERROR(VLOOKUP('Journal Template'!D1105,Checks!S:U,3,0),0)="A","Entry with System fund Dept","")),"")</f>
        <v/>
      </c>
      <c r="X693" t="s">
        <v>3224</v>
      </c>
      <c r="Y693" t="s">
        <v>386</v>
      </c>
      <c r="Z693" t="s">
        <v>4000</v>
      </c>
      <c r="AA693" t="s">
        <v>3681</v>
      </c>
      <c r="AB693" t="s">
        <v>125</v>
      </c>
      <c r="AC693" s="150" t="str">
        <f>IFERROR(IF(JRF!C706="","",IF(AND(VLOOKUP(JRF!C706,X:AA,4,0)=JRF!B706,VLOOKUP(JRF!C706,X:Y,2,0)="A"),"","Inactive Dept Combo Error")),"Inactive Dept Combo Error")</f>
        <v/>
      </c>
      <c r="AD693" t="str">
        <f>IFERROR(IF('Journal Template'!D1105="","",IF(AND(VLOOKUP('Journal Template'!D1105,X:AA,4,0)='Journal Template'!A1105,VLOOKUP('Journal Template'!D1105,X:Y,2,0)="A"),"","Inactive Dept Combo Error")),"")</f>
        <v/>
      </c>
      <c r="AK693" s="150" t="str">
        <f>IF(JRF!B706="","",IF(JRF!B706=IFERROR(VLOOKUP(JRF!B706,Checks!AI:AI,1,0),0),"Entry in Branch/Satellite BU's",""))</f>
        <v/>
      </c>
      <c r="AL693" t="str">
        <f>IFERROR(IF('Journal Template'!A1105="","",IF('Journal Template'!A1105=IFERROR(VLOOKUP('Journal Template'!A1105,Checks!AI:AI,1,0),0),"Entry in Branch/Satellite BU's","")),"")</f>
        <v/>
      </c>
      <c r="AO693" s="171"/>
      <c r="AP693" s="171"/>
      <c r="AQ693" s="171"/>
      <c r="AR693" s="171"/>
      <c r="CI693" t="str">
        <f>IF(JRF!F706&gt;0,"",IF(JRF!B706="","",IF(LEFT(JRF!B706,1)=IFERROR(VLOOKUP(LEFT(JRF!B706,1),$CF$2:$CF$5,1,0),0),"Product Code Required",IF(JRF!C706="","",IF(JRF!C706=IFERROR(VLOOKUP(JRF!C706,$CH:$CH,1,0),0),"Product Code Required","NA")))))</f>
        <v/>
      </c>
      <c r="CJ693" t="str">
        <f>IF(JRF!AV706&gt;0,"",IF(JRF!Q706="","",IF(LEFT(JRF!Q706,1)=IFERROR(VLOOKUP(LEFT(JRF!Q706,1),$CF$2:$CF$5,1,0),0),"Product Code Required",IF(JRF!V706="","",IF(JRF!V706=IFERROR(VLOOKUP(JRF!V706,$CH:$CH,1,0),0),"Product Code Required","NA")))))</f>
        <v/>
      </c>
      <c r="CK693" t="str">
        <f>IFERROR(IF(LEN('Journal Template'!F704)&gt;0,"",IF('Journal Template'!A704="","",IF(LEFT('Journal Template'!A704,1)=IFERROR(VLOOKUP(LEFT('Journal Template'!A704,1),Checks!$CF$2:$CF$5,1,0),0),"Product Code Required",IF('Journal Template'!D704="","",IF('Journal Template'!D704=IFERROR(VLOOKUP('Journal Template'!D704,Checks!$CH:$CH,1,0),0),"Product Code Required","NA"))))),"")</f>
        <v/>
      </c>
    </row>
    <row r="694" spans="14:89">
      <c r="N694" t="s">
        <v>4001</v>
      </c>
      <c r="O694" t="s">
        <v>4002</v>
      </c>
      <c r="P694" t="s">
        <v>386</v>
      </c>
      <c r="Q694" s="150" t="str">
        <f>IF(JRF!D707="","",IF(IFERROR(VLOOKUP(JRF!D707,Checks!N:P,3,0),0)="A","","Inactive account in Use"))</f>
        <v/>
      </c>
      <c r="R694" t="str">
        <f>IFERROR(IF('Journal Template'!C1106="","",IF(IFERROR(VLOOKUP('Journal Template'!C1106,Checks!N:P,3,0),0)="A","","Inactive account in Use")),"")</f>
        <v/>
      </c>
      <c r="S694" t="s">
        <v>4003</v>
      </c>
      <c r="T694" t="s">
        <v>386</v>
      </c>
      <c r="U694" t="s">
        <v>393</v>
      </c>
      <c r="V694" s="150" t="str">
        <f>IF(JRF!C707="","",IF(IFERROR(VLOOKUP(JRF!C707,Checks!S:U,3,0),0)="A","Entry with System fund Dept",""))</f>
        <v/>
      </c>
      <c r="W694" t="str">
        <f>IFERROR(IF('Journal Template'!D1106="","",IF(IFERROR(VLOOKUP('Journal Template'!D1106,Checks!S:U,3,0),0)="A","Entry with System fund Dept","")),"")</f>
        <v/>
      </c>
      <c r="X694" t="s">
        <v>3230</v>
      </c>
      <c r="Y694" t="s">
        <v>386</v>
      </c>
      <c r="Z694" t="s">
        <v>4004</v>
      </c>
      <c r="AA694" t="s">
        <v>4005</v>
      </c>
      <c r="AB694" t="s">
        <v>125</v>
      </c>
      <c r="AC694" s="150" t="str">
        <f>IFERROR(IF(JRF!C707="","",IF(AND(VLOOKUP(JRF!C707,X:AA,4,0)=JRF!B707,VLOOKUP(JRF!C707,X:Y,2,0)="A"),"","Inactive Dept Combo Error")),"Inactive Dept Combo Error")</f>
        <v/>
      </c>
      <c r="AD694" t="str">
        <f>IFERROR(IF('Journal Template'!D1106="","",IF(AND(VLOOKUP('Journal Template'!D1106,X:AA,4,0)='Journal Template'!A1106,VLOOKUP('Journal Template'!D1106,X:Y,2,0)="A"),"","Inactive Dept Combo Error")),"")</f>
        <v/>
      </c>
      <c r="AK694" s="150" t="str">
        <f>IF(JRF!B707="","",IF(JRF!B707=IFERROR(VLOOKUP(JRF!B707,Checks!AI:AI,1,0),0),"Entry in Branch/Satellite BU's",""))</f>
        <v/>
      </c>
      <c r="AL694" t="str">
        <f>IFERROR(IF('Journal Template'!A1106="","",IF('Journal Template'!A1106=IFERROR(VLOOKUP('Journal Template'!A1106,Checks!AI:AI,1,0),0),"Entry in Branch/Satellite BU's","")),"")</f>
        <v/>
      </c>
      <c r="AO694" s="171"/>
      <c r="AP694" s="171"/>
      <c r="AQ694" s="171"/>
      <c r="AR694" s="171"/>
      <c r="CI694" t="str">
        <f>IF(JRF!F707&gt;0,"",IF(JRF!B707="","",IF(LEFT(JRF!B707,1)=IFERROR(VLOOKUP(LEFT(JRF!B707,1),$CF$2:$CF$5,1,0),0),"Product Code Required",IF(JRF!C707="","",IF(JRF!C707=IFERROR(VLOOKUP(JRF!C707,$CH:$CH,1,0),0),"Product Code Required","NA")))))</f>
        <v/>
      </c>
      <c r="CJ694" t="str">
        <f>IF(JRF!AV707&gt;0,"",IF(JRF!Q707="","",IF(LEFT(JRF!Q707,1)=IFERROR(VLOOKUP(LEFT(JRF!Q707,1),$CF$2:$CF$5,1,0),0),"Product Code Required",IF(JRF!V707="","",IF(JRF!V707=IFERROR(VLOOKUP(JRF!V707,$CH:$CH,1,0),0),"Product Code Required","NA")))))</f>
        <v/>
      </c>
      <c r="CK694" t="str">
        <f>IFERROR(IF(LEN('Journal Template'!F705)&gt;0,"",IF('Journal Template'!A705="","",IF(LEFT('Journal Template'!A705,1)=IFERROR(VLOOKUP(LEFT('Journal Template'!A705,1),Checks!$CF$2:$CF$5,1,0),0),"Product Code Required",IF('Journal Template'!D705="","",IF('Journal Template'!D705=IFERROR(VLOOKUP('Journal Template'!D705,Checks!$CH:$CH,1,0),0),"Product Code Required","NA"))))),"")</f>
        <v/>
      </c>
    </row>
    <row r="695" spans="14:89">
      <c r="N695" t="s">
        <v>4006</v>
      </c>
      <c r="O695" t="s">
        <v>4007</v>
      </c>
      <c r="P695" t="s">
        <v>386</v>
      </c>
      <c r="Q695" s="150" t="str">
        <f>IF(JRF!D708="","",IF(IFERROR(VLOOKUP(JRF!D708,Checks!N:P,3,0),0)="A","","Inactive account in Use"))</f>
        <v/>
      </c>
      <c r="R695" t="str">
        <f>IFERROR(IF('Journal Template'!C1107="","",IF(IFERROR(VLOOKUP('Journal Template'!C1107,Checks!N:P,3,0),0)="A","","Inactive account in Use")),"")</f>
        <v/>
      </c>
      <c r="S695" t="s">
        <v>4008</v>
      </c>
      <c r="T695" t="s">
        <v>386</v>
      </c>
      <c r="U695" t="s">
        <v>393</v>
      </c>
      <c r="V695" s="150" t="str">
        <f>IF(JRF!C708="","",IF(IFERROR(VLOOKUP(JRF!C708,Checks!S:U,3,0),0)="A","Entry with System fund Dept",""))</f>
        <v/>
      </c>
      <c r="W695" t="str">
        <f>IFERROR(IF('Journal Template'!D1107="","",IF(IFERROR(VLOOKUP('Journal Template'!D1107,Checks!S:U,3,0),0)="A","Entry with System fund Dept","")),"")</f>
        <v/>
      </c>
      <c r="X695" t="s">
        <v>3235</v>
      </c>
      <c r="Y695" t="s">
        <v>386</v>
      </c>
      <c r="Z695" t="s">
        <v>4009</v>
      </c>
      <c r="AA695" t="s">
        <v>4005</v>
      </c>
      <c r="AB695" t="s">
        <v>125</v>
      </c>
      <c r="AC695" s="150" t="str">
        <f>IFERROR(IF(JRF!C708="","",IF(AND(VLOOKUP(JRF!C708,X:AA,4,0)=JRF!B708,VLOOKUP(JRF!C708,X:Y,2,0)="A"),"","Inactive Dept Combo Error")),"Inactive Dept Combo Error")</f>
        <v/>
      </c>
      <c r="AD695" t="str">
        <f>IFERROR(IF('Journal Template'!D1107="","",IF(AND(VLOOKUP('Journal Template'!D1107,X:AA,4,0)='Journal Template'!A1107,VLOOKUP('Journal Template'!D1107,X:Y,2,0)="A"),"","Inactive Dept Combo Error")),"")</f>
        <v/>
      </c>
      <c r="AK695" s="150" t="str">
        <f>IF(JRF!B708="","",IF(JRF!B708=IFERROR(VLOOKUP(JRF!B708,Checks!AI:AI,1,0),0),"Entry in Branch/Satellite BU's",""))</f>
        <v/>
      </c>
      <c r="AL695" t="str">
        <f>IFERROR(IF('Journal Template'!A1107="","",IF('Journal Template'!A1107=IFERROR(VLOOKUP('Journal Template'!A1107,Checks!AI:AI,1,0),0),"Entry in Branch/Satellite BU's","")),"")</f>
        <v/>
      </c>
      <c r="AO695" s="171"/>
      <c r="AP695" s="171"/>
      <c r="AQ695" s="171"/>
      <c r="AR695" s="171"/>
      <c r="CI695" t="str">
        <f>IF(JRF!F708&gt;0,"",IF(JRF!B708="","",IF(LEFT(JRF!B708,1)=IFERROR(VLOOKUP(LEFT(JRF!B708,1),$CF$2:$CF$5,1,0),0),"Product Code Required",IF(JRF!C708="","",IF(JRF!C708=IFERROR(VLOOKUP(JRF!C708,$CH:$CH,1,0),0),"Product Code Required","NA")))))</f>
        <v/>
      </c>
      <c r="CJ695" t="str">
        <f>IF(JRF!AV708&gt;0,"",IF(JRF!Q708="","",IF(LEFT(JRF!Q708,1)=IFERROR(VLOOKUP(LEFT(JRF!Q708,1),$CF$2:$CF$5,1,0),0),"Product Code Required",IF(JRF!V708="","",IF(JRF!V708=IFERROR(VLOOKUP(JRF!V708,$CH:$CH,1,0),0),"Product Code Required","NA")))))</f>
        <v/>
      </c>
      <c r="CK695" t="str">
        <f>IFERROR(IF(LEN('Journal Template'!F706)&gt;0,"",IF('Journal Template'!A706="","",IF(LEFT('Journal Template'!A706,1)=IFERROR(VLOOKUP(LEFT('Journal Template'!A706,1),Checks!$CF$2:$CF$5,1,0),0),"Product Code Required",IF('Journal Template'!D706="","",IF('Journal Template'!D706=IFERROR(VLOOKUP('Journal Template'!D706,Checks!$CH:$CH,1,0),0),"Product Code Required","NA"))))),"")</f>
        <v/>
      </c>
    </row>
    <row r="696" spans="14:89">
      <c r="N696" t="s">
        <v>4010</v>
      </c>
      <c r="O696" t="s">
        <v>4011</v>
      </c>
      <c r="P696" t="s">
        <v>386</v>
      </c>
      <c r="Q696" s="150" t="str">
        <f>IF(JRF!D709="","",IF(IFERROR(VLOOKUP(JRF!D709,Checks!N:P,3,0),0)="A","","Inactive account in Use"))</f>
        <v/>
      </c>
      <c r="R696" t="str">
        <f>IFERROR(IF('Journal Template'!C1108="","",IF(IFERROR(VLOOKUP('Journal Template'!C1108,Checks!N:P,3,0),0)="A","","Inactive account in Use")),"")</f>
        <v/>
      </c>
      <c r="S696" t="s">
        <v>4012</v>
      </c>
      <c r="T696" t="s">
        <v>386</v>
      </c>
      <c r="U696" t="s">
        <v>393</v>
      </c>
      <c r="V696" s="150" t="str">
        <f>IF(JRF!C709="","",IF(IFERROR(VLOOKUP(JRF!C709,Checks!S:U,3,0),0)="A","Entry with System fund Dept",""))</f>
        <v/>
      </c>
      <c r="W696" t="str">
        <f>IFERROR(IF('Journal Template'!D1108="","",IF(IFERROR(VLOOKUP('Journal Template'!D1108,Checks!S:U,3,0),0)="A","Entry with System fund Dept","")),"")</f>
        <v/>
      </c>
      <c r="X696" t="s">
        <v>4013</v>
      </c>
      <c r="Y696" t="s">
        <v>386</v>
      </c>
      <c r="Z696" t="s">
        <v>4014</v>
      </c>
      <c r="AA696" t="s">
        <v>3681</v>
      </c>
      <c r="AB696" t="s">
        <v>125</v>
      </c>
      <c r="AC696" s="150" t="str">
        <f>IFERROR(IF(JRF!C709="","",IF(AND(VLOOKUP(JRF!C709,X:AA,4,0)=JRF!B709,VLOOKUP(JRF!C709,X:Y,2,0)="A"),"","Inactive Dept Combo Error")),"Inactive Dept Combo Error")</f>
        <v/>
      </c>
      <c r="AD696" t="str">
        <f>IFERROR(IF('Journal Template'!D1108="","",IF(AND(VLOOKUP('Journal Template'!D1108,X:AA,4,0)='Journal Template'!A1108,VLOOKUP('Journal Template'!D1108,X:Y,2,0)="A"),"","Inactive Dept Combo Error")),"")</f>
        <v/>
      </c>
      <c r="AK696" s="150" t="str">
        <f>IF(JRF!B709="","",IF(JRF!B709=IFERROR(VLOOKUP(JRF!B709,Checks!AI:AI,1,0),0),"Entry in Branch/Satellite BU's",""))</f>
        <v/>
      </c>
      <c r="AL696" t="str">
        <f>IFERROR(IF('Journal Template'!A1108="","",IF('Journal Template'!A1108=IFERROR(VLOOKUP('Journal Template'!A1108,Checks!AI:AI,1,0),0),"Entry in Branch/Satellite BU's","")),"")</f>
        <v/>
      </c>
      <c r="AO696" s="171"/>
      <c r="AP696" s="171"/>
      <c r="AQ696" s="171"/>
      <c r="AR696" s="171"/>
      <c r="CI696" t="str">
        <f>IF(JRF!F709&gt;0,"",IF(JRF!B709="","",IF(LEFT(JRF!B709,1)=IFERROR(VLOOKUP(LEFT(JRF!B709,1),$CF$2:$CF$5,1,0),0),"Product Code Required",IF(JRF!C709="","",IF(JRF!C709=IFERROR(VLOOKUP(JRF!C709,$CH:$CH,1,0),0),"Product Code Required","NA")))))</f>
        <v/>
      </c>
      <c r="CJ696" t="str">
        <f>IF(JRF!AV709&gt;0,"",IF(JRF!Q709="","",IF(LEFT(JRF!Q709,1)=IFERROR(VLOOKUP(LEFT(JRF!Q709,1),$CF$2:$CF$5,1,0),0),"Product Code Required",IF(JRF!V709="","",IF(JRF!V709=IFERROR(VLOOKUP(JRF!V709,$CH:$CH,1,0),0),"Product Code Required","NA")))))</f>
        <v/>
      </c>
      <c r="CK696" t="str">
        <f>IFERROR(IF(LEN('Journal Template'!F707)&gt;0,"",IF('Journal Template'!A707="","",IF(LEFT('Journal Template'!A707,1)=IFERROR(VLOOKUP(LEFT('Journal Template'!A707,1),Checks!$CF$2:$CF$5,1,0),0),"Product Code Required",IF('Journal Template'!D707="","",IF('Journal Template'!D707=IFERROR(VLOOKUP('Journal Template'!D707,Checks!$CH:$CH,1,0),0),"Product Code Required","NA"))))),"")</f>
        <v/>
      </c>
    </row>
    <row r="697" spans="14:89">
      <c r="N697" t="s">
        <v>4015</v>
      </c>
      <c r="O697" t="s">
        <v>4016</v>
      </c>
      <c r="P697" t="s">
        <v>386</v>
      </c>
      <c r="Q697" s="150" t="str">
        <f>IF(JRF!D710="","",IF(IFERROR(VLOOKUP(JRF!D710,Checks!N:P,3,0),0)="A","","Inactive account in Use"))</f>
        <v/>
      </c>
      <c r="R697" t="str">
        <f>IFERROR(IF('Journal Template'!C1109="","",IF(IFERROR(VLOOKUP('Journal Template'!C1109,Checks!N:P,3,0),0)="A","","Inactive account in Use")),"")</f>
        <v/>
      </c>
      <c r="S697" t="s">
        <v>4017</v>
      </c>
      <c r="T697" t="s">
        <v>386</v>
      </c>
      <c r="U697" t="s">
        <v>393</v>
      </c>
      <c r="V697" s="150" t="str">
        <f>IF(JRF!C710="","",IF(IFERROR(VLOOKUP(JRF!C710,Checks!S:U,3,0),0)="A","Entry with System fund Dept",""))</f>
        <v/>
      </c>
      <c r="W697" t="str">
        <f>IFERROR(IF('Journal Template'!D1109="","",IF(IFERROR(VLOOKUP('Journal Template'!D1109,Checks!S:U,3,0),0)="A","Entry with System fund Dept","")),"")</f>
        <v/>
      </c>
      <c r="X697" t="s">
        <v>3240</v>
      </c>
      <c r="Y697" t="s">
        <v>386</v>
      </c>
      <c r="Z697" t="s">
        <v>4018</v>
      </c>
      <c r="AA697" t="s">
        <v>3681</v>
      </c>
      <c r="AB697" t="s">
        <v>125</v>
      </c>
      <c r="AC697" s="150" t="str">
        <f>IFERROR(IF(JRF!C710="","",IF(AND(VLOOKUP(JRF!C710,X:AA,4,0)=JRF!B710,VLOOKUP(JRF!C710,X:Y,2,0)="A"),"","Inactive Dept Combo Error")),"Inactive Dept Combo Error")</f>
        <v/>
      </c>
      <c r="AD697" t="str">
        <f>IFERROR(IF('Journal Template'!D1109="","",IF(AND(VLOOKUP('Journal Template'!D1109,X:AA,4,0)='Journal Template'!A1109,VLOOKUP('Journal Template'!D1109,X:Y,2,0)="A"),"","Inactive Dept Combo Error")),"")</f>
        <v/>
      </c>
      <c r="AK697" s="150" t="str">
        <f>IF(JRF!B710="","",IF(JRF!B710=IFERROR(VLOOKUP(JRF!B710,Checks!AI:AI,1,0),0),"Entry in Branch/Satellite BU's",""))</f>
        <v/>
      </c>
      <c r="AL697" t="str">
        <f>IFERROR(IF('Journal Template'!A1109="","",IF('Journal Template'!A1109=IFERROR(VLOOKUP('Journal Template'!A1109,Checks!AI:AI,1,0),0),"Entry in Branch/Satellite BU's","")),"")</f>
        <v/>
      </c>
      <c r="AO697" s="171"/>
      <c r="AP697" s="171"/>
      <c r="AQ697" s="171"/>
      <c r="AR697" s="171"/>
      <c r="CI697" t="str">
        <f>IF(JRF!F710&gt;0,"",IF(JRF!B710="","",IF(LEFT(JRF!B710,1)=IFERROR(VLOOKUP(LEFT(JRF!B710,1),$CF$2:$CF$5,1,0),0),"Product Code Required",IF(JRF!C710="","",IF(JRF!C710=IFERROR(VLOOKUP(JRF!C710,$CH:$CH,1,0),0),"Product Code Required","NA")))))</f>
        <v/>
      </c>
      <c r="CJ697" t="str">
        <f>IF(JRF!AV710&gt;0,"",IF(JRF!Q710="","",IF(LEFT(JRF!Q710,1)=IFERROR(VLOOKUP(LEFT(JRF!Q710,1),$CF$2:$CF$5,1,0),0),"Product Code Required",IF(JRF!V710="","",IF(JRF!V710=IFERROR(VLOOKUP(JRF!V710,$CH:$CH,1,0),0),"Product Code Required","NA")))))</f>
        <v/>
      </c>
      <c r="CK697" t="str">
        <f>IFERROR(IF(LEN('Journal Template'!F708)&gt;0,"",IF('Journal Template'!A708="","",IF(LEFT('Journal Template'!A708,1)=IFERROR(VLOOKUP(LEFT('Journal Template'!A708,1),Checks!$CF$2:$CF$5,1,0),0),"Product Code Required",IF('Journal Template'!D708="","",IF('Journal Template'!D708=IFERROR(VLOOKUP('Journal Template'!D708,Checks!$CH:$CH,1,0),0),"Product Code Required","NA"))))),"")</f>
        <v/>
      </c>
    </row>
    <row r="698" spans="14:89">
      <c r="N698" t="s">
        <v>4019</v>
      </c>
      <c r="O698" t="s">
        <v>4020</v>
      </c>
      <c r="P698" t="s">
        <v>386</v>
      </c>
      <c r="Q698" s="150" t="str">
        <f>IF(JRF!D711="","",IF(IFERROR(VLOOKUP(JRF!D711,Checks!N:P,3,0),0)="A","","Inactive account in Use"))</f>
        <v/>
      </c>
      <c r="R698" t="str">
        <f>IFERROR(IF('Journal Template'!C1110="","",IF(IFERROR(VLOOKUP('Journal Template'!C1110,Checks!N:P,3,0),0)="A","","Inactive account in Use")),"")</f>
        <v/>
      </c>
      <c r="S698" t="s">
        <v>4021</v>
      </c>
      <c r="T698" t="s">
        <v>386</v>
      </c>
      <c r="U698" t="s">
        <v>393</v>
      </c>
      <c r="V698" s="150" t="str">
        <f>IF(JRF!C711="","",IF(IFERROR(VLOOKUP(JRF!C711,Checks!S:U,3,0),0)="A","Entry with System fund Dept",""))</f>
        <v/>
      </c>
      <c r="W698" t="str">
        <f>IFERROR(IF('Journal Template'!D1110="","",IF(IFERROR(VLOOKUP('Journal Template'!D1110,Checks!S:U,3,0),0)="A","Entry with System fund Dept","")),"")</f>
        <v/>
      </c>
      <c r="X698" t="s">
        <v>4022</v>
      </c>
      <c r="Y698" t="s">
        <v>389</v>
      </c>
      <c r="Z698" t="s">
        <v>4023</v>
      </c>
      <c r="AA698" t="s">
        <v>391</v>
      </c>
      <c r="AB698" t="s">
        <v>125</v>
      </c>
      <c r="AC698" s="150" t="str">
        <f>IFERROR(IF(JRF!C711="","",IF(AND(VLOOKUP(JRF!C711,X:AA,4,0)=JRF!B711,VLOOKUP(JRF!C711,X:Y,2,0)="A"),"","Inactive Dept Combo Error")),"Inactive Dept Combo Error")</f>
        <v/>
      </c>
      <c r="AD698" t="str">
        <f>IFERROR(IF('Journal Template'!D1110="","",IF(AND(VLOOKUP('Journal Template'!D1110,X:AA,4,0)='Journal Template'!A1110,VLOOKUP('Journal Template'!D1110,X:Y,2,0)="A"),"","Inactive Dept Combo Error")),"")</f>
        <v/>
      </c>
      <c r="AK698" s="150" t="str">
        <f>IF(JRF!B711="","",IF(JRF!B711=IFERROR(VLOOKUP(JRF!B711,Checks!AI:AI,1,0),0),"Entry in Branch/Satellite BU's",""))</f>
        <v/>
      </c>
      <c r="AL698" t="str">
        <f>IFERROR(IF('Journal Template'!A1110="","",IF('Journal Template'!A1110=IFERROR(VLOOKUP('Journal Template'!A1110,Checks!AI:AI,1,0),0),"Entry in Branch/Satellite BU's","")),"")</f>
        <v/>
      </c>
      <c r="AO698" s="171"/>
      <c r="AP698" s="171"/>
      <c r="AQ698" s="171"/>
      <c r="AR698" s="171"/>
      <c r="CI698" t="str">
        <f>IF(JRF!F711&gt;0,"",IF(JRF!B711="","",IF(LEFT(JRF!B711,1)=IFERROR(VLOOKUP(LEFT(JRF!B711,1),$CF$2:$CF$5,1,0),0),"Product Code Required",IF(JRF!C711="","",IF(JRF!C711=IFERROR(VLOOKUP(JRF!C711,$CH:$CH,1,0),0),"Product Code Required","NA")))))</f>
        <v/>
      </c>
      <c r="CJ698" t="str">
        <f>IF(JRF!AV711&gt;0,"",IF(JRF!Q711="","",IF(LEFT(JRF!Q711,1)=IFERROR(VLOOKUP(LEFT(JRF!Q711,1),$CF$2:$CF$5,1,0),0),"Product Code Required",IF(JRF!V711="","",IF(JRF!V711=IFERROR(VLOOKUP(JRF!V711,$CH:$CH,1,0),0),"Product Code Required","NA")))))</f>
        <v/>
      </c>
      <c r="CK698" t="str">
        <f>IFERROR(IF(LEN('Journal Template'!F709)&gt;0,"",IF('Journal Template'!A709="","",IF(LEFT('Journal Template'!A709,1)=IFERROR(VLOOKUP(LEFT('Journal Template'!A709,1),Checks!$CF$2:$CF$5,1,0),0),"Product Code Required",IF('Journal Template'!D709="","",IF('Journal Template'!D709=IFERROR(VLOOKUP('Journal Template'!D709,Checks!$CH:$CH,1,0),0),"Product Code Required","NA"))))),"")</f>
        <v/>
      </c>
    </row>
    <row r="699" spans="14:89">
      <c r="N699" t="s">
        <v>4024</v>
      </c>
      <c r="O699" t="s">
        <v>4025</v>
      </c>
      <c r="P699" t="s">
        <v>386</v>
      </c>
      <c r="Q699" s="150" t="str">
        <f>IF(JRF!D712="","",IF(IFERROR(VLOOKUP(JRF!D712,Checks!N:P,3,0),0)="A","","Inactive account in Use"))</f>
        <v/>
      </c>
      <c r="R699" t="str">
        <f>IFERROR(IF('Journal Template'!C1111="","",IF(IFERROR(VLOOKUP('Journal Template'!C1111,Checks!N:P,3,0),0)="A","","Inactive account in Use")),"")</f>
        <v/>
      </c>
      <c r="S699" t="s">
        <v>4026</v>
      </c>
      <c r="T699" t="s">
        <v>386</v>
      </c>
      <c r="U699" t="s">
        <v>393</v>
      </c>
      <c r="V699" s="150" t="str">
        <f>IF(JRF!C712="","",IF(IFERROR(VLOOKUP(JRF!C712,Checks!S:U,3,0),0)="A","Entry with System fund Dept",""))</f>
        <v/>
      </c>
      <c r="W699" t="str">
        <f>IFERROR(IF('Journal Template'!D1111="","",IF(IFERROR(VLOOKUP('Journal Template'!D1111,Checks!S:U,3,0),0)="A","Entry with System fund Dept","")),"")</f>
        <v/>
      </c>
      <c r="X699" t="s">
        <v>4027</v>
      </c>
      <c r="Y699" t="s">
        <v>386</v>
      </c>
      <c r="Z699" t="s">
        <v>4028</v>
      </c>
      <c r="AA699" t="s">
        <v>391</v>
      </c>
      <c r="AB699" t="s">
        <v>125</v>
      </c>
      <c r="AC699" s="150" t="str">
        <f>IFERROR(IF(JRF!C712="","",IF(AND(VLOOKUP(JRF!C712,X:AA,4,0)=JRF!B712,VLOOKUP(JRF!C712,X:Y,2,0)="A"),"","Inactive Dept Combo Error")),"Inactive Dept Combo Error")</f>
        <v/>
      </c>
      <c r="AD699" t="str">
        <f>IFERROR(IF('Journal Template'!D1111="","",IF(AND(VLOOKUP('Journal Template'!D1111,X:AA,4,0)='Journal Template'!A1111,VLOOKUP('Journal Template'!D1111,X:Y,2,0)="A"),"","Inactive Dept Combo Error")),"")</f>
        <v/>
      </c>
      <c r="AK699" s="150" t="str">
        <f>IF(JRF!B712="","",IF(JRF!B712=IFERROR(VLOOKUP(JRF!B712,Checks!AI:AI,1,0),0),"Entry in Branch/Satellite BU's",""))</f>
        <v/>
      </c>
      <c r="AL699" t="str">
        <f>IFERROR(IF('Journal Template'!A1111="","",IF('Journal Template'!A1111=IFERROR(VLOOKUP('Journal Template'!A1111,Checks!AI:AI,1,0),0),"Entry in Branch/Satellite BU's","")),"")</f>
        <v/>
      </c>
      <c r="AO699" s="171"/>
      <c r="AP699" s="171"/>
      <c r="AQ699" s="171"/>
      <c r="AR699" s="171"/>
      <c r="CI699" t="str">
        <f>IF(JRF!F712&gt;0,"",IF(JRF!B712="","",IF(LEFT(JRF!B712,1)=IFERROR(VLOOKUP(LEFT(JRF!B712,1),$CF$2:$CF$5,1,0),0),"Product Code Required",IF(JRF!C712="","",IF(JRF!C712=IFERROR(VLOOKUP(JRF!C712,$CH:$CH,1,0),0),"Product Code Required","NA")))))</f>
        <v/>
      </c>
      <c r="CJ699" t="str">
        <f>IF(JRF!AV712&gt;0,"",IF(JRF!Q712="","",IF(LEFT(JRF!Q712,1)=IFERROR(VLOOKUP(LEFT(JRF!Q712,1),$CF$2:$CF$5,1,0),0),"Product Code Required",IF(JRF!V712="","",IF(JRF!V712=IFERROR(VLOOKUP(JRF!V712,$CH:$CH,1,0),0),"Product Code Required","NA")))))</f>
        <v/>
      </c>
      <c r="CK699" t="str">
        <f>IFERROR(IF(LEN('Journal Template'!F710)&gt;0,"",IF('Journal Template'!A710="","",IF(LEFT('Journal Template'!A710,1)=IFERROR(VLOOKUP(LEFT('Journal Template'!A710,1),Checks!$CF$2:$CF$5,1,0),0),"Product Code Required",IF('Journal Template'!D710="","",IF('Journal Template'!D710=IFERROR(VLOOKUP('Journal Template'!D710,Checks!$CH:$CH,1,0),0),"Product Code Required","NA"))))),"")</f>
        <v/>
      </c>
    </row>
    <row r="700" spans="14:89">
      <c r="N700" t="s">
        <v>4029</v>
      </c>
      <c r="O700" t="s">
        <v>4030</v>
      </c>
      <c r="P700" t="s">
        <v>386</v>
      </c>
      <c r="Q700" s="150" t="str">
        <f>IF(JRF!D713="","",IF(IFERROR(VLOOKUP(JRF!D713,Checks!N:P,3,0),0)="A","","Inactive account in Use"))</f>
        <v/>
      </c>
      <c r="R700" t="str">
        <f>IFERROR(IF('Journal Template'!C1112="","",IF(IFERROR(VLOOKUP('Journal Template'!C1112,Checks!N:P,3,0),0)="A","","Inactive account in Use")),"")</f>
        <v/>
      </c>
      <c r="S700" t="s">
        <v>4031</v>
      </c>
      <c r="T700" t="s">
        <v>386</v>
      </c>
      <c r="U700" t="s">
        <v>393</v>
      </c>
      <c r="V700" s="150" t="str">
        <f>IF(JRF!C713="","",IF(IFERROR(VLOOKUP(JRF!C713,Checks!S:U,3,0),0)="A","Entry with System fund Dept",""))</f>
        <v/>
      </c>
      <c r="W700" t="str">
        <f>IFERROR(IF('Journal Template'!D1112="","",IF(IFERROR(VLOOKUP('Journal Template'!D1112,Checks!S:U,3,0),0)="A","Entry with System fund Dept","")),"")</f>
        <v/>
      </c>
      <c r="X700" t="s">
        <v>4032</v>
      </c>
      <c r="Y700" t="s">
        <v>386</v>
      </c>
      <c r="Z700" t="s">
        <v>4033</v>
      </c>
      <c r="AA700" t="s">
        <v>391</v>
      </c>
      <c r="AB700" t="s">
        <v>125</v>
      </c>
      <c r="AC700" s="150" t="str">
        <f>IFERROR(IF(JRF!C713="","",IF(AND(VLOOKUP(JRF!C713,X:AA,4,0)=JRF!B713,VLOOKUP(JRF!C713,X:Y,2,0)="A"),"","Inactive Dept Combo Error")),"Inactive Dept Combo Error")</f>
        <v/>
      </c>
      <c r="AD700" t="str">
        <f>IFERROR(IF('Journal Template'!D1112="","",IF(AND(VLOOKUP('Journal Template'!D1112,X:AA,4,0)='Journal Template'!A1112,VLOOKUP('Journal Template'!D1112,X:Y,2,0)="A"),"","Inactive Dept Combo Error")),"")</f>
        <v/>
      </c>
      <c r="AK700" s="150" t="str">
        <f>IF(JRF!B713="","",IF(JRF!B713=IFERROR(VLOOKUP(JRF!B713,Checks!AI:AI,1,0),0),"Entry in Branch/Satellite BU's",""))</f>
        <v/>
      </c>
      <c r="AL700" t="str">
        <f>IFERROR(IF('Journal Template'!A1112="","",IF('Journal Template'!A1112=IFERROR(VLOOKUP('Journal Template'!A1112,Checks!AI:AI,1,0),0),"Entry in Branch/Satellite BU's","")),"")</f>
        <v/>
      </c>
      <c r="AO700" s="171"/>
      <c r="AP700" s="171"/>
      <c r="AQ700" s="171"/>
      <c r="AR700" s="171"/>
      <c r="CI700" t="str">
        <f>IF(JRF!F713&gt;0,"",IF(JRF!B713="","",IF(LEFT(JRF!B713,1)=IFERROR(VLOOKUP(LEFT(JRF!B713,1),$CF$2:$CF$5,1,0),0),"Product Code Required",IF(JRF!C713="","",IF(JRF!C713=IFERROR(VLOOKUP(JRF!C713,$CH:$CH,1,0),0),"Product Code Required","NA")))))</f>
        <v/>
      </c>
      <c r="CJ700" t="str">
        <f>IF(JRF!AV713&gt;0,"",IF(JRF!Q713="","",IF(LEFT(JRF!Q713,1)=IFERROR(VLOOKUP(LEFT(JRF!Q713,1),$CF$2:$CF$5,1,0),0),"Product Code Required",IF(JRF!V713="","",IF(JRF!V713=IFERROR(VLOOKUP(JRF!V713,$CH:$CH,1,0),0),"Product Code Required","NA")))))</f>
        <v/>
      </c>
      <c r="CK700" t="str">
        <f>IFERROR(IF(LEN('Journal Template'!F711)&gt;0,"",IF('Journal Template'!A711="","",IF(LEFT('Journal Template'!A711,1)=IFERROR(VLOOKUP(LEFT('Journal Template'!A711,1),Checks!$CF$2:$CF$5,1,0),0),"Product Code Required",IF('Journal Template'!D711="","",IF('Journal Template'!D711=IFERROR(VLOOKUP('Journal Template'!D711,Checks!$CH:$CH,1,0),0),"Product Code Required","NA"))))),"")</f>
        <v/>
      </c>
    </row>
    <row r="701" spans="14:89">
      <c r="N701" t="s">
        <v>4034</v>
      </c>
      <c r="O701" t="s">
        <v>4035</v>
      </c>
      <c r="P701" t="s">
        <v>386</v>
      </c>
      <c r="Q701" s="150" t="str">
        <f>IF(JRF!D714="","",IF(IFERROR(VLOOKUP(JRF!D714,Checks!N:P,3,0),0)="A","","Inactive account in Use"))</f>
        <v/>
      </c>
      <c r="R701" t="str">
        <f>IFERROR(IF('Journal Template'!C1113="","",IF(IFERROR(VLOOKUP('Journal Template'!C1113,Checks!N:P,3,0),0)="A","","Inactive account in Use")),"")</f>
        <v/>
      </c>
      <c r="S701" t="s">
        <v>4036</v>
      </c>
      <c r="T701" t="s">
        <v>386</v>
      </c>
      <c r="U701" t="s">
        <v>393</v>
      </c>
      <c r="V701" s="150" t="str">
        <f>IF(JRF!C714="","",IF(IFERROR(VLOOKUP(JRF!C714,Checks!S:U,3,0),0)="A","Entry with System fund Dept",""))</f>
        <v/>
      </c>
      <c r="W701" t="str">
        <f>IFERROR(IF('Journal Template'!D1113="","",IF(IFERROR(VLOOKUP('Journal Template'!D1113,Checks!S:U,3,0),0)="A","Entry with System fund Dept","")),"")</f>
        <v/>
      </c>
      <c r="X701" t="s">
        <v>4037</v>
      </c>
      <c r="Y701" t="s">
        <v>386</v>
      </c>
      <c r="Z701" t="s">
        <v>4038</v>
      </c>
      <c r="AA701" t="s">
        <v>391</v>
      </c>
      <c r="AB701" t="s">
        <v>125</v>
      </c>
      <c r="AC701" s="150" t="str">
        <f>IFERROR(IF(JRF!C714="","",IF(AND(VLOOKUP(JRF!C714,X:AA,4,0)=JRF!B714,VLOOKUP(JRF!C714,X:Y,2,0)="A"),"","Inactive Dept Combo Error")),"Inactive Dept Combo Error")</f>
        <v/>
      </c>
      <c r="AD701" t="str">
        <f>IFERROR(IF('Journal Template'!D1113="","",IF(AND(VLOOKUP('Journal Template'!D1113,X:AA,4,0)='Journal Template'!A1113,VLOOKUP('Journal Template'!D1113,X:Y,2,0)="A"),"","Inactive Dept Combo Error")),"")</f>
        <v/>
      </c>
      <c r="AK701" s="150" t="str">
        <f>IF(JRF!B714="","",IF(JRF!B714=IFERROR(VLOOKUP(JRF!B714,Checks!AI:AI,1,0),0),"Entry in Branch/Satellite BU's",""))</f>
        <v/>
      </c>
      <c r="AL701" t="str">
        <f>IFERROR(IF('Journal Template'!A1113="","",IF('Journal Template'!A1113=IFERROR(VLOOKUP('Journal Template'!A1113,Checks!AI:AI,1,0),0),"Entry in Branch/Satellite BU's","")),"")</f>
        <v/>
      </c>
      <c r="AO701" s="171"/>
      <c r="AP701" s="171"/>
      <c r="AQ701" s="171"/>
      <c r="AR701" s="171"/>
      <c r="CI701" t="str">
        <f>IF(JRF!F714&gt;0,"",IF(JRF!B714="","",IF(LEFT(JRF!B714,1)=IFERROR(VLOOKUP(LEFT(JRF!B714,1),$CF$2:$CF$5,1,0),0),"Product Code Required",IF(JRF!C714="","",IF(JRF!C714=IFERROR(VLOOKUP(JRF!C714,$CH:$CH,1,0),0),"Product Code Required","NA")))))</f>
        <v/>
      </c>
      <c r="CJ701" t="str">
        <f>IF(JRF!AV714&gt;0,"",IF(JRF!Q714="","",IF(LEFT(JRF!Q714,1)=IFERROR(VLOOKUP(LEFT(JRF!Q714,1),$CF$2:$CF$5,1,0),0),"Product Code Required",IF(JRF!V714="","",IF(JRF!V714=IFERROR(VLOOKUP(JRF!V714,$CH:$CH,1,0),0),"Product Code Required","NA")))))</f>
        <v/>
      </c>
      <c r="CK701" t="str">
        <f>IFERROR(IF(LEN('Journal Template'!F712)&gt;0,"",IF('Journal Template'!A712="","",IF(LEFT('Journal Template'!A712,1)=IFERROR(VLOOKUP(LEFT('Journal Template'!A712,1),Checks!$CF$2:$CF$5,1,0),0),"Product Code Required",IF('Journal Template'!D712="","",IF('Journal Template'!D712=IFERROR(VLOOKUP('Journal Template'!D712,Checks!$CH:$CH,1,0),0),"Product Code Required","NA"))))),"")</f>
        <v/>
      </c>
    </row>
    <row r="702" spans="14:89">
      <c r="N702" t="s">
        <v>4039</v>
      </c>
      <c r="O702" t="s">
        <v>4040</v>
      </c>
      <c r="P702" t="s">
        <v>386</v>
      </c>
      <c r="Q702" s="150" t="str">
        <f>IF(JRF!D715="","",IF(IFERROR(VLOOKUP(JRF!D715,Checks!N:P,3,0),0)="A","","Inactive account in Use"))</f>
        <v/>
      </c>
      <c r="R702" t="str">
        <f>IFERROR(IF('Journal Template'!C1114="","",IF(IFERROR(VLOOKUP('Journal Template'!C1114,Checks!N:P,3,0),0)="A","","Inactive account in Use")),"")</f>
        <v/>
      </c>
      <c r="S702" t="s">
        <v>4041</v>
      </c>
      <c r="T702" t="s">
        <v>386</v>
      </c>
      <c r="U702" t="s">
        <v>393</v>
      </c>
      <c r="V702" s="150" t="str">
        <f>IF(JRF!C715="","",IF(IFERROR(VLOOKUP(JRF!C715,Checks!S:U,3,0),0)="A","Entry with System fund Dept",""))</f>
        <v/>
      </c>
      <c r="W702" t="str">
        <f>IFERROR(IF('Journal Template'!D1114="","",IF(IFERROR(VLOOKUP('Journal Template'!D1114,Checks!S:U,3,0),0)="A","Entry with System fund Dept","")),"")</f>
        <v/>
      </c>
      <c r="X702" t="s">
        <v>4042</v>
      </c>
      <c r="Y702" t="s">
        <v>386</v>
      </c>
      <c r="Z702" t="s">
        <v>4043</v>
      </c>
      <c r="AA702" t="s">
        <v>3681</v>
      </c>
      <c r="AB702" t="s">
        <v>125</v>
      </c>
      <c r="AC702" s="150" t="str">
        <f>IFERROR(IF(JRF!C715="","",IF(AND(VLOOKUP(JRF!C715,X:AA,4,0)=JRF!B715,VLOOKUP(JRF!C715,X:Y,2,0)="A"),"","Inactive Dept Combo Error")),"Inactive Dept Combo Error")</f>
        <v/>
      </c>
      <c r="AD702" t="str">
        <f>IFERROR(IF('Journal Template'!D1114="","",IF(AND(VLOOKUP('Journal Template'!D1114,X:AA,4,0)='Journal Template'!A1114,VLOOKUP('Journal Template'!D1114,X:Y,2,0)="A"),"","Inactive Dept Combo Error")),"")</f>
        <v/>
      </c>
      <c r="AK702" s="150" t="str">
        <f>IF(JRF!B715="","",IF(JRF!B715=IFERROR(VLOOKUP(JRF!B715,Checks!AI:AI,1,0),0),"Entry in Branch/Satellite BU's",""))</f>
        <v/>
      </c>
      <c r="AL702" t="str">
        <f>IFERROR(IF('Journal Template'!A1114="","",IF('Journal Template'!A1114=IFERROR(VLOOKUP('Journal Template'!A1114,Checks!AI:AI,1,0),0),"Entry in Branch/Satellite BU's","")),"")</f>
        <v/>
      </c>
      <c r="AO702" s="171"/>
      <c r="AP702" s="171"/>
      <c r="AQ702" s="171"/>
      <c r="AR702" s="171"/>
      <c r="CI702" t="str">
        <f>IF(JRF!F715&gt;0,"",IF(JRF!B715="","",IF(LEFT(JRF!B715,1)=IFERROR(VLOOKUP(LEFT(JRF!B715,1),$CF$2:$CF$5,1,0),0),"Product Code Required",IF(JRF!C715="","",IF(JRF!C715=IFERROR(VLOOKUP(JRF!C715,$CH:$CH,1,0),0),"Product Code Required","NA")))))</f>
        <v/>
      </c>
      <c r="CJ702" t="str">
        <f>IF(JRF!AV715&gt;0,"",IF(JRF!Q715="","",IF(LEFT(JRF!Q715,1)=IFERROR(VLOOKUP(LEFT(JRF!Q715,1),$CF$2:$CF$5,1,0),0),"Product Code Required",IF(JRF!V715="","",IF(JRF!V715=IFERROR(VLOOKUP(JRF!V715,$CH:$CH,1,0),0),"Product Code Required","NA")))))</f>
        <v/>
      </c>
      <c r="CK702" t="str">
        <f>IFERROR(IF(LEN('Journal Template'!F713)&gt;0,"",IF('Journal Template'!A713="","",IF(LEFT('Journal Template'!A713,1)=IFERROR(VLOOKUP(LEFT('Journal Template'!A713,1),Checks!$CF$2:$CF$5,1,0),0),"Product Code Required",IF('Journal Template'!D713="","",IF('Journal Template'!D713=IFERROR(VLOOKUP('Journal Template'!D713,Checks!$CH:$CH,1,0),0),"Product Code Required","NA"))))),"")</f>
        <v/>
      </c>
    </row>
    <row r="703" spans="14:89">
      <c r="N703" t="s">
        <v>4044</v>
      </c>
      <c r="O703" t="s">
        <v>4045</v>
      </c>
      <c r="P703" t="s">
        <v>386</v>
      </c>
      <c r="Q703" s="150" t="str">
        <f>IF(JRF!D716="","",IF(IFERROR(VLOOKUP(JRF!D716,Checks!N:P,3,0),0)="A","","Inactive account in Use"))</f>
        <v/>
      </c>
      <c r="R703" t="str">
        <f>IFERROR(IF('Journal Template'!C1115="","",IF(IFERROR(VLOOKUP('Journal Template'!C1115,Checks!N:P,3,0),0)="A","","Inactive account in Use")),"")</f>
        <v/>
      </c>
      <c r="S703" t="s">
        <v>4046</v>
      </c>
      <c r="T703" t="s">
        <v>386</v>
      </c>
      <c r="U703" t="s">
        <v>393</v>
      </c>
      <c r="V703" s="150" t="str">
        <f>IF(JRF!C716="","",IF(IFERROR(VLOOKUP(JRF!C716,Checks!S:U,3,0),0)="A","Entry with System fund Dept",""))</f>
        <v/>
      </c>
      <c r="W703" t="str">
        <f>IFERROR(IF('Journal Template'!D1115="","",IF(IFERROR(VLOOKUP('Journal Template'!D1115,Checks!S:U,3,0),0)="A","Entry with System fund Dept","")),"")</f>
        <v/>
      </c>
      <c r="X703" t="s">
        <v>4047</v>
      </c>
      <c r="Y703" t="s">
        <v>386</v>
      </c>
      <c r="Z703" t="s">
        <v>4048</v>
      </c>
      <c r="AA703" t="s">
        <v>3681</v>
      </c>
      <c r="AB703" t="s">
        <v>125</v>
      </c>
      <c r="AC703" s="150" t="str">
        <f>IFERROR(IF(JRF!C716="","",IF(AND(VLOOKUP(JRF!C716,X:AA,4,0)=JRF!B716,VLOOKUP(JRF!C716,X:Y,2,0)="A"),"","Inactive Dept Combo Error")),"Inactive Dept Combo Error")</f>
        <v/>
      </c>
      <c r="AD703" t="str">
        <f>IFERROR(IF('Journal Template'!D1115="","",IF(AND(VLOOKUP('Journal Template'!D1115,X:AA,4,0)='Journal Template'!A1115,VLOOKUP('Journal Template'!D1115,X:Y,2,0)="A"),"","Inactive Dept Combo Error")),"")</f>
        <v/>
      </c>
      <c r="AK703" s="150" t="str">
        <f>IF(JRF!B716="","",IF(JRF!B716=IFERROR(VLOOKUP(JRF!B716,Checks!AI:AI,1,0),0),"Entry in Branch/Satellite BU's",""))</f>
        <v/>
      </c>
      <c r="AL703" t="str">
        <f>IFERROR(IF('Journal Template'!A1115="","",IF('Journal Template'!A1115=IFERROR(VLOOKUP('Journal Template'!A1115,Checks!AI:AI,1,0),0),"Entry in Branch/Satellite BU's","")),"")</f>
        <v/>
      </c>
      <c r="AO703" s="171"/>
      <c r="AP703" s="171"/>
      <c r="AQ703" s="171"/>
      <c r="AR703" s="171"/>
      <c r="CI703" t="str">
        <f>IF(JRF!F716&gt;0,"",IF(JRF!B716="","",IF(LEFT(JRF!B716,1)=IFERROR(VLOOKUP(LEFT(JRF!B716,1),$CF$2:$CF$5,1,0),0),"Product Code Required",IF(JRF!C716="","",IF(JRF!C716=IFERROR(VLOOKUP(JRF!C716,$CH:$CH,1,0),0),"Product Code Required","NA")))))</f>
        <v/>
      </c>
      <c r="CJ703" t="str">
        <f>IF(JRF!AV716&gt;0,"",IF(JRF!Q716="","",IF(LEFT(JRF!Q716,1)=IFERROR(VLOOKUP(LEFT(JRF!Q716,1),$CF$2:$CF$5,1,0),0),"Product Code Required",IF(JRF!V716="","",IF(JRF!V716=IFERROR(VLOOKUP(JRF!V716,$CH:$CH,1,0),0),"Product Code Required","NA")))))</f>
        <v/>
      </c>
      <c r="CK703" t="str">
        <f>IFERROR(IF(LEN('Journal Template'!F714)&gt;0,"",IF('Journal Template'!A714="","",IF(LEFT('Journal Template'!A714,1)=IFERROR(VLOOKUP(LEFT('Journal Template'!A714,1),Checks!$CF$2:$CF$5,1,0),0),"Product Code Required",IF('Journal Template'!D714="","",IF('Journal Template'!D714=IFERROR(VLOOKUP('Journal Template'!D714,Checks!$CH:$CH,1,0),0),"Product Code Required","NA"))))),"")</f>
        <v/>
      </c>
    </row>
    <row r="704" spans="14:89">
      <c r="N704" t="s">
        <v>4049</v>
      </c>
      <c r="O704" t="s">
        <v>4050</v>
      </c>
      <c r="P704" t="s">
        <v>386</v>
      </c>
      <c r="Q704" s="150" t="str">
        <f>IF(JRF!D717="","",IF(IFERROR(VLOOKUP(JRF!D717,Checks!N:P,3,0),0)="A","","Inactive account in Use"))</f>
        <v/>
      </c>
      <c r="R704" t="str">
        <f>IFERROR(IF('Journal Template'!C1116="","",IF(IFERROR(VLOOKUP('Journal Template'!C1116,Checks!N:P,3,0),0)="A","","Inactive account in Use")),"")</f>
        <v/>
      </c>
      <c r="S704" t="s">
        <v>4051</v>
      </c>
      <c r="T704" t="s">
        <v>386</v>
      </c>
      <c r="U704" t="s">
        <v>393</v>
      </c>
      <c r="V704" s="150" t="str">
        <f>IF(JRF!C717="","",IF(IFERROR(VLOOKUP(JRF!C717,Checks!S:U,3,0),0)="A","Entry with System fund Dept",""))</f>
        <v/>
      </c>
      <c r="W704" t="str">
        <f>IFERROR(IF('Journal Template'!D1116="","",IF(IFERROR(VLOOKUP('Journal Template'!D1116,Checks!S:U,3,0),0)="A","Entry with System fund Dept","")),"")</f>
        <v/>
      </c>
      <c r="X704" t="s">
        <v>4052</v>
      </c>
      <c r="Y704" t="s">
        <v>386</v>
      </c>
      <c r="Z704" t="s">
        <v>4053</v>
      </c>
      <c r="AA704" t="s">
        <v>3681</v>
      </c>
      <c r="AB704" t="s">
        <v>125</v>
      </c>
      <c r="AC704" s="150" t="str">
        <f>IFERROR(IF(JRF!C717="","",IF(AND(VLOOKUP(JRF!C717,X:AA,4,0)=JRF!B717,VLOOKUP(JRF!C717,X:Y,2,0)="A"),"","Inactive Dept Combo Error")),"Inactive Dept Combo Error")</f>
        <v/>
      </c>
      <c r="AD704" t="str">
        <f>IFERROR(IF('Journal Template'!D1116="","",IF(AND(VLOOKUP('Journal Template'!D1116,X:AA,4,0)='Journal Template'!A1116,VLOOKUP('Journal Template'!D1116,X:Y,2,0)="A"),"","Inactive Dept Combo Error")),"")</f>
        <v/>
      </c>
      <c r="AK704" s="150" t="str">
        <f>IF(JRF!B717="","",IF(JRF!B717=IFERROR(VLOOKUP(JRF!B717,Checks!AI:AI,1,0),0),"Entry in Branch/Satellite BU's",""))</f>
        <v/>
      </c>
      <c r="AL704" t="str">
        <f>IFERROR(IF('Journal Template'!A1116="","",IF('Journal Template'!A1116=IFERROR(VLOOKUP('Journal Template'!A1116,Checks!AI:AI,1,0),0),"Entry in Branch/Satellite BU's","")),"")</f>
        <v/>
      </c>
      <c r="AO704" s="171"/>
      <c r="AP704" s="171"/>
      <c r="AQ704" s="171"/>
      <c r="AR704" s="171"/>
      <c r="CI704" t="str">
        <f>IF(JRF!F717&gt;0,"",IF(JRF!B717="","",IF(LEFT(JRF!B717,1)=IFERROR(VLOOKUP(LEFT(JRF!B717,1),$CF$2:$CF$5,1,0),0),"Product Code Required",IF(JRF!C717="","",IF(JRF!C717=IFERROR(VLOOKUP(JRF!C717,$CH:$CH,1,0),0),"Product Code Required","NA")))))</f>
        <v/>
      </c>
      <c r="CJ704" t="str">
        <f>IF(JRF!AV717&gt;0,"",IF(JRF!Q717="","",IF(LEFT(JRF!Q717,1)=IFERROR(VLOOKUP(LEFT(JRF!Q717,1),$CF$2:$CF$5,1,0),0),"Product Code Required",IF(JRF!V717="","",IF(JRF!V717=IFERROR(VLOOKUP(JRF!V717,$CH:$CH,1,0),0),"Product Code Required","NA")))))</f>
        <v/>
      </c>
      <c r="CK704" t="str">
        <f>IFERROR(IF(LEN('Journal Template'!F715)&gt;0,"",IF('Journal Template'!A715="","",IF(LEFT('Journal Template'!A715,1)=IFERROR(VLOOKUP(LEFT('Journal Template'!A715,1),Checks!$CF$2:$CF$5,1,0),0),"Product Code Required",IF('Journal Template'!D715="","",IF('Journal Template'!D715=IFERROR(VLOOKUP('Journal Template'!D715,Checks!$CH:$CH,1,0),0),"Product Code Required","NA"))))),"")</f>
        <v/>
      </c>
    </row>
    <row r="705" spans="14:89">
      <c r="N705" t="s">
        <v>4054</v>
      </c>
      <c r="O705" t="s">
        <v>4055</v>
      </c>
      <c r="P705" t="s">
        <v>386</v>
      </c>
      <c r="Q705" s="150" t="str">
        <f>IF(JRF!D718="","",IF(IFERROR(VLOOKUP(JRF!D718,Checks!N:P,3,0),0)="A","","Inactive account in Use"))</f>
        <v/>
      </c>
      <c r="R705" t="str">
        <f>IFERROR(IF('Journal Template'!C1117="","",IF(IFERROR(VLOOKUP('Journal Template'!C1117,Checks!N:P,3,0),0)="A","","Inactive account in Use")),"")</f>
        <v/>
      </c>
      <c r="S705" t="s">
        <v>4056</v>
      </c>
      <c r="T705" t="s">
        <v>386</v>
      </c>
      <c r="U705" t="s">
        <v>393</v>
      </c>
      <c r="V705" s="150" t="str">
        <f>IF(JRF!C718="","",IF(IFERROR(VLOOKUP(JRF!C718,Checks!S:U,3,0),0)="A","Entry with System fund Dept",""))</f>
        <v/>
      </c>
      <c r="W705" t="str">
        <f>IFERROR(IF('Journal Template'!D1117="","",IF(IFERROR(VLOOKUP('Journal Template'!D1117,Checks!S:U,3,0),0)="A","Entry with System fund Dept","")),"")</f>
        <v/>
      </c>
      <c r="X705" t="s">
        <v>4057</v>
      </c>
      <c r="Y705" t="s">
        <v>389</v>
      </c>
      <c r="Z705" t="s">
        <v>4058</v>
      </c>
      <c r="AA705" t="s">
        <v>3602</v>
      </c>
      <c r="AB705" t="s">
        <v>125</v>
      </c>
      <c r="AC705" s="150" t="str">
        <f>IFERROR(IF(JRF!C718="","",IF(AND(VLOOKUP(JRF!C718,X:AA,4,0)=JRF!B718,VLOOKUP(JRF!C718,X:Y,2,0)="A"),"","Inactive Dept Combo Error")),"Inactive Dept Combo Error")</f>
        <v/>
      </c>
      <c r="AD705" t="str">
        <f>IFERROR(IF('Journal Template'!D1117="","",IF(AND(VLOOKUP('Journal Template'!D1117,X:AA,4,0)='Journal Template'!A1117,VLOOKUP('Journal Template'!D1117,X:Y,2,0)="A"),"","Inactive Dept Combo Error")),"")</f>
        <v/>
      </c>
      <c r="AK705" s="150" t="str">
        <f>IF(JRF!B718="","",IF(JRF!B718=IFERROR(VLOOKUP(JRF!B718,Checks!AI:AI,1,0),0),"Entry in Branch/Satellite BU's",""))</f>
        <v/>
      </c>
      <c r="AL705" t="str">
        <f>IFERROR(IF('Journal Template'!A1117="","",IF('Journal Template'!A1117=IFERROR(VLOOKUP('Journal Template'!A1117,Checks!AI:AI,1,0),0),"Entry in Branch/Satellite BU's","")),"")</f>
        <v/>
      </c>
      <c r="AO705" s="171"/>
      <c r="AP705" s="171"/>
      <c r="AQ705" s="171"/>
      <c r="AR705" s="171"/>
      <c r="CI705" t="str">
        <f>IF(JRF!F718&gt;0,"",IF(JRF!B718="","",IF(LEFT(JRF!B718,1)=IFERROR(VLOOKUP(LEFT(JRF!B718,1),$CF$2:$CF$5,1,0),0),"Product Code Required",IF(JRF!C718="","",IF(JRF!C718=IFERROR(VLOOKUP(JRF!C718,$CH:$CH,1,0),0),"Product Code Required","NA")))))</f>
        <v/>
      </c>
      <c r="CJ705" t="str">
        <f>IF(JRF!AV718&gt;0,"",IF(JRF!Q718="","",IF(LEFT(JRF!Q718,1)=IFERROR(VLOOKUP(LEFT(JRF!Q718,1),$CF$2:$CF$5,1,0),0),"Product Code Required",IF(JRF!V718="","",IF(JRF!V718=IFERROR(VLOOKUP(JRF!V718,$CH:$CH,1,0),0),"Product Code Required","NA")))))</f>
        <v/>
      </c>
      <c r="CK705" t="str">
        <f>IFERROR(IF(LEN('Journal Template'!F716)&gt;0,"",IF('Journal Template'!A716="","",IF(LEFT('Journal Template'!A716,1)=IFERROR(VLOOKUP(LEFT('Journal Template'!A716,1),Checks!$CF$2:$CF$5,1,0),0),"Product Code Required",IF('Journal Template'!D716="","",IF('Journal Template'!D716=IFERROR(VLOOKUP('Journal Template'!D716,Checks!$CH:$CH,1,0),0),"Product Code Required","NA"))))),"")</f>
        <v/>
      </c>
    </row>
    <row r="706" spans="14:89">
      <c r="N706" t="s">
        <v>4059</v>
      </c>
      <c r="O706" t="s">
        <v>4060</v>
      </c>
      <c r="P706" t="s">
        <v>386</v>
      </c>
      <c r="Q706" s="150" t="str">
        <f>IF(JRF!D719="","",IF(IFERROR(VLOOKUP(JRF!D719,Checks!N:P,3,0),0)="A","","Inactive account in Use"))</f>
        <v/>
      </c>
      <c r="R706" t="str">
        <f>IFERROR(IF('Journal Template'!C1118="","",IF(IFERROR(VLOOKUP('Journal Template'!C1118,Checks!N:P,3,0),0)="A","","Inactive account in Use")),"")</f>
        <v/>
      </c>
      <c r="S706" t="s">
        <v>4061</v>
      </c>
      <c r="T706" t="s">
        <v>386</v>
      </c>
      <c r="U706" t="s">
        <v>393</v>
      </c>
      <c r="V706" s="150" t="str">
        <f>IF(JRF!C719="","",IF(IFERROR(VLOOKUP(JRF!C719,Checks!S:U,3,0),0)="A","Entry with System fund Dept",""))</f>
        <v/>
      </c>
      <c r="W706" t="str">
        <f>IFERROR(IF('Journal Template'!D1118="","",IF(IFERROR(VLOOKUP('Journal Template'!D1118,Checks!S:U,3,0),0)="A","Entry with System fund Dept","")),"")</f>
        <v/>
      </c>
      <c r="X706" t="s">
        <v>4057</v>
      </c>
      <c r="Y706" t="s">
        <v>389</v>
      </c>
      <c r="Z706" t="s">
        <v>4058</v>
      </c>
      <c r="AA706" t="s">
        <v>391</v>
      </c>
      <c r="AB706" t="s">
        <v>125</v>
      </c>
      <c r="AC706" s="150" t="str">
        <f>IFERROR(IF(JRF!C719="","",IF(AND(VLOOKUP(JRF!C719,X:AA,4,0)=JRF!B719,VLOOKUP(JRF!C719,X:Y,2,0)="A"),"","Inactive Dept Combo Error")),"Inactive Dept Combo Error")</f>
        <v/>
      </c>
      <c r="AD706" t="str">
        <f>IFERROR(IF('Journal Template'!D1118="","",IF(AND(VLOOKUP('Journal Template'!D1118,X:AA,4,0)='Journal Template'!A1118,VLOOKUP('Journal Template'!D1118,X:Y,2,0)="A"),"","Inactive Dept Combo Error")),"")</f>
        <v/>
      </c>
      <c r="AK706" s="150" t="str">
        <f>IF(JRF!B719="","",IF(JRF!B719=IFERROR(VLOOKUP(JRF!B719,Checks!AI:AI,1,0),0),"Entry in Branch/Satellite BU's",""))</f>
        <v/>
      </c>
      <c r="AL706" t="str">
        <f>IFERROR(IF('Journal Template'!A1118="","",IF('Journal Template'!A1118=IFERROR(VLOOKUP('Journal Template'!A1118,Checks!AI:AI,1,0),0),"Entry in Branch/Satellite BU's","")),"")</f>
        <v/>
      </c>
      <c r="AO706" s="171"/>
      <c r="AP706" s="171"/>
      <c r="AQ706" s="171"/>
      <c r="AR706" s="171"/>
      <c r="CI706" t="str">
        <f>IF(JRF!F719&gt;0,"",IF(JRF!B719="","",IF(LEFT(JRF!B719,1)=IFERROR(VLOOKUP(LEFT(JRF!B719,1),$CF$2:$CF$5,1,0),0),"Product Code Required",IF(JRF!C719="","",IF(JRF!C719=IFERROR(VLOOKUP(JRF!C719,$CH:$CH,1,0),0),"Product Code Required","NA")))))</f>
        <v/>
      </c>
      <c r="CJ706" t="str">
        <f>IF(JRF!AV719&gt;0,"",IF(JRF!Q719="","",IF(LEFT(JRF!Q719,1)=IFERROR(VLOOKUP(LEFT(JRF!Q719,1),$CF$2:$CF$5,1,0),0),"Product Code Required",IF(JRF!V719="","",IF(JRF!V719=IFERROR(VLOOKUP(JRF!V719,$CH:$CH,1,0),0),"Product Code Required","NA")))))</f>
        <v/>
      </c>
      <c r="CK706" t="str">
        <f>IFERROR(IF(LEN('Journal Template'!F717)&gt;0,"",IF('Journal Template'!A717="","",IF(LEFT('Journal Template'!A717,1)=IFERROR(VLOOKUP(LEFT('Journal Template'!A717,1),Checks!$CF$2:$CF$5,1,0),0),"Product Code Required",IF('Journal Template'!D717="","",IF('Journal Template'!D717=IFERROR(VLOOKUP('Journal Template'!D717,Checks!$CH:$CH,1,0),0),"Product Code Required","NA"))))),"")</f>
        <v/>
      </c>
    </row>
    <row r="707" spans="14:89">
      <c r="N707" t="s">
        <v>4062</v>
      </c>
      <c r="O707" t="s">
        <v>4063</v>
      </c>
      <c r="P707" t="s">
        <v>386</v>
      </c>
      <c r="Q707" s="150" t="str">
        <f>IF(JRF!D720="","",IF(IFERROR(VLOOKUP(JRF!D720,Checks!N:P,3,0),0)="A","","Inactive account in Use"))</f>
        <v/>
      </c>
      <c r="R707" t="str">
        <f>IFERROR(IF('Journal Template'!C1119="","",IF(IFERROR(VLOOKUP('Journal Template'!C1119,Checks!N:P,3,0),0)="A","","Inactive account in Use")),"")</f>
        <v/>
      </c>
      <c r="S707" t="s">
        <v>4064</v>
      </c>
      <c r="T707" t="s">
        <v>386</v>
      </c>
      <c r="U707" t="s">
        <v>393</v>
      </c>
      <c r="V707" s="150" t="str">
        <f>IF(JRF!C720="","",IF(IFERROR(VLOOKUP(JRF!C720,Checks!S:U,3,0),0)="A","Entry with System fund Dept",""))</f>
        <v/>
      </c>
      <c r="W707" t="str">
        <f>IFERROR(IF('Journal Template'!D1119="","",IF(IFERROR(VLOOKUP('Journal Template'!D1119,Checks!S:U,3,0),0)="A","Entry with System fund Dept","")),"")</f>
        <v/>
      </c>
      <c r="X707" t="s">
        <v>4065</v>
      </c>
      <c r="Y707" t="s">
        <v>386</v>
      </c>
      <c r="Z707" t="s">
        <v>4066</v>
      </c>
      <c r="AA707" t="s">
        <v>391</v>
      </c>
      <c r="AB707" t="s">
        <v>125</v>
      </c>
      <c r="AC707" s="150" t="str">
        <f>IFERROR(IF(JRF!C720="","",IF(AND(VLOOKUP(JRF!C720,X:AA,4,0)=JRF!B720,VLOOKUP(JRF!C720,X:Y,2,0)="A"),"","Inactive Dept Combo Error")),"Inactive Dept Combo Error")</f>
        <v/>
      </c>
      <c r="AD707" t="str">
        <f>IFERROR(IF('Journal Template'!D1119="","",IF(AND(VLOOKUP('Journal Template'!D1119,X:AA,4,0)='Journal Template'!A1119,VLOOKUP('Journal Template'!D1119,X:Y,2,0)="A"),"","Inactive Dept Combo Error")),"")</f>
        <v/>
      </c>
      <c r="AK707" s="150" t="str">
        <f>IF(JRF!B720="","",IF(JRF!B720=IFERROR(VLOOKUP(JRF!B720,Checks!AI:AI,1,0),0),"Entry in Branch/Satellite BU's",""))</f>
        <v/>
      </c>
      <c r="AL707" t="str">
        <f>IFERROR(IF('Journal Template'!A1119="","",IF('Journal Template'!A1119=IFERROR(VLOOKUP('Journal Template'!A1119,Checks!AI:AI,1,0),0),"Entry in Branch/Satellite BU's","")),"")</f>
        <v/>
      </c>
      <c r="AO707" s="171"/>
      <c r="AP707" s="171"/>
      <c r="AQ707" s="171"/>
      <c r="AR707" s="171"/>
      <c r="CI707" t="str">
        <f>IF(JRF!F720&gt;0,"",IF(JRF!B720="","",IF(LEFT(JRF!B720,1)=IFERROR(VLOOKUP(LEFT(JRF!B720,1),$CF$2:$CF$5,1,0),0),"Product Code Required",IF(JRF!C720="","",IF(JRF!C720=IFERROR(VLOOKUP(JRF!C720,$CH:$CH,1,0),0),"Product Code Required","NA")))))</f>
        <v/>
      </c>
      <c r="CJ707" t="str">
        <f>IF(JRF!AV720&gt;0,"",IF(JRF!Q720="","",IF(LEFT(JRF!Q720,1)=IFERROR(VLOOKUP(LEFT(JRF!Q720,1),$CF$2:$CF$5,1,0),0),"Product Code Required",IF(JRF!V720="","",IF(JRF!V720=IFERROR(VLOOKUP(JRF!V720,$CH:$CH,1,0),0),"Product Code Required","NA")))))</f>
        <v/>
      </c>
      <c r="CK707" t="str">
        <f>IFERROR(IF(LEN('Journal Template'!F718)&gt;0,"",IF('Journal Template'!A718="","",IF(LEFT('Journal Template'!A718,1)=IFERROR(VLOOKUP(LEFT('Journal Template'!A718,1),Checks!$CF$2:$CF$5,1,0),0),"Product Code Required",IF('Journal Template'!D718="","",IF('Journal Template'!D718=IFERROR(VLOOKUP('Journal Template'!D718,Checks!$CH:$CH,1,0),0),"Product Code Required","NA"))))),"")</f>
        <v/>
      </c>
    </row>
    <row r="708" spans="14:89">
      <c r="N708" t="s">
        <v>4067</v>
      </c>
      <c r="O708" t="s">
        <v>4068</v>
      </c>
      <c r="P708" t="s">
        <v>386</v>
      </c>
      <c r="Q708" s="150" t="str">
        <f>IF(JRF!D721="","",IF(IFERROR(VLOOKUP(JRF!D721,Checks!N:P,3,0),0)="A","","Inactive account in Use"))</f>
        <v/>
      </c>
      <c r="R708" t="str">
        <f>IFERROR(IF('Journal Template'!C1120="","",IF(IFERROR(VLOOKUP('Journal Template'!C1120,Checks!N:P,3,0),0)="A","","Inactive account in Use")),"")</f>
        <v/>
      </c>
      <c r="S708" t="s">
        <v>4069</v>
      </c>
      <c r="T708" t="s">
        <v>386</v>
      </c>
      <c r="U708" t="s">
        <v>393</v>
      </c>
      <c r="V708" s="150" t="str">
        <f>IF(JRF!C721="","",IF(IFERROR(VLOOKUP(JRF!C721,Checks!S:U,3,0),0)="A","Entry with System fund Dept",""))</f>
        <v/>
      </c>
      <c r="W708" t="str">
        <f>IFERROR(IF('Journal Template'!D1120="","",IF(IFERROR(VLOOKUP('Journal Template'!D1120,Checks!S:U,3,0),0)="A","Entry with System fund Dept","")),"")</f>
        <v/>
      </c>
      <c r="X708" t="s">
        <v>4070</v>
      </c>
      <c r="Y708" t="s">
        <v>386</v>
      </c>
      <c r="Z708" t="s">
        <v>4071</v>
      </c>
      <c r="AA708" t="s">
        <v>391</v>
      </c>
      <c r="AB708" t="s">
        <v>125</v>
      </c>
      <c r="AC708" s="150" t="str">
        <f>IFERROR(IF(JRF!C721="","",IF(AND(VLOOKUP(JRF!C721,X:AA,4,0)=JRF!B721,VLOOKUP(JRF!C721,X:Y,2,0)="A"),"","Inactive Dept Combo Error")),"Inactive Dept Combo Error")</f>
        <v/>
      </c>
      <c r="AD708" t="str">
        <f>IFERROR(IF('Journal Template'!D1120="","",IF(AND(VLOOKUP('Journal Template'!D1120,X:AA,4,0)='Journal Template'!A1120,VLOOKUP('Journal Template'!D1120,X:Y,2,0)="A"),"","Inactive Dept Combo Error")),"")</f>
        <v/>
      </c>
      <c r="AK708" s="150" t="str">
        <f>IF(JRF!B721="","",IF(JRF!B721=IFERROR(VLOOKUP(JRF!B721,Checks!AI:AI,1,0),0),"Entry in Branch/Satellite BU's",""))</f>
        <v/>
      </c>
      <c r="AL708" t="str">
        <f>IFERROR(IF('Journal Template'!A1120="","",IF('Journal Template'!A1120=IFERROR(VLOOKUP('Journal Template'!A1120,Checks!AI:AI,1,0),0),"Entry in Branch/Satellite BU's","")),"")</f>
        <v/>
      </c>
      <c r="AO708" s="171"/>
      <c r="AP708" s="171"/>
      <c r="AQ708" s="171"/>
      <c r="AR708" s="171"/>
      <c r="CI708" t="str">
        <f>IF(JRF!F721&gt;0,"",IF(JRF!B721="","",IF(LEFT(JRF!B721,1)=IFERROR(VLOOKUP(LEFT(JRF!B721,1),$CF$2:$CF$5,1,0),0),"Product Code Required",IF(JRF!C721="","",IF(JRF!C721=IFERROR(VLOOKUP(JRF!C721,$CH:$CH,1,0),0),"Product Code Required","NA")))))</f>
        <v/>
      </c>
      <c r="CJ708" t="str">
        <f>IF(JRF!AV721&gt;0,"",IF(JRF!Q721="","",IF(LEFT(JRF!Q721,1)=IFERROR(VLOOKUP(LEFT(JRF!Q721,1),$CF$2:$CF$5,1,0),0),"Product Code Required",IF(JRF!V721="","",IF(JRF!V721=IFERROR(VLOOKUP(JRF!V721,$CH:$CH,1,0),0),"Product Code Required","NA")))))</f>
        <v/>
      </c>
      <c r="CK708" t="str">
        <f>IFERROR(IF(LEN('Journal Template'!F719)&gt;0,"",IF('Journal Template'!A719="","",IF(LEFT('Journal Template'!A719,1)=IFERROR(VLOOKUP(LEFT('Journal Template'!A719,1),Checks!$CF$2:$CF$5,1,0),0),"Product Code Required",IF('Journal Template'!D719="","",IF('Journal Template'!D719=IFERROR(VLOOKUP('Journal Template'!D719,Checks!$CH:$CH,1,0),0),"Product Code Required","NA"))))),"")</f>
        <v/>
      </c>
    </row>
    <row r="709" spans="14:89">
      <c r="N709" t="s">
        <v>4072</v>
      </c>
      <c r="O709" t="s">
        <v>4073</v>
      </c>
      <c r="P709" t="s">
        <v>386</v>
      </c>
      <c r="Q709" s="150" t="str">
        <f>IF(JRF!D722="","",IF(IFERROR(VLOOKUP(JRF!D722,Checks!N:P,3,0),0)="A","","Inactive account in Use"))</f>
        <v/>
      </c>
      <c r="R709" t="str">
        <f>IFERROR(IF('Journal Template'!C1121="","",IF(IFERROR(VLOOKUP('Journal Template'!C1121,Checks!N:P,3,0),0)="A","","Inactive account in Use")),"")</f>
        <v/>
      </c>
      <c r="S709" t="s">
        <v>4074</v>
      </c>
      <c r="T709" t="s">
        <v>386</v>
      </c>
      <c r="U709" t="s">
        <v>393</v>
      </c>
      <c r="V709" s="150" t="str">
        <f>IF(JRF!C722="","",IF(IFERROR(VLOOKUP(JRF!C722,Checks!S:U,3,0),0)="A","Entry with System fund Dept",""))</f>
        <v/>
      </c>
      <c r="W709" t="str">
        <f>IFERROR(IF('Journal Template'!D1121="","",IF(IFERROR(VLOOKUP('Journal Template'!D1121,Checks!S:U,3,0),0)="A","Entry with System fund Dept","")),"")</f>
        <v/>
      </c>
      <c r="X709" t="s">
        <v>4075</v>
      </c>
      <c r="Y709" t="s">
        <v>386</v>
      </c>
      <c r="Z709" t="s">
        <v>4076</v>
      </c>
      <c r="AA709" t="s">
        <v>3681</v>
      </c>
      <c r="AB709" t="s">
        <v>125</v>
      </c>
      <c r="AC709" s="150" t="str">
        <f>IFERROR(IF(JRF!C722="","",IF(AND(VLOOKUP(JRF!C722,X:AA,4,0)=JRF!B722,VLOOKUP(JRF!C722,X:Y,2,0)="A"),"","Inactive Dept Combo Error")),"Inactive Dept Combo Error")</f>
        <v/>
      </c>
      <c r="AD709" t="str">
        <f>IFERROR(IF('Journal Template'!D1121="","",IF(AND(VLOOKUP('Journal Template'!D1121,X:AA,4,0)='Journal Template'!A1121,VLOOKUP('Journal Template'!D1121,X:Y,2,0)="A"),"","Inactive Dept Combo Error")),"")</f>
        <v/>
      </c>
      <c r="AK709" s="150" t="str">
        <f>IF(JRF!B722="","",IF(JRF!B722=IFERROR(VLOOKUP(JRF!B722,Checks!AI:AI,1,0),0),"Entry in Branch/Satellite BU's",""))</f>
        <v/>
      </c>
      <c r="AL709" t="str">
        <f>IFERROR(IF('Journal Template'!A1121="","",IF('Journal Template'!A1121=IFERROR(VLOOKUP('Journal Template'!A1121,Checks!AI:AI,1,0),0),"Entry in Branch/Satellite BU's","")),"")</f>
        <v/>
      </c>
      <c r="AO709" s="171"/>
      <c r="AP709" s="171"/>
      <c r="AQ709" s="171"/>
      <c r="AR709" s="171"/>
      <c r="CI709" t="str">
        <f>IF(JRF!F722&gt;0,"",IF(JRF!B722="","",IF(LEFT(JRF!B722,1)=IFERROR(VLOOKUP(LEFT(JRF!B722,1),$CF$2:$CF$5,1,0),0),"Product Code Required",IF(JRF!C722="","",IF(JRF!C722=IFERROR(VLOOKUP(JRF!C722,$CH:$CH,1,0),0),"Product Code Required","NA")))))</f>
        <v/>
      </c>
      <c r="CJ709" t="str">
        <f>IF(JRF!AV722&gt;0,"",IF(JRF!Q722="","",IF(LEFT(JRF!Q722,1)=IFERROR(VLOOKUP(LEFT(JRF!Q722,1),$CF$2:$CF$5,1,0),0),"Product Code Required",IF(JRF!V722="","",IF(JRF!V722=IFERROR(VLOOKUP(JRF!V722,$CH:$CH,1,0),0),"Product Code Required","NA")))))</f>
        <v/>
      </c>
      <c r="CK709" t="str">
        <f>IFERROR(IF(LEN('Journal Template'!F720)&gt;0,"",IF('Journal Template'!A720="","",IF(LEFT('Journal Template'!A720,1)=IFERROR(VLOOKUP(LEFT('Journal Template'!A720,1),Checks!$CF$2:$CF$5,1,0),0),"Product Code Required",IF('Journal Template'!D720="","",IF('Journal Template'!D720=IFERROR(VLOOKUP('Journal Template'!D720,Checks!$CH:$CH,1,0),0),"Product Code Required","NA"))))),"")</f>
        <v/>
      </c>
    </row>
    <row r="710" spans="14:89">
      <c r="N710" t="s">
        <v>4077</v>
      </c>
      <c r="O710" t="s">
        <v>4078</v>
      </c>
      <c r="P710" t="s">
        <v>386</v>
      </c>
      <c r="Q710" s="150" t="str">
        <f>IF(JRF!D723="","",IF(IFERROR(VLOOKUP(JRF!D723,Checks!N:P,3,0),0)="A","","Inactive account in Use"))</f>
        <v/>
      </c>
      <c r="R710" t="str">
        <f>IFERROR(IF('Journal Template'!C1122="","",IF(IFERROR(VLOOKUP('Journal Template'!C1122,Checks!N:P,3,0),0)="A","","Inactive account in Use")),"")</f>
        <v/>
      </c>
      <c r="S710" t="s">
        <v>4079</v>
      </c>
      <c r="T710" t="s">
        <v>386</v>
      </c>
      <c r="U710" t="s">
        <v>393</v>
      </c>
      <c r="V710" s="150" t="str">
        <f>IF(JRF!C723="","",IF(IFERROR(VLOOKUP(JRF!C723,Checks!S:U,3,0),0)="A","Entry with System fund Dept",""))</f>
        <v/>
      </c>
      <c r="W710" t="str">
        <f>IFERROR(IF('Journal Template'!D1122="","",IF(IFERROR(VLOOKUP('Journal Template'!D1122,Checks!S:U,3,0),0)="A","Entry with System fund Dept","")),"")</f>
        <v/>
      </c>
      <c r="X710" t="s">
        <v>4080</v>
      </c>
      <c r="Y710" t="s">
        <v>389</v>
      </c>
      <c r="Z710" t="s">
        <v>4081</v>
      </c>
      <c r="AA710" t="s">
        <v>4082</v>
      </c>
      <c r="AB710" t="s">
        <v>125</v>
      </c>
      <c r="AC710" s="150" t="str">
        <f>IFERROR(IF(JRF!C723="","",IF(AND(VLOOKUP(JRF!C723,X:AA,4,0)=JRF!B723,VLOOKUP(JRF!C723,X:Y,2,0)="A"),"","Inactive Dept Combo Error")),"Inactive Dept Combo Error")</f>
        <v/>
      </c>
      <c r="AD710" t="str">
        <f>IFERROR(IF('Journal Template'!D1122="","",IF(AND(VLOOKUP('Journal Template'!D1122,X:AA,4,0)='Journal Template'!A1122,VLOOKUP('Journal Template'!D1122,X:Y,2,0)="A"),"","Inactive Dept Combo Error")),"")</f>
        <v/>
      </c>
      <c r="AK710" s="150" t="str">
        <f>IF(JRF!B723="","",IF(JRF!B723=IFERROR(VLOOKUP(JRF!B723,Checks!AI:AI,1,0),0),"Entry in Branch/Satellite BU's",""))</f>
        <v/>
      </c>
      <c r="AL710" t="str">
        <f>IFERROR(IF('Journal Template'!A1122="","",IF('Journal Template'!A1122=IFERROR(VLOOKUP('Journal Template'!A1122,Checks!AI:AI,1,0),0),"Entry in Branch/Satellite BU's","")),"")</f>
        <v/>
      </c>
      <c r="AO710" s="171"/>
      <c r="AP710" s="171"/>
      <c r="AQ710" s="171"/>
      <c r="AR710" s="171"/>
      <c r="CI710" t="str">
        <f>IF(JRF!F723&gt;0,"",IF(JRF!B723="","",IF(LEFT(JRF!B723,1)=IFERROR(VLOOKUP(LEFT(JRF!B723,1),$CF$2:$CF$5,1,0),0),"Product Code Required",IF(JRF!C723="","",IF(JRF!C723=IFERROR(VLOOKUP(JRF!C723,$CH:$CH,1,0),0),"Product Code Required","NA")))))</f>
        <v/>
      </c>
      <c r="CJ710" t="str">
        <f>IF(JRF!AV723&gt;0,"",IF(JRF!Q723="","",IF(LEFT(JRF!Q723,1)=IFERROR(VLOOKUP(LEFT(JRF!Q723,1),$CF$2:$CF$5,1,0),0),"Product Code Required",IF(JRF!V723="","",IF(JRF!V723=IFERROR(VLOOKUP(JRF!V723,$CH:$CH,1,0),0),"Product Code Required","NA")))))</f>
        <v/>
      </c>
      <c r="CK710" t="str">
        <f>IFERROR(IF(LEN('Journal Template'!F721)&gt;0,"",IF('Journal Template'!A721="","",IF(LEFT('Journal Template'!A721,1)=IFERROR(VLOOKUP(LEFT('Journal Template'!A721,1),Checks!$CF$2:$CF$5,1,0),0),"Product Code Required",IF('Journal Template'!D721="","",IF('Journal Template'!D721=IFERROR(VLOOKUP('Journal Template'!D721,Checks!$CH:$CH,1,0),0),"Product Code Required","NA"))))),"")</f>
        <v/>
      </c>
    </row>
    <row r="711" spans="14:89">
      <c r="N711" t="s">
        <v>4083</v>
      </c>
      <c r="O711" t="s">
        <v>4084</v>
      </c>
      <c r="P711" t="s">
        <v>386</v>
      </c>
      <c r="Q711" s="150" t="str">
        <f>IF(JRF!D724="","",IF(IFERROR(VLOOKUP(JRF!D724,Checks!N:P,3,0),0)="A","","Inactive account in Use"))</f>
        <v/>
      </c>
      <c r="R711" t="str">
        <f>IFERROR(IF('Journal Template'!C1123="","",IF(IFERROR(VLOOKUP('Journal Template'!C1123,Checks!N:P,3,0),0)="A","","Inactive account in Use")),"")</f>
        <v/>
      </c>
      <c r="S711" t="s">
        <v>4085</v>
      </c>
      <c r="T711" t="s">
        <v>386</v>
      </c>
      <c r="U711" t="s">
        <v>393</v>
      </c>
      <c r="V711" s="150" t="str">
        <f>IF(JRF!C724="","",IF(IFERROR(VLOOKUP(JRF!C724,Checks!S:U,3,0),0)="A","Entry with System fund Dept",""))</f>
        <v/>
      </c>
      <c r="W711" t="str">
        <f>IFERROR(IF('Journal Template'!D1123="","",IF(IFERROR(VLOOKUP('Journal Template'!D1123,Checks!S:U,3,0),0)="A","Entry with System fund Dept","")),"")</f>
        <v/>
      </c>
      <c r="X711" t="s">
        <v>4086</v>
      </c>
      <c r="Y711" t="s">
        <v>389</v>
      </c>
      <c r="Z711" t="s">
        <v>4087</v>
      </c>
      <c r="AA711" t="s">
        <v>4088</v>
      </c>
      <c r="AB711" t="s">
        <v>125</v>
      </c>
      <c r="AC711" s="150" t="str">
        <f>IFERROR(IF(JRF!C724="","",IF(AND(VLOOKUP(JRF!C724,X:AA,4,0)=JRF!B724,VLOOKUP(JRF!C724,X:Y,2,0)="A"),"","Inactive Dept Combo Error")),"Inactive Dept Combo Error")</f>
        <v/>
      </c>
      <c r="AD711" t="str">
        <f>IFERROR(IF('Journal Template'!D1123="","",IF(AND(VLOOKUP('Journal Template'!D1123,X:AA,4,0)='Journal Template'!A1123,VLOOKUP('Journal Template'!D1123,X:Y,2,0)="A"),"","Inactive Dept Combo Error")),"")</f>
        <v/>
      </c>
      <c r="AK711" s="150" t="str">
        <f>IF(JRF!B724="","",IF(JRF!B724=IFERROR(VLOOKUP(JRF!B724,Checks!AI:AI,1,0),0),"Entry in Branch/Satellite BU's",""))</f>
        <v/>
      </c>
      <c r="AL711" t="str">
        <f>IFERROR(IF('Journal Template'!A1123="","",IF('Journal Template'!A1123=IFERROR(VLOOKUP('Journal Template'!A1123,Checks!AI:AI,1,0),0),"Entry in Branch/Satellite BU's","")),"")</f>
        <v/>
      </c>
      <c r="AO711" s="171"/>
      <c r="AP711" s="171"/>
      <c r="AQ711" s="171"/>
      <c r="AR711" s="171"/>
      <c r="CI711" t="str">
        <f>IF(JRF!F724&gt;0,"",IF(JRF!B724="","",IF(LEFT(JRF!B724,1)=IFERROR(VLOOKUP(LEFT(JRF!B724,1),$CF$2:$CF$5,1,0),0),"Product Code Required",IF(JRF!C724="","",IF(JRF!C724=IFERROR(VLOOKUP(JRF!C724,$CH:$CH,1,0),0),"Product Code Required","NA")))))</f>
        <v/>
      </c>
      <c r="CJ711" t="str">
        <f>IF(JRF!AV724&gt;0,"",IF(JRF!Q724="","",IF(LEFT(JRF!Q724,1)=IFERROR(VLOOKUP(LEFT(JRF!Q724,1),$CF$2:$CF$5,1,0),0),"Product Code Required",IF(JRF!V724="","",IF(JRF!V724=IFERROR(VLOOKUP(JRF!V724,$CH:$CH,1,0),0),"Product Code Required","NA")))))</f>
        <v/>
      </c>
      <c r="CK711" t="str">
        <f>IFERROR(IF(LEN('Journal Template'!F722)&gt;0,"",IF('Journal Template'!A722="","",IF(LEFT('Journal Template'!A722,1)=IFERROR(VLOOKUP(LEFT('Journal Template'!A722,1),Checks!$CF$2:$CF$5,1,0),0),"Product Code Required",IF('Journal Template'!D722="","",IF('Journal Template'!D722=IFERROR(VLOOKUP('Journal Template'!D722,Checks!$CH:$CH,1,0),0),"Product Code Required","NA"))))),"")</f>
        <v/>
      </c>
    </row>
    <row r="712" spans="14:89">
      <c r="N712" t="s">
        <v>4089</v>
      </c>
      <c r="O712" t="s">
        <v>4090</v>
      </c>
      <c r="P712" t="s">
        <v>386</v>
      </c>
      <c r="Q712" s="150" t="str">
        <f>IF(JRF!D725="","",IF(IFERROR(VLOOKUP(JRF!D725,Checks!N:P,3,0),0)="A","","Inactive account in Use"))</f>
        <v/>
      </c>
      <c r="R712" t="str">
        <f>IFERROR(IF('Journal Template'!C1124="","",IF(IFERROR(VLOOKUP('Journal Template'!C1124,Checks!N:P,3,0),0)="A","","Inactive account in Use")),"")</f>
        <v/>
      </c>
      <c r="S712" t="s">
        <v>4091</v>
      </c>
      <c r="T712" t="s">
        <v>386</v>
      </c>
      <c r="U712" t="s">
        <v>393</v>
      </c>
      <c r="V712" s="150" t="str">
        <f>IF(JRF!C725="","",IF(IFERROR(VLOOKUP(JRF!C725,Checks!S:U,3,0),0)="A","Entry with System fund Dept",""))</f>
        <v/>
      </c>
      <c r="W712" t="str">
        <f>IFERROR(IF('Journal Template'!D1124="","",IF(IFERROR(VLOOKUP('Journal Template'!D1124,Checks!S:U,3,0),0)="A","Entry with System fund Dept","")),"")</f>
        <v/>
      </c>
      <c r="X712" t="s">
        <v>4092</v>
      </c>
      <c r="Y712" t="s">
        <v>389</v>
      </c>
      <c r="Z712" t="s">
        <v>4093</v>
      </c>
      <c r="AA712" t="s">
        <v>4088</v>
      </c>
      <c r="AB712" t="s">
        <v>125</v>
      </c>
      <c r="AC712" s="150" t="str">
        <f>IFERROR(IF(JRF!C725="","",IF(AND(VLOOKUP(JRF!C725,X:AA,4,0)=JRF!B725,VLOOKUP(JRF!C725,X:Y,2,0)="A"),"","Inactive Dept Combo Error")),"Inactive Dept Combo Error")</f>
        <v/>
      </c>
      <c r="AD712" t="str">
        <f>IFERROR(IF('Journal Template'!D1124="","",IF(AND(VLOOKUP('Journal Template'!D1124,X:AA,4,0)='Journal Template'!A1124,VLOOKUP('Journal Template'!D1124,X:Y,2,0)="A"),"","Inactive Dept Combo Error")),"")</f>
        <v/>
      </c>
      <c r="AK712" s="150" t="str">
        <f>IF(JRF!B725="","",IF(JRF!B725=IFERROR(VLOOKUP(JRF!B725,Checks!AI:AI,1,0),0),"Entry in Branch/Satellite BU's",""))</f>
        <v/>
      </c>
      <c r="AL712" t="str">
        <f>IFERROR(IF('Journal Template'!A1124="","",IF('Journal Template'!A1124=IFERROR(VLOOKUP('Journal Template'!A1124,Checks!AI:AI,1,0),0),"Entry in Branch/Satellite BU's","")),"")</f>
        <v/>
      </c>
      <c r="AO712" s="171"/>
      <c r="AP712" s="171"/>
      <c r="AQ712" s="171"/>
      <c r="AR712" s="171"/>
      <c r="CI712" t="str">
        <f>IF(JRF!F725&gt;0,"",IF(JRF!B725="","",IF(LEFT(JRF!B725,1)=IFERROR(VLOOKUP(LEFT(JRF!B725,1),$CF$2:$CF$5,1,0),0),"Product Code Required",IF(JRF!C725="","",IF(JRF!C725=IFERROR(VLOOKUP(JRF!C725,$CH:$CH,1,0),0),"Product Code Required","NA")))))</f>
        <v/>
      </c>
      <c r="CJ712" t="str">
        <f>IF(JRF!AV725&gt;0,"",IF(JRF!Q725="","",IF(LEFT(JRF!Q725,1)=IFERROR(VLOOKUP(LEFT(JRF!Q725,1),$CF$2:$CF$5,1,0),0),"Product Code Required",IF(JRF!V725="","",IF(JRF!V725=IFERROR(VLOOKUP(JRF!V725,$CH:$CH,1,0),0),"Product Code Required","NA")))))</f>
        <v/>
      </c>
      <c r="CK712" t="str">
        <f>IFERROR(IF(LEN('Journal Template'!F723)&gt;0,"",IF('Journal Template'!A723="","",IF(LEFT('Journal Template'!A723,1)=IFERROR(VLOOKUP(LEFT('Journal Template'!A723,1),Checks!$CF$2:$CF$5,1,0),0),"Product Code Required",IF('Journal Template'!D723="","",IF('Journal Template'!D723=IFERROR(VLOOKUP('Journal Template'!D723,Checks!$CH:$CH,1,0),0),"Product Code Required","NA"))))),"")</f>
        <v/>
      </c>
    </row>
    <row r="713" spans="14:89">
      <c r="N713" t="s">
        <v>4094</v>
      </c>
      <c r="O713" t="s">
        <v>4095</v>
      </c>
      <c r="P713" t="s">
        <v>386</v>
      </c>
      <c r="Q713" s="150" t="str">
        <f>IF(JRF!D726="","",IF(IFERROR(VLOOKUP(JRF!D726,Checks!N:P,3,0),0)="A","","Inactive account in Use"))</f>
        <v/>
      </c>
      <c r="R713" t="str">
        <f>IFERROR(IF('Journal Template'!C1125="","",IF(IFERROR(VLOOKUP('Journal Template'!C1125,Checks!N:P,3,0),0)="A","","Inactive account in Use")),"")</f>
        <v/>
      </c>
      <c r="S713" t="s">
        <v>4096</v>
      </c>
      <c r="T713" t="s">
        <v>386</v>
      </c>
      <c r="U713" t="s">
        <v>393</v>
      </c>
      <c r="V713" s="150" t="str">
        <f>IF(JRF!C726="","",IF(IFERROR(VLOOKUP(JRF!C726,Checks!S:U,3,0),0)="A","Entry with System fund Dept",""))</f>
        <v/>
      </c>
      <c r="W713" t="str">
        <f>IFERROR(IF('Journal Template'!D1125="","",IF(IFERROR(VLOOKUP('Journal Template'!D1125,Checks!S:U,3,0),0)="A","Entry with System fund Dept","")),"")</f>
        <v/>
      </c>
      <c r="X713" t="s">
        <v>4097</v>
      </c>
      <c r="Y713" t="s">
        <v>389</v>
      </c>
      <c r="Z713" t="s">
        <v>4098</v>
      </c>
      <c r="AA713" t="s">
        <v>3926</v>
      </c>
      <c r="AB713" t="s">
        <v>125</v>
      </c>
      <c r="AC713" s="150" t="str">
        <f>IFERROR(IF(JRF!C726="","",IF(AND(VLOOKUP(JRF!C726,X:AA,4,0)=JRF!B726,VLOOKUP(JRF!C726,X:Y,2,0)="A"),"","Inactive Dept Combo Error")),"Inactive Dept Combo Error")</f>
        <v/>
      </c>
      <c r="AD713" t="str">
        <f>IFERROR(IF('Journal Template'!D1125="","",IF(AND(VLOOKUP('Journal Template'!D1125,X:AA,4,0)='Journal Template'!A1125,VLOOKUP('Journal Template'!D1125,X:Y,2,0)="A"),"","Inactive Dept Combo Error")),"")</f>
        <v/>
      </c>
      <c r="AK713" s="150" t="str">
        <f>IF(JRF!B726="","",IF(JRF!B726=IFERROR(VLOOKUP(JRF!B726,Checks!AI:AI,1,0),0),"Entry in Branch/Satellite BU's",""))</f>
        <v/>
      </c>
      <c r="AL713" t="str">
        <f>IFERROR(IF('Journal Template'!A1125="","",IF('Journal Template'!A1125=IFERROR(VLOOKUP('Journal Template'!A1125,Checks!AI:AI,1,0),0),"Entry in Branch/Satellite BU's","")),"")</f>
        <v/>
      </c>
      <c r="AO713" s="171"/>
      <c r="AP713" s="171"/>
      <c r="AQ713" s="171"/>
      <c r="AR713" s="171"/>
      <c r="CI713" t="str">
        <f>IF(JRF!F726&gt;0,"",IF(JRF!B726="","",IF(LEFT(JRF!B726,1)=IFERROR(VLOOKUP(LEFT(JRF!B726,1),$CF$2:$CF$5,1,0),0),"Product Code Required",IF(JRF!C726="","",IF(JRF!C726=IFERROR(VLOOKUP(JRF!C726,$CH:$CH,1,0),0),"Product Code Required","NA")))))</f>
        <v/>
      </c>
      <c r="CJ713" t="str">
        <f>IF(JRF!AV726&gt;0,"",IF(JRF!Q726="","",IF(LEFT(JRF!Q726,1)=IFERROR(VLOOKUP(LEFT(JRF!Q726,1),$CF$2:$CF$5,1,0),0),"Product Code Required",IF(JRF!V726="","",IF(JRF!V726=IFERROR(VLOOKUP(JRF!V726,$CH:$CH,1,0),0),"Product Code Required","NA")))))</f>
        <v/>
      </c>
      <c r="CK713" t="str">
        <f>IFERROR(IF(LEN('Journal Template'!F724)&gt;0,"",IF('Journal Template'!A724="","",IF(LEFT('Journal Template'!A724,1)=IFERROR(VLOOKUP(LEFT('Journal Template'!A724,1),Checks!$CF$2:$CF$5,1,0),0),"Product Code Required",IF('Journal Template'!D724="","",IF('Journal Template'!D724=IFERROR(VLOOKUP('Journal Template'!D724,Checks!$CH:$CH,1,0),0),"Product Code Required","NA"))))),"")</f>
        <v/>
      </c>
    </row>
    <row r="714" spans="14:89">
      <c r="N714" t="s">
        <v>4099</v>
      </c>
      <c r="O714" t="s">
        <v>4100</v>
      </c>
      <c r="P714" t="s">
        <v>386</v>
      </c>
      <c r="Q714" s="150" t="str">
        <f>IF(JRF!D727="","",IF(IFERROR(VLOOKUP(JRF!D727,Checks!N:P,3,0),0)="A","","Inactive account in Use"))</f>
        <v/>
      </c>
      <c r="R714" t="str">
        <f>IFERROR(IF('Journal Template'!C1126="","",IF(IFERROR(VLOOKUP('Journal Template'!C1126,Checks!N:P,3,0),0)="A","","Inactive account in Use")),"")</f>
        <v/>
      </c>
      <c r="S714" t="s">
        <v>4101</v>
      </c>
      <c r="T714" t="s">
        <v>386</v>
      </c>
      <c r="U714" t="s">
        <v>393</v>
      </c>
      <c r="V714" s="150" t="str">
        <f>IF(JRF!C727="","",IF(IFERROR(VLOOKUP(JRF!C727,Checks!S:U,3,0),0)="A","Entry with System fund Dept",""))</f>
        <v/>
      </c>
      <c r="W714" t="str">
        <f>IFERROR(IF('Journal Template'!D1126="","",IF(IFERROR(VLOOKUP('Journal Template'!D1126,Checks!S:U,3,0),0)="A","Entry with System fund Dept","")),"")</f>
        <v/>
      </c>
      <c r="X714" t="s">
        <v>4102</v>
      </c>
      <c r="Y714" t="s">
        <v>389</v>
      </c>
      <c r="Z714" t="s">
        <v>4103</v>
      </c>
      <c r="AA714" t="s">
        <v>4088</v>
      </c>
      <c r="AB714" t="s">
        <v>125</v>
      </c>
      <c r="AC714" s="150" t="str">
        <f>IFERROR(IF(JRF!C727="","",IF(AND(VLOOKUP(JRF!C727,X:AA,4,0)=JRF!B727,VLOOKUP(JRF!C727,X:Y,2,0)="A"),"","Inactive Dept Combo Error")),"Inactive Dept Combo Error")</f>
        <v/>
      </c>
      <c r="AD714" t="str">
        <f>IFERROR(IF('Journal Template'!D1126="","",IF(AND(VLOOKUP('Journal Template'!D1126,X:AA,4,0)='Journal Template'!A1126,VLOOKUP('Journal Template'!D1126,X:Y,2,0)="A"),"","Inactive Dept Combo Error")),"")</f>
        <v/>
      </c>
      <c r="AK714" s="150" t="str">
        <f>IF(JRF!B727="","",IF(JRF!B727=IFERROR(VLOOKUP(JRF!B727,Checks!AI:AI,1,0),0),"Entry in Branch/Satellite BU's",""))</f>
        <v/>
      </c>
      <c r="AL714" t="str">
        <f>IFERROR(IF('Journal Template'!A1126="","",IF('Journal Template'!A1126=IFERROR(VLOOKUP('Journal Template'!A1126,Checks!AI:AI,1,0),0),"Entry in Branch/Satellite BU's","")),"")</f>
        <v/>
      </c>
      <c r="AO714" s="171"/>
      <c r="AP714" s="171"/>
      <c r="AQ714" s="171"/>
      <c r="AR714" s="171"/>
      <c r="CI714" t="str">
        <f>IF(JRF!F727&gt;0,"",IF(JRF!B727="","",IF(LEFT(JRF!B727,1)=IFERROR(VLOOKUP(LEFT(JRF!B727,1),$CF$2:$CF$5,1,0),0),"Product Code Required",IF(JRF!C727="","",IF(JRF!C727=IFERROR(VLOOKUP(JRF!C727,$CH:$CH,1,0),0),"Product Code Required","NA")))))</f>
        <v/>
      </c>
      <c r="CJ714" t="str">
        <f>IF(JRF!AV727&gt;0,"",IF(JRF!Q727="","",IF(LEFT(JRF!Q727,1)=IFERROR(VLOOKUP(LEFT(JRF!Q727,1),$CF$2:$CF$5,1,0),0),"Product Code Required",IF(JRF!V727="","",IF(JRF!V727=IFERROR(VLOOKUP(JRF!V727,$CH:$CH,1,0),0),"Product Code Required","NA")))))</f>
        <v/>
      </c>
      <c r="CK714" t="str">
        <f>IFERROR(IF(LEN('Journal Template'!F725)&gt;0,"",IF('Journal Template'!A725="","",IF(LEFT('Journal Template'!A725,1)=IFERROR(VLOOKUP(LEFT('Journal Template'!A725,1),Checks!$CF$2:$CF$5,1,0),0),"Product Code Required",IF('Journal Template'!D725="","",IF('Journal Template'!D725=IFERROR(VLOOKUP('Journal Template'!D725,Checks!$CH:$CH,1,0),0),"Product Code Required","NA"))))),"")</f>
        <v/>
      </c>
    </row>
    <row r="715" spans="14:89">
      <c r="N715" t="s">
        <v>4104</v>
      </c>
      <c r="O715" t="s">
        <v>4105</v>
      </c>
      <c r="P715" t="s">
        <v>386</v>
      </c>
      <c r="Q715" s="150" t="str">
        <f>IF(JRF!D728="","",IF(IFERROR(VLOOKUP(JRF!D728,Checks!N:P,3,0),0)="A","","Inactive account in Use"))</f>
        <v/>
      </c>
      <c r="R715" t="str">
        <f>IFERROR(IF('Journal Template'!C1127="","",IF(IFERROR(VLOOKUP('Journal Template'!C1127,Checks!N:P,3,0),0)="A","","Inactive account in Use")),"")</f>
        <v/>
      </c>
      <c r="S715" t="s">
        <v>4106</v>
      </c>
      <c r="T715" t="s">
        <v>386</v>
      </c>
      <c r="U715" t="s">
        <v>393</v>
      </c>
      <c r="V715" s="150" t="str">
        <f>IF(JRF!C728="","",IF(IFERROR(VLOOKUP(JRF!C728,Checks!S:U,3,0),0)="A","Entry with System fund Dept",""))</f>
        <v/>
      </c>
      <c r="W715" t="str">
        <f>IFERROR(IF('Journal Template'!D1127="","",IF(IFERROR(VLOOKUP('Journal Template'!D1127,Checks!S:U,3,0),0)="A","Entry with System fund Dept","")),"")</f>
        <v/>
      </c>
      <c r="X715" t="s">
        <v>1634</v>
      </c>
      <c r="Y715" t="s">
        <v>386</v>
      </c>
      <c r="Z715" t="s">
        <v>4107</v>
      </c>
      <c r="AA715" t="s">
        <v>3681</v>
      </c>
      <c r="AB715" t="s">
        <v>125</v>
      </c>
      <c r="AC715" s="150" t="str">
        <f>IFERROR(IF(JRF!C728="","",IF(AND(VLOOKUP(JRF!C728,X:AA,4,0)=JRF!B728,VLOOKUP(JRF!C728,X:Y,2,0)="A"),"","Inactive Dept Combo Error")),"Inactive Dept Combo Error")</f>
        <v/>
      </c>
      <c r="AD715" t="str">
        <f>IFERROR(IF('Journal Template'!D1127="","",IF(AND(VLOOKUP('Journal Template'!D1127,X:AA,4,0)='Journal Template'!A1127,VLOOKUP('Journal Template'!D1127,X:Y,2,0)="A"),"","Inactive Dept Combo Error")),"")</f>
        <v/>
      </c>
      <c r="AK715" s="150" t="str">
        <f>IF(JRF!B728="","",IF(JRF!B728=IFERROR(VLOOKUP(JRF!B728,Checks!AI:AI,1,0),0),"Entry in Branch/Satellite BU's",""))</f>
        <v/>
      </c>
      <c r="AL715" t="str">
        <f>IFERROR(IF('Journal Template'!A1127="","",IF('Journal Template'!A1127=IFERROR(VLOOKUP('Journal Template'!A1127,Checks!AI:AI,1,0),0),"Entry in Branch/Satellite BU's","")),"")</f>
        <v/>
      </c>
      <c r="AO715" s="171"/>
      <c r="AP715" s="171"/>
      <c r="AQ715" s="171"/>
      <c r="AR715" s="171"/>
      <c r="CI715" t="str">
        <f>IF(JRF!F728&gt;0,"",IF(JRF!B728="","",IF(LEFT(JRF!B728,1)=IFERROR(VLOOKUP(LEFT(JRF!B728,1),$CF$2:$CF$5,1,0),0),"Product Code Required",IF(JRF!C728="","",IF(JRF!C728=IFERROR(VLOOKUP(JRF!C728,$CH:$CH,1,0),0),"Product Code Required","NA")))))</f>
        <v/>
      </c>
      <c r="CJ715" t="str">
        <f>IF(JRF!AV728&gt;0,"",IF(JRF!Q728="","",IF(LEFT(JRF!Q728,1)=IFERROR(VLOOKUP(LEFT(JRF!Q728,1),$CF$2:$CF$5,1,0),0),"Product Code Required",IF(JRF!V728="","",IF(JRF!V728=IFERROR(VLOOKUP(JRF!V728,$CH:$CH,1,0),0),"Product Code Required","NA")))))</f>
        <v/>
      </c>
      <c r="CK715" t="str">
        <f>IFERROR(IF(LEN('Journal Template'!F726)&gt;0,"",IF('Journal Template'!A726="","",IF(LEFT('Journal Template'!A726,1)=IFERROR(VLOOKUP(LEFT('Journal Template'!A726,1),Checks!$CF$2:$CF$5,1,0),0),"Product Code Required",IF('Journal Template'!D726="","",IF('Journal Template'!D726=IFERROR(VLOOKUP('Journal Template'!D726,Checks!$CH:$CH,1,0),0),"Product Code Required","NA"))))),"")</f>
        <v/>
      </c>
    </row>
    <row r="716" spans="14:89">
      <c r="N716" t="s">
        <v>4108</v>
      </c>
      <c r="O716" t="s">
        <v>4109</v>
      </c>
      <c r="P716" t="s">
        <v>386</v>
      </c>
      <c r="Q716" s="150" t="str">
        <f>IF(JRF!D729="","",IF(IFERROR(VLOOKUP(JRF!D729,Checks!N:P,3,0),0)="A","","Inactive account in Use"))</f>
        <v/>
      </c>
      <c r="R716" t="str">
        <f>IFERROR(IF('Journal Template'!C1128="","",IF(IFERROR(VLOOKUP('Journal Template'!C1128,Checks!N:P,3,0),0)="A","","Inactive account in Use")),"")</f>
        <v/>
      </c>
      <c r="S716" t="s">
        <v>4110</v>
      </c>
      <c r="T716" t="s">
        <v>386</v>
      </c>
      <c r="U716" t="s">
        <v>393</v>
      </c>
      <c r="V716" s="150" t="str">
        <f>IF(JRF!C729="","",IF(IFERROR(VLOOKUP(JRF!C729,Checks!S:U,3,0),0)="A","Entry with System fund Dept",""))</f>
        <v/>
      </c>
      <c r="W716" t="str">
        <f>IFERROR(IF('Journal Template'!D1128="","",IF(IFERROR(VLOOKUP('Journal Template'!D1128,Checks!S:U,3,0),0)="A","Entry with System fund Dept","")),"")</f>
        <v/>
      </c>
      <c r="X716" t="s">
        <v>1637</v>
      </c>
      <c r="Y716" t="s">
        <v>386</v>
      </c>
      <c r="Z716" t="s">
        <v>4111</v>
      </c>
      <c r="AA716" t="s">
        <v>391</v>
      </c>
      <c r="AB716" t="s">
        <v>125</v>
      </c>
      <c r="AC716" s="150" t="str">
        <f>IFERROR(IF(JRF!C729="","",IF(AND(VLOOKUP(JRF!C729,X:AA,4,0)=JRF!B729,VLOOKUP(JRF!C729,X:Y,2,0)="A"),"","Inactive Dept Combo Error")),"Inactive Dept Combo Error")</f>
        <v/>
      </c>
      <c r="AD716" t="str">
        <f>IFERROR(IF('Journal Template'!D1128="","",IF(AND(VLOOKUP('Journal Template'!D1128,X:AA,4,0)='Journal Template'!A1128,VLOOKUP('Journal Template'!D1128,X:Y,2,0)="A"),"","Inactive Dept Combo Error")),"")</f>
        <v/>
      </c>
      <c r="AK716" s="150" t="str">
        <f>IF(JRF!B729="","",IF(JRF!B729=IFERROR(VLOOKUP(JRF!B729,Checks!AI:AI,1,0),0),"Entry in Branch/Satellite BU's",""))</f>
        <v/>
      </c>
      <c r="AL716" t="str">
        <f>IFERROR(IF('Journal Template'!A1128="","",IF('Journal Template'!A1128=IFERROR(VLOOKUP('Journal Template'!A1128,Checks!AI:AI,1,0),0),"Entry in Branch/Satellite BU's","")),"")</f>
        <v/>
      </c>
      <c r="AO716" s="171"/>
      <c r="AP716" s="171"/>
      <c r="AQ716" s="171"/>
      <c r="AR716" s="171"/>
      <c r="CI716" t="str">
        <f>IF(JRF!F729&gt;0,"",IF(JRF!B729="","",IF(LEFT(JRF!B729,1)=IFERROR(VLOOKUP(LEFT(JRF!B729,1),$CF$2:$CF$5,1,0),0),"Product Code Required",IF(JRF!C729="","",IF(JRF!C729=IFERROR(VLOOKUP(JRF!C729,$CH:$CH,1,0),0),"Product Code Required","NA")))))</f>
        <v/>
      </c>
      <c r="CJ716" t="str">
        <f>IF(JRF!AV729&gt;0,"",IF(JRF!Q729="","",IF(LEFT(JRF!Q729,1)=IFERROR(VLOOKUP(LEFT(JRF!Q729,1),$CF$2:$CF$5,1,0),0),"Product Code Required",IF(JRF!V729="","",IF(JRF!V729=IFERROR(VLOOKUP(JRF!V729,$CH:$CH,1,0),0),"Product Code Required","NA")))))</f>
        <v/>
      </c>
      <c r="CK716" t="str">
        <f>IFERROR(IF(LEN('Journal Template'!F727)&gt;0,"",IF('Journal Template'!A727="","",IF(LEFT('Journal Template'!A727,1)=IFERROR(VLOOKUP(LEFT('Journal Template'!A727,1),Checks!$CF$2:$CF$5,1,0),0),"Product Code Required",IF('Journal Template'!D727="","",IF('Journal Template'!D727=IFERROR(VLOOKUP('Journal Template'!D727,Checks!$CH:$CH,1,0),0),"Product Code Required","NA"))))),"")</f>
        <v/>
      </c>
    </row>
    <row r="717" spans="14:89">
      <c r="N717" t="s">
        <v>4112</v>
      </c>
      <c r="O717" t="s">
        <v>4113</v>
      </c>
      <c r="P717" t="s">
        <v>386</v>
      </c>
      <c r="Q717" s="150" t="str">
        <f>IF(JRF!D730="","",IF(IFERROR(VLOOKUP(JRF!D730,Checks!N:P,3,0),0)="A","","Inactive account in Use"))</f>
        <v/>
      </c>
      <c r="R717" t="str">
        <f>IFERROR(IF('Journal Template'!C1129="","",IF(IFERROR(VLOOKUP('Journal Template'!C1129,Checks!N:P,3,0),0)="A","","Inactive account in Use")),"")</f>
        <v/>
      </c>
      <c r="S717" t="s">
        <v>4114</v>
      </c>
      <c r="T717" t="s">
        <v>386</v>
      </c>
      <c r="U717" t="s">
        <v>393</v>
      </c>
      <c r="V717" s="150" t="str">
        <f>IF(JRF!C730="","",IF(IFERROR(VLOOKUP(JRF!C730,Checks!S:U,3,0),0)="A","Entry with System fund Dept",""))</f>
        <v/>
      </c>
      <c r="W717" t="str">
        <f>IFERROR(IF('Journal Template'!D1129="","",IF(IFERROR(VLOOKUP('Journal Template'!D1129,Checks!S:U,3,0),0)="A","Entry with System fund Dept","")),"")</f>
        <v/>
      </c>
      <c r="X717" t="s">
        <v>4115</v>
      </c>
      <c r="Y717" t="s">
        <v>389</v>
      </c>
      <c r="Z717" t="s">
        <v>4116</v>
      </c>
      <c r="AA717" t="s">
        <v>391</v>
      </c>
      <c r="AB717" t="s">
        <v>125</v>
      </c>
      <c r="AC717" s="150" t="str">
        <f>IFERROR(IF(JRF!C730="","",IF(AND(VLOOKUP(JRF!C730,X:AA,4,0)=JRF!B730,VLOOKUP(JRF!C730,X:Y,2,0)="A"),"","Inactive Dept Combo Error")),"Inactive Dept Combo Error")</f>
        <v/>
      </c>
      <c r="AD717" t="str">
        <f>IFERROR(IF('Journal Template'!D1129="","",IF(AND(VLOOKUP('Journal Template'!D1129,X:AA,4,0)='Journal Template'!A1129,VLOOKUP('Journal Template'!D1129,X:Y,2,0)="A"),"","Inactive Dept Combo Error")),"")</f>
        <v/>
      </c>
      <c r="AK717" s="150" t="str">
        <f>IF(JRF!B730="","",IF(JRF!B730=IFERROR(VLOOKUP(JRF!B730,Checks!AI:AI,1,0),0),"Entry in Branch/Satellite BU's",""))</f>
        <v/>
      </c>
      <c r="AL717" t="str">
        <f>IFERROR(IF('Journal Template'!A1129="","",IF('Journal Template'!A1129=IFERROR(VLOOKUP('Journal Template'!A1129,Checks!AI:AI,1,0),0),"Entry in Branch/Satellite BU's","")),"")</f>
        <v/>
      </c>
      <c r="AO717" s="171"/>
      <c r="AP717" s="171"/>
      <c r="AQ717" s="171"/>
      <c r="AR717" s="171"/>
      <c r="CI717" t="str">
        <f>IF(JRF!F730&gt;0,"",IF(JRF!B730="","",IF(LEFT(JRF!B730,1)=IFERROR(VLOOKUP(LEFT(JRF!B730,1),$CF$2:$CF$5,1,0),0),"Product Code Required",IF(JRF!C730="","",IF(JRF!C730=IFERROR(VLOOKUP(JRF!C730,$CH:$CH,1,0),0),"Product Code Required","NA")))))</f>
        <v/>
      </c>
      <c r="CJ717" t="str">
        <f>IF(JRF!AV730&gt;0,"",IF(JRF!Q730="","",IF(LEFT(JRF!Q730,1)=IFERROR(VLOOKUP(LEFT(JRF!Q730,1),$CF$2:$CF$5,1,0),0),"Product Code Required",IF(JRF!V730="","",IF(JRF!V730=IFERROR(VLOOKUP(JRF!V730,$CH:$CH,1,0),0),"Product Code Required","NA")))))</f>
        <v/>
      </c>
      <c r="CK717" t="str">
        <f>IFERROR(IF(LEN('Journal Template'!F728)&gt;0,"",IF('Journal Template'!A728="","",IF(LEFT('Journal Template'!A728,1)=IFERROR(VLOOKUP(LEFT('Journal Template'!A728,1),Checks!$CF$2:$CF$5,1,0),0),"Product Code Required",IF('Journal Template'!D728="","",IF('Journal Template'!D728=IFERROR(VLOOKUP('Journal Template'!D728,Checks!$CH:$CH,1,0),0),"Product Code Required","NA"))))),"")</f>
        <v/>
      </c>
    </row>
    <row r="718" spans="14:89">
      <c r="N718" t="s">
        <v>4117</v>
      </c>
      <c r="O718" t="s">
        <v>4118</v>
      </c>
      <c r="P718" t="s">
        <v>386</v>
      </c>
      <c r="Q718" s="150" t="str">
        <f>IF(JRF!D731="","",IF(IFERROR(VLOOKUP(JRF!D731,Checks!N:P,3,0),0)="A","","Inactive account in Use"))</f>
        <v/>
      </c>
      <c r="R718" t="str">
        <f>IFERROR(IF('Journal Template'!C1130="","",IF(IFERROR(VLOOKUP('Journal Template'!C1130,Checks!N:P,3,0),0)="A","","Inactive account in Use")),"")</f>
        <v/>
      </c>
      <c r="S718" t="s">
        <v>4119</v>
      </c>
      <c r="T718" t="s">
        <v>386</v>
      </c>
      <c r="U718" t="s">
        <v>393</v>
      </c>
      <c r="V718" s="150" t="str">
        <f>IF(JRF!C731="","",IF(IFERROR(VLOOKUP(JRF!C731,Checks!S:U,3,0),0)="A","Entry with System fund Dept",""))</f>
        <v/>
      </c>
      <c r="W718" t="str">
        <f>IFERROR(IF('Journal Template'!D1130="","",IF(IFERROR(VLOOKUP('Journal Template'!D1130,Checks!S:U,3,0),0)="A","Entry with System fund Dept","")),"")</f>
        <v/>
      </c>
      <c r="X718" t="s">
        <v>4120</v>
      </c>
      <c r="Y718" t="s">
        <v>389</v>
      </c>
      <c r="Z718" t="s">
        <v>4121</v>
      </c>
      <c r="AA718" t="s">
        <v>391</v>
      </c>
      <c r="AB718" t="s">
        <v>125</v>
      </c>
      <c r="AC718" s="150" t="str">
        <f>IFERROR(IF(JRF!C731="","",IF(AND(VLOOKUP(JRF!C731,X:AA,4,0)=JRF!B731,VLOOKUP(JRF!C731,X:Y,2,0)="A"),"","Inactive Dept Combo Error")),"Inactive Dept Combo Error")</f>
        <v/>
      </c>
      <c r="AD718" t="str">
        <f>IFERROR(IF('Journal Template'!D1130="","",IF(AND(VLOOKUP('Journal Template'!D1130,X:AA,4,0)='Journal Template'!A1130,VLOOKUP('Journal Template'!D1130,X:Y,2,0)="A"),"","Inactive Dept Combo Error")),"")</f>
        <v/>
      </c>
      <c r="AK718" s="150" t="str">
        <f>IF(JRF!B731="","",IF(JRF!B731=IFERROR(VLOOKUP(JRF!B731,Checks!AI:AI,1,0),0),"Entry in Branch/Satellite BU's",""))</f>
        <v/>
      </c>
      <c r="AL718" t="str">
        <f>IFERROR(IF('Journal Template'!A1130="","",IF('Journal Template'!A1130=IFERROR(VLOOKUP('Journal Template'!A1130,Checks!AI:AI,1,0),0),"Entry in Branch/Satellite BU's","")),"")</f>
        <v/>
      </c>
      <c r="AO718" s="171"/>
      <c r="AP718" s="171"/>
      <c r="AQ718" s="171"/>
      <c r="AR718" s="171"/>
      <c r="CI718" t="str">
        <f>IF(JRF!F731&gt;0,"",IF(JRF!B731="","",IF(LEFT(JRF!B731,1)=IFERROR(VLOOKUP(LEFT(JRF!B731,1),$CF$2:$CF$5,1,0),0),"Product Code Required",IF(JRF!C731="","",IF(JRF!C731=IFERROR(VLOOKUP(JRF!C731,$CH:$CH,1,0),0),"Product Code Required","NA")))))</f>
        <v/>
      </c>
      <c r="CJ718" t="str">
        <f>IF(JRF!AV731&gt;0,"",IF(JRF!Q731="","",IF(LEFT(JRF!Q731,1)=IFERROR(VLOOKUP(LEFT(JRF!Q731,1),$CF$2:$CF$5,1,0),0),"Product Code Required",IF(JRF!V731="","",IF(JRF!V731=IFERROR(VLOOKUP(JRF!V731,$CH:$CH,1,0),0),"Product Code Required","NA")))))</f>
        <v/>
      </c>
      <c r="CK718" t="str">
        <f>IFERROR(IF(LEN('Journal Template'!F729)&gt;0,"",IF('Journal Template'!A729="","",IF(LEFT('Journal Template'!A729,1)=IFERROR(VLOOKUP(LEFT('Journal Template'!A729,1),Checks!$CF$2:$CF$5,1,0),0),"Product Code Required",IF('Journal Template'!D729="","",IF('Journal Template'!D729=IFERROR(VLOOKUP('Journal Template'!D729,Checks!$CH:$CH,1,0),0),"Product Code Required","NA"))))),"")</f>
        <v/>
      </c>
    </row>
    <row r="719" spans="14:89">
      <c r="N719" t="s">
        <v>4122</v>
      </c>
      <c r="O719" t="s">
        <v>4123</v>
      </c>
      <c r="P719" t="s">
        <v>386</v>
      </c>
      <c r="Q719" s="150" t="str">
        <f>IF(JRF!D732="","",IF(IFERROR(VLOOKUP(JRF!D732,Checks!N:P,3,0),0)="A","","Inactive account in Use"))</f>
        <v/>
      </c>
      <c r="R719" t="str">
        <f>IFERROR(IF('Journal Template'!C1131="","",IF(IFERROR(VLOOKUP('Journal Template'!C1131,Checks!N:P,3,0),0)="A","","Inactive account in Use")),"")</f>
        <v/>
      </c>
      <c r="S719" t="s">
        <v>4124</v>
      </c>
      <c r="T719" t="s">
        <v>386</v>
      </c>
      <c r="U719" t="s">
        <v>393</v>
      </c>
      <c r="V719" s="150" t="str">
        <f>IF(JRF!C732="","",IF(IFERROR(VLOOKUP(JRF!C732,Checks!S:U,3,0),0)="A","Entry with System fund Dept",""))</f>
        <v/>
      </c>
      <c r="W719" t="str">
        <f>IFERROR(IF('Journal Template'!D1131="","",IF(IFERROR(VLOOKUP('Journal Template'!D1131,Checks!S:U,3,0),0)="A","Entry with System fund Dept","")),"")</f>
        <v/>
      </c>
      <c r="X719" t="s">
        <v>4125</v>
      </c>
      <c r="Y719" t="s">
        <v>389</v>
      </c>
      <c r="Z719" t="s">
        <v>4126</v>
      </c>
      <c r="AA719" t="s">
        <v>1493</v>
      </c>
      <c r="AB719" t="s">
        <v>125</v>
      </c>
      <c r="AC719" s="150" t="str">
        <f>IFERROR(IF(JRF!C732="","",IF(AND(VLOOKUP(JRF!C732,X:AA,4,0)=JRF!B732,VLOOKUP(JRF!C732,X:Y,2,0)="A"),"","Inactive Dept Combo Error")),"Inactive Dept Combo Error")</f>
        <v/>
      </c>
      <c r="AD719" t="str">
        <f>IFERROR(IF('Journal Template'!D1131="","",IF(AND(VLOOKUP('Journal Template'!D1131,X:AA,4,0)='Journal Template'!A1131,VLOOKUP('Journal Template'!D1131,X:Y,2,0)="A"),"","Inactive Dept Combo Error")),"")</f>
        <v/>
      </c>
      <c r="AK719" s="150" t="str">
        <f>IF(JRF!B732="","",IF(JRF!B732=IFERROR(VLOOKUP(JRF!B732,Checks!AI:AI,1,0),0),"Entry in Branch/Satellite BU's",""))</f>
        <v/>
      </c>
      <c r="AL719" t="str">
        <f>IFERROR(IF('Journal Template'!A1131="","",IF('Journal Template'!A1131=IFERROR(VLOOKUP('Journal Template'!A1131,Checks!AI:AI,1,0),0),"Entry in Branch/Satellite BU's","")),"")</f>
        <v/>
      </c>
      <c r="AO719" s="171"/>
      <c r="AP719" s="171"/>
      <c r="AQ719" s="171"/>
      <c r="AR719" s="171"/>
      <c r="CI719" t="str">
        <f>IF(JRF!F732&gt;0,"",IF(JRF!B732="","",IF(LEFT(JRF!B732,1)=IFERROR(VLOOKUP(LEFT(JRF!B732,1),$CF$2:$CF$5,1,0),0),"Product Code Required",IF(JRF!C732="","",IF(JRF!C732=IFERROR(VLOOKUP(JRF!C732,$CH:$CH,1,0),0),"Product Code Required","NA")))))</f>
        <v/>
      </c>
      <c r="CJ719" t="str">
        <f>IF(JRF!AV732&gt;0,"",IF(JRF!Q732="","",IF(LEFT(JRF!Q732,1)=IFERROR(VLOOKUP(LEFT(JRF!Q732,1),$CF$2:$CF$5,1,0),0),"Product Code Required",IF(JRF!V732="","",IF(JRF!V732=IFERROR(VLOOKUP(JRF!V732,$CH:$CH,1,0),0),"Product Code Required","NA")))))</f>
        <v/>
      </c>
      <c r="CK719" t="str">
        <f>IFERROR(IF(LEN('Journal Template'!F730)&gt;0,"",IF('Journal Template'!A730="","",IF(LEFT('Journal Template'!A730,1)=IFERROR(VLOOKUP(LEFT('Journal Template'!A730,1),Checks!$CF$2:$CF$5,1,0),0),"Product Code Required",IF('Journal Template'!D730="","",IF('Journal Template'!D730=IFERROR(VLOOKUP('Journal Template'!D730,Checks!$CH:$CH,1,0),0),"Product Code Required","NA"))))),"")</f>
        <v/>
      </c>
    </row>
    <row r="720" spans="14:89">
      <c r="N720" t="s">
        <v>4127</v>
      </c>
      <c r="O720" t="s">
        <v>4128</v>
      </c>
      <c r="P720" t="s">
        <v>386</v>
      </c>
      <c r="Q720" s="150" t="str">
        <f>IF(JRF!D733="","",IF(IFERROR(VLOOKUP(JRF!D733,Checks!N:P,3,0),0)="A","","Inactive account in Use"))</f>
        <v/>
      </c>
      <c r="R720" t="str">
        <f>IFERROR(IF('Journal Template'!C1132="","",IF(IFERROR(VLOOKUP('Journal Template'!C1132,Checks!N:P,3,0),0)="A","","Inactive account in Use")),"")</f>
        <v/>
      </c>
      <c r="S720" t="s">
        <v>4129</v>
      </c>
      <c r="T720" t="s">
        <v>386</v>
      </c>
      <c r="U720" t="s">
        <v>393</v>
      </c>
      <c r="V720" s="150" t="str">
        <f>IF(JRF!C733="","",IF(IFERROR(VLOOKUP(JRF!C733,Checks!S:U,3,0),0)="A","Entry with System fund Dept",""))</f>
        <v/>
      </c>
      <c r="W720" t="str">
        <f>IFERROR(IF('Journal Template'!D1132="","",IF(IFERROR(VLOOKUP('Journal Template'!D1132,Checks!S:U,3,0),0)="A","Entry with System fund Dept","")),"")</f>
        <v/>
      </c>
      <c r="X720" t="s">
        <v>4125</v>
      </c>
      <c r="Y720" t="s">
        <v>389</v>
      </c>
      <c r="Z720" t="s">
        <v>4130</v>
      </c>
      <c r="AA720" t="s">
        <v>391</v>
      </c>
      <c r="AB720" t="s">
        <v>125</v>
      </c>
      <c r="AC720" s="150" t="str">
        <f>IFERROR(IF(JRF!C733="","",IF(AND(VLOOKUP(JRF!C733,X:AA,4,0)=JRF!B733,VLOOKUP(JRF!C733,X:Y,2,0)="A"),"","Inactive Dept Combo Error")),"Inactive Dept Combo Error")</f>
        <v/>
      </c>
      <c r="AD720" t="str">
        <f>IFERROR(IF('Journal Template'!D1132="","",IF(AND(VLOOKUP('Journal Template'!D1132,X:AA,4,0)='Journal Template'!A1132,VLOOKUP('Journal Template'!D1132,X:Y,2,0)="A"),"","Inactive Dept Combo Error")),"")</f>
        <v/>
      </c>
      <c r="AK720" s="150" t="str">
        <f>IF(JRF!B733="","",IF(JRF!B733=IFERROR(VLOOKUP(JRF!B733,Checks!AI:AI,1,0),0),"Entry in Branch/Satellite BU's",""))</f>
        <v/>
      </c>
      <c r="AL720" t="str">
        <f>IFERROR(IF('Journal Template'!A1132="","",IF('Journal Template'!A1132=IFERROR(VLOOKUP('Journal Template'!A1132,Checks!AI:AI,1,0),0),"Entry in Branch/Satellite BU's","")),"")</f>
        <v/>
      </c>
      <c r="AO720" s="171"/>
      <c r="AP720" s="171"/>
      <c r="AQ720" s="171"/>
      <c r="AR720" s="171"/>
      <c r="CI720" t="str">
        <f>IF(JRF!F733&gt;0,"",IF(JRF!B733="","",IF(LEFT(JRF!B733,1)=IFERROR(VLOOKUP(LEFT(JRF!B733,1),$CF$2:$CF$5,1,0),0),"Product Code Required",IF(JRF!C733="","",IF(JRF!C733=IFERROR(VLOOKUP(JRF!C733,$CH:$CH,1,0),0),"Product Code Required","NA")))))</f>
        <v/>
      </c>
      <c r="CJ720" t="str">
        <f>IF(JRF!AV733&gt;0,"",IF(JRF!Q733="","",IF(LEFT(JRF!Q733,1)=IFERROR(VLOOKUP(LEFT(JRF!Q733,1),$CF$2:$CF$5,1,0),0),"Product Code Required",IF(JRF!V733="","",IF(JRF!V733=IFERROR(VLOOKUP(JRF!V733,$CH:$CH,1,0),0),"Product Code Required","NA")))))</f>
        <v/>
      </c>
      <c r="CK720" t="str">
        <f>IFERROR(IF(LEN('Journal Template'!F731)&gt;0,"",IF('Journal Template'!A731="","",IF(LEFT('Journal Template'!A731,1)=IFERROR(VLOOKUP(LEFT('Journal Template'!A731,1),Checks!$CF$2:$CF$5,1,0),0),"Product Code Required",IF('Journal Template'!D731="","",IF('Journal Template'!D731=IFERROR(VLOOKUP('Journal Template'!D731,Checks!$CH:$CH,1,0),0),"Product Code Required","NA"))))),"")</f>
        <v/>
      </c>
    </row>
    <row r="721" spans="14:89">
      <c r="N721" t="s">
        <v>4131</v>
      </c>
      <c r="O721" t="s">
        <v>4132</v>
      </c>
      <c r="P721" t="s">
        <v>386</v>
      </c>
      <c r="Q721" s="150" t="str">
        <f>IF(JRF!D734="","",IF(IFERROR(VLOOKUP(JRF!D734,Checks!N:P,3,0),0)="A","","Inactive account in Use"))</f>
        <v/>
      </c>
      <c r="R721" t="str">
        <f>IFERROR(IF('Journal Template'!C1133="","",IF(IFERROR(VLOOKUP('Journal Template'!C1133,Checks!N:P,3,0),0)="A","","Inactive account in Use")),"")</f>
        <v/>
      </c>
      <c r="S721" t="s">
        <v>4133</v>
      </c>
      <c r="T721" t="s">
        <v>386</v>
      </c>
      <c r="U721" t="s">
        <v>393</v>
      </c>
      <c r="V721" s="150" t="str">
        <f>IF(JRF!C734="","",IF(IFERROR(VLOOKUP(JRF!C734,Checks!S:U,3,0),0)="A","Entry with System fund Dept",""))</f>
        <v/>
      </c>
      <c r="W721" t="str">
        <f>IFERROR(IF('Journal Template'!D1133="","",IF(IFERROR(VLOOKUP('Journal Template'!D1133,Checks!S:U,3,0),0)="A","Entry with System fund Dept","")),"")</f>
        <v/>
      </c>
      <c r="X721" t="s">
        <v>4134</v>
      </c>
      <c r="Y721" t="s">
        <v>386</v>
      </c>
      <c r="Z721" t="s">
        <v>4121</v>
      </c>
      <c r="AA721" t="s">
        <v>3581</v>
      </c>
      <c r="AB721" t="s">
        <v>125</v>
      </c>
      <c r="AC721" s="150" t="str">
        <f>IFERROR(IF(JRF!C734="","",IF(AND(VLOOKUP(JRF!C734,X:AA,4,0)=JRF!B734,VLOOKUP(JRF!C734,X:Y,2,0)="A"),"","Inactive Dept Combo Error")),"Inactive Dept Combo Error")</f>
        <v/>
      </c>
      <c r="AD721" t="str">
        <f>IFERROR(IF('Journal Template'!D1133="","",IF(AND(VLOOKUP('Journal Template'!D1133,X:AA,4,0)='Journal Template'!A1133,VLOOKUP('Journal Template'!D1133,X:Y,2,0)="A"),"","Inactive Dept Combo Error")),"")</f>
        <v/>
      </c>
      <c r="AK721" s="150" t="str">
        <f>IF(JRF!B734="","",IF(JRF!B734=IFERROR(VLOOKUP(JRF!B734,Checks!AI:AI,1,0),0),"Entry in Branch/Satellite BU's",""))</f>
        <v/>
      </c>
      <c r="AL721" t="str">
        <f>IFERROR(IF('Journal Template'!A1133="","",IF('Journal Template'!A1133=IFERROR(VLOOKUP('Journal Template'!A1133,Checks!AI:AI,1,0),0),"Entry in Branch/Satellite BU's","")),"")</f>
        <v/>
      </c>
      <c r="AO721" s="171"/>
      <c r="AP721" s="171"/>
      <c r="AQ721" s="171"/>
      <c r="AR721" s="171"/>
      <c r="CI721" t="str">
        <f>IF(JRF!F734&gt;0,"",IF(JRF!B734="","",IF(LEFT(JRF!B734,1)=IFERROR(VLOOKUP(LEFT(JRF!B734,1),$CF$2:$CF$5,1,0),0),"Product Code Required",IF(JRF!C734="","",IF(JRF!C734=IFERROR(VLOOKUP(JRF!C734,$CH:$CH,1,0),0),"Product Code Required","NA")))))</f>
        <v/>
      </c>
      <c r="CJ721" t="str">
        <f>IF(JRF!AV734&gt;0,"",IF(JRF!Q734="","",IF(LEFT(JRF!Q734,1)=IFERROR(VLOOKUP(LEFT(JRF!Q734,1),$CF$2:$CF$5,1,0),0),"Product Code Required",IF(JRF!V734="","",IF(JRF!V734=IFERROR(VLOOKUP(JRF!V734,$CH:$CH,1,0),0),"Product Code Required","NA")))))</f>
        <v/>
      </c>
      <c r="CK721" t="str">
        <f>IFERROR(IF(LEN('Journal Template'!F732)&gt;0,"",IF('Journal Template'!A732="","",IF(LEFT('Journal Template'!A732,1)=IFERROR(VLOOKUP(LEFT('Journal Template'!A732,1),Checks!$CF$2:$CF$5,1,0),0),"Product Code Required",IF('Journal Template'!D732="","",IF('Journal Template'!D732=IFERROR(VLOOKUP('Journal Template'!D732,Checks!$CH:$CH,1,0),0),"Product Code Required","NA"))))),"")</f>
        <v/>
      </c>
    </row>
    <row r="722" spans="14:89">
      <c r="N722" t="s">
        <v>4135</v>
      </c>
      <c r="O722" t="s">
        <v>4136</v>
      </c>
      <c r="P722" t="s">
        <v>386</v>
      </c>
      <c r="Q722" s="150" t="str">
        <f>IF(JRF!D735="","",IF(IFERROR(VLOOKUP(JRF!D735,Checks!N:P,3,0),0)="A","","Inactive account in Use"))</f>
        <v/>
      </c>
      <c r="R722" t="str">
        <f>IFERROR(IF('Journal Template'!C1134="","",IF(IFERROR(VLOOKUP('Journal Template'!C1134,Checks!N:P,3,0),0)="A","","Inactive account in Use")),"")</f>
        <v/>
      </c>
      <c r="S722" t="s">
        <v>4137</v>
      </c>
      <c r="T722" t="s">
        <v>386</v>
      </c>
      <c r="U722" t="s">
        <v>393</v>
      </c>
      <c r="V722" s="150" t="str">
        <f>IF(JRF!C735="","",IF(IFERROR(VLOOKUP(JRF!C735,Checks!S:U,3,0),0)="A","Entry with System fund Dept",""))</f>
        <v/>
      </c>
      <c r="W722" t="str">
        <f>IFERROR(IF('Journal Template'!D1134="","",IF(IFERROR(VLOOKUP('Journal Template'!D1134,Checks!S:U,3,0),0)="A","Entry with System fund Dept","")),"")</f>
        <v/>
      </c>
      <c r="X722" t="s">
        <v>4138</v>
      </c>
      <c r="Y722" t="s">
        <v>389</v>
      </c>
      <c r="Z722" t="s">
        <v>4121</v>
      </c>
      <c r="AA722" t="s">
        <v>1493</v>
      </c>
      <c r="AB722" t="s">
        <v>125</v>
      </c>
      <c r="AC722" s="150" t="str">
        <f>IFERROR(IF(JRF!C735="","",IF(AND(VLOOKUP(JRF!C735,X:AA,4,0)=JRF!B735,VLOOKUP(JRF!C735,X:Y,2,0)="A"),"","Inactive Dept Combo Error")),"Inactive Dept Combo Error")</f>
        <v/>
      </c>
      <c r="AD722" t="str">
        <f>IFERROR(IF('Journal Template'!D1134="","",IF(AND(VLOOKUP('Journal Template'!D1134,X:AA,4,0)='Journal Template'!A1134,VLOOKUP('Journal Template'!D1134,X:Y,2,0)="A"),"","Inactive Dept Combo Error")),"")</f>
        <v/>
      </c>
      <c r="AK722" s="150" t="str">
        <f>IF(JRF!B735="","",IF(JRF!B735=IFERROR(VLOOKUP(JRF!B735,Checks!AI:AI,1,0),0),"Entry in Branch/Satellite BU's",""))</f>
        <v/>
      </c>
      <c r="AL722" t="str">
        <f>IFERROR(IF('Journal Template'!A1134="","",IF('Journal Template'!A1134=IFERROR(VLOOKUP('Journal Template'!A1134,Checks!AI:AI,1,0),0),"Entry in Branch/Satellite BU's","")),"")</f>
        <v/>
      </c>
      <c r="AO722" s="171"/>
      <c r="AP722" s="171"/>
      <c r="AQ722" s="171"/>
      <c r="AR722" s="171"/>
      <c r="CI722" t="str">
        <f>IF(JRF!F735&gt;0,"",IF(JRF!B735="","",IF(LEFT(JRF!B735,1)=IFERROR(VLOOKUP(LEFT(JRF!B735,1),$CF$2:$CF$5,1,0),0),"Product Code Required",IF(JRF!C735="","",IF(JRF!C735=IFERROR(VLOOKUP(JRF!C735,$CH:$CH,1,0),0),"Product Code Required","NA")))))</f>
        <v/>
      </c>
      <c r="CJ722" t="str">
        <f>IF(JRF!AV735&gt;0,"",IF(JRF!Q735="","",IF(LEFT(JRF!Q735,1)=IFERROR(VLOOKUP(LEFT(JRF!Q735,1),$CF$2:$CF$5,1,0),0),"Product Code Required",IF(JRF!V735="","",IF(JRF!V735=IFERROR(VLOOKUP(JRF!V735,$CH:$CH,1,0),0),"Product Code Required","NA")))))</f>
        <v/>
      </c>
      <c r="CK722" t="str">
        <f>IFERROR(IF(LEN('Journal Template'!F733)&gt;0,"",IF('Journal Template'!A733="","",IF(LEFT('Journal Template'!A733,1)=IFERROR(VLOOKUP(LEFT('Journal Template'!A733,1),Checks!$CF$2:$CF$5,1,0),0),"Product Code Required",IF('Journal Template'!D733="","",IF('Journal Template'!D733=IFERROR(VLOOKUP('Journal Template'!D733,Checks!$CH:$CH,1,0),0),"Product Code Required","NA"))))),"")</f>
        <v/>
      </c>
    </row>
    <row r="723" spans="14:89">
      <c r="N723" t="s">
        <v>4139</v>
      </c>
      <c r="O723" t="s">
        <v>4140</v>
      </c>
      <c r="P723" t="s">
        <v>386</v>
      </c>
      <c r="Q723" s="150" t="str">
        <f>IF(JRF!D736="","",IF(IFERROR(VLOOKUP(JRF!D736,Checks!N:P,3,0),0)="A","","Inactive account in Use"))</f>
        <v/>
      </c>
      <c r="R723" t="str">
        <f>IFERROR(IF('Journal Template'!C1135="","",IF(IFERROR(VLOOKUP('Journal Template'!C1135,Checks!N:P,3,0),0)="A","","Inactive account in Use")),"")</f>
        <v/>
      </c>
      <c r="S723" t="s">
        <v>4141</v>
      </c>
      <c r="T723" t="s">
        <v>386</v>
      </c>
      <c r="U723" t="s">
        <v>393</v>
      </c>
      <c r="V723" s="150" t="str">
        <f>IF(JRF!C736="","",IF(IFERROR(VLOOKUP(JRF!C736,Checks!S:U,3,0),0)="A","Entry with System fund Dept",""))</f>
        <v/>
      </c>
      <c r="W723" t="str">
        <f>IFERROR(IF('Journal Template'!D1135="","",IF(IFERROR(VLOOKUP('Journal Template'!D1135,Checks!S:U,3,0),0)="A","Entry with System fund Dept","")),"")</f>
        <v/>
      </c>
      <c r="X723" t="s">
        <v>4142</v>
      </c>
      <c r="Y723" t="s">
        <v>389</v>
      </c>
      <c r="Z723" t="s">
        <v>4143</v>
      </c>
      <c r="AA723" t="s">
        <v>4144</v>
      </c>
      <c r="AB723" t="s">
        <v>4145</v>
      </c>
      <c r="AC723" s="150" t="str">
        <f>IFERROR(IF(JRF!C736="","",IF(AND(VLOOKUP(JRF!C736,X:AA,4,0)=JRF!B736,VLOOKUP(JRF!C736,X:Y,2,0)="A"),"","Inactive Dept Combo Error")),"Inactive Dept Combo Error")</f>
        <v/>
      </c>
      <c r="AD723" t="str">
        <f>IFERROR(IF('Journal Template'!D1135="","",IF(AND(VLOOKUP('Journal Template'!D1135,X:AA,4,0)='Journal Template'!A1135,VLOOKUP('Journal Template'!D1135,X:Y,2,0)="A"),"","Inactive Dept Combo Error")),"")</f>
        <v/>
      </c>
      <c r="AK723" s="150" t="str">
        <f>IF(JRF!B736="","",IF(JRF!B736=IFERROR(VLOOKUP(JRF!B736,Checks!AI:AI,1,0),0),"Entry in Branch/Satellite BU's",""))</f>
        <v/>
      </c>
      <c r="AL723" t="str">
        <f>IFERROR(IF('Journal Template'!A1135="","",IF('Journal Template'!A1135=IFERROR(VLOOKUP('Journal Template'!A1135,Checks!AI:AI,1,0),0),"Entry in Branch/Satellite BU's","")),"")</f>
        <v/>
      </c>
      <c r="AO723" s="171"/>
      <c r="AP723" s="171"/>
      <c r="AQ723" s="171"/>
      <c r="AR723" s="171"/>
      <c r="CI723" t="str">
        <f>IF(JRF!F736&gt;0,"",IF(JRF!B736="","",IF(LEFT(JRF!B736,1)=IFERROR(VLOOKUP(LEFT(JRF!B736,1),$CF$2:$CF$5,1,0),0),"Product Code Required",IF(JRF!C736="","",IF(JRF!C736=IFERROR(VLOOKUP(JRF!C736,$CH:$CH,1,0),0),"Product Code Required","NA")))))</f>
        <v/>
      </c>
      <c r="CJ723" t="str">
        <f>IF(JRF!AV736&gt;0,"",IF(JRF!Q736="","",IF(LEFT(JRF!Q736,1)=IFERROR(VLOOKUP(LEFT(JRF!Q736,1),$CF$2:$CF$5,1,0),0),"Product Code Required",IF(JRF!V736="","",IF(JRF!V736=IFERROR(VLOOKUP(JRF!V736,$CH:$CH,1,0),0),"Product Code Required","NA")))))</f>
        <v/>
      </c>
      <c r="CK723" t="str">
        <f>IFERROR(IF(LEN('Journal Template'!F734)&gt;0,"",IF('Journal Template'!A734="","",IF(LEFT('Journal Template'!A734,1)=IFERROR(VLOOKUP(LEFT('Journal Template'!A734,1),Checks!$CF$2:$CF$5,1,0),0),"Product Code Required",IF('Journal Template'!D734="","",IF('Journal Template'!D734=IFERROR(VLOOKUP('Journal Template'!D734,Checks!$CH:$CH,1,0),0),"Product Code Required","NA"))))),"")</f>
        <v/>
      </c>
    </row>
    <row r="724" spans="14:89">
      <c r="N724" t="s">
        <v>4146</v>
      </c>
      <c r="O724" t="s">
        <v>4147</v>
      </c>
      <c r="P724" t="s">
        <v>386</v>
      </c>
      <c r="Q724" s="150" t="str">
        <f>IF(JRF!D737="","",IF(IFERROR(VLOOKUP(JRF!D737,Checks!N:P,3,0),0)="A","","Inactive account in Use"))</f>
        <v/>
      </c>
      <c r="R724" t="str">
        <f>IFERROR(IF('Journal Template'!C1136="","",IF(IFERROR(VLOOKUP('Journal Template'!C1136,Checks!N:P,3,0),0)="A","","Inactive account in Use")),"")</f>
        <v/>
      </c>
      <c r="S724" t="s">
        <v>4148</v>
      </c>
      <c r="T724" t="s">
        <v>386</v>
      </c>
      <c r="U724" t="s">
        <v>393</v>
      </c>
      <c r="V724" s="150" t="str">
        <f>IF(JRF!C737="","",IF(IFERROR(VLOOKUP(JRF!C737,Checks!S:U,3,0),0)="A","Entry with System fund Dept",""))</f>
        <v/>
      </c>
      <c r="W724" t="str">
        <f>IFERROR(IF('Journal Template'!D1136="","",IF(IFERROR(VLOOKUP('Journal Template'!D1136,Checks!S:U,3,0),0)="A","Entry with System fund Dept","")),"")</f>
        <v/>
      </c>
      <c r="X724" t="s">
        <v>4149</v>
      </c>
      <c r="Y724" t="s">
        <v>386</v>
      </c>
      <c r="Z724" t="s">
        <v>4150</v>
      </c>
      <c r="AA724" t="s">
        <v>623</v>
      </c>
      <c r="AB724" t="s">
        <v>1769</v>
      </c>
      <c r="AC724" s="150" t="str">
        <f>IFERROR(IF(JRF!C737="","",IF(AND(VLOOKUP(JRF!C737,X:AA,4,0)=JRF!B737,VLOOKUP(JRF!C737,X:Y,2,0)="A"),"","Inactive Dept Combo Error")),"Inactive Dept Combo Error")</f>
        <v/>
      </c>
      <c r="AD724" t="str">
        <f>IFERROR(IF('Journal Template'!D1136="","",IF(AND(VLOOKUP('Journal Template'!D1136,X:AA,4,0)='Journal Template'!A1136,VLOOKUP('Journal Template'!D1136,X:Y,2,0)="A"),"","Inactive Dept Combo Error")),"")</f>
        <v/>
      </c>
      <c r="AK724" s="150" t="str">
        <f>IF(JRF!B737="","",IF(JRF!B737=IFERROR(VLOOKUP(JRF!B737,Checks!AI:AI,1,0),0),"Entry in Branch/Satellite BU's",""))</f>
        <v/>
      </c>
      <c r="AL724" t="str">
        <f>IFERROR(IF('Journal Template'!A1136="","",IF('Journal Template'!A1136=IFERROR(VLOOKUP('Journal Template'!A1136,Checks!AI:AI,1,0),0),"Entry in Branch/Satellite BU's","")),"")</f>
        <v/>
      </c>
      <c r="AO724" s="171"/>
      <c r="AP724" s="171"/>
      <c r="AQ724" s="171"/>
      <c r="AR724" s="171"/>
      <c r="CI724" t="str">
        <f>IF(JRF!F737&gt;0,"",IF(JRF!B737="","",IF(LEFT(JRF!B737,1)=IFERROR(VLOOKUP(LEFT(JRF!B737,1),$CF$2:$CF$5,1,0),0),"Product Code Required",IF(JRF!C737="","",IF(JRF!C737=IFERROR(VLOOKUP(JRF!C737,$CH:$CH,1,0),0),"Product Code Required","NA")))))</f>
        <v/>
      </c>
      <c r="CJ724" t="str">
        <f>IF(JRF!AV737&gt;0,"",IF(JRF!Q737="","",IF(LEFT(JRF!Q737,1)=IFERROR(VLOOKUP(LEFT(JRF!Q737,1),$CF$2:$CF$5,1,0),0),"Product Code Required",IF(JRF!V737="","",IF(JRF!V737=IFERROR(VLOOKUP(JRF!V737,$CH:$CH,1,0),0),"Product Code Required","NA")))))</f>
        <v/>
      </c>
      <c r="CK724" t="str">
        <f>IFERROR(IF(LEN('Journal Template'!F735)&gt;0,"",IF('Journal Template'!A735="","",IF(LEFT('Journal Template'!A735,1)=IFERROR(VLOOKUP(LEFT('Journal Template'!A735,1),Checks!$CF$2:$CF$5,1,0),0),"Product Code Required",IF('Journal Template'!D735="","",IF('Journal Template'!D735=IFERROR(VLOOKUP('Journal Template'!D735,Checks!$CH:$CH,1,0),0),"Product Code Required","NA"))))),"")</f>
        <v/>
      </c>
    </row>
    <row r="725" spans="14:89">
      <c r="N725" t="s">
        <v>4151</v>
      </c>
      <c r="O725" t="s">
        <v>4152</v>
      </c>
      <c r="P725" t="s">
        <v>386</v>
      </c>
      <c r="Q725" s="150" t="str">
        <f>IF(JRF!D738="","",IF(IFERROR(VLOOKUP(JRF!D738,Checks!N:P,3,0),0)="A","","Inactive account in Use"))</f>
        <v/>
      </c>
      <c r="R725" t="str">
        <f>IFERROR(IF('Journal Template'!C1137="","",IF(IFERROR(VLOOKUP('Journal Template'!C1137,Checks!N:P,3,0),0)="A","","Inactive account in Use")),"")</f>
        <v/>
      </c>
      <c r="S725" t="s">
        <v>4153</v>
      </c>
      <c r="T725" t="s">
        <v>386</v>
      </c>
      <c r="U725" t="s">
        <v>393</v>
      </c>
      <c r="V725" s="150" t="str">
        <f>IF(JRF!C738="","",IF(IFERROR(VLOOKUP(JRF!C738,Checks!S:U,3,0),0)="A","Entry with System fund Dept",""))</f>
        <v/>
      </c>
      <c r="W725" t="str">
        <f>IFERROR(IF('Journal Template'!D1137="","",IF(IFERROR(VLOOKUP('Journal Template'!D1137,Checks!S:U,3,0),0)="A","Entry with System fund Dept","")),"")</f>
        <v/>
      </c>
      <c r="X725" t="s">
        <v>4154</v>
      </c>
      <c r="Y725" t="s">
        <v>386</v>
      </c>
      <c r="Z725" t="s">
        <v>4155</v>
      </c>
      <c r="AA725" t="s">
        <v>391</v>
      </c>
      <c r="AB725" t="s">
        <v>125</v>
      </c>
      <c r="AC725" s="150" t="str">
        <f>IFERROR(IF(JRF!C738="","",IF(AND(VLOOKUP(JRF!C738,X:AA,4,0)=JRF!B738,VLOOKUP(JRF!C738,X:Y,2,0)="A"),"","Inactive Dept Combo Error")),"Inactive Dept Combo Error")</f>
        <v/>
      </c>
      <c r="AD725" t="str">
        <f>IFERROR(IF('Journal Template'!D1137="","",IF(AND(VLOOKUP('Journal Template'!D1137,X:AA,4,0)='Journal Template'!A1137,VLOOKUP('Journal Template'!D1137,X:Y,2,0)="A"),"","Inactive Dept Combo Error")),"")</f>
        <v/>
      </c>
      <c r="AK725" s="150" t="str">
        <f>IF(JRF!B738="","",IF(JRF!B738=IFERROR(VLOOKUP(JRF!B738,Checks!AI:AI,1,0),0),"Entry in Branch/Satellite BU's",""))</f>
        <v/>
      </c>
      <c r="AL725" t="str">
        <f>IFERROR(IF('Journal Template'!A1137="","",IF('Journal Template'!A1137=IFERROR(VLOOKUP('Journal Template'!A1137,Checks!AI:AI,1,0),0),"Entry in Branch/Satellite BU's","")),"")</f>
        <v/>
      </c>
      <c r="AO725" s="171"/>
      <c r="AP725" s="171"/>
      <c r="AQ725" s="171"/>
      <c r="AR725" s="171"/>
      <c r="CI725" t="str">
        <f>IF(JRF!F738&gt;0,"",IF(JRF!B738="","",IF(LEFT(JRF!B738,1)=IFERROR(VLOOKUP(LEFT(JRF!B738,1),$CF$2:$CF$5,1,0),0),"Product Code Required",IF(JRF!C738="","",IF(JRF!C738=IFERROR(VLOOKUP(JRF!C738,$CH:$CH,1,0),0),"Product Code Required","NA")))))</f>
        <v/>
      </c>
      <c r="CJ725" t="str">
        <f>IF(JRF!AV738&gt;0,"",IF(JRF!Q738="","",IF(LEFT(JRF!Q738,1)=IFERROR(VLOOKUP(LEFT(JRF!Q738,1),$CF$2:$CF$5,1,0),0),"Product Code Required",IF(JRF!V738="","",IF(JRF!V738=IFERROR(VLOOKUP(JRF!V738,$CH:$CH,1,0),0),"Product Code Required","NA")))))</f>
        <v/>
      </c>
      <c r="CK725" t="str">
        <f>IFERROR(IF(LEN('Journal Template'!F736)&gt;0,"",IF('Journal Template'!A736="","",IF(LEFT('Journal Template'!A736,1)=IFERROR(VLOOKUP(LEFT('Journal Template'!A736,1),Checks!$CF$2:$CF$5,1,0),0),"Product Code Required",IF('Journal Template'!D736="","",IF('Journal Template'!D736=IFERROR(VLOOKUP('Journal Template'!D736,Checks!$CH:$CH,1,0),0),"Product Code Required","NA"))))),"")</f>
        <v/>
      </c>
    </row>
    <row r="726" spans="14:89">
      <c r="N726" t="s">
        <v>4156</v>
      </c>
      <c r="O726" t="s">
        <v>4157</v>
      </c>
      <c r="P726" t="s">
        <v>386</v>
      </c>
      <c r="Q726" s="150" t="str">
        <f>IF(JRF!D739="","",IF(IFERROR(VLOOKUP(JRF!D739,Checks!N:P,3,0),0)="A","","Inactive account in Use"))</f>
        <v/>
      </c>
      <c r="R726" t="str">
        <f>IFERROR(IF('Journal Template'!C1138="","",IF(IFERROR(VLOOKUP('Journal Template'!C1138,Checks!N:P,3,0),0)="A","","Inactive account in Use")),"")</f>
        <v/>
      </c>
      <c r="S726" t="s">
        <v>4158</v>
      </c>
      <c r="T726" t="s">
        <v>386</v>
      </c>
      <c r="U726" t="s">
        <v>393</v>
      </c>
      <c r="V726" s="150" t="str">
        <f>IF(JRF!C739="","",IF(IFERROR(VLOOKUP(JRF!C739,Checks!S:U,3,0),0)="A","Entry with System fund Dept",""))</f>
        <v/>
      </c>
      <c r="W726" t="str">
        <f>IFERROR(IF('Journal Template'!D1138="","",IF(IFERROR(VLOOKUP('Journal Template'!D1138,Checks!S:U,3,0),0)="A","Entry with System fund Dept","")),"")</f>
        <v/>
      </c>
      <c r="X726" t="s">
        <v>4159</v>
      </c>
      <c r="Y726" t="s">
        <v>386</v>
      </c>
      <c r="Z726" t="s">
        <v>4160</v>
      </c>
      <c r="AA726" t="s">
        <v>399</v>
      </c>
      <c r="AB726" t="s">
        <v>125</v>
      </c>
      <c r="AC726" s="150" t="str">
        <f>IFERROR(IF(JRF!C739="","",IF(AND(VLOOKUP(JRF!C739,X:AA,4,0)=JRF!B739,VLOOKUP(JRF!C739,X:Y,2,0)="A"),"","Inactive Dept Combo Error")),"Inactive Dept Combo Error")</f>
        <v/>
      </c>
      <c r="AD726" t="str">
        <f>IFERROR(IF('Journal Template'!D1138="","",IF(AND(VLOOKUP('Journal Template'!D1138,X:AA,4,0)='Journal Template'!A1138,VLOOKUP('Journal Template'!D1138,X:Y,2,0)="A"),"","Inactive Dept Combo Error")),"")</f>
        <v/>
      </c>
      <c r="AK726" s="150" t="str">
        <f>IF(JRF!B739="","",IF(JRF!B739=IFERROR(VLOOKUP(JRF!B739,Checks!AI:AI,1,0),0),"Entry in Branch/Satellite BU's",""))</f>
        <v/>
      </c>
      <c r="AL726" t="str">
        <f>IFERROR(IF('Journal Template'!A1138="","",IF('Journal Template'!A1138=IFERROR(VLOOKUP('Journal Template'!A1138,Checks!AI:AI,1,0),0),"Entry in Branch/Satellite BU's","")),"")</f>
        <v/>
      </c>
      <c r="AO726" s="171"/>
      <c r="AP726" s="171"/>
      <c r="AQ726" s="171"/>
      <c r="AR726" s="171"/>
      <c r="CI726" t="str">
        <f>IF(JRF!F739&gt;0,"",IF(JRF!B739="","",IF(LEFT(JRF!B739,1)=IFERROR(VLOOKUP(LEFT(JRF!B739,1),$CF$2:$CF$5,1,0),0),"Product Code Required",IF(JRF!C739="","",IF(JRF!C739=IFERROR(VLOOKUP(JRF!C739,$CH:$CH,1,0),0),"Product Code Required","NA")))))</f>
        <v/>
      </c>
      <c r="CJ726" t="str">
        <f>IF(JRF!AV739&gt;0,"",IF(JRF!Q739="","",IF(LEFT(JRF!Q739,1)=IFERROR(VLOOKUP(LEFT(JRF!Q739,1),$CF$2:$CF$5,1,0),0),"Product Code Required",IF(JRF!V739="","",IF(JRF!V739=IFERROR(VLOOKUP(JRF!V739,$CH:$CH,1,0),0),"Product Code Required","NA")))))</f>
        <v/>
      </c>
      <c r="CK726" t="str">
        <f>IFERROR(IF(LEN('Journal Template'!F737)&gt;0,"",IF('Journal Template'!A737="","",IF(LEFT('Journal Template'!A737,1)=IFERROR(VLOOKUP(LEFT('Journal Template'!A737,1),Checks!$CF$2:$CF$5,1,0),0),"Product Code Required",IF('Journal Template'!D737="","",IF('Journal Template'!D737=IFERROR(VLOOKUP('Journal Template'!D737,Checks!$CH:$CH,1,0),0),"Product Code Required","NA"))))),"")</f>
        <v/>
      </c>
    </row>
    <row r="727" spans="14:89">
      <c r="N727" t="s">
        <v>4161</v>
      </c>
      <c r="O727" t="s">
        <v>4162</v>
      </c>
      <c r="P727" t="s">
        <v>386</v>
      </c>
      <c r="Q727" s="150" t="str">
        <f>IF(JRF!D740="","",IF(IFERROR(VLOOKUP(JRF!D740,Checks!N:P,3,0),0)="A","","Inactive account in Use"))</f>
        <v/>
      </c>
      <c r="R727" t="str">
        <f>IFERROR(IF('Journal Template'!C1139="","",IF(IFERROR(VLOOKUP('Journal Template'!C1139,Checks!N:P,3,0),0)="A","","Inactive account in Use")),"")</f>
        <v/>
      </c>
      <c r="S727" t="s">
        <v>4163</v>
      </c>
      <c r="T727" t="s">
        <v>386</v>
      </c>
      <c r="U727" t="s">
        <v>393</v>
      </c>
      <c r="V727" s="150" t="str">
        <f>IF(JRF!C740="","",IF(IFERROR(VLOOKUP(JRF!C740,Checks!S:U,3,0),0)="A","Entry with System fund Dept",""))</f>
        <v/>
      </c>
      <c r="W727" t="str">
        <f>IFERROR(IF('Journal Template'!D1139="","",IF(IFERROR(VLOOKUP('Journal Template'!D1139,Checks!S:U,3,0),0)="A","Entry with System fund Dept","")),"")</f>
        <v/>
      </c>
      <c r="X727" t="s">
        <v>4164</v>
      </c>
      <c r="Y727" t="s">
        <v>386</v>
      </c>
      <c r="Z727" t="s">
        <v>4165</v>
      </c>
      <c r="AA727" t="s">
        <v>932</v>
      </c>
      <c r="AB727" t="s">
        <v>3550</v>
      </c>
      <c r="AC727" s="150" t="str">
        <f>IFERROR(IF(JRF!C740="","",IF(AND(VLOOKUP(JRF!C740,X:AA,4,0)=JRF!B740,VLOOKUP(JRF!C740,X:Y,2,0)="A"),"","Inactive Dept Combo Error")),"Inactive Dept Combo Error")</f>
        <v/>
      </c>
      <c r="AD727" t="str">
        <f>IFERROR(IF('Journal Template'!D1139="","",IF(AND(VLOOKUP('Journal Template'!D1139,X:AA,4,0)='Journal Template'!A1139,VLOOKUP('Journal Template'!D1139,X:Y,2,0)="A"),"","Inactive Dept Combo Error")),"")</f>
        <v/>
      </c>
      <c r="AK727" s="150" t="str">
        <f>IF(JRF!B740="","",IF(JRF!B740=IFERROR(VLOOKUP(JRF!B740,Checks!AI:AI,1,0),0),"Entry in Branch/Satellite BU's",""))</f>
        <v/>
      </c>
      <c r="AL727" t="str">
        <f>IFERROR(IF('Journal Template'!A1139="","",IF('Journal Template'!A1139=IFERROR(VLOOKUP('Journal Template'!A1139,Checks!AI:AI,1,0),0),"Entry in Branch/Satellite BU's","")),"")</f>
        <v/>
      </c>
      <c r="AO727" s="171"/>
      <c r="AP727" s="171"/>
      <c r="AQ727" s="171"/>
      <c r="AR727" s="171"/>
      <c r="CI727" t="str">
        <f>IF(JRF!F740&gt;0,"",IF(JRF!B740="","",IF(LEFT(JRF!B740,1)=IFERROR(VLOOKUP(LEFT(JRF!B740,1),$CF$2:$CF$5,1,0),0),"Product Code Required",IF(JRF!C740="","",IF(JRF!C740=IFERROR(VLOOKUP(JRF!C740,$CH:$CH,1,0),0),"Product Code Required","NA")))))</f>
        <v/>
      </c>
      <c r="CJ727" t="str">
        <f>IF(JRF!AV740&gt;0,"",IF(JRF!Q740="","",IF(LEFT(JRF!Q740,1)=IFERROR(VLOOKUP(LEFT(JRF!Q740,1),$CF$2:$CF$5,1,0),0),"Product Code Required",IF(JRF!V740="","",IF(JRF!V740=IFERROR(VLOOKUP(JRF!V740,$CH:$CH,1,0),0),"Product Code Required","NA")))))</f>
        <v/>
      </c>
      <c r="CK727" t="str">
        <f>IFERROR(IF(LEN('Journal Template'!F738)&gt;0,"",IF('Journal Template'!A738="","",IF(LEFT('Journal Template'!A738,1)=IFERROR(VLOOKUP(LEFT('Journal Template'!A738,1),Checks!$CF$2:$CF$5,1,0),0),"Product Code Required",IF('Journal Template'!D738="","",IF('Journal Template'!D738=IFERROR(VLOOKUP('Journal Template'!D738,Checks!$CH:$CH,1,0),0),"Product Code Required","NA"))))),"")</f>
        <v/>
      </c>
    </row>
    <row r="728" spans="14:89">
      <c r="N728" t="s">
        <v>4166</v>
      </c>
      <c r="O728" t="s">
        <v>4167</v>
      </c>
      <c r="P728" t="s">
        <v>386</v>
      </c>
      <c r="Q728" s="150" t="str">
        <f>IF(JRF!D741="","",IF(IFERROR(VLOOKUP(JRF!D741,Checks!N:P,3,0),0)="A","","Inactive account in Use"))</f>
        <v/>
      </c>
      <c r="R728" t="str">
        <f>IFERROR(IF('Journal Template'!C1140="","",IF(IFERROR(VLOOKUP('Journal Template'!C1140,Checks!N:P,3,0),0)="A","","Inactive account in Use")),"")</f>
        <v/>
      </c>
      <c r="S728" t="s">
        <v>4168</v>
      </c>
      <c r="T728" t="s">
        <v>386</v>
      </c>
      <c r="U728" t="s">
        <v>393</v>
      </c>
      <c r="V728" s="150" t="str">
        <f>IF(JRF!C741="","",IF(IFERROR(VLOOKUP(JRF!C741,Checks!S:U,3,0),0)="A","Entry with System fund Dept",""))</f>
        <v/>
      </c>
      <c r="W728" t="str">
        <f>IFERROR(IF('Journal Template'!D1140="","",IF(IFERROR(VLOOKUP('Journal Template'!D1140,Checks!S:U,3,0),0)="A","Entry with System fund Dept","")),"")</f>
        <v/>
      </c>
      <c r="X728" t="s">
        <v>4169</v>
      </c>
      <c r="Y728" t="s">
        <v>386</v>
      </c>
      <c r="Z728" t="s">
        <v>4170</v>
      </c>
      <c r="AA728" t="s">
        <v>391</v>
      </c>
      <c r="AB728" t="s">
        <v>125</v>
      </c>
      <c r="AC728" s="150" t="str">
        <f>IFERROR(IF(JRF!C741="","",IF(AND(VLOOKUP(JRF!C741,X:AA,4,0)=JRF!B741,VLOOKUP(JRF!C741,X:Y,2,0)="A"),"","Inactive Dept Combo Error")),"Inactive Dept Combo Error")</f>
        <v/>
      </c>
      <c r="AD728" t="str">
        <f>IFERROR(IF('Journal Template'!D1140="","",IF(AND(VLOOKUP('Journal Template'!D1140,X:AA,4,0)='Journal Template'!A1140,VLOOKUP('Journal Template'!D1140,X:Y,2,0)="A"),"","Inactive Dept Combo Error")),"")</f>
        <v/>
      </c>
      <c r="AK728" s="150" t="str">
        <f>IF(JRF!B741="","",IF(JRF!B741=IFERROR(VLOOKUP(JRF!B741,Checks!AI:AI,1,0),0),"Entry in Branch/Satellite BU's",""))</f>
        <v/>
      </c>
      <c r="AL728" t="str">
        <f>IFERROR(IF('Journal Template'!A1140="","",IF('Journal Template'!A1140=IFERROR(VLOOKUP('Journal Template'!A1140,Checks!AI:AI,1,0),0),"Entry in Branch/Satellite BU's","")),"")</f>
        <v/>
      </c>
      <c r="AO728" s="171"/>
      <c r="AP728" s="171"/>
      <c r="AQ728" s="171"/>
      <c r="AR728" s="171"/>
      <c r="CI728" t="str">
        <f>IF(JRF!F741&gt;0,"",IF(JRF!B741="","",IF(LEFT(JRF!B741,1)=IFERROR(VLOOKUP(LEFT(JRF!B741,1),$CF$2:$CF$5,1,0),0),"Product Code Required",IF(JRF!C741="","",IF(JRF!C741=IFERROR(VLOOKUP(JRF!C741,$CH:$CH,1,0),0),"Product Code Required","NA")))))</f>
        <v/>
      </c>
      <c r="CJ728" t="str">
        <f>IF(JRF!AV741&gt;0,"",IF(JRF!Q741="","",IF(LEFT(JRF!Q741,1)=IFERROR(VLOOKUP(LEFT(JRF!Q741,1),$CF$2:$CF$5,1,0),0),"Product Code Required",IF(JRF!V741="","",IF(JRF!V741=IFERROR(VLOOKUP(JRF!V741,$CH:$CH,1,0),0),"Product Code Required","NA")))))</f>
        <v/>
      </c>
      <c r="CK728" t="str">
        <f>IFERROR(IF(LEN('Journal Template'!F739)&gt;0,"",IF('Journal Template'!A739="","",IF(LEFT('Journal Template'!A739,1)=IFERROR(VLOOKUP(LEFT('Journal Template'!A739,1),Checks!$CF$2:$CF$5,1,0),0),"Product Code Required",IF('Journal Template'!D739="","",IF('Journal Template'!D739=IFERROR(VLOOKUP('Journal Template'!D739,Checks!$CH:$CH,1,0),0),"Product Code Required","NA"))))),"")</f>
        <v/>
      </c>
    </row>
    <row r="729" spans="14:89">
      <c r="N729" t="s">
        <v>4171</v>
      </c>
      <c r="O729" t="s">
        <v>4172</v>
      </c>
      <c r="P729" t="s">
        <v>386</v>
      </c>
      <c r="Q729" s="150" t="str">
        <f>IF(JRF!D742="","",IF(IFERROR(VLOOKUP(JRF!D742,Checks!N:P,3,0),0)="A","","Inactive account in Use"))</f>
        <v/>
      </c>
      <c r="R729" t="str">
        <f>IFERROR(IF('Journal Template'!C1141="","",IF(IFERROR(VLOOKUP('Journal Template'!C1141,Checks!N:P,3,0),0)="A","","Inactive account in Use")),"")</f>
        <v/>
      </c>
      <c r="S729" t="s">
        <v>4173</v>
      </c>
      <c r="T729" t="s">
        <v>386</v>
      </c>
      <c r="U729" t="s">
        <v>393</v>
      </c>
      <c r="V729" s="150" t="str">
        <f>IF(JRF!C742="","",IF(IFERROR(VLOOKUP(JRF!C742,Checks!S:U,3,0),0)="A","Entry with System fund Dept",""))</f>
        <v/>
      </c>
      <c r="W729" t="str">
        <f>IFERROR(IF('Journal Template'!D1141="","",IF(IFERROR(VLOOKUP('Journal Template'!D1141,Checks!S:U,3,0),0)="A","Entry with System fund Dept","")),"")</f>
        <v/>
      </c>
      <c r="X729" t="s">
        <v>4174</v>
      </c>
      <c r="Y729" t="s">
        <v>386</v>
      </c>
      <c r="Z729" t="s">
        <v>4175</v>
      </c>
      <c r="AA729" t="s">
        <v>391</v>
      </c>
      <c r="AB729" t="s">
        <v>125</v>
      </c>
      <c r="AC729" s="150" t="str">
        <f>IFERROR(IF(JRF!C742="","",IF(AND(VLOOKUP(JRF!C742,X:AA,4,0)=JRF!B742,VLOOKUP(JRF!C742,X:Y,2,0)="A"),"","Inactive Dept Combo Error")),"Inactive Dept Combo Error")</f>
        <v/>
      </c>
      <c r="AD729" t="str">
        <f>IFERROR(IF('Journal Template'!D1141="","",IF(AND(VLOOKUP('Journal Template'!D1141,X:AA,4,0)='Journal Template'!A1141,VLOOKUP('Journal Template'!D1141,X:Y,2,0)="A"),"","Inactive Dept Combo Error")),"")</f>
        <v/>
      </c>
      <c r="AK729" s="150" t="str">
        <f>IF(JRF!B742="","",IF(JRF!B742=IFERROR(VLOOKUP(JRF!B742,Checks!AI:AI,1,0),0),"Entry in Branch/Satellite BU's",""))</f>
        <v/>
      </c>
      <c r="AL729" t="str">
        <f>IFERROR(IF('Journal Template'!A1141="","",IF('Journal Template'!A1141=IFERROR(VLOOKUP('Journal Template'!A1141,Checks!AI:AI,1,0),0),"Entry in Branch/Satellite BU's","")),"")</f>
        <v/>
      </c>
      <c r="AO729" s="171"/>
      <c r="AP729" s="171"/>
      <c r="AQ729" s="171"/>
      <c r="AR729" s="171"/>
      <c r="CI729" t="str">
        <f>IF(JRF!F742&gt;0,"",IF(JRF!B742="","",IF(LEFT(JRF!B742,1)=IFERROR(VLOOKUP(LEFT(JRF!B742,1),$CF$2:$CF$5,1,0),0),"Product Code Required",IF(JRF!C742="","",IF(JRF!C742=IFERROR(VLOOKUP(JRF!C742,$CH:$CH,1,0),0),"Product Code Required","NA")))))</f>
        <v/>
      </c>
      <c r="CJ729" t="str">
        <f>IF(JRF!AV742&gt;0,"",IF(JRF!Q742="","",IF(LEFT(JRF!Q742,1)=IFERROR(VLOOKUP(LEFT(JRF!Q742,1),$CF$2:$CF$5,1,0),0),"Product Code Required",IF(JRF!V742="","",IF(JRF!V742=IFERROR(VLOOKUP(JRF!V742,$CH:$CH,1,0),0),"Product Code Required","NA")))))</f>
        <v/>
      </c>
      <c r="CK729" t="str">
        <f>IFERROR(IF(LEN('Journal Template'!F740)&gt;0,"",IF('Journal Template'!A740="","",IF(LEFT('Journal Template'!A740,1)=IFERROR(VLOOKUP(LEFT('Journal Template'!A740,1),Checks!$CF$2:$CF$5,1,0),0),"Product Code Required",IF('Journal Template'!D740="","",IF('Journal Template'!D740=IFERROR(VLOOKUP('Journal Template'!D740,Checks!$CH:$CH,1,0),0),"Product Code Required","NA"))))),"")</f>
        <v/>
      </c>
    </row>
    <row r="730" spans="14:89">
      <c r="N730" t="s">
        <v>4176</v>
      </c>
      <c r="O730" t="s">
        <v>4177</v>
      </c>
      <c r="P730" t="s">
        <v>386</v>
      </c>
      <c r="Q730" s="150" t="str">
        <f>IF(JRF!D743="","",IF(IFERROR(VLOOKUP(JRF!D743,Checks!N:P,3,0),0)="A","","Inactive account in Use"))</f>
        <v/>
      </c>
      <c r="R730" t="str">
        <f>IFERROR(IF('Journal Template'!C1142="","",IF(IFERROR(VLOOKUP('Journal Template'!C1142,Checks!N:P,3,0),0)="A","","Inactive account in Use")),"")</f>
        <v/>
      </c>
      <c r="S730" t="s">
        <v>4178</v>
      </c>
      <c r="T730" t="s">
        <v>386</v>
      </c>
      <c r="U730" t="s">
        <v>393</v>
      </c>
      <c r="V730" s="150" t="str">
        <f>IF(JRF!C743="","",IF(IFERROR(VLOOKUP(JRF!C743,Checks!S:U,3,0),0)="A","Entry with System fund Dept",""))</f>
        <v/>
      </c>
      <c r="W730" t="str">
        <f>IFERROR(IF('Journal Template'!D1142="","",IF(IFERROR(VLOOKUP('Journal Template'!D1142,Checks!S:U,3,0),0)="A","Entry with System fund Dept","")),"")</f>
        <v/>
      </c>
      <c r="X730" t="s">
        <v>4179</v>
      </c>
      <c r="Y730" t="s">
        <v>389</v>
      </c>
      <c r="Z730" t="s">
        <v>4180</v>
      </c>
      <c r="AA730" t="s">
        <v>391</v>
      </c>
      <c r="AB730" t="s">
        <v>125</v>
      </c>
      <c r="AC730" s="150" t="str">
        <f>IFERROR(IF(JRF!C743="","",IF(AND(VLOOKUP(JRF!C743,X:AA,4,0)=JRF!B743,VLOOKUP(JRF!C743,X:Y,2,0)="A"),"","Inactive Dept Combo Error")),"Inactive Dept Combo Error")</f>
        <v/>
      </c>
      <c r="AD730" t="str">
        <f>IFERROR(IF('Journal Template'!D1142="","",IF(AND(VLOOKUP('Journal Template'!D1142,X:AA,4,0)='Journal Template'!A1142,VLOOKUP('Journal Template'!D1142,X:Y,2,0)="A"),"","Inactive Dept Combo Error")),"")</f>
        <v/>
      </c>
      <c r="AK730" s="150" t="str">
        <f>IF(JRF!B743="","",IF(JRF!B743=IFERROR(VLOOKUP(JRF!B743,Checks!AI:AI,1,0),0),"Entry in Branch/Satellite BU's",""))</f>
        <v/>
      </c>
      <c r="AL730" t="str">
        <f>IFERROR(IF('Journal Template'!A1142="","",IF('Journal Template'!A1142=IFERROR(VLOOKUP('Journal Template'!A1142,Checks!AI:AI,1,0),0),"Entry in Branch/Satellite BU's","")),"")</f>
        <v/>
      </c>
      <c r="AO730" s="171"/>
      <c r="AP730" s="171"/>
      <c r="AQ730" s="171"/>
      <c r="AR730" s="171"/>
      <c r="CI730" t="str">
        <f>IF(JRF!F743&gt;0,"",IF(JRF!B743="","",IF(LEFT(JRF!B743,1)=IFERROR(VLOOKUP(LEFT(JRF!B743,1),$CF$2:$CF$5,1,0),0),"Product Code Required",IF(JRF!C743="","",IF(JRF!C743=IFERROR(VLOOKUP(JRF!C743,$CH:$CH,1,0),0),"Product Code Required","NA")))))</f>
        <v/>
      </c>
      <c r="CJ730" t="str">
        <f>IF(JRF!AV743&gt;0,"",IF(JRF!Q743="","",IF(LEFT(JRF!Q743,1)=IFERROR(VLOOKUP(LEFT(JRF!Q743,1),$CF$2:$CF$5,1,0),0),"Product Code Required",IF(JRF!V743="","",IF(JRF!V743=IFERROR(VLOOKUP(JRF!V743,$CH:$CH,1,0),0),"Product Code Required","NA")))))</f>
        <v/>
      </c>
      <c r="CK730" t="str">
        <f>IFERROR(IF(LEN('Journal Template'!F741)&gt;0,"",IF('Journal Template'!A741="","",IF(LEFT('Journal Template'!A741,1)=IFERROR(VLOOKUP(LEFT('Journal Template'!A741,1),Checks!$CF$2:$CF$5,1,0),0),"Product Code Required",IF('Journal Template'!D741="","",IF('Journal Template'!D741=IFERROR(VLOOKUP('Journal Template'!D741,Checks!$CH:$CH,1,0),0),"Product Code Required","NA"))))),"")</f>
        <v/>
      </c>
    </row>
    <row r="731" spans="14:89">
      <c r="N731" t="s">
        <v>4181</v>
      </c>
      <c r="O731" t="s">
        <v>4182</v>
      </c>
      <c r="P731" t="s">
        <v>386</v>
      </c>
      <c r="Q731" s="150" t="str">
        <f>IF(JRF!D744="","",IF(IFERROR(VLOOKUP(JRF!D744,Checks!N:P,3,0),0)="A","","Inactive account in Use"))</f>
        <v/>
      </c>
      <c r="R731" t="str">
        <f>IFERROR(IF('Journal Template'!C1143="","",IF(IFERROR(VLOOKUP('Journal Template'!C1143,Checks!N:P,3,0),0)="A","","Inactive account in Use")),"")</f>
        <v/>
      </c>
      <c r="S731" t="s">
        <v>4183</v>
      </c>
      <c r="T731" t="s">
        <v>386</v>
      </c>
      <c r="U731" t="s">
        <v>393</v>
      </c>
      <c r="V731" s="150" t="str">
        <f>IF(JRF!C744="","",IF(IFERROR(VLOOKUP(JRF!C744,Checks!S:U,3,0),0)="A","Entry with System fund Dept",""))</f>
        <v/>
      </c>
      <c r="W731" t="str">
        <f>IFERROR(IF('Journal Template'!D1143="","",IF(IFERROR(VLOOKUP('Journal Template'!D1143,Checks!S:U,3,0),0)="A","Entry with System fund Dept","")),"")</f>
        <v/>
      </c>
      <c r="X731" t="s">
        <v>4184</v>
      </c>
      <c r="Y731" t="s">
        <v>389</v>
      </c>
      <c r="Z731" t="s">
        <v>4185</v>
      </c>
      <c r="AA731" t="s">
        <v>391</v>
      </c>
      <c r="AB731" t="s">
        <v>125</v>
      </c>
      <c r="AC731" s="150" t="str">
        <f>IFERROR(IF(JRF!C744="","",IF(AND(VLOOKUP(JRF!C744,X:AA,4,0)=JRF!B744,VLOOKUP(JRF!C744,X:Y,2,0)="A"),"","Inactive Dept Combo Error")),"Inactive Dept Combo Error")</f>
        <v/>
      </c>
      <c r="AD731" t="str">
        <f>IFERROR(IF('Journal Template'!D1143="","",IF(AND(VLOOKUP('Journal Template'!D1143,X:AA,4,0)='Journal Template'!A1143,VLOOKUP('Journal Template'!D1143,X:Y,2,0)="A"),"","Inactive Dept Combo Error")),"")</f>
        <v/>
      </c>
      <c r="AK731" s="150" t="str">
        <f>IF(JRF!B744="","",IF(JRF!B744=IFERROR(VLOOKUP(JRF!B744,Checks!AI:AI,1,0),0),"Entry in Branch/Satellite BU's",""))</f>
        <v/>
      </c>
      <c r="AL731" t="str">
        <f>IFERROR(IF('Journal Template'!A1143="","",IF('Journal Template'!A1143=IFERROR(VLOOKUP('Journal Template'!A1143,Checks!AI:AI,1,0),0),"Entry in Branch/Satellite BU's","")),"")</f>
        <v/>
      </c>
      <c r="AO731" s="171"/>
      <c r="AP731" s="171"/>
      <c r="AQ731" s="171"/>
      <c r="AR731" s="171"/>
      <c r="CI731" t="str">
        <f>IF(JRF!F744&gt;0,"",IF(JRF!B744="","",IF(LEFT(JRF!B744,1)=IFERROR(VLOOKUP(LEFT(JRF!B744,1),$CF$2:$CF$5,1,0),0),"Product Code Required",IF(JRF!C744="","",IF(JRF!C744=IFERROR(VLOOKUP(JRF!C744,$CH:$CH,1,0),0),"Product Code Required","NA")))))</f>
        <v/>
      </c>
      <c r="CJ731" t="str">
        <f>IF(JRF!AV744&gt;0,"",IF(JRF!Q744="","",IF(LEFT(JRF!Q744,1)=IFERROR(VLOOKUP(LEFT(JRF!Q744,1),$CF$2:$CF$5,1,0),0),"Product Code Required",IF(JRF!V744="","",IF(JRF!V744=IFERROR(VLOOKUP(JRF!V744,$CH:$CH,1,0),0),"Product Code Required","NA")))))</f>
        <v/>
      </c>
      <c r="CK731" t="str">
        <f>IFERROR(IF(LEN('Journal Template'!F742)&gt;0,"",IF('Journal Template'!A742="","",IF(LEFT('Journal Template'!A742,1)=IFERROR(VLOOKUP(LEFT('Journal Template'!A742,1),Checks!$CF$2:$CF$5,1,0),0),"Product Code Required",IF('Journal Template'!D742="","",IF('Journal Template'!D742=IFERROR(VLOOKUP('Journal Template'!D742,Checks!$CH:$CH,1,0),0),"Product Code Required","NA"))))),"")</f>
        <v/>
      </c>
    </row>
    <row r="732" spans="14:89">
      <c r="N732" t="s">
        <v>4186</v>
      </c>
      <c r="O732" t="s">
        <v>4187</v>
      </c>
      <c r="P732" t="s">
        <v>386</v>
      </c>
      <c r="Q732" s="150" t="str">
        <f>IF(JRF!D745="","",IF(IFERROR(VLOOKUP(JRF!D745,Checks!N:P,3,0),0)="A","","Inactive account in Use"))</f>
        <v/>
      </c>
      <c r="R732" t="str">
        <f>IFERROR(IF('Journal Template'!C1144="","",IF(IFERROR(VLOOKUP('Journal Template'!C1144,Checks!N:P,3,0),0)="A","","Inactive account in Use")),"")</f>
        <v/>
      </c>
      <c r="S732" t="s">
        <v>4188</v>
      </c>
      <c r="T732" t="s">
        <v>386</v>
      </c>
      <c r="U732" t="s">
        <v>393</v>
      </c>
      <c r="V732" s="150" t="str">
        <f>IF(JRF!C745="","",IF(IFERROR(VLOOKUP(JRF!C745,Checks!S:U,3,0),0)="A","Entry with System fund Dept",""))</f>
        <v/>
      </c>
      <c r="W732" t="str">
        <f>IFERROR(IF('Journal Template'!D1144="","",IF(IFERROR(VLOOKUP('Journal Template'!D1144,Checks!S:U,3,0),0)="A","Entry with System fund Dept","")),"")</f>
        <v/>
      </c>
      <c r="X732" t="s">
        <v>4189</v>
      </c>
      <c r="Y732" t="s">
        <v>386</v>
      </c>
      <c r="Z732" t="s">
        <v>4190</v>
      </c>
      <c r="AA732" t="s">
        <v>1493</v>
      </c>
      <c r="AB732" t="s">
        <v>125</v>
      </c>
      <c r="AC732" s="150" t="str">
        <f>IFERROR(IF(JRF!C745="","",IF(AND(VLOOKUP(JRF!C745,X:AA,4,0)=JRF!B745,VLOOKUP(JRF!C745,X:Y,2,0)="A"),"","Inactive Dept Combo Error")),"Inactive Dept Combo Error")</f>
        <v/>
      </c>
      <c r="AD732" t="str">
        <f>IFERROR(IF('Journal Template'!D1144="","",IF(AND(VLOOKUP('Journal Template'!D1144,X:AA,4,0)='Journal Template'!A1144,VLOOKUP('Journal Template'!D1144,X:Y,2,0)="A"),"","Inactive Dept Combo Error")),"")</f>
        <v/>
      </c>
      <c r="AK732" s="150" t="str">
        <f>IF(JRF!B745="","",IF(JRF!B745=IFERROR(VLOOKUP(JRF!B745,Checks!AI:AI,1,0),0),"Entry in Branch/Satellite BU's",""))</f>
        <v/>
      </c>
      <c r="AL732" t="str">
        <f>IFERROR(IF('Journal Template'!A1144="","",IF('Journal Template'!A1144=IFERROR(VLOOKUP('Journal Template'!A1144,Checks!AI:AI,1,0),0),"Entry in Branch/Satellite BU's","")),"")</f>
        <v/>
      </c>
      <c r="AO732" s="171"/>
      <c r="AP732" s="171"/>
      <c r="AQ732" s="171"/>
      <c r="AR732" s="171"/>
      <c r="CI732" t="str">
        <f>IF(JRF!F745&gt;0,"",IF(JRF!B745="","",IF(LEFT(JRF!B745,1)=IFERROR(VLOOKUP(LEFT(JRF!B745,1),$CF$2:$CF$5,1,0),0),"Product Code Required",IF(JRF!C745="","",IF(JRF!C745=IFERROR(VLOOKUP(JRF!C745,$CH:$CH,1,0),0),"Product Code Required","NA")))))</f>
        <v/>
      </c>
      <c r="CJ732" t="str">
        <f>IF(JRF!AV745&gt;0,"",IF(JRF!Q745="","",IF(LEFT(JRF!Q745,1)=IFERROR(VLOOKUP(LEFT(JRF!Q745,1),$CF$2:$CF$5,1,0),0),"Product Code Required",IF(JRF!V745="","",IF(JRF!V745=IFERROR(VLOOKUP(JRF!V745,$CH:$CH,1,0),0),"Product Code Required","NA")))))</f>
        <v/>
      </c>
      <c r="CK732" t="str">
        <f>IFERROR(IF(LEN('Journal Template'!F743)&gt;0,"",IF('Journal Template'!A743="","",IF(LEFT('Journal Template'!A743,1)=IFERROR(VLOOKUP(LEFT('Journal Template'!A743,1),Checks!$CF$2:$CF$5,1,0),0),"Product Code Required",IF('Journal Template'!D743="","",IF('Journal Template'!D743=IFERROR(VLOOKUP('Journal Template'!D743,Checks!$CH:$CH,1,0),0),"Product Code Required","NA"))))),"")</f>
        <v/>
      </c>
    </row>
    <row r="733" spans="14:89">
      <c r="N733" t="s">
        <v>4191</v>
      </c>
      <c r="O733" t="s">
        <v>4192</v>
      </c>
      <c r="P733" t="s">
        <v>386</v>
      </c>
      <c r="Q733" s="150" t="str">
        <f>IF(JRF!D746="","",IF(IFERROR(VLOOKUP(JRF!D746,Checks!N:P,3,0),0)="A","","Inactive account in Use"))</f>
        <v/>
      </c>
      <c r="R733" t="str">
        <f>IFERROR(IF('Journal Template'!C1145="","",IF(IFERROR(VLOOKUP('Journal Template'!C1145,Checks!N:P,3,0),0)="A","","Inactive account in Use")),"")</f>
        <v/>
      </c>
      <c r="S733" t="s">
        <v>4193</v>
      </c>
      <c r="T733" t="s">
        <v>386</v>
      </c>
      <c r="U733" t="s">
        <v>393</v>
      </c>
      <c r="V733" s="150" t="str">
        <f>IF(JRF!C746="","",IF(IFERROR(VLOOKUP(JRF!C746,Checks!S:U,3,0),0)="A","Entry with System fund Dept",""))</f>
        <v/>
      </c>
      <c r="W733" t="str">
        <f>IFERROR(IF('Journal Template'!D1145="","",IF(IFERROR(VLOOKUP('Journal Template'!D1145,Checks!S:U,3,0),0)="A","Entry with System fund Dept","")),"")</f>
        <v/>
      </c>
      <c r="X733" t="s">
        <v>4194</v>
      </c>
      <c r="Y733" t="s">
        <v>389</v>
      </c>
      <c r="Z733" t="s">
        <v>4195</v>
      </c>
      <c r="AA733" t="s">
        <v>1493</v>
      </c>
      <c r="AB733" t="s">
        <v>125</v>
      </c>
      <c r="AC733" s="150" t="str">
        <f>IFERROR(IF(JRF!C746="","",IF(AND(VLOOKUP(JRF!C746,X:AA,4,0)=JRF!B746,VLOOKUP(JRF!C746,X:Y,2,0)="A"),"","Inactive Dept Combo Error")),"Inactive Dept Combo Error")</f>
        <v/>
      </c>
      <c r="AD733" t="str">
        <f>IFERROR(IF('Journal Template'!D1145="","",IF(AND(VLOOKUP('Journal Template'!D1145,X:AA,4,0)='Journal Template'!A1145,VLOOKUP('Journal Template'!D1145,X:Y,2,0)="A"),"","Inactive Dept Combo Error")),"")</f>
        <v/>
      </c>
      <c r="AK733" s="150" t="str">
        <f>IF(JRF!B746="","",IF(JRF!B746=IFERROR(VLOOKUP(JRF!B746,Checks!AI:AI,1,0),0),"Entry in Branch/Satellite BU's",""))</f>
        <v/>
      </c>
      <c r="AL733" t="str">
        <f>IFERROR(IF('Journal Template'!A1145="","",IF('Journal Template'!A1145=IFERROR(VLOOKUP('Journal Template'!A1145,Checks!AI:AI,1,0),0),"Entry in Branch/Satellite BU's","")),"")</f>
        <v/>
      </c>
      <c r="AO733" s="171"/>
      <c r="AP733" s="171"/>
      <c r="AQ733" s="171"/>
      <c r="AR733" s="171"/>
      <c r="CI733" t="str">
        <f>IF(JRF!F746&gt;0,"",IF(JRF!B746="","",IF(LEFT(JRF!B746,1)=IFERROR(VLOOKUP(LEFT(JRF!B746,1),$CF$2:$CF$5,1,0),0),"Product Code Required",IF(JRF!C746="","",IF(JRF!C746=IFERROR(VLOOKUP(JRF!C746,$CH:$CH,1,0),0),"Product Code Required","NA")))))</f>
        <v/>
      </c>
      <c r="CJ733" t="str">
        <f>IF(JRF!AV746&gt;0,"",IF(JRF!Q746="","",IF(LEFT(JRF!Q746,1)=IFERROR(VLOOKUP(LEFT(JRF!Q746,1),$CF$2:$CF$5,1,0),0),"Product Code Required",IF(JRF!V746="","",IF(JRF!V746=IFERROR(VLOOKUP(JRF!V746,$CH:$CH,1,0),0),"Product Code Required","NA")))))</f>
        <v/>
      </c>
      <c r="CK733" t="str">
        <f>IFERROR(IF(LEN('Journal Template'!F744)&gt;0,"",IF('Journal Template'!A744="","",IF(LEFT('Journal Template'!A744,1)=IFERROR(VLOOKUP(LEFT('Journal Template'!A744,1),Checks!$CF$2:$CF$5,1,0),0),"Product Code Required",IF('Journal Template'!D744="","",IF('Journal Template'!D744=IFERROR(VLOOKUP('Journal Template'!D744,Checks!$CH:$CH,1,0),0),"Product Code Required","NA"))))),"")</f>
        <v/>
      </c>
    </row>
    <row r="734" spans="14:89">
      <c r="N734" t="s">
        <v>4196</v>
      </c>
      <c r="O734" t="s">
        <v>4197</v>
      </c>
      <c r="P734" t="s">
        <v>386</v>
      </c>
      <c r="Q734" s="150" t="str">
        <f>IF(JRF!D747="","",IF(IFERROR(VLOOKUP(JRF!D747,Checks!N:P,3,0),0)="A","","Inactive account in Use"))</f>
        <v/>
      </c>
      <c r="R734" t="str">
        <f>IFERROR(IF('Journal Template'!C1146="","",IF(IFERROR(VLOOKUP('Journal Template'!C1146,Checks!N:P,3,0),0)="A","","Inactive account in Use")),"")</f>
        <v/>
      </c>
      <c r="S734" t="s">
        <v>4198</v>
      </c>
      <c r="T734" t="s">
        <v>386</v>
      </c>
      <c r="U734" t="s">
        <v>393</v>
      </c>
      <c r="V734" s="150" t="str">
        <f>IF(JRF!C747="","",IF(IFERROR(VLOOKUP(JRF!C747,Checks!S:U,3,0),0)="A","Entry with System fund Dept",""))</f>
        <v/>
      </c>
      <c r="W734" t="str">
        <f>IFERROR(IF('Journal Template'!D1146="","",IF(IFERROR(VLOOKUP('Journal Template'!D1146,Checks!S:U,3,0),0)="A","Entry with System fund Dept","")),"")</f>
        <v/>
      </c>
      <c r="X734" t="s">
        <v>4199</v>
      </c>
      <c r="Y734" t="s">
        <v>389</v>
      </c>
      <c r="Z734" t="s">
        <v>4200</v>
      </c>
      <c r="AA734" t="s">
        <v>4144</v>
      </c>
      <c r="AB734" t="s">
        <v>4145</v>
      </c>
      <c r="AC734" s="150" t="str">
        <f>IFERROR(IF(JRF!C747="","",IF(AND(VLOOKUP(JRF!C747,X:AA,4,0)=JRF!B747,VLOOKUP(JRF!C747,X:Y,2,0)="A"),"","Inactive Dept Combo Error")),"Inactive Dept Combo Error")</f>
        <v/>
      </c>
      <c r="AD734" t="str">
        <f>IFERROR(IF('Journal Template'!D1146="","",IF(AND(VLOOKUP('Journal Template'!D1146,X:AA,4,0)='Journal Template'!A1146,VLOOKUP('Journal Template'!D1146,X:Y,2,0)="A"),"","Inactive Dept Combo Error")),"")</f>
        <v/>
      </c>
      <c r="AK734" s="150" t="str">
        <f>IF(JRF!B747="","",IF(JRF!B747=IFERROR(VLOOKUP(JRF!B747,Checks!AI:AI,1,0),0),"Entry in Branch/Satellite BU's",""))</f>
        <v/>
      </c>
      <c r="AL734" t="str">
        <f>IFERROR(IF('Journal Template'!A1146="","",IF('Journal Template'!A1146=IFERROR(VLOOKUP('Journal Template'!A1146,Checks!AI:AI,1,0),0),"Entry in Branch/Satellite BU's","")),"")</f>
        <v/>
      </c>
      <c r="AO734" s="171"/>
      <c r="AP734" s="171"/>
      <c r="AQ734" s="171"/>
      <c r="AR734" s="171"/>
      <c r="CI734" t="str">
        <f>IF(JRF!F747&gt;0,"",IF(JRF!B747="","",IF(LEFT(JRF!B747,1)=IFERROR(VLOOKUP(LEFT(JRF!B747,1),$CF$2:$CF$5,1,0),0),"Product Code Required",IF(JRF!C747="","",IF(JRF!C747=IFERROR(VLOOKUP(JRF!C747,$CH:$CH,1,0),0),"Product Code Required","NA")))))</f>
        <v/>
      </c>
      <c r="CJ734" t="str">
        <f>IF(JRF!AV747&gt;0,"",IF(JRF!Q747="","",IF(LEFT(JRF!Q747,1)=IFERROR(VLOOKUP(LEFT(JRF!Q747,1),$CF$2:$CF$5,1,0),0),"Product Code Required",IF(JRF!V747="","",IF(JRF!V747=IFERROR(VLOOKUP(JRF!V747,$CH:$CH,1,0),0),"Product Code Required","NA")))))</f>
        <v/>
      </c>
      <c r="CK734" t="str">
        <f>IFERROR(IF(LEN('Journal Template'!F745)&gt;0,"",IF('Journal Template'!A745="","",IF(LEFT('Journal Template'!A745,1)=IFERROR(VLOOKUP(LEFT('Journal Template'!A745,1),Checks!$CF$2:$CF$5,1,0),0),"Product Code Required",IF('Journal Template'!D745="","",IF('Journal Template'!D745=IFERROR(VLOOKUP('Journal Template'!D745,Checks!$CH:$CH,1,0),0),"Product Code Required","NA"))))),"")</f>
        <v/>
      </c>
    </row>
    <row r="735" spans="14:89">
      <c r="N735" t="s">
        <v>4201</v>
      </c>
      <c r="O735" t="s">
        <v>4202</v>
      </c>
      <c r="P735" t="s">
        <v>386</v>
      </c>
      <c r="Q735" s="150" t="str">
        <f>IF(JRF!D748="","",IF(IFERROR(VLOOKUP(JRF!D748,Checks!N:P,3,0),0)="A","","Inactive account in Use"))</f>
        <v/>
      </c>
      <c r="R735" t="str">
        <f>IFERROR(IF('Journal Template'!C1147="","",IF(IFERROR(VLOOKUP('Journal Template'!C1147,Checks!N:P,3,0),0)="A","","Inactive account in Use")),"")</f>
        <v/>
      </c>
      <c r="S735" t="s">
        <v>4203</v>
      </c>
      <c r="T735" t="s">
        <v>386</v>
      </c>
      <c r="U735" t="s">
        <v>393</v>
      </c>
      <c r="V735" s="150" t="str">
        <f>IF(JRF!C748="","",IF(IFERROR(VLOOKUP(JRF!C748,Checks!S:U,3,0),0)="A","Entry with System fund Dept",""))</f>
        <v/>
      </c>
      <c r="W735" t="str">
        <f>IFERROR(IF('Journal Template'!D1147="","",IF(IFERROR(VLOOKUP('Journal Template'!D1147,Checks!S:U,3,0),0)="A","Entry with System fund Dept","")),"")</f>
        <v/>
      </c>
      <c r="X735" t="s">
        <v>4204</v>
      </c>
      <c r="Y735" t="s">
        <v>386</v>
      </c>
      <c r="Z735" t="s">
        <v>4205</v>
      </c>
      <c r="AA735" t="s">
        <v>3581</v>
      </c>
      <c r="AB735" t="s">
        <v>125</v>
      </c>
      <c r="AC735" s="150" t="str">
        <f>IFERROR(IF(JRF!C748="","",IF(AND(VLOOKUP(JRF!C748,X:AA,4,0)=JRF!B748,VLOOKUP(JRF!C748,X:Y,2,0)="A"),"","Inactive Dept Combo Error")),"Inactive Dept Combo Error")</f>
        <v/>
      </c>
      <c r="AD735" t="str">
        <f>IFERROR(IF('Journal Template'!D1147="","",IF(AND(VLOOKUP('Journal Template'!D1147,X:AA,4,0)='Journal Template'!A1147,VLOOKUP('Journal Template'!D1147,X:Y,2,0)="A"),"","Inactive Dept Combo Error")),"")</f>
        <v/>
      </c>
      <c r="AK735" s="150" t="str">
        <f>IF(JRF!B748="","",IF(JRF!B748=IFERROR(VLOOKUP(JRF!B748,Checks!AI:AI,1,0),0),"Entry in Branch/Satellite BU's",""))</f>
        <v/>
      </c>
      <c r="AL735" t="str">
        <f>IFERROR(IF('Journal Template'!A1147="","",IF('Journal Template'!A1147=IFERROR(VLOOKUP('Journal Template'!A1147,Checks!AI:AI,1,0),0),"Entry in Branch/Satellite BU's","")),"")</f>
        <v/>
      </c>
      <c r="AO735" s="171"/>
      <c r="AP735" s="171"/>
      <c r="AQ735" s="171"/>
      <c r="AR735" s="171"/>
      <c r="CI735" t="str">
        <f>IF(JRF!F748&gt;0,"",IF(JRF!B748="","",IF(LEFT(JRF!B748,1)=IFERROR(VLOOKUP(LEFT(JRF!B748,1),$CF$2:$CF$5,1,0),0),"Product Code Required",IF(JRF!C748="","",IF(JRF!C748=IFERROR(VLOOKUP(JRF!C748,$CH:$CH,1,0),0),"Product Code Required","NA")))))</f>
        <v/>
      </c>
      <c r="CJ735" t="str">
        <f>IF(JRF!AV748&gt;0,"",IF(JRF!Q748="","",IF(LEFT(JRF!Q748,1)=IFERROR(VLOOKUP(LEFT(JRF!Q748,1),$CF$2:$CF$5,1,0),0),"Product Code Required",IF(JRF!V748="","",IF(JRF!V748=IFERROR(VLOOKUP(JRF!V748,$CH:$CH,1,0),0),"Product Code Required","NA")))))</f>
        <v/>
      </c>
      <c r="CK735" t="str">
        <f>IFERROR(IF(LEN('Journal Template'!F746)&gt;0,"",IF('Journal Template'!A746="","",IF(LEFT('Journal Template'!A746,1)=IFERROR(VLOOKUP(LEFT('Journal Template'!A746,1),Checks!$CF$2:$CF$5,1,0),0),"Product Code Required",IF('Journal Template'!D746="","",IF('Journal Template'!D746=IFERROR(VLOOKUP('Journal Template'!D746,Checks!$CH:$CH,1,0),0),"Product Code Required","NA"))))),"")</f>
        <v/>
      </c>
    </row>
    <row r="736" spans="14:89">
      <c r="N736" t="s">
        <v>4206</v>
      </c>
      <c r="O736" t="s">
        <v>4207</v>
      </c>
      <c r="P736" t="s">
        <v>386</v>
      </c>
      <c r="Q736" s="150" t="str">
        <f>IF(JRF!D749="","",IF(IFERROR(VLOOKUP(JRF!D749,Checks!N:P,3,0),0)="A","","Inactive account in Use"))</f>
        <v/>
      </c>
      <c r="R736" t="str">
        <f>IFERROR(IF('Journal Template'!C1148="","",IF(IFERROR(VLOOKUP('Journal Template'!C1148,Checks!N:P,3,0),0)="A","","Inactive account in Use")),"")</f>
        <v/>
      </c>
      <c r="S736" t="s">
        <v>4208</v>
      </c>
      <c r="T736" t="s">
        <v>386</v>
      </c>
      <c r="U736" t="s">
        <v>393</v>
      </c>
      <c r="V736" s="150" t="str">
        <f>IF(JRF!C749="","",IF(IFERROR(VLOOKUP(JRF!C749,Checks!S:U,3,0),0)="A","Entry with System fund Dept",""))</f>
        <v/>
      </c>
      <c r="W736" t="str">
        <f>IFERROR(IF('Journal Template'!D1148="","",IF(IFERROR(VLOOKUP('Journal Template'!D1148,Checks!S:U,3,0),0)="A","Entry with System fund Dept","")),"")</f>
        <v/>
      </c>
      <c r="X736" t="s">
        <v>4209</v>
      </c>
      <c r="Y736" t="s">
        <v>386</v>
      </c>
      <c r="Z736" t="s">
        <v>4210</v>
      </c>
      <c r="AA736" t="s">
        <v>3581</v>
      </c>
      <c r="AB736" t="s">
        <v>125</v>
      </c>
      <c r="AC736" s="150" t="str">
        <f>IFERROR(IF(JRF!C749="","",IF(AND(VLOOKUP(JRF!C749,X:AA,4,0)=JRF!B749,VLOOKUP(JRF!C749,X:Y,2,0)="A"),"","Inactive Dept Combo Error")),"Inactive Dept Combo Error")</f>
        <v/>
      </c>
      <c r="AD736" t="str">
        <f>IFERROR(IF('Journal Template'!D1148="","",IF(AND(VLOOKUP('Journal Template'!D1148,X:AA,4,0)='Journal Template'!A1148,VLOOKUP('Journal Template'!D1148,X:Y,2,0)="A"),"","Inactive Dept Combo Error")),"")</f>
        <v/>
      </c>
      <c r="AK736" s="150" t="str">
        <f>IF(JRF!B749="","",IF(JRF!B749=IFERROR(VLOOKUP(JRF!B749,Checks!AI:AI,1,0),0),"Entry in Branch/Satellite BU's",""))</f>
        <v/>
      </c>
      <c r="AL736" t="str">
        <f>IFERROR(IF('Journal Template'!A1148="","",IF('Journal Template'!A1148=IFERROR(VLOOKUP('Journal Template'!A1148,Checks!AI:AI,1,0),0),"Entry in Branch/Satellite BU's","")),"")</f>
        <v/>
      </c>
      <c r="AO736" s="171"/>
      <c r="AP736" s="171"/>
      <c r="AQ736" s="171"/>
      <c r="AR736" s="171"/>
      <c r="CI736" t="str">
        <f>IF(JRF!F749&gt;0,"",IF(JRF!B749="","",IF(LEFT(JRF!B749,1)=IFERROR(VLOOKUP(LEFT(JRF!B749,1),$CF$2:$CF$5,1,0),0),"Product Code Required",IF(JRF!C749="","",IF(JRF!C749=IFERROR(VLOOKUP(JRF!C749,$CH:$CH,1,0),0),"Product Code Required","NA")))))</f>
        <v/>
      </c>
      <c r="CJ736" t="str">
        <f>IF(JRF!AV749&gt;0,"",IF(JRF!Q749="","",IF(LEFT(JRF!Q749,1)=IFERROR(VLOOKUP(LEFT(JRF!Q749,1),$CF$2:$CF$5,1,0),0),"Product Code Required",IF(JRF!V749="","",IF(JRF!V749=IFERROR(VLOOKUP(JRF!V749,$CH:$CH,1,0),0),"Product Code Required","NA")))))</f>
        <v/>
      </c>
      <c r="CK736" t="str">
        <f>IFERROR(IF(LEN('Journal Template'!F747)&gt;0,"",IF('Journal Template'!A747="","",IF(LEFT('Journal Template'!A747,1)=IFERROR(VLOOKUP(LEFT('Journal Template'!A747,1),Checks!$CF$2:$CF$5,1,0),0),"Product Code Required",IF('Journal Template'!D747="","",IF('Journal Template'!D747=IFERROR(VLOOKUP('Journal Template'!D747,Checks!$CH:$CH,1,0),0),"Product Code Required","NA"))))),"")</f>
        <v/>
      </c>
    </row>
    <row r="737" spans="14:89">
      <c r="N737" t="s">
        <v>4211</v>
      </c>
      <c r="O737" t="s">
        <v>4212</v>
      </c>
      <c r="P737" t="s">
        <v>386</v>
      </c>
      <c r="Q737" s="150" t="str">
        <f>IF(JRF!D750="","",IF(IFERROR(VLOOKUP(JRF!D750,Checks!N:P,3,0),0)="A","","Inactive account in Use"))</f>
        <v/>
      </c>
      <c r="R737" t="str">
        <f>IFERROR(IF('Journal Template'!C1149="","",IF(IFERROR(VLOOKUP('Journal Template'!C1149,Checks!N:P,3,0),0)="A","","Inactive account in Use")),"")</f>
        <v/>
      </c>
      <c r="S737" t="s">
        <v>4213</v>
      </c>
      <c r="T737" t="s">
        <v>386</v>
      </c>
      <c r="U737" t="s">
        <v>393</v>
      </c>
      <c r="V737" s="150" t="str">
        <f>IF(JRF!C750="","",IF(IFERROR(VLOOKUP(JRF!C750,Checks!S:U,3,0),0)="A","Entry with System fund Dept",""))</f>
        <v/>
      </c>
      <c r="W737" t="str">
        <f>IFERROR(IF('Journal Template'!D1149="","",IF(IFERROR(VLOOKUP('Journal Template'!D1149,Checks!S:U,3,0),0)="A","Entry with System fund Dept","")),"")</f>
        <v/>
      </c>
      <c r="X737" t="s">
        <v>4214</v>
      </c>
      <c r="Y737" t="s">
        <v>386</v>
      </c>
      <c r="Z737" t="s">
        <v>4215</v>
      </c>
      <c r="AA737" t="s">
        <v>391</v>
      </c>
      <c r="AB737" t="s">
        <v>125</v>
      </c>
      <c r="AC737" s="150" t="str">
        <f>IFERROR(IF(JRF!C750="","",IF(AND(VLOOKUP(JRF!C750,X:AA,4,0)=JRF!B750,VLOOKUP(JRF!C750,X:Y,2,0)="A"),"","Inactive Dept Combo Error")),"Inactive Dept Combo Error")</f>
        <v/>
      </c>
      <c r="AD737" t="str">
        <f>IFERROR(IF('Journal Template'!D1149="","",IF(AND(VLOOKUP('Journal Template'!D1149,X:AA,4,0)='Journal Template'!A1149,VLOOKUP('Journal Template'!D1149,X:Y,2,0)="A"),"","Inactive Dept Combo Error")),"")</f>
        <v/>
      </c>
      <c r="AK737" s="150" t="str">
        <f>IF(JRF!B750="","",IF(JRF!B750=IFERROR(VLOOKUP(JRF!B750,Checks!AI:AI,1,0),0),"Entry in Branch/Satellite BU's",""))</f>
        <v/>
      </c>
      <c r="AL737" t="str">
        <f>IFERROR(IF('Journal Template'!A1149="","",IF('Journal Template'!A1149=IFERROR(VLOOKUP('Journal Template'!A1149,Checks!AI:AI,1,0),0),"Entry in Branch/Satellite BU's","")),"")</f>
        <v/>
      </c>
      <c r="AO737" s="171"/>
      <c r="AP737" s="171"/>
      <c r="AQ737" s="171"/>
      <c r="AR737" s="171"/>
      <c r="CI737" t="str">
        <f>IF(JRF!F750&gt;0,"",IF(JRF!B750="","",IF(LEFT(JRF!B750,1)=IFERROR(VLOOKUP(LEFT(JRF!B750,1),$CF$2:$CF$5,1,0),0),"Product Code Required",IF(JRF!C750="","",IF(JRF!C750=IFERROR(VLOOKUP(JRF!C750,$CH:$CH,1,0),0),"Product Code Required","NA")))))</f>
        <v/>
      </c>
      <c r="CJ737" t="str">
        <f>IF(JRF!AV750&gt;0,"",IF(JRF!Q750="","",IF(LEFT(JRF!Q750,1)=IFERROR(VLOOKUP(LEFT(JRF!Q750,1),$CF$2:$CF$5,1,0),0),"Product Code Required",IF(JRF!V750="","",IF(JRF!V750=IFERROR(VLOOKUP(JRF!V750,$CH:$CH,1,0),0),"Product Code Required","NA")))))</f>
        <v/>
      </c>
      <c r="CK737" t="str">
        <f>IFERROR(IF(LEN('Journal Template'!F748)&gt;0,"",IF('Journal Template'!A748="","",IF(LEFT('Journal Template'!A748,1)=IFERROR(VLOOKUP(LEFT('Journal Template'!A748,1),Checks!$CF$2:$CF$5,1,0),0),"Product Code Required",IF('Journal Template'!D748="","",IF('Journal Template'!D748=IFERROR(VLOOKUP('Journal Template'!D748,Checks!$CH:$CH,1,0),0),"Product Code Required","NA"))))),"")</f>
        <v/>
      </c>
    </row>
    <row r="738" spans="14:89">
      <c r="N738" t="s">
        <v>4216</v>
      </c>
      <c r="O738" t="s">
        <v>4217</v>
      </c>
      <c r="P738" t="s">
        <v>386</v>
      </c>
      <c r="Q738" s="150" t="str">
        <f>IF(JRF!D751="","",IF(IFERROR(VLOOKUP(JRF!D751,Checks!N:P,3,0),0)="A","","Inactive account in Use"))</f>
        <v/>
      </c>
      <c r="R738" t="str">
        <f>IFERROR(IF('Journal Template'!C1150="","",IF(IFERROR(VLOOKUP('Journal Template'!C1150,Checks!N:P,3,0),0)="A","","Inactive account in Use")),"")</f>
        <v/>
      </c>
      <c r="S738" t="s">
        <v>4218</v>
      </c>
      <c r="T738" t="s">
        <v>386</v>
      </c>
      <c r="U738" t="s">
        <v>393</v>
      </c>
      <c r="V738" s="150" t="str">
        <f>IF(JRF!C751="","",IF(IFERROR(VLOOKUP(JRF!C751,Checks!S:U,3,0),0)="A","Entry with System fund Dept",""))</f>
        <v/>
      </c>
      <c r="W738" t="str">
        <f>IFERROR(IF('Journal Template'!D1150="","",IF(IFERROR(VLOOKUP('Journal Template'!D1150,Checks!S:U,3,0),0)="A","Entry with System fund Dept","")),"")</f>
        <v/>
      </c>
      <c r="X738" t="s">
        <v>4219</v>
      </c>
      <c r="Y738" t="s">
        <v>386</v>
      </c>
      <c r="Z738" t="s">
        <v>4220</v>
      </c>
      <c r="AA738" t="s">
        <v>391</v>
      </c>
      <c r="AB738" t="s">
        <v>125</v>
      </c>
      <c r="AC738" s="150" t="str">
        <f>IFERROR(IF(JRF!C751="","",IF(AND(VLOOKUP(JRF!C751,X:AA,4,0)=JRF!B751,VLOOKUP(JRF!C751,X:Y,2,0)="A"),"","Inactive Dept Combo Error")),"Inactive Dept Combo Error")</f>
        <v/>
      </c>
      <c r="AD738" t="str">
        <f>IFERROR(IF('Journal Template'!D1150="","",IF(AND(VLOOKUP('Journal Template'!D1150,X:AA,4,0)='Journal Template'!A1150,VLOOKUP('Journal Template'!D1150,X:Y,2,0)="A"),"","Inactive Dept Combo Error")),"")</f>
        <v/>
      </c>
      <c r="AK738" s="150" t="str">
        <f>IF(JRF!B751="","",IF(JRF!B751=IFERROR(VLOOKUP(JRF!B751,Checks!AI:AI,1,0),0),"Entry in Branch/Satellite BU's",""))</f>
        <v/>
      </c>
      <c r="AL738" t="str">
        <f>IFERROR(IF('Journal Template'!A1150="","",IF('Journal Template'!A1150=IFERROR(VLOOKUP('Journal Template'!A1150,Checks!AI:AI,1,0),0),"Entry in Branch/Satellite BU's","")),"")</f>
        <v/>
      </c>
      <c r="AO738" s="171"/>
      <c r="AP738" s="171"/>
      <c r="AQ738" s="171"/>
      <c r="AR738" s="171"/>
      <c r="CI738" t="str">
        <f>IF(JRF!F751&gt;0,"",IF(JRF!B751="","",IF(LEFT(JRF!B751,1)=IFERROR(VLOOKUP(LEFT(JRF!B751,1),$CF$2:$CF$5,1,0),0),"Product Code Required",IF(JRF!C751="","",IF(JRF!C751=IFERROR(VLOOKUP(JRF!C751,$CH:$CH,1,0),0),"Product Code Required","NA")))))</f>
        <v/>
      </c>
      <c r="CJ738" t="str">
        <f>IF(JRF!AV751&gt;0,"",IF(JRF!Q751="","",IF(LEFT(JRF!Q751,1)=IFERROR(VLOOKUP(LEFT(JRF!Q751,1),$CF$2:$CF$5,1,0),0),"Product Code Required",IF(JRF!V751="","",IF(JRF!V751=IFERROR(VLOOKUP(JRF!V751,$CH:$CH,1,0),0),"Product Code Required","NA")))))</f>
        <v/>
      </c>
      <c r="CK738" t="str">
        <f>IFERROR(IF(LEN('Journal Template'!F749)&gt;0,"",IF('Journal Template'!A749="","",IF(LEFT('Journal Template'!A749,1)=IFERROR(VLOOKUP(LEFT('Journal Template'!A749,1),Checks!$CF$2:$CF$5,1,0),0),"Product Code Required",IF('Journal Template'!D749="","",IF('Journal Template'!D749=IFERROR(VLOOKUP('Journal Template'!D749,Checks!$CH:$CH,1,0),0),"Product Code Required","NA"))))),"")</f>
        <v/>
      </c>
    </row>
    <row r="739" spans="14:89">
      <c r="N739" t="s">
        <v>4221</v>
      </c>
      <c r="O739" t="s">
        <v>4222</v>
      </c>
      <c r="P739" t="s">
        <v>386</v>
      </c>
      <c r="Q739" s="150" t="str">
        <f>IF(JRF!D752="","",IF(IFERROR(VLOOKUP(JRF!D752,Checks!N:P,3,0),0)="A","","Inactive account in Use"))</f>
        <v/>
      </c>
      <c r="R739" t="str">
        <f>IFERROR(IF('Journal Template'!C1151="","",IF(IFERROR(VLOOKUP('Journal Template'!C1151,Checks!N:P,3,0),0)="A","","Inactive account in Use")),"")</f>
        <v/>
      </c>
      <c r="S739" t="s">
        <v>4223</v>
      </c>
      <c r="T739" t="s">
        <v>386</v>
      </c>
      <c r="U739" t="s">
        <v>381</v>
      </c>
      <c r="V739" s="150" t="str">
        <f>IF(JRF!C752="","",IF(IFERROR(VLOOKUP(JRF!C752,Checks!S:U,3,0),0)="A","Entry with System fund Dept",""))</f>
        <v/>
      </c>
      <c r="W739" t="str">
        <f>IFERROR(IF('Journal Template'!D1151="","",IF(IFERROR(VLOOKUP('Journal Template'!D1151,Checks!S:U,3,0),0)="A","Entry with System fund Dept","")),"")</f>
        <v/>
      </c>
      <c r="X739" t="s">
        <v>4224</v>
      </c>
      <c r="Y739" t="s">
        <v>386</v>
      </c>
      <c r="Z739" t="s">
        <v>4225</v>
      </c>
      <c r="AA739" t="s">
        <v>4226</v>
      </c>
      <c r="AB739" t="s">
        <v>125</v>
      </c>
      <c r="AC739" s="150" t="str">
        <f>IFERROR(IF(JRF!C752="","",IF(AND(VLOOKUP(JRF!C752,X:AA,4,0)=JRF!B752,VLOOKUP(JRF!C752,X:Y,2,0)="A"),"","Inactive Dept Combo Error")),"Inactive Dept Combo Error")</f>
        <v/>
      </c>
      <c r="AD739" t="str">
        <f>IFERROR(IF('Journal Template'!D1151="","",IF(AND(VLOOKUP('Journal Template'!D1151,X:AA,4,0)='Journal Template'!A1151,VLOOKUP('Journal Template'!D1151,X:Y,2,0)="A"),"","Inactive Dept Combo Error")),"")</f>
        <v/>
      </c>
      <c r="AK739" s="150" t="str">
        <f>IF(JRF!B752="","",IF(JRF!B752=IFERROR(VLOOKUP(JRF!B752,Checks!AI:AI,1,0),0),"Entry in Branch/Satellite BU's",""))</f>
        <v/>
      </c>
      <c r="AL739" t="str">
        <f>IFERROR(IF('Journal Template'!A1151="","",IF('Journal Template'!A1151=IFERROR(VLOOKUP('Journal Template'!A1151,Checks!AI:AI,1,0),0),"Entry in Branch/Satellite BU's","")),"")</f>
        <v/>
      </c>
      <c r="AO739" s="171"/>
      <c r="AP739" s="171"/>
      <c r="AQ739" s="171"/>
      <c r="AR739" s="171"/>
      <c r="CI739" t="str">
        <f>IF(JRF!F752&gt;0,"",IF(JRF!B752="","",IF(LEFT(JRF!B752,1)=IFERROR(VLOOKUP(LEFT(JRF!B752,1),$CF$2:$CF$5,1,0),0),"Product Code Required",IF(JRF!C752="","",IF(JRF!C752=IFERROR(VLOOKUP(JRF!C752,$CH:$CH,1,0),0),"Product Code Required","NA")))))</f>
        <v/>
      </c>
      <c r="CJ739" t="str">
        <f>IF(JRF!AV752&gt;0,"",IF(JRF!Q752="","",IF(LEFT(JRF!Q752,1)=IFERROR(VLOOKUP(LEFT(JRF!Q752,1),$CF$2:$CF$5,1,0),0),"Product Code Required",IF(JRF!V752="","",IF(JRF!V752=IFERROR(VLOOKUP(JRF!V752,$CH:$CH,1,0),0),"Product Code Required","NA")))))</f>
        <v/>
      </c>
      <c r="CK739" t="str">
        <f>IFERROR(IF(LEN('Journal Template'!F750)&gt;0,"",IF('Journal Template'!A750="","",IF(LEFT('Journal Template'!A750,1)=IFERROR(VLOOKUP(LEFT('Journal Template'!A750,1),Checks!$CF$2:$CF$5,1,0),0),"Product Code Required",IF('Journal Template'!D750="","",IF('Journal Template'!D750=IFERROR(VLOOKUP('Journal Template'!D750,Checks!$CH:$CH,1,0),0),"Product Code Required","NA"))))),"")</f>
        <v/>
      </c>
    </row>
    <row r="740" spans="14:89">
      <c r="N740" t="s">
        <v>4227</v>
      </c>
      <c r="O740" t="s">
        <v>4228</v>
      </c>
      <c r="P740" t="s">
        <v>386</v>
      </c>
      <c r="Q740" s="150" t="str">
        <f>IF(JRF!D753="","",IF(IFERROR(VLOOKUP(JRF!D753,Checks!N:P,3,0),0)="A","","Inactive account in Use"))</f>
        <v/>
      </c>
      <c r="R740" t="str">
        <f>IFERROR(IF('Journal Template'!C1152="","",IF(IFERROR(VLOOKUP('Journal Template'!C1152,Checks!N:P,3,0),0)="A","","Inactive account in Use")),"")</f>
        <v/>
      </c>
      <c r="S740" t="s">
        <v>4229</v>
      </c>
      <c r="T740" t="s">
        <v>386</v>
      </c>
      <c r="U740" t="s">
        <v>381</v>
      </c>
      <c r="V740" s="150" t="str">
        <f>IF(JRF!C753="","",IF(IFERROR(VLOOKUP(JRF!C753,Checks!S:U,3,0),0)="A","Entry with System fund Dept",""))</f>
        <v/>
      </c>
      <c r="W740" t="str">
        <f>IFERROR(IF('Journal Template'!D1152="","",IF(IFERROR(VLOOKUP('Journal Template'!D1152,Checks!S:U,3,0),0)="A","Entry with System fund Dept","")),"")</f>
        <v/>
      </c>
      <c r="X740" t="s">
        <v>4230</v>
      </c>
      <c r="Y740" t="s">
        <v>386</v>
      </c>
      <c r="Z740" t="s">
        <v>4231</v>
      </c>
      <c r="AA740" t="s">
        <v>4232</v>
      </c>
      <c r="AB740" t="s">
        <v>125</v>
      </c>
      <c r="AC740" s="150" t="str">
        <f>IFERROR(IF(JRF!C753="","",IF(AND(VLOOKUP(JRF!C753,X:AA,4,0)=JRF!B753,VLOOKUP(JRF!C753,X:Y,2,0)="A"),"","Inactive Dept Combo Error")),"Inactive Dept Combo Error")</f>
        <v/>
      </c>
      <c r="AD740" t="str">
        <f>IFERROR(IF('Journal Template'!D1152="","",IF(AND(VLOOKUP('Journal Template'!D1152,X:AA,4,0)='Journal Template'!A1152,VLOOKUP('Journal Template'!D1152,X:Y,2,0)="A"),"","Inactive Dept Combo Error")),"")</f>
        <v/>
      </c>
      <c r="AK740" s="150" t="str">
        <f>IF(JRF!B753="","",IF(JRF!B753=IFERROR(VLOOKUP(JRF!B753,Checks!AI:AI,1,0),0),"Entry in Branch/Satellite BU's",""))</f>
        <v/>
      </c>
      <c r="AL740" t="str">
        <f>IFERROR(IF('Journal Template'!A1152="","",IF('Journal Template'!A1152=IFERROR(VLOOKUP('Journal Template'!A1152,Checks!AI:AI,1,0),0),"Entry in Branch/Satellite BU's","")),"")</f>
        <v/>
      </c>
      <c r="AO740" s="171"/>
      <c r="AP740" s="171"/>
      <c r="AQ740" s="171"/>
      <c r="AR740" s="171"/>
      <c r="CI740" t="str">
        <f>IF(JRF!F753&gt;0,"",IF(JRF!B753="","",IF(LEFT(JRF!B753,1)=IFERROR(VLOOKUP(LEFT(JRF!B753,1),$CF$2:$CF$5,1,0),0),"Product Code Required",IF(JRF!C753="","",IF(JRF!C753=IFERROR(VLOOKUP(JRF!C753,$CH:$CH,1,0),0),"Product Code Required","NA")))))</f>
        <v/>
      </c>
      <c r="CJ740" t="str">
        <f>IF(JRF!AV753&gt;0,"",IF(JRF!Q753="","",IF(LEFT(JRF!Q753,1)=IFERROR(VLOOKUP(LEFT(JRF!Q753,1),$CF$2:$CF$5,1,0),0),"Product Code Required",IF(JRF!V753="","",IF(JRF!V753=IFERROR(VLOOKUP(JRF!V753,$CH:$CH,1,0),0),"Product Code Required","NA")))))</f>
        <v/>
      </c>
      <c r="CK740" t="str">
        <f>IFERROR(IF(LEN('Journal Template'!F751)&gt;0,"",IF('Journal Template'!A751="","",IF(LEFT('Journal Template'!A751,1)=IFERROR(VLOOKUP(LEFT('Journal Template'!A751,1),Checks!$CF$2:$CF$5,1,0),0),"Product Code Required",IF('Journal Template'!D751="","",IF('Journal Template'!D751=IFERROR(VLOOKUP('Journal Template'!D751,Checks!$CH:$CH,1,0),0),"Product Code Required","NA"))))),"")</f>
        <v/>
      </c>
    </row>
    <row r="741" spans="14:89">
      <c r="N741" t="s">
        <v>4233</v>
      </c>
      <c r="O741" t="s">
        <v>4234</v>
      </c>
      <c r="P741" t="s">
        <v>386</v>
      </c>
      <c r="Q741" s="150" t="str">
        <f>IF(JRF!D754="","",IF(IFERROR(VLOOKUP(JRF!D754,Checks!N:P,3,0),0)="A","","Inactive account in Use"))</f>
        <v/>
      </c>
      <c r="R741" t="str">
        <f>IFERROR(IF('Journal Template'!C1153="","",IF(IFERROR(VLOOKUP('Journal Template'!C1153,Checks!N:P,3,0),0)="A","","Inactive account in Use")),"")</f>
        <v/>
      </c>
      <c r="S741" t="s">
        <v>4235</v>
      </c>
      <c r="T741" t="s">
        <v>386</v>
      </c>
      <c r="U741" t="s">
        <v>68</v>
      </c>
      <c r="V741" s="150" t="str">
        <f>IF(JRF!C754="","",IF(IFERROR(VLOOKUP(JRF!C754,Checks!S:U,3,0),0)="A","Entry with System fund Dept",""))</f>
        <v/>
      </c>
      <c r="W741" t="str">
        <f>IFERROR(IF('Journal Template'!D1153="","",IF(IFERROR(VLOOKUP('Journal Template'!D1153,Checks!S:U,3,0),0)="A","Entry with System fund Dept","")),"")</f>
        <v/>
      </c>
      <c r="X741" t="s">
        <v>4236</v>
      </c>
      <c r="Y741" t="s">
        <v>389</v>
      </c>
      <c r="Z741" t="s">
        <v>4237</v>
      </c>
      <c r="AA741" t="s">
        <v>4144</v>
      </c>
      <c r="AB741" t="s">
        <v>4145</v>
      </c>
      <c r="AC741" s="150" t="str">
        <f>IFERROR(IF(JRF!C754="","",IF(AND(VLOOKUP(JRF!C754,X:AA,4,0)=JRF!B754,VLOOKUP(JRF!C754,X:Y,2,0)="A"),"","Inactive Dept Combo Error")),"Inactive Dept Combo Error")</f>
        <v/>
      </c>
      <c r="AD741" t="str">
        <f>IFERROR(IF('Journal Template'!D1153="","",IF(AND(VLOOKUP('Journal Template'!D1153,X:AA,4,0)='Journal Template'!A1153,VLOOKUP('Journal Template'!D1153,X:Y,2,0)="A"),"","Inactive Dept Combo Error")),"")</f>
        <v/>
      </c>
      <c r="AK741" s="150" t="str">
        <f>IF(JRF!B754="","",IF(JRF!B754=IFERROR(VLOOKUP(JRF!B754,Checks!AI:AI,1,0),0),"Entry in Branch/Satellite BU's",""))</f>
        <v/>
      </c>
      <c r="AL741" t="str">
        <f>IFERROR(IF('Journal Template'!A1153="","",IF('Journal Template'!A1153=IFERROR(VLOOKUP('Journal Template'!A1153,Checks!AI:AI,1,0),0),"Entry in Branch/Satellite BU's","")),"")</f>
        <v/>
      </c>
      <c r="AO741" s="171"/>
      <c r="AP741" s="171"/>
      <c r="AQ741" s="171"/>
      <c r="AR741" s="171"/>
      <c r="CI741" t="str">
        <f>IF(JRF!F754&gt;0,"",IF(JRF!B754="","",IF(LEFT(JRF!B754,1)=IFERROR(VLOOKUP(LEFT(JRF!B754,1),$CF$2:$CF$5,1,0),0),"Product Code Required",IF(JRF!C754="","",IF(JRF!C754=IFERROR(VLOOKUP(JRF!C754,$CH:$CH,1,0),0),"Product Code Required","NA")))))</f>
        <v/>
      </c>
      <c r="CJ741" t="str">
        <f>IF(JRF!AV754&gt;0,"",IF(JRF!Q754="","",IF(LEFT(JRF!Q754,1)=IFERROR(VLOOKUP(LEFT(JRF!Q754,1),$CF$2:$CF$5,1,0),0),"Product Code Required",IF(JRF!V754="","",IF(JRF!V754=IFERROR(VLOOKUP(JRF!V754,$CH:$CH,1,0),0),"Product Code Required","NA")))))</f>
        <v/>
      </c>
      <c r="CK741" t="str">
        <f>IFERROR(IF(LEN('Journal Template'!F752)&gt;0,"",IF('Journal Template'!A752="","",IF(LEFT('Journal Template'!A752,1)=IFERROR(VLOOKUP(LEFT('Journal Template'!A752,1),Checks!$CF$2:$CF$5,1,0),0),"Product Code Required",IF('Journal Template'!D752="","",IF('Journal Template'!D752=IFERROR(VLOOKUP('Journal Template'!D752,Checks!$CH:$CH,1,0),0),"Product Code Required","NA"))))),"")</f>
        <v/>
      </c>
    </row>
    <row r="742" spans="14:89">
      <c r="N742" t="s">
        <v>4238</v>
      </c>
      <c r="O742" t="s">
        <v>4239</v>
      </c>
      <c r="P742" t="s">
        <v>386</v>
      </c>
      <c r="Q742" s="150" t="str">
        <f>IF(JRF!D755="","",IF(IFERROR(VLOOKUP(JRF!D755,Checks!N:P,3,0),0)="A","","Inactive account in Use"))</f>
        <v/>
      </c>
      <c r="R742" t="str">
        <f>IFERROR(IF('Journal Template'!C1154="","",IF(IFERROR(VLOOKUP('Journal Template'!C1154,Checks!N:P,3,0),0)="A","","Inactive account in Use")),"")</f>
        <v/>
      </c>
      <c r="S742" t="s">
        <v>4240</v>
      </c>
      <c r="T742" t="s">
        <v>386</v>
      </c>
      <c r="U742" t="s">
        <v>68</v>
      </c>
      <c r="V742" s="150" t="str">
        <f>IF(JRF!C755="","",IF(IFERROR(VLOOKUP(JRF!C755,Checks!S:U,3,0),0)="A","Entry with System fund Dept",""))</f>
        <v/>
      </c>
      <c r="W742" t="str">
        <f>IFERROR(IF('Journal Template'!D1154="","",IF(IFERROR(VLOOKUP('Journal Template'!D1154,Checks!S:U,3,0),0)="A","Entry with System fund Dept","")),"")</f>
        <v/>
      </c>
      <c r="X742" t="s">
        <v>4241</v>
      </c>
      <c r="Y742" t="s">
        <v>389</v>
      </c>
      <c r="Z742" t="s">
        <v>4242</v>
      </c>
      <c r="AA742" t="s">
        <v>4144</v>
      </c>
      <c r="AB742" t="s">
        <v>4145</v>
      </c>
      <c r="AC742" s="150" t="str">
        <f>IFERROR(IF(JRF!C755="","",IF(AND(VLOOKUP(JRF!C755,X:AA,4,0)=JRF!B755,VLOOKUP(JRF!C755,X:Y,2,0)="A"),"","Inactive Dept Combo Error")),"Inactive Dept Combo Error")</f>
        <v/>
      </c>
      <c r="AD742" t="str">
        <f>IFERROR(IF('Journal Template'!D1154="","",IF(AND(VLOOKUP('Journal Template'!D1154,X:AA,4,0)='Journal Template'!A1154,VLOOKUP('Journal Template'!D1154,X:Y,2,0)="A"),"","Inactive Dept Combo Error")),"")</f>
        <v/>
      </c>
      <c r="AK742" s="150" t="str">
        <f>IF(JRF!B755="","",IF(JRF!B755=IFERROR(VLOOKUP(JRF!B755,Checks!AI:AI,1,0),0),"Entry in Branch/Satellite BU's",""))</f>
        <v/>
      </c>
      <c r="AL742" t="str">
        <f>IFERROR(IF('Journal Template'!A1154="","",IF('Journal Template'!A1154=IFERROR(VLOOKUP('Journal Template'!A1154,Checks!AI:AI,1,0),0),"Entry in Branch/Satellite BU's","")),"")</f>
        <v/>
      </c>
      <c r="AO742" s="171"/>
      <c r="AP742" s="171"/>
      <c r="AQ742" s="171"/>
      <c r="AR742" s="171"/>
      <c r="CI742" t="str">
        <f>IF(JRF!F755&gt;0,"",IF(JRF!B755="","",IF(LEFT(JRF!B755,1)=IFERROR(VLOOKUP(LEFT(JRF!B755,1),$CF$2:$CF$5,1,0),0),"Product Code Required",IF(JRF!C755="","",IF(JRF!C755=IFERROR(VLOOKUP(JRF!C755,$CH:$CH,1,0),0),"Product Code Required","NA")))))</f>
        <v/>
      </c>
      <c r="CJ742" t="str">
        <f>IF(JRF!AV755&gt;0,"",IF(JRF!Q755="","",IF(LEFT(JRF!Q755,1)=IFERROR(VLOOKUP(LEFT(JRF!Q755,1),$CF$2:$CF$5,1,0),0),"Product Code Required",IF(JRF!V755="","",IF(JRF!V755=IFERROR(VLOOKUP(JRF!V755,$CH:$CH,1,0),0),"Product Code Required","NA")))))</f>
        <v/>
      </c>
      <c r="CK742" t="str">
        <f>IFERROR(IF(LEN('Journal Template'!F753)&gt;0,"",IF('Journal Template'!A753="","",IF(LEFT('Journal Template'!A753,1)=IFERROR(VLOOKUP(LEFT('Journal Template'!A753,1),Checks!$CF$2:$CF$5,1,0),0),"Product Code Required",IF('Journal Template'!D753="","",IF('Journal Template'!D753=IFERROR(VLOOKUP('Journal Template'!D753,Checks!$CH:$CH,1,0),0),"Product Code Required","NA"))))),"")</f>
        <v/>
      </c>
    </row>
    <row r="743" spans="14:89">
      <c r="N743" t="s">
        <v>4243</v>
      </c>
      <c r="O743" t="s">
        <v>4244</v>
      </c>
      <c r="P743" t="s">
        <v>386</v>
      </c>
      <c r="Q743" s="150" t="str">
        <f>IF(JRF!D756="","",IF(IFERROR(VLOOKUP(JRF!D756,Checks!N:P,3,0),0)="A","","Inactive account in Use"))</f>
        <v/>
      </c>
      <c r="R743" t="str">
        <f>IFERROR(IF('Journal Template'!C1155="","",IF(IFERROR(VLOOKUP('Journal Template'!C1155,Checks!N:P,3,0),0)="A","","Inactive account in Use")),"")</f>
        <v/>
      </c>
      <c r="S743" t="s">
        <v>4245</v>
      </c>
      <c r="T743" t="s">
        <v>386</v>
      </c>
      <c r="U743" t="s">
        <v>68</v>
      </c>
      <c r="V743" s="150" t="str">
        <f>IF(JRF!C756="","",IF(IFERROR(VLOOKUP(JRF!C756,Checks!S:U,3,0),0)="A","Entry with System fund Dept",""))</f>
        <v/>
      </c>
      <c r="W743" t="str">
        <f>IFERROR(IF('Journal Template'!D1155="","",IF(IFERROR(VLOOKUP('Journal Template'!D1155,Checks!S:U,3,0),0)="A","Entry with System fund Dept","")),"")</f>
        <v/>
      </c>
      <c r="X743" t="s">
        <v>4246</v>
      </c>
      <c r="Y743" t="s">
        <v>389</v>
      </c>
      <c r="Z743" t="s">
        <v>4247</v>
      </c>
      <c r="AA743" t="s">
        <v>4144</v>
      </c>
      <c r="AB743" t="s">
        <v>4145</v>
      </c>
      <c r="AC743" s="150" t="str">
        <f>IFERROR(IF(JRF!C756="","",IF(AND(VLOOKUP(JRF!C756,X:AA,4,0)=JRF!B756,VLOOKUP(JRF!C756,X:Y,2,0)="A"),"","Inactive Dept Combo Error")),"Inactive Dept Combo Error")</f>
        <v/>
      </c>
      <c r="AD743" t="str">
        <f>IFERROR(IF('Journal Template'!D1155="","",IF(AND(VLOOKUP('Journal Template'!D1155,X:AA,4,0)='Journal Template'!A1155,VLOOKUP('Journal Template'!D1155,X:Y,2,0)="A"),"","Inactive Dept Combo Error")),"")</f>
        <v/>
      </c>
      <c r="AK743" s="150" t="str">
        <f>IF(JRF!B756="","",IF(JRF!B756=IFERROR(VLOOKUP(JRF!B756,Checks!AI:AI,1,0),0),"Entry in Branch/Satellite BU's",""))</f>
        <v/>
      </c>
      <c r="AL743" t="str">
        <f>IFERROR(IF('Journal Template'!A1155="","",IF('Journal Template'!A1155=IFERROR(VLOOKUP('Journal Template'!A1155,Checks!AI:AI,1,0),0),"Entry in Branch/Satellite BU's","")),"")</f>
        <v/>
      </c>
      <c r="AO743" s="171"/>
      <c r="AP743" s="171"/>
      <c r="AQ743" s="171"/>
      <c r="AR743" s="171"/>
      <c r="CI743" t="str">
        <f>IF(JRF!F756&gt;0,"",IF(JRF!B756="","",IF(LEFT(JRF!B756,1)=IFERROR(VLOOKUP(LEFT(JRF!B756,1),$CF$2:$CF$5,1,0),0),"Product Code Required",IF(JRF!C756="","",IF(JRF!C756=IFERROR(VLOOKUP(JRF!C756,$CH:$CH,1,0),0),"Product Code Required","NA")))))</f>
        <v/>
      </c>
      <c r="CJ743" t="str">
        <f>IF(JRF!AV756&gt;0,"",IF(JRF!Q756="","",IF(LEFT(JRF!Q756,1)=IFERROR(VLOOKUP(LEFT(JRF!Q756,1),$CF$2:$CF$5,1,0),0),"Product Code Required",IF(JRF!V756="","",IF(JRF!V756=IFERROR(VLOOKUP(JRF!V756,$CH:$CH,1,0),0),"Product Code Required","NA")))))</f>
        <v/>
      </c>
      <c r="CK743" t="str">
        <f>IFERROR(IF(LEN('Journal Template'!F754)&gt;0,"",IF('Journal Template'!A754="","",IF(LEFT('Journal Template'!A754,1)=IFERROR(VLOOKUP(LEFT('Journal Template'!A754,1),Checks!$CF$2:$CF$5,1,0),0),"Product Code Required",IF('Journal Template'!D754="","",IF('Journal Template'!D754=IFERROR(VLOOKUP('Journal Template'!D754,Checks!$CH:$CH,1,0),0),"Product Code Required","NA"))))),"")</f>
        <v/>
      </c>
    </row>
    <row r="744" spans="14:89">
      <c r="N744" t="s">
        <v>4248</v>
      </c>
      <c r="O744" t="s">
        <v>4249</v>
      </c>
      <c r="P744" t="s">
        <v>386</v>
      </c>
      <c r="Q744" s="150" t="str">
        <f>IF(JRF!D757="","",IF(IFERROR(VLOOKUP(JRF!D757,Checks!N:P,3,0),0)="A","","Inactive account in Use"))</f>
        <v/>
      </c>
      <c r="R744" t="str">
        <f>IFERROR(IF('Journal Template'!C1156="","",IF(IFERROR(VLOOKUP('Journal Template'!C1156,Checks!N:P,3,0),0)="A","","Inactive account in Use")),"")</f>
        <v/>
      </c>
      <c r="S744" t="s">
        <v>4250</v>
      </c>
      <c r="T744" t="s">
        <v>386</v>
      </c>
      <c r="U744" t="s">
        <v>68</v>
      </c>
      <c r="V744" s="150" t="str">
        <f>IF(JRF!C757="","",IF(IFERROR(VLOOKUP(JRF!C757,Checks!S:U,3,0),0)="A","Entry with System fund Dept",""))</f>
        <v/>
      </c>
      <c r="W744" t="str">
        <f>IFERROR(IF('Journal Template'!D1156="","",IF(IFERROR(VLOOKUP('Journal Template'!D1156,Checks!S:U,3,0),0)="A","Entry with System fund Dept","")),"")</f>
        <v/>
      </c>
      <c r="X744" t="s">
        <v>4251</v>
      </c>
      <c r="Y744" t="s">
        <v>389</v>
      </c>
      <c r="Z744" t="s">
        <v>4252</v>
      </c>
      <c r="AA744" t="s">
        <v>4144</v>
      </c>
      <c r="AB744" t="s">
        <v>4145</v>
      </c>
      <c r="AC744" s="150" t="str">
        <f>IFERROR(IF(JRF!C757="","",IF(AND(VLOOKUP(JRF!C757,X:AA,4,0)=JRF!B757,VLOOKUP(JRF!C757,X:Y,2,0)="A"),"","Inactive Dept Combo Error")),"Inactive Dept Combo Error")</f>
        <v/>
      </c>
      <c r="AD744" t="str">
        <f>IFERROR(IF('Journal Template'!D1156="","",IF(AND(VLOOKUP('Journal Template'!D1156,X:AA,4,0)='Journal Template'!A1156,VLOOKUP('Journal Template'!D1156,X:Y,2,0)="A"),"","Inactive Dept Combo Error")),"")</f>
        <v/>
      </c>
      <c r="AK744" s="150" t="str">
        <f>IF(JRF!B757="","",IF(JRF!B757=IFERROR(VLOOKUP(JRF!B757,Checks!AI:AI,1,0),0),"Entry in Branch/Satellite BU's",""))</f>
        <v/>
      </c>
      <c r="AL744" t="str">
        <f>IFERROR(IF('Journal Template'!A1156="","",IF('Journal Template'!A1156=IFERROR(VLOOKUP('Journal Template'!A1156,Checks!AI:AI,1,0),0),"Entry in Branch/Satellite BU's","")),"")</f>
        <v/>
      </c>
      <c r="AO744" s="171"/>
      <c r="AP744" s="171"/>
      <c r="AQ744" s="171"/>
      <c r="AR744" s="171"/>
      <c r="CI744" t="str">
        <f>IF(JRF!F757&gt;0,"",IF(JRF!B757="","",IF(LEFT(JRF!B757,1)=IFERROR(VLOOKUP(LEFT(JRF!B757,1),$CF$2:$CF$5,1,0),0),"Product Code Required",IF(JRF!C757="","",IF(JRF!C757=IFERROR(VLOOKUP(JRF!C757,$CH:$CH,1,0),0),"Product Code Required","NA")))))</f>
        <v/>
      </c>
      <c r="CJ744" t="str">
        <f>IF(JRF!AV757&gt;0,"",IF(JRF!Q757="","",IF(LEFT(JRF!Q757,1)=IFERROR(VLOOKUP(LEFT(JRF!Q757,1),$CF$2:$CF$5,1,0),0),"Product Code Required",IF(JRF!V757="","",IF(JRF!V757=IFERROR(VLOOKUP(JRF!V757,$CH:$CH,1,0),0),"Product Code Required","NA")))))</f>
        <v/>
      </c>
      <c r="CK744" t="str">
        <f>IFERROR(IF(LEN('Journal Template'!F755)&gt;0,"",IF('Journal Template'!A755="","",IF(LEFT('Journal Template'!A755,1)=IFERROR(VLOOKUP(LEFT('Journal Template'!A755,1),Checks!$CF$2:$CF$5,1,0),0),"Product Code Required",IF('Journal Template'!D755="","",IF('Journal Template'!D755=IFERROR(VLOOKUP('Journal Template'!D755,Checks!$CH:$CH,1,0),0),"Product Code Required","NA"))))),"")</f>
        <v/>
      </c>
    </row>
    <row r="745" spans="14:89">
      <c r="N745" t="s">
        <v>4253</v>
      </c>
      <c r="O745" t="s">
        <v>4254</v>
      </c>
      <c r="P745" t="s">
        <v>386</v>
      </c>
      <c r="Q745" s="150" t="str">
        <f>IF(JRF!D758="","",IF(IFERROR(VLOOKUP(JRF!D758,Checks!N:P,3,0),0)="A","","Inactive account in Use"))</f>
        <v/>
      </c>
      <c r="R745" t="str">
        <f>IFERROR(IF('Journal Template'!C1157="","",IF(IFERROR(VLOOKUP('Journal Template'!C1157,Checks!N:P,3,0),0)="A","","Inactive account in Use")),"")</f>
        <v/>
      </c>
      <c r="S745" t="s">
        <v>4255</v>
      </c>
      <c r="T745" t="s">
        <v>386</v>
      </c>
      <c r="U745" t="s">
        <v>381</v>
      </c>
      <c r="V745" s="150" t="str">
        <f>IF(JRF!C758="","",IF(IFERROR(VLOOKUP(JRF!C758,Checks!S:U,3,0),0)="A","Entry with System fund Dept",""))</f>
        <v/>
      </c>
      <c r="W745" t="str">
        <f>IFERROR(IF('Journal Template'!D1157="","",IF(IFERROR(VLOOKUP('Journal Template'!D1157,Checks!S:U,3,0),0)="A","Entry with System fund Dept","")),"")</f>
        <v/>
      </c>
      <c r="X745" t="s">
        <v>4256</v>
      </c>
      <c r="Y745" t="s">
        <v>389</v>
      </c>
      <c r="Z745" t="s">
        <v>4257</v>
      </c>
      <c r="AA745" t="s">
        <v>4144</v>
      </c>
      <c r="AB745" t="s">
        <v>4145</v>
      </c>
      <c r="AC745" s="150" t="str">
        <f>IFERROR(IF(JRF!C758="","",IF(AND(VLOOKUP(JRF!C758,X:AA,4,0)=JRF!B758,VLOOKUP(JRF!C758,X:Y,2,0)="A"),"","Inactive Dept Combo Error")),"Inactive Dept Combo Error")</f>
        <v/>
      </c>
      <c r="AD745" t="str">
        <f>IFERROR(IF('Journal Template'!D1157="","",IF(AND(VLOOKUP('Journal Template'!D1157,X:AA,4,0)='Journal Template'!A1157,VLOOKUP('Journal Template'!D1157,X:Y,2,0)="A"),"","Inactive Dept Combo Error")),"")</f>
        <v/>
      </c>
      <c r="AK745" s="150" t="str">
        <f>IF(JRF!B758="","",IF(JRF!B758=IFERROR(VLOOKUP(JRF!B758,Checks!AI:AI,1,0),0),"Entry in Branch/Satellite BU's",""))</f>
        <v/>
      </c>
      <c r="AL745" t="str">
        <f>IFERROR(IF('Journal Template'!A1157="","",IF('Journal Template'!A1157=IFERROR(VLOOKUP('Journal Template'!A1157,Checks!AI:AI,1,0),0),"Entry in Branch/Satellite BU's","")),"")</f>
        <v/>
      </c>
      <c r="AO745" s="171"/>
      <c r="AP745" s="171"/>
      <c r="AQ745" s="171"/>
      <c r="AR745" s="171"/>
      <c r="CI745" t="str">
        <f>IF(JRF!F758&gt;0,"",IF(JRF!B758="","",IF(LEFT(JRF!B758,1)=IFERROR(VLOOKUP(LEFT(JRF!B758,1),$CF$2:$CF$5,1,0),0),"Product Code Required",IF(JRF!C758="","",IF(JRF!C758=IFERROR(VLOOKUP(JRF!C758,$CH:$CH,1,0),0),"Product Code Required","NA")))))</f>
        <v/>
      </c>
      <c r="CJ745" t="str">
        <f>IF(JRF!AV758&gt;0,"",IF(JRF!Q758="","",IF(LEFT(JRF!Q758,1)=IFERROR(VLOOKUP(LEFT(JRF!Q758,1),$CF$2:$CF$5,1,0),0),"Product Code Required",IF(JRF!V758="","",IF(JRF!V758=IFERROR(VLOOKUP(JRF!V758,$CH:$CH,1,0),0),"Product Code Required","NA")))))</f>
        <v/>
      </c>
      <c r="CK745" t="str">
        <f>IFERROR(IF(LEN('Journal Template'!F756)&gt;0,"",IF('Journal Template'!A756="","",IF(LEFT('Journal Template'!A756,1)=IFERROR(VLOOKUP(LEFT('Journal Template'!A756,1),Checks!$CF$2:$CF$5,1,0),0),"Product Code Required",IF('Journal Template'!D756="","",IF('Journal Template'!D756=IFERROR(VLOOKUP('Journal Template'!D756,Checks!$CH:$CH,1,0),0),"Product Code Required","NA"))))),"")</f>
        <v/>
      </c>
    </row>
    <row r="746" spans="14:89">
      <c r="N746" t="s">
        <v>4258</v>
      </c>
      <c r="O746" t="s">
        <v>4259</v>
      </c>
      <c r="P746" t="s">
        <v>386</v>
      </c>
      <c r="Q746" s="150" t="str">
        <f>IF(JRF!D759="","",IF(IFERROR(VLOOKUP(JRF!D759,Checks!N:P,3,0),0)="A","","Inactive account in Use"))</f>
        <v/>
      </c>
      <c r="R746" t="str">
        <f>IFERROR(IF('Journal Template'!C1158="","",IF(IFERROR(VLOOKUP('Journal Template'!C1158,Checks!N:P,3,0),0)="A","","Inactive account in Use")),"")</f>
        <v/>
      </c>
      <c r="S746" t="s">
        <v>4260</v>
      </c>
      <c r="T746" t="s">
        <v>386</v>
      </c>
      <c r="U746" t="s">
        <v>381</v>
      </c>
      <c r="V746" s="150" t="str">
        <f>IF(JRF!C759="","",IF(IFERROR(VLOOKUP(JRF!C759,Checks!S:U,3,0),0)="A","Entry with System fund Dept",""))</f>
        <v/>
      </c>
      <c r="W746" t="str">
        <f>IFERROR(IF('Journal Template'!D1158="","",IF(IFERROR(VLOOKUP('Journal Template'!D1158,Checks!S:U,3,0),0)="A","Entry with System fund Dept","")),"")</f>
        <v/>
      </c>
      <c r="X746" t="s">
        <v>4261</v>
      </c>
      <c r="Y746" t="s">
        <v>389</v>
      </c>
      <c r="Z746" t="s">
        <v>4262</v>
      </c>
      <c r="AA746" t="s">
        <v>4144</v>
      </c>
      <c r="AB746" t="s">
        <v>4145</v>
      </c>
      <c r="AC746" s="150" t="str">
        <f>IFERROR(IF(JRF!C759="","",IF(AND(VLOOKUP(JRF!C759,X:AA,4,0)=JRF!B759,VLOOKUP(JRF!C759,X:Y,2,0)="A"),"","Inactive Dept Combo Error")),"Inactive Dept Combo Error")</f>
        <v/>
      </c>
      <c r="AD746" t="str">
        <f>IFERROR(IF('Journal Template'!D1158="","",IF(AND(VLOOKUP('Journal Template'!D1158,X:AA,4,0)='Journal Template'!A1158,VLOOKUP('Journal Template'!D1158,X:Y,2,0)="A"),"","Inactive Dept Combo Error")),"")</f>
        <v/>
      </c>
      <c r="AK746" s="150" t="str">
        <f>IF(JRF!B759="","",IF(JRF!B759=IFERROR(VLOOKUP(JRF!B759,Checks!AI:AI,1,0),0),"Entry in Branch/Satellite BU's",""))</f>
        <v/>
      </c>
      <c r="AL746" t="str">
        <f>IFERROR(IF('Journal Template'!A1158="","",IF('Journal Template'!A1158=IFERROR(VLOOKUP('Journal Template'!A1158,Checks!AI:AI,1,0),0),"Entry in Branch/Satellite BU's","")),"")</f>
        <v/>
      </c>
      <c r="AO746" s="171"/>
      <c r="AP746" s="171"/>
      <c r="AQ746" s="171"/>
      <c r="AR746" s="171"/>
      <c r="CI746" t="str">
        <f>IF(JRF!F759&gt;0,"",IF(JRF!B759="","",IF(LEFT(JRF!B759,1)=IFERROR(VLOOKUP(LEFT(JRF!B759,1),$CF$2:$CF$5,1,0),0),"Product Code Required",IF(JRF!C759="","",IF(JRF!C759=IFERROR(VLOOKUP(JRF!C759,$CH:$CH,1,0),0),"Product Code Required","NA")))))</f>
        <v/>
      </c>
      <c r="CJ746" t="str">
        <f>IF(JRF!AV759&gt;0,"",IF(JRF!Q759="","",IF(LEFT(JRF!Q759,1)=IFERROR(VLOOKUP(LEFT(JRF!Q759,1),$CF$2:$CF$5,1,0),0),"Product Code Required",IF(JRF!V759="","",IF(JRF!V759=IFERROR(VLOOKUP(JRF!V759,$CH:$CH,1,0),0),"Product Code Required","NA")))))</f>
        <v/>
      </c>
      <c r="CK746" t="str">
        <f>IFERROR(IF(LEN('Journal Template'!F757)&gt;0,"",IF('Journal Template'!A757="","",IF(LEFT('Journal Template'!A757,1)=IFERROR(VLOOKUP(LEFT('Journal Template'!A757,1),Checks!$CF$2:$CF$5,1,0),0),"Product Code Required",IF('Journal Template'!D757="","",IF('Journal Template'!D757=IFERROR(VLOOKUP('Journal Template'!D757,Checks!$CH:$CH,1,0),0),"Product Code Required","NA"))))),"")</f>
        <v/>
      </c>
    </row>
    <row r="747" spans="14:89">
      <c r="N747" t="s">
        <v>4263</v>
      </c>
      <c r="O747" t="s">
        <v>4264</v>
      </c>
      <c r="P747" t="s">
        <v>386</v>
      </c>
      <c r="Q747" s="150" t="str">
        <f>IF(JRF!D760="","",IF(IFERROR(VLOOKUP(JRF!D760,Checks!N:P,3,0),0)="A","","Inactive account in Use"))</f>
        <v/>
      </c>
      <c r="R747" t="str">
        <f>IFERROR(IF('Journal Template'!C1159="","",IF(IFERROR(VLOOKUP('Journal Template'!C1159,Checks!N:P,3,0),0)="A","","Inactive account in Use")),"")</f>
        <v/>
      </c>
      <c r="S747" t="s">
        <v>4265</v>
      </c>
      <c r="T747" t="s">
        <v>386</v>
      </c>
      <c r="U747" t="s">
        <v>381</v>
      </c>
      <c r="V747" s="150" t="str">
        <f>IF(JRF!C760="","",IF(IFERROR(VLOOKUP(JRF!C760,Checks!S:U,3,0),0)="A","Entry with System fund Dept",""))</f>
        <v/>
      </c>
      <c r="W747" t="str">
        <f>IFERROR(IF('Journal Template'!D1159="","",IF(IFERROR(VLOOKUP('Journal Template'!D1159,Checks!S:U,3,0),0)="A","Entry with System fund Dept","")),"")</f>
        <v/>
      </c>
      <c r="X747" t="s">
        <v>4266</v>
      </c>
      <c r="Y747" t="s">
        <v>389</v>
      </c>
      <c r="Z747" t="s">
        <v>4267</v>
      </c>
      <c r="AA747" t="s">
        <v>4144</v>
      </c>
      <c r="AB747" t="s">
        <v>4145</v>
      </c>
      <c r="AC747" s="150" t="str">
        <f>IFERROR(IF(JRF!C760="","",IF(AND(VLOOKUP(JRF!C760,X:AA,4,0)=JRF!B760,VLOOKUP(JRF!C760,X:Y,2,0)="A"),"","Inactive Dept Combo Error")),"Inactive Dept Combo Error")</f>
        <v/>
      </c>
      <c r="AD747" t="str">
        <f>IFERROR(IF('Journal Template'!D1159="","",IF(AND(VLOOKUP('Journal Template'!D1159,X:AA,4,0)='Journal Template'!A1159,VLOOKUP('Journal Template'!D1159,X:Y,2,0)="A"),"","Inactive Dept Combo Error")),"")</f>
        <v/>
      </c>
      <c r="AK747" s="150" t="str">
        <f>IF(JRF!B760="","",IF(JRF!B760=IFERROR(VLOOKUP(JRF!B760,Checks!AI:AI,1,0),0),"Entry in Branch/Satellite BU's",""))</f>
        <v/>
      </c>
      <c r="AL747" t="str">
        <f>IFERROR(IF('Journal Template'!A1159="","",IF('Journal Template'!A1159=IFERROR(VLOOKUP('Journal Template'!A1159,Checks!AI:AI,1,0),0),"Entry in Branch/Satellite BU's","")),"")</f>
        <v/>
      </c>
      <c r="AO747" s="171"/>
      <c r="AP747" s="171"/>
      <c r="AQ747" s="171"/>
      <c r="AR747" s="171"/>
      <c r="CI747" t="str">
        <f>IF(JRF!F760&gt;0,"",IF(JRF!B760="","",IF(LEFT(JRF!B760,1)=IFERROR(VLOOKUP(LEFT(JRF!B760,1),$CF$2:$CF$5,1,0),0),"Product Code Required",IF(JRF!C760="","",IF(JRF!C760=IFERROR(VLOOKUP(JRF!C760,$CH:$CH,1,0),0),"Product Code Required","NA")))))</f>
        <v/>
      </c>
      <c r="CJ747" t="str">
        <f>IF(JRF!AV760&gt;0,"",IF(JRF!Q760="","",IF(LEFT(JRF!Q760,1)=IFERROR(VLOOKUP(LEFT(JRF!Q760,1),$CF$2:$CF$5,1,0),0),"Product Code Required",IF(JRF!V760="","",IF(JRF!V760=IFERROR(VLOOKUP(JRF!V760,$CH:$CH,1,0),0),"Product Code Required","NA")))))</f>
        <v/>
      </c>
      <c r="CK747" t="str">
        <f>IFERROR(IF(LEN('Journal Template'!F758)&gt;0,"",IF('Journal Template'!A758="","",IF(LEFT('Journal Template'!A758,1)=IFERROR(VLOOKUP(LEFT('Journal Template'!A758,1),Checks!$CF$2:$CF$5,1,0),0),"Product Code Required",IF('Journal Template'!D758="","",IF('Journal Template'!D758=IFERROR(VLOOKUP('Journal Template'!D758,Checks!$CH:$CH,1,0),0),"Product Code Required","NA"))))),"")</f>
        <v/>
      </c>
    </row>
    <row r="748" spans="14:89">
      <c r="N748" t="s">
        <v>4268</v>
      </c>
      <c r="O748" t="s">
        <v>4269</v>
      </c>
      <c r="P748" t="s">
        <v>386</v>
      </c>
      <c r="Q748" s="150" t="str">
        <f>IF(JRF!D761="","",IF(IFERROR(VLOOKUP(JRF!D761,Checks!N:P,3,0),0)="A","","Inactive account in Use"))</f>
        <v/>
      </c>
      <c r="R748" t="str">
        <f>IFERROR(IF('Journal Template'!C1160="","",IF(IFERROR(VLOOKUP('Journal Template'!C1160,Checks!N:P,3,0),0)="A","","Inactive account in Use")),"")</f>
        <v/>
      </c>
      <c r="S748" t="s">
        <v>4270</v>
      </c>
      <c r="T748" t="s">
        <v>386</v>
      </c>
      <c r="U748" t="s">
        <v>381</v>
      </c>
      <c r="V748" s="150" t="str">
        <f>IF(JRF!C761="","",IF(IFERROR(VLOOKUP(JRF!C761,Checks!S:U,3,0),0)="A","Entry with System fund Dept",""))</f>
        <v/>
      </c>
      <c r="W748" t="str">
        <f>IFERROR(IF('Journal Template'!D1160="","",IF(IFERROR(VLOOKUP('Journal Template'!D1160,Checks!S:U,3,0),0)="A","Entry with System fund Dept","")),"")</f>
        <v/>
      </c>
      <c r="X748" t="s">
        <v>4271</v>
      </c>
      <c r="Y748" t="s">
        <v>389</v>
      </c>
      <c r="Z748" t="s">
        <v>4272</v>
      </c>
      <c r="AA748" t="s">
        <v>4144</v>
      </c>
      <c r="AB748" t="s">
        <v>4145</v>
      </c>
      <c r="AC748" s="150" t="str">
        <f>IFERROR(IF(JRF!C761="","",IF(AND(VLOOKUP(JRF!C761,X:AA,4,0)=JRF!B761,VLOOKUP(JRF!C761,X:Y,2,0)="A"),"","Inactive Dept Combo Error")),"Inactive Dept Combo Error")</f>
        <v/>
      </c>
      <c r="AD748" t="str">
        <f>IFERROR(IF('Journal Template'!D1160="","",IF(AND(VLOOKUP('Journal Template'!D1160,X:AA,4,0)='Journal Template'!A1160,VLOOKUP('Journal Template'!D1160,X:Y,2,0)="A"),"","Inactive Dept Combo Error")),"")</f>
        <v/>
      </c>
      <c r="AK748" s="150" t="str">
        <f>IF(JRF!B761="","",IF(JRF!B761=IFERROR(VLOOKUP(JRF!B761,Checks!AI:AI,1,0),0),"Entry in Branch/Satellite BU's",""))</f>
        <v/>
      </c>
      <c r="AL748" t="str">
        <f>IFERROR(IF('Journal Template'!A1160="","",IF('Journal Template'!A1160=IFERROR(VLOOKUP('Journal Template'!A1160,Checks!AI:AI,1,0),0),"Entry in Branch/Satellite BU's","")),"")</f>
        <v/>
      </c>
      <c r="AO748" s="171"/>
      <c r="AP748" s="171"/>
      <c r="AQ748" s="171"/>
      <c r="AR748" s="171"/>
      <c r="CI748" t="str">
        <f>IF(JRF!F761&gt;0,"",IF(JRF!B761="","",IF(LEFT(JRF!B761,1)=IFERROR(VLOOKUP(LEFT(JRF!B761,1),$CF$2:$CF$5,1,0),0),"Product Code Required",IF(JRF!C761="","",IF(JRF!C761=IFERROR(VLOOKUP(JRF!C761,$CH:$CH,1,0),0),"Product Code Required","NA")))))</f>
        <v/>
      </c>
      <c r="CJ748" t="str">
        <f>IF(JRF!AV761&gt;0,"",IF(JRF!Q761="","",IF(LEFT(JRF!Q761,1)=IFERROR(VLOOKUP(LEFT(JRF!Q761,1),$CF$2:$CF$5,1,0),0),"Product Code Required",IF(JRF!V761="","",IF(JRF!V761=IFERROR(VLOOKUP(JRF!V761,$CH:$CH,1,0),0),"Product Code Required","NA")))))</f>
        <v/>
      </c>
      <c r="CK748" t="str">
        <f>IFERROR(IF(LEN('Journal Template'!F759)&gt;0,"",IF('Journal Template'!A759="","",IF(LEFT('Journal Template'!A759,1)=IFERROR(VLOOKUP(LEFT('Journal Template'!A759,1),Checks!$CF$2:$CF$5,1,0),0),"Product Code Required",IF('Journal Template'!D759="","",IF('Journal Template'!D759=IFERROR(VLOOKUP('Journal Template'!D759,Checks!$CH:$CH,1,0),0),"Product Code Required","NA"))))),"")</f>
        <v/>
      </c>
    </row>
    <row r="749" spans="14:89">
      <c r="N749" t="s">
        <v>4273</v>
      </c>
      <c r="O749" t="s">
        <v>4274</v>
      </c>
      <c r="P749" t="s">
        <v>386</v>
      </c>
      <c r="Q749" s="150" t="str">
        <f>IF(JRF!D762="","",IF(IFERROR(VLOOKUP(JRF!D762,Checks!N:P,3,0),0)="A","","Inactive account in Use"))</f>
        <v/>
      </c>
      <c r="R749" t="str">
        <f>IFERROR(IF('Journal Template'!C1161="","",IF(IFERROR(VLOOKUP('Journal Template'!C1161,Checks!N:P,3,0),0)="A","","Inactive account in Use")),"")</f>
        <v/>
      </c>
      <c r="S749" t="s">
        <v>4275</v>
      </c>
      <c r="T749" t="s">
        <v>386</v>
      </c>
      <c r="U749" t="s">
        <v>393</v>
      </c>
      <c r="V749" s="150" t="str">
        <f>IF(JRF!C762="","",IF(IFERROR(VLOOKUP(JRF!C762,Checks!S:U,3,0),0)="A","Entry with System fund Dept",""))</f>
        <v/>
      </c>
      <c r="W749" t="str">
        <f>IFERROR(IF('Journal Template'!D1161="","",IF(IFERROR(VLOOKUP('Journal Template'!D1161,Checks!S:U,3,0),0)="A","Entry with System fund Dept","")),"")</f>
        <v/>
      </c>
      <c r="X749" t="s">
        <v>4276</v>
      </c>
      <c r="Y749" t="s">
        <v>389</v>
      </c>
      <c r="Z749" t="s">
        <v>4277</v>
      </c>
      <c r="AA749" t="s">
        <v>4144</v>
      </c>
      <c r="AB749" t="s">
        <v>4145</v>
      </c>
      <c r="AC749" s="150" t="str">
        <f>IFERROR(IF(JRF!C762="","",IF(AND(VLOOKUP(JRF!C762,X:AA,4,0)=JRF!B762,VLOOKUP(JRF!C762,X:Y,2,0)="A"),"","Inactive Dept Combo Error")),"Inactive Dept Combo Error")</f>
        <v/>
      </c>
      <c r="AD749" t="str">
        <f>IFERROR(IF('Journal Template'!D1161="","",IF(AND(VLOOKUP('Journal Template'!D1161,X:AA,4,0)='Journal Template'!A1161,VLOOKUP('Journal Template'!D1161,X:Y,2,0)="A"),"","Inactive Dept Combo Error")),"")</f>
        <v/>
      </c>
      <c r="AK749" s="150" t="str">
        <f>IF(JRF!B762="","",IF(JRF!B762=IFERROR(VLOOKUP(JRF!B762,Checks!AI:AI,1,0),0),"Entry in Branch/Satellite BU's",""))</f>
        <v/>
      </c>
      <c r="AL749" t="str">
        <f>IFERROR(IF('Journal Template'!A1161="","",IF('Journal Template'!A1161=IFERROR(VLOOKUP('Journal Template'!A1161,Checks!AI:AI,1,0),0),"Entry in Branch/Satellite BU's","")),"")</f>
        <v/>
      </c>
      <c r="AO749" s="171"/>
      <c r="AP749" s="171"/>
      <c r="AQ749" s="171"/>
      <c r="AR749" s="171"/>
      <c r="CI749" t="str">
        <f>IF(JRF!F762&gt;0,"",IF(JRF!B762="","",IF(LEFT(JRF!B762,1)=IFERROR(VLOOKUP(LEFT(JRF!B762,1),$CF$2:$CF$5,1,0),0),"Product Code Required",IF(JRF!C762="","",IF(JRF!C762=IFERROR(VLOOKUP(JRF!C762,$CH:$CH,1,0),0),"Product Code Required","NA")))))</f>
        <v/>
      </c>
      <c r="CJ749" t="str">
        <f>IF(JRF!AV762&gt;0,"",IF(JRF!Q762="","",IF(LEFT(JRF!Q762,1)=IFERROR(VLOOKUP(LEFT(JRF!Q762,1),$CF$2:$CF$5,1,0),0),"Product Code Required",IF(JRF!V762="","",IF(JRF!V762=IFERROR(VLOOKUP(JRF!V762,$CH:$CH,1,0),0),"Product Code Required","NA")))))</f>
        <v/>
      </c>
      <c r="CK749" t="str">
        <f>IFERROR(IF(LEN('Journal Template'!F760)&gt;0,"",IF('Journal Template'!A760="","",IF(LEFT('Journal Template'!A760,1)=IFERROR(VLOOKUP(LEFT('Journal Template'!A760,1),Checks!$CF$2:$CF$5,1,0),0),"Product Code Required",IF('Journal Template'!D760="","",IF('Journal Template'!D760=IFERROR(VLOOKUP('Journal Template'!D760,Checks!$CH:$CH,1,0),0),"Product Code Required","NA"))))),"")</f>
        <v/>
      </c>
    </row>
    <row r="750" spans="14:89">
      <c r="N750" t="s">
        <v>4278</v>
      </c>
      <c r="O750" t="s">
        <v>4279</v>
      </c>
      <c r="P750" t="s">
        <v>386</v>
      </c>
      <c r="Q750" s="150" t="str">
        <f>IF(JRF!D763="","",IF(IFERROR(VLOOKUP(JRF!D763,Checks!N:P,3,0),0)="A","","Inactive account in Use"))</f>
        <v/>
      </c>
      <c r="R750" t="str">
        <f>IFERROR(IF('Journal Template'!C1162="","",IF(IFERROR(VLOOKUP('Journal Template'!C1162,Checks!N:P,3,0),0)="A","","Inactive account in Use")),"")</f>
        <v/>
      </c>
      <c r="S750" t="s">
        <v>4280</v>
      </c>
      <c r="T750" t="s">
        <v>386</v>
      </c>
      <c r="U750" t="s">
        <v>393</v>
      </c>
      <c r="V750" s="150" t="str">
        <f>IF(JRF!C763="","",IF(IFERROR(VLOOKUP(JRF!C763,Checks!S:U,3,0),0)="A","Entry with System fund Dept",""))</f>
        <v/>
      </c>
      <c r="W750" t="str">
        <f>IFERROR(IF('Journal Template'!D1162="","",IF(IFERROR(VLOOKUP('Journal Template'!D1162,Checks!S:U,3,0),0)="A","Entry with System fund Dept","")),"")</f>
        <v/>
      </c>
      <c r="X750" t="s">
        <v>4281</v>
      </c>
      <c r="Y750" t="s">
        <v>386</v>
      </c>
      <c r="Z750" t="s">
        <v>4282</v>
      </c>
      <c r="AA750" t="s">
        <v>4283</v>
      </c>
      <c r="AB750" t="s">
        <v>125</v>
      </c>
      <c r="AC750" s="150" t="str">
        <f>IFERROR(IF(JRF!C763="","",IF(AND(VLOOKUP(JRF!C763,X:AA,4,0)=JRF!B763,VLOOKUP(JRF!C763,X:Y,2,0)="A"),"","Inactive Dept Combo Error")),"Inactive Dept Combo Error")</f>
        <v/>
      </c>
      <c r="AD750" t="str">
        <f>IFERROR(IF('Journal Template'!D1162="","",IF(AND(VLOOKUP('Journal Template'!D1162,X:AA,4,0)='Journal Template'!A1162,VLOOKUP('Journal Template'!D1162,X:Y,2,0)="A"),"","Inactive Dept Combo Error")),"")</f>
        <v/>
      </c>
      <c r="AK750" s="150" t="str">
        <f>IF(JRF!B763="","",IF(JRF!B763=IFERROR(VLOOKUP(JRF!B763,Checks!AI:AI,1,0),0),"Entry in Branch/Satellite BU's",""))</f>
        <v/>
      </c>
      <c r="AL750" t="str">
        <f>IFERROR(IF('Journal Template'!A1162="","",IF('Journal Template'!A1162=IFERROR(VLOOKUP('Journal Template'!A1162,Checks!AI:AI,1,0),0),"Entry in Branch/Satellite BU's","")),"")</f>
        <v/>
      </c>
      <c r="AO750" s="171"/>
      <c r="AP750" s="171"/>
      <c r="AQ750" s="171"/>
      <c r="AR750" s="171"/>
      <c r="CI750" t="str">
        <f>IF(JRF!F763&gt;0,"",IF(JRF!B763="","",IF(LEFT(JRF!B763,1)=IFERROR(VLOOKUP(LEFT(JRF!B763,1),$CF$2:$CF$5,1,0),0),"Product Code Required",IF(JRF!C763="","",IF(JRF!C763=IFERROR(VLOOKUP(JRF!C763,$CH:$CH,1,0),0),"Product Code Required","NA")))))</f>
        <v/>
      </c>
      <c r="CJ750" t="str">
        <f>IF(JRF!AV763&gt;0,"",IF(JRF!Q763="","",IF(LEFT(JRF!Q763,1)=IFERROR(VLOOKUP(LEFT(JRF!Q763,1),$CF$2:$CF$5,1,0),0),"Product Code Required",IF(JRF!V763="","",IF(JRF!V763=IFERROR(VLOOKUP(JRF!V763,$CH:$CH,1,0),0),"Product Code Required","NA")))))</f>
        <v/>
      </c>
      <c r="CK750" t="str">
        <f>IFERROR(IF(LEN('Journal Template'!F761)&gt;0,"",IF('Journal Template'!A761="","",IF(LEFT('Journal Template'!A761,1)=IFERROR(VLOOKUP(LEFT('Journal Template'!A761,1),Checks!$CF$2:$CF$5,1,0),0),"Product Code Required",IF('Journal Template'!D761="","",IF('Journal Template'!D761=IFERROR(VLOOKUP('Journal Template'!D761,Checks!$CH:$CH,1,0),0),"Product Code Required","NA"))))),"")</f>
        <v/>
      </c>
    </row>
    <row r="751" spans="14:89">
      <c r="N751" t="s">
        <v>4284</v>
      </c>
      <c r="O751" t="s">
        <v>4285</v>
      </c>
      <c r="P751" t="s">
        <v>386</v>
      </c>
      <c r="Q751" s="150" t="str">
        <f>IF(JRF!D764="","",IF(IFERROR(VLOOKUP(JRF!D764,Checks!N:P,3,0),0)="A","","Inactive account in Use"))</f>
        <v/>
      </c>
      <c r="R751" t="str">
        <f>IFERROR(IF('Journal Template'!C1163="","",IF(IFERROR(VLOOKUP('Journal Template'!C1163,Checks!N:P,3,0),0)="A","","Inactive account in Use")),"")</f>
        <v/>
      </c>
      <c r="S751" t="s">
        <v>4286</v>
      </c>
      <c r="T751" t="s">
        <v>386</v>
      </c>
      <c r="U751" t="s">
        <v>393</v>
      </c>
      <c r="V751" s="150" t="str">
        <f>IF(JRF!C764="","",IF(IFERROR(VLOOKUP(JRF!C764,Checks!S:U,3,0),0)="A","Entry with System fund Dept",""))</f>
        <v/>
      </c>
      <c r="W751" t="str">
        <f>IFERROR(IF('Journal Template'!D1163="","",IF(IFERROR(VLOOKUP('Journal Template'!D1163,Checks!S:U,3,0),0)="A","Entry with System fund Dept","")),"")</f>
        <v/>
      </c>
      <c r="X751" t="s">
        <v>4287</v>
      </c>
      <c r="Y751" t="s">
        <v>386</v>
      </c>
      <c r="Z751" t="s">
        <v>4288</v>
      </c>
      <c r="AA751" t="s">
        <v>4289</v>
      </c>
      <c r="AB751" t="s">
        <v>125</v>
      </c>
      <c r="AC751" s="150" t="str">
        <f>IFERROR(IF(JRF!C764="","",IF(AND(VLOOKUP(JRF!C764,X:AA,4,0)=JRF!B764,VLOOKUP(JRF!C764,X:Y,2,0)="A"),"","Inactive Dept Combo Error")),"Inactive Dept Combo Error")</f>
        <v/>
      </c>
      <c r="AD751" t="str">
        <f>IFERROR(IF('Journal Template'!D1163="","",IF(AND(VLOOKUP('Journal Template'!D1163,X:AA,4,0)='Journal Template'!A1163,VLOOKUP('Journal Template'!D1163,X:Y,2,0)="A"),"","Inactive Dept Combo Error")),"")</f>
        <v/>
      </c>
      <c r="AK751" s="150" t="str">
        <f>IF(JRF!B764="","",IF(JRF!B764=IFERROR(VLOOKUP(JRF!B764,Checks!AI:AI,1,0),0),"Entry in Branch/Satellite BU's",""))</f>
        <v/>
      </c>
      <c r="AL751" t="str">
        <f>IFERROR(IF('Journal Template'!A1163="","",IF('Journal Template'!A1163=IFERROR(VLOOKUP('Journal Template'!A1163,Checks!AI:AI,1,0),0),"Entry in Branch/Satellite BU's","")),"")</f>
        <v/>
      </c>
      <c r="AO751" s="171"/>
      <c r="AP751" s="171"/>
      <c r="AQ751" s="171"/>
      <c r="AR751" s="171"/>
      <c r="CI751" t="str">
        <f>IF(JRF!F764&gt;0,"",IF(JRF!B764="","",IF(LEFT(JRF!B764,1)=IFERROR(VLOOKUP(LEFT(JRF!B764,1),$CF$2:$CF$5,1,0),0),"Product Code Required",IF(JRF!C764="","",IF(JRF!C764=IFERROR(VLOOKUP(JRF!C764,$CH:$CH,1,0),0),"Product Code Required","NA")))))</f>
        <v/>
      </c>
      <c r="CJ751" t="str">
        <f>IF(JRF!AV764&gt;0,"",IF(JRF!Q764="","",IF(LEFT(JRF!Q764,1)=IFERROR(VLOOKUP(LEFT(JRF!Q764,1),$CF$2:$CF$5,1,0),0),"Product Code Required",IF(JRF!V764="","",IF(JRF!V764=IFERROR(VLOOKUP(JRF!V764,$CH:$CH,1,0),0),"Product Code Required","NA")))))</f>
        <v/>
      </c>
      <c r="CK751" t="str">
        <f>IFERROR(IF(LEN('Journal Template'!F762)&gt;0,"",IF('Journal Template'!A762="","",IF(LEFT('Journal Template'!A762,1)=IFERROR(VLOOKUP(LEFT('Journal Template'!A762,1),Checks!$CF$2:$CF$5,1,0),0),"Product Code Required",IF('Journal Template'!D762="","",IF('Journal Template'!D762=IFERROR(VLOOKUP('Journal Template'!D762,Checks!$CH:$CH,1,0),0),"Product Code Required","NA"))))),"")</f>
        <v/>
      </c>
    </row>
    <row r="752" spans="14:89">
      <c r="N752" t="s">
        <v>4290</v>
      </c>
      <c r="O752" t="s">
        <v>4291</v>
      </c>
      <c r="P752" t="s">
        <v>386</v>
      </c>
      <c r="Q752" s="150" t="str">
        <f>IF(JRF!D765="","",IF(IFERROR(VLOOKUP(JRF!D765,Checks!N:P,3,0),0)="A","","Inactive account in Use"))</f>
        <v/>
      </c>
      <c r="R752" t="str">
        <f>IFERROR(IF('Journal Template'!C1164="","",IF(IFERROR(VLOOKUP('Journal Template'!C1164,Checks!N:P,3,0),0)="A","","Inactive account in Use")),"")</f>
        <v/>
      </c>
      <c r="S752" t="s">
        <v>4292</v>
      </c>
      <c r="T752" t="s">
        <v>386</v>
      </c>
      <c r="U752" t="s">
        <v>393</v>
      </c>
      <c r="V752" s="150" t="str">
        <f>IF(JRF!C765="","",IF(IFERROR(VLOOKUP(JRF!C765,Checks!S:U,3,0),0)="A","Entry with System fund Dept",""))</f>
        <v/>
      </c>
      <c r="W752" t="str">
        <f>IFERROR(IF('Journal Template'!D1164="","",IF(IFERROR(VLOOKUP('Journal Template'!D1164,Checks!S:U,3,0),0)="A","Entry with System fund Dept","")),"")</f>
        <v/>
      </c>
      <c r="X752" t="s">
        <v>4293</v>
      </c>
      <c r="Y752" t="s">
        <v>386</v>
      </c>
      <c r="Z752" t="s">
        <v>4294</v>
      </c>
      <c r="AA752" t="s">
        <v>391</v>
      </c>
      <c r="AB752" t="s">
        <v>125</v>
      </c>
      <c r="AC752" s="150" t="str">
        <f>IFERROR(IF(JRF!C765="","",IF(AND(VLOOKUP(JRF!C765,X:AA,4,0)=JRF!B765,VLOOKUP(JRF!C765,X:Y,2,0)="A"),"","Inactive Dept Combo Error")),"Inactive Dept Combo Error")</f>
        <v/>
      </c>
      <c r="AD752" t="str">
        <f>IFERROR(IF('Journal Template'!D1164="","",IF(AND(VLOOKUP('Journal Template'!D1164,X:AA,4,0)='Journal Template'!A1164,VLOOKUP('Journal Template'!D1164,X:Y,2,0)="A"),"","Inactive Dept Combo Error")),"")</f>
        <v/>
      </c>
      <c r="AK752" s="150" t="str">
        <f>IF(JRF!B765="","",IF(JRF!B765=IFERROR(VLOOKUP(JRF!B765,Checks!AI:AI,1,0),0),"Entry in Branch/Satellite BU's",""))</f>
        <v/>
      </c>
      <c r="AL752" t="str">
        <f>IFERROR(IF('Journal Template'!A1164="","",IF('Journal Template'!A1164=IFERROR(VLOOKUP('Journal Template'!A1164,Checks!AI:AI,1,0),0),"Entry in Branch/Satellite BU's","")),"")</f>
        <v/>
      </c>
      <c r="AO752" s="171"/>
      <c r="AP752" s="171"/>
      <c r="AQ752" s="171"/>
      <c r="AR752" s="171"/>
      <c r="CI752" t="str">
        <f>IF(JRF!F765&gt;0,"",IF(JRF!B765="","",IF(LEFT(JRF!B765,1)=IFERROR(VLOOKUP(LEFT(JRF!B765,1),$CF$2:$CF$5,1,0),0),"Product Code Required",IF(JRF!C765="","",IF(JRF!C765=IFERROR(VLOOKUP(JRF!C765,$CH:$CH,1,0),0),"Product Code Required","NA")))))</f>
        <v/>
      </c>
      <c r="CJ752" t="str">
        <f>IF(JRF!AV765&gt;0,"",IF(JRF!Q765="","",IF(LEFT(JRF!Q765,1)=IFERROR(VLOOKUP(LEFT(JRF!Q765,1),$CF$2:$CF$5,1,0),0),"Product Code Required",IF(JRF!V765="","",IF(JRF!V765=IFERROR(VLOOKUP(JRF!V765,$CH:$CH,1,0),0),"Product Code Required","NA")))))</f>
        <v/>
      </c>
      <c r="CK752" t="str">
        <f>IFERROR(IF(LEN('Journal Template'!F763)&gt;0,"",IF('Journal Template'!A763="","",IF(LEFT('Journal Template'!A763,1)=IFERROR(VLOOKUP(LEFT('Journal Template'!A763,1),Checks!$CF$2:$CF$5,1,0),0),"Product Code Required",IF('Journal Template'!D763="","",IF('Journal Template'!D763=IFERROR(VLOOKUP('Journal Template'!D763,Checks!$CH:$CH,1,0),0),"Product Code Required","NA"))))),"")</f>
        <v/>
      </c>
    </row>
    <row r="753" spans="14:89">
      <c r="N753" t="s">
        <v>4295</v>
      </c>
      <c r="O753" t="s">
        <v>4296</v>
      </c>
      <c r="P753" t="s">
        <v>386</v>
      </c>
      <c r="Q753" s="150" t="str">
        <f>IF(JRF!D766="","",IF(IFERROR(VLOOKUP(JRF!D766,Checks!N:P,3,0),0)="A","","Inactive account in Use"))</f>
        <v/>
      </c>
      <c r="R753" t="str">
        <f>IFERROR(IF('Journal Template'!C1165="","",IF(IFERROR(VLOOKUP('Journal Template'!C1165,Checks!N:P,3,0),0)="A","","Inactive account in Use")),"")</f>
        <v/>
      </c>
      <c r="S753" t="s">
        <v>4297</v>
      </c>
      <c r="T753" t="s">
        <v>386</v>
      </c>
      <c r="U753" t="s">
        <v>393</v>
      </c>
      <c r="V753" s="150" t="str">
        <f>IF(JRF!C766="","",IF(IFERROR(VLOOKUP(JRF!C766,Checks!S:U,3,0),0)="A","Entry with System fund Dept",""))</f>
        <v/>
      </c>
      <c r="W753" t="str">
        <f>IFERROR(IF('Journal Template'!D1165="","",IF(IFERROR(VLOOKUP('Journal Template'!D1165,Checks!S:U,3,0),0)="A","Entry with System fund Dept","")),"")</f>
        <v/>
      </c>
      <c r="X753" t="s">
        <v>4298</v>
      </c>
      <c r="Y753" t="s">
        <v>386</v>
      </c>
      <c r="Z753" t="s">
        <v>4299</v>
      </c>
      <c r="AA753" t="s">
        <v>399</v>
      </c>
      <c r="AB753" t="s">
        <v>125</v>
      </c>
      <c r="AC753" s="150" t="str">
        <f>IFERROR(IF(JRF!C766="","",IF(AND(VLOOKUP(JRF!C766,X:AA,4,0)=JRF!B766,VLOOKUP(JRF!C766,X:Y,2,0)="A"),"","Inactive Dept Combo Error")),"Inactive Dept Combo Error")</f>
        <v/>
      </c>
      <c r="AD753" t="str">
        <f>IFERROR(IF('Journal Template'!D1165="","",IF(AND(VLOOKUP('Journal Template'!D1165,X:AA,4,0)='Journal Template'!A1165,VLOOKUP('Journal Template'!D1165,X:Y,2,0)="A"),"","Inactive Dept Combo Error")),"")</f>
        <v/>
      </c>
      <c r="AK753" s="150" t="str">
        <f>IF(JRF!B766="","",IF(JRF!B766=IFERROR(VLOOKUP(JRF!B766,Checks!AI:AI,1,0),0),"Entry in Branch/Satellite BU's",""))</f>
        <v/>
      </c>
      <c r="AL753" t="str">
        <f>IFERROR(IF('Journal Template'!A1165="","",IF('Journal Template'!A1165=IFERROR(VLOOKUP('Journal Template'!A1165,Checks!AI:AI,1,0),0),"Entry in Branch/Satellite BU's","")),"")</f>
        <v/>
      </c>
      <c r="AO753" s="171"/>
      <c r="AP753" s="171"/>
      <c r="AQ753" s="171"/>
      <c r="AR753" s="171"/>
      <c r="CI753" t="str">
        <f>IF(JRF!F766&gt;0,"",IF(JRF!B766="","",IF(LEFT(JRF!B766,1)=IFERROR(VLOOKUP(LEFT(JRF!B766,1),$CF$2:$CF$5,1,0),0),"Product Code Required",IF(JRF!C766="","",IF(JRF!C766=IFERROR(VLOOKUP(JRF!C766,$CH:$CH,1,0),0),"Product Code Required","NA")))))</f>
        <v/>
      </c>
      <c r="CJ753" t="str">
        <f>IF(JRF!AV766&gt;0,"",IF(JRF!Q766="","",IF(LEFT(JRF!Q766,1)=IFERROR(VLOOKUP(LEFT(JRF!Q766,1),$CF$2:$CF$5,1,0),0),"Product Code Required",IF(JRF!V766="","",IF(JRF!V766=IFERROR(VLOOKUP(JRF!V766,$CH:$CH,1,0),0),"Product Code Required","NA")))))</f>
        <v/>
      </c>
      <c r="CK753" t="str">
        <f>IFERROR(IF(LEN('Journal Template'!F764)&gt;0,"",IF('Journal Template'!A764="","",IF(LEFT('Journal Template'!A764,1)=IFERROR(VLOOKUP(LEFT('Journal Template'!A764,1),Checks!$CF$2:$CF$5,1,0),0),"Product Code Required",IF('Journal Template'!D764="","",IF('Journal Template'!D764=IFERROR(VLOOKUP('Journal Template'!D764,Checks!$CH:$CH,1,0),0),"Product Code Required","NA"))))),"")</f>
        <v/>
      </c>
    </row>
    <row r="754" spans="14:89">
      <c r="N754" t="s">
        <v>4300</v>
      </c>
      <c r="O754" t="s">
        <v>4301</v>
      </c>
      <c r="P754" t="s">
        <v>386</v>
      </c>
      <c r="Q754" s="150" t="str">
        <f>IF(JRF!D767="","",IF(IFERROR(VLOOKUP(JRF!D767,Checks!N:P,3,0),0)="A","","Inactive account in Use"))</f>
        <v/>
      </c>
      <c r="R754" t="str">
        <f>IFERROR(IF('Journal Template'!C1166="","",IF(IFERROR(VLOOKUP('Journal Template'!C1166,Checks!N:P,3,0),0)="A","","Inactive account in Use")),"")</f>
        <v/>
      </c>
      <c r="S754" t="s">
        <v>4149</v>
      </c>
      <c r="T754" t="s">
        <v>386</v>
      </c>
      <c r="U754" t="s">
        <v>393</v>
      </c>
      <c r="V754" s="150" t="str">
        <f>IF(JRF!C767="","",IF(IFERROR(VLOOKUP(JRF!C767,Checks!S:U,3,0),0)="A","Entry with System fund Dept",""))</f>
        <v/>
      </c>
      <c r="W754" t="str">
        <f>IFERROR(IF('Journal Template'!D1166="","",IF(IFERROR(VLOOKUP('Journal Template'!D1166,Checks!S:U,3,0),0)="A","Entry with System fund Dept","")),"")</f>
        <v/>
      </c>
      <c r="X754" t="s">
        <v>4302</v>
      </c>
      <c r="Y754" t="s">
        <v>386</v>
      </c>
      <c r="Z754" t="s">
        <v>4303</v>
      </c>
      <c r="AA754" t="s">
        <v>4304</v>
      </c>
      <c r="AB754" t="s">
        <v>125</v>
      </c>
      <c r="AC754" s="150" t="str">
        <f>IFERROR(IF(JRF!C767="","",IF(AND(VLOOKUP(JRF!C767,X:AA,4,0)=JRF!B767,VLOOKUP(JRF!C767,X:Y,2,0)="A"),"","Inactive Dept Combo Error")),"Inactive Dept Combo Error")</f>
        <v/>
      </c>
      <c r="AD754" t="str">
        <f>IFERROR(IF('Journal Template'!D1166="","",IF(AND(VLOOKUP('Journal Template'!D1166,X:AA,4,0)='Journal Template'!A1166,VLOOKUP('Journal Template'!D1166,X:Y,2,0)="A"),"","Inactive Dept Combo Error")),"")</f>
        <v/>
      </c>
      <c r="AK754" s="150" t="str">
        <f>IF(JRF!B767="","",IF(JRF!B767=IFERROR(VLOOKUP(JRF!B767,Checks!AI:AI,1,0),0),"Entry in Branch/Satellite BU's",""))</f>
        <v/>
      </c>
      <c r="AL754" t="str">
        <f>IFERROR(IF('Journal Template'!A1166="","",IF('Journal Template'!A1166=IFERROR(VLOOKUP('Journal Template'!A1166,Checks!AI:AI,1,0),0),"Entry in Branch/Satellite BU's","")),"")</f>
        <v/>
      </c>
      <c r="AO754" s="171"/>
      <c r="AP754" s="171"/>
      <c r="AQ754" s="171"/>
      <c r="AR754" s="171"/>
      <c r="CI754" t="str">
        <f>IF(JRF!F767&gt;0,"",IF(JRF!B767="","",IF(LEFT(JRF!B767,1)=IFERROR(VLOOKUP(LEFT(JRF!B767,1),$CF$2:$CF$5,1,0),0),"Product Code Required",IF(JRF!C767="","",IF(JRF!C767=IFERROR(VLOOKUP(JRF!C767,$CH:$CH,1,0),0),"Product Code Required","NA")))))</f>
        <v/>
      </c>
      <c r="CJ754" t="str">
        <f>IF(JRF!AV767&gt;0,"",IF(JRF!Q767="","",IF(LEFT(JRF!Q767,1)=IFERROR(VLOOKUP(LEFT(JRF!Q767,1),$CF$2:$CF$5,1,0),0),"Product Code Required",IF(JRF!V767="","",IF(JRF!V767=IFERROR(VLOOKUP(JRF!V767,$CH:$CH,1,0),0),"Product Code Required","NA")))))</f>
        <v/>
      </c>
      <c r="CK754" t="str">
        <f>IFERROR(IF(LEN('Journal Template'!F765)&gt;0,"",IF('Journal Template'!A765="","",IF(LEFT('Journal Template'!A765,1)=IFERROR(VLOOKUP(LEFT('Journal Template'!A765,1),Checks!$CF$2:$CF$5,1,0),0),"Product Code Required",IF('Journal Template'!D765="","",IF('Journal Template'!D765=IFERROR(VLOOKUP('Journal Template'!D765,Checks!$CH:$CH,1,0),0),"Product Code Required","NA"))))),"")</f>
        <v/>
      </c>
    </row>
    <row r="755" spans="14:89">
      <c r="N755" t="s">
        <v>4305</v>
      </c>
      <c r="O755" t="s">
        <v>4306</v>
      </c>
      <c r="P755" t="s">
        <v>386</v>
      </c>
      <c r="Q755" s="150" t="str">
        <f>IF(JRF!D768="","",IF(IFERROR(VLOOKUP(JRF!D768,Checks!N:P,3,0),0)="A","","Inactive account in Use"))</f>
        <v/>
      </c>
      <c r="R755" t="str">
        <f>IFERROR(IF('Journal Template'!C1167="","",IF(IFERROR(VLOOKUP('Journal Template'!C1167,Checks!N:P,3,0),0)="A","","Inactive account in Use")),"")</f>
        <v/>
      </c>
      <c r="S755" t="s">
        <v>4154</v>
      </c>
      <c r="T755" t="s">
        <v>386</v>
      </c>
      <c r="U755" t="s">
        <v>393</v>
      </c>
      <c r="V755" s="150" t="str">
        <f>IF(JRF!C768="","",IF(IFERROR(VLOOKUP(JRF!C768,Checks!S:U,3,0),0)="A","Entry with System fund Dept",""))</f>
        <v/>
      </c>
      <c r="W755" t="str">
        <f>IFERROR(IF('Journal Template'!D1167="","",IF(IFERROR(VLOOKUP('Journal Template'!D1167,Checks!S:U,3,0),0)="A","Entry with System fund Dept","")),"")</f>
        <v/>
      </c>
      <c r="X755" t="s">
        <v>4307</v>
      </c>
      <c r="Y755" t="s">
        <v>386</v>
      </c>
      <c r="Z755" t="s">
        <v>4308</v>
      </c>
      <c r="AA755" t="s">
        <v>505</v>
      </c>
      <c r="AB755" t="s">
        <v>125</v>
      </c>
      <c r="AC755" s="150" t="str">
        <f>IFERROR(IF(JRF!C768="","",IF(AND(VLOOKUP(JRF!C768,X:AA,4,0)=JRF!B768,VLOOKUP(JRF!C768,X:Y,2,0)="A"),"","Inactive Dept Combo Error")),"Inactive Dept Combo Error")</f>
        <v/>
      </c>
      <c r="AD755" t="str">
        <f>IFERROR(IF('Journal Template'!D1167="","",IF(AND(VLOOKUP('Journal Template'!D1167,X:AA,4,0)='Journal Template'!A1167,VLOOKUP('Journal Template'!D1167,X:Y,2,0)="A"),"","Inactive Dept Combo Error")),"")</f>
        <v/>
      </c>
      <c r="AK755" s="150" t="str">
        <f>IF(JRF!B768="","",IF(JRF!B768=IFERROR(VLOOKUP(JRF!B768,Checks!AI:AI,1,0),0),"Entry in Branch/Satellite BU's",""))</f>
        <v/>
      </c>
      <c r="AL755" t="str">
        <f>IFERROR(IF('Journal Template'!A1167="","",IF('Journal Template'!A1167=IFERROR(VLOOKUP('Journal Template'!A1167,Checks!AI:AI,1,0),0),"Entry in Branch/Satellite BU's","")),"")</f>
        <v/>
      </c>
      <c r="AO755" s="171"/>
      <c r="AP755" s="171"/>
      <c r="AQ755" s="171"/>
      <c r="AR755" s="171"/>
      <c r="CI755" t="str">
        <f>IF(JRF!F768&gt;0,"",IF(JRF!B768="","",IF(LEFT(JRF!B768,1)=IFERROR(VLOOKUP(LEFT(JRF!B768,1),$CF$2:$CF$5,1,0),0),"Product Code Required",IF(JRF!C768="","",IF(JRF!C768=IFERROR(VLOOKUP(JRF!C768,$CH:$CH,1,0),0),"Product Code Required","NA")))))</f>
        <v/>
      </c>
      <c r="CJ755" t="str">
        <f>IF(JRF!AV768&gt;0,"",IF(JRF!Q768="","",IF(LEFT(JRF!Q768,1)=IFERROR(VLOOKUP(LEFT(JRF!Q768,1),$CF$2:$CF$5,1,0),0),"Product Code Required",IF(JRF!V768="","",IF(JRF!V768=IFERROR(VLOOKUP(JRF!V768,$CH:$CH,1,0),0),"Product Code Required","NA")))))</f>
        <v/>
      </c>
      <c r="CK755" t="str">
        <f>IFERROR(IF(LEN('Journal Template'!F766)&gt;0,"",IF('Journal Template'!A766="","",IF(LEFT('Journal Template'!A766,1)=IFERROR(VLOOKUP(LEFT('Journal Template'!A766,1),Checks!$CF$2:$CF$5,1,0),0),"Product Code Required",IF('Journal Template'!D766="","",IF('Journal Template'!D766=IFERROR(VLOOKUP('Journal Template'!D766,Checks!$CH:$CH,1,0),0),"Product Code Required","NA"))))),"")</f>
        <v/>
      </c>
    </row>
    <row r="756" spans="14:89">
      <c r="N756" t="s">
        <v>4309</v>
      </c>
      <c r="O756" t="s">
        <v>4310</v>
      </c>
      <c r="P756" t="s">
        <v>386</v>
      </c>
      <c r="Q756" s="150" t="str">
        <f>IF(JRF!D769="","",IF(IFERROR(VLOOKUP(JRF!D769,Checks!N:P,3,0),0)="A","","Inactive account in Use"))</f>
        <v/>
      </c>
      <c r="R756" t="str">
        <f>IFERROR(IF('Journal Template'!C1168="","",IF(IFERROR(VLOOKUP('Journal Template'!C1168,Checks!N:P,3,0),0)="A","","Inactive account in Use")),"")</f>
        <v/>
      </c>
      <c r="S756" t="s">
        <v>4164</v>
      </c>
      <c r="T756" t="s">
        <v>386</v>
      </c>
      <c r="U756" t="s">
        <v>393</v>
      </c>
      <c r="V756" s="150" t="str">
        <f>IF(JRF!C769="","",IF(IFERROR(VLOOKUP(JRF!C769,Checks!S:U,3,0),0)="A","Entry with System fund Dept",""))</f>
        <v/>
      </c>
      <c r="W756" t="str">
        <f>IFERROR(IF('Journal Template'!D1168="","",IF(IFERROR(VLOOKUP('Journal Template'!D1168,Checks!S:U,3,0),0)="A","Entry with System fund Dept","")),"")</f>
        <v/>
      </c>
      <c r="X756" t="s">
        <v>4311</v>
      </c>
      <c r="Y756" t="s">
        <v>386</v>
      </c>
      <c r="Z756" t="s">
        <v>4312</v>
      </c>
      <c r="AA756" t="s">
        <v>412</v>
      </c>
      <c r="AB756" t="s">
        <v>125</v>
      </c>
      <c r="AC756" s="150" t="str">
        <f>IFERROR(IF(JRF!C769="","",IF(AND(VLOOKUP(JRF!C769,X:AA,4,0)=JRF!B769,VLOOKUP(JRF!C769,X:Y,2,0)="A"),"","Inactive Dept Combo Error")),"Inactive Dept Combo Error")</f>
        <v/>
      </c>
      <c r="AD756" t="str">
        <f>IFERROR(IF('Journal Template'!D1168="","",IF(AND(VLOOKUP('Journal Template'!D1168,X:AA,4,0)='Journal Template'!A1168,VLOOKUP('Journal Template'!D1168,X:Y,2,0)="A"),"","Inactive Dept Combo Error")),"")</f>
        <v/>
      </c>
      <c r="AK756" s="150" t="str">
        <f>IF(JRF!B769="","",IF(JRF!B769=IFERROR(VLOOKUP(JRF!B769,Checks!AI:AI,1,0),0),"Entry in Branch/Satellite BU's",""))</f>
        <v/>
      </c>
      <c r="AL756" t="str">
        <f>IFERROR(IF('Journal Template'!A1168="","",IF('Journal Template'!A1168=IFERROR(VLOOKUP('Journal Template'!A1168,Checks!AI:AI,1,0),0),"Entry in Branch/Satellite BU's","")),"")</f>
        <v/>
      </c>
      <c r="AO756" s="171"/>
      <c r="AP756" s="171"/>
      <c r="AQ756" s="171"/>
      <c r="AR756" s="171"/>
      <c r="CI756" t="str">
        <f>IF(JRF!F769&gt;0,"",IF(JRF!B769="","",IF(LEFT(JRF!B769,1)=IFERROR(VLOOKUP(LEFT(JRF!B769,1),$CF$2:$CF$5,1,0),0),"Product Code Required",IF(JRF!C769="","",IF(JRF!C769=IFERROR(VLOOKUP(JRF!C769,$CH:$CH,1,0),0),"Product Code Required","NA")))))</f>
        <v/>
      </c>
      <c r="CJ756" t="str">
        <f>IF(JRF!AV769&gt;0,"",IF(JRF!Q769="","",IF(LEFT(JRF!Q769,1)=IFERROR(VLOOKUP(LEFT(JRF!Q769,1),$CF$2:$CF$5,1,0),0),"Product Code Required",IF(JRF!V769="","",IF(JRF!V769=IFERROR(VLOOKUP(JRF!V769,$CH:$CH,1,0),0),"Product Code Required","NA")))))</f>
        <v/>
      </c>
      <c r="CK756" t="str">
        <f>IFERROR(IF(LEN('Journal Template'!F767)&gt;0,"",IF('Journal Template'!A767="","",IF(LEFT('Journal Template'!A767,1)=IFERROR(VLOOKUP(LEFT('Journal Template'!A767,1),Checks!$CF$2:$CF$5,1,0),0),"Product Code Required",IF('Journal Template'!D767="","",IF('Journal Template'!D767=IFERROR(VLOOKUP('Journal Template'!D767,Checks!$CH:$CH,1,0),0),"Product Code Required","NA"))))),"")</f>
        <v/>
      </c>
    </row>
    <row r="757" spans="14:89">
      <c r="N757" t="s">
        <v>4313</v>
      </c>
      <c r="O757" t="s">
        <v>4314</v>
      </c>
      <c r="P757" t="s">
        <v>386</v>
      </c>
      <c r="Q757" s="150" t="str">
        <f>IF(JRF!D770="","",IF(IFERROR(VLOOKUP(JRF!D770,Checks!N:P,3,0),0)="A","","Inactive account in Use"))</f>
        <v/>
      </c>
      <c r="R757" t="str">
        <f>IFERROR(IF('Journal Template'!C1169="","",IF(IFERROR(VLOOKUP('Journal Template'!C1169,Checks!N:P,3,0),0)="A","","Inactive account in Use")),"")</f>
        <v/>
      </c>
      <c r="S757" t="s">
        <v>4169</v>
      </c>
      <c r="T757" t="s">
        <v>386</v>
      </c>
      <c r="U757" t="s">
        <v>393</v>
      </c>
      <c r="V757" s="150" t="str">
        <f>IF(JRF!C770="","",IF(IFERROR(VLOOKUP(JRF!C770,Checks!S:U,3,0),0)="A","Entry with System fund Dept",""))</f>
        <v/>
      </c>
      <c r="W757" t="str">
        <f>IFERROR(IF('Journal Template'!D1169="","",IF(IFERROR(VLOOKUP('Journal Template'!D1169,Checks!S:U,3,0),0)="A","Entry with System fund Dept","")),"")</f>
        <v/>
      </c>
      <c r="X757" t="s">
        <v>4315</v>
      </c>
      <c r="Y757" t="s">
        <v>386</v>
      </c>
      <c r="Z757" t="s">
        <v>4316</v>
      </c>
      <c r="AA757" t="s">
        <v>391</v>
      </c>
      <c r="AB757" t="s">
        <v>125</v>
      </c>
      <c r="AC757" s="150" t="str">
        <f>IFERROR(IF(JRF!C770="","",IF(AND(VLOOKUP(JRF!C770,X:AA,4,0)=JRF!B770,VLOOKUP(JRF!C770,X:Y,2,0)="A"),"","Inactive Dept Combo Error")),"Inactive Dept Combo Error")</f>
        <v/>
      </c>
      <c r="AD757" t="str">
        <f>IFERROR(IF('Journal Template'!D1169="","",IF(AND(VLOOKUP('Journal Template'!D1169,X:AA,4,0)='Journal Template'!A1169,VLOOKUP('Journal Template'!D1169,X:Y,2,0)="A"),"","Inactive Dept Combo Error")),"")</f>
        <v/>
      </c>
      <c r="AK757" s="150" t="str">
        <f>IF(JRF!B770="","",IF(JRF!B770=IFERROR(VLOOKUP(JRF!B770,Checks!AI:AI,1,0),0),"Entry in Branch/Satellite BU's",""))</f>
        <v/>
      </c>
      <c r="AL757" t="str">
        <f>IFERROR(IF('Journal Template'!A1169="","",IF('Journal Template'!A1169=IFERROR(VLOOKUP('Journal Template'!A1169,Checks!AI:AI,1,0),0),"Entry in Branch/Satellite BU's","")),"")</f>
        <v/>
      </c>
      <c r="AO757" s="171"/>
      <c r="AP757" s="171"/>
      <c r="AQ757" s="171"/>
      <c r="AR757" s="171"/>
      <c r="CI757" t="str">
        <f>IF(JRF!F770&gt;0,"",IF(JRF!B770="","",IF(LEFT(JRF!B770,1)=IFERROR(VLOOKUP(LEFT(JRF!B770,1),$CF$2:$CF$5,1,0),0),"Product Code Required",IF(JRF!C770="","",IF(JRF!C770=IFERROR(VLOOKUP(JRF!C770,$CH:$CH,1,0),0),"Product Code Required","NA")))))</f>
        <v/>
      </c>
      <c r="CJ757" t="str">
        <f>IF(JRF!AV770&gt;0,"",IF(JRF!Q770="","",IF(LEFT(JRF!Q770,1)=IFERROR(VLOOKUP(LEFT(JRF!Q770,1),$CF$2:$CF$5,1,0),0),"Product Code Required",IF(JRF!V770="","",IF(JRF!V770=IFERROR(VLOOKUP(JRF!V770,$CH:$CH,1,0),0),"Product Code Required","NA")))))</f>
        <v/>
      </c>
      <c r="CK757" t="str">
        <f>IFERROR(IF(LEN('Journal Template'!F768)&gt;0,"",IF('Journal Template'!A768="","",IF(LEFT('Journal Template'!A768,1)=IFERROR(VLOOKUP(LEFT('Journal Template'!A768,1),Checks!$CF$2:$CF$5,1,0),0),"Product Code Required",IF('Journal Template'!D768="","",IF('Journal Template'!D768=IFERROR(VLOOKUP('Journal Template'!D768,Checks!$CH:$CH,1,0),0),"Product Code Required","NA"))))),"")</f>
        <v/>
      </c>
    </row>
    <row r="758" spans="14:89">
      <c r="N758" t="s">
        <v>4317</v>
      </c>
      <c r="O758" t="s">
        <v>4318</v>
      </c>
      <c r="P758" t="s">
        <v>386</v>
      </c>
      <c r="Q758" s="150" t="str">
        <f>IF(JRF!D771="","",IF(IFERROR(VLOOKUP(JRF!D771,Checks!N:P,3,0),0)="A","","Inactive account in Use"))</f>
        <v/>
      </c>
      <c r="R758" t="str">
        <f>IFERROR(IF('Journal Template'!C1170="","",IF(IFERROR(VLOOKUP('Journal Template'!C1170,Checks!N:P,3,0),0)="A","","Inactive account in Use")),"")</f>
        <v/>
      </c>
      <c r="S758" t="s">
        <v>4174</v>
      </c>
      <c r="T758" t="s">
        <v>386</v>
      </c>
      <c r="U758" t="s">
        <v>393</v>
      </c>
      <c r="V758" s="150" t="str">
        <f>IF(JRF!C771="","",IF(IFERROR(VLOOKUP(JRF!C771,Checks!S:U,3,0),0)="A","Entry with System fund Dept",""))</f>
        <v/>
      </c>
      <c r="W758" t="str">
        <f>IFERROR(IF('Journal Template'!D1170="","",IF(IFERROR(VLOOKUP('Journal Template'!D1170,Checks!S:U,3,0),0)="A","Entry with System fund Dept","")),"")</f>
        <v/>
      </c>
      <c r="X758" t="s">
        <v>4319</v>
      </c>
      <c r="Y758" t="s">
        <v>389</v>
      </c>
      <c r="Z758" t="s">
        <v>4320</v>
      </c>
      <c r="AA758" t="s">
        <v>391</v>
      </c>
      <c r="AB758" t="s">
        <v>125</v>
      </c>
      <c r="AC758" s="150" t="str">
        <f>IFERROR(IF(JRF!C771="","",IF(AND(VLOOKUP(JRF!C771,X:AA,4,0)=JRF!B771,VLOOKUP(JRF!C771,X:Y,2,0)="A"),"","Inactive Dept Combo Error")),"Inactive Dept Combo Error")</f>
        <v/>
      </c>
      <c r="AD758" t="str">
        <f>IFERROR(IF('Journal Template'!D1170="","",IF(AND(VLOOKUP('Journal Template'!D1170,X:AA,4,0)='Journal Template'!A1170,VLOOKUP('Journal Template'!D1170,X:Y,2,0)="A"),"","Inactive Dept Combo Error")),"")</f>
        <v/>
      </c>
      <c r="AK758" s="150" t="str">
        <f>IF(JRF!B771="","",IF(JRF!B771=IFERROR(VLOOKUP(JRF!B771,Checks!AI:AI,1,0),0),"Entry in Branch/Satellite BU's",""))</f>
        <v/>
      </c>
      <c r="AL758" t="str">
        <f>IFERROR(IF('Journal Template'!A1170="","",IF('Journal Template'!A1170=IFERROR(VLOOKUP('Journal Template'!A1170,Checks!AI:AI,1,0),0),"Entry in Branch/Satellite BU's","")),"")</f>
        <v/>
      </c>
      <c r="AO758" s="171"/>
      <c r="AP758" s="171"/>
      <c r="AQ758" s="171"/>
      <c r="AR758" s="171"/>
      <c r="CI758" t="str">
        <f>IF(JRF!F771&gt;0,"",IF(JRF!B771="","",IF(LEFT(JRF!B771,1)=IFERROR(VLOOKUP(LEFT(JRF!B771,1),$CF$2:$CF$5,1,0),0),"Product Code Required",IF(JRF!C771="","",IF(JRF!C771=IFERROR(VLOOKUP(JRF!C771,$CH:$CH,1,0),0),"Product Code Required","NA")))))</f>
        <v/>
      </c>
      <c r="CJ758" t="str">
        <f>IF(JRF!AV771&gt;0,"",IF(JRF!Q771="","",IF(LEFT(JRF!Q771,1)=IFERROR(VLOOKUP(LEFT(JRF!Q771,1),$CF$2:$CF$5,1,0),0),"Product Code Required",IF(JRF!V771="","",IF(JRF!V771=IFERROR(VLOOKUP(JRF!V771,$CH:$CH,1,0),0),"Product Code Required","NA")))))</f>
        <v/>
      </c>
      <c r="CK758" t="str">
        <f>IFERROR(IF(LEN('Journal Template'!F769)&gt;0,"",IF('Journal Template'!A769="","",IF(LEFT('Journal Template'!A769,1)=IFERROR(VLOOKUP(LEFT('Journal Template'!A769,1),Checks!$CF$2:$CF$5,1,0),0),"Product Code Required",IF('Journal Template'!D769="","",IF('Journal Template'!D769=IFERROR(VLOOKUP('Journal Template'!D769,Checks!$CH:$CH,1,0),0),"Product Code Required","NA"))))),"")</f>
        <v/>
      </c>
    </row>
    <row r="759" spans="14:89">
      <c r="N759" t="s">
        <v>4321</v>
      </c>
      <c r="O759" t="s">
        <v>4322</v>
      </c>
      <c r="P759" t="s">
        <v>386</v>
      </c>
      <c r="Q759" s="150" t="str">
        <f>IF(JRF!D772="","",IF(IFERROR(VLOOKUP(JRF!D772,Checks!N:P,3,0),0)="A","","Inactive account in Use"))</f>
        <v/>
      </c>
      <c r="R759" t="str">
        <f>IFERROR(IF('Journal Template'!C1171="","",IF(IFERROR(VLOOKUP('Journal Template'!C1171,Checks!N:P,3,0),0)="A","","Inactive account in Use")),"")</f>
        <v/>
      </c>
      <c r="S759" t="s">
        <v>4323</v>
      </c>
      <c r="T759" t="s">
        <v>386</v>
      </c>
      <c r="U759" t="s">
        <v>393</v>
      </c>
      <c r="V759" s="150" t="str">
        <f>IF(JRF!C772="","",IF(IFERROR(VLOOKUP(JRF!C772,Checks!S:U,3,0),0)="A","Entry with System fund Dept",""))</f>
        <v/>
      </c>
      <c r="W759" t="str">
        <f>IFERROR(IF('Journal Template'!D1171="","",IF(IFERROR(VLOOKUP('Journal Template'!D1171,Checks!S:U,3,0),0)="A","Entry with System fund Dept","")),"")</f>
        <v/>
      </c>
      <c r="X759" t="s">
        <v>4324</v>
      </c>
      <c r="Y759" t="s">
        <v>386</v>
      </c>
      <c r="Z759" t="s">
        <v>4325</v>
      </c>
      <c r="AA759" t="s">
        <v>391</v>
      </c>
      <c r="AB759" t="s">
        <v>125</v>
      </c>
      <c r="AC759" s="150" t="str">
        <f>IFERROR(IF(JRF!C772="","",IF(AND(VLOOKUP(JRF!C772,X:AA,4,0)=JRF!B772,VLOOKUP(JRF!C772,X:Y,2,0)="A"),"","Inactive Dept Combo Error")),"Inactive Dept Combo Error")</f>
        <v/>
      </c>
      <c r="AD759" t="str">
        <f>IFERROR(IF('Journal Template'!D1171="","",IF(AND(VLOOKUP('Journal Template'!D1171,X:AA,4,0)='Journal Template'!A1171,VLOOKUP('Journal Template'!D1171,X:Y,2,0)="A"),"","Inactive Dept Combo Error")),"")</f>
        <v/>
      </c>
      <c r="AK759" s="150" t="str">
        <f>IF(JRF!B772="","",IF(JRF!B772=IFERROR(VLOOKUP(JRF!B772,Checks!AI:AI,1,0),0),"Entry in Branch/Satellite BU's",""))</f>
        <v/>
      </c>
      <c r="AL759" t="str">
        <f>IFERROR(IF('Journal Template'!A1171="","",IF('Journal Template'!A1171=IFERROR(VLOOKUP('Journal Template'!A1171,Checks!AI:AI,1,0),0),"Entry in Branch/Satellite BU's","")),"")</f>
        <v/>
      </c>
      <c r="AO759" s="171"/>
      <c r="AP759" s="171"/>
      <c r="AQ759" s="171"/>
      <c r="AR759" s="171"/>
      <c r="CI759" t="str">
        <f>IF(JRF!F772&gt;0,"",IF(JRF!B772="","",IF(LEFT(JRF!B772,1)=IFERROR(VLOOKUP(LEFT(JRF!B772,1),$CF$2:$CF$5,1,0),0),"Product Code Required",IF(JRF!C772="","",IF(JRF!C772=IFERROR(VLOOKUP(JRF!C772,$CH:$CH,1,0),0),"Product Code Required","NA")))))</f>
        <v/>
      </c>
      <c r="CJ759" t="str">
        <f>IF(JRF!AV772&gt;0,"",IF(JRF!Q772="","",IF(LEFT(JRF!Q772,1)=IFERROR(VLOOKUP(LEFT(JRF!Q772,1),$CF$2:$CF$5,1,0),0),"Product Code Required",IF(JRF!V772="","",IF(JRF!V772=IFERROR(VLOOKUP(JRF!V772,$CH:$CH,1,0),0),"Product Code Required","NA")))))</f>
        <v/>
      </c>
      <c r="CK759" t="str">
        <f>IFERROR(IF(LEN('Journal Template'!F770)&gt;0,"",IF('Journal Template'!A770="","",IF(LEFT('Journal Template'!A770,1)=IFERROR(VLOOKUP(LEFT('Journal Template'!A770,1),Checks!$CF$2:$CF$5,1,0),0),"Product Code Required",IF('Journal Template'!D770="","",IF('Journal Template'!D770=IFERROR(VLOOKUP('Journal Template'!D770,Checks!$CH:$CH,1,0),0),"Product Code Required","NA"))))),"")</f>
        <v/>
      </c>
    </row>
    <row r="760" spans="14:89">
      <c r="N760" t="s">
        <v>4326</v>
      </c>
      <c r="O760" t="s">
        <v>4327</v>
      </c>
      <c r="P760" t="s">
        <v>386</v>
      </c>
      <c r="Q760" s="150" t="str">
        <f>IF(JRF!D773="","",IF(IFERROR(VLOOKUP(JRF!D773,Checks!N:P,3,0),0)="A","","Inactive account in Use"))</f>
        <v/>
      </c>
      <c r="R760" t="str">
        <f>IFERROR(IF('Journal Template'!C1172="","",IF(IFERROR(VLOOKUP('Journal Template'!C1172,Checks!N:P,3,0),0)="A","","Inactive account in Use")),"")</f>
        <v/>
      </c>
      <c r="S760" t="s">
        <v>4328</v>
      </c>
      <c r="T760" t="s">
        <v>386</v>
      </c>
      <c r="U760" t="s">
        <v>393</v>
      </c>
      <c r="V760" s="150" t="str">
        <f>IF(JRF!C773="","",IF(IFERROR(VLOOKUP(JRF!C773,Checks!S:U,3,0),0)="A","Entry with System fund Dept",""))</f>
        <v/>
      </c>
      <c r="W760" t="str">
        <f>IFERROR(IF('Journal Template'!D1172="","",IF(IFERROR(VLOOKUP('Journal Template'!D1172,Checks!S:U,3,0),0)="A","Entry with System fund Dept","")),"")</f>
        <v/>
      </c>
      <c r="X760" t="s">
        <v>4329</v>
      </c>
      <c r="Y760" t="s">
        <v>389</v>
      </c>
      <c r="Z760" t="s">
        <v>4330</v>
      </c>
      <c r="AA760" t="s">
        <v>4144</v>
      </c>
      <c r="AB760" t="s">
        <v>4145</v>
      </c>
      <c r="AC760" s="150" t="str">
        <f>IFERROR(IF(JRF!C773="","",IF(AND(VLOOKUP(JRF!C773,X:AA,4,0)=JRF!B773,VLOOKUP(JRF!C773,X:Y,2,0)="A"),"","Inactive Dept Combo Error")),"Inactive Dept Combo Error")</f>
        <v/>
      </c>
      <c r="AD760" t="str">
        <f>IFERROR(IF('Journal Template'!D1172="","",IF(AND(VLOOKUP('Journal Template'!D1172,X:AA,4,0)='Journal Template'!A1172,VLOOKUP('Journal Template'!D1172,X:Y,2,0)="A"),"","Inactive Dept Combo Error")),"")</f>
        <v/>
      </c>
      <c r="AK760" s="150" t="str">
        <f>IF(JRF!B773="","",IF(JRF!B773=IFERROR(VLOOKUP(JRF!B773,Checks!AI:AI,1,0),0),"Entry in Branch/Satellite BU's",""))</f>
        <v/>
      </c>
      <c r="AL760" t="str">
        <f>IFERROR(IF('Journal Template'!A1172="","",IF('Journal Template'!A1172=IFERROR(VLOOKUP('Journal Template'!A1172,Checks!AI:AI,1,0),0),"Entry in Branch/Satellite BU's","")),"")</f>
        <v/>
      </c>
      <c r="AO760" s="171"/>
      <c r="AP760" s="171"/>
      <c r="AQ760" s="171"/>
      <c r="AR760" s="171"/>
      <c r="CI760" t="str">
        <f>IF(JRF!F773&gt;0,"",IF(JRF!B773="","",IF(LEFT(JRF!B773,1)=IFERROR(VLOOKUP(LEFT(JRF!B773,1),$CF$2:$CF$5,1,0),0),"Product Code Required",IF(JRF!C773="","",IF(JRF!C773=IFERROR(VLOOKUP(JRF!C773,$CH:$CH,1,0),0),"Product Code Required","NA")))))</f>
        <v/>
      </c>
      <c r="CJ760" t="str">
        <f>IF(JRF!AV773&gt;0,"",IF(JRF!Q773="","",IF(LEFT(JRF!Q773,1)=IFERROR(VLOOKUP(LEFT(JRF!Q773,1),$CF$2:$CF$5,1,0),0),"Product Code Required",IF(JRF!V773="","",IF(JRF!V773=IFERROR(VLOOKUP(JRF!V773,$CH:$CH,1,0),0),"Product Code Required","NA")))))</f>
        <v/>
      </c>
      <c r="CK760" t="str">
        <f>IFERROR(IF(LEN('Journal Template'!F771)&gt;0,"",IF('Journal Template'!A771="","",IF(LEFT('Journal Template'!A771,1)=IFERROR(VLOOKUP(LEFT('Journal Template'!A771,1),Checks!$CF$2:$CF$5,1,0),0),"Product Code Required",IF('Journal Template'!D771="","",IF('Journal Template'!D771=IFERROR(VLOOKUP('Journal Template'!D771,Checks!$CH:$CH,1,0),0),"Product Code Required","NA"))))),"")</f>
        <v/>
      </c>
    </row>
    <row r="761" spans="14:89">
      <c r="N761" t="s">
        <v>4331</v>
      </c>
      <c r="O761" t="s">
        <v>4332</v>
      </c>
      <c r="P761" t="s">
        <v>386</v>
      </c>
      <c r="Q761" s="150" t="str">
        <f>IF(JRF!D774="","",IF(IFERROR(VLOOKUP(JRF!D774,Checks!N:P,3,0),0)="A","","Inactive account in Use"))</f>
        <v/>
      </c>
      <c r="R761" t="str">
        <f>IFERROR(IF('Journal Template'!C1173="","",IF(IFERROR(VLOOKUP('Journal Template'!C1173,Checks!N:P,3,0),0)="A","","Inactive account in Use")),"")</f>
        <v/>
      </c>
      <c r="S761" t="s">
        <v>4333</v>
      </c>
      <c r="T761" t="s">
        <v>386</v>
      </c>
      <c r="U761" t="s">
        <v>393</v>
      </c>
      <c r="V761" s="150" t="str">
        <f>IF(JRF!C774="","",IF(IFERROR(VLOOKUP(JRF!C774,Checks!S:U,3,0),0)="A","Entry with System fund Dept",""))</f>
        <v/>
      </c>
      <c r="W761" t="str">
        <f>IFERROR(IF('Journal Template'!D1173="","",IF(IFERROR(VLOOKUP('Journal Template'!D1173,Checks!S:U,3,0),0)="A","Entry with System fund Dept","")),"")</f>
        <v/>
      </c>
      <c r="X761" t="s">
        <v>4334</v>
      </c>
      <c r="Y761" t="s">
        <v>386</v>
      </c>
      <c r="Z761" t="s">
        <v>4335</v>
      </c>
      <c r="AA761" t="s">
        <v>391</v>
      </c>
      <c r="AB761" t="s">
        <v>125</v>
      </c>
      <c r="AC761" s="150" t="str">
        <f>IFERROR(IF(JRF!C774="","",IF(AND(VLOOKUP(JRF!C774,X:AA,4,0)=JRF!B774,VLOOKUP(JRF!C774,X:Y,2,0)="A"),"","Inactive Dept Combo Error")),"Inactive Dept Combo Error")</f>
        <v/>
      </c>
      <c r="AD761" t="str">
        <f>IFERROR(IF('Journal Template'!D1173="","",IF(AND(VLOOKUP('Journal Template'!D1173,X:AA,4,0)='Journal Template'!A1173,VLOOKUP('Journal Template'!D1173,X:Y,2,0)="A"),"","Inactive Dept Combo Error")),"")</f>
        <v/>
      </c>
      <c r="AK761" s="150" t="str">
        <f>IF(JRF!B774="","",IF(JRF!B774=IFERROR(VLOOKUP(JRF!B774,Checks!AI:AI,1,0),0),"Entry in Branch/Satellite BU's",""))</f>
        <v/>
      </c>
      <c r="AL761" t="str">
        <f>IFERROR(IF('Journal Template'!A1173="","",IF('Journal Template'!A1173=IFERROR(VLOOKUP('Journal Template'!A1173,Checks!AI:AI,1,0),0),"Entry in Branch/Satellite BU's","")),"")</f>
        <v/>
      </c>
      <c r="AO761" s="171"/>
      <c r="AP761" s="171"/>
      <c r="AQ761" s="171"/>
      <c r="AR761" s="171"/>
      <c r="CI761" t="str">
        <f>IF(JRF!F774&gt;0,"",IF(JRF!B774="","",IF(LEFT(JRF!B774,1)=IFERROR(VLOOKUP(LEFT(JRF!B774,1),$CF$2:$CF$5,1,0),0),"Product Code Required",IF(JRF!C774="","",IF(JRF!C774=IFERROR(VLOOKUP(JRF!C774,$CH:$CH,1,0),0),"Product Code Required","NA")))))</f>
        <v/>
      </c>
      <c r="CJ761" t="str">
        <f>IF(JRF!AV774&gt;0,"",IF(JRF!Q774="","",IF(LEFT(JRF!Q774,1)=IFERROR(VLOOKUP(LEFT(JRF!Q774,1),$CF$2:$CF$5,1,0),0),"Product Code Required",IF(JRF!V774="","",IF(JRF!V774=IFERROR(VLOOKUP(JRF!V774,$CH:$CH,1,0),0),"Product Code Required","NA")))))</f>
        <v/>
      </c>
      <c r="CK761" t="str">
        <f>IFERROR(IF(LEN('Journal Template'!F772)&gt;0,"",IF('Journal Template'!A772="","",IF(LEFT('Journal Template'!A772,1)=IFERROR(VLOOKUP(LEFT('Journal Template'!A772,1),Checks!$CF$2:$CF$5,1,0),0),"Product Code Required",IF('Journal Template'!D772="","",IF('Journal Template'!D772=IFERROR(VLOOKUP('Journal Template'!D772,Checks!$CH:$CH,1,0),0),"Product Code Required","NA"))))),"")</f>
        <v/>
      </c>
    </row>
    <row r="762" spans="14:89">
      <c r="N762" t="s">
        <v>4336</v>
      </c>
      <c r="O762" t="s">
        <v>4337</v>
      </c>
      <c r="P762" t="s">
        <v>386</v>
      </c>
      <c r="Q762" s="150" t="str">
        <f>IF(JRF!D775="","",IF(IFERROR(VLOOKUP(JRF!D775,Checks!N:P,3,0),0)="A","","Inactive account in Use"))</f>
        <v/>
      </c>
      <c r="R762" t="str">
        <f>IFERROR(IF('Journal Template'!C1174="","",IF(IFERROR(VLOOKUP('Journal Template'!C1174,Checks!N:P,3,0),0)="A","","Inactive account in Use")),"")</f>
        <v/>
      </c>
      <c r="S762" t="s">
        <v>4338</v>
      </c>
      <c r="T762" t="s">
        <v>386</v>
      </c>
      <c r="U762" t="s">
        <v>393</v>
      </c>
      <c r="V762" s="150" t="str">
        <f>IF(JRF!C775="","",IF(IFERROR(VLOOKUP(JRF!C775,Checks!S:U,3,0),0)="A","Entry with System fund Dept",""))</f>
        <v/>
      </c>
      <c r="W762" t="str">
        <f>IFERROR(IF('Journal Template'!D1174="","",IF(IFERROR(VLOOKUP('Journal Template'!D1174,Checks!S:U,3,0),0)="A","Entry with System fund Dept","")),"")</f>
        <v/>
      </c>
      <c r="X762" t="s">
        <v>4339</v>
      </c>
      <c r="Y762" t="s">
        <v>389</v>
      </c>
      <c r="Z762" t="s">
        <v>4340</v>
      </c>
      <c r="AA762" t="s">
        <v>391</v>
      </c>
      <c r="AB762" t="s">
        <v>125</v>
      </c>
      <c r="AC762" s="150" t="str">
        <f>IFERROR(IF(JRF!C775="","",IF(AND(VLOOKUP(JRF!C775,X:AA,4,0)=JRF!B775,VLOOKUP(JRF!C775,X:Y,2,0)="A"),"","Inactive Dept Combo Error")),"Inactive Dept Combo Error")</f>
        <v/>
      </c>
      <c r="AD762" t="str">
        <f>IFERROR(IF('Journal Template'!D1174="","",IF(AND(VLOOKUP('Journal Template'!D1174,X:AA,4,0)='Journal Template'!A1174,VLOOKUP('Journal Template'!D1174,X:Y,2,0)="A"),"","Inactive Dept Combo Error")),"")</f>
        <v/>
      </c>
      <c r="AK762" s="150" t="str">
        <f>IF(JRF!B775="","",IF(JRF!B775=IFERROR(VLOOKUP(JRF!B775,Checks!AI:AI,1,0),0),"Entry in Branch/Satellite BU's",""))</f>
        <v/>
      </c>
      <c r="AL762" t="str">
        <f>IFERROR(IF('Journal Template'!A1174="","",IF('Journal Template'!A1174=IFERROR(VLOOKUP('Journal Template'!A1174,Checks!AI:AI,1,0),0),"Entry in Branch/Satellite BU's","")),"")</f>
        <v/>
      </c>
      <c r="AO762" s="171"/>
      <c r="AP762" s="171"/>
      <c r="AQ762" s="171"/>
      <c r="AR762" s="171"/>
      <c r="CI762" t="str">
        <f>IF(JRF!F775&gt;0,"",IF(JRF!B775="","",IF(LEFT(JRF!B775,1)=IFERROR(VLOOKUP(LEFT(JRF!B775,1),$CF$2:$CF$5,1,0),0),"Product Code Required",IF(JRF!C775="","",IF(JRF!C775=IFERROR(VLOOKUP(JRF!C775,$CH:$CH,1,0),0),"Product Code Required","NA")))))</f>
        <v/>
      </c>
      <c r="CJ762" t="str">
        <f>IF(JRF!AV775&gt;0,"",IF(JRF!Q775="","",IF(LEFT(JRF!Q775,1)=IFERROR(VLOOKUP(LEFT(JRF!Q775,1),$CF$2:$CF$5,1,0),0),"Product Code Required",IF(JRF!V775="","",IF(JRF!V775=IFERROR(VLOOKUP(JRF!V775,$CH:$CH,1,0),0),"Product Code Required","NA")))))</f>
        <v/>
      </c>
      <c r="CK762" t="str">
        <f>IFERROR(IF(LEN('Journal Template'!F773)&gt;0,"",IF('Journal Template'!A773="","",IF(LEFT('Journal Template'!A773,1)=IFERROR(VLOOKUP(LEFT('Journal Template'!A773,1),Checks!$CF$2:$CF$5,1,0),0),"Product Code Required",IF('Journal Template'!D773="","",IF('Journal Template'!D773=IFERROR(VLOOKUP('Journal Template'!D773,Checks!$CH:$CH,1,0),0),"Product Code Required","NA"))))),"")</f>
        <v/>
      </c>
    </row>
    <row r="763" spans="14:89">
      <c r="N763" t="s">
        <v>4341</v>
      </c>
      <c r="O763" t="s">
        <v>4342</v>
      </c>
      <c r="P763" t="s">
        <v>386</v>
      </c>
      <c r="Q763" s="150" t="str">
        <f>IF(JRF!D776="","",IF(IFERROR(VLOOKUP(JRF!D776,Checks!N:P,3,0),0)="A","","Inactive account in Use"))</f>
        <v/>
      </c>
      <c r="R763" t="str">
        <f>IFERROR(IF('Journal Template'!C1175="","",IF(IFERROR(VLOOKUP('Journal Template'!C1175,Checks!N:P,3,0),0)="A","","Inactive account in Use")),"")</f>
        <v/>
      </c>
      <c r="S763" t="s">
        <v>4343</v>
      </c>
      <c r="T763" t="s">
        <v>386</v>
      </c>
      <c r="U763" t="s">
        <v>393</v>
      </c>
      <c r="V763" s="150" t="str">
        <f>IF(JRF!C776="","",IF(IFERROR(VLOOKUP(JRF!C776,Checks!S:U,3,0),0)="A","Entry with System fund Dept",""))</f>
        <v/>
      </c>
      <c r="W763" t="str">
        <f>IFERROR(IF('Journal Template'!D1175="","",IF(IFERROR(VLOOKUP('Journal Template'!D1175,Checks!S:U,3,0),0)="A","Entry with System fund Dept","")),"")</f>
        <v/>
      </c>
      <c r="X763" t="s">
        <v>4344</v>
      </c>
      <c r="Y763" t="s">
        <v>389</v>
      </c>
      <c r="Z763" t="s">
        <v>4345</v>
      </c>
      <c r="AA763" t="s">
        <v>391</v>
      </c>
      <c r="AB763" t="s">
        <v>125</v>
      </c>
      <c r="AC763" s="150" t="str">
        <f>IFERROR(IF(JRF!C776="","",IF(AND(VLOOKUP(JRF!C776,X:AA,4,0)=JRF!B776,VLOOKUP(JRF!C776,X:Y,2,0)="A"),"","Inactive Dept Combo Error")),"Inactive Dept Combo Error")</f>
        <v/>
      </c>
      <c r="AD763" t="str">
        <f>IFERROR(IF('Journal Template'!D1175="","",IF(AND(VLOOKUP('Journal Template'!D1175,X:AA,4,0)='Journal Template'!A1175,VLOOKUP('Journal Template'!D1175,X:Y,2,0)="A"),"","Inactive Dept Combo Error")),"")</f>
        <v/>
      </c>
      <c r="AK763" s="150" t="str">
        <f>IF(JRF!B776="","",IF(JRF!B776=IFERROR(VLOOKUP(JRF!B776,Checks!AI:AI,1,0),0),"Entry in Branch/Satellite BU's",""))</f>
        <v/>
      </c>
      <c r="AL763" t="str">
        <f>IFERROR(IF('Journal Template'!A1175="","",IF('Journal Template'!A1175=IFERROR(VLOOKUP('Journal Template'!A1175,Checks!AI:AI,1,0),0),"Entry in Branch/Satellite BU's","")),"")</f>
        <v/>
      </c>
      <c r="AO763" s="171"/>
      <c r="AP763" s="171"/>
      <c r="AQ763" s="171"/>
      <c r="AR763" s="171"/>
      <c r="CI763" t="str">
        <f>IF(JRF!F776&gt;0,"",IF(JRF!B776="","",IF(LEFT(JRF!B776,1)=IFERROR(VLOOKUP(LEFT(JRF!B776,1),$CF$2:$CF$5,1,0),0),"Product Code Required",IF(JRF!C776="","",IF(JRF!C776=IFERROR(VLOOKUP(JRF!C776,$CH:$CH,1,0),0),"Product Code Required","NA")))))</f>
        <v/>
      </c>
      <c r="CJ763" t="str">
        <f>IF(JRF!AV776&gt;0,"",IF(JRF!Q776="","",IF(LEFT(JRF!Q776,1)=IFERROR(VLOOKUP(LEFT(JRF!Q776,1),$CF$2:$CF$5,1,0),0),"Product Code Required",IF(JRF!V776="","",IF(JRF!V776=IFERROR(VLOOKUP(JRF!V776,$CH:$CH,1,0),0),"Product Code Required","NA")))))</f>
        <v/>
      </c>
      <c r="CK763" t="str">
        <f>IFERROR(IF(LEN('Journal Template'!F774)&gt;0,"",IF('Journal Template'!A774="","",IF(LEFT('Journal Template'!A774,1)=IFERROR(VLOOKUP(LEFT('Journal Template'!A774,1),Checks!$CF$2:$CF$5,1,0),0),"Product Code Required",IF('Journal Template'!D774="","",IF('Journal Template'!D774=IFERROR(VLOOKUP('Journal Template'!D774,Checks!$CH:$CH,1,0),0),"Product Code Required","NA"))))),"")</f>
        <v/>
      </c>
    </row>
    <row r="764" spans="14:89">
      <c r="N764" t="s">
        <v>4346</v>
      </c>
      <c r="O764" t="s">
        <v>4347</v>
      </c>
      <c r="P764" t="s">
        <v>386</v>
      </c>
      <c r="Q764" s="150" t="str">
        <f>IF(JRF!D777="","",IF(IFERROR(VLOOKUP(JRF!D777,Checks!N:P,3,0),0)="A","","Inactive account in Use"))</f>
        <v/>
      </c>
      <c r="R764" t="str">
        <f>IFERROR(IF('Journal Template'!C1176="","",IF(IFERROR(VLOOKUP('Journal Template'!C1176,Checks!N:P,3,0),0)="A","","Inactive account in Use")),"")</f>
        <v/>
      </c>
      <c r="S764" t="s">
        <v>4348</v>
      </c>
      <c r="T764" t="s">
        <v>386</v>
      </c>
      <c r="U764" t="s">
        <v>393</v>
      </c>
      <c r="V764" s="150" t="str">
        <f>IF(JRF!C777="","",IF(IFERROR(VLOOKUP(JRF!C777,Checks!S:U,3,0),0)="A","Entry with System fund Dept",""))</f>
        <v/>
      </c>
      <c r="W764" t="str">
        <f>IFERROR(IF('Journal Template'!D1176="","",IF(IFERROR(VLOOKUP('Journal Template'!D1176,Checks!S:U,3,0),0)="A","Entry with System fund Dept","")),"")</f>
        <v/>
      </c>
      <c r="X764" t="s">
        <v>4349</v>
      </c>
      <c r="Y764" t="s">
        <v>386</v>
      </c>
      <c r="Z764" t="s">
        <v>4350</v>
      </c>
      <c r="AA764" t="s">
        <v>1493</v>
      </c>
      <c r="AB764" t="s">
        <v>125</v>
      </c>
      <c r="AC764" s="150" t="str">
        <f>IFERROR(IF(JRF!C777="","",IF(AND(VLOOKUP(JRF!C777,X:AA,4,0)=JRF!B777,VLOOKUP(JRF!C777,X:Y,2,0)="A"),"","Inactive Dept Combo Error")),"Inactive Dept Combo Error")</f>
        <v/>
      </c>
      <c r="AD764" t="str">
        <f>IFERROR(IF('Journal Template'!D1176="","",IF(AND(VLOOKUP('Journal Template'!D1176,X:AA,4,0)='Journal Template'!A1176,VLOOKUP('Journal Template'!D1176,X:Y,2,0)="A"),"","Inactive Dept Combo Error")),"")</f>
        <v/>
      </c>
      <c r="AK764" s="150" t="str">
        <f>IF(JRF!B777="","",IF(JRF!B777=IFERROR(VLOOKUP(JRF!B777,Checks!AI:AI,1,0),0),"Entry in Branch/Satellite BU's",""))</f>
        <v/>
      </c>
      <c r="AL764" t="str">
        <f>IFERROR(IF('Journal Template'!A1176="","",IF('Journal Template'!A1176=IFERROR(VLOOKUP('Journal Template'!A1176,Checks!AI:AI,1,0),0),"Entry in Branch/Satellite BU's","")),"")</f>
        <v/>
      </c>
      <c r="AO764" s="171"/>
      <c r="AP764" s="171"/>
      <c r="AQ764" s="171"/>
      <c r="AR764" s="171"/>
      <c r="CI764" t="str">
        <f>IF(JRF!F777&gt;0,"",IF(JRF!B777="","",IF(LEFT(JRF!B777,1)=IFERROR(VLOOKUP(LEFT(JRF!B777,1),$CF$2:$CF$5,1,0),0),"Product Code Required",IF(JRF!C777="","",IF(JRF!C777=IFERROR(VLOOKUP(JRF!C777,$CH:$CH,1,0),0),"Product Code Required","NA")))))</f>
        <v/>
      </c>
      <c r="CJ764" t="str">
        <f>IF(JRF!AV777&gt;0,"",IF(JRF!Q777="","",IF(LEFT(JRF!Q777,1)=IFERROR(VLOOKUP(LEFT(JRF!Q777,1),$CF$2:$CF$5,1,0),0),"Product Code Required",IF(JRF!V777="","",IF(JRF!V777=IFERROR(VLOOKUP(JRF!V777,$CH:$CH,1,0),0),"Product Code Required","NA")))))</f>
        <v/>
      </c>
      <c r="CK764" t="str">
        <f>IFERROR(IF(LEN('Journal Template'!F775)&gt;0,"",IF('Journal Template'!A775="","",IF(LEFT('Journal Template'!A775,1)=IFERROR(VLOOKUP(LEFT('Journal Template'!A775,1),Checks!$CF$2:$CF$5,1,0),0),"Product Code Required",IF('Journal Template'!D775="","",IF('Journal Template'!D775=IFERROR(VLOOKUP('Journal Template'!D775,Checks!$CH:$CH,1,0),0),"Product Code Required","NA"))))),"")</f>
        <v/>
      </c>
    </row>
    <row r="765" spans="14:89">
      <c r="N765" t="s">
        <v>4351</v>
      </c>
      <c r="O765" t="s">
        <v>4352</v>
      </c>
      <c r="P765" t="s">
        <v>386</v>
      </c>
      <c r="Q765" s="150" t="str">
        <f>IF(JRF!D778="","",IF(IFERROR(VLOOKUP(JRF!D778,Checks!N:P,3,0),0)="A","","Inactive account in Use"))</f>
        <v/>
      </c>
      <c r="R765" t="str">
        <f>IFERROR(IF('Journal Template'!C1177="","",IF(IFERROR(VLOOKUP('Journal Template'!C1177,Checks!N:P,3,0),0)="A","","Inactive account in Use")),"")</f>
        <v/>
      </c>
      <c r="S765" t="s">
        <v>4353</v>
      </c>
      <c r="T765" t="s">
        <v>386</v>
      </c>
      <c r="U765" t="s">
        <v>393</v>
      </c>
      <c r="V765" s="150" t="str">
        <f>IF(JRF!C778="","",IF(IFERROR(VLOOKUP(JRF!C778,Checks!S:U,3,0),0)="A","Entry with System fund Dept",""))</f>
        <v/>
      </c>
      <c r="W765" t="str">
        <f>IFERROR(IF('Journal Template'!D1177="","",IF(IFERROR(VLOOKUP('Journal Template'!D1177,Checks!S:U,3,0),0)="A","Entry with System fund Dept","")),"")</f>
        <v/>
      </c>
      <c r="X765" t="s">
        <v>4354</v>
      </c>
      <c r="Y765" t="s">
        <v>389</v>
      </c>
      <c r="Z765" t="s">
        <v>4355</v>
      </c>
      <c r="AA765" t="s">
        <v>1493</v>
      </c>
      <c r="AB765" t="s">
        <v>125</v>
      </c>
      <c r="AC765" s="150" t="str">
        <f>IFERROR(IF(JRF!C778="","",IF(AND(VLOOKUP(JRF!C778,X:AA,4,0)=JRF!B778,VLOOKUP(JRF!C778,X:Y,2,0)="A"),"","Inactive Dept Combo Error")),"Inactive Dept Combo Error")</f>
        <v/>
      </c>
      <c r="AD765" t="str">
        <f>IFERROR(IF('Journal Template'!D1177="","",IF(AND(VLOOKUP('Journal Template'!D1177,X:AA,4,0)='Journal Template'!A1177,VLOOKUP('Journal Template'!D1177,X:Y,2,0)="A"),"","Inactive Dept Combo Error")),"")</f>
        <v/>
      </c>
      <c r="AK765" s="150" t="str">
        <f>IF(JRF!B778="","",IF(JRF!B778=IFERROR(VLOOKUP(JRF!B778,Checks!AI:AI,1,0),0),"Entry in Branch/Satellite BU's",""))</f>
        <v/>
      </c>
      <c r="AL765" t="str">
        <f>IFERROR(IF('Journal Template'!A1177="","",IF('Journal Template'!A1177=IFERROR(VLOOKUP('Journal Template'!A1177,Checks!AI:AI,1,0),0),"Entry in Branch/Satellite BU's","")),"")</f>
        <v/>
      </c>
      <c r="AO765" s="171"/>
      <c r="AP765" s="171"/>
      <c r="AQ765" s="171"/>
      <c r="AR765" s="171"/>
      <c r="CI765" t="str">
        <f>IF(JRF!F778&gt;0,"",IF(JRF!B778="","",IF(LEFT(JRF!B778,1)=IFERROR(VLOOKUP(LEFT(JRF!B778,1),$CF$2:$CF$5,1,0),0),"Product Code Required",IF(JRF!C778="","",IF(JRF!C778=IFERROR(VLOOKUP(JRF!C778,$CH:$CH,1,0),0),"Product Code Required","NA")))))</f>
        <v/>
      </c>
      <c r="CJ765" t="str">
        <f>IF(JRF!AV778&gt;0,"",IF(JRF!Q778="","",IF(LEFT(JRF!Q778,1)=IFERROR(VLOOKUP(LEFT(JRF!Q778,1),$CF$2:$CF$5,1,0),0),"Product Code Required",IF(JRF!V778="","",IF(JRF!V778=IFERROR(VLOOKUP(JRF!V778,$CH:$CH,1,0),0),"Product Code Required","NA")))))</f>
        <v/>
      </c>
      <c r="CK765" t="str">
        <f>IFERROR(IF(LEN('Journal Template'!F776)&gt;0,"",IF('Journal Template'!A776="","",IF(LEFT('Journal Template'!A776,1)=IFERROR(VLOOKUP(LEFT('Journal Template'!A776,1),Checks!$CF$2:$CF$5,1,0),0),"Product Code Required",IF('Journal Template'!D776="","",IF('Journal Template'!D776=IFERROR(VLOOKUP('Journal Template'!D776,Checks!$CH:$CH,1,0),0),"Product Code Required","NA"))))),"")</f>
        <v/>
      </c>
    </row>
    <row r="766" spans="14:89">
      <c r="N766" t="s">
        <v>4356</v>
      </c>
      <c r="O766" t="s">
        <v>4357</v>
      </c>
      <c r="P766" t="s">
        <v>386</v>
      </c>
      <c r="Q766" s="150" t="str">
        <f>IF(JRF!D779="","",IF(IFERROR(VLOOKUP(JRF!D779,Checks!N:P,3,0),0)="A","","Inactive account in Use"))</f>
        <v/>
      </c>
      <c r="R766" t="str">
        <f>IFERROR(IF('Journal Template'!C1178="","",IF(IFERROR(VLOOKUP('Journal Template'!C1178,Checks!N:P,3,0),0)="A","","Inactive account in Use")),"")</f>
        <v/>
      </c>
      <c r="S766" t="s">
        <v>4358</v>
      </c>
      <c r="T766" t="s">
        <v>386</v>
      </c>
      <c r="U766" t="s">
        <v>393</v>
      </c>
      <c r="V766" s="150" t="str">
        <f>IF(JRF!C779="","",IF(IFERROR(VLOOKUP(JRF!C779,Checks!S:U,3,0),0)="A","Entry with System fund Dept",""))</f>
        <v/>
      </c>
      <c r="W766" t="str">
        <f>IFERROR(IF('Journal Template'!D1178="","",IF(IFERROR(VLOOKUP('Journal Template'!D1178,Checks!S:U,3,0),0)="A","Entry with System fund Dept","")),"")</f>
        <v/>
      </c>
      <c r="X766" t="s">
        <v>4359</v>
      </c>
      <c r="Y766" t="s">
        <v>386</v>
      </c>
      <c r="Z766" t="s">
        <v>4360</v>
      </c>
      <c r="AA766" t="s">
        <v>3581</v>
      </c>
      <c r="AB766" t="s">
        <v>125</v>
      </c>
      <c r="AC766" s="150" t="str">
        <f>IFERROR(IF(JRF!C779="","",IF(AND(VLOOKUP(JRF!C779,X:AA,4,0)=JRF!B779,VLOOKUP(JRF!C779,X:Y,2,0)="A"),"","Inactive Dept Combo Error")),"Inactive Dept Combo Error")</f>
        <v/>
      </c>
      <c r="AD766" t="str">
        <f>IFERROR(IF('Journal Template'!D1178="","",IF(AND(VLOOKUP('Journal Template'!D1178,X:AA,4,0)='Journal Template'!A1178,VLOOKUP('Journal Template'!D1178,X:Y,2,0)="A"),"","Inactive Dept Combo Error")),"")</f>
        <v/>
      </c>
      <c r="AK766" s="150" t="str">
        <f>IF(JRF!B779="","",IF(JRF!B779=IFERROR(VLOOKUP(JRF!B779,Checks!AI:AI,1,0),0),"Entry in Branch/Satellite BU's",""))</f>
        <v/>
      </c>
      <c r="AL766" t="str">
        <f>IFERROR(IF('Journal Template'!A1178="","",IF('Journal Template'!A1178=IFERROR(VLOOKUP('Journal Template'!A1178,Checks!AI:AI,1,0),0),"Entry in Branch/Satellite BU's","")),"")</f>
        <v/>
      </c>
      <c r="AO766" s="171"/>
      <c r="AP766" s="171"/>
      <c r="AQ766" s="171"/>
      <c r="AR766" s="171"/>
      <c r="CI766" t="str">
        <f>IF(JRF!F779&gt;0,"",IF(JRF!B779="","",IF(LEFT(JRF!B779,1)=IFERROR(VLOOKUP(LEFT(JRF!B779,1),$CF$2:$CF$5,1,0),0),"Product Code Required",IF(JRF!C779="","",IF(JRF!C779=IFERROR(VLOOKUP(JRF!C779,$CH:$CH,1,0),0),"Product Code Required","NA")))))</f>
        <v/>
      </c>
      <c r="CJ766" t="str">
        <f>IF(JRF!AV779&gt;0,"",IF(JRF!Q779="","",IF(LEFT(JRF!Q779,1)=IFERROR(VLOOKUP(LEFT(JRF!Q779,1),$CF$2:$CF$5,1,0),0),"Product Code Required",IF(JRF!V779="","",IF(JRF!V779=IFERROR(VLOOKUP(JRF!V779,$CH:$CH,1,0),0),"Product Code Required","NA")))))</f>
        <v/>
      </c>
      <c r="CK766" t="str">
        <f>IFERROR(IF(LEN('Journal Template'!F777)&gt;0,"",IF('Journal Template'!A777="","",IF(LEFT('Journal Template'!A777,1)=IFERROR(VLOOKUP(LEFT('Journal Template'!A777,1),Checks!$CF$2:$CF$5,1,0),0),"Product Code Required",IF('Journal Template'!D777="","",IF('Journal Template'!D777=IFERROR(VLOOKUP('Journal Template'!D777,Checks!$CH:$CH,1,0),0),"Product Code Required","NA"))))),"")</f>
        <v/>
      </c>
    </row>
    <row r="767" spans="14:89">
      <c r="N767" t="s">
        <v>4361</v>
      </c>
      <c r="O767" t="s">
        <v>4362</v>
      </c>
      <c r="P767" t="s">
        <v>386</v>
      </c>
      <c r="Q767" s="150" t="str">
        <f>IF(JRF!D780="","",IF(IFERROR(VLOOKUP(JRF!D780,Checks!N:P,3,0),0)="A","","Inactive account in Use"))</f>
        <v/>
      </c>
      <c r="R767" t="str">
        <f>IFERROR(IF('Journal Template'!C1179="","",IF(IFERROR(VLOOKUP('Journal Template'!C1179,Checks!N:P,3,0),0)="A","","Inactive account in Use")),"")</f>
        <v/>
      </c>
      <c r="S767" t="s">
        <v>4363</v>
      </c>
      <c r="T767" t="s">
        <v>386</v>
      </c>
      <c r="U767" t="s">
        <v>393</v>
      </c>
      <c r="V767" s="150" t="str">
        <f>IF(JRF!C780="","",IF(IFERROR(VLOOKUP(JRF!C780,Checks!S:U,3,0),0)="A","Entry with System fund Dept",""))</f>
        <v/>
      </c>
      <c r="W767" t="str">
        <f>IFERROR(IF('Journal Template'!D1179="","",IF(IFERROR(VLOOKUP('Journal Template'!D1179,Checks!S:U,3,0),0)="A","Entry with System fund Dept","")),"")</f>
        <v/>
      </c>
      <c r="X767" t="s">
        <v>4364</v>
      </c>
      <c r="Y767" t="s">
        <v>386</v>
      </c>
      <c r="Z767" t="s">
        <v>4365</v>
      </c>
      <c r="AA767" t="s">
        <v>3581</v>
      </c>
      <c r="AB767" t="s">
        <v>125</v>
      </c>
      <c r="AC767" s="150" t="str">
        <f>IFERROR(IF(JRF!C780="","",IF(AND(VLOOKUP(JRF!C780,X:AA,4,0)=JRF!B780,VLOOKUP(JRF!C780,X:Y,2,0)="A"),"","Inactive Dept Combo Error")),"Inactive Dept Combo Error")</f>
        <v/>
      </c>
      <c r="AD767" t="str">
        <f>IFERROR(IF('Journal Template'!D1179="","",IF(AND(VLOOKUP('Journal Template'!D1179,X:AA,4,0)='Journal Template'!A1179,VLOOKUP('Journal Template'!D1179,X:Y,2,0)="A"),"","Inactive Dept Combo Error")),"")</f>
        <v/>
      </c>
      <c r="AK767" s="150" t="str">
        <f>IF(JRF!B780="","",IF(JRF!B780=IFERROR(VLOOKUP(JRF!B780,Checks!AI:AI,1,0),0),"Entry in Branch/Satellite BU's",""))</f>
        <v/>
      </c>
      <c r="AL767" t="str">
        <f>IFERROR(IF('Journal Template'!A1179="","",IF('Journal Template'!A1179=IFERROR(VLOOKUP('Journal Template'!A1179,Checks!AI:AI,1,0),0),"Entry in Branch/Satellite BU's","")),"")</f>
        <v/>
      </c>
      <c r="AO767" s="171"/>
      <c r="AP767" s="171"/>
      <c r="AQ767" s="171"/>
      <c r="AR767" s="171"/>
      <c r="CI767" t="str">
        <f>IF(JRF!F780&gt;0,"",IF(JRF!B780="","",IF(LEFT(JRF!B780,1)=IFERROR(VLOOKUP(LEFT(JRF!B780,1),$CF$2:$CF$5,1,0),0),"Product Code Required",IF(JRF!C780="","",IF(JRF!C780=IFERROR(VLOOKUP(JRF!C780,$CH:$CH,1,0),0),"Product Code Required","NA")))))</f>
        <v/>
      </c>
      <c r="CJ767" t="str">
        <f>IF(JRF!AV780&gt;0,"",IF(JRF!Q780="","",IF(LEFT(JRF!Q780,1)=IFERROR(VLOOKUP(LEFT(JRF!Q780,1),$CF$2:$CF$5,1,0),0),"Product Code Required",IF(JRF!V780="","",IF(JRF!V780=IFERROR(VLOOKUP(JRF!V780,$CH:$CH,1,0),0),"Product Code Required","NA")))))</f>
        <v/>
      </c>
      <c r="CK767" t="str">
        <f>IFERROR(IF(LEN('Journal Template'!F778)&gt;0,"",IF('Journal Template'!A778="","",IF(LEFT('Journal Template'!A778,1)=IFERROR(VLOOKUP(LEFT('Journal Template'!A778,1),Checks!$CF$2:$CF$5,1,0),0),"Product Code Required",IF('Journal Template'!D778="","",IF('Journal Template'!D778=IFERROR(VLOOKUP('Journal Template'!D778,Checks!$CH:$CH,1,0),0),"Product Code Required","NA"))))),"")</f>
        <v/>
      </c>
    </row>
    <row r="768" spans="14:89">
      <c r="N768" t="s">
        <v>4366</v>
      </c>
      <c r="O768" t="s">
        <v>4367</v>
      </c>
      <c r="P768" t="s">
        <v>386</v>
      </c>
      <c r="Q768" s="150" t="str">
        <f>IF(JRF!D781="","",IF(IFERROR(VLOOKUP(JRF!D781,Checks!N:P,3,0),0)="A","","Inactive account in Use"))</f>
        <v/>
      </c>
      <c r="R768" t="str">
        <f>IFERROR(IF('Journal Template'!C1180="","",IF(IFERROR(VLOOKUP('Journal Template'!C1180,Checks!N:P,3,0),0)="A","","Inactive account in Use")),"")</f>
        <v/>
      </c>
      <c r="S768" t="s">
        <v>4368</v>
      </c>
      <c r="T768" t="s">
        <v>386</v>
      </c>
      <c r="U768" t="s">
        <v>393</v>
      </c>
      <c r="V768" s="150" t="str">
        <f>IF(JRF!C781="","",IF(IFERROR(VLOOKUP(JRF!C781,Checks!S:U,3,0),0)="A","Entry with System fund Dept",""))</f>
        <v/>
      </c>
      <c r="W768" t="str">
        <f>IFERROR(IF('Journal Template'!D1180="","",IF(IFERROR(VLOOKUP('Journal Template'!D1180,Checks!S:U,3,0),0)="A","Entry with System fund Dept","")),"")</f>
        <v/>
      </c>
      <c r="X768" t="s">
        <v>4369</v>
      </c>
      <c r="Y768" t="s">
        <v>386</v>
      </c>
      <c r="Z768" t="s">
        <v>4370</v>
      </c>
      <c r="AA768" t="s">
        <v>391</v>
      </c>
      <c r="AB768" t="s">
        <v>125</v>
      </c>
      <c r="AC768" s="150" t="str">
        <f>IFERROR(IF(JRF!C781="","",IF(AND(VLOOKUP(JRF!C781,X:AA,4,0)=JRF!B781,VLOOKUP(JRF!C781,X:Y,2,0)="A"),"","Inactive Dept Combo Error")),"Inactive Dept Combo Error")</f>
        <v/>
      </c>
      <c r="AD768" t="str">
        <f>IFERROR(IF('Journal Template'!D1180="","",IF(AND(VLOOKUP('Journal Template'!D1180,X:AA,4,0)='Journal Template'!A1180,VLOOKUP('Journal Template'!D1180,X:Y,2,0)="A"),"","Inactive Dept Combo Error")),"")</f>
        <v/>
      </c>
      <c r="AK768" s="150" t="str">
        <f>IF(JRF!B781="","",IF(JRF!B781=IFERROR(VLOOKUP(JRF!B781,Checks!AI:AI,1,0),0),"Entry in Branch/Satellite BU's",""))</f>
        <v/>
      </c>
      <c r="AL768" t="str">
        <f>IFERROR(IF('Journal Template'!A1180="","",IF('Journal Template'!A1180=IFERROR(VLOOKUP('Journal Template'!A1180,Checks!AI:AI,1,0),0),"Entry in Branch/Satellite BU's","")),"")</f>
        <v/>
      </c>
      <c r="AO768" s="171"/>
      <c r="AP768" s="171"/>
      <c r="AQ768" s="171"/>
      <c r="AR768" s="171"/>
      <c r="CI768" t="str">
        <f>IF(JRF!F781&gt;0,"",IF(JRF!B781="","",IF(LEFT(JRF!B781,1)=IFERROR(VLOOKUP(LEFT(JRF!B781,1),$CF$2:$CF$5,1,0),0),"Product Code Required",IF(JRF!C781="","",IF(JRF!C781=IFERROR(VLOOKUP(JRF!C781,$CH:$CH,1,0),0),"Product Code Required","NA")))))</f>
        <v/>
      </c>
      <c r="CJ768" t="str">
        <f>IF(JRF!AV781&gt;0,"",IF(JRF!Q781="","",IF(LEFT(JRF!Q781,1)=IFERROR(VLOOKUP(LEFT(JRF!Q781,1),$CF$2:$CF$5,1,0),0),"Product Code Required",IF(JRF!V781="","",IF(JRF!V781=IFERROR(VLOOKUP(JRF!V781,$CH:$CH,1,0),0),"Product Code Required","NA")))))</f>
        <v/>
      </c>
      <c r="CK768" t="str">
        <f>IFERROR(IF(LEN('Journal Template'!F779)&gt;0,"",IF('Journal Template'!A779="","",IF(LEFT('Journal Template'!A779,1)=IFERROR(VLOOKUP(LEFT('Journal Template'!A779,1),Checks!$CF$2:$CF$5,1,0),0),"Product Code Required",IF('Journal Template'!D779="","",IF('Journal Template'!D779=IFERROR(VLOOKUP('Journal Template'!D779,Checks!$CH:$CH,1,0),0),"Product Code Required","NA"))))),"")</f>
        <v/>
      </c>
    </row>
    <row r="769" spans="14:89">
      <c r="N769" t="s">
        <v>4371</v>
      </c>
      <c r="O769" t="s">
        <v>4372</v>
      </c>
      <c r="P769" t="s">
        <v>386</v>
      </c>
      <c r="Q769" s="150" t="str">
        <f>IF(JRF!D782="","",IF(IFERROR(VLOOKUP(JRF!D782,Checks!N:P,3,0),0)="A","","Inactive account in Use"))</f>
        <v/>
      </c>
      <c r="R769" t="str">
        <f>IFERROR(IF('Journal Template'!C1181="","",IF(IFERROR(VLOOKUP('Journal Template'!C1181,Checks!N:P,3,0),0)="A","","Inactive account in Use")),"")</f>
        <v/>
      </c>
      <c r="S769" t="s">
        <v>4373</v>
      </c>
      <c r="T769" t="s">
        <v>386</v>
      </c>
      <c r="U769" t="s">
        <v>393</v>
      </c>
      <c r="V769" s="150" t="str">
        <f>IF(JRF!C782="","",IF(IFERROR(VLOOKUP(JRF!C782,Checks!S:U,3,0),0)="A","Entry with System fund Dept",""))</f>
        <v/>
      </c>
      <c r="W769" t="str">
        <f>IFERROR(IF('Journal Template'!D1181="","",IF(IFERROR(VLOOKUP('Journal Template'!D1181,Checks!S:U,3,0),0)="A","Entry with System fund Dept","")),"")</f>
        <v/>
      </c>
      <c r="X769" t="s">
        <v>4374</v>
      </c>
      <c r="Y769" t="s">
        <v>386</v>
      </c>
      <c r="Z769" t="s">
        <v>4375</v>
      </c>
      <c r="AA769" t="s">
        <v>391</v>
      </c>
      <c r="AB769" t="s">
        <v>125</v>
      </c>
      <c r="AC769" s="150" t="str">
        <f>IFERROR(IF(JRF!C782="","",IF(AND(VLOOKUP(JRF!C782,X:AA,4,0)=JRF!B782,VLOOKUP(JRF!C782,X:Y,2,0)="A"),"","Inactive Dept Combo Error")),"Inactive Dept Combo Error")</f>
        <v/>
      </c>
      <c r="AD769" t="str">
        <f>IFERROR(IF('Journal Template'!D1181="","",IF(AND(VLOOKUP('Journal Template'!D1181,X:AA,4,0)='Journal Template'!A1181,VLOOKUP('Journal Template'!D1181,X:Y,2,0)="A"),"","Inactive Dept Combo Error")),"")</f>
        <v/>
      </c>
      <c r="AK769" s="150" t="str">
        <f>IF(JRF!B782="","",IF(JRF!B782=IFERROR(VLOOKUP(JRF!B782,Checks!AI:AI,1,0),0),"Entry in Branch/Satellite BU's",""))</f>
        <v/>
      </c>
      <c r="AL769" t="str">
        <f>IFERROR(IF('Journal Template'!A1181="","",IF('Journal Template'!A1181=IFERROR(VLOOKUP('Journal Template'!A1181,Checks!AI:AI,1,0),0),"Entry in Branch/Satellite BU's","")),"")</f>
        <v/>
      </c>
      <c r="AO769" s="171"/>
      <c r="AP769" s="171"/>
      <c r="AQ769" s="171"/>
      <c r="AR769" s="171"/>
      <c r="CI769" t="str">
        <f>IF(JRF!F782&gt;0,"",IF(JRF!B782="","",IF(LEFT(JRF!B782,1)=IFERROR(VLOOKUP(LEFT(JRF!B782,1),$CF$2:$CF$5,1,0),0),"Product Code Required",IF(JRF!C782="","",IF(JRF!C782=IFERROR(VLOOKUP(JRF!C782,$CH:$CH,1,0),0),"Product Code Required","NA")))))</f>
        <v/>
      </c>
      <c r="CJ769" t="str">
        <f>IF(JRF!AV782&gt;0,"",IF(JRF!Q782="","",IF(LEFT(JRF!Q782,1)=IFERROR(VLOOKUP(LEFT(JRF!Q782,1),$CF$2:$CF$5,1,0),0),"Product Code Required",IF(JRF!V782="","",IF(JRF!V782=IFERROR(VLOOKUP(JRF!V782,$CH:$CH,1,0),0),"Product Code Required","NA")))))</f>
        <v/>
      </c>
      <c r="CK769" t="str">
        <f>IFERROR(IF(LEN('Journal Template'!F780)&gt;0,"",IF('Journal Template'!A780="","",IF(LEFT('Journal Template'!A780,1)=IFERROR(VLOOKUP(LEFT('Journal Template'!A780,1),Checks!$CF$2:$CF$5,1,0),0),"Product Code Required",IF('Journal Template'!D780="","",IF('Journal Template'!D780=IFERROR(VLOOKUP('Journal Template'!D780,Checks!$CH:$CH,1,0),0),"Product Code Required","NA"))))),"")</f>
        <v/>
      </c>
    </row>
    <row r="770" spans="14:89">
      <c r="N770" t="s">
        <v>4376</v>
      </c>
      <c r="O770" t="s">
        <v>4377</v>
      </c>
      <c r="P770" t="s">
        <v>386</v>
      </c>
      <c r="Q770" s="150" t="str">
        <f>IF(JRF!D783="","",IF(IFERROR(VLOOKUP(JRF!D783,Checks!N:P,3,0),0)="A","","Inactive account in Use"))</f>
        <v/>
      </c>
      <c r="R770" t="str">
        <f>IFERROR(IF('Journal Template'!C1182="","",IF(IFERROR(VLOOKUP('Journal Template'!C1182,Checks!N:P,3,0),0)="A","","Inactive account in Use")),"")</f>
        <v/>
      </c>
      <c r="S770" t="s">
        <v>4378</v>
      </c>
      <c r="T770" t="s">
        <v>386</v>
      </c>
      <c r="U770" t="s">
        <v>393</v>
      </c>
      <c r="V770" s="150" t="str">
        <f>IF(JRF!C783="","",IF(IFERROR(VLOOKUP(JRF!C783,Checks!S:U,3,0),0)="A","Entry with System fund Dept",""))</f>
        <v/>
      </c>
      <c r="W770" t="str">
        <f>IFERROR(IF('Journal Template'!D1182="","",IF(IFERROR(VLOOKUP('Journal Template'!D1182,Checks!S:U,3,0),0)="A","Entry with System fund Dept","")),"")</f>
        <v/>
      </c>
      <c r="X770" t="s">
        <v>4379</v>
      </c>
      <c r="Y770" t="s">
        <v>386</v>
      </c>
      <c r="Z770" t="s">
        <v>4380</v>
      </c>
      <c r="AA770" t="s">
        <v>391</v>
      </c>
      <c r="AB770" t="s">
        <v>125</v>
      </c>
      <c r="AC770" s="150" t="str">
        <f>IFERROR(IF(JRF!C783="","",IF(AND(VLOOKUP(JRF!C783,X:AA,4,0)=JRF!B783,VLOOKUP(JRF!C783,X:Y,2,0)="A"),"","Inactive Dept Combo Error")),"Inactive Dept Combo Error")</f>
        <v/>
      </c>
      <c r="AD770" t="str">
        <f>IFERROR(IF('Journal Template'!D1182="","",IF(AND(VLOOKUP('Journal Template'!D1182,X:AA,4,0)='Journal Template'!A1182,VLOOKUP('Journal Template'!D1182,X:Y,2,0)="A"),"","Inactive Dept Combo Error")),"")</f>
        <v/>
      </c>
      <c r="AK770" s="150" t="str">
        <f>IF(JRF!B783="","",IF(JRF!B783=IFERROR(VLOOKUP(JRF!B783,Checks!AI:AI,1,0),0),"Entry in Branch/Satellite BU's",""))</f>
        <v/>
      </c>
      <c r="AL770" t="str">
        <f>IFERROR(IF('Journal Template'!A1182="","",IF('Journal Template'!A1182=IFERROR(VLOOKUP('Journal Template'!A1182,Checks!AI:AI,1,0),0),"Entry in Branch/Satellite BU's","")),"")</f>
        <v/>
      </c>
      <c r="AO770" s="171"/>
      <c r="AP770" s="171"/>
      <c r="AQ770" s="171"/>
      <c r="AR770" s="171"/>
      <c r="CI770" t="str">
        <f>IF(JRF!F783&gt;0,"",IF(JRF!B783="","",IF(LEFT(JRF!B783,1)=IFERROR(VLOOKUP(LEFT(JRF!B783,1),$CF$2:$CF$5,1,0),0),"Product Code Required",IF(JRF!C783="","",IF(JRF!C783=IFERROR(VLOOKUP(JRF!C783,$CH:$CH,1,0),0),"Product Code Required","NA")))))</f>
        <v/>
      </c>
      <c r="CJ770" t="str">
        <f>IF(JRF!AV783&gt;0,"",IF(JRF!Q783="","",IF(LEFT(JRF!Q783,1)=IFERROR(VLOOKUP(LEFT(JRF!Q783,1),$CF$2:$CF$5,1,0),0),"Product Code Required",IF(JRF!V783="","",IF(JRF!V783=IFERROR(VLOOKUP(JRF!V783,$CH:$CH,1,0),0),"Product Code Required","NA")))))</f>
        <v/>
      </c>
      <c r="CK770" t="str">
        <f>IFERROR(IF(LEN('Journal Template'!F781)&gt;0,"",IF('Journal Template'!A781="","",IF(LEFT('Journal Template'!A781,1)=IFERROR(VLOOKUP(LEFT('Journal Template'!A781,1),Checks!$CF$2:$CF$5,1,0),0),"Product Code Required",IF('Journal Template'!D781="","",IF('Journal Template'!D781=IFERROR(VLOOKUP('Journal Template'!D781,Checks!$CH:$CH,1,0),0),"Product Code Required","NA"))))),"")</f>
        <v/>
      </c>
    </row>
    <row r="771" spans="14:89">
      <c r="N771" t="s">
        <v>4381</v>
      </c>
      <c r="O771" t="s">
        <v>4382</v>
      </c>
      <c r="P771" t="s">
        <v>386</v>
      </c>
      <c r="Q771" s="150" t="str">
        <f>IF(JRF!D784="","",IF(IFERROR(VLOOKUP(JRF!D784,Checks!N:P,3,0),0)="A","","Inactive account in Use"))</f>
        <v/>
      </c>
      <c r="R771" t="str">
        <f>IFERROR(IF('Journal Template'!C1183="","",IF(IFERROR(VLOOKUP('Journal Template'!C1183,Checks!N:P,3,0),0)="A","","Inactive account in Use")),"")</f>
        <v/>
      </c>
      <c r="S771" t="s">
        <v>4383</v>
      </c>
      <c r="T771" t="s">
        <v>386</v>
      </c>
      <c r="U771" t="s">
        <v>393</v>
      </c>
      <c r="V771" s="150" t="str">
        <f>IF(JRF!C784="","",IF(IFERROR(VLOOKUP(JRF!C784,Checks!S:U,3,0),0)="A","Entry with System fund Dept",""))</f>
        <v/>
      </c>
      <c r="W771" t="str">
        <f>IFERROR(IF('Journal Template'!D1183="","",IF(IFERROR(VLOOKUP('Journal Template'!D1183,Checks!S:U,3,0),0)="A","Entry with System fund Dept","")),"")</f>
        <v/>
      </c>
      <c r="X771" t="s">
        <v>2949</v>
      </c>
      <c r="Y771" t="s">
        <v>386</v>
      </c>
      <c r="Z771" t="s">
        <v>4384</v>
      </c>
      <c r="AA771" t="s">
        <v>391</v>
      </c>
      <c r="AB771" t="s">
        <v>125</v>
      </c>
      <c r="AC771" s="150" t="str">
        <f>IFERROR(IF(JRF!C784="","",IF(AND(VLOOKUP(JRF!C784,X:AA,4,0)=JRF!B784,VLOOKUP(JRF!C784,X:Y,2,0)="A"),"","Inactive Dept Combo Error")),"Inactive Dept Combo Error")</f>
        <v/>
      </c>
      <c r="AD771" t="str">
        <f>IFERROR(IF('Journal Template'!D1183="","",IF(AND(VLOOKUP('Journal Template'!D1183,X:AA,4,0)='Journal Template'!A1183,VLOOKUP('Journal Template'!D1183,X:Y,2,0)="A"),"","Inactive Dept Combo Error")),"")</f>
        <v/>
      </c>
      <c r="AK771" s="150" t="str">
        <f>IF(JRF!B784="","",IF(JRF!B784=IFERROR(VLOOKUP(JRF!B784,Checks!AI:AI,1,0),0),"Entry in Branch/Satellite BU's",""))</f>
        <v/>
      </c>
      <c r="AL771" t="str">
        <f>IFERROR(IF('Journal Template'!A1183="","",IF('Journal Template'!A1183=IFERROR(VLOOKUP('Journal Template'!A1183,Checks!AI:AI,1,0),0),"Entry in Branch/Satellite BU's","")),"")</f>
        <v/>
      </c>
      <c r="AO771" s="171"/>
      <c r="AP771" s="171"/>
      <c r="AQ771" s="171"/>
      <c r="AR771" s="171"/>
      <c r="CI771" t="str">
        <f>IF(JRF!F784&gt;0,"",IF(JRF!B784="","",IF(LEFT(JRF!B784,1)=IFERROR(VLOOKUP(LEFT(JRF!B784,1),$CF$2:$CF$5,1,0),0),"Product Code Required",IF(JRF!C784="","",IF(JRF!C784=IFERROR(VLOOKUP(JRF!C784,$CH:$CH,1,0),0),"Product Code Required","NA")))))</f>
        <v/>
      </c>
      <c r="CJ771" t="str">
        <f>IF(JRF!AV784&gt;0,"",IF(JRF!Q784="","",IF(LEFT(JRF!Q784,1)=IFERROR(VLOOKUP(LEFT(JRF!Q784,1),$CF$2:$CF$5,1,0),0),"Product Code Required",IF(JRF!V784="","",IF(JRF!V784=IFERROR(VLOOKUP(JRF!V784,$CH:$CH,1,0),0),"Product Code Required","NA")))))</f>
        <v/>
      </c>
      <c r="CK771" t="str">
        <f>IFERROR(IF(LEN('Journal Template'!F782)&gt;0,"",IF('Journal Template'!A782="","",IF(LEFT('Journal Template'!A782,1)=IFERROR(VLOOKUP(LEFT('Journal Template'!A782,1),Checks!$CF$2:$CF$5,1,0),0),"Product Code Required",IF('Journal Template'!D782="","",IF('Journal Template'!D782=IFERROR(VLOOKUP('Journal Template'!D782,Checks!$CH:$CH,1,0),0),"Product Code Required","NA"))))),"")</f>
        <v/>
      </c>
    </row>
    <row r="772" spans="14:89">
      <c r="N772" t="s">
        <v>4385</v>
      </c>
      <c r="O772" t="s">
        <v>4386</v>
      </c>
      <c r="P772" t="s">
        <v>386</v>
      </c>
      <c r="Q772" s="150" t="str">
        <f>IF(JRF!D785="","",IF(IFERROR(VLOOKUP(JRF!D785,Checks!N:P,3,0),0)="A","","Inactive account in Use"))</f>
        <v/>
      </c>
      <c r="R772" t="str">
        <f>IFERROR(IF('Journal Template'!C1184="","",IF(IFERROR(VLOOKUP('Journal Template'!C1184,Checks!N:P,3,0),0)="A","","Inactive account in Use")),"")</f>
        <v/>
      </c>
      <c r="S772" t="s">
        <v>4387</v>
      </c>
      <c r="T772" t="s">
        <v>386</v>
      </c>
      <c r="U772" t="s">
        <v>393</v>
      </c>
      <c r="V772" s="150" t="str">
        <f>IF(JRF!C785="","",IF(IFERROR(VLOOKUP(JRF!C785,Checks!S:U,3,0),0)="A","Entry with System fund Dept",""))</f>
        <v/>
      </c>
      <c r="W772" t="str">
        <f>IFERROR(IF('Journal Template'!D1184="","",IF(IFERROR(VLOOKUP('Journal Template'!D1184,Checks!S:U,3,0),0)="A","Entry with System fund Dept","")),"")</f>
        <v/>
      </c>
      <c r="X772" t="s">
        <v>4388</v>
      </c>
      <c r="Y772" t="s">
        <v>389</v>
      </c>
      <c r="Z772" t="s">
        <v>4389</v>
      </c>
      <c r="AA772" t="s">
        <v>399</v>
      </c>
      <c r="AB772" t="s">
        <v>125</v>
      </c>
      <c r="AC772" s="150" t="str">
        <f>IFERROR(IF(JRF!C785="","",IF(AND(VLOOKUP(JRF!C785,X:AA,4,0)=JRF!B785,VLOOKUP(JRF!C785,X:Y,2,0)="A"),"","Inactive Dept Combo Error")),"Inactive Dept Combo Error")</f>
        <v/>
      </c>
      <c r="AD772" t="str">
        <f>IFERROR(IF('Journal Template'!D1184="","",IF(AND(VLOOKUP('Journal Template'!D1184,X:AA,4,0)='Journal Template'!A1184,VLOOKUP('Journal Template'!D1184,X:Y,2,0)="A"),"","Inactive Dept Combo Error")),"")</f>
        <v/>
      </c>
      <c r="AK772" s="150" t="str">
        <f>IF(JRF!B785="","",IF(JRF!B785=IFERROR(VLOOKUP(JRF!B785,Checks!AI:AI,1,0),0),"Entry in Branch/Satellite BU's",""))</f>
        <v/>
      </c>
      <c r="AL772" t="str">
        <f>IFERROR(IF('Journal Template'!A1184="","",IF('Journal Template'!A1184=IFERROR(VLOOKUP('Journal Template'!A1184,Checks!AI:AI,1,0),0),"Entry in Branch/Satellite BU's","")),"")</f>
        <v/>
      </c>
      <c r="AO772" s="171"/>
      <c r="AP772" s="171"/>
      <c r="AQ772" s="171"/>
      <c r="AR772" s="171"/>
      <c r="CI772" t="str">
        <f>IF(JRF!F785&gt;0,"",IF(JRF!B785="","",IF(LEFT(JRF!B785,1)=IFERROR(VLOOKUP(LEFT(JRF!B785,1),$CF$2:$CF$5,1,0),0),"Product Code Required",IF(JRF!C785="","",IF(JRF!C785=IFERROR(VLOOKUP(JRF!C785,$CH:$CH,1,0),0),"Product Code Required","NA")))))</f>
        <v/>
      </c>
      <c r="CJ772" t="str">
        <f>IF(JRF!AV785&gt;0,"",IF(JRF!Q785="","",IF(LEFT(JRF!Q785,1)=IFERROR(VLOOKUP(LEFT(JRF!Q785,1),$CF$2:$CF$5,1,0),0),"Product Code Required",IF(JRF!V785="","",IF(JRF!V785=IFERROR(VLOOKUP(JRF!V785,$CH:$CH,1,0),0),"Product Code Required","NA")))))</f>
        <v/>
      </c>
      <c r="CK772" t="str">
        <f>IFERROR(IF(LEN('Journal Template'!F783)&gt;0,"",IF('Journal Template'!A783="","",IF(LEFT('Journal Template'!A783,1)=IFERROR(VLOOKUP(LEFT('Journal Template'!A783,1),Checks!$CF$2:$CF$5,1,0),0),"Product Code Required",IF('Journal Template'!D783="","",IF('Journal Template'!D783=IFERROR(VLOOKUP('Journal Template'!D783,Checks!$CH:$CH,1,0),0),"Product Code Required","NA"))))),"")</f>
        <v/>
      </c>
    </row>
    <row r="773" spans="14:89">
      <c r="N773" t="s">
        <v>4390</v>
      </c>
      <c r="O773" t="s">
        <v>4391</v>
      </c>
      <c r="P773" t="s">
        <v>386</v>
      </c>
      <c r="Q773" s="150" t="str">
        <f>IF(JRF!D786="","",IF(IFERROR(VLOOKUP(JRF!D786,Checks!N:P,3,0),0)="A","","Inactive account in Use"))</f>
        <v/>
      </c>
      <c r="R773" t="str">
        <f>IFERROR(IF('Journal Template'!C1185="","",IF(IFERROR(VLOOKUP('Journal Template'!C1185,Checks!N:P,3,0),0)="A","","Inactive account in Use")),"")</f>
        <v/>
      </c>
      <c r="S773" t="s">
        <v>4392</v>
      </c>
      <c r="T773" t="s">
        <v>386</v>
      </c>
      <c r="U773" t="s">
        <v>393</v>
      </c>
      <c r="V773" s="150" t="str">
        <f>IF(JRF!C786="","",IF(IFERROR(VLOOKUP(JRF!C786,Checks!S:U,3,0),0)="A","Entry with System fund Dept",""))</f>
        <v/>
      </c>
      <c r="W773" t="str">
        <f>IFERROR(IF('Journal Template'!D1185="","",IF(IFERROR(VLOOKUP('Journal Template'!D1185,Checks!S:U,3,0),0)="A","Entry with System fund Dept","")),"")</f>
        <v/>
      </c>
      <c r="X773" t="s">
        <v>4393</v>
      </c>
      <c r="Y773" t="s">
        <v>386</v>
      </c>
      <c r="Z773" t="s">
        <v>4394</v>
      </c>
      <c r="AA773" t="s">
        <v>4395</v>
      </c>
      <c r="AB773" t="s">
        <v>125</v>
      </c>
      <c r="AC773" s="150" t="str">
        <f>IFERROR(IF(JRF!C786="","",IF(AND(VLOOKUP(JRF!C786,X:AA,4,0)=JRF!B786,VLOOKUP(JRF!C786,X:Y,2,0)="A"),"","Inactive Dept Combo Error")),"Inactive Dept Combo Error")</f>
        <v/>
      </c>
      <c r="AD773" t="str">
        <f>IFERROR(IF('Journal Template'!D1185="","",IF(AND(VLOOKUP('Journal Template'!D1185,X:AA,4,0)='Journal Template'!A1185,VLOOKUP('Journal Template'!D1185,X:Y,2,0)="A"),"","Inactive Dept Combo Error")),"")</f>
        <v/>
      </c>
      <c r="AK773" s="150" t="str">
        <f>IF(JRF!B786="","",IF(JRF!B786=IFERROR(VLOOKUP(JRF!B786,Checks!AI:AI,1,0),0),"Entry in Branch/Satellite BU's",""))</f>
        <v/>
      </c>
      <c r="AL773" t="str">
        <f>IFERROR(IF('Journal Template'!A1185="","",IF('Journal Template'!A1185=IFERROR(VLOOKUP('Journal Template'!A1185,Checks!AI:AI,1,0),0),"Entry in Branch/Satellite BU's","")),"")</f>
        <v/>
      </c>
      <c r="AO773" s="171"/>
      <c r="AP773" s="171"/>
      <c r="AQ773" s="171"/>
      <c r="AR773" s="171"/>
      <c r="CI773" t="str">
        <f>IF(JRF!F786&gt;0,"",IF(JRF!B786="","",IF(LEFT(JRF!B786,1)=IFERROR(VLOOKUP(LEFT(JRF!B786,1),$CF$2:$CF$5,1,0),0),"Product Code Required",IF(JRF!C786="","",IF(JRF!C786=IFERROR(VLOOKUP(JRF!C786,$CH:$CH,1,0),0),"Product Code Required","NA")))))</f>
        <v/>
      </c>
      <c r="CJ773" t="str">
        <f>IF(JRF!AV786&gt;0,"",IF(JRF!Q786="","",IF(LEFT(JRF!Q786,1)=IFERROR(VLOOKUP(LEFT(JRF!Q786,1),$CF$2:$CF$5,1,0),0),"Product Code Required",IF(JRF!V786="","",IF(JRF!V786=IFERROR(VLOOKUP(JRF!V786,$CH:$CH,1,0),0),"Product Code Required","NA")))))</f>
        <v/>
      </c>
      <c r="CK773" t="str">
        <f>IFERROR(IF(LEN('Journal Template'!F784)&gt;0,"",IF('Journal Template'!A784="","",IF(LEFT('Journal Template'!A784,1)=IFERROR(VLOOKUP(LEFT('Journal Template'!A784,1),Checks!$CF$2:$CF$5,1,0),0),"Product Code Required",IF('Journal Template'!D784="","",IF('Journal Template'!D784=IFERROR(VLOOKUP('Journal Template'!D784,Checks!$CH:$CH,1,0),0),"Product Code Required","NA"))))),"")</f>
        <v/>
      </c>
    </row>
    <row r="774" spans="14:89">
      <c r="N774" t="s">
        <v>4396</v>
      </c>
      <c r="O774" t="s">
        <v>4397</v>
      </c>
      <c r="P774" t="s">
        <v>386</v>
      </c>
      <c r="Q774" s="150" t="str">
        <f>IF(JRF!D787="","",IF(IFERROR(VLOOKUP(JRF!D787,Checks!N:P,3,0),0)="A","","Inactive account in Use"))</f>
        <v/>
      </c>
      <c r="R774" t="str">
        <f>IFERROR(IF('Journal Template'!C1186="","",IF(IFERROR(VLOOKUP('Journal Template'!C1186,Checks!N:P,3,0),0)="A","","Inactive account in Use")),"")</f>
        <v/>
      </c>
      <c r="S774" t="s">
        <v>4398</v>
      </c>
      <c r="T774" t="s">
        <v>386</v>
      </c>
      <c r="U774" t="s">
        <v>393</v>
      </c>
      <c r="V774" s="150" t="str">
        <f>IF(JRF!C787="","",IF(IFERROR(VLOOKUP(JRF!C787,Checks!S:U,3,0),0)="A","Entry with System fund Dept",""))</f>
        <v/>
      </c>
      <c r="W774" t="str">
        <f>IFERROR(IF('Journal Template'!D1186="","",IF(IFERROR(VLOOKUP('Journal Template'!D1186,Checks!S:U,3,0),0)="A","Entry with System fund Dept","")),"")</f>
        <v/>
      </c>
      <c r="X774" t="s">
        <v>4399</v>
      </c>
      <c r="Y774" t="s">
        <v>389</v>
      </c>
      <c r="Z774" t="s">
        <v>4400</v>
      </c>
      <c r="AA774" t="s">
        <v>391</v>
      </c>
      <c r="AB774" t="s">
        <v>125</v>
      </c>
      <c r="AC774" s="150" t="str">
        <f>IFERROR(IF(JRF!C787="","",IF(AND(VLOOKUP(JRF!C787,X:AA,4,0)=JRF!B787,VLOOKUP(JRF!C787,X:Y,2,0)="A"),"","Inactive Dept Combo Error")),"Inactive Dept Combo Error")</f>
        <v/>
      </c>
      <c r="AD774" t="str">
        <f>IFERROR(IF('Journal Template'!D1186="","",IF(AND(VLOOKUP('Journal Template'!D1186,X:AA,4,0)='Journal Template'!A1186,VLOOKUP('Journal Template'!D1186,X:Y,2,0)="A"),"","Inactive Dept Combo Error")),"")</f>
        <v/>
      </c>
      <c r="AK774" s="150" t="str">
        <f>IF(JRF!B787="","",IF(JRF!B787=IFERROR(VLOOKUP(JRF!B787,Checks!AI:AI,1,0),0),"Entry in Branch/Satellite BU's",""))</f>
        <v/>
      </c>
      <c r="AL774" t="str">
        <f>IFERROR(IF('Journal Template'!A1186="","",IF('Journal Template'!A1186=IFERROR(VLOOKUP('Journal Template'!A1186,Checks!AI:AI,1,0),0),"Entry in Branch/Satellite BU's","")),"")</f>
        <v/>
      </c>
      <c r="AO774" s="171"/>
      <c r="AP774" s="171"/>
      <c r="AQ774" s="171"/>
      <c r="AR774" s="171"/>
      <c r="CI774" t="str">
        <f>IF(JRF!F787&gt;0,"",IF(JRF!B787="","",IF(LEFT(JRF!B787,1)=IFERROR(VLOOKUP(LEFT(JRF!B787,1),$CF$2:$CF$5,1,0),0),"Product Code Required",IF(JRF!C787="","",IF(JRF!C787=IFERROR(VLOOKUP(JRF!C787,$CH:$CH,1,0),0),"Product Code Required","NA")))))</f>
        <v/>
      </c>
      <c r="CJ774" t="str">
        <f>IF(JRF!AV787&gt;0,"",IF(JRF!Q787="","",IF(LEFT(JRF!Q787,1)=IFERROR(VLOOKUP(LEFT(JRF!Q787,1),$CF$2:$CF$5,1,0),0),"Product Code Required",IF(JRF!V787="","",IF(JRF!V787=IFERROR(VLOOKUP(JRF!V787,$CH:$CH,1,0),0),"Product Code Required","NA")))))</f>
        <v/>
      </c>
      <c r="CK774" t="str">
        <f>IFERROR(IF(LEN('Journal Template'!F785)&gt;0,"",IF('Journal Template'!A785="","",IF(LEFT('Journal Template'!A785,1)=IFERROR(VLOOKUP(LEFT('Journal Template'!A785,1),Checks!$CF$2:$CF$5,1,0),0),"Product Code Required",IF('Journal Template'!D785="","",IF('Journal Template'!D785=IFERROR(VLOOKUP('Journal Template'!D785,Checks!$CH:$CH,1,0),0),"Product Code Required","NA"))))),"")</f>
        <v/>
      </c>
    </row>
    <row r="775" spans="14:89">
      <c r="N775" t="s">
        <v>4401</v>
      </c>
      <c r="O775" t="s">
        <v>4402</v>
      </c>
      <c r="P775" t="s">
        <v>386</v>
      </c>
      <c r="Q775" s="150" t="str">
        <f>IF(JRF!D788="","",IF(IFERROR(VLOOKUP(JRF!D788,Checks!N:P,3,0),0)="A","","Inactive account in Use"))</f>
        <v/>
      </c>
      <c r="R775" t="str">
        <f>IFERROR(IF('Journal Template'!C1187="","",IF(IFERROR(VLOOKUP('Journal Template'!C1187,Checks!N:P,3,0),0)="A","","Inactive account in Use")),"")</f>
        <v/>
      </c>
      <c r="S775" t="s">
        <v>4403</v>
      </c>
      <c r="T775" t="s">
        <v>386</v>
      </c>
      <c r="U775" t="s">
        <v>393</v>
      </c>
      <c r="V775" s="150" t="str">
        <f>IF(JRF!C788="","",IF(IFERROR(VLOOKUP(JRF!C788,Checks!S:U,3,0),0)="A","Entry with System fund Dept",""))</f>
        <v/>
      </c>
      <c r="W775" t="str">
        <f>IFERROR(IF('Journal Template'!D1187="","",IF(IFERROR(VLOOKUP('Journal Template'!D1187,Checks!S:U,3,0),0)="A","Entry with System fund Dept","")),"")</f>
        <v/>
      </c>
      <c r="X775" t="s">
        <v>4404</v>
      </c>
      <c r="Y775" t="s">
        <v>386</v>
      </c>
      <c r="Z775" t="s">
        <v>4405</v>
      </c>
      <c r="AA775" t="s">
        <v>391</v>
      </c>
      <c r="AB775" t="s">
        <v>125</v>
      </c>
      <c r="AC775" s="150" t="str">
        <f>IFERROR(IF(JRF!C788="","",IF(AND(VLOOKUP(JRF!C788,X:AA,4,0)=JRF!B788,VLOOKUP(JRF!C788,X:Y,2,0)="A"),"","Inactive Dept Combo Error")),"Inactive Dept Combo Error")</f>
        <v/>
      </c>
      <c r="AD775" t="str">
        <f>IFERROR(IF('Journal Template'!D1187="","",IF(AND(VLOOKUP('Journal Template'!D1187,X:AA,4,0)='Journal Template'!A1187,VLOOKUP('Journal Template'!D1187,X:Y,2,0)="A"),"","Inactive Dept Combo Error")),"")</f>
        <v/>
      </c>
      <c r="AK775" s="150" t="str">
        <f>IF(JRF!B788="","",IF(JRF!B788=IFERROR(VLOOKUP(JRF!B788,Checks!AI:AI,1,0),0),"Entry in Branch/Satellite BU's",""))</f>
        <v/>
      </c>
      <c r="AL775" t="str">
        <f>IFERROR(IF('Journal Template'!A1187="","",IF('Journal Template'!A1187=IFERROR(VLOOKUP('Journal Template'!A1187,Checks!AI:AI,1,0),0),"Entry in Branch/Satellite BU's","")),"")</f>
        <v/>
      </c>
      <c r="AO775" s="171"/>
      <c r="AP775" s="171"/>
      <c r="AQ775" s="171"/>
      <c r="AR775" s="171"/>
      <c r="CI775" t="str">
        <f>IF(JRF!F788&gt;0,"",IF(JRF!B788="","",IF(LEFT(JRF!B788,1)=IFERROR(VLOOKUP(LEFT(JRF!B788,1),$CF$2:$CF$5,1,0),0),"Product Code Required",IF(JRF!C788="","",IF(JRF!C788=IFERROR(VLOOKUP(JRF!C788,$CH:$CH,1,0),0),"Product Code Required","NA")))))</f>
        <v/>
      </c>
      <c r="CJ775" t="str">
        <f>IF(JRF!AV788&gt;0,"",IF(JRF!Q788="","",IF(LEFT(JRF!Q788,1)=IFERROR(VLOOKUP(LEFT(JRF!Q788,1),$CF$2:$CF$5,1,0),0),"Product Code Required",IF(JRF!V788="","",IF(JRF!V788=IFERROR(VLOOKUP(JRF!V788,$CH:$CH,1,0),0),"Product Code Required","NA")))))</f>
        <v/>
      </c>
      <c r="CK775" t="str">
        <f>IFERROR(IF(LEN('Journal Template'!F786)&gt;0,"",IF('Journal Template'!A786="","",IF(LEFT('Journal Template'!A786,1)=IFERROR(VLOOKUP(LEFT('Journal Template'!A786,1),Checks!$CF$2:$CF$5,1,0),0),"Product Code Required",IF('Journal Template'!D786="","",IF('Journal Template'!D786=IFERROR(VLOOKUP('Journal Template'!D786,Checks!$CH:$CH,1,0),0),"Product Code Required","NA"))))),"")</f>
        <v/>
      </c>
    </row>
    <row r="776" spans="14:89">
      <c r="N776" t="s">
        <v>4406</v>
      </c>
      <c r="O776" t="s">
        <v>4407</v>
      </c>
      <c r="P776" t="s">
        <v>386</v>
      </c>
      <c r="Q776" s="150" t="str">
        <f>IF(JRF!D789="","",IF(IFERROR(VLOOKUP(JRF!D789,Checks!N:P,3,0),0)="A","","Inactive account in Use"))</f>
        <v/>
      </c>
      <c r="R776" t="str">
        <f>IFERROR(IF('Journal Template'!C1188="","",IF(IFERROR(VLOOKUP('Journal Template'!C1188,Checks!N:P,3,0),0)="A","","Inactive account in Use")),"")</f>
        <v/>
      </c>
      <c r="S776" t="s">
        <v>4408</v>
      </c>
      <c r="T776" t="s">
        <v>386</v>
      </c>
      <c r="U776" t="s">
        <v>393</v>
      </c>
      <c r="V776" s="150" t="str">
        <f>IF(JRF!C789="","",IF(IFERROR(VLOOKUP(JRF!C789,Checks!S:U,3,0),0)="A","Entry with System fund Dept",""))</f>
        <v/>
      </c>
      <c r="W776" t="str">
        <f>IFERROR(IF('Journal Template'!D1188="","",IF(IFERROR(VLOOKUP('Journal Template'!D1188,Checks!S:U,3,0),0)="A","Entry with System fund Dept","")),"")</f>
        <v/>
      </c>
      <c r="X776" t="s">
        <v>4409</v>
      </c>
      <c r="Y776" t="s">
        <v>386</v>
      </c>
      <c r="Z776" t="s">
        <v>4410</v>
      </c>
      <c r="AA776" t="s">
        <v>3656</v>
      </c>
      <c r="AB776" t="s">
        <v>125</v>
      </c>
      <c r="AC776" s="150" t="str">
        <f>IFERROR(IF(JRF!C789="","",IF(AND(VLOOKUP(JRF!C789,X:AA,4,0)=JRF!B789,VLOOKUP(JRF!C789,X:Y,2,0)="A"),"","Inactive Dept Combo Error")),"Inactive Dept Combo Error")</f>
        <v/>
      </c>
      <c r="AD776" t="str">
        <f>IFERROR(IF('Journal Template'!D1188="","",IF(AND(VLOOKUP('Journal Template'!D1188,X:AA,4,0)='Journal Template'!A1188,VLOOKUP('Journal Template'!D1188,X:Y,2,0)="A"),"","Inactive Dept Combo Error")),"")</f>
        <v/>
      </c>
      <c r="AK776" s="150" t="str">
        <f>IF(JRF!B789="","",IF(JRF!B789=IFERROR(VLOOKUP(JRF!B789,Checks!AI:AI,1,0),0),"Entry in Branch/Satellite BU's",""))</f>
        <v/>
      </c>
      <c r="AL776" t="str">
        <f>IFERROR(IF('Journal Template'!A1188="","",IF('Journal Template'!A1188=IFERROR(VLOOKUP('Journal Template'!A1188,Checks!AI:AI,1,0),0),"Entry in Branch/Satellite BU's","")),"")</f>
        <v/>
      </c>
      <c r="AO776" s="171"/>
      <c r="AP776" s="171"/>
      <c r="AQ776" s="171"/>
      <c r="AR776" s="171"/>
      <c r="CI776" t="str">
        <f>IF(JRF!F789&gt;0,"",IF(JRF!B789="","",IF(LEFT(JRF!B789,1)=IFERROR(VLOOKUP(LEFT(JRF!B789,1),$CF$2:$CF$5,1,0),0),"Product Code Required",IF(JRF!C789="","",IF(JRF!C789=IFERROR(VLOOKUP(JRF!C789,$CH:$CH,1,0),0),"Product Code Required","NA")))))</f>
        <v/>
      </c>
      <c r="CJ776" t="str">
        <f>IF(JRF!AV789&gt;0,"",IF(JRF!Q789="","",IF(LEFT(JRF!Q789,1)=IFERROR(VLOOKUP(LEFT(JRF!Q789,1),$CF$2:$CF$5,1,0),0),"Product Code Required",IF(JRF!V789="","",IF(JRF!V789=IFERROR(VLOOKUP(JRF!V789,$CH:$CH,1,0),0),"Product Code Required","NA")))))</f>
        <v/>
      </c>
      <c r="CK776" t="str">
        <f>IFERROR(IF(LEN('Journal Template'!F787)&gt;0,"",IF('Journal Template'!A787="","",IF(LEFT('Journal Template'!A787,1)=IFERROR(VLOOKUP(LEFT('Journal Template'!A787,1),Checks!$CF$2:$CF$5,1,0),0),"Product Code Required",IF('Journal Template'!D787="","",IF('Journal Template'!D787=IFERROR(VLOOKUP('Journal Template'!D787,Checks!$CH:$CH,1,0),0),"Product Code Required","NA"))))),"")</f>
        <v/>
      </c>
    </row>
    <row r="777" spans="14:89">
      <c r="N777" t="s">
        <v>4411</v>
      </c>
      <c r="O777" t="s">
        <v>4412</v>
      </c>
      <c r="P777" t="s">
        <v>389</v>
      </c>
      <c r="Q777" s="150" t="str">
        <f>IF(JRF!D790="","",IF(IFERROR(VLOOKUP(JRF!D790,Checks!N:P,3,0),0)="A","","Inactive account in Use"))</f>
        <v/>
      </c>
      <c r="R777" t="str">
        <f>IFERROR(IF('Journal Template'!C1189="","",IF(IFERROR(VLOOKUP('Journal Template'!C1189,Checks!N:P,3,0),0)="A","","Inactive account in Use")),"")</f>
        <v/>
      </c>
      <c r="S777" t="s">
        <v>4413</v>
      </c>
      <c r="T777" t="s">
        <v>386</v>
      </c>
      <c r="U777" t="s">
        <v>393</v>
      </c>
      <c r="V777" s="150" t="str">
        <f>IF(JRF!C790="","",IF(IFERROR(VLOOKUP(JRF!C790,Checks!S:U,3,0),0)="A","Entry with System fund Dept",""))</f>
        <v/>
      </c>
      <c r="W777" t="str">
        <f>IFERROR(IF('Journal Template'!D1189="","",IF(IFERROR(VLOOKUP('Journal Template'!D1189,Checks!S:U,3,0),0)="A","Entry with System fund Dept","")),"")</f>
        <v/>
      </c>
      <c r="X777" t="s">
        <v>4414</v>
      </c>
      <c r="Y777" t="s">
        <v>386</v>
      </c>
      <c r="Z777" t="s">
        <v>4415</v>
      </c>
      <c r="AA777" t="s">
        <v>391</v>
      </c>
      <c r="AB777" t="s">
        <v>125</v>
      </c>
      <c r="AC777" s="150" t="str">
        <f>IFERROR(IF(JRF!C790="","",IF(AND(VLOOKUP(JRF!C790,X:AA,4,0)=JRF!B790,VLOOKUP(JRF!C790,X:Y,2,0)="A"),"","Inactive Dept Combo Error")),"Inactive Dept Combo Error")</f>
        <v/>
      </c>
      <c r="AD777" t="str">
        <f>IFERROR(IF('Journal Template'!D1189="","",IF(AND(VLOOKUP('Journal Template'!D1189,X:AA,4,0)='Journal Template'!A1189,VLOOKUP('Journal Template'!D1189,X:Y,2,0)="A"),"","Inactive Dept Combo Error")),"")</f>
        <v/>
      </c>
      <c r="AK777" s="150" t="str">
        <f>IF(JRF!B790="","",IF(JRF!B790=IFERROR(VLOOKUP(JRF!B790,Checks!AI:AI,1,0),0),"Entry in Branch/Satellite BU's",""))</f>
        <v/>
      </c>
      <c r="AL777" t="str">
        <f>IFERROR(IF('Journal Template'!A1189="","",IF('Journal Template'!A1189=IFERROR(VLOOKUP('Journal Template'!A1189,Checks!AI:AI,1,0),0),"Entry in Branch/Satellite BU's","")),"")</f>
        <v/>
      </c>
      <c r="AO777" s="171"/>
      <c r="AP777" s="171"/>
      <c r="AQ777" s="171"/>
      <c r="AR777" s="171"/>
      <c r="CI777" t="str">
        <f>IF(JRF!F790&gt;0,"",IF(JRF!B790="","",IF(LEFT(JRF!B790,1)=IFERROR(VLOOKUP(LEFT(JRF!B790,1),$CF$2:$CF$5,1,0),0),"Product Code Required",IF(JRF!C790="","",IF(JRF!C790=IFERROR(VLOOKUP(JRF!C790,$CH:$CH,1,0),0),"Product Code Required","NA")))))</f>
        <v/>
      </c>
      <c r="CJ777" t="str">
        <f>IF(JRF!AV790&gt;0,"",IF(JRF!Q790="","",IF(LEFT(JRF!Q790,1)=IFERROR(VLOOKUP(LEFT(JRF!Q790,1),$CF$2:$CF$5,1,0),0),"Product Code Required",IF(JRF!V790="","",IF(JRF!V790=IFERROR(VLOOKUP(JRF!V790,$CH:$CH,1,0),0),"Product Code Required","NA")))))</f>
        <v/>
      </c>
      <c r="CK777" t="str">
        <f>IFERROR(IF(LEN('Journal Template'!F788)&gt;0,"",IF('Journal Template'!A788="","",IF(LEFT('Journal Template'!A788,1)=IFERROR(VLOOKUP(LEFT('Journal Template'!A788,1),Checks!$CF$2:$CF$5,1,0),0),"Product Code Required",IF('Journal Template'!D788="","",IF('Journal Template'!D788=IFERROR(VLOOKUP('Journal Template'!D788,Checks!$CH:$CH,1,0),0),"Product Code Required","NA"))))),"")</f>
        <v/>
      </c>
    </row>
    <row r="778" spans="14:89">
      <c r="N778" t="s">
        <v>4416</v>
      </c>
      <c r="O778" t="s">
        <v>4417</v>
      </c>
      <c r="P778" t="s">
        <v>386</v>
      </c>
      <c r="Q778" s="150" t="str">
        <f>IF(JRF!D791="","",IF(IFERROR(VLOOKUP(JRF!D791,Checks!N:P,3,0),0)="A","","Inactive account in Use"))</f>
        <v/>
      </c>
      <c r="R778" t="str">
        <f>IFERROR(IF('Journal Template'!C1190="","",IF(IFERROR(VLOOKUP('Journal Template'!C1190,Checks!N:P,3,0),0)="A","","Inactive account in Use")),"")</f>
        <v/>
      </c>
      <c r="S778" t="s">
        <v>4418</v>
      </c>
      <c r="T778" t="s">
        <v>386</v>
      </c>
      <c r="U778" t="s">
        <v>393</v>
      </c>
      <c r="V778" s="150" t="str">
        <f>IF(JRF!C791="","",IF(IFERROR(VLOOKUP(JRF!C791,Checks!S:U,3,0),0)="A","Entry with System fund Dept",""))</f>
        <v/>
      </c>
      <c r="W778" t="str">
        <f>IFERROR(IF('Journal Template'!D1190="","",IF(IFERROR(VLOOKUP('Journal Template'!D1190,Checks!S:U,3,0),0)="A","Entry with System fund Dept","")),"")</f>
        <v/>
      </c>
      <c r="X778" t="s">
        <v>4419</v>
      </c>
      <c r="Y778" t="s">
        <v>386</v>
      </c>
      <c r="Z778" t="s">
        <v>4420</v>
      </c>
      <c r="AA778" t="s">
        <v>4082</v>
      </c>
      <c r="AB778" t="s">
        <v>125</v>
      </c>
      <c r="AC778" s="150" t="str">
        <f>IFERROR(IF(JRF!C791="","",IF(AND(VLOOKUP(JRF!C791,X:AA,4,0)=JRF!B791,VLOOKUP(JRF!C791,X:Y,2,0)="A"),"","Inactive Dept Combo Error")),"Inactive Dept Combo Error")</f>
        <v/>
      </c>
      <c r="AD778" t="str">
        <f>IFERROR(IF('Journal Template'!D1190="","",IF(AND(VLOOKUP('Journal Template'!D1190,X:AA,4,0)='Journal Template'!A1190,VLOOKUP('Journal Template'!D1190,X:Y,2,0)="A"),"","Inactive Dept Combo Error")),"")</f>
        <v/>
      </c>
      <c r="AK778" s="150" t="str">
        <f>IF(JRF!B791="","",IF(JRF!B791=IFERROR(VLOOKUP(JRF!B791,Checks!AI:AI,1,0),0),"Entry in Branch/Satellite BU's",""))</f>
        <v/>
      </c>
      <c r="AL778" t="str">
        <f>IFERROR(IF('Journal Template'!A1190="","",IF('Journal Template'!A1190=IFERROR(VLOOKUP('Journal Template'!A1190,Checks!AI:AI,1,0),0),"Entry in Branch/Satellite BU's","")),"")</f>
        <v/>
      </c>
      <c r="AO778" s="171"/>
      <c r="AP778" s="171"/>
      <c r="AQ778" s="171"/>
      <c r="AR778" s="171"/>
      <c r="CI778" t="str">
        <f>IF(JRF!F791&gt;0,"",IF(JRF!B791="","",IF(LEFT(JRF!B791,1)=IFERROR(VLOOKUP(LEFT(JRF!B791,1),$CF$2:$CF$5,1,0),0),"Product Code Required",IF(JRF!C791="","",IF(JRF!C791=IFERROR(VLOOKUP(JRF!C791,$CH:$CH,1,0),0),"Product Code Required","NA")))))</f>
        <v/>
      </c>
      <c r="CJ778" t="str">
        <f>IF(JRF!AV791&gt;0,"",IF(JRF!Q791="","",IF(LEFT(JRF!Q791,1)=IFERROR(VLOOKUP(LEFT(JRF!Q791,1),$CF$2:$CF$5,1,0),0),"Product Code Required",IF(JRF!V791="","",IF(JRF!V791=IFERROR(VLOOKUP(JRF!V791,$CH:$CH,1,0),0),"Product Code Required","NA")))))</f>
        <v/>
      </c>
      <c r="CK778" t="str">
        <f>IFERROR(IF(LEN('Journal Template'!F789)&gt;0,"",IF('Journal Template'!A789="","",IF(LEFT('Journal Template'!A789,1)=IFERROR(VLOOKUP(LEFT('Journal Template'!A789,1),Checks!$CF$2:$CF$5,1,0),0),"Product Code Required",IF('Journal Template'!D789="","",IF('Journal Template'!D789=IFERROR(VLOOKUP('Journal Template'!D789,Checks!$CH:$CH,1,0),0),"Product Code Required","NA"))))),"")</f>
        <v/>
      </c>
    </row>
    <row r="779" spans="14:89">
      <c r="N779" t="s">
        <v>4421</v>
      </c>
      <c r="O779" t="s">
        <v>4422</v>
      </c>
      <c r="P779" t="s">
        <v>386</v>
      </c>
      <c r="Q779" s="150" t="str">
        <f>IF(JRF!D792="","",IF(IFERROR(VLOOKUP(JRF!D792,Checks!N:P,3,0),0)="A","","Inactive account in Use"))</f>
        <v/>
      </c>
      <c r="R779" t="str">
        <f>IFERROR(IF('Journal Template'!C1191="","",IF(IFERROR(VLOOKUP('Journal Template'!C1191,Checks!N:P,3,0),0)="A","","Inactive account in Use")),"")</f>
        <v/>
      </c>
      <c r="S779" t="s">
        <v>4423</v>
      </c>
      <c r="T779" t="s">
        <v>386</v>
      </c>
      <c r="U779" t="s">
        <v>393</v>
      </c>
      <c r="V779" s="150" t="str">
        <f>IF(JRF!C792="","",IF(IFERROR(VLOOKUP(JRF!C792,Checks!S:U,3,0),0)="A","Entry with System fund Dept",""))</f>
        <v/>
      </c>
      <c r="W779" t="str">
        <f>IFERROR(IF('Journal Template'!D1191="","",IF(IFERROR(VLOOKUP('Journal Template'!D1191,Checks!S:U,3,0),0)="A","Entry with System fund Dept","")),"")</f>
        <v/>
      </c>
      <c r="X779" t="s">
        <v>4424</v>
      </c>
      <c r="Y779" t="s">
        <v>386</v>
      </c>
      <c r="Z779" t="s">
        <v>4425</v>
      </c>
      <c r="AA779" t="s">
        <v>391</v>
      </c>
      <c r="AB779" t="s">
        <v>125</v>
      </c>
      <c r="AC779" s="150" t="str">
        <f>IFERROR(IF(JRF!C792="","",IF(AND(VLOOKUP(JRF!C792,X:AA,4,0)=JRF!B792,VLOOKUP(JRF!C792,X:Y,2,0)="A"),"","Inactive Dept Combo Error")),"Inactive Dept Combo Error")</f>
        <v/>
      </c>
      <c r="AD779" t="str">
        <f>IFERROR(IF('Journal Template'!D1191="","",IF(AND(VLOOKUP('Journal Template'!D1191,X:AA,4,0)='Journal Template'!A1191,VLOOKUP('Journal Template'!D1191,X:Y,2,0)="A"),"","Inactive Dept Combo Error")),"")</f>
        <v/>
      </c>
      <c r="AK779" s="150" t="str">
        <f>IF(JRF!B792="","",IF(JRF!B792=IFERROR(VLOOKUP(JRF!B792,Checks!AI:AI,1,0),0),"Entry in Branch/Satellite BU's",""))</f>
        <v/>
      </c>
      <c r="AL779" t="str">
        <f>IFERROR(IF('Journal Template'!A1191="","",IF('Journal Template'!A1191=IFERROR(VLOOKUP('Journal Template'!A1191,Checks!AI:AI,1,0),0),"Entry in Branch/Satellite BU's","")),"")</f>
        <v/>
      </c>
      <c r="AO779" s="171"/>
      <c r="AP779" s="171"/>
      <c r="AQ779" s="171"/>
      <c r="AR779" s="171"/>
      <c r="CI779" t="str">
        <f>IF(JRF!F792&gt;0,"",IF(JRF!B792="","",IF(LEFT(JRF!B792,1)=IFERROR(VLOOKUP(LEFT(JRF!B792,1),$CF$2:$CF$5,1,0),0),"Product Code Required",IF(JRF!C792="","",IF(JRF!C792=IFERROR(VLOOKUP(JRF!C792,$CH:$CH,1,0),0),"Product Code Required","NA")))))</f>
        <v/>
      </c>
      <c r="CJ779" t="str">
        <f>IF(JRF!AV792&gt;0,"",IF(JRF!Q792="","",IF(LEFT(JRF!Q792,1)=IFERROR(VLOOKUP(LEFT(JRF!Q792,1),$CF$2:$CF$5,1,0),0),"Product Code Required",IF(JRF!V792="","",IF(JRF!V792=IFERROR(VLOOKUP(JRF!V792,$CH:$CH,1,0),0),"Product Code Required","NA")))))</f>
        <v/>
      </c>
      <c r="CK779" t="str">
        <f>IFERROR(IF(LEN('Journal Template'!F790)&gt;0,"",IF('Journal Template'!A790="","",IF(LEFT('Journal Template'!A790,1)=IFERROR(VLOOKUP(LEFT('Journal Template'!A790,1),Checks!$CF$2:$CF$5,1,0),0),"Product Code Required",IF('Journal Template'!D790="","",IF('Journal Template'!D790=IFERROR(VLOOKUP('Journal Template'!D790,Checks!$CH:$CH,1,0),0),"Product Code Required","NA"))))),"")</f>
        <v/>
      </c>
    </row>
    <row r="780" spans="14:89">
      <c r="N780" t="s">
        <v>4426</v>
      </c>
      <c r="O780" t="s">
        <v>4427</v>
      </c>
      <c r="P780" t="s">
        <v>386</v>
      </c>
      <c r="Q780" s="150" t="str">
        <f>IF(JRF!D793="","",IF(IFERROR(VLOOKUP(JRF!D793,Checks!N:P,3,0),0)="A","","Inactive account in Use"))</f>
        <v/>
      </c>
      <c r="R780" t="str">
        <f>IFERROR(IF('Journal Template'!C1192="","",IF(IFERROR(VLOOKUP('Journal Template'!C1192,Checks!N:P,3,0),0)="A","","Inactive account in Use")),"")</f>
        <v/>
      </c>
      <c r="S780" t="s">
        <v>4428</v>
      </c>
      <c r="T780" t="s">
        <v>386</v>
      </c>
      <c r="U780" t="s">
        <v>393</v>
      </c>
      <c r="V780" s="150" t="str">
        <f>IF(JRF!C793="","",IF(IFERROR(VLOOKUP(JRF!C793,Checks!S:U,3,0),0)="A","Entry with System fund Dept",""))</f>
        <v/>
      </c>
      <c r="W780" t="str">
        <f>IFERROR(IF('Journal Template'!D1192="","",IF(IFERROR(VLOOKUP('Journal Template'!D1192,Checks!S:U,3,0),0)="A","Entry with System fund Dept","")),"")</f>
        <v/>
      </c>
      <c r="X780" t="s">
        <v>4275</v>
      </c>
      <c r="Y780" t="s">
        <v>386</v>
      </c>
      <c r="Z780" t="s">
        <v>4429</v>
      </c>
      <c r="AA780" t="s">
        <v>391</v>
      </c>
      <c r="AB780" t="s">
        <v>125</v>
      </c>
      <c r="AC780" s="150" t="str">
        <f>IFERROR(IF(JRF!C793="","",IF(AND(VLOOKUP(JRF!C793,X:AA,4,0)=JRF!B793,VLOOKUP(JRF!C793,X:Y,2,0)="A"),"","Inactive Dept Combo Error")),"Inactive Dept Combo Error")</f>
        <v/>
      </c>
      <c r="AD780" t="str">
        <f>IFERROR(IF('Journal Template'!D1192="","",IF(AND(VLOOKUP('Journal Template'!D1192,X:AA,4,0)='Journal Template'!A1192,VLOOKUP('Journal Template'!D1192,X:Y,2,0)="A"),"","Inactive Dept Combo Error")),"")</f>
        <v/>
      </c>
      <c r="AK780" s="150" t="str">
        <f>IF(JRF!B793="","",IF(JRF!B793=IFERROR(VLOOKUP(JRF!B793,Checks!AI:AI,1,0),0),"Entry in Branch/Satellite BU's",""))</f>
        <v/>
      </c>
      <c r="AL780" t="str">
        <f>IFERROR(IF('Journal Template'!A1192="","",IF('Journal Template'!A1192=IFERROR(VLOOKUP('Journal Template'!A1192,Checks!AI:AI,1,0),0),"Entry in Branch/Satellite BU's","")),"")</f>
        <v/>
      </c>
      <c r="AO780" s="171"/>
      <c r="AP780" s="171"/>
      <c r="AQ780" s="171"/>
      <c r="AR780" s="171"/>
      <c r="CI780" t="str">
        <f>IF(JRF!F793&gt;0,"",IF(JRF!B793="","",IF(LEFT(JRF!B793,1)=IFERROR(VLOOKUP(LEFT(JRF!B793,1),$CF$2:$CF$5,1,0),0),"Product Code Required",IF(JRF!C793="","",IF(JRF!C793=IFERROR(VLOOKUP(JRF!C793,$CH:$CH,1,0),0),"Product Code Required","NA")))))</f>
        <v/>
      </c>
      <c r="CJ780" t="str">
        <f>IF(JRF!AV793&gt;0,"",IF(JRF!Q793="","",IF(LEFT(JRF!Q793,1)=IFERROR(VLOOKUP(LEFT(JRF!Q793,1),$CF$2:$CF$5,1,0),0),"Product Code Required",IF(JRF!V793="","",IF(JRF!V793=IFERROR(VLOOKUP(JRF!V793,$CH:$CH,1,0),0),"Product Code Required","NA")))))</f>
        <v/>
      </c>
      <c r="CK780" t="str">
        <f>IFERROR(IF(LEN('Journal Template'!F791)&gt;0,"",IF('Journal Template'!A791="","",IF(LEFT('Journal Template'!A791,1)=IFERROR(VLOOKUP(LEFT('Journal Template'!A791,1),Checks!$CF$2:$CF$5,1,0),0),"Product Code Required",IF('Journal Template'!D791="","",IF('Journal Template'!D791=IFERROR(VLOOKUP('Journal Template'!D791,Checks!$CH:$CH,1,0),0),"Product Code Required","NA"))))),"")</f>
        <v/>
      </c>
    </row>
    <row r="781" spans="14:89">
      <c r="N781" t="s">
        <v>4430</v>
      </c>
      <c r="O781" t="s">
        <v>4431</v>
      </c>
      <c r="P781" t="s">
        <v>386</v>
      </c>
      <c r="Q781" s="150" t="str">
        <f>IF(JRF!D794="","",IF(IFERROR(VLOOKUP(JRF!D794,Checks!N:P,3,0),0)="A","","Inactive account in Use"))</f>
        <v/>
      </c>
      <c r="R781" t="str">
        <f>IFERROR(IF('Journal Template'!C1193="","",IF(IFERROR(VLOOKUP('Journal Template'!C1193,Checks!N:P,3,0),0)="A","","Inactive account in Use")),"")</f>
        <v/>
      </c>
      <c r="S781" t="s">
        <v>4432</v>
      </c>
      <c r="T781" t="s">
        <v>386</v>
      </c>
      <c r="U781" t="s">
        <v>393</v>
      </c>
      <c r="V781" s="150" t="str">
        <f>IF(JRF!C794="","",IF(IFERROR(VLOOKUP(JRF!C794,Checks!S:U,3,0),0)="A","Entry with System fund Dept",""))</f>
        <v/>
      </c>
      <c r="W781" t="str">
        <f>IFERROR(IF('Journal Template'!D1193="","",IF(IFERROR(VLOOKUP('Journal Template'!D1193,Checks!S:U,3,0),0)="A","Entry with System fund Dept","")),"")</f>
        <v/>
      </c>
      <c r="X781" t="s">
        <v>3840</v>
      </c>
      <c r="Y781" t="s">
        <v>386</v>
      </c>
      <c r="Z781" t="s">
        <v>4433</v>
      </c>
      <c r="AA781" t="s">
        <v>4434</v>
      </c>
      <c r="AB781" t="s">
        <v>125</v>
      </c>
      <c r="AC781" s="150" t="str">
        <f>IFERROR(IF(JRF!C794="","",IF(AND(VLOOKUP(JRF!C794,X:AA,4,0)=JRF!B794,VLOOKUP(JRF!C794,X:Y,2,0)="A"),"","Inactive Dept Combo Error")),"Inactive Dept Combo Error")</f>
        <v/>
      </c>
      <c r="AD781" t="str">
        <f>IFERROR(IF('Journal Template'!D1193="","",IF(AND(VLOOKUP('Journal Template'!D1193,X:AA,4,0)='Journal Template'!A1193,VLOOKUP('Journal Template'!D1193,X:Y,2,0)="A"),"","Inactive Dept Combo Error")),"")</f>
        <v/>
      </c>
      <c r="AK781" s="150" t="str">
        <f>IF(JRF!B794="","",IF(JRF!B794=IFERROR(VLOOKUP(JRF!B794,Checks!AI:AI,1,0),0),"Entry in Branch/Satellite BU's",""))</f>
        <v/>
      </c>
      <c r="AL781" t="str">
        <f>IFERROR(IF('Journal Template'!A1193="","",IF('Journal Template'!A1193=IFERROR(VLOOKUP('Journal Template'!A1193,Checks!AI:AI,1,0),0),"Entry in Branch/Satellite BU's","")),"")</f>
        <v/>
      </c>
      <c r="AO781" s="171"/>
      <c r="AP781" s="171"/>
      <c r="AQ781" s="171"/>
      <c r="AR781" s="171"/>
      <c r="CI781" t="str">
        <f>IF(JRF!F794&gt;0,"",IF(JRF!B794="","",IF(LEFT(JRF!B794,1)=IFERROR(VLOOKUP(LEFT(JRF!B794,1),$CF$2:$CF$5,1,0),0),"Product Code Required",IF(JRF!C794="","",IF(JRF!C794=IFERROR(VLOOKUP(JRF!C794,$CH:$CH,1,0),0),"Product Code Required","NA")))))</f>
        <v/>
      </c>
      <c r="CJ781" t="str">
        <f>IF(JRF!AV794&gt;0,"",IF(JRF!Q794="","",IF(LEFT(JRF!Q794,1)=IFERROR(VLOOKUP(LEFT(JRF!Q794,1),$CF$2:$CF$5,1,0),0),"Product Code Required",IF(JRF!V794="","",IF(JRF!V794=IFERROR(VLOOKUP(JRF!V794,$CH:$CH,1,0),0),"Product Code Required","NA")))))</f>
        <v/>
      </c>
      <c r="CK781" t="str">
        <f>IFERROR(IF(LEN('Journal Template'!F792)&gt;0,"",IF('Journal Template'!A792="","",IF(LEFT('Journal Template'!A792,1)=IFERROR(VLOOKUP(LEFT('Journal Template'!A792,1),Checks!$CF$2:$CF$5,1,0),0),"Product Code Required",IF('Journal Template'!D792="","",IF('Journal Template'!D792=IFERROR(VLOOKUP('Journal Template'!D792,Checks!$CH:$CH,1,0),0),"Product Code Required","NA"))))),"")</f>
        <v/>
      </c>
    </row>
    <row r="782" spans="14:89">
      <c r="N782" t="s">
        <v>4435</v>
      </c>
      <c r="O782" t="s">
        <v>4436</v>
      </c>
      <c r="P782" t="s">
        <v>386</v>
      </c>
      <c r="Q782" s="150" t="str">
        <f>IF(JRF!D795="","",IF(IFERROR(VLOOKUP(JRF!D795,Checks!N:P,3,0),0)="A","","Inactive account in Use"))</f>
        <v/>
      </c>
      <c r="R782" t="str">
        <f>IFERROR(IF('Journal Template'!C1194="","",IF(IFERROR(VLOOKUP('Journal Template'!C1194,Checks!N:P,3,0),0)="A","","Inactive account in Use")),"")</f>
        <v/>
      </c>
      <c r="S782" t="s">
        <v>4437</v>
      </c>
      <c r="T782" t="s">
        <v>386</v>
      </c>
      <c r="U782" t="s">
        <v>393</v>
      </c>
      <c r="V782" s="150" t="str">
        <f>IF(JRF!C795="","",IF(IFERROR(VLOOKUP(JRF!C795,Checks!S:U,3,0),0)="A","Entry with System fund Dept",""))</f>
        <v/>
      </c>
      <c r="W782" t="str">
        <f>IFERROR(IF('Journal Template'!D1194="","",IF(IFERROR(VLOOKUP('Journal Template'!D1194,Checks!S:U,3,0),0)="A","Entry with System fund Dept","")),"")</f>
        <v/>
      </c>
      <c r="X782" t="s">
        <v>4323</v>
      </c>
      <c r="Y782" t="s">
        <v>386</v>
      </c>
      <c r="Z782" t="s">
        <v>4438</v>
      </c>
      <c r="AA782" t="s">
        <v>623</v>
      </c>
      <c r="AB782" t="s">
        <v>1769</v>
      </c>
      <c r="AC782" s="150" t="str">
        <f>IFERROR(IF(JRF!C795="","",IF(AND(VLOOKUP(JRF!C795,X:AA,4,0)=JRF!B795,VLOOKUP(JRF!C795,X:Y,2,0)="A"),"","Inactive Dept Combo Error")),"Inactive Dept Combo Error")</f>
        <v/>
      </c>
      <c r="AD782" t="str">
        <f>IFERROR(IF('Journal Template'!D1194="","",IF(AND(VLOOKUP('Journal Template'!D1194,X:AA,4,0)='Journal Template'!A1194,VLOOKUP('Journal Template'!D1194,X:Y,2,0)="A"),"","Inactive Dept Combo Error")),"")</f>
        <v/>
      </c>
      <c r="AK782" s="150" t="str">
        <f>IF(JRF!B795="","",IF(JRF!B795=IFERROR(VLOOKUP(JRF!B795,Checks!AI:AI,1,0),0),"Entry in Branch/Satellite BU's",""))</f>
        <v/>
      </c>
      <c r="AL782" t="str">
        <f>IFERROR(IF('Journal Template'!A1194="","",IF('Journal Template'!A1194=IFERROR(VLOOKUP('Journal Template'!A1194,Checks!AI:AI,1,0),0),"Entry in Branch/Satellite BU's","")),"")</f>
        <v/>
      </c>
      <c r="AO782" s="171"/>
      <c r="AP782" s="171"/>
      <c r="AQ782" s="171"/>
      <c r="AR782" s="171"/>
      <c r="CI782" t="str">
        <f>IF(JRF!F795&gt;0,"",IF(JRF!B795="","",IF(LEFT(JRF!B795,1)=IFERROR(VLOOKUP(LEFT(JRF!B795,1),$CF$2:$CF$5,1,0),0),"Product Code Required",IF(JRF!C795="","",IF(JRF!C795=IFERROR(VLOOKUP(JRF!C795,$CH:$CH,1,0),0),"Product Code Required","NA")))))</f>
        <v/>
      </c>
      <c r="CJ782" t="str">
        <f>IF(JRF!AV795&gt;0,"",IF(JRF!Q795="","",IF(LEFT(JRF!Q795,1)=IFERROR(VLOOKUP(LEFT(JRF!Q795,1),$CF$2:$CF$5,1,0),0),"Product Code Required",IF(JRF!V795="","",IF(JRF!V795=IFERROR(VLOOKUP(JRF!V795,$CH:$CH,1,0),0),"Product Code Required","NA")))))</f>
        <v/>
      </c>
      <c r="CK782" t="str">
        <f>IFERROR(IF(LEN('Journal Template'!F793)&gt;0,"",IF('Journal Template'!A793="","",IF(LEFT('Journal Template'!A793,1)=IFERROR(VLOOKUP(LEFT('Journal Template'!A793,1),Checks!$CF$2:$CF$5,1,0),0),"Product Code Required",IF('Journal Template'!D793="","",IF('Journal Template'!D793=IFERROR(VLOOKUP('Journal Template'!D793,Checks!$CH:$CH,1,0),0),"Product Code Required","NA"))))),"")</f>
        <v/>
      </c>
    </row>
    <row r="783" spans="14:89">
      <c r="N783" t="s">
        <v>4439</v>
      </c>
      <c r="O783" t="s">
        <v>4440</v>
      </c>
      <c r="P783" t="s">
        <v>386</v>
      </c>
      <c r="Q783" s="150" t="str">
        <f>IF(JRF!D796="","",IF(IFERROR(VLOOKUP(JRF!D796,Checks!N:P,3,0),0)="A","","Inactive account in Use"))</f>
        <v/>
      </c>
      <c r="R783" t="str">
        <f>IFERROR(IF('Journal Template'!C1195="","",IF(IFERROR(VLOOKUP('Journal Template'!C1195,Checks!N:P,3,0),0)="A","","Inactive account in Use")),"")</f>
        <v/>
      </c>
      <c r="S783" t="s">
        <v>4441</v>
      </c>
      <c r="T783" t="s">
        <v>386</v>
      </c>
      <c r="U783" t="s">
        <v>393</v>
      </c>
      <c r="V783" s="150" t="str">
        <f>IF(JRF!C796="","",IF(IFERROR(VLOOKUP(JRF!C796,Checks!S:U,3,0),0)="A","Entry with System fund Dept",""))</f>
        <v/>
      </c>
      <c r="W783" t="str">
        <f>IFERROR(IF('Journal Template'!D1195="","",IF(IFERROR(VLOOKUP('Journal Template'!D1195,Checks!S:U,3,0),0)="A","Entry with System fund Dept","")),"")</f>
        <v/>
      </c>
      <c r="X783" t="s">
        <v>4442</v>
      </c>
      <c r="Y783" t="s">
        <v>389</v>
      </c>
      <c r="Z783" t="s">
        <v>4443</v>
      </c>
      <c r="AA783" t="s">
        <v>391</v>
      </c>
      <c r="AB783" t="s">
        <v>125</v>
      </c>
      <c r="AC783" s="150" t="str">
        <f>IFERROR(IF(JRF!C796="","",IF(AND(VLOOKUP(JRF!C796,X:AA,4,0)=JRF!B796,VLOOKUP(JRF!C796,X:Y,2,0)="A"),"","Inactive Dept Combo Error")),"Inactive Dept Combo Error")</f>
        <v/>
      </c>
      <c r="AD783" t="str">
        <f>IFERROR(IF('Journal Template'!D1195="","",IF(AND(VLOOKUP('Journal Template'!D1195,X:AA,4,0)='Journal Template'!A1195,VLOOKUP('Journal Template'!D1195,X:Y,2,0)="A"),"","Inactive Dept Combo Error")),"")</f>
        <v/>
      </c>
      <c r="AK783" s="150" t="str">
        <f>IF(JRF!B796="","",IF(JRF!B796=IFERROR(VLOOKUP(JRF!B796,Checks!AI:AI,1,0),0),"Entry in Branch/Satellite BU's",""))</f>
        <v/>
      </c>
      <c r="AL783" t="str">
        <f>IFERROR(IF('Journal Template'!A1195="","",IF('Journal Template'!A1195=IFERROR(VLOOKUP('Journal Template'!A1195,Checks!AI:AI,1,0),0),"Entry in Branch/Satellite BU's","")),"")</f>
        <v/>
      </c>
      <c r="AO783" s="171"/>
      <c r="AP783" s="171"/>
      <c r="AQ783" s="171"/>
      <c r="AR783" s="171"/>
      <c r="CI783" t="str">
        <f>IF(JRF!F796&gt;0,"",IF(JRF!B796="","",IF(LEFT(JRF!B796,1)=IFERROR(VLOOKUP(LEFT(JRF!B796,1),$CF$2:$CF$5,1,0),0),"Product Code Required",IF(JRF!C796="","",IF(JRF!C796=IFERROR(VLOOKUP(JRF!C796,$CH:$CH,1,0),0),"Product Code Required","NA")))))</f>
        <v/>
      </c>
      <c r="CJ783" t="str">
        <f>IF(JRF!AV796&gt;0,"",IF(JRF!Q796="","",IF(LEFT(JRF!Q796,1)=IFERROR(VLOOKUP(LEFT(JRF!Q796,1),$CF$2:$CF$5,1,0),0),"Product Code Required",IF(JRF!V796="","",IF(JRF!V796=IFERROR(VLOOKUP(JRF!V796,$CH:$CH,1,0),0),"Product Code Required","NA")))))</f>
        <v/>
      </c>
      <c r="CK783" t="str">
        <f>IFERROR(IF(LEN('Journal Template'!F794)&gt;0,"",IF('Journal Template'!A794="","",IF(LEFT('Journal Template'!A794,1)=IFERROR(VLOOKUP(LEFT('Journal Template'!A794,1),Checks!$CF$2:$CF$5,1,0),0),"Product Code Required",IF('Journal Template'!D794="","",IF('Journal Template'!D794=IFERROR(VLOOKUP('Journal Template'!D794,Checks!$CH:$CH,1,0),0),"Product Code Required","NA"))))),"")</f>
        <v/>
      </c>
    </row>
    <row r="784" spans="14:89">
      <c r="N784" t="s">
        <v>4444</v>
      </c>
      <c r="O784" t="s">
        <v>4445</v>
      </c>
      <c r="P784" t="s">
        <v>386</v>
      </c>
      <c r="Q784" s="150" t="str">
        <f>IF(JRF!D797="","",IF(IFERROR(VLOOKUP(JRF!D797,Checks!N:P,3,0),0)="A","","Inactive account in Use"))</f>
        <v/>
      </c>
      <c r="R784" t="str">
        <f>IFERROR(IF('Journal Template'!C1196="","",IF(IFERROR(VLOOKUP('Journal Template'!C1196,Checks!N:P,3,0),0)="A","","Inactive account in Use")),"")</f>
        <v/>
      </c>
      <c r="S784" t="s">
        <v>4446</v>
      </c>
      <c r="T784" t="s">
        <v>386</v>
      </c>
      <c r="U784" t="s">
        <v>393</v>
      </c>
      <c r="V784" s="150" t="str">
        <f>IF(JRF!C797="","",IF(IFERROR(VLOOKUP(JRF!C797,Checks!S:U,3,0),0)="A","Entry with System fund Dept",""))</f>
        <v/>
      </c>
      <c r="W784" t="str">
        <f>IFERROR(IF('Journal Template'!D1196="","",IF(IFERROR(VLOOKUP('Journal Template'!D1196,Checks!S:U,3,0),0)="A","Entry with System fund Dept","")),"")</f>
        <v/>
      </c>
      <c r="X784" t="s">
        <v>4442</v>
      </c>
      <c r="Y784" t="s">
        <v>389</v>
      </c>
      <c r="Z784" t="s">
        <v>4447</v>
      </c>
      <c r="AA784" t="s">
        <v>4448</v>
      </c>
      <c r="AB784" t="s">
        <v>125</v>
      </c>
      <c r="AC784" s="150" t="str">
        <f>IFERROR(IF(JRF!C797="","",IF(AND(VLOOKUP(JRF!C797,X:AA,4,0)=JRF!B797,VLOOKUP(JRF!C797,X:Y,2,0)="A"),"","Inactive Dept Combo Error")),"Inactive Dept Combo Error")</f>
        <v/>
      </c>
      <c r="AD784" t="str">
        <f>IFERROR(IF('Journal Template'!D1196="","",IF(AND(VLOOKUP('Journal Template'!D1196,X:AA,4,0)='Journal Template'!A1196,VLOOKUP('Journal Template'!D1196,X:Y,2,0)="A"),"","Inactive Dept Combo Error")),"")</f>
        <v/>
      </c>
      <c r="AK784" s="150" t="str">
        <f>IF(JRF!B797="","",IF(JRF!B797=IFERROR(VLOOKUP(JRF!B797,Checks!AI:AI,1,0),0),"Entry in Branch/Satellite BU's",""))</f>
        <v/>
      </c>
      <c r="AL784" t="str">
        <f>IFERROR(IF('Journal Template'!A1196="","",IF('Journal Template'!A1196=IFERROR(VLOOKUP('Journal Template'!A1196,Checks!AI:AI,1,0),0),"Entry in Branch/Satellite BU's","")),"")</f>
        <v/>
      </c>
      <c r="AO784" s="171"/>
      <c r="AP784" s="171"/>
      <c r="AQ784" s="171"/>
      <c r="AR784" s="171"/>
      <c r="CI784" t="str">
        <f>IF(JRF!F797&gt;0,"",IF(JRF!B797="","",IF(LEFT(JRF!B797,1)=IFERROR(VLOOKUP(LEFT(JRF!B797,1),$CF$2:$CF$5,1,0),0),"Product Code Required",IF(JRF!C797="","",IF(JRF!C797=IFERROR(VLOOKUP(JRF!C797,$CH:$CH,1,0),0),"Product Code Required","NA")))))</f>
        <v/>
      </c>
      <c r="CJ784" t="str">
        <f>IF(JRF!AV797&gt;0,"",IF(JRF!Q797="","",IF(LEFT(JRF!Q797,1)=IFERROR(VLOOKUP(LEFT(JRF!Q797,1),$CF$2:$CF$5,1,0),0),"Product Code Required",IF(JRF!V797="","",IF(JRF!V797=IFERROR(VLOOKUP(JRF!V797,$CH:$CH,1,0),0),"Product Code Required","NA")))))</f>
        <v/>
      </c>
      <c r="CK784" t="str">
        <f>IFERROR(IF(LEN('Journal Template'!F795)&gt;0,"",IF('Journal Template'!A795="","",IF(LEFT('Journal Template'!A795,1)=IFERROR(VLOOKUP(LEFT('Journal Template'!A795,1),Checks!$CF$2:$CF$5,1,0),0),"Product Code Required",IF('Journal Template'!D795="","",IF('Journal Template'!D795=IFERROR(VLOOKUP('Journal Template'!D795,Checks!$CH:$CH,1,0),0),"Product Code Required","NA"))))),"")</f>
        <v/>
      </c>
    </row>
    <row r="785" spans="14:89">
      <c r="N785" t="s">
        <v>4449</v>
      </c>
      <c r="O785" t="s">
        <v>4450</v>
      </c>
      <c r="P785" t="s">
        <v>386</v>
      </c>
      <c r="Q785" s="150" t="str">
        <f>IF(JRF!D798="","",IF(IFERROR(VLOOKUP(JRF!D798,Checks!N:P,3,0),0)="A","","Inactive account in Use"))</f>
        <v/>
      </c>
      <c r="R785" t="str">
        <f>IFERROR(IF('Journal Template'!C1197="","",IF(IFERROR(VLOOKUP('Journal Template'!C1197,Checks!N:P,3,0),0)="A","","Inactive account in Use")),"")</f>
        <v/>
      </c>
      <c r="S785" t="s">
        <v>4451</v>
      </c>
      <c r="T785" t="s">
        <v>386</v>
      </c>
      <c r="U785" t="s">
        <v>393</v>
      </c>
      <c r="V785" s="150" t="str">
        <f>IF(JRF!C798="","",IF(IFERROR(VLOOKUP(JRF!C798,Checks!S:U,3,0),0)="A","Entry with System fund Dept",""))</f>
        <v/>
      </c>
      <c r="W785" t="str">
        <f>IFERROR(IF('Journal Template'!D1197="","",IF(IFERROR(VLOOKUP('Journal Template'!D1197,Checks!S:U,3,0),0)="A","Entry with System fund Dept","")),"")</f>
        <v/>
      </c>
      <c r="X785" t="s">
        <v>4452</v>
      </c>
      <c r="Y785" t="s">
        <v>389</v>
      </c>
      <c r="Z785" t="s">
        <v>4453</v>
      </c>
      <c r="AA785" t="s">
        <v>502</v>
      </c>
      <c r="AB785" t="s">
        <v>1707</v>
      </c>
      <c r="AC785" s="150" t="str">
        <f>IFERROR(IF(JRF!C798="","",IF(AND(VLOOKUP(JRF!C798,X:AA,4,0)=JRF!B798,VLOOKUP(JRF!C798,X:Y,2,0)="A"),"","Inactive Dept Combo Error")),"Inactive Dept Combo Error")</f>
        <v/>
      </c>
      <c r="AD785" t="str">
        <f>IFERROR(IF('Journal Template'!D1197="","",IF(AND(VLOOKUP('Journal Template'!D1197,X:AA,4,0)='Journal Template'!A1197,VLOOKUP('Journal Template'!D1197,X:Y,2,0)="A"),"","Inactive Dept Combo Error")),"")</f>
        <v/>
      </c>
      <c r="AK785" s="150" t="str">
        <f>IF(JRF!B798="","",IF(JRF!B798=IFERROR(VLOOKUP(JRF!B798,Checks!AI:AI,1,0),0),"Entry in Branch/Satellite BU's",""))</f>
        <v/>
      </c>
      <c r="AL785" t="str">
        <f>IFERROR(IF('Journal Template'!A1197="","",IF('Journal Template'!A1197=IFERROR(VLOOKUP('Journal Template'!A1197,Checks!AI:AI,1,0),0),"Entry in Branch/Satellite BU's","")),"")</f>
        <v/>
      </c>
      <c r="AO785" s="171"/>
      <c r="AP785" s="171"/>
      <c r="AQ785" s="171"/>
      <c r="AR785" s="171"/>
      <c r="CI785" t="str">
        <f>IF(JRF!F798&gt;0,"",IF(JRF!B798="","",IF(LEFT(JRF!B798,1)=IFERROR(VLOOKUP(LEFT(JRF!B798,1),$CF$2:$CF$5,1,0),0),"Product Code Required",IF(JRF!C798="","",IF(JRF!C798=IFERROR(VLOOKUP(JRF!C798,$CH:$CH,1,0),0),"Product Code Required","NA")))))</f>
        <v/>
      </c>
      <c r="CJ785" t="str">
        <f>IF(JRF!AV798&gt;0,"",IF(JRF!Q798="","",IF(LEFT(JRF!Q798,1)=IFERROR(VLOOKUP(LEFT(JRF!Q798,1),$CF$2:$CF$5,1,0),0),"Product Code Required",IF(JRF!V798="","",IF(JRF!V798=IFERROR(VLOOKUP(JRF!V798,$CH:$CH,1,0),0),"Product Code Required","NA")))))</f>
        <v/>
      </c>
      <c r="CK785" t="str">
        <f>IFERROR(IF(LEN('Journal Template'!F796)&gt;0,"",IF('Journal Template'!A796="","",IF(LEFT('Journal Template'!A796,1)=IFERROR(VLOOKUP(LEFT('Journal Template'!A796,1),Checks!$CF$2:$CF$5,1,0),0),"Product Code Required",IF('Journal Template'!D796="","",IF('Journal Template'!D796=IFERROR(VLOOKUP('Journal Template'!D796,Checks!$CH:$CH,1,0),0),"Product Code Required","NA"))))),"")</f>
        <v/>
      </c>
    </row>
    <row r="786" spans="14:89">
      <c r="N786" t="s">
        <v>4454</v>
      </c>
      <c r="O786" t="s">
        <v>4455</v>
      </c>
      <c r="P786" t="s">
        <v>386</v>
      </c>
      <c r="Q786" s="150" t="str">
        <f>IF(JRF!D799="","",IF(IFERROR(VLOOKUP(JRF!D799,Checks!N:P,3,0),0)="A","","Inactive account in Use"))</f>
        <v/>
      </c>
      <c r="R786" t="str">
        <f>IFERROR(IF('Journal Template'!C1198="","",IF(IFERROR(VLOOKUP('Journal Template'!C1198,Checks!N:P,3,0),0)="A","","Inactive account in Use")),"")</f>
        <v/>
      </c>
      <c r="S786" t="s">
        <v>4456</v>
      </c>
      <c r="T786" t="s">
        <v>386</v>
      </c>
      <c r="U786" t="s">
        <v>393</v>
      </c>
      <c r="V786" s="150" t="str">
        <f>IF(JRF!C799="","",IF(IFERROR(VLOOKUP(JRF!C799,Checks!S:U,3,0),0)="A","Entry with System fund Dept",""))</f>
        <v/>
      </c>
      <c r="W786" t="str">
        <f>IFERROR(IF('Journal Template'!D1198="","",IF(IFERROR(VLOOKUP('Journal Template'!D1198,Checks!S:U,3,0),0)="A","Entry with System fund Dept","")),"")</f>
        <v/>
      </c>
      <c r="X786" t="s">
        <v>4457</v>
      </c>
      <c r="Y786" t="s">
        <v>386</v>
      </c>
      <c r="Z786" t="s">
        <v>4458</v>
      </c>
      <c r="AA786" t="s">
        <v>391</v>
      </c>
      <c r="AB786" t="s">
        <v>125</v>
      </c>
      <c r="AC786" s="150" t="str">
        <f>IFERROR(IF(JRF!C799="","",IF(AND(VLOOKUP(JRF!C799,X:AA,4,0)=JRF!B799,VLOOKUP(JRF!C799,X:Y,2,0)="A"),"","Inactive Dept Combo Error")),"Inactive Dept Combo Error")</f>
        <v/>
      </c>
      <c r="AD786" t="str">
        <f>IFERROR(IF('Journal Template'!D1198="","",IF(AND(VLOOKUP('Journal Template'!D1198,X:AA,4,0)='Journal Template'!A1198,VLOOKUP('Journal Template'!D1198,X:Y,2,0)="A"),"","Inactive Dept Combo Error")),"")</f>
        <v/>
      </c>
      <c r="AK786" s="150" t="str">
        <f>IF(JRF!B799="","",IF(JRF!B799=IFERROR(VLOOKUP(JRF!B799,Checks!AI:AI,1,0),0),"Entry in Branch/Satellite BU's",""))</f>
        <v/>
      </c>
      <c r="AL786" t="str">
        <f>IFERROR(IF('Journal Template'!A1198="","",IF('Journal Template'!A1198=IFERROR(VLOOKUP('Journal Template'!A1198,Checks!AI:AI,1,0),0),"Entry in Branch/Satellite BU's","")),"")</f>
        <v/>
      </c>
      <c r="AO786" s="171"/>
      <c r="AP786" s="171"/>
      <c r="AQ786" s="171"/>
      <c r="AR786" s="171"/>
      <c r="CI786" t="str">
        <f>IF(JRF!F799&gt;0,"",IF(JRF!B799="","",IF(LEFT(JRF!B799,1)=IFERROR(VLOOKUP(LEFT(JRF!B799,1),$CF$2:$CF$5,1,0),0),"Product Code Required",IF(JRF!C799="","",IF(JRF!C799=IFERROR(VLOOKUP(JRF!C799,$CH:$CH,1,0),0),"Product Code Required","NA")))))</f>
        <v/>
      </c>
      <c r="CJ786" t="str">
        <f>IF(JRF!AV799&gt;0,"",IF(JRF!Q799="","",IF(LEFT(JRF!Q799,1)=IFERROR(VLOOKUP(LEFT(JRF!Q799,1),$CF$2:$CF$5,1,0),0),"Product Code Required",IF(JRF!V799="","",IF(JRF!V799=IFERROR(VLOOKUP(JRF!V799,$CH:$CH,1,0),0),"Product Code Required","NA")))))</f>
        <v/>
      </c>
      <c r="CK786" t="str">
        <f>IFERROR(IF(LEN('Journal Template'!F797)&gt;0,"",IF('Journal Template'!A797="","",IF(LEFT('Journal Template'!A797,1)=IFERROR(VLOOKUP(LEFT('Journal Template'!A797,1),Checks!$CF$2:$CF$5,1,0),0),"Product Code Required",IF('Journal Template'!D797="","",IF('Journal Template'!D797=IFERROR(VLOOKUP('Journal Template'!D797,Checks!$CH:$CH,1,0),0),"Product Code Required","NA"))))),"")</f>
        <v/>
      </c>
    </row>
    <row r="787" spans="14:89">
      <c r="N787" t="s">
        <v>4459</v>
      </c>
      <c r="O787" t="s">
        <v>4460</v>
      </c>
      <c r="P787" t="s">
        <v>386</v>
      </c>
      <c r="Q787" s="150" t="str">
        <f>IF(JRF!D800="","",IF(IFERROR(VLOOKUP(JRF!D800,Checks!N:P,3,0),0)="A","","Inactive account in Use"))</f>
        <v/>
      </c>
      <c r="R787" t="str">
        <f>IFERROR(IF('Journal Template'!C1199="","",IF(IFERROR(VLOOKUP('Journal Template'!C1199,Checks!N:P,3,0),0)="A","","Inactive account in Use")),"")</f>
        <v/>
      </c>
      <c r="S787" t="s">
        <v>4461</v>
      </c>
      <c r="T787" t="s">
        <v>386</v>
      </c>
      <c r="U787" t="s">
        <v>393</v>
      </c>
      <c r="V787" s="150" t="str">
        <f>IF(JRF!C800="","",IF(IFERROR(VLOOKUP(JRF!C800,Checks!S:U,3,0),0)="A","Entry with System fund Dept",""))</f>
        <v/>
      </c>
      <c r="W787" t="str">
        <f>IFERROR(IF('Journal Template'!D1199="","",IF(IFERROR(VLOOKUP('Journal Template'!D1199,Checks!S:U,3,0),0)="A","Entry with System fund Dept","")),"")</f>
        <v/>
      </c>
      <c r="X787" t="s">
        <v>4462</v>
      </c>
      <c r="Y787" t="s">
        <v>386</v>
      </c>
      <c r="Z787" t="s">
        <v>4463</v>
      </c>
      <c r="AA787" t="s">
        <v>399</v>
      </c>
      <c r="AB787" t="s">
        <v>125</v>
      </c>
      <c r="AC787" s="150" t="str">
        <f>IFERROR(IF(JRF!C800="","",IF(AND(VLOOKUP(JRF!C800,X:AA,4,0)=JRF!B800,VLOOKUP(JRF!C800,X:Y,2,0)="A"),"","Inactive Dept Combo Error")),"Inactive Dept Combo Error")</f>
        <v/>
      </c>
      <c r="AD787" t="str">
        <f>IFERROR(IF('Journal Template'!D1199="","",IF(AND(VLOOKUP('Journal Template'!D1199,X:AA,4,0)='Journal Template'!A1199,VLOOKUP('Journal Template'!D1199,X:Y,2,0)="A"),"","Inactive Dept Combo Error")),"")</f>
        <v/>
      </c>
      <c r="AK787" s="150" t="str">
        <f>IF(JRF!B800="","",IF(JRF!B800=IFERROR(VLOOKUP(JRF!B800,Checks!AI:AI,1,0),0),"Entry in Branch/Satellite BU's",""))</f>
        <v/>
      </c>
      <c r="AL787" t="str">
        <f>IFERROR(IF('Journal Template'!A1199="","",IF('Journal Template'!A1199=IFERROR(VLOOKUP('Journal Template'!A1199,Checks!AI:AI,1,0),0),"Entry in Branch/Satellite BU's","")),"")</f>
        <v/>
      </c>
      <c r="AO787" s="171"/>
      <c r="AP787" s="171"/>
      <c r="AQ787" s="171"/>
      <c r="AR787" s="171"/>
      <c r="CI787" t="str">
        <f>IF(JRF!F800&gt;0,"",IF(JRF!B800="","",IF(LEFT(JRF!B800,1)=IFERROR(VLOOKUP(LEFT(JRF!B800,1),$CF$2:$CF$5,1,0),0),"Product Code Required",IF(JRF!C800="","",IF(JRF!C800=IFERROR(VLOOKUP(JRF!C800,$CH:$CH,1,0),0),"Product Code Required","NA")))))</f>
        <v/>
      </c>
      <c r="CJ787" t="str">
        <f>IF(JRF!AV800&gt;0,"",IF(JRF!Q800="","",IF(LEFT(JRF!Q800,1)=IFERROR(VLOOKUP(LEFT(JRF!Q800,1),$CF$2:$CF$5,1,0),0),"Product Code Required",IF(JRF!V800="","",IF(JRF!V800=IFERROR(VLOOKUP(JRF!V800,$CH:$CH,1,0),0),"Product Code Required","NA")))))</f>
        <v/>
      </c>
      <c r="CK787" t="str">
        <f>IFERROR(IF(LEN('Journal Template'!F798)&gt;0,"",IF('Journal Template'!A798="","",IF(LEFT('Journal Template'!A798,1)=IFERROR(VLOOKUP(LEFT('Journal Template'!A798,1),Checks!$CF$2:$CF$5,1,0),0),"Product Code Required",IF('Journal Template'!D798="","",IF('Journal Template'!D798=IFERROR(VLOOKUP('Journal Template'!D798,Checks!$CH:$CH,1,0),0),"Product Code Required","NA"))))),"")</f>
        <v/>
      </c>
    </row>
    <row r="788" spans="14:89">
      <c r="N788" t="s">
        <v>4464</v>
      </c>
      <c r="O788" t="s">
        <v>4465</v>
      </c>
      <c r="P788" t="s">
        <v>386</v>
      </c>
      <c r="Q788" s="150" t="str">
        <f>IF(JRF!D801="","",IF(IFERROR(VLOOKUP(JRF!D801,Checks!N:P,3,0),0)="A","","Inactive account in Use"))</f>
        <v/>
      </c>
      <c r="R788" t="str">
        <f>IFERROR(IF('Journal Template'!C1200="","",IF(IFERROR(VLOOKUP('Journal Template'!C1200,Checks!N:P,3,0),0)="A","","Inactive account in Use")),"")</f>
        <v/>
      </c>
      <c r="S788" t="s">
        <v>4466</v>
      </c>
      <c r="T788" t="s">
        <v>386</v>
      </c>
      <c r="U788" t="s">
        <v>393</v>
      </c>
      <c r="V788" s="150" t="str">
        <f>IF(JRF!C801="","",IF(IFERROR(VLOOKUP(JRF!C801,Checks!S:U,3,0),0)="A","Entry with System fund Dept",""))</f>
        <v/>
      </c>
      <c r="W788" t="str">
        <f>IFERROR(IF('Journal Template'!D1200="","",IF(IFERROR(VLOOKUP('Journal Template'!D1200,Checks!S:U,3,0),0)="A","Entry with System fund Dept","")),"")</f>
        <v/>
      </c>
      <c r="X788" t="s">
        <v>4467</v>
      </c>
      <c r="Y788" t="s">
        <v>386</v>
      </c>
      <c r="Z788" t="s">
        <v>4468</v>
      </c>
      <c r="AA788" t="s">
        <v>391</v>
      </c>
      <c r="AB788" t="s">
        <v>125</v>
      </c>
      <c r="AC788" s="150" t="str">
        <f>IFERROR(IF(JRF!C801="","",IF(AND(VLOOKUP(JRF!C801,X:AA,4,0)=JRF!B801,VLOOKUP(JRF!C801,X:Y,2,0)="A"),"","Inactive Dept Combo Error")),"Inactive Dept Combo Error")</f>
        <v/>
      </c>
      <c r="AD788" t="str">
        <f>IFERROR(IF('Journal Template'!D1200="","",IF(AND(VLOOKUP('Journal Template'!D1200,X:AA,4,0)='Journal Template'!A1200,VLOOKUP('Journal Template'!D1200,X:Y,2,0)="A"),"","Inactive Dept Combo Error")),"")</f>
        <v/>
      </c>
      <c r="AK788" s="150" t="str">
        <f>IF(JRF!B801="","",IF(JRF!B801=IFERROR(VLOOKUP(JRF!B801,Checks!AI:AI,1,0),0),"Entry in Branch/Satellite BU's",""))</f>
        <v/>
      </c>
      <c r="AL788" t="str">
        <f>IFERROR(IF('Journal Template'!A1200="","",IF('Journal Template'!A1200=IFERROR(VLOOKUP('Journal Template'!A1200,Checks!AI:AI,1,0),0),"Entry in Branch/Satellite BU's","")),"")</f>
        <v/>
      </c>
      <c r="AO788" s="171"/>
      <c r="AP788" s="171"/>
      <c r="AQ788" s="171"/>
      <c r="AR788" s="171"/>
      <c r="CI788" t="str">
        <f>IF(JRF!F801&gt;0,"",IF(JRF!B801="","",IF(LEFT(JRF!B801,1)=IFERROR(VLOOKUP(LEFT(JRF!B801,1),$CF$2:$CF$5,1,0),0),"Product Code Required",IF(JRF!C801="","",IF(JRF!C801=IFERROR(VLOOKUP(JRF!C801,$CH:$CH,1,0),0),"Product Code Required","NA")))))</f>
        <v/>
      </c>
      <c r="CJ788" t="str">
        <f>IF(JRF!AV801&gt;0,"",IF(JRF!Q801="","",IF(LEFT(JRF!Q801,1)=IFERROR(VLOOKUP(LEFT(JRF!Q801,1),$CF$2:$CF$5,1,0),0),"Product Code Required",IF(JRF!V801="","",IF(JRF!V801=IFERROR(VLOOKUP(JRF!V801,$CH:$CH,1,0),0),"Product Code Required","NA")))))</f>
        <v/>
      </c>
      <c r="CK788" t="str">
        <f>IFERROR(IF(LEN('Journal Template'!F799)&gt;0,"",IF('Journal Template'!A799="","",IF(LEFT('Journal Template'!A799,1)=IFERROR(VLOOKUP(LEFT('Journal Template'!A799,1),Checks!$CF$2:$CF$5,1,0),0),"Product Code Required",IF('Journal Template'!D799="","",IF('Journal Template'!D799=IFERROR(VLOOKUP('Journal Template'!D799,Checks!$CH:$CH,1,0),0),"Product Code Required","NA"))))),"")</f>
        <v/>
      </c>
    </row>
    <row r="789" spans="14:89">
      <c r="N789" t="s">
        <v>4469</v>
      </c>
      <c r="O789" t="s">
        <v>4470</v>
      </c>
      <c r="P789" t="s">
        <v>386</v>
      </c>
      <c r="Q789" s="150" t="str">
        <f>IF(JRF!D802="","",IF(IFERROR(VLOOKUP(JRF!D802,Checks!N:P,3,0),0)="A","","Inactive account in Use"))</f>
        <v/>
      </c>
      <c r="R789" t="str">
        <f>IFERROR(IF('Journal Template'!C1201="","",IF(IFERROR(VLOOKUP('Journal Template'!C1201,Checks!N:P,3,0),0)="A","","Inactive account in Use")),"")</f>
        <v/>
      </c>
      <c r="S789" t="s">
        <v>4471</v>
      </c>
      <c r="T789" t="s">
        <v>386</v>
      </c>
      <c r="U789" t="s">
        <v>393</v>
      </c>
      <c r="V789" s="150" t="str">
        <f>IF(JRF!C802="","",IF(IFERROR(VLOOKUP(JRF!C802,Checks!S:U,3,0),0)="A","Entry with System fund Dept",""))</f>
        <v/>
      </c>
      <c r="W789" t="str">
        <f>IFERROR(IF('Journal Template'!D1201="","",IF(IFERROR(VLOOKUP('Journal Template'!D1201,Checks!S:U,3,0),0)="A","Entry with System fund Dept","")),"")</f>
        <v/>
      </c>
      <c r="X789" t="s">
        <v>4472</v>
      </c>
      <c r="Y789" t="s">
        <v>386</v>
      </c>
      <c r="Z789" t="s">
        <v>4473</v>
      </c>
      <c r="AA789" t="s">
        <v>391</v>
      </c>
      <c r="AB789" t="s">
        <v>125</v>
      </c>
      <c r="AC789" s="150" t="str">
        <f>IFERROR(IF(JRF!C802="","",IF(AND(VLOOKUP(JRF!C802,X:AA,4,0)=JRF!B802,VLOOKUP(JRF!C802,X:Y,2,0)="A"),"","Inactive Dept Combo Error")),"Inactive Dept Combo Error")</f>
        <v/>
      </c>
      <c r="AD789" t="str">
        <f>IFERROR(IF('Journal Template'!D1201="","",IF(AND(VLOOKUP('Journal Template'!D1201,X:AA,4,0)='Journal Template'!A1201,VLOOKUP('Journal Template'!D1201,X:Y,2,0)="A"),"","Inactive Dept Combo Error")),"")</f>
        <v/>
      </c>
      <c r="AK789" s="150" t="str">
        <f>IF(JRF!B802="","",IF(JRF!B802=IFERROR(VLOOKUP(JRF!B802,Checks!AI:AI,1,0),0),"Entry in Branch/Satellite BU's",""))</f>
        <v/>
      </c>
      <c r="AL789" t="str">
        <f>IFERROR(IF('Journal Template'!A1201="","",IF('Journal Template'!A1201=IFERROR(VLOOKUP('Journal Template'!A1201,Checks!AI:AI,1,0),0),"Entry in Branch/Satellite BU's","")),"")</f>
        <v/>
      </c>
      <c r="AO789" s="171"/>
      <c r="AP789" s="171"/>
      <c r="AQ789" s="171"/>
      <c r="AR789" s="171"/>
      <c r="CI789" t="str">
        <f>IF(JRF!F802&gt;0,"",IF(JRF!B802="","",IF(LEFT(JRF!B802,1)=IFERROR(VLOOKUP(LEFT(JRF!B802,1),$CF$2:$CF$5,1,0),0),"Product Code Required",IF(JRF!C802="","",IF(JRF!C802=IFERROR(VLOOKUP(JRF!C802,$CH:$CH,1,0),0),"Product Code Required","NA")))))</f>
        <v/>
      </c>
      <c r="CJ789" t="str">
        <f>IF(JRF!AV802&gt;0,"",IF(JRF!Q802="","",IF(LEFT(JRF!Q802,1)=IFERROR(VLOOKUP(LEFT(JRF!Q802,1),$CF$2:$CF$5,1,0),0),"Product Code Required",IF(JRF!V802="","",IF(JRF!V802=IFERROR(VLOOKUP(JRF!V802,$CH:$CH,1,0),0),"Product Code Required","NA")))))</f>
        <v/>
      </c>
      <c r="CK789" t="str">
        <f>IFERROR(IF(LEN('Journal Template'!F800)&gt;0,"",IF('Journal Template'!A800="","",IF(LEFT('Journal Template'!A800,1)=IFERROR(VLOOKUP(LEFT('Journal Template'!A800,1),Checks!$CF$2:$CF$5,1,0),0),"Product Code Required",IF('Journal Template'!D800="","",IF('Journal Template'!D800=IFERROR(VLOOKUP('Journal Template'!D800,Checks!$CH:$CH,1,0),0),"Product Code Required","NA"))))),"")</f>
        <v/>
      </c>
    </row>
    <row r="790" spans="14:89">
      <c r="N790" t="s">
        <v>4474</v>
      </c>
      <c r="O790" t="s">
        <v>4475</v>
      </c>
      <c r="P790" t="s">
        <v>386</v>
      </c>
      <c r="Q790" s="150" t="str">
        <f>IF(JRF!D803="","",IF(IFERROR(VLOOKUP(JRF!D803,Checks!N:P,3,0),0)="A","","Inactive account in Use"))</f>
        <v/>
      </c>
      <c r="R790" t="str">
        <f>IFERROR(IF('Journal Template'!C1202="","",IF(IFERROR(VLOOKUP('Journal Template'!C1202,Checks!N:P,3,0),0)="A","","Inactive account in Use")),"")</f>
        <v/>
      </c>
      <c r="S790" t="s">
        <v>4476</v>
      </c>
      <c r="T790" t="s">
        <v>386</v>
      </c>
      <c r="U790" t="s">
        <v>393</v>
      </c>
      <c r="V790" s="150" t="str">
        <f>IF(JRF!C803="","",IF(IFERROR(VLOOKUP(JRF!C803,Checks!S:U,3,0),0)="A","Entry with System fund Dept",""))</f>
        <v/>
      </c>
      <c r="W790" t="str">
        <f>IFERROR(IF('Journal Template'!D1202="","",IF(IFERROR(VLOOKUP('Journal Template'!D1202,Checks!S:U,3,0),0)="A","Entry with System fund Dept","")),"")</f>
        <v/>
      </c>
      <c r="X790" t="s">
        <v>4477</v>
      </c>
      <c r="Y790" t="s">
        <v>386</v>
      </c>
      <c r="Z790" t="s">
        <v>4478</v>
      </c>
      <c r="AA790" t="s">
        <v>445</v>
      </c>
      <c r="AB790" t="s">
        <v>1707</v>
      </c>
      <c r="AC790" s="150" t="str">
        <f>IFERROR(IF(JRF!C803="","",IF(AND(VLOOKUP(JRF!C803,X:AA,4,0)=JRF!B803,VLOOKUP(JRF!C803,X:Y,2,0)="A"),"","Inactive Dept Combo Error")),"Inactive Dept Combo Error")</f>
        <v/>
      </c>
      <c r="AD790" t="str">
        <f>IFERROR(IF('Journal Template'!D1202="","",IF(AND(VLOOKUP('Journal Template'!D1202,X:AA,4,0)='Journal Template'!A1202,VLOOKUP('Journal Template'!D1202,X:Y,2,0)="A"),"","Inactive Dept Combo Error")),"")</f>
        <v/>
      </c>
      <c r="AK790" s="150" t="str">
        <f>IF(JRF!B803="","",IF(JRF!B803=IFERROR(VLOOKUP(JRF!B803,Checks!AI:AI,1,0),0),"Entry in Branch/Satellite BU's",""))</f>
        <v/>
      </c>
      <c r="AL790" t="str">
        <f>IFERROR(IF('Journal Template'!A1202="","",IF('Journal Template'!A1202=IFERROR(VLOOKUP('Journal Template'!A1202,Checks!AI:AI,1,0),0),"Entry in Branch/Satellite BU's","")),"")</f>
        <v/>
      </c>
      <c r="AO790" s="171"/>
      <c r="AP790" s="171"/>
      <c r="AQ790" s="171"/>
      <c r="AR790" s="171"/>
      <c r="CI790" t="str">
        <f>IF(JRF!F803&gt;0,"",IF(JRF!B803="","",IF(LEFT(JRF!B803,1)=IFERROR(VLOOKUP(LEFT(JRF!B803,1),$CF$2:$CF$5,1,0),0),"Product Code Required",IF(JRF!C803="","",IF(JRF!C803=IFERROR(VLOOKUP(JRF!C803,$CH:$CH,1,0),0),"Product Code Required","NA")))))</f>
        <v/>
      </c>
      <c r="CJ790" t="str">
        <f>IF(JRF!AV803&gt;0,"",IF(JRF!Q803="","",IF(LEFT(JRF!Q803,1)=IFERROR(VLOOKUP(LEFT(JRF!Q803,1),$CF$2:$CF$5,1,0),0),"Product Code Required",IF(JRF!V803="","",IF(JRF!V803=IFERROR(VLOOKUP(JRF!V803,$CH:$CH,1,0),0),"Product Code Required","NA")))))</f>
        <v/>
      </c>
      <c r="CK790" t="str">
        <f>IFERROR(IF(LEN('Journal Template'!F801)&gt;0,"",IF('Journal Template'!A801="","",IF(LEFT('Journal Template'!A801,1)=IFERROR(VLOOKUP(LEFT('Journal Template'!A801,1),Checks!$CF$2:$CF$5,1,0),0),"Product Code Required",IF('Journal Template'!D801="","",IF('Journal Template'!D801=IFERROR(VLOOKUP('Journal Template'!D801,Checks!$CH:$CH,1,0),0),"Product Code Required","NA"))))),"")</f>
        <v/>
      </c>
    </row>
    <row r="791" spans="14:89">
      <c r="N791" t="s">
        <v>4479</v>
      </c>
      <c r="O791" t="s">
        <v>4480</v>
      </c>
      <c r="P791" t="s">
        <v>386</v>
      </c>
      <c r="Q791" s="150" t="str">
        <f>IF(JRF!D804="","",IF(IFERROR(VLOOKUP(JRF!D804,Checks!N:P,3,0),0)="A","","Inactive account in Use"))</f>
        <v/>
      </c>
      <c r="R791" t="str">
        <f>IFERROR(IF('Journal Template'!C1203="","",IF(IFERROR(VLOOKUP('Journal Template'!C1203,Checks!N:P,3,0),0)="A","","Inactive account in Use")),"")</f>
        <v/>
      </c>
      <c r="S791" t="s">
        <v>4481</v>
      </c>
      <c r="T791" t="s">
        <v>386</v>
      </c>
      <c r="U791" t="s">
        <v>393</v>
      </c>
      <c r="V791" s="150" t="str">
        <f>IF(JRF!C804="","",IF(IFERROR(VLOOKUP(JRF!C804,Checks!S:U,3,0),0)="A","Entry with System fund Dept",""))</f>
        <v/>
      </c>
      <c r="W791" t="str">
        <f>IFERROR(IF('Journal Template'!D1203="","",IF(IFERROR(VLOOKUP('Journal Template'!D1203,Checks!S:U,3,0),0)="A","Entry with System fund Dept","")),"")</f>
        <v/>
      </c>
      <c r="X791" t="s">
        <v>4482</v>
      </c>
      <c r="Y791" t="s">
        <v>386</v>
      </c>
      <c r="Z791" t="s">
        <v>4483</v>
      </c>
      <c r="AA791" t="s">
        <v>391</v>
      </c>
      <c r="AB791" t="s">
        <v>125</v>
      </c>
      <c r="AC791" s="150" t="str">
        <f>IFERROR(IF(JRF!C804="","",IF(AND(VLOOKUP(JRF!C804,X:AA,4,0)=JRF!B804,VLOOKUP(JRF!C804,X:Y,2,0)="A"),"","Inactive Dept Combo Error")),"Inactive Dept Combo Error")</f>
        <v/>
      </c>
      <c r="AD791" t="str">
        <f>IFERROR(IF('Journal Template'!D1203="","",IF(AND(VLOOKUP('Journal Template'!D1203,X:AA,4,0)='Journal Template'!A1203,VLOOKUP('Journal Template'!D1203,X:Y,2,0)="A"),"","Inactive Dept Combo Error")),"")</f>
        <v/>
      </c>
      <c r="AK791" s="150" t="str">
        <f>IF(JRF!B804="","",IF(JRF!B804=IFERROR(VLOOKUP(JRF!B804,Checks!AI:AI,1,0),0),"Entry in Branch/Satellite BU's",""))</f>
        <v/>
      </c>
      <c r="AL791" t="str">
        <f>IFERROR(IF('Journal Template'!A1203="","",IF('Journal Template'!A1203=IFERROR(VLOOKUP('Journal Template'!A1203,Checks!AI:AI,1,0),0),"Entry in Branch/Satellite BU's","")),"")</f>
        <v/>
      </c>
      <c r="AO791" s="171"/>
      <c r="AP791" s="171"/>
      <c r="AQ791" s="171"/>
      <c r="AR791" s="171"/>
      <c r="CI791" t="str">
        <f>IF(JRF!F804&gt;0,"",IF(JRF!B804="","",IF(LEFT(JRF!B804,1)=IFERROR(VLOOKUP(LEFT(JRF!B804,1),$CF$2:$CF$5,1,0),0),"Product Code Required",IF(JRF!C804="","",IF(JRF!C804=IFERROR(VLOOKUP(JRF!C804,$CH:$CH,1,0),0),"Product Code Required","NA")))))</f>
        <v/>
      </c>
      <c r="CJ791" t="str">
        <f>IF(JRF!AV804&gt;0,"",IF(JRF!Q804="","",IF(LEFT(JRF!Q804,1)=IFERROR(VLOOKUP(LEFT(JRF!Q804,1),$CF$2:$CF$5,1,0),0),"Product Code Required",IF(JRF!V804="","",IF(JRF!V804=IFERROR(VLOOKUP(JRF!V804,$CH:$CH,1,0),0),"Product Code Required","NA")))))</f>
        <v/>
      </c>
      <c r="CK791" t="str">
        <f>IFERROR(IF(LEN('Journal Template'!F802)&gt;0,"",IF('Journal Template'!A802="","",IF(LEFT('Journal Template'!A802,1)=IFERROR(VLOOKUP(LEFT('Journal Template'!A802,1),Checks!$CF$2:$CF$5,1,0),0),"Product Code Required",IF('Journal Template'!D802="","",IF('Journal Template'!D802=IFERROR(VLOOKUP('Journal Template'!D802,Checks!$CH:$CH,1,0),0),"Product Code Required","NA"))))),"")</f>
        <v/>
      </c>
    </row>
    <row r="792" spans="14:89">
      <c r="N792" t="s">
        <v>4484</v>
      </c>
      <c r="O792" t="s">
        <v>4485</v>
      </c>
      <c r="P792" t="s">
        <v>386</v>
      </c>
      <c r="Q792" s="150" t="str">
        <f>IF(JRF!D805="","",IF(IFERROR(VLOOKUP(JRF!D805,Checks!N:P,3,0),0)="A","","Inactive account in Use"))</f>
        <v/>
      </c>
      <c r="R792" t="str">
        <f>IFERROR(IF('Journal Template'!C1204="","",IF(IFERROR(VLOOKUP('Journal Template'!C1204,Checks!N:P,3,0),0)="A","","Inactive account in Use")),"")</f>
        <v/>
      </c>
      <c r="S792" t="s">
        <v>4486</v>
      </c>
      <c r="T792" t="s">
        <v>386</v>
      </c>
      <c r="U792" t="s">
        <v>393</v>
      </c>
      <c r="V792" s="150" t="str">
        <f>IF(JRF!C805="","",IF(IFERROR(VLOOKUP(JRF!C805,Checks!S:U,3,0),0)="A","Entry with System fund Dept",""))</f>
        <v/>
      </c>
      <c r="W792" t="str">
        <f>IFERROR(IF('Journal Template'!D1204="","",IF(IFERROR(VLOOKUP('Journal Template'!D1204,Checks!S:U,3,0),0)="A","Entry with System fund Dept","")),"")</f>
        <v/>
      </c>
      <c r="X792" t="s">
        <v>4487</v>
      </c>
      <c r="Y792" t="s">
        <v>386</v>
      </c>
      <c r="Z792" t="s">
        <v>4488</v>
      </c>
      <c r="AA792" t="s">
        <v>391</v>
      </c>
      <c r="AB792" t="s">
        <v>125</v>
      </c>
      <c r="AC792" s="150" t="str">
        <f>IFERROR(IF(JRF!C805="","",IF(AND(VLOOKUP(JRF!C805,X:AA,4,0)=JRF!B805,VLOOKUP(JRF!C805,X:Y,2,0)="A"),"","Inactive Dept Combo Error")),"Inactive Dept Combo Error")</f>
        <v/>
      </c>
      <c r="AD792" t="str">
        <f>IFERROR(IF('Journal Template'!D1204="","",IF(AND(VLOOKUP('Journal Template'!D1204,X:AA,4,0)='Journal Template'!A1204,VLOOKUP('Journal Template'!D1204,X:Y,2,0)="A"),"","Inactive Dept Combo Error")),"")</f>
        <v/>
      </c>
      <c r="AK792" s="150" t="str">
        <f>IF(JRF!B805="","",IF(JRF!B805=IFERROR(VLOOKUP(JRF!B805,Checks!AI:AI,1,0),0),"Entry in Branch/Satellite BU's",""))</f>
        <v/>
      </c>
      <c r="AL792" t="str">
        <f>IFERROR(IF('Journal Template'!A1204="","",IF('Journal Template'!A1204=IFERROR(VLOOKUP('Journal Template'!A1204,Checks!AI:AI,1,0),0),"Entry in Branch/Satellite BU's","")),"")</f>
        <v/>
      </c>
      <c r="AO792" s="171"/>
      <c r="AP792" s="171"/>
      <c r="AQ792" s="171"/>
      <c r="AR792" s="171"/>
      <c r="CI792" t="str">
        <f>IF(JRF!F805&gt;0,"",IF(JRF!B805="","",IF(LEFT(JRF!B805,1)=IFERROR(VLOOKUP(LEFT(JRF!B805,1),$CF$2:$CF$5,1,0),0),"Product Code Required",IF(JRF!C805="","",IF(JRF!C805=IFERROR(VLOOKUP(JRF!C805,$CH:$CH,1,0),0),"Product Code Required","NA")))))</f>
        <v/>
      </c>
      <c r="CJ792" t="str">
        <f>IF(JRF!AV805&gt;0,"",IF(JRF!Q805="","",IF(LEFT(JRF!Q805,1)=IFERROR(VLOOKUP(LEFT(JRF!Q805,1),$CF$2:$CF$5,1,0),0),"Product Code Required",IF(JRF!V805="","",IF(JRF!V805=IFERROR(VLOOKUP(JRF!V805,$CH:$CH,1,0),0),"Product Code Required","NA")))))</f>
        <v/>
      </c>
      <c r="CK792" t="str">
        <f>IFERROR(IF(LEN('Journal Template'!F803)&gt;0,"",IF('Journal Template'!A803="","",IF(LEFT('Journal Template'!A803,1)=IFERROR(VLOOKUP(LEFT('Journal Template'!A803,1),Checks!$CF$2:$CF$5,1,0),0),"Product Code Required",IF('Journal Template'!D803="","",IF('Journal Template'!D803=IFERROR(VLOOKUP('Journal Template'!D803,Checks!$CH:$CH,1,0),0),"Product Code Required","NA"))))),"")</f>
        <v/>
      </c>
    </row>
    <row r="793" spans="14:89">
      <c r="N793" t="s">
        <v>4489</v>
      </c>
      <c r="O793" t="s">
        <v>4490</v>
      </c>
      <c r="P793" t="s">
        <v>386</v>
      </c>
      <c r="Q793" s="150" t="str">
        <f>IF(JRF!D806="","",IF(IFERROR(VLOOKUP(JRF!D806,Checks!N:P,3,0),0)="A","","Inactive account in Use"))</f>
        <v/>
      </c>
      <c r="R793" t="str">
        <f>IFERROR(IF('Journal Template'!C1205="","",IF(IFERROR(VLOOKUP('Journal Template'!C1205,Checks!N:P,3,0),0)="A","","Inactive account in Use")),"")</f>
        <v/>
      </c>
      <c r="S793" t="s">
        <v>4491</v>
      </c>
      <c r="T793" t="s">
        <v>386</v>
      </c>
      <c r="U793" t="s">
        <v>393</v>
      </c>
      <c r="V793" s="150" t="str">
        <f>IF(JRF!C806="","",IF(IFERROR(VLOOKUP(JRF!C806,Checks!S:U,3,0),0)="A","Entry with System fund Dept",""))</f>
        <v/>
      </c>
      <c r="W793" t="str">
        <f>IFERROR(IF('Journal Template'!D1205="","",IF(IFERROR(VLOOKUP('Journal Template'!D1205,Checks!S:U,3,0),0)="A","Entry with System fund Dept","")),"")</f>
        <v/>
      </c>
      <c r="X793" t="s">
        <v>4492</v>
      </c>
      <c r="Y793" t="s">
        <v>386</v>
      </c>
      <c r="Z793" t="s">
        <v>4493</v>
      </c>
      <c r="AA793" t="s">
        <v>391</v>
      </c>
      <c r="AB793" t="s">
        <v>125</v>
      </c>
      <c r="AC793" s="150" t="str">
        <f>IFERROR(IF(JRF!C806="","",IF(AND(VLOOKUP(JRF!C806,X:AA,4,0)=JRF!B806,VLOOKUP(JRF!C806,X:Y,2,0)="A"),"","Inactive Dept Combo Error")),"Inactive Dept Combo Error")</f>
        <v/>
      </c>
      <c r="AD793" t="str">
        <f>IFERROR(IF('Journal Template'!D1205="","",IF(AND(VLOOKUP('Journal Template'!D1205,X:AA,4,0)='Journal Template'!A1205,VLOOKUP('Journal Template'!D1205,X:Y,2,0)="A"),"","Inactive Dept Combo Error")),"")</f>
        <v/>
      </c>
      <c r="AK793" s="150" t="str">
        <f>IF(JRF!B806="","",IF(JRF!B806=IFERROR(VLOOKUP(JRF!B806,Checks!AI:AI,1,0),0),"Entry in Branch/Satellite BU's",""))</f>
        <v/>
      </c>
      <c r="AL793" t="str">
        <f>IFERROR(IF('Journal Template'!A1205="","",IF('Journal Template'!A1205=IFERROR(VLOOKUP('Journal Template'!A1205,Checks!AI:AI,1,0),0),"Entry in Branch/Satellite BU's","")),"")</f>
        <v/>
      </c>
      <c r="AO793" s="171"/>
      <c r="AP793" s="171"/>
      <c r="AQ793" s="171"/>
      <c r="AR793" s="171"/>
      <c r="CI793" t="str">
        <f>IF(JRF!F806&gt;0,"",IF(JRF!B806="","",IF(LEFT(JRF!B806,1)=IFERROR(VLOOKUP(LEFT(JRF!B806,1),$CF$2:$CF$5,1,0),0),"Product Code Required",IF(JRF!C806="","",IF(JRF!C806=IFERROR(VLOOKUP(JRF!C806,$CH:$CH,1,0),0),"Product Code Required","NA")))))</f>
        <v/>
      </c>
      <c r="CJ793" t="str">
        <f>IF(JRF!AV806&gt;0,"",IF(JRF!Q806="","",IF(LEFT(JRF!Q806,1)=IFERROR(VLOOKUP(LEFT(JRF!Q806,1),$CF$2:$CF$5,1,0),0),"Product Code Required",IF(JRF!V806="","",IF(JRF!V806=IFERROR(VLOOKUP(JRF!V806,$CH:$CH,1,0),0),"Product Code Required","NA")))))</f>
        <v/>
      </c>
      <c r="CK793" t="str">
        <f>IFERROR(IF(LEN('Journal Template'!F804)&gt;0,"",IF('Journal Template'!A804="","",IF(LEFT('Journal Template'!A804,1)=IFERROR(VLOOKUP(LEFT('Journal Template'!A804,1),Checks!$CF$2:$CF$5,1,0),0),"Product Code Required",IF('Journal Template'!D804="","",IF('Journal Template'!D804=IFERROR(VLOOKUP('Journal Template'!D804,Checks!$CH:$CH,1,0),0),"Product Code Required","NA"))))),"")</f>
        <v/>
      </c>
    </row>
    <row r="794" spans="14:89">
      <c r="N794" t="s">
        <v>4494</v>
      </c>
      <c r="O794" t="s">
        <v>4495</v>
      </c>
      <c r="P794" t="s">
        <v>386</v>
      </c>
      <c r="Q794" s="150" t="str">
        <f>IF(JRF!D807="","",IF(IFERROR(VLOOKUP(JRF!D807,Checks!N:P,3,0),0)="A","","Inactive account in Use"))</f>
        <v/>
      </c>
      <c r="R794" t="str">
        <f>IFERROR(IF('Journal Template'!C1206="","",IF(IFERROR(VLOOKUP('Journal Template'!C1206,Checks!N:P,3,0),0)="A","","Inactive account in Use")),"")</f>
        <v/>
      </c>
      <c r="S794" t="s">
        <v>4496</v>
      </c>
      <c r="T794" t="s">
        <v>386</v>
      </c>
      <c r="U794" t="s">
        <v>393</v>
      </c>
      <c r="V794" s="150" t="str">
        <f>IF(JRF!C807="","",IF(IFERROR(VLOOKUP(JRF!C807,Checks!S:U,3,0),0)="A","Entry with System fund Dept",""))</f>
        <v/>
      </c>
      <c r="W794" t="str">
        <f>IFERROR(IF('Journal Template'!D1206="","",IF(IFERROR(VLOOKUP('Journal Template'!D1206,Checks!S:U,3,0),0)="A","Entry with System fund Dept","")),"")</f>
        <v/>
      </c>
      <c r="X794" t="s">
        <v>4497</v>
      </c>
      <c r="Y794" t="s">
        <v>386</v>
      </c>
      <c r="Z794" t="s">
        <v>4498</v>
      </c>
      <c r="AA794" t="s">
        <v>391</v>
      </c>
      <c r="AB794" t="s">
        <v>125</v>
      </c>
      <c r="AC794" s="150" t="str">
        <f>IFERROR(IF(JRF!C807="","",IF(AND(VLOOKUP(JRF!C807,X:AA,4,0)=JRF!B807,VLOOKUP(JRF!C807,X:Y,2,0)="A"),"","Inactive Dept Combo Error")),"Inactive Dept Combo Error")</f>
        <v/>
      </c>
      <c r="AD794" t="str">
        <f>IFERROR(IF('Journal Template'!D1206="","",IF(AND(VLOOKUP('Journal Template'!D1206,X:AA,4,0)='Journal Template'!A1206,VLOOKUP('Journal Template'!D1206,X:Y,2,0)="A"),"","Inactive Dept Combo Error")),"")</f>
        <v/>
      </c>
      <c r="AK794" s="150" t="str">
        <f>IF(JRF!B807="","",IF(JRF!B807=IFERROR(VLOOKUP(JRF!B807,Checks!AI:AI,1,0),0),"Entry in Branch/Satellite BU's",""))</f>
        <v/>
      </c>
      <c r="AL794" t="str">
        <f>IFERROR(IF('Journal Template'!A1206="","",IF('Journal Template'!A1206=IFERROR(VLOOKUP('Journal Template'!A1206,Checks!AI:AI,1,0),0),"Entry in Branch/Satellite BU's","")),"")</f>
        <v/>
      </c>
      <c r="AO794" s="171"/>
      <c r="AP794" s="171"/>
      <c r="AQ794" s="171"/>
      <c r="AR794" s="171"/>
      <c r="CI794" t="str">
        <f>IF(JRF!F807&gt;0,"",IF(JRF!B807="","",IF(LEFT(JRF!B807,1)=IFERROR(VLOOKUP(LEFT(JRF!B807,1),$CF$2:$CF$5,1,0),0),"Product Code Required",IF(JRF!C807="","",IF(JRF!C807=IFERROR(VLOOKUP(JRF!C807,$CH:$CH,1,0),0),"Product Code Required","NA")))))</f>
        <v/>
      </c>
      <c r="CJ794" t="str">
        <f>IF(JRF!AV807&gt;0,"",IF(JRF!Q807="","",IF(LEFT(JRF!Q807,1)=IFERROR(VLOOKUP(LEFT(JRF!Q807,1),$CF$2:$CF$5,1,0),0),"Product Code Required",IF(JRF!V807="","",IF(JRF!V807=IFERROR(VLOOKUP(JRF!V807,$CH:$CH,1,0),0),"Product Code Required","NA")))))</f>
        <v/>
      </c>
      <c r="CK794" t="str">
        <f>IFERROR(IF(LEN('Journal Template'!F805)&gt;0,"",IF('Journal Template'!A805="","",IF(LEFT('Journal Template'!A805,1)=IFERROR(VLOOKUP(LEFT('Journal Template'!A805,1),Checks!$CF$2:$CF$5,1,0),0),"Product Code Required",IF('Journal Template'!D805="","",IF('Journal Template'!D805=IFERROR(VLOOKUP('Journal Template'!D805,Checks!$CH:$CH,1,0),0),"Product Code Required","NA"))))),"")</f>
        <v/>
      </c>
    </row>
    <row r="795" spans="14:89">
      <c r="N795" t="s">
        <v>4499</v>
      </c>
      <c r="O795" t="s">
        <v>4500</v>
      </c>
      <c r="P795" t="s">
        <v>386</v>
      </c>
      <c r="Q795" s="150" t="str">
        <f>IF(JRF!D808="","",IF(IFERROR(VLOOKUP(JRF!D808,Checks!N:P,3,0),0)="A","","Inactive account in Use"))</f>
        <v/>
      </c>
      <c r="R795" t="str">
        <f>IFERROR(IF('Journal Template'!C1207="","",IF(IFERROR(VLOOKUP('Journal Template'!C1207,Checks!N:P,3,0),0)="A","","Inactive account in Use")),"")</f>
        <v/>
      </c>
      <c r="S795" t="s">
        <v>4501</v>
      </c>
      <c r="T795" t="s">
        <v>386</v>
      </c>
      <c r="U795" t="s">
        <v>393</v>
      </c>
      <c r="V795" s="150" t="str">
        <f>IF(JRF!C808="","",IF(IFERROR(VLOOKUP(JRF!C808,Checks!S:U,3,0),0)="A","Entry with System fund Dept",""))</f>
        <v/>
      </c>
      <c r="W795" t="str">
        <f>IFERROR(IF('Journal Template'!D1207="","",IF(IFERROR(VLOOKUP('Journal Template'!D1207,Checks!S:U,3,0),0)="A","Entry with System fund Dept","")),"")</f>
        <v/>
      </c>
      <c r="X795" t="s">
        <v>4502</v>
      </c>
      <c r="Y795" t="s">
        <v>386</v>
      </c>
      <c r="Z795" t="s">
        <v>4503</v>
      </c>
      <c r="AA795" t="s">
        <v>391</v>
      </c>
      <c r="AB795" t="s">
        <v>125</v>
      </c>
      <c r="AC795" s="150" t="str">
        <f>IFERROR(IF(JRF!C808="","",IF(AND(VLOOKUP(JRF!C808,X:AA,4,0)=JRF!B808,VLOOKUP(JRF!C808,X:Y,2,0)="A"),"","Inactive Dept Combo Error")),"Inactive Dept Combo Error")</f>
        <v/>
      </c>
      <c r="AD795" t="str">
        <f>IFERROR(IF('Journal Template'!D1207="","",IF(AND(VLOOKUP('Journal Template'!D1207,X:AA,4,0)='Journal Template'!A1207,VLOOKUP('Journal Template'!D1207,X:Y,2,0)="A"),"","Inactive Dept Combo Error")),"")</f>
        <v/>
      </c>
      <c r="AK795" s="150" t="str">
        <f>IF(JRF!B808="","",IF(JRF!B808=IFERROR(VLOOKUP(JRF!B808,Checks!AI:AI,1,0),0),"Entry in Branch/Satellite BU's",""))</f>
        <v/>
      </c>
      <c r="AL795" t="str">
        <f>IFERROR(IF('Journal Template'!A1207="","",IF('Journal Template'!A1207=IFERROR(VLOOKUP('Journal Template'!A1207,Checks!AI:AI,1,0),0),"Entry in Branch/Satellite BU's","")),"")</f>
        <v/>
      </c>
      <c r="AO795" s="171"/>
      <c r="AP795" s="171"/>
      <c r="AQ795" s="171"/>
      <c r="AR795" s="171"/>
      <c r="CI795" t="str">
        <f>IF(JRF!F808&gt;0,"",IF(JRF!B808="","",IF(LEFT(JRF!B808,1)=IFERROR(VLOOKUP(LEFT(JRF!B808,1),$CF$2:$CF$5,1,0),0),"Product Code Required",IF(JRF!C808="","",IF(JRF!C808=IFERROR(VLOOKUP(JRF!C808,$CH:$CH,1,0),0),"Product Code Required","NA")))))</f>
        <v/>
      </c>
      <c r="CJ795" t="str">
        <f>IF(JRF!AV808&gt;0,"",IF(JRF!Q808="","",IF(LEFT(JRF!Q808,1)=IFERROR(VLOOKUP(LEFT(JRF!Q808,1),$CF$2:$CF$5,1,0),0),"Product Code Required",IF(JRF!V808="","",IF(JRF!V808=IFERROR(VLOOKUP(JRF!V808,$CH:$CH,1,0),0),"Product Code Required","NA")))))</f>
        <v/>
      </c>
      <c r="CK795" t="str">
        <f>IFERROR(IF(LEN('Journal Template'!F806)&gt;0,"",IF('Journal Template'!A806="","",IF(LEFT('Journal Template'!A806,1)=IFERROR(VLOOKUP(LEFT('Journal Template'!A806,1),Checks!$CF$2:$CF$5,1,0),0),"Product Code Required",IF('Journal Template'!D806="","",IF('Journal Template'!D806=IFERROR(VLOOKUP('Journal Template'!D806,Checks!$CH:$CH,1,0),0),"Product Code Required","NA"))))),"")</f>
        <v/>
      </c>
    </row>
    <row r="796" spans="14:89">
      <c r="N796" t="s">
        <v>4504</v>
      </c>
      <c r="O796" t="s">
        <v>4505</v>
      </c>
      <c r="P796" t="s">
        <v>386</v>
      </c>
      <c r="Q796" s="150" t="str">
        <f>IF(JRF!D809="","",IF(IFERROR(VLOOKUP(JRF!D809,Checks!N:P,3,0),0)="A","","Inactive account in Use"))</f>
        <v/>
      </c>
      <c r="R796" t="str">
        <f>IFERROR(IF('Journal Template'!C1208="","",IF(IFERROR(VLOOKUP('Journal Template'!C1208,Checks!N:P,3,0),0)="A","","Inactive account in Use")),"")</f>
        <v/>
      </c>
      <c r="S796" t="s">
        <v>4506</v>
      </c>
      <c r="T796" t="s">
        <v>386</v>
      </c>
      <c r="U796" t="s">
        <v>393</v>
      </c>
      <c r="V796" s="150" t="str">
        <f>IF(JRF!C809="","",IF(IFERROR(VLOOKUP(JRF!C809,Checks!S:U,3,0),0)="A","Entry with System fund Dept",""))</f>
        <v/>
      </c>
      <c r="W796" t="str">
        <f>IFERROR(IF('Journal Template'!D1208="","",IF(IFERROR(VLOOKUP('Journal Template'!D1208,Checks!S:U,3,0),0)="A","Entry with System fund Dept","")),"")</f>
        <v/>
      </c>
      <c r="X796" t="s">
        <v>4507</v>
      </c>
      <c r="Y796" t="s">
        <v>386</v>
      </c>
      <c r="Z796" t="s">
        <v>4508</v>
      </c>
      <c r="AA796" t="s">
        <v>391</v>
      </c>
      <c r="AB796" t="s">
        <v>125</v>
      </c>
      <c r="AC796" s="150" t="str">
        <f>IFERROR(IF(JRF!C809="","",IF(AND(VLOOKUP(JRF!C809,X:AA,4,0)=JRF!B809,VLOOKUP(JRF!C809,X:Y,2,0)="A"),"","Inactive Dept Combo Error")),"Inactive Dept Combo Error")</f>
        <v/>
      </c>
      <c r="AD796" t="str">
        <f>IFERROR(IF('Journal Template'!D1208="","",IF(AND(VLOOKUP('Journal Template'!D1208,X:AA,4,0)='Journal Template'!A1208,VLOOKUP('Journal Template'!D1208,X:Y,2,0)="A"),"","Inactive Dept Combo Error")),"")</f>
        <v/>
      </c>
      <c r="AK796" s="150" t="str">
        <f>IF(JRF!B809="","",IF(JRF!B809=IFERROR(VLOOKUP(JRF!B809,Checks!AI:AI,1,0),0),"Entry in Branch/Satellite BU's",""))</f>
        <v/>
      </c>
      <c r="AL796" t="str">
        <f>IFERROR(IF('Journal Template'!A1208="","",IF('Journal Template'!A1208=IFERROR(VLOOKUP('Journal Template'!A1208,Checks!AI:AI,1,0),0),"Entry in Branch/Satellite BU's","")),"")</f>
        <v/>
      </c>
      <c r="AO796" s="171"/>
      <c r="AP796" s="171"/>
      <c r="AQ796" s="171"/>
      <c r="AR796" s="171"/>
      <c r="CI796" t="str">
        <f>IF(JRF!F809&gt;0,"",IF(JRF!B809="","",IF(LEFT(JRF!B809,1)=IFERROR(VLOOKUP(LEFT(JRF!B809,1),$CF$2:$CF$5,1,0),0),"Product Code Required",IF(JRF!C809="","",IF(JRF!C809=IFERROR(VLOOKUP(JRF!C809,$CH:$CH,1,0),0),"Product Code Required","NA")))))</f>
        <v/>
      </c>
      <c r="CJ796" t="str">
        <f>IF(JRF!AV809&gt;0,"",IF(JRF!Q809="","",IF(LEFT(JRF!Q809,1)=IFERROR(VLOOKUP(LEFT(JRF!Q809,1),$CF$2:$CF$5,1,0),0),"Product Code Required",IF(JRF!V809="","",IF(JRF!V809=IFERROR(VLOOKUP(JRF!V809,$CH:$CH,1,0),0),"Product Code Required","NA")))))</f>
        <v/>
      </c>
      <c r="CK796" t="str">
        <f>IFERROR(IF(LEN('Journal Template'!F807)&gt;0,"",IF('Journal Template'!A807="","",IF(LEFT('Journal Template'!A807,1)=IFERROR(VLOOKUP(LEFT('Journal Template'!A807,1),Checks!$CF$2:$CF$5,1,0),0),"Product Code Required",IF('Journal Template'!D807="","",IF('Journal Template'!D807=IFERROR(VLOOKUP('Journal Template'!D807,Checks!$CH:$CH,1,0),0),"Product Code Required","NA"))))),"")</f>
        <v/>
      </c>
    </row>
    <row r="797" spans="14:89">
      <c r="N797" t="s">
        <v>4509</v>
      </c>
      <c r="O797" t="s">
        <v>4510</v>
      </c>
      <c r="P797" t="s">
        <v>386</v>
      </c>
      <c r="Q797" s="150" t="str">
        <f>IF(JRF!D810="","",IF(IFERROR(VLOOKUP(JRF!D810,Checks!N:P,3,0),0)="A","","Inactive account in Use"))</f>
        <v/>
      </c>
      <c r="R797" t="str">
        <f>IFERROR(IF('Journal Template'!C1209="","",IF(IFERROR(VLOOKUP('Journal Template'!C1209,Checks!N:P,3,0),0)="A","","Inactive account in Use")),"")</f>
        <v/>
      </c>
      <c r="S797" t="s">
        <v>4511</v>
      </c>
      <c r="T797" t="s">
        <v>386</v>
      </c>
      <c r="U797" t="s">
        <v>393</v>
      </c>
      <c r="V797" s="150" t="str">
        <f>IF(JRF!C810="","",IF(IFERROR(VLOOKUP(JRF!C810,Checks!S:U,3,0),0)="A","Entry with System fund Dept",""))</f>
        <v/>
      </c>
      <c r="W797" t="str">
        <f>IFERROR(IF('Journal Template'!D1209="","",IF(IFERROR(VLOOKUP('Journal Template'!D1209,Checks!S:U,3,0),0)="A","Entry with System fund Dept","")),"")</f>
        <v/>
      </c>
      <c r="X797" t="s">
        <v>4512</v>
      </c>
      <c r="Y797" t="s">
        <v>386</v>
      </c>
      <c r="Z797" t="s">
        <v>4513</v>
      </c>
      <c r="AA797" t="s">
        <v>391</v>
      </c>
      <c r="AB797" t="s">
        <v>125</v>
      </c>
      <c r="AC797" s="150" t="str">
        <f>IFERROR(IF(JRF!C810="","",IF(AND(VLOOKUP(JRF!C810,X:AA,4,0)=JRF!B810,VLOOKUP(JRF!C810,X:Y,2,0)="A"),"","Inactive Dept Combo Error")),"Inactive Dept Combo Error")</f>
        <v/>
      </c>
      <c r="AD797" t="str">
        <f>IFERROR(IF('Journal Template'!D1209="","",IF(AND(VLOOKUP('Journal Template'!D1209,X:AA,4,0)='Journal Template'!A1209,VLOOKUP('Journal Template'!D1209,X:Y,2,0)="A"),"","Inactive Dept Combo Error")),"")</f>
        <v/>
      </c>
      <c r="AK797" s="150" t="str">
        <f>IF(JRF!B810="","",IF(JRF!B810=IFERROR(VLOOKUP(JRF!B810,Checks!AI:AI,1,0),0),"Entry in Branch/Satellite BU's",""))</f>
        <v/>
      </c>
      <c r="AL797" t="str">
        <f>IFERROR(IF('Journal Template'!A1209="","",IF('Journal Template'!A1209=IFERROR(VLOOKUP('Journal Template'!A1209,Checks!AI:AI,1,0),0),"Entry in Branch/Satellite BU's","")),"")</f>
        <v/>
      </c>
      <c r="AO797" s="171"/>
      <c r="AP797" s="171"/>
      <c r="AQ797" s="171"/>
      <c r="AR797" s="171"/>
      <c r="CI797" t="str">
        <f>IF(JRF!F810&gt;0,"",IF(JRF!B810="","",IF(LEFT(JRF!B810,1)=IFERROR(VLOOKUP(LEFT(JRF!B810,1),$CF$2:$CF$5,1,0),0),"Product Code Required",IF(JRF!C810="","",IF(JRF!C810=IFERROR(VLOOKUP(JRF!C810,$CH:$CH,1,0),0),"Product Code Required","NA")))))</f>
        <v/>
      </c>
      <c r="CJ797" t="str">
        <f>IF(JRF!AV810&gt;0,"",IF(JRF!Q810="","",IF(LEFT(JRF!Q810,1)=IFERROR(VLOOKUP(LEFT(JRF!Q810,1),$CF$2:$CF$5,1,0),0),"Product Code Required",IF(JRF!V810="","",IF(JRF!V810=IFERROR(VLOOKUP(JRF!V810,$CH:$CH,1,0),0),"Product Code Required","NA")))))</f>
        <v/>
      </c>
      <c r="CK797" t="str">
        <f>IFERROR(IF(LEN('Journal Template'!F808)&gt;0,"",IF('Journal Template'!A808="","",IF(LEFT('Journal Template'!A808,1)=IFERROR(VLOOKUP(LEFT('Journal Template'!A808,1),Checks!$CF$2:$CF$5,1,0),0),"Product Code Required",IF('Journal Template'!D808="","",IF('Journal Template'!D808=IFERROR(VLOOKUP('Journal Template'!D808,Checks!$CH:$CH,1,0),0),"Product Code Required","NA"))))),"")</f>
        <v/>
      </c>
    </row>
    <row r="798" spans="14:89">
      <c r="N798" t="s">
        <v>4514</v>
      </c>
      <c r="O798" t="s">
        <v>4515</v>
      </c>
      <c r="P798" t="s">
        <v>386</v>
      </c>
      <c r="Q798" s="150" t="str">
        <f>IF(JRF!D811="","",IF(IFERROR(VLOOKUP(JRF!D811,Checks!N:P,3,0),0)="A","","Inactive account in Use"))</f>
        <v/>
      </c>
      <c r="R798" t="str">
        <f>IFERROR(IF('Journal Template'!C1210="","",IF(IFERROR(VLOOKUP('Journal Template'!C1210,Checks!N:P,3,0),0)="A","","Inactive account in Use")),"")</f>
        <v/>
      </c>
      <c r="S798" t="s">
        <v>4516</v>
      </c>
      <c r="T798" t="s">
        <v>386</v>
      </c>
      <c r="U798" t="s">
        <v>393</v>
      </c>
      <c r="V798" s="150" t="str">
        <f>IF(JRF!C811="","",IF(IFERROR(VLOOKUP(JRF!C811,Checks!S:U,3,0),0)="A","Entry with System fund Dept",""))</f>
        <v/>
      </c>
      <c r="W798" t="str">
        <f>IFERROR(IF('Journal Template'!D1210="","",IF(IFERROR(VLOOKUP('Journal Template'!D1210,Checks!S:U,3,0),0)="A","Entry with System fund Dept","")),"")</f>
        <v/>
      </c>
      <c r="X798" t="s">
        <v>4517</v>
      </c>
      <c r="Y798" t="s">
        <v>389</v>
      </c>
      <c r="Z798" t="s">
        <v>4518</v>
      </c>
      <c r="AA798" t="s">
        <v>4519</v>
      </c>
      <c r="AB798" t="s">
        <v>125</v>
      </c>
      <c r="AC798" s="150" t="str">
        <f>IFERROR(IF(JRF!C811="","",IF(AND(VLOOKUP(JRF!C811,X:AA,4,0)=JRF!B811,VLOOKUP(JRF!C811,X:Y,2,0)="A"),"","Inactive Dept Combo Error")),"Inactive Dept Combo Error")</f>
        <v/>
      </c>
      <c r="AD798" t="str">
        <f>IFERROR(IF('Journal Template'!D1210="","",IF(AND(VLOOKUP('Journal Template'!D1210,X:AA,4,0)='Journal Template'!A1210,VLOOKUP('Journal Template'!D1210,X:Y,2,0)="A"),"","Inactive Dept Combo Error")),"")</f>
        <v/>
      </c>
      <c r="AK798" s="150" t="str">
        <f>IF(JRF!B811="","",IF(JRF!B811=IFERROR(VLOOKUP(JRF!B811,Checks!AI:AI,1,0),0),"Entry in Branch/Satellite BU's",""))</f>
        <v/>
      </c>
      <c r="AL798" t="str">
        <f>IFERROR(IF('Journal Template'!A1210="","",IF('Journal Template'!A1210=IFERROR(VLOOKUP('Journal Template'!A1210,Checks!AI:AI,1,0),0),"Entry in Branch/Satellite BU's","")),"")</f>
        <v/>
      </c>
      <c r="AO798" s="171"/>
      <c r="AP798" s="171"/>
      <c r="AQ798" s="171"/>
      <c r="AR798" s="171"/>
      <c r="CI798" t="str">
        <f>IF(JRF!F811&gt;0,"",IF(JRF!B811="","",IF(LEFT(JRF!B811,1)=IFERROR(VLOOKUP(LEFT(JRF!B811,1),$CF$2:$CF$5,1,0),0),"Product Code Required",IF(JRF!C811="","",IF(JRF!C811=IFERROR(VLOOKUP(JRF!C811,$CH:$CH,1,0),0),"Product Code Required","NA")))))</f>
        <v/>
      </c>
      <c r="CJ798" t="str">
        <f>IF(JRF!AV811&gt;0,"",IF(JRF!Q811="","",IF(LEFT(JRF!Q811,1)=IFERROR(VLOOKUP(LEFT(JRF!Q811,1),$CF$2:$CF$5,1,0),0),"Product Code Required",IF(JRF!V811="","",IF(JRF!V811=IFERROR(VLOOKUP(JRF!V811,$CH:$CH,1,0),0),"Product Code Required","NA")))))</f>
        <v/>
      </c>
      <c r="CK798" t="str">
        <f>IFERROR(IF(LEN('Journal Template'!F809)&gt;0,"",IF('Journal Template'!A809="","",IF(LEFT('Journal Template'!A809,1)=IFERROR(VLOOKUP(LEFT('Journal Template'!A809,1),Checks!$CF$2:$CF$5,1,0),0),"Product Code Required",IF('Journal Template'!D809="","",IF('Journal Template'!D809=IFERROR(VLOOKUP('Journal Template'!D809,Checks!$CH:$CH,1,0),0),"Product Code Required","NA"))))),"")</f>
        <v/>
      </c>
    </row>
    <row r="799" spans="14:89">
      <c r="N799" t="s">
        <v>4520</v>
      </c>
      <c r="O799" t="s">
        <v>4521</v>
      </c>
      <c r="P799" t="s">
        <v>386</v>
      </c>
      <c r="Q799" s="150" t="str">
        <f>IF(JRF!D812="","",IF(IFERROR(VLOOKUP(JRF!D812,Checks!N:P,3,0),0)="A","","Inactive account in Use"))</f>
        <v/>
      </c>
      <c r="R799" t="str">
        <f>IFERROR(IF('Journal Template'!C1211="","",IF(IFERROR(VLOOKUP('Journal Template'!C1211,Checks!N:P,3,0),0)="A","","Inactive account in Use")),"")</f>
        <v/>
      </c>
      <c r="S799" t="s">
        <v>4522</v>
      </c>
      <c r="T799" t="s">
        <v>386</v>
      </c>
      <c r="U799" t="s">
        <v>393</v>
      </c>
      <c r="V799" s="150" t="str">
        <f>IF(JRF!C812="","",IF(IFERROR(VLOOKUP(JRF!C812,Checks!S:U,3,0),0)="A","Entry with System fund Dept",""))</f>
        <v/>
      </c>
      <c r="W799" t="str">
        <f>IFERROR(IF('Journal Template'!D1211="","",IF(IFERROR(VLOOKUP('Journal Template'!D1211,Checks!S:U,3,0),0)="A","Entry with System fund Dept","")),"")</f>
        <v/>
      </c>
      <c r="X799" t="s">
        <v>4517</v>
      </c>
      <c r="Y799" t="s">
        <v>389</v>
      </c>
      <c r="Z799" t="s">
        <v>4523</v>
      </c>
      <c r="AA799" t="s">
        <v>391</v>
      </c>
      <c r="AB799" t="s">
        <v>125</v>
      </c>
      <c r="AC799" s="150" t="str">
        <f>IFERROR(IF(JRF!C812="","",IF(AND(VLOOKUP(JRF!C812,X:AA,4,0)=JRF!B812,VLOOKUP(JRF!C812,X:Y,2,0)="A"),"","Inactive Dept Combo Error")),"Inactive Dept Combo Error")</f>
        <v/>
      </c>
      <c r="AD799" t="str">
        <f>IFERROR(IF('Journal Template'!D1211="","",IF(AND(VLOOKUP('Journal Template'!D1211,X:AA,4,0)='Journal Template'!A1211,VLOOKUP('Journal Template'!D1211,X:Y,2,0)="A"),"","Inactive Dept Combo Error")),"")</f>
        <v/>
      </c>
      <c r="AK799" s="150" t="str">
        <f>IF(JRF!B812="","",IF(JRF!B812=IFERROR(VLOOKUP(JRF!B812,Checks!AI:AI,1,0),0),"Entry in Branch/Satellite BU's",""))</f>
        <v/>
      </c>
      <c r="AL799" t="str">
        <f>IFERROR(IF('Journal Template'!A1211="","",IF('Journal Template'!A1211=IFERROR(VLOOKUP('Journal Template'!A1211,Checks!AI:AI,1,0),0),"Entry in Branch/Satellite BU's","")),"")</f>
        <v/>
      </c>
      <c r="AO799" s="171"/>
      <c r="AP799" s="171"/>
      <c r="AQ799" s="171"/>
      <c r="AR799" s="171"/>
      <c r="CI799" t="str">
        <f>IF(JRF!F812&gt;0,"",IF(JRF!B812="","",IF(LEFT(JRF!B812,1)=IFERROR(VLOOKUP(LEFT(JRF!B812,1),$CF$2:$CF$5,1,0),0),"Product Code Required",IF(JRF!C812="","",IF(JRF!C812=IFERROR(VLOOKUP(JRF!C812,$CH:$CH,1,0),0),"Product Code Required","NA")))))</f>
        <v/>
      </c>
      <c r="CJ799" t="str">
        <f>IF(JRF!AV812&gt;0,"",IF(JRF!Q812="","",IF(LEFT(JRF!Q812,1)=IFERROR(VLOOKUP(LEFT(JRF!Q812,1),$CF$2:$CF$5,1,0),0),"Product Code Required",IF(JRF!V812="","",IF(JRF!V812=IFERROR(VLOOKUP(JRF!V812,$CH:$CH,1,0),0),"Product Code Required","NA")))))</f>
        <v/>
      </c>
      <c r="CK799" t="str">
        <f>IFERROR(IF(LEN('Journal Template'!F810)&gt;0,"",IF('Journal Template'!A810="","",IF(LEFT('Journal Template'!A810,1)=IFERROR(VLOOKUP(LEFT('Journal Template'!A810,1),Checks!$CF$2:$CF$5,1,0),0),"Product Code Required",IF('Journal Template'!D810="","",IF('Journal Template'!D810=IFERROR(VLOOKUP('Journal Template'!D810,Checks!$CH:$CH,1,0),0),"Product Code Required","NA"))))),"")</f>
        <v/>
      </c>
    </row>
    <row r="800" spans="14:89">
      <c r="N800" t="s">
        <v>4524</v>
      </c>
      <c r="O800" t="s">
        <v>4525</v>
      </c>
      <c r="P800" t="s">
        <v>386</v>
      </c>
      <c r="Q800" s="150" t="str">
        <f>IF(JRF!D813="","",IF(IFERROR(VLOOKUP(JRF!D813,Checks!N:P,3,0),0)="A","","Inactive account in Use"))</f>
        <v/>
      </c>
      <c r="R800" t="str">
        <f>IFERROR(IF('Journal Template'!C1212="","",IF(IFERROR(VLOOKUP('Journal Template'!C1212,Checks!N:P,3,0),0)="A","","Inactive account in Use")),"")</f>
        <v/>
      </c>
      <c r="S800" t="s">
        <v>4526</v>
      </c>
      <c r="T800" t="s">
        <v>386</v>
      </c>
      <c r="U800" t="s">
        <v>393</v>
      </c>
      <c r="V800" s="150" t="str">
        <f>IF(JRF!C813="","",IF(IFERROR(VLOOKUP(JRF!C813,Checks!S:U,3,0),0)="A","Entry with System fund Dept",""))</f>
        <v/>
      </c>
      <c r="W800" t="str">
        <f>IFERROR(IF('Journal Template'!D1212="","",IF(IFERROR(VLOOKUP('Journal Template'!D1212,Checks!S:U,3,0),0)="A","Entry with System fund Dept","")),"")</f>
        <v/>
      </c>
      <c r="X800" t="s">
        <v>3844</v>
      </c>
      <c r="Y800" t="s">
        <v>386</v>
      </c>
      <c r="Z800" t="s">
        <v>4527</v>
      </c>
      <c r="AA800" t="s">
        <v>391</v>
      </c>
      <c r="AB800" t="s">
        <v>125</v>
      </c>
      <c r="AC800" s="150" t="str">
        <f>IFERROR(IF(JRF!C813="","",IF(AND(VLOOKUP(JRF!C813,X:AA,4,0)=JRF!B813,VLOOKUP(JRF!C813,X:Y,2,0)="A"),"","Inactive Dept Combo Error")),"Inactive Dept Combo Error")</f>
        <v/>
      </c>
      <c r="AD800" t="str">
        <f>IFERROR(IF('Journal Template'!D1212="","",IF(AND(VLOOKUP('Journal Template'!D1212,X:AA,4,0)='Journal Template'!A1212,VLOOKUP('Journal Template'!D1212,X:Y,2,0)="A"),"","Inactive Dept Combo Error")),"")</f>
        <v/>
      </c>
      <c r="AK800" s="150" t="str">
        <f>IF(JRF!B813="","",IF(JRF!B813=IFERROR(VLOOKUP(JRF!B813,Checks!AI:AI,1,0),0),"Entry in Branch/Satellite BU's",""))</f>
        <v/>
      </c>
      <c r="AL800" t="str">
        <f>IFERROR(IF('Journal Template'!A1212="","",IF('Journal Template'!A1212=IFERROR(VLOOKUP('Journal Template'!A1212,Checks!AI:AI,1,0),0),"Entry in Branch/Satellite BU's","")),"")</f>
        <v/>
      </c>
      <c r="AO800" s="171"/>
      <c r="AP800" s="171"/>
      <c r="AQ800" s="171"/>
      <c r="AR800" s="171"/>
      <c r="CI800" t="str">
        <f>IF(JRF!F813&gt;0,"",IF(JRF!B813="","",IF(LEFT(JRF!B813,1)=IFERROR(VLOOKUP(LEFT(JRF!B813,1),$CF$2:$CF$5,1,0),0),"Product Code Required",IF(JRF!C813="","",IF(JRF!C813=IFERROR(VLOOKUP(JRF!C813,$CH:$CH,1,0),0),"Product Code Required","NA")))))</f>
        <v/>
      </c>
      <c r="CJ800" t="str">
        <f>IF(JRF!AV813&gt;0,"",IF(JRF!Q813="","",IF(LEFT(JRF!Q813,1)=IFERROR(VLOOKUP(LEFT(JRF!Q813,1),$CF$2:$CF$5,1,0),0),"Product Code Required",IF(JRF!V813="","",IF(JRF!V813=IFERROR(VLOOKUP(JRF!V813,$CH:$CH,1,0),0),"Product Code Required","NA")))))</f>
        <v/>
      </c>
      <c r="CK800" t="str">
        <f>IFERROR(IF(LEN('Journal Template'!F811)&gt;0,"",IF('Journal Template'!A811="","",IF(LEFT('Journal Template'!A811,1)=IFERROR(VLOOKUP(LEFT('Journal Template'!A811,1),Checks!$CF$2:$CF$5,1,0),0),"Product Code Required",IF('Journal Template'!D811="","",IF('Journal Template'!D811=IFERROR(VLOOKUP('Journal Template'!D811,Checks!$CH:$CH,1,0),0),"Product Code Required","NA"))))),"")</f>
        <v/>
      </c>
    </row>
    <row r="801" spans="14:89">
      <c r="N801" t="s">
        <v>4528</v>
      </c>
      <c r="O801" t="s">
        <v>4529</v>
      </c>
      <c r="P801" t="s">
        <v>386</v>
      </c>
      <c r="Q801" s="150" t="str">
        <f>IF(JRF!D814="","",IF(IFERROR(VLOOKUP(JRF!D814,Checks!N:P,3,0),0)="A","","Inactive account in Use"))</f>
        <v/>
      </c>
      <c r="R801" t="str">
        <f>IFERROR(IF('Journal Template'!C1213="","",IF(IFERROR(VLOOKUP('Journal Template'!C1213,Checks!N:P,3,0),0)="A","","Inactive account in Use")),"")</f>
        <v/>
      </c>
      <c r="S801" t="s">
        <v>4530</v>
      </c>
      <c r="T801" t="s">
        <v>386</v>
      </c>
      <c r="U801" t="s">
        <v>393</v>
      </c>
      <c r="V801" s="150" t="str">
        <f>IF(JRF!C814="","",IF(IFERROR(VLOOKUP(JRF!C814,Checks!S:U,3,0),0)="A","Entry with System fund Dept",""))</f>
        <v/>
      </c>
      <c r="W801" t="str">
        <f>IFERROR(IF('Journal Template'!D1213="","",IF(IFERROR(VLOOKUP('Journal Template'!D1213,Checks!S:U,3,0),0)="A","Entry with System fund Dept","")),"")</f>
        <v/>
      </c>
      <c r="X801" t="s">
        <v>4531</v>
      </c>
      <c r="Y801" t="s">
        <v>389</v>
      </c>
      <c r="Z801" t="s">
        <v>4532</v>
      </c>
      <c r="AA801" t="s">
        <v>391</v>
      </c>
      <c r="AB801" t="s">
        <v>125</v>
      </c>
      <c r="AC801" s="150" t="str">
        <f>IFERROR(IF(JRF!C814="","",IF(AND(VLOOKUP(JRF!C814,X:AA,4,0)=JRF!B814,VLOOKUP(JRF!C814,X:Y,2,0)="A"),"","Inactive Dept Combo Error")),"Inactive Dept Combo Error")</f>
        <v/>
      </c>
      <c r="AD801" t="str">
        <f>IFERROR(IF('Journal Template'!D1213="","",IF(AND(VLOOKUP('Journal Template'!D1213,X:AA,4,0)='Journal Template'!A1213,VLOOKUP('Journal Template'!D1213,X:Y,2,0)="A"),"","Inactive Dept Combo Error")),"")</f>
        <v/>
      </c>
      <c r="AK801" s="150" t="str">
        <f>IF(JRF!B814="","",IF(JRF!B814=IFERROR(VLOOKUP(JRF!B814,Checks!AI:AI,1,0),0),"Entry in Branch/Satellite BU's",""))</f>
        <v/>
      </c>
      <c r="AL801" t="str">
        <f>IFERROR(IF('Journal Template'!A1213="","",IF('Journal Template'!A1213=IFERROR(VLOOKUP('Journal Template'!A1213,Checks!AI:AI,1,0),0),"Entry in Branch/Satellite BU's","")),"")</f>
        <v/>
      </c>
      <c r="AO801" s="171"/>
      <c r="AP801" s="171"/>
      <c r="AQ801" s="171"/>
      <c r="AR801" s="171"/>
      <c r="CI801" t="str">
        <f>IF(JRF!F814&gt;0,"",IF(JRF!B814="","",IF(LEFT(JRF!B814,1)=IFERROR(VLOOKUP(LEFT(JRF!B814,1),$CF$2:$CF$5,1,0),0),"Product Code Required",IF(JRF!C814="","",IF(JRF!C814=IFERROR(VLOOKUP(JRF!C814,$CH:$CH,1,0),0),"Product Code Required","NA")))))</f>
        <v/>
      </c>
      <c r="CJ801" t="str">
        <f>IF(JRF!AV814&gt;0,"",IF(JRF!Q814="","",IF(LEFT(JRF!Q814,1)=IFERROR(VLOOKUP(LEFT(JRF!Q814,1),$CF$2:$CF$5,1,0),0),"Product Code Required",IF(JRF!V814="","",IF(JRF!V814=IFERROR(VLOOKUP(JRF!V814,$CH:$CH,1,0),0),"Product Code Required","NA")))))</f>
        <v/>
      </c>
      <c r="CK801" t="str">
        <f>IFERROR(IF(LEN('Journal Template'!F812)&gt;0,"",IF('Journal Template'!A812="","",IF(LEFT('Journal Template'!A812,1)=IFERROR(VLOOKUP(LEFT('Journal Template'!A812,1),Checks!$CF$2:$CF$5,1,0),0),"Product Code Required",IF('Journal Template'!D812="","",IF('Journal Template'!D812=IFERROR(VLOOKUP('Journal Template'!D812,Checks!$CH:$CH,1,0),0),"Product Code Required","NA"))))),"")</f>
        <v/>
      </c>
    </row>
    <row r="802" spans="14:89">
      <c r="N802" t="s">
        <v>4533</v>
      </c>
      <c r="O802" t="s">
        <v>4534</v>
      </c>
      <c r="P802" t="s">
        <v>386</v>
      </c>
      <c r="Q802" s="150" t="str">
        <f>IF(JRF!D815="","",IF(IFERROR(VLOOKUP(JRF!D815,Checks!N:P,3,0),0)="A","","Inactive account in Use"))</f>
        <v/>
      </c>
      <c r="R802" t="str">
        <f>IFERROR(IF('Journal Template'!C1214="","",IF(IFERROR(VLOOKUP('Journal Template'!C1214,Checks!N:P,3,0),0)="A","","Inactive account in Use")),"")</f>
        <v/>
      </c>
      <c r="S802" t="s">
        <v>4535</v>
      </c>
      <c r="T802" t="s">
        <v>386</v>
      </c>
      <c r="U802" t="s">
        <v>393</v>
      </c>
      <c r="V802" s="150" t="str">
        <f>IF(JRF!C815="","",IF(IFERROR(VLOOKUP(JRF!C815,Checks!S:U,3,0),0)="A","Entry with System fund Dept",""))</f>
        <v/>
      </c>
      <c r="W802" t="str">
        <f>IFERROR(IF('Journal Template'!D1214="","",IF(IFERROR(VLOOKUP('Journal Template'!D1214,Checks!S:U,3,0),0)="A","Entry with System fund Dept","")),"")</f>
        <v/>
      </c>
      <c r="X802" t="s">
        <v>4536</v>
      </c>
      <c r="Y802" t="s">
        <v>389</v>
      </c>
      <c r="Z802" t="s">
        <v>4537</v>
      </c>
      <c r="AA802" t="s">
        <v>391</v>
      </c>
      <c r="AB802" t="s">
        <v>125</v>
      </c>
      <c r="AC802" s="150" t="str">
        <f>IFERROR(IF(JRF!C815="","",IF(AND(VLOOKUP(JRF!C815,X:AA,4,0)=JRF!B815,VLOOKUP(JRF!C815,X:Y,2,0)="A"),"","Inactive Dept Combo Error")),"Inactive Dept Combo Error")</f>
        <v/>
      </c>
      <c r="AD802" t="str">
        <f>IFERROR(IF('Journal Template'!D1214="","",IF(AND(VLOOKUP('Journal Template'!D1214,X:AA,4,0)='Journal Template'!A1214,VLOOKUP('Journal Template'!D1214,X:Y,2,0)="A"),"","Inactive Dept Combo Error")),"")</f>
        <v/>
      </c>
      <c r="AK802" s="150" t="str">
        <f>IF(JRF!B815="","",IF(JRF!B815=IFERROR(VLOOKUP(JRF!B815,Checks!AI:AI,1,0),0),"Entry in Branch/Satellite BU's",""))</f>
        <v/>
      </c>
      <c r="AL802" t="str">
        <f>IFERROR(IF('Journal Template'!A1214="","",IF('Journal Template'!A1214=IFERROR(VLOOKUP('Journal Template'!A1214,Checks!AI:AI,1,0),0),"Entry in Branch/Satellite BU's","")),"")</f>
        <v/>
      </c>
      <c r="AO802" s="171"/>
      <c r="AP802" s="171"/>
      <c r="AQ802" s="171"/>
      <c r="AR802" s="171"/>
      <c r="CI802" t="str">
        <f>IF(JRF!F815&gt;0,"",IF(JRF!B815="","",IF(LEFT(JRF!B815,1)=IFERROR(VLOOKUP(LEFT(JRF!B815,1),$CF$2:$CF$5,1,0),0),"Product Code Required",IF(JRF!C815="","",IF(JRF!C815=IFERROR(VLOOKUP(JRF!C815,$CH:$CH,1,0),0),"Product Code Required","NA")))))</f>
        <v/>
      </c>
      <c r="CJ802" t="str">
        <f>IF(JRF!AV815&gt;0,"",IF(JRF!Q815="","",IF(LEFT(JRF!Q815,1)=IFERROR(VLOOKUP(LEFT(JRF!Q815,1),$CF$2:$CF$5,1,0),0),"Product Code Required",IF(JRF!V815="","",IF(JRF!V815=IFERROR(VLOOKUP(JRF!V815,$CH:$CH,1,0),0),"Product Code Required","NA")))))</f>
        <v/>
      </c>
      <c r="CK802" t="str">
        <f>IFERROR(IF(LEN('Journal Template'!F813)&gt;0,"",IF('Journal Template'!A813="","",IF(LEFT('Journal Template'!A813,1)=IFERROR(VLOOKUP(LEFT('Journal Template'!A813,1),Checks!$CF$2:$CF$5,1,0),0),"Product Code Required",IF('Journal Template'!D813="","",IF('Journal Template'!D813=IFERROR(VLOOKUP('Journal Template'!D813,Checks!$CH:$CH,1,0),0),"Product Code Required","NA"))))),"")</f>
        <v/>
      </c>
    </row>
    <row r="803" spans="14:89">
      <c r="N803" t="s">
        <v>4538</v>
      </c>
      <c r="O803" t="s">
        <v>4539</v>
      </c>
      <c r="P803" t="s">
        <v>386</v>
      </c>
      <c r="Q803" s="150" t="str">
        <f>IF(JRF!D816="","",IF(IFERROR(VLOOKUP(JRF!D816,Checks!N:P,3,0),0)="A","","Inactive account in Use"))</f>
        <v/>
      </c>
      <c r="R803" t="str">
        <f>IFERROR(IF('Journal Template'!C1215="","",IF(IFERROR(VLOOKUP('Journal Template'!C1215,Checks!N:P,3,0),0)="A","","Inactive account in Use")),"")</f>
        <v/>
      </c>
      <c r="S803" t="s">
        <v>4540</v>
      </c>
      <c r="T803" t="s">
        <v>386</v>
      </c>
      <c r="U803" t="s">
        <v>393</v>
      </c>
      <c r="V803" s="150" t="str">
        <f>IF(JRF!C816="","",IF(IFERROR(VLOOKUP(JRF!C816,Checks!S:U,3,0),0)="A","Entry with System fund Dept",""))</f>
        <v/>
      </c>
      <c r="W803" t="str">
        <f>IFERROR(IF('Journal Template'!D1215="","",IF(IFERROR(VLOOKUP('Journal Template'!D1215,Checks!S:U,3,0),0)="A","Entry with System fund Dept","")),"")</f>
        <v/>
      </c>
      <c r="X803" t="s">
        <v>4541</v>
      </c>
      <c r="Y803" t="s">
        <v>389</v>
      </c>
      <c r="Z803" t="s">
        <v>4542</v>
      </c>
      <c r="AA803" t="s">
        <v>391</v>
      </c>
      <c r="AB803" t="s">
        <v>125</v>
      </c>
      <c r="AC803" s="150" t="str">
        <f>IFERROR(IF(JRF!C816="","",IF(AND(VLOOKUP(JRF!C816,X:AA,4,0)=JRF!B816,VLOOKUP(JRF!C816,X:Y,2,0)="A"),"","Inactive Dept Combo Error")),"Inactive Dept Combo Error")</f>
        <v/>
      </c>
      <c r="AD803" t="str">
        <f>IFERROR(IF('Journal Template'!D1215="","",IF(AND(VLOOKUP('Journal Template'!D1215,X:AA,4,0)='Journal Template'!A1215,VLOOKUP('Journal Template'!D1215,X:Y,2,0)="A"),"","Inactive Dept Combo Error")),"")</f>
        <v/>
      </c>
      <c r="AK803" s="150" t="str">
        <f>IF(JRF!B816="","",IF(JRF!B816=IFERROR(VLOOKUP(JRF!B816,Checks!AI:AI,1,0),0),"Entry in Branch/Satellite BU's",""))</f>
        <v/>
      </c>
      <c r="AL803" t="str">
        <f>IFERROR(IF('Journal Template'!A1215="","",IF('Journal Template'!A1215=IFERROR(VLOOKUP('Journal Template'!A1215,Checks!AI:AI,1,0),0),"Entry in Branch/Satellite BU's","")),"")</f>
        <v/>
      </c>
      <c r="AO803" s="171"/>
      <c r="AP803" s="171"/>
      <c r="AQ803" s="171"/>
      <c r="AR803" s="171"/>
      <c r="CI803" t="str">
        <f>IF(JRF!F816&gt;0,"",IF(JRF!B816="","",IF(LEFT(JRF!B816,1)=IFERROR(VLOOKUP(LEFT(JRF!B816,1),$CF$2:$CF$5,1,0),0),"Product Code Required",IF(JRF!C816="","",IF(JRF!C816=IFERROR(VLOOKUP(JRF!C816,$CH:$CH,1,0),0),"Product Code Required","NA")))))</f>
        <v/>
      </c>
      <c r="CJ803" t="str">
        <f>IF(JRF!AV816&gt;0,"",IF(JRF!Q816="","",IF(LEFT(JRF!Q816,1)=IFERROR(VLOOKUP(LEFT(JRF!Q816,1),$CF$2:$CF$5,1,0),0),"Product Code Required",IF(JRF!V816="","",IF(JRF!V816=IFERROR(VLOOKUP(JRF!V816,$CH:$CH,1,0),0),"Product Code Required","NA")))))</f>
        <v/>
      </c>
      <c r="CK803" t="str">
        <f>IFERROR(IF(LEN('Journal Template'!F814)&gt;0,"",IF('Journal Template'!A814="","",IF(LEFT('Journal Template'!A814,1)=IFERROR(VLOOKUP(LEFT('Journal Template'!A814,1),Checks!$CF$2:$CF$5,1,0),0),"Product Code Required",IF('Journal Template'!D814="","",IF('Journal Template'!D814=IFERROR(VLOOKUP('Journal Template'!D814,Checks!$CH:$CH,1,0),0),"Product Code Required","NA"))))),"")</f>
        <v/>
      </c>
    </row>
    <row r="804" spans="14:89">
      <c r="N804" t="s">
        <v>4543</v>
      </c>
      <c r="O804" t="s">
        <v>4109</v>
      </c>
      <c r="P804" t="s">
        <v>386</v>
      </c>
      <c r="Q804" s="150" t="str">
        <f>IF(JRF!D817="","",IF(IFERROR(VLOOKUP(JRF!D817,Checks!N:P,3,0),0)="A","","Inactive account in Use"))</f>
        <v/>
      </c>
      <c r="R804" t="str">
        <f>IFERROR(IF('Journal Template'!C1216="","",IF(IFERROR(VLOOKUP('Journal Template'!C1216,Checks!N:P,3,0),0)="A","","Inactive account in Use")),"")</f>
        <v/>
      </c>
      <c r="S804" t="s">
        <v>4544</v>
      </c>
      <c r="T804" t="s">
        <v>386</v>
      </c>
      <c r="U804" t="s">
        <v>393</v>
      </c>
      <c r="V804" s="150" t="str">
        <f>IF(JRF!C817="","",IF(IFERROR(VLOOKUP(JRF!C817,Checks!S:U,3,0),0)="A","Entry with System fund Dept",""))</f>
        <v/>
      </c>
      <c r="W804" t="str">
        <f>IFERROR(IF('Journal Template'!D1216="","",IF(IFERROR(VLOOKUP('Journal Template'!D1216,Checks!S:U,3,0),0)="A","Entry with System fund Dept","")),"")</f>
        <v/>
      </c>
      <c r="X804" t="s">
        <v>4545</v>
      </c>
      <c r="Y804" t="s">
        <v>389</v>
      </c>
      <c r="Z804" t="s">
        <v>4546</v>
      </c>
      <c r="AA804" t="s">
        <v>391</v>
      </c>
      <c r="AB804" t="s">
        <v>125</v>
      </c>
      <c r="AC804" s="150" t="str">
        <f>IFERROR(IF(JRF!C817="","",IF(AND(VLOOKUP(JRF!C817,X:AA,4,0)=JRF!B817,VLOOKUP(JRF!C817,X:Y,2,0)="A"),"","Inactive Dept Combo Error")),"Inactive Dept Combo Error")</f>
        <v/>
      </c>
      <c r="AD804" t="str">
        <f>IFERROR(IF('Journal Template'!D1216="","",IF(AND(VLOOKUP('Journal Template'!D1216,X:AA,4,0)='Journal Template'!A1216,VLOOKUP('Journal Template'!D1216,X:Y,2,0)="A"),"","Inactive Dept Combo Error")),"")</f>
        <v/>
      </c>
      <c r="AK804" s="150" t="str">
        <f>IF(JRF!B817="","",IF(JRF!B817=IFERROR(VLOOKUP(JRF!B817,Checks!AI:AI,1,0),0),"Entry in Branch/Satellite BU's",""))</f>
        <v/>
      </c>
      <c r="AL804" t="str">
        <f>IFERROR(IF('Journal Template'!A1216="","",IF('Journal Template'!A1216=IFERROR(VLOOKUP('Journal Template'!A1216,Checks!AI:AI,1,0),0),"Entry in Branch/Satellite BU's","")),"")</f>
        <v/>
      </c>
      <c r="AO804" s="171"/>
      <c r="AP804" s="171"/>
      <c r="AQ804" s="171"/>
      <c r="AR804" s="171"/>
      <c r="CI804" t="str">
        <f>IF(JRF!F817&gt;0,"",IF(JRF!B817="","",IF(LEFT(JRF!B817,1)=IFERROR(VLOOKUP(LEFT(JRF!B817,1),$CF$2:$CF$5,1,0),0),"Product Code Required",IF(JRF!C817="","",IF(JRF!C817=IFERROR(VLOOKUP(JRF!C817,$CH:$CH,1,0),0),"Product Code Required","NA")))))</f>
        <v/>
      </c>
      <c r="CJ804" t="str">
        <f>IF(JRF!AV817&gt;0,"",IF(JRF!Q817="","",IF(LEFT(JRF!Q817,1)=IFERROR(VLOOKUP(LEFT(JRF!Q817,1),$CF$2:$CF$5,1,0),0),"Product Code Required",IF(JRF!V817="","",IF(JRF!V817=IFERROR(VLOOKUP(JRF!V817,$CH:$CH,1,0),0),"Product Code Required","NA")))))</f>
        <v/>
      </c>
      <c r="CK804" t="str">
        <f>IFERROR(IF(LEN('Journal Template'!F815)&gt;0,"",IF('Journal Template'!A815="","",IF(LEFT('Journal Template'!A815,1)=IFERROR(VLOOKUP(LEFT('Journal Template'!A815,1),Checks!$CF$2:$CF$5,1,0),0),"Product Code Required",IF('Journal Template'!D815="","",IF('Journal Template'!D815=IFERROR(VLOOKUP('Journal Template'!D815,Checks!$CH:$CH,1,0),0),"Product Code Required","NA"))))),"")</f>
        <v/>
      </c>
    </row>
    <row r="805" spans="14:89">
      <c r="N805" t="s">
        <v>4547</v>
      </c>
      <c r="O805" t="s">
        <v>4548</v>
      </c>
      <c r="P805" t="s">
        <v>386</v>
      </c>
      <c r="Q805" s="150" t="str">
        <f>IF(JRF!D818="","",IF(IFERROR(VLOOKUP(JRF!D818,Checks!N:P,3,0),0)="A","","Inactive account in Use"))</f>
        <v/>
      </c>
      <c r="R805" t="str">
        <f>IFERROR(IF('Journal Template'!C1217="","",IF(IFERROR(VLOOKUP('Journal Template'!C1217,Checks!N:P,3,0),0)="A","","Inactive account in Use")),"")</f>
        <v/>
      </c>
      <c r="S805" t="s">
        <v>4549</v>
      </c>
      <c r="T805" t="s">
        <v>386</v>
      </c>
      <c r="U805" t="s">
        <v>393</v>
      </c>
      <c r="V805" s="150" t="str">
        <f>IF(JRF!C818="","",IF(IFERROR(VLOOKUP(JRF!C818,Checks!S:U,3,0),0)="A","Entry with System fund Dept",""))</f>
        <v/>
      </c>
      <c r="W805" t="str">
        <f>IFERROR(IF('Journal Template'!D1217="","",IF(IFERROR(VLOOKUP('Journal Template'!D1217,Checks!S:U,3,0),0)="A","Entry with System fund Dept","")),"")</f>
        <v/>
      </c>
      <c r="X805" t="s">
        <v>4550</v>
      </c>
      <c r="Y805" t="s">
        <v>386</v>
      </c>
      <c r="Z805" t="s">
        <v>4551</v>
      </c>
      <c r="AA805" t="s">
        <v>391</v>
      </c>
      <c r="AB805" t="s">
        <v>125</v>
      </c>
      <c r="AC805" s="150" t="str">
        <f>IFERROR(IF(JRF!C818="","",IF(AND(VLOOKUP(JRF!C818,X:AA,4,0)=JRF!B818,VLOOKUP(JRF!C818,X:Y,2,0)="A"),"","Inactive Dept Combo Error")),"Inactive Dept Combo Error")</f>
        <v/>
      </c>
      <c r="AD805" t="str">
        <f>IFERROR(IF('Journal Template'!D1217="","",IF(AND(VLOOKUP('Journal Template'!D1217,X:AA,4,0)='Journal Template'!A1217,VLOOKUP('Journal Template'!D1217,X:Y,2,0)="A"),"","Inactive Dept Combo Error")),"")</f>
        <v/>
      </c>
      <c r="AK805" s="150" t="str">
        <f>IF(JRF!B818="","",IF(JRF!B818=IFERROR(VLOOKUP(JRF!B818,Checks!AI:AI,1,0),0),"Entry in Branch/Satellite BU's",""))</f>
        <v/>
      </c>
      <c r="AL805" t="str">
        <f>IFERROR(IF('Journal Template'!A1217="","",IF('Journal Template'!A1217=IFERROR(VLOOKUP('Journal Template'!A1217,Checks!AI:AI,1,0),0),"Entry in Branch/Satellite BU's","")),"")</f>
        <v/>
      </c>
      <c r="AO805" s="171"/>
      <c r="AP805" s="171"/>
      <c r="AQ805" s="171"/>
      <c r="AR805" s="171"/>
      <c r="CI805" t="str">
        <f>IF(JRF!F818&gt;0,"",IF(JRF!B818="","",IF(LEFT(JRF!B818,1)=IFERROR(VLOOKUP(LEFT(JRF!B818,1),$CF$2:$CF$5,1,0),0),"Product Code Required",IF(JRF!C818="","",IF(JRF!C818=IFERROR(VLOOKUP(JRF!C818,$CH:$CH,1,0),0),"Product Code Required","NA")))))</f>
        <v/>
      </c>
      <c r="CJ805" t="str">
        <f>IF(JRF!AV818&gt;0,"",IF(JRF!Q818="","",IF(LEFT(JRF!Q818,1)=IFERROR(VLOOKUP(LEFT(JRF!Q818,1),$CF$2:$CF$5,1,0),0),"Product Code Required",IF(JRF!V818="","",IF(JRF!V818=IFERROR(VLOOKUP(JRF!V818,$CH:$CH,1,0),0),"Product Code Required","NA")))))</f>
        <v/>
      </c>
      <c r="CK805" t="str">
        <f>IFERROR(IF(LEN('Journal Template'!F816)&gt;0,"",IF('Journal Template'!A816="","",IF(LEFT('Journal Template'!A816,1)=IFERROR(VLOOKUP(LEFT('Journal Template'!A816,1),Checks!$CF$2:$CF$5,1,0),0),"Product Code Required",IF('Journal Template'!D816="","",IF('Journal Template'!D816=IFERROR(VLOOKUP('Journal Template'!D816,Checks!$CH:$CH,1,0),0),"Product Code Required","NA"))))),"")</f>
        <v/>
      </c>
    </row>
    <row r="806" spans="14:89">
      <c r="N806" t="s">
        <v>4552</v>
      </c>
      <c r="O806" t="s">
        <v>4553</v>
      </c>
      <c r="P806" t="s">
        <v>386</v>
      </c>
      <c r="Q806" s="150" t="str">
        <f>IF(JRF!D819="","",IF(IFERROR(VLOOKUP(JRF!D819,Checks!N:P,3,0),0)="A","","Inactive account in Use"))</f>
        <v/>
      </c>
      <c r="R806" t="str">
        <f>IFERROR(IF('Journal Template'!C1218="","",IF(IFERROR(VLOOKUP('Journal Template'!C1218,Checks!N:P,3,0),0)="A","","Inactive account in Use")),"")</f>
        <v/>
      </c>
      <c r="S806" t="s">
        <v>4554</v>
      </c>
      <c r="T806" t="s">
        <v>386</v>
      </c>
      <c r="U806" t="s">
        <v>393</v>
      </c>
      <c r="V806" s="150" t="str">
        <f>IF(JRF!C819="","",IF(IFERROR(VLOOKUP(JRF!C819,Checks!S:U,3,0),0)="A","Entry with System fund Dept",""))</f>
        <v/>
      </c>
      <c r="W806" t="str">
        <f>IFERROR(IF('Journal Template'!D1218="","",IF(IFERROR(VLOOKUP('Journal Template'!D1218,Checks!S:U,3,0),0)="A","Entry with System fund Dept","")),"")</f>
        <v/>
      </c>
      <c r="X806" t="s">
        <v>4555</v>
      </c>
      <c r="Y806" t="s">
        <v>386</v>
      </c>
      <c r="Z806" t="s">
        <v>4556</v>
      </c>
      <c r="AA806" t="s">
        <v>391</v>
      </c>
      <c r="AB806" t="s">
        <v>125</v>
      </c>
      <c r="AC806" s="150" t="str">
        <f>IFERROR(IF(JRF!C819="","",IF(AND(VLOOKUP(JRF!C819,X:AA,4,0)=JRF!B819,VLOOKUP(JRF!C819,X:Y,2,0)="A"),"","Inactive Dept Combo Error")),"Inactive Dept Combo Error")</f>
        <v/>
      </c>
      <c r="AD806" t="str">
        <f>IFERROR(IF('Journal Template'!D1218="","",IF(AND(VLOOKUP('Journal Template'!D1218,X:AA,4,0)='Journal Template'!A1218,VLOOKUP('Journal Template'!D1218,X:Y,2,0)="A"),"","Inactive Dept Combo Error")),"")</f>
        <v/>
      </c>
      <c r="AK806" s="150" t="str">
        <f>IF(JRF!B819="","",IF(JRF!B819=IFERROR(VLOOKUP(JRF!B819,Checks!AI:AI,1,0),0),"Entry in Branch/Satellite BU's",""))</f>
        <v/>
      </c>
      <c r="AL806" t="str">
        <f>IFERROR(IF('Journal Template'!A1218="","",IF('Journal Template'!A1218=IFERROR(VLOOKUP('Journal Template'!A1218,Checks!AI:AI,1,0),0),"Entry in Branch/Satellite BU's","")),"")</f>
        <v/>
      </c>
      <c r="AO806" s="171"/>
      <c r="AP806" s="171"/>
      <c r="AQ806" s="171"/>
      <c r="AR806" s="171"/>
      <c r="CI806" t="str">
        <f>IF(JRF!F819&gt;0,"",IF(JRF!B819="","",IF(LEFT(JRF!B819,1)=IFERROR(VLOOKUP(LEFT(JRF!B819,1),$CF$2:$CF$5,1,0),0),"Product Code Required",IF(JRF!C819="","",IF(JRF!C819=IFERROR(VLOOKUP(JRF!C819,$CH:$CH,1,0),0),"Product Code Required","NA")))))</f>
        <v/>
      </c>
      <c r="CJ806" t="str">
        <f>IF(JRF!AV819&gt;0,"",IF(JRF!Q819="","",IF(LEFT(JRF!Q819,1)=IFERROR(VLOOKUP(LEFT(JRF!Q819,1),$CF$2:$CF$5,1,0),0),"Product Code Required",IF(JRF!V819="","",IF(JRF!V819=IFERROR(VLOOKUP(JRF!V819,$CH:$CH,1,0),0),"Product Code Required","NA")))))</f>
        <v/>
      </c>
      <c r="CK806" t="str">
        <f>IFERROR(IF(LEN('Journal Template'!F817)&gt;0,"",IF('Journal Template'!A817="","",IF(LEFT('Journal Template'!A817,1)=IFERROR(VLOOKUP(LEFT('Journal Template'!A817,1),Checks!$CF$2:$CF$5,1,0),0),"Product Code Required",IF('Journal Template'!D817="","",IF('Journal Template'!D817=IFERROR(VLOOKUP('Journal Template'!D817,Checks!$CH:$CH,1,0),0),"Product Code Required","NA"))))),"")</f>
        <v/>
      </c>
    </row>
    <row r="807" spans="14:89">
      <c r="N807" t="s">
        <v>4557</v>
      </c>
      <c r="O807" t="s">
        <v>4558</v>
      </c>
      <c r="P807" t="s">
        <v>386</v>
      </c>
      <c r="Q807" s="150" t="str">
        <f>IF(JRF!D820="","",IF(IFERROR(VLOOKUP(JRF!D820,Checks!N:P,3,0),0)="A","","Inactive account in Use"))</f>
        <v/>
      </c>
      <c r="R807" t="str">
        <f>IFERROR(IF('Journal Template'!C1219="","",IF(IFERROR(VLOOKUP('Journal Template'!C1219,Checks!N:P,3,0),0)="A","","Inactive account in Use")),"")</f>
        <v/>
      </c>
      <c r="S807" t="s">
        <v>4559</v>
      </c>
      <c r="T807" t="s">
        <v>386</v>
      </c>
      <c r="U807" t="s">
        <v>393</v>
      </c>
      <c r="V807" s="150" t="str">
        <f>IF(JRF!C820="","",IF(IFERROR(VLOOKUP(JRF!C820,Checks!S:U,3,0),0)="A","Entry with System fund Dept",""))</f>
        <v/>
      </c>
      <c r="W807" t="str">
        <f>IFERROR(IF('Journal Template'!D1219="","",IF(IFERROR(VLOOKUP('Journal Template'!D1219,Checks!S:U,3,0),0)="A","Entry with System fund Dept","")),"")</f>
        <v/>
      </c>
      <c r="X807" t="s">
        <v>4560</v>
      </c>
      <c r="Y807" t="s">
        <v>389</v>
      </c>
      <c r="Z807" t="s">
        <v>4561</v>
      </c>
      <c r="AA807" t="s">
        <v>4562</v>
      </c>
      <c r="AB807" t="s">
        <v>3550</v>
      </c>
      <c r="AC807" s="150" t="str">
        <f>IFERROR(IF(JRF!C820="","",IF(AND(VLOOKUP(JRF!C820,X:AA,4,0)=JRF!B820,VLOOKUP(JRF!C820,X:Y,2,0)="A"),"","Inactive Dept Combo Error")),"Inactive Dept Combo Error")</f>
        <v/>
      </c>
      <c r="AD807" t="str">
        <f>IFERROR(IF('Journal Template'!D1219="","",IF(AND(VLOOKUP('Journal Template'!D1219,X:AA,4,0)='Journal Template'!A1219,VLOOKUP('Journal Template'!D1219,X:Y,2,0)="A"),"","Inactive Dept Combo Error")),"")</f>
        <v/>
      </c>
      <c r="AK807" s="150" t="str">
        <f>IF(JRF!B820="","",IF(JRF!B820=IFERROR(VLOOKUP(JRF!B820,Checks!AI:AI,1,0),0),"Entry in Branch/Satellite BU's",""))</f>
        <v/>
      </c>
      <c r="AL807" t="str">
        <f>IFERROR(IF('Journal Template'!A1219="","",IF('Journal Template'!A1219=IFERROR(VLOOKUP('Journal Template'!A1219,Checks!AI:AI,1,0),0),"Entry in Branch/Satellite BU's","")),"")</f>
        <v/>
      </c>
      <c r="AO807" s="171"/>
      <c r="AP807" s="171"/>
      <c r="AQ807" s="171"/>
      <c r="AR807" s="171"/>
      <c r="CI807" t="str">
        <f>IF(JRF!F820&gt;0,"",IF(JRF!B820="","",IF(LEFT(JRF!B820,1)=IFERROR(VLOOKUP(LEFT(JRF!B820,1),$CF$2:$CF$5,1,0),0),"Product Code Required",IF(JRF!C820="","",IF(JRF!C820=IFERROR(VLOOKUP(JRF!C820,$CH:$CH,1,0),0),"Product Code Required","NA")))))</f>
        <v/>
      </c>
      <c r="CJ807" t="str">
        <f>IF(JRF!AV820&gt;0,"",IF(JRF!Q820="","",IF(LEFT(JRF!Q820,1)=IFERROR(VLOOKUP(LEFT(JRF!Q820,1),$CF$2:$CF$5,1,0),0),"Product Code Required",IF(JRF!V820="","",IF(JRF!V820=IFERROR(VLOOKUP(JRF!V820,$CH:$CH,1,0),0),"Product Code Required","NA")))))</f>
        <v/>
      </c>
      <c r="CK807" t="str">
        <f>IFERROR(IF(LEN('Journal Template'!F818)&gt;0,"",IF('Journal Template'!A818="","",IF(LEFT('Journal Template'!A818,1)=IFERROR(VLOOKUP(LEFT('Journal Template'!A818,1),Checks!$CF$2:$CF$5,1,0),0),"Product Code Required",IF('Journal Template'!D818="","",IF('Journal Template'!D818=IFERROR(VLOOKUP('Journal Template'!D818,Checks!$CH:$CH,1,0),0),"Product Code Required","NA"))))),"")</f>
        <v/>
      </c>
    </row>
    <row r="808" spans="14:89">
      <c r="N808" t="s">
        <v>4563</v>
      </c>
      <c r="O808" t="s">
        <v>4564</v>
      </c>
      <c r="P808" t="s">
        <v>386</v>
      </c>
      <c r="Q808" s="150" t="str">
        <f>IF(JRF!D821="","",IF(IFERROR(VLOOKUP(JRF!D821,Checks!N:P,3,0),0)="A","","Inactive account in Use"))</f>
        <v/>
      </c>
      <c r="R808" t="str">
        <f>IFERROR(IF('Journal Template'!C1220="","",IF(IFERROR(VLOOKUP('Journal Template'!C1220,Checks!N:P,3,0),0)="A","","Inactive account in Use")),"")</f>
        <v/>
      </c>
      <c r="S808" t="s">
        <v>4565</v>
      </c>
      <c r="T808" t="s">
        <v>386</v>
      </c>
      <c r="U808" t="s">
        <v>393</v>
      </c>
      <c r="V808" s="150" t="str">
        <f>IF(JRF!C821="","",IF(IFERROR(VLOOKUP(JRF!C821,Checks!S:U,3,0),0)="A","Entry with System fund Dept",""))</f>
        <v/>
      </c>
      <c r="W808" t="str">
        <f>IFERROR(IF('Journal Template'!D1220="","",IF(IFERROR(VLOOKUP('Journal Template'!D1220,Checks!S:U,3,0),0)="A","Entry with System fund Dept","")),"")</f>
        <v/>
      </c>
      <c r="X808" t="s">
        <v>4566</v>
      </c>
      <c r="Y808" t="s">
        <v>386</v>
      </c>
      <c r="Z808" t="s">
        <v>4567</v>
      </c>
      <c r="AA808" t="s">
        <v>932</v>
      </c>
      <c r="AB808" t="s">
        <v>3550</v>
      </c>
      <c r="AC808" s="150" t="str">
        <f>IFERROR(IF(JRF!C821="","",IF(AND(VLOOKUP(JRF!C821,X:AA,4,0)=JRF!B821,VLOOKUP(JRF!C821,X:Y,2,0)="A"),"","Inactive Dept Combo Error")),"Inactive Dept Combo Error")</f>
        <v/>
      </c>
      <c r="AD808" t="str">
        <f>IFERROR(IF('Journal Template'!D1220="","",IF(AND(VLOOKUP('Journal Template'!D1220,X:AA,4,0)='Journal Template'!A1220,VLOOKUP('Journal Template'!D1220,X:Y,2,0)="A"),"","Inactive Dept Combo Error")),"")</f>
        <v/>
      </c>
      <c r="AK808" s="150" t="str">
        <f>IF(JRF!B821="","",IF(JRF!B821=IFERROR(VLOOKUP(JRF!B821,Checks!AI:AI,1,0),0),"Entry in Branch/Satellite BU's",""))</f>
        <v/>
      </c>
      <c r="AL808" t="str">
        <f>IFERROR(IF('Journal Template'!A1220="","",IF('Journal Template'!A1220=IFERROR(VLOOKUP('Journal Template'!A1220,Checks!AI:AI,1,0),0),"Entry in Branch/Satellite BU's","")),"")</f>
        <v/>
      </c>
      <c r="AO808" s="171"/>
      <c r="AP808" s="171"/>
      <c r="AQ808" s="171"/>
      <c r="AR808" s="171"/>
      <c r="CI808" t="str">
        <f>IF(JRF!F821&gt;0,"",IF(JRF!B821="","",IF(LEFT(JRF!B821,1)=IFERROR(VLOOKUP(LEFT(JRF!B821,1),$CF$2:$CF$5,1,0),0),"Product Code Required",IF(JRF!C821="","",IF(JRF!C821=IFERROR(VLOOKUP(JRF!C821,$CH:$CH,1,0),0),"Product Code Required","NA")))))</f>
        <v/>
      </c>
      <c r="CJ808" t="str">
        <f>IF(JRF!AV821&gt;0,"",IF(JRF!Q821="","",IF(LEFT(JRF!Q821,1)=IFERROR(VLOOKUP(LEFT(JRF!Q821,1),$CF$2:$CF$5,1,0),0),"Product Code Required",IF(JRF!V821="","",IF(JRF!V821=IFERROR(VLOOKUP(JRF!V821,$CH:$CH,1,0),0),"Product Code Required","NA")))))</f>
        <v/>
      </c>
      <c r="CK808" t="str">
        <f>IFERROR(IF(LEN('Journal Template'!F819)&gt;0,"",IF('Journal Template'!A819="","",IF(LEFT('Journal Template'!A819,1)=IFERROR(VLOOKUP(LEFT('Journal Template'!A819,1),Checks!$CF$2:$CF$5,1,0),0),"Product Code Required",IF('Journal Template'!D819="","",IF('Journal Template'!D819=IFERROR(VLOOKUP('Journal Template'!D819,Checks!$CH:$CH,1,0),0),"Product Code Required","NA"))))),"")</f>
        <v/>
      </c>
    </row>
    <row r="809" spans="14:89">
      <c r="N809" t="s">
        <v>4568</v>
      </c>
      <c r="O809" t="s">
        <v>4569</v>
      </c>
      <c r="P809" t="s">
        <v>386</v>
      </c>
      <c r="Q809" s="150" t="str">
        <f>IF(JRF!D822="","",IF(IFERROR(VLOOKUP(JRF!D822,Checks!N:P,3,0),0)="A","","Inactive account in Use"))</f>
        <v/>
      </c>
      <c r="R809" t="str">
        <f>IFERROR(IF('Journal Template'!C1221="","",IF(IFERROR(VLOOKUP('Journal Template'!C1221,Checks!N:P,3,0),0)="A","","Inactive account in Use")),"")</f>
        <v/>
      </c>
      <c r="S809" t="s">
        <v>4570</v>
      </c>
      <c r="T809" t="s">
        <v>386</v>
      </c>
      <c r="U809" t="s">
        <v>393</v>
      </c>
      <c r="V809" s="150" t="str">
        <f>IF(JRF!C822="","",IF(IFERROR(VLOOKUP(JRF!C822,Checks!S:U,3,0),0)="A","Entry with System fund Dept",""))</f>
        <v/>
      </c>
      <c r="W809" t="str">
        <f>IFERROR(IF('Journal Template'!D1221="","",IF(IFERROR(VLOOKUP('Journal Template'!D1221,Checks!S:U,3,0),0)="A","Entry with System fund Dept","")),"")</f>
        <v/>
      </c>
      <c r="X809" t="s">
        <v>4571</v>
      </c>
      <c r="Y809" t="s">
        <v>386</v>
      </c>
      <c r="Z809" t="s">
        <v>4572</v>
      </c>
      <c r="AA809" t="s">
        <v>391</v>
      </c>
      <c r="AB809" t="s">
        <v>125</v>
      </c>
      <c r="AC809" s="150" t="str">
        <f>IFERROR(IF(JRF!C822="","",IF(AND(VLOOKUP(JRF!C822,X:AA,4,0)=JRF!B822,VLOOKUP(JRF!C822,X:Y,2,0)="A"),"","Inactive Dept Combo Error")),"Inactive Dept Combo Error")</f>
        <v/>
      </c>
      <c r="AD809" t="str">
        <f>IFERROR(IF('Journal Template'!D1221="","",IF(AND(VLOOKUP('Journal Template'!D1221,X:AA,4,0)='Journal Template'!A1221,VLOOKUP('Journal Template'!D1221,X:Y,2,0)="A"),"","Inactive Dept Combo Error")),"")</f>
        <v/>
      </c>
      <c r="AK809" s="150" t="str">
        <f>IF(JRF!B822="","",IF(JRF!B822=IFERROR(VLOOKUP(JRF!B822,Checks!AI:AI,1,0),0),"Entry in Branch/Satellite BU's",""))</f>
        <v/>
      </c>
      <c r="AL809" t="str">
        <f>IFERROR(IF('Journal Template'!A1221="","",IF('Journal Template'!A1221=IFERROR(VLOOKUP('Journal Template'!A1221,Checks!AI:AI,1,0),0),"Entry in Branch/Satellite BU's","")),"")</f>
        <v/>
      </c>
      <c r="AO809" s="171"/>
      <c r="AP809" s="171"/>
      <c r="AQ809" s="171"/>
      <c r="AR809" s="171"/>
      <c r="CI809" t="str">
        <f>IF(JRF!F822&gt;0,"",IF(JRF!B822="","",IF(LEFT(JRF!B822,1)=IFERROR(VLOOKUP(LEFT(JRF!B822,1),$CF$2:$CF$5,1,0),0),"Product Code Required",IF(JRF!C822="","",IF(JRF!C822=IFERROR(VLOOKUP(JRF!C822,$CH:$CH,1,0),0),"Product Code Required","NA")))))</f>
        <v/>
      </c>
      <c r="CJ809" t="str">
        <f>IF(JRF!AV822&gt;0,"",IF(JRF!Q822="","",IF(LEFT(JRF!Q822,1)=IFERROR(VLOOKUP(LEFT(JRF!Q822,1),$CF$2:$CF$5,1,0),0),"Product Code Required",IF(JRF!V822="","",IF(JRF!V822=IFERROR(VLOOKUP(JRF!V822,$CH:$CH,1,0),0),"Product Code Required","NA")))))</f>
        <v/>
      </c>
      <c r="CK809" t="str">
        <f>IFERROR(IF(LEN('Journal Template'!F820)&gt;0,"",IF('Journal Template'!A820="","",IF(LEFT('Journal Template'!A820,1)=IFERROR(VLOOKUP(LEFT('Journal Template'!A820,1),Checks!$CF$2:$CF$5,1,0),0),"Product Code Required",IF('Journal Template'!D820="","",IF('Journal Template'!D820=IFERROR(VLOOKUP('Journal Template'!D820,Checks!$CH:$CH,1,0),0),"Product Code Required","NA"))))),"")</f>
        <v/>
      </c>
    </row>
    <row r="810" spans="14:89">
      <c r="N810" t="s">
        <v>4573</v>
      </c>
      <c r="O810" t="s">
        <v>4574</v>
      </c>
      <c r="P810" t="s">
        <v>386</v>
      </c>
      <c r="Q810" s="150" t="str">
        <f>IF(JRF!D823="","",IF(IFERROR(VLOOKUP(JRF!D823,Checks!N:P,3,0),0)="A","","Inactive account in Use"))</f>
        <v/>
      </c>
      <c r="R810" t="str">
        <f>IFERROR(IF('Journal Template'!C1222="","",IF(IFERROR(VLOOKUP('Journal Template'!C1222,Checks!N:P,3,0),0)="A","","Inactive account in Use")),"")</f>
        <v/>
      </c>
      <c r="S810" t="s">
        <v>4575</v>
      </c>
      <c r="T810" t="s">
        <v>386</v>
      </c>
      <c r="U810" t="s">
        <v>393</v>
      </c>
      <c r="V810" s="150" t="str">
        <f>IF(JRF!C823="","",IF(IFERROR(VLOOKUP(JRF!C823,Checks!S:U,3,0),0)="A","Entry with System fund Dept",""))</f>
        <v/>
      </c>
      <c r="W810" t="str">
        <f>IFERROR(IF('Journal Template'!D1222="","",IF(IFERROR(VLOOKUP('Journal Template'!D1222,Checks!S:U,3,0),0)="A","Entry with System fund Dept","")),"")</f>
        <v/>
      </c>
      <c r="X810" t="s">
        <v>4576</v>
      </c>
      <c r="Y810" t="s">
        <v>386</v>
      </c>
      <c r="Z810" t="s">
        <v>4577</v>
      </c>
      <c r="AA810" t="s">
        <v>391</v>
      </c>
      <c r="AB810" t="s">
        <v>125</v>
      </c>
      <c r="AC810" s="150" t="str">
        <f>IFERROR(IF(JRF!C823="","",IF(AND(VLOOKUP(JRF!C823,X:AA,4,0)=JRF!B823,VLOOKUP(JRF!C823,X:Y,2,0)="A"),"","Inactive Dept Combo Error")),"Inactive Dept Combo Error")</f>
        <v/>
      </c>
      <c r="AD810" t="str">
        <f>IFERROR(IF('Journal Template'!D1222="","",IF(AND(VLOOKUP('Journal Template'!D1222,X:AA,4,0)='Journal Template'!A1222,VLOOKUP('Journal Template'!D1222,X:Y,2,0)="A"),"","Inactive Dept Combo Error")),"")</f>
        <v/>
      </c>
      <c r="AK810" s="150" t="str">
        <f>IF(JRF!B823="","",IF(JRF!B823=IFERROR(VLOOKUP(JRF!B823,Checks!AI:AI,1,0),0),"Entry in Branch/Satellite BU's",""))</f>
        <v/>
      </c>
      <c r="AL810" t="str">
        <f>IFERROR(IF('Journal Template'!A1222="","",IF('Journal Template'!A1222=IFERROR(VLOOKUP('Journal Template'!A1222,Checks!AI:AI,1,0),0),"Entry in Branch/Satellite BU's","")),"")</f>
        <v/>
      </c>
      <c r="AO810" s="171"/>
      <c r="AP810" s="171"/>
      <c r="AQ810" s="171"/>
      <c r="AR810" s="171"/>
      <c r="CI810" t="str">
        <f>IF(JRF!F823&gt;0,"",IF(JRF!B823="","",IF(LEFT(JRF!B823,1)=IFERROR(VLOOKUP(LEFT(JRF!B823,1),$CF$2:$CF$5,1,0),0),"Product Code Required",IF(JRF!C823="","",IF(JRF!C823=IFERROR(VLOOKUP(JRF!C823,$CH:$CH,1,0),0),"Product Code Required","NA")))))</f>
        <v/>
      </c>
      <c r="CJ810" t="str">
        <f>IF(JRF!AV823&gt;0,"",IF(JRF!Q823="","",IF(LEFT(JRF!Q823,1)=IFERROR(VLOOKUP(LEFT(JRF!Q823,1),$CF$2:$CF$5,1,0),0),"Product Code Required",IF(JRF!V823="","",IF(JRF!V823=IFERROR(VLOOKUP(JRF!V823,$CH:$CH,1,0),0),"Product Code Required","NA")))))</f>
        <v/>
      </c>
      <c r="CK810" t="str">
        <f>IFERROR(IF(LEN('Journal Template'!F821)&gt;0,"",IF('Journal Template'!A821="","",IF(LEFT('Journal Template'!A821,1)=IFERROR(VLOOKUP(LEFT('Journal Template'!A821,1),Checks!$CF$2:$CF$5,1,0),0),"Product Code Required",IF('Journal Template'!D821="","",IF('Journal Template'!D821=IFERROR(VLOOKUP('Journal Template'!D821,Checks!$CH:$CH,1,0),0),"Product Code Required","NA"))))),"")</f>
        <v/>
      </c>
    </row>
    <row r="811" spans="14:89">
      <c r="N811" t="s">
        <v>4578</v>
      </c>
      <c r="O811" t="s">
        <v>4579</v>
      </c>
      <c r="P811" t="s">
        <v>386</v>
      </c>
      <c r="Q811" s="150" t="str">
        <f>IF(JRF!D824="","",IF(IFERROR(VLOOKUP(JRF!D824,Checks!N:P,3,0),0)="A","","Inactive account in Use"))</f>
        <v/>
      </c>
      <c r="R811" t="str">
        <f>IFERROR(IF('Journal Template'!C1223="","",IF(IFERROR(VLOOKUP('Journal Template'!C1223,Checks!N:P,3,0),0)="A","","Inactive account in Use")),"")</f>
        <v/>
      </c>
      <c r="S811" t="s">
        <v>4580</v>
      </c>
      <c r="T811" t="s">
        <v>386</v>
      </c>
      <c r="U811" t="s">
        <v>393</v>
      </c>
      <c r="V811" s="150" t="str">
        <f>IF(JRF!C824="","",IF(IFERROR(VLOOKUP(JRF!C824,Checks!S:U,3,0),0)="A","Entry with System fund Dept",""))</f>
        <v/>
      </c>
      <c r="W811" t="str">
        <f>IFERROR(IF('Journal Template'!D1223="","",IF(IFERROR(VLOOKUP('Journal Template'!D1223,Checks!S:U,3,0),0)="A","Entry with System fund Dept","")),"")</f>
        <v/>
      </c>
      <c r="X811" t="s">
        <v>4581</v>
      </c>
      <c r="Y811" t="s">
        <v>389</v>
      </c>
      <c r="Z811" t="s">
        <v>4582</v>
      </c>
      <c r="AA811" t="s">
        <v>391</v>
      </c>
      <c r="AB811" t="s">
        <v>125</v>
      </c>
      <c r="AC811" s="150" t="str">
        <f>IFERROR(IF(JRF!C824="","",IF(AND(VLOOKUP(JRF!C824,X:AA,4,0)=JRF!B824,VLOOKUP(JRF!C824,X:Y,2,0)="A"),"","Inactive Dept Combo Error")),"Inactive Dept Combo Error")</f>
        <v/>
      </c>
      <c r="AD811" t="str">
        <f>IFERROR(IF('Journal Template'!D1223="","",IF(AND(VLOOKUP('Journal Template'!D1223,X:AA,4,0)='Journal Template'!A1223,VLOOKUP('Journal Template'!D1223,X:Y,2,0)="A"),"","Inactive Dept Combo Error")),"")</f>
        <v/>
      </c>
      <c r="AK811" s="150" t="str">
        <f>IF(JRF!B824="","",IF(JRF!B824=IFERROR(VLOOKUP(JRF!B824,Checks!AI:AI,1,0),0),"Entry in Branch/Satellite BU's",""))</f>
        <v/>
      </c>
      <c r="AL811" t="str">
        <f>IFERROR(IF('Journal Template'!A1223="","",IF('Journal Template'!A1223=IFERROR(VLOOKUP('Journal Template'!A1223,Checks!AI:AI,1,0),0),"Entry in Branch/Satellite BU's","")),"")</f>
        <v/>
      </c>
      <c r="AO811" s="171"/>
      <c r="AP811" s="171"/>
      <c r="AQ811" s="171"/>
      <c r="AR811" s="171"/>
      <c r="CI811" t="str">
        <f>IF(JRF!F824&gt;0,"",IF(JRF!B824="","",IF(LEFT(JRF!B824,1)=IFERROR(VLOOKUP(LEFT(JRF!B824,1),$CF$2:$CF$5,1,0),0),"Product Code Required",IF(JRF!C824="","",IF(JRF!C824=IFERROR(VLOOKUP(JRF!C824,$CH:$CH,1,0),0),"Product Code Required","NA")))))</f>
        <v/>
      </c>
      <c r="CJ811" t="str">
        <f>IF(JRF!AV824&gt;0,"",IF(JRF!Q824="","",IF(LEFT(JRF!Q824,1)=IFERROR(VLOOKUP(LEFT(JRF!Q824,1),$CF$2:$CF$5,1,0),0),"Product Code Required",IF(JRF!V824="","",IF(JRF!V824=IFERROR(VLOOKUP(JRF!V824,$CH:$CH,1,0),0),"Product Code Required","NA")))))</f>
        <v/>
      </c>
      <c r="CK811" t="str">
        <f>IFERROR(IF(LEN('Journal Template'!F822)&gt;0,"",IF('Journal Template'!A822="","",IF(LEFT('Journal Template'!A822,1)=IFERROR(VLOOKUP(LEFT('Journal Template'!A822,1),Checks!$CF$2:$CF$5,1,0),0),"Product Code Required",IF('Journal Template'!D822="","",IF('Journal Template'!D822=IFERROR(VLOOKUP('Journal Template'!D822,Checks!$CH:$CH,1,0),0),"Product Code Required","NA"))))),"")</f>
        <v/>
      </c>
    </row>
    <row r="812" spans="14:89">
      <c r="N812" t="s">
        <v>4583</v>
      </c>
      <c r="O812" t="s">
        <v>4584</v>
      </c>
      <c r="P812" t="s">
        <v>386</v>
      </c>
      <c r="Q812" s="150" t="str">
        <f>IF(JRF!D825="","",IF(IFERROR(VLOOKUP(JRF!D825,Checks!N:P,3,0),0)="A","","Inactive account in Use"))</f>
        <v/>
      </c>
      <c r="R812" t="str">
        <f>IFERROR(IF('Journal Template'!C1224="","",IF(IFERROR(VLOOKUP('Journal Template'!C1224,Checks!N:P,3,0),0)="A","","Inactive account in Use")),"")</f>
        <v/>
      </c>
      <c r="S812" t="s">
        <v>4585</v>
      </c>
      <c r="T812" t="s">
        <v>386</v>
      </c>
      <c r="U812" t="s">
        <v>393</v>
      </c>
      <c r="V812" s="150" t="str">
        <f>IF(JRF!C825="","",IF(IFERROR(VLOOKUP(JRF!C825,Checks!S:U,3,0),0)="A","Entry with System fund Dept",""))</f>
        <v/>
      </c>
      <c r="W812" t="str">
        <f>IFERROR(IF('Journal Template'!D1224="","",IF(IFERROR(VLOOKUP('Journal Template'!D1224,Checks!S:U,3,0),0)="A","Entry with System fund Dept","")),"")</f>
        <v/>
      </c>
      <c r="X812" t="s">
        <v>3848</v>
      </c>
      <c r="Y812" t="s">
        <v>386</v>
      </c>
      <c r="Z812" t="s">
        <v>4586</v>
      </c>
      <c r="AA812" t="s">
        <v>391</v>
      </c>
      <c r="AB812" t="s">
        <v>125</v>
      </c>
      <c r="AC812" s="150" t="str">
        <f>IFERROR(IF(JRF!C825="","",IF(AND(VLOOKUP(JRF!C825,X:AA,4,0)=JRF!B825,VLOOKUP(JRF!C825,X:Y,2,0)="A"),"","Inactive Dept Combo Error")),"Inactive Dept Combo Error")</f>
        <v/>
      </c>
      <c r="AD812" t="str">
        <f>IFERROR(IF('Journal Template'!D1224="","",IF(AND(VLOOKUP('Journal Template'!D1224,X:AA,4,0)='Journal Template'!A1224,VLOOKUP('Journal Template'!D1224,X:Y,2,0)="A"),"","Inactive Dept Combo Error")),"")</f>
        <v/>
      </c>
      <c r="AK812" s="150" t="str">
        <f>IF(JRF!B825="","",IF(JRF!B825=IFERROR(VLOOKUP(JRF!B825,Checks!AI:AI,1,0),0),"Entry in Branch/Satellite BU's",""))</f>
        <v/>
      </c>
      <c r="AL812" t="str">
        <f>IFERROR(IF('Journal Template'!A1224="","",IF('Journal Template'!A1224=IFERROR(VLOOKUP('Journal Template'!A1224,Checks!AI:AI,1,0),0),"Entry in Branch/Satellite BU's","")),"")</f>
        <v/>
      </c>
      <c r="AO812" s="171"/>
      <c r="AP812" s="171"/>
      <c r="AQ812" s="171"/>
      <c r="AR812" s="171"/>
      <c r="CI812" t="str">
        <f>IF(JRF!F825&gt;0,"",IF(JRF!B825="","",IF(LEFT(JRF!B825,1)=IFERROR(VLOOKUP(LEFT(JRF!B825,1),$CF$2:$CF$5,1,0),0),"Product Code Required",IF(JRF!C825="","",IF(JRF!C825=IFERROR(VLOOKUP(JRF!C825,$CH:$CH,1,0),0),"Product Code Required","NA")))))</f>
        <v/>
      </c>
      <c r="CJ812" t="str">
        <f>IF(JRF!AV825&gt;0,"",IF(JRF!Q825="","",IF(LEFT(JRF!Q825,1)=IFERROR(VLOOKUP(LEFT(JRF!Q825,1),$CF$2:$CF$5,1,0),0),"Product Code Required",IF(JRF!V825="","",IF(JRF!V825=IFERROR(VLOOKUP(JRF!V825,$CH:$CH,1,0),0),"Product Code Required","NA")))))</f>
        <v/>
      </c>
      <c r="CK812" t="str">
        <f>IFERROR(IF(LEN('Journal Template'!F823)&gt;0,"",IF('Journal Template'!A823="","",IF(LEFT('Journal Template'!A823,1)=IFERROR(VLOOKUP(LEFT('Journal Template'!A823,1),Checks!$CF$2:$CF$5,1,0),0),"Product Code Required",IF('Journal Template'!D823="","",IF('Journal Template'!D823=IFERROR(VLOOKUP('Journal Template'!D823,Checks!$CH:$CH,1,0),0),"Product Code Required","NA"))))),"")</f>
        <v/>
      </c>
    </row>
    <row r="813" spans="14:89">
      <c r="N813" t="s">
        <v>4587</v>
      </c>
      <c r="O813" t="s">
        <v>4588</v>
      </c>
      <c r="P813" t="s">
        <v>389</v>
      </c>
      <c r="Q813" s="150" t="str">
        <f>IF(JRF!D826="","",IF(IFERROR(VLOOKUP(JRF!D826,Checks!N:P,3,0),0)="A","","Inactive account in Use"))</f>
        <v/>
      </c>
      <c r="R813" t="str">
        <f>IFERROR(IF('Journal Template'!C1225="","",IF(IFERROR(VLOOKUP('Journal Template'!C1225,Checks!N:P,3,0),0)="A","","Inactive account in Use")),"")</f>
        <v/>
      </c>
      <c r="S813" t="s">
        <v>4589</v>
      </c>
      <c r="T813" t="s">
        <v>386</v>
      </c>
      <c r="U813" t="s">
        <v>393</v>
      </c>
      <c r="V813" s="150" t="str">
        <f>IF(JRF!C826="","",IF(IFERROR(VLOOKUP(JRF!C826,Checks!S:U,3,0),0)="A","Entry with System fund Dept",""))</f>
        <v/>
      </c>
      <c r="W813" t="str">
        <f>IFERROR(IF('Journal Template'!D1225="","",IF(IFERROR(VLOOKUP('Journal Template'!D1225,Checks!S:U,3,0),0)="A","Entry with System fund Dept","")),"")</f>
        <v/>
      </c>
      <c r="X813" t="s">
        <v>3853</v>
      </c>
      <c r="Y813" t="s">
        <v>386</v>
      </c>
      <c r="Z813" t="s">
        <v>4590</v>
      </c>
      <c r="AA813" t="s">
        <v>391</v>
      </c>
      <c r="AB813" t="s">
        <v>125</v>
      </c>
      <c r="AC813" s="150" t="str">
        <f>IFERROR(IF(JRF!C826="","",IF(AND(VLOOKUP(JRF!C826,X:AA,4,0)=JRF!B826,VLOOKUP(JRF!C826,X:Y,2,0)="A"),"","Inactive Dept Combo Error")),"Inactive Dept Combo Error")</f>
        <v/>
      </c>
      <c r="AD813" t="str">
        <f>IFERROR(IF('Journal Template'!D1225="","",IF(AND(VLOOKUP('Journal Template'!D1225,X:AA,4,0)='Journal Template'!A1225,VLOOKUP('Journal Template'!D1225,X:Y,2,0)="A"),"","Inactive Dept Combo Error")),"")</f>
        <v/>
      </c>
      <c r="AK813" s="150" t="str">
        <f>IF(JRF!B826="","",IF(JRF!B826=IFERROR(VLOOKUP(JRF!B826,Checks!AI:AI,1,0),0),"Entry in Branch/Satellite BU's",""))</f>
        <v/>
      </c>
      <c r="AL813" t="str">
        <f>IFERROR(IF('Journal Template'!A1225="","",IF('Journal Template'!A1225=IFERROR(VLOOKUP('Journal Template'!A1225,Checks!AI:AI,1,0),0),"Entry in Branch/Satellite BU's","")),"")</f>
        <v/>
      </c>
      <c r="AO813" s="171"/>
      <c r="AP813" s="171"/>
      <c r="AQ813" s="171"/>
      <c r="AR813" s="171"/>
      <c r="CI813" t="str">
        <f>IF(JRF!F826&gt;0,"",IF(JRF!B826="","",IF(LEFT(JRF!B826,1)=IFERROR(VLOOKUP(LEFT(JRF!B826,1),$CF$2:$CF$5,1,0),0),"Product Code Required",IF(JRF!C826="","",IF(JRF!C826=IFERROR(VLOOKUP(JRF!C826,$CH:$CH,1,0),0),"Product Code Required","NA")))))</f>
        <v/>
      </c>
      <c r="CJ813" t="str">
        <f>IF(JRF!AV826&gt;0,"",IF(JRF!Q826="","",IF(LEFT(JRF!Q826,1)=IFERROR(VLOOKUP(LEFT(JRF!Q826,1),$CF$2:$CF$5,1,0),0),"Product Code Required",IF(JRF!V826="","",IF(JRF!V826=IFERROR(VLOOKUP(JRF!V826,$CH:$CH,1,0),0),"Product Code Required","NA")))))</f>
        <v/>
      </c>
      <c r="CK813" t="str">
        <f>IFERROR(IF(LEN('Journal Template'!F824)&gt;0,"",IF('Journal Template'!A824="","",IF(LEFT('Journal Template'!A824,1)=IFERROR(VLOOKUP(LEFT('Journal Template'!A824,1),Checks!$CF$2:$CF$5,1,0),0),"Product Code Required",IF('Journal Template'!D824="","",IF('Journal Template'!D824=IFERROR(VLOOKUP('Journal Template'!D824,Checks!$CH:$CH,1,0),0),"Product Code Required","NA"))))),"")</f>
        <v/>
      </c>
    </row>
    <row r="814" spans="14:89">
      <c r="N814" t="s">
        <v>4591</v>
      </c>
      <c r="O814" t="s">
        <v>4592</v>
      </c>
      <c r="P814" t="s">
        <v>386</v>
      </c>
      <c r="Q814" s="150" t="str">
        <f>IF(JRF!D827="","",IF(IFERROR(VLOOKUP(JRF!D827,Checks!N:P,3,0),0)="A","","Inactive account in Use"))</f>
        <v/>
      </c>
      <c r="R814" t="str">
        <f>IFERROR(IF('Journal Template'!C1226="","",IF(IFERROR(VLOOKUP('Journal Template'!C1226,Checks!N:P,3,0),0)="A","","Inactive account in Use")),"")</f>
        <v/>
      </c>
      <c r="S814" t="s">
        <v>4593</v>
      </c>
      <c r="T814" t="s">
        <v>386</v>
      </c>
      <c r="U814" t="s">
        <v>393</v>
      </c>
      <c r="V814" s="150" t="str">
        <f>IF(JRF!C827="","",IF(IFERROR(VLOOKUP(JRF!C827,Checks!S:U,3,0),0)="A","Entry with System fund Dept",""))</f>
        <v/>
      </c>
      <c r="W814" t="str">
        <f>IFERROR(IF('Journal Template'!D1226="","",IF(IFERROR(VLOOKUP('Journal Template'!D1226,Checks!S:U,3,0),0)="A","Entry with System fund Dept","")),"")</f>
        <v/>
      </c>
      <c r="X814" t="s">
        <v>4594</v>
      </c>
      <c r="Y814" t="s">
        <v>389</v>
      </c>
      <c r="Z814" t="s">
        <v>4595</v>
      </c>
      <c r="AA814" t="s">
        <v>391</v>
      </c>
      <c r="AB814" t="s">
        <v>125</v>
      </c>
      <c r="AC814" s="150" t="str">
        <f>IFERROR(IF(JRF!C827="","",IF(AND(VLOOKUP(JRF!C827,X:AA,4,0)=JRF!B827,VLOOKUP(JRF!C827,X:Y,2,0)="A"),"","Inactive Dept Combo Error")),"Inactive Dept Combo Error")</f>
        <v/>
      </c>
      <c r="AD814" t="str">
        <f>IFERROR(IF('Journal Template'!D1226="","",IF(AND(VLOOKUP('Journal Template'!D1226,X:AA,4,0)='Journal Template'!A1226,VLOOKUP('Journal Template'!D1226,X:Y,2,0)="A"),"","Inactive Dept Combo Error")),"")</f>
        <v/>
      </c>
      <c r="AK814" s="150" t="str">
        <f>IF(JRF!B827="","",IF(JRF!B827=IFERROR(VLOOKUP(JRF!B827,Checks!AI:AI,1,0),0),"Entry in Branch/Satellite BU's",""))</f>
        <v/>
      </c>
      <c r="AL814" t="str">
        <f>IFERROR(IF('Journal Template'!A1226="","",IF('Journal Template'!A1226=IFERROR(VLOOKUP('Journal Template'!A1226,Checks!AI:AI,1,0),0),"Entry in Branch/Satellite BU's","")),"")</f>
        <v/>
      </c>
      <c r="AO814" s="171"/>
      <c r="AP814" s="171"/>
      <c r="AQ814" s="171"/>
      <c r="AR814" s="171"/>
      <c r="CI814" t="str">
        <f>IF(JRF!F827&gt;0,"",IF(JRF!B827="","",IF(LEFT(JRF!B827,1)=IFERROR(VLOOKUP(LEFT(JRF!B827,1),$CF$2:$CF$5,1,0),0),"Product Code Required",IF(JRF!C827="","",IF(JRF!C827=IFERROR(VLOOKUP(JRF!C827,$CH:$CH,1,0),0),"Product Code Required","NA")))))</f>
        <v/>
      </c>
      <c r="CJ814" t="str">
        <f>IF(JRF!AV827&gt;0,"",IF(JRF!Q827="","",IF(LEFT(JRF!Q827,1)=IFERROR(VLOOKUP(LEFT(JRF!Q827,1),$CF$2:$CF$5,1,0),0),"Product Code Required",IF(JRF!V827="","",IF(JRF!V827=IFERROR(VLOOKUP(JRF!V827,$CH:$CH,1,0),0),"Product Code Required","NA")))))</f>
        <v/>
      </c>
      <c r="CK814" t="str">
        <f>IFERROR(IF(LEN('Journal Template'!F825)&gt;0,"",IF('Journal Template'!A825="","",IF(LEFT('Journal Template'!A825,1)=IFERROR(VLOOKUP(LEFT('Journal Template'!A825,1),Checks!$CF$2:$CF$5,1,0),0),"Product Code Required",IF('Journal Template'!D825="","",IF('Journal Template'!D825=IFERROR(VLOOKUP('Journal Template'!D825,Checks!$CH:$CH,1,0),0),"Product Code Required","NA"))))),"")</f>
        <v/>
      </c>
    </row>
    <row r="815" spans="14:89">
      <c r="N815" t="s">
        <v>4596</v>
      </c>
      <c r="O815" t="s">
        <v>4588</v>
      </c>
      <c r="P815" t="s">
        <v>386</v>
      </c>
      <c r="Q815" s="150" t="str">
        <f>IF(JRF!D828="","",IF(IFERROR(VLOOKUP(JRF!D828,Checks!N:P,3,0),0)="A","","Inactive account in Use"))</f>
        <v/>
      </c>
      <c r="R815" t="str">
        <f>IFERROR(IF('Journal Template'!C1227="","",IF(IFERROR(VLOOKUP('Journal Template'!C1227,Checks!N:P,3,0),0)="A","","Inactive account in Use")),"")</f>
        <v/>
      </c>
      <c r="S815" t="s">
        <v>4597</v>
      </c>
      <c r="T815" t="s">
        <v>386</v>
      </c>
      <c r="U815" t="s">
        <v>393</v>
      </c>
      <c r="V815" s="150" t="str">
        <f>IF(JRF!C828="","",IF(IFERROR(VLOOKUP(JRF!C828,Checks!S:U,3,0),0)="A","Entry with System fund Dept",""))</f>
        <v/>
      </c>
      <c r="W815" t="str">
        <f>IFERROR(IF('Journal Template'!D1227="","",IF(IFERROR(VLOOKUP('Journal Template'!D1227,Checks!S:U,3,0),0)="A","Entry with System fund Dept","")),"")</f>
        <v/>
      </c>
      <c r="X815" t="s">
        <v>4598</v>
      </c>
      <c r="Y815" t="s">
        <v>389</v>
      </c>
      <c r="Z815" t="s">
        <v>4599</v>
      </c>
      <c r="AA815" t="s">
        <v>391</v>
      </c>
      <c r="AB815" t="s">
        <v>125</v>
      </c>
      <c r="AC815" s="150" t="str">
        <f>IFERROR(IF(JRF!C828="","",IF(AND(VLOOKUP(JRF!C828,X:AA,4,0)=JRF!B828,VLOOKUP(JRF!C828,X:Y,2,0)="A"),"","Inactive Dept Combo Error")),"Inactive Dept Combo Error")</f>
        <v/>
      </c>
      <c r="AD815" t="str">
        <f>IFERROR(IF('Journal Template'!D1227="","",IF(AND(VLOOKUP('Journal Template'!D1227,X:AA,4,0)='Journal Template'!A1227,VLOOKUP('Journal Template'!D1227,X:Y,2,0)="A"),"","Inactive Dept Combo Error")),"")</f>
        <v/>
      </c>
      <c r="AK815" s="150" t="str">
        <f>IF(JRF!B828="","",IF(JRF!B828=IFERROR(VLOOKUP(JRF!B828,Checks!AI:AI,1,0),0),"Entry in Branch/Satellite BU's",""))</f>
        <v/>
      </c>
      <c r="AL815" t="str">
        <f>IFERROR(IF('Journal Template'!A1227="","",IF('Journal Template'!A1227=IFERROR(VLOOKUP('Journal Template'!A1227,Checks!AI:AI,1,0),0),"Entry in Branch/Satellite BU's","")),"")</f>
        <v/>
      </c>
      <c r="AO815" s="171"/>
      <c r="AP815" s="171"/>
      <c r="AQ815" s="171"/>
      <c r="AR815" s="171"/>
      <c r="CI815" t="str">
        <f>IF(JRF!F828&gt;0,"",IF(JRF!B828="","",IF(LEFT(JRF!B828,1)=IFERROR(VLOOKUP(LEFT(JRF!B828,1),$CF$2:$CF$5,1,0),0),"Product Code Required",IF(JRF!C828="","",IF(JRF!C828=IFERROR(VLOOKUP(JRF!C828,$CH:$CH,1,0),0),"Product Code Required","NA")))))</f>
        <v/>
      </c>
      <c r="CJ815" t="str">
        <f>IF(JRF!AV828&gt;0,"",IF(JRF!Q828="","",IF(LEFT(JRF!Q828,1)=IFERROR(VLOOKUP(LEFT(JRF!Q828,1),$CF$2:$CF$5,1,0),0),"Product Code Required",IF(JRF!V828="","",IF(JRF!V828=IFERROR(VLOOKUP(JRF!V828,$CH:$CH,1,0),0),"Product Code Required","NA")))))</f>
        <v/>
      </c>
      <c r="CK815" t="str">
        <f>IFERROR(IF(LEN('Journal Template'!F826)&gt;0,"",IF('Journal Template'!A826="","",IF(LEFT('Journal Template'!A826,1)=IFERROR(VLOOKUP(LEFT('Journal Template'!A826,1),Checks!$CF$2:$CF$5,1,0),0),"Product Code Required",IF('Journal Template'!D826="","",IF('Journal Template'!D826=IFERROR(VLOOKUP('Journal Template'!D826,Checks!$CH:$CH,1,0),0),"Product Code Required","NA"))))),"")</f>
        <v/>
      </c>
    </row>
    <row r="816" spans="14:89">
      <c r="N816" t="s">
        <v>4600</v>
      </c>
      <c r="O816" t="s">
        <v>4601</v>
      </c>
      <c r="P816" t="s">
        <v>386</v>
      </c>
      <c r="Q816" s="150" t="str">
        <f>IF(JRF!D829="","",IF(IFERROR(VLOOKUP(JRF!D829,Checks!N:P,3,0),0)="A","","Inactive account in Use"))</f>
        <v/>
      </c>
      <c r="R816" t="str">
        <f>IFERROR(IF('Journal Template'!C1228="","",IF(IFERROR(VLOOKUP('Journal Template'!C1228,Checks!N:P,3,0),0)="A","","Inactive account in Use")),"")</f>
        <v/>
      </c>
      <c r="S816" t="s">
        <v>4602</v>
      </c>
      <c r="T816" t="s">
        <v>386</v>
      </c>
      <c r="U816" t="s">
        <v>393</v>
      </c>
      <c r="V816" s="150" t="str">
        <f>IF(JRF!C829="","",IF(IFERROR(VLOOKUP(JRF!C829,Checks!S:U,3,0),0)="A","Entry with System fund Dept",""))</f>
        <v/>
      </c>
      <c r="W816" t="str">
        <f>IFERROR(IF('Journal Template'!D1228="","",IF(IFERROR(VLOOKUP('Journal Template'!D1228,Checks!S:U,3,0),0)="A","Entry with System fund Dept","")),"")</f>
        <v/>
      </c>
      <c r="X816" t="s">
        <v>4603</v>
      </c>
      <c r="Y816" t="s">
        <v>389</v>
      </c>
      <c r="Z816" t="s">
        <v>4604</v>
      </c>
      <c r="AA816" t="s">
        <v>391</v>
      </c>
      <c r="AB816" t="s">
        <v>125</v>
      </c>
      <c r="AC816" s="150" t="str">
        <f>IFERROR(IF(JRF!C829="","",IF(AND(VLOOKUP(JRF!C829,X:AA,4,0)=JRF!B829,VLOOKUP(JRF!C829,X:Y,2,0)="A"),"","Inactive Dept Combo Error")),"Inactive Dept Combo Error")</f>
        <v/>
      </c>
      <c r="AD816" t="str">
        <f>IFERROR(IF('Journal Template'!D1228="","",IF(AND(VLOOKUP('Journal Template'!D1228,X:AA,4,0)='Journal Template'!A1228,VLOOKUP('Journal Template'!D1228,X:Y,2,0)="A"),"","Inactive Dept Combo Error")),"")</f>
        <v/>
      </c>
      <c r="AK816" s="150" t="str">
        <f>IF(JRF!B829="","",IF(JRF!B829=IFERROR(VLOOKUP(JRF!B829,Checks!AI:AI,1,0),0),"Entry in Branch/Satellite BU's",""))</f>
        <v/>
      </c>
      <c r="AL816" t="str">
        <f>IFERROR(IF('Journal Template'!A1228="","",IF('Journal Template'!A1228=IFERROR(VLOOKUP('Journal Template'!A1228,Checks!AI:AI,1,0),0),"Entry in Branch/Satellite BU's","")),"")</f>
        <v/>
      </c>
      <c r="AO816" s="171"/>
      <c r="AP816" s="171"/>
      <c r="AQ816" s="171"/>
      <c r="AR816" s="171"/>
      <c r="CI816" t="str">
        <f>IF(JRF!F829&gt;0,"",IF(JRF!B829="","",IF(LEFT(JRF!B829,1)=IFERROR(VLOOKUP(LEFT(JRF!B829,1),$CF$2:$CF$5,1,0),0),"Product Code Required",IF(JRF!C829="","",IF(JRF!C829=IFERROR(VLOOKUP(JRF!C829,$CH:$CH,1,0),0),"Product Code Required","NA")))))</f>
        <v/>
      </c>
      <c r="CJ816" t="str">
        <f>IF(JRF!AV829&gt;0,"",IF(JRF!Q829="","",IF(LEFT(JRF!Q829,1)=IFERROR(VLOOKUP(LEFT(JRF!Q829,1),$CF$2:$CF$5,1,0),0),"Product Code Required",IF(JRF!V829="","",IF(JRF!V829=IFERROR(VLOOKUP(JRF!V829,$CH:$CH,1,0),0),"Product Code Required","NA")))))</f>
        <v/>
      </c>
      <c r="CK816" t="str">
        <f>IFERROR(IF(LEN('Journal Template'!F827)&gt;0,"",IF('Journal Template'!A827="","",IF(LEFT('Journal Template'!A827,1)=IFERROR(VLOOKUP(LEFT('Journal Template'!A827,1),Checks!$CF$2:$CF$5,1,0),0),"Product Code Required",IF('Journal Template'!D827="","",IF('Journal Template'!D827=IFERROR(VLOOKUP('Journal Template'!D827,Checks!$CH:$CH,1,0),0),"Product Code Required","NA"))))),"")</f>
        <v/>
      </c>
    </row>
    <row r="817" spans="14:89">
      <c r="N817" t="s">
        <v>4605</v>
      </c>
      <c r="O817" t="s">
        <v>4606</v>
      </c>
      <c r="P817" t="s">
        <v>386</v>
      </c>
      <c r="Q817" s="150" t="str">
        <f>IF(JRF!D830="","",IF(IFERROR(VLOOKUP(JRF!D830,Checks!N:P,3,0),0)="A","","Inactive account in Use"))</f>
        <v/>
      </c>
      <c r="R817" t="str">
        <f>IFERROR(IF('Journal Template'!C1229="","",IF(IFERROR(VLOOKUP('Journal Template'!C1229,Checks!N:P,3,0),0)="A","","Inactive account in Use")),"")</f>
        <v/>
      </c>
      <c r="S817" t="s">
        <v>4607</v>
      </c>
      <c r="T817" t="s">
        <v>386</v>
      </c>
      <c r="U817" t="s">
        <v>393</v>
      </c>
      <c r="V817" s="150" t="str">
        <f>IF(JRF!C830="","",IF(IFERROR(VLOOKUP(JRF!C830,Checks!S:U,3,0),0)="A","Entry with System fund Dept",""))</f>
        <v/>
      </c>
      <c r="W817" t="str">
        <f>IFERROR(IF('Journal Template'!D1229="","",IF(IFERROR(VLOOKUP('Journal Template'!D1229,Checks!S:U,3,0),0)="A","Entry with System fund Dept","")),"")</f>
        <v/>
      </c>
      <c r="X817" t="s">
        <v>4603</v>
      </c>
      <c r="Y817" t="s">
        <v>389</v>
      </c>
      <c r="Z817" t="s">
        <v>4608</v>
      </c>
      <c r="AA817" t="s">
        <v>4609</v>
      </c>
      <c r="AB817" t="s">
        <v>125</v>
      </c>
      <c r="AC817" s="150" t="str">
        <f>IFERROR(IF(JRF!C830="","",IF(AND(VLOOKUP(JRF!C830,X:AA,4,0)=JRF!B830,VLOOKUP(JRF!C830,X:Y,2,0)="A"),"","Inactive Dept Combo Error")),"Inactive Dept Combo Error")</f>
        <v/>
      </c>
      <c r="AD817" t="str">
        <f>IFERROR(IF('Journal Template'!D1229="","",IF(AND(VLOOKUP('Journal Template'!D1229,X:AA,4,0)='Journal Template'!A1229,VLOOKUP('Journal Template'!D1229,X:Y,2,0)="A"),"","Inactive Dept Combo Error")),"")</f>
        <v/>
      </c>
      <c r="AK817" s="150" t="str">
        <f>IF(JRF!B830="","",IF(JRF!B830=IFERROR(VLOOKUP(JRF!B830,Checks!AI:AI,1,0),0),"Entry in Branch/Satellite BU's",""))</f>
        <v/>
      </c>
      <c r="AL817" t="str">
        <f>IFERROR(IF('Journal Template'!A1229="","",IF('Journal Template'!A1229=IFERROR(VLOOKUP('Journal Template'!A1229,Checks!AI:AI,1,0),0),"Entry in Branch/Satellite BU's","")),"")</f>
        <v/>
      </c>
      <c r="AO817" s="171"/>
      <c r="AP817" s="171"/>
      <c r="AQ817" s="171"/>
      <c r="AR817" s="171"/>
      <c r="CI817" t="str">
        <f>IF(JRF!F830&gt;0,"",IF(JRF!B830="","",IF(LEFT(JRF!B830,1)=IFERROR(VLOOKUP(LEFT(JRF!B830,1),$CF$2:$CF$5,1,0),0),"Product Code Required",IF(JRF!C830="","",IF(JRF!C830=IFERROR(VLOOKUP(JRF!C830,$CH:$CH,1,0),0),"Product Code Required","NA")))))</f>
        <v/>
      </c>
      <c r="CJ817" t="str">
        <f>IF(JRF!AV830&gt;0,"",IF(JRF!Q830="","",IF(LEFT(JRF!Q830,1)=IFERROR(VLOOKUP(LEFT(JRF!Q830,1),$CF$2:$CF$5,1,0),0),"Product Code Required",IF(JRF!V830="","",IF(JRF!V830=IFERROR(VLOOKUP(JRF!V830,$CH:$CH,1,0),0),"Product Code Required","NA")))))</f>
        <v/>
      </c>
      <c r="CK817" t="str">
        <f>IFERROR(IF(LEN('Journal Template'!F828)&gt;0,"",IF('Journal Template'!A828="","",IF(LEFT('Journal Template'!A828,1)=IFERROR(VLOOKUP(LEFT('Journal Template'!A828,1),Checks!$CF$2:$CF$5,1,0),0),"Product Code Required",IF('Journal Template'!D828="","",IF('Journal Template'!D828=IFERROR(VLOOKUP('Journal Template'!D828,Checks!$CH:$CH,1,0),0),"Product Code Required","NA"))))),"")</f>
        <v/>
      </c>
    </row>
    <row r="818" spans="14:89">
      <c r="N818" t="s">
        <v>4610</v>
      </c>
      <c r="O818" t="s">
        <v>4611</v>
      </c>
      <c r="P818" t="s">
        <v>386</v>
      </c>
      <c r="Q818" s="150" t="str">
        <f>IF(JRF!D831="","",IF(IFERROR(VLOOKUP(JRF!D831,Checks!N:P,3,0),0)="A","","Inactive account in Use"))</f>
        <v/>
      </c>
      <c r="R818" t="str">
        <f>IFERROR(IF('Journal Template'!C1230="","",IF(IFERROR(VLOOKUP('Journal Template'!C1230,Checks!N:P,3,0),0)="A","","Inactive account in Use")),"")</f>
        <v/>
      </c>
      <c r="S818" t="s">
        <v>4612</v>
      </c>
      <c r="T818" t="s">
        <v>386</v>
      </c>
      <c r="U818" t="s">
        <v>393</v>
      </c>
      <c r="V818" s="150" t="str">
        <f>IF(JRF!C831="","",IF(IFERROR(VLOOKUP(JRF!C831,Checks!S:U,3,0),0)="A","Entry with System fund Dept",""))</f>
        <v/>
      </c>
      <c r="W818" t="str">
        <f>IFERROR(IF('Journal Template'!D1230="","",IF(IFERROR(VLOOKUP('Journal Template'!D1230,Checks!S:U,3,0),0)="A","Entry with System fund Dept","")),"")</f>
        <v/>
      </c>
      <c r="X818" t="s">
        <v>4613</v>
      </c>
      <c r="Y818" t="s">
        <v>389</v>
      </c>
      <c r="Z818" t="s">
        <v>4614</v>
      </c>
      <c r="AA818" t="s">
        <v>391</v>
      </c>
      <c r="AB818" t="s">
        <v>125</v>
      </c>
      <c r="AC818" s="150" t="str">
        <f>IFERROR(IF(JRF!C831="","",IF(AND(VLOOKUP(JRF!C831,X:AA,4,0)=JRF!B831,VLOOKUP(JRF!C831,X:Y,2,0)="A"),"","Inactive Dept Combo Error")),"Inactive Dept Combo Error")</f>
        <v/>
      </c>
      <c r="AD818" t="str">
        <f>IFERROR(IF('Journal Template'!D1230="","",IF(AND(VLOOKUP('Journal Template'!D1230,X:AA,4,0)='Journal Template'!A1230,VLOOKUP('Journal Template'!D1230,X:Y,2,0)="A"),"","Inactive Dept Combo Error")),"")</f>
        <v/>
      </c>
      <c r="AK818" s="150" t="str">
        <f>IF(JRF!B831="","",IF(JRF!B831=IFERROR(VLOOKUP(JRF!B831,Checks!AI:AI,1,0),0),"Entry in Branch/Satellite BU's",""))</f>
        <v/>
      </c>
      <c r="AL818" t="str">
        <f>IFERROR(IF('Journal Template'!A1230="","",IF('Journal Template'!A1230=IFERROR(VLOOKUP('Journal Template'!A1230,Checks!AI:AI,1,0),0),"Entry in Branch/Satellite BU's","")),"")</f>
        <v/>
      </c>
      <c r="AO818" s="171"/>
      <c r="AP818" s="171"/>
      <c r="AQ818" s="171"/>
      <c r="AR818" s="171"/>
      <c r="CI818" t="str">
        <f>IF(JRF!F831&gt;0,"",IF(JRF!B831="","",IF(LEFT(JRF!B831,1)=IFERROR(VLOOKUP(LEFT(JRF!B831,1),$CF$2:$CF$5,1,0),0),"Product Code Required",IF(JRF!C831="","",IF(JRF!C831=IFERROR(VLOOKUP(JRF!C831,$CH:$CH,1,0),0),"Product Code Required","NA")))))</f>
        <v/>
      </c>
      <c r="CJ818" t="str">
        <f>IF(JRF!AV831&gt;0,"",IF(JRF!Q831="","",IF(LEFT(JRF!Q831,1)=IFERROR(VLOOKUP(LEFT(JRF!Q831,1),$CF$2:$CF$5,1,0),0),"Product Code Required",IF(JRF!V831="","",IF(JRF!V831=IFERROR(VLOOKUP(JRF!V831,$CH:$CH,1,0),0),"Product Code Required","NA")))))</f>
        <v/>
      </c>
      <c r="CK818" t="str">
        <f>IFERROR(IF(LEN('Journal Template'!F829)&gt;0,"",IF('Journal Template'!A829="","",IF(LEFT('Journal Template'!A829,1)=IFERROR(VLOOKUP(LEFT('Journal Template'!A829,1),Checks!$CF$2:$CF$5,1,0),0),"Product Code Required",IF('Journal Template'!D829="","",IF('Journal Template'!D829=IFERROR(VLOOKUP('Journal Template'!D829,Checks!$CH:$CH,1,0),0),"Product Code Required","NA"))))),"")</f>
        <v/>
      </c>
    </row>
    <row r="819" spans="14:89">
      <c r="N819" t="s">
        <v>4615</v>
      </c>
      <c r="O819" t="s">
        <v>4616</v>
      </c>
      <c r="P819" t="s">
        <v>386</v>
      </c>
      <c r="Q819" s="150" t="str">
        <f>IF(JRF!D832="","",IF(IFERROR(VLOOKUP(JRF!D832,Checks!N:P,3,0),0)="A","","Inactive account in Use"))</f>
        <v/>
      </c>
      <c r="R819" t="str">
        <f>IFERROR(IF('Journal Template'!C1231="","",IF(IFERROR(VLOOKUP('Journal Template'!C1231,Checks!N:P,3,0),0)="A","","Inactive account in Use")),"")</f>
        <v/>
      </c>
      <c r="S819" t="s">
        <v>4617</v>
      </c>
      <c r="T819" t="s">
        <v>386</v>
      </c>
      <c r="U819" t="s">
        <v>393</v>
      </c>
      <c r="V819" s="150" t="str">
        <f>IF(JRF!C832="","",IF(IFERROR(VLOOKUP(JRF!C832,Checks!S:U,3,0),0)="A","Entry with System fund Dept",""))</f>
        <v/>
      </c>
      <c r="W819" t="str">
        <f>IFERROR(IF('Journal Template'!D1231="","",IF(IFERROR(VLOOKUP('Journal Template'!D1231,Checks!S:U,3,0),0)="A","Entry with System fund Dept","")),"")</f>
        <v/>
      </c>
      <c r="X819" t="s">
        <v>3858</v>
      </c>
      <c r="Y819" t="s">
        <v>386</v>
      </c>
      <c r="Z819" t="s">
        <v>4618</v>
      </c>
      <c r="AA819" t="s">
        <v>391</v>
      </c>
      <c r="AB819" t="s">
        <v>125</v>
      </c>
      <c r="AC819" s="150" t="str">
        <f>IFERROR(IF(JRF!C832="","",IF(AND(VLOOKUP(JRF!C832,X:AA,4,0)=JRF!B832,VLOOKUP(JRF!C832,X:Y,2,0)="A"),"","Inactive Dept Combo Error")),"Inactive Dept Combo Error")</f>
        <v/>
      </c>
      <c r="AD819" t="str">
        <f>IFERROR(IF('Journal Template'!D1231="","",IF(AND(VLOOKUP('Journal Template'!D1231,X:AA,4,0)='Journal Template'!A1231,VLOOKUP('Journal Template'!D1231,X:Y,2,0)="A"),"","Inactive Dept Combo Error")),"")</f>
        <v/>
      </c>
      <c r="AK819" s="150" t="str">
        <f>IF(JRF!B832="","",IF(JRF!B832=IFERROR(VLOOKUP(JRF!B832,Checks!AI:AI,1,0),0),"Entry in Branch/Satellite BU's",""))</f>
        <v/>
      </c>
      <c r="AL819" t="str">
        <f>IFERROR(IF('Journal Template'!A1231="","",IF('Journal Template'!A1231=IFERROR(VLOOKUP('Journal Template'!A1231,Checks!AI:AI,1,0),0),"Entry in Branch/Satellite BU's","")),"")</f>
        <v/>
      </c>
      <c r="AO819" s="171"/>
      <c r="AP819" s="171"/>
      <c r="AQ819" s="171"/>
      <c r="AR819" s="171"/>
      <c r="CI819" t="str">
        <f>IF(JRF!F832&gt;0,"",IF(JRF!B832="","",IF(LEFT(JRF!B832,1)=IFERROR(VLOOKUP(LEFT(JRF!B832,1),$CF$2:$CF$5,1,0),0),"Product Code Required",IF(JRF!C832="","",IF(JRF!C832=IFERROR(VLOOKUP(JRF!C832,$CH:$CH,1,0),0),"Product Code Required","NA")))))</f>
        <v/>
      </c>
      <c r="CJ819" t="str">
        <f>IF(JRF!AV832&gt;0,"",IF(JRF!Q832="","",IF(LEFT(JRF!Q832,1)=IFERROR(VLOOKUP(LEFT(JRF!Q832,1),$CF$2:$CF$5,1,0),0),"Product Code Required",IF(JRF!V832="","",IF(JRF!V832=IFERROR(VLOOKUP(JRF!V832,$CH:$CH,1,0),0),"Product Code Required","NA")))))</f>
        <v/>
      </c>
      <c r="CK819" t="str">
        <f>IFERROR(IF(LEN('Journal Template'!F830)&gt;0,"",IF('Journal Template'!A830="","",IF(LEFT('Journal Template'!A830,1)=IFERROR(VLOOKUP(LEFT('Journal Template'!A830,1),Checks!$CF$2:$CF$5,1,0),0),"Product Code Required",IF('Journal Template'!D830="","",IF('Journal Template'!D830=IFERROR(VLOOKUP('Journal Template'!D830,Checks!$CH:$CH,1,0),0),"Product Code Required","NA"))))),"")</f>
        <v/>
      </c>
    </row>
    <row r="820" spans="14:89">
      <c r="N820" t="s">
        <v>4619</v>
      </c>
      <c r="O820" t="s">
        <v>4620</v>
      </c>
      <c r="P820" t="s">
        <v>386</v>
      </c>
      <c r="Q820" s="150" t="str">
        <f>IF(JRF!D833="","",IF(IFERROR(VLOOKUP(JRF!D833,Checks!N:P,3,0),0)="A","","Inactive account in Use"))</f>
        <v/>
      </c>
      <c r="R820" t="str">
        <f>IFERROR(IF('Journal Template'!C1232="","",IF(IFERROR(VLOOKUP('Journal Template'!C1232,Checks!N:P,3,0),0)="A","","Inactive account in Use")),"")</f>
        <v/>
      </c>
      <c r="S820" t="s">
        <v>4621</v>
      </c>
      <c r="T820" t="s">
        <v>386</v>
      </c>
      <c r="U820" t="s">
        <v>393</v>
      </c>
      <c r="V820" s="150" t="str">
        <f>IF(JRF!C833="","",IF(IFERROR(VLOOKUP(JRF!C833,Checks!S:U,3,0),0)="A","Entry with System fund Dept",""))</f>
        <v/>
      </c>
      <c r="W820" t="str">
        <f>IFERROR(IF('Journal Template'!D1232="","",IF(IFERROR(VLOOKUP('Journal Template'!D1232,Checks!S:U,3,0),0)="A","Entry with System fund Dept","")),"")</f>
        <v/>
      </c>
      <c r="X820" t="s">
        <v>4622</v>
      </c>
      <c r="Y820" t="s">
        <v>386</v>
      </c>
      <c r="Z820" t="s">
        <v>4623</v>
      </c>
      <c r="AA820" t="s">
        <v>391</v>
      </c>
      <c r="AB820" t="s">
        <v>125</v>
      </c>
      <c r="AC820" s="150" t="str">
        <f>IFERROR(IF(JRF!C833="","",IF(AND(VLOOKUP(JRF!C833,X:AA,4,0)=JRF!B833,VLOOKUP(JRF!C833,X:Y,2,0)="A"),"","Inactive Dept Combo Error")),"Inactive Dept Combo Error")</f>
        <v/>
      </c>
      <c r="AD820" t="str">
        <f>IFERROR(IF('Journal Template'!D1232="","",IF(AND(VLOOKUP('Journal Template'!D1232,X:AA,4,0)='Journal Template'!A1232,VLOOKUP('Journal Template'!D1232,X:Y,2,0)="A"),"","Inactive Dept Combo Error")),"")</f>
        <v/>
      </c>
      <c r="AK820" s="150" t="str">
        <f>IF(JRF!B833="","",IF(JRF!B833=IFERROR(VLOOKUP(JRF!B833,Checks!AI:AI,1,0),0),"Entry in Branch/Satellite BU's",""))</f>
        <v/>
      </c>
      <c r="AL820" t="str">
        <f>IFERROR(IF('Journal Template'!A1232="","",IF('Journal Template'!A1232=IFERROR(VLOOKUP('Journal Template'!A1232,Checks!AI:AI,1,0),0),"Entry in Branch/Satellite BU's","")),"")</f>
        <v/>
      </c>
      <c r="AO820" s="171"/>
      <c r="AP820" s="171"/>
      <c r="AQ820" s="171"/>
      <c r="AR820" s="171"/>
      <c r="CI820" t="str">
        <f>IF(JRF!F833&gt;0,"",IF(JRF!B833="","",IF(LEFT(JRF!B833,1)=IFERROR(VLOOKUP(LEFT(JRF!B833,1),$CF$2:$CF$5,1,0),0),"Product Code Required",IF(JRF!C833="","",IF(JRF!C833=IFERROR(VLOOKUP(JRF!C833,$CH:$CH,1,0),0),"Product Code Required","NA")))))</f>
        <v/>
      </c>
      <c r="CJ820" t="str">
        <f>IF(JRF!AV833&gt;0,"",IF(JRF!Q833="","",IF(LEFT(JRF!Q833,1)=IFERROR(VLOOKUP(LEFT(JRF!Q833,1),$CF$2:$CF$5,1,0),0),"Product Code Required",IF(JRF!V833="","",IF(JRF!V833=IFERROR(VLOOKUP(JRF!V833,$CH:$CH,1,0),0),"Product Code Required","NA")))))</f>
        <v/>
      </c>
      <c r="CK820" t="str">
        <f>IFERROR(IF(LEN('Journal Template'!F831)&gt;0,"",IF('Journal Template'!A831="","",IF(LEFT('Journal Template'!A831,1)=IFERROR(VLOOKUP(LEFT('Journal Template'!A831,1),Checks!$CF$2:$CF$5,1,0),0),"Product Code Required",IF('Journal Template'!D831="","",IF('Journal Template'!D831=IFERROR(VLOOKUP('Journal Template'!D831,Checks!$CH:$CH,1,0),0),"Product Code Required","NA"))))),"")</f>
        <v/>
      </c>
    </row>
    <row r="821" spans="14:89">
      <c r="N821" t="s">
        <v>4624</v>
      </c>
      <c r="O821" t="s">
        <v>4625</v>
      </c>
      <c r="P821" t="s">
        <v>386</v>
      </c>
      <c r="Q821" s="150" t="str">
        <f>IF(JRF!D834="","",IF(IFERROR(VLOOKUP(JRF!D834,Checks!N:P,3,0),0)="A","","Inactive account in Use"))</f>
        <v/>
      </c>
      <c r="R821" t="str">
        <f>IFERROR(IF('Journal Template'!C1233="","",IF(IFERROR(VLOOKUP('Journal Template'!C1233,Checks!N:P,3,0),0)="A","","Inactive account in Use")),"")</f>
        <v/>
      </c>
      <c r="S821" t="s">
        <v>4626</v>
      </c>
      <c r="T821" t="s">
        <v>386</v>
      </c>
      <c r="U821" t="s">
        <v>393</v>
      </c>
      <c r="V821" s="150" t="str">
        <f>IF(JRF!C834="","",IF(IFERROR(VLOOKUP(JRF!C834,Checks!S:U,3,0),0)="A","Entry with System fund Dept",""))</f>
        <v/>
      </c>
      <c r="W821" t="str">
        <f>IFERROR(IF('Journal Template'!D1233="","",IF(IFERROR(VLOOKUP('Journal Template'!D1233,Checks!S:U,3,0),0)="A","Entry with System fund Dept","")),"")</f>
        <v/>
      </c>
      <c r="X821" t="s">
        <v>3863</v>
      </c>
      <c r="Y821" t="s">
        <v>386</v>
      </c>
      <c r="Z821" t="s">
        <v>4627</v>
      </c>
      <c r="AA821" t="s">
        <v>391</v>
      </c>
      <c r="AB821" t="s">
        <v>125</v>
      </c>
      <c r="AC821" s="150" t="str">
        <f>IFERROR(IF(JRF!C834="","",IF(AND(VLOOKUP(JRF!C834,X:AA,4,0)=JRF!B834,VLOOKUP(JRF!C834,X:Y,2,0)="A"),"","Inactive Dept Combo Error")),"Inactive Dept Combo Error")</f>
        <v/>
      </c>
      <c r="AD821" t="str">
        <f>IFERROR(IF('Journal Template'!D1233="","",IF(AND(VLOOKUP('Journal Template'!D1233,X:AA,4,0)='Journal Template'!A1233,VLOOKUP('Journal Template'!D1233,X:Y,2,0)="A"),"","Inactive Dept Combo Error")),"")</f>
        <v/>
      </c>
      <c r="AK821" s="150" t="str">
        <f>IF(JRF!B834="","",IF(JRF!B834=IFERROR(VLOOKUP(JRF!B834,Checks!AI:AI,1,0),0),"Entry in Branch/Satellite BU's",""))</f>
        <v/>
      </c>
      <c r="AL821" t="str">
        <f>IFERROR(IF('Journal Template'!A1233="","",IF('Journal Template'!A1233=IFERROR(VLOOKUP('Journal Template'!A1233,Checks!AI:AI,1,0),0),"Entry in Branch/Satellite BU's","")),"")</f>
        <v/>
      </c>
      <c r="AO821" s="171"/>
      <c r="AP821" s="171"/>
      <c r="AQ821" s="171"/>
      <c r="AR821" s="171"/>
      <c r="CI821" t="str">
        <f>IF(JRF!F834&gt;0,"",IF(JRF!B834="","",IF(LEFT(JRF!B834,1)=IFERROR(VLOOKUP(LEFT(JRF!B834,1),$CF$2:$CF$5,1,0),0),"Product Code Required",IF(JRF!C834="","",IF(JRF!C834=IFERROR(VLOOKUP(JRF!C834,$CH:$CH,1,0),0),"Product Code Required","NA")))))</f>
        <v/>
      </c>
      <c r="CJ821" t="str">
        <f>IF(JRF!AV834&gt;0,"",IF(JRF!Q834="","",IF(LEFT(JRF!Q834,1)=IFERROR(VLOOKUP(LEFT(JRF!Q834,1),$CF$2:$CF$5,1,0),0),"Product Code Required",IF(JRF!V834="","",IF(JRF!V834=IFERROR(VLOOKUP(JRF!V834,$CH:$CH,1,0),0),"Product Code Required","NA")))))</f>
        <v/>
      </c>
      <c r="CK821" t="str">
        <f>IFERROR(IF(LEN('Journal Template'!F832)&gt;0,"",IF('Journal Template'!A832="","",IF(LEFT('Journal Template'!A832,1)=IFERROR(VLOOKUP(LEFT('Journal Template'!A832,1),Checks!$CF$2:$CF$5,1,0),0),"Product Code Required",IF('Journal Template'!D832="","",IF('Journal Template'!D832=IFERROR(VLOOKUP('Journal Template'!D832,Checks!$CH:$CH,1,0),0),"Product Code Required","NA"))))),"")</f>
        <v/>
      </c>
    </row>
    <row r="822" spans="14:89">
      <c r="N822" t="s">
        <v>4628</v>
      </c>
      <c r="O822" t="s">
        <v>4629</v>
      </c>
      <c r="P822" t="s">
        <v>386</v>
      </c>
      <c r="Q822" s="150" t="str">
        <f>IF(JRF!D835="","",IF(IFERROR(VLOOKUP(JRF!D835,Checks!N:P,3,0),0)="A","","Inactive account in Use"))</f>
        <v/>
      </c>
      <c r="R822" t="str">
        <f>IFERROR(IF('Journal Template'!C1234="","",IF(IFERROR(VLOOKUP('Journal Template'!C1234,Checks!N:P,3,0),0)="A","","Inactive account in Use")),"")</f>
        <v/>
      </c>
      <c r="S822" t="s">
        <v>4630</v>
      </c>
      <c r="T822" t="s">
        <v>386</v>
      </c>
      <c r="U822" t="s">
        <v>393</v>
      </c>
      <c r="V822" s="150" t="str">
        <f>IF(JRF!C835="","",IF(IFERROR(VLOOKUP(JRF!C835,Checks!S:U,3,0),0)="A","Entry with System fund Dept",""))</f>
        <v/>
      </c>
      <c r="W822" t="str">
        <f>IFERROR(IF('Journal Template'!D1234="","",IF(IFERROR(VLOOKUP('Journal Template'!D1234,Checks!S:U,3,0),0)="A","Entry with System fund Dept","")),"")</f>
        <v/>
      </c>
      <c r="X822" t="s">
        <v>4631</v>
      </c>
      <c r="Y822" t="s">
        <v>386</v>
      </c>
      <c r="Z822" t="s">
        <v>4632</v>
      </c>
      <c r="AA822" t="s">
        <v>391</v>
      </c>
      <c r="AB822" t="s">
        <v>125</v>
      </c>
      <c r="AC822" s="150" t="str">
        <f>IFERROR(IF(JRF!C835="","",IF(AND(VLOOKUP(JRF!C835,X:AA,4,0)=JRF!B835,VLOOKUP(JRF!C835,X:Y,2,0)="A"),"","Inactive Dept Combo Error")),"Inactive Dept Combo Error")</f>
        <v/>
      </c>
      <c r="AD822" t="str">
        <f>IFERROR(IF('Journal Template'!D1234="","",IF(AND(VLOOKUP('Journal Template'!D1234,X:AA,4,0)='Journal Template'!A1234,VLOOKUP('Journal Template'!D1234,X:Y,2,0)="A"),"","Inactive Dept Combo Error")),"")</f>
        <v/>
      </c>
      <c r="AK822" s="150" t="str">
        <f>IF(JRF!B835="","",IF(JRF!B835=IFERROR(VLOOKUP(JRF!B835,Checks!AI:AI,1,0),0),"Entry in Branch/Satellite BU's",""))</f>
        <v/>
      </c>
      <c r="AL822" t="str">
        <f>IFERROR(IF('Journal Template'!A1234="","",IF('Journal Template'!A1234=IFERROR(VLOOKUP('Journal Template'!A1234,Checks!AI:AI,1,0),0),"Entry in Branch/Satellite BU's","")),"")</f>
        <v/>
      </c>
      <c r="AO822" s="171"/>
      <c r="AP822" s="171"/>
      <c r="AQ822" s="171"/>
      <c r="AR822" s="171"/>
      <c r="CI822" t="str">
        <f>IF(JRF!F835&gt;0,"",IF(JRF!B835="","",IF(LEFT(JRF!B835,1)=IFERROR(VLOOKUP(LEFT(JRF!B835,1),$CF$2:$CF$5,1,0),0),"Product Code Required",IF(JRF!C835="","",IF(JRF!C835=IFERROR(VLOOKUP(JRF!C835,$CH:$CH,1,0),0),"Product Code Required","NA")))))</f>
        <v/>
      </c>
      <c r="CJ822" t="str">
        <f>IF(JRF!AV835&gt;0,"",IF(JRF!Q835="","",IF(LEFT(JRF!Q835,1)=IFERROR(VLOOKUP(LEFT(JRF!Q835,1),$CF$2:$CF$5,1,0),0),"Product Code Required",IF(JRF!V835="","",IF(JRF!V835=IFERROR(VLOOKUP(JRF!V835,$CH:$CH,1,0),0),"Product Code Required","NA")))))</f>
        <v/>
      </c>
      <c r="CK822" t="str">
        <f>IFERROR(IF(LEN('Journal Template'!F833)&gt;0,"",IF('Journal Template'!A833="","",IF(LEFT('Journal Template'!A833,1)=IFERROR(VLOOKUP(LEFT('Journal Template'!A833,1),Checks!$CF$2:$CF$5,1,0),0),"Product Code Required",IF('Journal Template'!D833="","",IF('Journal Template'!D833=IFERROR(VLOOKUP('Journal Template'!D833,Checks!$CH:$CH,1,0),0),"Product Code Required","NA"))))),"")</f>
        <v/>
      </c>
    </row>
    <row r="823" spans="14:89">
      <c r="N823" t="s">
        <v>4633</v>
      </c>
      <c r="O823" t="s">
        <v>4634</v>
      </c>
      <c r="P823" t="s">
        <v>386</v>
      </c>
      <c r="Q823" s="150" t="str">
        <f>IF(JRF!D836="","",IF(IFERROR(VLOOKUP(JRF!D836,Checks!N:P,3,0),0)="A","","Inactive account in Use"))</f>
        <v/>
      </c>
      <c r="R823" t="str">
        <f>IFERROR(IF('Journal Template'!C1235="","",IF(IFERROR(VLOOKUP('Journal Template'!C1235,Checks!N:P,3,0),0)="A","","Inactive account in Use")),"")</f>
        <v/>
      </c>
      <c r="S823" t="s">
        <v>4635</v>
      </c>
      <c r="T823" t="s">
        <v>386</v>
      </c>
      <c r="U823" t="s">
        <v>393</v>
      </c>
      <c r="V823" s="150" t="str">
        <f>IF(JRF!C836="","",IF(IFERROR(VLOOKUP(JRF!C836,Checks!S:U,3,0),0)="A","Entry with System fund Dept",""))</f>
        <v/>
      </c>
      <c r="W823" t="str">
        <f>IFERROR(IF('Journal Template'!D1235="","",IF(IFERROR(VLOOKUP('Journal Template'!D1235,Checks!S:U,3,0),0)="A","Entry with System fund Dept","")),"")</f>
        <v/>
      </c>
      <c r="X823" t="s">
        <v>3867</v>
      </c>
      <c r="Y823" t="s">
        <v>386</v>
      </c>
      <c r="Z823" t="s">
        <v>4636</v>
      </c>
      <c r="AA823" t="s">
        <v>391</v>
      </c>
      <c r="AB823" t="s">
        <v>125</v>
      </c>
      <c r="AC823" s="150" t="str">
        <f>IFERROR(IF(JRF!C836="","",IF(AND(VLOOKUP(JRF!C836,X:AA,4,0)=JRF!B836,VLOOKUP(JRF!C836,X:Y,2,0)="A"),"","Inactive Dept Combo Error")),"Inactive Dept Combo Error")</f>
        <v/>
      </c>
      <c r="AD823" t="str">
        <f>IFERROR(IF('Journal Template'!D1235="","",IF(AND(VLOOKUP('Journal Template'!D1235,X:AA,4,0)='Journal Template'!A1235,VLOOKUP('Journal Template'!D1235,X:Y,2,0)="A"),"","Inactive Dept Combo Error")),"")</f>
        <v/>
      </c>
      <c r="AK823" s="150" t="str">
        <f>IF(JRF!B836="","",IF(JRF!B836=IFERROR(VLOOKUP(JRF!B836,Checks!AI:AI,1,0),0),"Entry in Branch/Satellite BU's",""))</f>
        <v/>
      </c>
      <c r="AL823" t="str">
        <f>IFERROR(IF('Journal Template'!A1235="","",IF('Journal Template'!A1235=IFERROR(VLOOKUP('Journal Template'!A1235,Checks!AI:AI,1,0),0),"Entry in Branch/Satellite BU's","")),"")</f>
        <v/>
      </c>
      <c r="AO823" s="171"/>
      <c r="AP823" s="171"/>
      <c r="AQ823" s="171"/>
      <c r="AR823" s="171"/>
      <c r="CI823" t="str">
        <f>IF(JRF!F836&gt;0,"",IF(JRF!B836="","",IF(LEFT(JRF!B836,1)=IFERROR(VLOOKUP(LEFT(JRF!B836,1),$CF$2:$CF$5,1,0),0),"Product Code Required",IF(JRF!C836="","",IF(JRF!C836=IFERROR(VLOOKUP(JRF!C836,$CH:$CH,1,0),0),"Product Code Required","NA")))))</f>
        <v/>
      </c>
      <c r="CJ823" t="str">
        <f>IF(JRF!AV836&gt;0,"",IF(JRF!Q836="","",IF(LEFT(JRF!Q836,1)=IFERROR(VLOOKUP(LEFT(JRF!Q836,1),$CF$2:$CF$5,1,0),0),"Product Code Required",IF(JRF!V836="","",IF(JRF!V836=IFERROR(VLOOKUP(JRF!V836,$CH:$CH,1,0),0),"Product Code Required","NA")))))</f>
        <v/>
      </c>
      <c r="CK823" t="str">
        <f>IFERROR(IF(LEN('Journal Template'!F834)&gt;0,"",IF('Journal Template'!A834="","",IF(LEFT('Journal Template'!A834,1)=IFERROR(VLOOKUP(LEFT('Journal Template'!A834,1),Checks!$CF$2:$CF$5,1,0),0),"Product Code Required",IF('Journal Template'!D834="","",IF('Journal Template'!D834=IFERROR(VLOOKUP('Journal Template'!D834,Checks!$CH:$CH,1,0),0),"Product Code Required","NA"))))),"")</f>
        <v/>
      </c>
    </row>
    <row r="824" spans="14:89">
      <c r="N824" t="s">
        <v>4637</v>
      </c>
      <c r="O824" t="s">
        <v>4638</v>
      </c>
      <c r="P824" t="s">
        <v>386</v>
      </c>
      <c r="Q824" s="150" t="str">
        <f>IF(JRF!D837="","",IF(IFERROR(VLOOKUP(JRF!D837,Checks!N:P,3,0),0)="A","","Inactive account in Use"))</f>
        <v/>
      </c>
      <c r="R824" t="str">
        <f>IFERROR(IF('Journal Template'!C1236="","",IF(IFERROR(VLOOKUP('Journal Template'!C1236,Checks!N:P,3,0),0)="A","","Inactive account in Use")),"")</f>
        <v/>
      </c>
      <c r="S824" t="s">
        <v>4639</v>
      </c>
      <c r="T824" t="s">
        <v>386</v>
      </c>
      <c r="U824" t="s">
        <v>393</v>
      </c>
      <c r="V824" s="150" t="str">
        <f>IF(JRF!C837="","",IF(IFERROR(VLOOKUP(JRF!C837,Checks!S:U,3,0),0)="A","Entry with System fund Dept",""))</f>
        <v/>
      </c>
      <c r="W824" t="str">
        <f>IFERROR(IF('Journal Template'!D1236="","",IF(IFERROR(VLOOKUP('Journal Template'!D1236,Checks!S:U,3,0),0)="A","Entry with System fund Dept","")),"")</f>
        <v/>
      </c>
      <c r="X824" t="s">
        <v>4328</v>
      </c>
      <c r="Y824" t="s">
        <v>386</v>
      </c>
      <c r="Z824" t="s">
        <v>4640</v>
      </c>
      <c r="AA824" t="s">
        <v>391</v>
      </c>
      <c r="AB824" t="s">
        <v>125</v>
      </c>
      <c r="AC824" s="150" t="str">
        <f>IFERROR(IF(JRF!C837="","",IF(AND(VLOOKUP(JRF!C837,X:AA,4,0)=JRF!B837,VLOOKUP(JRF!C837,X:Y,2,0)="A"),"","Inactive Dept Combo Error")),"Inactive Dept Combo Error")</f>
        <v/>
      </c>
      <c r="AD824" t="str">
        <f>IFERROR(IF('Journal Template'!D1236="","",IF(AND(VLOOKUP('Journal Template'!D1236,X:AA,4,0)='Journal Template'!A1236,VLOOKUP('Journal Template'!D1236,X:Y,2,0)="A"),"","Inactive Dept Combo Error")),"")</f>
        <v/>
      </c>
      <c r="AK824" s="150" t="str">
        <f>IF(JRF!B837="","",IF(JRF!B837=IFERROR(VLOOKUP(JRF!B837,Checks!AI:AI,1,0),0),"Entry in Branch/Satellite BU's",""))</f>
        <v/>
      </c>
      <c r="AL824" t="str">
        <f>IFERROR(IF('Journal Template'!A1236="","",IF('Journal Template'!A1236=IFERROR(VLOOKUP('Journal Template'!A1236,Checks!AI:AI,1,0),0),"Entry in Branch/Satellite BU's","")),"")</f>
        <v/>
      </c>
      <c r="AO824" s="171"/>
      <c r="AP824" s="171"/>
      <c r="AQ824" s="171"/>
      <c r="AR824" s="171"/>
      <c r="CI824" t="str">
        <f>IF(JRF!F837&gt;0,"",IF(JRF!B837="","",IF(LEFT(JRF!B837,1)=IFERROR(VLOOKUP(LEFT(JRF!B837,1),$CF$2:$CF$5,1,0),0),"Product Code Required",IF(JRF!C837="","",IF(JRF!C837=IFERROR(VLOOKUP(JRF!C837,$CH:$CH,1,0),0),"Product Code Required","NA")))))</f>
        <v/>
      </c>
      <c r="CJ824" t="str">
        <f>IF(JRF!AV837&gt;0,"",IF(JRF!Q837="","",IF(LEFT(JRF!Q837,1)=IFERROR(VLOOKUP(LEFT(JRF!Q837,1),$CF$2:$CF$5,1,0),0),"Product Code Required",IF(JRF!V837="","",IF(JRF!V837=IFERROR(VLOOKUP(JRF!V837,$CH:$CH,1,0),0),"Product Code Required","NA")))))</f>
        <v/>
      </c>
      <c r="CK824" t="str">
        <f>IFERROR(IF(LEN('Journal Template'!F835)&gt;0,"",IF('Journal Template'!A835="","",IF(LEFT('Journal Template'!A835,1)=IFERROR(VLOOKUP(LEFT('Journal Template'!A835,1),Checks!$CF$2:$CF$5,1,0),0),"Product Code Required",IF('Journal Template'!D835="","",IF('Journal Template'!D835=IFERROR(VLOOKUP('Journal Template'!D835,Checks!$CH:$CH,1,0),0),"Product Code Required","NA"))))),"")</f>
        <v/>
      </c>
    </row>
    <row r="825" spans="14:89">
      <c r="N825" t="s">
        <v>4641</v>
      </c>
      <c r="O825" t="s">
        <v>4642</v>
      </c>
      <c r="P825" t="s">
        <v>386</v>
      </c>
      <c r="Q825" s="150" t="str">
        <f>IF(JRF!D838="","",IF(IFERROR(VLOOKUP(JRF!D838,Checks!N:P,3,0),0)="A","","Inactive account in Use"))</f>
        <v/>
      </c>
      <c r="R825" t="str">
        <f>IFERROR(IF('Journal Template'!C1237="","",IF(IFERROR(VLOOKUP('Journal Template'!C1237,Checks!N:P,3,0),0)="A","","Inactive account in Use")),"")</f>
        <v/>
      </c>
      <c r="S825" t="s">
        <v>4643</v>
      </c>
      <c r="T825" t="s">
        <v>386</v>
      </c>
      <c r="U825" t="s">
        <v>393</v>
      </c>
      <c r="V825" s="150" t="str">
        <f>IF(JRF!C838="","",IF(IFERROR(VLOOKUP(JRF!C838,Checks!S:U,3,0),0)="A","Entry with System fund Dept",""))</f>
        <v/>
      </c>
      <c r="W825" t="str">
        <f>IFERROR(IF('Journal Template'!D1237="","",IF(IFERROR(VLOOKUP('Journal Template'!D1237,Checks!S:U,3,0),0)="A","Entry with System fund Dept","")),"")</f>
        <v/>
      </c>
      <c r="X825" t="s">
        <v>4644</v>
      </c>
      <c r="Y825" t="s">
        <v>389</v>
      </c>
      <c r="Z825" t="s">
        <v>4645</v>
      </c>
      <c r="AA825" t="s">
        <v>391</v>
      </c>
      <c r="AB825" t="s">
        <v>125</v>
      </c>
      <c r="AC825" s="150" t="str">
        <f>IFERROR(IF(JRF!C838="","",IF(AND(VLOOKUP(JRF!C838,X:AA,4,0)=JRF!B838,VLOOKUP(JRF!C838,X:Y,2,0)="A"),"","Inactive Dept Combo Error")),"Inactive Dept Combo Error")</f>
        <v/>
      </c>
      <c r="AD825" t="str">
        <f>IFERROR(IF('Journal Template'!D1237="","",IF(AND(VLOOKUP('Journal Template'!D1237,X:AA,4,0)='Journal Template'!A1237,VLOOKUP('Journal Template'!D1237,X:Y,2,0)="A"),"","Inactive Dept Combo Error")),"")</f>
        <v/>
      </c>
      <c r="AK825" s="150" t="str">
        <f>IF(JRF!B838="","",IF(JRF!B838=IFERROR(VLOOKUP(JRF!B838,Checks!AI:AI,1,0),0),"Entry in Branch/Satellite BU's",""))</f>
        <v/>
      </c>
      <c r="AL825" t="str">
        <f>IFERROR(IF('Journal Template'!A1237="","",IF('Journal Template'!A1237=IFERROR(VLOOKUP('Journal Template'!A1237,Checks!AI:AI,1,0),0),"Entry in Branch/Satellite BU's","")),"")</f>
        <v/>
      </c>
      <c r="AO825" s="171"/>
      <c r="AP825" s="171"/>
      <c r="AQ825" s="171"/>
      <c r="AR825" s="171"/>
      <c r="CI825" t="str">
        <f>IF(JRF!F838&gt;0,"",IF(JRF!B838="","",IF(LEFT(JRF!B838,1)=IFERROR(VLOOKUP(LEFT(JRF!B838,1),$CF$2:$CF$5,1,0),0),"Product Code Required",IF(JRF!C838="","",IF(JRF!C838=IFERROR(VLOOKUP(JRF!C838,$CH:$CH,1,0),0),"Product Code Required","NA")))))</f>
        <v/>
      </c>
      <c r="CJ825" t="str">
        <f>IF(JRF!AV838&gt;0,"",IF(JRF!Q838="","",IF(LEFT(JRF!Q838,1)=IFERROR(VLOOKUP(LEFT(JRF!Q838,1),$CF$2:$CF$5,1,0),0),"Product Code Required",IF(JRF!V838="","",IF(JRF!V838=IFERROR(VLOOKUP(JRF!V838,$CH:$CH,1,0),0),"Product Code Required","NA")))))</f>
        <v/>
      </c>
      <c r="CK825" t="str">
        <f>IFERROR(IF(LEN('Journal Template'!F836)&gt;0,"",IF('Journal Template'!A836="","",IF(LEFT('Journal Template'!A836,1)=IFERROR(VLOOKUP(LEFT('Journal Template'!A836,1),Checks!$CF$2:$CF$5,1,0),0),"Product Code Required",IF('Journal Template'!D836="","",IF('Journal Template'!D836=IFERROR(VLOOKUP('Journal Template'!D836,Checks!$CH:$CH,1,0),0),"Product Code Required","NA"))))),"")</f>
        <v/>
      </c>
    </row>
    <row r="826" spans="14:89">
      <c r="N826" t="s">
        <v>4646</v>
      </c>
      <c r="O826" t="s">
        <v>4647</v>
      </c>
      <c r="P826" t="s">
        <v>386</v>
      </c>
      <c r="Q826" s="150" t="str">
        <f>IF(JRF!D839="","",IF(IFERROR(VLOOKUP(JRF!D839,Checks!N:P,3,0),0)="A","","Inactive account in Use"))</f>
        <v/>
      </c>
      <c r="R826" t="str">
        <f>IFERROR(IF('Journal Template'!C1238="","",IF(IFERROR(VLOOKUP('Journal Template'!C1238,Checks!N:P,3,0),0)="A","","Inactive account in Use")),"")</f>
        <v/>
      </c>
      <c r="S826" t="s">
        <v>4648</v>
      </c>
      <c r="T826" t="s">
        <v>386</v>
      </c>
      <c r="U826" t="s">
        <v>393</v>
      </c>
      <c r="V826" s="150" t="str">
        <f>IF(JRF!C839="","",IF(IFERROR(VLOOKUP(JRF!C839,Checks!S:U,3,0),0)="A","Entry with System fund Dept",""))</f>
        <v/>
      </c>
      <c r="W826" t="str">
        <f>IFERROR(IF('Journal Template'!D1238="","",IF(IFERROR(VLOOKUP('Journal Template'!D1238,Checks!S:U,3,0),0)="A","Entry with System fund Dept","")),"")</f>
        <v/>
      </c>
      <c r="X826" t="s">
        <v>4649</v>
      </c>
      <c r="Y826" t="s">
        <v>386</v>
      </c>
      <c r="Z826" t="s">
        <v>4650</v>
      </c>
      <c r="AA826" t="s">
        <v>391</v>
      </c>
      <c r="AB826" t="s">
        <v>125</v>
      </c>
      <c r="AC826" s="150" t="str">
        <f>IFERROR(IF(JRF!C839="","",IF(AND(VLOOKUP(JRF!C839,X:AA,4,0)=JRF!B839,VLOOKUP(JRF!C839,X:Y,2,0)="A"),"","Inactive Dept Combo Error")),"Inactive Dept Combo Error")</f>
        <v/>
      </c>
      <c r="AD826" t="str">
        <f>IFERROR(IF('Journal Template'!D1238="","",IF(AND(VLOOKUP('Journal Template'!D1238,X:AA,4,0)='Journal Template'!A1238,VLOOKUP('Journal Template'!D1238,X:Y,2,0)="A"),"","Inactive Dept Combo Error")),"")</f>
        <v/>
      </c>
      <c r="AK826" s="150" t="str">
        <f>IF(JRF!B839="","",IF(JRF!B839=IFERROR(VLOOKUP(JRF!B839,Checks!AI:AI,1,0),0),"Entry in Branch/Satellite BU's",""))</f>
        <v/>
      </c>
      <c r="AL826" t="str">
        <f>IFERROR(IF('Journal Template'!A1238="","",IF('Journal Template'!A1238=IFERROR(VLOOKUP('Journal Template'!A1238,Checks!AI:AI,1,0),0),"Entry in Branch/Satellite BU's","")),"")</f>
        <v/>
      </c>
      <c r="AO826" s="171"/>
      <c r="AP826" s="171"/>
      <c r="AQ826" s="171"/>
      <c r="AR826" s="171"/>
      <c r="CI826" t="str">
        <f>IF(JRF!F839&gt;0,"",IF(JRF!B839="","",IF(LEFT(JRF!B839,1)=IFERROR(VLOOKUP(LEFT(JRF!B839,1),$CF$2:$CF$5,1,0),0),"Product Code Required",IF(JRF!C839="","",IF(JRF!C839=IFERROR(VLOOKUP(JRF!C839,$CH:$CH,1,0),0),"Product Code Required","NA")))))</f>
        <v/>
      </c>
      <c r="CJ826" t="str">
        <f>IF(JRF!AV839&gt;0,"",IF(JRF!Q839="","",IF(LEFT(JRF!Q839,1)=IFERROR(VLOOKUP(LEFT(JRF!Q839,1),$CF$2:$CF$5,1,0),0),"Product Code Required",IF(JRF!V839="","",IF(JRF!V839=IFERROR(VLOOKUP(JRF!V839,$CH:$CH,1,0),0),"Product Code Required","NA")))))</f>
        <v/>
      </c>
      <c r="CK826" t="str">
        <f>IFERROR(IF(LEN('Journal Template'!F837)&gt;0,"",IF('Journal Template'!A837="","",IF(LEFT('Journal Template'!A837,1)=IFERROR(VLOOKUP(LEFT('Journal Template'!A837,1),Checks!$CF$2:$CF$5,1,0),0),"Product Code Required",IF('Journal Template'!D837="","",IF('Journal Template'!D837=IFERROR(VLOOKUP('Journal Template'!D837,Checks!$CH:$CH,1,0),0),"Product Code Required","NA"))))),"")</f>
        <v/>
      </c>
    </row>
    <row r="827" spans="14:89">
      <c r="N827" t="s">
        <v>4651</v>
      </c>
      <c r="O827" t="s">
        <v>4652</v>
      </c>
      <c r="P827" t="s">
        <v>386</v>
      </c>
      <c r="Q827" s="150" t="str">
        <f>IF(JRF!D840="","",IF(IFERROR(VLOOKUP(JRF!D840,Checks!N:P,3,0),0)="A","","Inactive account in Use"))</f>
        <v/>
      </c>
      <c r="R827" t="str">
        <f>IFERROR(IF('Journal Template'!C1239="","",IF(IFERROR(VLOOKUP('Journal Template'!C1239,Checks!N:P,3,0),0)="A","","Inactive account in Use")),"")</f>
        <v/>
      </c>
      <c r="S827" t="s">
        <v>4653</v>
      </c>
      <c r="T827" t="s">
        <v>386</v>
      </c>
      <c r="U827" t="s">
        <v>393</v>
      </c>
      <c r="V827" s="150" t="str">
        <f>IF(JRF!C840="","",IF(IFERROR(VLOOKUP(JRF!C840,Checks!S:U,3,0),0)="A","Entry with System fund Dept",""))</f>
        <v/>
      </c>
      <c r="W827" t="str">
        <f>IFERROR(IF('Journal Template'!D1239="","",IF(IFERROR(VLOOKUP('Journal Template'!D1239,Checks!S:U,3,0),0)="A","Entry with System fund Dept","")),"")</f>
        <v/>
      </c>
      <c r="X827" t="s">
        <v>4654</v>
      </c>
      <c r="Y827" t="s">
        <v>386</v>
      </c>
      <c r="Z827" t="s">
        <v>4655</v>
      </c>
      <c r="AA827" t="s">
        <v>391</v>
      </c>
      <c r="AB827" t="s">
        <v>125</v>
      </c>
      <c r="AC827" s="150" t="str">
        <f>IFERROR(IF(JRF!C840="","",IF(AND(VLOOKUP(JRF!C840,X:AA,4,0)=JRF!B840,VLOOKUP(JRF!C840,X:Y,2,0)="A"),"","Inactive Dept Combo Error")),"Inactive Dept Combo Error")</f>
        <v/>
      </c>
      <c r="AD827" t="str">
        <f>IFERROR(IF('Journal Template'!D1239="","",IF(AND(VLOOKUP('Journal Template'!D1239,X:AA,4,0)='Journal Template'!A1239,VLOOKUP('Journal Template'!D1239,X:Y,2,0)="A"),"","Inactive Dept Combo Error")),"")</f>
        <v/>
      </c>
      <c r="AK827" s="150" t="str">
        <f>IF(JRF!B840="","",IF(JRF!B840=IFERROR(VLOOKUP(JRF!B840,Checks!AI:AI,1,0),0),"Entry in Branch/Satellite BU's",""))</f>
        <v/>
      </c>
      <c r="AL827" t="str">
        <f>IFERROR(IF('Journal Template'!A1239="","",IF('Journal Template'!A1239=IFERROR(VLOOKUP('Journal Template'!A1239,Checks!AI:AI,1,0),0),"Entry in Branch/Satellite BU's","")),"")</f>
        <v/>
      </c>
      <c r="AO827" s="171"/>
      <c r="AP827" s="171"/>
      <c r="AQ827" s="171"/>
      <c r="AR827" s="171"/>
      <c r="CI827" t="str">
        <f>IF(JRF!F840&gt;0,"",IF(JRF!B840="","",IF(LEFT(JRF!B840,1)=IFERROR(VLOOKUP(LEFT(JRF!B840,1),$CF$2:$CF$5,1,0),0),"Product Code Required",IF(JRF!C840="","",IF(JRF!C840=IFERROR(VLOOKUP(JRF!C840,$CH:$CH,1,0),0),"Product Code Required","NA")))))</f>
        <v/>
      </c>
      <c r="CJ827" t="str">
        <f>IF(JRF!AV840&gt;0,"",IF(JRF!Q840="","",IF(LEFT(JRF!Q840,1)=IFERROR(VLOOKUP(LEFT(JRF!Q840,1),$CF$2:$CF$5,1,0),0),"Product Code Required",IF(JRF!V840="","",IF(JRF!V840=IFERROR(VLOOKUP(JRF!V840,$CH:$CH,1,0),0),"Product Code Required","NA")))))</f>
        <v/>
      </c>
      <c r="CK827" t="str">
        <f>IFERROR(IF(LEN('Journal Template'!F838)&gt;0,"",IF('Journal Template'!A838="","",IF(LEFT('Journal Template'!A838,1)=IFERROR(VLOOKUP(LEFT('Journal Template'!A838,1),Checks!$CF$2:$CF$5,1,0),0),"Product Code Required",IF('Journal Template'!D838="","",IF('Journal Template'!D838=IFERROR(VLOOKUP('Journal Template'!D838,Checks!$CH:$CH,1,0),0),"Product Code Required","NA"))))),"")</f>
        <v/>
      </c>
    </row>
    <row r="828" spans="14:89">
      <c r="N828" t="s">
        <v>4656</v>
      </c>
      <c r="O828" t="s">
        <v>4657</v>
      </c>
      <c r="P828" t="s">
        <v>386</v>
      </c>
      <c r="Q828" s="150" t="str">
        <f>IF(JRF!D841="","",IF(IFERROR(VLOOKUP(JRF!D841,Checks!N:P,3,0),0)="A","","Inactive account in Use"))</f>
        <v/>
      </c>
      <c r="R828" t="str">
        <f>IFERROR(IF('Journal Template'!C1240="","",IF(IFERROR(VLOOKUP('Journal Template'!C1240,Checks!N:P,3,0),0)="A","","Inactive account in Use")),"")</f>
        <v/>
      </c>
      <c r="S828" t="s">
        <v>4658</v>
      </c>
      <c r="T828" t="s">
        <v>386</v>
      </c>
      <c r="U828" t="s">
        <v>381</v>
      </c>
      <c r="V828" s="150" t="str">
        <f>IF(JRF!C841="","",IF(IFERROR(VLOOKUP(JRF!C841,Checks!S:U,3,0),0)="A","Entry with System fund Dept",""))</f>
        <v/>
      </c>
      <c r="W828" t="str">
        <f>IFERROR(IF('Journal Template'!D1240="","",IF(IFERROR(VLOOKUP('Journal Template'!D1240,Checks!S:U,3,0),0)="A","Entry with System fund Dept","")),"")</f>
        <v/>
      </c>
      <c r="X828" t="s">
        <v>4659</v>
      </c>
      <c r="Y828" t="s">
        <v>389</v>
      </c>
      <c r="Z828" t="s">
        <v>4660</v>
      </c>
      <c r="AA828" t="s">
        <v>391</v>
      </c>
      <c r="AB828" t="s">
        <v>125</v>
      </c>
      <c r="AC828" s="150" t="str">
        <f>IFERROR(IF(JRF!C841="","",IF(AND(VLOOKUP(JRF!C841,X:AA,4,0)=JRF!B841,VLOOKUP(JRF!C841,X:Y,2,0)="A"),"","Inactive Dept Combo Error")),"Inactive Dept Combo Error")</f>
        <v/>
      </c>
      <c r="AD828" t="str">
        <f>IFERROR(IF('Journal Template'!D1240="","",IF(AND(VLOOKUP('Journal Template'!D1240,X:AA,4,0)='Journal Template'!A1240,VLOOKUP('Journal Template'!D1240,X:Y,2,0)="A"),"","Inactive Dept Combo Error")),"")</f>
        <v/>
      </c>
      <c r="AK828" s="150" t="str">
        <f>IF(JRF!B841="","",IF(JRF!B841=IFERROR(VLOOKUP(JRF!B841,Checks!AI:AI,1,0),0),"Entry in Branch/Satellite BU's",""))</f>
        <v/>
      </c>
      <c r="AL828" t="str">
        <f>IFERROR(IF('Journal Template'!A1240="","",IF('Journal Template'!A1240=IFERROR(VLOOKUP('Journal Template'!A1240,Checks!AI:AI,1,0),0),"Entry in Branch/Satellite BU's","")),"")</f>
        <v/>
      </c>
      <c r="AO828" s="171"/>
      <c r="AP828" s="171"/>
      <c r="AQ828" s="171"/>
      <c r="AR828" s="171"/>
      <c r="CI828" t="str">
        <f>IF(JRF!F841&gt;0,"",IF(JRF!B841="","",IF(LEFT(JRF!B841,1)=IFERROR(VLOOKUP(LEFT(JRF!B841,1),$CF$2:$CF$5,1,0),0),"Product Code Required",IF(JRF!C841="","",IF(JRF!C841=IFERROR(VLOOKUP(JRF!C841,$CH:$CH,1,0),0),"Product Code Required","NA")))))</f>
        <v/>
      </c>
      <c r="CJ828" t="str">
        <f>IF(JRF!AV841&gt;0,"",IF(JRF!Q841="","",IF(LEFT(JRF!Q841,1)=IFERROR(VLOOKUP(LEFT(JRF!Q841,1),$CF$2:$CF$5,1,0),0),"Product Code Required",IF(JRF!V841="","",IF(JRF!V841=IFERROR(VLOOKUP(JRF!V841,$CH:$CH,1,0),0),"Product Code Required","NA")))))</f>
        <v/>
      </c>
      <c r="CK828" t="str">
        <f>IFERROR(IF(LEN('Journal Template'!F839)&gt;0,"",IF('Journal Template'!A839="","",IF(LEFT('Journal Template'!A839,1)=IFERROR(VLOOKUP(LEFT('Journal Template'!A839,1),Checks!$CF$2:$CF$5,1,0),0),"Product Code Required",IF('Journal Template'!D839="","",IF('Journal Template'!D839=IFERROR(VLOOKUP('Journal Template'!D839,Checks!$CH:$CH,1,0),0),"Product Code Required","NA"))))),"")</f>
        <v/>
      </c>
    </row>
    <row r="829" spans="14:89">
      <c r="N829" t="s">
        <v>4661</v>
      </c>
      <c r="O829" t="s">
        <v>4662</v>
      </c>
      <c r="P829" t="s">
        <v>386</v>
      </c>
      <c r="Q829" s="150" t="str">
        <f>IF(JRF!D842="","",IF(IFERROR(VLOOKUP(JRF!D842,Checks!N:P,3,0),0)="A","","Inactive account in Use"))</f>
        <v/>
      </c>
      <c r="R829" t="str">
        <f>IFERROR(IF('Journal Template'!C1241="","",IF(IFERROR(VLOOKUP('Journal Template'!C1241,Checks!N:P,3,0),0)="A","","Inactive account in Use")),"")</f>
        <v/>
      </c>
      <c r="S829" t="s">
        <v>4663</v>
      </c>
      <c r="T829" t="s">
        <v>386</v>
      </c>
      <c r="U829" t="s">
        <v>381</v>
      </c>
      <c r="V829" s="150" t="str">
        <f>IF(JRF!C842="","",IF(IFERROR(VLOOKUP(JRF!C842,Checks!S:U,3,0),0)="A","Entry with System fund Dept",""))</f>
        <v/>
      </c>
      <c r="W829" t="str">
        <f>IFERROR(IF('Journal Template'!D1241="","",IF(IFERROR(VLOOKUP('Journal Template'!D1241,Checks!S:U,3,0),0)="A","Entry with System fund Dept","")),"")</f>
        <v/>
      </c>
      <c r="X829" t="s">
        <v>4664</v>
      </c>
      <c r="Y829" t="s">
        <v>389</v>
      </c>
      <c r="Z829" t="s">
        <v>4614</v>
      </c>
      <c r="AA829" t="s">
        <v>391</v>
      </c>
      <c r="AB829" t="s">
        <v>125</v>
      </c>
      <c r="AC829" s="150" t="str">
        <f>IFERROR(IF(JRF!C842="","",IF(AND(VLOOKUP(JRF!C842,X:AA,4,0)=JRF!B842,VLOOKUP(JRF!C842,X:Y,2,0)="A"),"","Inactive Dept Combo Error")),"Inactive Dept Combo Error")</f>
        <v/>
      </c>
      <c r="AD829" t="str">
        <f>IFERROR(IF('Journal Template'!D1241="","",IF(AND(VLOOKUP('Journal Template'!D1241,X:AA,4,0)='Journal Template'!A1241,VLOOKUP('Journal Template'!D1241,X:Y,2,0)="A"),"","Inactive Dept Combo Error")),"")</f>
        <v/>
      </c>
      <c r="AK829" s="150" t="str">
        <f>IF(JRF!B842="","",IF(JRF!B842=IFERROR(VLOOKUP(JRF!B842,Checks!AI:AI,1,0),0),"Entry in Branch/Satellite BU's",""))</f>
        <v/>
      </c>
      <c r="AL829" t="str">
        <f>IFERROR(IF('Journal Template'!A1241="","",IF('Journal Template'!A1241=IFERROR(VLOOKUP('Journal Template'!A1241,Checks!AI:AI,1,0),0),"Entry in Branch/Satellite BU's","")),"")</f>
        <v/>
      </c>
      <c r="AO829" s="171"/>
      <c r="AP829" s="171"/>
      <c r="AQ829" s="171"/>
      <c r="AR829" s="171"/>
      <c r="CI829" t="str">
        <f>IF(JRF!F842&gt;0,"",IF(JRF!B842="","",IF(LEFT(JRF!B842,1)=IFERROR(VLOOKUP(LEFT(JRF!B842,1),$CF$2:$CF$5,1,0),0),"Product Code Required",IF(JRF!C842="","",IF(JRF!C842=IFERROR(VLOOKUP(JRF!C842,$CH:$CH,1,0),0),"Product Code Required","NA")))))</f>
        <v/>
      </c>
      <c r="CJ829" t="str">
        <f>IF(JRF!AV842&gt;0,"",IF(JRF!Q842="","",IF(LEFT(JRF!Q842,1)=IFERROR(VLOOKUP(LEFT(JRF!Q842,1),$CF$2:$CF$5,1,0),0),"Product Code Required",IF(JRF!V842="","",IF(JRF!V842=IFERROR(VLOOKUP(JRF!V842,$CH:$CH,1,0),0),"Product Code Required","NA")))))</f>
        <v/>
      </c>
      <c r="CK829" t="str">
        <f>IFERROR(IF(LEN('Journal Template'!F840)&gt;0,"",IF('Journal Template'!A840="","",IF(LEFT('Journal Template'!A840,1)=IFERROR(VLOOKUP(LEFT('Journal Template'!A840,1),Checks!$CF$2:$CF$5,1,0),0),"Product Code Required",IF('Journal Template'!D840="","",IF('Journal Template'!D840=IFERROR(VLOOKUP('Journal Template'!D840,Checks!$CH:$CH,1,0),0),"Product Code Required","NA"))))),"")</f>
        <v/>
      </c>
    </row>
    <row r="830" spans="14:89">
      <c r="N830" t="s">
        <v>4665</v>
      </c>
      <c r="O830" t="s">
        <v>4666</v>
      </c>
      <c r="P830" t="s">
        <v>386</v>
      </c>
      <c r="Q830" s="150" t="str">
        <f>IF(JRF!D843="","",IF(IFERROR(VLOOKUP(JRF!D843,Checks!N:P,3,0),0)="A","","Inactive account in Use"))</f>
        <v/>
      </c>
      <c r="R830" t="str">
        <f>IFERROR(IF('Journal Template'!C1242="","",IF(IFERROR(VLOOKUP('Journal Template'!C1242,Checks!N:P,3,0),0)="A","","Inactive account in Use")),"")</f>
        <v/>
      </c>
      <c r="S830" t="s">
        <v>4667</v>
      </c>
      <c r="T830" t="s">
        <v>386</v>
      </c>
      <c r="U830" t="s">
        <v>381</v>
      </c>
      <c r="V830" s="150" t="str">
        <f>IF(JRF!C843="","",IF(IFERROR(VLOOKUP(JRF!C843,Checks!S:U,3,0),0)="A","Entry with System fund Dept",""))</f>
        <v/>
      </c>
      <c r="W830" t="str">
        <f>IFERROR(IF('Journal Template'!D1242="","",IF(IFERROR(VLOOKUP('Journal Template'!D1242,Checks!S:U,3,0),0)="A","Entry with System fund Dept","")),"")</f>
        <v/>
      </c>
      <c r="X830" t="s">
        <v>4668</v>
      </c>
      <c r="Y830" t="s">
        <v>389</v>
      </c>
      <c r="Z830" t="s">
        <v>4669</v>
      </c>
      <c r="AA830" t="s">
        <v>391</v>
      </c>
      <c r="AB830" t="s">
        <v>125</v>
      </c>
      <c r="AC830" s="150" t="str">
        <f>IFERROR(IF(JRF!C843="","",IF(AND(VLOOKUP(JRF!C843,X:AA,4,0)=JRF!B843,VLOOKUP(JRF!C843,X:Y,2,0)="A"),"","Inactive Dept Combo Error")),"Inactive Dept Combo Error")</f>
        <v/>
      </c>
      <c r="AD830" t="str">
        <f>IFERROR(IF('Journal Template'!D1242="","",IF(AND(VLOOKUP('Journal Template'!D1242,X:AA,4,0)='Journal Template'!A1242,VLOOKUP('Journal Template'!D1242,X:Y,2,0)="A"),"","Inactive Dept Combo Error")),"")</f>
        <v/>
      </c>
      <c r="AK830" s="150" t="str">
        <f>IF(JRF!B843="","",IF(JRF!B843=IFERROR(VLOOKUP(JRF!B843,Checks!AI:AI,1,0),0),"Entry in Branch/Satellite BU's",""))</f>
        <v/>
      </c>
      <c r="AL830" t="str">
        <f>IFERROR(IF('Journal Template'!A1242="","",IF('Journal Template'!A1242=IFERROR(VLOOKUP('Journal Template'!A1242,Checks!AI:AI,1,0),0),"Entry in Branch/Satellite BU's","")),"")</f>
        <v/>
      </c>
      <c r="AO830" s="171"/>
      <c r="AP830" s="171"/>
      <c r="AQ830" s="171"/>
      <c r="AR830" s="171"/>
      <c r="CI830" t="str">
        <f>IF(JRF!F843&gt;0,"",IF(JRF!B843="","",IF(LEFT(JRF!B843,1)=IFERROR(VLOOKUP(LEFT(JRF!B843,1),$CF$2:$CF$5,1,0),0),"Product Code Required",IF(JRF!C843="","",IF(JRF!C843=IFERROR(VLOOKUP(JRF!C843,$CH:$CH,1,0),0),"Product Code Required","NA")))))</f>
        <v/>
      </c>
      <c r="CJ830" t="str">
        <f>IF(JRF!AV843&gt;0,"",IF(JRF!Q843="","",IF(LEFT(JRF!Q843,1)=IFERROR(VLOOKUP(LEFT(JRF!Q843,1),$CF$2:$CF$5,1,0),0),"Product Code Required",IF(JRF!V843="","",IF(JRF!V843=IFERROR(VLOOKUP(JRF!V843,$CH:$CH,1,0),0),"Product Code Required","NA")))))</f>
        <v/>
      </c>
      <c r="CK830" t="str">
        <f>IFERROR(IF(LEN('Journal Template'!F841)&gt;0,"",IF('Journal Template'!A841="","",IF(LEFT('Journal Template'!A841,1)=IFERROR(VLOOKUP(LEFT('Journal Template'!A841,1),Checks!$CF$2:$CF$5,1,0),0),"Product Code Required",IF('Journal Template'!D841="","",IF('Journal Template'!D841=IFERROR(VLOOKUP('Journal Template'!D841,Checks!$CH:$CH,1,0),0),"Product Code Required","NA"))))),"")</f>
        <v/>
      </c>
    </row>
    <row r="831" spans="14:89">
      <c r="N831" t="s">
        <v>4670</v>
      </c>
      <c r="O831" t="s">
        <v>4671</v>
      </c>
      <c r="P831" t="s">
        <v>386</v>
      </c>
      <c r="Q831" s="150" t="str">
        <f>IF(JRF!D844="","",IF(IFERROR(VLOOKUP(JRF!D844,Checks!N:P,3,0),0)="A","","Inactive account in Use"))</f>
        <v/>
      </c>
      <c r="R831" t="str">
        <f>IFERROR(IF('Journal Template'!C1243="","",IF(IFERROR(VLOOKUP('Journal Template'!C1243,Checks!N:P,3,0),0)="A","","Inactive account in Use")),"")</f>
        <v/>
      </c>
      <c r="S831" t="s">
        <v>4672</v>
      </c>
      <c r="T831" t="s">
        <v>386</v>
      </c>
      <c r="U831" t="s">
        <v>381</v>
      </c>
      <c r="V831" s="150" t="str">
        <f>IF(JRF!C844="","",IF(IFERROR(VLOOKUP(JRF!C844,Checks!S:U,3,0),0)="A","Entry with System fund Dept",""))</f>
        <v/>
      </c>
      <c r="W831" t="str">
        <f>IFERROR(IF('Journal Template'!D1243="","",IF(IFERROR(VLOOKUP('Journal Template'!D1243,Checks!S:U,3,0),0)="A","Entry with System fund Dept","")),"")</f>
        <v/>
      </c>
      <c r="X831" t="s">
        <v>4673</v>
      </c>
      <c r="Y831" t="s">
        <v>389</v>
      </c>
      <c r="Z831" t="s">
        <v>4674</v>
      </c>
      <c r="AA831" t="s">
        <v>391</v>
      </c>
      <c r="AB831" t="s">
        <v>125</v>
      </c>
      <c r="AC831" s="150" t="str">
        <f>IFERROR(IF(JRF!C844="","",IF(AND(VLOOKUP(JRF!C844,X:AA,4,0)=JRF!B844,VLOOKUP(JRF!C844,X:Y,2,0)="A"),"","Inactive Dept Combo Error")),"Inactive Dept Combo Error")</f>
        <v/>
      </c>
      <c r="AD831" t="str">
        <f>IFERROR(IF('Journal Template'!D1243="","",IF(AND(VLOOKUP('Journal Template'!D1243,X:AA,4,0)='Journal Template'!A1243,VLOOKUP('Journal Template'!D1243,X:Y,2,0)="A"),"","Inactive Dept Combo Error")),"")</f>
        <v/>
      </c>
      <c r="AK831" s="150" t="str">
        <f>IF(JRF!B844="","",IF(JRF!B844=IFERROR(VLOOKUP(JRF!B844,Checks!AI:AI,1,0),0),"Entry in Branch/Satellite BU's",""))</f>
        <v/>
      </c>
      <c r="AL831" t="str">
        <f>IFERROR(IF('Journal Template'!A1243="","",IF('Journal Template'!A1243=IFERROR(VLOOKUP('Journal Template'!A1243,Checks!AI:AI,1,0),0),"Entry in Branch/Satellite BU's","")),"")</f>
        <v/>
      </c>
      <c r="AO831" s="171"/>
      <c r="AP831" s="171"/>
      <c r="AQ831" s="171"/>
      <c r="AR831" s="171"/>
      <c r="CI831" t="str">
        <f>IF(JRF!F844&gt;0,"",IF(JRF!B844="","",IF(LEFT(JRF!B844,1)=IFERROR(VLOOKUP(LEFT(JRF!B844,1),$CF$2:$CF$5,1,0),0),"Product Code Required",IF(JRF!C844="","",IF(JRF!C844=IFERROR(VLOOKUP(JRF!C844,$CH:$CH,1,0),0),"Product Code Required","NA")))))</f>
        <v/>
      </c>
      <c r="CJ831" t="str">
        <f>IF(JRF!AV844&gt;0,"",IF(JRF!Q844="","",IF(LEFT(JRF!Q844,1)=IFERROR(VLOOKUP(LEFT(JRF!Q844,1),$CF$2:$CF$5,1,0),0),"Product Code Required",IF(JRF!V844="","",IF(JRF!V844=IFERROR(VLOOKUP(JRF!V844,$CH:$CH,1,0),0),"Product Code Required","NA")))))</f>
        <v/>
      </c>
      <c r="CK831" t="str">
        <f>IFERROR(IF(LEN('Journal Template'!F842)&gt;0,"",IF('Journal Template'!A842="","",IF(LEFT('Journal Template'!A842,1)=IFERROR(VLOOKUP(LEFT('Journal Template'!A842,1),Checks!$CF$2:$CF$5,1,0),0),"Product Code Required",IF('Journal Template'!D842="","",IF('Journal Template'!D842=IFERROR(VLOOKUP('Journal Template'!D842,Checks!$CH:$CH,1,0),0),"Product Code Required","NA"))))),"")</f>
        <v/>
      </c>
    </row>
    <row r="832" spans="14:89">
      <c r="N832" t="s">
        <v>4675</v>
      </c>
      <c r="O832" t="s">
        <v>4676</v>
      </c>
      <c r="P832" t="s">
        <v>386</v>
      </c>
      <c r="Q832" s="150" t="str">
        <f>IF(JRF!D845="","",IF(IFERROR(VLOOKUP(JRF!D845,Checks!N:P,3,0),0)="A","","Inactive account in Use"))</f>
        <v/>
      </c>
      <c r="R832" t="str">
        <f>IFERROR(IF('Journal Template'!C1244="","",IF(IFERROR(VLOOKUP('Journal Template'!C1244,Checks!N:P,3,0),0)="A","","Inactive account in Use")),"")</f>
        <v/>
      </c>
      <c r="S832" t="s">
        <v>4677</v>
      </c>
      <c r="T832" t="s">
        <v>386</v>
      </c>
      <c r="U832" t="s">
        <v>381</v>
      </c>
      <c r="V832" s="150" t="str">
        <f>IF(JRF!C845="","",IF(IFERROR(VLOOKUP(JRF!C845,Checks!S:U,3,0),0)="A","Entry with System fund Dept",""))</f>
        <v/>
      </c>
      <c r="W832" t="str">
        <f>IFERROR(IF('Journal Template'!D1244="","",IF(IFERROR(VLOOKUP('Journal Template'!D1244,Checks!S:U,3,0),0)="A","Entry with System fund Dept","")),"")</f>
        <v/>
      </c>
      <c r="X832" t="s">
        <v>3872</v>
      </c>
      <c r="Y832" t="s">
        <v>386</v>
      </c>
      <c r="Z832" t="s">
        <v>4678</v>
      </c>
      <c r="AA832" t="s">
        <v>391</v>
      </c>
      <c r="AB832" t="s">
        <v>125</v>
      </c>
      <c r="AC832" s="150" t="str">
        <f>IFERROR(IF(JRF!C845="","",IF(AND(VLOOKUP(JRF!C845,X:AA,4,0)=JRF!B845,VLOOKUP(JRF!C845,X:Y,2,0)="A"),"","Inactive Dept Combo Error")),"Inactive Dept Combo Error")</f>
        <v/>
      </c>
      <c r="AD832" t="str">
        <f>IFERROR(IF('Journal Template'!D1244="","",IF(AND(VLOOKUP('Journal Template'!D1244,X:AA,4,0)='Journal Template'!A1244,VLOOKUP('Journal Template'!D1244,X:Y,2,0)="A"),"","Inactive Dept Combo Error")),"")</f>
        <v/>
      </c>
      <c r="AK832" s="150" t="str">
        <f>IF(JRF!B845="","",IF(JRF!B845=IFERROR(VLOOKUP(JRF!B845,Checks!AI:AI,1,0),0),"Entry in Branch/Satellite BU's",""))</f>
        <v/>
      </c>
      <c r="AL832" t="str">
        <f>IFERROR(IF('Journal Template'!A1244="","",IF('Journal Template'!A1244=IFERROR(VLOOKUP('Journal Template'!A1244,Checks!AI:AI,1,0),0),"Entry in Branch/Satellite BU's","")),"")</f>
        <v/>
      </c>
      <c r="AO832" s="171"/>
      <c r="AP832" s="171"/>
      <c r="AQ832" s="171"/>
      <c r="AR832" s="171"/>
      <c r="CI832" t="str">
        <f>IF(JRF!F845&gt;0,"",IF(JRF!B845="","",IF(LEFT(JRF!B845,1)=IFERROR(VLOOKUP(LEFT(JRF!B845,1),$CF$2:$CF$5,1,0),0),"Product Code Required",IF(JRF!C845="","",IF(JRF!C845=IFERROR(VLOOKUP(JRF!C845,$CH:$CH,1,0),0),"Product Code Required","NA")))))</f>
        <v/>
      </c>
      <c r="CJ832" t="str">
        <f>IF(JRF!AV845&gt;0,"",IF(JRF!Q845="","",IF(LEFT(JRF!Q845,1)=IFERROR(VLOOKUP(LEFT(JRF!Q845,1),$CF$2:$CF$5,1,0),0),"Product Code Required",IF(JRF!V845="","",IF(JRF!V845=IFERROR(VLOOKUP(JRF!V845,$CH:$CH,1,0),0),"Product Code Required","NA")))))</f>
        <v/>
      </c>
      <c r="CK832" t="str">
        <f>IFERROR(IF(LEN('Journal Template'!F843)&gt;0,"",IF('Journal Template'!A843="","",IF(LEFT('Journal Template'!A843,1)=IFERROR(VLOOKUP(LEFT('Journal Template'!A843,1),Checks!$CF$2:$CF$5,1,0),0),"Product Code Required",IF('Journal Template'!D843="","",IF('Journal Template'!D843=IFERROR(VLOOKUP('Journal Template'!D843,Checks!$CH:$CH,1,0),0),"Product Code Required","NA"))))),"")</f>
        <v/>
      </c>
    </row>
    <row r="833" spans="14:89">
      <c r="N833" t="s">
        <v>4679</v>
      </c>
      <c r="O833" t="s">
        <v>4680</v>
      </c>
      <c r="P833" t="s">
        <v>386</v>
      </c>
      <c r="Q833" s="150" t="str">
        <f>IF(JRF!D846="","",IF(IFERROR(VLOOKUP(JRF!D846,Checks!N:P,3,0),0)="A","","Inactive account in Use"))</f>
        <v/>
      </c>
      <c r="R833" t="str">
        <f>IFERROR(IF('Journal Template'!C1245="","",IF(IFERROR(VLOOKUP('Journal Template'!C1245,Checks!N:P,3,0),0)="A","","Inactive account in Use")),"")</f>
        <v/>
      </c>
      <c r="S833" t="s">
        <v>4681</v>
      </c>
      <c r="T833" t="s">
        <v>386</v>
      </c>
      <c r="U833" t="s">
        <v>381</v>
      </c>
      <c r="V833" s="150" t="str">
        <f>IF(JRF!C846="","",IF(IFERROR(VLOOKUP(JRF!C846,Checks!S:U,3,0),0)="A","Entry with System fund Dept",""))</f>
        <v/>
      </c>
      <c r="W833" t="str">
        <f>IFERROR(IF('Journal Template'!D1245="","",IF(IFERROR(VLOOKUP('Journal Template'!D1245,Checks!S:U,3,0),0)="A","Entry with System fund Dept","")),"")</f>
        <v/>
      </c>
      <c r="X833" t="s">
        <v>4682</v>
      </c>
      <c r="Y833" t="s">
        <v>389</v>
      </c>
      <c r="Z833" t="s">
        <v>4683</v>
      </c>
      <c r="AA833" t="s">
        <v>391</v>
      </c>
      <c r="AB833" t="s">
        <v>125</v>
      </c>
      <c r="AC833" s="150" t="str">
        <f>IFERROR(IF(JRF!C846="","",IF(AND(VLOOKUP(JRF!C846,X:AA,4,0)=JRF!B846,VLOOKUP(JRF!C846,X:Y,2,0)="A"),"","Inactive Dept Combo Error")),"Inactive Dept Combo Error")</f>
        <v/>
      </c>
      <c r="AD833" t="str">
        <f>IFERROR(IF('Journal Template'!D1245="","",IF(AND(VLOOKUP('Journal Template'!D1245,X:AA,4,0)='Journal Template'!A1245,VLOOKUP('Journal Template'!D1245,X:Y,2,0)="A"),"","Inactive Dept Combo Error")),"")</f>
        <v/>
      </c>
      <c r="AK833" s="150" t="str">
        <f>IF(JRF!B846="","",IF(JRF!B846=IFERROR(VLOOKUP(JRF!B846,Checks!AI:AI,1,0),0),"Entry in Branch/Satellite BU's",""))</f>
        <v/>
      </c>
      <c r="AL833" t="str">
        <f>IFERROR(IF('Journal Template'!A1245="","",IF('Journal Template'!A1245=IFERROR(VLOOKUP('Journal Template'!A1245,Checks!AI:AI,1,0),0),"Entry in Branch/Satellite BU's","")),"")</f>
        <v/>
      </c>
      <c r="AO833" s="171"/>
      <c r="AP833" s="171"/>
      <c r="AQ833" s="171"/>
      <c r="AR833" s="171"/>
      <c r="CI833" t="str">
        <f>IF(JRF!F846&gt;0,"",IF(JRF!B846="","",IF(LEFT(JRF!B846,1)=IFERROR(VLOOKUP(LEFT(JRF!B846,1),$CF$2:$CF$5,1,0),0),"Product Code Required",IF(JRF!C846="","",IF(JRF!C846=IFERROR(VLOOKUP(JRF!C846,$CH:$CH,1,0),0),"Product Code Required","NA")))))</f>
        <v/>
      </c>
      <c r="CJ833" t="str">
        <f>IF(JRF!AV846&gt;0,"",IF(JRF!Q846="","",IF(LEFT(JRF!Q846,1)=IFERROR(VLOOKUP(LEFT(JRF!Q846,1),$CF$2:$CF$5,1,0),0),"Product Code Required",IF(JRF!V846="","",IF(JRF!V846=IFERROR(VLOOKUP(JRF!V846,$CH:$CH,1,0),0),"Product Code Required","NA")))))</f>
        <v/>
      </c>
      <c r="CK833" t="str">
        <f>IFERROR(IF(LEN('Journal Template'!F844)&gt;0,"",IF('Journal Template'!A844="","",IF(LEFT('Journal Template'!A844,1)=IFERROR(VLOOKUP(LEFT('Journal Template'!A844,1),Checks!$CF$2:$CF$5,1,0),0),"Product Code Required",IF('Journal Template'!D844="","",IF('Journal Template'!D844=IFERROR(VLOOKUP('Journal Template'!D844,Checks!$CH:$CH,1,0),0),"Product Code Required","NA"))))),"")</f>
        <v/>
      </c>
    </row>
    <row r="834" spans="14:89">
      <c r="N834" t="s">
        <v>4684</v>
      </c>
      <c r="O834" t="s">
        <v>4685</v>
      </c>
      <c r="P834" t="s">
        <v>386</v>
      </c>
      <c r="Q834" s="150" t="str">
        <f>IF(JRF!D847="","",IF(IFERROR(VLOOKUP(JRF!D847,Checks!N:P,3,0),0)="A","","Inactive account in Use"))</f>
        <v/>
      </c>
      <c r="R834" t="str">
        <f>IFERROR(IF('Journal Template'!C1246="","",IF(IFERROR(VLOOKUP('Journal Template'!C1246,Checks!N:P,3,0),0)="A","","Inactive account in Use")),"")</f>
        <v/>
      </c>
      <c r="S834" t="s">
        <v>4686</v>
      </c>
      <c r="T834" t="s">
        <v>386</v>
      </c>
      <c r="U834" t="s">
        <v>381</v>
      </c>
      <c r="V834" s="150" t="str">
        <f>IF(JRF!C847="","",IF(IFERROR(VLOOKUP(JRF!C847,Checks!S:U,3,0),0)="A","Entry with System fund Dept",""))</f>
        <v/>
      </c>
      <c r="W834" t="str">
        <f>IFERROR(IF('Journal Template'!D1246="","",IF(IFERROR(VLOOKUP('Journal Template'!D1246,Checks!S:U,3,0),0)="A","Entry with System fund Dept","")),"")</f>
        <v/>
      </c>
      <c r="X834" t="s">
        <v>4682</v>
      </c>
      <c r="Y834" t="s">
        <v>389</v>
      </c>
      <c r="Z834" t="s">
        <v>4683</v>
      </c>
      <c r="AA834" t="s">
        <v>3602</v>
      </c>
      <c r="AB834" t="s">
        <v>125</v>
      </c>
      <c r="AC834" s="150" t="str">
        <f>IFERROR(IF(JRF!C847="","",IF(AND(VLOOKUP(JRF!C847,X:AA,4,0)=JRF!B847,VLOOKUP(JRF!C847,X:Y,2,0)="A"),"","Inactive Dept Combo Error")),"Inactive Dept Combo Error")</f>
        <v/>
      </c>
      <c r="AD834" t="str">
        <f>IFERROR(IF('Journal Template'!D1246="","",IF(AND(VLOOKUP('Journal Template'!D1246,X:AA,4,0)='Journal Template'!A1246,VLOOKUP('Journal Template'!D1246,X:Y,2,0)="A"),"","Inactive Dept Combo Error")),"")</f>
        <v/>
      </c>
      <c r="AK834" s="150" t="str">
        <f>IF(JRF!B847="","",IF(JRF!B847=IFERROR(VLOOKUP(JRF!B847,Checks!AI:AI,1,0),0),"Entry in Branch/Satellite BU's",""))</f>
        <v/>
      </c>
      <c r="AL834" t="str">
        <f>IFERROR(IF('Journal Template'!A1246="","",IF('Journal Template'!A1246=IFERROR(VLOOKUP('Journal Template'!A1246,Checks!AI:AI,1,0),0),"Entry in Branch/Satellite BU's","")),"")</f>
        <v/>
      </c>
      <c r="AO834" s="171"/>
      <c r="AP834" s="171"/>
      <c r="AQ834" s="171"/>
      <c r="AR834" s="171"/>
      <c r="CI834" t="str">
        <f>IF(JRF!F847&gt;0,"",IF(JRF!B847="","",IF(LEFT(JRF!B847,1)=IFERROR(VLOOKUP(LEFT(JRF!B847,1),$CF$2:$CF$5,1,0),0),"Product Code Required",IF(JRF!C847="","",IF(JRF!C847=IFERROR(VLOOKUP(JRF!C847,$CH:$CH,1,0),0),"Product Code Required","NA")))))</f>
        <v/>
      </c>
      <c r="CJ834" t="str">
        <f>IF(JRF!AV847&gt;0,"",IF(JRF!Q847="","",IF(LEFT(JRF!Q847,1)=IFERROR(VLOOKUP(LEFT(JRF!Q847,1),$CF$2:$CF$5,1,0),0),"Product Code Required",IF(JRF!V847="","",IF(JRF!V847=IFERROR(VLOOKUP(JRF!V847,$CH:$CH,1,0),0),"Product Code Required","NA")))))</f>
        <v/>
      </c>
      <c r="CK834" t="str">
        <f>IFERROR(IF(LEN('Journal Template'!F845)&gt;0,"",IF('Journal Template'!A845="","",IF(LEFT('Journal Template'!A845,1)=IFERROR(VLOOKUP(LEFT('Journal Template'!A845,1),Checks!$CF$2:$CF$5,1,0),0),"Product Code Required",IF('Journal Template'!D845="","",IF('Journal Template'!D845=IFERROR(VLOOKUP('Journal Template'!D845,Checks!$CH:$CH,1,0),0),"Product Code Required","NA"))))),"")</f>
        <v/>
      </c>
    </row>
    <row r="835" spans="14:89">
      <c r="N835" t="s">
        <v>4687</v>
      </c>
      <c r="O835" t="s">
        <v>4688</v>
      </c>
      <c r="P835" t="s">
        <v>386</v>
      </c>
      <c r="Q835" s="150" t="str">
        <f>IF(JRF!D848="","",IF(IFERROR(VLOOKUP(JRF!D848,Checks!N:P,3,0),0)="A","","Inactive account in Use"))</f>
        <v/>
      </c>
      <c r="R835" t="str">
        <f>IFERROR(IF('Journal Template'!C1247="","",IF(IFERROR(VLOOKUP('Journal Template'!C1247,Checks!N:P,3,0),0)="A","","Inactive account in Use")),"")</f>
        <v/>
      </c>
      <c r="S835" t="s">
        <v>4689</v>
      </c>
      <c r="T835" t="s">
        <v>386</v>
      </c>
      <c r="U835" t="s">
        <v>381</v>
      </c>
      <c r="V835" s="150" t="str">
        <f>IF(JRF!C848="","",IF(IFERROR(VLOOKUP(JRF!C848,Checks!S:U,3,0),0)="A","Entry with System fund Dept",""))</f>
        <v/>
      </c>
      <c r="W835" t="str">
        <f>IFERROR(IF('Journal Template'!D1247="","",IF(IFERROR(VLOOKUP('Journal Template'!D1247,Checks!S:U,3,0),0)="A","Entry with System fund Dept","")),"")</f>
        <v/>
      </c>
      <c r="X835" t="s">
        <v>3877</v>
      </c>
      <c r="Y835" t="s">
        <v>386</v>
      </c>
      <c r="Z835" t="s">
        <v>4690</v>
      </c>
      <c r="AA835" t="s">
        <v>391</v>
      </c>
      <c r="AB835" t="s">
        <v>125</v>
      </c>
      <c r="AC835" s="150" t="str">
        <f>IFERROR(IF(JRF!C848="","",IF(AND(VLOOKUP(JRF!C848,X:AA,4,0)=JRF!B848,VLOOKUP(JRF!C848,X:Y,2,0)="A"),"","Inactive Dept Combo Error")),"Inactive Dept Combo Error")</f>
        <v/>
      </c>
      <c r="AD835" t="str">
        <f>IFERROR(IF('Journal Template'!D1247="","",IF(AND(VLOOKUP('Journal Template'!D1247,X:AA,4,0)='Journal Template'!A1247,VLOOKUP('Journal Template'!D1247,X:Y,2,0)="A"),"","Inactive Dept Combo Error")),"")</f>
        <v/>
      </c>
      <c r="AK835" s="150" t="str">
        <f>IF(JRF!B848="","",IF(JRF!B848=IFERROR(VLOOKUP(JRF!B848,Checks!AI:AI,1,0),0),"Entry in Branch/Satellite BU's",""))</f>
        <v/>
      </c>
      <c r="AL835" t="str">
        <f>IFERROR(IF('Journal Template'!A1247="","",IF('Journal Template'!A1247=IFERROR(VLOOKUP('Journal Template'!A1247,Checks!AI:AI,1,0),0),"Entry in Branch/Satellite BU's","")),"")</f>
        <v/>
      </c>
      <c r="AO835" s="171"/>
      <c r="AP835" s="171"/>
      <c r="AQ835" s="171"/>
      <c r="AR835" s="171"/>
      <c r="CI835" t="str">
        <f>IF(JRF!F848&gt;0,"",IF(JRF!B848="","",IF(LEFT(JRF!B848,1)=IFERROR(VLOOKUP(LEFT(JRF!B848,1),$CF$2:$CF$5,1,0),0),"Product Code Required",IF(JRF!C848="","",IF(JRF!C848=IFERROR(VLOOKUP(JRF!C848,$CH:$CH,1,0),0),"Product Code Required","NA")))))</f>
        <v/>
      </c>
      <c r="CJ835" t="str">
        <f>IF(JRF!AV848&gt;0,"",IF(JRF!Q848="","",IF(LEFT(JRF!Q848,1)=IFERROR(VLOOKUP(LEFT(JRF!Q848,1),$CF$2:$CF$5,1,0),0),"Product Code Required",IF(JRF!V848="","",IF(JRF!V848=IFERROR(VLOOKUP(JRF!V848,$CH:$CH,1,0),0),"Product Code Required","NA")))))</f>
        <v/>
      </c>
      <c r="CK835" t="str">
        <f>IFERROR(IF(LEN('Journal Template'!F846)&gt;0,"",IF('Journal Template'!A846="","",IF(LEFT('Journal Template'!A846,1)=IFERROR(VLOOKUP(LEFT('Journal Template'!A846,1),Checks!$CF$2:$CF$5,1,0),0),"Product Code Required",IF('Journal Template'!D846="","",IF('Journal Template'!D846=IFERROR(VLOOKUP('Journal Template'!D846,Checks!$CH:$CH,1,0),0),"Product Code Required","NA"))))),"")</f>
        <v/>
      </c>
    </row>
    <row r="836" spans="14:89">
      <c r="N836" t="s">
        <v>4691</v>
      </c>
      <c r="O836" t="s">
        <v>4692</v>
      </c>
      <c r="P836" t="s">
        <v>386</v>
      </c>
      <c r="Q836" s="150" t="str">
        <f>IF(JRF!D849="","",IF(IFERROR(VLOOKUP(JRF!D849,Checks!N:P,3,0),0)="A","","Inactive account in Use"))</f>
        <v/>
      </c>
      <c r="R836" t="str">
        <f>IFERROR(IF('Journal Template'!C1248="","",IF(IFERROR(VLOOKUP('Journal Template'!C1248,Checks!N:P,3,0),0)="A","","Inactive account in Use")),"")</f>
        <v/>
      </c>
      <c r="S836" t="s">
        <v>4693</v>
      </c>
      <c r="T836" t="s">
        <v>386</v>
      </c>
      <c r="U836" t="s">
        <v>381</v>
      </c>
      <c r="V836" s="150" t="str">
        <f>IF(JRF!C849="","",IF(IFERROR(VLOOKUP(JRF!C849,Checks!S:U,3,0),0)="A","Entry with System fund Dept",""))</f>
        <v/>
      </c>
      <c r="W836" t="str">
        <f>IFERROR(IF('Journal Template'!D1248="","",IF(IFERROR(VLOOKUP('Journal Template'!D1248,Checks!S:U,3,0),0)="A","Entry with System fund Dept","")),"")</f>
        <v/>
      </c>
      <c r="X836" t="s">
        <v>4694</v>
      </c>
      <c r="Y836" t="s">
        <v>389</v>
      </c>
      <c r="Z836" t="s">
        <v>4695</v>
      </c>
      <c r="AA836" t="s">
        <v>3602</v>
      </c>
      <c r="AB836" t="s">
        <v>125</v>
      </c>
      <c r="AC836" s="150" t="str">
        <f>IFERROR(IF(JRF!C849="","",IF(AND(VLOOKUP(JRF!C849,X:AA,4,0)=JRF!B849,VLOOKUP(JRF!C849,X:Y,2,0)="A"),"","Inactive Dept Combo Error")),"Inactive Dept Combo Error")</f>
        <v/>
      </c>
      <c r="AD836" t="str">
        <f>IFERROR(IF('Journal Template'!D1248="","",IF(AND(VLOOKUP('Journal Template'!D1248,X:AA,4,0)='Journal Template'!A1248,VLOOKUP('Journal Template'!D1248,X:Y,2,0)="A"),"","Inactive Dept Combo Error")),"")</f>
        <v/>
      </c>
      <c r="AK836" s="150" t="str">
        <f>IF(JRF!B849="","",IF(JRF!B849=IFERROR(VLOOKUP(JRF!B849,Checks!AI:AI,1,0),0),"Entry in Branch/Satellite BU's",""))</f>
        <v/>
      </c>
      <c r="AL836" t="str">
        <f>IFERROR(IF('Journal Template'!A1248="","",IF('Journal Template'!A1248=IFERROR(VLOOKUP('Journal Template'!A1248,Checks!AI:AI,1,0),0),"Entry in Branch/Satellite BU's","")),"")</f>
        <v/>
      </c>
      <c r="AO836" s="171"/>
      <c r="AP836" s="171"/>
      <c r="AQ836" s="171"/>
      <c r="AR836" s="171"/>
      <c r="CI836" t="str">
        <f>IF(JRF!F849&gt;0,"",IF(JRF!B849="","",IF(LEFT(JRF!B849,1)=IFERROR(VLOOKUP(LEFT(JRF!B849,1),$CF$2:$CF$5,1,0),0),"Product Code Required",IF(JRF!C849="","",IF(JRF!C849=IFERROR(VLOOKUP(JRF!C849,$CH:$CH,1,0),0),"Product Code Required","NA")))))</f>
        <v/>
      </c>
      <c r="CJ836" t="str">
        <f>IF(JRF!AV849&gt;0,"",IF(JRF!Q849="","",IF(LEFT(JRF!Q849,1)=IFERROR(VLOOKUP(LEFT(JRF!Q849,1),$CF$2:$CF$5,1,0),0),"Product Code Required",IF(JRF!V849="","",IF(JRF!V849=IFERROR(VLOOKUP(JRF!V849,$CH:$CH,1,0),0),"Product Code Required","NA")))))</f>
        <v/>
      </c>
      <c r="CK836" t="str">
        <f>IFERROR(IF(LEN('Journal Template'!F847)&gt;0,"",IF('Journal Template'!A847="","",IF(LEFT('Journal Template'!A847,1)=IFERROR(VLOOKUP(LEFT('Journal Template'!A847,1),Checks!$CF$2:$CF$5,1,0),0),"Product Code Required",IF('Journal Template'!D847="","",IF('Journal Template'!D847=IFERROR(VLOOKUP('Journal Template'!D847,Checks!$CH:$CH,1,0),0),"Product Code Required","NA"))))),"")</f>
        <v/>
      </c>
    </row>
    <row r="837" spans="14:89">
      <c r="N837" t="s">
        <v>4696</v>
      </c>
      <c r="O837" t="s">
        <v>4697</v>
      </c>
      <c r="P837" t="s">
        <v>386</v>
      </c>
      <c r="Q837" s="150" t="str">
        <f>IF(JRF!D850="","",IF(IFERROR(VLOOKUP(JRF!D850,Checks!N:P,3,0),0)="A","","Inactive account in Use"))</f>
        <v/>
      </c>
      <c r="R837" t="str">
        <f>IFERROR(IF('Journal Template'!C1249="","",IF(IFERROR(VLOOKUP('Journal Template'!C1249,Checks!N:P,3,0),0)="A","","Inactive account in Use")),"")</f>
        <v/>
      </c>
      <c r="S837" t="s">
        <v>4698</v>
      </c>
      <c r="T837" t="s">
        <v>386</v>
      </c>
      <c r="U837" t="s">
        <v>381</v>
      </c>
      <c r="V837" s="150" t="str">
        <f>IF(JRF!C850="","",IF(IFERROR(VLOOKUP(JRF!C850,Checks!S:U,3,0),0)="A","Entry with System fund Dept",""))</f>
        <v/>
      </c>
      <c r="W837" t="str">
        <f>IFERROR(IF('Journal Template'!D1249="","",IF(IFERROR(VLOOKUP('Journal Template'!D1249,Checks!S:U,3,0),0)="A","Entry with System fund Dept","")),"")</f>
        <v/>
      </c>
      <c r="X837" t="s">
        <v>4694</v>
      </c>
      <c r="Y837" t="s">
        <v>389</v>
      </c>
      <c r="Z837" t="s">
        <v>4699</v>
      </c>
      <c r="AA837" t="s">
        <v>391</v>
      </c>
      <c r="AB837" t="s">
        <v>125</v>
      </c>
      <c r="AC837" s="150" t="str">
        <f>IFERROR(IF(JRF!C850="","",IF(AND(VLOOKUP(JRF!C850,X:AA,4,0)=JRF!B850,VLOOKUP(JRF!C850,X:Y,2,0)="A"),"","Inactive Dept Combo Error")),"Inactive Dept Combo Error")</f>
        <v/>
      </c>
      <c r="AD837" t="str">
        <f>IFERROR(IF('Journal Template'!D1249="","",IF(AND(VLOOKUP('Journal Template'!D1249,X:AA,4,0)='Journal Template'!A1249,VLOOKUP('Journal Template'!D1249,X:Y,2,0)="A"),"","Inactive Dept Combo Error")),"")</f>
        <v/>
      </c>
      <c r="AK837" s="150" t="str">
        <f>IF(JRF!B850="","",IF(JRF!B850=IFERROR(VLOOKUP(JRF!B850,Checks!AI:AI,1,0),0),"Entry in Branch/Satellite BU's",""))</f>
        <v/>
      </c>
      <c r="AL837" t="str">
        <f>IFERROR(IF('Journal Template'!A1249="","",IF('Journal Template'!A1249=IFERROR(VLOOKUP('Journal Template'!A1249,Checks!AI:AI,1,0),0),"Entry in Branch/Satellite BU's","")),"")</f>
        <v/>
      </c>
      <c r="AO837" s="171"/>
      <c r="AP837" s="171"/>
      <c r="AQ837" s="171"/>
      <c r="AR837" s="171"/>
      <c r="CI837" t="str">
        <f>IF(JRF!F850&gt;0,"",IF(JRF!B850="","",IF(LEFT(JRF!B850,1)=IFERROR(VLOOKUP(LEFT(JRF!B850,1),$CF$2:$CF$5,1,0),0),"Product Code Required",IF(JRF!C850="","",IF(JRF!C850=IFERROR(VLOOKUP(JRF!C850,$CH:$CH,1,0),0),"Product Code Required","NA")))))</f>
        <v/>
      </c>
      <c r="CJ837" t="str">
        <f>IF(JRF!AV850&gt;0,"",IF(JRF!Q850="","",IF(LEFT(JRF!Q850,1)=IFERROR(VLOOKUP(LEFT(JRF!Q850,1),$CF$2:$CF$5,1,0),0),"Product Code Required",IF(JRF!V850="","",IF(JRF!V850=IFERROR(VLOOKUP(JRF!V850,$CH:$CH,1,0),0),"Product Code Required","NA")))))</f>
        <v/>
      </c>
      <c r="CK837" t="str">
        <f>IFERROR(IF(LEN('Journal Template'!F848)&gt;0,"",IF('Journal Template'!A848="","",IF(LEFT('Journal Template'!A848,1)=IFERROR(VLOOKUP(LEFT('Journal Template'!A848,1),Checks!$CF$2:$CF$5,1,0),0),"Product Code Required",IF('Journal Template'!D848="","",IF('Journal Template'!D848=IFERROR(VLOOKUP('Journal Template'!D848,Checks!$CH:$CH,1,0),0),"Product Code Required","NA"))))),"")</f>
        <v/>
      </c>
    </row>
    <row r="838" spans="14:89">
      <c r="N838" t="s">
        <v>4700</v>
      </c>
      <c r="O838" t="s">
        <v>4701</v>
      </c>
      <c r="P838" t="s">
        <v>389</v>
      </c>
      <c r="Q838" s="150" t="str">
        <f>IF(JRF!D851="","",IF(IFERROR(VLOOKUP(JRF!D851,Checks!N:P,3,0),0)="A","","Inactive account in Use"))</f>
        <v/>
      </c>
      <c r="R838" t="str">
        <f>IFERROR(IF('Journal Template'!C1250="","",IF(IFERROR(VLOOKUP('Journal Template'!C1250,Checks!N:P,3,0),0)="A","","Inactive account in Use")),"")</f>
        <v/>
      </c>
      <c r="S838" t="s">
        <v>4702</v>
      </c>
      <c r="T838" t="s">
        <v>386</v>
      </c>
      <c r="U838" t="s">
        <v>381</v>
      </c>
      <c r="V838" s="150" t="str">
        <f>IF(JRF!C851="","",IF(IFERROR(VLOOKUP(JRF!C851,Checks!S:U,3,0),0)="A","Entry with System fund Dept",""))</f>
        <v/>
      </c>
      <c r="W838" t="str">
        <f>IFERROR(IF('Journal Template'!D1250="","",IF(IFERROR(VLOOKUP('Journal Template'!D1250,Checks!S:U,3,0),0)="A","Entry with System fund Dept","")),"")</f>
        <v/>
      </c>
      <c r="X838" t="s">
        <v>4703</v>
      </c>
      <c r="Y838" t="s">
        <v>386</v>
      </c>
      <c r="Z838" t="s">
        <v>4704</v>
      </c>
      <c r="AA838" t="s">
        <v>391</v>
      </c>
      <c r="AB838" t="s">
        <v>125</v>
      </c>
      <c r="AC838" s="150" t="str">
        <f>IFERROR(IF(JRF!C851="","",IF(AND(VLOOKUP(JRF!C851,X:AA,4,0)=JRF!B851,VLOOKUP(JRF!C851,X:Y,2,0)="A"),"","Inactive Dept Combo Error")),"Inactive Dept Combo Error")</f>
        <v/>
      </c>
      <c r="AD838" t="str">
        <f>IFERROR(IF('Journal Template'!D1250="","",IF(AND(VLOOKUP('Journal Template'!D1250,X:AA,4,0)='Journal Template'!A1250,VLOOKUP('Journal Template'!D1250,X:Y,2,0)="A"),"","Inactive Dept Combo Error")),"")</f>
        <v/>
      </c>
      <c r="AK838" s="150" t="str">
        <f>IF(JRF!B851="","",IF(JRF!B851=IFERROR(VLOOKUP(JRF!B851,Checks!AI:AI,1,0),0),"Entry in Branch/Satellite BU's",""))</f>
        <v/>
      </c>
      <c r="AL838" t="str">
        <f>IFERROR(IF('Journal Template'!A1250="","",IF('Journal Template'!A1250=IFERROR(VLOOKUP('Journal Template'!A1250,Checks!AI:AI,1,0),0),"Entry in Branch/Satellite BU's","")),"")</f>
        <v/>
      </c>
      <c r="AO838" s="171"/>
      <c r="AP838" s="171"/>
      <c r="AQ838" s="171"/>
      <c r="AR838" s="171"/>
      <c r="CI838" t="str">
        <f>IF(JRF!F851&gt;0,"",IF(JRF!B851="","",IF(LEFT(JRF!B851,1)=IFERROR(VLOOKUP(LEFT(JRF!B851,1),$CF$2:$CF$5,1,0),0),"Product Code Required",IF(JRF!C851="","",IF(JRF!C851=IFERROR(VLOOKUP(JRF!C851,$CH:$CH,1,0),0),"Product Code Required","NA")))))</f>
        <v/>
      </c>
      <c r="CJ838" t="str">
        <f>IF(JRF!AV851&gt;0,"",IF(JRF!Q851="","",IF(LEFT(JRF!Q851,1)=IFERROR(VLOOKUP(LEFT(JRF!Q851,1),$CF$2:$CF$5,1,0),0),"Product Code Required",IF(JRF!V851="","",IF(JRF!V851=IFERROR(VLOOKUP(JRF!V851,$CH:$CH,1,0),0),"Product Code Required","NA")))))</f>
        <v/>
      </c>
      <c r="CK838" t="str">
        <f>IFERROR(IF(LEN('Journal Template'!F849)&gt;0,"",IF('Journal Template'!A849="","",IF(LEFT('Journal Template'!A849,1)=IFERROR(VLOOKUP(LEFT('Journal Template'!A849,1),Checks!$CF$2:$CF$5,1,0),0),"Product Code Required",IF('Journal Template'!D849="","",IF('Journal Template'!D849=IFERROR(VLOOKUP('Journal Template'!D849,Checks!$CH:$CH,1,0),0),"Product Code Required","NA"))))),"")</f>
        <v/>
      </c>
    </row>
    <row r="839" spans="14:89">
      <c r="N839" t="s">
        <v>4705</v>
      </c>
      <c r="O839" t="s">
        <v>4706</v>
      </c>
      <c r="P839" t="s">
        <v>386</v>
      </c>
      <c r="Q839" s="150" t="str">
        <f>IF(JRF!D852="","",IF(IFERROR(VLOOKUP(JRF!D852,Checks!N:P,3,0),0)="A","","Inactive account in Use"))</f>
        <v/>
      </c>
      <c r="R839" t="str">
        <f>IFERROR(IF('Journal Template'!C1251="","",IF(IFERROR(VLOOKUP('Journal Template'!C1251,Checks!N:P,3,0),0)="A","","Inactive account in Use")),"")</f>
        <v/>
      </c>
      <c r="S839" t="s">
        <v>4707</v>
      </c>
      <c r="T839" t="s">
        <v>386</v>
      </c>
      <c r="U839" t="s">
        <v>381</v>
      </c>
      <c r="V839" s="150" t="str">
        <f>IF(JRF!C852="","",IF(IFERROR(VLOOKUP(JRF!C852,Checks!S:U,3,0),0)="A","Entry with System fund Dept",""))</f>
        <v/>
      </c>
      <c r="W839" t="str">
        <f>IFERROR(IF('Journal Template'!D1251="","",IF(IFERROR(VLOOKUP('Journal Template'!D1251,Checks!S:U,3,0),0)="A","Entry with System fund Dept","")),"")</f>
        <v/>
      </c>
      <c r="X839" t="s">
        <v>4708</v>
      </c>
      <c r="Y839" t="s">
        <v>386</v>
      </c>
      <c r="Z839" t="s">
        <v>4709</v>
      </c>
      <c r="AA839" t="s">
        <v>391</v>
      </c>
      <c r="AB839" t="s">
        <v>125</v>
      </c>
      <c r="AC839" s="150" t="str">
        <f>IFERROR(IF(JRF!C852="","",IF(AND(VLOOKUP(JRF!C852,X:AA,4,0)=JRF!B852,VLOOKUP(JRF!C852,X:Y,2,0)="A"),"","Inactive Dept Combo Error")),"Inactive Dept Combo Error")</f>
        <v/>
      </c>
      <c r="AD839" t="str">
        <f>IFERROR(IF('Journal Template'!D1251="","",IF(AND(VLOOKUP('Journal Template'!D1251,X:AA,4,0)='Journal Template'!A1251,VLOOKUP('Journal Template'!D1251,X:Y,2,0)="A"),"","Inactive Dept Combo Error")),"")</f>
        <v/>
      </c>
      <c r="AK839" s="150" t="str">
        <f>IF(JRF!B852="","",IF(JRF!B852=IFERROR(VLOOKUP(JRF!B852,Checks!AI:AI,1,0),0),"Entry in Branch/Satellite BU's",""))</f>
        <v/>
      </c>
      <c r="AL839" t="str">
        <f>IFERROR(IF('Journal Template'!A1251="","",IF('Journal Template'!A1251=IFERROR(VLOOKUP('Journal Template'!A1251,Checks!AI:AI,1,0),0),"Entry in Branch/Satellite BU's","")),"")</f>
        <v/>
      </c>
      <c r="AO839" s="171"/>
      <c r="AP839" s="171"/>
      <c r="AQ839" s="171"/>
      <c r="AR839" s="171"/>
      <c r="CI839" t="str">
        <f>IF(JRF!F852&gt;0,"",IF(JRF!B852="","",IF(LEFT(JRF!B852,1)=IFERROR(VLOOKUP(LEFT(JRF!B852,1),$CF$2:$CF$5,1,0),0),"Product Code Required",IF(JRF!C852="","",IF(JRF!C852=IFERROR(VLOOKUP(JRF!C852,$CH:$CH,1,0),0),"Product Code Required","NA")))))</f>
        <v/>
      </c>
      <c r="CJ839" t="str">
        <f>IF(JRF!AV852&gt;0,"",IF(JRF!Q852="","",IF(LEFT(JRF!Q852,1)=IFERROR(VLOOKUP(LEFT(JRF!Q852,1),$CF$2:$CF$5,1,0),0),"Product Code Required",IF(JRF!V852="","",IF(JRF!V852=IFERROR(VLOOKUP(JRF!V852,$CH:$CH,1,0),0),"Product Code Required","NA")))))</f>
        <v/>
      </c>
      <c r="CK839" t="str">
        <f>IFERROR(IF(LEN('Journal Template'!F850)&gt;0,"",IF('Journal Template'!A850="","",IF(LEFT('Journal Template'!A850,1)=IFERROR(VLOOKUP(LEFT('Journal Template'!A850,1),Checks!$CF$2:$CF$5,1,0),0),"Product Code Required",IF('Journal Template'!D850="","",IF('Journal Template'!D850=IFERROR(VLOOKUP('Journal Template'!D850,Checks!$CH:$CH,1,0),0),"Product Code Required","NA"))))),"")</f>
        <v/>
      </c>
    </row>
    <row r="840" spans="14:89">
      <c r="N840" t="s">
        <v>4710</v>
      </c>
      <c r="O840" t="s">
        <v>4701</v>
      </c>
      <c r="P840" t="s">
        <v>386</v>
      </c>
      <c r="Q840" s="150" t="str">
        <f>IF(JRF!D853="","",IF(IFERROR(VLOOKUP(JRF!D853,Checks!N:P,3,0),0)="A","","Inactive account in Use"))</f>
        <v/>
      </c>
      <c r="R840" t="str">
        <f>IFERROR(IF('Journal Template'!C1252="","",IF(IFERROR(VLOOKUP('Journal Template'!C1252,Checks!N:P,3,0),0)="A","","Inactive account in Use")),"")</f>
        <v/>
      </c>
      <c r="S840" t="s">
        <v>4711</v>
      </c>
      <c r="T840" t="s">
        <v>386</v>
      </c>
      <c r="U840" t="s">
        <v>381</v>
      </c>
      <c r="V840" s="150" t="str">
        <f>IF(JRF!C853="","",IF(IFERROR(VLOOKUP(JRF!C853,Checks!S:U,3,0),0)="A","Entry with System fund Dept",""))</f>
        <v/>
      </c>
      <c r="W840" t="str">
        <f>IFERROR(IF('Journal Template'!D1252="","",IF(IFERROR(VLOOKUP('Journal Template'!D1252,Checks!S:U,3,0),0)="A","Entry with System fund Dept","")),"")</f>
        <v/>
      </c>
      <c r="X840" t="s">
        <v>4333</v>
      </c>
      <c r="Y840" t="s">
        <v>386</v>
      </c>
      <c r="Z840" t="s">
        <v>4712</v>
      </c>
      <c r="AA840" t="s">
        <v>391</v>
      </c>
      <c r="AB840" t="s">
        <v>125</v>
      </c>
      <c r="AC840" s="150" t="str">
        <f>IFERROR(IF(JRF!C853="","",IF(AND(VLOOKUP(JRF!C853,X:AA,4,0)=JRF!B853,VLOOKUP(JRF!C853,X:Y,2,0)="A"),"","Inactive Dept Combo Error")),"Inactive Dept Combo Error")</f>
        <v/>
      </c>
      <c r="AD840" t="str">
        <f>IFERROR(IF('Journal Template'!D1252="","",IF(AND(VLOOKUP('Journal Template'!D1252,X:AA,4,0)='Journal Template'!A1252,VLOOKUP('Journal Template'!D1252,X:Y,2,0)="A"),"","Inactive Dept Combo Error")),"")</f>
        <v/>
      </c>
      <c r="AK840" s="150" t="str">
        <f>IF(JRF!B853="","",IF(JRF!B853=IFERROR(VLOOKUP(JRF!B853,Checks!AI:AI,1,0),0),"Entry in Branch/Satellite BU's",""))</f>
        <v/>
      </c>
      <c r="AL840" t="str">
        <f>IFERROR(IF('Journal Template'!A1252="","",IF('Journal Template'!A1252=IFERROR(VLOOKUP('Journal Template'!A1252,Checks!AI:AI,1,0),0),"Entry in Branch/Satellite BU's","")),"")</f>
        <v/>
      </c>
      <c r="AO840" s="171"/>
      <c r="AP840" s="171"/>
      <c r="AQ840" s="171"/>
      <c r="AR840" s="171"/>
      <c r="CI840" t="str">
        <f>IF(JRF!F853&gt;0,"",IF(JRF!B853="","",IF(LEFT(JRF!B853,1)=IFERROR(VLOOKUP(LEFT(JRF!B853,1),$CF$2:$CF$5,1,0),0),"Product Code Required",IF(JRF!C853="","",IF(JRF!C853=IFERROR(VLOOKUP(JRF!C853,$CH:$CH,1,0),0),"Product Code Required","NA")))))</f>
        <v/>
      </c>
      <c r="CJ840" t="str">
        <f>IF(JRF!AV853&gt;0,"",IF(JRF!Q853="","",IF(LEFT(JRF!Q853,1)=IFERROR(VLOOKUP(LEFT(JRF!Q853,1),$CF$2:$CF$5,1,0),0),"Product Code Required",IF(JRF!V853="","",IF(JRF!V853=IFERROR(VLOOKUP(JRF!V853,$CH:$CH,1,0),0),"Product Code Required","NA")))))</f>
        <v/>
      </c>
      <c r="CK840" t="str">
        <f>IFERROR(IF(LEN('Journal Template'!F851)&gt;0,"",IF('Journal Template'!A851="","",IF(LEFT('Journal Template'!A851,1)=IFERROR(VLOOKUP(LEFT('Journal Template'!A851,1),Checks!$CF$2:$CF$5,1,0),0),"Product Code Required",IF('Journal Template'!D851="","",IF('Journal Template'!D851=IFERROR(VLOOKUP('Journal Template'!D851,Checks!$CH:$CH,1,0),0),"Product Code Required","NA"))))),"")</f>
        <v/>
      </c>
    </row>
    <row r="841" spans="14:89">
      <c r="N841" t="s">
        <v>4713</v>
      </c>
      <c r="O841" t="s">
        <v>4714</v>
      </c>
      <c r="P841" t="s">
        <v>386</v>
      </c>
      <c r="Q841" s="150" t="str">
        <f>IF(JRF!D854="","",IF(IFERROR(VLOOKUP(JRF!D854,Checks!N:P,3,0),0)="A","","Inactive account in Use"))</f>
        <v/>
      </c>
      <c r="R841" t="str">
        <f>IFERROR(IF('Journal Template'!C1253="","",IF(IFERROR(VLOOKUP('Journal Template'!C1253,Checks!N:P,3,0),0)="A","","Inactive account in Use")),"")</f>
        <v/>
      </c>
      <c r="S841" t="s">
        <v>4715</v>
      </c>
      <c r="T841" t="s">
        <v>386</v>
      </c>
      <c r="U841" t="s">
        <v>381</v>
      </c>
      <c r="V841" s="150" t="str">
        <f>IF(JRF!C854="","",IF(IFERROR(VLOOKUP(JRF!C854,Checks!S:U,3,0),0)="A","Entry with System fund Dept",""))</f>
        <v/>
      </c>
      <c r="W841" t="str">
        <f>IFERROR(IF('Journal Template'!D1253="","",IF(IFERROR(VLOOKUP('Journal Template'!D1253,Checks!S:U,3,0),0)="A","Entry with System fund Dept","")),"")</f>
        <v/>
      </c>
      <c r="X841" t="s">
        <v>4716</v>
      </c>
      <c r="Y841" t="s">
        <v>386</v>
      </c>
      <c r="Z841" t="s">
        <v>4717</v>
      </c>
      <c r="AA841" t="s">
        <v>391</v>
      </c>
      <c r="AB841" t="s">
        <v>125</v>
      </c>
      <c r="AC841" s="150" t="str">
        <f>IFERROR(IF(JRF!C854="","",IF(AND(VLOOKUP(JRF!C854,X:AA,4,0)=JRF!B854,VLOOKUP(JRF!C854,X:Y,2,0)="A"),"","Inactive Dept Combo Error")),"Inactive Dept Combo Error")</f>
        <v/>
      </c>
      <c r="AD841" t="str">
        <f>IFERROR(IF('Journal Template'!D1253="","",IF(AND(VLOOKUP('Journal Template'!D1253,X:AA,4,0)='Journal Template'!A1253,VLOOKUP('Journal Template'!D1253,X:Y,2,0)="A"),"","Inactive Dept Combo Error")),"")</f>
        <v/>
      </c>
      <c r="AK841" s="150" t="str">
        <f>IF(JRF!B854="","",IF(JRF!B854=IFERROR(VLOOKUP(JRF!B854,Checks!AI:AI,1,0),0),"Entry in Branch/Satellite BU's",""))</f>
        <v/>
      </c>
      <c r="AL841" t="str">
        <f>IFERROR(IF('Journal Template'!A1253="","",IF('Journal Template'!A1253=IFERROR(VLOOKUP('Journal Template'!A1253,Checks!AI:AI,1,0),0),"Entry in Branch/Satellite BU's","")),"")</f>
        <v/>
      </c>
      <c r="AO841" s="171"/>
      <c r="AP841" s="171"/>
      <c r="AQ841" s="171"/>
      <c r="AR841" s="171"/>
      <c r="CI841" t="str">
        <f>IF(JRF!F854&gt;0,"",IF(JRF!B854="","",IF(LEFT(JRF!B854,1)=IFERROR(VLOOKUP(LEFT(JRF!B854,1),$CF$2:$CF$5,1,0),0),"Product Code Required",IF(JRF!C854="","",IF(JRF!C854=IFERROR(VLOOKUP(JRF!C854,$CH:$CH,1,0),0),"Product Code Required","NA")))))</f>
        <v/>
      </c>
      <c r="CJ841" t="str">
        <f>IF(JRF!AV854&gt;0,"",IF(JRF!Q854="","",IF(LEFT(JRF!Q854,1)=IFERROR(VLOOKUP(LEFT(JRF!Q854,1),$CF$2:$CF$5,1,0),0),"Product Code Required",IF(JRF!V854="","",IF(JRF!V854=IFERROR(VLOOKUP(JRF!V854,$CH:$CH,1,0),0),"Product Code Required","NA")))))</f>
        <v/>
      </c>
      <c r="CK841" t="str">
        <f>IFERROR(IF(LEN('Journal Template'!F852)&gt;0,"",IF('Journal Template'!A852="","",IF(LEFT('Journal Template'!A852,1)=IFERROR(VLOOKUP(LEFT('Journal Template'!A852,1),Checks!$CF$2:$CF$5,1,0),0),"Product Code Required",IF('Journal Template'!D852="","",IF('Journal Template'!D852=IFERROR(VLOOKUP('Journal Template'!D852,Checks!$CH:$CH,1,0),0),"Product Code Required","NA"))))),"")</f>
        <v/>
      </c>
    </row>
    <row r="842" spans="14:89">
      <c r="N842" t="s">
        <v>4718</v>
      </c>
      <c r="O842" t="s">
        <v>4719</v>
      </c>
      <c r="P842" t="s">
        <v>386</v>
      </c>
      <c r="Q842" s="150" t="str">
        <f>IF(JRF!D855="","",IF(IFERROR(VLOOKUP(JRF!D855,Checks!N:P,3,0),0)="A","","Inactive account in Use"))</f>
        <v/>
      </c>
      <c r="R842" t="str">
        <f>IFERROR(IF('Journal Template'!C1254="","",IF(IFERROR(VLOOKUP('Journal Template'!C1254,Checks!N:P,3,0),0)="A","","Inactive account in Use")),"")</f>
        <v/>
      </c>
      <c r="S842" t="s">
        <v>4720</v>
      </c>
      <c r="T842" t="s">
        <v>386</v>
      </c>
      <c r="U842" t="s">
        <v>381</v>
      </c>
      <c r="V842" s="150" t="str">
        <f>IF(JRF!C855="","",IF(IFERROR(VLOOKUP(JRF!C855,Checks!S:U,3,0),0)="A","Entry with System fund Dept",""))</f>
        <v/>
      </c>
      <c r="W842" t="str">
        <f>IFERROR(IF('Journal Template'!D1254="","",IF(IFERROR(VLOOKUP('Journal Template'!D1254,Checks!S:U,3,0),0)="A","Entry with System fund Dept","")),"")</f>
        <v/>
      </c>
      <c r="X842" t="s">
        <v>4721</v>
      </c>
      <c r="Y842" t="s">
        <v>389</v>
      </c>
      <c r="Z842" t="s">
        <v>4722</v>
      </c>
      <c r="AA842" t="s">
        <v>391</v>
      </c>
      <c r="AB842" t="s">
        <v>125</v>
      </c>
      <c r="AC842" s="150" t="str">
        <f>IFERROR(IF(JRF!C855="","",IF(AND(VLOOKUP(JRF!C855,X:AA,4,0)=JRF!B855,VLOOKUP(JRF!C855,X:Y,2,0)="A"),"","Inactive Dept Combo Error")),"Inactive Dept Combo Error")</f>
        <v/>
      </c>
      <c r="AD842" t="str">
        <f>IFERROR(IF('Journal Template'!D1254="","",IF(AND(VLOOKUP('Journal Template'!D1254,X:AA,4,0)='Journal Template'!A1254,VLOOKUP('Journal Template'!D1254,X:Y,2,0)="A"),"","Inactive Dept Combo Error")),"")</f>
        <v/>
      </c>
      <c r="AK842" s="150" t="str">
        <f>IF(JRF!B855="","",IF(JRF!B855=IFERROR(VLOOKUP(JRF!B855,Checks!AI:AI,1,0),0),"Entry in Branch/Satellite BU's",""))</f>
        <v/>
      </c>
      <c r="AL842" t="str">
        <f>IFERROR(IF('Journal Template'!A1254="","",IF('Journal Template'!A1254=IFERROR(VLOOKUP('Journal Template'!A1254,Checks!AI:AI,1,0),0),"Entry in Branch/Satellite BU's","")),"")</f>
        <v/>
      </c>
      <c r="AO842" s="171"/>
      <c r="AP842" s="171"/>
      <c r="AQ842" s="171"/>
      <c r="AR842" s="171"/>
      <c r="CI842" t="str">
        <f>IF(JRF!F855&gt;0,"",IF(JRF!B855="","",IF(LEFT(JRF!B855,1)=IFERROR(VLOOKUP(LEFT(JRF!B855,1),$CF$2:$CF$5,1,0),0),"Product Code Required",IF(JRF!C855="","",IF(JRF!C855=IFERROR(VLOOKUP(JRF!C855,$CH:$CH,1,0),0),"Product Code Required","NA")))))</f>
        <v/>
      </c>
      <c r="CJ842" t="str">
        <f>IF(JRF!AV855&gt;0,"",IF(JRF!Q855="","",IF(LEFT(JRF!Q855,1)=IFERROR(VLOOKUP(LEFT(JRF!Q855,1),$CF$2:$CF$5,1,0),0),"Product Code Required",IF(JRF!V855="","",IF(JRF!V855=IFERROR(VLOOKUP(JRF!V855,$CH:$CH,1,0),0),"Product Code Required","NA")))))</f>
        <v/>
      </c>
      <c r="CK842" t="str">
        <f>IFERROR(IF(LEN('Journal Template'!F853)&gt;0,"",IF('Journal Template'!A853="","",IF(LEFT('Journal Template'!A853,1)=IFERROR(VLOOKUP(LEFT('Journal Template'!A853,1),Checks!$CF$2:$CF$5,1,0),0),"Product Code Required",IF('Journal Template'!D853="","",IF('Journal Template'!D853=IFERROR(VLOOKUP('Journal Template'!D853,Checks!$CH:$CH,1,0),0),"Product Code Required","NA"))))),"")</f>
        <v/>
      </c>
    </row>
    <row r="843" spans="14:89">
      <c r="N843" t="s">
        <v>4723</v>
      </c>
      <c r="O843" t="s">
        <v>4724</v>
      </c>
      <c r="P843" t="s">
        <v>386</v>
      </c>
      <c r="Q843" s="150" t="str">
        <f>IF(JRF!D856="","",IF(IFERROR(VLOOKUP(JRF!D856,Checks!N:P,3,0),0)="A","","Inactive account in Use"))</f>
        <v/>
      </c>
      <c r="R843" t="str">
        <f>IFERROR(IF('Journal Template'!C1255="","",IF(IFERROR(VLOOKUP('Journal Template'!C1255,Checks!N:P,3,0),0)="A","","Inactive account in Use")),"")</f>
        <v/>
      </c>
      <c r="S843" t="s">
        <v>4725</v>
      </c>
      <c r="T843" t="s">
        <v>386</v>
      </c>
      <c r="U843" t="s">
        <v>381</v>
      </c>
      <c r="V843" s="150" t="str">
        <f>IF(JRF!C856="","",IF(IFERROR(VLOOKUP(JRF!C856,Checks!S:U,3,0),0)="A","Entry with System fund Dept",""))</f>
        <v/>
      </c>
      <c r="W843" t="str">
        <f>IFERROR(IF('Journal Template'!D1255="","",IF(IFERROR(VLOOKUP('Journal Template'!D1255,Checks!S:U,3,0),0)="A","Entry with System fund Dept","")),"")</f>
        <v/>
      </c>
      <c r="X843" t="s">
        <v>4726</v>
      </c>
      <c r="Y843" t="s">
        <v>386</v>
      </c>
      <c r="Z843" t="s">
        <v>4727</v>
      </c>
      <c r="AA843" t="s">
        <v>391</v>
      </c>
      <c r="AB843" t="s">
        <v>125</v>
      </c>
      <c r="AC843" s="150" t="str">
        <f>IFERROR(IF(JRF!C856="","",IF(AND(VLOOKUP(JRF!C856,X:AA,4,0)=JRF!B856,VLOOKUP(JRF!C856,X:Y,2,0)="A"),"","Inactive Dept Combo Error")),"Inactive Dept Combo Error")</f>
        <v/>
      </c>
      <c r="AD843" t="str">
        <f>IFERROR(IF('Journal Template'!D1255="","",IF(AND(VLOOKUP('Journal Template'!D1255,X:AA,4,0)='Journal Template'!A1255,VLOOKUP('Journal Template'!D1255,X:Y,2,0)="A"),"","Inactive Dept Combo Error")),"")</f>
        <v/>
      </c>
      <c r="AK843" s="150" t="str">
        <f>IF(JRF!B856="","",IF(JRF!B856=IFERROR(VLOOKUP(JRF!B856,Checks!AI:AI,1,0),0),"Entry in Branch/Satellite BU's",""))</f>
        <v/>
      </c>
      <c r="AL843" t="str">
        <f>IFERROR(IF('Journal Template'!A1255="","",IF('Journal Template'!A1255=IFERROR(VLOOKUP('Journal Template'!A1255,Checks!AI:AI,1,0),0),"Entry in Branch/Satellite BU's","")),"")</f>
        <v/>
      </c>
      <c r="AO843" s="171"/>
      <c r="AP843" s="171"/>
      <c r="AQ843" s="171"/>
      <c r="AR843" s="171"/>
      <c r="CI843" t="str">
        <f>IF(JRF!F856&gt;0,"",IF(JRF!B856="","",IF(LEFT(JRF!B856,1)=IFERROR(VLOOKUP(LEFT(JRF!B856,1),$CF$2:$CF$5,1,0),0),"Product Code Required",IF(JRF!C856="","",IF(JRF!C856=IFERROR(VLOOKUP(JRF!C856,$CH:$CH,1,0),0),"Product Code Required","NA")))))</f>
        <v/>
      </c>
      <c r="CJ843" t="str">
        <f>IF(JRF!AV856&gt;0,"",IF(JRF!Q856="","",IF(LEFT(JRF!Q856,1)=IFERROR(VLOOKUP(LEFT(JRF!Q856,1),$CF$2:$CF$5,1,0),0),"Product Code Required",IF(JRF!V856="","",IF(JRF!V856=IFERROR(VLOOKUP(JRF!V856,$CH:$CH,1,0),0),"Product Code Required","NA")))))</f>
        <v/>
      </c>
      <c r="CK843" t="str">
        <f>IFERROR(IF(LEN('Journal Template'!F854)&gt;0,"",IF('Journal Template'!A854="","",IF(LEFT('Journal Template'!A854,1)=IFERROR(VLOOKUP(LEFT('Journal Template'!A854,1),Checks!$CF$2:$CF$5,1,0),0),"Product Code Required",IF('Journal Template'!D854="","",IF('Journal Template'!D854=IFERROR(VLOOKUP('Journal Template'!D854,Checks!$CH:$CH,1,0),0),"Product Code Required","NA"))))),"")</f>
        <v/>
      </c>
    </row>
    <row r="844" spans="14:89">
      <c r="N844" t="s">
        <v>4728</v>
      </c>
      <c r="O844" t="s">
        <v>4729</v>
      </c>
      <c r="P844" t="s">
        <v>386</v>
      </c>
      <c r="Q844" s="150" t="str">
        <f>IF(JRF!D857="","",IF(IFERROR(VLOOKUP(JRF!D857,Checks!N:P,3,0),0)="A","","Inactive account in Use"))</f>
        <v/>
      </c>
      <c r="R844" t="str">
        <f>IFERROR(IF('Journal Template'!C1256="","",IF(IFERROR(VLOOKUP('Journal Template'!C1256,Checks!N:P,3,0),0)="A","","Inactive account in Use")),"")</f>
        <v/>
      </c>
      <c r="S844" t="s">
        <v>4730</v>
      </c>
      <c r="T844" t="s">
        <v>386</v>
      </c>
      <c r="U844" t="s">
        <v>381</v>
      </c>
      <c r="V844" s="150" t="str">
        <f>IF(JRF!C857="","",IF(IFERROR(VLOOKUP(JRF!C857,Checks!S:U,3,0),0)="A","Entry with System fund Dept",""))</f>
        <v/>
      </c>
      <c r="W844" t="str">
        <f>IFERROR(IF('Journal Template'!D1256="","",IF(IFERROR(VLOOKUP('Journal Template'!D1256,Checks!S:U,3,0),0)="A","Entry with System fund Dept","")),"")</f>
        <v/>
      </c>
      <c r="X844" t="s">
        <v>4731</v>
      </c>
      <c r="Y844" t="s">
        <v>386</v>
      </c>
      <c r="Z844" t="s">
        <v>4732</v>
      </c>
      <c r="AA844" t="s">
        <v>391</v>
      </c>
      <c r="AB844" t="s">
        <v>125</v>
      </c>
      <c r="AC844" s="150" t="str">
        <f>IFERROR(IF(JRF!C857="","",IF(AND(VLOOKUP(JRF!C857,X:AA,4,0)=JRF!B857,VLOOKUP(JRF!C857,X:Y,2,0)="A"),"","Inactive Dept Combo Error")),"Inactive Dept Combo Error")</f>
        <v/>
      </c>
      <c r="AD844" t="str">
        <f>IFERROR(IF('Journal Template'!D1256="","",IF(AND(VLOOKUP('Journal Template'!D1256,X:AA,4,0)='Journal Template'!A1256,VLOOKUP('Journal Template'!D1256,X:Y,2,0)="A"),"","Inactive Dept Combo Error")),"")</f>
        <v/>
      </c>
      <c r="AK844" s="150" t="str">
        <f>IF(JRF!B857="","",IF(JRF!B857=IFERROR(VLOOKUP(JRF!B857,Checks!AI:AI,1,0),0),"Entry in Branch/Satellite BU's",""))</f>
        <v/>
      </c>
      <c r="AL844" t="str">
        <f>IFERROR(IF('Journal Template'!A1256="","",IF('Journal Template'!A1256=IFERROR(VLOOKUP('Journal Template'!A1256,Checks!AI:AI,1,0),0),"Entry in Branch/Satellite BU's","")),"")</f>
        <v/>
      </c>
      <c r="AO844" s="171"/>
      <c r="AP844" s="171"/>
      <c r="AQ844" s="171"/>
      <c r="AR844" s="171"/>
      <c r="CI844" t="str">
        <f>IF(JRF!F857&gt;0,"",IF(JRF!B857="","",IF(LEFT(JRF!B857,1)=IFERROR(VLOOKUP(LEFT(JRF!B857,1),$CF$2:$CF$5,1,0),0),"Product Code Required",IF(JRF!C857="","",IF(JRF!C857=IFERROR(VLOOKUP(JRF!C857,$CH:$CH,1,0),0),"Product Code Required","NA")))))</f>
        <v/>
      </c>
      <c r="CJ844" t="str">
        <f>IF(JRF!AV857&gt;0,"",IF(JRF!Q857="","",IF(LEFT(JRF!Q857,1)=IFERROR(VLOOKUP(LEFT(JRF!Q857,1),$CF$2:$CF$5,1,0),0),"Product Code Required",IF(JRF!V857="","",IF(JRF!V857=IFERROR(VLOOKUP(JRF!V857,$CH:$CH,1,0),0),"Product Code Required","NA")))))</f>
        <v/>
      </c>
      <c r="CK844" t="str">
        <f>IFERROR(IF(LEN('Journal Template'!F855)&gt;0,"",IF('Journal Template'!A855="","",IF(LEFT('Journal Template'!A855,1)=IFERROR(VLOOKUP(LEFT('Journal Template'!A855,1),Checks!$CF$2:$CF$5,1,0),0),"Product Code Required",IF('Journal Template'!D855="","",IF('Journal Template'!D855=IFERROR(VLOOKUP('Journal Template'!D855,Checks!$CH:$CH,1,0),0),"Product Code Required","NA"))))),"")</f>
        <v/>
      </c>
    </row>
    <row r="845" spans="14:89">
      <c r="N845" t="s">
        <v>4733</v>
      </c>
      <c r="O845" t="s">
        <v>4734</v>
      </c>
      <c r="P845" t="s">
        <v>386</v>
      </c>
      <c r="Q845" s="150" t="str">
        <f>IF(JRF!D858="","",IF(IFERROR(VLOOKUP(JRF!D858,Checks!N:P,3,0),0)="A","","Inactive account in Use"))</f>
        <v/>
      </c>
      <c r="R845" t="str">
        <f>IFERROR(IF('Journal Template'!C1257="","",IF(IFERROR(VLOOKUP('Journal Template'!C1257,Checks!N:P,3,0),0)="A","","Inactive account in Use")),"")</f>
        <v/>
      </c>
      <c r="S845" t="s">
        <v>4735</v>
      </c>
      <c r="T845" t="s">
        <v>386</v>
      </c>
      <c r="U845" t="s">
        <v>381</v>
      </c>
      <c r="V845" s="150" t="str">
        <f>IF(JRF!C858="","",IF(IFERROR(VLOOKUP(JRF!C858,Checks!S:U,3,0),0)="A","Entry with System fund Dept",""))</f>
        <v/>
      </c>
      <c r="W845" t="str">
        <f>IFERROR(IF('Journal Template'!D1257="","",IF(IFERROR(VLOOKUP('Journal Template'!D1257,Checks!S:U,3,0),0)="A","Entry with System fund Dept","")),"")</f>
        <v/>
      </c>
      <c r="X845" t="s">
        <v>4736</v>
      </c>
      <c r="Y845" t="s">
        <v>389</v>
      </c>
      <c r="Z845" t="s">
        <v>4737</v>
      </c>
      <c r="AA845" t="s">
        <v>391</v>
      </c>
      <c r="AB845" t="s">
        <v>125</v>
      </c>
      <c r="AC845" s="150" t="str">
        <f>IFERROR(IF(JRF!C858="","",IF(AND(VLOOKUP(JRF!C858,X:AA,4,0)=JRF!B858,VLOOKUP(JRF!C858,X:Y,2,0)="A"),"","Inactive Dept Combo Error")),"Inactive Dept Combo Error")</f>
        <v/>
      </c>
      <c r="AD845" t="str">
        <f>IFERROR(IF('Journal Template'!D1257="","",IF(AND(VLOOKUP('Journal Template'!D1257,X:AA,4,0)='Journal Template'!A1257,VLOOKUP('Journal Template'!D1257,X:Y,2,0)="A"),"","Inactive Dept Combo Error")),"")</f>
        <v/>
      </c>
      <c r="AK845" s="150" t="str">
        <f>IF(JRF!B858="","",IF(JRF!B858=IFERROR(VLOOKUP(JRF!B858,Checks!AI:AI,1,0),0),"Entry in Branch/Satellite BU's",""))</f>
        <v/>
      </c>
      <c r="AL845" t="str">
        <f>IFERROR(IF('Journal Template'!A1257="","",IF('Journal Template'!A1257=IFERROR(VLOOKUP('Journal Template'!A1257,Checks!AI:AI,1,0),0),"Entry in Branch/Satellite BU's","")),"")</f>
        <v/>
      </c>
      <c r="AO845" s="171"/>
      <c r="AP845" s="171"/>
      <c r="AQ845" s="171"/>
      <c r="AR845" s="171"/>
      <c r="CI845" t="str">
        <f>IF(JRF!F858&gt;0,"",IF(JRF!B858="","",IF(LEFT(JRF!B858,1)=IFERROR(VLOOKUP(LEFT(JRF!B858,1),$CF$2:$CF$5,1,0),0),"Product Code Required",IF(JRF!C858="","",IF(JRF!C858=IFERROR(VLOOKUP(JRF!C858,$CH:$CH,1,0),0),"Product Code Required","NA")))))</f>
        <v/>
      </c>
      <c r="CJ845" t="str">
        <f>IF(JRF!AV858&gt;0,"",IF(JRF!Q858="","",IF(LEFT(JRF!Q858,1)=IFERROR(VLOOKUP(LEFT(JRF!Q858,1),$CF$2:$CF$5,1,0),0),"Product Code Required",IF(JRF!V858="","",IF(JRF!V858=IFERROR(VLOOKUP(JRF!V858,$CH:$CH,1,0),0),"Product Code Required","NA")))))</f>
        <v/>
      </c>
      <c r="CK845" t="str">
        <f>IFERROR(IF(LEN('Journal Template'!F856)&gt;0,"",IF('Journal Template'!A856="","",IF(LEFT('Journal Template'!A856,1)=IFERROR(VLOOKUP(LEFT('Journal Template'!A856,1),Checks!$CF$2:$CF$5,1,0),0),"Product Code Required",IF('Journal Template'!D856="","",IF('Journal Template'!D856=IFERROR(VLOOKUP('Journal Template'!D856,Checks!$CH:$CH,1,0),0),"Product Code Required","NA"))))),"")</f>
        <v/>
      </c>
    </row>
    <row r="846" spans="14:89">
      <c r="N846" t="s">
        <v>4738</v>
      </c>
      <c r="O846" t="s">
        <v>4739</v>
      </c>
      <c r="P846" t="s">
        <v>386</v>
      </c>
      <c r="Q846" s="150" t="str">
        <f>IF(JRF!D859="","",IF(IFERROR(VLOOKUP(JRF!D859,Checks!N:P,3,0),0)="A","","Inactive account in Use"))</f>
        <v/>
      </c>
      <c r="R846" t="str">
        <f>IFERROR(IF('Journal Template'!C1258="","",IF(IFERROR(VLOOKUP('Journal Template'!C1258,Checks!N:P,3,0),0)="A","","Inactive account in Use")),"")</f>
        <v/>
      </c>
      <c r="S846" t="s">
        <v>4740</v>
      </c>
      <c r="T846" t="s">
        <v>386</v>
      </c>
      <c r="U846" t="s">
        <v>381</v>
      </c>
      <c r="V846" s="150" t="str">
        <f>IF(JRF!C859="","",IF(IFERROR(VLOOKUP(JRF!C859,Checks!S:U,3,0),0)="A","Entry with System fund Dept",""))</f>
        <v/>
      </c>
      <c r="W846" t="str">
        <f>IFERROR(IF('Journal Template'!D1258="","",IF(IFERROR(VLOOKUP('Journal Template'!D1258,Checks!S:U,3,0),0)="A","Entry with System fund Dept","")),"")</f>
        <v/>
      </c>
      <c r="X846" t="s">
        <v>4741</v>
      </c>
      <c r="Y846" t="s">
        <v>386</v>
      </c>
      <c r="Z846" t="s">
        <v>4742</v>
      </c>
      <c r="AA846" t="s">
        <v>391</v>
      </c>
      <c r="AB846" t="s">
        <v>125</v>
      </c>
      <c r="AC846" s="150" t="str">
        <f>IFERROR(IF(JRF!C859="","",IF(AND(VLOOKUP(JRF!C859,X:AA,4,0)=JRF!B859,VLOOKUP(JRF!C859,X:Y,2,0)="A"),"","Inactive Dept Combo Error")),"Inactive Dept Combo Error")</f>
        <v/>
      </c>
      <c r="AD846" t="str">
        <f>IFERROR(IF('Journal Template'!D1258="","",IF(AND(VLOOKUP('Journal Template'!D1258,X:AA,4,0)='Journal Template'!A1258,VLOOKUP('Journal Template'!D1258,X:Y,2,0)="A"),"","Inactive Dept Combo Error")),"")</f>
        <v/>
      </c>
      <c r="AK846" s="150" t="str">
        <f>IF(JRF!B859="","",IF(JRF!B859=IFERROR(VLOOKUP(JRF!B859,Checks!AI:AI,1,0),0),"Entry in Branch/Satellite BU's",""))</f>
        <v/>
      </c>
      <c r="AL846" t="str">
        <f>IFERROR(IF('Journal Template'!A1258="","",IF('Journal Template'!A1258=IFERROR(VLOOKUP('Journal Template'!A1258,Checks!AI:AI,1,0),0),"Entry in Branch/Satellite BU's","")),"")</f>
        <v/>
      </c>
      <c r="AO846" s="171"/>
      <c r="AP846" s="171"/>
      <c r="AQ846" s="171"/>
      <c r="AR846" s="171"/>
      <c r="CI846" t="str">
        <f>IF(JRF!F859&gt;0,"",IF(JRF!B859="","",IF(LEFT(JRF!B859,1)=IFERROR(VLOOKUP(LEFT(JRF!B859,1),$CF$2:$CF$5,1,0),0),"Product Code Required",IF(JRF!C859="","",IF(JRF!C859=IFERROR(VLOOKUP(JRF!C859,$CH:$CH,1,0),0),"Product Code Required","NA")))))</f>
        <v/>
      </c>
      <c r="CJ846" t="str">
        <f>IF(JRF!AV859&gt;0,"",IF(JRF!Q859="","",IF(LEFT(JRF!Q859,1)=IFERROR(VLOOKUP(LEFT(JRF!Q859,1),$CF$2:$CF$5,1,0),0),"Product Code Required",IF(JRF!V859="","",IF(JRF!V859=IFERROR(VLOOKUP(JRF!V859,$CH:$CH,1,0),0),"Product Code Required","NA")))))</f>
        <v/>
      </c>
      <c r="CK846" t="str">
        <f>IFERROR(IF(LEN('Journal Template'!F857)&gt;0,"",IF('Journal Template'!A857="","",IF(LEFT('Journal Template'!A857,1)=IFERROR(VLOOKUP(LEFT('Journal Template'!A857,1),Checks!$CF$2:$CF$5,1,0),0),"Product Code Required",IF('Journal Template'!D857="","",IF('Journal Template'!D857=IFERROR(VLOOKUP('Journal Template'!D857,Checks!$CH:$CH,1,0),0),"Product Code Required","NA"))))),"")</f>
        <v/>
      </c>
    </row>
    <row r="847" spans="14:89">
      <c r="N847" t="s">
        <v>4743</v>
      </c>
      <c r="O847" t="s">
        <v>4744</v>
      </c>
      <c r="P847" t="s">
        <v>386</v>
      </c>
      <c r="Q847" s="150" t="str">
        <f>IF(JRF!D860="","",IF(IFERROR(VLOOKUP(JRF!D860,Checks!N:P,3,0),0)="A","","Inactive account in Use"))</f>
        <v/>
      </c>
      <c r="R847" t="str">
        <f>IFERROR(IF('Journal Template'!C1259="","",IF(IFERROR(VLOOKUP('Journal Template'!C1259,Checks!N:P,3,0),0)="A","","Inactive account in Use")),"")</f>
        <v/>
      </c>
      <c r="S847" t="s">
        <v>4745</v>
      </c>
      <c r="T847" t="s">
        <v>386</v>
      </c>
      <c r="U847" t="s">
        <v>381</v>
      </c>
      <c r="V847" s="150" t="str">
        <f>IF(JRF!C860="","",IF(IFERROR(VLOOKUP(JRF!C860,Checks!S:U,3,0),0)="A","Entry with System fund Dept",""))</f>
        <v/>
      </c>
      <c r="W847" t="str">
        <f>IFERROR(IF('Journal Template'!D1259="","",IF(IFERROR(VLOOKUP('Journal Template'!D1259,Checks!S:U,3,0),0)="A","Entry with System fund Dept","")),"")</f>
        <v/>
      </c>
      <c r="X847" t="s">
        <v>4741</v>
      </c>
      <c r="Y847" t="s">
        <v>389</v>
      </c>
      <c r="Z847" t="s">
        <v>4746</v>
      </c>
      <c r="AA847" t="s">
        <v>3602</v>
      </c>
      <c r="AB847" t="s">
        <v>125</v>
      </c>
      <c r="AC847" s="150" t="str">
        <f>IFERROR(IF(JRF!C860="","",IF(AND(VLOOKUP(JRF!C860,X:AA,4,0)=JRF!B860,VLOOKUP(JRF!C860,X:Y,2,0)="A"),"","Inactive Dept Combo Error")),"Inactive Dept Combo Error")</f>
        <v/>
      </c>
      <c r="AD847" t="str">
        <f>IFERROR(IF('Journal Template'!D1259="","",IF(AND(VLOOKUP('Journal Template'!D1259,X:AA,4,0)='Journal Template'!A1259,VLOOKUP('Journal Template'!D1259,X:Y,2,0)="A"),"","Inactive Dept Combo Error")),"")</f>
        <v/>
      </c>
      <c r="AK847" s="150" t="str">
        <f>IF(JRF!B860="","",IF(JRF!B860=IFERROR(VLOOKUP(JRF!B860,Checks!AI:AI,1,0),0),"Entry in Branch/Satellite BU's",""))</f>
        <v/>
      </c>
      <c r="AL847" t="str">
        <f>IFERROR(IF('Journal Template'!A1259="","",IF('Journal Template'!A1259=IFERROR(VLOOKUP('Journal Template'!A1259,Checks!AI:AI,1,0),0),"Entry in Branch/Satellite BU's","")),"")</f>
        <v/>
      </c>
      <c r="AO847" s="171"/>
      <c r="AP847" s="171"/>
      <c r="AQ847" s="171"/>
      <c r="AR847" s="171"/>
      <c r="CI847" t="str">
        <f>IF(JRF!F860&gt;0,"",IF(JRF!B860="","",IF(LEFT(JRF!B860,1)=IFERROR(VLOOKUP(LEFT(JRF!B860,1),$CF$2:$CF$5,1,0),0),"Product Code Required",IF(JRF!C860="","",IF(JRF!C860=IFERROR(VLOOKUP(JRF!C860,$CH:$CH,1,0),0),"Product Code Required","NA")))))</f>
        <v/>
      </c>
      <c r="CJ847" t="str">
        <f>IF(JRF!AV860&gt;0,"",IF(JRF!Q860="","",IF(LEFT(JRF!Q860,1)=IFERROR(VLOOKUP(LEFT(JRF!Q860,1),$CF$2:$CF$5,1,0),0),"Product Code Required",IF(JRF!V860="","",IF(JRF!V860=IFERROR(VLOOKUP(JRF!V860,$CH:$CH,1,0),0),"Product Code Required","NA")))))</f>
        <v/>
      </c>
      <c r="CK847" t="str">
        <f>IFERROR(IF(LEN('Journal Template'!F858)&gt;0,"",IF('Journal Template'!A858="","",IF(LEFT('Journal Template'!A858,1)=IFERROR(VLOOKUP(LEFT('Journal Template'!A858,1),Checks!$CF$2:$CF$5,1,0),0),"Product Code Required",IF('Journal Template'!D858="","",IF('Journal Template'!D858=IFERROR(VLOOKUP('Journal Template'!D858,Checks!$CH:$CH,1,0),0),"Product Code Required","NA"))))),"")</f>
        <v/>
      </c>
    </row>
    <row r="848" spans="14:89">
      <c r="N848" t="s">
        <v>4747</v>
      </c>
      <c r="O848" t="s">
        <v>4748</v>
      </c>
      <c r="P848" t="s">
        <v>386</v>
      </c>
      <c r="Q848" s="150" t="str">
        <f>IF(JRF!D861="","",IF(IFERROR(VLOOKUP(JRF!D861,Checks!N:P,3,0),0)="A","","Inactive account in Use"))</f>
        <v/>
      </c>
      <c r="R848" t="str">
        <f>IFERROR(IF('Journal Template'!C1260="","",IF(IFERROR(VLOOKUP('Journal Template'!C1260,Checks!N:P,3,0),0)="A","","Inactive account in Use")),"")</f>
        <v/>
      </c>
      <c r="S848" t="s">
        <v>4749</v>
      </c>
      <c r="T848" t="s">
        <v>386</v>
      </c>
      <c r="U848" t="s">
        <v>381</v>
      </c>
      <c r="V848" s="150" t="str">
        <f>IF(JRF!C861="","",IF(IFERROR(VLOOKUP(JRF!C861,Checks!S:U,3,0),0)="A","Entry with System fund Dept",""))</f>
        <v/>
      </c>
      <c r="W848" t="str">
        <f>IFERROR(IF('Journal Template'!D1260="","",IF(IFERROR(VLOOKUP('Journal Template'!D1260,Checks!S:U,3,0),0)="A","Entry with System fund Dept","")),"")</f>
        <v/>
      </c>
      <c r="X848" t="s">
        <v>4750</v>
      </c>
      <c r="Y848" t="s">
        <v>389</v>
      </c>
      <c r="Z848" t="s">
        <v>4751</v>
      </c>
      <c r="AA848" t="s">
        <v>391</v>
      </c>
      <c r="AB848" t="s">
        <v>125</v>
      </c>
      <c r="AC848" s="150" t="str">
        <f>IFERROR(IF(JRF!C861="","",IF(AND(VLOOKUP(JRF!C861,X:AA,4,0)=JRF!B861,VLOOKUP(JRF!C861,X:Y,2,0)="A"),"","Inactive Dept Combo Error")),"Inactive Dept Combo Error")</f>
        <v/>
      </c>
      <c r="AD848" t="str">
        <f>IFERROR(IF('Journal Template'!D1260="","",IF(AND(VLOOKUP('Journal Template'!D1260,X:AA,4,0)='Journal Template'!A1260,VLOOKUP('Journal Template'!D1260,X:Y,2,0)="A"),"","Inactive Dept Combo Error")),"")</f>
        <v/>
      </c>
      <c r="AK848" s="150" t="str">
        <f>IF(JRF!B861="","",IF(JRF!B861=IFERROR(VLOOKUP(JRF!B861,Checks!AI:AI,1,0),0),"Entry in Branch/Satellite BU's",""))</f>
        <v/>
      </c>
      <c r="AL848" t="str">
        <f>IFERROR(IF('Journal Template'!A1260="","",IF('Journal Template'!A1260=IFERROR(VLOOKUP('Journal Template'!A1260,Checks!AI:AI,1,0),0),"Entry in Branch/Satellite BU's","")),"")</f>
        <v/>
      </c>
      <c r="AO848" s="171"/>
      <c r="AP848" s="171"/>
      <c r="AQ848" s="171"/>
      <c r="AR848" s="171"/>
      <c r="CI848" t="str">
        <f>IF(JRF!F861&gt;0,"",IF(JRF!B861="","",IF(LEFT(JRF!B861,1)=IFERROR(VLOOKUP(LEFT(JRF!B861,1),$CF$2:$CF$5,1,0),0),"Product Code Required",IF(JRF!C861="","",IF(JRF!C861=IFERROR(VLOOKUP(JRF!C861,$CH:$CH,1,0),0),"Product Code Required","NA")))))</f>
        <v/>
      </c>
      <c r="CJ848" t="str">
        <f>IF(JRF!AV861&gt;0,"",IF(JRF!Q861="","",IF(LEFT(JRF!Q861,1)=IFERROR(VLOOKUP(LEFT(JRF!Q861,1),$CF$2:$CF$5,1,0),0),"Product Code Required",IF(JRF!V861="","",IF(JRF!V861=IFERROR(VLOOKUP(JRF!V861,$CH:$CH,1,0),0),"Product Code Required","NA")))))</f>
        <v/>
      </c>
      <c r="CK848" t="str">
        <f>IFERROR(IF(LEN('Journal Template'!F859)&gt;0,"",IF('Journal Template'!A859="","",IF(LEFT('Journal Template'!A859,1)=IFERROR(VLOOKUP(LEFT('Journal Template'!A859,1),Checks!$CF$2:$CF$5,1,0),0),"Product Code Required",IF('Journal Template'!D859="","",IF('Journal Template'!D859=IFERROR(VLOOKUP('Journal Template'!D859,Checks!$CH:$CH,1,0),0),"Product Code Required","NA"))))),"")</f>
        <v/>
      </c>
    </row>
    <row r="849" spans="14:89">
      <c r="N849" t="s">
        <v>4752</v>
      </c>
      <c r="O849" t="s">
        <v>4753</v>
      </c>
      <c r="P849" t="s">
        <v>386</v>
      </c>
      <c r="Q849" s="150" t="str">
        <f>IF(JRF!D862="","",IF(IFERROR(VLOOKUP(JRF!D862,Checks!N:P,3,0),0)="A","","Inactive account in Use"))</f>
        <v/>
      </c>
      <c r="R849" t="str">
        <f>IFERROR(IF('Journal Template'!C1261="","",IF(IFERROR(VLOOKUP('Journal Template'!C1261,Checks!N:P,3,0),0)="A","","Inactive account in Use")),"")</f>
        <v/>
      </c>
      <c r="S849" t="s">
        <v>4754</v>
      </c>
      <c r="T849" t="s">
        <v>386</v>
      </c>
      <c r="U849" t="s">
        <v>381</v>
      </c>
      <c r="V849" s="150" t="str">
        <f>IF(JRF!C862="","",IF(IFERROR(VLOOKUP(JRF!C862,Checks!S:U,3,0),0)="A","Entry with System fund Dept",""))</f>
        <v/>
      </c>
      <c r="W849" t="str">
        <f>IFERROR(IF('Journal Template'!D1261="","",IF(IFERROR(VLOOKUP('Journal Template'!D1261,Checks!S:U,3,0),0)="A","Entry with System fund Dept","")),"")</f>
        <v/>
      </c>
      <c r="X849" t="s">
        <v>4755</v>
      </c>
      <c r="Y849" t="s">
        <v>389</v>
      </c>
      <c r="Z849" t="s">
        <v>4756</v>
      </c>
      <c r="AA849" t="s">
        <v>391</v>
      </c>
      <c r="AB849" t="s">
        <v>125</v>
      </c>
      <c r="AC849" s="150" t="str">
        <f>IFERROR(IF(JRF!C862="","",IF(AND(VLOOKUP(JRF!C862,X:AA,4,0)=JRF!B862,VLOOKUP(JRF!C862,X:Y,2,0)="A"),"","Inactive Dept Combo Error")),"Inactive Dept Combo Error")</f>
        <v/>
      </c>
      <c r="AD849" t="str">
        <f>IFERROR(IF('Journal Template'!D1261="","",IF(AND(VLOOKUP('Journal Template'!D1261,X:AA,4,0)='Journal Template'!A1261,VLOOKUP('Journal Template'!D1261,X:Y,2,0)="A"),"","Inactive Dept Combo Error")),"")</f>
        <v/>
      </c>
      <c r="AK849" s="150" t="str">
        <f>IF(JRF!B862="","",IF(JRF!B862=IFERROR(VLOOKUP(JRF!B862,Checks!AI:AI,1,0),0),"Entry in Branch/Satellite BU's",""))</f>
        <v/>
      </c>
      <c r="AL849" t="str">
        <f>IFERROR(IF('Journal Template'!A1261="","",IF('Journal Template'!A1261=IFERROR(VLOOKUP('Journal Template'!A1261,Checks!AI:AI,1,0),0),"Entry in Branch/Satellite BU's","")),"")</f>
        <v/>
      </c>
      <c r="AO849" s="171"/>
      <c r="AP849" s="171"/>
      <c r="AQ849" s="171"/>
      <c r="AR849" s="171"/>
      <c r="CI849" t="str">
        <f>IF(JRF!F862&gt;0,"",IF(JRF!B862="","",IF(LEFT(JRF!B862,1)=IFERROR(VLOOKUP(LEFT(JRF!B862,1),$CF$2:$CF$5,1,0),0),"Product Code Required",IF(JRF!C862="","",IF(JRF!C862=IFERROR(VLOOKUP(JRF!C862,$CH:$CH,1,0),0),"Product Code Required","NA")))))</f>
        <v/>
      </c>
      <c r="CJ849" t="str">
        <f>IF(JRF!AV862&gt;0,"",IF(JRF!Q862="","",IF(LEFT(JRF!Q862,1)=IFERROR(VLOOKUP(LEFT(JRF!Q862,1),$CF$2:$CF$5,1,0),0),"Product Code Required",IF(JRF!V862="","",IF(JRF!V862=IFERROR(VLOOKUP(JRF!V862,$CH:$CH,1,0),0),"Product Code Required","NA")))))</f>
        <v/>
      </c>
      <c r="CK849" t="str">
        <f>IFERROR(IF(LEN('Journal Template'!F860)&gt;0,"",IF('Journal Template'!A860="","",IF(LEFT('Journal Template'!A860,1)=IFERROR(VLOOKUP(LEFT('Journal Template'!A860,1),Checks!$CF$2:$CF$5,1,0),0),"Product Code Required",IF('Journal Template'!D860="","",IF('Journal Template'!D860=IFERROR(VLOOKUP('Journal Template'!D860,Checks!$CH:$CH,1,0),0),"Product Code Required","NA"))))),"")</f>
        <v/>
      </c>
    </row>
    <row r="850" spans="14:89">
      <c r="N850" t="s">
        <v>4757</v>
      </c>
      <c r="O850" t="s">
        <v>4758</v>
      </c>
      <c r="P850" t="s">
        <v>386</v>
      </c>
      <c r="Q850" s="150" t="str">
        <f>IF(JRF!D863="","",IF(IFERROR(VLOOKUP(JRF!D863,Checks!N:P,3,0),0)="A","","Inactive account in Use"))</f>
        <v/>
      </c>
      <c r="R850" t="str">
        <f>IFERROR(IF('Journal Template'!C1262="","",IF(IFERROR(VLOOKUP('Journal Template'!C1262,Checks!N:P,3,0),0)="A","","Inactive account in Use")),"")</f>
        <v/>
      </c>
      <c r="S850" t="s">
        <v>4759</v>
      </c>
      <c r="T850" t="s">
        <v>386</v>
      </c>
      <c r="U850" t="s">
        <v>381</v>
      </c>
      <c r="V850" s="150" t="str">
        <f>IF(JRF!C863="","",IF(IFERROR(VLOOKUP(JRF!C863,Checks!S:U,3,0),0)="A","Entry with System fund Dept",""))</f>
        <v/>
      </c>
      <c r="W850" t="str">
        <f>IFERROR(IF('Journal Template'!D1262="","",IF(IFERROR(VLOOKUP('Journal Template'!D1262,Checks!S:U,3,0),0)="A","Entry with System fund Dept","")),"")</f>
        <v/>
      </c>
      <c r="X850" t="s">
        <v>3882</v>
      </c>
      <c r="Y850" t="s">
        <v>386</v>
      </c>
      <c r="Z850" t="s">
        <v>4760</v>
      </c>
      <c r="AA850" t="s">
        <v>391</v>
      </c>
      <c r="AB850" t="s">
        <v>125</v>
      </c>
      <c r="AC850" s="150" t="str">
        <f>IFERROR(IF(JRF!C863="","",IF(AND(VLOOKUP(JRF!C863,X:AA,4,0)=JRF!B863,VLOOKUP(JRF!C863,X:Y,2,0)="A"),"","Inactive Dept Combo Error")),"Inactive Dept Combo Error")</f>
        <v/>
      </c>
      <c r="AD850" t="str">
        <f>IFERROR(IF('Journal Template'!D1262="","",IF(AND(VLOOKUP('Journal Template'!D1262,X:AA,4,0)='Journal Template'!A1262,VLOOKUP('Journal Template'!D1262,X:Y,2,0)="A"),"","Inactive Dept Combo Error")),"")</f>
        <v/>
      </c>
      <c r="AK850" s="150" t="str">
        <f>IF(JRF!B863="","",IF(JRF!B863=IFERROR(VLOOKUP(JRF!B863,Checks!AI:AI,1,0),0),"Entry in Branch/Satellite BU's",""))</f>
        <v/>
      </c>
      <c r="AL850" t="str">
        <f>IFERROR(IF('Journal Template'!A1262="","",IF('Journal Template'!A1262=IFERROR(VLOOKUP('Journal Template'!A1262,Checks!AI:AI,1,0),0),"Entry in Branch/Satellite BU's","")),"")</f>
        <v/>
      </c>
      <c r="AO850" s="171"/>
      <c r="AP850" s="171"/>
      <c r="AQ850" s="171"/>
      <c r="AR850" s="171"/>
      <c r="CI850" t="str">
        <f>IF(JRF!F863&gt;0,"",IF(JRF!B863="","",IF(LEFT(JRF!B863,1)=IFERROR(VLOOKUP(LEFT(JRF!B863,1),$CF$2:$CF$5,1,0),0),"Product Code Required",IF(JRF!C863="","",IF(JRF!C863=IFERROR(VLOOKUP(JRF!C863,$CH:$CH,1,0),0),"Product Code Required","NA")))))</f>
        <v/>
      </c>
      <c r="CJ850" t="str">
        <f>IF(JRF!AV863&gt;0,"",IF(JRF!Q863="","",IF(LEFT(JRF!Q863,1)=IFERROR(VLOOKUP(LEFT(JRF!Q863,1),$CF$2:$CF$5,1,0),0),"Product Code Required",IF(JRF!V863="","",IF(JRF!V863=IFERROR(VLOOKUP(JRF!V863,$CH:$CH,1,0),0),"Product Code Required","NA")))))</f>
        <v/>
      </c>
      <c r="CK850" t="str">
        <f>IFERROR(IF(LEN('Journal Template'!F861)&gt;0,"",IF('Journal Template'!A861="","",IF(LEFT('Journal Template'!A861,1)=IFERROR(VLOOKUP(LEFT('Journal Template'!A861,1),Checks!$CF$2:$CF$5,1,0),0),"Product Code Required",IF('Journal Template'!D861="","",IF('Journal Template'!D861=IFERROR(VLOOKUP('Journal Template'!D861,Checks!$CH:$CH,1,0),0),"Product Code Required","NA"))))),"")</f>
        <v/>
      </c>
    </row>
    <row r="851" spans="14:89">
      <c r="N851" t="s">
        <v>4761</v>
      </c>
      <c r="O851" t="s">
        <v>4762</v>
      </c>
      <c r="P851" t="s">
        <v>386</v>
      </c>
      <c r="Q851" s="150" t="str">
        <f>IF(JRF!D864="","",IF(IFERROR(VLOOKUP(JRF!D864,Checks!N:P,3,0),0)="A","","Inactive account in Use"))</f>
        <v/>
      </c>
      <c r="R851" t="str">
        <f>IFERROR(IF('Journal Template'!C1263="","",IF(IFERROR(VLOOKUP('Journal Template'!C1263,Checks!N:P,3,0),0)="A","","Inactive account in Use")),"")</f>
        <v/>
      </c>
      <c r="S851" t="s">
        <v>4763</v>
      </c>
      <c r="T851" t="s">
        <v>386</v>
      </c>
      <c r="U851" t="s">
        <v>381</v>
      </c>
      <c r="V851" s="150" t="str">
        <f>IF(JRF!C864="","",IF(IFERROR(VLOOKUP(JRF!C864,Checks!S:U,3,0),0)="A","Entry with System fund Dept",""))</f>
        <v/>
      </c>
      <c r="W851" t="str">
        <f>IFERROR(IF('Journal Template'!D1263="","",IF(IFERROR(VLOOKUP('Journal Template'!D1263,Checks!S:U,3,0),0)="A","Entry with System fund Dept","")),"")</f>
        <v/>
      </c>
      <c r="X851" t="s">
        <v>3886</v>
      </c>
      <c r="Y851" t="s">
        <v>386</v>
      </c>
      <c r="Z851" t="s">
        <v>4764</v>
      </c>
      <c r="AA851" t="s">
        <v>391</v>
      </c>
      <c r="AB851" t="s">
        <v>125</v>
      </c>
      <c r="AC851" s="150" t="str">
        <f>IFERROR(IF(JRF!C864="","",IF(AND(VLOOKUP(JRF!C864,X:AA,4,0)=JRF!B864,VLOOKUP(JRF!C864,X:Y,2,0)="A"),"","Inactive Dept Combo Error")),"Inactive Dept Combo Error")</f>
        <v/>
      </c>
      <c r="AD851" t="str">
        <f>IFERROR(IF('Journal Template'!D1263="","",IF(AND(VLOOKUP('Journal Template'!D1263,X:AA,4,0)='Journal Template'!A1263,VLOOKUP('Journal Template'!D1263,X:Y,2,0)="A"),"","Inactive Dept Combo Error")),"")</f>
        <v/>
      </c>
      <c r="AK851" s="150" t="str">
        <f>IF(JRF!B864="","",IF(JRF!B864=IFERROR(VLOOKUP(JRF!B864,Checks!AI:AI,1,0),0),"Entry in Branch/Satellite BU's",""))</f>
        <v/>
      </c>
      <c r="AL851" t="str">
        <f>IFERROR(IF('Journal Template'!A1263="","",IF('Journal Template'!A1263=IFERROR(VLOOKUP('Journal Template'!A1263,Checks!AI:AI,1,0),0),"Entry in Branch/Satellite BU's","")),"")</f>
        <v/>
      </c>
      <c r="AO851" s="171"/>
      <c r="AP851" s="171"/>
      <c r="AQ851" s="171"/>
      <c r="AR851" s="171"/>
      <c r="CI851" t="str">
        <f>IF(JRF!F864&gt;0,"",IF(JRF!B864="","",IF(LEFT(JRF!B864,1)=IFERROR(VLOOKUP(LEFT(JRF!B864,1),$CF$2:$CF$5,1,0),0),"Product Code Required",IF(JRF!C864="","",IF(JRF!C864=IFERROR(VLOOKUP(JRF!C864,$CH:$CH,1,0),0),"Product Code Required","NA")))))</f>
        <v/>
      </c>
      <c r="CJ851" t="str">
        <f>IF(JRF!AV864&gt;0,"",IF(JRF!Q864="","",IF(LEFT(JRF!Q864,1)=IFERROR(VLOOKUP(LEFT(JRF!Q864,1),$CF$2:$CF$5,1,0),0),"Product Code Required",IF(JRF!V864="","",IF(JRF!V864=IFERROR(VLOOKUP(JRF!V864,$CH:$CH,1,0),0),"Product Code Required","NA")))))</f>
        <v/>
      </c>
      <c r="CK851" t="str">
        <f>IFERROR(IF(LEN('Journal Template'!F862)&gt;0,"",IF('Journal Template'!A862="","",IF(LEFT('Journal Template'!A862,1)=IFERROR(VLOOKUP(LEFT('Journal Template'!A862,1),Checks!$CF$2:$CF$5,1,0),0),"Product Code Required",IF('Journal Template'!D862="","",IF('Journal Template'!D862=IFERROR(VLOOKUP('Journal Template'!D862,Checks!$CH:$CH,1,0),0),"Product Code Required","NA"))))),"")</f>
        <v/>
      </c>
    </row>
    <row r="852" spans="14:89">
      <c r="N852" t="s">
        <v>4765</v>
      </c>
      <c r="O852" t="s">
        <v>4766</v>
      </c>
      <c r="P852" t="s">
        <v>386</v>
      </c>
      <c r="Q852" s="150" t="str">
        <f>IF(JRF!D865="","",IF(IFERROR(VLOOKUP(JRF!D865,Checks!N:P,3,0),0)="A","","Inactive account in Use"))</f>
        <v/>
      </c>
      <c r="R852" t="str">
        <f>IFERROR(IF('Journal Template'!C1264="","",IF(IFERROR(VLOOKUP('Journal Template'!C1264,Checks!N:P,3,0),0)="A","","Inactive account in Use")),"")</f>
        <v/>
      </c>
      <c r="S852" t="s">
        <v>4767</v>
      </c>
      <c r="T852" t="s">
        <v>386</v>
      </c>
      <c r="U852" t="s">
        <v>381</v>
      </c>
      <c r="V852" s="150" t="str">
        <f>IF(JRF!C865="","",IF(IFERROR(VLOOKUP(JRF!C865,Checks!S:U,3,0),0)="A","Entry with System fund Dept",""))</f>
        <v/>
      </c>
      <c r="W852" t="str">
        <f>IFERROR(IF('Journal Template'!D1264="","",IF(IFERROR(VLOOKUP('Journal Template'!D1264,Checks!S:U,3,0),0)="A","Entry with System fund Dept","")),"")</f>
        <v/>
      </c>
      <c r="X852" t="s">
        <v>4768</v>
      </c>
      <c r="Y852" t="s">
        <v>389</v>
      </c>
      <c r="Z852" t="s">
        <v>4769</v>
      </c>
      <c r="AA852" t="s">
        <v>588</v>
      </c>
      <c r="AB852" t="s">
        <v>4770</v>
      </c>
      <c r="AC852" s="150" t="str">
        <f>IFERROR(IF(JRF!C865="","",IF(AND(VLOOKUP(JRF!C865,X:AA,4,0)=JRF!B865,VLOOKUP(JRF!C865,X:Y,2,0)="A"),"","Inactive Dept Combo Error")),"Inactive Dept Combo Error")</f>
        <v/>
      </c>
      <c r="AD852" t="str">
        <f>IFERROR(IF('Journal Template'!D1264="","",IF(AND(VLOOKUP('Journal Template'!D1264,X:AA,4,0)='Journal Template'!A1264,VLOOKUP('Journal Template'!D1264,X:Y,2,0)="A"),"","Inactive Dept Combo Error")),"")</f>
        <v/>
      </c>
      <c r="AK852" s="150" t="str">
        <f>IF(JRF!B865="","",IF(JRF!B865=IFERROR(VLOOKUP(JRF!B865,Checks!AI:AI,1,0),0),"Entry in Branch/Satellite BU's",""))</f>
        <v/>
      </c>
      <c r="AL852" t="str">
        <f>IFERROR(IF('Journal Template'!A1264="","",IF('Journal Template'!A1264=IFERROR(VLOOKUP('Journal Template'!A1264,Checks!AI:AI,1,0),0),"Entry in Branch/Satellite BU's","")),"")</f>
        <v/>
      </c>
      <c r="AO852" s="171"/>
      <c r="AP852" s="171"/>
      <c r="AQ852" s="171"/>
      <c r="AR852" s="171"/>
      <c r="CI852" t="str">
        <f>IF(JRF!F865&gt;0,"",IF(JRF!B865="","",IF(LEFT(JRF!B865,1)=IFERROR(VLOOKUP(LEFT(JRF!B865,1),$CF$2:$CF$5,1,0),0),"Product Code Required",IF(JRF!C865="","",IF(JRF!C865=IFERROR(VLOOKUP(JRF!C865,$CH:$CH,1,0),0),"Product Code Required","NA")))))</f>
        <v/>
      </c>
      <c r="CJ852" t="str">
        <f>IF(JRF!AV865&gt;0,"",IF(JRF!Q865="","",IF(LEFT(JRF!Q865,1)=IFERROR(VLOOKUP(LEFT(JRF!Q865,1),$CF$2:$CF$5,1,0),0),"Product Code Required",IF(JRF!V865="","",IF(JRF!V865=IFERROR(VLOOKUP(JRF!V865,$CH:$CH,1,0),0),"Product Code Required","NA")))))</f>
        <v/>
      </c>
      <c r="CK852" t="str">
        <f>IFERROR(IF(LEN('Journal Template'!F863)&gt;0,"",IF('Journal Template'!A863="","",IF(LEFT('Journal Template'!A863,1)=IFERROR(VLOOKUP(LEFT('Journal Template'!A863,1),Checks!$CF$2:$CF$5,1,0),0),"Product Code Required",IF('Journal Template'!D863="","",IF('Journal Template'!D863=IFERROR(VLOOKUP('Journal Template'!D863,Checks!$CH:$CH,1,0),0),"Product Code Required","NA"))))),"")</f>
        <v/>
      </c>
    </row>
    <row r="853" spans="14:89">
      <c r="N853" t="s">
        <v>4771</v>
      </c>
      <c r="O853" t="s">
        <v>4772</v>
      </c>
      <c r="P853" t="s">
        <v>386</v>
      </c>
      <c r="Q853" s="150" t="str">
        <f>IF(JRF!D866="","",IF(IFERROR(VLOOKUP(JRF!D866,Checks!N:P,3,0),0)="A","","Inactive account in Use"))</f>
        <v/>
      </c>
      <c r="R853" t="str">
        <f>IFERROR(IF('Journal Template'!C1265="","",IF(IFERROR(VLOOKUP('Journal Template'!C1265,Checks!N:P,3,0),0)="A","","Inactive account in Use")),"")</f>
        <v/>
      </c>
      <c r="S853" t="s">
        <v>4773</v>
      </c>
      <c r="T853" t="s">
        <v>386</v>
      </c>
      <c r="U853" t="s">
        <v>381</v>
      </c>
      <c r="V853" s="150" t="str">
        <f>IF(JRF!C866="","",IF(IFERROR(VLOOKUP(JRF!C866,Checks!S:U,3,0),0)="A","Entry with System fund Dept",""))</f>
        <v/>
      </c>
      <c r="W853" t="str">
        <f>IFERROR(IF('Journal Template'!D1265="","",IF(IFERROR(VLOOKUP('Journal Template'!D1265,Checks!S:U,3,0),0)="A","Entry with System fund Dept","")),"")</f>
        <v/>
      </c>
      <c r="X853" t="s">
        <v>4774</v>
      </c>
      <c r="Y853" t="s">
        <v>386</v>
      </c>
      <c r="Z853" t="s">
        <v>4775</v>
      </c>
      <c r="AA853" t="s">
        <v>391</v>
      </c>
      <c r="AB853" t="s">
        <v>125</v>
      </c>
      <c r="AC853" s="150" t="str">
        <f>IFERROR(IF(JRF!C866="","",IF(AND(VLOOKUP(JRF!C866,X:AA,4,0)=JRF!B866,VLOOKUP(JRF!C866,X:Y,2,0)="A"),"","Inactive Dept Combo Error")),"Inactive Dept Combo Error")</f>
        <v/>
      </c>
      <c r="AD853" t="str">
        <f>IFERROR(IF('Journal Template'!D1265="","",IF(AND(VLOOKUP('Journal Template'!D1265,X:AA,4,0)='Journal Template'!A1265,VLOOKUP('Journal Template'!D1265,X:Y,2,0)="A"),"","Inactive Dept Combo Error")),"")</f>
        <v/>
      </c>
      <c r="AK853" s="150" t="str">
        <f>IF(JRF!B866="","",IF(JRF!B866=IFERROR(VLOOKUP(JRF!B866,Checks!AI:AI,1,0),0),"Entry in Branch/Satellite BU's",""))</f>
        <v/>
      </c>
      <c r="AL853" t="str">
        <f>IFERROR(IF('Journal Template'!A1265="","",IF('Journal Template'!A1265=IFERROR(VLOOKUP('Journal Template'!A1265,Checks!AI:AI,1,0),0),"Entry in Branch/Satellite BU's","")),"")</f>
        <v/>
      </c>
      <c r="AO853" s="171"/>
      <c r="AP853" s="171"/>
      <c r="AQ853" s="171"/>
      <c r="AR853" s="171"/>
      <c r="CI853" t="str">
        <f>IF(JRF!F866&gt;0,"",IF(JRF!B866="","",IF(LEFT(JRF!B866,1)=IFERROR(VLOOKUP(LEFT(JRF!B866,1),$CF$2:$CF$5,1,0),0),"Product Code Required",IF(JRF!C866="","",IF(JRF!C866=IFERROR(VLOOKUP(JRF!C866,$CH:$CH,1,0),0),"Product Code Required","NA")))))</f>
        <v/>
      </c>
      <c r="CJ853" t="str">
        <f>IF(JRF!AV866&gt;0,"",IF(JRF!Q866="","",IF(LEFT(JRF!Q866,1)=IFERROR(VLOOKUP(LEFT(JRF!Q866,1),$CF$2:$CF$5,1,0),0),"Product Code Required",IF(JRF!V866="","",IF(JRF!V866=IFERROR(VLOOKUP(JRF!V866,$CH:$CH,1,0),0),"Product Code Required","NA")))))</f>
        <v/>
      </c>
      <c r="CK853" t="str">
        <f>IFERROR(IF(LEN('Journal Template'!F864)&gt;0,"",IF('Journal Template'!A864="","",IF(LEFT('Journal Template'!A864,1)=IFERROR(VLOOKUP(LEFT('Journal Template'!A864,1),Checks!$CF$2:$CF$5,1,0),0),"Product Code Required",IF('Journal Template'!D864="","",IF('Journal Template'!D864=IFERROR(VLOOKUP('Journal Template'!D864,Checks!$CH:$CH,1,0),0),"Product Code Required","NA"))))),"")</f>
        <v/>
      </c>
    </row>
    <row r="854" spans="14:89">
      <c r="N854" t="s">
        <v>4776</v>
      </c>
      <c r="O854" t="s">
        <v>4777</v>
      </c>
      <c r="P854" t="s">
        <v>386</v>
      </c>
      <c r="Q854" s="150" t="str">
        <f>IF(JRF!D867="","",IF(IFERROR(VLOOKUP(JRF!D867,Checks!N:P,3,0),0)="A","","Inactive account in Use"))</f>
        <v/>
      </c>
      <c r="R854" t="str">
        <f>IFERROR(IF('Journal Template'!C1266="","",IF(IFERROR(VLOOKUP('Journal Template'!C1266,Checks!N:P,3,0),0)="A","","Inactive account in Use")),"")</f>
        <v/>
      </c>
      <c r="S854" t="s">
        <v>4778</v>
      </c>
      <c r="T854" t="s">
        <v>386</v>
      </c>
      <c r="U854" t="s">
        <v>381</v>
      </c>
      <c r="V854" s="150" t="str">
        <f>IF(JRF!C867="","",IF(IFERROR(VLOOKUP(JRF!C867,Checks!S:U,3,0),0)="A","Entry with System fund Dept",""))</f>
        <v/>
      </c>
      <c r="W854" t="str">
        <f>IFERROR(IF('Journal Template'!D1266="","",IF(IFERROR(VLOOKUP('Journal Template'!D1266,Checks!S:U,3,0),0)="A","Entry with System fund Dept","")),"")</f>
        <v/>
      </c>
      <c r="X854" t="s">
        <v>4779</v>
      </c>
      <c r="Y854" t="s">
        <v>386</v>
      </c>
      <c r="Z854" t="s">
        <v>4780</v>
      </c>
      <c r="AA854" t="s">
        <v>391</v>
      </c>
      <c r="AB854" t="s">
        <v>125</v>
      </c>
      <c r="AC854" s="150" t="str">
        <f>IFERROR(IF(JRF!C867="","",IF(AND(VLOOKUP(JRF!C867,X:AA,4,0)=JRF!B867,VLOOKUP(JRF!C867,X:Y,2,0)="A"),"","Inactive Dept Combo Error")),"Inactive Dept Combo Error")</f>
        <v/>
      </c>
      <c r="AD854" t="str">
        <f>IFERROR(IF('Journal Template'!D1266="","",IF(AND(VLOOKUP('Journal Template'!D1266,X:AA,4,0)='Journal Template'!A1266,VLOOKUP('Journal Template'!D1266,X:Y,2,0)="A"),"","Inactive Dept Combo Error")),"")</f>
        <v/>
      </c>
      <c r="AK854" s="150" t="str">
        <f>IF(JRF!B867="","",IF(JRF!B867=IFERROR(VLOOKUP(JRF!B867,Checks!AI:AI,1,0),0),"Entry in Branch/Satellite BU's",""))</f>
        <v/>
      </c>
      <c r="AL854" t="str">
        <f>IFERROR(IF('Journal Template'!A1266="","",IF('Journal Template'!A1266=IFERROR(VLOOKUP('Journal Template'!A1266,Checks!AI:AI,1,0),0),"Entry in Branch/Satellite BU's","")),"")</f>
        <v/>
      </c>
      <c r="AO854" s="171"/>
      <c r="AP854" s="171"/>
      <c r="AQ854" s="171"/>
      <c r="AR854" s="171"/>
      <c r="CI854" t="str">
        <f>IF(JRF!F867&gt;0,"",IF(JRF!B867="","",IF(LEFT(JRF!B867,1)=IFERROR(VLOOKUP(LEFT(JRF!B867,1),$CF$2:$CF$5,1,0),0),"Product Code Required",IF(JRF!C867="","",IF(JRF!C867=IFERROR(VLOOKUP(JRF!C867,$CH:$CH,1,0),0),"Product Code Required","NA")))))</f>
        <v/>
      </c>
      <c r="CJ854" t="str">
        <f>IF(JRF!AV867&gt;0,"",IF(JRF!Q867="","",IF(LEFT(JRF!Q867,1)=IFERROR(VLOOKUP(LEFT(JRF!Q867,1),$CF$2:$CF$5,1,0),0),"Product Code Required",IF(JRF!V867="","",IF(JRF!V867=IFERROR(VLOOKUP(JRF!V867,$CH:$CH,1,0),0),"Product Code Required","NA")))))</f>
        <v/>
      </c>
      <c r="CK854" t="str">
        <f>IFERROR(IF(LEN('Journal Template'!F865)&gt;0,"",IF('Journal Template'!A865="","",IF(LEFT('Journal Template'!A865,1)=IFERROR(VLOOKUP(LEFT('Journal Template'!A865,1),Checks!$CF$2:$CF$5,1,0),0),"Product Code Required",IF('Journal Template'!D865="","",IF('Journal Template'!D865=IFERROR(VLOOKUP('Journal Template'!D865,Checks!$CH:$CH,1,0),0),"Product Code Required","NA"))))),"")</f>
        <v/>
      </c>
    </row>
    <row r="855" spans="14:89">
      <c r="N855" t="s">
        <v>4781</v>
      </c>
      <c r="O855" t="s">
        <v>4782</v>
      </c>
      <c r="P855" t="s">
        <v>386</v>
      </c>
      <c r="Q855" s="150" t="str">
        <f>IF(JRF!D868="","",IF(IFERROR(VLOOKUP(JRF!D868,Checks!N:P,3,0),0)="A","","Inactive account in Use"))</f>
        <v/>
      </c>
      <c r="R855" t="str">
        <f>IFERROR(IF('Journal Template'!C1267="","",IF(IFERROR(VLOOKUP('Journal Template'!C1267,Checks!N:P,3,0),0)="A","","Inactive account in Use")),"")</f>
        <v/>
      </c>
      <c r="S855" t="s">
        <v>4783</v>
      </c>
      <c r="T855" t="s">
        <v>386</v>
      </c>
      <c r="U855" t="s">
        <v>381</v>
      </c>
      <c r="V855" s="150" t="str">
        <f>IF(JRF!C868="","",IF(IFERROR(VLOOKUP(JRF!C868,Checks!S:U,3,0),0)="A","Entry with System fund Dept",""))</f>
        <v/>
      </c>
      <c r="W855" t="str">
        <f>IFERROR(IF('Journal Template'!D1267="","",IF(IFERROR(VLOOKUP('Journal Template'!D1267,Checks!S:U,3,0),0)="A","Entry with System fund Dept","")),"")</f>
        <v/>
      </c>
      <c r="X855" t="s">
        <v>4779</v>
      </c>
      <c r="Y855" t="s">
        <v>389</v>
      </c>
      <c r="Z855" t="s">
        <v>4784</v>
      </c>
      <c r="AA855" t="s">
        <v>3602</v>
      </c>
      <c r="AB855" t="s">
        <v>125</v>
      </c>
      <c r="AC855" s="150" t="str">
        <f>IFERROR(IF(JRF!C868="","",IF(AND(VLOOKUP(JRF!C868,X:AA,4,0)=JRF!B868,VLOOKUP(JRF!C868,X:Y,2,0)="A"),"","Inactive Dept Combo Error")),"Inactive Dept Combo Error")</f>
        <v/>
      </c>
      <c r="AD855" t="str">
        <f>IFERROR(IF('Journal Template'!D1267="","",IF(AND(VLOOKUP('Journal Template'!D1267,X:AA,4,0)='Journal Template'!A1267,VLOOKUP('Journal Template'!D1267,X:Y,2,0)="A"),"","Inactive Dept Combo Error")),"")</f>
        <v/>
      </c>
      <c r="AK855" s="150" t="str">
        <f>IF(JRF!B868="","",IF(JRF!B868=IFERROR(VLOOKUP(JRF!B868,Checks!AI:AI,1,0),0),"Entry in Branch/Satellite BU's",""))</f>
        <v/>
      </c>
      <c r="AL855" t="str">
        <f>IFERROR(IF('Journal Template'!A1267="","",IF('Journal Template'!A1267=IFERROR(VLOOKUP('Journal Template'!A1267,Checks!AI:AI,1,0),0),"Entry in Branch/Satellite BU's","")),"")</f>
        <v/>
      </c>
      <c r="AO855" s="171"/>
      <c r="AP855" s="171"/>
      <c r="AQ855" s="171"/>
      <c r="AR855" s="171"/>
      <c r="CI855" t="str">
        <f>IF(JRF!F868&gt;0,"",IF(JRF!B868="","",IF(LEFT(JRF!B868,1)=IFERROR(VLOOKUP(LEFT(JRF!B868,1),$CF$2:$CF$5,1,0),0),"Product Code Required",IF(JRF!C868="","",IF(JRF!C868=IFERROR(VLOOKUP(JRF!C868,$CH:$CH,1,0),0),"Product Code Required","NA")))))</f>
        <v/>
      </c>
      <c r="CJ855" t="str">
        <f>IF(JRF!AV868&gt;0,"",IF(JRF!Q868="","",IF(LEFT(JRF!Q868,1)=IFERROR(VLOOKUP(LEFT(JRF!Q868,1),$CF$2:$CF$5,1,0),0),"Product Code Required",IF(JRF!V868="","",IF(JRF!V868=IFERROR(VLOOKUP(JRF!V868,$CH:$CH,1,0),0),"Product Code Required","NA")))))</f>
        <v/>
      </c>
      <c r="CK855" t="str">
        <f>IFERROR(IF(LEN('Journal Template'!F866)&gt;0,"",IF('Journal Template'!A866="","",IF(LEFT('Journal Template'!A866,1)=IFERROR(VLOOKUP(LEFT('Journal Template'!A866,1),Checks!$CF$2:$CF$5,1,0),0),"Product Code Required",IF('Journal Template'!D866="","",IF('Journal Template'!D866=IFERROR(VLOOKUP('Journal Template'!D866,Checks!$CH:$CH,1,0),0),"Product Code Required","NA"))))),"")</f>
        <v/>
      </c>
    </row>
    <row r="856" spans="14:89">
      <c r="N856" t="s">
        <v>4785</v>
      </c>
      <c r="O856" t="s">
        <v>4786</v>
      </c>
      <c r="P856" t="s">
        <v>386</v>
      </c>
      <c r="Q856" s="150" t="str">
        <f>IF(JRF!D869="","",IF(IFERROR(VLOOKUP(JRF!D869,Checks!N:P,3,0),0)="A","","Inactive account in Use"))</f>
        <v/>
      </c>
      <c r="R856" t="str">
        <f>IFERROR(IF('Journal Template'!C1268="","",IF(IFERROR(VLOOKUP('Journal Template'!C1268,Checks!N:P,3,0),0)="A","","Inactive account in Use")),"")</f>
        <v/>
      </c>
      <c r="S856" t="s">
        <v>4787</v>
      </c>
      <c r="T856" t="s">
        <v>386</v>
      </c>
      <c r="U856" t="s">
        <v>381</v>
      </c>
      <c r="V856" s="150" t="str">
        <f>IF(JRF!C869="","",IF(IFERROR(VLOOKUP(JRF!C869,Checks!S:U,3,0),0)="A","Entry with System fund Dept",""))</f>
        <v/>
      </c>
      <c r="W856" t="str">
        <f>IFERROR(IF('Journal Template'!D1268="","",IF(IFERROR(VLOOKUP('Journal Template'!D1268,Checks!S:U,3,0),0)="A","Entry with System fund Dept","")),"")</f>
        <v/>
      </c>
      <c r="X856" t="s">
        <v>4788</v>
      </c>
      <c r="Y856" t="s">
        <v>386</v>
      </c>
      <c r="Z856" t="s">
        <v>4789</v>
      </c>
      <c r="AA856" t="s">
        <v>391</v>
      </c>
      <c r="AB856" t="s">
        <v>125</v>
      </c>
      <c r="AC856" s="150" t="str">
        <f>IFERROR(IF(JRF!C869="","",IF(AND(VLOOKUP(JRF!C869,X:AA,4,0)=JRF!B869,VLOOKUP(JRF!C869,X:Y,2,0)="A"),"","Inactive Dept Combo Error")),"Inactive Dept Combo Error")</f>
        <v/>
      </c>
      <c r="AD856" t="str">
        <f>IFERROR(IF('Journal Template'!D1268="","",IF(AND(VLOOKUP('Journal Template'!D1268,X:AA,4,0)='Journal Template'!A1268,VLOOKUP('Journal Template'!D1268,X:Y,2,0)="A"),"","Inactive Dept Combo Error")),"")</f>
        <v/>
      </c>
      <c r="AK856" s="150" t="str">
        <f>IF(JRF!B869="","",IF(JRF!B869=IFERROR(VLOOKUP(JRF!B869,Checks!AI:AI,1,0),0),"Entry in Branch/Satellite BU's",""))</f>
        <v/>
      </c>
      <c r="AL856" t="str">
        <f>IFERROR(IF('Journal Template'!A1268="","",IF('Journal Template'!A1268=IFERROR(VLOOKUP('Journal Template'!A1268,Checks!AI:AI,1,0),0),"Entry in Branch/Satellite BU's","")),"")</f>
        <v/>
      </c>
      <c r="AO856" s="171"/>
      <c r="AP856" s="171"/>
      <c r="AQ856" s="171"/>
      <c r="AR856" s="171"/>
      <c r="CI856" t="str">
        <f>IF(JRF!F869&gt;0,"",IF(JRF!B869="","",IF(LEFT(JRF!B869,1)=IFERROR(VLOOKUP(LEFT(JRF!B869,1),$CF$2:$CF$5,1,0),0),"Product Code Required",IF(JRF!C869="","",IF(JRF!C869=IFERROR(VLOOKUP(JRF!C869,$CH:$CH,1,0),0),"Product Code Required","NA")))))</f>
        <v/>
      </c>
      <c r="CJ856" t="str">
        <f>IF(JRF!AV869&gt;0,"",IF(JRF!Q869="","",IF(LEFT(JRF!Q869,1)=IFERROR(VLOOKUP(LEFT(JRF!Q869,1),$CF$2:$CF$5,1,0),0),"Product Code Required",IF(JRF!V869="","",IF(JRF!V869=IFERROR(VLOOKUP(JRF!V869,$CH:$CH,1,0),0),"Product Code Required","NA")))))</f>
        <v/>
      </c>
      <c r="CK856" t="str">
        <f>IFERROR(IF(LEN('Journal Template'!F867)&gt;0,"",IF('Journal Template'!A867="","",IF(LEFT('Journal Template'!A867,1)=IFERROR(VLOOKUP(LEFT('Journal Template'!A867,1),Checks!$CF$2:$CF$5,1,0),0),"Product Code Required",IF('Journal Template'!D867="","",IF('Journal Template'!D867=IFERROR(VLOOKUP('Journal Template'!D867,Checks!$CH:$CH,1,0),0),"Product Code Required","NA"))))),"")</f>
        <v/>
      </c>
    </row>
    <row r="857" spans="14:89">
      <c r="N857" t="s">
        <v>4790</v>
      </c>
      <c r="O857" t="s">
        <v>4791</v>
      </c>
      <c r="P857" t="s">
        <v>386</v>
      </c>
      <c r="Q857" s="150" t="str">
        <f>IF(JRF!D870="","",IF(IFERROR(VLOOKUP(JRF!D870,Checks!N:P,3,0),0)="A","","Inactive account in Use"))</f>
        <v/>
      </c>
      <c r="R857" t="str">
        <f>IFERROR(IF('Journal Template'!C1269="","",IF(IFERROR(VLOOKUP('Journal Template'!C1269,Checks!N:P,3,0),0)="A","","Inactive account in Use")),"")</f>
        <v/>
      </c>
      <c r="S857" t="s">
        <v>4792</v>
      </c>
      <c r="T857" t="s">
        <v>386</v>
      </c>
      <c r="U857" t="s">
        <v>381</v>
      </c>
      <c r="V857" s="150" t="str">
        <f>IF(JRF!C870="","",IF(IFERROR(VLOOKUP(JRF!C870,Checks!S:U,3,0),0)="A","Entry with System fund Dept",""))</f>
        <v/>
      </c>
      <c r="W857" t="str">
        <f>IFERROR(IF('Journal Template'!D1269="","",IF(IFERROR(VLOOKUP('Journal Template'!D1269,Checks!S:U,3,0),0)="A","Entry with System fund Dept","")),"")</f>
        <v/>
      </c>
      <c r="X857" t="s">
        <v>4788</v>
      </c>
      <c r="Y857" t="s">
        <v>389</v>
      </c>
      <c r="Z857" t="s">
        <v>4793</v>
      </c>
      <c r="AA857" t="s">
        <v>3602</v>
      </c>
      <c r="AB857" t="s">
        <v>125</v>
      </c>
      <c r="AC857" s="150" t="str">
        <f>IFERROR(IF(JRF!C870="","",IF(AND(VLOOKUP(JRF!C870,X:AA,4,0)=JRF!B870,VLOOKUP(JRF!C870,X:Y,2,0)="A"),"","Inactive Dept Combo Error")),"Inactive Dept Combo Error")</f>
        <v/>
      </c>
      <c r="AD857" t="str">
        <f>IFERROR(IF('Journal Template'!D1269="","",IF(AND(VLOOKUP('Journal Template'!D1269,X:AA,4,0)='Journal Template'!A1269,VLOOKUP('Journal Template'!D1269,X:Y,2,0)="A"),"","Inactive Dept Combo Error")),"")</f>
        <v/>
      </c>
      <c r="AK857" s="150" t="str">
        <f>IF(JRF!B870="","",IF(JRF!B870=IFERROR(VLOOKUP(JRF!B870,Checks!AI:AI,1,0),0),"Entry in Branch/Satellite BU's",""))</f>
        <v/>
      </c>
      <c r="AL857" t="str">
        <f>IFERROR(IF('Journal Template'!A1269="","",IF('Journal Template'!A1269=IFERROR(VLOOKUP('Journal Template'!A1269,Checks!AI:AI,1,0),0),"Entry in Branch/Satellite BU's","")),"")</f>
        <v/>
      </c>
      <c r="AO857" s="171"/>
      <c r="AP857" s="171"/>
      <c r="AQ857" s="171"/>
      <c r="AR857" s="171"/>
      <c r="CI857" t="str">
        <f>IF(JRF!F870&gt;0,"",IF(JRF!B870="","",IF(LEFT(JRF!B870,1)=IFERROR(VLOOKUP(LEFT(JRF!B870,1),$CF$2:$CF$5,1,0),0),"Product Code Required",IF(JRF!C870="","",IF(JRF!C870=IFERROR(VLOOKUP(JRF!C870,$CH:$CH,1,0),0),"Product Code Required","NA")))))</f>
        <v/>
      </c>
      <c r="CJ857" t="str">
        <f>IF(JRF!AV870&gt;0,"",IF(JRF!Q870="","",IF(LEFT(JRF!Q870,1)=IFERROR(VLOOKUP(LEFT(JRF!Q870,1),$CF$2:$CF$5,1,0),0),"Product Code Required",IF(JRF!V870="","",IF(JRF!V870=IFERROR(VLOOKUP(JRF!V870,$CH:$CH,1,0),0),"Product Code Required","NA")))))</f>
        <v/>
      </c>
      <c r="CK857" t="str">
        <f>IFERROR(IF(LEN('Journal Template'!F868)&gt;0,"",IF('Journal Template'!A868="","",IF(LEFT('Journal Template'!A868,1)=IFERROR(VLOOKUP(LEFT('Journal Template'!A868,1),Checks!$CF$2:$CF$5,1,0),0),"Product Code Required",IF('Journal Template'!D868="","",IF('Journal Template'!D868=IFERROR(VLOOKUP('Journal Template'!D868,Checks!$CH:$CH,1,0),0),"Product Code Required","NA"))))),"")</f>
        <v/>
      </c>
    </row>
    <row r="858" spans="14:89">
      <c r="N858" t="s">
        <v>4794</v>
      </c>
      <c r="O858" t="s">
        <v>4795</v>
      </c>
      <c r="P858" t="s">
        <v>386</v>
      </c>
      <c r="Q858" s="150" t="str">
        <f>IF(JRF!D871="","",IF(IFERROR(VLOOKUP(JRF!D871,Checks!N:P,3,0),0)="A","","Inactive account in Use"))</f>
        <v/>
      </c>
      <c r="R858" t="str">
        <f>IFERROR(IF('Journal Template'!C1270="","",IF(IFERROR(VLOOKUP('Journal Template'!C1270,Checks!N:P,3,0),0)="A","","Inactive account in Use")),"")</f>
        <v/>
      </c>
      <c r="S858" t="s">
        <v>4796</v>
      </c>
      <c r="T858" t="s">
        <v>386</v>
      </c>
      <c r="U858" t="s">
        <v>381</v>
      </c>
      <c r="V858" s="150" t="str">
        <f>IF(JRF!C871="","",IF(IFERROR(VLOOKUP(JRF!C871,Checks!S:U,3,0),0)="A","Entry with System fund Dept",""))</f>
        <v/>
      </c>
      <c r="W858" t="str">
        <f>IFERROR(IF('Journal Template'!D1270="","",IF(IFERROR(VLOOKUP('Journal Template'!D1270,Checks!S:U,3,0),0)="A","Entry with System fund Dept","")),"")</f>
        <v/>
      </c>
      <c r="X858" t="s">
        <v>4797</v>
      </c>
      <c r="Y858" t="s">
        <v>386</v>
      </c>
      <c r="Z858" t="s">
        <v>4798</v>
      </c>
      <c r="AA858" t="s">
        <v>391</v>
      </c>
      <c r="AB858" t="s">
        <v>125</v>
      </c>
      <c r="AC858" s="150" t="str">
        <f>IFERROR(IF(JRF!C871="","",IF(AND(VLOOKUP(JRF!C871,X:AA,4,0)=JRF!B871,VLOOKUP(JRF!C871,X:Y,2,0)="A"),"","Inactive Dept Combo Error")),"Inactive Dept Combo Error")</f>
        <v/>
      </c>
      <c r="AD858" t="str">
        <f>IFERROR(IF('Journal Template'!D1270="","",IF(AND(VLOOKUP('Journal Template'!D1270,X:AA,4,0)='Journal Template'!A1270,VLOOKUP('Journal Template'!D1270,X:Y,2,0)="A"),"","Inactive Dept Combo Error")),"")</f>
        <v/>
      </c>
      <c r="AK858" s="150" t="str">
        <f>IF(JRF!B871="","",IF(JRF!B871=IFERROR(VLOOKUP(JRF!B871,Checks!AI:AI,1,0),0),"Entry in Branch/Satellite BU's",""))</f>
        <v/>
      </c>
      <c r="AL858" t="str">
        <f>IFERROR(IF('Journal Template'!A1270="","",IF('Journal Template'!A1270=IFERROR(VLOOKUP('Journal Template'!A1270,Checks!AI:AI,1,0),0),"Entry in Branch/Satellite BU's","")),"")</f>
        <v/>
      </c>
      <c r="AO858" s="171"/>
      <c r="AP858" s="171"/>
      <c r="AQ858" s="171"/>
      <c r="AR858" s="171"/>
      <c r="CI858" t="str">
        <f>IF(JRF!F871&gt;0,"",IF(JRF!B871="","",IF(LEFT(JRF!B871,1)=IFERROR(VLOOKUP(LEFT(JRF!B871,1),$CF$2:$CF$5,1,0),0),"Product Code Required",IF(JRF!C871="","",IF(JRF!C871=IFERROR(VLOOKUP(JRF!C871,$CH:$CH,1,0),0),"Product Code Required","NA")))))</f>
        <v/>
      </c>
      <c r="CJ858" t="str">
        <f>IF(JRF!AV871&gt;0,"",IF(JRF!Q871="","",IF(LEFT(JRF!Q871,1)=IFERROR(VLOOKUP(LEFT(JRF!Q871,1),$CF$2:$CF$5,1,0),0),"Product Code Required",IF(JRF!V871="","",IF(JRF!V871=IFERROR(VLOOKUP(JRF!V871,$CH:$CH,1,0),0),"Product Code Required","NA")))))</f>
        <v/>
      </c>
      <c r="CK858" t="str">
        <f>IFERROR(IF(LEN('Journal Template'!F869)&gt;0,"",IF('Journal Template'!A869="","",IF(LEFT('Journal Template'!A869,1)=IFERROR(VLOOKUP(LEFT('Journal Template'!A869,1),Checks!$CF$2:$CF$5,1,0),0),"Product Code Required",IF('Journal Template'!D869="","",IF('Journal Template'!D869=IFERROR(VLOOKUP('Journal Template'!D869,Checks!$CH:$CH,1,0),0),"Product Code Required","NA"))))),"")</f>
        <v/>
      </c>
    </row>
    <row r="859" spans="14:89">
      <c r="N859" t="s">
        <v>4799</v>
      </c>
      <c r="O859" t="s">
        <v>4800</v>
      </c>
      <c r="P859" t="s">
        <v>386</v>
      </c>
      <c r="Q859" s="150" t="str">
        <f>IF(JRF!D872="","",IF(IFERROR(VLOOKUP(JRF!D872,Checks!N:P,3,0),0)="A","","Inactive account in Use"))</f>
        <v/>
      </c>
      <c r="R859" t="str">
        <f>IFERROR(IF('Journal Template'!C1271="","",IF(IFERROR(VLOOKUP('Journal Template'!C1271,Checks!N:P,3,0),0)="A","","Inactive account in Use")),"")</f>
        <v/>
      </c>
      <c r="S859" t="s">
        <v>4801</v>
      </c>
      <c r="T859" t="s">
        <v>386</v>
      </c>
      <c r="U859" t="s">
        <v>381</v>
      </c>
      <c r="V859" s="150" t="str">
        <f>IF(JRF!C872="","",IF(IFERROR(VLOOKUP(JRF!C872,Checks!S:U,3,0),0)="A","Entry with System fund Dept",""))</f>
        <v/>
      </c>
      <c r="W859" t="str">
        <f>IFERROR(IF('Journal Template'!D1271="","",IF(IFERROR(VLOOKUP('Journal Template'!D1271,Checks!S:U,3,0),0)="A","Entry with System fund Dept","")),"")</f>
        <v/>
      </c>
      <c r="X859" t="s">
        <v>3888</v>
      </c>
      <c r="Y859" t="s">
        <v>386</v>
      </c>
      <c r="Z859" t="s">
        <v>4802</v>
      </c>
      <c r="AA859" t="s">
        <v>408</v>
      </c>
      <c r="AB859" t="s">
        <v>4803</v>
      </c>
      <c r="AC859" s="150" t="str">
        <f>IFERROR(IF(JRF!C872="","",IF(AND(VLOOKUP(JRF!C872,X:AA,4,0)=JRF!B872,VLOOKUP(JRF!C872,X:Y,2,0)="A"),"","Inactive Dept Combo Error")),"Inactive Dept Combo Error")</f>
        <v/>
      </c>
      <c r="AD859" t="str">
        <f>IFERROR(IF('Journal Template'!D1271="","",IF(AND(VLOOKUP('Journal Template'!D1271,X:AA,4,0)='Journal Template'!A1271,VLOOKUP('Journal Template'!D1271,X:Y,2,0)="A"),"","Inactive Dept Combo Error")),"")</f>
        <v/>
      </c>
      <c r="AK859" s="150" t="str">
        <f>IF(JRF!B872="","",IF(JRF!B872=IFERROR(VLOOKUP(JRF!B872,Checks!AI:AI,1,0),0),"Entry in Branch/Satellite BU's",""))</f>
        <v/>
      </c>
      <c r="AL859" t="str">
        <f>IFERROR(IF('Journal Template'!A1271="","",IF('Journal Template'!A1271=IFERROR(VLOOKUP('Journal Template'!A1271,Checks!AI:AI,1,0),0),"Entry in Branch/Satellite BU's","")),"")</f>
        <v/>
      </c>
      <c r="AO859" s="171"/>
      <c r="AP859" s="171"/>
      <c r="AQ859" s="171"/>
      <c r="AR859" s="171"/>
      <c r="CI859" t="str">
        <f>IF(JRF!F872&gt;0,"",IF(JRF!B872="","",IF(LEFT(JRF!B872,1)=IFERROR(VLOOKUP(LEFT(JRF!B872,1),$CF$2:$CF$5,1,0),0),"Product Code Required",IF(JRF!C872="","",IF(JRF!C872=IFERROR(VLOOKUP(JRF!C872,$CH:$CH,1,0),0),"Product Code Required","NA")))))</f>
        <v/>
      </c>
      <c r="CJ859" t="str">
        <f>IF(JRF!AV872&gt;0,"",IF(JRF!Q872="","",IF(LEFT(JRF!Q872,1)=IFERROR(VLOOKUP(LEFT(JRF!Q872,1),$CF$2:$CF$5,1,0),0),"Product Code Required",IF(JRF!V872="","",IF(JRF!V872=IFERROR(VLOOKUP(JRF!V872,$CH:$CH,1,0),0),"Product Code Required","NA")))))</f>
        <v/>
      </c>
      <c r="CK859" t="str">
        <f>IFERROR(IF(LEN('Journal Template'!F870)&gt;0,"",IF('Journal Template'!A870="","",IF(LEFT('Journal Template'!A870,1)=IFERROR(VLOOKUP(LEFT('Journal Template'!A870,1),Checks!$CF$2:$CF$5,1,0),0),"Product Code Required",IF('Journal Template'!D870="","",IF('Journal Template'!D870=IFERROR(VLOOKUP('Journal Template'!D870,Checks!$CH:$CH,1,0),0),"Product Code Required","NA"))))),"")</f>
        <v/>
      </c>
    </row>
    <row r="860" spans="14:89">
      <c r="N860" t="s">
        <v>4804</v>
      </c>
      <c r="O860" t="s">
        <v>4805</v>
      </c>
      <c r="P860" t="s">
        <v>386</v>
      </c>
      <c r="Q860" s="150" t="str">
        <f>IF(JRF!D873="","",IF(IFERROR(VLOOKUP(JRF!D873,Checks!N:P,3,0),0)="A","","Inactive account in Use"))</f>
        <v/>
      </c>
      <c r="R860" t="str">
        <f>IFERROR(IF('Journal Template'!C1272="","",IF(IFERROR(VLOOKUP('Journal Template'!C1272,Checks!N:P,3,0),0)="A","","Inactive account in Use")),"")</f>
        <v/>
      </c>
      <c r="S860" t="s">
        <v>4806</v>
      </c>
      <c r="T860" t="s">
        <v>386</v>
      </c>
      <c r="U860" t="s">
        <v>381</v>
      </c>
      <c r="V860" s="150" t="str">
        <f>IF(JRF!C873="","",IF(IFERROR(VLOOKUP(JRF!C873,Checks!S:U,3,0),0)="A","Entry with System fund Dept",""))</f>
        <v/>
      </c>
      <c r="W860" t="str">
        <f>IFERROR(IF('Journal Template'!D1272="","",IF(IFERROR(VLOOKUP('Journal Template'!D1272,Checks!S:U,3,0),0)="A","Entry with System fund Dept","")),"")</f>
        <v/>
      </c>
      <c r="X860" t="s">
        <v>3888</v>
      </c>
      <c r="Y860" t="s">
        <v>389</v>
      </c>
      <c r="Z860" t="s">
        <v>4807</v>
      </c>
      <c r="AA860" t="s">
        <v>456</v>
      </c>
      <c r="AB860" t="s">
        <v>4803</v>
      </c>
      <c r="AC860" s="150" t="str">
        <f>IFERROR(IF(JRF!C873="","",IF(AND(VLOOKUP(JRF!C873,X:AA,4,0)=JRF!B873,VLOOKUP(JRF!C873,X:Y,2,0)="A"),"","Inactive Dept Combo Error")),"Inactive Dept Combo Error")</f>
        <v/>
      </c>
      <c r="AD860" t="str">
        <f>IFERROR(IF('Journal Template'!D1272="","",IF(AND(VLOOKUP('Journal Template'!D1272,X:AA,4,0)='Journal Template'!A1272,VLOOKUP('Journal Template'!D1272,X:Y,2,0)="A"),"","Inactive Dept Combo Error")),"")</f>
        <v/>
      </c>
      <c r="AK860" s="150" t="str">
        <f>IF(JRF!B873="","",IF(JRF!B873=IFERROR(VLOOKUP(JRF!B873,Checks!AI:AI,1,0),0),"Entry in Branch/Satellite BU's",""))</f>
        <v/>
      </c>
      <c r="AL860" t="str">
        <f>IFERROR(IF('Journal Template'!A1272="","",IF('Journal Template'!A1272=IFERROR(VLOOKUP('Journal Template'!A1272,Checks!AI:AI,1,0),0),"Entry in Branch/Satellite BU's","")),"")</f>
        <v/>
      </c>
      <c r="AO860" s="171"/>
      <c r="AP860" s="171"/>
      <c r="AQ860" s="171"/>
      <c r="AR860" s="171"/>
      <c r="CI860" t="str">
        <f>IF(JRF!F873&gt;0,"",IF(JRF!B873="","",IF(LEFT(JRF!B873,1)=IFERROR(VLOOKUP(LEFT(JRF!B873,1),$CF$2:$CF$5,1,0),0),"Product Code Required",IF(JRF!C873="","",IF(JRF!C873=IFERROR(VLOOKUP(JRF!C873,$CH:$CH,1,0),0),"Product Code Required","NA")))))</f>
        <v/>
      </c>
      <c r="CJ860" t="str">
        <f>IF(JRF!AV873&gt;0,"",IF(JRF!Q873="","",IF(LEFT(JRF!Q873,1)=IFERROR(VLOOKUP(LEFT(JRF!Q873,1),$CF$2:$CF$5,1,0),0),"Product Code Required",IF(JRF!V873="","",IF(JRF!V873=IFERROR(VLOOKUP(JRF!V873,$CH:$CH,1,0),0),"Product Code Required","NA")))))</f>
        <v/>
      </c>
      <c r="CK860" t="str">
        <f>IFERROR(IF(LEN('Journal Template'!F871)&gt;0,"",IF('Journal Template'!A871="","",IF(LEFT('Journal Template'!A871,1)=IFERROR(VLOOKUP(LEFT('Journal Template'!A871,1),Checks!$CF$2:$CF$5,1,0),0),"Product Code Required",IF('Journal Template'!D871="","",IF('Journal Template'!D871=IFERROR(VLOOKUP('Journal Template'!D871,Checks!$CH:$CH,1,0),0),"Product Code Required","NA"))))),"")</f>
        <v/>
      </c>
    </row>
    <row r="861" spans="14:89">
      <c r="N861" t="s">
        <v>4808</v>
      </c>
      <c r="O861" t="s">
        <v>4809</v>
      </c>
      <c r="P861" t="s">
        <v>386</v>
      </c>
      <c r="Q861" s="150" t="str">
        <f>IF(JRF!D874="","",IF(IFERROR(VLOOKUP(JRF!D874,Checks!N:P,3,0),0)="A","","Inactive account in Use"))</f>
        <v/>
      </c>
      <c r="R861" t="str">
        <f>IFERROR(IF('Journal Template'!C1273="","",IF(IFERROR(VLOOKUP('Journal Template'!C1273,Checks!N:P,3,0),0)="A","","Inactive account in Use")),"")</f>
        <v/>
      </c>
      <c r="S861" t="s">
        <v>4810</v>
      </c>
      <c r="T861" t="s">
        <v>386</v>
      </c>
      <c r="U861" t="s">
        <v>381</v>
      </c>
      <c r="V861" s="150" t="str">
        <f>IF(JRF!C874="","",IF(IFERROR(VLOOKUP(JRF!C874,Checks!S:U,3,0),0)="A","Entry with System fund Dept",""))</f>
        <v/>
      </c>
      <c r="W861" t="str">
        <f>IFERROR(IF('Journal Template'!D1273="","",IF(IFERROR(VLOOKUP('Journal Template'!D1273,Checks!S:U,3,0),0)="A","Entry with System fund Dept","")),"")</f>
        <v/>
      </c>
      <c r="X861" t="s">
        <v>1641</v>
      </c>
      <c r="Y861" t="s">
        <v>386</v>
      </c>
      <c r="Z861" t="s">
        <v>4811</v>
      </c>
      <c r="AA861" t="s">
        <v>391</v>
      </c>
      <c r="AB861" t="s">
        <v>125</v>
      </c>
      <c r="AC861" s="150" t="str">
        <f>IFERROR(IF(JRF!C874="","",IF(AND(VLOOKUP(JRF!C874,X:AA,4,0)=JRF!B874,VLOOKUP(JRF!C874,X:Y,2,0)="A"),"","Inactive Dept Combo Error")),"Inactive Dept Combo Error")</f>
        <v/>
      </c>
      <c r="AD861" t="str">
        <f>IFERROR(IF('Journal Template'!D1273="","",IF(AND(VLOOKUP('Journal Template'!D1273,X:AA,4,0)='Journal Template'!A1273,VLOOKUP('Journal Template'!D1273,X:Y,2,0)="A"),"","Inactive Dept Combo Error")),"")</f>
        <v/>
      </c>
      <c r="AK861" s="150" t="str">
        <f>IF(JRF!B874="","",IF(JRF!B874=IFERROR(VLOOKUP(JRF!B874,Checks!AI:AI,1,0),0),"Entry in Branch/Satellite BU's",""))</f>
        <v/>
      </c>
      <c r="AL861" t="str">
        <f>IFERROR(IF('Journal Template'!A1273="","",IF('Journal Template'!A1273=IFERROR(VLOOKUP('Journal Template'!A1273,Checks!AI:AI,1,0),0),"Entry in Branch/Satellite BU's","")),"")</f>
        <v/>
      </c>
      <c r="AO861" s="171"/>
      <c r="AP861" s="171"/>
      <c r="AQ861" s="171"/>
      <c r="AR861" s="171"/>
      <c r="CI861" t="str">
        <f>IF(JRF!F874&gt;0,"",IF(JRF!B874="","",IF(LEFT(JRF!B874,1)=IFERROR(VLOOKUP(LEFT(JRF!B874,1),$CF$2:$CF$5,1,0),0),"Product Code Required",IF(JRF!C874="","",IF(JRF!C874=IFERROR(VLOOKUP(JRF!C874,$CH:$CH,1,0),0),"Product Code Required","NA")))))</f>
        <v/>
      </c>
      <c r="CJ861" t="str">
        <f>IF(JRF!AV874&gt;0,"",IF(JRF!Q874="","",IF(LEFT(JRF!Q874,1)=IFERROR(VLOOKUP(LEFT(JRF!Q874,1),$CF$2:$CF$5,1,0),0),"Product Code Required",IF(JRF!V874="","",IF(JRF!V874=IFERROR(VLOOKUP(JRF!V874,$CH:$CH,1,0),0),"Product Code Required","NA")))))</f>
        <v/>
      </c>
      <c r="CK861" t="str">
        <f>IFERROR(IF(LEN('Journal Template'!F872)&gt;0,"",IF('Journal Template'!A872="","",IF(LEFT('Journal Template'!A872,1)=IFERROR(VLOOKUP(LEFT('Journal Template'!A872,1),Checks!$CF$2:$CF$5,1,0),0),"Product Code Required",IF('Journal Template'!D872="","",IF('Journal Template'!D872=IFERROR(VLOOKUP('Journal Template'!D872,Checks!$CH:$CH,1,0),0),"Product Code Required","NA"))))),"")</f>
        <v/>
      </c>
    </row>
    <row r="862" spans="14:89">
      <c r="N862" t="s">
        <v>4812</v>
      </c>
      <c r="O862" t="s">
        <v>4813</v>
      </c>
      <c r="P862" t="s">
        <v>386</v>
      </c>
      <c r="Q862" s="150" t="str">
        <f>IF(JRF!D875="","",IF(IFERROR(VLOOKUP(JRF!D875,Checks!N:P,3,0),0)="A","","Inactive account in Use"))</f>
        <v/>
      </c>
      <c r="R862" t="str">
        <f>IFERROR(IF('Journal Template'!C1274="","",IF(IFERROR(VLOOKUP('Journal Template'!C1274,Checks!N:P,3,0),0)="A","","Inactive account in Use")),"")</f>
        <v/>
      </c>
      <c r="S862" t="s">
        <v>4814</v>
      </c>
      <c r="T862" t="s">
        <v>386</v>
      </c>
      <c r="U862" t="s">
        <v>381</v>
      </c>
      <c r="V862" s="150" t="str">
        <f>IF(JRF!C875="","",IF(IFERROR(VLOOKUP(JRF!C875,Checks!S:U,3,0),0)="A","Entry with System fund Dept",""))</f>
        <v/>
      </c>
      <c r="W862" t="str">
        <f>IFERROR(IF('Journal Template'!D1274="","",IF(IFERROR(VLOOKUP('Journal Template'!D1274,Checks!S:U,3,0),0)="A","Entry with System fund Dept","")),"")</f>
        <v/>
      </c>
      <c r="X862" t="s">
        <v>1641</v>
      </c>
      <c r="Y862" t="s">
        <v>389</v>
      </c>
      <c r="Z862" t="s">
        <v>4815</v>
      </c>
      <c r="AA862" t="s">
        <v>3602</v>
      </c>
      <c r="AB862" t="s">
        <v>125</v>
      </c>
      <c r="AC862" s="150" t="str">
        <f>IFERROR(IF(JRF!C875="","",IF(AND(VLOOKUP(JRF!C875,X:AA,4,0)=JRF!B875,VLOOKUP(JRF!C875,X:Y,2,0)="A"),"","Inactive Dept Combo Error")),"Inactive Dept Combo Error")</f>
        <v/>
      </c>
      <c r="AD862" t="str">
        <f>IFERROR(IF('Journal Template'!D1274="","",IF(AND(VLOOKUP('Journal Template'!D1274,X:AA,4,0)='Journal Template'!A1274,VLOOKUP('Journal Template'!D1274,X:Y,2,0)="A"),"","Inactive Dept Combo Error")),"")</f>
        <v/>
      </c>
      <c r="AK862" s="150" t="str">
        <f>IF(JRF!B875="","",IF(JRF!B875=IFERROR(VLOOKUP(JRF!B875,Checks!AI:AI,1,0),0),"Entry in Branch/Satellite BU's",""))</f>
        <v/>
      </c>
      <c r="AL862" t="str">
        <f>IFERROR(IF('Journal Template'!A1274="","",IF('Journal Template'!A1274=IFERROR(VLOOKUP('Journal Template'!A1274,Checks!AI:AI,1,0),0),"Entry in Branch/Satellite BU's","")),"")</f>
        <v/>
      </c>
      <c r="AO862" s="171"/>
      <c r="AP862" s="171"/>
      <c r="AQ862" s="171"/>
      <c r="AR862" s="171"/>
      <c r="CI862" t="str">
        <f>IF(JRF!F875&gt;0,"",IF(JRF!B875="","",IF(LEFT(JRF!B875,1)=IFERROR(VLOOKUP(LEFT(JRF!B875,1),$CF$2:$CF$5,1,0),0),"Product Code Required",IF(JRF!C875="","",IF(JRF!C875=IFERROR(VLOOKUP(JRF!C875,$CH:$CH,1,0),0),"Product Code Required","NA")))))</f>
        <v/>
      </c>
      <c r="CJ862" t="str">
        <f>IF(JRF!AV875&gt;0,"",IF(JRF!Q875="","",IF(LEFT(JRF!Q875,1)=IFERROR(VLOOKUP(LEFT(JRF!Q875,1),$CF$2:$CF$5,1,0),0),"Product Code Required",IF(JRF!V875="","",IF(JRF!V875=IFERROR(VLOOKUP(JRF!V875,$CH:$CH,1,0),0),"Product Code Required","NA")))))</f>
        <v/>
      </c>
      <c r="CK862" t="str">
        <f>IFERROR(IF(LEN('Journal Template'!F873)&gt;0,"",IF('Journal Template'!A873="","",IF(LEFT('Journal Template'!A873,1)=IFERROR(VLOOKUP(LEFT('Journal Template'!A873,1),Checks!$CF$2:$CF$5,1,0),0),"Product Code Required",IF('Journal Template'!D873="","",IF('Journal Template'!D873=IFERROR(VLOOKUP('Journal Template'!D873,Checks!$CH:$CH,1,0),0),"Product Code Required","NA"))))),"")</f>
        <v/>
      </c>
    </row>
    <row r="863" spans="14:89">
      <c r="N863" t="s">
        <v>4816</v>
      </c>
      <c r="O863" t="s">
        <v>4817</v>
      </c>
      <c r="P863" t="s">
        <v>386</v>
      </c>
      <c r="Q863" s="150" t="str">
        <f>IF(JRF!D876="","",IF(IFERROR(VLOOKUP(JRF!D876,Checks!N:P,3,0),0)="A","","Inactive account in Use"))</f>
        <v/>
      </c>
      <c r="R863" t="str">
        <f>IFERROR(IF('Journal Template'!C1275="","",IF(IFERROR(VLOOKUP('Journal Template'!C1275,Checks!N:P,3,0),0)="A","","Inactive account in Use")),"")</f>
        <v/>
      </c>
      <c r="S863" t="s">
        <v>4818</v>
      </c>
      <c r="T863" t="s">
        <v>386</v>
      </c>
      <c r="U863" t="s">
        <v>381</v>
      </c>
      <c r="V863" s="150" t="str">
        <f>IF(JRF!C876="","",IF(IFERROR(VLOOKUP(JRF!C876,Checks!S:U,3,0),0)="A","Entry with System fund Dept",""))</f>
        <v/>
      </c>
      <c r="W863" t="str">
        <f>IFERROR(IF('Journal Template'!D1275="","",IF(IFERROR(VLOOKUP('Journal Template'!D1275,Checks!S:U,3,0),0)="A","Entry with System fund Dept","")),"")</f>
        <v/>
      </c>
      <c r="X863" t="s">
        <v>4819</v>
      </c>
      <c r="Y863" t="s">
        <v>386</v>
      </c>
      <c r="Z863" t="s">
        <v>4820</v>
      </c>
      <c r="AA863" t="s">
        <v>391</v>
      </c>
      <c r="AB863" t="s">
        <v>125</v>
      </c>
      <c r="AC863" s="150" t="str">
        <f>IFERROR(IF(JRF!C876="","",IF(AND(VLOOKUP(JRF!C876,X:AA,4,0)=JRF!B876,VLOOKUP(JRF!C876,X:Y,2,0)="A"),"","Inactive Dept Combo Error")),"Inactive Dept Combo Error")</f>
        <v/>
      </c>
      <c r="AD863" t="str">
        <f>IFERROR(IF('Journal Template'!D1275="","",IF(AND(VLOOKUP('Journal Template'!D1275,X:AA,4,0)='Journal Template'!A1275,VLOOKUP('Journal Template'!D1275,X:Y,2,0)="A"),"","Inactive Dept Combo Error")),"")</f>
        <v/>
      </c>
      <c r="AK863" s="150" t="str">
        <f>IF(JRF!B876="","",IF(JRF!B876=IFERROR(VLOOKUP(JRF!B876,Checks!AI:AI,1,0),0),"Entry in Branch/Satellite BU's",""))</f>
        <v/>
      </c>
      <c r="AL863" t="str">
        <f>IFERROR(IF('Journal Template'!A1275="","",IF('Journal Template'!A1275=IFERROR(VLOOKUP('Journal Template'!A1275,Checks!AI:AI,1,0),0),"Entry in Branch/Satellite BU's","")),"")</f>
        <v/>
      </c>
      <c r="AO863" s="171"/>
      <c r="AP863" s="171"/>
      <c r="AQ863" s="171"/>
      <c r="AR863" s="171"/>
      <c r="CI863" t="str">
        <f>IF(JRF!F876&gt;0,"",IF(JRF!B876="","",IF(LEFT(JRF!B876,1)=IFERROR(VLOOKUP(LEFT(JRF!B876,1),$CF$2:$CF$5,1,0),0),"Product Code Required",IF(JRF!C876="","",IF(JRF!C876=IFERROR(VLOOKUP(JRF!C876,$CH:$CH,1,0),0),"Product Code Required","NA")))))</f>
        <v/>
      </c>
      <c r="CJ863" t="str">
        <f>IF(JRF!AV876&gt;0,"",IF(JRF!Q876="","",IF(LEFT(JRF!Q876,1)=IFERROR(VLOOKUP(LEFT(JRF!Q876,1),$CF$2:$CF$5,1,0),0),"Product Code Required",IF(JRF!V876="","",IF(JRF!V876=IFERROR(VLOOKUP(JRF!V876,$CH:$CH,1,0),0),"Product Code Required","NA")))))</f>
        <v/>
      </c>
      <c r="CK863" t="str">
        <f>IFERROR(IF(LEN('Journal Template'!F874)&gt;0,"",IF('Journal Template'!A874="","",IF(LEFT('Journal Template'!A874,1)=IFERROR(VLOOKUP(LEFT('Journal Template'!A874,1),Checks!$CF$2:$CF$5,1,0),0),"Product Code Required",IF('Journal Template'!D874="","",IF('Journal Template'!D874=IFERROR(VLOOKUP('Journal Template'!D874,Checks!$CH:$CH,1,0),0),"Product Code Required","NA"))))),"")</f>
        <v/>
      </c>
    </row>
    <row r="864" spans="14:89">
      <c r="N864" t="s">
        <v>4821</v>
      </c>
      <c r="O864" t="s">
        <v>4822</v>
      </c>
      <c r="P864" t="s">
        <v>386</v>
      </c>
      <c r="Q864" s="150" t="str">
        <f>IF(JRF!D877="","",IF(IFERROR(VLOOKUP(JRF!D877,Checks!N:P,3,0),0)="A","","Inactive account in Use"))</f>
        <v/>
      </c>
      <c r="R864" t="str">
        <f>IFERROR(IF('Journal Template'!C1276="","",IF(IFERROR(VLOOKUP('Journal Template'!C1276,Checks!N:P,3,0),0)="A","","Inactive account in Use")),"")</f>
        <v/>
      </c>
      <c r="S864" t="s">
        <v>4823</v>
      </c>
      <c r="T864" t="s">
        <v>386</v>
      </c>
      <c r="U864" t="s">
        <v>381</v>
      </c>
      <c r="V864" s="150" t="str">
        <f>IF(JRF!C877="","",IF(IFERROR(VLOOKUP(JRF!C877,Checks!S:U,3,0),0)="A","Entry with System fund Dept",""))</f>
        <v/>
      </c>
      <c r="W864" t="str">
        <f>IFERROR(IF('Journal Template'!D1276="","",IF(IFERROR(VLOOKUP('Journal Template'!D1276,Checks!S:U,3,0),0)="A","Entry with System fund Dept","")),"")</f>
        <v/>
      </c>
      <c r="X864" t="s">
        <v>4824</v>
      </c>
      <c r="Y864" t="s">
        <v>386</v>
      </c>
      <c r="Z864" t="s">
        <v>4825</v>
      </c>
      <c r="AA864" t="s">
        <v>391</v>
      </c>
      <c r="AB864" t="s">
        <v>125</v>
      </c>
      <c r="AC864" s="150" t="str">
        <f>IFERROR(IF(JRF!C877="","",IF(AND(VLOOKUP(JRF!C877,X:AA,4,0)=JRF!B877,VLOOKUP(JRF!C877,X:Y,2,0)="A"),"","Inactive Dept Combo Error")),"Inactive Dept Combo Error")</f>
        <v/>
      </c>
      <c r="AD864" t="str">
        <f>IFERROR(IF('Journal Template'!D1276="","",IF(AND(VLOOKUP('Journal Template'!D1276,X:AA,4,0)='Journal Template'!A1276,VLOOKUP('Journal Template'!D1276,X:Y,2,0)="A"),"","Inactive Dept Combo Error")),"")</f>
        <v/>
      </c>
      <c r="AK864" s="150" t="str">
        <f>IF(JRF!B877="","",IF(JRF!B877=IFERROR(VLOOKUP(JRF!B877,Checks!AI:AI,1,0),0),"Entry in Branch/Satellite BU's",""))</f>
        <v/>
      </c>
      <c r="AL864" t="str">
        <f>IFERROR(IF('Journal Template'!A1276="","",IF('Journal Template'!A1276=IFERROR(VLOOKUP('Journal Template'!A1276,Checks!AI:AI,1,0),0),"Entry in Branch/Satellite BU's","")),"")</f>
        <v/>
      </c>
      <c r="AO864" s="171"/>
      <c r="AP864" s="171"/>
      <c r="AQ864" s="171"/>
      <c r="AR864" s="171"/>
      <c r="CI864" t="str">
        <f>IF(JRF!F877&gt;0,"",IF(JRF!B877="","",IF(LEFT(JRF!B877,1)=IFERROR(VLOOKUP(LEFT(JRF!B877,1),$CF$2:$CF$5,1,0),0),"Product Code Required",IF(JRF!C877="","",IF(JRF!C877=IFERROR(VLOOKUP(JRF!C877,$CH:$CH,1,0),0),"Product Code Required","NA")))))</f>
        <v/>
      </c>
      <c r="CJ864" t="str">
        <f>IF(JRF!AV877&gt;0,"",IF(JRF!Q877="","",IF(LEFT(JRF!Q877,1)=IFERROR(VLOOKUP(LEFT(JRF!Q877,1),$CF$2:$CF$5,1,0),0),"Product Code Required",IF(JRF!V877="","",IF(JRF!V877=IFERROR(VLOOKUP(JRF!V877,$CH:$CH,1,0),0),"Product Code Required","NA")))))</f>
        <v/>
      </c>
      <c r="CK864" t="str">
        <f>IFERROR(IF(LEN('Journal Template'!F875)&gt;0,"",IF('Journal Template'!A875="","",IF(LEFT('Journal Template'!A875,1)=IFERROR(VLOOKUP(LEFT('Journal Template'!A875,1),Checks!$CF$2:$CF$5,1,0),0),"Product Code Required",IF('Journal Template'!D875="","",IF('Journal Template'!D875=IFERROR(VLOOKUP('Journal Template'!D875,Checks!$CH:$CH,1,0),0),"Product Code Required","NA"))))),"")</f>
        <v/>
      </c>
    </row>
    <row r="865" spans="14:89">
      <c r="N865" t="s">
        <v>4826</v>
      </c>
      <c r="O865" t="s">
        <v>4827</v>
      </c>
      <c r="P865" t="s">
        <v>386</v>
      </c>
      <c r="Q865" s="150" t="str">
        <f>IF(JRF!D878="","",IF(IFERROR(VLOOKUP(JRF!D878,Checks!N:P,3,0),0)="A","","Inactive account in Use"))</f>
        <v/>
      </c>
      <c r="R865" t="str">
        <f>IFERROR(IF('Journal Template'!C1277="","",IF(IFERROR(VLOOKUP('Journal Template'!C1277,Checks!N:P,3,0),0)="A","","Inactive account in Use")),"")</f>
        <v/>
      </c>
      <c r="S865" t="s">
        <v>4828</v>
      </c>
      <c r="T865" t="s">
        <v>386</v>
      </c>
      <c r="U865" t="s">
        <v>381</v>
      </c>
      <c r="V865" s="150" t="str">
        <f>IF(JRF!C878="","",IF(IFERROR(VLOOKUP(JRF!C878,Checks!S:U,3,0),0)="A","Entry with System fund Dept",""))</f>
        <v/>
      </c>
      <c r="W865" t="str">
        <f>IFERROR(IF('Journal Template'!D1277="","",IF(IFERROR(VLOOKUP('Journal Template'!D1277,Checks!S:U,3,0),0)="A","Entry with System fund Dept","")),"")</f>
        <v/>
      </c>
      <c r="X865" t="s">
        <v>1646</v>
      </c>
      <c r="Y865" t="s">
        <v>386</v>
      </c>
      <c r="Z865" t="s">
        <v>4829</v>
      </c>
      <c r="AA865" t="s">
        <v>391</v>
      </c>
      <c r="AB865" t="s">
        <v>125</v>
      </c>
      <c r="AC865" s="150" t="str">
        <f>IFERROR(IF(JRF!C878="","",IF(AND(VLOOKUP(JRF!C878,X:AA,4,0)=JRF!B878,VLOOKUP(JRF!C878,X:Y,2,0)="A"),"","Inactive Dept Combo Error")),"Inactive Dept Combo Error")</f>
        <v/>
      </c>
      <c r="AD865" t="str">
        <f>IFERROR(IF('Journal Template'!D1277="","",IF(AND(VLOOKUP('Journal Template'!D1277,X:AA,4,0)='Journal Template'!A1277,VLOOKUP('Journal Template'!D1277,X:Y,2,0)="A"),"","Inactive Dept Combo Error")),"")</f>
        <v/>
      </c>
      <c r="AK865" s="150" t="str">
        <f>IF(JRF!B878="","",IF(JRF!B878=IFERROR(VLOOKUP(JRF!B878,Checks!AI:AI,1,0),0),"Entry in Branch/Satellite BU's",""))</f>
        <v/>
      </c>
      <c r="AL865" t="str">
        <f>IFERROR(IF('Journal Template'!A1277="","",IF('Journal Template'!A1277=IFERROR(VLOOKUP('Journal Template'!A1277,Checks!AI:AI,1,0),0),"Entry in Branch/Satellite BU's","")),"")</f>
        <v/>
      </c>
      <c r="AO865" s="171"/>
      <c r="AP865" s="171"/>
      <c r="AQ865" s="171"/>
      <c r="AR865" s="171"/>
      <c r="CI865" t="str">
        <f>IF(JRF!F878&gt;0,"",IF(JRF!B878="","",IF(LEFT(JRF!B878,1)=IFERROR(VLOOKUP(LEFT(JRF!B878,1),$CF$2:$CF$5,1,0),0),"Product Code Required",IF(JRF!C878="","",IF(JRF!C878=IFERROR(VLOOKUP(JRF!C878,$CH:$CH,1,0),0),"Product Code Required","NA")))))</f>
        <v/>
      </c>
      <c r="CJ865" t="str">
        <f>IF(JRF!AV878&gt;0,"",IF(JRF!Q878="","",IF(LEFT(JRF!Q878,1)=IFERROR(VLOOKUP(LEFT(JRF!Q878,1),$CF$2:$CF$5,1,0),0),"Product Code Required",IF(JRF!V878="","",IF(JRF!V878=IFERROR(VLOOKUP(JRF!V878,$CH:$CH,1,0),0),"Product Code Required","NA")))))</f>
        <v/>
      </c>
      <c r="CK865" t="str">
        <f>IFERROR(IF(LEN('Journal Template'!F876)&gt;0,"",IF('Journal Template'!A876="","",IF(LEFT('Journal Template'!A876,1)=IFERROR(VLOOKUP(LEFT('Journal Template'!A876,1),Checks!$CF$2:$CF$5,1,0),0),"Product Code Required",IF('Journal Template'!D876="","",IF('Journal Template'!D876=IFERROR(VLOOKUP('Journal Template'!D876,Checks!$CH:$CH,1,0),0),"Product Code Required","NA"))))),"")</f>
        <v/>
      </c>
    </row>
    <row r="866" spans="14:89">
      <c r="N866" t="s">
        <v>4830</v>
      </c>
      <c r="O866" t="s">
        <v>4831</v>
      </c>
      <c r="P866" t="s">
        <v>386</v>
      </c>
      <c r="Q866" s="150" t="str">
        <f>IF(JRF!D879="","",IF(IFERROR(VLOOKUP(JRF!D879,Checks!N:P,3,0),0)="A","","Inactive account in Use"))</f>
        <v/>
      </c>
      <c r="R866" t="str">
        <f>IFERROR(IF('Journal Template'!C1278="","",IF(IFERROR(VLOOKUP('Journal Template'!C1278,Checks!N:P,3,0),0)="A","","Inactive account in Use")),"")</f>
        <v/>
      </c>
      <c r="S866" t="s">
        <v>4832</v>
      </c>
      <c r="T866" t="s">
        <v>386</v>
      </c>
      <c r="U866" t="s">
        <v>381</v>
      </c>
      <c r="V866" s="150" t="str">
        <f>IF(JRF!C879="","",IF(IFERROR(VLOOKUP(JRF!C879,Checks!S:U,3,0),0)="A","Entry with System fund Dept",""))</f>
        <v/>
      </c>
      <c r="W866" t="str">
        <f>IFERROR(IF('Journal Template'!D1278="","",IF(IFERROR(VLOOKUP('Journal Template'!D1278,Checks!S:U,3,0),0)="A","Entry with System fund Dept","")),"")</f>
        <v/>
      </c>
      <c r="X866" t="s">
        <v>4833</v>
      </c>
      <c r="Y866" t="s">
        <v>386</v>
      </c>
      <c r="Z866" t="s">
        <v>4834</v>
      </c>
      <c r="AA866" t="s">
        <v>391</v>
      </c>
      <c r="AB866" t="s">
        <v>125</v>
      </c>
      <c r="AC866" s="150" t="str">
        <f>IFERROR(IF(JRF!C879="","",IF(AND(VLOOKUP(JRF!C879,X:AA,4,0)=JRF!B879,VLOOKUP(JRF!C879,X:Y,2,0)="A"),"","Inactive Dept Combo Error")),"Inactive Dept Combo Error")</f>
        <v/>
      </c>
      <c r="AD866" t="str">
        <f>IFERROR(IF('Journal Template'!D1278="","",IF(AND(VLOOKUP('Journal Template'!D1278,X:AA,4,0)='Journal Template'!A1278,VLOOKUP('Journal Template'!D1278,X:Y,2,0)="A"),"","Inactive Dept Combo Error")),"")</f>
        <v/>
      </c>
      <c r="AK866" s="150" t="str">
        <f>IF(JRF!B879="","",IF(JRF!B879=IFERROR(VLOOKUP(JRF!B879,Checks!AI:AI,1,0),0),"Entry in Branch/Satellite BU's",""))</f>
        <v/>
      </c>
      <c r="AL866" t="str">
        <f>IFERROR(IF('Journal Template'!A1278="","",IF('Journal Template'!A1278=IFERROR(VLOOKUP('Journal Template'!A1278,Checks!AI:AI,1,0),0),"Entry in Branch/Satellite BU's","")),"")</f>
        <v/>
      </c>
      <c r="AO866" s="171"/>
      <c r="AP866" s="171"/>
      <c r="AQ866" s="171"/>
      <c r="AR866" s="171"/>
      <c r="CI866" t="str">
        <f>IF(JRF!F879&gt;0,"",IF(JRF!B879="","",IF(LEFT(JRF!B879,1)=IFERROR(VLOOKUP(LEFT(JRF!B879,1),$CF$2:$CF$5,1,0),0),"Product Code Required",IF(JRF!C879="","",IF(JRF!C879=IFERROR(VLOOKUP(JRF!C879,$CH:$CH,1,0),0),"Product Code Required","NA")))))</f>
        <v/>
      </c>
      <c r="CJ866" t="str">
        <f>IF(JRF!AV879&gt;0,"",IF(JRF!Q879="","",IF(LEFT(JRF!Q879,1)=IFERROR(VLOOKUP(LEFT(JRF!Q879,1),$CF$2:$CF$5,1,0),0),"Product Code Required",IF(JRF!V879="","",IF(JRF!V879=IFERROR(VLOOKUP(JRF!V879,$CH:$CH,1,0),0),"Product Code Required","NA")))))</f>
        <v/>
      </c>
      <c r="CK866" t="str">
        <f>IFERROR(IF(LEN('Journal Template'!F877)&gt;0,"",IF('Journal Template'!A877="","",IF(LEFT('Journal Template'!A877,1)=IFERROR(VLOOKUP(LEFT('Journal Template'!A877,1),Checks!$CF$2:$CF$5,1,0),0),"Product Code Required",IF('Journal Template'!D877="","",IF('Journal Template'!D877=IFERROR(VLOOKUP('Journal Template'!D877,Checks!$CH:$CH,1,0),0),"Product Code Required","NA"))))),"")</f>
        <v/>
      </c>
    </row>
    <row r="867" spans="14:89">
      <c r="N867" t="s">
        <v>4835</v>
      </c>
      <c r="O867" t="s">
        <v>4836</v>
      </c>
      <c r="P867" t="s">
        <v>386</v>
      </c>
      <c r="Q867" s="150" t="str">
        <f>IF(JRF!D880="","",IF(IFERROR(VLOOKUP(JRF!D880,Checks!N:P,3,0),0)="A","","Inactive account in Use"))</f>
        <v/>
      </c>
      <c r="R867" t="str">
        <f>IFERROR(IF('Journal Template'!C1279="","",IF(IFERROR(VLOOKUP('Journal Template'!C1279,Checks!N:P,3,0),0)="A","","Inactive account in Use")),"")</f>
        <v/>
      </c>
      <c r="S867" t="s">
        <v>4837</v>
      </c>
      <c r="T867" t="s">
        <v>386</v>
      </c>
      <c r="U867" t="s">
        <v>381</v>
      </c>
      <c r="V867" s="150" t="str">
        <f>IF(JRF!C880="","",IF(IFERROR(VLOOKUP(JRF!C880,Checks!S:U,3,0),0)="A","Entry with System fund Dept",""))</f>
        <v/>
      </c>
      <c r="W867" t="str">
        <f>IFERROR(IF('Journal Template'!D1279="","",IF(IFERROR(VLOOKUP('Journal Template'!D1279,Checks!S:U,3,0),0)="A","Entry with System fund Dept","")),"")</f>
        <v/>
      </c>
      <c r="X867" t="s">
        <v>1650</v>
      </c>
      <c r="Y867" t="s">
        <v>386</v>
      </c>
      <c r="Z867" t="s">
        <v>4838</v>
      </c>
      <c r="AA867" t="s">
        <v>391</v>
      </c>
      <c r="AB867" t="s">
        <v>125</v>
      </c>
      <c r="AC867" s="150" t="str">
        <f>IFERROR(IF(JRF!C880="","",IF(AND(VLOOKUP(JRF!C880,X:AA,4,0)=JRF!B880,VLOOKUP(JRF!C880,X:Y,2,0)="A"),"","Inactive Dept Combo Error")),"Inactive Dept Combo Error")</f>
        <v/>
      </c>
      <c r="AD867" t="str">
        <f>IFERROR(IF('Journal Template'!D1279="","",IF(AND(VLOOKUP('Journal Template'!D1279,X:AA,4,0)='Journal Template'!A1279,VLOOKUP('Journal Template'!D1279,X:Y,2,0)="A"),"","Inactive Dept Combo Error")),"")</f>
        <v/>
      </c>
      <c r="AK867" s="150" t="str">
        <f>IF(JRF!B880="","",IF(JRF!B880=IFERROR(VLOOKUP(JRF!B880,Checks!AI:AI,1,0),0),"Entry in Branch/Satellite BU's",""))</f>
        <v/>
      </c>
      <c r="AL867" t="str">
        <f>IFERROR(IF('Journal Template'!A1279="","",IF('Journal Template'!A1279=IFERROR(VLOOKUP('Journal Template'!A1279,Checks!AI:AI,1,0),0),"Entry in Branch/Satellite BU's","")),"")</f>
        <v/>
      </c>
      <c r="AO867" s="171"/>
      <c r="AP867" s="171"/>
      <c r="AQ867" s="171"/>
      <c r="AR867" s="171"/>
      <c r="CI867" t="str">
        <f>IF(JRF!F880&gt;0,"",IF(JRF!B880="","",IF(LEFT(JRF!B880,1)=IFERROR(VLOOKUP(LEFT(JRF!B880,1),$CF$2:$CF$5,1,0),0),"Product Code Required",IF(JRF!C880="","",IF(JRF!C880=IFERROR(VLOOKUP(JRF!C880,$CH:$CH,1,0),0),"Product Code Required","NA")))))</f>
        <v/>
      </c>
      <c r="CJ867" t="str">
        <f>IF(JRF!AV880&gt;0,"",IF(JRF!Q880="","",IF(LEFT(JRF!Q880,1)=IFERROR(VLOOKUP(LEFT(JRF!Q880,1),$CF$2:$CF$5,1,0),0),"Product Code Required",IF(JRF!V880="","",IF(JRF!V880=IFERROR(VLOOKUP(JRF!V880,$CH:$CH,1,0),0),"Product Code Required","NA")))))</f>
        <v/>
      </c>
      <c r="CK867" t="str">
        <f>IFERROR(IF(LEN('Journal Template'!F878)&gt;0,"",IF('Journal Template'!A878="","",IF(LEFT('Journal Template'!A878,1)=IFERROR(VLOOKUP(LEFT('Journal Template'!A878,1),Checks!$CF$2:$CF$5,1,0),0),"Product Code Required",IF('Journal Template'!D878="","",IF('Journal Template'!D878=IFERROR(VLOOKUP('Journal Template'!D878,Checks!$CH:$CH,1,0),0),"Product Code Required","NA"))))),"")</f>
        <v/>
      </c>
    </row>
    <row r="868" spans="14:89">
      <c r="N868" t="s">
        <v>4839</v>
      </c>
      <c r="O868" t="s">
        <v>4706</v>
      </c>
      <c r="P868" t="s">
        <v>386</v>
      </c>
      <c r="Q868" s="150" t="str">
        <f>IF(JRF!D881="","",IF(IFERROR(VLOOKUP(JRF!D881,Checks!N:P,3,0),0)="A","","Inactive account in Use"))</f>
        <v/>
      </c>
      <c r="R868" t="str">
        <f>IFERROR(IF('Journal Template'!C1280="","",IF(IFERROR(VLOOKUP('Journal Template'!C1280,Checks!N:P,3,0),0)="A","","Inactive account in Use")),"")</f>
        <v/>
      </c>
      <c r="S868" t="s">
        <v>4840</v>
      </c>
      <c r="T868" t="s">
        <v>386</v>
      </c>
      <c r="U868" t="s">
        <v>381</v>
      </c>
      <c r="V868" s="150" t="str">
        <f>IF(JRF!C881="","",IF(IFERROR(VLOOKUP(JRF!C881,Checks!S:U,3,0),0)="A","Entry with System fund Dept",""))</f>
        <v/>
      </c>
      <c r="W868" t="str">
        <f>IFERROR(IF('Journal Template'!D1280="","",IF(IFERROR(VLOOKUP('Journal Template'!D1280,Checks!S:U,3,0),0)="A","Entry with System fund Dept","")),"")</f>
        <v/>
      </c>
      <c r="X868" t="s">
        <v>1650</v>
      </c>
      <c r="Y868" t="s">
        <v>389</v>
      </c>
      <c r="Z868" t="s">
        <v>4841</v>
      </c>
      <c r="AA868" t="s">
        <v>3602</v>
      </c>
      <c r="AB868" t="s">
        <v>125</v>
      </c>
      <c r="AC868" s="150" t="str">
        <f>IFERROR(IF(JRF!C881="","",IF(AND(VLOOKUP(JRF!C881,X:AA,4,0)=JRF!B881,VLOOKUP(JRF!C881,X:Y,2,0)="A"),"","Inactive Dept Combo Error")),"Inactive Dept Combo Error")</f>
        <v/>
      </c>
      <c r="AD868" t="str">
        <f>IFERROR(IF('Journal Template'!D1280="","",IF(AND(VLOOKUP('Journal Template'!D1280,X:AA,4,0)='Journal Template'!A1280,VLOOKUP('Journal Template'!D1280,X:Y,2,0)="A"),"","Inactive Dept Combo Error")),"")</f>
        <v/>
      </c>
      <c r="AK868" s="150" t="str">
        <f>IF(JRF!B881="","",IF(JRF!B881=IFERROR(VLOOKUP(JRF!B881,Checks!AI:AI,1,0),0),"Entry in Branch/Satellite BU's",""))</f>
        <v/>
      </c>
      <c r="AL868" t="str">
        <f>IFERROR(IF('Journal Template'!A1280="","",IF('Journal Template'!A1280=IFERROR(VLOOKUP('Journal Template'!A1280,Checks!AI:AI,1,0),0),"Entry in Branch/Satellite BU's","")),"")</f>
        <v/>
      </c>
      <c r="AO868" s="171"/>
      <c r="AP868" s="171"/>
      <c r="AQ868" s="171"/>
      <c r="AR868" s="171"/>
      <c r="CI868" t="str">
        <f>IF(JRF!F881&gt;0,"",IF(JRF!B881="","",IF(LEFT(JRF!B881,1)=IFERROR(VLOOKUP(LEFT(JRF!B881,1),$CF$2:$CF$5,1,0),0),"Product Code Required",IF(JRF!C881="","",IF(JRF!C881=IFERROR(VLOOKUP(JRF!C881,$CH:$CH,1,0),0),"Product Code Required","NA")))))</f>
        <v/>
      </c>
      <c r="CJ868" t="str">
        <f>IF(JRF!AV881&gt;0,"",IF(JRF!Q881="","",IF(LEFT(JRF!Q881,1)=IFERROR(VLOOKUP(LEFT(JRF!Q881,1),$CF$2:$CF$5,1,0),0),"Product Code Required",IF(JRF!V881="","",IF(JRF!V881=IFERROR(VLOOKUP(JRF!V881,$CH:$CH,1,0),0),"Product Code Required","NA")))))</f>
        <v/>
      </c>
      <c r="CK868" t="str">
        <f>IFERROR(IF(LEN('Journal Template'!F879)&gt;0,"",IF('Journal Template'!A879="","",IF(LEFT('Journal Template'!A879,1)=IFERROR(VLOOKUP(LEFT('Journal Template'!A879,1),Checks!$CF$2:$CF$5,1,0),0),"Product Code Required",IF('Journal Template'!D879="","",IF('Journal Template'!D879=IFERROR(VLOOKUP('Journal Template'!D879,Checks!$CH:$CH,1,0),0),"Product Code Required","NA"))))),"")</f>
        <v/>
      </c>
    </row>
    <row r="869" spans="14:89">
      <c r="N869" t="s">
        <v>4842</v>
      </c>
      <c r="O869" t="s">
        <v>4843</v>
      </c>
      <c r="P869" t="s">
        <v>386</v>
      </c>
      <c r="Q869" s="150" t="str">
        <f>IF(JRF!D882="","",IF(IFERROR(VLOOKUP(JRF!D882,Checks!N:P,3,0),0)="A","","Inactive account in Use"))</f>
        <v/>
      </c>
      <c r="R869" t="str">
        <f>IFERROR(IF('Journal Template'!C1281="","",IF(IFERROR(VLOOKUP('Journal Template'!C1281,Checks!N:P,3,0),0)="A","","Inactive account in Use")),"")</f>
        <v/>
      </c>
      <c r="S869" t="s">
        <v>4844</v>
      </c>
      <c r="T869" t="s">
        <v>386</v>
      </c>
      <c r="U869" t="s">
        <v>381</v>
      </c>
      <c r="V869" s="150" t="str">
        <f>IF(JRF!C882="","",IF(IFERROR(VLOOKUP(JRF!C882,Checks!S:U,3,0),0)="A","Entry with System fund Dept",""))</f>
        <v/>
      </c>
      <c r="W869" t="str">
        <f>IFERROR(IF('Journal Template'!D1281="","",IF(IFERROR(VLOOKUP('Journal Template'!D1281,Checks!S:U,3,0),0)="A","Entry with System fund Dept","")),"")</f>
        <v/>
      </c>
      <c r="X869" t="s">
        <v>3893</v>
      </c>
      <c r="Y869" t="s">
        <v>386</v>
      </c>
      <c r="Z869" t="s">
        <v>4845</v>
      </c>
      <c r="AA869" t="s">
        <v>391</v>
      </c>
      <c r="AB869" t="s">
        <v>125</v>
      </c>
      <c r="AC869" s="150" t="str">
        <f>IFERROR(IF(JRF!C882="","",IF(AND(VLOOKUP(JRF!C882,X:AA,4,0)=JRF!B882,VLOOKUP(JRF!C882,X:Y,2,0)="A"),"","Inactive Dept Combo Error")),"Inactive Dept Combo Error")</f>
        <v/>
      </c>
      <c r="AD869" t="str">
        <f>IFERROR(IF('Journal Template'!D1281="","",IF(AND(VLOOKUP('Journal Template'!D1281,X:AA,4,0)='Journal Template'!A1281,VLOOKUP('Journal Template'!D1281,X:Y,2,0)="A"),"","Inactive Dept Combo Error")),"")</f>
        <v/>
      </c>
      <c r="AK869" s="150" t="str">
        <f>IF(JRF!B882="","",IF(JRF!B882=IFERROR(VLOOKUP(JRF!B882,Checks!AI:AI,1,0),0),"Entry in Branch/Satellite BU's",""))</f>
        <v/>
      </c>
      <c r="AL869" t="str">
        <f>IFERROR(IF('Journal Template'!A1281="","",IF('Journal Template'!A1281=IFERROR(VLOOKUP('Journal Template'!A1281,Checks!AI:AI,1,0),0),"Entry in Branch/Satellite BU's","")),"")</f>
        <v/>
      </c>
      <c r="AO869" s="171"/>
      <c r="AP869" s="171"/>
      <c r="AQ869" s="171"/>
      <c r="AR869" s="171"/>
      <c r="CI869" t="str">
        <f>IF(JRF!F882&gt;0,"",IF(JRF!B882="","",IF(LEFT(JRF!B882,1)=IFERROR(VLOOKUP(LEFT(JRF!B882,1),$CF$2:$CF$5,1,0),0),"Product Code Required",IF(JRF!C882="","",IF(JRF!C882=IFERROR(VLOOKUP(JRF!C882,$CH:$CH,1,0),0),"Product Code Required","NA")))))</f>
        <v/>
      </c>
      <c r="CJ869" t="str">
        <f>IF(JRF!AV882&gt;0,"",IF(JRF!Q882="","",IF(LEFT(JRF!Q882,1)=IFERROR(VLOOKUP(LEFT(JRF!Q882,1),$CF$2:$CF$5,1,0),0),"Product Code Required",IF(JRF!V882="","",IF(JRF!V882=IFERROR(VLOOKUP(JRF!V882,$CH:$CH,1,0),0),"Product Code Required","NA")))))</f>
        <v/>
      </c>
      <c r="CK869" t="str">
        <f>IFERROR(IF(LEN('Journal Template'!F880)&gt;0,"",IF('Journal Template'!A880="","",IF(LEFT('Journal Template'!A880,1)=IFERROR(VLOOKUP(LEFT('Journal Template'!A880,1),Checks!$CF$2:$CF$5,1,0),0),"Product Code Required",IF('Journal Template'!D880="","",IF('Journal Template'!D880=IFERROR(VLOOKUP('Journal Template'!D880,Checks!$CH:$CH,1,0),0),"Product Code Required","NA"))))),"")</f>
        <v/>
      </c>
    </row>
    <row r="870" spans="14:89">
      <c r="N870" t="s">
        <v>4846</v>
      </c>
      <c r="O870" t="s">
        <v>4847</v>
      </c>
      <c r="P870" t="s">
        <v>386</v>
      </c>
      <c r="Q870" s="150" t="str">
        <f>IF(JRF!D883="","",IF(IFERROR(VLOOKUP(JRF!D883,Checks!N:P,3,0),0)="A","","Inactive account in Use"))</f>
        <v/>
      </c>
      <c r="R870" t="str">
        <f>IFERROR(IF('Journal Template'!C1282="","",IF(IFERROR(VLOOKUP('Journal Template'!C1282,Checks!N:P,3,0),0)="A","","Inactive account in Use")),"")</f>
        <v/>
      </c>
      <c r="S870" t="s">
        <v>4848</v>
      </c>
      <c r="T870" t="s">
        <v>386</v>
      </c>
      <c r="U870" t="s">
        <v>381</v>
      </c>
      <c r="V870" s="150" t="str">
        <f>IF(JRF!C883="","",IF(IFERROR(VLOOKUP(JRF!C883,Checks!S:U,3,0),0)="A","Entry with System fund Dept",""))</f>
        <v/>
      </c>
      <c r="W870" t="str">
        <f>IFERROR(IF('Journal Template'!D1282="","",IF(IFERROR(VLOOKUP('Journal Template'!D1282,Checks!S:U,3,0),0)="A","Entry with System fund Dept","")),"")</f>
        <v/>
      </c>
      <c r="X870" t="s">
        <v>1655</v>
      </c>
      <c r="Y870" t="s">
        <v>386</v>
      </c>
      <c r="Z870" t="s">
        <v>4849</v>
      </c>
      <c r="AA870" t="s">
        <v>391</v>
      </c>
      <c r="AB870" t="s">
        <v>125</v>
      </c>
      <c r="AC870" s="150" t="str">
        <f>IFERROR(IF(JRF!C883="","",IF(AND(VLOOKUP(JRF!C883,X:AA,4,0)=JRF!B883,VLOOKUP(JRF!C883,X:Y,2,0)="A"),"","Inactive Dept Combo Error")),"Inactive Dept Combo Error")</f>
        <v/>
      </c>
      <c r="AD870" t="str">
        <f>IFERROR(IF('Journal Template'!D1282="","",IF(AND(VLOOKUP('Journal Template'!D1282,X:AA,4,0)='Journal Template'!A1282,VLOOKUP('Journal Template'!D1282,X:Y,2,0)="A"),"","Inactive Dept Combo Error")),"")</f>
        <v/>
      </c>
      <c r="AK870" s="150" t="str">
        <f>IF(JRF!B883="","",IF(JRF!B883=IFERROR(VLOOKUP(JRF!B883,Checks!AI:AI,1,0),0),"Entry in Branch/Satellite BU's",""))</f>
        <v/>
      </c>
      <c r="AL870" t="str">
        <f>IFERROR(IF('Journal Template'!A1282="","",IF('Journal Template'!A1282=IFERROR(VLOOKUP('Journal Template'!A1282,Checks!AI:AI,1,0),0),"Entry in Branch/Satellite BU's","")),"")</f>
        <v/>
      </c>
      <c r="AO870" s="171"/>
      <c r="AP870" s="171"/>
      <c r="AQ870" s="171"/>
      <c r="AR870" s="171"/>
      <c r="CI870" t="str">
        <f>IF(JRF!F883&gt;0,"",IF(JRF!B883="","",IF(LEFT(JRF!B883,1)=IFERROR(VLOOKUP(LEFT(JRF!B883,1),$CF$2:$CF$5,1,0),0),"Product Code Required",IF(JRF!C883="","",IF(JRF!C883=IFERROR(VLOOKUP(JRF!C883,$CH:$CH,1,0),0),"Product Code Required","NA")))))</f>
        <v/>
      </c>
      <c r="CJ870" t="str">
        <f>IF(JRF!AV883&gt;0,"",IF(JRF!Q883="","",IF(LEFT(JRF!Q883,1)=IFERROR(VLOOKUP(LEFT(JRF!Q883,1),$CF$2:$CF$5,1,0),0),"Product Code Required",IF(JRF!V883="","",IF(JRF!V883=IFERROR(VLOOKUP(JRF!V883,$CH:$CH,1,0),0),"Product Code Required","NA")))))</f>
        <v/>
      </c>
      <c r="CK870" t="str">
        <f>IFERROR(IF(LEN('Journal Template'!F881)&gt;0,"",IF('Journal Template'!A881="","",IF(LEFT('Journal Template'!A881,1)=IFERROR(VLOOKUP(LEFT('Journal Template'!A881,1),Checks!$CF$2:$CF$5,1,0),0),"Product Code Required",IF('Journal Template'!D881="","",IF('Journal Template'!D881=IFERROR(VLOOKUP('Journal Template'!D881,Checks!$CH:$CH,1,0),0),"Product Code Required","NA"))))),"")</f>
        <v/>
      </c>
    </row>
    <row r="871" spans="14:89">
      <c r="N871" t="s">
        <v>4850</v>
      </c>
      <c r="O871" t="s">
        <v>4851</v>
      </c>
      <c r="P871" t="s">
        <v>386</v>
      </c>
      <c r="Q871" s="150" t="str">
        <f>IF(JRF!D884="","",IF(IFERROR(VLOOKUP(JRF!D884,Checks!N:P,3,0),0)="A","","Inactive account in Use"))</f>
        <v/>
      </c>
      <c r="R871" t="str">
        <f>IFERROR(IF('Journal Template'!C1283="","",IF(IFERROR(VLOOKUP('Journal Template'!C1283,Checks!N:P,3,0),0)="A","","Inactive account in Use")),"")</f>
        <v/>
      </c>
      <c r="S871" t="s">
        <v>4852</v>
      </c>
      <c r="T871" t="s">
        <v>386</v>
      </c>
      <c r="U871" t="s">
        <v>381</v>
      </c>
      <c r="V871" s="150" t="str">
        <f>IF(JRF!C884="","",IF(IFERROR(VLOOKUP(JRF!C884,Checks!S:U,3,0),0)="A","Entry with System fund Dept",""))</f>
        <v/>
      </c>
      <c r="W871" t="str">
        <f>IFERROR(IF('Journal Template'!D1283="","",IF(IFERROR(VLOOKUP('Journal Template'!D1283,Checks!S:U,3,0),0)="A","Entry with System fund Dept","")),"")</f>
        <v/>
      </c>
      <c r="X871" t="s">
        <v>1660</v>
      </c>
      <c r="Y871" t="s">
        <v>386</v>
      </c>
      <c r="Z871" t="s">
        <v>4853</v>
      </c>
      <c r="AA871" t="s">
        <v>391</v>
      </c>
      <c r="AB871" t="s">
        <v>125</v>
      </c>
      <c r="AC871" s="150" t="str">
        <f>IFERROR(IF(JRF!C884="","",IF(AND(VLOOKUP(JRF!C884,X:AA,4,0)=JRF!B884,VLOOKUP(JRF!C884,X:Y,2,0)="A"),"","Inactive Dept Combo Error")),"Inactive Dept Combo Error")</f>
        <v/>
      </c>
      <c r="AD871" t="str">
        <f>IFERROR(IF('Journal Template'!D1283="","",IF(AND(VLOOKUP('Journal Template'!D1283,X:AA,4,0)='Journal Template'!A1283,VLOOKUP('Journal Template'!D1283,X:Y,2,0)="A"),"","Inactive Dept Combo Error")),"")</f>
        <v/>
      </c>
      <c r="AK871" s="150" t="str">
        <f>IF(JRF!B884="","",IF(JRF!B884=IFERROR(VLOOKUP(JRF!B884,Checks!AI:AI,1,0),0),"Entry in Branch/Satellite BU's",""))</f>
        <v/>
      </c>
      <c r="AL871" t="str">
        <f>IFERROR(IF('Journal Template'!A1283="","",IF('Journal Template'!A1283=IFERROR(VLOOKUP('Journal Template'!A1283,Checks!AI:AI,1,0),0),"Entry in Branch/Satellite BU's","")),"")</f>
        <v/>
      </c>
      <c r="AO871" s="171"/>
      <c r="AP871" s="171"/>
      <c r="AQ871" s="171"/>
      <c r="AR871" s="171"/>
      <c r="CI871" t="str">
        <f>IF(JRF!F884&gt;0,"",IF(JRF!B884="","",IF(LEFT(JRF!B884,1)=IFERROR(VLOOKUP(LEFT(JRF!B884,1),$CF$2:$CF$5,1,0),0),"Product Code Required",IF(JRF!C884="","",IF(JRF!C884=IFERROR(VLOOKUP(JRF!C884,$CH:$CH,1,0),0),"Product Code Required","NA")))))</f>
        <v/>
      </c>
      <c r="CJ871" t="str">
        <f>IF(JRF!AV884&gt;0,"",IF(JRF!Q884="","",IF(LEFT(JRF!Q884,1)=IFERROR(VLOOKUP(LEFT(JRF!Q884,1),$CF$2:$CF$5,1,0),0),"Product Code Required",IF(JRF!V884="","",IF(JRF!V884=IFERROR(VLOOKUP(JRF!V884,$CH:$CH,1,0),0),"Product Code Required","NA")))))</f>
        <v/>
      </c>
      <c r="CK871" t="str">
        <f>IFERROR(IF(LEN('Journal Template'!F882)&gt;0,"",IF('Journal Template'!A882="","",IF(LEFT('Journal Template'!A882,1)=IFERROR(VLOOKUP(LEFT('Journal Template'!A882,1),Checks!$CF$2:$CF$5,1,0),0),"Product Code Required",IF('Journal Template'!D882="","",IF('Journal Template'!D882=IFERROR(VLOOKUP('Journal Template'!D882,Checks!$CH:$CH,1,0),0),"Product Code Required","NA"))))),"")</f>
        <v/>
      </c>
    </row>
    <row r="872" spans="14:89">
      <c r="N872" t="s">
        <v>4854</v>
      </c>
      <c r="O872" t="s">
        <v>4855</v>
      </c>
      <c r="P872" t="s">
        <v>386</v>
      </c>
      <c r="Q872" s="150" t="str">
        <f>IF(JRF!D885="","",IF(IFERROR(VLOOKUP(JRF!D885,Checks!N:P,3,0),0)="A","","Inactive account in Use"))</f>
        <v/>
      </c>
      <c r="R872" t="str">
        <f>IFERROR(IF('Journal Template'!C1284="","",IF(IFERROR(VLOOKUP('Journal Template'!C1284,Checks!N:P,3,0),0)="A","","Inactive account in Use")),"")</f>
        <v/>
      </c>
      <c r="S872" t="s">
        <v>4856</v>
      </c>
      <c r="T872" t="s">
        <v>386</v>
      </c>
      <c r="U872" t="s">
        <v>381</v>
      </c>
      <c r="V872" s="150" t="str">
        <f>IF(JRF!C885="","",IF(IFERROR(VLOOKUP(JRF!C885,Checks!S:U,3,0),0)="A","Entry with System fund Dept",""))</f>
        <v/>
      </c>
      <c r="W872" t="str">
        <f>IFERROR(IF('Journal Template'!D1284="","",IF(IFERROR(VLOOKUP('Journal Template'!D1284,Checks!S:U,3,0),0)="A","Entry with System fund Dept","")),"")</f>
        <v/>
      </c>
      <c r="X872" t="s">
        <v>4857</v>
      </c>
      <c r="Y872" t="s">
        <v>386</v>
      </c>
      <c r="Z872" t="s">
        <v>4858</v>
      </c>
      <c r="AA872" t="s">
        <v>391</v>
      </c>
      <c r="AB872" t="s">
        <v>125</v>
      </c>
      <c r="AC872" s="150" t="str">
        <f>IFERROR(IF(JRF!C885="","",IF(AND(VLOOKUP(JRF!C885,X:AA,4,0)=JRF!B885,VLOOKUP(JRF!C885,X:Y,2,0)="A"),"","Inactive Dept Combo Error")),"Inactive Dept Combo Error")</f>
        <v/>
      </c>
      <c r="AD872" t="str">
        <f>IFERROR(IF('Journal Template'!D1284="","",IF(AND(VLOOKUP('Journal Template'!D1284,X:AA,4,0)='Journal Template'!A1284,VLOOKUP('Journal Template'!D1284,X:Y,2,0)="A"),"","Inactive Dept Combo Error")),"")</f>
        <v/>
      </c>
      <c r="AK872" s="150" t="str">
        <f>IF(JRF!B885="","",IF(JRF!B885=IFERROR(VLOOKUP(JRF!B885,Checks!AI:AI,1,0),0),"Entry in Branch/Satellite BU's",""))</f>
        <v/>
      </c>
      <c r="AL872" t="str">
        <f>IFERROR(IF('Journal Template'!A1284="","",IF('Journal Template'!A1284=IFERROR(VLOOKUP('Journal Template'!A1284,Checks!AI:AI,1,0),0),"Entry in Branch/Satellite BU's","")),"")</f>
        <v/>
      </c>
      <c r="AO872" s="171"/>
      <c r="AP872" s="171"/>
      <c r="AQ872" s="171"/>
      <c r="AR872" s="171"/>
      <c r="CI872" t="str">
        <f>IF(JRF!F885&gt;0,"",IF(JRF!B885="","",IF(LEFT(JRF!B885,1)=IFERROR(VLOOKUP(LEFT(JRF!B885,1),$CF$2:$CF$5,1,0),0),"Product Code Required",IF(JRF!C885="","",IF(JRF!C885=IFERROR(VLOOKUP(JRF!C885,$CH:$CH,1,0),0),"Product Code Required","NA")))))</f>
        <v/>
      </c>
      <c r="CJ872" t="str">
        <f>IF(JRF!AV885&gt;0,"",IF(JRF!Q885="","",IF(LEFT(JRF!Q885,1)=IFERROR(VLOOKUP(LEFT(JRF!Q885,1),$CF$2:$CF$5,1,0),0),"Product Code Required",IF(JRF!V885="","",IF(JRF!V885=IFERROR(VLOOKUP(JRF!V885,$CH:$CH,1,0),0),"Product Code Required","NA")))))</f>
        <v/>
      </c>
      <c r="CK872" t="str">
        <f>IFERROR(IF(LEN('Journal Template'!F883)&gt;0,"",IF('Journal Template'!A883="","",IF(LEFT('Journal Template'!A883,1)=IFERROR(VLOOKUP(LEFT('Journal Template'!A883,1),Checks!$CF$2:$CF$5,1,0),0),"Product Code Required",IF('Journal Template'!D883="","",IF('Journal Template'!D883=IFERROR(VLOOKUP('Journal Template'!D883,Checks!$CH:$CH,1,0),0),"Product Code Required","NA"))))),"")</f>
        <v/>
      </c>
    </row>
    <row r="873" spans="14:89">
      <c r="N873" t="s">
        <v>4859</v>
      </c>
      <c r="O873" t="s">
        <v>4860</v>
      </c>
      <c r="P873" t="s">
        <v>386</v>
      </c>
      <c r="Q873" s="150" t="str">
        <f>IF(JRF!D886="","",IF(IFERROR(VLOOKUP(JRF!D886,Checks!N:P,3,0),0)="A","","Inactive account in Use"))</f>
        <v/>
      </c>
      <c r="R873" t="str">
        <f>IFERROR(IF('Journal Template'!C1285="","",IF(IFERROR(VLOOKUP('Journal Template'!C1285,Checks!N:P,3,0),0)="A","","Inactive account in Use")),"")</f>
        <v/>
      </c>
      <c r="S873" t="s">
        <v>4861</v>
      </c>
      <c r="T873" t="s">
        <v>386</v>
      </c>
      <c r="U873" t="s">
        <v>381</v>
      </c>
      <c r="V873" s="150" t="str">
        <f>IF(JRF!C886="","",IF(IFERROR(VLOOKUP(JRF!C886,Checks!S:U,3,0),0)="A","Entry with System fund Dept",""))</f>
        <v/>
      </c>
      <c r="W873" t="str">
        <f>IFERROR(IF('Journal Template'!D1285="","",IF(IFERROR(VLOOKUP('Journal Template'!D1285,Checks!S:U,3,0),0)="A","Entry with System fund Dept","")),"")</f>
        <v/>
      </c>
      <c r="X873" t="s">
        <v>3898</v>
      </c>
      <c r="Y873" t="s">
        <v>386</v>
      </c>
      <c r="Z873" t="s">
        <v>4862</v>
      </c>
      <c r="AA873" t="s">
        <v>391</v>
      </c>
      <c r="AB873" t="s">
        <v>125</v>
      </c>
      <c r="AC873" s="150" t="str">
        <f>IFERROR(IF(JRF!C886="","",IF(AND(VLOOKUP(JRF!C886,X:AA,4,0)=JRF!B886,VLOOKUP(JRF!C886,X:Y,2,0)="A"),"","Inactive Dept Combo Error")),"Inactive Dept Combo Error")</f>
        <v/>
      </c>
      <c r="AD873" t="str">
        <f>IFERROR(IF('Journal Template'!D1285="","",IF(AND(VLOOKUP('Journal Template'!D1285,X:AA,4,0)='Journal Template'!A1285,VLOOKUP('Journal Template'!D1285,X:Y,2,0)="A"),"","Inactive Dept Combo Error")),"")</f>
        <v/>
      </c>
      <c r="AK873" s="150" t="str">
        <f>IF(JRF!B886="","",IF(JRF!B886=IFERROR(VLOOKUP(JRF!B886,Checks!AI:AI,1,0),0),"Entry in Branch/Satellite BU's",""))</f>
        <v/>
      </c>
      <c r="AL873" t="str">
        <f>IFERROR(IF('Journal Template'!A1285="","",IF('Journal Template'!A1285=IFERROR(VLOOKUP('Journal Template'!A1285,Checks!AI:AI,1,0),0),"Entry in Branch/Satellite BU's","")),"")</f>
        <v/>
      </c>
      <c r="AO873" s="171"/>
      <c r="AP873" s="171"/>
      <c r="AQ873" s="171"/>
      <c r="AR873" s="171"/>
      <c r="CI873" t="str">
        <f>IF(JRF!F886&gt;0,"",IF(JRF!B886="","",IF(LEFT(JRF!B886,1)=IFERROR(VLOOKUP(LEFT(JRF!B886,1),$CF$2:$CF$5,1,0),0),"Product Code Required",IF(JRF!C886="","",IF(JRF!C886=IFERROR(VLOOKUP(JRF!C886,$CH:$CH,1,0),0),"Product Code Required","NA")))))</f>
        <v/>
      </c>
      <c r="CJ873" t="str">
        <f>IF(JRF!AV886&gt;0,"",IF(JRF!Q886="","",IF(LEFT(JRF!Q886,1)=IFERROR(VLOOKUP(LEFT(JRF!Q886,1),$CF$2:$CF$5,1,0),0),"Product Code Required",IF(JRF!V886="","",IF(JRF!V886=IFERROR(VLOOKUP(JRF!V886,$CH:$CH,1,0),0),"Product Code Required","NA")))))</f>
        <v/>
      </c>
      <c r="CK873" t="str">
        <f>IFERROR(IF(LEN('Journal Template'!F884)&gt;0,"",IF('Journal Template'!A884="","",IF(LEFT('Journal Template'!A884,1)=IFERROR(VLOOKUP(LEFT('Journal Template'!A884,1),Checks!$CF$2:$CF$5,1,0),0),"Product Code Required",IF('Journal Template'!D884="","",IF('Journal Template'!D884=IFERROR(VLOOKUP('Journal Template'!D884,Checks!$CH:$CH,1,0),0),"Product Code Required","NA"))))),"")</f>
        <v/>
      </c>
    </row>
    <row r="874" spans="14:89">
      <c r="N874" t="s">
        <v>4863</v>
      </c>
      <c r="O874" t="s">
        <v>4864</v>
      </c>
      <c r="P874" t="s">
        <v>386</v>
      </c>
      <c r="Q874" s="150" t="str">
        <f>IF(JRF!D887="","",IF(IFERROR(VLOOKUP(JRF!D887,Checks!N:P,3,0),0)="A","","Inactive account in Use"))</f>
        <v/>
      </c>
      <c r="R874" t="str">
        <f>IFERROR(IF('Journal Template'!C1286="","",IF(IFERROR(VLOOKUP('Journal Template'!C1286,Checks!N:P,3,0),0)="A","","Inactive account in Use")),"")</f>
        <v/>
      </c>
      <c r="S874" t="s">
        <v>4865</v>
      </c>
      <c r="T874" t="s">
        <v>386</v>
      </c>
      <c r="U874" t="s">
        <v>381</v>
      </c>
      <c r="V874" s="150" t="str">
        <f>IF(JRF!C887="","",IF(IFERROR(VLOOKUP(JRF!C887,Checks!S:U,3,0),0)="A","Entry with System fund Dept",""))</f>
        <v/>
      </c>
      <c r="W874" t="str">
        <f>IFERROR(IF('Journal Template'!D1286="","",IF(IFERROR(VLOOKUP('Journal Template'!D1286,Checks!S:U,3,0),0)="A","Entry with System fund Dept","")),"")</f>
        <v/>
      </c>
      <c r="X874" t="s">
        <v>4866</v>
      </c>
      <c r="Y874" t="s">
        <v>389</v>
      </c>
      <c r="Z874" t="s">
        <v>4867</v>
      </c>
      <c r="AA874" t="s">
        <v>391</v>
      </c>
      <c r="AB874" t="s">
        <v>125</v>
      </c>
      <c r="AC874" s="150" t="str">
        <f>IFERROR(IF(JRF!C887="","",IF(AND(VLOOKUP(JRF!C887,X:AA,4,0)=JRF!B887,VLOOKUP(JRF!C887,X:Y,2,0)="A"),"","Inactive Dept Combo Error")),"Inactive Dept Combo Error")</f>
        <v/>
      </c>
      <c r="AD874" t="str">
        <f>IFERROR(IF('Journal Template'!D1286="","",IF(AND(VLOOKUP('Journal Template'!D1286,X:AA,4,0)='Journal Template'!A1286,VLOOKUP('Journal Template'!D1286,X:Y,2,0)="A"),"","Inactive Dept Combo Error")),"")</f>
        <v/>
      </c>
      <c r="AK874" s="150" t="str">
        <f>IF(JRF!B887="","",IF(JRF!B887=IFERROR(VLOOKUP(JRF!B887,Checks!AI:AI,1,0),0),"Entry in Branch/Satellite BU's",""))</f>
        <v/>
      </c>
      <c r="AL874" t="str">
        <f>IFERROR(IF('Journal Template'!A1286="","",IF('Journal Template'!A1286=IFERROR(VLOOKUP('Journal Template'!A1286,Checks!AI:AI,1,0),0),"Entry in Branch/Satellite BU's","")),"")</f>
        <v/>
      </c>
      <c r="AO874" s="171"/>
      <c r="AP874" s="171"/>
      <c r="AQ874" s="171"/>
      <c r="AR874" s="171"/>
      <c r="CI874" t="str">
        <f>IF(JRF!F887&gt;0,"",IF(JRF!B887="","",IF(LEFT(JRF!B887,1)=IFERROR(VLOOKUP(LEFT(JRF!B887,1),$CF$2:$CF$5,1,0),0),"Product Code Required",IF(JRF!C887="","",IF(JRF!C887=IFERROR(VLOOKUP(JRF!C887,$CH:$CH,1,0),0),"Product Code Required","NA")))))</f>
        <v/>
      </c>
      <c r="CJ874" t="str">
        <f>IF(JRF!AV887&gt;0,"",IF(JRF!Q887="","",IF(LEFT(JRF!Q887,1)=IFERROR(VLOOKUP(LEFT(JRF!Q887,1),$CF$2:$CF$5,1,0),0),"Product Code Required",IF(JRF!V887="","",IF(JRF!V887=IFERROR(VLOOKUP(JRF!V887,$CH:$CH,1,0),0),"Product Code Required","NA")))))</f>
        <v/>
      </c>
      <c r="CK874" t="str">
        <f>IFERROR(IF(LEN('Journal Template'!F885)&gt;0,"",IF('Journal Template'!A885="","",IF(LEFT('Journal Template'!A885,1)=IFERROR(VLOOKUP(LEFT('Journal Template'!A885,1),Checks!$CF$2:$CF$5,1,0),0),"Product Code Required",IF('Journal Template'!D885="","",IF('Journal Template'!D885=IFERROR(VLOOKUP('Journal Template'!D885,Checks!$CH:$CH,1,0),0),"Product Code Required","NA"))))),"")</f>
        <v/>
      </c>
    </row>
    <row r="875" spans="14:89">
      <c r="N875" t="s">
        <v>4868</v>
      </c>
      <c r="O875" t="s">
        <v>4869</v>
      </c>
      <c r="P875" t="s">
        <v>386</v>
      </c>
      <c r="Q875" s="150" t="str">
        <f>IF(JRF!D888="","",IF(IFERROR(VLOOKUP(JRF!D888,Checks!N:P,3,0),0)="A","","Inactive account in Use"))</f>
        <v/>
      </c>
      <c r="R875" t="str">
        <f>IFERROR(IF('Journal Template'!C1287="","",IF(IFERROR(VLOOKUP('Journal Template'!C1287,Checks!N:P,3,0),0)="A","","Inactive account in Use")),"")</f>
        <v/>
      </c>
      <c r="S875" t="s">
        <v>4870</v>
      </c>
      <c r="T875" t="s">
        <v>386</v>
      </c>
      <c r="U875" t="s">
        <v>381</v>
      </c>
      <c r="V875" s="150" t="str">
        <f>IF(JRF!C888="","",IF(IFERROR(VLOOKUP(JRF!C888,Checks!S:U,3,0),0)="A","Entry with System fund Dept",""))</f>
        <v/>
      </c>
      <c r="W875" t="str">
        <f>IFERROR(IF('Journal Template'!D1287="","",IF(IFERROR(VLOOKUP('Journal Template'!D1287,Checks!S:U,3,0),0)="A","Entry with System fund Dept","")),"")</f>
        <v/>
      </c>
      <c r="X875" t="s">
        <v>1665</v>
      </c>
      <c r="Y875" t="s">
        <v>386</v>
      </c>
      <c r="Z875" t="s">
        <v>4871</v>
      </c>
      <c r="AA875" t="s">
        <v>391</v>
      </c>
      <c r="AB875" t="s">
        <v>125</v>
      </c>
      <c r="AC875" s="150" t="str">
        <f>IFERROR(IF(JRF!C888="","",IF(AND(VLOOKUP(JRF!C888,X:AA,4,0)=JRF!B888,VLOOKUP(JRF!C888,X:Y,2,0)="A"),"","Inactive Dept Combo Error")),"Inactive Dept Combo Error")</f>
        <v/>
      </c>
      <c r="AD875" t="str">
        <f>IFERROR(IF('Journal Template'!D1287="","",IF(AND(VLOOKUP('Journal Template'!D1287,X:AA,4,0)='Journal Template'!A1287,VLOOKUP('Journal Template'!D1287,X:Y,2,0)="A"),"","Inactive Dept Combo Error")),"")</f>
        <v/>
      </c>
      <c r="AK875" s="150" t="str">
        <f>IF(JRF!B888="","",IF(JRF!B888=IFERROR(VLOOKUP(JRF!B888,Checks!AI:AI,1,0),0),"Entry in Branch/Satellite BU's",""))</f>
        <v/>
      </c>
      <c r="AL875" t="str">
        <f>IFERROR(IF('Journal Template'!A1287="","",IF('Journal Template'!A1287=IFERROR(VLOOKUP('Journal Template'!A1287,Checks!AI:AI,1,0),0),"Entry in Branch/Satellite BU's","")),"")</f>
        <v/>
      </c>
      <c r="AO875" s="171"/>
      <c r="AP875" s="171"/>
      <c r="AQ875" s="171"/>
      <c r="AR875" s="171"/>
      <c r="CI875" t="str">
        <f>IF(JRF!F888&gt;0,"",IF(JRF!B888="","",IF(LEFT(JRF!B888,1)=IFERROR(VLOOKUP(LEFT(JRF!B888,1),$CF$2:$CF$5,1,0),0),"Product Code Required",IF(JRF!C888="","",IF(JRF!C888=IFERROR(VLOOKUP(JRF!C888,$CH:$CH,1,0),0),"Product Code Required","NA")))))</f>
        <v/>
      </c>
      <c r="CJ875" t="str">
        <f>IF(JRF!AV888&gt;0,"",IF(JRF!Q888="","",IF(LEFT(JRF!Q888,1)=IFERROR(VLOOKUP(LEFT(JRF!Q888,1),$CF$2:$CF$5,1,0),0),"Product Code Required",IF(JRF!V888="","",IF(JRF!V888=IFERROR(VLOOKUP(JRF!V888,$CH:$CH,1,0),0),"Product Code Required","NA")))))</f>
        <v/>
      </c>
      <c r="CK875" t="str">
        <f>IFERROR(IF(LEN('Journal Template'!F886)&gt;0,"",IF('Journal Template'!A886="","",IF(LEFT('Journal Template'!A886,1)=IFERROR(VLOOKUP(LEFT('Journal Template'!A886,1),Checks!$CF$2:$CF$5,1,0),0),"Product Code Required",IF('Journal Template'!D886="","",IF('Journal Template'!D886=IFERROR(VLOOKUP('Journal Template'!D886,Checks!$CH:$CH,1,0),0),"Product Code Required","NA"))))),"")</f>
        <v/>
      </c>
    </row>
    <row r="876" spans="14:89">
      <c r="N876" t="s">
        <v>4872</v>
      </c>
      <c r="O876" t="s">
        <v>4873</v>
      </c>
      <c r="P876" t="s">
        <v>386</v>
      </c>
      <c r="Q876" s="150" t="str">
        <f>IF(JRF!D889="","",IF(IFERROR(VLOOKUP(JRF!D889,Checks!N:P,3,0),0)="A","","Inactive account in Use"))</f>
        <v/>
      </c>
      <c r="R876" t="str">
        <f>IFERROR(IF('Journal Template'!C1288="","",IF(IFERROR(VLOOKUP('Journal Template'!C1288,Checks!N:P,3,0),0)="A","","Inactive account in Use")),"")</f>
        <v/>
      </c>
      <c r="S876" t="s">
        <v>4874</v>
      </c>
      <c r="T876" t="s">
        <v>386</v>
      </c>
      <c r="U876" t="s">
        <v>381</v>
      </c>
      <c r="V876" s="150" t="str">
        <f>IF(JRF!C889="","",IF(IFERROR(VLOOKUP(JRF!C889,Checks!S:U,3,0),0)="A","Entry with System fund Dept",""))</f>
        <v/>
      </c>
      <c r="W876" t="str">
        <f>IFERROR(IF('Journal Template'!D1288="","",IF(IFERROR(VLOOKUP('Journal Template'!D1288,Checks!S:U,3,0),0)="A","Entry with System fund Dept","")),"")</f>
        <v/>
      </c>
      <c r="X876" t="s">
        <v>4338</v>
      </c>
      <c r="Y876" t="s">
        <v>386</v>
      </c>
      <c r="Z876" t="s">
        <v>4875</v>
      </c>
      <c r="AA876" t="s">
        <v>391</v>
      </c>
      <c r="AB876" t="s">
        <v>125</v>
      </c>
      <c r="AC876" s="150" t="str">
        <f>IFERROR(IF(JRF!C889="","",IF(AND(VLOOKUP(JRF!C889,X:AA,4,0)=JRF!B889,VLOOKUP(JRF!C889,X:Y,2,0)="A"),"","Inactive Dept Combo Error")),"Inactive Dept Combo Error")</f>
        <v/>
      </c>
      <c r="AD876" t="str">
        <f>IFERROR(IF('Journal Template'!D1288="","",IF(AND(VLOOKUP('Journal Template'!D1288,X:AA,4,0)='Journal Template'!A1288,VLOOKUP('Journal Template'!D1288,X:Y,2,0)="A"),"","Inactive Dept Combo Error")),"")</f>
        <v/>
      </c>
      <c r="AK876" s="150" t="str">
        <f>IF(JRF!B889="","",IF(JRF!B889=IFERROR(VLOOKUP(JRF!B889,Checks!AI:AI,1,0),0),"Entry in Branch/Satellite BU's",""))</f>
        <v/>
      </c>
      <c r="AL876" t="str">
        <f>IFERROR(IF('Journal Template'!A1288="","",IF('Journal Template'!A1288=IFERROR(VLOOKUP('Journal Template'!A1288,Checks!AI:AI,1,0),0),"Entry in Branch/Satellite BU's","")),"")</f>
        <v/>
      </c>
      <c r="AO876" s="171"/>
      <c r="AP876" s="171"/>
      <c r="AQ876" s="171"/>
      <c r="AR876" s="171"/>
      <c r="CI876" t="str">
        <f>IF(JRF!F889&gt;0,"",IF(JRF!B889="","",IF(LEFT(JRF!B889,1)=IFERROR(VLOOKUP(LEFT(JRF!B889,1),$CF$2:$CF$5,1,0),0),"Product Code Required",IF(JRF!C889="","",IF(JRF!C889=IFERROR(VLOOKUP(JRF!C889,$CH:$CH,1,0),0),"Product Code Required","NA")))))</f>
        <v/>
      </c>
      <c r="CJ876" t="str">
        <f>IF(JRF!AV889&gt;0,"",IF(JRF!Q889="","",IF(LEFT(JRF!Q889,1)=IFERROR(VLOOKUP(LEFT(JRF!Q889,1),$CF$2:$CF$5,1,0),0),"Product Code Required",IF(JRF!V889="","",IF(JRF!V889=IFERROR(VLOOKUP(JRF!V889,$CH:$CH,1,0),0),"Product Code Required","NA")))))</f>
        <v/>
      </c>
      <c r="CK876" t="str">
        <f>IFERROR(IF(LEN('Journal Template'!F887)&gt;0,"",IF('Journal Template'!A887="","",IF(LEFT('Journal Template'!A887,1)=IFERROR(VLOOKUP(LEFT('Journal Template'!A887,1),Checks!$CF$2:$CF$5,1,0),0),"Product Code Required",IF('Journal Template'!D887="","",IF('Journal Template'!D887=IFERROR(VLOOKUP('Journal Template'!D887,Checks!$CH:$CH,1,0),0),"Product Code Required","NA"))))),"")</f>
        <v/>
      </c>
    </row>
    <row r="877" spans="14:89">
      <c r="N877" t="s">
        <v>4876</v>
      </c>
      <c r="O877" t="s">
        <v>4877</v>
      </c>
      <c r="P877" t="s">
        <v>386</v>
      </c>
      <c r="Q877" s="150" t="str">
        <f>IF(JRF!D890="","",IF(IFERROR(VLOOKUP(JRF!D890,Checks!N:P,3,0),0)="A","","Inactive account in Use"))</f>
        <v/>
      </c>
      <c r="R877" t="str">
        <f>IFERROR(IF('Journal Template'!C1289="","",IF(IFERROR(VLOOKUP('Journal Template'!C1289,Checks!N:P,3,0),0)="A","","Inactive account in Use")),"")</f>
        <v/>
      </c>
      <c r="S877" t="s">
        <v>4878</v>
      </c>
      <c r="T877" t="s">
        <v>386</v>
      </c>
      <c r="U877" t="s">
        <v>68</v>
      </c>
      <c r="V877" s="150" t="str">
        <f>IF(JRF!C890="","",IF(IFERROR(VLOOKUP(JRF!C890,Checks!S:U,3,0),0)="A","Entry with System fund Dept",""))</f>
        <v/>
      </c>
      <c r="W877" t="str">
        <f>IFERROR(IF('Journal Template'!D1289="","",IF(IFERROR(VLOOKUP('Journal Template'!D1289,Checks!S:U,3,0),0)="A","Entry with System fund Dept","")),"")</f>
        <v/>
      </c>
      <c r="X877" t="s">
        <v>4879</v>
      </c>
      <c r="Y877" t="s">
        <v>389</v>
      </c>
      <c r="Z877" t="s">
        <v>4880</v>
      </c>
      <c r="AA877" t="s">
        <v>391</v>
      </c>
      <c r="AB877" t="s">
        <v>125</v>
      </c>
      <c r="AC877" s="150" t="str">
        <f>IFERROR(IF(JRF!C890="","",IF(AND(VLOOKUP(JRF!C890,X:AA,4,0)=JRF!B890,VLOOKUP(JRF!C890,X:Y,2,0)="A"),"","Inactive Dept Combo Error")),"Inactive Dept Combo Error")</f>
        <v/>
      </c>
      <c r="AD877" t="str">
        <f>IFERROR(IF('Journal Template'!D1289="","",IF(AND(VLOOKUP('Journal Template'!D1289,X:AA,4,0)='Journal Template'!A1289,VLOOKUP('Journal Template'!D1289,X:Y,2,0)="A"),"","Inactive Dept Combo Error")),"")</f>
        <v/>
      </c>
      <c r="AK877" s="150" t="str">
        <f>IF(JRF!B890="","",IF(JRF!B890=IFERROR(VLOOKUP(JRF!B890,Checks!AI:AI,1,0),0),"Entry in Branch/Satellite BU's",""))</f>
        <v/>
      </c>
      <c r="AL877" t="str">
        <f>IFERROR(IF('Journal Template'!A1289="","",IF('Journal Template'!A1289=IFERROR(VLOOKUP('Journal Template'!A1289,Checks!AI:AI,1,0),0),"Entry in Branch/Satellite BU's","")),"")</f>
        <v/>
      </c>
      <c r="AO877" s="171"/>
      <c r="AP877" s="171"/>
      <c r="AQ877" s="171"/>
      <c r="AR877" s="171"/>
      <c r="CI877" t="str">
        <f>IF(JRF!F890&gt;0,"",IF(JRF!B890="","",IF(LEFT(JRF!B890,1)=IFERROR(VLOOKUP(LEFT(JRF!B890,1),$CF$2:$CF$5,1,0),0),"Product Code Required",IF(JRF!C890="","",IF(JRF!C890=IFERROR(VLOOKUP(JRF!C890,$CH:$CH,1,0),0),"Product Code Required","NA")))))</f>
        <v/>
      </c>
      <c r="CJ877" t="str">
        <f>IF(JRF!AV890&gt;0,"",IF(JRF!Q890="","",IF(LEFT(JRF!Q890,1)=IFERROR(VLOOKUP(LEFT(JRF!Q890,1),$CF$2:$CF$5,1,0),0),"Product Code Required",IF(JRF!V890="","",IF(JRF!V890=IFERROR(VLOOKUP(JRF!V890,$CH:$CH,1,0),0),"Product Code Required","NA")))))</f>
        <v/>
      </c>
      <c r="CK877" t="str">
        <f>IFERROR(IF(LEN('Journal Template'!F888)&gt;0,"",IF('Journal Template'!A888="","",IF(LEFT('Journal Template'!A888,1)=IFERROR(VLOOKUP(LEFT('Journal Template'!A888,1),Checks!$CF$2:$CF$5,1,0),0),"Product Code Required",IF('Journal Template'!D888="","",IF('Journal Template'!D888=IFERROR(VLOOKUP('Journal Template'!D888,Checks!$CH:$CH,1,0),0),"Product Code Required","NA"))))),"")</f>
        <v/>
      </c>
    </row>
    <row r="878" spans="14:89">
      <c r="N878" t="s">
        <v>4881</v>
      </c>
      <c r="O878" t="s">
        <v>4882</v>
      </c>
      <c r="P878" t="s">
        <v>386</v>
      </c>
      <c r="Q878" s="150" t="str">
        <f>IF(JRF!D891="","",IF(IFERROR(VLOOKUP(JRF!D891,Checks!N:P,3,0),0)="A","","Inactive account in Use"))</f>
        <v/>
      </c>
      <c r="R878" t="str">
        <f>IFERROR(IF('Journal Template'!C1290="","",IF(IFERROR(VLOOKUP('Journal Template'!C1290,Checks!N:P,3,0),0)="A","","Inactive account in Use")),"")</f>
        <v/>
      </c>
      <c r="S878" t="s">
        <v>4883</v>
      </c>
      <c r="T878" t="s">
        <v>386</v>
      </c>
      <c r="U878" t="s">
        <v>68</v>
      </c>
      <c r="V878" s="150" t="str">
        <f>IF(JRF!C891="","",IF(IFERROR(VLOOKUP(JRF!C891,Checks!S:U,3,0),0)="A","Entry with System fund Dept",""))</f>
        <v/>
      </c>
      <c r="W878" t="str">
        <f>IFERROR(IF('Journal Template'!D1290="","",IF(IFERROR(VLOOKUP('Journal Template'!D1290,Checks!S:U,3,0),0)="A","Entry with System fund Dept","")),"")</f>
        <v/>
      </c>
      <c r="X878" t="s">
        <v>1670</v>
      </c>
      <c r="Y878" t="s">
        <v>386</v>
      </c>
      <c r="Z878" t="s">
        <v>4884</v>
      </c>
      <c r="AA878" t="s">
        <v>391</v>
      </c>
      <c r="AB878" t="s">
        <v>125</v>
      </c>
      <c r="AC878" s="150" t="str">
        <f>IFERROR(IF(JRF!C891="","",IF(AND(VLOOKUP(JRF!C891,X:AA,4,0)=JRF!B891,VLOOKUP(JRF!C891,X:Y,2,0)="A"),"","Inactive Dept Combo Error")),"Inactive Dept Combo Error")</f>
        <v/>
      </c>
      <c r="AD878" t="str">
        <f>IFERROR(IF('Journal Template'!D1290="","",IF(AND(VLOOKUP('Journal Template'!D1290,X:AA,4,0)='Journal Template'!A1290,VLOOKUP('Journal Template'!D1290,X:Y,2,0)="A"),"","Inactive Dept Combo Error")),"")</f>
        <v/>
      </c>
      <c r="AK878" s="150" t="str">
        <f>IF(JRF!B891="","",IF(JRF!B891=IFERROR(VLOOKUP(JRF!B891,Checks!AI:AI,1,0),0),"Entry in Branch/Satellite BU's",""))</f>
        <v/>
      </c>
      <c r="AL878" t="str">
        <f>IFERROR(IF('Journal Template'!A1290="","",IF('Journal Template'!A1290=IFERROR(VLOOKUP('Journal Template'!A1290,Checks!AI:AI,1,0),0),"Entry in Branch/Satellite BU's","")),"")</f>
        <v/>
      </c>
      <c r="AO878" s="171"/>
      <c r="AP878" s="171"/>
      <c r="AQ878" s="171"/>
      <c r="AR878" s="171"/>
      <c r="CI878" t="str">
        <f>IF(JRF!F891&gt;0,"",IF(JRF!B891="","",IF(LEFT(JRF!B891,1)=IFERROR(VLOOKUP(LEFT(JRF!B891,1),$CF$2:$CF$5,1,0),0),"Product Code Required",IF(JRF!C891="","",IF(JRF!C891=IFERROR(VLOOKUP(JRF!C891,$CH:$CH,1,0),0),"Product Code Required","NA")))))</f>
        <v/>
      </c>
      <c r="CJ878" t="str">
        <f>IF(JRF!AV891&gt;0,"",IF(JRF!Q891="","",IF(LEFT(JRF!Q891,1)=IFERROR(VLOOKUP(LEFT(JRF!Q891,1),$CF$2:$CF$5,1,0),0),"Product Code Required",IF(JRF!V891="","",IF(JRF!V891=IFERROR(VLOOKUP(JRF!V891,$CH:$CH,1,0),0),"Product Code Required","NA")))))</f>
        <v/>
      </c>
      <c r="CK878" t="str">
        <f>IFERROR(IF(LEN('Journal Template'!F889)&gt;0,"",IF('Journal Template'!A889="","",IF(LEFT('Journal Template'!A889,1)=IFERROR(VLOOKUP(LEFT('Journal Template'!A889,1),Checks!$CF$2:$CF$5,1,0),0),"Product Code Required",IF('Journal Template'!D889="","",IF('Journal Template'!D889=IFERROR(VLOOKUP('Journal Template'!D889,Checks!$CH:$CH,1,0),0),"Product Code Required","NA"))))),"")</f>
        <v/>
      </c>
    </row>
    <row r="879" spans="14:89">
      <c r="N879" t="s">
        <v>4885</v>
      </c>
      <c r="O879" t="s">
        <v>4886</v>
      </c>
      <c r="P879" t="s">
        <v>386</v>
      </c>
      <c r="Q879" s="150" t="str">
        <f>IF(JRF!D892="","",IF(IFERROR(VLOOKUP(JRF!D892,Checks!N:P,3,0),0)="A","","Inactive account in Use"))</f>
        <v/>
      </c>
      <c r="R879" t="str">
        <f>IFERROR(IF('Journal Template'!C1291="","",IF(IFERROR(VLOOKUP('Journal Template'!C1291,Checks!N:P,3,0),0)="A","","Inactive account in Use")),"")</f>
        <v/>
      </c>
      <c r="S879" t="s">
        <v>4887</v>
      </c>
      <c r="T879" t="s">
        <v>386</v>
      </c>
      <c r="U879" t="s">
        <v>68</v>
      </c>
      <c r="V879" s="150" t="str">
        <f>IF(JRF!C892="","",IF(IFERROR(VLOOKUP(JRF!C892,Checks!S:U,3,0),0)="A","Entry with System fund Dept",""))</f>
        <v/>
      </c>
      <c r="W879" t="str">
        <f>IFERROR(IF('Journal Template'!D1291="","",IF(IFERROR(VLOOKUP('Journal Template'!D1291,Checks!S:U,3,0),0)="A","Entry with System fund Dept","")),"")</f>
        <v/>
      </c>
      <c r="X879" t="s">
        <v>4888</v>
      </c>
      <c r="Y879" t="s">
        <v>386</v>
      </c>
      <c r="Z879" t="s">
        <v>4889</v>
      </c>
      <c r="AA879" t="s">
        <v>391</v>
      </c>
      <c r="AB879" t="s">
        <v>125</v>
      </c>
      <c r="AC879" s="150" t="str">
        <f>IFERROR(IF(JRF!C892="","",IF(AND(VLOOKUP(JRF!C892,X:AA,4,0)=JRF!B892,VLOOKUP(JRF!C892,X:Y,2,0)="A"),"","Inactive Dept Combo Error")),"Inactive Dept Combo Error")</f>
        <v/>
      </c>
      <c r="AD879" t="str">
        <f>IFERROR(IF('Journal Template'!D1291="","",IF(AND(VLOOKUP('Journal Template'!D1291,X:AA,4,0)='Journal Template'!A1291,VLOOKUP('Journal Template'!D1291,X:Y,2,0)="A"),"","Inactive Dept Combo Error")),"")</f>
        <v/>
      </c>
      <c r="AK879" s="150" t="str">
        <f>IF(JRF!B892="","",IF(JRF!B892=IFERROR(VLOOKUP(JRF!B892,Checks!AI:AI,1,0),0),"Entry in Branch/Satellite BU's",""))</f>
        <v/>
      </c>
      <c r="AL879" t="str">
        <f>IFERROR(IF('Journal Template'!A1291="","",IF('Journal Template'!A1291=IFERROR(VLOOKUP('Journal Template'!A1291,Checks!AI:AI,1,0),0),"Entry in Branch/Satellite BU's","")),"")</f>
        <v/>
      </c>
      <c r="AO879" s="171"/>
      <c r="AP879" s="171"/>
      <c r="AQ879" s="171"/>
      <c r="AR879" s="171"/>
      <c r="CI879" t="str">
        <f>IF(JRF!F892&gt;0,"",IF(JRF!B892="","",IF(LEFT(JRF!B892,1)=IFERROR(VLOOKUP(LEFT(JRF!B892,1),$CF$2:$CF$5,1,0),0),"Product Code Required",IF(JRF!C892="","",IF(JRF!C892=IFERROR(VLOOKUP(JRF!C892,$CH:$CH,1,0),0),"Product Code Required","NA")))))</f>
        <v/>
      </c>
      <c r="CJ879" t="str">
        <f>IF(JRF!AV892&gt;0,"",IF(JRF!Q892="","",IF(LEFT(JRF!Q892,1)=IFERROR(VLOOKUP(LEFT(JRF!Q892,1),$CF$2:$CF$5,1,0),0),"Product Code Required",IF(JRF!V892="","",IF(JRF!V892=IFERROR(VLOOKUP(JRF!V892,$CH:$CH,1,0),0),"Product Code Required","NA")))))</f>
        <v/>
      </c>
      <c r="CK879" t="str">
        <f>IFERROR(IF(LEN('Journal Template'!F890)&gt;0,"",IF('Journal Template'!A890="","",IF(LEFT('Journal Template'!A890,1)=IFERROR(VLOOKUP(LEFT('Journal Template'!A890,1),Checks!$CF$2:$CF$5,1,0),0),"Product Code Required",IF('Journal Template'!D890="","",IF('Journal Template'!D890=IFERROR(VLOOKUP('Journal Template'!D890,Checks!$CH:$CH,1,0),0),"Product Code Required","NA"))))),"")</f>
        <v/>
      </c>
    </row>
    <row r="880" spans="14:89">
      <c r="N880" t="s">
        <v>4890</v>
      </c>
      <c r="O880" t="s">
        <v>4891</v>
      </c>
      <c r="P880" t="s">
        <v>386</v>
      </c>
      <c r="Q880" s="150" t="str">
        <f>IF(JRF!D893="","",IF(IFERROR(VLOOKUP(JRF!D893,Checks!N:P,3,0),0)="A","","Inactive account in Use"))</f>
        <v/>
      </c>
      <c r="R880" t="str">
        <f>IFERROR(IF('Journal Template'!C1292="","",IF(IFERROR(VLOOKUP('Journal Template'!C1292,Checks!N:P,3,0),0)="A","","Inactive account in Use")),"")</f>
        <v/>
      </c>
      <c r="S880" t="s">
        <v>4892</v>
      </c>
      <c r="T880" t="s">
        <v>386</v>
      </c>
      <c r="U880" t="s">
        <v>68</v>
      </c>
      <c r="V880" s="150" t="str">
        <f>IF(JRF!C893="","",IF(IFERROR(VLOOKUP(JRF!C893,Checks!S:U,3,0),0)="A","Entry with System fund Dept",""))</f>
        <v/>
      </c>
      <c r="W880" t="str">
        <f>IFERROR(IF('Journal Template'!D1292="","",IF(IFERROR(VLOOKUP('Journal Template'!D1292,Checks!S:U,3,0),0)="A","Entry with System fund Dept","")),"")</f>
        <v/>
      </c>
      <c r="X880" t="s">
        <v>1675</v>
      </c>
      <c r="Y880" t="s">
        <v>386</v>
      </c>
      <c r="Z880" t="s">
        <v>4893</v>
      </c>
      <c r="AA880" t="s">
        <v>391</v>
      </c>
      <c r="AB880" t="s">
        <v>125</v>
      </c>
      <c r="AC880" s="150" t="str">
        <f>IFERROR(IF(JRF!C893="","",IF(AND(VLOOKUP(JRF!C893,X:AA,4,0)=JRF!B893,VLOOKUP(JRF!C893,X:Y,2,0)="A"),"","Inactive Dept Combo Error")),"Inactive Dept Combo Error")</f>
        <v/>
      </c>
      <c r="AD880" t="str">
        <f>IFERROR(IF('Journal Template'!D1292="","",IF(AND(VLOOKUP('Journal Template'!D1292,X:AA,4,0)='Journal Template'!A1292,VLOOKUP('Journal Template'!D1292,X:Y,2,0)="A"),"","Inactive Dept Combo Error")),"")</f>
        <v/>
      </c>
      <c r="AK880" s="150" t="str">
        <f>IF(JRF!B893="","",IF(JRF!B893=IFERROR(VLOOKUP(JRF!B893,Checks!AI:AI,1,0),0),"Entry in Branch/Satellite BU's",""))</f>
        <v/>
      </c>
      <c r="AL880" t="str">
        <f>IFERROR(IF('Journal Template'!A1292="","",IF('Journal Template'!A1292=IFERROR(VLOOKUP('Journal Template'!A1292,Checks!AI:AI,1,0),0),"Entry in Branch/Satellite BU's","")),"")</f>
        <v/>
      </c>
      <c r="AO880" s="171"/>
      <c r="AP880" s="171"/>
      <c r="AQ880" s="171"/>
      <c r="AR880" s="171"/>
      <c r="CI880" t="str">
        <f>IF(JRF!F893&gt;0,"",IF(JRF!B893="","",IF(LEFT(JRF!B893,1)=IFERROR(VLOOKUP(LEFT(JRF!B893,1),$CF$2:$CF$5,1,0),0),"Product Code Required",IF(JRF!C893="","",IF(JRF!C893=IFERROR(VLOOKUP(JRF!C893,$CH:$CH,1,0),0),"Product Code Required","NA")))))</f>
        <v/>
      </c>
      <c r="CJ880" t="str">
        <f>IF(JRF!AV893&gt;0,"",IF(JRF!Q893="","",IF(LEFT(JRF!Q893,1)=IFERROR(VLOOKUP(LEFT(JRF!Q893,1),$CF$2:$CF$5,1,0),0),"Product Code Required",IF(JRF!V893="","",IF(JRF!V893=IFERROR(VLOOKUP(JRF!V893,$CH:$CH,1,0),0),"Product Code Required","NA")))))</f>
        <v/>
      </c>
      <c r="CK880" t="str">
        <f>IFERROR(IF(LEN('Journal Template'!F891)&gt;0,"",IF('Journal Template'!A891="","",IF(LEFT('Journal Template'!A891,1)=IFERROR(VLOOKUP(LEFT('Journal Template'!A891,1),Checks!$CF$2:$CF$5,1,0),0),"Product Code Required",IF('Journal Template'!D891="","",IF('Journal Template'!D891=IFERROR(VLOOKUP('Journal Template'!D891,Checks!$CH:$CH,1,0),0),"Product Code Required","NA"))))),"")</f>
        <v/>
      </c>
    </row>
    <row r="881" spans="14:89">
      <c r="N881" t="s">
        <v>4894</v>
      </c>
      <c r="O881" t="s">
        <v>4895</v>
      </c>
      <c r="P881" t="s">
        <v>386</v>
      </c>
      <c r="Q881" s="150" t="str">
        <f>IF(JRF!D894="","",IF(IFERROR(VLOOKUP(JRF!D894,Checks!N:P,3,0),0)="A","","Inactive account in Use"))</f>
        <v/>
      </c>
      <c r="R881" t="str">
        <f>IFERROR(IF('Journal Template'!C1293="","",IF(IFERROR(VLOOKUP('Journal Template'!C1293,Checks!N:P,3,0),0)="A","","Inactive account in Use")),"")</f>
        <v/>
      </c>
      <c r="S881" t="s">
        <v>4896</v>
      </c>
      <c r="T881" t="s">
        <v>386</v>
      </c>
      <c r="U881" t="s">
        <v>68</v>
      </c>
      <c r="V881" s="150" t="str">
        <f>IF(JRF!C894="","",IF(IFERROR(VLOOKUP(JRF!C894,Checks!S:U,3,0),0)="A","Entry with System fund Dept",""))</f>
        <v/>
      </c>
      <c r="W881" t="str">
        <f>IFERROR(IF('Journal Template'!D1293="","",IF(IFERROR(VLOOKUP('Journal Template'!D1293,Checks!S:U,3,0),0)="A","Entry with System fund Dept","")),"")</f>
        <v/>
      </c>
      <c r="X881" t="s">
        <v>1675</v>
      </c>
      <c r="Y881" t="s">
        <v>389</v>
      </c>
      <c r="Z881" t="s">
        <v>4897</v>
      </c>
      <c r="AA881" t="s">
        <v>3602</v>
      </c>
      <c r="AB881" t="s">
        <v>125</v>
      </c>
      <c r="AC881" s="150" t="str">
        <f>IFERROR(IF(JRF!C894="","",IF(AND(VLOOKUP(JRF!C894,X:AA,4,0)=JRF!B894,VLOOKUP(JRF!C894,X:Y,2,0)="A"),"","Inactive Dept Combo Error")),"Inactive Dept Combo Error")</f>
        <v/>
      </c>
      <c r="AD881" t="str">
        <f>IFERROR(IF('Journal Template'!D1293="","",IF(AND(VLOOKUP('Journal Template'!D1293,X:AA,4,0)='Journal Template'!A1293,VLOOKUP('Journal Template'!D1293,X:Y,2,0)="A"),"","Inactive Dept Combo Error")),"")</f>
        <v/>
      </c>
      <c r="AK881" s="150" t="str">
        <f>IF(JRF!B894="","",IF(JRF!B894=IFERROR(VLOOKUP(JRF!B894,Checks!AI:AI,1,0),0),"Entry in Branch/Satellite BU's",""))</f>
        <v/>
      </c>
      <c r="AL881" t="str">
        <f>IFERROR(IF('Journal Template'!A1293="","",IF('Journal Template'!A1293=IFERROR(VLOOKUP('Journal Template'!A1293,Checks!AI:AI,1,0),0),"Entry in Branch/Satellite BU's","")),"")</f>
        <v/>
      </c>
      <c r="AO881" s="171"/>
      <c r="AP881" s="171"/>
      <c r="AQ881" s="171"/>
      <c r="AR881" s="171"/>
      <c r="CI881" t="str">
        <f>IF(JRF!F894&gt;0,"",IF(JRF!B894="","",IF(LEFT(JRF!B894,1)=IFERROR(VLOOKUP(LEFT(JRF!B894,1),$CF$2:$CF$5,1,0),0),"Product Code Required",IF(JRF!C894="","",IF(JRF!C894=IFERROR(VLOOKUP(JRF!C894,$CH:$CH,1,0),0),"Product Code Required","NA")))))</f>
        <v/>
      </c>
      <c r="CJ881" t="str">
        <f>IF(JRF!AV894&gt;0,"",IF(JRF!Q894="","",IF(LEFT(JRF!Q894,1)=IFERROR(VLOOKUP(LEFT(JRF!Q894,1),$CF$2:$CF$5,1,0),0),"Product Code Required",IF(JRF!V894="","",IF(JRF!V894=IFERROR(VLOOKUP(JRF!V894,$CH:$CH,1,0),0),"Product Code Required","NA")))))</f>
        <v/>
      </c>
      <c r="CK881" t="str">
        <f>IFERROR(IF(LEN('Journal Template'!F892)&gt;0,"",IF('Journal Template'!A892="","",IF(LEFT('Journal Template'!A892,1)=IFERROR(VLOOKUP(LEFT('Journal Template'!A892,1),Checks!$CF$2:$CF$5,1,0),0),"Product Code Required",IF('Journal Template'!D892="","",IF('Journal Template'!D892=IFERROR(VLOOKUP('Journal Template'!D892,Checks!$CH:$CH,1,0),0),"Product Code Required","NA"))))),"")</f>
        <v/>
      </c>
    </row>
    <row r="882" spans="14:89">
      <c r="N882" t="s">
        <v>4898</v>
      </c>
      <c r="O882" t="s">
        <v>4899</v>
      </c>
      <c r="P882" t="s">
        <v>386</v>
      </c>
      <c r="Q882" s="150" t="str">
        <f>IF(JRF!D895="","",IF(IFERROR(VLOOKUP(JRF!D895,Checks!N:P,3,0),0)="A","","Inactive account in Use"))</f>
        <v/>
      </c>
      <c r="R882" t="str">
        <f>IFERROR(IF('Journal Template'!C1294="","",IF(IFERROR(VLOOKUP('Journal Template'!C1294,Checks!N:P,3,0),0)="A","","Inactive account in Use")),"")</f>
        <v/>
      </c>
      <c r="S882" t="s">
        <v>4900</v>
      </c>
      <c r="T882" t="s">
        <v>386</v>
      </c>
      <c r="U882" t="s">
        <v>68</v>
      </c>
      <c r="V882" s="150" t="str">
        <f>IF(JRF!C895="","",IF(IFERROR(VLOOKUP(JRF!C895,Checks!S:U,3,0),0)="A","Entry with System fund Dept",""))</f>
        <v/>
      </c>
      <c r="W882" t="str">
        <f>IFERROR(IF('Journal Template'!D1294="","",IF(IFERROR(VLOOKUP('Journal Template'!D1294,Checks!S:U,3,0),0)="A","Entry with System fund Dept","")),"")</f>
        <v/>
      </c>
      <c r="X882" t="s">
        <v>4901</v>
      </c>
      <c r="Y882" t="s">
        <v>386</v>
      </c>
      <c r="Z882" t="s">
        <v>4902</v>
      </c>
      <c r="AA882" t="s">
        <v>391</v>
      </c>
      <c r="AB882" t="s">
        <v>125</v>
      </c>
      <c r="AC882" s="150" t="str">
        <f>IFERROR(IF(JRF!C895="","",IF(AND(VLOOKUP(JRF!C895,X:AA,4,0)=JRF!B895,VLOOKUP(JRF!C895,X:Y,2,0)="A"),"","Inactive Dept Combo Error")),"Inactive Dept Combo Error")</f>
        <v/>
      </c>
      <c r="AD882" t="str">
        <f>IFERROR(IF('Journal Template'!D1294="","",IF(AND(VLOOKUP('Journal Template'!D1294,X:AA,4,0)='Journal Template'!A1294,VLOOKUP('Journal Template'!D1294,X:Y,2,0)="A"),"","Inactive Dept Combo Error")),"")</f>
        <v/>
      </c>
      <c r="AK882" s="150" t="str">
        <f>IF(JRF!B895="","",IF(JRF!B895=IFERROR(VLOOKUP(JRF!B895,Checks!AI:AI,1,0),0),"Entry in Branch/Satellite BU's",""))</f>
        <v/>
      </c>
      <c r="AL882" t="str">
        <f>IFERROR(IF('Journal Template'!A1294="","",IF('Journal Template'!A1294=IFERROR(VLOOKUP('Journal Template'!A1294,Checks!AI:AI,1,0),0),"Entry in Branch/Satellite BU's","")),"")</f>
        <v/>
      </c>
      <c r="AO882" s="171"/>
      <c r="AP882" s="171"/>
      <c r="AQ882" s="171"/>
      <c r="AR882" s="171"/>
      <c r="CI882" t="str">
        <f>IF(JRF!F895&gt;0,"",IF(JRF!B895="","",IF(LEFT(JRF!B895,1)=IFERROR(VLOOKUP(LEFT(JRF!B895,1),$CF$2:$CF$5,1,0),0),"Product Code Required",IF(JRF!C895="","",IF(JRF!C895=IFERROR(VLOOKUP(JRF!C895,$CH:$CH,1,0),0),"Product Code Required","NA")))))</f>
        <v/>
      </c>
      <c r="CJ882" t="str">
        <f>IF(JRF!AV895&gt;0,"",IF(JRF!Q895="","",IF(LEFT(JRF!Q895,1)=IFERROR(VLOOKUP(LEFT(JRF!Q895,1),$CF$2:$CF$5,1,0),0),"Product Code Required",IF(JRF!V895="","",IF(JRF!V895=IFERROR(VLOOKUP(JRF!V895,$CH:$CH,1,0),0),"Product Code Required","NA")))))</f>
        <v/>
      </c>
      <c r="CK882" t="str">
        <f>IFERROR(IF(LEN('Journal Template'!F893)&gt;0,"",IF('Journal Template'!A893="","",IF(LEFT('Journal Template'!A893,1)=IFERROR(VLOOKUP(LEFT('Journal Template'!A893,1),Checks!$CF$2:$CF$5,1,0),0),"Product Code Required",IF('Journal Template'!D893="","",IF('Journal Template'!D893=IFERROR(VLOOKUP('Journal Template'!D893,Checks!$CH:$CH,1,0),0),"Product Code Required","NA"))))),"")</f>
        <v/>
      </c>
    </row>
    <row r="883" spans="14:89">
      <c r="N883" t="s">
        <v>4903</v>
      </c>
      <c r="O883" t="s">
        <v>4904</v>
      </c>
      <c r="P883" t="s">
        <v>386</v>
      </c>
      <c r="Q883" s="150" t="str">
        <f>IF(JRF!D896="","",IF(IFERROR(VLOOKUP(JRF!D896,Checks!N:P,3,0),0)="A","","Inactive account in Use"))</f>
        <v/>
      </c>
      <c r="R883" t="str">
        <f>IFERROR(IF('Journal Template'!C1295="","",IF(IFERROR(VLOOKUP('Journal Template'!C1295,Checks!N:P,3,0),0)="A","","Inactive account in Use")),"")</f>
        <v/>
      </c>
      <c r="S883" t="s">
        <v>4905</v>
      </c>
      <c r="T883" t="s">
        <v>386</v>
      </c>
      <c r="U883" t="s">
        <v>68</v>
      </c>
      <c r="V883" s="150" t="str">
        <f>IF(JRF!C896="","",IF(IFERROR(VLOOKUP(JRF!C896,Checks!S:U,3,0),0)="A","Entry with System fund Dept",""))</f>
        <v/>
      </c>
      <c r="W883" t="str">
        <f>IFERROR(IF('Journal Template'!D1295="","",IF(IFERROR(VLOOKUP('Journal Template'!D1295,Checks!S:U,3,0),0)="A","Entry with System fund Dept","")),"")</f>
        <v/>
      </c>
      <c r="X883" t="s">
        <v>4901</v>
      </c>
      <c r="Y883" t="s">
        <v>389</v>
      </c>
      <c r="Z883" t="s">
        <v>4906</v>
      </c>
      <c r="AA883" t="s">
        <v>3602</v>
      </c>
      <c r="AB883" t="s">
        <v>125</v>
      </c>
      <c r="AC883" s="150" t="str">
        <f>IFERROR(IF(JRF!C896="","",IF(AND(VLOOKUP(JRF!C896,X:AA,4,0)=JRF!B896,VLOOKUP(JRF!C896,X:Y,2,0)="A"),"","Inactive Dept Combo Error")),"Inactive Dept Combo Error")</f>
        <v/>
      </c>
      <c r="AD883" t="str">
        <f>IFERROR(IF('Journal Template'!D1295="","",IF(AND(VLOOKUP('Journal Template'!D1295,X:AA,4,0)='Journal Template'!A1295,VLOOKUP('Journal Template'!D1295,X:Y,2,0)="A"),"","Inactive Dept Combo Error")),"")</f>
        <v/>
      </c>
      <c r="AK883" s="150" t="str">
        <f>IF(JRF!B896="","",IF(JRF!B896=IFERROR(VLOOKUP(JRF!B896,Checks!AI:AI,1,0),0),"Entry in Branch/Satellite BU's",""))</f>
        <v/>
      </c>
      <c r="AL883" t="str">
        <f>IFERROR(IF('Journal Template'!A1295="","",IF('Journal Template'!A1295=IFERROR(VLOOKUP('Journal Template'!A1295,Checks!AI:AI,1,0),0),"Entry in Branch/Satellite BU's","")),"")</f>
        <v/>
      </c>
      <c r="AO883" s="171"/>
      <c r="AP883" s="171"/>
      <c r="AQ883" s="171"/>
      <c r="AR883" s="171"/>
      <c r="CI883" t="str">
        <f>IF(JRF!F896&gt;0,"",IF(JRF!B896="","",IF(LEFT(JRF!B896,1)=IFERROR(VLOOKUP(LEFT(JRF!B896,1),$CF$2:$CF$5,1,0),0),"Product Code Required",IF(JRF!C896="","",IF(JRF!C896=IFERROR(VLOOKUP(JRF!C896,$CH:$CH,1,0),0),"Product Code Required","NA")))))</f>
        <v/>
      </c>
      <c r="CJ883" t="str">
        <f>IF(JRF!AV896&gt;0,"",IF(JRF!Q896="","",IF(LEFT(JRF!Q896,1)=IFERROR(VLOOKUP(LEFT(JRF!Q896,1),$CF$2:$CF$5,1,0),0),"Product Code Required",IF(JRF!V896="","",IF(JRF!V896=IFERROR(VLOOKUP(JRF!V896,$CH:$CH,1,0),0),"Product Code Required","NA")))))</f>
        <v/>
      </c>
      <c r="CK883" t="str">
        <f>IFERROR(IF(LEN('Journal Template'!F894)&gt;0,"",IF('Journal Template'!A894="","",IF(LEFT('Journal Template'!A894,1)=IFERROR(VLOOKUP(LEFT('Journal Template'!A894,1),Checks!$CF$2:$CF$5,1,0),0),"Product Code Required",IF('Journal Template'!D894="","",IF('Journal Template'!D894=IFERROR(VLOOKUP('Journal Template'!D894,Checks!$CH:$CH,1,0),0),"Product Code Required","NA"))))),"")</f>
        <v/>
      </c>
    </row>
    <row r="884" spans="14:89">
      <c r="N884" t="s">
        <v>4907</v>
      </c>
      <c r="O884" t="s">
        <v>4908</v>
      </c>
      <c r="P884" t="s">
        <v>386</v>
      </c>
      <c r="Q884" s="150" t="str">
        <f>IF(JRF!D897="","",IF(IFERROR(VLOOKUP(JRF!D897,Checks!N:P,3,0),0)="A","","Inactive account in Use"))</f>
        <v/>
      </c>
      <c r="R884" t="str">
        <f>IFERROR(IF('Journal Template'!C1296="","",IF(IFERROR(VLOOKUP('Journal Template'!C1296,Checks!N:P,3,0),0)="A","","Inactive account in Use")),"")</f>
        <v/>
      </c>
      <c r="S884" t="s">
        <v>4909</v>
      </c>
      <c r="T884" t="s">
        <v>386</v>
      </c>
      <c r="U884" t="s">
        <v>68</v>
      </c>
      <c r="V884" s="150" t="str">
        <f>IF(JRF!C897="","",IF(IFERROR(VLOOKUP(JRF!C897,Checks!S:U,3,0),0)="A","Entry with System fund Dept",""))</f>
        <v/>
      </c>
      <c r="W884" t="str">
        <f>IFERROR(IF('Journal Template'!D1296="","",IF(IFERROR(VLOOKUP('Journal Template'!D1296,Checks!S:U,3,0),0)="A","Entry with System fund Dept","")),"")</f>
        <v/>
      </c>
      <c r="X884" t="s">
        <v>4910</v>
      </c>
      <c r="Y884" t="s">
        <v>386</v>
      </c>
      <c r="Z884" t="s">
        <v>4911</v>
      </c>
      <c r="AA884" t="s">
        <v>391</v>
      </c>
      <c r="AB884" t="s">
        <v>125</v>
      </c>
      <c r="AC884" s="150" t="str">
        <f>IFERROR(IF(JRF!C897="","",IF(AND(VLOOKUP(JRF!C897,X:AA,4,0)=JRF!B897,VLOOKUP(JRF!C897,X:Y,2,0)="A"),"","Inactive Dept Combo Error")),"Inactive Dept Combo Error")</f>
        <v/>
      </c>
      <c r="AD884" t="str">
        <f>IFERROR(IF('Journal Template'!D1296="","",IF(AND(VLOOKUP('Journal Template'!D1296,X:AA,4,0)='Journal Template'!A1296,VLOOKUP('Journal Template'!D1296,X:Y,2,0)="A"),"","Inactive Dept Combo Error")),"")</f>
        <v/>
      </c>
      <c r="AK884" s="150" t="str">
        <f>IF(JRF!B897="","",IF(JRF!B897=IFERROR(VLOOKUP(JRF!B897,Checks!AI:AI,1,0),0),"Entry in Branch/Satellite BU's",""))</f>
        <v/>
      </c>
      <c r="AL884" t="str">
        <f>IFERROR(IF('Journal Template'!A1296="","",IF('Journal Template'!A1296=IFERROR(VLOOKUP('Journal Template'!A1296,Checks!AI:AI,1,0),0),"Entry in Branch/Satellite BU's","")),"")</f>
        <v/>
      </c>
      <c r="AO884" s="171"/>
      <c r="AP884" s="171"/>
      <c r="AQ884" s="171"/>
      <c r="AR884" s="171"/>
      <c r="CI884" t="str">
        <f>IF(JRF!F897&gt;0,"",IF(JRF!B897="","",IF(LEFT(JRF!B897,1)=IFERROR(VLOOKUP(LEFT(JRF!B897,1),$CF$2:$CF$5,1,0),0),"Product Code Required",IF(JRF!C897="","",IF(JRF!C897=IFERROR(VLOOKUP(JRF!C897,$CH:$CH,1,0),0),"Product Code Required","NA")))))</f>
        <v/>
      </c>
      <c r="CJ884" t="str">
        <f>IF(JRF!AV897&gt;0,"",IF(JRF!Q897="","",IF(LEFT(JRF!Q897,1)=IFERROR(VLOOKUP(LEFT(JRF!Q897,1),$CF$2:$CF$5,1,0),0),"Product Code Required",IF(JRF!V897="","",IF(JRF!V897=IFERROR(VLOOKUP(JRF!V897,$CH:$CH,1,0),0),"Product Code Required","NA")))))</f>
        <v/>
      </c>
      <c r="CK884" t="str">
        <f>IFERROR(IF(LEN('Journal Template'!F895)&gt;0,"",IF('Journal Template'!A895="","",IF(LEFT('Journal Template'!A895,1)=IFERROR(VLOOKUP(LEFT('Journal Template'!A895,1),Checks!$CF$2:$CF$5,1,0),0),"Product Code Required",IF('Journal Template'!D895="","",IF('Journal Template'!D895=IFERROR(VLOOKUP('Journal Template'!D895,Checks!$CH:$CH,1,0),0),"Product Code Required","NA"))))),"")</f>
        <v/>
      </c>
    </row>
    <row r="885" spans="14:89">
      <c r="N885" t="s">
        <v>4912</v>
      </c>
      <c r="O885" t="s">
        <v>4913</v>
      </c>
      <c r="P885" t="s">
        <v>386</v>
      </c>
      <c r="Q885" s="150" t="str">
        <f>IF(JRF!D898="","",IF(IFERROR(VLOOKUP(JRF!D898,Checks!N:P,3,0),0)="A","","Inactive account in Use"))</f>
        <v/>
      </c>
      <c r="R885" t="str">
        <f>IFERROR(IF('Journal Template'!C1297="","",IF(IFERROR(VLOOKUP('Journal Template'!C1297,Checks!N:P,3,0),0)="A","","Inactive account in Use")),"")</f>
        <v/>
      </c>
      <c r="S885" t="s">
        <v>4914</v>
      </c>
      <c r="T885" t="s">
        <v>386</v>
      </c>
      <c r="U885" t="s">
        <v>68</v>
      </c>
      <c r="V885" s="150" t="str">
        <f>IF(JRF!C898="","",IF(IFERROR(VLOOKUP(JRF!C898,Checks!S:U,3,0),0)="A","Entry with System fund Dept",""))</f>
        <v/>
      </c>
      <c r="W885" t="str">
        <f>IFERROR(IF('Journal Template'!D1297="","",IF(IFERROR(VLOOKUP('Journal Template'!D1297,Checks!S:U,3,0),0)="A","Entry with System fund Dept","")),"")</f>
        <v/>
      </c>
      <c r="X885" t="s">
        <v>4915</v>
      </c>
      <c r="Y885" t="s">
        <v>389</v>
      </c>
      <c r="Z885" t="s">
        <v>4916</v>
      </c>
      <c r="AA885" t="s">
        <v>4434</v>
      </c>
      <c r="AB885" t="s">
        <v>125</v>
      </c>
      <c r="AC885" s="150" t="str">
        <f>IFERROR(IF(JRF!C898="","",IF(AND(VLOOKUP(JRF!C898,X:AA,4,0)=JRF!B898,VLOOKUP(JRF!C898,X:Y,2,0)="A"),"","Inactive Dept Combo Error")),"Inactive Dept Combo Error")</f>
        <v/>
      </c>
      <c r="AD885" t="str">
        <f>IFERROR(IF('Journal Template'!D1297="","",IF(AND(VLOOKUP('Journal Template'!D1297,X:AA,4,0)='Journal Template'!A1297,VLOOKUP('Journal Template'!D1297,X:Y,2,0)="A"),"","Inactive Dept Combo Error")),"")</f>
        <v/>
      </c>
      <c r="AK885" s="150" t="str">
        <f>IF(JRF!B898="","",IF(JRF!B898=IFERROR(VLOOKUP(JRF!B898,Checks!AI:AI,1,0),0),"Entry in Branch/Satellite BU's",""))</f>
        <v/>
      </c>
      <c r="AL885" t="str">
        <f>IFERROR(IF('Journal Template'!A1297="","",IF('Journal Template'!A1297=IFERROR(VLOOKUP('Journal Template'!A1297,Checks!AI:AI,1,0),0),"Entry in Branch/Satellite BU's","")),"")</f>
        <v/>
      </c>
      <c r="AO885" s="171"/>
      <c r="AP885" s="171"/>
      <c r="AQ885" s="171"/>
      <c r="AR885" s="171"/>
      <c r="CI885" t="str">
        <f>IF(JRF!F898&gt;0,"",IF(JRF!B898="","",IF(LEFT(JRF!B898,1)=IFERROR(VLOOKUP(LEFT(JRF!B898,1),$CF$2:$CF$5,1,0),0),"Product Code Required",IF(JRF!C898="","",IF(JRF!C898=IFERROR(VLOOKUP(JRF!C898,$CH:$CH,1,0),0),"Product Code Required","NA")))))</f>
        <v/>
      </c>
      <c r="CJ885" t="str">
        <f>IF(JRF!AV898&gt;0,"",IF(JRF!Q898="","",IF(LEFT(JRF!Q898,1)=IFERROR(VLOOKUP(LEFT(JRF!Q898,1),$CF$2:$CF$5,1,0),0),"Product Code Required",IF(JRF!V898="","",IF(JRF!V898=IFERROR(VLOOKUP(JRF!V898,$CH:$CH,1,0),0),"Product Code Required","NA")))))</f>
        <v/>
      </c>
      <c r="CK885" t="str">
        <f>IFERROR(IF(LEN('Journal Template'!F896)&gt;0,"",IF('Journal Template'!A896="","",IF(LEFT('Journal Template'!A896,1)=IFERROR(VLOOKUP(LEFT('Journal Template'!A896,1),Checks!$CF$2:$CF$5,1,0),0),"Product Code Required",IF('Journal Template'!D896="","",IF('Journal Template'!D896=IFERROR(VLOOKUP('Journal Template'!D896,Checks!$CH:$CH,1,0),0),"Product Code Required","NA"))))),"")</f>
        <v/>
      </c>
    </row>
    <row r="886" spans="14:89">
      <c r="N886" t="s">
        <v>4917</v>
      </c>
      <c r="O886" t="s">
        <v>4918</v>
      </c>
      <c r="P886" t="s">
        <v>386</v>
      </c>
      <c r="Q886" s="150" t="str">
        <f>IF(JRF!D899="","",IF(IFERROR(VLOOKUP(JRF!D899,Checks!N:P,3,0),0)="A","","Inactive account in Use"))</f>
        <v/>
      </c>
      <c r="R886" t="str">
        <f>IFERROR(IF('Journal Template'!C1298="","",IF(IFERROR(VLOOKUP('Journal Template'!C1298,Checks!N:P,3,0),0)="A","","Inactive account in Use")),"")</f>
        <v/>
      </c>
      <c r="S886" t="s">
        <v>4919</v>
      </c>
      <c r="T886" t="s">
        <v>386</v>
      </c>
      <c r="U886" t="s">
        <v>68</v>
      </c>
      <c r="V886" s="150" t="str">
        <f>IF(JRF!C899="","",IF(IFERROR(VLOOKUP(JRF!C899,Checks!S:U,3,0),0)="A","Entry with System fund Dept",""))</f>
        <v/>
      </c>
      <c r="W886" t="str">
        <f>IFERROR(IF('Journal Template'!D1298="","",IF(IFERROR(VLOOKUP('Journal Template'!D1298,Checks!S:U,3,0),0)="A","Entry with System fund Dept","")),"")</f>
        <v/>
      </c>
      <c r="X886" t="s">
        <v>1680</v>
      </c>
      <c r="Y886" t="s">
        <v>386</v>
      </c>
      <c r="Z886" t="s">
        <v>4920</v>
      </c>
      <c r="AA886" t="s">
        <v>391</v>
      </c>
      <c r="AB886" t="s">
        <v>125</v>
      </c>
      <c r="AC886" s="150" t="str">
        <f>IFERROR(IF(JRF!C899="","",IF(AND(VLOOKUP(JRF!C899,X:AA,4,0)=JRF!B899,VLOOKUP(JRF!C899,X:Y,2,0)="A"),"","Inactive Dept Combo Error")),"Inactive Dept Combo Error")</f>
        <v/>
      </c>
      <c r="AD886" t="str">
        <f>IFERROR(IF('Journal Template'!D1298="","",IF(AND(VLOOKUP('Journal Template'!D1298,X:AA,4,0)='Journal Template'!A1298,VLOOKUP('Journal Template'!D1298,X:Y,2,0)="A"),"","Inactive Dept Combo Error")),"")</f>
        <v/>
      </c>
      <c r="AK886" s="150" t="str">
        <f>IF(JRF!B899="","",IF(JRF!B899=IFERROR(VLOOKUP(JRF!B899,Checks!AI:AI,1,0),0),"Entry in Branch/Satellite BU's",""))</f>
        <v/>
      </c>
      <c r="AL886" t="str">
        <f>IFERROR(IF('Journal Template'!A1298="","",IF('Journal Template'!A1298=IFERROR(VLOOKUP('Journal Template'!A1298,Checks!AI:AI,1,0),0),"Entry in Branch/Satellite BU's","")),"")</f>
        <v/>
      </c>
      <c r="AO886" s="171"/>
      <c r="AP886" s="171"/>
      <c r="AQ886" s="171"/>
      <c r="AR886" s="171"/>
      <c r="CI886" t="str">
        <f>IF(JRF!F899&gt;0,"",IF(JRF!B899="","",IF(LEFT(JRF!B899,1)=IFERROR(VLOOKUP(LEFT(JRF!B899,1),$CF$2:$CF$5,1,0),0),"Product Code Required",IF(JRF!C899="","",IF(JRF!C899=IFERROR(VLOOKUP(JRF!C899,$CH:$CH,1,0),0),"Product Code Required","NA")))))</f>
        <v/>
      </c>
      <c r="CJ886" t="str">
        <f>IF(JRF!AV899&gt;0,"",IF(JRF!Q899="","",IF(LEFT(JRF!Q899,1)=IFERROR(VLOOKUP(LEFT(JRF!Q899,1),$CF$2:$CF$5,1,0),0),"Product Code Required",IF(JRF!V899="","",IF(JRF!V899=IFERROR(VLOOKUP(JRF!V899,$CH:$CH,1,0),0),"Product Code Required","NA")))))</f>
        <v/>
      </c>
      <c r="CK886" t="str">
        <f>IFERROR(IF(LEN('Journal Template'!F897)&gt;0,"",IF('Journal Template'!A897="","",IF(LEFT('Journal Template'!A897,1)=IFERROR(VLOOKUP(LEFT('Journal Template'!A897,1),Checks!$CF$2:$CF$5,1,0),0),"Product Code Required",IF('Journal Template'!D897="","",IF('Journal Template'!D897=IFERROR(VLOOKUP('Journal Template'!D897,Checks!$CH:$CH,1,0),0),"Product Code Required","NA"))))),"")</f>
        <v/>
      </c>
    </row>
    <row r="887" spans="14:89">
      <c r="N887" t="s">
        <v>4921</v>
      </c>
      <c r="O887" t="s">
        <v>4922</v>
      </c>
      <c r="P887" t="s">
        <v>386</v>
      </c>
      <c r="Q887" s="150" t="str">
        <f>IF(JRF!D900="","",IF(IFERROR(VLOOKUP(JRF!D900,Checks!N:P,3,0),0)="A","","Inactive account in Use"))</f>
        <v/>
      </c>
      <c r="R887" t="str">
        <f>IFERROR(IF('Journal Template'!C1299="","",IF(IFERROR(VLOOKUP('Journal Template'!C1299,Checks!N:P,3,0),0)="A","","Inactive account in Use")),"")</f>
        <v/>
      </c>
      <c r="S887" t="s">
        <v>4923</v>
      </c>
      <c r="T887" t="s">
        <v>386</v>
      </c>
      <c r="U887" t="s">
        <v>68</v>
      </c>
      <c r="V887" s="150" t="str">
        <f>IF(JRF!C900="","",IF(IFERROR(VLOOKUP(JRF!C900,Checks!S:U,3,0),0)="A","Entry with System fund Dept",""))</f>
        <v/>
      </c>
      <c r="W887" t="str">
        <f>IFERROR(IF('Journal Template'!D1299="","",IF(IFERROR(VLOOKUP('Journal Template'!D1299,Checks!S:U,3,0),0)="A","Entry with System fund Dept","")),"")</f>
        <v/>
      </c>
      <c r="X887" t="s">
        <v>4924</v>
      </c>
      <c r="Y887" t="s">
        <v>389</v>
      </c>
      <c r="Z887" t="s">
        <v>4925</v>
      </c>
      <c r="AA887" t="s">
        <v>391</v>
      </c>
      <c r="AB887" t="s">
        <v>125</v>
      </c>
      <c r="AC887" s="150" t="str">
        <f>IFERROR(IF(JRF!C900="","",IF(AND(VLOOKUP(JRF!C900,X:AA,4,0)=JRF!B900,VLOOKUP(JRF!C900,X:Y,2,0)="A"),"","Inactive Dept Combo Error")),"Inactive Dept Combo Error")</f>
        <v/>
      </c>
      <c r="AD887" t="str">
        <f>IFERROR(IF('Journal Template'!D1299="","",IF(AND(VLOOKUP('Journal Template'!D1299,X:AA,4,0)='Journal Template'!A1299,VLOOKUP('Journal Template'!D1299,X:Y,2,0)="A"),"","Inactive Dept Combo Error")),"")</f>
        <v/>
      </c>
      <c r="AK887" s="150" t="str">
        <f>IF(JRF!B900="","",IF(JRF!B900=IFERROR(VLOOKUP(JRF!B900,Checks!AI:AI,1,0),0),"Entry in Branch/Satellite BU's",""))</f>
        <v/>
      </c>
      <c r="AL887" t="str">
        <f>IFERROR(IF('Journal Template'!A1299="","",IF('Journal Template'!A1299=IFERROR(VLOOKUP('Journal Template'!A1299,Checks!AI:AI,1,0),0),"Entry in Branch/Satellite BU's","")),"")</f>
        <v/>
      </c>
      <c r="AO887" s="171"/>
      <c r="AP887" s="171"/>
      <c r="AQ887" s="171"/>
      <c r="AR887" s="171"/>
      <c r="CI887" t="str">
        <f>IF(JRF!F900&gt;0,"",IF(JRF!B900="","",IF(LEFT(JRF!B900,1)=IFERROR(VLOOKUP(LEFT(JRF!B900,1),$CF$2:$CF$5,1,0),0),"Product Code Required",IF(JRF!C900="","",IF(JRF!C900=IFERROR(VLOOKUP(JRF!C900,$CH:$CH,1,0),0),"Product Code Required","NA")))))</f>
        <v/>
      </c>
      <c r="CJ887" t="str">
        <f>IF(JRF!AV900&gt;0,"",IF(JRF!Q900="","",IF(LEFT(JRF!Q900,1)=IFERROR(VLOOKUP(LEFT(JRF!Q900,1),$CF$2:$CF$5,1,0),0),"Product Code Required",IF(JRF!V900="","",IF(JRF!V900=IFERROR(VLOOKUP(JRF!V900,$CH:$CH,1,0),0),"Product Code Required","NA")))))</f>
        <v/>
      </c>
      <c r="CK887" t="str">
        <f>IFERROR(IF(LEN('Journal Template'!F898)&gt;0,"",IF('Journal Template'!A898="","",IF(LEFT('Journal Template'!A898,1)=IFERROR(VLOOKUP(LEFT('Journal Template'!A898,1),Checks!$CF$2:$CF$5,1,0),0),"Product Code Required",IF('Journal Template'!D898="","",IF('Journal Template'!D898=IFERROR(VLOOKUP('Journal Template'!D898,Checks!$CH:$CH,1,0),0),"Product Code Required","NA"))))),"")</f>
        <v/>
      </c>
    </row>
    <row r="888" spans="14:89">
      <c r="N888" t="s">
        <v>4926</v>
      </c>
      <c r="O888" t="s">
        <v>4927</v>
      </c>
      <c r="P888" t="s">
        <v>386</v>
      </c>
      <c r="Q888" s="150" t="str">
        <f>IF(JRF!D901="","",IF(IFERROR(VLOOKUP(JRF!D901,Checks!N:P,3,0),0)="A","","Inactive account in Use"))</f>
        <v/>
      </c>
      <c r="R888" t="str">
        <f>IFERROR(IF('Journal Template'!C1300="","",IF(IFERROR(VLOOKUP('Journal Template'!C1300,Checks!N:P,3,0),0)="A","","Inactive account in Use")),"")</f>
        <v/>
      </c>
      <c r="S888" t="s">
        <v>4928</v>
      </c>
      <c r="T888" t="s">
        <v>386</v>
      </c>
      <c r="U888" t="s">
        <v>68</v>
      </c>
      <c r="V888" s="150" t="str">
        <f>IF(JRF!C901="","",IF(IFERROR(VLOOKUP(JRF!C901,Checks!S:U,3,0),0)="A","Entry with System fund Dept",""))</f>
        <v/>
      </c>
      <c r="W888" t="str">
        <f>IFERROR(IF('Journal Template'!D1300="","",IF(IFERROR(VLOOKUP('Journal Template'!D1300,Checks!S:U,3,0),0)="A","Entry with System fund Dept","")),"")</f>
        <v/>
      </c>
      <c r="X888" t="s">
        <v>3902</v>
      </c>
      <c r="Y888" t="s">
        <v>386</v>
      </c>
      <c r="Z888" t="s">
        <v>4929</v>
      </c>
      <c r="AA888" t="s">
        <v>932</v>
      </c>
      <c r="AB888" t="s">
        <v>3550</v>
      </c>
      <c r="AC888" s="150" t="str">
        <f>IFERROR(IF(JRF!C901="","",IF(AND(VLOOKUP(JRF!C901,X:AA,4,0)=JRF!B901,VLOOKUP(JRF!C901,X:Y,2,0)="A"),"","Inactive Dept Combo Error")),"Inactive Dept Combo Error")</f>
        <v/>
      </c>
      <c r="AD888" t="str">
        <f>IFERROR(IF('Journal Template'!D1300="","",IF(AND(VLOOKUP('Journal Template'!D1300,X:AA,4,0)='Journal Template'!A1300,VLOOKUP('Journal Template'!D1300,X:Y,2,0)="A"),"","Inactive Dept Combo Error")),"")</f>
        <v/>
      </c>
      <c r="AK888" s="150" t="str">
        <f>IF(JRF!B901="","",IF(JRF!B901=IFERROR(VLOOKUP(JRF!B901,Checks!AI:AI,1,0),0),"Entry in Branch/Satellite BU's",""))</f>
        <v/>
      </c>
      <c r="AL888" t="str">
        <f>IFERROR(IF('Journal Template'!A1300="","",IF('Journal Template'!A1300=IFERROR(VLOOKUP('Journal Template'!A1300,Checks!AI:AI,1,0),0),"Entry in Branch/Satellite BU's","")),"")</f>
        <v/>
      </c>
      <c r="AO888" s="171"/>
      <c r="AP888" s="171"/>
      <c r="AQ888" s="171"/>
      <c r="AR888" s="171"/>
      <c r="CI888" t="str">
        <f>IF(JRF!F901&gt;0,"",IF(JRF!B901="","",IF(LEFT(JRF!B901,1)=IFERROR(VLOOKUP(LEFT(JRF!B901,1),$CF$2:$CF$5,1,0),0),"Product Code Required",IF(JRF!C901="","",IF(JRF!C901=IFERROR(VLOOKUP(JRF!C901,$CH:$CH,1,0),0),"Product Code Required","NA")))))</f>
        <v/>
      </c>
      <c r="CJ888" t="str">
        <f>IF(JRF!AV901&gt;0,"",IF(JRF!Q901="","",IF(LEFT(JRF!Q901,1)=IFERROR(VLOOKUP(LEFT(JRF!Q901,1),$CF$2:$CF$5,1,0),0),"Product Code Required",IF(JRF!V901="","",IF(JRF!V901=IFERROR(VLOOKUP(JRF!V901,$CH:$CH,1,0),0),"Product Code Required","NA")))))</f>
        <v/>
      </c>
      <c r="CK888" t="str">
        <f>IFERROR(IF(LEN('Journal Template'!F899)&gt;0,"",IF('Journal Template'!A899="","",IF(LEFT('Journal Template'!A899,1)=IFERROR(VLOOKUP(LEFT('Journal Template'!A899,1),Checks!$CF$2:$CF$5,1,0),0),"Product Code Required",IF('Journal Template'!D899="","",IF('Journal Template'!D899=IFERROR(VLOOKUP('Journal Template'!D899,Checks!$CH:$CH,1,0),0),"Product Code Required","NA"))))),"")</f>
        <v/>
      </c>
    </row>
    <row r="889" spans="14:89">
      <c r="N889" t="s">
        <v>4930</v>
      </c>
      <c r="O889" t="s">
        <v>4931</v>
      </c>
      <c r="P889" t="s">
        <v>386</v>
      </c>
      <c r="Q889" s="150" t="str">
        <f>IF(JRF!D902="","",IF(IFERROR(VLOOKUP(JRF!D902,Checks!N:P,3,0),0)="A","","Inactive account in Use"))</f>
        <v/>
      </c>
      <c r="R889" t="str">
        <f>IFERROR(IF('Journal Template'!C1301="","",IF(IFERROR(VLOOKUP('Journal Template'!C1301,Checks!N:P,3,0),0)="A","","Inactive account in Use")),"")</f>
        <v/>
      </c>
      <c r="S889" t="s">
        <v>4932</v>
      </c>
      <c r="T889" t="s">
        <v>386</v>
      </c>
      <c r="U889" t="s">
        <v>68</v>
      </c>
      <c r="V889" s="150" t="str">
        <f>IF(JRF!C902="","",IF(IFERROR(VLOOKUP(JRF!C902,Checks!S:U,3,0),0)="A","Entry with System fund Dept",""))</f>
        <v/>
      </c>
      <c r="W889" t="str">
        <f>IFERROR(IF('Journal Template'!D1301="","",IF(IFERROR(VLOOKUP('Journal Template'!D1301,Checks!S:U,3,0),0)="A","Entry with System fund Dept","")),"")</f>
        <v/>
      </c>
      <c r="X889" t="s">
        <v>3907</v>
      </c>
      <c r="Y889" t="s">
        <v>386</v>
      </c>
      <c r="Z889" t="s">
        <v>4933</v>
      </c>
      <c r="AA889" t="s">
        <v>932</v>
      </c>
      <c r="AB889" t="s">
        <v>3550</v>
      </c>
      <c r="AC889" s="150" t="str">
        <f>IFERROR(IF(JRF!C902="","",IF(AND(VLOOKUP(JRF!C902,X:AA,4,0)=JRF!B902,VLOOKUP(JRF!C902,X:Y,2,0)="A"),"","Inactive Dept Combo Error")),"Inactive Dept Combo Error")</f>
        <v/>
      </c>
      <c r="AD889" t="str">
        <f>IFERROR(IF('Journal Template'!D1301="","",IF(AND(VLOOKUP('Journal Template'!D1301,X:AA,4,0)='Journal Template'!A1301,VLOOKUP('Journal Template'!D1301,X:Y,2,0)="A"),"","Inactive Dept Combo Error")),"")</f>
        <v/>
      </c>
      <c r="AK889" s="150" t="str">
        <f>IF(JRF!B902="","",IF(JRF!B902=IFERROR(VLOOKUP(JRF!B902,Checks!AI:AI,1,0),0),"Entry in Branch/Satellite BU's",""))</f>
        <v/>
      </c>
      <c r="AL889" t="str">
        <f>IFERROR(IF('Journal Template'!A1301="","",IF('Journal Template'!A1301=IFERROR(VLOOKUP('Journal Template'!A1301,Checks!AI:AI,1,0),0),"Entry in Branch/Satellite BU's","")),"")</f>
        <v/>
      </c>
      <c r="AO889" s="171"/>
      <c r="AP889" s="171"/>
      <c r="AQ889" s="171"/>
      <c r="AR889" s="171"/>
      <c r="CI889" t="str">
        <f>IF(JRF!F902&gt;0,"",IF(JRF!B902="","",IF(LEFT(JRF!B902,1)=IFERROR(VLOOKUP(LEFT(JRF!B902,1),$CF$2:$CF$5,1,0),0),"Product Code Required",IF(JRF!C902="","",IF(JRF!C902=IFERROR(VLOOKUP(JRF!C902,$CH:$CH,1,0),0),"Product Code Required","NA")))))</f>
        <v/>
      </c>
      <c r="CJ889" t="str">
        <f>IF(JRF!AV902&gt;0,"",IF(JRF!Q902="","",IF(LEFT(JRF!Q902,1)=IFERROR(VLOOKUP(LEFT(JRF!Q902,1),$CF$2:$CF$5,1,0),0),"Product Code Required",IF(JRF!V902="","",IF(JRF!V902=IFERROR(VLOOKUP(JRF!V902,$CH:$CH,1,0),0),"Product Code Required","NA")))))</f>
        <v/>
      </c>
      <c r="CK889" t="str">
        <f>IFERROR(IF(LEN('Journal Template'!F900)&gt;0,"",IF('Journal Template'!A900="","",IF(LEFT('Journal Template'!A900,1)=IFERROR(VLOOKUP(LEFT('Journal Template'!A900,1),Checks!$CF$2:$CF$5,1,0),0),"Product Code Required",IF('Journal Template'!D900="","",IF('Journal Template'!D900=IFERROR(VLOOKUP('Journal Template'!D900,Checks!$CH:$CH,1,0),0),"Product Code Required","NA"))))),"")</f>
        <v/>
      </c>
    </row>
    <row r="890" spans="14:89">
      <c r="N890" t="s">
        <v>4934</v>
      </c>
      <c r="O890" t="s">
        <v>4935</v>
      </c>
      <c r="P890" t="s">
        <v>386</v>
      </c>
      <c r="Q890" s="150" t="str">
        <f>IF(JRF!D903="","",IF(IFERROR(VLOOKUP(JRF!D903,Checks!N:P,3,0),0)="A","","Inactive account in Use"))</f>
        <v/>
      </c>
      <c r="R890" t="str">
        <f>IFERROR(IF('Journal Template'!C1302="","",IF(IFERROR(VLOOKUP('Journal Template'!C1302,Checks!N:P,3,0),0)="A","","Inactive account in Use")),"")</f>
        <v/>
      </c>
      <c r="S890" t="s">
        <v>4936</v>
      </c>
      <c r="T890" t="s">
        <v>386</v>
      </c>
      <c r="U890" t="s">
        <v>68</v>
      </c>
      <c r="V890" s="150" t="str">
        <f>IF(JRF!C903="","",IF(IFERROR(VLOOKUP(JRF!C903,Checks!S:U,3,0),0)="A","Entry with System fund Dept",""))</f>
        <v/>
      </c>
      <c r="W890" t="str">
        <f>IFERROR(IF('Journal Template'!D1302="","",IF(IFERROR(VLOOKUP('Journal Template'!D1302,Checks!S:U,3,0),0)="A","Entry with System fund Dept","")),"")</f>
        <v/>
      </c>
      <c r="X890" t="s">
        <v>3911</v>
      </c>
      <c r="Y890" t="s">
        <v>386</v>
      </c>
      <c r="Z890" t="s">
        <v>4937</v>
      </c>
      <c r="AA890" t="s">
        <v>932</v>
      </c>
      <c r="AB890" t="s">
        <v>3550</v>
      </c>
      <c r="AC890" s="150" t="str">
        <f>IFERROR(IF(JRF!C903="","",IF(AND(VLOOKUP(JRF!C903,X:AA,4,0)=JRF!B903,VLOOKUP(JRF!C903,X:Y,2,0)="A"),"","Inactive Dept Combo Error")),"Inactive Dept Combo Error")</f>
        <v/>
      </c>
      <c r="AD890" t="str">
        <f>IFERROR(IF('Journal Template'!D1302="","",IF(AND(VLOOKUP('Journal Template'!D1302,X:AA,4,0)='Journal Template'!A1302,VLOOKUP('Journal Template'!D1302,X:Y,2,0)="A"),"","Inactive Dept Combo Error")),"")</f>
        <v/>
      </c>
      <c r="AK890" s="150" t="str">
        <f>IF(JRF!B903="","",IF(JRF!B903=IFERROR(VLOOKUP(JRF!B903,Checks!AI:AI,1,0),0),"Entry in Branch/Satellite BU's",""))</f>
        <v/>
      </c>
      <c r="AL890" t="str">
        <f>IFERROR(IF('Journal Template'!A1302="","",IF('Journal Template'!A1302=IFERROR(VLOOKUP('Journal Template'!A1302,Checks!AI:AI,1,0),0),"Entry in Branch/Satellite BU's","")),"")</f>
        <v/>
      </c>
      <c r="AO890" s="171"/>
      <c r="AP890" s="171"/>
      <c r="AQ890" s="171"/>
      <c r="AR890" s="171"/>
      <c r="CI890" t="str">
        <f>IF(JRF!F903&gt;0,"",IF(JRF!B903="","",IF(LEFT(JRF!B903,1)=IFERROR(VLOOKUP(LEFT(JRF!B903,1),$CF$2:$CF$5,1,0),0),"Product Code Required",IF(JRF!C903="","",IF(JRF!C903=IFERROR(VLOOKUP(JRF!C903,$CH:$CH,1,0),0),"Product Code Required","NA")))))</f>
        <v/>
      </c>
      <c r="CJ890" t="str">
        <f>IF(JRF!AV903&gt;0,"",IF(JRF!Q903="","",IF(LEFT(JRF!Q903,1)=IFERROR(VLOOKUP(LEFT(JRF!Q903,1),$CF$2:$CF$5,1,0),0),"Product Code Required",IF(JRF!V903="","",IF(JRF!V903=IFERROR(VLOOKUP(JRF!V903,$CH:$CH,1,0),0),"Product Code Required","NA")))))</f>
        <v/>
      </c>
      <c r="CK890" t="str">
        <f>IFERROR(IF(LEN('Journal Template'!F901)&gt;0,"",IF('Journal Template'!A901="","",IF(LEFT('Journal Template'!A901,1)=IFERROR(VLOOKUP(LEFT('Journal Template'!A901,1),Checks!$CF$2:$CF$5,1,0),0),"Product Code Required",IF('Journal Template'!D901="","",IF('Journal Template'!D901=IFERROR(VLOOKUP('Journal Template'!D901,Checks!$CH:$CH,1,0),0),"Product Code Required","NA"))))),"")</f>
        <v/>
      </c>
    </row>
    <row r="891" spans="14:89">
      <c r="N891" t="s">
        <v>4938</v>
      </c>
      <c r="O891" t="s">
        <v>4939</v>
      </c>
      <c r="P891" t="s">
        <v>386</v>
      </c>
      <c r="Q891" s="150" t="str">
        <f>IF(JRF!D904="","",IF(IFERROR(VLOOKUP(JRF!D904,Checks!N:P,3,0),0)="A","","Inactive account in Use"))</f>
        <v/>
      </c>
      <c r="R891" t="str">
        <f>IFERROR(IF('Journal Template'!C1303="","",IF(IFERROR(VLOOKUP('Journal Template'!C1303,Checks!N:P,3,0),0)="A","","Inactive account in Use")),"")</f>
        <v/>
      </c>
      <c r="S891" t="s">
        <v>4940</v>
      </c>
      <c r="T891" t="s">
        <v>386</v>
      </c>
      <c r="U891" t="s">
        <v>68</v>
      </c>
      <c r="V891" s="150" t="str">
        <f>IF(JRF!C904="","",IF(IFERROR(VLOOKUP(JRF!C904,Checks!S:U,3,0),0)="A","Entry with System fund Dept",""))</f>
        <v/>
      </c>
      <c r="W891" t="str">
        <f>IFERROR(IF('Journal Template'!D1303="","",IF(IFERROR(VLOOKUP('Journal Template'!D1303,Checks!S:U,3,0),0)="A","Entry with System fund Dept","")),"")</f>
        <v/>
      </c>
      <c r="X891" t="s">
        <v>4941</v>
      </c>
      <c r="Y891" t="s">
        <v>389</v>
      </c>
      <c r="Z891" t="s">
        <v>4942</v>
      </c>
      <c r="AA891" t="s">
        <v>932</v>
      </c>
      <c r="AB891" t="s">
        <v>3550</v>
      </c>
      <c r="AC891" s="150" t="str">
        <f>IFERROR(IF(JRF!C904="","",IF(AND(VLOOKUP(JRF!C904,X:AA,4,0)=JRF!B904,VLOOKUP(JRF!C904,X:Y,2,0)="A"),"","Inactive Dept Combo Error")),"Inactive Dept Combo Error")</f>
        <v/>
      </c>
      <c r="AD891" t="str">
        <f>IFERROR(IF('Journal Template'!D1303="","",IF(AND(VLOOKUP('Journal Template'!D1303,X:AA,4,0)='Journal Template'!A1303,VLOOKUP('Journal Template'!D1303,X:Y,2,0)="A"),"","Inactive Dept Combo Error")),"")</f>
        <v/>
      </c>
      <c r="AK891" s="150" t="str">
        <f>IF(JRF!B904="","",IF(JRF!B904=IFERROR(VLOOKUP(JRF!B904,Checks!AI:AI,1,0),0),"Entry in Branch/Satellite BU's",""))</f>
        <v/>
      </c>
      <c r="AL891" t="str">
        <f>IFERROR(IF('Journal Template'!A1303="","",IF('Journal Template'!A1303=IFERROR(VLOOKUP('Journal Template'!A1303,Checks!AI:AI,1,0),0),"Entry in Branch/Satellite BU's","")),"")</f>
        <v/>
      </c>
      <c r="AO891" s="171"/>
      <c r="AP891" s="171"/>
      <c r="AQ891" s="171"/>
      <c r="AR891" s="171"/>
      <c r="CI891" t="str">
        <f>IF(JRF!F904&gt;0,"",IF(JRF!B904="","",IF(LEFT(JRF!B904,1)=IFERROR(VLOOKUP(LEFT(JRF!B904,1),$CF$2:$CF$5,1,0),0),"Product Code Required",IF(JRF!C904="","",IF(JRF!C904=IFERROR(VLOOKUP(JRF!C904,$CH:$CH,1,0),0),"Product Code Required","NA")))))</f>
        <v/>
      </c>
      <c r="CJ891" t="str">
        <f>IF(JRF!AV904&gt;0,"",IF(JRF!Q904="","",IF(LEFT(JRF!Q904,1)=IFERROR(VLOOKUP(LEFT(JRF!Q904,1),$CF$2:$CF$5,1,0),0),"Product Code Required",IF(JRF!V904="","",IF(JRF!V904=IFERROR(VLOOKUP(JRF!V904,$CH:$CH,1,0),0),"Product Code Required","NA")))))</f>
        <v/>
      </c>
      <c r="CK891" t="str">
        <f>IFERROR(IF(LEN('Journal Template'!F902)&gt;0,"",IF('Journal Template'!A902="","",IF(LEFT('Journal Template'!A902,1)=IFERROR(VLOOKUP(LEFT('Journal Template'!A902,1),Checks!$CF$2:$CF$5,1,0),0),"Product Code Required",IF('Journal Template'!D902="","",IF('Journal Template'!D902=IFERROR(VLOOKUP('Journal Template'!D902,Checks!$CH:$CH,1,0),0),"Product Code Required","NA"))))),"")</f>
        <v/>
      </c>
    </row>
    <row r="892" spans="14:89">
      <c r="N892" t="s">
        <v>4943</v>
      </c>
      <c r="O892" t="s">
        <v>4944</v>
      </c>
      <c r="P892" t="s">
        <v>386</v>
      </c>
      <c r="Q892" s="150" t="str">
        <f>IF(JRF!D905="","",IF(IFERROR(VLOOKUP(JRF!D905,Checks!N:P,3,0),0)="A","","Inactive account in Use"))</f>
        <v/>
      </c>
      <c r="R892" t="str">
        <f>IFERROR(IF('Journal Template'!C1304="","",IF(IFERROR(VLOOKUP('Journal Template'!C1304,Checks!N:P,3,0),0)="A","","Inactive account in Use")),"")</f>
        <v/>
      </c>
      <c r="S892" t="s">
        <v>4945</v>
      </c>
      <c r="T892" t="s">
        <v>386</v>
      </c>
      <c r="U892" t="s">
        <v>68</v>
      </c>
      <c r="V892" s="150" t="str">
        <f>IF(JRF!C905="","",IF(IFERROR(VLOOKUP(JRF!C905,Checks!S:U,3,0),0)="A","Entry with System fund Dept",""))</f>
        <v/>
      </c>
      <c r="W892" t="str">
        <f>IFERROR(IF('Journal Template'!D1304="","",IF(IFERROR(VLOOKUP('Journal Template'!D1304,Checks!S:U,3,0),0)="A","Entry with System fund Dept","")),"")</f>
        <v/>
      </c>
      <c r="X892" t="s">
        <v>4946</v>
      </c>
      <c r="Y892" t="s">
        <v>386</v>
      </c>
      <c r="Z892" t="s">
        <v>4947</v>
      </c>
      <c r="AA892" t="s">
        <v>932</v>
      </c>
      <c r="AB892" t="s">
        <v>3550</v>
      </c>
      <c r="AC892" s="150" t="str">
        <f>IFERROR(IF(JRF!C905="","",IF(AND(VLOOKUP(JRF!C905,X:AA,4,0)=JRF!B905,VLOOKUP(JRF!C905,X:Y,2,0)="A"),"","Inactive Dept Combo Error")),"Inactive Dept Combo Error")</f>
        <v/>
      </c>
      <c r="AD892" t="str">
        <f>IFERROR(IF('Journal Template'!D1304="","",IF(AND(VLOOKUP('Journal Template'!D1304,X:AA,4,0)='Journal Template'!A1304,VLOOKUP('Journal Template'!D1304,X:Y,2,0)="A"),"","Inactive Dept Combo Error")),"")</f>
        <v/>
      </c>
      <c r="AK892" s="150" t="str">
        <f>IF(JRF!B905="","",IF(JRF!B905=IFERROR(VLOOKUP(JRF!B905,Checks!AI:AI,1,0),0),"Entry in Branch/Satellite BU's",""))</f>
        <v/>
      </c>
      <c r="AL892" t="str">
        <f>IFERROR(IF('Journal Template'!A1304="","",IF('Journal Template'!A1304=IFERROR(VLOOKUP('Journal Template'!A1304,Checks!AI:AI,1,0),0),"Entry in Branch/Satellite BU's","")),"")</f>
        <v/>
      </c>
      <c r="AO892" s="171"/>
      <c r="AP892" s="171"/>
      <c r="AQ892" s="171"/>
      <c r="AR892" s="171"/>
      <c r="CI892" t="str">
        <f>IF(JRF!F905&gt;0,"",IF(JRF!B905="","",IF(LEFT(JRF!B905,1)=IFERROR(VLOOKUP(LEFT(JRF!B905,1),$CF$2:$CF$5,1,0),0),"Product Code Required",IF(JRF!C905="","",IF(JRF!C905=IFERROR(VLOOKUP(JRF!C905,$CH:$CH,1,0),0),"Product Code Required","NA")))))</f>
        <v/>
      </c>
      <c r="CJ892" t="str">
        <f>IF(JRF!AV905&gt;0,"",IF(JRF!Q905="","",IF(LEFT(JRF!Q905,1)=IFERROR(VLOOKUP(LEFT(JRF!Q905,1),$CF$2:$CF$5,1,0),0),"Product Code Required",IF(JRF!V905="","",IF(JRF!V905=IFERROR(VLOOKUP(JRF!V905,$CH:$CH,1,0),0),"Product Code Required","NA")))))</f>
        <v/>
      </c>
      <c r="CK892" t="str">
        <f>IFERROR(IF(LEN('Journal Template'!F903)&gt;0,"",IF('Journal Template'!A903="","",IF(LEFT('Journal Template'!A903,1)=IFERROR(VLOOKUP(LEFT('Journal Template'!A903,1),Checks!$CF$2:$CF$5,1,0),0),"Product Code Required",IF('Journal Template'!D903="","",IF('Journal Template'!D903=IFERROR(VLOOKUP('Journal Template'!D903,Checks!$CH:$CH,1,0),0),"Product Code Required","NA"))))),"")</f>
        <v/>
      </c>
    </row>
    <row r="893" spans="14:89">
      <c r="N893" t="s">
        <v>4948</v>
      </c>
      <c r="O893" t="s">
        <v>4949</v>
      </c>
      <c r="P893" t="s">
        <v>386</v>
      </c>
      <c r="Q893" s="150" t="str">
        <f>IF(JRF!D906="","",IF(IFERROR(VLOOKUP(JRF!D906,Checks!N:P,3,0),0)="A","","Inactive account in Use"))</f>
        <v/>
      </c>
      <c r="R893" t="str">
        <f>IFERROR(IF('Journal Template'!C1305="","",IF(IFERROR(VLOOKUP('Journal Template'!C1305,Checks!N:P,3,0),0)="A","","Inactive account in Use")),"")</f>
        <v/>
      </c>
      <c r="S893" t="s">
        <v>4950</v>
      </c>
      <c r="T893" t="s">
        <v>386</v>
      </c>
      <c r="U893" t="s">
        <v>68</v>
      </c>
      <c r="V893" s="150" t="str">
        <f>IF(JRF!C906="","",IF(IFERROR(VLOOKUP(JRF!C906,Checks!S:U,3,0),0)="A","Entry with System fund Dept",""))</f>
        <v/>
      </c>
      <c r="W893" t="str">
        <f>IFERROR(IF('Journal Template'!D1305="","",IF(IFERROR(VLOOKUP('Journal Template'!D1305,Checks!S:U,3,0),0)="A","Entry with System fund Dept","")),"")</f>
        <v/>
      </c>
      <c r="X893" t="s">
        <v>4951</v>
      </c>
      <c r="Y893" t="s">
        <v>389</v>
      </c>
      <c r="Z893" t="s">
        <v>4952</v>
      </c>
      <c r="AA893" t="s">
        <v>932</v>
      </c>
      <c r="AB893" t="s">
        <v>3550</v>
      </c>
      <c r="AC893" s="150" t="str">
        <f>IFERROR(IF(JRF!C906="","",IF(AND(VLOOKUP(JRF!C906,X:AA,4,0)=JRF!B906,VLOOKUP(JRF!C906,X:Y,2,0)="A"),"","Inactive Dept Combo Error")),"Inactive Dept Combo Error")</f>
        <v/>
      </c>
      <c r="AD893" t="str">
        <f>IFERROR(IF('Journal Template'!D1305="","",IF(AND(VLOOKUP('Journal Template'!D1305,X:AA,4,0)='Journal Template'!A1305,VLOOKUP('Journal Template'!D1305,X:Y,2,0)="A"),"","Inactive Dept Combo Error")),"")</f>
        <v/>
      </c>
      <c r="AK893" s="150" t="str">
        <f>IF(JRF!B906="","",IF(JRF!B906=IFERROR(VLOOKUP(JRF!B906,Checks!AI:AI,1,0),0),"Entry in Branch/Satellite BU's",""))</f>
        <v/>
      </c>
      <c r="AL893" t="str">
        <f>IFERROR(IF('Journal Template'!A1305="","",IF('Journal Template'!A1305=IFERROR(VLOOKUP('Journal Template'!A1305,Checks!AI:AI,1,0),0),"Entry in Branch/Satellite BU's","")),"")</f>
        <v/>
      </c>
      <c r="AO893" s="171"/>
      <c r="AP893" s="171"/>
      <c r="AQ893" s="171"/>
      <c r="AR893" s="171"/>
      <c r="CI893" t="str">
        <f>IF(JRF!F906&gt;0,"",IF(JRF!B906="","",IF(LEFT(JRF!B906,1)=IFERROR(VLOOKUP(LEFT(JRF!B906,1),$CF$2:$CF$5,1,0),0),"Product Code Required",IF(JRF!C906="","",IF(JRF!C906=IFERROR(VLOOKUP(JRF!C906,$CH:$CH,1,0),0),"Product Code Required","NA")))))</f>
        <v/>
      </c>
      <c r="CJ893" t="str">
        <f>IF(JRF!AV906&gt;0,"",IF(JRF!Q906="","",IF(LEFT(JRF!Q906,1)=IFERROR(VLOOKUP(LEFT(JRF!Q906,1),$CF$2:$CF$5,1,0),0),"Product Code Required",IF(JRF!V906="","",IF(JRF!V906=IFERROR(VLOOKUP(JRF!V906,$CH:$CH,1,0),0),"Product Code Required","NA")))))</f>
        <v/>
      </c>
      <c r="CK893" t="str">
        <f>IFERROR(IF(LEN('Journal Template'!F904)&gt;0,"",IF('Journal Template'!A904="","",IF(LEFT('Journal Template'!A904,1)=IFERROR(VLOOKUP(LEFT('Journal Template'!A904,1),Checks!$CF$2:$CF$5,1,0),0),"Product Code Required",IF('Journal Template'!D904="","",IF('Journal Template'!D904=IFERROR(VLOOKUP('Journal Template'!D904,Checks!$CH:$CH,1,0),0),"Product Code Required","NA"))))),"")</f>
        <v/>
      </c>
    </row>
    <row r="894" spans="14:89">
      <c r="N894" t="s">
        <v>4953</v>
      </c>
      <c r="O894" t="s">
        <v>4954</v>
      </c>
      <c r="P894" t="s">
        <v>386</v>
      </c>
      <c r="Q894" s="150" t="str">
        <f>IF(JRF!D907="","",IF(IFERROR(VLOOKUP(JRF!D907,Checks!N:P,3,0),0)="A","","Inactive account in Use"))</f>
        <v/>
      </c>
      <c r="R894" t="str">
        <f>IFERROR(IF('Journal Template'!C1306="","",IF(IFERROR(VLOOKUP('Journal Template'!C1306,Checks!N:P,3,0),0)="A","","Inactive account in Use")),"")</f>
        <v/>
      </c>
      <c r="S894" t="s">
        <v>4955</v>
      </c>
      <c r="T894" t="s">
        <v>386</v>
      </c>
      <c r="U894" t="s">
        <v>68</v>
      </c>
      <c r="V894" s="150" t="str">
        <f>IF(JRF!C907="","",IF(IFERROR(VLOOKUP(JRF!C907,Checks!S:U,3,0),0)="A","Entry with System fund Dept",""))</f>
        <v/>
      </c>
      <c r="W894" t="str">
        <f>IFERROR(IF('Journal Template'!D1306="","",IF(IFERROR(VLOOKUP('Journal Template'!D1306,Checks!S:U,3,0),0)="A","Entry with System fund Dept","")),"")</f>
        <v/>
      </c>
      <c r="X894" t="s">
        <v>4956</v>
      </c>
      <c r="Y894" t="s">
        <v>386</v>
      </c>
      <c r="Z894" t="s">
        <v>4957</v>
      </c>
      <c r="AA894" t="s">
        <v>391</v>
      </c>
      <c r="AB894" t="s">
        <v>125</v>
      </c>
      <c r="AC894" s="150" t="str">
        <f>IFERROR(IF(JRF!C907="","",IF(AND(VLOOKUP(JRF!C907,X:AA,4,0)=JRF!B907,VLOOKUP(JRF!C907,X:Y,2,0)="A"),"","Inactive Dept Combo Error")),"Inactive Dept Combo Error")</f>
        <v/>
      </c>
      <c r="AD894" t="str">
        <f>IFERROR(IF('Journal Template'!D1306="","",IF(AND(VLOOKUP('Journal Template'!D1306,X:AA,4,0)='Journal Template'!A1306,VLOOKUP('Journal Template'!D1306,X:Y,2,0)="A"),"","Inactive Dept Combo Error")),"")</f>
        <v/>
      </c>
      <c r="AK894" s="150" t="str">
        <f>IF(JRF!B907="","",IF(JRF!B907=IFERROR(VLOOKUP(JRF!B907,Checks!AI:AI,1,0),0),"Entry in Branch/Satellite BU's",""))</f>
        <v/>
      </c>
      <c r="AL894" t="str">
        <f>IFERROR(IF('Journal Template'!A1306="","",IF('Journal Template'!A1306=IFERROR(VLOOKUP('Journal Template'!A1306,Checks!AI:AI,1,0),0),"Entry in Branch/Satellite BU's","")),"")</f>
        <v/>
      </c>
      <c r="AO894" s="171"/>
      <c r="AP894" s="171"/>
      <c r="AQ894" s="171"/>
      <c r="AR894" s="171"/>
      <c r="CI894" t="str">
        <f>IF(JRF!F907&gt;0,"",IF(JRF!B907="","",IF(LEFT(JRF!B907,1)=IFERROR(VLOOKUP(LEFT(JRF!B907,1),$CF$2:$CF$5,1,0),0),"Product Code Required",IF(JRF!C907="","",IF(JRF!C907=IFERROR(VLOOKUP(JRF!C907,$CH:$CH,1,0),0),"Product Code Required","NA")))))</f>
        <v/>
      </c>
      <c r="CJ894" t="str">
        <f>IF(JRF!AV907&gt;0,"",IF(JRF!Q907="","",IF(LEFT(JRF!Q907,1)=IFERROR(VLOOKUP(LEFT(JRF!Q907,1),$CF$2:$CF$5,1,0),0),"Product Code Required",IF(JRF!V907="","",IF(JRF!V907=IFERROR(VLOOKUP(JRF!V907,$CH:$CH,1,0),0),"Product Code Required","NA")))))</f>
        <v/>
      </c>
      <c r="CK894" t="str">
        <f>IFERROR(IF(LEN('Journal Template'!F905)&gt;0,"",IF('Journal Template'!A905="","",IF(LEFT('Journal Template'!A905,1)=IFERROR(VLOOKUP(LEFT('Journal Template'!A905,1),Checks!$CF$2:$CF$5,1,0),0),"Product Code Required",IF('Journal Template'!D905="","",IF('Journal Template'!D905=IFERROR(VLOOKUP('Journal Template'!D905,Checks!$CH:$CH,1,0),0),"Product Code Required","NA"))))),"")</f>
        <v/>
      </c>
    </row>
    <row r="895" spans="14:89">
      <c r="N895" t="s">
        <v>4958</v>
      </c>
      <c r="O895" t="s">
        <v>4959</v>
      </c>
      <c r="P895" t="s">
        <v>386</v>
      </c>
      <c r="Q895" s="150" t="str">
        <f>IF(JRF!D908="","",IF(IFERROR(VLOOKUP(JRF!D908,Checks!N:P,3,0),0)="A","","Inactive account in Use"))</f>
        <v/>
      </c>
      <c r="R895" t="str">
        <f>IFERROR(IF('Journal Template'!C1307="","",IF(IFERROR(VLOOKUP('Journal Template'!C1307,Checks!N:P,3,0),0)="A","","Inactive account in Use")),"")</f>
        <v/>
      </c>
      <c r="S895" t="s">
        <v>4960</v>
      </c>
      <c r="T895" t="s">
        <v>386</v>
      </c>
      <c r="U895" t="s">
        <v>68</v>
      </c>
      <c r="V895" s="150" t="str">
        <f>IF(JRF!C908="","",IF(IFERROR(VLOOKUP(JRF!C908,Checks!S:U,3,0),0)="A","Entry with System fund Dept",""))</f>
        <v/>
      </c>
      <c r="W895" t="str">
        <f>IFERROR(IF('Journal Template'!D1307="","",IF(IFERROR(VLOOKUP('Journal Template'!D1307,Checks!S:U,3,0),0)="A","Entry with System fund Dept","")),"")</f>
        <v/>
      </c>
      <c r="X895" t="s">
        <v>4961</v>
      </c>
      <c r="Y895" t="s">
        <v>389</v>
      </c>
      <c r="Z895" t="s">
        <v>4962</v>
      </c>
      <c r="AA895" t="s">
        <v>391</v>
      </c>
      <c r="AB895" t="s">
        <v>125</v>
      </c>
      <c r="AC895" s="150" t="str">
        <f>IFERROR(IF(JRF!C908="","",IF(AND(VLOOKUP(JRF!C908,X:AA,4,0)=JRF!B908,VLOOKUP(JRF!C908,X:Y,2,0)="A"),"","Inactive Dept Combo Error")),"Inactive Dept Combo Error")</f>
        <v/>
      </c>
      <c r="AD895" t="str">
        <f>IFERROR(IF('Journal Template'!D1307="","",IF(AND(VLOOKUP('Journal Template'!D1307,X:AA,4,0)='Journal Template'!A1307,VLOOKUP('Journal Template'!D1307,X:Y,2,0)="A"),"","Inactive Dept Combo Error")),"")</f>
        <v/>
      </c>
      <c r="AK895" s="150" t="str">
        <f>IF(JRF!B908="","",IF(JRF!B908=IFERROR(VLOOKUP(JRF!B908,Checks!AI:AI,1,0),0),"Entry in Branch/Satellite BU's",""))</f>
        <v/>
      </c>
      <c r="AL895" t="str">
        <f>IFERROR(IF('Journal Template'!A1307="","",IF('Journal Template'!A1307=IFERROR(VLOOKUP('Journal Template'!A1307,Checks!AI:AI,1,0),0),"Entry in Branch/Satellite BU's","")),"")</f>
        <v/>
      </c>
      <c r="AO895" s="171"/>
      <c r="AP895" s="171"/>
      <c r="AQ895" s="171"/>
      <c r="AR895" s="171"/>
      <c r="CI895" t="str">
        <f>IF(JRF!F908&gt;0,"",IF(JRF!B908="","",IF(LEFT(JRF!B908,1)=IFERROR(VLOOKUP(LEFT(JRF!B908,1),$CF$2:$CF$5,1,0),0),"Product Code Required",IF(JRF!C908="","",IF(JRF!C908=IFERROR(VLOOKUP(JRF!C908,$CH:$CH,1,0),0),"Product Code Required","NA")))))</f>
        <v/>
      </c>
      <c r="CJ895" t="str">
        <f>IF(JRF!AV908&gt;0,"",IF(JRF!Q908="","",IF(LEFT(JRF!Q908,1)=IFERROR(VLOOKUP(LEFT(JRF!Q908,1),$CF$2:$CF$5,1,0),0),"Product Code Required",IF(JRF!V908="","",IF(JRF!V908=IFERROR(VLOOKUP(JRF!V908,$CH:$CH,1,0),0),"Product Code Required","NA")))))</f>
        <v/>
      </c>
      <c r="CK895" t="str">
        <f>IFERROR(IF(LEN('Journal Template'!F906)&gt;0,"",IF('Journal Template'!A906="","",IF(LEFT('Journal Template'!A906,1)=IFERROR(VLOOKUP(LEFT('Journal Template'!A906,1),Checks!$CF$2:$CF$5,1,0),0),"Product Code Required",IF('Journal Template'!D906="","",IF('Journal Template'!D906=IFERROR(VLOOKUP('Journal Template'!D906,Checks!$CH:$CH,1,0),0),"Product Code Required","NA"))))),"")</f>
        <v/>
      </c>
    </row>
    <row r="896" spans="14:89">
      <c r="N896" t="s">
        <v>4963</v>
      </c>
      <c r="O896" t="s">
        <v>4964</v>
      </c>
      <c r="P896" t="s">
        <v>386</v>
      </c>
      <c r="Q896" s="150" t="str">
        <f>IF(JRF!D909="","",IF(IFERROR(VLOOKUP(JRF!D909,Checks!N:P,3,0),0)="A","","Inactive account in Use"))</f>
        <v/>
      </c>
      <c r="R896" t="str">
        <f>IFERROR(IF('Journal Template'!C1308="","",IF(IFERROR(VLOOKUP('Journal Template'!C1308,Checks!N:P,3,0),0)="A","","Inactive account in Use")),"")</f>
        <v/>
      </c>
      <c r="S896" t="s">
        <v>4965</v>
      </c>
      <c r="T896" t="s">
        <v>386</v>
      </c>
      <c r="U896" t="s">
        <v>68</v>
      </c>
      <c r="V896" s="150" t="str">
        <f>IF(JRF!C909="","",IF(IFERROR(VLOOKUP(JRF!C909,Checks!S:U,3,0),0)="A","Entry with System fund Dept",""))</f>
        <v/>
      </c>
      <c r="W896" t="str">
        <f>IFERROR(IF('Journal Template'!D1308="","",IF(IFERROR(VLOOKUP('Journal Template'!D1308,Checks!S:U,3,0),0)="A","Entry with System fund Dept","")),"")</f>
        <v/>
      </c>
      <c r="X896" t="s">
        <v>4966</v>
      </c>
      <c r="Y896" t="s">
        <v>389</v>
      </c>
      <c r="Z896" t="s">
        <v>4967</v>
      </c>
      <c r="AA896" t="s">
        <v>391</v>
      </c>
      <c r="AB896" t="s">
        <v>125</v>
      </c>
      <c r="AC896" s="150" t="str">
        <f>IFERROR(IF(JRF!C909="","",IF(AND(VLOOKUP(JRF!C909,X:AA,4,0)=JRF!B909,VLOOKUP(JRF!C909,X:Y,2,0)="A"),"","Inactive Dept Combo Error")),"Inactive Dept Combo Error")</f>
        <v/>
      </c>
      <c r="AD896" t="str">
        <f>IFERROR(IF('Journal Template'!D1308="","",IF(AND(VLOOKUP('Journal Template'!D1308,X:AA,4,0)='Journal Template'!A1308,VLOOKUP('Journal Template'!D1308,X:Y,2,0)="A"),"","Inactive Dept Combo Error")),"")</f>
        <v/>
      </c>
      <c r="AK896" s="150" t="str">
        <f>IF(JRF!B909="","",IF(JRF!B909=IFERROR(VLOOKUP(JRF!B909,Checks!AI:AI,1,0),0),"Entry in Branch/Satellite BU's",""))</f>
        <v/>
      </c>
      <c r="AL896" t="str">
        <f>IFERROR(IF('Journal Template'!A1308="","",IF('Journal Template'!A1308=IFERROR(VLOOKUP('Journal Template'!A1308,Checks!AI:AI,1,0),0),"Entry in Branch/Satellite BU's","")),"")</f>
        <v/>
      </c>
      <c r="AO896" s="171"/>
      <c r="AP896" s="171"/>
      <c r="AQ896" s="171"/>
      <c r="AR896" s="171"/>
      <c r="CI896" t="str">
        <f>IF(JRF!F909&gt;0,"",IF(JRF!B909="","",IF(LEFT(JRF!B909,1)=IFERROR(VLOOKUP(LEFT(JRF!B909,1),$CF$2:$CF$5,1,0),0),"Product Code Required",IF(JRF!C909="","",IF(JRF!C909=IFERROR(VLOOKUP(JRF!C909,$CH:$CH,1,0),0),"Product Code Required","NA")))))</f>
        <v/>
      </c>
      <c r="CJ896" t="str">
        <f>IF(JRF!AV909&gt;0,"",IF(JRF!Q909="","",IF(LEFT(JRF!Q909,1)=IFERROR(VLOOKUP(LEFT(JRF!Q909,1),$CF$2:$CF$5,1,0),0),"Product Code Required",IF(JRF!V909="","",IF(JRF!V909=IFERROR(VLOOKUP(JRF!V909,$CH:$CH,1,0),0),"Product Code Required","NA")))))</f>
        <v/>
      </c>
      <c r="CK896" t="str">
        <f>IFERROR(IF(LEN('Journal Template'!F907)&gt;0,"",IF('Journal Template'!A907="","",IF(LEFT('Journal Template'!A907,1)=IFERROR(VLOOKUP(LEFT('Journal Template'!A907,1),Checks!$CF$2:$CF$5,1,0),0),"Product Code Required",IF('Journal Template'!D907="","",IF('Journal Template'!D907=IFERROR(VLOOKUP('Journal Template'!D907,Checks!$CH:$CH,1,0),0),"Product Code Required","NA"))))),"")</f>
        <v/>
      </c>
    </row>
    <row r="897" spans="14:89">
      <c r="N897" t="s">
        <v>4968</v>
      </c>
      <c r="O897" t="s">
        <v>4969</v>
      </c>
      <c r="P897" t="s">
        <v>386</v>
      </c>
      <c r="Q897" s="150" t="str">
        <f>IF(JRF!D910="","",IF(IFERROR(VLOOKUP(JRF!D910,Checks!N:P,3,0),0)="A","","Inactive account in Use"))</f>
        <v/>
      </c>
      <c r="R897" t="str">
        <f>IFERROR(IF('Journal Template'!C1309="","",IF(IFERROR(VLOOKUP('Journal Template'!C1309,Checks!N:P,3,0),0)="A","","Inactive account in Use")),"")</f>
        <v/>
      </c>
      <c r="S897" t="s">
        <v>4970</v>
      </c>
      <c r="T897" t="s">
        <v>386</v>
      </c>
      <c r="U897" t="s">
        <v>68</v>
      </c>
      <c r="V897" s="150" t="str">
        <f>IF(JRF!C910="","",IF(IFERROR(VLOOKUP(JRF!C910,Checks!S:U,3,0),0)="A","Entry with System fund Dept",""))</f>
        <v/>
      </c>
      <c r="W897" t="str">
        <f>IFERROR(IF('Journal Template'!D1309="","",IF(IFERROR(VLOOKUP('Journal Template'!D1309,Checks!S:U,3,0),0)="A","Entry with System fund Dept","")),"")</f>
        <v/>
      </c>
      <c r="X897" t="s">
        <v>4971</v>
      </c>
      <c r="Y897" t="s">
        <v>389</v>
      </c>
      <c r="Z897" t="s">
        <v>4972</v>
      </c>
      <c r="AA897" t="s">
        <v>391</v>
      </c>
      <c r="AB897" t="s">
        <v>125</v>
      </c>
      <c r="AC897" s="150" t="str">
        <f>IFERROR(IF(JRF!C910="","",IF(AND(VLOOKUP(JRF!C910,X:AA,4,0)=JRF!B910,VLOOKUP(JRF!C910,X:Y,2,0)="A"),"","Inactive Dept Combo Error")),"Inactive Dept Combo Error")</f>
        <v/>
      </c>
      <c r="AD897" t="str">
        <f>IFERROR(IF('Journal Template'!D1309="","",IF(AND(VLOOKUP('Journal Template'!D1309,X:AA,4,0)='Journal Template'!A1309,VLOOKUP('Journal Template'!D1309,X:Y,2,0)="A"),"","Inactive Dept Combo Error")),"")</f>
        <v/>
      </c>
      <c r="AK897" s="150" t="str">
        <f>IF(JRF!B910="","",IF(JRF!B910=IFERROR(VLOOKUP(JRF!B910,Checks!AI:AI,1,0),0),"Entry in Branch/Satellite BU's",""))</f>
        <v/>
      </c>
      <c r="AL897" t="str">
        <f>IFERROR(IF('Journal Template'!A1309="","",IF('Journal Template'!A1309=IFERROR(VLOOKUP('Journal Template'!A1309,Checks!AI:AI,1,0),0),"Entry in Branch/Satellite BU's","")),"")</f>
        <v/>
      </c>
      <c r="AO897" s="171"/>
      <c r="AP897" s="171"/>
      <c r="AQ897" s="171"/>
      <c r="AR897" s="171"/>
      <c r="CI897" t="str">
        <f>IF(JRF!F910&gt;0,"",IF(JRF!B910="","",IF(LEFT(JRF!B910,1)=IFERROR(VLOOKUP(LEFT(JRF!B910,1),$CF$2:$CF$5,1,0),0),"Product Code Required",IF(JRF!C910="","",IF(JRF!C910=IFERROR(VLOOKUP(JRF!C910,$CH:$CH,1,0),0),"Product Code Required","NA")))))</f>
        <v/>
      </c>
      <c r="CJ897" t="str">
        <f>IF(JRF!AV910&gt;0,"",IF(JRF!Q910="","",IF(LEFT(JRF!Q910,1)=IFERROR(VLOOKUP(LEFT(JRF!Q910,1),$CF$2:$CF$5,1,0),0),"Product Code Required",IF(JRF!V910="","",IF(JRF!V910=IFERROR(VLOOKUP(JRF!V910,$CH:$CH,1,0),0),"Product Code Required","NA")))))</f>
        <v/>
      </c>
      <c r="CK897" t="str">
        <f>IFERROR(IF(LEN('Journal Template'!F908)&gt;0,"",IF('Journal Template'!A908="","",IF(LEFT('Journal Template'!A908,1)=IFERROR(VLOOKUP(LEFT('Journal Template'!A908,1),Checks!$CF$2:$CF$5,1,0),0),"Product Code Required",IF('Journal Template'!D908="","",IF('Journal Template'!D908=IFERROR(VLOOKUP('Journal Template'!D908,Checks!$CH:$CH,1,0),0),"Product Code Required","NA"))))),"")</f>
        <v/>
      </c>
    </row>
    <row r="898" spans="14:89">
      <c r="N898" t="s">
        <v>4973</v>
      </c>
      <c r="O898" t="s">
        <v>4974</v>
      </c>
      <c r="P898" t="s">
        <v>386</v>
      </c>
      <c r="Q898" s="150" t="str">
        <f>IF(JRF!D911="","",IF(IFERROR(VLOOKUP(JRF!D911,Checks!N:P,3,0),0)="A","","Inactive account in Use"))</f>
        <v/>
      </c>
      <c r="R898" t="str">
        <f>IFERROR(IF('Journal Template'!C1310="","",IF(IFERROR(VLOOKUP('Journal Template'!C1310,Checks!N:P,3,0),0)="A","","Inactive account in Use")),"")</f>
        <v/>
      </c>
      <c r="S898" t="s">
        <v>4975</v>
      </c>
      <c r="T898" t="s">
        <v>386</v>
      </c>
      <c r="U898" t="s">
        <v>68</v>
      </c>
      <c r="V898" s="150" t="str">
        <f>IF(JRF!C911="","",IF(IFERROR(VLOOKUP(JRF!C911,Checks!S:U,3,0),0)="A","Entry with System fund Dept",""))</f>
        <v/>
      </c>
      <c r="W898" t="str">
        <f>IFERROR(IF('Journal Template'!D1310="","",IF(IFERROR(VLOOKUP('Journal Template'!D1310,Checks!S:U,3,0),0)="A","Entry with System fund Dept","")),"")</f>
        <v/>
      </c>
      <c r="X898" t="s">
        <v>4976</v>
      </c>
      <c r="Y898" t="s">
        <v>389</v>
      </c>
      <c r="Z898" t="s">
        <v>4977</v>
      </c>
      <c r="AA898" t="s">
        <v>391</v>
      </c>
      <c r="AB898" t="s">
        <v>125</v>
      </c>
      <c r="AC898" s="150" t="str">
        <f>IFERROR(IF(JRF!C911="","",IF(AND(VLOOKUP(JRF!C911,X:AA,4,0)=JRF!B911,VLOOKUP(JRF!C911,X:Y,2,0)="A"),"","Inactive Dept Combo Error")),"Inactive Dept Combo Error")</f>
        <v/>
      </c>
      <c r="AD898" t="str">
        <f>IFERROR(IF('Journal Template'!D1310="","",IF(AND(VLOOKUP('Journal Template'!D1310,X:AA,4,0)='Journal Template'!A1310,VLOOKUP('Journal Template'!D1310,X:Y,2,0)="A"),"","Inactive Dept Combo Error")),"")</f>
        <v/>
      </c>
      <c r="AK898" s="150" t="str">
        <f>IF(JRF!B911="","",IF(JRF!B911=IFERROR(VLOOKUP(JRF!B911,Checks!AI:AI,1,0),0),"Entry in Branch/Satellite BU's",""))</f>
        <v/>
      </c>
      <c r="AL898" t="str">
        <f>IFERROR(IF('Journal Template'!A1310="","",IF('Journal Template'!A1310=IFERROR(VLOOKUP('Journal Template'!A1310,Checks!AI:AI,1,0),0),"Entry in Branch/Satellite BU's","")),"")</f>
        <v/>
      </c>
      <c r="AO898" s="171"/>
      <c r="AP898" s="171"/>
      <c r="AQ898" s="171"/>
      <c r="AR898" s="171"/>
      <c r="CI898" t="str">
        <f>IF(JRF!F911&gt;0,"",IF(JRF!B911="","",IF(LEFT(JRF!B911,1)=IFERROR(VLOOKUP(LEFT(JRF!B911,1),$CF$2:$CF$5,1,0),0),"Product Code Required",IF(JRF!C911="","",IF(JRF!C911=IFERROR(VLOOKUP(JRF!C911,$CH:$CH,1,0),0),"Product Code Required","NA")))))</f>
        <v/>
      </c>
      <c r="CJ898" t="str">
        <f>IF(JRF!AV911&gt;0,"",IF(JRF!Q911="","",IF(LEFT(JRF!Q911,1)=IFERROR(VLOOKUP(LEFT(JRF!Q911,1),$CF$2:$CF$5,1,0),0),"Product Code Required",IF(JRF!V911="","",IF(JRF!V911=IFERROR(VLOOKUP(JRF!V911,$CH:$CH,1,0),0),"Product Code Required","NA")))))</f>
        <v/>
      </c>
      <c r="CK898" t="str">
        <f>IFERROR(IF(LEN('Journal Template'!F909)&gt;0,"",IF('Journal Template'!A909="","",IF(LEFT('Journal Template'!A909,1)=IFERROR(VLOOKUP(LEFT('Journal Template'!A909,1),Checks!$CF$2:$CF$5,1,0),0),"Product Code Required",IF('Journal Template'!D909="","",IF('Journal Template'!D909=IFERROR(VLOOKUP('Journal Template'!D909,Checks!$CH:$CH,1,0),0),"Product Code Required","NA"))))),"")</f>
        <v/>
      </c>
    </row>
    <row r="899" spans="14:89">
      <c r="N899" t="s">
        <v>4978</v>
      </c>
      <c r="O899" t="s">
        <v>4979</v>
      </c>
      <c r="P899" t="s">
        <v>386</v>
      </c>
      <c r="Q899" s="150" t="str">
        <f>IF(JRF!D912="","",IF(IFERROR(VLOOKUP(JRF!D912,Checks!N:P,3,0),0)="A","","Inactive account in Use"))</f>
        <v/>
      </c>
      <c r="R899" t="str">
        <f>IFERROR(IF('Journal Template'!C1311="","",IF(IFERROR(VLOOKUP('Journal Template'!C1311,Checks!N:P,3,0),0)="A","","Inactive account in Use")),"")</f>
        <v/>
      </c>
      <c r="S899" t="s">
        <v>4980</v>
      </c>
      <c r="T899" t="s">
        <v>386</v>
      </c>
      <c r="U899" t="s">
        <v>68</v>
      </c>
      <c r="V899" s="150" t="str">
        <f>IF(JRF!C912="","",IF(IFERROR(VLOOKUP(JRF!C912,Checks!S:U,3,0),0)="A","Entry with System fund Dept",""))</f>
        <v/>
      </c>
      <c r="W899" t="str">
        <f>IFERROR(IF('Journal Template'!D1311="","",IF(IFERROR(VLOOKUP('Journal Template'!D1311,Checks!S:U,3,0),0)="A","Entry with System fund Dept","")),"")</f>
        <v/>
      </c>
      <c r="X899" t="s">
        <v>4981</v>
      </c>
      <c r="Y899" t="s">
        <v>389</v>
      </c>
      <c r="Z899" t="s">
        <v>4982</v>
      </c>
      <c r="AA899" t="s">
        <v>391</v>
      </c>
      <c r="AB899" t="s">
        <v>125</v>
      </c>
      <c r="AC899" s="150" t="str">
        <f>IFERROR(IF(JRF!C912="","",IF(AND(VLOOKUP(JRF!C912,X:AA,4,0)=JRF!B912,VLOOKUP(JRF!C912,X:Y,2,0)="A"),"","Inactive Dept Combo Error")),"Inactive Dept Combo Error")</f>
        <v/>
      </c>
      <c r="AD899" t="str">
        <f>IFERROR(IF('Journal Template'!D1311="","",IF(AND(VLOOKUP('Journal Template'!D1311,X:AA,4,0)='Journal Template'!A1311,VLOOKUP('Journal Template'!D1311,X:Y,2,0)="A"),"","Inactive Dept Combo Error")),"")</f>
        <v/>
      </c>
      <c r="AK899" s="150" t="str">
        <f>IF(JRF!B912="","",IF(JRF!B912=IFERROR(VLOOKUP(JRF!B912,Checks!AI:AI,1,0),0),"Entry in Branch/Satellite BU's",""))</f>
        <v/>
      </c>
      <c r="AL899" t="str">
        <f>IFERROR(IF('Journal Template'!A1311="","",IF('Journal Template'!A1311=IFERROR(VLOOKUP('Journal Template'!A1311,Checks!AI:AI,1,0),0),"Entry in Branch/Satellite BU's","")),"")</f>
        <v/>
      </c>
      <c r="AO899" s="171"/>
      <c r="AP899" s="171"/>
      <c r="AQ899" s="171"/>
      <c r="AR899" s="171"/>
      <c r="CI899" t="str">
        <f>IF(JRF!F912&gt;0,"",IF(JRF!B912="","",IF(LEFT(JRF!B912,1)=IFERROR(VLOOKUP(LEFT(JRF!B912,1),$CF$2:$CF$5,1,0),0),"Product Code Required",IF(JRF!C912="","",IF(JRF!C912=IFERROR(VLOOKUP(JRF!C912,$CH:$CH,1,0),0),"Product Code Required","NA")))))</f>
        <v/>
      </c>
      <c r="CJ899" t="str">
        <f>IF(JRF!AV912&gt;0,"",IF(JRF!Q912="","",IF(LEFT(JRF!Q912,1)=IFERROR(VLOOKUP(LEFT(JRF!Q912,1),$CF$2:$CF$5,1,0),0),"Product Code Required",IF(JRF!V912="","",IF(JRF!V912=IFERROR(VLOOKUP(JRF!V912,$CH:$CH,1,0),0),"Product Code Required","NA")))))</f>
        <v/>
      </c>
      <c r="CK899" t="str">
        <f>IFERROR(IF(LEN('Journal Template'!F910)&gt;0,"",IF('Journal Template'!A910="","",IF(LEFT('Journal Template'!A910,1)=IFERROR(VLOOKUP(LEFT('Journal Template'!A910,1),Checks!$CF$2:$CF$5,1,0),0),"Product Code Required",IF('Journal Template'!D910="","",IF('Journal Template'!D910=IFERROR(VLOOKUP('Journal Template'!D910,Checks!$CH:$CH,1,0),0),"Product Code Required","NA"))))),"")</f>
        <v/>
      </c>
    </row>
    <row r="900" spans="14:89">
      <c r="N900" t="s">
        <v>4983</v>
      </c>
      <c r="O900" t="s">
        <v>4984</v>
      </c>
      <c r="P900" t="s">
        <v>386</v>
      </c>
      <c r="Q900" s="150" t="str">
        <f>IF(JRF!D913="","",IF(IFERROR(VLOOKUP(JRF!D913,Checks!N:P,3,0),0)="A","","Inactive account in Use"))</f>
        <v/>
      </c>
      <c r="R900" t="str">
        <f>IFERROR(IF('Journal Template'!C1312="","",IF(IFERROR(VLOOKUP('Journal Template'!C1312,Checks!N:P,3,0),0)="A","","Inactive account in Use")),"")</f>
        <v/>
      </c>
      <c r="S900" t="s">
        <v>4985</v>
      </c>
      <c r="T900" t="s">
        <v>386</v>
      </c>
      <c r="U900" t="s">
        <v>68</v>
      </c>
      <c r="V900" s="150" t="str">
        <f>IF(JRF!C913="","",IF(IFERROR(VLOOKUP(JRF!C913,Checks!S:U,3,0),0)="A","Entry with System fund Dept",""))</f>
        <v/>
      </c>
      <c r="W900" t="str">
        <f>IFERROR(IF('Journal Template'!D1312="","",IF(IFERROR(VLOOKUP('Journal Template'!D1312,Checks!S:U,3,0),0)="A","Entry with System fund Dept","")),"")</f>
        <v/>
      </c>
      <c r="X900" t="s">
        <v>4986</v>
      </c>
      <c r="Y900" t="s">
        <v>389</v>
      </c>
      <c r="Z900" t="s">
        <v>4987</v>
      </c>
      <c r="AA900" t="s">
        <v>391</v>
      </c>
      <c r="AB900" t="s">
        <v>125</v>
      </c>
      <c r="AC900" s="150" t="str">
        <f>IFERROR(IF(JRF!C913="","",IF(AND(VLOOKUP(JRF!C913,X:AA,4,0)=JRF!B913,VLOOKUP(JRF!C913,X:Y,2,0)="A"),"","Inactive Dept Combo Error")),"Inactive Dept Combo Error")</f>
        <v/>
      </c>
      <c r="AD900" t="str">
        <f>IFERROR(IF('Journal Template'!D1312="","",IF(AND(VLOOKUP('Journal Template'!D1312,X:AA,4,0)='Journal Template'!A1312,VLOOKUP('Journal Template'!D1312,X:Y,2,0)="A"),"","Inactive Dept Combo Error")),"")</f>
        <v/>
      </c>
      <c r="AK900" s="150" t="str">
        <f>IF(JRF!B913="","",IF(JRF!B913=IFERROR(VLOOKUP(JRF!B913,Checks!AI:AI,1,0),0),"Entry in Branch/Satellite BU's",""))</f>
        <v/>
      </c>
      <c r="AL900" t="str">
        <f>IFERROR(IF('Journal Template'!A1312="","",IF('Journal Template'!A1312=IFERROR(VLOOKUP('Journal Template'!A1312,Checks!AI:AI,1,0),0),"Entry in Branch/Satellite BU's","")),"")</f>
        <v/>
      </c>
      <c r="AO900" s="171"/>
      <c r="AP900" s="171"/>
      <c r="AQ900" s="171"/>
      <c r="AR900" s="171"/>
      <c r="CI900" t="str">
        <f>IF(JRF!F913&gt;0,"",IF(JRF!B913="","",IF(LEFT(JRF!B913,1)=IFERROR(VLOOKUP(LEFT(JRF!B913,1),$CF$2:$CF$5,1,0),0),"Product Code Required",IF(JRF!C913="","",IF(JRF!C913=IFERROR(VLOOKUP(JRF!C913,$CH:$CH,1,0),0),"Product Code Required","NA")))))</f>
        <v/>
      </c>
      <c r="CJ900" t="str">
        <f>IF(JRF!AV913&gt;0,"",IF(JRF!Q913="","",IF(LEFT(JRF!Q913,1)=IFERROR(VLOOKUP(LEFT(JRF!Q913,1),$CF$2:$CF$5,1,0),0),"Product Code Required",IF(JRF!V913="","",IF(JRF!V913=IFERROR(VLOOKUP(JRF!V913,$CH:$CH,1,0),0),"Product Code Required","NA")))))</f>
        <v/>
      </c>
      <c r="CK900" t="str">
        <f>IFERROR(IF(LEN('Journal Template'!F911)&gt;0,"",IF('Journal Template'!A911="","",IF(LEFT('Journal Template'!A911,1)=IFERROR(VLOOKUP(LEFT('Journal Template'!A911,1),Checks!$CF$2:$CF$5,1,0),0),"Product Code Required",IF('Journal Template'!D911="","",IF('Journal Template'!D911=IFERROR(VLOOKUP('Journal Template'!D911,Checks!$CH:$CH,1,0),0),"Product Code Required","NA"))))),"")</f>
        <v/>
      </c>
    </row>
    <row r="901" spans="14:89">
      <c r="N901" t="s">
        <v>4988</v>
      </c>
      <c r="O901" t="s">
        <v>4989</v>
      </c>
      <c r="P901" t="s">
        <v>386</v>
      </c>
      <c r="Q901" s="150" t="str">
        <f>IF(JRF!D914="","",IF(IFERROR(VLOOKUP(JRF!D914,Checks!N:P,3,0),0)="A","","Inactive account in Use"))</f>
        <v/>
      </c>
      <c r="R901" t="str">
        <f>IFERROR(IF('Journal Template'!C1313="","",IF(IFERROR(VLOOKUP('Journal Template'!C1313,Checks!N:P,3,0),0)="A","","Inactive account in Use")),"")</f>
        <v/>
      </c>
      <c r="S901" t="s">
        <v>4990</v>
      </c>
      <c r="T901" t="s">
        <v>386</v>
      </c>
      <c r="U901" t="s">
        <v>68</v>
      </c>
      <c r="V901" s="150" t="str">
        <f>IF(JRF!C914="","",IF(IFERROR(VLOOKUP(JRF!C914,Checks!S:U,3,0),0)="A","Entry with System fund Dept",""))</f>
        <v/>
      </c>
      <c r="W901" t="str">
        <f>IFERROR(IF('Journal Template'!D1313="","",IF(IFERROR(VLOOKUP('Journal Template'!D1313,Checks!S:U,3,0),0)="A","Entry with System fund Dept","")),"")</f>
        <v/>
      </c>
      <c r="X901" t="s">
        <v>4991</v>
      </c>
      <c r="Y901" t="s">
        <v>386</v>
      </c>
      <c r="Z901" t="s">
        <v>4992</v>
      </c>
      <c r="AA901" t="s">
        <v>391</v>
      </c>
      <c r="AB901" t="s">
        <v>125</v>
      </c>
      <c r="AC901" s="150" t="str">
        <f>IFERROR(IF(JRF!C914="","",IF(AND(VLOOKUP(JRF!C914,X:AA,4,0)=JRF!B914,VLOOKUP(JRF!C914,X:Y,2,0)="A"),"","Inactive Dept Combo Error")),"Inactive Dept Combo Error")</f>
        <v/>
      </c>
      <c r="AD901" t="str">
        <f>IFERROR(IF('Journal Template'!D1313="","",IF(AND(VLOOKUP('Journal Template'!D1313,X:AA,4,0)='Journal Template'!A1313,VLOOKUP('Journal Template'!D1313,X:Y,2,0)="A"),"","Inactive Dept Combo Error")),"")</f>
        <v/>
      </c>
      <c r="AK901" s="150" t="str">
        <f>IF(JRF!B914="","",IF(JRF!B914=IFERROR(VLOOKUP(JRF!B914,Checks!AI:AI,1,0),0),"Entry in Branch/Satellite BU's",""))</f>
        <v/>
      </c>
      <c r="AL901" t="str">
        <f>IFERROR(IF('Journal Template'!A1313="","",IF('Journal Template'!A1313=IFERROR(VLOOKUP('Journal Template'!A1313,Checks!AI:AI,1,0),0),"Entry in Branch/Satellite BU's","")),"")</f>
        <v/>
      </c>
      <c r="AO901" s="171"/>
      <c r="AP901" s="171"/>
      <c r="AQ901" s="171"/>
      <c r="AR901" s="171"/>
      <c r="CI901" t="str">
        <f>IF(JRF!F914&gt;0,"",IF(JRF!B914="","",IF(LEFT(JRF!B914,1)=IFERROR(VLOOKUP(LEFT(JRF!B914,1),$CF$2:$CF$5,1,0),0),"Product Code Required",IF(JRF!C914="","",IF(JRF!C914=IFERROR(VLOOKUP(JRF!C914,$CH:$CH,1,0),0),"Product Code Required","NA")))))</f>
        <v/>
      </c>
      <c r="CJ901" t="str">
        <f>IF(JRF!AV914&gt;0,"",IF(JRF!Q914="","",IF(LEFT(JRF!Q914,1)=IFERROR(VLOOKUP(LEFT(JRF!Q914,1),$CF$2:$CF$5,1,0),0),"Product Code Required",IF(JRF!V914="","",IF(JRF!V914=IFERROR(VLOOKUP(JRF!V914,$CH:$CH,1,0),0),"Product Code Required","NA")))))</f>
        <v/>
      </c>
      <c r="CK901" t="str">
        <f>IFERROR(IF(LEN('Journal Template'!F912)&gt;0,"",IF('Journal Template'!A912="","",IF(LEFT('Journal Template'!A912,1)=IFERROR(VLOOKUP(LEFT('Journal Template'!A912,1),Checks!$CF$2:$CF$5,1,0),0),"Product Code Required",IF('Journal Template'!D912="","",IF('Journal Template'!D912=IFERROR(VLOOKUP('Journal Template'!D912,Checks!$CH:$CH,1,0),0),"Product Code Required","NA"))))),"")</f>
        <v/>
      </c>
    </row>
    <row r="902" spans="14:89">
      <c r="N902" t="s">
        <v>4993</v>
      </c>
      <c r="O902" t="s">
        <v>4994</v>
      </c>
      <c r="P902" t="s">
        <v>386</v>
      </c>
      <c r="Q902" s="150" t="str">
        <f>IF(JRF!D915="","",IF(IFERROR(VLOOKUP(JRF!D915,Checks!N:P,3,0),0)="A","","Inactive account in Use"))</f>
        <v/>
      </c>
      <c r="R902" t="str">
        <f>IFERROR(IF('Journal Template'!C1314="","",IF(IFERROR(VLOOKUP('Journal Template'!C1314,Checks!N:P,3,0),0)="A","","Inactive account in Use")),"")</f>
        <v/>
      </c>
      <c r="S902" t="s">
        <v>4995</v>
      </c>
      <c r="T902" t="s">
        <v>386</v>
      </c>
      <c r="U902" t="s">
        <v>68</v>
      </c>
      <c r="V902" s="150" t="str">
        <f>IF(JRF!C915="","",IF(IFERROR(VLOOKUP(JRF!C915,Checks!S:U,3,0),0)="A","Entry with System fund Dept",""))</f>
        <v/>
      </c>
      <c r="W902" t="str">
        <f>IFERROR(IF('Journal Template'!D1314="","",IF(IFERROR(VLOOKUP('Journal Template'!D1314,Checks!S:U,3,0),0)="A","Entry with System fund Dept","")),"")</f>
        <v/>
      </c>
      <c r="X902" t="s">
        <v>4996</v>
      </c>
      <c r="Y902" t="s">
        <v>386</v>
      </c>
      <c r="Z902" t="s">
        <v>4997</v>
      </c>
      <c r="AA902" t="s">
        <v>391</v>
      </c>
      <c r="AB902" t="s">
        <v>125</v>
      </c>
      <c r="AC902" s="150" t="str">
        <f>IFERROR(IF(JRF!C915="","",IF(AND(VLOOKUP(JRF!C915,X:AA,4,0)=JRF!B915,VLOOKUP(JRF!C915,X:Y,2,0)="A"),"","Inactive Dept Combo Error")),"Inactive Dept Combo Error")</f>
        <v/>
      </c>
      <c r="AD902" t="str">
        <f>IFERROR(IF('Journal Template'!D1314="","",IF(AND(VLOOKUP('Journal Template'!D1314,X:AA,4,0)='Journal Template'!A1314,VLOOKUP('Journal Template'!D1314,X:Y,2,0)="A"),"","Inactive Dept Combo Error")),"")</f>
        <v/>
      </c>
      <c r="AK902" s="150" t="str">
        <f>IF(JRF!B915="","",IF(JRF!B915=IFERROR(VLOOKUP(JRF!B915,Checks!AI:AI,1,0),0),"Entry in Branch/Satellite BU's",""))</f>
        <v/>
      </c>
      <c r="AL902" t="str">
        <f>IFERROR(IF('Journal Template'!A1314="","",IF('Journal Template'!A1314=IFERROR(VLOOKUP('Journal Template'!A1314,Checks!AI:AI,1,0),0),"Entry in Branch/Satellite BU's","")),"")</f>
        <v/>
      </c>
      <c r="AO902" s="171"/>
      <c r="AP902" s="171"/>
      <c r="AQ902" s="171"/>
      <c r="AR902" s="171"/>
      <c r="CI902" t="str">
        <f>IF(JRF!F915&gt;0,"",IF(JRF!B915="","",IF(LEFT(JRF!B915,1)=IFERROR(VLOOKUP(LEFT(JRF!B915,1),$CF$2:$CF$5,1,0),0),"Product Code Required",IF(JRF!C915="","",IF(JRF!C915=IFERROR(VLOOKUP(JRF!C915,$CH:$CH,1,0),0),"Product Code Required","NA")))))</f>
        <v/>
      </c>
      <c r="CJ902" t="str">
        <f>IF(JRF!AV915&gt;0,"",IF(JRF!Q915="","",IF(LEFT(JRF!Q915,1)=IFERROR(VLOOKUP(LEFT(JRF!Q915,1),$CF$2:$CF$5,1,0),0),"Product Code Required",IF(JRF!V915="","",IF(JRF!V915=IFERROR(VLOOKUP(JRF!V915,$CH:$CH,1,0),0),"Product Code Required","NA")))))</f>
        <v/>
      </c>
      <c r="CK902" t="str">
        <f>IFERROR(IF(LEN('Journal Template'!F913)&gt;0,"",IF('Journal Template'!A913="","",IF(LEFT('Journal Template'!A913,1)=IFERROR(VLOOKUP(LEFT('Journal Template'!A913,1),Checks!$CF$2:$CF$5,1,0),0),"Product Code Required",IF('Journal Template'!D913="","",IF('Journal Template'!D913=IFERROR(VLOOKUP('Journal Template'!D913,Checks!$CH:$CH,1,0),0),"Product Code Required","NA"))))),"")</f>
        <v/>
      </c>
    </row>
    <row r="903" spans="14:89">
      <c r="N903" t="s">
        <v>4998</v>
      </c>
      <c r="O903" t="s">
        <v>4999</v>
      </c>
      <c r="P903" t="s">
        <v>386</v>
      </c>
      <c r="Q903" s="150" t="str">
        <f>IF(JRF!D916="","",IF(IFERROR(VLOOKUP(JRF!D916,Checks!N:P,3,0),0)="A","","Inactive account in Use"))</f>
        <v/>
      </c>
      <c r="R903" t="str">
        <f>IFERROR(IF('Journal Template'!C1315="","",IF(IFERROR(VLOOKUP('Journal Template'!C1315,Checks!N:P,3,0),0)="A","","Inactive account in Use")),"")</f>
        <v/>
      </c>
      <c r="S903" t="s">
        <v>5000</v>
      </c>
      <c r="T903" t="s">
        <v>386</v>
      </c>
      <c r="U903" t="s">
        <v>68</v>
      </c>
      <c r="V903" s="150" t="str">
        <f>IF(JRF!C916="","",IF(IFERROR(VLOOKUP(JRF!C916,Checks!S:U,3,0),0)="A","Entry with System fund Dept",""))</f>
        <v/>
      </c>
      <c r="W903" t="str">
        <f>IFERROR(IF('Journal Template'!D1315="","",IF(IFERROR(VLOOKUP('Journal Template'!D1315,Checks!S:U,3,0),0)="A","Entry with System fund Dept","")),"")</f>
        <v/>
      </c>
      <c r="X903" t="s">
        <v>3915</v>
      </c>
      <c r="Y903" t="s">
        <v>386</v>
      </c>
      <c r="Z903" t="s">
        <v>5001</v>
      </c>
      <c r="AA903" t="s">
        <v>5002</v>
      </c>
      <c r="AB903" t="s">
        <v>125</v>
      </c>
      <c r="AC903" s="150" t="str">
        <f>IFERROR(IF(JRF!C916="","",IF(AND(VLOOKUP(JRF!C916,X:AA,4,0)=JRF!B916,VLOOKUP(JRF!C916,X:Y,2,0)="A"),"","Inactive Dept Combo Error")),"Inactive Dept Combo Error")</f>
        <v/>
      </c>
      <c r="AD903" t="str">
        <f>IFERROR(IF('Journal Template'!D1315="","",IF(AND(VLOOKUP('Journal Template'!D1315,X:AA,4,0)='Journal Template'!A1315,VLOOKUP('Journal Template'!D1315,X:Y,2,0)="A"),"","Inactive Dept Combo Error")),"")</f>
        <v/>
      </c>
      <c r="AK903" s="150" t="str">
        <f>IF(JRF!B916="","",IF(JRF!B916=IFERROR(VLOOKUP(JRF!B916,Checks!AI:AI,1,0),0),"Entry in Branch/Satellite BU's",""))</f>
        <v/>
      </c>
      <c r="AL903" t="str">
        <f>IFERROR(IF('Journal Template'!A1315="","",IF('Journal Template'!A1315=IFERROR(VLOOKUP('Journal Template'!A1315,Checks!AI:AI,1,0),0),"Entry in Branch/Satellite BU's","")),"")</f>
        <v/>
      </c>
      <c r="AO903" s="171"/>
      <c r="AP903" s="171"/>
      <c r="AQ903" s="171"/>
      <c r="AR903" s="171"/>
      <c r="CI903" t="str">
        <f>IF(JRF!F916&gt;0,"",IF(JRF!B916="","",IF(LEFT(JRF!B916,1)=IFERROR(VLOOKUP(LEFT(JRF!B916,1),$CF$2:$CF$5,1,0),0),"Product Code Required",IF(JRF!C916="","",IF(JRF!C916=IFERROR(VLOOKUP(JRF!C916,$CH:$CH,1,0),0),"Product Code Required","NA")))))</f>
        <v/>
      </c>
      <c r="CJ903" t="str">
        <f>IF(JRF!AV916&gt;0,"",IF(JRF!Q916="","",IF(LEFT(JRF!Q916,1)=IFERROR(VLOOKUP(LEFT(JRF!Q916,1),$CF$2:$CF$5,1,0),0),"Product Code Required",IF(JRF!V916="","",IF(JRF!V916=IFERROR(VLOOKUP(JRF!V916,$CH:$CH,1,0),0),"Product Code Required","NA")))))</f>
        <v/>
      </c>
      <c r="CK903" t="str">
        <f>IFERROR(IF(LEN('Journal Template'!F914)&gt;0,"",IF('Journal Template'!A914="","",IF(LEFT('Journal Template'!A914,1)=IFERROR(VLOOKUP(LEFT('Journal Template'!A914,1),Checks!$CF$2:$CF$5,1,0),0),"Product Code Required",IF('Journal Template'!D914="","",IF('Journal Template'!D914=IFERROR(VLOOKUP('Journal Template'!D914,Checks!$CH:$CH,1,0),0),"Product Code Required","NA"))))),"")</f>
        <v/>
      </c>
    </row>
    <row r="904" spans="14:89">
      <c r="N904" t="s">
        <v>5003</v>
      </c>
      <c r="O904" t="s">
        <v>5004</v>
      </c>
      <c r="P904" t="s">
        <v>386</v>
      </c>
      <c r="Q904" s="150" t="str">
        <f>IF(JRF!D917="","",IF(IFERROR(VLOOKUP(JRF!D917,Checks!N:P,3,0),0)="A","","Inactive account in Use"))</f>
        <v/>
      </c>
      <c r="R904" t="str">
        <f>IFERROR(IF('Journal Template'!C1316="","",IF(IFERROR(VLOOKUP('Journal Template'!C1316,Checks!N:P,3,0),0)="A","","Inactive account in Use")),"")</f>
        <v/>
      </c>
      <c r="S904" t="s">
        <v>5005</v>
      </c>
      <c r="T904" t="s">
        <v>386</v>
      </c>
      <c r="U904" t="s">
        <v>68</v>
      </c>
      <c r="V904" s="150" t="str">
        <f>IF(JRF!C917="","",IF(IFERROR(VLOOKUP(JRF!C917,Checks!S:U,3,0),0)="A","Entry with System fund Dept",""))</f>
        <v/>
      </c>
      <c r="W904" t="str">
        <f>IFERROR(IF('Journal Template'!D1316="","",IF(IFERROR(VLOOKUP('Journal Template'!D1316,Checks!S:U,3,0),0)="A","Entry with System fund Dept","")),"")</f>
        <v/>
      </c>
      <c r="X904" t="s">
        <v>5006</v>
      </c>
      <c r="Y904" t="s">
        <v>389</v>
      </c>
      <c r="Z904" t="s">
        <v>5007</v>
      </c>
      <c r="AA904" t="s">
        <v>5008</v>
      </c>
      <c r="AB904" t="s">
        <v>125</v>
      </c>
      <c r="AC904" s="150" t="str">
        <f>IFERROR(IF(JRF!C917="","",IF(AND(VLOOKUP(JRF!C917,X:AA,4,0)=JRF!B917,VLOOKUP(JRF!C917,X:Y,2,0)="A"),"","Inactive Dept Combo Error")),"Inactive Dept Combo Error")</f>
        <v/>
      </c>
      <c r="AD904" t="str">
        <f>IFERROR(IF('Journal Template'!D1316="","",IF(AND(VLOOKUP('Journal Template'!D1316,X:AA,4,0)='Journal Template'!A1316,VLOOKUP('Journal Template'!D1316,X:Y,2,0)="A"),"","Inactive Dept Combo Error")),"")</f>
        <v/>
      </c>
      <c r="AK904" s="150" t="str">
        <f>IF(JRF!B917="","",IF(JRF!B917=IFERROR(VLOOKUP(JRF!B917,Checks!AI:AI,1,0),0),"Entry in Branch/Satellite BU's",""))</f>
        <v/>
      </c>
      <c r="AL904" t="str">
        <f>IFERROR(IF('Journal Template'!A1316="","",IF('Journal Template'!A1316=IFERROR(VLOOKUP('Journal Template'!A1316,Checks!AI:AI,1,0),0),"Entry in Branch/Satellite BU's","")),"")</f>
        <v/>
      </c>
      <c r="AO904" s="171"/>
      <c r="AP904" s="171"/>
      <c r="AQ904" s="171"/>
      <c r="AR904" s="171"/>
      <c r="CI904" t="str">
        <f>IF(JRF!F917&gt;0,"",IF(JRF!B917="","",IF(LEFT(JRF!B917,1)=IFERROR(VLOOKUP(LEFT(JRF!B917,1),$CF$2:$CF$5,1,0),0),"Product Code Required",IF(JRF!C917="","",IF(JRF!C917=IFERROR(VLOOKUP(JRF!C917,$CH:$CH,1,0),0),"Product Code Required","NA")))))</f>
        <v/>
      </c>
      <c r="CJ904" t="str">
        <f>IF(JRF!AV917&gt;0,"",IF(JRF!Q917="","",IF(LEFT(JRF!Q917,1)=IFERROR(VLOOKUP(LEFT(JRF!Q917,1),$CF$2:$CF$5,1,0),0),"Product Code Required",IF(JRF!V917="","",IF(JRF!V917=IFERROR(VLOOKUP(JRF!V917,$CH:$CH,1,0),0),"Product Code Required","NA")))))</f>
        <v/>
      </c>
      <c r="CK904" t="str">
        <f>IFERROR(IF(LEN('Journal Template'!F915)&gt;0,"",IF('Journal Template'!A915="","",IF(LEFT('Journal Template'!A915,1)=IFERROR(VLOOKUP(LEFT('Journal Template'!A915,1),Checks!$CF$2:$CF$5,1,0),0),"Product Code Required",IF('Journal Template'!D915="","",IF('Journal Template'!D915=IFERROR(VLOOKUP('Journal Template'!D915,Checks!$CH:$CH,1,0),0),"Product Code Required","NA"))))),"")</f>
        <v/>
      </c>
    </row>
    <row r="905" spans="14:89">
      <c r="N905" t="s">
        <v>5009</v>
      </c>
      <c r="O905" t="s">
        <v>5010</v>
      </c>
      <c r="P905" t="s">
        <v>386</v>
      </c>
      <c r="Q905" s="150" t="str">
        <f>IF(JRF!D918="","",IF(IFERROR(VLOOKUP(JRF!D918,Checks!N:P,3,0),0)="A","","Inactive account in Use"))</f>
        <v/>
      </c>
      <c r="R905" t="str">
        <f>IFERROR(IF('Journal Template'!C1317="","",IF(IFERROR(VLOOKUP('Journal Template'!C1317,Checks!N:P,3,0),0)="A","","Inactive account in Use")),"")</f>
        <v/>
      </c>
      <c r="S905" t="s">
        <v>5011</v>
      </c>
      <c r="T905" t="s">
        <v>386</v>
      </c>
      <c r="U905" t="s">
        <v>68</v>
      </c>
      <c r="V905" s="150" t="str">
        <f>IF(JRF!C918="","",IF(IFERROR(VLOOKUP(JRF!C918,Checks!S:U,3,0),0)="A","Entry with System fund Dept",""))</f>
        <v/>
      </c>
      <c r="W905" t="str">
        <f>IFERROR(IF('Journal Template'!D1317="","",IF(IFERROR(VLOOKUP('Journal Template'!D1317,Checks!S:U,3,0),0)="A","Entry with System fund Dept","")),"")</f>
        <v/>
      </c>
      <c r="X905" t="s">
        <v>3919</v>
      </c>
      <c r="Y905" t="s">
        <v>386</v>
      </c>
      <c r="Z905" t="s">
        <v>5012</v>
      </c>
      <c r="AA905" t="s">
        <v>5002</v>
      </c>
      <c r="AB905" t="s">
        <v>125</v>
      </c>
      <c r="AC905" s="150" t="str">
        <f>IFERROR(IF(JRF!C918="","",IF(AND(VLOOKUP(JRF!C918,X:AA,4,0)=JRF!B918,VLOOKUP(JRF!C918,X:Y,2,0)="A"),"","Inactive Dept Combo Error")),"Inactive Dept Combo Error")</f>
        <v/>
      </c>
      <c r="AD905" t="str">
        <f>IFERROR(IF('Journal Template'!D1317="","",IF(AND(VLOOKUP('Journal Template'!D1317,X:AA,4,0)='Journal Template'!A1317,VLOOKUP('Journal Template'!D1317,X:Y,2,0)="A"),"","Inactive Dept Combo Error")),"")</f>
        <v/>
      </c>
      <c r="AK905" s="150" t="str">
        <f>IF(JRF!B918="","",IF(JRF!B918=IFERROR(VLOOKUP(JRF!B918,Checks!AI:AI,1,0),0),"Entry in Branch/Satellite BU's",""))</f>
        <v/>
      </c>
      <c r="AL905" t="str">
        <f>IFERROR(IF('Journal Template'!A1317="","",IF('Journal Template'!A1317=IFERROR(VLOOKUP('Journal Template'!A1317,Checks!AI:AI,1,0),0),"Entry in Branch/Satellite BU's","")),"")</f>
        <v/>
      </c>
      <c r="AO905" s="171"/>
      <c r="AP905" s="171"/>
      <c r="AQ905" s="171"/>
      <c r="AR905" s="171"/>
      <c r="CI905" t="str">
        <f>IF(JRF!F918&gt;0,"",IF(JRF!B918="","",IF(LEFT(JRF!B918,1)=IFERROR(VLOOKUP(LEFT(JRF!B918,1),$CF$2:$CF$5,1,0),0),"Product Code Required",IF(JRF!C918="","",IF(JRF!C918=IFERROR(VLOOKUP(JRF!C918,$CH:$CH,1,0),0),"Product Code Required","NA")))))</f>
        <v/>
      </c>
      <c r="CJ905" t="str">
        <f>IF(JRF!AV918&gt;0,"",IF(JRF!Q918="","",IF(LEFT(JRF!Q918,1)=IFERROR(VLOOKUP(LEFT(JRF!Q918,1),$CF$2:$CF$5,1,0),0),"Product Code Required",IF(JRF!V918="","",IF(JRF!V918=IFERROR(VLOOKUP(JRF!V918,$CH:$CH,1,0),0),"Product Code Required","NA")))))</f>
        <v/>
      </c>
      <c r="CK905" t="str">
        <f>IFERROR(IF(LEN('Journal Template'!F916)&gt;0,"",IF('Journal Template'!A916="","",IF(LEFT('Journal Template'!A916,1)=IFERROR(VLOOKUP(LEFT('Journal Template'!A916,1),Checks!$CF$2:$CF$5,1,0),0),"Product Code Required",IF('Journal Template'!D916="","",IF('Journal Template'!D916=IFERROR(VLOOKUP('Journal Template'!D916,Checks!$CH:$CH,1,0),0),"Product Code Required","NA"))))),"")</f>
        <v/>
      </c>
    </row>
    <row r="906" spans="14:89">
      <c r="N906" t="s">
        <v>5013</v>
      </c>
      <c r="O906" t="s">
        <v>5014</v>
      </c>
      <c r="P906" t="s">
        <v>386</v>
      </c>
      <c r="Q906" s="150" t="str">
        <f>IF(JRF!D919="","",IF(IFERROR(VLOOKUP(JRF!D919,Checks!N:P,3,0),0)="A","","Inactive account in Use"))</f>
        <v/>
      </c>
      <c r="R906" t="str">
        <f>IFERROR(IF('Journal Template'!C1318="","",IF(IFERROR(VLOOKUP('Journal Template'!C1318,Checks!N:P,3,0),0)="A","","Inactive account in Use")),"")</f>
        <v/>
      </c>
      <c r="S906" t="s">
        <v>5015</v>
      </c>
      <c r="T906" t="s">
        <v>386</v>
      </c>
      <c r="U906" t="s">
        <v>68</v>
      </c>
      <c r="V906" s="150" t="str">
        <f>IF(JRF!C919="","",IF(IFERROR(VLOOKUP(JRF!C919,Checks!S:U,3,0),0)="A","Entry with System fund Dept",""))</f>
        <v/>
      </c>
      <c r="W906" t="str">
        <f>IFERROR(IF('Journal Template'!D1318="","",IF(IFERROR(VLOOKUP('Journal Template'!D1318,Checks!S:U,3,0),0)="A","Entry with System fund Dept","")),"")</f>
        <v/>
      </c>
      <c r="X906" t="s">
        <v>3923</v>
      </c>
      <c r="Y906" t="s">
        <v>386</v>
      </c>
      <c r="Z906" t="s">
        <v>5016</v>
      </c>
      <c r="AA906" t="s">
        <v>391</v>
      </c>
      <c r="AB906" t="s">
        <v>125</v>
      </c>
      <c r="AC906" s="150" t="str">
        <f>IFERROR(IF(JRF!C919="","",IF(AND(VLOOKUP(JRF!C919,X:AA,4,0)=JRF!B919,VLOOKUP(JRF!C919,X:Y,2,0)="A"),"","Inactive Dept Combo Error")),"Inactive Dept Combo Error")</f>
        <v/>
      </c>
      <c r="AD906" t="str">
        <f>IFERROR(IF('Journal Template'!D1318="","",IF(AND(VLOOKUP('Journal Template'!D1318,X:AA,4,0)='Journal Template'!A1318,VLOOKUP('Journal Template'!D1318,X:Y,2,0)="A"),"","Inactive Dept Combo Error")),"")</f>
        <v/>
      </c>
      <c r="AK906" s="150" t="str">
        <f>IF(JRF!B919="","",IF(JRF!B919=IFERROR(VLOOKUP(JRF!B919,Checks!AI:AI,1,0),0),"Entry in Branch/Satellite BU's",""))</f>
        <v/>
      </c>
      <c r="AL906" t="str">
        <f>IFERROR(IF('Journal Template'!A1318="","",IF('Journal Template'!A1318=IFERROR(VLOOKUP('Journal Template'!A1318,Checks!AI:AI,1,0),0),"Entry in Branch/Satellite BU's","")),"")</f>
        <v/>
      </c>
      <c r="AO906" s="171"/>
      <c r="AP906" s="171"/>
      <c r="AQ906" s="171"/>
      <c r="AR906" s="171"/>
      <c r="CI906" t="str">
        <f>IF(JRF!F919&gt;0,"",IF(JRF!B919="","",IF(LEFT(JRF!B919,1)=IFERROR(VLOOKUP(LEFT(JRF!B919,1),$CF$2:$CF$5,1,0),0),"Product Code Required",IF(JRF!C919="","",IF(JRF!C919=IFERROR(VLOOKUP(JRF!C919,$CH:$CH,1,0),0),"Product Code Required","NA")))))</f>
        <v/>
      </c>
      <c r="CJ906" t="str">
        <f>IF(JRF!AV919&gt;0,"",IF(JRF!Q919="","",IF(LEFT(JRF!Q919,1)=IFERROR(VLOOKUP(LEFT(JRF!Q919,1),$CF$2:$CF$5,1,0),0),"Product Code Required",IF(JRF!V919="","",IF(JRF!V919=IFERROR(VLOOKUP(JRF!V919,$CH:$CH,1,0),0),"Product Code Required","NA")))))</f>
        <v/>
      </c>
      <c r="CK906" t="str">
        <f>IFERROR(IF(LEN('Journal Template'!F917)&gt;0,"",IF('Journal Template'!A917="","",IF(LEFT('Journal Template'!A917,1)=IFERROR(VLOOKUP(LEFT('Journal Template'!A917,1),Checks!$CF$2:$CF$5,1,0),0),"Product Code Required",IF('Journal Template'!D917="","",IF('Journal Template'!D917=IFERROR(VLOOKUP('Journal Template'!D917,Checks!$CH:$CH,1,0),0),"Product Code Required","NA"))))),"")</f>
        <v/>
      </c>
    </row>
    <row r="907" spans="14:89">
      <c r="N907" t="s">
        <v>5017</v>
      </c>
      <c r="O907" t="s">
        <v>5018</v>
      </c>
      <c r="P907" t="s">
        <v>386</v>
      </c>
      <c r="Q907" s="150" t="str">
        <f>IF(JRF!D920="","",IF(IFERROR(VLOOKUP(JRF!D920,Checks!N:P,3,0),0)="A","","Inactive account in Use"))</f>
        <v/>
      </c>
      <c r="R907" t="str">
        <f>IFERROR(IF('Journal Template'!C1319="","",IF(IFERROR(VLOOKUP('Journal Template'!C1319,Checks!N:P,3,0),0)="A","","Inactive account in Use")),"")</f>
        <v/>
      </c>
      <c r="S907" t="s">
        <v>5019</v>
      </c>
      <c r="T907" t="s">
        <v>386</v>
      </c>
      <c r="U907" t="s">
        <v>68</v>
      </c>
      <c r="V907" s="150" t="str">
        <f>IF(JRF!C920="","",IF(IFERROR(VLOOKUP(JRF!C920,Checks!S:U,3,0),0)="A","Entry with System fund Dept",""))</f>
        <v/>
      </c>
      <c r="W907" t="str">
        <f>IFERROR(IF('Journal Template'!D1319="","",IF(IFERROR(VLOOKUP('Journal Template'!D1319,Checks!S:U,3,0),0)="A","Entry with System fund Dept","")),"")</f>
        <v/>
      </c>
      <c r="X907" t="s">
        <v>3928</v>
      </c>
      <c r="Y907" t="s">
        <v>386</v>
      </c>
      <c r="Z907" t="s">
        <v>5020</v>
      </c>
      <c r="AA907" t="s">
        <v>391</v>
      </c>
      <c r="AB907" t="s">
        <v>125</v>
      </c>
      <c r="AC907" s="150" t="str">
        <f>IFERROR(IF(JRF!C920="","",IF(AND(VLOOKUP(JRF!C920,X:AA,4,0)=JRF!B920,VLOOKUP(JRF!C920,X:Y,2,0)="A"),"","Inactive Dept Combo Error")),"Inactive Dept Combo Error")</f>
        <v/>
      </c>
      <c r="AD907" t="str">
        <f>IFERROR(IF('Journal Template'!D1319="","",IF(AND(VLOOKUP('Journal Template'!D1319,X:AA,4,0)='Journal Template'!A1319,VLOOKUP('Journal Template'!D1319,X:Y,2,0)="A"),"","Inactive Dept Combo Error")),"")</f>
        <v/>
      </c>
      <c r="AK907" s="150" t="str">
        <f>IF(JRF!B920="","",IF(JRF!B920=IFERROR(VLOOKUP(JRF!B920,Checks!AI:AI,1,0),0),"Entry in Branch/Satellite BU's",""))</f>
        <v/>
      </c>
      <c r="AL907" t="str">
        <f>IFERROR(IF('Journal Template'!A1319="","",IF('Journal Template'!A1319=IFERROR(VLOOKUP('Journal Template'!A1319,Checks!AI:AI,1,0),0),"Entry in Branch/Satellite BU's","")),"")</f>
        <v/>
      </c>
      <c r="AO907" s="171"/>
      <c r="AP907" s="171"/>
      <c r="AQ907" s="171"/>
      <c r="AR907" s="171"/>
      <c r="CI907" t="str">
        <f>IF(JRF!F920&gt;0,"",IF(JRF!B920="","",IF(LEFT(JRF!B920,1)=IFERROR(VLOOKUP(LEFT(JRF!B920,1),$CF$2:$CF$5,1,0),0),"Product Code Required",IF(JRF!C920="","",IF(JRF!C920=IFERROR(VLOOKUP(JRF!C920,$CH:$CH,1,0),0),"Product Code Required","NA")))))</f>
        <v/>
      </c>
      <c r="CJ907" t="str">
        <f>IF(JRF!AV920&gt;0,"",IF(JRF!Q920="","",IF(LEFT(JRF!Q920,1)=IFERROR(VLOOKUP(LEFT(JRF!Q920,1),$CF$2:$CF$5,1,0),0),"Product Code Required",IF(JRF!V920="","",IF(JRF!V920=IFERROR(VLOOKUP(JRF!V920,$CH:$CH,1,0),0),"Product Code Required","NA")))))</f>
        <v/>
      </c>
      <c r="CK907" t="str">
        <f>IFERROR(IF(LEN('Journal Template'!F918)&gt;0,"",IF('Journal Template'!A918="","",IF(LEFT('Journal Template'!A918,1)=IFERROR(VLOOKUP(LEFT('Journal Template'!A918,1),Checks!$CF$2:$CF$5,1,0),0),"Product Code Required",IF('Journal Template'!D918="","",IF('Journal Template'!D918=IFERROR(VLOOKUP('Journal Template'!D918,Checks!$CH:$CH,1,0),0),"Product Code Required","NA"))))),"")</f>
        <v/>
      </c>
    </row>
    <row r="908" spans="14:89">
      <c r="N908" t="s">
        <v>5021</v>
      </c>
      <c r="O908" t="s">
        <v>5022</v>
      </c>
      <c r="P908" t="s">
        <v>386</v>
      </c>
      <c r="Q908" s="150" t="str">
        <f>IF(JRF!D921="","",IF(IFERROR(VLOOKUP(JRF!D921,Checks!N:P,3,0),0)="A","","Inactive account in Use"))</f>
        <v/>
      </c>
      <c r="R908" t="str">
        <f>IFERROR(IF('Journal Template'!C1320="","",IF(IFERROR(VLOOKUP('Journal Template'!C1320,Checks!N:P,3,0),0)="A","","Inactive account in Use")),"")</f>
        <v/>
      </c>
      <c r="S908" t="s">
        <v>5023</v>
      </c>
      <c r="T908" t="s">
        <v>386</v>
      </c>
      <c r="U908" t="s">
        <v>68</v>
      </c>
      <c r="V908" s="150" t="str">
        <f>IF(JRF!C921="","",IF(IFERROR(VLOOKUP(JRF!C921,Checks!S:U,3,0),0)="A","Entry with System fund Dept",""))</f>
        <v/>
      </c>
      <c r="W908" t="str">
        <f>IFERROR(IF('Journal Template'!D1320="","",IF(IFERROR(VLOOKUP('Journal Template'!D1320,Checks!S:U,3,0),0)="A","Entry with System fund Dept","")),"")</f>
        <v/>
      </c>
      <c r="X908" t="s">
        <v>5024</v>
      </c>
      <c r="Y908" t="s">
        <v>386</v>
      </c>
      <c r="Z908" t="s">
        <v>5025</v>
      </c>
      <c r="AA908" t="s">
        <v>391</v>
      </c>
      <c r="AB908" t="s">
        <v>125</v>
      </c>
      <c r="AC908" s="150" t="str">
        <f>IFERROR(IF(JRF!C921="","",IF(AND(VLOOKUP(JRF!C921,X:AA,4,0)=JRF!B921,VLOOKUP(JRF!C921,X:Y,2,0)="A"),"","Inactive Dept Combo Error")),"Inactive Dept Combo Error")</f>
        <v/>
      </c>
      <c r="AD908" t="str">
        <f>IFERROR(IF('Journal Template'!D1320="","",IF(AND(VLOOKUP('Journal Template'!D1320,X:AA,4,0)='Journal Template'!A1320,VLOOKUP('Journal Template'!D1320,X:Y,2,0)="A"),"","Inactive Dept Combo Error")),"")</f>
        <v/>
      </c>
      <c r="AK908" s="150" t="str">
        <f>IF(JRF!B921="","",IF(JRF!B921=IFERROR(VLOOKUP(JRF!B921,Checks!AI:AI,1,0),0),"Entry in Branch/Satellite BU's",""))</f>
        <v/>
      </c>
      <c r="AL908" t="str">
        <f>IFERROR(IF('Journal Template'!A1320="","",IF('Journal Template'!A1320=IFERROR(VLOOKUP('Journal Template'!A1320,Checks!AI:AI,1,0),0),"Entry in Branch/Satellite BU's","")),"")</f>
        <v/>
      </c>
      <c r="AO908" s="171"/>
      <c r="AP908" s="171"/>
      <c r="AQ908" s="171"/>
      <c r="AR908" s="171"/>
      <c r="CI908" t="str">
        <f>IF(JRF!F921&gt;0,"",IF(JRF!B921="","",IF(LEFT(JRF!B921,1)=IFERROR(VLOOKUP(LEFT(JRF!B921,1),$CF$2:$CF$5,1,0),0),"Product Code Required",IF(JRF!C921="","",IF(JRF!C921=IFERROR(VLOOKUP(JRF!C921,$CH:$CH,1,0),0),"Product Code Required","NA")))))</f>
        <v/>
      </c>
      <c r="CJ908" t="str">
        <f>IF(JRF!AV921&gt;0,"",IF(JRF!Q921="","",IF(LEFT(JRF!Q921,1)=IFERROR(VLOOKUP(LEFT(JRF!Q921,1),$CF$2:$CF$5,1,0),0),"Product Code Required",IF(JRF!V921="","",IF(JRF!V921=IFERROR(VLOOKUP(JRF!V921,$CH:$CH,1,0),0),"Product Code Required","NA")))))</f>
        <v/>
      </c>
      <c r="CK908" t="str">
        <f>IFERROR(IF(LEN('Journal Template'!F919)&gt;0,"",IF('Journal Template'!A919="","",IF(LEFT('Journal Template'!A919,1)=IFERROR(VLOOKUP(LEFT('Journal Template'!A919,1),Checks!$CF$2:$CF$5,1,0),0),"Product Code Required",IF('Journal Template'!D919="","",IF('Journal Template'!D919=IFERROR(VLOOKUP('Journal Template'!D919,Checks!$CH:$CH,1,0),0),"Product Code Required","NA"))))),"")</f>
        <v/>
      </c>
    </row>
    <row r="909" spans="14:89">
      <c r="N909" t="s">
        <v>5026</v>
      </c>
      <c r="O909" t="s">
        <v>5027</v>
      </c>
      <c r="P909" t="s">
        <v>386</v>
      </c>
      <c r="Q909" s="150" t="str">
        <f>IF(JRF!D922="","",IF(IFERROR(VLOOKUP(JRF!D922,Checks!N:P,3,0),0)="A","","Inactive account in Use"))</f>
        <v/>
      </c>
      <c r="R909" t="str">
        <f>IFERROR(IF('Journal Template'!C1321="","",IF(IFERROR(VLOOKUP('Journal Template'!C1321,Checks!N:P,3,0),0)="A","","Inactive account in Use")),"")</f>
        <v/>
      </c>
      <c r="S909" t="s">
        <v>5028</v>
      </c>
      <c r="T909" t="s">
        <v>386</v>
      </c>
      <c r="U909" t="s">
        <v>68</v>
      </c>
      <c r="V909" s="150" t="str">
        <f>IF(JRF!C922="","",IF(IFERROR(VLOOKUP(JRF!C922,Checks!S:U,3,0),0)="A","Entry with System fund Dept",""))</f>
        <v/>
      </c>
      <c r="W909" t="str">
        <f>IFERROR(IF('Journal Template'!D1321="","",IF(IFERROR(VLOOKUP('Journal Template'!D1321,Checks!S:U,3,0),0)="A","Entry with System fund Dept","")),"")</f>
        <v/>
      </c>
      <c r="X909" t="s">
        <v>3933</v>
      </c>
      <c r="Y909" t="s">
        <v>386</v>
      </c>
      <c r="Z909" t="s">
        <v>5029</v>
      </c>
      <c r="AA909" t="s">
        <v>391</v>
      </c>
      <c r="AB909" t="s">
        <v>125</v>
      </c>
      <c r="AC909" s="150" t="str">
        <f>IFERROR(IF(JRF!C922="","",IF(AND(VLOOKUP(JRF!C922,X:AA,4,0)=JRF!B922,VLOOKUP(JRF!C922,X:Y,2,0)="A"),"","Inactive Dept Combo Error")),"Inactive Dept Combo Error")</f>
        <v/>
      </c>
      <c r="AD909" t="str">
        <f>IFERROR(IF('Journal Template'!D1321="","",IF(AND(VLOOKUP('Journal Template'!D1321,X:AA,4,0)='Journal Template'!A1321,VLOOKUP('Journal Template'!D1321,X:Y,2,0)="A"),"","Inactive Dept Combo Error")),"")</f>
        <v/>
      </c>
      <c r="AK909" s="150" t="str">
        <f>IF(JRF!B922="","",IF(JRF!B922=IFERROR(VLOOKUP(JRF!B922,Checks!AI:AI,1,0),0),"Entry in Branch/Satellite BU's",""))</f>
        <v/>
      </c>
      <c r="AL909" t="str">
        <f>IFERROR(IF('Journal Template'!A1321="","",IF('Journal Template'!A1321=IFERROR(VLOOKUP('Journal Template'!A1321,Checks!AI:AI,1,0),0),"Entry in Branch/Satellite BU's","")),"")</f>
        <v/>
      </c>
      <c r="AO909" s="171"/>
      <c r="AP909" s="171"/>
      <c r="AQ909" s="171"/>
      <c r="AR909" s="171"/>
      <c r="CI909" t="str">
        <f>IF(JRF!F922&gt;0,"",IF(JRF!B922="","",IF(LEFT(JRF!B922,1)=IFERROR(VLOOKUP(LEFT(JRF!B922,1),$CF$2:$CF$5,1,0),0),"Product Code Required",IF(JRF!C922="","",IF(JRF!C922=IFERROR(VLOOKUP(JRF!C922,$CH:$CH,1,0),0),"Product Code Required","NA")))))</f>
        <v/>
      </c>
      <c r="CJ909" t="str">
        <f>IF(JRF!AV922&gt;0,"",IF(JRF!Q922="","",IF(LEFT(JRF!Q922,1)=IFERROR(VLOOKUP(LEFT(JRF!Q922,1),$CF$2:$CF$5,1,0),0),"Product Code Required",IF(JRF!V922="","",IF(JRF!V922=IFERROR(VLOOKUP(JRF!V922,$CH:$CH,1,0),0),"Product Code Required","NA")))))</f>
        <v/>
      </c>
      <c r="CK909" t="str">
        <f>IFERROR(IF(LEN('Journal Template'!F920)&gt;0,"",IF('Journal Template'!A920="","",IF(LEFT('Journal Template'!A920,1)=IFERROR(VLOOKUP(LEFT('Journal Template'!A920,1),Checks!$CF$2:$CF$5,1,0),0),"Product Code Required",IF('Journal Template'!D920="","",IF('Journal Template'!D920=IFERROR(VLOOKUP('Journal Template'!D920,Checks!$CH:$CH,1,0),0),"Product Code Required","NA"))))),"")</f>
        <v/>
      </c>
    </row>
    <row r="910" spans="14:89">
      <c r="N910" t="s">
        <v>5030</v>
      </c>
      <c r="O910" t="s">
        <v>5031</v>
      </c>
      <c r="P910" t="s">
        <v>386</v>
      </c>
      <c r="Q910" s="150" t="str">
        <f>IF(JRF!D923="","",IF(IFERROR(VLOOKUP(JRF!D923,Checks!N:P,3,0),0)="A","","Inactive account in Use"))</f>
        <v/>
      </c>
      <c r="R910" t="str">
        <f>IFERROR(IF('Journal Template'!C1322="","",IF(IFERROR(VLOOKUP('Journal Template'!C1322,Checks!N:P,3,0),0)="A","","Inactive account in Use")),"")</f>
        <v/>
      </c>
      <c r="S910" t="s">
        <v>5032</v>
      </c>
      <c r="T910" t="s">
        <v>386</v>
      </c>
      <c r="U910" t="s">
        <v>68</v>
      </c>
      <c r="V910" s="150" t="str">
        <f>IF(JRF!C923="","",IF(IFERROR(VLOOKUP(JRF!C923,Checks!S:U,3,0),0)="A","Entry with System fund Dept",""))</f>
        <v/>
      </c>
      <c r="W910" t="str">
        <f>IFERROR(IF('Journal Template'!D1322="","",IF(IFERROR(VLOOKUP('Journal Template'!D1322,Checks!S:U,3,0),0)="A","Entry with System fund Dept","")),"")</f>
        <v/>
      </c>
      <c r="X910" t="s">
        <v>5033</v>
      </c>
      <c r="Y910" t="s">
        <v>389</v>
      </c>
      <c r="Z910" t="s">
        <v>5034</v>
      </c>
      <c r="AA910" t="s">
        <v>391</v>
      </c>
      <c r="AB910" t="s">
        <v>125</v>
      </c>
      <c r="AC910" s="150" t="str">
        <f>IFERROR(IF(JRF!C923="","",IF(AND(VLOOKUP(JRF!C923,X:AA,4,0)=JRF!B923,VLOOKUP(JRF!C923,X:Y,2,0)="A"),"","Inactive Dept Combo Error")),"Inactive Dept Combo Error")</f>
        <v/>
      </c>
      <c r="AD910" t="str">
        <f>IFERROR(IF('Journal Template'!D1322="","",IF(AND(VLOOKUP('Journal Template'!D1322,X:AA,4,0)='Journal Template'!A1322,VLOOKUP('Journal Template'!D1322,X:Y,2,0)="A"),"","Inactive Dept Combo Error")),"")</f>
        <v/>
      </c>
      <c r="AK910" s="150" t="str">
        <f>IF(JRF!B923="","",IF(JRF!B923=IFERROR(VLOOKUP(JRF!B923,Checks!AI:AI,1,0),0),"Entry in Branch/Satellite BU's",""))</f>
        <v/>
      </c>
      <c r="AL910" t="str">
        <f>IFERROR(IF('Journal Template'!A1322="","",IF('Journal Template'!A1322=IFERROR(VLOOKUP('Journal Template'!A1322,Checks!AI:AI,1,0),0),"Entry in Branch/Satellite BU's","")),"")</f>
        <v/>
      </c>
      <c r="AO910" s="171"/>
      <c r="AP910" s="171"/>
      <c r="AQ910" s="171"/>
      <c r="AR910" s="171"/>
      <c r="CI910" t="str">
        <f>IF(JRF!F923&gt;0,"",IF(JRF!B923="","",IF(LEFT(JRF!B923,1)=IFERROR(VLOOKUP(LEFT(JRF!B923,1),$CF$2:$CF$5,1,0),0),"Product Code Required",IF(JRF!C923="","",IF(JRF!C923=IFERROR(VLOOKUP(JRF!C923,$CH:$CH,1,0),0),"Product Code Required","NA")))))</f>
        <v/>
      </c>
      <c r="CJ910" t="str">
        <f>IF(JRF!AV923&gt;0,"",IF(JRF!Q923="","",IF(LEFT(JRF!Q923,1)=IFERROR(VLOOKUP(LEFT(JRF!Q923,1),$CF$2:$CF$5,1,0),0),"Product Code Required",IF(JRF!V923="","",IF(JRF!V923=IFERROR(VLOOKUP(JRF!V923,$CH:$CH,1,0),0),"Product Code Required","NA")))))</f>
        <v/>
      </c>
      <c r="CK910" t="str">
        <f>IFERROR(IF(LEN('Journal Template'!F921)&gt;0,"",IF('Journal Template'!A921="","",IF(LEFT('Journal Template'!A921,1)=IFERROR(VLOOKUP(LEFT('Journal Template'!A921,1),Checks!$CF$2:$CF$5,1,0),0),"Product Code Required",IF('Journal Template'!D921="","",IF('Journal Template'!D921=IFERROR(VLOOKUP('Journal Template'!D921,Checks!$CH:$CH,1,0),0),"Product Code Required","NA"))))),"")</f>
        <v/>
      </c>
    </row>
    <row r="911" spans="14:89">
      <c r="N911" t="s">
        <v>5035</v>
      </c>
      <c r="O911" t="s">
        <v>5036</v>
      </c>
      <c r="P911" t="s">
        <v>386</v>
      </c>
      <c r="Q911" s="150" t="str">
        <f>IF(JRF!D924="","",IF(IFERROR(VLOOKUP(JRF!D924,Checks!N:P,3,0),0)="A","","Inactive account in Use"))</f>
        <v/>
      </c>
      <c r="R911" t="str">
        <f>IFERROR(IF('Journal Template'!C1323="","",IF(IFERROR(VLOOKUP('Journal Template'!C1323,Checks!N:P,3,0),0)="A","","Inactive account in Use")),"")</f>
        <v/>
      </c>
      <c r="S911" t="s">
        <v>5037</v>
      </c>
      <c r="T911" t="s">
        <v>386</v>
      </c>
      <c r="U911" t="s">
        <v>68</v>
      </c>
      <c r="V911" s="150" t="str">
        <f>IF(JRF!C924="","",IF(IFERROR(VLOOKUP(JRF!C924,Checks!S:U,3,0),0)="A","Entry with System fund Dept",""))</f>
        <v/>
      </c>
      <c r="W911" t="str">
        <f>IFERROR(IF('Journal Template'!D1323="","",IF(IFERROR(VLOOKUP('Journal Template'!D1323,Checks!S:U,3,0),0)="A","Entry with System fund Dept","")),"")</f>
        <v/>
      </c>
      <c r="X911" t="s">
        <v>1685</v>
      </c>
      <c r="Y911" t="s">
        <v>386</v>
      </c>
      <c r="Z911" t="s">
        <v>5038</v>
      </c>
      <c r="AA911" t="s">
        <v>391</v>
      </c>
      <c r="AB911" t="s">
        <v>125</v>
      </c>
      <c r="AC911" s="150" t="str">
        <f>IFERROR(IF(JRF!C924="","",IF(AND(VLOOKUP(JRF!C924,X:AA,4,0)=JRF!B924,VLOOKUP(JRF!C924,X:Y,2,0)="A"),"","Inactive Dept Combo Error")),"Inactive Dept Combo Error")</f>
        <v/>
      </c>
      <c r="AD911" t="str">
        <f>IFERROR(IF('Journal Template'!D1323="","",IF(AND(VLOOKUP('Journal Template'!D1323,X:AA,4,0)='Journal Template'!A1323,VLOOKUP('Journal Template'!D1323,X:Y,2,0)="A"),"","Inactive Dept Combo Error")),"")</f>
        <v/>
      </c>
      <c r="AK911" s="150" t="str">
        <f>IF(JRF!B924="","",IF(JRF!B924=IFERROR(VLOOKUP(JRF!B924,Checks!AI:AI,1,0),0),"Entry in Branch/Satellite BU's",""))</f>
        <v/>
      </c>
      <c r="AL911" t="str">
        <f>IFERROR(IF('Journal Template'!A1323="","",IF('Journal Template'!A1323=IFERROR(VLOOKUP('Journal Template'!A1323,Checks!AI:AI,1,0),0),"Entry in Branch/Satellite BU's","")),"")</f>
        <v/>
      </c>
      <c r="AO911" s="171"/>
      <c r="AP911" s="171"/>
      <c r="AQ911" s="171"/>
      <c r="AR911" s="171"/>
      <c r="CI911" t="str">
        <f>IF(JRF!F924&gt;0,"",IF(JRF!B924="","",IF(LEFT(JRF!B924,1)=IFERROR(VLOOKUP(LEFT(JRF!B924,1),$CF$2:$CF$5,1,0),0),"Product Code Required",IF(JRF!C924="","",IF(JRF!C924=IFERROR(VLOOKUP(JRF!C924,$CH:$CH,1,0),0),"Product Code Required","NA")))))</f>
        <v/>
      </c>
      <c r="CJ911" t="str">
        <f>IF(JRF!AV924&gt;0,"",IF(JRF!Q924="","",IF(LEFT(JRF!Q924,1)=IFERROR(VLOOKUP(LEFT(JRF!Q924,1),$CF$2:$CF$5,1,0),0),"Product Code Required",IF(JRF!V924="","",IF(JRF!V924=IFERROR(VLOOKUP(JRF!V924,$CH:$CH,1,0),0),"Product Code Required","NA")))))</f>
        <v/>
      </c>
      <c r="CK911" t="str">
        <f>IFERROR(IF(LEN('Journal Template'!F922)&gt;0,"",IF('Journal Template'!A922="","",IF(LEFT('Journal Template'!A922,1)=IFERROR(VLOOKUP(LEFT('Journal Template'!A922,1),Checks!$CF$2:$CF$5,1,0),0),"Product Code Required",IF('Journal Template'!D922="","",IF('Journal Template'!D922=IFERROR(VLOOKUP('Journal Template'!D922,Checks!$CH:$CH,1,0),0),"Product Code Required","NA"))))),"")</f>
        <v/>
      </c>
    </row>
    <row r="912" spans="14:89">
      <c r="N912" t="s">
        <v>5039</v>
      </c>
      <c r="O912" t="s">
        <v>5040</v>
      </c>
      <c r="P912" t="s">
        <v>386</v>
      </c>
      <c r="Q912" s="150" t="str">
        <f>IF(JRF!D925="","",IF(IFERROR(VLOOKUP(JRF!D925,Checks!N:P,3,0),0)="A","","Inactive account in Use"))</f>
        <v/>
      </c>
      <c r="R912" t="str">
        <f>IFERROR(IF('Journal Template'!C1324="","",IF(IFERROR(VLOOKUP('Journal Template'!C1324,Checks!N:P,3,0),0)="A","","Inactive account in Use")),"")</f>
        <v/>
      </c>
      <c r="S912" t="s">
        <v>5041</v>
      </c>
      <c r="T912" t="s">
        <v>386</v>
      </c>
      <c r="U912" t="s">
        <v>68</v>
      </c>
      <c r="V912" s="150" t="str">
        <f>IF(JRF!C925="","",IF(IFERROR(VLOOKUP(JRF!C925,Checks!S:U,3,0),0)="A","Entry with System fund Dept",""))</f>
        <v/>
      </c>
      <c r="W912" t="str">
        <f>IFERROR(IF('Journal Template'!D1324="","",IF(IFERROR(VLOOKUP('Journal Template'!D1324,Checks!S:U,3,0),0)="A","Entry with System fund Dept","")),"")</f>
        <v/>
      </c>
      <c r="X912" t="s">
        <v>5042</v>
      </c>
      <c r="Y912" t="s">
        <v>389</v>
      </c>
      <c r="Z912" t="s">
        <v>5043</v>
      </c>
      <c r="AA912" t="s">
        <v>391</v>
      </c>
      <c r="AB912" t="s">
        <v>125</v>
      </c>
      <c r="AC912" s="150" t="str">
        <f>IFERROR(IF(JRF!C925="","",IF(AND(VLOOKUP(JRF!C925,X:AA,4,0)=JRF!B925,VLOOKUP(JRF!C925,X:Y,2,0)="A"),"","Inactive Dept Combo Error")),"Inactive Dept Combo Error")</f>
        <v/>
      </c>
      <c r="AD912" t="str">
        <f>IFERROR(IF('Journal Template'!D1324="","",IF(AND(VLOOKUP('Journal Template'!D1324,X:AA,4,0)='Journal Template'!A1324,VLOOKUP('Journal Template'!D1324,X:Y,2,0)="A"),"","Inactive Dept Combo Error")),"")</f>
        <v/>
      </c>
      <c r="AK912" s="150" t="str">
        <f>IF(JRF!B925="","",IF(JRF!B925=IFERROR(VLOOKUP(JRF!B925,Checks!AI:AI,1,0),0),"Entry in Branch/Satellite BU's",""))</f>
        <v/>
      </c>
      <c r="AL912" t="str">
        <f>IFERROR(IF('Journal Template'!A1324="","",IF('Journal Template'!A1324=IFERROR(VLOOKUP('Journal Template'!A1324,Checks!AI:AI,1,0),0),"Entry in Branch/Satellite BU's","")),"")</f>
        <v/>
      </c>
      <c r="AO912" s="171"/>
      <c r="AP912" s="171"/>
      <c r="AQ912" s="171"/>
      <c r="AR912" s="171"/>
      <c r="CI912" t="str">
        <f>IF(JRF!F925&gt;0,"",IF(JRF!B925="","",IF(LEFT(JRF!B925,1)=IFERROR(VLOOKUP(LEFT(JRF!B925,1),$CF$2:$CF$5,1,0),0),"Product Code Required",IF(JRF!C925="","",IF(JRF!C925=IFERROR(VLOOKUP(JRF!C925,$CH:$CH,1,0),0),"Product Code Required","NA")))))</f>
        <v/>
      </c>
      <c r="CJ912" t="str">
        <f>IF(JRF!AV925&gt;0,"",IF(JRF!Q925="","",IF(LEFT(JRF!Q925,1)=IFERROR(VLOOKUP(LEFT(JRF!Q925,1),$CF$2:$CF$5,1,0),0),"Product Code Required",IF(JRF!V925="","",IF(JRF!V925=IFERROR(VLOOKUP(JRF!V925,$CH:$CH,1,0),0),"Product Code Required","NA")))))</f>
        <v/>
      </c>
      <c r="CK912" t="str">
        <f>IFERROR(IF(LEN('Journal Template'!F923)&gt;0,"",IF('Journal Template'!A923="","",IF(LEFT('Journal Template'!A923,1)=IFERROR(VLOOKUP(LEFT('Journal Template'!A923,1),Checks!$CF$2:$CF$5,1,0),0),"Product Code Required",IF('Journal Template'!D923="","",IF('Journal Template'!D923=IFERROR(VLOOKUP('Journal Template'!D923,Checks!$CH:$CH,1,0),0),"Product Code Required","NA"))))),"")</f>
        <v/>
      </c>
    </row>
    <row r="913" spans="14:89">
      <c r="N913" t="s">
        <v>5044</v>
      </c>
      <c r="O913" t="s">
        <v>5045</v>
      </c>
      <c r="P913" t="s">
        <v>386</v>
      </c>
      <c r="Q913" s="150" t="str">
        <f>IF(JRF!D926="","",IF(IFERROR(VLOOKUP(JRF!D926,Checks!N:P,3,0),0)="A","","Inactive account in Use"))</f>
        <v/>
      </c>
      <c r="R913" t="str">
        <f>IFERROR(IF('Journal Template'!C1325="","",IF(IFERROR(VLOOKUP('Journal Template'!C1325,Checks!N:P,3,0),0)="A","","Inactive account in Use")),"")</f>
        <v/>
      </c>
      <c r="S913" t="s">
        <v>5046</v>
      </c>
      <c r="T913" t="s">
        <v>386</v>
      </c>
      <c r="U913" t="s">
        <v>68</v>
      </c>
      <c r="V913" s="150" t="str">
        <f>IF(JRF!C926="","",IF(IFERROR(VLOOKUP(JRF!C926,Checks!S:U,3,0),0)="A","Entry with System fund Dept",""))</f>
        <v/>
      </c>
      <c r="W913" t="str">
        <f>IFERROR(IF('Journal Template'!D1325="","",IF(IFERROR(VLOOKUP('Journal Template'!D1325,Checks!S:U,3,0),0)="A","Entry with System fund Dept","")),"")</f>
        <v/>
      </c>
      <c r="X913" t="s">
        <v>5047</v>
      </c>
      <c r="Y913" t="s">
        <v>386</v>
      </c>
      <c r="Z913" t="s">
        <v>5048</v>
      </c>
      <c r="AA913" t="s">
        <v>391</v>
      </c>
      <c r="AB913" t="s">
        <v>125</v>
      </c>
      <c r="AC913" s="150" t="str">
        <f>IFERROR(IF(JRF!C926="","",IF(AND(VLOOKUP(JRF!C926,X:AA,4,0)=JRF!B926,VLOOKUP(JRF!C926,X:Y,2,0)="A"),"","Inactive Dept Combo Error")),"Inactive Dept Combo Error")</f>
        <v/>
      </c>
      <c r="AD913" t="str">
        <f>IFERROR(IF('Journal Template'!D1325="","",IF(AND(VLOOKUP('Journal Template'!D1325,X:AA,4,0)='Journal Template'!A1325,VLOOKUP('Journal Template'!D1325,X:Y,2,0)="A"),"","Inactive Dept Combo Error")),"")</f>
        <v/>
      </c>
      <c r="AK913" s="150" t="str">
        <f>IF(JRF!B926="","",IF(JRF!B926=IFERROR(VLOOKUP(JRF!B926,Checks!AI:AI,1,0),0),"Entry in Branch/Satellite BU's",""))</f>
        <v/>
      </c>
      <c r="AL913" t="str">
        <f>IFERROR(IF('Journal Template'!A1325="","",IF('Journal Template'!A1325=IFERROR(VLOOKUP('Journal Template'!A1325,Checks!AI:AI,1,0),0),"Entry in Branch/Satellite BU's","")),"")</f>
        <v/>
      </c>
      <c r="AO913" s="171"/>
      <c r="AP913" s="171"/>
      <c r="AQ913" s="171"/>
      <c r="AR913" s="171"/>
      <c r="CI913" t="str">
        <f>IF(JRF!F926&gt;0,"",IF(JRF!B926="","",IF(LEFT(JRF!B926,1)=IFERROR(VLOOKUP(LEFT(JRF!B926,1),$CF$2:$CF$5,1,0),0),"Product Code Required",IF(JRF!C926="","",IF(JRF!C926=IFERROR(VLOOKUP(JRF!C926,$CH:$CH,1,0),0),"Product Code Required","NA")))))</f>
        <v/>
      </c>
      <c r="CJ913" t="str">
        <f>IF(JRF!AV926&gt;0,"",IF(JRF!Q926="","",IF(LEFT(JRF!Q926,1)=IFERROR(VLOOKUP(LEFT(JRF!Q926,1),$CF$2:$CF$5,1,0),0),"Product Code Required",IF(JRF!V926="","",IF(JRF!V926=IFERROR(VLOOKUP(JRF!V926,$CH:$CH,1,0),0),"Product Code Required","NA")))))</f>
        <v/>
      </c>
      <c r="CK913" t="str">
        <f>IFERROR(IF(LEN('Journal Template'!F924)&gt;0,"",IF('Journal Template'!A924="","",IF(LEFT('Journal Template'!A924,1)=IFERROR(VLOOKUP(LEFT('Journal Template'!A924,1),Checks!$CF$2:$CF$5,1,0),0),"Product Code Required",IF('Journal Template'!D924="","",IF('Journal Template'!D924=IFERROR(VLOOKUP('Journal Template'!D924,Checks!$CH:$CH,1,0),0),"Product Code Required","NA"))))),"")</f>
        <v/>
      </c>
    </row>
    <row r="914" spans="14:89">
      <c r="N914" t="s">
        <v>5049</v>
      </c>
      <c r="O914" t="s">
        <v>5050</v>
      </c>
      <c r="P914" t="s">
        <v>386</v>
      </c>
      <c r="Q914" s="150" t="str">
        <f>IF(JRF!D927="","",IF(IFERROR(VLOOKUP(JRF!D927,Checks!N:P,3,0),0)="A","","Inactive account in Use"))</f>
        <v/>
      </c>
      <c r="R914" t="str">
        <f>IFERROR(IF('Journal Template'!C1326="","",IF(IFERROR(VLOOKUP('Journal Template'!C1326,Checks!N:P,3,0),0)="A","","Inactive account in Use")),"")</f>
        <v/>
      </c>
      <c r="S914" t="s">
        <v>5051</v>
      </c>
      <c r="T914" t="s">
        <v>386</v>
      </c>
      <c r="U914" t="s">
        <v>68</v>
      </c>
      <c r="V914" s="150" t="str">
        <f>IF(JRF!C927="","",IF(IFERROR(VLOOKUP(JRF!C927,Checks!S:U,3,0),0)="A","Entry with System fund Dept",""))</f>
        <v/>
      </c>
      <c r="W914" t="str">
        <f>IFERROR(IF('Journal Template'!D1326="","",IF(IFERROR(VLOOKUP('Journal Template'!D1326,Checks!S:U,3,0),0)="A","Entry with System fund Dept","")),"")</f>
        <v/>
      </c>
      <c r="X914" t="s">
        <v>1690</v>
      </c>
      <c r="Y914" t="s">
        <v>386</v>
      </c>
      <c r="Z914" t="s">
        <v>5052</v>
      </c>
      <c r="AA914" t="s">
        <v>391</v>
      </c>
      <c r="AB914" t="s">
        <v>125</v>
      </c>
      <c r="AC914" s="150" t="str">
        <f>IFERROR(IF(JRF!C927="","",IF(AND(VLOOKUP(JRF!C927,X:AA,4,0)=JRF!B927,VLOOKUP(JRF!C927,X:Y,2,0)="A"),"","Inactive Dept Combo Error")),"Inactive Dept Combo Error")</f>
        <v/>
      </c>
      <c r="AD914" t="str">
        <f>IFERROR(IF('Journal Template'!D1326="","",IF(AND(VLOOKUP('Journal Template'!D1326,X:AA,4,0)='Journal Template'!A1326,VLOOKUP('Journal Template'!D1326,X:Y,2,0)="A"),"","Inactive Dept Combo Error")),"")</f>
        <v/>
      </c>
      <c r="AK914" s="150" t="str">
        <f>IF(JRF!B927="","",IF(JRF!B927=IFERROR(VLOOKUP(JRF!B927,Checks!AI:AI,1,0),0),"Entry in Branch/Satellite BU's",""))</f>
        <v/>
      </c>
      <c r="AL914" t="str">
        <f>IFERROR(IF('Journal Template'!A1326="","",IF('Journal Template'!A1326=IFERROR(VLOOKUP('Journal Template'!A1326,Checks!AI:AI,1,0),0),"Entry in Branch/Satellite BU's","")),"")</f>
        <v/>
      </c>
      <c r="AO914" s="171"/>
      <c r="AP914" s="171"/>
      <c r="AQ914" s="171"/>
      <c r="AR914" s="171"/>
      <c r="CI914" t="str">
        <f>IF(JRF!F927&gt;0,"",IF(JRF!B927="","",IF(LEFT(JRF!B927,1)=IFERROR(VLOOKUP(LEFT(JRF!B927,1),$CF$2:$CF$5,1,0),0),"Product Code Required",IF(JRF!C927="","",IF(JRF!C927=IFERROR(VLOOKUP(JRF!C927,$CH:$CH,1,0),0),"Product Code Required","NA")))))</f>
        <v/>
      </c>
      <c r="CJ914" t="str">
        <f>IF(JRF!AV927&gt;0,"",IF(JRF!Q927="","",IF(LEFT(JRF!Q927,1)=IFERROR(VLOOKUP(LEFT(JRF!Q927,1),$CF$2:$CF$5,1,0),0),"Product Code Required",IF(JRF!V927="","",IF(JRF!V927=IFERROR(VLOOKUP(JRF!V927,$CH:$CH,1,0),0),"Product Code Required","NA")))))</f>
        <v/>
      </c>
      <c r="CK914" t="str">
        <f>IFERROR(IF(LEN('Journal Template'!F925)&gt;0,"",IF('Journal Template'!A925="","",IF(LEFT('Journal Template'!A925,1)=IFERROR(VLOOKUP(LEFT('Journal Template'!A925,1),Checks!$CF$2:$CF$5,1,0),0),"Product Code Required",IF('Journal Template'!D925="","",IF('Journal Template'!D925=IFERROR(VLOOKUP('Journal Template'!D925,Checks!$CH:$CH,1,0),0),"Product Code Required","NA"))))),"")</f>
        <v/>
      </c>
    </row>
    <row r="915" spans="14:89">
      <c r="N915" t="s">
        <v>5053</v>
      </c>
      <c r="O915" t="s">
        <v>5054</v>
      </c>
      <c r="P915" t="s">
        <v>386</v>
      </c>
      <c r="Q915" s="150" t="str">
        <f>IF(JRF!D928="","",IF(IFERROR(VLOOKUP(JRF!D928,Checks!N:P,3,0),0)="A","","Inactive account in Use"))</f>
        <v/>
      </c>
      <c r="R915" t="str">
        <f>IFERROR(IF('Journal Template'!C1327="","",IF(IFERROR(VLOOKUP('Journal Template'!C1327,Checks!N:P,3,0),0)="A","","Inactive account in Use")),"")</f>
        <v/>
      </c>
      <c r="S915" t="s">
        <v>5055</v>
      </c>
      <c r="T915" t="s">
        <v>386</v>
      </c>
      <c r="U915" t="s">
        <v>68</v>
      </c>
      <c r="V915" s="150" t="str">
        <f>IF(JRF!C928="","",IF(IFERROR(VLOOKUP(JRF!C928,Checks!S:U,3,0),0)="A","Entry with System fund Dept",""))</f>
        <v/>
      </c>
      <c r="W915" t="str">
        <f>IFERROR(IF('Journal Template'!D1327="","",IF(IFERROR(VLOOKUP('Journal Template'!D1327,Checks!S:U,3,0),0)="A","Entry with System fund Dept","")),"")</f>
        <v/>
      </c>
      <c r="X915" t="s">
        <v>5056</v>
      </c>
      <c r="Y915" t="s">
        <v>389</v>
      </c>
      <c r="Z915" t="s">
        <v>5057</v>
      </c>
      <c r="AA915" t="s">
        <v>391</v>
      </c>
      <c r="AB915" t="s">
        <v>125</v>
      </c>
      <c r="AC915" s="150" t="str">
        <f>IFERROR(IF(JRF!C928="","",IF(AND(VLOOKUP(JRF!C928,X:AA,4,0)=JRF!B928,VLOOKUP(JRF!C928,X:Y,2,0)="A"),"","Inactive Dept Combo Error")),"Inactive Dept Combo Error")</f>
        <v/>
      </c>
      <c r="AD915" t="str">
        <f>IFERROR(IF('Journal Template'!D1327="","",IF(AND(VLOOKUP('Journal Template'!D1327,X:AA,4,0)='Journal Template'!A1327,VLOOKUP('Journal Template'!D1327,X:Y,2,0)="A"),"","Inactive Dept Combo Error")),"")</f>
        <v/>
      </c>
      <c r="AK915" s="150" t="str">
        <f>IF(JRF!B928="","",IF(JRF!B928=IFERROR(VLOOKUP(JRF!B928,Checks!AI:AI,1,0),0),"Entry in Branch/Satellite BU's",""))</f>
        <v/>
      </c>
      <c r="AL915" t="str">
        <f>IFERROR(IF('Journal Template'!A1327="","",IF('Journal Template'!A1327=IFERROR(VLOOKUP('Journal Template'!A1327,Checks!AI:AI,1,0),0),"Entry in Branch/Satellite BU's","")),"")</f>
        <v/>
      </c>
      <c r="AO915" s="171"/>
      <c r="AP915" s="171"/>
      <c r="AQ915" s="171"/>
      <c r="AR915" s="171"/>
      <c r="CI915" t="str">
        <f>IF(JRF!F928&gt;0,"",IF(JRF!B928="","",IF(LEFT(JRF!B928,1)=IFERROR(VLOOKUP(LEFT(JRF!B928,1),$CF$2:$CF$5,1,0),0),"Product Code Required",IF(JRF!C928="","",IF(JRF!C928=IFERROR(VLOOKUP(JRF!C928,$CH:$CH,1,0),0),"Product Code Required","NA")))))</f>
        <v/>
      </c>
      <c r="CJ915" t="str">
        <f>IF(JRF!AV928&gt;0,"",IF(JRF!Q928="","",IF(LEFT(JRF!Q928,1)=IFERROR(VLOOKUP(LEFT(JRF!Q928,1),$CF$2:$CF$5,1,0),0),"Product Code Required",IF(JRF!V928="","",IF(JRF!V928=IFERROR(VLOOKUP(JRF!V928,$CH:$CH,1,0),0),"Product Code Required","NA")))))</f>
        <v/>
      </c>
      <c r="CK915" t="str">
        <f>IFERROR(IF(LEN('Journal Template'!F926)&gt;0,"",IF('Journal Template'!A926="","",IF(LEFT('Journal Template'!A926,1)=IFERROR(VLOOKUP(LEFT('Journal Template'!A926,1),Checks!$CF$2:$CF$5,1,0),0),"Product Code Required",IF('Journal Template'!D926="","",IF('Journal Template'!D926=IFERROR(VLOOKUP('Journal Template'!D926,Checks!$CH:$CH,1,0),0),"Product Code Required","NA"))))),"")</f>
        <v/>
      </c>
    </row>
    <row r="916" spans="14:89">
      <c r="N916" t="s">
        <v>5058</v>
      </c>
      <c r="O916" t="s">
        <v>5059</v>
      </c>
      <c r="P916" t="s">
        <v>386</v>
      </c>
      <c r="Q916" s="150" t="str">
        <f>IF(JRF!D929="","",IF(IFERROR(VLOOKUP(JRF!D929,Checks!N:P,3,0),0)="A","","Inactive account in Use"))</f>
        <v/>
      </c>
      <c r="R916" t="str">
        <f>IFERROR(IF('Journal Template'!C1328="","",IF(IFERROR(VLOOKUP('Journal Template'!C1328,Checks!N:P,3,0),0)="A","","Inactive account in Use")),"")</f>
        <v/>
      </c>
      <c r="S916" t="s">
        <v>5060</v>
      </c>
      <c r="T916" t="s">
        <v>386</v>
      </c>
      <c r="U916" t="s">
        <v>68</v>
      </c>
      <c r="V916" s="150" t="str">
        <f>IF(JRF!C929="","",IF(IFERROR(VLOOKUP(JRF!C929,Checks!S:U,3,0),0)="A","Entry with System fund Dept",""))</f>
        <v/>
      </c>
      <c r="W916" t="str">
        <f>IFERROR(IF('Journal Template'!D1328="","",IF(IFERROR(VLOOKUP('Journal Template'!D1328,Checks!S:U,3,0),0)="A","Entry with System fund Dept","")),"")</f>
        <v/>
      </c>
      <c r="X916" t="s">
        <v>5056</v>
      </c>
      <c r="Y916" t="s">
        <v>389</v>
      </c>
      <c r="Z916" t="s">
        <v>5057</v>
      </c>
      <c r="AA916" t="s">
        <v>1591</v>
      </c>
      <c r="AB916" t="s">
        <v>125</v>
      </c>
      <c r="AC916" s="150" t="str">
        <f>IFERROR(IF(JRF!C929="","",IF(AND(VLOOKUP(JRF!C929,X:AA,4,0)=JRF!B929,VLOOKUP(JRF!C929,X:Y,2,0)="A"),"","Inactive Dept Combo Error")),"Inactive Dept Combo Error")</f>
        <v/>
      </c>
      <c r="AD916" t="str">
        <f>IFERROR(IF('Journal Template'!D1328="","",IF(AND(VLOOKUP('Journal Template'!D1328,X:AA,4,0)='Journal Template'!A1328,VLOOKUP('Journal Template'!D1328,X:Y,2,0)="A"),"","Inactive Dept Combo Error")),"")</f>
        <v/>
      </c>
      <c r="AK916" s="150" t="str">
        <f>IF(JRF!B929="","",IF(JRF!B929=IFERROR(VLOOKUP(JRF!B929,Checks!AI:AI,1,0),0),"Entry in Branch/Satellite BU's",""))</f>
        <v/>
      </c>
      <c r="AL916" t="str">
        <f>IFERROR(IF('Journal Template'!A1328="","",IF('Journal Template'!A1328=IFERROR(VLOOKUP('Journal Template'!A1328,Checks!AI:AI,1,0),0),"Entry in Branch/Satellite BU's","")),"")</f>
        <v/>
      </c>
      <c r="AO916" s="171"/>
      <c r="AP916" s="171"/>
      <c r="AQ916" s="171"/>
      <c r="AR916" s="171"/>
      <c r="CI916" t="str">
        <f>IF(JRF!F929&gt;0,"",IF(JRF!B929="","",IF(LEFT(JRF!B929,1)=IFERROR(VLOOKUP(LEFT(JRF!B929,1),$CF$2:$CF$5,1,0),0),"Product Code Required",IF(JRF!C929="","",IF(JRF!C929=IFERROR(VLOOKUP(JRF!C929,$CH:$CH,1,0),0),"Product Code Required","NA")))))</f>
        <v/>
      </c>
      <c r="CJ916" t="str">
        <f>IF(JRF!AV929&gt;0,"",IF(JRF!Q929="","",IF(LEFT(JRF!Q929,1)=IFERROR(VLOOKUP(LEFT(JRF!Q929,1),$CF$2:$CF$5,1,0),0),"Product Code Required",IF(JRF!V929="","",IF(JRF!V929=IFERROR(VLOOKUP(JRF!V929,$CH:$CH,1,0),0),"Product Code Required","NA")))))</f>
        <v/>
      </c>
      <c r="CK916" t="str">
        <f>IFERROR(IF(LEN('Journal Template'!F927)&gt;0,"",IF('Journal Template'!A927="","",IF(LEFT('Journal Template'!A927,1)=IFERROR(VLOOKUP(LEFT('Journal Template'!A927,1),Checks!$CF$2:$CF$5,1,0),0),"Product Code Required",IF('Journal Template'!D927="","",IF('Journal Template'!D927=IFERROR(VLOOKUP('Journal Template'!D927,Checks!$CH:$CH,1,0),0),"Product Code Required","NA"))))),"")</f>
        <v/>
      </c>
    </row>
    <row r="917" spans="14:89">
      <c r="N917" t="s">
        <v>5061</v>
      </c>
      <c r="O917" t="s">
        <v>5062</v>
      </c>
      <c r="P917" t="s">
        <v>386</v>
      </c>
      <c r="Q917" s="150" t="str">
        <f>IF(JRF!D930="","",IF(IFERROR(VLOOKUP(JRF!D930,Checks!N:P,3,0),0)="A","","Inactive account in Use"))</f>
        <v/>
      </c>
      <c r="R917" t="str">
        <f>IFERROR(IF('Journal Template'!C1329="","",IF(IFERROR(VLOOKUP('Journal Template'!C1329,Checks!N:P,3,0),0)="A","","Inactive account in Use")),"")</f>
        <v/>
      </c>
      <c r="S917" t="s">
        <v>5063</v>
      </c>
      <c r="T917" t="s">
        <v>386</v>
      </c>
      <c r="U917" t="s">
        <v>68</v>
      </c>
      <c r="V917" s="150" t="str">
        <f>IF(JRF!C930="","",IF(IFERROR(VLOOKUP(JRF!C930,Checks!S:U,3,0),0)="A","Entry with System fund Dept",""))</f>
        <v/>
      </c>
      <c r="W917" t="str">
        <f>IFERROR(IF('Journal Template'!D1329="","",IF(IFERROR(VLOOKUP('Journal Template'!D1329,Checks!S:U,3,0),0)="A","Entry with System fund Dept","")),"")</f>
        <v/>
      </c>
      <c r="X917" t="s">
        <v>4343</v>
      </c>
      <c r="Y917" t="s">
        <v>386</v>
      </c>
      <c r="Z917" t="s">
        <v>5064</v>
      </c>
      <c r="AA917" t="s">
        <v>391</v>
      </c>
      <c r="AB917" t="s">
        <v>125</v>
      </c>
      <c r="AC917" s="150" t="str">
        <f>IFERROR(IF(JRF!C930="","",IF(AND(VLOOKUP(JRF!C930,X:AA,4,0)=JRF!B930,VLOOKUP(JRF!C930,X:Y,2,0)="A"),"","Inactive Dept Combo Error")),"Inactive Dept Combo Error")</f>
        <v/>
      </c>
      <c r="AD917" t="str">
        <f>IFERROR(IF('Journal Template'!D1329="","",IF(AND(VLOOKUP('Journal Template'!D1329,X:AA,4,0)='Journal Template'!A1329,VLOOKUP('Journal Template'!D1329,X:Y,2,0)="A"),"","Inactive Dept Combo Error")),"")</f>
        <v/>
      </c>
      <c r="AK917" s="150" t="str">
        <f>IF(JRF!B930="","",IF(JRF!B930=IFERROR(VLOOKUP(JRF!B930,Checks!AI:AI,1,0),0),"Entry in Branch/Satellite BU's",""))</f>
        <v/>
      </c>
      <c r="AL917" t="str">
        <f>IFERROR(IF('Journal Template'!A1329="","",IF('Journal Template'!A1329=IFERROR(VLOOKUP('Journal Template'!A1329,Checks!AI:AI,1,0),0),"Entry in Branch/Satellite BU's","")),"")</f>
        <v/>
      </c>
      <c r="AO917" s="171"/>
      <c r="AP917" s="171"/>
      <c r="AQ917" s="171"/>
      <c r="AR917" s="171"/>
      <c r="CI917" t="str">
        <f>IF(JRF!F930&gt;0,"",IF(JRF!B930="","",IF(LEFT(JRF!B930,1)=IFERROR(VLOOKUP(LEFT(JRF!B930,1),$CF$2:$CF$5,1,0),0),"Product Code Required",IF(JRF!C930="","",IF(JRF!C930=IFERROR(VLOOKUP(JRF!C930,$CH:$CH,1,0),0),"Product Code Required","NA")))))</f>
        <v/>
      </c>
      <c r="CJ917" t="str">
        <f>IF(JRF!AV930&gt;0,"",IF(JRF!Q930="","",IF(LEFT(JRF!Q930,1)=IFERROR(VLOOKUP(LEFT(JRF!Q930,1),$CF$2:$CF$5,1,0),0),"Product Code Required",IF(JRF!V930="","",IF(JRF!V930=IFERROR(VLOOKUP(JRF!V930,$CH:$CH,1,0),0),"Product Code Required","NA")))))</f>
        <v/>
      </c>
      <c r="CK917" t="str">
        <f>IFERROR(IF(LEN('Journal Template'!F928)&gt;0,"",IF('Journal Template'!A928="","",IF(LEFT('Journal Template'!A928,1)=IFERROR(VLOOKUP(LEFT('Journal Template'!A928,1),Checks!$CF$2:$CF$5,1,0),0),"Product Code Required",IF('Journal Template'!D928="","",IF('Journal Template'!D928=IFERROR(VLOOKUP('Journal Template'!D928,Checks!$CH:$CH,1,0),0),"Product Code Required","NA"))))),"")</f>
        <v/>
      </c>
    </row>
    <row r="918" spans="14:89">
      <c r="N918" t="s">
        <v>5065</v>
      </c>
      <c r="O918" t="s">
        <v>5066</v>
      </c>
      <c r="P918" t="s">
        <v>386</v>
      </c>
      <c r="Q918" s="150" t="str">
        <f>IF(JRF!D931="","",IF(IFERROR(VLOOKUP(JRF!D931,Checks!N:P,3,0),0)="A","","Inactive account in Use"))</f>
        <v/>
      </c>
      <c r="R918" t="str">
        <f>IFERROR(IF('Journal Template'!C1330="","",IF(IFERROR(VLOOKUP('Journal Template'!C1330,Checks!N:P,3,0),0)="A","","Inactive account in Use")),"")</f>
        <v/>
      </c>
      <c r="S918" t="s">
        <v>5067</v>
      </c>
      <c r="T918" t="s">
        <v>386</v>
      </c>
      <c r="U918" t="s">
        <v>68</v>
      </c>
      <c r="V918" s="150" t="str">
        <f>IF(JRF!C931="","",IF(IFERROR(VLOOKUP(JRF!C931,Checks!S:U,3,0),0)="A","Entry with System fund Dept",""))</f>
        <v/>
      </c>
      <c r="W918" t="str">
        <f>IFERROR(IF('Journal Template'!D1330="","",IF(IFERROR(VLOOKUP('Journal Template'!D1330,Checks!S:U,3,0),0)="A","Entry with System fund Dept","")),"")</f>
        <v/>
      </c>
      <c r="X918" t="s">
        <v>3938</v>
      </c>
      <c r="Y918" t="s">
        <v>386</v>
      </c>
      <c r="Z918" t="s">
        <v>5068</v>
      </c>
      <c r="AA918" t="s">
        <v>391</v>
      </c>
      <c r="AB918" t="s">
        <v>125</v>
      </c>
      <c r="AC918" s="150" t="str">
        <f>IFERROR(IF(JRF!C931="","",IF(AND(VLOOKUP(JRF!C931,X:AA,4,0)=JRF!B931,VLOOKUP(JRF!C931,X:Y,2,0)="A"),"","Inactive Dept Combo Error")),"Inactive Dept Combo Error")</f>
        <v/>
      </c>
      <c r="AD918" t="str">
        <f>IFERROR(IF('Journal Template'!D1330="","",IF(AND(VLOOKUP('Journal Template'!D1330,X:AA,4,0)='Journal Template'!A1330,VLOOKUP('Journal Template'!D1330,X:Y,2,0)="A"),"","Inactive Dept Combo Error")),"")</f>
        <v/>
      </c>
      <c r="AK918" s="150" t="str">
        <f>IF(JRF!B931="","",IF(JRF!B931=IFERROR(VLOOKUP(JRF!B931,Checks!AI:AI,1,0),0),"Entry in Branch/Satellite BU's",""))</f>
        <v/>
      </c>
      <c r="AL918" t="str">
        <f>IFERROR(IF('Journal Template'!A1330="","",IF('Journal Template'!A1330=IFERROR(VLOOKUP('Journal Template'!A1330,Checks!AI:AI,1,0),0),"Entry in Branch/Satellite BU's","")),"")</f>
        <v/>
      </c>
      <c r="AO918" s="171"/>
      <c r="AP918" s="171"/>
      <c r="AQ918" s="171"/>
      <c r="AR918" s="171"/>
      <c r="CI918" t="str">
        <f>IF(JRF!F931&gt;0,"",IF(JRF!B931="","",IF(LEFT(JRF!B931,1)=IFERROR(VLOOKUP(LEFT(JRF!B931,1),$CF$2:$CF$5,1,0),0),"Product Code Required",IF(JRF!C931="","",IF(JRF!C931=IFERROR(VLOOKUP(JRF!C931,$CH:$CH,1,0),0),"Product Code Required","NA")))))</f>
        <v/>
      </c>
      <c r="CJ918" t="str">
        <f>IF(JRF!AV931&gt;0,"",IF(JRF!Q931="","",IF(LEFT(JRF!Q931,1)=IFERROR(VLOOKUP(LEFT(JRF!Q931,1),$CF$2:$CF$5,1,0),0),"Product Code Required",IF(JRF!V931="","",IF(JRF!V931=IFERROR(VLOOKUP(JRF!V931,$CH:$CH,1,0),0),"Product Code Required","NA")))))</f>
        <v/>
      </c>
      <c r="CK918" t="str">
        <f>IFERROR(IF(LEN('Journal Template'!F929)&gt;0,"",IF('Journal Template'!A929="","",IF(LEFT('Journal Template'!A929,1)=IFERROR(VLOOKUP(LEFT('Journal Template'!A929,1),Checks!$CF$2:$CF$5,1,0),0),"Product Code Required",IF('Journal Template'!D929="","",IF('Journal Template'!D929=IFERROR(VLOOKUP('Journal Template'!D929,Checks!$CH:$CH,1,0),0),"Product Code Required","NA"))))),"")</f>
        <v/>
      </c>
    </row>
    <row r="919" spans="14:89">
      <c r="N919" t="s">
        <v>5069</v>
      </c>
      <c r="O919" t="s">
        <v>5070</v>
      </c>
      <c r="P919" t="s">
        <v>386</v>
      </c>
      <c r="Q919" s="150" t="str">
        <f>IF(JRF!D932="","",IF(IFERROR(VLOOKUP(JRF!D932,Checks!N:P,3,0),0)="A","","Inactive account in Use"))</f>
        <v/>
      </c>
      <c r="R919" t="str">
        <f>IFERROR(IF('Journal Template'!C1331="","",IF(IFERROR(VLOOKUP('Journal Template'!C1331,Checks!N:P,3,0),0)="A","","Inactive account in Use")),"")</f>
        <v/>
      </c>
      <c r="S919" t="s">
        <v>5071</v>
      </c>
      <c r="T919" t="s">
        <v>386</v>
      </c>
      <c r="U919" t="s">
        <v>68</v>
      </c>
      <c r="V919" s="150" t="str">
        <f>IF(JRF!C932="","",IF(IFERROR(VLOOKUP(JRF!C932,Checks!S:U,3,0),0)="A","Entry with System fund Dept",""))</f>
        <v/>
      </c>
      <c r="W919" t="str">
        <f>IFERROR(IF('Journal Template'!D1331="","",IF(IFERROR(VLOOKUP('Journal Template'!D1331,Checks!S:U,3,0),0)="A","Entry with System fund Dept","")),"")</f>
        <v/>
      </c>
      <c r="X919" t="s">
        <v>4348</v>
      </c>
      <c r="Y919" t="s">
        <v>386</v>
      </c>
      <c r="Z919" t="s">
        <v>5072</v>
      </c>
      <c r="AA919" t="s">
        <v>391</v>
      </c>
      <c r="AB919" t="s">
        <v>125</v>
      </c>
      <c r="AC919" s="150" t="str">
        <f>IFERROR(IF(JRF!C932="","",IF(AND(VLOOKUP(JRF!C932,X:AA,4,0)=JRF!B932,VLOOKUP(JRF!C932,X:Y,2,0)="A"),"","Inactive Dept Combo Error")),"Inactive Dept Combo Error")</f>
        <v/>
      </c>
      <c r="AD919" t="str">
        <f>IFERROR(IF('Journal Template'!D1331="","",IF(AND(VLOOKUP('Journal Template'!D1331,X:AA,4,0)='Journal Template'!A1331,VLOOKUP('Journal Template'!D1331,X:Y,2,0)="A"),"","Inactive Dept Combo Error")),"")</f>
        <v/>
      </c>
      <c r="AK919" s="150" t="str">
        <f>IF(JRF!B932="","",IF(JRF!B932=IFERROR(VLOOKUP(JRF!B932,Checks!AI:AI,1,0),0),"Entry in Branch/Satellite BU's",""))</f>
        <v/>
      </c>
      <c r="AL919" t="str">
        <f>IFERROR(IF('Journal Template'!A1331="","",IF('Journal Template'!A1331=IFERROR(VLOOKUP('Journal Template'!A1331,Checks!AI:AI,1,0),0),"Entry in Branch/Satellite BU's","")),"")</f>
        <v/>
      </c>
      <c r="AO919" s="171"/>
      <c r="AP919" s="171"/>
      <c r="AQ919" s="171"/>
      <c r="AR919" s="171"/>
      <c r="CI919" t="str">
        <f>IF(JRF!F932&gt;0,"",IF(JRF!B932="","",IF(LEFT(JRF!B932,1)=IFERROR(VLOOKUP(LEFT(JRF!B932,1),$CF$2:$CF$5,1,0),0),"Product Code Required",IF(JRF!C932="","",IF(JRF!C932=IFERROR(VLOOKUP(JRF!C932,$CH:$CH,1,0),0),"Product Code Required","NA")))))</f>
        <v/>
      </c>
      <c r="CJ919" t="str">
        <f>IF(JRF!AV932&gt;0,"",IF(JRF!Q932="","",IF(LEFT(JRF!Q932,1)=IFERROR(VLOOKUP(LEFT(JRF!Q932,1),$CF$2:$CF$5,1,0),0),"Product Code Required",IF(JRF!V932="","",IF(JRF!V932=IFERROR(VLOOKUP(JRF!V932,$CH:$CH,1,0),0),"Product Code Required","NA")))))</f>
        <v/>
      </c>
      <c r="CK919" t="str">
        <f>IFERROR(IF(LEN('Journal Template'!F930)&gt;0,"",IF('Journal Template'!A930="","",IF(LEFT('Journal Template'!A930,1)=IFERROR(VLOOKUP(LEFT('Journal Template'!A930,1),Checks!$CF$2:$CF$5,1,0),0),"Product Code Required",IF('Journal Template'!D930="","",IF('Journal Template'!D930=IFERROR(VLOOKUP('Journal Template'!D930,Checks!$CH:$CH,1,0),0),"Product Code Required","NA"))))),"")</f>
        <v/>
      </c>
    </row>
    <row r="920" spans="14:89">
      <c r="N920" t="s">
        <v>5073</v>
      </c>
      <c r="O920" t="s">
        <v>5074</v>
      </c>
      <c r="P920" t="s">
        <v>386</v>
      </c>
      <c r="Q920" s="150" t="str">
        <f>IF(JRF!D933="","",IF(IFERROR(VLOOKUP(JRF!D933,Checks!N:P,3,0),0)="A","","Inactive account in Use"))</f>
        <v/>
      </c>
      <c r="R920" t="str">
        <f>IFERROR(IF('Journal Template'!C1332="","",IF(IFERROR(VLOOKUP('Journal Template'!C1332,Checks!N:P,3,0),0)="A","","Inactive account in Use")),"")</f>
        <v/>
      </c>
      <c r="S920" t="s">
        <v>5075</v>
      </c>
      <c r="T920" t="s">
        <v>386</v>
      </c>
      <c r="U920" t="s">
        <v>68</v>
      </c>
      <c r="V920" s="150" t="str">
        <f>IF(JRF!C933="","",IF(IFERROR(VLOOKUP(JRF!C933,Checks!S:U,3,0),0)="A","Entry with System fund Dept",""))</f>
        <v/>
      </c>
      <c r="W920" t="str">
        <f>IFERROR(IF('Journal Template'!D1332="","",IF(IFERROR(VLOOKUP('Journal Template'!D1332,Checks!S:U,3,0),0)="A","Entry with System fund Dept","")),"")</f>
        <v/>
      </c>
      <c r="X920" t="s">
        <v>5076</v>
      </c>
      <c r="Y920" t="s">
        <v>386</v>
      </c>
      <c r="Z920" t="s">
        <v>5077</v>
      </c>
      <c r="AA920" t="s">
        <v>391</v>
      </c>
      <c r="AB920" t="s">
        <v>125</v>
      </c>
      <c r="AC920" s="150" t="str">
        <f>IFERROR(IF(JRF!C933="","",IF(AND(VLOOKUP(JRF!C933,X:AA,4,0)=JRF!B933,VLOOKUP(JRF!C933,X:Y,2,0)="A"),"","Inactive Dept Combo Error")),"Inactive Dept Combo Error")</f>
        <v/>
      </c>
      <c r="AD920" t="str">
        <f>IFERROR(IF('Journal Template'!D1332="","",IF(AND(VLOOKUP('Journal Template'!D1332,X:AA,4,0)='Journal Template'!A1332,VLOOKUP('Journal Template'!D1332,X:Y,2,0)="A"),"","Inactive Dept Combo Error")),"")</f>
        <v/>
      </c>
      <c r="AK920" s="150" t="str">
        <f>IF(JRF!B933="","",IF(JRF!B933=IFERROR(VLOOKUP(JRF!B933,Checks!AI:AI,1,0),0),"Entry in Branch/Satellite BU's",""))</f>
        <v/>
      </c>
      <c r="AL920" t="str">
        <f>IFERROR(IF('Journal Template'!A1332="","",IF('Journal Template'!A1332=IFERROR(VLOOKUP('Journal Template'!A1332,Checks!AI:AI,1,0),0),"Entry in Branch/Satellite BU's","")),"")</f>
        <v/>
      </c>
      <c r="AO920" s="171"/>
      <c r="AP920" s="171"/>
      <c r="AQ920" s="171"/>
      <c r="AR920" s="171"/>
      <c r="CI920" t="str">
        <f>IF(JRF!F933&gt;0,"",IF(JRF!B933="","",IF(LEFT(JRF!B933,1)=IFERROR(VLOOKUP(LEFT(JRF!B933,1),$CF$2:$CF$5,1,0),0),"Product Code Required",IF(JRF!C933="","",IF(JRF!C933=IFERROR(VLOOKUP(JRF!C933,$CH:$CH,1,0),0),"Product Code Required","NA")))))</f>
        <v/>
      </c>
      <c r="CJ920" t="str">
        <f>IF(JRF!AV933&gt;0,"",IF(JRF!Q933="","",IF(LEFT(JRF!Q933,1)=IFERROR(VLOOKUP(LEFT(JRF!Q933,1),$CF$2:$CF$5,1,0),0),"Product Code Required",IF(JRF!V933="","",IF(JRF!V933=IFERROR(VLOOKUP(JRF!V933,$CH:$CH,1,0),0),"Product Code Required","NA")))))</f>
        <v/>
      </c>
      <c r="CK920" t="str">
        <f>IFERROR(IF(LEN('Journal Template'!F931)&gt;0,"",IF('Journal Template'!A931="","",IF(LEFT('Journal Template'!A931,1)=IFERROR(VLOOKUP(LEFT('Journal Template'!A931,1),Checks!$CF$2:$CF$5,1,0),0),"Product Code Required",IF('Journal Template'!D931="","",IF('Journal Template'!D931=IFERROR(VLOOKUP('Journal Template'!D931,Checks!$CH:$CH,1,0),0),"Product Code Required","NA"))))),"")</f>
        <v/>
      </c>
    </row>
    <row r="921" spans="14:89">
      <c r="N921" t="s">
        <v>5078</v>
      </c>
      <c r="O921" t="s">
        <v>5079</v>
      </c>
      <c r="P921" t="s">
        <v>386</v>
      </c>
      <c r="Q921" s="150" t="str">
        <f>IF(JRF!D934="","",IF(IFERROR(VLOOKUP(JRF!D934,Checks!N:P,3,0),0)="A","","Inactive account in Use"))</f>
        <v/>
      </c>
      <c r="R921" t="str">
        <f>IFERROR(IF('Journal Template'!C1333="","",IF(IFERROR(VLOOKUP('Journal Template'!C1333,Checks!N:P,3,0),0)="A","","Inactive account in Use")),"")</f>
        <v/>
      </c>
      <c r="S921" t="s">
        <v>5080</v>
      </c>
      <c r="T921" t="s">
        <v>386</v>
      </c>
      <c r="U921" t="s">
        <v>68</v>
      </c>
      <c r="V921" s="150" t="str">
        <f>IF(JRF!C934="","",IF(IFERROR(VLOOKUP(JRF!C934,Checks!S:U,3,0),0)="A","Entry with System fund Dept",""))</f>
        <v/>
      </c>
      <c r="W921" t="str">
        <f>IFERROR(IF('Journal Template'!D1333="","",IF(IFERROR(VLOOKUP('Journal Template'!D1333,Checks!S:U,3,0),0)="A","Entry with System fund Dept","")),"")</f>
        <v/>
      </c>
      <c r="X921" t="s">
        <v>4353</v>
      </c>
      <c r="Y921" t="s">
        <v>386</v>
      </c>
      <c r="Z921" t="s">
        <v>5081</v>
      </c>
      <c r="AA921" t="s">
        <v>391</v>
      </c>
      <c r="AB921" t="s">
        <v>125</v>
      </c>
      <c r="AC921" s="150" t="str">
        <f>IFERROR(IF(JRF!C934="","",IF(AND(VLOOKUP(JRF!C934,X:AA,4,0)=JRF!B934,VLOOKUP(JRF!C934,X:Y,2,0)="A"),"","Inactive Dept Combo Error")),"Inactive Dept Combo Error")</f>
        <v/>
      </c>
      <c r="AD921" t="str">
        <f>IFERROR(IF('Journal Template'!D1333="","",IF(AND(VLOOKUP('Journal Template'!D1333,X:AA,4,0)='Journal Template'!A1333,VLOOKUP('Journal Template'!D1333,X:Y,2,0)="A"),"","Inactive Dept Combo Error")),"")</f>
        <v/>
      </c>
      <c r="AK921" s="150" t="str">
        <f>IF(JRF!B934="","",IF(JRF!B934=IFERROR(VLOOKUP(JRF!B934,Checks!AI:AI,1,0),0),"Entry in Branch/Satellite BU's",""))</f>
        <v/>
      </c>
      <c r="AL921" t="str">
        <f>IFERROR(IF('Journal Template'!A1333="","",IF('Journal Template'!A1333=IFERROR(VLOOKUP('Journal Template'!A1333,Checks!AI:AI,1,0),0),"Entry in Branch/Satellite BU's","")),"")</f>
        <v/>
      </c>
      <c r="AO921" s="171"/>
      <c r="AP921" s="171"/>
      <c r="AQ921" s="171"/>
      <c r="AR921" s="171"/>
      <c r="CI921" t="str">
        <f>IF(JRF!F934&gt;0,"",IF(JRF!B934="","",IF(LEFT(JRF!B934,1)=IFERROR(VLOOKUP(LEFT(JRF!B934,1),$CF$2:$CF$5,1,0),0),"Product Code Required",IF(JRF!C934="","",IF(JRF!C934=IFERROR(VLOOKUP(JRF!C934,$CH:$CH,1,0),0),"Product Code Required","NA")))))</f>
        <v/>
      </c>
      <c r="CJ921" t="str">
        <f>IF(JRF!AV934&gt;0,"",IF(JRF!Q934="","",IF(LEFT(JRF!Q934,1)=IFERROR(VLOOKUP(LEFT(JRF!Q934,1),$CF$2:$CF$5,1,0),0),"Product Code Required",IF(JRF!V934="","",IF(JRF!V934=IFERROR(VLOOKUP(JRF!V934,$CH:$CH,1,0),0),"Product Code Required","NA")))))</f>
        <v/>
      </c>
      <c r="CK921" t="str">
        <f>IFERROR(IF(LEN('Journal Template'!F932)&gt;0,"",IF('Journal Template'!A932="","",IF(LEFT('Journal Template'!A932,1)=IFERROR(VLOOKUP(LEFT('Journal Template'!A932,1),Checks!$CF$2:$CF$5,1,0),0),"Product Code Required",IF('Journal Template'!D932="","",IF('Journal Template'!D932=IFERROR(VLOOKUP('Journal Template'!D932,Checks!$CH:$CH,1,0),0),"Product Code Required","NA"))))),"")</f>
        <v/>
      </c>
    </row>
    <row r="922" spans="14:89">
      <c r="N922" t="s">
        <v>5082</v>
      </c>
      <c r="O922" t="s">
        <v>5083</v>
      </c>
      <c r="P922" t="s">
        <v>386</v>
      </c>
      <c r="Q922" s="150" t="str">
        <f>IF(JRF!D935="","",IF(IFERROR(VLOOKUP(JRF!D935,Checks!N:P,3,0),0)="A","","Inactive account in Use"))</f>
        <v/>
      </c>
      <c r="R922" t="str">
        <f>IFERROR(IF('Journal Template'!C1334="","",IF(IFERROR(VLOOKUP('Journal Template'!C1334,Checks!N:P,3,0),0)="A","","Inactive account in Use")),"")</f>
        <v/>
      </c>
      <c r="S922" t="s">
        <v>5084</v>
      </c>
      <c r="T922" t="s">
        <v>386</v>
      </c>
      <c r="U922" t="s">
        <v>68</v>
      </c>
      <c r="V922" s="150" t="str">
        <f>IF(JRF!C935="","",IF(IFERROR(VLOOKUP(JRF!C935,Checks!S:U,3,0),0)="A","Entry with System fund Dept",""))</f>
        <v/>
      </c>
      <c r="W922" t="str">
        <f>IFERROR(IF('Journal Template'!D1334="","",IF(IFERROR(VLOOKUP('Journal Template'!D1334,Checks!S:U,3,0),0)="A","Entry with System fund Dept","")),"")</f>
        <v/>
      </c>
      <c r="X922" t="s">
        <v>5085</v>
      </c>
      <c r="Y922" t="s">
        <v>389</v>
      </c>
      <c r="Z922" t="s">
        <v>5086</v>
      </c>
      <c r="AA922" t="s">
        <v>391</v>
      </c>
      <c r="AB922" t="s">
        <v>125</v>
      </c>
      <c r="AC922" s="150" t="str">
        <f>IFERROR(IF(JRF!C935="","",IF(AND(VLOOKUP(JRF!C935,X:AA,4,0)=JRF!B935,VLOOKUP(JRF!C935,X:Y,2,0)="A"),"","Inactive Dept Combo Error")),"Inactive Dept Combo Error")</f>
        <v/>
      </c>
      <c r="AD922" t="str">
        <f>IFERROR(IF('Journal Template'!D1334="","",IF(AND(VLOOKUP('Journal Template'!D1334,X:AA,4,0)='Journal Template'!A1334,VLOOKUP('Journal Template'!D1334,X:Y,2,0)="A"),"","Inactive Dept Combo Error")),"")</f>
        <v/>
      </c>
      <c r="AK922" s="150" t="str">
        <f>IF(JRF!B935="","",IF(JRF!B935=IFERROR(VLOOKUP(JRF!B935,Checks!AI:AI,1,0),0),"Entry in Branch/Satellite BU's",""))</f>
        <v/>
      </c>
      <c r="AL922" t="str">
        <f>IFERROR(IF('Journal Template'!A1334="","",IF('Journal Template'!A1334=IFERROR(VLOOKUP('Journal Template'!A1334,Checks!AI:AI,1,0),0),"Entry in Branch/Satellite BU's","")),"")</f>
        <v/>
      </c>
      <c r="AO922" s="171"/>
      <c r="AP922" s="171"/>
      <c r="AQ922" s="171"/>
      <c r="AR922" s="171"/>
      <c r="CI922" t="str">
        <f>IF(JRF!F935&gt;0,"",IF(JRF!B935="","",IF(LEFT(JRF!B935,1)=IFERROR(VLOOKUP(LEFT(JRF!B935,1),$CF$2:$CF$5,1,0),0),"Product Code Required",IF(JRF!C935="","",IF(JRF!C935=IFERROR(VLOOKUP(JRF!C935,$CH:$CH,1,0),0),"Product Code Required","NA")))))</f>
        <v/>
      </c>
      <c r="CJ922" t="str">
        <f>IF(JRF!AV935&gt;0,"",IF(JRF!Q935="","",IF(LEFT(JRF!Q935,1)=IFERROR(VLOOKUP(LEFT(JRF!Q935,1),$CF$2:$CF$5,1,0),0),"Product Code Required",IF(JRF!V935="","",IF(JRF!V935=IFERROR(VLOOKUP(JRF!V935,$CH:$CH,1,0),0),"Product Code Required","NA")))))</f>
        <v/>
      </c>
      <c r="CK922" t="str">
        <f>IFERROR(IF(LEN('Journal Template'!F933)&gt;0,"",IF('Journal Template'!A933="","",IF(LEFT('Journal Template'!A933,1)=IFERROR(VLOOKUP(LEFT('Journal Template'!A933,1),Checks!$CF$2:$CF$5,1,0),0),"Product Code Required",IF('Journal Template'!D933="","",IF('Journal Template'!D933=IFERROR(VLOOKUP('Journal Template'!D933,Checks!$CH:$CH,1,0),0),"Product Code Required","NA"))))),"")</f>
        <v/>
      </c>
    </row>
    <row r="923" spans="14:89">
      <c r="N923" t="s">
        <v>5087</v>
      </c>
      <c r="O923" t="s">
        <v>5088</v>
      </c>
      <c r="P923" t="s">
        <v>386</v>
      </c>
      <c r="Q923" s="150" t="str">
        <f>IF(JRF!D936="","",IF(IFERROR(VLOOKUP(JRF!D936,Checks!N:P,3,0),0)="A","","Inactive account in Use"))</f>
        <v/>
      </c>
      <c r="R923" t="str">
        <f>IFERROR(IF('Journal Template'!C1335="","",IF(IFERROR(VLOOKUP('Journal Template'!C1335,Checks!N:P,3,0),0)="A","","Inactive account in Use")),"")</f>
        <v/>
      </c>
      <c r="S923" t="s">
        <v>5089</v>
      </c>
      <c r="T923" t="s">
        <v>386</v>
      </c>
      <c r="U923" t="s">
        <v>68</v>
      </c>
      <c r="V923" s="150" t="str">
        <f>IF(JRF!C936="","",IF(IFERROR(VLOOKUP(JRF!C936,Checks!S:U,3,0),0)="A","Entry with System fund Dept",""))</f>
        <v/>
      </c>
      <c r="W923" t="str">
        <f>IFERROR(IF('Journal Template'!D1335="","",IF(IFERROR(VLOOKUP('Journal Template'!D1335,Checks!S:U,3,0),0)="A","Entry with System fund Dept","")),"")</f>
        <v/>
      </c>
      <c r="X923" t="s">
        <v>4358</v>
      </c>
      <c r="Y923" t="s">
        <v>386</v>
      </c>
      <c r="Z923" t="s">
        <v>5090</v>
      </c>
      <c r="AA923" t="s">
        <v>391</v>
      </c>
      <c r="AB923" t="s">
        <v>125</v>
      </c>
      <c r="AC923" s="150" t="str">
        <f>IFERROR(IF(JRF!C936="","",IF(AND(VLOOKUP(JRF!C936,X:AA,4,0)=JRF!B936,VLOOKUP(JRF!C936,X:Y,2,0)="A"),"","Inactive Dept Combo Error")),"Inactive Dept Combo Error")</f>
        <v/>
      </c>
      <c r="AD923" t="str">
        <f>IFERROR(IF('Journal Template'!D1335="","",IF(AND(VLOOKUP('Journal Template'!D1335,X:AA,4,0)='Journal Template'!A1335,VLOOKUP('Journal Template'!D1335,X:Y,2,0)="A"),"","Inactive Dept Combo Error")),"")</f>
        <v/>
      </c>
      <c r="AK923" s="150" t="str">
        <f>IF(JRF!B936="","",IF(JRF!B936=IFERROR(VLOOKUP(JRF!B936,Checks!AI:AI,1,0),0),"Entry in Branch/Satellite BU's",""))</f>
        <v/>
      </c>
      <c r="AL923" t="str">
        <f>IFERROR(IF('Journal Template'!A1335="","",IF('Journal Template'!A1335=IFERROR(VLOOKUP('Journal Template'!A1335,Checks!AI:AI,1,0),0),"Entry in Branch/Satellite BU's","")),"")</f>
        <v/>
      </c>
      <c r="AO923" s="171"/>
      <c r="AP923" s="171"/>
      <c r="AQ923" s="171"/>
      <c r="AR923" s="171"/>
      <c r="CI923" t="str">
        <f>IF(JRF!F936&gt;0,"",IF(JRF!B936="","",IF(LEFT(JRF!B936,1)=IFERROR(VLOOKUP(LEFT(JRF!B936,1),$CF$2:$CF$5,1,0),0),"Product Code Required",IF(JRF!C936="","",IF(JRF!C936=IFERROR(VLOOKUP(JRF!C936,$CH:$CH,1,0),0),"Product Code Required","NA")))))</f>
        <v/>
      </c>
      <c r="CJ923" t="str">
        <f>IF(JRF!AV936&gt;0,"",IF(JRF!Q936="","",IF(LEFT(JRF!Q936,1)=IFERROR(VLOOKUP(LEFT(JRF!Q936,1),$CF$2:$CF$5,1,0),0),"Product Code Required",IF(JRF!V936="","",IF(JRF!V936=IFERROR(VLOOKUP(JRF!V936,$CH:$CH,1,0),0),"Product Code Required","NA")))))</f>
        <v/>
      </c>
      <c r="CK923" t="str">
        <f>IFERROR(IF(LEN('Journal Template'!F934)&gt;0,"",IF('Journal Template'!A934="","",IF(LEFT('Journal Template'!A934,1)=IFERROR(VLOOKUP(LEFT('Journal Template'!A934,1),Checks!$CF$2:$CF$5,1,0),0),"Product Code Required",IF('Journal Template'!D934="","",IF('Journal Template'!D934=IFERROR(VLOOKUP('Journal Template'!D934,Checks!$CH:$CH,1,0),0),"Product Code Required","NA"))))),"")</f>
        <v/>
      </c>
    </row>
    <row r="924" spans="14:89">
      <c r="N924" t="s">
        <v>5091</v>
      </c>
      <c r="O924" t="s">
        <v>5092</v>
      </c>
      <c r="P924" t="s">
        <v>386</v>
      </c>
      <c r="Q924" s="150" t="str">
        <f>IF(JRF!D937="","",IF(IFERROR(VLOOKUP(JRF!D937,Checks!N:P,3,0),0)="A","","Inactive account in Use"))</f>
        <v/>
      </c>
      <c r="R924" t="str">
        <f>IFERROR(IF('Journal Template'!C1336="","",IF(IFERROR(VLOOKUP('Journal Template'!C1336,Checks!N:P,3,0),0)="A","","Inactive account in Use")),"")</f>
        <v/>
      </c>
      <c r="S924" t="s">
        <v>5093</v>
      </c>
      <c r="T924" t="s">
        <v>386</v>
      </c>
      <c r="U924" t="s">
        <v>68</v>
      </c>
      <c r="V924" s="150" t="str">
        <f>IF(JRF!C937="","",IF(IFERROR(VLOOKUP(JRF!C937,Checks!S:U,3,0),0)="A","Entry with System fund Dept",""))</f>
        <v/>
      </c>
      <c r="W924" t="str">
        <f>IFERROR(IF('Journal Template'!D1336="","",IF(IFERROR(VLOOKUP('Journal Template'!D1336,Checks!S:U,3,0),0)="A","Entry with System fund Dept","")),"")</f>
        <v/>
      </c>
      <c r="X924" t="s">
        <v>5094</v>
      </c>
      <c r="Y924" t="s">
        <v>386</v>
      </c>
      <c r="Z924" t="s">
        <v>5095</v>
      </c>
      <c r="AA924" t="s">
        <v>391</v>
      </c>
      <c r="AB924" t="s">
        <v>125</v>
      </c>
      <c r="AC924" s="150" t="str">
        <f>IFERROR(IF(JRF!C937="","",IF(AND(VLOOKUP(JRF!C937,X:AA,4,0)=JRF!B937,VLOOKUP(JRF!C937,X:Y,2,0)="A"),"","Inactive Dept Combo Error")),"Inactive Dept Combo Error")</f>
        <v/>
      </c>
      <c r="AD924" t="str">
        <f>IFERROR(IF('Journal Template'!D1336="","",IF(AND(VLOOKUP('Journal Template'!D1336,X:AA,4,0)='Journal Template'!A1336,VLOOKUP('Journal Template'!D1336,X:Y,2,0)="A"),"","Inactive Dept Combo Error")),"")</f>
        <v/>
      </c>
      <c r="AK924" s="150" t="str">
        <f>IF(JRF!B937="","",IF(JRF!B937=IFERROR(VLOOKUP(JRF!B937,Checks!AI:AI,1,0),0),"Entry in Branch/Satellite BU's",""))</f>
        <v/>
      </c>
      <c r="AL924" t="str">
        <f>IFERROR(IF('Journal Template'!A1336="","",IF('Journal Template'!A1336=IFERROR(VLOOKUP('Journal Template'!A1336,Checks!AI:AI,1,0),0),"Entry in Branch/Satellite BU's","")),"")</f>
        <v/>
      </c>
      <c r="AO924" s="171"/>
      <c r="AP924" s="171"/>
      <c r="AQ924" s="171"/>
      <c r="AR924" s="171"/>
      <c r="CI924" t="str">
        <f>IF(JRF!F937&gt;0,"",IF(JRF!B937="","",IF(LEFT(JRF!B937,1)=IFERROR(VLOOKUP(LEFT(JRF!B937,1),$CF$2:$CF$5,1,0),0),"Product Code Required",IF(JRF!C937="","",IF(JRF!C937=IFERROR(VLOOKUP(JRF!C937,$CH:$CH,1,0),0),"Product Code Required","NA")))))</f>
        <v/>
      </c>
      <c r="CJ924" t="str">
        <f>IF(JRF!AV937&gt;0,"",IF(JRF!Q937="","",IF(LEFT(JRF!Q937,1)=IFERROR(VLOOKUP(LEFT(JRF!Q937,1),$CF$2:$CF$5,1,0),0),"Product Code Required",IF(JRF!V937="","",IF(JRF!V937=IFERROR(VLOOKUP(JRF!V937,$CH:$CH,1,0),0),"Product Code Required","NA")))))</f>
        <v/>
      </c>
      <c r="CK924" t="str">
        <f>IFERROR(IF(LEN('Journal Template'!F935)&gt;0,"",IF('Journal Template'!A935="","",IF(LEFT('Journal Template'!A935,1)=IFERROR(VLOOKUP(LEFT('Journal Template'!A935,1),Checks!$CF$2:$CF$5,1,0),0),"Product Code Required",IF('Journal Template'!D935="","",IF('Journal Template'!D935=IFERROR(VLOOKUP('Journal Template'!D935,Checks!$CH:$CH,1,0),0),"Product Code Required","NA"))))),"")</f>
        <v/>
      </c>
    </row>
    <row r="925" spans="14:89">
      <c r="N925" t="s">
        <v>5096</v>
      </c>
      <c r="O925" t="s">
        <v>5097</v>
      </c>
      <c r="P925" t="s">
        <v>386</v>
      </c>
      <c r="Q925" s="150" t="str">
        <f>IF(JRF!D938="","",IF(IFERROR(VLOOKUP(JRF!D938,Checks!N:P,3,0),0)="A","","Inactive account in Use"))</f>
        <v/>
      </c>
      <c r="R925" t="str">
        <f>IFERROR(IF('Journal Template'!C1337="","",IF(IFERROR(VLOOKUP('Journal Template'!C1337,Checks!N:P,3,0),0)="A","","Inactive account in Use")),"")</f>
        <v/>
      </c>
      <c r="S925" t="s">
        <v>5098</v>
      </c>
      <c r="T925" t="s">
        <v>386</v>
      </c>
      <c r="U925" t="s">
        <v>68</v>
      </c>
      <c r="V925" s="150" t="str">
        <f>IF(JRF!C938="","",IF(IFERROR(VLOOKUP(JRF!C938,Checks!S:U,3,0),0)="A","Entry with System fund Dept",""))</f>
        <v/>
      </c>
      <c r="W925" t="str">
        <f>IFERROR(IF('Journal Template'!D1337="","",IF(IFERROR(VLOOKUP('Journal Template'!D1337,Checks!S:U,3,0),0)="A","Entry with System fund Dept","")),"")</f>
        <v/>
      </c>
      <c r="X925" t="s">
        <v>5099</v>
      </c>
      <c r="Y925" t="s">
        <v>389</v>
      </c>
      <c r="Z925" t="s">
        <v>5100</v>
      </c>
      <c r="AA925" t="s">
        <v>391</v>
      </c>
      <c r="AB925" t="s">
        <v>125</v>
      </c>
      <c r="AC925" s="150" t="str">
        <f>IFERROR(IF(JRF!C938="","",IF(AND(VLOOKUP(JRF!C938,X:AA,4,0)=JRF!B938,VLOOKUP(JRF!C938,X:Y,2,0)="A"),"","Inactive Dept Combo Error")),"Inactive Dept Combo Error")</f>
        <v/>
      </c>
      <c r="AD925" t="str">
        <f>IFERROR(IF('Journal Template'!D1337="","",IF(AND(VLOOKUP('Journal Template'!D1337,X:AA,4,0)='Journal Template'!A1337,VLOOKUP('Journal Template'!D1337,X:Y,2,0)="A"),"","Inactive Dept Combo Error")),"")</f>
        <v/>
      </c>
      <c r="AK925" s="150" t="str">
        <f>IF(JRF!B938="","",IF(JRF!B938=IFERROR(VLOOKUP(JRF!B938,Checks!AI:AI,1,0),0),"Entry in Branch/Satellite BU's",""))</f>
        <v/>
      </c>
      <c r="AL925" t="str">
        <f>IFERROR(IF('Journal Template'!A1337="","",IF('Journal Template'!A1337=IFERROR(VLOOKUP('Journal Template'!A1337,Checks!AI:AI,1,0),0),"Entry in Branch/Satellite BU's","")),"")</f>
        <v/>
      </c>
      <c r="AO925" s="171"/>
      <c r="AP925" s="171"/>
      <c r="AQ925" s="171"/>
      <c r="AR925" s="171"/>
      <c r="CI925" t="str">
        <f>IF(JRF!F938&gt;0,"",IF(JRF!B938="","",IF(LEFT(JRF!B938,1)=IFERROR(VLOOKUP(LEFT(JRF!B938,1),$CF$2:$CF$5,1,0),0),"Product Code Required",IF(JRF!C938="","",IF(JRF!C938=IFERROR(VLOOKUP(JRF!C938,$CH:$CH,1,0),0),"Product Code Required","NA")))))</f>
        <v/>
      </c>
      <c r="CJ925" t="str">
        <f>IF(JRF!AV938&gt;0,"",IF(JRF!Q938="","",IF(LEFT(JRF!Q938,1)=IFERROR(VLOOKUP(LEFT(JRF!Q938,1),$CF$2:$CF$5,1,0),0),"Product Code Required",IF(JRF!V938="","",IF(JRF!V938=IFERROR(VLOOKUP(JRF!V938,$CH:$CH,1,0),0),"Product Code Required","NA")))))</f>
        <v/>
      </c>
      <c r="CK925" t="str">
        <f>IFERROR(IF(LEN('Journal Template'!F936)&gt;0,"",IF('Journal Template'!A936="","",IF(LEFT('Journal Template'!A936,1)=IFERROR(VLOOKUP(LEFT('Journal Template'!A936,1),Checks!$CF$2:$CF$5,1,0),0),"Product Code Required",IF('Journal Template'!D936="","",IF('Journal Template'!D936=IFERROR(VLOOKUP('Journal Template'!D936,Checks!$CH:$CH,1,0),0),"Product Code Required","NA"))))),"")</f>
        <v/>
      </c>
    </row>
    <row r="926" spans="14:89">
      <c r="N926" t="s">
        <v>5101</v>
      </c>
      <c r="O926" t="s">
        <v>5102</v>
      </c>
      <c r="P926" t="s">
        <v>386</v>
      </c>
      <c r="Q926" s="150" t="str">
        <f>IF(JRF!D939="","",IF(IFERROR(VLOOKUP(JRF!D939,Checks!N:P,3,0),0)="A","","Inactive account in Use"))</f>
        <v/>
      </c>
      <c r="R926" t="str">
        <f>IFERROR(IF('Journal Template'!C1338="","",IF(IFERROR(VLOOKUP('Journal Template'!C1338,Checks!N:P,3,0),0)="A","","Inactive account in Use")),"")</f>
        <v/>
      </c>
      <c r="S926" t="s">
        <v>5103</v>
      </c>
      <c r="T926" t="s">
        <v>386</v>
      </c>
      <c r="U926" t="s">
        <v>68</v>
      </c>
      <c r="V926" s="150" t="str">
        <f>IF(JRF!C939="","",IF(IFERROR(VLOOKUP(JRF!C939,Checks!S:U,3,0),0)="A","Entry with System fund Dept",""))</f>
        <v/>
      </c>
      <c r="W926" t="str">
        <f>IFERROR(IF('Journal Template'!D1338="","",IF(IFERROR(VLOOKUP('Journal Template'!D1338,Checks!S:U,3,0),0)="A","Entry with System fund Dept","")),"")</f>
        <v/>
      </c>
      <c r="X926" t="s">
        <v>5104</v>
      </c>
      <c r="Y926" t="s">
        <v>386</v>
      </c>
      <c r="Z926" t="s">
        <v>5105</v>
      </c>
      <c r="AA926" t="s">
        <v>391</v>
      </c>
      <c r="AB926" t="s">
        <v>125</v>
      </c>
      <c r="AC926" s="150" t="str">
        <f>IFERROR(IF(JRF!C939="","",IF(AND(VLOOKUP(JRF!C939,X:AA,4,0)=JRF!B939,VLOOKUP(JRF!C939,X:Y,2,0)="A"),"","Inactive Dept Combo Error")),"Inactive Dept Combo Error")</f>
        <v/>
      </c>
      <c r="AD926" t="str">
        <f>IFERROR(IF('Journal Template'!D1338="","",IF(AND(VLOOKUP('Journal Template'!D1338,X:AA,4,0)='Journal Template'!A1338,VLOOKUP('Journal Template'!D1338,X:Y,2,0)="A"),"","Inactive Dept Combo Error")),"")</f>
        <v/>
      </c>
      <c r="AK926" s="150" t="str">
        <f>IF(JRF!B939="","",IF(JRF!B939=IFERROR(VLOOKUP(JRF!B939,Checks!AI:AI,1,0),0),"Entry in Branch/Satellite BU's",""))</f>
        <v/>
      </c>
      <c r="AL926" t="str">
        <f>IFERROR(IF('Journal Template'!A1338="","",IF('Journal Template'!A1338=IFERROR(VLOOKUP('Journal Template'!A1338,Checks!AI:AI,1,0),0),"Entry in Branch/Satellite BU's","")),"")</f>
        <v/>
      </c>
      <c r="AO926" s="171"/>
      <c r="AP926" s="171"/>
      <c r="AQ926" s="171"/>
      <c r="AR926" s="171"/>
      <c r="CI926" t="str">
        <f>IF(JRF!F939&gt;0,"",IF(JRF!B939="","",IF(LEFT(JRF!B939,1)=IFERROR(VLOOKUP(LEFT(JRF!B939,1),$CF$2:$CF$5,1,0),0),"Product Code Required",IF(JRF!C939="","",IF(JRF!C939=IFERROR(VLOOKUP(JRF!C939,$CH:$CH,1,0),0),"Product Code Required","NA")))))</f>
        <v/>
      </c>
      <c r="CJ926" t="str">
        <f>IF(JRF!AV939&gt;0,"",IF(JRF!Q939="","",IF(LEFT(JRF!Q939,1)=IFERROR(VLOOKUP(LEFT(JRF!Q939,1),$CF$2:$CF$5,1,0),0),"Product Code Required",IF(JRF!V939="","",IF(JRF!V939=IFERROR(VLOOKUP(JRF!V939,$CH:$CH,1,0),0),"Product Code Required","NA")))))</f>
        <v/>
      </c>
      <c r="CK926" t="str">
        <f>IFERROR(IF(LEN('Journal Template'!F937)&gt;0,"",IF('Journal Template'!A937="","",IF(LEFT('Journal Template'!A937,1)=IFERROR(VLOOKUP(LEFT('Journal Template'!A937,1),Checks!$CF$2:$CF$5,1,0),0),"Product Code Required",IF('Journal Template'!D937="","",IF('Journal Template'!D937=IFERROR(VLOOKUP('Journal Template'!D937,Checks!$CH:$CH,1,0),0),"Product Code Required","NA"))))),"")</f>
        <v/>
      </c>
    </row>
    <row r="927" spans="14:89">
      <c r="N927" t="s">
        <v>5106</v>
      </c>
      <c r="O927" t="s">
        <v>5107</v>
      </c>
      <c r="P927" t="s">
        <v>386</v>
      </c>
      <c r="Q927" s="150" t="str">
        <f>IF(JRF!D940="","",IF(IFERROR(VLOOKUP(JRF!D940,Checks!N:P,3,0),0)="A","","Inactive account in Use"))</f>
        <v/>
      </c>
      <c r="R927" t="str">
        <f>IFERROR(IF('Journal Template'!C1339="","",IF(IFERROR(VLOOKUP('Journal Template'!C1339,Checks!N:P,3,0),0)="A","","Inactive account in Use")),"")</f>
        <v/>
      </c>
      <c r="S927" t="s">
        <v>5108</v>
      </c>
      <c r="T927" t="s">
        <v>386</v>
      </c>
      <c r="U927" t="s">
        <v>68</v>
      </c>
      <c r="V927" s="150" t="str">
        <f>IF(JRF!C940="","",IF(IFERROR(VLOOKUP(JRF!C940,Checks!S:U,3,0),0)="A","Entry with System fund Dept",""))</f>
        <v/>
      </c>
      <c r="W927" t="str">
        <f>IFERROR(IF('Journal Template'!D1339="","",IF(IFERROR(VLOOKUP('Journal Template'!D1339,Checks!S:U,3,0),0)="A","Entry with System fund Dept","")),"")</f>
        <v/>
      </c>
      <c r="X927" t="s">
        <v>5109</v>
      </c>
      <c r="Y927" t="s">
        <v>389</v>
      </c>
      <c r="Z927" t="s">
        <v>5110</v>
      </c>
      <c r="AA927" t="s">
        <v>391</v>
      </c>
      <c r="AB927" t="s">
        <v>125</v>
      </c>
      <c r="AC927" s="150" t="str">
        <f>IFERROR(IF(JRF!C940="","",IF(AND(VLOOKUP(JRF!C940,X:AA,4,0)=JRF!B940,VLOOKUP(JRF!C940,X:Y,2,0)="A"),"","Inactive Dept Combo Error")),"Inactive Dept Combo Error")</f>
        <v/>
      </c>
      <c r="AD927" t="str">
        <f>IFERROR(IF('Journal Template'!D1339="","",IF(AND(VLOOKUP('Journal Template'!D1339,X:AA,4,0)='Journal Template'!A1339,VLOOKUP('Journal Template'!D1339,X:Y,2,0)="A"),"","Inactive Dept Combo Error")),"")</f>
        <v/>
      </c>
      <c r="AK927" s="150" t="str">
        <f>IF(JRF!B940="","",IF(JRF!B940=IFERROR(VLOOKUP(JRF!B940,Checks!AI:AI,1,0),0),"Entry in Branch/Satellite BU's",""))</f>
        <v/>
      </c>
      <c r="AL927" t="str">
        <f>IFERROR(IF('Journal Template'!A1339="","",IF('Journal Template'!A1339=IFERROR(VLOOKUP('Journal Template'!A1339,Checks!AI:AI,1,0),0),"Entry in Branch/Satellite BU's","")),"")</f>
        <v/>
      </c>
      <c r="AO927" s="171"/>
      <c r="AP927" s="171"/>
      <c r="AQ927" s="171"/>
      <c r="AR927" s="171"/>
      <c r="CI927" t="str">
        <f>IF(JRF!F940&gt;0,"",IF(JRF!B940="","",IF(LEFT(JRF!B940,1)=IFERROR(VLOOKUP(LEFT(JRF!B940,1),$CF$2:$CF$5,1,0),0),"Product Code Required",IF(JRF!C940="","",IF(JRF!C940=IFERROR(VLOOKUP(JRF!C940,$CH:$CH,1,0),0),"Product Code Required","NA")))))</f>
        <v/>
      </c>
      <c r="CJ927" t="str">
        <f>IF(JRF!AV940&gt;0,"",IF(JRF!Q940="","",IF(LEFT(JRF!Q940,1)=IFERROR(VLOOKUP(LEFT(JRF!Q940,1),$CF$2:$CF$5,1,0),0),"Product Code Required",IF(JRF!V940="","",IF(JRF!V940=IFERROR(VLOOKUP(JRF!V940,$CH:$CH,1,0),0),"Product Code Required","NA")))))</f>
        <v/>
      </c>
      <c r="CK927" t="str">
        <f>IFERROR(IF(LEN('Journal Template'!F938)&gt;0,"",IF('Journal Template'!A938="","",IF(LEFT('Journal Template'!A938,1)=IFERROR(VLOOKUP(LEFT('Journal Template'!A938,1),Checks!$CF$2:$CF$5,1,0),0),"Product Code Required",IF('Journal Template'!D938="","",IF('Journal Template'!D938=IFERROR(VLOOKUP('Journal Template'!D938,Checks!$CH:$CH,1,0),0),"Product Code Required","NA"))))),"")</f>
        <v/>
      </c>
    </row>
    <row r="928" spans="14:89">
      <c r="N928" t="s">
        <v>5111</v>
      </c>
      <c r="O928" t="s">
        <v>5112</v>
      </c>
      <c r="P928" t="s">
        <v>386</v>
      </c>
      <c r="Q928" s="150" t="str">
        <f>IF(JRF!D941="","",IF(IFERROR(VLOOKUP(JRF!D941,Checks!N:P,3,0),0)="A","","Inactive account in Use"))</f>
        <v/>
      </c>
      <c r="R928" t="str">
        <f>IFERROR(IF('Journal Template'!C1340="","",IF(IFERROR(VLOOKUP('Journal Template'!C1340,Checks!N:P,3,0),0)="A","","Inactive account in Use")),"")</f>
        <v/>
      </c>
      <c r="S928" t="s">
        <v>5113</v>
      </c>
      <c r="T928" t="s">
        <v>386</v>
      </c>
      <c r="U928" t="s">
        <v>68</v>
      </c>
      <c r="V928" s="150" t="str">
        <f>IF(JRF!C941="","",IF(IFERROR(VLOOKUP(JRF!C941,Checks!S:U,3,0),0)="A","Entry with System fund Dept",""))</f>
        <v/>
      </c>
      <c r="W928" t="str">
        <f>IFERROR(IF('Journal Template'!D1340="","",IF(IFERROR(VLOOKUP('Journal Template'!D1340,Checks!S:U,3,0),0)="A","Entry with System fund Dept","")),"")</f>
        <v/>
      </c>
      <c r="X928" t="s">
        <v>4363</v>
      </c>
      <c r="Y928" t="s">
        <v>386</v>
      </c>
      <c r="Z928" t="s">
        <v>5114</v>
      </c>
      <c r="AA928" t="s">
        <v>391</v>
      </c>
      <c r="AB928" t="s">
        <v>125</v>
      </c>
      <c r="AC928" s="150" t="str">
        <f>IFERROR(IF(JRF!C941="","",IF(AND(VLOOKUP(JRF!C941,X:AA,4,0)=JRF!B941,VLOOKUP(JRF!C941,X:Y,2,0)="A"),"","Inactive Dept Combo Error")),"Inactive Dept Combo Error")</f>
        <v/>
      </c>
      <c r="AD928" t="str">
        <f>IFERROR(IF('Journal Template'!D1340="","",IF(AND(VLOOKUP('Journal Template'!D1340,X:AA,4,0)='Journal Template'!A1340,VLOOKUP('Journal Template'!D1340,X:Y,2,0)="A"),"","Inactive Dept Combo Error")),"")</f>
        <v/>
      </c>
      <c r="AK928" s="150" t="str">
        <f>IF(JRF!B941="","",IF(JRF!B941=IFERROR(VLOOKUP(JRF!B941,Checks!AI:AI,1,0),0),"Entry in Branch/Satellite BU's",""))</f>
        <v/>
      </c>
      <c r="AL928" t="str">
        <f>IFERROR(IF('Journal Template'!A1340="","",IF('Journal Template'!A1340=IFERROR(VLOOKUP('Journal Template'!A1340,Checks!AI:AI,1,0),0),"Entry in Branch/Satellite BU's","")),"")</f>
        <v/>
      </c>
      <c r="AO928" s="171"/>
      <c r="AP928" s="171"/>
      <c r="AQ928" s="171"/>
      <c r="AR928" s="171"/>
      <c r="CI928" t="str">
        <f>IF(JRF!F941&gt;0,"",IF(JRF!B941="","",IF(LEFT(JRF!B941,1)=IFERROR(VLOOKUP(LEFT(JRF!B941,1),$CF$2:$CF$5,1,0),0),"Product Code Required",IF(JRF!C941="","",IF(JRF!C941=IFERROR(VLOOKUP(JRF!C941,$CH:$CH,1,0),0),"Product Code Required","NA")))))</f>
        <v/>
      </c>
      <c r="CJ928" t="str">
        <f>IF(JRF!AV941&gt;0,"",IF(JRF!Q941="","",IF(LEFT(JRF!Q941,1)=IFERROR(VLOOKUP(LEFT(JRF!Q941,1),$CF$2:$CF$5,1,0),0),"Product Code Required",IF(JRF!V941="","",IF(JRF!V941=IFERROR(VLOOKUP(JRF!V941,$CH:$CH,1,0),0),"Product Code Required","NA")))))</f>
        <v/>
      </c>
      <c r="CK928" t="str">
        <f>IFERROR(IF(LEN('Journal Template'!F939)&gt;0,"",IF('Journal Template'!A939="","",IF(LEFT('Journal Template'!A939,1)=IFERROR(VLOOKUP(LEFT('Journal Template'!A939,1),Checks!$CF$2:$CF$5,1,0),0),"Product Code Required",IF('Journal Template'!D939="","",IF('Journal Template'!D939=IFERROR(VLOOKUP('Journal Template'!D939,Checks!$CH:$CH,1,0),0),"Product Code Required","NA"))))),"")</f>
        <v/>
      </c>
    </row>
    <row r="929" spans="14:89">
      <c r="N929" t="s">
        <v>5115</v>
      </c>
      <c r="O929" t="s">
        <v>5116</v>
      </c>
      <c r="P929" t="s">
        <v>386</v>
      </c>
      <c r="Q929" s="150" t="str">
        <f>IF(JRF!D942="","",IF(IFERROR(VLOOKUP(JRF!D942,Checks!N:P,3,0),0)="A","","Inactive account in Use"))</f>
        <v/>
      </c>
      <c r="R929" t="str">
        <f>IFERROR(IF('Journal Template'!C1341="","",IF(IFERROR(VLOOKUP('Journal Template'!C1341,Checks!N:P,3,0),0)="A","","Inactive account in Use")),"")</f>
        <v/>
      </c>
      <c r="S929" t="s">
        <v>5117</v>
      </c>
      <c r="T929" t="s">
        <v>386</v>
      </c>
      <c r="U929" t="s">
        <v>68</v>
      </c>
      <c r="V929" s="150" t="str">
        <f>IF(JRF!C942="","",IF(IFERROR(VLOOKUP(JRF!C942,Checks!S:U,3,0),0)="A","Entry with System fund Dept",""))</f>
        <v/>
      </c>
      <c r="W929" t="str">
        <f>IFERROR(IF('Journal Template'!D1341="","",IF(IFERROR(VLOOKUP('Journal Template'!D1341,Checks!S:U,3,0),0)="A","Entry with System fund Dept","")),"")</f>
        <v/>
      </c>
      <c r="X929" t="s">
        <v>1695</v>
      </c>
      <c r="Y929" t="s">
        <v>386</v>
      </c>
      <c r="Z929" t="s">
        <v>5118</v>
      </c>
      <c r="AA929" t="s">
        <v>391</v>
      </c>
      <c r="AB929" t="s">
        <v>125</v>
      </c>
      <c r="AC929" s="150" t="str">
        <f>IFERROR(IF(JRF!C942="","",IF(AND(VLOOKUP(JRF!C942,X:AA,4,0)=JRF!B942,VLOOKUP(JRF!C942,X:Y,2,0)="A"),"","Inactive Dept Combo Error")),"Inactive Dept Combo Error")</f>
        <v/>
      </c>
      <c r="AD929" t="str">
        <f>IFERROR(IF('Journal Template'!D1341="","",IF(AND(VLOOKUP('Journal Template'!D1341,X:AA,4,0)='Journal Template'!A1341,VLOOKUP('Journal Template'!D1341,X:Y,2,0)="A"),"","Inactive Dept Combo Error")),"")</f>
        <v/>
      </c>
      <c r="AK929" s="150" t="str">
        <f>IF(JRF!B942="","",IF(JRF!B942=IFERROR(VLOOKUP(JRF!B942,Checks!AI:AI,1,0),0),"Entry in Branch/Satellite BU's",""))</f>
        <v/>
      </c>
      <c r="AL929" t="str">
        <f>IFERROR(IF('Journal Template'!A1341="","",IF('Journal Template'!A1341=IFERROR(VLOOKUP('Journal Template'!A1341,Checks!AI:AI,1,0),0),"Entry in Branch/Satellite BU's","")),"")</f>
        <v/>
      </c>
      <c r="AO929" s="171"/>
      <c r="AP929" s="171"/>
      <c r="AQ929" s="171"/>
      <c r="AR929" s="171"/>
      <c r="CI929" t="str">
        <f>IF(JRF!F942&gt;0,"",IF(JRF!B942="","",IF(LEFT(JRF!B942,1)=IFERROR(VLOOKUP(LEFT(JRF!B942,1),$CF$2:$CF$5,1,0),0),"Product Code Required",IF(JRF!C942="","",IF(JRF!C942=IFERROR(VLOOKUP(JRF!C942,$CH:$CH,1,0),0),"Product Code Required","NA")))))</f>
        <v/>
      </c>
      <c r="CJ929" t="str">
        <f>IF(JRF!AV942&gt;0,"",IF(JRF!Q942="","",IF(LEFT(JRF!Q942,1)=IFERROR(VLOOKUP(LEFT(JRF!Q942,1),$CF$2:$CF$5,1,0),0),"Product Code Required",IF(JRF!V942="","",IF(JRF!V942=IFERROR(VLOOKUP(JRF!V942,$CH:$CH,1,0),0),"Product Code Required","NA")))))</f>
        <v/>
      </c>
      <c r="CK929" t="str">
        <f>IFERROR(IF(LEN('Journal Template'!F940)&gt;0,"",IF('Journal Template'!A940="","",IF(LEFT('Journal Template'!A940,1)=IFERROR(VLOOKUP(LEFT('Journal Template'!A940,1),Checks!$CF$2:$CF$5,1,0),0),"Product Code Required",IF('Journal Template'!D940="","",IF('Journal Template'!D940=IFERROR(VLOOKUP('Journal Template'!D940,Checks!$CH:$CH,1,0),0),"Product Code Required","NA"))))),"")</f>
        <v/>
      </c>
    </row>
    <row r="930" spans="14:89">
      <c r="N930" t="s">
        <v>5119</v>
      </c>
      <c r="O930" t="s">
        <v>5120</v>
      </c>
      <c r="P930" t="s">
        <v>386</v>
      </c>
      <c r="Q930" s="150" t="str">
        <f>IF(JRF!D943="","",IF(IFERROR(VLOOKUP(JRF!D943,Checks!N:P,3,0),0)="A","","Inactive account in Use"))</f>
        <v/>
      </c>
      <c r="R930" t="str">
        <f>IFERROR(IF('Journal Template'!C1342="","",IF(IFERROR(VLOOKUP('Journal Template'!C1342,Checks!N:P,3,0),0)="A","","Inactive account in Use")),"")</f>
        <v/>
      </c>
      <c r="S930" t="s">
        <v>5121</v>
      </c>
      <c r="T930" t="s">
        <v>386</v>
      </c>
      <c r="U930" t="s">
        <v>68</v>
      </c>
      <c r="V930" s="150" t="str">
        <f>IF(JRF!C943="","",IF(IFERROR(VLOOKUP(JRF!C943,Checks!S:U,3,0),0)="A","Entry with System fund Dept",""))</f>
        <v/>
      </c>
      <c r="W930" t="str">
        <f>IFERROR(IF('Journal Template'!D1342="","",IF(IFERROR(VLOOKUP('Journal Template'!D1342,Checks!S:U,3,0),0)="A","Entry with System fund Dept","")),"")</f>
        <v/>
      </c>
      <c r="X930" t="s">
        <v>5122</v>
      </c>
      <c r="Y930" t="s">
        <v>386</v>
      </c>
      <c r="Z930" t="s">
        <v>5123</v>
      </c>
      <c r="AA930" t="s">
        <v>391</v>
      </c>
      <c r="AB930" t="s">
        <v>125</v>
      </c>
      <c r="AC930" s="150" t="str">
        <f>IFERROR(IF(JRF!C943="","",IF(AND(VLOOKUP(JRF!C943,X:AA,4,0)=JRF!B943,VLOOKUP(JRF!C943,X:Y,2,0)="A"),"","Inactive Dept Combo Error")),"Inactive Dept Combo Error")</f>
        <v/>
      </c>
      <c r="AD930" t="str">
        <f>IFERROR(IF('Journal Template'!D1342="","",IF(AND(VLOOKUP('Journal Template'!D1342,X:AA,4,0)='Journal Template'!A1342,VLOOKUP('Journal Template'!D1342,X:Y,2,0)="A"),"","Inactive Dept Combo Error")),"")</f>
        <v/>
      </c>
      <c r="AK930" s="150" t="str">
        <f>IF(JRF!B943="","",IF(JRF!B943=IFERROR(VLOOKUP(JRF!B943,Checks!AI:AI,1,0),0),"Entry in Branch/Satellite BU's",""))</f>
        <v/>
      </c>
      <c r="AL930" t="str">
        <f>IFERROR(IF('Journal Template'!A1342="","",IF('Journal Template'!A1342=IFERROR(VLOOKUP('Journal Template'!A1342,Checks!AI:AI,1,0),0),"Entry in Branch/Satellite BU's","")),"")</f>
        <v/>
      </c>
      <c r="AO930" s="171"/>
      <c r="AP930" s="171"/>
      <c r="AQ930" s="171"/>
      <c r="AR930" s="171"/>
      <c r="CI930" t="str">
        <f>IF(JRF!F943&gt;0,"",IF(JRF!B943="","",IF(LEFT(JRF!B943,1)=IFERROR(VLOOKUP(LEFT(JRF!B943,1),$CF$2:$CF$5,1,0),0),"Product Code Required",IF(JRF!C943="","",IF(JRF!C943=IFERROR(VLOOKUP(JRF!C943,$CH:$CH,1,0),0),"Product Code Required","NA")))))</f>
        <v/>
      </c>
      <c r="CJ930" t="str">
        <f>IF(JRF!AV943&gt;0,"",IF(JRF!Q943="","",IF(LEFT(JRF!Q943,1)=IFERROR(VLOOKUP(LEFT(JRF!Q943,1),$CF$2:$CF$5,1,0),0),"Product Code Required",IF(JRF!V943="","",IF(JRF!V943=IFERROR(VLOOKUP(JRF!V943,$CH:$CH,1,0),0),"Product Code Required","NA")))))</f>
        <v/>
      </c>
      <c r="CK930" t="str">
        <f>IFERROR(IF(LEN('Journal Template'!F941)&gt;0,"",IF('Journal Template'!A941="","",IF(LEFT('Journal Template'!A941,1)=IFERROR(VLOOKUP(LEFT('Journal Template'!A941,1),Checks!$CF$2:$CF$5,1,0),0),"Product Code Required",IF('Journal Template'!D941="","",IF('Journal Template'!D941=IFERROR(VLOOKUP('Journal Template'!D941,Checks!$CH:$CH,1,0),0),"Product Code Required","NA"))))),"")</f>
        <v/>
      </c>
    </row>
    <row r="931" spans="14:89">
      <c r="N931" t="s">
        <v>5124</v>
      </c>
      <c r="O931" t="s">
        <v>5125</v>
      </c>
      <c r="P931" t="s">
        <v>386</v>
      </c>
      <c r="Q931" s="150" t="str">
        <f>IF(JRF!D944="","",IF(IFERROR(VLOOKUP(JRF!D944,Checks!N:P,3,0),0)="A","","Inactive account in Use"))</f>
        <v/>
      </c>
      <c r="R931" t="str">
        <f>IFERROR(IF('Journal Template'!C1343="","",IF(IFERROR(VLOOKUP('Journal Template'!C1343,Checks!N:P,3,0),0)="A","","Inactive account in Use")),"")</f>
        <v/>
      </c>
      <c r="S931" t="s">
        <v>5126</v>
      </c>
      <c r="T931" t="s">
        <v>386</v>
      </c>
      <c r="U931" t="s">
        <v>68</v>
      </c>
      <c r="V931" s="150" t="str">
        <f>IF(JRF!C944="","",IF(IFERROR(VLOOKUP(JRF!C944,Checks!S:U,3,0),0)="A","Entry with System fund Dept",""))</f>
        <v/>
      </c>
      <c r="W931" t="str">
        <f>IFERROR(IF('Journal Template'!D1343="","",IF(IFERROR(VLOOKUP('Journal Template'!D1343,Checks!S:U,3,0),0)="A","Entry with System fund Dept","")),"")</f>
        <v/>
      </c>
      <c r="X931" t="s">
        <v>1700</v>
      </c>
      <c r="Y931" t="s">
        <v>386</v>
      </c>
      <c r="Z931" t="s">
        <v>5127</v>
      </c>
      <c r="AA931" t="s">
        <v>391</v>
      </c>
      <c r="AB931" t="s">
        <v>125</v>
      </c>
      <c r="AC931" s="150" t="str">
        <f>IFERROR(IF(JRF!C944="","",IF(AND(VLOOKUP(JRF!C944,X:AA,4,0)=JRF!B944,VLOOKUP(JRF!C944,X:Y,2,0)="A"),"","Inactive Dept Combo Error")),"Inactive Dept Combo Error")</f>
        <v/>
      </c>
      <c r="AD931" t="str">
        <f>IFERROR(IF('Journal Template'!D1343="","",IF(AND(VLOOKUP('Journal Template'!D1343,X:AA,4,0)='Journal Template'!A1343,VLOOKUP('Journal Template'!D1343,X:Y,2,0)="A"),"","Inactive Dept Combo Error")),"")</f>
        <v/>
      </c>
      <c r="AK931" s="150" t="str">
        <f>IF(JRF!B944="","",IF(JRF!B944=IFERROR(VLOOKUP(JRF!B944,Checks!AI:AI,1,0),0),"Entry in Branch/Satellite BU's",""))</f>
        <v/>
      </c>
      <c r="AL931" t="str">
        <f>IFERROR(IF('Journal Template'!A1343="","",IF('Journal Template'!A1343=IFERROR(VLOOKUP('Journal Template'!A1343,Checks!AI:AI,1,0),0),"Entry in Branch/Satellite BU's","")),"")</f>
        <v/>
      </c>
      <c r="AO931" s="171"/>
      <c r="AP931" s="171"/>
      <c r="AQ931" s="171"/>
      <c r="AR931" s="171"/>
      <c r="CI931" t="str">
        <f>IF(JRF!F944&gt;0,"",IF(JRF!B944="","",IF(LEFT(JRF!B944,1)=IFERROR(VLOOKUP(LEFT(JRF!B944,1),$CF$2:$CF$5,1,0),0),"Product Code Required",IF(JRF!C944="","",IF(JRF!C944=IFERROR(VLOOKUP(JRF!C944,$CH:$CH,1,0),0),"Product Code Required","NA")))))</f>
        <v/>
      </c>
      <c r="CJ931" t="str">
        <f>IF(JRF!AV944&gt;0,"",IF(JRF!Q944="","",IF(LEFT(JRF!Q944,1)=IFERROR(VLOOKUP(LEFT(JRF!Q944,1),$CF$2:$CF$5,1,0),0),"Product Code Required",IF(JRF!V944="","",IF(JRF!V944=IFERROR(VLOOKUP(JRF!V944,$CH:$CH,1,0),0),"Product Code Required","NA")))))</f>
        <v/>
      </c>
      <c r="CK931" t="str">
        <f>IFERROR(IF(LEN('Journal Template'!F942)&gt;0,"",IF('Journal Template'!A942="","",IF(LEFT('Journal Template'!A942,1)=IFERROR(VLOOKUP(LEFT('Journal Template'!A942,1),Checks!$CF$2:$CF$5,1,0),0),"Product Code Required",IF('Journal Template'!D942="","",IF('Journal Template'!D942=IFERROR(VLOOKUP('Journal Template'!D942,Checks!$CH:$CH,1,0),0),"Product Code Required","NA"))))),"")</f>
        <v/>
      </c>
    </row>
    <row r="932" spans="14:89">
      <c r="N932" t="s">
        <v>5128</v>
      </c>
      <c r="O932" t="s">
        <v>5129</v>
      </c>
      <c r="P932" t="s">
        <v>386</v>
      </c>
      <c r="Q932" s="150" t="str">
        <f>IF(JRF!D945="","",IF(IFERROR(VLOOKUP(JRF!D945,Checks!N:P,3,0),0)="A","","Inactive account in Use"))</f>
        <v/>
      </c>
      <c r="R932" t="str">
        <f>IFERROR(IF('Journal Template'!C1344="","",IF(IFERROR(VLOOKUP('Journal Template'!C1344,Checks!N:P,3,0),0)="A","","Inactive account in Use")),"")</f>
        <v/>
      </c>
      <c r="S932" t="s">
        <v>5130</v>
      </c>
      <c r="T932" t="s">
        <v>386</v>
      </c>
      <c r="U932" t="s">
        <v>68</v>
      </c>
      <c r="V932" s="150" t="str">
        <f>IF(JRF!C945="","",IF(IFERROR(VLOOKUP(JRF!C945,Checks!S:U,3,0),0)="A","Entry with System fund Dept",""))</f>
        <v/>
      </c>
      <c r="W932" t="str">
        <f>IFERROR(IF('Journal Template'!D1344="","",IF(IFERROR(VLOOKUP('Journal Template'!D1344,Checks!S:U,3,0),0)="A","Entry with System fund Dept","")),"")</f>
        <v/>
      </c>
      <c r="X932" t="s">
        <v>5131</v>
      </c>
      <c r="Y932" t="s">
        <v>389</v>
      </c>
      <c r="Z932" t="s">
        <v>5132</v>
      </c>
      <c r="AA932" t="s">
        <v>391</v>
      </c>
      <c r="AB932" t="s">
        <v>125</v>
      </c>
      <c r="AC932" s="150" t="str">
        <f>IFERROR(IF(JRF!C945="","",IF(AND(VLOOKUP(JRF!C945,X:AA,4,0)=JRF!B945,VLOOKUP(JRF!C945,X:Y,2,0)="A"),"","Inactive Dept Combo Error")),"Inactive Dept Combo Error")</f>
        <v/>
      </c>
      <c r="AD932" t="str">
        <f>IFERROR(IF('Journal Template'!D1344="","",IF(AND(VLOOKUP('Journal Template'!D1344,X:AA,4,0)='Journal Template'!A1344,VLOOKUP('Journal Template'!D1344,X:Y,2,0)="A"),"","Inactive Dept Combo Error")),"")</f>
        <v/>
      </c>
      <c r="AK932" s="150" t="str">
        <f>IF(JRF!B945="","",IF(JRF!B945=IFERROR(VLOOKUP(JRF!B945,Checks!AI:AI,1,0),0),"Entry in Branch/Satellite BU's",""))</f>
        <v/>
      </c>
      <c r="AL932" t="str">
        <f>IFERROR(IF('Journal Template'!A1344="","",IF('Journal Template'!A1344=IFERROR(VLOOKUP('Journal Template'!A1344,Checks!AI:AI,1,0),0),"Entry in Branch/Satellite BU's","")),"")</f>
        <v/>
      </c>
      <c r="AO932" s="171"/>
      <c r="AP932" s="171"/>
      <c r="AQ932" s="171"/>
      <c r="AR932" s="171"/>
      <c r="CI932" t="str">
        <f>IF(JRF!F945&gt;0,"",IF(JRF!B945="","",IF(LEFT(JRF!B945,1)=IFERROR(VLOOKUP(LEFT(JRF!B945,1),$CF$2:$CF$5,1,0),0),"Product Code Required",IF(JRF!C945="","",IF(JRF!C945=IFERROR(VLOOKUP(JRF!C945,$CH:$CH,1,0),0),"Product Code Required","NA")))))</f>
        <v/>
      </c>
      <c r="CJ932" t="str">
        <f>IF(JRF!AV945&gt;0,"",IF(JRF!Q945="","",IF(LEFT(JRF!Q945,1)=IFERROR(VLOOKUP(LEFT(JRF!Q945,1),$CF$2:$CF$5,1,0),0),"Product Code Required",IF(JRF!V945="","",IF(JRF!V945=IFERROR(VLOOKUP(JRF!V945,$CH:$CH,1,0),0),"Product Code Required","NA")))))</f>
        <v/>
      </c>
      <c r="CK932" t="str">
        <f>IFERROR(IF(LEN('Journal Template'!F943)&gt;0,"",IF('Journal Template'!A943="","",IF(LEFT('Journal Template'!A943,1)=IFERROR(VLOOKUP(LEFT('Journal Template'!A943,1),Checks!$CF$2:$CF$5,1,0),0),"Product Code Required",IF('Journal Template'!D943="","",IF('Journal Template'!D943=IFERROR(VLOOKUP('Journal Template'!D943,Checks!$CH:$CH,1,0),0),"Product Code Required","NA"))))),"")</f>
        <v/>
      </c>
    </row>
    <row r="933" spans="14:89">
      <c r="N933" t="s">
        <v>5133</v>
      </c>
      <c r="O933" t="s">
        <v>5134</v>
      </c>
      <c r="P933" t="s">
        <v>386</v>
      </c>
      <c r="Q933" s="150" t="str">
        <f>IF(JRF!D946="","",IF(IFERROR(VLOOKUP(JRF!D946,Checks!N:P,3,0),0)="A","","Inactive account in Use"))</f>
        <v/>
      </c>
      <c r="R933" t="str">
        <f>IFERROR(IF('Journal Template'!C1345="","",IF(IFERROR(VLOOKUP('Journal Template'!C1345,Checks!N:P,3,0),0)="A","","Inactive account in Use")),"")</f>
        <v/>
      </c>
      <c r="S933" t="s">
        <v>5135</v>
      </c>
      <c r="T933" t="s">
        <v>386</v>
      </c>
      <c r="U933" t="s">
        <v>68</v>
      </c>
      <c r="V933" s="150" t="str">
        <f>IF(JRF!C946="","",IF(IFERROR(VLOOKUP(JRF!C946,Checks!S:U,3,0),0)="A","Entry with System fund Dept",""))</f>
        <v/>
      </c>
      <c r="W933" t="str">
        <f>IFERROR(IF('Journal Template'!D1345="","",IF(IFERROR(VLOOKUP('Journal Template'!D1345,Checks!S:U,3,0),0)="A","Entry with System fund Dept","")),"")</f>
        <v/>
      </c>
      <c r="X933" t="s">
        <v>5136</v>
      </c>
      <c r="Y933" t="s">
        <v>386</v>
      </c>
      <c r="Z933" t="s">
        <v>5137</v>
      </c>
      <c r="AA933" t="s">
        <v>391</v>
      </c>
      <c r="AB933" t="s">
        <v>125</v>
      </c>
      <c r="AC933" s="150" t="str">
        <f>IFERROR(IF(JRF!C946="","",IF(AND(VLOOKUP(JRF!C946,X:AA,4,0)=JRF!B946,VLOOKUP(JRF!C946,X:Y,2,0)="A"),"","Inactive Dept Combo Error")),"Inactive Dept Combo Error")</f>
        <v/>
      </c>
      <c r="AD933" t="str">
        <f>IFERROR(IF('Journal Template'!D1345="","",IF(AND(VLOOKUP('Journal Template'!D1345,X:AA,4,0)='Journal Template'!A1345,VLOOKUP('Journal Template'!D1345,X:Y,2,0)="A"),"","Inactive Dept Combo Error")),"")</f>
        <v/>
      </c>
      <c r="AK933" s="150" t="str">
        <f>IF(JRF!B946="","",IF(JRF!B946=IFERROR(VLOOKUP(JRF!B946,Checks!AI:AI,1,0),0),"Entry in Branch/Satellite BU's",""))</f>
        <v/>
      </c>
      <c r="AL933" t="str">
        <f>IFERROR(IF('Journal Template'!A1345="","",IF('Journal Template'!A1345=IFERROR(VLOOKUP('Journal Template'!A1345,Checks!AI:AI,1,0),0),"Entry in Branch/Satellite BU's","")),"")</f>
        <v/>
      </c>
      <c r="AO933" s="171"/>
      <c r="AP933" s="171"/>
      <c r="AQ933" s="171"/>
      <c r="AR933" s="171"/>
      <c r="CI933" t="str">
        <f>IF(JRF!F946&gt;0,"",IF(JRF!B946="","",IF(LEFT(JRF!B946,1)=IFERROR(VLOOKUP(LEFT(JRF!B946,1),$CF$2:$CF$5,1,0),0),"Product Code Required",IF(JRF!C946="","",IF(JRF!C946=IFERROR(VLOOKUP(JRF!C946,$CH:$CH,1,0),0),"Product Code Required","NA")))))</f>
        <v/>
      </c>
      <c r="CJ933" t="str">
        <f>IF(JRF!AV946&gt;0,"",IF(JRF!Q946="","",IF(LEFT(JRF!Q946,1)=IFERROR(VLOOKUP(LEFT(JRF!Q946,1),$CF$2:$CF$5,1,0),0),"Product Code Required",IF(JRF!V946="","",IF(JRF!V946=IFERROR(VLOOKUP(JRF!V946,$CH:$CH,1,0),0),"Product Code Required","NA")))))</f>
        <v/>
      </c>
      <c r="CK933" t="str">
        <f>IFERROR(IF(LEN('Journal Template'!F944)&gt;0,"",IF('Journal Template'!A944="","",IF(LEFT('Journal Template'!A944,1)=IFERROR(VLOOKUP(LEFT('Journal Template'!A944,1),Checks!$CF$2:$CF$5,1,0),0),"Product Code Required",IF('Journal Template'!D944="","",IF('Journal Template'!D944=IFERROR(VLOOKUP('Journal Template'!D944,Checks!$CH:$CH,1,0),0),"Product Code Required","NA"))))),"")</f>
        <v/>
      </c>
    </row>
    <row r="934" spans="14:89">
      <c r="N934" t="s">
        <v>5138</v>
      </c>
      <c r="O934" t="s">
        <v>5139</v>
      </c>
      <c r="P934" t="s">
        <v>386</v>
      </c>
      <c r="Q934" s="150" t="str">
        <f>IF(JRF!D947="","",IF(IFERROR(VLOOKUP(JRF!D947,Checks!N:P,3,0),0)="A","","Inactive account in Use"))</f>
        <v/>
      </c>
      <c r="R934" t="str">
        <f>IFERROR(IF('Journal Template'!C1346="","",IF(IFERROR(VLOOKUP('Journal Template'!C1346,Checks!N:P,3,0),0)="A","","Inactive account in Use")),"")</f>
        <v/>
      </c>
      <c r="S934" t="s">
        <v>5140</v>
      </c>
      <c r="T934" t="s">
        <v>386</v>
      </c>
      <c r="U934" t="s">
        <v>68</v>
      </c>
      <c r="V934" s="150" t="str">
        <f>IF(JRF!C947="","",IF(IFERROR(VLOOKUP(JRF!C947,Checks!S:U,3,0),0)="A","Entry with System fund Dept",""))</f>
        <v/>
      </c>
      <c r="W934" t="str">
        <f>IFERROR(IF('Journal Template'!D1346="","",IF(IFERROR(VLOOKUP('Journal Template'!D1346,Checks!S:U,3,0),0)="A","Entry with System fund Dept","")),"")</f>
        <v/>
      </c>
      <c r="X934" t="s">
        <v>5141</v>
      </c>
      <c r="Y934" t="s">
        <v>386</v>
      </c>
      <c r="Z934" t="s">
        <v>5142</v>
      </c>
      <c r="AA934" t="s">
        <v>391</v>
      </c>
      <c r="AB934" t="s">
        <v>125</v>
      </c>
      <c r="AC934" s="150" t="str">
        <f>IFERROR(IF(JRF!C947="","",IF(AND(VLOOKUP(JRF!C947,X:AA,4,0)=JRF!B947,VLOOKUP(JRF!C947,X:Y,2,0)="A"),"","Inactive Dept Combo Error")),"Inactive Dept Combo Error")</f>
        <v/>
      </c>
      <c r="AD934" t="str">
        <f>IFERROR(IF('Journal Template'!D1346="","",IF(AND(VLOOKUP('Journal Template'!D1346,X:AA,4,0)='Journal Template'!A1346,VLOOKUP('Journal Template'!D1346,X:Y,2,0)="A"),"","Inactive Dept Combo Error")),"")</f>
        <v/>
      </c>
      <c r="AK934" s="150" t="str">
        <f>IF(JRF!B947="","",IF(JRF!B947=IFERROR(VLOOKUP(JRF!B947,Checks!AI:AI,1,0),0),"Entry in Branch/Satellite BU's",""))</f>
        <v/>
      </c>
      <c r="AL934" t="str">
        <f>IFERROR(IF('Journal Template'!A1346="","",IF('Journal Template'!A1346=IFERROR(VLOOKUP('Journal Template'!A1346,Checks!AI:AI,1,0),0),"Entry in Branch/Satellite BU's","")),"")</f>
        <v/>
      </c>
      <c r="AO934" s="171"/>
      <c r="AP934" s="171"/>
      <c r="AQ934" s="171"/>
      <c r="AR934" s="171"/>
      <c r="CI934" t="str">
        <f>IF(JRF!F947&gt;0,"",IF(JRF!B947="","",IF(LEFT(JRF!B947,1)=IFERROR(VLOOKUP(LEFT(JRF!B947,1),$CF$2:$CF$5,1,0),0),"Product Code Required",IF(JRF!C947="","",IF(JRF!C947=IFERROR(VLOOKUP(JRF!C947,$CH:$CH,1,0),0),"Product Code Required","NA")))))</f>
        <v/>
      </c>
      <c r="CJ934" t="str">
        <f>IF(JRF!AV947&gt;0,"",IF(JRF!Q947="","",IF(LEFT(JRF!Q947,1)=IFERROR(VLOOKUP(LEFT(JRF!Q947,1),$CF$2:$CF$5,1,0),0),"Product Code Required",IF(JRF!V947="","",IF(JRF!V947=IFERROR(VLOOKUP(JRF!V947,$CH:$CH,1,0),0),"Product Code Required","NA")))))</f>
        <v/>
      </c>
      <c r="CK934" t="str">
        <f>IFERROR(IF(LEN('Journal Template'!F945)&gt;0,"",IF('Journal Template'!A945="","",IF(LEFT('Journal Template'!A945,1)=IFERROR(VLOOKUP(LEFT('Journal Template'!A945,1),Checks!$CF$2:$CF$5,1,0),0),"Product Code Required",IF('Journal Template'!D945="","",IF('Journal Template'!D945=IFERROR(VLOOKUP('Journal Template'!D945,Checks!$CH:$CH,1,0),0),"Product Code Required","NA"))))),"")</f>
        <v/>
      </c>
    </row>
    <row r="935" spans="14:89">
      <c r="N935" t="s">
        <v>5143</v>
      </c>
      <c r="O935" t="s">
        <v>5144</v>
      </c>
      <c r="P935" t="s">
        <v>386</v>
      </c>
      <c r="Q935" s="150" t="str">
        <f>IF(JRF!D948="","",IF(IFERROR(VLOOKUP(JRF!D948,Checks!N:P,3,0),0)="A","","Inactive account in Use"))</f>
        <v/>
      </c>
      <c r="R935" t="str">
        <f>IFERROR(IF('Journal Template'!C1347="","",IF(IFERROR(VLOOKUP('Journal Template'!C1347,Checks!N:P,3,0),0)="A","","Inactive account in Use")),"")</f>
        <v/>
      </c>
      <c r="S935" t="s">
        <v>5145</v>
      </c>
      <c r="T935" t="s">
        <v>386</v>
      </c>
      <c r="U935" t="s">
        <v>68</v>
      </c>
      <c r="V935" s="150" t="str">
        <f>IF(JRF!C948="","",IF(IFERROR(VLOOKUP(JRF!C948,Checks!S:U,3,0),0)="A","Entry with System fund Dept",""))</f>
        <v/>
      </c>
      <c r="W935" t="str">
        <f>IFERROR(IF('Journal Template'!D1347="","",IF(IFERROR(VLOOKUP('Journal Template'!D1347,Checks!S:U,3,0),0)="A","Entry with System fund Dept","")),"")</f>
        <v/>
      </c>
      <c r="X935" t="s">
        <v>5146</v>
      </c>
      <c r="Y935" t="s">
        <v>386</v>
      </c>
      <c r="Z935" t="s">
        <v>5147</v>
      </c>
      <c r="AA935" t="s">
        <v>391</v>
      </c>
      <c r="AB935" t="s">
        <v>125</v>
      </c>
      <c r="AC935" s="150" t="str">
        <f>IFERROR(IF(JRF!C948="","",IF(AND(VLOOKUP(JRF!C948,X:AA,4,0)=JRF!B948,VLOOKUP(JRF!C948,X:Y,2,0)="A"),"","Inactive Dept Combo Error")),"Inactive Dept Combo Error")</f>
        <v/>
      </c>
      <c r="AD935" t="str">
        <f>IFERROR(IF('Journal Template'!D1347="","",IF(AND(VLOOKUP('Journal Template'!D1347,X:AA,4,0)='Journal Template'!A1347,VLOOKUP('Journal Template'!D1347,X:Y,2,0)="A"),"","Inactive Dept Combo Error")),"")</f>
        <v/>
      </c>
      <c r="AK935" s="150" t="str">
        <f>IF(JRF!B948="","",IF(JRF!B948=IFERROR(VLOOKUP(JRF!B948,Checks!AI:AI,1,0),0),"Entry in Branch/Satellite BU's",""))</f>
        <v/>
      </c>
      <c r="AL935" t="str">
        <f>IFERROR(IF('Journal Template'!A1347="","",IF('Journal Template'!A1347=IFERROR(VLOOKUP('Journal Template'!A1347,Checks!AI:AI,1,0),0),"Entry in Branch/Satellite BU's","")),"")</f>
        <v/>
      </c>
      <c r="AO935" s="171"/>
      <c r="AP935" s="171"/>
      <c r="AQ935" s="171"/>
      <c r="AR935" s="171"/>
      <c r="CI935" t="str">
        <f>IF(JRF!F948&gt;0,"",IF(JRF!B948="","",IF(LEFT(JRF!B948,1)=IFERROR(VLOOKUP(LEFT(JRF!B948,1),$CF$2:$CF$5,1,0),0),"Product Code Required",IF(JRF!C948="","",IF(JRF!C948=IFERROR(VLOOKUP(JRF!C948,$CH:$CH,1,0),0),"Product Code Required","NA")))))</f>
        <v/>
      </c>
      <c r="CJ935" t="str">
        <f>IF(JRF!AV948&gt;0,"",IF(JRF!Q948="","",IF(LEFT(JRF!Q948,1)=IFERROR(VLOOKUP(LEFT(JRF!Q948,1),$CF$2:$CF$5,1,0),0),"Product Code Required",IF(JRF!V948="","",IF(JRF!V948=IFERROR(VLOOKUP(JRF!V948,$CH:$CH,1,0),0),"Product Code Required","NA")))))</f>
        <v/>
      </c>
      <c r="CK935" t="str">
        <f>IFERROR(IF(LEN('Journal Template'!F946)&gt;0,"",IF('Journal Template'!A946="","",IF(LEFT('Journal Template'!A946,1)=IFERROR(VLOOKUP(LEFT('Journal Template'!A946,1),Checks!$CF$2:$CF$5,1,0),0),"Product Code Required",IF('Journal Template'!D946="","",IF('Journal Template'!D946=IFERROR(VLOOKUP('Journal Template'!D946,Checks!$CH:$CH,1,0),0),"Product Code Required","NA"))))),"")</f>
        <v/>
      </c>
    </row>
    <row r="936" spans="14:89">
      <c r="N936" t="s">
        <v>5148</v>
      </c>
      <c r="O936" t="s">
        <v>5149</v>
      </c>
      <c r="P936" t="s">
        <v>386</v>
      </c>
      <c r="Q936" s="150" t="str">
        <f>IF(JRF!D949="","",IF(IFERROR(VLOOKUP(JRF!D949,Checks!N:P,3,0),0)="A","","Inactive account in Use"))</f>
        <v/>
      </c>
      <c r="R936" t="str">
        <f>IFERROR(IF('Journal Template'!C1348="","",IF(IFERROR(VLOOKUP('Journal Template'!C1348,Checks!N:P,3,0),0)="A","","Inactive account in Use")),"")</f>
        <v/>
      </c>
      <c r="S936" t="s">
        <v>5150</v>
      </c>
      <c r="T936" t="s">
        <v>386</v>
      </c>
      <c r="U936" t="s">
        <v>68</v>
      </c>
      <c r="V936" s="150" t="str">
        <f>IF(JRF!C949="","",IF(IFERROR(VLOOKUP(JRF!C949,Checks!S:U,3,0),0)="A","Entry with System fund Dept",""))</f>
        <v/>
      </c>
      <c r="W936" t="str">
        <f>IFERROR(IF('Journal Template'!D1348="","",IF(IFERROR(VLOOKUP('Journal Template'!D1348,Checks!S:U,3,0),0)="A","Entry with System fund Dept","")),"")</f>
        <v/>
      </c>
      <c r="X936" t="s">
        <v>5151</v>
      </c>
      <c r="Y936" t="s">
        <v>386</v>
      </c>
      <c r="Z936" t="s">
        <v>5152</v>
      </c>
      <c r="AA936" t="s">
        <v>391</v>
      </c>
      <c r="AB936" t="s">
        <v>125</v>
      </c>
      <c r="AC936" s="150" t="str">
        <f>IFERROR(IF(JRF!C949="","",IF(AND(VLOOKUP(JRF!C949,X:AA,4,0)=JRF!B949,VLOOKUP(JRF!C949,X:Y,2,0)="A"),"","Inactive Dept Combo Error")),"Inactive Dept Combo Error")</f>
        <v/>
      </c>
      <c r="AD936" t="str">
        <f>IFERROR(IF('Journal Template'!D1348="","",IF(AND(VLOOKUP('Journal Template'!D1348,X:AA,4,0)='Journal Template'!A1348,VLOOKUP('Journal Template'!D1348,X:Y,2,0)="A"),"","Inactive Dept Combo Error")),"")</f>
        <v/>
      </c>
      <c r="AK936" s="150" t="str">
        <f>IF(JRF!B949="","",IF(JRF!B949=IFERROR(VLOOKUP(JRF!B949,Checks!AI:AI,1,0),0),"Entry in Branch/Satellite BU's",""))</f>
        <v/>
      </c>
      <c r="AL936" t="str">
        <f>IFERROR(IF('Journal Template'!A1348="","",IF('Journal Template'!A1348=IFERROR(VLOOKUP('Journal Template'!A1348,Checks!AI:AI,1,0),0),"Entry in Branch/Satellite BU's","")),"")</f>
        <v/>
      </c>
      <c r="AO936" s="171"/>
      <c r="AP936" s="171"/>
      <c r="AQ936" s="171"/>
      <c r="AR936" s="171"/>
      <c r="CI936" t="str">
        <f>IF(JRF!F949&gt;0,"",IF(JRF!B949="","",IF(LEFT(JRF!B949,1)=IFERROR(VLOOKUP(LEFT(JRF!B949,1),$CF$2:$CF$5,1,0),0),"Product Code Required",IF(JRF!C949="","",IF(JRF!C949=IFERROR(VLOOKUP(JRF!C949,$CH:$CH,1,0),0),"Product Code Required","NA")))))</f>
        <v/>
      </c>
      <c r="CJ936" t="str">
        <f>IF(JRF!AV949&gt;0,"",IF(JRF!Q949="","",IF(LEFT(JRF!Q949,1)=IFERROR(VLOOKUP(LEFT(JRF!Q949,1),$CF$2:$CF$5,1,0),0),"Product Code Required",IF(JRF!V949="","",IF(JRF!V949=IFERROR(VLOOKUP(JRF!V949,$CH:$CH,1,0),0),"Product Code Required","NA")))))</f>
        <v/>
      </c>
      <c r="CK936" t="str">
        <f>IFERROR(IF(LEN('Journal Template'!F947)&gt;0,"",IF('Journal Template'!A947="","",IF(LEFT('Journal Template'!A947,1)=IFERROR(VLOOKUP(LEFT('Journal Template'!A947,1),Checks!$CF$2:$CF$5,1,0),0),"Product Code Required",IF('Journal Template'!D947="","",IF('Journal Template'!D947=IFERROR(VLOOKUP('Journal Template'!D947,Checks!$CH:$CH,1,0),0),"Product Code Required","NA"))))),"")</f>
        <v/>
      </c>
    </row>
    <row r="937" spans="14:89">
      <c r="N937" t="s">
        <v>5153</v>
      </c>
      <c r="O937" t="s">
        <v>4109</v>
      </c>
      <c r="P937" t="s">
        <v>386</v>
      </c>
      <c r="Q937" s="150" t="str">
        <f>IF(JRF!D950="","",IF(IFERROR(VLOOKUP(JRF!D950,Checks!N:P,3,0),0)="A","","Inactive account in Use"))</f>
        <v/>
      </c>
      <c r="R937" t="str">
        <f>IFERROR(IF('Journal Template'!C1349="","",IF(IFERROR(VLOOKUP('Journal Template'!C1349,Checks!N:P,3,0),0)="A","","Inactive account in Use")),"")</f>
        <v/>
      </c>
      <c r="S937" t="s">
        <v>5154</v>
      </c>
      <c r="T937" t="s">
        <v>386</v>
      </c>
      <c r="U937" t="s">
        <v>68</v>
      </c>
      <c r="V937" s="150" t="str">
        <f>IF(JRF!C950="","",IF(IFERROR(VLOOKUP(JRF!C950,Checks!S:U,3,0),0)="A","Entry with System fund Dept",""))</f>
        <v/>
      </c>
      <c r="W937" t="str">
        <f>IFERROR(IF('Journal Template'!D1349="","",IF(IFERROR(VLOOKUP('Journal Template'!D1349,Checks!S:U,3,0),0)="A","Entry with System fund Dept","")),"")</f>
        <v/>
      </c>
      <c r="X937" t="s">
        <v>5155</v>
      </c>
      <c r="Y937" t="s">
        <v>386</v>
      </c>
      <c r="Z937" t="s">
        <v>5156</v>
      </c>
      <c r="AA937" t="s">
        <v>391</v>
      </c>
      <c r="AB937" t="s">
        <v>125</v>
      </c>
      <c r="AC937" s="150" t="str">
        <f>IFERROR(IF(JRF!C950="","",IF(AND(VLOOKUP(JRF!C950,X:AA,4,0)=JRF!B950,VLOOKUP(JRF!C950,X:Y,2,0)="A"),"","Inactive Dept Combo Error")),"Inactive Dept Combo Error")</f>
        <v/>
      </c>
      <c r="AD937" t="str">
        <f>IFERROR(IF('Journal Template'!D1349="","",IF(AND(VLOOKUP('Journal Template'!D1349,X:AA,4,0)='Journal Template'!A1349,VLOOKUP('Journal Template'!D1349,X:Y,2,0)="A"),"","Inactive Dept Combo Error")),"")</f>
        <v/>
      </c>
      <c r="AK937" s="150" t="str">
        <f>IF(JRF!B950="","",IF(JRF!B950=IFERROR(VLOOKUP(JRF!B950,Checks!AI:AI,1,0),0),"Entry in Branch/Satellite BU's",""))</f>
        <v/>
      </c>
      <c r="AL937" t="str">
        <f>IFERROR(IF('Journal Template'!A1349="","",IF('Journal Template'!A1349=IFERROR(VLOOKUP('Journal Template'!A1349,Checks!AI:AI,1,0),0),"Entry in Branch/Satellite BU's","")),"")</f>
        <v/>
      </c>
      <c r="AO937" s="171"/>
      <c r="AP937" s="171"/>
      <c r="AQ937" s="171"/>
      <c r="AR937" s="171"/>
      <c r="CI937" t="str">
        <f>IF(JRF!F950&gt;0,"",IF(JRF!B950="","",IF(LEFT(JRF!B950,1)=IFERROR(VLOOKUP(LEFT(JRF!B950,1),$CF$2:$CF$5,1,0),0),"Product Code Required",IF(JRF!C950="","",IF(JRF!C950=IFERROR(VLOOKUP(JRF!C950,$CH:$CH,1,0),0),"Product Code Required","NA")))))</f>
        <v/>
      </c>
      <c r="CJ937" t="str">
        <f>IF(JRF!AV950&gt;0,"",IF(JRF!Q950="","",IF(LEFT(JRF!Q950,1)=IFERROR(VLOOKUP(LEFT(JRF!Q950,1),$CF$2:$CF$5,1,0),0),"Product Code Required",IF(JRF!V950="","",IF(JRF!V950=IFERROR(VLOOKUP(JRF!V950,$CH:$CH,1,0),0),"Product Code Required","NA")))))</f>
        <v/>
      </c>
      <c r="CK937" t="str">
        <f>IFERROR(IF(LEN('Journal Template'!F948)&gt;0,"",IF('Journal Template'!A948="","",IF(LEFT('Journal Template'!A948,1)=IFERROR(VLOOKUP(LEFT('Journal Template'!A948,1),Checks!$CF$2:$CF$5,1,0),0),"Product Code Required",IF('Journal Template'!D948="","",IF('Journal Template'!D948=IFERROR(VLOOKUP('Journal Template'!D948,Checks!$CH:$CH,1,0),0),"Product Code Required","NA"))))),"")</f>
        <v/>
      </c>
    </row>
    <row r="938" spans="14:89">
      <c r="N938" t="s">
        <v>5157</v>
      </c>
      <c r="O938" t="s">
        <v>5158</v>
      </c>
      <c r="P938" t="s">
        <v>386</v>
      </c>
      <c r="Q938" s="150" t="str">
        <f>IF(JRF!D951="","",IF(IFERROR(VLOOKUP(JRF!D951,Checks!N:P,3,0),0)="A","","Inactive account in Use"))</f>
        <v/>
      </c>
      <c r="R938" t="str">
        <f>IFERROR(IF('Journal Template'!C1350="","",IF(IFERROR(VLOOKUP('Journal Template'!C1350,Checks!N:P,3,0),0)="A","","Inactive account in Use")),"")</f>
        <v/>
      </c>
      <c r="S938" t="s">
        <v>5159</v>
      </c>
      <c r="T938" t="s">
        <v>386</v>
      </c>
      <c r="U938" t="s">
        <v>68</v>
      </c>
      <c r="V938" s="150" t="str">
        <f>IF(JRF!C951="","",IF(IFERROR(VLOOKUP(JRF!C951,Checks!S:U,3,0),0)="A","Entry with System fund Dept",""))</f>
        <v/>
      </c>
      <c r="W938" t="str">
        <f>IFERROR(IF('Journal Template'!D1350="","",IF(IFERROR(VLOOKUP('Journal Template'!D1350,Checks!S:U,3,0),0)="A","Entry with System fund Dept","")),"")</f>
        <v/>
      </c>
      <c r="X938" t="s">
        <v>1704</v>
      </c>
      <c r="Y938" t="s">
        <v>386</v>
      </c>
      <c r="Z938" t="s">
        <v>5160</v>
      </c>
      <c r="AA938" t="s">
        <v>502</v>
      </c>
      <c r="AB938" t="s">
        <v>1707</v>
      </c>
      <c r="AC938" s="150" t="str">
        <f>IFERROR(IF(JRF!C951="","",IF(AND(VLOOKUP(JRF!C951,X:AA,4,0)=JRF!B951,VLOOKUP(JRF!C951,X:Y,2,0)="A"),"","Inactive Dept Combo Error")),"Inactive Dept Combo Error")</f>
        <v/>
      </c>
      <c r="AD938" t="str">
        <f>IFERROR(IF('Journal Template'!D1350="","",IF(AND(VLOOKUP('Journal Template'!D1350,X:AA,4,0)='Journal Template'!A1350,VLOOKUP('Journal Template'!D1350,X:Y,2,0)="A"),"","Inactive Dept Combo Error")),"")</f>
        <v/>
      </c>
      <c r="AK938" s="150" t="str">
        <f>IF(JRF!B951="","",IF(JRF!B951=IFERROR(VLOOKUP(JRF!B951,Checks!AI:AI,1,0),0),"Entry in Branch/Satellite BU's",""))</f>
        <v/>
      </c>
      <c r="AL938" t="str">
        <f>IFERROR(IF('Journal Template'!A1350="","",IF('Journal Template'!A1350=IFERROR(VLOOKUP('Journal Template'!A1350,Checks!AI:AI,1,0),0),"Entry in Branch/Satellite BU's","")),"")</f>
        <v/>
      </c>
      <c r="AO938" s="171"/>
      <c r="AP938" s="171"/>
      <c r="AQ938" s="171"/>
      <c r="AR938" s="171"/>
      <c r="CI938" t="str">
        <f>IF(JRF!F951&gt;0,"",IF(JRF!B951="","",IF(LEFT(JRF!B951,1)=IFERROR(VLOOKUP(LEFT(JRF!B951,1),$CF$2:$CF$5,1,0),0),"Product Code Required",IF(JRF!C951="","",IF(JRF!C951=IFERROR(VLOOKUP(JRF!C951,$CH:$CH,1,0),0),"Product Code Required","NA")))))</f>
        <v/>
      </c>
      <c r="CJ938" t="str">
        <f>IF(JRF!AV951&gt;0,"",IF(JRF!Q951="","",IF(LEFT(JRF!Q951,1)=IFERROR(VLOOKUP(LEFT(JRF!Q951,1),$CF$2:$CF$5,1,0),0),"Product Code Required",IF(JRF!V951="","",IF(JRF!V951=IFERROR(VLOOKUP(JRF!V951,$CH:$CH,1,0),0),"Product Code Required","NA")))))</f>
        <v/>
      </c>
      <c r="CK938" t="str">
        <f>IFERROR(IF(LEN('Journal Template'!F949)&gt;0,"",IF('Journal Template'!A949="","",IF(LEFT('Journal Template'!A949,1)=IFERROR(VLOOKUP(LEFT('Journal Template'!A949,1),Checks!$CF$2:$CF$5,1,0),0),"Product Code Required",IF('Journal Template'!D949="","",IF('Journal Template'!D949=IFERROR(VLOOKUP('Journal Template'!D949,Checks!$CH:$CH,1,0),0),"Product Code Required","NA"))))),"")</f>
        <v/>
      </c>
    </row>
    <row r="939" spans="14:89">
      <c r="N939" t="s">
        <v>5161</v>
      </c>
      <c r="O939" t="s">
        <v>5162</v>
      </c>
      <c r="P939" t="s">
        <v>386</v>
      </c>
      <c r="Q939" s="150" t="str">
        <f>IF(JRF!D952="","",IF(IFERROR(VLOOKUP(JRF!D952,Checks!N:P,3,0),0)="A","","Inactive account in Use"))</f>
        <v/>
      </c>
      <c r="R939" t="str">
        <f>IFERROR(IF('Journal Template'!C1351="","",IF(IFERROR(VLOOKUP('Journal Template'!C1351,Checks!N:P,3,0),0)="A","","Inactive account in Use")),"")</f>
        <v/>
      </c>
      <c r="S939" t="s">
        <v>5163</v>
      </c>
      <c r="T939" t="s">
        <v>386</v>
      </c>
      <c r="U939" t="s">
        <v>68</v>
      </c>
      <c r="V939" s="150" t="str">
        <f>IF(JRF!C952="","",IF(IFERROR(VLOOKUP(JRF!C952,Checks!S:U,3,0),0)="A","Entry with System fund Dept",""))</f>
        <v/>
      </c>
      <c r="W939" t="str">
        <f>IFERROR(IF('Journal Template'!D1351="","",IF(IFERROR(VLOOKUP('Journal Template'!D1351,Checks!S:U,3,0),0)="A","Entry with System fund Dept","")),"")</f>
        <v/>
      </c>
      <c r="X939" t="s">
        <v>5164</v>
      </c>
      <c r="Y939" t="s">
        <v>386</v>
      </c>
      <c r="Z939" t="s">
        <v>5165</v>
      </c>
      <c r="AA939" t="s">
        <v>391</v>
      </c>
      <c r="AB939" t="s">
        <v>125</v>
      </c>
      <c r="AC939" s="150" t="str">
        <f>IFERROR(IF(JRF!C952="","",IF(AND(VLOOKUP(JRF!C952,X:AA,4,0)=JRF!B952,VLOOKUP(JRF!C952,X:Y,2,0)="A"),"","Inactive Dept Combo Error")),"Inactive Dept Combo Error")</f>
        <v/>
      </c>
      <c r="AD939" t="str">
        <f>IFERROR(IF('Journal Template'!D1351="","",IF(AND(VLOOKUP('Journal Template'!D1351,X:AA,4,0)='Journal Template'!A1351,VLOOKUP('Journal Template'!D1351,X:Y,2,0)="A"),"","Inactive Dept Combo Error")),"")</f>
        <v/>
      </c>
      <c r="AK939" s="150" t="str">
        <f>IF(JRF!B952="","",IF(JRF!B952=IFERROR(VLOOKUP(JRF!B952,Checks!AI:AI,1,0),0),"Entry in Branch/Satellite BU's",""))</f>
        <v/>
      </c>
      <c r="AL939" t="str">
        <f>IFERROR(IF('Journal Template'!A1351="","",IF('Journal Template'!A1351=IFERROR(VLOOKUP('Journal Template'!A1351,Checks!AI:AI,1,0),0),"Entry in Branch/Satellite BU's","")),"")</f>
        <v/>
      </c>
      <c r="AO939" s="171"/>
      <c r="AP939" s="171"/>
      <c r="AQ939" s="171"/>
      <c r="AR939" s="171"/>
      <c r="CI939" t="str">
        <f>IF(JRF!F952&gt;0,"",IF(JRF!B952="","",IF(LEFT(JRF!B952,1)=IFERROR(VLOOKUP(LEFT(JRF!B952,1),$CF$2:$CF$5,1,0),0),"Product Code Required",IF(JRF!C952="","",IF(JRF!C952=IFERROR(VLOOKUP(JRF!C952,$CH:$CH,1,0),0),"Product Code Required","NA")))))</f>
        <v/>
      </c>
      <c r="CJ939" t="str">
        <f>IF(JRF!AV952&gt;0,"",IF(JRF!Q952="","",IF(LEFT(JRF!Q952,1)=IFERROR(VLOOKUP(LEFT(JRF!Q952,1),$CF$2:$CF$5,1,0),0),"Product Code Required",IF(JRF!V952="","",IF(JRF!V952=IFERROR(VLOOKUP(JRF!V952,$CH:$CH,1,0),0),"Product Code Required","NA")))))</f>
        <v/>
      </c>
      <c r="CK939" t="str">
        <f>IFERROR(IF(LEN('Journal Template'!F950)&gt;0,"",IF('Journal Template'!A950="","",IF(LEFT('Journal Template'!A950,1)=IFERROR(VLOOKUP(LEFT('Journal Template'!A950,1),Checks!$CF$2:$CF$5,1,0),0),"Product Code Required",IF('Journal Template'!D950="","",IF('Journal Template'!D950=IFERROR(VLOOKUP('Journal Template'!D950,Checks!$CH:$CH,1,0),0),"Product Code Required","NA"))))),"")</f>
        <v/>
      </c>
    </row>
    <row r="940" spans="14:89">
      <c r="N940" t="s">
        <v>5166</v>
      </c>
      <c r="O940" t="s">
        <v>5167</v>
      </c>
      <c r="P940" t="s">
        <v>386</v>
      </c>
      <c r="Q940" s="150" t="str">
        <f>IF(JRF!D953="","",IF(IFERROR(VLOOKUP(JRF!D953,Checks!N:P,3,0),0)="A","","Inactive account in Use"))</f>
        <v/>
      </c>
      <c r="R940" t="str">
        <f>IFERROR(IF('Journal Template'!C1352="","",IF(IFERROR(VLOOKUP('Journal Template'!C1352,Checks!N:P,3,0),0)="A","","Inactive account in Use")),"")</f>
        <v/>
      </c>
      <c r="S940" t="s">
        <v>5168</v>
      </c>
      <c r="T940" t="s">
        <v>386</v>
      </c>
      <c r="U940" t="s">
        <v>68</v>
      </c>
      <c r="V940" s="150" t="str">
        <f>IF(JRF!C953="","",IF(IFERROR(VLOOKUP(JRF!C953,Checks!S:U,3,0),0)="A","Entry with System fund Dept",""))</f>
        <v/>
      </c>
      <c r="W940" t="str">
        <f>IFERROR(IF('Journal Template'!D1352="","",IF(IFERROR(VLOOKUP('Journal Template'!D1352,Checks!S:U,3,0),0)="A","Entry with System fund Dept","")),"")</f>
        <v/>
      </c>
      <c r="X940" t="s">
        <v>5169</v>
      </c>
      <c r="Y940" t="s">
        <v>386</v>
      </c>
      <c r="Z940" t="s">
        <v>5170</v>
      </c>
      <c r="AA940" t="s">
        <v>391</v>
      </c>
      <c r="AB940" t="s">
        <v>125</v>
      </c>
      <c r="AC940" s="150" t="str">
        <f>IFERROR(IF(JRF!C953="","",IF(AND(VLOOKUP(JRF!C953,X:AA,4,0)=JRF!B953,VLOOKUP(JRF!C953,X:Y,2,0)="A"),"","Inactive Dept Combo Error")),"Inactive Dept Combo Error")</f>
        <v/>
      </c>
      <c r="AD940" t="str">
        <f>IFERROR(IF('Journal Template'!D1352="","",IF(AND(VLOOKUP('Journal Template'!D1352,X:AA,4,0)='Journal Template'!A1352,VLOOKUP('Journal Template'!D1352,X:Y,2,0)="A"),"","Inactive Dept Combo Error")),"")</f>
        <v/>
      </c>
      <c r="AK940" s="150" t="str">
        <f>IF(JRF!B953="","",IF(JRF!B953=IFERROR(VLOOKUP(JRF!B953,Checks!AI:AI,1,0),0),"Entry in Branch/Satellite BU's",""))</f>
        <v/>
      </c>
      <c r="AL940" t="str">
        <f>IFERROR(IF('Journal Template'!A1352="","",IF('Journal Template'!A1352=IFERROR(VLOOKUP('Journal Template'!A1352,Checks!AI:AI,1,0),0),"Entry in Branch/Satellite BU's","")),"")</f>
        <v/>
      </c>
      <c r="AO940" s="171"/>
      <c r="AP940" s="171"/>
      <c r="AQ940" s="171"/>
      <c r="AR940" s="171"/>
      <c r="CI940" t="str">
        <f>IF(JRF!F953&gt;0,"",IF(JRF!B953="","",IF(LEFT(JRF!B953,1)=IFERROR(VLOOKUP(LEFT(JRF!B953,1),$CF$2:$CF$5,1,0),0),"Product Code Required",IF(JRF!C953="","",IF(JRF!C953=IFERROR(VLOOKUP(JRF!C953,$CH:$CH,1,0),0),"Product Code Required","NA")))))</f>
        <v/>
      </c>
      <c r="CJ940" t="str">
        <f>IF(JRF!AV953&gt;0,"",IF(JRF!Q953="","",IF(LEFT(JRF!Q953,1)=IFERROR(VLOOKUP(LEFT(JRF!Q953,1),$CF$2:$CF$5,1,0),0),"Product Code Required",IF(JRF!V953="","",IF(JRF!V953=IFERROR(VLOOKUP(JRF!V953,$CH:$CH,1,0),0),"Product Code Required","NA")))))</f>
        <v/>
      </c>
      <c r="CK940" t="str">
        <f>IFERROR(IF(LEN('Journal Template'!F951)&gt;0,"",IF('Journal Template'!A951="","",IF(LEFT('Journal Template'!A951,1)=IFERROR(VLOOKUP(LEFT('Journal Template'!A951,1),Checks!$CF$2:$CF$5,1,0),0),"Product Code Required",IF('Journal Template'!D951="","",IF('Journal Template'!D951=IFERROR(VLOOKUP('Journal Template'!D951,Checks!$CH:$CH,1,0),0),"Product Code Required","NA"))))),"")</f>
        <v/>
      </c>
    </row>
    <row r="941" spans="14:89">
      <c r="N941" t="s">
        <v>5171</v>
      </c>
      <c r="O941" t="s">
        <v>5172</v>
      </c>
      <c r="P941" t="s">
        <v>386</v>
      </c>
      <c r="Q941" s="150" t="str">
        <f>IF(JRF!D954="","",IF(IFERROR(VLOOKUP(JRF!D954,Checks!N:P,3,0),0)="A","","Inactive account in Use"))</f>
        <v/>
      </c>
      <c r="R941" t="str">
        <f>IFERROR(IF('Journal Template'!C1353="","",IF(IFERROR(VLOOKUP('Journal Template'!C1353,Checks!N:P,3,0),0)="A","","Inactive account in Use")),"")</f>
        <v/>
      </c>
      <c r="S941" t="s">
        <v>5173</v>
      </c>
      <c r="T941" t="s">
        <v>386</v>
      </c>
      <c r="U941" t="s">
        <v>68</v>
      </c>
      <c r="V941" s="150" t="str">
        <f>IF(JRF!C954="","",IF(IFERROR(VLOOKUP(JRF!C954,Checks!S:U,3,0),0)="A","Entry with System fund Dept",""))</f>
        <v/>
      </c>
      <c r="W941" t="str">
        <f>IFERROR(IF('Journal Template'!D1353="","",IF(IFERROR(VLOOKUP('Journal Template'!D1353,Checks!S:U,3,0),0)="A","Entry with System fund Dept","")),"")</f>
        <v/>
      </c>
      <c r="X941" t="s">
        <v>1709</v>
      </c>
      <c r="Y941" t="s">
        <v>386</v>
      </c>
      <c r="Z941" t="s">
        <v>5174</v>
      </c>
      <c r="AA941" t="s">
        <v>932</v>
      </c>
      <c r="AB941" t="s">
        <v>3550</v>
      </c>
      <c r="AC941" s="150" t="str">
        <f>IFERROR(IF(JRF!C954="","",IF(AND(VLOOKUP(JRF!C954,X:AA,4,0)=JRF!B954,VLOOKUP(JRF!C954,X:Y,2,0)="A"),"","Inactive Dept Combo Error")),"Inactive Dept Combo Error")</f>
        <v/>
      </c>
      <c r="AD941" t="str">
        <f>IFERROR(IF('Journal Template'!D1353="","",IF(AND(VLOOKUP('Journal Template'!D1353,X:AA,4,0)='Journal Template'!A1353,VLOOKUP('Journal Template'!D1353,X:Y,2,0)="A"),"","Inactive Dept Combo Error")),"")</f>
        <v/>
      </c>
      <c r="AK941" s="150" t="str">
        <f>IF(JRF!B954="","",IF(JRF!B954=IFERROR(VLOOKUP(JRF!B954,Checks!AI:AI,1,0),0),"Entry in Branch/Satellite BU's",""))</f>
        <v/>
      </c>
      <c r="AL941" t="str">
        <f>IFERROR(IF('Journal Template'!A1353="","",IF('Journal Template'!A1353=IFERROR(VLOOKUP('Journal Template'!A1353,Checks!AI:AI,1,0),0),"Entry in Branch/Satellite BU's","")),"")</f>
        <v/>
      </c>
      <c r="AO941" s="171"/>
      <c r="AP941" s="171"/>
      <c r="AQ941" s="171"/>
      <c r="AR941" s="171"/>
      <c r="CI941" t="str">
        <f>IF(JRF!F954&gt;0,"",IF(JRF!B954="","",IF(LEFT(JRF!B954,1)=IFERROR(VLOOKUP(LEFT(JRF!B954,1),$CF$2:$CF$5,1,0),0),"Product Code Required",IF(JRF!C954="","",IF(JRF!C954=IFERROR(VLOOKUP(JRF!C954,$CH:$CH,1,0),0),"Product Code Required","NA")))))</f>
        <v/>
      </c>
      <c r="CJ941" t="str">
        <f>IF(JRF!AV954&gt;0,"",IF(JRF!Q954="","",IF(LEFT(JRF!Q954,1)=IFERROR(VLOOKUP(LEFT(JRF!Q954,1),$CF$2:$CF$5,1,0),0),"Product Code Required",IF(JRF!V954="","",IF(JRF!V954=IFERROR(VLOOKUP(JRF!V954,$CH:$CH,1,0),0),"Product Code Required","NA")))))</f>
        <v/>
      </c>
      <c r="CK941" t="str">
        <f>IFERROR(IF(LEN('Journal Template'!F952)&gt;0,"",IF('Journal Template'!A952="","",IF(LEFT('Journal Template'!A952,1)=IFERROR(VLOOKUP(LEFT('Journal Template'!A952,1),Checks!$CF$2:$CF$5,1,0),0),"Product Code Required",IF('Journal Template'!D952="","",IF('Journal Template'!D952=IFERROR(VLOOKUP('Journal Template'!D952,Checks!$CH:$CH,1,0),0),"Product Code Required","NA"))))),"")</f>
        <v/>
      </c>
    </row>
    <row r="942" spans="14:89">
      <c r="N942" t="s">
        <v>5175</v>
      </c>
      <c r="O942" t="s">
        <v>5176</v>
      </c>
      <c r="P942" t="s">
        <v>386</v>
      </c>
      <c r="Q942" s="150" t="str">
        <f>IF(JRF!D955="","",IF(IFERROR(VLOOKUP(JRF!D955,Checks!N:P,3,0),0)="A","","Inactive account in Use"))</f>
        <v/>
      </c>
      <c r="R942" t="str">
        <f>IFERROR(IF('Journal Template'!C1354="","",IF(IFERROR(VLOOKUP('Journal Template'!C1354,Checks!N:P,3,0),0)="A","","Inactive account in Use")),"")</f>
        <v/>
      </c>
      <c r="S942" t="s">
        <v>5177</v>
      </c>
      <c r="T942" t="s">
        <v>386</v>
      </c>
      <c r="U942" t="s">
        <v>68</v>
      </c>
      <c r="V942" s="150" t="str">
        <f>IF(JRF!C955="","",IF(IFERROR(VLOOKUP(JRF!C955,Checks!S:U,3,0),0)="A","Entry with System fund Dept",""))</f>
        <v/>
      </c>
      <c r="W942" t="str">
        <f>IFERROR(IF('Journal Template'!D1354="","",IF(IFERROR(VLOOKUP('Journal Template'!D1354,Checks!S:U,3,0),0)="A","Entry with System fund Dept","")),"")</f>
        <v/>
      </c>
      <c r="X942" t="s">
        <v>5178</v>
      </c>
      <c r="Y942" t="s">
        <v>386</v>
      </c>
      <c r="Z942" t="s">
        <v>5179</v>
      </c>
      <c r="AA942" t="s">
        <v>391</v>
      </c>
      <c r="AB942" t="s">
        <v>125</v>
      </c>
      <c r="AC942" s="150" t="str">
        <f>IFERROR(IF(JRF!C955="","",IF(AND(VLOOKUP(JRF!C955,X:AA,4,0)=JRF!B955,VLOOKUP(JRF!C955,X:Y,2,0)="A"),"","Inactive Dept Combo Error")),"Inactive Dept Combo Error")</f>
        <v/>
      </c>
      <c r="AD942" t="str">
        <f>IFERROR(IF('Journal Template'!D1354="","",IF(AND(VLOOKUP('Journal Template'!D1354,X:AA,4,0)='Journal Template'!A1354,VLOOKUP('Journal Template'!D1354,X:Y,2,0)="A"),"","Inactive Dept Combo Error")),"")</f>
        <v/>
      </c>
      <c r="AK942" s="150" t="str">
        <f>IF(JRF!B955="","",IF(JRF!B955=IFERROR(VLOOKUP(JRF!B955,Checks!AI:AI,1,0),0),"Entry in Branch/Satellite BU's",""))</f>
        <v/>
      </c>
      <c r="AL942" t="str">
        <f>IFERROR(IF('Journal Template'!A1354="","",IF('Journal Template'!A1354=IFERROR(VLOOKUP('Journal Template'!A1354,Checks!AI:AI,1,0),0),"Entry in Branch/Satellite BU's","")),"")</f>
        <v/>
      </c>
      <c r="AO942" s="171"/>
      <c r="AP942" s="171"/>
      <c r="AQ942" s="171"/>
      <c r="AR942" s="171"/>
      <c r="CI942" t="str">
        <f>IF(JRF!F955&gt;0,"",IF(JRF!B955="","",IF(LEFT(JRF!B955,1)=IFERROR(VLOOKUP(LEFT(JRF!B955,1),$CF$2:$CF$5,1,0),0),"Product Code Required",IF(JRF!C955="","",IF(JRF!C955=IFERROR(VLOOKUP(JRF!C955,$CH:$CH,1,0),0),"Product Code Required","NA")))))</f>
        <v/>
      </c>
      <c r="CJ942" t="str">
        <f>IF(JRF!AV955&gt;0,"",IF(JRF!Q955="","",IF(LEFT(JRF!Q955,1)=IFERROR(VLOOKUP(LEFT(JRF!Q955,1),$CF$2:$CF$5,1,0),0),"Product Code Required",IF(JRF!V955="","",IF(JRF!V955=IFERROR(VLOOKUP(JRF!V955,$CH:$CH,1,0),0),"Product Code Required","NA")))))</f>
        <v/>
      </c>
      <c r="CK942" t="str">
        <f>IFERROR(IF(LEN('Journal Template'!F953)&gt;0,"",IF('Journal Template'!A953="","",IF(LEFT('Journal Template'!A953,1)=IFERROR(VLOOKUP(LEFT('Journal Template'!A953,1),Checks!$CF$2:$CF$5,1,0),0),"Product Code Required",IF('Journal Template'!D953="","",IF('Journal Template'!D953=IFERROR(VLOOKUP('Journal Template'!D953,Checks!$CH:$CH,1,0),0),"Product Code Required","NA"))))),"")</f>
        <v/>
      </c>
    </row>
    <row r="943" spans="14:89">
      <c r="N943" t="s">
        <v>5180</v>
      </c>
      <c r="O943" t="s">
        <v>5181</v>
      </c>
      <c r="P943" t="s">
        <v>386</v>
      </c>
      <c r="Q943" s="150" t="str">
        <f>IF(JRF!D956="","",IF(IFERROR(VLOOKUP(JRF!D956,Checks!N:P,3,0),0)="A","","Inactive account in Use"))</f>
        <v/>
      </c>
      <c r="R943" t="str">
        <f>IFERROR(IF('Journal Template'!C1355="","",IF(IFERROR(VLOOKUP('Journal Template'!C1355,Checks!N:P,3,0),0)="A","","Inactive account in Use")),"")</f>
        <v/>
      </c>
      <c r="S943" t="s">
        <v>5182</v>
      </c>
      <c r="T943" t="s">
        <v>386</v>
      </c>
      <c r="U943" t="s">
        <v>68</v>
      </c>
      <c r="V943" s="150" t="str">
        <f>IF(JRF!C956="","",IF(IFERROR(VLOOKUP(JRF!C956,Checks!S:U,3,0),0)="A","Entry with System fund Dept",""))</f>
        <v/>
      </c>
      <c r="W943" t="str">
        <f>IFERROR(IF('Journal Template'!D1355="","",IF(IFERROR(VLOOKUP('Journal Template'!D1355,Checks!S:U,3,0),0)="A","Entry with System fund Dept","")),"")</f>
        <v/>
      </c>
      <c r="X943" t="s">
        <v>5183</v>
      </c>
      <c r="Y943" t="s">
        <v>386</v>
      </c>
      <c r="Z943" t="s">
        <v>5184</v>
      </c>
      <c r="AA943" t="s">
        <v>391</v>
      </c>
      <c r="AB943" t="s">
        <v>125</v>
      </c>
      <c r="AC943" s="150" t="str">
        <f>IFERROR(IF(JRF!C956="","",IF(AND(VLOOKUP(JRF!C956,X:AA,4,0)=JRF!B956,VLOOKUP(JRF!C956,X:Y,2,0)="A"),"","Inactive Dept Combo Error")),"Inactive Dept Combo Error")</f>
        <v/>
      </c>
      <c r="AD943" t="str">
        <f>IFERROR(IF('Journal Template'!D1355="","",IF(AND(VLOOKUP('Journal Template'!D1355,X:AA,4,0)='Journal Template'!A1355,VLOOKUP('Journal Template'!D1355,X:Y,2,0)="A"),"","Inactive Dept Combo Error")),"")</f>
        <v/>
      </c>
      <c r="AK943" s="150" t="str">
        <f>IF(JRF!B956="","",IF(JRF!B956=IFERROR(VLOOKUP(JRF!B956,Checks!AI:AI,1,0),0),"Entry in Branch/Satellite BU's",""))</f>
        <v/>
      </c>
      <c r="AL943" t="str">
        <f>IFERROR(IF('Journal Template'!A1355="","",IF('Journal Template'!A1355=IFERROR(VLOOKUP('Journal Template'!A1355,Checks!AI:AI,1,0),0),"Entry in Branch/Satellite BU's","")),"")</f>
        <v/>
      </c>
      <c r="AO943" s="171"/>
      <c r="AP943" s="171"/>
      <c r="AQ943" s="171"/>
      <c r="AR943" s="171"/>
      <c r="CI943" t="str">
        <f>IF(JRF!F956&gt;0,"",IF(JRF!B956="","",IF(LEFT(JRF!B956,1)=IFERROR(VLOOKUP(LEFT(JRF!B956,1),$CF$2:$CF$5,1,0),0),"Product Code Required",IF(JRF!C956="","",IF(JRF!C956=IFERROR(VLOOKUP(JRF!C956,$CH:$CH,1,0),0),"Product Code Required","NA")))))</f>
        <v/>
      </c>
      <c r="CJ943" t="str">
        <f>IF(JRF!AV956&gt;0,"",IF(JRF!Q956="","",IF(LEFT(JRF!Q956,1)=IFERROR(VLOOKUP(LEFT(JRF!Q956,1),$CF$2:$CF$5,1,0),0),"Product Code Required",IF(JRF!V956="","",IF(JRF!V956=IFERROR(VLOOKUP(JRF!V956,$CH:$CH,1,0),0),"Product Code Required","NA")))))</f>
        <v/>
      </c>
      <c r="CK943" t="str">
        <f>IFERROR(IF(LEN('Journal Template'!F954)&gt;0,"",IF('Journal Template'!A954="","",IF(LEFT('Journal Template'!A954,1)=IFERROR(VLOOKUP(LEFT('Journal Template'!A954,1),Checks!$CF$2:$CF$5,1,0),0),"Product Code Required",IF('Journal Template'!D954="","",IF('Journal Template'!D954=IFERROR(VLOOKUP('Journal Template'!D954,Checks!$CH:$CH,1,0),0),"Product Code Required","NA"))))),"")</f>
        <v/>
      </c>
    </row>
    <row r="944" spans="14:89">
      <c r="N944" t="s">
        <v>5185</v>
      </c>
      <c r="O944" t="s">
        <v>5186</v>
      </c>
      <c r="P944" t="s">
        <v>386</v>
      </c>
      <c r="Q944" s="150" t="str">
        <f>IF(JRF!D957="","",IF(IFERROR(VLOOKUP(JRF!D957,Checks!N:P,3,0),0)="A","","Inactive account in Use"))</f>
        <v/>
      </c>
      <c r="R944" t="str">
        <f>IFERROR(IF('Journal Template'!C1356="","",IF(IFERROR(VLOOKUP('Journal Template'!C1356,Checks!N:P,3,0),0)="A","","Inactive account in Use")),"")</f>
        <v/>
      </c>
      <c r="S944" t="s">
        <v>5187</v>
      </c>
      <c r="T944" t="s">
        <v>386</v>
      </c>
      <c r="U944" t="s">
        <v>68</v>
      </c>
      <c r="V944" s="150" t="str">
        <f>IF(JRF!C957="","",IF(IFERROR(VLOOKUP(JRF!C957,Checks!S:U,3,0),0)="A","Entry with System fund Dept",""))</f>
        <v/>
      </c>
      <c r="W944" t="str">
        <f>IFERROR(IF('Journal Template'!D1356="","",IF(IFERROR(VLOOKUP('Journal Template'!D1356,Checks!S:U,3,0),0)="A","Entry with System fund Dept","")),"")</f>
        <v/>
      </c>
      <c r="X944" t="s">
        <v>5188</v>
      </c>
      <c r="Y944" t="s">
        <v>386</v>
      </c>
      <c r="Z944" t="s">
        <v>5189</v>
      </c>
      <c r="AA944" t="s">
        <v>391</v>
      </c>
      <c r="AB944" t="s">
        <v>125</v>
      </c>
      <c r="AC944" s="150" t="str">
        <f>IFERROR(IF(JRF!C957="","",IF(AND(VLOOKUP(JRF!C957,X:AA,4,0)=JRF!B957,VLOOKUP(JRF!C957,X:Y,2,0)="A"),"","Inactive Dept Combo Error")),"Inactive Dept Combo Error")</f>
        <v/>
      </c>
      <c r="AD944" t="str">
        <f>IFERROR(IF('Journal Template'!D1356="","",IF(AND(VLOOKUP('Journal Template'!D1356,X:AA,4,0)='Journal Template'!A1356,VLOOKUP('Journal Template'!D1356,X:Y,2,0)="A"),"","Inactive Dept Combo Error")),"")</f>
        <v/>
      </c>
      <c r="AK944" s="150" t="str">
        <f>IF(JRF!B957="","",IF(JRF!B957=IFERROR(VLOOKUP(JRF!B957,Checks!AI:AI,1,0),0),"Entry in Branch/Satellite BU's",""))</f>
        <v/>
      </c>
      <c r="AL944" t="str">
        <f>IFERROR(IF('Journal Template'!A1356="","",IF('Journal Template'!A1356=IFERROR(VLOOKUP('Journal Template'!A1356,Checks!AI:AI,1,0),0),"Entry in Branch/Satellite BU's","")),"")</f>
        <v/>
      </c>
      <c r="AO944" s="171"/>
      <c r="AP944" s="171"/>
      <c r="AQ944" s="171"/>
      <c r="AR944" s="171"/>
      <c r="CI944" t="str">
        <f>IF(JRF!F957&gt;0,"",IF(JRF!B957="","",IF(LEFT(JRF!B957,1)=IFERROR(VLOOKUP(LEFT(JRF!B957,1),$CF$2:$CF$5,1,0),0),"Product Code Required",IF(JRF!C957="","",IF(JRF!C957=IFERROR(VLOOKUP(JRF!C957,$CH:$CH,1,0),0),"Product Code Required","NA")))))</f>
        <v/>
      </c>
      <c r="CJ944" t="str">
        <f>IF(JRF!AV957&gt;0,"",IF(JRF!Q957="","",IF(LEFT(JRF!Q957,1)=IFERROR(VLOOKUP(LEFT(JRF!Q957,1),$CF$2:$CF$5,1,0),0),"Product Code Required",IF(JRF!V957="","",IF(JRF!V957=IFERROR(VLOOKUP(JRF!V957,$CH:$CH,1,0),0),"Product Code Required","NA")))))</f>
        <v/>
      </c>
      <c r="CK944" t="str">
        <f>IFERROR(IF(LEN('Journal Template'!F955)&gt;0,"",IF('Journal Template'!A955="","",IF(LEFT('Journal Template'!A955,1)=IFERROR(VLOOKUP(LEFT('Journal Template'!A955,1),Checks!$CF$2:$CF$5,1,0),0),"Product Code Required",IF('Journal Template'!D955="","",IF('Journal Template'!D955=IFERROR(VLOOKUP('Journal Template'!D955,Checks!$CH:$CH,1,0),0),"Product Code Required","NA"))))),"")</f>
        <v/>
      </c>
    </row>
    <row r="945" spans="14:89">
      <c r="N945" t="s">
        <v>5190</v>
      </c>
      <c r="O945" t="s">
        <v>5191</v>
      </c>
      <c r="P945" t="s">
        <v>386</v>
      </c>
      <c r="Q945" s="150" t="str">
        <f>IF(JRF!D958="","",IF(IFERROR(VLOOKUP(JRF!D958,Checks!N:P,3,0),0)="A","","Inactive account in Use"))</f>
        <v/>
      </c>
      <c r="R945" t="str">
        <f>IFERROR(IF('Journal Template'!C1357="","",IF(IFERROR(VLOOKUP('Journal Template'!C1357,Checks!N:P,3,0),0)="A","","Inactive account in Use")),"")</f>
        <v/>
      </c>
      <c r="S945" t="s">
        <v>5192</v>
      </c>
      <c r="T945" t="s">
        <v>386</v>
      </c>
      <c r="U945" t="s">
        <v>68</v>
      </c>
      <c r="V945" s="150" t="str">
        <f>IF(JRF!C958="","",IF(IFERROR(VLOOKUP(JRF!C958,Checks!S:U,3,0),0)="A","Entry with System fund Dept",""))</f>
        <v/>
      </c>
      <c r="W945" t="str">
        <f>IFERROR(IF('Journal Template'!D1357="","",IF(IFERROR(VLOOKUP('Journal Template'!D1357,Checks!S:U,3,0),0)="A","Entry with System fund Dept","")),"")</f>
        <v/>
      </c>
      <c r="X945" t="s">
        <v>5193</v>
      </c>
      <c r="Y945" t="s">
        <v>386</v>
      </c>
      <c r="Z945" t="s">
        <v>5194</v>
      </c>
      <c r="AA945" t="s">
        <v>391</v>
      </c>
      <c r="AB945" t="s">
        <v>125</v>
      </c>
      <c r="AC945" s="150" t="str">
        <f>IFERROR(IF(JRF!C958="","",IF(AND(VLOOKUP(JRF!C958,X:AA,4,0)=JRF!B958,VLOOKUP(JRF!C958,X:Y,2,0)="A"),"","Inactive Dept Combo Error")),"Inactive Dept Combo Error")</f>
        <v/>
      </c>
      <c r="AD945" t="str">
        <f>IFERROR(IF('Journal Template'!D1357="","",IF(AND(VLOOKUP('Journal Template'!D1357,X:AA,4,0)='Journal Template'!A1357,VLOOKUP('Journal Template'!D1357,X:Y,2,0)="A"),"","Inactive Dept Combo Error")),"")</f>
        <v/>
      </c>
      <c r="AK945" s="150" t="str">
        <f>IF(JRF!B958="","",IF(JRF!B958=IFERROR(VLOOKUP(JRF!B958,Checks!AI:AI,1,0),0),"Entry in Branch/Satellite BU's",""))</f>
        <v/>
      </c>
      <c r="AL945" t="str">
        <f>IFERROR(IF('Journal Template'!A1357="","",IF('Journal Template'!A1357=IFERROR(VLOOKUP('Journal Template'!A1357,Checks!AI:AI,1,0),0),"Entry in Branch/Satellite BU's","")),"")</f>
        <v/>
      </c>
      <c r="AO945" s="171"/>
      <c r="AP945" s="171"/>
      <c r="AQ945" s="171"/>
      <c r="AR945" s="171"/>
      <c r="CI945" t="str">
        <f>IF(JRF!F958&gt;0,"",IF(JRF!B958="","",IF(LEFT(JRF!B958,1)=IFERROR(VLOOKUP(LEFT(JRF!B958,1),$CF$2:$CF$5,1,0),0),"Product Code Required",IF(JRF!C958="","",IF(JRF!C958=IFERROR(VLOOKUP(JRF!C958,$CH:$CH,1,0),0),"Product Code Required","NA")))))</f>
        <v/>
      </c>
      <c r="CJ945" t="str">
        <f>IF(JRF!AV958&gt;0,"",IF(JRF!Q958="","",IF(LEFT(JRF!Q958,1)=IFERROR(VLOOKUP(LEFT(JRF!Q958,1),$CF$2:$CF$5,1,0),0),"Product Code Required",IF(JRF!V958="","",IF(JRF!V958=IFERROR(VLOOKUP(JRF!V958,$CH:$CH,1,0),0),"Product Code Required","NA")))))</f>
        <v/>
      </c>
      <c r="CK945" t="str">
        <f>IFERROR(IF(LEN('Journal Template'!F956)&gt;0,"",IF('Journal Template'!A956="","",IF(LEFT('Journal Template'!A956,1)=IFERROR(VLOOKUP(LEFT('Journal Template'!A956,1),Checks!$CF$2:$CF$5,1,0),0),"Product Code Required",IF('Journal Template'!D956="","",IF('Journal Template'!D956=IFERROR(VLOOKUP('Journal Template'!D956,Checks!$CH:$CH,1,0),0),"Product Code Required","NA"))))),"")</f>
        <v/>
      </c>
    </row>
    <row r="946" spans="14:89">
      <c r="N946" t="s">
        <v>5195</v>
      </c>
      <c r="O946" t="s">
        <v>5196</v>
      </c>
      <c r="P946" t="s">
        <v>386</v>
      </c>
      <c r="Q946" s="150" t="str">
        <f>IF(JRF!D959="","",IF(IFERROR(VLOOKUP(JRF!D959,Checks!N:P,3,0),0)="A","","Inactive account in Use"))</f>
        <v/>
      </c>
      <c r="R946" t="str">
        <f>IFERROR(IF('Journal Template'!C1358="","",IF(IFERROR(VLOOKUP('Journal Template'!C1358,Checks!N:P,3,0),0)="A","","Inactive account in Use")),"")</f>
        <v/>
      </c>
      <c r="S946" t="s">
        <v>5197</v>
      </c>
      <c r="T946" t="s">
        <v>386</v>
      </c>
      <c r="U946" t="s">
        <v>68</v>
      </c>
      <c r="V946" s="150" t="str">
        <f>IF(JRF!C959="","",IF(IFERROR(VLOOKUP(JRF!C959,Checks!S:U,3,0),0)="A","Entry with System fund Dept",""))</f>
        <v/>
      </c>
      <c r="W946" t="str">
        <f>IFERROR(IF('Journal Template'!D1358="","",IF(IFERROR(VLOOKUP('Journal Template'!D1358,Checks!S:U,3,0),0)="A","Entry with System fund Dept","")),"")</f>
        <v/>
      </c>
      <c r="X946" t="s">
        <v>3943</v>
      </c>
      <c r="Y946" t="s">
        <v>386</v>
      </c>
      <c r="Z946" t="s">
        <v>5198</v>
      </c>
      <c r="AA946" t="s">
        <v>391</v>
      </c>
      <c r="AB946" t="s">
        <v>125</v>
      </c>
      <c r="AC946" s="150" t="str">
        <f>IFERROR(IF(JRF!C959="","",IF(AND(VLOOKUP(JRF!C959,X:AA,4,0)=JRF!B959,VLOOKUP(JRF!C959,X:Y,2,0)="A"),"","Inactive Dept Combo Error")),"Inactive Dept Combo Error")</f>
        <v/>
      </c>
      <c r="AD946" t="str">
        <f>IFERROR(IF('Journal Template'!D1358="","",IF(AND(VLOOKUP('Journal Template'!D1358,X:AA,4,0)='Journal Template'!A1358,VLOOKUP('Journal Template'!D1358,X:Y,2,0)="A"),"","Inactive Dept Combo Error")),"")</f>
        <v/>
      </c>
      <c r="AK946" s="150" t="str">
        <f>IF(JRF!B959="","",IF(JRF!B959=IFERROR(VLOOKUP(JRF!B959,Checks!AI:AI,1,0),0),"Entry in Branch/Satellite BU's",""))</f>
        <v/>
      </c>
      <c r="AL946" t="str">
        <f>IFERROR(IF('Journal Template'!A1358="","",IF('Journal Template'!A1358=IFERROR(VLOOKUP('Journal Template'!A1358,Checks!AI:AI,1,0),0),"Entry in Branch/Satellite BU's","")),"")</f>
        <v/>
      </c>
      <c r="AO946" s="171"/>
      <c r="AP946" s="171"/>
      <c r="AQ946" s="171"/>
      <c r="AR946" s="171"/>
      <c r="CI946" t="str">
        <f>IF(JRF!F959&gt;0,"",IF(JRF!B959="","",IF(LEFT(JRF!B959,1)=IFERROR(VLOOKUP(LEFT(JRF!B959,1),$CF$2:$CF$5,1,0),0),"Product Code Required",IF(JRF!C959="","",IF(JRF!C959=IFERROR(VLOOKUP(JRF!C959,$CH:$CH,1,0),0),"Product Code Required","NA")))))</f>
        <v/>
      </c>
      <c r="CJ946" t="str">
        <f>IF(JRF!AV959&gt;0,"",IF(JRF!Q959="","",IF(LEFT(JRF!Q959,1)=IFERROR(VLOOKUP(LEFT(JRF!Q959,1),$CF$2:$CF$5,1,0),0),"Product Code Required",IF(JRF!V959="","",IF(JRF!V959=IFERROR(VLOOKUP(JRF!V959,$CH:$CH,1,0),0),"Product Code Required","NA")))))</f>
        <v/>
      </c>
      <c r="CK946" t="str">
        <f>IFERROR(IF(LEN('Journal Template'!F957)&gt;0,"",IF('Journal Template'!A957="","",IF(LEFT('Journal Template'!A957,1)=IFERROR(VLOOKUP(LEFT('Journal Template'!A957,1),Checks!$CF$2:$CF$5,1,0),0),"Product Code Required",IF('Journal Template'!D957="","",IF('Journal Template'!D957=IFERROR(VLOOKUP('Journal Template'!D957,Checks!$CH:$CH,1,0),0),"Product Code Required","NA"))))),"")</f>
        <v/>
      </c>
    </row>
    <row r="947" spans="14:89">
      <c r="N947" t="s">
        <v>5199</v>
      </c>
      <c r="O947" t="s">
        <v>5200</v>
      </c>
      <c r="P947" t="s">
        <v>386</v>
      </c>
      <c r="Q947" s="150" t="str">
        <f>IF(JRF!D960="","",IF(IFERROR(VLOOKUP(JRF!D960,Checks!N:P,3,0),0)="A","","Inactive account in Use"))</f>
        <v/>
      </c>
      <c r="R947" t="str">
        <f>IFERROR(IF('Journal Template'!C1359="","",IF(IFERROR(VLOOKUP('Journal Template'!C1359,Checks!N:P,3,0),0)="A","","Inactive account in Use")),"")</f>
        <v/>
      </c>
      <c r="S947" t="s">
        <v>5201</v>
      </c>
      <c r="T947" t="s">
        <v>386</v>
      </c>
      <c r="U947" t="s">
        <v>68</v>
      </c>
      <c r="V947" s="150" t="str">
        <f>IF(JRF!C960="","",IF(IFERROR(VLOOKUP(JRF!C960,Checks!S:U,3,0),0)="A","Entry with System fund Dept",""))</f>
        <v/>
      </c>
      <c r="W947" t="str">
        <f>IFERROR(IF('Journal Template'!D1359="","",IF(IFERROR(VLOOKUP('Journal Template'!D1359,Checks!S:U,3,0),0)="A","Entry with System fund Dept","")),"")</f>
        <v/>
      </c>
      <c r="X947" t="s">
        <v>5202</v>
      </c>
      <c r="Y947" t="s">
        <v>386</v>
      </c>
      <c r="Z947" t="s">
        <v>5203</v>
      </c>
      <c r="AA947" t="s">
        <v>3581</v>
      </c>
      <c r="AB947" t="s">
        <v>125</v>
      </c>
      <c r="AC947" s="150" t="str">
        <f>IFERROR(IF(JRF!C960="","",IF(AND(VLOOKUP(JRF!C960,X:AA,4,0)=JRF!B960,VLOOKUP(JRF!C960,X:Y,2,0)="A"),"","Inactive Dept Combo Error")),"Inactive Dept Combo Error")</f>
        <v/>
      </c>
      <c r="AD947" t="str">
        <f>IFERROR(IF('Journal Template'!D1359="","",IF(AND(VLOOKUP('Journal Template'!D1359,X:AA,4,0)='Journal Template'!A1359,VLOOKUP('Journal Template'!D1359,X:Y,2,0)="A"),"","Inactive Dept Combo Error")),"")</f>
        <v/>
      </c>
      <c r="AK947" s="150" t="str">
        <f>IF(JRF!B960="","",IF(JRF!B960=IFERROR(VLOOKUP(JRF!B960,Checks!AI:AI,1,0),0),"Entry in Branch/Satellite BU's",""))</f>
        <v/>
      </c>
      <c r="AL947" t="str">
        <f>IFERROR(IF('Journal Template'!A1359="","",IF('Journal Template'!A1359=IFERROR(VLOOKUP('Journal Template'!A1359,Checks!AI:AI,1,0),0),"Entry in Branch/Satellite BU's","")),"")</f>
        <v/>
      </c>
      <c r="AO947" s="171"/>
      <c r="AP947" s="171"/>
      <c r="AQ947" s="171"/>
      <c r="AR947" s="171"/>
      <c r="CI947" t="str">
        <f>IF(JRF!F960&gt;0,"",IF(JRF!B960="","",IF(LEFT(JRF!B960,1)=IFERROR(VLOOKUP(LEFT(JRF!B960,1),$CF$2:$CF$5,1,0),0),"Product Code Required",IF(JRF!C960="","",IF(JRF!C960=IFERROR(VLOOKUP(JRF!C960,$CH:$CH,1,0),0),"Product Code Required","NA")))))</f>
        <v/>
      </c>
      <c r="CJ947" t="str">
        <f>IF(JRF!AV960&gt;0,"",IF(JRF!Q960="","",IF(LEFT(JRF!Q960,1)=IFERROR(VLOOKUP(LEFT(JRF!Q960,1),$CF$2:$CF$5,1,0),0),"Product Code Required",IF(JRF!V960="","",IF(JRF!V960=IFERROR(VLOOKUP(JRF!V960,$CH:$CH,1,0),0),"Product Code Required","NA")))))</f>
        <v/>
      </c>
      <c r="CK947" t="str">
        <f>IFERROR(IF(LEN('Journal Template'!F958)&gt;0,"",IF('Journal Template'!A958="","",IF(LEFT('Journal Template'!A958,1)=IFERROR(VLOOKUP(LEFT('Journal Template'!A958,1),Checks!$CF$2:$CF$5,1,0),0),"Product Code Required",IF('Journal Template'!D958="","",IF('Journal Template'!D958=IFERROR(VLOOKUP('Journal Template'!D958,Checks!$CH:$CH,1,0),0),"Product Code Required","NA"))))),"")</f>
        <v/>
      </c>
    </row>
    <row r="948" spans="14:89">
      <c r="N948" t="s">
        <v>5204</v>
      </c>
      <c r="O948" t="s">
        <v>5205</v>
      </c>
      <c r="P948" t="s">
        <v>386</v>
      </c>
      <c r="Q948" s="150" t="str">
        <f>IF(JRF!D961="","",IF(IFERROR(VLOOKUP(JRF!D961,Checks!N:P,3,0),0)="A","","Inactive account in Use"))</f>
        <v/>
      </c>
      <c r="R948" t="str">
        <f>IFERROR(IF('Journal Template'!C1360="","",IF(IFERROR(VLOOKUP('Journal Template'!C1360,Checks!N:P,3,0),0)="A","","Inactive account in Use")),"")</f>
        <v/>
      </c>
      <c r="S948" t="s">
        <v>5206</v>
      </c>
      <c r="T948" t="s">
        <v>386</v>
      </c>
      <c r="U948" t="s">
        <v>68</v>
      </c>
      <c r="V948" s="150" t="str">
        <f>IF(JRF!C961="","",IF(IFERROR(VLOOKUP(JRF!C961,Checks!S:U,3,0),0)="A","Entry with System fund Dept",""))</f>
        <v/>
      </c>
      <c r="W948" t="str">
        <f>IFERROR(IF('Journal Template'!D1360="","",IF(IFERROR(VLOOKUP('Journal Template'!D1360,Checks!S:U,3,0),0)="A","Entry with System fund Dept","")),"")</f>
        <v/>
      </c>
      <c r="X948" t="s">
        <v>5207</v>
      </c>
      <c r="Y948" t="s">
        <v>386</v>
      </c>
      <c r="Z948" t="s">
        <v>5208</v>
      </c>
      <c r="AA948" t="s">
        <v>391</v>
      </c>
      <c r="AB948" t="s">
        <v>125</v>
      </c>
      <c r="AC948" s="150" t="str">
        <f>IFERROR(IF(JRF!C961="","",IF(AND(VLOOKUP(JRF!C961,X:AA,4,0)=JRF!B961,VLOOKUP(JRF!C961,X:Y,2,0)="A"),"","Inactive Dept Combo Error")),"Inactive Dept Combo Error")</f>
        <v/>
      </c>
      <c r="AD948" t="str">
        <f>IFERROR(IF('Journal Template'!D1360="","",IF(AND(VLOOKUP('Journal Template'!D1360,X:AA,4,0)='Journal Template'!A1360,VLOOKUP('Journal Template'!D1360,X:Y,2,0)="A"),"","Inactive Dept Combo Error")),"")</f>
        <v/>
      </c>
      <c r="AK948" s="150" t="str">
        <f>IF(JRF!B961="","",IF(JRF!B961=IFERROR(VLOOKUP(JRF!B961,Checks!AI:AI,1,0),0),"Entry in Branch/Satellite BU's",""))</f>
        <v/>
      </c>
      <c r="AL948" t="str">
        <f>IFERROR(IF('Journal Template'!A1360="","",IF('Journal Template'!A1360=IFERROR(VLOOKUP('Journal Template'!A1360,Checks!AI:AI,1,0),0),"Entry in Branch/Satellite BU's","")),"")</f>
        <v/>
      </c>
      <c r="AO948" s="171"/>
      <c r="AP948" s="171"/>
      <c r="AQ948" s="171"/>
      <c r="AR948" s="171"/>
      <c r="CI948" t="str">
        <f>IF(JRF!F961&gt;0,"",IF(JRF!B961="","",IF(LEFT(JRF!B961,1)=IFERROR(VLOOKUP(LEFT(JRF!B961,1),$CF$2:$CF$5,1,0),0),"Product Code Required",IF(JRF!C961="","",IF(JRF!C961=IFERROR(VLOOKUP(JRF!C961,$CH:$CH,1,0),0),"Product Code Required","NA")))))</f>
        <v/>
      </c>
      <c r="CJ948" t="str">
        <f>IF(JRF!AV961&gt;0,"",IF(JRF!Q961="","",IF(LEFT(JRF!Q961,1)=IFERROR(VLOOKUP(LEFT(JRF!Q961,1),$CF$2:$CF$5,1,0),0),"Product Code Required",IF(JRF!V961="","",IF(JRF!V961=IFERROR(VLOOKUP(JRF!V961,$CH:$CH,1,0),0),"Product Code Required","NA")))))</f>
        <v/>
      </c>
      <c r="CK948" t="str">
        <f>IFERROR(IF(LEN('Journal Template'!F959)&gt;0,"",IF('Journal Template'!A959="","",IF(LEFT('Journal Template'!A959,1)=IFERROR(VLOOKUP(LEFT('Journal Template'!A959,1),Checks!$CF$2:$CF$5,1,0),0),"Product Code Required",IF('Journal Template'!D959="","",IF('Journal Template'!D959=IFERROR(VLOOKUP('Journal Template'!D959,Checks!$CH:$CH,1,0),0),"Product Code Required","NA"))))),"")</f>
        <v/>
      </c>
    </row>
    <row r="949" spans="14:89">
      <c r="N949" t="s">
        <v>5209</v>
      </c>
      <c r="O949" t="s">
        <v>5210</v>
      </c>
      <c r="P949" t="s">
        <v>386</v>
      </c>
      <c r="Q949" s="150" t="str">
        <f>IF(JRF!D962="","",IF(IFERROR(VLOOKUP(JRF!D962,Checks!N:P,3,0),0)="A","","Inactive account in Use"))</f>
        <v/>
      </c>
      <c r="R949" t="str">
        <f>IFERROR(IF('Journal Template'!C1361="","",IF(IFERROR(VLOOKUP('Journal Template'!C1361,Checks!N:P,3,0),0)="A","","Inactive account in Use")),"")</f>
        <v/>
      </c>
      <c r="S949" t="s">
        <v>5211</v>
      </c>
      <c r="T949" t="s">
        <v>386</v>
      </c>
      <c r="U949" t="s">
        <v>68</v>
      </c>
      <c r="V949" s="150" t="str">
        <f>IF(JRF!C962="","",IF(IFERROR(VLOOKUP(JRF!C962,Checks!S:U,3,0),0)="A","Entry with System fund Dept",""))</f>
        <v/>
      </c>
      <c r="W949" t="str">
        <f>IFERROR(IF('Journal Template'!D1361="","",IF(IFERROR(VLOOKUP('Journal Template'!D1361,Checks!S:U,3,0),0)="A","Entry with System fund Dept","")),"")</f>
        <v/>
      </c>
      <c r="X949" t="s">
        <v>5212</v>
      </c>
      <c r="Y949" t="s">
        <v>386</v>
      </c>
      <c r="Z949" t="s">
        <v>5213</v>
      </c>
      <c r="AA949" t="s">
        <v>391</v>
      </c>
      <c r="AB949" t="s">
        <v>125</v>
      </c>
      <c r="AC949" s="150" t="str">
        <f>IFERROR(IF(JRF!C962="","",IF(AND(VLOOKUP(JRF!C962,X:AA,4,0)=JRF!B962,VLOOKUP(JRF!C962,X:Y,2,0)="A"),"","Inactive Dept Combo Error")),"Inactive Dept Combo Error")</f>
        <v/>
      </c>
      <c r="AD949" t="str">
        <f>IFERROR(IF('Journal Template'!D1361="","",IF(AND(VLOOKUP('Journal Template'!D1361,X:AA,4,0)='Journal Template'!A1361,VLOOKUP('Journal Template'!D1361,X:Y,2,0)="A"),"","Inactive Dept Combo Error")),"")</f>
        <v/>
      </c>
      <c r="AK949" s="150" t="str">
        <f>IF(JRF!B962="","",IF(JRF!B962=IFERROR(VLOOKUP(JRF!B962,Checks!AI:AI,1,0),0),"Entry in Branch/Satellite BU's",""))</f>
        <v/>
      </c>
      <c r="AL949" t="str">
        <f>IFERROR(IF('Journal Template'!A1361="","",IF('Journal Template'!A1361=IFERROR(VLOOKUP('Journal Template'!A1361,Checks!AI:AI,1,0),0),"Entry in Branch/Satellite BU's","")),"")</f>
        <v/>
      </c>
      <c r="AO949" s="171"/>
      <c r="AP949" s="171"/>
      <c r="AQ949" s="171"/>
      <c r="AR949" s="171"/>
      <c r="CI949" t="str">
        <f>IF(JRF!F962&gt;0,"",IF(JRF!B962="","",IF(LEFT(JRF!B962,1)=IFERROR(VLOOKUP(LEFT(JRF!B962,1),$CF$2:$CF$5,1,0),0),"Product Code Required",IF(JRF!C962="","",IF(JRF!C962=IFERROR(VLOOKUP(JRF!C962,$CH:$CH,1,0),0),"Product Code Required","NA")))))</f>
        <v/>
      </c>
      <c r="CJ949" t="str">
        <f>IF(JRF!AV962&gt;0,"",IF(JRF!Q962="","",IF(LEFT(JRF!Q962,1)=IFERROR(VLOOKUP(LEFT(JRF!Q962,1),$CF$2:$CF$5,1,0),0),"Product Code Required",IF(JRF!V962="","",IF(JRF!V962=IFERROR(VLOOKUP(JRF!V962,$CH:$CH,1,0),0),"Product Code Required","NA")))))</f>
        <v/>
      </c>
      <c r="CK949" t="str">
        <f>IFERROR(IF(LEN('Journal Template'!F960)&gt;0,"",IF('Journal Template'!A960="","",IF(LEFT('Journal Template'!A960,1)=IFERROR(VLOOKUP(LEFT('Journal Template'!A960,1),Checks!$CF$2:$CF$5,1,0),0),"Product Code Required",IF('Journal Template'!D960="","",IF('Journal Template'!D960=IFERROR(VLOOKUP('Journal Template'!D960,Checks!$CH:$CH,1,0),0),"Product Code Required","NA"))))),"")</f>
        <v/>
      </c>
    </row>
    <row r="950" spans="14:89">
      <c r="N950" t="s">
        <v>5214</v>
      </c>
      <c r="O950" t="s">
        <v>5215</v>
      </c>
      <c r="P950" t="s">
        <v>386</v>
      </c>
      <c r="Q950" s="150" t="str">
        <f>IF(JRF!D963="","",IF(IFERROR(VLOOKUP(JRF!D963,Checks!N:P,3,0),0)="A","","Inactive account in Use"))</f>
        <v/>
      </c>
      <c r="R950" t="str">
        <f>IFERROR(IF('Journal Template'!C1362="","",IF(IFERROR(VLOOKUP('Journal Template'!C1362,Checks!N:P,3,0),0)="A","","Inactive account in Use")),"")</f>
        <v/>
      </c>
      <c r="S950" t="s">
        <v>5216</v>
      </c>
      <c r="T950" t="s">
        <v>386</v>
      </c>
      <c r="U950" t="s">
        <v>68</v>
      </c>
      <c r="V950" s="150" t="str">
        <f>IF(JRF!C963="","",IF(IFERROR(VLOOKUP(JRF!C963,Checks!S:U,3,0),0)="A","Entry with System fund Dept",""))</f>
        <v/>
      </c>
      <c r="W950" t="str">
        <f>IFERROR(IF('Journal Template'!D1362="","",IF(IFERROR(VLOOKUP('Journal Template'!D1362,Checks!S:U,3,0),0)="A","Entry with System fund Dept","")),"")</f>
        <v/>
      </c>
      <c r="X950" t="s">
        <v>5217</v>
      </c>
      <c r="Y950" t="s">
        <v>389</v>
      </c>
      <c r="Z950" t="s">
        <v>5218</v>
      </c>
      <c r="AA950" t="s">
        <v>1493</v>
      </c>
      <c r="AB950" t="s">
        <v>125</v>
      </c>
      <c r="AC950" s="150" t="str">
        <f>IFERROR(IF(JRF!C963="","",IF(AND(VLOOKUP(JRF!C963,X:AA,4,0)=JRF!B963,VLOOKUP(JRF!C963,X:Y,2,0)="A"),"","Inactive Dept Combo Error")),"Inactive Dept Combo Error")</f>
        <v/>
      </c>
      <c r="AD950" t="str">
        <f>IFERROR(IF('Journal Template'!D1362="","",IF(AND(VLOOKUP('Journal Template'!D1362,X:AA,4,0)='Journal Template'!A1362,VLOOKUP('Journal Template'!D1362,X:Y,2,0)="A"),"","Inactive Dept Combo Error")),"")</f>
        <v/>
      </c>
      <c r="AK950" s="150" t="str">
        <f>IF(JRF!B963="","",IF(JRF!B963=IFERROR(VLOOKUP(JRF!B963,Checks!AI:AI,1,0),0),"Entry in Branch/Satellite BU's",""))</f>
        <v/>
      </c>
      <c r="AL950" t="str">
        <f>IFERROR(IF('Journal Template'!A1362="","",IF('Journal Template'!A1362=IFERROR(VLOOKUP('Journal Template'!A1362,Checks!AI:AI,1,0),0),"Entry in Branch/Satellite BU's","")),"")</f>
        <v/>
      </c>
      <c r="AO950" s="171"/>
      <c r="AP950" s="171"/>
      <c r="AQ950" s="171"/>
      <c r="AR950" s="171"/>
      <c r="CI950" t="str">
        <f>IF(JRF!F963&gt;0,"",IF(JRF!B963="","",IF(LEFT(JRF!B963,1)=IFERROR(VLOOKUP(LEFT(JRF!B963,1),$CF$2:$CF$5,1,0),0),"Product Code Required",IF(JRF!C963="","",IF(JRF!C963=IFERROR(VLOOKUP(JRF!C963,$CH:$CH,1,0),0),"Product Code Required","NA")))))</f>
        <v/>
      </c>
      <c r="CJ950" t="str">
        <f>IF(JRF!AV963&gt;0,"",IF(JRF!Q963="","",IF(LEFT(JRF!Q963,1)=IFERROR(VLOOKUP(LEFT(JRF!Q963,1),$CF$2:$CF$5,1,0),0),"Product Code Required",IF(JRF!V963="","",IF(JRF!V963=IFERROR(VLOOKUP(JRF!V963,$CH:$CH,1,0),0),"Product Code Required","NA")))))</f>
        <v/>
      </c>
      <c r="CK950" t="str">
        <f>IFERROR(IF(LEN('Journal Template'!F961)&gt;0,"",IF('Journal Template'!A961="","",IF(LEFT('Journal Template'!A961,1)=IFERROR(VLOOKUP(LEFT('Journal Template'!A961,1),Checks!$CF$2:$CF$5,1,0),0),"Product Code Required",IF('Journal Template'!D961="","",IF('Journal Template'!D961=IFERROR(VLOOKUP('Journal Template'!D961,Checks!$CH:$CH,1,0),0),"Product Code Required","NA"))))),"")</f>
        <v/>
      </c>
    </row>
    <row r="951" spans="14:89">
      <c r="N951" t="s">
        <v>5219</v>
      </c>
      <c r="O951" t="s">
        <v>5220</v>
      </c>
      <c r="P951" t="s">
        <v>386</v>
      </c>
      <c r="Q951" s="150" t="str">
        <f>IF(JRF!D964="","",IF(IFERROR(VLOOKUP(JRF!D964,Checks!N:P,3,0),0)="A","","Inactive account in Use"))</f>
        <v/>
      </c>
      <c r="R951" t="str">
        <f>IFERROR(IF('Journal Template'!C1363="","",IF(IFERROR(VLOOKUP('Journal Template'!C1363,Checks!N:P,3,0),0)="A","","Inactive account in Use")),"")</f>
        <v/>
      </c>
      <c r="S951" t="s">
        <v>5221</v>
      </c>
      <c r="T951" t="s">
        <v>386</v>
      </c>
      <c r="U951" t="s">
        <v>68</v>
      </c>
      <c r="V951" s="150" t="str">
        <f>IF(JRF!C964="","",IF(IFERROR(VLOOKUP(JRF!C964,Checks!S:U,3,0),0)="A","Entry with System fund Dept",""))</f>
        <v/>
      </c>
      <c r="W951" t="str">
        <f>IFERROR(IF('Journal Template'!D1363="","",IF(IFERROR(VLOOKUP('Journal Template'!D1363,Checks!S:U,3,0),0)="A","Entry with System fund Dept","")),"")</f>
        <v/>
      </c>
      <c r="X951" t="s">
        <v>5217</v>
      </c>
      <c r="Y951" t="s">
        <v>389</v>
      </c>
      <c r="Z951" t="s">
        <v>5222</v>
      </c>
      <c r="AA951" t="s">
        <v>391</v>
      </c>
      <c r="AB951" t="s">
        <v>125</v>
      </c>
      <c r="AC951" s="150" t="str">
        <f>IFERROR(IF(JRF!C964="","",IF(AND(VLOOKUP(JRF!C964,X:AA,4,0)=JRF!B964,VLOOKUP(JRF!C964,X:Y,2,0)="A"),"","Inactive Dept Combo Error")),"Inactive Dept Combo Error")</f>
        <v/>
      </c>
      <c r="AD951" t="str">
        <f>IFERROR(IF('Journal Template'!D1363="","",IF(AND(VLOOKUP('Journal Template'!D1363,X:AA,4,0)='Journal Template'!A1363,VLOOKUP('Journal Template'!D1363,X:Y,2,0)="A"),"","Inactive Dept Combo Error")),"")</f>
        <v/>
      </c>
      <c r="AK951" s="150" t="str">
        <f>IF(JRF!B964="","",IF(JRF!B964=IFERROR(VLOOKUP(JRF!B964,Checks!AI:AI,1,0),0),"Entry in Branch/Satellite BU's",""))</f>
        <v/>
      </c>
      <c r="AL951" t="str">
        <f>IFERROR(IF('Journal Template'!A1363="","",IF('Journal Template'!A1363=IFERROR(VLOOKUP('Journal Template'!A1363,Checks!AI:AI,1,0),0),"Entry in Branch/Satellite BU's","")),"")</f>
        <v/>
      </c>
      <c r="AO951" s="171"/>
      <c r="AP951" s="171"/>
      <c r="AQ951" s="171"/>
      <c r="AR951" s="171"/>
      <c r="CI951" t="str">
        <f>IF(JRF!F964&gt;0,"",IF(JRF!B964="","",IF(LEFT(JRF!B964,1)=IFERROR(VLOOKUP(LEFT(JRF!B964,1),$CF$2:$CF$5,1,0),0),"Product Code Required",IF(JRF!C964="","",IF(JRF!C964=IFERROR(VLOOKUP(JRF!C964,$CH:$CH,1,0),0),"Product Code Required","NA")))))</f>
        <v/>
      </c>
      <c r="CJ951" t="str">
        <f>IF(JRF!AV964&gt;0,"",IF(JRF!Q964="","",IF(LEFT(JRF!Q964,1)=IFERROR(VLOOKUP(LEFT(JRF!Q964,1),$CF$2:$CF$5,1,0),0),"Product Code Required",IF(JRF!V964="","",IF(JRF!V964=IFERROR(VLOOKUP(JRF!V964,$CH:$CH,1,0),0),"Product Code Required","NA")))))</f>
        <v/>
      </c>
      <c r="CK951" t="str">
        <f>IFERROR(IF(LEN('Journal Template'!F962)&gt;0,"",IF('Journal Template'!A962="","",IF(LEFT('Journal Template'!A962,1)=IFERROR(VLOOKUP(LEFT('Journal Template'!A962,1),Checks!$CF$2:$CF$5,1,0),0),"Product Code Required",IF('Journal Template'!D962="","",IF('Journal Template'!D962=IFERROR(VLOOKUP('Journal Template'!D962,Checks!$CH:$CH,1,0),0),"Product Code Required","NA"))))),"")</f>
        <v/>
      </c>
    </row>
    <row r="952" spans="14:89">
      <c r="N952" t="s">
        <v>5223</v>
      </c>
      <c r="O952" t="s">
        <v>5224</v>
      </c>
      <c r="P952" t="s">
        <v>386</v>
      </c>
      <c r="Q952" s="150" t="str">
        <f>IF(JRF!D965="","",IF(IFERROR(VLOOKUP(JRF!D965,Checks!N:P,3,0),0)="A","","Inactive account in Use"))</f>
        <v/>
      </c>
      <c r="R952" t="str">
        <f>IFERROR(IF('Journal Template'!C1364="","",IF(IFERROR(VLOOKUP('Journal Template'!C1364,Checks!N:P,3,0),0)="A","","Inactive account in Use")),"")</f>
        <v/>
      </c>
      <c r="S952" t="s">
        <v>5225</v>
      </c>
      <c r="T952" t="s">
        <v>386</v>
      </c>
      <c r="U952" t="s">
        <v>68</v>
      </c>
      <c r="V952" s="150" t="str">
        <f>IF(JRF!C965="","",IF(IFERROR(VLOOKUP(JRF!C965,Checks!S:U,3,0),0)="A","Entry with System fund Dept",""))</f>
        <v/>
      </c>
      <c r="W952" t="str">
        <f>IFERROR(IF('Journal Template'!D1364="","",IF(IFERROR(VLOOKUP('Journal Template'!D1364,Checks!S:U,3,0),0)="A","Entry with System fund Dept","")),"")</f>
        <v/>
      </c>
      <c r="X952" t="s">
        <v>5226</v>
      </c>
      <c r="Y952" t="s">
        <v>386</v>
      </c>
      <c r="Z952" t="s">
        <v>5227</v>
      </c>
      <c r="AA952" t="s">
        <v>623</v>
      </c>
      <c r="AB952" t="s">
        <v>1769</v>
      </c>
      <c r="AC952" s="150" t="str">
        <f>IFERROR(IF(JRF!C965="","",IF(AND(VLOOKUP(JRF!C965,X:AA,4,0)=JRF!B965,VLOOKUP(JRF!C965,X:Y,2,0)="A"),"","Inactive Dept Combo Error")),"Inactive Dept Combo Error")</f>
        <v/>
      </c>
      <c r="AD952" t="str">
        <f>IFERROR(IF('Journal Template'!D1364="","",IF(AND(VLOOKUP('Journal Template'!D1364,X:AA,4,0)='Journal Template'!A1364,VLOOKUP('Journal Template'!D1364,X:Y,2,0)="A"),"","Inactive Dept Combo Error")),"")</f>
        <v/>
      </c>
      <c r="AK952" s="150" t="str">
        <f>IF(JRF!B965="","",IF(JRF!B965=IFERROR(VLOOKUP(JRF!B965,Checks!AI:AI,1,0),0),"Entry in Branch/Satellite BU's",""))</f>
        <v/>
      </c>
      <c r="AL952" t="str">
        <f>IFERROR(IF('Journal Template'!A1364="","",IF('Journal Template'!A1364=IFERROR(VLOOKUP('Journal Template'!A1364,Checks!AI:AI,1,0),0),"Entry in Branch/Satellite BU's","")),"")</f>
        <v/>
      </c>
      <c r="AO952" s="171"/>
      <c r="AP952" s="171"/>
      <c r="AQ952" s="171"/>
      <c r="AR952" s="171"/>
      <c r="CI952" t="str">
        <f>IF(JRF!F965&gt;0,"",IF(JRF!B965="","",IF(LEFT(JRF!B965,1)=IFERROR(VLOOKUP(LEFT(JRF!B965,1),$CF$2:$CF$5,1,0),0),"Product Code Required",IF(JRF!C965="","",IF(JRF!C965=IFERROR(VLOOKUP(JRF!C965,$CH:$CH,1,0),0),"Product Code Required","NA")))))</f>
        <v/>
      </c>
      <c r="CJ952" t="str">
        <f>IF(JRF!AV965&gt;0,"",IF(JRF!Q965="","",IF(LEFT(JRF!Q965,1)=IFERROR(VLOOKUP(LEFT(JRF!Q965,1),$CF$2:$CF$5,1,0),0),"Product Code Required",IF(JRF!V965="","",IF(JRF!V965=IFERROR(VLOOKUP(JRF!V965,$CH:$CH,1,0),0),"Product Code Required","NA")))))</f>
        <v/>
      </c>
      <c r="CK952" t="str">
        <f>IFERROR(IF(LEN('Journal Template'!F963)&gt;0,"",IF('Journal Template'!A963="","",IF(LEFT('Journal Template'!A963,1)=IFERROR(VLOOKUP(LEFT('Journal Template'!A963,1),Checks!$CF$2:$CF$5,1,0),0),"Product Code Required",IF('Journal Template'!D963="","",IF('Journal Template'!D963=IFERROR(VLOOKUP('Journal Template'!D963,Checks!$CH:$CH,1,0),0),"Product Code Required","NA"))))),"")</f>
        <v/>
      </c>
    </row>
    <row r="953" spans="14:89">
      <c r="N953" t="s">
        <v>5228</v>
      </c>
      <c r="O953" t="s">
        <v>5229</v>
      </c>
      <c r="P953" t="s">
        <v>386</v>
      </c>
      <c r="Q953" s="150" t="str">
        <f>IF(JRF!D966="","",IF(IFERROR(VLOOKUP(JRF!D966,Checks!N:P,3,0),0)="A","","Inactive account in Use"))</f>
        <v/>
      </c>
      <c r="R953" t="str">
        <f>IFERROR(IF('Journal Template'!C1365="","",IF(IFERROR(VLOOKUP('Journal Template'!C1365,Checks!N:P,3,0),0)="A","","Inactive account in Use")),"")</f>
        <v/>
      </c>
      <c r="S953" t="s">
        <v>5230</v>
      </c>
      <c r="T953" t="s">
        <v>386</v>
      </c>
      <c r="U953" t="s">
        <v>68</v>
      </c>
      <c r="V953" s="150" t="str">
        <f>IF(JRF!C966="","",IF(IFERROR(VLOOKUP(JRF!C966,Checks!S:U,3,0),0)="A","Entry with System fund Dept",""))</f>
        <v/>
      </c>
      <c r="W953" t="str">
        <f>IFERROR(IF('Journal Template'!D1365="","",IF(IFERROR(VLOOKUP('Journal Template'!D1365,Checks!S:U,3,0),0)="A","Entry with System fund Dept","")),"")</f>
        <v/>
      </c>
      <c r="X953" t="s">
        <v>3948</v>
      </c>
      <c r="Y953" t="s">
        <v>386</v>
      </c>
      <c r="Z953" t="s">
        <v>5231</v>
      </c>
      <c r="AA953" t="s">
        <v>391</v>
      </c>
      <c r="AB953" t="s">
        <v>125</v>
      </c>
      <c r="AC953" s="150" t="str">
        <f>IFERROR(IF(JRF!C966="","",IF(AND(VLOOKUP(JRF!C966,X:AA,4,0)=JRF!B966,VLOOKUP(JRF!C966,X:Y,2,0)="A"),"","Inactive Dept Combo Error")),"Inactive Dept Combo Error")</f>
        <v/>
      </c>
      <c r="AD953" t="str">
        <f>IFERROR(IF('Journal Template'!D1365="","",IF(AND(VLOOKUP('Journal Template'!D1365,X:AA,4,0)='Journal Template'!A1365,VLOOKUP('Journal Template'!D1365,X:Y,2,0)="A"),"","Inactive Dept Combo Error")),"")</f>
        <v/>
      </c>
      <c r="AK953" s="150" t="str">
        <f>IF(JRF!B966="","",IF(JRF!B966=IFERROR(VLOOKUP(JRF!B966,Checks!AI:AI,1,0),0),"Entry in Branch/Satellite BU's",""))</f>
        <v/>
      </c>
      <c r="AL953" t="str">
        <f>IFERROR(IF('Journal Template'!A1365="","",IF('Journal Template'!A1365=IFERROR(VLOOKUP('Journal Template'!A1365,Checks!AI:AI,1,0),0),"Entry in Branch/Satellite BU's","")),"")</f>
        <v/>
      </c>
      <c r="AO953" s="171"/>
      <c r="AP953" s="171"/>
      <c r="AQ953" s="171"/>
      <c r="AR953" s="171"/>
      <c r="CI953" t="str">
        <f>IF(JRF!F966&gt;0,"",IF(JRF!B966="","",IF(LEFT(JRF!B966,1)=IFERROR(VLOOKUP(LEFT(JRF!B966,1),$CF$2:$CF$5,1,0),0),"Product Code Required",IF(JRF!C966="","",IF(JRF!C966=IFERROR(VLOOKUP(JRF!C966,$CH:$CH,1,0),0),"Product Code Required","NA")))))</f>
        <v/>
      </c>
      <c r="CJ953" t="str">
        <f>IF(JRF!AV966&gt;0,"",IF(JRF!Q966="","",IF(LEFT(JRF!Q966,1)=IFERROR(VLOOKUP(LEFT(JRF!Q966,1),$CF$2:$CF$5,1,0),0),"Product Code Required",IF(JRF!V966="","",IF(JRF!V966=IFERROR(VLOOKUP(JRF!V966,$CH:$CH,1,0),0),"Product Code Required","NA")))))</f>
        <v/>
      </c>
      <c r="CK953" t="str">
        <f>IFERROR(IF(LEN('Journal Template'!F964)&gt;0,"",IF('Journal Template'!A964="","",IF(LEFT('Journal Template'!A964,1)=IFERROR(VLOOKUP(LEFT('Journal Template'!A964,1),Checks!$CF$2:$CF$5,1,0),0),"Product Code Required",IF('Journal Template'!D964="","",IF('Journal Template'!D964=IFERROR(VLOOKUP('Journal Template'!D964,Checks!$CH:$CH,1,0),0),"Product Code Required","NA"))))),"")</f>
        <v/>
      </c>
    </row>
    <row r="954" spans="14:89">
      <c r="N954" t="s">
        <v>5232</v>
      </c>
      <c r="O954" t="s">
        <v>5233</v>
      </c>
      <c r="P954" t="s">
        <v>386</v>
      </c>
      <c r="Q954" s="150" t="str">
        <f>IF(JRF!D967="","",IF(IFERROR(VLOOKUP(JRF!D967,Checks!N:P,3,0),0)="A","","Inactive account in Use"))</f>
        <v/>
      </c>
      <c r="R954" t="str">
        <f>IFERROR(IF('Journal Template'!C1366="","",IF(IFERROR(VLOOKUP('Journal Template'!C1366,Checks!N:P,3,0),0)="A","","Inactive account in Use")),"")</f>
        <v/>
      </c>
      <c r="S954" t="s">
        <v>5234</v>
      </c>
      <c r="T954" t="s">
        <v>386</v>
      </c>
      <c r="U954" t="s">
        <v>68</v>
      </c>
      <c r="V954" s="150" t="str">
        <f>IF(JRF!C967="","",IF(IFERROR(VLOOKUP(JRF!C967,Checks!S:U,3,0),0)="A","Entry with System fund Dept",""))</f>
        <v/>
      </c>
      <c r="W954" t="str">
        <f>IFERROR(IF('Journal Template'!D1366="","",IF(IFERROR(VLOOKUP('Journal Template'!D1366,Checks!S:U,3,0),0)="A","Entry with System fund Dept","")),"")</f>
        <v/>
      </c>
      <c r="X954" t="s">
        <v>5235</v>
      </c>
      <c r="Y954" t="s">
        <v>386</v>
      </c>
      <c r="Z954" t="s">
        <v>5236</v>
      </c>
      <c r="AA954" t="s">
        <v>5237</v>
      </c>
      <c r="AB954" t="s">
        <v>125</v>
      </c>
      <c r="AC954" s="150" t="str">
        <f>IFERROR(IF(JRF!C967="","",IF(AND(VLOOKUP(JRF!C967,X:AA,4,0)=JRF!B967,VLOOKUP(JRF!C967,X:Y,2,0)="A"),"","Inactive Dept Combo Error")),"Inactive Dept Combo Error")</f>
        <v/>
      </c>
      <c r="AD954" t="str">
        <f>IFERROR(IF('Journal Template'!D1366="","",IF(AND(VLOOKUP('Journal Template'!D1366,X:AA,4,0)='Journal Template'!A1366,VLOOKUP('Journal Template'!D1366,X:Y,2,0)="A"),"","Inactive Dept Combo Error")),"")</f>
        <v/>
      </c>
      <c r="AK954" s="150" t="str">
        <f>IF(JRF!B967="","",IF(JRF!B967=IFERROR(VLOOKUP(JRF!B967,Checks!AI:AI,1,0),0),"Entry in Branch/Satellite BU's",""))</f>
        <v/>
      </c>
      <c r="AL954" t="str">
        <f>IFERROR(IF('Journal Template'!A1366="","",IF('Journal Template'!A1366=IFERROR(VLOOKUP('Journal Template'!A1366,Checks!AI:AI,1,0),0),"Entry in Branch/Satellite BU's","")),"")</f>
        <v/>
      </c>
      <c r="AO954" s="171"/>
      <c r="AP954" s="171"/>
      <c r="AQ954" s="171"/>
      <c r="AR954" s="171"/>
      <c r="CI954" t="str">
        <f>IF(JRF!F967&gt;0,"",IF(JRF!B967="","",IF(LEFT(JRF!B967,1)=IFERROR(VLOOKUP(LEFT(JRF!B967,1),$CF$2:$CF$5,1,0),0),"Product Code Required",IF(JRF!C967="","",IF(JRF!C967=IFERROR(VLOOKUP(JRF!C967,$CH:$CH,1,0),0),"Product Code Required","NA")))))</f>
        <v/>
      </c>
      <c r="CJ954" t="str">
        <f>IF(JRF!AV967&gt;0,"",IF(JRF!Q967="","",IF(LEFT(JRF!Q967,1)=IFERROR(VLOOKUP(LEFT(JRF!Q967,1),$CF$2:$CF$5,1,0),0),"Product Code Required",IF(JRF!V967="","",IF(JRF!V967=IFERROR(VLOOKUP(JRF!V967,$CH:$CH,1,0),0),"Product Code Required","NA")))))</f>
        <v/>
      </c>
      <c r="CK954" t="str">
        <f>IFERROR(IF(LEN('Journal Template'!F965)&gt;0,"",IF('Journal Template'!A965="","",IF(LEFT('Journal Template'!A965,1)=IFERROR(VLOOKUP(LEFT('Journal Template'!A965,1),Checks!$CF$2:$CF$5,1,0),0),"Product Code Required",IF('Journal Template'!D965="","",IF('Journal Template'!D965=IFERROR(VLOOKUP('Journal Template'!D965,Checks!$CH:$CH,1,0),0),"Product Code Required","NA"))))),"")</f>
        <v/>
      </c>
    </row>
    <row r="955" spans="14:89">
      <c r="N955" t="s">
        <v>5238</v>
      </c>
      <c r="O955" t="s">
        <v>5239</v>
      </c>
      <c r="P955" t="s">
        <v>386</v>
      </c>
      <c r="Q955" s="150" t="str">
        <f>IF(JRF!D968="","",IF(IFERROR(VLOOKUP(JRF!D968,Checks!N:P,3,0),0)="A","","Inactive account in Use"))</f>
        <v/>
      </c>
      <c r="R955" t="str">
        <f>IFERROR(IF('Journal Template'!C1367="","",IF(IFERROR(VLOOKUP('Journal Template'!C1367,Checks!N:P,3,0),0)="A","","Inactive account in Use")),"")</f>
        <v/>
      </c>
      <c r="S955" t="s">
        <v>5240</v>
      </c>
      <c r="T955" t="s">
        <v>386</v>
      </c>
      <c r="U955" t="s">
        <v>68</v>
      </c>
      <c r="V955" s="150" t="str">
        <f>IF(JRF!C968="","",IF(IFERROR(VLOOKUP(JRF!C968,Checks!S:U,3,0),0)="A","Entry with System fund Dept",""))</f>
        <v/>
      </c>
      <c r="W955" t="str">
        <f>IFERROR(IF('Journal Template'!D1367="","",IF(IFERROR(VLOOKUP('Journal Template'!D1367,Checks!S:U,3,0),0)="A","Entry with System fund Dept","")),"")</f>
        <v/>
      </c>
      <c r="X955" t="s">
        <v>5235</v>
      </c>
      <c r="Y955" t="s">
        <v>389</v>
      </c>
      <c r="Z955" t="s">
        <v>5236</v>
      </c>
      <c r="AA955" t="s">
        <v>391</v>
      </c>
      <c r="AB955" t="s">
        <v>125</v>
      </c>
      <c r="AC955" s="150" t="str">
        <f>IFERROR(IF(JRF!C968="","",IF(AND(VLOOKUP(JRF!C968,X:AA,4,0)=JRF!B968,VLOOKUP(JRF!C968,X:Y,2,0)="A"),"","Inactive Dept Combo Error")),"Inactive Dept Combo Error")</f>
        <v/>
      </c>
      <c r="AD955" t="str">
        <f>IFERROR(IF('Journal Template'!D1367="","",IF(AND(VLOOKUP('Journal Template'!D1367,X:AA,4,0)='Journal Template'!A1367,VLOOKUP('Journal Template'!D1367,X:Y,2,0)="A"),"","Inactive Dept Combo Error")),"")</f>
        <v/>
      </c>
      <c r="AK955" s="150" t="str">
        <f>IF(JRF!B968="","",IF(JRF!B968=IFERROR(VLOOKUP(JRF!B968,Checks!AI:AI,1,0),0),"Entry in Branch/Satellite BU's",""))</f>
        <v/>
      </c>
      <c r="AL955" t="str">
        <f>IFERROR(IF('Journal Template'!A1367="","",IF('Journal Template'!A1367=IFERROR(VLOOKUP('Journal Template'!A1367,Checks!AI:AI,1,0),0),"Entry in Branch/Satellite BU's","")),"")</f>
        <v/>
      </c>
      <c r="AO955" s="171"/>
      <c r="AP955" s="171"/>
      <c r="AQ955" s="171"/>
      <c r="AR955" s="171"/>
      <c r="CI955" t="str">
        <f>IF(JRF!F968&gt;0,"",IF(JRF!B968="","",IF(LEFT(JRF!B968,1)=IFERROR(VLOOKUP(LEFT(JRF!B968,1),$CF$2:$CF$5,1,0),0),"Product Code Required",IF(JRF!C968="","",IF(JRF!C968=IFERROR(VLOOKUP(JRF!C968,$CH:$CH,1,0),0),"Product Code Required","NA")))))</f>
        <v/>
      </c>
      <c r="CJ955" t="str">
        <f>IF(JRF!AV968&gt;0,"",IF(JRF!Q968="","",IF(LEFT(JRF!Q968,1)=IFERROR(VLOOKUP(LEFT(JRF!Q968,1),$CF$2:$CF$5,1,0),0),"Product Code Required",IF(JRF!V968="","",IF(JRF!V968=IFERROR(VLOOKUP(JRF!V968,$CH:$CH,1,0),0),"Product Code Required","NA")))))</f>
        <v/>
      </c>
      <c r="CK955" t="str">
        <f>IFERROR(IF(LEN('Journal Template'!F966)&gt;0,"",IF('Journal Template'!A966="","",IF(LEFT('Journal Template'!A966,1)=IFERROR(VLOOKUP(LEFT('Journal Template'!A966,1),Checks!$CF$2:$CF$5,1,0),0),"Product Code Required",IF('Journal Template'!D966="","",IF('Journal Template'!D966=IFERROR(VLOOKUP('Journal Template'!D966,Checks!$CH:$CH,1,0),0),"Product Code Required","NA"))))),"")</f>
        <v/>
      </c>
    </row>
    <row r="956" spans="14:89">
      <c r="N956" t="s">
        <v>5241</v>
      </c>
      <c r="O956" t="s">
        <v>5242</v>
      </c>
      <c r="P956" t="s">
        <v>386</v>
      </c>
      <c r="Q956" s="150" t="str">
        <f>IF(JRF!D969="","",IF(IFERROR(VLOOKUP(JRF!D969,Checks!N:P,3,0),0)="A","","Inactive account in Use"))</f>
        <v/>
      </c>
      <c r="R956" t="str">
        <f>IFERROR(IF('Journal Template'!C1368="","",IF(IFERROR(VLOOKUP('Journal Template'!C1368,Checks!N:P,3,0),0)="A","","Inactive account in Use")),"")</f>
        <v/>
      </c>
      <c r="S956" t="s">
        <v>5243</v>
      </c>
      <c r="T956" t="s">
        <v>386</v>
      </c>
      <c r="U956" t="s">
        <v>68</v>
      </c>
      <c r="V956" s="150" t="str">
        <f>IF(JRF!C969="","",IF(IFERROR(VLOOKUP(JRF!C969,Checks!S:U,3,0),0)="A","Entry with System fund Dept",""))</f>
        <v/>
      </c>
      <c r="W956" t="str">
        <f>IFERROR(IF('Journal Template'!D1368="","",IF(IFERROR(VLOOKUP('Journal Template'!D1368,Checks!S:U,3,0),0)="A","Entry with System fund Dept","")),"")</f>
        <v/>
      </c>
      <c r="X956" t="s">
        <v>5244</v>
      </c>
      <c r="Y956" t="s">
        <v>389</v>
      </c>
      <c r="Z956" t="s">
        <v>5245</v>
      </c>
      <c r="AA956" t="s">
        <v>391</v>
      </c>
      <c r="AB956" t="s">
        <v>125</v>
      </c>
      <c r="AC956" s="150" t="str">
        <f>IFERROR(IF(JRF!C969="","",IF(AND(VLOOKUP(JRF!C969,X:AA,4,0)=JRF!B969,VLOOKUP(JRF!C969,X:Y,2,0)="A"),"","Inactive Dept Combo Error")),"Inactive Dept Combo Error")</f>
        <v/>
      </c>
      <c r="AD956" t="str">
        <f>IFERROR(IF('Journal Template'!D1368="","",IF(AND(VLOOKUP('Journal Template'!D1368,X:AA,4,0)='Journal Template'!A1368,VLOOKUP('Journal Template'!D1368,X:Y,2,0)="A"),"","Inactive Dept Combo Error")),"")</f>
        <v/>
      </c>
      <c r="AK956" s="150" t="str">
        <f>IF(JRF!B969="","",IF(JRF!B969=IFERROR(VLOOKUP(JRF!B969,Checks!AI:AI,1,0),0),"Entry in Branch/Satellite BU's",""))</f>
        <v/>
      </c>
      <c r="AL956" t="str">
        <f>IFERROR(IF('Journal Template'!A1368="","",IF('Journal Template'!A1368=IFERROR(VLOOKUP('Journal Template'!A1368,Checks!AI:AI,1,0),0),"Entry in Branch/Satellite BU's","")),"")</f>
        <v/>
      </c>
      <c r="AO956" s="171"/>
      <c r="AP956" s="171"/>
      <c r="AQ956" s="171"/>
      <c r="AR956" s="171"/>
      <c r="CI956" t="str">
        <f>IF(JRF!F969&gt;0,"",IF(JRF!B969="","",IF(LEFT(JRF!B969,1)=IFERROR(VLOOKUP(LEFT(JRF!B969,1),$CF$2:$CF$5,1,0),0),"Product Code Required",IF(JRF!C969="","",IF(JRF!C969=IFERROR(VLOOKUP(JRF!C969,$CH:$CH,1,0),0),"Product Code Required","NA")))))</f>
        <v/>
      </c>
      <c r="CJ956" t="str">
        <f>IF(JRF!AV969&gt;0,"",IF(JRF!Q969="","",IF(LEFT(JRF!Q969,1)=IFERROR(VLOOKUP(LEFT(JRF!Q969,1),$CF$2:$CF$5,1,0),0),"Product Code Required",IF(JRF!V969="","",IF(JRF!V969=IFERROR(VLOOKUP(JRF!V969,$CH:$CH,1,0),0),"Product Code Required","NA")))))</f>
        <v/>
      </c>
      <c r="CK956" t="str">
        <f>IFERROR(IF(LEN('Journal Template'!F967)&gt;0,"",IF('Journal Template'!A967="","",IF(LEFT('Journal Template'!A967,1)=IFERROR(VLOOKUP(LEFT('Journal Template'!A967,1),Checks!$CF$2:$CF$5,1,0),0),"Product Code Required",IF('Journal Template'!D967="","",IF('Journal Template'!D967=IFERROR(VLOOKUP('Journal Template'!D967,Checks!$CH:$CH,1,0),0),"Product Code Required","NA"))))),"")</f>
        <v/>
      </c>
    </row>
    <row r="957" spans="14:89">
      <c r="N957" t="s">
        <v>5246</v>
      </c>
      <c r="O957" t="s">
        <v>5247</v>
      </c>
      <c r="P957" t="s">
        <v>386</v>
      </c>
      <c r="Q957" s="150" t="str">
        <f>IF(JRF!D970="","",IF(IFERROR(VLOOKUP(JRF!D970,Checks!N:P,3,0),0)="A","","Inactive account in Use"))</f>
        <v/>
      </c>
      <c r="R957" t="str">
        <f>IFERROR(IF('Journal Template'!C1369="","",IF(IFERROR(VLOOKUP('Journal Template'!C1369,Checks!N:P,3,0),0)="A","","Inactive account in Use")),"")</f>
        <v/>
      </c>
      <c r="S957" t="s">
        <v>5248</v>
      </c>
      <c r="T957" t="s">
        <v>386</v>
      </c>
      <c r="U957" t="s">
        <v>381</v>
      </c>
      <c r="V957" s="150" t="str">
        <f>IF(JRF!C970="","",IF(IFERROR(VLOOKUP(JRF!C970,Checks!S:U,3,0),0)="A","Entry with System fund Dept",""))</f>
        <v/>
      </c>
      <c r="W957" t="str">
        <f>IFERROR(IF('Journal Template'!D1369="","",IF(IFERROR(VLOOKUP('Journal Template'!D1369,Checks!S:U,3,0),0)="A","Entry with System fund Dept","")),"")</f>
        <v/>
      </c>
      <c r="X957" t="s">
        <v>5249</v>
      </c>
      <c r="Y957" t="s">
        <v>389</v>
      </c>
      <c r="Z957" t="s">
        <v>5245</v>
      </c>
      <c r="AA957" t="s">
        <v>1493</v>
      </c>
      <c r="AB957" t="s">
        <v>125</v>
      </c>
      <c r="AC957" s="150" t="str">
        <f>IFERROR(IF(JRF!C970="","",IF(AND(VLOOKUP(JRF!C970,X:AA,4,0)=JRF!B970,VLOOKUP(JRF!C970,X:Y,2,0)="A"),"","Inactive Dept Combo Error")),"Inactive Dept Combo Error")</f>
        <v/>
      </c>
      <c r="AD957" t="str">
        <f>IFERROR(IF('Journal Template'!D1369="","",IF(AND(VLOOKUP('Journal Template'!D1369,X:AA,4,0)='Journal Template'!A1369,VLOOKUP('Journal Template'!D1369,X:Y,2,0)="A"),"","Inactive Dept Combo Error")),"")</f>
        <v/>
      </c>
      <c r="AK957" s="150" t="str">
        <f>IF(JRF!B970="","",IF(JRF!B970=IFERROR(VLOOKUP(JRF!B970,Checks!AI:AI,1,0),0),"Entry in Branch/Satellite BU's",""))</f>
        <v/>
      </c>
      <c r="AL957" t="str">
        <f>IFERROR(IF('Journal Template'!A1369="","",IF('Journal Template'!A1369=IFERROR(VLOOKUP('Journal Template'!A1369,Checks!AI:AI,1,0),0),"Entry in Branch/Satellite BU's","")),"")</f>
        <v/>
      </c>
      <c r="AO957" s="171"/>
      <c r="AP957" s="171"/>
      <c r="AQ957" s="171"/>
      <c r="AR957" s="171"/>
      <c r="CI957" t="str">
        <f>IF(JRF!F970&gt;0,"",IF(JRF!B970="","",IF(LEFT(JRF!B970,1)=IFERROR(VLOOKUP(LEFT(JRF!B970,1),$CF$2:$CF$5,1,0),0),"Product Code Required",IF(JRF!C970="","",IF(JRF!C970=IFERROR(VLOOKUP(JRF!C970,$CH:$CH,1,0),0),"Product Code Required","NA")))))</f>
        <v/>
      </c>
      <c r="CJ957" t="str">
        <f>IF(JRF!AV970&gt;0,"",IF(JRF!Q970="","",IF(LEFT(JRF!Q970,1)=IFERROR(VLOOKUP(LEFT(JRF!Q970,1),$CF$2:$CF$5,1,0),0),"Product Code Required",IF(JRF!V970="","",IF(JRF!V970=IFERROR(VLOOKUP(JRF!V970,$CH:$CH,1,0),0),"Product Code Required","NA")))))</f>
        <v/>
      </c>
      <c r="CK957" t="str">
        <f>IFERROR(IF(LEN('Journal Template'!F968)&gt;0,"",IF('Journal Template'!A968="","",IF(LEFT('Journal Template'!A968,1)=IFERROR(VLOOKUP(LEFT('Journal Template'!A968,1),Checks!$CF$2:$CF$5,1,0),0),"Product Code Required",IF('Journal Template'!D968="","",IF('Journal Template'!D968=IFERROR(VLOOKUP('Journal Template'!D968,Checks!$CH:$CH,1,0),0),"Product Code Required","NA"))))),"")</f>
        <v/>
      </c>
    </row>
    <row r="958" spans="14:89">
      <c r="N958" t="s">
        <v>5250</v>
      </c>
      <c r="O958" t="s">
        <v>5251</v>
      </c>
      <c r="P958" t="s">
        <v>386</v>
      </c>
      <c r="Q958" s="150" t="str">
        <f>IF(JRF!D971="","",IF(IFERROR(VLOOKUP(JRF!D971,Checks!N:P,3,0),0)="A","","Inactive account in Use"))</f>
        <v/>
      </c>
      <c r="R958" t="str">
        <f>IFERROR(IF('Journal Template'!C1370="","",IF(IFERROR(VLOOKUP('Journal Template'!C1370,Checks!N:P,3,0),0)="A","","Inactive account in Use")),"")</f>
        <v/>
      </c>
      <c r="S958" t="s">
        <v>5252</v>
      </c>
      <c r="T958" t="s">
        <v>386</v>
      </c>
      <c r="U958" t="s">
        <v>393</v>
      </c>
      <c r="V958" s="150" t="str">
        <f>IF(JRF!C971="","",IF(IFERROR(VLOOKUP(JRF!C971,Checks!S:U,3,0),0)="A","Entry with System fund Dept",""))</f>
        <v/>
      </c>
      <c r="W958" t="str">
        <f>IFERROR(IF('Journal Template'!D1370="","",IF(IFERROR(VLOOKUP('Journal Template'!D1370,Checks!S:U,3,0),0)="A","Entry with System fund Dept","")),"")</f>
        <v/>
      </c>
      <c r="X958" t="s">
        <v>5253</v>
      </c>
      <c r="Y958" t="s">
        <v>386</v>
      </c>
      <c r="Z958" t="s">
        <v>5254</v>
      </c>
      <c r="AA958" t="s">
        <v>3581</v>
      </c>
      <c r="AB958" t="s">
        <v>125</v>
      </c>
      <c r="AC958" s="150" t="str">
        <f>IFERROR(IF(JRF!C971="","",IF(AND(VLOOKUP(JRF!C971,X:AA,4,0)=JRF!B971,VLOOKUP(JRF!C971,X:Y,2,0)="A"),"","Inactive Dept Combo Error")),"Inactive Dept Combo Error")</f>
        <v/>
      </c>
      <c r="AD958" t="str">
        <f>IFERROR(IF('Journal Template'!D1370="","",IF(AND(VLOOKUP('Journal Template'!D1370,X:AA,4,0)='Journal Template'!A1370,VLOOKUP('Journal Template'!D1370,X:Y,2,0)="A"),"","Inactive Dept Combo Error")),"")</f>
        <v/>
      </c>
      <c r="AK958" s="150" t="str">
        <f>IF(JRF!B971="","",IF(JRF!B971=IFERROR(VLOOKUP(JRF!B971,Checks!AI:AI,1,0),0),"Entry in Branch/Satellite BU's",""))</f>
        <v/>
      </c>
      <c r="AL958" t="str">
        <f>IFERROR(IF('Journal Template'!A1370="","",IF('Journal Template'!A1370=IFERROR(VLOOKUP('Journal Template'!A1370,Checks!AI:AI,1,0),0),"Entry in Branch/Satellite BU's","")),"")</f>
        <v/>
      </c>
      <c r="AO958" s="171"/>
      <c r="AP958" s="171"/>
      <c r="AQ958" s="171"/>
      <c r="AR958" s="171"/>
      <c r="CI958" t="str">
        <f>IF(JRF!F971&gt;0,"",IF(JRF!B971="","",IF(LEFT(JRF!B971,1)=IFERROR(VLOOKUP(LEFT(JRF!B971,1),$CF$2:$CF$5,1,0),0),"Product Code Required",IF(JRF!C971="","",IF(JRF!C971=IFERROR(VLOOKUP(JRF!C971,$CH:$CH,1,0),0),"Product Code Required","NA")))))</f>
        <v/>
      </c>
      <c r="CJ958" t="str">
        <f>IF(JRF!AV971&gt;0,"",IF(JRF!Q971="","",IF(LEFT(JRF!Q971,1)=IFERROR(VLOOKUP(LEFT(JRF!Q971,1),$CF$2:$CF$5,1,0),0),"Product Code Required",IF(JRF!V971="","",IF(JRF!V971=IFERROR(VLOOKUP(JRF!V971,$CH:$CH,1,0),0),"Product Code Required","NA")))))</f>
        <v/>
      </c>
      <c r="CK958" t="str">
        <f>IFERROR(IF(LEN('Journal Template'!F969)&gt;0,"",IF('Journal Template'!A969="","",IF(LEFT('Journal Template'!A969,1)=IFERROR(VLOOKUP(LEFT('Journal Template'!A969,1),Checks!$CF$2:$CF$5,1,0),0),"Product Code Required",IF('Journal Template'!D969="","",IF('Journal Template'!D969=IFERROR(VLOOKUP('Journal Template'!D969,Checks!$CH:$CH,1,0),0),"Product Code Required","NA"))))),"")</f>
        <v/>
      </c>
    </row>
    <row r="959" spans="14:89">
      <c r="N959" t="s">
        <v>5255</v>
      </c>
      <c r="O959" t="s">
        <v>5256</v>
      </c>
      <c r="P959" t="s">
        <v>386</v>
      </c>
      <c r="Q959" s="150" t="str">
        <f>IF(JRF!D972="","",IF(IFERROR(VLOOKUP(JRF!D972,Checks!N:P,3,0),0)="A","","Inactive account in Use"))</f>
        <v/>
      </c>
      <c r="R959" t="str">
        <f>IFERROR(IF('Journal Template'!C1371="","",IF(IFERROR(VLOOKUP('Journal Template'!C1371,Checks!N:P,3,0),0)="A","","Inactive account in Use")),"")</f>
        <v/>
      </c>
      <c r="S959" t="s">
        <v>5257</v>
      </c>
      <c r="T959" t="s">
        <v>386</v>
      </c>
      <c r="U959" t="s">
        <v>393</v>
      </c>
      <c r="V959" s="150" t="str">
        <f>IF(JRF!C972="","",IF(IFERROR(VLOOKUP(JRF!C972,Checks!S:U,3,0),0)="A","Entry with System fund Dept",""))</f>
        <v/>
      </c>
      <c r="W959" t="str">
        <f>IFERROR(IF('Journal Template'!D1371="","",IF(IFERROR(VLOOKUP('Journal Template'!D1371,Checks!S:U,3,0),0)="A","Entry with System fund Dept","")),"")</f>
        <v/>
      </c>
      <c r="X959" t="s">
        <v>5258</v>
      </c>
      <c r="Y959" t="s">
        <v>386</v>
      </c>
      <c r="Z959" t="s">
        <v>5259</v>
      </c>
      <c r="AA959" t="s">
        <v>391</v>
      </c>
      <c r="AB959" t="s">
        <v>125</v>
      </c>
      <c r="AC959" s="150" t="str">
        <f>IFERROR(IF(JRF!C972="","",IF(AND(VLOOKUP(JRF!C972,X:AA,4,0)=JRF!B972,VLOOKUP(JRF!C972,X:Y,2,0)="A"),"","Inactive Dept Combo Error")),"Inactive Dept Combo Error")</f>
        <v/>
      </c>
      <c r="AD959" t="str">
        <f>IFERROR(IF('Journal Template'!D1371="","",IF(AND(VLOOKUP('Journal Template'!D1371,X:AA,4,0)='Journal Template'!A1371,VLOOKUP('Journal Template'!D1371,X:Y,2,0)="A"),"","Inactive Dept Combo Error")),"")</f>
        <v/>
      </c>
      <c r="AK959" s="150" t="str">
        <f>IF(JRF!B972="","",IF(JRF!B972=IFERROR(VLOOKUP(JRF!B972,Checks!AI:AI,1,0),0),"Entry in Branch/Satellite BU's",""))</f>
        <v/>
      </c>
      <c r="AL959" t="str">
        <f>IFERROR(IF('Journal Template'!A1371="","",IF('Journal Template'!A1371=IFERROR(VLOOKUP('Journal Template'!A1371,Checks!AI:AI,1,0),0),"Entry in Branch/Satellite BU's","")),"")</f>
        <v/>
      </c>
      <c r="AO959" s="171"/>
      <c r="AP959" s="171"/>
      <c r="AQ959" s="171"/>
      <c r="AR959" s="171"/>
      <c r="CI959" t="str">
        <f>IF(JRF!F972&gt;0,"",IF(JRF!B972="","",IF(LEFT(JRF!B972,1)=IFERROR(VLOOKUP(LEFT(JRF!B972,1),$CF$2:$CF$5,1,0),0),"Product Code Required",IF(JRF!C972="","",IF(JRF!C972=IFERROR(VLOOKUP(JRF!C972,$CH:$CH,1,0),0),"Product Code Required","NA")))))</f>
        <v/>
      </c>
      <c r="CJ959" t="str">
        <f>IF(JRF!AV972&gt;0,"",IF(JRF!Q972="","",IF(LEFT(JRF!Q972,1)=IFERROR(VLOOKUP(LEFT(JRF!Q972,1),$CF$2:$CF$5,1,0),0),"Product Code Required",IF(JRF!V972="","",IF(JRF!V972=IFERROR(VLOOKUP(JRF!V972,$CH:$CH,1,0),0),"Product Code Required","NA")))))</f>
        <v/>
      </c>
      <c r="CK959" t="str">
        <f>IFERROR(IF(LEN('Journal Template'!F970)&gt;0,"",IF('Journal Template'!A970="","",IF(LEFT('Journal Template'!A970,1)=IFERROR(VLOOKUP(LEFT('Journal Template'!A970,1),Checks!$CF$2:$CF$5,1,0),0),"Product Code Required",IF('Journal Template'!D970="","",IF('Journal Template'!D970=IFERROR(VLOOKUP('Journal Template'!D970,Checks!$CH:$CH,1,0),0),"Product Code Required","NA"))))),"")</f>
        <v/>
      </c>
    </row>
    <row r="960" spans="14:89">
      <c r="N960" t="s">
        <v>5260</v>
      </c>
      <c r="O960" t="s">
        <v>5261</v>
      </c>
      <c r="P960" t="s">
        <v>386</v>
      </c>
      <c r="Q960" s="150" t="str">
        <f>IF(JRF!D973="","",IF(IFERROR(VLOOKUP(JRF!D973,Checks!N:P,3,0),0)="A","","Inactive account in Use"))</f>
        <v/>
      </c>
      <c r="R960" t="str">
        <f>IFERROR(IF('Journal Template'!C1372="","",IF(IFERROR(VLOOKUP('Journal Template'!C1372,Checks!N:P,3,0),0)="A","","Inactive account in Use")),"")</f>
        <v/>
      </c>
      <c r="S960" t="s">
        <v>5262</v>
      </c>
      <c r="T960" t="s">
        <v>386</v>
      </c>
      <c r="U960" t="s">
        <v>393</v>
      </c>
      <c r="V960" s="150" t="str">
        <f>IF(JRF!C973="","",IF(IFERROR(VLOOKUP(JRF!C973,Checks!S:U,3,0),0)="A","Entry with System fund Dept",""))</f>
        <v/>
      </c>
      <c r="W960" t="str">
        <f>IFERROR(IF('Journal Template'!D1372="","",IF(IFERROR(VLOOKUP('Journal Template'!D1372,Checks!S:U,3,0),0)="A","Entry with System fund Dept","")),"")</f>
        <v/>
      </c>
      <c r="X960" t="s">
        <v>5263</v>
      </c>
      <c r="Y960" t="s">
        <v>386</v>
      </c>
      <c r="Z960" t="s">
        <v>5264</v>
      </c>
      <c r="AA960" t="s">
        <v>391</v>
      </c>
      <c r="AB960" t="s">
        <v>125</v>
      </c>
      <c r="AC960" s="150" t="str">
        <f>IFERROR(IF(JRF!C973="","",IF(AND(VLOOKUP(JRF!C973,X:AA,4,0)=JRF!B973,VLOOKUP(JRF!C973,X:Y,2,0)="A"),"","Inactive Dept Combo Error")),"Inactive Dept Combo Error")</f>
        <v/>
      </c>
      <c r="AD960" t="str">
        <f>IFERROR(IF('Journal Template'!D1372="","",IF(AND(VLOOKUP('Journal Template'!D1372,X:AA,4,0)='Journal Template'!A1372,VLOOKUP('Journal Template'!D1372,X:Y,2,0)="A"),"","Inactive Dept Combo Error")),"")</f>
        <v/>
      </c>
      <c r="AK960" s="150" t="str">
        <f>IF(JRF!B973="","",IF(JRF!B973=IFERROR(VLOOKUP(JRF!B973,Checks!AI:AI,1,0),0),"Entry in Branch/Satellite BU's",""))</f>
        <v/>
      </c>
      <c r="AL960" t="str">
        <f>IFERROR(IF('Journal Template'!A1372="","",IF('Journal Template'!A1372=IFERROR(VLOOKUP('Journal Template'!A1372,Checks!AI:AI,1,0),0),"Entry in Branch/Satellite BU's","")),"")</f>
        <v/>
      </c>
      <c r="AO960" s="171"/>
      <c r="AP960" s="171"/>
      <c r="AQ960" s="171"/>
      <c r="AR960" s="171"/>
      <c r="CI960" t="str">
        <f>IF(JRF!F973&gt;0,"",IF(JRF!B973="","",IF(LEFT(JRF!B973,1)=IFERROR(VLOOKUP(LEFT(JRF!B973,1),$CF$2:$CF$5,1,0),0),"Product Code Required",IF(JRF!C973="","",IF(JRF!C973=IFERROR(VLOOKUP(JRF!C973,$CH:$CH,1,0),0),"Product Code Required","NA")))))</f>
        <v/>
      </c>
      <c r="CJ960" t="str">
        <f>IF(JRF!AV973&gt;0,"",IF(JRF!Q973="","",IF(LEFT(JRF!Q973,1)=IFERROR(VLOOKUP(LEFT(JRF!Q973,1),$CF$2:$CF$5,1,0),0),"Product Code Required",IF(JRF!V973="","",IF(JRF!V973=IFERROR(VLOOKUP(JRF!V973,$CH:$CH,1,0),0),"Product Code Required","NA")))))</f>
        <v/>
      </c>
      <c r="CK960" t="str">
        <f>IFERROR(IF(LEN('Journal Template'!F971)&gt;0,"",IF('Journal Template'!A971="","",IF(LEFT('Journal Template'!A971,1)=IFERROR(VLOOKUP(LEFT('Journal Template'!A971,1),Checks!$CF$2:$CF$5,1,0),0),"Product Code Required",IF('Journal Template'!D971="","",IF('Journal Template'!D971=IFERROR(VLOOKUP('Journal Template'!D971,Checks!$CH:$CH,1,0),0),"Product Code Required","NA"))))),"")</f>
        <v/>
      </c>
    </row>
    <row r="961" spans="14:89">
      <c r="N961" t="s">
        <v>5265</v>
      </c>
      <c r="O961" t="s">
        <v>5266</v>
      </c>
      <c r="P961" t="s">
        <v>386</v>
      </c>
      <c r="Q961" s="150" t="str">
        <f>IF(JRF!D974="","",IF(IFERROR(VLOOKUP(JRF!D974,Checks!N:P,3,0),0)="A","","Inactive account in Use"))</f>
        <v/>
      </c>
      <c r="R961" t="str">
        <f>IFERROR(IF('Journal Template'!C1373="","",IF(IFERROR(VLOOKUP('Journal Template'!C1373,Checks!N:P,3,0),0)="A","","Inactive account in Use")),"")</f>
        <v/>
      </c>
      <c r="S961" t="s">
        <v>5267</v>
      </c>
      <c r="T961" t="s">
        <v>386</v>
      </c>
      <c r="U961" t="s">
        <v>393</v>
      </c>
      <c r="V961" s="150" t="str">
        <f>IF(JRF!C974="","",IF(IFERROR(VLOOKUP(JRF!C974,Checks!S:U,3,0),0)="A","Entry with System fund Dept",""))</f>
        <v/>
      </c>
      <c r="W961" t="str">
        <f>IFERROR(IF('Journal Template'!D1373="","",IF(IFERROR(VLOOKUP('Journal Template'!D1373,Checks!S:U,3,0),0)="A","Entry with System fund Dept","")),"")</f>
        <v/>
      </c>
      <c r="X961" t="s">
        <v>5268</v>
      </c>
      <c r="Y961" t="s">
        <v>386</v>
      </c>
      <c r="Z961" t="s">
        <v>5269</v>
      </c>
      <c r="AA961" t="s">
        <v>391</v>
      </c>
      <c r="AB961" t="s">
        <v>125</v>
      </c>
      <c r="AC961" s="150" t="str">
        <f>IFERROR(IF(JRF!C974="","",IF(AND(VLOOKUP(JRF!C974,X:AA,4,0)=JRF!B974,VLOOKUP(JRF!C974,X:Y,2,0)="A"),"","Inactive Dept Combo Error")),"Inactive Dept Combo Error")</f>
        <v/>
      </c>
      <c r="AD961" t="str">
        <f>IFERROR(IF('Journal Template'!D1373="","",IF(AND(VLOOKUP('Journal Template'!D1373,X:AA,4,0)='Journal Template'!A1373,VLOOKUP('Journal Template'!D1373,X:Y,2,0)="A"),"","Inactive Dept Combo Error")),"")</f>
        <v/>
      </c>
      <c r="AK961" s="150" t="str">
        <f>IF(JRF!B974="","",IF(JRF!B974=IFERROR(VLOOKUP(JRF!B974,Checks!AI:AI,1,0),0),"Entry in Branch/Satellite BU's",""))</f>
        <v/>
      </c>
      <c r="AL961" t="str">
        <f>IFERROR(IF('Journal Template'!A1373="","",IF('Journal Template'!A1373=IFERROR(VLOOKUP('Journal Template'!A1373,Checks!AI:AI,1,0),0),"Entry in Branch/Satellite BU's","")),"")</f>
        <v/>
      </c>
      <c r="AO961" s="171"/>
      <c r="AP961" s="171"/>
      <c r="AQ961" s="171"/>
      <c r="AR961" s="171"/>
      <c r="CI961" t="str">
        <f>IF(JRF!F974&gt;0,"",IF(JRF!B974="","",IF(LEFT(JRF!B974,1)=IFERROR(VLOOKUP(LEFT(JRF!B974,1),$CF$2:$CF$5,1,0),0),"Product Code Required",IF(JRF!C974="","",IF(JRF!C974=IFERROR(VLOOKUP(JRF!C974,$CH:$CH,1,0),0),"Product Code Required","NA")))))</f>
        <v/>
      </c>
      <c r="CJ961" t="str">
        <f>IF(JRF!AV974&gt;0,"",IF(JRF!Q974="","",IF(LEFT(JRF!Q974,1)=IFERROR(VLOOKUP(LEFT(JRF!Q974,1),$CF$2:$CF$5,1,0),0),"Product Code Required",IF(JRF!V974="","",IF(JRF!V974=IFERROR(VLOOKUP(JRF!V974,$CH:$CH,1,0),0),"Product Code Required","NA")))))</f>
        <v/>
      </c>
      <c r="CK961" t="str">
        <f>IFERROR(IF(LEN('Journal Template'!F972)&gt;0,"",IF('Journal Template'!A972="","",IF(LEFT('Journal Template'!A972,1)=IFERROR(VLOOKUP(LEFT('Journal Template'!A972,1),Checks!$CF$2:$CF$5,1,0),0),"Product Code Required",IF('Journal Template'!D972="","",IF('Journal Template'!D972=IFERROR(VLOOKUP('Journal Template'!D972,Checks!$CH:$CH,1,0),0),"Product Code Required","NA"))))),"")</f>
        <v/>
      </c>
    </row>
    <row r="962" spans="14:89">
      <c r="N962" t="s">
        <v>5270</v>
      </c>
      <c r="O962" t="s">
        <v>5271</v>
      </c>
      <c r="P962" t="s">
        <v>389</v>
      </c>
      <c r="Q962" s="150" t="str">
        <f>IF(JRF!D975="","",IF(IFERROR(VLOOKUP(JRF!D975,Checks!N:P,3,0),0)="A","","Inactive account in Use"))</f>
        <v/>
      </c>
      <c r="R962" t="str">
        <f>IFERROR(IF('Journal Template'!C1374="","",IF(IFERROR(VLOOKUP('Journal Template'!C1374,Checks!N:P,3,0),0)="A","","Inactive account in Use")),"")</f>
        <v/>
      </c>
      <c r="S962" t="s">
        <v>5272</v>
      </c>
      <c r="T962" t="s">
        <v>386</v>
      </c>
      <c r="U962" t="s">
        <v>68</v>
      </c>
      <c r="V962" s="150" t="str">
        <f>IF(JRF!C975="","",IF(IFERROR(VLOOKUP(JRF!C975,Checks!S:U,3,0),0)="A","Entry with System fund Dept",""))</f>
        <v/>
      </c>
      <c r="W962" t="str">
        <f>IFERROR(IF('Journal Template'!D1374="","",IF(IFERROR(VLOOKUP('Journal Template'!D1374,Checks!S:U,3,0),0)="A","Entry with System fund Dept","")),"")</f>
        <v/>
      </c>
      <c r="X962" t="s">
        <v>5273</v>
      </c>
      <c r="Y962" t="s">
        <v>389</v>
      </c>
      <c r="Z962" t="s">
        <v>5274</v>
      </c>
      <c r="AA962" t="s">
        <v>391</v>
      </c>
      <c r="AB962" t="s">
        <v>125</v>
      </c>
      <c r="AC962" s="150" t="str">
        <f>IFERROR(IF(JRF!C975="","",IF(AND(VLOOKUP(JRF!C975,X:AA,4,0)=JRF!B975,VLOOKUP(JRF!C975,X:Y,2,0)="A"),"","Inactive Dept Combo Error")),"Inactive Dept Combo Error")</f>
        <v/>
      </c>
      <c r="AD962" t="str">
        <f>IFERROR(IF('Journal Template'!D1374="","",IF(AND(VLOOKUP('Journal Template'!D1374,X:AA,4,0)='Journal Template'!A1374,VLOOKUP('Journal Template'!D1374,X:Y,2,0)="A"),"","Inactive Dept Combo Error")),"")</f>
        <v/>
      </c>
      <c r="AK962" s="150" t="str">
        <f>IF(JRF!B975="","",IF(JRF!B975=IFERROR(VLOOKUP(JRF!B975,Checks!AI:AI,1,0),0),"Entry in Branch/Satellite BU's",""))</f>
        <v/>
      </c>
      <c r="AL962" t="str">
        <f>IFERROR(IF('Journal Template'!A1374="","",IF('Journal Template'!A1374=IFERROR(VLOOKUP('Journal Template'!A1374,Checks!AI:AI,1,0),0),"Entry in Branch/Satellite BU's","")),"")</f>
        <v/>
      </c>
      <c r="AO962" s="171"/>
      <c r="AP962" s="171"/>
      <c r="AQ962" s="171"/>
      <c r="AR962" s="171"/>
      <c r="CI962" t="str">
        <f>IF(JRF!F975&gt;0,"",IF(JRF!B975="","",IF(LEFT(JRF!B975,1)=IFERROR(VLOOKUP(LEFT(JRF!B975,1),$CF$2:$CF$5,1,0),0),"Product Code Required",IF(JRF!C975="","",IF(JRF!C975=IFERROR(VLOOKUP(JRF!C975,$CH:$CH,1,0),0),"Product Code Required","NA")))))</f>
        <v/>
      </c>
      <c r="CJ962" t="str">
        <f>IF(JRF!AV975&gt;0,"",IF(JRF!Q975="","",IF(LEFT(JRF!Q975,1)=IFERROR(VLOOKUP(LEFT(JRF!Q975,1),$CF$2:$CF$5,1,0),0),"Product Code Required",IF(JRF!V975="","",IF(JRF!V975=IFERROR(VLOOKUP(JRF!V975,$CH:$CH,1,0),0),"Product Code Required","NA")))))</f>
        <v/>
      </c>
      <c r="CK962" t="str">
        <f>IFERROR(IF(LEN('Journal Template'!F973)&gt;0,"",IF('Journal Template'!A973="","",IF(LEFT('Journal Template'!A973,1)=IFERROR(VLOOKUP(LEFT('Journal Template'!A973,1),Checks!$CF$2:$CF$5,1,0),0),"Product Code Required",IF('Journal Template'!D973="","",IF('Journal Template'!D973=IFERROR(VLOOKUP('Journal Template'!D973,Checks!$CH:$CH,1,0),0),"Product Code Required","NA"))))),"")</f>
        <v/>
      </c>
    </row>
    <row r="963" spans="14:89">
      <c r="N963" t="s">
        <v>5275</v>
      </c>
      <c r="O963" t="s">
        <v>5276</v>
      </c>
      <c r="P963" t="s">
        <v>386</v>
      </c>
      <c r="Q963" s="150" t="str">
        <f>IF(JRF!D976="","",IF(IFERROR(VLOOKUP(JRF!D976,Checks!N:P,3,0),0)="A","","Inactive account in Use"))</f>
        <v/>
      </c>
      <c r="R963" t="str">
        <f>IFERROR(IF('Journal Template'!C1375="","",IF(IFERROR(VLOOKUP('Journal Template'!C1375,Checks!N:P,3,0),0)="A","","Inactive account in Use")),"")</f>
        <v/>
      </c>
      <c r="S963" t="s">
        <v>5277</v>
      </c>
      <c r="T963" t="s">
        <v>386</v>
      </c>
      <c r="U963" t="s">
        <v>68</v>
      </c>
      <c r="V963" s="150" t="str">
        <f>IF(JRF!C976="","",IF(IFERROR(VLOOKUP(JRF!C976,Checks!S:U,3,0),0)="A","Entry with System fund Dept",""))</f>
        <v/>
      </c>
      <c r="W963" t="str">
        <f>IFERROR(IF('Journal Template'!D1375="","",IF(IFERROR(VLOOKUP('Journal Template'!D1375,Checks!S:U,3,0),0)="A","Entry with System fund Dept","")),"")</f>
        <v/>
      </c>
      <c r="X963" t="s">
        <v>5278</v>
      </c>
      <c r="Y963" t="s">
        <v>389</v>
      </c>
      <c r="Z963" t="s">
        <v>5279</v>
      </c>
      <c r="AA963" t="s">
        <v>391</v>
      </c>
      <c r="AB963" t="s">
        <v>125</v>
      </c>
      <c r="AC963" s="150" t="str">
        <f>IFERROR(IF(JRF!C976="","",IF(AND(VLOOKUP(JRF!C976,X:AA,4,0)=JRF!B976,VLOOKUP(JRF!C976,X:Y,2,0)="A"),"","Inactive Dept Combo Error")),"Inactive Dept Combo Error")</f>
        <v/>
      </c>
      <c r="AD963" t="str">
        <f>IFERROR(IF('Journal Template'!D1375="","",IF(AND(VLOOKUP('Journal Template'!D1375,X:AA,4,0)='Journal Template'!A1375,VLOOKUP('Journal Template'!D1375,X:Y,2,0)="A"),"","Inactive Dept Combo Error")),"")</f>
        <v/>
      </c>
      <c r="AK963" s="150" t="str">
        <f>IF(JRF!B976="","",IF(JRF!B976=IFERROR(VLOOKUP(JRF!B976,Checks!AI:AI,1,0),0),"Entry in Branch/Satellite BU's",""))</f>
        <v/>
      </c>
      <c r="AL963" t="str">
        <f>IFERROR(IF('Journal Template'!A1375="","",IF('Journal Template'!A1375=IFERROR(VLOOKUP('Journal Template'!A1375,Checks!AI:AI,1,0),0),"Entry in Branch/Satellite BU's","")),"")</f>
        <v/>
      </c>
      <c r="AO963" s="171"/>
      <c r="AP963" s="171"/>
      <c r="AQ963" s="171"/>
      <c r="AR963" s="171"/>
      <c r="CI963" t="str">
        <f>IF(JRF!F976&gt;0,"",IF(JRF!B976="","",IF(LEFT(JRF!B976,1)=IFERROR(VLOOKUP(LEFT(JRF!B976,1),$CF$2:$CF$5,1,0),0),"Product Code Required",IF(JRF!C976="","",IF(JRF!C976=IFERROR(VLOOKUP(JRF!C976,$CH:$CH,1,0),0),"Product Code Required","NA")))))</f>
        <v/>
      </c>
      <c r="CJ963" t="str">
        <f>IF(JRF!AV976&gt;0,"",IF(JRF!Q976="","",IF(LEFT(JRF!Q976,1)=IFERROR(VLOOKUP(LEFT(JRF!Q976,1),$CF$2:$CF$5,1,0),0),"Product Code Required",IF(JRF!V976="","",IF(JRF!V976=IFERROR(VLOOKUP(JRF!V976,$CH:$CH,1,0),0),"Product Code Required","NA")))))</f>
        <v/>
      </c>
      <c r="CK963" t="str">
        <f>IFERROR(IF(LEN('Journal Template'!F974)&gt;0,"",IF('Journal Template'!A974="","",IF(LEFT('Journal Template'!A974,1)=IFERROR(VLOOKUP(LEFT('Journal Template'!A974,1),Checks!$CF$2:$CF$5,1,0),0),"Product Code Required",IF('Journal Template'!D974="","",IF('Journal Template'!D974=IFERROR(VLOOKUP('Journal Template'!D974,Checks!$CH:$CH,1,0),0),"Product Code Required","NA"))))),"")</f>
        <v/>
      </c>
    </row>
    <row r="964" spans="14:89">
      <c r="N964" t="s">
        <v>5280</v>
      </c>
      <c r="O964" t="s">
        <v>5281</v>
      </c>
      <c r="P964" t="s">
        <v>386</v>
      </c>
      <c r="Q964" s="150" t="str">
        <f>IF(JRF!D977="","",IF(IFERROR(VLOOKUP(JRF!D977,Checks!N:P,3,0),0)="A","","Inactive account in Use"))</f>
        <v/>
      </c>
      <c r="R964" t="str">
        <f>IFERROR(IF('Journal Template'!C1376="","",IF(IFERROR(VLOOKUP('Journal Template'!C1376,Checks!N:P,3,0),0)="A","","Inactive account in Use")),"")</f>
        <v/>
      </c>
      <c r="S964" t="s">
        <v>5282</v>
      </c>
      <c r="T964" t="s">
        <v>386</v>
      </c>
      <c r="U964" t="s">
        <v>68</v>
      </c>
      <c r="V964" s="150" t="str">
        <f>IF(JRF!C977="","",IF(IFERROR(VLOOKUP(JRF!C977,Checks!S:U,3,0),0)="A","Entry with System fund Dept",""))</f>
        <v/>
      </c>
      <c r="W964" t="str">
        <f>IFERROR(IF('Journal Template'!D1376="","",IF(IFERROR(VLOOKUP('Journal Template'!D1376,Checks!S:U,3,0),0)="A","Entry with System fund Dept","")),"")</f>
        <v/>
      </c>
      <c r="X964" t="s">
        <v>5283</v>
      </c>
      <c r="Y964" t="s">
        <v>386</v>
      </c>
      <c r="Z964" t="s">
        <v>5284</v>
      </c>
      <c r="AA964" t="s">
        <v>391</v>
      </c>
      <c r="AB964" t="s">
        <v>125</v>
      </c>
      <c r="AC964" s="150" t="str">
        <f>IFERROR(IF(JRF!C977="","",IF(AND(VLOOKUP(JRF!C977,X:AA,4,0)=JRF!B977,VLOOKUP(JRF!C977,X:Y,2,0)="A"),"","Inactive Dept Combo Error")),"Inactive Dept Combo Error")</f>
        <v/>
      </c>
      <c r="AD964" t="str">
        <f>IFERROR(IF('Journal Template'!D1376="","",IF(AND(VLOOKUP('Journal Template'!D1376,X:AA,4,0)='Journal Template'!A1376,VLOOKUP('Journal Template'!D1376,X:Y,2,0)="A"),"","Inactive Dept Combo Error")),"")</f>
        <v/>
      </c>
      <c r="AK964" s="150" t="str">
        <f>IF(JRF!B977="","",IF(JRF!B977=IFERROR(VLOOKUP(JRF!B977,Checks!AI:AI,1,0),0),"Entry in Branch/Satellite BU's",""))</f>
        <v/>
      </c>
      <c r="AL964" t="str">
        <f>IFERROR(IF('Journal Template'!A1376="","",IF('Journal Template'!A1376=IFERROR(VLOOKUP('Journal Template'!A1376,Checks!AI:AI,1,0),0),"Entry in Branch/Satellite BU's","")),"")</f>
        <v/>
      </c>
      <c r="AO964" s="171"/>
      <c r="AP964" s="171"/>
      <c r="AQ964" s="171"/>
      <c r="AR964" s="171"/>
      <c r="CI964" t="str">
        <f>IF(JRF!F977&gt;0,"",IF(JRF!B977="","",IF(LEFT(JRF!B977,1)=IFERROR(VLOOKUP(LEFT(JRF!B977,1),$CF$2:$CF$5,1,0),0),"Product Code Required",IF(JRF!C977="","",IF(JRF!C977=IFERROR(VLOOKUP(JRF!C977,$CH:$CH,1,0),0),"Product Code Required","NA")))))</f>
        <v/>
      </c>
      <c r="CJ964" t="str">
        <f>IF(JRF!AV977&gt;0,"",IF(JRF!Q977="","",IF(LEFT(JRF!Q977,1)=IFERROR(VLOOKUP(LEFT(JRF!Q977,1),$CF$2:$CF$5,1,0),0),"Product Code Required",IF(JRF!V977="","",IF(JRF!V977=IFERROR(VLOOKUP(JRF!V977,$CH:$CH,1,0),0),"Product Code Required","NA")))))</f>
        <v/>
      </c>
      <c r="CK964" t="str">
        <f>IFERROR(IF(LEN('Journal Template'!F975)&gt;0,"",IF('Journal Template'!A975="","",IF(LEFT('Journal Template'!A975,1)=IFERROR(VLOOKUP(LEFT('Journal Template'!A975,1),Checks!$CF$2:$CF$5,1,0),0),"Product Code Required",IF('Journal Template'!D975="","",IF('Journal Template'!D975=IFERROR(VLOOKUP('Journal Template'!D975,Checks!$CH:$CH,1,0),0),"Product Code Required","NA"))))),"")</f>
        <v/>
      </c>
    </row>
    <row r="965" spans="14:89">
      <c r="N965" t="s">
        <v>5285</v>
      </c>
      <c r="O965" t="s">
        <v>5286</v>
      </c>
      <c r="P965" t="s">
        <v>386</v>
      </c>
      <c r="Q965" s="150" t="str">
        <f>IF(JRF!D978="","",IF(IFERROR(VLOOKUP(JRF!D978,Checks!N:P,3,0),0)="A","","Inactive account in Use"))</f>
        <v/>
      </c>
      <c r="R965" t="str">
        <f>IFERROR(IF('Journal Template'!C1377="","",IF(IFERROR(VLOOKUP('Journal Template'!C1377,Checks!N:P,3,0),0)="A","","Inactive account in Use")),"")</f>
        <v/>
      </c>
      <c r="S965" t="s">
        <v>5287</v>
      </c>
      <c r="T965" t="s">
        <v>386</v>
      </c>
      <c r="U965" t="s">
        <v>68</v>
      </c>
      <c r="V965" s="150" t="str">
        <f>IF(JRF!C978="","",IF(IFERROR(VLOOKUP(JRF!C978,Checks!S:U,3,0),0)="A","Entry with System fund Dept",""))</f>
        <v/>
      </c>
      <c r="W965" t="str">
        <f>IFERROR(IF('Journal Template'!D1377="","",IF(IFERROR(VLOOKUP('Journal Template'!D1377,Checks!S:U,3,0),0)="A","Entry with System fund Dept","")),"")</f>
        <v/>
      </c>
      <c r="X965" t="s">
        <v>1713</v>
      </c>
      <c r="Y965" t="s">
        <v>386</v>
      </c>
      <c r="Z965" t="s">
        <v>5288</v>
      </c>
      <c r="AA965" t="s">
        <v>391</v>
      </c>
      <c r="AB965" t="s">
        <v>125</v>
      </c>
      <c r="AC965" s="150" t="str">
        <f>IFERROR(IF(JRF!C978="","",IF(AND(VLOOKUP(JRF!C978,X:AA,4,0)=JRF!B978,VLOOKUP(JRF!C978,X:Y,2,0)="A"),"","Inactive Dept Combo Error")),"Inactive Dept Combo Error")</f>
        <v/>
      </c>
      <c r="AD965" t="str">
        <f>IFERROR(IF('Journal Template'!D1377="","",IF(AND(VLOOKUP('Journal Template'!D1377,X:AA,4,0)='Journal Template'!A1377,VLOOKUP('Journal Template'!D1377,X:Y,2,0)="A"),"","Inactive Dept Combo Error")),"")</f>
        <v/>
      </c>
      <c r="AK965" s="150" t="str">
        <f>IF(JRF!B978="","",IF(JRF!B978=IFERROR(VLOOKUP(JRF!B978,Checks!AI:AI,1,0),0),"Entry in Branch/Satellite BU's",""))</f>
        <v/>
      </c>
      <c r="AL965" t="str">
        <f>IFERROR(IF('Journal Template'!A1377="","",IF('Journal Template'!A1377=IFERROR(VLOOKUP('Journal Template'!A1377,Checks!AI:AI,1,0),0),"Entry in Branch/Satellite BU's","")),"")</f>
        <v/>
      </c>
      <c r="AO965" s="171"/>
      <c r="AP965" s="171"/>
      <c r="AQ965" s="171"/>
      <c r="AR965" s="171"/>
      <c r="CI965" t="str">
        <f>IF(JRF!F978&gt;0,"",IF(JRF!B978="","",IF(LEFT(JRF!B978,1)=IFERROR(VLOOKUP(LEFT(JRF!B978,1),$CF$2:$CF$5,1,0),0),"Product Code Required",IF(JRF!C978="","",IF(JRF!C978=IFERROR(VLOOKUP(JRF!C978,$CH:$CH,1,0),0),"Product Code Required","NA")))))</f>
        <v/>
      </c>
      <c r="CJ965" t="str">
        <f>IF(JRF!AV978&gt;0,"",IF(JRF!Q978="","",IF(LEFT(JRF!Q978,1)=IFERROR(VLOOKUP(LEFT(JRF!Q978,1),$CF$2:$CF$5,1,0),0),"Product Code Required",IF(JRF!V978="","",IF(JRF!V978=IFERROR(VLOOKUP(JRF!V978,$CH:$CH,1,0),0),"Product Code Required","NA")))))</f>
        <v/>
      </c>
      <c r="CK965" t="str">
        <f>IFERROR(IF(LEN('Journal Template'!F976)&gt;0,"",IF('Journal Template'!A976="","",IF(LEFT('Journal Template'!A976,1)=IFERROR(VLOOKUP(LEFT('Journal Template'!A976,1),Checks!$CF$2:$CF$5,1,0),0),"Product Code Required",IF('Journal Template'!D976="","",IF('Journal Template'!D976=IFERROR(VLOOKUP('Journal Template'!D976,Checks!$CH:$CH,1,0),0),"Product Code Required","NA"))))),"")</f>
        <v/>
      </c>
    </row>
    <row r="966" spans="14:89">
      <c r="N966" t="s">
        <v>5289</v>
      </c>
      <c r="O966" t="s">
        <v>5290</v>
      </c>
      <c r="P966" t="s">
        <v>386</v>
      </c>
      <c r="Q966" s="150" t="str">
        <f>IF(JRF!D979="","",IF(IFERROR(VLOOKUP(JRF!D979,Checks!N:P,3,0),0)="A","","Inactive account in Use"))</f>
        <v/>
      </c>
      <c r="R966" t="str">
        <f>IFERROR(IF('Journal Template'!C1378="","",IF(IFERROR(VLOOKUP('Journal Template'!C1378,Checks!N:P,3,0),0)="A","","Inactive account in Use")),"")</f>
        <v/>
      </c>
      <c r="S966" t="s">
        <v>5291</v>
      </c>
      <c r="T966" t="s">
        <v>386</v>
      </c>
      <c r="U966" t="s">
        <v>381</v>
      </c>
      <c r="V966" s="150" t="str">
        <f>IF(JRF!C979="","",IF(IFERROR(VLOOKUP(JRF!C979,Checks!S:U,3,0),0)="A","Entry with System fund Dept",""))</f>
        <v/>
      </c>
      <c r="W966" t="str">
        <f>IFERROR(IF('Journal Template'!D1378="","",IF(IFERROR(VLOOKUP('Journal Template'!D1378,Checks!S:U,3,0),0)="A","Entry with System fund Dept","")),"")</f>
        <v/>
      </c>
      <c r="X966" t="s">
        <v>5292</v>
      </c>
      <c r="Y966" t="s">
        <v>386</v>
      </c>
      <c r="Z966" t="s">
        <v>5274</v>
      </c>
      <c r="AA966" t="s">
        <v>588</v>
      </c>
      <c r="AB966" t="s">
        <v>4770</v>
      </c>
      <c r="AC966" s="150" t="str">
        <f>IFERROR(IF(JRF!C979="","",IF(AND(VLOOKUP(JRF!C979,X:AA,4,0)=JRF!B979,VLOOKUP(JRF!C979,X:Y,2,0)="A"),"","Inactive Dept Combo Error")),"Inactive Dept Combo Error")</f>
        <v/>
      </c>
      <c r="AD966" t="str">
        <f>IFERROR(IF('Journal Template'!D1378="","",IF(AND(VLOOKUP('Journal Template'!D1378,X:AA,4,0)='Journal Template'!A1378,VLOOKUP('Journal Template'!D1378,X:Y,2,0)="A"),"","Inactive Dept Combo Error")),"")</f>
        <v/>
      </c>
      <c r="AK966" s="150" t="str">
        <f>IF(JRF!B979="","",IF(JRF!B979=IFERROR(VLOOKUP(JRF!B979,Checks!AI:AI,1,0),0),"Entry in Branch/Satellite BU's",""))</f>
        <v/>
      </c>
      <c r="AL966" t="str">
        <f>IFERROR(IF('Journal Template'!A1378="","",IF('Journal Template'!A1378=IFERROR(VLOOKUP('Journal Template'!A1378,Checks!AI:AI,1,0),0),"Entry in Branch/Satellite BU's","")),"")</f>
        <v/>
      </c>
      <c r="AO966" s="171"/>
      <c r="AP966" s="171"/>
      <c r="AQ966" s="171"/>
      <c r="AR966" s="171"/>
      <c r="CI966" t="str">
        <f>IF(JRF!F979&gt;0,"",IF(JRF!B979="","",IF(LEFT(JRF!B979,1)=IFERROR(VLOOKUP(LEFT(JRF!B979,1),$CF$2:$CF$5,1,0),0),"Product Code Required",IF(JRF!C979="","",IF(JRF!C979=IFERROR(VLOOKUP(JRF!C979,$CH:$CH,1,0),0),"Product Code Required","NA")))))</f>
        <v/>
      </c>
      <c r="CJ966" t="str">
        <f>IF(JRF!AV979&gt;0,"",IF(JRF!Q979="","",IF(LEFT(JRF!Q979,1)=IFERROR(VLOOKUP(LEFT(JRF!Q979,1),$CF$2:$CF$5,1,0),0),"Product Code Required",IF(JRF!V979="","",IF(JRF!V979=IFERROR(VLOOKUP(JRF!V979,$CH:$CH,1,0),0),"Product Code Required","NA")))))</f>
        <v/>
      </c>
      <c r="CK966" t="str">
        <f>IFERROR(IF(LEN('Journal Template'!F977)&gt;0,"",IF('Journal Template'!A977="","",IF(LEFT('Journal Template'!A977,1)=IFERROR(VLOOKUP(LEFT('Journal Template'!A977,1),Checks!$CF$2:$CF$5,1,0),0),"Product Code Required",IF('Journal Template'!D977="","",IF('Journal Template'!D977=IFERROR(VLOOKUP('Journal Template'!D977,Checks!$CH:$CH,1,0),0),"Product Code Required","NA"))))),"")</f>
        <v/>
      </c>
    </row>
    <row r="967" spans="14:89">
      <c r="N967" t="s">
        <v>5293</v>
      </c>
      <c r="O967" t="s">
        <v>5294</v>
      </c>
      <c r="P967" t="s">
        <v>386</v>
      </c>
      <c r="Q967" s="150" t="str">
        <f>IF(JRF!D980="","",IF(IFERROR(VLOOKUP(JRF!D980,Checks!N:P,3,0),0)="A","","Inactive account in Use"))</f>
        <v/>
      </c>
      <c r="R967" t="str">
        <f>IFERROR(IF('Journal Template'!C1379="","",IF(IFERROR(VLOOKUP('Journal Template'!C1379,Checks!N:P,3,0),0)="A","","Inactive account in Use")),"")</f>
        <v/>
      </c>
      <c r="S967" t="s">
        <v>5295</v>
      </c>
      <c r="T967" t="s">
        <v>386</v>
      </c>
      <c r="U967" t="s">
        <v>381</v>
      </c>
      <c r="V967" s="150" t="str">
        <f>IF(JRF!C980="","",IF(IFERROR(VLOOKUP(JRF!C980,Checks!S:U,3,0),0)="A","Entry with System fund Dept",""))</f>
        <v/>
      </c>
      <c r="W967" t="str">
        <f>IFERROR(IF('Journal Template'!D1379="","",IF(IFERROR(VLOOKUP('Journal Template'!D1379,Checks!S:U,3,0),0)="A","Entry with System fund Dept","")),"")</f>
        <v/>
      </c>
      <c r="X967" t="s">
        <v>5296</v>
      </c>
      <c r="Y967" t="s">
        <v>389</v>
      </c>
      <c r="Z967" t="s">
        <v>5297</v>
      </c>
      <c r="AA967" t="s">
        <v>5298</v>
      </c>
      <c r="AB967" t="s">
        <v>3550</v>
      </c>
      <c r="AC967" s="150" t="str">
        <f>IFERROR(IF(JRF!C980="","",IF(AND(VLOOKUP(JRF!C980,X:AA,4,0)=JRF!B980,VLOOKUP(JRF!C980,X:Y,2,0)="A"),"","Inactive Dept Combo Error")),"Inactive Dept Combo Error")</f>
        <v/>
      </c>
      <c r="AD967" t="str">
        <f>IFERROR(IF('Journal Template'!D1379="","",IF(AND(VLOOKUP('Journal Template'!D1379,X:AA,4,0)='Journal Template'!A1379,VLOOKUP('Journal Template'!D1379,X:Y,2,0)="A"),"","Inactive Dept Combo Error")),"")</f>
        <v/>
      </c>
      <c r="AK967" s="150" t="str">
        <f>IF(JRF!B980="","",IF(JRF!B980=IFERROR(VLOOKUP(JRF!B980,Checks!AI:AI,1,0),0),"Entry in Branch/Satellite BU's",""))</f>
        <v/>
      </c>
      <c r="AL967" t="str">
        <f>IFERROR(IF('Journal Template'!A1379="","",IF('Journal Template'!A1379=IFERROR(VLOOKUP('Journal Template'!A1379,Checks!AI:AI,1,0),0),"Entry in Branch/Satellite BU's","")),"")</f>
        <v/>
      </c>
      <c r="AO967" s="171"/>
      <c r="AP967" s="171"/>
      <c r="AQ967" s="171"/>
      <c r="AR967" s="171"/>
      <c r="CI967" t="str">
        <f>IF(JRF!F980&gt;0,"",IF(JRF!B980="","",IF(LEFT(JRF!B980,1)=IFERROR(VLOOKUP(LEFT(JRF!B980,1),$CF$2:$CF$5,1,0),0),"Product Code Required",IF(JRF!C980="","",IF(JRF!C980=IFERROR(VLOOKUP(JRF!C980,$CH:$CH,1,0),0),"Product Code Required","NA")))))</f>
        <v/>
      </c>
      <c r="CJ967" t="str">
        <f>IF(JRF!AV980&gt;0,"",IF(JRF!Q980="","",IF(LEFT(JRF!Q980,1)=IFERROR(VLOOKUP(LEFT(JRF!Q980,1),$CF$2:$CF$5,1,0),0),"Product Code Required",IF(JRF!V980="","",IF(JRF!V980=IFERROR(VLOOKUP(JRF!V980,$CH:$CH,1,0),0),"Product Code Required","NA")))))</f>
        <v/>
      </c>
      <c r="CK967" t="str">
        <f>IFERROR(IF(LEN('Journal Template'!F978)&gt;0,"",IF('Journal Template'!A978="","",IF(LEFT('Journal Template'!A978,1)=IFERROR(VLOOKUP(LEFT('Journal Template'!A978,1),Checks!$CF$2:$CF$5,1,0),0),"Product Code Required",IF('Journal Template'!D978="","",IF('Journal Template'!D978=IFERROR(VLOOKUP('Journal Template'!D978,Checks!$CH:$CH,1,0),0),"Product Code Required","NA"))))),"")</f>
        <v/>
      </c>
    </row>
    <row r="968" spans="14:89">
      <c r="N968" t="s">
        <v>5299</v>
      </c>
      <c r="O968" t="s">
        <v>5300</v>
      </c>
      <c r="P968" t="s">
        <v>386</v>
      </c>
      <c r="Q968" s="150" t="str">
        <f>IF(JRF!D981="","",IF(IFERROR(VLOOKUP(JRF!D981,Checks!N:P,3,0),0)="A","","Inactive account in Use"))</f>
        <v/>
      </c>
      <c r="R968" t="str">
        <f>IFERROR(IF('Journal Template'!C1380="","",IF(IFERROR(VLOOKUP('Journal Template'!C1380,Checks!N:P,3,0),0)="A","","Inactive account in Use")),"")</f>
        <v/>
      </c>
      <c r="S968" t="s">
        <v>5301</v>
      </c>
      <c r="T968" t="s">
        <v>386</v>
      </c>
      <c r="U968" t="s">
        <v>381</v>
      </c>
      <c r="V968" s="150" t="str">
        <f>IF(JRF!C981="","",IF(IFERROR(VLOOKUP(JRF!C981,Checks!S:U,3,0),0)="A","Entry with System fund Dept",""))</f>
        <v/>
      </c>
      <c r="W968" t="str">
        <f>IFERROR(IF('Journal Template'!D1380="","",IF(IFERROR(VLOOKUP('Journal Template'!D1380,Checks!S:U,3,0),0)="A","Entry with System fund Dept","")),"")</f>
        <v/>
      </c>
      <c r="X968" t="s">
        <v>5302</v>
      </c>
      <c r="Y968" t="s">
        <v>389</v>
      </c>
      <c r="Z968" t="s">
        <v>5303</v>
      </c>
      <c r="AA968" t="s">
        <v>5304</v>
      </c>
      <c r="AB968" t="s">
        <v>3550</v>
      </c>
      <c r="AC968" s="150" t="str">
        <f>IFERROR(IF(JRF!C981="","",IF(AND(VLOOKUP(JRF!C981,X:AA,4,0)=JRF!B981,VLOOKUP(JRF!C981,X:Y,2,0)="A"),"","Inactive Dept Combo Error")),"Inactive Dept Combo Error")</f>
        <v/>
      </c>
      <c r="AD968" t="str">
        <f>IFERROR(IF('Journal Template'!D1380="","",IF(AND(VLOOKUP('Journal Template'!D1380,X:AA,4,0)='Journal Template'!A1380,VLOOKUP('Journal Template'!D1380,X:Y,2,0)="A"),"","Inactive Dept Combo Error")),"")</f>
        <v/>
      </c>
      <c r="AK968" s="150" t="str">
        <f>IF(JRF!B981="","",IF(JRF!B981=IFERROR(VLOOKUP(JRF!B981,Checks!AI:AI,1,0),0),"Entry in Branch/Satellite BU's",""))</f>
        <v/>
      </c>
      <c r="AL968" t="str">
        <f>IFERROR(IF('Journal Template'!A1380="","",IF('Journal Template'!A1380=IFERROR(VLOOKUP('Journal Template'!A1380,Checks!AI:AI,1,0),0),"Entry in Branch/Satellite BU's","")),"")</f>
        <v/>
      </c>
      <c r="AO968" s="171"/>
      <c r="AP968" s="171"/>
      <c r="AQ968" s="171"/>
      <c r="AR968" s="171"/>
      <c r="CI968" t="str">
        <f>IF(JRF!F981&gt;0,"",IF(JRF!B981="","",IF(LEFT(JRF!B981,1)=IFERROR(VLOOKUP(LEFT(JRF!B981,1),$CF$2:$CF$5,1,0),0),"Product Code Required",IF(JRF!C981="","",IF(JRF!C981=IFERROR(VLOOKUP(JRF!C981,$CH:$CH,1,0),0),"Product Code Required","NA")))))</f>
        <v/>
      </c>
      <c r="CJ968" t="str">
        <f>IF(JRF!AV981&gt;0,"",IF(JRF!Q981="","",IF(LEFT(JRF!Q981,1)=IFERROR(VLOOKUP(LEFT(JRF!Q981,1),$CF$2:$CF$5,1,0),0),"Product Code Required",IF(JRF!V981="","",IF(JRF!V981=IFERROR(VLOOKUP(JRF!V981,$CH:$CH,1,0),0),"Product Code Required","NA")))))</f>
        <v/>
      </c>
      <c r="CK968" t="str">
        <f>IFERROR(IF(LEN('Journal Template'!F979)&gt;0,"",IF('Journal Template'!A979="","",IF(LEFT('Journal Template'!A979,1)=IFERROR(VLOOKUP(LEFT('Journal Template'!A979,1),Checks!$CF$2:$CF$5,1,0),0),"Product Code Required",IF('Journal Template'!D979="","",IF('Journal Template'!D979=IFERROR(VLOOKUP('Journal Template'!D979,Checks!$CH:$CH,1,0),0),"Product Code Required","NA"))))),"")</f>
        <v/>
      </c>
    </row>
    <row r="969" spans="14:89">
      <c r="N969" t="s">
        <v>5305</v>
      </c>
      <c r="O969" t="s">
        <v>5306</v>
      </c>
      <c r="P969" t="s">
        <v>386</v>
      </c>
      <c r="Q969" s="150" t="str">
        <f>IF(JRF!D982="","",IF(IFERROR(VLOOKUP(JRF!D982,Checks!N:P,3,0),0)="A","","Inactive account in Use"))</f>
        <v/>
      </c>
      <c r="R969" t="str">
        <f>IFERROR(IF('Journal Template'!C1381="","",IF(IFERROR(VLOOKUP('Journal Template'!C1381,Checks!N:P,3,0),0)="A","","Inactive account in Use")),"")</f>
        <v/>
      </c>
      <c r="S969" t="s">
        <v>5307</v>
      </c>
      <c r="T969" t="s">
        <v>386</v>
      </c>
      <c r="U969" t="s">
        <v>381</v>
      </c>
      <c r="V969" s="150" t="str">
        <f>IF(JRF!C982="","",IF(IFERROR(VLOOKUP(JRF!C982,Checks!S:U,3,0),0)="A","Entry with System fund Dept",""))</f>
        <v/>
      </c>
      <c r="W969" t="str">
        <f>IFERROR(IF('Journal Template'!D1381="","",IF(IFERROR(VLOOKUP('Journal Template'!D1381,Checks!S:U,3,0),0)="A","Entry with System fund Dept","")),"")</f>
        <v/>
      </c>
      <c r="X969" t="s">
        <v>4368</v>
      </c>
      <c r="Y969" t="s">
        <v>386</v>
      </c>
      <c r="Z969" t="s">
        <v>5308</v>
      </c>
      <c r="AA969" t="s">
        <v>391</v>
      </c>
      <c r="AB969" t="s">
        <v>125</v>
      </c>
      <c r="AC969" s="150" t="str">
        <f>IFERROR(IF(JRF!C982="","",IF(AND(VLOOKUP(JRF!C982,X:AA,4,0)=JRF!B982,VLOOKUP(JRF!C982,X:Y,2,0)="A"),"","Inactive Dept Combo Error")),"Inactive Dept Combo Error")</f>
        <v/>
      </c>
      <c r="AD969" t="str">
        <f>IFERROR(IF('Journal Template'!D1381="","",IF(AND(VLOOKUP('Journal Template'!D1381,X:AA,4,0)='Journal Template'!A1381,VLOOKUP('Journal Template'!D1381,X:Y,2,0)="A"),"","Inactive Dept Combo Error")),"")</f>
        <v/>
      </c>
      <c r="AK969" s="150" t="str">
        <f>IF(JRF!B982="","",IF(JRF!B982=IFERROR(VLOOKUP(JRF!B982,Checks!AI:AI,1,0),0),"Entry in Branch/Satellite BU's",""))</f>
        <v/>
      </c>
      <c r="AL969" t="str">
        <f>IFERROR(IF('Journal Template'!A1381="","",IF('Journal Template'!A1381=IFERROR(VLOOKUP('Journal Template'!A1381,Checks!AI:AI,1,0),0),"Entry in Branch/Satellite BU's","")),"")</f>
        <v/>
      </c>
      <c r="AO969" s="171"/>
      <c r="AP969" s="171"/>
      <c r="AQ969" s="171"/>
      <c r="AR969" s="171"/>
      <c r="CI969" t="str">
        <f>IF(JRF!F982&gt;0,"",IF(JRF!B982="","",IF(LEFT(JRF!B982,1)=IFERROR(VLOOKUP(LEFT(JRF!B982,1),$CF$2:$CF$5,1,0),0),"Product Code Required",IF(JRF!C982="","",IF(JRF!C982=IFERROR(VLOOKUP(JRF!C982,$CH:$CH,1,0),0),"Product Code Required","NA")))))</f>
        <v/>
      </c>
      <c r="CJ969" t="str">
        <f>IF(JRF!AV982&gt;0,"",IF(JRF!Q982="","",IF(LEFT(JRF!Q982,1)=IFERROR(VLOOKUP(LEFT(JRF!Q982,1),$CF$2:$CF$5,1,0),0),"Product Code Required",IF(JRF!V982="","",IF(JRF!V982=IFERROR(VLOOKUP(JRF!V982,$CH:$CH,1,0),0),"Product Code Required","NA")))))</f>
        <v/>
      </c>
      <c r="CK969" t="str">
        <f>IFERROR(IF(LEN('Journal Template'!F980)&gt;0,"",IF('Journal Template'!A980="","",IF(LEFT('Journal Template'!A980,1)=IFERROR(VLOOKUP(LEFT('Journal Template'!A980,1),Checks!$CF$2:$CF$5,1,0),0),"Product Code Required",IF('Journal Template'!D980="","",IF('Journal Template'!D980=IFERROR(VLOOKUP('Journal Template'!D980,Checks!$CH:$CH,1,0),0),"Product Code Required","NA"))))),"")</f>
        <v/>
      </c>
    </row>
    <row r="970" spans="14:89">
      <c r="N970" t="s">
        <v>5309</v>
      </c>
      <c r="O970" t="s">
        <v>5310</v>
      </c>
      <c r="P970" t="s">
        <v>386</v>
      </c>
      <c r="Q970" s="150" t="str">
        <f>IF(JRF!D983="","",IF(IFERROR(VLOOKUP(JRF!D983,Checks!N:P,3,0),0)="A","","Inactive account in Use"))</f>
        <v/>
      </c>
      <c r="R970" t="str">
        <f>IFERROR(IF('Journal Template'!C1382="","",IF(IFERROR(VLOOKUP('Journal Template'!C1382,Checks!N:P,3,0),0)="A","","Inactive account in Use")),"")</f>
        <v/>
      </c>
      <c r="S970" t="s">
        <v>4457</v>
      </c>
      <c r="T970" t="s">
        <v>386</v>
      </c>
      <c r="U970" t="s">
        <v>393</v>
      </c>
      <c r="V970" s="150" t="str">
        <f>IF(JRF!C983="","",IF(IFERROR(VLOOKUP(JRF!C983,Checks!S:U,3,0),0)="A","Entry with System fund Dept",""))</f>
        <v/>
      </c>
      <c r="W970" t="str">
        <f>IFERROR(IF('Journal Template'!D1382="","",IF(IFERROR(VLOOKUP('Journal Template'!D1382,Checks!S:U,3,0),0)="A","Entry with System fund Dept","")),"")</f>
        <v/>
      </c>
      <c r="X970" t="s">
        <v>5311</v>
      </c>
      <c r="Y970" t="s">
        <v>386</v>
      </c>
      <c r="Z970" t="s">
        <v>5312</v>
      </c>
      <c r="AA970" t="s">
        <v>391</v>
      </c>
      <c r="AB970" t="s">
        <v>125</v>
      </c>
      <c r="AC970" s="150" t="str">
        <f>IFERROR(IF(JRF!C983="","",IF(AND(VLOOKUP(JRF!C983,X:AA,4,0)=JRF!B983,VLOOKUP(JRF!C983,X:Y,2,0)="A"),"","Inactive Dept Combo Error")),"Inactive Dept Combo Error")</f>
        <v/>
      </c>
      <c r="AD970" t="str">
        <f>IFERROR(IF('Journal Template'!D1382="","",IF(AND(VLOOKUP('Journal Template'!D1382,X:AA,4,0)='Journal Template'!A1382,VLOOKUP('Journal Template'!D1382,X:Y,2,0)="A"),"","Inactive Dept Combo Error")),"")</f>
        <v/>
      </c>
      <c r="AK970" s="150" t="str">
        <f>IF(JRF!B983="","",IF(JRF!B983=IFERROR(VLOOKUP(JRF!B983,Checks!AI:AI,1,0),0),"Entry in Branch/Satellite BU's",""))</f>
        <v/>
      </c>
      <c r="AL970" t="str">
        <f>IFERROR(IF('Journal Template'!A1382="","",IF('Journal Template'!A1382=IFERROR(VLOOKUP('Journal Template'!A1382,Checks!AI:AI,1,0),0),"Entry in Branch/Satellite BU's","")),"")</f>
        <v/>
      </c>
      <c r="AO970" s="171"/>
      <c r="AP970" s="171"/>
      <c r="AQ970" s="171"/>
      <c r="AR970" s="171"/>
      <c r="CI970" t="str">
        <f>IF(JRF!F983&gt;0,"",IF(JRF!B983="","",IF(LEFT(JRF!B983,1)=IFERROR(VLOOKUP(LEFT(JRF!B983,1),$CF$2:$CF$5,1,0),0),"Product Code Required",IF(JRF!C983="","",IF(JRF!C983=IFERROR(VLOOKUP(JRF!C983,$CH:$CH,1,0),0),"Product Code Required","NA")))))</f>
        <v/>
      </c>
      <c r="CJ970" t="str">
        <f>IF(JRF!AV983&gt;0,"",IF(JRF!Q983="","",IF(LEFT(JRF!Q983,1)=IFERROR(VLOOKUP(LEFT(JRF!Q983,1),$CF$2:$CF$5,1,0),0),"Product Code Required",IF(JRF!V983="","",IF(JRF!V983=IFERROR(VLOOKUP(JRF!V983,$CH:$CH,1,0),0),"Product Code Required","NA")))))</f>
        <v/>
      </c>
      <c r="CK970" t="str">
        <f>IFERROR(IF(LEN('Journal Template'!F981)&gt;0,"",IF('Journal Template'!A981="","",IF(LEFT('Journal Template'!A981,1)=IFERROR(VLOOKUP(LEFT('Journal Template'!A981,1),Checks!$CF$2:$CF$5,1,0),0),"Product Code Required",IF('Journal Template'!D981="","",IF('Journal Template'!D981=IFERROR(VLOOKUP('Journal Template'!D981,Checks!$CH:$CH,1,0),0),"Product Code Required","NA"))))),"")</f>
        <v/>
      </c>
    </row>
    <row r="971" spans="14:89">
      <c r="N971" t="s">
        <v>5313</v>
      </c>
      <c r="O971" t="s">
        <v>5271</v>
      </c>
      <c r="P971" t="s">
        <v>386</v>
      </c>
      <c r="Q971" s="150" t="str">
        <f>IF(JRF!D984="","",IF(IFERROR(VLOOKUP(JRF!D984,Checks!N:P,3,0),0)="A","","Inactive account in Use"))</f>
        <v/>
      </c>
      <c r="R971" t="str">
        <f>IFERROR(IF('Journal Template'!C1383="","",IF(IFERROR(VLOOKUP('Journal Template'!C1383,Checks!N:P,3,0),0)="A","","Inactive account in Use")),"")</f>
        <v/>
      </c>
      <c r="S971" t="s">
        <v>4462</v>
      </c>
      <c r="T971" t="s">
        <v>386</v>
      </c>
      <c r="U971" t="s">
        <v>393</v>
      </c>
      <c r="V971" s="150" t="str">
        <f>IF(JRF!C984="","",IF(IFERROR(VLOOKUP(JRF!C984,Checks!S:U,3,0),0)="A","Entry with System fund Dept",""))</f>
        <v/>
      </c>
      <c r="W971" t="str">
        <f>IFERROR(IF('Journal Template'!D1383="","",IF(IFERROR(VLOOKUP('Journal Template'!D1383,Checks!S:U,3,0),0)="A","Entry with System fund Dept","")),"")</f>
        <v/>
      </c>
      <c r="X971" t="s">
        <v>5314</v>
      </c>
      <c r="Y971" t="s">
        <v>389</v>
      </c>
      <c r="Z971" t="s">
        <v>5315</v>
      </c>
      <c r="AA971" t="s">
        <v>391</v>
      </c>
      <c r="AB971" t="s">
        <v>125</v>
      </c>
      <c r="AC971" s="150" t="str">
        <f>IFERROR(IF(JRF!C984="","",IF(AND(VLOOKUP(JRF!C984,X:AA,4,0)=JRF!B984,VLOOKUP(JRF!C984,X:Y,2,0)="A"),"","Inactive Dept Combo Error")),"Inactive Dept Combo Error")</f>
        <v/>
      </c>
      <c r="AD971" t="str">
        <f>IFERROR(IF('Journal Template'!D1383="","",IF(AND(VLOOKUP('Journal Template'!D1383,X:AA,4,0)='Journal Template'!A1383,VLOOKUP('Journal Template'!D1383,X:Y,2,0)="A"),"","Inactive Dept Combo Error")),"")</f>
        <v/>
      </c>
      <c r="AK971" s="150" t="str">
        <f>IF(JRF!B984="","",IF(JRF!B984=IFERROR(VLOOKUP(JRF!B984,Checks!AI:AI,1,0),0),"Entry in Branch/Satellite BU's",""))</f>
        <v/>
      </c>
      <c r="AL971" t="str">
        <f>IFERROR(IF('Journal Template'!A1383="","",IF('Journal Template'!A1383=IFERROR(VLOOKUP('Journal Template'!A1383,Checks!AI:AI,1,0),0),"Entry in Branch/Satellite BU's","")),"")</f>
        <v/>
      </c>
      <c r="AO971" s="171"/>
      <c r="AP971" s="171"/>
      <c r="AQ971" s="171"/>
      <c r="AR971" s="171"/>
      <c r="CI971" t="str">
        <f>IF(JRF!F984&gt;0,"",IF(JRF!B984="","",IF(LEFT(JRF!B984,1)=IFERROR(VLOOKUP(LEFT(JRF!B984,1),$CF$2:$CF$5,1,0),0),"Product Code Required",IF(JRF!C984="","",IF(JRF!C984=IFERROR(VLOOKUP(JRF!C984,$CH:$CH,1,0),0),"Product Code Required","NA")))))</f>
        <v/>
      </c>
      <c r="CJ971" t="str">
        <f>IF(JRF!AV984&gt;0,"",IF(JRF!Q984="","",IF(LEFT(JRF!Q984,1)=IFERROR(VLOOKUP(LEFT(JRF!Q984,1),$CF$2:$CF$5,1,0),0),"Product Code Required",IF(JRF!V984="","",IF(JRF!V984=IFERROR(VLOOKUP(JRF!V984,$CH:$CH,1,0),0),"Product Code Required","NA")))))</f>
        <v/>
      </c>
      <c r="CK971" t="str">
        <f>IFERROR(IF(LEN('Journal Template'!F982)&gt;0,"",IF('Journal Template'!A982="","",IF(LEFT('Journal Template'!A982,1)=IFERROR(VLOOKUP(LEFT('Journal Template'!A982,1),Checks!$CF$2:$CF$5,1,0),0),"Product Code Required",IF('Journal Template'!D982="","",IF('Journal Template'!D982=IFERROR(VLOOKUP('Journal Template'!D982,Checks!$CH:$CH,1,0),0),"Product Code Required","NA"))))),"")</f>
        <v/>
      </c>
    </row>
    <row r="972" spans="14:89">
      <c r="N972" t="s">
        <v>5316</v>
      </c>
      <c r="O972" t="s">
        <v>5317</v>
      </c>
      <c r="P972" t="s">
        <v>386</v>
      </c>
      <c r="Q972" s="150" t="str">
        <f>IF(JRF!D985="","",IF(IFERROR(VLOOKUP(JRF!D985,Checks!N:P,3,0),0)="A","","Inactive account in Use"))</f>
        <v/>
      </c>
      <c r="R972" t="str">
        <f>IFERROR(IF('Journal Template'!C1384="","",IF(IFERROR(VLOOKUP('Journal Template'!C1384,Checks!N:P,3,0),0)="A","","Inactive account in Use")),"")</f>
        <v/>
      </c>
      <c r="S972" t="s">
        <v>5318</v>
      </c>
      <c r="T972" t="s">
        <v>386</v>
      </c>
      <c r="U972" t="s">
        <v>393</v>
      </c>
      <c r="V972" s="150" t="str">
        <f>IF(JRF!C985="","",IF(IFERROR(VLOOKUP(JRF!C985,Checks!S:U,3,0),0)="A","Entry with System fund Dept",""))</f>
        <v/>
      </c>
      <c r="W972" t="str">
        <f>IFERROR(IF('Journal Template'!D1384="","",IF(IFERROR(VLOOKUP('Journal Template'!D1384,Checks!S:U,3,0),0)="A","Entry with System fund Dept","")),"")</f>
        <v/>
      </c>
      <c r="X972" t="s">
        <v>1717</v>
      </c>
      <c r="Y972" t="s">
        <v>386</v>
      </c>
      <c r="Z972" t="s">
        <v>5319</v>
      </c>
      <c r="AA972" t="s">
        <v>391</v>
      </c>
      <c r="AB972" t="s">
        <v>125</v>
      </c>
      <c r="AC972" s="150" t="str">
        <f>IFERROR(IF(JRF!C985="","",IF(AND(VLOOKUP(JRF!C985,X:AA,4,0)=JRF!B985,VLOOKUP(JRF!C985,X:Y,2,0)="A"),"","Inactive Dept Combo Error")),"Inactive Dept Combo Error")</f>
        <v/>
      </c>
      <c r="AD972" t="str">
        <f>IFERROR(IF('Journal Template'!D1384="","",IF(AND(VLOOKUP('Journal Template'!D1384,X:AA,4,0)='Journal Template'!A1384,VLOOKUP('Journal Template'!D1384,X:Y,2,0)="A"),"","Inactive Dept Combo Error")),"")</f>
        <v/>
      </c>
      <c r="AK972" s="150" t="str">
        <f>IF(JRF!B985="","",IF(JRF!B985=IFERROR(VLOOKUP(JRF!B985,Checks!AI:AI,1,0),0),"Entry in Branch/Satellite BU's",""))</f>
        <v/>
      </c>
      <c r="AL972" t="str">
        <f>IFERROR(IF('Journal Template'!A1384="","",IF('Journal Template'!A1384=IFERROR(VLOOKUP('Journal Template'!A1384,Checks!AI:AI,1,0),0),"Entry in Branch/Satellite BU's","")),"")</f>
        <v/>
      </c>
      <c r="AO972" s="171"/>
      <c r="AP972" s="171"/>
      <c r="AQ972" s="171"/>
      <c r="AR972" s="171"/>
      <c r="CI972" t="str">
        <f>IF(JRF!F985&gt;0,"",IF(JRF!B985="","",IF(LEFT(JRF!B985,1)=IFERROR(VLOOKUP(LEFT(JRF!B985,1),$CF$2:$CF$5,1,0),0),"Product Code Required",IF(JRF!C985="","",IF(JRF!C985=IFERROR(VLOOKUP(JRF!C985,$CH:$CH,1,0),0),"Product Code Required","NA")))))</f>
        <v/>
      </c>
      <c r="CJ972" t="str">
        <f>IF(JRF!AV985&gt;0,"",IF(JRF!Q985="","",IF(LEFT(JRF!Q985,1)=IFERROR(VLOOKUP(LEFT(JRF!Q985,1),$CF$2:$CF$5,1,0),0),"Product Code Required",IF(JRF!V985="","",IF(JRF!V985=IFERROR(VLOOKUP(JRF!V985,$CH:$CH,1,0),0),"Product Code Required","NA")))))</f>
        <v/>
      </c>
      <c r="CK972" t="str">
        <f>IFERROR(IF(LEN('Journal Template'!F983)&gt;0,"",IF('Journal Template'!A983="","",IF(LEFT('Journal Template'!A983,1)=IFERROR(VLOOKUP(LEFT('Journal Template'!A983,1),Checks!$CF$2:$CF$5,1,0),0),"Product Code Required",IF('Journal Template'!D983="","",IF('Journal Template'!D983=IFERROR(VLOOKUP('Journal Template'!D983,Checks!$CH:$CH,1,0),0),"Product Code Required","NA"))))),"")</f>
        <v/>
      </c>
    </row>
    <row r="973" spans="14:89">
      <c r="N973" t="s">
        <v>5320</v>
      </c>
      <c r="O973" t="s">
        <v>5321</v>
      </c>
      <c r="P973" t="s">
        <v>386</v>
      </c>
      <c r="Q973" s="150" t="str">
        <f>IF(JRF!D986="","",IF(IFERROR(VLOOKUP(JRF!D986,Checks!N:P,3,0),0)="A","","Inactive account in Use"))</f>
        <v/>
      </c>
      <c r="R973" t="str">
        <f>IFERROR(IF('Journal Template'!C1385="","",IF(IFERROR(VLOOKUP('Journal Template'!C1385,Checks!N:P,3,0),0)="A","","Inactive account in Use")),"")</f>
        <v/>
      </c>
      <c r="S973" t="s">
        <v>5322</v>
      </c>
      <c r="T973" t="s">
        <v>386</v>
      </c>
      <c r="U973" t="s">
        <v>393</v>
      </c>
      <c r="V973" s="150" t="str">
        <f>IF(JRF!C986="","",IF(IFERROR(VLOOKUP(JRF!C986,Checks!S:U,3,0),0)="A","Entry with System fund Dept",""))</f>
        <v/>
      </c>
      <c r="W973" t="str">
        <f>IFERROR(IF('Journal Template'!D1385="","",IF(IFERROR(VLOOKUP('Journal Template'!D1385,Checks!S:U,3,0),0)="A","Entry with System fund Dept","")),"")</f>
        <v/>
      </c>
      <c r="X973" t="s">
        <v>1721</v>
      </c>
      <c r="Y973" t="s">
        <v>386</v>
      </c>
      <c r="Z973" t="s">
        <v>5323</v>
      </c>
      <c r="AA973" t="s">
        <v>391</v>
      </c>
      <c r="AB973" t="s">
        <v>125</v>
      </c>
      <c r="AC973" s="150" t="str">
        <f>IFERROR(IF(JRF!C986="","",IF(AND(VLOOKUP(JRF!C986,X:AA,4,0)=JRF!B986,VLOOKUP(JRF!C986,X:Y,2,0)="A"),"","Inactive Dept Combo Error")),"Inactive Dept Combo Error")</f>
        <v/>
      </c>
      <c r="AD973" t="str">
        <f>IFERROR(IF('Journal Template'!D1385="","",IF(AND(VLOOKUP('Journal Template'!D1385,X:AA,4,0)='Journal Template'!A1385,VLOOKUP('Journal Template'!D1385,X:Y,2,0)="A"),"","Inactive Dept Combo Error")),"")</f>
        <v/>
      </c>
      <c r="AK973" s="150" t="str">
        <f>IF(JRF!B986="","",IF(JRF!B986=IFERROR(VLOOKUP(JRF!B986,Checks!AI:AI,1,0),0),"Entry in Branch/Satellite BU's",""))</f>
        <v/>
      </c>
      <c r="AL973" t="str">
        <f>IFERROR(IF('Journal Template'!A1385="","",IF('Journal Template'!A1385=IFERROR(VLOOKUP('Journal Template'!A1385,Checks!AI:AI,1,0),0),"Entry in Branch/Satellite BU's","")),"")</f>
        <v/>
      </c>
      <c r="AO973" s="171"/>
      <c r="AP973" s="171"/>
      <c r="AQ973" s="171"/>
      <c r="AR973" s="171"/>
      <c r="CI973" t="str">
        <f>IF(JRF!F986&gt;0,"",IF(JRF!B986="","",IF(LEFT(JRF!B986,1)=IFERROR(VLOOKUP(LEFT(JRF!B986,1),$CF$2:$CF$5,1,0),0),"Product Code Required",IF(JRF!C986="","",IF(JRF!C986=IFERROR(VLOOKUP(JRF!C986,$CH:$CH,1,0),0),"Product Code Required","NA")))))</f>
        <v/>
      </c>
      <c r="CJ973" t="str">
        <f>IF(JRF!AV986&gt;0,"",IF(JRF!Q986="","",IF(LEFT(JRF!Q986,1)=IFERROR(VLOOKUP(LEFT(JRF!Q986,1),$CF$2:$CF$5,1,0),0),"Product Code Required",IF(JRF!V986="","",IF(JRF!V986=IFERROR(VLOOKUP(JRF!V986,$CH:$CH,1,0),0),"Product Code Required","NA")))))</f>
        <v/>
      </c>
      <c r="CK973" t="str">
        <f>IFERROR(IF(LEN('Journal Template'!F984)&gt;0,"",IF('Journal Template'!A984="","",IF(LEFT('Journal Template'!A984,1)=IFERROR(VLOOKUP(LEFT('Journal Template'!A984,1),Checks!$CF$2:$CF$5,1,0),0),"Product Code Required",IF('Journal Template'!D984="","",IF('Journal Template'!D984=IFERROR(VLOOKUP('Journal Template'!D984,Checks!$CH:$CH,1,0),0),"Product Code Required","NA"))))),"")</f>
        <v/>
      </c>
    </row>
    <row r="974" spans="14:89">
      <c r="N974" t="s">
        <v>5324</v>
      </c>
      <c r="O974" t="s">
        <v>5325</v>
      </c>
      <c r="P974" t="s">
        <v>386</v>
      </c>
      <c r="Q974" s="150" t="str">
        <f>IF(JRF!D987="","",IF(IFERROR(VLOOKUP(JRF!D987,Checks!N:P,3,0),0)="A","","Inactive account in Use"))</f>
        <v/>
      </c>
      <c r="R974" t="str">
        <f>IFERROR(IF('Journal Template'!C1386="","",IF(IFERROR(VLOOKUP('Journal Template'!C1386,Checks!N:P,3,0),0)="A","","Inactive account in Use")),"")</f>
        <v/>
      </c>
      <c r="S974" t="s">
        <v>5326</v>
      </c>
      <c r="T974" t="s">
        <v>386</v>
      </c>
      <c r="U974" t="s">
        <v>393</v>
      </c>
      <c r="V974" s="150" t="str">
        <f>IF(JRF!C987="","",IF(IFERROR(VLOOKUP(JRF!C987,Checks!S:U,3,0),0)="A","Entry with System fund Dept",""))</f>
        <v/>
      </c>
      <c r="W974" t="str">
        <f>IFERROR(IF('Journal Template'!D1386="","",IF(IFERROR(VLOOKUP('Journal Template'!D1386,Checks!S:U,3,0),0)="A","Entry with System fund Dept","")),"")</f>
        <v/>
      </c>
      <c r="X974" t="s">
        <v>5327</v>
      </c>
      <c r="Y974" t="s">
        <v>389</v>
      </c>
      <c r="Z974" t="s">
        <v>5328</v>
      </c>
      <c r="AA974" t="s">
        <v>1493</v>
      </c>
      <c r="AB974" t="s">
        <v>125</v>
      </c>
      <c r="AC974" s="150" t="str">
        <f>IFERROR(IF(JRF!C987="","",IF(AND(VLOOKUP(JRF!C987,X:AA,4,0)=JRF!B987,VLOOKUP(JRF!C987,X:Y,2,0)="A"),"","Inactive Dept Combo Error")),"Inactive Dept Combo Error")</f>
        <v/>
      </c>
      <c r="AD974" t="str">
        <f>IFERROR(IF('Journal Template'!D1386="","",IF(AND(VLOOKUP('Journal Template'!D1386,X:AA,4,0)='Journal Template'!A1386,VLOOKUP('Journal Template'!D1386,X:Y,2,0)="A"),"","Inactive Dept Combo Error")),"")</f>
        <v/>
      </c>
      <c r="AK974" s="150" t="str">
        <f>IF(JRF!B987="","",IF(JRF!B987=IFERROR(VLOOKUP(JRF!B987,Checks!AI:AI,1,0),0),"Entry in Branch/Satellite BU's",""))</f>
        <v/>
      </c>
      <c r="AL974" t="str">
        <f>IFERROR(IF('Journal Template'!A1386="","",IF('Journal Template'!A1386=IFERROR(VLOOKUP('Journal Template'!A1386,Checks!AI:AI,1,0),0),"Entry in Branch/Satellite BU's","")),"")</f>
        <v/>
      </c>
      <c r="AO974" s="171"/>
      <c r="AP974" s="171"/>
      <c r="AQ974" s="171"/>
      <c r="AR974" s="171"/>
      <c r="CI974" t="str">
        <f>IF(JRF!F987&gt;0,"",IF(JRF!B987="","",IF(LEFT(JRF!B987,1)=IFERROR(VLOOKUP(LEFT(JRF!B987,1),$CF$2:$CF$5,1,0),0),"Product Code Required",IF(JRF!C987="","",IF(JRF!C987=IFERROR(VLOOKUP(JRF!C987,$CH:$CH,1,0),0),"Product Code Required","NA")))))</f>
        <v/>
      </c>
      <c r="CJ974" t="str">
        <f>IF(JRF!AV987&gt;0,"",IF(JRF!Q987="","",IF(LEFT(JRF!Q987,1)=IFERROR(VLOOKUP(LEFT(JRF!Q987,1),$CF$2:$CF$5,1,0),0),"Product Code Required",IF(JRF!V987="","",IF(JRF!V987=IFERROR(VLOOKUP(JRF!V987,$CH:$CH,1,0),0),"Product Code Required","NA")))))</f>
        <v/>
      </c>
      <c r="CK974" t="str">
        <f>IFERROR(IF(LEN('Journal Template'!F985)&gt;0,"",IF('Journal Template'!A985="","",IF(LEFT('Journal Template'!A985,1)=IFERROR(VLOOKUP(LEFT('Journal Template'!A985,1),Checks!$CF$2:$CF$5,1,0),0),"Product Code Required",IF('Journal Template'!D985="","",IF('Journal Template'!D985=IFERROR(VLOOKUP('Journal Template'!D985,Checks!$CH:$CH,1,0),0),"Product Code Required","NA"))))),"")</f>
        <v/>
      </c>
    </row>
    <row r="975" spans="14:89">
      <c r="N975" t="s">
        <v>5329</v>
      </c>
      <c r="O975" t="s">
        <v>5330</v>
      </c>
      <c r="P975" t="s">
        <v>386</v>
      </c>
      <c r="Q975" s="150" t="str">
        <f>IF(JRF!D988="","",IF(IFERROR(VLOOKUP(JRF!D988,Checks!N:P,3,0),0)="A","","Inactive account in Use"))</f>
        <v/>
      </c>
      <c r="R975" t="str">
        <f>IFERROR(IF('Journal Template'!C1387="","",IF(IFERROR(VLOOKUP('Journal Template'!C1387,Checks!N:P,3,0),0)="A","","Inactive account in Use")),"")</f>
        <v/>
      </c>
      <c r="S975" t="s">
        <v>5331</v>
      </c>
      <c r="T975" t="s">
        <v>386</v>
      </c>
      <c r="U975" t="s">
        <v>393</v>
      </c>
      <c r="V975" s="150" t="str">
        <f>IF(JRF!C988="","",IF(IFERROR(VLOOKUP(JRF!C988,Checks!S:U,3,0),0)="A","Entry with System fund Dept",""))</f>
        <v/>
      </c>
      <c r="W975" t="str">
        <f>IFERROR(IF('Journal Template'!D1387="","",IF(IFERROR(VLOOKUP('Journal Template'!D1387,Checks!S:U,3,0),0)="A","Entry with System fund Dept","")),"")</f>
        <v/>
      </c>
      <c r="X975" t="s">
        <v>5332</v>
      </c>
      <c r="Y975" t="s">
        <v>389</v>
      </c>
      <c r="Z975" t="s">
        <v>5333</v>
      </c>
      <c r="AA975" t="s">
        <v>391</v>
      </c>
      <c r="AB975" t="s">
        <v>125</v>
      </c>
      <c r="AC975" s="150" t="str">
        <f>IFERROR(IF(JRF!C988="","",IF(AND(VLOOKUP(JRF!C988,X:AA,4,0)=JRF!B988,VLOOKUP(JRF!C988,X:Y,2,0)="A"),"","Inactive Dept Combo Error")),"Inactive Dept Combo Error")</f>
        <v/>
      </c>
      <c r="AD975" t="str">
        <f>IFERROR(IF('Journal Template'!D1387="","",IF(AND(VLOOKUP('Journal Template'!D1387,X:AA,4,0)='Journal Template'!A1387,VLOOKUP('Journal Template'!D1387,X:Y,2,0)="A"),"","Inactive Dept Combo Error")),"")</f>
        <v/>
      </c>
      <c r="AK975" s="150" t="str">
        <f>IF(JRF!B988="","",IF(JRF!B988=IFERROR(VLOOKUP(JRF!B988,Checks!AI:AI,1,0),0),"Entry in Branch/Satellite BU's",""))</f>
        <v/>
      </c>
      <c r="AL975" t="str">
        <f>IFERROR(IF('Journal Template'!A1387="","",IF('Journal Template'!A1387=IFERROR(VLOOKUP('Journal Template'!A1387,Checks!AI:AI,1,0),0),"Entry in Branch/Satellite BU's","")),"")</f>
        <v/>
      </c>
      <c r="AO975" s="171"/>
      <c r="AP975" s="171"/>
      <c r="AQ975" s="171"/>
      <c r="AR975" s="171"/>
      <c r="CI975" t="str">
        <f>IF(JRF!F988&gt;0,"",IF(JRF!B988="","",IF(LEFT(JRF!B988,1)=IFERROR(VLOOKUP(LEFT(JRF!B988,1),$CF$2:$CF$5,1,0),0),"Product Code Required",IF(JRF!C988="","",IF(JRF!C988=IFERROR(VLOOKUP(JRF!C988,$CH:$CH,1,0),0),"Product Code Required","NA")))))</f>
        <v/>
      </c>
      <c r="CJ975" t="str">
        <f>IF(JRF!AV988&gt;0,"",IF(JRF!Q988="","",IF(LEFT(JRF!Q988,1)=IFERROR(VLOOKUP(LEFT(JRF!Q988,1),$CF$2:$CF$5,1,0),0),"Product Code Required",IF(JRF!V988="","",IF(JRF!V988=IFERROR(VLOOKUP(JRF!V988,$CH:$CH,1,0),0),"Product Code Required","NA")))))</f>
        <v/>
      </c>
      <c r="CK975" t="str">
        <f>IFERROR(IF(LEN('Journal Template'!F986)&gt;0,"",IF('Journal Template'!A986="","",IF(LEFT('Journal Template'!A986,1)=IFERROR(VLOOKUP(LEFT('Journal Template'!A986,1),Checks!$CF$2:$CF$5,1,0),0),"Product Code Required",IF('Journal Template'!D986="","",IF('Journal Template'!D986=IFERROR(VLOOKUP('Journal Template'!D986,Checks!$CH:$CH,1,0),0),"Product Code Required","NA"))))),"")</f>
        <v/>
      </c>
    </row>
    <row r="976" spans="14:89">
      <c r="N976" t="s">
        <v>5334</v>
      </c>
      <c r="O976" t="s">
        <v>5335</v>
      </c>
      <c r="P976" t="s">
        <v>386</v>
      </c>
      <c r="Q976" s="150" t="str">
        <f>IF(JRF!D989="","",IF(IFERROR(VLOOKUP(JRF!D989,Checks!N:P,3,0),0)="A","","Inactive account in Use"))</f>
        <v/>
      </c>
      <c r="R976" t="str">
        <f>IFERROR(IF('Journal Template'!C1388="","",IF(IFERROR(VLOOKUP('Journal Template'!C1388,Checks!N:P,3,0),0)="A","","Inactive account in Use")),"")</f>
        <v/>
      </c>
      <c r="S976" t="s">
        <v>5336</v>
      </c>
      <c r="T976" t="s">
        <v>386</v>
      </c>
      <c r="U976" t="s">
        <v>393</v>
      </c>
      <c r="V976" s="150" t="str">
        <f>IF(JRF!C989="","",IF(IFERROR(VLOOKUP(JRF!C989,Checks!S:U,3,0),0)="A","Entry with System fund Dept",""))</f>
        <v/>
      </c>
      <c r="W976" t="str">
        <f>IFERROR(IF('Journal Template'!D1388="","",IF(IFERROR(VLOOKUP('Journal Template'!D1388,Checks!S:U,3,0),0)="A","Entry with System fund Dept","")),"")</f>
        <v/>
      </c>
      <c r="X976" t="s">
        <v>5337</v>
      </c>
      <c r="Y976" t="s">
        <v>386</v>
      </c>
      <c r="Z976" t="s">
        <v>5338</v>
      </c>
      <c r="AA976" t="s">
        <v>391</v>
      </c>
      <c r="AB976" t="s">
        <v>125</v>
      </c>
      <c r="AC976" s="150" t="str">
        <f>IFERROR(IF(JRF!C989="","",IF(AND(VLOOKUP(JRF!C989,X:AA,4,0)=JRF!B989,VLOOKUP(JRF!C989,X:Y,2,0)="A"),"","Inactive Dept Combo Error")),"Inactive Dept Combo Error")</f>
        <v/>
      </c>
      <c r="AD976" t="str">
        <f>IFERROR(IF('Journal Template'!D1388="","",IF(AND(VLOOKUP('Journal Template'!D1388,X:AA,4,0)='Journal Template'!A1388,VLOOKUP('Journal Template'!D1388,X:Y,2,0)="A"),"","Inactive Dept Combo Error")),"")</f>
        <v/>
      </c>
      <c r="AK976" s="150" t="str">
        <f>IF(JRF!B989="","",IF(JRF!B989=IFERROR(VLOOKUP(JRF!B989,Checks!AI:AI,1,0),0),"Entry in Branch/Satellite BU's",""))</f>
        <v/>
      </c>
      <c r="AL976" t="str">
        <f>IFERROR(IF('Journal Template'!A1388="","",IF('Journal Template'!A1388=IFERROR(VLOOKUP('Journal Template'!A1388,Checks!AI:AI,1,0),0),"Entry in Branch/Satellite BU's","")),"")</f>
        <v/>
      </c>
      <c r="AO976" s="171"/>
      <c r="AP976" s="171"/>
      <c r="AQ976" s="171"/>
      <c r="AR976" s="171"/>
      <c r="CI976" t="str">
        <f>IF(JRF!F989&gt;0,"",IF(JRF!B989="","",IF(LEFT(JRF!B989,1)=IFERROR(VLOOKUP(LEFT(JRF!B989,1),$CF$2:$CF$5,1,0),0),"Product Code Required",IF(JRF!C989="","",IF(JRF!C989=IFERROR(VLOOKUP(JRF!C989,$CH:$CH,1,0),0),"Product Code Required","NA")))))</f>
        <v/>
      </c>
      <c r="CJ976" t="str">
        <f>IF(JRF!AV989&gt;0,"",IF(JRF!Q989="","",IF(LEFT(JRF!Q989,1)=IFERROR(VLOOKUP(LEFT(JRF!Q989,1),$CF$2:$CF$5,1,0),0),"Product Code Required",IF(JRF!V989="","",IF(JRF!V989=IFERROR(VLOOKUP(JRF!V989,$CH:$CH,1,0),0),"Product Code Required","NA")))))</f>
        <v/>
      </c>
      <c r="CK976" t="str">
        <f>IFERROR(IF(LEN('Journal Template'!F987)&gt;0,"",IF('Journal Template'!A987="","",IF(LEFT('Journal Template'!A987,1)=IFERROR(VLOOKUP(LEFT('Journal Template'!A987,1),Checks!$CF$2:$CF$5,1,0),0),"Product Code Required",IF('Journal Template'!D987="","",IF('Journal Template'!D987=IFERROR(VLOOKUP('Journal Template'!D987,Checks!$CH:$CH,1,0),0),"Product Code Required","NA"))))),"")</f>
        <v/>
      </c>
    </row>
    <row r="977" spans="14:89">
      <c r="N977" t="s">
        <v>5339</v>
      </c>
      <c r="O977" t="s">
        <v>5340</v>
      </c>
      <c r="P977" t="s">
        <v>386</v>
      </c>
      <c r="Q977" s="150" t="str">
        <f>IF(JRF!D990="","",IF(IFERROR(VLOOKUP(JRF!D990,Checks!N:P,3,0),0)="A","","Inactive account in Use"))</f>
        <v/>
      </c>
      <c r="R977" t="str">
        <f>IFERROR(IF('Journal Template'!C1389="","",IF(IFERROR(VLOOKUP('Journal Template'!C1389,Checks!N:P,3,0),0)="A","","Inactive account in Use")),"")</f>
        <v/>
      </c>
      <c r="S977" t="s">
        <v>5341</v>
      </c>
      <c r="T977" t="s">
        <v>386</v>
      </c>
      <c r="U977" t="s">
        <v>381</v>
      </c>
      <c r="V977" s="150" t="str">
        <f>IF(JRF!C990="","",IF(IFERROR(VLOOKUP(JRF!C990,Checks!S:U,3,0),0)="A","Entry with System fund Dept",""))</f>
        <v/>
      </c>
      <c r="W977" t="str">
        <f>IFERROR(IF('Journal Template'!D1389="","",IF(IFERROR(VLOOKUP('Journal Template'!D1389,Checks!S:U,3,0),0)="A","Entry with System fund Dept","")),"")</f>
        <v/>
      </c>
      <c r="X977" t="s">
        <v>5342</v>
      </c>
      <c r="Y977" t="s">
        <v>389</v>
      </c>
      <c r="Z977" t="s">
        <v>5328</v>
      </c>
      <c r="AA977" t="s">
        <v>391</v>
      </c>
      <c r="AB977" t="s">
        <v>125</v>
      </c>
      <c r="AC977" s="150" t="str">
        <f>IFERROR(IF(JRF!C990="","",IF(AND(VLOOKUP(JRF!C990,X:AA,4,0)=JRF!B990,VLOOKUP(JRF!C990,X:Y,2,0)="A"),"","Inactive Dept Combo Error")),"Inactive Dept Combo Error")</f>
        <v/>
      </c>
      <c r="AD977" t="str">
        <f>IFERROR(IF('Journal Template'!D1389="","",IF(AND(VLOOKUP('Journal Template'!D1389,X:AA,4,0)='Journal Template'!A1389,VLOOKUP('Journal Template'!D1389,X:Y,2,0)="A"),"","Inactive Dept Combo Error")),"")</f>
        <v/>
      </c>
      <c r="AK977" s="150" t="str">
        <f>IF(JRF!B990="","",IF(JRF!B990=IFERROR(VLOOKUP(JRF!B990,Checks!AI:AI,1,0),0),"Entry in Branch/Satellite BU's",""))</f>
        <v/>
      </c>
      <c r="AL977" t="str">
        <f>IFERROR(IF('Journal Template'!A1389="","",IF('Journal Template'!A1389=IFERROR(VLOOKUP('Journal Template'!A1389,Checks!AI:AI,1,0),0),"Entry in Branch/Satellite BU's","")),"")</f>
        <v/>
      </c>
      <c r="AO977" s="171"/>
      <c r="AP977" s="171"/>
      <c r="AQ977" s="171"/>
      <c r="AR977" s="171"/>
      <c r="CI977" t="str">
        <f>IF(JRF!F990&gt;0,"",IF(JRF!B990="","",IF(LEFT(JRF!B990,1)=IFERROR(VLOOKUP(LEFT(JRF!B990,1),$CF$2:$CF$5,1,0),0),"Product Code Required",IF(JRF!C990="","",IF(JRF!C990=IFERROR(VLOOKUP(JRF!C990,$CH:$CH,1,0),0),"Product Code Required","NA")))))</f>
        <v/>
      </c>
      <c r="CJ977" t="str">
        <f>IF(JRF!AV990&gt;0,"",IF(JRF!Q990="","",IF(LEFT(JRF!Q990,1)=IFERROR(VLOOKUP(LEFT(JRF!Q990,1),$CF$2:$CF$5,1,0),0),"Product Code Required",IF(JRF!V990="","",IF(JRF!V990=IFERROR(VLOOKUP(JRF!V990,$CH:$CH,1,0),0),"Product Code Required","NA")))))</f>
        <v/>
      </c>
      <c r="CK977" t="str">
        <f>IFERROR(IF(LEN('Journal Template'!F988)&gt;0,"",IF('Journal Template'!A988="","",IF(LEFT('Journal Template'!A988,1)=IFERROR(VLOOKUP(LEFT('Journal Template'!A988,1),Checks!$CF$2:$CF$5,1,0),0),"Product Code Required",IF('Journal Template'!D988="","",IF('Journal Template'!D988=IFERROR(VLOOKUP('Journal Template'!D988,Checks!$CH:$CH,1,0),0),"Product Code Required","NA"))))),"")</f>
        <v/>
      </c>
    </row>
    <row r="978" spans="14:89">
      <c r="N978" t="s">
        <v>5343</v>
      </c>
      <c r="O978" t="s">
        <v>5344</v>
      </c>
      <c r="P978" t="s">
        <v>386</v>
      </c>
      <c r="Q978" s="150" t="str">
        <f>IF(JRF!D991="","",IF(IFERROR(VLOOKUP(JRF!D991,Checks!N:P,3,0),0)="A","","Inactive account in Use"))</f>
        <v/>
      </c>
      <c r="R978" t="str">
        <f>IFERROR(IF('Journal Template'!C1390="","",IF(IFERROR(VLOOKUP('Journal Template'!C1390,Checks!N:P,3,0),0)="A","","Inactive account in Use")),"")</f>
        <v/>
      </c>
      <c r="S978" t="s">
        <v>5345</v>
      </c>
      <c r="T978" t="s">
        <v>386</v>
      </c>
      <c r="U978" t="s">
        <v>381</v>
      </c>
      <c r="V978" s="150" t="str">
        <f>IF(JRF!C991="","",IF(IFERROR(VLOOKUP(JRF!C991,Checks!S:U,3,0),0)="A","Entry with System fund Dept",""))</f>
        <v/>
      </c>
      <c r="W978" t="str">
        <f>IFERROR(IF('Journal Template'!D1390="","",IF(IFERROR(VLOOKUP('Journal Template'!D1390,Checks!S:U,3,0),0)="A","Entry with System fund Dept","")),"")</f>
        <v/>
      </c>
      <c r="X978" t="s">
        <v>5346</v>
      </c>
      <c r="Y978" t="s">
        <v>386</v>
      </c>
      <c r="Z978" t="s">
        <v>5347</v>
      </c>
      <c r="AA978" t="s">
        <v>3581</v>
      </c>
      <c r="AB978" t="s">
        <v>125</v>
      </c>
      <c r="AC978" s="150" t="str">
        <f>IFERROR(IF(JRF!C991="","",IF(AND(VLOOKUP(JRF!C991,X:AA,4,0)=JRF!B991,VLOOKUP(JRF!C991,X:Y,2,0)="A"),"","Inactive Dept Combo Error")),"Inactive Dept Combo Error")</f>
        <v/>
      </c>
      <c r="AD978" t="str">
        <f>IFERROR(IF('Journal Template'!D1390="","",IF(AND(VLOOKUP('Journal Template'!D1390,X:AA,4,0)='Journal Template'!A1390,VLOOKUP('Journal Template'!D1390,X:Y,2,0)="A"),"","Inactive Dept Combo Error")),"")</f>
        <v/>
      </c>
      <c r="AK978" s="150" t="str">
        <f>IF(JRF!B991="","",IF(JRF!B991=IFERROR(VLOOKUP(JRF!B991,Checks!AI:AI,1,0),0),"Entry in Branch/Satellite BU's",""))</f>
        <v/>
      </c>
      <c r="AL978" t="str">
        <f>IFERROR(IF('Journal Template'!A1390="","",IF('Journal Template'!A1390=IFERROR(VLOOKUP('Journal Template'!A1390,Checks!AI:AI,1,0),0),"Entry in Branch/Satellite BU's","")),"")</f>
        <v/>
      </c>
      <c r="AO978" s="171"/>
      <c r="AP978" s="171"/>
      <c r="AQ978" s="171"/>
      <c r="AR978" s="171"/>
      <c r="CI978" t="str">
        <f>IF(JRF!F991&gt;0,"",IF(JRF!B991="","",IF(LEFT(JRF!B991,1)=IFERROR(VLOOKUP(LEFT(JRF!B991,1),$CF$2:$CF$5,1,0),0),"Product Code Required",IF(JRF!C991="","",IF(JRF!C991=IFERROR(VLOOKUP(JRF!C991,$CH:$CH,1,0),0),"Product Code Required","NA")))))</f>
        <v/>
      </c>
      <c r="CJ978" t="str">
        <f>IF(JRF!AV991&gt;0,"",IF(JRF!Q991="","",IF(LEFT(JRF!Q991,1)=IFERROR(VLOOKUP(LEFT(JRF!Q991,1),$CF$2:$CF$5,1,0),0),"Product Code Required",IF(JRF!V991="","",IF(JRF!V991=IFERROR(VLOOKUP(JRF!V991,$CH:$CH,1,0),0),"Product Code Required","NA")))))</f>
        <v/>
      </c>
      <c r="CK978" t="str">
        <f>IFERROR(IF(LEN('Journal Template'!F989)&gt;0,"",IF('Journal Template'!A989="","",IF(LEFT('Journal Template'!A989,1)=IFERROR(VLOOKUP(LEFT('Journal Template'!A989,1),Checks!$CF$2:$CF$5,1,0),0),"Product Code Required",IF('Journal Template'!D989="","",IF('Journal Template'!D989=IFERROR(VLOOKUP('Journal Template'!D989,Checks!$CH:$CH,1,0),0),"Product Code Required","NA"))))),"")</f>
        <v/>
      </c>
    </row>
    <row r="979" spans="14:89">
      <c r="N979" t="s">
        <v>5348</v>
      </c>
      <c r="O979" t="s">
        <v>5349</v>
      </c>
      <c r="P979" t="s">
        <v>386</v>
      </c>
      <c r="Q979" s="150" t="str">
        <f>IF(JRF!D992="","",IF(IFERROR(VLOOKUP(JRF!D992,Checks!N:P,3,0),0)="A","","Inactive account in Use"))</f>
        <v/>
      </c>
      <c r="R979" t="str">
        <f>IFERROR(IF('Journal Template'!C1391="","",IF(IFERROR(VLOOKUP('Journal Template'!C1391,Checks!N:P,3,0),0)="A","","Inactive account in Use")),"")</f>
        <v/>
      </c>
      <c r="S979" t="s">
        <v>5350</v>
      </c>
      <c r="T979" t="s">
        <v>386</v>
      </c>
      <c r="U979" t="s">
        <v>381</v>
      </c>
      <c r="V979" s="150" t="str">
        <f>IF(JRF!C992="","",IF(IFERROR(VLOOKUP(JRF!C992,Checks!S:U,3,0),0)="A","Entry with System fund Dept",""))</f>
        <v/>
      </c>
      <c r="W979" t="str">
        <f>IFERROR(IF('Journal Template'!D1391="","",IF(IFERROR(VLOOKUP('Journal Template'!D1391,Checks!S:U,3,0),0)="A","Entry with System fund Dept","")),"")</f>
        <v/>
      </c>
      <c r="X979" t="s">
        <v>5351</v>
      </c>
      <c r="Y979" t="s">
        <v>386</v>
      </c>
      <c r="Z979" t="s">
        <v>5352</v>
      </c>
      <c r="AA979" t="s">
        <v>5353</v>
      </c>
      <c r="AB979" t="s">
        <v>5354</v>
      </c>
      <c r="AC979" s="150" t="str">
        <f>IFERROR(IF(JRF!C992="","",IF(AND(VLOOKUP(JRF!C992,X:AA,4,0)=JRF!B992,VLOOKUP(JRF!C992,X:Y,2,0)="A"),"","Inactive Dept Combo Error")),"Inactive Dept Combo Error")</f>
        <v/>
      </c>
      <c r="AD979" t="str">
        <f>IFERROR(IF('Journal Template'!D1391="","",IF(AND(VLOOKUP('Journal Template'!D1391,X:AA,4,0)='Journal Template'!A1391,VLOOKUP('Journal Template'!D1391,X:Y,2,0)="A"),"","Inactive Dept Combo Error")),"")</f>
        <v/>
      </c>
      <c r="AK979" s="150" t="str">
        <f>IF(JRF!B992="","",IF(JRF!B992=IFERROR(VLOOKUP(JRF!B992,Checks!AI:AI,1,0),0),"Entry in Branch/Satellite BU's",""))</f>
        <v/>
      </c>
      <c r="AL979" t="str">
        <f>IFERROR(IF('Journal Template'!A1391="","",IF('Journal Template'!A1391=IFERROR(VLOOKUP('Journal Template'!A1391,Checks!AI:AI,1,0),0),"Entry in Branch/Satellite BU's","")),"")</f>
        <v/>
      </c>
      <c r="AO979" s="171"/>
      <c r="AP979" s="171"/>
      <c r="AQ979" s="171"/>
      <c r="AR979" s="171"/>
      <c r="CI979" t="str">
        <f>IF(JRF!F992&gt;0,"",IF(JRF!B992="","",IF(LEFT(JRF!B992,1)=IFERROR(VLOOKUP(LEFT(JRF!B992,1),$CF$2:$CF$5,1,0),0),"Product Code Required",IF(JRF!C992="","",IF(JRF!C992=IFERROR(VLOOKUP(JRF!C992,$CH:$CH,1,0),0),"Product Code Required","NA")))))</f>
        <v/>
      </c>
      <c r="CJ979" t="str">
        <f>IF(JRF!AV992&gt;0,"",IF(JRF!Q992="","",IF(LEFT(JRF!Q992,1)=IFERROR(VLOOKUP(LEFT(JRF!Q992,1),$CF$2:$CF$5,1,0),0),"Product Code Required",IF(JRF!V992="","",IF(JRF!V992=IFERROR(VLOOKUP(JRF!V992,$CH:$CH,1,0),0),"Product Code Required","NA")))))</f>
        <v/>
      </c>
      <c r="CK979" t="str">
        <f>IFERROR(IF(LEN('Journal Template'!F990)&gt;0,"",IF('Journal Template'!A990="","",IF(LEFT('Journal Template'!A990,1)=IFERROR(VLOOKUP(LEFT('Journal Template'!A990,1),Checks!$CF$2:$CF$5,1,0),0),"Product Code Required",IF('Journal Template'!D990="","",IF('Journal Template'!D990=IFERROR(VLOOKUP('Journal Template'!D990,Checks!$CH:$CH,1,0),0),"Product Code Required","NA"))))),"")</f>
        <v/>
      </c>
    </row>
    <row r="980" spans="14:89">
      <c r="N980" t="s">
        <v>5355</v>
      </c>
      <c r="O980" t="s">
        <v>5356</v>
      </c>
      <c r="P980" t="s">
        <v>386</v>
      </c>
      <c r="Q980" s="150" t="str">
        <f>IF(JRF!D993="","",IF(IFERROR(VLOOKUP(JRF!D993,Checks!N:P,3,0),0)="A","","Inactive account in Use"))</f>
        <v/>
      </c>
      <c r="R980" t="str">
        <f>IFERROR(IF('Journal Template'!C1392="","",IF(IFERROR(VLOOKUP('Journal Template'!C1392,Checks!N:P,3,0),0)="A","","Inactive account in Use")),"")</f>
        <v/>
      </c>
      <c r="S980" t="s">
        <v>5357</v>
      </c>
      <c r="T980" t="s">
        <v>386</v>
      </c>
      <c r="U980" t="s">
        <v>381</v>
      </c>
      <c r="V980" s="150" t="str">
        <f>IF(JRF!C993="","",IF(IFERROR(VLOOKUP(JRF!C993,Checks!S:U,3,0),0)="A","Entry with System fund Dept",""))</f>
        <v/>
      </c>
      <c r="W980" t="str">
        <f>IFERROR(IF('Journal Template'!D1392="","",IF(IFERROR(VLOOKUP('Journal Template'!D1392,Checks!S:U,3,0),0)="A","Entry with System fund Dept","")),"")</f>
        <v/>
      </c>
      <c r="X980" t="s">
        <v>5358</v>
      </c>
      <c r="Y980" t="s">
        <v>386</v>
      </c>
      <c r="Z980" t="s">
        <v>5359</v>
      </c>
      <c r="AA980" t="s">
        <v>5360</v>
      </c>
      <c r="AB980" t="s">
        <v>5361</v>
      </c>
      <c r="AC980" s="150" t="str">
        <f>IFERROR(IF(JRF!C993="","",IF(AND(VLOOKUP(JRF!C993,X:AA,4,0)=JRF!B993,VLOOKUP(JRF!C993,X:Y,2,0)="A"),"","Inactive Dept Combo Error")),"Inactive Dept Combo Error")</f>
        <v/>
      </c>
      <c r="AD980" t="str">
        <f>IFERROR(IF('Journal Template'!D1392="","",IF(AND(VLOOKUP('Journal Template'!D1392,X:AA,4,0)='Journal Template'!A1392,VLOOKUP('Journal Template'!D1392,X:Y,2,0)="A"),"","Inactive Dept Combo Error")),"")</f>
        <v/>
      </c>
      <c r="AK980" s="150" t="str">
        <f>IF(JRF!B993="","",IF(JRF!B993=IFERROR(VLOOKUP(JRF!B993,Checks!AI:AI,1,0),0),"Entry in Branch/Satellite BU's",""))</f>
        <v/>
      </c>
      <c r="AL980" t="str">
        <f>IFERROR(IF('Journal Template'!A1392="","",IF('Journal Template'!A1392=IFERROR(VLOOKUP('Journal Template'!A1392,Checks!AI:AI,1,0),0),"Entry in Branch/Satellite BU's","")),"")</f>
        <v/>
      </c>
      <c r="AO980" s="171"/>
      <c r="AP980" s="171"/>
      <c r="AQ980" s="171"/>
      <c r="AR980" s="171"/>
      <c r="CI980" t="str">
        <f>IF(JRF!F993&gt;0,"",IF(JRF!B993="","",IF(LEFT(JRF!B993,1)=IFERROR(VLOOKUP(LEFT(JRF!B993,1),$CF$2:$CF$5,1,0),0),"Product Code Required",IF(JRF!C993="","",IF(JRF!C993=IFERROR(VLOOKUP(JRF!C993,$CH:$CH,1,0),0),"Product Code Required","NA")))))</f>
        <v/>
      </c>
      <c r="CJ980" t="str">
        <f>IF(JRF!AV993&gt;0,"",IF(JRF!Q993="","",IF(LEFT(JRF!Q993,1)=IFERROR(VLOOKUP(LEFT(JRF!Q993,1),$CF$2:$CF$5,1,0),0),"Product Code Required",IF(JRF!V993="","",IF(JRF!V993=IFERROR(VLOOKUP(JRF!V993,$CH:$CH,1,0),0),"Product Code Required","NA")))))</f>
        <v/>
      </c>
      <c r="CK980" t="str">
        <f>IFERROR(IF(LEN('Journal Template'!F991)&gt;0,"",IF('Journal Template'!A991="","",IF(LEFT('Journal Template'!A991,1)=IFERROR(VLOOKUP(LEFT('Journal Template'!A991,1),Checks!$CF$2:$CF$5,1,0),0),"Product Code Required",IF('Journal Template'!D991="","",IF('Journal Template'!D991=IFERROR(VLOOKUP('Journal Template'!D991,Checks!$CH:$CH,1,0),0),"Product Code Required","NA"))))),"")</f>
        <v/>
      </c>
    </row>
    <row r="981" spans="14:89">
      <c r="N981" t="s">
        <v>5362</v>
      </c>
      <c r="O981" t="s">
        <v>5363</v>
      </c>
      <c r="P981" t="s">
        <v>386</v>
      </c>
      <c r="Q981" s="150" t="str">
        <f>IF(JRF!D994="","",IF(IFERROR(VLOOKUP(JRF!D994,Checks!N:P,3,0),0)="A","","Inactive account in Use"))</f>
        <v/>
      </c>
      <c r="R981" t="str">
        <f>IFERROR(IF('Journal Template'!C1393="","",IF(IFERROR(VLOOKUP('Journal Template'!C1393,Checks!N:P,3,0),0)="A","","Inactive account in Use")),"")</f>
        <v/>
      </c>
      <c r="S981" t="s">
        <v>5364</v>
      </c>
      <c r="T981" t="s">
        <v>386</v>
      </c>
      <c r="U981" t="s">
        <v>68</v>
      </c>
      <c r="V981" s="150" t="str">
        <f>IF(JRF!C994="","",IF(IFERROR(VLOOKUP(JRF!C994,Checks!S:U,3,0),0)="A","Entry with System fund Dept",""))</f>
        <v/>
      </c>
      <c r="W981" t="str">
        <f>IFERROR(IF('Journal Template'!D1393="","",IF(IFERROR(VLOOKUP('Journal Template'!D1393,Checks!S:U,3,0),0)="A","Entry with System fund Dept","")),"")</f>
        <v/>
      </c>
      <c r="X981" t="s">
        <v>5365</v>
      </c>
      <c r="Y981" t="s">
        <v>389</v>
      </c>
      <c r="Z981" t="s">
        <v>5366</v>
      </c>
      <c r="AA981" t="s">
        <v>391</v>
      </c>
      <c r="AB981" t="s">
        <v>125</v>
      </c>
      <c r="AC981" s="150" t="str">
        <f>IFERROR(IF(JRF!C994="","",IF(AND(VLOOKUP(JRF!C994,X:AA,4,0)=JRF!B994,VLOOKUP(JRF!C994,X:Y,2,0)="A"),"","Inactive Dept Combo Error")),"Inactive Dept Combo Error")</f>
        <v/>
      </c>
      <c r="AD981" t="str">
        <f>IFERROR(IF('Journal Template'!D1393="","",IF(AND(VLOOKUP('Journal Template'!D1393,X:AA,4,0)='Journal Template'!A1393,VLOOKUP('Journal Template'!D1393,X:Y,2,0)="A"),"","Inactive Dept Combo Error")),"")</f>
        <v/>
      </c>
      <c r="AK981" s="150" t="str">
        <f>IF(JRF!B994="","",IF(JRF!B994=IFERROR(VLOOKUP(JRF!B994,Checks!AI:AI,1,0),0),"Entry in Branch/Satellite BU's",""))</f>
        <v/>
      </c>
      <c r="AL981" t="str">
        <f>IFERROR(IF('Journal Template'!A1393="","",IF('Journal Template'!A1393=IFERROR(VLOOKUP('Journal Template'!A1393,Checks!AI:AI,1,0),0),"Entry in Branch/Satellite BU's","")),"")</f>
        <v/>
      </c>
      <c r="AO981" s="171"/>
      <c r="AP981" s="171"/>
      <c r="AQ981" s="171"/>
      <c r="AR981" s="171"/>
      <c r="CI981" t="str">
        <f>IF(JRF!F994&gt;0,"",IF(JRF!B994="","",IF(LEFT(JRF!B994,1)=IFERROR(VLOOKUP(LEFT(JRF!B994,1),$CF$2:$CF$5,1,0),0),"Product Code Required",IF(JRF!C994="","",IF(JRF!C994=IFERROR(VLOOKUP(JRF!C994,$CH:$CH,1,0),0),"Product Code Required","NA")))))</f>
        <v/>
      </c>
      <c r="CJ981" t="str">
        <f>IF(JRF!AV994&gt;0,"",IF(JRF!Q994="","",IF(LEFT(JRF!Q994,1)=IFERROR(VLOOKUP(LEFT(JRF!Q994,1),$CF$2:$CF$5,1,0),0),"Product Code Required",IF(JRF!V994="","",IF(JRF!V994=IFERROR(VLOOKUP(JRF!V994,$CH:$CH,1,0),0),"Product Code Required","NA")))))</f>
        <v/>
      </c>
      <c r="CK981" t="str">
        <f>IFERROR(IF(LEN('Journal Template'!F992)&gt;0,"",IF('Journal Template'!A992="","",IF(LEFT('Journal Template'!A992,1)=IFERROR(VLOOKUP(LEFT('Journal Template'!A992,1),Checks!$CF$2:$CF$5,1,0),0),"Product Code Required",IF('Journal Template'!D992="","",IF('Journal Template'!D992=IFERROR(VLOOKUP('Journal Template'!D992,Checks!$CH:$CH,1,0),0),"Product Code Required","NA"))))),"")</f>
        <v/>
      </c>
    </row>
    <row r="982" spans="14:89">
      <c r="N982" t="s">
        <v>5367</v>
      </c>
      <c r="O982" t="s">
        <v>5368</v>
      </c>
      <c r="P982" t="s">
        <v>386</v>
      </c>
      <c r="Q982" s="150" t="str">
        <f>IF(JRF!D995="","",IF(IFERROR(VLOOKUP(JRF!D995,Checks!N:P,3,0),0)="A","","Inactive account in Use"))</f>
        <v/>
      </c>
      <c r="R982" t="str">
        <f>IFERROR(IF('Journal Template'!C1394="","",IF(IFERROR(VLOOKUP('Journal Template'!C1394,Checks!N:P,3,0),0)="A","","Inactive account in Use")),"")</f>
        <v/>
      </c>
      <c r="S982" t="s">
        <v>5369</v>
      </c>
      <c r="T982" t="s">
        <v>386</v>
      </c>
      <c r="U982" t="s">
        <v>68</v>
      </c>
      <c r="V982" s="150" t="str">
        <f>IF(JRF!C995="","",IF(IFERROR(VLOOKUP(JRF!C995,Checks!S:U,3,0),0)="A","Entry with System fund Dept",""))</f>
        <v/>
      </c>
      <c r="W982" t="str">
        <f>IFERROR(IF('Journal Template'!D1394="","",IF(IFERROR(VLOOKUP('Journal Template'!D1394,Checks!S:U,3,0),0)="A","Entry with System fund Dept","")),"")</f>
        <v/>
      </c>
      <c r="X982" t="s">
        <v>3952</v>
      </c>
      <c r="Y982" t="s">
        <v>386</v>
      </c>
      <c r="Z982" t="s">
        <v>5370</v>
      </c>
      <c r="AA982" t="s">
        <v>391</v>
      </c>
      <c r="AB982" t="s">
        <v>125</v>
      </c>
      <c r="AC982" s="150" t="str">
        <f>IFERROR(IF(JRF!C995="","",IF(AND(VLOOKUP(JRF!C995,X:AA,4,0)=JRF!B995,VLOOKUP(JRF!C995,X:Y,2,0)="A"),"","Inactive Dept Combo Error")),"Inactive Dept Combo Error")</f>
        <v/>
      </c>
      <c r="AD982" t="str">
        <f>IFERROR(IF('Journal Template'!D1394="","",IF(AND(VLOOKUP('Journal Template'!D1394,X:AA,4,0)='Journal Template'!A1394,VLOOKUP('Journal Template'!D1394,X:Y,2,0)="A"),"","Inactive Dept Combo Error")),"")</f>
        <v/>
      </c>
      <c r="AK982" s="150" t="str">
        <f>IF(JRF!B995="","",IF(JRF!B995=IFERROR(VLOOKUP(JRF!B995,Checks!AI:AI,1,0),0),"Entry in Branch/Satellite BU's",""))</f>
        <v/>
      </c>
      <c r="AL982" t="str">
        <f>IFERROR(IF('Journal Template'!A1394="","",IF('Journal Template'!A1394=IFERROR(VLOOKUP('Journal Template'!A1394,Checks!AI:AI,1,0),0),"Entry in Branch/Satellite BU's","")),"")</f>
        <v/>
      </c>
      <c r="AO982" s="171"/>
      <c r="AP982" s="171"/>
      <c r="AQ982" s="171"/>
      <c r="AR982" s="171"/>
      <c r="CI982" t="str">
        <f>IF(JRF!F995&gt;0,"",IF(JRF!B995="","",IF(LEFT(JRF!B995,1)=IFERROR(VLOOKUP(LEFT(JRF!B995,1),$CF$2:$CF$5,1,0),0),"Product Code Required",IF(JRF!C995="","",IF(JRF!C995=IFERROR(VLOOKUP(JRF!C995,$CH:$CH,1,0),0),"Product Code Required","NA")))))</f>
        <v/>
      </c>
      <c r="CJ982" t="str">
        <f>IF(JRF!AV995&gt;0,"",IF(JRF!Q995="","",IF(LEFT(JRF!Q995,1)=IFERROR(VLOOKUP(LEFT(JRF!Q995,1),$CF$2:$CF$5,1,0),0),"Product Code Required",IF(JRF!V995="","",IF(JRF!V995=IFERROR(VLOOKUP(JRF!V995,$CH:$CH,1,0),0),"Product Code Required","NA")))))</f>
        <v/>
      </c>
      <c r="CK982" t="str">
        <f>IFERROR(IF(LEN('Journal Template'!F993)&gt;0,"",IF('Journal Template'!A993="","",IF(LEFT('Journal Template'!A993,1)=IFERROR(VLOOKUP(LEFT('Journal Template'!A993,1),Checks!$CF$2:$CF$5,1,0),0),"Product Code Required",IF('Journal Template'!D993="","",IF('Journal Template'!D993=IFERROR(VLOOKUP('Journal Template'!D993,Checks!$CH:$CH,1,0),0),"Product Code Required","NA"))))),"")</f>
        <v/>
      </c>
    </row>
    <row r="983" spans="14:89">
      <c r="N983" t="s">
        <v>5371</v>
      </c>
      <c r="O983" t="s">
        <v>5372</v>
      </c>
      <c r="P983" t="s">
        <v>386</v>
      </c>
      <c r="Q983" s="150" t="str">
        <f>IF(JRF!D996="","",IF(IFERROR(VLOOKUP(JRF!D996,Checks!N:P,3,0),0)="A","","Inactive account in Use"))</f>
        <v/>
      </c>
      <c r="R983" t="str">
        <f>IFERROR(IF('Journal Template'!C1395="","",IF(IFERROR(VLOOKUP('Journal Template'!C1395,Checks!N:P,3,0),0)="A","","Inactive account in Use")),"")</f>
        <v/>
      </c>
      <c r="S983" t="s">
        <v>5373</v>
      </c>
      <c r="T983" t="s">
        <v>386</v>
      </c>
      <c r="U983" t="s">
        <v>68</v>
      </c>
      <c r="V983" s="150" t="str">
        <f>IF(JRF!C996="","",IF(IFERROR(VLOOKUP(JRF!C996,Checks!S:U,3,0),0)="A","Entry with System fund Dept",""))</f>
        <v/>
      </c>
      <c r="W983" t="str">
        <f>IFERROR(IF('Journal Template'!D1395="","",IF(IFERROR(VLOOKUP('Journal Template'!D1395,Checks!S:U,3,0),0)="A","Entry with System fund Dept","")),"")</f>
        <v/>
      </c>
      <c r="X983" t="s">
        <v>5374</v>
      </c>
      <c r="Y983" t="s">
        <v>389</v>
      </c>
      <c r="Z983" t="s">
        <v>5375</v>
      </c>
      <c r="AA983" t="s">
        <v>391</v>
      </c>
      <c r="AB983" t="s">
        <v>125</v>
      </c>
      <c r="AC983" s="150" t="str">
        <f>IFERROR(IF(JRF!C996="","",IF(AND(VLOOKUP(JRF!C996,X:AA,4,0)=JRF!B996,VLOOKUP(JRF!C996,X:Y,2,0)="A"),"","Inactive Dept Combo Error")),"Inactive Dept Combo Error")</f>
        <v/>
      </c>
      <c r="AD983" t="str">
        <f>IFERROR(IF('Journal Template'!D1395="","",IF(AND(VLOOKUP('Journal Template'!D1395,X:AA,4,0)='Journal Template'!A1395,VLOOKUP('Journal Template'!D1395,X:Y,2,0)="A"),"","Inactive Dept Combo Error")),"")</f>
        <v/>
      </c>
      <c r="AK983" s="150" t="str">
        <f>IF(JRF!B996="","",IF(JRF!B996=IFERROR(VLOOKUP(JRF!B996,Checks!AI:AI,1,0),0),"Entry in Branch/Satellite BU's",""))</f>
        <v/>
      </c>
      <c r="AL983" t="str">
        <f>IFERROR(IF('Journal Template'!A1395="","",IF('Journal Template'!A1395=IFERROR(VLOOKUP('Journal Template'!A1395,Checks!AI:AI,1,0),0),"Entry in Branch/Satellite BU's","")),"")</f>
        <v/>
      </c>
      <c r="AO983" s="171"/>
      <c r="AP983" s="171"/>
      <c r="AQ983" s="171"/>
      <c r="AR983" s="171"/>
      <c r="CI983" t="str">
        <f>IF(JRF!F996&gt;0,"",IF(JRF!B996="","",IF(LEFT(JRF!B996,1)=IFERROR(VLOOKUP(LEFT(JRF!B996,1),$CF$2:$CF$5,1,0),0),"Product Code Required",IF(JRF!C996="","",IF(JRF!C996=IFERROR(VLOOKUP(JRF!C996,$CH:$CH,1,0),0),"Product Code Required","NA")))))</f>
        <v/>
      </c>
      <c r="CJ983" t="str">
        <f>IF(JRF!AV996&gt;0,"",IF(JRF!Q996="","",IF(LEFT(JRF!Q996,1)=IFERROR(VLOOKUP(LEFT(JRF!Q996,1),$CF$2:$CF$5,1,0),0),"Product Code Required",IF(JRF!V996="","",IF(JRF!V996=IFERROR(VLOOKUP(JRF!V996,$CH:$CH,1,0),0),"Product Code Required","NA")))))</f>
        <v/>
      </c>
      <c r="CK983" t="str">
        <f>IFERROR(IF(LEN('Journal Template'!F994)&gt;0,"",IF('Journal Template'!A994="","",IF(LEFT('Journal Template'!A994,1)=IFERROR(VLOOKUP(LEFT('Journal Template'!A994,1),Checks!$CF$2:$CF$5,1,0),0),"Product Code Required",IF('Journal Template'!D994="","",IF('Journal Template'!D994=IFERROR(VLOOKUP('Journal Template'!D994,Checks!$CH:$CH,1,0),0),"Product Code Required","NA"))))),"")</f>
        <v/>
      </c>
    </row>
    <row r="984" spans="14:89">
      <c r="N984" t="s">
        <v>5376</v>
      </c>
      <c r="O984" t="s">
        <v>5377</v>
      </c>
      <c r="P984" t="s">
        <v>386</v>
      </c>
      <c r="Q984" s="150" t="str">
        <f>IF(JRF!D997="","",IF(IFERROR(VLOOKUP(JRF!D997,Checks!N:P,3,0),0)="A","","Inactive account in Use"))</f>
        <v/>
      </c>
      <c r="R984" t="str">
        <f>IFERROR(IF('Journal Template'!C1396="","",IF(IFERROR(VLOOKUP('Journal Template'!C1396,Checks!N:P,3,0),0)="A","","Inactive account in Use")),"")</f>
        <v/>
      </c>
      <c r="S984" t="s">
        <v>5378</v>
      </c>
      <c r="T984" t="s">
        <v>386</v>
      </c>
      <c r="U984" t="s">
        <v>68</v>
      </c>
      <c r="V984" s="150" t="str">
        <f>IF(JRF!C997="","",IF(IFERROR(VLOOKUP(JRF!C997,Checks!S:U,3,0),0)="A","Entry with System fund Dept",""))</f>
        <v/>
      </c>
      <c r="W984" t="str">
        <f>IFERROR(IF('Journal Template'!D1396="","",IF(IFERROR(VLOOKUP('Journal Template'!D1396,Checks!S:U,3,0),0)="A","Entry with System fund Dept","")),"")</f>
        <v/>
      </c>
      <c r="X984" t="s">
        <v>3957</v>
      </c>
      <c r="Y984" t="s">
        <v>386</v>
      </c>
      <c r="Z984" t="s">
        <v>5379</v>
      </c>
      <c r="AA984" t="s">
        <v>391</v>
      </c>
      <c r="AB984" t="s">
        <v>125</v>
      </c>
      <c r="AC984" s="150" t="str">
        <f>IFERROR(IF(JRF!C997="","",IF(AND(VLOOKUP(JRF!C997,X:AA,4,0)=JRF!B997,VLOOKUP(JRF!C997,X:Y,2,0)="A"),"","Inactive Dept Combo Error")),"Inactive Dept Combo Error")</f>
        <v/>
      </c>
      <c r="AD984" t="str">
        <f>IFERROR(IF('Journal Template'!D1396="","",IF(AND(VLOOKUP('Journal Template'!D1396,X:AA,4,0)='Journal Template'!A1396,VLOOKUP('Journal Template'!D1396,X:Y,2,0)="A"),"","Inactive Dept Combo Error")),"")</f>
        <v/>
      </c>
      <c r="AK984" s="150" t="str">
        <f>IF(JRF!B997="","",IF(JRF!B997=IFERROR(VLOOKUP(JRF!B997,Checks!AI:AI,1,0),0),"Entry in Branch/Satellite BU's",""))</f>
        <v/>
      </c>
      <c r="AL984" t="str">
        <f>IFERROR(IF('Journal Template'!A1396="","",IF('Journal Template'!A1396=IFERROR(VLOOKUP('Journal Template'!A1396,Checks!AI:AI,1,0),0),"Entry in Branch/Satellite BU's","")),"")</f>
        <v/>
      </c>
      <c r="AO984" s="171"/>
      <c r="AP984" s="171"/>
      <c r="AQ984" s="171"/>
      <c r="AR984" s="171"/>
      <c r="CI984" t="str">
        <f>IF(JRF!F997&gt;0,"",IF(JRF!B997="","",IF(LEFT(JRF!B997,1)=IFERROR(VLOOKUP(LEFT(JRF!B997,1),$CF$2:$CF$5,1,0),0),"Product Code Required",IF(JRF!C997="","",IF(JRF!C997=IFERROR(VLOOKUP(JRF!C997,$CH:$CH,1,0),0),"Product Code Required","NA")))))</f>
        <v/>
      </c>
      <c r="CJ984" t="str">
        <f>IF(JRF!AV997&gt;0,"",IF(JRF!Q997="","",IF(LEFT(JRF!Q997,1)=IFERROR(VLOOKUP(LEFT(JRF!Q997,1),$CF$2:$CF$5,1,0),0),"Product Code Required",IF(JRF!V997="","",IF(JRF!V997=IFERROR(VLOOKUP(JRF!V997,$CH:$CH,1,0),0),"Product Code Required","NA")))))</f>
        <v/>
      </c>
      <c r="CK984" t="str">
        <f>IFERROR(IF(LEN('Journal Template'!F995)&gt;0,"",IF('Journal Template'!A995="","",IF(LEFT('Journal Template'!A995,1)=IFERROR(VLOOKUP(LEFT('Journal Template'!A995,1),Checks!$CF$2:$CF$5,1,0),0),"Product Code Required",IF('Journal Template'!D995="","",IF('Journal Template'!D995=IFERROR(VLOOKUP('Journal Template'!D995,Checks!$CH:$CH,1,0),0),"Product Code Required","NA"))))),"")</f>
        <v/>
      </c>
    </row>
    <row r="985" spans="14:89">
      <c r="N985" t="s">
        <v>5380</v>
      </c>
      <c r="O985" t="s">
        <v>5381</v>
      </c>
      <c r="P985" t="s">
        <v>386</v>
      </c>
      <c r="Q985" s="150" t="str">
        <f>IF(JRF!D998="","",IF(IFERROR(VLOOKUP(JRF!D998,Checks!N:P,3,0),0)="A","","Inactive account in Use"))</f>
        <v/>
      </c>
      <c r="R985" t="str">
        <f>IFERROR(IF('Journal Template'!C1397="","",IF(IFERROR(VLOOKUP('Journal Template'!C1397,Checks!N:P,3,0),0)="A","","Inactive account in Use")),"")</f>
        <v/>
      </c>
      <c r="S985" t="s">
        <v>4013</v>
      </c>
      <c r="T985" t="s">
        <v>386</v>
      </c>
      <c r="U985" t="s">
        <v>393</v>
      </c>
      <c r="V985" s="150" t="str">
        <f>IF(JRF!C998="","",IF(IFERROR(VLOOKUP(JRF!C998,Checks!S:U,3,0),0)="A","Entry with System fund Dept",""))</f>
        <v/>
      </c>
      <c r="W985" t="str">
        <f>IFERROR(IF('Journal Template'!D1397="","",IF(IFERROR(VLOOKUP('Journal Template'!D1397,Checks!S:U,3,0),0)="A","Entry with System fund Dept","")),"")</f>
        <v/>
      </c>
      <c r="X985" t="s">
        <v>3961</v>
      </c>
      <c r="Y985" t="s">
        <v>386</v>
      </c>
      <c r="Z985" t="s">
        <v>5382</v>
      </c>
      <c r="AA985" t="s">
        <v>391</v>
      </c>
      <c r="AB985" t="s">
        <v>125</v>
      </c>
      <c r="AC985" s="150" t="str">
        <f>IFERROR(IF(JRF!C998="","",IF(AND(VLOOKUP(JRF!C998,X:AA,4,0)=JRF!B998,VLOOKUP(JRF!C998,X:Y,2,0)="A"),"","Inactive Dept Combo Error")),"Inactive Dept Combo Error")</f>
        <v/>
      </c>
      <c r="AD985" t="str">
        <f>IFERROR(IF('Journal Template'!D1397="","",IF(AND(VLOOKUP('Journal Template'!D1397,X:AA,4,0)='Journal Template'!A1397,VLOOKUP('Journal Template'!D1397,X:Y,2,0)="A"),"","Inactive Dept Combo Error")),"")</f>
        <v/>
      </c>
      <c r="AK985" s="150" t="str">
        <f>IF(JRF!B998="","",IF(JRF!B998=IFERROR(VLOOKUP(JRF!B998,Checks!AI:AI,1,0),0),"Entry in Branch/Satellite BU's",""))</f>
        <v/>
      </c>
      <c r="AL985" t="str">
        <f>IFERROR(IF('Journal Template'!A1397="","",IF('Journal Template'!A1397=IFERROR(VLOOKUP('Journal Template'!A1397,Checks!AI:AI,1,0),0),"Entry in Branch/Satellite BU's","")),"")</f>
        <v/>
      </c>
      <c r="AO985" s="171"/>
      <c r="AP985" s="171"/>
      <c r="AQ985" s="171"/>
      <c r="AR985" s="171"/>
      <c r="CI985" t="str">
        <f>IF(JRF!F998&gt;0,"",IF(JRF!B998="","",IF(LEFT(JRF!B998,1)=IFERROR(VLOOKUP(LEFT(JRF!B998,1),$CF$2:$CF$5,1,0),0),"Product Code Required",IF(JRF!C998="","",IF(JRF!C998=IFERROR(VLOOKUP(JRF!C998,$CH:$CH,1,0),0),"Product Code Required","NA")))))</f>
        <v/>
      </c>
      <c r="CJ985" t="str">
        <f>IF(JRF!AV998&gt;0,"",IF(JRF!Q998="","",IF(LEFT(JRF!Q998,1)=IFERROR(VLOOKUP(LEFT(JRF!Q998,1),$CF$2:$CF$5,1,0),0),"Product Code Required",IF(JRF!V998="","",IF(JRF!V998=IFERROR(VLOOKUP(JRF!V998,$CH:$CH,1,0),0),"Product Code Required","NA")))))</f>
        <v/>
      </c>
      <c r="CK985" t="str">
        <f>IFERROR(IF(LEN('Journal Template'!F996)&gt;0,"",IF('Journal Template'!A996="","",IF(LEFT('Journal Template'!A996,1)=IFERROR(VLOOKUP(LEFT('Journal Template'!A996,1),Checks!$CF$2:$CF$5,1,0),0),"Product Code Required",IF('Journal Template'!D996="","",IF('Journal Template'!D996=IFERROR(VLOOKUP('Journal Template'!D996,Checks!$CH:$CH,1,0),0),"Product Code Required","NA"))))),"")</f>
        <v/>
      </c>
    </row>
    <row r="986" spans="14:89">
      <c r="N986" t="s">
        <v>5383</v>
      </c>
      <c r="O986" t="s">
        <v>5384</v>
      </c>
      <c r="P986" t="s">
        <v>386</v>
      </c>
      <c r="Q986" s="150" t="str">
        <f>IF(JRF!D999="","",IF(IFERROR(VLOOKUP(JRF!D999,Checks!N:P,3,0),0)="A","","Inactive account in Use"))</f>
        <v/>
      </c>
      <c r="R986" t="str">
        <f>IFERROR(IF('Journal Template'!C1398="","",IF(IFERROR(VLOOKUP('Journal Template'!C1398,Checks!N:P,3,0),0)="A","","Inactive account in Use")),"")</f>
        <v/>
      </c>
      <c r="S986" t="s">
        <v>4467</v>
      </c>
      <c r="T986" t="s">
        <v>386</v>
      </c>
      <c r="U986" t="s">
        <v>393</v>
      </c>
      <c r="V986" s="150" t="str">
        <f>IF(JRF!C999="","",IF(IFERROR(VLOOKUP(JRF!C999,Checks!S:U,3,0),0)="A","Entry with System fund Dept",""))</f>
        <v/>
      </c>
      <c r="W986" t="str">
        <f>IFERROR(IF('Journal Template'!D1398="","",IF(IFERROR(VLOOKUP('Journal Template'!D1398,Checks!S:U,3,0),0)="A","Entry with System fund Dept","")),"")</f>
        <v/>
      </c>
      <c r="X986" t="s">
        <v>5385</v>
      </c>
      <c r="Y986" t="s">
        <v>386</v>
      </c>
      <c r="Z986" t="s">
        <v>5386</v>
      </c>
      <c r="AA986" t="s">
        <v>391</v>
      </c>
      <c r="AB986" t="s">
        <v>125</v>
      </c>
      <c r="AC986" s="150" t="str">
        <f>IFERROR(IF(JRF!C999="","",IF(AND(VLOOKUP(JRF!C999,X:AA,4,0)=JRF!B999,VLOOKUP(JRF!C999,X:Y,2,0)="A"),"","Inactive Dept Combo Error")),"Inactive Dept Combo Error")</f>
        <v/>
      </c>
      <c r="AD986" t="str">
        <f>IFERROR(IF('Journal Template'!D1398="","",IF(AND(VLOOKUP('Journal Template'!D1398,X:AA,4,0)='Journal Template'!A1398,VLOOKUP('Journal Template'!D1398,X:Y,2,0)="A"),"","Inactive Dept Combo Error")),"")</f>
        <v/>
      </c>
      <c r="AK986" s="150" t="str">
        <f>IF(JRF!B999="","",IF(JRF!B999=IFERROR(VLOOKUP(JRF!B999,Checks!AI:AI,1,0),0),"Entry in Branch/Satellite BU's",""))</f>
        <v/>
      </c>
      <c r="AL986" t="str">
        <f>IFERROR(IF('Journal Template'!A1398="","",IF('Journal Template'!A1398=IFERROR(VLOOKUP('Journal Template'!A1398,Checks!AI:AI,1,0),0),"Entry in Branch/Satellite BU's","")),"")</f>
        <v/>
      </c>
      <c r="AO986" s="171"/>
      <c r="AP986" s="171"/>
      <c r="AQ986" s="171"/>
      <c r="AR986" s="171"/>
      <c r="CI986" t="str">
        <f>IF(JRF!F999&gt;0,"",IF(JRF!B999="","",IF(LEFT(JRF!B999,1)=IFERROR(VLOOKUP(LEFT(JRF!B999,1),$CF$2:$CF$5,1,0),0),"Product Code Required",IF(JRF!C999="","",IF(JRF!C999=IFERROR(VLOOKUP(JRF!C999,$CH:$CH,1,0),0),"Product Code Required","NA")))))</f>
        <v/>
      </c>
      <c r="CJ986" t="str">
        <f>IF(JRF!AV999&gt;0,"",IF(JRF!Q999="","",IF(LEFT(JRF!Q999,1)=IFERROR(VLOOKUP(LEFT(JRF!Q999,1),$CF$2:$CF$5,1,0),0),"Product Code Required",IF(JRF!V999="","",IF(JRF!V999=IFERROR(VLOOKUP(JRF!V999,$CH:$CH,1,0),0),"Product Code Required","NA")))))</f>
        <v/>
      </c>
      <c r="CK986" t="str">
        <f>IFERROR(IF(LEN('Journal Template'!F997)&gt;0,"",IF('Journal Template'!A997="","",IF(LEFT('Journal Template'!A997,1)=IFERROR(VLOOKUP(LEFT('Journal Template'!A997,1),Checks!$CF$2:$CF$5,1,0),0),"Product Code Required",IF('Journal Template'!D997="","",IF('Journal Template'!D997=IFERROR(VLOOKUP('Journal Template'!D997,Checks!$CH:$CH,1,0),0),"Product Code Required","NA"))))),"")</f>
        <v/>
      </c>
    </row>
    <row r="987" spans="14:89">
      <c r="N987" t="s">
        <v>5387</v>
      </c>
      <c r="O987" t="s">
        <v>5388</v>
      </c>
      <c r="P987" t="s">
        <v>386</v>
      </c>
      <c r="Q987" s="150" t="str">
        <f>IF(JRF!D1000="","",IF(IFERROR(VLOOKUP(JRF!D1000,Checks!N:P,3,0),0)="A","","Inactive account in Use"))</f>
        <v/>
      </c>
      <c r="R987" t="str">
        <f>IFERROR(IF('Journal Template'!C1399="","",IF(IFERROR(VLOOKUP('Journal Template'!C1399,Checks!N:P,3,0),0)="A","","Inactive account in Use")),"")</f>
        <v/>
      </c>
      <c r="S987" t="s">
        <v>4731</v>
      </c>
      <c r="T987" t="s">
        <v>386</v>
      </c>
      <c r="U987" t="s">
        <v>393</v>
      </c>
      <c r="V987" s="150" t="str">
        <f>IF(JRF!C1000="","",IF(IFERROR(VLOOKUP(JRF!C1000,Checks!S:U,3,0),0)="A","Entry with System fund Dept",""))</f>
        <v/>
      </c>
      <c r="W987" t="str">
        <f>IFERROR(IF('Journal Template'!D1399="","",IF(IFERROR(VLOOKUP('Journal Template'!D1399,Checks!S:U,3,0),0)="A","Entry with System fund Dept","")),"")</f>
        <v/>
      </c>
      <c r="X987" t="s">
        <v>5389</v>
      </c>
      <c r="Y987" t="s">
        <v>386</v>
      </c>
      <c r="Z987" t="s">
        <v>5390</v>
      </c>
      <c r="AA987" t="s">
        <v>391</v>
      </c>
      <c r="AB987" t="s">
        <v>125</v>
      </c>
      <c r="AC987" s="150" t="str">
        <f>IFERROR(IF(JRF!C1000="","",IF(AND(VLOOKUP(JRF!C1000,X:AA,4,0)=JRF!B1000,VLOOKUP(JRF!C1000,X:Y,2,0)="A"),"","Inactive Dept Combo Error")),"Inactive Dept Combo Error")</f>
        <v/>
      </c>
      <c r="AD987" t="str">
        <f>IFERROR(IF('Journal Template'!D1399="","",IF(AND(VLOOKUP('Journal Template'!D1399,X:AA,4,0)='Journal Template'!A1399,VLOOKUP('Journal Template'!D1399,X:Y,2,0)="A"),"","Inactive Dept Combo Error")),"")</f>
        <v/>
      </c>
      <c r="AK987" s="150" t="str">
        <f>IF(JRF!B1000="","",IF(JRF!B1000=IFERROR(VLOOKUP(JRF!B1000,Checks!AI:AI,1,0),0),"Entry in Branch/Satellite BU's",""))</f>
        <v/>
      </c>
      <c r="AL987" t="str">
        <f>IFERROR(IF('Journal Template'!A1399="","",IF('Journal Template'!A1399=IFERROR(VLOOKUP('Journal Template'!A1399,Checks!AI:AI,1,0),0),"Entry in Branch/Satellite BU's","")),"")</f>
        <v/>
      </c>
      <c r="AO987" s="171"/>
      <c r="AP987" s="171"/>
      <c r="AQ987" s="171"/>
      <c r="AR987" s="171"/>
      <c r="CI987" t="str">
        <f>IF(JRF!F1000&gt;0,"",IF(JRF!B1000="","",IF(LEFT(JRF!B1000,1)=IFERROR(VLOOKUP(LEFT(JRF!B1000,1),$CF$2:$CF$5,1,0),0),"Product Code Required",IF(JRF!C1000="","",IF(JRF!C1000=IFERROR(VLOOKUP(JRF!C1000,$CH:$CH,1,0),0),"Product Code Required","NA")))))</f>
        <v/>
      </c>
      <c r="CJ987" t="str">
        <f>IF(JRF!AV1000&gt;0,"",IF(JRF!Q1000="","",IF(LEFT(JRF!Q1000,1)=IFERROR(VLOOKUP(LEFT(JRF!Q1000,1),$CF$2:$CF$5,1,0),0),"Product Code Required",IF(JRF!V1000="","",IF(JRF!V1000=IFERROR(VLOOKUP(JRF!V1000,$CH:$CH,1,0),0),"Product Code Required","NA")))))</f>
        <v/>
      </c>
      <c r="CK987" t="str">
        <f>IFERROR(IF(LEN('Journal Template'!F998)&gt;0,"",IF('Journal Template'!A998="","",IF(LEFT('Journal Template'!A998,1)=IFERROR(VLOOKUP(LEFT('Journal Template'!A998,1),Checks!$CF$2:$CF$5,1,0),0),"Product Code Required",IF('Journal Template'!D998="","",IF('Journal Template'!D998=IFERROR(VLOOKUP('Journal Template'!D998,Checks!$CH:$CH,1,0),0),"Product Code Required","NA"))))),"")</f>
        <v/>
      </c>
    </row>
    <row r="988" spans="14:89">
      <c r="N988" t="s">
        <v>5391</v>
      </c>
      <c r="O988" t="s">
        <v>5392</v>
      </c>
      <c r="P988" t="s">
        <v>386</v>
      </c>
      <c r="Q988" s="150" t="str">
        <f>IF(JRF!D1001="","",IF(IFERROR(VLOOKUP(JRF!D1001,Checks!N:P,3,0),0)="A","","Inactive account in Use"))</f>
        <v/>
      </c>
      <c r="R988" t="str">
        <f>IFERROR(IF('Journal Template'!C1400="","",IF(IFERROR(VLOOKUP('Journal Template'!C1400,Checks!N:P,3,0),0)="A","","Inactive account in Use")),"")</f>
        <v/>
      </c>
      <c r="S988" t="s">
        <v>5393</v>
      </c>
      <c r="T988" t="s">
        <v>386</v>
      </c>
      <c r="U988" t="s">
        <v>393</v>
      </c>
      <c r="V988" s="150" t="str">
        <f>IF(JRF!C1001="","",IF(IFERROR(VLOOKUP(JRF!C1001,Checks!S:U,3,0),0)="A","Entry with System fund Dept",""))</f>
        <v/>
      </c>
      <c r="W988" t="str">
        <f>IFERROR(IF('Journal Template'!D1400="","",IF(IFERROR(VLOOKUP('Journal Template'!D1400,Checks!S:U,3,0),0)="A","Entry with System fund Dept","")),"")</f>
        <v/>
      </c>
      <c r="X988" t="s">
        <v>5394</v>
      </c>
      <c r="Y988" t="s">
        <v>386</v>
      </c>
      <c r="Z988" t="s">
        <v>5395</v>
      </c>
      <c r="AA988" t="s">
        <v>391</v>
      </c>
      <c r="AB988" t="s">
        <v>125</v>
      </c>
      <c r="AC988" s="150" t="str">
        <f>IFERROR(IF(JRF!C1001="","",IF(AND(VLOOKUP(JRF!C1001,X:AA,4,0)=JRF!B1001,VLOOKUP(JRF!C1001,X:Y,2,0)="A"),"","Inactive Dept Combo Error")),"Inactive Dept Combo Error")</f>
        <v/>
      </c>
      <c r="AD988" t="str">
        <f>IFERROR(IF('Journal Template'!D1400="","",IF(AND(VLOOKUP('Journal Template'!D1400,X:AA,4,0)='Journal Template'!A1400,VLOOKUP('Journal Template'!D1400,X:Y,2,0)="A"),"","Inactive Dept Combo Error")),"")</f>
        <v/>
      </c>
      <c r="AK988" s="150" t="str">
        <f>IF(JRF!B1001="","",IF(JRF!B1001=IFERROR(VLOOKUP(JRF!B1001,Checks!AI:AI,1,0),0),"Entry in Branch/Satellite BU's",""))</f>
        <v/>
      </c>
      <c r="AL988" t="str">
        <f>IFERROR(IF('Journal Template'!A1400="","",IF('Journal Template'!A1400=IFERROR(VLOOKUP('Journal Template'!A1400,Checks!AI:AI,1,0),0),"Entry in Branch/Satellite BU's","")),"")</f>
        <v/>
      </c>
      <c r="AO988" s="171"/>
      <c r="AP988" s="171"/>
      <c r="AQ988" s="171"/>
      <c r="AR988" s="171"/>
      <c r="CI988" t="str">
        <f>IF(JRF!F1001&gt;0,"",IF(JRF!B1001="","",IF(LEFT(JRF!B1001,1)=IFERROR(VLOOKUP(LEFT(JRF!B1001,1),$CF$2:$CF$5,1,0),0),"Product Code Required",IF(JRF!C1001="","",IF(JRF!C1001=IFERROR(VLOOKUP(JRF!C1001,$CH:$CH,1,0),0),"Product Code Required","NA")))))</f>
        <v/>
      </c>
      <c r="CJ988" t="str">
        <f>IF(JRF!AV1001&gt;0,"",IF(JRF!Q1001="","",IF(LEFT(JRF!Q1001,1)=IFERROR(VLOOKUP(LEFT(JRF!Q1001,1),$CF$2:$CF$5,1,0),0),"Product Code Required",IF(JRF!V1001="","",IF(JRF!V1001=IFERROR(VLOOKUP(JRF!V1001,$CH:$CH,1,0),0),"Product Code Required","NA")))))</f>
        <v/>
      </c>
      <c r="CK988" t="str">
        <f>IFERROR(IF(LEN('Journal Template'!F999)&gt;0,"",IF('Journal Template'!A999="","",IF(LEFT('Journal Template'!A999,1)=IFERROR(VLOOKUP(LEFT('Journal Template'!A999,1),Checks!$CF$2:$CF$5,1,0),0),"Product Code Required",IF('Journal Template'!D999="","",IF('Journal Template'!D999=IFERROR(VLOOKUP('Journal Template'!D999,Checks!$CH:$CH,1,0),0),"Product Code Required","NA"))))),"")</f>
        <v/>
      </c>
    </row>
    <row r="989" spans="14:89">
      <c r="N989" t="s">
        <v>5396</v>
      </c>
      <c r="O989" t="s">
        <v>5397</v>
      </c>
      <c r="P989" t="s">
        <v>386</v>
      </c>
      <c r="Q989" s="150" t="str">
        <f>IF(JRF!D1002="","",IF(IFERROR(VLOOKUP(JRF!D1002,Checks!N:P,3,0),0)="A","","Inactive account in Use"))</f>
        <v/>
      </c>
      <c r="R989" t="str">
        <f>IFERROR(IF('Journal Template'!C1401="","",IF(IFERROR(VLOOKUP('Journal Template'!C1401,Checks!N:P,3,0),0)="A","","Inactive account in Use")),"")</f>
        <v/>
      </c>
      <c r="S989" t="s">
        <v>5398</v>
      </c>
      <c r="T989" t="s">
        <v>386</v>
      </c>
      <c r="U989" t="s">
        <v>393</v>
      </c>
      <c r="V989" s="150" t="str">
        <f>IF(JRF!C1002="","",IF(IFERROR(VLOOKUP(JRF!C1002,Checks!S:U,3,0),0)="A","Entry with System fund Dept",""))</f>
        <v/>
      </c>
      <c r="W989" t="str">
        <f>IFERROR(IF('Journal Template'!D1401="","",IF(IFERROR(VLOOKUP('Journal Template'!D1401,Checks!S:U,3,0),0)="A","Entry with System fund Dept","")),"")</f>
        <v/>
      </c>
      <c r="X989" t="s">
        <v>5399</v>
      </c>
      <c r="Y989" t="s">
        <v>386</v>
      </c>
      <c r="Z989" t="s">
        <v>5400</v>
      </c>
      <c r="AA989" t="s">
        <v>391</v>
      </c>
      <c r="AB989" t="s">
        <v>125</v>
      </c>
      <c r="AC989" s="150" t="str">
        <f>IFERROR(IF(JRF!C1002="","",IF(AND(VLOOKUP(JRF!C1002,X:AA,4,0)=JRF!B1002,VLOOKUP(JRF!C1002,X:Y,2,0)="A"),"","Inactive Dept Combo Error")),"Inactive Dept Combo Error")</f>
        <v/>
      </c>
      <c r="AD989" t="str">
        <f>IFERROR(IF('Journal Template'!D1401="","",IF(AND(VLOOKUP('Journal Template'!D1401,X:AA,4,0)='Journal Template'!A1401,VLOOKUP('Journal Template'!D1401,X:Y,2,0)="A"),"","Inactive Dept Combo Error")),"")</f>
        <v/>
      </c>
      <c r="AK989" s="150" t="str">
        <f>IF(JRF!B1002="","",IF(JRF!B1002=IFERROR(VLOOKUP(JRF!B1002,Checks!AI:AI,1,0),0),"Entry in Branch/Satellite BU's",""))</f>
        <v/>
      </c>
      <c r="AL989" t="str">
        <f>IFERROR(IF('Journal Template'!A1401="","",IF('Journal Template'!A1401=IFERROR(VLOOKUP('Journal Template'!A1401,Checks!AI:AI,1,0),0),"Entry in Branch/Satellite BU's","")),"")</f>
        <v/>
      </c>
      <c r="AO989" s="171"/>
      <c r="AP989" s="171"/>
      <c r="AQ989" s="171"/>
      <c r="AR989" s="171"/>
      <c r="CI989" t="str">
        <f>IF(JRF!F1002&gt;0,"",IF(JRF!B1002="","",IF(LEFT(JRF!B1002,1)=IFERROR(VLOOKUP(LEFT(JRF!B1002,1),$CF$2:$CF$5,1,0),0),"Product Code Required",IF(JRF!C1002="","",IF(JRF!C1002=IFERROR(VLOOKUP(JRF!C1002,$CH:$CH,1,0),0),"Product Code Required","NA")))))</f>
        <v/>
      </c>
      <c r="CJ989" t="str">
        <f>IF(JRF!AV1002&gt;0,"",IF(JRF!Q1002="","",IF(LEFT(JRF!Q1002,1)=IFERROR(VLOOKUP(LEFT(JRF!Q1002,1),$CF$2:$CF$5,1,0),0),"Product Code Required",IF(JRF!V1002="","",IF(JRF!V1002=IFERROR(VLOOKUP(JRF!V1002,$CH:$CH,1,0),0),"Product Code Required","NA")))))</f>
        <v/>
      </c>
      <c r="CK989" t="str">
        <f>IFERROR(IF(LEN('Journal Template'!F1000)&gt;0,"",IF('Journal Template'!A1000="","",IF(LEFT('Journal Template'!A1000,1)=IFERROR(VLOOKUP(LEFT('Journal Template'!A1000,1),Checks!$CF$2:$CF$5,1,0),0),"Product Code Required",IF('Journal Template'!D1000="","",IF('Journal Template'!D1000=IFERROR(VLOOKUP('Journal Template'!D1000,Checks!$CH:$CH,1,0),0),"Product Code Required","NA"))))),"")</f>
        <v/>
      </c>
    </row>
    <row r="990" spans="14:89">
      <c r="N990" t="s">
        <v>5401</v>
      </c>
      <c r="O990" t="s">
        <v>5402</v>
      </c>
      <c r="P990" t="s">
        <v>386</v>
      </c>
      <c r="Q990" s="150" t="str">
        <f>IF(JRF!D1003="","",IF(IFERROR(VLOOKUP(JRF!D1003,Checks!N:P,3,0),0)="A","","Inactive account in Use"))</f>
        <v/>
      </c>
      <c r="R990" t="str">
        <f>IFERROR(IF('Journal Template'!C1402="","",IF(IFERROR(VLOOKUP('Journal Template'!C1402,Checks!N:P,3,0),0)="A","","Inactive account in Use")),"")</f>
        <v/>
      </c>
      <c r="S990" t="s">
        <v>5403</v>
      </c>
      <c r="T990" t="s">
        <v>386</v>
      </c>
      <c r="U990" t="s">
        <v>393</v>
      </c>
      <c r="V990" s="150" t="str">
        <f>IF(JRF!C1003="","",IF(IFERROR(VLOOKUP(JRF!C1003,Checks!S:U,3,0),0)="A","Entry with System fund Dept",""))</f>
        <v/>
      </c>
      <c r="W990" t="str">
        <f>IFERROR(IF('Journal Template'!D1402="","",IF(IFERROR(VLOOKUP('Journal Template'!D1402,Checks!S:U,3,0),0)="A","Entry with System fund Dept","")),"")</f>
        <v/>
      </c>
      <c r="X990" t="s">
        <v>5404</v>
      </c>
      <c r="Y990" t="s">
        <v>386</v>
      </c>
      <c r="Z990" t="s">
        <v>5405</v>
      </c>
      <c r="AA990" t="s">
        <v>391</v>
      </c>
      <c r="AB990" t="s">
        <v>125</v>
      </c>
      <c r="AC990" s="150" t="str">
        <f>IFERROR(IF(JRF!C1003="","",IF(AND(VLOOKUP(JRF!C1003,X:AA,4,0)=JRF!B1003,VLOOKUP(JRF!C1003,X:Y,2,0)="A"),"","Inactive Dept Combo Error")),"Inactive Dept Combo Error")</f>
        <v/>
      </c>
      <c r="AD990" t="str">
        <f>IFERROR(IF('Journal Template'!D1402="","",IF(AND(VLOOKUP('Journal Template'!D1402,X:AA,4,0)='Journal Template'!A1402,VLOOKUP('Journal Template'!D1402,X:Y,2,0)="A"),"","Inactive Dept Combo Error")),"")</f>
        <v/>
      </c>
      <c r="AK990" s="150" t="str">
        <f>IF(JRF!B1003="","",IF(JRF!B1003=IFERROR(VLOOKUP(JRF!B1003,Checks!AI:AI,1,0),0),"Entry in Branch/Satellite BU's",""))</f>
        <v/>
      </c>
      <c r="AL990" t="str">
        <f>IFERROR(IF('Journal Template'!A1402="","",IF('Journal Template'!A1402=IFERROR(VLOOKUP('Journal Template'!A1402,Checks!AI:AI,1,0),0),"Entry in Branch/Satellite BU's","")),"")</f>
        <v/>
      </c>
      <c r="AO990" s="171"/>
      <c r="AP990" s="171"/>
      <c r="AQ990" s="171"/>
      <c r="AR990" s="171"/>
      <c r="CI990" t="str">
        <f>IF(JRF!F1003&gt;0,"",IF(JRF!B1003="","",IF(LEFT(JRF!B1003,1)=IFERROR(VLOOKUP(LEFT(JRF!B1003,1),$CF$2:$CF$5,1,0),0),"Product Code Required",IF(JRF!C1003="","",IF(JRF!C1003=IFERROR(VLOOKUP(JRF!C1003,$CH:$CH,1,0),0),"Product Code Required","NA")))))</f>
        <v/>
      </c>
      <c r="CJ990" t="str">
        <f>IF(JRF!AV1003&gt;0,"",IF(JRF!Q1003="","",IF(LEFT(JRF!Q1003,1)=IFERROR(VLOOKUP(LEFT(JRF!Q1003,1),$CF$2:$CF$5,1,0),0),"Product Code Required",IF(JRF!V1003="","",IF(JRF!V1003=IFERROR(VLOOKUP(JRF!V1003,$CH:$CH,1,0),0),"Product Code Required","NA")))))</f>
        <v/>
      </c>
      <c r="CK990" t="str">
        <f>IFERROR(IF(LEN('Journal Template'!F1001)&gt;0,"",IF('Journal Template'!A1001="","",IF(LEFT('Journal Template'!A1001,1)=IFERROR(VLOOKUP(LEFT('Journal Template'!A1001,1),Checks!$CF$2:$CF$5,1,0),0),"Product Code Required",IF('Journal Template'!D1001="","",IF('Journal Template'!D1001=IFERROR(VLOOKUP('Journal Template'!D1001,Checks!$CH:$CH,1,0),0),"Product Code Required","NA"))))),"")</f>
        <v/>
      </c>
    </row>
    <row r="991" spans="14:89">
      <c r="N991" t="s">
        <v>5406</v>
      </c>
      <c r="O991" t="s">
        <v>5407</v>
      </c>
      <c r="P991" t="s">
        <v>386</v>
      </c>
      <c r="Q991" s="150" t="str">
        <f>IF(JRF!D1004="","",IF(IFERROR(VLOOKUP(JRF!D1004,Checks!N:P,3,0),0)="A","","Inactive account in Use"))</f>
        <v/>
      </c>
      <c r="R991" t="str">
        <f>IFERROR(IF('Journal Template'!C1403="","",IF(IFERROR(VLOOKUP('Journal Template'!C1403,Checks!N:P,3,0),0)="A","","Inactive account in Use")),"")</f>
        <v/>
      </c>
      <c r="S991" t="s">
        <v>5408</v>
      </c>
      <c r="T991" t="s">
        <v>386</v>
      </c>
      <c r="U991" t="s">
        <v>393</v>
      </c>
      <c r="V991" s="150" t="str">
        <f>IF(JRF!C1004="","",IF(IFERROR(VLOOKUP(JRF!C1004,Checks!S:U,3,0),0)="A","Entry with System fund Dept",""))</f>
        <v/>
      </c>
      <c r="W991" t="str">
        <f>IFERROR(IF('Journal Template'!D1403="","",IF(IFERROR(VLOOKUP('Journal Template'!D1403,Checks!S:U,3,0),0)="A","Entry with System fund Dept","")),"")</f>
        <v/>
      </c>
      <c r="X991" t="s">
        <v>4373</v>
      </c>
      <c r="Y991" t="s">
        <v>386</v>
      </c>
      <c r="Z991" t="s">
        <v>5409</v>
      </c>
      <c r="AA991" t="s">
        <v>391</v>
      </c>
      <c r="AB991" t="s">
        <v>125</v>
      </c>
      <c r="AC991" s="150" t="str">
        <f>IFERROR(IF(JRF!C1004="","",IF(AND(VLOOKUP(JRF!C1004,X:AA,4,0)=JRF!B1004,VLOOKUP(JRF!C1004,X:Y,2,0)="A"),"","Inactive Dept Combo Error")),"Inactive Dept Combo Error")</f>
        <v/>
      </c>
      <c r="AD991" t="str">
        <f>IFERROR(IF('Journal Template'!D1403="","",IF(AND(VLOOKUP('Journal Template'!D1403,X:AA,4,0)='Journal Template'!A1403,VLOOKUP('Journal Template'!D1403,X:Y,2,0)="A"),"","Inactive Dept Combo Error")),"")</f>
        <v/>
      </c>
      <c r="AK991" s="150" t="str">
        <f>IF(JRF!B1004="","",IF(JRF!B1004=IFERROR(VLOOKUP(JRF!B1004,Checks!AI:AI,1,0),0),"Entry in Branch/Satellite BU's",""))</f>
        <v/>
      </c>
      <c r="AL991" t="str">
        <f>IFERROR(IF('Journal Template'!A1403="","",IF('Journal Template'!A1403=IFERROR(VLOOKUP('Journal Template'!A1403,Checks!AI:AI,1,0),0),"Entry in Branch/Satellite BU's","")),"")</f>
        <v/>
      </c>
      <c r="AO991" s="171"/>
      <c r="AP991" s="171"/>
      <c r="AQ991" s="171"/>
      <c r="AR991" s="171"/>
      <c r="CI991" t="str">
        <f>IF(JRF!F1004&gt;0,"",IF(JRF!B1004="","",IF(LEFT(JRF!B1004,1)=IFERROR(VLOOKUP(LEFT(JRF!B1004,1),$CF$2:$CF$5,1,0),0),"Product Code Required",IF(JRF!C1004="","",IF(JRF!C1004=IFERROR(VLOOKUP(JRF!C1004,$CH:$CH,1,0),0),"Product Code Required","NA")))))</f>
        <v/>
      </c>
      <c r="CJ991" t="str">
        <f>IF(JRF!AV1004&gt;0,"",IF(JRF!Q1004="","",IF(LEFT(JRF!Q1004,1)=IFERROR(VLOOKUP(LEFT(JRF!Q1004,1),$CF$2:$CF$5,1,0),0),"Product Code Required",IF(JRF!V1004="","",IF(JRF!V1004=IFERROR(VLOOKUP(JRF!V1004,$CH:$CH,1,0),0),"Product Code Required","NA")))))</f>
        <v/>
      </c>
      <c r="CK991" t="str">
        <f>IFERROR(IF(LEN('Journal Template'!F1002)&gt;0,"",IF('Journal Template'!A1002="","",IF(LEFT('Journal Template'!A1002,1)=IFERROR(VLOOKUP(LEFT('Journal Template'!A1002,1),Checks!$CF$2:$CF$5,1,0),0),"Product Code Required",IF('Journal Template'!D1002="","",IF('Journal Template'!D1002=IFERROR(VLOOKUP('Journal Template'!D1002,Checks!$CH:$CH,1,0),0),"Product Code Required","NA"))))),"")</f>
        <v/>
      </c>
    </row>
    <row r="992" spans="14:89">
      <c r="N992" t="s">
        <v>5410</v>
      </c>
      <c r="O992" t="s">
        <v>5411</v>
      </c>
      <c r="P992" t="s">
        <v>386</v>
      </c>
      <c r="Q992" s="150" t="str">
        <f>IF(JRF!D1005="","",IF(IFERROR(VLOOKUP(JRF!D1005,Checks!N:P,3,0),0)="A","","Inactive account in Use"))</f>
        <v/>
      </c>
      <c r="R992" t="str">
        <f>IFERROR(IF('Journal Template'!C1404="","",IF(IFERROR(VLOOKUP('Journal Template'!C1404,Checks!N:P,3,0),0)="A","","Inactive account in Use")),"")</f>
        <v/>
      </c>
      <c r="S992" t="s">
        <v>5412</v>
      </c>
      <c r="T992" t="s">
        <v>386</v>
      </c>
      <c r="U992" t="s">
        <v>393</v>
      </c>
      <c r="V992" s="150" t="str">
        <f>IF(JRF!C1005="","",IF(IFERROR(VLOOKUP(JRF!C1005,Checks!S:U,3,0),0)="A","Entry with System fund Dept",""))</f>
        <v/>
      </c>
      <c r="W992" t="str">
        <f>IFERROR(IF('Journal Template'!D1404="","",IF(IFERROR(VLOOKUP('Journal Template'!D1404,Checks!S:U,3,0),0)="A","Entry with System fund Dept","")),"")</f>
        <v/>
      </c>
      <c r="X992" t="s">
        <v>3965</v>
      </c>
      <c r="Y992" t="s">
        <v>386</v>
      </c>
      <c r="Z992" t="s">
        <v>5413</v>
      </c>
      <c r="AA992" t="s">
        <v>391</v>
      </c>
      <c r="AB992" t="s">
        <v>125</v>
      </c>
      <c r="AC992" s="150" t="str">
        <f>IFERROR(IF(JRF!C1005="","",IF(AND(VLOOKUP(JRF!C1005,X:AA,4,0)=JRF!B1005,VLOOKUP(JRF!C1005,X:Y,2,0)="A"),"","Inactive Dept Combo Error")),"Inactive Dept Combo Error")</f>
        <v/>
      </c>
      <c r="AD992" t="str">
        <f>IFERROR(IF('Journal Template'!D1404="","",IF(AND(VLOOKUP('Journal Template'!D1404,X:AA,4,0)='Journal Template'!A1404,VLOOKUP('Journal Template'!D1404,X:Y,2,0)="A"),"","Inactive Dept Combo Error")),"")</f>
        <v/>
      </c>
      <c r="AK992" s="150" t="str">
        <f>IF(JRF!B1005="","",IF(JRF!B1005=IFERROR(VLOOKUP(JRF!B1005,Checks!AI:AI,1,0),0),"Entry in Branch/Satellite BU's",""))</f>
        <v/>
      </c>
      <c r="AL992" t="str">
        <f>IFERROR(IF('Journal Template'!A1404="","",IF('Journal Template'!A1404=IFERROR(VLOOKUP('Journal Template'!A1404,Checks!AI:AI,1,0),0),"Entry in Branch/Satellite BU's","")),"")</f>
        <v/>
      </c>
      <c r="AO992" s="171"/>
      <c r="AP992" s="171"/>
      <c r="AQ992" s="171"/>
      <c r="AR992" s="171"/>
      <c r="CI992" t="str">
        <f>IF(JRF!F1005&gt;0,"",IF(JRF!B1005="","",IF(LEFT(JRF!B1005,1)=IFERROR(VLOOKUP(LEFT(JRF!B1005,1),$CF$2:$CF$5,1,0),0),"Product Code Required",IF(JRF!C1005="","",IF(JRF!C1005=IFERROR(VLOOKUP(JRF!C1005,$CH:$CH,1,0),0),"Product Code Required","NA")))))</f>
        <v/>
      </c>
      <c r="CJ992" t="str">
        <f>IF(JRF!AV1005&gt;0,"",IF(JRF!Q1005="","",IF(LEFT(JRF!Q1005,1)=IFERROR(VLOOKUP(LEFT(JRF!Q1005,1),$CF$2:$CF$5,1,0),0),"Product Code Required",IF(JRF!V1005="","",IF(JRF!V1005=IFERROR(VLOOKUP(JRF!V1005,$CH:$CH,1,0),0),"Product Code Required","NA")))))</f>
        <v/>
      </c>
      <c r="CK992" t="str">
        <f>IFERROR(IF(LEN('Journal Template'!F1003)&gt;0,"",IF('Journal Template'!A1003="","",IF(LEFT('Journal Template'!A1003,1)=IFERROR(VLOOKUP(LEFT('Journal Template'!A1003,1),Checks!$CF$2:$CF$5,1,0),0),"Product Code Required",IF('Journal Template'!D1003="","",IF('Journal Template'!D1003=IFERROR(VLOOKUP('Journal Template'!D1003,Checks!$CH:$CH,1,0),0),"Product Code Required","NA"))))),"")</f>
        <v/>
      </c>
    </row>
    <row r="993" spans="14:89">
      <c r="N993" t="s">
        <v>5414</v>
      </c>
      <c r="O993" t="s">
        <v>5415</v>
      </c>
      <c r="P993" t="s">
        <v>386</v>
      </c>
      <c r="Q993" s="150" t="str">
        <f>IF(JRF!D1006="","",IF(IFERROR(VLOOKUP(JRF!D1006,Checks!N:P,3,0),0)="A","","Inactive account in Use"))</f>
        <v/>
      </c>
      <c r="R993" t="str">
        <f>IFERROR(IF('Journal Template'!C1405="","",IF(IFERROR(VLOOKUP('Journal Template'!C1405,Checks!N:P,3,0),0)="A","","Inactive account in Use")),"")</f>
        <v/>
      </c>
      <c r="S993" t="s">
        <v>5416</v>
      </c>
      <c r="T993" t="s">
        <v>386</v>
      </c>
      <c r="U993" t="s">
        <v>393</v>
      </c>
      <c r="V993" s="150" t="str">
        <f>IF(JRF!C1006="","",IF(IFERROR(VLOOKUP(JRF!C1006,Checks!S:U,3,0),0)="A","Entry with System fund Dept",""))</f>
        <v/>
      </c>
      <c r="W993" t="str">
        <f>IFERROR(IF('Journal Template'!D1405="","",IF(IFERROR(VLOOKUP('Journal Template'!D1405,Checks!S:U,3,0),0)="A","Entry with System fund Dept","")),"")</f>
        <v/>
      </c>
      <c r="X993" t="s">
        <v>5417</v>
      </c>
      <c r="Y993" t="s">
        <v>386</v>
      </c>
      <c r="Z993" t="s">
        <v>5418</v>
      </c>
      <c r="AA993" t="s">
        <v>932</v>
      </c>
      <c r="AB993" t="s">
        <v>3550</v>
      </c>
      <c r="AC993" s="150" t="str">
        <f>IFERROR(IF(JRF!C1006="","",IF(AND(VLOOKUP(JRF!C1006,X:AA,4,0)=JRF!B1006,VLOOKUP(JRF!C1006,X:Y,2,0)="A"),"","Inactive Dept Combo Error")),"Inactive Dept Combo Error")</f>
        <v/>
      </c>
      <c r="AD993" t="str">
        <f>IFERROR(IF('Journal Template'!D1405="","",IF(AND(VLOOKUP('Journal Template'!D1405,X:AA,4,0)='Journal Template'!A1405,VLOOKUP('Journal Template'!D1405,X:Y,2,0)="A"),"","Inactive Dept Combo Error")),"")</f>
        <v/>
      </c>
      <c r="AK993" s="150" t="str">
        <f>IF(JRF!B1006="","",IF(JRF!B1006=IFERROR(VLOOKUP(JRF!B1006,Checks!AI:AI,1,0),0),"Entry in Branch/Satellite BU's",""))</f>
        <v/>
      </c>
      <c r="AL993" t="str">
        <f>IFERROR(IF('Journal Template'!A1405="","",IF('Journal Template'!A1405=IFERROR(VLOOKUP('Journal Template'!A1405,Checks!AI:AI,1,0),0),"Entry in Branch/Satellite BU's","")),"")</f>
        <v/>
      </c>
      <c r="AO993" s="171"/>
      <c r="AP993" s="171"/>
      <c r="AQ993" s="171"/>
      <c r="AR993" s="171"/>
      <c r="CI993" t="str">
        <f>IF(JRF!F1006&gt;0,"",IF(JRF!B1006="","",IF(LEFT(JRF!B1006,1)=IFERROR(VLOOKUP(LEFT(JRF!B1006,1),$CF$2:$CF$5,1,0),0),"Product Code Required",IF(JRF!C1006="","",IF(JRF!C1006=IFERROR(VLOOKUP(JRF!C1006,$CH:$CH,1,0),0),"Product Code Required","NA")))))</f>
        <v/>
      </c>
      <c r="CJ993" t="str">
        <f>IF(JRF!AV1006&gt;0,"",IF(JRF!Q1006="","",IF(LEFT(JRF!Q1006,1)=IFERROR(VLOOKUP(LEFT(JRF!Q1006,1),$CF$2:$CF$5,1,0),0),"Product Code Required",IF(JRF!V1006="","",IF(JRF!V1006=IFERROR(VLOOKUP(JRF!V1006,$CH:$CH,1,0),0),"Product Code Required","NA")))))</f>
        <v/>
      </c>
      <c r="CK993" t="str">
        <f>IFERROR(IF(LEN('Journal Template'!F1004)&gt;0,"",IF('Journal Template'!A1004="","",IF(LEFT('Journal Template'!A1004,1)=IFERROR(VLOOKUP(LEFT('Journal Template'!A1004,1),Checks!$CF$2:$CF$5,1,0),0),"Product Code Required",IF('Journal Template'!D1004="","",IF('Journal Template'!D1004=IFERROR(VLOOKUP('Journal Template'!D1004,Checks!$CH:$CH,1,0),0),"Product Code Required","NA"))))),"")</f>
        <v/>
      </c>
    </row>
    <row r="994" spans="14:89">
      <c r="N994" t="s">
        <v>5419</v>
      </c>
      <c r="O994" t="s">
        <v>5420</v>
      </c>
      <c r="P994" t="s">
        <v>386</v>
      </c>
      <c r="Q994" s="150" t="str">
        <f>IF(JRF!D1007="","",IF(IFERROR(VLOOKUP(JRF!D1007,Checks!N:P,3,0),0)="A","","Inactive account in Use"))</f>
        <v/>
      </c>
      <c r="R994" t="str">
        <f>IFERROR(IF('Journal Template'!C1406="","",IF(IFERROR(VLOOKUP('Journal Template'!C1406,Checks!N:P,3,0),0)="A","","Inactive account in Use")),"")</f>
        <v/>
      </c>
      <c r="S994" t="s">
        <v>5421</v>
      </c>
      <c r="T994" t="s">
        <v>386</v>
      </c>
      <c r="U994" t="s">
        <v>393</v>
      </c>
      <c r="V994" s="150" t="str">
        <f>IF(JRF!C1007="","",IF(IFERROR(VLOOKUP(JRF!C1007,Checks!S:U,3,0),0)="A","Entry with System fund Dept",""))</f>
        <v/>
      </c>
      <c r="W994" t="str">
        <f>IFERROR(IF('Journal Template'!D1406="","",IF(IFERROR(VLOOKUP('Journal Template'!D1406,Checks!S:U,3,0),0)="A","Entry with System fund Dept","")),"")</f>
        <v/>
      </c>
      <c r="X994" t="s">
        <v>5422</v>
      </c>
      <c r="Y994" t="s">
        <v>386</v>
      </c>
      <c r="Z994" t="s">
        <v>5423</v>
      </c>
      <c r="AA994" t="s">
        <v>391</v>
      </c>
      <c r="AB994" t="s">
        <v>125</v>
      </c>
      <c r="AC994" s="150" t="str">
        <f>IFERROR(IF(JRF!C1007="","",IF(AND(VLOOKUP(JRF!C1007,X:AA,4,0)=JRF!B1007,VLOOKUP(JRF!C1007,X:Y,2,0)="A"),"","Inactive Dept Combo Error")),"Inactive Dept Combo Error")</f>
        <v/>
      </c>
      <c r="AD994" t="str">
        <f>IFERROR(IF('Journal Template'!D1406="","",IF(AND(VLOOKUP('Journal Template'!D1406,X:AA,4,0)='Journal Template'!A1406,VLOOKUP('Journal Template'!D1406,X:Y,2,0)="A"),"","Inactive Dept Combo Error")),"")</f>
        <v/>
      </c>
      <c r="AK994" s="150" t="str">
        <f>IF(JRF!B1007="","",IF(JRF!B1007=IFERROR(VLOOKUP(JRF!B1007,Checks!AI:AI,1,0),0),"Entry in Branch/Satellite BU's",""))</f>
        <v/>
      </c>
      <c r="AL994" t="str">
        <f>IFERROR(IF('Journal Template'!A1406="","",IF('Journal Template'!A1406=IFERROR(VLOOKUP('Journal Template'!A1406,Checks!AI:AI,1,0),0),"Entry in Branch/Satellite BU's","")),"")</f>
        <v/>
      </c>
      <c r="AO994" s="171"/>
      <c r="AP994" s="171"/>
      <c r="AQ994" s="171"/>
      <c r="AR994" s="171"/>
      <c r="CI994" t="str">
        <f>IF(JRF!F1007&gt;0,"",IF(JRF!B1007="","",IF(LEFT(JRF!B1007,1)=IFERROR(VLOOKUP(LEFT(JRF!B1007,1),$CF$2:$CF$5,1,0),0),"Product Code Required",IF(JRF!C1007="","",IF(JRF!C1007=IFERROR(VLOOKUP(JRF!C1007,$CH:$CH,1,0),0),"Product Code Required","NA")))))</f>
        <v/>
      </c>
      <c r="CJ994" t="str">
        <f>IF(JRF!AV1007&gt;0,"",IF(JRF!Q1007="","",IF(LEFT(JRF!Q1007,1)=IFERROR(VLOOKUP(LEFT(JRF!Q1007,1),$CF$2:$CF$5,1,0),0),"Product Code Required",IF(JRF!V1007="","",IF(JRF!V1007=IFERROR(VLOOKUP(JRF!V1007,$CH:$CH,1,0),0),"Product Code Required","NA")))))</f>
        <v/>
      </c>
      <c r="CK994" t="str">
        <f>IFERROR(IF(LEN('Journal Template'!F1005)&gt;0,"",IF('Journal Template'!A1005="","",IF(LEFT('Journal Template'!A1005,1)=IFERROR(VLOOKUP(LEFT('Journal Template'!A1005,1),Checks!$CF$2:$CF$5,1,0),0),"Product Code Required",IF('Journal Template'!D1005="","",IF('Journal Template'!D1005=IFERROR(VLOOKUP('Journal Template'!D1005,Checks!$CH:$CH,1,0),0),"Product Code Required","NA"))))),"")</f>
        <v/>
      </c>
    </row>
    <row r="995" spans="14:89">
      <c r="N995" t="s">
        <v>5424</v>
      </c>
      <c r="O995" t="s">
        <v>5425</v>
      </c>
      <c r="P995" t="s">
        <v>386</v>
      </c>
      <c r="Q995" s="150" t="str">
        <f>IF(JRF!D1008="","",IF(IFERROR(VLOOKUP(JRF!D1008,Checks!N:P,3,0),0)="A","","Inactive account in Use"))</f>
        <v/>
      </c>
      <c r="R995" t="str">
        <f>IFERROR(IF('Journal Template'!C1407="","",IF(IFERROR(VLOOKUP('Journal Template'!C1407,Checks!N:P,3,0),0)="A","","Inactive account in Use")),"")</f>
        <v/>
      </c>
      <c r="S995" t="s">
        <v>5426</v>
      </c>
      <c r="T995" t="s">
        <v>386</v>
      </c>
      <c r="U995" t="s">
        <v>393</v>
      </c>
      <c r="V995" s="150" t="str">
        <f>IF(JRF!C1008="","",IF(IFERROR(VLOOKUP(JRF!C1008,Checks!S:U,3,0),0)="A","Entry with System fund Dept",""))</f>
        <v/>
      </c>
      <c r="W995" t="str">
        <f>IFERROR(IF('Journal Template'!D1407="","",IF(IFERROR(VLOOKUP('Journal Template'!D1407,Checks!S:U,3,0),0)="A","Entry with System fund Dept","")),"")</f>
        <v/>
      </c>
      <c r="X995" t="s">
        <v>5427</v>
      </c>
      <c r="Y995" t="s">
        <v>386</v>
      </c>
      <c r="Z995" t="s">
        <v>5428</v>
      </c>
      <c r="AA995" t="s">
        <v>391</v>
      </c>
      <c r="AB995" t="s">
        <v>125</v>
      </c>
      <c r="AC995" s="150" t="str">
        <f>IFERROR(IF(JRF!C1008="","",IF(AND(VLOOKUP(JRF!C1008,X:AA,4,0)=JRF!B1008,VLOOKUP(JRF!C1008,X:Y,2,0)="A"),"","Inactive Dept Combo Error")),"Inactive Dept Combo Error")</f>
        <v/>
      </c>
      <c r="AD995" t="str">
        <f>IFERROR(IF('Journal Template'!D1407="","",IF(AND(VLOOKUP('Journal Template'!D1407,X:AA,4,0)='Journal Template'!A1407,VLOOKUP('Journal Template'!D1407,X:Y,2,0)="A"),"","Inactive Dept Combo Error")),"")</f>
        <v/>
      </c>
      <c r="AK995" s="150" t="str">
        <f>IF(JRF!B1008="","",IF(JRF!B1008=IFERROR(VLOOKUP(JRF!B1008,Checks!AI:AI,1,0),0),"Entry in Branch/Satellite BU's",""))</f>
        <v/>
      </c>
      <c r="AL995" t="str">
        <f>IFERROR(IF('Journal Template'!A1407="","",IF('Journal Template'!A1407=IFERROR(VLOOKUP('Journal Template'!A1407,Checks!AI:AI,1,0),0),"Entry in Branch/Satellite BU's","")),"")</f>
        <v/>
      </c>
      <c r="AO995" s="171"/>
      <c r="AP995" s="171"/>
      <c r="AQ995" s="171"/>
      <c r="AR995" s="171"/>
      <c r="CI995" t="str">
        <f>IF(JRF!F1008&gt;0,"",IF(JRF!B1008="","",IF(LEFT(JRF!B1008,1)=IFERROR(VLOOKUP(LEFT(JRF!B1008,1),$CF$2:$CF$5,1,0),0),"Product Code Required",IF(JRF!C1008="","",IF(JRF!C1008=IFERROR(VLOOKUP(JRF!C1008,$CH:$CH,1,0),0),"Product Code Required","NA")))))</f>
        <v/>
      </c>
      <c r="CJ995" t="str">
        <f>IF(JRF!AV1008&gt;0,"",IF(JRF!Q1008="","",IF(LEFT(JRF!Q1008,1)=IFERROR(VLOOKUP(LEFT(JRF!Q1008,1),$CF$2:$CF$5,1,0),0),"Product Code Required",IF(JRF!V1008="","",IF(JRF!V1008=IFERROR(VLOOKUP(JRF!V1008,$CH:$CH,1,0),0),"Product Code Required","NA")))))</f>
        <v/>
      </c>
      <c r="CK995" t="str">
        <f>IFERROR(IF(LEN('Journal Template'!F1006)&gt;0,"",IF('Journal Template'!A1006="","",IF(LEFT('Journal Template'!A1006,1)=IFERROR(VLOOKUP(LEFT('Journal Template'!A1006,1),Checks!$CF$2:$CF$5,1,0),0),"Product Code Required",IF('Journal Template'!D1006="","",IF('Journal Template'!D1006=IFERROR(VLOOKUP('Journal Template'!D1006,Checks!$CH:$CH,1,0),0),"Product Code Required","NA"))))),"")</f>
        <v/>
      </c>
    </row>
    <row r="996" spans="14:89">
      <c r="N996" t="s">
        <v>5429</v>
      </c>
      <c r="O996" t="s">
        <v>5430</v>
      </c>
      <c r="P996" t="s">
        <v>386</v>
      </c>
      <c r="Q996" s="150" t="str">
        <f>IF(JRF!D1009="","",IF(IFERROR(VLOOKUP(JRF!D1009,Checks!N:P,3,0),0)="A","","Inactive account in Use"))</f>
        <v/>
      </c>
      <c r="R996" t="str">
        <f>IFERROR(IF('Journal Template'!C1408="","",IF(IFERROR(VLOOKUP('Journal Template'!C1408,Checks!N:P,3,0),0)="A","","Inactive account in Use")),"")</f>
        <v/>
      </c>
      <c r="S996" t="s">
        <v>5431</v>
      </c>
      <c r="T996" t="s">
        <v>386</v>
      </c>
      <c r="U996" t="s">
        <v>393</v>
      </c>
      <c r="V996" s="150" t="str">
        <f>IF(JRF!C1009="","",IF(IFERROR(VLOOKUP(JRF!C1009,Checks!S:U,3,0),0)="A","Entry with System fund Dept",""))</f>
        <v/>
      </c>
      <c r="W996" t="str">
        <f>IFERROR(IF('Journal Template'!D1408="","",IF(IFERROR(VLOOKUP('Journal Template'!D1408,Checks!S:U,3,0),0)="A","Entry with System fund Dept","")),"")</f>
        <v/>
      </c>
      <c r="X996" t="s">
        <v>4280</v>
      </c>
      <c r="Y996" t="s">
        <v>386</v>
      </c>
      <c r="Z996" t="s">
        <v>5432</v>
      </c>
      <c r="AA996" t="s">
        <v>399</v>
      </c>
      <c r="AB996" t="s">
        <v>125</v>
      </c>
      <c r="AC996" s="150" t="str">
        <f>IFERROR(IF(JRF!C1009="","",IF(AND(VLOOKUP(JRF!C1009,X:AA,4,0)=JRF!B1009,VLOOKUP(JRF!C1009,X:Y,2,0)="A"),"","Inactive Dept Combo Error")),"Inactive Dept Combo Error")</f>
        <v/>
      </c>
      <c r="AD996" t="str">
        <f>IFERROR(IF('Journal Template'!D1408="","",IF(AND(VLOOKUP('Journal Template'!D1408,X:AA,4,0)='Journal Template'!A1408,VLOOKUP('Journal Template'!D1408,X:Y,2,0)="A"),"","Inactive Dept Combo Error")),"")</f>
        <v/>
      </c>
      <c r="AK996" s="150" t="str">
        <f>IF(JRF!B1009="","",IF(JRF!B1009=IFERROR(VLOOKUP(JRF!B1009,Checks!AI:AI,1,0),0),"Entry in Branch/Satellite BU's",""))</f>
        <v/>
      </c>
      <c r="AL996" t="str">
        <f>IFERROR(IF('Journal Template'!A1408="","",IF('Journal Template'!A1408=IFERROR(VLOOKUP('Journal Template'!A1408,Checks!AI:AI,1,0),0),"Entry in Branch/Satellite BU's","")),"")</f>
        <v/>
      </c>
      <c r="AO996" s="171"/>
      <c r="AP996" s="171"/>
      <c r="AQ996" s="171"/>
      <c r="AR996" s="171"/>
      <c r="CI996" t="str">
        <f>IF(JRF!F1009&gt;0,"",IF(JRF!B1009="","",IF(LEFT(JRF!B1009,1)=IFERROR(VLOOKUP(LEFT(JRF!B1009,1),$CF$2:$CF$5,1,0),0),"Product Code Required",IF(JRF!C1009="","",IF(JRF!C1009=IFERROR(VLOOKUP(JRF!C1009,$CH:$CH,1,0),0),"Product Code Required","NA")))))</f>
        <v/>
      </c>
      <c r="CJ996" t="str">
        <f>IF(JRF!AV1009&gt;0,"",IF(JRF!Q1009="","",IF(LEFT(JRF!Q1009,1)=IFERROR(VLOOKUP(LEFT(JRF!Q1009,1),$CF$2:$CF$5,1,0),0),"Product Code Required",IF(JRF!V1009="","",IF(JRF!V1009=IFERROR(VLOOKUP(JRF!V1009,$CH:$CH,1,0),0),"Product Code Required","NA")))))</f>
        <v/>
      </c>
      <c r="CK996" t="str">
        <f>IFERROR(IF(LEN('Journal Template'!F1007)&gt;0,"",IF('Journal Template'!A1007="","",IF(LEFT('Journal Template'!A1007,1)=IFERROR(VLOOKUP(LEFT('Journal Template'!A1007,1),Checks!$CF$2:$CF$5,1,0),0),"Product Code Required",IF('Journal Template'!D1007="","",IF('Journal Template'!D1007=IFERROR(VLOOKUP('Journal Template'!D1007,Checks!$CH:$CH,1,0),0),"Product Code Required","NA"))))),"")</f>
        <v/>
      </c>
    </row>
    <row r="997" spans="14:89">
      <c r="N997" t="s">
        <v>5433</v>
      </c>
      <c r="O997" t="s">
        <v>5434</v>
      </c>
      <c r="P997" t="s">
        <v>386</v>
      </c>
      <c r="Q997" s="150" t="str">
        <f>IF(JRF!D1010="","",IF(IFERROR(VLOOKUP(JRF!D1010,Checks!N:P,3,0),0)="A","","Inactive account in Use"))</f>
        <v/>
      </c>
      <c r="R997" t="str">
        <f>IFERROR(IF('Journal Template'!C1409="","",IF(IFERROR(VLOOKUP('Journal Template'!C1409,Checks!N:P,3,0),0)="A","","Inactive account in Use")),"")</f>
        <v/>
      </c>
      <c r="S997" t="s">
        <v>5435</v>
      </c>
      <c r="T997" t="s">
        <v>386</v>
      </c>
      <c r="U997" t="s">
        <v>393</v>
      </c>
      <c r="V997" s="150" t="str">
        <f>IF(JRF!C1010="","",IF(IFERROR(VLOOKUP(JRF!C1010,Checks!S:U,3,0),0)="A","Entry with System fund Dept",""))</f>
        <v/>
      </c>
      <c r="W997" t="str">
        <f>IFERROR(IF('Journal Template'!D1409="","",IF(IFERROR(VLOOKUP('Journal Template'!D1409,Checks!S:U,3,0),0)="A","Entry with System fund Dept","")),"")</f>
        <v/>
      </c>
      <c r="X997" t="s">
        <v>4286</v>
      </c>
      <c r="Y997" t="s">
        <v>386</v>
      </c>
      <c r="Z997" t="s">
        <v>5436</v>
      </c>
      <c r="AA997" t="s">
        <v>399</v>
      </c>
      <c r="AB997" t="s">
        <v>125</v>
      </c>
      <c r="AC997" s="150" t="str">
        <f>IFERROR(IF(JRF!C1010="","",IF(AND(VLOOKUP(JRF!C1010,X:AA,4,0)=JRF!B1010,VLOOKUP(JRF!C1010,X:Y,2,0)="A"),"","Inactive Dept Combo Error")),"Inactive Dept Combo Error")</f>
        <v/>
      </c>
      <c r="AD997" t="str">
        <f>IFERROR(IF('Journal Template'!D1409="","",IF(AND(VLOOKUP('Journal Template'!D1409,X:AA,4,0)='Journal Template'!A1409,VLOOKUP('Journal Template'!D1409,X:Y,2,0)="A"),"","Inactive Dept Combo Error")),"")</f>
        <v/>
      </c>
      <c r="AK997" s="150" t="str">
        <f>IF(JRF!B1010="","",IF(JRF!B1010=IFERROR(VLOOKUP(JRF!B1010,Checks!AI:AI,1,0),0),"Entry in Branch/Satellite BU's",""))</f>
        <v/>
      </c>
      <c r="AL997" t="str">
        <f>IFERROR(IF('Journal Template'!A1409="","",IF('Journal Template'!A1409=IFERROR(VLOOKUP('Journal Template'!A1409,Checks!AI:AI,1,0),0),"Entry in Branch/Satellite BU's","")),"")</f>
        <v/>
      </c>
      <c r="AO997" s="171"/>
      <c r="AP997" s="171"/>
      <c r="AQ997" s="171"/>
      <c r="AR997" s="171"/>
      <c r="CI997" t="str">
        <f>IF(JRF!F1010&gt;0,"",IF(JRF!B1010="","",IF(LEFT(JRF!B1010,1)=IFERROR(VLOOKUP(LEFT(JRF!B1010,1),$CF$2:$CF$5,1,0),0),"Product Code Required",IF(JRF!C1010="","",IF(JRF!C1010=IFERROR(VLOOKUP(JRF!C1010,$CH:$CH,1,0),0),"Product Code Required","NA")))))</f>
        <v/>
      </c>
      <c r="CJ997" t="str">
        <f>IF(JRF!AV1010&gt;0,"",IF(JRF!Q1010="","",IF(LEFT(JRF!Q1010,1)=IFERROR(VLOOKUP(LEFT(JRF!Q1010,1),$CF$2:$CF$5,1,0),0),"Product Code Required",IF(JRF!V1010="","",IF(JRF!V1010=IFERROR(VLOOKUP(JRF!V1010,$CH:$CH,1,0),0),"Product Code Required","NA")))))</f>
        <v/>
      </c>
      <c r="CK997" t="str">
        <f>IFERROR(IF(LEN('Journal Template'!F1008)&gt;0,"",IF('Journal Template'!A1008="","",IF(LEFT('Journal Template'!A1008,1)=IFERROR(VLOOKUP(LEFT('Journal Template'!A1008,1),Checks!$CF$2:$CF$5,1,0),0),"Product Code Required",IF('Journal Template'!D1008="","",IF('Journal Template'!D1008=IFERROR(VLOOKUP('Journal Template'!D1008,Checks!$CH:$CH,1,0),0),"Product Code Required","NA"))))),"")</f>
        <v/>
      </c>
    </row>
    <row r="998" spans="14:89">
      <c r="N998" t="s">
        <v>5437</v>
      </c>
      <c r="O998" t="s">
        <v>5438</v>
      </c>
      <c r="P998" t="s">
        <v>386</v>
      </c>
      <c r="Q998" s="150" t="str">
        <f>IF(JRF!D1011="","",IF(IFERROR(VLOOKUP(JRF!D1011,Checks!N:P,3,0),0)="A","","Inactive account in Use"))</f>
        <v/>
      </c>
      <c r="R998" t="str">
        <f>IFERROR(IF('Journal Template'!C1410="","",IF(IFERROR(VLOOKUP('Journal Template'!C1410,Checks!N:P,3,0),0)="A","","Inactive account in Use")),"")</f>
        <v/>
      </c>
      <c r="S998" t="s">
        <v>5439</v>
      </c>
      <c r="T998" t="s">
        <v>386</v>
      </c>
      <c r="U998" t="s">
        <v>393</v>
      </c>
      <c r="V998" s="150" t="str">
        <f>IF(JRF!C1011="","",IF(IFERROR(VLOOKUP(JRF!C1011,Checks!S:U,3,0),0)="A","Entry with System fund Dept",""))</f>
        <v/>
      </c>
      <c r="W998" t="str">
        <f>IFERROR(IF('Journal Template'!D1410="","",IF(IFERROR(VLOOKUP('Journal Template'!D1410,Checks!S:U,3,0),0)="A","Entry with System fund Dept","")),"")</f>
        <v/>
      </c>
      <c r="X998" t="s">
        <v>5440</v>
      </c>
      <c r="Y998" t="s">
        <v>386</v>
      </c>
      <c r="Z998" t="s">
        <v>5441</v>
      </c>
      <c r="AA998" t="s">
        <v>5442</v>
      </c>
      <c r="AB998" t="s">
        <v>125</v>
      </c>
      <c r="AC998" s="150" t="str">
        <f>IFERROR(IF(JRF!C1011="","",IF(AND(VLOOKUP(JRF!C1011,X:AA,4,0)=JRF!B1011,VLOOKUP(JRF!C1011,X:Y,2,0)="A"),"","Inactive Dept Combo Error")),"Inactive Dept Combo Error")</f>
        <v/>
      </c>
      <c r="AD998" t="str">
        <f>IFERROR(IF('Journal Template'!D1410="","",IF(AND(VLOOKUP('Journal Template'!D1410,X:AA,4,0)='Journal Template'!A1410,VLOOKUP('Journal Template'!D1410,X:Y,2,0)="A"),"","Inactive Dept Combo Error")),"")</f>
        <v/>
      </c>
      <c r="AK998" s="150" t="str">
        <f>IF(JRF!B1011="","",IF(JRF!B1011=IFERROR(VLOOKUP(JRF!B1011,Checks!AI:AI,1,0),0),"Entry in Branch/Satellite BU's",""))</f>
        <v/>
      </c>
      <c r="AL998" t="str">
        <f>IFERROR(IF('Journal Template'!A1410="","",IF('Journal Template'!A1410=IFERROR(VLOOKUP('Journal Template'!A1410,Checks!AI:AI,1,0),0),"Entry in Branch/Satellite BU's","")),"")</f>
        <v/>
      </c>
      <c r="AO998" s="171"/>
      <c r="AP998" s="171"/>
      <c r="AQ998" s="171"/>
      <c r="AR998" s="171"/>
      <c r="CI998" t="str">
        <f>IF(JRF!F1011&gt;0,"",IF(JRF!B1011="","",IF(LEFT(JRF!B1011,1)=IFERROR(VLOOKUP(LEFT(JRF!B1011,1),$CF$2:$CF$5,1,0),0),"Product Code Required",IF(JRF!C1011="","",IF(JRF!C1011=IFERROR(VLOOKUP(JRF!C1011,$CH:$CH,1,0),0),"Product Code Required","NA")))))</f>
        <v/>
      </c>
      <c r="CJ998" t="str">
        <f>IF(JRF!AV1011&gt;0,"",IF(JRF!Q1011="","",IF(LEFT(JRF!Q1011,1)=IFERROR(VLOOKUP(LEFT(JRF!Q1011,1),$CF$2:$CF$5,1,0),0),"Product Code Required",IF(JRF!V1011="","",IF(JRF!V1011=IFERROR(VLOOKUP(JRF!V1011,$CH:$CH,1,0),0),"Product Code Required","NA")))))</f>
        <v/>
      </c>
      <c r="CK998" t="str">
        <f>IFERROR(IF(LEN('Journal Template'!F1009)&gt;0,"",IF('Journal Template'!A1009="","",IF(LEFT('Journal Template'!A1009,1)=IFERROR(VLOOKUP(LEFT('Journal Template'!A1009,1),Checks!$CF$2:$CF$5,1,0),0),"Product Code Required",IF('Journal Template'!D1009="","",IF('Journal Template'!D1009=IFERROR(VLOOKUP('Journal Template'!D1009,Checks!$CH:$CH,1,0),0),"Product Code Required","NA"))))),"")</f>
        <v/>
      </c>
    </row>
    <row r="999" spans="14:89">
      <c r="N999" t="s">
        <v>5443</v>
      </c>
      <c r="O999" t="s">
        <v>5444</v>
      </c>
      <c r="P999" t="s">
        <v>386</v>
      </c>
      <c r="Q999" s="150" t="str">
        <f>IF(JRF!D1012="","",IF(IFERROR(VLOOKUP(JRF!D1012,Checks!N:P,3,0),0)="A","","Inactive account in Use"))</f>
        <v/>
      </c>
      <c r="R999" t="str">
        <f>IFERROR(IF('Journal Template'!C1411="","",IF(IFERROR(VLOOKUP('Journal Template'!C1411,Checks!N:P,3,0),0)="A","","Inactive account in Use")),"")</f>
        <v/>
      </c>
      <c r="S999" t="s">
        <v>5445</v>
      </c>
      <c r="T999" t="s">
        <v>386</v>
      </c>
      <c r="U999" t="s">
        <v>393</v>
      </c>
      <c r="V999" s="150" t="str">
        <f>IF(JRF!C1012="","",IF(IFERROR(VLOOKUP(JRF!C1012,Checks!S:U,3,0),0)="A","Entry with System fund Dept",""))</f>
        <v/>
      </c>
      <c r="W999" t="str">
        <f>IFERROR(IF('Journal Template'!D1411="","",IF(IFERROR(VLOOKUP('Journal Template'!D1411,Checks!S:U,3,0),0)="A","Entry with System fund Dept","")),"")</f>
        <v/>
      </c>
      <c r="X999" t="s">
        <v>5446</v>
      </c>
      <c r="Y999" t="s">
        <v>386</v>
      </c>
      <c r="Z999" t="s">
        <v>5447</v>
      </c>
      <c r="AA999" t="s">
        <v>5448</v>
      </c>
      <c r="AB999" t="s">
        <v>125</v>
      </c>
      <c r="AC999" s="150" t="str">
        <f>IFERROR(IF(JRF!C1012="","",IF(AND(VLOOKUP(JRF!C1012,X:AA,4,0)=JRF!B1012,VLOOKUP(JRF!C1012,X:Y,2,0)="A"),"","Inactive Dept Combo Error")),"Inactive Dept Combo Error")</f>
        <v/>
      </c>
      <c r="AD999" t="str">
        <f>IFERROR(IF('Journal Template'!D1411="","",IF(AND(VLOOKUP('Journal Template'!D1411,X:AA,4,0)='Journal Template'!A1411,VLOOKUP('Journal Template'!D1411,X:Y,2,0)="A"),"","Inactive Dept Combo Error")),"")</f>
        <v/>
      </c>
      <c r="AK999" s="150" t="str">
        <f>IF(JRF!B1012="","",IF(JRF!B1012=IFERROR(VLOOKUP(JRF!B1012,Checks!AI:AI,1,0),0),"Entry in Branch/Satellite BU's",""))</f>
        <v/>
      </c>
      <c r="AL999" t="str">
        <f>IFERROR(IF('Journal Template'!A1411="","",IF('Journal Template'!A1411=IFERROR(VLOOKUP('Journal Template'!A1411,Checks!AI:AI,1,0),0),"Entry in Branch/Satellite BU's","")),"")</f>
        <v/>
      </c>
      <c r="AO999" s="171"/>
      <c r="AP999" s="171"/>
      <c r="AQ999" s="171"/>
      <c r="AR999" s="171"/>
      <c r="CI999" t="str">
        <f>IF(JRF!F1012&gt;0,"",IF(JRF!B1012="","",IF(LEFT(JRF!B1012,1)=IFERROR(VLOOKUP(LEFT(JRF!B1012,1),$CF$2:$CF$5,1,0),0),"Product Code Required",IF(JRF!C1012="","",IF(JRF!C1012=IFERROR(VLOOKUP(JRF!C1012,$CH:$CH,1,0),0),"Product Code Required","NA")))))</f>
        <v/>
      </c>
      <c r="CJ999" t="str">
        <f>IF(JRF!AV1012&gt;0,"",IF(JRF!Q1012="","",IF(LEFT(JRF!Q1012,1)=IFERROR(VLOOKUP(LEFT(JRF!Q1012,1),$CF$2:$CF$5,1,0),0),"Product Code Required",IF(JRF!V1012="","",IF(JRF!V1012=IFERROR(VLOOKUP(JRF!V1012,$CH:$CH,1,0),0),"Product Code Required","NA")))))</f>
        <v/>
      </c>
      <c r="CK999" t="str">
        <f>IFERROR(IF(LEN('Journal Template'!F1010)&gt;0,"",IF('Journal Template'!A1010="","",IF(LEFT('Journal Template'!A1010,1)=IFERROR(VLOOKUP(LEFT('Journal Template'!A1010,1),Checks!$CF$2:$CF$5,1,0),0),"Product Code Required",IF('Journal Template'!D1010="","",IF('Journal Template'!D1010=IFERROR(VLOOKUP('Journal Template'!D1010,Checks!$CH:$CH,1,0),0),"Product Code Required","NA"))))),"")</f>
        <v/>
      </c>
    </row>
    <row r="1000" spans="14:89">
      <c r="N1000" t="s">
        <v>5449</v>
      </c>
      <c r="O1000" t="s">
        <v>5450</v>
      </c>
      <c r="P1000" t="s">
        <v>386</v>
      </c>
      <c r="Q1000" s="150" t="str">
        <f>IF(JRF!D1013="","",IF(IFERROR(VLOOKUP(JRF!D1013,Checks!N:P,3,0),0)="A","","Inactive account in Use"))</f>
        <v/>
      </c>
      <c r="R1000" t="str">
        <f>IFERROR(IF('Journal Template'!C1412="","",IF(IFERROR(VLOOKUP('Journal Template'!C1412,Checks!N:P,3,0),0)="A","","Inactive account in Use")),"")</f>
        <v/>
      </c>
      <c r="S1000" t="s">
        <v>5451</v>
      </c>
      <c r="T1000" t="s">
        <v>386</v>
      </c>
      <c r="U1000" t="s">
        <v>393</v>
      </c>
      <c r="V1000" s="150" t="str">
        <f>IF(JRF!C1013="","",IF(IFERROR(VLOOKUP(JRF!C1013,Checks!S:U,3,0),0)="A","Entry with System fund Dept",""))</f>
        <v/>
      </c>
      <c r="W1000" t="str">
        <f>IFERROR(IF('Journal Template'!D1412="","",IF(IFERROR(VLOOKUP('Journal Template'!D1412,Checks!S:U,3,0),0)="A","Entry with System fund Dept","")),"")</f>
        <v/>
      </c>
      <c r="X1000" t="s">
        <v>1725</v>
      </c>
      <c r="Y1000" t="s">
        <v>386</v>
      </c>
      <c r="Z1000" t="s">
        <v>5452</v>
      </c>
      <c r="AA1000" t="s">
        <v>391</v>
      </c>
      <c r="AB1000" t="s">
        <v>125</v>
      </c>
      <c r="AC1000" s="150" t="str">
        <f>IFERROR(IF(JRF!C1013="","",IF(AND(VLOOKUP(JRF!C1013,X:AA,4,0)=JRF!B1013,VLOOKUP(JRF!C1013,X:Y,2,0)="A"),"","Inactive Dept Combo Error")),"Inactive Dept Combo Error")</f>
        <v/>
      </c>
      <c r="AD1000" t="str">
        <f>IFERROR(IF('Journal Template'!D1412="","",IF(AND(VLOOKUP('Journal Template'!D1412,X:AA,4,0)='Journal Template'!A1412,VLOOKUP('Journal Template'!D1412,X:Y,2,0)="A"),"","Inactive Dept Combo Error")),"")</f>
        <v/>
      </c>
      <c r="AK1000" s="150" t="str">
        <f>IF(JRF!B1013="","",IF(JRF!B1013=IFERROR(VLOOKUP(JRF!B1013,Checks!AI:AI,1,0),0),"Entry in Branch/Satellite BU's",""))</f>
        <v/>
      </c>
      <c r="AL1000" t="str">
        <f>IFERROR(IF('Journal Template'!A1412="","",IF('Journal Template'!A1412=IFERROR(VLOOKUP('Journal Template'!A1412,Checks!AI:AI,1,0),0),"Entry in Branch/Satellite BU's","")),"")</f>
        <v/>
      </c>
      <c r="AO1000" s="171"/>
      <c r="AP1000" s="171"/>
      <c r="AQ1000" s="171"/>
      <c r="AR1000" s="171"/>
      <c r="CI1000" t="str">
        <f>IF(JRF!F1013&gt;0,"",IF(JRF!B1013="","",IF(LEFT(JRF!B1013,1)=IFERROR(VLOOKUP(LEFT(JRF!B1013,1),$CF$2:$CF$5,1,0),0),"Product Code Required",IF(JRF!C1013="","",IF(JRF!C1013=IFERROR(VLOOKUP(JRF!C1013,$CH:$CH,1,0),0),"Product Code Required","NA")))))</f>
        <v/>
      </c>
      <c r="CJ1000" t="str">
        <f>IF(JRF!AV1013&gt;0,"",IF(JRF!Q1013="","",IF(LEFT(JRF!Q1013,1)=IFERROR(VLOOKUP(LEFT(JRF!Q1013,1),$CF$2:$CF$5,1,0),0),"Product Code Required",IF(JRF!V1013="","",IF(JRF!V1013=IFERROR(VLOOKUP(JRF!V1013,$CH:$CH,1,0),0),"Product Code Required","NA")))))</f>
        <v/>
      </c>
      <c r="CK1000" t="str">
        <f>IFERROR(IF(LEN('Journal Template'!F1011)&gt;0,"",IF('Journal Template'!A1011="","",IF(LEFT('Journal Template'!A1011,1)=IFERROR(VLOOKUP(LEFT('Journal Template'!A1011,1),Checks!$CF$2:$CF$5,1,0),0),"Product Code Required",IF('Journal Template'!D1011="","",IF('Journal Template'!D1011=IFERROR(VLOOKUP('Journal Template'!D1011,Checks!$CH:$CH,1,0),0),"Product Code Required","NA"))))),"")</f>
        <v/>
      </c>
    </row>
    <row r="1001" spans="14:89">
      <c r="N1001" t="s">
        <v>5453</v>
      </c>
      <c r="O1001" t="s">
        <v>5454</v>
      </c>
      <c r="P1001" t="s">
        <v>386</v>
      </c>
      <c r="Q1001" s="150" t="str">
        <f>IF(JRF!D1014="","",IF(IFERROR(VLOOKUP(JRF!D1014,Checks!N:P,3,0),0)="A","","Inactive account in Use"))</f>
        <v/>
      </c>
      <c r="R1001" t="str">
        <f>IFERROR(IF('Journal Template'!C1413="","",IF(IFERROR(VLOOKUP('Journal Template'!C1413,Checks!N:P,3,0),0)="A","","Inactive account in Use")),"")</f>
        <v/>
      </c>
      <c r="S1001" t="s">
        <v>5455</v>
      </c>
      <c r="T1001" t="s">
        <v>386</v>
      </c>
      <c r="U1001" t="s">
        <v>393</v>
      </c>
      <c r="V1001" s="150" t="str">
        <f>IF(JRF!C1014="","",IF(IFERROR(VLOOKUP(JRF!C1014,Checks!S:U,3,0),0)="A","Entry with System fund Dept",""))</f>
        <v/>
      </c>
      <c r="W1001" t="str">
        <f>IFERROR(IF('Journal Template'!D1413="","",IF(IFERROR(VLOOKUP('Journal Template'!D1413,Checks!S:U,3,0),0)="A","Entry with System fund Dept","")),"")</f>
        <v/>
      </c>
      <c r="X1001" t="s">
        <v>5456</v>
      </c>
      <c r="Y1001" t="s">
        <v>386</v>
      </c>
      <c r="Z1001" t="s">
        <v>5457</v>
      </c>
      <c r="AA1001" t="s">
        <v>391</v>
      </c>
      <c r="AB1001" t="s">
        <v>125</v>
      </c>
      <c r="AC1001" s="150" t="str">
        <f>IFERROR(IF(JRF!C1014="","",IF(AND(VLOOKUP(JRF!C1014,X:AA,4,0)=JRF!B1014,VLOOKUP(JRF!C1014,X:Y,2,0)="A"),"","Inactive Dept Combo Error")),"Inactive Dept Combo Error")</f>
        <v/>
      </c>
      <c r="AD1001" t="str">
        <f>IFERROR(IF('Journal Template'!D1413="","",IF(AND(VLOOKUP('Journal Template'!D1413,X:AA,4,0)='Journal Template'!A1413,VLOOKUP('Journal Template'!D1413,X:Y,2,0)="A"),"","Inactive Dept Combo Error")),"")</f>
        <v/>
      </c>
      <c r="AK1001" s="150" t="str">
        <f>IF(JRF!B1014="","",IF(JRF!B1014=IFERROR(VLOOKUP(JRF!B1014,Checks!AI:AI,1,0),0),"Entry in Branch/Satellite BU's",""))</f>
        <v/>
      </c>
      <c r="AL1001" t="str">
        <f>IFERROR(IF('Journal Template'!A1413="","",IF('Journal Template'!A1413=IFERROR(VLOOKUP('Journal Template'!A1413,Checks!AI:AI,1,0),0),"Entry in Branch/Satellite BU's","")),"")</f>
        <v/>
      </c>
      <c r="AO1001" s="171"/>
      <c r="AP1001" s="171"/>
      <c r="AQ1001" s="171"/>
      <c r="AR1001" s="171"/>
      <c r="CI1001" t="str">
        <f>IF(JRF!F1014&gt;0,"",IF(JRF!B1014="","",IF(LEFT(JRF!B1014,1)=IFERROR(VLOOKUP(LEFT(JRF!B1014,1),$CF$2:$CF$5,1,0),0),"Product Code Required",IF(JRF!C1014="","",IF(JRF!C1014=IFERROR(VLOOKUP(JRF!C1014,$CH:$CH,1,0),0),"Product Code Required","NA")))))</f>
        <v/>
      </c>
      <c r="CJ1001" t="str">
        <f>IF(JRF!AV1014&gt;0,"",IF(JRF!Q1014="","",IF(LEFT(JRF!Q1014,1)=IFERROR(VLOOKUP(LEFT(JRF!Q1014,1),$CF$2:$CF$5,1,0),0),"Product Code Required",IF(JRF!V1014="","",IF(JRF!V1014=IFERROR(VLOOKUP(JRF!V1014,$CH:$CH,1,0),0),"Product Code Required","NA")))))</f>
        <v/>
      </c>
      <c r="CK1001" t="str">
        <f>IFERROR(IF(LEN('Journal Template'!F1012)&gt;0,"",IF('Journal Template'!A1012="","",IF(LEFT('Journal Template'!A1012,1)=IFERROR(VLOOKUP(LEFT('Journal Template'!A1012,1),Checks!$CF$2:$CF$5,1,0),0),"Product Code Required",IF('Journal Template'!D1012="","",IF('Journal Template'!D1012=IFERROR(VLOOKUP('Journal Template'!D1012,Checks!$CH:$CH,1,0),0),"Product Code Required","NA"))))),"")</f>
        <v/>
      </c>
    </row>
    <row r="1002" spans="14:89">
      <c r="N1002" t="s">
        <v>5458</v>
      </c>
      <c r="O1002" t="s">
        <v>5459</v>
      </c>
      <c r="P1002" t="s">
        <v>386</v>
      </c>
      <c r="Q1002" s="150" t="str">
        <f>IF(JRF!D1015="","",IF(IFERROR(VLOOKUP(JRF!D1015,Checks!N:P,3,0),0)="A","","Inactive account in Use"))</f>
        <v/>
      </c>
      <c r="R1002" t="str">
        <f>IFERROR(IF('Journal Template'!C1414="","",IF(IFERROR(VLOOKUP('Journal Template'!C1414,Checks!N:P,3,0),0)="A","","Inactive account in Use")),"")</f>
        <v/>
      </c>
      <c r="S1002" t="s">
        <v>5460</v>
      </c>
      <c r="T1002" t="s">
        <v>386</v>
      </c>
      <c r="U1002" t="s">
        <v>393</v>
      </c>
      <c r="V1002" s="150" t="str">
        <f>IF(JRF!C1015="","",IF(IFERROR(VLOOKUP(JRF!C1015,Checks!S:U,3,0),0)="A","Entry with System fund Dept",""))</f>
        <v/>
      </c>
      <c r="W1002" t="str">
        <f>IFERROR(IF('Journal Template'!D1414="","",IF(IFERROR(VLOOKUP('Journal Template'!D1414,Checks!S:U,3,0),0)="A","Entry with System fund Dept","")),"")</f>
        <v/>
      </c>
      <c r="X1002" t="s">
        <v>5461</v>
      </c>
      <c r="Y1002" t="s">
        <v>386</v>
      </c>
      <c r="Z1002" t="s">
        <v>5462</v>
      </c>
      <c r="AA1002" t="s">
        <v>5360</v>
      </c>
      <c r="AB1002" t="s">
        <v>5361</v>
      </c>
      <c r="AC1002" s="150" t="str">
        <f>IFERROR(IF(JRF!C1015="","",IF(AND(VLOOKUP(JRF!C1015,X:AA,4,0)=JRF!B1015,VLOOKUP(JRF!C1015,X:Y,2,0)="A"),"","Inactive Dept Combo Error")),"Inactive Dept Combo Error")</f>
        <v/>
      </c>
      <c r="AD1002" t="str">
        <f>IFERROR(IF('Journal Template'!D1414="","",IF(AND(VLOOKUP('Journal Template'!D1414,X:AA,4,0)='Journal Template'!A1414,VLOOKUP('Journal Template'!D1414,X:Y,2,0)="A"),"","Inactive Dept Combo Error")),"")</f>
        <v/>
      </c>
      <c r="AK1002" s="150" t="str">
        <f>IF(JRF!B1015="","",IF(JRF!B1015=IFERROR(VLOOKUP(JRF!B1015,Checks!AI:AI,1,0),0),"Entry in Branch/Satellite BU's",""))</f>
        <v/>
      </c>
      <c r="AL1002" t="str">
        <f>IFERROR(IF('Journal Template'!A1414="","",IF('Journal Template'!A1414=IFERROR(VLOOKUP('Journal Template'!A1414,Checks!AI:AI,1,0),0),"Entry in Branch/Satellite BU's","")),"")</f>
        <v/>
      </c>
      <c r="AO1002" s="171"/>
      <c r="AP1002" s="171"/>
      <c r="AQ1002" s="171"/>
      <c r="AR1002" s="171"/>
      <c r="CI1002" t="str">
        <f>IF(JRF!F1015&gt;0,"",IF(JRF!B1015="","",IF(LEFT(JRF!B1015,1)=IFERROR(VLOOKUP(LEFT(JRF!B1015,1),$CF$2:$CF$5,1,0),0),"Product Code Required",IF(JRF!C1015="","",IF(JRF!C1015=IFERROR(VLOOKUP(JRF!C1015,$CH:$CH,1,0),0),"Product Code Required","NA")))))</f>
        <v/>
      </c>
      <c r="CJ1002" t="str">
        <f>IF(JRF!AV1015&gt;0,"",IF(JRF!Q1015="","",IF(LEFT(JRF!Q1015,1)=IFERROR(VLOOKUP(LEFT(JRF!Q1015,1),$CF$2:$CF$5,1,0),0),"Product Code Required",IF(JRF!V1015="","",IF(JRF!V1015=IFERROR(VLOOKUP(JRF!V1015,$CH:$CH,1,0),0),"Product Code Required","NA")))))</f>
        <v/>
      </c>
      <c r="CK1002" t="str">
        <f>IFERROR(IF(LEN('Journal Template'!F1013)&gt;0,"",IF('Journal Template'!A1013="","",IF(LEFT('Journal Template'!A1013,1)=IFERROR(VLOOKUP(LEFT('Journal Template'!A1013,1),Checks!$CF$2:$CF$5,1,0),0),"Product Code Required",IF('Journal Template'!D1013="","",IF('Journal Template'!D1013=IFERROR(VLOOKUP('Journal Template'!D1013,Checks!$CH:$CH,1,0),0),"Product Code Required","NA"))))),"")</f>
        <v/>
      </c>
    </row>
    <row r="1003" spans="14:89">
      <c r="N1003" t="s">
        <v>5463</v>
      </c>
      <c r="O1003" t="s">
        <v>5464</v>
      </c>
      <c r="P1003" t="s">
        <v>386</v>
      </c>
      <c r="Q1003" s="150" t="str">
        <f>IF(JRF!D1016="","",IF(IFERROR(VLOOKUP(JRF!D1016,Checks!N:P,3,0),0)="A","","Inactive account in Use"))</f>
        <v/>
      </c>
      <c r="R1003" t="str">
        <f>IFERROR(IF('Journal Template'!C1415="","",IF(IFERROR(VLOOKUP('Journal Template'!C1415,Checks!N:P,3,0),0)="A","","Inactive account in Use")),"")</f>
        <v/>
      </c>
      <c r="S1003" t="s">
        <v>5465</v>
      </c>
      <c r="T1003" t="s">
        <v>386</v>
      </c>
      <c r="U1003" t="s">
        <v>393</v>
      </c>
      <c r="V1003" s="150" t="str">
        <f>IF(JRF!C1016="","",IF(IFERROR(VLOOKUP(JRF!C1016,Checks!S:U,3,0),0)="A","Entry with System fund Dept",""))</f>
        <v/>
      </c>
      <c r="W1003" t="str">
        <f>IFERROR(IF('Journal Template'!D1415="","",IF(IFERROR(VLOOKUP('Journal Template'!D1415,Checks!S:U,3,0),0)="A","Entry with System fund Dept","")),"")</f>
        <v/>
      </c>
      <c r="X1003" t="s">
        <v>4378</v>
      </c>
      <c r="Y1003" t="s">
        <v>386</v>
      </c>
      <c r="Z1003" t="s">
        <v>5466</v>
      </c>
      <c r="AA1003" t="s">
        <v>391</v>
      </c>
      <c r="AB1003" t="s">
        <v>125</v>
      </c>
      <c r="AC1003" s="150" t="str">
        <f>IFERROR(IF(JRF!C1016="","",IF(AND(VLOOKUP(JRF!C1016,X:AA,4,0)=JRF!B1016,VLOOKUP(JRF!C1016,X:Y,2,0)="A"),"","Inactive Dept Combo Error")),"Inactive Dept Combo Error")</f>
        <v/>
      </c>
      <c r="AD1003" t="str">
        <f>IFERROR(IF('Journal Template'!D1415="","",IF(AND(VLOOKUP('Journal Template'!D1415,X:AA,4,0)='Journal Template'!A1415,VLOOKUP('Journal Template'!D1415,X:Y,2,0)="A"),"","Inactive Dept Combo Error")),"")</f>
        <v/>
      </c>
      <c r="AK1003" s="150" t="str">
        <f>IF(JRF!B1016="","",IF(JRF!B1016=IFERROR(VLOOKUP(JRF!B1016,Checks!AI:AI,1,0),0),"Entry in Branch/Satellite BU's",""))</f>
        <v/>
      </c>
      <c r="AL1003" t="str">
        <f>IFERROR(IF('Journal Template'!A1415="","",IF('Journal Template'!A1415=IFERROR(VLOOKUP('Journal Template'!A1415,Checks!AI:AI,1,0),0),"Entry in Branch/Satellite BU's","")),"")</f>
        <v/>
      </c>
      <c r="AO1003" s="171"/>
      <c r="AP1003" s="171"/>
      <c r="AQ1003" s="171"/>
      <c r="AR1003" s="171"/>
      <c r="CI1003" t="str">
        <f>IF(JRF!F1016&gt;0,"",IF(JRF!B1016="","",IF(LEFT(JRF!B1016,1)=IFERROR(VLOOKUP(LEFT(JRF!B1016,1),$CF$2:$CF$5,1,0),0),"Product Code Required",IF(JRF!C1016="","",IF(JRF!C1016=IFERROR(VLOOKUP(JRF!C1016,$CH:$CH,1,0),0),"Product Code Required","NA")))))</f>
        <v/>
      </c>
      <c r="CJ1003" t="str">
        <f>IF(JRF!AV1016&gt;0,"",IF(JRF!Q1016="","",IF(LEFT(JRF!Q1016,1)=IFERROR(VLOOKUP(LEFT(JRF!Q1016,1),$CF$2:$CF$5,1,0),0),"Product Code Required",IF(JRF!V1016="","",IF(JRF!V1016=IFERROR(VLOOKUP(JRF!V1016,$CH:$CH,1,0),0),"Product Code Required","NA")))))</f>
        <v/>
      </c>
      <c r="CK1003" t="str">
        <f>IFERROR(IF(LEN('Journal Template'!F1014)&gt;0,"",IF('Journal Template'!A1014="","",IF(LEFT('Journal Template'!A1014,1)=IFERROR(VLOOKUP(LEFT('Journal Template'!A1014,1),Checks!$CF$2:$CF$5,1,0),0),"Product Code Required",IF('Journal Template'!D1014="","",IF('Journal Template'!D1014=IFERROR(VLOOKUP('Journal Template'!D1014,Checks!$CH:$CH,1,0),0),"Product Code Required","NA"))))),"")</f>
        <v/>
      </c>
    </row>
    <row r="1004" spans="14:89">
      <c r="N1004" t="s">
        <v>5467</v>
      </c>
      <c r="O1004" t="s">
        <v>5468</v>
      </c>
      <c r="P1004" t="s">
        <v>386</v>
      </c>
      <c r="Q1004" s="150" t="str">
        <f>IF(JRF!D1017="","",IF(IFERROR(VLOOKUP(JRF!D1017,Checks!N:P,3,0),0)="A","","Inactive account in Use"))</f>
        <v/>
      </c>
      <c r="R1004" t="str">
        <f>IFERROR(IF('Journal Template'!C1416="","",IF(IFERROR(VLOOKUP('Journal Template'!C1416,Checks!N:P,3,0),0)="A","","Inactive account in Use")),"")</f>
        <v/>
      </c>
      <c r="S1004" t="s">
        <v>5469</v>
      </c>
      <c r="T1004" t="s">
        <v>386</v>
      </c>
      <c r="U1004" t="s">
        <v>393</v>
      </c>
      <c r="V1004" s="150" t="str">
        <f>IF(JRF!C1017="","",IF(IFERROR(VLOOKUP(JRF!C1017,Checks!S:U,3,0),0)="A","Entry with System fund Dept",""))</f>
        <v/>
      </c>
      <c r="W1004" t="str">
        <f>IFERROR(IF('Journal Template'!D1416="","",IF(IFERROR(VLOOKUP('Journal Template'!D1416,Checks!S:U,3,0),0)="A","Entry with System fund Dept","")),"")</f>
        <v/>
      </c>
      <c r="X1004" t="s">
        <v>4383</v>
      </c>
      <c r="Y1004" t="s">
        <v>386</v>
      </c>
      <c r="Z1004" t="s">
        <v>5470</v>
      </c>
      <c r="AA1004" t="s">
        <v>391</v>
      </c>
      <c r="AB1004" t="s">
        <v>125</v>
      </c>
      <c r="AC1004" s="150" t="str">
        <f>IFERROR(IF(JRF!C1017="","",IF(AND(VLOOKUP(JRF!C1017,X:AA,4,0)=JRF!B1017,VLOOKUP(JRF!C1017,X:Y,2,0)="A"),"","Inactive Dept Combo Error")),"Inactive Dept Combo Error")</f>
        <v/>
      </c>
      <c r="AD1004" t="str">
        <f>IFERROR(IF('Journal Template'!D1416="","",IF(AND(VLOOKUP('Journal Template'!D1416,X:AA,4,0)='Journal Template'!A1416,VLOOKUP('Journal Template'!D1416,X:Y,2,0)="A"),"","Inactive Dept Combo Error")),"")</f>
        <v/>
      </c>
      <c r="AK1004" s="150" t="str">
        <f>IF(JRF!B1017="","",IF(JRF!B1017=IFERROR(VLOOKUP(JRF!B1017,Checks!AI:AI,1,0),0),"Entry in Branch/Satellite BU's",""))</f>
        <v/>
      </c>
      <c r="AL1004" t="str">
        <f>IFERROR(IF('Journal Template'!A1416="","",IF('Journal Template'!A1416=IFERROR(VLOOKUP('Journal Template'!A1416,Checks!AI:AI,1,0),0),"Entry in Branch/Satellite BU's","")),"")</f>
        <v/>
      </c>
      <c r="AO1004" s="171"/>
      <c r="AP1004" s="171"/>
      <c r="AQ1004" s="171"/>
      <c r="AR1004" s="171"/>
      <c r="CI1004" t="str">
        <f>IF(JRF!F1017&gt;0,"",IF(JRF!B1017="","",IF(LEFT(JRF!B1017,1)=IFERROR(VLOOKUP(LEFT(JRF!B1017,1),$CF$2:$CF$5,1,0),0),"Product Code Required",IF(JRF!C1017="","",IF(JRF!C1017=IFERROR(VLOOKUP(JRF!C1017,$CH:$CH,1,0),0),"Product Code Required","NA")))))</f>
        <v/>
      </c>
      <c r="CJ1004" t="str">
        <f>IF(JRF!AV1017&gt;0,"",IF(JRF!Q1017="","",IF(LEFT(JRF!Q1017,1)=IFERROR(VLOOKUP(LEFT(JRF!Q1017,1),$CF$2:$CF$5,1,0),0),"Product Code Required",IF(JRF!V1017="","",IF(JRF!V1017=IFERROR(VLOOKUP(JRF!V1017,$CH:$CH,1,0),0),"Product Code Required","NA")))))</f>
        <v/>
      </c>
      <c r="CK1004" t="str">
        <f>IFERROR(IF(LEN('Journal Template'!F1015)&gt;0,"",IF('Journal Template'!A1015="","",IF(LEFT('Journal Template'!A1015,1)=IFERROR(VLOOKUP(LEFT('Journal Template'!A1015,1),Checks!$CF$2:$CF$5,1,0),0),"Product Code Required",IF('Journal Template'!D1015="","",IF('Journal Template'!D1015=IFERROR(VLOOKUP('Journal Template'!D1015,Checks!$CH:$CH,1,0),0),"Product Code Required","NA"))))),"")</f>
        <v/>
      </c>
    </row>
    <row r="1005" spans="14:89">
      <c r="N1005" t="s">
        <v>5471</v>
      </c>
      <c r="O1005" t="s">
        <v>5472</v>
      </c>
      <c r="P1005" t="s">
        <v>386</v>
      </c>
      <c r="Q1005" s="150" t="str">
        <f>IF(JRF!D1018="","",IF(IFERROR(VLOOKUP(JRF!D1018,Checks!N:P,3,0),0)="A","","Inactive account in Use"))</f>
        <v/>
      </c>
      <c r="R1005" t="str">
        <f>IFERROR(IF('Journal Template'!C1417="","",IF(IFERROR(VLOOKUP('Journal Template'!C1417,Checks!N:P,3,0),0)="A","","Inactive account in Use")),"")</f>
        <v/>
      </c>
      <c r="S1005" t="s">
        <v>5473</v>
      </c>
      <c r="T1005" t="s">
        <v>386</v>
      </c>
      <c r="U1005" t="s">
        <v>393</v>
      </c>
      <c r="V1005" s="150" t="str">
        <f>IF(JRF!C1018="","",IF(IFERROR(VLOOKUP(JRF!C1018,Checks!S:U,3,0),0)="A","Entry with System fund Dept",""))</f>
        <v/>
      </c>
      <c r="W1005" t="str">
        <f>IFERROR(IF('Journal Template'!D1417="","",IF(IFERROR(VLOOKUP('Journal Template'!D1417,Checks!S:U,3,0),0)="A","Entry with System fund Dept","")),"")</f>
        <v/>
      </c>
      <c r="X1005" t="s">
        <v>5474</v>
      </c>
      <c r="Y1005" t="s">
        <v>386</v>
      </c>
      <c r="Z1005" t="s">
        <v>5475</v>
      </c>
      <c r="AA1005" t="s">
        <v>3581</v>
      </c>
      <c r="AB1005" t="s">
        <v>125</v>
      </c>
      <c r="AC1005" s="150" t="str">
        <f>IFERROR(IF(JRF!C1018="","",IF(AND(VLOOKUP(JRF!C1018,X:AA,4,0)=JRF!B1018,VLOOKUP(JRF!C1018,X:Y,2,0)="A"),"","Inactive Dept Combo Error")),"Inactive Dept Combo Error")</f>
        <v/>
      </c>
      <c r="AD1005" t="str">
        <f>IFERROR(IF('Journal Template'!D1417="","",IF(AND(VLOOKUP('Journal Template'!D1417,X:AA,4,0)='Journal Template'!A1417,VLOOKUP('Journal Template'!D1417,X:Y,2,0)="A"),"","Inactive Dept Combo Error")),"")</f>
        <v/>
      </c>
      <c r="AK1005" s="150" t="str">
        <f>IF(JRF!B1018="","",IF(JRF!B1018=IFERROR(VLOOKUP(JRF!B1018,Checks!AI:AI,1,0),0),"Entry in Branch/Satellite BU's",""))</f>
        <v/>
      </c>
      <c r="AL1005" t="str">
        <f>IFERROR(IF('Journal Template'!A1417="","",IF('Journal Template'!A1417=IFERROR(VLOOKUP('Journal Template'!A1417,Checks!AI:AI,1,0),0),"Entry in Branch/Satellite BU's","")),"")</f>
        <v/>
      </c>
      <c r="AO1005" s="171"/>
      <c r="AP1005" s="171"/>
      <c r="AQ1005" s="171"/>
      <c r="AR1005" s="171"/>
      <c r="CI1005" t="str">
        <f>IF(JRF!F1018&gt;0,"",IF(JRF!B1018="","",IF(LEFT(JRF!B1018,1)=IFERROR(VLOOKUP(LEFT(JRF!B1018,1),$CF$2:$CF$5,1,0),0),"Product Code Required",IF(JRF!C1018="","",IF(JRF!C1018=IFERROR(VLOOKUP(JRF!C1018,$CH:$CH,1,0),0),"Product Code Required","NA")))))</f>
        <v/>
      </c>
      <c r="CJ1005" t="str">
        <f>IF(JRF!AV1018&gt;0,"",IF(JRF!Q1018="","",IF(LEFT(JRF!Q1018,1)=IFERROR(VLOOKUP(LEFT(JRF!Q1018,1),$CF$2:$CF$5,1,0),0),"Product Code Required",IF(JRF!V1018="","",IF(JRF!V1018=IFERROR(VLOOKUP(JRF!V1018,$CH:$CH,1,0),0),"Product Code Required","NA")))))</f>
        <v/>
      </c>
      <c r="CK1005" t="str">
        <f>IFERROR(IF(LEN('Journal Template'!F1016)&gt;0,"",IF('Journal Template'!A1016="","",IF(LEFT('Journal Template'!A1016,1)=IFERROR(VLOOKUP(LEFT('Journal Template'!A1016,1),Checks!$CF$2:$CF$5,1,0),0),"Product Code Required",IF('Journal Template'!D1016="","",IF('Journal Template'!D1016=IFERROR(VLOOKUP('Journal Template'!D1016,Checks!$CH:$CH,1,0),0),"Product Code Required","NA"))))),"")</f>
        <v/>
      </c>
    </row>
    <row r="1006" spans="14:89">
      <c r="N1006" t="s">
        <v>5476</v>
      </c>
      <c r="O1006" t="s">
        <v>5477</v>
      </c>
      <c r="P1006" t="s">
        <v>386</v>
      </c>
      <c r="Q1006" s="150" t="str">
        <f>IF(JRF!D1019="","",IF(IFERROR(VLOOKUP(JRF!D1019,Checks!N:P,3,0),0)="A","","Inactive account in Use"))</f>
        <v/>
      </c>
      <c r="R1006" t="str">
        <f>IFERROR(IF('Journal Template'!C1418="","",IF(IFERROR(VLOOKUP('Journal Template'!C1418,Checks!N:P,3,0),0)="A","","Inactive account in Use")),"")</f>
        <v/>
      </c>
      <c r="S1006" t="s">
        <v>5478</v>
      </c>
      <c r="T1006" t="s">
        <v>386</v>
      </c>
      <c r="U1006" t="s">
        <v>393</v>
      </c>
      <c r="V1006" s="150" t="str">
        <f>IF(JRF!C1019="","",IF(IFERROR(VLOOKUP(JRF!C1019,Checks!S:U,3,0),0)="A","Entry with System fund Dept",""))</f>
        <v/>
      </c>
      <c r="W1006" t="str">
        <f>IFERROR(IF('Journal Template'!D1418="","",IF(IFERROR(VLOOKUP('Journal Template'!D1418,Checks!S:U,3,0),0)="A","Entry with System fund Dept","")),"")</f>
        <v/>
      </c>
      <c r="X1006" t="s">
        <v>4387</v>
      </c>
      <c r="Y1006" t="s">
        <v>386</v>
      </c>
      <c r="Z1006" t="s">
        <v>5479</v>
      </c>
      <c r="AA1006" t="s">
        <v>623</v>
      </c>
      <c r="AB1006" t="s">
        <v>1769</v>
      </c>
      <c r="AC1006" s="150" t="str">
        <f>IFERROR(IF(JRF!C1019="","",IF(AND(VLOOKUP(JRF!C1019,X:AA,4,0)=JRF!B1019,VLOOKUP(JRF!C1019,X:Y,2,0)="A"),"","Inactive Dept Combo Error")),"Inactive Dept Combo Error")</f>
        <v/>
      </c>
      <c r="AD1006" t="str">
        <f>IFERROR(IF('Journal Template'!D1418="","",IF(AND(VLOOKUP('Journal Template'!D1418,X:AA,4,0)='Journal Template'!A1418,VLOOKUP('Journal Template'!D1418,X:Y,2,0)="A"),"","Inactive Dept Combo Error")),"")</f>
        <v/>
      </c>
      <c r="AK1006" s="150" t="str">
        <f>IF(JRF!B1019="","",IF(JRF!B1019=IFERROR(VLOOKUP(JRF!B1019,Checks!AI:AI,1,0),0),"Entry in Branch/Satellite BU's",""))</f>
        <v/>
      </c>
      <c r="AL1006" t="str">
        <f>IFERROR(IF('Journal Template'!A1418="","",IF('Journal Template'!A1418=IFERROR(VLOOKUP('Journal Template'!A1418,Checks!AI:AI,1,0),0),"Entry in Branch/Satellite BU's","")),"")</f>
        <v/>
      </c>
      <c r="AO1006" s="171"/>
      <c r="AP1006" s="171"/>
      <c r="AQ1006" s="171"/>
      <c r="AR1006" s="171"/>
      <c r="CI1006" t="str">
        <f>IF(JRF!F1019&gt;0,"",IF(JRF!B1019="","",IF(LEFT(JRF!B1019,1)=IFERROR(VLOOKUP(LEFT(JRF!B1019,1),$CF$2:$CF$5,1,0),0),"Product Code Required",IF(JRF!C1019="","",IF(JRF!C1019=IFERROR(VLOOKUP(JRF!C1019,$CH:$CH,1,0),0),"Product Code Required","NA")))))</f>
        <v/>
      </c>
      <c r="CJ1006" t="str">
        <f>IF(JRF!AV1019&gt;0,"",IF(JRF!Q1019="","",IF(LEFT(JRF!Q1019,1)=IFERROR(VLOOKUP(LEFT(JRF!Q1019,1),$CF$2:$CF$5,1,0),0),"Product Code Required",IF(JRF!V1019="","",IF(JRF!V1019=IFERROR(VLOOKUP(JRF!V1019,$CH:$CH,1,0),0),"Product Code Required","NA")))))</f>
        <v/>
      </c>
      <c r="CK1006" t="str">
        <f>IFERROR(IF(LEN('Journal Template'!F1017)&gt;0,"",IF('Journal Template'!A1017="","",IF(LEFT('Journal Template'!A1017,1)=IFERROR(VLOOKUP(LEFT('Journal Template'!A1017,1),Checks!$CF$2:$CF$5,1,0),0),"Product Code Required",IF('Journal Template'!D1017="","",IF('Journal Template'!D1017=IFERROR(VLOOKUP('Journal Template'!D1017,Checks!$CH:$CH,1,0),0),"Product Code Required","NA"))))),"")</f>
        <v/>
      </c>
    </row>
    <row r="1007" spans="14:89">
      <c r="N1007" t="s">
        <v>5480</v>
      </c>
      <c r="O1007" t="s">
        <v>5481</v>
      </c>
      <c r="P1007" t="s">
        <v>386</v>
      </c>
      <c r="Q1007" s="150" t="str">
        <f>IF(JRF!D1020="","",IF(IFERROR(VLOOKUP(JRF!D1020,Checks!N:P,3,0),0)="A","","Inactive account in Use"))</f>
        <v/>
      </c>
      <c r="R1007" t="str">
        <f>IFERROR(IF('Journal Template'!C1419="","",IF(IFERROR(VLOOKUP('Journal Template'!C1419,Checks!N:P,3,0),0)="A","","Inactive account in Use")),"")</f>
        <v/>
      </c>
      <c r="S1007" t="s">
        <v>5482</v>
      </c>
      <c r="T1007" t="s">
        <v>386</v>
      </c>
      <c r="U1007" t="s">
        <v>393</v>
      </c>
      <c r="V1007" s="150" t="str">
        <f>IF(JRF!C1020="","",IF(IFERROR(VLOOKUP(JRF!C1020,Checks!S:U,3,0),0)="A","Entry with System fund Dept",""))</f>
        <v/>
      </c>
      <c r="W1007" t="str">
        <f>IFERROR(IF('Journal Template'!D1419="","",IF(IFERROR(VLOOKUP('Journal Template'!D1419,Checks!S:U,3,0),0)="A","Entry with System fund Dept","")),"")</f>
        <v/>
      </c>
      <c r="X1007" t="s">
        <v>5483</v>
      </c>
      <c r="Y1007" t="s">
        <v>386</v>
      </c>
      <c r="Z1007" t="s">
        <v>5484</v>
      </c>
      <c r="AA1007" t="s">
        <v>391</v>
      </c>
      <c r="AB1007" t="s">
        <v>125</v>
      </c>
      <c r="AC1007" s="150" t="str">
        <f>IFERROR(IF(JRF!C1020="","",IF(AND(VLOOKUP(JRF!C1020,X:AA,4,0)=JRF!B1020,VLOOKUP(JRF!C1020,X:Y,2,0)="A"),"","Inactive Dept Combo Error")),"Inactive Dept Combo Error")</f>
        <v/>
      </c>
      <c r="AD1007" t="str">
        <f>IFERROR(IF('Journal Template'!D1419="","",IF(AND(VLOOKUP('Journal Template'!D1419,X:AA,4,0)='Journal Template'!A1419,VLOOKUP('Journal Template'!D1419,X:Y,2,0)="A"),"","Inactive Dept Combo Error")),"")</f>
        <v/>
      </c>
      <c r="AK1007" s="150" t="str">
        <f>IF(JRF!B1020="","",IF(JRF!B1020=IFERROR(VLOOKUP(JRF!B1020,Checks!AI:AI,1,0),0),"Entry in Branch/Satellite BU's",""))</f>
        <v/>
      </c>
      <c r="AL1007" t="str">
        <f>IFERROR(IF('Journal Template'!A1419="","",IF('Journal Template'!A1419=IFERROR(VLOOKUP('Journal Template'!A1419,Checks!AI:AI,1,0),0),"Entry in Branch/Satellite BU's","")),"")</f>
        <v/>
      </c>
      <c r="AO1007" s="171"/>
      <c r="AP1007" s="171"/>
      <c r="AQ1007" s="171"/>
      <c r="AR1007" s="171"/>
      <c r="CI1007" t="str">
        <f>IF(JRF!F1020&gt;0,"",IF(JRF!B1020="","",IF(LEFT(JRF!B1020,1)=IFERROR(VLOOKUP(LEFT(JRF!B1020,1),$CF$2:$CF$5,1,0),0),"Product Code Required",IF(JRF!C1020="","",IF(JRF!C1020=IFERROR(VLOOKUP(JRF!C1020,$CH:$CH,1,0),0),"Product Code Required","NA")))))</f>
        <v/>
      </c>
      <c r="CJ1007" t="str">
        <f>IF(JRF!AV1020&gt;0,"",IF(JRF!Q1020="","",IF(LEFT(JRF!Q1020,1)=IFERROR(VLOOKUP(LEFT(JRF!Q1020,1),$CF$2:$CF$5,1,0),0),"Product Code Required",IF(JRF!V1020="","",IF(JRF!V1020=IFERROR(VLOOKUP(JRF!V1020,$CH:$CH,1,0),0),"Product Code Required","NA")))))</f>
        <v/>
      </c>
      <c r="CK1007" t="str">
        <f>IFERROR(IF(LEN('Journal Template'!F1018)&gt;0,"",IF('Journal Template'!A1018="","",IF(LEFT('Journal Template'!A1018,1)=IFERROR(VLOOKUP(LEFT('Journal Template'!A1018,1),Checks!$CF$2:$CF$5,1,0),0),"Product Code Required",IF('Journal Template'!D1018="","",IF('Journal Template'!D1018=IFERROR(VLOOKUP('Journal Template'!D1018,Checks!$CH:$CH,1,0),0),"Product Code Required","NA"))))),"")</f>
        <v/>
      </c>
    </row>
    <row r="1008" spans="14:89">
      <c r="N1008" t="s">
        <v>5485</v>
      </c>
      <c r="O1008" t="s">
        <v>5486</v>
      </c>
      <c r="P1008" t="s">
        <v>386</v>
      </c>
      <c r="Q1008" s="150" t="str">
        <f>IF(JRF!D1021="","",IF(IFERROR(VLOOKUP(JRF!D1021,Checks!N:P,3,0),0)="A","","Inactive account in Use"))</f>
        <v/>
      </c>
      <c r="R1008" t="str">
        <f>IFERROR(IF('Journal Template'!C1420="","",IF(IFERROR(VLOOKUP('Journal Template'!C1420,Checks!N:P,3,0),0)="A","","Inactive account in Use")),"")</f>
        <v/>
      </c>
      <c r="S1008" t="s">
        <v>5487</v>
      </c>
      <c r="T1008" t="s">
        <v>386</v>
      </c>
      <c r="U1008" t="s">
        <v>393</v>
      </c>
      <c r="V1008" s="150" t="str">
        <f>IF(JRF!C1021="","",IF(IFERROR(VLOOKUP(JRF!C1021,Checks!S:U,3,0),0)="A","Entry with System fund Dept",""))</f>
        <v/>
      </c>
      <c r="W1008" t="str">
        <f>IFERROR(IF('Journal Template'!D1420="","",IF(IFERROR(VLOOKUP('Journal Template'!D1420,Checks!S:U,3,0),0)="A","Entry with System fund Dept","")),"")</f>
        <v/>
      </c>
      <c r="X1008" t="s">
        <v>5488</v>
      </c>
      <c r="Y1008" t="s">
        <v>386</v>
      </c>
      <c r="Z1008" t="s">
        <v>5489</v>
      </c>
      <c r="AA1008" t="s">
        <v>3591</v>
      </c>
      <c r="AB1008" t="s">
        <v>125</v>
      </c>
      <c r="AC1008" s="150" t="str">
        <f>IFERROR(IF(JRF!C1021="","",IF(AND(VLOOKUP(JRF!C1021,X:AA,4,0)=JRF!B1021,VLOOKUP(JRF!C1021,X:Y,2,0)="A"),"","Inactive Dept Combo Error")),"Inactive Dept Combo Error")</f>
        <v/>
      </c>
      <c r="AD1008" t="str">
        <f>IFERROR(IF('Journal Template'!D1420="","",IF(AND(VLOOKUP('Journal Template'!D1420,X:AA,4,0)='Journal Template'!A1420,VLOOKUP('Journal Template'!D1420,X:Y,2,0)="A"),"","Inactive Dept Combo Error")),"")</f>
        <v/>
      </c>
      <c r="AK1008" s="150" t="str">
        <f>IF(JRF!B1021="","",IF(JRF!B1021=IFERROR(VLOOKUP(JRF!B1021,Checks!AI:AI,1,0),0),"Entry in Branch/Satellite BU's",""))</f>
        <v/>
      </c>
      <c r="AL1008" t="str">
        <f>IFERROR(IF('Journal Template'!A1420="","",IF('Journal Template'!A1420=IFERROR(VLOOKUP('Journal Template'!A1420,Checks!AI:AI,1,0),0),"Entry in Branch/Satellite BU's","")),"")</f>
        <v/>
      </c>
      <c r="AO1008" s="171"/>
      <c r="AP1008" s="171"/>
      <c r="AQ1008" s="171"/>
      <c r="AR1008" s="171"/>
      <c r="CI1008" t="str">
        <f>IF(JRF!F1021&gt;0,"",IF(JRF!B1021="","",IF(LEFT(JRF!B1021,1)=IFERROR(VLOOKUP(LEFT(JRF!B1021,1),$CF$2:$CF$5,1,0),0),"Product Code Required",IF(JRF!C1021="","",IF(JRF!C1021=IFERROR(VLOOKUP(JRF!C1021,$CH:$CH,1,0),0),"Product Code Required","NA")))))</f>
        <v/>
      </c>
      <c r="CJ1008" t="str">
        <f>IF(JRF!AV1021&gt;0,"",IF(JRF!Q1021="","",IF(LEFT(JRF!Q1021,1)=IFERROR(VLOOKUP(LEFT(JRF!Q1021,1),$CF$2:$CF$5,1,0),0),"Product Code Required",IF(JRF!V1021="","",IF(JRF!V1021=IFERROR(VLOOKUP(JRF!V1021,$CH:$CH,1,0),0),"Product Code Required","NA")))))</f>
        <v/>
      </c>
      <c r="CK1008" t="str">
        <f>IFERROR(IF(LEN('Journal Template'!F1019)&gt;0,"",IF('Journal Template'!A1019="","",IF(LEFT('Journal Template'!A1019,1)=IFERROR(VLOOKUP(LEFT('Journal Template'!A1019,1),Checks!$CF$2:$CF$5,1,0),0),"Product Code Required",IF('Journal Template'!D1019="","",IF('Journal Template'!D1019=IFERROR(VLOOKUP('Journal Template'!D1019,Checks!$CH:$CH,1,0),0),"Product Code Required","NA"))))),"")</f>
        <v/>
      </c>
    </row>
    <row r="1009" spans="14:89">
      <c r="N1009" t="s">
        <v>5490</v>
      </c>
      <c r="O1009" t="s">
        <v>5491</v>
      </c>
      <c r="P1009" t="s">
        <v>386</v>
      </c>
      <c r="Q1009" s="150" t="str">
        <f>IF(JRF!D1022="","",IF(IFERROR(VLOOKUP(JRF!D1022,Checks!N:P,3,0),0)="A","","Inactive account in Use"))</f>
        <v/>
      </c>
      <c r="R1009" t="str">
        <f>IFERROR(IF('Journal Template'!C1421="","",IF(IFERROR(VLOOKUP('Journal Template'!C1421,Checks!N:P,3,0),0)="A","","Inactive account in Use")),"")</f>
        <v/>
      </c>
      <c r="S1009" t="s">
        <v>5492</v>
      </c>
      <c r="T1009" t="s">
        <v>386</v>
      </c>
      <c r="U1009" t="s">
        <v>393</v>
      </c>
      <c r="V1009" s="150" t="str">
        <f>IF(JRF!C1022="","",IF(IFERROR(VLOOKUP(JRF!C1022,Checks!S:U,3,0),0)="A","Entry with System fund Dept",""))</f>
        <v/>
      </c>
      <c r="W1009" t="str">
        <f>IFERROR(IF('Journal Template'!D1421="","",IF(IFERROR(VLOOKUP('Journal Template'!D1421,Checks!S:U,3,0),0)="A","Entry with System fund Dept","")),"")</f>
        <v/>
      </c>
      <c r="X1009" t="s">
        <v>1728</v>
      </c>
      <c r="Y1009" t="s">
        <v>386</v>
      </c>
      <c r="Z1009" t="s">
        <v>5493</v>
      </c>
      <c r="AA1009" t="s">
        <v>391</v>
      </c>
      <c r="AB1009" t="s">
        <v>125</v>
      </c>
      <c r="AC1009" s="150" t="str">
        <f>IFERROR(IF(JRF!C1022="","",IF(AND(VLOOKUP(JRF!C1022,X:AA,4,0)=JRF!B1022,VLOOKUP(JRF!C1022,X:Y,2,0)="A"),"","Inactive Dept Combo Error")),"Inactive Dept Combo Error")</f>
        <v/>
      </c>
      <c r="AD1009" t="str">
        <f>IFERROR(IF('Journal Template'!D1421="","",IF(AND(VLOOKUP('Journal Template'!D1421,X:AA,4,0)='Journal Template'!A1421,VLOOKUP('Journal Template'!D1421,X:Y,2,0)="A"),"","Inactive Dept Combo Error")),"")</f>
        <v/>
      </c>
      <c r="AK1009" s="150" t="str">
        <f>IF(JRF!B1022="","",IF(JRF!B1022=IFERROR(VLOOKUP(JRF!B1022,Checks!AI:AI,1,0),0),"Entry in Branch/Satellite BU's",""))</f>
        <v/>
      </c>
      <c r="AL1009" t="str">
        <f>IFERROR(IF('Journal Template'!A1421="","",IF('Journal Template'!A1421=IFERROR(VLOOKUP('Journal Template'!A1421,Checks!AI:AI,1,0),0),"Entry in Branch/Satellite BU's","")),"")</f>
        <v/>
      </c>
      <c r="AO1009" s="171"/>
      <c r="AP1009" s="171"/>
      <c r="AQ1009" s="171"/>
      <c r="AR1009" s="171"/>
      <c r="CI1009" t="str">
        <f>IF(JRF!F1022&gt;0,"",IF(JRF!B1022="","",IF(LEFT(JRF!B1022,1)=IFERROR(VLOOKUP(LEFT(JRF!B1022,1),$CF$2:$CF$5,1,0),0),"Product Code Required",IF(JRF!C1022="","",IF(JRF!C1022=IFERROR(VLOOKUP(JRF!C1022,$CH:$CH,1,0),0),"Product Code Required","NA")))))</f>
        <v/>
      </c>
      <c r="CJ1009" t="str">
        <f>IF(JRF!AV1022&gt;0,"",IF(JRF!Q1022="","",IF(LEFT(JRF!Q1022,1)=IFERROR(VLOOKUP(LEFT(JRF!Q1022,1),$CF$2:$CF$5,1,0),0),"Product Code Required",IF(JRF!V1022="","",IF(JRF!V1022=IFERROR(VLOOKUP(JRF!V1022,$CH:$CH,1,0),0),"Product Code Required","NA")))))</f>
        <v/>
      </c>
      <c r="CK1009" t="str">
        <f>IFERROR(IF(LEN('Journal Template'!F1020)&gt;0,"",IF('Journal Template'!A1020="","",IF(LEFT('Journal Template'!A1020,1)=IFERROR(VLOOKUP(LEFT('Journal Template'!A1020,1),Checks!$CF$2:$CF$5,1,0),0),"Product Code Required",IF('Journal Template'!D1020="","",IF('Journal Template'!D1020=IFERROR(VLOOKUP('Journal Template'!D1020,Checks!$CH:$CH,1,0),0),"Product Code Required","NA"))))),"")</f>
        <v/>
      </c>
    </row>
    <row r="1010" spans="14:89">
      <c r="N1010" t="s">
        <v>5494</v>
      </c>
      <c r="O1010" t="s">
        <v>5495</v>
      </c>
      <c r="P1010" t="s">
        <v>386</v>
      </c>
      <c r="Q1010" s="150" t="str">
        <f>IF(JRF!D1023="","",IF(IFERROR(VLOOKUP(JRF!D1023,Checks!N:P,3,0),0)="A","","Inactive account in Use"))</f>
        <v/>
      </c>
      <c r="R1010" t="str">
        <f>IFERROR(IF('Journal Template'!C1422="","",IF(IFERROR(VLOOKUP('Journal Template'!C1422,Checks!N:P,3,0),0)="A","","Inactive account in Use")),"")</f>
        <v/>
      </c>
      <c r="S1010" t="s">
        <v>5496</v>
      </c>
      <c r="T1010" t="s">
        <v>386</v>
      </c>
      <c r="U1010" t="s">
        <v>393</v>
      </c>
      <c r="V1010" s="150" t="str">
        <f>IF(JRF!C1023="","",IF(IFERROR(VLOOKUP(JRF!C1023,Checks!S:U,3,0),0)="A","Entry with System fund Dept",""))</f>
        <v/>
      </c>
      <c r="W1010" t="str">
        <f>IFERROR(IF('Journal Template'!D1422="","",IF(IFERROR(VLOOKUP('Journal Template'!D1422,Checks!S:U,3,0),0)="A","Entry with System fund Dept","")),"")</f>
        <v/>
      </c>
      <c r="X1010" t="s">
        <v>5497</v>
      </c>
      <c r="Y1010" t="s">
        <v>386</v>
      </c>
      <c r="Z1010" t="s">
        <v>4205</v>
      </c>
      <c r="AA1010" t="s">
        <v>391</v>
      </c>
      <c r="AB1010" t="s">
        <v>125</v>
      </c>
      <c r="AC1010" s="150" t="str">
        <f>IFERROR(IF(JRF!C1023="","",IF(AND(VLOOKUP(JRF!C1023,X:AA,4,0)=JRF!B1023,VLOOKUP(JRF!C1023,X:Y,2,0)="A"),"","Inactive Dept Combo Error")),"Inactive Dept Combo Error")</f>
        <v/>
      </c>
      <c r="AD1010" t="str">
        <f>IFERROR(IF('Journal Template'!D1422="","",IF(AND(VLOOKUP('Journal Template'!D1422,X:AA,4,0)='Journal Template'!A1422,VLOOKUP('Journal Template'!D1422,X:Y,2,0)="A"),"","Inactive Dept Combo Error")),"")</f>
        <v/>
      </c>
      <c r="AK1010" s="150" t="str">
        <f>IF(JRF!B1023="","",IF(JRF!B1023=IFERROR(VLOOKUP(JRF!B1023,Checks!AI:AI,1,0),0),"Entry in Branch/Satellite BU's",""))</f>
        <v/>
      </c>
      <c r="AL1010" t="str">
        <f>IFERROR(IF('Journal Template'!A1422="","",IF('Journal Template'!A1422=IFERROR(VLOOKUP('Journal Template'!A1422,Checks!AI:AI,1,0),0),"Entry in Branch/Satellite BU's","")),"")</f>
        <v/>
      </c>
      <c r="AO1010" s="171"/>
      <c r="AP1010" s="171"/>
      <c r="AQ1010" s="171"/>
      <c r="AR1010" s="171"/>
      <c r="CI1010" t="str">
        <f>IF(JRF!F1023&gt;0,"",IF(JRF!B1023="","",IF(LEFT(JRF!B1023,1)=IFERROR(VLOOKUP(LEFT(JRF!B1023,1),$CF$2:$CF$5,1,0),0),"Product Code Required",IF(JRF!C1023="","",IF(JRF!C1023=IFERROR(VLOOKUP(JRF!C1023,$CH:$CH,1,0),0),"Product Code Required","NA")))))</f>
        <v/>
      </c>
      <c r="CJ1010" t="str">
        <f>IF(JRF!AV1023&gt;0,"",IF(JRF!Q1023="","",IF(LEFT(JRF!Q1023,1)=IFERROR(VLOOKUP(LEFT(JRF!Q1023,1),$CF$2:$CF$5,1,0),0),"Product Code Required",IF(JRF!V1023="","",IF(JRF!V1023=IFERROR(VLOOKUP(JRF!V1023,$CH:$CH,1,0),0),"Product Code Required","NA")))))</f>
        <v/>
      </c>
      <c r="CK1010" t="str">
        <f>IFERROR(IF(LEN('Journal Template'!F1021)&gt;0,"",IF('Journal Template'!A1021="","",IF(LEFT('Journal Template'!A1021,1)=IFERROR(VLOOKUP(LEFT('Journal Template'!A1021,1),Checks!$CF$2:$CF$5,1,0),0),"Product Code Required",IF('Journal Template'!D1021="","",IF('Journal Template'!D1021=IFERROR(VLOOKUP('Journal Template'!D1021,Checks!$CH:$CH,1,0),0),"Product Code Required","NA"))))),"")</f>
        <v/>
      </c>
    </row>
    <row r="1011" spans="14:89">
      <c r="N1011" t="s">
        <v>5498</v>
      </c>
      <c r="O1011" t="s">
        <v>5499</v>
      </c>
      <c r="P1011" t="s">
        <v>386</v>
      </c>
      <c r="Q1011" s="150" t="str">
        <f>IF(JRF!D1024="","",IF(IFERROR(VLOOKUP(JRF!D1024,Checks!N:P,3,0),0)="A","","Inactive account in Use"))</f>
        <v/>
      </c>
      <c r="R1011" t="str">
        <f>IFERROR(IF('Journal Template'!C1423="","",IF(IFERROR(VLOOKUP('Journal Template'!C1423,Checks!N:P,3,0),0)="A","","Inactive account in Use")),"")</f>
        <v/>
      </c>
      <c r="S1011" t="s">
        <v>5500</v>
      </c>
      <c r="T1011" t="s">
        <v>386</v>
      </c>
      <c r="U1011" t="s">
        <v>393</v>
      </c>
      <c r="V1011" s="150" t="str">
        <f>IF(JRF!C1024="","",IF(IFERROR(VLOOKUP(JRF!C1024,Checks!S:U,3,0),0)="A","Entry with System fund Dept",""))</f>
        <v/>
      </c>
      <c r="W1011" t="str">
        <f>IFERROR(IF('Journal Template'!D1423="","",IF(IFERROR(VLOOKUP('Journal Template'!D1423,Checks!S:U,3,0),0)="A","Entry with System fund Dept","")),"")</f>
        <v/>
      </c>
      <c r="X1011" t="s">
        <v>5501</v>
      </c>
      <c r="Y1011" t="s">
        <v>386</v>
      </c>
      <c r="Z1011" t="s">
        <v>5502</v>
      </c>
      <c r="AA1011" t="s">
        <v>1493</v>
      </c>
      <c r="AB1011" t="s">
        <v>125</v>
      </c>
      <c r="AC1011" s="150" t="str">
        <f>IFERROR(IF(JRF!C1024="","",IF(AND(VLOOKUP(JRF!C1024,X:AA,4,0)=JRF!B1024,VLOOKUP(JRF!C1024,X:Y,2,0)="A"),"","Inactive Dept Combo Error")),"Inactive Dept Combo Error")</f>
        <v/>
      </c>
      <c r="AD1011" t="str">
        <f>IFERROR(IF('Journal Template'!D1423="","",IF(AND(VLOOKUP('Journal Template'!D1423,X:AA,4,0)='Journal Template'!A1423,VLOOKUP('Journal Template'!D1423,X:Y,2,0)="A"),"","Inactive Dept Combo Error")),"")</f>
        <v/>
      </c>
      <c r="AK1011" s="150" t="str">
        <f>IF(JRF!B1024="","",IF(JRF!B1024=IFERROR(VLOOKUP(JRF!B1024,Checks!AI:AI,1,0),0),"Entry in Branch/Satellite BU's",""))</f>
        <v/>
      </c>
      <c r="AL1011" t="str">
        <f>IFERROR(IF('Journal Template'!A1423="","",IF('Journal Template'!A1423=IFERROR(VLOOKUP('Journal Template'!A1423,Checks!AI:AI,1,0),0),"Entry in Branch/Satellite BU's","")),"")</f>
        <v/>
      </c>
      <c r="AO1011" s="171"/>
      <c r="AP1011" s="171"/>
      <c r="AQ1011" s="171"/>
      <c r="AR1011" s="171"/>
      <c r="CI1011" t="str">
        <f>IF(JRF!F1024&gt;0,"",IF(JRF!B1024="","",IF(LEFT(JRF!B1024,1)=IFERROR(VLOOKUP(LEFT(JRF!B1024,1),$CF$2:$CF$5,1,0),0),"Product Code Required",IF(JRF!C1024="","",IF(JRF!C1024=IFERROR(VLOOKUP(JRF!C1024,$CH:$CH,1,0),0),"Product Code Required","NA")))))</f>
        <v/>
      </c>
      <c r="CJ1011" t="str">
        <f>IF(JRF!AV1024&gt;0,"",IF(JRF!Q1024="","",IF(LEFT(JRF!Q1024,1)=IFERROR(VLOOKUP(LEFT(JRF!Q1024,1),$CF$2:$CF$5,1,0),0),"Product Code Required",IF(JRF!V1024="","",IF(JRF!V1024=IFERROR(VLOOKUP(JRF!V1024,$CH:$CH,1,0),0),"Product Code Required","NA")))))</f>
        <v/>
      </c>
      <c r="CK1011" t="str">
        <f>IFERROR(IF(LEN('Journal Template'!F1022)&gt;0,"",IF('Journal Template'!A1022="","",IF(LEFT('Journal Template'!A1022,1)=IFERROR(VLOOKUP(LEFT('Journal Template'!A1022,1),Checks!$CF$2:$CF$5,1,0),0),"Product Code Required",IF('Journal Template'!D1022="","",IF('Journal Template'!D1022=IFERROR(VLOOKUP('Journal Template'!D1022,Checks!$CH:$CH,1,0),0),"Product Code Required","NA"))))),"")</f>
        <v/>
      </c>
    </row>
    <row r="1012" spans="14:89">
      <c r="N1012" t="s">
        <v>5503</v>
      </c>
      <c r="O1012" t="s">
        <v>5504</v>
      </c>
      <c r="P1012" t="s">
        <v>386</v>
      </c>
      <c r="Q1012" s="150" t="str">
        <f>IF(JRF!D1025="","",IF(IFERROR(VLOOKUP(JRF!D1025,Checks!N:P,3,0),0)="A","","Inactive account in Use"))</f>
        <v/>
      </c>
      <c r="R1012" t="str">
        <f>IFERROR(IF('Journal Template'!C1424="","",IF(IFERROR(VLOOKUP('Journal Template'!C1424,Checks!N:P,3,0),0)="A","","Inactive account in Use")),"")</f>
        <v/>
      </c>
      <c r="S1012" t="s">
        <v>5505</v>
      </c>
      <c r="T1012" t="s">
        <v>386</v>
      </c>
      <c r="U1012" t="s">
        <v>393</v>
      </c>
      <c r="V1012" s="150" t="str">
        <f>IF(JRF!C1025="","",IF(IFERROR(VLOOKUP(JRF!C1025,Checks!S:U,3,0),0)="A","Entry with System fund Dept",""))</f>
        <v/>
      </c>
      <c r="W1012" t="str">
        <f>IFERROR(IF('Journal Template'!D1424="","",IF(IFERROR(VLOOKUP('Journal Template'!D1424,Checks!S:U,3,0),0)="A","Entry with System fund Dept","")),"")</f>
        <v/>
      </c>
      <c r="X1012" t="s">
        <v>5506</v>
      </c>
      <c r="Y1012" t="s">
        <v>386</v>
      </c>
      <c r="Z1012" t="s">
        <v>5507</v>
      </c>
      <c r="AA1012" t="s">
        <v>391</v>
      </c>
      <c r="AB1012" t="s">
        <v>125</v>
      </c>
      <c r="AC1012" s="150" t="str">
        <f>IFERROR(IF(JRF!C1025="","",IF(AND(VLOOKUP(JRF!C1025,X:AA,4,0)=JRF!B1025,VLOOKUP(JRF!C1025,X:Y,2,0)="A"),"","Inactive Dept Combo Error")),"Inactive Dept Combo Error")</f>
        <v/>
      </c>
      <c r="AD1012" t="str">
        <f>IFERROR(IF('Journal Template'!D1424="","",IF(AND(VLOOKUP('Journal Template'!D1424,X:AA,4,0)='Journal Template'!A1424,VLOOKUP('Journal Template'!D1424,X:Y,2,0)="A"),"","Inactive Dept Combo Error")),"")</f>
        <v/>
      </c>
      <c r="AK1012" s="150" t="str">
        <f>IF(JRF!B1025="","",IF(JRF!B1025=IFERROR(VLOOKUP(JRF!B1025,Checks!AI:AI,1,0),0),"Entry in Branch/Satellite BU's",""))</f>
        <v/>
      </c>
      <c r="AL1012" t="str">
        <f>IFERROR(IF('Journal Template'!A1424="","",IF('Journal Template'!A1424=IFERROR(VLOOKUP('Journal Template'!A1424,Checks!AI:AI,1,0),0),"Entry in Branch/Satellite BU's","")),"")</f>
        <v/>
      </c>
      <c r="AO1012" s="171"/>
      <c r="AP1012" s="171"/>
      <c r="AQ1012" s="171"/>
      <c r="AR1012" s="171"/>
      <c r="CI1012" t="str">
        <f>IF(JRF!F1025&gt;0,"",IF(JRF!B1025="","",IF(LEFT(JRF!B1025,1)=IFERROR(VLOOKUP(LEFT(JRF!B1025,1),$CF$2:$CF$5,1,0),0),"Product Code Required",IF(JRF!C1025="","",IF(JRF!C1025=IFERROR(VLOOKUP(JRF!C1025,$CH:$CH,1,0),0),"Product Code Required","NA")))))</f>
        <v/>
      </c>
      <c r="CJ1012" t="str">
        <f>IF(JRF!AV1025&gt;0,"",IF(JRF!Q1025="","",IF(LEFT(JRF!Q1025,1)=IFERROR(VLOOKUP(LEFT(JRF!Q1025,1),$CF$2:$CF$5,1,0),0),"Product Code Required",IF(JRF!V1025="","",IF(JRF!V1025=IFERROR(VLOOKUP(JRF!V1025,$CH:$CH,1,0),0),"Product Code Required","NA")))))</f>
        <v/>
      </c>
      <c r="CK1012" t="str">
        <f>IFERROR(IF(LEN('Journal Template'!F1023)&gt;0,"",IF('Journal Template'!A1023="","",IF(LEFT('Journal Template'!A1023,1)=IFERROR(VLOOKUP(LEFT('Journal Template'!A1023,1),Checks!$CF$2:$CF$5,1,0),0),"Product Code Required",IF('Journal Template'!D1023="","",IF('Journal Template'!D1023=IFERROR(VLOOKUP('Journal Template'!D1023,Checks!$CH:$CH,1,0),0),"Product Code Required","NA"))))),"")</f>
        <v/>
      </c>
    </row>
    <row r="1013" spans="14:89">
      <c r="N1013" t="s">
        <v>5508</v>
      </c>
      <c r="O1013" t="s">
        <v>5509</v>
      </c>
      <c r="P1013" t="s">
        <v>386</v>
      </c>
      <c r="Q1013" s="150" t="str">
        <f>IF(JRF!D1026="","",IF(IFERROR(VLOOKUP(JRF!D1026,Checks!N:P,3,0),0)="A","","Inactive account in Use"))</f>
        <v/>
      </c>
      <c r="R1013" t="str">
        <f>IFERROR(IF('Journal Template'!C1425="","",IF(IFERROR(VLOOKUP('Journal Template'!C1425,Checks!N:P,3,0),0)="A","","Inactive account in Use")),"")</f>
        <v/>
      </c>
      <c r="S1013" t="s">
        <v>5510</v>
      </c>
      <c r="T1013" t="s">
        <v>386</v>
      </c>
      <c r="U1013" t="s">
        <v>393</v>
      </c>
      <c r="V1013" s="150" t="str">
        <f>IF(JRF!C1026="","",IF(IFERROR(VLOOKUP(JRF!C1026,Checks!S:U,3,0),0)="A","Entry with System fund Dept",""))</f>
        <v/>
      </c>
      <c r="W1013" t="str">
        <f>IFERROR(IF('Journal Template'!D1425="","",IF(IFERROR(VLOOKUP('Journal Template'!D1425,Checks!S:U,3,0),0)="A","Entry with System fund Dept","")),"")</f>
        <v/>
      </c>
      <c r="X1013" t="s">
        <v>5511</v>
      </c>
      <c r="Y1013" t="s">
        <v>386</v>
      </c>
      <c r="Z1013" t="s">
        <v>4360</v>
      </c>
      <c r="AA1013" t="s">
        <v>391</v>
      </c>
      <c r="AB1013" t="s">
        <v>125</v>
      </c>
      <c r="AC1013" s="150" t="str">
        <f>IFERROR(IF(JRF!C1026="","",IF(AND(VLOOKUP(JRF!C1026,X:AA,4,0)=JRF!B1026,VLOOKUP(JRF!C1026,X:Y,2,0)="A"),"","Inactive Dept Combo Error")),"Inactive Dept Combo Error")</f>
        <v/>
      </c>
      <c r="AD1013" t="str">
        <f>IFERROR(IF('Journal Template'!D1425="","",IF(AND(VLOOKUP('Journal Template'!D1425,X:AA,4,0)='Journal Template'!A1425,VLOOKUP('Journal Template'!D1425,X:Y,2,0)="A"),"","Inactive Dept Combo Error")),"")</f>
        <v/>
      </c>
      <c r="AK1013" s="150" t="str">
        <f>IF(JRF!B1026="","",IF(JRF!B1026=IFERROR(VLOOKUP(JRF!B1026,Checks!AI:AI,1,0),0),"Entry in Branch/Satellite BU's",""))</f>
        <v/>
      </c>
      <c r="AL1013" t="str">
        <f>IFERROR(IF('Journal Template'!A1425="","",IF('Journal Template'!A1425=IFERROR(VLOOKUP('Journal Template'!A1425,Checks!AI:AI,1,0),0),"Entry in Branch/Satellite BU's","")),"")</f>
        <v/>
      </c>
      <c r="AO1013" s="171"/>
      <c r="AP1013" s="171"/>
      <c r="AQ1013" s="171"/>
      <c r="AR1013" s="171"/>
      <c r="CI1013" t="str">
        <f>IF(JRF!F1026&gt;0,"",IF(JRF!B1026="","",IF(LEFT(JRF!B1026,1)=IFERROR(VLOOKUP(LEFT(JRF!B1026,1),$CF$2:$CF$5,1,0),0),"Product Code Required",IF(JRF!C1026="","",IF(JRF!C1026=IFERROR(VLOOKUP(JRF!C1026,$CH:$CH,1,0),0),"Product Code Required","NA")))))</f>
        <v/>
      </c>
      <c r="CJ1013" t="str">
        <f>IF(JRF!AV1026&gt;0,"",IF(JRF!Q1026="","",IF(LEFT(JRF!Q1026,1)=IFERROR(VLOOKUP(LEFT(JRF!Q1026,1),$CF$2:$CF$5,1,0),0),"Product Code Required",IF(JRF!V1026="","",IF(JRF!V1026=IFERROR(VLOOKUP(JRF!V1026,$CH:$CH,1,0),0),"Product Code Required","NA")))))</f>
        <v/>
      </c>
      <c r="CK1013" t="str">
        <f>IFERROR(IF(LEN('Journal Template'!F1024)&gt;0,"",IF('Journal Template'!A1024="","",IF(LEFT('Journal Template'!A1024,1)=IFERROR(VLOOKUP(LEFT('Journal Template'!A1024,1),Checks!$CF$2:$CF$5,1,0),0),"Product Code Required",IF('Journal Template'!D1024="","",IF('Journal Template'!D1024=IFERROR(VLOOKUP('Journal Template'!D1024,Checks!$CH:$CH,1,0),0),"Product Code Required","NA"))))),"")</f>
        <v/>
      </c>
    </row>
    <row r="1014" spans="14:89">
      <c r="N1014" t="s">
        <v>5512</v>
      </c>
      <c r="O1014" t="s">
        <v>5513</v>
      </c>
      <c r="P1014" t="s">
        <v>386</v>
      </c>
      <c r="Q1014" s="150" t="str">
        <f>IF(JRF!D1027="","",IF(IFERROR(VLOOKUP(JRF!D1027,Checks!N:P,3,0),0)="A","","Inactive account in Use"))</f>
        <v/>
      </c>
      <c r="R1014" t="str">
        <f>IFERROR(IF('Journal Template'!C1426="","",IF(IFERROR(VLOOKUP('Journal Template'!C1426,Checks!N:P,3,0),0)="A","","Inactive account in Use")),"")</f>
        <v/>
      </c>
      <c r="S1014" t="s">
        <v>5514</v>
      </c>
      <c r="T1014" t="s">
        <v>386</v>
      </c>
      <c r="U1014" t="s">
        <v>393</v>
      </c>
      <c r="V1014" s="150" t="str">
        <f>IF(JRF!C1027="","",IF(IFERROR(VLOOKUP(JRF!C1027,Checks!S:U,3,0),0)="A","Entry with System fund Dept",""))</f>
        <v/>
      </c>
      <c r="W1014" t="str">
        <f>IFERROR(IF('Journal Template'!D1426="","",IF(IFERROR(VLOOKUP('Journal Template'!D1426,Checks!S:U,3,0),0)="A","Entry with System fund Dept","")),"")</f>
        <v/>
      </c>
      <c r="X1014" t="s">
        <v>5515</v>
      </c>
      <c r="Y1014" t="s">
        <v>386</v>
      </c>
      <c r="Z1014" t="s">
        <v>5516</v>
      </c>
      <c r="AA1014" t="s">
        <v>391</v>
      </c>
      <c r="AB1014" t="s">
        <v>125</v>
      </c>
      <c r="AC1014" s="150" t="str">
        <f>IFERROR(IF(JRF!C1027="","",IF(AND(VLOOKUP(JRF!C1027,X:AA,4,0)=JRF!B1027,VLOOKUP(JRF!C1027,X:Y,2,0)="A"),"","Inactive Dept Combo Error")),"Inactive Dept Combo Error")</f>
        <v/>
      </c>
      <c r="AD1014" t="str">
        <f>IFERROR(IF('Journal Template'!D1426="","",IF(AND(VLOOKUP('Journal Template'!D1426,X:AA,4,0)='Journal Template'!A1426,VLOOKUP('Journal Template'!D1426,X:Y,2,0)="A"),"","Inactive Dept Combo Error")),"")</f>
        <v/>
      </c>
      <c r="AK1014" s="150" t="str">
        <f>IF(JRF!B1027="","",IF(JRF!B1027=IFERROR(VLOOKUP(JRF!B1027,Checks!AI:AI,1,0),0),"Entry in Branch/Satellite BU's",""))</f>
        <v/>
      </c>
      <c r="AL1014" t="str">
        <f>IFERROR(IF('Journal Template'!A1426="","",IF('Journal Template'!A1426=IFERROR(VLOOKUP('Journal Template'!A1426,Checks!AI:AI,1,0),0),"Entry in Branch/Satellite BU's","")),"")</f>
        <v/>
      </c>
      <c r="AO1014" s="171"/>
      <c r="AP1014" s="171"/>
      <c r="AQ1014" s="171"/>
      <c r="AR1014" s="171"/>
      <c r="CI1014" t="str">
        <f>IF(JRF!F1027&gt;0,"",IF(JRF!B1027="","",IF(LEFT(JRF!B1027,1)=IFERROR(VLOOKUP(LEFT(JRF!B1027,1),$CF$2:$CF$5,1,0),0),"Product Code Required",IF(JRF!C1027="","",IF(JRF!C1027=IFERROR(VLOOKUP(JRF!C1027,$CH:$CH,1,0),0),"Product Code Required","NA")))))</f>
        <v/>
      </c>
      <c r="CJ1014" t="str">
        <f>IF(JRF!AV1027&gt;0,"",IF(JRF!Q1027="","",IF(LEFT(JRF!Q1027,1)=IFERROR(VLOOKUP(LEFT(JRF!Q1027,1),$CF$2:$CF$5,1,0),0),"Product Code Required",IF(JRF!V1027="","",IF(JRF!V1027=IFERROR(VLOOKUP(JRF!V1027,$CH:$CH,1,0),0),"Product Code Required","NA")))))</f>
        <v/>
      </c>
      <c r="CK1014" t="str">
        <f>IFERROR(IF(LEN('Journal Template'!F1025)&gt;0,"",IF('Journal Template'!A1025="","",IF(LEFT('Journal Template'!A1025,1)=IFERROR(VLOOKUP(LEFT('Journal Template'!A1025,1),Checks!$CF$2:$CF$5,1,0),0),"Product Code Required",IF('Journal Template'!D1025="","",IF('Journal Template'!D1025=IFERROR(VLOOKUP('Journal Template'!D1025,Checks!$CH:$CH,1,0),0),"Product Code Required","NA"))))),"")</f>
        <v/>
      </c>
    </row>
    <row r="1015" spans="14:89">
      <c r="N1015" t="s">
        <v>5517</v>
      </c>
      <c r="O1015" t="s">
        <v>5518</v>
      </c>
      <c r="P1015" t="s">
        <v>386</v>
      </c>
      <c r="Q1015" s="150" t="str">
        <f>IF(JRF!D1028="","",IF(IFERROR(VLOOKUP(JRF!D1028,Checks!N:P,3,0),0)="A","","Inactive account in Use"))</f>
        <v/>
      </c>
      <c r="R1015" t="str">
        <f>IFERROR(IF('Journal Template'!C1427="","",IF(IFERROR(VLOOKUP('Journal Template'!C1427,Checks!N:P,3,0),0)="A","","Inactive account in Use")),"")</f>
        <v/>
      </c>
      <c r="S1015" t="s">
        <v>5519</v>
      </c>
      <c r="T1015" t="s">
        <v>386</v>
      </c>
      <c r="U1015" t="s">
        <v>393</v>
      </c>
      <c r="V1015" s="150" t="str">
        <f>IF(JRF!C1028="","",IF(IFERROR(VLOOKUP(JRF!C1028,Checks!S:U,3,0),0)="A","Entry with System fund Dept",""))</f>
        <v/>
      </c>
      <c r="W1015" t="str">
        <f>IFERROR(IF('Journal Template'!D1427="","",IF(IFERROR(VLOOKUP('Journal Template'!D1427,Checks!S:U,3,0),0)="A","Entry with System fund Dept","")),"")</f>
        <v/>
      </c>
      <c r="X1015" t="s">
        <v>5520</v>
      </c>
      <c r="Y1015" t="s">
        <v>386</v>
      </c>
      <c r="Z1015" t="s">
        <v>5521</v>
      </c>
      <c r="AA1015" t="s">
        <v>1493</v>
      </c>
      <c r="AB1015" t="s">
        <v>125</v>
      </c>
      <c r="AC1015" s="150" t="str">
        <f>IFERROR(IF(JRF!C1028="","",IF(AND(VLOOKUP(JRF!C1028,X:AA,4,0)=JRF!B1028,VLOOKUP(JRF!C1028,X:Y,2,0)="A"),"","Inactive Dept Combo Error")),"Inactive Dept Combo Error")</f>
        <v/>
      </c>
      <c r="AD1015" t="str">
        <f>IFERROR(IF('Journal Template'!D1427="","",IF(AND(VLOOKUP('Journal Template'!D1427,X:AA,4,0)='Journal Template'!A1427,VLOOKUP('Journal Template'!D1427,X:Y,2,0)="A"),"","Inactive Dept Combo Error")),"")</f>
        <v/>
      </c>
      <c r="AK1015" s="150" t="str">
        <f>IF(JRF!B1028="","",IF(JRF!B1028=IFERROR(VLOOKUP(JRF!B1028,Checks!AI:AI,1,0),0),"Entry in Branch/Satellite BU's",""))</f>
        <v/>
      </c>
      <c r="AL1015" t="str">
        <f>IFERROR(IF('Journal Template'!A1427="","",IF('Journal Template'!A1427=IFERROR(VLOOKUP('Journal Template'!A1427,Checks!AI:AI,1,0),0),"Entry in Branch/Satellite BU's","")),"")</f>
        <v/>
      </c>
      <c r="AO1015" s="171"/>
      <c r="AP1015" s="171"/>
      <c r="AQ1015" s="171"/>
      <c r="AR1015" s="171"/>
      <c r="CI1015" t="str">
        <f>IF(JRF!F1028&gt;0,"",IF(JRF!B1028="","",IF(LEFT(JRF!B1028,1)=IFERROR(VLOOKUP(LEFT(JRF!B1028,1),$CF$2:$CF$5,1,0),0),"Product Code Required",IF(JRF!C1028="","",IF(JRF!C1028=IFERROR(VLOOKUP(JRF!C1028,$CH:$CH,1,0),0),"Product Code Required","NA")))))</f>
        <v/>
      </c>
      <c r="CJ1015" t="str">
        <f>IF(JRF!AV1028&gt;0,"",IF(JRF!Q1028="","",IF(LEFT(JRF!Q1028,1)=IFERROR(VLOOKUP(LEFT(JRF!Q1028,1),$CF$2:$CF$5,1,0),0),"Product Code Required",IF(JRF!V1028="","",IF(JRF!V1028=IFERROR(VLOOKUP(JRF!V1028,$CH:$CH,1,0),0),"Product Code Required","NA")))))</f>
        <v/>
      </c>
      <c r="CK1015" t="str">
        <f>IFERROR(IF(LEN('Journal Template'!F1026)&gt;0,"",IF('Journal Template'!A1026="","",IF(LEFT('Journal Template'!A1026,1)=IFERROR(VLOOKUP(LEFT('Journal Template'!A1026,1),Checks!$CF$2:$CF$5,1,0),0),"Product Code Required",IF('Journal Template'!D1026="","",IF('Journal Template'!D1026=IFERROR(VLOOKUP('Journal Template'!D1026,Checks!$CH:$CH,1,0),0),"Product Code Required","NA"))))),"")</f>
        <v/>
      </c>
    </row>
    <row r="1016" spans="14:89">
      <c r="N1016" t="s">
        <v>5522</v>
      </c>
      <c r="O1016" t="s">
        <v>5523</v>
      </c>
      <c r="P1016" t="s">
        <v>386</v>
      </c>
      <c r="Q1016" s="150" t="str">
        <f>IF(JRF!D1029="","",IF(IFERROR(VLOOKUP(JRF!D1029,Checks!N:P,3,0),0)="A","","Inactive account in Use"))</f>
        <v/>
      </c>
      <c r="R1016" t="str">
        <f>IFERROR(IF('Journal Template'!C1428="","",IF(IFERROR(VLOOKUP('Journal Template'!C1428,Checks!N:P,3,0),0)="A","","Inactive account in Use")),"")</f>
        <v/>
      </c>
      <c r="S1016" t="s">
        <v>5524</v>
      </c>
      <c r="T1016" t="s">
        <v>386</v>
      </c>
      <c r="U1016" t="s">
        <v>393</v>
      </c>
      <c r="V1016" s="150" t="str">
        <f>IF(JRF!C1029="","",IF(IFERROR(VLOOKUP(JRF!C1029,Checks!S:U,3,0),0)="A","Entry with System fund Dept",""))</f>
        <v/>
      </c>
      <c r="W1016" t="str">
        <f>IFERROR(IF('Journal Template'!D1428="","",IF(IFERROR(VLOOKUP('Journal Template'!D1428,Checks!S:U,3,0),0)="A","Entry with System fund Dept","")),"")</f>
        <v/>
      </c>
      <c r="X1016" t="s">
        <v>5525</v>
      </c>
      <c r="Y1016" t="s">
        <v>386</v>
      </c>
      <c r="Z1016" t="s">
        <v>5526</v>
      </c>
      <c r="AA1016" t="s">
        <v>1493</v>
      </c>
      <c r="AB1016" t="s">
        <v>125</v>
      </c>
      <c r="AC1016" s="150" t="str">
        <f>IFERROR(IF(JRF!C1029="","",IF(AND(VLOOKUP(JRF!C1029,X:AA,4,0)=JRF!B1029,VLOOKUP(JRF!C1029,X:Y,2,0)="A"),"","Inactive Dept Combo Error")),"Inactive Dept Combo Error")</f>
        <v/>
      </c>
      <c r="AD1016" t="str">
        <f>IFERROR(IF('Journal Template'!D1428="","",IF(AND(VLOOKUP('Journal Template'!D1428,X:AA,4,0)='Journal Template'!A1428,VLOOKUP('Journal Template'!D1428,X:Y,2,0)="A"),"","Inactive Dept Combo Error")),"")</f>
        <v/>
      </c>
      <c r="AK1016" s="150" t="str">
        <f>IF(JRF!B1029="","",IF(JRF!B1029=IFERROR(VLOOKUP(JRF!B1029,Checks!AI:AI,1,0),0),"Entry in Branch/Satellite BU's",""))</f>
        <v/>
      </c>
      <c r="AL1016" t="str">
        <f>IFERROR(IF('Journal Template'!A1428="","",IF('Journal Template'!A1428=IFERROR(VLOOKUP('Journal Template'!A1428,Checks!AI:AI,1,0),0),"Entry in Branch/Satellite BU's","")),"")</f>
        <v/>
      </c>
      <c r="AO1016" s="171"/>
      <c r="AP1016" s="171"/>
      <c r="AQ1016" s="171"/>
      <c r="AR1016" s="171"/>
      <c r="CI1016" t="str">
        <f>IF(JRF!F1029&gt;0,"",IF(JRF!B1029="","",IF(LEFT(JRF!B1029,1)=IFERROR(VLOOKUP(LEFT(JRF!B1029,1),$CF$2:$CF$5,1,0),0),"Product Code Required",IF(JRF!C1029="","",IF(JRF!C1029=IFERROR(VLOOKUP(JRF!C1029,$CH:$CH,1,0),0),"Product Code Required","NA")))))</f>
        <v/>
      </c>
      <c r="CJ1016" t="str">
        <f>IF(JRF!AV1029&gt;0,"",IF(JRF!Q1029="","",IF(LEFT(JRF!Q1029,1)=IFERROR(VLOOKUP(LEFT(JRF!Q1029,1),$CF$2:$CF$5,1,0),0),"Product Code Required",IF(JRF!V1029="","",IF(JRF!V1029=IFERROR(VLOOKUP(JRF!V1029,$CH:$CH,1,0),0),"Product Code Required","NA")))))</f>
        <v/>
      </c>
      <c r="CK1016" t="str">
        <f>IFERROR(IF(LEN('Journal Template'!F1027)&gt;0,"",IF('Journal Template'!A1027="","",IF(LEFT('Journal Template'!A1027,1)=IFERROR(VLOOKUP(LEFT('Journal Template'!A1027,1),Checks!$CF$2:$CF$5,1,0),0),"Product Code Required",IF('Journal Template'!D1027="","",IF('Journal Template'!D1027=IFERROR(VLOOKUP('Journal Template'!D1027,Checks!$CH:$CH,1,0),0),"Product Code Required","NA"))))),"")</f>
        <v/>
      </c>
    </row>
    <row r="1017" spans="14:89">
      <c r="N1017" t="s">
        <v>5527</v>
      </c>
      <c r="O1017" t="s">
        <v>5528</v>
      </c>
      <c r="P1017" t="s">
        <v>386</v>
      </c>
      <c r="Q1017" s="150" t="str">
        <f>IF(JRF!D1030="","",IF(IFERROR(VLOOKUP(JRF!D1030,Checks!N:P,3,0),0)="A","","Inactive account in Use"))</f>
        <v/>
      </c>
      <c r="R1017" t="str">
        <f>IFERROR(IF('Journal Template'!C1429="","",IF(IFERROR(VLOOKUP('Journal Template'!C1429,Checks!N:P,3,0),0)="A","","Inactive account in Use")),"")</f>
        <v/>
      </c>
      <c r="S1017" t="s">
        <v>5529</v>
      </c>
      <c r="T1017" t="s">
        <v>386</v>
      </c>
      <c r="U1017" t="s">
        <v>393</v>
      </c>
      <c r="V1017" s="150" t="str">
        <f>IF(JRF!C1030="","",IF(IFERROR(VLOOKUP(JRF!C1030,Checks!S:U,3,0),0)="A","Entry with System fund Dept",""))</f>
        <v/>
      </c>
      <c r="W1017" t="str">
        <f>IFERROR(IF('Journal Template'!D1429="","",IF(IFERROR(VLOOKUP('Journal Template'!D1429,Checks!S:U,3,0),0)="A","Entry with System fund Dept","")),"")</f>
        <v/>
      </c>
      <c r="X1017" t="s">
        <v>5530</v>
      </c>
      <c r="Y1017" t="s">
        <v>386</v>
      </c>
      <c r="Z1017" t="s">
        <v>5531</v>
      </c>
      <c r="AA1017" t="s">
        <v>391</v>
      </c>
      <c r="AB1017" t="s">
        <v>125</v>
      </c>
      <c r="AC1017" s="150" t="str">
        <f>IFERROR(IF(JRF!C1030="","",IF(AND(VLOOKUP(JRF!C1030,X:AA,4,0)=JRF!B1030,VLOOKUP(JRF!C1030,X:Y,2,0)="A"),"","Inactive Dept Combo Error")),"Inactive Dept Combo Error")</f>
        <v/>
      </c>
      <c r="AD1017" t="str">
        <f>IFERROR(IF('Journal Template'!D1429="","",IF(AND(VLOOKUP('Journal Template'!D1429,X:AA,4,0)='Journal Template'!A1429,VLOOKUP('Journal Template'!D1429,X:Y,2,0)="A"),"","Inactive Dept Combo Error")),"")</f>
        <v/>
      </c>
      <c r="AK1017" s="150" t="str">
        <f>IF(JRF!B1030="","",IF(JRF!B1030=IFERROR(VLOOKUP(JRF!B1030,Checks!AI:AI,1,0),0),"Entry in Branch/Satellite BU's",""))</f>
        <v/>
      </c>
      <c r="AL1017" t="str">
        <f>IFERROR(IF('Journal Template'!A1429="","",IF('Journal Template'!A1429=IFERROR(VLOOKUP('Journal Template'!A1429,Checks!AI:AI,1,0),0),"Entry in Branch/Satellite BU's","")),"")</f>
        <v/>
      </c>
      <c r="AO1017" s="171"/>
      <c r="AP1017" s="171"/>
      <c r="AQ1017" s="171"/>
      <c r="AR1017" s="171"/>
      <c r="CI1017" t="str">
        <f>IF(JRF!F1030&gt;0,"",IF(JRF!B1030="","",IF(LEFT(JRF!B1030,1)=IFERROR(VLOOKUP(LEFT(JRF!B1030,1),$CF$2:$CF$5,1,0),0),"Product Code Required",IF(JRF!C1030="","",IF(JRF!C1030=IFERROR(VLOOKUP(JRF!C1030,$CH:$CH,1,0),0),"Product Code Required","NA")))))</f>
        <v/>
      </c>
      <c r="CJ1017" t="str">
        <f>IF(JRF!AV1030&gt;0,"",IF(JRF!Q1030="","",IF(LEFT(JRF!Q1030,1)=IFERROR(VLOOKUP(LEFT(JRF!Q1030,1),$CF$2:$CF$5,1,0),0),"Product Code Required",IF(JRF!V1030="","",IF(JRF!V1030=IFERROR(VLOOKUP(JRF!V1030,$CH:$CH,1,0),0),"Product Code Required","NA")))))</f>
        <v/>
      </c>
      <c r="CK1017" t="str">
        <f>IFERROR(IF(LEN('Journal Template'!F1028)&gt;0,"",IF('Journal Template'!A1028="","",IF(LEFT('Journal Template'!A1028,1)=IFERROR(VLOOKUP(LEFT('Journal Template'!A1028,1),Checks!$CF$2:$CF$5,1,0),0),"Product Code Required",IF('Journal Template'!D1028="","",IF('Journal Template'!D1028=IFERROR(VLOOKUP('Journal Template'!D1028,Checks!$CH:$CH,1,0),0),"Product Code Required","NA"))))),"")</f>
        <v/>
      </c>
    </row>
    <row r="1018" spans="14:89">
      <c r="N1018" t="s">
        <v>5532</v>
      </c>
      <c r="O1018" t="s">
        <v>5533</v>
      </c>
      <c r="P1018" t="s">
        <v>386</v>
      </c>
      <c r="Q1018" s="150" t="str">
        <f>IF(JRF!D1031="","",IF(IFERROR(VLOOKUP(JRF!D1031,Checks!N:P,3,0),0)="A","","Inactive account in Use"))</f>
        <v/>
      </c>
      <c r="R1018" t="str">
        <f>IFERROR(IF('Journal Template'!C1430="","",IF(IFERROR(VLOOKUP('Journal Template'!C1430,Checks!N:P,3,0),0)="A","","Inactive account in Use")),"")</f>
        <v/>
      </c>
      <c r="S1018" t="s">
        <v>5534</v>
      </c>
      <c r="T1018" t="s">
        <v>386</v>
      </c>
      <c r="U1018" t="s">
        <v>393</v>
      </c>
      <c r="V1018" s="150" t="str">
        <f>IF(JRF!C1031="","",IF(IFERROR(VLOOKUP(JRF!C1031,Checks!S:U,3,0),0)="A","Entry with System fund Dept",""))</f>
        <v/>
      </c>
      <c r="W1018" t="str">
        <f>IFERROR(IF('Journal Template'!D1430="","",IF(IFERROR(VLOOKUP('Journal Template'!D1430,Checks!S:U,3,0),0)="A","Entry with System fund Dept","")),"")</f>
        <v/>
      </c>
      <c r="X1018" t="s">
        <v>5535</v>
      </c>
      <c r="Y1018" t="s">
        <v>386</v>
      </c>
      <c r="Z1018" t="s">
        <v>5536</v>
      </c>
      <c r="AA1018" t="s">
        <v>391</v>
      </c>
      <c r="AB1018" t="s">
        <v>125</v>
      </c>
      <c r="AC1018" s="150" t="str">
        <f>IFERROR(IF(JRF!C1031="","",IF(AND(VLOOKUP(JRF!C1031,X:AA,4,0)=JRF!B1031,VLOOKUP(JRF!C1031,X:Y,2,0)="A"),"","Inactive Dept Combo Error")),"Inactive Dept Combo Error")</f>
        <v/>
      </c>
      <c r="AD1018" t="str">
        <f>IFERROR(IF('Journal Template'!D1430="","",IF(AND(VLOOKUP('Journal Template'!D1430,X:AA,4,0)='Journal Template'!A1430,VLOOKUP('Journal Template'!D1430,X:Y,2,0)="A"),"","Inactive Dept Combo Error")),"")</f>
        <v/>
      </c>
      <c r="AK1018" s="150" t="str">
        <f>IF(JRF!B1031="","",IF(JRF!B1031=IFERROR(VLOOKUP(JRF!B1031,Checks!AI:AI,1,0),0),"Entry in Branch/Satellite BU's",""))</f>
        <v/>
      </c>
      <c r="AL1018" t="str">
        <f>IFERROR(IF('Journal Template'!A1430="","",IF('Journal Template'!A1430=IFERROR(VLOOKUP('Journal Template'!A1430,Checks!AI:AI,1,0),0),"Entry in Branch/Satellite BU's","")),"")</f>
        <v/>
      </c>
      <c r="AO1018" s="171"/>
      <c r="AP1018" s="171"/>
      <c r="AQ1018" s="171"/>
      <c r="AR1018" s="171"/>
      <c r="CI1018" t="str">
        <f>IF(JRF!F1031&gt;0,"",IF(JRF!B1031="","",IF(LEFT(JRF!B1031,1)=IFERROR(VLOOKUP(LEFT(JRF!B1031,1),$CF$2:$CF$5,1,0),0),"Product Code Required",IF(JRF!C1031="","",IF(JRF!C1031=IFERROR(VLOOKUP(JRF!C1031,$CH:$CH,1,0),0),"Product Code Required","NA")))))</f>
        <v/>
      </c>
      <c r="CJ1018" t="str">
        <f>IF(JRF!AV1031&gt;0,"",IF(JRF!Q1031="","",IF(LEFT(JRF!Q1031,1)=IFERROR(VLOOKUP(LEFT(JRF!Q1031,1),$CF$2:$CF$5,1,0),0),"Product Code Required",IF(JRF!V1031="","",IF(JRF!V1031=IFERROR(VLOOKUP(JRF!V1031,$CH:$CH,1,0),0),"Product Code Required","NA")))))</f>
        <v/>
      </c>
      <c r="CK1018" t="str">
        <f>IFERROR(IF(LEN('Journal Template'!F1029)&gt;0,"",IF('Journal Template'!A1029="","",IF(LEFT('Journal Template'!A1029,1)=IFERROR(VLOOKUP(LEFT('Journal Template'!A1029,1),Checks!$CF$2:$CF$5,1,0),0),"Product Code Required",IF('Journal Template'!D1029="","",IF('Journal Template'!D1029=IFERROR(VLOOKUP('Journal Template'!D1029,Checks!$CH:$CH,1,0),0),"Product Code Required","NA"))))),"")</f>
        <v/>
      </c>
    </row>
    <row r="1019" spans="14:89">
      <c r="N1019" t="s">
        <v>5537</v>
      </c>
      <c r="O1019" t="s">
        <v>5538</v>
      </c>
      <c r="P1019" t="s">
        <v>386</v>
      </c>
      <c r="Q1019" s="150" t="str">
        <f>IF(JRF!D1032="","",IF(IFERROR(VLOOKUP(JRF!D1032,Checks!N:P,3,0),0)="A","","Inactive account in Use"))</f>
        <v/>
      </c>
      <c r="R1019" t="str">
        <f>IFERROR(IF('Journal Template'!C1431="","",IF(IFERROR(VLOOKUP('Journal Template'!C1431,Checks!N:P,3,0),0)="A","","Inactive account in Use")),"")</f>
        <v/>
      </c>
      <c r="S1019" t="s">
        <v>5539</v>
      </c>
      <c r="T1019" t="s">
        <v>386</v>
      </c>
      <c r="U1019" t="s">
        <v>381</v>
      </c>
      <c r="V1019" s="150" t="str">
        <f>IF(JRF!C1032="","",IF(IFERROR(VLOOKUP(JRF!C1032,Checks!S:U,3,0),0)="A","Entry with System fund Dept",""))</f>
        <v/>
      </c>
      <c r="W1019" t="str">
        <f>IFERROR(IF('Journal Template'!D1431="","",IF(IFERROR(VLOOKUP('Journal Template'!D1431,Checks!S:U,3,0),0)="A","Entry with System fund Dept","")),"")</f>
        <v/>
      </c>
      <c r="X1019" t="s">
        <v>5540</v>
      </c>
      <c r="Y1019" t="s">
        <v>389</v>
      </c>
      <c r="Z1019" t="s">
        <v>5541</v>
      </c>
      <c r="AA1019" t="s">
        <v>4448</v>
      </c>
      <c r="AB1019" t="s">
        <v>125</v>
      </c>
      <c r="AC1019" s="150" t="str">
        <f>IFERROR(IF(JRF!C1032="","",IF(AND(VLOOKUP(JRF!C1032,X:AA,4,0)=JRF!B1032,VLOOKUP(JRF!C1032,X:Y,2,0)="A"),"","Inactive Dept Combo Error")),"Inactive Dept Combo Error")</f>
        <v/>
      </c>
      <c r="AD1019" t="str">
        <f>IFERROR(IF('Journal Template'!D1431="","",IF(AND(VLOOKUP('Journal Template'!D1431,X:AA,4,0)='Journal Template'!A1431,VLOOKUP('Journal Template'!D1431,X:Y,2,0)="A"),"","Inactive Dept Combo Error")),"")</f>
        <v/>
      </c>
      <c r="AK1019" s="150" t="str">
        <f>IF(JRF!B1032="","",IF(JRF!B1032=IFERROR(VLOOKUP(JRF!B1032,Checks!AI:AI,1,0),0),"Entry in Branch/Satellite BU's",""))</f>
        <v/>
      </c>
      <c r="AL1019" t="str">
        <f>IFERROR(IF('Journal Template'!A1431="","",IF('Journal Template'!A1431=IFERROR(VLOOKUP('Journal Template'!A1431,Checks!AI:AI,1,0),0),"Entry in Branch/Satellite BU's","")),"")</f>
        <v/>
      </c>
      <c r="AO1019" s="171"/>
      <c r="AP1019" s="171"/>
      <c r="AQ1019" s="171"/>
      <c r="AR1019" s="171"/>
      <c r="CI1019" t="str">
        <f>IF(JRF!F1032&gt;0,"",IF(JRF!B1032="","",IF(LEFT(JRF!B1032,1)=IFERROR(VLOOKUP(LEFT(JRF!B1032,1),$CF$2:$CF$5,1,0),0),"Product Code Required",IF(JRF!C1032="","",IF(JRF!C1032=IFERROR(VLOOKUP(JRF!C1032,$CH:$CH,1,0),0),"Product Code Required","NA")))))</f>
        <v/>
      </c>
      <c r="CJ1019" t="str">
        <f>IF(JRF!AV1032&gt;0,"",IF(JRF!Q1032="","",IF(LEFT(JRF!Q1032,1)=IFERROR(VLOOKUP(LEFT(JRF!Q1032,1),$CF$2:$CF$5,1,0),0),"Product Code Required",IF(JRF!V1032="","",IF(JRF!V1032=IFERROR(VLOOKUP(JRF!V1032,$CH:$CH,1,0),0),"Product Code Required","NA")))))</f>
        <v/>
      </c>
      <c r="CK1019" t="str">
        <f>IFERROR(IF(LEN('Journal Template'!F1030)&gt;0,"",IF('Journal Template'!A1030="","",IF(LEFT('Journal Template'!A1030,1)=IFERROR(VLOOKUP(LEFT('Journal Template'!A1030,1),Checks!$CF$2:$CF$5,1,0),0),"Product Code Required",IF('Journal Template'!D1030="","",IF('Journal Template'!D1030=IFERROR(VLOOKUP('Journal Template'!D1030,Checks!$CH:$CH,1,0),0),"Product Code Required","NA"))))),"")</f>
        <v/>
      </c>
    </row>
    <row r="1020" spans="14:89">
      <c r="N1020" t="s">
        <v>5542</v>
      </c>
      <c r="O1020" t="s">
        <v>5543</v>
      </c>
      <c r="P1020" t="s">
        <v>386</v>
      </c>
      <c r="Q1020" s="150" t="str">
        <f>IF(JRF!D1033="","",IF(IFERROR(VLOOKUP(JRF!D1033,Checks!N:P,3,0),0)="A","","Inactive account in Use"))</f>
        <v/>
      </c>
      <c r="R1020" t="str">
        <f>IFERROR(IF('Journal Template'!C1432="","",IF(IFERROR(VLOOKUP('Journal Template'!C1432,Checks!N:P,3,0),0)="A","","Inactive account in Use")),"")</f>
        <v/>
      </c>
      <c r="S1020" t="s">
        <v>5544</v>
      </c>
      <c r="T1020" t="s">
        <v>386</v>
      </c>
      <c r="U1020" t="s">
        <v>381</v>
      </c>
      <c r="V1020" s="150" t="str">
        <f>IF(JRF!C1033="","",IF(IFERROR(VLOOKUP(JRF!C1033,Checks!S:U,3,0),0)="A","Entry with System fund Dept",""))</f>
        <v/>
      </c>
      <c r="W1020" t="str">
        <f>IFERROR(IF('Journal Template'!D1432="","",IF(IFERROR(VLOOKUP('Journal Template'!D1432,Checks!S:U,3,0),0)="A","Entry with System fund Dept","")),"")</f>
        <v/>
      </c>
      <c r="X1020" t="s">
        <v>5540</v>
      </c>
      <c r="Y1020" t="s">
        <v>389</v>
      </c>
      <c r="Z1020" t="s">
        <v>5541</v>
      </c>
      <c r="AA1020" t="s">
        <v>391</v>
      </c>
      <c r="AB1020" t="s">
        <v>125</v>
      </c>
      <c r="AC1020" s="150" t="str">
        <f>IFERROR(IF(JRF!C1033="","",IF(AND(VLOOKUP(JRF!C1033,X:AA,4,0)=JRF!B1033,VLOOKUP(JRF!C1033,X:Y,2,0)="A"),"","Inactive Dept Combo Error")),"Inactive Dept Combo Error")</f>
        <v/>
      </c>
      <c r="AD1020" t="str">
        <f>IFERROR(IF('Journal Template'!D1432="","",IF(AND(VLOOKUP('Journal Template'!D1432,X:AA,4,0)='Journal Template'!A1432,VLOOKUP('Journal Template'!D1432,X:Y,2,0)="A"),"","Inactive Dept Combo Error")),"")</f>
        <v/>
      </c>
      <c r="AK1020" s="150" t="str">
        <f>IF(JRF!B1033="","",IF(JRF!B1033=IFERROR(VLOOKUP(JRF!B1033,Checks!AI:AI,1,0),0),"Entry in Branch/Satellite BU's",""))</f>
        <v/>
      </c>
      <c r="AL1020" t="str">
        <f>IFERROR(IF('Journal Template'!A1432="","",IF('Journal Template'!A1432=IFERROR(VLOOKUP('Journal Template'!A1432,Checks!AI:AI,1,0),0),"Entry in Branch/Satellite BU's","")),"")</f>
        <v/>
      </c>
      <c r="AO1020" s="171"/>
      <c r="AP1020" s="171"/>
      <c r="AQ1020" s="171"/>
      <c r="AR1020" s="171"/>
      <c r="CI1020" t="str">
        <f>IF(JRF!F1033&gt;0,"",IF(JRF!B1033="","",IF(LEFT(JRF!B1033,1)=IFERROR(VLOOKUP(LEFT(JRF!B1033,1),$CF$2:$CF$5,1,0),0),"Product Code Required",IF(JRF!C1033="","",IF(JRF!C1033=IFERROR(VLOOKUP(JRF!C1033,$CH:$CH,1,0),0),"Product Code Required","NA")))))</f>
        <v/>
      </c>
      <c r="CJ1020" t="str">
        <f>IF(JRF!AV1033&gt;0,"",IF(JRF!Q1033="","",IF(LEFT(JRF!Q1033,1)=IFERROR(VLOOKUP(LEFT(JRF!Q1033,1),$CF$2:$CF$5,1,0),0),"Product Code Required",IF(JRF!V1033="","",IF(JRF!V1033=IFERROR(VLOOKUP(JRF!V1033,$CH:$CH,1,0),0),"Product Code Required","NA")))))</f>
        <v/>
      </c>
      <c r="CK1020" t="str">
        <f>IFERROR(IF(LEN('Journal Template'!F1031)&gt;0,"",IF('Journal Template'!A1031="","",IF(LEFT('Journal Template'!A1031,1)=IFERROR(VLOOKUP(LEFT('Journal Template'!A1031,1),Checks!$CF$2:$CF$5,1,0),0),"Product Code Required",IF('Journal Template'!D1031="","",IF('Journal Template'!D1031=IFERROR(VLOOKUP('Journal Template'!D1031,Checks!$CH:$CH,1,0),0),"Product Code Required","NA"))))),"")</f>
        <v/>
      </c>
    </row>
    <row r="1021" spans="14:89">
      <c r="N1021" t="s">
        <v>5545</v>
      </c>
      <c r="O1021" t="s">
        <v>5546</v>
      </c>
      <c r="P1021" t="s">
        <v>386</v>
      </c>
      <c r="Q1021" s="150" t="str">
        <f>IF(JRF!D1034="","",IF(IFERROR(VLOOKUP(JRF!D1034,Checks!N:P,3,0),0)="A","","Inactive account in Use"))</f>
        <v/>
      </c>
      <c r="R1021" t="str">
        <f>IFERROR(IF('Journal Template'!C1433="","",IF(IFERROR(VLOOKUP('Journal Template'!C1433,Checks!N:P,3,0),0)="A","","Inactive account in Use")),"")</f>
        <v/>
      </c>
      <c r="S1021" t="s">
        <v>5547</v>
      </c>
      <c r="T1021" t="s">
        <v>386</v>
      </c>
      <c r="U1021" t="s">
        <v>381</v>
      </c>
      <c r="V1021" s="150" t="str">
        <f>IF(JRF!C1034="","",IF(IFERROR(VLOOKUP(JRF!C1034,Checks!S:U,3,0),0)="A","Entry with System fund Dept",""))</f>
        <v/>
      </c>
      <c r="W1021" t="str">
        <f>IFERROR(IF('Journal Template'!D1433="","",IF(IFERROR(VLOOKUP('Journal Template'!D1433,Checks!S:U,3,0),0)="A","Entry with System fund Dept","")),"")</f>
        <v/>
      </c>
      <c r="X1021" t="s">
        <v>5548</v>
      </c>
      <c r="Y1021" t="s">
        <v>386</v>
      </c>
      <c r="Z1021" t="s">
        <v>5462</v>
      </c>
      <c r="AA1021" t="s">
        <v>3926</v>
      </c>
      <c r="AB1021" t="s">
        <v>125</v>
      </c>
      <c r="AC1021" s="150" t="str">
        <f>IFERROR(IF(JRF!C1034="","",IF(AND(VLOOKUP(JRF!C1034,X:AA,4,0)=JRF!B1034,VLOOKUP(JRF!C1034,X:Y,2,0)="A"),"","Inactive Dept Combo Error")),"Inactive Dept Combo Error")</f>
        <v/>
      </c>
      <c r="AD1021" t="str">
        <f>IFERROR(IF('Journal Template'!D1433="","",IF(AND(VLOOKUP('Journal Template'!D1433,X:AA,4,0)='Journal Template'!A1433,VLOOKUP('Journal Template'!D1433,X:Y,2,0)="A"),"","Inactive Dept Combo Error")),"")</f>
        <v/>
      </c>
      <c r="AK1021" s="150" t="str">
        <f>IF(JRF!B1034="","",IF(JRF!B1034=IFERROR(VLOOKUP(JRF!B1034,Checks!AI:AI,1,0),0),"Entry in Branch/Satellite BU's",""))</f>
        <v/>
      </c>
      <c r="AL1021" t="str">
        <f>IFERROR(IF('Journal Template'!A1433="","",IF('Journal Template'!A1433=IFERROR(VLOOKUP('Journal Template'!A1433,Checks!AI:AI,1,0),0),"Entry in Branch/Satellite BU's","")),"")</f>
        <v/>
      </c>
      <c r="AO1021" s="171"/>
      <c r="AP1021" s="171"/>
      <c r="AQ1021" s="171"/>
      <c r="AR1021" s="171"/>
      <c r="CI1021" t="str">
        <f>IF(JRF!F1034&gt;0,"",IF(JRF!B1034="","",IF(LEFT(JRF!B1034,1)=IFERROR(VLOOKUP(LEFT(JRF!B1034,1),$CF$2:$CF$5,1,0),0),"Product Code Required",IF(JRF!C1034="","",IF(JRF!C1034=IFERROR(VLOOKUP(JRF!C1034,$CH:$CH,1,0),0),"Product Code Required","NA")))))</f>
        <v/>
      </c>
      <c r="CJ1021" t="str">
        <f>IF(JRF!AV1034&gt;0,"",IF(JRF!Q1034="","",IF(LEFT(JRF!Q1034,1)=IFERROR(VLOOKUP(LEFT(JRF!Q1034,1),$CF$2:$CF$5,1,0),0),"Product Code Required",IF(JRF!V1034="","",IF(JRF!V1034=IFERROR(VLOOKUP(JRF!V1034,$CH:$CH,1,0),0),"Product Code Required","NA")))))</f>
        <v/>
      </c>
      <c r="CK1021" t="str">
        <f>IFERROR(IF(LEN('Journal Template'!F1032)&gt;0,"",IF('Journal Template'!A1032="","",IF(LEFT('Journal Template'!A1032,1)=IFERROR(VLOOKUP(LEFT('Journal Template'!A1032,1),Checks!$CF$2:$CF$5,1,0),0),"Product Code Required",IF('Journal Template'!D1032="","",IF('Journal Template'!D1032=IFERROR(VLOOKUP('Journal Template'!D1032,Checks!$CH:$CH,1,0),0),"Product Code Required","NA"))))),"")</f>
        <v/>
      </c>
    </row>
    <row r="1022" spans="14:89">
      <c r="N1022" t="s">
        <v>5549</v>
      </c>
      <c r="O1022" t="s">
        <v>5550</v>
      </c>
      <c r="P1022" t="s">
        <v>386</v>
      </c>
      <c r="Q1022" s="150" t="str">
        <f>IF(JRF!D1035="","",IF(IFERROR(VLOOKUP(JRF!D1035,Checks!N:P,3,0),0)="A","","Inactive account in Use"))</f>
        <v/>
      </c>
      <c r="R1022" t="str">
        <f>IFERROR(IF('Journal Template'!C1434="","",IF(IFERROR(VLOOKUP('Journal Template'!C1434,Checks!N:P,3,0),0)="A","","Inactive account in Use")),"")</f>
        <v/>
      </c>
      <c r="S1022" t="s">
        <v>5551</v>
      </c>
      <c r="T1022" t="s">
        <v>386</v>
      </c>
      <c r="U1022" t="s">
        <v>381</v>
      </c>
      <c r="V1022" s="150" t="str">
        <f>IF(JRF!C1035="","",IF(IFERROR(VLOOKUP(JRF!C1035,Checks!S:U,3,0),0)="A","Entry with System fund Dept",""))</f>
        <v/>
      </c>
      <c r="W1022" t="str">
        <f>IFERROR(IF('Journal Template'!D1434="","",IF(IFERROR(VLOOKUP('Journal Template'!D1434,Checks!S:U,3,0),0)="A","Entry with System fund Dept","")),"")</f>
        <v/>
      </c>
      <c r="X1022" t="s">
        <v>5552</v>
      </c>
      <c r="Y1022" t="s">
        <v>386</v>
      </c>
      <c r="Z1022" t="s">
        <v>5553</v>
      </c>
      <c r="AA1022" t="s">
        <v>623</v>
      </c>
      <c r="AB1022" t="s">
        <v>1769</v>
      </c>
      <c r="AC1022" s="150" t="str">
        <f>IFERROR(IF(JRF!C1035="","",IF(AND(VLOOKUP(JRF!C1035,X:AA,4,0)=JRF!B1035,VLOOKUP(JRF!C1035,X:Y,2,0)="A"),"","Inactive Dept Combo Error")),"Inactive Dept Combo Error")</f>
        <v/>
      </c>
      <c r="AD1022" t="str">
        <f>IFERROR(IF('Journal Template'!D1434="","",IF(AND(VLOOKUP('Journal Template'!D1434,X:AA,4,0)='Journal Template'!A1434,VLOOKUP('Journal Template'!D1434,X:Y,2,0)="A"),"","Inactive Dept Combo Error")),"")</f>
        <v/>
      </c>
      <c r="AK1022" s="150" t="str">
        <f>IF(JRF!B1035="","",IF(JRF!B1035=IFERROR(VLOOKUP(JRF!B1035,Checks!AI:AI,1,0),0),"Entry in Branch/Satellite BU's",""))</f>
        <v/>
      </c>
      <c r="AL1022" t="str">
        <f>IFERROR(IF('Journal Template'!A1434="","",IF('Journal Template'!A1434=IFERROR(VLOOKUP('Journal Template'!A1434,Checks!AI:AI,1,0),0),"Entry in Branch/Satellite BU's","")),"")</f>
        <v/>
      </c>
      <c r="AO1022" s="171"/>
      <c r="AP1022" s="171"/>
      <c r="AQ1022" s="171"/>
      <c r="AR1022" s="171"/>
      <c r="CI1022" t="str">
        <f>IF(JRF!F1035&gt;0,"",IF(JRF!B1035="","",IF(LEFT(JRF!B1035,1)=IFERROR(VLOOKUP(LEFT(JRF!B1035,1),$CF$2:$CF$5,1,0),0),"Product Code Required",IF(JRF!C1035="","",IF(JRF!C1035=IFERROR(VLOOKUP(JRF!C1035,$CH:$CH,1,0),0),"Product Code Required","NA")))))</f>
        <v/>
      </c>
      <c r="CJ1022" t="str">
        <f>IF(JRF!AV1035&gt;0,"",IF(JRF!Q1035="","",IF(LEFT(JRF!Q1035,1)=IFERROR(VLOOKUP(LEFT(JRF!Q1035,1),$CF$2:$CF$5,1,0),0),"Product Code Required",IF(JRF!V1035="","",IF(JRF!V1035=IFERROR(VLOOKUP(JRF!V1035,$CH:$CH,1,0),0),"Product Code Required","NA")))))</f>
        <v/>
      </c>
      <c r="CK1022" t="str">
        <f>IFERROR(IF(LEN('Journal Template'!F1033)&gt;0,"",IF('Journal Template'!A1033="","",IF(LEFT('Journal Template'!A1033,1)=IFERROR(VLOOKUP(LEFT('Journal Template'!A1033,1),Checks!$CF$2:$CF$5,1,0),0),"Product Code Required",IF('Journal Template'!D1033="","",IF('Journal Template'!D1033=IFERROR(VLOOKUP('Journal Template'!D1033,Checks!$CH:$CH,1,0),0),"Product Code Required","NA"))))),"")</f>
        <v/>
      </c>
    </row>
    <row r="1023" spans="14:89">
      <c r="N1023" t="s">
        <v>5554</v>
      </c>
      <c r="O1023" t="s">
        <v>5555</v>
      </c>
      <c r="P1023" t="s">
        <v>386</v>
      </c>
      <c r="Q1023" s="150" t="str">
        <f>IF(JRF!D1036="","",IF(IFERROR(VLOOKUP(JRF!D1036,Checks!N:P,3,0),0)="A","","Inactive account in Use"))</f>
        <v/>
      </c>
      <c r="R1023" t="str">
        <f>IFERROR(IF('Journal Template'!C1435="","",IF(IFERROR(VLOOKUP('Journal Template'!C1435,Checks!N:P,3,0),0)="A","","Inactive account in Use")),"")</f>
        <v/>
      </c>
      <c r="S1023" t="s">
        <v>5556</v>
      </c>
      <c r="T1023" t="s">
        <v>386</v>
      </c>
      <c r="U1023" t="s">
        <v>381</v>
      </c>
      <c r="V1023" s="150" t="str">
        <f>IF(JRF!C1036="","",IF(IFERROR(VLOOKUP(JRF!C1036,Checks!S:U,3,0),0)="A","Entry with System fund Dept",""))</f>
        <v/>
      </c>
      <c r="W1023" t="str">
        <f>IFERROR(IF('Journal Template'!D1435="","",IF(IFERROR(VLOOKUP('Journal Template'!D1435,Checks!S:U,3,0),0)="A","Entry with System fund Dept","")),"")</f>
        <v/>
      </c>
      <c r="X1023" t="s">
        <v>5557</v>
      </c>
      <c r="Y1023" t="s">
        <v>386</v>
      </c>
      <c r="Z1023" t="s">
        <v>5558</v>
      </c>
      <c r="AA1023" t="s">
        <v>3581</v>
      </c>
      <c r="AB1023" t="s">
        <v>125</v>
      </c>
      <c r="AC1023" s="150" t="str">
        <f>IFERROR(IF(JRF!C1036="","",IF(AND(VLOOKUP(JRF!C1036,X:AA,4,0)=JRF!B1036,VLOOKUP(JRF!C1036,X:Y,2,0)="A"),"","Inactive Dept Combo Error")),"Inactive Dept Combo Error")</f>
        <v/>
      </c>
      <c r="AD1023" t="str">
        <f>IFERROR(IF('Journal Template'!D1435="","",IF(AND(VLOOKUP('Journal Template'!D1435,X:AA,4,0)='Journal Template'!A1435,VLOOKUP('Journal Template'!D1435,X:Y,2,0)="A"),"","Inactive Dept Combo Error")),"")</f>
        <v/>
      </c>
      <c r="AK1023" s="150" t="str">
        <f>IF(JRF!B1036="","",IF(JRF!B1036=IFERROR(VLOOKUP(JRF!B1036,Checks!AI:AI,1,0),0),"Entry in Branch/Satellite BU's",""))</f>
        <v/>
      </c>
      <c r="AL1023" t="str">
        <f>IFERROR(IF('Journal Template'!A1435="","",IF('Journal Template'!A1435=IFERROR(VLOOKUP('Journal Template'!A1435,Checks!AI:AI,1,0),0),"Entry in Branch/Satellite BU's","")),"")</f>
        <v/>
      </c>
      <c r="AO1023" s="171"/>
      <c r="AP1023" s="171"/>
      <c r="AQ1023" s="171"/>
      <c r="AR1023" s="171"/>
      <c r="CI1023" t="str">
        <f>IF(JRF!F1036&gt;0,"",IF(JRF!B1036="","",IF(LEFT(JRF!B1036,1)=IFERROR(VLOOKUP(LEFT(JRF!B1036,1),$CF$2:$CF$5,1,0),0),"Product Code Required",IF(JRF!C1036="","",IF(JRF!C1036=IFERROR(VLOOKUP(JRF!C1036,$CH:$CH,1,0),0),"Product Code Required","NA")))))</f>
        <v/>
      </c>
      <c r="CJ1023" t="str">
        <f>IF(JRF!AV1036&gt;0,"",IF(JRF!Q1036="","",IF(LEFT(JRF!Q1036,1)=IFERROR(VLOOKUP(LEFT(JRF!Q1036,1),$CF$2:$CF$5,1,0),0),"Product Code Required",IF(JRF!V1036="","",IF(JRF!V1036=IFERROR(VLOOKUP(JRF!V1036,$CH:$CH,1,0),0),"Product Code Required","NA")))))</f>
        <v/>
      </c>
      <c r="CK1023" t="str">
        <f>IFERROR(IF(LEN('Journal Template'!F1034)&gt;0,"",IF('Journal Template'!A1034="","",IF(LEFT('Journal Template'!A1034,1)=IFERROR(VLOOKUP(LEFT('Journal Template'!A1034,1),Checks!$CF$2:$CF$5,1,0),0),"Product Code Required",IF('Journal Template'!D1034="","",IF('Journal Template'!D1034=IFERROR(VLOOKUP('Journal Template'!D1034,Checks!$CH:$CH,1,0),0),"Product Code Required","NA"))))),"")</f>
        <v/>
      </c>
    </row>
    <row r="1024" spans="14:89">
      <c r="N1024" t="s">
        <v>5559</v>
      </c>
      <c r="O1024" t="s">
        <v>5560</v>
      </c>
      <c r="P1024" t="s">
        <v>386</v>
      </c>
      <c r="Q1024" s="150" t="str">
        <f>IF(JRF!D1037="","",IF(IFERROR(VLOOKUP(JRF!D1037,Checks!N:P,3,0),0)="A","","Inactive account in Use"))</f>
        <v/>
      </c>
      <c r="R1024" t="str">
        <f>IFERROR(IF('Journal Template'!C1436="","",IF(IFERROR(VLOOKUP('Journal Template'!C1436,Checks!N:P,3,0),0)="A","","Inactive account in Use")),"")</f>
        <v/>
      </c>
      <c r="S1024" t="s">
        <v>5561</v>
      </c>
      <c r="T1024" t="s">
        <v>386</v>
      </c>
      <c r="U1024" t="s">
        <v>381</v>
      </c>
      <c r="V1024" s="150" t="str">
        <f>IF(JRF!C1037="","",IF(IFERROR(VLOOKUP(JRF!C1037,Checks!S:U,3,0),0)="A","Entry with System fund Dept",""))</f>
        <v/>
      </c>
      <c r="W1024" t="str">
        <f>IFERROR(IF('Journal Template'!D1436="","",IF(IFERROR(VLOOKUP('Journal Template'!D1436,Checks!S:U,3,0),0)="A","Entry with System fund Dept","")),"")</f>
        <v/>
      </c>
      <c r="X1024" t="s">
        <v>5562</v>
      </c>
      <c r="Y1024" t="s">
        <v>386</v>
      </c>
      <c r="Z1024" t="s">
        <v>5563</v>
      </c>
      <c r="AA1024" t="s">
        <v>391</v>
      </c>
      <c r="AB1024" t="s">
        <v>125</v>
      </c>
      <c r="AC1024" s="150" t="str">
        <f>IFERROR(IF(JRF!C1037="","",IF(AND(VLOOKUP(JRF!C1037,X:AA,4,0)=JRF!B1037,VLOOKUP(JRF!C1037,X:Y,2,0)="A"),"","Inactive Dept Combo Error")),"Inactive Dept Combo Error")</f>
        <v/>
      </c>
      <c r="AD1024" t="str">
        <f>IFERROR(IF('Journal Template'!D1436="","",IF(AND(VLOOKUP('Journal Template'!D1436,X:AA,4,0)='Journal Template'!A1436,VLOOKUP('Journal Template'!D1436,X:Y,2,0)="A"),"","Inactive Dept Combo Error")),"")</f>
        <v/>
      </c>
      <c r="AK1024" s="150" t="str">
        <f>IF(JRF!B1037="","",IF(JRF!B1037=IFERROR(VLOOKUP(JRF!B1037,Checks!AI:AI,1,0),0),"Entry in Branch/Satellite BU's",""))</f>
        <v/>
      </c>
      <c r="AL1024" t="str">
        <f>IFERROR(IF('Journal Template'!A1436="","",IF('Journal Template'!A1436=IFERROR(VLOOKUP('Journal Template'!A1436,Checks!AI:AI,1,0),0),"Entry in Branch/Satellite BU's","")),"")</f>
        <v/>
      </c>
      <c r="AO1024" s="171"/>
      <c r="AP1024" s="171"/>
      <c r="AQ1024" s="171"/>
      <c r="AR1024" s="171"/>
      <c r="CI1024" t="str">
        <f>IF(JRF!F1037&gt;0,"",IF(JRF!B1037="","",IF(LEFT(JRF!B1037,1)=IFERROR(VLOOKUP(LEFT(JRF!B1037,1),$CF$2:$CF$5,1,0),0),"Product Code Required",IF(JRF!C1037="","",IF(JRF!C1037=IFERROR(VLOOKUP(JRF!C1037,$CH:$CH,1,0),0),"Product Code Required","NA")))))</f>
        <v/>
      </c>
      <c r="CJ1024" t="str">
        <f>IF(JRF!AV1037&gt;0,"",IF(JRF!Q1037="","",IF(LEFT(JRF!Q1037,1)=IFERROR(VLOOKUP(LEFT(JRF!Q1037,1),$CF$2:$CF$5,1,0),0),"Product Code Required",IF(JRF!V1037="","",IF(JRF!V1037=IFERROR(VLOOKUP(JRF!V1037,$CH:$CH,1,0),0),"Product Code Required","NA")))))</f>
        <v/>
      </c>
      <c r="CK1024" t="str">
        <f>IFERROR(IF(LEN('Journal Template'!F1035)&gt;0,"",IF('Journal Template'!A1035="","",IF(LEFT('Journal Template'!A1035,1)=IFERROR(VLOOKUP(LEFT('Journal Template'!A1035,1),Checks!$CF$2:$CF$5,1,0),0),"Product Code Required",IF('Journal Template'!D1035="","",IF('Journal Template'!D1035=IFERROR(VLOOKUP('Journal Template'!D1035,Checks!$CH:$CH,1,0),0),"Product Code Required","NA"))))),"")</f>
        <v/>
      </c>
    </row>
    <row r="1025" spans="14:89">
      <c r="N1025" t="s">
        <v>5564</v>
      </c>
      <c r="O1025" t="s">
        <v>5565</v>
      </c>
      <c r="P1025" t="s">
        <v>386</v>
      </c>
      <c r="Q1025" s="150" t="str">
        <f>IF(JRF!D1038="","",IF(IFERROR(VLOOKUP(JRF!D1038,Checks!N:P,3,0),0)="A","","Inactive account in Use"))</f>
        <v/>
      </c>
      <c r="R1025" t="str">
        <f>IFERROR(IF('Journal Template'!C1437="","",IF(IFERROR(VLOOKUP('Journal Template'!C1437,Checks!N:P,3,0),0)="A","","Inactive account in Use")),"")</f>
        <v/>
      </c>
      <c r="S1025" t="s">
        <v>5566</v>
      </c>
      <c r="T1025" t="s">
        <v>386</v>
      </c>
      <c r="U1025" t="s">
        <v>381</v>
      </c>
      <c r="V1025" s="150" t="str">
        <f>IF(JRF!C1038="","",IF(IFERROR(VLOOKUP(JRF!C1038,Checks!S:U,3,0),0)="A","Entry with System fund Dept",""))</f>
        <v/>
      </c>
      <c r="W1025" t="str">
        <f>IFERROR(IF('Journal Template'!D1437="","",IF(IFERROR(VLOOKUP('Journal Template'!D1437,Checks!S:U,3,0),0)="A","Entry with System fund Dept","")),"")</f>
        <v/>
      </c>
      <c r="X1025" t="s">
        <v>5567</v>
      </c>
      <c r="Y1025" t="s">
        <v>386</v>
      </c>
      <c r="Z1025" t="s">
        <v>5568</v>
      </c>
      <c r="AA1025" t="s">
        <v>1493</v>
      </c>
      <c r="AB1025" t="s">
        <v>125</v>
      </c>
      <c r="AC1025" s="150" t="str">
        <f>IFERROR(IF(JRF!C1038="","",IF(AND(VLOOKUP(JRF!C1038,X:AA,4,0)=JRF!B1038,VLOOKUP(JRF!C1038,X:Y,2,0)="A"),"","Inactive Dept Combo Error")),"Inactive Dept Combo Error")</f>
        <v/>
      </c>
      <c r="AD1025" t="str">
        <f>IFERROR(IF('Journal Template'!D1437="","",IF(AND(VLOOKUP('Journal Template'!D1437,X:AA,4,0)='Journal Template'!A1437,VLOOKUP('Journal Template'!D1437,X:Y,2,0)="A"),"","Inactive Dept Combo Error")),"")</f>
        <v/>
      </c>
      <c r="AK1025" s="150" t="str">
        <f>IF(JRF!B1038="","",IF(JRF!B1038=IFERROR(VLOOKUP(JRF!B1038,Checks!AI:AI,1,0),0),"Entry in Branch/Satellite BU's",""))</f>
        <v/>
      </c>
      <c r="AL1025" t="str">
        <f>IFERROR(IF('Journal Template'!A1437="","",IF('Journal Template'!A1437=IFERROR(VLOOKUP('Journal Template'!A1437,Checks!AI:AI,1,0),0),"Entry in Branch/Satellite BU's","")),"")</f>
        <v/>
      </c>
      <c r="AO1025" s="171"/>
      <c r="AP1025" s="171"/>
      <c r="AQ1025" s="171"/>
      <c r="AR1025" s="171"/>
      <c r="CI1025" t="str">
        <f>IF(JRF!F1038&gt;0,"",IF(JRF!B1038="","",IF(LEFT(JRF!B1038,1)=IFERROR(VLOOKUP(LEFT(JRF!B1038,1),$CF$2:$CF$5,1,0),0),"Product Code Required",IF(JRF!C1038="","",IF(JRF!C1038=IFERROR(VLOOKUP(JRF!C1038,$CH:$CH,1,0),0),"Product Code Required","NA")))))</f>
        <v/>
      </c>
      <c r="CJ1025" t="str">
        <f>IF(JRF!AV1038&gt;0,"",IF(JRF!Q1038="","",IF(LEFT(JRF!Q1038,1)=IFERROR(VLOOKUP(LEFT(JRF!Q1038,1),$CF$2:$CF$5,1,0),0),"Product Code Required",IF(JRF!V1038="","",IF(JRF!V1038=IFERROR(VLOOKUP(JRF!V1038,$CH:$CH,1,0),0),"Product Code Required","NA")))))</f>
        <v/>
      </c>
      <c r="CK1025" t="str">
        <f>IFERROR(IF(LEN('Journal Template'!F1036)&gt;0,"",IF('Journal Template'!A1036="","",IF(LEFT('Journal Template'!A1036,1)=IFERROR(VLOOKUP(LEFT('Journal Template'!A1036,1),Checks!$CF$2:$CF$5,1,0),0),"Product Code Required",IF('Journal Template'!D1036="","",IF('Journal Template'!D1036=IFERROR(VLOOKUP('Journal Template'!D1036,Checks!$CH:$CH,1,0),0),"Product Code Required","NA"))))),"")</f>
        <v/>
      </c>
    </row>
    <row r="1026" spans="14:89">
      <c r="N1026" t="s">
        <v>5569</v>
      </c>
      <c r="O1026" t="s">
        <v>5570</v>
      </c>
      <c r="P1026" t="s">
        <v>386</v>
      </c>
      <c r="Q1026" s="150" t="str">
        <f>IF(JRF!D1039="","",IF(IFERROR(VLOOKUP(JRF!D1039,Checks!N:P,3,0),0)="A","","Inactive account in Use"))</f>
        <v/>
      </c>
      <c r="R1026" t="str">
        <f>IFERROR(IF('Journal Template'!C1438="","",IF(IFERROR(VLOOKUP('Journal Template'!C1438,Checks!N:P,3,0),0)="A","","Inactive account in Use")),"")</f>
        <v/>
      </c>
      <c r="S1026" t="s">
        <v>5571</v>
      </c>
      <c r="T1026" t="s">
        <v>386</v>
      </c>
      <c r="U1026" t="s">
        <v>381</v>
      </c>
      <c r="V1026" s="150" t="str">
        <f>IF(JRF!C1039="","",IF(IFERROR(VLOOKUP(JRF!C1039,Checks!S:U,3,0),0)="A","Entry with System fund Dept",""))</f>
        <v/>
      </c>
      <c r="W1026" t="str">
        <f>IFERROR(IF('Journal Template'!D1438="","",IF(IFERROR(VLOOKUP('Journal Template'!D1438,Checks!S:U,3,0),0)="A","Entry with System fund Dept","")),"")</f>
        <v/>
      </c>
      <c r="X1026" t="s">
        <v>5572</v>
      </c>
      <c r="Y1026" t="s">
        <v>386</v>
      </c>
      <c r="Z1026" t="s">
        <v>5573</v>
      </c>
      <c r="AA1026" t="s">
        <v>391</v>
      </c>
      <c r="AB1026" t="s">
        <v>125</v>
      </c>
      <c r="AC1026" s="150" t="str">
        <f>IFERROR(IF(JRF!C1039="","",IF(AND(VLOOKUP(JRF!C1039,X:AA,4,0)=JRF!B1039,VLOOKUP(JRF!C1039,X:Y,2,0)="A"),"","Inactive Dept Combo Error")),"Inactive Dept Combo Error")</f>
        <v/>
      </c>
      <c r="AD1026" t="str">
        <f>IFERROR(IF('Journal Template'!D1438="","",IF(AND(VLOOKUP('Journal Template'!D1438,X:AA,4,0)='Journal Template'!A1438,VLOOKUP('Journal Template'!D1438,X:Y,2,0)="A"),"","Inactive Dept Combo Error")),"")</f>
        <v/>
      </c>
      <c r="AK1026" s="150" t="str">
        <f>IF(JRF!B1039="","",IF(JRF!B1039=IFERROR(VLOOKUP(JRF!B1039,Checks!AI:AI,1,0),0),"Entry in Branch/Satellite BU's",""))</f>
        <v/>
      </c>
      <c r="AL1026" t="str">
        <f>IFERROR(IF('Journal Template'!A1438="","",IF('Journal Template'!A1438=IFERROR(VLOOKUP('Journal Template'!A1438,Checks!AI:AI,1,0),0),"Entry in Branch/Satellite BU's","")),"")</f>
        <v/>
      </c>
      <c r="AO1026" s="171"/>
      <c r="AP1026" s="171"/>
      <c r="AQ1026" s="171"/>
      <c r="AR1026" s="171"/>
      <c r="CI1026" t="str">
        <f>IF(JRF!F1039&gt;0,"",IF(JRF!B1039="","",IF(LEFT(JRF!B1039,1)=IFERROR(VLOOKUP(LEFT(JRF!B1039,1),$CF$2:$CF$5,1,0),0),"Product Code Required",IF(JRF!C1039="","",IF(JRF!C1039=IFERROR(VLOOKUP(JRF!C1039,$CH:$CH,1,0),0),"Product Code Required","NA")))))</f>
        <v/>
      </c>
      <c r="CJ1026" t="str">
        <f>IF(JRF!AV1039&gt;0,"",IF(JRF!Q1039="","",IF(LEFT(JRF!Q1039,1)=IFERROR(VLOOKUP(LEFT(JRF!Q1039,1),$CF$2:$CF$5,1,0),0),"Product Code Required",IF(JRF!V1039="","",IF(JRF!V1039=IFERROR(VLOOKUP(JRF!V1039,$CH:$CH,1,0),0),"Product Code Required","NA")))))</f>
        <v/>
      </c>
      <c r="CK1026" t="str">
        <f>IFERROR(IF(LEN('Journal Template'!F1037)&gt;0,"",IF('Journal Template'!A1037="","",IF(LEFT('Journal Template'!A1037,1)=IFERROR(VLOOKUP(LEFT('Journal Template'!A1037,1),Checks!$CF$2:$CF$5,1,0),0),"Product Code Required",IF('Journal Template'!D1037="","",IF('Journal Template'!D1037=IFERROR(VLOOKUP('Journal Template'!D1037,Checks!$CH:$CH,1,0),0),"Product Code Required","NA"))))),"")</f>
        <v/>
      </c>
    </row>
    <row r="1027" spans="14:89">
      <c r="N1027" t="s">
        <v>5574</v>
      </c>
      <c r="O1027" t="s">
        <v>5575</v>
      </c>
      <c r="P1027" t="s">
        <v>386</v>
      </c>
      <c r="Q1027" s="150" t="str">
        <f>IF(JRF!D1040="","",IF(IFERROR(VLOOKUP(JRF!D1040,Checks!N:P,3,0),0)="A","","Inactive account in Use"))</f>
        <v/>
      </c>
      <c r="R1027" t="str">
        <f>IFERROR(IF('Journal Template'!C1439="","",IF(IFERROR(VLOOKUP('Journal Template'!C1439,Checks!N:P,3,0),0)="A","","Inactive account in Use")),"")</f>
        <v/>
      </c>
      <c r="S1027" t="s">
        <v>5576</v>
      </c>
      <c r="T1027" t="s">
        <v>386</v>
      </c>
      <c r="U1027" t="s">
        <v>381</v>
      </c>
      <c r="V1027" s="150" t="str">
        <f>IF(JRF!C1040="","",IF(IFERROR(VLOOKUP(JRF!C1040,Checks!S:U,3,0),0)="A","Entry with System fund Dept",""))</f>
        <v/>
      </c>
      <c r="W1027" t="str">
        <f>IFERROR(IF('Journal Template'!D1439="","",IF(IFERROR(VLOOKUP('Journal Template'!D1439,Checks!S:U,3,0),0)="A","Entry with System fund Dept","")),"")</f>
        <v/>
      </c>
      <c r="X1027" t="s">
        <v>5577</v>
      </c>
      <c r="Y1027" t="s">
        <v>386</v>
      </c>
      <c r="Z1027" t="s">
        <v>5578</v>
      </c>
      <c r="AA1027" t="s">
        <v>391</v>
      </c>
      <c r="AB1027" t="s">
        <v>125</v>
      </c>
      <c r="AC1027" s="150" t="str">
        <f>IFERROR(IF(JRF!C1040="","",IF(AND(VLOOKUP(JRF!C1040,X:AA,4,0)=JRF!B1040,VLOOKUP(JRF!C1040,X:Y,2,0)="A"),"","Inactive Dept Combo Error")),"Inactive Dept Combo Error")</f>
        <v/>
      </c>
      <c r="AD1027" t="str">
        <f>IFERROR(IF('Journal Template'!D1439="","",IF(AND(VLOOKUP('Journal Template'!D1439,X:AA,4,0)='Journal Template'!A1439,VLOOKUP('Journal Template'!D1439,X:Y,2,0)="A"),"","Inactive Dept Combo Error")),"")</f>
        <v/>
      </c>
      <c r="AK1027" s="150" t="str">
        <f>IF(JRF!B1040="","",IF(JRF!B1040=IFERROR(VLOOKUP(JRF!B1040,Checks!AI:AI,1,0),0),"Entry in Branch/Satellite BU's",""))</f>
        <v/>
      </c>
      <c r="AL1027" t="str">
        <f>IFERROR(IF('Journal Template'!A1439="","",IF('Journal Template'!A1439=IFERROR(VLOOKUP('Journal Template'!A1439,Checks!AI:AI,1,0),0),"Entry in Branch/Satellite BU's","")),"")</f>
        <v/>
      </c>
      <c r="AO1027" s="171"/>
      <c r="AP1027" s="171"/>
      <c r="AQ1027" s="171"/>
      <c r="AR1027" s="171"/>
      <c r="CI1027" t="str">
        <f>IF(JRF!F1040&gt;0,"",IF(JRF!B1040="","",IF(LEFT(JRF!B1040,1)=IFERROR(VLOOKUP(LEFT(JRF!B1040,1),$CF$2:$CF$5,1,0),0),"Product Code Required",IF(JRF!C1040="","",IF(JRF!C1040=IFERROR(VLOOKUP(JRF!C1040,$CH:$CH,1,0),0),"Product Code Required","NA")))))</f>
        <v/>
      </c>
      <c r="CJ1027" t="str">
        <f>IF(JRF!AV1040&gt;0,"",IF(JRF!Q1040="","",IF(LEFT(JRF!Q1040,1)=IFERROR(VLOOKUP(LEFT(JRF!Q1040,1),$CF$2:$CF$5,1,0),0),"Product Code Required",IF(JRF!V1040="","",IF(JRF!V1040=IFERROR(VLOOKUP(JRF!V1040,$CH:$CH,1,0),0),"Product Code Required","NA")))))</f>
        <v/>
      </c>
      <c r="CK1027" t="str">
        <f>IFERROR(IF(LEN('Journal Template'!F1038)&gt;0,"",IF('Journal Template'!A1038="","",IF(LEFT('Journal Template'!A1038,1)=IFERROR(VLOOKUP(LEFT('Journal Template'!A1038,1),Checks!$CF$2:$CF$5,1,0),0),"Product Code Required",IF('Journal Template'!D1038="","",IF('Journal Template'!D1038=IFERROR(VLOOKUP('Journal Template'!D1038,Checks!$CH:$CH,1,0),0),"Product Code Required","NA"))))),"")</f>
        <v/>
      </c>
    </row>
    <row r="1028" spans="14:89">
      <c r="N1028" t="s">
        <v>5579</v>
      </c>
      <c r="O1028" t="s">
        <v>5580</v>
      </c>
      <c r="P1028" t="s">
        <v>386</v>
      </c>
      <c r="Q1028" s="150" t="str">
        <f>IF(JRF!D1041="","",IF(IFERROR(VLOOKUP(JRF!D1041,Checks!N:P,3,0),0)="A","","Inactive account in Use"))</f>
        <v/>
      </c>
      <c r="R1028" t="str">
        <f>IFERROR(IF('Journal Template'!C1440="","",IF(IFERROR(VLOOKUP('Journal Template'!C1440,Checks!N:P,3,0),0)="A","","Inactive account in Use")),"")</f>
        <v/>
      </c>
      <c r="S1028" t="s">
        <v>5581</v>
      </c>
      <c r="T1028" t="s">
        <v>386</v>
      </c>
      <c r="U1028" t="s">
        <v>381</v>
      </c>
      <c r="V1028" s="150" t="str">
        <f>IF(JRF!C1041="","",IF(IFERROR(VLOOKUP(JRF!C1041,Checks!S:U,3,0),0)="A","Entry with System fund Dept",""))</f>
        <v/>
      </c>
      <c r="W1028" t="str">
        <f>IFERROR(IF('Journal Template'!D1440="","",IF(IFERROR(VLOOKUP('Journal Template'!D1440,Checks!S:U,3,0),0)="A","Entry with System fund Dept","")),"")</f>
        <v/>
      </c>
      <c r="X1028" t="s">
        <v>3969</v>
      </c>
      <c r="Y1028" t="s">
        <v>386</v>
      </c>
      <c r="Z1028" t="s">
        <v>5582</v>
      </c>
      <c r="AA1028" t="s">
        <v>394</v>
      </c>
      <c r="AB1028" t="s">
        <v>5583</v>
      </c>
      <c r="AC1028" s="150" t="str">
        <f>IFERROR(IF(JRF!C1041="","",IF(AND(VLOOKUP(JRF!C1041,X:AA,4,0)=JRF!B1041,VLOOKUP(JRF!C1041,X:Y,2,0)="A"),"","Inactive Dept Combo Error")),"Inactive Dept Combo Error")</f>
        <v/>
      </c>
      <c r="AD1028" t="str">
        <f>IFERROR(IF('Journal Template'!D1440="","",IF(AND(VLOOKUP('Journal Template'!D1440,X:AA,4,0)='Journal Template'!A1440,VLOOKUP('Journal Template'!D1440,X:Y,2,0)="A"),"","Inactive Dept Combo Error")),"")</f>
        <v/>
      </c>
      <c r="AK1028" s="150" t="str">
        <f>IF(JRF!B1041="","",IF(JRF!B1041=IFERROR(VLOOKUP(JRF!B1041,Checks!AI:AI,1,0),0),"Entry in Branch/Satellite BU's",""))</f>
        <v/>
      </c>
      <c r="AL1028" t="str">
        <f>IFERROR(IF('Journal Template'!A1440="","",IF('Journal Template'!A1440=IFERROR(VLOOKUP('Journal Template'!A1440,Checks!AI:AI,1,0),0),"Entry in Branch/Satellite BU's","")),"")</f>
        <v/>
      </c>
      <c r="AO1028" s="171"/>
      <c r="AP1028" s="171"/>
      <c r="AQ1028" s="171"/>
      <c r="AR1028" s="171"/>
      <c r="CI1028" t="str">
        <f>IF(JRF!F1041&gt;0,"",IF(JRF!B1041="","",IF(LEFT(JRF!B1041,1)=IFERROR(VLOOKUP(LEFT(JRF!B1041,1),$CF$2:$CF$5,1,0),0),"Product Code Required",IF(JRF!C1041="","",IF(JRF!C1041=IFERROR(VLOOKUP(JRF!C1041,$CH:$CH,1,0),0),"Product Code Required","NA")))))</f>
        <v/>
      </c>
      <c r="CJ1028" t="str">
        <f>IF(JRF!AV1041&gt;0,"",IF(JRF!Q1041="","",IF(LEFT(JRF!Q1041,1)=IFERROR(VLOOKUP(LEFT(JRF!Q1041,1),$CF$2:$CF$5,1,0),0),"Product Code Required",IF(JRF!V1041="","",IF(JRF!V1041=IFERROR(VLOOKUP(JRF!V1041,$CH:$CH,1,0),0),"Product Code Required","NA")))))</f>
        <v/>
      </c>
      <c r="CK1028" t="str">
        <f>IFERROR(IF(LEN('Journal Template'!F1039)&gt;0,"",IF('Journal Template'!A1039="","",IF(LEFT('Journal Template'!A1039,1)=IFERROR(VLOOKUP(LEFT('Journal Template'!A1039,1),Checks!$CF$2:$CF$5,1,0),0),"Product Code Required",IF('Journal Template'!D1039="","",IF('Journal Template'!D1039=IFERROR(VLOOKUP('Journal Template'!D1039,Checks!$CH:$CH,1,0),0),"Product Code Required","NA"))))),"")</f>
        <v/>
      </c>
    </row>
    <row r="1029" spans="14:89">
      <c r="N1029" t="s">
        <v>5584</v>
      </c>
      <c r="O1029" t="s">
        <v>5585</v>
      </c>
      <c r="P1029" t="s">
        <v>386</v>
      </c>
      <c r="Q1029" s="150" t="str">
        <f>IF(JRF!D1042="","",IF(IFERROR(VLOOKUP(JRF!D1042,Checks!N:P,3,0),0)="A","","Inactive account in Use"))</f>
        <v/>
      </c>
      <c r="R1029" t="str">
        <f>IFERROR(IF('Journal Template'!C1441="","",IF(IFERROR(VLOOKUP('Journal Template'!C1441,Checks!N:P,3,0),0)="A","","Inactive account in Use")),"")</f>
        <v/>
      </c>
      <c r="S1029" t="s">
        <v>5586</v>
      </c>
      <c r="T1029" t="s">
        <v>386</v>
      </c>
      <c r="U1029" t="s">
        <v>381</v>
      </c>
      <c r="V1029" s="150" t="str">
        <f>IF(JRF!C1042="","",IF(IFERROR(VLOOKUP(JRF!C1042,Checks!S:U,3,0),0)="A","Entry with System fund Dept",""))</f>
        <v/>
      </c>
      <c r="W1029" t="str">
        <f>IFERROR(IF('Journal Template'!D1441="","",IF(IFERROR(VLOOKUP('Journal Template'!D1441,Checks!S:U,3,0),0)="A","Entry with System fund Dept","")),"")</f>
        <v/>
      </c>
      <c r="X1029" t="s">
        <v>5587</v>
      </c>
      <c r="Y1029" t="s">
        <v>386</v>
      </c>
      <c r="Z1029" t="s">
        <v>5588</v>
      </c>
      <c r="AA1029" t="s">
        <v>3926</v>
      </c>
      <c r="AB1029" t="s">
        <v>125</v>
      </c>
      <c r="AC1029" s="150" t="str">
        <f>IFERROR(IF(JRF!C1042="","",IF(AND(VLOOKUP(JRF!C1042,X:AA,4,0)=JRF!B1042,VLOOKUP(JRF!C1042,X:Y,2,0)="A"),"","Inactive Dept Combo Error")),"Inactive Dept Combo Error")</f>
        <v/>
      </c>
      <c r="AD1029" t="str">
        <f>IFERROR(IF('Journal Template'!D1441="","",IF(AND(VLOOKUP('Journal Template'!D1441,X:AA,4,0)='Journal Template'!A1441,VLOOKUP('Journal Template'!D1441,X:Y,2,0)="A"),"","Inactive Dept Combo Error")),"")</f>
        <v/>
      </c>
      <c r="AK1029" s="150" t="str">
        <f>IF(JRF!B1042="","",IF(JRF!B1042=IFERROR(VLOOKUP(JRF!B1042,Checks!AI:AI,1,0),0),"Entry in Branch/Satellite BU's",""))</f>
        <v/>
      </c>
      <c r="AL1029" t="str">
        <f>IFERROR(IF('Journal Template'!A1441="","",IF('Journal Template'!A1441=IFERROR(VLOOKUP('Journal Template'!A1441,Checks!AI:AI,1,0),0),"Entry in Branch/Satellite BU's","")),"")</f>
        <v/>
      </c>
      <c r="AO1029" s="171"/>
      <c r="AP1029" s="171"/>
      <c r="AQ1029" s="171"/>
      <c r="AR1029" s="171"/>
      <c r="CI1029" t="str">
        <f>IF(JRF!F1042&gt;0,"",IF(JRF!B1042="","",IF(LEFT(JRF!B1042,1)=IFERROR(VLOOKUP(LEFT(JRF!B1042,1),$CF$2:$CF$5,1,0),0),"Product Code Required",IF(JRF!C1042="","",IF(JRF!C1042=IFERROR(VLOOKUP(JRF!C1042,$CH:$CH,1,0),0),"Product Code Required","NA")))))</f>
        <v/>
      </c>
      <c r="CJ1029" t="str">
        <f>IF(JRF!AV1042&gt;0,"",IF(JRF!Q1042="","",IF(LEFT(JRF!Q1042,1)=IFERROR(VLOOKUP(LEFT(JRF!Q1042,1),$CF$2:$CF$5,1,0),0),"Product Code Required",IF(JRF!V1042="","",IF(JRF!V1042=IFERROR(VLOOKUP(JRF!V1042,$CH:$CH,1,0),0),"Product Code Required","NA")))))</f>
        <v/>
      </c>
      <c r="CK1029" t="str">
        <f>IFERROR(IF(LEN('Journal Template'!F1040)&gt;0,"",IF('Journal Template'!A1040="","",IF(LEFT('Journal Template'!A1040,1)=IFERROR(VLOOKUP(LEFT('Journal Template'!A1040,1),Checks!$CF$2:$CF$5,1,0),0),"Product Code Required",IF('Journal Template'!D1040="","",IF('Journal Template'!D1040=IFERROR(VLOOKUP('Journal Template'!D1040,Checks!$CH:$CH,1,0),0),"Product Code Required","NA"))))),"")</f>
        <v/>
      </c>
    </row>
    <row r="1030" spans="14:89">
      <c r="N1030" t="s">
        <v>5589</v>
      </c>
      <c r="O1030" t="s">
        <v>5590</v>
      </c>
      <c r="P1030" t="s">
        <v>386</v>
      </c>
      <c r="Q1030" s="150" t="str">
        <f>IF(JRF!D1043="","",IF(IFERROR(VLOOKUP(JRF!D1043,Checks!N:P,3,0),0)="A","","Inactive account in Use"))</f>
        <v/>
      </c>
      <c r="R1030" t="str">
        <f>IFERROR(IF('Journal Template'!C1442="","",IF(IFERROR(VLOOKUP('Journal Template'!C1442,Checks!N:P,3,0),0)="A","","Inactive account in Use")),"")</f>
        <v/>
      </c>
      <c r="S1030" t="s">
        <v>5591</v>
      </c>
      <c r="T1030" t="s">
        <v>386</v>
      </c>
      <c r="U1030" t="s">
        <v>381</v>
      </c>
      <c r="V1030" s="150" t="str">
        <f>IF(JRF!C1043="","",IF(IFERROR(VLOOKUP(JRF!C1043,Checks!S:U,3,0),0)="A","Entry with System fund Dept",""))</f>
        <v/>
      </c>
      <c r="W1030" t="str">
        <f>IFERROR(IF('Journal Template'!D1442="","",IF(IFERROR(VLOOKUP('Journal Template'!D1442,Checks!S:U,3,0),0)="A","Entry with System fund Dept","")),"")</f>
        <v/>
      </c>
      <c r="X1030" t="s">
        <v>5592</v>
      </c>
      <c r="Y1030" t="s">
        <v>386</v>
      </c>
      <c r="Z1030" t="s">
        <v>5593</v>
      </c>
      <c r="AA1030" t="s">
        <v>1493</v>
      </c>
      <c r="AB1030" t="s">
        <v>125</v>
      </c>
      <c r="AC1030" s="150" t="str">
        <f>IFERROR(IF(JRF!C1043="","",IF(AND(VLOOKUP(JRF!C1043,X:AA,4,0)=JRF!B1043,VLOOKUP(JRF!C1043,X:Y,2,0)="A"),"","Inactive Dept Combo Error")),"Inactive Dept Combo Error")</f>
        <v/>
      </c>
      <c r="AD1030" t="str">
        <f>IFERROR(IF('Journal Template'!D1442="","",IF(AND(VLOOKUP('Journal Template'!D1442,X:AA,4,0)='Journal Template'!A1442,VLOOKUP('Journal Template'!D1442,X:Y,2,0)="A"),"","Inactive Dept Combo Error")),"")</f>
        <v/>
      </c>
      <c r="AK1030" s="150" t="str">
        <f>IF(JRF!B1043="","",IF(JRF!B1043=IFERROR(VLOOKUP(JRF!B1043,Checks!AI:AI,1,0),0),"Entry in Branch/Satellite BU's",""))</f>
        <v/>
      </c>
      <c r="AL1030" t="str">
        <f>IFERROR(IF('Journal Template'!A1442="","",IF('Journal Template'!A1442=IFERROR(VLOOKUP('Journal Template'!A1442,Checks!AI:AI,1,0),0),"Entry in Branch/Satellite BU's","")),"")</f>
        <v/>
      </c>
      <c r="AO1030" s="171"/>
      <c r="AP1030" s="171"/>
      <c r="AQ1030" s="171"/>
      <c r="AR1030" s="171"/>
      <c r="CI1030" t="str">
        <f>IF(JRF!F1043&gt;0,"",IF(JRF!B1043="","",IF(LEFT(JRF!B1043,1)=IFERROR(VLOOKUP(LEFT(JRF!B1043,1),$CF$2:$CF$5,1,0),0),"Product Code Required",IF(JRF!C1043="","",IF(JRF!C1043=IFERROR(VLOOKUP(JRF!C1043,$CH:$CH,1,0),0),"Product Code Required","NA")))))</f>
        <v/>
      </c>
      <c r="CJ1030" t="str">
        <f>IF(JRF!AV1043&gt;0,"",IF(JRF!Q1043="","",IF(LEFT(JRF!Q1043,1)=IFERROR(VLOOKUP(LEFT(JRF!Q1043,1),$CF$2:$CF$5,1,0),0),"Product Code Required",IF(JRF!V1043="","",IF(JRF!V1043=IFERROR(VLOOKUP(JRF!V1043,$CH:$CH,1,0),0),"Product Code Required","NA")))))</f>
        <v/>
      </c>
      <c r="CK1030" t="str">
        <f>IFERROR(IF(LEN('Journal Template'!F1041)&gt;0,"",IF('Journal Template'!A1041="","",IF(LEFT('Journal Template'!A1041,1)=IFERROR(VLOOKUP(LEFT('Journal Template'!A1041,1),Checks!$CF$2:$CF$5,1,0),0),"Product Code Required",IF('Journal Template'!D1041="","",IF('Journal Template'!D1041=IFERROR(VLOOKUP('Journal Template'!D1041,Checks!$CH:$CH,1,0),0),"Product Code Required","NA"))))),"")</f>
        <v/>
      </c>
    </row>
    <row r="1031" spans="14:89">
      <c r="N1031" t="s">
        <v>5594</v>
      </c>
      <c r="O1031" t="s">
        <v>5595</v>
      </c>
      <c r="P1031" t="s">
        <v>386</v>
      </c>
      <c r="Q1031" s="150" t="str">
        <f>IF(JRF!D1044="","",IF(IFERROR(VLOOKUP(JRF!D1044,Checks!N:P,3,0),0)="A","","Inactive account in Use"))</f>
        <v/>
      </c>
      <c r="R1031" t="str">
        <f>IFERROR(IF('Journal Template'!C1443="","",IF(IFERROR(VLOOKUP('Journal Template'!C1443,Checks!N:P,3,0),0)="A","","Inactive account in Use")),"")</f>
        <v/>
      </c>
      <c r="S1031" t="s">
        <v>5596</v>
      </c>
      <c r="T1031" t="s">
        <v>386</v>
      </c>
      <c r="U1031" t="s">
        <v>381</v>
      </c>
      <c r="V1031" s="150" t="str">
        <f>IF(JRF!C1044="","",IF(IFERROR(VLOOKUP(JRF!C1044,Checks!S:U,3,0),0)="A","Entry with System fund Dept",""))</f>
        <v/>
      </c>
      <c r="W1031" t="str">
        <f>IFERROR(IF('Journal Template'!D1443="","",IF(IFERROR(VLOOKUP('Journal Template'!D1443,Checks!S:U,3,0),0)="A","Entry with System fund Dept","")),"")</f>
        <v/>
      </c>
      <c r="X1031" t="s">
        <v>5597</v>
      </c>
      <c r="Y1031" t="s">
        <v>386</v>
      </c>
      <c r="Z1031" t="s">
        <v>5598</v>
      </c>
      <c r="AA1031" t="s">
        <v>391</v>
      </c>
      <c r="AB1031" t="s">
        <v>125</v>
      </c>
      <c r="AC1031" s="150" t="str">
        <f>IFERROR(IF(JRF!C1044="","",IF(AND(VLOOKUP(JRF!C1044,X:AA,4,0)=JRF!B1044,VLOOKUP(JRF!C1044,X:Y,2,0)="A"),"","Inactive Dept Combo Error")),"Inactive Dept Combo Error")</f>
        <v/>
      </c>
      <c r="AD1031" t="str">
        <f>IFERROR(IF('Journal Template'!D1443="","",IF(AND(VLOOKUP('Journal Template'!D1443,X:AA,4,0)='Journal Template'!A1443,VLOOKUP('Journal Template'!D1443,X:Y,2,0)="A"),"","Inactive Dept Combo Error")),"")</f>
        <v/>
      </c>
      <c r="AK1031" s="150" t="str">
        <f>IF(JRF!B1044="","",IF(JRF!B1044=IFERROR(VLOOKUP(JRF!B1044,Checks!AI:AI,1,0),0),"Entry in Branch/Satellite BU's",""))</f>
        <v/>
      </c>
      <c r="AL1031" t="str">
        <f>IFERROR(IF('Journal Template'!A1443="","",IF('Journal Template'!A1443=IFERROR(VLOOKUP('Journal Template'!A1443,Checks!AI:AI,1,0),0),"Entry in Branch/Satellite BU's","")),"")</f>
        <v/>
      </c>
      <c r="AO1031" s="171"/>
      <c r="AP1031" s="171"/>
      <c r="AQ1031" s="171"/>
      <c r="AR1031" s="171"/>
      <c r="CI1031" t="str">
        <f>IF(JRF!F1044&gt;0,"",IF(JRF!B1044="","",IF(LEFT(JRF!B1044,1)=IFERROR(VLOOKUP(LEFT(JRF!B1044,1),$CF$2:$CF$5,1,0),0),"Product Code Required",IF(JRF!C1044="","",IF(JRF!C1044=IFERROR(VLOOKUP(JRF!C1044,$CH:$CH,1,0),0),"Product Code Required","NA")))))</f>
        <v/>
      </c>
      <c r="CJ1031" t="str">
        <f>IF(JRF!AV1044&gt;0,"",IF(JRF!Q1044="","",IF(LEFT(JRF!Q1044,1)=IFERROR(VLOOKUP(LEFT(JRF!Q1044,1),$CF$2:$CF$5,1,0),0),"Product Code Required",IF(JRF!V1044="","",IF(JRF!V1044=IFERROR(VLOOKUP(JRF!V1044,$CH:$CH,1,0),0),"Product Code Required","NA")))))</f>
        <v/>
      </c>
      <c r="CK1031" t="str">
        <f>IFERROR(IF(LEN('Journal Template'!F1042)&gt;0,"",IF('Journal Template'!A1042="","",IF(LEFT('Journal Template'!A1042,1)=IFERROR(VLOOKUP(LEFT('Journal Template'!A1042,1),Checks!$CF$2:$CF$5,1,0),0),"Product Code Required",IF('Journal Template'!D1042="","",IF('Journal Template'!D1042=IFERROR(VLOOKUP('Journal Template'!D1042,Checks!$CH:$CH,1,0),0),"Product Code Required","NA"))))),"")</f>
        <v/>
      </c>
    </row>
    <row r="1032" spans="14:89">
      <c r="N1032" t="s">
        <v>5599</v>
      </c>
      <c r="O1032" t="s">
        <v>5600</v>
      </c>
      <c r="P1032" t="s">
        <v>386</v>
      </c>
      <c r="Q1032" s="150" t="str">
        <f>IF(JRF!D1045="","",IF(IFERROR(VLOOKUP(JRF!D1045,Checks!N:P,3,0),0)="A","","Inactive account in Use"))</f>
        <v/>
      </c>
      <c r="R1032" t="str">
        <f>IFERROR(IF('Journal Template'!C1444="","",IF(IFERROR(VLOOKUP('Journal Template'!C1444,Checks!N:P,3,0),0)="A","","Inactive account in Use")),"")</f>
        <v/>
      </c>
      <c r="S1032" t="s">
        <v>5601</v>
      </c>
      <c r="T1032" t="s">
        <v>386</v>
      </c>
      <c r="U1032" t="s">
        <v>381</v>
      </c>
      <c r="V1032" s="150" t="str">
        <f>IF(JRF!C1045="","",IF(IFERROR(VLOOKUP(JRF!C1045,Checks!S:U,3,0),0)="A","Entry with System fund Dept",""))</f>
        <v/>
      </c>
      <c r="W1032" t="str">
        <f>IFERROR(IF('Journal Template'!D1444="","",IF(IFERROR(VLOOKUP('Journal Template'!D1444,Checks!S:U,3,0),0)="A","Entry with System fund Dept","")),"")</f>
        <v/>
      </c>
      <c r="X1032" t="s">
        <v>5602</v>
      </c>
      <c r="Y1032" t="s">
        <v>386</v>
      </c>
      <c r="Z1032" t="s">
        <v>5603</v>
      </c>
      <c r="AA1032" t="s">
        <v>623</v>
      </c>
      <c r="AB1032" t="s">
        <v>1769</v>
      </c>
      <c r="AC1032" s="150" t="str">
        <f>IFERROR(IF(JRF!C1045="","",IF(AND(VLOOKUP(JRF!C1045,X:AA,4,0)=JRF!B1045,VLOOKUP(JRF!C1045,X:Y,2,0)="A"),"","Inactive Dept Combo Error")),"Inactive Dept Combo Error")</f>
        <v/>
      </c>
      <c r="AD1032" t="str">
        <f>IFERROR(IF('Journal Template'!D1444="","",IF(AND(VLOOKUP('Journal Template'!D1444,X:AA,4,0)='Journal Template'!A1444,VLOOKUP('Journal Template'!D1444,X:Y,2,0)="A"),"","Inactive Dept Combo Error")),"")</f>
        <v/>
      </c>
      <c r="AK1032" s="150" t="str">
        <f>IF(JRF!B1045="","",IF(JRF!B1045=IFERROR(VLOOKUP(JRF!B1045,Checks!AI:AI,1,0),0),"Entry in Branch/Satellite BU's",""))</f>
        <v/>
      </c>
      <c r="AL1032" t="str">
        <f>IFERROR(IF('Journal Template'!A1444="","",IF('Journal Template'!A1444=IFERROR(VLOOKUP('Journal Template'!A1444,Checks!AI:AI,1,0),0),"Entry in Branch/Satellite BU's","")),"")</f>
        <v/>
      </c>
      <c r="AO1032" s="171"/>
      <c r="AP1032" s="171"/>
      <c r="AQ1032" s="171"/>
      <c r="AR1032" s="171"/>
      <c r="CI1032" t="str">
        <f>IF(JRF!F1045&gt;0,"",IF(JRF!B1045="","",IF(LEFT(JRF!B1045,1)=IFERROR(VLOOKUP(LEFT(JRF!B1045,1),$CF$2:$CF$5,1,0),0),"Product Code Required",IF(JRF!C1045="","",IF(JRF!C1045=IFERROR(VLOOKUP(JRF!C1045,$CH:$CH,1,0),0),"Product Code Required","NA")))))</f>
        <v/>
      </c>
      <c r="CJ1032" t="str">
        <f>IF(JRF!AV1045&gt;0,"",IF(JRF!Q1045="","",IF(LEFT(JRF!Q1045,1)=IFERROR(VLOOKUP(LEFT(JRF!Q1045,1),$CF$2:$CF$5,1,0),0),"Product Code Required",IF(JRF!V1045="","",IF(JRF!V1045=IFERROR(VLOOKUP(JRF!V1045,$CH:$CH,1,0),0),"Product Code Required","NA")))))</f>
        <v/>
      </c>
      <c r="CK1032" t="str">
        <f>IFERROR(IF(LEN('Journal Template'!F1043)&gt;0,"",IF('Journal Template'!A1043="","",IF(LEFT('Journal Template'!A1043,1)=IFERROR(VLOOKUP(LEFT('Journal Template'!A1043,1),Checks!$CF$2:$CF$5,1,0),0),"Product Code Required",IF('Journal Template'!D1043="","",IF('Journal Template'!D1043=IFERROR(VLOOKUP('Journal Template'!D1043,Checks!$CH:$CH,1,0),0),"Product Code Required","NA"))))),"")</f>
        <v/>
      </c>
    </row>
    <row r="1033" spans="14:89">
      <c r="N1033" t="s">
        <v>5604</v>
      </c>
      <c r="O1033" t="s">
        <v>5605</v>
      </c>
      <c r="P1033" t="s">
        <v>386</v>
      </c>
      <c r="Q1033" s="150" t="str">
        <f>IF(JRF!D1046="","",IF(IFERROR(VLOOKUP(JRF!D1046,Checks!N:P,3,0),0)="A","","Inactive account in Use"))</f>
        <v/>
      </c>
      <c r="R1033" t="str">
        <f>IFERROR(IF('Journal Template'!C1445="","",IF(IFERROR(VLOOKUP('Journal Template'!C1445,Checks!N:P,3,0),0)="A","","Inactive account in Use")),"")</f>
        <v/>
      </c>
      <c r="S1033" t="s">
        <v>5606</v>
      </c>
      <c r="T1033" t="s">
        <v>386</v>
      </c>
      <c r="U1033" t="s">
        <v>381</v>
      </c>
      <c r="V1033" s="150" t="str">
        <f>IF(JRF!C1046="","",IF(IFERROR(VLOOKUP(JRF!C1046,Checks!S:U,3,0),0)="A","Entry with System fund Dept",""))</f>
        <v/>
      </c>
      <c r="W1033" t="str">
        <f>IFERROR(IF('Journal Template'!D1445="","",IF(IFERROR(VLOOKUP('Journal Template'!D1445,Checks!S:U,3,0),0)="A","Entry with System fund Dept","")),"")</f>
        <v/>
      </c>
      <c r="X1033" t="s">
        <v>4392</v>
      </c>
      <c r="Y1033" t="s">
        <v>386</v>
      </c>
      <c r="Z1033" t="s">
        <v>5607</v>
      </c>
      <c r="AA1033" t="s">
        <v>391</v>
      </c>
      <c r="AB1033" t="s">
        <v>125</v>
      </c>
      <c r="AC1033" s="150" t="str">
        <f>IFERROR(IF(JRF!C1046="","",IF(AND(VLOOKUP(JRF!C1046,X:AA,4,0)=JRF!B1046,VLOOKUP(JRF!C1046,X:Y,2,0)="A"),"","Inactive Dept Combo Error")),"Inactive Dept Combo Error")</f>
        <v/>
      </c>
      <c r="AD1033" t="str">
        <f>IFERROR(IF('Journal Template'!D1445="","",IF(AND(VLOOKUP('Journal Template'!D1445,X:AA,4,0)='Journal Template'!A1445,VLOOKUP('Journal Template'!D1445,X:Y,2,0)="A"),"","Inactive Dept Combo Error")),"")</f>
        <v/>
      </c>
      <c r="AK1033" s="150" t="str">
        <f>IF(JRF!B1046="","",IF(JRF!B1046=IFERROR(VLOOKUP(JRF!B1046,Checks!AI:AI,1,0),0),"Entry in Branch/Satellite BU's",""))</f>
        <v/>
      </c>
      <c r="AL1033" t="str">
        <f>IFERROR(IF('Journal Template'!A1445="","",IF('Journal Template'!A1445=IFERROR(VLOOKUP('Journal Template'!A1445,Checks!AI:AI,1,0),0),"Entry in Branch/Satellite BU's","")),"")</f>
        <v/>
      </c>
      <c r="AO1033" s="171"/>
      <c r="AP1033" s="171"/>
      <c r="AQ1033" s="171"/>
      <c r="AR1033" s="171"/>
      <c r="CI1033" t="str">
        <f>IF(JRF!F1046&gt;0,"",IF(JRF!B1046="","",IF(LEFT(JRF!B1046,1)=IFERROR(VLOOKUP(LEFT(JRF!B1046,1),$CF$2:$CF$5,1,0),0),"Product Code Required",IF(JRF!C1046="","",IF(JRF!C1046=IFERROR(VLOOKUP(JRF!C1046,$CH:$CH,1,0),0),"Product Code Required","NA")))))</f>
        <v/>
      </c>
      <c r="CJ1033" t="str">
        <f>IF(JRF!AV1046&gt;0,"",IF(JRF!Q1046="","",IF(LEFT(JRF!Q1046,1)=IFERROR(VLOOKUP(LEFT(JRF!Q1046,1),$CF$2:$CF$5,1,0),0),"Product Code Required",IF(JRF!V1046="","",IF(JRF!V1046=IFERROR(VLOOKUP(JRF!V1046,$CH:$CH,1,0),0),"Product Code Required","NA")))))</f>
        <v/>
      </c>
      <c r="CK1033" t="str">
        <f>IFERROR(IF(LEN('Journal Template'!F1044)&gt;0,"",IF('Journal Template'!A1044="","",IF(LEFT('Journal Template'!A1044,1)=IFERROR(VLOOKUP(LEFT('Journal Template'!A1044,1),Checks!$CF$2:$CF$5,1,0),0),"Product Code Required",IF('Journal Template'!D1044="","",IF('Journal Template'!D1044=IFERROR(VLOOKUP('Journal Template'!D1044,Checks!$CH:$CH,1,0),0),"Product Code Required","NA"))))),"")</f>
        <v/>
      </c>
    </row>
    <row r="1034" spans="14:89">
      <c r="N1034" t="s">
        <v>5608</v>
      </c>
      <c r="O1034" t="s">
        <v>5609</v>
      </c>
      <c r="P1034" t="s">
        <v>386</v>
      </c>
      <c r="Q1034" s="150" t="str">
        <f>IF(JRF!D1047="","",IF(IFERROR(VLOOKUP(JRF!D1047,Checks!N:P,3,0),0)="A","","Inactive account in Use"))</f>
        <v/>
      </c>
      <c r="R1034" t="str">
        <f>IFERROR(IF('Journal Template'!C1446="","",IF(IFERROR(VLOOKUP('Journal Template'!C1446,Checks!N:P,3,0),0)="A","","Inactive account in Use")),"")</f>
        <v/>
      </c>
      <c r="S1034" t="s">
        <v>5610</v>
      </c>
      <c r="T1034" t="s">
        <v>386</v>
      </c>
      <c r="U1034" t="s">
        <v>381</v>
      </c>
      <c r="V1034" s="150" t="str">
        <f>IF(JRF!C1047="","",IF(IFERROR(VLOOKUP(JRF!C1047,Checks!S:U,3,0),0)="A","Entry with System fund Dept",""))</f>
        <v/>
      </c>
      <c r="W1034" t="str">
        <f>IFERROR(IF('Journal Template'!D1446="","",IF(IFERROR(VLOOKUP('Journal Template'!D1446,Checks!S:U,3,0),0)="A","Entry with System fund Dept","")),"")</f>
        <v/>
      </c>
      <c r="X1034" t="s">
        <v>5611</v>
      </c>
      <c r="Y1034" t="s">
        <v>389</v>
      </c>
      <c r="Z1034" t="s">
        <v>5612</v>
      </c>
      <c r="AA1034" t="s">
        <v>3926</v>
      </c>
      <c r="AB1034" t="s">
        <v>125</v>
      </c>
      <c r="AC1034" s="150" t="str">
        <f>IFERROR(IF(JRF!C1047="","",IF(AND(VLOOKUP(JRF!C1047,X:AA,4,0)=JRF!B1047,VLOOKUP(JRF!C1047,X:Y,2,0)="A"),"","Inactive Dept Combo Error")),"Inactive Dept Combo Error")</f>
        <v/>
      </c>
      <c r="AD1034" t="str">
        <f>IFERROR(IF('Journal Template'!D1446="","",IF(AND(VLOOKUP('Journal Template'!D1446,X:AA,4,0)='Journal Template'!A1446,VLOOKUP('Journal Template'!D1446,X:Y,2,0)="A"),"","Inactive Dept Combo Error")),"")</f>
        <v/>
      </c>
      <c r="AK1034" s="150" t="str">
        <f>IF(JRF!B1047="","",IF(JRF!B1047=IFERROR(VLOOKUP(JRF!B1047,Checks!AI:AI,1,0),0),"Entry in Branch/Satellite BU's",""))</f>
        <v/>
      </c>
      <c r="AL1034" t="str">
        <f>IFERROR(IF('Journal Template'!A1446="","",IF('Journal Template'!A1446=IFERROR(VLOOKUP('Journal Template'!A1446,Checks!AI:AI,1,0),0),"Entry in Branch/Satellite BU's","")),"")</f>
        <v/>
      </c>
      <c r="AO1034" s="171"/>
      <c r="AP1034" s="171"/>
      <c r="AQ1034" s="171"/>
      <c r="AR1034" s="171"/>
      <c r="CI1034" t="str">
        <f>IF(JRF!F1047&gt;0,"",IF(JRF!B1047="","",IF(LEFT(JRF!B1047,1)=IFERROR(VLOOKUP(LEFT(JRF!B1047,1),$CF$2:$CF$5,1,0),0),"Product Code Required",IF(JRF!C1047="","",IF(JRF!C1047=IFERROR(VLOOKUP(JRF!C1047,$CH:$CH,1,0),0),"Product Code Required","NA")))))</f>
        <v/>
      </c>
      <c r="CJ1034" t="str">
        <f>IF(JRF!AV1047&gt;0,"",IF(JRF!Q1047="","",IF(LEFT(JRF!Q1047,1)=IFERROR(VLOOKUP(LEFT(JRF!Q1047,1),$CF$2:$CF$5,1,0),0),"Product Code Required",IF(JRF!V1047="","",IF(JRF!V1047=IFERROR(VLOOKUP(JRF!V1047,$CH:$CH,1,0),0),"Product Code Required","NA")))))</f>
        <v/>
      </c>
      <c r="CK1034" t="str">
        <f>IFERROR(IF(LEN('Journal Template'!F1045)&gt;0,"",IF('Journal Template'!A1045="","",IF(LEFT('Journal Template'!A1045,1)=IFERROR(VLOOKUP(LEFT('Journal Template'!A1045,1),Checks!$CF$2:$CF$5,1,0),0),"Product Code Required",IF('Journal Template'!D1045="","",IF('Journal Template'!D1045=IFERROR(VLOOKUP('Journal Template'!D1045,Checks!$CH:$CH,1,0),0),"Product Code Required","NA"))))),"")</f>
        <v/>
      </c>
    </row>
    <row r="1035" spans="14:89">
      <c r="N1035" t="s">
        <v>5613</v>
      </c>
      <c r="O1035" t="s">
        <v>5614</v>
      </c>
      <c r="P1035" t="s">
        <v>386</v>
      </c>
      <c r="Q1035" s="150" t="str">
        <f>IF(JRF!D1048="","",IF(IFERROR(VLOOKUP(JRF!D1048,Checks!N:P,3,0),0)="A","","Inactive account in Use"))</f>
        <v/>
      </c>
      <c r="R1035" t="str">
        <f>IFERROR(IF('Journal Template'!C1447="","",IF(IFERROR(VLOOKUP('Journal Template'!C1447,Checks!N:P,3,0),0)="A","","Inactive account in Use")),"")</f>
        <v/>
      </c>
      <c r="S1035" t="s">
        <v>5615</v>
      </c>
      <c r="T1035" t="s">
        <v>386</v>
      </c>
      <c r="U1035" t="s">
        <v>381</v>
      </c>
      <c r="V1035" s="150" t="str">
        <f>IF(JRF!C1048="","",IF(IFERROR(VLOOKUP(JRF!C1048,Checks!S:U,3,0),0)="A","Entry with System fund Dept",""))</f>
        <v/>
      </c>
      <c r="W1035" t="str">
        <f>IFERROR(IF('Journal Template'!D1447="","",IF(IFERROR(VLOOKUP('Journal Template'!D1447,Checks!S:U,3,0),0)="A","Entry with System fund Dept","")),"")</f>
        <v/>
      </c>
      <c r="X1035" t="s">
        <v>5616</v>
      </c>
      <c r="Y1035" t="s">
        <v>389</v>
      </c>
      <c r="Z1035" t="s">
        <v>5617</v>
      </c>
      <c r="AA1035" t="s">
        <v>4609</v>
      </c>
      <c r="AB1035" t="s">
        <v>125</v>
      </c>
      <c r="AC1035" s="150" t="str">
        <f>IFERROR(IF(JRF!C1048="","",IF(AND(VLOOKUP(JRF!C1048,X:AA,4,0)=JRF!B1048,VLOOKUP(JRF!C1048,X:Y,2,0)="A"),"","Inactive Dept Combo Error")),"Inactive Dept Combo Error")</f>
        <v/>
      </c>
      <c r="AD1035" t="str">
        <f>IFERROR(IF('Journal Template'!D1447="","",IF(AND(VLOOKUP('Journal Template'!D1447,X:AA,4,0)='Journal Template'!A1447,VLOOKUP('Journal Template'!D1447,X:Y,2,0)="A"),"","Inactive Dept Combo Error")),"")</f>
        <v/>
      </c>
      <c r="AK1035" s="150" t="str">
        <f>IF(JRF!B1048="","",IF(JRF!B1048=IFERROR(VLOOKUP(JRF!B1048,Checks!AI:AI,1,0),0),"Entry in Branch/Satellite BU's",""))</f>
        <v/>
      </c>
      <c r="AL1035" t="str">
        <f>IFERROR(IF('Journal Template'!A1447="","",IF('Journal Template'!A1447=IFERROR(VLOOKUP('Journal Template'!A1447,Checks!AI:AI,1,0),0),"Entry in Branch/Satellite BU's","")),"")</f>
        <v/>
      </c>
      <c r="AO1035" s="171"/>
      <c r="AP1035" s="171"/>
      <c r="AQ1035" s="171"/>
      <c r="AR1035" s="171"/>
      <c r="CI1035" t="str">
        <f>IF(JRF!F1048&gt;0,"",IF(JRF!B1048="","",IF(LEFT(JRF!B1048,1)=IFERROR(VLOOKUP(LEFT(JRF!B1048,1),$CF$2:$CF$5,1,0),0),"Product Code Required",IF(JRF!C1048="","",IF(JRF!C1048=IFERROR(VLOOKUP(JRF!C1048,$CH:$CH,1,0),0),"Product Code Required","NA")))))</f>
        <v/>
      </c>
      <c r="CJ1035" t="str">
        <f>IF(JRF!AV1048&gt;0,"",IF(JRF!Q1048="","",IF(LEFT(JRF!Q1048,1)=IFERROR(VLOOKUP(LEFT(JRF!Q1048,1),$CF$2:$CF$5,1,0),0),"Product Code Required",IF(JRF!V1048="","",IF(JRF!V1048=IFERROR(VLOOKUP(JRF!V1048,$CH:$CH,1,0),0),"Product Code Required","NA")))))</f>
        <v/>
      </c>
      <c r="CK1035" t="str">
        <f>IFERROR(IF(LEN('Journal Template'!F1046)&gt;0,"",IF('Journal Template'!A1046="","",IF(LEFT('Journal Template'!A1046,1)=IFERROR(VLOOKUP(LEFT('Journal Template'!A1046,1),Checks!$CF$2:$CF$5,1,0),0),"Product Code Required",IF('Journal Template'!D1046="","",IF('Journal Template'!D1046=IFERROR(VLOOKUP('Journal Template'!D1046,Checks!$CH:$CH,1,0),0),"Product Code Required","NA"))))),"")</f>
        <v/>
      </c>
    </row>
    <row r="1036" spans="14:89">
      <c r="N1036" t="s">
        <v>5618</v>
      </c>
      <c r="O1036" t="s">
        <v>5619</v>
      </c>
      <c r="P1036" t="s">
        <v>386</v>
      </c>
      <c r="Q1036" s="150" t="str">
        <f>IF(JRF!D1049="","",IF(IFERROR(VLOOKUP(JRF!D1049,Checks!N:P,3,0),0)="A","","Inactive account in Use"))</f>
        <v/>
      </c>
      <c r="R1036" t="str">
        <f>IFERROR(IF('Journal Template'!C1448="","",IF(IFERROR(VLOOKUP('Journal Template'!C1448,Checks!N:P,3,0),0)="A","","Inactive account in Use")),"")</f>
        <v/>
      </c>
      <c r="S1036" t="s">
        <v>5620</v>
      </c>
      <c r="T1036" t="s">
        <v>386</v>
      </c>
      <c r="U1036" t="s">
        <v>381</v>
      </c>
      <c r="V1036" s="150" t="str">
        <f>IF(JRF!C1049="","",IF(IFERROR(VLOOKUP(JRF!C1049,Checks!S:U,3,0),0)="A","Entry with System fund Dept",""))</f>
        <v/>
      </c>
      <c r="W1036" t="str">
        <f>IFERROR(IF('Journal Template'!D1448="","",IF(IFERROR(VLOOKUP('Journal Template'!D1448,Checks!S:U,3,0),0)="A","Entry with System fund Dept","")),"")</f>
        <v/>
      </c>
      <c r="X1036" t="s">
        <v>5616</v>
      </c>
      <c r="Y1036" t="s">
        <v>389</v>
      </c>
      <c r="Z1036" t="s">
        <v>5617</v>
      </c>
      <c r="AA1036" t="s">
        <v>391</v>
      </c>
      <c r="AB1036" t="s">
        <v>125</v>
      </c>
      <c r="AC1036" s="150" t="str">
        <f>IFERROR(IF(JRF!C1049="","",IF(AND(VLOOKUP(JRF!C1049,X:AA,4,0)=JRF!B1049,VLOOKUP(JRF!C1049,X:Y,2,0)="A"),"","Inactive Dept Combo Error")),"Inactive Dept Combo Error")</f>
        <v/>
      </c>
      <c r="AD1036" t="str">
        <f>IFERROR(IF('Journal Template'!D1448="","",IF(AND(VLOOKUP('Journal Template'!D1448,X:AA,4,0)='Journal Template'!A1448,VLOOKUP('Journal Template'!D1448,X:Y,2,0)="A"),"","Inactive Dept Combo Error")),"")</f>
        <v/>
      </c>
      <c r="AK1036" s="150" t="str">
        <f>IF(JRF!B1049="","",IF(JRF!B1049=IFERROR(VLOOKUP(JRF!B1049,Checks!AI:AI,1,0),0),"Entry in Branch/Satellite BU's",""))</f>
        <v/>
      </c>
      <c r="AL1036" t="str">
        <f>IFERROR(IF('Journal Template'!A1448="","",IF('Journal Template'!A1448=IFERROR(VLOOKUP('Journal Template'!A1448,Checks!AI:AI,1,0),0),"Entry in Branch/Satellite BU's","")),"")</f>
        <v/>
      </c>
      <c r="AO1036" s="171"/>
      <c r="AP1036" s="171"/>
      <c r="AQ1036" s="171"/>
      <c r="AR1036" s="171"/>
      <c r="CI1036" t="str">
        <f>IF(JRF!F1049&gt;0,"",IF(JRF!B1049="","",IF(LEFT(JRF!B1049,1)=IFERROR(VLOOKUP(LEFT(JRF!B1049,1),$CF$2:$CF$5,1,0),0),"Product Code Required",IF(JRF!C1049="","",IF(JRF!C1049=IFERROR(VLOOKUP(JRF!C1049,$CH:$CH,1,0),0),"Product Code Required","NA")))))</f>
        <v/>
      </c>
      <c r="CJ1036" t="str">
        <f>IF(JRF!AV1049&gt;0,"",IF(JRF!Q1049="","",IF(LEFT(JRF!Q1049,1)=IFERROR(VLOOKUP(LEFT(JRF!Q1049,1),$CF$2:$CF$5,1,0),0),"Product Code Required",IF(JRF!V1049="","",IF(JRF!V1049=IFERROR(VLOOKUP(JRF!V1049,$CH:$CH,1,0),0),"Product Code Required","NA")))))</f>
        <v/>
      </c>
      <c r="CK1036" t="str">
        <f>IFERROR(IF(LEN('Journal Template'!F1047)&gt;0,"",IF('Journal Template'!A1047="","",IF(LEFT('Journal Template'!A1047,1)=IFERROR(VLOOKUP(LEFT('Journal Template'!A1047,1),Checks!$CF$2:$CF$5,1,0),0),"Product Code Required",IF('Journal Template'!D1047="","",IF('Journal Template'!D1047=IFERROR(VLOOKUP('Journal Template'!D1047,Checks!$CH:$CH,1,0),0),"Product Code Required","NA"))))),"")</f>
        <v/>
      </c>
    </row>
    <row r="1037" spans="14:89">
      <c r="N1037" t="s">
        <v>5621</v>
      </c>
      <c r="O1037" t="s">
        <v>5622</v>
      </c>
      <c r="P1037" t="s">
        <v>386</v>
      </c>
      <c r="Q1037" s="150" t="str">
        <f>IF(JRF!D1050="","",IF(IFERROR(VLOOKUP(JRF!D1050,Checks!N:P,3,0),0)="A","","Inactive account in Use"))</f>
        <v/>
      </c>
      <c r="R1037" t="str">
        <f>IFERROR(IF('Journal Template'!C1449="","",IF(IFERROR(VLOOKUP('Journal Template'!C1449,Checks!N:P,3,0),0)="A","","Inactive account in Use")),"")</f>
        <v/>
      </c>
      <c r="S1037" t="s">
        <v>5623</v>
      </c>
      <c r="T1037" t="s">
        <v>386</v>
      </c>
      <c r="U1037" t="s">
        <v>381</v>
      </c>
      <c r="V1037" s="150" t="str">
        <f>IF(JRF!C1050="","",IF(IFERROR(VLOOKUP(JRF!C1050,Checks!S:U,3,0),0)="A","Entry with System fund Dept",""))</f>
        <v/>
      </c>
      <c r="W1037" t="str">
        <f>IFERROR(IF('Journal Template'!D1449="","",IF(IFERROR(VLOOKUP('Journal Template'!D1449,Checks!S:U,3,0),0)="A","Entry with System fund Dept","")),"")</f>
        <v/>
      </c>
      <c r="X1037" t="s">
        <v>5624</v>
      </c>
      <c r="Y1037" t="s">
        <v>389</v>
      </c>
      <c r="Z1037" t="s">
        <v>5612</v>
      </c>
      <c r="AA1037" t="s">
        <v>5360</v>
      </c>
      <c r="AB1037" t="s">
        <v>5361</v>
      </c>
      <c r="AC1037" s="150" t="str">
        <f>IFERROR(IF(JRF!C1050="","",IF(AND(VLOOKUP(JRF!C1050,X:AA,4,0)=JRF!B1050,VLOOKUP(JRF!C1050,X:Y,2,0)="A"),"","Inactive Dept Combo Error")),"Inactive Dept Combo Error")</f>
        <v/>
      </c>
      <c r="AD1037" t="str">
        <f>IFERROR(IF('Journal Template'!D1449="","",IF(AND(VLOOKUP('Journal Template'!D1449,X:AA,4,0)='Journal Template'!A1449,VLOOKUP('Journal Template'!D1449,X:Y,2,0)="A"),"","Inactive Dept Combo Error")),"")</f>
        <v/>
      </c>
      <c r="AK1037" s="150" t="str">
        <f>IF(JRF!B1050="","",IF(JRF!B1050=IFERROR(VLOOKUP(JRF!B1050,Checks!AI:AI,1,0),0),"Entry in Branch/Satellite BU's",""))</f>
        <v/>
      </c>
      <c r="AL1037" t="str">
        <f>IFERROR(IF('Journal Template'!A1449="","",IF('Journal Template'!A1449=IFERROR(VLOOKUP('Journal Template'!A1449,Checks!AI:AI,1,0),0),"Entry in Branch/Satellite BU's","")),"")</f>
        <v/>
      </c>
      <c r="AO1037" s="171"/>
      <c r="AP1037" s="171"/>
      <c r="AQ1037" s="171"/>
      <c r="AR1037" s="171"/>
      <c r="CI1037" t="str">
        <f>IF(JRF!F1050&gt;0,"",IF(JRF!B1050="","",IF(LEFT(JRF!B1050,1)=IFERROR(VLOOKUP(LEFT(JRF!B1050,1),$CF$2:$CF$5,1,0),0),"Product Code Required",IF(JRF!C1050="","",IF(JRF!C1050=IFERROR(VLOOKUP(JRF!C1050,$CH:$CH,1,0),0),"Product Code Required","NA")))))</f>
        <v/>
      </c>
      <c r="CJ1037" t="str">
        <f>IF(JRF!AV1050&gt;0,"",IF(JRF!Q1050="","",IF(LEFT(JRF!Q1050,1)=IFERROR(VLOOKUP(LEFT(JRF!Q1050,1),$CF$2:$CF$5,1,0),0),"Product Code Required",IF(JRF!V1050="","",IF(JRF!V1050=IFERROR(VLOOKUP(JRF!V1050,$CH:$CH,1,0),0),"Product Code Required","NA")))))</f>
        <v/>
      </c>
      <c r="CK1037" t="str">
        <f>IFERROR(IF(LEN('Journal Template'!F1048)&gt;0,"",IF('Journal Template'!A1048="","",IF(LEFT('Journal Template'!A1048,1)=IFERROR(VLOOKUP(LEFT('Journal Template'!A1048,1),Checks!$CF$2:$CF$5,1,0),0),"Product Code Required",IF('Journal Template'!D1048="","",IF('Journal Template'!D1048=IFERROR(VLOOKUP('Journal Template'!D1048,Checks!$CH:$CH,1,0),0),"Product Code Required","NA"))))),"")</f>
        <v/>
      </c>
    </row>
    <row r="1038" spans="14:89">
      <c r="N1038" t="s">
        <v>5625</v>
      </c>
      <c r="O1038" t="s">
        <v>5626</v>
      </c>
      <c r="P1038" t="s">
        <v>386</v>
      </c>
      <c r="Q1038" s="150" t="str">
        <f>IF(JRF!D1051="","",IF(IFERROR(VLOOKUP(JRF!D1051,Checks!N:P,3,0),0)="A","","Inactive account in Use"))</f>
        <v/>
      </c>
      <c r="R1038" t="str">
        <f>IFERROR(IF('Journal Template'!C1450="","",IF(IFERROR(VLOOKUP('Journal Template'!C1450,Checks!N:P,3,0),0)="A","","Inactive account in Use")),"")</f>
        <v/>
      </c>
      <c r="S1038" t="s">
        <v>5627</v>
      </c>
      <c r="T1038" t="s">
        <v>386</v>
      </c>
      <c r="U1038" t="s">
        <v>381</v>
      </c>
      <c r="V1038" s="150" t="str">
        <f>IF(JRF!C1051="","",IF(IFERROR(VLOOKUP(JRF!C1051,Checks!S:U,3,0),0)="A","Entry with System fund Dept",""))</f>
        <v/>
      </c>
      <c r="W1038" t="str">
        <f>IFERROR(IF('Journal Template'!D1450="","",IF(IFERROR(VLOOKUP('Journal Template'!D1450,Checks!S:U,3,0),0)="A","Entry with System fund Dept","")),"")</f>
        <v/>
      </c>
      <c r="X1038" t="s">
        <v>5628</v>
      </c>
      <c r="Y1038" t="s">
        <v>386</v>
      </c>
      <c r="Z1038" t="s">
        <v>5629</v>
      </c>
      <c r="AA1038" t="s">
        <v>3926</v>
      </c>
      <c r="AB1038" t="s">
        <v>125</v>
      </c>
      <c r="AC1038" s="150" t="str">
        <f>IFERROR(IF(JRF!C1051="","",IF(AND(VLOOKUP(JRF!C1051,X:AA,4,0)=JRF!B1051,VLOOKUP(JRF!C1051,X:Y,2,0)="A"),"","Inactive Dept Combo Error")),"Inactive Dept Combo Error")</f>
        <v/>
      </c>
      <c r="AD1038" t="str">
        <f>IFERROR(IF('Journal Template'!D1450="","",IF(AND(VLOOKUP('Journal Template'!D1450,X:AA,4,0)='Journal Template'!A1450,VLOOKUP('Journal Template'!D1450,X:Y,2,0)="A"),"","Inactive Dept Combo Error")),"")</f>
        <v/>
      </c>
      <c r="AK1038" s="150" t="str">
        <f>IF(JRF!B1051="","",IF(JRF!B1051=IFERROR(VLOOKUP(JRF!B1051,Checks!AI:AI,1,0),0),"Entry in Branch/Satellite BU's",""))</f>
        <v/>
      </c>
      <c r="AL1038" t="str">
        <f>IFERROR(IF('Journal Template'!A1450="","",IF('Journal Template'!A1450=IFERROR(VLOOKUP('Journal Template'!A1450,Checks!AI:AI,1,0),0),"Entry in Branch/Satellite BU's","")),"")</f>
        <v/>
      </c>
      <c r="AO1038" s="171"/>
      <c r="AP1038" s="171"/>
      <c r="AQ1038" s="171"/>
      <c r="AR1038" s="171"/>
      <c r="CI1038" t="str">
        <f>IF(JRF!F1051&gt;0,"",IF(JRF!B1051="","",IF(LEFT(JRF!B1051,1)=IFERROR(VLOOKUP(LEFT(JRF!B1051,1),$CF$2:$CF$5,1,0),0),"Product Code Required",IF(JRF!C1051="","",IF(JRF!C1051=IFERROR(VLOOKUP(JRF!C1051,$CH:$CH,1,0),0),"Product Code Required","NA")))))</f>
        <v/>
      </c>
      <c r="CJ1038" t="str">
        <f>IF(JRF!AV1051&gt;0,"",IF(JRF!Q1051="","",IF(LEFT(JRF!Q1051,1)=IFERROR(VLOOKUP(LEFT(JRF!Q1051,1),$CF$2:$CF$5,1,0),0),"Product Code Required",IF(JRF!V1051="","",IF(JRF!V1051=IFERROR(VLOOKUP(JRF!V1051,$CH:$CH,1,0),0),"Product Code Required","NA")))))</f>
        <v/>
      </c>
      <c r="CK1038" t="str">
        <f>IFERROR(IF(LEN('Journal Template'!F1049)&gt;0,"",IF('Journal Template'!A1049="","",IF(LEFT('Journal Template'!A1049,1)=IFERROR(VLOOKUP(LEFT('Journal Template'!A1049,1),Checks!$CF$2:$CF$5,1,0),0),"Product Code Required",IF('Journal Template'!D1049="","",IF('Journal Template'!D1049=IFERROR(VLOOKUP('Journal Template'!D1049,Checks!$CH:$CH,1,0),0),"Product Code Required","NA"))))),"")</f>
        <v/>
      </c>
    </row>
    <row r="1039" spans="14:89">
      <c r="N1039" t="s">
        <v>5630</v>
      </c>
      <c r="O1039" t="s">
        <v>5631</v>
      </c>
      <c r="P1039" t="s">
        <v>386</v>
      </c>
      <c r="Q1039" s="150" t="str">
        <f>IF(JRF!D1052="","",IF(IFERROR(VLOOKUP(JRF!D1052,Checks!N:P,3,0),0)="A","","Inactive account in Use"))</f>
        <v/>
      </c>
      <c r="R1039" t="str">
        <f>IFERROR(IF('Journal Template'!C1451="","",IF(IFERROR(VLOOKUP('Journal Template'!C1451,Checks!N:P,3,0),0)="A","","Inactive account in Use")),"")</f>
        <v/>
      </c>
      <c r="S1039" t="s">
        <v>5632</v>
      </c>
      <c r="T1039" t="s">
        <v>386</v>
      </c>
      <c r="U1039" t="s">
        <v>381</v>
      </c>
      <c r="V1039" s="150" t="str">
        <f>IF(JRF!C1052="","",IF(IFERROR(VLOOKUP(JRF!C1052,Checks!S:U,3,0),0)="A","Entry with System fund Dept",""))</f>
        <v/>
      </c>
      <c r="W1039" t="str">
        <f>IFERROR(IF('Journal Template'!D1451="","",IF(IFERROR(VLOOKUP('Journal Template'!D1451,Checks!S:U,3,0),0)="A","Entry with System fund Dept","")),"")</f>
        <v/>
      </c>
      <c r="X1039" t="s">
        <v>5633</v>
      </c>
      <c r="Y1039" t="s">
        <v>386</v>
      </c>
      <c r="Z1039" t="s">
        <v>5634</v>
      </c>
      <c r="AA1039" t="s">
        <v>5360</v>
      </c>
      <c r="AB1039" t="s">
        <v>5361</v>
      </c>
      <c r="AC1039" s="150" t="str">
        <f>IFERROR(IF(JRF!C1052="","",IF(AND(VLOOKUP(JRF!C1052,X:AA,4,0)=JRF!B1052,VLOOKUP(JRF!C1052,X:Y,2,0)="A"),"","Inactive Dept Combo Error")),"Inactive Dept Combo Error")</f>
        <v/>
      </c>
      <c r="AD1039" t="str">
        <f>IFERROR(IF('Journal Template'!D1451="","",IF(AND(VLOOKUP('Journal Template'!D1451,X:AA,4,0)='Journal Template'!A1451,VLOOKUP('Journal Template'!D1451,X:Y,2,0)="A"),"","Inactive Dept Combo Error")),"")</f>
        <v/>
      </c>
      <c r="AK1039" s="150" t="str">
        <f>IF(JRF!B1052="","",IF(JRF!B1052=IFERROR(VLOOKUP(JRF!B1052,Checks!AI:AI,1,0),0),"Entry in Branch/Satellite BU's",""))</f>
        <v/>
      </c>
      <c r="AL1039" t="str">
        <f>IFERROR(IF('Journal Template'!A1451="","",IF('Journal Template'!A1451=IFERROR(VLOOKUP('Journal Template'!A1451,Checks!AI:AI,1,0),0),"Entry in Branch/Satellite BU's","")),"")</f>
        <v/>
      </c>
      <c r="AO1039" s="171"/>
      <c r="AP1039" s="171"/>
      <c r="AQ1039" s="171"/>
      <c r="AR1039" s="171"/>
      <c r="CI1039" t="str">
        <f>IF(JRF!F1052&gt;0,"",IF(JRF!B1052="","",IF(LEFT(JRF!B1052,1)=IFERROR(VLOOKUP(LEFT(JRF!B1052,1),$CF$2:$CF$5,1,0),0),"Product Code Required",IF(JRF!C1052="","",IF(JRF!C1052=IFERROR(VLOOKUP(JRF!C1052,$CH:$CH,1,0),0),"Product Code Required","NA")))))</f>
        <v/>
      </c>
      <c r="CJ1039" t="str">
        <f>IF(JRF!AV1052&gt;0,"",IF(JRF!Q1052="","",IF(LEFT(JRF!Q1052,1)=IFERROR(VLOOKUP(LEFT(JRF!Q1052,1),$CF$2:$CF$5,1,0),0),"Product Code Required",IF(JRF!V1052="","",IF(JRF!V1052=IFERROR(VLOOKUP(JRF!V1052,$CH:$CH,1,0),0),"Product Code Required","NA")))))</f>
        <v/>
      </c>
      <c r="CK1039" t="str">
        <f>IFERROR(IF(LEN('Journal Template'!F1050)&gt;0,"",IF('Journal Template'!A1050="","",IF(LEFT('Journal Template'!A1050,1)=IFERROR(VLOOKUP(LEFT('Journal Template'!A1050,1),Checks!$CF$2:$CF$5,1,0),0),"Product Code Required",IF('Journal Template'!D1050="","",IF('Journal Template'!D1050=IFERROR(VLOOKUP('Journal Template'!D1050,Checks!$CH:$CH,1,0),0),"Product Code Required","NA"))))),"")</f>
        <v/>
      </c>
    </row>
    <row r="1040" spans="14:89">
      <c r="N1040" t="s">
        <v>5635</v>
      </c>
      <c r="O1040" t="s">
        <v>5636</v>
      </c>
      <c r="P1040" t="s">
        <v>386</v>
      </c>
      <c r="Q1040" s="150" t="str">
        <f>IF(JRF!D1053="","",IF(IFERROR(VLOOKUP(JRF!D1053,Checks!N:P,3,0),0)="A","","Inactive account in Use"))</f>
        <v/>
      </c>
      <c r="R1040" t="str">
        <f>IFERROR(IF('Journal Template'!C1452="","",IF(IFERROR(VLOOKUP('Journal Template'!C1452,Checks!N:P,3,0),0)="A","","Inactive account in Use")),"")</f>
        <v/>
      </c>
      <c r="S1040" t="s">
        <v>5637</v>
      </c>
      <c r="T1040" t="s">
        <v>386</v>
      </c>
      <c r="U1040" t="s">
        <v>381</v>
      </c>
      <c r="V1040" s="150" t="str">
        <f>IF(JRF!C1053="","",IF(IFERROR(VLOOKUP(JRF!C1053,Checks!S:U,3,0),0)="A","Entry with System fund Dept",""))</f>
        <v/>
      </c>
      <c r="W1040" t="str">
        <f>IFERROR(IF('Journal Template'!D1452="","",IF(IFERROR(VLOOKUP('Journal Template'!D1452,Checks!S:U,3,0),0)="A","Entry with System fund Dept","")),"")</f>
        <v/>
      </c>
      <c r="X1040" t="s">
        <v>5638</v>
      </c>
      <c r="Y1040" t="s">
        <v>386</v>
      </c>
      <c r="Z1040" t="s">
        <v>5639</v>
      </c>
      <c r="AA1040" t="s">
        <v>3926</v>
      </c>
      <c r="AB1040" t="s">
        <v>125</v>
      </c>
      <c r="AC1040" s="150" t="str">
        <f>IFERROR(IF(JRF!C1053="","",IF(AND(VLOOKUP(JRF!C1053,X:AA,4,0)=JRF!B1053,VLOOKUP(JRF!C1053,X:Y,2,0)="A"),"","Inactive Dept Combo Error")),"Inactive Dept Combo Error")</f>
        <v/>
      </c>
      <c r="AD1040" t="str">
        <f>IFERROR(IF('Journal Template'!D1452="","",IF(AND(VLOOKUP('Journal Template'!D1452,X:AA,4,0)='Journal Template'!A1452,VLOOKUP('Journal Template'!D1452,X:Y,2,0)="A"),"","Inactive Dept Combo Error")),"")</f>
        <v/>
      </c>
      <c r="AK1040" s="150" t="str">
        <f>IF(JRF!B1053="","",IF(JRF!B1053=IFERROR(VLOOKUP(JRF!B1053,Checks!AI:AI,1,0),0),"Entry in Branch/Satellite BU's",""))</f>
        <v/>
      </c>
      <c r="AL1040" t="str">
        <f>IFERROR(IF('Journal Template'!A1452="","",IF('Journal Template'!A1452=IFERROR(VLOOKUP('Journal Template'!A1452,Checks!AI:AI,1,0),0),"Entry in Branch/Satellite BU's","")),"")</f>
        <v/>
      </c>
      <c r="AO1040" s="171"/>
      <c r="AP1040" s="171"/>
      <c r="AQ1040" s="171"/>
      <c r="AR1040" s="171"/>
      <c r="CI1040" t="str">
        <f>IF(JRF!F1053&gt;0,"",IF(JRF!B1053="","",IF(LEFT(JRF!B1053,1)=IFERROR(VLOOKUP(LEFT(JRF!B1053,1),$CF$2:$CF$5,1,0),0),"Product Code Required",IF(JRF!C1053="","",IF(JRF!C1053=IFERROR(VLOOKUP(JRF!C1053,$CH:$CH,1,0),0),"Product Code Required","NA")))))</f>
        <v/>
      </c>
      <c r="CJ1040" t="str">
        <f>IF(JRF!AV1053&gt;0,"",IF(JRF!Q1053="","",IF(LEFT(JRF!Q1053,1)=IFERROR(VLOOKUP(LEFT(JRF!Q1053,1),$CF$2:$CF$5,1,0),0),"Product Code Required",IF(JRF!V1053="","",IF(JRF!V1053=IFERROR(VLOOKUP(JRF!V1053,$CH:$CH,1,0),0),"Product Code Required","NA")))))</f>
        <v/>
      </c>
      <c r="CK1040" t="str">
        <f>IFERROR(IF(LEN('Journal Template'!F1051)&gt;0,"",IF('Journal Template'!A1051="","",IF(LEFT('Journal Template'!A1051,1)=IFERROR(VLOOKUP(LEFT('Journal Template'!A1051,1),Checks!$CF$2:$CF$5,1,0),0),"Product Code Required",IF('Journal Template'!D1051="","",IF('Journal Template'!D1051=IFERROR(VLOOKUP('Journal Template'!D1051,Checks!$CH:$CH,1,0),0),"Product Code Required","NA"))))),"")</f>
        <v/>
      </c>
    </row>
    <row r="1041" spans="14:89">
      <c r="N1041" t="s">
        <v>5640</v>
      </c>
      <c r="O1041" t="s">
        <v>5641</v>
      </c>
      <c r="P1041" t="s">
        <v>386</v>
      </c>
      <c r="Q1041" s="150" t="str">
        <f>IF(JRF!D1054="","",IF(IFERROR(VLOOKUP(JRF!D1054,Checks!N:P,3,0),0)="A","","Inactive account in Use"))</f>
        <v/>
      </c>
      <c r="R1041" t="str">
        <f>IFERROR(IF('Journal Template'!C1453="","",IF(IFERROR(VLOOKUP('Journal Template'!C1453,Checks!N:P,3,0),0)="A","","Inactive account in Use")),"")</f>
        <v/>
      </c>
      <c r="S1041" t="s">
        <v>5642</v>
      </c>
      <c r="T1041" t="s">
        <v>386</v>
      </c>
      <c r="U1041" t="s">
        <v>68</v>
      </c>
      <c r="V1041" s="150" t="str">
        <f>IF(JRF!C1054="","",IF(IFERROR(VLOOKUP(JRF!C1054,Checks!S:U,3,0),0)="A","Entry with System fund Dept",""))</f>
        <v/>
      </c>
      <c r="W1041" t="str">
        <f>IFERROR(IF('Journal Template'!D1453="","",IF(IFERROR(VLOOKUP('Journal Template'!D1453,Checks!S:U,3,0),0)="A","Entry with System fund Dept","")),"")</f>
        <v/>
      </c>
      <c r="X1041" t="s">
        <v>5643</v>
      </c>
      <c r="Y1041" t="s">
        <v>386</v>
      </c>
      <c r="Z1041" t="s">
        <v>5639</v>
      </c>
      <c r="AA1041" t="s">
        <v>5360</v>
      </c>
      <c r="AB1041" t="s">
        <v>5361</v>
      </c>
      <c r="AC1041" s="150" t="str">
        <f>IFERROR(IF(JRF!C1054="","",IF(AND(VLOOKUP(JRF!C1054,X:AA,4,0)=JRF!B1054,VLOOKUP(JRF!C1054,X:Y,2,0)="A"),"","Inactive Dept Combo Error")),"Inactive Dept Combo Error")</f>
        <v/>
      </c>
      <c r="AD1041" t="str">
        <f>IFERROR(IF('Journal Template'!D1453="","",IF(AND(VLOOKUP('Journal Template'!D1453,X:AA,4,0)='Journal Template'!A1453,VLOOKUP('Journal Template'!D1453,X:Y,2,0)="A"),"","Inactive Dept Combo Error")),"")</f>
        <v/>
      </c>
      <c r="AK1041" s="150" t="str">
        <f>IF(JRF!B1054="","",IF(JRF!B1054=IFERROR(VLOOKUP(JRF!B1054,Checks!AI:AI,1,0),0),"Entry in Branch/Satellite BU's",""))</f>
        <v/>
      </c>
      <c r="AL1041" t="str">
        <f>IFERROR(IF('Journal Template'!A1453="","",IF('Journal Template'!A1453=IFERROR(VLOOKUP('Journal Template'!A1453,Checks!AI:AI,1,0),0),"Entry in Branch/Satellite BU's","")),"")</f>
        <v/>
      </c>
      <c r="AO1041" s="171"/>
      <c r="AP1041" s="171"/>
      <c r="AQ1041" s="171"/>
      <c r="AR1041" s="171"/>
      <c r="CI1041" t="str">
        <f>IF(JRF!F1054&gt;0,"",IF(JRF!B1054="","",IF(LEFT(JRF!B1054,1)=IFERROR(VLOOKUP(LEFT(JRF!B1054,1),$CF$2:$CF$5,1,0),0),"Product Code Required",IF(JRF!C1054="","",IF(JRF!C1054=IFERROR(VLOOKUP(JRF!C1054,$CH:$CH,1,0),0),"Product Code Required","NA")))))</f>
        <v/>
      </c>
      <c r="CJ1041" t="str">
        <f>IF(JRF!AV1054&gt;0,"",IF(JRF!Q1054="","",IF(LEFT(JRF!Q1054,1)=IFERROR(VLOOKUP(LEFT(JRF!Q1054,1),$CF$2:$CF$5,1,0),0),"Product Code Required",IF(JRF!V1054="","",IF(JRF!V1054=IFERROR(VLOOKUP(JRF!V1054,$CH:$CH,1,0),0),"Product Code Required","NA")))))</f>
        <v/>
      </c>
      <c r="CK1041" t="str">
        <f>IFERROR(IF(LEN('Journal Template'!F1052)&gt;0,"",IF('Journal Template'!A1052="","",IF(LEFT('Journal Template'!A1052,1)=IFERROR(VLOOKUP(LEFT('Journal Template'!A1052,1),Checks!$CF$2:$CF$5,1,0),0),"Product Code Required",IF('Journal Template'!D1052="","",IF('Journal Template'!D1052=IFERROR(VLOOKUP('Journal Template'!D1052,Checks!$CH:$CH,1,0),0),"Product Code Required","NA"))))),"")</f>
        <v/>
      </c>
    </row>
    <row r="1042" spans="14:89">
      <c r="N1042" t="s">
        <v>5644</v>
      </c>
      <c r="O1042" t="s">
        <v>5645</v>
      </c>
      <c r="P1042" t="s">
        <v>386</v>
      </c>
      <c r="Q1042" s="150" t="str">
        <f>IF(JRF!D1055="","",IF(IFERROR(VLOOKUP(JRF!D1055,Checks!N:P,3,0),0)="A","","Inactive account in Use"))</f>
        <v/>
      </c>
      <c r="R1042" t="str">
        <f>IFERROR(IF('Journal Template'!C1454="","",IF(IFERROR(VLOOKUP('Journal Template'!C1454,Checks!N:P,3,0),0)="A","","Inactive account in Use")),"")</f>
        <v/>
      </c>
      <c r="S1042" t="s">
        <v>5646</v>
      </c>
      <c r="T1042" t="s">
        <v>386</v>
      </c>
      <c r="U1042" t="s">
        <v>68</v>
      </c>
      <c r="V1042" s="150" t="str">
        <f>IF(JRF!C1055="","",IF(IFERROR(VLOOKUP(JRF!C1055,Checks!S:U,3,0),0)="A","Entry with System fund Dept",""))</f>
        <v/>
      </c>
      <c r="W1042" t="str">
        <f>IFERROR(IF('Journal Template'!D1454="","",IF(IFERROR(VLOOKUP('Journal Template'!D1454,Checks!S:U,3,0),0)="A","Entry with System fund Dept","")),"")</f>
        <v/>
      </c>
      <c r="X1042" t="s">
        <v>5647</v>
      </c>
      <c r="Y1042" t="s">
        <v>386</v>
      </c>
      <c r="Z1042" t="s">
        <v>5648</v>
      </c>
      <c r="AA1042" t="s">
        <v>391</v>
      </c>
      <c r="AB1042" t="s">
        <v>125</v>
      </c>
      <c r="AC1042" s="150" t="str">
        <f>IFERROR(IF(JRF!C1055="","",IF(AND(VLOOKUP(JRF!C1055,X:AA,4,0)=JRF!B1055,VLOOKUP(JRF!C1055,X:Y,2,0)="A"),"","Inactive Dept Combo Error")),"Inactive Dept Combo Error")</f>
        <v/>
      </c>
      <c r="AD1042" t="str">
        <f>IFERROR(IF('Journal Template'!D1454="","",IF(AND(VLOOKUP('Journal Template'!D1454,X:AA,4,0)='Journal Template'!A1454,VLOOKUP('Journal Template'!D1454,X:Y,2,0)="A"),"","Inactive Dept Combo Error")),"")</f>
        <v/>
      </c>
      <c r="AK1042" s="150" t="str">
        <f>IF(JRF!B1055="","",IF(JRF!B1055=IFERROR(VLOOKUP(JRF!B1055,Checks!AI:AI,1,0),0),"Entry in Branch/Satellite BU's",""))</f>
        <v/>
      </c>
      <c r="AL1042" t="str">
        <f>IFERROR(IF('Journal Template'!A1454="","",IF('Journal Template'!A1454=IFERROR(VLOOKUP('Journal Template'!A1454,Checks!AI:AI,1,0),0),"Entry in Branch/Satellite BU's","")),"")</f>
        <v/>
      </c>
      <c r="AO1042" s="171"/>
      <c r="AP1042" s="171"/>
      <c r="AQ1042" s="171"/>
      <c r="AR1042" s="171"/>
      <c r="CI1042" t="str">
        <f>IF(JRF!F1055&gt;0,"",IF(JRF!B1055="","",IF(LEFT(JRF!B1055,1)=IFERROR(VLOOKUP(LEFT(JRF!B1055,1),$CF$2:$CF$5,1,0),0),"Product Code Required",IF(JRF!C1055="","",IF(JRF!C1055=IFERROR(VLOOKUP(JRF!C1055,$CH:$CH,1,0),0),"Product Code Required","NA")))))</f>
        <v/>
      </c>
      <c r="CJ1042" t="str">
        <f>IF(JRF!AV1055&gt;0,"",IF(JRF!Q1055="","",IF(LEFT(JRF!Q1055,1)=IFERROR(VLOOKUP(LEFT(JRF!Q1055,1),$CF$2:$CF$5,1,0),0),"Product Code Required",IF(JRF!V1055="","",IF(JRF!V1055=IFERROR(VLOOKUP(JRF!V1055,$CH:$CH,1,0),0),"Product Code Required","NA")))))</f>
        <v/>
      </c>
      <c r="CK1042" t="str">
        <f>IFERROR(IF(LEN('Journal Template'!F1053)&gt;0,"",IF('Journal Template'!A1053="","",IF(LEFT('Journal Template'!A1053,1)=IFERROR(VLOOKUP(LEFT('Journal Template'!A1053,1),Checks!$CF$2:$CF$5,1,0),0),"Product Code Required",IF('Journal Template'!D1053="","",IF('Journal Template'!D1053=IFERROR(VLOOKUP('Journal Template'!D1053,Checks!$CH:$CH,1,0),0),"Product Code Required","NA"))))),"")</f>
        <v/>
      </c>
    </row>
    <row r="1043" spans="14:89">
      <c r="N1043" t="s">
        <v>5649</v>
      </c>
      <c r="O1043" t="s">
        <v>5650</v>
      </c>
      <c r="P1043" t="s">
        <v>389</v>
      </c>
      <c r="Q1043" s="150" t="str">
        <f>IF(JRF!D1056="","",IF(IFERROR(VLOOKUP(JRF!D1056,Checks!N:P,3,0),0)="A","","Inactive account in Use"))</f>
        <v/>
      </c>
      <c r="R1043" t="str">
        <f>IFERROR(IF('Journal Template'!C1455="","",IF(IFERROR(VLOOKUP('Journal Template'!C1455,Checks!N:P,3,0),0)="A","","Inactive account in Use")),"")</f>
        <v/>
      </c>
      <c r="S1043" t="s">
        <v>5651</v>
      </c>
      <c r="T1043" t="s">
        <v>386</v>
      </c>
      <c r="U1043" t="s">
        <v>68</v>
      </c>
      <c r="V1043" s="150" t="str">
        <f>IF(JRF!C1056="","",IF(IFERROR(VLOOKUP(JRF!C1056,Checks!S:U,3,0),0)="A","Entry with System fund Dept",""))</f>
        <v/>
      </c>
      <c r="W1043" t="str">
        <f>IFERROR(IF('Journal Template'!D1455="","",IF(IFERROR(VLOOKUP('Journal Template'!D1455,Checks!S:U,3,0),0)="A","Entry with System fund Dept","")),"")</f>
        <v/>
      </c>
      <c r="X1043" t="s">
        <v>5652</v>
      </c>
      <c r="Y1043" t="s">
        <v>386</v>
      </c>
      <c r="Z1043" t="s">
        <v>5648</v>
      </c>
      <c r="AA1043" t="s">
        <v>623</v>
      </c>
      <c r="AB1043" t="s">
        <v>1769</v>
      </c>
      <c r="AC1043" s="150" t="str">
        <f>IFERROR(IF(JRF!C1056="","",IF(AND(VLOOKUP(JRF!C1056,X:AA,4,0)=JRF!B1056,VLOOKUP(JRF!C1056,X:Y,2,0)="A"),"","Inactive Dept Combo Error")),"Inactive Dept Combo Error")</f>
        <v/>
      </c>
      <c r="AD1043" t="str">
        <f>IFERROR(IF('Journal Template'!D1455="","",IF(AND(VLOOKUP('Journal Template'!D1455,X:AA,4,0)='Journal Template'!A1455,VLOOKUP('Journal Template'!D1455,X:Y,2,0)="A"),"","Inactive Dept Combo Error")),"")</f>
        <v/>
      </c>
      <c r="AK1043" s="150" t="str">
        <f>IF(JRF!B1056="","",IF(JRF!B1056=IFERROR(VLOOKUP(JRF!B1056,Checks!AI:AI,1,0),0),"Entry in Branch/Satellite BU's",""))</f>
        <v/>
      </c>
      <c r="AL1043" t="str">
        <f>IFERROR(IF('Journal Template'!A1455="","",IF('Journal Template'!A1455=IFERROR(VLOOKUP('Journal Template'!A1455,Checks!AI:AI,1,0),0),"Entry in Branch/Satellite BU's","")),"")</f>
        <v/>
      </c>
      <c r="AO1043" s="171"/>
      <c r="AP1043" s="171"/>
      <c r="AQ1043" s="171"/>
      <c r="AR1043" s="171"/>
      <c r="CI1043" t="str">
        <f>IF(JRF!F1056&gt;0,"",IF(JRF!B1056="","",IF(LEFT(JRF!B1056,1)=IFERROR(VLOOKUP(LEFT(JRF!B1056,1),$CF$2:$CF$5,1,0),0),"Product Code Required",IF(JRF!C1056="","",IF(JRF!C1056=IFERROR(VLOOKUP(JRF!C1056,$CH:$CH,1,0),0),"Product Code Required","NA")))))</f>
        <v/>
      </c>
      <c r="CJ1043" t="str">
        <f>IF(JRF!AV1056&gt;0,"",IF(JRF!Q1056="","",IF(LEFT(JRF!Q1056,1)=IFERROR(VLOOKUP(LEFT(JRF!Q1056,1),$CF$2:$CF$5,1,0),0),"Product Code Required",IF(JRF!V1056="","",IF(JRF!V1056=IFERROR(VLOOKUP(JRF!V1056,$CH:$CH,1,0),0),"Product Code Required","NA")))))</f>
        <v/>
      </c>
      <c r="CK1043" t="str">
        <f>IFERROR(IF(LEN('Journal Template'!F1054)&gt;0,"",IF('Journal Template'!A1054="","",IF(LEFT('Journal Template'!A1054,1)=IFERROR(VLOOKUP(LEFT('Journal Template'!A1054,1),Checks!$CF$2:$CF$5,1,0),0),"Product Code Required",IF('Journal Template'!D1054="","",IF('Journal Template'!D1054=IFERROR(VLOOKUP('Journal Template'!D1054,Checks!$CH:$CH,1,0),0),"Product Code Required","NA"))))),"")</f>
        <v/>
      </c>
    </row>
    <row r="1044" spans="14:89">
      <c r="N1044" t="s">
        <v>5653</v>
      </c>
      <c r="O1044" t="s">
        <v>5654</v>
      </c>
      <c r="P1044" t="s">
        <v>386</v>
      </c>
      <c r="Q1044" s="150" t="str">
        <f>IF(JRF!D1057="","",IF(IFERROR(VLOOKUP(JRF!D1057,Checks!N:P,3,0),0)="A","","Inactive account in Use"))</f>
        <v/>
      </c>
      <c r="R1044" t="str">
        <f>IFERROR(IF('Journal Template'!C1456="","",IF(IFERROR(VLOOKUP('Journal Template'!C1456,Checks!N:P,3,0),0)="A","","Inactive account in Use")),"")</f>
        <v/>
      </c>
      <c r="S1044" t="s">
        <v>5655</v>
      </c>
      <c r="T1044" t="s">
        <v>386</v>
      </c>
      <c r="U1044" t="s">
        <v>68</v>
      </c>
      <c r="V1044" s="150" t="str">
        <f>IF(JRF!C1057="","",IF(IFERROR(VLOOKUP(JRF!C1057,Checks!S:U,3,0),0)="A","Entry with System fund Dept",""))</f>
        <v/>
      </c>
      <c r="W1044" t="str">
        <f>IFERROR(IF('Journal Template'!D1456="","",IF(IFERROR(VLOOKUP('Journal Template'!D1456,Checks!S:U,3,0),0)="A","Entry with System fund Dept","")),"")</f>
        <v/>
      </c>
      <c r="X1044" t="s">
        <v>5656</v>
      </c>
      <c r="Y1044" t="s">
        <v>386</v>
      </c>
      <c r="Z1044" t="s">
        <v>5648</v>
      </c>
      <c r="AA1044" t="s">
        <v>932</v>
      </c>
      <c r="AB1044" t="s">
        <v>3550</v>
      </c>
      <c r="AC1044" s="150" t="str">
        <f>IFERROR(IF(JRF!C1057="","",IF(AND(VLOOKUP(JRF!C1057,X:AA,4,0)=JRF!B1057,VLOOKUP(JRF!C1057,X:Y,2,0)="A"),"","Inactive Dept Combo Error")),"Inactive Dept Combo Error")</f>
        <v/>
      </c>
      <c r="AD1044" t="str">
        <f>IFERROR(IF('Journal Template'!D1456="","",IF(AND(VLOOKUP('Journal Template'!D1456,X:AA,4,0)='Journal Template'!A1456,VLOOKUP('Journal Template'!D1456,X:Y,2,0)="A"),"","Inactive Dept Combo Error")),"")</f>
        <v/>
      </c>
      <c r="AK1044" s="150" t="str">
        <f>IF(JRF!B1057="","",IF(JRF!B1057=IFERROR(VLOOKUP(JRF!B1057,Checks!AI:AI,1,0),0),"Entry in Branch/Satellite BU's",""))</f>
        <v/>
      </c>
      <c r="AL1044" t="str">
        <f>IFERROR(IF('Journal Template'!A1456="","",IF('Journal Template'!A1456=IFERROR(VLOOKUP('Journal Template'!A1456,Checks!AI:AI,1,0),0),"Entry in Branch/Satellite BU's","")),"")</f>
        <v/>
      </c>
      <c r="AO1044" s="171"/>
      <c r="AP1044" s="171"/>
      <c r="AQ1044" s="171"/>
      <c r="AR1044" s="171"/>
      <c r="CI1044" t="str">
        <f>IF(JRF!F1057&gt;0,"",IF(JRF!B1057="","",IF(LEFT(JRF!B1057,1)=IFERROR(VLOOKUP(LEFT(JRF!B1057,1),$CF$2:$CF$5,1,0),0),"Product Code Required",IF(JRF!C1057="","",IF(JRF!C1057=IFERROR(VLOOKUP(JRF!C1057,$CH:$CH,1,0),0),"Product Code Required","NA")))))</f>
        <v/>
      </c>
      <c r="CJ1044" t="str">
        <f>IF(JRF!AV1057&gt;0,"",IF(JRF!Q1057="","",IF(LEFT(JRF!Q1057,1)=IFERROR(VLOOKUP(LEFT(JRF!Q1057,1),$CF$2:$CF$5,1,0),0),"Product Code Required",IF(JRF!V1057="","",IF(JRF!V1057=IFERROR(VLOOKUP(JRF!V1057,$CH:$CH,1,0),0),"Product Code Required","NA")))))</f>
        <v/>
      </c>
      <c r="CK1044" t="str">
        <f>IFERROR(IF(LEN('Journal Template'!F1055)&gt;0,"",IF('Journal Template'!A1055="","",IF(LEFT('Journal Template'!A1055,1)=IFERROR(VLOOKUP(LEFT('Journal Template'!A1055,1),Checks!$CF$2:$CF$5,1,0),0),"Product Code Required",IF('Journal Template'!D1055="","",IF('Journal Template'!D1055=IFERROR(VLOOKUP('Journal Template'!D1055,Checks!$CH:$CH,1,0),0),"Product Code Required","NA"))))),"")</f>
        <v/>
      </c>
    </row>
    <row r="1045" spans="14:89">
      <c r="N1045" t="s">
        <v>5657</v>
      </c>
      <c r="O1045" t="s">
        <v>5658</v>
      </c>
      <c r="P1045" t="s">
        <v>386</v>
      </c>
      <c r="Q1045" s="150" t="str">
        <f>IF(JRF!D1058="","",IF(IFERROR(VLOOKUP(JRF!D1058,Checks!N:P,3,0),0)="A","","Inactive account in Use"))</f>
        <v/>
      </c>
      <c r="R1045" t="str">
        <f>IFERROR(IF('Journal Template'!C1457="","",IF(IFERROR(VLOOKUP('Journal Template'!C1457,Checks!N:P,3,0),0)="A","","Inactive account in Use")),"")</f>
        <v/>
      </c>
      <c r="S1045" t="s">
        <v>5659</v>
      </c>
      <c r="T1045" t="s">
        <v>386</v>
      </c>
      <c r="U1045" t="s">
        <v>68</v>
      </c>
      <c r="V1045" s="150" t="str">
        <f>IF(JRF!C1058="","",IF(IFERROR(VLOOKUP(JRF!C1058,Checks!S:U,3,0),0)="A","Entry with System fund Dept",""))</f>
        <v/>
      </c>
      <c r="W1045" t="str">
        <f>IFERROR(IF('Journal Template'!D1457="","",IF(IFERROR(VLOOKUP('Journal Template'!D1457,Checks!S:U,3,0),0)="A","Entry with System fund Dept","")),"")</f>
        <v/>
      </c>
      <c r="X1045" t="s">
        <v>1733</v>
      </c>
      <c r="Y1045" t="s">
        <v>386</v>
      </c>
      <c r="Z1045" t="s">
        <v>5660</v>
      </c>
      <c r="AA1045" t="s">
        <v>623</v>
      </c>
      <c r="AB1045" t="s">
        <v>1769</v>
      </c>
      <c r="AC1045" s="150" t="str">
        <f>IFERROR(IF(JRF!C1058="","",IF(AND(VLOOKUP(JRF!C1058,X:AA,4,0)=JRF!B1058,VLOOKUP(JRF!C1058,X:Y,2,0)="A"),"","Inactive Dept Combo Error")),"Inactive Dept Combo Error")</f>
        <v/>
      </c>
      <c r="AD1045" t="str">
        <f>IFERROR(IF('Journal Template'!D1457="","",IF(AND(VLOOKUP('Journal Template'!D1457,X:AA,4,0)='Journal Template'!A1457,VLOOKUP('Journal Template'!D1457,X:Y,2,0)="A"),"","Inactive Dept Combo Error")),"")</f>
        <v/>
      </c>
      <c r="AK1045" s="150" t="str">
        <f>IF(JRF!B1058="","",IF(JRF!B1058=IFERROR(VLOOKUP(JRF!B1058,Checks!AI:AI,1,0),0),"Entry in Branch/Satellite BU's",""))</f>
        <v/>
      </c>
      <c r="AL1045" t="str">
        <f>IFERROR(IF('Journal Template'!A1457="","",IF('Journal Template'!A1457=IFERROR(VLOOKUP('Journal Template'!A1457,Checks!AI:AI,1,0),0),"Entry in Branch/Satellite BU's","")),"")</f>
        <v/>
      </c>
      <c r="AO1045" s="171"/>
      <c r="AP1045" s="171"/>
      <c r="AQ1045" s="171"/>
      <c r="AR1045" s="171"/>
      <c r="CI1045" t="str">
        <f>IF(JRF!F1058&gt;0,"",IF(JRF!B1058="","",IF(LEFT(JRF!B1058,1)=IFERROR(VLOOKUP(LEFT(JRF!B1058,1),$CF$2:$CF$5,1,0),0),"Product Code Required",IF(JRF!C1058="","",IF(JRF!C1058=IFERROR(VLOOKUP(JRF!C1058,$CH:$CH,1,0),0),"Product Code Required","NA")))))</f>
        <v/>
      </c>
      <c r="CJ1045" t="str">
        <f>IF(JRF!AV1058&gt;0,"",IF(JRF!Q1058="","",IF(LEFT(JRF!Q1058,1)=IFERROR(VLOOKUP(LEFT(JRF!Q1058,1),$CF$2:$CF$5,1,0),0),"Product Code Required",IF(JRF!V1058="","",IF(JRF!V1058=IFERROR(VLOOKUP(JRF!V1058,$CH:$CH,1,0),0),"Product Code Required","NA")))))</f>
        <v/>
      </c>
      <c r="CK1045" t="str">
        <f>IFERROR(IF(LEN('Journal Template'!F1056)&gt;0,"",IF('Journal Template'!A1056="","",IF(LEFT('Journal Template'!A1056,1)=IFERROR(VLOOKUP(LEFT('Journal Template'!A1056,1),Checks!$CF$2:$CF$5,1,0),0),"Product Code Required",IF('Journal Template'!D1056="","",IF('Journal Template'!D1056=IFERROR(VLOOKUP('Journal Template'!D1056,Checks!$CH:$CH,1,0),0),"Product Code Required","NA"))))),"")</f>
        <v/>
      </c>
    </row>
    <row r="1046" spans="14:89">
      <c r="N1046" t="s">
        <v>5661</v>
      </c>
      <c r="O1046" t="s">
        <v>5662</v>
      </c>
      <c r="P1046" t="s">
        <v>386</v>
      </c>
      <c r="Q1046" s="150" t="str">
        <f>IF(JRF!D1059="","",IF(IFERROR(VLOOKUP(JRF!D1059,Checks!N:P,3,0),0)="A","","Inactive account in Use"))</f>
        <v/>
      </c>
      <c r="R1046" t="str">
        <f>IFERROR(IF('Journal Template'!C1458="","",IF(IFERROR(VLOOKUP('Journal Template'!C1458,Checks!N:P,3,0),0)="A","","Inactive account in Use")),"")</f>
        <v/>
      </c>
      <c r="S1046" t="s">
        <v>5663</v>
      </c>
      <c r="T1046" t="s">
        <v>386</v>
      </c>
      <c r="U1046" t="s">
        <v>68</v>
      </c>
      <c r="V1046" s="150" t="str">
        <f>IF(JRF!C1059="","",IF(IFERROR(VLOOKUP(JRF!C1059,Checks!S:U,3,0),0)="A","Entry with System fund Dept",""))</f>
        <v/>
      </c>
      <c r="W1046" t="str">
        <f>IFERROR(IF('Journal Template'!D1458="","",IF(IFERROR(VLOOKUP('Journal Template'!D1458,Checks!S:U,3,0),0)="A","Entry with System fund Dept","")),"")</f>
        <v/>
      </c>
      <c r="X1046" t="s">
        <v>5664</v>
      </c>
      <c r="Y1046" t="s">
        <v>386</v>
      </c>
      <c r="Z1046" t="s">
        <v>5665</v>
      </c>
      <c r="AA1046" t="s">
        <v>391</v>
      </c>
      <c r="AB1046" t="s">
        <v>125</v>
      </c>
      <c r="AC1046" s="150" t="str">
        <f>IFERROR(IF(JRF!C1059="","",IF(AND(VLOOKUP(JRF!C1059,X:AA,4,0)=JRF!B1059,VLOOKUP(JRF!C1059,X:Y,2,0)="A"),"","Inactive Dept Combo Error")),"Inactive Dept Combo Error")</f>
        <v/>
      </c>
      <c r="AD1046" t="str">
        <f>IFERROR(IF('Journal Template'!D1458="","",IF(AND(VLOOKUP('Journal Template'!D1458,X:AA,4,0)='Journal Template'!A1458,VLOOKUP('Journal Template'!D1458,X:Y,2,0)="A"),"","Inactive Dept Combo Error")),"")</f>
        <v/>
      </c>
      <c r="AK1046" s="150" t="str">
        <f>IF(JRF!B1059="","",IF(JRF!B1059=IFERROR(VLOOKUP(JRF!B1059,Checks!AI:AI,1,0),0),"Entry in Branch/Satellite BU's",""))</f>
        <v/>
      </c>
      <c r="AL1046" t="str">
        <f>IFERROR(IF('Journal Template'!A1458="","",IF('Journal Template'!A1458=IFERROR(VLOOKUP('Journal Template'!A1458,Checks!AI:AI,1,0),0),"Entry in Branch/Satellite BU's","")),"")</f>
        <v/>
      </c>
      <c r="AO1046" s="171"/>
      <c r="AP1046" s="171"/>
      <c r="AQ1046" s="171"/>
      <c r="AR1046" s="171"/>
      <c r="CI1046" t="str">
        <f>IF(JRF!F1059&gt;0,"",IF(JRF!B1059="","",IF(LEFT(JRF!B1059,1)=IFERROR(VLOOKUP(LEFT(JRF!B1059,1),$CF$2:$CF$5,1,0),0),"Product Code Required",IF(JRF!C1059="","",IF(JRF!C1059=IFERROR(VLOOKUP(JRF!C1059,$CH:$CH,1,0),0),"Product Code Required","NA")))))</f>
        <v/>
      </c>
      <c r="CJ1046" t="str">
        <f>IF(JRF!AV1059&gt;0,"",IF(JRF!Q1059="","",IF(LEFT(JRF!Q1059,1)=IFERROR(VLOOKUP(LEFT(JRF!Q1059,1),$CF$2:$CF$5,1,0),0),"Product Code Required",IF(JRF!V1059="","",IF(JRF!V1059=IFERROR(VLOOKUP(JRF!V1059,$CH:$CH,1,0),0),"Product Code Required","NA")))))</f>
        <v/>
      </c>
      <c r="CK1046" t="str">
        <f>IFERROR(IF(LEN('Journal Template'!F1057)&gt;0,"",IF('Journal Template'!A1057="","",IF(LEFT('Journal Template'!A1057,1)=IFERROR(VLOOKUP(LEFT('Journal Template'!A1057,1),Checks!$CF$2:$CF$5,1,0),0),"Product Code Required",IF('Journal Template'!D1057="","",IF('Journal Template'!D1057=IFERROR(VLOOKUP('Journal Template'!D1057,Checks!$CH:$CH,1,0),0),"Product Code Required","NA"))))),"")</f>
        <v/>
      </c>
    </row>
    <row r="1047" spans="14:89">
      <c r="N1047" t="s">
        <v>5666</v>
      </c>
      <c r="O1047" t="s">
        <v>5667</v>
      </c>
      <c r="P1047" t="s">
        <v>386</v>
      </c>
      <c r="Q1047" s="150" t="str">
        <f>IF(JRF!D1060="","",IF(IFERROR(VLOOKUP(JRF!D1060,Checks!N:P,3,0),0)="A","","Inactive account in Use"))</f>
        <v/>
      </c>
      <c r="R1047" t="str">
        <f>IFERROR(IF('Journal Template'!C1459="","",IF(IFERROR(VLOOKUP('Journal Template'!C1459,Checks!N:P,3,0),0)="A","","Inactive account in Use")),"")</f>
        <v/>
      </c>
      <c r="S1047" t="s">
        <v>5668</v>
      </c>
      <c r="T1047" t="s">
        <v>386</v>
      </c>
      <c r="U1047" t="s">
        <v>68</v>
      </c>
      <c r="V1047" s="150" t="str">
        <f>IF(JRF!C1060="","",IF(IFERROR(VLOOKUP(JRF!C1060,Checks!S:U,3,0),0)="A","Entry with System fund Dept",""))</f>
        <v/>
      </c>
      <c r="W1047" t="str">
        <f>IFERROR(IF('Journal Template'!D1459="","",IF(IFERROR(VLOOKUP('Journal Template'!D1459,Checks!S:U,3,0),0)="A","Entry with System fund Dept","")),"")</f>
        <v/>
      </c>
      <c r="X1047" t="s">
        <v>5669</v>
      </c>
      <c r="Y1047" t="s">
        <v>386</v>
      </c>
      <c r="Z1047" t="s">
        <v>5670</v>
      </c>
      <c r="AA1047" t="s">
        <v>3581</v>
      </c>
      <c r="AB1047" t="s">
        <v>125</v>
      </c>
      <c r="AC1047" s="150" t="str">
        <f>IFERROR(IF(JRF!C1060="","",IF(AND(VLOOKUP(JRF!C1060,X:AA,4,0)=JRF!B1060,VLOOKUP(JRF!C1060,X:Y,2,0)="A"),"","Inactive Dept Combo Error")),"Inactive Dept Combo Error")</f>
        <v/>
      </c>
      <c r="AD1047" t="str">
        <f>IFERROR(IF('Journal Template'!D1459="","",IF(AND(VLOOKUP('Journal Template'!D1459,X:AA,4,0)='Journal Template'!A1459,VLOOKUP('Journal Template'!D1459,X:Y,2,0)="A"),"","Inactive Dept Combo Error")),"")</f>
        <v/>
      </c>
      <c r="AK1047" s="150" t="str">
        <f>IF(JRF!B1060="","",IF(JRF!B1060=IFERROR(VLOOKUP(JRF!B1060,Checks!AI:AI,1,0),0),"Entry in Branch/Satellite BU's",""))</f>
        <v/>
      </c>
      <c r="AL1047" t="str">
        <f>IFERROR(IF('Journal Template'!A1459="","",IF('Journal Template'!A1459=IFERROR(VLOOKUP('Journal Template'!A1459,Checks!AI:AI,1,0),0),"Entry in Branch/Satellite BU's","")),"")</f>
        <v/>
      </c>
      <c r="AO1047" s="171"/>
      <c r="AP1047" s="171"/>
      <c r="AQ1047" s="171"/>
      <c r="AR1047" s="171"/>
      <c r="CI1047" t="str">
        <f>IF(JRF!F1060&gt;0,"",IF(JRF!B1060="","",IF(LEFT(JRF!B1060,1)=IFERROR(VLOOKUP(LEFT(JRF!B1060,1),$CF$2:$CF$5,1,0),0),"Product Code Required",IF(JRF!C1060="","",IF(JRF!C1060=IFERROR(VLOOKUP(JRF!C1060,$CH:$CH,1,0),0),"Product Code Required","NA")))))</f>
        <v/>
      </c>
      <c r="CJ1047" t="str">
        <f>IF(JRF!AV1060&gt;0,"",IF(JRF!Q1060="","",IF(LEFT(JRF!Q1060,1)=IFERROR(VLOOKUP(LEFT(JRF!Q1060,1),$CF$2:$CF$5,1,0),0),"Product Code Required",IF(JRF!V1060="","",IF(JRF!V1060=IFERROR(VLOOKUP(JRF!V1060,$CH:$CH,1,0),0),"Product Code Required","NA")))))</f>
        <v/>
      </c>
      <c r="CK1047" t="str">
        <f>IFERROR(IF(LEN('Journal Template'!F1058)&gt;0,"",IF('Journal Template'!A1058="","",IF(LEFT('Journal Template'!A1058,1)=IFERROR(VLOOKUP(LEFT('Journal Template'!A1058,1),Checks!$CF$2:$CF$5,1,0),0),"Product Code Required",IF('Journal Template'!D1058="","",IF('Journal Template'!D1058=IFERROR(VLOOKUP('Journal Template'!D1058,Checks!$CH:$CH,1,0),0),"Product Code Required","NA"))))),"")</f>
        <v/>
      </c>
    </row>
    <row r="1048" spans="14:89">
      <c r="N1048" t="s">
        <v>5671</v>
      </c>
      <c r="O1048" t="s">
        <v>5672</v>
      </c>
      <c r="P1048" t="s">
        <v>386</v>
      </c>
      <c r="Q1048" s="150" t="str">
        <f>IF(JRF!D1061="","",IF(IFERROR(VLOOKUP(JRF!D1061,Checks!N:P,3,0),0)="A","","Inactive account in Use"))</f>
        <v/>
      </c>
      <c r="R1048" t="str">
        <f>IFERROR(IF('Journal Template'!C1460="","",IF(IFERROR(VLOOKUP('Journal Template'!C1460,Checks!N:P,3,0),0)="A","","Inactive account in Use")),"")</f>
        <v/>
      </c>
      <c r="S1048" t="s">
        <v>5673</v>
      </c>
      <c r="T1048" t="s">
        <v>386</v>
      </c>
      <c r="U1048" t="s">
        <v>68</v>
      </c>
      <c r="V1048" s="150" t="str">
        <f>IF(JRF!C1061="","",IF(IFERROR(VLOOKUP(JRF!C1061,Checks!S:U,3,0),0)="A","Entry with System fund Dept",""))</f>
        <v/>
      </c>
      <c r="W1048" t="str">
        <f>IFERROR(IF('Journal Template'!D1460="","",IF(IFERROR(VLOOKUP('Journal Template'!D1460,Checks!S:U,3,0),0)="A","Entry with System fund Dept","")),"")</f>
        <v/>
      </c>
      <c r="X1048" t="s">
        <v>5674</v>
      </c>
      <c r="Y1048" t="s">
        <v>386</v>
      </c>
      <c r="Z1048" t="s">
        <v>5675</v>
      </c>
      <c r="AA1048" t="s">
        <v>391</v>
      </c>
      <c r="AB1048" t="s">
        <v>125</v>
      </c>
      <c r="AC1048" s="150" t="str">
        <f>IFERROR(IF(JRF!C1061="","",IF(AND(VLOOKUP(JRF!C1061,X:AA,4,0)=JRF!B1061,VLOOKUP(JRF!C1061,X:Y,2,0)="A"),"","Inactive Dept Combo Error")),"Inactive Dept Combo Error")</f>
        <v/>
      </c>
      <c r="AD1048" t="str">
        <f>IFERROR(IF('Journal Template'!D1460="","",IF(AND(VLOOKUP('Journal Template'!D1460,X:AA,4,0)='Journal Template'!A1460,VLOOKUP('Journal Template'!D1460,X:Y,2,0)="A"),"","Inactive Dept Combo Error")),"")</f>
        <v/>
      </c>
      <c r="AK1048" s="150" t="str">
        <f>IF(JRF!B1061="","",IF(JRF!B1061=IFERROR(VLOOKUP(JRF!B1061,Checks!AI:AI,1,0),0),"Entry in Branch/Satellite BU's",""))</f>
        <v/>
      </c>
      <c r="AL1048" t="str">
        <f>IFERROR(IF('Journal Template'!A1460="","",IF('Journal Template'!A1460=IFERROR(VLOOKUP('Journal Template'!A1460,Checks!AI:AI,1,0),0),"Entry in Branch/Satellite BU's","")),"")</f>
        <v/>
      </c>
      <c r="AO1048" s="171"/>
      <c r="AP1048" s="171"/>
      <c r="AQ1048" s="171"/>
      <c r="AR1048" s="171"/>
      <c r="CI1048" t="str">
        <f>IF(JRF!F1061&gt;0,"",IF(JRF!B1061="","",IF(LEFT(JRF!B1061,1)=IFERROR(VLOOKUP(LEFT(JRF!B1061,1),$CF$2:$CF$5,1,0),0),"Product Code Required",IF(JRF!C1061="","",IF(JRF!C1061=IFERROR(VLOOKUP(JRF!C1061,$CH:$CH,1,0),0),"Product Code Required","NA")))))</f>
        <v/>
      </c>
      <c r="CJ1048" t="str">
        <f>IF(JRF!AV1061&gt;0,"",IF(JRF!Q1061="","",IF(LEFT(JRF!Q1061,1)=IFERROR(VLOOKUP(LEFT(JRF!Q1061,1),$CF$2:$CF$5,1,0),0),"Product Code Required",IF(JRF!V1061="","",IF(JRF!V1061=IFERROR(VLOOKUP(JRF!V1061,$CH:$CH,1,0),0),"Product Code Required","NA")))))</f>
        <v/>
      </c>
      <c r="CK1048" t="str">
        <f>IFERROR(IF(LEN('Journal Template'!F1059)&gt;0,"",IF('Journal Template'!A1059="","",IF(LEFT('Journal Template'!A1059,1)=IFERROR(VLOOKUP(LEFT('Journal Template'!A1059,1),Checks!$CF$2:$CF$5,1,0),0),"Product Code Required",IF('Journal Template'!D1059="","",IF('Journal Template'!D1059=IFERROR(VLOOKUP('Journal Template'!D1059,Checks!$CH:$CH,1,0),0),"Product Code Required","NA"))))),"")</f>
        <v/>
      </c>
    </row>
    <row r="1049" spans="14:89">
      <c r="N1049" t="s">
        <v>5676</v>
      </c>
      <c r="O1049" t="s">
        <v>5677</v>
      </c>
      <c r="P1049" t="s">
        <v>386</v>
      </c>
      <c r="Q1049" s="150" t="str">
        <f>IF(JRF!D1062="","",IF(IFERROR(VLOOKUP(JRF!D1062,Checks!N:P,3,0),0)="A","","Inactive account in Use"))</f>
        <v/>
      </c>
      <c r="R1049" t="str">
        <f>IFERROR(IF('Journal Template'!C1461="","",IF(IFERROR(VLOOKUP('Journal Template'!C1461,Checks!N:P,3,0),0)="A","","Inactive account in Use")),"")</f>
        <v/>
      </c>
      <c r="S1049" t="s">
        <v>5678</v>
      </c>
      <c r="T1049" t="s">
        <v>386</v>
      </c>
      <c r="U1049" t="s">
        <v>68</v>
      </c>
      <c r="V1049" s="150" t="str">
        <f>IF(JRF!C1062="","",IF(IFERROR(VLOOKUP(JRF!C1062,Checks!S:U,3,0),0)="A","Entry with System fund Dept",""))</f>
        <v/>
      </c>
      <c r="W1049" t="str">
        <f>IFERROR(IF('Journal Template'!D1461="","",IF(IFERROR(VLOOKUP('Journal Template'!D1461,Checks!S:U,3,0),0)="A","Entry with System fund Dept","")),"")</f>
        <v/>
      </c>
      <c r="X1049" t="s">
        <v>5679</v>
      </c>
      <c r="Y1049" t="s">
        <v>386</v>
      </c>
      <c r="Z1049" t="s">
        <v>5680</v>
      </c>
      <c r="AA1049" t="s">
        <v>932</v>
      </c>
      <c r="AB1049" t="s">
        <v>3550</v>
      </c>
      <c r="AC1049" s="150" t="str">
        <f>IFERROR(IF(JRF!C1062="","",IF(AND(VLOOKUP(JRF!C1062,X:AA,4,0)=JRF!B1062,VLOOKUP(JRF!C1062,X:Y,2,0)="A"),"","Inactive Dept Combo Error")),"Inactive Dept Combo Error")</f>
        <v/>
      </c>
      <c r="AD1049" t="str">
        <f>IFERROR(IF('Journal Template'!D1461="","",IF(AND(VLOOKUP('Journal Template'!D1461,X:AA,4,0)='Journal Template'!A1461,VLOOKUP('Journal Template'!D1461,X:Y,2,0)="A"),"","Inactive Dept Combo Error")),"")</f>
        <v/>
      </c>
      <c r="AK1049" s="150" t="str">
        <f>IF(JRF!B1062="","",IF(JRF!B1062=IFERROR(VLOOKUP(JRF!B1062,Checks!AI:AI,1,0),0),"Entry in Branch/Satellite BU's",""))</f>
        <v/>
      </c>
      <c r="AL1049" t="str">
        <f>IFERROR(IF('Journal Template'!A1461="","",IF('Journal Template'!A1461=IFERROR(VLOOKUP('Journal Template'!A1461,Checks!AI:AI,1,0),0),"Entry in Branch/Satellite BU's","")),"")</f>
        <v/>
      </c>
      <c r="AO1049" s="171"/>
      <c r="AP1049" s="171"/>
      <c r="AQ1049" s="171"/>
      <c r="AR1049" s="171"/>
      <c r="CI1049" t="str">
        <f>IF(JRF!F1062&gt;0,"",IF(JRF!B1062="","",IF(LEFT(JRF!B1062,1)=IFERROR(VLOOKUP(LEFT(JRF!B1062,1),$CF$2:$CF$5,1,0),0),"Product Code Required",IF(JRF!C1062="","",IF(JRF!C1062=IFERROR(VLOOKUP(JRF!C1062,$CH:$CH,1,0),0),"Product Code Required","NA")))))</f>
        <v/>
      </c>
      <c r="CJ1049" t="str">
        <f>IF(JRF!AV1062&gt;0,"",IF(JRF!Q1062="","",IF(LEFT(JRF!Q1062,1)=IFERROR(VLOOKUP(LEFT(JRF!Q1062,1),$CF$2:$CF$5,1,0),0),"Product Code Required",IF(JRF!V1062="","",IF(JRF!V1062=IFERROR(VLOOKUP(JRF!V1062,$CH:$CH,1,0),0),"Product Code Required","NA")))))</f>
        <v/>
      </c>
      <c r="CK1049" t="str">
        <f>IFERROR(IF(LEN('Journal Template'!F1060)&gt;0,"",IF('Journal Template'!A1060="","",IF(LEFT('Journal Template'!A1060,1)=IFERROR(VLOOKUP(LEFT('Journal Template'!A1060,1),Checks!$CF$2:$CF$5,1,0),0),"Product Code Required",IF('Journal Template'!D1060="","",IF('Journal Template'!D1060=IFERROR(VLOOKUP('Journal Template'!D1060,Checks!$CH:$CH,1,0),0),"Product Code Required","NA"))))),"")</f>
        <v/>
      </c>
    </row>
    <row r="1050" spans="14:89">
      <c r="N1050" t="s">
        <v>5681</v>
      </c>
      <c r="O1050" t="s">
        <v>5682</v>
      </c>
      <c r="P1050" t="s">
        <v>386</v>
      </c>
      <c r="Q1050" s="150" t="str">
        <f>IF(JRF!D1063="","",IF(IFERROR(VLOOKUP(JRF!D1063,Checks!N:P,3,0),0)="A","","Inactive account in Use"))</f>
        <v/>
      </c>
      <c r="R1050" t="str">
        <f>IFERROR(IF('Journal Template'!C1462="","",IF(IFERROR(VLOOKUP('Journal Template'!C1462,Checks!N:P,3,0),0)="A","","Inactive account in Use")),"")</f>
        <v/>
      </c>
      <c r="S1050" t="s">
        <v>5683</v>
      </c>
      <c r="T1050" t="s">
        <v>386</v>
      </c>
      <c r="U1050" t="s">
        <v>68</v>
      </c>
      <c r="V1050" s="150" t="str">
        <f>IF(JRF!C1063="","",IF(IFERROR(VLOOKUP(JRF!C1063,Checks!S:U,3,0),0)="A","Entry with System fund Dept",""))</f>
        <v/>
      </c>
      <c r="W1050" t="str">
        <f>IFERROR(IF('Journal Template'!D1462="","",IF(IFERROR(VLOOKUP('Journal Template'!D1462,Checks!S:U,3,0),0)="A","Entry with System fund Dept","")),"")</f>
        <v/>
      </c>
      <c r="X1050" t="s">
        <v>5684</v>
      </c>
      <c r="Y1050" t="s">
        <v>386</v>
      </c>
      <c r="Z1050" t="s">
        <v>5685</v>
      </c>
      <c r="AA1050" t="s">
        <v>391</v>
      </c>
      <c r="AB1050" t="s">
        <v>125</v>
      </c>
      <c r="AC1050" s="150" t="str">
        <f>IFERROR(IF(JRF!C1063="","",IF(AND(VLOOKUP(JRF!C1063,X:AA,4,0)=JRF!B1063,VLOOKUP(JRF!C1063,X:Y,2,0)="A"),"","Inactive Dept Combo Error")),"Inactive Dept Combo Error")</f>
        <v/>
      </c>
      <c r="AD1050" t="str">
        <f>IFERROR(IF('Journal Template'!D1462="","",IF(AND(VLOOKUP('Journal Template'!D1462,X:AA,4,0)='Journal Template'!A1462,VLOOKUP('Journal Template'!D1462,X:Y,2,0)="A"),"","Inactive Dept Combo Error")),"")</f>
        <v/>
      </c>
      <c r="AK1050" s="150" t="str">
        <f>IF(JRF!B1063="","",IF(JRF!B1063=IFERROR(VLOOKUP(JRF!B1063,Checks!AI:AI,1,0),0),"Entry in Branch/Satellite BU's",""))</f>
        <v/>
      </c>
      <c r="AL1050" t="str">
        <f>IFERROR(IF('Journal Template'!A1462="","",IF('Journal Template'!A1462=IFERROR(VLOOKUP('Journal Template'!A1462,Checks!AI:AI,1,0),0),"Entry in Branch/Satellite BU's","")),"")</f>
        <v/>
      </c>
      <c r="AO1050" s="171"/>
      <c r="AP1050" s="171"/>
      <c r="AQ1050" s="171"/>
      <c r="AR1050" s="171"/>
      <c r="CI1050" t="str">
        <f>IF(JRF!F1063&gt;0,"",IF(JRF!B1063="","",IF(LEFT(JRF!B1063,1)=IFERROR(VLOOKUP(LEFT(JRF!B1063,1),$CF$2:$CF$5,1,0),0),"Product Code Required",IF(JRF!C1063="","",IF(JRF!C1063=IFERROR(VLOOKUP(JRF!C1063,$CH:$CH,1,0),0),"Product Code Required","NA")))))</f>
        <v/>
      </c>
      <c r="CJ1050" t="str">
        <f>IF(JRF!AV1063&gt;0,"",IF(JRF!Q1063="","",IF(LEFT(JRF!Q1063,1)=IFERROR(VLOOKUP(LEFT(JRF!Q1063,1),$CF$2:$CF$5,1,0),0),"Product Code Required",IF(JRF!V1063="","",IF(JRF!V1063=IFERROR(VLOOKUP(JRF!V1063,$CH:$CH,1,0),0),"Product Code Required","NA")))))</f>
        <v/>
      </c>
      <c r="CK1050" t="str">
        <f>IFERROR(IF(LEN('Journal Template'!F1061)&gt;0,"",IF('Journal Template'!A1061="","",IF(LEFT('Journal Template'!A1061,1)=IFERROR(VLOOKUP(LEFT('Journal Template'!A1061,1),Checks!$CF$2:$CF$5,1,0),0),"Product Code Required",IF('Journal Template'!D1061="","",IF('Journal Template'!D1061=IFERROR(VLOOKUP('Journal Template'!D1061,Checks!$CH:$CH,1,0),0),"Product Code Required","NA"))))),"")</f>
        <v/>
      </c>
    </row>
    <row r="1051" spans="14:89">
      <c r="N1051" t="s">
        <v>5686</v>
      </c>
      <c r="O1051" t="s">
        <v>5687</v>
      </c>
      <c r="P1051" t="s">
        <v>386</v>
      </c>
      <c r="Q1051" s="150" t="str">
        <f>IF(JRF!D1064="","",IF(IFERROR(VLOOKUP(JRF!D1064,Checks!N:P,3,0),0)="A","","Inactive account in Use"))</f>
        <v/>
      </c>
      <c r="R1051" t="str">
        <f>IFERROR(IF('Journal Template'!C1463="","",IF(IFERROR(VLOOKUP('Journal Template'!C1463,Checks!N:P,3,0),0)="A","","Inactive account in Use")),"")</f>
        <v/>
      </c>
      <c r="S1051" t="s">
        <v>5688</v>
      </c>
      <c r="T1051" t="s">
        <v>386</v>
      </c>
      <c r="U1051" t="s">
        <v>68</v>
      </c>
      <c r="V1051" s="150" t="str">
        <f>IF(JRF!C1064="","",IF(IFERROR(VLOOKUP(JRF!C1064,Checks!S:U,3,0),0)="A","Entry with System fund Dept",""))</f>
        <v/>
      </c>
      <c r="W1051" t="str">
        <f>IFERROR(IF('Journal Template'!D1463="","",IF(IFERROR(VLOOKUP('Journal Template'!D1463,Checks!S:U,3,0),0)="A","Entry with System fund Dept","")),"")</f>
        <v/>
      </c>
      <c r="X1051" t="s">
        <v>5689</v>
      </c>
      <c r="Y1051" t="s">
        <v>386</v>
      </c>
      <c r="Z1051" t="s">
        <v>5690</v>
      </c>
      <c r="AA1051" t="s">
        <v>391</v>
      </c>
      <c r="AB1051" t="s">
        <v>125</v>
      </c>
      <c r="AC1051" s="150" t="str">
        <f>IFERROR(IF(JRF!C1064="","",IF(AND(VLOOKUP(JRF!C1064,X:AA,4,0)=JRF!B1064,VLOOKUP(JRF!C1064,X:Y,2,0)="A"),"","Inactive Dept Combo Error")),"Inactive Dept Combo Error")</f>
        <v/>
      </c>
      <c r="AD1051" t="str">
        <f>IFERROR(IF('Journal Template'!D1463="","",IF(AND(VLOOKUP('Journal Template'!D1463,X:AA,4,0)='Journal Template'!A1463,VLOOKUP('Journal Template'!D1463,X:Y,2,0)="A"),"","Inactive Dept Combo Error")),"")</f>
        <v/>
      </c>
      <c r="AK1051" s="150" t="str">
        <f>IF(JRF!B1064="","",IF(JRF!B1064=IFERROR(VLOOKUP(JRF!B1064,Checks!AI:AI,1,0),0),"Entry in Branch/Satellite BU's",""))</f>
        <v/>
      </c>
      <c r="AL1051" t="str">
        <f>IFERROR(IF('Journal Template'!A1463="","",IF('Journal Template'!A1463=IFERROR(VLOOKUP('Journal Template'!A1463,Checks!AI:AI,1,0),0),"Entry in Branch/Satellite BU's","")),"")</f>
        <v/>
      </c>
      <c r="AO1051" s="171"/>
      <c r="AP1051" s="171"/>
      <c r="AQ1051" s="171"/>
      <c r="AR1051" s="171"/>
      <c r="CI1051" t="str">
        <f>IF(JRF!F1064&gt;0,"",IF(JRF!B1064="","",IF(LEFT(JRF!B1064,1)=IFERROR(VLOOKUP(LEFT(JRF!B1064,1),$CF$2:$CF$5,1,0),0),"Product Code Required",IF(JRF!C1064="","",IF(JRF!C1064=IFERROR(VLOOKUP(JRF!C1064,$CH:$CH,1,0),0),"Product Code Required","NA")))))</f>
        <v/>
      </c>
      <c r="CJ1051" t="str">
        <f>IF(JRF!AV1064&gt;0,"",IF(JRF!Q1064="","",IF(LEFT(JRF!Q1064,1)=IFERROR(VLOOKUP(LEFT(JRF!Q1064,1),$CF$2:$CF$5,1,0),0),"Product Code Required",IF(JRF!V1064="","",IF(JRF!V1064=IFERROR(VLOOKUP(JRF!V1064,$CH:$CH,1,0),0),"Product Code Required","NA")))))</f>
        <v/>
      </c>
      <c r="CK1051" t="str">
        <f>IFERROR(IF(LEN('Journal Template'!F1062)&gt;0,"",IF('Journal Template'!A1062="","",IF(LEFT('Journal Template'!A1062,1)=IFERROR(VLOOKUP(LEFT('Journal Template'!A1062,1),Checks!$CF$2:$CF$5,1,0),0),"Product Code Required",IF('Journal Template'!D1062="","",IF('Journal Template'!D1062=IFERROR(VLOOKUP('Journal Template'!D1062,Checks!$CH:$CH,1,0),0),"Product Code Required","NA"))))),"")</f>
        <v/>
      </c>
    </row>
    <row r="1052" spans="14:89">
      <c r="N1052" t="s">
        <v>5691</v>
      </c>
      <c r="O1052" t="s">
        <v>5692</v>
      </c>
      <c r="P1052" t="s">
        <v>386</v>
      </c>
      <c r="Q1052" s="150" t="str">
        <f>IF(JRF!D1065="","",IF(IFERROR(VLOOKUP(JRF!D1065,Checks!N:P,3,0),0)="A","","Inactive account in Use"))</f>
        <v/>
      </c>
      <c r="R1052" t="str">
        <f>IFERROR(IF('Journal Template'!C1464="","",IF(IFERROR(VLOOKUP('Journal Template'!C1464,Checks!N:P,3,0),0)="A","","Inactive account in Use")),"")</f>
        <v/>
      </c>
      <c r="S1052" t="s">
        <v>5693</v>
      </c>
      <c r="T1052" t="s">
        <v>386</v>
      </c>
      <c r="U1052" t="s">
        <v>68</v>
      </c>
      <c r="V1052" s="150" t="str">
        <f>IF(JRF!C1065="","",IF(IFERROR(VLOOKUP(JRF!C1065,Checks!S:U,3,0),0)="A","Entry with System fund Dept",""))</f>
        <v/>
      </c>
      <c r="W1052" t="str">
        <f>IFERROR(IF('Journal Template'!D1464="","",IF(IFERROR(VLOOKUP('Journal Template'!D1464,Checks!S:U,3,0),0)="A","Entry with System fund Dept","")),"")</f>
        <v/>
      </c>
      <c r="X1052" t="s">
        <v>5694</v>
      </c>
      <c r="Y1052" t="s">
        <v>386</v>
      </c>
      <c r="Z1052" t="s">
        <v>5695</v>
      </c>
      <c r="AA1052" t="s">
        <v>932</v>
      </c>
      <c r="AB1052" t="s">
        <v>3550</v>
      </c>
      <c r="AC1052" s="150" t="str">
        <f>IFERROR(IF(JRF!C1065="","",IF(AND(VLOOKUP(JRF!C1065,X:AA,4,0)=JRF!B1065,VLOOKUP(JRF!C1065,X:Y,2,0)="A"),"","Inactive Dept Combo Error")),"Inactive Dept Combo Error")</f>
        <v/>
      </c>
      <c r="AD1052" t="str">
        <f>IFERROR(IF('Journal Template'!D1464="","",IF(AND(VLOOKUP('Journal Template'!D1464,X:AA,4,0)='Journal Template'!A1464,VLOOKUP('Journal Template'!D1464,X:Y,2,0)="A"),"","Inactive Dept Combo Error")),"")</f>
        <v/>
      </c>
      <c r="AK1052" s="150" t="str">
        <f>IF(JRF!B1065="","",IF(JRF!B1065=IFERROR(VLOOKUP(JRF!B1065,Checks!AI:AI,1,0),0),"Entry in Branch/Satellite BU's",""))</f>
        <v/>
      </c>
      <c r="AL1052" t="str">
        <f>IFERROR(IF('Journal Template'!A1464="","",IF('Journal Template'!A1464=IFERROR(VLOOKUP('Journal Template'!A1464,Checks!AI:AI,1,0),0),"Entry in Branch/Satellite BU's","")),"")</f>
        <v/>
      </c>
      <c r="AO1052" s="171"/>
      <c r="AP1052" s="171"/>
      <c r="AQ1052" s="171"/>
      <c r="AR1052" s="171"/>
      <c r="CI1052" t="str">
        <f>IF(JRF!F1065&gt;0,"",IF(JRF!B1065="","",IF(LEFT(JRF!B1065,1)=IFERROR(VLOOKUP(LEFT(JRF!B1065,1),$CF$2:$CF$5,1,0),0),"Product Code Required",IF(JRF!C1065="","",IF(JRF!C1065=IFERROR(VLOOKUP(JRF!C1065,$CH:$CH,1,0),0),"Product Code Required","NA")))))</f>
        <v/>
      </c>
      <c r="CJ1052" t="str">
        <f>IF(JRF!AV1065&gt;0,"",IF(JRF!Q1065="","",IF(LEFT(JRF!Q1065,1)=IFERROR(VLOOKUP(LEFT(JRF!Q1065,1),$CF$2:$CF$5,1,0),0),"Product Code Required",IF(JRF!V1065="","",IF(JRF!V1065=IFERROR(VLOOKUP(JRF!V1065,$CH:$CH,1,0),0),"Product Code Required","NA")))))</f>
        <v/>
      </c>
      <c r="CK1052" t="str">
        <f>IFERROR(IF(LEN('Journal Template'!F1063)&gt;0,"",IF('Journal Template'!A1063="","",IF(LEFT('Journal Template'!A1063,1)=IFERROR(VLOOKUP(LEFT('Journal Template'!A1063,1),Checks!$CF$2:$CF$5,1,0),0),"Product Code Required",IF('Journal Template'!D1063="","",IF('Journal Template'!D1063=IFERROR(VLOOKUP('Journal Template'!D1063,Checks!$CH:$CH,1,0),0),"Product Code Required","NA"))))),"")</f>
        <v/>
      </c>
    </row>
    <row r="1053" spans="14:89">
      <c r="N1053" t="s">
        <v>5696</v>
      </c>
      <c r="O1053" t="s">
        <v>5697</v>
      </c>
      <c r="P1053" t="s">
        <v>386</v>
      </c>
      <c r="Q1053" s="150" t="str">
        <f>IF(JRF!D1066="","",IF(IFERROR(VLOOKUP(JRF!D1066,Checks!N:P,3,0),0)="A","","Inactive account in Use"))</f>
        <v/>
      </c>
      <c r="R1053" t="str">
        <f>IFERROR(IF('Journal Template'!C1465="","",IF(IFERROR(VLOOKUP('Journal Template'!C1465,Checks!N:P,3,0),0)="A","","Inactive account in Use")),"")</f>
        <v/>
      </c>
      <c r="S1053" t="s">
        <v>5698</v>
      </c>
      <c r="T1053" t="s">
        <v>386</v>
      </c>
      <c r="U1053" t="s">
        <v>68</v>
      </c>
      <c r="V1053" s="150" t="str">
        <f>IF(JRF!C1066="","",IF(IFERROR(VLOOKUP(JRF!C1066,Checks!S:U,3,0),0)="A","Entry with System fund Dept",""))</f>
        <v/>
      </c>
      <c r="W1053" t="str">
        <f>IFERROR(IF('Journal Template'!D1465="","",IF(IFERROR(VLOOKUP('Journal Template'!D1465,Checks!S:U,3,0),0)="A","Entry with System fund Dept","")),"")</f>
        <v/>
      </c>
      <c r="X1053" t="s">
        <v>5699</v>
      </c>
      <c r="Y1053" t="s">
        <v>386</v>
      </c>
      <c r="Z1053" t="s">
        <v>5700</v>
      </c>
      <c r="AA1053" t="s">
        <v>391</v>
      </c>
      <c r="AB1053" t="s">
        <v>125</v>
      </c>
      <c r="AC1053" s="150" t="str">
        <f>IFERROR(IF(JRF!C1066="","",IF(AND(VLOOKUP(JRF!C1066,X:AA,4,0)=JRF!B1066,VLOOKUP(JRF!C1066,X:Y,2,0)="A"),"","Inactive Dept Combo Error")),"Inactive Dept Combo Error")</f>
        <v/>
      </c>
      <c r="AD1053" t="str">
        <f>IFERROR(IF('Journal Template'!D1465="","",IF(AND(VLOOKUP('Journal Template'!D1465,X:AA,4,0)='Journal Template'!A1465,VLOOKUP('Journal Template'!D1465,X:Y,2,0)="A"),"","Inactive Dept Combo Error")),"")</f>
        <v/>
      </c>
      <c r="AK1053" s="150" t="str">
        <f>IF(JRF!B1066="","",IF(JRF!B1066=IFERROR(VLOOKUP(JRF!B1066,Checks!AI:AI,1,0),0),"Entry in Branch/Satellite BU's",""))</f>
        <v/>
      </c>
      <c r="AL1053" t="str">
        <f>IFERROR(IF('Journal Template'!A1465="","",IF('Journal Template'!A1465=IFERROR(VLOOKUP('Journal Template'!A1465,Checks!AI:AI,1,0),0),"Entry in Branch/Satellite BU's","")),"")</f>
        <v/>
      </c>
      <c r="AO1053" s="171"/>
      <c r="AP1053" s="171"/>
      <c r="AQ1053" s="171"/>
      <c r="AR1053" s="171"/>
      <c r="CI1053" t="str">
        <f>IF(JRF!F1066&gt;0,"",IF(JRF!B1066="","",IF(LEFT(JRF!B1066,1)=IFERROR(VLOOKUP(LEFT(JRF!B1066,1),$CF$2:$CF$5,1,0),0),"Product Code Required",IF(JRF!C1066="","",IF(JRF!C1066=IFERROR(VLOOKUP(JRF!C1066,$CH:$CH,1,0),0),"Product Code Required","NA")))))</f>
        <v/>
      </c>
      <c r="CJ1053" t="str">
        <f>IF(JRF!AV1066&gt;0,"",IF(JRF!Q1066="","",IF(LEFT(JRF!Q1066,1)=IFERROR(VLOOKUP(LEFT(JRF!Q1066,1),$CF$2:$CF$5,1,0),0),"Product Code Required",IF(JRF!V1066="","",IF(JRF!V1066=IFERROR(VLOOKUP(JRF!V1066,$CH:$CH,1,0),0),"Product Code Required","NA")))))</f>
        <v/>
      </c>
      <c r="CK1053" t="str">
        <f>IFERROR(IF(LEN('Journal Template'!F1064)&gt;0,"",IF('Journal Template'!A1064="","",IF(LEFT('Journal Template'!A1064,1)=IFERROR(VLOOKUP(LEFT('Journal Template'!A1064,1),Checks!$CF$2:$CF$5,1,0),0),"Product Code Required",IF('Journal Template'!D1064="","",IF('Journal Template'!D1064=IFERROR(VLOOKUP('Journal Template'!D1064,Checks!$CH:$CH,1,0),0),"Product Code Required","NA"))))),"")</f>
        <v/>
      </c>
    </row>
    <row r="1054" spans="14:89">
      <c r="N1054" t="s">
        <v>5701</v>
      </c>
      <c r="O1054" t="s">
        <v>5702</v>
      </c>
      <c r="P1054" t="s">
        <v>386</v>
      </c>
      <c r="Q1054" s="150" t="str">
        <f>IF(JRF!D1067="","",IF(IFERROR(VLOOKUP(JRF!D1067,Checks!N:P,3,0),0)="A","","Inactive account in Use"))</f>
        <v/>
      </c>
      <c r="R1054" t="str">
        <f>IFERROR(IF('Journal Template'!C1466="","",IF(IFERROR(VLOOKUP('Journal Template'!C1466,Checks!N:P,3,0),0)="A","","Inactive account in Use")),"")</f>
        <v/>
      </c>
      <c r="S1054" t="s">
        <v>5703</v>
      </c>
      <c r="T1054" t="s">
        <v>386</v>
      </c>
      <c r="U1054" t="s">
        <v>68</v>
      </c>
      <c r="V1054" s="150" t="str">
        <f>IF(JRF!C1067="","",IF(IFERROR(VLOOKUP(JRF!C1067,Checks!S:U,3,0),0)="A","Entry with System fund Dept",""))</f>
        <v/>
      </c>
      <c r="W1054" t="str">
        <f>IFERROR(IF('Journal Template'!D1466="","",IF(IFERROR(VLOOKUP('Journal Template'!D1466,Checks!S:U,3,0),0)="A","Entry with System fund Dept","")),"")</f>
        <v/>
      </c>
      <c r="X1054" t="s">
        <v>5704</v>
      </c>
      <c r="Y1054" t="s">
        <v>386</v>
      </c>
      <c r="Z1054" t="s">
        <v>5705</v>
      </c>
      <c r="AA1054" t="s">
        <v>391</v>
      </c>
      <c r="AB1054" t="s">
        <v>125</v>
      </c>
      <c r="AC1054" s="150" t="str">
        <f>IFERROR(IF(JRF!C1067="","",IF(AND(VLOOKUP(JRF!C1067,X:AA,4,0)=JRF!B1067,VLOOKUP(JRF!C1067,X:Y,2,0)="A"),"","Inactive Dept Combo Error")),"Inactive Dept Combo Error")</f>
        <v/>
      </c>
      <c r="AD1054" t="str">
        <f>IFERROR(IF('Journal Template'!D1466="","",IF(AND(VLOOKUP('Journal Template'!D1466,X:AA,4,0)='Journal Template'!A1466,VLOOKUP('Journal Template'!D1466,X:Y,2,0)="A"),"","Inactive Dept Combo Error")),"")</f>
        <v/>
      </c>
      <c r="AK1054" s="150" t="str">
        <f>IF(JRF!B1067="","",IF(JRF!B1067=IFERROR(VLOOKUP(JRF!B1067,Checks!AI:AI,1,0),0),"Entry in Branch/Satellite BU's",""))</f>
        <v/>
      </c>
      <c r="AL1054" t="str">
        <f>IFERROR(IF('Journal Template'!A1466="","",IF('Journal Template'!A1466=IFERROR(VLOOKUP('Journal Template'!A1466,Checks!AI:AI,1,0),0),"Entry in Branch/Satellite BU's","")),"")</f>
        <v/>
      </c>
      <c r="AO1054" s="171"/>
      <c r="AP1054" s="171"/>
      <c r="AQ1054" s="171"/>
      <c r="AR1054" s="171"/>
      <c r="CI1054" t="str">
        <f>IF(JRF!F1067&gt;0,"",IF(JRF!B1067="","",IF(LEFT(JRF!B1067,1)=IFERROR(VLOOKUP(LEFT(JRF!B1067,1),$CF$2:$CF$5,1,0),0),"Product Code Required",IF(JRF!C1067="","",IF(JRF!C1067=IFERROR(VLOOKUP(JRF!C1067,$CH:$CH,1,0),0),"Product Code Required","NA")))))</f>
        <v/>
      </c>
      <c r="CJ1054" t="str">
        <f>IF(JRF!AV1067&gt;0,"",IF(JRF!Q1067="","",IF(LEFT(JRF!Q1067,1)=IFERROR(VLOOKUP(LEFT(JRF!Q1067,1),$CF$2:$CF$5,1,0),0),"Product Code Required",IF(JRF!V1067="","",IF(JRF!V1067=IFERROR(VLOOKUP(JRF!V1067,$CH:$CH,1,0),0),"Product Code Required","NA")))))</f>
        <v/>
      </c>
      <c r="CK1054" t="str">
        <f>IFERROR(IF(LEN('Journal Template'!F1065)&gt;0,"",IF('Journal Template'!A1065="","",IF(LEFT('Journal Template'!A1065,1)=IFERROR(VLOOKUP(LEFT('Journal Template'!A1065,1),Checks!$CF$2:$CF$5,1,0),0),"Product Code Required",IF('Journal Template'!D1065="","",IF('Journal Template'!D1065=IFERROR(VLOOKUP('Journal Template'!D1065,Checks!$CH:$CH,1,0),0),"Product Code Required","NA"))))),"")</f>
        <v/>
      </c>
    </row>
    <row r="1055" spans="14:89">
      <c r="N1055" t="s">
        <v>5706</v>
      </c>
      <c r="O1055" t="s">
        <v>5707</v>
      </c>
      <c r="P1055" t="s">
        <v>386</v>
      </c>
      <c r="Q1055" s="150" t="str">
        <f>IF(JRF!D1068="","",IF(IFERROR(VLOOKUP(JRF!D1068,Checks!N:P,3,0),0)="A","","Inactive account in Use"))</f>
        <v/>
      </c>
      <c r="R1055" t="str">
        <f>IFERROR(IF('Journal Template'!C1467="","",IF(IFERROR(VLOOKUP('Journal Template'!C1467,Checks!N:P,3,0),0)="A","","Inactive account in Use")),"")</f>
        <v/>
      </c>
      <c r="S1055" t="s">
        <v>5708</v>
      </c>
      <c r="T1055" t="s">
        <v>386</v>
      </c>
      <c r="U1055" t="s">
        <v>68</v>
      </c>
      <c r="V1055" s="150" t="str">
        <f>IF(JRF!C1068="","",IF(IFERROR(VLOOKUP(JRF!C1068,Checks!S:U,3,0),0)="A","Entry with System fund Dept",""))</f>
        <v/>
      </c>
      <c r="W1055" t="str">
        <f>IFERROR(IF('Journal Template'!D1467="","",IF(IFERROR(VLOOKUP('Journal Template'!D1467,Checks!S:U,3,0),0)="A","Entry with System fund Dept","")),"")</f>
        <v/>
      </c>
      <c r="X1055" t="s">
        <v>5709</v>
      </c>
      <c r="Y1055" t="s">
        <v>386</v>
      </c>
      <c r="Z1055" t="s">
        <v>5705</v>
      </c>
      <c r="AA1055" t="s">
        <v>1493</v>
      </c>
      <c r="AB1055" t="s">
        <v>125</v>
      </c>
      <c r="AC1055" s="150" t="str">
        <f>IFERROR(IF(JRF!C1068="","",IF(AND(VLOOKUP(JRF!C1068,X:AA,4,0)=JRF!B1068,VLOOKUP(JRF!C1068,X:Y,2,0)="A"),"","Inactive Dept Combo Error")),"Inactive Dept Combo Error")</f>
        <v/>
      </c>
      <c r="AD1055" t="str">
        <f>IFERROR(IF('Journal Template'!D1467="","",IF(AND(VLOOKUP('Journal Template'!D1467,X:AA,4,0)='Journal Template'!A1467,VLOOKUP('Journal Template'!D1467,X:Y,2,0)="A"),"","Inactive Dept Combo Error")),"")</f>
        <v/>
      </c>
      <c r="AK1055" s="150" t="str">
        <f>IF(JRF!B1068="","",IF(JRF!B1068=IFERROR(VLOOKUP(JRF!B1068,Checks!AI:AI,1,0),0),"Entry in Branch/Satellite BU's",""))</f>
        <v/>
      </c>
      <c r="AL1055" t="str">
        <f>IFERROR(IF('Journal Template'!A1467="","",IF('Journal Template'!A1467=IFERROR(VLOOKUP('Journal Template'!A1467,Checks!AI:AI,1,0),0),"Entry in Branch/Satellite BU's","")),"")</f>
        <v/>
      </c>
      <c r="AO1055" s="171"/>
      <c r="AP1055" s="171"/>
      <c r="AQ1055" s="171"/>
      <c r="AR1055" s="171"/>
      <c r="CI1055" t="str">
        <f>IF(JRF!F1068&gt;0,"",IF(JRF!B1068="","",IF(LEFT(JRF!B1068,1)=IFERROR(VLOOKUP(LEFT(JRF!B1068,1),$CF$2:$CF$5,1,0),0),"Product Code Required",IF(JRF!C1068="","",IF(JRF!C1068=IFERROR(VLOOKUP(JRF!C1068,$CH:$CH,1,0),0),"Product Code Required","NA")))))</f>
        <v/>
      </c>
      <c r="CJ1055" t="str">
        <f>IF(JRF!AV1068&gt;0,"",IF(JRF!Q1068="","",IF(LEFT(JRF!Q1068,1)=IFERROR(VLOOKUP(LEFT(JRF!Q1068,1),$CF$2:$CF$5,1,0),0),"Product Code Required",IF(JRF!V1068="","",IF(JRF!V1068=IFERROR(VLOOKUP(JRF!V1068,$CH:$CH,1,0),0),"Product Code Required","NA")))))</f>
        <v/>
      </c>
      <c r="CK1055" t="str">
        <f>IFERROR(IF(LEN('Journal Template'!F1066)&gt;0,"",IF('Journal Template'!A1066="","",IF(LEFT('Journal Template'!A1066,1)=IFERROR(VLOOKUP(LEFT('Journal Template'!A1066,1),Checks!$CF$2:$CF$5,1,0),0),"Product Code Required",IF('Journal Template'!D1066="","",IF('Journal Template'!D1066=IFERROR(VLOOKUP('Journal Template'!D1066,Checks!$CH:$CH,1,0),0),"Product Code Required","NA"))))),"")</f>
        <v/>
      </c>
    </row>
    <row r="1056" spans="14:89">
      <c r="N1056" t="s">
        <v>5710</v>
      </c>
      <c r="O1056" t="s">
        <v>5711</v>
      </c>
      <c r="P1056" t="s">
        <v>386</v>
      </c>
      <c r="Q1056" s="150" t="str">
        <f>IF(JRF!D1069="","",IF(IFERROR(VLOOKUP(JRF!D1069,Checks!N:P,3,0),0)="A","","Inactive account in Use"))</f>
        <v/>
      </c>
      <c r="R1056" t="str">
        <f>IFERROR(IF('Journal Template'!C1468="","",IF(IFERROR(VLOOKUP('Journal Template'!C1468,Checks!N:P,3,0),0)="A","","Inactive account in Use")),"")</f>
        <v/>
      </c>
      <c r="S1056" t="s">
        <v>5712</v>
      </c>
      <c r="T1056" t="s">
        <v>386</v>
      </c>
      <c r="U1056" t="s">
        <v>68</v>
      </c>
      <c r="V1056" s="150" t="str">
        <f>IF(JRF!C1069="","",IF(IFERROR(VLOOKUP(JRF!C1069,Checks!S:U,3,0),0)="A","Entry with System fund Dept",""))</f>
        <v/>
      </c>
      <c r="W1056" t="str">
        <f>IFERROR(IF('Journal Template'!D1468="","",IF(IFERROR(VLOOKUP('Journal Template'!D1468,Checks!S:U,3,0),0)="A","Entry with System fund Dept","")),"")</f>
        <v/>
      </c>
      <c r="X1056" t="s">
        <v>5713</v>
      </c>
      <c r="Y1056" t="s">
        <v>386</v>
      </c>
      <c r="Z1056" t="s">
        <v>5714</v>
      </c>
      <c r="AA1056" t="s">
        <v>391</v>
      </c>
      <c r="AB1056" t="s">
        <v>125</v>
      </c>
      <c r="AC1056" s="150" t="str">
        <f>IFERROR(IF(JRF!C1069="","",IF(AND(VLOOKUP(JRF!C1069,X:AA,4,0)=JRF!B1069,VLOOKUP(JRF!C1069,X:Y,2,0)="A"),"","Inactive Dept Combo Error")),"Inactive Dept Combo Error")</f>
        <v/>
      </c>
      <c r="AD1056" t="str">
        <f>IFERROR(IF('Journal Template'!D1468="","",IF(AND(VLOOKUP('Journal Template'!D1468,X:AA,4,0)='Journal Template'!A1468,VLOOKUP('Journal Template'!D1468,X:Y,2,0)="A"),"","Inactive Dept Combo Error")),"")</f>
        <v/>
      </c>
      <c r="AK1056" s="150" t="str">
        <f>IF(JRF!B1069="","",IF(JRF!B1069=IFERROR(VLOOKUP(JRF!B1069,Checks!AI:AI,1,0),0),"Entry in Branch/Satellite BU's",""))</f>
        <v/>
      </c>
      <c r="AL1056" t="str">
        <f>IFERROR(IF('Journal Template'!A1468="","",IF('Journal Template'!A1468=IFERROR(VLOOKUP('Journal Template'!A1468,Checks!AI:AI,1,0),0),"Entry in Branch/Satellite BU's","")),"")</f>
        <v/>
      </c>
      <c r="AO1056" s="171"/>
      <c r="AP1056" s="171"/>
      <c r="AQ1056" s="171"/>
      <c r="AR1056" s="171"/>
      <c r="CI1056" t="str">
        <f>IF(JRF!F1069&gt;0,"",IF(JRF!B1069="","",IF(LEFT(JRF!B1069,1)=IFERROR(VLOOKUP(LEFT(JRF!B1069,1),$CF$2:$CF$5,1,0),0),"Product Code Required",IF(JRF!C1069="","",IF(JRF!C1069=IFERROR(VLOOKUP(JRF!C1069,$CH:$CH,1,0),0),"Product Code Required","NA")))))</f>
        <v/>
      </c>
      <c r="CJ1056" t="str">
        <f>IF(JRF!AV1069&gt;0,"",IF(JRF!Q1069="","",IF(LEFT(JRF!Q1069,1)=IFERROR(VLOOKUP(LEFT(JRF!Q1069,1),$CF$2:$CF$5,1,0),0),"Product Code Required",IF(JRF!V1069="","",IF(JRF!V1069=IFERROR(VLOOKUP(JRF!V1069,$CH:$CH,1,0),0),"Product Code Required","NA")))))</f>
        <v/>
      </c>
      <c r="CK1056" t="str">
        <f>IFERROR(IF(LEN('Journal Template'!F1067)&gt;0,"",IF('Journal Template'!A1067="","",IF(LEFT('Journal Template'!A1067,1)=IFERROR(VLOOKUP(LEFT('Journal Template'!A1067,1),Checks!$CF$2:$CF$5,1,0),0),"Product Code Required",IF('Journal Template'!D1067="","",IF('Journal Template'!D1067=IFERROR(VLOOKUP('Journal Template'!D1067,Checks!$CH:$CH,1,0),0),"Product Code Required","NA"))))),"")</f>
        <v/>
      </c>
    </row>
    <row r="1057" spans="14:89">
      <c r="N1057" t="s">
        <v>5715</v>
      </c>
      <c r="O1057" t="s">
        <v>5716</v>
      </c>
      <c r="P1057" t="s">
        <v>386</v>
      </c>
      <c r="Q1057" s="150" t="str">
        <f>IF(JRF!D1070="","",IF(IFERROR(VLOOKUP(JRF!D1070,Checks!N:P,3,0),0)="A","","Inactive account in Use"))</f>
        <v/>
      </c>
      <c r="R1057" t="str">
        <f>IFERROR(IF('Journal Template'!C1469="","",IF(IFERROR(VLOOKUP('Journal Template'!C1469,Checks!N:P,3,0),0)="A","","Inactive account in Use")),"")</f>
        <v/>
      </c>
      <c r="S1057" t="s">
        <v>5717</v>
      </c>
      <c r="T1057" t="s">
        <v>386</v>
      </c>
      <c r="U1057" t="s">
        <v>68</v>
      </c>
      <c r="V1057" s="150" t="str">
        <f>IF(JRF!C1070="","",IF(IFERROR(VLOOKUP(JRF!C1070,Checks!S:U,3,0),0)="A","Entry with System fund Dept",""))</f>
        <v/>
      </c>
      <c r="W1057" t="str">
        <f>IFERROR(IF('Journal Template'!D1469="","",IF(IFERROR(VLOOKUP('Journal Template'!D1469,Checks!S:U,3,0),0)="A","Entry with System fund Dept","")),"")</f>
        <v/>
      </c>
      <c r="X1057" t="s">
        <v>5718</v>
      </c>
      <c r="Y1057" t="s">
        <v>389</v>
      </c>
      <c r="Z1057" t="s">
        <v>5719</v>
      </c>
      <c r="AA1057" t="s">
        <v>391</v>
      </c>
      <c r="AB1057" t="s">
        <v>125</v>
      </c>
      <c r="AC1057" s="150" t="str">
        <f>IFERROR(IF(JRF!C1070="","",IF(AND(VLOOKUP(JRF!C1070,X:AA,4,0)=JRF!B1070,VLOOKUP(JRF!C1070,X:Y,2,0)="A"),"","Inactive Dept Combo Error")),"Inactive Dept Combo Error")</f>
        <v/>
      </c>
      <c r="AD1057" t="str">
        <f>IFERROR(IF('Journal Template'!D1469="","",IF(AND(VLOOKUP('Journal Template'!D1469,X:AA,4,0)='Journal Template'!A1469,VLOOKUP('Journal Template'!D1469,X:Y,2,0)="A"),"","Inactive Dept Combo Error")),"")</f>
        <v/>
      </c>
      <c r="AK1057" s="150" t="str">
        <f>IF(JRF!B1070="","",IF(JRF!B1070=IFERROR(VLOOKUP(JRF!B1070,Checks!AI:AI,1,0),0),"Entry in Branch/Satellite BU's",""))</f>
        <v/>
      </c>
      <c r="AL1057" t="str">
        <f>IFERROR(IF('Journal Template'!A1469="","",IF('Journal Template'!A1469=IFERROR(VLOOKUP('Journal Template'!A1469,Checks!AI:AI,1,0),0),"Entry in Branch/Satellite BU's","")),"")</f>
        <v/>
      </c>
      <c r="AO1057" s="171"/>
      <c r="AP1057" s="171"/>
      <c r="AQ1057" s="171"/>
      <c r="AR1057" s="171"/>
      <c r="CI1057" t="str">
        <f>IF(JRF!F1070&gt;0,"",IF(JRF!B1070="","",IF(LEFT(JRF!B1070,1)=IFERROR(VLOOKUP(LEFT(JRF!B1070,1),$CF$2:$CF$5,1,0),0),"Product Code Required",IF(JRF!C1070="","",IF(JRF!C1070=IFERROR(VLOOKUP(JRF!C1070,$CH:$CH,1,0),0),"Product Code Required","NA")))))</f>
        <v/>
      </c>
      <c r="CJ1057" t="str">
        <f>IF(JRF!AV1070&gt;0,"",IF(JRF!Q1070="","",IF(LEFT(JRF!Q1070,1)=IFERROR(VLOOKUP(LEFT(JRF!Q1070,1),$CF$2:$CF$5,1,0),0),"Product Code Required",IF(JRF!V1070="","",IF(JRF!V1070=IFERROR(VLOOKUP(JRF!V1070,$CH:$CH,1,0),0),"Product Code Required","NA")))))</f>
        <v/>
      </c>
      <c r="CK1057" t="str">
        <f>IFERROR(IF(LEN('Journal Template'!F1068)&gt;0,"",IF('Journal Template'!A1068="","",IF(LEFT('Journal Template'!A1068,1)=IFERROR(VLOOKUP(LEFT('Journal Template'!A1068,1),Checks!$CF$2:$CF$5,1,0),0),"Product Code Required",IF('Journal Template'!D1068="","",IF('Journal Template'!D1068=IFERROR(VLOOKUP('Journal Template'!D1068,Checks!$CH:$CH,1,0),0),"Product Code Required","NA"))))),"")</f>
        <v/>
      </c>
    </row>
    <row r="1058" spans="14:89">
      <c r="N1058" t="s">
        <v>5720</v>
      </c>
      <c r="O1058" t="s">
        <v>5721</v>
      </c>
      <c r="P1058" t="s">
        <v>386</v>
      </c>
      <c r="Q1058" s="150" t="str">
        <f>IF(JRF!D1071="","",IF(IFERROR(VLOOKUP(JRF!D1071,Checks!N:P,3,0),0)="A","","Inactive account in Use"))</f>
        <v/>
      </c>
      <c r="R1058" t="str">
        <f>IFERROR(IF('Journal Template'!C1470="","",IF(IFERROR(VLOOKUP('Journal Template'!C1470,Checks!N:P,3,0),0)="A","","Inactive account in Use")),"")</f>
        <v/>
      </c>
      <c r="S1058" t="s">
        <v>5722</v>
      </c>
      <c r="T1058" t="s">
        <v>386</v>
      </c>
      <c r="U1058" t="s">
        <v>68</v>
      </c>
      <c r="V1058" s="150" t="str">
        <f>IF(JRF!C1071="","",IF(IFERROR(VLOOKUP(JRF!C1071,Checks!S:U,3,0),0)="A","Entry with System fund Dept",""))</f>
        <v/>
      </c>
      <c r="W1058" t="str">
        <f>IFERROR(IF('Journal Template'!D1470="","",IF(IFERROR(VLOOKUP('Journal Template'!D1470,Checks!S:U,3,0),0)="A","Entry with System fund Dept","")),"")</f>
        <v/>
      </c>
      <c r="X1058" t="s">
        <v>5723</v>
      </c>
      <c r="Y1058" t="s">
        <v>386</v>
      </c>
      <c r="Z1058" t="s">
        <v>5724</v>
      </c>
      <c r="AA1058" t="s">
        <v>391</v>
      </c>
      <c r="AB1058" t="s">
        <v>125</v>
      </c>
      <c r="AC1058" s="150" t="str">
        <f>IFERROR(IF(JRF!C1071="","",IF(AND(VLOOKUP(JRF!C1071,X:AA,4,0)=JRF!B1071,VLOOKUP(JRF!C1071,X:Y,2,0)="A"),"","Inactive Dept Combo Error")),"Inactive Dept Combo Error")</f>
        <v/>
      </c>
      <c r="AD1058" t="str">
        <f>IFERROR(IF('Journal Template'!D1470="","",IF(AND(VLOOKUP('Journal Template'!D1470,X:AA,4,0)='Journal Template'!A1470,VLOOKUP('Journal Template'!D1470,X:Y,2,0)="A"),"","Inactive Dept Combo Error")),"")</f>
        <v/>
      </c>
      <c r="AK1058" s="150" t="str">
        <f>IF(JRF!B1071="","",IF(JRF!B1071=IFERROR(VLOOKUP(JRF!B1071,Checks!AI:AI,1,0),0),"Entry in Branch/Satellite BU's",""))</f>
        <v/>
      </c>
      <c r="AL1058" t="str">
        <f>IFERROR(IF('Journal Template'!A1470="","",IF('Journal Template'!A1470=IFERROR(VLOOKUP('Journal Template'!A1470,Checks!AI:AI,1,0),0),"Entry in Branch/Satellite BU's","")),"")</f>
        <v/>
      </c>
      <c r="AO1058" s="171"/>
      <c r="AP1058" s="171"/>
      <c r="AQ1058" s="171"/>
      <c r="AR1058" s="171"/>
      <c r="CI1058" t="str">
        <f>IF(JRF!F1071&gt;0,"",IF(JRF!B1071="","",IF(LEFT(JRF!B1071,1)=IFERROR(VLOOKUP(LEFT(JRF!B1071,1),$CF$2:$CF$5,1,0),0),"Product Code Required",IF(JRF!C1071="","",IF(JRF!C1071=IFERROR(VLOOKUP(JRF!C1071,$CH:$CH,1,0),0),"Product Code Required","NA")))))</f>
        <v/>
      </c>
      <c r="CJ1058" t="str">
        <f>IF(JRF!AV1071&gt;0,"",IF(JRF!Q1071="","",IF(LEFT(JRF!Q1071,1)=IFERROR(VLOOKUP(LEFT(JRF!Q1071,1),$CF$2:$CF$5,1,0),0),"Product Code Required",IF(JRF!V1071="","",IF(JRF!V1071=IFERROR(VLOOKUP(JRF!V1071,$CH:$CH,1,0),0),"Product Code Required","NA")))))</f>
        <v/>
      </c>
      <c r="CK1058" t="str">
        <f>IFERROR(IF(LEN('Journal Template'!F1069)&gt;0,"",IF('Journal Template'!A1069="","",IF(LEFT('Journal Template'!A1069,1)=IFERROR(VLOOKUP(LEFT('Journal Template'!A1069,1),Checks!$CF$2:$CF$5,1,0),0),"Product Code Required",IF('Journal Template'!D1069="","",IF('Journal Template'!D1069=IFERROR(VLOOKUP('Journal Template'!D1069,Checks!$CH:$CH,1,0),0),"Product Code Required","NA"))))),"")</f>
        <v/>
      </c>
    </row>
    <row r="1059" spans="14:89">
      <c r="N1059" t="s">
        <v>5725</v>
      </c>
      <c r="O1059" t="s">
        <v>5726</v>
      </c>
      <c r="P1059" t="s">
        <v>386</v>
      </c>
      <c r="Q1059" s="150" t="str">
        <f>IF(JRF!D1072="","",IF(IFERROR(VLOOKUP(JRF!D1072,Checks!N:P,3,0),0)="A","","Inactive account in Use"))</f>
        <v/>
      </c>
      <c r="R1059" t="str">
        <f>IFERROR(IF('Journal Template'!C1471="","",IF(IFERROR(VLOOKUP('Journal Template'!C1471,Checks!N:P,3,0),0)="A","","Inactive account in Use")),"")</f>
        <v/>
      </c>
      <c r="S1059" t="s">
        <v>5727</v>
      </c>
      <c r="T1059" t="s">
        <v>386</v>
      </c>
      <c r="U1059" t="s">
        <v>68</v>
      </c>
      <c r="V1059" s="150" t="str">
        <f>IF(JRF!C1072="","",IF(IFERROR(VLOOKUP(JRF!C1072,Checks!S:U,3,0),0)="A","Entry with System fund Dept",""))</f>
        <v/>
      </c>
      <c r="W1059" t="str">
        <f>IFERROR(IF('Journal Template'!D1471="","",IF(IFERROR(VLOOKUP('Journal Template'!D1471,Checks!S:U,3,0),0)="A","Entry with System fund Dept","")),"")</f>
        <v/>
      </c>
      <c r="X1059" t="s">
        <v>5728</v>
      </c>
      <c r="Y1059" t="s">
        <v>386</v>
      </c>
      <c r="Z1059" t="s">
        <v>5729</v>
      </c>
      <c r="AA1059" t="s">
        <v>391</v>
      </c>
      <c r="AB1059" t="s">
        <v>125</v>
      </c>
      <c r="AC1059" s="150" t="str">
        <f>IFERROR(IF(JRF!C1072="","",IF(AND(VLOOKUP(JRF!C1072,X:AA,4,0)=JRF!B1072,VLOOKUP(JRF!C1072,X:Y,2,0)="A"),"","Inactive Dept Combo Error")),"Inactive Dept Combo Error")</f>
        <v/>
      </c>
      <c r="AD1059" t="str">
        <f>IFERROR(IF('Journal Template'!D1471="","",IF(AND(VLOOKUP('Journal Template'!D1471,X:AA,4,0)='Journal Template'!A1471,VLOOKUP('Journal Template'!D1471,X:Y,2,0)="A"),"","Inactive Dept Combo Error")),"")</f>
        <v/>
      </c>
      <c r="AK1059" s="150" t="str">
        <f>IF(JRF!B1072="","",IF(JRF!B1072=IFERROR(VLOOKUP(JRF!B1072,Checks!AI:AI,1,0),0),"Entry in Branch/Satellite BU's",""))</f>
        <v/>
      </c>
      <c r="AL1059" t="str">
        <f>IFERROR(IF('Journal Template'!A1471="","",IF('Journal Template'!A1471=IFERROR(VLOOKUP('Journal Template'!A1471,Checks!AI:AI,1,0),0),"Entry in Branch/Satellite BU's","")),"")</f>
        <v/>
      </c>
      <c r="AO1059" s="171"/>
      <c r="AP1059" s="171"/>
      <c r="AQ1059" s="171"/>
      <c r="AR1059" s="171"/>
      <c r="CI1059" t="str">
        <f>IF(JRF!F1072&gt;0,"",IF(JRF!B1072="","",IF(LEFT(JRF!B1072,1)=IFERROR(VLOOKUP(LEFT(JRF!B1072,1),$CF$2:$CF$5,1,0),0),"Product Code Required",IF(JRF!C1072="","",IF(JRF!C1072=IFERROR(VLOOKUP(JRF!C1072,$CH:$CH,1,0),0),"Product Code Required","NA")))))</f>
        <v/>
      </c>
      <c r="CJ1059" t="str">
        <f>IF(JRF!AV1072&gt;0,"",IF(JRF!Q1072="","",IF(LEFT(JRF!Q1072,1)=IFERROR(VLOOKUP(LEFT(JRF!Q1072,1),$CF$2:$CF$5,1,0),0),"Product Code Required",IF(JRF!V1072="","",IF(JRF!V1072=IFERROR(VLOOKUP(JRF!V1072,$CH:$CH,1,0),0),"Product Code Required","NA")))))</f>
        <v/>
      </c>
      <c r="CK1059" t="str">
        <f>IFERROR(IF(LEN('Journal Template'!F1070)&gt;0,"",IF('Journal Template'!A1070="","",IF(LEFT('Journal Template'!A1070,1)=IFERROR(VLOOKUP(LEFT('Journal Template'!A1070,1),Checks!$CF$2:$CF$5,1,0),0),"Product Code Required",IF('Journal Template'!D1070="","",IF('Journal Template'!D1070=IFERROR(VLOOKUP('Journal Template'!D1070,Checks!$CH:$CH,1,0),0),"Product Code Required","NA"))))),"")</f>
        <v/>
      </c>
    </row>
    <row r="1060" spans="14:89">
      <c r="N1060" t="s">
        <v>5730</v>
      </c>
      <c r="O1060" t="s">
        <v>5731</v>
      </c>
      <c r="P1060" t="s">
        <v>386</v>
      </c>
      <c r="Q1060" s="150" t="str">
        <f>IF(JRF!D1073="","",IF(IFERROR(VLOOKUP(JRF!D1073,Checks!N:P,3,0),0)="A","","Inactive account in Use"))</f>
        <v/>
      </c>
      <c r="R1060" t="str">
        <f>IFERROR(IF('Journal Template'!C1472="","",IF(IFERROR(VLOOKUP('Journal Template'!C1472,Checks!N:P,3,0),0)="A","","Inactive account in Use")),"")</f>
        <v/>
      </c>
      <c r="S1060" t="s">
        <v>5404</v>
      </c>
      <c r="T1060" t="s">
        <v>386</v>
      </c>
      <c r="U1060" t="s">
        <v>393</v>
      </c>
      <c r="V1060" s="150" t="str">
        <f>IF(JRF!C1073="","",IF(IFERROR(VLOOKUP(JRF!C1073,Checks!S:U,3,0),0)="A","Entry with System fund Dept",""))</f>
        <v/>
      </c>
      <c r="W1060" t="str">
        <f>IFERROR(IF('Journal Template'!D1472="","",IF(IFERROR(VLOOKUP('Journal Template'!D1472,Checks!S:U,3,0),0)="A","Entry with System fund Dept","")),"")</f>
        <v/>
      </c>
      <c r="X1060" t="s">
        <v>5732</v>
      </c>
      <c r="Y1060" t="s">
        <v>386</v>
      </c>
      <c r="Z1060" t="s">
        <v>5733</v>
      </c>
      <c r="AA1060" t="s">
        <v>391</v>
      </c>
      <c r="AB1060" t="s">
        <v>125</v>
      </c>
      <c r="AC1060" s="150" t="str">
        <f>IFERROR(IF(JRF!C1073="","",IF(AND(VLOOKUP(JRF!C1073,X:AA,4,0)=JRF!B1073,VLOOKUP(JRF!C1073,X:Y,2,0)="A"),"","Inactive Dept Combo Error")),"Inactive Dept Combo Error")</f>
        <v/>
      </c>
      <c r="AD1060" t="str">
        <f>IFERROR(IF('Journal Template'!D1472="","",IF(AND(VLOOKUP('Journal Template'!D1472,X:AA,4,0)='Journal Template'!A1472,VLOOKUP('Journal Template'!D1472,X:Y,2,0)="A"),"","Inactive Dept Combo Error")),"")</f>
        <v/>
      </c>
      <c r="AK1060" s="150" t="str">
        <f>IF(JRF!B1073="","",IF(JRF!B1073=IFERROR(VLOOKUP(JRF!B1073,Checks!AI:AI,1,0),0),"Entry in Branch/Satellite BU's",""))</f>
        <v/>
      </c>
      <c r="AL1060" t="str">
        <f>IFERROR(IF('Journal Template'!A1472="","",IF('Journal Template'!A1472=IFERROR(VLOOKUP('Journal Template'!A1472,Checks!AI:AI,1,0),0),"Entry in Branch/Satellite BU's","")),"")</f>
        <v/>
      </c>
      <c r="AO1060" s="171"/>
      <c r="AP1060" s="171"/>
      <c r="AQ1060" s="171"/>
      <c r="AR1060" s="171"/>
      <c r="CI1060" t="str">
        <f>IF(JRF!F1073&gt;0,"",IF(JRF!B1073="","",IF(LEFT(JRF!B1073,1)=IFERROR(VLOOKUP(LEFT(JRF!B1073,1),$CF$2:$CF$5,1,0),0),"Product Code Required",IF(JRF!C1073="","",IF(JRF!C1073=IFERROR(VLOOKUP(JRF!C1073,$CH:$CH,1,0),0),"Product Code Required","NA")))))</f>
        <v/>
      </c>
      <c r="CJ1060" t="str">
        <f>IF(JRF!AV1073&gt;0,"",IF(JRF!Q1073="","",IF(LEFT(JRF!Q1073,1)=IFERROR(VLOOKUP(LEFT(JRF!Q1073,1),$CF$2:$CF$5,1,0),0),"Product Code Required",IF(JRF!V1073="","",IF(JRF!V1073=IFERROR(VLOOKUP(JRF!V1073,$CH:$CH,1,0),0),"Product Code Required","NA")))))</f>
        <v/>
      </c>
      <c r="CK1060" t="str">
        <f>IFERROR(IF(LEN('Journal Template'!F1071)&gt;0,"",IF('Journal Template'!A1071="","",IF(LEFT('Journal Template'!A1071,1)=IFERROR(VLOOKUP(LEFT('Journal Template'!A1071,1),Checks!$CF$2:$CF$5,1,0),0),"Product Code Required",IF('Journal Template'!D1071="","",IF('Journal Template'!D1071=IFERROR(VLOOKUP('Journal Template'!D1071,Checks!$CH:$CH,1,0),0),"Product Code Required","NA"))))),"")</f>
        <v/>
      </c>
    </row>
    <row r="1061" spans="14:89">
      <c r="N1061" t="s">
        <v>5734</v>
      </c>
      <c r="O1061" t="s">
        <v>5735</v>
      </c>
      <c r="P1061" t="s">
        <v>386</v>
      </c>
      <c r="Q1061" s="150" t="str">
        <f>IF(JRF!D1074="","",IF(IFERROR(VLOOKUP(JRF!D1074,Checks!N:P,3,0),0)="A","","Inactive account in Use"))</f>
        <v/>
      </c>
      <c r="R1061" t="str">
        <f>IFERROR(IF('Journal Template'!C1473="","",IF(IFERROR(VLOOKUP('Journal Template'!C1473,Checks!N:P,3,0),0)="A","","Inactive account in Use")),"")</f>
        <v/>
      </c>
      <c r="S1061" t="s">
        <v>5736</v>
      </c>
      <c r="T1061" t="s">
        <v>386</v>
      </c>
      <c r="U1061" t="s">
        <v>381</v>
      </c>
      <c r="V1061" s="150" t="str">
        <f>IF(JRF!C1074="","",IF(IFERROR(VLOOKUP(JRF!C1074,Checks!S:U,3,0),0)="A","Entry with System fund Dept",""))</f>
        <v/>
      </c>
      <c r="W1061" t="str">
        <f>IFERROR(IF('Journal Template'!D1473="","",IF(IFERROR(VLOOKUP('Journal Template'!D1473,Checks!S:U,3,0),0)="A","Entry with System fund Dept","")),"")</f>
        <v/>
      </c>
      <c r="X1061" t="s">
        <v>5737</v>
      </c>
      <c r="Y1061" t="s">
        <v>389</v>
      </c>
      <c r="Z1061" t="s">
        <v>5738</v>
      </c>
      <c r="AA1061" t="s">
        <v>391</v>
      </c>
      <c r="AB1061" t="s">
        <v>125</v>
      </c>
      <c r="AC1061" s="150" t="str">
        <f>IFERROR(IF(JRF!C1074="","",IF(AND(VLOOKUP(JRF!C1074,X:AA,4,0)=JRF!B1074,VLOOKUP(JRF!C1074,X:Y,2,0)="A"),"","Inactive Dept Combo Error")),"Inactive Dept Combo Error")</f>
        <v/>
      </c>
      <c r="AD1061" t="str">
        <f>IFERROR(IF('Journal Template'!D1473="","",IF(AND(VLOOKUP('Journal Template'!D1473,X:AA,4,0)='Journal Template'!A1473,VLOOKUP('Journal Template'!D1473,X:Y,2,0)="A"),"","Inactive Dept Combo Error")),"")</f>
        <v/>
      </c>
      <c r="AK1061" s="150" t="str">
        <f>IF(JRF!B1074="","",IF(JRF!B1074=IFERROR(VLOOKUP(JRF!B1074,Checks!AI:AI,1,0),0),"Entry in Branch/Satellite BU's",""))</f>
        <v/>
      </c>
      <c r="AL1061" t="str">
        <f>IFERROR(IF('Journal Template'!A1473="","",IF('Journal Template'!A1473=IFERROR(VLOOKUP('Journal Template'!A1473,Checks!AI:AI,1,0),0),"Entry in Branch/Satellite BU's","")),"")</f>
        <v/>
      </c>
      <c r="AO1061" s="171"/>
      <c r="AP1061" s="171"/>
      <c r="AQ1061" s="171"/>
      <c r="AR1061" s="171"/>
      <c r="CI1061" t="str">
        <f>IF(JRF!F1074&gt;0,"",IF(JRF!B1074="","",IF(LEFT(JRF!B1074,1)=IFERROR(VLOOKUP(LEFT(JRF!B1074,1),$CF$2:$CF$5,1,0),0),"Product Code Required",IF(JRF!C1074="","",IF(JRF!C1074=IFERROR(VLOOKUP(JRF!C1074,$CH:$CH,1,0),0),"Product Code Required","NA")))))</f>
        <v/>
      </c>
      <c r="CJ1061" t="str">
        <f>IF(JRF!AV1074&gt;0,"",IF(JRF!Q1074="","",IF(LEFT(JRF!Q1074,1)=IFERROR(VLOOKUP(LEFT(JRF!Q1074,1),$CF$2:$CF$5,1,0),0),"Product Code Required",IF(JRF!V1074="","",IF(JRF!V1074=IFERROR(VLOOKUP(JRF!V1074,$CH:$CH,1,0),0),"Product Code Required","NA")))))</f>
        <v/>
      </c>
      <c r="CK1061" t="str">
        <f>IFERROR(IF(LEN('Journal Template'!F1072)&gt;0,"",IF('Journal Template'!A1072="","",IF(LEFT('Journal Template'!A1072,1)=IFERROR(VLOOKUP(LEFT('Journal Template'!A1072,1),Checks!$CF$2:$CF$5,1,0),0),"Product Code Required",IF('Journal Template'!D1072="","",IF('Journal Template'!D1072=IFERROR(VLOOKUP('Journal Template'!D1072,Checks!$CH:$CH,1,0),0),"Product Code Required","NA"))))),"")</f>
        <v/>
      </c>
    </row>
    <row r="1062" spans="14:89">
      <c r="N1062" t="s">
        <v>5739</v>
      </c>
      <c r="O1062" t="s">
        <v>5740</v>
      </c>
      <c r="P1062" t="s">
        <v>386</v>
      </c>
      <c r="Q1062" s="150" t="str">
        <f>IF(JRF!D1075="","",IF(IFERROR(VLOOKUP(JRF!D1075,Checks!N:P,3,0),0)="A","","Inactive account in Use"))</f>
        <v/>
      </c>
      <c r="R1062" t="str">
        <f>IFERROR(IF('Journal Template'!C1474="","",IF(IFERROR(VLOOKUP('Journal Template'!C1474,Checks!N:P,3,0),0)="A","","Inactive account in Use")),"")</f>
        <v/>
      </c>
      <c r="S1062" t="s">
        <v>5741</v>
      </c>
      <c r="T1062" t="s">
        <v>386</v>
      </c>
      <c r="U1062" t="s">
        <v>381</v>
      </c>
      <c r="V1062" s="150" t="str">
        <f>IF(JRF!C1075="","",IF(IFERROR(VLOOKUP(JRF!C1075,Checks!S:U,3,0),0)="A","Entry with System fund Dept",""))</f>
        <v/>
      </c>
      <c r="W1062" t="str">
        <f>IFERROR(IF('Journal Template'!D1474="","",IF(IFERROR(VLOOKUP('Journal Template'!D1474,Checks!S:U,3,0),0)="A","Entry with System fund Dept","")),"")</f>
        <v/>
      </c>
      <c r="X1062" t="s">
        <v>5742</v>
      </c>
      <c r="Y1062" t="s">
        <v>386</v>
      </c>
      <c r="Z1062" t="s">
        <v>5743</v>
      </c>
      <c r="AA1062" t="s">
        <v>391</v>
      </c>
      <c r="AB1062" t="s">
        <v>125</v>
      </c>
      <c r="AC1062" s="150" t="str">
        <f>IFERROR(IF(JRF!C1075="","",IF(AND(VLOOKUP(JRF!C1075,X:AA,4,0)=JRF!B1075,VLOOKUP(JRF!C1075,X:Y,2,0)="A"),"","Inactive Dept Combo Error")),"Inactive Dept Combo Error")</f>
        <v/>
      </c>
      <c r="AD1062" t="str">
        <f>IFERROR(IF('Journal Template'!D1474="","",IF(AND(VLOOKUP('Journal Template'!D1474,X:AA,4,0)='Journal Template'!A1474,VLOOKUP('Journal Template'!D1474,X:Y,2,0)="A"),"","Inactive Dept Combo Error")),"")</f>
        <v/>
      </c>
      <c r="AK1062" s="150" t="str">
        <f>IF(JRF!B1075="","",IF(JRF!B1075=IFERROR(VLOOKUP(JRF!B1075,Checks!AI:AI,1,0),0),"Entry in Branch/Satellite BU's",""))</f>
        <v/>
      </c>
      <c r="AL1062" t="str">
        <f>IFERROR(IF('Journal Template'!A1474="","",IF('Journal Template'!A1474=IFERROR(VLOOKUP('Journal Template'!A1474,Checks!AI:AI,1,0),0),"Entry in Branch/Satellite BU's","")),"")</f>
        <v/>
      </c>
      <c r="AO1062" s="171"/>
      <c r="AP1062" s="171"/>
      <c r="AQ1062" s="171"/>
      <c r="AR1062" s="171"/>
      <c r="CI1062" t="str">
        <f>IF(JRF!F1075&gt;0,"",IF(JRF!B1075="","",IF(LEFT(JRF!B1075,1)=IFERROR(VLOOKUP(LEFT(JRF!B1075,1),$CF$2:$CF$5,1,0),0),"Product Code Required",IF(JRF!C1075="","",IF(JRF!C1075=IFERROR(VLOOKUP(JRF!C1075,$CH:$CH,1,0),0),"Product Code Required","NA")))))</f>
        <v/>
      </c>
      <c r="CJ1062" t="str">
        <f>IF(JRF!AV1075&gt;0,"",IF(JRF!Q1075="","",IF(LEFT(JRF!Q1075,1)=IFERROR(VLOOKUP(LEFT(JRF!Q1075,1),$CF$2:$CF$5,1,0),0),"Product Code Required",IF(JRF!V1075="","",IF(JRF!V1075=IFERROR(VLOOKUP(JRF!V1075,$CH:$CH,1,0),0),"Product Code Required","NA")))))</f>
        <v/>
      </c>
      <c r="CK1062" t="str">
        <f>IFERROR(IF(LEN('Journal Template'!F1073)&gt;0,"",IF('Journal Template'!A1073="","",IF(LEFT('Journal Template'!A1073,1)=IFERROR(VLOOKUP(LEFT('Journal Template'!A1073,1),Checks!$CF$2:$CF$5,1,0),0),"Product Code Required",IF('Journal Template'!D1073="","",IF('Journal Template'!D1073=IFERROR(VLOOKUP('Journal Template'!D1073,Checks!$CH:$CH,1,0),0),"Product Code Required","NA"))))),"")</f>
        <v/>
      </c>
    </row>
    <row r="1063" spans="14:89">
      <c r="N1063" t="s">
        <v>5744</v>
      </c>
      <c r="O1063" t="s">
        <v>5745</v>
      </c>
      <c r="P1063" t="s">
        <v>386</v>
      </c>
      <c r="Q1063" s="150" t="str">
        <f>IF(JRF!D1076="","",IF(IFERROR(VLOOKUP(JRF!D1076,Checks!N:P,3,0),0)="A","","Inactive account in Use"))</f>
        <v/>
      </c>
      <c r="R1063" t="str">
        <f>IFERROR(IF('Journal Template'!C1475="","",IF(IFERROR(VLOOKUP('Journal Template'!C1475,Checks!N:P,3,0),0)="A","","Inactive account in Use")),"")</f>
        <v/>
      </c>
      <c r="S1063" t="s">
        <v>5746</v>
      </c>
      <c r="T1063" t="s">
        <v>386</v>
      </c>
      <c r="U1063" t="s">
        <v>68</v>
      </c>
      <c r="V1063" s="150" t="str">
        <f>IF(JRF!C1076="","",IF(IFERROR(VLOOKUP(JRF!C1076,Checks!S:U,3,0),0)="A","Entry with System fund Dept",""))</f>
        <v/>
      </c>
      <c r="W1063" t="str">
        <f>IFERROR(IF('Journal Template'!D1475="","",IF(IFERROR(VLOOKUP('Journal Template'!D1475,Checks!S:U,3,0),0)="A","Entry with System fund Dept","")),"")</f>
        <v/>
      </c>
      <c r="X1063" t="s">
        <v>5747</v>
      </c>
      <c r="Y1063" t="s">
        <v>386</v>
      </c>
      <c r="Z1063" t="s">
        <v>5748</v>
      </c>
      <c r="AA1063" t="s">
        <v>391</v>
      </c>
      <c r="AB1063" t="s">
        <v>125</v>
      </c>
      <c r="AC1063" s="150" t="str">
        <f>IFERROR(IF(JRF!C1076="","",IF(AND(VLOOKUP(JRF!C1076,X:AA,4,0)=JRF!B1076,VLOOKUP(JRF!C1076,X:Y,2,0)="A"),"","Inactive Dept Combo Error")),"Inactive Dept Combo Error")</f>
        <v/>
      </c>
      <c r="AD1063" t="str">
        <f>IFERROR(IF('Journal Template'!D1475="","",IF(AND(VLOOKUP('Journal Template'!D1475,X:AA,4,0)='Journal Template'!A1475,VLOOKUP('Journal Template'!D1475,X:Y,2,0)="A"),"","Inactive Dept Combo Error")),"")</f>
        <v/>
      </c>
      <c r="AK1063" s="150" t="str">
        <f>IF(JRF!B1076="","",IF(JRF!B1076=IFERROR(VLOOKUP(JRF!B1076,Checks!AI:AI,1,0),0),"Entry in Branch/Satellite BU's",""))</f>
        <v/>
      </c>
      <c r="AL1063" t="str">
        <f>IFERROR(IF('Journal Template'!A1475="","",IF('Journal Template'!A1475=IFERROR(VLOOKUP('Journal Template'!A1475,Checks!AI:AI,1,0),0),"Entry in Branch/Satellite BU's","")),"")</f>
        <v/>
      </c>
      <c r="AO1063" s="171"/>
      <c r="AP1063" s="171"/>
      <c r="AQ1063" s="171"/>
      <c r="AR1063" s="171"/>
      <c r="CI1063" t="str">
        <f>IF(JRF!F1076&gt;0,"",IF(JRF!B1076="","",IF(LEFT(JRF!B1076,1)=IFERROR(VLOOKUP(LEFT(JRF!B1076,1),$CF$2:$CF$5,1,0),0),"Product Code Required",IF(JRF!C1076="","",IF(JRF!C1076=IFERROR(VLOOKUP(JRF!C1076,$CH:$CH,1,0),0),"Product Code Required","NA")))))</f>
        <v/>
      </c>
      <c r="CJ1063" t="str">
        <f>IF(JRF!AV1076&gt;0,"",IF(JRF!Q1076="","",IF(LEFT(JRF!Q1076,1)=IFERROR(VLOOKUP(LEFT(JRF!Q1076,1),$CF$2:$CF$5,1,0),0),"Product Code Required",IF(JRF!V1076="","",IF(JRF!V1076=IFERROR(VLOOKUP(JRF!V1076,$CH:$CH,1,0),0),"Product Code Required","NA")))))</f>
        <v/>
      </c>
      <c r="CK1063" t="str">
        <f>IFERROR(IF(LEN('Journal Template'!F1074)&gt;0,"",IF('Journal Template'!A1074="","",IF(LEFT('Journal Template'!A1074,1)=IFERROR(VLOOKUP(LEFT('Journal Template'!A1074,1),Checks!$CF$2:$CF$5,1,0),0),"Product Code Required",IF('Journal Template'!D1074="","",IF('Journal Template'!D1074=IFERROR(VLOOKUP('Journal Template'!D1074,Checks!$CH:$CH,1,0),0),"Product Code Required","NA"))))),"")</f>
        <v/>
      </c>
    </row>
    <row r="1064" spans="14:89">
      <c r="N1064" t="s">
        <v>5749</v>
      </c>
      <c r="O1064" t="s">
        <v>5750</v>
      </c>
      <c r="P1064" t="s">
        <v>386</v>
      </c>
      <c r="Q1064" s="150" t="str">
        <f>IF(JRF!D1077="","",IF(IFERROR(VLOOKUP(JRF!D1077,Checks!N:P,3,0),0)="A","","Inactive account in Use"))</f>
        <v/>
      </c>
      <c r="R1064" t="str">
        <f>IFERROR(IF('Journal Template'!C1476="","",IF(IFERROR(VLOOKUP('Journal Template'!C1476,Checks!N:P,3,0),0)="A","","Inactive account in Use")),"")</f>
        <v/>
      </c>
      <c r="S1064" t="s">
        <v>5751</v>
      </c>
      <c r="T1064" t="s">
        <v>386</v>
      </c>
      <c r="U1064" t="s">
        <v>381</v>
      </c>
      <c r="V1064" s="150" t="str">
        <f>IF(JRF!C1077="","",IF(IFERROR(VLOOKUP(JRF!C1077,Checks!S:U,3,0),0)="A","Entry with System fund Dept",""))</f>
        <v/>
      </c>
      <c r="W1064" t="str">
        <f>IFERROR(IF('Journal Template'!D1476="","",IF(IFERROR(VLOOKUP('Journal Template'!D1476,Checks!S:U,3,0),0)="A","Entry with System fund Dept","")),"")</f>
        <v/>
      </c>
      <c r="X1064" t="s">
        <v>5752</v>
      </c>
      <c r="Y1064" t="s">
        <v>389</v>
      </c>
      <c r="Z1064" t="s">
        <v>5753</v>
      </c>
      <c r="AA1064" t="s">
        <v>391</v>
      </c>
      <c r="AB1064" t="s">
        <v>125</v>
      </c>
      <c r="AC1064" s="150" t="str">
        <f>IFERROR(IF(JRF!C1077="","",IF(AND(VLOOKUP(JRF!C1077,X:AA,4,0)=JRF!B1077,VLOOKUP(JRF!C1077,X:Y,2,0)="A"),"","Inactive Dept Combo Error")),"Inactive Dept Combo Error")</f>
        <v/>
      </c>
      <c r="AD1064" t="str">
        <f>IFERROR(IF('Journal Template'!D1476="","",IF(AND(VLOOKUP('Journal Template'!D1476,X:AA,4,0)='Journal Template'!A1476,VLOOKUP('Journal Template'!D1476,X:Y,2,0)="A"),"","Inactive Dept Combo Error")),"")</f>
        <v/>
      </c>
      <c r="AK1064" s="150" t="str">
        <f>IF(JRF!B1077="","",IF(JRF!B1077=IFERROR(VLOOKUP(JRF!B1077,Checks!AI:AI,1,0),0),"Entry in Branch/Satellite BU's",""))</f>
        <v/>
      </c>
      <c r="AL1064" t="str">
        <f>IFERROR(IF('Journal Template'!A1476="","",IF('Journal Template'!A1476=IFERROR(VLOOKUP('Journal Template'!A1476,Checks!AI:AI,1,0),0),"Entry in Branch/Satellite BU's","")),"")</f>
        <v/>
      </c>
      <c r="AO1064" s="171"/>
      <c r="AP1064" s="171"/>
      <c r="AQ1064" s="171"/>
      <c r="AR1064" s="171"/>
      <c r="CI1064" t="str">
        <f>IF(JRF!F1077&gt;0,"",IF(JRF!B1077="","",IF(LEFT(JRF!B1077,1)=IFERROR(VLOOKUP(LEFT(JRF!B1077,1),$CF$2:$CF$5,1,0),0),"Product Code Required",IF(JRF!C1077="","",IF(JRF!C1077=IFERROR(VLOOKUP(JRF!C1077,$CH:$CH,1,0),0),"Product Code Required","NA")))))</f>
        <v/>
      </c>
      <c r="CJ1064" t="str">
        <f>IF(JRF!AV1077&gt;0,"",IF(JRF!Q1077="","",IF(LEFT(JRF!Q1077,1)=IFERROR(VLOOKUP(LEFT(JRF!Q1077,1),$CF$2:$CF$5,1,0),0),"Product Code Required",IF(JRF!V1077="","",IF(JRF!V1077=IFERROR(VLOOKUP(JRF!V1077,$CH:$CH,1,0),0),"Product Code Required","NA")))))</f>
        <v/>
      </c>
      <c r="CK1064" t="str">
        <f>IFERROR(IF(LEN('Journal Template'!F1075)&gt;0,"",IF('Journal Template'!A1075="","",IF(LEFT('Journal Template'!A1075,1)=IFERROR(VLOOKUP(LEFT('Journal Template'!A1075,1),Checks!$CF$2:$CF$5,1,0),0),"Product Code Required",IF('Journal Template'!D1075="","",IF('Journal Template'!D1075=IFERROR(VLOOKUP('Journal Template'!D1075,Checks!$CH:$CH,1,0),0),"Product Code Required","NA"))))),"")</f>
        <v/>
      </c>
    </row>
    <row r="1065" spans="14:89">
      <c r="N1065" t="s">
        <v>5754</v>
      </c>
      <c r="O1065" t="s">
        <v>5755</v>
      </c>
      <c r="P1065" t="s">
        <v>386</v>
      </c>
      <c r="Q1065" s="150" t="str">
        <f>IF(JRF!D1078="","",IF(IFERROR(VLOOKUP(JRF!D1078,Checks!N:P,3,0),0)="A","","Inactive account in Use"))</f>
        <v/>
      </c>
      <c r="R1065" t="str">
        <f>IFERROR(IF('Journal Template'!C1477="","",IF(IFERROR(VLOOKUP('Journal Template'!C1477,Checks!N:P,3,0),0)="A","","Inactive account in Use")),"")</f>
        <v/>
      </c>
      <c r="S1065" t="s">
        <v>5756</v>
      </c>
      <c r="T1065" t="s">
        <v>386</v>
      </c>
      <c r="U1065" t="s">
        <v>381</v>
      </c>
      <c r="V1065" s="150" t="str">
        <f>IF(JRF!C1078="","",IF(IFERROR(VLOOKUP(JRF!C1078,Checks!S:U,3,0),0)="A","Entry with System fund Dept",""))</f>
        <v/>
      </c>
      <c r="W1065" t="str">
        <f>IFERROR(IF('Journal Template'!D1477="","",IF(IFERROR(VLOOKUP('Journal Template'!D1477,Checks!S:U,3,0),0)="A","Entry with System fund Dept","")),"")</f>
        <v/>
      </c>
      <c r="X1065" t="s">
        <v>5757</v>
      </c>
      <c r="Y1065" t="s">
        <v>386</v>
      </c>
      <c r="Z1065" t="s">
        <v>5758</v>
      </c>
      <c r="AA1065" t="s">
        <v>391</v>
      </c>
      <c r="AB1065" t="s">
        <v>125</v>
      </c>
      <c r="AC1065" s="150" t="str">
        <f>IFERROR(IF(JRF!C1078="","",IF(AND(VLOOKUP(JRF!C1078,X:AA,4,0)=JRF!B1078,VLOOKUP(JRF!C1078,X:Y,2,0)="A"),"","Inactive Dept Combo Error")),"Inactive Dept Combo Error")</f>
        <v/>
      </c>
      <c r="AD1065" t="str">
        <f>IFERROR(IF('Journal Template'!D1477="","",IF(AND(VLOOKUP('Journal Template'!D1477,X:AA,4,0)='Journal Template'!A1477,VLOOKUP('Journal Template'!D1477,X:Y,2,0)="A"),"","Inactive Dept Combo Error")),"")</f>
        <v/>
      </c>
      <c r="AK1065" s="150" t="str">
        <f>IF(JRF!B1078="","",IF(JRF!B1078=IFERROR(VLOOKUP(JRF!B1078,Checks!AI:AI,1,0),0),"Entry in Branch/Satellite BU's",""))</f>
        <v/>
      </c>
      <c r="AL1065" t="str">
        <f>IFERROR(IF('Journal Template'!A1477="","",IF('Journal Template'!A1477=IFERROR(VLOOKUP('Journal Template'!A1477,Checks!AI:AI,1,0),0),"Entry in Branch/Satellite BU's","")),"")</f>
        <v/>
      </c>
      <c r="AO1065" s="171"/>
      <c r="AP1065" s="171"/>
      <c r="AQ1065" s="171"/>
      <c r="AR1065" s="171"/>
      <c r="CI1065" t="str">
        <f>IF(JRF!F1078&gt;0,"",IF(JRF!B1078="","",IF(LEFT(JRF!B1078,1)=IFERROR(VLOOKUP(LEFT(JRF!B1078,1),$CF$2:$CF$5,1,0),0),"Product Code Required",IF(JRF!C1078="","",IF(JRF!C1078=IFERROR(VLOOKUP(JRF!C1078,$CH:$CH,1,0),0),"Product Code Required","NA")))))</f>
        <v/>
      </c>
      <c r="CJ1065" t="str">
        <f>IF(JRF!AV1078&gt;0,"",IF(JRF!Q1078="","",IF(LEFT(JRF!Q1078,1)=IFERROR(VLOOKUP(LEFT(JRF!Q1078,1),$CF$2:$CF$5,1,0),0),"Product Code Required",IF(JRF!V1078="","",IF(JRF!V1078=IFERROR(VLOOKUP(JRF!V1078,$CH:$CH,1,0),0),"Product Code Required","NA")))))</f>
        <v/>
      </c>
      <c r="CK1065" t="str">
        <f>IFERROR(IF(LEN('Journal Template'!F1076)&gt;0,"",IF('Journal Template'!A1076="","",IF(LEFT('Journal Template'!A1076,1)=IFERROR(VLOOKUP(LEFT('Journal Template'!A1076,1),Checks!$CF$2:$CF$5,1,0),0),"Product Code Required",IF('Journal Template'!D1076="","",IF('Journal Template'!D1076=IFERROR(VLOOKUP('Journal Template'!D1076,Checks!$CH:$CH,1,0),0),"Product Code Required","NA"))))),"")</f>
        <v/>
      </c>
    </row>
    <row r="1066" spans="14:89">
      <c r="N1066" t="s">
        <v>5759</v>
      </c>
      <c r="O1066" t="s">
        <v>5760</v>
      </c>
      <c r="P1066" t="s">
        <v>386</v>
      </c>
      <c r="Q1066" s="150" t="str">
        <f>IF(JRF!D1079="","",IF(IFERROR(VLOOKUP(JRF!D1079,Checks!N:P,3,0),0)="A","","Inactive account in Use"))</f>
        <v/>
      </c>
      <c r="R1066" t="str">
        <f>IFERROR(IF('Journal Template'!C1478="","",IF(IFERROR(VLOOKUP('Journal Template'!C1478,Checks!N:P,3,0),0)="A","","Inactive account in Use")),"")</f>
        <v/>
      </c>
      <c r="S1066" t="s">
        <v>5761</v>
      </c>
      <c r="T1066" t="s">
        <v>386</v>
      </c>
      <c r="U1066" t="s">
        <v>381</v>
      </c>
      <c r="V1066" s="150" t="str">
        <f>IF(JRF!C1079="","",IF(IFERROR(VLOOKUP(JRF!C1079,Checks!S:U,3,0),0)="A","Entry with System fund Dept",""))</f>
        <v/>
      </c>
      <c r="W1066" t="str">
        <f>IFERROR(IF('Journal Template'!D1478="","",IF(IFERROR(VLOOKUP('Journal Template'!D1478,Checks!S:U,3,0),0)="A","Entry with System fund Dept","")),"")</f>
        <v/>
      </c>
      <c r="X1066" t="s">
        <v>5762</v>
      </c>
      <c r="Y1066" t="s">
        <v>386</v>
      </c>
      <c r="Z1066" t="s">
        <v>5763</v>
      </c>
      <c r="AA1066" t="s">
        <v>391</v>
      </c>
      <c r="AB1066" t="s">
        <v>125</v>
      </c>
      <c r="AC1066" s="150" t="str">
        <f>IFERROR(IF(JRF!C1079="","",IF(AND(VLOOKUP(JRF!C1079,X:AA,4,0)=JRF!B1079,VLOOKUP(JRF!C1079,X:Y,2,0)="A"),"","Inactive Dept Combo Error")),"Inactive Dept Combo Error")</f>
        <v/>
      </c>
      <c r="AD1066" t="str">
        <f>IFERROR(IF('Journal Template'!D1478="","",IF(AND(VLOOKUP('Journal Template'!D1478,X:AA,4,0)='Journal Template'!A1478,VLOOKUP('Journal Template'!D1478,X:Y,2,0)="A"),"","Inactive Dept Combo Error")),"")</f>
        <v/>
      </c>
      <c r="AK1066" s="150" t="str">
        <f>IF(JRF!B1079="","",IF(JRF!B1079=IFERROR(VLOOKUP(JRF!B1079,Checks!AI:AI,1,0),0),"Entry in Branch/Satellite BU's",""))</f>
        <v/>
      </c>
      <c r="AL1066" t="str">
        <f>IFERROR(IF('Journal Template'!A1478="","",IF('Journal Template'!A1478=IFERROR(VLOOKUP('Journal Template'!A1478,Checks!AI:AI,1,0),0),"Entry in Branch/Satellite BU's","")),"")</f>
        <v/>
      </c>
      <c r="AO1066" s="171"/>
      <c r="AP1066" s="171"/>
      <c r="AQ1066" s="171"/>
      <c r="AR1066" s="171"/>
      <c r="CI1066" t="str">
        <f>IF(JRF!F1079&gt;0,"",IF(JRF!B1079="","",IF(LEFT(JRF!B1079,1)=IFERROR(VLOOKUP(LEFT(JRF!B1079,1),$CF$2:$CF$5,1,0),0),"Product Code Required",IF(JRF!C1079="","",IF(JRF!C1079=IFERROR(VLOOKUP(JRF!C1079,$CH:$CH,1,0),0),"Product Code Required","NA")))))</f>
        <v/>
      </c>
      <c r="CJ1066" t="str">
        <f>IF(JRF!AV1079&gt;0,"",IF(JRF!Q1079="","",IF(LEFT(JRF!Q1079,1)=IFERROR(VLOOKUP(LEFT(JRF!Q1079,1),$CF$2:$CF$5,1,0),0),"Product Code Required",IF(JRF!V1079="","",IF(JRF!V1079=IFERROR(VLOOKUP(JRF!V1079,$CH:$CH,1,0),0),"Product Code Required","NA")))))</f>
        <v/>
      </c>
      <c r="CK1066" t="str">
        <f>IFERROR(IF(LEN('Journal Template'!F1077)&gt;0,"",IF('Journal Template'!A1077="","",IF(LEFT('Journal Template'!A1077,1)=IFERROR(VLOOKUP(LEFT('Journal Template'!A1077,1),Checks!$CF$2:$CF$5,1,0),0),"Product Code Required",IF('Journal Template'!D1077="","",IF('Journal Template'!D1077=IFERROR(VLOOKUP('Journal Template'!D1077,Checks!$CH:$CH,1,0),0),"Product Code Required","NA"))))),"")</f>
        <v/>
      </c>
    </row>
    <row r="1067" spans="14:89">
      <c r="N1067" t="s">
        <v>5764</v>
      </c>
      <c r="O1067" t="s">
        <v>5765</v>
      </c>
      <c r="P1067" t="s">
        <v>386</v>
      </c>
      <c r="Q1067" s="150" t="str">
        <f>IF(JRF!D1080="","",IF(IFERROR(VLOOKUP(JRF!D1080,Checks!N:P,3,0),0)="A","","Inactive account in Use"))</f>
        <v/>
      </c>
      <c r="R1067" t="str">
        <f>IFERROR(IF('Journal Template'!C1479="","",IF(IFERROR(VLOOKUP('Journal Template'!C1479,Checks!N:P,3,0),0)="A","","Inactive account in Use")),"")</f>
        <v/>
      </c>
      <c r="S1067" t="s">
        <v>5766</v>
      </c>
      <c r="T1067" t="s">
        <v>386</v>
      </c>
      <c r="U1067" t="s">
        <v>381</v>
      </c>
      <c r="V1067" s="150" t="str">
        <f>IF(JRF!C1080="","",IF(IFERROR(VLOOKUP(JRF!C1080,Checks!S:U,3,0),0)="A","Entry with System fund Dept",""))</f>
        <v/>
      </c>
      <c r="W1067" t="str">
        <f>IFERROR(IF('Journal Template'!D1479="","",IF(IFERROR(VLOOKUP('Journal Template'!D1479,Checks!S:U,3,0),0)="A","Entry with System fund Dept","")),"")</f>
        <v/>
      </c>
      <c r="X1067" t="s">
        <v>5767</v>
      </c>
      <c r="Y1067" t="s">
        <v>386</v>
      </c>
      <c r="Z1067" t="s">
        <v>5768</v>
      </c>
      <c r="AA1067" t="s">
        <v>391</v>
      </c>
      <c r="AB1067" t="s">
        <v>125</v>
      </c>
      <c r="AC1067" s="150" t="str">
        <f>IFERROR(IF(JRF!C1080="","",IF(AND(VLOOKUP(JRF!C1080,X:AA,4,0)=JRF!B1080,VLOOKUP(JRF!C1080,X:Y,2,0)="A"),"","Inactive Dept Combo Error")),"Inactive Dept Combo Error")</f>
        <v/>
      </c>
      <c r="AD1067" t="str">
        <f>IFERROR(IF('Journal Template'!D1479="","",IF(AND(VLOOKUP('Journal Template'!D1479,X:AA,4,0)='Journal Template'!A1479,VLOOKUP('Journal Template'!D1479,X:Y,2,0)="A"),"","Inactive Dept Combo Error")),"")</f>
        <v/>
      </c>
      <c r="AK1067" s="150" t="str">
        <f>IF(JRF!B1080="","",IF(JRF!B1080=IFERROR(VLOOKUP(JRF!B1080,Checks!AI:AI,1,0),0),"Entry in Branch/Satellite BU's",""))</f>
        <v/>
      </c>
      <c r="AL1067" t="str">
        <f>IFERROR(IF('Journal Template'!A1479="","",IF('Journal Template'!A1479=IFERROR(VLOOKUP('Journal Template'!A1479,Checks!AI:AI,1,0),0),"Entry in Branch/Satellite BU's","")),"")</f>
        <v/>
      </c>
      <c r="AO1067" s="171"/>
      <c r="AP1067" s="171"/>
      <c r="AQ1067" s="171"/>
      <c r="AR1067" s="171"/>
      <c r="CI1067" t="str">
        <f>IF(JRF!F1080&gt;0,"",IF(JRF!B1080="","",IF(LEFT(JRF!B1080,1)=IFERROR(VLOOKUP(LEFT(JRF!B1080,1),$CF$2:$CF$5,1,0),0),"Product Code Required",IF(JRF!C1080="","",IF(JRF!C1080=IFERROR(VLOOKUP(JRF!C1080,$CH:$CH,1,0),0),"Product Code Required","NA")))))</f>
        <v/>
      </c>
      <c r="CJ1067" t="str">
        <f>IF(JRF!AV1080&gt;0,"",IF(JRF!Q1080="","",IF(LEFT(JRF!Q1080,1)=IFERROR(VLOOKUP(LEFT(JRF!Q1080,1),$CF$2:$CF$5,1,0),0),"Product Code Required",IF(JRF!V1080="","",IF(JRF!V1080=IFERROR(VLOOKUP(JRF!V1080,$CH:$CH,1,0),0),"Product Code Required","NA")))))</f>
        <v/>
      </c>
      <c r="CK1067" t="str">
        <f>IFERROR(IF(LEN('Journal Template'!F1078)&gt;0,"",IF('Journal Template'!A1078="","",IF(LEFT('Journal Template'!A1078,1)=IFERROR(VLOOKUP(LEFT('Journal Template'!A1078,1),Checks!$CF$2:$CF$5,1,0),0),"Product Code Required",IF('Journal Template'!D1078="","",IF('Journal Template'!D1078=IFERROR(VLOOKUP('Journal Template'!D1078,Checks!$CH:$CH,1,0),0),"Product Code Required","NA"))))),"")</f>
        <v/>
      </c>
    </row>
    <row r="1068" spans="14:89">
      <c r="N1068" t="s">
        <v>5769</v>
      </c>
      <c r="O1068" t="s">
        <v>5770</v>
      </c>
      <c r="P1068" t="s">
        <v>386</v>
      </c>
      <c r="Q1068" s="150" t="str">
        <f>IF(JRF!D1081="","",IF(IFERROR(VLOOKUP(JRF!D1081,Checks!N:P,3,0),0)="A","","Inactive account in Use"))</f>
        <v/>
      </c>
      <c r="R1068" t="str">
        <f>IFERROR(IF('Journal Template'!C1480="","",IF(IFERROR(VLOOKUP('Journal Template'!C1480,Checks!N:P,3,0),0)="A","","Inactive account in Use")),"")</f>
        <v/>
      </c>
      <c r="S1068" t="s">
        <v>5771</v>
      </c>
      <c r="T1068" t="s">
        <v>386</v>
      </c>
      <c r="U1068" t="s">
        <v>381</v>
      </c>
      <c r="V1068" s="150" t="str">
        <f>IF(JRF!C1081="","",IF(IFERROR(VLOOKUP(JRF!C1081,Checks!S:U,3,0),0)="A","Entry with System fund Dept",""))</f>
        <v/>
      </c>
      <c r="W1068" t="str">
        <f>IFERROR(IF('Journal Template'!D1480="","",IF(IFERROR(VLOOKUP('Journal Template'!D1480,Checks!S:U,3,0),0)="A","Entry with System fund Dept","")),"")</f>
        <v/>
      </c>
      <c r="X1068" t="s">
        <v>5772</v>
      </c>
      <c r="Y1068" t="s">
        <v>386</v>
      </c>
      <c r="Z1068" t="s">
        <v>5773</v>
      </c>
      <c r="AA1068" t="s">
        <v>391</v>
      </c>
      <c r="AB1068" t="s">
        <v>125</v>
      </c>
      <c r="AC1068" s="150" t="str">
        <f>IFERROR(IF(JRF!C1081="","",IF(AND(VLOOKUP(JRF!C1081,X:AA,4,0)=JRF!B1081,VLOOKUP(JRF!C1081,X:Y,2,0)="A"),"","Inactive Dept Combo Error")),"Inactive Dept Combo Error")</f>
        <v/>
      </c>
      <c r="AD1068" t="str">
        <f>IFERROR(IF('Journal Template'!D1480="","",IF(AND(VLOOKUP('Journal Template'!D1480,X:AA,4,0)='Journal Template'!A1480,VLOOKUP('Journal Template'!D1480,X:Y,2,0)="A"),"","Inactive Dept Combo Error")),"")</f>
        <v/>
      </c>
      <c r="AK1068" s="150" t="str">
        <f>IF(JRF!B1081="","",IF(JRF!B1081=IFERROR(VLOOKUP(JRF!B1081,Checks!AI:AI,1,0),0),"Entry in Branch/Satellite BU's",""))</f>
        <v/>
      </c>
      <c r="AL1068" t="str">
        <f>IFERROR(IF('Journal Template'!A1480="","",IF('Journal Template'!A1480=IFERROR(VLOOKUP('Journal Template'!A1480,Checks!AI:AI,1,0),0),"Entry in Branch/Satellite BU's","")),"")</f>
        <v/>
      </c>
      <c r="AO1068" s="171"/>
      <c r="AP1068" s="171"/>
      <c r="AQ1068" s="171"/>
      <c r="AR1068" s="171"/>
      <c r="CI1068" t="str">
        <f>IF(JRF!F1081&gt;0,"",IF(JRF!B1081="","",IF(LEFT(JRF!B1081,1)=IFERROR(VLOOKUP(LEFT(JRF!B1081,1),$CF$2:$CF$5,1,0),0),"Product Code Required",IF(JRF!C1081="","",IF(JRF!C1081=IFERROR(VLOOKUP(JRF!C1081,$CH:$CH,1,0),0),"Product Code Required","NA")))))</f>
        <v/>
      </c>
      <c r="CJ1068" t="str">
        <f>IF(JRF!AV1081&gt;0,"",IF(JRF!Q1081="","",IF(LEFT(JRF!Q1081,1)=IFERROR(VLOOKUP(LEFT(JRF!Q1081,1),$CF$2:$CF$5,1,0),0),"Product Code Required",IF(JRF!V1081="","",IF(JRF!V1081=IFERROR(VLOOKUP(JRF!V1081,$CH:$CH,1,0),0),"Product Code Required","NA")))))</f>
        <v/>
      </c>
      <c r="CK1068" t="str">
        <f>IFERROR(IF(LEN('Journal Template'!F1079)&gt;0,"",IF('Journal Template'!A1079="","",IF(LEFT('Journal Template'!A1079,1)=IFERROR(VLOOKUP(LEFT('Journal Template'!A1079,1),Checks!$CF$2:$CF$5,1,0),0),"Product Code Required",IF('Journal Template'!D1079="","",IF('Journal Template'!D1079=IFERROR(VLOOKUP('Journal Template'!D1079,Checks!$CH:$CH,1,0),0),"Product Code Required","NA"))))),"")</f>
        <v/>
      </c>
    </row>
    <row r="1069" spans="14:89">
      <c r="N1069" t="s">
        <v>5774</v>
      </c>
      <c r="O1069" t="s">
        <v>5775</v>
      </c>
      <c r="P1069" t="s">
        <v>386</v>
      </c>
      <c r="Q1069" s="150" t="str">
        <f>IF(JRF!D1082="","",IF(IFERROR(VLOOKUP(JRF!D1082,Checks!N:P,3,0),0)="A","","Inactive account in Use"))</f>
        <v/>
      </c>
      <c r="R1069" t="str">
        <f>IFERROR(IF('Journal Template'!C1481="","",IF(IFERROR(VLOOKUP('Journal Template'!C1481,Checks!N:P,3,0),0)="A","","Inactive account in Use")),"")</f>
        <v/>
      </c>
      <c r="S1069" t="s">
        <v>5776</v>
      </c>
      <c r="T1069" t="s">
        <v>386</v>
      </c>
      <c r="U1069" t="s">
        <v>381</v>
      </c>
      <c r="V1069" s="150" t="str">
        <f>IF(JRF!C1082="","",IF(IFERROR(VLOOKUP(JRF!C1082,Checks!S:U,3,0),0)="A","Entry with System fund Dept",""))</f>
        <v/>
      </c>
      <c r="W1069" t="str">
        <f>IFERROR(IF('Journal Template'!D1481="","",IF(IFERROR(VLOOKUP('Journal Template'!D1481,Checks!S:U,3,0),0)="A","Entry with System fund Dept","")),"")</f>
        <v/>
      </c>
      <c r="X1069" t="s">
        <v>5777</v>
      </c>
      <c r="Y1069" t="s">
        <v>386</v>
      </c>
      <c r="Z1069" t="s">
        <v>5778</v>
      </c>
      <c r="AA1069" t="s">
        <v>391</v>
      </c>
      <c r="AB1069" t="s">
        <v>125</v>
      </c>
      <c r="AC1069" s="150" t="str">
        <f>IFERROR(IF(JRF!C1082="","",IF(AND(VLOOKUP(JRF!C1082,X:AA,4,0)=JRF!B1082,VLOOKUP(JRF!C1082,X:Y,2,0)="A"),"","Inactive Dept Combo Error")),"Inactive Dept Combo Error")</f>
        <v/>
      </c>
      <c r="AD1069" t="str">
        <f>IFERROR(IF('Journal Template'!D1481="","",IF(AND(VLOOKUP('Journal Template'!D1481,X:AA,4,0)='Journal Template'!A1481,VLOOKUP('Journal Template'!D1481,X:Y,2,0)="A"),"","Inactive Dept Combo Error")),"")</f>
        <v/>
      </c>
      <c r="AK1069" s="150" t="str">
        <f>IF(JRF!B1082="","",IF(JRF!B1082=IFERROR(VLOOKUP(JRF!B1082,Checks!AI:AI,1,0),0),"Entry in Branch/Satellite BU's",""))</f>
        <v/>
      </c>
      <c r="AL1069" t="str">
        <f>IFERROR(IF('Journal Template'!A1481="","",IF('Journal Template'!A1481=IFERROR(VLOOKUP('Journal Template'!A1481,Checks!AI:AI,1,0),0),"Entry in Branch/Satellite BU's","")),"")</f>
        <v/>
      </c>
      <c r="AO1069" s="171"/>
      <c r="AP1069" s="171"/>
      <c r="AQ1069" s="171"/>
      <c r="AR1069" s="171"/>
      <c r="CI1069" t="str">
        <f>IF(JRF!F1082&gt;0,"",IF(JRF!B1082="","",IF(LEFT(JRF!B1082,1)=IFERROR(VLOOKUP(LEFT(JRF!B1082,1),$CF$2:$CF$5,1,0),0),"Product Code Required",IF(JRF!C1082="","",IF(JRF!C1082=IFERROR(VLOOKUP(JRF!C1082,$CH:$CH,1,0),0),"Product Code Required","NA")))))</f>
        <v/>
      </c>
      <c r="CJ1069" t="str">
        <f>IF(JRF!AV1082&gt;0,"",IF(JRF!Q1082="","",IF(LEFT(JRF!Q1082,1)=IFERROR(VLOOKUP(LEFT(JRF!Q1082,1),$CF$2:$CF$5,1,0),0),"Product Code Required",IF(JRF!V1082="","",IF(JRF!V1082=IFERROR(VLOOKUP(JRF!V1082,$CH:$CH,1,0),0),"Product Code Required","NA")))))</f>
        <v/>
      </c>
      <c r="CK1069" t="str">
        <f>IFERROR(IF(LEN('Journal Template'!F1080)&gt;0,"",IF('Journal Template'!A1080="","",IF(LEFT('Journal Template'!A1080,1)=IFERROR(VLOOKUP(LEFT('Journal Template'!A1080,1),Checks!$CF$2:$CF$5,1,0),0),"Product Code Required",IF('Journal Template'!D1080="","",IF('Journal Template'!D1080=IFERROR(VLOOKUP('Journal Template'!D1080,Checks!$CH:$CH,1,0),0),"Product Code Required","NA"))))),"")</f>
        <v/>
      </c>
    </row>
    <row r="1070" spans="14:89">
      <c r="N1070" t="s">
        <v>5779</v>
      </c>
      <c r="O1070" t="s">
        <v>5780</v>
      </c>
      <c r="P1070" t="s">
        <v>386</v>
      </c>
      <c r="Q1070" s="150" t="str">
        <f>IF(JRF!D1083="","",IF(IFERROR(VLOOKUP(JRF!D1083,Checks!N:P,3,0),0)="A","","Inactive account in Use"))</f>
        <v/>
      </c>
      <c r="R1070" t="str">
        <f>IFERROR(IF('Journal Template'!C1482="","",IF(IFERROR(VLOOKUP('Journal Template'!C1482,Checks!N:P,3,0),0)="A","","Inactive account in Use")),"")</f>
        <v/>
      </c>
      <c r="S1070" t="s">
        <v>5781</v>
      </c>
      <c r="T1070" t="s">
        <v>386</v>
      </c>
      <c r="U1070" t="s">
        <v>381</v>
      </c>
      <c r="V1070" s="150" t="str">
        <f>IF(JRF!C1083="","",IF(IFERROR(VLOOKUP(JRF!C1083,Checks!S:U,3,0),0)="A","Entry with System fund Dept",""))</f>
        <v/>
      </c>
      <c r="W1070" t="str">
        <f>IFERROR(IF('Journal Template'!D1482="","",IF(IFERROR(VLOOKUP('Journal Template'!D1482,Checks!S:U,3,0),0)="A","Entry with System fund Dept","")),"")</f>
        <v/>
      </c>
      <c r="X1070" t="s">
        <v>5782</v>
      </c>
      <c r="Y1070" t="s">
        <v>389</v>
      </c>
      <c r="Z1070" t="s">
        <v>5783</v>
      </c>
      <c r="AA1070" t="s">
        <v>391</v>
      </c>
      <c r="AB1070" t="s">
        <v>125</v>
      </c>
      <c r="AC1070" s="150" t="str">
        <f>IFERROR(IF(JRF!C1083="","",IF(AND(VLOOKUP(JRF!C1083,X:AA,4,0)=JRF!B1083,VLOOKUP(JRF!C1083,X:Y,2,0)="A"),"","Inactive Dept Combo Error")),"Inactive Dept Combo Error")</f>
        <v/>
      </c>
      <c r="AD1070" t="str">
        <f>IFERROR(IF('Journal Template'!D1482="","",IF(AND(VLOOKUP('Journal Template'!D1482,X:AA,4,0)='Journal Template'!A1482,VLOOKUP('Journal Template'!D1482,X:Y,2,0)="A"),"","Inactive Dept Combo Error")),"")</f>
        <v/>
      </c>
      <c r="AK1070" s="150" t="str">
        <f>IF(JRF!B1083="","",IF(JRF!B1083=IFERROR(VLOOKUP(JRF!B1083,Checks!AI:AI,1,0),0),"Entry in Branch/Satellite BU's",""))</f>
        <v/>
      </c>
      <c r="AL1070" t="str">
        <f>IFERROR(IF('Journal Template'!A1482="","",IF('Journal Template'!A1482=IFERROR(VLOOKUP('Journal Template'!A1482,Checks!AI:AI,1,0),0),"Entry in Branch/Satellite BU's","")),"")</f>
        <v/>
      </c>
      <c r="AO1070" s="171"/>
      <c r="AP1070" s="171"/>
      <c r="AQ1070" s="171"/>
      <c r="AR1070" s="171"/>
      <c r="CI1070" t="str">
        <f>IF(JRF!F1083&gt;0,"",IF(JRF!B1083="","",IF(LEFT(JRF!B1083,1)=IFERROR(VLOOKUP(LEFT(JRF!B1083,1),$CF$2:$CF$5,1,0),0),"Product Code Required",IF(JRF!C1083="","",IF(JRF!C1083=IFERROR(VLOOKUP(JRF!C1083,$CH:$CH,1,0),0),"Product Code Required","NA")))))</f>
        <v/>
      </c>
      <c r="CJ1070" t="str">
        <f>IF(JRF!AV1083&gt;0,"",IF(JRF!Q1083="","",IF(LEFT(JRF!Q1083,1)=IFERROR(VLOOKUP(LEFT(JRF!Q1083,1),$CF$2:$CF$5,1,0),0),"Product Code Required",IF(JRF!V1083="","",IF(JRF!V1083=IFERROR(VLOOKUP(JRF!V1083,$CH:$CH,1,0),0),"Product Code Required","NA")))))</f>
        <v/>
      </c>
      <c r="CK1070" t="str">
        <f>IFERROR(IF(LEN('Journal Template'!F1081)&gt;0,"",IF('Journal Template'!A1081="","",IF(LEFT('Journal Template'!A1081,1)=IFERROR(VLOOKUP(LEFT('Journal Template'!A1081,1),Checks!$CF$2:$CF$5,1,0),0),"Product Code Required",IF('Journal Template'!D1081="","",IF('Journal Template'!D1081=IFERROR(VLOOKUP('Journal Template'!D1081,Checks!$CH:$CH,1,0),0),"Product Code Required","NA"))))),"")</f>
        <v/>
      </c>
    </row>
    <row r="1071" spans="14:89">
      <c r="N1071" t="s">
        <v>5784</v>
      </c>
      <c r="O1071" t="s">
        <v>5785</v>
      </c>
      <c r="P1071" t="s">
        <v>386</v>
      </c>
      <c r="Q1071" s="150" t="str">
        <f>IF(JRF!D1084="","",IF(IFERROR(VLOOKUP(JRF!D1084,Checks!N:P,3,0),0)="A","","Inactive account in Use"))</f>
        <v/>
      </c>
      <c r="R1071" t="str">
        <f>IFERROR(IF('Journal Template'!C1483="","",IF(IFERROR(VLOOKUP('Journal Template'!C1483,Checks!N:P,3,0),0)="A","","Inactive account in Use")),"")</f>
        <v/>
      </c>
      <c r="S1071" t="s">
        <v>5786</v>
      </c>
      <c r="T1071" t="s">
        <v>386</v>
      </c>
      <c r="U1071" t="s">
        <v>381</v>
      </c>
      <c r="V1071" s="150" t="str">
        <f>IF(JRF!C1084="","",IF(IFERROR(VLOOKUP(JRF!C1084,Checks!S:U,3,0),0)="A","Entry with System fund Dept",""))</f>
        <v/>
      </c>
      <c r="W1071" t="str">
        <f>IFERROR(IF('Journal Template'!D1483="","",IF(IFERROR(VLOOKUP('Journal Template'!D1483,Checks!S:U,3,0),0)="A","Entry with System fund Dept","")),"")</f>
        <v/>
      </c>
      <c r="X1071" t="s">
        <v>5787</v>
      </c>
      <c r="Y1071" t="s">
        <v>389</v>
      </c>
      <c r="Z1071" t="s">
        <v>5788</v>
      </c>
      <c r="AA1071" t="s">
        <v>391</v>
      </c>
      <c r="AB1071" t="s">
        <v>125</v>
      </c>
      <c r="AC1071" s="150" t="str">
        <f>IFERROR(IF(JRF!C1084="","",IF(AND(VLOOKUP(JRF!C1084,X:AA,4,0)=JRF!B1084,VLOOKUP(JRF!C1084,X:Y,2,0)="A"),"","Inactive Dept Combo Error")),"Inactive Dept Combo Error")</f>
        <v/>
      </c>
      <c r="AD1071" t="str">
        <f>IFERROR(IF('Journal Template'!D1483="","",IF(AND(VLOOKUP('Journal Template'!D1483,X:AA,4,0)='Journal Template'!A1483,VLOOKUP('Journal Template'!D1483,X:Y,2,0)="A"),"","Inactive Dept Combo Error")),"")</f>
        <v/>
      </c>
      <c r="AK1071" s="150" t="str">
        <f>IF(JRF!B1084="","",IF(JRF!B1084=IFERROR(VLOOKUP(JRF!B1084,Checks!AI:AI,1,0),0),"Entry in Branch/Satellite BU's",""))</f>
        <v/>
      </c>
      <c r="AL1071" t="str">
        <f>IFERROR(IF('Journal Template'!A1483="","",IF('Journal Template'!A1483=IFERROR(VLOOKUP('Journal Template'!A1483,Checks!AI:AI,1,0),0),"Entry in Branch/Satellite BU's","")),"")</f>
        <v/>
      </c>
      <c r="AO1071" s="171"/>
      <c r="AP1071" s="171"/>
      <c r="AQ1071" s="171"/>
      <c r="AR1071" s="171"/>
      <c r="CI1071" t="str">
        <f>IF(JRF!F1084&gt;0,"",IF(JRF!B1084="","",IF(LEFT(JRF!B1084,1)=IFERROR(VLOOKUP(LEFT(JRF!B1084,1),$CF$2:$CF$5,1,0),0),"Product Code Required",IF(JRF!C1084="","",IF(JRF!C1084=IFERROR(VLOOKUP(JRF!C1084,$CH:$CH,1,0),0),"Product Code Required","NA")))))</f>
        <v/>
      </c>
      <c r="CJ1071" t="str">
        <f>IF(JRF!AV1084&gt;0,"",IF(JRF!Q1084="","",IF(LEFT(JRF!Q1084,1)=IFERROR(VLOOKUP(LEFT(JRF!Q1084,1),$CF$2:$CF$5,1,0),0),"Product Code Required",IF(JRF!V1084="","",IF(JRF!V1084=IFERROR(VLOOKUP(JRF!V1084,$CH:$CH,1,0),0),"Product Code Required","NA")))))</f>
        <v/>
      </c>
      <c r="CK1071" t="str">
        <f>IFERROR(IF(LEN('Journal Template'!F1082)&gt;0,"",IF('Journal Template'!A1082="","",IF(LEFT('Journal Template'!A1082,1)=IFERROR(VLOOKUP(LEFT('Journal Template'!A1082,1),Checks!$CF$2:$CF$5,1,0),0),"Product Code Required",IF('Journal Template'!D1082="","",IF('Journal Template'!D1082=IFERROR(VLOOKUP('Journal Template'!D1082,Checks!$CH:$CH,1,0),0),"Product Code Required","NA"))))),"")</f>
        <v/>
      </c>
    </row>
    <row r="1072" spans="14:89">
      <c r="N1072" t="s">
        <v>5789</v>
      </c>
      <c r="O1072" t="s">
        <v>5790</v>
      </c>
      <c r="P1072" t="s">
        <v>386</v>
      </c>
      <c r="Q1072" s="150" t="str">
        <f>IF(JRF!D1085="","",IF(IFERROR(VLOOKUP(JRF!D1085,Checks!N:P,3,0),0)="A","","Inactive account in Use"))</f>
        <v/>
      </c>
      <c r="R1072" t="str">
        <f>IFERROR(IF('Journal Template'!C1484="","",IF(IFERROR(VLOOKUP('Journal Template'!C1484,Checks!N:P,3,0),0)="A","","Inactive account in Use")),"")</f>
        <v/>
      </c>
      <c r="S1072" t="s">
        <v>5791</v>
      </c>
      <c r="T1072" t="s">
        <v>386</v>
      </c>
      <c r="U1072" t="s">
        <v>381</v>
      </c>
      <c r="V1072" s="150" t="str">
        <f>IF(JRF!C1085="","",IF(IFERROR(VLOOKUP(JRF!C1085,Checks!S:U,3,0),0)="A","Entry with System fund Dept",""))</f>
        <v/>
      </c>
      <c r="W1072" t="str">
        <f>IFERROR(IF('Journal Template'!D1484="","",IF(IFERROR(VLOOKUP('Journal Template'!D1484,Checks!S:U,3,0),0)="A","Entry with System fund Dept","")),"")</f>
        <v/>
      </c>
      <c r="X1072" t="s">
        <v>5792</v>
      </c>
      <c r="Y1072" t="s">
        <v>386</v>
      </c>
      <c r="Z1072" t="s">
        <v>5793</v>
      </c>
      <c r="AA1072" t="s">
        <v>391</v>
      </c>
      <c r="AB1072" t="s">
        <v>125</v>
      </c>
      <c r="AC1072" s="150" t="str">
        <f>IFERROR(IF(JRF!C1085="","",IF(AND(VLOOKUP(JRF!C1085,X:AA,4,0)=JRF!B1085,VLOOKUP(JRF!C1085,X:Y,2,0)="A"),"","Inactive Dept Combo Error")),"Inactive Dept Combo Error")</f>
        <v/>
      </c>
      <c r="AD1072" t="str">
        <f>IFERROR(IF('Journal Template'!D1484="","",IF(AND(VLOOKUP('Journal Template'!D1484,X:AA,4,0)='Journal Template'!A1484,VLOOKUP('Journal Template'!D1484,X:Y,2,0)="A"),"","Inactive Dept Combo Error")),"")</f>
        <v/>
      </c>
      <c r="AK1072" s="150" t="str">
        <f>IF(JRF!B1085="","",IF(JRF!B1085=IFERROR(VLOOKUP(JRF!B1085,Checks!AI:AI,1,0),0),"Entry in Branch/Satellite BU's",""))</f>
        <v/>
      </c>
      <c r="AL1072" t="str">
        <f>IFERROR(IF('Journal Template'!A1484="","",IF('Journal Template'!A1484=IFERROR(VLOOKUP('Journal Template'!A1484,Checks!AI:AI,1,0),0),"Entry in Branch/Satellite BU's","")),"")</f>
        <v/>
      </c>
      <c r="AO1072" s="171"/>
      <c r="AP1072" s="171"/>
      <c r="AQ1072" s="171"/>
      <c r="AR1072" s="171"/>
      <c r="CI1072" t="str">
        <f>IF(JRF!F1085&gt;0,"",IF(JRF!B1085="","",IF(LEFT(JRF!B1085,1)=IFERROR(VLOOKUP(LEFT(JRF!B1085,1),$CF$2:$CF$5,1,0),0),"Product Code Required",IF(JRF!C1085="","",IF(JRF!C1085=IFERROR(VLOOKUP(JRF!C1085,$CH:$CH,1,0),0),"Product Code Required","NA")))))</f>
        <v/>
      </c>
      <c r="CJ1072" t="str">
        <f>IF(JRF!AV1085&gt;0,"",IF(JRF!Q1085="","",IF(LEFT(JRF!Q1085,1)=IFERROR(VLOOKUP(LEFT(JRF!Q1085,1),$CF$2:$CF$5,1,0),0),"Product Code Required",IF(JRF!V1085="","",IF(JRF!V1085=IFERROR(VLOOKUP(JRF!V1085,$CH:$CH,1,0),0),"Product Code Required","NA")))))</f>
        <v/>
      </c>
      <c r="CK1072" t="str">
        <f>IFERROR(IF(LEN('Journal Template'!F1083)&gt;0,"",IF('Journal Template'!A1083="","",IF(LEFT('Journal Template'!A1083,1)=IFERROR(VLOOKUP(LEFT('Journal Template'!A1083,1),Checks!$CF$2:$CF$5,1,0),0),"Product Code Required",IF('Journal Template'!D1083="","",IF('Journal Template'!D1083=IFERROR(VLOOKUP('Journal Template'!D1083,Checks!$CH:$CH,1,0),0),"Product Code Required","NA"))))),"")</f>
        <v/>
      </c>
    </row>
    <row r="1073" spans="14:89">
      <c r="N1073" t="s">
        <v>5794</v>
      </c>
      <c r="O1073" t="s">
        <v>5795</v>
      </c>
      <c r="P1073" t="s">
        <v>386</v>
      </c>
      <c r="Q1073" s="150" t="str">
        <f>IF(JRF!D1086="","",IF(IFERROR(VLOOKUP(JRF!D1086,Checks!N:P,3,0),0)="A","","Inactive account in Use"))</f>
        <v/>
      </c>
      <c r="R1073" t="str">
        <f>IFERROR(IF('Journal Template'!C1485="","",IF(IFERROR(VLOOKUP('Journal Template'!C1485,Checks!N:P,3,0),0)="A","","Inactive account in Use")),"")</f>
        <v/>
      </c>
      <c r="S1073" t="s">
        <v>5796</v>
      </c>
      <c r="T1073" t="s">
        <v>386</v>
      </c>
      <c r="U1073" t="s">
        <v>381</v>
      </c>
      <c r="V1073" s="150" t="str">
        <f>IF(JRF!C1086="","",IF(IFERROR(VLOOKUP(JRF!C1086,Checks!S:U,3,0),0)="A","Entry with System fund Dept",""))</f>
        <v/>
      </c>
      <c r="W1073" t="str">
        <f>IFERROR(IF('Journal Template'!D1485="","",IF(IFERROR(VLOOKUP('Journal Template'!D1485,Checks!S:U,3,0),0)="A","Entry with System fund Dept","")),"")</f>
        <v/>
      </c>
      <c r="X1073" t="s">
        <v>5797</v>
      </c>
      <c r="Y1073" t="s">
        <v>386</v>
      </c>
      <c r="Z1073" t="s">
        <v>5798</v>
      </c>
      <c r="AA1073" t="s">
        <v>391</v>
      </c>
      <c r="AB1073" t="s">
        <v>125</v>
      </c>
      <c r="AC1073" s="150" t="str">
        <f>IFERROR(IF(JRF!C1086="","",IF(AND(VLOOKUP(JRF!C1086,X:AA,4,0)=JRF!B1086,VLOOKUP(JRF!C1086,X:Y,2,0)="A"),"","Inactive Dept Combo Error")),"Inactive Dept Combo Error")</f>
        <v/>
      </c>
      <c r="AD1073" t="str">
        <f>IFERROR(IF('Journal Template'!D1485="","",IF(AND(VLOOKUP('Journal Template'!D1485,X:AA,4,0)='Journal Template'!A1485,VLOOKUP('Journal Template'!D1485,X:Y,2,0)="A"),"","Inactive Dept Combo Error")),"")</f>
        <v/>
      </c>
      <c r="AK1073" s="150" t="str">
        <f>IF(JRF!B1086="","",IF(JRF!B1086=IFERROR(VLOOKUP(JRF!B1086,Checks!AI:AI,1,0),0),"Entry in Branch/Satellite BU's",""))</f>
        <v/>
      </c>
      <c r="AL1073" t="str">
        <f>IFERROR(IF('Journal Template'!A1485="","",IF('Journal Template'!A1485=IFERROR(VLOOKUP('Journal Template'!A1485,Checks!AI:AI,1,0),0),"Entry in Branch/Satellite BU's","")),"")</f>
        <v/>
      </c>
      <c r="AO1073" s="171"/>
      <c r="AP1073" s="171"/>
      <c r="AQ1073" s="171"/>
      <c r="AR1073" s="171"/>
      <c r="CI1073" t="str">
        <f>IF(JRF!F1086&gt;0,"",IF(JRF!B1086="","",IF(LEFT(JRF!B1086,1)=IFERROR(VLOOKUP(LEFT(JRF!B1086,1),$CF$2:$CF$5,1,0),0),"Product Code Required",IF(JRF!C1086="","",IF(JRF!C1086=IFERROR(VLOOKUP(JRF!C1086,$CH:$CH,1,0),0),"Product Code Required","NA")))))</f>
        <v/>
      </c>
      <c r="CJ1073" t="str">
        <f>IF(JRF!AV1086&gt;0,"",IF(JRF!Q1086="","",IF(LEFT(JRF!Q1086,1)=IFERROR(VLOOKUP(LEFT(JRF!Q1086,1),$CF$2:$CF$5,1,0),0),"Product Code Required",IF(JRF!V1086="","",IF(JRF!V1086=IFERROR(VLOOKUP(JRF!V1086,$CH:$CH,1,0),0),"Product Code Required","NA")))))</f>
        <v/>
      </c>
      <c r="CK1073" t="str">
        <f>IFERROR(IF(LEN('Journal Template'!F1084)&gt;0,"",IF('Journal Template'!A1084="","",IF(LEFT('Journal Template'!A1084,1)=IFERROR(VLOOKUP(LEFT('Journal Template'!A1084,1),Checks!$CF$2:$CF$5,1,0),0),"Product Code Required",IF('Journal Template'!D1084="","",IF('Journal Template'!D1084=IFERROR(VLOOKUP('Journal Template'!D1084,Checks!$CH:$CH,1,0),0),"Product Code Required","NA"))))),"")</f>
        <v/>
      </c>
    </row>
    <row r="1074" spans="14:89">
      <c r="N1074" t="s">
        <v>5799</v>
      </c>
      <c r="O1074" t="s">
        <v>5800</v>
      </c>
      <c r="P1074" t="s">
        <v>386</v>
      </c>
      <c r="Q1074" s="150" t="str">
        <f>IF(JRF!D1087="","",IF(IFERROR(VLOOKUP(JRF!D1087,Checks!N:P,3,0),0)="A","","Inactive account in Use"))</f>
        <v/>
      </c>
      <c r="R1074" t="str">
        <f>IFERROR(IF('Journal Template'!C1486="","",IF(IFERROR(VLOOKUP('Journal Template'!C1486,Checks!N:P,3,0),0)="A","","Inactive account in Use")),"")</f>
        <v/>
      </c>
      <c r="S1074" t="s">
        <v>5801</v>
      </c>
      <c r="T1074" t="s">
        <v>386</v>
      </c>
      <c r="U1074" t="s">
        <v>381</v>
      </c>
      <c r="V1074" s="150" t="str">
        <f>IF(JRF!C1087="","",IF(IFERROR(VLOOKUP(JRF!C1087,Checks!S:U,3,0),0)="A","Entry with System fund Dept",""))</f>
        <v/>
      </c>
      <c r="W1074" t="str">
        <f>IFERROR(IF('Journal Template'!D1486="","",IF(IFERROR(VLOOKUP('Journal Template'!D1486,Checks!S:U,3,0),0)="A","Entry with System fund Dept","")),"")</f>
        <v/>
      </c>
      <c r="X1074" t="s">
        <v>5802</v>
      </c>
      <c r="Y1074" t="s">
        <v>389</v>
      </c>
      <c r="Z1074" t="s">
        <v>5803</v>
      </c>
      <c r="AA1074" t="s">
        <v>391</v>
      </c>
      <c r="AB1074" t="s">
        <v>125</v>
      </c>
      <c r="AC1074" s="150" t="str">
        <f>IFERROR(IF(JRF!C1087="","",IF(AND(VLOOKUP(JRF!C1087,X:AA,4,0)=JRF!B1087,VLOOKUP(JRF!C1087,X:Y,2,0)="A"),"","Inactive Dept Combo Error")),"Inactive Dept Combo Error")</f>
        <v/>
      </c>
      <c r="AD1074" t="str">
        <f>IFERROR(IF('Journal Template'!D1486="","",IF(AND(VLOOKUP('Journal Template'!D1486,X:AA,4,0)='Journal Template'!A1486,VLOOKUP('Journal Template'!D1486,X:Y,2,0)="A"),"","Inactive Dept Combo Error")),"")</f>
        <v/>
      </c>
      <c r="AK1074" s="150" t="str">
        <f>IF(JRF!B1087="","",IF(JRF!B1087=IFERROR(VLOOKUP(JRF!B1087,Checks!AI:AI,1,0),0),"Entry in Branch/Satellite BU's",""))</f>
        <v/>
      </c>
      <c r="AL1074" t="str">
        <f>IFERROR(IF('Journal Template'!A1486="","",IF('Journal Template'!A1486=IFERROR(VLOOKUP('Journal Template'!A1486,Checks!AI:AI,1,0),0),"Entry in Branch/Satellite BU's","")),"")</f>
        <v/>
      </c>
      <c r="AO1074" s="171"/>
      <c r="AP1074" s="171"/>
      <c r="AQ1074" s="171"/>
      <c r="AR1074" s="171"/>
      <c r="CI1074" t="str">
        <f>IF(JRF!F1087&gt;0,"",IF(JRF!B1087="","",IF(LEFT(JRF!B1087,1)=IFERROR(VLOOKUP(LEFT(JRF!B1087,1),$CF$2:$CF$5,1,0),0),"Product Code Required",IF(JRF!C1087="","",IF(JRF!C1087=IFERROR(VLOOKUP(JRF!C1087,$CH:$CH,1,0),0),"Product Code Required","NA")))))</f>
        <v/>
      </c>
      <c r="CJ1074" t="str">
        <f>IF(JRF!AV1087&gt;0,"",IF(JRF!Q1087="","",IF(LEFT(JRF!Q1087,1)=IFERROR(VLOOKUP(LEFT(JRF!Q1087,1),$CF$2:$CF$5,1,0),0),"Product Code Required",IF(JRF!V1087="","",IF(JRF!V1087=IFERROR(VLOOKUP(JRF!V1087,$CH:$CH,1,0),0),"Product Code Required","NA")))))</f>
        <v/>
      </c>
      <c r="CK1074" t="str">
        <f>IFERROR(IF(LEN('Journal Template'!F1085)&gt;0,"",IF('Journal Template'!A1085="","",IF(LEFT('Journal Template'!A1085,1)=IFERROR(VLOOKUP(LEFT('Journal Template'!A1085,1),Checks!$CF$2:$CF$5,1,0),0),"Product Code Required",IF('Journal Template'!D1085="","",IF('Journal Template'!D1085=IFERROR(VLOOKUP('Journal Template'!D1085,Checks!$CH:$CH,1,0),0),"Product Code Required","NA"))))),"")</f>
        <v/>
      </c>
    </row>
    <row r="1075" spans="14:89">
      <c r="N1075" t="s">
        <v>5804</v>
      </c>
      <c r="O1075" t="s">
        <v>5805</v>
      </c>
      <c r="P1075" t="s">
        <v>386</v>
      </c>
      <c r="Q1075" s="150" t="str">
        <f>IF(JRF!D1088="","",IF(IFERROR(VLOOKUP(JRF!D1088,Checks!N:P,3,0),0)="A","","Inactive account in Use"))</f>
        <v/>
      </c>
      <c r="R1075" t="str">
        <f>IFERROR(IF('Journal Template'!C1487="","",IF(IFERROR(VLOOKUP('Journal Template'!C1487,Checks!N:P,3,0),0)="A","","Inactive account in Use")),"")</f>
        <v/>
      </c>
      <c r="S1075" t="s">
        <v>5806</v>
      </c>
      <c r="T1075" t="s">
        <v>386</v>
      </c>
      <c r="U1075" t="s">
        <v>381</v>
      </c>
      <c r="V1075" s="150" t="str">
        <f>IF(JRF!C1088="","",IF(IFERROR(VLOOKUP(JRF!C1088,Checks!S:U,3,0),0)="A","Entry with System fund Dept",""))</f>
        <v/>
      </c>
      <c r="W1075" t="str">
        <f>IFERROR(IF('Journal Template'!D1487="","",IF(IFERROR(VLOOKUP('Journal Template'!D1487,Checks!S:U,3,0),0)="A","Entry with System fund Dept","")),"")</f>
        <v/>
      </c>
      <c r="X1075" t="s">
        <v>5807</v>
      </c>
      <c r="Y1075" t="s">
        <v>389</v>
      </c>
      <c r="Z1075" t="s">
        <v>5808</v>
      </c>
      <c r="AA1075" t="s">
        <v>623</v>
      </c>
      <c r="AB1075" t="s">
        <v>1769</v>
      </c>
      <c r="AC1075" s="150" t="str">
        <f>IFERROR(IF(JRF!C1088="","",IF(AND(VLOOKUP(JRF!C1088,X:AA,4,0)=JRF!B1088,VLOOKUP(JRF!C1088,X:Y,2,0)="A"),"","Inactive Dept Combo Error")),"Inactive Dept Combo Error")</f>
        <v/>
      </c>
      <c r="AD1075" t="str">
        <f>IFERROR(IF('Journal Template'!D1487="","",IF(AND(VLOOKUP('Journal Template'!D1487,X:AA,4,0)='Journal Template'!A1487,VLOOKUP('Journal Template'!D1487,X:Y,2,0)="A"),"","Inactive Dept Combo Error")),"")</f>
        <v/>
      </c>
      <c r="AK1075" s="150" t="str">
        <f>IF(JRF!B1088="","",IF(JRF!B1088=IFERROR(VLOOKUP(JRF!B1088,Checks!AI:AI,1,0),0),"Entry in Branch/Satellite BU's",""))</f>
        <v/>
      </c>
      <c r="AL1075" t="str">
        <f>IFERROR(IF('Journal Template'!A1487="","",IF('Journal Template'!A1487=IFERROR(VLOOKUP('Journal Template'!A1487,Checks!AI:AI,1,0),0),"Entry in Branch/Satellite BU's","")),"")</f>
        <v/>
      </c>
      <c r="AO1075" s="171"/>
      <c r="AP1075" s="171"/>
      <c r="AQ1075" s="171"/>
      <c r="AR1075" s="171"/>
      <c r="CI1075" t="str">
        <f>IF(JRF!F1088&gt;0,"",IF(JRF!B1088="","",IF(LEFT(JRF!B1088,1)=IFERROR(VLOOKUP(LEFT(JRF!B1088,1),$CF$2:$CF$5,1,0),0),"Product Code Required",IF(JRF!C1088="","",IF(JRF!C1088=IFERROR(VLOOKUP(JRF!C1088,$CH:$CH,1,0),0),"Product Code Required","NA")))))</f>
        <v/>
      </c>
      <c r="CJ1075" t="str">
        <f>IF(JRF!AV1088&gt;0,"",IF(JRF!Q1088="","",IF(LEFT(JRF!Q1088,1)=IFERROR(VLOOKUP(LEFT(JRF!Q1088,1),$CF$2:$CF$5,1,0),0),"Product Code Required",IF(JRF!V1088="","",IF(JRF!V1088=IFERROR(VLOOKUP(JRF!V1088,$CH:$CH,1,0),0),"Product Code Required","NA")))))</f>
        <v/>
      </c>
      <c r="CK1075" t="str">
        <f>IFERROR(IF(LEN('Journal Template'!F1086)&gt;0,"",IF('Journal Template'!A1086="","",IF(LEFT('Journal Template'!A1086,1)=IFERROR(VLOOKUP(LEFT('Journal Template'!A1086,1),Checks!$CF$2:$CF$5,1,0),0),"Product Code Required",IF('Journal Template'!D1086="","",IF('Journal Template'!D1086=IFERROR(VLOOKUP('Journal Template'!D1086,Checks!$CH:$CH,1,0),0),"Product Code Required","NA"))))),"")</f>
        <v/>
      </c>
    </row>
    <row r="1076" spans="14:89">
      <c r="N1076" t="s">
        <v>5809</v>
      </c>
      <c r="O1076" t="s">
        <v>5810</v>
      </c>
      <c r="P1076" t="s">
        <v>386</v>
      </c>
      <c r="Q1076" s="150" t="str">
        <f>IF(JRF!D1089="","",IF(IFERROR(VLOOKUP(JRF!D1089,Checks!N:P,3,0),0)="A","","Inactive account in Use"))</f>
        <v/>
      </c>
      <c r="R1076" t="str">
        <f>IFERROR(IF('Journal Template'!C1488="","",IF(IFERROR(VLOOKUP('Journal Template'!C1488,Checks!N:P,3,0),0)="A","","Inactive account in Use")),"")</f>
        <v/>
      </c>
      <c r="S1076" t="s">
        <v>5811</v>
      </c>
      <c r="T1076" t="s">
        <v>386</v>
      </c>
      <c r="U1076" t="s">
        <v>381</v>
      </c>
      <c r="V1076" s="150" t="str">
        <f>IF(JRF!C1089="","",IF(IFERROR(VLOOKUP(JRF!C1089,Checks!S:U,3,0),0)="A","Entry with System fund Dept",""))</f>
        <v/>
      </c>
      <c r="W1076" t="str">
        <f>IFERROR(IF('Journal Template'!D1488="","",IF(IFERROR(VLOOKUP('Journal Template'!D1488,Checks!S:U,3,0),0)="A","Entry with System fund Dept","")),"")</f>
        <v/>
      </c>
      <c r="X1076" t="s">
        <v>5812</v>
      </c>
      <c r="Y1076" t="s">
        <v>389</v>
      </c>
      <c r="Z1076" t="s">
        <v>5813</v>
      </c>
      <c r="AA1076" t="s">
        <v>932</v>
      </c>
      <c r="AB1076" t="s">
        <v>3550</v>
      </c>
      <c r="AC1076" s="150" t="str">
        <f>IFERROR(IF(JRF!C1089="","",IF(AND(VLOOKUP(JRF!C1089,X:AA,4,0)=JRF!B1089,VLOOKUP(JRF!C1089,X:Y,2,0)="A"),"","Inactive Dept Combo Error")),"Inactive Dept Combo Error")</f>
        <v/>
      </c>
      <c r="AD1076" t="str">
        <f>IFERROR(IF('Journal Template'!D1488="","",IF(AND(VLOOKUP('Journal Template'!D1488,X:AA,4,0)='Journal Template'!A1488,VLOOKUP('Journal Template'!D1488,X:Y,2,0)="A"),"","Inactive Dept Combo Error")),"")</f>
        <v/>
      </c>
      <c r="AK1076" s="150" t="str">
        <f>IF(JRF!B1089="","",IF(JRF!B1089=IFERROR(VLOOKUP(JRF!B1089,Checks!AI:AI,1,0),0),"Entry in Branch/Satellite BU's",""))</f>
        <v/>
      </c>
      <c r="AL1076" t="str">
        <f>IFERROR(IF('Journal Template'!A1488="","",IF('Journal Template'!A1488=IFERROR(VLOOKUP('Journal Template'!A1488,Checks!AI:AI,1,0),0),"Entry in Branch/Satellite BU's","")),"")</f>
        <v/>
      </c>
      <c r="AO1076" s="171"/>
      <c r="AP1076" s="171"/>
      <c r="AQ1076" s="171"/>
      <c r="AR1076" s="171"/>
      <c r="CI1076" t="str">
        <f>IF(JRF!F1089&gt;0,"",IF(JRF!B1089="","",IF(LEFT(JRF!B1089,1)=IFERROR(VLOOKUP(LEFT(JRF!B1089,1),$CF$2:$CF$5,1,0),0),"Product Code Required",IF(JRF!C1089="","",IF(JRF!C1089=IFERROR(VLOOKUP(JRF!C1089,$CH:$CH,1,0),0),"Product Code Required","NA")))))</f>
        <v/>
      </c>
      <c r="CJ1076" t="str">
        <f>IF(JRF!AV1089&gt;0,"",IF(JRF!Q1089="","",IF(LEFT(JRF!Q1089,1)=IFERROR(VLOOKUP(LEFT(JRF!Q1089,1),$CF$2:$CF$5,1,0),0),"Product Code Required",IF(JRF!V1089="","",IF(JRF!V1089=IFERROR(VLOOKUP(JRF!V1089,$CH:$CH,1,0),0),"Product Code Required","NA")))))</f>
        <v/>
      </c>
      <c r="CK1076" t="str">
        <f>IFERROR(IF(LEN('Journal Template'!F1087)&gt;0,"",IF('Journal Template'!A1087="","",IF(LEFT('Journal Template'!A1087,1)=IFERROR(VLOOKUP(LEFT('Journal Template'!A1087,1),Checks!$CF$2:$CF$5,1,0),0),"Product Code Required",IF('Journal Template'!D1087="","",IF('Journal Template'!D1087=IFERROR(VLOOKUP('Journal Template'!D1087,Checks!$CH:$CH,1,0),0),"Product Code Required","NA"))))),"")</f>
        <v/>
      </c>
    </row>
    <row r="1077" spans="14:89">
      <c r="N1077" t="s">
        <v>5814</v>
      </c>
      <c r="O1077" t="s">
        <v>5815</v>
      </c>
      <c r="P1077" t="s">
        <v>386</v>
      </c>
      <c r="Q1077" s="150" t="str">
        <f>IF(JRF!D1090="","",IF(IFERROR(VLOOKUP(JRF!D1090,Checks!N:P,3,0),0)="A","","Inactive account in Use"))</f>
        <v/>
      </c>
      <c r="R1077" t="str">
        <f>IFERROR(IF('Journal Template'!C1489="","",IF(IFERROR(VLOOKUP('Journal Template'!C1489,Checks!N:P,3,0),0)="A","","Inactive account in Use")),"")</f>
        <v/>
      </c>
      <c r="S1077" t="s">
        <v>5816</v>
      </c>
      <c r="T1077" t="s">
        <v>386</v>
      </c>
      <c r="U1077" t="s">
        <v>381</v>
      </c>
      <c r="V1077" s="150" t="str">
        <f>IF(JRF!C1090="","",IF(IFERROR(VLOOKUP(JRF!C1090,Checks!S:U,3,0),0)="A","Entry with System fund Dept",""))</f>
        <v/>
      </c>
      <c r="W1077" t="str">
        <f>IFERROR(IF('Journal Template'!D1489="","",IF(IFERROR(VLOOKUP('Journal Template'!D1489,Checks!S:U,3,0),0)="A","Entry with System fund Dept","")),"")</f>
        <v/>
      </c>
      <c r="X1077" t="s">
        <v>5817</v>
      </c>
      <c r="Y1077" t="s">
        <v>389</v>
      </c>
      <c r="Z1077" t="s">
        <v>5818</v>
      </c>
      <c r="AA1077" t="s">
        <v>391</v>
      </c>
      <c r="AB1077" t="s">
        <v>125</v>
      </c>
      <c r="AC1077" s="150" t="str">
        <f>IFERROR(IF(JRF!C1090="","",IF(AND(VLOOKUP(JRF!C1090,X:AA,4,0)=JRF!B1090,VLOOKUP(JRF!C1090,X:Y,2,0)="A"),"","Inactive Dept Combo Error")),"Inactive Dept Combo Error")</f>
        <v/>
      </c>
      <c r="AD1077" t="str">
        <f>IFERROR(IF('Journal Template'!D1489="","",IF(AND(VLOOKUP('Journal Template'!D1489,X:AA,4,0)='Journal Template'!A1489,VLOOKUP('Journal Template'!D1489,X:Y,2,0)="A"),"","Inactive Dept Combo Error")),"")</f>
        <v/>
      </c>
      <c r="AK1077" s="150" t="str">
        <f>IF(JRF!B1090="","",IF(JRF!B1090=IFERROR(VLOOKUP(JRF!B1090,Checks!AI:AI,1,0),0),"Entry in Branch/Satellite BU's",""))</f>
        <v/>
      </c>
      <c r="AL1077" t="str">
        <f>IFERROR(IF('Journal Template'!A1489="","",IF('Journal Template'!A1489=IFERROR(VLOOKUP('Journal Template'!A1489,Checks!AI:AI,1,0),0),"Entry in Branch/Satellite BU's","")),"")</f>
        <v/>
      </c>
      <c r="AO1077" s="171"/>
      <c r="AP1077" s="171"/>
      <c r="AQ1077" s="171"/>
      <c r="AR1077" s="171"/>
      <c r="CI1077" t="str">
        <f>IF(JRF!F1090&gt;0,"",IF(JRF!B1090="","",IF(LEFT(JRF!B1090,1)=IFERROR(VLOOKUP(LEFT(JRF!B1090,1),$CF$2:$CF$5,1,0),0),"Product Code Required",IF(JRF!C1090="","",IF(JRF!C1090=IFERROR(VLOOKUP(JRF!C1090,$CH:$CH,1,0),0),"Product Code Required","NA")))))</f>
        <v/>
      </c>
      <c r="CJ1077" t="str">
        <f>IF(JRF!AV1090&gt;0,"",IF(JRF!Q1090="","",IF(LEFT(JRF!Q1090,1)=IFERROR(VLOOKUP(LEFT(JRF!Q1090,1),$CF$2:$CF$5,1,0),0),"Product Code Required",IF(JRF!V1090="","",IF(JRF!V1090=IFERROR(VLOOKUP(JRF!V1090,$CH:$CH,1,0),0),"Product Code Required","NA")))))</f>
        <v/>
      </c>
      <c r="CK1077" t="str">
        <f>IFERROR(IF(LEN('Journal Template'!F1088)&gt;0,"",IF('Journal Template'!A1088="","",IF(LEFT('Journal Template'!A1088,1)=IFERROR(VLOOKUP(LEFT('Journal Template'!A1088,1),Checks!$CF$2:$CF$5,1,0),0),"Product Code Required",IF('Journal Template'!D1088="","",IF('Journal Template'!D1088=IFERROR(VLOOKUP('Journal Template'!D1088,Checks!$CH:$CH,1,0),0),"Product Code Required","NA"))))),"")</f>
        <v/>
      </c>
    </row>
    <row r="1078" spans="14:89">
      <c r="N1078" t="s">
        <v>5819</v>
      </c>
      <c r="O1078" t="s">
        <v>5820</v>
      </c>
      <c r="P1078" t="s">
        <v>386</v>
      </c>
      <c r="Q1078" s="150" t="str">
        <f>IF(JRF!D1091="","",IF(IFERROR(VLOOKUP(JRF!D1091,Checks!N:P,3,0),0)="A","","Inactive account in Use"))</f>
        <v/>
      </c>
      <c r="R1078" t="str">
        <f>IFERROR(IF('Journal Template'!C1490="","",IF(IFERROR(VLOOKUP('Journal Template'!C1490,Checks!N:P,3,0),0)="A","","Inactive account in Use")),"")</f>
        <v/>
      </c>
      <c r="S1078" t="s">
        <v>5821</v>
      </c>
      <c r="T1078" t="s">
        <v>386</v>
      </c>
      <c r="U1078" t="s">
        <v>381</v>
      </c>
      <c r="V1078" s="150" t="str">
        <f>IF(JRF!C1091="","",IF(IFERROR(VLOOKUP(JRF!C1091,Checks!S:U,3,0),0)="A","Entry with System fund Dept",""))</f>
        <v/>
      </c>
      <c r="W1078" t="str">
        <f>IFERROR(IF('Journal Template'!D1490="","",IF(IFERROR(VLOOKUP('Journal Template'!D1490,Checks!S:U,3,0),0)="A","Entry with System fund Dept","")),"")</f>
        <v/>
      </c>
      <c r="X1078" t="s">
        <v>5822</v>
      </c>
      <c r="Y1078" t="s">
        <v>386</v>
      </c>
      <c r="Z1078" t="s">
        <v>5823</v>
      </c>
      <c r="AA1078" t="s">
        <v>391</v>
      </c>
      <c r="AB1078" t="s">
        <v>125</v>
      </c>
      <c r="AC1078" s="150" t="str">
        <f>IFERROR(IF(JRF!C1091="","",IF(AND(VLOOKUP(JRF!C1091,X:AA,4,0)=JRF!B1091,VLOOKUP(JRF!C1091,X:Y,2,0)="A"),"","Inactive Dept Combo Error")),"Inactive Dept Combo Error")</f>
        <v/>
      </c>
      <c r="AD1078" t="str">
        <f>IFERROR(IF('Journal Template'!D1490="","",IF(AND(VLOOKUP('Journal Template'!D1490,X:AA,4,0)='Journal Template'!A1490,VLOOKUP('Journal Template'!D1490,X:Y,2,0)="A"),"","Inactive Dept Combo Error")),"")</f>
        <v/>
      </c>
      <c r="AK1078" s="150" t="str">
        <f>IF(JRF!B1091="","",IF(JRF!B1091=IFERROR(VLOOKUP(JRF!B1091,Checks!AI:AI,1,0),0),"Entry in Branch/Satellite BU's",""))</f>
        <v/>
      </c>
      <c r="AL1078" t="str">
        <f>IFERROR(IF('Journal Template'!A1490="","",IF('Journal Template'!A1490=IFERROR(VLOOKUP('Journal Template'!A1490,Checks!AI:AI,1,0),0),"Entry in Branch/Satellite BU's","")),"")</f>
        <v/>
      </c>
      <c r="AO1078" s="171"/>
      <c r="AP1078" s="171"/>
      <c r="AQ1078" s="171"/>
      <c r="AR1078" s="171"/>
      <c r="CI1078" t="str">
        <f>IF(JRF!F1091&gt;0,"",IF(JRF!B1091="","",IF(LEFT(JRF!B1091,1)=IFERROR(VLOOKUP(LEFT(JRF!B1091,1),$CF$2:$CF$5,1,0),0),"Product Code Required",IF(JRF!C1091="","",IF(JRF!C1091=IFERROR(VLOOKUP(JRF!C1091,$CH:$CH,1,0),0),"Product Code Required","NA")))))</f>
        <v/>
      </c>
      <c r="CJ1078" t="str">
        <f>IF(JRF!AV1091&gt;0,"",IF(JRF!Q1091="","",IF(LEFT(JRF!Q1091,1)=IFERROR(VLOOKUP(LEFT(JRF!Q1091,1),$CF$2:$CF$5,1,0),0),"Product Code Required",IF(JRF!V1091="","",IF(JRF!V1091=IFERROR(VLOOKUP(JRF!V1091,$CH:$CH,1,0),0),"Product Code Required","NA")))))</f>
        <v/>
      </c>
      <c r="CK1078" t="str">
        <f>IFERROR(IF(LEN('Journal Template'!F1089)&gt;0,"",IF('Journal Template'!A1089="","",IF(LEFT('Journal Template'!A1089,1)=IFERROR(VLOOKUP(LEFT('Journal Template'!A1089,1),Checks!$CF$2:$CF$5,1,0),0),"Product Code Required",IF('Journal Template'!D1089="","",IF('Journal Template'!D1089=IFERROR(VLOOKUP('Journal Template'!D1089,Checks!$CH:$CH,1,0),0),"Product Code Required","NA"))))),"")</f>
        <v/>
      </c>
    </row>
    <row r="1079" spans="14:89">
      <c r="N1079" t="s">
        <v>5824</v>
      </c>
      <c r="O1079" t="s">
        <v>5825</v>
      </c>
      <c r="P1079" t="s">
        <v>386</v>
      </c>
      <c r="Q1079" s="150" t="str">
        <f>IF(JRF!D1092="","",IF(IFERROR(VLOOKUP(JRF!D1092,Checks!N:P,3,0),0)="A","","Inactive account in Use"))</f>
        <v/>
      </c>
      <c r="R1079" t="str">
        <f>IFERROR(IF('Journal Template'!C1491="","",IF(IFERROR(VLOOKUP('Journal Template'!C1491,Checks!N:P,3,0),0)="A","","Inactive account in Use")),"")</f>
        <v/>
      </c>
      <c r="S1079" t="s">
        <v>5826</v>
      </c>
      <c r="T1079" t="s">
        <v>386</v>
      </c>
      <c r="U1079" t="s">
        <v>381</v>
      </c>
      <c r="V1079" s="150" t="str">
        <f>IF(JRF!C1092="","",IF(IFERROR(VLOOKUP(JRF!C1092,Checks!S:U,3,0),0)="A","Entry with System fund Dept",""))</f>
        <v/>
      </c>
      <c r="W1079" t="str">
        <f>IFERROR(IF('Journal Template'!D1491="","",IF(IFERROR(VLOOKUP('Journal Template'!D1491,Checks!S:U,3,0),0)="A","Entry with System fund Dept","")),"")</f>
        <v/>
      </c>
      <c r="X1079" t="s">
        <v>5827</v>
      </c>
      <c r="Y1079" t="s">
        <v>386</v>
      </c>
      <c r="Z1079" t="s">
        <v>5828</v>
      </c>
      <c r="AA1079" t="s">
        <v>391</v>
      </c>
      <c r="AB1079" t="s">
        <v>125</v>
      </c>
      <c r="AC1079" s="150" t="str">
        <f>IFERROR(IF(JRF!C1092="","",IF(AND(VLOOKUP(JRF!C1092,X:AA,4,0)=JRF!B1092,VLOOKUP(JRF!C1092,X:Y,2,0)="A"),"","Inactive Dept Combo Error")),"Inactive Dept Combo Error")</f>
        <v/>
      </c>
      <c r="AD1079" t="str">
        <f>IFERROR(IF('Journal Template'!D1491="","",IF(AND(VLOOKUP('Journal Template'!D1491,X:AA,4,0)='Journal Template'!A1491,VLOOKUP('Journal Template'!D1491,X:Y,2,0)="A"),"","Inactive Dept Combo Error")),"")</f>
        <v/>
      </c>
      <c r="AK1079" s="150" t="str">
        <f>IF(JRF!B1092="","",IF(JRF!B1092=IFERROR(VLOOKUP(JRF!B1092,Checks!AI:AI,1,0),0),"Entry in Branch/Satellite BU's",""))</f>
        <v/>
      </c>
      <c r="AL1079" t="str">
        <f>IFERROR(IF('Journal Template'!A1491="","",IF('Journal Template'!A1491=IFERROR(VLOOKUP('Journal Template'!A1491,Checks!AI:AI,1,0),0),"Entry in Branch/Satellite BU's","")),"")</f>
        <v/>
      </c>
      <c r="AO1079" s="171"/>
      <c r="AP1079" s="171"/>
      <c r="AQ1079" s="171"/>
      <c r="AR1079" s="171"/>
      <c r="CI1079" t="str">
        <f>IF(JRF!F1092&gt;0,"",IF(JRF!B1092="","",IF(LEFT(JRF!B1092,1)=IFERROR(VLOOKUP(LEFT(JRF!B1092,1),$CF$2:$CF$5,1,0),0),"Product Code Required",IF(JRF!C1092="","",IF(JRF!C1092=IFERROR(VLOOKUP(JRF!C1092,$CH:$CH,1,0),0),"Product Code Required","NA")))))</f>
        <v/>
      </c>
      <c r="CJ1079" t="str">
        <f>IF(JRF!AV1092&gt;0,"",IF(JRF!Q1092="","",IF(LEFT(JRF!Q1092,1)=IFERROR(VLOOKUP(LEFT(JRF!Q1092,1),$CF$2:$CF$5,1,0),0),"Product Code Required",IF(JRF!V1092="","",IF(JRF!V1092=IFERROR(VLOOKUP(JRF!V1092,$CH:$CH,1,0),0),"Product Code Required","NA")))))</f>
        <v/>
      </c>
      <c r="CK1079" t="str">
        <f>IFERROR(IF(LEN('Journal Template'!F1090)&gt;0,"",IF('Journal Template'!A1090="","",IF(LEFT('Journal Template'!A1090,1)=IFERROR(VLOOKUP(LEFT('Journal Template'!A1090,1),Checks!$CF$2:$CF$5,1,0),0),"Product Code Required",IF('Journal Template'!D1090="","",IF('Journal Template'!D1090=IFERROR(VLOOKUP('Journal Template'!D1090,Checks!$CH:$CH,1,0),0),"Product Code Required","NA"))))),"")</f>
        <v/>
      </c>
    </row>
    <row r="1080" spans="14:89">
      <c r="N1080" t="s">
        <v>5829</v>
      </c>
      <c r="O1080" t="s">
        <v>5830</v>
      </c>
      <c r="P1080" t="s">
        <v>386</v>
      </c>
      <c r="Q1080" s="150" t="str">
        <f>IF(JRF!D1093="","",IF(IFERROR(VLOOKUP(JRF!D1093,Checks!N:P,3,0),0)="A","","Inactive account in Use"))</f>
        <v/>
      </c>
      <c r="R1080" t="str">
        <f>IFERROR(IF('Journal Template'!C1492="","",IF(IFERROR(VLOOKUP('Journal Template'!C1492,Checks!N:P,3,0),0)="A","","Inactive account in Use")),"")</f>
        <v/>
      </c>
      <c r="S1080" t="s">
        <v>5831</v>
      </c>
      <c r="T1080" t="s">
        <v>386</v>
      </c>
      <c r="U1080" t="s">
        <v>381</v>
      </c>
      <c r="V1080" s="150" t="str">
        <f>IF(JRF!C1093="","",IF(IFERROR(VLOOKUP(JRF!C1093,Checks!S:U,3,0),0)="A","Entry with System fund Dept",""))</f>
        <v/>
      </c>
      <c r="W1080" t="str">
        <f>IFERROR(IF('Journal Template'!D1492="","",IF(IFERROR(VLOOKUP('Journal Template'!D1492,Checks!S:U,3,0),0)="A","Entry with System fund Dept","")),"")</f>
        <v/>
      </c>
      <c r="X1080" t="s">
        <v>5832</v>
      </c>
      <c r="Y1080" t="s">
        <v>386</v>
      </c>
      <c r="Z1080" t="s">
        <v>5833</v>
      </c>
      <c r="AA1080" t="s">
        <v>391</v>
      </c>
      <c r="AB1080" t="s">
        <v>125</v>
      </c>
      <c r="AC1080" s="150" t="str">
        <f>IFERROR(IF(JRF!C1093="","",IF(AND(VLOOKUP(JRF!C1093,X:AA,4,0)=JRF!B1093,VLOOKUP(JRF!C1093,X:Y,2,0)="A"),"","Inactive Dept Combo Error")),"Inactive Dept Combo Error")</f>
        <v/>
      </c>
      <c r="AD1080" t="str">
        <f>IFERROR(IF('Journal Template'!D1492="","",IF(AND(VLOOKUP('Journal Template'!D1492,X:AA,4,0)='Journal Template'!A1492,VLOOKUP('Journal Template'!D1492,X:Y,2,0)="A"),"","Inactive Dept Combo Error")),"")</f>
        <v/>
      </c>
      <c r="AK1080" s="150" t="str">
        <f>IF(JRF!B1093="","",IF(JRF!B1093=IFERROR(VLOOKUP(JRF!B1093,Checks!AI:AI,1,0),0),"Entry in Branch/Satellite BU's",""))</f>
        <v/>
      </c>
      <c r="AL1080" t="str">
        <f>IFERROR(IF('Journal Template'!A1492="","",IF('Journal Template'!A1492=IFERROR(VLOOKUP('Journal Template'!A1492,Checks!AI:AI,1,0),0),"Entry in Branch/Satellite BU's","")),"")</f>
        <v/>
      </c>
      <c r="AO1080" s="171"/>
      <c r="AP1080" s="171"/>
      <c r="AQ1080" s="171"/>
      <c r="AR1080" s="171"/>
      <c r="CI1080" t="str">
        <f>IF(JRF!F1093&gt;0,"",IF(JRF!B1093="","",IF(LEFT(JRF!B1093,1)=IFERROR(VLOOKUP(LEFT(JRF!B1093,1),$CF$2:$CF$5,1,0),0),"Product Code Required",IF(JRF!C1093="","",IF(JRF!C1093=IFERROR(VLOOKUP(JRF!C1093,$CH:$CH,1,0),0),"Product Code Required","NA")))))</f>
        <v/>
      </c>
      <c r="CJ1080" t="str">
        <f>IF(JRF!AV1093&gt;0,"",IF(JRF!Q1093="","",IF(LEFT(JRF!Q1093,1)=IFERROR(VLOOKUP(LEFT(JRF!Q1093,1),$CF$2:$CF$5,1,0),0),"Product Code Required",IF(JRF!V1093="","",IF(JRF!V1093=IFERROR(VLOOKUP(JRF!V1093,$CH:$CH,1,0),0),"Product Code Required","NA")))))</f>
        <v/>
      </c>
      <c r="CK1080" t="str">
        <f>IFERROR(IF(LEN('Journal Template'!F1091)&gt;0,"",IF('Journal Template'!A1091="","",IF(LEFT('Journal Template'!A1091,1)=IFERROR(VLOOKUP(LEFT('Journal Template'!A1091,1),Checks!$CF$2:$CF$5,1,0),0),"Product Code Required",IF('Journal Template'!D1091="","",IF('Journal Template'!D1091=IFERROR(VLOOKUP('Journal Template'!D1091,Checks!$CH:$CH,1,0),0),"Product Code Required","NA"))))),"")</f>
        <v/>
      </c>
    </row>
    <row r="1081" spans="14:89">
      <c r="N1081" t="s">
        <v>5834</v>
      </c>
      <c r="O1081" t="s">
        <v>5835</v>
      </c>
      <c r="P1081" t="s">
        <v>386</v>
      </c>
      <c r="Q1081" s="150" t="str">
        <f>IF(JRF!D1094="","",IF(IFERROR(VLOOKUP(JRF!D1094,Checks!N:P,3,0),0)="A","","Inactive account in Use"))</f>
        <v/>
      </c>
      <c r="R1081" t="str">
        <f>IFERROR(IF('Journal Template'!C1493="","",IF(IFERROR(VLOOKUP('Journal Template'!C1493,Checks!N:P,3,0),0)="A","","Inactive account in Use")),"")</f>
        <v/>
      </c>
      <c r="S1081" t="s">
        <v>5836</v>
      </c>
      <c r="T1081" t="s">
        <v>386</v>
      </c>
      <c r="U1081" t="s">
        <v>381</v>
      </c>
      <c r="V1081" s="150" t="str">
        <f>IF(JRF!C1094="","",IF(IFERROR(VLOOKUP(JRF!C1094,Checks!S:U,3,0),0)="A","Entry with System fund Dept",""))</f>
        <v/>
      </c>
      <c r="W1081" t="str">
        <f>IFERROR(IF('Journal Template'!D1493="","",IF(IFERROR(VLOOKUP('Journal Template'!D1493,Checks!S:U,3,0),0)="A","Entry with System fund Dept","")),"")</f>
        <v/>
      </c>
      <c r="X1081" t="s">
        <v>5837</v>
      </c>
      <c r="Y1081" t="s">
        <v>386</v>
      </c>
      <c r="Z1081" t="s">
        <v>5838</v>
      </c>
      <c r="AA1081" t="s">
        <v>623</v>
      </c>
      <c r="AB1081" t="s">
        <v>1769</v>
      </c>
      <c r="AC1081" s="150" t="str">
        <f>IFERROR(IF(JRF!C1094="","",IF(AND(VLOOKUP(JRF!C1094,X:AA,4,0)=JRF!B1094,VLOOKUP(JRF!C1094,X:Y,2,0)="A"),"","Inactive Dept Combo Error")),"Inactive Dept Combo Error")</f>
        <v/>
      </c>
      <c r="AD1081" t="str">
        <f>IFERROR(IF('Journal Template'!D1493="","",IF(AND(VLOOKUP('Journal Template'!D1493,X:AA,4,0)='Journal Template'!A1493,VLOOKUP('Journal Template'!D1493,X:Y,2,0)="A"),"","Inactive Dept Combo Error")),"")</f>
        <v/>
      </c>
      <c r="AK1081" s="150" t="str">
        <f>IF(JRF!B1094="","",IF(JRF!B1094=IFERROR(VLOOKUP(JRF!B1094,Checks!AI:AI,1,0),0),"Entry in Branch/Satellite BU's",""))</f>
        <v/>
      </c>
      <c r="AL1081" t="str">
        <f>IFERROR(IF('Journal Template'!A1493="","",IF('Journal Template'!A1493=IFERROR(VLOOKUP('Journal Template'!A1493,Checks!AI:AI,1,0),0),"Entry in Branch/Satellite BU's","")),"")</f>
        <v/>
      </c>
      <c r="AO1081" s="171"/>
      <c r="AP1081" s="171"/>
      <c r="AQ1081" s="171"/>
      <c r="AR1081" s="171"/>
      <c r="CI1081" t="str">
        <f>IF(JRF!F1094&gt;0,"",IF(JRF!B1094="","",IF(LEFT(JRF!B1094,1)=IFERROR(VLOOKUP(LEFT(JRF!B1094,1),$CF$2:$CF$5,1,0),0),"Product Code Required",IF(JRF!C1094="","",IF(JRF!C1094=IFERROR(VLOOKUP(JRF!C1094,$CH:$CH,1,0),0),"Product Code Required","NA")))))</f>
        <v/>
      </c>
      <c r="CJ1081" t="str">
        <f>IF(JRF!AV1094&gt;0,"",IF(JRF!Q1094="","",IF(LEFT(JRF!Q1094,1)=IFERROR(VLOOKUP(LEFT(JRF!Q1094,1),$CF$2:$CF$5,1,0),0),"Product Code Required",IF(JRF!V1094="","",IF(JRF!V1094=IFERROR(VLOOKUP(JRF!V1094,$CH:$CH,1,0),0),"Product Code Required","NA")))))</f>
        <v/>
      </c>
      <c r="CK1081" t="str">
        <f>IFERROR(IF(LEN('Journal Template'!F1092)&gt;0,"",IF('Journal Template'!A1092="","",IF(LEFT('Journal Template'!A1092,1)=IFERROR(VLOOKUP(LEFT('Journal Template'!A1092,1),Checks!$CF$2:$CF$5,1,0),0),"Product Code Required",IF('Journal Template'!D1092="","",IF('Journal Template'!D1092=IFERROR(VLOOKUP('Journal Template'!D1092,Checks!$CH:$CH,1,0),0),"Product Code Required","NA"))))),"")</f>
        <v/>
      </c>
    </row>
    <row r="1082" spans="14:89">
      <c r="N1082" t="s">
        <v>5839</v>
      </c>
      <c r="O1082" t="s">
        <v>5840</v>
      </c>
      <c r="P1082" t="s">
        <v>386</v>
      </c>
      <c r="Q1082" s="150" t="str">
        <f>IF(JRF!D1095="","",IF(IFERROR(VLOOKUP(JRF!D1095,Checks!N:P,3,0),0)="A","","Inactive account in Use"))</f>
        <v/>
      </c>
      <c r="R1082" t="str">
        <f>IFERROR(IF('Journal Template'!C1494="","",IF(IFERROR(VLOOKUP('Journal Template'!C1494,Checks!N:P,3,0),0)="A","","Inactive account in Use")),"")</f>
        <v/>
      </c>
      <c r="S1082" t="s">
        <v>5841</v>
      </c>
      <c r="T1082" t="s">
        <v>386</v>
      </c>
      <c r="U1082" t="s">
        <v>381</v>
      </c>
      <c r="V1082" s="150" t="str">
        <f>IF(JRF!C1095="","",IF(IFERROR(VLOOKUP(JRF!C1095,Checks!S:U,3,0),0)="A","Entry with System fund Dept",""))</f>
        <v/>
      </c>
      <c r="W1082" t="str">
        <f>IFERROR(IF('Journal Template'!D1494="","",IF(IFERROR(VLOOKUP('Journal Template'!D1494,Checks!S:U,3,0),0)="A","Entry with System fund Dept","")),"")</f>
        <v/>
      </c>
      <c r="X1082" t="s">
        <v>5842</v>
      </c>
      <c r="Y1082" t="s">
        <v>389</v>
      </c>
      <c r="Z1082" t="s">
        <v>5843</v>
      </c>
      <c r="AA1082" t="s">
        <v>807</v>
      </c>
      <c r="AB1082" t="s">
        <v>125</v>
      </c>
      <c r="AC1082" s="150" t="str">
        <f>IFERROR(IF(JRF!C1095="","",IF(AND(VLOOKUP(JRF!C1095,X:AA,4,0)=JRF!B1095,VLOOKUP(JRF!C1095,X:Y,2,0)="A"),"","Inactive Dept Combo Error")),"Inactive Dept Combo Error")</f>
        <v/>
      </c>
      <c r="AD1082" t="str">
        <f>IFERROR(IF('Journal Template'!D1494="","",IF(AND(VLOOKUP('Journal Template'!D1494,X:AA,4,0)='Journal Template'!A1494,VLOOKUP('Journal Template'!D1494,X:Y,2,0)="A"),"","Inactive Dept Combo Error")),"")</f>
        <v/>
      </c>
      <c r="AK1082" s="150" t="str">
        <f>IF(JRF!B1095="","",IF(JRF!B1095=IFERROR(VLOOKUP(JRF!B1095,Checks!AI:AI,1,0),0),"Entry in Branch/Satellite BU's",""))</f>
        <v/>
      </c>
      <c r="AL1082" t="str">
        <f>IFERROR(IF('Journal Template'!A1494="","",IF('Journal Template'!A1494=IFERROR(VLOOKUP('Journal Template'!A1494,Checks!AI:AI,1,0),0),"Entry in Branch/Satellite BU's","")),"")</f>
        <v/>
      </c>
      <c r="AO1082" s="171"/>
      <c r="AP1082" s="171"/>
      <c r="AQ1082" s="171"/>
      <c r="AR1082" s="171"/>
      <c r="CI1082" t="str">
        <f>IF(JRF!F1095&gt;0,"",IF(JRF!B1095="","",IF(LEFT(JRF!B1095,1)=IFERROR(VLOOKUP(LEFT(JRF!B1095,1),$CF$2:$CF$5,1,0),0),"Product Code Required",IF(JRF!C1095="","",IF(JRF!C1095=IFERROR(VLOOKUP(JRF!C1095,$CH:$CH,1,0),0),"Product Code Required","NA")))))</f>
        <v/>
      </c>
      <c r="CJ1082" t="str">
        <f>IF(JRF!AV1095&gt;0,"",IF(JRF!Q1095="","",IF(LEFT(JRF!Q1095,1)=IFERROR(VLOOKUP(LEFT(JRF!Q1095,1),$CF$2:$CF$5,1,0),0),"Product Code Required",IF(JRF!V1095="","",IF(JRF!V1095=IFERROR(VLOOKUP(JRF!V1095,$CH:$CH,1,0),0),"Product Code Required","NA")))))</f>
        <v/>
      </c>
      <c r="CK1082" t="str">
        <f>IFERROR(IF(LEN('Journal Template'!F1093)&gt;0,"",IF('Journal Template'!A1093="","",IF(LEFT('Journal Template'!A1093,1)=IFERROR(VLOOKUP(LEFT('Journal Template'!A1093,1),Checks!$CF$2:$CF$5,1,0),0),"Product Code Required",IF('Journal Template'!D1093="","",IF('Journal Template'!D1093=IFERROR(VLOOKUP('Journal Template'!D1093,Checks!$CH:$CH,1,0),0),"Product Code Required","NA"))))),"")</f>
        <v/>
      </c>
    </row>
    <row r="1083" spans="14:89">
      <c r="N1083" t="s">
        <v>5844</v>
      </c>
      <c r="O1083" t="s">
        <v>5845</v>
      </c>
      <c r="P1083" t="s">
        <v>386</v>
      </c>
      <c r="Q1083" s="150" t="str">
        <f>IF(JRF!D1096="","",IF(IFERROR(VLOOKUP(JRF!D1096,Checks!N:P,3,0),0)="A","","Inactive account in Use"))</f>
        <v/>
      </c>
      <c r="R1083" t="str">
        <f>IFERROR(IF('Journal Template'!C1495="","",IF(IFERROR(VLOOKUP('Journal Template'!C1495,Checks!N:P,3,0),0)="A","","Inactive account in Use")),"")</f>
        <v/>
      </c>
      <c r="S1083" t="s">
        <v>5846</v>
      </c>
      <c r="T1083" t="s">
        <v>386</v>
      </c>
      <c r="U1083" t="s">
        <v>381</v>
      </c>
      <c r="V1083" s="150" t="str">
        <f>IF(JRF!C1096="","",IF(IFERROR(VLOOKUP(JRF!C1096,Checks!S:U,3,0),0)="A","Entry with System fund Dept",""))</f>
        <v/>
      </c>
      <c r="W1083" t="str">
        <f>IFERROR(IF('Journal Template'!D1495="","",IF(IFERROR(VLOOKUP('Journal Template'!D1495,Checks!S:U,3,0),0)="A","Entry with System fund Dept","")),"")</f>
        <v/>
      </c>
      <c r="X1083" t="s">
        <v>5847</v>
      </c>
      <c r="Y1083" t="s">
        <v>386</v>
      </c>
      <c r="Z1083" t="s">
        <v>5848</v>
      </c>
      <c r="AA1083" t="s">
        <v>3581</v>
      </c>
      <c r="AB1083" t="s">
        <v>125</v>
      </c>
      <c r="AC1083" s="150" t="str">
        <f>IFERROR(IF(JRF!C1096="","",IF(AND(VLOOKUP(JRF!C1096,X:AA,4,0)=JRF!B1096,VLOOKUP(JRF!C1096,X:Y,2,0)="A"),"","Inactive Dept Combo Error")),"Inactive Dept Combo Error")</f>
        <v/>
      </c>
      <c r="AD1083" t="str">
        <f>IFERROR(IF('Journal Template'!D1495="","",IF(AND(VLOOKUP('Journal Template'!D1495,X:AA,4,0)='Journal Template'!A1495,VLOOKUP('Journal Template'!D1495,X:Y,2,0)="A"),"","Inactive Dept Combo Error")),"")</f>
        <v/>
      </c>
      <c r="AK1083" s="150" t="str">
        <f>IF(JRF!B1096="","",IF(JRF!B1096=IFERROR(VLOOKUP(JRF!B1096,Checks!AI:AI,1,0),0),"Entry in Branch/Satellite BU's",""))</f>
        <v/>
      </c>
      <c r="AL1083" t="str">
        <f>IFERROR(IF('Journal Template'!A1495="","",IF('Journal Template'!A1495=IFERROR(VLOOKUP('Journal Template'!A1495,Checks!AI:AI,1,0),0),"Entry in Branch/Satellite BU's","")),"")</f>
        <v/>
      </c>
      <c r="AO1083" s="171"/>
      <c r="AP1083" s="171"/>
      <c r="AQ1083" s="171"/>
      <c r="AR1083" s="171"/>
      <c r="CI1083" t="str">
        <f>IF(JRF!F1096&gt;0,"",IF(JRF!B1096="","",IF(LEFT(JRF!B1096,1)=IFERROR(VLOOKUP(LEFT(JRF!B1096,1),$CF$2:$CF$5,1,0),0),"Product Code Required",IF(JRF!C1096="","",IF(JRF!C1096=IFERROR(VLOOKUP(JRF!C1096,$CH:$CH,1,0),0),"Product Code Required","NA")))))</f>
        <v/>
      </c>
      <c r="CJ1083" t="str">
        <f>IF(JRF!AV1096&gt;0,"",IF(JRF!Q1096="","",IF(LEFT(JRF!Q1096,1)=IFERROR(VLOOKUP(LEFT(JRF!Q1096,1),$CF$2:$CF$5,1,0),0),"Product Code Required",IF(JRF!V1096="","",IF(JRF!V1096=IFERROR(VLOOKUP(JRF!V1096,$CH:$CH,1,0),0),"Product Code Required","NA")))))</f>
        <v/>
      </c>
      <c r="CK1083" t="str">
        <f>IFERROR(IF(LEN('Journal Template'!F1094)&gt;0,"",IF('Journal Template'!A1094="","",IF(LEFT('Journal Template'!A1094,1)=IFERROR(VLOOKUP(LEFT('Journal Template'!A1094,1),Checks!$CF$2:$CF$5,1,0),0),"Product Code Required",IF('Journal Template'!D1094="","",IF('Journal Template'!D1094=IFERROR(VLOOKUP('Journal Template'!D1094,Checks!$CH:$CH,1,0),0),"Product Code Required","NA"))))),"")</f>
        <v/>
      </c>
    </row>
    <row r="1084" spans="14:89">
      <c r="N1084" t="s">
        <v>5849</v>
      </c>
      <c r="O1084" t="s">
        <v>5850</v>
      </c>
      <c r="P1084" t="s">
        <v>386</v>
      </c>
      <c r="Q1084" s="150" t="str">
        <f>IF(JRF!D1097="","",IF(IFERROR(VLOOKUP(JRF!D1097,Checks!N:P,3,0),0)="A","","Inactive account in Use"))</f>
        <v/>
      </c>
      <c r="R1084" t="str">
        <f>IFERROR(IF('Journal Template'!C1496="","",IF(IFERROR(VLOOKUP('Journal Template'!C1496,Checks!N:P,3,0),0)="A","","Inactive account in Use")),"")</f>
        <v/>
      </c>
      <c r="S1084" t="s">
        <v>5851</v>
      </c>
      <c r="T1084" t="s">
        <v>386</v>
      </c>
      <c r="U1084" t="s">
        <v>381</v>
      </c>
      <c r="V1084" s="150" t="str">
        <f>IF(JRF!C1097="","",IF(IFERROR(VLOOKUP(JRF!C1097,Checks!S:U,3,0),0)="A","Entry with System fund Dept",""))</f>
        <v/>
      </c>
      <c r="W1084" t="str">
        <f>IFERROR(IF('Journal Template'!D1496="","",IF(IFERROR(VLOOKUP('Journal Template'!D1496,Checks!S:U,3,0),0)="A","Entry with System fund Dept","")),"")</f>
        <v/>
      </c>
      <c r="X1084" t="s">
        <v>5852</v>
      </c>
      <c r="Y1084" t="s">
        <v>386</v>
      </c>
      <c r="Z1084" t="s">
        <v>5853</v>
      </c>
      <c r="AA1084" t="s">
        <v>391</v>
      </c>
      <c r="AB1084" t="s">
        <v>125</v>
      </c>
      <c r="AC1084" s="150" t="str">
        <f>IFERROR(IF(JRF!C1097="","",IF(AND(VLOOKUP(JRF!C1097,X:AA,4,0)=JRF!B1097,VLOOKUP(JRF!C1097,X:Y,2,0)="A"),"","Inactive Dept Combo Error")),"Inactive Dept Combo Error")</f>
        <v/>
      </c>
      <c r="AD1084" t="str">
        <f>IFERROR(IF('Journal Template'!D1496="","",IF(AND(VLOOKUP('Journal Template'!D1496,X:AA,4,0)='Journal Template'!A1496,VLOOKUP('Journal Template'!D1496,X:Y,2,0)="A"),"","Inactive Dept Combo Error")),"")</f>
        <v/>
      </c>
      <c r="AK1084" s="150" t="str">
        <f>IF(JRF!B1097="","",IF(JRF!B1097=IFERROR(VLOOKUP(JRF!B1097,Checks!AI:AI,1,0),0),"Entry in Branch/Satellite BU's",""))</f>
        <v/>
      </c>
      <c r="AL1084" t="str">
        <f>IFERROR(IF('Journal Template'!A1496="","",IF('Journal Template'!A1496=IFERROR(VLOOKUP('Journal Template'!A1496,Checks!AI:AI,1,0),0),"Entry in Branch/Satellite BU's","")),"")</f>
        <v/>
      </c>
      <c r="AO1084" s="171"/>
      <c r="AP1084" s="171"/>
      <c r="AQ1084" s="171"/>
      <c r="AR1084" s="171"/>
      <c r="CI1084" t="str">
        <f>IF(JRF!F1097&gt;0,"",IF(JRF!B1097="","",IF(LEFT(JRF!B1097,1)=IFERROR(VLOOKUP(LEFT(JRF!B1097,1),$CF$2:$CF$5,1,0),0),"Product Code Required",IF(JRF!C1097="","",IF(JRF!C1097=IFERROR(VLOOKUP(JRF!C1097,$CH:$CH,1,0),0),"Product Code Required","NA")))))</f>
        <v/>
      </c>
      <c r="CJ1084" t="str">
        <f>IF(JRF!AV1097&gt;0,"",IF(JRF!Q1097="","",IF(LEFT(JRF!Q1097,1)=IFERROR(VLOOKUP(LEFT(JRF!Q1097,1),$CF$2:$CF$5,1,0),0),"Product Code Required",IF(JRF!V1097="","",IF(JRF!V1097=IFERROR(VLOOKUP(JRF!V1097,$CH:$CH,1,0),0),"Product Code Required","NA")))))</f>
        <v/>
      </c>
      <c r="CK1084" t="str">
        <f>IFERROR(IF(LEN('Journal Template'!F1095)&gt;0,"",IF('Journal Template'!A1095="","",IF(LEFT('Journal Template'!A1095,1)=IFERROR(VLOOKUP(LEFT('Journal Template'!A1095,1),Checks!$CF$2:$CF$5,1,0),0),"Product Code Required",IF('Journal Template'!D1095="","",IF('Journal Template'!D1095=IFERROR(VLOOKUP('Journal Template'!D1095,Checks!$CH:$CH,1,0),0),"Product Code Required","NA"))))),"")</f>
        <v/>
      </c>
    </row>
    <row r="1085" spans="14:89">
      <c r="N1085" t="s">
        <v>5854</v>
      </c>
      <c r="O1085" t="s">
        <v>5855</v>
      </c>
      <c r="P1085" t="s">
        <v>386</v>
      </c>
      <c r="Q1085" s="150" t="str">
        <f>IF(JRF!D1098="","",IF(IFERROR(VLOOKUP(JRF!D1098,Checks!N:P,3,0),0)="A","","Inactive account in Use"))</f>
        <v/>
      </c>
      <c r="R1085" t="str">
        <f>IFERROR(IF('Journal Template'!C1497="","",IF(IFERROR(VLOOKUP('Journal Template'!C1497,Checks!N:P,3,0),0)="A","","Inactive account in Use")),"")</f>
        <v/>
      </c>
      <c r="S1085" t="s">
        <v>5856</v>
      </c>
      <c r="T1085" t="s">
        <v>386</v>
      </c>
      <c r="U1085" t="s">
        <v>381</v>
      </c>
      <c r="V1085" s="150" t="str">
        <f>IF(JRF!C1098="","",IF(IFERROR(VLOOKUP(JRF!C1098,Checks!S:U,3,0),0)="A","Entry with System fund Dept",""))</f>
        <v/>
      </c>
      <c r="W1085" t="str">
        <f>IFERROR(IF('Journal Template'!D1497="","",IF(IFERROR(VLOOKUP('Journal Template'!D1497,Checks!S:U,3,0),0)="A","Entry with System fund Dept","")),"")</f>
        <v/>
      </c>
      <c r="X1085" t="s">
        <v>5857</v>
      </c>
      <c r="Y1085" t="s">
        <v>386</v>
      </c>
      <c r="Z1085" t="s">
        <v>5858</v>
      </c>
      <c r="AA1085" t="s">
        <v>1493</v>
      </c>
      <c r="AB1085" t="s">
        <v>125</v>
      </c>
      <c r="AC1085" s="150" t="str">
        <f>IFERROR(IF(JRF!C1098="","",IF(AND(VLOOKUP(JRF!C1098,X:AA,4,0)=JRF!B1098,VLOOKUP(JRF!C1098,X:Y,2,0)="A"),"","Inactive Dept Combo Error")),"Inactive Dept Combo Error")</f>
        <v/>
      </c>
      <c r="AD1085" t="str">
        <f>IFERROR(IF('Journal Template'!D1497="","",IF(AND(VLOOKUP('Journal Template'!D1497,X:AA,4,0)='Journal Template'!A1497,VLOOKUP('Journal Template'!D1497,X:Y,2,0)="A"),"","Inactive Dept Combo Error")),"")</f>
        <v/>
      </c>
      <c r="AK1085" s="150" t="str">
        <f>IF(JRF!B1098="","",IF(JRF!B1098=IFERROR(VLOOKUP(JRF!B1098,Checks!AI:AI,1,0),0),"Entry in Branch/Satellite BU's",""))</f>
        <v/>
      </c>
      <c r="AL1085" t="str">
        <f>IFERROR(IF('Journal Template'!A1497="","",IF('Journal Template'!A1497=IFERROR(VLOOKUP('Journal Template'!A1497,Checks!AI:AI,1,0),0),"Entry in Branch/Satellite BU's","")),"")</f>
        <v/>
      </c>
      <c r="AO1085" s="171"/>
      <c r="AP1085" s="171"/>
      <c r="AQ1085" s="171"/>
      <c r="AR1085" s="171"/>
      <c r="CI1085" t="str">
        <f>IF(JRF!F1098&gt;0,"",IF(JRF!B1098="","",IF(LEFT(JRF!B1098,1)=IFERROR(VLOOKUP(LEFT(JRF!B1098,1),$CF$2:$CF$5,1,0),0),"Product Code Required",IF(JRF!C1098="","",IF(JRF!C1098=IFERROR(VLOOKUP(JRF!C1098,$CH:$CH,1,0),0),"Product Code Required","NA")))))</f>
        <v/>
      </c>
      <c r="CJ1085" t="str">
        <f>IF(JRF!AV1098&gt;0,"",IF(JRF!Q1098="","",IF(LEFT(JRF!Q1098,1)=IFERROR(VLOOKUP(LEFT(JRF!Q1098,1),$CF$2:$CF$5,1,0),0),"Product Code Required",IF(JRF!V1098="","",IF(JRF!V1098=IFERROR(VLOOKUP(JRF!V1098,$CH:$CH,1,0),0),"Product Code Required","NA")))))</f>
        <v/>
      </c>
      <c r="CK1085" t="str">
        <f>IFERROR(IF(LEN('Journal Template'!F1096)&gt;0,"",IF('Journal Template'!A1096="","",IF(LEFT('Journal Template'!A1096,1)=IFERROR(VLOOKUP(LEFT('Journal Template'!A1096,1),Checks!$CF$2:$CF$5,1,0),0),"Product Code Required",IF('Journal Template'!D1096="","",IF('Journal Template'!D1096=IFERROR(VLOOKUP('Journal Template'!D1096,Checks!$CH:$CH,1,0),0),"Product Code Required","NA"))))),"")</f>
        <v/>
      </c>
    </row>
    <row r="1086" spans="14:89">
      <c r="N1086" t="s">
        <v>5859</v>
      </c>
      <c r="O1086" t="s">
        <v>5860</v>
      </c>
      <c r="P1086" t="s">
        <v>386</v>
      </c>
      <c r="Q1086" s="150" t="str">
        <f>IF(JRF!D1099="","",IF(IFERROR(VLOOKUP(JRF!D1099,Checks!N:P,3,0),0)="A","","Inactive account in Use"))</f>
        <v/>
      </c>
      <c r="R1086" t="str">
        <f>IFERROR(IF('Journal Template'!C1498="","",IF(IFERROR(VLOOKUP('Journal Template'!C1498,Checks!N:P,3,0),0)="A","","Inactive account in Use")),"")</f>
        <v/>
      </c>
      <c r="S1086" t="s">
        <v>5861</v>
      </c>
      <c r="T1086" t="s">
        <v>386</v>
      </c>
      <c r="U1086" t="s">
        <v>381</v>
      </c>
      <c r="V1086" s="150" t="str">
        <f>IF(JRF!C1099="","",IF(IFERROR(VLOOKUP(JRF!C1099,Checks!S:U,3,0),0)="A","Entry with System fund Dept",""))</f>
        <v/>
      </c>
      <c r="W1086" t="str">
        <f>IFERROR(IF('Journal Template'!D1498="","",IF(IFERROR(VLOOKUP('Journal Template'!D1498,Checks!S:U,3,0),0)="A","Entry with System fund Dept","")),"")</f>
        <v/>
      </c>
      <c r="X1086" t="s">
        <v>5862</v>
      </c>
      <c r="Y1086" t="s">
        <v>386</v>
      </c>
      <c r="Z1086" t="s">
        <v>5858</v>
      </c>
      <c r="AA1086" t="s">
        <v>391</v>
      </c>
      <c r="AB1086" t="s">
        <v>125</v>
      </c>
      <c r="AC1086" s="150" t="str">
        <f>IFERROR(IF(JRF!C1099="","",IF(AND(VLOOKUP(JRF!C1099,X:AA,4,0)=JRF!B1099,VLOOKUP(JRF!C1099,X:Y,2,0)="A"),"","Inactive Dept Combo Error")),"Inactive Dept Combo Error")</f>
        <v/>
      </c>
      <c r="AD1086" t="str">
        <f>IFERROR(IF('Journal Template'!D1498="","",IF(AND(VLOOKUP('Journal Template'!D1498,X:AA,4,0)='Journal Template'!A1498,VLOOKUP('Journal Template'!D1498,X:Y,2,0)="A"),"","Inactive Dept Combo Error")),"")</f>
        <v/>
      </c>
      <c r="AK1086" s="150" t="str">
        <f>IF(JRF!B1099="","",IF(JRF!B1099=IFERROR(VLOOKUP(JRF!B1099,Checks!AI:AI,1,0),0),"Entry in Branch/Satellite BU's",""))</f>
        <v/>
      </c>
      <c r="AL1086" t="str">
        <f>IFERROR(IF('Journal Template'!A1498="","",IF('Journal Template'!A1498=IFERROR(VLOOKUP('Journal Template'!A1498,Checks!AI:AI,1,0),0),"Entry in Branch/Satellite BU's","")),"")</f>
        <v/>
      </c>
      <c r="AO1086" s="171"/>
      <c r="AP1086" s="171"/>
      <c r="AQ1086" s="171"/>
      <c r="AR1086" s="171"/>
      <c r="CI1086" t="str">
        <f>IF(JRF!F1099&gt;0,"",IF(JRF!B1099="","",IF(LEFT(JRF!B1099,1)=IFERROR(VLOOKUP(LEFT(JRF!B1099,1),$CF$2:$CF$5,1,0),0),"Product Code Required",IF(JRF!C1099="","",IF(JRF!C1099=IFERROR(VLOOKUP(JRF!C1099,$CH:$CH,1,0),0),"Product Code Required","NA")))))</f>
        <v/>
      </c>
      <c r="CJ1086" t="str">
        <f>IF(JRF!AV1099&gt;0,"",IF(JRF!Q1099="","",IF(LEFT(JRF!Q1099,1)=IFERROR(VLOOKUP(LEFT(JRF!Q1099,1),$CF$2:$CF$5,1,0),0),"Product Code Required",IF(JRF!V1099="","",IF(JRF!V1099=IFERROR(VLOOKUP(JRF!V1099,$CH:$CH,1,0),0),"Product Code Required","NA")))))</f>
        <v/>
      </c>
      <c r="CK1086" t="str">
        <f>IFERROR(IF(LEN('Journal Template'!F1097)&gt;0,"",IF('Journal Template'!A1097="","",IF(LEFT('Journal Template'!A1097,1)=IFERROR(VLOOKUP(LEFT('Journal Template'!A1097,1),Checks!$CF$2:$CF$5,1,0),0),"Product Code Required",IF('Journal Template'!D1097="","",IF('Journal Template'!D1097=IFERROR(VLOOKUP('Journal Template'!D1097,Checks!$CH:$CH,1,0),0),"Product Code Required","NA"))))),"")</f>
        <v/>
      </c>
    </row>
    <row r="1087" spans="14:89">
      <c r="N1087" t="s">
        <v>5863</v>
      </c>
      <c r="O1087" t="s">
        <v>5864</v>
      </c>
      <c r="P1087" t="s">
        <v>386</v>
      </c>
      <c r="Q1087" s="150" t="str">
        <f>IF(JRF!D1100="","",IF(IFERROR(VLOOKUP(JRF!D1100,Checks!N:P,3,0),0)="A","","Inactive account in Use"))</f>
        <v/>
      </c>
      <c r="R1087" t="str">
        <f>IFERROR(IF('Journal Template'!C1499="","",IF(IFERROR(VLOOKUP('Journal Template'!C1499,Checks!N:P,3,0),0)="A","","Inactive account in Use")),"")</f>
        <v/>
      </c>
      <c r="S1087" t="s">
        <v>5865</v>
      </c>
      <c r="T1087" t="s">
        <v>386</v>
      </c>
      <c r="U1087" t="s">
        <v>381</v>
      </c>
      <c r="V1087" s="150" t="str">
        <f>IF(JRF!C1100="","",IF(IFERROR(VLOOKUP(JRF!C1100,Checks!S:U,3,0),0)="A","Entry with System fund Dept",""))</f>
        <v/>
      </c>
      <c r="W1087" t="str">
        <f>IFERROR(IF('Journal Template'!D1499="","",IF(IFERROR(VLOOKUP('Journal Template'!D1499,Checks!S:U,3,0),0)="A","Entry with System fund Dept","")),"")</f>
        <v/>
      </c>
      <c r="X1087" t="s">
        <v>5866</v>
      </c>
      <c r="Y1087" t="s">
        <v>386</v>
      </c>
      <c r="Z1087" t="s">
        <v>5867</v>
      </c>
      <c r="AA1087" t="s">
        <v>391</v>
      </c>
      <c r="AB1087" t="s">
        <v>125</v>
      </c>
      <c r="AC1087" s="150" t="str">
        <f>IFERROR(IF(JRF!C1100="","",IF(AND(VLOOKUP(JRF!C1100,X:AA,4,0)=JRF!B1100,VLOOKUP(JRF!C1100,X:Y,2,0)="A"),"","Inactive Dept Combo Error")),"Inactive Dept Combo Error")</f>
        <v/>
      </c>
      <c r="AD1087" t="str">
        <f>IFERROR(IF('Journal Template'!D1499="","",IF(AND(VLOOKUP('Journal Template'!D1499,X:AA,4,0)='Journal Template'!A1499,VLOOKUP('Journal Template'!D1499,X:Y,2,0)="A"),"","Inactive Dept Combo Error")),"")</f>
        <v/>
      </c>
      <c r="AK1087" s="150" t="str">
        <f>IF(JRF!B1100="","",IF(JRF!B1100=IFERROR(VLOOKUP(JRF!B1100,Checks!AI:AI,1,0),0),"Entry in Branch/Satellite BU's",""))</f>
        <v/>
      </c>
      <c r="AL1087" t="str">
        <f>IFERROR(IF('Journal Template'!A1499="","",IF('Journal Template'!A1499=IFERROR(VLOOKUP('Journal Template'!A1499,Checks!AI:AI,1,0),0),"Entry in Branch/Satellite BU's","")),"")</f>
        <v/>
      </c>
      <c r="AO1087" s="171"/>
      <c r="AP1087" s="171"/>
      <c r="AQ1087" s="171"/>
      <c r="AR1087" s="171"/>
      <c r="CI1087" t="str">
        <f>IF(JRF!F1100&gt;0,"",IF(JRF!B1100="","",IF(LEFT(JRF!B1100,1)=IFERROR(VLOOKUP(LEFT(JRF!B1100,1),$CF$2:$CF$5,1,0),0),"Product Code Required",IF(JRF!C1100="","",IF(JRF!C1100=IFERROR(VLOOKUP(JRF!C1100,$CH:$CH,1,0),0),"Product Code Required","NA")))))</f>
        <v/>
      </c>
      <c r="CJ1087" t="str">
        <f>IF(JRF!AV1100&gt;0,"",IF(JRF!Q1100="","",IF(LEFT(JRF!Q1100,1)=IFERROR(VLOOKUP(LEFT(JRF!Q1100,1),$CF$2:$CF$5,1,0),0),"Product Code Required",IF(JRF!V1100="","",IF(JRF!V1100=IFERROR(VLOOKUP(JRF!V1100,$CH:$CH,1,0),0),"Product Code Required","NA")))))</f>
        <v/>
      </c>
      <c r="CK1087" t="str">
        <f>IFERROR(IF(LEN('Journal Template'!F1098)&gt;0,"",IF('Journal Template'!A1098="","",IF(LEFT('Journal Template'!A1098,1)=IFERROR(VLOOKUP(LEFT('Journal Template'!A1098,1),Checks!$CF$2:$CF$5,1,0),0),"Product Code Required",IF('Journal Template'!D1098="","",IF('Journal Template'!D1098=IFERROR(VLOOKUP('Journal Template'!D1098,Checks!$CH:$CH,1,0),0),"Product Code Required","NA"))))),"")</f>
        <v/>
      </c>
    </row>
    <row r="1088" spans="14:89">
      <c r="N1088" t="s">
        <v>5868</v>
      </c>
      <c r="O1088" t="s">
        <v>5869</v>
      </c>
      <c r="P1088" t="s">
        <v>386</v>
      </c>
      <c r="Q1088" s="150" t="str">
        <f>IF(JRF!D1101="","",IF(IFERROR(VLOOKUP(JRF!D1101,Checks!N:P,3,0),0)="A","","Inactive account in Use"))</f>
        <v/>
      </c>
      <c r="R1088" t="str">
        <f>IFERROR(IF('Journal Template'!C1500="","",IF(IFERROR(VLOOKUP('Journal Template'!C1500,Checks!N:P,3,0),0)="A","","Inactive account in Use")),"")</f>
        <v/>
      </c>
      <c r="S1088" t="s">
        <v>5870</v>
      </c>
      <c r="T1088" t="s">
        <v>386</v>
      </c>
      <c r="U1088" t="s">
        <v>381</v>
      </c>
      <c r="V1088" s="150" t="str">
        <f>IF(JRF!C1101="","",IF(IFERROR(VLOOKUP(JRF!C1101,Checks!S:U,3,0),0)="A","Entry with System fund Dept",""))</f>
        <v/>
      </c>
      <c r="W1088" t="str">
        <f>IFERROR(IF('Journal Template'!D1500="","",IF(IFERROR(VLOOKUP('Journal Template'!D1500,Checks!S:U,3,0),0)="A","Entry with System fund Dept","")),"")</f>
        <v/>
      </c>
      <c r="X1088" t="s">
        <v>5871</v>
      </c>
      <c r="Y1088" t="s">
        <v>386</v>
      </c>
      <c r="Z1088" t="s">
        <v>5872</v>
      </c>
      <c r="AA1088" t="s">
        <v>391</v>
      </c>
      <c r="AB1088" t="s">
        <v>125</v>
      </c>
      <c r="AC1088" s="150" t="str">
        <f>IFERROR(IF(JRF!C1101="","",IF(AND(VLOOKUP(JRF!C1101,X:AA,4,0)=JRF!B1101,VLOOKUP(JRF!C1101,X:Y,2,0)="A"),"","Inactive Dept Combo Error")),"Inactive Dept Combo Error")</f>
        <v/>
      </c>
      <c r="AD1088" t="str">
        <f>IFERROR(IF('Journal Template'!D1500="","",IF(AND(VLOOKUP('Journal Template'!D1500,X:AA,4,0)='Journal Template'!A1500,VLOOKUP('Journal Template'!D1500,X:Y,2,0)="A"),"","Inactive Dept Combo Error")),"")</f>
        <v/>
      </c>
      <c r="AK1088" s="150" t="str">
        <f>IF(JRF!B1101="","",IF(JRF!B1101=IFERROR(VLOOKUP(JRF!B1101,Checks!AI:AI,1,0),0),"Entry in Branch/Satellite BU's",""))</f>
        <v/>
      </c>
      <c r="AL1088" t="str">
        <f>IFERROR(IF('Journal Template'!A1500="","",IF('Journal Template'!A1500=IFERROR(VLOOKUP('Journal Template'!A1500,Checks!AI:AI,1,0),0),"Entry in Branch/Satellite BU's","")),"")</f>
        <v/>
      </c>
      <c r="AO1088" s="171"/>
      <c r="AP1088" s="171"/>
      <c r="AQ1088" s="171"/>
      <c r="AR1088" s="171"/>
      <c r="CI1088" t="str">
        <f>IF(JRF!F1101&gt;0,"",IF(JRF!B1101="","",IF(LEFT(JRF!B1101,1)=IFERROR(VLOOKUP(LEFT(JRF!B1101,1),$CF$2:$CF$5,1,0),0),"Product Code Required",IF(JRF!C1101="","",IF(JRF!C1101=IFERROR(VLOOKUP(JRF!C1101,$CH:$CH,1,0),0),"Product Code Required","NA")))))</f>
        <v/>
      </c>
      <c r="CJ1088" t="str">
        <f>IF(JRF!AV1101&gt;0,"",IF(JRF!Q1101="","",IF(LEFT(JRF!Q1101,1)=IFERROR(VLOOKUP(LEFT(JRF!Q1101,1),$CF$2:$CF$5,1,0),0),"Product Code Required",IF(JRF!V1101="","",IF(JRF!V1101=IFERROR(VLOOKUP(JRF!V1101,$CH:$CH,1,0),0),"Product Code Required","NA")))))</f>
        <v/>
      </c>
      <c r="CK1088" t="str">
        <f>IFERROR(IF(LEN('Journal Template'!F1099)&gt;0,"",IF('Journal Template'!A1099="","",IF(LEFT('Journal Template'!A1099,1)=IFERROR(VLOOKUP(LEFT('Journal Template'!A1099,1),Checks!$CF$2:$CF$5,1,0),0),"Product Code Required",IF('Journal Template'!D1099="","",IF('Journal Template'!D1099=IFERROR(VLOOKUP('Journal Template'!D1099,Checks!$CH:$CH,1,0),0),"Product Code Required","NA"))))),"")</f>
        <v/>
      </c>
    </row>
    <row r="1089" spans="14:89">
      <c r="N1089" t="s">
        <v>5873</v>
      </c>
      <c r="O1089" t="s">
        <v>5874</v>
      </c>
      <c r="P1089" t="s">
        <v>386</v>
      </c>
      <c r="Q1089" s="150" t="str">
        <f>IF(JRF!D1102="","",IF(IFERROR(VLOOKUP(JRF!D1102,Checks!N:P,3,0),0)="A","","Inactive account in Use"))</f>
        <v/>
      </c>
      <c r="R1089" t="str">
        <f>IFERROR(IF('Journal Template'!C1501="","",IF(IFERROR(VLOOKUP('Journal Template'!C1501,Checks!N:P,3,0),0)="A","","Inactive account in Use")),"")</f>
        <v/>
      </c>
      <c r="S1089" t="s">
        <v>5875</v>
      </c>
      <c r="T1089" t="s">
        <v>386</v>
      </c>
      <c r="U1089" t="s">
        <v>381</v>
      </c>
      <c r="V1089" s="150" t="str">
        <f>IF(JRF!C1102="","",IF(IFERROR(VLOOKUP(JRF!C1102,Checks!S:U,3,0),0)="A","Entry with System fund Dept",""))</f>
        <v/>
      </c>
      <c r="W1089" t="str">
        <f>IFERROR(IF('Journal Template'!D1501="","",IF(IFERROR(VLOOKUP('Journal Template'!D1501,Checks!S:U,3,0),0)="A","Entry with System fund Dept","")),"")</f>
        <v/>
      </c>
      <c r="X1089" t="s">
        <v>5876</v>
      </c>
      <c r="Y1089" t="s">
        <v>386</v>
      </c>
      <c r="Z1089" t="s">
        <v>5877</v>
      </c>
      <c r="AA1089" t="s">
        <v>391</v>
      </c>
      <c r="AB1089" t="s">
        <v>125</v>
      </c>
      <c r="AC1089" s="150" t="str">
        <f>IFERROR(IF(JRF!C1102="","",IF(AND(VLOOKUP(JRF!C1102,X:AA,4,0)=JRF!B1102,VLOOKUP(JRF!C1102,X:Y,2,0)="A"),"","Inactive Dept Combo Error")),"Inactive Dept Combo Error")</f>
        <v/>
      </c>
      <c r="AD1089" t="str">
        <f>IFERROR(IF('Journal Template'!D1501="","",IF(AND(VLOOKUP('Journal Template'!D1501,X:AA,4,0)='Journal Template'!A1501,VLOOKUP('Journal Template'!D1501,X:Y,2,0)="A"),"","Inactive Dept Combo Error")),"")</f>
        <v/>
      </c>
      <c r="AK1089" s="150" t="str">
        <f>IF(JRF!B1102="","",IF(JRF!B1102=IFERROR(VLOOKUP(JRF!B1102,Checks!AI:AI,1,0),0),"Entry in Branch/Satellite BU's",""))</f>
        <v/>
      </c>
      <c r="AL1089" t="str">
        <f>IFERROR(IF('Journal Template'!A1501="","",IF('Journal Template'!A1501=IFERROR(VLOOKUP('Journal Template'!A1501,Checks!AI:AI,1,0),0),"Entry in Branch/Satellite BU's","")),"")</f>
        <v/>
      </c>
      <c r="AO1089" s="171"/>
      <c r="AP1089" s="171"/>
      <c r="AQ1089" s="171"/>
      <c r="AR1089" s="171"/>
      <c r="CI1089" t="str">
        <f>IF(JRF!F1102&gt;0,"",IF(JRF!B1102="","",IF(LEFT(JRF!B1102,1)=IFERROR(VLOOKUP(LEFT(JRF!B1102,1),$CF$2:$CF$5,1,0),0),"Product Code Required",IF(JRF!C1102="","",IF(JRF!C1102=IFERROR(VLOOKUP(JRF!C1102,$CH:$CH,1,0),0),"Product Code Required","NA")))))</f>
        <v/>
      </c>
      <c r="CJ1089" t="str">
        <f>IF(JRF!AV1102&gt;0,"",IF(JRF!Q1102="","",IF(LEFT(JRF!Q1102,1)=IFERROR(VLOOKUP(LEFT(JRF!Q1102,1),$CF$2:$CF$5,1,0),0),"Product Code Required",IF(JRF!V1102="","",IF(JRF!V1102=IFERROR(VLOOKUP(JRF!V1102,$CH:$CH,1,0),0),"Product Code Required","NA")))))</f>
        <v/>
      </c>
      <c r="CK1089" t="str">
        <f>IFERROR(IF(LEN('Journal Template'!F1100)&gt;0,"",IF('Journal Template'!A1100="","",IF(LEFT('Journal Template'!A1100,1)=IFERROR(VLOOKUP(LEFT('Journal Template'!A1100,1),Checks!$CF$2:$CF$5,1,0),0),"Product Code Required",IF('Journal Template'!D1100="","",IF('Journal Template'!D1100=IFERROR(VLOOKUP('Journal Template'!D1100,Checks!$CH:$CH,1,0),0),"Product Code Required","NA"))))),"")</f>
        <v/>
      </c>
    </row>
    <row r="1090" spans="14:89">
      <c r="N1090" t="s">
        <v>5878</v>
      </c>
      <c r="O1090" t="s">
        <v>5879</v>
      </c>
      <c r="P1090" t="s">
        <v>386</v>
      </c>
      <c r="Q1090" s="150" t="str">
        <f>IF(JRF!D1103="","",IF(IFERROR(VLOOKUP(JRF!D1103,Checks!N:P,3,0),0)="A","","Inactive account in Use"))</f>
        <v/>
      </c>
      <c r="R1090" t="str">
        <f>IFERROR(IF('Journal Template'!C1502="","",IF(IFERROR(VLOOKUP('Journal Template'!C1502,Checks!N:P,3,0),0)="A","","Inactive account in Use")),"")</f>
        <v/>
      </c>
      <c r="S1090" t="s">
        <v>5880</v>
      </c>
      <c r="T1090" t="s">
        <v>386</v>
      </c>
      <c r="U1090" t="s">
        <v>381</v>
      </c>
      <c r="V1090" s="150" t="str">
        <f>IF(JRF!C1103="","",IF(IFERROR(VLOOKUP(JRF!C1103,Checks!S:U,3,0),0)="A","Entry with System fund Dept",""))</f>
        <v/>
      </c>
      <c r="W1090" t="str">
        <f>IFERROR(IF('Journal Template'!D1502="","",IF(IFERROR(VLOOKUP('Journal Template'!D1502,Checks!S:U,3,0),0)="A","Entry with System fund Dept","")),"")</f>
        <v/>
      </c>
      <c r="X1090" t="s">
        <v>5881</v>
      </c>
      <c r="Y1090" t="s">
        <v>386</v>
      </c>
      <c r="Z1090" t="s">
        <v>5882</v>
      </c>
      <c r="AA1090" t="s">
        <v>932</v>
      </c>
      <c r="AB1090" t="s">
        <v>3550</v>
      </c>
      <c r="AC1090" s="150" t="str">
        <f>IFERROR(IF(JRF!C1103="","",IF(AND(VLOOKUP(JRF!C1103,X:AA,4,0)=JRF!B1103,VLOOKUP(JRF!C1103,X:Y,2,0)="A"),"","Inactive Dept Combo Error")),"Inactive Dept Combo Error")</f>
        <v/>
      </c>
      <c r="AD1090" t="str">
        <f>IFERROR(IF('Journal Template'!D1502="","",IF(AND(VLOOKUP('Journal Template'!D1502,X:AA,4,0)='Journal Template'!A1502,VLOOKUP('Journal Template'!D1502,X:Y,2,0)="A"),"","Inactive Dept Combo Error")),"")</f>
        <v/>
      </c>
      <c r="AK1090" s="150" t="str">
        <f>IF(JRF!B1103="","",IF(JRF!B1103=IFERROR(VLOOKUP(JRF!B1103,Checks!AI:AI,1,0),0),"Entry in Branch/Satellite BU's",""))</f>
        <v/>
      </c>
      <c r="AL1090" t="str">
        <f>IFERROR(IF('Journal Template'!A1502="","",IF('Journal Template'!A1502=IFERROR(VLOOKUP('Journal Template'!A1502,Checks!AI:AI,1,0),0),"Entry in Branch/Satellite BU's","")),"")</f>
        <v/>
      </c>
      <c r="AO1090" s="171"/>
      <c r="AP1090" s="171"/>
      <c r="AQ1090" s="171"/>
      <c r="AR1090" s="171"/>
      <c r="CI1090" t="str">
        <f>IF(JRF!F1103&gt;0,"",IF(JRF!B1103="","",IF(LEFT(JRF!B1103,1)=IFERROR(VLOOKUP(LEFT(JRF!B1103,1),$CF$2:$CF$5,1,0),0),"Product Code Required",IF(JRF!C1103="","",IF(JRF!C1103=IFERROR(VLOOKUP(JRF!C1103,$CH:$CH,1,0),0),"Product Code Required","NA")))))</f>
        <v/>
      </c>
      <c r="CJ1090" t="str">
        <f>IF(JRF!AV1103&gt;0,"",IF(JRF!Q1103="","",IF(LEFT(JRF!Q1103,1)=IFERROR(VLOOKUP(LEFT(JRF!Q1103,1),$CF$2:$CF$5,1,0),0),"Product Code Required",IF(JRF!V1103="","",IF(JRF!V1103=IFERROR(VLOOKUP(JRF!V1103,$CH:$CH,1,0),0),"Product Code Required","NA")))))</f>
        <v/>
      </c>
      <c r="CK1090" t="str">
        <f>IFERROR(IF(LEN('Journal Template'!F1101)&gt;0,"",IF('Journal Template'!A1101="","",IF(LEFT('Journal Template'!A1101,1)=IFERROR(VLOOKUP(LEFT('Journal Template'!A1101,1),Checks!$CF$2:$CF$5,1,0),0),"Product Code Required",IF('Journal Template'!D1101="","",IF('Journal Template'!D1101=IFERROR(VLOOKUP('Journal Template'!D1101,Checks!$CH:$CH,1,0),0),"Product Code Required","NA"))))),"")</f>
        <v/>
      </c>
    </row>
    <row r="1091" spans="14:89">
      <c r="N1091" t="s">
        <v>5883</v>
      </c>
      <c r="O1091" t="s">
        <v>5884</v>
      </c>
      <c r="P1091" t="s">
        <v>386</v>
      </c>
      <c r="Q1091" s="150" t="str">
        <f>IF(JRF!D1104="","",IF(IFERROR(VLOOKUP(JRF!D1104,Checks!N:P,3,0),0)="A","","Inactive account in Use"))</f>
        <v/>
      </c>
      <c r="R1091" t="str">
        <f>IFERROR(IF('Journal Template'!C1503="","",IF(IFERROR(VLOOKUP('Journal Template'!C1503,Checks!N:P,3,0),0)="A","","Inactive account in Use")),"")</f>
        <v/>
      </c>
      <c r="S1091" t="s">
        <v>5885</v>
      </c>
      <c r="T1091" t="s">
        <v>386</v>
      </c>
      <c r="U1091" t="s">
        <v>381</v>
      </c>
      <c r="V1091" s="150" t="str">
        <f>IF(JRF!C1104="","",IF(IFERROR(VLOOKUP(JRF!C1104,Checks!S:U,3,0),0)="A","Entry with System fund Dept",""))</f>
        <v/>
      </c>
      <c r="W1091" t="str">
        <f>IFERROR(IF('Journal Template'!D1503="","",IF(IFERROR(VLOOKUP('Journal Template'!D1503,Checks!S:U,3,0),0)="A","Entry with System fund Dept","")),"")</f>
        <v/>
      </c>
      <c r="X1091" t="s">
        <v>5886</v>
      </c>
      <c r="Y1091" t="s">
        <v>389</v>
      </c>
      <c r="Z1091" t="s">
        <v>5887</v>
      </c>
      <c r="AA1091" t="s">
        <v>932</v>
      </c>
      <c r="AB1091" t="s">
        <v>3550</v>
      </c>
      <c r="AC1091" s="150" t="str">
        <f>IFERROR(IF(JRF!C1104="","",IF(AND(VLOOKUP(JRF!C1104,X:AA,4,0)=JRF!B1104,VLOOKUP(JRF!C1104,X:Y,2,0)="A"),"","Inactive Dept Combo Error")),"Inactive Dept Combo Error")</f>
        <v/>
      </c>
      <c r="AD1091" t="str">
        <f>IFERROR(IF('Journal Template'!D1503="","",IF(AND(VLOOKUP('Journal Template'!D1503,X:AA,4,0)='Journal Template'!A1503,VLOOKUP('Journal Template'!D1503,X:Y,2,0)="A"),"","Inactive Dept Combo Error")),"")</f>
        <v/>
      </c>
      <c r="AK1091" s="150" t="str">
        <f>IF(JRF!B1104="","",IF(JRF!B1104=IFERROR(VLOOKUP(JRF!B1104,Checks!AI:AI,1,0),0),"Entry in Branch/Satellite BU's",""))</f>
        <v/>
      </c>
      <c r="AL1091" t="str">
        <f>IFERROR(IF('Journal Template'!A1503="","",IF('Journal Template'!A1503=IFERROR(VLOOKUP('Journal Template'!A1503,Checks!AI:AI,1,0),0),"Entry in Branch/Satellite BU's","")),"")</f>
        <v/>
      </c>
      <c r="AO1091" s="171"/>
      <c r="AP1091" s="171"/>
      <c r="AQ1091" s="171"/>
      <c r="AR1091" s="171"/>
      <c r="CI1091" t="str">
        <f>IF(JRF!F1104&gt;0,"",IF(JRF!B1104="","",IF(LEFT(JRF!B1104,1)=IFERROR(VLOOKUP(LEFT(JRF!B1104,1),$CF$2:$CF$5,1,0),0),"Product Code Required",IF(JRF!C1104="","",IF(JRF!C1104=IFERROR(VLOOKUP(JRF!C1104,$CH:$CH,1,0),0),"Product Code Required","NA")))))</f>
        <v/>
      </c>
      <c r="CJ1091" t="str">
        <f>IF(JRF!AV1104&gt;0,"",IF(JRF!Q1104="","",IF(LEFT(JRF!Q1104,1)=IFERROR(VLOOKUP(LEFT(JRF!Q1104,1),$CF$2:$CF$5,1,0),0),"Product Code Required",IF(JRF!V1104="","",IF(JRF!V1104=IFERROR(VLOOKUP(JRF!V1104,$CH:$CH,1,0),0),"Product Code Required","NA")))))</f>
        <v/>
      </c>
      <c r="CK1091" t="str">
        <f>IFERROR(IF(LEN('Journal Template'!F1102)&gt;0,"",IF('Journal Template'!A1102="","",IF(LEFT('Journal Template'!A1102,1)=IFERROR(VLOOKUP(LEFT('Journal Template'!A1102,1),Checks!$CF$2:$CF$5,1,0),0),"Product Code Required",IF('Journal Template'!D1102="","",IF('Journal Template'!D1102=IFERROR(VLOOKUP('Journal Template'!D1102,Checks!$CH:$CH,1,0),0),"Product Code Required","NA"))))),"")</f>
        <v/>
      </c>
    </row>
    <row r="1092" spans="14:89">
      <c r="N1092" t="s">
        <v>5888</v>
      </c>
      <c r="O1092" t="s">
        <v>5889</v>
      </c>
      <c r="P1092" t="s">
        <v>386</v>
      </c>
      <c r="Q1092" s="150" t="str">
        <f>IF(JRF!D1105="","",IF(IFERROR(VLOOKUP(JRF!D1105,Checks!N:P,3,0),0)="A","","Inactive account in Use"))</f>
        <v/>
      </c>
      <c r="R1092" t="str">
        <f>IFERROR(IF('Journal Template'!C1504="","",IF(IFERROR(VLOOKUP('Journal Template'!C1504,Checks!N:P,3,0),0)="A","","Inactive account in Use")),"")</f>
        <v/>
      </c>
      <c r="S1092" t="s">
        <v>5890</v>
      </c>
      <c r="T1092" t="s">
        <v>386</v>
      </c>
      <c r="U1092" t="s">
        <v>381</v>
      </c>
      <c r="V1092" s="150" t="str">
        <f>IF(JRF!C1105="","",IF(IFERROR(VLOOKUP(JRF!C1105,Checks!S:U,3,0),0)="A","Entry with System fund Dept",""))</f>
        <v/>
      </c>
      <c r="W1092" t="str">
        <f>IFERROR(IF('Journal Template'!D1504="","",IF(IFERROR(VLOOKUP('Journal Template'!D1504,Checks!S:U,3,0),0)="A","Entry with System fund Dept","")),"")</f>
        <v/>
      </c>
      <c r="X1092" t="s">
        <v>3973</v>
      </c>
      <c r="Y1092" t="s">
        <v>386</v>
      </c>
      <c r="Z1092" t="s">
        <v>5891</v>
      </c>
      <c r="AA1092" t="s">
        <v>391</v>
      </c>
      <c r="AB1092" t="s">
        <v>125</v>
      </c>
      <c r="AC1092" s="150" t="str">
        <f>IFERROR(IF(JRF!C1105="","",IF(AND(VLOOKUP(JRF!C1105,X:AA,4,0)=JRF!B1105,VLOOKUP(JRF!C1105,X:Y,2,0)="A"),"","Inactive Dept Combo Error")),"Inactive Dept Combo Error")</f>
        <v/>
      </c>
      <c r="AD1092" t="str">
        <f>IFERROR(IF('Journal Template'!D1504="","",IF(AND(VLOOKUP('Journal Template'!D1504,X:AA,4,0)='Journal Template'!A1504,VLOOKUP('Journal Template'!D1504,X:Y,2,0)="A"),"","Inactive Dept Combo Error")),"")</f>
        <v/>
      </c>
      <c r="AK1092" s="150" t="str">
        <f>IF(JRF!B1105="","",IF(JRF!B1105=IFERROR(VLOOKUP(JRF!B1105,Checks!AI:AI,1,0),0),"Entry in Branch/Satellite BU's",""))</f>
        <v/>
      </c>
      <c r="AL1092" t="str">
        <f>IFERROR(IF('Journal Template'!A1504="","",IF('Journal Template'!A1504=IFERROR(VLOOKUP('Journal Template'!A1504,Checks!AI:AI,1,0),0),"Entry in Branch/Satellite BU's","")),"")</f>
        <v/>
      </c>
      <c r="AO1092" s="171"/>
      <c r="AP1092" s="171"/>
      <c r="AQ1092" s="171"/>
      <c r="AR1092" s="171"/>
      <c r="CI1092" t="str">
        <f>IF(JRF!F1105&gt;0,"",IF(JRF!B1105="","",IF(LEFT(JRF!B1105,1)=IFERROR(VLOOKUP(LEFT(JRF!B1105,1),$CF$2:$CF$5,1,0),0),"Product Code Required",IF(JRF!C1105="","",IF(JRF!C1105=IFERROR(VLOOKUP(JRF!C1105,$CH:$CH,1,0),0),"Product Code Required","NA")))))</f>
        <v/>
      </c>
      <c r="CJ1092" t="str">
        <f>IF(JRF!AV1105&gt;0,"",IF(JRF!Q1105="","",IF(LEFT(JRF!Q1105,1)=IFERROR(VLOOKUP(LEFT(JRF!Q1105,1),$CF$2:$CF$5,1,0),0),"Product Code Required",IF(JRF!V1105="","",IF(JRF!V1105=IFERROR(VLOOKUP(JRF!V1105,$CH:$CH,1,0),0),"Product Code Required","NA")))))</f>
        <v/>
      </c>
      <c r="CK1092" t="str">
        <f>IFERROR(IF(LEN('Journal Template'!F1103)&gt;0,"",IF('Journal Template'!A1103="","",IF(LEFT('Journal Template'!A1103,1)=IFERROR(VLOOKUP(LEFT('Journal Template'!A1103,1),Checks!$CF$2:$CF$5,1,0),0),"Product Code Required",IF('Journal Template'!D1103="","",IF('Journal Template'!D1103=IFERROR(VLOOKUP('Journal Template'!D1103,Checks!$CH:$CH,1,0),0),"Product Code Required","NA"))))),"")</f>
        <v/>
      </c>
    </row>
    <row r="1093" spans="14:89">
      <c r="N1093" t="s">
        <v>5892</v>
      </c>
      <c r="O1093" t="s">
        <v>5893</v>
      </c>
      <c r="P1093" t="s">
        <v>386</v>
      </c>
      <c r="Q1093" s="150" t="str">
        <f>IF(JRF!D1106="","",IF(IFERROR(VLOOKUP(JRF!D1106,Checks!N:P,3,0),0)="A","","Inactive account in Use"))</f>
        <v/>
      </c>
      <c r="R1093" t="str">
        <f>IFERROR(IF('Journal Template'!C1505="","",IF(IFERROR(VLOOKUP('Journal Template'!C1505,Checks!N:P,3,0),0)="A","","Inactive account in Use")),"")</f>
        <v/>
      </c>
      <c r="S1093" t="s">
        <v>5894</v>
      </c>
      <c r="T1093" t="s">
        <v>386</v>
      </c>
      <c r="U1093" t="s">
        <v>381</v>
      </c>
      <c r="V1093" s="150" t="str">
        <f>IF(JRF!C1106="","",IF(IFERROR(VLOOKUP(JRF!C1106,Checks!S:U,3,0),0)="A","Entry with System fund Dept",""))</f>
        <v/>
      </c>
      <c r="W1093" t="str">
        <f>IFERROR(IF('Journal Template'!D1505="","",IF(IFERROR(VLOOKUP('Journal Template'!D1505,Checks!S:U,3,0),0)="A","Entry with System fund Dept","")),"")</f>
        <v/>
      </c>
      <c r="X1093" t="s">
        <v>3978</v>
      </c>
      <c r="Y1093" t="s">
        <v>386</v>
      </c>
      <c r="Z1093" t="s">
        <v>5895</v>
      </c>
      <c r="AA1093" t="s">
        <v>445</v>
      </c>
      <c r="AB1093" t="s">
        <v>1707</v>
      </c>
      <c r="AC1093" s="150" t="str">
        <f>IFERROR(IF(JRF!C1106="","",IF(AND(VLOOKUP(JRF!C1106,X:AA,4,0)=JRF!B1106,VLOOKUP(JRF!C1106,X:Y,2,0)="A"),"","Inactive Dept Combo Error")),"Inactive Dept Combo Error")</f>
        <v/>
      </c>
      <c r="AD1093" t="str">
        <f>IFERROR(IF('Journal Template'!D1505="","",IF(AND(VLOOKUP('Journal Template'!D1505,X:AA,4,0)='Journal Template'!A1505,VLOOKUP('Journal Template'!D1505,X:Y,2,0)="A"),"","Inactive Dept Combo Error")),"")</f>
        <v/>
      </c>
      <c r="AK1093" s="150" t="str">
        <f>IF(JRF!B1106="","",IF(JRF!B1106=IFERROR(VLOOKUP(JRF!B1106,Checks!AI:AI,1,0),0),"Entry in Branch/Satellite BU's",""))</f>
        <v/>
      </c>
      <c r="AL1093" t="str">
        <f>IFERROR(IF('Journal Template'!A1505="","",IF('Journal Template'!A1505=IFERROR(VLOOKUP('Journal Template'!A1505,Checks!AI:AI,1,0),0),"Entry in Branch/Satellite BU's","")),"")</f>
        <v/>
      </c>
      <c r="AO1093" s="171"/>
      <c r="AP1093" s="171"/>
      <c r="AQ1093" s="171"/>
      <c r="AR1093" s="171"/>
      <c r="CI1093" t="str">
        <f>IF(JRF!F1106&gt;0,"",IF(JRF!B1106="","",IF(LEFT(JRF!B1106,1)=IFERROR(VLOOKUP(LEFT(JRF!B1106,1),$CF$2:$CF$5,1,0),0),"Product Code Required",IF(JRF!C1106="","",IF(JRF!C1106=IFERROR(VLOOKUP(JRF!C1106,$CH:$CH,1,0),0),"Product Code Required","NA")))))</f>
        <v/>
      </c>
      <c r="CJ1093" t="str">
        <f>IF(JRF!AV1106&gt;0,"",IF(JRF!Q1106="","",IF(LEFT(JRF!Q1106,1)=IFERROR(VLOOKUP(LEFT(JRF!Q1106,1),$CF$2:$CF$5,1,0),0),"Product Code Required",IF(JRF!V1106="","",IF(JRF!V1106=IFERROR(VLOOKUP(JRF!V1106,$CH:$CH,1,0),0),"Product Code Required","NA")))))</f>
        <v/>
      </c>
      <c r="CK1093" t="str">
        <f>IFERROR(IF(LEN('Journal Template'!F1104)&gt;0,"",IF('Journal Template'!A1104="","",IF(LEFT('Journal Template'!A1104,1)=IFERROR(VLOOKUP(LEFT('Journal Template'!A1104,1),Checks!$CF$2:$CF$5,1,0),0),"Product Code Required",IF('Journal Template'!D1104="","",IF('Journal Template'!D1104=IFERROR(VLOOKUP('Journal Template'!D1104,Checks!$CH:$CH,1,0),0),"Product Code Required","NA"))))),"")</f>
        <v/>
      </c>
    </row>
    <row r="1094" spans="14:89">
      <c r="N1094" t="s">
        <v>5896</v>
      </c>
      <c r="O1094" t="s">
        <v>5897</v>
      </c>
      <c r="P1094" t="s">
        <v>386</v>
      </c>
      <c r="Q1094" s="150" t="str">
        <f>IF(JRF!D1107="","",IF(IFERROR(VLOOKUP(JRF!D1107,Checks!N:P,3,0),0)="A","","Inactive account in Use"))</f>
        <v/>
      </c>
      <c r="R1094" t="str">
        <f>IFERROR(IF('Journal Template'!C1506="","",IF(IFERROR(VLOOKUP('Journal Template'!C1506,Checks!N:P,3,0),0)="A","","Inactive account in Use")),"")</f>
        <v/>
      </c>
      <c r="S1094" t="s">
        <v>5898</v>
      </c>
      <c r="T1094" t="s">
        <v>386</v>
      </c>
      <c r="U1094" t="s">
        <v>381</v>
      </c>
      <c r="V1094" s="150" t="str">
        <f>IF(JRF!C1107="","",IF(IFERROR(VLOOKUP(JRF!C1107,Checks!S:U,3,0),0)="A","Entry with System fund Dept",""))</f>
        <v/>
      </c>
      <c r="W1094" t="str">
        <f>IFERROR(IF('Journal Template'!D1506="","",IF(IFERROR(VLOOKUP('Journal Template'!D1506,Checks!S:U,3,0),0)="A","Entry with System fund Dept","")),"")</f>
        <v/>
      </c>
      <c r="X1094" t="s">
        <v>5899</v>
      </c>
      <c r="Y1094" t="s">
        <v>389</v>
      </c>
      <c r="Z1094" t="s">
        <v>5900</v>
      </c>
      <c r="AA1094" t="s">
        <v>391</v>
      </c>
      <c r="AB1094" t="s">
        <v>125</v>
      </c>
      <c r="AC1094" s="150" t="str">
        <f>IFERROR(IF(JRF!C1107="","",IF(AND(VLOOKUP(JRF!C1107,X:AA,4,0)=JRF!B1107,VLOOKUP(JRF!C1107,X:Y,2,0)="A"),"","Inactive Dept Combo Error")),"Inactive Dept Combo Error")</f>
        <v/>
      </c>
      <c r="AD1094" t="str">
        <f>IFERROR(IF('Journal Template'!D1506="","",IF(AND(VLOOKUP('Journal Template'!D1506,X:AA,4,0)='Journal Template'!A1506,VLOOKUP('Journal Template'!D1506,X:Y,2,0)="A"),"","Inactive Dept Combo Error")),"")</f>
        <v/>
      </c>
      <c r="AK1094" s="150" t="str">
        <f>IF(JRF!B1107="","",IF(JRF!B1107=IFERROR(VLOOKUP(JRF!B1107,Checks!AI:AI,1,0),0),"Entry in Branch/Satellite BU's",""))</f>
        <v/>
      </c>
      <c r="AL1094" t="str">
        <f>IFERROR(IF('Journal Template'!A1506="","",IF('Journal Template'!A1506=IFERROR(VLOOKUP('Journal Template'!A1506,Checks!AI:AI,1,0),0),"Entry in Branch/Satellite BU's","")),"")</f>
        <v/>
      </c>
      <c r="AO1094" s="171"/>
      <c r="AP1094" s="171"/>
      <c r="AQ1094" s="171"/>
      <c r="AR1094" s="171"/>
      <c r="CI1094" t="str">
        <f>IF(JRF!F1107&gt;0,"",IF(JRF!B1107="","",IF(LEFT(JRF!B1107,1)=IFERROR(VLOOKUP(LEFT(JRF!B1107,1),$CF$2:$CF$5,1,0),0),"Product Code Required",IF(JRF!C1107="","",IF(JRF!C1107=IFERROR(VLOOKUP(JRF!C1107,$CH:$CH,1,0),0),"Product Code Required","NA")))))</f>
        <v/>
      </c>
      <c r="CJ1094" t="str">
        <f>IF(JRF!AV1107&gt;0,"",IF(JRF!Q1107="","",IF(LEFT(JRF!Q1107,1)=IFERROR(VLOOKUP(LEFT(JRF!Q1107,1),$CF$2:$CF$5,1,0),0),"Product Code Required",IF(JRF!V1107="","",IF(JRF!V1107=IFERROR(VLOOKUP(JRF!V1107,$CH:$CH,1,0),0),"Product Code Required","NA")))))</f>
        <v/>
      </c>
      <c r="CK1094" t="str">
        <f>IFERROR(IF(LEN('Journal Template'!F1105)&gt;0,"",IF('Journal Template'!A1105="","",IF(LEFT('Journal Template'!A1105,1)=IFERROR(VLOOKUP(LEFT('Journal Template'!A1105,1),Checks!$CF$2:$CF$5,1,0),0),"Product Code Required",IF('Journal Template'!D1105="","",IF('Journal Template'!D1105=IFERROR(VLOOKUP('Journal Template'!D1105,Checks!$CH:$CH,1,0),0),"Product Code Required","NA"))))),"")</f>
        <v/>
      </c>
    </row>
    <row r="1095" spans="14:89">
      <c r="N1095" t="s">
        <v>5901</v>
      </c>
      <c r="O1095" t="s">
        <v>5902</v>
      </c>
      <c r="P1095" t="s">
        <v>386</v>
      </c>
      <c r="Q1095" s="150" t="str">
        <f>IF(JRF!D1108="","",IF(IFERROR(VLOOKUP(JRF!D1108,Checks!N:P,3,0),0)="A","","Inactive account in Use"))</f>
        <v/>
      </c>
      <c r="R1095" t="str">
        <f>IFERROR(IF('Journal Template'!C1507="","",IF(IFERROR(VLOOKUP('Journal Template'!C1507,Checks!N:P,3,0),0)="A","","Inactive account in Use")),"")</f>
        <v/>
      </c>
      <c r="S1095" t="s">
        <v>5903</v>
      </c>
      <c r="T1095" t="s">
        <v>386</v>
      </c>
      <c r="U1095" t="s">
        <v>381</v>
      </c>
      <c r="V1095" s="150" t="str">
        <f>IF(JRF!C1108="","",IF(IFERROR(VLOOKUP(JRF!C1108,Checks!S:U,3,0),0)="A","Entry with System fund Dept",""))</f>
        <v/>
      </c>
      <c r="W1095" t="str">
        <f>IFERROR(IF('Journal Template'!D1507="","",IF(IFERROR(VLOOKUP('Journal Template'!D1507,Checks!S:U,3,0),0)="A","Entry with System fund Dept","")),"")</f>
        <v/>
      </c>
      <c r="X1095" t="s">
        <v>5904</v>
      </c>
      <c r="Y1095" t="s">
        <v>386</v>
      </c>
      <c r="Z1095" t="s">
        <v>5905</v>
      </c>
      <c r="AA1095" t="s">
        <v>623</v>
      </c>
      <c r="AB1095" t="s">
        <v>1769</v>
      </c>
      <c r="AC1095" s="150" t="str">
        <f>IFERROR(IF(JRF!C1108="","",IF(AND(VLOOKUP(JRF!C1108,X:AA,4,0)=JRF!B1108,VLOOKUP(JRF!C1108,X:Y,2,0)="A"),"","Inactive Dept Combo Error")),"Inactive Dept Combo Error")</f>
        <v/>
      </c>
      <c r="AD1095" t="str">
        <f>IFERROR(IF('Journal Template'!D1507="","",IF(AND(VLOOKUP('Journal Template'!D1507,X:AA,4,0)='Journal Template'!A1507,VLOOKUP('Journal Template'!D1507,X:Y,2,0)="A"),"","Inactive Dept Combo Error")),"")</f>
        <v/>
      </c>
      <c r="AK1095" s="150" t="str">
        <f>IF(JRF!B1108="","",IF(JRF!B1108=IFERROR(VLOOKUP(JRF!B1108,Checks!AI:AI,1,0),0),"Entry in Branch/Satellite BU's",""))</f>
        <v/>
      </c>
      <c r="AL1095" t="str">
        <f>IFERROR(IF('Journal Template'!A1507="","",IF('Journal Template'!A1507=IFERROR(VLOOKUP('Journal Template'!A1507,Checks!AI:AI,1,0),0),"Entry in Branch/Satellite BU's","")),"")</f>
        <v/>
      </c>
      <c r="AO1095" s="171"/>
      <c r="AP1095" s="171"/>
      <c r="AQ1095" s="171"/>
      <c r="AR1095" s="171"/>
      <c r="CI1095" t="str">
        <f>IF(JRF!F1108&gt;0,"",IF(JRF!B1108="","",IF(LEFT(JRF!B1108,1)=IFERROR(VLOOKUP(LEFT(JRF!B1108,1),$CF$2:$CF$5,1,0),0),"Product Code Required",IF(JRF!C1108="","",IF(JRF!C1108=IFERROR(VLOOKUP(JRF!C1108,$CH:$CH,1,0),0),"Product Code Required","NA")))))</f>
        <v/>
      </c>
      <c r="CJ1095" t="str">
        <f>IF(JRF!AV1108&gt;0,"",IF(JRF!Q1108="","",IF(LEFT(JRF!Q1108,1)=IFERROR(VLOOKUP(LEFT(JRF!Q1108,1),$CF$2:$CF$5,1,0),0),"Product Code Required",IF(JRF!V1108="","",IF(JRF!V1108=IFERROR(VLOOKUP(JRF!V1108,$CH:$CH,1,0),0),"Product Code Required","NA")))))</f>
        <v/>
      </c>
      <c r="CK1095" t="str">
        <f>IFERROR(IF(LEN('Journal Template'!F1106)&gt;0,"",IF('Journal Template'!A1106="","",IF(LEFT('Journal Template'!A1106,1)=IFERROR(VLOOKUP(LEFT('Journal Template'!A1106,1),Checks!$CF$2:$CF$5,1,0),0),"Product Code Required",IF('Journal Template'!D1106="","",IF('Journal Template'!D1106=IFERROR(VLOOKUP('Journal Template'!D1106,Checks!$CH:$CH,1,0),0),"Product Code Required","NA"))))),"")</f>
        <v/>
      </c>
    </row>
    <row r="1096" spans="14:89">
      <c r="N1096" t="s">
        <v>5906</v>
      </c>
      <c r="O1096" t="s">
        <v>5907</v>
      </c>
      <c r="P1096" t="s">
        <v>386</v>
      </c>
      <c r="Q1096" s="150" t="str">
        <f>IF(JRF!D1109="","",IF(IFERROR(VLOOKUP(JRF!D1109,Checks!N:P,3,0),0)="A","","Inactive account in Use"))</f>
        <v/>
      </c>
      <c r="R1096" t="str">
        <f>IFERROR(IF('Journal Template'!C1508="","",IF(IFERROR(VLOOKUP('Journal Template'!C1508,Checks!N:P,3,0),0)="A","","Inactive account in Use")),"")</f>
        <v/>
      </c>
      <c r="S1096" t="s">
        <v>5908</v>
      </c>
      <c r="T1096" t="s">
        <v>386</v>
      </c>
      <c r="U1096" t="s">
        <v>381</v>
      </c>
      <c r="V1096" s="150" t="str">
        <f>IF(JRF!C1109="","",IF(IFERROR(VLOOKUP(JRF!C1109,Checks!S:U,3,0),0)="A","Entry with System fund Dept",""))</f>
        <v/>
      </c>
      <c r="W1096" t="str">
        <f>IFERROR(IF('Journal Template'!D1508="","",IF(IFERROR(VLOOKUP('Journal Template'!D1508,Checks!S:U,3,0),0)="A","Entry with System fund Dept","")),"")</f>
        <v/>
      </c>
      <c r="X1096" t="s">
        <v>5909</v>
      </c>
      <c r="Y1096" t="s">
        <v>389</v>
      </c>
      <c r="Z1096" t="s">
        <v>5910</v>
      </c>
      <c r="AA1096" t="s">
        <v>3591</v>
      </c>
      <c r="AB1096" t="s">
        <v>125</v>
      </c>
      <c r="AC1096" s="150" t="str">
        <f>IFERROR(IF(JRF!C1109="","",IF(AND(VLOOKUP(JRF!C1109,X:AA,4,0)=JRF!B1109,VLOOKUP(JRF!C1109,X:Y,2,0)="A"),"","Inactive Dept Combo Error")),"Inactive Dept Combo Error")</f>
        <v/>
      </c>
      <c r="AD1096" t="str">
        <f>IFERROR(IF('Journal Template'!D1508="","",IF(AND(VLOOKUP('Journal Template'!D1508,X:AA,4,0)='Journal Template'!A1508,VLOOKUP('Journal Template'!D1508,X:Y,2,0)="A"),"","Inactive Dept Combo Error")),"")</f>
        <v/>
      </c>
      <c r="AK1096" s="150" t="str">
        <f>IF(JRF!B1109="","",IF(JRF!B1109=IFERROR(VLOOKUP(JRF!B1109,Checks!AI:AI,1,0),0),"Entry in Branch/Satellite BU's",""))</f>
        <v/>
      </c>
      <c r="AL1096" t="str">
        <f>IFERROR(IF('Journal Template'!A1508="","",IF('Journal Template'!A1508=IFERROR(VLOOKUP('Journal Template'!A1508,Checks!AI:AI,1,0),0),"Entry in Branch/Satellite BU's","")),"")</f>
        <v/>
      </c>
      <c r="AO1096" s="171"/>
      <c r="AP1096" s="171"/>
      <c r="AQ1096" s="171"/>
      <c r="AR1096" s="171"/>
      <c r="CI1096" t="str">
        <f>IF(JRF!F1109&gt;0,"",IF(JRF!B1109="","",IF(LEFT(JRF!B1109,1)=IFERROR(VLOOKUP(LEFT(JRF!B1109,1),$CF$2:$CF$5,1,0),0),"Product Code Required",IF(JRF!C1109="","",IF(JRF!C1109=IFERROR(VLOOKUP(JRF!C1109,$CH:$CH,1,0),0),"Product Code Required","NA")))))</f>
        <v/>
      </c>
      <c r="CJ1096" t="str">
        <f>IF(JRF!AV1109&gt;0,"",IF(JRF!Q1109="","",IF(LEFT(JRF!Q1109,1)=IFERROR(VLOOKUP(LEFT(JRF!Q1109,1),$CF$2:$CF$5,1,0),0),"Product Code Required",IF(JRF!V1109="","",IF(JRF!V1109=IFERROR(VLOOKUP(JRF!V1109,$CH:$CH,1,0),0),"Product Code Required","NA")))))</f>
        <v/>
      </c>
      <c r="CK1096" t="str">
        <f>IFERROR(IF(LEN('Journal Template'!F1107)&gt;0,"",IF('Journal Template'!A1107="","",IF(LEFT('Journal Template'!A1107,1)=IFERROR(VLOOKUP(LEFT('Journal Template'!A1107,1),Checks!$CF$2:$CF$5,1,0),0),"Product Code Required",IF('Journal Template'!D1107="","",IF('Journal Template'!D1107=IFERROR(VLOOKUP('Journal Template'!D1107,Checks!$CH:$CH,1,0),0),"Product Code Required","NA"))))),"")</f>
        <v/>
      </c>
    </row>
    <row r="1097" spans="14:89">
      <c r="N1097" t="s">
        <v>5911</v>
      </c>
      <c r="O1097" t="s">
        <v>5912</v>
      </c>
      <c r="P1097" t="s">
        <v>386</v>
      </c>
      <c r="Q1097" s="150" t="str">
        <f>IF(JRF!D1110="","",IF(IFERROR(VLOOKUP(JRF!D1110,Checks!N:P,3,0),0)="A","","Inactive account in Use"))</f>
        <v/>
      </c>
      <c r="R1097" t="str">
        <f>IFERROR(IF('Journal Template'!C1509="","",IF(IFERROR(VLOOKUP('Journal Template'!C1509,Checks!N:P,3,0),0)="A","","Inactive account in Use")),"")</f>
        <v/>
      </c>
      <c r="S1097" t="s">
        <v>5913</v>
      </c>
      <c r="T1097" t="s">
        <v>386</v>
      </c>
      <c r="U1097" t="s">
        <v>381</v>
      </c>
      <c r="V1097" s="150" t="str">
        <f>IF(JRF!C1110="","",IF(IFERROR(VLOOKUP(JRF!C1110,Checks!S:U,3,0),0)="A","Entry with System fund Dept",""))</f>
        <v/>
      </c>
      <c r="W1097" t="str">
        <f>IFERROR(IF('Journal Template'!D1509="","",IF(IFERROR(VLOOKUP('Journal Template'!D1509,Checks!S:U,3,0),0)="A","Entry with System fund Dept","")),"")</f>
        <v/>
      </c>
      <c r="X1097" t="s">
        <v>5914</v>
      </c>
      <c r="Y1097" t="s">
        <v>386</v>
      </c>
      <c r="Z1097" t="s">
        <v>5915</v>
      </c>
      <c r="AA1097" t="s">
        <v>3581</v>
      </c>
      <c r="AB1097" t="s">
        <v>125</v>
      </c>
      <c r="AC1097" s="150" t="str">
        <f>IFERROR(IF(JRF!C1110="","",IF(AND(VLOOKUP(JRF!C1110,X:AA,4,0)=JRF!B1110,VLOOKUP(JRF!C1110,X:Y,2,0)="A"),"","Inactive Dept Combo Error")),"Inactive Dept Combo Error")</f>
        <v/>
      </c>
      <c r="AD1097" t="str">
        <f>IFERROR(IF('Journal Template'!D1509="","",IF(AND(VLOOKUP('Journal Template'!D1509,X:AA,4,0)='Journal Template'!A1509,VLOOKUP('Journal Template'!D1509,X:Y,2,0)="A"),"","Inactive Dept Combo Error")),"")</f>
        <v/>
      </c>
      <c r="AK1097" s="150" t="str">
        <f>IF(JRF!B1110="","",IF(JRF!B1110=IFERROR(VLOOKUP(JRF!B1110,Checks!AI:AI,1,0),0),"Entry in Branch/Satellite BU's",""))</f>
        <v/>
      </c>
      <c r="AL1097" t="str">
        <f>IFERROR(IF('Journal Template'!A1509="","",IF('Journal Template'!A1509=IFERROR(VLOOKUP('Journal Template'!A1509,Checks!AI:AI,1,0),0),"Entry in Branch/Satellite BU's","")),"")</f>
        <v/>
      </c>
      <c r="AO1097" s="171"/>
      <c r="AP1097" s="171"/>
      <c r="AQ1097" s="171"/>
      <c r="AR1097" s="171"/>
      <c r="CI1097" t="str">
        <f>IF(JRF!F1110&gt;0,"",IF(JRF!B1110="","",IF(LEFT(JRF!B1110,1)=IFERROR(VLOOKUP(LEFT(JRF!B1110,1),$CF$2:$CF$5,1,0),0),"Product Code Required",IF(JRF!C1110="","",IF(JRF!C1110=IFERROR(VLOOKUP(JRF!C1110,$CH:$CH,1,0),0),"Product Code Required","NA")))))</f>
        <v/>
      </c>
      <c r="CJ1097" t="str">
        <f>IF(JRF!AV1110&gt;0,"",IF(JRF!Q1110="","",IF(LEFT(JRF!Q1110,1)=IFERROR(VLOOKUP(LEFT(JRF!Q1110,1),$CF$2:$CF$5,1,0),0),"Product Code Required",IF(JRF!V1110="","",IF(JRF!V1110=IFERROR(VLOOKUP(JRF!V1110,$CH:$CH,1,0),0),"Product Code Required","NA")))))</f>
        <v/>
      </c>
      <c r="CK1097" t="str">
        <f>IFERROR(IF(LEN('Journal Template'!F1108)&gt;0,"",IF('Journal Template'!A1108="","",IF(LEFT('Journal Template'!A1108,1)=IFERROR(VLOOKUP(LEFT('Journal Template'!A1108,1),Checks!$CF$2:$CF$5,1,0),0),"Product Code Required",IF('Journal Template'!D1108="","",IF('Journal Template'!D1108=IFERROR(VLOOKUP('Journal Template'!D1108,Checks!$CH:$CH,1,0),0),"Product Code Required","NA"))))),"")</f>
        <v/>
      </c>
    </row>
    <row r="1098" spans="14:89">
      <c r="N1098" t="s">
        <v>5916</v>
      </c>
      <c r="O1098" t="s">
        <v>5917</v>
      </c>
      <c r="P1098" t="s">
        <v>386</v>
      </c>
      <c r="Q1098" s="150" t="str">
        <f>IF(JRF!D1111="","",IF(IFERROR(VLOOKUP(JRF!D1111,Checks!N:P,3,0),0)="A","","Inactive account in Use"))</f>
        <v/>
      </c>
      <c r="R1098" t="str">
        <f>IFERROR(IF('Journal Template'!C1510="","",IF(IFERROR(VLOOKUP('Journal Template'!C1510,Checks!N:P,3,0),0)="A","","Inactive account in Use")),"")</f>
        <v/>
      </c>
      <c r="S1098" t="s">
        <v>5918</v>
      </c>
      <c r="T1098" t="s">
        <v>386</v>
      </c>
      <c r="U1098" t="s">
        <v>381</v>
      </c>
      <c r="V1098" s="150" t="str">
        <f>IF(JRF!C1111="","",IF(IFERROR(VLOOKUP(JRF!C1111,Checks!S:U,3,0),0)="A","Entry with System fund Dept",""))</f>
        <v/>
      </c>
      <c r="W1098" t="str">
        <f>IFERROR(IF('Journal Template'!D1510="","",IF(IFERROR(VLOOKUP('Journal Template'!D1510,Checks!S:U,3,0),0)="A","Entry with System fund Dept","")),"")</f>
        <v/>
      </c>
      <c r="X1098" t="s">
        <v>5914</v>
      </c>
      <c r="Y1098" t="s">
        <v>389</v>
      </c>
      <c r="Z1098" t="s">
        <v>5915</v>
      </c>
      <c r="AA1098" t="s">
        <v>391</v>
      </c>
      <c r="AB1098" t="s">
        <v>125</v>
      </c>
      <c r="AC1098" s="150" t="str">
        <f>IFERROR(IF(JRF!C1111="","",IF(AND(VLOOKUP(JRF!C1111,X:AA,4,0)=JRF!B1111,VLOOKUP(JRF!C1111,X:Y,2,0)="A"),"","Inactive Dept Combo Error")),"Inactive Dept Combo Error")</f>
        <v/>
      </c>
      <c r="AD1098" t="str">
        <f>IFERROR(IF('Journal Template'!D1510="","",IF(AND(VLOOKUP('Journal Template'!D1510,X:AA,4,0)='Journal Template'!A1510,VLOOKUP('Journal Template'!D1510,X:Y,2,0)="A"),"","Inactive Dept Combo Error")),"")</f>
        <v/>
      </c>
      <c r="AK1098" s="150" t="str">
        <f>IF(JRF!B1111="","",IF(JRF!B1111=IFERROR(VLOOKUP(JRF!B1111,Checks!AI:AI,1,0),0),"Entry in Branch/Satellite BU's",""))</f>
        <v/>
      </c>
      <c r="AL1098" t="str">
        <f>IFERROR(IF('Journal Template'!A1510="","",IF('Journal Template'!A1510=IFERROR(VLOOKUP('Journal Template'!A1510,Checks!AI:AI,1,0),0),"Entry in Branch/Satellite BU's","")),"")</f>
        <v/>
      </c>
      <c r="AO1098" s="171"/>
      <c r="AP1098" s="171"/>
      <c r="AQ1098" s="171"/>
      <c r="AR1098" s="171"/>
      <c r="CI1098" t="str">
        <f>IF(JRF!F1111&gt;0,"",IF(JRF!B1111="","",IF(LEFT(JRF!B1111,1)=IFERROR(VLOOKUP(LEFT(JRF!B1111,1),$CF$2:$CF$5,1,0),0),"Product Code Required",IF(JRF!C1111="","",IF(JRF!C1111=IFERROR(VLOOKUP(JRF!C1111,$CH:$CH,1,0),0),"Product Code Required","NA")))))</f>
        <v/>
      </c>
      <c r="CJ1098" t="str">
        <f>IF(JRF!AV1111&gt;0,"",IF(JRF!Q1111="","",IF(LEFT(JRF!Q1111,1)=IFERROR(VLOOKUP(LEFT(JRF!Q1111,1),$CF$2:$CF$5,1,0),0),"Product Code Required",IF(JRF!V1111="","",IF(JRF!V1111=IFERROR(VLOOKUP(JRF!V1111,$CH:$CH,1,0),0),"Product Code Required","NA")))))</f>
        <v/>
      </c>
      <c r="CK1098" t="str">
        <f>IFERROR(IF(LEN('Journal Template'!F1109)&gt;0,"",IF('Journal Template'!A1109="","",IF(LEFT('Journal Template'!A1109,1)=IFERROR(VLOOKUP(LEFT('Journal Template'!A1109,1),Checks!$CF$2:$CF$5,1,0),0),"Product Code Required",IF('Journal Template'!D1109="","",IF('Journal Template'!D1109=IFERROR(VLOOKUP('Journal Template'!D1109,Checks!$CH:$CH,1,0),0),"Product Code Required","NA"))))),"")</f>
        <v/>
      </c>
    </row>
    <row r="1099" spans="14:89">
      <c r="N1099" t="s">
        <v>5919</v>
      </c>
      <c r="O1099" t="s">
        <v>5920</v>
      </c>
      <c r="P1099" t="s">
        <v>386</v>
      </c>
      <c r="Q1099" s="150" t="str">
        <f>IF(JRF!D1112="","",IF(IFERROR(VLOOKUP(JRF!D1112,Checks!N:P,3,0),0)="A","","Inactive account in Use"))</f>
        <v/>
      </c>
      <c r="R1099" t="str">
        <f>IFERROR(IF('Journal Template'!C1511="","",IF(IFERROR(VLOOKUP('Journal Template'!C1511,Checks!N:P,3,0),0)="A","","Inactive account in Use")),"")</f>
        <v/>
      </c>
      <c r="S1099" t="s">
        <v>5921</v>
      </c>
      <c r="T1099" t="s">
        <v>386</v>
      </c>
      <c r="U1099" t="s">
        <v>381</v>
      </c>
      <c r="V1099" s="150" t="str">
        <f>IF(JRF!C1112="","",IF(IFERROR(VLOOKUP(JRF!C1112,Checks!S:U,3,0),0)="A","Entry with System fund Dept",""))</f>
        <v/>
      </c>
      <c r="W1099" t="str">
        <f>IFERROR(IF('Journal Template'!D1511="","",IF(IFERROR(VLOOKUP('Journal Template'!D1511,Checks!S:U,3,0),0)="A","Entry with System fund Dept","")),"")</f>
        <v/>
      </c>
      <c r="X1099" t="s">
        <v>5922</v>
      </c>
      <c r="Y1099" t="s">
        <v>389</v>
      </c>
      <c r="Z1099" t="s">
        <v>5923</v>
      </c>
      <c r="AA1099" t="s">
        <v>391</v>
      </c>
      <c r="AB1099" t="s">
        <v>125</v>
      </c>
      <c r="AC1099" s="150" t="str">
        <f>IFERROR(IF(JRF!C1112="","",IF(AND(VLOOKUP(JRF!C1112,X:AA,4,0)=JRF!B1112,VLOOKUP(JRF!C1112,X:Y,2,0)="A"),"","Inactive Dept Combo Error")),"Inactive Dept Combo Error")</f>
        <v/>
      </c>
      <c r="AD1099" t="str">
        <f>IFERROR(IF('Journal Template'!D1511="","",IF(AND(VLOOKUP('Journal Template'!D1511,X:AA,4,0)='Journal Template'!A1511,VLOOKUP('Journal Template'!D1511,X:Y,2,0)="A"),"","Inactive Dept Combo Error")),"")</f>
        <v/>
      </c>
      <c r="AK1099" s="150" t="str">
        <f>IF(JRF!B1112="","",IF(JRF!B1112=IFERROR(VLOOKUP(JRF!B1112,Checks!AI:AI,1,0),0),"Entry in Branch/Satellite BU's",""))</f>
        <v/>
      </c>
      <c r="AL1099" t="str">
        <f>IFERROR(IF('Journal Template'!A1511="","",IF('Journal Template'!A1511=IFERROR(VLOOKUP('Journal Template'!A1511,Checks!AI:AI,1,0),0),"Entry in Branch/Satellite BU's","")),"")</f>
        <v/>
      </c>
      <c r="AO1099" s="171"/>
      <c r="AP1099" s="171"/>
      <c r="AQ1099" s="171"/>
      <c r="AR1099" s="171"/>
      <c r="CI1099" t="str">
        <f>IF(JRF!F1112&gt;0,"",IF(JRF!B1112="","",IF(LEFT(JRF!B1112,1)=IFERROR(VLOOKUP(LEFT(JRF!B1112,1),$CF$2:$CF$5,1,0),0),"Product Code Required",IF(JRF!C1112="","",IF(JRF!C1112=IFERROR(VLOOKUP(JRF!C1112,$CH:$CH,1,0),0),"Product Code Required","NA")))))</f>
        <v/>
      </c>
      <c r="CJ1099" t="str">
        <f>IF(JRF!AV1112&gt;0,"",IF(JRF!Q1112="","",IF(LEFT(JRF!Q1112,1)=IFERROR(VLOOKUP(LEFT(JRF!Q1112,1),$CF$2:$CF$5,1,0),0),"Product Code Required",IF(JRF!V1112="","",IF(JRF!V1112=IFERROR(VLOOKUP(JRF!V1112,$CH:$CH,1,0),0),"Product Code Required","NA")))))</f>
        <v/>
      </c>
      <c r="CK1099" t="str">
        <f>IFERROR(IF(LEN('Journal Template'!F1110)&gt;0,"",IF('Journal Template'!A1110="","",IF(LEFT('Journal Template'!A1110,1)=IFERROR(VLOOKUP(LEFT('Journal Template'!A1110,1),Checks!$CF$2:$CF$5,1,0),0),"Product Code Required",IF('Journal Template'!D1110="","",IF('Journal Template'!D1110=IFERROR(VLOOKUP('Journal Template'!D1110,Checks!$CH:$CH,1,0),0),"Product Code Required","NA"))))),"")</f>
        <v/>
      </c>
    </row>
    <row r="1100" spans="14:89">
      <c r="N1100" t="s">
        <v>5924</v>
      </c>
      <c r="O1100" t="s">
        <v>5925</v>
      </c>
      <c r="P1100" t="s">
        <v>386</v>
      </c>
      <c r="Q1100" s="150" t="str">
        <f>IF(JRF!D1113="","",IF(IFERROR(VLOOKUP(JRF!D1113,Checks!N:P,3,0),0)="A","","Inactive account in Use"))</f>
        <v/>
      </c>
      <c r="R1100" t="str">
        <f>IFERROR(IF('Journal Template'!C1512="","",IF(IFERROR(VLOOKUP('Journal Template'!C1512,Checks!N:P,3,0),0)="A","","Inactive account in Use")),"")</f>
        <v/>
      </c>
      <c r="S1100" t="s">
        <v>5926</v>
      </c>
      <c r="T1100" t="s">
        <v>386</v>
      </c>
      <c r="U1100" t="s">
        <v>381</v>
      </c>
      <c r="V1100" s="150" t="str">
        <f>IF(JRF!C1113="","",IF(IFERROR(VLOOKUP(JRF!C1113,Checks!S:U,3,0),0)="A","Entry with System fund Dept",""))</f>
        <v/>
      </c>
      <c r="W1100" t="str">
        <f>IFERROR(IF('Journal Template'!D1512="","",IF(IFERROR(VLOOKUP('Journal Template'!D1512,Checks!S:U,3,0),0)="A","Entry with System fund Dept","")),"")</f>
        <v/>
      </c>
      <c r="X1100" t="s">
        <v>5927</v>
      </c>
      <c r="Y1100" t="s">
        <v>389</v>
      </c>
      <c r="Z1100" t="s">
        <v>5928</v>
      </c>
      <c r="AA1100" t="s">
        <v>623</v>
      </c>
      <c r="AB1100" t="s">
        <v>1769</v>
      </c>
      <c r="AC1100" s="150" t="str">
        <f>IFERROR(IF(JRF!C1113="","",IF(AND(VLOOKUP(JRF!C1113,X:AA,4,0)=JRF!B1113,VLOOKUP(JRF!C1113,X:Y,2,0)="A"),"","Inactive Dept Combo Error")),"Inactive Dept Combo Error")</f>
        <v/>
      </c>
      <c r="AD1100" t="str">
        <f>IFERROR(IF('Journal Template'!D1512="","",IF(AND(VLOOKUP('Journal Template'!D1512,X:AA,4,0)='Journal Template'!A1512,VLOOKUP('Journal Template'!D1512,X:Y,2,0)="A"),"","Inactive Dept Combo Error")),"")</f>
        <v/>
      </c>
      <c r="AK1100" s="150" t="str">
        <f>IF(JRF!B1113="","",IF(JRF!B1113=IFERROR(VLOOKUP(JRF!B1113,Checks!AI:AI,1,0),0),"Entry in Branch/Satellite BU's",""))</f>
        <v/>
      </c>
      <c r="AL1100" t="str">
        <f>IFERROR(IF('Journal Template'!A1512="","",IF('Journal Template'!A1512=IFERROR(VLOOKUP('Journal Template'!A1512,Checks!AI:AI,1,0),0),"Entry in Branch/Satellite BU's","")),"")</f>
        <v/>
      </c>
      <c r="AO1100" s="171"/>
      <c r="AP1100" s="171"/>
      <c r="AQ1100" s="171"/>
      <c r="AR1100" s="171"/>
      <c r="CI1100" t="str">
        <f>IF(JRF!F1113&gt;0,"",IF(JRF!B1113="","",IF(LEFT(JRF!B1113,1)=IFERROR(VLOOKUP(LEFT(JRF!B1113,1),$CF$2:$CF$5,1,0),0),"Product Code Required",IF(JRF!C1113="","",IF(JRF!C1113=IFERROR(VLOOKUP(JRF!C1113,$CH:$CH,1,0),0),"Product Code Required","NA")))))</f>
        <v/>
      </c>
      <c r="CJ1100" t="str">
        <f>IF(JRF!AV1113&gt;0,"",IF(JRF!Q1113="","",IF(LEFT(JRF!Q1113,1)=IFERROR(VLOOKUP(LEFT(JRF!Q1113,1),$CF$2:$CF$5,1,0),0),"Product Code Required",IF(JRF!V1113="","",IF(JRF!V1113=IFERROR(VLOOKUP(JRF!V1113,$CH:$CH,1,0),0),"Product Code Required","NA")))))</f>
        <v/>
      </c>
      <c r="CK1100" t="str">
        <f>IFERROR(IF(LEN('Journal Template'!F1111)&gt;0,"",IF('Journal Template'!A1111="","",IF(LEFT('Journal Template'!A1111,1)=IFERROR(VLOOKUP(LEFT('Journal Template'!A1111,1),Checks!$CF$2:$CF$5,1,0),0),"Product Code Required",IF('Journal Template'!D1111="","",IF('Journal Template'!D1111=IFERROR(VLOOKUP('Journal Template'!D1111,Checks!$CH:$CH,1,0),0),"Product Code Required","NA"))))),"")</f>
        <v/>
      </c>
    </row>
    <row r="1101" spans="14:89">
      <c r="N1101" t="s">
        <v>5929</v>
      </c>
      <c r="O1101" t="s">
        <v>5930</v>
      </c>
      <c r="P1101" t="s">
        <v>386</v>
      </c>
      <c r="Q1101" s="150" t="str">
        <f>IF(JRF!D1114="","",IF(IFERROR(VLOOKUP(JRF!D1114,Checks!N:P,3,0),0)="A","","Inactive account in Use"))</f>
        <v/>
      </c>
      <c r="R1101" t="str">
        <f>IFERROR(IF('Journal Template'!C1513="","",IF(IFERROR(VLOOKUP('Journal Template'!C1513,Checks!N:P,3,0),0)="A","","Inactive account in Use")),"")</f>
        <v/>
      </c>
      <c r="S1101" t="s">
        <v>5931</v>
      </c>
      <c r="T1101" t="s">
        <v>386</v>
      </c>
      <c r="U1101" t="s">
        <v>381</v>
      </c>
      <c r="V1101" s="150" t="str">
        <f>IF(JRF!C1114="","",IF(IFERROR(VLOOKUP(JRF!C1114,Checks!S:U,3,0),0)="A","Entry with System fund Dept",""))</f>
        <v/>
      </c>
      <c r="W1101" t="str">
        <f>IFERROR(IF('Journal Template'!D1513="","",IF(IFERROR(VLOOKUP('Journal Template'!D1513,Checks!S:U,3,0),0)="A","Entry with System fund Dept","")),"")</f>
        <v/>
      </c>
      <c r="X1101" t="s">
        <v>4398</v>
      </c>
      <c r="Y1101" t="s">
        <v>386</v>
      </c>
      <c r="Z1101" t="s">
        <v>5932</v>
      </c>
      <c r="AA1101" t="s">
        <v>391</v>
      </c>
      <c r="AB1101" t="s">
        <v>125</v>
      </c>
      <c r="AC1101" s="150" t="str">
        <f>IFERROR(IF(JRF!C1114="","",IF(AND(VLOOKUP(JRF!C1114,X:AA,4,0)=JRF!B1114,VLOOKUP(JRF!C1114,X:Y,2,0)="A"),"","Inactive Dept Combo Error")),"Inactive Dept Combo Error")</f>
        <v/>
      </c>
      <c r="AD1101" t="str">
        <f>IFERROR(IF('Journal Template'!D1513="","",IF(AND(VLOOKUP('Journal Template'!D1513,X:AA,4,0)='Journal Template'!A1513,VLOOKUP('Journal Template'!D1513,X:Y,2,0)="A"),"","Inactive Dept Combo Error")),"")</f>
        <v/>
      </c>
      <c r="AK1101" s="150" t="str">
        <f>IF(JRF!B1114="","",IF(JRF!B1114=IFERROR(VLOOKUP(JRF!B1114,Checks!AI:AI,1,0),0),"Entry in Branch/Satellite BU's",""))</f>
        <v/>
      </c>
      <c r="AL1101" t="str">
        <f>IFERROR(IF('Journal Template'!A1513="","",IF('Journal Template'!A1513=IFERROR(VLOOKUP('Journal Template'!A1513,Checks!AI:AI,1,0),0),"Entry in Branch/Satellite BU's","")),"")</f>
        <v/>
      </c>
      <c r="AO1101" s="171"/>
      <c r="AP1101" s="171"/>
      <c r="AQ1101" s="171"/>
      <c r="AR1101" s="171"/>
      <c r="CI1101" t="str">
        <f>IF(JRF!F1114&gt;0,"",IF(JRF!B1114="","",IF(LEFT(JRF!B1114,1)=IFERROR(VLOOKUP(LEFT(JRF!B1114,1),$CF$2:$CF$5,1,0),0),"Product Code Required",IF(JRF!C1114="","",IF(JRF!C1114=IFERROR(VLOOKUP(JRF!C1114,$CH:$CH,1,0),0),"Product Code Required","NA")))))</f>
        <v/>
      </c>
      <c r="CJ1101" t="str">
        <f>IF(JRF!AV1114&gt;0,"",IF(JRF!Q1114="","",IF(LEFT(JRF!Q1114,1)=IFERROR(VLOOKUP(LEFT(JRF!Q1114,1),$CF$2:$CF$5,1,0),0),"Product Code Required",IF(JRF!V1114="","",IF(JRF!V1114=IFERROR(VLOOKUP(JRF!V1114,$CH:$CH,1,0),0),"Product Code Required","NA")))))</f>
        <v/>
      </c>
      <c r="CK1101" t="str">
        <f>IFERROR(IF(LEN('Journal Template'!F1112)&gt;0,"",IF('Journal Template'!A1112="","",IF(LEFT('Journal Template'!A1112,1)=IFERROR(VLOOKUP(LEFT('Journal Template'!A1112,1),Checks!$CF$2:$CF$5,1,0),0),"Product Code Required",IF('Journal Template'!D1112="","",IF('Journal Template'!D1112=IFERROR(VLOOKUP('Journal Template'!D1112,Checks!$CH:$CH,1,0),0),"Product Code Required","NA"))))),"")</f>
        <v/>
      </c>
    </row>
    <row r="1102" spans="14:89">
      <c r="N1102" t="s">
        <v>5933</v>
      </c>
      <c r="O1102" t="s">
        <v>5934</v>
      </c>
      <c r="P1102" t="s">
        <v>386</v>
      </c>
      <c r="Q1102" s="150" t="str">
        <f>IF(JRF!D1115="","",IF(IFERROR(VLOOKUP(JRF!D1115,Checks!N:P,3,0),0)="A","","Inactive account in Use"))</f>
        <v/>
      </c>
      <c r="R1102" t="str">
        <f>IFERROR(IF('Journal Template'!C1514="","",IF(IFERROR(VLOOKUP('Journal Template'!C1514,Checks!N:P,3,0),0)="A","","Inactive account in Use")),"")</f>
        <v/>
      </c>
      <c r="S1102" t="s">
        <v>5935</v>
      </c>
      <c r="T1102" t="s">
        <v>386</v>
      </c>
      <c r="U1102" t="s">
        <v>381</v>
      </c>
      <c r="V1102" s="150" t="str">
        <f>IF(JRF!C1115="","",IF(IFERROR(VLOOKUP(JRF!C1115,Checks!S:U,3,0),0)="A","Entry with System fund Dept",""))</f>
        <v/>
      </c>
      <c r="W1102" t="str">
        <f>IFERROR(IF('Journal Template'!D1514="","",IF(IFERROR(VLOOKUP('Journal Template'!D1514,Checks!S:U,3,0),0)="A","Entry with System fund Dept","")),"")</f>
        <v/>
      </c>
      <c r="X1102" t="s">
        <v>4403</v>
      </c>
      <c r="Y1102" t="s">
        <v>386</v>
      </c>
      <c r="Z1102" t="s">
        <v>5936</v>
      </c>
      <c r="AA1102" t="s">
        <v>445</v>
      </c>
      <c r="AB1102" t="s">
        <v>1707</v>
      </c>
      <c r="AC1102" s="150" t="str">
        <f>IFERROR(IF(JRF!C1115="","",IF(AND(VLOOKUP(JRF!C1115,X:AA,4,0)=JRF!B1115,VLOOKUP(JRF!C1115,X:Y,2,0)="A"),"","Inactive Dept Combo Error")),"Inactive Dept Combo Error")</f>
        <v/>
      </c>
      <c r="AD1102" t="str">
        <f>IFERROR(IF('Journal Template'!D1514="","",IF(AND(VLOOKUP('Journal Template'!D1514,X:AA,4,0)='Journal Template'!A1514,VLOOKUP('Journal Template'!D1514,X:Y,2,0)="A"),"","Inactive Dept Combo Error")),"")</f>
        <v/>
      </c>
      <c r="AK1102" s="150" t="str">
        <f>IF(JRF!B1115="","",IF(JRF!B1115=IFERROR(VLOOKUP(JRF!B1115,Checks!AI:AI,1,0),0),"Entry in Branch/Satellite BU's",""))</f>
        <v/>
      </c>
      <c r="AL1102" t="str">
        <f>IFERROR(IF('Journal Template'!A1514="","",IF('Journal Template'!A1514=IFERROR(VLOOKUP('Journal Template'!A1514,Checks!AI:AI,1,0),0),"Entry in Branch/Satellite BU's","")),"")</f>
        <v/>
      </c>
      <c r="AO1102" s="171"/>
      <c r="AP1102" s="171"/>
      <c r="AQ1102" s="171"/>
      <c r="AR1102" s="171"/>
      <c r="CI1102" t="str">
        <f>IF(JRF!F1115&gt;0,"",IF(JRF!B1115="","",IF(LEFT(JRF!B1115,1)=IFERROR(VLOOKUP(LEFT(JRF!B1115,1),$CF$2:$CF$5,1,0),0),"Product Code Required",IF(JRF!C1115="","",IF(JRF!C1115=IFERROR(VLOOKUP(JRF!C1115,$CH:$CH,1,0),0),"Product Code Required","NA")))))</f>
        <v/>
      </c>
      <c r="CJ1102" t="str">
        <f>IF(JRF!AV1115&gt;0,"",IF(JRF!Q1115="","",IF(LEFT(JRF!Q1115,1)=IFERROR(VLOOKUP(LEFT(JRF!Q1115,1),$CF$2:$CF$5,1,0),0),"Product Code Required",IF(JRF!V1115="","",IF(JRF!V1115=IFERROR(VLOOKUP(JRF!V1115,$CH:$CH,1,0),0),"Product Code Required","NA")))))</f>
        <v/>
      </c>
      <c r="CK1102" t="str">
        <f>IFERROR(IF(LEN('Journal Template'!F1113)&gt;0,"",IF('Journal Template'!A1113="","",IF(LEFT('Journal Template'!A1113,1)=IFERROR(VLOOKUP(LEFT('Journal Template'!A1113,1),Checks!$CF$2:$CF$5,1,0),0),"Product Code Required",IF('Journal Template'!D1113="","",IF('Journal Template'!D1113=IFERROR(VLOOKUP('Journal Template'!D1113,Checks!$CH:$CH,1,0),0),"Product Code Required","NA"))))),"")</f>
        <v/>
      </c>
    </row>
    <row r="1103" spans="14:89">
      <c r="N1103" t="s">
        <v>5937</v>
      </c>
      <c r="O1103" t="s">
        <v>5938</v>
      </c>
      <c r="P1103" t="s">
        <v>386</v>
      </c>
      <c r="Q1103" s="150" t="str">
        <f>IF(JRF!D1116="","",IF(IFERROR(VLOOKUP(JRF!D1116,Checks!N:P,3,0),0)="A","","Inactive account in Use"))</f>
        <v/>
      </c>
      <c r="R1103" t="str">
        <f>IFERROR(IF('Journal Template'!C1515="","",IF(IFERROR(VLOOKUP('Journal Template'!C1515,Checks!N:P,3,0),0)="A","","Inactive account in Use")),"")</f>
        <v/>
      </c>
      <c r="S1103" t="s">
        <v>5939</v>
      </c>
      <c r="T1103" t="s">
        <v>386</v>
      </c>
      <c r="U1103" t="s">
        <v>381</v>
      </c>
      <c r="V1103" s="150" t="str">
        <f>IF(JRF!C1116="","",IF(IFERROR(VLOOKUP(JRF!C1116,Checks!S:U,3,0),0)="A","Entry with System fund Dept",""))</f>
        <v/>
      </c>
      <c r="W1103" t="str">
        <f>IFERROR(IF('Journal Template'!D1515="","",IF(IFERROR(VLOOKUP('Journal Template'!D1515,Checks!S:U,3,0),0)="A","Entry with System fund Dept","")),"")</f>
        <v/>
      </c>
      <c r="X1103" t="s">
        <v>5393</v>
      </c>
      <c r="Y1103" t="s">
        <v>386</v>
      </c>
      <c r="Z1103" t="s">
        <v>5940</v>
      </c>
      <c r="AA1103" t="s">
        <v>445</v>
      </c>
      <c r="AB1103" t="s">
        <v>1707</v>
      </c>
      <c r="AC1103" s="150" t="str">
        <f>IFERROR(IF(JRF!C1116="","",IF(AND(VLOOKUP(JRF!C1116,X:AA,4,0)=JRF!B1116,VLOOKUP(JRF!C1116,X:Y,2,0)="A"),"","Inactive Dept Combo Error")),"Inactive Dept Combo Error")</f>
        <v/>
      </c>
      <c r="AD1103" t="str">
        <f>IFERROR(IF('Journal Template'!D1515="","",IF(AND(VLOOKUP('Journal Template'!D1515,X:AA,4,0)='Journal Template'!A1515,VLOOKUP('Journal Template'!D1515,X:Y,2,0)="A"),"","Inactive Dept Combo Error")),"")</f>
        <v/>
      </c>
      <c r="AK1103" s="150" t="str">
        <f>IF(JRF!B1116="","",IF(JRF!B1116=IFERROR(VLOOKUP(JRF!B1116,Checks!AI:AI,1,0),0),"Entry in Branch/Satellite BU's",""))</f>
        <v/>
      </c>
      <c r="AL1103" t="str">
        <f>IFERROR(IF('Journal Template'!A1515="","",IF('Journal Template'!A1515=IFERROR(VLOOKUP('Journal Template'!A1515,Checks!AI:AI,1,0),0),"Entry in Branch/Satellite BU's","")),"")</f>
        <v/>
      </c>
      <c r="AO1103" s="171"/>
      <c r="AP1103" s="171"/>
      <c r="AQ1103" s="171"/>
      <c r="AR1103" s="171"/>
      <c r="CI1103" t="str">
        <f>IF(JRF!F1116&gt;0,"",IF(JRF!B1116="","",IF(LEFT(JRF!B1116,1)=IFERROR(VLOOKUP(LEFT(JRF!B1116,1),$CF$2:$CF$5,1,0),0),"Product Code Required",IF(JRF!C1116="","",IF(JRF!C1116=IFERROR(VLOOKUP(JRF!C1116,$CH:$CH,1,0),0),"Product Code Required","NA")))))</f>
        <v/>
      </c>
      <c r="CJ1103" t="str">
        <f>IF(JRF!AV1116&gt;0,"",IF(JRF!Q1116="","",IF(LEFT(JRF!Q1116,1)=IFERROR(VLOOKUP(LEFT(JRF!Q1116,1),$CF$2:$CF$5,1,0),0),"Product Code Required",IF(JRF!V1116="","",IF(JRF!V1116=IFERROR(VLOOKUP(JRF!V1116,$CH:$CH,1,0),0),"Product Code Required","NA")))))</f>
        <v/>
      </c>
      <c r="CK1103" t="str">
        <f>IFERROR(IF(LEN('Journal Template'!F1114)&gt;0,"",IF('Journal Template'!A1114="","",IF(LEFT('Journal Template'!A1114,1)=IFERROR(VLOOKUP(LEFT('Journal Template'!A1114,1),Checks!$CF$2:$CF$5,1,0),0),"Product Code Required",IF('Journal Template'!D1114="","",IF('Journal Template'!D1114=IFERROR(VLOOKUP('Journal Template'!D1114,Checks!$CH:$CH,1,0),0),"Product Code Required","NA"))))),"")</f>
        <v/>
      </c>
    </row>
    <row r="1104" spans="14:89">
      <c r="N1104" t="s">
        <v>5941</v>
      </c>
      <c r="O1104" t="s">
        <v>5942</v>
      </c>
      <c r="P1104" t="s">
        <v>386</v>
      </c>
      <c r="Q1104" s="150" t="str">
        <f>IF(JRF!D1117="","",IF(IFERROR(VLOOKUP(JRF!D1117,Checks!N:P,3,0),0)="A","","Inactive account in Use"))</f>
        <v/>
      </c>
      <c r="R1104" t="str">
        <f>IFERROR(IF('Journal Template'!C1516="","",IF(IFERROR(VLOOKUP('Journal Template'!C1516,Checks!N:P,3,0),0)="A","","Inactive account in Use")),"")</f>
        <v/>
      </c>
      <c r="S1104" t="s">
        <v>5943</v>
      </c>
      <c r="T1104" t="s">
        <v>386</v>
      </c>
      <c r="U1104" t="s">
        <v>381</v>
      </c>
      <c r="V1104" s="150" t="str">
        <f>IF(JRF!C1117="","",IF(IFERROR(VLOOKUP(JRF!C1117,Checks!S:U,3,0),0)="A","Entry with System fund Dept",""))</f>
        <v/>
      </c>
      <c r="W1104" t="str">
        <f>IFERROR(IF('Journal Template'!D1516="","",IF(IFERROR(VLOOKUP('Journal Template'!D1516,Checks!S:U,3,0),0)="A","Entry with System fund Dept","")),"")</f>
        <v/>
      </c>
      <c r="X1104" t="s">
        <v>5944</v>
      </c>
      <c r="Y1104" t="s">
        <v>389</v>
      </c>
      <c r="Z1104" t="s">
        <v>5945</v>
      </c>
      <c r="AA1104" t="s">
        <v>391</v>
      </c>
      <c r="AB1104" t="s">
        <v>125</v>
      </c>
      <c r="AC1104" s="150" t="str">
        <f>IFERROR(IF(JRF!C1117="","",IF(AND(VLOOKUP(JRF!C1117,X:AA,4,0)=JRF!B1117,VLOOKUP(JRF!C1117,X:Y,2,0)="A"),"","Inactive Dept Combo Error")),"Inactive Dept Combo Error")</f>
        <v/>
      </c>
      <c r="AD1104" t="str">
        <f>IFERROR(IF('Journal Template'!D1516="","",IF(AND(VLOOKUP('Journal Template'!D1516,X:AA,4,0)='Journal Template'!A1516,VLOOKUP('Journal Template'!D1516,X:Y,2,0)="A"),"","Inactive Dept Combo Error")),"")</f>
        <v/>
      </c>
      <c r="AK1104" s="150" t="str">
        <f>IF(JRF!B1117="","",IF(JRF!B1117=IFERROR(VLOOKUP(JRF!B1117,Checks!AI:AI,1,0),0),"Entry in Branch/Satellite BU's",""))</f>
        <v/>
      </c>
      <c r="AL1104" t="str">
        <f>IFERROR(IF('Journal Template'!A1516="","",IF('Journal Template'!A1516=IFERROR(VLOOKUP('Journal Template'!A1516,Checks!AI:AI,1,0),0),"Entry in Branch/Satellite BU's","")),"")</f>
        <v/>
      </c>
      <c r="AO1104" s="171"/>
      <c r="AP1104" s="171"/>
      <c r="AQ1104" s="171"/>
      <c r="AR1104" s="171"/>
      <c r="CI1104" t="str">
        <f>IF(JRF!F1117&gt;0,"",IF(JRF!B1117="","",IF(LEFT(JRF!B1117,1)=IFERROR(VLOOKUP(LEFT(JRF!B1117,1),$CF$2:$CF$5,1,0),0),"Product Code Required",IF(JRF!C1117="","",IF(JRF!C1117=IFERROR(VLOOKUP(JRF!C1117,$CH:$CH,1,0),0),"Product Code Required","NA")))))</f>
        <v/>
      </c>
      <c r="CJ1104" t="str">
        <f>IF(JRF!AV1117&gt;0,"",IF(JRF!Q1117="","",IF(LEFT(JRF!Q1117,1)=IFERROR(VLOOKUP(LEFT(JRF!Q1117,1),$CF$2:$CF$5,1,0),0),"Product Code Required",IF(JRF!V1117="","",IF(JRF!V1117=IFERROR(VLOOKUP(JRF!V1117,$CH:$CH,1,0),0),"Product Code Required","NA")))))</f>
        <v/>
      </c>
      <c r="CK1104" t="str">
        <f>IFERROR(IF(LEN('Journal Template'!F1115)&gt;0,"",IF('Journal Template'!A1115="","",IF(LEFT('Journal Template'!A1115,1)=IFERROR(VLOOKUP(LEFT('Journal Template'!A1115,1),Checks!$CF$2:$CF$5,1,0),0),"Product Code Required",IF('Journal Template'!D1115="","",IF('Journal Template'!D1115=IFERROR(VLOOKUP('Journal Template'!D1115,Checks!$CH:$CH,1,0),0),"Product Code Required","NA"))))),"")</f>
        <v/>
      </c>
    </row>
    <row r="1105" spans="14:89">
      <c r="N1105" t="s">
        <v>5946</v>
      </c>
      <c r="O1105" t="s">
        <v>5947</v>
      </c>
      <c r="P1105" t="s">
        <v>386</v>
      </c>
      <c r="Q1105" s="150" t="str">
        <f>IF(JRF!D1118="","",IF(IFERROR(VLOOKUP(JRF!D1118,Checks!N:P,3,0),0)="A","","Inactive account in Use"))</f>
        <v/>
      </c>
      <c r="R1105" t="str">
        <f>IFERROR(IF('Journal Template'!C1517="","",IF(IFERROR(VLOOKUP('Journal Template'!C1517,Checks!N:P,3,0),0)="A","","Inactive account in Use")),"")</f>
        <v/>
      </c>
      <c r="S1105" t="s">
        <v>5948</v>
      </c>
      <c r="T1105" t="s">
        <v>386</v>
      </c>
      <c r="U1105" t="s">
        <v>381</v>
      </c>
      <c r="V1105" s="150" t="str">
        <f>IF(JRF!C1118="","",IF(IFERROR(VLOOKUP(JRF!C1118,Checks!S:U,3,0),0)="A","Entry with System fund Dept",""))</f>
        <v/>
      </c>
      <c r="W1105" t="str">
        <f>IFERROR(IF('Journal Template'!D1517="","",IF(IFERROR(VLOOKUP('Journal Template'!D1517,Checks!S:U,3,0),0)="A","Entry with System fund Dept","")),"")</f>
        <v/>
      </c>
      <c r="X1105" t="s">
        <v>5398</v>
      </c>
      <c r="Y1105" t="s">
        <v>386</v>
      </c>
      <c r="Z1105" t="s">
        <v>5949</v>
      </c>
      <c r="AA1105" t="s">
        <v>391</v>
      </c>
      <c r="AB1105" t="s">
        <v>125</v>
      </c>
      <c r="AC1105" s="150" t="str">
        <f>IFERROR(IF(JRF!C1118="","",IF(AND(VLOOKUP(JRF!C1118,X:AA,4,0)=JRF!B1118,VLOOKUP(JRF!C1118,X:Y,2,0)="A"),"","Inactive Dept Combo Error")),"Inactive Dept Combo Error")</f>
        <v/>
      </c>
      <c r="AD1105" t="str">
        <f>IFERROR(IF('Journal Template'!D1517="","",IF(AND(VLOOKUP('Journal Template'!D1517,X:AA,4,0)='Journal Template'!A1517,VLOOKUP('Journal Template'!D1517,X:Y,2,0)="A"),"","Inactive Dept Combo Error")),"")</f>
        <v/>
      </c>
      <c r="AK1105" s="150" t="str">
        <f>IF(JRF!B1118="","",IF(JRF!B1118=IFERROR(VLOOKUP(JRF!B1118,Checks!AI:AI,1,0),0),"Entry in Branch/Satellite BU's",""))</f>
        <v/>
      </c>
      <c r="AL1105" t="str">
        <f>IFERROR(IF('Journal Template'!A1517="","",IF('Journal Template'!A1517=IFERROR(VLOOKUP('Journal Template'!A1517,Checks!AI:AI,1,0),0),"Entry in Branch/Satellite BU's","")),"")</f>
        <v/>
      </c>
      <c r="AO1105" s="171"/>
      <c r="AP1105" s="171"/>
      <c r="AQ1105" s="171"/>
      <c r="AR1105" s="171"/>
      <c r="CI1105" t="str">
        <f>IF(JRF!F1118&gt;0,"",IF(JRF!B1118="","",IF(LEFT(JRF!B1118,1)=IFERROR(VLOOKUP(LEFT(JRF!B1118,1),$CF$2:$CF$5,1,0),0),"Product Code Required",IF(JRF!C1118="","",IF(JRF!C1118=IFERROR(VLOOKUP(JRF!C1118,$CH:$CH,1,0),0),"Product Code Required","NA")))))</f>
        <v/>
      </c>
      <c r="CJ1105" t="str">
        <f>IF(JRF!AV1118&gt;0,"",IF(JRF!Q1118="","",IF(LEFT(JRF!Q1118,1)=IFERROR(VLOOKUP(LEFT(JRF!Q1118,1),$CF$2:$CF$5,1,0),0),"Product Code Required",IF(JRF!V1118="","",IF(JRF!V1118=IFERROR(VLOOKUP(JRF!V1118,$CH:$CH,1,0),0),"Product Code Required","NA")))))</f>
        <v/>
      </c>
      <c r="CK1105" t="str">
        <f>IFERROR(IF(LEN('Journal Template'!F1116)&gt;0,"",IF('Journal Template'!A1116="","",IF(LEFT('Journal Template'!A1116,1)=IFERROR(VLOOKUP(LEFT('Journal Template'!A1116,1),Checks!$CF$2:$CF$5,1,0),0),"Product Code Required",IF('Journal Template'!D1116="","",IF('Journal Template'!D1116=IFERROR(VLOOKUP('Journal Template'!D1116,Checks!$CH:$CH,1,0),0),"Product Code Required","NA"))))),"")</f>
        <v/>
      </c>
    </row>
    <row r="1106" spans="14:89">
      <c r="N1106" t="s">
        <v>5950</v>
      </c>
      <c r="O1106" t="s">
        <v>5951</v>
      </c>
      <c r="P1106" t="s">
        <v>386</v>
      </c>
      <c r="Q1106" s="150" t="str">
        <f>IF(JRF!D1119="","",IF(IFERROR(VLOOKUP(JRF!D1119,Checks!N:P,3,0),0)="A","","Inactive account in Use"))</f>
        <v/>
      </c>
      <c r="R1106" t="str">
        <f>IFERROR(IF('Journal Template'!C1518="","",IF(IFERROR(VLOOKUP('Journal Template'!C1518,Checks!N:P,3,0),0)="A","","Inactive account in Use")),"")</f>
        <v/>
      </c>
      <c r="S1106" t="s">
        <v>5952</v>
      </c>
      <c r="T1106" t="s">
        <v>386</v>
      </c>
      <c r="U1106" t="s">
        <v>381</v>
      </c>
      <c r="V1106" s="150" t="str">
        <f>IF(JRF!C1119="","",IF(IFERROR(VLOOKUP(JRF!C1119,Checks!S:U,3,0),0)="A","Entry with System fund Dept",""))</f>
        <v/>
      </c>
      <c r="W1106" t="str">
        <f>IFERROR(IF('Journal Template'!D1518="","",IF(IFERROR(VLOOKUP('Journal Template'!D1518,Checks!S:U,3,0),0)="A","Entry with System fund Dept","")),"")</f>
        <v/>
      </c>
      <c r="X1106" t="s">
        <v>5953</v>
      </c>
      <c r="Y1106" t="s">
        <v>386</v>
      </c>
      <c r="Z1106" t="s">
        <v>5954</v>
      </c>
      <c r="AA1106" t="s">
        <v>623</v>
      </c>
      <c r="AB1106" t="s">
        <v>1769</v>
      </c>
      <c r="AC1106" s="150" t="str">
        <f>IFERROR(IF(JRF!C1119="","",IF(AND(VLOOKUP(JRF!C1119,X:AA,4,0)=JRF!B1119,VLOOKUP(JRF!C1119,X:Y,2,0)="A"),"","Inactive Dept Combo Error")),"Inactive Dept Combo Error")</f>
        <v/>
      </c>
      <c r="AD1106" t="str">
        <f>IFERROR(IF('Journal Template'!D1518="","",IF(AND(VLOOKUP('Journal Template'!D1518,X:AA,4,0)='Journal Template'!A1518,VLOOKUP('Journal Template'!D1518,X:Y,2,0)="A"),"","Inactive Dept Combo Error")),"")</f>
        <v/>
      </c>
      <c r="AK1106" s="150" t="str">
        <f>IF(JRF!B1119="","",IF(JRF!B1119=IFERROR(VLOOKUP(JRF!B1119,Checks!AI:AI,1,0),0),"Entry in Branch/Satellite BU's",""))</f>
        <v/>
      </c>
      <c r="AL1106" t="str">
        <f>IFERROR(IF('Journal Template'!A1518="","",IF('Journal Template'!A1518=IFERROR(VLOOKUP('Journal Template'!A1518,Checks!AI:AI,1,0),0),"Entry in Branch/Satellite BU's","")),"")</f>
        <v/>
      </c>
      <c r="AO1106" s="171"/>
      <c r="AP1106" s="171"/>
      <c r="AQ1106" s="171"/>
      <c r="AR1106" s="171"/>
      <c r="CI1106" t="str">
        <f>IF(JRF!F1119&gt;0,"",IF(JRF!B1119="","",IF(LEFT(JRF!B1119,1)=IFERROR(VLOOKUP(LEFT(JRF!B1119,1),$CF$2:$CF$5,1,0),0),"Product Code Required",IF(JRF!C1119="","",IF(JRF!C1119=IFERROR(VLOOKUP(JRF!C1119,$CH:$CH,1,0),0),"Product Code Required","NA")))))</f>
        <v/>
      </c>
      <c r="CJ1106" t="str">
        <f>IF(JRF!AV1119&gt;0,"",IF(JRF!Q1119="","",IF(LEFT(JRF!Q1119,1)=IFERROR(VLOOKUP(LEFT(JRF!Q1119,1),$CF$2:$CF$5,1,0),0),"Product Code Required",IF(JRF!V1119="","",IF(JRF!V1119=IFERROR(VLOOKUP(JRF!V1119,$CH:$CH,1,0),0),"Product Code Required","NA")))))</f>
        <v/>
      </c>
      <c r="CK1106" t="str">
        <f>IFERROR(IF(LEN('Journal Template'!F1117)&gt;0,"",IF('Journal Template'!A1117="","",IF(LEFT('Journal Template'!A1117,1)=IFERROR(VLOOKUP(LEFT('Journal Template'!A1117,1),Checks!$CF$2:$CF$5,1,0),0),"Product Code Required",IF('Journal Template'!D1117="","",IF('Journal Template'!D1117=IFERROR(VLOOKUP('Journal Template'!D1117,Checks!$CH:$CH,1,0),0),"Product Code Required","NA"))))),"")</f>
        <v/>
      </c>
    </row>
    <row r="1107" spans="14:89">
      <c r="N1107" t="s">
        <v>5955</v>
      </c>
      <c r="O1107" t="s">
        <v>5956</v>
      </c>
      <c r="P1107" t="s">
        <v>386</v>
      </c>
      <c r="Q1107" s="150" t="str">
        <f>IF(JRF!D1120="","",IF(IFERROR(VLOOKUP(JRF!D1120,Checks!N:P,3,0),0)="A","","Inactive account in Use"))</f>
        <v/>
      </c>
      <c r="R1107" t="str">
        <f>IFERROR(IF('Journal Template'!C1519="","",IF(IFERROR(VLOOKUP('Journal Template'!C1519,Checks!N:P,3,0),0)="A","","Inactive account in Use")),"")</f>
        <v/>
      </c>
      <c r="S1107" t="s">
        <v>5957</v>
      </c>
      <c r="T1107" t="s">
        <v>386</v>
      </c>
      <c r="U1107" t="s">
        <v>381</v>
      </c>
      <c r="V1107" s="150" t="str">
        <f>IF(JRF!C1120="","",IF(IFERROR(VLOOKUP(JRF!C1120,Checks!S:U,3,0),0)="A","Entry with System fund Dept",""))</f>
        <v/>
      </c>
      <c r="W1107" t="str">
        <f>IFERROR(IF('Journal Template'!D1519="","",IF(IFERROR(VLOOKUP('Journal Template'!D1519,Checks!S:U,3,0),0)="A","Entry with System fund Dept","")),"")</f>
        <v/>
      </c>
      <c r="X1107" t="s">
        <v>5958</v>
      </c>
      <c r="Y1107" t="s">
        <v>386</v>
      </c>
      <c r="Z1107" t="s">
        <v>5959</v>
      </c>
      <c r="AA1107" t="s">
        <v>623</v>
      </c>
      <c r="AB1107" t="s">
        <v>1769</v>
      </c>
      <c r="AC1107" s="150" t="str">
        <f>IFERROR(IF(JRF!C1120="","",IF(AND(VLOOKUP(JRF!C1120,X:AA,4,0)=JRF!B1120,VLOOKUP(JRF!C1120,X:Y,2,0)="A"),"","Inactive Dept Combo Error")),"Inactive Dept Combo Error")</f>
        <v/>
      </c>
      <c r="AD1107" t="str">
        <f>IFERROR(IF('Journal Template'!D1519="","",IF(AND(VLOOKUP('Journal Template'!D1519,X:AA,4,0)='Journal Template'!A1519,VLOOKUP('Journal Template'!D1519,X:Y,2,0)="A"),"","Inactive Dept Combo Error")),"")</f>
        <v/>
      </c>
      <c r="AK1107" s="150" t="str">
        <f>IF(JRF!B1120="","",IF(JRF!B1120=IFERROR(VLOOKUP(JRF!B1120,Checks!AI:AI,1,0),0),"Entry in Branch/Satellite BU's",""))</f>
        <v/>
      </c>
      <c r="AL1107" t="str">
        <f>IFERROR(IF('Journal Template'!A1519="","",IF('Journal Template'!A1519=IFERROR(VLOOKUP('Journal Template'!A1519,Checks!AI:AI,1,0),0),"Entry in Branch/Satellite BU's","")),"")</f>
        <v/>
      </c>
      <c r="AO1107" s="171"/>
      <c r="AP1107" s="171"/>
      <c r="AQ1107" s="171"/>
      <c r="AR1107" s="171"/>
      <c r="CI1107" t="str">
        <f>IF(JRF!F1120&gt;0,"",IF(JRF!B1120="","",IF(LEFT(JRF!B1120,1)=IFERROR(VLOOKUP(LEFT(JRF!B1120,1),$CF$2:$CF$5,1,0),0),"Product Code Required",IF(JRF!C1120="","",IF(JRF!C1120=IFERROR(VLOOKUP(JRF!C1120,$CH:$CH,1,0),0),"Product Code Required","NA")))))</f>
        <v/>
      </c>
      <c r="CJ1107" t="str">
        <f>IF(JRF!AV1120&gt;0,"",IF(JRF!Q1120="","",IF(LEFT(JRF!Q1120,1)=IFERROR(VLOOKUP(LEFT(JRF!Q1120,1),$CF$2:$CF$5,1,0),0),"Product Code Required",IF(JRF!V1120="","",IF(JRF!V1120=IFERROR(VLOOKUP(JRF!V1120,$CH:$CH,1,0),0),"Product Code Required","NA")))))</f>
        <v/>
      </c>
      <c r="CK1107" t="str">
        <f>IFERROR(IF(LEN('Journal Template'!F1118)&gt;0,"",IF('Journal Template'!A1118="","",IF(LEFT('Journal Template'!A1118,1)=IFERROR(VLOOKUP(LEFT('Journal Template'!A1118,1),Checks!$CF$2:$CF$5,1,0),0),"Product Code Required",IF('Journal Template'!D1118="","",IF('Journal Template'!D1118=IFERROR(VLOOKUP('Journal Template'!D1118,Checks!$CH:$CH,1,0),0),"Product Code Required","NA"))))),"")</f>
        <v/>
      </c>
    </row>
    <row r="1108" spans="14:89">
      <c r="N1108" t="s">
        <v>5960</v>
      </c>
      <c r="O1108" t="s">
        <v>5961</v>
      </c>
      <c r="P1108" t="s">
        <v>386</v>
      </c>
      <c r="Q1108" s="150" t="str">
        <f>IF(JRF!D1121="","",IF(IFERROR(VLOOKUP(JRF!D1121,Checks!N:P,3,0),0)="A","","Inactive account in Use"))</f>
        <v/>
      </c>
      <c r="R1108" t="str">
        <f>IFERROR(IF('Journal Template'!C1520="","",IF(IFERROR(VLOOKUP('Journal Template'!C1520,Checks!N:P,3,0),0)="A","","Inactive account in Use")),"")</f>
        <v/>
      </c>
      <c r="S1108" t="s">
        <v>5962</v>
      </c>
      <c r="T1108" t="s">
        <v>386</v>
      </c>
      <c r="U1108" t="s">
        <v>381</v>
      </c>
      <c r="V1108" s="150" t="str">
        <f>IF(JRF!C1121="","",IF(IFERROR(VLOOKUP(JRF!C1121,Checks!S:U,3,0),0)="A","Entry with System fund Dept",""))</f>
        <v/>
      </c>
      <c r="W1108" t="str">
        <f>IFERROR(IF('Journal Template'!D1520="","",IF(IFERROR(VLOOKUP('Journal Template'!D1520,Checks!S:U,3,0),0)="A","Entry with System fund Dept","")),"")</f>
        <v/>
      </c>
      <c r="X1108" t="s">
        <v>5963</v>
      </c>
      <c r="Y1108" t="s">
        <v>386</v>
      </c>
      <c r="Z1108" t="s">
        <v>5964</v>
      </c>
      <c r="AA1108" t="s">
        <v>391</v>
      </c>
      <c r="AB1108" t="s">
        <v>125</v>
      </c>
      <c r="AC1108" s="150" t="str">
        <f>IFERROR(IF(JRF!C1121="","",IF(AND(VLOOKUP(JRF!C1121,X:AA,4,0)=JRF!B1121,VLOOKUP(JRF!C1121,X:Y,2,0)="A"),"","Inactive Dept Combo Error")),"Inactive Dept Combo Error")</f>
        <v/>
      </c>
      <c r="AD1108" t="str">
        <f>IFERROR(IF('Journal Template'!D1520="","",IF(AND(VLOOKUP('Journal Template'!D1520,X:AA,4,0)='Journal Template'!A1520,VLOOKUP('Journal Template'!D1520,X:Y,2,0)="A"),"","Inactive Dept Combo Error")),"")</f>
        <v/>
      </c>
      <c r="AK1108" s="150" t="str">
        <f>IF(JRF!B1121="","",IF(JRF!B1121=IFERROR(VLOOKUP(JRF!B1121,Checks!AI:AI,1,0),0),"Entry in Branch/Satellite BU's",""))</f>
        <v/>
      </c>
      <c r="AL1108" t="str">
        <f>IFERROR(IF('Journal Template'!A1520="","",IF('Journal Template'!A1520=IFERROR(VLOOKUP('Journal Template'!A1520,Checks!AI:AI,1,0),0),"Entry in Branch/Satellite BU's","")),"")</f>
        <v/>
      </c>
      <c r="AO1108" s="171"/>
      <c r="AP1108" s="171"/>
      <c r="AQ1108" s="171"/>
      <c r="AR1108" s="171"/>
      <c r="CI1108" t="str">
        <f>IF(JRF!F1121&gt;0,"",IF(JRF!B1121="","",IF(LEFT(JRF!B1121,1)=IFERROR(VLOOKUP(LEFT(JRF!B1121,1),$CF$2:$CF$5,1,0),0),"Product Code Required",IF(JRF!C1121="","",IF(JRF!C1121=IFERROR(VLOOKUP(JRF!C1121,$CH:$CH,1,0),0),"Product Code Required","NA")))))</f>
        <v/>
      </c>
      <c r="CJ1108" t="str">
        <f>IF(JRF!AV1121&gt;0,"",IF(JRF!Q1121="","",IF(LEFT(JRF!Q1121,1)=IFERROR(VLOOKUP(LEFT(JRF!Q1121,1),$CF$2:$CF$5,1,0),0),"Product Code Required",IF(JRF!V1121="","",IF(JRF!V1121=IFERROR(VLOOKUP(JRF!V1121,$CH:$CH,1,0),0),"Product Code Required","NA")))))</f>
        <v/>
      </c>
      <c r="CK1108" t="str">
        <f>IFERROR(IF(LEN('Journal Template'!F1119)&gt;0,"",IF('Journal Template'!A1119="","",IF(LEFT('Journal Template'!A1119,1)=IFERROR(VLOOKUP(LEFT('Journal Template'!A1119,1),Checks!$CF$2:$CF$5,1,0),0),"Product Code Required",IF('Journal Template'!D1119="","",IF('Journal Template'!D1119=IFERROR(VLOOKUP('Journal Template'!D1119,Checks!$CH:$CH,1,0),0),"Product Code Required","NA"))))),"")</f>
        <v/>
      </c>
    </row>
    <row r="1109" spans="14:89">
      <c r="N1109" t="s">
        <v>5965</v>
      </c>
      <c r="O1109" t="s">
        <v>5966</v>
      </c>
      <c r="P1109" t="s">
        <v>386</v>
      </c>
      <c r="Q1109" s="150" t="str">
        <f>IF(JRF!D1122="","",IF(IFERROR(VLOOKUP(JRF!D1122,Checks!N:P,3,0),0)="A","","Inactive account in Use"))</f>
        <v/>
      </c>
      <c r="R1109" t="str">
        <f>IFERROR(IF('Journal Template'!C1521="","",IF(IFERROR(VLOOKUP('Journal Template'!C1521,Checks!N:P,3,0),0)="A","","Inactive account in Use")),"")</f>
        <v/>
      </c>
      <c r="S1109" t="s">
        <v>5967</v>
      </c>
      <c r="T1109" t="s">
        <v>386</v>
      </c>
      <c r="U1109" t="s">
        <v>381</v>
      </c>
      <c r="V1109" s="150" t="str">
        <f>IF(JRF!C1122="","",IF(IFERROR(VLOOKUP(JRF!C1122,Checks!S:U,3,0),0)="A","Entry with System fund Dept",""))</f>
        <v/>
      </c>
      <c r="W1109" t="str">
        <f>IFERROR(IF('Journal Template'!D1521="","",IF(IFERROR(VLOOKUP('Journal Template'!D1521,Checks!S:U,3,0),0)="A","Entry with System fund Dept","")),"")</f>
        <v/>
      </c>
      <c r="X1109" t="s">
        <v>5968</v>
      </c>
      <c r="Y1109" t="s">
        <v>386</v>
      </c>
      <c r="Z1109" t="s">
        <v>5969</v>
      </c>
      <c r="AA1109" t="s">
        <v>391</v>
      </c>
      <c r="AB1109" t="s">
        <v>125</v>
      </c>
      <c r="AC1109" s="150" t="str">
        <f>IFERROR(IF(JRF!C1122="","",IF(AND(VLOOKUP(JRF!C1122,X:AA,4,0)=JRF!B1122,VLOOKUP(JRF!C1122,X:Y,2,0)="A"),"","Inactive Dept Combo Error")),"Inactive Dept Combo Error")</f>
        <v/>
      </c>
      <c r="AD1109" t="str">
        <f>IFERROR(IF('Journal Template'!D1521="","",IF(AND(VLOOKUP('Journal Template'!D1521,X:AA,4,0)='Journal Template'!A1521,VLOOKUP('Journal Template'!D1521,X:Y,2,0)="A"),"","Inactive Dept Combo Error")),"")</f>
        <v/>
      </c>
      <c r="AK1109" s="150" t="str">
        <f>IF(JRF!B1122="","",IF(JRF!B1122=IFERROR(VLOOKUP(JRF!B1122,Checks!AI:AI,1,0),0),"Entry in Branch/Satellite BU's",""))</f>
        <v/>
      </c>
      <c r="AL1109" t="str">
        <f>IFERROR(IF('Journal Template'!A1521="","",IF('Journal Template'!A1521=IFERROR(VLOOKUP('Journal Template'!A1521,Checks!AI:AI,1,0),0),"Entry in Branch/Satellite BU's","")),"")</f>
        <v/>
      </c>
      <c r="AO1109" s="171"/>
      <c r="AP1109" s="171"/>
      <c r="AQ1109" s="171"/>
      <c r="AR1109" s="171"/>
      <c r="CI1109" t="str">
        <f>IF(JRF!F1122&gt;0,"",IF(JRF!B1122="","",IF(LEFT(JRF!B1122,1)=IFERROR(VLOOKUP(LEFT(JRF!B1122,1),$CF$2:$CF$5,1,0),0),"Product Code Required",IF(JRF!C1122="","",IF(JRF!C1122=IFERROR(VLOOKUP(JRF!C1122,$CH:$CH,1,0),0),"Product Code Required","NA")))))</f>
        <v/>
      </c>
      <c r="CJ1109" t="str">
        <f>IF(JRF!AV1122&gt;0,"",IF(JRF!Q1122="","",IF(LEFT(JRF!Q1122,1)=IFERROR(VLOOKUP(LEFT(JRF!Q1122,1),$CF$2:$CF$5,1,0),0),"Product Code Required",IF(JRF!V1122="","",IF(JRF!V1122=IFERROR(VLOOKUP(JRF!V1122,$CH:$CH,1,0),0),"Product Code Required","NA")))))</f>
        <v/>
      </c>
      <c r="CK1109" t="str">
        <f>IFERROR(IF(LEN('Journal Template'!F1120)&gt;0,"",IF('Journal Template'!A1120="","",IF(LEFT('Journal Template'!A1120,1)=IFERROR(VLOOKUP(LEFT('Journal Template'!A1120,1),Checks!$CF$2:$CF$5,1,0),0),"Product Code Required",IF('Journal Template'!D1120="","",IF('Journal Template'!D1120=IFERROR(VLOOKUP('Journal Template'!D1120,Checks!$CH:$CH,1,0),0),"Product Code Required","NA"))))),"")</f>
        <v/>
      </c>
    </row>
    <row r="1110" spans="14:89">
      <c r="N1110" t="s">
        <v>5970</v>
      </c>
      <c r="O1110" t="s">
        <v>5971</v>
      </c>
      <c r="P1110" t="s">
        <v>386</v>
      </c>
      <c r="Q1110" s="150" t="str">
        <f>IF(JRF!D1123="","",IF(IFERROR(VLOOKUP(JRF!D1123,Checks!N:P,3,0),0)="A","","Inactive account in Use"))</f>
        <v/>
      </c>
      <c r="R1110" t="str">
        <f>IFERROR(IF('Journal Template'!C1522="","",IF(IFERROR(VLOOKUP('Journal Template'!C1522,Checks!N:P,3,0),0)="A","","Inactive account in Use")),"")</f>
        <v/>
      </c>
      <c r="S1110" t="s">
        <v>5972</v>
      </c>
      <c r="T1110" t="s">
        <v>386</v>
      </c>
      <c r="U1110" t="s">
        <v>381</v>
      </c>
      <c r="V1110" s="150" t="str">
        <f>IF(JRF!C1123="","",IF(IFERROR(VLOOKUP(JRF!C1123,Checks!S:U,3,0),0)="A","Entry with System fund Dept",""))</f>
        <v/>
      </c>
      <c r="W1110" t="str">
        <f>IFERROR(IF('Journal Template'!D1522="","",IF(IFERROR(VLOOKUP('Journal Template'!D1522,Checks!S:U,3,0),0)="A","Entry with System fund Dept","")),"")</f>
        <v/>
      </c>
      <c r="X1110" t="s">
        <v>5973</v>
      </c>
      <c r="Y1110" t="s">
        <v>386</v>
      </c>
      <c r="Z1110" t="s">
        <v>5974</v>
      </c>
      <c r="AA1110" t="s">
        <v>391</v>
      </c>
      <c r="AB1110" t="s">
        <v>125</v>
      </c>
      <c r="AC1110" s="150" t="str">
        <f>IFERROR(IF(JRF!C1123="","",IF(AND(VLOOKUP(JRF!C1123,X:AA,4,0)=JRF!B1123,VLOOKUP(JRF!C1123,X:Y,2,0)="A"),"","Inactive Dept Combo Error")),"Inactive Dept Combo Error")</f>
        <v/>
      </c>
      <c r="AD1110" t="str">
        <f>IFERROR(IF('Journal Template'!D1522="","",IF(AND(VLOOKUP('Journal Template'!D1522,X:AA,4,0)='Journal Template'!A1522,VLOOKUP('Journal Template'!D1522,X:Y,2,0)="A"),"","Inactive Dept Combo Error")),"")</f>
        <v/>
      </c>
      <c r="AK1110" s="150" t="str">
        <f>IF(JRF!B1123="","",IF(JRF!B1123=IFERROR(VLOOKUP(JRF!B1123,Checks!AI:AI,1,0),0),"Entry in Branch/Satellite BU's",""))</f>
        <v/>
      </c>
      <c r="AL1110" t="str">
        <f>IFERROR(IF('Journal Template'!A1522="","",IF('Journal Template'!A1522=IFERROR(VLOOKUP('Journal Template'!A1522,Checks!AI:AI,1,0),0),"Entry in Branch/Satellite BU's","")),"")</f>
        <v/>
      </c>
      <c r="AO1110" s="171"/>
      <c r="AP1110" s="171"/>
      <c r="AQ1110" s="171"/>
      <c r="AR1110" s="171"/>
      <c r="CI1110" t="str">
        <f>IF(JRF!F1123&gt;0,"",IF(JRF!B1123="","",IF(LEFT(JRF!B1123,1)=IFERROR(VLOOKUP(LEFT(JRF!B1123,1),$CF$2:$CF$5,1,0),0),"Product Code Required",IF(JRF!C1123="","",IF(JRF!C1123=IFERROR(VLOOKUP(JRF!C1123,$CH:$CH,1,0),0),"Product Code Required","NA")))))</f>
        <v/>
      </c>
      <c r="CJ1110" t="str">
        <f>IF(JRF!AV1123&gt;0,"",IF(JRF!Q1123="","",IF(LEFT(JRF!Q1123,1)=IFERROR(VLOOKUP(LEFT(JRF!Q1123,1),$CF$2:$CF$5,1,0),0),"Product Code Required",IF(JRF!V1123="","",IF(JRF!V1123=IFERROR(VLOOKUP(JRF!V1123,$CH:$CH,1,0),0),"Product Code Required","NA")))))</f>
        <v/>
      </c>
      <c r="CK1110" t="str">
        <f>IFERROR(IF(LEN('Journal Template'!F1121)&gt;0,"",IF('Journal Template'!A1121="","",IF(LEFT('Journal Template'!A1121,1)=IFERROR(VLOOKUP(LEFT('Journal Template'!A1121,1),Checks!$CF$2:$CF$5,1,0),0),"Product Code Required",IF('Journal Template'!D1121="","",IF('Journal Template'!D1121=IFERROR(VLOOKUP('Journal Template'!D1121,Checks!$CH:$CH,1,0),0),"Product Code Required","NA"))))),"")</f>
        <v/>
      </c>
    </row>
    <row r="1111" spans="14:89">
      <c r="N1111" t="s">
        <v>5975</v>
      </c>
      <c r="O1111" t="s">
        <v>5976</v>
      </c>
      <c r="P1111" t="s">
        <v>386</v>
      </c>
      <c r="Q1111" s="150" t="str">
        <f>IF(JRF!D1124="","",IF(IFERROR(VLOOKUP(JRF!D1124,Checks!N:P,3,0),0)="A","","Inactive account in Use"))</f>
        <v/>
      </c>
      <c r="R1111" t="str">
        <f>IFERROR(IF('Journal Template'!C1523="","",IF(IFERROR(VLOOKUP('Journal Template'!C1523,Checks!N:P,3,0),0)="A","","Inactive account in Use")),"")</f>
        <v/>
      </c>
      <c r="S1111" t="s">
        <v>5977</v>
      </c>
      <c r="T1111" t="s">
        <v>386</v>
      </c>
      <c r="U1111" t="s">
        <v>381</v>
      </c>
      <c r="V1111" s="150" t="str">
        <f>IF(JRF!C1124="","",IF(IFERROR(VLOOKUP(JRF!C1124,Checks!S:U,3,0),0)="A","Entry with System fund Dept",""))</f>
        <v/>
      </c>
      <c r="W1111" t="str">
        <f>IFERROR(IF('Journal Template'!D1523="","",IF(IFERROR(VLOOKUP('Journal Template'!D1523,Checks!S:U,3,0),0)="A","Entry with System fund Dept","")),"")</f>
        <v/>
      </c>
      <c r="X1111" t="s">
        <v>5978</v>
      </c>
      <c r="Y1111" t="s">
        <v>389</v>
      </c>
      <c r="Z1111" t="s">
        <v>5979</v>
      </c>
      <c r="AA1111" t="s">
        <v>5980</v>
      </c>
      <c r="AB1111" t="s">
        <v>125</v>
      </c>
      <c r="AC1111" s="150" t="str">
        <f>IFERROR(IF(JRF!C1124="","",IF(AND(VLOOKUP(JRF!C1124,X:AA,4,0)=JRF!B1124,VLOOKUP(JRF!C1124,X:Y,2,0)="A"),"","Inactive Dept Combo Error")),"Inactive Dept Combo Error")</f>
        <v/>
      </c>
      <c r="AD1111" t="str">
        <f>IFERROR(IF('Journal Template'!D1523="","",IF(AND(VLOOKUP('Journal Template'!D1523,X:AA,4,0)='Journal Template'!A1523,VLOOKUP('Journal Template'!D1523,X:Y,2,0)="A"),"","Inactive Dept Combo Error")),"")</f>
        <v/>
      </c>
      <c r="AK1111" s="150" t="str">
        <f>IF(JRF!B1124="","",IF(JRF!B1124=IFERROR(VLOOKUP(JRF!B1124,Checks!AI:AI,1,0),0),"Entry in Branch/Satellite BU's",""))</f>
        <v/>
      </c>
      <c r="AL1111" t="str">
        <f>IFERROR(IF('Journal Template'!A1523="","",IF('Journal Template'!A1523=IFERROR(VLOOKUP('Journal Template'!A1523,Checks!AI:AI,1,0),0),"Entry in Branch/Satellite BU's","")),"")</f>
        <v/>
      </c>
      <c r="AO1111" s="171"/>
      <c r="AP1111" s="171"/>
      <c r="AQ1111" s="171"/>
      <c r="AR1111" s="171"/>
      <c r="CI1111" t="str">
        <f>IF(JRF!F1124&gt;0,"",IF(JRF!B1124="","",IF(LEFT(JRF!B1124,1)=IFERROR(VLOOKUP(LEFT(JRF!B1124,1),$CF$2:$CF$5,1,0),0),"Product Code Required",IF(JRF!C1124="","",IF(JRF!C1124=IFERROR(VLOOKUP(JRF!C1124,$CH:$CH,1,0),0),"Product Code Required","NA")))))</f>
        <v/>
      </c>
      <c r="CJ1111" t="str">
        <f>IF(JRF!AV1124&gt;0,"",IF(JRF!Q1124="","",IF(LEFT(JRF!Q1124,1)=IFERROR(VLOOKUP(LEFT(JRF!Q1124,1),$CF$2:$CF$5,1,0),0),"Product Code Required",IF(JRF!V1124="","",IF(JRF!V1124=IFERROR(VLOOKUP(JRF!V1124,$CH:$CH,1,0),0),"Product Code Required","NA")))))</f>
        <v/>
      </c>
      <c r="CK1111" t="str">
        <f>IFERROR(IF(LEN('Journal Template'!F1122)&gt;0,"",IF('Journal Template'!A1122="","",IF(LEFT('Journal Template'!A1122,1)=IFERROR(VLOOKUP(LEFT('Journal Template'!A1122,1),Checks!$CF$2:$CF$5,1,0),0),"Product Code Required",IF('Journal Template'!D1122="","",IF('Journal Template'!D1122=IFERROR(VLOOKUP('Journal Template'!D1122,Checks!$CH:$CH,1,0),0),"Product Code Required","NA"))))),"")</f>
        <v/>
      </c>
    </row>
    <row r="1112" spans="14:89">
      <c r="N1112" t="s">
        <v>5981</v>
      </c>
      <c r="O1112" t="s">
        <v>5982</v>
      </c>
      <c r="P1112" t="s">
        <v>386</v>
      </c>
      <c r="Q1112" s="150" t="str">
        <f>IF(JRF!D1125="","",IF(IFERROR(VLOOKUP(JRF!D1125,Checks!N:P,3,0),0)="A","","Inactive account in Use"))</f>
        <v/>
      </c>
      <c r="R1112" t="str">
        <f>IFERROR(IF('Journal Template'!C1524="","",IF(IFERROR(VLOOKUP('Journal Template'!C1524,Checks!N:P,3,0),0)="A","","Inactive account in Use")),"")</f>
        <v/>
      </c>
      <c r="S1112" t="s">
        <v>5983</v>
      </c>
      <c r="T1112" t="s">
        <v>386</v>
      </c>
      <c r="U1112" t="s">
        <v>381</v>
      </c>
      <c r="V1112" s="150" t="str">
        <f>IF(JRF!C1125="","",IF(IFERROR(VLOOKUP(JRF!C1125,Checks!S:U,3,0),0)="A","Entry with System fund Dept",""))</f>
        <v/>
      </c>
      <c r="W1112" t="str">
        <f>IFERROR(IF('Journal Template'!D1524="","",IF(IFERROR(VLOOKUP('Journal Template'!D1524,Checks!S:U,3,0),0)="A","Entry with System fund Dept","")),"")</f>
        <v/>
      </c>
      <c r="X1112" t="s">
        <v>5978</v>
      </c>
      <c r="Y1112" t="s">
        <v>389</v>
      </c>
      <c r="Z1112" t="s">
        <v>5984</v>
      </c>
      <c r="AA1112" t="s">
        <v>391</v>
      </c>
      <c r="AB1112" t="s">
        <v>125</v>
      </c>
      <c r="AC1112" s="150" t="str">
        <f>IFERROR(IF(JRF!C1125="","",IF(AND(VLOOKUP(JRF!C1125,X:AA,4,0)=JRF!B1125,VLOOKUP(JRF!C1125,X:Y,2,0)="A"),"","Inactive Dept Combo Error")),"Inactive Dept Combo Error")</f>
        <v/>
      </c>
      <c r="AD1112" t="str">
        <f>IFERROR(IF('Journal Template'!D1524="","",IF(AND(VLOOKUP('Journal Template'!D1524,X:AA,4,0)='Journal Template'!A1524,VLOOKUP('Journal Template'!D1524,X:Y,2,0)="A"),"","Inactive Dept Combo Error")),"")</f>
        <v/>
      </c>
      <c r="AK1112" s="150" t="str">
        <f>IF(JRF!B1125="","",IF(JRF!B1125=IFERROR(VLOOKUP(JRF!B1125,Checks!AI:AI,1,0),0),"Entry in Branch/Satellite BU's",""))</f>
        <v/>
      </c>
      <c r="AL1112" t="str">
        <f>IFERROR(IF('Journal Template'!A1524="","",IF('Journal Template'!A1524=IFERROR(VLOOKUP('Journal Template'!A1524,Checks!AI:AI,1,0),0),"Entry in Branch/Satellite BU's","")),"")</f>
        <v/>
      </c>
      <c r="AO1112" s="171"/>
      <c r="AP1112" s="171"/>
      <c r="AQ1112" s="171"/>
      <c r="AR1112" s="171"/>
      <c r="CI1112" t="str">
        <f>IF(JRF!F1125&gt;0,"",IF(JRF!B1125="","",IF(LEFT(JRF!B1125,1)=IFERROR(VLOOKUP(LEFT(JRF!B1125,1),$CF$2:$CF$5,1,0),0),"Product Code Required",IF(JRF!C1125="","",IF(JRF!C1125=IFERROR(VLOOKUP(JRF!C1125,$CH:$CH,1,0),0),"Product Code Required","NA")))))</f>
        <v/>
      </c>
      <c r="CJ1112" t="str">
        <f>IF(JRF!AV1125&gt;0,"",IF(JRF!Q1125="","",IF(LEFT(JRF!Q1125,1)=IFERROR(VLOOKUP(LEFT(JRF!Q1125,1),$CF$2:$CF$5,1,0),0),"Product Code Required",IF(JRF!V1125="","",IF(JRF!V1125=IFERROR(VLOOKUP(JRF!V1125,$CH:$CH,1,0),0),"Product Code Required","NA")))))</f>
        <v/>
      </c>
      <c r="CK1112" t="str">
        <f>IFERROR(IF(LEN('Journal Template'!F1123)&gt;0,"",IF('Journal Template'!A1123="","",IF(LEFT('Journal Template'!A1123,1)=IFERROR(VLOOKUP(LEFT('Journal Template'!A1123,1),Checks!$CF$2:$CF$5,1,0),0),"Product Code Required",IF('Journal Template'!D1123="","",IF('Journal Template'!D1123=IFERROR(VLOOKUP('Journal Template'!D1123,Checks!$CH:$CH,1,0),0),"Product Code Required","NA"))))),"")</f>
        <v/>
      </c>
    </row>
    <row r="1113" spans="14:89">
      <c r="N1113" t="s">
        <v>5985</v>
      </c>
      <c r="O1113" t="s">
        <v>5986</v>
      </c>
      <c r="P1113" t="s">
        <v>386</v>
      </c>
      <c r="Q1113" s="150" t="str">
        <f>IF(JRF!D1126="","",IF(IFERROR(VLOOKUP(JRF!D1126,Checks!N:P,3,0),0)="A","","Inactive account in Use"))</f>
        <v/>
      </c>
      <c r="R1113" t="str">
        <f>IFERROR(IF('Journal Template'!C1525="","",IF(IFERROR(VLOOKUP('Journal Template'!C1525,Checks!N:P,3,0),0)="A","","Inactive account in Use")),"")</f>
        <v/>
      </c>
      <c r="S1113" t="s">
        <v>5987</v>
      </c>
      <c r="T1113" t="s">
        <v>386</v>
      </c>
      <c r="U1113" t="s">
        <v>381</v>
      </c>
      <c r="V1113" s="150" t="str">
        <f>IF(JRF!C1126="","",IF(IFERROR(VLOOKUP(JRF!C1126,Checks!S:U,3,0),0)="A","Entry with System fund Dept",""))</f>
        <v/>
      </c>
      <c r="W1113" t="str">
        <f>IFERROR(IF('Journal Template'!D1525="","",IF(IFERROR(VLOOKUP('Journal Template'!D1525,Checks!S:U,3,0),0)="A","Entry with System fund Dept","")),"")</f>
        <v/>
      </c>
      <c r="X1113" t="s">
        <v>5988</v>
      </c>
      <c r="Y1113" t="s">
        <v>389</v>
      </c>
      <c r="Z1113" t="s">
        <v>5989</v>
      </c>
      <c r="AA1113" t="s">
        <v>391</v>
      </c>
      <c r="AB1113" t="s">
        <v>125</v>
      </c>
      <c r="AC1113" s="150" t="str">
        <f>IFERROR(IF(JRF!C1126="","",IF(AND(VLOOKUP(JRF!C1126,X:AA,4,0)=JRF!B1126,VLOOKUP(JRF!C1126,X:Y,2,0)="A"),"","Inactive Dept Combo Error")),"Inactive Dept Combo Error")</f>
        <v/>
      </c>
      <c r="AD1113" t="str">
        <f>IFERROR(IF('Journal Template'!D1525="","",IF(AND(VLOOKUP('Journal Template'!D1525,X:AA,4,0)='Journal Template'!A1525,VLOOKUP('Journal Template'!D1525,X:Y,2,0)="A"),"","Inactive Dept Combo Error")),"")</f>
        <v/>
      </c>
      <c r="AK1113" s="150" t="str">
        <f>IF(JRF!B1126="","",IF(JRF!B1126=IFERROR(VLOOKUP(JRF!B1126,Checks!AI:AI,1,0),0),"Entry in Branch/Satellite BU's",""))</f>
        <v/>
      </c>
      <c r="AL1113" t="str">
        <f>IFERROR(IF('Journal Template'!A1525="","",IF('Journal Template'!A1525=IFERROR(VLOOKUP('Journal Template'!A1525,Checks!AI:AI,1,0),0),"Entry in Branch/Satellite BU's","")),"")</f>
        <v/>
      </c>
      <c r="AO1113" s="171"/>
      <c r="AP1113" s="171"/>
      <c r="AQ1113" s="171"/>
      <c r="AR1113" s="171"/>
      <c r="CI1113" t="str">
        <f>IF(JRF!F1126&gt;0,"",IF(JRF!B1126="","",IF(LEFT(JRF!B1126,1)=IFERROR(VLOOKUP(LEFT(JRF!B1126,1),$CF$2:$CF$5,1,0),0),"Product Code Required",IF(JRF!C1126="","",IF(JRF!C1126=IFERROR(VLOOKUP(JRF!C1126,$CH:$CH,1,0),0),"Product Code Required","NA")))))</f>
        <v/>
      </c>
      <c r="CJ1113" t="str">
        <f>IF(JRF!AV1126&gt;0,"",IF(JRF!Q1126="","",IF(LEFT(JRF!Q1126,1)=IFERROR(VLOOKUP(LEFT(JRF!Q1126,1),$CF$2:$CF$5,1,0),0),"Product Code Required",IF(JRF!V1126="","",IF(JRF!V1126=IFERROR(VLOOKUP(JRF!V1126,$CH:$CH,1,0),0),"Product Code Required","NA")))))</f>
        <v/>
      </c>
      <c r="CK1113" t="str">
        <f>IFERROR(IF(LEN('Journal Template'!F1124)&gt;0,"",IF('Journal Template'!A1124="","",IF(LEFT('Journal Template'!A1124,1)=IFERROR(VLOOKUP(LEFT('Journal Template'!A1124,1),Checks!$CF$2:$CF$5,1,0),0),"Product Code Required",IF('Journal Template'!D1124="","",IF('Journal Template'!D1124=IFERROR(VLOOKUP('Journal Template'!D1124,Checks!$CH:$CH,1,0),0),"Product Code Required","NA"))))),"")</f>
        <v/>
      </c>
    </row>
    <row r="1114" spans="14:89">
      <c r="N1114" t="s">
        <v>5990</v>
      </c>
      <c r="O1114" t="s">
        <v>5991</v>
      </c>
      <c r="P1114" t="s">
        <v>386</v>
      </c>
      <c r="Q1114" s="150" t="str">
        <f>IF(JRF!D1127="","",IF(IFERROR(VLOOKUP(JRF!D1127,Checks!N:P,3,0),0)="A","","Inactive account in Use"))</f>
        <v/>
      </c>
      <c r="R1114" t="str">
        <f>IFERROR(IF('Journal Template'!C1526="","",IF(IFERROR(VLOOKUP('Journal Template'!C1526,Checks!N:P,3,0),0)="A","","Inactive account in Use")),"")</f>
        <v/>
      </c>
      <c r="S1114" t="s">
        <v>5992</v>
      </c>
      <c r="T1114" t="s">
        <v>386</v>
      </c>
      <c r="U1114" t="s">
        <v>381</v>
      </c>
      <c r="V1114" s="150" t="str">
        <f>IF(JRF!C1127="","",IF(IFERROR(VLOOKUP(JRF!C1127,Checks!S:U,3,0),0)="A","Entry with System fund Dept",""))</f>
        <v/>
      </c>
      <c r="W1114" t="str">
        <f>IFERROR(IF('Journal Template'!D1526="","",IF(IFERROR(VLOOKUP('Journal Template'!D1526,Checks!S:U,3,0),0)="A","Entry with System fund Dept","")),"")</f>
        <v/>
      </c>
      <c r="X1114" t="s">
        <v>5993</v>
      </c>
      <c r="Y1114" t="s">
        <v>386</v>
      </c>
      <c r="Z1114" t="s">
        <v>5994</v>
      </c>
      <c r="AA1114" t="s">
        <v>391</v>
      </c>
      <c r="AB1114" t="s">
        <v>125</v>
      </c>
      <c r="AC1114" s="150" t="str">
        <f>IFERROR(IF(JRF!C1127="","",IF(AND(VLOOKUP(JRF!C1127,X:AA,4,0)=JRF!B1127,VLOOKUP(JRF!C1127,X:Y,2,0)="A"),"","Inactive Dept Combo Error")),"Inactive Dept Combo Error")</f>
        <v/>
      </c>
      <c r="AD1114" t="str">
        <f>IFERROR(IF('Journal Template'!D1526="","",IF(AND(VLOOKUP('Journal Template'!D1526,X:AA,4,0)='Journal Template'!A1526,VLOOKUP('Journal Template'!D1526,X:Y,2,0)="A"),"","Inactive Dept Combo Error")),"")</f>
        <v/>
      </c>
      <c r="AK1114" s="150" t="str">
        <f>IF(JRF!B1127="","",IF(JRF!B1127=IFERROR(VLOOKUP(JRF!B1127,Checks!AI:AI,1,0),0),"Entry in Branch/Satellite BU's",""))</f>
        <v/>
      </c>
      <c r="AL1114" t="str">
        <f>IFERROR(IF('Journal Template'!A1526="","",IF('Journal Template'!A1526=IFERROR(VLOOKUP('Journal Template'!A1526,Checks!AI:AI,1,0),0),"Entry in Branch/Satellite BU's","")),"")</f>
        <v/>
      </c>
      <c r="AO1114" s="171"/>
      <c r="AP1114" s="171"/>
      <c r="AQ1114" s="171"/>
      <c r="AR1114" s="171"/>
      <c r="CI1114" t="str">
        <f>IF(JRF!F1127&gt;0,"",IF(JRF!B1127="","",IF(LEFT(JRF!B1127,1)=IFERROR(VLOOKUP(LEFT(JRF!B1127,1),$CF$2:$CF$5,1,0),0),"Product Code Required",IF(JRF!C1127="","",IF(JRF!C1127=IFERROR(VLOOKUP(JRF!C1127,$CH:$CH,1,0),0),"Product Code Required","NA")))))</f>
        <v/>
      </c>
      <c r="CJ1114" t="str">
        <f>IF(JRF!AV1127&gt;0,"",IF(JRF!Q1127="","",IF(LEFT(JRF!Q1127,1)=IFERROR(VLOOKUP(LEFT(JRF!Q1127,1),$CF$2:$CF$5,1,0),0),"Product Code Required",IF(JRF!V1127="","",IF(JRF!V1127=IFERROR(VLOOKUP(JRF!V1127,$CH:$CH,1,0),0),"Product Code Required","NA")))))</f>
        <v/>
      </c>
      <c r="CK1114" t="str">
        <f>IFERROR(IF(LEN('Journal Template'!F1125)&gt;0,"",IF('Journal Template'!A1125="","",IF(LEFT('Journal Template'!A1125,1)=IFERROR(VLOOKUP(LEFT('Journal Template'!A1125,1),Checks!$CF$2:$CF$5,1,0),0),"Product Code Required",IF('Journal Template'!D1125="","",IF('Journal Template'!D1125=IFERROR(VLOOKUP('Journal Template'!D1125,Checks!$CH:$CH,1,0),0),"Product Code Required","NA"))))),"")</f>
        <v/>
      </c>
    </row>
    <row r="1115" spans="14:89">
      <c r="N1115" t="s">
        <v>5995</v>
      </c>
      <c r="O1115" t="s">
        <v>5996</v>
      </c>
      <c r="P1115" t="s">
        <v>386</v>
      </c>
      <c r="Q1115" s="150" t="str">
        <f>IF(JRF!D1128="","",IF(IFERROR(VLOOKUP(JRF!D1128,Checks!N:P,3,0),0)="A","","Inactive account in Use"))</f>
        <v/>
      </c>
      <c r="R1115" t="str">
        <f>IFERROR(IF('Journal Template'!C1527="","",IF(IFERROR(VLOOKUP('Journal Template'!C1527,Checks!N:P,3,0),0)="A","","Inactive account in Use")),"")</f>
        <v/>
      </c>
      <c r="S1115" t="s">
        <v>5997</v>
      </c>
      <c r="T1115" t="s">
        <v>386</v>
      </c>
      <c r="U1115" t="s">
        <v>381</v>
      </c>
      <c r="V1115" s="150" t="str">
        <f>IF(JRF!C1128="","",IF(IFERROR(VLOOKUP(JRF!C1128,Checks!S:U,3,0),0)="A","Entry with System fund Dept",""))</f>
        <v/>
      </c>
      <c r="W1115" t="str">
        <f>IFERROR(IF('Journal Template'!D1527="","",IF(IFERROR(VLOOKUP('Journal Template'!D1527,Checks!S:U,3,0),0)="A","Entry with System fund Dept","")),"")</f>
        <v/>
      </c>
      <c r="X1115" t="s">
        <v>5998</v>
      </c>
      <c r="Y1115" t="s">
        <v>389</v>
      </c>
      <c r="Z1115" t="s">
        <v>5999</v>
      </c>
      <c r="AA1115" t="s">
        <v>391</v>
      </c>
      <c r="AB1115" t="s">
        <v>125</v>
      </c>
      <c r="AC1115" s="150" t="str">
        <f>IFERROR(IF(JRF!C1128="","",IF(AND(VLOOKUP(JRF!C1128,X:AA,4,0)=JRF!B1128,VLOOKUP(JRF!C1128,X:Y,2,0)="A"),"","Inactive Dept Combo Error")),"Inactive Dept Combo Error")</f>
        <v/>
      </c>
      <c r="AD1115" t="str">
        <f>IFERROR(IF('Journal Template'!D1527="","",IF(AND(VLOOKUP('Journal Template'!D1527,X:AA,4,0)='Journal Template'!A1527,VLOOKUP('Journal Template'!D1527,X:Y,2,0)="A"),"","Inactive Dept Combo Error")),"")</f>
        <v/>
      </c>
      <c r="AK1115" s="150" t="str">
        <f>IF(JRF!B1128="","",IF(JRF!B1128=IFERROR(VLOOKUP(JRF!B1128,Checks!AI:AI,1,0),0),"Entry in Branch/Satellite BU's",""))</f>
        <v/>
      </c>
      <c r="AL1115" t="str">
        <f>IFERROR(IF('Journal Template'!A1527="","",IF('Journal Template'!A1527=IFERROR(VLOOKUP('Journal Template'!A1527,Checks!AI:AI,1,0),0),"Entry in Branch/Satellite BU's","")),"")</f>
        <v/>
      </c>
      <c r="AO1115" s="171"/>
      <c r="AP1115" s="171"/>
      <c r="AQ1115" s="171"/>
      <c r="AR1115" s="171"/>
      <c r="CI1115" t="str">
        <f>IF(JRF!F1128&gt;0,"",IF(JRF!B1128="","",IF(LEFT(JRF!B1128,1)=IFERROR(VLOOKUP(LEFT(JRF!B1128,1),$CF$2:$CF$5,1,0),0),"Product Code Required",IF(JRF!C1128="","",IF(JRF!C1128=IFERROR(VLOOKUP(JRF!C1128,$CH:$CH,1,0),0),"Product Code Required","NA")))))</f>
        <v/>
      </c>
      <c r="CJ1115" t="str">
        <f>IF(JRF!AV1128&gt;0,"",IF(JRF!Q1128="","",IF(LEFT(JRF!Q1128,1)=IFERROR(VLOOKUP(LEFT(JRF!Q1128,1),$CF$2:$CF$5,1,0),0),"Product Code Required",IF(JRF!V1128="","",IF(JRF!V1128=IFERROR(VLOOKUP(JRF!V1128,$CH:$CH,1,0),0),"Product Code Required","NA")))))</f>
        <v/>
      </c>
      <c r="CK1115" t="str">
        <f>IFERROR(IF(LEN('Journal Template'!F1126)&gt;0,"",IF('Journal Template'!A1126="","",IF(LEFT('Journal Template'!A1126,1)=IFERROR(VLOOKUP(LEFT('Journal Template'!A1126,1),Checks!$CF$2:$CF$5,1,0),0),"Product Code Required",IF('Journal Template'!D1126="","",IF('Journal Template'!D1126=IFERROR(VLOOKUP('Journal Template'!D1126,Checks!$CH:$CH,1,0),0),"Product Code Required","NA"))))),"")</f>
        <v/>
      </c>
    </row>
    <row r="1116" spans="14:89">
      <c r="N1116" t="s">
        <v>6000</v>
      </c>
      <c r="O1116" t="s">
        <v>6001</v>
      </c>
      <c r="P1116" t="s">
        <v>386</v>
      </c>
      <c r="Q1116" s="150" t="str">
        <f>IF(JRF!D1129="","",IF(IFERROR(VLOOKUP(JRF!D1129,Checks!N:P,3,0),0)="A","","Inactive account in Use"))</f>
        <v/>
      </c>
      <c r="R1116" t="str">
        <f>IFERROR(IF('Journal Template'!C1528="","",IF(IFERROR(VLOOKUP('Journal Template'!C1528,Checks!N:P,3,0),0)="A","","Inactive account in Use")),"")</f>
        <v/>
      </c>
      <c r="S1116" t="s">
        <v>6002</v>
      </c>
      <c r="T1116" t="s">
        <v>386</v>
      </c>
      <c r="U1116" t="s">
        <v>381</v>
      </c>
      <c r="V1116" s="150" t="str">
        <f>IF(JRF!C1129="","",IF(IFERROR(VLOOKUP(JRF!C1129,Checks!S:U,3,0),0)="A","Entry with System fund Dept",""))</f>
        <v/>
      </c>
      <c r="W1116" t="str">
        <f>IFERROR(IF('Journal Template'!D1528="","",IF(IFERROR(VLOOKUP('Journal Template'!D1528,Checks!S:U,3,0),0)="A","Entry with System fund Dept","")),"")</f>
        <v/>
      </c>
      <c r="X1116" t="s">
        <v>6003</v>
      </c>
      <c r="Y1116" t="s">
        <v>386</v>
      </c>
      <c r="Z1116" t="s">
        <v>6004</v>
      </c>
      <c r="AA1116" t="s">
        <v>391</v>
      </c>
      <c r="AB1116" t="s">
        <v>125</v>
      </c>
      <c r="AC1116" s="150" t="str">
        <f>IFERROR(IF(JRF!C1129="","",IF(AND(VLOOKUP(JRF!C1129,X:AA,4,0)=JRF!B1129,VLOOKUP(JRF!C1129,X:Y,2,0)="A"),"","Inactive Dept Combo Error")),"Inactive Dept Combo Error")</f>
        <v/>
      </c>
      <c r="AD1116" t="str">
        <f>IFERROR(IF('Journal Template'!D1528="","",IF(AND(VLOOKUP('Journal Template'!D1528,X:AA,4,0)='Journal Template'!A1528,VLOOKUP('Journal Template'!D1528,X:Y,2,0)="A"),"","Inactive Dept Combo Error")),"")</f>
        <v/>
      </c>
      <c r="AK1116" s="150" t="str">
        <f>IF(JRF!B1129="","",IF(JRF!B1129=IFERROR(VLOOKUP(JRF!B1129,Checks!AI:AI,1,0),0),"Entry in Branch/Satellite BU's",""))</f>
        <v/>
      </c>
      <c r="AL1116" t="str">
        <f>IFERROR(IF('Journal Template'!A1528="","",IF('Journal Template'!A1528=IFERROR(VLOOKUP('Journal Template'!A1528,Checks!AI:AI,1,0),0),"Entry in Branch/Satellite BU's","")),"")</f>
        <v/>
      </c>
      <c r="AO1116" s="171"/>
      <c r="AP1116" s="171"/>
      <c r="AQ1116" s="171"/>
      <c r="AR1116" s="171"/>
      <c r="CI1116" t="str">
        <f>IF(JRF!F1129&gt;0,"",IF(JRF!B1129="","",IF(LEFT(JRF!B1129,1)=IFERROR(VLOOKUP(LEFT(JRF!B1129,1),$CF$2:$CF$5,1,0),0),"Product Code Required",IF(JRF!C1129="","",IF(JRF!C1129=IFERROR(VLOOKUP(JRF!C1129,$CH:$CH,1,0),0),"Product Code Required","NA")))))</f>
        <v/>
      </c>
      <c r="CJ1116" t="str">
        <f>IF(JRF!AV1129&gt;0,"",IF(JRF!Q1129="","",IF(LEFT(JRF!Q1129,1)=IFERROR(VLOOKUP(LEFT(JRF!Q1129,1),$CF$2:$CF$5,1,0),0),"Product Code Required",IF(JRF!V1129="","",IF(JRF!V1129=IFERROR(VLOOKUP(JRF!V1129,$CH:$CH,1,0),0),"Product Code Required","NA")))))</f>
        <v/>
      </c>
      <c r="CK1116" t="str">
        <f>IFERROR(IF(LEN('Journal Template'!F1127)&gt;0,"",IF('Journal Template'!A1127="","",IF(LEFT('Journal Template'!A1127,1)=IFERROR(VLOOKUP(LEFT('Journal Template'!A1127,1),Checks!$CF$2:$CF$5,1,0),0),"Product Code Required",IF('Journal Template'!D1127="","",IF('Journal Template'!D1127=IFERROR(VLOOKUP('Journal Template'!D1127,Checks!$CH:$CH,1,0),0),"Product Code Required","NA"))))),"")</f>
        <v/>
      </c>
    </row>
    <row r="1117" spans="14:89">
      <c r="N1117" t="s">
        <v>6005</v>
      </c>
      <c r="O1117" t="s">
        <v>6006</v>
      </c>
      <c r="P1117" t="s">
        <v>386</v>
      </c>
      <c r="Q1117" s="150" t="str">
        <f>IF(JRF!D1130="","",IF(IFERROR(VLOOKUP(JRF!D1130,Checks!N:P,3,0),0)="A","","Inactive account in Use"))</f>
        <v/>
      </c>
      <c r="R1117" t="str">
        <f>IFERROR(IF('Journal Template'!C1529="","",IF(IFERROR(VLOOKUP('Journal Template'!C1529,Checks!N:P,3,0),0)="A","","Inactive account in Use")),"")</f>
        <v/>
      </c>
      <c r="S1117" t="s">
        <v>6007</v>
      </c>
      <c r="T1117" t="s">
        <v>386</v>
      </c>
      <c r="U1117" t="s">
        <v>381</v>
      </c>
      <c r="V1117" s="150" t="str">
        <f>IF(JRF!C1130="","",IF(IFERROR(VLOOKUP(JRF!C1130,Checks!S:U,3,0),0)="A","Entry with System fund Dept",""))</f>
        <v/>
      </c>
      <c r="W1117" t="str">
        <f>IFERROR(IF('Journal Template'!D1529="","",IF(IFERROR(VLOOKUP('Journal Template'!D1529,Checks!S:U,3,0),0)="A","Entry with System fund Dept","")),"")</f>
        <v/>
      </c>
      <c r="X1117" t="s">
        <v>6008</v>
      </c>
      <c r="Y1117" t="s">
        <v>386</v>
      </c>
      <c r="Z1117" t="s">
        <v>6009</v>
      </c>
      <c r="AA1117" t="s">
        <v>391</v>
      </c>
      <c r="AB1117" t="s">
        <v>125</v>
      </c>
      <c r="AC1117" s="150" t="str">
        <f>IFERROR(IF(JRF!C1130="","",IF(AND(VLOOKUP(JRF!C1130,X:AA,4,0)=JRF!B1130,VLOOKUP(JRF!C1130,X:Y,2,0)="A"),"","Inactive Dept Combo Error")),"Inactive Dept Combo Error")</f>
        <v/>
      </c>
      <c r="AD1117" t="str">
        <f>IFERROR(IF('Journal Template'!D1529="","",IF(AND(VLOOKUP('Journal Template'!D1529,X:AA,4,0)='Journal Template'!A1529,VLOOKUP('Journal Template'!D1529,X:Y,2,0)="A"),"","Inactive Dept Combo Error")),"")</f>
        <v/>
      </c>
      <c r="AK1117" s="150" t="str">
        <f>IF(JRF!B1130="","",IF(JRF!B1130=IFERROR(VLOOKUP(JRF!B1130,Checks!AI:AI,1,0),0),"Entry in Branch/Satellite BU's",""))</f>
        <v/>
      </c>
      <c r="AL1117" t="str">
        <f>IFERROR(IF('Journal Template'!A1529="","",IF('Journal Template'!A1529=IFERROR(VLOOKUP('Journal Template'!A1529,Checks!AI:AI,1,0),0),"Entry in Branch/Satellite BU's","")),"")</f>
        <v/>
      </c>
      <c r="AO1117" s="171"/>
      <c r="AP1117" s="171"/>
      <c r="AQ1117" s="171"/>
      <c r="AR1117" s="171"/>
      <c r="CI1117" t="str">
        <f>IF(JRF!F1130&gt;0,"",IF(JRF!B1130="","",IF(LEFT(JRF!B1130,1)=IFERROR(VLOOKUP(LEFT(JRF!B1130,1),$CF$2:$CF$5,1,0),0),"Product Code Required",IF(JRF!C1130="","",IF(JRF!C1130=IFERROR(VLOOKUP(JRF!C1130,$CH:$CH,1,0),0),"Product Code Required","NA")))))</f>
        <v/>
      </c>
      <c r="CJ1117" t="str">
        <f>IF(JRF!AV1130&gt;0,"",IF(JRF!Q1130="","",IF(LEFT(JRF!Q1130,1)=IFERROR(VLOOKUP(LEFT(JRF!Q1130,1),$CF$2:$CF$5,1,0),0),"Product Code Required",IF(JRF!V1130="","",IF(JRF!V1130=IFERROR(VLOOKUP(JRF!V1130,$CH:$CH,1,0),0),"Product Code Required","NA")))))</f>
        <v/>
      </c>
      <c r="CK1117" t="str">
        <f>IFERROR(IF(LEN('Journal Template'!F1128)&gt;0,"",IF('Journal Template'!A1128="","",IF(LEFT('Journal Template'!A1128,1)=IFERROR(VLOOKUP(LEFT('Journal Template'!A1128,1),Checks!$CF$2:$CF$5,1,0),0),"Product Code Required",IF('Journal Template'!D1128="","",IF('Journal Template'!D1128=IFERROR(VLOOKUP('Journal Template'!D1128,Checks!$CH:$CH,1,0),0),"Product Code Required","NA"))))),"")</f>
        <v/>
      </c>
    </row>
    <row r="1118" spans="14:89">
      <c r="N1118" t="s">
        <v>6010</v>
      </c>
      <c r="O1118" t="s">
        <v>6011</v>
      </c>
      <c r="P1118" t="s">
        <v>386</v>
      </c>
      <c r="Q1118" s="150" t="str">
        <f>IF(JRF!D1131="","",IF(IFERROR(VLOOKUP(JRF!D1131,Checks!N:P,3,0),0)="A","","Inactive account in Use"))</f>
        <v/>
      </c>
      <c r="R1118" t="str">
        <f>IFERROR(IF('Journal Template'!C1530="","",IF(IFERROR(VLOOKUP('Journal Template'!C1530,Checks!N:P,3,0),0)="A","","Inactive account in Use")),"")</f>
        <v/>
      </c>
      <c r="S1118" t="s">
        <v>6012</v>
      </c>
      <c r="T1118" t="s">
        <v>386</v>
      </c>
      <c r="U1118" t="s">
        <v>381</v>
      </c>
      <c r="V1118" s="150" t="str">
        <f>IF(JRF!C1131="","",IF(IFERROR(VLOOKUP(JRF!C1131,Checks!S:U,3,0),0)="A","Entry with System fund Dept",""))</f>
        <v/>
      </c>
      <c r="W1118" t="str">
        <f>IFERROR(IF('Journal Template'!D1530="","",IF(IFERROR(VLOOKUP('Journal Template'!D1530,Checks!S:U,3,0),0)="A","Entry with System fund Dept","")),"")</f>
        <v/>
      </c>
      <c r="X1118" t="s">
        <v>6013</v>
      </c>
      <c r="Y1118" t="s">
        <v>389</v>
      </c>
      <c r="Z1118" t="s">
        <v>6014</v>
      </c>
      <c r="AA1118" t="s">
        <v>391</v>
      </c>
      <c r="AB1118" t="s">
        <v>125</v>
      </c>
      <c r="AC1118" s="150" t="str">
        <f>IFERROR(IF(JRF!C1131="","",IF(AND(VLOOKUP(JRF!C1131,X:AA,4,0)=JRF!B1131,VLOOKUP(JRF!C1131,X:Y,2,0)="A"),"","Inactive Dept Combo Error")),"Inactive Dept Combo Error")</f>
        <v/>
      </c>
      <c r="AD1118" t="str">
        <f>IFERROR(IF('Journal Template'!D1530="","",IF(AND(VLOOKUP('Journal Template'!D1530,X:AA,4,0)='Journal Template'!A1530,VLOOKUP('Journal Template'!D1530,X:Y,2,0)="A"),"","Inactive Dept Combo Error")),"")</f>
        <v/>
      </c>
      <c r="AK1118" s="150" t="str">
        <f>IF(JRF!B1131="","",IF(JRF!B1131=IFERROR(VLOOKUP(JRF!B1131,Checks!AI:AI,1,0),0),"Entry in Branch/Satellite BU's",""))</f>
        <v/>
      </c>
      <c r="AL1118" t="str">
        <f>IFERROR(IF('Journal Template'!A1530="","",IF('Journal Template'!A1530=IFERROR(VLOOKUP('Journal Template'!A1530,Checks!AI:AI,1,0),0),"Entry in Branch/Satellite BU's","")),"")</f>
        <v/>
      </c>
      <c r="AO1118" s="171"/>
      <c r="AP1118" s="171"/>
      <c r="AQ1118" s="171"/>
      <c r="AR1118" s="171"/>
      <c r="CI1118" t="str">
        <f>IF(JRF!F1131&gt;0,"",IF(JRF!B1131="","",IF(LEFT(JRF!B1131,1)=IFERROR(VLOOKUP(LEFT(JRF!B1131,1),$CF$2:$CF$5,1,0),0),"Product Code Required",IF(JRF!C1131="","",IF(JRF!C1131=IFERROR(VLOOKUP(JRF!C1131,$CH:$CH,1,0),0),"Product Code Required","NA")))))</f>
        <v/>
      </c>
      <c r="CJ1118" t="str">
        <f>IF(JRF!AV1131&gt;0,"",IF(JRF!Q1131="","",IF(LEFT(JRF!Q1131,1)=IFERROR(VLOOKUP(LEFT(JRF!Q1131,1),$CF$2:$CF$5,1,0),0),"Product Code Required",IF(JRF!V1131="","",IF(JRF!V1131=IFERROR(VLOOKUP(JRF!V1131,$CH:$CH,1,0),0),"Product Code Required","NA")))))</f>
        <v/>
      </c>
      <c r="CK1118" t="str">
        <f>IFERROR(IF(LEN('Journal Template'!F1129)&gt;0,"",IF('Journal Template'!A1129="","",IF(LEFT('Journal Template'!A1129,1)=IFERROR(VLOOKUP(LEFT('Journal Template'!A1129,1),Checks!$CF$2:$CF$5,1,0),0),"Product Code Required",IF('Journal Template'!D1129="","",IF('Journal Template'!D1129=IFERROR(VLOOKUP('Journal Template'!D1129,Checks!$CH:$CH,1,0),0),"Product Code Required","NA"))))),"")</f>
        <v/>
      </c>
    </row>
    <row r="1119" spans="14:89">
      <c r="N1119" t="s">
        <v>6015</v>
      </c>
      <c r="O1119" t="s">
        <v>6016</v>
      </c>
      <c r="P1119" t="s">
        <v>386</v>
      </c>
      <c r="Q1119" s="150" t="str">
        <f>IF(JRF!D1132="","",IF(IFERROR(VLOOKUP(JRF!D1132,Checks!N:P,3,0),0)="A","","Inactive account in Use"))</f>
        <v/>
      </c>
      <c r="R1119" t="str">
        <f>IFERROR(IF('Journal Template'!C1531="","",IF(IFERROR(VLOOKUP('Journal Template'!C1531,Checks!N:P,3,0),0)="A","","Inactive account in Use")),"")</f>
        <v/>
      </c>
      <c r="S1119" t="s">
        <v>6017</v>
      </c>
      <c r="T1119" t="s">
        <v>386</v>
      </c>
      <c r="U1119" t="s">
        <v>381</v>
      </c>
      <c r="V1119" s="150" t="str">
        <f>IF(JRF!C1132="","",IF(IFERROR(VLOOKUP(JRF!C1132,Checks!S:U,3,0),0)="A","Entry with System fund Dept",""))</f>
        <v/>
      </c>
      <c r="W1119" t="str">
        <f>IFERROR(IF('Journal Template'!D1531="","",IF(IFERROR(VLOOKUP('Journal Template'!D1531,Checks!S:U,3,0),0)="A","Entry with System fund Dept","")),"")</f>
        <v/>
      </c>
      <c r="X1119" t="s">
        <v>6018</v>
      </c>
      <c r="Y1119" t="s">
        <v>389</v>
      </c>
      <c r="Z1119" t="s">
        <v>6019</v>
      </c>
      <c r="AA1119" t="s">
        <v>391</v>
      </c>
      <c r="AB1119" t="s">
        <v>125</v>
      </c>
      <c r="AC1119" s="150" t="str">
        <f>IFERROR(IF(JRF!C1132="","",IF(AND(VLOOKUP(JRF!C1132,X:AA,4,0)=JRF!B1132,VLOOKUP(JRF!C1132,X:Y,2,0)="A"),"","Inactive Dept Combo Error")),"Inactive Dept Combo Error")</f>
        <v/>
      </c>
      <c r="AD1119" t="str">
        <f>IFERROR(IF('Journal Template'!D1531="","",IF(AND(VLOOKUP('Journal Template'!D1531,X:AA,4,0)='Journal Template'!A1531,VLOOKUP('Journal Template'!D1531,X:Y,2,0)="A"),"","Inactive Dept Combo Error")),"")</f>
        <v/>
      </c>
      <c r="AK1119" s="150" t="str">
        <f>IF(JRF!B1132="","",IF(JRF!B1132=IFERROR(VLOOKUP(JRF!B1132,Checks!AI:AI,1,0),0),"Entry in Branch/Satellite BU's",""))</f>
        <v/>
      </c>
      <c r="AL1119" t="str">
        <f>IFERROR(IF('Journal Template'!A1531="","",IF('Journal Template'!A1531=IFERROR(VLOOKUP('Journal Template'!A1531,Checks!AI:AI,1,0),0),"Entry in Branch/Satellite BU's","")),"")</f>
        <v/>
      </c>
      <c r="AO1119" s="171"/>
      <c r="AP1119" s="171"/>
      <c r="AQ1119" s="171"/>
      <c r="AR1119" s="171"/>
      <c r="CI1119" t="str">
        <f>IF(JRF!F1132&gt;0,"",IF(JRF!B1132="","",IF(LEFT(JRF!B1132,1)=IFERROR(VLOOKUP(LEFT(JRF!B1132,1),$CF$2:$CF$5,1,0),0),"Product Code Required",IF(JRF!C1132="","",IF(JRF!C1132=IFERROR(VLOOKUP(JRF!C1132,$CH:$CH,1,0),0),"Product Code Required","NA")))))</f>
        <v/>
      </c>
      <c r="CJ1119" t="str">
        <f>IF(JRF!AV1132&gt;0,"",IF(JRF!Q1132="","",IF(LEFT(JRF!Q1132,1)=IFERROR(VLOOKUP(LEFT(JRF!Q1132,1),$CF$2:$CF$5,1,0),0),"Product Code Required",IF(JRF!V1132="","",IF(JRF!V1132=IFERROR(VLOOKUP(JRF!V1132,$CH:$CH,1,0),0),"Product Code Required","NA")))))</f>
        <v/>
      </c>
      <c r="CK1119" t="str">
        <f>IFERROR(IF(LEN('Journal Template'!F1130)&gt;0,"",IF('Journal Template'!A1130="","",IF(LEFT('Journal Template'!A1130,1)=IFERROR(VLOOKUP(LEFT('Journal Template'!A1130,1),Checks!$CF$2:$CF$5,1,0),0),"Product Code Required",IF('Journal Template'!D1130="","",IF('Journal Template'!D1130=IFERROR(VLOOKUP('Journal Template'!D1130,Checks!$CH:$CH,1,0),0),"Product Code Required","NA"))))),"")</f>
        <v/>
      </c>
    </row>
    <row r="1120" spans="14:89">
      <c r="N1120" t="s">
        <v>6020</v>
      </c>
      <c r="O1120" t="s">
        <v>6021</v>
      </c>
      <c r="P1120" t="s">
        <v>386</v>
      </c>
      <c r="Q1120" s="150" t="str">
        <f>IF(JRF!D1133="","",IF(IFERROR(VLOOKUP(JRF!D1133,Checks!N:P,3,0),0)="A","","Inactive account in Use"))</f>
        <v/>
      </c>
      <c r="R1120" t="str">
        <f>IFERROR(IF('Journal Template'!C1532="","",IF(IFERROR(VLOOKUP('Journal Template'!C1532,Checks!N:P,3,0),0)="A","","Inactive account in Use")),"")</f>
        <v/>
      </c>
      <c r="S1120" t="s">
        <v>6022</v>
      </c>
      <c r="T1120" t="s">
        <v>386</v>
      </c>
      <c r="U1120" t="s">
        <v>381</v>
      </c>
      <c r="V1120" s="150" t="str">
        <f>IF(JRF!C1133="","",IF(IFERROR(VLOOKUP(JRF!C1133,Checks!S:U,3,0),0)="A","Entry with System fund Dept",""))</f>
        <v/>
      </c>
      <c r="W1120" t="str">
        <f>IFERROR(IF('Journal Template'!D1532="","",IF(IFERROR(VLOOKUP('Journal Template'!D1532,Checks!S:U,3,0),0)="A","Entry with System fund Dept","")),"")</f>
        <v/>
      </c>
      <c r="X1120" t="s">
        <v>6023</v>
      </c>
      <c r="Y1120" t="s">
        <v>389</v>
      </c>
      <c r="Z1120" t="s">
        <v>6024</v>
      </c>
      <c r="AA1120" t="s">
        <v>391</v>
      </c>
      <c r="AB1120" t="s">
        <v>125</v>
      </c>
      <c r="AC1120" s="150" t="str">
        <f>IFERROR(IF(JRF!C1133="","",IF(AND(VLOOKUP(JRF!C1133,X:AA,4,0)=JRF!B1133,VLOOKUP(JRF!C1133,X:Y,2,0)="A"),"","Inactive Dept Combo Error")),"Inactive Dept Combo Error")</f>
        <v/>
      </c>
      <c r="AD1120" t="str">
        <f>IFERROR(IF('Journal Template'!D1532="","",IF(AND(VLOOKUP('Journal Template'!D1532,X:AA,4,0)='Journal Template'!A1532,VLOOKUP('Journal Template'!D1532,X:Y,2,0)="A"),"","Inactive Dept Combo Error")),"")</f>
        <v/>
      </c>
      <c r="AK1120" s="150" t="str">
        <f>IF(JRF!B1133="","",IF(JRF!B1133=IFERROR(VLOOKUP(JRF!B1133,Checks!AI:AI,1,0),0),"Entry in Branch/Satellite BU's",""))</f>
        <v/>
      </c>
      <c r="AL1120" t="str">
        <f>IFERROR(IF('Journal Template'!A1532="","",IF('Journal Template'!A1532=IFERROR(VLOOKUP('Journal Template'!A1532,Checks!AI:AI,1,0),0),"Entry in Branch/Satellite BU's","")),"")</f>
        <v/>
      </c>
      <c r="AO1120" s="171"/>
      <c r="AP1120" s="171"/>
      <c r="AQ1120" s="171"/>
      <c r="AR1120" s="171"/>
      <c r="CI1120" t="str">
        <f>IF(JRF!F1133&gt;0,"",IF(JRF!B1133="","",IF(LEFT(JRF!B1133,1)=IFERROR(VLOOKUP(LEFT(JRF!B1133,1),$CF$2:$CF$5,1,0),0),"Product Code Required",IF(JRF!C1133="","",IF(JRF!C1133=IFERROR(VLOOKUP(JRF!C1133,$CH:$CH,1,0),0),"Product Code Required","NA")))))</f>
        <v/>
      </c>
      <c r="CJ1120" t="str">
        <f>IF(JRF!AV1133&gt;0,"",IF(JRF!Q1133="","",IF(LEFT(JRF!Q1133,1)=IFERROR(VLOOKUP(LEFT(JRF!Q1133,1),$CF$2:$CF$5,1,0),0),"Product Code Required",IF(JRF!V1133="","",IF(JRF!V1133=IFERROR(VLOOKUP(JRF!V1133,$CH:$CH,1,0),0),"Product Code Required","NA")))))</f>
        <v/>
      </c>
      <c r="CK1120" t="str">
        <f>IFERROR(IF(LEN('Journal Template'!F1131)&gt;0,"",IF('Journal Template'!A1131="","",IF(LEFT('Journal Template'!A1131,1)=IFERROR(VLOOKUP(LEFT('Journal Template'!A1131,1),Checks!$CF$2:$CF$5,1,0),0),"Product Code Required",IF('Journal Template'!D1131="","",IF('Journal Template'!D1131=IFERROR(VLOOKUP('Journal Template'!D1131,Checks!$CH:$CH,1,0),0),"Product Code Required","NA"))))),"")</f>
        <v/>
      </c>
    </row>
    <row r="1121" spans="14:89">
      <c r="N1121" t="s">
        <v>6025</v>
      </c>
      <c r="O1121" t="s">
        <v>6026</v>
      </c>
      <c r="P1121" t="s">
        <v>386</v>
      </c>
      <c r="Q1121" s="150" t="str">
        <f>IF(JRF!D1134="","",IF(IFERROR(VLOOKUP(JRF!D1134,Checks!N:P,3,0),0)="A","","Inactive account in Use"))</f>
        <v/>
      </c>
      <c r="R1121" t="str">
        <f>IFERROR(IF('Journal Template'!C1533="","",IF(IFERROR(VLOOKUP('Journal Template'!C1533,Checks!N:P,3,0),0)="A","","Inactive account in Use")),"")</f>
        <v/>
      </c>
      <c r="S1121" t="s">
        <v>6027</v>
      </c>
      <c r="T1121" t="s">
        <v>386</v>
      </c>
      <c r="U1121" t="s">
        <v>381</v>
      </c>
      <c r="V1121" s="150" t="str">
        <f>IF(JRF!C1134="","",IF(IFERROR(VLOOKUP(JRF!C1134,Checks!S:U,3,0),0)="A","Entry with System fund Dept",""))</f>
        <v/>
      </c>
      <c r="W1121" t="str">
        <f>IFERROR(IF('Journal Template'!D1533="","",IF(IFERROR(VLOOKUP('Journal Template'!D1533,Checks!S:U,3,0),0)="A","Entry with System fund Dept","")),"")</f>
        <v/>
      </c>
      <c r="X1121" t="s">
        <v>6028</v>
      </c>
      <c r="Y1121" t="s">
        <v>386</v>
      </c>
      <c r="Z1121" t="s">
        <v>6029</v>
      </c>
      <c r="AA1121" t="s">
        <v>391</v>
      </c>
      <c r="AB1121" t="s">
        <v>125</v>
      </c>
      <c r="AC1121" s="150" t="str">
        <f>IFERROR(IF(JRF!C1134="","",IF(AND(VLOOKUP(JRF!C1134,X:AA,4,0)=JRF!B1134,VLOOKUP(JRF!C1134,X:Y,2,0)="A"),"","Inactive Dept Combo Error")),"Inactive Dept Combo Error")</f>
        <v/>
      </c>
      <c r="AD1121" t="str">
        <f>IFERROR(IF('Journal Template'!D1533="","",IF(AND(VLOOKUP('Journal Template'!D1533,X:AA,4,0)='Journal Template'!A1533,VLOOKUP('Journal Template'!D1533,X:Y,2,0)="A"),"","Inactive Dept Combo Error")),"")</f>
        <v/>
      </c>
      <c r="AK1121" s="150" t="str">
        <f>IF(JRF!B1134="","",IF(JRF!B1134=IFERROR(VLOOKUP(JRF!B1134,Checks!AI:AI,1,0),0),"Entry in Branch/Satellite BU's",""))</f>
        <v/>
      </c>
      <c r="AL1121" t="str">
        <f>IFERROR(IF('Journal Template'!A1533="","",IF('Journal Template'!A1533=IFERROR(VLOOKUP('Journal Template'!A1533,Checks!AI:AI,1,0),0),"Entry in Branch/Satellite BU's","")),"")</f>
        <v/>
      </c>
      <c r="AO1121" s="171"/>
      <c r="AP1121" s="171"/>
      <c r="AQ1121" s="171"/>
      <c r="AR1121" s="171"/>
      <c r="CI1121" t="str">
        <f>IF(JRF!F1134&gt;0,"",IF(JRF!B1134="","",IF(LEFT(JRF!B1134,1)=IFERROR(VLOOKUP(LEFT(JRF!B1134,1),$CF$2:$CF$5,1,0),0),"Product Code Required",IF(JRF!C1134="","",IF(JRF!C1134=IFERROR(VLOOKUP(JRF!C1134,$CH:$CH,1,0),0),"Product Code Required","NA")))))</f>
        <v/>
      </c>
      <c r="CJ1121" t="str">
        <f>IF(JRF!AV1134&gt;0,"",IF(JRF!Q1134="","",IF(LEFT(JRF!Q1134,1)=IFERROR(VLOOKUP(LEFT(JRF!Q1134,1),$CF$2:$CF$5,1,0),0),"Product Code Required",IF(JRF!V1134="","",IF(JRF!V1134=IFERROR(VLOOKUP(JRF!V1134,$CH:$CH,1,0),0),"Product Code Required","NA")))))</f>
        <v/>
      </c>
      <c r="CK1121" t="str">
        <f>IFERROR(IF(LEN('Journal Template'!F1132)&gt;0,"",IF('Journal Template'!A1132="","",IF(LEFT('Journal Template'!A1132,1)=IFERROR(VLOOKUP(LEFT('Journal Template'!A1132,1),Checks!$CF$2:$CF$5,1,0),0),"Product Code Required",IF('Journal Template'!D1132="","",IF('Journal Template'!D1132=IFERROR(VLOOKUP('Journal Template'!D1132,Checks!$CH:$CH,1,0),0),"Product Code Required","NA"))))),"")</f>
        <v/>
      </c>
    </row>
    <row r="1122" spans="14:89">
      <c r="N1122" t="s">
        <v>6030</v>
      </c>
      <c r="O1122" t="s">
        <v>6031</v>
      </c>
      <c r="P1122" t="s">
        <v>389</v>
      </c>
      <c r="Q1122" s="150" t="str">
        <f>IF(JRF!D1135="","",IF(IFERROR(VLOOKUP(JRF!D1135,Checks!N:P,3,0),0)="A","","Inactive account in Use"))</f>
        <v/>
      </c>
      <c r="R1122" t="str">
        <f>IFERROR(IF('Journal Template'!C1534="","",IF(IFERROR(VLOOKUP('Journal Template'!C1534,Checks!N:P,3,0),0)="A","","Inactive account in Use")),"")</f>
        <v/>
      </c>
      <c r="S1122" t="s">
        <v>6032</v>
      </c>
      <c r="T1122" t="s">
        <v>386</v>
      </c>
      <c r="U1122" t="s">
        <v>381</v>
      </c>
      <c r="V1122" s="150" t="str">
        <f>IF(JRF!C1135="","",IF(IFERROR(VLOOKUP(JRF!C1135,Checks!S:U,3,0),0)="A","Entry with System fund Dept",""))</f>
        <v/>
      </c>
      <c r="W1122" t="str">
        <f>IFERROR(IF('Journal Template'!D1534="","",IF(IFERROR(VLOOKUP('Journal Template'!D1534,Checks!S:U,3,0),0)="A","Entry with System fund Dept","")),"")</f>
        <v/>
      </c>
      <c r="X1122" t="s">
        <v>6033</v>
      </c>
      <c r="Y1122" t="s">
        <v>386</v>
      </c>
      <c r="Z1122" t="s">
        <v>6034</v>
      </c>
      <c r="AA1122" t="s">
        <v>391</v>
      </c>
      <c r="AB1122" t="s">
        <v>125</v>
      </c>
      <c r="AC1122" s="150" t="str">
        <f>IFERROR(IF(JRF!C1135="","",IF(AND(VLOOKUP(JRF!C1135,X:AA,4,0)=JRF!B1135,VLOOKUP(JRF!C1135,X:Y,2,0)="A"),"","Inactive Dept Combo Error")),"Inactive Dept Combo Error")</f>
        <v/>
      </c>
      <c r="AD1122" t="str">
        <f>IFERROR(IF('Journal Template'!D1534="","",IF(AND(VLOOKUP('Journal Template'!D1534,X:AA,4,0)='Journal Template'!A1534,VLOOKUP('Journal Template'!D1534,X:Y,2,0)="A"),"","Inactive Dept Combo Error")),"")</f>
        <v/>
      </c>
      <c r="AK1122" s="150" t="str">
        <f>IF(JRF!B1135="","",IF(JRF!B1135=IFERROR(VLOOKUP(JRF!B1135,Checks!AI:AI,1,0),0),"Entry in Branch/Satellite BU's",""))</f>
        <v/>
      </c>
      <c r="AL1122" t="str">
        <f>IFERROR(IF('Journal Template'!A1534="","",IF('Journal Template'!A1534=IFERROR(VLOOKUP('Journal Template'!A1534,Checks!AI:AI,1,0),0),"Entry in Branch/Satellite BU's","")),"")</f>
        <v/>
      </c>
      <c r="AO1122" s="171"/>
      <c r="AP1122" s="171"/>
      <c r="AQ1122" s="171"/>
      <c r="AR1122" s="171"/>
      <c r="CI1122" t="str">
        <f>IF(JRF!F1135&gt;0,"",IF(JRF!B1135="","",IF(LEFT(JRF!B1135,1)=IFERROR(VLOOKUP(LEFT(JRF!B1135,1),$CF$2:$CF$5,1,0),0),"Product Code Required",IF(JRF!C1135="","",IF(JRF!C1135=IFERROR(VLOOKUP(JRF!C1135,$CH:$CH,1,0),0),"Product Code Required","NA")))))</f>
        <v/>
      </c>
      <c r="CJ1122" t="str">
        <f>IF(JRF!AV1135&gt;0,"",IF(JRF!Q1135="","",IF(LEFT(JRF!Q1135,1)=IFERROR(VLOOKUP(LEFT(JRF!Q1135,1),$CF$2:$CF$5,1,0),0),"Product Code Required",IF(JRF!V1135="","",IF(JRF!V1135=IFERROR(VLOOKUP(JRF!V1135,$CH:$CH,1,0),0),"Product Code Required","NA")))))</f>
        <v/>
      </c>
      <c r="CK1122" t="str">
        <f>IFERROR(IF(LEN('Journal Template'!F1133)&gt;0,"",IF('Journal Template'!A1133="","",IF(LEFT('Journal Template'!A1133,1)=IFERROR(VLOOKUP(LEFT('Journal Template'!A1133,1),Checks!$CF$2:$CF$5,1,0),0),"Product Code Required",IF('Journal Template'!D1133="","",IF('Journal Template'!D1133=IFERROR(VLOOKUP('Journal Template'!D1133,Checks!$CH:$CH,1,0),0),"Product Code Required","NA"))))),"")</f>
        <v/>
      </c>
    </row>
    <row r="1123" spans="14:89">
      <c r="N1123" t="s">
        <v>6035</v>
      </c>
      <c r="O1123" t="s">
        <v>6036</v>
      </c>
      <c r="P1123" t="s">
        <v>389</v>
      </c>
      <c r="Q1123" s="150" t="str">
        <f>IF(JRF!D1136="","",IF(IFERROR(VLOOKUP(JRF!D1136,Checks!N:P,3,0),0)="A","","Inactive account in Use"))</f>
        <v/>
      </c>
      <c r="R1123" t="str">
        <f>IFERROR(IF('Journal Template'!C1535="","",IF(IFERROR(VLOOKUP('Journal Template'!C1535,Checks!N:P,3,0),0)="A","","Inactive account in Use")),"")</f>
        <v/>
      </c>
      <c r="S1123" t="s">
        <v>6037</v>
      </c>
      <c r="T1123" t="s">
        <v>386</v>
      </c>
      <c r="U1123" t="s">
        <v>381</v>
      </c>
      <c r="V1123" s="150" t="str">
        <f>IF(JRF!C1136="","",IF(IFERROR(VLOOKUP(JRF!C1136,Checks!S:U,3,0),0)="A","Entry with System fund Dept",""))</f>
        <v/>
      </c>
      <c r="W1123" t="str">
        <f>IFERROR(IF('Journal Template'!D1535="","",IF(IFERROR(VLOOKUP('Journal Template'!D1535,Checks!S:U,3,0),0)="A","Entry with System fund Dept","")),"")</f>
        <v/>
      </c>
      <c r="X1123" t="s">
        <v>6038</v>
      </c>
      <c r="Y1123" t="s">
        <v>389</v>
      </c>
      <c r="Z1123" t="s">
        <v>6039</v>
      </c>
      <c r="AA1123" t="s">
        <v>391</v>
      </c>
      <c r="AB1123" t="s">
        <v>125</v>
      </c>
      <c r="AC1123" s="150" t="str">
        <f>IFERROR(IF(JRF!C1136="","",IF(AND(VLOOKUP(JRF!C1136,X:AA,4,0)=JRF!B1136,VLOOKUP(JRF!C1136,X:Y,2,0)="A"),"","Inactive Dept Combo Error")),"Inactive Dept Combo Error")</f>
        <v/>
      </c>
      <c r="AD1123" t="str">
        <f>IFERROR(IF('Journal Template'!D1535="","",IF(AND(VLOOKUP('Journal Template'!D1535,X:AA,4,0)='Journal Template'!A1535,VLOOKUP('Journal Template'!D1535,X:Y,2,0)="A"),"","Inactive Dept Combo Error")),"")</f>
        <v/>
      </c>
      <c r="AK1123" s="150" t="str">
        <f>IF(JRF!B1136="","",IF(JRF!B1136=IFERROR(VLOOKUP(JRF!B1136,Checks!AI:AI,1,0),0),"Entry in Branch/Satellite BU's",""))</f>
        <v/>
      </c>
      <c r="AL1123" t="str">
        <f>IFERROR(IF('Journal Template'!A1535="","",IF('Journal Template'!A1535=IFERROR(VLOOKUP('Journal Template'!A1535,Checks!AI:AI,1,0),0),"Entry in Branch/Satellite BU's","")),"")</f>
        <v/>
      </c>
      <c r="AO1123" s="171"/>
      <c r="AP1123" s="171"/>
      <c r="AQ1123" s="171"/>
      <c r="AR1123" s="171"/>
      <c r="CI1123" t="str">
        <f>IF(JRF!F1136&gt;0,"",IF(JRF!B1136="","",IF(LEFT(JRF!B1136,1)=IFERROR(VLOOKUP(LEFT(JRF!B1136,1),$CF$2:$CF$5,1,0),0),"Product Code Required",IF(JRF!C1136="","",IF(JRF!C1136=IFERROR(VLOOKUP(JRF!C1136,$CH:$CH,1,0),0),"Product Code Required","NA")))))</f>
        <v/>
      </c>
      <c r="CJ1123" t="str">
        <f>IF(JRF!AV1136&gt;0,"",IF(JRF!Q1136="","",IF(LEFT(JRF!Q1136,1)=IFERROR(VLOOKUP(LEFT(JRF!Q1136,1),$CF$2:$CF$5,1,0),0),"Product Code Required",IF(JRF!V1136="","",IF(JRF!V1136=IFERROR(VLOOKUP(JRF!V1136,$CH:$CH,1,0),0),"Product Code Required","NA")))))</f>
        <v/>
      </c>
      <c r="CK1123" t="str">
        <f>IFERROR(IF(LEN('Journal Template'!F1134)&gt;0,"",IF('Journal Template'!A1134="","",IF(LEFT('Journal Template'!A1134,1)=IFERROR(VLOOKUP(LEFT('Journal Template'!A1134,1),Checks!$CF$2:$CF$5,1,0),0),"Product Code Required",IF('Journal Template'!D1134="","",IF('Journal Template'!D1134=IFERROR(VLOOKUP('Journal Template'!D1134,Checks!$CH:$CH,1,0),0),"Product Code Required","NA"))))),"")</f>
        <v/>
      </c>
    </row>
    <row r="1124" spans="14:89">
      <c r="N1124" t="s">
        <v>6040</v>
      </c>
      <c r="O1124" t="s">
        <v>6041</v>
      </c>
      <c r="P1124" t="s">
        <v>386</v>
      </c>
      <c r="Q1124" s="150" t="str">
        <f>IF(JRF!D1137="","",IF(IFERROR(VLOOKUP(JRF!D1137,Checks!N:P,3,0),0)="A","","Inactive account in Use"))</f>
        <v/>
      </c>
      <c r="R1124" t="str">
        <f>IFERROR(IF('Journal Template'!C1536="","",IF(IFERROR(VLOOKUP('Journal Template'!C1536,Checks!N:P,3,0),0)="A","","Inactive account in Use")),"")</f>
        <v/>
      </c>
      <c r="S1124" t="s">
        <v>6042</v>
      </c>
      <c r="T1124" t="s">
        <v>386</v>
      </c>
      <c r="U1124" t="s">
        <v>381</v>
      </c>
      <c r="V1124" s="150" t="str">
        <f>IF(JRF!C1137="","",IF(IFERROR(VLOOKUP(JRF!C1137,Checks!S:U,3,0),0)="A","Entry with System fund Dept",""))</f>
        <v/>
      </c>
      <c r="W1124" t="str">
        <f>IFERROR(IF('Journal Template'!D1536="","",IF(IFERROR(VLOOKUP('Journal Template'!D1536,Checks!S:U,3,0),0)="A","Entry with System fund Dept","")),"")</f>
        <v/>
      </c>
      <c r="X1124" t="s">
        <v>808</v>
      </c>
      <c r="Y1124" t="s">
        <v>386</v>
      </c>
      <c r="Z1124" t="s">
        <v>5843</v>
      </c>
      <c r="AA1124" t="s">
        <v>807</v>
      </c>
      <c r="AB1124" t="s">
        <v>125</v>
      </c>
      <c r="AC1124" s="150" t="str">
        <f>IFERROR(IF(JRF!C1137="","",IF(AND(VLOOKUP(JRF!C1137,X:AA,4,0)=JRF!B1137,VLOOKUP(JRF!C1137,X:Y,2,0)="A"),"","Inactive Dept Combo Error")),"Inactive Dept Combo Error")</f>
        <v/>
      </c>
      <c r="AD1124" t="str">
        <f>IFERROR(IF('Journal Template'!D1536="","",IF(AND(VLOOKUP('Journal Template'!D1536,X:AA,4,0)='Journal Template'!A1536,VLOOKUP('Journal Template'!D1536,X:Y,2,0)="A"),"","Inactive Dept Combo Error")),"")</f>
        <v/>
      </c>
      <c r="AK1124" s="150" t="str">
        <f>IF(JRF!B1137="","",IF(JRF!B1137=IFERROR(VLOOKUP(JRF!B1137,Checks!AI:AI,1,0),0),"Entry in Branch/Satellite BU's",""))</f>
        <v/>
      </c>
      <c r="AL1124" t="str">
        <f>IFERROR(IF('Journal Template'!A1536="","",IF('Journal Template'!A1536=IFERROR(VLOOKUP('Journal Template'!A1536,Checks!AI:AI,1,0),0),"Entry in Branch/Satellite BU's","")),"")</f>
        <v/>
      </c>
      <c r="AO1124" s="171"/>
      <c r="AP1124" s="171"/>
      <c r="AQ1124" s="171"/>
      <c r="AR1124" s="171"/>
      <c r="CI1124" t="str">
        <f>IF(JRF!F1137&gt;0,"",IF(JRF!B1137="","",IF(LEFT(JRF!B1137,1)=IFERROR(VLOOKUP(LEFT(JRF!B1137,1),$CF$2:$CF$5,1,0),0),"Product Code Required",IF(JRF!C1137="","",IF(JRF!C1137=IFERROR(VLOOKUP(JRF!C1137,$CH:$CH,1,0),0),"Product Code Required","NA")))))</f>
        <v/>
      </c>
      <c r="CJ1124" t="str">
        <f>IF(JRF!AV1137&gt;0,"",IF(JRF!Q1137="","",IF(LEFT(JRF!Q1137,1)=IFERROR(VLOOKUP(LEFT(JRF!Q1137,1),$CF$2:$CF$5,1,0),0),"Product Code Required",IF(JRF!V1137="","",IF(JRF!V1137=IFERROR(VLOOKUP(JRF!V1137,$CH:$CH,1,0),0),"Product Code Required","NA")))))</f>
        <v/>
      </c>
      <c r="CK1124" t="str">
        <f>IFERROR(IF(LEN('Journal Template'!F1135)&gt;0,"",IF('Journal Template'!A1135="","",IF(LEFT('Journal Template'!A1135,1)=IFERROR(VLOOKUP(LEFT('Journal Template'!A1135,1),Checks!$CF$2:$CF$5,1,0),0),"Product Code Required",IF('Journal Template'!D1135="","",IF('Journal Template'!D1135=IFERROR(VLOOKUP('Journal Template'!D1135,Checks!$CH:$CH,1,0),0),"Product Code Required","NA"))))),"")</f>
        <v/>
      </c>
    </row>
    <row r="1125" spans="14:89">
      <c r="N1125" t="s">
        <v>6043</v>
      </c>
      <c r="O1125" t="s">
        <v>6044</v>
      </c>
      <c r="P1125" t="s">
        <v>386</v>
      </c>
      <c r="Q1125" s="150" t="str">
        <f>IF(JRF!D1138="","",IF(IFERROR(VLOOKUP(JRF!D1138,Checks!N:P,3,0),0)="A","","Inactive account in Use"))</f>
        <v/>
      </c>
      <c r="R1125" t="str">
        <f>IFERROR(IF('Journal Template'!C1537="","",IF(IFERROR(VLOOKUP('Journal Template'!C1537,Checks!N:P,3,0),0)="A","","Inactive account in Use")),"")</f>
        <v/>
      </c>
      <c r="S1125" t="s">
        <v>6045</v>
      </c>
      <c r="T1125" t="s">
        <v>386</v>
      </c>
      <c r="U1125" t="s">
        <v>381</v>
      </c>
      <c r="V1125" s="150" t="str">
        <f>IF(JRF!C1138="","",IF(IFERROR(VLOOKUP(JRF!C1138,Checks!S:U,3,0),0)="A","Entry with System fund Dept",""))</f>
        <v/>
      </c>
      <c r="W1125" t="str">
        <f>IFERROR(IF('Journal Template'!D1537="","",IF(IFERROR(VLOOKUP('Journal Template'!D1537,Checks!S:U,3,0),0)="A","Entry with System fund Dept","")),"")</f>
        <v/>
      </c>
      <c r="X1125" t="s">
        <v>6046</v>
      </c>
      <c r="Y1125" t="s">
        <v>389</v>
      </c>
      <c r="Z1125" t="s">
        <v>6047</v>
      </c>
      <c r="AA1125" t="s">
        <v>391</v>
      </c>
      <c r="AB1125" t="s">
        <v>125</v>
      </c>
      <c r="AC1125" s="150" t="str">
        <f>IFERROR(IF(JRF!C1138="","",IF(AND(VLOOKUP(JRF!C1138,X:AA,4,0)=JRF!B1138,VLOOKUP(JRF!C1138,X:Y,2,0)="A"),"","Inactive Dept Combo Error")),"Inactive Dept Combo Error")</f>
        <v/>
      </c>
      <c r="AD1125" t="str">
        <f>IFERROR(IF('Journal Template'!D1537="","",IF(AND(VLOOKUP('Journal Template'!D1537,X:AA,4,0)='Journal Template'!A1537,VLOOKUP('Journal Template'!D1537,X:Y,2,0)="A"),"","Inactive Dept Combo Error")),"")</f>
        <v/>
      </c>
      <c r="AK1125" s="150" t="str">
        <f>IF(JRF!B1138="","",IF(JRF!B1138=IFERROR(VLOOKUP(JRF!B1138,Checks!AI:AI,1,0),0),"Entry in Branch/Satellite BU's",""))</f>
        <v/>
      </c>
      <c r="AL1125" t="str">
        <f>IFERROR(IF('Journal Template'!A1537="","",IF('Journal Template'!A1537=IFERROR(VLOOKUP('Journal Template'!A1537,Checks!AI:AI,1,0),0),"Entry in Branch/Satellite BU's","")),"")</f>
        <v/>
      </c>
      <c r="AO1125" s="171"/>
      <c r="AP1125" s="171"/>
      <c r="AQ1125" s="171"/>
      <c r="AR1125" s="171"/>
      <c r="CI1125" t="str">
        <f>IF(JRF!F1138&gt;0,"",IF(JRF!B1138="","",IF(LEFT(JRF!B1138,1)=IFERROR(VLOOKUP(LEFT(JRF!B1138,1),$CF$2:$CF$5,1,0),0),"Product Code Required",IF(JRF!C1138="","",IF(JRF!C1138=IFERROR(VLOOKUP(JRF!C1138,$CH:$CH,1,0),0),"Product Code Required","NA")))))</f>
        <v/>
      </c>
      <c r="CJ1125" t="str">
        <f>IF(JRF!AV1138&gt;0,"",IF(JRF!Q1138="","",IF(LEFT(JRF!Q1138,1)=IFERROR(VLOOKUP(LEFT(JRF!Q1138,1),$CF$2:$CF$5,1,0),0),"Product Code Required",IF(JRF!V1138="","",IF(JRF!V1138=IFERROR(VLOOKUP(JRF!V1138,$CH:$CH,1,0),0),"Product Code Required","NA")))))</f>
        <v/>
      </c>
      <c r="CK1125" t="str">
        <f>IFERROR(IF(LEN('Journal Template'!F1136)&gt;0,"",IF('Journal Template'!A1136="","",IF(LEFT('Journal Template'!A1136,1)=IFERROR(VLOOKUP(LEFT('Journal Template'!A1136,1),Checks!$CF$2:$CF$5,1,0),0),"Product Code Required",IF('Journal Template'!D1136="","",IF('Journal Template'!D1136=IFERROR(VLOOKUP('Journal Template'!D1136,Checks!$CH:$CH,1,0),0),"Product Code Required","NA"))))),"")</f>
        <v/>
      </c>
    </row>
    <row r="1126" spans="14:89">
      <c r="N1126" t="s">
        <v>6048</v>
      </c>
      <c r="O1126" t="s">
        <v>6049</v>
      </c>
      <c r="P1126" t="s">
        <v>386</v>
      </c>
      <c r="Q1126" s="150" t="str">
        <f>IF(JRF!D1139="","",IF(IFERROR(VLOOKUP(JRF!D1139,Checks!N:P,3,0),0)="A","","Inactive account in Use"))</f>
        <v/>
      </c>
      <c r="R1126" t="str">
        <f>IFERROR(IF('Journal Template'!C1538="","",IF(IFERROR(VLOOKUP('Journal Template'!C1538,Checks!N:P,3,0),0)="A","","Inactive account in Use")),"")</f>
        <v/>
      </c>
      <c r="S1126" t="s">
        <v>6050</v>
      </c>
      <c r="T1126" t="s">
        <v>386</v>
      </c>
      <c r="U1126" t="s">
        <v>381</v>
      </c>
      <c r="V1126" s="150" t="str">
        <f>IF(JRF!C1139="","",IF(IFERROR(VLOOKUP(JRF!C1139,Checks!S:U,3,0),0)="A","Entry with System fund Dept",""))</f>
        <v/>
      </c>
      <c r="W1126" t="str">
        <f>IFERROR(IF('Journal Template'!D1538="","",IF(IFERROR(VLOOKUP('Journal Template'!D1538,Checks!S:U,3,0),0)="A","Entry with System fund Dept","")),"")</f>
        <v/>
      </c>
      <c r="X1126" t="s">
        <v>6051</v>
      </c>
      <c r="Y1126" t="s">
        <v>386</v>
      </c>
      <c r="Z1126" t="s">
        <v>6052</v>
      </c>
      <c r="AA1126" t="s">
        <v>445</v>
      </c>
      <c r="AB1126" t="s">
        <v>1707</v>
      </c>
      <c r="AC1126" s="150" t="str">
        <f>IFERROR(IF(JRF!C1139="","",IF(AND(VLOOKUP(JRF!C1139,X:AA,4,0)=JRF!B1139,VLOOKUP(JRF!C1139,X:Y,2,0)="A"),"","Inactive Dept Combo Error")),"Inactive Dept Combo Error")</f>
        <v/>
      </c>
      <c r="AD1126" t="str">
        <f>IFERROR(IF('Journal Template'!D1538="","",IF(AND(VLOOKUP('Journal Template'!D1538,X:AA,4,0)='Journal Template'!A1538,VLOOKUP('Journal Template'!D1538,X:Y,2,0)="A"),"","Inactive Dept Combo Error")),"")</f>
        <v/>
      </c>
      <c r="AK1126" s="150" t="str">
        <f>IF(JRF!B1139="","",IF(JRF!B1139=IFERROR(VLOOKUP(JRF!B1139,Checks!AI:AI,1,0),0),"Entry in Branch/Satellite BU's",""))</f>
        <v/>
      </c>
      <c r="AL1126" t="str">
        <f>IFERROR(IF('Journal Template'!A1538="","",IF('Journal Template'!A1538=IFERROR(VLOOKUP('Journal Template'!A1538,Checks!AI:AI,1,0),0),"Entry in Branch/Satellite BU's","")),"")</f>
        <v/>
      </c>
      <c r="AO1126" s="171"/>
      <c r="AP1126" s="171"/>
      <c r="AQ1126" s="171"/>
      <c r="AR1126" s="171"/>
      <c r="CI1126" t="str">
        <f>IF(JRF!F1139&gt;0,"",IF(JRF!B1139="","",IF(LEFT(JRF!B1139,1)=IFERROR(VLOOKUP(LEFT(JRF!B1139,1),$CF$2:$CF$5,1,0),0),"Product Code Required",IF(JRF!C1139="","",IF(JRF!C1139=IFERROR(VLOOKUP(JRF!C1139,$CH:$CH,1,0),0),"Product Code Required","NA")))))</f>
        <v/>
      </c>
      <c r="CJ1126" t="str">
        <f>IF(JRF!AV1139&gt;0,"",IF(JRF!Q1139="","",IF(LEFT(JRF!Q1139,1)=IFERROR(VLOOKUP(LEFT(JRF!Q1139,1),$CF$2:$CF$5,1,0),0),"Product Code Required",IF(JRF!V1139="","",IF(JRF!V1139=IFERROR(VLOOKUP(JRF!V1139,$CH:$CH,1,0),0),"Product Code Required","NA")))))</f>
        <v/>
      </c>
      <c r="CK1126" t="str">
        <f>IFERROR(IF(LEN('Journal Template'!F1137)&gt;0,"",IF('Journal Template'!A1137="","",IF(LEFT('Journal Template'!A1137,1)=IFERROR(VLOOKUP(LEFT('Journal Template'!A1137,1),Checks!$CF$2:$CF$5,1,0),0),"Product Code Required",IF('Journal Template'!D1137="","",IF('Journal Template'!D1137=IFERROR(VLOOKUP('Journal Template'!D1137,Checks!$CH:$CH,1,0),0),"Product Code Required","NA"))))),"")</f>
        <v/>
      </c>
    </row>
    <row r="1127" spans="14:89">
      <c r="N1127" t="s">
        <v>6053</v>
      </c>
      <c r="O1127" t="s">
        <v>6054</v>
      </c>
      <c r="P1127" t="s">
        <v>386</v>
      </c>
      <c r="Q1127" s="150" t="str">
        <f>IF(JRF!D1140="","",IF(IFERROR(VLOOKUP(JRF!D1140,Checks!N:P,3,0),0)="A","","Inactive account in Use"))</f>
        <v/>
      </c>
      <c r="R1127" t="str">
        <f>IFERROR(IF('Journal Template'!C1539="","",IF(IFERROR(VLOOKUP('Journal Template'!C1539,Checks!N:P,3,0),0)="A","","Inactive account in Use")),"")</f>
        <v/>
      </c>
      <c r="S1127" t="s">
        <v>6055</v>
      </c>
      <c r="T1127" t="s">
        <v>386</v>
      </c>
      <c r="U1127" t="s">
        <v>381</v>
      </c>
      <c r="V1127" s="150" t="str">
        <f>IF(JRF!C1140="","",IF(IFERROR(VLOOKUP(JRF!C1140,Checks!S:U,3,0),0)="A","Entry with System fund Dept",""))</f>
        <v/>
      </c>
      <c r="W1127" t="str">
        <f>IFERROR(IF('Journal Template'!D1539="","",IF(IFERROR(VLOOKUP('Journal Template'!D1539,Checks!S:U,3,0),0)="A","Entry with System fund Dept","")),"")</f>
        <v/>
      </c>
      <c r="X1127" t="s">
        <v>6056</v>
      </c>
      <c r="Y1127" t="s">
        <v>386</v>
      </c>
      <c r="Z1127" t="s">
        <v>6057</v>
      </c>
      <c r="AA1127" t="s">
        <v>445</v>
      </c>
      <c r="AB1127" t="s">
        <v>1707</v>
      </c>
      <c r="AC1127" s="150" t="str">
        <f>IFERROR(IF(JRF!C1140="","",IF(AND(VLOOKUP(JRF!C1140,X:AA,4,0)=JRF!B1140,VLOOKUP(JRF!C1140,X:Y,2,0)="A"),"","Inactive Dept Combo Error")),"Inactive Dept Combo Error")</f>
        <v/>
      </c>
      <c r="AD1127" t="str">
        <f>IFERROR(IF('Journal Template'!D1539="","",IF(AND(VLOOKUP('Journal Template'!D1539,X:AA,4,0)='Journal Template'!A1539,VLOOKUP('Journal Template'!D1539,X:Y,2,0)="A"),"","Inactive Dept Combo Error")),"")</f>
        <v/>
      </c>
      <c r="AK1127" s="150" t="str">
        <f>IF(JRF!B1140="","",IF(JRF!B1140=IFERROR(VLOOKUP(JRF!B1140,Checks!AI:AI,1,0),0),"Entry in Branch/Satellite BU's",""))</f>
        <v/>
      </c>
      <c r="AL1127" t="str">
        <f>IFERROR(IF('Journal Template'!A1539="","",IF('Journal Template'!A1539=IFERROR(VLOOKUP('Journal Template'!A1539,Checks!AI:AI,1,0),0),"Entry in Branch/Satellite BU's","")),"")</f>
        <v/>
      </c>
      <c r="AO1127" s="171"/>
      <c r="AP1127" s="171"/>
      <c r="AQ1127" s="171"/>
      <c r="AR1127" s="171"/>
      <c r="CI1127" t="str">
        <f>IF(JRF!F1140&gt;0,"",IF(JRF!B1140="","",IF(LEFT(JRF!B1140,1)=IFERROR(VLOOKUP(LEFT(JRF!B1140,1),$CF$2:$CF$5,1,0),0),"Product Code Required",IF(JRF!C1140="","",IF(JRF!C1140=IFERROR(VLOOKUP(JRF!C1140,$CH:$CH,1,0),0),"Product Code Required","NA")))))</f>
        <v/>
      </c>
      <c r="CJ1127" t="str">
        <f>IF(JRF!AV1140&gt;0,"",IF(JRF!Q1140="","",IF(LEFT(JRF!Q1140,1)=IFERROR(VLOOKUP(LEFT(JRF!Q1140,1),$CF$2:$CF$5,1,0),0),"Product Code Required",IF(JRF!V1140="","",IF(JRF!V1140=IFERROR(VLOOKUP(JRF!V1140,$CH:$CH,1,0),0),"Product Code Required","NA")))))</f>
        <v/>
      </c>
      <c r="CK1127" t="str">
        <f>IFERROR(IF(LEN('Journal Template'!F1138)&gt;0,"",IF('Journal Template'!A1138="","",IF(LEFT('Journal Template'!A1138,1)=IFERROR(VLOOKUP(LEFT('Journal Template'!A1138,1),Checks!$CF$2:$CF$5,1,0),0),"Product Code Required",IF('Journal Template'!D1138="","",IF('Journal Template'!D1138=IFERROR(VLOOKUP('Journal Template'!D1138,Checks!$CH:$CH,1,0),0),"Product Code Required","NA"))))),"")</f>
        <v/>
      </c>
    </row>
    <row r="1128" spans="14:89">
      <c r="N1128" t="s">
        <v>6058</v>
      </c>
      <c r="O1128" t="s">
        <v>6059</v>
      </c>
      <c r="P1128" t="s">
        <v>386</v>
      </c>
      <c r="Q1128" s="150" t="str">
        <f>IF(JRF!D1141="","",IF(IFERROR(VLOOKUP(JRF!D1141,Checks!N:P,3,0),0)="A","","Inactive account in Use"))</f>
        <v/>
      </c>
      <c r="R1128" t="str">
        <f>IFERROR(IF('Journal Template'!C1540="","",IF(IFERROR(VLOOKUP('Journal Template'!C1540,Checks!N:P,3,0),0)="A","","Inactive account in Use")),"")</f>
        <v/>
      </c>
      <c r="S1128" t="s">
        <v>6060</v>
      </c>
      <c r="T1128" t="s">
        <v>386</v>
      </c>
      <c r="U1128" t="s">
        <v>381</v>
      </c>
      <c r="V1128" s="150" t="str">
        <f>IF(JRF!C1141="","",IF(IFERROR(VLOOKUP(JRF!C1141,Checks!S:U,3,0),0)="A","Entry with System fund Dept",""))</f>
        <v/>
      </c>
      <c r="W1128" t="str">
        <f>IFERROR(IF('Journal Template'!D1540="","",IF(IFERROR(VLOOKUP('Journal Template'!D1540,Checks!S:U,3,0),0)="A","Entry with System fund Dept","")),"")</f>
        <v/>
      </c>
      <c r="X1128" t="s">
        <v>6061</v>
      </c>
      <c r="Y1128" t="s">
        <v>386</v>
      </c>
      <c r="Z1128" t="s">
        <v>6062</v>
      </c>
      <c r="AA1128" t="s">
        <v>391</v>
      </c>
      <c r="AB1128" t="s">
        <v>125</v>
      </c>
      <c r="AC1128" s="150" t="str">
        <f>IFERROR(IF(JRF!C1141="","",IF(AND(VLOOKUP(JRF!C1141,X:AA,4,0)=JRF!B1141,VLOOKUP(JRF!C1141,X:Y,2,0)="A"),"","Inactive Dept Combo Error")),"Inactive Dept Combo Error")</f>
        <v/>
      </c>
      <c r="AD1128" t="str">
        <f>IFERROR(IF('Journal Template'!D1540="","",IF(AND(VLOOKUP('Journal Template'!D1540,X:AA,4,0)='Journal Template'!A1540,VLOOKUP('Journal Template'!D1540,X:Y,2,0)="A"),"","Inactive Dept Combo Error")),"")</f>
        <v/>
      </c>
      <c r="AK1128" s="150" t="str">
        <f>IF(JRF!B1141="","",IF(JRF!B1141=IFERROR(VLOOKUP(JRF!B1141,Checks!AI:AI,1,0),0),"Entry in Branch/Satellite BU's",""))</f>
        <v/>
      </c>
      <c r="AL1128" t="str">
        <f>IFERROR(IF('Journal Template'!A1540="","",IF('Journal Template'!A1540=IFERROR(VLOOKUP('Journal Template'!A1540,Checks!AI:AI,1,0),0),"Entry in Branch/Satellite BU's","")),"")</f>
        <v/>
      </c>
      <c r="AO1128" s="171"/>
      <c r="AP1128" s="171"/>
      <c r="AQ1128" s="171"/>
      <c r="AR1128" s="171"/>
      <c r="CI1128" t="str">
        <f>IF(JRF!F1141&gt;0,"",IF(JRF!B1141="","",IF(LEFT(JRF!B1141,1)=IFERROR(VLOOKUP(LEFT(JRF!B1141,1),$CF$2:$CF$5,1,0),0),"Product Code Required",IF(JRF!C1141="","",IF(JRF!C1141=IFERROR(VLOOKUP(JRF!C1141,$CH:$CH,1,0),0),"Product Code Required","NA")))))</f>
        <v/>
      </c>
      <c r="CJ1128" t="str">
        <f>IF(JRF!AV1141&gt;0,"",IF(JRF!Q1141="","",IF(LEFT(JRF!Q1141,1)=IFERROR(VLOOKUP(LEFT(JRF!Q1141,1),$CF$2:$CF$5,1,0),0),"Product Code Required",IF(JRF!V1141="","",IF(JRF!V1141=IFERROR(VLOOKUP(JRF!V1141,$CH:$CH,1,0),0),"Product Code Required","NA")))))</f>
        <v/>
      </c>
      <c r="CK1128" t="str">
        <f>IFERROR(IF(LEN('Journal Template'!F1139)&gt;0,"",IF('Journal Template'!A1139="","",IF(LEFT('Journal Template'!A1139,1)=IFERROR(VLOOKUP(LEFT('Journal Template'!A1139,1),Checks!$CF$2:$CF$5,1,0),0),"Product Code Required",IF('Journal Template'!D1139="","",IF('Journal Template'!D1139=IFERROR(VLOOKUP('Journal Template'!D1139,Checks!$CH:$CH,1,0),0),"Product Code Required","NA"))))),"")</f>
        <v/>
      </c>
    </row>
    <row r="1129" spans="14:89">
      <c r="N1129" t="s">
        <v>6063</v>
      </c>
      <c r="O1129" t="s">
        <v>6064</v>
      </c>
      <c r="P1129" t="s">
        <v>386</v>
      </c>
      <c r="Q1129" s="150" t="str">
        <f>IF(JRF!D1142="","",IF(IFERROR(VLOOKUP(JRF!D1142,Checks!N:P,3,0),0)="A","","Inactive account in Use"))</f>
        <v/>
      </c>
      <c r="R1129" t="str">
        <f>IFERROR(IF('Journal Template'!C1541="","",IF(IFERROR(VLOOKUP('Journal Template'!C1541,Checks!N:P,3,0),0)="A","","Inactive account in Use")),"")</f>
        <v/>
      </c>
      <c r="S1129" t="s">
        <v>6065</v>
      </c>
      <c r="T1129" t="s">
        <v>386</v>
      </c>
      <c r="U1129" t="s">
        <v>68</v>
      </c>
      <c r="V1129" s="150" t="str">
        <f>IF(JRF!C1142="","",IF(IFERROR(VLOOKUP(JRF!C1142,Checks!S:U,3,0),0)="A","Entry with System fund Dept",""))</f>
        <v/>
      </c>
      <c r="W1129" t="str">
        <f>IFERROR(IF('Journal Template'!D1541="","",IF(IFERROR(VLOOKUP('Journal Template'!D1541,Checks!S:U,3,0),0)="A","Entry with System fund Dept","")),"")</f>
        <v/>
      </c>
      <c r="X1129" t="s">
        <v>6066</v>
      </c>
      <c r="Y1129" t="s">
        <v>386</v>
      </c>
      <c r="Z1129" t="s">
        <v>6067</v>
      </c>
      <c r="AA1129" t="s">
        <v>391</v>
      </c>
      <c r="AB1129" t="s">
        <v>125</v>
      </c>
      <c r="AC1129" s="150" t="str">
        <f>IFERROR(IF(JRF!C1142="","",IF(AND(VLOOKUP(JRF!C1142,X:AA,4,0)=JRF!B1142,VLOOKUP(JRF!C1142,X:Y,2,0)="A"),"","Inactive Dept Combo Error")),"Inactive Dept Combo Error")</f>
        <v/>
      </c>
      <c r="AD1129" t="str">
        <f>IFERROR(IF('Journal Template'!D1541="","",IF(AND(VLOOKUP('Journal Template'!D1541,X:AA,4,0)='Journal Template'!A1541,VLOOKUP('Journal Template'!D1541,X:Y,2,0)="A"),"","Inactive Dept Combo Error")),"")</f>
        <v/>
      </c>
      <c r="AK1129" s="150" t="str">
        <f>IF(JRF!B1142="","",IF(JRF!B1142=IFERROR(VLOOKUP(JRF!B1142,Checks!AI:AI,1,0),0),"Entry in Branch/Satellite BU's",""))</f>
        <v/>
      </c>
      <c r="AL1129" t="str">
        <f>IFERROR(IF('Journal Template'!A1541="","",IF('Journal Template'!A1541=IFERROR(VLOOKUP('Journal Template'!A1541,Checks!AI:AI,1,0),0),"Entry in Branch/Satellite BU's","")),"")</f>
        <v/>
      </c>
      <c r="AO1129" s="171"/>
      <c r="AP1129" s="171"/>
      <c r="AQ1129" s="171"/>
      <c r="AR1129" s="171"/>
      <c r="CI1129" t="str">
        <f>IF(JRF!F1142&gt;0,"",IF(JRF!B1142="","",IF(LEFT(JRF!B1142,1)=IFERROR(VLOOKUP(LEFT(JRF!B1142,1),$CF$2:$CF$5,1,0),0),"Product Code Required",IF(JRF!C1142="","",IF(JRF!C1142=IFERROR(VLOOKUP(JRF!C1142,$CH:$CH,1,0),0),"Product Code Required","NA")))))</f>
        <v/>
      </c>
      <c r="CJ1129" t="str">
        <f>IF(JRF!AV1142&gt;0,"",IF(JRF!Q1142="","",IF(LEFT(JRF!Q1142,1)=IFERROR(VLOOKUP(LEFT(JRF!Q1142,1),$CF$2:$CF$5,1,0),0),"Product Code Required",IF(JRF!V1142="","",IF(JRF!V1142=IFERROR(VLOOKUP(JRF!V1142,$CH:$CH,1,0),0),"Product Code Required","NA")))))</f>
        <v/>
      </c>
      <c r="CK1129" t="str">
        <f>IFERROR(IF(LEN('Journal Template'!F1140)&gt;0,"",IF('Journal Template'!A1140="","",IF(LEFT('Journal Template'!A1140,1)=IFERROR(VLOOKUP(LEFT('Journal Template'!A1140,1),Checks!$CF$2:$CF$5,1,0),0),"Product Code Required",IF('Journal Template'!D1140="","",IF('Journal Template'!D1140=IFERROR(VLOOKUP('Journal Template'!D1140,Checks!$CH:$CH,1,0),0),"Product Code Required","NA"))))),"")</f>
        <v/>
      </c>
    </row>
    <row r="1130" spans="14:89">
      <c r="N1130" t="s">
        <v>6068</v>
      </c>
      <c r="O1130" t="s">
        <v>6069</v>
      </c>
      <c r="P1130" t="s">
        <v>386</v>
      </c>
      <c r="Q1130" s="150" t="str">
        <f>IF(JRF!D1143="","",IF(IFERROR(VLOOKUP(JRF!D1143,Checks!N:P,3,0),0)="A","","Inactive account in Use"))</f>
        <v/>
      </c>
      <c r="R1130" t="str">
        <f>IFERROR(IF('Journal Template'!C1542="","",IF(IFERROR(VLOOKUP('Journal Template'!C1542,Checks!N:P,3,0),0)="A","","Inactive account in Use")),"")</f>
        <v/>
      </c>
      <c r="S1130" t="s">
        <v>6070</v>
      </c>
      <c r="T1130" t="s">
        <v>386</v>
      </c>
      <c r="U1130" t="s">
        <v>68</v>
      </c>
      <c r="V1130" s="150" t="str">
        <f>IF(JRF!C1143="","",IF(IFERROR(VLOOKUP(JRF!C1143,Checks!S:U,3,0),0)="A","Entry with System fund Dept",""))</f>
        <v/>
      </c>
      <c r="W1130" t="str">
        <f>IFERROR(IF('Journal Template'!D1542="","",IF(IFERROR(VLOOKUP('Journal Template'!D1542,Checks!S:U,3,0),0)="A","Entry with System fund Dept","")),"")</f>
        <v/>
      </c>
      <c r="X1130" t="s">
        <v>6071</v>
      </c>
      <c r="Y1130" t="s">
        <v>386</v>
      </c>
      <c r="Z1130" t="s">
        <v>6072</v>
      </c>
      <c r="AA1130" t="s">
        <v>391</v>
      </c>
      <c r="AB1130" t="s">
        <v>125</v>
      </c>
      <c r="AC1130" s="150" t="str">
        <f>IFERROR(IF(JRF!C1143="","",IF(AND(VLOOKUP(JRF!C1143,X:AA,4,0)=JRF!B1143,VLOOKUP(JRF!C1143,X:Y,2,0)="A"),"","Inactive Dept Combo Error")),"Inactive Dept Combo Error")</f>
        <v/>
      </c>
      <c r="AD1130" t="str">
        <f>IFERROR(IF('Journal Template'!D1542="","",IF(AND(VLOOKUP('Journal Template'!D1542,X:AA,4,0)='Journal Template'!A1542,VLOOKUP('Journal Template'!D1542,X:Y,2,0)="A"),"","Inactive Dept Combo Error")),"")</f>
        <v/>
      </c>
      <c r="AK1130" s="150" t="str">
        <f>IF(JRF!B1143="","",IF(JRF!B1143=IFERROR(VLOOKUP(JRF!B1143,Checks!AI:AI,1,0),0),"Entry in Branch/Satellite BU's",""))</f>
        <v/>
      </c>
      <c r="AL1130" t="str">
        <f>IFERROR(IF('Journal Template'!A1542="","",IF('Journal Template'!A1542=IFERROR(VLOOKUP('Journal Template'!A1542,Checks!AI:AI,1,0),0),"Entry in Branch/Satellite BU's","")),"")</f>
        <v/>
      </c>
      <c r="AO1130" s="171"/>
      <c r="AP1130" s="171"/>
      <c r="AQ1130" s="171"/>
      <c r="AR1130" s="171"/>
      <c r="CI1130" t="str">
        <f>IF(JRF!F1143&gt;0,"",IF(JRF!B1143="","",IF(LEFT(JRF!B1143,1)=IFERROR(VLOOKUP(LEFT(JRF!B1143,1),$CF$2:$CF$5,1,0),0),"Product Code Required",IF(JRF!C1143="","",IF(JRF!C1143=IFERROR(VLOOKUP(JRF!C1143,$CH:$CH,1,0),0),"Product Code Required","NA")))))</f>
        <v/>
      </c>
      <c r="CJ1130" t="str">
        <f>IF(JRF!AV1143&gt;0,"",IF(JRF!Q1143="","",IF(LEFT(JRF!Q1143,1)=IFERROR(VLOOKUP(LEFT(JRF!Q1143,1),$CF$2:$CF$5,1,0),0),"Product Code Required",IF(JRF!V1143="","",IF(JRF!V1143=IFERROR(VLOOKUP(JRF!V1143,$CH:$CH,1,0),0),"Product Code Required","NA")))))</f>
        <v/>
      </c>
      <c r="CK1130" t="str">
        <f>IFERROR(IF(LEN('Journal Template'!F1141)&gt;0,"",IF('Journal Template'!A1141="","",IF(LEFT('Journal Template'!A1141,1)=IFERROR(VLOOKUP(LEFT('Journal Template'!A1141,1),Checks!$CF$2:$CF$5,1,0),0),"Product Code Required",IF('Journal Template'!D1141="","",IF('Journal Template'!D1141=IFERROR(VLOOKUP('Journal Template'!D1141,Checks!$CH:$CH,1,0),0),"Product Code Required","NA"))))),"")</f>
        <v/>
      </c>
    </row>
    <row r="1131" spans="14:89">
      <c r="N1131" t="s">
        <v>6073</v>
      </c>
      <c r="O1131" t="s">
        <v>6074</v>
      </c>
      <c r="P1131" t="s">
        <v>386</v>
      </c>
      <c r="Q1131" s="150" t="str">
        <f>IF(JRF!D1144="","",IF(IFERROR(VLOOKUP(JRF!D1144,Checks!N:P,3,0),0)="A","","Inactive account in Use"))</f>
        <v/>
      </c>
      <c r="R1131" t="str">
        <f>IFERROR(IF('Journal Template'!C1543="","",IF(IFERROR(VLOOKUP('Journal Template'!C1543,Checks!N:P,3,0),0)="A","","Inactive account in Use")),"")</f>
        <v/>
      </c>
      <c r="S1131" t="s">
        <v>6075</v>
      </c>
      <c r="T1131" t="s">
        <v>386</v>
      </c>
      <c r="U1131" t="s">
        <v>68</v>
      </c>
      <c r="V1131" s="150" t="str">
        <f>IF(JRF!C1144="","",IF(IFERROR(VLOOKUP(JRF!C1144,Checks!S:U,3,0),0)="A","Entry with System fund Dept",""))</f>
        <v/>
      </c>
      <c r="W1131" t="str">
        <f>IFERROR(IF('Journal Template'!D1543="","",IF(IFERROR(VLOOKUP('Journal Template'!D1543,Checks!S:U,3,0),0)="A","Entry with System fund Dept","")),"")</f>
        <v/>
      </c>
      <c r="X1131" t="s">
        <v>6076</v>
      </c>
      <c r="Y1131" t="s">
        <v>386</v>
      </c>
      <c r="Z1131" t="s">
        <v>6077</v>
      </c>
      <c r="AA1131" t="s">
        <v>391</v>
      </c>
      <c r="AB1131" t="s">
        <v>125</v>
      </c>
      <c r="AC1131" s="150" t="str">
        <f>IFERROR(IF(JRF!C1144="","",IF(AND(VLOOKUP(JRF!C1144,X:AA,4,0)=JRF!B1144,VLOOKUP(JRF!C1144,X:Y,2,0)="A"),"","Inactive Dept Combo Error")),"Inactive Dept Combo Error")</f>
        <v/>
      </c>
      <c r="AD1131" t="str">
        <f>IFERROR(IF('Journal Template'!D1543="","",IF(AND(VLOOKUP('Journal Template'!D1543,X:AA,4,0)='Journal Template'!A1543,VLOOKUP('Journal Template'!D1543,X:Y,2,0)="A"),"","Inactive Dept Combo Error")),"")</f>
        <v/>
      </c>
      <c r="AK1131" s="150" t="str">
        <f>IF(JRF!B1144="","",IF(JRF!B1144=IFERROR(VLOOKUP(JRF!B1144,Checks!AI:AI,1,0),0),"Entry in Branch/Satellite BU's",""))</f>
        <v/>
      </c>
      <c r="AL1131" t="str">
        <f>IFERROR(IF('Journal Template'!A1543="","",IF('Journal Template'!A1543=IFERROR(VLOOKUP('Journal Template'!A1543,Checks!AI:AI,1,0),0),"Entry in Branch/Satellite BU's","")),"")</f>
        <v/>
      </c>
      <c r="AO1131" s="171"/>
      <c r="AP1131" s="171"/>
      <c r="AQ1131" s="171"/>
      <c r="AR1131" s="171"/>
      <c r="CI1131" t="str">
        <f>IF(JRF!F1144&gt;0,"",IF(JRF!B1144="","",IF(LEFT(JRF!B1144,1)=IFERROR(VLOOKUP(LEFT(JRF!B1144,1),$CF$2:$CF$5,1,0),0),"Product Code Required",IF(JRF!C1144="","",IF(JRF!C1144=IFERROR(VLOOKUP(JRF!C1144,$CH:$CH,1,0),0),"Product Code Required","NA")))))</f>
        <v/>
      </c>
      <c r="CJ1131" t="str">
        <f>IF(JRF!AV1144&gt;0,"",IF(JRF!Q1144="","",IF(LEFT(JRF!Q1144,1)=IFERROR(VLOOKUP(LEFT(JRF!Q1144,1),$CF$2:$CF$5,1,0),0),"Product Code Required",IF(JRF!V1144="","",IF(JRF!V1144=IFERROR(VLOOKUP(JRF!V1144,$CH:$CH,1,0),0),"Product Code Required","NA")))))</f>
        <v/>
      </c>
      <c r="CK1131" t="str">
        <f>IFERROR(IF(LEN('Journal Template'!F1142)&gt;0,"",IF('Journal Template'!A1142="","",IF(LEFT('Journal Template'!A1142,1)=IFERROR(VLOOKUP(LEFT('Journal Template'!A1142,1),Checks!$CF$2:$CF$5,1,0),0),"Product Code Required",IF('Journal Template'!D1142="","",IF('Journal Template'!D1142=IFERROR(VLOOKUP('Journal Template'!D1142,Checks!$CH:$CH,1,0),0),"Product Code Required","NA"))))),"")</f>
        <v/>
      </c>
    </row>
    <row r="1132" spans="14:89">
      <c r="N1132" t="s">
        <v>6078</v>
      </c>
      <c r="O1132" t="s">
        <v>6079</v>
      </c>
      <c r="P1132" t="s">
        <v>386</v>
      </c>
      <c r="Q1132" s="150" t="str">
        <f>IF(JRF!D1145="","",IF(IFERROR(VLOOKUP(JRF!D1145,Checks!N:P,3,0),0)="A","","Inactive account in Use"))</f>
        <v/>
      </c>
      <c r="R1132" t="str">
        <f>IFERROR(IF('Journal Template'!C1544="","",IF(IFERROR(VLOOKUP('Journal Template'!C1544,Checks!N:P,3,0),0)="A","","Inactive account in Use")),"")</f>
        <v/>
      </c>
      <c r="S1132" t="s">
        <v>6080</v>
      </c>
      <c r="T1132" t="s">
        <v>386</v>
      </c>
      <c r="U1132" t="s">
        <v>68</v>
      </c>
      <c r="V1132" s="150" t="str">
        <f>IF(JRF!C1145="","",IF(IFERROR(VLOOKUP(JRF!C1145,Checks!S:U,3,0),0)="A","Entry with System fund Dept",""))</f>
        <v/>
      </c>
      <c r="W1132" t="str">
        <f>IFERROR(IF('Journal Template'!D1544="","",IF(IFERROR(VLOOKUP('Journal Template'!D1544,Checks!S:U,3,0),0)="A","Entry with System fund Dept","")),"")</f>
        <v/>
      </c>
      <c r="X1132" t="s">
        <v>6081</v>
      </c>
      <c r="Y1132" t="s">
        <v>386</v>
      </c>
      <c r="Z1132" t="s">
        <v>6082</v>
      </c>
      <c r="AA1132" t="s">
        <v>391</v>
      </c>
      <c r="AB1132" t="s">
        <v>125</v>
      </c>
      <c r="AC1132" s="150" t="str">
        <f>IFERROR(IF(JRF!C1145="","",IF(AND(VLOOKUP(JRF!C1145,X:AA,4,0)=JRF!B1145,VLOOKUP(JRF!C1145,X:Y,2,0)="A"),"","Inactive Dept Combo Error")),"Inactive Dept Combo Error")</f>
        <v/>
      </c>
      <c r="AD1132" t="str">
        <f>IFERROR(IF('Journal Template'!D1544="","",IF(AND(VLOOKUP('Journal Template'!D1544,X:AA,4,0)='Journal Template'!A1544,VLOOKUP('Journal Template'!D1544,X:Y,2,0)="A"),"","Inactive Dept Combo Error")),"")</f>
        <v/>
      </c>
      <c r="AK1132" s="150" t="str">
        <f>IF(JRF!B1145="","",IF(JRF!B1145=IFERROR(VLOOKUP(JRF!B1145,Checks!AI:AI,1,0),0),"Entry in Branch/Satellite BU's",""))</f>
        <v/>
      </c>
      <c r="AL1132" t="str">
        <f>IFERROR(IF('Journal Template'!A1544="","",IF('Journal Template'!A1544=IFERROR(VLOOKUP('Journal Template'!A1544,Checks!AI:AI,1,0),0),"Entry in Branch/Satellite BU's","")),"")</f>
        <v/>
      </c>
      <c r="AO1132" s="171"/>
      <c r="AP1132" s="171"/>
      <c r="AQ1132" s="171"/>
      <c r="AR1132" s="171"/>
      <c r="CI1132" t="str">
        <f>IF(JRF!F1145&gt;0,"",IF(JRF!B1145="","",IF(LEFT(JRF!B1145,1)=IFERROR(VLOOKUP(LEFT(JRF!B1145,1),$CF$2:$CF$5,1,0),0),"Product Code Required",IF(JRF!C1145="","",IF(JRF!C1145=IFERROR(VLOOKUP(JRF!C1145,$CH:$CH,1,0),0),"Product Code Required","NA")))))</f>
        <v/>
      </c>
      <c r="CJ1132" t="str">
        <f>IF(JRF!AV1145&gt;0,"",IF(JRF!Q1145="","",IF(LEFT(JRF!Q1145,1)=IFERROR(VLOOKUP(LEFT(JRF!Q1145,1),$CF$2:$CF$5,1,0),0),"Product Code Required",IF(JRF!V1145="","",IF(JRF!V1145=IFERROR(VLOOKUP(JRF!V1145,$CH:$CH,1,0),0),"Product Code Required","NA")))))</f>
        <v/>
      </c>
      <c r="CK1132" t="str">
        <f>IFERROR(IF(LEN('Journal Template'!F1143)&gt;0,"",IF('Journal Template'!A1143="","",IF(LEFT('Journal Template'!A1143,1)=IFERROR(VLOOKUP(LEFT('Journal Template'!A1143,1),Checks!$CF$2:$CF$5,1,0),0),"Product Code Required",IF('Journal Template'!D1143="","",IF('Journal Template'!D1143=IFERROR(VLOOKUP('Journal Template'!D1143,Checks!$CH:$CH,1,0),0),"Product Code Required","NA"))))),"")</f>
        <v/>
      </c>
    </row>
    <row r="1133" spans="14:89">
      <c r="N1133" t="s">
        <v>6083</v>
      </c>
      <c r="O1133" t="s">
        <v>6084</v>
      </c>
      <c r="P1133" t="s">
        <v>386</v>
      </c>
      <c r="Q1133" s="150" t="str">
        <f>IF(JRF!D1146="","",IF(IFERROR(VLOOKUP(JRF!D1146,Checks!N:P,3,0),0)="A","","Inactive account in Use"))</f>
        <v/>
      </c>
      <c r="R1133" t="str">
        <f>IFERROR(IF('Journal Template'!C1545="","",IF(IFERROR(VLOOKUP('Journal Template'!C1545,Checks!N:P,3,0),0)="A","","Inactive account in Use")),"")</f>
        <v/>
      </c>
      <c r="S1133" t="s">
        <v>6085</v>
      </c>
      <c r="T1133" t="s">
        <v>386</v>
      </c>
      <c r="U1133" t="s">
        <v>68</v>
      </c>
      <c r="V1133" s="150" t="str">
        <f>IF(JRF!C1146="","",IF(IFERROR(VLOOKUP(JRF!C1146,Checks!S:U,3,0),0)="A","Entry with System fund Dept",""))</f>
        <v/>
      </c>
      <c r="W1133" t="str">
        <f>IFERROR(IF('Journal Template'!D1545="","",IF(IFERROR(VLOOKUP('Journal Template'!D1545,Checks!S:U,3,0),0)="A","Entry with System fund Dept","")),"")</f>
        <v/>
      </c>
      <c r="X1133" t="s">
        <v>6086</v>
      </c>
      <c r="Y1133" t="s">
        <v>386</v>
      </c>
      <c r="Z1133" t="s">
        <v>6087</v>
      </c>
      <c r="AA1133" t="s">
        <v>391</v>
      </c>
      <c r="AB1133" t="s">
        <v>125</v>
      </c>
      <c r="AC1133" s="150" t="str">
        <f>IFERROR(IF(JRF!C1146="","",IF(AND(VLOOKUP(JRF!C1146,X:AA,4,0)=JRF!B1146,VLOOKUP(JRF!C1146,X:Y,2,0)="A"),"","Inactive Dept Combo Error")),"Inactive Dept Combo Error")</f>
        <v/>
      </c>
      <c r="AD1133" t="str">
        <f>IFERROR(IF('Journal Template'!D1545="","",IF(AND(VLOOKUP('Journal Template'!D1545,X:AA,4,0)='Journal Template'!A1545,VLOOKUP('Journal Template'!D1545,X:Y,2,0)="A"),"","Inactive Dept Combo Error")),"")</f>
        <v/>
      </c>
      <c r="AK1133" s="150" t="str">
        <f>IF(JRF!B1146="","",IF(JRF!B1146=IFERROR(VLOOKUP(JRF!B1146,Checks!AI:AI,1,0),0),"Entry in Branch/Satellite BU's",""))</f>
        <v/>
      </c>
      <c r="AL1133" t="str">
        <f>IFERROR(IF('Journal Template'!A1545="","",IF('Journal Template'!A1545=IFERROR(VLOOKUP('Journal Template'!A1545,Checks!AI:AI,1,0),0),"Entry in Branch/Satellite BU's","")),"")</f>
        <v/>
      </c>
      <c r="AO1133" s="171"/>
      <c r="AP1133" s="171"/>
      <c r="AQ1133" s="171"/>
      <c r="AR1133" s="171"/>
      <c r="CI1133" t="str">
        <f>IF(JRF!F1146&gt;0,"",IF(JRF!B1146="","",IF(LEFT(JRF!B1146,1)=IFERROR(VLOOKUP(LEFT(JRF!B1146,1),$CF$2:$CF$5,1,0),0),"Product Code Required",IF(JRF!C1146="","",IF(JRF!C1146=IFERROR(VLOOKUP(JRF!C1146,$CH:$CH,1,0),0),"Product Code Required","NA")))))</f>
        <v/>
      </c>
      <c r="CJ1133" t="str">
        <f>IF(JRF!AV1146&gt;0,"",IF(JRF!Q1146="","",IF(LEFT(JRF!Q1146,1)=IFERROR(VLOOKUP(LEFT(JRF!Q1146,1),$CF$2:$CF$5,1,0),0),"Product Code Required",IF(JRF!V1146="","",IF(JRF!V1146=IFERROR(VLOOKUP(JRF!V1146,$CH:$CH,1,0),0),"Product Code Required","NA")))))</f>
        <v/>
      </c>
      <c r="CK1133" t="str">
        <f>IFERROR(IF(LEN('Journal Template'!F1144)&gt;0,"",IF('Journal Template'!A1144="","",IF(LEFT('Journal Template'!A1144,1)=IFERROR(VLOOKUP(LEFT('Journal Template'!A1144,1),Checks!$CF$2:$CF$5,1,0),0),"Product Code Required",IF('Journal Template'!D1144="","",IF('Journal Template'!D1144=IFERROR(VLOOKUP('Journal Template'!D1144,Checks!$CH:$CH,1,0),0),"Product Code Required","NA"))))),"")</f>
        <v/>
      </c>
    </row>
    <row r="1134" spans="14:89">
      <c r="N1134" t="s">
        <v>6088</v>
      </c>
      <c r="O1134" t="s">
        <v>6089</v>
      </c>
      <c r="P1134" t="s">
        <v>386</v>
      </c>
      <c r="Q1134" s="150" t="str">
        <f>IF(JRF!D1147="","",IF(IFERROR(VLOOKUP(JRF!D1147,Checks!N:P,3,0),0)="A","","Inactive account in Use"))</f>
        <v/>
      </c>
      <c r="R1134" t="str">
        <f>IFERROR(IF('Journal Template'!C1546="","",IF(IFERROR(VLOOKUP('Journal Template'!C1546,Checks!N:P,3,0),0)="A","","Inactive account in Use")),"")</f>
        <v/>
      </c>
      <c r="S1134" t="s">
        <v>6090</v>
      </c>
      <c r="T1134" t="s">
        <v>386</v>
      </c>
      <c r="U1134" t="s">
        <v>68</v>
      </c>
      <c r="V1134" s="150" t="str">
        <f>IF(JRF!C1147="","",IF(IFERROR(VLOOKUP(JRF!C1147,Checks!S:U,3,0),0)="A","Entry with System fund Dept",""))</f>
        <v/>
      </c>
      <c r="W1134" t="str">
        <f>IFERROR(IF('Journal Template'!D1546="","",IF(IFERROR(VLOOKUP('Journal Template'!D1546,Checks!S:U,3,0),0)="A","Entry with System fund Dept","")),"")</f>
        <v/>
      </c>
      <c r="X1134" t="s">
        <v>6091</v>
      </c>
      <c r="Y1134" t="s">
        <v>386</v>
      </c>
      <c r="Z1134" t="s">
        <v>6092</v>
      </c>
      <c r="AA1134" t="s">
        <v>391</v>
      </c>
      <c r="AB1134" t="s">
        <v>125</v>
      </c>
      <c r="AC1134" s="150" t="str">
        <f>IFERROR(IF(JRF!C1147="","",IF(AND(VLOOKUP(JRF!C1147,X:AA,4,0)=JRF!B1147,VLOOKUP(JRF!C1147,X:Y,2,0)="A"),"","Inactive Dept Combo Error")),"Inactive Dept Combo Error")</f>
        <v/>
      </c>
      <c r="AD1134" t="str">
        <f>IFERROR(IF('Journal Template'!D1546="","",IF(AND(VLOOKUP('Journal Template'!D1546,X:AA,4,0)='Journal Template'!A1546,VLOOKUP('Journal Template'!D1546,X:Y,2,0)="A"),"","Inactive Dept Combo Error")),"")</f>
        <v/>
      </c>
      <c r="AK1134" s="150" t="str">
        <f>IF(JRF!B1147="","",IF(JRF!B1147=IFERROR(VLOOKUP(JRF!B1147,Checks!AI:AI,1,0),0),"Entry in Branch/Satellite BU's",""))</f>
        <v/>
      </c>
      <c r="AL1134" t="str">
        <f>IFERROR(IF('Journal Template'!A1546="","",IF('Journal Template'!A1546=IFERROR(VLOOKUP('Journal Template'!A1546,Checks!AI:AI,1,0),0),"Entry in Branch/Satellite BU's","")),"")</f>
        <v/>
      </c>
      <c r="AO1134" s="171"/>
      <c r="AP1134" s="171"/>
      <c r="AQ1134" s="171"/>
      <c r="AR1134" s="171"/>
      <c r="CI1134" t="str">
        <f>IF(JRF!F1147&gt;0,"",IF(JRF!B1147="","",IF(LEFT(JRF!B1147,1)=IFERROR(VLOOKUP(LEFT(JRF!B1147,1),$CF$2:$CF$5,1,0),0),"Product Code Required",IF(JRF!C1147="","",IF(JRF!C1147=IFERROR(VLOOKUP(JRF!C1147,$CH:$CH,1,0),0),"Product Code Required","NA")))))</f>
        <v/>
      </c>
      <c r="CJ1134" t="str">
        <f>IF(JRF!AV1147&gt;0,"",IF(JRF!Q1147="","",IF(LEFT(JRF!Q1147,1)=IFERROR(VLOOKUP(LEFT(JRF!Q1147,1),$CF$2:$CF$5,1,0),0),"Product Code Required",IF(JRF!V1147="","",IF(JRF!V1147=IFERROR(VLOOKUP(JRF!V1147,$CH:$CH,1,0),0),"Product Code Required","NA")))))</f>
        <v/>
      </c>
      <c r="CK1134" t="str">
        <f>IFERROR(IF(LEN('Journal Template'!F1145)&gt;0,"",IF('Journal Template'!A1145="","",IF(LEFT('Journal Template'!A1145,1)=IFERROR(VLOOKUP(LEFT('Journal Template'!A1145,1),Checks!$CF$2:$CF$5,1,0),0),"Product Code Required",IF('Journal Template'!D1145="","",IF('Journal Template'!D1145=IFERROR(VLOOKUP('Journal Template'!D1145,Checks!$CH:$CH,1,0),0),"Product Code Required","NA"))))),"")</f>
        <v/>
      </c>
    </row>
    <row r="1135" spans="14:89">
      <c r="N1135" t="s">
        <v>6093</v>
      </c>
      <c r="O1135" t="s">
        <v>6094</v>
      </c>
      <c r="P1135" t="s">
        <v>386</v>
      </c>
      <c r="Q1135" s="150" t="str">
        <f>IF(JRF!D1148="","",IF(IFERROR(VLOOKUP(JRF!D1148,Checks!N:P,3,0),0)="A","","Inactive account in Use"))</f>
        <v/>
      </c>
      <c r="R1135" t="str">
        <f>IFERROR(IF('Journal Template'!C1547="","",IF(IFERROR(VLOOKUP('Journal Template'!C1547,Checks!N:P,3,0),0)="A","","Inactive account in Use")),"")</f>
        <v/>
      </c>
      <c r="S1135" t="s">
        <v>6095</v>
      </c>
      <c r="T1135" t="s">
        <v>386</v>
      </c>
      <c r="U1135" t="s">
        <v>68</v>
      </c>
      <c r="V1135" s="150" t="str">
        <f>IF(JRF!C1148="","",IF(IFERROR(VLOOKUP(JRF!C1148,Checks!S:U,3,0),0)="A","Entry with System fund Dept",""))</f>
        <v/>
      </c>
      <c r="W1135" t="str">
        <f>IFERROR(IF('Journal Template'!D1547="","",IF(IFERROR(VLOOKUP('Journal Template'!D1547,Checks!S:U,3,0),0)="A","Entry with System fund Dept","")),"")</f>
        <v/>
      </c>
      <c r="X1135" t="s">
        <v>6096</v>
      </c>
      <c r="Y1135" t="s">
        <v>386</v>
      </c>
      <c r="Z1135" t="s">
        <v>6097</v>
      </c>
      <c r="AA1135" t="s">
        <v>391</v>
      </c>
      <c r="AB1135" t="s">
        <v>125</v>
      </c>
      <c r="AC1135" s="150" t="str">
        <f>IFERROR(IF(JRF!C1148="","",IF(AND(VLOOKUP(JRF!C1148,X:AA,4,0)=JRF!B1148,VLOOKUP(JRF!C1148,X:Y,2,0)="A"),"","Inactive Dept Combo Error")),"Inactive Dept Combo Error")</f>
        <v/>
      </c>
      <c r="AD1135" t="str">
        <f>IFERROR(IF('Journal Template'!D1547="","",IF(AND(VLOOKUP('Journal Template'!D1547,X:AA,4,0)='Journal Template'!A1547,VLOOKUP('Journal Template'!D1547,X:Y,2,0)="A"),"","Inactive Dept Combo Error")),"")</f>
        <v/>
      </c>
      <c r="AK1135" s="150" t="str">
        <f>IF(JRF!B1148="","",IF(JRF!B1148=IFERROR(VLOOKUP(JRF!B1148,Checks!AI:AI,1,0),0),"Entry in Branch/Satellite BU's",""))</f>
        <v/>
      </c>
      <c r="AL1135" t="str">
        <f>IFERROR(IF('Journal Template'!A1547="","",IF('Journal Template'!A1547=IFERROR(VLOOKUP('Journal Template'!A1547,Checks!AI:AI,1,0),0),"Entry in Branch/Satellite BU's","")),"")</f>
        <v/>
      </c>
      <c r="AO1135" s="171"/>
      <c r="AP1135" s="171"/>
      <c r="AQ1135" s="171"/>
      <c r="AR1135" s="171"/>
      <c r="CI1135" t="str">
        <f>IF(JRF!F1148&gt;0,"",IF(JRF!B1148="","",IF(LEFT(JRF!B1148,1)=IFERROR(VLOOKUP(LEFT(JRF!B1148,1),$CF$2:$CF$5,1,0),0),"Product Code Required",IF(JRF!C1148="","",IF(JRF!C1148=IFERROR(VLOOKUP(JRF!C1148,$CH:$CH,1,0),0),"Product Code Required","NA")))))</f>
        <v/>
      </c>
      <c r="CJ1135" t="str">
        <f>IF(JRF!AV1148&gt;0,"",IF(JRF!Q1148="","",IF(LEFT(JRF!Q1148,1)=IFERROR(VLOOKUP(LEFT(JRF!Q1148,1),$CF$2:$CF$5,1,0),0),"Product Code Required",IF(JRF!V1148="","",IF(JRF!V1148=IFERROR(VLOOKUP(JRF!V1148,$CH:$CH,1,0),0),"Product Code Required","NA")))))</f>
        <v/>
      </c>
      <c r="CK1135" t="str">
        <f>IFERROR(IF(LEN('Journal Template'!F1146)&gt;0,"",IF('Journal Template'!A1146="","",IF(LEFT('Journal Template'!A1146,1)=IFERROR(VLOOKUP(LEFT('Journal Template'!A1146,1),Checks!$CF$2:$CF$5,1,0),0),"Product Code Required",IF('Journal Template'!D1146="","",IF('Journal Template'!D1146=IFERROR(VLOOKUP('Journal Template'!D1146,Checks!$CH:$CH,1,0),0),"Product Code Required","NA"))))),"")</f>
        <v/>
      </c>
    </row>
    <row r="1136" spans="14:89">
      <c r="N1136" t="s">
        <v>6098</v>
      </c>
      <c r="O1136" t="s">
        <v>6099</v>
      </c>
      <c r="P1136" t="s">
        <v>386</v>
      </c>
      <c r="Q1136" s="150" t="str">
        <f>IF(JRF!D1149="","",IF(IFERROR(VLOOKUP(JRF!D1149,Checks!N:P,3,0),0)="A","","Inactive account in Use"))</f>
        <v/>
      </c>
      <c r="R1136" t="str">
        <f>IFERROR(IF('Journal Template'!C1548="","",IF(IFERROR(VLOOKUP('Journal Template'!C1548,Checks!N:P,3,0),0)="A","","Inactive account in Use")),"")</f>
        <v/>
      </c>
      <c r="S1136" t="s">
        <v>6100</v>
      </c>
      <c r="T1136" t="s">
        <v>386</v>
      </c>
      <c r="U1136" t="s">
        <v>68</v>
      </c>
      <c r="V1136" s="150" t="str">
        <f>IF(JRF!C1149="","",IF(IFERROR(VLOOKUP(JRF!C1149,Checks!S:U,3,0),0)="A","Entry with System fund Dept",""))</f>
        <v/>
      </c>
      <c r="W1136" t="str">
        <f>IFERROR(IF('Journal Template'!D1548="","",IF(IFERROR(VLOOKUP('Journal Template'!D1548,Checks!S:U,3,0),0)="A","Entry with System fund Dept","")),"")</f>
        <v/>
      </c>
      <c r="X1136" t="s">
        <v>6101</v>
      </c>
      <c r="Y1136" t="s">
        <v>386</v>
      </c>
      <c r="Z1136" t="s">
        <v>6102</v>
      </c>
      <c r="AA1136" t="s">
        <v>391</v>
      </c>
      <c r="AB1136" t="s">
        <v>125</v>
      </c>
      <c r="AC1136" s="150" t="str">
        <f>IFERROR(IF(JRF!C1149="","",IF(AND(VLOOKUP(JRF!C1149,X:AA,4,0)=JRF!B1149,VLOOKUP(JRF!C1149,X:Y,2,0)="A"),"","Inactive Dept Combo Error")),"Inactive Dept Combo Error")</f>
        <v/>
      </c>
      <c r="AD1136" t="str">
        <f>IFERROR(IF('Journal Template'!D1548="","",IF(AND(VLOOKUP('Journal Template'!D1548,X:AA,4,0)='Journal Template'!A1548,VLOOKUP('Journal Template'!D1548,X:Y,2,0)="A"),"","Inactive Dept Combo Error")),"")</f>
        <v/>
      </c>
      <c r="AK1136" s="150" t="str">
        <f>IF(JRF!B1149="","",IF(JRF!B1149=IFERROR(VLOOKUP(JRF!B1149,Checks!AI:AI,1,0),0),"Entry in Branch/Satellite BU's",""))</f>
        <v/>
      </c>
      <c r="AL1136" t="str">
        <f>IFERROR(IF('Journal Template'!A1548="","",IF('Journal Template'!A1548=IFERROR(VLOOKUP('Journal Template'!A1548,Checks!AI:AI,1,0),0),"Entry in Branch/Satellite BU's","")),"")</f>
        <v/>
      </c>
      <c r="AO1136" s="171"/>
      <c r="AP1136" s="171"/>
      <c r="AQ1136" s="171"/>
      <c r="AR1136" s="171"/>
      <c r="CI1136" t="str">
        <f>IF(JRF!F1149&gt;0,"",IF(JRF!B1149="","",IF(LEFT(JRF!B1149,1)=IFERROR(VLOOKUP(LEFT(JRF!B1149,1),$CF$2:$CF$5,1,0),0),"Product Code Required",IF(JRF!C1149="","",IF(JRF!C1149=IFERROR(VLOOKUP(JRF!C1149,$CH:$CH,1,0),0),"Product Code Required","NA")))))</f>
        <v/>
      </c>
      <c r="CJ1136" t="str">
        <f>IF(JRF!AV1149&gt;0,"",IF(JRF!Q1149="","",IF(LEFT(JRF!Q1149,1)=IFERROR(VLOOKUP(LEFT(JRF!Q1149,1),$CF$2:$CF$5,1,0),0),"Product Code Required",IF(JRF!V1149="","",IF(JRF!V1149=IFERROR(VLOOKUP(JRF!V1149,$CH:$CH,1,0),0),"Product Code Required","NA")))))</f>
        <v/>
      </c>
      <c r="CK1136" t="str">
        <f>IFERROR(IF(LEN('Journal Template'!F1147)&gt;0,"",IF('Journal Template'!A1147="","",IF(LEFT('Journal Template'!A1147,1)=IFERROR(VLOOKUP(LEFT('Journal Template'!A1147,1),Checks!$CF$2:$CF$5,1,0),0),"Product Code Required",IF('Journal Template'!D1147="","",IF('Journal Template'!D1147=IFERROR(VLOOKUP('Journal Template'!D1147,Checks!$CH:$CH,1,0),0),"Product Code Required","NA"))))),"")</f>
        <v/>
      </c>
    </row>
    <row r="1137" spans="14:89">
      <c r="N1137" t="s">
        <v>6103</v>
      </c>
      <c r="O1137" t="s">
        <v>6104</v>
      </c>
      <c r="P1137" t="s">
        <v>386</v>
      </c>
      <c r="Q1137" s="150" t="str">
        <f>IF(JRF!D1150="","",IF(IFERROR(VLOOKUP(JRF!D1150,Checks!N:P,3,0),0)="A","","Inactive account in Use"))</f>
        <v/>
      </c>
      <c r="R1137" t="str">
        <f>IFERROR(IF('Journal Template'!C1549="","",IF(IFERROR(VLOOKUP('Journal Template'!C1549,Checks!N:P,3,0),0)="A","","Inactive account in Use")),"")</f>
        <v/>
      </c>
      <c r="S1137" t="s">
        <v>6105</v>
      </c>
      <c r="T1137" t="s">
        <v>386</v>
      </c>
      <c r="U1137" t="s">
        <v>68</v>
      </c>
      <c r="V1137" s="150" t="str">
        <f>IF(JRF!C1150="","",IF(IFERROR(VLOOKUP(JRF!C1150,Checks!S:U,3,0),0)="A","Entry with System fund Dept",""))</f>
        <v/>
      </c>
      <c r="W1137" t="str">
        <f>IFERROR(IF('Journal Template'!D1549="","",IF(IFERROR(VLOOKUP('Journal Template'!D1549,Checks!S:U,3,0),0)="A","Entry with System fund Dept","")),"")</f>
        <v/>
      </c>
      <c r="X1137" t="s">
        <v>6106</v>
      </c>
      <c r="Y1137" t="s">
        <v>386</v>
      </c>
      <c r="Z1137" t="s">
        <v>6107</v>
      </c>
      <c r="AA1137" t="s">
        <v>391</v>
      </c>
      <c r="AB1137" t="s">
        <v>125</v>
      </c>
      <c r="AC1137" s="150" t="str">
        <f>IFERROR(IF(JRF!C1150="","",IF(AND(VLOOKUP(JRF!C1150,X:AA,4,0)=JRF!B1150,VLOOKUP(JRF!C1150,X:Y,2,0)="A"),"","Inactive Dept Combo Error")),"Inactive Dept Combo Error")</f>
        <v/>
      </c>
      <c r="AD1137" t="str">
        <f>IFERROR(IF('Journal Template'!D1549="","",IF(AND(VLOOKUP('Journal Template'!D1549,X:AA,4,0)='Journal Template'!A1549,VLOOKUP('Journal Template'!D1549,X:Y,2,0)="A"),"","Inactive Dept Combo Error")),"")</f>
        <v/>
      </c>
      <c r="AK1137" s="150" t="str">
        <f>IF(JRF!B1150="","",IF(JRF!B1150=IFERROR(VLOOKUP(JRF!B1150,Checks!AI:AI,1,0),0),"Entry in Branch/Satellite BU's",""))</f>
        <v/>
      </c>
      <c r="AL1137" t="str">
        <f>IFERROR(IF('Journal Template'!A1549="","",IF('Journal Template'!A1549=IFERROR(VLOOKUP('Journal Template'!A1549,Checks!AI:AI,1,0),0),"Entry in Branch/Satellite BU's","")),"")</f>
        <v/>
      </c>
      <c r="AO1137" s="171"/>
      <c r="AP1137" s="171"/>
      <c r="AQ1137" s="171"/>
      <c r="AR1137" s="171"/>
      <c r="CI1137" t="str">
        <f>IF(JRF!F1150&gt;0,"",IF(JRF!B1150="","",IF(LEFT(JRF!B1150,1)=IFERROR(VLOOKUP(LEFT(JRF!B1150,1),$CF$2:$CF$5,1,0),0),"Product Code Required",IF(JRF!C1150="","",IF(JRF!C1150=IFERROR(VLOOKUP(JRF!C1150,$CH:$CH,1,0),0),"Product Code Required","NA")))))</f>
        <v/>
      </c>
      <c r="CJ1137" t="str">
        <f>IF(JRF!AV1150&gt;0,"",IF(JRF!Q1150="","",IF(LEFT(JRF!Q1150,1)=IFERROR(VLOOKUP(LEFT(JRF!Q1150,1),$CF$2:$CF$5,1,0),0),"Product Code Required",IF(JRF!V1150="","",IF(JRF!V1150=IFERROR(VLOOKUP(JRF!V1150,$CH:$CH,1,0),0),"Product Code Required","NA")))))</f>
        <v/>
      </c>
      <c r="CK1137" t="str">
        <f>IFERROR(IF(LEN('Journal Template'!F1148)&gt;0,"",IF('Journal Template'!A1148="","",IF(LEFT('Journal Template'!A1148,1)=IFERROR(VLOOKUP(LEFT('Journal Template'!A1148,1),Checks!$CF$2:$CF$5,1,0),0),"Product Code Required",IF('Journal Template'!D1148="","",IF('Journal Template'!D1148=IFERROR(VLOOKUP('Journal Template'!D1148,Checks!$CH:$CH,1,0),0),"Product Code Required","NA"))))),"")</f>
        <v/>
      </c>
    </row>
    <row r="1138" spans="14:89">
      <c r="N1138" t="s">
        <v>6108</v>
      </c>
      <c r="O1138" t="s">
        <v>6109</v>
      </c>
      <c r="P1138" t="s">
        <v>386</v>
      </c>
      <c r="Q1138" s="150" t="str">
        <f>IF(JRF!D1151="","",IF(IFERROR(VLOOKUP(JRF!D1151,Checks!N:P,3,0),0)="A","","Inactive account in Use"))</f>
        <v/>
      </c>
      <c r="R1138" t="str">
        <f>IFERROR(IF('Journal Template'!C1550="","",IF(IFERROR(VLOOKUP('Journal Template'!C1550,Checks!N:P,3,0),0)="A","","Inactive account in Use")),"")</f>
        <v/>
      </c>
      <c r="S1138" t="s">
        <v>6110</v>
      </c>
      <c r="T1138" t="s">
        <v>386</v>
      </c>
      <c r="U1138" t="s">
        <v>68</v>
      </c>
      <c r="V1138" s="150" t="str">
        <f>IF(JRF!C1151="","",IF(IFERROR(VLOOKUP(JRF!C1151,Checks!S:U,3,0),0)="A","Entry with System fund Dept",""))</f>
        <v/>
      </c>
      <c r="W1138" t="str">
        <f>IFERROR(IF('Journal Template'!D1550="","",IF(IFERROR(VLOOKUP('Journal Template'!D1550,Checks!S:U,3,0),0)="A","Entry with System fund Dept","")),"")</f>
        <v/>
      </c>
      <c r="X1138" t="s">
        <v>6111</v>
      </c>
      <c r="Y1138" t="s">
        <v>386</v>
      </c>
      <c r="Z1138" t="s">
        <v>6112</v>
      </c>
      <c r="AA1138" t="s">
        <v>391</v>
      </c>
      <c r="AB1138" t="s">
        <v>125</v>
      </c>
      <c r="AC1138" s="150" t="str">
        <f>IFERROR(IF(JRF!C1151="","",IF(AND(VLOOKUP(JRF!C1151,X:AA,4,0)=JRF!B1151,VLOOKUP(JRF!C1151,X:Y,2,0)="A"),"","Inactive Dept Combo Error")),"Inactive Dept Combo Error")</f>
        <v/>
      </c>
      <c r="AD1138" t="str">
        <f>IFERROR(IF('Journal Template'!D1550="","",IF(AND(VLOOKUP('Journal Template'!D1550,X:AA,4,0)='Journal Template'!A1550,VLOOKUP('Journal Template'!D1550,X:Y,2,0)="A"),"","Inactive Dept Combo Error")),"")</f>
        <v/>
      </c>
      <c r="AK1138" s="150" t="str">
        <f>IF(JRF!B1151="","",IF(JRF!B1151=IFERROR(VLOOKUP(JRF!B1151,Checks!AI:AI,1,0),0),"Entry in Branch/Satellite BU's",""))</f>
        <v/>
      </c>
      <c r="AL1138" t="str">
        <f>IFERROR(IF('Journal Template'!A1550="","",IF('Journal Template'!A1550=IFERROR(VLOOKUP('Journal Template'!A1550,Checks!AI:AI,1,0),0),"Entry in Branch/Satellite BU's","")),"")</f>
        <v/>
      </c>
      <c r="AO1138" s="171"/>
      <c r="AP1138" s="171"/>
      <c r="AQ1138" s="171"/>
      <c r="AR1138" s="171"/>
      <c r="CI1138" t="str">
        <f>IF(JRF!F1151&gt;0,"",IF(JRF!B1151="","",IF(LEFT(JRF!B1151,1)=IFERROR(VLOOKUP(LEFT(JRF!B1151,1),$CF$2:$CF$5,1,0),0),"Product Code Required",IF(JRF!C1151="","",IF(JRF!C1151=IFERROR(VLOOKUP(JRF!C1151,$CH:$CH,1,0),0),"Product Code Required","NA")))))</f>
        <v/>
      </c>
      <c r="CJ1138" t="str">
        <f>IF(JRF!AV1151&gt;0,"",IF(JRF!Q1151="","",IF(LEFT(JRF!Q1151,1)=IFERROR(VLOOKUP(LEFT(JRF!Q1151,1),$CF$2:$CF$5,1,0),0),"Product Code Required",IF(JRF!V1151="","",IF(JRF!V1151=IFERROR(VLOOKUP(JRF!V1151,$CH:$CH,1,0),0),"Product Code Required","NA")))))</f>
        <v/>
      </c>
      <c r="CK1138" t="str">
        <f>IFERROR(IF(LEN('Journal Template'!F1149)&gt;0,"",IF('Journal Template'!A1149="","",IF(LEFT('Journal Template'!A1149,1)=IFERROR(VLOOKUP(LEFT('Journal Template'!A1149,1),Checks!$CF$2:$CF$5,1,0),0),"Product Code Required",IF('Journal Template'!D1149="","",IF('Journal Template'!D1149=IFERROR(VLOOKUP('Journal Template'!D1149,Checks!$CH:$CH,1,0),0),"Product Code Required","NA"))))),"")</f>
        <v/>
      </c>
    </row>
    <row r="1139" spans="14:89">
      <c r="N1139" t="s">
        <v>6113</v>
      </c>
      <c r="O1139" t="s">
        <v>6114</v>
      </c>
      <c r="P1139" t="s">
        <v>386</v>
      </c>
      <c r="Q1139" s="150" t="str">
        <f>IF(JRF!D1152="","",IF(IFERROR(VLOOKUP(JRF!D1152,Checks!N:P,3,0),0)="A","","Inactive account in Use"))</f>
        <v/>
      </c>
      <c r="R1139" t="str">
        <f>IFERROR(IF('Journal Template'!C1551="","",IF(IFERROR(VLOOKUP('Journal Template'!C1551,Checks!N:P,3,0),0)="A","","Inactive account in Use")),"")</f>
        <v/>
      </c>
      <c r="S1139" t="s">
        <v>6115</v>
      </c>
      <c r="T1139" t="s">
        <v>386</v>
      </c>
      <c r="U1139" t="s">
        <v>68</v>
      </c>
      <c r="V1139" s="150" t="str">
        <f>IF(JRF!C1152="","",IF(IFERROR(VLOOKUP(JRF!C1152,Checks!S:U,3,0),0)="A","Entry with System fund Dept",""))</f>
        <v/>
      </c>
      <c r="W1139" t="str">
        <f>IFERROR(IF('Journal Template'!D1551="","",IF(IFERROR(VLOOKUP('Journal Template'!D1551,Checks!S:U,3,0),0)="A","Entry with System fund Dept","")),"")</f>
        <v/>
      </c>
      <c r="X1139" t="s">
        <v>6116</v>
      </c>
      <c r="Y1139" t="s">
        <v>386</v>
      </c>
      <c r="Z1139" t="s">
        <v>6117</v>
      </c>
      <c r="AA1139" t="s">
        <v>932</v>
      </c>
      <c r="AB1139" t="s">
        <v>3550</v>
      </c>
      <c r="AC1139" s="150" t="str">
        <f>IFERROR(IF(JRF!C1152="","",IF(AND(VLOOKUP(JRF!C1152,X:AA,4,0)=JRF!B1152,VLOOKUP(JRF!C1152,X:Y,2,0)="A"),"","Inactive Dept Combo Error")),"Inactive Dept Combo Error")</f>
        <v/>
      </c>
      <c r="AD1139" t="str">
        <f>IFERROR(IF('Journal Template'!D1551="","",IF(AND(VLOOKUP('Journal Template'!D1551,X:AA,4,0)='Journal Template'!A1551,VLOOKUP('Journal Template'!D1551,X:Y,2,0)="A"),"","Inactive Dept Combo Error")),"")</f>
        <v/>
      </c>
      <c r="AK1139" s="150" t="str">
        <f>IF(JRF!B1152="","",IF(JRF!B1152=IFERROR(VLOOKUP(JRF!B1152,Checks!AI:AI,1,0),0),"Entry in Branch/Satellite BU's",""))</f>
        <v/>
      </c>
      <c r="AL1139" t="str">
        <f>IFERROR(IF('Journal Template'!A1551="","",IF('Journal Template'!A1551=IFERROR(VLOOKUP('Journal Template'!A1551,Checks!AI:AI,1,0),0),"Entry in Branch/Satellite BU's","")),"")</f>
        <v/>
      </c>
      <c r="AO1139" s="171"/>
      <c r="AP1139" s="171"/>
      <c r="AQ1139" s="171"/>
      <c r="AR1139" s="171"/>
      <c r="CI1139" t="str">
        <f>IF(JRF!F1152&gt;0,"",IF(JRF!B1152="","",IF(LEFT(JRF!B1152,1)=IFERROR(VLOOKUP(LEFT(JRF!B1152,1),$CF$2:$CF$5,1,0),0),"Product Code Required",IF(JRF!C1152="","",IF(JRF!C1152=IFERROR(VLOOKUP(JRF!C1152,$CH:$CH,1,0),0),"Product Code Required","NA")))))</f>
        <v/>
      </c>
      <c r="CJ1139" t="str">
        <f>IF(JRF!AV1152&gt;0,"",IF(JRF!Q1152="","",IF(LEFT(JRF!Q1152,1)=IFERROR(VLOOKUP(LEFT(JRF!Q1152,1),$CF$2:$CF$5,1,0),0),"Product Code Required",IF(JRF!V1152="","",IF(JRF!V1152=IFERROR(VLOOKUP(JRF!V1152,$CH:$CH,1,0),0),"Product Code Required","NA")))))</f>
        <v/>
      </c>
      <c r="CK1139" t="str">
        <f>IFERROR(IF(LEN('Journal Template'!F1150)&gt;0,"",IF('Journal Template'!A1150="","",IF(LEFT('Journal Template'!A1150,1)=IFERROR(VLOOKUP(LEFT('Journal Template'!A1150,1),Checks!$CF$2:$CF$5,1,0),0),"Product Code Required",IF('Journal Template'!D1150="","",IF('Journal Template'!D1150=IFERROR(VLOOKUP('Journal Template'!D1150,Checks!$CH:$CH,1,0),0),"Product Code Required","NA"))))),"")</f>
        <v/>
      </c>
    </row>
    <row r="1140" spans="14:89">
      <c r="N1140" t="s">
        <v>6118</v>
      </c>
      <c r="O1140" t="s">
        <v>6119</v>
      </c>
      <c r="P1140" t="s">
        <v>386</v>
      </c>
      <c r="Q1140" s="150" t="str">
        <f>IF(JRF!D1153="","",IF(IFERROR(VLOOKUP(JRF!D1153,Checks!N:P,3,0),0)="A","","Inactive account in Use"))</f>
        <v/>
      </c>
      <c r="R1140" t="str">
        <f>IFERROR(IF('Journal Template'!C1552="","",IF(IFERROR(VLOOKUP('Journal Template'!C1552,Checks!N:P,3,0),0)="A","","Inactive account in Use")),"")</f>
        <v/>
      </c>
      <c r="S1140" t="s">
        <v>6120</v>
      </c>
      <c r="T1140" t="s">
        <v>386</v>
      </c>
      <c r="U1140" t="s">
        <v>68</v>
      </c>
      <c r="V1140" s="150" t="str">
        <f>IF(JRF!C1153="","",IF(IFERROR(VLOOKUP(JRF!C1153,Checks!S:U,3,0),0)="A","Entry with System fund Dept",""))</f>
        <v/>
      </c>
      <c r="W1140" t="str">
        <f>IFERROR(IF('Journal Template'!D1552="","",IF(IFERROR(VLOOKUP('Journal Template'!D1552,Checks!S:U,3,0),0)="A","Entry with System fund Dept","")),"")</f>
        <v/>
      </c>
      <c r="X1140" t="s">
        <v>6121</v>
      </c>
      <c r="Y1140" t="s">
        <v>386</v>
      </c>
      <c r="Z1140" t="s">
        <v>6122</v>
      </c>
      <c r="AA1140" t="s">
        <v>932</v>
      </c>
      <c r="AB1140" t="s">
        <v>3550</v>
      </c>
      <c r="AC1140" s="150" t="str">
        <f>IFERROR(IF(JRF!C1153="","",IF(AND(VLOOKUP(JRF!C1153,X:AA,4,0)=JRF!B1153,VLOOKUP(JRF!C1153,X:Y,2,0)="A"),"","Inactive Dept Combo Error")),"Inactive Dept Combo Error")</f>
        <v/>
      </c>
      <c r="AD1140" t="str">
        <f>IFERROR(IF('Journal Template'!D1552="","",IF(AND(VLOOKUP('Journal Template'!D1552,X:AA,4,0)='Journal Template'!A1552,VLOOKUP('Journal Template'!D1552,X:Y,2,0)="A"),"","Inactive Dept Combo Error")),"")</f>
        <v/>
      </c>
      <c r="AK1140" s="150" t="str">
        <f>IF(JRF!B1153="","",IF(JRF!B1153=IFERROR(VLOOKUP(JRF!B1153,Checks!AI:AI,1,0),0),"Entry in Branch/Satellite BU's",""))</f>
        <v/>
      </c>
      <c r="AL1140" t="str">
        <f>IFERROR(IF('Journal Template'!A1552="","",IF('Journal Template'!A1552=IFERROR(VLOOKUP('Journal Template'!A1552,Checks!AI:AI,1,0),0),"Entry in Branch/Satellite BU's","")),"")</f>
        <v/>
      </c>
      <c r="AO1140" s="171"/>
      <c r="AP1140" s="171"/>
      <c r="AQ1140" s="171"/>
      <c r="AR1140" s="171"/>
      <c r="CI1140" t="str">
        <f>IF(JRF!F1153&gt;0,"",IF(JRF!B1153="","",IF(LEFT(JRF!B1153,1)=IFERROR(VLOOKUP(LEFT(JRF!B1153,1),$CF$2:$CF$5,1,0),0),"Product Code Required",IF(JRF!C1153="","",IF(JRF!C1153=IFERROR(VLOOKUP(JRF!C1153,$CH:$CH,1,0),0),"Product Code Required","NA")))))</f>
        <v/>
      </c>
      <c r="CJ1140" t="str">
        <f>IF(JRF!AV1153&gt;0,"",IF(JRF!Q1153="","",IF(LEFT(JRF!Q1153,1)=IFERROR(VLOOKUP(LEFT(JRF!Q1153,1),$CF$2:$CF$5,1,0),0),"Product Code Required",IF(JRF!V1153="","",IF(JRF!V1153=IFERROR(VLOOKUP(JRF!V1153,$CH:$CH,1,0),0),"Product Code Required","NA")))))</f>
        <v/>
      </c>
      <c r="CK1140" t="str">
        <f>IFERROR(IF(LEN('Journal Template'!F1151)&gt;0,"",IF('Journal Template'!A1151="","",IF(LEFT('Journal Template'!A1151,1)=IFERROR(VLOOKUP(LEFT('Journal Template'!A1151,1),Checks!$CF$2:$CF$5,1,0),0),"Product Code Required",IF('Journal Template'!D1151="","",IF('Journal Template'!D1151=IFERROR(VLOOKUP('Journal Template'!D1151,Checks!$CH:$CH,1,0),0),"Product Code Required","NA"))))),"")</f>
        <v/>
      </c>
    </row>
    <row r="1141" spans="14:89">
      <c r="N1141" t="s">
        <v>6123</v>
      </c>
      <c r="O1141" t="s">
        <v>6124</v>
      </c>
      <c r="P1141" t="s">
        <v>386</v>
      </c>
      <c r="Q1141" s="150" t="str">
        <f>IF(JRF!D1154="","",IF(IFERROR(VLOOKUP(JRF!D1154,Checks!N:P,3,0),0)="A","","Inactive account in Use"))</f>
        <v/>
      </c>
      <c r="R1141" t="str">
        <f>IFERROR(IF('Journal Template'!C1553="","",IF(IFERROR(VLOOKUP('Journal Template'!C1553,Checks!N:P,3,0),0)="A","","Inactive account in Use")),"")</f>
        <v/>
      </c>
      <c r="S1141" t="s">
        <v>6125</v>
      </c>
      <c r="T1141" t="s">
        <v>386</v>
      </c>
      <c r="U1141" t="s">
        <v>68</v>
      </c>
      <c r="V1141" s="150" t="str">
        <f>IF(JRF!C1154="","",IF(IFERROR(VLOOKUP(JRF!C1154,Checks!S:U,3,0),0)="A","Entry with System fund Dept",""))</f>
        <v/>
      </c>
      <c r="W1141" t="str">
        <f>IFERROR(IF('Journal Template'!D1553="","",IF(IFERROR(VLOOKUP('Journal Template'!D1553,Checks!S:U,3,0),0)="A","Entry with System fund Dept","")),"")</f>
        <v/>
      </c>
      <c r="X1141" t="s">
        <v>6126</v>
      </c>
      <c r="Y1141" t="s">
        <v>386</v>
      </c>
      <c r="Z1141" t="s">
        <v>6127</v>
      </c>
      <c r="AA1141" t="s">
        <v>932</v>
      </c>
      <c r="AB1141" t="s">
        <v>3550</v>
      </c>
      <c r="AC1141" s="150" t="str">
        <f>IFERROR(IF(JRF!C1154="","",IF(AND(VLOOKUP(JRF!C1154,X:AA,4,0)=JRF!B1154,VLOOKUP(JRF!C1154,X:Y,2,0)="A"),"","Inactive Dept Combo Error")),"Inactive Dept Combo Error")</f>
        <v/>
      </c>
      <c r="AD1141" t="str">
        <f>IFERROR(IF('Journal Template'!D1553="","",IF(AND(VLOOKUP('Journal Template'!D1553,X:AA,4,0)='Journal Template'!A1553,VLOOKUP('Journal Template'!D1553,X:Y,2,0)="A"),"","Inactive Dept Combo Error")),"")</f>
        <v/>
      </c>
      <c r="AK1141" s="150" t="str">
        <f>IF(JRF!B1154="","",IF(JRF!B1154=IFERROR(VLOOKUP(JRF!B1154,Checks!AI:AI,1,0),0),"Entry in Branch/Satellite BU's",""))</f>
        <v/>
      </c>
      <c r="AL1141" t="str">
        <f>IFERROR(IF('Journal Template'!A1553="","",IF('Journal Template'!A1553=IFERROR(VLOOKUP('Journal Template'!A1553,Checks!AI:AI,1,0),0),"Entry in Branch/Satellite BU's","")),"")</f>
        <v/>
      </c>
      <c r="AO1141" s="171"/>
      <c r="AP1141" s="171"/>
      <c r="AQ1141" s="171"/>
      <c r="AR1141" s="171"/>
      <c r="CI1141" t="str">
        <f>IF(JRF!F1154&gt;0,"",IF(JRF!B1154="","",IF(LEFT(JRF!B1154,1)=IFERROR(VLOOKUP(LEFT(JRF!B1154,1),$CF$2:$CF$5,1,0),0),"Product Code Required",IF(JRF!C1154="","",IF(JRF!C1154=IFERROR(VLOOKUP(JRF!C1154,$CH:$CH,1,0),0),"Product Code Required","NA")))))</f>
        <v/>
      </c>
      <c r="CJ1141" t="str">
        <f>IF(JRF!AV1154&gt;0,"",IF(JRF!Q1154="","",IF(LEFT(JRF!Q1154,1)=IFERROR(VLOOKUP(LEFT(JRF!Q1154,1),$CF$2:$CF$5,1,0),0),"Product Code Required",IF(JRF!V1154="","",IF(JRF!V1154=IFERROR(VLOOKUP(JRF!V1154,$CH:$CH,1,0),0),"Product Code Required","NA")))))</f>
        <v/>
      </c>
      <c r="CK1141" t="str">
        <f>IFERROR(IF(LEN('Journal Template'!F1152)&gt;0,"",IF('Journal Template'!A1152="","",IF(LEFT('Journal Template'!A1152,1)=IFERROR(VLOOKUP(LEFT('Journal Template'!A1152,1),Checks!$CF$2:$CF$5,1,0),0),"Product Code Required",IF('Journal Template'!D1152="","",IF('Journal Template'!D1152=IFERROR(VLOOKUP('Journal Template'!D1152,Checks!$CH:$CH,1,0),0),"Product Code Required","NA"))))),"")</f>
        <v/>
      </c>
    </row>
    <row r="1142" spans="14:89">
      <c r="N1142" t="s">
        <v>6128</v>
      </c>
      <c r="O1142" t="s">
        <v>6129</v>
      </c>
      <c r="P1142" t="s">
        <v>386</v>
      </c>
      <c r="Q1142" s="150" t="str">
        <f>IF(JRF!D1155="","",IF(IFERROR(VLOOKUP(JRF!D1155,Checks!N:P,3,0),0)="A","","Inactive account in Use"))</f>
        <v/>
      </c>
      <c r="R1142" t="str">
        <f>IFERROR(IF('Journal Template'!C1554="","",IF(IFERROR(VLOOKUP('Journal Template'!C1554,Checks!N:P,3,0),0)="A","","Inactive account in Use")),"")</f>
        <v/>
      </c>
      <c r="S1142" t="s">
        <v>6130</v>
      </c>
      <c r="T1142" t="s">
        <v>386</v>
      </c>
      <c r="U1142" t="s">
        <v>68</v>
      </c>
      <c r="V1142" s="150" t="str">
        <f>IF(JRF!C1155="","",IF(IFERROR(VLOOKUP(JRF!C1155,Checks!S:U,3,0),0)="A","Entry with System fund Dept",""))</f>
        <v/>
      </c>
      <c r="W1142" t="str">
        <f>IFERROR(IF('Journal Template'!D1554="","",IF(IFERROR(VLOOKUP('Journal Template'!D1554,Checks!S:U,3,0),0)="A","Entry with System fund Dept","")),"")</f>
        <v/>
      </c>
      <c r="X1142" t="s">
        <v>6131</v>
      </c>
      <c r="Y1142" t="s">
        <v>386</v>
      </c>
      <c r="Z1142" t="s">
        <v>6132</v>
      </c>
      <c r="AA1142" t="s">
        <v>932</v>
      </c>
      <c r="AB1142" t="s">
        <v>3550</v>
      </c>
      <c r="AC1142" s="150" t="str">
        <f>IFERROR(IF(JRF!C1155="","",IF(AND(VLOOKUP(JRF!C1155,X:AA,4,0)=JRF!B1155,VLOOKUP(JRF!C1155,X:Y,2,0)="A"),"","Inactive Dept Combo Error")),"Inactive Dept Combo Error")</f>
        <v/>
      </c>
      <c r="AD1142" t="str">
        <f>IFERROR(IF('Journal Template'!D1554="","",IF(AND(VLOOKUP('Journal Template'!D1554,X:AA,4,0)='Journal Template'!A1554,VLOOKUP('Journal Template'!D1554,X:Y,2,0)="A"),"","Inactive Dept Combo Error")),"")</f>
        <v/>
      </c>
      <c r="AK1142" s="150" t="str">
        <f>IF(JRF!B1155="","",IF(JRF!B1155=IFERROR(VLOOKUP(JRF!B1155,Checks!AI:AI,1,0),0),"Entry in Branch/Satellite BU's",""))</f>
        <v/>
      </c>
      <c r="AL1142" t="str">
        <f>IFERROR(IF('Journal Template'!A1554="","",IF('Journal Template'!A1554=IFERROR(VLOOKUP('Journal Template'!A1554,Checks!AI:AI,1,0),0),"Entry in Branch/Satellite BU's","")),"")</f>
        <v/>
      </c>
      <c r="AO1142" s="171"/>
      <c r="AP1142" s="171"/>
      <c r="AQ1142" s="171"/>
      <c r="AR1142" s="171"/>
      <c r="CI1142" t="str">
        <f>IF(JRF!F1155&gt;0,"",IF(JRF!B1155="","",IF(LEFT(JRF!B1155,1)=IFERROR(VLOOKUP(LEFT(JRF!B1155,1),$CF$2:$CF$5,1,0),0),"Product Code Required",IF(JRF!C1155="","",IF(JRF!C1155=IFERROR(VLOOKUP(JRF!C1155,$CH:$CH,1,0),0),"Product Code Required","NA")))))</f>
        <v/>
      </c>
      <c r="CJ1142" t="str">
        <f>IF(JRF!AV1155&gt;0,"",IF(JRF!Q1155="","",IF(LEFT(JRF!Q1155,1)=IFERROR(VLOOKUP(LEFT(JRF!Q1155,1),$CF$2:$CF$5,1,0),0),"Product Code Required",IF(JRF!V1155="","",IF(JRF!V1155=IFERROR(VLOOKUP(JRF!V1155,$CH:$CH,1,0),0),"Product Code Required","NA")))))</f>
        <v/>
      </c>
      <c r="CK1142" t="str">
        <f>IFERROR(IF(LEN('Journal Template'!F1153)&gt;0,"",IF('Journal Template'!A1153="","",IF(LEFT('Journal Template'!A1153,1)=IFERROR(VLOOKUP(LEFT('Journal Template'!A1153,1),Checks!$CF$2:$CF$5,1,0),0),"Product Code Required",IF('Journal Template'!D1153="","",IF('Journal Template'!D1153=IFERROR(VLOOKUP('Journal Template'!D1153,Checks!$CH:$CH,1,0),0),"Product Code Required","NA"))))),"")</f>
        <v/>
      </c>
    </row>
    <row r="1143" spans="14:89">
      <c r="N1143" t="s">
        <v>6133</v>
      </c>
      <c r="O1143" t="s">
        <v>6134</v>
      </c>
      <c r="P1143" t="s">
        <v>386</v>
      </c>
      <c r="Q1143" s="150" t="str">
        <f>IF(JRF!D1156="","",IF(IFERROR(VLOOKUP(JRF!D1156,Checks!N:P,3,0),0)="A","","Inactive account in Use"))</f>
        <v/>
      </c>
      <c r="R1143" t="str">
        <f>IFERROR(IF('Journal Template'!C1555="","",IF(IFERROR(VLOOKUP('Journal Template'!C1555,Checks!N:P,3,0),0)="A","","Inactive account in Use")),"")</f>
        <v/>
      </c>
      <c r="S1143" t="s">
        <v>6135</v>
      </c>
      <c r="T1143" t="s">
        <v>386</v>
      </c>
      <c r="U1143" t="s">
        <v>68</v>
      </c>
      <c r="V1143" s="150" t="str">
        <f>IF(JRF!C1156="","",IF(IFERROR(VLOOKUP(JRF!C1156,Checks!S:U,3,0),0)="A","Entry with System fund Dept",""))</f>
        <v/>
      </c>
      <c r="W1143" t="str">
        <f>IFERROR(IF('Journal Template'!D1555="","",IF(IFERROR(VLOOKUP('Journal Template'!D1555,Checks!S:U,3,0),0)="A","Entry with System fund Dept","")),"")</f>
        <v/>
      </c>
      <c r="X1143" t="s">
        <v>6136</v>
      </c>
      <c r="Y1143" t="s">
        <v>389</v>
      </c>
      <c r="Z1143" t="s">
        <v>6137</v>
      </c>
      <c r="AA1143" t="s">
        <v>6138</v>
      </c>
      <c r="AB1143" t="s">
        <v>125</v>
      </c>
      <c r="AC1143" s="150" t="str">
        <f>IFERROR(IF(JRF!C1156="","",IF(AND(VLOOKUP(JRF!C1156,X:AA,4,0)=JRF!B1156,VLOOKUP(JRF!C1156,X:Y,2,0)="A"),"","Inactive Dept Combo Error")),"Inactive Dept Combo Error")</f>
        <v/>
      </c>
      <c r="AD1143" t="str">
        <f>IFERROR(IF('Journal Template'!D1555="","",IF(AND(VLOOKUP('Journal Template'!D1555,X:AA,4,0)='Journal Template'!A1555,VLOOKUP('Journal Template'!D1555,X:Y,2,0)="A"),"","Inactive Dept Combo Error")),"")</f>
        <v/>
      </c>
      <c r="AK1143" s="150" t="str">
        <f>IF(JRF!B1156="","",IF(JRF!B1156=IFERROR(VLOOKUP(JRF!B1156,Checks!AI:AI,1,0),0),"Entry in Branch/Satellite BU's",""))</f>
        <v/>
      </c>
      <c r="AL1143" t="str">
        <f>IFERROR(IF('Journal Template'!A1555="","",IF('Journal Template'!A1555=IFERROR(VLOOKUP('Journal Template'!A1555,Checks!AI:AI,1,0),0),"Entry in Branch/Satellite BU's","")),"")</f>
        <v/>
      </c>
      <c r="AO1143" s="171"/>
      <c r="AP1143" s="171"/>
      <c r="AQ1143" s="171"/>
      <c r="AR1143" s="171"/>
      <c r="CI1143" t="str">
        <f>IF(JRF!F1156&gt;0,"",IF(JRF!B1156="","",IF(LEFT(JRF!B1156,1)=IFERROR(VLOOKUP(LEFT(JRF!B1156,1),$CF$2:$CF$5,1,0),0),"Product Code Required",IF(JRF!C1156="","",IF(JRF!C1156=IFERROR(VLOOKUP(JRF!C1156,$CH:$CH,1,0),0),"Product Code Required","NA")))))</f>
        <v/>
      </c>
      <c r="CJ1143" t="str">
        <f>IF(JRF!AV1156&gt;0,"",IF(JRF!Q1156="","",IF(LEFT(JRF!Q1156,1)=IFERROR(VLOOKUP(LEFT(JRF!Q1156,1),$CF$2:$CF$5,1,0),0),"Product Code Required",IF(JRF!V1156="","",IF(JRF!V1156=IFERROR(VLOOKUP(JRF!V1156,$CH:$CH,1,0),0),"Product Code Required","NA")))))</f>
        <v/>
      </c>
      <c r="CK1143" t="str">
        <f>IFERROR(IF(LEN('Journal Template'!F1154)&gt;0,"",IF('Journal Template'!A1154="","",IF(LEFT('Journal Template'!A1154,1)=IFERROR(VLOOKUP(LEFT('Journal Template'!A1154,1),Checks!$CF$2:$CF$5,1,0),0),"Product Code Required",IF('Journal Template'!D1154="","",IF('Journal Template'!D1154=IFERROR(VLOOKUP('Journal Template'!D1154,Checks!$CH:$CH,1,0),0),"Product Code Required","NA"))))),"")</f>
        <v/>
      </c>
    </row>
    <row r="1144" spans="14:89">
      <c r="N1144" t="s">
        <v>6139</v>
      </c>
      <c r="O1144" t="s">
        <v>6140</v>
      </c>
      <c r="P1144" t="s">
        <v>386</v>
      </c>
      <c r="Q1144" s="150" t="str">
        <f>IF(JRF!D1157="","",IF(IFERROR(VLOOKUP(JRF!D1157,Checks!N:P,3,0),0)="A","","Inactive account in Use"))</f>
        <v/>
      </c>
      <c r="R1144" t="str">
        <f>IFERROR(IF('Journal Template'!C1556="","",IF(IFERROR(VLOOKUP('Journal Template'!C1556,Checks!N:P,3,0),0)="A","","Inactive account in Use")),"")</f>
        <v/>
      </c>
      <c r="S1144" t="s">
        <v>6141</v>
      </c>
      <c r="T1144" t="s">
        <v>386</v>
      </c>
      <c r="U1144" t="s">
        <v>68</v>
      </c>
      <c r="V1144" s="150" t="str">
        <f>IF(JRF!C1157="","",IF(IFERROR(VLOOKUP(JRF!C1157,Checks!S:U,3,0),0)="A","Entry with System fund Dept",""))</f>
        <v/>
      </c>
      <c r="W1144" t="str">
        <f>IFERROR(IF('Journal Template'!D1556="","",IF(IFERROR(VLOOKUP('Journal Template'!D1556,Checks!S:U,3,0),0)="A","Entry with System fund Dept","")),"")</f>
        <v/>
      </c>
      <c r="X1144" t="s">
        <v>6136</v>
      </c>
      <c r="Y1144" t="s">
        <v>389</v>
      </c>
      <c r="Z1144" t="s">
        <v>6142</v>
      </c>
      <c r="AA1144" t="s">
        <v>391</v>
      </c>
      <c r="AB1144" t="s">
        <v>125</v>
      </c>
      <c r="AC1144" s="150" t="str">
        <f>IFERROR(IF(JRF!C1157="","",IF(AND(VLOOKUP(JRF!C1157,X:AA,4,0)=JRF!B1157,VLOOKUP(JRF!C1157,X:Y,2,0)="A"),"","Inactive Dept Combo Error")),"Inactive Dept Combo Error")</f>
        <v/>
      </c>
      <c r="AD1144" t="str">
        <f>IFERROR(IF('Journal Template'!D1556="","",IF(AND(VLOOKUP('Journal Template'!D1556,X:AA,4,0)='Journal Template'!A1556,VLOOKUP('Journal Template'!D1556,X:Y,2,0)="A"),"","Inactive Dept Combo Error")),"")</f>
        <v/>
      </c>
      <c r="AK1144" s="150" t="str">
        <f>IF(JRF!B1157="","",IF(JRF!B1157=IFERROR(VLOOKUP(JRF!B1157,Checks!AI:AI,1,0),0),"Entry in Branch/Satellite BU's",""))</f>
        <v/>
      </c>
      <c r="AL1144" t="str">
        <f>IFERROR(IF('Journal Template'!A1556="","",IF('Journal Template'!A1556=IFERROR(VLOOKUP('Journal Template'!A1556,Checks!AI:AI,1,0),0),"Entry in Branch/Satellite BU's","")),"")</f>
        <v/>
      </c>
      <c r="AO1144" s="171"/>
      <c r="AP1144" s="171"/>
      <c r="AQ1144" s="171"/>
      <c r="AR1144" s="171"/>
      <c r="CI1144" t="str">
        <f>IF(JRF!F1157&gt;0,"",IF(JRF!B1157="","",IF(LEFT(JRF!B1157,1)=IFERROR(VLOOKUP(LEFT(JRF!B1157,1),$CF$2:$CF$5,1,0),0),"Product Code Required",IF(JRF!C1157="","",IF(JRF!C1157=IFERROR(VLOOKUP(JRF!C1157,$CH:$CH,1,0),0),"Product Code Required","NA")))))</f>
        <v/>
      </c>
      <c r="CJ1144" t="str">
        <f>IF(JRF!AV1157&gt;0,"",IF(JRF!Q1157="","",IF(LEFT(JRF!Q1157,1)=IFERROR(VLOOKUP(LEFT(JRF!Q1157,1),$CF$2:$CF$5,1,0),0),"Product Code Required",IF(JRF!V1157="","",IF(JRF!V1157=IFERROR(VLOOKUP(JRF!V1157,$CH:$CH,1,0),0),"Product Code Required","NA")))))</f>
        <v/>
      </c>
      <c r="CK1144" t="str">
        <f>IFERROR(IF(LEN('Journal Template'!F1155)&gt;0,"",IF('Journal Template'!A1155="","",IF(LEFT('Journal Template'!A1155,1)=IFERROR(VLOOKUP(LEFT('Journal Template'!A1155,1),Checks!$CF$2:$CF$5,1,0),0),"Product Code Required",IF('Journal Template'!D1155="","",IF('Journal Template'!D1155=IFERROR(VLOOKUP('Journal Template'!D1155,Checks!$CH:$CH,1,0),0),"Product Code Required","NA"))))),"")</f>
        <v/>
      </c>
    </row>
    <row r="1145" spans="14:89">
      <c r="N1145" t="s">
        <v>6143</v>
      </c>
      <c r="O1145" t="s">
        <v>6144</v>
      </c>
      <c r="P1145" t="s">
        <v>386</v>
      </c>
      <c r="Q1145" s="150" t="str">
        <f>IF(JRF!D1158="","",IF(IFERROR(VLOOKUP(JRF!D1158,Checks!N:P,3,0),0)="A","","Inactive account in Use"))</f>
        <v/>
      </c>
      <c r="R1145" t="str">
        <f>IFERROR(IF('Journal Template'!C1557="","",IF(IFERROR(VLOOKUP('Journal Template'!C1557,Checks!N:P,3,0),0)="A","","Inactive account in Use")),"")</f>
        <v/>
      </c>
      <c r="S1145" t="s">
        <v>6145</v>
      </c>
      <c r="T1145" t="s">
        <v>386</v>
      </c>
      <c r="U1145" t="s">
        <v>68</v>
      </c>
      <c r="V1145" s="150" t="str">
        <f>IF(JRF!C1158="","",IF(IFERROR(VLOOKUP(JRF!C1158,Checks!S:U,3,0),0)="A","Entry with System fund Dept",""))</f>
        <v/>
      </c>
      <c r="W1145" t="str">
        <f>IFERROR(IF('Journal Template'!D1557="","",IF(IFERROR(VLOOKUP('Journal Template'!D1557,Checks!S:U,3,0),0)="A","Entry with System fund Dept","")),"")</f>
        <v/>
      </c>
      <c r="X1145" t="s">
        <v>6146</v>
      </c>
      <c r="Y1145" t="s">
        <v>389</v>
      </c>
      <c r="Z1145" t="s">
        <v>6147</v>
      </c>
      <c r="AA1145" t="s">
        <v>1493</v>
      </c>
      <c r="AB1145" t="s">
        <v>125</v>
      </c>
      <c r="AC1145" s="150" t="str">
        <f>IFERROR(IF(JRF!C1158="","",IF(AND(VLOOKUP(JRF!C1158,X:AA,4,0)=JRF!B1158,VLOOKUP(JRF!C1158,X:Y,2,0)="A"),"","Inactive Dept Combo Error")),"Inactive Dept Combo Error")</f>
        <v/>
      </c>
      <c r="AD1145" t="str">
        <f>IFERROR(IF('Journal Template'!D1557="","",IF(AND(VLOOKUP('Journal Template'!D1557,X:AA,4,0)='Journal Template'!A1557,VLOOKUP('Journal Template'!D1557,X:Y,2,0)="A"),"","Inactive Dept Combo Error")),"")</f>
        <v/>
      </c>
      <c r="AK1145" s="150" t="str">
        <f>IF(JRF!B1158="","",IF(JRF!B1158=IFERROR(VLOOKUP(JRF!B1158,Checks!AI:AI,1,0),0),"Entry in Branch/Satellite BU's",""))</f>
        <v/>
      </c>
      <c r="AL1145" t="str">
        <f>IFERROR(IF('Journal Template'!A1557="","",IF('Journal Template'!A1557=IFERROR(VLOOKUP('Journal Template'!A1557,Checks!AI:AI,1,0),0),"Entry in Branch/Satellite BU's","")),"")</f>
        <v/>
      </c>
      <c r="AO1145" s="171"/>
      <c r="AP1145" s="171"/>
      <c r="AQ1145" s="171"/>
      <c r="AR1145" s="171"/>
      <c r="CI1145" t="str">
        <f>IF(JRF!F1158&gt;0,"",IF(JRF!B1158="","",IF(LEFT(JRF!B1158,1)=IFERROR(VLOOKUP(LEFT(JRF!B1158,1),$CF$2:$CF$5,1,0),0),"Product Code Required",IF(JRF!C1158="","",IF(JRF!C1158=IFERROR(VLOOKUP(JRF!C1158,$CH:$CH,1,0),0),"Product Code Required","NA")))))</f>
        <v/>
      </c>
      <c r="CJ1145" t="str">
        <f>IF(JRF!AV1158&gt;0,"",IF(JRF!Q1158="","",IF(LEFT(JRF!Q1158,1)=IFERROR(VLOOKUP(LEFT(JRF!Q1158,1),$CF$2:$CF$5,1,0),0),"Product Code Required",IF(JRF!V1158="","",IF(JRF!V1158=IFERROR(VLOOKUP(JRF!V1158,$CH:$CH,1,0),0),"Product Code Required","NA")))))</f>
        <v/>
      </c>
      <c r="CK1145" t="str">
        <f>IFERROR(IF(LEN('Journal Template'!F1156)&gt;0,"",IF('Journal Template'!A1156="","",IF(LEFT('Journal Template'!A1156,1)=IFERROR(VLOOKUP(LEFT('Journal Template'!A1156,1),Checks!$CF$2:$CF$5,1,0),0),"Product Code Required",IF('Journal Template'!D1156="","",IF('Journal Template'!D1156=IFERROR(VLOOKUP('Journal Template'!D1156,Checks!$CH:$CH,1,0),0),"Product Code Required","NA"))))),"")</f>
        <v/>
      </c>
    </row>
    <row r="1146" spans="14:89">
      <c r="N1146" t="s">
        <v>6148</v>
      </c>
      <c r="O1146" t="s">
        <v>6149</v>
      </c>
      <c r="P1146" t="s">
        <v>386</v>
      </c>
      <c r="Q1146" s="150" t="str">
        <f>IF(JRF!D1159="","",IF(IFERROR(VLOOKUP(JRF!D1159,Checks!N:P,3,0),0)="A","","Inactive account in Use"))</f>
        <v/>
      </c>
      <c r="R1146" t="str">
        <f>IFERROR(IF('Journal Template'!C1558="","",IF(IFERROR(VLOOKUP('Journal Template'!C1558,Checks!N:P,3,0),0)="A","","Inactive account in Use")),"")</f>
        <v/>
      </c>
      <c r="S1146" t="s">
        <v>6150</v>
      </c>
      <c r="T1146" t="s">
        <v>386</v>
      </c>
      <c r="U1146" t="s">
        <v>68</v>
      </c>
      <c r="V1146" s="150" t="str">
        <f>IF(JRF!C1159="","",IF(IFERROR(VLOOKUP(JRF!C1159,Checks!S:U,3,0),0)="A","Entry with System fund Dept",""))</f>
        <v/>
      </c>
      <c r="W1146" t="str">
        <f>IFERROR(IF('Journal Template'!D1558="","",IF(IFERROR(VLOOKUP('Journal Template'!D1558,Checks!S:U,3,0),0)="A","Entry with System fund Dept","")),"")</f>
        <v/>
      </c>
      <c r="X1146" t="s">
        <v>6146</v>
      </c>
      <c r="Y1146" t="s">
        <v>389</v>
      </c>
      <c r="Z1146" t="s">
        <v>6151</v>
      </c>
      <c r="AA1146" t="s">
        <v>391</v>
      </c>
      <c r="AB1146" t="s">
        <v>125</v>
      </c>
      <c r="AC1146" s="150" t="str">
        <f>IFERROR(IF(JRF!C1159="","",IF(AND(VLOOKUP(JRF!C1159,X:AA,4,0)=JRF!B1159,VLOOKUP(JRF!C1159,X:Y,2,0)="A"),"","Inactive Dept Combo Error")),"Inactive Dept Combo Error")</f>
        <v/>
      </c>
      <c r="AD1146" t="str">
        <f>IFERROR(IF('Journal Template'!D1558="","",IF(AND(VLOOKUP('Journal Template'!D1558,X:AA,4,0)='Journal Template'!A1558,VLOOKUP('Journal Template'!D1558,X:Y,2,0)="A"),"","Inactive Dept Combo Error")),"")</f>
        <v/>
      </c>
      <c r="AK1146" s="150" t="str">
        <f>IF(JRF!B1159="","",IF(JRF!B1159=IFERROR(VLOOKUP(JRF!B1159,Checks!AI:AI,1,0),0),"Entry in Branch/Satellite BU's",""))</f>
        <v/>
      </c>
      <c r="AL1146" t="str">
        <f>IFERROR(IF('Journal Template'!A1558="","",IF('Journal Template'!A1558=IFERROR(VLOOKUP('Journal Template'!A1558,Checks!AI:AI,1,0),0),"Entry in Branch/Satellite BU's","")),"")</f>
        <v/>
      </c>
      <c r="AO1146" s="171"/>
      <c r="AP1146" s="171"/>
      <c r="AQ1146" s="171"/>
      <c r="AR1146" s="171"/>
      <c r="CI1146" t="str">
        <f>IF(JRF!F1159&gt;0,"",IF(JRF!B1159="","",IF(LEFT(JRF!B1159,1)=IFERROR(VLOOKUP(LEFT(JRF!B1159,1),$CF$2:$CF$5,1,0),0),"Product Code Required",IF(JRF!C1159="","",IF(JRF!C1159=IFERROR(VLOOKUP(JRF!C1159,$CH:$CH,1,0),0),"Product Code Required","NA")))))</f>
        <v/>
      </c>
      <c r="CJ1146" t="str">
        <f>IF(JRF!AV1159&gt;0,"",IF(JRF!Q1159="","",IF(LEFT(JRF!Q1159,1)=IFERROR(VLOOKUP(LEFT(JRF!Q1159,1),$CF$2:$CF$5,1,0),0),"Product Code Required",IF(JRF!V1159="","",IF(JRF!V1159=IFERROR(VLOOKUP(JRF!V1159,$CH:$CH,1,0),0),"Product Code Required","NA")))))</f>
        <v/>
      </c>
      <c r="CK1146" t="str">
        <f>IFERROR(IF(LEN('Journal Template'!F1157)&gt;0,"",IF('Journal Template'!A1157="","",IF(LEFT('Journal Template'!A1157,1)=IFERROR(VLOOKUP(LEFT('Journal Template'!A1157,1),Checks!$CF$2:$CF$5,1,0),0),"Product Code Required",IF('Journal Template'!D1157="","",IF('Journal Template'!D1157=IFERROR(VLOOKUP('Journal Template'!D1157,Checks!$CH:$CH,1,0),0),"Product Code Required","NA"))))),"")</f>
        <v/>
      </c>
    </row>
    <row r="1147" spans="14:89">
      <c r="N1147" t="s">
        <v>6152</v>
      </c>
      <c r="O1147" t="s">
        <v>6153</v>
      </c>
      <c r="P1147" t="s">
        <v>386</v>
      </c>
      <c r="Q1147" s="150" t="str">
        <f>IF(JRF!D1160="","",IF(IFERROR(VLOOKUP(JRF!D1160,Checks!N:P,3,0),0)="A","","Inactive account in Use"))</f>
        <v/>
      </c>
      <c r="R1147" t="str">
        <f>IFERROR(IF('Journal Template'!C1559="","",IF(IFERROR(VLOOKUP('Journal Template'!C1559,Checks!N:P,3,0),0)="A","","Inactive account in Use")),"")</f>
        <v/>
      </c>
      <c r="S1147" t="s">
        <v>6154</v>
      </c>
      <c r="T1147" t="s">
        <v>386</v>
      </c>
      <c r="U1147" t="s">
        <v>68</v>
      </c>
      <c r="V1147" s="150" t="str">
        <f>IF(JRF!C1160="","",IF(IFERROR(VLOOKUP(JRF!C1160,Checks!S:U,3,0),0)="A","Entry with System fund Dept",""))</f>
        <v/>
      </c>
      <c r="W1147" t="str">
        <f>IFERROR(IF('Journal Template'!D1559="","",IF(IFERROR(VLOOKUP('Journal Template'!D1559,Checks!S:U,3,0),0)="A","Entry with System fund Dept","")),"")</f>
        <v/>
      </c>
      <c r="X1147" t="s">
        <v>6155</v>
      </c>
      <c r="Y1147" t="s">
        <v>389</v>
      </c>
      <c r="Z1147" t="s">
        <v>6156</v>
      </c>
      <c r="AA1147" t="s">
        <v>391</v>
      </c>
      <c r="AB1147" t="s">
        <v>125</v>
      </c>
      <c r="AC1147" s="150" t="str">
        <f>IFERROR(IF(JRF!C1160="","",IF(AND(VLOOKUP(JRF!C1160,X:AA,4,0)=JRF!B1160,VLOOKUP(JRF!C1160,X:Y,2,0)="A"),"","Inactive Dept Combo Error")),"Inactive Dept Combo Error")</f>
        <v/>
      </c>
      <c r="AD1147" t="str">
        <f>IFERROR(IF('Journal Template'!D1559="","",IF(AND(VLOOKUP('Journal Template'!D1559,X:AA,4,0)='Journal Template'!A1559,VLOOKUP('Journal Template'!D1559,X:Y,2,0)="A"),"","Inactive Dept Combo Error")),"")</f>
        <v/>
      </c>
      <c r="AK1147" s="150" t="str">
        <f>IF(JRF!B1160="","",IF(JRF!B1160=IFERROR(VLOOKUP(JRF!B1160,Checks!AI:AI,1,0),0),"Entry in Branch/Satellite BU's",""))</f>
        <v/>
      </c>
      <c r="AL1147" t="str">
        <f>IFERROR(IF('Journal Template'!A1559="","",IF('Journal Template'!A1559=IFERROR(VLOOKUP('Journal Template'!A1559,Checks!AI:AI,1,0),0),"Entry in Branch/Satellite BU's","")),"")</f>
        <v/>
      </c>
      <c r="AO1147" s="171"/>
      <c r="AP1147" s="171"/>
      <c r="AQ1147" s="171"/>
      <c r="AR1147" s="171"/>
      <c r="CI1147" t="str">
        <f>IF(JRF!F1160&gt;0,"",IF(JRF!B1160="","",IF(LEFT(JRF!B1160,1)=IFERROR(VLOOKUP(LEFT(JRF!B1160,1),$CF$2:$CF$5,1,0),0),"Product Code Required",IF(JRF!C1160="","",IF(JRF!C1160=IFERROR(VLOOKUP(JRF!C1160,$CH:$CH,1,0),0),"Product Code Required","NA")))))</f>
        <v/>
      </c>
      <c r="CJ1147" t="str">
        <f>IF(JRF!AV1160&gt;0,"",IF(JRF!Q1160="","",IF(LEFT(JRF!Q1160,1)=IFERROR(VLOOKUP(LEFT(JRF!Q1160,1),$CF$2:$CF$5,1,0),0),"Product Code Required",IF(JRF!V1160="","",IF(JRF!V1160=IFERROR(VLOOKUP(JRF!V1160,$CH:$CH,1,0),0),"Product Code Required","NA")))))</f>
        <v/>
      </c>
      <c r="CK1147" t="str">
        <f>IFERROR(IF(LEN('Journal Template'!F1158)&gt;0,"",IF('Journal Template'!A1158="","",IF(LEFT('Journal Template'!A1158,1)=IFERROR(VLOOKUP(LEFT('Journal Template'!A1158,1),Checks!$CF$2:$CF$5,1,0),0),"Product Code Required",IF('Journal Template'!D1158="","",IF('Journal Template'!D1158=IFERROR(VLOOKUP('Journal Template'!D1158,Checks!$CH:$CH,1,0),0),"Product Code Required","NA"))))),"")</f>
        <v/>
      </c>
    </row>
    <row r="1148" spans="14:89">
      <c r="N1148" t="s">
        <v>6157</v>
      </c>
      <c r="O1148" t="s">
        <v>6158</v>
      </c>
      <c r="P1148" t="s">
        <v>386</v>
      </c>
      <c r="Q1148" s="150" t="str">
        <f>IF(JRF!D1161="","",IF(IFERROR(VLOOKUP(JRF!D1161,Checks!N:P,3,0),0)="A","","Inactive account in Use"))</f>
        <v/>
      </c>
      <c r="R1148" t="str">
        <f>IFERROR(IF('Journal Template'!C1560="","",IF(IFERROR(VLOOKUP('Journal Template'!C1560,Checks!N:P,3,0),0)="A","","Inactive account in Use")),"")</f>
        <v/>
      </c>
      <c r="S1148" t="s">
        <v>6159</v>
      </c>
      <c r="T1148" t="s">
        <v>386</v>
      </c>
      <c r="U1148" t="s">
        <v>68</v>
      </c>
      <c r="V1148" s="150" t="str">
        <f>IF(JRF!C1161="","",IF(IFERROR(VLOOKUP(JRF!C1161,Checks!S:U,3,0),0)="A","Entry with System fund Dept",""))</f>
        <v/>
      </c>
      <c r="W1148" t="str">
        <f>IFERROR(IF('Journal Template'!D1560="","",IF(IFERROR(VLOOKUP('Journal Template'!D1560,Checks!S:U,3,0),0)="A","Entry with System fund Dept","")),"")</f>
        <v/>
      </c>
      <c r="X1148" t="s">
        <v>6160</v>
      </c>
      <c r="Y1148" t="s">
        <v>386</v>
      </c>
      <c r="Z1148" t="s">
        <v>6161</v>
      </c>
      <c r="AA1148" t="s">
        <v>391</v>
      </c>
      <c r="AB1148" t="s">
        <v>125</v>
      </c>
      <c r="AC1148" s="150" t="str">
        <f>IFERROR(IF(JRF!C1161="","",IF(AND(VLOOKUP(JRF!C1161,X:AA,4,0)=JRF!B1161,VLOOKUP(JRF!C1161,X:Y,2,0)="A"),"","Inactive Dept Combo Error")),"Inactive Dept Combo Error")</f>
        <v/>
      </c>
      <c r="AD1148" t="str">
        <f>IFERROR(IF('Journal Template'!D1560="","",IF(AND(VLOOKUP('Journal Template'!D1560,X:AA,4,0)='Journal Template'!A1560,VLOOKUP('Journal Template'!D1560,X:Y,2,0)="A"),"","Inactive Dept Combo Error")),"")</f>
        <v/>
      </c>
      <c r="AK1148" s="150" t="str">
        <f>IF(JRF!B1161="","",IF(JRF!B1161=IFERROR(VLOOKUP(JRF!B1161,Checks!AI:AI,1,0),0),"Entry in Branch/Satellite BU's",""))</f>
        <v/>
      </c>
      <c r="AL1148" t="str">
        <f>IFERROR(IF('Journal Template'!A1560="","",IF('Journal Template'!A1560=IFERROR(VLOOKUP('Journal Template'!A1560,Checks!AI:AI,1,0),0),"Entry in Branch/Satellite BU's","")),"")</f>
        <v/>
      </c>
      <c r="AO1148" s="171"/>
      <c r="AP1148" s="171"/>
      <c r="AQ1148" s="171"/>
      <c r="AR1148" s="171"/>
      <c r="CI1148" t="str">
        <f>IF(JRF!F1161&gt;0,"",IF(JRF!B1161="","",IF(LEFT(JRF!B1161,1)=IFERROR(VLOOKUP(LEFT(JRF!B1161,1),$CF$2:$CF$5,1,0),0),"Product Code Required",IF(JRF!C1161="","",IF(JRF!C1161=IFERROR(VLOOKUP(JRF!C1161,$CH:$CH,1,0),0),"Product Code Required","NA")))))</f>
        <v/>
      </c>
      <c r="CJ1148" t="str">
        <f>IF(JRF!AV1161&gt;0,"",IF(JRF!Q1161="","",IF(LEFT(JRF!Q1161,1)=IFERROR(VLOOKUP(LEFT(JRF!Q1161,1),$CF$2:$CF$5,1,0),0),"Product Code Required",IF(JRF!V1161="","",IF(JRF!V1161=IFERROR(VLOOKUP(JRF!V1161,$CH:$CH,1,0),0),"Product Code Required","NA")))))</f>
        <v/>
      </c>
      <c r="CK1148" t="str">
        <f>IFERROR(IF(LEN('Journal Template'!F1159)&gt;0,"",IF('Journal Template'!A1159="","",IF(LEFT('Journal Template'!A1159,1)=IFERROR(VLOOKUP(LEFT('Journal Template'!A1159,1),Checks!$CF$2:$CF$5,1,0),0),"Product Code Required",IF('Journal Template'!D1159="","",IF('Journal Template'!D1159=IFERROR(VLOOKUP('Journal Template'!D1159,Checks!$CH:$CH,1,0),0),"Product Code Required","NA"))))),"")</f>
        <v/>
      </c>
    </row>
    <row r="1149" spans="14:89">
      <c r="N1149" t="s">
        <v>6162</v>
      </c>
      <c r="O1149" t="s">
        <v>6163</v>
      </c>
      <c r="P1149" t="s">
        <v>386</v>
      </c>
      <c r="Q1149" s="150" t="str">
        <f>IF(JRF!D1162="","",IF(IFERROR(VLOOKUP(JRF!D1162,Checks!N:P,3,0),0)="A","","Inactive account in Use"))</f>
        <v/>
      </c>
      <c r="R1149" t="str">
        <f>IFERROR(IF('Journal Template'!C1561="","",IF(IFERROR(VLOOKUP('Journal Template'!C1561,Checks!N:P,3,0),0)="A","","Inactive account in Use")),"")</f>
        <v/>
      </c>
      <c r="S1149" t="s">
        <v>6164</v>
      </c>
      <c r="T1149" t="s">
        <v>386</v>
      </c>
      <c r="U1149" t="s">
        <v>68</v>
      </c>
      <c r="V1149" s="150" t="str">
        <f>IF(JRF!C1162="","",IF(IFERROR(VLOOKUP(JRF!C1162,Checks!S:U,3,0),0)="A","Entry with System fund Dept",""))</f>
        <v/>
      </c>
      <c r="W1149" t="str">
        <f>IFERROR(IF('Journal Template'!D1561="","",IF(IFERROR(VLOOKUP('Journal Template'!D1561,Checks!S:U,3,0),0)="A","Entry with System fund Dept","")),"")</f>
        <v/>
      </c>
      <c r="X1149" t="s">
        <v>6165</v>
      </c>
      <c r="Y1149" t="s">
        <v>389</v>
      </c>
      <c r="Z1149" t="s">
        <v>6166</v>
      </c>
      <c r="AA1149" t="s">
        <v>391</v>
      </c>
      <c r="AB1149" t="s">
        <v>125</v>
      </c>
      <c r="AC1149" s="150" t="str">
        <f>IFERROR(IF(JRF!C1162="","",IF(AND(VLOOKUP(JRF!C1162,X:AA,4,0)=JRF!B1162,VLOOKUP(JRF!C1162,X:Y,2,0)="A"),"","Inactive Dept Combo Error")),"Inactive Dept Combo Error")</f>
        <v/>
      </c>
      <c r="AD1149" t="str">
        <f>IFERROR(IF('Journal Template'!D1561="","",IF(AND(VLOOKUP('Journal Template'!D1561,X:AA,4,0)='Journal Template'!A1561,VLOOKUP('Journal Template'!D1561,X:Y,2,0)="A"),"","Inactive Dept Combo Error")),"")</f>
        <v/>
      </c>
      <c r="AK1149" s="150" t="str">
        <f>IF(JRF!B1162="","",IF(JRF!B1162=IFERROR(VLOOKUP(JRF!B1162,Checks!AI:AI,1,0),0),"Entry in Branch/Satellite BU's",""))</f>
        <v/>
      </c>
      <c r="AL1149" t="str">
        <f>IFERROR(IF('Journal Template'!A1561="","",IF('Journal Template'!A1561=IFERROR(VLOOKUP('Journal Template'!A1561,Checks!AI:AI,1,0),0),"Entry in Branch/Satellite BU's","")),"")</f>
        <v/>
      </c>
      <c r="AO1149" s="171"/>
      <c r="AP1149" s="171"/>
      <c r="AQ1149" s="171"/>
      <c r="AR1149" s="171"/>
      <c r="CI1149" t="str">
        <f>IF(JRF!F1162&gt;0,"",IF(JRF!B1162="","",IF(LEFT(JRF!B1162,1)=IFERROR(VLOOKUP(LEFT(JRF!B1162,1),$CF$2:$CF$5,1,0),0),"Product Code Required",IF(JRF!C1162="","",IF(JRF!C1162=IFERROR(VLOOKUP(JRF!C1162,$CH:$CH,1,0),0),"Product Code Required","NA")))))</f>
        <v/>
      </c>
      <c r="CJ1149" t="str">
        <f>IF(JRF!AV1162&gt;0,"",IF(JRF!Q1162="","",IF(LEFT(JRF!Q1162,1)=IFERROR(VLOOKUP(LEFT(JRF!Q1162,1),$CF$2:$CF$5,1,0),0),"Product Code Required",IF(JRF!V1162="","",IF(JRF!V1162=IFERROR(VLOOKUP(JRF!V1162,$CH:$CH,1,0),0),"Product Code Required","NA")))))</f>
        <v/>
      </c>
      <c r="CK1149" t="str">
        <f>IFERROR(IF(LEN('Journal Template'!F1160)&gt;0,"",IF('Journal Template'!A1160="","",IF(LEFT('Journal Template'!A1160,1)=IFERROR(VLOOKUP(LEFT('Journal Template'!A1160,1),Checks!$CF$2:$CF$5,1,0),0),"Product Code Required",IF('Journal Template'!D1160="","",IF('Journal Template'!D1160=IFERROR(VLOOKUP('Journal Template'!D1160,Checks!$CH:$CH,1,0),0),"Product Code Required","NA"))))),"")</f>
        <v/>
      </c>
    </row>
    <row r="1150" spans="14:89">
      <c r="N1150" t="s">
        <v>6167</v>
      </c>
      <c r="O1150" t="s">
        <v>6168</v>
      </c>
      <c r="P1150" t="s">
        <v>386</v>
      </c>
      <c r="Q1150" s="150" t="str">
        <f>IF(JRF!D1163="","",IF(IFERROR(VLOOKUP(JRF!D1163,Checks!N:P,3,0),0)="A","","Inactive account in Use"))</f>
        <v/>
      </c>
      <c r="R1150" t="str">
        <f>IFERROR(IF('Journal Template'!C1562="","",IF(IFERROR(VLOOKUP('Journal Template'!C1562,Checks!N:P,3,0),0)="A","","Inactive account in Use")),"")</f>
        <v/>
      </c>
      <c r="S1150" t="s">
        <v>6169</v>
      </c>
      <c r="T1150" t="s">
        <v>386</v>
      </c>
      <c r="U1150" t="s">
        <v>68</v>
      </c>
      <c r="V1150" s="150" t="str">
        <f>IF(JRF!C1163="","",IF(IFERROR(VLOOKUP(JRF!C1163,Checks!S:U,3,0),0)="A","Entry with System fund Dept",""))</f>
        <v/>
      </c>
      <c r="W1150" t="str">
        <f>IFERROR(IF('Journal Template'!D1562="","",IF(IFERROR(VLOOKUP('Journal Template'!D1562,Checks!S:U,3,0),0)="A","Entry with System fund Dept","")),"")</f>
        <v/>
      </c>
      <c r="X1150" t="s">
        <v>6170</v>
      </c>
      <c r="Y1150" t="s">
        <v>386</v>
      </c>
      <c r="Z1150" t="s">
        <v>6171</v>
      </c>
      <c r="AA1150" t="s">
        <v>391</v>
      </c>
      <c r="AB1150" t="s">
        <v>125</v>
      </c>
      <c r="AC1150" s="150" t="str">
        <f>IFERROR(IF(JRF!C1163="","",IF(AND(VLOOKUP(JRF!C1163,X:AA,4,0)=JRF!B1163,VLOOKUP(JRF!C1163,X:Y,2,0)="A"),"","Inactive Dept Combo Error")),"Inactive Dept Combo Error")</f>
        <v/>
      </c>
      <c r="AD1150" t="str">
        <f>IFERROR(IF('Journal Template'!D1562="","",IF(AND(VLOOKUP('Journal Template'!D1562,X:AA,4,0)='Journal Template'!A1562,VLOOKUP('Journal Template'!D1562,X:Y,2,0)="A"),"","Inactive Dept Combo Error")),"")</f>
        <v/>
      </c>
      <c r="AK1150" s="150" t="str">
        <f>IF(JRF!B1163="","",IF(JRF!B1163=IFERROR(VLOOKUP(JRF!B1163,Checks!AI:AI,1,0),0),"Entry in Branch/Satellite BU's",""))</f>
        <v/>
      </c>
      <c r="AL1150" t="str">
        <f>IFERROR(IF('Journal Template'!A1562="","",IF('Journal Template'!A1562=IFERROR(VLOOKUP('Journal Template'!A1562,Checks!AI:AI,1,0),0),"Entry in Branch/Satellite BU's","")),"")</f>
        <v/>
      </c>
      <c r="AO1150" s="171"/>
      <c r="AP1150" s="171"/>
      <c r="AQ1150" s="171"/>
      <c r="AR1150" s="171"/>
      <c r="CI1150" t="str">
        <f>IF(JRF!F1163&gt;0,"",IF(JRF!B1163="","",IF(LEFT(JRF!B1163,1)=IFERROR(VLOOKUP(LEFT(JRF!B1163,1),$CF$2:$CF$5,1,0),0),"Product Code Required",IF(JRF!C1163="","",IF(JRF!C1163=IFERROR(VLOOKUP(JRF!C1163,$CH:$CH,1,0),0),"Product Code Required","NA")))))</f>
        <v/>
      </c>
      <c r="CJ1150" t="str">
        <f>IF(JRF!AV1163&gt;0,"",IF(JRF!Q1163="","",IF(LEFT(JRF!Q1163,1)=IFERROR(VLOOKUP(LEFT(JRF!Q1163,1),$CF$2:$CF$5,1,0),0),"Product Code Required",IF(JRF!V1163="","",IF(JRF!V1163=IFERROR(VLOOKUP(JRF!V1163,$CH:$CH,1,0),0),"Product Code Required","NA")))))</f>
        <v/>
      </c>
      <c r="CK1150" t="str">
        <f>IFERROR(IF(LEN('Journal Template'!F1161)&gt;0,"",IF('Journal Template'!A1161="","",IF(LEFT('Journal Template'!A1161,1)=IFERROR(VLOOKUP(LEFT('Journal Template'!A1161,1),Checks!$CF$2:$CF$5,1,0),0),"Product Code Required",IF('Journal Template'!D1161="","",IF('Journal Template'!D1161=IFERROR(VLOOKUP('Journal Template'!D1161,Checks!$CH:$CH,1,0),0),"Product Code Required","NA"))))),"")</f>
        <v/>
      </c>
    </row>
    <row r="1151" spans="14:89">
      <c r="N1151" t="s">
        <v>6172</v>
      </c>
      <c r="O1151" t="s">
        <v>6173</v>
      </c>
      <c r="P1151" t="s">
        <v>386</v>
      </c>
      <c r="Q1151" s="150" t="str">
        <f>IF(JRF!D1164="","",IF(IFERROR(VLOOKUP(JRF!D1164,Checks!N:P,3,0),0)="A","","Inactive account in Use"))</f>
        <v/>
      </c>
      <c r="R1151" t="str">
        <f>IFERROR(IF('Journal Template'!C1563="","",IF(IFERROR(VLOOKUP('Journal Template'!C1563,Checks!N:P,3,0),0)="A","","Inactive account in Use")),"")</f>
        <v/>
      </c>
      <c r="S1151" t="s">
        <v>6174</v>
      </c>
      <c r="T1151" t="s">
        <v>386</v>
      </c>
      <c r="U1151" t="s">
        <v>68</v>
      </c>
      <c r="V1151" s="150" t="str">
        <f>IF(JRF!C1164="","",IF(IFERROR(VLOOKUP(JRF!C1164,Checks!S:U,3,0),0)="A","Entry with System fund Dept",""))</f>
        <v/>
      </c>
      <c r="W1151" t="str">
        <f>IFERROR(IF('Journal Template'!D1563="","",IF(IFERROR(VLOOKUP('Journal Template'!D1563,Checks!S:U,3,0),0)="A","Entry with System fund Dept","")),"")</f>
        <v/>
      </c>
      <c r="X1151" t="s">
        <v>6175</v>
      </c>
      <c r="Y1151" t="s">
        <v>389</v>
      </c>
      <c r="Z1151" t="s">
        <v>6176</v>
      </c>
      <c r="AA1151" t="s">
        <v>391</v>
      </c>
      <c r="AB1151" t="s">
        <v>125</v>
      </c>
      <c r="AC1151" s="150" t="str">
        <f>IFERROR(IF(JRF!C1164="","",IF(AND(VLOOKUP(JRF!C1164,X:AA,4,0)=JRF!B1164,VLOOKUP(JRF!C1164,X:Y,2,0)="A"),"","Inactive Dept Combo Error")),"Inactive Dept Combo Error")</f>
        <v/>
      </c>
      <c r="AD1151" t="str">
        <f>IFERROR(IF('Journal Template'!D1563="","",IF(AND(VLOOKUP('Journal Template'!D1563,X:AA,4,0)='Journal Template'!A1563,VLOOKUP('Journal Template'!D1563,X:Y,2,0)="A"),"","Inactive Dept Combo Error")),"")</f>
        <v/>
      </c>
      <c r="AK1151" s="150" t="str">
        <f>IF(JRF!B1164="","",IF(JRF!B1164=IFERROR(VLOOKUP(JRF!B1164,Checks!AI:AI,1,0),0),"Entry in Branch/Satellite BU's",""))</f>
        <v/>
      </c>
      <c r="AL1151" t="str">
        <f>IFERROR(IF('Journal Template'!A1563="","",IF('Journal Template'!A1563=IFERROR(VLOOKUP('Journal Template'!A1563,Checks!AI:AI,1,0),0),"Entry in Branch/Satellite BU's","")),"")</f>
        <v/>
      </c>
      <c r="AO1151" s="171"/>
      <c r="AP1151" s="171"/>
      <c r="AQ1151" s="171"/>
      <c r="AR1151" s="171"/>
      <c r="CI1151" t="str">
        <f>IF(JRF!F1164&gt;0,"",IF(JRF!B1164="","",IF(LEFT(JRF!B1164,1)=IFERROR(VLOOKUP(LEFT(JRF!B1164,1),$CF$2:$CF$5,1,0),0),"Product Code Required",IF(JRF!C1164="","",IF(JRF!C1164=IFERROR(VLOOKUP(JRF!C1164,$CH:$CH,1,0),0),"Product Code Required","NA")))))</f>
        <v/>
      </c>
      <c r="CJ1151" t="str">
        <f>IF(JRF!AV1164&gt;0,"",IF(JRF!Q1164="","",IF(LEFT(JRF!Q1164,1)=IFERROR(VLOOKUP(LEFT(JRF!Q1164,1),$CF$2:$CF$5,1,0),0),"Product Code Required",IF(JRF!V1164="","",IF(JRF!V1164=IFERROR(VLOOKUP(JRF!V1164,$CH:$CH,1,0),0),"Product Code Required","NA")))))</f>
        <v/>
      </c>
      <c r="CK1151" t="str">
        <f>IFERROR(IF(LEN('Journal Template'!F1162)&gt;0,"",IF('Journal Template'!A1162="","",IF(LEFT('Journal Template'!A1162,1)=IFERROR(VLOOKUP(LEFT('Journal Template'!A1162,1),Checks!$CF$2:$CF$5,1,0),0),"Product Code Required",IF('Journal Template'!D1162="","",IF('Journal Template'!D1162=IFERROR(VLOOKUP('Journal Template'!D1162,Checks!$CH:$CH,1,0),0),"Product Code Required","NA"))))),"")</f>
        <v/>
      </c>
    </row>
    <row r="1152" spans="14:89">
      <c r="N1152" t="s">
        <v>6177</v>
      </c>
      <c r="O1152" t="s">
        <v>6178</v>
      </c>
      <c r="P1152" t="s">
        <v>386</v>
      </c>
      <c r="Q1152" s="150" t="str">
        <f>IF(JRF!D1165="","",IF(IFERROR(VLOOKUP(JRF!D1165,Checks!N:P,3,0),0)="A","","Inactive account in Use"))</f>
        <v/>
      </c>
      <c r="R1152" t="str">
        <f>IFERROR(IF('Journal Template'!C1564="","",IF(IFERROR(VLOOKUP('Journal Template'!C1564,Checks!N:P,3,0),0)="A","","Inactive account in Use")),"")</f>
        <v/>
      </c>
      <c r="S1152" t="s">
        <v>6179</v>
      </c>
      <c r="T1152" t="s">
        <v>386</v>
      </c>
      <c r="U1152" t="s">
        <v>68</v>
      </c>
      <c r="V1152" s="150" t="str">
        <f>IF(JRF!C1165="","",IF(IFERROR(VLOOKUP(JRF!C1165,Checks!S:U,3,0),0)="A","Entry with System fund Dept",""))</f>
        <v/>
      </c>
      <c r="W1152" t="str">
        <f>IFERROR(IF('Journal Template'!D1564="","",IF(IFERROR(VLOOKUP('Journal Template'!D1564,Checks!S:U,3,0),0)="A","Entry with System fund Dept","")),"")</f>
        <v/>
      </c>
      <c r="X1152" t="s">
        <v>6180</v>
      </c>
      <c r="Y1152" t="s">
        <v>389</v>
      </c>
      <c r="Z1152" t="s">
        <v>6181</v>
      </c>
      <c r="AA1152" t="s">
        <v>391</v>
      </c>
      <c r="AB1152" t="s">
        <v>125</v>
      </c>
      <c r="AC1152" s="150" t="str">
        <f>IFERROR(IF(JRF!C1165="","",IF(AND(VLOOKUP(JRF!C1165,X:AA,4,0)=JRF!B1165,VLOOKUP(JRF!C1165,X:Y,2,0)="A"),"","Inactive Dept Combo Error")),"Inactive Dept Combo Error")</f>
        <v/>
      </c>
      <c r="AD1152" t="str">
        <f>IFERROR(IF('Journal Template'!D1564="","",IF(AND(VLOOKUP('Journal Template'!D1564,X:AA,4,0)='Journal Template'!A1564,VLOOKUP('Journal Template'!D1564,X:Y,2,0)="A"),"","Inactive Dept Combo Error")),"")</f>
        <v/>
      </c>
      <c r="AK1152" s="150" t="str">
        <f>IF(JRF!B1165="","",IF(JRF!B1165=IFERROR(VLOOKUP(JRF!B1165,Checks!AI:AI,1,0),0),"Entry in Branch/Satellite BU's",""))</f>
        <v/>
      </c>
      <c r="AL1152" t="str">
        <f>IFERROR(IF('Journal Template'!A1564="","",IF('Journal Template'!A1564=IFERROR(VLOOKUP('Journal Template'!A1564,Checks!AI:AI,1,0),0),"Entry in Branch/Satellite BU's","")),"")</f>
        <v/>
      </c>
      <c r="AO1152" s="171"/>
      <c r="AP1152" s="171"/>
      <c r="AQ1152" s="171"/>
      <c r="AR1152" s="171"/>
      <c r="CI1152" t="str">
        <f>IF(JRF!F1165&gt;0,"",IF(JRF!B1165="","",IF(LEFT(JRF!B1165,1)=IFERROR(VLOOKUP(LEFT(JRF!B1165,1),$CF$2:$CF$5,1,0),0),"Product Code Required",IF(JRF!C1165="","",IF(JRF!C1165=IFERROR(VLOOKUP(JRF!C1165,$CH:$CH,1,0),0),"Product Code Required","NA")))))</f>
        <v/>
      </c>
      <c r="CJ1152" t="str">
        <f>IF(JRF!AV1165&gt;0,"",IF(JRF!Q1165="","",IF(LEFT(JRF!Q1165,1)=IFERROR(VLOOKUP(LEFT(JRF!Q1165,1),$CF$2:$CF$5,1,0),0),"Product Code Required",IF(JRF!V1165="","",IF(JRF!V1165=IFERROR(VLOOKUP(JRF!V1165,$CH:$CH,1,0),0),"Product Code Required","NA")))))</f>
        <v/>
      </c>
      <c r="CK1152" t="str">
        <f>IFERROR(IF(LEN('Journal Template'!F1163)&gt;0,"",IF('Journal Template'!A1163="","",IF(LEFT('Journal Template'!A1163,1)=IFERROR(VLOOKUP(LEFT('Journal Template'!A1163,1),Checks!$CF$2:$CF$5,1,0),0),"Product Code Required",IF('Journal Template'!D1163="","",IF('Journal Template'!D1163=IFERROR(VLOOKUP('Journal Template'!D1163,Checks!$CH:$CH,1,0),0),"Product Code Required","NA"))))),"")</f>
        <v/>
      </c>
    </row>
    <row r="1153" spans="14:89">
      <c r="N1153" t="s">
        <v>6182</v>
      </c>
      <c r="O1153" t="s">
        <v>6183</v>
      </c>
      <c r="P1153" t="s">
        <v>386</v>
      </c>
      <c r="Q1153" s="150" t="str">
        <f>IF(JRF!D1166="","",IF(IFERROR(VLOOKUP(JRF!D1166,Checks!N:P,3,0),0)="A","","Inactive account in Use"))</f>
        <v/>
      </c>
      <c r="R1153" t="str">
        <f>IFERROR(IF('Journal Template'!C1565="","",IF(IFERROR(VLOOKUP('Journal Template'!C1565,Checks!N:P,3,0),0)="A","","Inactive account in Use")),"")</f>
        <v/>
      </c>
      <c r="S1153" t="s">
        <v>6184</v>
      </c>
      <c r="T1153" t="s">
        <v>386</v>
      </c>
      <c r="U1153" t="s">
        <v>68</v>
      </c>
      <c r="V1153" s="150" t="str">
        <f>IF(JRF!C1166="","",IF(IFERROR(VLOOKUP(JRF!C1166,Checks!S:U,3,0),0)="A","Entry with System fund Dept",""))</f>
        <v/>
      </c>
      <c r="W1153" t="str">
        <f>IFERROR(IF('Journal Template'!D1565="","",IF(IFERROR(VLOOKUP('Journal Template'!D1565,Checks!S:U,3,0),0)="A","Entry with System fund Dept","")),"")</f>
        <v/>
      </c>
      <c r="X1153" t="s">
        <v>6185</v>
      </c>
      <c r="Y1153" t="s">
        <v>386</v>
      </c>
      <c r="Z1153" t="s">
        <v>6186</v>
      </c>
      <c r="AA1153" t="s">
        <v>391</v>
      </c>
      <c r="AB1153" t="s">
        <v>125</v>
      </c>
      <c r="AC1153" s="150" t="str">
        <f>IFERROR(IF(JRF!C1166="","",IF(AND(VLOOKUP(JRF!C1166,X:AA,4,0)=JRF!B1166,VLOOKUP(JRF!C1166,X:Y,2,0)="A"),"","Inactive Dept Combo Error")),"Inactive Dept Combo Error")</f>
        <v/>
      </c>
      <c r="AD1153" t="str">
        <f>IFERROR(IF('Journal Template'!D1565="","",IF(AND(VLOOKUP('Journal Template'!D1565,X:AA,4,0)='Journal Template'!A1565,VLOOKUP('Journal Template'!D1565,X:Y,2,0)="A"),"","Inactive Dept Combo Error")),"")</f>
        <v/>
      </c>
      <c r="AK1153" s="150" t="str">
        <f>IF(JRF!B1166="","",IF(JRF!B1166=IFERROR(VLOOKUP(JRF!B1166,Checks!AI:AI,1,0),0),"Entry in Branch/Satellite BU's",""))</f>
        <v/>
      </c>
      <c r="AL1153" t="str">
        <f>IFERROR(IF('Journal Template'!A1565="","",IF('Journal Template'!A1565=IFERROR(VLOOKUP('Journal Template'!A1565,Checks!AI:AI,1,0),0),"Entry in Branch/Satellite BU's","")),"")</f>
        <v/>
      </c>
      <c r="AO1153" s="171"/>
      <c r="AP1153" s="171"/>
      <c r="AQ1153" s="171"/>
      <c r="AR1153" s="171"/>
      <c r="CI1153" t="str">
        <f>IF(JRF!F1166&gt;0,"",IF(JRF!B1166="","",IF(LEFT(JRF!B1166,1)=IFERROR(VLOOKUP(LEFT(JRF!B1166,1),$CF$2:$CF$5,1,0),0),"Product Code Required",IF(JRF!C1166="","",IF(JRF!C1166=IFERROR(VLOOKUP(JRF!C1166,$CH:$CH,1,0),0),"Product Code Required","NA")))))</f>
        <v/>
      </c>
      <c r="CJ1153" t="str">
        <f>IF(JRF!AV1166&gt;0,"",IF(JRF!Q1166="","",IF(LEFT(JRF!Q1166,1)=IFERROR(VLOOKUP(LEFT(JRF!Q1166,1),$CF$2:$CF$5,1,0),0),"Product Code Required",IF(JRF!V1166="","",IF(JRF!V1166=IFERROR(VLOOKUP(JRF!V1166,$CH:$CH,1,0),0),"Product Code Required","NA")))))</f>
        <v/>
      </c>
      <c r="CK1153" t="str">
        <f>IFERROR(IF(LEN('Journal Template'!F1164)&gt;0,"",IF('Journal Template'!A1164="","",IF(LEFT('Journal Template'!A1164,1)=IFERROR(VLOOKUP(LEFT('Journal Template'!A1164,1),Checks!$CF$2:$CF$5,1,0),0),"Product Code Required",IF('Journal Template'!D1164="","",IF('Journal Template'!D1164=IFERROR(VLOOKUP('Journal Template'!D1164,Checks!$CH:$CH,1,0),0),"Product Code Required","NA"))))),"")</f>
        <v/>
      </c>
    </row>
    <row r="1154" spans="14:89">
      <c r="N1154" t="s">
        <v>6187</v>
      </c>
      <c r="O1154" t="s">
        <v>6188</v>
      </c>
      <c r="P1154" t="s">
        <v>386</v>
      </c>
      <c r="Q1154" s="150" t="str">
        <f>IF(JRF!D1167="","",IF(IFERROR(VLOOKUP(JRF!D1167,Checks!N:P,3,0),0)="A","","Inactive account in Use"))</f>
        <v/>
      </c>
      <c r="R1154" t="str">
        <f>IFERROR(IF('Journal Template'!C1566="","",IF(IFERROR(VLOOKUP('Journal Template'!C1566,Checks!N:P,3,0),0)="A","","Inactive account in Use")),"")</f>
        <v/>
      </c>
      <c r="S1154" t="s">
        <v>6189</v>
      </c>
      <c r="T1154" t="s">
        <v>386</v>
      </c>
      <c r="U1154" t="s">
        <v>68</v>
      </c>
      <c r="V1154" s="150" t="str">
        <f>IF(JRF!C1167="","",IF(IFERROR(VLOOKUP(JRF!C1167,Checks!S:U,3,0),0)="A","Entry with System fund Dept",""))</f>
        <v/>
      </c>
      <c r="W1154" t="str">
        <f>IFERROR(IF('Journal Template'!D1566="","",IF(IFERROR(VLOOKUP('Journal Template'!D1566,Checks!S:U,3,0),0)="A","Entry with System fund Dept","")),"")</f>
        <v/>
      </c>
      <c r="X1154" t="s">
        <v>6190</v>
      </c>
      <c r="Y1154" t="s">
        <v>389</v>
      </c>
      <c r="Z1154" t="s">
        <v>6191</v>
      </c>
      <c r="AA1154" t="s">
        <v>391</v>
      </c>
      <c r="AB1154" t="s">
        <v>125</v>
      </c>
      <c r="AC1154" s="150" t="str">
        <f>IFERROR(IF(JRF!C1167="","",IF(AND(VLOOKUP(JRF!C1167,X:AA,4,0)=JRF!B1167,VLOOKUP(JRF!C1167,X:Y,2,0)="A"),"","Inactive Dept Combo Error")),"Inactive Dept Combo Error")</f>
        <v/>
      </c>
      <c r="AD1154" t="str">
        <f>IFERROR(IF('Journal Template'!D1566="","",IF(AND(VLOOKUP('Journal Template'!D1566,X:AA,4,0)='Journal Template'!A1566,VLOOKUP('Journal Template'!D1566,X:Y,2,0)="A"),"","Inactive Dept Combo Error")),"")</f>
        <v/>
      </c>
      <c r="AK1154" s="150" t="str">
        <f>IF(JRF!B1167="","",IF(JRF!B1167=IFERROR(VLOOKUP(JRF!B1167,Checks!AI:AI,1,0),0),"Entry in Branch/Satellite BU's",""))</f>
        <v/>
      </c>
      <c r="AL1154" t="str">
        <f>IFERROR(IF('Journal Template'!A1566="","",IF('Journal Template'!A1566=IFERROR(VLOOKUP('Journal Template'!A1566,Checks!AI:AI,1,0),0),"Entry in Branch/Satellite BU's","")),"")</f>
        <v/>
      </c>
      <c r="AO1154" s="171"/>
      <c r="AP1154" s="171"/>
      <c r="AQ1154" s="171"/>
      <c r="AR1154" s="171"/>
      <c r="CI1154" t="str">
        <f>IF(JRF!F1167&gt;0,"",IF(JRF!B1167="","",IF(LEFT(JRF!B1167,1)=IFERROR(VLOOKUP(LEFT(JRF!B1167,1),$CF$2:$CF$5,1,0),0),"Product Code Required",IF(JRF!C1167="","",IF(JRF!C1167=IFERROR(VLOOKUP(JRF!C1167,$CH:$CH,1,0),0),"Product Code Required","NA")))))</f>
        <v/>
      </c>
      <c r="CJ1154" t="str">
        <f>IF(JRF!AV1167&gt;0,"",IF(JRF!Q1167="","",IF(LEFT(JRF!Q1167,1)=IFERROR(VLOOKUP(LEFT(JRF!Q1167,1),$CF$2:$CF$5,1,0),0),"Product Code Required",IF(JRF!V1167="","",IF(JRF!V1167=IFERROR(VLOOKUP(JRF!V1167,$CH:$CH,1,0),0),"Product Code Required","NA")))))</f>
        <v/>
      </c>
      <c r="CK1154" t="str">
        <f>IFERROR(IF(LEN('Journal Template'!F1165)&gt;0,"",IF('Journal Template'!A1165="","",IF(LEFT('Journal Template'!A1165,1)=IFERROR(VLOOKUP(LEFT('Journal Template'!A1165,1),Checks!$CF$2:$CF$5,1,0),0),"Product Code Required",IF('Journal Template'!D1165="","",IF('Journal Template'!D1165=IFERROR(VLOOKUP('Journal Template'!D1165,Checks!$CH:$CH,1,0),0),"Product Code Required","NA"))))),"")</f>
        <v/>
      </c>
    </row>
    <row r="1155" spans="14:89">
      <c r="N1155" t="s">
        <v>6192</v>
      </c>
      <c r="O1155" t="s">
        <v>6193</v>
      </c>
      <c r="P1155" t="s">
        <v>386</v>
      </c>
      <c r="Q1155" s="150" t="str">
        <f>IF(JRF!D1168="","",IF(IFERROR(VLOOKUP(JRF!D1168,Checks!N:P,3,0),0)="A","","Inactive account in Use"))</f>
        <v/>
      </c>
      <c r="R1155" t="str">
        <f>IFERROR(IF('Journal Template'!C1567="","",IF(IFERROR(VLOOKUP('Journal Template'!C1567,Checks!N:P,3,0),0)="A","","Inactive account in Use")),"")</f>
        <v/>
      </c>
      <c r="S1155" t="s">
        <v>6194</v>
      </c>
      <c r="T1155" t="s">
        <v>386</v>
      </c>
      <c r="U1155" t="s">
        <v>68</v>
      </c>
      <c r="V1155" s="150" t="str">
        <f>IF(JRF!C1168="","",IF(IFERROR(VLOOKUP(JRF!C1168,Checks!S:U,3,0),0)="A","Entry with System fund Dept",""))</f>
        <v/>
      </c>
      <c r="W1155" t="str">
        <f>IFERROR(IF('Journal Template'!D1567="","",IF(IFERROR(VLOOKUP('Journal Template'!D1567,Checks!S:U,3,0),0)="A","Entry with System fund Dept","")),"")</f>
        <v/>
      </c>
      <c r="X1155" t="s">
        <v>6195</v>
      </c>
      <c r="Y1155" t="s">
        <v>386</v>
      </c>
      <c r="Z1155" t="s">
        <v>6196</v>
      </c>
      <c r="AA1155" t="s">
        <v>932</v>
      </c>
      <c r="AB1155" t="s">
        <v>3550</v>
      </c>
      <c r="AC1155" s="150" t="str">
        <f>IFERROR(IF(JRF!C1168="","",IF(AND(VLOOKUP(JRF!C1168,X:AA,4,0)=JRF!B1168,VLOOKUP(JRF!C1168,X:Y,2,0)="A"),"","Inactive Dept Combo Error")),"Inactive Dept Combo Error")</f>
        <v/>
      </c>
      <c r="AD1155" t="str">
        <f>IFERROR(IF('Journal Template'!D1567="","",IF(AND(VLOOKUP('Journal Template'!D1567,X:AA,4,0)='Journal Template'!A1567,VLOOKUP('Journal Template'!D1567,X:Y,2,0)="A"),"","Inactive Dept Combo Error")),"")</f>
        <v/>
      </c>
      <c r="AK1155" s="150" t="str">
        <f>IF(JRF!B1168="","",IF(JRF!B1168=IFERROR(VLOOKUP(JRF!B1168,Checks!AI:AI,1,0),0),"Entry in Branch/Satellite BU's",""))</f>
        <v/>
      </c>
      <c r="AL1155" t="str">
        <f>IFERROR(IF('Journal Template'!A1567="","",IF('Journal Template'!A1567=IFERROR(VLOOKUP('Journal Template'!A1567,Checks!AI:AI,1,0),0),"Entry in Branch/Satellite BU's","")),"")</f>
        <v/>
      </c>
      <c r="AO1155" s="171"/>
      <c r="AP1155" s="171"/>
      <c r="AQ1155" s="171"/>
      <c r="AR1155" s="171"/>
      <c r="CI1155" t="str">
        <f>IF(JRF!F1168&gt;0,"",IF(JRF!B1168="","",IF(LEFT(JRF!B1168,1)=IFERROR(VLOOKUP(LEFT(JRF!B1168,1),$CF$2:$CF$5,1,0),0),"Product Code Required",IF(JRF!C1168="","",IF(JRF!C1168=IFERROR(VLOOKUP(JRF!C1168,$CH:$CH,1,0),0),"Product Code Required","NA")))))</f>
        <v/>
      </c>
      <c r="CJ1155" t="str">
        <f>IF(JRF!AV1168&gt;0,"",IF(JRF!Q1168="","",IF(LEFT(JRF!Q1168,1)=IFERROR(VLOOKUP(LEFT(JRF!Q1168,1),$CF$2:$CF$5,1,0),0),"Product Code Required",IF(JRF!V1168="","",IF(JRF!V1168=IFERROR(VLOOKUP(JRF!V1168,$CH:$CH,1,0),0),"Product Code Required","NA")))))</f>
        <v/>
      </c>
      <c r="CK1155" t="str">
        <f>IFERROR(IF(LEN('Journal Template'!F1166)&gt;0,"",IF('Journal Template'!A1166="","",IF(LEFT('Journal Template'!A1166,1)=IFERROR(VLOOKUP(LEFT('Journal Template'!A1166,1),Checks!$CF$2:$CF$5,1,0),0),"Product Code Required",IF('Journal Template'!D1166="","",IF('Journal Template'!D1166=IFERROR(VLOOKUP('Journal Template'!D1166,Checks!$CH:$CH,1,0),0),"Product Code Required","NA"))))),"")</f>
        <v/>
      </c>
    </row>
    <row r="1156" spans="14:89">
      <c r="N1156" t="s">
        <v>6197</v>
      </c>
      <c r="O1156" t="s">
        <v>6198</v>
      </c>
      <c r="P1156" t="s">
        <v>386</v>
      </c>
      <c r="Q1156" s="150" t="str">
        <f>IF(JRF!D1169="","",IF(IFERROR(VLOOKUP(JRF!D1169,Checks!N:P,3,0),0)="A","","Inactive account in Use"))</f>
        <v/>
      </c>
      <c r="R1156" t="str">
        <f>IFERROR(IF('Journal Template'!C1568="","",IF(IFERROR(VLOOKUP('Journal Template'!C1568,Checks!N:P,3,0),0)="A","","Inactive account in Use")),"")</f>
        <v/>
      </c>
      <c r="S1156" t="s">
        <v>6199</v>
      </c>
      <c r="T1156" t="s">
        <v>386</v>
      </c>
      <c r="U1156" t="s">
        <v>68</v>
      </c>
      <c r="V1156" s="150" t="str">
        <f>IF(JRF!C1169="","",IF(IFERROR(VLOOKUP(JRF!C1169,Checks!S:U,3,0),0)="A","Entry with System fund Dept",""))</f>
        <v/>
      </c>
      <c r="W1156" t="str">
        <f>IFERROR(IF('Journal Template'!D1568="","",IF(IFERROR(VLOOKUP('Journal Template'!D1568,Checks!S:U,3,0),0)="A","Entry with System fund Dept","")),"")</f>
        <v/>
      </c>
      <c r="X1156" t="s">
        <v>6200</v>
      </c>
      <c r="Y1156" t="s">
        <v>386</v>
      </c>
      <c r="Z1156" t="s">
        <v>6201</v>
      </c>
      <c r="AA1156" t="s">
        <v>932</v>
      </c>
      <c r="AB1156" t="s">
        <v>3550</v>
      </c>
      <c r="AC1156" s="150" t="str">
        <f>IFERROR(IF(JRF!C1169="","",IF(AND(VLOOKUP(JRF!C1169,X:AA,4,0)=JRF!B1169,VLOOKUP(JRF!C1169,X:Y,2,0)="A"),"","Inactive Dept Combo Error")),"Inactive Dept Combo Error")</f>
        <v/>
      </c>
      <c r="AD1156" t="str">
        <f>IFERROR(IF('Journal Template'!D1568="","",IF(AND(VLOOKUP('Journal Template'!D1568,X:AA,4,0)='Journal Template'!A1568,VLOOKUP('Journal Template'!D1568,X:Y,2,0)="A"),"","Inactive Dept Combo Error")),"")</f>
        <v/>
      </c>
      <c r="AK1156" s="150" t="str">
        <f>IF(JRF!B1169="","",IF(JRF!B1169=IFERROR(VLOOKUP(JRF!B1169,Checks!AI:AI,1,0),0),"Entry in Branch/Satellite BU's",""))</f>
        <v/>
      </c>
      <c r="AL1156" t="str">
        <f>IFERROR(IF('Journal Template'!A1568="","",IF('Journal Template'!A1568=IFERROR(VLOOKUP('Journal Template'!A1568,Checks!AI:AI,1,0),0),"Entry in Branch/Satellite BU's","")),"")</f>
        <v/>
      </c>
      <c r="AO1156" s="171"/>
      <c r="AP1156" s="171"/>
      <c r="AQ1156" s="171"/>
      <c r="AR1156" s="171"/>
      <c r="CI1156" t="str">
        <f>IF(JRF!F1169&gt;0,"",IF(JRF!B1169="","",IF(LEFT(JRF!B1169,1)=IFERROR(VLOOKUP(LEFT(JRF!B1169,1),$CF$2:$CF$5,1,0),0),"Product Code Required",IF(JRF!C1169="","",IF(JRF!C1169=IFERROR(VLOOKUP(JRF!C1169,$CH:$CH,1,0),0),"Product Code Required","NA")))))</f>
        <v/>
      </c>
      <c r="CJ1156" t="str">
        <f>IF(JRF!AV1169&gt;0,"",IF(JRF!Q1169="","",IF(LEFT(JRF!Q1169,1)=IFERROR(VLOOKUP(LEFT(JRF!Q1169,1),$CF$2:$CF$5,1,0),0),"Product Code Required",IF(JRF!V1169="","",IF(JRF!V1169=IFERROR(VLOOKUP(JRF!V1169,$CH:$CH,1,0),0),"Product Code Required","NA")))))</f>
        <v/>
      </c>
      <c r="CK1156" t="str">
        <f>IFERROR(IF(LEN('Journal Template'!F1167)&gt;0,"",IF('Journal Template'!A1167="","",IF(LEFT('Journal Template'!A1167,1)=IFERROR(VLOOKUP(LEFT('Journal Template'!A1167,1),Checks!$CF$2:$CF$5,1,0),0),"Product Code Required",IF('Journal Template'!D1167="","",IF('Journal Template'!D1167=IFERROR(VLOOKUP('Journal Template'!D1167,Checks!$CH:$CH,1,0),0),"Product Code Required","NA"))))),"")</f>
        <v/>
      </c>
    </row>
    <row r="1157" spans="14:89">
      <c r="N1157" t="s">
        <v>6202</v>
      </c>
      <c r="O1157" t="s">
        <v>6203</v>
      </c>
      <c r="P1157" t="s">
        <v>386</v>
      </c>
      <c r="Q1157" s="150" t="str">
        <f>IF(JRF!D1170="","",IF(IFERROR(VLOOKUP(JRF!D1170,Checks!N:P,3,0),0)="A","","Inactive account in Use"))</f>
        <v/>
      </c>
      <c r="R1157" t="str">
        <f>IFERROR(IF('Journal Template'!C1569="","",IF(IFERROR(VLOOKUP('Journal Template'!C1569,Checks!N:P,3,0),0)="A","","Inactive account in Use")),"")</f>
        <v/>
      </c>
      <c r="S1157" t="s">
        <v>6204</v>
      </c>
      <c r="T1157" t="s">
        <v>386</v>
      </c>
      <c r="U1157" t="s">
        <v>68</v>
      </c>
      <c r="V1157" s="150" t="str">
        <f>IF(JRF!C1170="","",IF(IFERROR(VLOOKUP(JRF!C1170,Checks!S:U,3,0),0)="A","Entry with System fund Dept",""))</f>
        <v/>
      </c>
      <c r="W1157" t="str">
        <f>IFERROR(IF('Journal Template'!D1569="","",IF(IFERROR(VLOOKUP('Journal Template'!D1569,Checks!S:U,3,0),0)="A","Entry with System fund Dept","")),"")</f>
        <v/>
      </c>
      <c r="X1157" t="s">
        <v>6205</v>
      </c>
      <c r="Y1157" t="s">
        <v>386</v>
      </c>
      <c r="Z1157" t="s">
        <v>6206</v>
      </c>
      <c r="AA1157" t="s">
        <v>932</v>
      </c>
      <c r="AB1157" t="s">
        <v>3550</v>
      </c>
      <c r="AC1157" s="150" t="str">
        <f>IFERROR(IF(JRF!C1170="","",IF(AND(VLOOKUP(JRF!C1170,X:AA,4,0)=JRF!B1170,VLOOKUP(JRF!C1170,X:Y,2,0)="A"),"","Inactive Dept Combo Error")),"Inactive Dept Combo Error")</f>
        <v/>
      </c>
      <c r="AD1157" t="str">
        <f>IFERROR(IF('Journal Template'!D1569="","",IF(AND(VLOOKUP('Journal Template'!D1569,X:AA,4,0)='Journal Template'!A1569,VLOOKUP('Journal Template'!D1569,X:Y,2,0)="A"),"","Inactive Dept Combo Error")),"")</f>
        <v/>
      </c>
      <c r="AK1157" s="150" t="str">
        <f>IF(JRF!B1170="","",IF(JRF!B1170=IFERROR(VLOOKUP(JRF!B1170,Checks!AI:AI,1,0),0),"Entry in Branch/Satellite BU's",""))</f>
        <v/>
      </c>
      <c r="AL1157" t="str">
        <f>IFERROR(IF('Journal Template'!A1569="","",IF('Journal Template'!A1569=IFERROR(VLOOKUP('Journal Template'!A1569,Checks!AI:AI,1,0),0),"Entry in Branch/Satellite BU's","")),"")</f>
        <v/>
      </c>
      <c r="AO1157" s="171"/>
      <c r="AP1157" s="171"/>
      <c r="AQ1157" s="171"/>
      <c r="AR1157" s="171"/>
      <c r="CI1157" t="str">
        <f>IF(JRF!F1170&gt;0,"",IF(JRF!B1170="","",IF(LEFT(JRF!B1170,1)=IFERROR(VLOOKUP(LEFT(JRF!B1170,1),$CF$2:$CF$5,1,0),0),"Product Code Required",IF(JRF!C1170="","",IF(JRF!C1170=IFERROR(VLOOKUP(JRF!C1170,$CH:$CH,1,0),0),"Product Code Required","NA")))))</f>
        <v/>
      </c>
      <c r="CJ1157" t="str">
        <f>IF(JRF!AV1170&gt;0,"",IF(JRF!Q1170="","",IF(LEFT(JRF!Q1170,1)=IFERROR(VLOOKUP(LEFT(JRF!Q1170,1),$CF$2:$CF$5,1,0),0),"Product Code Required",IF(JRF!V1170="","",IF(JRF!V1170=IFERROR(VLOOKUP(JRF!V1170,$CH:$CH,1,0),0),"Product Code Required","NA")))))</f>
        <v/>
      </c>
      <c r="CK1157" t="str">
        <f>IFERROR(IF(LEN('Journal Template'!F1168)&gt;0,"",IF('Journal Template'!A1168="","",IF(LEFT('Journal Template'!A1168,1)=IFERROR(VLOOKUP(LEFT('Journal Template'!A1168,1),Checks!$CF$2:$CF$5,1,0),0),"Product Code Required",IF('Journal Template'!D1168="","",IF('Journal Template'!D1168=IFERROR(VLOOKUP('Journal Template'!D1168,Checks!$CH:$CH,1,0),0),"Product Code Required","NA"))))),"")</f>
        <v/>
      </c>
    </row>
    <row r="1158" spans="14:89">
      <c r="N1158" t="s">
        <v>6207</v>
      </c>
      <c r="O1158" t="s">
        <v>6208</v>
      </c>
      <c r="P1158" t="s">
        <v>386</v>
      </c>
      <c r="Q1158" s="150" t="str">
        <f>IF(JRF!D1171="","",IF(IFERROR(VLOOKUP(JRF!D1171,Checks!N:P,3,0),0)="A","","Inactive account in Use"))</f>
        <v/>
      </c>
      <c r="R1158" t="str">
        <f>IFERROR(IF('Journal Template'!C1570="","",IF(IFERROR(VLOOKUP('Journal Template'!C1570,Checks!N:P,3,0),0)="A","","Inactive account in Use")),"")</f>
        <v/>
      </c>
      <c r="S1158" t="s">
        <v>6209</v>
      </c>
      <c r="T1158" t="s">
        <v>386</v>
      </c>
      <c r="U1158" t="s">
        <v>68</v>
      </c>
      <c r="V1158" s="150" t="str">
        <f>IF(JRF!C1171="","",IF(IFERROR(VLOOKUP(JRF!C1171,Checks!S:U,3,0),0)="A","Entry with System fund Dept",""))</f>
        <v/>
      </c>
      <c r="W1158" t="str">
        <f>IFERROR(IF('Journal Template'!D1570="","",IF(IFERROR(VLOOKUP('Journal Template'!D1570,Checks!S:U,3,0),0)="A","Entry with System fund Dept","")),"")</f>
        <v/>
      </c>
      <c r="X1158" t="s">
        <v>6210</v>
      </c>
      <c r="Y1158" t="s">
        <v>386</v>
      </c>
      <c r="Z1158" t="s">
        <v>6211</v>
      </c>
      <c r="AA1158" t="s">
        <v>932</v>
      </c>
      <c r="AB1158" t="s">
        <v>3550</v>
      </c>
      <c r="AC1158" s="150" t="str">
        <f>IFERROR(IF(JRF!C1171="","",IF(AND(VLOOKUP(JRF!C1171,X:AA,4,0)=JRF!B1171,VLOOKUP(JRF!C1171,X:Y,2,0)="A"),"","Inactive Dept Combo Error")),"Inactive Dept Combo Error")</f>
        <v/>
      </c>
      <c r="AD1158" t="str">
        <f>IFERROR(IF('Journal Template'!D1570="","",IF(AND(VLOOKUP('Journal Template'!D1570,X:AA,4,0)='Journal Template'!A1570,VLOOKUP('Journal Template'!D1570,X:Y,2,0)="A"),"","Inactive Dept Combo Error")),"")</f>
        <v/>
      </c>
      <c r="AK1158" s="150" t="str">
        <f>IF(JRF!B1171="","",IF(JRF!B1171=IFERROR(VLOOKUP(JRF!B1171,Checks!AI:AI,1,0),0),"Entry in Branch/Satellite BU's",""))</f>
        <v/>
      </c>
      <c r="AL1158" t="str">
        <f>IFERROR(IF('Journal Template'!A1570="","",IF('Journal Template'!A1570=IFERROR(VLOOKUP('Journal Template'!A1570,Checks!AI:AI,1,0),0),"Entry in Branch/Satellite BU's","")),"")</f>
        <v/>
      </c>
      <c r="AO1158" s="171"/>
      <c r="AP1158" s="171"/>
      <c r="AQ1158" s="171"/>
      <c r="AR1158" s="171"/>
      <c r="CI1158" t="str">
        <f>IF(JRF!F1171&gt;0,"",IF(JRF!B1171="","",IF(LEFT(JRF!B1171,1)=IFERROR(VLOOKUP(LEFT(JRF!B1171,1),$CF$2:$CF$5,1,0),0),"Product Code Required",IF(JRF!C1171="","",IF(JRF!C1171=IFERROR(VLOOKUP(JRF!C1171,$CH:$CH,1,0),0),"Product Code Required","NA")))))</f>
        <v/>
      </c>
      <c r="CJ1158" t="str">
        <f>IF(JRF!AV1171&gt;0,"",IF(JRF!Q1171="","",IF(LEFT(JRF!Q1171,1)=IFERROR(VLOOKUP(LEFT(JRF!Q1171,1),$CF$2:$CF$5,1,0),0),"Product Code Required",IF(JRF!V1171="","",IF(JRF!V1171=IFERROR(VLOOKUP(JRF!V1171,$CH:$CH,1,0),0),"Product Code Required","NA")))))</f>
        <v/>
      </c>
      <c r="CK1158" t="str">
        <f>IFERROR(IF(LEN('Journal Template'!F1169)&gt;0,"",IF('Journal Template'!A1169="","",IF(LEFT('Journal Template'!A1169,1)=IFERROR(VLOOKUP(LEFT('Journal Template'!A1169,1),Checks!$CF$2:$CF$5,1,0),0),"Product Code Required",IF('Journal Template'!D1169="","",IF('Journal Template'!D1169=IFERROR(VLOOKUP('Journal Template'!D1169,Checks!$CH:$CH,1,0),0),"Product Code Required","NA"))))),"")</f>
        <v/>
      </c>
    </row>
    <row r="1159" spans="14:89">
      <c r="N1159" t="s">
        <v>6212</v>
      </c>
      <c r="O1159" t="s">
        <v>6213</v>
      </c>
      <c r="P1159" t="s">
        <v>386</v>
      </c>
      <c r="Q1159" s="150" t="str">
        <f>IF(JRF!D1172="","",IF(IFERROR(VLOOKUP(JRF!D1172,Checks!N:P,3,0),0)="A","","Inactive account in Use"))</f>
        <v/>
      </c>
      <c r="R1159" t="str">
        <f>IFERROR(IF('Journal Template'!C1571="","",IF(IFERROR(VLOOKUP('Journal Template'!C1571,Checks!N:P,3,0),0)="A","","Inactive account in Use")),"")</f>
        <v/>
      </c>
      <c r="S1159" t="s">
        <v>6214</v>
      </c>
      <c r="T1159" t="s">
        <v>386</v>
      </c>
      <c r="U1159" t="s">
        <v>68</v>
      </c>
      <c r="V1159" s="150" t="str">
        <f>IF(JRF!C1172="","",IF(IFERROR(VLOOKUP(JRF!C1172,Checks!S:U,3,0),0)="A","Entry with System fund Dept",""))</f>
        <v/>
      </c>
      <c r="W1159" t="str">
        <f>IFERROR(IF('Journal Template'!D1571="","",IF(IFERROR(VLOOKUP('Journal Template'!D1571,Checks!S:U,3,0),0)="A","Entry with System fund Dept","")),"")</f>
        <v/>
      </c>
      <c r="X1159" t="s">
        <v>6215</v>
      </c>
      <c r="Y1159" t="s">
        <v>386</v>
      </c>
      <c r="Z1159" t="s">
        <v>6216</v>
      </c>
      <c r="AA1159" t="s">
        <v>932</v>
      </c>
      <c r="AB1159" t="s">
        <v>3550</v>
      </c>
      <c r="AC1159" s="150" t="str">
        <f>IFERROR(IF(JRF!C1172="","",IF(AND(VLOOKUP(JRF!C1172,X:AA,4,0)=JRF!B1172,VLOOKUP(JRF!C1172,X:Y,2,0)="A"),"","Inactive Dept Combo Error")),"Inactive Dept Combo Error")</f>
        <v/>
      </c>
      <c r="AD1159" t="str">
        <f>IFERROR(IF('Journal Template'!D1571="","",IF(AND(VLOOKUP('Journal Template'!D1571,X:AA,4,0)='Journal Template'!A1571,VLOOKUP('Journal Template'!D1571,X:Y,2,0)="A"),"","Inactive Dept Combo Error")),"")</f>
        <v/>
      </c>
      <c r="AK1159" s="150" t="str">
        <f>IF(JRF!B1172="","",IF(JRF!B1172=IFERROR(VLOOKUP(JRF!B1172,Checks!AI:AI,1,0),0),"Entry in Branch/Satellite BU's",""))</f>
        <v/>
      </c>
      <c r="AL1159" t="str">
        <f>IFERROR(IF('Journal Template'!A1571="","",IF('Journal Template'!A1571=IFERROR(VLOOKUP('Journal Template'!A1571,Checks!AI:AI,1,0),0),"Entry in Branch/Satellite BU's","")),"")</f>
        <v/>
      </c>
      <c r="AO1159" s="171"/>
      <c r="AP1159" s="171"/>
      <c r="AQ1159" s="171"/>
      <c r="AR1159" s="171"/>
      <c r="CI1159" t="str">
        <f>IF(JRF!F1172&gt;0,"",IF(JRF!B1172="","",IF(LEFT(JRF!B1172,1)=IFERROR(VLOOKUP(LEFT(JRF!B1172,1),$CF$2:$CF$5,1,0),0),"Product Code Required",IF(JRF!C1172="","",IF(JRF!C1172=IFERROR(VLOOKUP(JRF!C1172,$CH:$CH,1,0),0),"Product Code Required","NA")))))</f>
        <v/>
      </c>
      <c r="CJ1159" t="str">
        <f>IF(JRF!AV1172&gt;0,"",IF(JRF!Q1172="","",IF(LEFT(JRF!Q1172,1)=IFERROR(VLOOKUP(LEFT(JRF!Q1172,1),$CF$2:$CF$5,1,0),0),"Product Code Required",IF(JRF!V1172="","",IF(JRF!V1172=IFERROR(VLOOKUP(JRF!V1172,$CH:$CH,1,0),0),"Product Code Required","NA")))))</f>
        <v/>
      </c>
      <c r="CK1159" t="str">
        <f>IFERROR(IF(LEN('Journal Template'!F1170)&gt;0,"",IF('Journal Template'!A1170="","",IF(LEFT('Journal Template'!A1170,1)=IFERROR(VLOOKUP(LEFT('Journal Template'!A1170,1),Checks!$CF$2:$CF$5,1,0),0),"Product Code Required",IF('Journal Template'!D1170="","",IF('Journal Template'!D1170=IFERROR(VLOOKUP('Journal Template'!D1170,Checks!$CH:$CH,1,0),0),"Product Code Required","NA"))))),"")</f>
        <v/>
      </c>
    </row>
    <row r="1160" spans="14:89">
      <c r="N1160" t="s">
        <v>6217</v>
      </c>
      <c r="O1160" t="s">
        <v>6218</v>
      </c>
      <c r="P1160" t="s">
        <v>386</v>
      </c>
      <c r="Q1160" s="150" t="str">
        <f>IF(JRF!D1173="","",IF(IFERROR(VLOOKUP(JRF!D1173,Checks!N:P,3,0),0)="A","","Inactive account in Use"))</f>
        <v/>
      </c>
      <c r="R1160" t="str">
        <f>IFERROR(IF('Journal Template'!C1572="","",IF(IFERROR(VLOOKUP('Journal Template'!C1572,Checks!N:P,3,0),0)="A","","Inactive account in Use")),"")</f>
        <v/>
      </c>
      <c r="S1160" t="s">
        <v>6219</v>
      </c>
      <c r="T1160" t="s">
        <v>386</v>
      </c>
      <c r="U1160" t="s">
        <v>68</v>
      </c>
      <c r="V1160" s="150" t="str">
        <f>IF(JRF!C1173="","",IF(IFERROR(VLOOKUP(JRF!C1173,Checks!S:U,3,0),0)="A","Entry with System fund Dept",""))</f>
        <v/>
      </c>
      <c r="W1160" t="str">
        <f>IFERROR(IF('Journal Template'!D1572="","",IF(IFERROR(VLOOKUP('Journal Template'!D1572,Checks!S:U,3,0),0)="A","Entry with System fund Dept","")),"")</f>
        <v/>
      </c>
      <c r="X1160" t="s">
        <v>6220</v>
      </c>
      <c r="Y1160" t="s">
        <v>386</v>
      </c>
      <c r="Z1160" t="s">
        <v>6221</v>
      </c>
      <c r="AA1160" t="s">
        <v>932</v>
      </c>
      <c r="AB1160" t="s">
        <v>3550</v>
      </c>
      <c r="AC1160" s="150" t="str">
        <f>IFERROR(IF(JRF!C1173="","",IF(AND(VLOOKUP(JRF!C1173,X:AA,4,0)=JRF!B1173,VLOOKUP(JRF!C1173,X:Y,2,0)="A"),"","Inactive Dept Combo Error")),"Inactive Dept Combo Error")</f>
        <v/>
      </c>
      <c r="AD1160" t="str">
        <f>IFERROR(IF('Journal Template'!D1572="","",IF(AND(VLOOKUP('Journal Template'!D1572,X:AA,4,0)='Journal Template'!A1572,VLOOKUP('Journal Template'!D1572,X:Y,2,0)="A"),"","Inactive Dept Combo Error")),"")</f>
        <v/>
      </c>
      <c r="AK1160" s="150" t="str">
        <f>IF(JRF!B1173="","",IF(JRF!B1173=IFERROR(VLOOKUP(JRF!B1173,Checks!AI:AI,1,0),0),"Entry in Branch/Satellite BU's",""))</f>
        <v/>
      </c>
      <c r="AL1160" t="str">
        <f>IFERROR(IF('Journal Template'!A1572="","",IF('Journal Template'!A1572=IFERROR(VLOOKUP('Journal Template'!A1572,Checks!AI:AI,1,0),0),"Entry in Branch/Satellite BU's","")),"")</f>
        <v/>
      </c>
      <c r="AO1160" s="171"/>
      <c r="AP1160" s="171"/>
      <c r="AQ1160" s="171"/>
      <c r="AR1160" s="171"/>
      <c r="CI1160" t="str">
        <f>IF(JRF!F1173&gt;0,"",IF(JRF!B1173="","",IF(LEFT(JRF!B1173,1)=IFERROR(VLOOKUP(LEFT(JRF!B1173,1),$CF$2:$CF$5,1,0),0),"Product Code Required",IF(JRF!C1173="","",IF(JRF!C1173=IFERROR(VLOOKUP(JRF!C1173,$CH:$CH,1,0),0),"Product Code Required","NA")))))</f>
        <v/>
      </c>
      <c r="CJ1160" t="str">
        <f>IF(JRF!AV1173&gt;0,"",IF(JRF!Q1173="","",IF(LEFT(JRF!Q1173,1)=IFERROR(VLOOKUP(LEFT(JRF!Q1173,1),$CF$2:$CF$5,1,0),0),"Product Code Required",IF(JRF!V1173="","",IF(JRF!V1173=IFERROR(VLOOKUP(JRF!V1173,$CH:$CH,1,0),0),"Product Code Required","NA")))))</f>
        <v/>
      </c>
      <c r="CK1160" t="str">
        <f>IFERROR(IF(LEN('Journal Template'!F1171)&gt;0,"",IF('Journal Template'!A1171="","",IF(LEFT('Journal Template'!A1171,1)=IFERROR(VLOOKUP(LEFT('Journal Template'!A1171,1),Checks!$CF$2:$CF$5,1,0),0),"Product Code Required",IF('Journal Template'!D1171="","",IF('Journal Template'!D1171=IFERROR(VLOOKUP('Journal Template'!D1171,Checks!$CH:$CH,1,0),0),"Product Code Required","NA"))))),"")</f>
        <v/>
      </c>
    </row>
    <row r="1161" spans="14:89">
      <c r="N1161" t="s">
        <v>6222</v>
      </c>
      <c r="O1161" t="s">
        <v>6223</v>
      </c>
      <c r="P1161" t="s">
        <v>386</v>
      </c>
      <c r="Q1161" s="150" t="str">
        <f>IF(JRF!D1174="","",IF(IFERROR(VLOOKUP(JRF!D1174,Checks!N:P,3,0),0)="A","","Inactive account in Use"))</f>
        <v/>
      </c>
      <c r="R1161" t="str">
        <f>IFERROR(IF('Journal Template'!C1573="","",IF(IFERROR(VLOOKUP('Journal Template'!C1573,Checks!N:P,3,0),0)="A","","Inactive account in Use")),"")</f>
        <v/>
      </c>
      <c r="S1161" t="s">
        <v>6224</v>
      </c>
      <c r="T1161" t="s">
        <v>386</v>
      </c>
      <c r="U1161" t="s">
        <v>68</v>
      </c>
      <c r="V1161" s="150" t="str">
        <f>IF(JRF!C1174="","",IF(IFERROR(VLOOKUP(JRF!C1174,Checks!S:U,3,0),0)="A","Entry with System fund Dept",""))</f>
        <v/>
      </c>
      <c r="W1161" t="str">
        <f>IFERROR(IF('Journal Template'!D1573="","",IF(IFERROR(VLOOKUP('Journal Template'!D1573,Checks!S:U,3,0),0)="A","Entry with System fund Dept","")),"")</f>
        <v/>
      </c>
      <c r="X1161" t="s">
        <v>6225</v>
      </c>
      <c r="Y1161" t="s">
        <v>386</v>
      </c>
      <c r="Z1161" t="s">
        <v>6226</v>
      </c>
      <c r="AA1161" t="s">
        <v>932</v>
      </c>
      <c r="AB1161" t="s">
        <v>3550</v>
      </c>
      <c r="AC1161" s="150" t="str">
        <f>IFERROR(IF(JRF!C1174="","",IF(AND(VLOOKUP(JRF!C1174,X:AA,4,0)=JRF!B1174,VLOOKUP(JRF!C1174,X:Y,2,0)="A"),"","Inactive Dept Combo Error")),"Inactive Dept Combo Error")</f>
        <v/>
      </c>
      <c r="AD1161" t="str">
        <f>IFERROR(IF('Journal Template'!D1573="","",IF(AND(VLOOKUP('Journal Template'!D1573,X:AA,4,0)='Journal Template'!A1573,VLOOKUP('Journal Template'!D1573,X:Y,2,0)="A"),"","Inactive Dept Combo Error")),"")</f>
        <v/>
      </c>
      <c r="AK1161" s="150" t="str">
        <f>IF(JRF!B1174="","",IF(JRF!B1174=IFERROR(VLOOKUP(JRF!B1174,Checks!AI:AI,1,0),0),"Entry in Branch/Satellite BU's",""))</f>
        <v/>
      </c>
      <c r="AL1161" t="str">
        <f>IFERROR(IF('Journal Template'!A1573="","",IF('Journal Template'!A1573=IFERROR(VLOOKUP('Journal Template'!A1573,Checks!AI:AI,1,0),0),"Entry in Branch/Satellite BU's","")),"")</f>
        <v/>
      </c>
      <c r="AO1161" s="171"/>
      <c r="AP1161" s="171"/>
      <c r="AQ1161" s="171"/>
      <c r="AR1161" s="171"/>
      <c r="CI1161" t="str">
        <f>IF(JRF!F1174&gt;0,"",IF(JRF!B1174="","",IF(LEFT(JRF!B1174,1)=IFERROR(VLOOKUP(LEFT(JRF!B1174,1),$CF$2:$CF$5,1,0),0),"Product Code Required",IF(JRF!C1174="","",IF(JRF!C1174=IFERROR(VLOOKUP(JRF!C1174,$CH:$CH,1,0),0),"Product Code Required","NA")))))</f>
        <v/>
      </c>
      <c r="CJ1161" t="str">
        <f>IF(JRF!AV1174&gt;0,"",IF(JRF!Q1174="","",IF(LEFT(JRF!Q1174,1)=IFERROR(VLOOKUP(LEFT(JRF!Q1174,1),$CF$2:$CF$5,1,0),0),"Product Code Required",IF(JRF!V1174="","",IF(JRF!V1174=IFERROR(VLOOKUP(JRF!V1174,$CH:$CH,1,0),0),"Product Code Required","NA")))))</f>
        <v/>
      </c>
      <c r="CK1161" t="str">
        <f>IFERROR(IF(LEN('Journal Template'!F1172)&gt;0,"",IF('Journal Template'!A1172="","",IF(LEFT('Journal Template'!A1172,1)=IFERROR(VLOOKUP(LEFT('Journal Template'!A1172,1),Checks!$CF$2:$CF$5,1,0),0),"Product Code Required",IF('Journal Template'!D1172="","",IF('Journal Template'!D1172=IFERROR(VLOOKUP('Journal Template'!D1172,Checks!$CH:$CH,1,0),0),"Product Code Required","NA"))))),"")</f>
        <v/>
      </c>
    </row>
    <row r="1162" spans="14:89">
      <c r="N1162" t="s">
        <v>6227</v>
      </c>
      <c r="O1162" t="s">
        <v>6228</v>
      </c>
      <c r="P1162" t="s">
        <v>386</v>
      </c>
      <c r="Q1162" s="150" t="str">
        <f>IF(JRF!D1175="","",IF(IFERROR(VLOOKUP(JRF!D1175,Checks!N:P,3,0),0)="A","","Inactive account in Use"))</f>
        <v/>
      </c>
      <c r="R1162" t="str">
        <f>IFERROR(IF('Journal Template'!C1574="","",IF(IFERROR(VLOOKUP('Journal Template'!C1574,Checks!N:P,3,0),0)="A","","Inactive account in Use")),"")</f>
        <v/>
      </c>
      <c r="S1162" t="s">
        <v>6229</v>
      </c>
      <c r="T1162" t="s">
        <v>386</v>
      </c>
      <c r="U1162" t="s">
        <v>68</v>
      </c>
      <c r="V1162" s="150" t="str">
        <f>IF(JRF!C1175="","",IF(IFERROR(VLOOKUP(JRF!C1175,Checks!S:U,3,0),0)="A","Entry with System fund Dept",""))</f>
        <v/>
      </c>
      <c r="W1162" t="str">
        <f>IFERROR(IF('Journal Template'!D1574="","",IF(IFERROR(VLOOKUP('Journal Template'!D1574,Checks!S:U,3,0),0)="A","Entry with System fund Dept","")),"")</f>
        <v/>
      </c>
      <c r="X1162" t="s">
        <v>2954</v>
      </c>
      <c r="Y1162" t="s">
        <v>386</v>
      </c>
      <c r="Z1162" t="s">
        <v>6230</v>
      </c>
      <c r="AA1162" t="s">
        <v>391</v>
      </c>
      <c r="AB1162" t="s">
        <v>125</v>
      </c>
      <c r="AC1162" s="150" t="str">
        <f>IFERROR(IF(JRF!C1175="","",IF(AND(VLOOKUP(JRF!C1175,X:AA,4,0)=JRF!B1175,VLOOKUP(JRF!C1175,X:Y,2,0)="A"),"","Inactive Dept Combo Error")),"Inactive Dept Combo Error")</f>
        <v/>
      </c>
      <c r="AD1162" t="str">
        <f>IFERROR(IF('Journal Template'!D1574="","",IF(AND(VLOOKUP('Journal Template'!D1574,X:AA,4,0)='Journal Template'!A1574,VLOOKUP('Journal Template'!D1574,X:Y,2,0)="A"),"","Inactive Dept Combo Error")),"")</f>
        <v/>
      </c>
      <c r="AK1162" s="150" t="str">
        <f>IF(JRF!B1175="","",IF(JRF!B1175=IFERROR(VLOOKUP(JRF!B1175,Checks!AI:AI,1,0),0),"Entry in Branch/Satellite BU's",""))</f>
        <v/>
      </c>
      <c r="AL1162" t="str">
        <f>IFERROR(IF('Journal Template'!A1574="","",IF('Journal Template'!A1574=IFERROR(VLOOKUP('Journal Template'!A1574,Checks!AI:AI,1,0),0),"Entry in Branch/Satellite BU's","")),"")</f>
        <v/>
      </c>
      <c r="AO1162" s="171"/>
      <c r="AP1162" s="171"/>
      <c r="AQ1162" s="171"/>
      <c r="AR1162" s="171"/>
      <c r="CI1162" t="str">
        <f>IF(JRF!F1175&gt;0,"",IF(JRF!B1175="","",IF(LEFT(JRF!B1175,1)=IFERROR(VLOOKUP(LEFT(JRF!B1175,1),$CF$2:$CF$5,1,0),0),"Product Code Required",IF(JRF!C1175="","",IF(JRF!C1175=IFERROR(VLOOKUP(JRF!C1175,$CH:$CH,1,0),0),"Product Code Required","NA")))))</f>
        <v/>
      </c>
      <c r="CJ1162" t="str">
        <f>IF(JRF!AV1175&gt;0,"",IF(JRF!Q1175="","",IF(LEFT(JRF!Q1175,1)=IFERROR(VLOOKUP(LEFT(JRF!Q1175,1),$CF$2:$CF$5,1,0),0),"Product Code Required",IF(JRF!V1175="","",IF(JRF!V1175=IFERROR(VLOOKUP(JRF!V1175,$CH:$CH,1,0),0),"Product Code Required","NA")))))</f>
        <v/>
      </c>
      <c r="CK1162" t="str">
        <f>IFERROR(IF(LEN('Journal Template'!F1173)&gt;0,"",IF('Journal Template'!A1173="","",IF(LEFT('Journal Template'!A1173,1)=IFERROR(VLOOKUP(LEFT('Journal Template'!A1173,1),Checks!$CF$2:$CF$5,1,0),0),"Product Code Required",IF('Journal Template'!D1173="","",IF('Journal Template'!D1173=IFERROR(VLOOKUP('Journal Template'!D1173,Checks!$CH:$CH,1,0),0),"Product Code Required","NA"))))),"")</f>
        <v/>
      </c>
    </row>
    <row r="1163" spans="14:89">
      <c r="N1163" t="s">
        <v>6231</v>
      </c>
      <c r="O1163" t="s">
        <v>6232</v>
      </c>
      <c r="P1163" t="s">
        <v>386</v>
      </c>
      <c r="Q1163" s="150" t="str">
        <f>IF(JRF!D1176="","",IF(IFERROR(VLOOKUP(JRF!D1176,Checks!N:P,3,0),0)="A","","Inactive account in Use"))</f>
        <v/>
      </c>
      <c r="R1163" t="str">
        <f>IFERROR(IF('Journal Template'!C1575="","",IF(IFERROR(VLOOKUP('Journal Template'!C1575,Checks!N:P,3,0),0)="A","","Inactive account in Use")),"")</f>
        <v/>
      </c>
      <c r="S1163" t="s">
        <v>6233</v>
      </c>
      <c r="T1163" t="s">
        <v>386</v>
      </c>
      <c r="U1163" t="s">
        <v>68</v>
      </c>
      <c r="V1163" s="150" t="str">
        <f>IF(JRF!C1176="","",IF(IFERROR(VLOOKUP(JRF!C1176,Checks!S:U,3,0),0)="A","Entry with System fund Dept",""))</f>
        <v/>
      </c>
      <c r="W1163" t="str">
        <f>IFERROR(IF('Journal Template'!D1575="","",IF(IFERROR(VLOOKUP('Journal Template'!D1575,Checks!S:U,3,0),0)="A","Entry with System fund Dept","")),"")</f>
        <v/>
      </c>
      <c r="X1163" t="s">
        <v>1738</v>
      </c>
      <c r="Y1163" t="s">
        <v>386</v>
      </c>
      <c r="Z1163" t="s">
        <v>6234</v>
      </c>
      <c r="AA1163" t="s">
        <v>502</v>
      </c>
      <c r="AB1163" t="s">
        <v>1707</v>
      </c>
      <c r="AC1163" s="150" t="str">
        <f>IFERROR(IF(JRF!C1176="","",IF(AND(VLOOKUP(JRF!C1176,X:AA,4,0)=JRF!B1176,VLOOKUP(JRF!C1176,X:Y,2,0)="A"),"","Inactive Dept Combo Error")),"Inactive Dept Combo Error")</f>
        <v/>
      </c>
      <c r="AD1163" t="str">
        <f>IFERROR(IF('Journal Template'!D1575="","",IF(AND(VLOOKUP('Journal Template'!D1575,X:AA,4,0)='Journal Template'!A1575,VLOOKUP('Journal Template'!D1575,X:Y,2,0)="A"),"","Inactive Dept Combo Error")),"")</f>
        <v/>
      </c>
      <c r="AK1163" s="150" t="str">
        <f>IF(JRF!B1176="","",IF(JRF!B1176=IFERROR(VLOOKUP(JRF!B1176,Checks!AI:AI,1,0),0),"Entry in Branch/Satellite BU's",""))</f>
        <v/>
      </c>
      <c r="AL1163" t="str">
        <f>IFERROR(IF('Journal Template'!A1575="","",IF('Journal Template'!A1575=IFERROR(VLOOKUP('Journal Template'!A1575,Checks!AI:AI,1,0),0),"Entry in Branch/Satellite BU's","")),"")</f>
        <v/>
      </c>
      <c r="AO1163" s="171"/>
      <c r="AP1163" s="171"/>
      <c r="AQ1163" s="171"/>
      <c r="AR1163" s="171"/>
      <c r="CI1163" t="str">
        <f>IF(JRF!F1176&gt;0,"",IF(JRF!B1176="","",IF(LEFT(JRF!B1176,1)=IFERROR(VLOOKUP(LEFT(JRF!B1176,1),$CF$2:$CF$5,1,0),0),"Product Code Required",IF(JRF!C1176="","",IF(JRF!C1176=IFERROR(VLOOKUP(JRF!C1176,$CH:$CH,1,0),0),"Product Code Required","NA")))))</f>
        <v/>
      </c>
      <c r="CJ1163" t="str">
        <f>IF(JRF!AV1176&gt;0,"",IF(JRF!Q1176="","",IF(LEFT(JRF!Q1176,1)=IFERROR(VLOOKUP(LEFT(JRF!Q1176,1),$CF$2:$CF$5,1,0),0),"Product Code Required",IF(JRF!V1176="","",IF(JRF!V1176=IFERROR(VLOOKUP(JRF!V1176,$CH:$CH,1,0),0),"Product Code Required","NA")))))</f>
        <v/>
      </c>
      <c r="CK1163" t="str">
        <f>IFERROR(IF(LEN('Journal Template'!F1174)&gt;0,"",IF('Journal Template'!A1174="","",IF(LEFT('Journal Template'!A1174,1)=IFERROR(VLOOKUP(LEFT('Journal Template'!A1174,1),Checks!$CF$2:$CF$5,1,0),0),"Product Code Required",IF('Journal Template'!D1174="","",IF('Journal Template'!D1174=IFERROR(VLOOKUP('Journal Template'!D1174,Checks!$CH:$CH,1,0),0),"Product Code Required","NA"))))),"")</f>
        <v/>
      </c>
    </row>
    <row r="1164" spans="14:89">
      <c r="N1164" t="s">
        <v>6235</v>
      </c>
      <c r="O1164" t="s">
        <v>6236</v>
      </c>
      <c r="P1164" t="s">
        <v>386</v>
      </c>
      <c r="Q1164" s="150" t="str">
        <f>IF(JRF!D1177="","",IF(IFERROR(VLOOKUP(JRF!D1177,Checks!N:P,3,0),0)="A","","Inactive account in Use"))</f>
        <v/>
      </c>
      <c r="R1164" t="str">
        <f>IFERROR(IF('Journal Template'!C1576="","",IF(IFERROR(VLOOKUP('Journal Template'!C1576,Checks!N:P,3,0),0)="A","","Inactive account in Use")),"")</f>
        <v/>
      </c>
      <c r="S1164" t="s">
        <v>6237</v>
      </c>
      <c r="T1164" t="s">
        <v>386</v>
      </c>
      <c r="U1164" t="s">
        <v>68</v>
      </c>
      <c r="V1164" s="150" t="str">
        <f>IF(JRF!C1177="","",IF(IFERROR(VLOOKUP(JRF!C1177,Checks!S:U,3,0),0)="A","Entry with System fund Dept",""))</f>
        <v/>
      </c>
      <c r="W1164" t="str">
        <f>IFERROR(IF('Journal Template'!D1576="","",IF(IFERROR(VLOOKUP('Journal Template'!D1576,Checks!S:U,3,0),0)="A","Entry with System fund Dept","")),"")</f>
        <v/>
      </c>
      <c r="X1164" t="s">
        <v>6238</v>
      </c>
      <c r="Y1164" t="s">
        <v>386</v>
      </c>
      <c r="Z1164" t="s">
        <v>6117</v>
      </c>
      <c r="AA1164" t="s">
        <v>391</v>
      </c>
      <c r="AB1164" t="s">
        <v>125</v>
      </c>
      <c r="AC1164" s="150" t="str">
        <f>IFERROR(IF(JRF!C1177="","",IF(AND(VLOOKUP(JRF!C1177,X:AA,4,0)=JRF!B1177,VLOOKUP(JRF!C1177,X:Y,2,0)="A"),"","Inactive Dept Combo Error")),"Inactive Dept Combo Error")</f>
        <v/>
      </c>
      <c r="AD1164" t="str">
        <f>IFERROR(IF('Journal Template'!D1576="","",IF(AND(VLOOKUP('Journal Template'!D1576,X:AA,4,0)='Journal Template'!A1576,VLOOKUP('Journal Template'!D1576,X:Y,2,0)="A"),"","Inactive Dept Combo Error")),"")</f>
        <v/>
      </c>
      <c r="AK1164" s="150" t="str">
        <f>IF(JRF!B1177="","",IF(JRF!B1177=IFERROR(VLOOKUP(JRF!B1177,Checks!AI:AI,1,0),0),"Entry in Branch/Satellite BU's",""))</f>
        <v/>
      </c>
      <c r="AL1164" t="str">
        <f>IFERROR(IF('Journal Template'!A1576="","",IF('Journal Template'!A1576=IFERROR(VLOOKUP('Journal Template'!A1576,Checks!AI:AI,1,0),0),"Entry in Branch/Satellite BU's","")),"")</f>
        <v/>
      </c>
      <c r="AO1164" s="171"/>
      <c r="AP1164" s="171"/>
      <c r="AQ1164" s="171"/>
      <c r="AR1164" s="171"/>
      <c r="CI1164" t="str">
        <f>IF(JRF!F1177&gt;0,"",IF(JRF!B1177="","",IF(LEFT(JRF!B1177,1)=IFERROR(VLOOKUP(LEFT(JRF!B1177,1),$CF$2:$CF$5,1,0),0),"Product Code Required",IF(JRF!C1177="","",IF(JRF!C1177=IFERROR(VLOOKUP(JRF!C1177,$CH:$CH,1,0),0),"Product Code Required","NA")))))</f>
        <v/>
      </c>
      <c r="CJ1164" t="str">
        <f>IF(JRF!AV1177&gt;0,"",IF(JRF!Q1177="","",IF(LEFT(JRF!Q1177,1)=IFERROR(VLOOKUP(LEFT(JRF!Q1177,1),$CF$2:$CF$5,1,0),0),"Product Code Required",IF(JRF!V1177="","",IF(JRF!V1177=IFERROR(VLOOKUP(JRF!V1177,$CH:$CH,1,0),0),"Product Code Required","NA")))))</f>
        <v/>
      </c>
      <c r="CK1164" t="str">
        <f>IFERROR(IF(LEN('Journal Template'!F1175)&gt;0,"",IF('Journal Template'!A1175="","",IF(LEFT('Journal Template'!A1175,1)=IFERROR(VLOOKUP(LEFT('Journal Template'!A1175,1),Checks!$CF$2:$CF$5,1,0),0),"Product Code Required",IF('Journal Template'!D1175="","",IF('Journal Template'!D1175=IFERROR(VLOOKUP('Journal Template'!D1175,Checks!$CH:$CH,1,0),0),"Product Code Required","NA"))))),"")</f>
        <v/>
      </c>
    </row>
    <row r="1165" spans="14:89">
      <c r="N1165" t="s">
        <v>6239</v>
      </c>
      <c r="O1165" t="s">
        <v>6240</v>
      </c>
      <c r="P1165" t="s">
        <v>386</v>
      </c>
      <c r="Q1165" s="150" t="str">
        <f>IF(JRF!D1178="","",IF(IFERROR(VLOOKUP(JRF!D1178,Checks!N:P,3,0),0)="A","","Inactive account in Use"))</f>
        <v/>
      </c>
      <c r="R1165" t="str">
        <f>IFERROR(IF('Journal Template'!C1577="","",IF(IFERROR(VLOOKUP('Journal Template'!C1577,Checks!N:P,3,0),0)="A","","Inactive account in Use")),"")</f>
        <v/>
      </c>
      <c r="S1165" t="s">
        <v>6241</v>
      </c>
      <c r="T1165" t="s">
        <v>386</v>
      </c>
      <c r="U1165" t="s">
        <v>68</v>
      </c>
      <c r="V1165" s="150" t="str">
        <f>IF(JRF!C1178="","",IF(IFERROR(VLOOKUP(JRF!C1178,Checks!S:U,3,0),0)="A","Entry with System fund Dept",""))</f>
        <v/>
      </c>
      <c r="W1165" t="str">
        <f>IFERROR(IF('Journal Template'!D1577="","",IF(IFERROR(VLOOKUP('Journal Template'!D1577,Checks!S:U,3,0),0)="A","Entry with System fund Dept","")),"")</f>
        <v/>
      </c>
      <c r="X1165" t="s">
        <v>6242</v>
      </c>
      <c r="Y1165" t="s">
        <v>386</v>
      </c>
      <c r="Z1165" t="s">
        <v>6243</v>
      </c>
      <c r="AA1165" t="s">
        <v>391</v>
      </c>
      <c r="AB1165" t="s">
        <v>125</v>
      </c>
      <c r="AC1165" s="150" t="str">
        <f>IFERROR(IF(JRF!C1178="","",IF(AND(VLOOKUP(JRF!C1178,X:AA,4,0)=JRF!B1178,VLOOKUP(JRF!C1178,X:Y,2,0)="A"),"","Inactive Dept Combo Error")),"Inactive Dept Combo Error")</f>
        <v/>
      </c>
      <c r="AD1165" t="str">
        <f>IFERROR(IF('Journal Template'!D1577="","",IF(AND(VLOOKUP('Journal Template'!D1577,X:AA,4,0)='Journal Template'!A1577,VLOOKUP('Journal Template'!D1577,X:Y,2,0)="A"),"","Inactive Dept Combo Error")),"")</f>
        <v/>
      </c>
      <c r="AK1165" s="150" t="str">
        <f>IF(JRF!B1178="","",IF(JRF!B1178=IFERROR(VLOOKUP(JRF!B1178,Checks!AI:AI,1,0),0),"Entry in Branch/Satellite BU's",""))</f>
        <v/>
      </c>
      <c r="AL1165" t="str">
        <f>IFERROR(IF('Journal Template'!A1577="","",IF('Journal Template'!A1577=IFERROR(VLOOKUP('Journal Template'!A1577,Checks!AI:AI,1,0),0),"Entry in Branch/Satellite BU's","")),"")</f>
        <v/>
      </c>
      <c r="AO1165" s="171"/>
      <c r="AP1165" s="171"/>
      <c r="AQ1165" s="171"/>
      <c r="AR1165" s="171"/>
      <c r="CI1165" t="str">
        <f>IF(JRF!F1178&gt;0,"",IF(JRF!B1178="","",IF(LEFT(JRF!B1178,1)=IFERROR(VLOOKUP(LEFT(JRF!B1178,1),$CF$2:$CF$5,1,0),0),"Product Code Required",IF(JRF!C1178="","",IF(JRF!C1178=IFERROR(VLOOKUP(JRF!C1178,$CH:$CH,1,0),0),"Product Code Required","NA")))))</f>
        <v/>
      </c>
      <c r="CJ1165" t="str">
        <f>IF(JRF!AV1178&gt;0,"",IF(JRF!Q1178="","",IF(LEFT(JRF!Q1178,1)=IFERROR(VLOOKUP(LEFT(JRF!Q1178,1),$CF$2:$CF$5,1,0),0),"Product Code Required",IF(JRF!V1178="","",IF(JRF!V1178=IFERROR(VLOOKUP(JRF!V1178,$CH:$CH,1,0),0),"Product Code Required","NA")))))</f>
        <v/>
      </c>
      <c r="CK1165" t="str">
        <f>IFERROR(IF(LEN('Journal Template'!F1176)&gt;0,"",IF('Journal Template'!A1176="","",IF(LEFT('Journal Template'!A1176,1)=IFERROR(VLOOKUP(LEFT('Journal Template'!A1176,1),Checks!$CF$2:$CF$5,1,0),0),"Product Code Required",IF('Journal Template'!D1176="","",IF('Journal Template'!D1176=IFERROR(VLOOKUP('Journal Template'!D1176,Checks!$CH:$CH,1,0),0),"Product Code Required","NA"))))),"")</f>
        <v/>
      </c>
    </row>
    <row r="1166" spans="14:89">
      <c r="N1166" t="s">
        <v>6244</v>
      </c>
      <c r="O1166" t="s">
        <v>6245</v>
      </c>
      <c r="P1166" t="s">
        <v>386</v>
      </c>
      <c r="Q1166" s="150" t="str">
        <f>IF(JRF!D1179="","",IF(IFERROR(VLOOKUP(JRF!D1179,Checks!N:P,3,0),0)="A","","Inactive account in Use"))</f>
        <v/>
      </c>
      <c r="R1166" t="str">
        <f>IFERROR(IF('Journal Template'!C1578="","",IF(IFERROR(VLOOKUP('Journal Template'!C1578,Checks!N:P,3,0),0)="A","","Inactive account in Use")),"")</f>
        <v/>
      </c>
      <c r="S1166" t="s">
        <v>6246</v>
      </c>
      <c r="T1166" t="s">
        <v>386</v>
      </c>
      <c r="U1166" t="s">
        <v>68</v>
      </c>
      <c r="V1166" s="150" t="str">
        <f>IF(JRF!C1179="","",IF(IFERROR(VLOOKUP(JRF!C1179,Checks!S:U,3,0),0)="A","Entry with System fund Dept",""))</f>
        <v/>
      </c>
      <c r="W1166" t="str">
        <f>IFERROR(IF('Journal Template'!D1578="","",IF(IFERROR(VLOOKUP('Journal Template'!D1578,Checks!S:U,3,0),0)="A","Entry with System fund Dept","")),"")</f>
        <v/>
      </c>
      <c r="X1166" t="s">
        <v>6247</v>
      </c>
      <c r="Y1166" t="s">
        <v>386</v>
      </c>
      <c r="Z1166" t="s">
        <v>6248</v>
      </c>
      <c r="AA1166" t="s">
        <v>391</v>
      </c>
      <c r="AB1166" t="s">
        <v>125</v>
      </c>
      <c r="AC1166" s="150" t="str">
        <f>IFERROR(IF(JRF!C1179="","",IF(AND(VLOOKUP(JRF!C1179,X:AA,4,0)=JRF!B1179,VLOOKUP(JRF!C1179,X:Y,2,0)="A"),"","Inactive Dept Combo Error")),"Inactive Dept Combo Error")</f>
        <v/>
      </c>
      <c r="AD1166" t="str">
        <f>IFERROR(IF('Journal Template'!D1578="","",IF(AND(VLOOKUP('Journal Template'!D1578,X:AA,4,0)='Journal Template'!A1578,VLOOKUP('Journal Template'!D1578,X:Y,2,0)="A"),"","Inactive Dept Combo Error")),"")</f>
        <v/>
      </c>
      <c r="AK1166" s="150" t="str">
        <f>IF(JRF!B1179="","",IF(JRF!B1179=IFERROR(VLOOKUP(JRF!B1179,Checks!AI:AI,1,0),0),"Entry in Branch/Satellite BU's",""))</f>
        <v/>
      </c>
      <c r="AL1166" t="str">
        <f>IFERROR(IF('Journal Template'!A1578="","",IF('Journal Template'!A1578=IFERROR(VLOOKUP('Journal Template'!A1578,Checks!AI:AI,1,0),0),"Entry in Branch/Satellite BU's","")),"")</f>
        <v/>
      </c>
      <c r="AO1166" s="171"/>
      <c r="AP1166" s="171"/>
      <c r="AQ1166" s="171"/>
      <c r="AR1166" s="171"/>
      <c r="CI1166" t="str">
        <f>IF(JRF!F1179&gt;0,"",IF(JRF!B1179="","",IF(LEFT(JRF!B1179,1)=IFERROR(VLOOKUP(LEFT(JRF!B1179,1),$CF$2:$CF$5,1,0),0),"Product Code Required",IF(JRF!C1179="","",IF(JRF!C1179=IFERROR(VLOOKUP(JRF!C1179,$CH:$CH,1,0),0),"Product Code Required","NA")))))</f>
        <v/>
      </c>
      <c r="CJ1166" t="str">
        <f>IF(JRF!AV1179&gt;0,"",IF(JRF!Q1179="","",IF(LEFT(JRF!Q1179,1)=IFERROR(VLOOKUP(LEFT(JRF!Q1179,1),$CF$2:$CF$5,1,0),0),"Product Code Required",IF(JRF!V1179="","",IF(JRF!V1179=IFERROR(VLOOKUP(JRF!V1179,$CH:$CH,1,0),0),"Product Code Required","NA")))))</f>
        <v/>
      </c>
      <c r="CK1166" t="str">
        <f>IFERROR(IF(LEN('Journal Template'!F1177)&gt;0,"",IF('Journal Template'!A1177="","",IF(LEFT('Journal Template'!A1177,1)=IFERROR(VLOOKUP(LEFT('Journal Template'!A1177,1),Checks!$CF$2:$CF$5,1,0),0),"Product Code Required",IF('Journal Template'!D1177="","",IF('Journal Template'!D1177=IFERROR(VLOOKUP('Journal Template'!D1177,Checks!$CH:$CH,1,0),0),"Product Code Required","NA"))))),"")</f>
        <v/>
      </c>
    </row>
    <row r="1167" spans="14:89">
      <c r="N1167" t="s">
        <v>6249</v>
      </c>
      <c r="O1167" t="s">
        <v>6250</v>
      </c>
      <c r="P1167" t="s">
        <v>386</v>
      </c>
      <c r="Q1167" s="150" t="str">
        <f>IF(JRF!D1180="","",IF(IFERROR(VLOOKUP(JRF!D1180,Checks!N:P,3,0),0)="A","","Inactive account in Use"))</f>
        <v/>
      </c>
      <c r="R1167" t="str">
        <f>IFERROR(IF('Journal Template'!C1579="","",IF(IFERROR(VLOOKUP('Journal Template'!C1579,Checks!N:P,3,0),0)="A","","Inactive account in Use")),"")</f>
        <v/>
      </c>
      <c r="S1167" t="s">
        <v>6251</v>
      </c>
      <c r="T1167" t="s">
        <v>386</v>
      </c>
      <c r="U1167" t="s">
        <v>68</v>
      </c>
      <c r="V1167" s="150" t="str">
        <f>IF(JRF!C1180="","",IF(IFERROR(VLOOKUP(JRF!C1180,Checks!S:U,3,0),0)="A","Entry with System fund Dept",""))</f>
        <v/>
      </c>
      <c r="W1167" t="str">
        <f>IFERROR(IF('Journal Template'!D1579="","",IF(IFERROR(VLOOKUP('Journal Template'!D1579,Checks!S:U,3,0),0)="A","Entry with System fund Dept","")),"")</f>
        <v/>
      </c>
      <c r="X1167" t="s">
        <v>6252</v>
      </c>
      <c r="Y1167" t="s">
        <v>389</v>
      </c>
      <c r="Z1167" t="s">
        <v>6253</v>
      </c>
      <c r="AA1167" t="s">
        <v>391</v>
      </c>
      <c r="AB1167" t="s">
        <v>125</v>
      </c>
      <c r="AC1167" s="150" t="str">
        <f>IFERROR(IF(JRF!C1180="","",IF(AND(VLOOKUP(JRF!C1180,X:AA,4,0)=JRF!B1180,VLOOKUP(JRF!C1180,X:Y,2,0)="A"),"","Inactive Dept Combo Error")),"Inactive Dept Combo Error")</f>
        <v/>
      </c>
      <c r="AD1167" t="str">
        <f>IFERROR(IF('Journal Template'!D1579="","",IF(AND(VLOOKUP('Journal Template'!D1579,X:AA,4,0)='Journal Template'!A1579,VLOOKUP('Journal Template'!D1579,X:Y,2,0)="A"),"","Inactive Dept Combo Error")),"")</f>
        <v/>
      </c>
      <c r="AK1167" s="150" t="str">
        <f>IF(JRF!B1180="","",IF(JRF!B1180=IFERROR(VLOOKUP(JRF!B1180,Checks!AI:AI,1,0),0),"Entry in Branch/Satellite BU's",""))</f>
        <v/>
      </c>
      <c r="AL1167" t="str">
        <f>IFERROR(IF('Journal Template'!A1579="","",IF('Journal Template'!A1579=IFERROR(VLOOKUP('Journal Template'!A1579,Checks!AI:AI,1,0),0),"Entry in Branch/Satellite BU's","")),"")</f>
        <v/>
      </c>
      <c r="AO1167" s="171"/>
      <c r="AP1167" s="171"/>
      <c r="AQ1167" s="171"/>
      <c r="AR1167" s="171"/>
      <c r="CI1167" t="str">
        <f>IF(JRF!F1180&gt;0,"",IF(JRF!B1180="","",IF(LEFT(JRF!B1180,1)=IFERROR(VLOOKUP(LEFT(JRF!B1180,1),$CF$2:$CF$5,1,0),0),"Product Code Required",IF(JRF!C1180="","",IF(JRF!C1180=IFERROR(VLOOKUP(JRF!C1180,$CH:$CH,1,0),0),"Product Code Required","NA")))))</f>
        <v/>
      </c>
      <c r="CJ1167" t="str">
        <f>IF(JRF!AV1180&gt;0,"",IF(JRF!Q1180="","",IF(LEFT(JRF!Q1180,1)=IFERROR(VLOOKUP(LEFT(JRF!Q1180,1),$CF$2:$CF$5,1,0),0),"Product Code Required",IF(JRF!V1180="","",IF(JRF!V1180=IFERROR(VLOOKUP(JRF!V1180,$CH:$CH,1,0),0),"Product Code Required","NA")))))</f>
        <v/>
      </c>
      <c r="CK1167" t="str">
        <f>IFERROR(IF(LEN('Journal Template'!F1178)&gt;0,"",IF('Journal Template'!A1178="","",IF(LEFT('Journal Template'!A1178,1)=IFERROR(VLOOKUP(LEFT('Journal Template'!A1178,1),Checks!$CF$2:$CF$5,1,0),0),"Product Code Required",IF('Journal Template'!D1178="","",IF('Journal Template'!D1178=IFERROR(VLOOKUP('Journal Template'!D1178,Checks!$CH:$CH,1,0),0),"Product Code Required","NA"))))),"")</f>
        <v/>
      </c>
    </row>
    <row r="1168" spans="14:89">
      <c r="N1168" t="s">
        <v>6254</v>
      </c>
      <c r="O1168" t="s">
        <v>6255</v>
      </c>
      <c r="P1168" t="s">
        <v>386</v>
      </c>
      <c r="Q1168" s="150" t="str">
        <f>IF(JRF!D1181="","",IF(IFERROR(VLOOKUP(JRF!D1181,Checks!N:P,3,0),0)="A","","Inactive account in Use"))</f>
        <v/>
      </c>
      <c r="R1168" t="str">
        <f>IFERROR(IF('Journal Template'!C1580="","",IF(IFERROR(VLOOKUP('Journal Template'!C1580,Checks!N:P,3,0),0)="A","","Inactive account in Use")),"")</f>
        <v/>
      </c>
      <c r="S1168" t="s">
        <v>6256</v>
      </c>
      <c r="T1168" t="s">
        <v>386</v>
      </c>
      <c r="U1168" t="s">
        <v>68</v>
      </c>
      <c r="V1168" s="150" t="str">
        <f>IF(JRF!C1181="","",IF(IFERROR(VLOOKUP(JRF!C1181,Checks!S:U,3,0),0)="A","Entry with System fund Dept",""))</f>
        <v/>
      </c>
      <c r="W1168" t="str">
        <f>IFERROR(IF('Journal Template'!D1580="","",IF(IFERROR(VLOOKUP('Journal Template'!D1580,Checks!S:U,3,0),0)="A","Entry with System fund Dept","")),"")</f>
        <v/>
      </c>
      <c r="X1168" t="s">
        <v>6257</v>
      </c>
      <c r="Y1168" t="s">
        <v>386</v>
      </c>
      <c r="Z1168" t="s">
        <v>6258</v>
      </c>
      <c r="AA1168" t="s">
        <v>391</v>
      </c>
      <c r="AB1168" t="s">
        <v>125</v>
      </c>
      <c r="AC1168" s="150" t="str">
        <f>IFERROR(IF(JRF!C1181="","",IF(AND(VLOOKUP(JRF!C1181,X:AA,4,0)=JRF!B1181,VLOOKUP(JRF!C1181,X:Y,2,0)="A"),"","Inactive Dept Combo Error")),"Inactive Dept Combo Error")</f>
        <v/>
      </c>
      <c r="AD1168" t="str">
        <f>IFERROR(IF('Journal Template'!D1580="","",IF(AND(VLOOKUP('Journal Template'!D1580,X:AA,4,0)='Journal Template'!A1580,VLOOKUP('Journal Template'!D1580,X:Y,2,0)="A"),"","Inactive Dept Combo Error")),"")</f>
        <v/>
      </c>
      <c r="AK1168" s="150" t="str">
        <f>IF(JRF!B1181="","",IF(JRF!B1181=IFERROR(VLOOKUP(JRF!B1181,Checks!AI:AI,1,0),0),"Entry in Branch/Satellite BU's",""))</f>
        <v/>
      </c>
      <c r="AL1168" t="str">
        <f>IFERROR(IF('Journal Template'!A1580="","",IF('Journal Template'!A1580=IFERROR(VLOOKUP('Journal Template'!A1580,Checks!AI:AI,1,0),0),"Entry in Branch/Satellite BU's","")),"")</f>
        <v/>
      </c>
      <c r="AO1168" s="171"/>
      <c r="AP1168" s="171"/>
      <c r="AQ1168" s="171"/>
      <c r="AR1168" s="171"/>
      <c r="CI1168" t="str">
        <f>IF(JRF!F1181&gt;0,"",IF(JRF!B1181="","",IF(LEFT(JRF!B1181,1)=IFERROR(VLOOKUP(LEFT(JRF!B1181,1),$CF$2:$CF$5,1,0),0),"Product Code Required",IF(JRF!C1181="","",IF(JRF!C1181=IFERROR(VLOOKUP(JRF!C1181,$CH:$CH,1,0),0),"Product Code Required","NA")))))</f>
        <v/>
      </c>
      <c r="CJ1168" t="str">
        <f>IF(JRF!AV1181&gt;0,"",IF(JRF!Q1181="","",IF(LEFT(JRF!Q1181,1)=IFERROR(VLOOKUP(LEFT(JRF!Q1181,1),$CF$2:$CF$5,1,0),0),"Product Code Required",IF(JRF!V1181="","",IF(JRF!V1181=IFERROR(VLOOKUP(JRF!V1181,$CH:$CH,1,0),0),"Product Code Required","NA")))))</f>
        <v/>
      </c>
      <c r="CK1168" t="str">
        <f>IFERROR(IF(LEN('Journal Template'!F1179)&gt;0,"",IF('Journal Template'!A1179="","",IF(LEFT('Journal Template'!A1179,1)=IFERROR(VLOOKUP(LEFT('Journal Template'!A1179,1),Checks!$CF$2:$CF$5,1,0),0),"Product Code Required",IF('Journal Template'!D1179="","",IF('Journal Template'!D1179=IFERROR(VLOOKUP('Journal Template'!D1179,Checks!$CH:$CH,1,0),0),"Product Code Required","NA"))))),"")</f>
        <v/>
      </c>
    </row>
    <row r="1169" spans="14:89">
      <c r="N1169" t="s">
        <v>6259</v>
      </c>
      <c r="O1169" t="s">
        <v>6260</v>
      </c>
      <c r="P1169" t="s">
        <v>389</v>
      </c>
      <c r="Q1169" s="150" t="str">
        <f>IF(JRF!D1182="","",IF(IFERROR(VLOOKUP(JRF!D1182,Checks!N:P,3,0),0)="A","","Inactive account in Use"))</f>
        <v/>
      </c>
      <c r="R1169" t="str">
        <f>IFERROR(IF('Journal Template'!C1581="","",IF(IFERROR(VLOOKUP('Journal Template'!C1581,Checks!N:P,3,0),0)="A","","Inactive account in Use")),"")</f>
        <v/>
      </c>
      <c r="S1169" t="s">
        <v>6261</v>
      </c>
      <c r="T1169" t="s">
        <v>386</v>
      </c>
      <c r="U1169" t="s">
        <v>68</v>
      </c>
      <c r="V1169" s="150" t="str">
        <f>IF(JRF!C1182="","",IF(IFERROR(VLOOKUP(JRF!C1182,Checks!S:U,3,0),0)="A","Entry with System fund Dept",""))</f>
        <v/>
      </c>
      <c r="W1169" t="str">
        <f>IFERROR(IF('Journal Template'!D1581="","",IF(IFERROR(VLOOKUP('Journal Template'!D1581,Checks!S:U,3,0),0)="A","Entry with System fund Dept","")),"")</f>
        <v/>
      </c>
      <c r="X1169" t="s">
        <v>6262</v>
      </c>
      <c r="Y1169" t="s">
        <v>386</v>
      </c>
      <c r="Z1169" t="s">
        <v>6211</v>
      </c>
      <c r="AA1169" t="s">
        <v>391</v>
      </c>
      <c r="AB1169" t="s">
        <v>125</v>
      </c>
      <c r="AC1169" s="150" t="str">
        <f>IFERROR(IF(JRF!C1182="","",IF(AND(VLOOKUP(JRF!C1182,X:AA,4,0)=JRF!B1182,VLOOKUP(JRF!C1182,X:Y,2,0)="A"),"","Inactive Dept Combo Error")),"Inactive Dept Combo Error")</f>
        <v/>
      </c>
      <c r="AD1169" t="str">
        <f>IFERROR(IF('Journal Template'!D1581="","",IF(AND(VLOOKUP('Journal Template'!D1581,X:AA,4,0)='Journal Template'!A1581,VLOOKUP('Journal Template'!D1581,X:Y,2,0)="A"),"","Inactive Dept Combo Error")),"")</f>
        <v/>
      </c>
      <c r="AK1169" s="150" t="str">
        <f>IF(JRF!B1182="","",IF(JRF!B1182=IFERROR(VLOOKUP(JRF!B1182,Checks!AI:AI,1,0),0),"Entry in Branch/Satellite BU's",""))</f>
        <v/>
      </c>
      <c r="AL1169" t="str">
        <f>IFERROR(IF('Journal Template'!A1581="","",IF('Journal Template'!A1581=IFERROR(VLOOKUP('Journal Template'!A1581,Checks!AI:AI,1,0),0),"Entry in Branch/Satellite BU's","")),"")</f>
        <v/>
      </c>
      <c r="AO1169" s="171"/>
      <c r="AP1169" s="171"/>
      <c r="AQ1169" s="171"/>
      <c r="AR1169" s="171"/>
      <c r="CI1169" t="str">
        <f>IF(JRF!F1182&gt;0,"",IF(JRF!B1182="","",IF(LEFT(JRF!B1182,1)=IFERROR(VLOOKUP(LEFT(JRF!B1182,1),$CF$2:$CF$5,1,0),0),"Product Code Required",IF(JRF!C1182="","",IF(JRF!C1182=IFERROR(VLOOKUP(JRF!C1182,$CH:$CH,1,0),0),"Product Code Required","NA")))))</f>
        <v/>
      </c>
      <c r="CJ1169" t="str">
        <f>IF(JRF!AV1182&gt;0,"",IF(JRF!Q1182="","",IF(LEFT(JRF!Q1182,1)=IFERROR(VLOOKUP(LEFT(JRF!Q1182,1),$CF$2:$CF$5,1,0),0),"Product Code Required",IF(JRF!V1182="","",IF(JRF!V1182=IFERROR(VLOOKUP(JRF!V1182,$CH:$CH,1,0),0),"Product Code Required","NA")))))</f>
        <v/>
      </c>
      <c r="CK1169" t="str">
        <f>IFERROR(IF(LEN('Journal Template'!F1180)&gt;0,"",IF('Journal Template'!A1180="","",IF(LEFT('Journal Template'!A1180,1)=IFERROR(VLOOKUP(LEFT('Journal Template'!A1180,1),Checks!$CF$2:$CF$5,1,0),0),"Product Code Required",IF('Journal Template'!D1180="","",IF('Journal Template'!D1180=IFERROR(VLOOKUP('Journal Template'!D1180,Checks!$CH:$CH,1,0),0),"Product Code Required","NA"))))),"")</f>
        <v/>
      </c>
    </row>
    <row r="1170" spans="14:89">
      <c r="N1170" t="s">
        <v>6263</v>
      </c>
      <c r="O1170" t="s">
        <v>6264</v>
      </c>
      <c r="P1170" t="s">
        <v>386</v>
      </c>
      <c r="Q1170" s="150" t="str">
        <f>IF(JRF!D1183="","",IF(IFERROR(VLOOKUP(JRF!D1183,Checks!N:P,3,0),0)="A","","Inactive account in Use"))</f>
        <v/>
      </c>
      <c r="R1170" t="str">
        <f>IFERROR(IF('Journal Template'!C1582="","",IF(IFERROR(VLOOKUP('Journal Template'!C1582,Checks!N:P,3,0),0)="A","","Inactive account in Use")),"")</f>
        <v/>
      </c>
      <c r="S1170" t="s">
        <v>6265</v>
      </c>
      <c r="T1170" t="s">
        <v>386</v>
      </c>
      <c r="U1170" t="s">
        <v>68</v>
      </c>
      <c r="V1170" s="150" t="str">
        <f>IF(JRF!C1183="","",IF(IFERROR(VLOOKUP(JRF!C1183,Checks!S:U,3,0),0)="A","Entry with System fund Dept",""))</f>
        <v/>
      </c>
      <c r="W1170" t="str">
        <f>IFERROR(IF('Journal Template'!D1582="","",IF(IFERROR(VLOOKUP('Journal Template'!D1582,Checks!S:U,3,0),0)="A","Entry with System fund Dept","")),"")</f>
        <v/>
      </c>
      <c r="X1170" t="s">
        <v>6266</v>
      </c>
      <c r="Y1170" t="s">
        <v>386</v>
      </c>
      <c r="Z1170" t="s">
        <v>6216</v>
      </c>
      <c r="AA1170" t="s">
        <v>391</v>
      </c>
      <c r="AB1170" t="s">
        <v>125</v>
      </c>
      <c r="AC1170" s="150" t="str">
        <f>IFERROR(IF(JRF!C1183="","",IF(AND(VLOOKUP(JRF!C1183,X:AA,4,0)=JRF!B1183,VLOOKUP(JRF!C1183,X:Y,2,0)="A"),"","Inactive Dept Combo Error")),"Inactive Dept Combo Error")</f>
        <v/>
      </c>
      <c r="AD1170" t="str">
        <f>IFERROR(IF('Journal Template'!D1582="","",IF(AND(VLOOKUP('Journal Template'!D1582,X:AA,4,0)='Journal Template'!A1582,VLOOKUP('Journal Template'!D1582,X:Y,2,0)="A"),"","Inactive Dept Combo Error")),"")</f>
        <v/>
      </c>
      <c r="AK1170" s="150" t="str">
        <f>IF(JRF!B1183="","",IF(JRF!B1183=IFERROR(VLOOKUP(JRF!B1183,Checks!AI:AI,1,0),0),"Entry in Branch/Satellite BU's",""))</f>
        <v/>
      </c>
      <c r="AL1170" t="str">
        <f>IFERROR(IF('Journal Template'!A1582="","",IF('Journal Template'!A1582=IFERROR(VLOOKUP('Journal Template'!A1582,Checks!AI:AI,1,0),0),"Entry in Branch/Satellite BU's","")),"")</f>
        <v/>
      </c>
      <c r="AO1170" s="171"/>
      <c r="AP1170" s="171"/>
      <c r="AQ1170" s="171"/>
      <c r="AR1170" s="171"/>
      <c r="CI1170" t="str">
        <f>IF(JRF!F1183&gt;0,"",IF(JRF!B1183="","",IF(LEFT(JRF!B1183,1)=IFERROR(VLOOKUP(LEFT(JRF!B1183,1),$CF$2:$CF$5,1,0),0),"Product Code Required",IF(JRF!C1183="","",IF(JRF!C1183=IFERROR(VLOOKUP(JRF!C1183,$CH:$CH,1,0),0),"Product Code Required","NA")))))</f>
        <v/>
      </c>
      <c r="CJ1170" t="str">
        <f>IF(JRF!AV1183&gt;0,"",IF(JRF!Q1183="","",IF(LEFT(JRF!Q1183,1)=IFERROR(VLOOKUP(LEFT(JRF!Q1183,1),$CF$2:$CF$5,1,0),0),"Product Code Required",IF(JRF!V1183="","",IF(JRF!V1183=IFERROR(VLOOKUP(JRF!V1183,$CH:$CH,1,0),0),"Product Code Required","NA")))))</f>
        <v/>
      </c>
      <c r="CK1170" t="str">
        <f>IFERROR(IF(LEN('Journal Template'!F1181)&gt;0,"",IF('Journal Template'!A1181="","",IF(LEFT('Journal Template'!A1181,1)=IFERROR(VLOOKUP(LEFT('Journal Template'!A1181,1),Checks!$CF$2:$CF$5,1,0),0),"Product Code Required",IF('Journal Template'!D1181="","",IF('Journal Template'!D1181=IFERROR(VLOOKUP('Journal Template'!D1181,Checks!$CH:$CH,1,0),0),"Product Code Required","NA"))))),"")</f>
        <v/>
      </c>
    </row>
    <row r="1171" spans="14:89">
      <c r="N1171" t="s">
        <v>6267</v>
      </c>
      <c r="O1171" t="s">
        <v>6268</v>
      </c>
      <c r="P1171" t="s">
        <v>386</v>
      </c>
      <c r="Q1171" s="150" t="str">
        <f>IF(JRF!D1184="","",IF(IFERROR(VLOOKUP(JRF!D1184,Checks!N:P,3,0),0)="A","","Inactive account in Use"))</f>
        <v/>
      </c>
      <c r="R1171" t="str">
        <f>IFERROR(IF('Journal Template'!C1583="","",IF(IFERROR(VLOOKUP('Journal Template'!C1583,Checks!N:P,3,0),0)="A","","Inactive account in Use")),"")</f>
        <v/>
      </c>
      <c r="S1171" t="s">
        <v>6269</v>
      </c>
      <c r="T1171" t="s">
        <v>386</v>
      </c>
      <c r="U1171" t="s">
        <v>68</v>
      </c>
      <c r="V1171" s="150" t="str">
        <f>IF(JRF!C1184="","",IF(IFERROR(VLOOKUP(JRF!C1184,Checks!S:U,3,0),0)="A","Entry with System fund Dept",""))</f>
        <v/>
      </c>
      <c r="W1171" t="str">
        <f>IFERROR(IF('Journal Template'!D1583="","",IF(IFERROR(VLOOKUP('Journal Template'!D1583,Checks!S:U,3,0),0)="A","Entry with System fund Dept","")),"")</f>
        <v/>
      </c>
      <c r="X1171" t="s">
        <v>6270</v>
      </c>
      <c r="Y1171" t="s">
        <v>386</v>
      </c>
      <c r="Z1171" t="s">
        <v>6221</v>
      </c>
      <c r="AA1171" t="s">
        <v>391</v>
      </c>
      <c r="AB1171" t="s">
        <v>125</v>
      </c>
      <c r="AC1171" s="150" t="str">
        <f>IFERROR(IF(JRF!C1184="","",IF(AND(VLOOKUP(JRF!C1184,X:AA,4,0)=JRF!B1184,VLOOKUP(JRF!C1184,X:Y,2,0)="A"),"","Inactive Dept Combo Error")),"Inactive Dept Combo Error")</f>
        <v/>
      </c>
      <c r="AD1171" t="str">
        <f>IFERROR(IF('Journal Template'!D1583="","",IF(AND(VLOOKUP('Journal Template'!D1583,X:AA,4,0)='Journal Template'!A1583,VLOOKUP('Journal Template'!D1583,X:Y,2,0)="A"),"","Inactive Dept Combo Error")),"")</f>
        <v/>
      </c>
      <c r="AK1171" s="150" t="str">
        <f>IF(JRF!B1184="","",IF(JRF!B1184=IFERROR(VLOOKUP(JRF!B1184,Checks!AI:AI,1,0),0),"Entry in Branch/Satellite BU's",""))</f>
        <v/>
      </c>
      <c r="AL1171" t="str">
        <f>IFERROR(IF('Journal Template'!A1583="","",IF('Journal Template'!A1583=IFERROR(VLOOKUP('Journal Template'!A1583,Checks!AI:AI,1,0),0),"Entry in Branch/Satellite BU's","")),"")</f>
        <v/>
      </c>
      <c r="AO1171" s="171"/>
      <c r="AP1171" s="171"/>
      <c r="AQ1171" s="171"/>
      <c r="AR1171" s="171"/>
      <c r="CI1171" t="str">
        <f>IF(JRF!F1184&gt;0,"",IF(JRF!B1184="","",IF(LEFT(JRF!B1184,1)=IFERROR(VLOOKUP(LEFT(JRF!B1184,1),$CF$2:$CF$5,1,0),0),"Product Code Required",IF(JRF!C1184="","",IF(JRF!C1184=IFERROR(VLOOKUP(JRF!C1184,$CH:$CH,1,0),0),"Product Code Required","NA")))))</f>
        <v/>
      </c>
      <c r="CJ1171" t="str">
        <f>IF(JRF!AV1184&gt;0,"",IF(JRF!Q1184="","",IF(LEFT(JRF!Q1184,1)=IFERROR(VLOOKUP(LEFT(JRF!Q1184,1),$CF$2:$CF$5,1,0),0),"Product Code Required",IF(JRF!V1184="","",IF(JRF!V1184=IFERROR(VLOOKUP(JRF!V1184,$CH:$CH,1,0),0),"Product Code Required","NA")))))</f>
        <v/>
      </c>
      <c r="CK1171" t="str">
        <f>IFERROR(IF(LEN('Journal Template'!F1182)&gt;0,"",IF('Journal Template'!A1182="","",IF(LEFT('Journal Template'!A1182,1)=IFERROR(VLOOKUP(LEFT('Journal Template'!A1182,1),Checks!$CF$2:$CF$5,1,0),0),"Product Code Required",IF('Journal Template'!D1182="","",IF('Journal Template'!D1182=IFERROR(VLOOKUP('Journal Template'!D1182,Checks!$CH:$CH,1,0),0),"Product Code Required","NA"))))),"")</f>
        <v/>
      </c>
    </row>
    <row r="1172" spans="14:89">
      <c r="N1172" t="s">
        <v>6271</v>
      </c>
      <c r="O1172" t="s">
        <v>6272</v>
      </c>
      <c r="P1172" t="s">
        <v>386</v>
      </c>
      <c r="Q1172" s="150" t="str">
        <f>IF(JRF!D1185="","",IF(IFERROR(VLOOKUP(JRF!D1185,Checks!N:P,3,0),0)="A","","Inactive account in Use"))</f>
        <v/>
      </c>
      <c r="R1172" t="str">
        <f>IFERROR(IF('Journal Template'!C1584="","",IF(IFERROR(VLOOKUP('Journal Template'!C1584,Checks!N:P,3,0),0)="A","","Inactive account in Use")),"")</f>
        <v/>
      </c>
      <c r="S1172" t="s">
        <v>6273</v>
      </c>
      <c r="T1172" t="s">
        <v>386</v>
      </c>
      <c r="U1172" t="s">
        <v>68</v>
      </c>
      <c r="V1172" s="150" t="str">
        <f>IF(JRF!C1185="","",IF(IFERROR(VLOOKUP(JRF!C1185,Checks!S:U,3,0),0)="A","Entry with System fund Dept",""))</f>
        <v/>
      </c>
      <c r="W1172" t="str">
        <f>IFERROR(IF('Journal Template'!D1584="","",IF(IFERROR(VLOOKUP('Journal Template'!D1584,Checks!S:U,3,0),0)="A","Entry with System fund Dept","")),"")</f>
        <v/>
      </c>
      <c r="X1172" t="s">
        <v>6274</v>
      </c>
      <c r="Y1172" t="s">
        <v>389</v>
      </c>
      <c r="Z1172" t="s">
        <v>6275</v>
      </c>
      <c r="AA1172" t="s">
        <v>391</v>
      </c>
      <c r="AB1172" t="s">
        <v>125</v>
      </c>
      <c r="AC1172" s="150" t="str">
        <f>IFERROR(IF(JRF!C1185="","",IF(AND(VLOOKUP(JRF!C1185,X:AA,4,0)=JRF!B1185,VLOOKUP(JRF!C1185,X:Y,2,0)="A"),"","Inactive Dept Combo Error")),"Inactive Dept Combo Error")</f>
        <v/>
      </c>
      <c r="AD1172" t="str">
        <f>IFERROR(IF('Journal Template'!D1584="","",IF(AND(VLOOKUP('Journal Template'!D1584,X:AA,4,0)='Journal Template'!A1584,VLOOKUP('Journal Template'!D1584,X:Y,2,0)="A"),"","Inactive Dept Combo Error")),"")</f>
        <v/>
      </c>
      <c r="AK1172" s="150" t="str">
        <f>IF(JRF!B1185="","",IF(JRF!B1185=IFERROR(VLOOKUP(JRF!B1185,Checks!AI:AI,1,0),0),"Entry in Branch/Satellite BU's",""))</f>
        <v/>
      </c>
      <c r="AL1172" t="str">
        <f>IFERROR(IF('Journal Template'!A1584="","",IF('Journal Template'!A1584=IFERROR(VLOOKUP('Journal Template'!A1584,Checks!AI:AI,1,0),0),"Entry in Branch/Satellite BU's","")),"")</f>
        <v/>
      </c>
      <c r="AO1172" s="171"/>
      <c r="AP1172" s="171"/>
      <c r="AQ1172" s="171"/>
      <c r="AR1172" s="171"/>
      <c r="CI1172" t="str">
        <f>IF(JRF!F1185&gt;0,"",IF(JRF!B1185="","",IF(LEFT(JRF!B1185,1)=IFERROR(VLOOKUP(LEFT(JRF!B1185,1),$CF$2:$CF$5,1,0),0),"Product Code Required",IF(JRF!C1185="","",IF(JRF!C1185=IFERROR(VLOOKUP(JRF!C1185,$CH:$CH,1,0),0),"Product Code Required","NA")))))</f>
        <v/>
      </c>
      <c r="CJ1172" t="str">
        <f>IF(JRF!AV1185&gt;0,"",IF(JRF!Q1185="","",IF(LEFT(JRF!Q1185,1)=IFERROR(VLOOKUP(LEFT(JRF!Q1185,1),$CF$2:$CF$5,1,0),0),"Product Code Required",IF(JRF!V1185="","",IF(JRF!V1185=IFERROR(VLOOKUP(JRF!V1185,$CH:$CH,1,0),0),"Product Code Required","NA")))))</f>
        <v/>
      </c>
      <c r="CK1172" t="str">
        <f>IFERROR(IF(LEN('Journal Template'!F1183)&gt;0,"",IF('Journal Template'!A1183="","",IF(LEFT('Journal Template'!A1183,1)=IFERROR(VLOOKUP(LEFT('Journal Template'!A1183,1),Checks!$CF$2:$CF$5,1,0),0),"Product Code Required",IF('Journal Template'!D1183="","",IF('Journal Template'!D1183=IFERROR(VLOOKUP('Journal Template'!D1183,Checks!$CH:$CH,1,0),0),"Product Code Required","NA"))))),"")</f>
        <v/>
      </c>
    </row>
    <row r="1173" spans="14:89">
      <c r="N1173" t="s">
        <v>6276</v>
      </c>
      <c r="O1173" t="s">
        <v>6277</v>
      </c>
      <c r="P1173" t="s">
        <v>386</v>
      </c>
      <c r="Q1173" s="150" t="str">
        <f>IF(JRF!D1186="","",IF(IFERROR(VLOOKUP(JRF!D1186,Checks!N:P,3,0),0)="A","","Inactive account in Use"))</f>
        <v/>
      </c>
      <c r="R1173" t="str">
        <f>IFERROR(IF('Journal Template'!C1585="","",IF(IFERROR(VLOOKUP('Journal Template'!C1585,Checks!N:P,3,0),0)="A","","Inactive account in Use")),"")</f>
        <v/>
      </c>
      <c r="S1173" t="s">
        <v>6278</v>
      </c>
      <c r="T1173" t="s">
        <v>386</v>
      </c>
      <c r="U1173" t="s">
        <v>68</v>
      </c>
      <c r="V1173" s="150" t="str">
        <f>IF(JRF!C1186="","",IF(IFERROR(VLOOKUP(JRF!C1186,Checks!S:U,3,0),0)="A","Entry with System fund Dept",""))</f>
        <v/>
      </c>
      <c r="W1173" t="str">
        <f>IFERROR(IF('Journal Template'!D1585="","",IF(IFERROR(VLOOKUP('Journal Template'!D1585,Checks!S:U,3,0),0)="A","Entry with System fund Dept","")),"")</f>
        <v/>
      </c>
      <c r="X1173" t="s">
        <v>6274</v>
      </c>
      <c r="Y1173" t="s">
        <v>389</v>
      </c>
      <c r="Z1173" t="s">
        <v>6279</v>
      </c>
      <c r="AA1173" t="s">
        <v>6280</v>
      </c>
      <c r="AB1173" t="s">
        <v>125</v>
      </c>
      <c r="AC1173" s="150" t="str">
        <f>IFERROR(IF(JRF!C1186="","",IF(AND(VLOOKUP(JRF!C1186,X:AA,4,0)=JRF!B1186,VLOOKUP(JRF!C1186,X:Y,2,0)="A"),"","Inactive Dept Combo Error")),"Inactive Dept Combo Error")</f>
        <v/>
      </c>
      <c r="AD1173" t="str">
        <f>IFERROR(IF('Journal Template'!D1585="","",IF(AND(VLOOKUP('Journal Template'!D1585,X:AA,4,0)='Journal Template'!A1585,VLOOKUP('Journal Template'!D1585,X:Y,2,0)="A"),"","Inactive Dept Combo Error")),"")</f>
        <v/>
      </c>
      <c r="AK1173" s="150" t="str">
        <f>IF(JRF!B1186="","",IF(JRF!B1186=IFERROR(VLOOKUP(JRF!B1186,Checks!AI:AI,1,0),0),"Entry in Branch/Satellite BU's",""))</f>
        <v/>
      </c>
      <c r="AL1173" t="str">
        <f>IFERROR(IF('Journal Template'!A1585="","",IF('Journal Template'!A1585=IFERROR(VLOOKUP('Journal Template'!A1585,Checks!AI:AI,1,0),0),"Entry in Branch/Satellite BU's","")),"")</f>
        <v/>
      </c>
      <c r="AO1173" s="171"/>
      <c r="AP1173" s="171"/>
      <c r="AQ1173" s="171"/>
      <c r="AR1173" s="171"/>
      <c r="CI1173" t="str">
        <f>IF(JRF!F1186&gt;0,"",IF(JRF!B1186="","",IF(LEFT(JRF!B1186,1)=IFERROR(VLOOKUP(LEFT(JRF!B1186,1),$CF$2:$CF$5,1,0),0),"Product Code Required",IF(JRF!C1186="","",IF(JRF!C1186=IFERROR(VLOOKUP(JRF!C1186,$CH:$CH,1,0),0),"Product Code Required","NA")))))</f>
        <v/>
      </c>
      <c r="CJ1173" t="str">
        <f>IF(JRF!AV1186&gt;0,"",IF(JRF!Q1186="","",IF(LEFT(JRF!Q1186,1)=IFERROR(VLOOKUP(LEFT(JRF!Q1186,1),$CF$2:$CF$5,1,0),0),"Product Code Required",IF(JRF!V1186="","",IF(JRF!V1186=IFERROR(VLOOKUP(JRF!V1186,$CH:$CH,1,0),0),"Product Code Required","NA")))))</f>
        <v/>
      </c>
      <c r="CK1173" t="str">
        <f>IFERROR(IF(LEN('Journal Template'!F1184)&gt;0,"",IF('Journal Template'!A1184="","",IF(LEFT('Journal Template'!A1184,1)=IFERROR(VLOOKUP(LEFT('Journal Template'!A1184,1),Checks!$CF$2:$CF$5,1,0),0),"Product Code Required",IF('Journal Template'!D1184="","",IF('Journal Template'!D1184=IFERROR(VLOOKUP('Journal Template'!D1184,Checks!$CH:$CH,1,0),0),"Product Code Required","NA"))))),"")</f>
        <v/>
      </c>
    </row>
    <row r="1174" spans="14:89">
      <c r="N1174" t="s">
        <v>6281</v>
      </c>
      <c r="O1174" t="s">
        <v>6282</v>
      </c>
      <c r="P1174" t="s">
        <v>386</v>
      </c>
      <c r="Q1174" s="150" t="str">
        <f>IF(JRF!D1187="","",IF(IFERROR(VLOOKUP(JRF!D1187,Checks!N:P,3,0),0)="A","","Inactive account in Use"))</f>
        <v/>
      </c>
      <c r="R1174" t="str">
        <f>IFERROR(IF('Journal Template'!C1586="","",IF(IFERROR(VLOOKUP('Journal Template'!C1586,Checks!N:P,3,0),0)="A","","Inactive account in Use")),"")</f>
        <v/>
      </c>
      <c r="S1174" t="s">
        <v>6283</v>
      </c>
      <c r="T1174" t="s">
        <v>386</v>
      </c>
      <c r="U1174" t="s">
        <v>68</v>
      </c>
      <c r="V1174" s="150" t="str">
        <f>IF(JRF!C1187="","",IF(IFERROR(VLOOKUP(JRF!C1187,Checks!S:U,3,0),0)="A","Entry with System fund Dept",""))</f>
        <v/>
      </c>
      <c r="W1174" t="str">
        <f>IFERROR(IF('Journal Template'!D1586="","",IF(IFERROR(VLOOKUP('Journal Template'!D1586,Checks!S:U,3,0),0)="A","Entry with System fund Dept","")),"")</f>
        <v/>
      </c>
      <c r="X1174" t="s">
        <v>6284</v>
      </c>
      <c r="Y1174" t="s">
        <v>389</v>
      </c>
      <c r="Z1174" t="s">
        <v>6285</v>
      </c>
      <c r="AA1174" t="s">
        <v>391</v>
      </c>
      <c r="AB1174" t="s">
        <v>125</v>
      </c>
      <c r="AC1174" s="150" t="str">
        <f>IFERROR(IF(JRF!C1187="","",IF(AND(VLOOKUP(JRF!C1187,X:AA,4,0)=JRF!B1187,VLOOKUP(JRF!C1187,X:Y,2,0)="A"),"","Inactive Dept Combo Error")),"Inactive Dept Combo Error")</f>
        <v/>
      </c>
      <c r="AD1174" t="str">
        <f>IFERROR(IF('Journal Template'!D1586="","",IF(AND(VLOOKUP('Journal Template'!D1586,X:AA,4,0)='Journal Template'!A1586,VLOOKUP('Journal Template'!D1586,X:Y,2,0)="A"),"","Inactive Dept Combo Error")),"")</f>
        <v/>
      </c>
      <c r="AK1174" s="150" t="str">
        <f>IF(JRF!B1187="","",IF(JRF!B1187=IFERROR(VLOOKUP(JRF!B1187,Checks!AI:AI,1,0),0),"Entry in Branch/Satellite BU's",""))</f>
        <v/>
      </c>
      <c r="AL1174" t="str">
        <f>IFERROR(IF('Journal Template'!A1586="","",IF('Journal Template'!A1586=IFERROR(VLOOKUP('Journal Template'!A1586,Checks!AI:AI,1,0),0),"Entry in Branch/Satellite BU's","")),"")</f>
        <v/>
      </c>
      <c r="AO1174" s="171"/>
      <c r="AP1174" s="171"/>
      <c r="AQ1174" s="171"/>
      <c r="AR1174" s="171"/>
      <c r="CI1174" t="str">
        <f>IF(JRF!F1187&gt;0,"",IF(JRF!B1187="","",IF(LEFT(JRF!B1187,1)=IFERROR(VLOOKUP(LEFT(JRF!B1187,1),$CF$2:$CF$5,1,0),0),"Product Code Required",IF(JRF!C1187="","",IF(JRF!C1187=IFERROR(VLOOKUP(JRF!C1187,$CH:$CH,1,0),0),"Product Code Required","NA")))))</f>
        <v/>
      </c>
      <c r="CJ1174" t="str">
        <f>IF(JRF!AV1187&gt;0,"",IF(JRF!Q1187="","",IF(LEFT(JRF!Q1187,1)=IFERROR(VLOOKUP(LEFT(JRF!Q1187,1),$CF$2:$CF$5,1,0),0),"Product Code Required",IF(JRF!V1187="","",IF(JRF!V1187=IFERROR(VLOOKUP(JRF!V1187,$CH:$CH,1,0),0),"Product Code Required","NA")))))</f>
        <v/>
      </c>
      <c r="CK1174" t="str">
        <f>IFERROR(IF(LEN('Journal Template'!F1185)&gt;0,"",IF('Journal Template'!A1185="","",IF(LEFT('Journal Template'!A1185,1)=IFERROR(VLOOKUP(LEFT('Journal Template'!A1185,1),Checks!$CF$2:$CF$5,1,0),0),"Product Code Required",IF('Journal Template'!D1185="","",IF('Journal Template'!D1185=IFERROR(VLOOKUP('Journal Template'!D1185,Checks!$CH:$CH,1,0),0),"Product Code Required","NA"))))),"")</f>
        <v/>
      </c>
    </row>
    <row r="1175" spans="14:89">
      <c r="N1175" t="s">
        <v>6286</v>
      </c>
      <c r="O1175" t="s">
        <v>6287</v>
      </c>
      <c r="P1175" t="s">
        <v>386</v>
      </c>
      <c r="Q1175" s="150" t="str">
        <f>IF(JRF!D1188="","",IF(IFERROR(VLOOKUP(JRF!D1188,Checks!N:P,3,0),0)="A","","Inactive account in Use"))</f>
        <v/>
      </c>
      <c r="R1175" t="str">
        <f>IFERROR(IF('Journal Template'!C1587="","",IF(IFERROR(VLOOKUP('Journal Template'!C1587,Checks!N:P,3,0),0)="A","","Inactive account in Use")),"")</f>
        <v/>
      </c>
      <c r="S1175" t="s">
        <v>6288</v>
      </c>
      <c r="T1175" t="s">
        <v>386</v>
      </c>
      <c r="U1175" t="s">
        <v>68</v>
      </c>
      <c r="V1175" s="150" t="str">
        <f>IF(JRF!C1188="","",IF(IFERROR(VLOOKUP(JRF!C1188,Checks!S:U,3,0),0)="A","Entry with System fund Dept",""))</f>
        <v/>
      </c>
      <c r="W1175" t="str">
        <f>IFERROR(IF('Journal Template'!D1587="","",IF(IFERROR(VLOOKUP('Journal Template'!D1587,Checks!S:U,3,0),0)="A","Entry with System fund Dept","")),"")</f>
        <v/>
      </c>
      <c r="X1175" t="s">
        <v>6289</v>
      </c>
      <c r="Y1175" t="s">
        <v>386</v>
      </c>
      <c r="Z1175" t="s">
        <v>6226</v>
      </c>
      <c r="AA1175" t="s">
        <v>391</v>
      </c>
      <c r="AB1175" t="s">
        <v>125</v>
      </c>
      <c r="AC1175" s="150" t="str">
        <f>IFERROR(IF(JRF!C1188="","",IF(AND(VLOOKUP(JRF!C1188,X:AA,4,0)=JRF!B1188,VLOOKUP(JRF!C1188,X:Y,2,0)="A"),"","Inactive Dept Combo Error")),"Inactive Dept Combo Error")</f>
        <v/>
      </c>
      <c r="AD1175" t="str">
        <f>IFERROR(IF('Journal Template'!D1587="","",IF(AND(VLOOKUP('Journal Template'!D1587,X:AA,4,0)='Journal Template'!A1587,VLOOKUP('Journal Template'!D1587,X:Y,2,0)="A"),"","Inactive Dept Combo Error")),"")</f>
        <v/>
      </c>
      <c r="AK1175" s="150" t="str">
        <f>IF(JRF!B1188="","",IF(JRF!B1188=IFERROR(VLOOKUP(JRF!B1188,Checks!AI:AI,1,0),0),"Entry in Branch/Satellite BU's",""))</f>
        <v/>
      </c>
      <c r="AL1175" t="str">
        <f>IFERROR(IF('Journal Template'!A1587="","",IF('Journal Template'!A1587=IFERROR(VLOOKUP('Journal Template'!A1587,Checks!AI:AI,1,0),0),"Entry in Branch/Satellite BU's","")),"")</f>
        <v/>
      </c>
      <c r="AO1175" s="171"/>
      <c r="AP1175" s="171"/>
      <c r="AQ1175" s="171"/>
      <c r="AR1175" s="171"/>
      <c r="CI1175" t="str">
        <f>IF(JRF!F1188&gt;0,"",IF(JRF!B1188="","",IF(LEFT(JRF!B1188,1)=IFERROR(VLOOKUP(LEFT(JRF!B1188,1),$CF$2:$CF$5,1,0),0),"Product Code Required",IF(JRF!C1188="","",IF(JRF!C1188=IFERROR(VLOOKUP(JRF!C1188,$CH:$CH,1,0),0),"Product Code Required","NA")))))</f>
        <v/>
      </c>
      <c r="CJ1175" t="str">
        <f>IF(JRF!AV1188&gt;0,"",IF(JRF!Q1188="","",IF(LEFT(JRF!Q1188,1)=IFERROR(VLOOKUP(LEFT(JRF!Q1188,1),$CF$2:$CF$5,1,0),0),"Product Code Required",IF(JRF!V1188="","",IF(JRF!V1188=IFERROR(VLOOKUP(JRF!V1188,$CH:$CH,1,0),0),"Product Code Required","NA")))))</f>
        <v/>
      </c>
      <c r="CK1175" t="str">
        <f>IFERROR(IF(LEN('Journal Template'!F1186)&gt;0,"",IF('Journal Template'!A1186="","",IF(LEFT('Journal Template'!A1186,1)=IFERROR(VLOOKUP(LEFT('Journal Template'!A1186,1),Checks!$CF$2:$CF$5,1,0),0),"Product Code Required",IF('Journal Template'!D1186="","",IF('Journal Template'!D1186=IFERROR(VLOOKUP('Journal Template'!D1186,Checks!$CH:$CH,1,0),0),"Product Code Required","NA"))))),"")</f>
        <v/>
      </c>
    </row>
    <row r="1176" spans="14:89">
      <c r="N1176" t="s">
        <v>6290</v>
      </c>
      <c r="O1176" t="s">
        <v>6291</v>
      </c>
      <c r="P1176" t="s">
        <v>386</v>
      </c>
      <c r="Q1176" s="150" t="str">
        <f>IF(JRF!D1189="","",IF(IFERROR(VLOOKUP(JRF!D1189,Checks!N:P,3,0),0)="A","","Inactive account in Use"))</f>
        <v/>
      </c>
      <c r="R1176" t="str">
        <f>IFERROR(IF('Journal Template'!C1588="","",IF(IFERROR(VLOOKUP('Journal Template'!C1588,Checks!N:P,3,0),0)="A","","Inactive account in Use")),"")</f>
        <v/>
      </c>
      <c r="S1176" t="s">
        <v>6292</v>
      </c>
      <c r="T1176" t="s">
        <v>386</v>
      </c>
      <c r="U1176" t="s">
        <v>68</v>
      </c>
      <c r="V1176" s="150" t="str">
        <f>IF(JRF!C1189="","",IF(IFERROR(VLOOKUP(JRF!C1189,Checks!S:U,3,0),0)="A","Entry with System fund Dept",""))</f>
        <v/>
      </c>
      <c r="W1176" t="str">
        <f>IFERROR(IF('Journal Template'!D1588="","",IF(IFERROR(VLOOKUP('Journal Template'!D1588,Checks!S:U,3,0),0)="A","Entry with System fund Dept","")),"")</f>
        <v/>
      </c>
      <c r="X1176" t="s">
        <v>6293</v>
      </c>
      <c r="Y1176" t="s">
        <v>386</v>
      </c>
      <c r="Z1176" t="s">
        <v>6294</v>
      </c>
      <c r="AA1176" t="s">
        <v>391</v>
      </c>
      <c r="AB1176" t="s">
        <v>125</v>
      </c>
      <c r="AC1176" s="150" t="str">
        <f>IFERROR(IF(JRF!C1189="","",IF(AND(VLOOKUP(JRF!C1189,X:AA,4,0)=JRF!B1189,VLOOKUP(JRF!C1189,X:Y,2,0)="A"),"","Inactive Dept Combo Error")),"Inactive Dept Combo Error")</f>
        <v/>
      </c>
      <c r="AD1176" t="str">
        <f>IFERROR(IF('Journal Template'!D1588="","",IF(AND(VLOOKUP('Journal Template'!D1588,X:AA,4,0)='Journal Template'!A1588,VLOOKUP('Journal Template'!D1588,X:Y,2,0)="A"),"","Inactive Dept Combo Error")),"")</f>
        <v/>
      </c>
      <c r="AK1176" s="150" t="str">
        <f>IF(JRF!B1189="","",IF(JRF!B1189=IFERROR(VLOOKUP(JRF!B1189,Checks!AI:AI,1,0),0),"Entry in Branch/Satellite BU's",""))</f>
        <v/>
      </c>
      <c r="AL1176" t="str">
        <f>IFERROR(IF('Journal Template'!A1588="","",IF('Journal Template'!A1588=IFERROR(VLOOKUP('Journal Template'!A1588,Checks!AI:AI,1,0),0),"Entry in Branch/Satellite BU's","")),"")</f>
        <v/>
      </c>
      <c r="AO1176" s="171"/>
      <c r="AP1176" s="171"/>
      <c r="AQ1176" s="171"/>
      <c r="AR1176" s="171"/>
      <c r="CI1176" t="str">
        <f>IF(JRF!F1189&gt;0,"",IF(JRF!B1189="","",IF(LEFT(JRF!B1189,1)=IFERROR(VLOOKUP(LEFT(JRF!B1189,1),$CF$2:$CF$5,1,0),0),"Product Code Required",IF(JRF!C1189="","",IF(JRF!C1189=IFERROR(VLOOKUP(JRF!C1189,$CH:$CH,1,0),0),"Product Code Required","NA")))))</f>
        <v/>
      </c>
      <c r="CJ1176" t="str">
        <f>IF(JRF!AV1189&gt;0,"",IF(JRF!Q1189="","",IF(LEFT(JRF!Q1189,1)=IFERROR(VLOOKUP(LEFT(JRF!Q1189,1),$CF$2:$CF$5,1,0),0),"Product Code Required",IF(JRF!V1189="","",IF(JRF!V1189=IFERROR(VLOOKUP(JRF!V1189,$CH:$CH,1,0),0),"Product Code Required","NA")))))</f>
        <v/>
      </c>
      <c r="CK1176" t="str">
        <f>IFERROR(IF(LEN('Journal Template'!F1187)&gt;0,"",IF('Journal Template'!A1187="","",IF(LEFT('Journal Template'!A1187,1)=IFERROR(VLOOKUP(LEFT('Journal Template'!A1187,1),Checks!$CF$2:$CF$5,1,0),0),"Product Code Required",IF('Journal Template'!D1187="","",IF('Journal Template'!D1187=IFERROR(VLOOKUP('Journal Template'!D1187,Checks!$CH:$CH,1,0),0),"Product Code Required","NA"))))),"")</f>
        <v/>
      </c>
    </row>
    <row r="1177" spans="14:89">
      <c r="N1177" t="s">
        <v>6295</v>
      </c>
      <c r="O1177" t="s">
        <v>6296</v>
      </c>
      <c r="P1177" t="s">
        <v>386</v>
      </c>
      <c r="Q1177" s="150" t="str">
        <f>IF(JRF!D1190="","",IF(IFERROR(VLOOKUP(JRF!D1190,Checks!N:P,3,0),0)="A","","Inactive account in Use"))</f>
        <v/>
      </c>
      <c r="R1177" t="str">
        <f>IFERROR(IF('Journal Template'!C1589="","",IF(IFERROR(VLOOKUP('Journal Template'!C1589,Checks!N:P,3,0),0)="A","","Inactive account in Use")),"")</f>
        <v/>
      </c>
      <c r="S1177" t="s">
        <v>6297</v>
      </c>
      <c r="T1177" t="s">
        <v>386</v>
      </c>
      <c r="U1177" t="s">
        <v>68</v>
      </c>
      <c r="V1177" s="150" t="str">
        <f>IF(JRF!C1190="","",IF(IFERROR(VLOOKUP(JRF!C1190,Checks!S:U,3,0),0)="A","Entry with System fund Dept",""))</f>
        <v/>
      </c>
      <c r="W1177" t="str">
        <f>IFERROR(IF('Journal Template'!D1589="","",IF(IFERROR(VLOOKUP('Journal Template'!D1589,Checks!S:U,3,0),0)="A","Entry with System fund Dept","")),"")</f>
        <v/>
      </c>
      <c r="X1177" t="s">
        <v>6298</v>
      </c>
      <c r="Y1177" t="s">
        <v>389</v>
      </c>
      <c r="Z1177" t="s">
        <v>6299</v>
      </c>
      <c r="AA1177" t="s">
        <v>391</v>
      </c>
      <c r="AB1177" t="s">
        <v>125</v>
      </c>
      <c r="AC1177" s="150" t="str">
        <f>IFERROR(IF(JRF!C1190="","",IF(AND(VLOOKUP(JRF!C1190,X:AA,4,0)=JRF!B1190,VLOOKUP(JRF!C1190,X:Y,2,0)="A"),"","Inactive Dept Combo Error")),"Inactive Dept Combo Error")</f>
        <v/>
      </c>
      <c r="AD1177" t="str">
        <f>IFERROR(IF('Journal Template'!D1589="","",IF(AND(VLOOKUP('Journal Template'!D1589,X:AA,4,0)='Journal Template'!A1589,VLOOKUP('Journal Template'!D1589,X:Y,2,0)="A"),"","Inactive Dept Combo Error")),"")</f>
        <v/>
      </c>
      <c r="AK1177" s="150" t="str">
        <f>IF(JRF!B1190="","",IF(JRF!B1190=IFERROR(VLOOKUP(JRF!B1190,Checks!AI:AI,1,0),0),"Entry in Branch/Satellite BU's",""))</f>
        <v/>
      </c>
      <c r="AL1177" t="str">
        <f>IFERROR(IF('Journal Template'!A1589="","",IF('Journal Template'!A1589=IFERROR(VLOOKUP('Journal Template'!A1589,Checks!AI:AI,1,0),0),"Entry in Branch/Satellite BU's","")),"")</f>
        <v/>
      </c>
      <c r="AO1177" s="171"/>
      <c r="AP1177" s="171"/>
      <c r="AQ1177" s="171"/>
      <c r="AR1177" s="171"/>
      <c r="CI1177" t="str">
        <f>IF(JRF!F1190&gt;0,"",IF(JRF!B1190="","",IF(LEFT(JRF!B1190,1)=IFERROR(VLOOKUP(LEFT(JRF!B1190,1),$CF$2:$CF$5,1,0),0),"Product Code Required",IF(JRF!C1190="","",IF(JRF!C1190=IFERROR(VLOOKUP(JRF!C1190,$CH:$CH,1,0),0),"Product Code Required","NA")))))</f>
        <v/>
      </c>
      <c r="CJ1177" t="str">
        <f>IF(JRF!AV1190&gt;0,"",IF(JRF!Q1190="","",IF(LEFT(JRF!Q1190,1)=IFERROR(VLOOKUP(LEFT(JRF!Q1190,1),$CF$2:$CF$5,1,0),0),"Product Code Required",IF(JRF!V1190="","",IF(JRF!V1190=IFERROR(VLOOKUP(JRF!V1190,$CH:$CH,1,0),0),"Product Code Required","NA")))))</f>
        <v/>
      </c>
      <c r="CK1177" t="str">
        <f>IFERROR(IF(LEN('Journal Template'!F1188)&gt;0,"",IF('Journal Template'!A1188="","",IF(LEFT('Journal Template'!A1188,1)=IFERROR(VLOOKUP(LEFT('Journal Template'!A1188,1),Checks!$CF$2:$CF$5,1,0),0),"Product Code Required",IF('Journal Template'!D1188="","",IF('Journal Template'!D1188=IFERROR(VLOOKUP('Journal Template'!D1188,Checks!$CH:$CH,1,0),0),"Product Code Required","NA"))))),"")</f>
        <v/>
      </c>
    </row>
    <row r="1178" spans="14:89">
      <c r="N1178" t="s">
        <v>6300</v>
      </c>
      <c r="O1178" t="s">
        <v>6301</v>
      </c>
      <c r="P1178" t="s">
        <v>386</v>
      </c>
      <c r="Q1178" s="150" t="str">
        <f>IF(JRF!D1191="","",IF(IFERROR(VLOOKUP(JRF!D1191,Checks!N:P,3,0),0)="A","","Inactive account in Use"))</f>
        <v/>
      </c>
      <c r="R1178" t="str">
        <f>IFERROR(IF('Journal Template'!C1590="","",IF(IFERROR(VLOOKUP('Journal Template'!C1590,Checks!N:P,3,0),0)="A","","Inactive account in Use")),"")</f>
        <v/>
      </c>
      <c r="S1178" t="s">
        <v>6302</v>
      </c>
      <c r="T1178" t="s">
        <v>386</v>
      </c>
      <c r="U1178" t="s">
        <v>68</v>
      </c>
      <c r="V1178" s="150" t="str">
        <f>IF(JRF!C1191="","",IF(IFERROR(VLOOKUP(JRF!C1191,Checks!S:U,3,0),0)="A","Entry with System fund Dept",""))</f>
        <v/>
      </c>
      <c r="W1178" t="str">
        <f>IFERROR(IF('Journal Template'!D1590="","",IF(IFERROR(VLOOKUP('Journal Template'!D1590,Checks!S:U,3,0),0)="A","Entry with System fund Dept","")),"")</f>
        <v/>
      </c>
      <c r="X1178" t="s">
        <v>6303</v>
      </c>
      <c r="Y1178" t="s">
        <v>386</v>
      </c>
      <c r="Z1178" t="s">
        <v>6294</v>
      </c>
      <c r="AA1178" t="s">
        <v>3581</v>
      </c>
      <c r="AB1178" t="s">
        <v>125</v>
      </c>
      <c r="AC1178" s="150" t="str">
        <f>IFERROR(IF(JRF!C1191="","",IF(AND(VLOOKUP(JRF!C1191,X:AA,4,0)=JRF!B1191,VLOOKUP(JRF!C1191,X:Y,2,0)="A"),"","Inactive Dept Combo Error")),"Inactive Dept Combo Error")</f>
        <v/>
      </c>
      <c r="AD1178" t="str">
        <f>IFERROR(IF('Journal Template'!D1590="","",IF(AND(VLOOKUP('Journal Template'!D1590,X:AA,4,0)='Journal Template'!A1590,VLOOKUP('Journal Template'!D1590,X:Y,2,0)="A"),"","Inactive Dept Combo Error")),"")</f>
        <v/>
      </c>
      <c r="AK1178" s="150" t="str">
        <f>IF(JRF!B1191="","",IF(JRF!B1191=IFERROR(VLOOKUP(JRF!B1191,Checks!AI:AI,1,0),0),"Entry in Branch/Satellite BU's",""))</f>
        <v/>
      </c>
      <c r="AL1178" t="str">
        <f>IFERROR(IF('Journal Template'!A1590="","",IF('Journal Template'!A1590=IFERROR(VLOOKUP('Journal Template'!A1590,Checks!AI:AI,1,0),0),"Entry in Branch/Satellite BU's","")),"")</f>
        <v/>
      </c>
      <c r="AO1178" s="171"/>
      <c r="AP1178" s="171"/>
      <c r="AQ1178" s="171"/>
      <c r="AR1178" s="171"/>
      <c r="CI1178" t="str">
        <f>IF(JRF!F1191&gt;0,"",IF(JRF!B1191="","",IF(LEFT(JRF!B1191,1)=IFERROR(VLOOKUP(LEFT(JRF!B1191,1),$CF$2:$CF$5,1,0),0),"Product Code Required",IF(JRF!C1191="","",IF(JRF!C1191=IFERROR(VLOOKUP(JRF!C1191,$CH:$CH,1,0),0),"Product Code Required","NA")))))</f>
        <v/>
      </c>
      <c r="CJ1178" t="str">
        <f>IF(JRF!AV1191&gt;0,"",IF(JRF!Q1191="","",IF(LEFT(JRF!Q1191,1)=IFERROR(VLOOKUP(LEFT(JRF!Q1191,1),$CF$2:$CF$5,1,0),0),"Product Code Required",IF(JRF!V1191="","",IF(JRF!V1191=IFERROR(VLOOKUP(JRF!V1191,$CH:$CH,1,0),0),"Product Code Required","NA")))))</f>
        <v/>
      </c>
      <c r="CK1178" t="str">
        <f>IFERROR(IF(LEN('Journal Template'!F1189)&gt;0,"",IF('Journal Template'!A1189="","",IF(LEFT('Journal Template'!A1189,1)=IFERROR(VLOOKUP(LEFT('Journal Template'!A1189,1),Checks!$CF$2:$CF$5,1,0),0),"Product Code Required",IF('Journal Template'!D1189="","",IF('Journal Template'!D1189=IFERROR(VLOOKUP('Journal Template'!D1189,Checks!$CH:$CH,1,0),0),"Product Code Required","NA"))))),"")</f>
        <v/>
      </c>
    </row>
    <row r="1179" spans="14:89">
      <c r="N1179" t="s">
        <v>6304</v>
      </c>
      <c r="O1179" t="s">
        <v>6305</v>
      </c>
      <c r="P1179" t="s">
        <v>386</v>
      </c>
      <c r="Q1179" s="150" t="str">
        <f>IF(JRF!D1192="","",IF(IFERROR(VLOOKUP(JRF!D1192,Checks!N:P,3,0),0)="A","","Inactive account in Use"))</f>
        <v/>
      </c>
      <c r="R1179" t="str">
        <f>IFERROR(IF('Journal Template'!C1591="","",IF(IFERROR(VLOOKUP('Journal Template'!C1591,Checks!N:P,3,0),0)="A","","Inactive account in Use")),"")</f>
        <v/>
      </c>
      <c r="S1179" t="s">
        <v>6306</v>
      </c>
      <c r="T1179" t="s">
        <v>386</v>
      </c>
      <c r="U1179" t="s">
        <v>68</v>
      </c>
      <c r="V1179" s="150" t="str">
        <f>IF(JRF!C1192="","",IF(IFERROR(VLOOKUP(JRF!C1192,Checks!S:U,3,0),0)="A","Entry with System fund Dept",""))</f>
        <v/>
      </c>
      <c r="W1179" t="str">
        <f>IFERROR(IF('Journal Template'!D1591="","",IF(IFERROR(VLOOKUP('Journal Template'!D1591,Checks!S:U,3,0),0)="A","Entry with System fund Dept","")),"")</f>
        <v/>
      </c>
      <c r="X1179" t="s">
        <v>6307</v>
      </c>
      <c r="Y1179" t="s">
        <v>386</v>
      </c>
      <c r="Z1179" t="s">
        <v>6308</v>
      </c>
      <c r="AA1179" t="s">
        <v>1493</v>
      </c>
      <c r="AB1179" t="s">
        <v>125</v>
      </c>
      <c r="AC1179" s="150" t="str">
        <f>IFERROR(IF(JRF!C1192="","",IF(AND(VLOOKUP(JRF!C1192,X:AA,4,0)=JRF!B1192,VLOOKUP(JRF!C1192,X:Y,2,0)="A"),"","Inactive Dept Combo Error")),"Inactive Dept Combo Error")</f>
        <v/>
      </c>
      <c r="AD1179" t="str">
        <f>IFERROR(IF('Journal Template'!D1591="","",IF(AND(VLOOKUP('Journal Template'!D1591,X:AA,4,0)='Journal Template'!A1591,VLOOKUP('Journal Template'!D1591,X:Y,2,0)="A"),"","Inactive Dept Combo Error")),"")</f>
        <v/>
      </c>
      <c r="AK1179" s="150" t="str">
        <f>IF(JRF!B1192="","",IF(JRF!B1192=IFERROR(VLOOKUP(JRF!B1192,Checks!AI:AI,1,0),0),"Entry in Branch/Satellite BU's",""))</f>
        <v/>
      </c>
      <c r="AL1179" t="str">
        <f>IFERROR(IF('Journal Template'!A1591="","",IF('Journal Template'!A1591=IFERROR(VLOOKUP('Journal Template'!A1591,Checks!AI:AI,1,0),0),"Entry in Branch/Satellite BU's","")),"")</f>
        <v/>
      </c>
      <c r="AO1179" s="171"/>
      <c r="AP1179" s="171"/>
      <c r="AQ1179" s="171"/>
      <c r="AR1179" s="171"/>
      <c r="CI1179" t="str">
        <f>IF(JRF!F1192&gt;0,"",IF(JRF!B1192="","",IF(LEFT(JRF!B1192,1)=IFERROR(VLOOKUP(LEFT(JRF!B1192,1),$CF$2:$CF$5,1,0),0),"Product Code Required",IF(JRF!C1192="","",IF(JRF!C1192=IFERROR(VLOOKUP(JRF!C1192,$CH:$CH,1,0),0),"Product Code Required","NA")))))</f>
        <v/>
      </c>
      <c r="CJ1179" t="str">
        <f>IF(JRF!AV1192&gt;0,"",IF(JRF!Q1192="","",IF(LEFT(JRF!Q1192,1)=IFERROR(VLOOKUP(LEFT(JRF!Q1192,1),$CF$2:$CF$5,1,0),0),"Product Code Required",IF(JRF!V1192="","",IF(JRF!V1192=IFERROR(VLOOKUP(JRF!V1192,$CH:$CH,1,0),0),"Product Code Required","NA")))))</f>
        <v/>
      </c>
      <c r="CK1179" t="str">
        <f>IFERROR(IF(LEN('Journal Template'!F1190)&gt;0,"",IF('Journal Template'!A1190="","",IF(LEFT('Journal Template'!A1190,1)=IFERROR(VLOOKUP(LEFT('Journal Template'!A1190,1),Checks!$CF$2:$CF$5,1,0),0),"Product Code Required",IF('Journal Template'!D1190="","",IF('Journal Template'!D1190=IFERROR(VLOOKUP('Journal Template'!D1190,Checks!$CH:$CH,1,0),0),"Product Code Required","NA"))))),"")</f>
        <v/>
      </c>
    </row>
    <row r="1180" spans="14:89">
      <c r="N1180" t="s">
        <v>6309</v>
      </c>
      <c r="O1180" t="s">
        <v>6310</v>
      </c>
      <c r="P1180" t="s">
        <v>386</v>
      </c>
      <c r="Q1180" s="150" t="str">
        <f>IF(JRF!D1193="","",IF(IFERROR(VLOOKUP(JRF!D1193,Checks!N:P,3,0),0)="A","","Inactive account in Use"))</f>
        <v/>
      </c>
      <c r="R1180" t="str">
        <f>IFERROR(IF('Journal Template'!C1592="","",IF(IFERROR(VLOOKUP('Journal Template'!C1592,Checks!N:P,3,0),0)="A","","Inactive account in Use")),"")</f>
        <v/>
      </c>
      <c r="S1180" t="s">
        <v>6311</v>
      </c>
      <c r="T1180" t="s">
        <v>386</v>
      </c>
      <c r="U1180" t="s">
        <v>68</v>
      </c>
      <c r="V1180" s="150" t="str">
        <f>IF(JRF!C1193="","",IF(IFERROR(VLOOKUP(JRF!C1193,Checks!S:U,3,0),0)="A","Entry with System fund Dept",""))</f>
        <v/>
      </c>
      <c r="W1180" t="str">
        <f>IFERROR(IF('Journal Template'!D1592="","",IF(IFERROR(VLOOKUP('Journal Template'!D1592,Checks!S:U,3,0),0)="A","Entry with System fund Dept","")),"")</f>
        <v/>
      </c>
      <c r="X1180" t="s">
        <v>6312</v>
      </c>
      <c r="Y1180" t="s">
        <v>386</v>
      </c>
      <c r="Z1180" t="s">
        <v>4220</v>
      </c>
      <c r="AA1180" t="s">
        <v>391</v>
      </c>
      <c r="AB1180" t="s">
        <v>125</v>
      </c>
      <c r="AC1180" s="150" t="str">
        <f>IFERROR(IF(JRF!C1193="","",IF(AND(VLOOKUP(JRF!C1193,X:AA,4,0)=JRF!B1193,VLOOKUP(JRF!C1193,X:Y,2,0)="A"),"","Inactive Dept Combo Error")),"Inactive Dept Combo Error")</f>
        <v/>
      </c>
      <c r="AD1180" t="str">
        <f>IFERROR(IF('Journal Template'!D1592="","",IF(AND(VLOOKUP('Journal Template'!D1592,X:AA,4,0)='Journal Template'!A1592,VLOOKUP('Journal Template'!D1592,X:Y,2,0)="A"),"","Inactive Dept Combo Error")),"")</f>
        <v/>
      </c>
      <c r="AK1180" s="150" t="str">
        <f>IF(JRF!B1193="","",IF(JRF!B1193=IFERROR(VLOOKUP(JRF!B1193,Checks!AI:AI,1,0),0),"Entry in Branch/Satellite BU's",""))</f>
        <v/>
      </c>
      <c r="AL1180" t="str">
        <f>IFERROR(IF('Journal Template'!A1592="","",IF('Journal Template'!A1592=IFERROR(VLOOKUP('Journal Template'!A1592,Checks!AI:AI,1,0),0),"Entry in Branch/Satellite BU's","")),"")</f>
        <v/>
      </c>
      <c r="AO1180" s="171"/>
      <c r="AP1180" s="171"/>
      <c r="AQ1180" s="171"/>
      <c r="AR1180" s="171"/>
      <c r="CI1180" t="str">
        <f>IF(JRF!F1193&gt;0,"",IF(JRF!B1193="","",IF(LEFT(JRF!B1193,1)=IFERROR(VLOOKUP(LEFT(JRF!B1193,1),$CF$2:$CF$5,1,0),0),"Product Code Required",IF(JRF!C1193="","",IF(JRF!C1193=IFERROR(VLOOKUP(JRF!C1193,$CH:$CH,1,0),0),"Product Code Required","NA")))))</f>
        <v/>
      </c>
      <c r="CJ1180" t="str">
        <f>IF(JRF!AV1193&gt;0,"",IF(JRF!Q1193="","",IF(LEFT(JRF!Q1193,1)=IFERROR(VLOOKUP(LEFT(JRF!Q1193,1),$CF$2:$CF$5,1,0),0),"Product Code Required",IF(JRF!V1193="","",IF(JRF!V1193=IFERROR(VLOOKUP(JRF!V1193,$CH:$CH,1,0),0),"Product Code Required","NA")))))</f>
        <v/>
      </c>
      <c r="CK1180" t="str">
        <f>IFERROR(IF(LEN('Journal Template'!F1191)&gt;0,"",IF('Journal Template'!A1191="","",IF(LEFT('Journal Template'!A1191,1)=IFERROR(VLOOKUP(LEFT('Journal Template'!A1191,1),Checks!$CF$2:$CF$5,1,0),0),"Product Code Required",IF('Journal Template'!D1191="","",IF('Journal Template'!D1191=IFERROR(VLOOKUP('Journal Template'!D1191,Checks!$CH:$CH,1,0),0),"Product Code Required","NA"))))),"")</f>
        <v/>
      </c>
    </row>
    <row r="1181" spans="14:89">
      <c r="N1181" t="s">
        <v>6313</v>
      </c>
      <c r="O1181" t="s">
        <v>6314</v>
      </c>
      <c r="P1181" t="s">
        <v>386</v>
      </c>
      <c r="Q1181" s="150" t="str">
        <f>IF(JRF!D1194="","",IF(IFERROR(VLOOKUP(JRF!D1194,Checks!N:P,3,0),0)="A","","Inactive account in Use"))</f>
        <v/>
      </c>
      <c r="R1181" t="str">
        <f>IFERROR(IF('Journal Template'!C1593="","",IF(IFERROR(VLOOKUP('Journal Template'!C1593,Checks!N:P,3,0),0)="A","","Inactive account in Use")),"")</f>
        <v/>
      </c>
      <c r="S1181" t="s">
        <v>6315</v>
      </c>
      <c r="T1181" t="s">
        <v>386</v>
      </c>
      <c r="U1181" t="s">
        <v>68</v>
      </c>
      <c r="V1181" s="150" t="str">
        <f>IF(JRF!C1194="","",IF(IFERROR(VLOOKUP(JRF!C1194,Checks!S:U,3,0),0)="A","Entry with System fund Dept",""))</f>
        <v/>
      </c>
      <c r="W1181" t="str">
        <f>IFERROR(IF('Journal Template'!D1593="","",IF(IFERROR(VLOOKUP('Journal Template'!D1593,Checks!S:U,3,0),0)="A","Entry with System fund Dept","")),"")</f>
        <v/>
      </c>
      <c r="X1181" t="s">
        <v>6316</v>
      </c>
      <c r="Y1181" t="s">
        <v>389</v>
      </c>
      <c r="Z1181" t="s">
        <v>6317</v>
      </c>
      <c r="AA1181" t="s">
        <v>391</v>
      </c>
      <c r="AB1181" t="s">
        <v>125</v>
      </c>
      <c r="AC1181" s="150" t="str">
        <f>IFERROR(IF(JRF!C1194="","",IF(AND(VLOOKUP(JRF!C1194,X:AA,4,0)=JRF!B1194,VLOOKUP(JRF!C1194,X:Y,2,0)="A"),"","Inactive Dept Combo Error")),"Inactive Dept Combo Error")</f>
        <v/>
      </c>
      <c r="AD1181" t="str">
        <f>IFERROR(IF('Journal Template'!D1593="","",IF(AND(VLOOKUP('Journal Template'!D1593,X:AA,4,0)='Journal Template'!A1593,VLOOKUP('Journal Template'!D1593,X:Y,2,0)="A"),"","Inactive Dept Combo Error")),"")</f>
        <v/>
      </c>
      <c r="AK1181" s="150" t="str">
        <f>IF(JRF!B1194="","",IF(JRF!B1194=IFERROR(VLOOKUP(JRF!B1194,Checks!AI:AI,1,0),0),"Entry in Branch/Satellite BU's",""))</f>
        <v/>
      </c>
      <c r="AL1181" t="str">
        <f>IFERROR(IF('Journal Template'!A1593="","",IF('Journal Template'!A1593=IFERROR(VLOOKUP('Journal Template'!A1593,Checks!AI:AI,1,0),0),"Entry in Branch/Satellite BU's","")),"")</f>
        <v/>
      </c>
      <c r="AO1181" s="171"/>
      <c r="AP1181" s="171"/>
      <c r="AQ1181" s="171"/>
      <c r="AR1181" s="171"/>
      <c r="CI1181" t="str">
        <f>IF(JRF!F1194&gt;0,"",IF(JRF!B1194="","",IF(LEFT(JRF!B1194,1)=IFERROR(VLOOKUP(LEFT(JRF!B1194,1),$CF$2:$CF$5,1,0),0),"Product Code Required",IF(JRF!C1194="","",IF(JRF!C1194=IFERROR(VLOOKUP(JRF!C1194,$CH:$CH,1,0),0),"Product Code Required","NA")))))</f>
        <v/>
      </c>
      <c r="CJ1181" t="str">
        <f>IF(JRF!AV1194&gt;0,"",IF(JRF!Q1194="","",IF(LEFT(JRF!Q1194,1)=IFERROR(VLOOKUP(LEFT(JRF!Q1194,1),$CF$2:$CF$5,1,0),0),"Product Code Required",IF(JRF!V1194="","",IF(JRF!V1194=IFERROR(VLOOKUP(JRF!V1194,$CH:$CH,1,0),0),"Product Code Required","NA")))))</f>
        <v/>
      </c>
      <c r="CK1181" t="str">
        <f>IFERROR(IF(LEN('Journal Template'!F1192)&gt;0,"",IF('Journal Template'!A1192="","",IF(LEFT('Journal Template'!A1192,1)=IFERROR(VLOOKUP(LEFT('Journal Template'!A1192,1),Checks!$CF$2:$CF$5,1,0),0),"Product Code Required",IF('Journal Template'!D1192="","",IF('Journal Template'!D1192=IFERROR(VLOOKUP('Journal Template'!D1192,Checks!$CH:$CH,1,0),0),"Product Code Required","NA"))))),"")</f>
        <v/>
      </c>
    </row>
    <row r="1182" spans="14:89">
      <c r="N1182" t="s">
        <v>6318</v>
      </c>
      <c r="O1182" t="s">
        <v>6319</v>
      </c>
      <c r="P1182" t="s">
        <v>386</v>
      </c>
      <c r="Q1182" s="150" t="str">
        <f>IF(JRF!D1195="","",IF(IFERROR(VLOOKUP(JRF!D1195,Checks!N:P,3,0),0)="A","","Inactive account in Use"))</f>
        <v/>
      </c>
      <c r="R1182" t="str">
        <f>IFERROR(IF('Journal Template'!C1594="","",IF(IFERROR(VLOOKUP('Journal Template'!C1594,Checks!N:P,3,0),0)="A","","Inactive account in Use")),"")</f>
        <v/>
      </c>
      <c r="S1182" t="s">
        <v>6320</v>
      </c>
      <c r="T1182" t="s">
        <v>386</v>
      </c>
      <c r="U1182" t="s">
        <v>68</v>
      </c>
      <c r="V1182" s="150" t="str">
        <f>IF(JRF!C1195="","",IF(IFERROR(VLOOKUP(JRF!C1195,Checks!S:U,3,0),0)="A","Entry with System fund Dept",""))</f>
        <v/>
      </c>
      <c r="W1182" t="str">
        <f>IFERROR(IF('Journal Template'!D1594="","",IF(IFERROR(VLOOKUP('Journal Template'!D1594,Checks!S:U,3,0),0)="A","Entry with System fund Dept","")),"")</f>
        <v/>
      </c>
      <c r="X1182" t="s">
        <v>6321</v>
      </c>
      <c r="Y1182" t="s">
        <v>389</v>
      </c>
      <c r="Z1182" t="s">
        <v>6322</v>
      </c>
      <c r="AA1182" t="s">
        <v>391</v>
      </c>
      <c r="AB1182" t="s">
        <v>125</v>
      </c>
      <c r="AC1182" s="150" t="str">
        <f>IFERROR(IF(JRF!C1195="","",IF(AND(VLOOKUP(JRF!C1195,X:AA,4,0)=JRF!B1195,VLOOKUP(JRF!C1195,X:Y,2,0)="A"),"","Inactive Dept Combo Error")),"Inactive Dept Combo Error")</f>
        <v/>
      </c>
      <c r="AD1182" t="str">
        <f>IFERROR(IF('Journal Template'!D1594="","",IF(AND(VLOOKUP('Journal Template'!D1594,X:AA,4,0)='Journal Template'!A1594,VLOOKUP('Journal Template'!D1594,X:Y,2,0)="A"),"","Inactive Dept Combo Error")),"")</f>
        <v/>
      </c>
      <c r="AK1182" s="150" t="str">
        <f>IF(JRF!B1195="","",IF(JRF!B1195=IFERROR(VLOOKUP(JRF!B1195,Checks!AI:AI,1,0),0),"Entry in Branch/Satellite BU's",""))</f>
        <v/>
      </c>
      <c r="AL1182" t="str">
        <f>IFERROR(IF('Journal Template'!A1594="","",IF('Journal Template'!A1594=IFERROR(VLOOKUP('Journal Template'!A1594,Checks!AI:AI,1,0),0),"Entry in Branch/Satellite BU's","")),"")</f>
        <v/>
      </c>
      <c r="AO1182" s="171"/>
      <c r="AP1182" s="171"/>
      <c r="AQ1182" s="171"/>
      <c r="AR1182" s="171"/>
      <c r="CI1182" t="str">
        <f>IF(JRF!F1195&gt;0,"",IF(JRF!B1195="","",IF(LEFT(JRF!B1195,1)=IFERROR(VLOOKUP(LEFT(JRF!B1195,1),$CF$2:$CF$5,1,0),0),"Product Code Required",IF(JRF!C1195="","",IF(JRF!C1195=IFERROR(VLOOKUP(JRF!C1195,$CH:$CH,1,0),0),"Product Code Required","NA")))))</f>
        <v/>
      </c>
      <c r="CJ1182" t="str">
        <f>IF(JRF!AV1195&gt;0,"",IF(JRF!Q1195="","",IF(LEFT(JRF!Q1195,1)=IFERROR(VLOOKUP(LEFT(JRF!Q1195,1),$CF$2:$CF$5,1,0),0),"Product Code Required",IF(JRF!V1195="","",IF(JRF!V1195=IFERROR(VLOOKUP(JRF!V1195,$CH:$CH,1,0),0),"Product Code Required","NA")))))</f>
        <v/>
      </c>
      <c r="CK1182" t="str">
        <f>IFERROR(IF(LEN('Journal Template'!F1193)&gt;0,"",IF('Journal Template'!A1193="","",IF(LEFT('Journal Template'!A1193,1)=IFERROR(VLOOKUP(LEFT('Journal Template'!A1193,1),Checks!$CF$2:$CF$5,1,0),0),"Product Code Required",IF('Journal Template'!D1193="","",IF('Journal Template'!D1193=IFERROR(VLOOKUP('Journal Template'!D1193,Checks!$CH:$CH,1,0),0),"Product Code Required","NA"))))),"")</f>
        <v/>
      </c>
    </row>
    <row r="1183" spans="14:89">
      <c r="N1183" t="s">
        <v>6323</v>
      </c>
      <c r="O1183" t="s">
        <v>6324</v>
      </c>
      <c r="P1183" t="s">
        <v>386</v>
      </c>
      <c r="Q1183" s="150" t="str">
        <f>IF(JRF!D1196="","",IF(IFERROR(VLOOKUP(JRF!D1196,Checks!N:P,3,0),0)="A","","Inactive account in Use"))</f>
        <v/>
      </c>
      <c r="R1183" t="str">
        <f>IFERROR(IF('Journal Template'!C1595="","",IF(IFERROR(VLOOKUP('Journal Template'!C1595,Checks!N:P,3,0),0)="A","","Inactive account in Use")),"")</f>
        <v/>
      </c>
      <c r="S1183" t="s">
        <v>6325</v>
      </c>
      <c r="T1183" t="s">
        <v>386</v>
      </c>
      <c r="U1183" t="s">
        <v>68</v>
      </c>
      <c r="V1183" s="150" t="str">
        <f>IF(JRF!C1196="","",IF(IFERROR(VLOOKUP(JRF!C1196,Checks!S:U,3,0),0)="A","Entry with System fund Dept",""))</f>
        <v/>
      </c>
      <c r="W1183" t="str">
        <f>IFERROR(IF('Journal Template'!D1595="","",IF(IFERROR(VLOOKUP('Journal Template'!D1595,Checks!S:U,3,0),0)="A","Entry with System fund Dept","")),"")</f>
        <v/>
      </c>
      <c r="X1183" t="s">
        <v>6326</v>
      </c>
      <c r="Y1183" t="s">
        <v>389</v>
      </c>
      <c r="Z1183" t="s">
        <v>6327</v>
      </c>
      <c r="AA1183" t="s">
        <v>391</v>
      </c>
      <c r="AB1183" t="s">
        <v>125</v>
      </c>
      <c r="AC1183" s="150" t="str">
        <f>IFERROR(IF(JRF!C1196="","",IF(AND(VLOOKUP(JRF!C1196,X:AA,4,0)=JRF!B1196,VLOOKUP(JRF!C1196,X:Y,2,0)="A"),"","Inactive Dept Combo Error")),"Inactive Dept Combo Error")</f>
        <v/>
      </c>
      <c r="AD1183" t="str">
        <f>IFERROR(IF('Journal Template'!D1595="","",IF(AND(VLOOKUP('Journal Template'!D1595,X:AA,4,0)='Journal Template'!A1595,VLOOKUP('Journal Template'!D1595,X:Y,2,0)="A"),"","Inactive Dept Combo Error")),"")</f>
        <v/>
      </c>
      <c r="AK1183" s="150" t="str">
        <f>IF(JRF!B1196="","",IF(JRF!B1196=IFERROR(VLOOKUP(JRF!B1196,Checks!AI:AI,1,0),0),"Entry in Branch/Satellite BU's",""))</f>
        <v/>
      </c>
      <c r="AL1183" t="str">
        <f>IFERROR(IF('Journal Template'!A1595="","",IF('Journal Template'!A1595=IFERROR(VLOOKUP('Journal Template'!A1595,Checks!AI:AI,1,0),0),"Entry in Branch/Satellite BU's","")),"")</f>
        <v/>
      </c>
      <c r="AO1183" s="171"/>
      <c r="AP1183" s="171"/>
      <c r="AQ1183" s="171"/>
      <c r="AR1183" s="171"/>
      <c r="CI1183" t="str">
        <f>IF(JRF!F1196&gt;0,"",IF(JRF!B1196="","",IF(LEFT(JRF!B1196,1)=IFERROR(VLOOKUP(LEFT(JRF!B1196,1),$CF$2:$CF$5,1,0),0),"Product Code Required",IF(JRF!C1196="","",IF(JRF!C1196=IFERROR(VLOOKUP(JRF!C1196,$CH:$CH,1,0),0),"Product Code Required","NA")))))</f>
        <v/>
      </c>
      <c r="CJ1183" t="str">
        <f>IF(JRF!AV1196&gt;0,"",IF(JRF!Q1196="","",IF(LEFT(JRF!Q1196,1)=IFERROR(VLOOKUP(LEFT(JRF!Q1196,1),$CF$2:$CF$5,1,0),0),"Product Code Required",IF(JRF!V1196="","",IF(JRF!V1196=IFERROR(VLOOKUP(JRF!V1196,$CH:$CH,1,0),0),"Product Code Required","NA")))))</f>
        <v/>
      </c>
      <c r="CK1183" t="str">
        <f>IFERROR(IF(LEN('Journal Template'!F1194)&gt;0,"",IF('Journal Template'!A1194="","",IF(LEFT('Journal Template'!A1194,1)=IFERROR(VLOOKUP(LEFT('Journal Template'!A1194,1),Checks!$CF$2:$CF$5,1,0),0),"Product Code Required",IF('Journal Template'!D1194="","",IF('Journal Template'!D1194=IFERROR(VLOOKUP('Journal Template'!D1194,Checks!$CH:$CH,1,0),0),"Product Code Required","NA"))))),"")</f>
        <v/>
      </c>
    </row>
    <row r="1184" spans="14:89">
      <c r="N1184" t="s">
        <v>6328</v>
      </c>
      <c r="O1184" t="s">
        <v>6329</v>
      </c>
      <c r="P1184" t="s">
        <v>386</v>
      </c>
      <c r="Q1184" s="150" t="str">
        <f>IF(JRF!D1197="","",IF(IFERROR(VLOOKUP(JRF!D1197,Checks!N:P,3,0),0)="A","","Inactive account in Use"))</f>
        <v/>
      </c>
      <c r="R1184" t="str">
        <f>IFERROR(IF('Journal Template'!C1596="","",IF(IFERROR(VLOOKUP('Journal Template'!C1596,Checks!N:P,3,0),0)="A","","Inactive account in Use")),"")</f>
        <v/>
      </c>
      <c r="S1184" t="s">
        <v>6330</v>
      </c>
      <c r="T1184" t="s">
        <v>386</v>
      </c>
      <c r="U1184" t="s">
        <v>68</v>
      </c>
      <c r="V1184" s="150" t="str">
        <f>IF(JRF!C1197="","",IF(IFERROR(VLOOKUP(JRF!C1197,Checks!S:U,3,0),0)="A","Entry with System fund Dept",""))</f>
        <v/>
      </c>
      <c r="W1184" t="str">
        <f>IFERROR(IF('Journal Template'!D1596="","",IF(IFERROR(VLOOKUP('Journal Template'!D1596,Checks!S:U,3,0),0)="A","Entry with System fund Dept","")),"")</f>
        <v/>
      </c>
      <c r="X1184" t="s">
        <v>6331</v>
      </c>
      <c r="Y1184" t="s">
        <v>386</v>
      </c>
      <c r="Z1184" t="s">
        <v>6332</v>
      </c>
      <c r="AA1184" t="s">
        <v>623</v>
      </c>
      <c r="AB1184" t="s">
        <v>1769</v>
      </c>
      <c r="AC1184" s="150" t="str">
        <f>IFERROR(IF(JRF!C1197="","",IF(AND(VLOOKUP(JRF!C1197,X:AA,4,0)=JRF!B1197,VLOOKUP(JRF!C1197,X:Y,2,0)="A"),"","Inactive Dept Combo Error")),"Inactive Dept Combo Error")</f>
        <v/>
      </c>
      <c r="AD1184" t="str">
        <f>IFERROR(IF('Journal Template'!D1596="","",IF(AND(VLOOKUP('Journal Template'!D1596,X:AA,4,0)='Journal Template'!A1596,VLOOKUP('Journal Template'!D1596,X:Y,2,0)="A"),"","Inactive Dept Combo Error")),"")</f>
        <v/>
      </c>
      <c r="AK1184" s="150" t="str">
        <f>IF(JRF!B1197="","",IF(JRF!B1197=IFERROR(VLOOKUP(JRF!B1197,Checks!AI:AI,1,0),0),"Entry in Branch/Satellite BU's",""))</f>
        <v/>
      </c>
      <c r="AL1184" t="str">
        <f>IFERROR(IF('Journal Template'!A1596="","",IF('Journal Template'!A1596=IFERROR(VLOOKUP('Journal Template'!A1596,Checks!AI:AI,1,0),0),"Entry in Branch/Satellite BU's","")),"")</f>
        <v/>
      </c>
      <c r="AO1184" s="171"/>
      <c r="AP1184" s="171"/>
      <c r="AQ1184" s="171"/>
      <c r="AR1184" s="171"/>
      <c r="CI1184" t="str">
        <f>IF(JRF!F1197&gt;0,"",IF(JRF!B1197="","",IF(LEFT(JRF!B1197,1)=IFERROR(VLOOKUP(LEFT(JRF!B1197,1),$CF$2:$CF$5,1,0),0),"Product Code Required",IF(JRF!C1197="","",IF(JRF!C1197=IFERROR(VLOOKUP(JRF!C1197,$CH:$CH,1,0),0),"Product Code Required","NA")))))</f>
        <v/>
      </c>
      <c r="CJ1184" t="str">
        <f>IF(JRF!AV1197&gt;0,"",IF(JRF!Q1197="","",IF(LEFT(JRF!Q1197,1)=IFERROR(VLOOKUP(LEFT(JRF!Q1197,1),$CF$2:$CF$5,1,0),0),"Product Code Required",IF(JRF!V1197="","",IF(JRF!V1197=IFERROR(VLOOKUP(JRF!V1197,$CH:$CH,1,0),0),"Product Code Required","NA")))))</f>
        <v/>
      </c>
      <c r="CK1184" t="str">
        <f>IFERROR(IF(LEN('Journal Template'!F1195)&gt;0,"",IF('Journal Template'!A1195="","",IF(LEFT('Journal Template'!A1195,1)=IFERROR(VLOOKUP(LEFT('Journal Template'!A1195,1),Checks!$CF$2:$CF$5,1,0),0),"Product Code Required",IF('Journal Template'!D1195="","",IF('Journal Template'!D1195=IFERROR(VLOOKUP('Journal Template'!D1195,Checks!$CH:$CH,1,0),0),"Product Code Required","NA"))))),"")</f>
        <v/>
      </c>
    </row>
    <row r="1185" spans="14:89">
      <c r="N1185" t="s">
        <v>6333</v>
      </c>
      <c r="O1185" t="s">
        <v>6334</v>
      </c>
      <c r="P1185" t="s">
        <v>386</v>
      </c>
      <c r="Q1185" s="150" t="str">
        <f>IF(JRF!D1198="","",IF(IFERROR(VLOOKUP(JRF!D1198,Checks!N:P,3,0),0)="A","","Inactive account in Use"))</f>
        <v/>
      </c>
      <c r="R1185" t="str">
        <f>IFERROR(IF('Journal Template'!C1597="","",IF(IFERROR(VLOOKUP('Journal Template'!C1597,Checks!N:P,3,0),0)="A","","Inactive account in Use")),"")</f>
        <v/>
      </c>
      <c r="S1185" t="s">
        <v>6335</v>
      </c>
      <c r="T1185" t="s">
        <v>386</v>
      </c>
      <c r="U1185" t="s">
        <v>68</v>
      </c>
      <c r="V1185" s="150" t="str">
        <f>IF(JRF!C1198="","",IF(IFERROR(VLOOKUP(JRF!C1198,Checks!S:U,3,0),0)="A","Entry with System fund Dept",""))</f>
        <v/>
      </c>
      <c r="W1185" t="str">
        <f>IFERROR(IF('Journal Template'!D1597="","",IF(IFERROR(VLOOKUP('Journal Template'!D1597,Checks!S:U,3,0),0)="A","Entry with System fund Dept","")),"")</f>
        <v/>
      </c>
      <c r="X1185" t="s">
        <v>6336</v>
      </c>
      <c r="Y1185" t="s">
        <v>386</v>
      </c>
      <c r="Z1185" t="s">
        <v>6337</v>
      </c>
      <c r="AA1185" t="s">
        <v>623</v>
      </c>
      <c r="AB1185" t="s">
        <v>1769</v>
      </c>
      <c r="AC1185" s="150" t="str">
        <f>IFERROR(IF(JRF!C1198="","",IF(AND(VLOOKUP(JRF!C1198,X:AA,4,0)=JRF!B1198,VLOOKUP(JRF!C1198,X:Y,2,0)="A"),"","Inactive Dept Combo Error")),"Inactive Dept Combo Error")</f>
        <v/>
      </c>
      <c r="AD1185" t="str">
        <f>IFERROR(IF('Journal Template'!D1597="","",IF(AND(VLOOKUP('Journal Template'!D1597,X:AA,4,0)='Journal Template'!A1597,VLOOKUP('Journal Template'!D1597,X:Y,2,0)="A"),"","Inactive Dept Combo Error")),"")</f>
        <v/>
      </c>
      <c r="AK1185" s="150" t="str">
        <f>IF(JRF!B1198="","",IF(JRF!B1198=IFERROR(VLOOKUP(JRF!B1198,Checks!AI:AI,1,0),0),"Entry in Branch/Satellite BU's",""))</f>
        <v/>
      </c>
      <c r="AL1185" t="str">
        <f>IFERROR(IF('Journal Template'!A1597="","",IF('Journal Template'!A1597=IFERROR(VLOOKUP('Journal Template'!A1597,Checks!AI:AI,1,0),0),"Entry in Branch/Satellite BU's","")),"")</f>
        <v/>
      </c>
      <c r="AO1185" s="171"/>
      <c r="AP1185" s="171"/>
      <c r="AQ1185" s="171"/>
      <c r="AR1185" s="171"/>
      <c r="CI1185" t="str">
        <f>IF(JRF!F1198&gt;0,"",IF(JRF!B1198="","",IF(LEFT(JRF!B1198,1)=IFERROR(VLOOKUP(LEFT(JRF!B1198,1),$CF$2:$CF$5,1,0),0),"Product Code Required",IF(JRF!C1198="","",IF(JRF!C1198=IFERROR(VLOOKUP(JRF!C1198,$CH:$CH,1,0),0),"Product Code Required","NA")))))</f>
        <v/>
      </c>
      <c r="CJ1185" t="str">
        <f>IF(JRF!AV1198&gt;0,"",IF(JRF!Q1198="","",IF(LEFT(JRF!Q1198,1)=IFERROR(VLOOKUP(LEFT(JRF!Q1198,1),$CF$2:$CF$5,1,0),0),"Product Code Required",IF(JRF!V1198="","",IF(JRF!V1198=IFERROR(VLOOKUP(JRF!V1198,$CH:$CH,1,0),0),"Product Code Required","NA")))))</f>
        <v/>
      </c>
      <c r="CK1185" t="str">
        <f>IFERROR(IF(LEN('Journal Template'!F1196)&gt;0,"",IF('Journal Template'!A1196="","",IF(LEFT('Journal Template'!A1196,1)=IFERROR(VLOOKUP(LEFT('Journal Template'!A1196,1),Checks!$CF$2:$CF$5,1,0),0),"Product Code Required",IF('Journal Template'!D1196="","",IF('Journal Template'!D1196=IFERROR(VLOOKUP('Journal Template'!D1196,Checks!$CH:$CH,1,0),0),"Product Code Required","NA"))))),"")</f>
        <v/>
      </c>
    </row>
    <row r="1186" spans="14:89">
      <c r="N1186" t="s">
        <v>6338</v>
      </c>
      <c r="O1186" t="s">
        <v>6339</v>
      </c>
      <c r="P1186" t="s">
        <v>386</v>
      </c>
      <c r="Q1186" s="150" t="str">
        <f>IF(JRF!D1199="","",IF(IFERROR(VLOOKUP(JRF!D1199,Checks!N:P,3,0),0)="A","","Inactive account in Use"))</f>
        <v/>
      </c>
      <c r="R1186" t="str">
        <f>IFERROR(IF('Journal Template'!C1598="","",IF(IFERROR(VLOOKUP('Journal Template'!C1598,Checks!N:P,3,0),0)="A","","Inactive account in Use")),"")</f>
        <v/>
      </c>
      <c r="S1186" t="s">
        <v>6340</v>
      </c>
      <c r="T1186" t="s">
        <v>386</v>
      </c>
      <c r="U1186" t="s">
        <v>68</v>
      </c>
      <c r="V1186" s="150" t="str">
        <f>IF(JRF!C1199="","",IF(IFERROR(VLOOKUP(JRF!C1199,Checks!S:U,3,0),0)="A","Entry with System fund Dept",""))</f>
        <v/>
      </c>
      <c r="W1186" t="str">
        <f>IFERROR(IF('Journal Template'!D1598="","",IF(IFERROR(VLOOKUP('Journal Template'!D1598,Checks!S:U,3,0),0)="A","Entry with System fund Dept","")),"")</f>
        <v/>
      </c>
      <c r="X1186" t="s">
        <v>6341</v>
      </c>
      <c r="Y1186" t="s">
        <v>386</v>
      </c>
      <c r="Z1186" t="s">
        <v>6342</v>
      </c>
      <c r="AA1186" t="s">
        <v>623</v>
      </c>
      <c r="AB1186" t="s">
        <v>1769</v>
      </c>
      <c r="AC1186" s="150" t="str">
        <f>IFERROR(IF(JRF!C1199="","",IF(AND(VLOOKUP(JRF!C1199,X:AA,4,0)=JRF!B1199,VLOOKUP(JRF!C1199,X:Y,2,0)="A"),"","Inactive Dept Combo Error")),"Inactive Dept Combo Error")</f>
        <v/>
      </c>
      <c r="AD1186" t="str">
        <f>IFERROR(IF('Journal Template'!D1598="","",IF(AND(VLOOKUP('Journal Template'!D1598,X:AA,4,0)='Journal Template'!A1598,VLOOKUP('Journal Template'!D1598,X:Y,2,0)="A"),"","Inactive Dept Combo Error")),"")</f>
        <v/>
      </c>
      <c r="AK1186" s="150" t="str">
        <f>IF(JRF!B1199="","",IF(JRF!B1199=IFERROR(VLOOKUP(JRF!B1199,Checks!AI:AI,1,0),0),"Entry in Branch/Satellite BU's",""))</f>
        <v/>
      </c>
      <c r="AL1186" t="str">
        <f>IFERROR(IF('Journal Template'!A1598="","",IF('Journal Template'!A1598=IFERROR(VLOOKUP('Journal Template'!A1598,Checks!AI:AI,1,0),0),"Entry in Branch/Satellite BU's","")),"")</f>
        <v/>
      </c>
      <c r="AO1186" s="171"/>
      <c r="AP1186" s="171"/>
      <c r="AQ1186" s="171"/>
      <c r="AR1186" s="171"/>
      <c r="CI1186" t="str">
        <f>IF(JRF!F1199&gt;0,"",IF(JRF!B1199="","",IF(LEFT(JRF!B1199,1)=IFERROR(VLOOKUP(LEFT(JRF!B1199,1),$CF$2:$CF$5,1,0),0),"Product Code Required",IF(JRF!C1199="","",IF(JRF!C1199=IFERROR(VLOOKUP(JRF!C1199,$CH:$CH,1,0),0),"Product Code Required","NA")))))</f>
        <v/>
      </c>
      <c r="CJ1186" t="str">
        <f>IF(JRF!AV1199&gt;0,"",IF(JRF!Q1199="","",IF(LEFT(JRF!Q1199,1)=IFERROR(VLOOKUP(LEFT(JRF!Q1199,1),$CF$2:$CF$5,1,0),0),"Product Code Required",IF(JRF!V1199="","",IF(JRF!V1199=IFERROR(VLOOKUP(JRF!V1199,$CH:$CH,1,0),0),"Product Code Required","NA")))))</f>
        <v/>
      </c>
      <c r="CK1186" t="str">
        <f>IFERROR(IF(LEN('Journal Template'!F1197)&gt;0,"",IF('Journal Template'!A1197="","",IF(LEFT('Journal Template'!A1197,1)=IFERROR(VLOOKUP(LEFT('Journal Template'!A1197,1),Checks!$CF$2:$CF$5,1,0),0),"Product Code Required",IF('Journal Template'!D1197="","",IF('Journal Template'!D1197=IFERROR(VLOOKUP('Journal Template'!D1197,Checks!$CH:$CH,1,0),0),"Product Code Required","NA"))))),"")</f>
        <v/>
      </c>
    </row>
    <row r="1187" spans="14:89">
      <c r="N1187" t="s">
        <v>6343</v>
      </c>
      <c r="O1187" t="s">
        <v>6344</v>
      </c>
      <c r="P1187" t="s">
        <v>386</v>
      </c>
      <c r="Q1187" s="150" t="str">
        <f>IF(JRF!D1200="","",IF(IFERROR(VLOOKUP(JRF!D1200,Checks!N:P,3,0),0)="A","","Inactive account in Use"))</f>
        <v/>
      </c>
      <c r="R1187" t="str">
        <f>IFERROR(IF('Journal Template'!C1599="","",IF(IFERROR(VLOOKUP('Journal Template'!C1599,Checks!N:P,3,0),0)="A","","Inactive account in Use")),"")</f>
        <v/>
      </c>
      <c r="S1187" t="s">
        <v>6345</v>
      </c>
      <c r="T1187" t="s">
        <v>386</v>
      </c>
      <c r="U1187" t="s">
        <v>68</v>
      </c>
      <c r="V1187" s="150" t="str">
        <f>IF(JRF!C1200="","",IF(IFERROR(VLOOKUP(JRF!C1200,Checks!S:U,3,0),0)="A","Entry with System fund Dept",""))</f>
        <v/>
      </c>
      <c r="W1187" t="str">
        <f>IFERROR(IF('Journal Template'!D1599="","",IF(IFERROR(VLOOKUP('Journal Template'!D1599,Checks!S:U,3,0),0)="A","Entry with System fund Dept","")),"")</f>
        <v/>
      </c>
      <c r="X1187" t="s">
        <v>6346</v>
      </c>
      <c r="Y1187" t="s">
        <v>389</v>
      </c>
      <c r="Z1187" t="s">
        <v>6347</v>
      </c>
      <c r="AA1187" t="s">
        <v>391</v>
      </c>
      <c r="AB1187" t="s">
        <v>125</v>
      </c>
      <c r="AC1187" s="150" t="str">
        <f>IFERROR(IF(JRF!C1200="","",IF(AND(VLOOKUP(JRF!C1200,X:AA,4,0)=JRF!B1200,VLOOKUP(JRF!C1200,X:Y,2,0)="A"),"","Inactive Dept Combo Error")),"Inactive Dept Combo Error")</f>
        <v/>
      </c>
      <c r="AD1187" t="str">
        <f>IFERROR(IF('Journal Template'!D1599="","",IF(AND(VLOOKUP('Journal Template'!D1599,X:AA,4,0)='Journal Template'!A1599,VLOOKUP('Journal Template'!D1599,X:Y,2,0)="A"),"","Inactive Dept Combo Error")),"")</f>
        <v/>
      </c>
      <c r="AK1187" s="150" t="str">
        <f>IF(JRF!B1200="","",IF(JRF!B1200=IFERROR(VLOOKUP(JRF!B1200,Checks!AI:AI,1,0),0),"Entry in Branch/Satellite BU's",""))</f>
        <v/>
      </c>
      <c r="AL1187" t="str">
        <f>IFERROR(IF('Journal Template'!A1599="","",IF('Journal Template'!A1599=IFERROR(VLOOKUP('Journal Template'!A1599,Checks!AI:AI,1,0),0),"Entry in Branch/Satellite BU's","")),"")</f>
        <v/>
      </c>
      <c r="AO1187" s="171"/>
      <c r="AP1187" s="171"/>
      <c r="AQ1187" s="171"/>
      <c r="AR1187" s="171"/>
      <c r="CI1187" t="str">
        <f>IF(JRF!F1200&gt;0,"",IF(JRF!B1200="","",IF(LEFT(JRF!B1200,1)=IFERROR(VLOOKUP(LEFT(JRF!B1200,1),$CF$2:$CF$5,1,0),0),"Product Code Required",IF(JRF!C1200="","",IF(JRF!C1200=IFERROR(VLOOKUP(JRF!C1200,$CH:$CH,1,0),0),"Product Code Required","NA")))))</f>
        <v/>
      </c>
      <c r="CJ1187" t="str">
        <f>IF(JRF!AV1200&gt;0,"",IF(JRF!Q1200="","",IF(LEFT(JRF!Q1200,1)=IFERROR(VLOOKUP(LEFT(JRF!Q1200,1),$CF$2:$CF$5,1,0),0),"Product Code Required",IF(JRF!V1200="","",IF(JRF!V1200=IFERROR(VLOOKUP(JRF!V1200,$CH:$CH,1,0),0),"Product Code Required","NA")))))</f>
        <v/>
      </c>
      <c r="CK1187" t="str">
        <f>IFERROR(IF(LEN('Journal Template'!F1198)&gt;0,"",IF('Journal Template'!A1198="","",IF(LEFT('Journal Template'!A1198,1)=IFERROR(VLOOKUP(LEFT('Journal Template'!A1198,1),Checks!$CF$2:$CF$5,1,0),0),"Product Code Required",IF('Journal Template'!D1198="","",IF('Journal Template'!D1198=IFERROR(VLOOKUP('Journal Template'!D1198,Checks!$CH:$CH,1,0),0),"Product Code Required","NA"))))),"")</f>
        <v/>
      </c>
    </row>
    <row r="1188" spans="14:89">
      <c r="N1188" t="s">
        <v>6348</v>
      </c>
      <c r="O1188" t="s">
        <v>6349</v>
      </c>
      <c r="P1188" t="s">
        <v>386</v>
      </c>
      <c r="Q1188" s="150" t="str">
        <f>IF(JRF!D1201="","",IF(IFERROR(VLOOKUP(JRF!D1201,Checks!N:P,3,0),0)="A","","Inactive account in Use"))</f>
        <v/>
      </c>
      <c r="R1188" t="str">
        <f>IFERROR(IF('Journal Template'!C1600="","",IF(IFERROR(VLOOKUP('Journal Template'!C1600,Checks!N:P,3,0),0)="A","","Inactive account in Use")),"")</f>
        <v/>
      </c>
      <c r="S1188" t="s">
        <v>6350</v>
      </c>
      <c r="T1188" t="s">
        <v>386</v>
      </c>
      <c r="U1188" t="s">
        <v>68</v>
      </c>
      <c r="V1188" s="150" t="str">
        <f>IF(JRF!C1201="","",IF(IFERROR(VLOOKUP(JRF!C1201,Checks!S:U,3,0),0)="A","Entry with System fund Dept",""))</f>
        <v/>
      </c>
      <c r="W1188" t="str">
        <f>IFERROR(IF('Journal Template'!D1600="","",IF(IFERROR(VLOOKUP('Journal Template'!D1600,Checks!S:U,3,0),0)="A","Entry with System fund Dept","")),"")</f>
        <v/>
      </c>
      <c r="X1188" t="s">
        <v>6351</v>
      </c>
      <c r="Y1188" t="s">
        <v>386</v>
      </c>
      <c r="Z1188" t="s">
        <v>6352</v>
      </c>
      <c r="AA1188" t="s">
        <v>623</v>
      </c>
      <c r="AB1188" t="s">
        <v>1769</v>
      </c>
      <c r="AC1188" s="150" t="str">
        <f>IFERROR(IF(JRF!C1201="","",IF(AND(VLOOKUP(JRF!C1201,X:AA,4,0)=JRF!B1201,VLOOKUP(JRF!C1201,X:Y,2,0)="A"),"","Inactive Dept Combo Error")),"Inactive Dept Combo Error")</f>
        <v/>
      </c>
      <c r="AD1188" t="str">
        <f>IFERROR(IF('Journal Template'!D1600="","",IF(AND(VLOOKUP('Journal Template'!D1600,X:AA,4,0)='Journal Template'!A1600,VLOOKUP('Journal Template'!D1600,X:Y,2,0)="A"),"","Inactive Dept Combo Error")),"")</f>
        <v/>
      </c>
      <c r="AK1188" s="150" t="str">
        <f>IF(JRF!B1201="","",IF(JRF!B1201=IFERROR(VLOOKUP(JRF!B1201,Checks!AI:AI,1,0),0),"Entry in Branch/Satellite BU's",""))</f>
        <v/>
      </c>
      <c r="AL1188" t="str">
        <f>IFERROR(IF('Journal Template'!A1600="","",IF('Journal Template'!A1600=IFERROR(VLOOKUP('Journal Template'!A1600,Checks!AI:AI,1,0),0),"Entry in Branch/Satellite BU's","")),"")</f>
        <v/>
      </c>
      <c r="AO1188" s="171"/>
      <c r="AP1188" s="171"/>
      <c r="AQ1188" s="171"/>
      <c r="AR1188" s="171"/>
      <c r="CI1188" t="str">
        <f>IF(JRF!F1201&gt;0,"",IF(JRF!B1201="","",IF(LEFT(JRF!B1201,1)=IFERROR(VLOOKUP(LEFT(JRF!B1201,1),$CF$2:$CF$5,1,0),0),"Product Code Required",IF(JRF!C1201="","",IF(JRF!C1201=IFERROR(VLOOKUP(JRF!C1201,$CH:$CH,1,0),0),"Product Code Required","NA")))))</f>
        <v/>
      </c>
      <c r="CJ1188" t="str">
        <f>IF(JRF!AV1201&gt;0,"",IF(JRF!Q1201="","",IF(LEFT(JRF!Q1201,1)=IFERROR(VLOOKUP(LEFT(JRF!Q1201,1),$CF$2:$CF$5,1,0),0),"Product Code Required",IF(JRF!V1201="","",IF(JRF!V1201=IFERROR(VLOOKUP(JRF!V1201,$CH:$CH,1,0),0),"Product Code Required","NA")))))</f>
        <v/>
      </c>
      <c r="CK1188" t="str">
        <f>IFERROR(IF(LEN('Journal Template'!F1199)&gt;0,"",IF('Journal Template'!A1199="","",IF(LEFT('Journal Template'!A1199,1)=IFERROR(VLOOKUP(LEFT('Journal Template'!A1199,1),Checks!$CF$2:$CF$5,1,0),0),"Product Code Required",IF('Journal Template'!D1199="","",IF('Journal Template'!D1199=IFERROR(VLOOKUP('Journal Template'!D1199,Checks!$CH:$CH,1,0),0),"Product Code Required","NA"))))),"")</f>
        <v/>
      </c>
    </row>
    <row r="1189" spans="14:89">
      <c r="N1189" t="s">
        <v>6353</v>
      </c>
      <c r="O1189" t="s">
        <v>6354</v>
      </c>
      <c r="P1189" t="s">
        <v>386</v>
      </c>
      <c r="Q1189" s="150" t="str">
        <f>IF(JRF!D1202="","",IF(IFERROR(VLOOKUP(JRF!D1202,Checks!N:P,3,0),0)="A","","Inactive account in Use"))</f>
        <v/>
      </c>
      <c r="R1189" t="str">
        <f>IFERROR(IF('Journal Template'!C1601="","",IF(IFERROR(VLOOKUP('Journal Template'!C1601,Checks!N:P,3,0),0)="A","","Inactive account in Use")),"")</f>
        <v/>
      </c>
      <c r="S1189" t="s">
        <v>6355</v>
      </c>
      <c r="T1189" t="s">
        <v>386</v>
      </c>
      <c r="U1189" t="s">
        <v>68</v>
      </c>
      <c r="V1189" s="150" t="str">
        <f>IF(JRF!C1202="","",IF(IFERROR(VLOOKUP(JRF!C1202,Checks!S:U,3,0),0)="A","Entry with System fund Dept",""))</f>
        <v/>
      </c>
      <c r="W1189" t="str">
        <f>IFERROR(IF('Journal Template'!D1601="","",IF(IFERROR(VLOOKUP('Journal Template'!D1601,Checks!S:U,3,0),0)="A","Entry with System fund Dept","")),"")</f>
        <v/>
      </c>
      <c r="X1189" t="s">
        <v>6356</v>
      </c>
      <c r="Y1189" t="s">
        <v>389</v>
      </c>
      <c r="Z1189" t="s">
        <v>6357</v>
      </c>
      <c r="AA1189" t="s">
        <v>445</v>
      </c>
      <c r="AB1189" t="s">
        <v>1707</v>
      </c>
      <c r="AC1189" s="150" t="str">
        <f>IFERROR(IF(JRF!C1202="","",IF(AND(VLOOKUP(JRF!C1202,X:AA,4,0)=JRF!B1202,VLOOKUP(JRF!C1202,X:Y,2,0)="A"),"","Inactive Dept Combo Error")),"Inactive Dept Combo Error")</f>
        <v/>
      </c>
      <c r="AD1189" t="str">
        <f>IFERROR(IF('Journal Template'!D1601="","",IF(AND(VLOOKUP('Journal Template'!D1601,X:AA,4,0)='Journal Template'!A1601,VLOOKUP('Journal Template'!D1601,X:Y,2,0)="A"),"","Inactive Dept Combo Error")),"")</f>
        <v/>
      </c>
      <c r="AK1189" s="150" t="str">
        <f>IF(JRF!B1202="","",IF(JRF!B1202=IFERROR(VLOOKUP(JRF!B1202,Checks!AI:AI,1,0),0),"Entry in Branch/Satellite BU's",""))</f>
        <v/>
      </c>
      <c r="AL1189" t="str">
        <f>IFERROR(IF('Journal Template'!A1601="","",IF('Journal Template'!A1601=IFERROR(VLOOKUP('Journal Template'!A1601,Checks!AI:AI,1,0),0),"Entry in Branch/Satellite BU's","")),"")</f>
        <v/>
      </c>
      <c r="AO1189" s="171"/>
      <c r="AP1189" s="171"/>
      <c r="AQ1189" s="171"/>
      <c r="AR1189" s="171"/>
      <c r="CI1189" t="str">
        <f>IF(JRF!F1202&gt;0,"",IF(JRF!B1202="","",IF(LEFT(JRF!B1202,1)=IFERROR(VLOOKUP(LEFT(JRF!B1202,1),$CF$2:$CF$5,1,0),0),"Product Code Required",IF(JRF!C1202="","",IF(JRF!C1202=IFERROR(VLOOKUP(JRF!C1202,$CH:$CH,1,0),0),"Product Code Required","NA")))))</f>
        <v/>
      </c>
      <c r="CJ1189" t="str">
        <f>IF(JRF!AV1202&gt;0,"",IF(JRF!Q1202="","",IF(LEFT(JRF!Q1202,1)=IFERROR(VLOOKUP(LEFT(JRF!Q1202,1),$CF$2:$CF$5,1,0),0),"Product Code Required",IF(JRF!V1202="","",IF(JRF!V1202=IFERROR(VLOOKUP(JRF!V1202,$CH:$CH,1,0),0),"Product Code Required","NA")))))</f>
        <v/>
      </c>
      <c r="CK1189" t="str">
        <f>IFERROR(IF(LEN('Journal Template'!F1200)&gt;0,"",IF('Journal Template'!A1200="","",IF(LEFT('Journal Template'!A1200,1)=IFERROR(VLOOKUP(LEFT('Journal Template'!A1200,1),Checks!$CF$2:$CF$5,1,0),0),"Product Code Required",IF('Journal Template'!D1200="","",IF('Journal Template'!D1200=IFERROR(VLOOKUP('Journal Template'!D1200,Checks!$CH:$CH,1,0),0),"Product Code Required","NA"))))),"")</f>
        <v/>
      </c>
    </row>
    <row r="1190" spans="14:89">
      <c r="N1190" t="s">
        <v>6358</v>
      </c>
      <c r="O1190" t="s">
        <v>6359</v>
      </c>
      <c r="P1190" t="s">
        <v>386</v>
      </c>
      <c r="Q1190" s="150" t="str">
        <f>IF(JRF!D1203="","",IF(IFERROR(VLOOKUP(JRF!D1203,Checks!N:P,3,0),0)="A","","Inactive account in Use"))</f>
        <v/>
      </c>
      <c r="R1190" t="str">
        <f>IFERROR(IF('Journal Template'!C1602="","",IF(IFERROR(VLOOKUP('Journal Template'!C1602,Checks!N:P,3,0),0)="A","","Inactive account in Use")),"")</f>
        <v/>
      </c>
      <c r="S1190" t="s">
        <v>6360</v>
      </c>
      <c r="T1190" t="s">
        <v>386</v>
      </c>
      <c r="U1190" t="s">
        <v>68</v>
      </c>
      <c r="V1190" s="150" t="str">
        <f>IF(JRF!C1203="","",IF(IFERROR(VLOOKUP(JRF!C1203,Checks!S:U,3,0),0)="A","Entry with System fund Dept",""))</f>
        <v/>
      </c>
      <c r="W1190" t="str">
        <f>IFERROR(IF('Journal Template'!D1602="","",IF(IFERROR(VLOOKUP('Journal Template'!D1602,Checks!S:U,3,0),0)="A","Entry with System fund Dept","")),"")</f>
        <v/>
      </c>
      <c r="X1190" t="s">
        <v>6361</v>
      </c>
      <c r="Y1190" t="s">
        <v>386</v>
      </c>
      <c r="Z1190" t="s">
        <v>6362</v>
      </c>
      <c r="AA1190" t="s">
        <v>6363</v>
      </c>
      <c r="AB1190" t="s">
        <v>1707</v>
      </c>
      <c r="AC1190" s="150" t="str">
        <f>IFERROR(IF(JRF!C1203="","",IF(AND(VLOOKUP(JRF!C1203,X:AA,4,0)=JRF!B1203,VLOOKUP(JRF!C1203,X:Y,2,0)="A"),"","Inactive Dept Combo Error")),"Inactive Dept Combo Error")</f>
        <v/>
      </c>
      <c r="AD1190" t="str">
        <f>IFERROR(IF('Journal Template'!D1602="","",IF(AND(VLOOKUP('Journal Template'!D1602,X:AA,4,0)='Journal Template'!A1602,VLOOKUP('Journal Template'!D1602,X:Y,2,0)="A"),"","Inactive Dept Combo Error")),"")</f>
        <v/>
      </c>
      <c r="AK1190" s="150" t="str">
        <f>IF(JRF!B1203="","",IF(JRF!B1203=IFERROR(VLOOKUP(JRF!B1203,Checks!AI:AI,1,0),0),"Entry in Branch/Satellite BU's",""))</f>
        <v/>
      </c>
      <c r="AL1190" t="str">
        <f>IFERROR(IF('Journal Template'!A1602="","",IF('Journal Template'!A1602=IFERROR(VLOOKUP('Journal Template'!A1602,Checks!AI:AI,1,0),0),"Entry in Branch/Satellite BU's","")),"")</f>
        <v/>
      </c>
      <c r="AO1190" s="171"/>
      <c r="AP1190" s="171"/>
      <c r="AQ1190" s="171"/>
      <c r="AR1190" s="171"/>
      <c r="CI1190" t="str">
        <f>IF(JRF!F1203&gt;0,"",IF(JRF!B1203="","",IF(LEFT(JRF!B1203,1)=IFERROR(VLOOKUP(LEFT(JRF!B1203,1),$CF$2:$CF$5,1,0),0),"Product Code Required",IF(JRF!C1203="","",IF(JRF!C1203=IFERROR(VLOOKUP(JRF!C1203,$CH:$CH,1,0),0),"Product Code Required","NA")))))</f>
        <v/>
      </c>
      <c r="CJ1190" t="str">
        <f>IF(JRF!AV1203&gt;0,"",IF(JRF!Q1203="","",IF(LEFT(JRF!Q1203,1)=IFERROR(VLOOKUP(LEFT(JRF!Q1203,1),$CF$2:$CF$5,1,0),0),"Product Code Required",IF(JRF!V1203="","",IF(JRF!V1203=IFERROR(VLOOKUP(JRF!V1203,$CH:$CH,1,0),0),"Product Code Required","NA")))))</f>
        <v/>
      </c>
      <c r="CK1190" t="str">
        <f>IFERROR(IF(LEN('Journal Template'!F1201)&gt;0,"",IF('Journal Template'!A1201="","",IF(LEFT('Journal Template'!A1201,1)=IFERROR(VLOOKUP(LEFT('Journal Template'!A1201,1),Checks!$CF$2:$CF$5,1,0),0),"Product Code Required",IF('Journal Template'!D1201="","",IF('Journal Template'!D1201=IFERROR(VLOOKUP('Journal Template'!D1201,Checks!$CH:$CH,1,0),0),"Product Code Required","NA"))))),"")</f>
        <v/>
      </c>
    </row>
    <row r="1191" spans="14:89">
      <c r="N1191" t="s">
        <v>6364</v>
      </c>
      <c r="O1191" t="s">
        <v>6365</v>
      </c>
      <c r="P1191" t="s">
        <v>386</v>
      </c>
      <c r="Q1191" s="150" t="str">
        <f>IF(JRF!D1204="","",IF(IFERROR(VLOOKUP(JRF!D1204,Checks!N:P,3,0),0)="A","","Inactive account in Use"))</f>
        <v/>
      </c>
      <c r="R1191" t="str">
        <f>IFERROR(IF('Journal Template'!C1603="","",IF(IFERROR(VLOOKUP('Journal Template'!C1603,Checks!N:P,3,0),0)="A","","Inactive account in Use")),"")</f>
        <v/>
      </c>
      <c r="S1191" t="s">
        <v>6366</v>
      </c>
      <c r="T1191" t="s">
        <v>386</v>
      </c>
      <c r="U1191" t="s">
        <v>68</v>
      </c>
      <c r="V1191" s="150" t="str">
        <f>IF(JRF!C1204="","",IF(IFERROR(VLOOKUP(JRF!C1204,Checks!S:U,3,0),0)="A","Entry with System fund Dept",""))</f>
        <v/>
      </c>
      <c r="W1191" t="str">
        <f>IFERROR(IF('Journal Template'!D1603="","",IF(IFERROR(VLOOKUP('Journal Template'!D1603,Checks!S:U,3,0),0)="A","Entry with System fund Dept","")),"")</f>
        <v/>
      </c>
      <c r="X1191" t="s">
        <v>6361</v>
      </c>
      <c r="Y1191" t="s">
        <v>389</v>
      </c>
      <c r="Z1191" t="s">
        <v>6367</v>
      </c>
      <c r="AA1191" t="s">
        <v>445</v>
      </c>
      <c r="AB1191" t="s">
        <v>1707</v>
      </c>
      <c r="AC1191" s="150" t="str">
        <f>IFERROR(IF(JRF!C1204="","",IF(AND(VLOOKUP(JRF!C1204,X:AA,4,0)=JRF!B1204,VLOOKUP(JRF!C1204,X:Y,2,0)="A"),"","Inactive Dept Combo Error")),"Inactive Dept Combo Error")</f>
        <v/>
      </c>
      <c r="AD1191" t="str">
        <f>IFERROR(IF('Journal Template'!D1603="","",IF(AND(VLOOKUP('Journal Template'!D1603,X:AA,4,0)='Journal Template'!A1603,VLOOKUP('Journal Template'!D1603,X:Y,2,0)="A"),"","Inactive Dept Combo Error")),"")</f>
        <v/>
      </c>
      <c r="AK1191" s="150" t="str">
        <f>IF(JRF!B1204="","",IF(JRF!B1204=IFERROR(VLOOKUP(JRF!B1204,Checks!AI:AI,1,0),0),"Entry in Branch/Satellite BU's",""))</f>
        <v/>
      </c>
      <c r="AL1191" t="str">
        <f>IFERROR(IF('Journal Template'!A1603="","",IF('Journal Template'!A1603=IFERROR(VLOOKUP('Journal Template'!A1603,Checks!AI:AI,1,0),0),"Entry in Branch/Satellite BU's","")),"")</f>
        <v/>
      </c>
      <c r="AO1191" s="171"/>
      <c r="AP1191" s="171"/>
      <c r="AQ1191" s="171"/>
      <c r="AR1191" s="171"/>
      <c r="CI1191" t="str">
        <f>IF(JRF!F1204&gt;0,"",IF(JRF!B1204="","",IF(LEFT(JRF!B1204,1)=IFERROR(VLOOKUP(LEFT(JRF!B1204,1),$CF$2:$CF$5,1,0),0),"Product Code Required",IF(JRF!C1204="","",IF(JRF!C1204=IFERROR(VLOOKUP(JRF!C1204,$CH:$CH,1,0),0),"Product Code Required","NA")))))</f>
        <v/>
      </c>
      <c r="CJ1191" t="str">
        <f>IF(JRF!AV1204&gt;0,"",IF(JRF!Q1204="","",IF(LEFT(JRF!Q1204,1)=IFERROR(VLOOKUP(LEFT(JRF!Q1204,1),$CF$2:$CF$5,1,0),0),"Product Code Required",IF(JRF!V1204="","",IF(JRF!V1204=IFERROR(VLOOKUP(JRF!V1204,$CH:$CH,1,0),0),"Product Code Required","NA")))))</f>
        <v/>
      </c>
      <c r="CK1191" t="str">
        <f>IFERROR(IF(LEN('Journal Template'!F1202)&gt;0,"",IF('Journal Template'!A1202="","",IF(LEFT('Journal Template'!A1202,1)=IFERROR(VLOOKUP(LEFT('Journal Template'!A1202,1),Checks!$CF$2:$CF$5,1,0),0),"Product Code Required",IF('Journal Template'!D1202="","",IF('Journal Template'!D1202=IFERROR(VLOOKUP('Journal Template'!D1202,Checks!$CH:$CH,1,0),0),"Product Code Required","NA"))))),"")</f>
        <v/>
      </c>
    </row>
    <row r="1192" spans="14:89">
      <c r="N1192" t="s">
        <v>6368</v>
      </c>
      <c r="O1192" t="s">
        <v>6369</v>
      </c>
      <c r="P1192" t="s">
        <v>386</v>
      </c>
      <c r="Q1192" s="150" t="str">
        <f>IF(JRF!D1205="","",IF(IFERROR(VLOOKUP(JRF!D1205,Checks!N:P,3,0),0)="A","","Inactive account in Use"))</f>
        <v/>
      </c>
      <c r="R1192" t="str">
        <f>IFERROR(IF('Journal Template'!C1604="","",IF(IFERROR(VLOOKUP('Journal Template'!C1604,Checks!N:P,3,0),0)="A","","Inactive account in Use")),"")</f>
        <v/>
      </c>
      <c r="S1192" t="s">
        <v>6370</v>
      </c>
      <c r="T1192" t="s">
        <v>386</v>
      </c>
      <c r="U1192" t="s">
        <v>68</v>
      </c>
      <c r="V1192" s="150" t="str">
        <f>IF(JRF!C1205="","",IF(IFERROR(VLOOKUP(JRF!C1205,Checks!S:U,3,0),0)="A","Entry with System fund Dept",""))</f>
        <v/>
      </c>
      <c r="W1192" t="str">
        <f>IFERROR(IF('Journal Template'!D1604="","",IF(IFERROR(VLOOKUP('Journal Template'!D1604,Checks!S:U,3,0),0)="A","Entry with System fund Dept","")),"")</f>
        <v/>
      </c>
      <c r="X1192" t="s">
        <v>6371</v>
      </c>
      <c r="Y1192" t="s">
        <v>386</v>
      </c>
      <c r="Z1192" t="s">
        <v>6372</v>
      </c>
      <c r="AA1192" t="s">
        <v>391</v>
      </c>
      <c r="AB1192" t="s">
        <v>125</v>
      </c>
      <c r="AC1192" s="150" t="str">
        <f>IFERROR(IF(JRF!C1205="","",IF(AND(VLOOKUP(JRF!C1205,X:AA,4,0)=JRF!B1205,VLOOKUP(JRF!C1205,X:Y,2,0)="A"),"","Inactive Dept Combo Error")),"Inactive Dept Combo Error")</f>
        <v/>
      </c>
      <c r="AD1192" t="str">
        <f>IFERROR(IF('Journal Template'!D1604="","",IF(AND(VLOOKUP('Journal Template'!D1604,X:AA,4,0)='Journal Template'!A1604,VLOOKUP('Journal Template'!D1604,X:Y,2,0)="A"),"","Inactive Dept Combo Error")),"")</f>
        <v/>
      </c>
      <c r="AK1192" s="150" t="str">
        <f>IF(JRF!B1205="","",IF(JRF!B1205=IFERROR(VLOOKUP(JRF!B1205,Checks!AI:AI,1,0),0),"Entry in Branch/Satellite BU's",""))</f>
        <v/>
      </c>
      <c r="AL1192" t="str">
        <f>IFERROR(IF('Journal Template'!A1604="","",IF('Journal Template'!A1604=IFERROR(VLOOKUP('Journal Template'!A1604,Checks!AI:AI,1,0),0),"Entry in Branch/Satellite BU's","")),"")</f>
        <v/>
      </c>
      <c r="AO1192" s="171"/>
      <c r="AP1192" s="171"/>
      <c r="AQ1192" s="171"/>
      <c r="AR1192" s="171"/>
      <c r="CI1192" t="str">
        <f>IF(JRF!F1205&gt;0,"",IF(JRF!B1205="","",IF(LEFT(JRF!B1205,1)=IFERROR(VLOOKUP(LEFT(JRF!B1205,1),$CF$2:$CF$5,1,0),0),"Product Code Required",IF(JRF!C1205="","",IF(JRF!C1205=IFERROR(VLOOKUP(JRF!C1205,$CH:$CH,1,0),0),"Product Code Required","NA")))))</f>
        <v/>
      </c>
      <c r="CJ1192" t="str">
        <f>IF(JRF!AV1205&gt;0,"",IF(JRF!Q1205="","",IF(LEFT(JRF!Q1205,1)=IFERROR(VLOOKUP(LEFT(JRF!Q1205,1),$CF$2:$CF$5,1,0),0),"Product Code Required",IF(JRF!V1205="","",IF(JRF!V1205=IFERROR(VLOOKUP(JRF!V1205,$CH:$CH,1,0),0),"Product Code Required","NA")))))</f>
        <v/>
      </c>
      <c r="CK1192" t="str">
        <f>IFERROR(IF(LEN('Journal Template'!F1203)&gt;0,"",IF('Journal Template'!A1203="","",IF(LEFT('Journal Template'!A1203,1)=IFERROR(VLOOKUP(LEFT('Journal Template'!A1203,1),Checks!$CF$2:$CF$5,1,0),0),"Product Code Required",IF('Journal Template'!D1203="","",IF('Journal Template'!D1203=IFERROR(VLOOKUP('Journal Template'!D1203,Checks!$CH:$CH,1,0),0),"Product Code Required","NA"))))),"")</f>
        <v/>
      </c>
    </row>
    <row r="1193" spans="14:89">
      <c r="N1193" t="s">
        <v>6373</v>
      </c>
      <c r="O1193" t="s">
        <v>6374</v>
      </c>
      <c r="P1193" t="s">
        <v>386</v>
      </c>
      <c r="Q1193" s="150" t="str">
        <f>IF(JRF!D1206="","",IF(IFERROR(VLOOKUP(JRF!D1206,Checks!N:P,3,0),0)="A","","Inactive account in Use"))</f>
        <v/>
      </c>
      <c r="R1193" t="str">
        <f>IFERROR(IF('Journal Template'!C1605="","",IF(IFERROR(VLOOKUP('Journal Template'!C1605,Checks!N:P,3,0),0)="A","","Inactive account in Use")),"")</f>
        <v/>
      </c>
      <c r="S1193" t="s">
        <v>6375</v>
      </c>
      <c r="T1193" t="s">
        <v>386</v>
      </c>
      <c r="U1193" t="s">
        <v>68</v>
      </c>
      <c r="V1193" s="150" t="str">
        <f>IF(JRF!C1206="","",IF(IFERROR(VLOOKUP(JRF!C1206,Checks!S:U,3,0),0)="A","Entry with System fund Dept",""))</f>
        <v/>
      </c>
      <c r="W1193" t="str">
        <f>IFERROR(IF('Journal Template'!D1605="","",IF(IFERROR(VLOOKUP('Journal Template'!D1605,Checks!S:U,3,0),0)="A","Entry with System fund Dept","")),"")</f>
        <v/>
      </c>
      <c r="X1193" t="s">
        <v>6376</v>
      </c>
      <c r="Y1193" t="s">
        <v>386</v>
      </c>
      <c r="Z1193" t="s">
        <v>6377</v>
      </c>
      <c r="AA1193" t="s">
        <v>932</v>
      </c>
      <c r="AB1193" t="s">
        <v>3550</v>
      </c>
      <c r="AC1193" s="150" t="str">
        <f>IFERROR(IF(JRF!C1206="","",IF(AND(VLOOKUP(JRF!C1206,X:AA,4,0)=JRF!B1206,VLOOKUP(JRF!C1206,X:Y,2,0)="A"),"","Inactive Dept Combo Error")),"Inactive Dept Combo Error")</f>
        <v/>
      </c>
      <c r="AD1193" t="str">
        <f>IFERROR(IF('Journal Template'!D1605="","",IF(AND(VLOOKUP('Journal Template'!D1605,X:AA,4,0)='Journal Template'!A1605,VLOOKUP('Journal Template'!D1605,X:Y,2,0)="A"),"","Inactive Dept Combo Error")),"")</f>
        <v/>
      </c>
      <c r="AK1193" s="150" t="str">
        <f>IF(JRF!B1206="","",IF(JRF!B1206=IFERROR(VLOOKUP(JRF!B1206,Checks!AI:AI,1,0),0),"Entry in Branch/Satellite BU's",""))</f>
        <v/>
      </c>
      <c r="AL1193" t="str">
        <f>IFERROR(IF('Journal Template'!A1605="","",IF('Journal Template'!A1605=IFERROR(VLOOKUP('Journal Template'!A1605,Checks!AI:AI,1,0),0),"Entry in Branch/Satellite BU's","")),"")</f>
        <v/>
      </c>
      <c r="AO1193" s="171"/>
      <c r="AP1193" s="171"/>
      <c r="AQ1193" s="171"/>
      <c r="AR1193" s="171"/>
      <c r="CI1193" t="str">
        <f>IF(JRF!F1206&gt;0,"",IF(JRF!B1206="","",IF(LEFT(JRF!B1206,1)=IFERROR(VLOOKUP(LEFT(JRF!B1206,1),$CF$2:$CF$5,1,0),0),"Product Code Required",IF(JRF!C1206="","",IF(JRF!C1206=IFERROR(VLOOKUP(JRF!C1206,$CH:$CH,1,0),0),"Product Code Required","NA")))))</f>
        <v/>
      </c>
      <c r="CJ1193" t="str">
        <f>IF(JRF!AV1206&gt;0,"",IF(JRF!Q1206="","",IF(LEFT(JRF!Q1206,1)=IFERROR(VLOOKUP(LEFT(JRF!Q1206,1),$CF$2:$CF$5,1,0),0),"Product Code Required",IF(JRF!V1206="","",IF(JRF!V1206=IFERROR(VLOOKUP(JRF!V1206,$CH:$CH,1,0),0),"Product Code Required","NA")))))</f>
        <v/>
      </c>
      <c r="CK1193" t="str">
        <f>IFERROR(IF(LEN('Journal Template'!F1204)&gt;0,"",IF('Journal Template'!A1204="","",IF(LEFT('Journal Template'!A1204,1)=IFERROR(VLOOKUP(LEFT('Journal Template'!A1204,1),Checks!$CF$2:$CF$5,1,0),0),"Product Code Required",IF('Journal Template'!D1204="","",IF('Journal Template'!D1204=IFERROR(VLOOKUP('Journal Template'!D1204,Checks!$CH:$CH,1,0),0),"Product Code Required","NA"))))),"")</f>
        <v/>
      </c>
    </row>
    <row r="1194" spans="14:89">
      <c r="N1194" t="s">
        <v>6378</v>
      </c>
      <c r="O1194" t="s">
        <v>6379</v>
      </c>
      <c r="P1194" t="s">
        <v>389</v>
      </c>
      <c r="Q1194" s="150" t="str">
        <f>IF(JRF!D1207="","",IF(IFERROR(VLOOKUP(JRF!D1207,Checks!N:P,3,0),0)="A","","Inactive account in Use"))</f>
        <v/>
      </c>
      <c r="R1194" t="str">
        <f>IFERROR(IF('Journal Template'!C1606="","",IF(IFERROR(VLOOKUP('Journal Template'!C1606,Checks!N:P,3,0),0)="A","","Inactive account in Use")),"")</f>
        <v/>
      </c>
      <c r="S1194" t="s">
        <v>6380</v>
      </c>
      <c r="T1194" t="s">
        <v>386</v>
      </c>
      <c r="U1194" t="s">
        <v>68</v>
      </c>
      <c r="V1194" s="150" t="str">
        <f>IF(JRF!C1207="","",IF(IFERROR(VLOOKUP(JRF!C1207,Checks!S:U,3,0),0)="A","Entry with System fund Dept",""))</f>
        <v/>
      </c>
      <c r="W1194" t="str">
        <f>IFERROR(IF('Journal Template'!D1606="","",IF(IFERROR(VLOOKUP('Journal Template'!D1606,Checks!S:U,3,0),0)="A","Entry with System fund Dept","")),"")</f>
        <v/>
      </c>
      <c r="X1194" t="s">
        <v>6381</v>
      </c>
      <c r="Y1194" t="s">
        <v>386</v>
      </c>
      <c r="Z1194" t="s">
        <v>6382</v>
      </c>
      <c r="AA1194" t="s">
        <v>391</v>
      </c>
      <c r="AB1194" t="s">
        <v>125</v>
      </c>
      <c r="AC1194" s="150" t="str">
        <f>IFERROR(IF(JRF!C1207="","",IF(AND(VLOOKUP(JRF!C1207,X:AA,4,0)=JRF!B1207,VLOOKUP(JRF!C1207,X:Y,2,0)="A"),"","Inactive Dept Combo Error")),"Inactive Dept Combo Error")</f>
        <v/>
      </c>
      <c r="AD1194" t="str">
        <f>IFERROR(IF('Journal Template'!D1606="","",IF(AND(VLOOKUP('Journal Template'!D1606,X:AA,4,0)='Journal Template'!A1606,VLOOKUP('Journal Template'!D1606,X:Y,2,0)="A"),"","Inactive Dept Combo Error")),"")</f>
        <v/>
      </c>
      <c r="AK1194" s="150" t="str">
        <f>IF(JRF!B1207="","",IF(JRF!B1207=IFERROR(VLOOKUP(JRF!B1207,Checks!AI:AI,1,0),0),"Entry in Branch/Satellite BU's",""))</f>
        <v/>
      </c>
      <c r="AL1194" t="str">
        <f>IFERROR(IF('Journal Template'!A1606="","",IF('Journal Template'!A1606=IFERROR(VLOOKUP('Journal Template'!A1606,Checks!AI:AI,1,0),0),"Entry in Branch/Satellite BU's","")),"")</f>
        <v/>
      </c>
      <c r="AO1194" s="171"/>
      <c r="AP1194" s="171"/>
      <c r="AQ1194" s="171"/>
      <c r="AR1194" s="171"/>
      <c r="CI1194" t="str">
        <f>IF(JRF!F1207&gt;0,"",IF(JRF!B1207="","",IF(LEFT(JRF!B1207,1)=IFERROR(VLOOKUP(LEFT(JRF!B1207,1),$CF$2:$CF$5,1,0),0),"Product Code Required",IF(JRF!C1207="","",IF(JRF!C1207=IFERROR(VLOOKUP(JRF!C1207,$CH:$CH,1,0),0),"Product Code Required","NA")))))</f>
        <v/>
      </c>
      <c r="CJ1194" t="str">
        <f>IF(JRF!AV1207&gt;0,"",IF(JRF!Q1207="","",IF(LEFT(JRF!Q1207,1)=IFERROR(VLOOKUP(LEFT(JRF!Q1207,1),$CF$2:$CF$5,1,0),0),"Product Code Required",IF(JRF!V1207="","",IF(JRF!V1207=IFERROR(VLOOKUP(JRF!V1207,$CH:$CH,1,0),0),"Product Code Required","NA")))))</f>
        <v/>
      </c>
      <c r="CK1194" t="str">
        <f>IFERROR(IF(LEN('Journal Template'!F1205)&gt;0,"",IF('Journal Template'!A1205="","",IF(LEFT('Journal Template'!A1205,1)=IFERROR(VLOOKUP(LEFT('Journal Template'!A1205,1),Checks!$CF$2:$CF$5,1,0),0),"Product Code Required",IF('Journal Template'!D1205="","",IF('Journal Template'!D1205=IFERROR(VLOOKUP('Journal Template'!D1205,Checks!$CH:$CH,1,0),0),"Product Code Required","NA"))))),"")</f>
        <v/>
      </c>
    </row>
    <row r="1195" spans="14:89">
      <c r="N1195" t="s">
        <v>6383</v>
      </c>
      <c r="O1195" t="s">
        <v>6384</v>
      </c>
      <c r="P1195" t="s">
        <v>386</v>
      </c>
      <c r="Q1195" s="150" t="str">
        <f>IF(JRF!D1208="","",IF(IFERROR(VLOOKUP(JRF!D1208,Checks!N:P,3,0),0)="A","","Inactive account in Use"))</f>
        <v/>
      </c>
      <c r="R1195" t="str">
        <f>IFERROR(IF('Journal Template'!C1607="","",IF(IFERROR(VLOOKUP('Journal Template'!C1607,Checks!N:P,3,0),0)="A","","Inactive account in Use")),"")</f>
        <v/>
      </c>
      <c r="S1195" t="s">
        <v>6385</v>
      </c>
      <c r="T1195" t="s">
        <v>386</v>
      </c>
      <c r="U1195" t="s">
        <v>68</v>
      </c>
      <c r="V1195" s="150" t="str">
        <f>IF(JRF!C1208="","",IF(IFERROR(VLOOKUP(JRF!C1208,Checks!S:U,3,0),0)="A","Entry with System fund Dept",""))</f>
        <v/>
      </c>
      <c r="W1195" t="str">
        <f>IFERROR(IF('Journal Template'!D1607="","",IF(IFERROR(VLOOKUP('Journal Template'!D1607,Checks!S:U,3,0),0)="A","Entry with System fund Dept","")),"")</f>
        <v/>
      </c>
      <c r="X1195" t="s">
        <v>6386</v>
      </c>
      <c r="Y1195" t="s">
        <v>386</v>
      </c>
      <c r="Z1195" t="s">
        <v>6387</v>
      </c>
      <c r="AA1195" t="s">
        <v>932</v>
      </c>
      <c r="AB1195" t="s">
        <v>3550</v>
      </c>
      <c r="AC1195" s="150" t="str">
        <f>IFERROR(IF(JRF!C1208="","",IF(AND(VLOOKUP(JRF!C1208,X:AA,4,0)=JRF!B1208,VLOOKUP(JRF!C1208,X:Y,2,0)="A"),"","Inactive Dept Combo Error")),"Inactive Dept Combo Error")</f>
        <v/>
      </c>
      <c r="AD1195" t="str">
        <f>IFERROR(IF('Journal Template'!D1607="","",IF(AND(VLOOKUP('Journal Template'!D1607,X:AA,4,0)='Journal Template'!A1607,VLOOKUP('Journal Template'!D1607,X:Y,2,0)="A"),"","Inactive Dept Combo Error")),"")</f>
        <v/>
      </c>
      <c r="AK1195" s="150" t="str">
        <f>IF(JRF!B1208="","",IF(JRF!B1208=IFERROR(VLOOKUP(JRF!B1208,Checks!AI:AI,1,0),0),"Entry in Branch/Satellite BU's",""))</f>
        <v/>
      </c>
      <c r="AL1195" t="str">
        <f>IFERROR(IF('Journal Template'!A1607="","",IF('Journal Template'!A1607=IFERROR(VLOOKUP('Journal Template'!A1607,Checks!AI:AI,1,0),0),"Entry in Branch/Satellite BU's","")),"")</f>
        <v/>
      </c>
      <c r="AO1195" s="171"/>
      <c r="AP1195" s="171"/>
      <c r="AQ1195" s="171"/>
      <c r="AR1195" s="171"/>
      <c r="CI1195" t="str">
        <f>IF(JRF!F1208&gt;0,"",IF(JRF!B1208="","",IF(LEFT(JRF!B1208,1)=IFERROR(VLOOKUP(LEFT(JRF!B1208,1),$CF$2:$CF$5,1,0),0),"Product Code Required",IF(JRF!C1208="","",IF(JRF!C1208=IFERROR(VLOOKUP(JRF!C1208,$CH:$CH,1,0),0),"Product Code Required","NA")))))</f>
        <v/>
      </c>
      <c r="CJ1195" t="str">
        <f>IF(JRF!AV1208&gt;0,"",IF(JRF!Q1208="","",IF(LEFT(JRF!Q1208,1)=IFERROR(VLOOKUP(LEFT(JRF!Q1208,1),$CF$2:$CF$5,1,0),0),"Product Code Required",IF(JRF!V1208="","",IF(JRF!V1208=IFERROR(VLOOKUP(JRF!V1208,$CH:$CH,1,0),0),"Product Code Required","NA")))))</f>
        <v/>
      </c>
      <c r="CK1195" t="str">
        <f>IFERROR(IF(LEN('Journal Template'!F1206)&gt;0,"",IF('Journal Template'!A1206="","",IF(LEFT('Journal Template'!A1206,1)=IFERROR(VLOOKUP(LEFT('Journal Template'!A1206,1),Checks!$CF$2:$CF$5,1,0),0),"Product Code Required",IF('Journal Template'!D1206="","",IF('Journal Template'!D1206=IFERROR(VLOOKUP('Journal Template'!D1206,Checks!$CH:$CH,1,0),0),"Product Code Required","NA"))))),"")</f>
        <v/>
      </c>
    </row>
    <row r="1196" spans="14:89">
      <c r="N1196" t="s">
        <v>6388</v>
      </c>
      <c r="O1196" t="s">
        <v>6389</v>
      </c>
      <c r="P1196" t="s">
        <v>386</v>
      </c>
      <c r="Q1196" s="150" t="str">
        <f>IF(JRF!D1209="","",IF(IFERROR(VLOOKUP(JRF!D1209,Checks!N:P,3,0),0)="A","","Inactive account in Use"))</f>
        <v/>
      </c>
      <c r="R1196" t="str">
        <f>IFERROR(IF('Journal Template'!C1608="","",IF(IFERROR(VLOOKUP('Journal Template'!C1608,Checks!N:P,3,0),0)="A","","Inactive account in Use")),"")</f>
        <v/>
      </c>
      <c r="S1196" t="s">
        <v>6390</v>
      </c>
      <c r="T1196" t="s">
        <v>386</v>
      </c>
      <c r="U1196" t="s">
        <v>68</v>
      </c>
      <c r="V1196" s="150" t="str">
        <f>IF(JRF!C1209="","",IF(IFERROR(VLOOKUP(JRF!C1209,Checks!S:U,3,0),0)="A","Entry with System fund Dept",""))</f>
        <v/>
      </c>
      <c r="W1196" t="str">
        <f>IFERROR(IF('Journal Template'!D1608="","",IF(IFERROR(VLOOKUP('Journal Template'!D1608,Checks!S:U,3,0),0)="A","Entry with System fund Dept","")),"")</f>
        <v/>
      </c>
      <c r="X1196" t="s">
        <v>6391</v>
      </c>
      <c r="Y1196" t="s">
        <v>386</v>
      </c>
      <c r="Z1196" t="s">
        <v>6392</v>
      </c>
      <c r="AA1196" t="s">
        <v>932</v>
      </c>
      <c r="AB1196" t="s">
        <v>3550</v>
      </c>
      <c r="AC1196" s="150" t="str">
        <f>IFERROR(IF(JRF!C1209="","",IF(AND(VLOOKUP(JRF!C1209,X:AA,4,0)=JRF!B1209,VLOOKUP(JRF!C1209,X:Y,2,0)="A"),"","Inactive Dept Combo Error")),"Inactive Dept Combo Error")</f>
        <v/>
      </c>
      <c r="AD1196" t="str">
        <f>IFERROR(IF('Journal Template'!D1608="","",IF(AND(VLOOKUP('Journal Template'!D1608,X:AA,4,0)='Journal Template'!A1608,VLOOKUP('Journal Template'!D1608,X:Y,2,0)="A"),"","Inactive Dept Combo Error")),"")</f>
        <v/>
      </c>
      <c r="AK1196" s="150" t="str">
        <f>IF(JRF!B1209="","",IF(JRF!B1209=IFERROR(VLOOKUP(JRF!B1209,Checks!AI:AI,1,0),0),"Entry in Branch/Satellite BU's",""))</f>
        <v/>
      </c>
      <c r="AL1196" t="str">
        <f>IFERROR(IF('Journal Template'!A1608="","",IF('Journal Template'!A1608=IFERROR(VLOOKUP('Journal Template'!A1608,Checks!AI:AI,1,0),0),"Entry in Branch/Satellite BU's","")),"")</f>
        <v/>
      </c>
      <c r="AO1196" s="171"/>
      <c r="AP1196" s="171"/>
      <c r="AQ1196" s="171"/>
      <c r="AR1196" s="171"/>
      <c r="CI1196" t="str">
        <f>IF(JRF!F1209&gt;0,"",IF(JRF!B1209="","",IF(LEFT(JRF!B1209,1)=IFERROR(VLOOKUP(LEFT(JRF!B1209,1),$CF$2:$CF$5,1,0),0),"Product Code Required",IF(JRF!C1209="","",IF(JRF!C1209=IFERROR(VLOOKUP(JRF!C1209,$CH:$CH,1,0),0),"Product Code Required","NA")))))</f>
        <v/>
      </c>
      <c r="CJ1196" t="str">
        <f>IF(JRF!AV1209&gt;0,"",IF(JRF!Q1209="","",IF(LEFT(JRF!Q1209,1)=IFERROR(VLOOKUP(LEFT(JRF!Q1209,1),$CF$2:$CF$5,1,0),0),"Product Code Required",IF(JRF!V1209="","",IF(JRF!V1209=IFERROR(VLOOKUP(JRF!V1209,$CH:$CH,1,0),0),"Product Code Required","NA")))))</f>
        <v/>
      </c>
      <c r="CK1196" t="str">
        <f>IFERROR(IF(LEN('Journal Template'!F1207)&gt;0,"",IF('Journal Template'!A1207="","",IF(LEFT('Journal Template'!A1207,1)=IFERROR(VLOOKUP(LEFT('Journal Template'!A1207,1),Checks!$CF$2:$CF$5,1,0),0),"Product Code Required",IF('Journal Template'!D1207="","",IF('Journal Template'!D1207=IFERROR(VLOOKUP('Journal Template'!D1207,Checks!$CH:$CH,1,0),0),"Product Code Required","NA"))))),"")</f>
        <v/>
      </c>
    </row>
    <row r="1197" spans="14:89">
      <c r="N1197" t="s">
        <v>6393</v>
      </c>
      <c r="O1197" t="s">
        <v>6394</v>
      </c>
      <c r="P1197" t="s">
        <v>386</v>
      </c>
      <c r="Q1197" s="150" t="str">
        <f>IF(JRF!D1210="","",IF(IFERROR(VLOOKUP(JRF!D1210,Checks!N:P,3,0),0)="A","","Inactive account in Use"))</f>
        <v/>
      </c>
      <c r="R1197" t="str">
        <f>IFERROR(IF('Journal Template'!C1609="","",IF(IFERROR(VLOOKUP('Journal Template'!C1609,Checks!N:P,3,0),0)="A","","Inactive account in Use")),"")</f>
        <v/>
      </c>
      <c r="S1197" t="s">
        <v>6395</v>
      </c>
      <c r="T1197" t="s">
        <v>386</v>
      </c>
      <c r="U1197" t="s">
        <v>68</v>
      </c>
      <c r="V1197" s="150" t="str">
        <f>IF(JRF!C1210="","",IF(IFERROR(VLOOKUP(JRF!C1210,Checks!S:U,3,0),0)="A","Entry with System fund Dept",""))</f>
        <v/>
      </c>
      <c r="W1197" t="str">
        <f>IFERROR(IF('Journal Template'!D1609="","",IF(IFERROR(VLOOKUP('Journal Template'!D1609,Checks!S:U,3,0),0)="A","Entry with System fund Dept","")),"")</f>
        <v/>
      </c>
      <c r="X1197" t="s">
        <v>6396</v>
      </c>
      <c r="Y1197" t="s">
        <v>386</v>
      </c>
      <c r="Z1197" t="s">
        <v>6397</v>
      </c>
      <c r="AA1197" t="s">
        <v>932</v>
      </c>
      <c r="AB1197" t="s">
        <v>3550</v>
      </c>
      <c r="AC1197" s="150" t="str">
        <f>IFERROR(IF(JRF!C1210="","",IF(AND(VLOOKUP(JRF!C1210,X:AA,4,0)=JRF!B1210,VLOOKUP(JRF!C1210,X:Y,2,0)="A"),"","Inactive Dept Combo Error")),"Inactive Dept Combo Error")</f>
        <v/>
      </c>
      <c r="AD1197" t="str">
        <f>IFERROR(IF('Journal Template'!D1609="","",IF(AND(VLOOKUP('Journal Template'!D1609,X:AA,4,0)='Journal Template'!A1609,VLOOKUP('Journal Template'!D1609,X:Y,2,0)="A"),"","Inactive Dept Combo Error")),"")</f>
        <v/>
      </c>
      <c r="AK1197" s="150" t="str">
        <f>IF(JRF!B1210="","",IF(JRF!B1210=IFERROR(VLOOKUP(JRF!B1210,Checks!AI:AI,1,0),0),"Entry in Branch/Satellite BU's",""))</f>
        <v/>
      </c>
      <c r="AL1197" t="str">
        <f>IFERROR(IF('Journal Template'!A1609="","",IF('Journal Template'!A1609=IFERROR(VLOOKUP('Journal Template'!A1609,Checks!AI:AI,1,0),0),"Entry in Branch/Satellite BU's","")),"")</f>
        <v/>
      </c>
      <c r="AO1197" s="171"/>
      <c r="AP1197" s="171"/>
      <c r="AQ1197" s="171"/>
      <c r="AR1197" s="171"/>
      <c r="CI1197" t="str">
        <f>IF(JRF!F1210&gt;0,"",IF(JRF!B1210="","",IF(LEFT(JRF!B1210,1)=IFERROR(VLOOKUP(LEFT(JRF!B1210,1),$CF$2:$CF$5,1,0),0),"Product Code Required",IF(JRF!C1210="","",IF(JRF!C1210=IFERROR(VLOOKUP(JRF!C1210,$CH:$CH,1,0),0),"Product Code Required","NA")))))</f>
        <v/>
      </c>
      <c r="CJ1197" t="str">
        <f>IF(JRF!AV1210&gt;0,"",IF(JRF!Q1210="","",IF(LEFT(JRF!Q1210,1)=IFERROR(VLOOKUP(LEFT(JRF!Q1210,1),$CF$2:$CF$5,1,0),0),"Product Code Required",IF(JRF!V1210="","",IF(JRF!V1210=IFERROR(VLOOKUP(JRF!V1210,$CH:$CH,1,0),0),"Product Code Required","NA")))))</f>
        <v/>
      </c>
      <c r="CK1197" t="str">
        <f>IFERROR(IF(LEN('Journal Template'!F1208)&gt;0,"",IF('Journal Template'!A1208="","",IF(LEFT('Journal Template'!A1208,1)=IFERROR(VLOOKUP(LEFT('Journal Template'!A1208,1),Checks!$CF$2:$CF$5,1,0),0),"Product Code Required",IF('Journal Template'!D1208="","",IF('Journal Template'!D1208=IFERROR(VLOOKUP('Journal Template'!D1208,Checks!$CH:$CH,1,0),0),"Product Code Required","NA"))))),"")</f>
        <v/>
      </c>
    </row>
    <row r="1198" spans="14:89">
      <c r="N1198" t="s">
        <v>6398</v>
      </c>
      <c r="O1198" t="s">
        <v>6399</v>
      </c>
      <c r="P1198" t="s">
        <v>386</v>
      </c>
      <c r="Q1198" s="150" t="str">
        <f>IF(JRF!D1211="","",IF(IFERROR(VLOOKUP(JRF!D1211,Checks!N:P,3,0),0)="A","","Inactive account in Use"))</f>
        <v/>
      </c>
      <c r="R1198" t="str">
        <f>IFERROR(IF('Journal Template'!C1610="","",IF(IFERROR(VLOOKUP('Journal Template'!C1610,Checks!N:P,3,0),0)="A","","Inactive account in Use")),"")</f>
        <v/>
      </c>
      <c r="S1198" t="s">
        <v>6400</v>
      </c>
      <c r="T1198" t="s">
        <v>386</v>
      </c>
      <c r="U1198" t="s">
        <v>68</v>
      </c>
      <c r="V1198" s="150" t="str">
        <f>IF(JRF!C1211="","",IF(IFERROR(VLOOKUP(JRF!C1211,Checks!S:U,3,0),0)="A","Entry with System fund Dept",""))</f>
        <v/>
      </c>
      <c r="W1198" t="str">
        <f>IFERROR(IF('Journal Template'!D1610="","",IF(IFERROR(VLOOKUP('Journal Template'!D1610,Checks!S:U,3,0),0)="A","Entry with System fund Dept","")),"")</f>
        <v/>
      </c>
      <c r="X1198" t="s">
        <v>1743</v>
      </c>
      <c r="Y1198" t="s">
        <v>386</v>
      </c>
      <c r="Z1198" t="s">
        <v>6401</v>
      </c>
      <c r="AA1198" t="s">
        <v>932</v>
      </c>
      <c r="AB1198" t="s">
        <v>3550</v>
      </c>
      <c r="AC1198" s="150" t="str">
        <f>IFERROR(IF(JRF!C1211="","",IF(AND(VLOOKUP(JRF!C1211,X:AA,4,0)=JRF!B1211,VLOOKUP(JRF!C1211,X:Y,2,0)="A"),"","Inactive Dept Combo Error")),"Inactive Dept Combo Error")</f>
        <v/>
      </c>
      <c r="AD1198" t="str">
        <f>IFERROR(IF('Journal Template'!D1610="","",IF(AND(VLOOKUP('Journal Template'!D1610,X:AA,4,0)='Journal Template'!A1610,VLOOKUP('Journal Template'!D1610,X:Y,2,0)="A"),"","Inactive Dept Combo Error")),"")</f>
        <v/>
      </c>
      <c r="AK1198" s="150" t="str">
        <f>IF(JRF!B1211="","",IF(JRF!B1211=IFERROR(VLOOKUP(JRF!B1211,Checks!AI:AI,1,0),0),"Entry in Branch/Satellite BU's",""))</f>
        <v/>
      </c>
      <c r="AL1198" t="str">
        <f>IFERROR(IF('Journal Template'!A1610="","",IF('Journal Template'!A1610=IFERROR(VLOOKUP('Journal Template'!A1610,Checks!AI:AI,1,0),0),"Entry in Branch/Satellite BU's","")),"")</f>
        <v/>
      </c>
      <c r="AO1198" s="171"/>
      <c r="AP1198" s="171"/>
      <c r="AQ1198" s="171"/>
      <c r="AR1198" s="171"/>
      <c r="CI1198" t="str">
        <f>IF(JRF!F1211&gt;0,"",IF(JRF!B1211="","",IF(LEFT(JRF!B1211,1)=IFERROR(VLOOKUP(LEFT(JRF!B1211,1),$CF$2:$CF$5,1,0),0),"Product Code Required",IF(JRF!C1211="","",IF(JRF!C1211=IFERROR(VLOOKUP(JRF!C1211,$CH:$CH,1,0),0),"Product Code Required","NA")))))</f>
        <v/>
      </c>
      <c r="CJ1198" t="str">
        <f>IF(JRF!AV1211&gt;0,"",IF(JRF!Q1211="","",IF(LEFT(JRF!Q1211,1)=IFERROR(VLOOKUP(LEFT(JRF!Q1211,1),$CF$2:$CF$5,1,0),0),"Product Code Required",IF(JRF!V1211="","",IF(JRF!V1211=IFERROR(VLOOKUP(JRF!V1211,$CH:$CH,1,0),0),"Product Code Required","NA")))))</f>
        <v/>
      </c>
      <c r="CK1198" t="str">
        <f>IFERROR(IF(LEN('Journal Template'!F1209)&gt;0,"",IF('Journal Template'!A1209="","",IF(LEFT('Journal Template'!A1209,1)=IFERROR(VLOOKUP(LEFT('Journal Template'!A1209,1),Checks!$CF$2:$CF$5,1,0),0),"Product Code Required",IF('Journal Template'!D1209="","",IF('Journal Template'!D1209=IFERROR(VLOOKUP('Journal Template'!D1209,Checks!$CH:$CH,1,0),0),"Product Code Required","NA"))))),"")</f>
        <v/>
      </c>
    </row>
    <row r="1199" spans="14:89">
      <c r="N1199" t="s">
        <v>6402</v>
      </c>
      <c r="O1199" t="s">
        <v>6403</v>
      </c>
      <c r="P1199" t="s">
        <v>386</v>
      </c>
      <c r="Q1199" s="150" t="str">
        <f>IF(JRF!D1212="","",IF(IFERROR(VLOOKUP(JRF!D1212,Checks!N:P,3,0),0)="A","","Inactive account in Use"))</f>
        <v/>
      </c>
      <c r="R1199" t="str">
        <f>IFERROR(IF('Journal Template'!C1611="","",IF(IFERROR(VLOOKUP('Journal Template'!C1611,Checks!N:P,3,0),0)="A","","Inactive account in Use")),"")</f>
        <v/>
      </c>
      <c r="S1199" t="s">
        <v>6404</v>
      </c>
      <c r="T1199" t="s">
        <v>386</v>
      </c>
      <c r="U1199" t="s">
        <v>68</v>
      </c>
      <c r="V1199" s="150" t="str">
        <f>IF(JRF!C1212="","",IF(IFERROR(VLOOKUP(JRF!C1212,Checks!S:U,3,0),0)="A","Entry with System fund Dept",""))</f>
        <v/>
      </c>
      <c r="W1199" t="str">
        <f>IFERROR(IF('Journal Template'!D1611="","",IF(IFERROR(VLOOKUP('Journal Template'!D1611,Checks!S:U,3,0),0)="A","Entry with System fund Dept","")),"")</f>
        <v/>
      </c>
      <c r="X1199" t="s">
        <v>1747</v>
      </c>
      <c r="Y1199" t="s">
        <v>386</v>
      </c>
      <c r="Z1199" t="s">
        <v>6401</v>
      </c>
      <c r="AA1199" t="s">
        <v>932</v>
      </c>
      <c r="AB1199" t="s">
        <v>3550</v>
      </c>
      <c r="AC1199" s="150" t="str">
        <f>IFERROR(IF(JRF!C1212="","",IF(AND(VLOOKUP(JRF!C1212,X:AA,4,0)=JRF!B1212,VLOOKUP(JRF!C1212,X:Y,2,0)="A"),"","Inactive Dept Combo Error")),"Inactive Dept Combo Error")</f>
        <v/>
      </c>
      <c r="AD1199" t="str">
        <f>IFERROR(IF('Journal Template'!D1611="","",IF(AND(VLOOKUP('Journal Template'!D1611,X:AA,4,0)='Journal Template'!A1611,VLOOKUP('Journal Template'!D1611,X:Y,2,0)="A"),"","Inactive Dept Combo Error")),"")</f>
        <v/>
      </c>
      <c r="AK1199" s="150" t="str">
        <f>IF(JRF!B1212="","",IF(JRF!B1212=IFERROR(VLOOKUP(JRF!B1212,Checks!AI:AI,1,0),0),"Entry in Branch/Satellite BU's",""))</f>
        <v/>
      </c>
      <c r="AL1199" t="str">
        <f>IFERROR(IF('Journal Template'!A1611="","",IF('Journal Template'!A1611=IFERROR(VLOOKUP('Journal Template'!A1611,Checks!AI:AI,1,0),0),"Entry in Branch/Satellite BU's","")),"")</f>
        <v/>
      </c>
      <c r="AO1199" s="171"/>
      <c r="AP1199" s="171"/>
      <c r="AQ1199" s="171"/>
      <c r="AR1199" s="171"/>
      <c r="CI1199" t="str">
        <f>IF(JRF!F1212&gt;0,"",IF(JRF!B1212="","",IF(LEFT(JRF!B1212,1)=IFERROR(VLOOKUP(LEFT(JRF!B1212,1),$CF$2:$CF$5,1,0),0),"Product Code Required",IF(JRF!C1212="","",IF(JRF!C1212=IFERROR(VLOOKUP(JRF!C1212,$CH:$CH,1,0),0),"Product Code Required","NA")))))</f>
        <v/>
      </c>
      <c r="CJ1199" t="str">
        <f>IF(JRF!AV1212&gt;0,"",IF(JRF!Q1212="","",IF(LEFT(JRF!Q1212,1)=IFERROR(VLOOKUP(LEFT(JRF!Q1212,1),$CF$2:$CF$5,1,0),0),"Product Code Required",IF(JRF!V1212="","",IF(JRF!V1212=IFERROR(VLOOKUP(JRF!V1212,$CH:$CH,1,0),0),"Product Code Required","NA")))))</f>
        <v/>
      </c>
      <c r="CK1199" t="str">
        <f>IFERROR(IF(LEN('Journal Template'!F1210)&gt;0,"",IF('Journal Template'!A1210="","",IF(LEFT('Journal Template'!A1210,1)=IFERROR(VLOOKUP(LEFT('Journal Template'!A1210,1),Checks!$CF$2:$CF$5,1,0),0),"Product Code Required",IF('Journal Template'!D1210="","",IF('Journal Template'!D1210=IFERROR(VLOOKUP('Journal Template'!D1210,Checks!$CH:$CH,1,0),0),"Product Code Required","NA"))))),"")</f>
        <v/>
      </c>
    </row>
    <row r="1200" spans="14:89">
      <c r="N1200" t="s">
        <v>6405</v>
      </c>
      <c r="O1200" t="s">
        <v>6406</v>
      </c>
      <c r="P1200" t="s">
        <v>386</v>
      </c>
      <c r="Q1200" s="150" t="str">
        <f>IF(JRF!D1213="","",IF(IFERROR(VLOOKUP(JRF!D1213,Checks!N:P,3,0),0)="A","","Inactive account in Use"))</f>
        <v/>
      </c>
      <c r="R1200" t="str">
        <f>IFERROR(IF('Journal Template'!C1612="","",IF(IFERROR(VLOOKUP('Journal Template'!C1612,Checks!N:P,3,0),0)="A","","Inactive account in Use")),"")</f>
        <v/>
      </c>
      <c r="S1200" t="s">
        <v>6407</v>
      </c>
      <c r="T1200" t="s">
        <v>386</v>
      </c>
      <c r="U1200" t="s">
        <v>68</v>
      </c>
      <c r="V1200" s="150" t="str">
        <f>IF(JRF!C1213="","",IF(IFERROR(VLOOKUP(JRF!C1213,Checks!S:U,3,0),0)="A","Entry with System fund Dept",""))</f>
        <v/>
      </c>
      <c r="W1200" t="str">
        <f>IFERROR(IF('Journal Template'!D1612="","",IF(IFERROR(VLOOKUP('Journal Template'!D1612,Checks!S:U,3,0),0)="A","Entry with System fund Dept","")),"")</f>
        <v/>
      </c>
      <c r="X1200" t="s">
        <v>6408</v>
      </c>
      <c r="Y1200" t="s">
        <v>386</v>
      </c>
      <c r="Z1200" t="s">
        <v>6409</v>
      </c>
      <c r="AA1200" t="s">
        <v>391</v>
      </c>
      <c r="AB1200" t="s">
        <v>125</v>
      </c>
      <c r="AC1200" s="150" t="str">
        <f>IFERROR(IF(JRF!C1213="","",IF(AND(VLOOKUP(JRF!C1213,X:AA,4,0)=JRF!B1213,VLOOKUP(JRF!C1213,X:Y,2,0)="A"),"","Inactive Dept Combo Error")),"Inactive Dept Combo Error")</f>
        <v/>
      </c>
      <c r="AD1200" t="str">
        <f>IFERROR(IF('Journal Template'!D1612="","",IF(AND(VLOOKUP('Journal Template'!D1612,X:AA,4,0)='Journal Template'!A1612,VLOOKUP('Journal Template'!D1612,X:Y,2,0)="A"),"","Inactive Dept Combo Error")),"")</f>
        <v/>
      </c>
      <c r="AK1200" s="150" t="str">
        <f>IF(JRF!B1213="","",IF(JRF!B1213=IFERROR(VLOOKUP(JRF!B1213,Checks!AI:AI,1,0),0),"Entry in Branch/Satellite BU's",""))</f>
        <v/>
      </c>
      <c r="AL1200" t="str">
        <f>IFERROR(IF('Journal Template'!A1612="","",IF('Journal Template'!A1612=IFERROR(VLOOKUP('Journal Template'!A1612,Checks!AI:AI,1,0),0),"Entry in Branch/Satellite BU's","")),"")</f>
        <v/>
      </c>
      <c r="AO1200" s="171"/>
      <c r="AP1200" s="171"/>
      <c r="AQ1200" s="171"/>
      <c r="AR1200" s="171"/>
      <c r="CI1200" t="str">
        <f>IF(JRF!F1213&gt;0,"",IF(JRF!B1213="","",IF(LEFT(JRF!B1213,1)=IFERROR(VLOOKUP(LEFT(JRF!B1213,1),$CF$2:$CF$5,1,0),0),"Product Code Required",IF(JRF!C1213="","",IF(JRF!C1213=IFERROR(VLOOKUP(JRF!C1213,$CH:$CH,1,0),0),"Product Code Required","NA")))))</f>
        <v/>
      </c>
      <c r="CJ1200" t="str">
        <f>IF(JRF!AV1213&gt;0,"",IF(JRF!Q1213="","",IF(LEFT(JRF!Q1213,1)=IFERROR(VLOOKUP(LEFT(JRF!Q1213,1),$CF$2:$CF$5,1,0),0),"Product Code Required",IF(JRF!V1213="","",IF(JRF!V1213=IFERROR(VLOOKUP(JRF!V1213,$CH:$CH,1,0),0),"Product Code Required","NA")))))</f>
        <v/>
      </c>
      <c r="CK1200" t="str">
        <f>IFERROR(IF(LEN('Journal Template'!F1211)&gt;0,"",IF('Journal Template'!A1211="","",IF(LEFT('Journal Template'!A1211,1)=IFERROR(VLOOKUP(LEFT('Journal Template'!A1211,1),Checks!$CF$2:$CF$5,1,0),0),"Product Code Required",IF('Journal Template'!D1211="","",IF('Journal Template'!D1211=IFERROR(VLOOKUP('Journal Template'!D1211,Checks!$CH:$CH,1,0),0),"Product Code Required","NA"))))),"")</f>
        <v/>
      </c>
    </row>
    <row r="1201" spans="14:89">
      <c r="N1201" t="s">
        <v>6410</v>
      </c>
      <c r="O1201" t="s">
        <v>6411</v>
      </c>
      <c r="P1201" t="s">
        <v>386</v>
      </c>
      <c r="Q1201" s="150" t="str">
        <f>IF(JRF!D1214="","",IF(IFERROR(VLOOKUP(JRF!D1214,Checks!N:P,3,0),0)="A","","Inactive account in Use"))</f>
        <v/>
      </c>
      <c r="R1201" t="str">
        <f>IFERROR(IF('Journal Template'!C1613="","",IF(IFERROR(VLOOKUP('Journal Template'!C1613,Checks!N:P,3,0),0)="A","","Inactive account in Use")),"")</f>
        <v/>
      </c>
      <c r="S1201" t="s">
        <v>6412</v>
      </c>
      <c r="T1201" t="s">
        <v>386</v>
      </c>
      <c r="U1201" t="s">
        <v>68</v>
      </c>
      <c r="V1201" s="150" t="str">
        <f>IF(JRF!C1214="","",IF(IFERROR(VLOOKUP(JRF!C1214,Checks!S:U,3,0),0)="A","Entry with System fund Dept",""))</f>
        <v/>
      </c>
      <c r="W1201" t="str">
        <f>IFERROR(IF('Journal Template'!D1613="","",IF(IFERROR(VLOOKUP('Journal Template'!D1613,Checks!S:U,3,0),0)="A","Entry with System fund Dept","")),"")</f>
        <v/>
      </c>
      <c r="X1201" t="s">
        <v>6413</v>
      </c>
      <c r="Y1201" t="s">
        <v>389</v>
      </c>
      <c r="Z1201" t="s">
        <v>6414</v>
      </c>
      <c r="AA1201" t="s">
        <v>391</v>
      </c>
      <c r="AB1201" t="s">
        <v>125</v>
      </c>
      <c r="AC1201" s="150" t="str">
        <f>IFERROR(IF(JRF!C1214="","",IF(AND(VLOOKUP(JRF!C1214,X:AA,4,0)=JRF!B1214,VLOOKUP(JRF!C1214,X:Y,2,0)="A"),"","Inactive Dept Combo Error")),"Inactive Dept Combo Error")</f>
        <v/>
      </c>
      <c r="AD1201" t="str">
        <f>IFERROR(IF('Journal Template'!D1613="","",IF(AND(VLOOKUP('Journal Template'!D1613,X:AA,4,0)='Journal Template'!A1613,VLOOKUP('Journal Template'!D1613,X:Y,2,0)="A"),"","Inactive Dept Combo Error")),"")</f>
        <v/>
      </c>
      <c r="AK1201" s="150" t="str">
        <f>IF(JRF!B1214="","",IF(JRF!B1214=IFERROR(VLOOKUP(JRF!B1214,Checks!AI:AI,1,0),0),"Entry in Branch/Satellite BU's",""))</f>
        <v/>
      </c>
      <c r="AL1201" t="str">
        <f>IFERROR(IF('Journal Template'!A1613="","",IF('Journal Template'!A1613=IFERROR(VLOOKUP('Journal Template'!A1613,Checks!AI:AI,1,0),0),"Entry in Branch/Satellite BU's","")),"")</f>
        <v/>
      </c>
      <c r="AO1201" s="171"/>
      <c r="AP1201" s="171"/>
      <c r="AQ1201" s="171"/>
      <c r="AR1201" s="171"/>
      <c r="CI1201" t="str">
        <f>IF(JRF!F1214&gt;0,"",IF(JRF!B1214="","",IF(LEFT(JRF!B1214,1)=IFERROR(VLOOKUP(LEFT(JRF!B1214,1),$CF$2:$CF$5,1,0),0),"Product Code Required",IF(JRF!C1214="","",IF(JRF!C1214=IFERROR(VLOOKUP(JRF!C1214,$CH:$CH,1,0),0),"Product Code Required","NA")))))</f>
        <v/>
      </c>
      <c r="CJ1201" t="str">
        <f>IF(JRF!AV1214&gt;0,"",IF(JRF!Q1214="","",IF(LEFT(JRF!Q1214,1)=IFERROR(VLOOKUP(LEFT(JRF!Q1214,1),$CF$2:$CF$5,1,0),0),"Product Code Required",IF(JRF!V1214="","",IF(JRF!V1214=IFERROR(VLOOKUP(JRF!V1214,$CH:$CH,1,0),0),"Product Code Required","NA")))))</f>
        <v/>
      </c>
      <c r="CK1201" t="str">
        <f>IFERROR(IF(LEN('Journal Template'!F1212)&gt;0,"",IF('Journal Template'!A1212="","",IF(LEFT('Journal Template'!A1212,1)=IFERROR(VLOOKUP(LEFT('Journal Template'!A1212,1),Checks!$CF$2:$CF$5,1,0),0),"Product Code Required",IF('Journal Template'!D1212="","",IF('Journal Template'!D1212=IFERROR(VLOOKUP('Journal Template'!D1212,Checks!$CH:$CH,1,0),0),"Product Code Required","NA"))))),"")</f>
        <v/>
      </c>
    </row>
    <row r="1202" spans="14:89">
      <c r="N1202" t="s">
        <v>6415</v>
      </c>
      <c r="O1202" t="s">
        <v>6416</v>
      </c>
      <c r="P1202" t="s">
        <v>386</v>
      </c>
      <c r="Q1202" s="150" t="str">
        <f>IF(JRF!D1215="","",IF(IFERROR(VLOOKUP(JRF!D1215,Checks!N:P,3,0),0)="A","","Inactive account in Use"))</f>
        <v/>
      </c>
      <c r="R1202" t="str">
        <f>IFERROR(IF('Journal Template'!C1614="","",IF(IFERROR(VLOOKUP('Journal Template'!C1614,Checks!N:P,3,0),0)="A","","Inactive account in Use")),"")</f>
        <v/>
      </c>
      <c r="S1202" t="s">
        <v>6417</v>
      </c>
      <c r="T1202" t="s">
        <v>386</v>
      </c>
      <c r="U1202" t="s">
        <v>68</v>
      </c>
      <c r="V1202" s="150" t="str">
        <f>IF(JRF!C1215="","",IF(IFERROR(VLOOKUP(JRF!C1215,Checks!S:U,3,0),0)="A","Entry with System fund Dept",""))</f>
        <v/>
      </c>
      <c r="W1202" t="str">
        <f>IFERROR(IF('Journal Template'!D1614="","",IF(IFERROR(VLOOKUP('Journal Template'!D1614,Checks!S:U,3,0),0)="A","Entry with System fund Dept","")),"")</f>
        <v/>
      </c>
      <c r="X1202" t="s">
        <v>6418</v>
      </c>
      <c r="Y1202" t="s">
        <v>389</v>
      </c>
      <c r="Z1202" t="s">
        <v>6419</v>
      </c>
      <c r="AA1202" t="s">
        <v>391</v>
      </c>
      <c r="AB1202" t="s">
        <v>125</v>
      </c>
      <c r="AC1202" s="150" t="str">
        <f>IFERROR(IF(JRF!C1215="","",IF(AND(VLOOKUP(JRF!C1215,X:AA,4,0)=JRF!B1215,VLOOKUP(JRF!C1215,X:Y,2,0)="A"),"","Inactive Dept Combo Error")),"Inactive Dept Combo Error")</f>
        <v/>
      </c>
      <c r="AD1202" t="str">
        <f>IFERROR(IF('Journal Template'!D1614="","",IF(AND(VLOOKUP('Journal Template'!D1614,X:AA,4,0)='Journal Template'!A1614,VLOOKUP('Journal Template'!D1614,X:Y,2,0)="A"),"","Inactive Dept Combo Error")),"")</f>
        <v/>
      </c>
      <c r="AK1202" s="150" t="str">
        <f>IF(JRF!B1215="","",IF(JRF!B1215=IFERROR(VLOOKUP(JRF!B1215,Checks!AI:AI,1,0),0),"Entry in Branch/Satellite BU's",""))</f>
        <v/>
      </c>
      <c r="AL1202" t="str">
        <f>IFERROR(IF('Journal Template'!A1614="","",IF('Journal Template'!A1614=IFERROR(VLOOKUP('Journal Template'!A1614,Checks!AI:AI,1,0),0),"Entry in Branch/Satellite BU's","")),"")</f>
        <v/>
      </c>
      <c r="AO1202" s="171"/>
      <c r="AP1202" s="171"/>
      <c r="AQ1202" s="171"/>
      <c r="AR1202" s="171"/>
      <c r="CI1202" t="str">
        <f>IF(JRF!F1215&gt;0,"",IF(JRF!B1215="","",IF(LEFT(JRF!B1215,1)=IFERROR(VLOOKUP(LEFT(JRF!B1215,1),$CF$2:$CF$5,1,0),0),"Product Code Required",IF(JRF!C1215="","",IF(JRF!C1215=IFERROR(VLOOKUP(JRF!C1215,$CH:$CH,1,0),0),"Product Code Required","NA")))))</f>
        <v/>
      </c>
      <c r="CJ1202" t="str">
        <f>IF(JRF!AV1215&gt;0,"",IF(JRF!Q1215="","",IF(LEFT(JRF!Q1215,1)=IFERROR(VLOOKUP(LEFT(JRF!Q1215,1),$CF$2:$CF$5,1,0),0),"Product Code Required",IF(JRF!V1215="","",IF(JRF!V1215=IFERROR(VLOOKUP(JRF!V1215,$CH:$CH,1,0),0),"Product Code Required","NA")))))</f>
        <v/>
      </c>
      <c r="CK1202" t="str">
        <f>IFERROR(IF(LEN('Journal Template'!F1213)&gt;0,"",IF('Journal Template'!A1213="","",IF(LEFT('Journal Template'!A1213,1)=IFERROR(VLOOKUP(LEFT('Journal Template'!A1213,1),Checks!$CF$2:$CF$5,1,0),0),"Product Code Required",IF('Journal Template'!D1213="","",IF('Journal Template'!D1213=IFERROR(VLOOKUP('Journal Template'!D1213,Checks!$CH:$CH,1,0),0),"Product Code Required","NA"))))),"")</f>
        <v/>
      </c>
    </row>
    <row r="1203" spans="14:89">
      <c r="N1203" t="s">
        <v>6420</v>
      </c>
      <c r="O1203" t="s">
        <v>6421</v>
      </c>
      <c r="P1203" t="s">
        <v>386</v>
      </c>
      <c r="Q1203" s="150" t="str">
        <f>IF(JRF!D1216="","",IF(IFERROR(VLOOKUP(JRF!D1216,Checks!N:P,3,0),0)="A","","Inactive account in Use"))</f>
        <v/>
      </c>
      <c r="R1203" t="str">
        <f>IFERROR(IF('Journal Template'!C1615="","",IF(IFERROR(VLOOKUP('Journal Template'!C1615,Checks!N:P,3,0),0)="A","","Inactive account in Use")),"")</f>
        <v/>
      </c>
      <c r="S1203" t="s">
        <v>6422</v>
      </c>
      <c r="T1203" t="s">
        <v>386</v>
      </c>
      <c r="U1203" t="s">
        <v>68</v>
      </c>
      <c r="V1203" s="150" t="str">
        <f>IF(JRF!C1216="","",IF(IFERROR(VLOOKUP(JRF!C1216,Checks!S:U,3,0),0)="A","Entry with System fund Dept",""))</f>
        <v/>
      </c>
      <c r="W1203" t="str">
        <f>IFERROR(IF('Journal Template'!D1615="","",IF(IFERROR(VLOOKUP('Journal Template'!D1615,Checks!S:U,3,0),0)="A","Entry with System fund Dept","")),"")</f>
        <v/>
      </c>
      <c r="X1203" t="s">
        <v>6423</v>
      </c>
      <c r="Y1203" t="s">
        <v>389</v>
      </c>
      <c r="Z1203" t="s">
        <v>6424</v>
      </c>
      <c r="AA1203" t="s">
        <v>391</v>
      </c>
      <c r="AB1203" t="s">
        <v>125</v>
      </c>
      <c r="AC1203" s="150" t="str">
        <f>IFERROR(IF(JRF!C1216="","",IF(AND(VLOOKUP(JRF!C1216,X:AA,4,0)=JRF!B1216,VLOOKUP(JRF!C1216,X:Y,2,0)="A"),"","Inactive Dept Combo Error")),"Inactive Dept Combo Error")</f>
        <v/>
      </c>
      <c r="AD1203" t="str">
        <f>IFERROR(IF('Journal Template'!D1615="","",IF(AND(VLOOKUP('Journal Template'!D1615,X:AA,4,0)='Journal Template'!A1615,VLOOKUP('Journal Template'!D1615,X:Y,2,0)="A"),"","Inactive Dept Combo Error")),"")</f>
        <v/>
      </c>
      <c r="AK1203" s="150" t="str">
        <f>IF(JRF!B1216="","",IF(JRF!B1216=IFERROR(VLOOKUP(JRF!B1216,Checks!AI:AI,1,0),0),"Entry in Branch/Satellite BU's",""))</f>
        <v/>
      </c>
      <c r="AL1203" t="str">
        <f>IFERROR(IF('Journal Template'!A1615="","",IF('Journal Template'!A1615=IFERROR(VLOOKUP('Journal Template'!A1615,Checks!AI:AI,1,0),0),"Entry in Branch/Satellite BU's","")),"")</f>
        <v/>
      </c>
      <c r="AO1203" s="171"/>
      <c r="AP1203" s="171"/>
      <c r="AQ1203" s="171"/>
      <c r="AR1203" s="171"/>
      <c r="CI1203" t="str">
        <f>IF(JRF!F1216&gt;0,"",IF(JRF!B1216="","",IF(LEFT(JRF!B1216,1)=IFERROR(VLOOKUP(LEFT(JRF!B1216,1),$CF$2:$CF$5,1,0),0),"Product Code Required",IF(JRF!C1216="","",IF(JRF!C1216=IFERROR(VLOOKUP(JRF!C1216,$CH:$CH,1,0),0),"Product Code Required","NA")))))</f>
        <v/>
      </c>
      <c r="CJ1203" t="str">
        <f>IF(JRF!AV1216&gt;0,"",IF(JRF!Q1216="","",IF(LEFT(JRF!Q1216,1)=IFERROR(VLOOKUP(LEFT(JRF!Q1216,1),$CF$2:$CF$5,1,0),0),"Product Code Required",IF(JRF!V1216="","",IF(JRF!V1216=IFERROR(VLOOKUP(JRF!V1216,$CH:$CH,1,0),0),"Product Code Required","NA")))))</f>
        <v/>
      </c>
      <c r="CK1203" t="str">
        <f>IFERROR(IF(LEN('Journal Template'!F1214)&gt;0,"",IF('Journal Template'!A1214="","",IF(LEFT('Journal Template'!A1214,1)=IFERROR(VLOOKUP(LEFT('Journal Template'!A1214,1),Checks!$CF$2:$CF$5,1,0),0),"Product Code Required",IF('Journal Template'!D1214="","",IF('Journal Template'!D1214=IFERROR(VLOOKUP('Journal Template'!D1214,Checks!$CH:$CH,1,0),0),"Product Code Required","NA"))))),"")</f>
        <v/>
      </c>
    </row>
    <row r="1204" spans="14:89">
      <c r="N1204" t="s">
        <v>6425</v>
      </c>
      <c r="O1204" t="s">
        <v>6426</v>
      </c>
      <c r="P1204" t="s">
        <v>386</v>
      </c>
      <c r="Q1204" s="150" t="str">
        <f>IF(JRF!D1217="","",IF(IFERROR(VLOOKUP(JRF!D1217,Checks!N:P,3,0),0)="A","","Inactive account in Use"))</f>
        <v/>
      </c>
      <c r="R1204" t="str">
        <f>IFERROR(IF('Journal Template'!C1616="","",IF(IFERROR(VLOOKUP('Journal Template'!C1616,Checks!N:P,3,0),0)="A","","Inactive account in Use")),"")</f>
        <v/>
      </c>
      <c r="S1204" t="s">
        <v>6427</v>
      </c>
      <c r="T1204" t="s">
        <v>386</v>
      </c>
      <c r="U1204" t="s">
        <v>68</v>
      </c>
      <c r="V1204" s="150" t="str">
        <f>IF(JRF!C1217="","",IF(IFERROR(VLOOKUP(JRF!C1217,Checks!S:U,3,0),0)="A","Entry with System fund Dept",""))</f>
        <v/>
      </c>
      <c r="W1204" t="str">
        <f>IFERROR(IF('Journal Template'!D1616="","",IF(IFERROR(VLOOKUP('Journal Template'!D1616,Checks!S:U,3,0),0)="A","Entry with System fund Dept","")),"")</f>
        <v/>
      </c>
      <c r="X1204" t="s">
        <v>6428</v>
      </c>
      <c r="Y1204" t="s">
        <v>389</v>
      </c>
      <c r="Z1204" t="s">
        <v>6429</v>
      </c>
      <c r="AA1204" t="s">
        <v>391</v>
      </c>
      <c r="AB1204" t="s">
        <v>125</v>
      </c>
      <c r="AC1204" s="150" t="str">
        <f>IFERROR(IF(JRF!C1217="","",IF(AND(VLOOKUP(JRF!C1217,X:AA,4,0)=JRF!B1217,VLOOKUP(JRF!C1217,X:Y,2,0)="A"),"","Inactive Dept Combo Error")),"Inactive Dept Combo Error")</f>
        <v/>
      </c>
      <c r="AD1204" t="str">
        <f>IFERROR(IF('Journal Template'!D1616="","",IF(AND(VLOOKUP('Journal Template'!D1616,X:AA,4,0)='Journal Template'!A1616,VLOOKUP('Journal Template'!D1616,X:Y,2,0)="A"),"","Inactive Dept Combo Error")),"")</f>
        <v/>
      </c>
      <c r="AK1204" s="150" t="str">
        <f>IF(JRF!B1217="","",IF(JRF!B1217=IFERROR(VLOOKUP(JRF!B1217,Checks!AI:AI,1,0),0),"Entry in Branch/Satellite BU's",""))</f>
        <v/>
      </c>
      <c r="AL1204" t="str">
        <f>IFERROR(IF('Journal Template'!A1616="","",IF('Journal Template'!A1616=IFERROR(VLOOKUP('Journal Template'!A1616,Checks!AI:AI,1,0),0),"Entry in Branch/Satellite BU's","")),"")</f>
        <v/>
      </c>
      <c r="AO1204" s="171"/>
      <c r="AP1204" s="171"/>
      <c r="AQ1204" s="171"/>
      <c r="AR1204" s="171"/>
      <c r="CI1204" t="str">
        <f>IF(JRF!F1217&gt;0,"",IF(JRF!B1217="","",IF(LEFT(JRF!B1217,1)=IFERROR(VLOOKUP(LEFT(JRF!B1217,1),$CF$2:$CF$5,1,0),0),"Product Code Required",IF(JRF!C1217="","",IF(JRF!C1217=IFERROR(VLOOKUP(JRF!C1217,$CH:$CH,1,0),0),"Product Code Required","NA")))))</f>
        <v/>
      </c>
      <c r="CJ1204" t="str">
        <f>IF(JRF!AV1217&gt;0,"",IF(JRF!Q1217="","",IF(LEFT(JRF!Q1217,1)=IFERROR(VLOOKUP(LEFT(JRF!Q1217,1),$CF$2:$CF$5,1,0),0),"Product Code Required",IF(JRF!V1217="","",IF(JRF!V1217=IFERROR(VLOOKUP(JRF!V1217,$CH:$CH,1,0),0),"Product Code Required","NA")))))</f>
        <v/>
      </c>
      <c r="CK1204" t="str">
        <f>IFERROR(IF(LEN('Journal Template'!F1215)&gt;0,"",IF('Journal Template'!A1215="","",IF(LEFT('Journal Template'!A1215,1)=IFERROR(VLOOKUP(LEFT('Journal Template'!A1215,1),Checks!$CF$2:$CF$5,1,0),0),"Product Code Required",IF('Journal Template'!D1215="","",IF('Journal Template'!D1215=IFERROR(VLOOKUP('Journal Template'!D1215,Checks!$CH:$CH,1,0),0),"Product Code Required","NA"))))),"")</f>
        <v/>
      </c>
    </row>
    <row r="1205" spans="14:89">
      <c r="N1205" t="s">
        <v>6430</v>
      </c>
      <c r="O1205" t="s">
        <v>6431</v>
      </c>
      <c r="P1205" t="s">
        <v>386</v>
      </c>
      <c r="Q1205" s="150" t="str">
        <f>IF(JRF!D1218="","",IF(IFERROR(VLOOKUP(JRF!D1218,Checks!N:P,3,0),0)="A","","Inactive account in Use"))</f>
        <v/>
      </c>
      <c r="R1205" t="str">
        <f>IFERROR(IF('Journal Template'!C1617="","",IF(IFERROR(VLOOKUP('Journal Template'!C1617,Checks!N:P,3,0),0)="A","","Inactive account in Use")),"")</f>
        <v/>
      </c>
      <c r="S1205" t="s">
        <v>6432</v>
      </c>
      <c r="T1205" t="s">
        <v>386</v>
      </c>
      <c r="U1205" t="s">
        <v>68</v>
      </c>
      <c r="V1205" s="150" t="str">
        <f>IF(JRF!C1218="","",IF(IFERROR(VLOOKUP(JRF!C1218,Checks!S:U,3,0),0)="A","Entry with System fund Dept",""))</f>
        <v/>
      </c>
      <c r="W1205" t="str">
        <f>IFERROR(IF('Journal Template'!D1617="","",IF(IFERROR(VLOOKUP('Journal Template'!D1617,Checks!S:U,3,0),0)="A","Entry with System fund Dept","")),"")</f>
        <v/>
      </c>
      <c r="X1205" t="s">
        <v>6433</v>
      </c>
      <c r="Y1205" t="s">
        <v>386</v>
      </c>
      <c r="Z1205" t="s">
        <v>6434</v>
      </c>
      <c r="AA1205" t="s">
        <v>391</v>
      </c>
      <c r="AB1205" t="s">
        <v>125</v>
      </c>
      <c r="AC1205" s="150" t="str">
        <f>IFERROR(IF(JRF!C1218="","",IF(AND(VLOOKUP(JRF!C1218,X:AA,4,0)=JRF!B1218,VLOOKUP(JRF!C1218,X:Y,2,0)="A"),"","Inactive Dept Combo Error")),"Inactive Dept Combo Error")</f>
        <v/>
      </c>
      <c r="AD1205" t="str">
        <f>IFERROR(IF('Journal Template'!D1617="","",IF(AND(VLOOKUP('Journal Template'!D1617,X:AA,4,0)='Journal Template'!A1617,VLOOKUP('Journal Template'!D1617,X:Y,2,0)="A"),"","Inactive Dept Combo Error")),"")</f>
        <v/>
      </c>
      <c r="AK1205" s="150" t="str">
        <f>IF(JRF!B1218="","",IF(JRF!B1218=IFERROR(VLOOKUP(JRF!B1218,Checks!AI:AI,1,0),0),"Entry in Branch/Satellite BU's",""))</f>
        <v/>
      </c>
      <c r="AL1205" t="str">
        <f>IFERROR(IF('Journal Template'!A1617="","",IF('Journal Template'!A1617=IFERROR(VLOOKUP('Journal Template'!A1617,Checks!AI:AI,1,0),0),"Entry in Branch/Satellite BU's","")),"")</f>
        <v/>
      </c>
      <c r="AO1205" s="171"/>
      <c r="AP1205" s="171"/>
      <c r="AQ1205" s="171"/>
      <c r="AR1205" s="171"/>
      <c r="CI1205" t="str">
        <f>IF(JRF!F1218&gt;0,"",IF(JRF!B1218="","",IF(LEFT(JRF!B1218,1)=IFERROR(VLOOKUP(LEFT(JRF!B1218,1),$CF$2:$CF$5,1,0),0),"Product Code Required",IF(JRF!C1218="","",IF(JRF!C1218=IFERROR(VLOOKUP(JRF!C1218,$CH:$CH,1,0),0),"Product Code Required","NA")))))</f>
        <v/>
      </c>
      <c r="CJ1205" t="str">
        <f>IF(JRF!AV1218&gt;0,"",IF(JRF!Q1218="","",IF(LEFT(JRF!Q1218,1)=IFERROR(VLOOKUP(LEFT(JRF!Q1218,1),$CF$2:$CF$5,1,0),0),"Product Code Required",IF(JRF!V1218="","",IF(JRF!V1218=IFERROR(VLOOKUP(JRF!V1218,$CH:$CH,1,0),0),"Product Code Required","NA")))))</f>
        <v/>
      </c>
      <c r="CK1205" t="str">
        <f>IFERROR(IF(LEN('Journal Template'!F1216)&gt;0,"",IF('Journal Template'!A1216="","",IF(LEFT('Journal Template'!A1216,1)=IFERROR(VLOOKUP(LEFT('Journal Template'!A1216,1),Checks!$CF$2:$CF$5,1,0),0),"Product Code Required",IF('Journal Template'!D1216="","",IF('Journal Template'!D1216=IFERROR(VLOOKUP('Journal Template'!D1216,Checks!$CH:$CH,1,0),0),"Product Code Required","NA"))))),"")</f>
        <v/>
      </c>
    </row>
    <row r="1206" spans="14:89">
      <c r="N1206" t="s">
        <v>6435</v>
      </c>
      <c r="O1206" t="s">
        <v>6436</v>
      </c>
      <c r="P1206" t="s">
        <v>386</v>
      </c>
      <c r="Q1206" s="150" t="str">
        <f>IF(JRF!D1219="","",IF(IFERROR(VLOOKUP(JRF!D1219,Checks!N:P,3,0),0)="A","","Inactive account in Use"))</f>
        <v/>
      </c>
      <c r="R1206" t="str">
        <f>IFERROR(IF('Journal Template'!C1618="","",IF(IFERROR(VLOOKUP('Journal Template'!C1618,Checks!N:P,3,0),0)="A","","Inactive account in Use")),"")</f>
        <v/>
      </c>
      <c r="S1206" t="s">
        <v>6437</v>
      </c>
      <c r="T1206" t="s">
        <v>386</v>
      </c>
      <c r="U1206" t="s">
        <v>68</v>
      </c>
      <c r="V1206" s="150" t="str">
        <f>IF(JRF!C1219="","",IF(IFERROR(VLOOKUP(JRF!C1219,Checks!S:U,3,0),0)="A","Entry with System fund Dept",""))</f>
        <v/>
      </c>
      <c r="W1206" t="str">
        <f>IFERROR(IF('Journal Template'!D1618="","",IF(IFERROR(VLOOKUP('Journal Template'!D1618,Checks!S:U,3,0),0)="A","Entry with System fund Dept","")),"")</f>
        <v/>
      </c>
      <c r="X1206" t="s">
        <v>6438</v>
      </c>
      <c r="Y1206" t="s">
        <v>389</v>
      </c>
      <c r="Z1206" t="s">
        <v>6439</v>
      </c>
      <c r="AA1206" t="s">
        <v>391</v>
      </c>
      <c r="AB1206" t="s">
        <v>125</v>
      </c>
      <c r="AC1206" s="150" t="str">
        <f>IFERROR(IF(JRF!C1219="","",IF(AND(VLOOKUP(JRF!C1219,X:AA,4,0)=JRF!B1219,VLOOKUP(JRF!C1219,X:Y,2,0)="A"),"","Inactive Dept Combo Error")),"Inactive Dept Combo Error")</f>
        <v/>
      </c>
      <c r="AD1206" t="str">
        <f>IFERROR(IF('Journal Template'!D1618="","",IF(AND(VLOOKUP('Journal Template'!D1618,X:AA,4,0)='Journal Template'!A1618,VLOOKUP('Journal Template'!D1618,X:Y,2,0)="A"),"","Inactive Dept Combo Error")),"")</f>
        <v/>
      </c>
      <c r="AK1206" s="150" t="str">
        <f>IF(JRF!B1219="","",IF(JRF!B1219=IFERROR(VLOOKUP(JRF!B1219,Checks!AI:AI,1,0),0),"Entry in Branch/Satellite BU's",""))</f>
        <v/>
      </c>
      <c r="AL1206" t="str">
        <f>IFERROR(IF('Journal Template'!A1618="","",IF('Journal Template'!A1618=IFERROR(VLOOKUP('Journal Template'!A1618,Checks!AI:AI,1,0),0),"Entry in Branch/Satellite BU's","")),"")</f>
        <v/>
      </c>
      <c r="AO1206" s="171"/>
      <c r="AP1206" s="171"/>
      <c r="AQ1206" s="171"/>
      <c r="AR1206" s="171"/>
      <c r="CI1206" t="str">
        <f>IF(JRF!F1219&gt;0,"",IF(JRF!B1219="","",IF(LEFT(JRF!B1219,1)=IFERROR(VLOOKUP(LEFT(JRF!B1219,1),$CF$2:$CF$5,1,0),0),"Product Code Required",IF(JRF!C1219="","",IF(JRF!C1219=IFERROR(VLOOKUP(JRF!C1219,$CH:$CH,1,0),0),"Product Code Required","NA")))))</f>
        <v/>
      </c>
      <c r="CJ1206" t="str">
        <f>IF(JRF!AV1219&gt;0,"",IF(JRF!Q1219="","",IF(LEFT(JRF!Q1219,1)=IFERROR(VLOOKUP(LEFT(JRF!Q1219,1),$CF$2:$CF$5,1,0),0),"Product Code Required",IF(JRF!V1219="","",IF(JRF!V1219=IFERROR(VLOOKUP(JRF!V1219,$CH:$CH,1,0),0),"Product Code Required","NA")))))</f>
        <v/>
      </c>
      <c r="CK1206" t="str">
        <f>IFERROR(IF(LEN('Journal Template'!F1217)&gt;0,"",IF('Journal Template'!A1217="","",IF(LEFT('Journal Template'!A1217,1)=IFERROR(VLOOKUP(LEFT('Journal Template'!A1217,1),Checks!$CF$2:$CF$5,1,0),0),"Product Code Required",IF('Journal Template'!D1217="","",IF('Journal Template'!D1217=IFERROR(VLOOKUP('Journal Template'!D1217,Checks!$CH:$CH,1,0),0),"Product Code Required","NA"))))),"")</f>
        <v/>
      </c>
    </row>
    <row r="1207" spans="14:89">
      <c r="N1207" t="s">
        <v>6440</v>
      </c>
      <c r="O1207" t="s">
        <v>6441</v>
      </c>
      <c r="P1207" t="s">
        <v>386</v>
      </c>
      <c r="Q1207" s="150" t="str">
        <f>IF(JRF!D1220="","",IF(IFERROR(VLOOKUP(JRF!D1220,Checks!N:P,3,0),0)="A","","Inactive account in Use"))</f>
        <v/>
      </c>
      <c r="R1207" t="str">
        <f>IFERROR(IF('Journal Template'!C1619="","",IF(IFERROR(VLOOKUP('Journal Template'!C1619,Checks!N:P,3,0),0)="A","","Inactive account in Use")),"")</f>
        <v/>
      </c>
      <c r="S1207" t="s">
        <v>6442</v>
      </c>
      <c r="T1207" t="s">
        <v>386</v>
      </c>
      <c r="U1207" t="s">
        <v>68</v>
      </c>
      <c r="V1207" s="150" t="str">
        <f>IF(JRF!C1220="","",IF(IFERROR(VLOOKUP(JRF!C1220,Checks!S:U,3,0),0)="A","Entry with System fund Dept",""))</f>
        <v/>
      </c>
      <c r="W1207" t="str">
        <f>IFERROR(IF('Journal Template'!D1619="","",IF(IFERROR(VLOOKUP('Journal Template'!D1619,Checks!S:U,3,0),0)="A","Entry with System fund Dept","")),"")</f>
        <v/>
      </c>
      <c r="X1207" t="s">
        <v>6443</v>
      </c>
      <c r="Y1207" t="s">
        <v>389</v>
      </c>
      <c r="Z1207" t="s">
        <v>6444</v>
      </c>
      <c r="AA1207" t="s">
        <v>391</v>
      </c>
      <c r="AB1207" t="s">
        <v>125</v>
      </c>
      <c r="AC1207" s="150" t="str">
        <f>IFERROR(IF(JRF!C1220="","",IF(AND(VLOOKUP(JRF!C1220,X:AA,4,0)=JRF!B1220,VLOOKUP(JRF!C1220,X:Y,2,0)="A"),"","Inactive Dept Combo Error")),"Inactive Dept Combo Error")</f>
        <v/>
      </c>
      <c r="AD1207" t="str">
        <f>IFERROR(IF('Journal Template'!D1619="","",IF(AND(VLOOKUP('Journal Template'!D1619,X:AA,4,0)='Journal Template'!A1619,VLOOKUP('Journal Template'!D1619,X:Y,2,0)="A"),"","Inactive Dept Combo Error")),"")</f>
        <v/>
      </c>
      <c r="AK1207" s="150" t="str">
        <f>IF(JRF!B1220="","",IF(JRF!B1220=IFERROR(VLOOKUP(JRF!B1220,Checks!AI:AI,1,0),0),"Entry in Branch/Satellite BU's",""))</f>
        <v/>
      </c>
      <c r="AL1207" t="str">
        <f>IFERROR(IF('Journal Template'!A1619="","",IF('Journal Template'!A1619=IFERROR(VLOOKUP('Journal Template'!A1619,Checks!AI:AI,1,0),0),"Entry in Branch/Satellite BU's","")),"")</f>
        <v/>
      </c>
      <c r="AO1207" s="171"/>
      <c r="AP1207" s="171"/>
      <c r="AQ1207" s="171"/>
      <c r="AR1207" s="171"/>
      <c r="CI1207" t="str">
        <f>IF(JRF!F1220&gt;0,"",IF(JRF!B1220="","",IF(LEFT(JRF!B1220,1)=IFERROR(VLOOKUP(LEFT(JRF!B1220,1),$CF$2:$CF$5,1,0),0),"Product Code Required",IF(JRF!C1220="","",IF(JRF!C1220=IFERROR(VLOOKUP(JRF!C1220,$CH:$CH,1,0),0),"Product Code Required","NA")))))</f>
        <v/>
      </c>
      <c r="CJ1207" t="str">
        <f>IF(JRF!AV1220&gt;0,"",IF(JRF!Q1220="","",IF(LEFT(JRF!Q1220,1)=IFERROR(VLOOKUP(LEFT(JRF!Q1220,1),$CF$2:$CF$5,1,0),0),"Product Code Required",IF(JRF!V1220="","",IF(JRF!V1220=IFERROR(VLOOKUP(JRF!V1220,$CH:$CH,1,0),0),"Product Code Required","NA")))))</f>
        <v/>
      </c>
      <c r="CK1207" t="str">
        <f>IFERROR(IF(LEN('Journal Template'!F1218)&gt;0,"",IF('Journal Template'!A1218="","",IF(LEFT('Journal Template'!A1218,1)=IFERROR(VLOOKUP(LEFT('Journal Template'!A1218,1),Checks!$CF$2:$CF$5,1,0),0),"Product Code Required",IF('Journal Template'!D1218="","",IF('Journal Template'!D1218=IFERROR(VLOOKUP('Journal Template'!D1218,Checks!$CH:$CH,1,0),0),"Product Code Required","NA"))))),"")</f>
        <v/>
      </c>
    </row>
    <row r="1208" spans="14:89">
      <c r="N1208" t="s">
        <v>6445</v>
      </c>
      <c r="O1208" t="s">
        <v>6446</v>
      </c>
      <c r="P1208" t="s">
        <v>386</v>
      </c>
      <c r="Q1208" s="150" t="str">
        <f>IF(JRF!D1221="","",IF(IFERROR(VLOOKUP(JRF!D1221,Checks!N:P,3,0),0)="A","","Inactive account in Use"))</f>
        <v/>
      </c>
      <c r="R1208" t="str">
        <f>IFERROR(IF('Journal Template'!C1620="","",IF(IFERROR(VLOOKUP('Journal Template'!C1620,Checks!N:P,3,0),0)="A","","Inactive account in Use")),"")</f>
        <v/>
      </c>
      <c r="S1208" t="s">
        <v>6447</v>
      </c>
      <c r="T1208" t="s">
        <v>386</v>
      </c>
      <c r="U1208" t="s">
        <v>68</v>
      </c>
      <c r="V1208" s="150" t="str">
        <f>IF(JRF!C1221="","",IF(IFERROR(VLOOKUP(JRF!C1221,Checks!S:U,3,0),0)="A","Entry with System fund Dept",""))</f>
        <v/>
      </c>
      <c r="W1208" t="str">
        <f>IFERROR(IF('Journal Template'!D1620="","",IF(IFERROR(VLOOKUP('Journal Template'!D1620,Checks!S:U,3,0),0)="A","Entry with System fund Dept","")),"")</f>
        <v/>
      </c>
      <c r="X1208" t="s">
        <v>6448</v>
      </c>
      <c r="Y1208" t="s">
        <v>389</v>
      </c>
      <c r="Z1208" t="s">
        <v>6449</v>
      </c>
      <c r="AA1208" t="s">
        <v>391</v>
      </c>
      <c r="AB1208" t="s">
        <v>125</v>
      </c>
      <c r="AC1208" s="150" t="str">
        <f>IFERROR(IF(JRF!C1221="","",IF(AND(VLOOKUP(JRF!C1221,X:AA,4,0)=JRF!B1221,VLOOKUP(JRF!C1221,X:Y,2,0)="A"),"","Inactive Dept Combo Error")),"Inactive Dept Combo Error")</f>
        <v/>
      </c>
      <c r="AD1208" t="str">
        <f>IFERROR(IF('Journal Template'!D1620="","",IF(AND(VLOOKUP('Journal Template'!D1620,X:AA,4,0)='Journal Template'!A1620,VLOOKUP('Journal Template'!D1620,X:Y,2,0)="A"),"","Inactive Dept Combo Error")),"")</f>
        <v/>
      </c>
      <c r="AK1208" s="150" t="str">
        <f>IF(JRF!B1221="","",IF(JRF!B1221=IFERROR(VLOOKUP(JRF!B1221,Checks!AI:AI,1,0),0),"Entry in Branch/Satellite BU's",""))</f>
        <v/>
      </c>
      <c r="AL1208" t="str">
        <f>IFERROR(IF('Journal Template'!A1620="","",IF('Journal Template'!A1620=IFERROR(VLOOKUP('Journal Template'!A1620,Checks!AI:AI,1,0),0),"Entry in Branch/Satellite BU's","")),"")</f>
        <v/>
      </c>
      <c r="AO1208" s="171"/>
      <c r="AP1208" s="171"/>
      <c r="AQ1208" s="171"/>
      <c r="AR1208" s="171"/>
      <c r="CI1208" t="str">
        <f>IF(JRF!F1221&gt;0,"",IF(JRF!B1221="","",IF(LEFT(JRF!B1221,1)=IFERROR(VLOOKUP(LEFT(JRF!B1221,1),$CF$2:$CF$5,1,0),0),"Product Code Required",IF(JRF!C1221="","",IF(JRF!C1221=IFERROR(VLOOKUP(JRF!C1221,$CH:$CH,1,0),0),"Product Code Required","NA")))))</f>
        <v/>
      </c>
      <c r="CJ1208" t="str">
        <f>IF(JRF!AV1221&gt;0,"",IF(JRF!Q1221="","",IF(LEFT(JRF!Q1221,1)=IFERROR(VLOOKUP(LEFT(JRF!Q1221,1),$CF$2:$CF$5,1,0),0),"Product Code Required",IF(JRF!V1221="","",IF(JRF!V1221=IFERROR(VLOOKUP(JRF!V1221,$CH:$CH,1,0),0),"Product Code Required","NA")))))</f>
        <v/>
      </c>
      <c r="CK1208" t="str">
        <f>IFERROR(IF(LEN('Journal Template'!F1219)&gt;0,"",IF('Journal Template'!A1219="","",IF(LEFT('Journal Template'!A1219,1)=IFERROR(VLOOKUP(LEFT('Journal Template'!A1219,1),Checks!$CF$2:$CF$5,1,0),0),"Product Code Required",IF('Journal Template'!D1219="","",IF('Journal Template'!D1219=IFERROR(VLOOKUP('Journal Template'!D1219,Checks!$CH:$CH,1,0),0),"Product Code Required","NA"))))),"")</f>
        <v/>
      </c>
    </row>
    <row r="1209" spans="14:89">
      <c r="N1209" t="s">
        <v>6450</v>
      </c>
      <c r="O1209" t="s">
        <v>6451</v>
      </c>
      <c r="P1209" t="s">
        <v>386</v>
      </c>
      <c r="Q1209" s="150" t="str">
        <f>IF(JRF!D1222="","",IF(IFERROR(VLOOKUP(JRF!D1222,Checks!N:P,3,0),0)="A","","Inactive account in Use"))</f>
        <v/>
      </c>
      <c r="R1209" t="str">
        <f>IFERROR(IF('Journal Template'!C1621="","",IF(IFERROR(VLOOKUP('Journal Template'!C1621,Checks!N:P,3,0),0)="A","","Inactive account in Use")),"")</f>
        <v/>
      </c>
      <c r="S1209" t="s">
        <v>6452</v>
      </c>
      <c r="T1209" t="s">
        <v>386</v>
      </c>
      <c r="U1209" t="s">
        <v>68</v>
      </c>
      <c r="V1209" s="150" t="str">
        <f>IF(JRF!C1222="","",IF(IFERROR(VLOOKUP(JRF!C1222,Checks!S:U,3,0),0)="A","Entry with System fund Dept",""))</f>
        <v/>
      </c>
      <c r="W1209" t="str">
        <f>IFERROR(IF('Journal Template'!D1621="","",IF(IFERROR(VLOOKUP('Journal Template'!D1621,Checks!S:U,3,0),0)="A","Entry with System fund Dept","")),"")</f>
        <v/>
      </c>
      <c r="X1209" t="s">
        <v>6453</v>
      </c>
      <c r="Y1209" t="s">
        <v>386</v>
      </c>
      <c r="Z1209" t="s">
        <v>6454</v>
      </c>
      <c r="AA1209" t="s">
        <v>391</v>
      </c>
      <c r="AB1209" t="s">
        <v>125</v>
      </c>
      <c r="AC1209" s="150" t="str">
        <f>IFERROR(IF(JRF!C1222="","",IF(AND(VLOOKUP(JRF!C1222,X:AA,4,0)=JRF!B1222,VLOOKUP(JRF!C1222,X:Y,2,0)="A"),"","Inactive Dept Combo Error")),"Inactive Dept Combo Error")</f>
        <v/>
      </c>
      <c r="AD1209" t="str">
        <f>IFERROR(IF('Journal Template'!D1621="","",IF(AND(VLOOKUP('Journal Template'!D1621,X:AA,4,0)='Journal Template'!A1621,VLOOKUP('Journal Template'!D1621,X:Y,2,0)="A"),"","Inactive Dept Combo Error")),"")</f>
        <v/>
      </c>
      <c r="AK1209" s="150" t="str">
        <f>IF(JRF!B1222="","",IF(JRF!B1222=IFERROR(VLOOKUP(JRF!B1222,Checks!AI:AI,1,0),0),"Entry in Branch/Satellite BU's",""))</f>
        <v/>
      </c>
      <c r="AL1209" t="str">
        <f>IFERROR(IF('Journal Template'!A1621="","",IF('Journal Template'!A1621=IFERROR(VLOOKUP('Journal Template'!A1621,Checks!AI:AI,1,0),0),"Entry in Branch/Satellite BU's","")),"")</f>
        <v/>
      </c>
      <c r="AO1209" s="171"/>
      <c r="AP1209" s="171"/>
      <c r="AQ1209" s="171"/>
      <c r="AR1209" s="171"/>
      <c r="CI1209" t="str">
        <f>IF(JRF!F1222&gt;0,"",IF(JRF!B1222="","",IF(LEFT(JRF!B1222,1)=IFERROR(VLOOKUP(LEFT(JRF!B1222,1),$CF$2:$CF$5,1,0),0),"Product Code Required",IF(JRF!C1222="","",IF(JRF!C1222=IFERROR(VLOOKUP(JRF!C1222,$CH:$CH,1,0),0),"Product Code Required","NA")))))</f>
        <v/>
      </c>
      <c r="CJ1209" t="str">
        <f>IF(JRF!AV1222&gt;0,"",IF(JRF!Q1222="","",IF(LEFT(JRF!Q1222,1)=IFERROR(VLOOKUP(LEFT(JRF!Q1222,1),$CF$2:$CF$5,1,0),0),"Product Code Required",IF(JRF!V1222="","",IF(JRF!V1222=IFERROR(VLOOKUP(JRF!V1222,$CH:$CH,1,0),0),"Product Code Required","NA")))))</f>
        <v/>
      </c>
      <c r="CK1209" t="str">
        <f>IFERROR(IF(LEN('Journal Template'!F1220)&gt;0,"",IF('Journal Template'!A1220="","",IF(LEFT('Journal Template'!A1220,1)=IFERROR(VLOOKUP(LEFT('Journal Template'!A1220,1),Checks!$CF$2:$CF$5,1,0),0),"Product Code Required",IF('Journal Template'!D1220="","",IF('Journal Template'!D1220=IFERROR(VLOOKUP('Journal Template'!D1220,Checks!$CH:$CH,1,0),0),"Product Code Required","NA"))))),"")</f>
        <v/>
      </c>
    </row>
    <row r="1210" spans="14:89">
      <c r="N1210" t="s">
        <v>6455</v>
      </c>
      <c r="O1210" t="s">
        <v>6456</v>
      </c>
      <c r="P1210" t="s">
        <v>386</v>
      </c>
      <c r="Q1210" s="150" t="str">
        <f>IF(JRF!D1223="","",IF(IFERROR(VLOOKUP(JRF!D1223,Checks!N:P,3,0),0)="A","","Inactive account in Use"))</f>
        <v/>
      </c>
      <c r="R1210" t="str">
        <f>IFERROR(IF('Journal Template'!C1622="","",IF(IFERROR(VLOOKUP('Journal Template'!C1622,Checks!N:P,3,0),0)="A","","Inactive account in Use")),"")</f>
        <v/>
      </c>
      <c r="S1210" t="s">
        <v>6457</v>
      </c>
      <c r="T1210" t="s">
        <v>386</v>
      </c>
      <c r="U1210" t="s">
        <v>68</v>
      </c>
      <c r="V1210" s="150" t="str">
        <f>IF(JRF!C1223="","",IF(IFERROR(VLOOKUP(JRF!C1223,Checks!S:U,3,0),0)="A","Entry with System fund Dept",""))</f>
        <v/>
      </c>
      <c r="W1210" t="str">
        <f>IFERROR(IF('Journal Template'!D1622="","",IF(IFERROR(VLOOKUP('Journal Template'!D1622,Checks!S:U,3,0),0)="A","Entry with System fund Dept","")),"")</f>
        <v/>
      </c>
      <c r="X1210" t="s">
        <v>6458</v>
      </c>
      <c r="Y1210" t="s">
        <v>389</v>
      </c>
      <c r="Z1210" t="s">
        <v>6459</v>
      </c>
      <c r="AA1210" t="s">
        <v>391</v>
      </c>
      <c r="AB1210" t="s">
        <v>125</v>
      </c>
      <c r="AC1210" s="150" t="str">
        <f>IFERROR(IF(JRF!C1223="","",IF(AND(VLOOKUP(JRF!C1223,X:AA,4,0)=JRF!B1223,VLOOKUP(JRF!C1223,X:Y,2,0)="A"),"","Inactive Dept Combo Error")),"Inactive Dept Combo Error")</f>
        <v/>
      </c>
      <c r="AD1210" t="str">
        <f>IFERROR(IF('Journal Template'!D1622="","",IF(AND(VLOOKUP('Journal Template'!D1622,X:AA,4,0)='Journal Template'!A1622,VLOOKUP('Journal Template'!D1622,X:Y,2,0)="A"),"","Inactive Dept Combo Error")),"")</f>
        <v/>
      </c>
      <c r="AK1210" s="150" t="str">
        <f>IF(JRF!B1223="","",IF(JRF!B1223=IFERROR(VLOOKUP(JRF!B1223,Checks!AI:AI,1,0),0),"Entry in Branch/Satellite BU's",""))</f>
        <v/>
      </c>
      <c r="AL1210" t="str">
        <f>IFERROR(IF('Journal Template'!A1622="","",IF('Journal Template'!A1622=IFERROR(VLOOKUP('Journal Template'!A1622,Checks!AI:AI,1,0),0),"Entry in Branch/Satellite BU's","")),"")</f>
        <v/>
      </c>
      <c r="AO1210" s="171"/>
      <c r="AP1210" s="171"/>
      <c r="AQ1210" s="171"/>
      <c r="AR1210" s="171"/>
      <c r="CI1210" t="str">
        <f>IF(JRF!F1223&gt;0,"",IF(JRF!B1223="","",IF(LEFT(JRF!B1223,1)=IFERROR(VLOOKUP(LEFT(JRF!B1223,1),$CF$2:$CF$5,1,0),0),"Product Code Required",IF(JRF!C1223="","",IF(JRF!C1223=IFERROR(VLOOKUP(JRF!C1223,$CH:$CH,1,0),0),"Product Code Required","NA")))))</f>
        <v/>
      </c>
      <c r="CJ1210" t="str">
        <f>IF(JRF!AV1223&gt;0,"",IF(JRF!Q1223="","",IF(LEFT(JRF!Q1223,1)=IFERROR(VLOOKUP(LEFT(JRF!Q1223,1),$CF$2:$CF$5,1,0),0),"Product Code Required",IF(JRF!V1223="","",IF(JRF!V1223=IFERROR(VLOOKUP(JRF!V1223,$CH:$CH,1,0),0),"Product Code Required","NA")))))</f>
        <v/>
      </c>
      <c r="CK1210" t="str">
        <f>IFERROR(IF(LEN('Journal Template'!F1221)&gt;0,"",IF('Journal Template'!A1221="","",IF(LEFT('Journal Template'!A1221,1)=IFERROR(VLOOKUP(LEFT('Journal Template'!A1221,1),Checks!$CF$2:$CF$5,1,0),0),"Product Code Required",IF('Journal Template'!D1221="","",IF('Journal Template'!D1221=IFERROR(VLOOKUP('Journal Template'!D1221,Checks!$CH:$CH,1,0),0),"Product Code Required","NA"))))),"")</f>
        <v/>
      </c>
    </row>
    <row r="1211" spans="14:89">
      <c r="N1211" t="s">
        <v>6460</v>
      </c>
      <c r="O1211" t="s">
        <v>6461</v>
      </c>
      <c r="P1211" t="s">
        <v>386</v>
      </c>
      <c r="Q1211" s="150" t="str">
        <f>IF(JRF!D1224="","",IF(IFERROR(VLOOKUP(JRF!D1224,Checks!N:P,3,0),0)="A","","Inactive account in Use"))</f>
        <v/>
      </c>
      <c r="R1211" t="str">
        <f>IFERROR(IF('Journal Template'!C1623="","",IF(IFERROR(VLOOKUP('Journal Template'!C1623,Checks!N:P,3,0),0)="A","","Inactive account in Use")),"")</f>
        <v/>
      </c>
      <c r="S1211" t="s">
        <v>6462</v>
      </c>
      <c r="T1211" t="s">
        <v>386</v>
      </c>
      <c r="U1211" t="s">
        <v>68</v>
      </c>
      <c r="V1211" s="150" t="str">
        <f>IF(JRF!C1224="","",IF(IFERROR(VLOOKUP(JRF!C1224,Checks!S:U,3,0),0)="A","Entry with System fund Dept",""))</f>
        <v/>
      </c>
      <c r="W1211" t="str">
        <f>IFERROR(IF('Journal Template'!D1623="","",IF(IFERROR(VLOOKUP('Journal Template'!D1623,Checks!S:U,3,0),0)="A","Entry with System fund Dept","")),"")</f>
        <v/>
      </c>
      <c r="X1211" t="s">
        <v>6463</v>
      </c>
      <c r="Y1211" t="s">
        <v>386</v>
      </c>
      <c r="Z1211" t="s">
        <v>6464</v>
      </c>
      <c r="AA1211" t="s">
        <v>391</v>
      </c>
      <c r="AB1211" t="s">
        <v>125</v>
      </c>
      <c r="AC1211" s="150" t="str">
        <f>IFERROR(IF(JRF!C1224="","",IF(AND(VLOOKUP(JRF!C1224,X:AA,4,0)=JRF!B1224,VLOOKUP(JRF!C1224,X:Y,2,0)="A"),"","Inactive Dept Combo Error")),"Inactive Dept Combo Error")</f>
        <v/>
      </c>
      <c r="AD1211" t="str">
        <f>IFERROR(IF('Journal Template'!D1623="","",IF(AND(VLOOKUP('Journal Template'!D1623,X:AA,4,0)='Journal Template'!A1623,VLOOKUP('Journal Template'!D1623,X:Y,2,0)="A"),"","Inactive Dept Combo Error")),"")</f>
        <v/>
      </c>
      <c r="AK1211" s="150" t="str">
        <f>IF(JRF!B1224="","",IF(JRF!B1224=IFERROR(VLOOKUP(JRF!B1224,Checks!AI:AI,1,0),0),"Entry in Branch/Satellite BU's",""))</f>
        <v/>
      </c>
      <c r="AL1211" t="str">
        <f>IFERROR(IF('Journal Template'!A1623="","",IF('Journal Template'!A1623=IFERROR(VLOOKUP('Journal Template'!A1623,Checks!AI:AI,1,0),0),"Entry in Branch/Satellite BU's","")),"")</f>
        <v/>
      </c>
      <c r="AO1211" s="171"/>
      <c r="AP1211" s="171"/>
      <c r="AQ1211" s="171"/>
      <c r="AR1211" s="171"/>
      <c r="CI1211" t="str">
        <f>IF(JRF!F1224&gt;0,"",IF(JRF!B1224="","",IF(LEFT(JRF!B1224,1)=IFERROR(VLOOKUP(LEFT(JRF!B1224,1),$CF$2:$CF$5,1,0),0),"Product Code Required",IF(JRF!C1224="","",IF(JRF!C1224=IFERROR(VLOOKUP(JRF!C1224,$CH:$CH,1,0),0),"Product Code Required","NA")))))</f>
        <v/>
      </c>
      <c r="CJ1211" t="str">
        <f>IF(JRF!AV1224&gt;0,"",IF(JRF!Q1224="","",IF(LEFT(JRF!Q1224,1)=IFERROR(VLOOKUP(LEFT(JRF!Q1224,1),$CF$2:$CF$5,1,0),0),"Product Code Required",IF(JRF!V1224="","",IF(JRF!V1224=IFERROR(VLOOKUP(JRF!V1224,$CH:$CH,1,0),0),"Product Code Required","NA")))))</f>
        <v/>
      </c>
      <c r="CK1211" t="str">
        <f>IFERROR(IF(LEN('Journal Template'!F1222)&gt;0,"",IF('Journal Template'!A1222="","",IF(LEFT('Journal Template'!A1222,1)=IFERROR(VLOOKUP(LEFT('Journal Template'!A1222,1),Checks!$CF$2:$CF$5,1,0),0),"Product Code Required",IF('Journal Template'!D1222="","",IF('Journal Template'!D1222=IFERROR(VLOOKUP('Journal Template'!D1222,Checks!$CH:$CH,1,0),0),"Product Code Required","NA"))))),"")</f>
        <v/>
      </c>
    </row>
    <row r="1212" spans="14:89">
      <c r="N1212" t="s">
        <v>6465</v>
      </c>
      <c r="O1212" t="s">
        <v>6466</v>
      </c>
      <c r="P1212" t="s">
        <v>386</v>
      </c>
      <c r="Q1212" s="150" t="str">
        <f>IF(JRF!D1225="","",IF(IFERROR(VLOOKUP(JRF!D1225,Checks!N:P,3,0),0)="A","","Inactive account in Use"))</f>
        <v/>
      </c>
      <c r="R1212" t="str">
        <f>IFERROR(IF('Journal Template'!C1624="","",IF(IFERROR(VLOOKUP('Journal Template'!C1624,Checks!N:P,3,0),0)="A","","Inactive account in Use")),"")</f>
        <v/>
      </c>
      <c r="S1212" t="s">
        <v>6467</v>
      </c>
      <c r="T1212" t="s">
        <v>386</v>
      </c>
      <c r="U1212" t="s">
        <v>68</v>
      </c>
      <c r="V1212" s="150" t="str">
        <f>IF(JRF!C1225="","",IF(IFERROR(VLOOKUP(JRF!C1225,Checks!S:U,3,0),0)="A","Entry with System fund Dept",""))</f>
        <v/>
      </c>
      <c r="W1212" t="str">
        <f>IFERROR(IF('Journal Template'!D1624="","",IF(IFERROR(VLOOKUP('Journal Template'!D1624,Checks!S:U,3,0),0)="A","Entry with System fund Dept","")),"")</f>
        <v/>
      </c>
      <c r="X1212" t="s">
        <v>6468</v>
      </c>
      <c r="Y1212" t="s">
        <v>389</v>
      </c>
      <c r="Z1212" t="s">
        <v>6469</v>
      </c>
      <c r="AA1212" t="s">
        <v>391</v>
      </c>
      <c r="AB1212" t="s">
        <v>125</v>
      </c>
      <c r="AC1212" s="150" t="str">
        <f>IFERROR(IF(JRF!C1225="","",IF(AND(VLOOKUP(JRF!C1225,X:AA,4,0)=JRF!B1225,VLOOKUP(JRF!C1225,X:Y,2,0)="A"),"","Inactive Dept Combo Error")),"Inactive Dept Combo Error")</f>
        <v/>
      </c>
      <c r="AD1212" t="str">
        <f>IFERROR(IF('Journal Template'!D1624="","",IF(AND(VLOOKUP('Journal Template'!D1624,X:AA,4,0)='Journal Template'!A1624,VLOOKUP('Journal Template'!D1624,X:Y,2,0)="A"),"","Inactive Dept Combo Error")),"")</f>
        <v/>
      </c>
      <c r="AK1212" s="150" t="str">
        <f>IF(JRF!B1225="","",IF(JRF!B1225=IFERROR(VLOOKUP(JRF!B1225,Checks!AI:AI,1,0),0),"Entry in Branch/Satellite BU's",""))</f>
        <v/>
      </c>
      <c r="AL1212" t="str">
        <f>IFERROR(IF('Journal Template'!A1624="","",IF('Journal Template'!A1624=IFERROR(VLOOKUP('Journal Template'!A1624,Checks!AI:AI,1,0),0),"Entry in Branch/Satellite BU's","")),"")</f>
        <v/>
      </c>
      <c r="AO1212" s="171"/>
      <c r="AP1212" s="171"/>
      <c r="AQ1212" s="171"/>
      <c r="AR1212" s="171"/>
      <c r="CI1212" t="str">
        <f>IF(JRF!F1225&gt;0,"",IF(JRF!B1225="","",IF(LEFT(JRF!B1225,1)=IFERROR(VLOOKUP(LEFT(JRF!B1225,1),$CF$2:$CF$5,1,0),0),"Product Code Required",IF(JRF!C1225="","",IF(JRF!C1225=IFERROR(VLOOKUP(JRF!C1225,$CH:$CH,1,0),0),"Product Code Required","NA")))))</f>
        <v/>
      </c>
      <c r="CJ1212" t="str">
        <f>IF(JRF!AV1225&gt;0,"",IF(JRF!Q1225="","",IF(LEFT(JRF!Q1225,1)=IFERROR(VLOOKUP(LEFT(JRF!Q1225,1),$CF$2:$CF$5,1,0),0),"Product Code Required",IF(JRF!V1225="","",IF(JRF!V1225=IFERROR(VLOOKUP(JRF!V1225,$CH:$CH,1,0),0),"Product Code Required","NA")))))</f>
        <v/>
      </c>
      <c r="CK1212" t="str">
        <f>IFERROR(IF(LEN('Journal Template'!F1223)&gt;0,"",IF('Journal Template'!A1223="","",IF(LEFT('Journal Template'!A1223,1)=IFERROR(VLOOKUP(LEFT('Journal Template'!A1223,1),Checks!$CF$2:$CF$5,1,0),0),"Product Code Required",IF('Journal Template'!D1223="","",IF('Journal Template'!D1223=IFERROR(VLOOKUP('Journal Template'!D1223,Checks!$CH:$CH,1,0),0),"Product Code Required","NA"))))),"")</f>
        <v/>
      </c>
    </row>
    <row r="1213" spans="14:89">
      <c r="N1213" t="s">
        <v>6470</v>
      </c>
      <c r="O1213" t="s">
        <v>6471</v>
      </c>
      <c r="P1213" t="s">
        <v>386</v>
      </c>
      <c r="Q1213" s="150" t="str">
        <f>IF(JRF!D1226="","",IF(IFERROR(VLOOKUP(JRF!D1226,Checks!N:P,3,0),0)="A","","Inactive account in Use"))</f>
        <v/>
      </c>
      <c r="R1213" t="str">
        <f>IFERROR(IF('Journal Template'!C1625="","",IF(IFERROR(VLOOKUP('Journal Template'!C1625,Checks!N:P,3,0),0)="A","","Inactive account in Use")),"")</f>
        <v/>
      </c>
      <c r="S1213" t="s">
        <v>6472</v>
      </c>
      <c r="T1213" t="s">
        <v>386</v>
      </c>
      <c r="U1213" t="s">
        <v>68</v>
      </c>
      <c r="V1213" s="150" t="str">
        <f>IF(JRF!C1226="","",IF(IFERROR(VLOOKUP(JRF!C1226,Checks!S:U,3,0),0)="A","Entry with System fund Dept",""))</f>
        <v/>
      </c>
      <c r="W1213" t="str">
        <f>IFERROR(IF('Journal Template'!D1625="","",IF(IFERROR(VLOOKUP('Journal Template'!D1625,Checks!S:U,3,0),0)="A","Entry with System fund Dept","")),"")</f>
        <v/>
      </c>
      <c r="X1213" t="s">
        <v>6473</v>
      </c>
      <c r="Y1213" t="s">
        <v>389</v>
      </c>
      <c r="Z1213" t="s">
        <v>6474</v>
      </c>
      <c r="AA1213" t="s">
        <v>391</v>
      </c>
      <c r="AB1213" t="s">
        <v>125</v>
      </c>
      <c r="AC1213" s="150" t="str">
        <f>IFERROR(IF(JRF!C1226="","",IF(AND(VLOOKUP(JRF!C1226,X:AA,4,0)=JRF!B1226,VLOOKUP(JRF!C1226,X:Y,2,0)="A"),"","Inactive Dept Combo Error")),"Inactive Dept Combo Error")</f>
        <v/>
      </c>
      <c r="AD1213" t="str">
        <f>IFERROR(IF('Journal Template'!D1625="","",IF(AND(VLOOKUP('Journal Template'!D1625,X:AA,4,0)='Journal Template'!A1625,VLOOKUP('Journal Template'!D1625,X:Y,2,0)="A"),"","Inactive Dept Combo Error")),"")</f>
        <v/>
      </c>
      <c r="AK1213" s="150" t="str">
        <f>IF(JRF!B1226="","",IF(JRF!B1226=IFERROR(VLOOKUP(JRF!B1226,Checks!AI:AI,1,0),0),"Entry in Branch/Satellite BU's",""))</f>
        <v/>
      </c>
      <c r="AL1213" t="str">
        <f>IFERROR(IF('Journal Template'!A1625="","",IF('Journal Template'!A1625=IFERROR(VLOOKUP('Journal Template'!A1625,Checks!AI:AI,1,0),0),"Entry in Branch/Satellite BU's","")),"")</f>
        <v/>
      </c>
      <c r="AO1213" s="171"/>
      <c r="AP1213" s="171"/>
      <c r="AQ1213" s="171"/>
      <c r="AR1213" s="171"/>
      <c r="CI1213" t="str">
        <f>IF(JRF!F1226&gt;0,"",IF(JRF!B1226="","",IF(LEFT(JRF!B1226,1)=IFERROR(VLOOKUP(LEFT(JRF!B1226,1),$CF$2:$CF$5,1,0),0),"Product Code Required",IF(JRF!C1226="","",IF(JRF!C1226=IFERROR(VLOOKUP(JRF!C1226,$CH:$CH,1,0),0),"Product Code Required","NA")))))</f>
        <v/>
      </c>
      <c r="CJ1213" t="str">
        <f>IF(JRF!AV1226&gt;0,"",IF(JRF!Q1226="","",IF(LEFT(JRF!Q1226,1)=IFERROR(VLOOKUP(LEFT(JRF!Q1226,1),$CF$2:$CF$5,1,0),0),"Product Code Required",IF(JRF!V1226="","",IF(JRF!V1226=IFERROR(VLOOKUP(JRF!V1226,$CH:$CH,1,0),0),"Product Code Required","NA")))))</f>
        <v/>
      </c>
      <c r="CK1213" t="str">
        <f>IFERROR(IF(LEN('Journal Template'!F1224)&gt;0,"",IF('Journal Template'!A1224="","",IF(LEFT('Journal Template'!A1224,1)=IFERROR(VLOOKUP(LEFT('Journal Template'!A1224,1),Checks!$CF$2:$CF$5,1,0),0),"Product Code Required",IF('Journal Template'!D1224="","",IF('Journal Template'!D1224=IFERROR(VLOOKUP('Journal Template'!D1224,Checks!$CH:$CH,1,0),0),"Product Code Required","NA"))))),"")</f>
        <v/>
      </c>
    </row>
    <row r="1214" spans="14:89">
      <c r="N1214" t="s">
        <v>6475</v>
      </c>
      <c r="O1214" t="s">
        <v>6476</v>
      </c>
      <c r="P1214" t="s">
        <v>386</v>
      </c>
      <c r="Q1214" s="150" t="str">
        <f>IF(JRF!D1227="","",IF(IFERROR(VLOOKUP(JRF!D1227,Checks!N:P,3,0),0)="A","","Inactive account in Use"))</f>
        <v/>
      </c>
      <c r="R1214" t="str">
        <f>IFERROR(IF('Journal Template'!C1626="","",IF(IFERROR(VLOOKUP('Journal Template'!C1626,Checks!N:P,3,0),0)="A","","Inactive account in Use")),"")</f>
        <v/>
      </c>
      <c r="S1214" t="s">
        <v>6477</v>
      </c>
      <c r="T1214" t="s">
        <v>386</v>
      </c>
      <c r="U1214" t="s">
        <v>68</v>
      </c>
      <c r="V1214" s="150" t="str">
        <f>IF(JRF!C1227="","",IF(IFERROR(VLOOKUP(JRF!C1227,Checks!S:U,3,0),0)="A","Entry with System fund Dept",""))</f>
        <v/>
      </c>
      <c r="W1214" t="str">
        <f>IFERROR(IF('Journal Template'!D1626="","",IF(IFERROR(VLOOKUP('Journal Template'!D1626,Checks!S:U,3,0),0)="A","Entry with System fund Dept","")),"")</f>
        <v/>
      </c>
      <c r="X1214" t="s">
        <v>6478</v>
      </c>
      <c r="Y1214" t="s">
        <v>386</v>
      </c>
      <c r="Z1214" t="s">
        <v>6479</v>
      </c>
      <c r="AA1214" t="s">
        <v>391</v>
      </c>
      <c r="AB1214" t="s">
        <v>125</v>
      </c>
      <c r="AC1214" s="150" t="str">
        <f>IFERROR(IF(JRF!C1227="","",IF(AND(VLOOKUP(JRF!C1227,X:AA,4,0)=JRF!B1227,VLOOKUP(JRF!C1227,X:Y,2,0)="A"),"","Inactive Dept Combo Error")),"Inactive Dept Combo Error")</f>
        <v/>
      </c>
      <c r="AD1214" t="str">
        <f>IFERROR(IF('Journal Template'!D1626="","",IF(AND(VLOOKUP('Journal Template'!D1626,X:AA,4,0)='Journal Template'!A1626,VLOOKUP('Journal Template'!D1626,X:Y,2,0)="A"),"","Inactive Dept Combo Error")),"")</f>
        <v/>
      </c>
      <c r="AK1214" s="150" t="str">
        <f>IF(JRF!B1227="","",IF(JRF!B1227=IFERROR(VLOOKUP(JRF!B1227,Checks!AI:AI,1,0),0),"Entry in Branch/Satellite BU's",""))</f>
        <v/>
      </c>
      <c r="AL1214" t="str">
        <f>IFERROR(IF('Journal Template'!A1626="","",IF('Journal Template'!A1626=IFERROR(VLOOKUP('Journal Template'!A1626,Checks!AI:AI,1,0),0),"Entry in Branch/Satellite BU's","")),"")</f>
        <v/>
      </c>
      <c r="AO1214" s="171"/>
      <c r="AP1214" s="171"/>
      <c r="AQ1214" s="171"/>
      <c r="AR1214" s="171"/>
      <c r="CI1214" t="str">
        <f>IF(JRF!F1227&gt;0,"",IF(JRF!B1227="","",IF(LEFT(JRF!B1227,1)=IFERROR(VLOOKUP(LEFT(JRF!B1227,1),$CF$2:$CF$5,1,0),0),"Product Code Required",IF(JRF!C1227="","",IF(JRF!C1227=IFERROR(VLOOKUP(JRF!C1227,$CH:$CH,1,0),0),"Product Code Required","NA")))))</f>
        <v/>
      </c>
      <c r="CJ1214" t="str">
        <f>IF(JRF!AV1227&gt;0,"",IF(JRF!Q1227="","",IF(LEFT(JRF!Q1227,1)=IFERROR(VLOOKUP(LEFT(JRF!Q1227,1),$CF$2:$CF$5,1,0),0),"Product Code Required",IF(JRF!V1227="","",IF(JRF!V1227=IFERROR(VLOOKUP(JRF!V1227,$CH:$CH,1,0),0),"Product Code Required","NA")))))</f>
        <v/>
      </c>
      <c r="CK1214" t="str">
        <f>IFERROR(IF(LEN('Journal Template'!F1225)&gt;0,"",IF('Journal Template'!A1225="","",IF(LEFT('Journal Template'!A1225,1)=IFERROR(VLOOKUP(LEFT('Journal Template'!A1225,1),Checks!$CF$2:$CF$5,1,0),0),"Product Code Required",IF('Journal Template'!D1225="","",IF('Journal Template'!D1225=IFERROR(VLOOKUP('Journal Template'!D1225,Checks!$CH:$CH,1,0),0),"Product Code Required","NA"))))),"")</f>
        <v/>
      </c>
    </row>
    <row r="1215" spans="14:89">
      <c r="N1215" t="s">
        <v>6480</v>
      </c>
      <c r="O1215" t="s">
        <v>6481</v>
      </c>
      <c r="P1215" t="s">
        <v>386</v>
      </c>
      <c r="Q1215" s="150" t="str">
        <f>IF(JRF!D1228="","",IF(IFERROR(VLOOKUP(JRF!D1228,Checks!N:P,3,0),0)="A","","Inactive account in Use"))</f>
        <v/>
      </c>
      <c r="R1215" t="str">
        <f>IFERROR(IF('Journal Template'!C1627="","",IF(IFERROR(VLOOKUP('Journal Template'!C1627,Checks!N:P,3,0),0)="A","","Inactive account in Use")),"")</f>
        <v/>
      </c>
      <c r="S1215" t="s">
        <v>6482</v>
      </c>
      <c r="T1215" t="s">
        <v>386</v>
      </c>
      <c r="U1215" t="s">
        <v>68</v>
      </c>
      <c r="V1215" s="150" t="str">
        <f>IF(JRF!C1228="","",IF(IFERROR(VLOOKUP(JRF!C1228,Checks!S:U,3,0),0)="A","Entry with System fund Dept",""))</f>
        <v/>
      </c>
      <c r="W1215" t="str">
        <f>IFERROR(IF('Journal Template'!D1627="","",IF(IFERROR(VLOOKUP('Journal Template'!D1627,Checks!S:U,3,0),0)="A","Entry with System fund Dept","")),"")</f>
        <v/>
      </c>
      <c r="X1215" t="s">
        <v>6483</v>
      </c>
      <c r="Y1215" t="s">
        <v>389</v>
      </c>
      <c r="Z1215" t="s">
        <v>6484</v>
      </c>
      <c r="AA1215" t="s">
        <v>391</v>
      </c>
      <c r="AB1215" t="s">
        <v>125</v>
      </c>
      <c r="AC1215" s="150" t="str">
        <f>IFERROR(IF(JRF!C1228="","",IF(AND(VLOOKUP(JRF!C1228,X:AA,4,0)=JRF!B1228,VLOOKUP(JRF!C1228,X:Y,2,0)="A"),"","Inactive Dept Combo Error")),"Inactive Dept Combo Error")</f>
        <v/>
      </c>
      <c r="AD1215" t="str">
        <f>IFERROR(IF('Journal Template'!D1627="","",IF(AND(VLOOKUP('Journal Template'!D1627,X:AA,4,0)='Journal Template'!A1627,VLOOKUP('Journal Template'!D1627,X:Y,2,0)="A"),"","Inactive Dept Combo Error")),"")</f>
        <v/>
      </c>
      <c r="AK1215" s="150" t="str">
        <f>IF(JRF!B1228="","",IF(JRF!B1228=IFERROR(VLOOKUP(JRF!B1228,Checks!AI:AI,1,0),0),"Entry in Branch/Satellite BU's",""))</f>
        <v/>
      </c>
      <c r="AL1215" t="str">
        <f>IFERROR(IF('Journal Template'!A1627="","",IF('Journal Template'!A1627=IFERROR(VLOOKUP('Journal Template'!A1627,Checks!AI:AI,1,0),0),"Entry in Branch/Satellite BU's","")),"")</f>
        <v/>
      </c>
      <c r="AO1215" s="171"/>
      <c r="AP1215" s="171"/>
      <c r="AQ1215" s="171"/>
      <c r="AR1215" s="171"/>
      <c r="CI1215" t="str">
        <f>IF(JRF!F1228&gt;0,"",IF(JRF!B1228="","",IF(LEFT(JRF!B1228,1)=IFERROR(VLOOKUP(LEFT(JRF!B1228,1),$CF$2:$CF$5,1,0),0),"Product Code Required",IF(JRF!C1228="","",IF(JRF!C1228=IFERROR(VLOOKUP(JRF!C1228,$CH:$CH,1,0),0),"Product Code Required","NA")))))</f>
        <v/>
      </c>
      <c r="CJ1215" t="str">
        <f>IF(JRF!AV1228&gt;0,"",IF(JRF!Q1228="","",IF(LEFT(JRF!Q1228,1)=IFERROR(VLOOKUP(LEFT(JRF!Q1228,1),$CF$2:$CF$5,1,0),0),"Product Code Required",IF(JRF!V1228="","",IF(JRF!V1228=IFERROR(VLOOKUP(JRF!V1228,$CH:$CH,1,0),0),"Product Code Required","NA")))))</f>
        <v/>
      </c>
      <c r="CK1215" t="str">
        <f>IFERROR(IF(LEN('Journal Template'!F1226)&gt;0,"",IF('Journal Template'!A1226="","",IF(LEFT('Journal Template'!A1226,1)=IFERROR(VLOOKUP(LEFT('Journal Template'!A1226,1),Checks!$CF$2:$CF$5,1,0),0),"Product Code Required",IF('Journal Template'!D1226="","",IF('Journal Template'!D1226=IFERROR(VLOOKUP('Journal Template'!D1226,Checks!$CH:$CH,1,0),0),"Product Code Required","NA"))))),"")</f>
        <v/>
      </c>
    </row>
    <row r="1216" spans="14:89">
      <c r="N1216" t="s">
        <v>6485</v>
      </c>
      <c r="O1216" t="s">
        <v>6486</v>
      </c>
      <c r="P1216" t="s">
        <v>386</v>
      </c>
      <c r="Q1216" s="150" t="str">
        <f>IF(JRF!D1229="","",IF(IFERROR(VLOOKUP(JRF!D1229,Checks!N:P,3,0),0)="A","","Inactive account in Use"))</f>
        <v/>
      </c>
      <c r="R1216" t="str">
        <f>IFERROR(IF('Journal Template'!C1628="","",IF(IFERROR(VLOOKUP('Journal Template'!C1628,Checks!N:P,3,0),0)="A","","Inactive account in Use")),"")</f>
        <v/>
      </c>
      <c r="S1216" t="s">
        <v>6487</v>
      </c>
      <c r="T1216" t="s">
        <v>386</v>
      </c>
      <c r="U1216" t="s">
        <v>68</v>
      </c>
      <c r="V1216" s="150" t="str">
        <f>IF(JRF!C1229="","",IF(IFERROR(VLOOKUP(JRF!C1229,Checks!S:U,3,0),0)="A","Entry with System fund Dept",""))</f>
        <v/>
      </c>
      <c r="W1216" t="str">
        <f>IFERROR(IF('Journal Template'!D1628="","",IF(IFERROR(VLOOKUP('Journal Template'!D1628,Checks!S:U,3,0),0)="A","Entry with System fund Dept","")),"")</f>
        <v/>
      </c>
      <c r="X1216" t="s">
        <v>6488</v>
      </c>
      <c r="Y1216" t="s">
        <v>386</v>
      </c>
      <c r="Z1216" t="s">
        <v>6489</v>
      </c>
      <c r="AA1216" t="s">
        <v>391</v>
      </c>
      <c r="AB1216" t="s">
        <v>125</v>
      </c>
      <c r="AC1216" s="150" t="str">
        <f>IFERROR(IF(JRF!C1229="","",IF(AND(VLOOKUP(JRF!C1229,X:AA,4,0)=JRF!B1229,VLOOKUP(JRF!C1229,X:Y,2,0)="A"),"","Inactive Dept Combo Error")),"Inactive Dept Combo Error")</f>
        <v/>
      </c>
      <c r="AD1216" t="str">
        <f>IFERROR(IF('Journal Template'!D1628="","",IF(AND(VLOOKUP('Journal Template'!D1628,X:AA,4,0)='Journal Template'!A1628,VLOOKUP('Journal Template'!D1628,X:Y,2,0)="A"),"","Inactive Dept Combo Error")),"")</f>
        <v/>
      </c>
      <c r="AK1216" s="150" t="str">
        <f>IF(JRF!B1229="","",IF(JRF!B1229=IFERROR(VLOOKUP(JRF!B1229,Checks!AI:AI,1,0),0),"Entry in Branch/Satellite BU's",""))</f>
        <v/>
      </c>
      <c r="AL1216" t="str">
        <f>IFERROR(IF('Journal Template'!A1628="","",IF('Journal Template'!A1628=IFERROR(VLOOKUP('Journal Template'!A1628,Checks!AI:AI,1,0),0),"Entry in Branch/Satellite BU's","")),"")</f>
        <v/>
      </c>
      <c r="AO1216" s="171"/>
      <c r="AP1216" s="171"/>
      <c r="AQ1216" s="171"/>
      <c r="AR1216" s="171"/>
      <c r="CI1216" t="str">
        <f>IF(JRF!F1229&gt;0,"",IF(JRF!B1229="","",IF(LEFT(JRF!B1229,1)=IFERROR(VLOOKUP(LEFT(JRF!B1229,1),$CF$2:$CF$5,1,0),0),"Product Code Required",IF(JRF!C1229="","",IF(JRF!C1229=IFERROR(VLOOKUP(JRF!C1229,$CH:$CH,1,0),0),"Product Code Required","NA")))))</f>
        <v/>
      </c>
      <c r="CJ1216" t="str">
        <f>IF(JRF!AV1229&gt;0,"",IF(JRF!Q1229="","",IF(LEFT(JRF!Q1229,1)=IFERROR(VLOOKUP(LEFT(JRF!Q1229,1),$CF$2:$CF$5,1,0),0),"Product Code Required",IF(JRF!V1229="","",IF(JRF!V1229=IFERROR(VLOOKUP(JRF!V1229,$CH:$CH,1,0),0),"Product Code Required","NA")))))</f>
        <v/>
      </c>
      <c r="CK1216" t="str">
        <f>IFERROR(IF(LEN('Journal Template'!F1227)&gt;0,"",IF('Journal Template'!A1227="","",IF(LEFT('Journal Template'!A1227,1)=IFERROR(VLOOKUP(LEFT('Journal Template'!A1227,1),Checks!$CF$2:$CF$5,1,0),0),"Product Code Required",IF('Journal Template'!D1227="","",IF('Journal Template'!D1227=IFERROR(VLOOKUP('Journal Template'!D1227,Checks!$CH:$CH,1,0),0),"Product Code Required","NA"))))),"")</f>
        <v/>
      </c>
    </row>
    <row r="1217" spans="14:89">
      <c r="N1217" t="s">
        <v>6490</v>
      </c>
      <c r="O1217" t="s">
        <v>6491</v>
      </c>
      <c r="P1217" t="s">
        <v>386</v>
      </c>
      <c r="Q1217" s="150" t="str">
        <f>IF(JRF!D1230="","",IF(IFERROR(VLOOKUP(JRF!D1230,Checks!N:P,3,0),0)="A","","Inactive account in Use"))</f>
        <v/>
      </c>
      <c r="R1217" t="str">
        <f>IFERROR(IF('Journal Template'!C1629="","",IF(IFERROR(VLOOKUP('Journal Template'!C1629,Checks!N:P,3,0),0)="A","","Inactive account in Use")),"")</f>
        <v/>
      </c>
      <c r="S1217" t="s">
        <v>6492</v>
      </c>
      <c r="T1217" t="s">
        <v>386</v>
      </c>
      <c r="U1217" t="s">
        <v>68</v>
      </c>
      <c r="V1217" s="150" t="str">
        <f>IF(JRF!C1230="","",IF(IFERROR(VLOOKUP(JRF!C1230,Checks!S:U,3,0),0)="A","Entry with System fund Dept",""))</f>
        <v/>
      </c>
      <c r="W1217" t="str">
        <f>IFERROR(IF('Journal Template'!D1629="","",IF(IFERROR(VLOOKUP('Journal Template'!D1629,Checks!S:U,3,0),0)="A","Entry with System fund Dept","")),"")</f>
        <v/>
      </c>
      <c r="X1217" t="s">
        <v>6493</v>
      </c>
      <c r="Y1217" t="s">
        <v>389</v>
      </c>
      <c r="Z1217" t="s">
        <v>6494</v>
      </c>
      <c r="AA1217" t="s">
        <v>391</v>
      </c>
      <c r="AB1217" t="s">
        <v>125</v>
      </c>
      <c r="AC1217" s="150" t="str">
        <f>IFERROR(IF(JRF!C1230="","",IF(AND(VLOOKUP(JRF!C1230,X:AA,4,0)=JRF!B1230,VLOOKUP(JRF!C1230,X:Y,2,0)="A"),"","Inactive Dept Combo Error")),"Inactive Dept Combo Error")</f>
        <v/>
      </c>
      <c r="AD1217" t="str">
        <f>IFERROR(IF('Journal Template'!D1629="","",IF(AND(VLOOKUP('Journal Template'!D1629,X:AA,4,0)='Journal Template'!A1629,VLOOKUP('Journal Template'!D1629,X:Y,2,0)="A"),"","Inactive Dept Combo Error")),"")</f>
        <v/>
      </c>
      <c r="AK1217" s="150" t="str">
        <f>IF(JRF!B1230="","",IF(JRF!B1230=IFERROR(VLOOKUP(JRF!B1230,Checks!AI:AI,1,0),0),"Entry in Branch/Satellite BU's",""))</f>
        <v/>
      </c>
      <c r="AL1217" t="str">
        <f>IFERROR(IF('Journal Template'!A1629="","",IF('Journal Template'!A1629=IFERROR(VLOOKUP('Journal Template'!A1629,Checks!AI:AI,1,0),0),"Entry in Branch/Satellite BU's","")),"")</f>
        <v/>
      </c>
      <c r="AO1217" s="171"/>
      <c r="AP1217" s="171"/>
      <c r="AQ1217" s="171"/>
      <c r="AR1217" s="171"/>
      <c r="CI1217" t="str">
        <f>IF(JRF!F1230&gt;0,"",IF(JRF!B1230="","",IF(LEFT(JRF!B1230,1)=IFERROR(VLOOKUP(LEFT(JRF!B1230,1),$CF$2:$CF$5,1,0),0),"Product Code Required",IF(JRF!C1230="","",IF(JRF!C1230=IFERROR(VLOOKUP(JRF!C1230,$CH:$CH,1,0),0),"Product Code Required","NA")))))</f>
        <v/>
      </c>
      <c r="CJ1217" t="str">
        <f>IF(JRF!AV1230&gt;0,"",IF(JRF!Q1230="","",IF(LEFT(JRF!Q1230,1)=IFERROR(VLOOKUP(LEFT(JRF!Q1230,1),$CF$2:$CF$5,1,0),0),"Product Code Required",IF(JRF!V1230="","",IF(JRF!V1230=IFERROR(VLOOKUP(JRF!V1230,$CH:$CH,1,0),0),"Product Code Required","NA")))))</f>
        <v/>
      </c>
      <c r="CK1217" t="str">
        <f>IFERROR(IF(LEN('Journal Template'!F1228)&gt;0,"",IF('Journal Template'!A1228="","",IF(LEFT('Journal Template'!A1228,1)=IFERROR(VLOOKUP(LEFT('Journal Template'!A1228,1),Checks!$CF$2:$CF$5,1,0),0),"Product Code Required",IF('Journal Template'!D1228="","",IF('Journal Template'!D1228=IFERROR(VLOOKUP('Journal Template'!D1228,Checks!$CH:$CH,1,0),0),"Product Code Required","NA"))))),"")</f>
        <v/>
      </c>
    </row>
    <row r="1218" spans="14:89">
      <c r="N1218" t="s">
        <v>6495</v>
      </c>
      <c r="O1218" t="s">
        <v>6496</v>
      </c>
      <c r="P1218" t="s">
        <v>386</v>
      </c>
      <c r="Q1218" s="150" t="str">
        <f>IF(JRF!D1231="","",IF(IFERROR(VLOOKUP(JRF!D1231,Checks!N:P,3,0),0)="A","","Inactive account in Use"))</f>
        <v/>
      </c>
      <c r="R1218" t="str">
        <f>IFERROR(IF('Journal Template'!C1630="","",IF(IFERROR(VLOOKUP('Journal Template'!C1630,Checks!N:P,3,0),0)="A","","Inactive account in Use")),"")</f>
        <v/>
      </c>
      <c r="S1218" t="s">
        <v>6497</v>
      </c>
      <c r="T1218" t="s">
        <v>386</v>
      </c>
      <c r="U1218" t="s">
        <v>68</v>
      </c>
      <c r="V1218" s="150" t="str">
        <f>IF(JRF!C1231="","",IF(IFERROR(VLOOKUP(JRF!C1231,Checks!S:U,3,0),0)="A","Entry with System fund Dept",""))</f>
        <v/>
      </c>
      <c r="W1218" t="str">
        <f>IFERROR(IF('Journal Template'!D1630="","",IF(IFERROR(VLOOKUP('Journal Template'!D1630,Checks!S:U,3,0),0)="A","Entry with System fund Dept","")),"")</f>
        <v/>
      </c>
      <c r="X1218" t="s">
        <v>6498</v>
      </c>
      <c r="Y1218" t="s">
        <v>389</v>
      </c>
      <c r="Z1218" t="s">
        <v>6499</v>
      </c>
      <c r="AA1218" t="s">
        <v>391</v>
      </c>
      <c r="AB1218" t="s">
        <v>125</v>
      </c>
      <c r="AC1218" s="150" t="str">
        <f>IFERROR(IF(JRF!C1231="","",IF(AND(VLOOKUP(JRF!C1231,X:AA,4,0)=JRF!B1231,VLOOKUP(JRF!C1231,X:Y,2,0)="A"),"","Inactive Dept Combo Error")),"Inactive Dept Combo Error")</f>
        <v/>
      </c>
      <c r="AD1218" t="str">
        <f>IFERROR(IF('Journal Template'!D1630="","",IF(AND(VLOOKUP('Journal Template'!D1630,X:AA,4,0)='Journal Template'!A1630,VLOOKUP('Journal Template'!D1630,X:Y,2,0)="A"),"","Inactive Dept Combo Error")),"")</f>
        <v/>
      </c>
      <c r="AK1218" s="150" t="str">
        <f>IF(JRF!B1231="","",IF(JRF!B1231=IFERROR(VLOOKUP(JRF!B1231,Checks!AI:AI,1,0),0),"Entry in Branch/Satellite BU's",""))</f>
        <v/>
      </c>
      <c r="AL1218" t="str">
        <f>IFERROR(IF('Journal Template'!A1630="","",IF('Journal Template'!A1630=IFERROR(VLOOKUP('Journal Template'!A1630,Checks!AI:AI,1,0),0),"Entry in Branch/Satellite BU's","")),"")</f>
        <v/>
      </c>
      <c r="AO1218" s="171"/>
      <c r="AP1218" s="171"/>
      <c r="AQ1218" s="171"/>
      <c r="AR1218" s="171"/>
      <c r="CI1218" t="str">
        <f>IF(JRF!F1231&gt;0,"",IF(JRF!B1231="","",IF(LEFT(JRF!B1231,1)=IFERROR(VLOOKUP(LEFT(JRF!B1231,1),$CF$2:$CF$5,1,0),0),"Product Code Required",IF(JRF!C1231="","",IF(JRF!C1231=IFERROR(VLOOKUP(JRF!C1231,$CH:$CH,1,0),0),"Product Code Required","NA")))))</f>
        <v/>
      </c>
      <c r="CJ1218" t="str">
        <f>IF(JRF!AV1231&gt;0,"",IF(JRF!Q1231="","",IF(LEFT(JRF!Q1231,1)=IFERROR(VLOOKUP(LEFT(JRF!Q1231,1),$CF$2:$CF$5,1,0),0),"Product Code Required",IF(JRF!V1231="","",IF(JRF!V1231=IFERROR(VLOOKUP(JRF!V1231,$CH:$CH,1,0),0),"Product Code Required","NA")))))</f>
        <v/>
      </c>
      <c r="CK1218" t="str">
        <f>IFERROR(IF(LEN('Journal Template'!F1229)&gt;0,"",IF('Journal Template'!A1229="","",IF(LEFT('Journal Template'!A1229,1)=IFERROR(VLOOKUP(LEFT('Journal Template'!A1229,1),Checks!$CF$2:$CF$5,1,0),0),"Product Code Required",IF('Journal Template'!D1229="","",IF('Journal Template'!D1229=IFERROR(VLOOKUP('Journal Template'!D1229,Checks!$CH:$CH,1,0),0),"Product Code Required","NA"))))),"")</f>
        <v/>
      </c>
    </row>
    <row r="1219" spans="14:89">
      <c r="N1219" t="s">
        <v>6500</v>
      </c>
      <c r="O1219" t="s">
        <v>6501</v>
      </c>
      <c r="P1219" t="s">
        <v>386</v>
      </c>
      <c r="Q1219" s="150" t="str">
        <f>IF(JRF!D1232="","",IF(IFERROR(VLOOKUP(JRF!D1232,Checks!N:P,3,0),0)="A","","Inactive account in Use"))</f>
        <v/>
      </c>
      <c r="R1219" t="str">
        <f>IFERROR(IF('Journal Template'!C1631="","",IF(IFERROR(VLOOKUP('Journal Template'!C1631,Checks!N:P,3,0),0)="A","","Inactive account in Use")),"")</f>
        <v/>
      </c>
      <c r="S1219" t="s">
        <v>6502</v>
      </c>
      <c r="T1219" t="s">
        <v>386</v>
      </c>
      <c r="U1219" t="s">
        <v>68</v>
      </c>
      <c r="V1219" s="150" t="str">
        <f>IF(JRF!C1232="","",IF(IFERROR(VLOOKUP(JRF!C1232,Checks!S:U,3,0),0)="A","Entry with System fund Dept",""))</f>
        <v/>
      </c>
      <c r="W1219" t="str">
        <f>IFERROR(IF('Journal Template'!D1631="","",IF(IFERROR(VLOOKUP('Journal Template'!D1631,Checks!S:U,3,0),0)="A","Entry with System fund Dept","")),"")</f>
        <v/>
      </c>
      <c r="X1219" t="s">
        <v>6503</v>
      </c>
      <c r="Y1219" t="s">
        <v>389</v>
      </c>
      <c r="Z1219" t="s">
        <v>6504</v>
      </c>
      <c r="AA1219" t="s">
        <v>391</v>
      </c>
      <c r="AB1219" t="s">
        <v>125</v>
      </c>
      <c r="AC1219" s="150" t="str">
        <f>IFERROR(IF(JRF!C1232="","",IF(AND(VLOOKUP(JRF!C1232,X:AA,4,0)=JRF!B1232,VLOOKUP(JRF!C1232,X:Y,2,0)="A"),"","Inactive Dept Combo Error")),"Inactive Dept Combo Error")</f>
        <v/>
      </c>
      <c r="AD1219" t="str">
        <f>IFERROR(IF('Journal Template'!D1631="","",IF(AND(VLOOKUP('Journal Template'!D1631,X:AA,4,0)='Journal Template'!A1631,VLOOKUP('Journal Template'!D1631,X:Y,2,0)="A"),"","Inactive Dept Combo Error")),"")</f>
        <v/>
      </c>
      <c r="AK1219" s="150" t="str">
        <f>IF(JRF!B1232="","",IF(JRF!B1232=IFERROR(VLOOKUP(JRF!B1232,Checks!AI:AI,1,0),0),"Entry in Branch/Satellite BU's",""))</f>
        <v/>
      </c>
      <c r="AL1219" t="str">
        <f>IFERROR(IF('Journal Template'!A1631="","",IF('Journal Template'!A1631=IFERROR(VLOOKUP('Journal Template'!A1631,Checks!AI:AI,1,0),0),"Entry in Branch/Satellite BU's","")),"")</f>
        <v/>
      </c>
      <c r="AO1219" s="171"/>
      <c r="AP1219" s="171"/>
      <c r="AQ1219" s="171"/>
      <c r="AR1219" s="171"/>
      <c r="CI1219" t="str">
        <f>IF(JRF!F1232&gt;0,"",IF(JRF!B1232="","",IF(LEFT(JRF!B1232,1)=IFERROR(VLOOKUP(LEFT(JRF!B1232,1),$CF$2:$CF$5,1,0),0),"Product Code Required",IF(JRF!C1232="","",IF(JRF!C1232=IFERROR(VLOOKUP(JRF!C1232,$CH:$CH,1,0),0),"Product Code Required","NA")))))</f>
        <v/>
      </c>
      <c r="CJ1219" t="str">
        <f>IF(JRF!AV1232&gt;0,"",IF(JRF!Q1232="","",IF(LEFT(JRF!Q1232,1)=IFERROR(VLOOKUP(LEFT(JRF!Q1232,1),$CF$2:$CF$5,1,0),0),"Product Code Required",IF(JRF!V1232="","",IF(JRF!V1232=IFERROR(VLOOKUP(JRF!V1232,$CH:$CH,1,0),0),"Product Code Required","NA")))))</f>
        <v/>
      </c>
      <c r="CK1219" t="str">
        <f>IFERROR(IF(LEN('Journal Template'!F1230)&gt;0,"",IF('Journal Template'!A1230="","",IF(LEFT('Journal Template'!A1230,1)=IFERROR(VLOOKUP(LEFT('Journal Template'!A1230,1),Checks!$CF$2:$CF$5,1,0),0),"Product Code Required",IF('Journal Template'!D1230="","",IF('Journal Template'!D1230=IFERROR(VLOOKUP('Journal Template'!D1230,Checks!$CH:$CH,1,0),0),"Product Code Required","NA"))))),"")</f>
        <v/>
      </c>
    </row>
    <row r="1220" spans="14:89">
      <c r="N1220" t="s">
        <v>6505</v>
      </c>
      <c r="O1220" t="s">
        <v>6506</v>
      </c>
      <c r="P1220" t="s">
        <v>386</v>
      </c>
      <c r="Q1220" s="150" t="str">
        <f>IF(JRF!D1233="","",IF(IFERROR(VLOOKUP(JRF!D1233,Checks!N:P,3,0),0)="A","","Inactive account in Use"))</f>
        <v/>
      </c>
      <c r="R1220" t="str">
        <f>IFERROR(IF('Journal Template'!C1632="","",IF(IFERROR(VLOOKUP('Journal Template'!C1632,Checks!N:P,3,0),0)="A","","Inactive account in Use")),"")</f>
        <v/>
      </c>
      <c r="S1220" t="s">
        <v>6507</v>
      </c>
      <c r="T1220" t="s">
        <v>386</v>
      </c>
      <c r="U1220" t="s">
        <v>68</v>
      </c>
      <c r="V1220" s="150" t="str">
        <f>IF(JRF!C1233="","",IF(IFERROR(VLOOKUP(JRF!C1233,Checks!S:U,3,0),0)="A","Entry with System fund Dept",""))</f>
        <v/>
      </c>
      <c r="W1220" t="str">
        <f>IFERROR(IF('Journal Template'!D1632="","",IF(IFERROR(VLOOKUP('Journal Template'!D1632,Checks!S:U,3,0),0)="A","Entry with System fund Dept","")),"")</f>
        <v/>
      </c>
      <c r="X1220" t="s">
        <v>6508</v>
      </c>
      <c r="Y1220" t="s">
        <v>389</v>
      </c>
      <c r="Z1220" t="s">
        <v>6509</v>
      </c>
      <c r="AA1220" t="s">
        <v>391</v>
      </c>
      <c r="AB1220" t="s">
        <v>125</v>
      </c>
      <c r="AC1220" s="150" t="str">
        <f>IFERROR(IF(JRF!C1233="","",IF(AND(VLOOKUP(JRF!C1233,X:AA,4,0)=JRF!B1233,VLOOKUP(JRF!C1233,X:Y,2,0)="A"),"","Inactive Dept Combo Error")),"Inactive Dept Combo Error")</f>
        <v/>
      </c>
      <c r="AD1220" t="str">
        <f>IFERROR(IF('Journal Template'!D1632="","",IF(AND(VLOOKUP('Journal Template'!D1632,X:AA,4,0)='Journal Template'!A1632,VLOOKUP('Journal Template'!D1632,X:Y,2,0)="A"),"","Inactive Dept Combo Error")),"")</f>
        <v/>
      </c>
      <c r="AK1220" s="150" t="str">
        <f>IF(JRF!B1233="","",IF(JRF!B1233=IFERROR(VLOOKUP(JRF!B1233,Checks!AI:AI,1,0),0),"Entry in Branch/Satellite BU's",""))</f>
        <v/>
      </c>
      <c r="AL1220" t="str">
        <f>IFERROR(IF('Journal Template'!A1632="","",IF('Journal Template'!A1632=IFERROR(VLOOKUP('Journal Template'!A1632,Checks!AI:AI,1,0),0),"Entry in Branch/Satellite BU's","")),"")</f>
        <v/>
      </c>
      <c r="AO1220" s="171"/>
      <c r="AP1220" s="171"/>
      <c r="AQ1220" s="171"/>
      <c r="AR1220" s="171"/>
      <c r="CI1220" t="str">
        <f>IF(JRF!F1233&gt;0,"",IF(JRF!B1233="","",IF(LEFT(JRF!B1233,1)=IFERROR(VLOOKUP(LEFT(JRF!B1233,1),$CF$2:$CF$5,1,0),0),"Product Code Required",IF(JRF!C1233="","",IF(JRF!C1233=IFERROR(VLOOKUP(JRF!C1233,$CH:$CH,1,0),0),"Product Code Required","NA")))))</f>
        <v/>
      </c>
      <c r="CJ1220" t="str">
        <f>IF(JRF!AV1233&gt;0,"",IF(JRF!Q1233="","",IF(LEFT(JRF!Q1233,1)=IFERROR(VLOOKUP(LEFT(JRF!Q1233,1),$CF$2:$CF$5,1,0),0),"Product Code Required",IF(JRF!V1233="","",IF(JRF!V1233=IFERROR(VLOOKUP(JRF!V1233,$CH:$CH,1,0),0),"Product Code Required","NA")))))</f>
        <v/>
      </c>
      <c r="CK1220" t="str">
        <f>IFERROR(IF(LEN('Journal Template'!F1231)&gt;0,"",IF('Journal Template'!A1231="","",IF(LEFT('Journal Template'!A1231,1)=IFERROR(VLOOKUP(LEFT('Journal Template'!A1231,1),Checks!$CF$2:$CF$5,1,0),0),"Product Code Required",IF('Journal Template'!D1231="","",IF('Journal Template'!D1231=IFERROR(VLOOKUP('Journal Template'!D1231,Checks!$CH:$CH,1,0),0),"Product Code Required","NA"))))),"")</f>
        <v/>
      </c>
    </row>
    <row r="1221" spans="14:89">
      <c r="N1221" t="s">
        <v>6510</v>
      </c>
      <c r="O1221" t="s">
        <v>6511</v>
      </c>
      <c r="P1221" t="s">
        <v>386</v>
      </c>
      <c r="Q1221" s="150" t="str">
        <f>IF(JRF!D1234="","",IF(IFERROR(VLOOKUP(JRF!D1234,Checks!N:P,3,0),0)="A","","Inactive account in Use"))</f>
        <v/>
      </c>
      <c r="R1221" t="str">
        <f>IFERROR(IF('Journal Template'!C1633="","",IF(IFERROR(VLOOKUP('Journal Template'!C1633,Checks!N:P,3,0),0)="A","","Inactive account in Use")),"")</f>
        <v/>
      </c>
      <c r="S1221" t="s">
        <v>6512</v>
      </c>
      <c r="T1221" t="s">
        <v>386</v>
      </c>
      <c r="U1221" t="s">
        <v>68</v>
      </c>
      <c r="V1221" s="150" t="str">
        <f>IF(JRF!C1234="","",IF(IFERROR(VLOOKUP(JRF!C1234,Checks!S:U,3,0),0)="A","Entry with System fund Dept",""))</f>
        <v/>
      </c>
      <c r="W1221" t="str">
        <f>IFERROR(IF('Journal Template'!D1633="","",IF(IFERROR(VLOOKUP('Journal Template'!D1633,Checks!S:U,3,0),0)="A","Entry with System fund Dept","")),"")</f>
        <v/>
      </c>
      <c r="X1221" t="s">
        <v>6513</v>
      </c>
      <c r="Y1221" t="s">
        <v>386</v>
      </c>
      <c r="Z1221" t="s">
        <v>6514</v>
      </c>
      <c r="AA1221" t="s">
        <v>391</v>
      </c>
      <c r="AB1221" t="s">
        <v>125</v>
      </c>
      <c r="AC1221" s="150" t="str">
        <f>IFERROR(IF(JRF!C1234="","",IF(AND(VLOOKUP(JRF!C1234,X:AA,4,0)=JRF!B1234,VLOOKUP(JRF!C1234,X:Y,2,0)="A"),"","Inactive Dept Combo Error")),"Inactive Dept Combo Error")</f>
        <v/>
      </c>
      <c r="AD1221" t="str">
        <f>IFERROR(IF('Journal Template'!D1633="","",IF(AND(VLOOKUP('Journal Template'!D1633,X:AA,4,0)='Journal Template'!A1633,VLOOKUP('Journal Template'!D1633,X:Y,2,0)="A"),"","Inactive Dept Combo Error")),"")</f>
        <v/>
      </c>
      <c r="AK1221" s="150" t="str">
        <f>IF(JRF!B1234="","",IF(JRF!B1234=IFERROR(VLOOKUP(JRF!B1234,Checks!AI:AI,1,0),0),"Entry in Branch/Satellite BU's",""))</f>
        <v/>
      </c>
      <c r="AL1221" t="str">
        <f>IFERROR(IF('Journal Template'!A1633="","",IF('Journal Template'!A1633=IFERROR(VLOOKUP('Journal Template'!A1633,Checks!AI:AI,1,0),0),"Entry in Branch/Satellite BU's","")),"")</f>
        <v/>
      </c>
      <c r="AO1221" s="171"/>
      <c r="AP1221" s="171"/>
      <c r="AQ1221" s="171"/>
      <c r="AR1221" s="171"/>
      <c r="CI1221" t="str">
        <f>IF(JRF!F1234&gt;0,"",IF(JRF!B1234="","",IF(LEFT(JRF!B1234,1)=IFERROR(VLOOKUP(LEFT(JRF!B1234,1),$CF$2:$CF$5,1,0),0),"Product Code Required",IF(JRF!C1234="","",IF(JRF!C1234=IFERROR(VLOOKUP(JRF!C1234,$CH:$CH,1,0),0),"Product Code Required","NA")))))</f>
        <v/>
      </c>
      <c r="CJ1221" t="str">
        <f>IF(JRF!AV1234&gt;0,"",IF(JRF!Q1234="","",IF(LEFT(JRF!Q1234,1)=IFERROR(VLOOKUP(LEFT(JRF!Q1234,1),$CF$2:$CF$5,1,0),0),"Product Code Required",IF(JRF!V1234="","",IF(JRF!V1234=IFERROR(VLOOKUP(JRF!V1234,$CH:$CH,1,0),0),"Product Code Required","NA")))))</f>
        <v/>
      </c>
      <c r="CK1221" t="str">
        <f>IFERROR(IF(LEN('Journal Template'!F1232)&gt;0,"",IF('Journal Template'!A1232="","",IF(LEFT('Journal Template'!A1232,1)=IFERROR(VLOOKUP(LEFT('Journal Template'!A1232,1),Checks!$CF$2:$CF$5,1,0),0),"Product Code Required",IF('Journal Template'!D1232="","",IF('Journal Template'!D1232=IFERROR(VLOOKUP('Journal Template'!D1232,Checks!$CH:$CH,1,0),0),"Product Code Required","NA"))))),"")</f>
        <v/>
      </c>
    </row>
    <row r="1222" spans="14:89">
      <c r="N1222" t="s">
        <v>6515</v>
      </c>
      <c r="O1222" t="s">
        <v>6516</v>
      </c>
      <c r="P1222" t="s">
        <v>386</v>
      </c>
      <c r="Q1222" s="150" t="str">
        <f>IF(JRF!D1235="","",IF(IFERROR(VLOOKUP(JRF!D1235,Checks!N:P,3,0),0)="A","","Inactive account in Use"))</f>
        <v/>
      </c>
      <c r="R1222" t="str">
        <f>IFERROR(IF('Journal Template'!C1634="","",IF(IFERROR(VLOOKUP('Journal Template'!C1634,Checks!N:P,3,0),0)="A","","Inactive account in Use")),"")</f>
        <v/>
      </c>
      <c r="S1222" t="s">
        <v>6517</v>
      </c>
      <c r="T1222" t="s">
        <v>386</v>
      </c>
      <c r="U1222" t="s">
        <v>68</v>
      </c>
      <c r="V1222" s="150" t="str">
        <f>IF(JRF!C1235="","",IF(IFERROR(VLOOKUP(JRF!C1235,Checks!S:U,3,0),0)="A","Entry with System fund Dept",""))</f>
        <v/>
      </c>
      <c r="W1222" t="str">
        <f>IFERROR(IF('Journal Template'!D1634="","",IF(IFERROR(VLOOKUP('Journal Template'!D1634,Checks!S:U,3,0),0)="A","Entry with System fund Dept","")),"")</f>
        <v/>
      </c>
      <c r="X1222" t="s">
        <v>6513</v>
      </c>
      <c r="Y1222" t="s">
        <v>389</v>
      </c>
      <c r="Z1222" t="s">
        <v>6518</v>
      </c>
      <c r="AA1222" t="s">
        <v>6519</v>
      </c>
      <c r="AB1222" t="s">
        <v>125</v>
      </c>
      <c r="AC1222" s="150" t="str">
        <f>IFERROR(IF(JRF!C1235="","",IF(AND(VLOOKUP(JRF!C1235,X:AA,4,0)=JRF!B1235,VLOOKUP(JRF!C1235,X:Y,2,0)="A"),"","Inactive Dept Combo Error")),"Inactive Dept Combo Error")</f>
        <v/>
      </c>
      <c r="AD1222" t="str">
        <f>IFERROR(IF('Journal Template'!D1634="","",IF(AND(VLOOKUP('Journal Template'!D1634,X:AA,4,0)='Journal Template'!A1634,VLOOKUP('Journal Template'!D1634,X:Y,2,0)="A"),"","Inactive Dept Combo Error")),"")</f>
        <v/>
      </c>
      <c r="AK1222" s="150" t="str">
        <f>IF(JRF!B1235="","",IF(JRF!B1235=IFERROR(VLOOKUP(JRF!B1235,Checks!AI:AI,1,0),0),"Entry in Branch/Satellite BU's",""))</f>
        <v/>
      </c>
      <c r="AL1222" t="str">
        <f>IFERROR(IF('Journal Template'!A1634="","",IF('Journal Template'!A1634=IFERROR(VLOOKUP('Journal Template'!A1634,Checks!AI:AI,1,0),0),"Entry in Branch/Satellite BU's","")),"")</f>
        <v/>
      </c>
      <c r="AO1222" s="171"/>
      <c r="AP1222" s="171"/>
      <c r="AQ1222" s="171"/>
      <c r="AR1222" s="171"/>
      <c r="CI1222" t="str">
        <f>IF(JRF!F1235&gt;0,"",IF(JRF!B1235="","",IF(LEFT(JRF!B1235,1)=IFERROR(VLOOKUP(LEFT(JRF!B1235,1),$CF$2:$CF$5,1,0),0),"Product Code Required",IF(JRF!C1235="","",IF(JRF!C1235=IFERROR(VLOOKUP(JRF!C1235,$CH:$CH,1,0),0),"Product Code Required","NA")))))</f>
        <v/>
      </c>
      <c r="CJ1222" t="str">
        <f>IF(JRF!AV1235&gt;0,"",IF(JRF!Q1235="","",IF(LEFT(JRF!Q1235,1)=IFERROR(VLOOKUP(LEFT(JRF!Q1235,1),$CF$2:$CF$5,1,0),0),"Product Code Required",IF(JRF!V1235="","",IF(JRF!V1235=IFERROR(VLOOKUP(JRF!V1235,$CH:$CH,1,0),0),"Product Code Required","NA")))))</f>
        <v/>
      </c>
      <c r="CK1222" t="str">
        <f>IFERROR(IF(LEN('Journal Template'!F1233)&gt;0,"",IF('Journal Template'!A1233="","",IF(LEFT('Journal Template'!A1233,1)=IFERROR(VLOOKUP(LEFT('Journal Template'!A1233,1),Checks!$CF$2:$CF$5,1,0),0),"Product Code Required",IF('Journal Template'!D1233="","",IF('Journal Template'!D1233=IFERROR(VLOOKUP('Journal Template'!D1233,Checks!$CH:$CH,1,0),0),"Product Code Required","NA"))))),"")</f>
        <v/>
      </c>
    </row>
    <row r="1223" spans="14:89">
      <c r="N1223" t="s">
        <v>6520</v>
      </c>
      <c r="O1223" t="s">
        <v>6521</v>
      </c>
      <c r="P1223" t="s">
        <v>386</v>
      </c>
      <c r="Q1223" s="150" t="str">
        <f>IF(JRF!D1236="","",IF(IFERROR(VLOOKUP(JRF!D1236,Checks!N:P,3,0),0)="A","","Inactive account in Use"))</f>
        <v/>
      </c>
      <c r="R1223" t="str">
        <f>IFERROR(IF('Journal Template'!C1635="","",IF(IFERROR(VLOOKUP('Journal Template'!C1635,Checks!N:P,3,0),0)="A","","Inactive account in Use")),"")</f>
        <v/>
      </c>
      <c r="S1223" t="s">
        <v>6522</v>
      </c>
      <c r="T1223" t="s">
        <v>386</v>
      </c>
      <c r="U1223" t="s">
        <v>68</v>
      </c>
      <c r="V1223" s="150" t="str">
        <f>IF(JRF!C1236="","",IF(IFERROR(VLOOKUP(JRF!C1236,Checks!S:U,3,0),0)="A","Entry with System fund Dept",""))</f>
        <v/>
      </c>
      <c r="W1223" t="str">
        <f>IFERROR(IF('Journal Template'!D1635="","",IF(IFERROR(VLOOKUP('Journal Template'!D1635,Checks!S:U,3,0),0)="A","Entry with System fund Dept","")),"")</f>
        <v/>
      </c>
      <c r="X1223" t="s">
        <v>6523</v>
      </c>
      <c r="Y1223" t="s">
        <v>389</v>
      </c>
      <c r="Z1223" t="s">
        <v>6524</v>
      </c>
      <c r="AA1223" t="s">
        <v>391</v>
      </c>
      <c r="AB1223" t="s">
        <v>125</v>
      </c>
      <c r="AC1223" s="150" t="str">
        <f>IFERROR(IF(JRF!C1236="","",IF(AND(VLOOKUP(JRF!C1236,X:AA,4,0)=JRF!B1236,VLOOKUP(JRF!C1236,X:Y,2,0)="A"),"","Inactive Dept Combo Error")),"Inactive Dept Combo Error")</f>
        <v/>
      </c>
      <c r="AD1223" t="str">
        <f>IFERROR(IF('Journal Template'!D1635="","",IF(AND(VLOOKUP('Journal Template'!D1635,X:AA,4,0)='Journal Template'!A1635,VLOOKUP('Journal Template'!D1635,X:Y,2,0)="A"),"","Inactive Dept Combo Error")),"")</f>
        <v/>
      </c>
      <c r="AK1223" s="150" t="str">
        <f>IF(JRF!B1236="","",IF(JRF!B1236=IFERROR(VLOOKUP(JRF!B1236,Checks!AI:AI,1,0),0),"Entry in Branch/Satellite BU's",""))</f>
        <v/>
      </c>
      <c r="AL1223" t="str">
        <f>IFERROR(IF('Journal Template'!A1635="","",IF('Journal Template'!A1635=IFERROR(VLOOKUP('Journal Template'!A1635,Checks!AI:AI,1,0),0),"Entry in Branch/Satellite BU's","")),"")</f>
        <v/>
      </c>
      <c r="AO1223" s="171"/>
      <c r="AP1223" s="171"/>
      <c r="AQ1223" s="171"/>
      <c r="AR1223" s="171"/>
      <c r="CI1223" t="str">
        <f>IF(JRF!F1236&gt;0,"",IF(JRF!B1236="","",IF(LEFT(JRF!B1236,1)=IFERROR(VLOOKUP(LEFT(JRF!B1236,1),$CF$2:$CF$5,1,0),0),"Product Code Required",IF(JRF!C1236="","",IF(JRF!C1236=IFERROR(VLOOKUP(JRF!C1236,$CH:$CH,1,0),0),"Product Code Required","NA")))))</f>
        <v/>
      </c>
      <c r="CJ1223" t="str">
        <f>IF(JRF!AV1236&gt;0,"",IF(JRF!Q1236="","",IF(LEFT(JRF!Q1236,1)=IFERROR(VLOOKUP(LEFT(JRF!Q1236,1),$CF$2:$CF$5,1,0),0),"Product Code Required",IF(JRF!V1236="","",IF(JRF!V1236=IFERROR(VLOOKUP(JRF!V1236,$CH:$CH,1,0),0),"Product Code Required","NA")))))</f>
        <v/>
      </c>
      <c r="CK1223" t="str">
        <f>IFERROR(IF(LEN('Journal Template'!F1234)&gt;0,"",IF('Journal Template'!A1234="","",IF(LEFT('Journal Template'!A1234,1)=IFERROR(VLOOKUP(LEFT('Journal Template'!A1234,1),Checks!$CF$2:$CF$5,1,0),0),"Product Code Required",IF('Journal Template'!D1234="","",IF('Journal Template'!D1234=IFERROR(VLOOKUP('Journal Template'!D1234,Checks!$CH:$CH,1,0),0),"Product Code Required","NA"))))),"")</f>
        <v/>
      </c>
    </row>
    <row r="1224" spans="14:89">
      <c r="N1224" t="s">
        <v>6525</v>
      </c>
      <c r="O1224" t="s">
        <v>6526</v>
      </c>
      <c r="P1224" t="s">
        <v>386</v>
      </c>
      <c r="Q1224" s="150" t="str">
        <f>IF(JRF!D1237="","",IF(IFERROR(VLOOKUP(JRF!D1237,Checks!N:P,3,0),0)="A","","Inactive account in Use"))</f>
        <v/>
      </c>
      <c r="R1224" t="str">
        <f>IFERROR(IF('Journal Template'!C1636="","",IF(IFERROR(VLOOKUP('Journal Template'!C1636,Checks!N:P,3,0),0)="A","","Inactive account in Use")),"")</f>
        <v/>
      </c>
      <c r="S1224" t="s">
        <v>6527</v>
      </c>
      <c r="T1224" t="s">
        <v>386</v>
      </c>
      <c r="U1224" t="s">
        <v>68</v>
      </c>
      <c r="V1224" s="150" t="str">
        <f>IF(JRF!C1237="","",IF(IFERROR(VLOOKUP(JRF!C1237,Checks!S:U,3,0),0)="A","Entry with System fund Dept",""))</f>
        <v/>
      </c>
      <c r="W1224" t="str">
        <f>IFERROR(IF('Journal Template'!D1636="","",IF(IFERROR(VLOOKUP('Journal Template'!D1636,Checks!S:U,3,0),0)="A","Entry with System fund Dept","")),"")</f>
        <v/>
      </c>
      <c r="X1224" t="s">
        <v>6528</v>
      </c>
      <c r="Y1224" t="s">
        <v>389</v>
      </c>
      <c r="Z1224" t="s">
        <v>6529</v>
      </c>
      <c r="AA1224" t="s">
        <v>391</v>
      </c>
      <c r="AB1224" t="s">
        <v>125</v>
      </c>
      <c r="AC1224" s="150" t="str">
        <f>IFERROR(IF(JRF!C1237="","",IF(AND(VLOOKUP(JRF!C1237,X:AA,4,0)=JRF!B1237,VLOOKUP(JRF!C1237,X:Y,2,0)="A"),"","Inactive Dept Combo Error")),"Inactive Dept Combo Error")</f>
        <v/>
      </c>
      <c r="AD1224" t="str">
        <f>IFERROR(IF('Journal Template'!D1636="","",IF(AND(VLOOKUP('Journal Template'!D1636,X:AA,4,0)='Journal Template'!A1636,VLOOKUP('Journal Template'!D1636,X:Y,2,0)="A"),"","Inactive Dept Combo Error")),"")</f>
        <v/>
      </c>
      <c r="AK1224" s="150" t="str">
        <f>IF(JRF!B1237="","",IF(JRF!B1237=IFERROR(VLOOKUP(JRF!B1237,Checks!AI:AI,1,0),0),"Entry in Branch/Satellite BU's",""))</f>
        <v/>
      </c>
      <c r="AL1224" t="str">
        <f>IFERROR(IF('Journal Template'!A1636="","",IF('Journal Template'!A1636=IFERROR(VLOOKUP('Journal Template'!A1636,Checks!AI:AI,1,0),0),"Entry in Branch/Satellite BU's","")),"")</f>
        <v/>
      </c>
      <c r="AO1224" s="171"/>
      <c r="AP1224" s="171"/>
      <c r="AQ1224" s="171"/>
      <c r="AR1224" s="171"/>
      <c r="CI1224" t="str">
        <f>IF(JRF!F1237&gt;0,"",IF(JRF!B1237="","",IF(LEFT(JRF!B1237,1)=IFERROR(VLOOKUP(LEFT(JRF!B1237,1),$CF$2:$CF$5,1,0),0),"Product Code Required",IF(JRF!C1237="","",IF(JRF!C1237=IFERROR(VLOOKUP(JRF!C1237,$CH:$CH,1,0),0),"Product Code Required","NA")))))</f>
        <v/>
      </c>
      <c r="CJ1224" t="str">
        <f>IF(JRF!AV1237&gt;0,"",IF(JRF!Q1237="","",IF(LEFT(JRF!Q1237,1)=IFERROR(VLOOKUP(LEFT(JRF!Q1237,1),$CF$2:$CF$5,1,0),0),"Product Code Required",IF(JRF!V1237="","",IF(JRF!V1237=IFERROR(VLOOKUP(JRF!V1237,$CH:$CH,1,0),0),"Product Code Required","NA")))))</f>
        <v/>
      </c>
      <c r="CK1224" t="str">
        <f>IFERROR(IF(LEN('Journal Template'!F1235)&gt;0,"",IF('Journal Template'!A1235="","",IF(LEFT('Journal Template'!A1235,1)=IFERROR(VLOOKUP(LEFT('Journal Template'!A1235,1),Checks!$CF$2:$CF$5,1,0),0),"Product Code Required",IF('Journal Template'!D1235="","",IF('Journal Template'!D1235=IFERROR(VLOOKUP('Journal Template'!D1235,Checks!$CH:$CH,1,0),0),"Product Code Required","NA"))))),"")</f>
        <v/>
      </c>
    </row>
    <row r="1225" spans="14:89">
      <c r="N1225" t="s">
        <v>6530</v>
      </c>
      <c r="O1225" t="s">
        <v>6531</v>
      </c>
      <c r="P1225" t="s">
        <v>386</v>
      </c>
      <c r="Q1225" s="150" t="str">
        <f>IF(JRF!D1238="","",IF(IFERROR(VLOOKUP(JRF!D1238,Checks!N:P,3,0),0)="A","","Inactive account in Use"))</f>
        <v/>
      </c>
      <c r="R1225" t="str">
        <f>IFERROR(IF('Journal Template'!C1637="","",IF(IFERROR(VLOOKUP('Journal Template'!C1637,Checks!N:P,3,0),0)="A","","Inactive account in Use")),"")</f>
        <v/>
      </c>
      <c r="S1225" t="s">
        <v>6532</v>
      </c>
      <c r="T1225" t="s">
        <v>386</v>
      </c>
      <c r="U1225" t="s">
        <v>68</v>
      </c>
      <c r="V1225" s="150" t="str">
        <f>IF(JRF!C1238="","",IF(IFERROR(VLOOKUP(JRF!C1238,Checks!S:U,3,0),0)="A","Entry with System fund Dept",""))</f>
        <v/>
      </c>
      <c r="W1225" t="str">
        <f>IFERROR(IF('Journal Template'!D1637="","",IF(IFERROR(VLOOKUP('Journal Template'!D1637,Checks!S:U,3,0),0)="A","Entry with System fund Dept","")),"")</f>
        <v/>
      </c>
      <c r="X1225" t="s">
        <v>6533</v>
      </c>
      <c r="Y1225" t="s">
        <v>389</v>
      </c>
      <c r="Z1225" t="s">
        <v>6534</v>
      </c>
      <c r="AA1225" t="s">
        <v>391</v>
      </c>
      <c r="AB1225" t="s">
        <v>125</v>
      </c>
      <c r="AC1225" s="150" t="str">
        <f>IFERROR(IF(JRF!C1238="","",IF(AND(VLOOKUP(JRF!C1238,X:AA,4,0)=JRF!B1238,VLOOKUP(JRF!C1238,X:Y,2,0)="A"),"","Inactive Dept Combo Error")),"Inactive Dept Combo Error")</f>
        <v/>
      </c>
      <c r="AD1225" t="str">
        <f>IFERROR(IF('Journal Template'!D1637="","",IF(AND(VLOOKUP('Journal Template'!D1637,X:AA,4,0)='Journal Template'!A1637,VLOOKUP('Journal Template'!D1637,X:Y,2,0)="A"),"","Inactive Dept Combo Error")),"")</f>
        <v/>
      </c>
      <c r="AK1225" s="150" t="str">
        <f>IF(JRF!B1238="","",IF(JRF!B1238=IFERROR(VLOOKUP(JRF!B1238,Checks!AI:AI,1,0),0),"Entry in Branch/Satellite BU's",""))</f>
        <v/>
      </c>
      <c r="AL1225" t="str">
        <f>IFERROR(IF('Journal Template'!A1637="","",IF('Journal Template'!A1637=IFERROR(VLOOKUP('Journal Template'!A1637,Checks!AI:AI,1,0),0),"Entry in Branch/Satellite BU's","")),"")</f>
        <v/>
      </c>
      <c r="AO1225" s="171"/>
      <c r="AP1225" s="171"/>
      <c r="AQ1225" s="171"/>
      <c r="AR1225" s="171"/>
      <c r="CI1225" t="str">
        <f>IF(JRF!F1238&gt;0,"",IF(JRF!B1238="","",IF(LEFT(JRF!B1238,1)=IFERROR(VLOOKUP(LEFT(JRF!B1238,1),$CF$2:$CF$5,1,0),0),"Product Code Required",IF(JRF!C1238="","",IF(JRF!C1238=IFERROR(VLOOKUP(JRF!C1238,$CH:$CH,1,0),0),"Product Code Required","NA")))))</f>
        <v/>
      </c>
      <c r="CJ1225" t="str">
        <f>IF(JRF!AV1238&gt;0,"",IF(JRF!Q1238="","",IF(LEFT(JRF!Q1238,1)=IFERROR(VLOOKUP(LEFT(JRF!Q1238,1),$CF$2:$CF$5,1,0),0),"Product Code Required",IF(JRF!V1238="","",IF(JRF!V1238=IFERROR(VLOOKUP(JRF!V1238,$CH:$CH,1,0),0),"Product Code Required","NA")))))</f>
        <v/>
      </c>
      <c r="CK1225" t="str">
        <f>IFERROR(IF(LEN('Journal Template'!F1236)&gt;0,"",IF('Journal Template'!A1236="","",IF(LEFT('Journal Template'!A1236,1)=IFERROR(VLOOKUP(LEFT('Journal Template'!A1236,1),Checks!$CF$2:$CF$5,1,0),0),"Product Code Required",IF('Journal Template'!D1236="","",IF('Journal Template'!D1236=IFERROR(VLOOKUP('Journal Template'!D1236,Checks!$CH:$CH,1,0),0),"Product Code Required","NA"))))),"")</f>
        <v/>
      </c>
    </row>
    <row r="1226" spans="14:89">
      <c r="N1226" t="s">
        <v>6535</v>
      </c>
      <c r="O1226" t="s">
        <v>6536</v>
      </c>
      <c r="P1226" t="s">
        <v>386</v>
      </c>
      <c r="Q1226" s="150" t="str">
        <f>IF(JRF!D1239="","",IF(IFERROR(VLOOKUP(JRF!D1239,Checks!N:P,3,0),0)="A","","Inactive account in Use"))</f>
        <v/>
      </c>
      <c r="R1226" t="str">
        <f>IFERROR(IF('Journal Template'!C1638="","",IF(IFERROR(VLOOKUP('Journal Template'!C1638,Checks!N:P,3,0),0)="A","","Inactive account in Use")),"")</f>
        <v/>
      </c>
      <c r="S1226" t="s">
        <v>6537</v>
      </c>
      <c r="T1226" t="s">
        <v>386</v>
      </c>
      <c r="U1226" t="s">
        <v>68</v>
      </c>
      <c r="V1226" s="150" t="str">
        <f>IF(JRF!C1239="","",IF(IFERROR(VLOOKUP(JRF!C1239,Checks!S:U,3,0),0)="A","Entry with System fund Dept",""))</f>
        <v/>
      </c>
      <c r="W1226" t="str">
        <f>IFERROR(IF('Journal Template'!D1638="","",IF(IFERROR(VLOOKUP('Journal Template'!D1638,Checks!S:U,3,0),0)="A","Entry with System fund Dept","")),"")</f>
        <v/>
      </c>
      <c r="X1226" t="s">
        <v>6538</v>
      </c>
      <c r="Y1226" t="s">
        <v>389</v>
      </c>
      <c r="Z1226" t="s">
        <v>6539</v>
      </c>
      <c r="AA1226" t="s">
        <v>391</v>
      </c>
      <c r="AB1226" t="s">
        <v>125</v>
      </c>
      <c r="AC1226" s="150" t="str">
        <f>IFERROR(IF(JRF!C1239="","",IF(AND(VLOOKUP(JRF!C1239,X:AA,4,0)=JRF!B1239,VLOOKUP(JRF!C1239,X:Y,2,0)="A"),"","Inactive Dept Combo Error")),"Inactive Dept Combo Error")</f>
        <v/>
      </c>
      <c r="AD1226" t="str">
        <f>IFERROR(IF('Journal Template'!D1638="","",IF(AND(VLOOKUP('Journal Template'!D1638,X:AA,4,0)='Journal Template'!A1638,VLOOKUP('Journal Template'!D1638,X:Y,2,0)="A"),"","Inactive Dept Combo Error")),"")</f>
        <v/>
      </c>
      <c r="AK1226" s="150" t="str">
        <f>IF(JRF!B1239="","",IF(JRF!B1239=IFERROR(VLOOKUP(JRF!B1239,Checks!AI:AI,1,0),0),"Entry in Branch/Satellite BU's",""))</f>
        <v/>
      </c>
      <c r="AL1226" t="str">
        <f>IFERROR(IF('Journal Template'!A1638="","",IF('Journal Template'!A1638=IFERROR(VLOOKUP('Journal Template'!A1638,Checks!AI:AI,1,0),0),"Entry in Branch/Satellite BU's","")),"")</f>
        <v/>
      </c>
      <c r="AO1226" s="171"/>
      <c r="AP1226" s="171"/>
      <c r="AQ1226" s="171"/>
      <c r="AR1226" s="171"/>
      <c r="CI1226" t="str">
        <f>IF(JRF!F1239&gt;0,"",IF(JRF!B1239="","",IF(LEFT(JRF!B1239,1)=IFERROR(VLOOKUP(LEFT(JRF!B1239,1),$CF$2:$CF$5,1,0),0),"Product Code Required",IF(JRF!C1239="","",IF(JRF!C1239=IFERROR(VLOOKUP(JRF!C1239,$CH:$CH,1,0),0),"Product Code Required","NA")))))</f>
        <v/>
      </c>
      <c r="CJ1226" t="str">
        <f>IF(JRF!AV1239&gt;0,"",IF(JRF!Q1239="","",IF(LEFT(JRF!Q1239,1)=IFERROR(VLOOKUP(LEFT(JRF!Q1239,1),$CF$2:$CF$5,1,0),0),"Product Code Required",IF(JRF!V1239="","",IF(JRF!V1239=IFERROR(VLOOKUP(JRF!V1239,$CH:$CH,1,0),0),"Product Code Required","NA")))))</f>
        <v/>
      </c>
      <c r="CK1226" t="str">
        <f>IFERROR(IF(LEN('Journal Template'!F1237)&gt;0,"",IF('Journal Template'!A1237="","",IF(LEFT('Journal Template'!A1237,1)=IFERROR(VLOOKUP(LEFT('Journal Template'!A1237,1),Checks!$CF$2:$CF$5,1,0),0),"Product Code Required",IF('Journal Template'!D1237="","",IF('Journal Template'!D1237=IFERROR(VLOOKUP('Journal Template'!D1237,Checks!$CH:$CH,1,0),0),"Product Code Required","NA"))))),"")</f>
        <v/>
      </c>
    </row>
    <row r="1227" spans="14:89">
      <c r="N1227" t="s">
        <v>6540</v>
      </c>
      <c r="O1227" t="s">
        <v>6541</v>
      </c>
      <c r="P1227" t="s">
        <v>386</v>
      </c>
      <c r="Q1227" s="150" t="str">
        <f>IF(JRF!D1240="","",IF(IFERROR(VLOOKUP(JRF!D1240,Checks!N:P,3,0),0)="A","","Inactive account in Use"))</f>
        <v/>
      </c>
      <c r="R1227" t="str">
        <f>IFERROR(IF('Journal Template'!C1639="","",IF(IFERROR(VLOOKUP('Journal Template'!C1639,Checks!N:P,3,0),0)="A","","Inactive account in Use")),"")</f>
        <v/>
      </c>
      <c r="S1227" t="s">
        <v>6542</v>
      </c>
      <c r="T1227" t="s">
        <v>386</v>
      </c>
      <c r="U1227" t="s">
        <v>68</v>
      </c>
      <c r="V1227" s="150" t="str">
        <f>IF(JRF!C1240="","",IF(IFERROR(VLOOKUP(JRF!C1240,Checks!S:U,3,0),0)="A","Entry with System fund Dept",""))</f>
        <v/>
      </c>
      <c r="W1227" t="str">
        <f>IFERROR(IF('Journal Template'!D1639="","",IF(IFERROR(VLOOKUP('Journal Template'!D1639,Checks!S:U,3,0),0)="A","Entry with System fund Dept","")),"")</f>
        <v/>
      </c>
      <c r="X1227" t="s">
        <v>6543</v>
      </c>
      <c r="Y1227" t="s">
        <v>386</v>
      </c>
      <c r="Z1227" t="s">
        <v>6544</v>
      </c>
      <c r="AA1227" t="s">
        <v>623</v>
      </c>
      <c r="AB1227" t="s">
        <v>1769</v>
      </c>
      <c r="AC1227" s="150" t="str">
        <f>IFERROR(IF(JRF!C1240="","",IF(AND(VLOOKUP(JRF!C1240,X:AA,4,0)=JRF!B1240,VLOOKUP(JRF!C1240,X:Y,2,0)="A"),"","Inactive Dept Combo Error")),"Inactive Dept Combo Error")</f>
        <v/>
      </c>
      <c r="AD1227" t="str">
        <f>IFERROR(IF('Journal Template'!D1639="","",IF(AND(VLOOKUP('Journal Template'!D1639,X:AA,4,0)='Journal Template'!A1639,VLOOKUP('Journal Template'!D1639,X:Y,2,0)="A"),"","Inactive Dept Combo Error")),"")</f>
        <v/>
      </c>
      <c r="AK1227" s="150" t="str">
        <f>IF(JRF!B1240="","",IF(JRF!B1240=IFERROR(VLOOKUP(JRF!B1240,Checks!AI:AI,1,0),0),"Entry in Branch/Satellite BU's",""))</f>
        <v/>
      </c>
      <c r="AL1227" t="str">
        <f>IFERROR(IF('Journal Template'!A1639="","",IF('Journal Template'!A1639=IFERROR(VLOOKUP('Journal Template'!A1639,Checks!AI:AI,1,0),0),"Entry in Branch/Satellite BU's","")),"")</f>
        <v/>
      </c>
      <c r="AO1227" s="171"/>
      <c r="AP1227" s="171"/>
      <c r="AQ1227" s="171"/>
      <c r="AR1227" s="171"/>
      <c r="CI1227" t="str">
        <f>IF(JRF!F1240&gt;0,"",IF(JRF!B1240="","",IF(LEFT(JRF!B1240,1)=IFERROR(VLOOKUP(LEFT(JRF!B1240,1),$CF$2:$CF$5,1,0),0),"Product Code Required",IF(JRF!C1240="","",IF(JRF!C1240=IFERROR(VLOOKUP(JRF!C1240,$CH:$CH,1,0),0),"Product Code Required","NA")))))</f>
        <v/>
      </c>
      <c r="CJ1227" t="str">
        <f>IF(JRF!AV1240&gt;0,"",IF(JRF!Q1240="","",IF(LEFT(JRF!Q1240,1)=IFERROR(VLOOKUP(LEFT(JRF!Q1240,1),$CF$2:$CF$5,1,0),0),"Product Code Required",IF(JRF!V1240="","",IF(JRF!V1240=IFERROR(VLOOKUP(JRF!V1240,$CH:$CH,1,0),0),"Product Code Required","NA")))))</f>
        <v/>
      </c>
      <c r="CK1227" t="str">
        <f>IFERROR(IF(LEN('Journal Template'!F1238)&gt;0,"",IF('Journal Template'!A1238="","",IF(LEFT('Journal Template'!A1238,1)=IFERROR(VLOOKUP(LEFT('Journal Template'!A1238,1),Checks!$CF$2:$CF$5,1,0),0),"Product Code Required",IF('Journal Template'!D1238="","",IF('Journal Template'!D1238=IFERROR(VLOOKUP('Journal Template'!D1238,Checks!$CH:$CH,1,0),0),"Product Code Required","NA"))))),"")</f>
        <v/>
      </c>
    </row>
    <row r="1228" spans="14:89">
      <c r="N1228" t="s">
        <v>6545</v>
      </c>
      <c r="O1228" t="s">
        <v>6546</v>
      </c>
      <c r="P1228" t="s">
        <v>386</v>
      </c>
      <c r="Q1228" s="150" t="str">
        <f>IF(JRF!D1241="","",IF(IFERROR(VLOOKUP(JRF!D1241,Checks!N:P,3,0),0)="A","","Inactive account in Use"))</f>
        <v/>
      </c>
      <c r="R1228" t="str">
        <f>IFERROR(IF('Journal Template'!C1640="","",IF(IFERROR(VLOOKUP('Journal Template'!C1640,Checks!N:P,3,0),0)="A","","Inactive account in Use")),"")</f>
        <v/>
      </c>
      <c r="S1228" t="s">
        <v>6547</v>
      </c>
      <c r="T1228" t="s">
        <v>386</v>
      </c>
      <c r="U1228" t="s">
        <v>68</v>
      </c>
      <c r="V1228" s="150" t="str">
        <f>IF(JRF!C1241="","",IF(IFERROR(VLOOKUP(JRF!C1241,Checks!S:U,3,0),0)="A","Entry with System fund Dept",""))</f>
        <v/>
      </c>
      <c r="W1228" t="str">
        <f>IFERROR(IF('Journal Template'!D1640="","",IF(IFERROR(VLOOKUP('Journal Template'!D1640,Checks!S:U,3,0),0)="A","Entry with System fund Dept","")),"")</f>
        <v/>
      </c>
      <c r="X1228" t="s">
        <v>6548</v>
      </c>
      <c r="Y1228" t="s">
        <v>389</v>
      </c>
      <c r="Z1228" t="s">
        <v>6549</v>
      </c>
      <c r="AA1228" t="s">
        <v>391</v>
      </c>
      <c r="AB1228" t="s">
        <v>125</v>
      </c>
      <c r="AC1228" s="150" t="str">
        <f>IFERROR(IF(JRF!C1241="","",IF(AND(VLOOKUP(JRF!C1241,X:AA,4,0)=JRF!B1241,VLOOKUP(JRF!C1241,X:Y,2,0)="A"),"","Inactive Dept Combo Error")),"Inactive Dept Combo Error")</f>
        <v/>
      </c>
      <c r="AD1228" t="str">
        <f>IFERROR(IF('Journal Template'!D1640="","",IF(AND(VLOOKUP('Journal Template'!D1640,X:AA,4,0)='Journal Template'!A1640,VLOOKUP('Journal Template'!D1640,X:Y,2,0)="A"),"","Inactive Dept Combo Error")),"")</f>
        <v/>
      </c>
      <c r="AK1228" s="150" t="str">
        <f>IF(JRF!B1241="","",IF(JRF!B1241=IFERROR(VLOOKUP(JRF!B1241,Checks!AI:AI,1,0),0),"Entry in Branch/Satellite BU's",""))</f>
        <v/>
      </c>
      <c r="AL1228" t="str">
        <f>IFERROR(IF('Journal Template'!A1640="","",IF('Journal Template'!A1640=IFERROR(VLOOKUP('Journal Template'!A1640,Checks!AI:AI,1,0),0),"Entry in Branch/Satellite BU's","")),"")</f>
        <v/>
      </c>
      <c r="AO1228" s="171"/>
      <c r="AP1228" s="171"/>
      <c r="AQ1228" s="171"/>
      <c r="AR1228" s="171"/>
      <c r="CI1228" t="str">
        <f>IF(JRF!F1241&gt;0,"",IF(JRF!B1241="","",IF(LEFT(JRF!B1241,1)=IFERROR(VLOOKUP(LEFT(JRF!B1241,1),$CF$2:$CF$5,1,0),0),"Product Code Required",IF(JRF!C1241="","",IF(JRF!C1241=IFERROR(VLOOKUP(JRF!C1241,$CH:$CH,1,0),0),"Product Code Required","NA")))))</f>
        <v/>
      </c>
      <c r="CJ1228" t="str">
        <f>IF(JRF!AV1241&gt;0,"",IF(JRF!Q1241="","",IF(LEFT(JRF!Q1241,1)=IFERROR(VLOOKUP(LEFT(JRF!Q1241,1),$CF$2:$CF$5,1,0),0),"Product Code Required",IF(JRF!V1241="","",IF(JRF!V1241=IFERROR(VLOOKUP(JRF!V1241,$CH:$CH,1,0),0),"Product Code Required","NA")))))</f>
        <v/>
      </c>
      <c r="CK1228" t="str">
        <f>IFERROR(IF(LEN('Journal Template'!F1239)&gt;0,"",IF('Journal Template'!A1239="","",IF(LEFT('Journal Template'!A1239,1)=IFERROR(VLOOKUP(LEFT('Journal Template'!A1239,1),Checks!$CF$2:$CF$5,1,0),0),"Product Code Required",IF('Journal Template'!D1239="","",IF('Journal Template'!D1239=IFERROR(VLOOKUP('Journal Template'!D1239,Checks!$CH:$CH,1,0),0),"Product Code Required","NA"))))),"")</f>
        <v/>
      </c>
    </row>
    <row r="1229" spans="14:89">
      <c r="N1229" t="s">
        <v>6550</v>
      </c>
      <c r="O1229" t="s">
        <v>6551</v>
      </c>
      <c r="P1229" t="s">
        <v>386</v>
      </c>
      <c r="Q1229" s="150" t="str">
        <f>IF(JRF!D1242="","",IF(IFERROR(VLOOKUP(JRF!D1242,Checks!N:P,3,0),0)="A","","Inactive account in Use"))</f>
        <v/>
      </c>
      <c r="R1229" t="str">
        <f>IFERROR(IF('Journal Template'!C1641="","",IF(IFERROR(VLOOKUP('Journal Template'!C1641,Checks!N:P,3,0),0)="A","","Inactive account in Use")),"")</f>
        <v/>
      </c>
      <c r="S1229" t="s">
        <v>6552</v>
      </c>
      <c r="T1229" t="s">
        <v>386</v>
      </c>
      <c r="U1229" t="s">
        <v>68</v>
      </c>
      <c r="V1229" s="150" t="str">
        <f>IF(JRF!C1242="","",IF(IFERROR(VLOOKUP(JRF!C1242,Checks!S:U,3,0),0)="A","Entry with System fund Dept",""))</f>
        <v/>
      </c>
      <c r="W1229" t="str">
        <f>IFERROR(IF('Journal Template'!D1641="","",IF(IFERROR(VLOOKUP('Journal Template'!D1641,Checks!S:U,3,0),0)="A","Entry with System fund Dept","")),"")</f>
        <v/>
      </c>
      <c r="X1229" t="s">
        <v>6553</v>
      </c>
      <c r="Y1229" t="s">
        <v>389</v>
      </c>
      <c r="Z1229" t="s">
        <v>6554</v>
      </c>
      <c r="AA1229" t="s">
        <v>391</v>
      </c>
      <c r="AB1229" t="s">
        <v>125</v>
      </c>
      <c r="AC1229" s="150" t="str">
        <f>IFERROR(IF(JRF!C1242="","",IF(AND(VLOOKUP(JRF!C1242,X:AA,4,0)=JRF!B1242,VLOOKUP(JRF!C1242,X:Y,2,0)="A"),"","Inactive Dept Combo Error")),"Inactive Dept Combo Error")</f>
        <v/>
      </c>
      <c r="AD1229" t="str">
        <f>IFERROR(IF('Journal Template'!D1641="","",IF(AND(VLOOKUP('Journal Template'!D1641,X:AA,4,0)='Journal Template'!A1641,VLOOKUP('Journal Template'!D1641,X:Y,2,0)="A"),"","Inactive Dept Combo Error")),"")</f>
        <v/>
      </c>
      <c r="AK1229" s="150" t="str">
        <f>IF(JRF!B1242="","",IF(JRF!B1242=IFERROR(VLOOKUP(JRF!B1242,Checks!AI:AI,1,0),0),"Entry in Branch/Satellite BU's",""))</f>
        <v/>
      </c>
      <c r="AL1229" t="str">
        <f>IFERROR(IF('Journal Template'!A1641="","",IF('Journal Template'!A1641=IFERROR(VLOOKUP('Journal Template'!A1641,Checks!AI:AI,1,0),0),"Entry in Branch/Satellite BU's","")),"")</f>
        <v/>
      </c>
      <c r="AO1229" s="171"/>
      <c r="AP1229" s="171"/>
      <c r="AQ1229" s="171"/>
      <c r="AR1229" s="171"/>
      <c r="CI1229" t="str">
        <f>IF(JRF!F1242&gt;0,"",IF(JRF!B1242="","",IF(LEFT(JRF!B1242,1)=IFERROR(VLOOKUP(LEFT(JRF!B1242,1),$CF$2:$CF$5,1,0),0),"Product Code Required",IF(JRF!C1242="","",IF(JRF!C1242=IFERROR(VLOOKUP(JRF!C1242,$CH:$CH,1,0),0),"Product Code Required","NA")))))</f>
        <v/>
      </c>
      <c r="CJ1229" t="str">
        <f>IF(JRF!AV1242&gt;0,"",IF(JRF!Q1242="","",IF(LEFT(JRF!Q1242,1)=IFERROR(VLOOKUP(LEFT(JRF!Q1242,1),$CF$2:$CF$5,1,0),0),"Product Code Required",IF(JRF!V1242="","",IF(JRF!V1242=IFERROR(VLOOKUP(JRF!V1242,$CH:$CH,1,0),0),"Product Code Required","NA")))))</f>
        <v/>
      </c>
      <c r="CK1229" t="str">
        <f>IFERROR(IF(LEN('Journal Template'!F1240)&gt;0,"",IF('Journal Template'!A1240="","",IF(LEFT('Journal Template'!A1240,1)=IFERROR(VLOOKUP(LEFT('Journal Template'!A1240,1),Checks!$CF$2:$CF$5,1,0),0),"Product Code Required",IF('Journal Template'!D1240="","",IF('Journal Template'!D1240=IFERROR(VLOOKUP('Journal Template'!D1240,Checks!$CH:$CH,1,0),0),"Product Code Required","NA"))))),"")</f>
        <v/>
      </c>
    </row>
    <row r="1230" spans="14:89">
      <c r="N1230" t="s">
        <v>6555</v>
      </c>
      <c r="O1230" t="s">
        <v>6556</v>
      </c>
      <c r="P1230" t="s">
        <v>386</v>
      </c>
      <c r="Q1230" s="150" t="str">
        <f>IF(JRF!D1243="","",IF(IFERROR(VLOOKUP(JRF!D1243,Checks!N:P,3,0),0)="A","","Inactive account in Use"))</f>
        <v/>
      </c>
      <c r="R1230" t="str">
        <f>IFERROR(IF('Journal Template'!C1642="","",IF(IFERROR(VLOOKUP('Journal Template'!C1642,Checks!N:P,3,0),0)="A","","Inactive account in Use")),"")</f>
        <v/>
      </c>
      <c r="S1230" t="s">
        <v>6557</v>
      </c>
      <c r="T1230" t="s">
        <v>386</v>
      </c>
      <c r="U1230" t="s">
        <v>68</v>
      </c>
      <c r="V1230" s="150" t="str">
        <f>IF(JRF!C1243="","",IF(IFERROR(VLOOKUP(JRF!C1243,Checks!S:U,3,0),0)="A","Entry with System fund Dept",""))</f>
        <v/>
      </c>
      <c r="W1230" t="str">
        <f>IFERROR(IF('Journal Template'!D1642="","",IF(IFERROR(VLOOKUP('Journal Template'!D1642,Checks!S:U,3,0),0)="A","Entry with System fund Dept","")),"")</f>
        <v/>
      </c>
      <c r="X1230" t="s">
        <v>6558</v>
      </c>
      <c r="Y1230" t="s">
        <v>389</v>
      </c>
      <c r="Z1230" t="s">
        <v>6559</v>
      </c>
      <c r="AA1230" t="s">
        <v>391</v>
      </c>
      <c r="AB1230" t="s">
        <v>125</v>
      </c>
      <c r="AC1230" s="150" t="str">
        <f>IFERROR(IF(JRF!C1243="","",IF(AND(VLOOKUP(JRF!C1243,X:AA,4,0)=JRF!B1243,VLOOKUP(JRF!C1243,X:Y,2,0)="A"),"","Inactive Dept Combo Error")),"Inactive Dept Combo Error")</f>
        <v/>
      </c>
      <c r="AD1230" t="str">
        <f>IFERROR(IF('Journal Template'!D1642="","",IF(AND(VLOOKUP('Journal Template'!D1642,X:AA,4,0)='Journal Template'!A1642,VLOOKUP('Journal Template'!D1642,X:Y,2,0)="A"),"","Inactive Dept Combo Error")),"")</f>
        <v/>
      </c>
      <c r="AK1230" s="150" t="str">
        <f>IF(JRF!B1243="","",IF(JRF!B1243=IFERROR(VLOOKUP(JRF!B1243,Checks!AI:AI,1,0),0),"Entry in Branch/Satellite BU's",""))</f>
        <v/>
      </c>
      <c r="AL1230" t="str">
        <f>IFERROR(IF('Journal Template'!A1642="","",IF('Journal Template'!A1642=IFERROR(VLOOKUP('Journal Template'!A1642,Checks!AI:AI,1,0),0),"Entry in Branch/Satellite BU's","")),"")</f>
        <v/>
      </c>
      <c r="AO1230" s="171"/>
      <c r="AP1230" s="171"/>
      <c r="AQ1230" s="171"/>
      <c r="AR1230" s="171"/>
      <c r="CI1230" t="str">
        <f>IF(JRF!F1243&gt;0,"",IF(JRF!B1243="","",IF(LEFT(JRF!B1243,1)=IFERROR(VLOOKUP(LEFT(JRF!B1243,1),$CF$2:$CF$5,1,0),0),"Product Code Required",IF(JRF!C1243="","",IF(JRF!C1243=IFERROR(VLOOKUP(JRF!C1243,$CH:$CH,1,0),0),"Product Code Required","NA")))))</f>
        <v/>
      </c>
      <c r="CJ1230" t="str">
        <f>IF(JRF!AV1243&gt;0,"",IF(JRF!Q1243="","",IF(LEFT(JRF!Q1243,1)=IFERROR(VLOOKUP(LEFT(JRF!Q1243,1),$CF$2:$CF$5,1,0),0),"Product Code Required",IF(JRF!V1243="","",IF(JRF!V1243=IFERROR(VLOOKUP(JRF!V1243,$CH:$CH,1,0),0),"Product Code Required","NA")))))</f>
        <v/>
      </c>
      <c r="CK1230" t="str">
        <f>IFERROR(IF(LEN('Journal Template'!F1241)&gt;0,"",IF('Journal Template'!A1241="","",IF(LEFT('Journal Template'!A1241,1)=IFERROR(VLOOKUP(LEFT('Journal Template'!A1241,1),Checks!$CF$2:$CF$5,1,0),0),"Product Code Required",IF('Journal Template'!D1241="","",IF('Journal Template'!D1241=IFERROR(VLOOKUP('Journal Template'!D1241,Checks!$CH:$CH,1,0),0),"Product Code Required","NA"))))),"")</f>
        <v/>
      </c>
    </row>
    <row r="1231" spans="14:89">
      <c r="N1231" t="s">
        <v>6560</v>
      </c>
      <c r="O1231" t="s">
        <v>6561</v>
      </c>
      <c r="P1231" t="s">
        <v>386</v>
      </c>
      <c r="Q1231" s="150" t="str">
        <f>IF(JRF!D1244="","",IF(IFERROR(VLOOKUP(JRF!D1244,Checks!N:P,3,0),0)="A","","Inactive account in Use"))</f>
        <v/>
      </c>
      <c r="R1231" t="str">
        <f>IFERROR(IF('Journal Template'!C1643="","",IF(IFERROR(VLOOKUP('Journal Template'!C1643,Checks!N:P,3,0),0)="A","","Inactive account in Use")),"")</f>
        <v/>
      </c>
      <c r="S1231" t="s">
        <v>6562</v>
      </c>
      <c r="T1231" t="s">
        <v>386</v>
      </c>
      <c r="U1231" t="s">
        <v>68</v>
      </c>
      <c r="V1231" s="150" t="str">
        <f>IF(JRF!C1244="","",IF(IFERROR(VLOOKUP(JRF!C1244,Checks!S:U,3,0),0)="A","Entry with System fund Dept",""))</f>
        <v/>
      </c>
      <c r="W1231" t="str">
        <f>IFERROR(IF('Journal Template'!D1643="","",IF(IFERROR(VLOOKUP('Journal Template'!D1643,Checks!S:U,3,0),0)="A","Entry with System fund Dept","")),"")</f>
        <v/>
      </c>
      <c r="X1231" t="s">
        <v>6563</v>
      </c>
      <c r="Y1231" t="s">
        <v>386</v>
      </c>
      <c r="Z1231" t="s">
        <v>6564</v>
      </c>
      <c r="AA1231" t="s">
        <v>6565</v>
      </c>
      <c r="AB1231" t="s">
        <v>1769</v>
      </c>
      <c r="AC1231" s="150" t="str">
        <f>IFERROR(IF(JRF!C1244="","",IF(AND(VLOOKUP(JRF!C1244,X:AA,4,0)=JRF!B1244,VLOOKUP(JRF!C1244,X:Y,2,0)="A"),"","Inactive Dept Combo Error")),"Inactive Dept Combo Error")</f>
        <v/>
      </c>
      <c r="AD1231" t="str">
        <f>IFERROR(IF('Journal Template'!D1643="","",IF(AND(VLOOKUP('Journal Template'!D1643,X:AA,4,0)='Journal Template'!A1643,VLOOKUP('Journal Template'!D1643,X:Y,2,0)="A"),"","Inactive Dept Combo Error")),"")</f>
        <v/>
      </c>
      <c r="AK1231" s="150" t="str">
        <f>IF(JRF!B1244="","",IF(JRF!B1244=IFERROR(VLOOKUP(JRF!B1244,Checks!AI:AI,1,0),0),"Entry in Branch/Satellite BU's",""))</f>
        <v/>
      </c>
      <c r="AL1231" t="str">
        <f>IFERROR(IF('Journal Template'!A1643="","",IF('Journal Template'!A1643=IFERROR(VLOOKUP('Journal Template'!A1643,Checks!AI:AI,1,0),0),"Entry in Branch/Satellite BU's","")),"")</f>
        <v/>
      </c>
      <c r="AO1231" s="171"/>
      <c r="AP1231" s="171"/>
      <c r="AQ1231" s="171"/>
      <c r="AR1231" s="171"/>
      <c r="CI1231" t="str">
        <f>IF(JRF!F1244&gt;0,"",IF(JRF!B1244="","",IF(LEFT(JRF!B1244,1)=IFERROR(VLOOKUP(LEFT(JRF!B1244,1),$CF$2:$CF$5,1,0),0),"Product Code Required",IF(JRF!C1244="","",IF(JRF!C1244=IFERROR(VLOOKUP(JRF!C1244,$CH:$CH,1,0),0),"Product Code Required","NA")))))</f>
        <v/>
      </c>
      <c r="CJ1231" t="str">
        <f>IF(JRF!AV1244&gt;0,"",IF(JRF!Q1244="","",IF(LEFT(JRF!Q1244,1)=IFERROR(VLOOKUP(LEFT(JRF!Q1244,1),$CF$2:$CF$5,1,0),0),"Product Code Required",IF(JRF!V1244="","",IF(JRF!V1244=IFERROR(VLOOKUP(JRF!V1244,$CH:$CH,1,0),0),"Product Code Required","NA")))))</f>
        <v/>
      </c>
      <c r="CK1231" t="str">
        <f>IFERROR(IF(LEN('Journal Template'!F1242)&gt;0,"",IF('Journal Template'!A1242="","",IF(LEFT('Journal Template'!A1242,1)=IFERROR(VLOOKUP(LEFT('Journal Template'!A1242,1),Checks!$CF$2:$CF$5,1,0),0),"Product Code Required",IF('Journal Template'!D1242="","",IF('Journal Template'!D1242=IFERROR(VLOOKUP('Journal Template'!D1242,Checks!$CH:$CH,1,0),0),"Product Code Required","NA"))))),"")</f>
        <v/>
      </c>
    </row>
    <row r="1232" spans="14:89">
      <c r="N1232" t="s">
        <v>6566</v>
      </c>
      <c r="O1232" t="s">
        <v>6567</v>
      </c>
      <c r="P1232" t="s">
        <v>386</v>
      </c>
      <c r="Q1232" s="150" t="str">
        <f>IF(JRF!D1245="","",IF(IFERROR(VLOOKUP(JRF!D1245,Checks!N:P,3,0),0)="A","","Inactive account in Use"))</f>
        <v/>
      </c>
      <c r="R1232" t="str">
        <f>IFERROR(IF('Journal Template'!C1644="","",IF(IFERROR(VLOOKUP('Journal Template'!C1644,Checks!N:P,3,0),0)="A","","Inactive account in Use")),"")</f>
        <v/>
      </c>
      <c r="S1232" t="s">
        <v>6568</v>
      </c>
      <c r="T1232" t="s">
        <v>386</v>
      </c>
      <c r="U1232" t="s">
        <v>68</v>
      </c>
      <c r="V1232" s="150" t="str">
        <f>IF(JRF!C1245="","",IF(IFERROR(VLOOKUP(JRF!C1245,Checks!S:U,3,0),0)="A","Entry with System fund Dept",""))</f>
        <v/>
      </c>
      <c r="W1232" t="str">
        <f>IFERROR(IF('Journal Template'!D1644="","",IF(IFERROR(VLOOKUP('Journal Template'!D1644,Checks!S:U,3,0),0)="A","Entry with System fund Dept","")),"")</f>
        <v/>
      </c>
      <c r="X1232" t="s">
        <v>6563</v>
      </c>
      <c r="Y1232" t="s">
        <v>389</v>
      </c>
      <c r="Z1232" t="s">
        <v>6564</v>
      </c>
      <c r="AA1232" t="s">
        <v>623</v>
      </c>
      <c r="AB1232" t="s">
        <v>1769</v>
      </c>
      <c r="AC1232" s="150" t="str">
        <f>IFERROR(IF(JRF!C1245="","",IF(AND(VLOOKUP(JRF!C1245,X:AA,4,0)=JRF!B1245,VLOOKUP(JRF!C1245,X:Y,2,0)="A"),"","Inactive Dept Combo Error")),"Inactive Dept Combo Error")</f>
        <v/>
      </c>
      <c r="AD1232" t="str">
        <f>IFERROR(IF('Journal Template'!D1644="","",IF(AND(VLOOKUP('Journal Template'!D1644,X:AA,4,0)='Journal Template'!A1644,VLOOKUP('Journal Template'!D1644,X:Y,2,0)="A"),"","Inactive Dept Combo Error")),"")</f>
        <v/>
      </c>
      <c r="AK1232" s="150" t="str">
        <f>IF(JRF!B1245="","",IF(JRF!B1245=IFERROR(VLOOKUP(JRF!B1245,Checks!AI:AI,1,0),0),"Entry in Branch/Satellite BU's",""))</f>
        <v/>
      </c>
      <c r="AL1232" t="str">
        <f>IFERROR(IF('Journal Template'!A1644="","",IF('Journal Template'!A1644=IFERROR(VLOOKUP('Journal Template'!A1644,Checks!AI:AI,1,0),0),"Entry in Branch/Satellite BU's","")),"")</f>
        <v/>
      </c>
      <c r="AO1232" s="171"/>
      <c r="AP1232" s="171"/>
      <c r="AQ1232" s="171"/>
      <c r="AR1232" s="171"/>
      <c r="CI1232" t="str">
        <f>IF(JRF!F1245&gt;0,"",IF(JRF!B1245="","",IF(LEFT(JRF!B1245,1)=IFERROR(VLOOKUP(LEFT(JRF!B1245,1),$CF$2:$CF$5,1,0),0),"Product Code Required",IF(JRF!C1245="","",IF(JRF!C1245=IFERROR(VLOOKUP(JRF!C1245,$CH:$CH,1,0),0),"Product Code Required","NA")))))</f>
        <v/>
      </c>
      <c r="CJ1232" t="str">
        <f>IF(JRF!AV1245&gt;0,"",IF(JRF!Q1245="","",IF(LEFT(JRF!Q1245,1)=IFERROR(VLOOKUP(LEFT(JRF!Q1245,1),$CF$2:$CF$5,1,0),0),"Product Code Required",IF(JRF!V1245="","",IF(JRF!V1245=IFERROR(VLOOKUP(JRF!V1245,$CH:$CH,1,0),0),"Product Code Required","NA")))))</f>
        <v/>
      </c>
      <c r="CK1232" t="str">
        <f>IFERROR(IF(LEN('Journal Template'!F1243)&gt;0,"",IF('Journal Template'!A1243="","",IF(LEFT('Journal Template'!A1243,1)=IFERROR(VLOOKUP(LEFT('Journal Template'!A1243,1),Checks!$CF$2:$CF$5,1,0),0),"Product Code Required",IF('Journal Template'!D1243="","",IF('Journal Template'!D1243=IFERROR(VLOOKUP('Journal Template'!D1243,Checks!$CH:$CH,1,0),0),"Product Code Required","NA"))))),"")</f>
        <v/>
      </c>
    </row>
    <row r="1233" spans="14:89">
      <c r="N1233" t="s">
        <v>6569</v>
      </c>
      <c r="O1233" t="s">
        <v>6570</v>
      </c>
      <c r="P1233" t="s">
        <v>386</v>
      </c>
      <c r="Q1233" s="150" t="str">
        <f>IF(JRF!D1246="","",IF(IFERROR(VLOOKUP(JRF!D1246,Checks!N:P,3,0),0)="A","","Inactive account in Use"))</f>
        <v/>
      </c>
      <c r="R1233" t="str">
        <f>IFERROR(IF('Journal Template'!C1645="","",IF(IFERROR(VLOOKUP('Journal Template'!C1645,Checks!N:P,3,0),0)="A","","Inactive account in Use")),"")</f>
        <v/>
      </c>
      <c r="S1233" t="s">
        <v>6571</v>
      </c>
      <c r="T1233" t="s">
        <v>386</v>
      </c>
      <c r="U1233" t="s">
        <v>68</v>
      </c>
      <c r="V1233" s="150" t="str">
        <f>IF(JRF!C1246="","",IF(IFERROR(VLOOKUP(JRF!C1246,Checks!S:U,3,0),0)="A","Entry with System fund Dept",""))</f>
        <v/>
      </c>
      <c r="W1233" t="str">
        <f>IFERROR(IF('Journal Template'!D1645="","",IF(IFERROR(VLOOKUP('Journal Template'!D1645,Checks!S:U,3,0),0)="A","Entry with System fund Dept","")),"")</f>
        <v/>
      </c>
      <c r="X1233" t="s">
        <v>6572</v>
      </c>
      <c r="Y1233" t="s">
        <v>389</v>
      </c>
      <c r="Z1233" t="s">
        <v>6573</v>
      </c>
      <c r="AA1233" t="s">
        <v>391</v>
      </c>
      <c r="AB1233" t="s">
        <v>125</v>
      </c>
      <c r="AC1233" s="150" t="str">
        <f>IFERROR(IF(JRF!C1246="","",IF(AND(VLOOKUP(JRF!C1246,X:AA,4,0)=JRF!B1246,VLOOKUP(JRF!C1246,X:Y,2,0)="A"),"","Inactive Dept Combo Error")),"Inactive Dept Combo Error")</f>
        <v/>
      </c>
      <c r="AD1233" t="str">
        <f>IFERROR(IF('Journal Template'!D1645="","",IF(AND(VLOOKUP('Journal Template'!D1645,X:AA,4,0)='Journal Template'!A1645,VLOOKUP('Journal Template'!D1645,X:Y,2,0)="A"),"","Inactive Dept Combo Error")),"")</f>
        <v/>
      </c>
      <c r="AK1233" s="150" t="str">
        <f>IF(JRF!B1246="","",IF(JRF!B1246=IFERROR(VLOOKUP(JRF!B1246,Checks!AI:AI,1,0),0),"Entry in Branch/Satellite BU's",""))</f>
        <v/>
      </c>
      <c r="AL1233" t="str">
        <f>IFERROR(IF('Journal Template'!A1645="","",IF('Journal Template'!A1645=IFERROR(VLOOKUP('Journal Template'!A1645,Checks!AI:AI,1,0),0),"Entry in Branch/Satellite BU's","")),"")</f>
        <v/>
      </c>
      <c r="AO1233" s="171"/>
      <c r="AP1233" s="171"/>
      <c r="AQ1233" s="171"/>
      <c r="AR1233" s="171"/>
      <c r="CI1233" t="str">
        <f>IF(JRF!F1246&gt;0,"",IF(JRF!B1246="","",IF(LEFT(JRF!B1246,1)=IFERROR(VLOOKUP(LEFT(JRF!B1246,1),$CF$2:$CF$5,1,0),0),"Product Code Required",IF(JRF!C1246="","",IF(JRF!C1246=IFERROR(VLOOKUP(JRF!C1246,$CH:$CH,1,0),0),"Product Code Required","NA")))))</f>
        <v/>
      </c>
      <c r="CJ1233" t="str">
        <f>IF(JRF!AV1246&gt;0,"",IF(JRF!Q1246="","",IF(LEFT(JRF!Q1246,1)=IFERROR(VLOOKUP(LEFT(JRF!Q1246,1),$CF$2:$CF$5,1,0),0),"Product Code Required",IF(JRF!V1246="","",IF(JRF!V1246=IFERROR(VLOOKUP(JRF!V1246,$CH:$CH,1,0),0),"Product Code Required","NA")))))</f>
        <v/>
      </c>
      <c r="CK1233" t="str">
        <f>IFERROR(IF(LEN('Journal Template'!F1244)&gt;0,"",IF('Journal Template'!A1244="","",IF(LEFT('Journal Template'!A1244,1)=IFERROR(VLOOKUP(LEFT('Journal Template'!A1244,1),Checks!$CF$2:$CF$5,1,0),0),"Product Code Required",IF('Journal Template'!D1244="","",IF('Journal Template'!D1244=IFERROR(VLOOKUP('Journal Template'!D1244,Checks!$CH:$CH,1,0),0),"Product Code Required","NA"))))),"")</f>
        <v/>
      </c>
    </row>
    <row r="1234" spans="14:89">
      <c r="N1234" t="s">
        <v>6574</v>
      </c>
      <c r="O1234" t="s">
        <v>6575</v>
      </c>
      <c r="P1234" t="s">
        <v>386</v>
      </c>
      <c r="Q1234" s="150" t="str">
        <f>IF(JRF!D1247="","",IF(IFERROR(VLOOKUP(JRF!D1247,Checks!N:P,3,0),0)="A","","Inactive account in Use"))</f>
        <v/>
      </c>
      <c r="R1234" t="str">
        <f>IFERROR(IF('Journal Template'!C1646="","",IF(IFERROR(VLOOKUP('Journal Template'!C1646,Checks!N:P,3,0),0)="A","","Inactive account in Use")),"")</f>
        <v/>
      </c>
      <c r="S1234" t="s">
        <v>6576</v>
      </c>
      <c r="T1234" t="s">
        <v>386</v>
      </c>
      <c r="U1234" t="s">
        <v>68</v>
      </c>
      <c r="V1234" s="150" t="str">
        <f>IF(JRF!C1247="","",IF(IFERROR(VLOOKUP(JRF!C1247,Checks!S:U,3,0),0)="A","Entry with System fund Dept",""))</f>
        <v/>
      </c>
      <c r="W1234" t="str">
        <f>IFERROR(IF('Journal Template'!D1646="","",IF(IFERROR(VLOOKUP('Journal Template'!D1646,Checks!S:U,3,0),0)="A","Entry with System fund Dept","")),"")</f>
        <v/>
      </c>
      <c r="X1234" t="s">
        <v>6577</v>
      </c>
      <c r="Y1234" t="s">
        <v>389</v>
      </c>
      <c r="Z1234" t="s">
        <v>6578</v>
      </c>
      <c r="AA1234" t="s">
        <v>391</v>
      </c>
      <c r="AB1234" t="s">
        <v>125</v>
      </c>
      <c r="AC1234" s="150" t="str">
        <f>IFERROR(IF(JRF!C1247="","",IF(AND(VLOOKUP(JRF!C1247,X:AA,4,0)=JRF!B1247,VLOOKUP(JRF!C1247,X:Y,2,0)="A"),"","Inactive Dept Combo Error")),"Inactive Dept Combo Error")</f>
        <v/>
      </c>
      <c r="AD1234" t="str">
        <f>IFERROR(IF('Journal Template'!D1646="","",IF(AND(VLOOKUP('Journal Template'!D1646,X:AA,4,0)='Journal Template'!A1646,VLOOKUP('Journal Template'!D1646,X:Y,2,0)="A"),"","Inactive Dept Combo Error")),"")</f>
        <v/>
      </c>
      <c r="AK1234" s="150" t="str">
        <f>IF(JRF!B1247="","",IF(JRF!B1247=IFERROR(VLOOKUP(JRF!B1247,Checks!AI:AI,1,0),0),"Entry in Branch/Satellite BU's",""))</f>
        <v/>
      </c>
      <c r="AL1234" t="str">
        <f>IFERROR(IF('Journal Template'!A1646="","",IF('Journal Template'!A1646=IFERROR(VLOOKUP('Journal Template'!A1646,Checks!AI:AI,1,0),0),"Entry in Branch/Satellite BU's","")),"")</f>
        <v/>
      </c>
      <c r="AO1234" s="171"/>
      <c r="AP1234" s="171"/>
      <c r="AQ1234" s="171"/>
      <c r="AR1234" s="171"/>
      <c r="CI1234" t="str">
        <f>IF(JRF!F1247&gt;0,"",IF(JRF!B1247="","",IF(LEFT(JRF!B1247,1)=IFERROR(VLOOKUP(LEFT(JRF!B1247,1),$CF$2:$CF$5,1,0),0),"Product Code Required",IF(JRF!C1247="","",IF(JRF!C1247=IFERROR(VLOOKUP(JRF!C1247,$CH:$CH,1,0),0),"Product Code Required","NA")))))</f>
        <v/>
      </c>
      <c r="CJ1234" t="str">
        <f>IF(JRF!AV1247&gt;0,"",IF(JRF!Q1247="","",IF(LEFT(JRF!Q1247,1)=IFERROR(VLOOKUP(LEFT(JRF!Q1247,1),$CF$2:$CF$5,1,0),0),"Product Code Required",IF(JRF!V1247="","",IF(JRF!V1247=IFERROR(VLOOKUP(JRF!V1247,$CH:$CH,1,0),0),"Product Code Required","NA")))))</f>
        <v/>
      </c>
      <c r="CK1234" t="str">
        <f>IFERROR(IF(LEN('Journal Template'!F1245)&gt;0,"",IF('Journal Template'!A1245="","",IF(LEFT('Journal Template'!A1245,1)=IFERROR(VLOOKUP(LEFT('Journal Template'!A1245,1),Checks!$CF$2:$CF$5,1,0),0),"Product Code Required",IF('Journal Template'!D1245="","",IF('Journal Template'!D1245=IFERROR(VLOOKUP('Journal Template'!D1245,Checks!$CH:$CH,1,0),0),"Product Code Required","NA"))))),"")</f>
        <v/>
      </c>
    </row>
    <row r="1235" spans="14:89">
      <c r="N1235" t="s">
        <v>6579</v>
      </c>
      <c r="O1235" t="s">
        <v>6580</v>
      </c>
      <c r="P1235" t="s">
        <v>386</v>
      </c>
      <c r="Q1235" s="150" t="str">
        <f>IF(JRF!D1248="","",IF(IFERROR(VLOOKUP(JRF!D1248,Checks!N:P,3,0),0)="A","","Inactive account in Use"))</f>
        <v/>
      </c>
      <c r="R1235" t="str">
        <f>IFERROR(IF('Journal Template'!C1647="","",IF(IFERROR(VLOOKUP('Journal Template'!C1647,Checks!N:P,3,0),0)="A","","Inactive account in Use")),"")</f>
        <v/>
      </c>
      <c r="S1235" t="s">
        <v>6581</v>
      </c>
      <c r="T1235" t="s">
        <v>386</v>
      </c>
      <c r="U1235" t="s">
        <v>68</v>
      </c>
      <c r="V1235" s="150" t="str">
        <f>IF(JRF!C1248="","",IF(IFERROR(VLOOKUP(JRF!C1248,Checks!S:U,3,0),0)="A","Entry with System fund Dept",""))</f>
        <v/>
      </c>
      <c r="W1235" t="str">
        <f>IFERROR(IF('Journal Template'!D1647="","",IF(IFERROR(VLOOKUP('Journal Template'!D1647,Checks!S:U,3,0),0)="A","Entry with System fund Dept","")),"")</f>
        <v/>
      </c>
      <c r="X1235" t="s">
        <v>6582</v>
      </c>
      <c r="Y1235" t="s">
        <v>389</v>
      </c>
      <c r="Z1235" t="s">
        <v>6583</v>
      </c>
      <c r="AA1235" t="s">
        <v>391</v>
      </c>
      <c r="AB1235" t="s">
        <v>125</v>
      </c>
      <c r="AC1235" s="150" t="str">
        <f>IFERROR(IF(JRF!C1248="","",IF(AND(VLOOKUP(JRF!C1248,X:AA,4,0)=JRF!B1248,VLOOKUP(JRF!C1248,X:Y,2,0)="A"),"","Inactive Dept Combo Error")),"Inactive Dept Combo Error")</f>
        <v/>
      </c>
      <c r="AD1235" t="str">
        <f>IFERROR(IF('Journal Template'!D1647="","",IF(AND(VLOOKUP('Journal Template'!D1647,X:AA,4,0)='Journal Template'!A1647,VLOOKUP('Journal Template'!D1647,X:Y,2,0)="A"),"","Inactive Dept Combo Error")),"")</f>
        <v/>
      </c>
      <c r="AK1235" s="150" t="str">
        <f>IF(JRF!B1248="","",IF(JRF!B1248=IFERROR(VLOOKUP(JRF!B1248,Checks!AI:AI,1,0),0),"Entry in Branch/Satellite BU's",""))</f>
        <v/>
      </c>
      <c r="AL1235" t="str">
        <f>IFERROR(IF('Journal Template'!A1647="","",IF('Journal Template'!A1647=IFERROR(VLOOKUP('Journal Template'!A1647,Checks!AI:AI,1,0),0),"Entry in Branch/Satellite BU's","")),"")</f>
        <v/>
      </c>
      <c r="AO1235" s="171"/>
      <c r="AP1235" s="171"/>
      <c r="AQ1235" s="171"/>
      <c r="AR1235" s="171"/>
      <c r="CI1235" t="str">
        <f>IF(JRF!F1248&gt;0,"",IF(JRF!B1248="","",IF(LEFT(JRF!B1248,1)=IFERROR(VLOOKUP(LEFT(JRF!B1248,1),$CF$2:$CF$5,1,0),0),"Product Code Required",IF(JRF!C1248="","",IF(JRF!C1248=IFERROR(VLOOKUP(JRF!C1248,$CH:$CH,1,0),0),"Product Code Required","NA")))))</f>
        <v/>
      </c>
      <c r="CJ1235" t="str">
        <f>IF(JRF!AV1248&gt;0,"",IF(JRF!Q1248="","",IF(LEFT(JRF!Q1248,1)=IFERROR(VLOOKUP(LEFT(JRF!Q1248,1),$CF$2:$CF$5,1,0),0),"Product Code Required",IF(JRF!V1248="","",IF(JRF!V1248=IFERROR(VLOOKUP(JRF!V1248,$CH:$CH,1,0),0),"Product Code Required","NA")))))</f>
        <v/>
      </c>
      <c r="CK1235" t="str">
        <f>IFERROR(IF(LEN('Journal Template'!F1246)&gt;0,"",IF('Journal Template'!A1246="","",IF(LEFT('Journal Template'!A1246,1)=IFERROR(VLOOKUP(LEFT('Journal Template'!A1246,1),Checks!$CF$2:$CF$5,1,0),0),"Product Code Required",IF('Journal Template'!D1246="","",IF('Journal Template'!D1246=IFERROR(VLOOKUP('Journal Template'!D1246,Checks!$CH:$CH,1,0),0),"Product Code Required","NA"))))),"")</f>
        <v/>
      </c>
    </row>
    <row r="1236" spans="14:89">
      <c r="N1236" t="s">
        <v>6584</v>
      </c>
      <c r="O1236" t="s">
        <v>6585</v>
      </c>
      <c r="P1236" t="s">
        <v>386</v>
      </c>
      <c r="Q1236" s="150" t="str">
        <f>IF(JRF!D1249="","",IF(IFERROR(VLOOKUP(JRF!D1249,Checks!N:P,3,0),0)="A","","Inactive account in Use"))</f>
        <v/>
      </c>
      <c r="R1236" t="str">
        <f>IFERROR(IF('Journal Template'!C1648="","",IF(IFERROR(VLOOKUP('Journal Template'!C1648,Checks!N:P,3,0),0)="A","","Inactive account in Use")),"")</f>
        <v/>
      </c>
      <c r="S1236" t="s">
        <v>6586</v>
      </c>
      <c r="T1236" t="s">
        <v>386</v>
      </c>
      <c r="U1236" t="s">
        <v>68</v>
      </c>
      <c r="V1236" s="150" t="str">
        <f>IF(JRF!C1249="","",IF(IFERROR(VLOOKUP(JRF!C1249,Checks!S:U,3,0),0)="A","Entry with System fund Dept",""))</f>
        <v/>
      </c>
      <c r="W1236" t="str">
        <f>IFERROR(IF('Journal Template'!D1648="","",IF(IFERROR(VLOOKUP('Journal Template'!D1648,Checks!S:U,3,0),0)="A","Entry with System fund Dept","")),"")</f>
        <v/>
      </c>
      <c r="X1236" t="s">
        <v>6587</v>
      </c>
      <c r="Y1236" t="s">
        <v>389</v>
      </c>
      <c r="Z1236" t="s">
        <v>6588</v>
      </c>
      <c r="AA1236" t="s">
        <v>391</v>
      </c>
      <c r="AB1236" t="s">
        <v>125</v>
      </c>
      <c r="AC1236" s="150" t="str">
        <f>IFERROR(IF(JRF!C1249="","",IF(AND(VLOOKUP(JRF!C1249,X:AA,4,0)=JRF!B1249,VLOOKUP(JRF!C1249,X:Y,2,0)="A"),"","Inactive Dept Combo Error")),"Inactive Dept Combo Error")</f>
        <v/>
      </c>
      <c r="AD1236" t="str">
        <f>IFERROR(IF('Journal Template'!D1648="","",IF(AND(VLOOKUP('Journal Template'!D1648,X:AA,4,0)='Journal Template'!A1648,VLOOKUP('Journal Template'!D1648,X:Y,2,0)="A"),"","Inactive Dept Combo Error")),"")</f>
        <v/>
      </c>
      <c r="AK1236" s="150" t="str">
        <f>IF(JRF!B1249="","",IF(JRF!B1249=IFERROR(VLOOKUP(JRF!B1249,Checks!AI:AI,1,0),0),"Entry in Branch/Satellite BU's",""))</f>
        <v/>
      </c>
      <c r="AL1236" t="str">
        <f>IFERROR(IF('Journal Template'!A1648="","",IF('Journal Template'!A1648=IFERROR(VLOOKUP('Journal Template'!A1648,Checks!AI:AI,1,0),0),"Entry in Branch/Satellite BU's","")),"")</f>
        <v/>
      </c>
      <c r="AO1236" s="171"/>
      <c r="AP1236" s="171"/>
      <c r="AQ1236" s="171"/>
      <c r="AR1236" s="171"/>
      <c r="CI1236" t="str">
        <f>IF(JRF!F1249&gt;0,"",IF(JRF!B1249="","",IF(LEFT(JRF!B1249,1)=IFERROR(VLOOKUP(LEFT(JRF!B1249,1),$CF$2:$CF$5,1,0),0),"Product Code Required",IF(JRF!C1249="","",IF(JRF!C1249=IFERROR(VLOOKUP(JRF!C1249,$CH:$CH,1,0),0),"Product Code Required","NA")))))</f>
        <v/>
      </c>
      <c r="CJ1236" t="str">
        <f>IF(JRF!AV1249&gt;0,"",IF(JRF!Q1249="","",IF(LEFT(JRF!Q1249,1)=IFERROR(VLOOKUP(LEFT(JRF!Q1249,1),$CF$2:$CF$5,1,0),0),"Product Code Required",IF(JRF!V1249="","",IF(JRF!V1249=IFERROR(VLOOKUP(JRF!V1249,$CH:$CH,1,0),0),"Product Code Required","NA")))))</f>
        <v/>
      </c>
      <c r="CK1236" t="str">
        <f>IFERROR(IF(LEN('Journal Template'!F1247)&gt;0,"",IF('Journal Template'!A1247="","",IF(LEFT('Journal Template'!A1247,1)=IFERROR(VLOOKUP(LEFT('Journal Template'!A1247,1),Checks!$CF$2:$CF$5,1,0),0),"Product Code Required",IF('Journal Template'!D1247="","",IF('Journal Template'!D1247=IFERROR(VLOOKUP('Journal Template'!D1247,Checks!$CH:$CH,1,0),0),"Product Code Required","NA"))))),"")</f>
        <v/>
      </c>
    </row>
    <row r="1237" spans="14:89">
      <c r="N1237" t="s">
        <v>6589</v>
      </c>
      <c r="O1237" t="s">
        <v>6590</v>
      </c>
      <c r="P1237" t="s">
        <v>386</v>
      </c>
      <c r="Q1237" s="150" t="str">
        <f>IF(JRF!D1250="","",IF(IFERROR(VLOOKUP(JRF!D1250,Checks!N:P,3,0),0)="A","","Inactive account in Use"))</f>
        <v/>
      </c>
      <c r="R1237" t="str">
        <f>IFERROR(IF('Journal Template'!C1649="","",IF(IFERROR(VLOOKUP('Journal Template'!C1649,Checks!N:P,3,0),0)="A","","Inactive account in Use")),"")</f>
        <v/>
      </c>
      <c r="S1237" t="s">
        <v>6591</v>
      </c>
      <c r="T1237" t="s">
        <v>386</v>
      </c>
      <c r="U1237" t="s">
        <v>68</v>
      </c>
      <c r="V1237" s="150" t="str">
        <f>IF(JRF!C1250="","",IF(IFERROR(VLOOKUP(JRF!C1250,Checks!S:U,3,0),0)="A","Entry with System fund Dept",""))</f>
        <v/>
      </c>
      <c r="W1237" t="str">
        <f>IFERROR(IF('Journal Template'!D1649="","",IF(IFERROR(VLOOKUP('Journal Template'!D1649,Checks!S:U,3,0),0)="A","Entry with System fund Dept","")),"")</f>
        <v/>
      </c>
      <c r="X1237" t="s">
        <v>6592</v>
      </c>
      <c r="Y1237" t="s">
        <v>389</v>
      </c>
      <c r="Z1237" t="s">
        <v>6593</v>
      </c>
      <c r="AA1237" t="s">
        <v>391</v>
      </c>
      <c r="AB1237" t="s">
        <v>125</v>
      </c>
      <c r="AC1237" s="150" t="str">
        <f>IFERROR(IF(JRF!C1250="","",IF(AND(VLOOKUP(JRF!C1250,X:AA,4,0)=JRF!B1250,VLOOKUP(JRF!C1250,X:Y,2,0)="A"),"","Inactive Dept Combo Error")),"Inactive Dept Combo Error")</f>
        <v/>
      </c>
      <c r="AD1237" t="str">
        <f>IFERROR(IF('Journal Template'!D1649="","",IF(AND(VLOOKUP('Journal Template'!D1649,X:AA,4,0)='Journal Template'!A1649,VLOOKUP('Journal Template'!D1649,X:Y,2,0)="A"),"","Inactive Dept Combo Error")),"")</f>
        <v/>
      </c>
      <c r="AK1237" s="150" t="str">
        <f>IF(JRF!B1250="","",IF(JRF!B1250=IFERROR(VLOOKUP(JRF!B1250,Checks!AI:AI,1,0),0),"Entry in Branch/Satellite BU's",""))</f>
        <v/>
      </c>
      <c r="AL1237" t="str">
        <f>IFERROR(IF('Journal Template'!A1649="","",IF('Journal Template'!A1649=IFERROR(VLOOKUP('Journal Template'!A1649,Checks!AI:AI,1,0),0),"Entry in Branch/Satellite BU's","")),"")</f>
        <v/>
      </c>
      <c r="AO1237" s="171"/>
      <c r="AP1237" s="171"/>
      <c r="AQ1237" s="171"/>
      <c r="AR1237" s="171"/>
      <c r="CI1237" t="str">
        <f>IF(JRF!F1250&gt;0,"",IF(JRF!B1250="","",IF(LEFT(JRF!B1250,1)=IFERROR(VLOOKUP(LEFT(JRF!B1250,1),$CF$2:$CF$5,1,0),0),"Product Code Required",IF(JRF!C1250="","",IF(JRF!C1250=IFERROR(VLOOKUP(JRF!C1250,$CH:$CH,1,0),0),"Product Code Required","NA")))))</f>
        <v/>
      </c>
      <c r="CJ1237" t="str">
        <f>IF(JRF!AV1250&gt;0,"",IF(JRF!Q1250="","",IF(LEFT(JRF!Q1250,1)=IFERROR(VLOOKUP(LEFT(JRF!Q1250,1),$CF$2:$CF$5,1,0),0),"Product Code Required",IF(JRF!V1250="","",IF(JRF!V1250=IFERROR(VLOOKUP(JRF!V1250,$CH:$CH,1,0),0),"Product Code Required","NA")))))</f>
        <v/>
      </c>
      <c r="CK1237" t="str">
        <f>IFERROR(IF(LEN('Journal Template'!F1248)&gt;0,"",IF('Journal Template'!A1248="","",IF(LEFT('Journal Template'!A1248,1)=IFERROR(VLOOKUP(LEFT('Journal Template'!A1248,1),Checks!$CF$2:$CF$5,1,0),0),"Product Code Required",IF('Journal Template'!D1248="","",IF('Journal Template'!D1248=IFERROR(VLOOKUP('Journal Template'!D1248,Checks!$CH:$CH,1,0),0),"Product Code Required","NA"))))),"")</f>
        <v/>
      </c>
    </row>
    <row r="1238" spans="14:89">
      <c r="N1238" t="s">
        <v>6594</v>
      </c>
      <c r="O1238" t="s">
        <v>6595</v>
      </c>
      <c r="P1238" t="s">
        <v>386</v>
      </c>
      <c r="Q1238" s="150" t="str">
        <f>IF(JRF!D1251="","",IF(IFERROR(VLOOKUP(JRF!D1251,Checks!N:P,3,0),0)="A","","Inactive account in Use"))</f>
        <v/>
      </c>
      <c r="R1238" t="str">
        <f>IFERROR(IF('Journal Template'!C1650="","",IF(IFERROR(VLOOKUP('Journal Template'!C1650,Checks!N:P,3,0),0)="A","","Inactive account in Use")),"")</f>
        <v/>
      </c>
      <c r="S1238" t="s">
        <v>6596</v>
      </c>
      <c r="T1238" t="s">
        <v>386</v>
      </c>
      <c r="U1238" t="s">
        <v>68</v>
      </c>
      <c r="V1238" s="150" t="str">
        <f>IF(JRF!C1251="","",IF(IFERROR(VLOOKUP(JRF!C1251,Checks!S:U,3,0),0)="A","Entry with System fund Dept",""))</f>
        <v/>
      </c>
      <c r="W1238" t="str">
        <f>IFERROR(IF('Journal Template'!D1650="","",IF(IFERROR(VLOOKUP('Journal Template'!D1650,Checks!S:U,3,0),0)="A","Entry with System fund Dept","")),"")</f>
        <v/>
      </c>
      <c r="X1238" t="s">
        <v>6597</v>
      </c>
      <c r="Y1238" t="s">
        <v>386</v>
      </c>
      <c r="Z1238" t="s">
        <v>6598</v>
      </c>
      <c r="AA1238" t="s">
        <v>391</v>
      </c>
      <c r="AB1238" t="s">
        <v>125</v>
      </c>
      <c r="AC1238" s="150" t="str">
        <f>IFERROR(IF(JRF!C1251="","",IF(AND(VLOOKUP(JRF!C1251,X:AA,4,0)=JRF!B1251,VLOOKUP(JRF!C1251,X:Y,2,0)="A"),"","Inactive Dept Combo Error")),"Inactive Dept Combo Error")</f>
        <v/>
      </c>
      <c r="AD1238" t="str">
        <f>IFERROR(IF('Journal Template'!D1650="","",IF(AND(VLOOKUP('Journal Template'!D1650,X:AA,4,0)='Journal Template'!A1650,VLOOKUP('Journal Template'!D1650,X:Y,2,0)="A"),"","Inactive Dept Combo Error")),"")</f>
        <v/>
      </c>
      <c r="AK1238" s="150" t="str">
        <f>IF(JRF!B1251="","",IF(JRF!B1251=IFERROR(VLOOKUP(JRF!B1251,Checks!AI:AI,1,0),0),"Entry in Branch/Satellite BU's",""))</f>
        <v/>
      </c>
      <c r="AL1238" t="str">
        <f>IFERROR(IF('Journal Template'!A1650="","",IF('Journal Template'!A1650=IFERROR(VLOOKUP('Journal Template'!A1650,Checks!AI:AI,1,0),0),"Entry in Branch/Satellite BU's","")),"")</f>
        <v/>
      </c>
      <c r="AO1238" s="171"/>
      <c r="AP1238" s="171"/>
      <c r="AQ1238" s="171"/>
      <c r="AR1238" s="171"/>
      <c r="CI1238" t="str">
        <f>IF(JRF!F1251&gt;0,"",IF(JRF!B1251="","",IF(LEFT(JRF!B1251,1)=IFERROR(VLOOKUP(LEFT(JRF!B1251,1),$CF$2:$CF$5,1,0),0),"Product Code Required",IF(JRF!C1251="","",IF(JRF!C1251=IFERROR(VLOOKUP(JRF!C1251,$CH:$CH,1,0),0),"Product Code Required","NA")))))</f>
        <v/>
      </c>
      <c r="CJ1238" t="str">
        <f>IF(JRF!AV1251&gt;0,"",IF(JRF!Q1251="","",IF(LEFT(JRF!Q1251,1)=IFERROR(VLOOKUP(LEFT(JRF!Q1251,1),$CF$2:$CF$5,1,0),0),"Product Code Required",IF(JRF!V1251="","",IF(JRF!V1251=IFERROR(VLOOKUP(JRF!V1251,$CH:$CH,1,0),0),"Product Code Required","NA")))))</f>
        <v/>
      </c>
      <c r="CK1238" t="str">
        <f>IFERROR(IF(LEN('Journal Template'!F1249)&gt;0,"",IF('Journal Template'!A1249="","",IF(LEFT('Journal Template'!A1249,1)=IFERROR(VLOOKUP(LEFT('Journal Template'!A1249,1),Checks!$CF$2:$CF$5,1,0),0),"Product Code Required",IF('Journal Template'!D1249="","",IF('Journal Template'!D1249=IFERROR(VLOOKUP('Journal Template'!D1249,Checks!$CH:$CH,1,0),0),"Product Code Required","NA"))))),"")</f>
        <v/>
      </c>
    </row>
    <row r="1239" spans="14:89">
      <c r="N1239" t="s">
        <v>6599</v>
      </c>
      <c r="O1239" t="s">
        <v>6600</v>
      </c>
      <c r="P1239" t="s">
        <v>386</v>
      </c>
      <c r="Q1239" s="150" t="str">
        <f>IF(JRF!D1252="","",IF(IFERROR(VLOOKUP(JRF!D1252,Checks!N:P,3,0),0)="A","","Inactive account in Use"))</f>
        <v/>
      </c>
      <c r="R1239" t="str">
        <f>IFERROR(IF('Journal Template'!C1651="","",IF(IFERROR(VLOOKUP('Journal Template'!C1651,Checks!N:P,3,0),0)="A","","Inactive account in Use")),"")</f>
        <v/>
      </c>
      <c r="S1239" t="s">
        <v>6601</v>
      </c>
      <c r="T1239" t="s">
        <v>386</v>
      </c>
      <c r="U1239" t="s">
        <v>68</v>
      </c>
      <c r="V1239" s="150" t="str">
        <f>IF(JRF!C1252="","",IF(IFERROR(VLOOKUP(JRF!C1252,Checks!S:U,3,0),0)="A","Entry with System fund Dept",""))</f>
        <v/>
      </c>
      <c r="W1239" t="str">
        <f>IFERROR(IF('Journal Template'!D1651="","",IF(IFERROR(VLOOKUP('Journal Template'!D1651,Checks!S:U,3,0),0)="A","Entry with System fund Dept","")),"")</f>
        <v/>
      </c>
      <c r="X1239" t="s">
        <v>6602</v>
      </c>
      <c r="Y1239" t="s">
        <v>389</v>
      </c>
      <c r="Z1239" t="s">
        <v>6603</v>
      </c>
      <c r="AA1239" t="s">
        <v>391</v>
      </c>
      <c r="AB1239" t="s">
        <v>125</v>
      </c>
      <c r="AC1239" s="150" t="str">
        <f>IFERROR(IF(JRF!C1252="","",IF(AND(VLOOKUP(JRF!C1252,X:AA,4,0)=JRF!B1252,VLOOKUP(JRF!C1252,X:Y,2,0)="A"),"","Inactive Dept Combo Error")),"Inactive Dept Combo Error")</f>
        <v/>
      </c>
      <c r="AD1239" t="str">
        <f>IFERROR(IF('Journal Template'!D1651="","",IF(AND(VLOOKUP('Journal Template'!D1651,X:AA,4,0)='Journal Template'!A1651,VLOOKUP('Journal Template'!D1651,X:Y,2,0)="A"),"","Inactive Dept Combo Error")),"")</f>
        <v/>
      </c>
      <c r="AK1239" s="150" t="str">
        <f>IF(JRF!B1252="","",IF(JRF!B1252=IFERROR(VLOOKUP(JRF!B1252,Checks!AI:AI,1,0),0),"Entry in Branch/Satellite BU's",""))</f>
        <v/>
      </c>
      <c r="AL1239" t="str">
        <f>IFERROR(IF('Journal Template'!A1651="","",IF('Journal Template'!A1651=IFERROR(VLOOKUP('Journal Template'!A1651,Checks!AI:AI,1,0),0),"Entry in Branch/Satellite BU's","")),"")</f>
        <v/>
      </c>
      <c r="AO1239" s="171"/>
      <c r="AP1239" s="171"/>
      <c r="AQ1239" s="171"/>
      <c r="AR1239" s="171"/>
      <c r="CI1239" t="str">
        <f>IF(JRF!F1252&gt;0,"",IF(JRF!B1252="","",IF(LEFT(JRF!B1252,1)=IFERROR(VLOOKUP(LEFT(JRF!B1252,1),$CF$2:$CF$5,1,0),0),"Product Code Required",IF(JRF!C1252="","",IF(JRF!C1252=IFERROR(VLOOKUP(JRF!C1252,$CH:$CH,1,0),0),"Product Code Required","NA")))))</f>
        <v/>
      </c>
      <c r="CJ1239" t="str">
        <f>IF(JRF!AV1252&gt;0,"",IF(JRF!Q1252="","",IF(LEFT(JRF!Q1252,1)=IFERROR(VLOOKUP(LEFT(JRF!Q1252,1),$CF$2:$CF$5,1,0),0),"Product Code Required",IF(JRF!V1252="","",IF(JRF!V1252=IFERROR(VLOOKUP(JRF!V1252,$CH:$CH,1,0),0),"Product Code Required","NA")))))</f>
        <v/>
      </c>
      <c r="CK1239" t="str">
        <f>IFERROR(IF(LEN('Journal Template'!F1250)&gt;0,"",IF('Journal Template'!A1250="","",IF(LEFT('Journal Template'!A1250,1)=IFERROR(VLOOKUP(LEFT('Journal Template'!A1250,1),Checks!$CF$2:$CF$5,1,0),0),"Product Code Required",IF('Journal Template'!D1250="","",IF('Journal Template'!D1250=IFERROR(VLOOKUP('Journal Template'!D1250,Checks!$CH:$CH,1,0),0),"Product Code Required","NA"))))),"")</f>
        <v/>
      </c>
    </row>
    <row r="1240" spans="14:89">
      <c r="N1240" t="s">
        <v>6604</v>
      </c>
      <c r="O1240" t="s">
        <v>6605</v>
      </c>
      <c r="P1240" t="s">
        <v>386</v>
      </c>
      <c r="Q1240" s="150" t="str">
        <f>IF(JRF!D1253="","",IF(IFERROR(VLOOKUP(JRF!D1253,Checks!N:P,3,0),0)="A","","Inactive account in Use"))</f>
        <v/>
      </c>
      <c r="R1240" t="str">
        <f>IFERROR(IF('Journal Template'!C1652="","",IF(IFERROR(VLOOKUP('Journal Template'!C1652,Checks!N:P,3,0),0)="A","","Inactive account in Use")),"")</f>
        <v/>
      </c>
      <c r="S1240" t="s">
        <v>6606</v>
      </c>
      <c r="T1240" t="s">
        <v>386</v>
      </c>
      <c r="U1240" t="s">
        <v>68</v>
      </c>
      <c r="V1240" s="150" t="str">
        <f>IF(JRF!C1253="","",IF(IFERROR(VLOOKUP(JRF!C1253,Checks!S:U,3,0),0)="A","Entry with System fund Dept",""))</f>
        <v/>
      </c>
      <c r="W1240" t="str">
        <f>IFERROR(IF('Journal Template'!D1652="","",IF(IFERROR(VLOOKUP('Journal Template'!D1652,Checks!S:U,3,0),0)="A","Entry with System fund Dept","")),"")</f>
        <v/>
      </c>
      <c r="X1240" t="s">
        <v>6607</v>
      </c>
      <c r="Y1240" t="s">
        <v>389</v>
      </c>
      <c r="Z1240" t="s">
        <v>6608</v>
      </c>
      <c r="AA1240" t="s">
        <v>391</v>
      </c>
      <c r="AB1240" t="s">
        <v>125</v>
      </c>
      <c r="AC1240" s="150" t="str">
        <f>IFERROR(IF(JRF!C1253="","",IF(AND(VLOOKUP(JRF!C1253,X:AA,4,0)=JRF!B1253,VLOOKUP(JRF!C1253,X:Y,2,0)="A"),"","Inactive Dept Combo Error")),"Inactive Dept Combo Error")</f>
        <v/>
      </c>
      <c r="AD1240" t="str">
        <f>IFERROR(IF('Journal Template'!D1652="","",IF(AND(VLOOKUP('Journal Template'!D1652,X:AA,4,0)='Journal Template'!A1652,VLOOKUP('Journal Template'!D1652,X:Y,2,0)="A"),"","Inactive Dept Combo Error")),"")</f>
        <v/>
      </c>
      <c r="AK1240" s="150" t="str">
        <f>IF(JRF!B1253="","",IF(JRF!B1253=IFERROR(VLOOKUP(JRF!B1253,Checks!AI:AI,1,0),0),"Entry in Branch/Satellite BU's",""))</f>
        <v/>
      </c>
      <c r="AL1240" t="str">
        <f>IFERROR(IF('Journal Template'!A1652="","",IF('Journal Template'!A1652=IFERROR(VLOOKUP('Journal Template'!A1652,Checks!AI:AI,1,0),0),"Entry in Branch/Satellite BU's","")),"")</f>
        <v/>
      </c>
      <c r="AO1240" s="171"/>
      <c r="AP1240" s="171"/>
      <c r="AQ1240" s="171"/>
      <c r="AR1240" s="171"/>
      <c r="CI1240" t="str">
        <f>IF(JRF!F1253&gt;0,"",IF(JRF!B1253="","",IF(LEFT(JRF!B1253,1)=IFERROR(VLOOKUP(LEFT(JRF!B1253,1),$CF$2:$CF$5,1,0),0),"Product Code Required",IF(JRF!C1253="","",IF(JRF!C1253=IFERROR(VLOOKUP(JRF!C1253,$CH:$CH,1,0),0),"Product Code Required","NA")))))</f>
        <v/>
      </c>
      <c r="CJ1240" t="str">
        <f>IF(JRF!AV1253&gt;0,"",IF(JRF!Q1253="","",IF(LEFT(JRF!Q1253,1)=IFERROR(VLOOKUP(LEFT(JRF!Q1253,1),$CF$2:$CF$5,1,0),0),"Product Code Required",IF(JRF!V1253="","",IF(JRF!V1253=IFERROR(VLOOKUP(JRF!V1253,$CH:$CH,1,0),0),"Product Code Required","NA")))))</f>
        <v/>
      </c>
      <c r="CK1240" t="str">
        <f>IFERROR(IF(LEN('Journal Template'!F1251)&gt;0,"",IF('Journal Template'!A1251="","",IF(LEFT('Journal Template'!A1251,1)=IFERROR(VLOOKUP(LEFT('Journal Template'!A1251,1),Checks!$CF$2:$CF$5,1,0),0),"Product Code Required",IF('Journal Template'!D1251="","",IF('Journal Template'!D1251=IFERROR(VLOOKUP('Journal Template'!D1251,Checks!$CH:$CH,1,0),0),"Product Code Required","NA"))))),"")</f>
        <v/>
      </c>
    </row>
    <row r="1241" spans="14:89">
      <c r="N1241" t="s">
        <v>6609</v>
      </c>
      <c r="O1241" t="s">
        <v>6610</v>
      </c>
      <c r="P1241" t="s">
        <v>386</v>
      </c>
      <c r="Q1241" s="150" t="str">
        <f>IF(JRF!D1254="","",IF(IFERROR(VLOOKUP(JRF!D1254,Checks!N:P,3,0),0)="A","","Inactive account in Use"))</f>
        <v/>
      </c>
      <c r="R1241" t="str">
        <f>IFERROR(IF('Journal Template'!C1653="","",IF(IFERROR(VLOOKUP('Journal Template'!C1653,Checks!N:P,3,0),0)="A","","Inactive account in Use")),"")</f>
        <v/>
      </c>
      <c r="S1241" t="s">
        <v>6611</v>
      </c>
      <c r="T1241" t="s">
        <v>386</v>
      </c>
      <c r="U1241" t="s">
        <v>68</v>
      </c>
      <c r="V1241" s="150" t="str">
        <f>IF(JRF!C1254="","",IF(IFERROR(VLOOKUP(JRF!C1254,Checks!S:U,3,0),0)="A","Entry with System fund Dept",""))</f>
        <v/>
      </c>
      <c r="W1241" t="str">
        <f>IFERROR(IF('Journal Template'!D1653="","",IF(IFERROR(VLOOKUP('Journal Template'!D1653,Checks!S:U,3,0),0)="A","Entry with System fund Dept","")),"")</f>
        <v/>
      </c>
      <c r="X1241" t="s">
        <v>6612</v>
      </c>
      <c r="Y1241" t="s">
        <v>389</v>
      </c>
      <c r="Z1241" t="s">
        <v>6613</v>
      </c>
      <c r="AA1241" t="s">
        <v>391</v>
      </c>
      <c r="AB1241" t="s">
        <v>125</v>
      </c>
      <c r="AC1241" s="150" t="str">
        <f>IFERROR(IF(JRF!C1254="","",IF(AND(VLOOKUP(JRF!C1254,X:AA,4,0)=JRF!B1254,VLOOKUP(JRF!C1254,X:Y,2,0)="A"),"","Inactive Dept Combo Error")),"Inactive Dept Combo Error")</f>
        <v/>
      </c>
      <c r="AD1241" t="str">
        <f>IFERROR(IF('Journal Template'!D1653="","",IF(AND(VLOOKUP('Journal Template'!D1653,X:AA,4,0)='Journal Template'!A1653,VLOOKUP('Journal Template'!D1653,X:Y,2,0)="A"),"","Inactive Dept Combo Error")),"")</f>
        <v/>
      </c>
      <c r="AK1241" s="150" t="str">
        <f>IF(JRF!B1254="","",IF(JRF!B1254=IFERROR(VLOOKUP(JRF!B1254,Checks!AI:AI,1,0),0),"Entry in Branch/Satellite BU's",""))</f>
        <v/>
      </c>
      <c r="AL1241" t="str">
        <f>IFERROR(IF('Journal Template'!A1653="","",IF('Journal Template'!A1653=IFERROR(VLOOKUP('Journal Template'!A1653,Checks!AI:AI,1,0),0),"Entry in Branch/Satellite BU's","")),"")</f>
        <v/>
      </c>
      <c r="AO1241" s="171"/>
      <c r="AP1241" s="171"/>
      <c r="AQ1241" s="171"/>
      <c r="AR1241" s="171"/>
      <c r="CI1241" t="str">
        <f>IF(JRF!F1254&gt;0,"",IF(JRF!B1254="","",IF(LEFT(JRF!B1254,1)=IFERROR(VLOOKUP(LEFT(JRF!B1254,1),$CF$2:$CF$5,1,0),0),"Product Code Required",IF(JRF!C1254="","",IF(JRF!C1254=IFERROR(VLOOKUP(JRF!C1254,$CH:$CH,1,0),0),"Product Code Required","NA")))))</f>
        <v/>
      </c>
      <c r="CJ1241" t="str">
        <f>IF(JRF!AV1254&gt;0,"",IF(JRF!Q1254="","",IF(LEFT(JRF!Q1254,1)=IFERROR(VLOOKUP(LEFT(JRF!Q1254,1),$CF$2:$CF$5,1,0),0),"Product Code Required",IF(JRF!V1254="","",IF(JRF!V1254=IFERROR(VLOOKUP(JRF!V1254,$CH:$CH,1,0),0),"Product Code Required","NA")))))</f>
        <v/>
      </c>
      <c r="CK1241" t="str">
        <f>IFERROR(IF(LEN('Journal Template'!F1252)&gt;0,"",IF('Journal Template'!A1252="","",IF(LEFT('Journal Template'!A1252,1)=IFERROR(VLOOKUP(LEFT('Journal Template'!A1252,1),Checks!$CF$2:$CF$5,1,0),0),"Product Code Required",IF('Journal Template'!D1252="","",IF('Journal Template'!D1252=IFERROR(VLOOKUP('Journal Template'!D1252,Checks!$CH:$CH,1,0),0),"Product Code Required","NA"))))),"")</f>
        <v/>
      </c>
    </row>
    <row r="1242" spans="14:89">
      <c r="N1242" t="s">
        <v>6614</v>
      </c>
      <c r="O1242" t="s">
        <v>6615</v>
      </c>
      <c r="P1242" t="s">
        <v>386</v>
      </c>
      <c r="Q1242" s="150" t="str">
        <f>IF(JRF!D1255="","",IF(IFERROR(VLOOKUP(JRF!D1255,Checks!N:P,3,0),0)="A","","Inactive account in Use"))</f>
        <v/>
      </c>
      <c r="R1242" t="str">
        <f>IFERROR(IF('Journal Template'!C1654="","",IF(IFERROR(VLOOKUP('Journal Template'!C1654,Checks!N:P,3,0),0)="A","","Inactive account in Use")),"")</f>
        <v/>
      </c>
      <c r="S1242" t="s">
        <v>6616</v>
      </c>
      <c r="T1242" t="s">
        <v>386</v>
      </c>
      <c r="U1242" t="s">
        <v>68</v>
      </c>
      <c r="V1242" s="150" t="str">
        <f>IF(JRF!C1255="","",IF(IFERROR(VLOOKUP(JRF!C1255,Checks!S:U,3,0),0)="A","Entry with System fund Dept",""))</f>
        <v/>
      </c>
      <c r="W1242" t="str">
        <f>IFERROR(IF('Journal Template'!D1654="","",IF(IFERROR(VLOOKUP('Journal Template'!D1654,Checks!S:U,3,0),0)="A","Entry with System fund Dept","")),"")</f>
        <v/>
      </c>
      <c r="X1242" t="s">
        <v>6617</v>
      </c>
      <c r="Y1242" t="s">
        <v>386</v>
      </c>
      <c r="Z1242" t="s">
        <v>6618</v>
      </c>
      <c r="AA1242" t="s">
        <v>391</v>
      </c>
      <c r="AB1242" t="s">
        <v>125</v>
      </c>
      <c r="AC1242" s="150" t="str">
        <f>IFERROR(IF(JRF!C1255="","",IF(AND(VLOOKUP(JRF!C1255,X:AA,4,0)=JRF!B1255,VLOOKUP(JRF!C1255,X:Y,2,0)="A"),"","Inactive Dept Combo Error")),"Inactive Dept Combo Error")</f>
        <v/>
      </c>
      <c r="AD1242" t="str">
        <f>IFERROR(IF('Journal Template'!D1654="","",IF(AND(VLOOKUP('Journal Template'!D1654,X:AA,4,0)='Journal Template'!A1654,VLOOKUP('Journal Template'!D1654,X:Y,2,0)="A"),"","Inactive Dept Combo Error")),"")</f>
        <v/>
      </c>
      <c r="AK1242" s="150" t="str">
        <f>IF(JRF!B1255="","",IF(JRF!B1255=IFERROR(VLOOKUP(JRF!B1255,Checks!AI:AI,1,0),0),"Entry in Branch/Satellite BU's",""))</f>
        <v/>
      </c>
      <c r="AL1242" t="str">
        <f>IFERROR(IF('Journal Template'!A1654="","",IF('Journal Template'!A1654=IFERROR(VLOOKUP('Journal Template'!A1654,Checks!AI:AI,1,0),0),"Entry in Branch/Satellite BU's","")),"")</f>
        <v/>
      </c>
      <c r="AO1242" s="171"/>
      <c r="AP1242" s="171"/>
      <c r="AQ1242" s="171"/>
      <c r="AR1242" s="171"/>
      <c r="CI1242" t="str">
        <f>IF(JRF!F1255&gt;0,"",IF(JRF!B1255="","",IF(LEFT(JRF!B1255,1)=IFERROR(VLOOKUP(LEFT(JRF!B1255,1),$CF$2:$CF$5,1,0),0),"Product Code Required",IF(JRF!C1255="","",IF(JRF!C1255=IFERROR(VLOOKUP(JRF!C1255,$CH:$CH,1,0),0),"Product Code Required","NA")))))</f>
        <v/>
      </c>
      <c r="CJ1242" t="str">
        <f>IF(JRF!AV1255&gt;0,"",IF(JRF!Q1255="","",IF(LEFT(JRF!Q1255,1)=IFERROR(VLOOKUP(LEFT(JRF!Q1255,1),$CF$2:$CF$5,1,0),0),"Product Code Required",IF(JRF!V1255="","",IF(JRF!V1255=IFERROR(VLOOKUP(JRF!V1255,$CH:$CH,1,0),0),"Product Code Required","NA")))))</f>
        <v/>
      </c>
      <c r="CK1242" t="str">
        <f>IFERROR(IF(LEN('Journal Template'!F1253)&gt;0,"",IF('Journal Template'!A1253="","",IF(LEFT('Journal Template'!A1253,1)=IFERROR(VLOOKUP(LEFT('Journal Template'!A1253,1),Checks!$CF$2:$CF$5,1,0),0),"Product Code Required",IF('Journal Template'!D1253="","",IF('Journal Template'!D1253=IFERROR(VLOOKUP('Journal Template'!D1253,Checks!$CH:$CH,1,0),0),"Product Code Required","NA"))))),"")</f>
        <v/>
      </c>
    </row>
    <row r="1243" spans="14:89">
      <c r="N1243" t="s">
        <v>6619</v>
      </c>
      <c r="O1243" t="s">
        <v>4795</v>
      </c>
      <c r="P1243" t="s">
        <v>389</v>
      </c>
      <c r="Q1243" s="150" t="str">
        <f>IF(JRF!D1256="","",IF(IFERROR(VLOOKUP(JRF!D1256,Checks!N:P,3,0),0)="A","","Inactive account in Use"))</f>
        <v/>
      </c>
      <c r="R1243" t="str">
        <f>IFERROR(IF('Journal Template'!C1655="","",IF(IFERROR(VLOOKUP('Journal Template'!C1655,Checks!N:P,3,0),0)="A","","Inactive account in Use")),"")</f>
        <v/>
      </c>
      <c r="S1243" t="s">
        <v>6620</v>
      </c>
      <c r="T1243" t="s">
        <v>386</v>
      </c>
      <c r="U1243" t="s">
        <v>68</v>
      </c>
      <c r="V1243" s="150" t="str">
        <f>IF(JRF!C1256="","",IF(IFERROR(VLOOKUP(JRF!C1256,Checks!S:U,3,0),0)="A","Entry with System fund Dept",""))</f>
        <v/>
      </c>
      <c r="W1243" t="str">
        <f>IFERROR(IF('Journal Template'!D1655="","",IF(IFERROR(VLOOKUP('Journal Template'!D1655,Checks!S:U,3,0),0)="A","Entry with System fund Dept","")),"")</f>
        <v/>
      </c>
      <c r="X1243" t="s">
        <v>6621</v>
      </c>
      <c r="Y1243" t="s">
        <v>389</v>
      </c>
      <c r="Z1243" t="s">
        <v>6622</v>
      </c>
      <c r="AA1243" t="s">
        <v>391</v>
      </c>
      <c r="AB1243" t="s">
        <v>125</v>
      </c>
      <c r="AC1243" s="150" t="str">
        <f>IFERROR(IF(JRF!C1256="","",IF(AND(VLOOKUP(JRF!C1256,X:AA,4,0)=JRF!B1256,VLOOKUP(JRF!C1256,X:Y,2,0)="A"),"","Inactive Dept Combo Error")),"Inactive Dept Combo Error")</f>
        <v/>
      </c>
      <c r="AD1243" t="str">
        <f>IFERROR(IF('Journal Template'!D1655="","",IF(AND(VLOOKUP('Journal Template'!D1655,X:AA,4,0)='Journal Template'!A1655,VLOOKUP('Journal Template'!D1655,X:Y,2,0)="A"),"","Inactive Dept Combo Error")),"")</f>
        <v/>
      </c>
      <c r="AK1243" s="150" t="str">
        <f>IF(JRF!B1256="","",IF(JRF!B1256=IFERROR(VLOOKUP(JRF!B1256,Checks!AI:AI,1,0),0),"Entry in Branch/Satellite BU's",""))</f>
        <v/>
      </c>
      <c r="AL1243" t="str">
        <f>IFERROR(IF('Journal Template'!A1655="","",IF('Journal Template'!A1655=IFERROR(VLOOKUP('Journal Template'!A1655,Checks!AI:AI,1,0),0),"Entry in Branch/Satellite BU's","")),"")</f>
        <v/>
      </c>
      <c r="AO1243" s="171"/>
      <c r="AP1243" s="171"/>
      <c r="AQ1243" s="171"/>
      <c r="AR1243" s="171"/>
      <c r="CI1243" t="str">
        <f>IF(JRF!F1256&gt;0,"",IF(JRF!B1256="","",IF(LEFT(JRF!B1256,1)=IFERROR(VLOOKUP(LEFT(JRF!B1256,1),$CF$2:$CF$5,1,0),0),"Product Code Required",IF(JRF!C1256="","",IF(JRF!C1256=IFERROR(VLOOKUP(JRF!C1256,$CH:$CH,1,0),0),"Product Code Required","NA")))))</f>
        <v/>
      </c>
      <c r="CJ1243" t="str">
        <f>IF(JRF!AV1256&gt;0,"",IF(JRF!Q1256="","",IF(LEFT(JRF!Q1256,1)=IFERROR(VLOOKUP(LEFT(JRF!Q1256,1),$CF$2:$CF$5,1,0),0),"Product Code Required",IF(JRF!V1256="","",IF(JRF!V1256=IFERROR(VLOOKUP(JRF!V1256,$CH:$CH,1,0),0),"Product Code Required","NA")))))</f>
        <v/>
      </c>
      <c r="CK1243" t="str">
        <f>IFERROR(IF(LEN('Journal Template'!F1254)&gt;0,"",IF('Journal Template'!A1254="","",IF(LEFT('Journal Template'!A1254,1)=IFERROR(VLOOKUP(LEFT('Journal Template'!A1254,1),Checks!$CF$2:$CF$5,1,0),0),"Product Code Required",IF('Journal Template'!D1254="","",IF('Journal Template'!D1254=IFERROR(VLOOKUP('Journal Template'!D1254,Checks!$CH:$CH,1,0),0),"Product Code Required","NA"))))),"")</f>
        <v/>
      </c>
    </row>
    <row r="1244" spans="14:89">
      <c r="N1244" t="s">
        <v>6623</v>
      </c>
      <c r="O1244" t="s">
        <v>6624</v>
      </c>
      <c r="P1244" t="s">
        <v>386</v>
      </c>
      <c r="Q1244" s="150" t="str">
        <f>IF(JRF!D1257="","",IF(IFERROR(VLOOKUP(JRF!D1257,Checks!N:P,3,0),0)="A","","Inactive account in Use"))</f>
        <v/>
      </c>
      <c r="R1244" t="str">
        <f>IFERROR(IF('Journal Template'!C1656="","",IF(IFERROR(VLOOKUP('Journal Template'!C1656,Checks!N:P,3,0),0)="A","","Inactive account in Use")),"")</f>
        <v/>
      </c>
      <c r="S1244" t="s">
        <v>1718</v>
      </c>
      <c r="T1244" t="s">
        <v>386</v>
      </c>
      <c r="U1244" t="s">
        <v>393</v>
      </c>
      <c r="V1244" s="150" t="str">
        <f>IF(JRF!C1257="","",IF(IFERROR(VLOOKUP(JRF!C1257,Checks!S:U,3,0),0)="A","Entry with System fund Dept",""))</f>
        <v/>
      </c>
      <c r="W1244" t="str">
        <f>IFERROR(IF('Journal Template'!D1656="","",IF(IFERROR(VLOOKUP('Journal Template'!D1656,Checks!S:U,3,0),0)="A","Entry with System fund Dept","")),"")</f>
        <v/>
      </c>
      <c r="X1244" t="s">
        <v>6625</v>
      </c>
      <c r="Y1244" t="s">
        <v>386</v>
      </c>
      <c r="Z1244" t="s">
        <v>6626</v>
      </c>
      <c r="AA1244" t="s">
        <v>391</v>
      </c>
      <c r="AB1244" t="s">
        <v>125</v>
      </c>
      <c r="AC1244" s="150" t="str">
        <f>IFERROR(IF(JRF!C1257="","",IF(AND(VLOOKUP(JRF!C1257,X:AA,4,0)=JRF!B1257,VLOOKUP(JRF!C1257,X:Y,2,0)="A"),"","Inactive Dept Combo Error")),"Inactive Dept Combo Error")</f>
        <v/>
      </c>
      <c r="AD1244" t="str">
        <f>IFERROR(IF('Journal Template'!D1656="","",IF(AND(VLOOKUP('Journal Template'!D1656,X:AA,4,0)='Journal Template'!A1656,VLOOKUP('Journal Template'!D1656,X:Y,2,0)="A"),"","Inactive Dept Combo Error")),"")</f>
        <v/>
      </c>
      <c r="AK1244" s="150" t="str">
        <f>IF(JRF!B1257="","",IF(JRF!B1257=IFERROR(VLOOKUP(JRF!B1257,Checks!AI:AI,1,0),0),"Entry in Branch/Satellite BU's",""))</f>
        <v/>
      </c>
      <c r="AL1244" t="str">
        <f>IFERROR(IF('Journal Template'!A1656="","",IF('Journal Template'!A1656=IFERROR(VLOOKUP('Journal Template'!A1656,Checks!AI:AI,1,0),0),"Entry in Branch/Satellite BU's","")),"")</f>
        <v/>
      </c>
      <c r="AO1244" s="171"/>
      <c r="AP1244" s="171"/>
      <c r="AQ1244" s="171"/>
      <c r="AR1244" s="171"/>
      <c r="CI1244" t="str">
        <f>IF(JRF!F1257&gt;0,"",IF(JRF!B1257="","",IF(LEFT(JRF!B1257,1)=IFERROR(VLOOKUP(LEFT(JRF!B1257,1),$CF$2:$CF$5,1,0),0),"Product Code Required",IF(JRF!C1257="","",IF(JRF!C1257=IFERROR(VLOOKUP(JRF!C1257,$CH:$CH,1,0),0),"Product Code Required","NA")))))</f>
        <v/>
      </c>
      <c r="CJ1244" t="str">
        <f>IF(JRF!AV1257&gt;0,"",IF(JRF!Q1257="","",IF(LEFT(JRF!Q1257,1)=IFERROR(VLOOKUP(LEFT(JRF!Q1257,1),$CF$2:$CF$5,1,0),0),"Product Code Required",IF(JRF!V1257="","",IF(JRF!V1257=IFERROR(VLOOKUP(JRF!V1257,$CH:$CH,1,0),0),"Product Code Required","NA")))))</f>
        <v/>
      </c>
      <c r="CK1244" t="str">
        <f>IFERROR(IF(LEN('Journal Template'!F1255)&gt;0,"",IF('Journal Template'!A1255="","",IF(LEFT('Journal Template'!A1255,1)=IFERROR(VLOOKUP(LEFT('Journal Template'!A1255,1),Checks!$CF$2:$CF$5,1,0),0),"Product Code Required",IF('Journal Template'!D1255="","",IF('Journal Template'!D1255=IFERROR(VLOOKUP('Journal Template'!D1255,Checks!$CH:$CH,1,0),0),"Product Code Required","NA"))))),"")</f>
        <v/>
      </c>
    </row>
    <row r="1245" spans="14:89">
      <c r="N1245" t="s">
        <v>6627</v>
      </c>
      <c r="O1245" t="s">
        <v>6628</v>
      </c>
      <c r="P1245" t="s">
        <v>386</v>
      </c>
      <c r="Q1245" s="150" t="str">
        <f>IF(JRF!D1258="","",IF(IFERROR(VLOOKUP(JRF!D1258,Checks!N:P,3,0),0)="A","","Inactive account in Use"))</f>
        <v/>
      </c>
      <c r="R1245" t="str">
        <f>IFERROR(IF('Journal Template'!C1657="","",IF(IFERROR(VLOOKUP('Journal Template'!C1657,Checks!N:P,3,0),0)="A","","Inactive account in Use")),"")</f>
        <v/>
      </c>
      <c r="S1245" t="s">
        <v>3828</v>
      </c>
      <c r="T1245" t="s">
        <v>386</v>
      </c>
      <c r="U1245" t="s">
        <v>393</v>
      </c>
      <c r="V1245" s="150" t="str">
        <f>IF(JRF!C1258="","",IF(IFERROR(VLOOKUP(JRF!C1258,Checks!S:U,3,0),0)="A","Entry with System fund Dept",""))</f>
        <v/>
      </c>
      <c r="W1245" t="str">
        <f>IFERROR(IF('Journal Template'!D1657="","",IF(IFERROR(VLOOKUP('Journal Template'!D1657,Checks!S:U,3,0),0)="A","Entry with System fund Dept","")),"")</f>
        <v/>
      </c>
      <c r="X1245" t="s">
        <v>6629</v>
      </c>
      <c r="Y1245" t="s">
        <v>389</v>
      </c>
      <c r="Z1245" t="s">
        <v>6630</v>
      </c>
      <c r="AA1245" t="s">
        <v>391</v>
      </c>
      <c r="AB1245" t="s">
        <v>125</v>
      </c>
      <c r="AC1245" s="150" t="str">
        <f>IFERROR(IF(JRF!C1258="","",IF(AND(VLOOKUP(JRF!C1258,X:AA,4,0)=JRF!B1258,VLOOKUP(JRF!C1258,X:Y,2,0)="A"),"","Inactive Dept Combo Error")),"Inactive Dept Combo Error")</f>
        <v/>
      </c>
      <c r="AD1245" t="str">
        <f>IFERROR(IF('Journal Template'!D1657="","",IF(AND(VLOOKUP('Journal Template'!D1657,X:AA,4,0)='Journal Template'!A1657,VLOOKUP('Journal Template'!D1657,X:Y,2,0)="A"),"","Inactive Dept Combo Error")),"")</f>
        <v/>
      </c>
      <c r="AK1245" s="150" t="str">
        <f>IF(JRF!B1258="","",IF(JRF!B1258=IFERROR(VLOOKUP(JRF!B1258,Checks!AI:AI,1,0),0),"Entry in Branch/Satellite BU's",""))</f>
        <v/>
      </c>
      <c r="AL1245" t="str">
        <f>IFERROR(IF('Journal Template'!A1657="","",IF('Journal Template'!A1657=IFERROR(VLOOKUP('Journal Template'!A1657,Checks!AI:AI,1,0),0),"Entry in Branch/Satellite BU's","")),"")</f>
        <v/>
      </c>
      <c r="AO1245" s="171"/>
      <c r="AP1245" s="171"/>
      <c r="AQ1245" s="171"/>
      <c r="AR1245" s="171"/>
      <c r="CI1245" t="str">
        <f>IF(JRF!F1258&gt;0,"",IF(JRF!B1258="","",IF(LEFT(JRF!B1258,1)=IFERROR(VLOOKUP(LEFT(JRF!B1258,1),$CF$2:$CF$5,1,0),0),"Product Code Required",IF(JRF!C1258="","",IF(JRF!C1258=IFERROR(VLOOKUP(JRF!C1258,$CH:$CH,1,0),0),"Product Code Required","NA")))))</f>
        <v/>
      </c>
      <c r="CJ1245" t="str">
        <f>IF(JRF!AV1258&gt;0,"",IF(JRF!Q1258="","",IF(LEFT(JRF!Q1258,1)=IFERROR(VLOOKUP(LEFT(JRF!Q1258,1),$CF$2:$CF$5,1,0),0),"Product Code Required",IF(JRF!V1258="","",IF(JRF!V1258=IFERROR(VLOOKUP(JRF!V1258,$CH:$CH,1,0),0),"Product Code Required","NA")))))</f>
        <v/>
      </c>
      <c r="CK1245" t="str">
        <f>IFERROR(IF(LEN('Journal Template'!F1256)&gt;0,"",IF('Journal Template'!A1256="","",IF(LEFT('Journal Template'!A1256,1)=IFERROR(VLOOKUP(LEFT('Journal Template'!A1256,1),Checks!$CF$2:$CF$5,1,0),0),"Product Code Required",IF('Journal Template'!D1256="","",IF('Journal Template'!D1256=IFERROR(VLOOKUP('Journal Template'!D1256,Checks!$CH:$CH,1,0),0),"Product Code Required","NA"))))),"")</f>
        <v/>
      </c>
    </row>
    <row r="1246" spans="14:89">
      <c r="N1246" t="s">
        <v>6631</v>
      </c>
      <c r="O1246" t="s">
        <v>6632</v>
      </c>
      <c r="P1246" t="s">
        <v>386</v>
      </c>
      <c r="Q1246" s="150" t="str">
        <f>IF(JRF!D1259="","",IF(IFERROR(VLOOKUP(JRF!D1259,Checks!N:P,3,0),0)="A","","Inactive account in Use"))</f>
        <v/>
      </c>
      <c r="R1246" t="str">
        <f>IFERROR(IF('Journal Template'!C1658="","",IF(IFERROR(VLOOKUP('Journal Template'!C1658,Checks!N:P,3,0),0)="A","","Inactive account in Use")),"")</f>
        <v/>
      </c>
      <c r="S1246" t="s">
        <v>3899</v>
      </c>
      <c r="T1246" t="s">
        <v>386</v>
      </c>
      <c r="U1246" t="s">
        <v>393</v>
      </c>
      <c r="V1246" s="150" t="str">
        <f>IF(JRF!C1259="","",IF(IFERROR(VLOOKUP(JRF!C1259,Checks!S:U,3,0),0)="A","Entry with System fund Dept",""))</f>
        <v/>
      </c>
      <c r="W1246" t="str">
        <f>IFERROR(IF('Journal Template'!D1658="","",IF(IFERROR(VLOOKUP('Journal Template'!D1658,Checks!S:U,3,0),0)="A","Entry with System fund Dept","")),"")</f>
        <v/>
      </c>
      <c r="X1246" t="s">
        <v>6633</v>
      </c>
      <c r="Y1246" t="s">
        <v>386</v>
      </c>
      <c r="Z1246" t="s">
        <v>6634</v>
      </c>
      <c r="AA1246" t="s">
        <v>391</v>
      </c>
      <c r="AB1246" t="s">
        <v>125</v>
      </c>
      <c r="AC1246" s="150" t="str">
        <f>IFERROR(IF(JRF!C1259="","",IF(AND(VLOOKUP(JRF!C1259,X:AA,4,0)=JRF!B1259,VLOOKUP(JRF!C1259,X:Y,2,0)="A"),"","Inactive Dept Combo Error")),"Inactive Dept Combo Error")</f>
        <v/>
      </c>
      <c r="AD1246" t="str">
        <f>IFERROR(IF('Journal Template'!D1658="","",IF(AND(VLOOKUP('Journal Template'!D1658,X:AA,4,0)='Journal Template'!A1658,VLOOKUP('Journal Template'!D1658,X:Y,2,0)="A"),"","Inactive Dept Combo Error")),"")</f>
        <v/>
      </c>
      <c r="AK1246" s="150" t="str">
        <f>IF(JRF!B1259="","",IF(JRF!B1259=IFERROR(VLOOKUP(JRF!B1259,Checks!AI:AI,1,0),0),"Entry in Branch/Satellite BU's",""))</f>
        <v/>
      </c>
      <c r="AL1246" t="str">
        <f>IFERROR(IF('Journal Template'!A1658="","",IF('Journal Template'!A1658=IFERROR(VLOOKUP('Journal Template'!A1658,Checks!AI:AI,1,0),0),"Entry in Branch/Satellite BU's","")),"")</f>
        <v/>
      </c>
      <c r="AO1246" s="171"/>
      <c r="AP1246" s="171"/>
      <c r="AQ1246" s="171"/>
      <c r="AR1246" s="171"/>
      <c r="CI1246" t="str">
        <f>IF(JRF!F1259&gt;0,"",IF(JRF!B1259="","",IF(LEFT(JRF!B1259,1)=IFERROR(VLOOKUP(LEFT(JRF!B1259,1),$CF$2:$CF$5,1,0),0),"Product Code Required",IF(JRF!C1259="","",IF(JRF!C1259=IFERROR(VLOOKUP(JRF!C1259,$CH:$CH,1,0),0),"Product Code Required","NA")))))</f>
        <v/>
      </c>
      <c r="CJ1246" t="str">
        <f>IF(JRF!AV1259&gt;0,"",IF(JRF!Q1259="","",IF(LEFT(JRF!Q1259,1)=IFERROR(VLOOKUP(LEFT(JRF!Q1259,1),$CF$2:$CF$5,1,0),0),"Product Code Required",IF(JRF!V1259="","",IF(JRF!V1259=IFERROR(VLOOKUP(JRF!V1259,$CH:$CH,1,0),0),"Product Code Required","NA")))))</f>
        <v/>
      </c>
      <c r="CK1246" t="str">
        <f>IFERROR(IF(LEN('Journal Template'!F1257)&gt;0,"",IF('Journal Template'!A1257="","",IF(LEFT('Journal Template'!A1257,1)=IFERROR(VLOOKUP(LEFT('Journal Template'!A1257,1),Checks!$CF$2:$CF$5,1,0),0),"Product Code Required",IF('Journal Template'!D1257="","",IF('Journal Template'!D1257=IFERROR(VLOOKUP('Journal Template'!D1257,Checks!$CH:$CH,1,0),0),"Product Code Required","NA"))))),"")</f>
        <v/>
      </c>
    </row>
    <row r="1247" spans="14:89">
      <c r="N1247" t="s">
        <v>6635</v>
      </c>
      <c r="O1247" t="s">
        <v>6636</v>
      </c>
      <c r="P1247" t="s">
        <v>386</v>
      </c>
      <c r="Q1247" s="150" t="str">
        <f>IF(JRF!D1260="","",IF(IFERROR(VLOOKUP(JRF!D1260,Checks!N:P,3,0),0)="A","","Inactive account in Use"))</f>
        <v/>
      </c>
      <c r="R1247" t="str">
        <f>IFERROR(IF('Journal Template'!C1659="","",IF(IFERROR(VLOOKUP('Journal Template'!C1659,Checks!N:P,3,0),0)="A","","Inactive account in Use")),"")</f>
        <v/>
      </c>
      <c r="S1247" t="s">
        <v>4487</v>
      </c>
      <c r="T1247" t="s">
        <v>386</v>
      </c>
      <c r="U1247" t="s">
        <v>393</v>
      </c>
      <c r="V1247" s="150" t="str">
        <f>IF(JRF!C1260="","",IF(IFERROR(VLOOKUP(JRF!C1260,Checks!S:U,3,0),0)="A","Entry with System fund Dept",""))</f>
        <v/>
      </c>
      <c r="W1247" t="str">
        <f>IFERROR(IF('Journal Template'!D1659="","",IF(IFERROR(VLOOKUP('Journal Template'!D1659,Checks!S:U,3,0),0)="A","Entry with System fund Dept","")),"")</f>
        <v/>
      </c>
      <c r="X1247" t="s">
        <v>6637</v>
      </c>
      <c r="Y1247" t="s">
        <v>389</v>
      </c>
      <c r="Z1247" t="s">
        <v>6638</v>
      </c>
      <c r="AA1247" t="s">
        <v>391</v>
      </c>
      <c r="AB1247" t="s">
        <v>125</v>
      </c>
      <c r="AC1247" s="150" t="str">
        <f>IFERROR(IF(JRF!C1260="","",IF(AND(VLOOKUP(JRF!C1260,X:AA,4,0)=JRF!B1260,VLOOKUP(JRF!C1260,X:Y,2,0)="A"),"","Inactive Dept Combo Error")),"Inactive Dept Combo Error")</f>
        <v/>
      </c>
      <c r="AD1247" t="str">
        <f>IFERROR(IF('Journal Template'!D1659="","",IF(AND(VLOOKUP('Journal Template'!D1659,X:AA,4,0)='Journal Template'!A1659,VLOOKUP('Journal Template'!D1659,X:Y,2,0)="A"),"","Inactive Dept Combo Error")),"")</f>
        <v/>
      </c>
      <c r="AK1247" s="150" t="str">
        <f>IF(JRF!B1260="","",IF(JRF!B1260=IFERROR(VLOOKUP(JRF!B1260,Checks!AI:AI,1,0),0),"Entry in Branch/Satellite BU's",""))</f>
        <v/>
      </c>
      <c r="AL1247" t="str">
        <f>IFERROR(IF('Journal Template'!A1659="","",IF('Journal Template'!A1659=IFERROR(VLOOKUP('Journal Template'!A1659,Checks!AI:AI,1,0),0),"Entry in Branch/Satellite BU's","")),"")</f>
        <v/>
      </c>
      <c r="AO1247" s="171"/>
      <c r="AP1247" s="171"/>
      <c r="AQ1247" s="171"/>
      <c r="AR1247" s="171"/>
      <c r="CI1247" t="str">
        <f>IF(JRF!F1260&gt;0,"",IF(JRF!B1260="","",IF(LEFT(JRF!B1260,1)=IFERROR(VLOOKUP(LEFT(JRF!B1260,1),$CF$2:$CF$5,1,0),0),"Product Code Required",IF(JRF!C1260="","",IF(JRF!C1260=IFERROR(VLOOKUP(JRF!C1260,$CH:$CH,1,0),0),"Product Code Required","NA")))))</f>
        <v/>
      </c>
      <c r="CJ1247" t="str">
        <f>IF(JRF!AV1260&gt;0,"",IF(JRF!Q1260="","",IF(LEFT(JRF!Q1260,1)=IFERROR(VLOOKUP(LEFT(JRF!Q1260,1),$CF$2:$CF$5,1,0),0),"Product Code Required",IF(JRF!V1260="","",IF(JRF!V1260=IFERROR(VLOOKUP(JRF!V1260,$CH:$CH,1,0),0),"Product Code Required","NA")))))</f>
        <v/>
      </c>
      <c r="CK1247" t="str">
        <f>IFERROR(IF(LEN('Journal Template'!F1258)&gt;0,"",IF('Journal Template'!A1258="","",IF(LEFT('Journal Template'!A1258,1)=IFERROR(VLOOKUP(LEFT('Journal Template'!A1258,1),Checks!$CF$2:$CF$5,1,0),0),"Product Code Required",IF('Journal Template'!D1258="","",IF('Journal Template'!D1258=IFERROR(VLOOKUP('Journal Template'!D1258,Checks!$CH:$CH,1,0),0),"Product Code Required","NA"))))),"")</f>
        <v/>
      </c>
    </row>
    <row r="1248" spans="14:89">
      <c r="N1248" t="s">
        <v>6639</v>
      </c>
      <c r="O1248" t="s">
        <v>6640</v>
      </c>
      <c r="P1248" t="s">
        <v>386</v>
      </c>
      <c r="Q1248" s="150" t="str">
        <f>IF(JRF!D1261="","",IF(IFERROR(VLOOKUP(JRF!D1261,Checks!N:P,3,0),0)="A","","Inactive account in Use"))</f>
        <v/>
      </c>
      <c r="R1248" t="str">
        <f>IFERROR(IF('Journal Template'!C1660="","",IF(IFERROR(VLOOKUP('Journal Template'!C1660,Checks!N:P,3,0),0)="A","","Inactive account in Use")),"")</f>
        <v/>
      </c>
      <c r="S1248" t="s">
        <v>4492</v>
      </c>
      <c r="T1248" t="s">
        <v>386</v>
      </c>
      <c r="U1248" t="s">
        <v>393</v>
      </c>
      <c r="V1248" s="150" t="str">
        <f>IF(JRF!C1261="","",IF(IFERROR(VLOOKUP(JRF!C1261,Checks!S:U,3,0),0)="A","Entry with System fund Dept",""))</f>
        <v/>
      </c>
      <c r="W1248" t="str">
        <f>IFERROR(IF('Journal Template'!D1660="","",IF(IFERROR(VLOOKUP('Journal Template'!D1660,Checks!S:U,3,0),0)="A","Entry with System fund Dept","")),"")</f>
        <v/>
      </c>
      <c r="X1248" t="s">
        <v>6641</v>
      </c>
      <c r="Y1248" t="s">
        <v>389</v>
      </c>
      <c r="Z1248" t="s">
        <v>6642</v>
      </c>
      <c r="AA1248" t="s">
        <v>391</v>
      </c>
      <c r="AB1248" t="s">
        <v>125</v>
      </c>
      <c r="AC1248" s="150" t="str">
        <f>IFERROR(IF(JRF!C1261="","",IF(AND(VLOOKUP(JRF!C1261,X:AA,4,0)=JRF!B1261,VLOOKUP(JRF!C1261,X:Y,2,0)="A"),"","Inactive Dept Combo Error")),"Inactive Dept Combo Error")</f>
        <v/>
      </c>
      <c r="AD1248" t="str">
        <f>IFERROR(IF('Journal Template'!D1660="","",IF(AND(VLOOKUP('Journal Template'!D1660,X:AA,4,0)='Journal Template'!A1660,VLOOKUP('Journal Template'!D1660,X:Y,2,0)="A"),"","Inactive Dept Combo Error")),"")</f>
        <v/>
      </c>
      <c r="AK1248" s="150" t="str">
        <f>IF(JRF!B1261="","",IF(JRF!B1261=IFERROR(VLOOKUP(JRF!B1261,Checks!AI:AI,1,0),0),"Entry in Branch/Satellite BU's",""))</f>
        <v/>
      </c>
      <c r="AL1248" t="str">
        <f>IFERROR(IF('Journal Template'!A1660="","",IF('Journal Template'!A1660=IFERROR(VLOOKUP('Journal Template'!A1660,Checks!AI:AI,1,0),0),"Entry in Branch/Satellite BU's","")),"")</f>
        <v/>
      </c>
      <c r="AO1248" s="171"/>
      <c r="AP1248" s="171"/>
      <c r="AQ1248" s="171"/>
      <c r="AR1248" s="171"/>
      <c r="CI1248" t="str">
        <f>IF(JRF!F1261&gt;0,"",IF(JRF!B1261="","",IF(LEFT(JRF!B1261,1)=IFERROR(VLOOKUP(LEFT(JRF!B1261,1),$CF$2:$CF$5,1,0),0),"Product Code Required",IF(JRF!C1261="","",IF(JRF!C1261=IFERROR(VLOOKUP(JRF!C1261,$CH:$CH,1,0),0),"Product Code Required","NA")))))</f>
        <v/>
      </c>
      <c r="CJ1248" t="str">
        <f>IF(JRF!AV1261&gt;0,"",IF(JRF!Q1261="","",IF(LEFT(JRF!Q1261,1)=IFERROR(VLOOKUP(LEFT(JRF!Q1261,1),$CF$2:$CF$5,1,0),0),"Product Code Required",IF(JRF!V1261="","",IF(JRF!V1261=IFERROR(VLOOKUP(JRF!V1261,$CH:$CH,1,0),0),"Product Code Required","NA")))))</f>
        <v/>
      </c>
      <c r="CK1248" t="str">
        <f>IFERROR(IF(LEN('Journal Template'!F1259)&gt;0,"",IF('Journal Template'!A1259="","",IF(LEFT('Journal Template'!A1259,1)=IFERROR(VLOOKUP(LEFT('Journal Template'!A1259,1),Checks!$CF$2:$CF$5,1,0),0),"Product Code Required",IF('Journal Template'!D1259="","",IF('Journal Template'!D1259=IFERROR(VLOOKUP('Journal Template'!D1259,Checks!$CH:$CH,1,0),0),"Product Code Required","NA"))))),"")</f>
        <v/>
      </c>
    </row>
    <row r="1249" spans="14:89">
      <c r="N1249" t="s">
        <v>6643</v>
      </c>
      <c r="O1249" t="s">
        <v>6644</v>
      </c>
      <c r="P1249" t="s">
        <v>386</v>
      </c>
      <c r="Q1249" s="150" t="str">
        <f>IF(JRF!D1262="","",IF(IFERROR(VLOOKUP(JRF!D1262,Checks!N:P,3,0),0)="A","","Inactive account in Use"))</f>
        <v/>
      </c>
      <c r="R1249" t="str">
        <f>IFERROR(IF('Journal Template'!C1661="","",IF(IFERROR(VLOOKUP('Journal Template'!C1661,Checks!N:P,3,0),0)="A","","Inactive account in Use")),"")</f>
        <v/>
      </c>
      <c r="S1249" t="s">
        <v>4497</v>
      </c>
      <c r="T1249" t="s">
        <v>386</v>
      </c>
      <c r="U1249" t="s">
        <v>393</v>
      </c>
      <c r="V1249" s="150" t="str">
        <f>IF(JRF!C1262="","",IF(IFERROR(VLOOKUP(JRF!C1262,Checks!S:U,3,0),0)="A","Entry with System fund Dept",""))</f>
        <v/>
      </c>
      <c r="W1249" t="str">
        <f>IFERROR(IF('Journal Template'!D1661="","",IF(IFERROR(VLOOKUP('Journal Template'!D1661,Checks!S:U,3,0),0)="A","Entry with System fund Dept","")),"")</f>
        <v/>
      </c>
      <c r="X1249" t="s">
        <v>6645</v>
      </c>
      <c r="Y1249" t="s">
        <v>386</v>
      </c>
      <c r="Z1249" t="s">
        <v>6646</v>
      </c>
      <c r="AA1249" t="s">
        <v>391</v>
      </c>
      <c r="AB1249" t="s">
        <v>125</v>
      </c>
      <c r="AC1249" s="150" t="str">
        <f>IFERROR(IF(JRF!C1262="","",IF(AND(VLOOKUP(JRF!C1262,X:AA,4,0)=JRF!B1262,VLOOKUP(JRF!C1262,X:Y,2,0)="A"),"","Inactive Dept Combo Error")),"Inactive Dept Combo Error")</f>
        <v/>
      </c>
      <c r="AD1249" t="str">
        <f>IFERROR(IF('Journal Template'!D1661="","",IF(AND(VLOOKUP('Journal Template'!D1661,X:AA,4,0)='Journal Template'!A1661,VLOOKUP('Journal Template'!D1661,X:Y,2,0)="A"),"","Inactive Dept Combo Error")),"")</f>
        <v/>
      </c>
      <c r="AK1249" s="150" t="str">
        <f>IF(JRF!B1262="","",IF(JRF!B1262=IFERROR(VLOOKUP(JRF!B1262,Checks!AI:AI,1,0),0),"Entry in Branch/Satellite BU's",""))</f>
        <v/>
      </c>
      <c r="AL1249" t="str">
        <f>IFERROR(IF('Journal Template'!A1661="","",IF('Journal Template'!A1661=IFERROR(VLOOKUP('Journal Template'!A1661,Checks!AI:AI,1,0),0),"Entry in Branch/Satellite BU's","")),"")</f>
        <v/>
      </c>
      <c r="AO1249" s="171"/>
      <c r="AP1249" s="171"/>
      <c r="AQ1249" s="171"/>
      <c r="AR1249" s="171"/>
      <c r="CI1249" t="str">
        <f>IF(JRF!F1262&gt;0,"",IF(JRF!B1262="","",IF(LEFT(JRF!B1262,1)=IFERROR(VLOOKUP(LEFT(JRF!B1262,1),$CF$2:$CF$5,1,0),0),"Product Code Required",IF(JRF!C1262="","",IF(JRF!C1262=IFERROR(VLOOKUP(JRF!C1262,$CH:$CH,1,0),0),"Product Code Required","NA")))))</f>
        <v/>
      </c>
      <c r="CJ1249" t="str">
        <f>IF(JRF!AV1262&gt;0,"",IF(JRF!Q1262="","",IF(LEFT(JRF!Q1262,1)=IFERROR(VLOOKUP(LEFT(JRF!Q1262,1),$CF$2:$CF$5,1,0),0),"Product Code Required",IF(JRF!V1262="","",IF(JRF!V1262=IFERROR(VLOOKUP(JRF!V1262,$CH:$CH,1,0),0),"Product Code Required","NA")))))</f>
        <v/>
      </c>
      <c r="CK1249" t="str">
        <f>IFERROR(IF(LEN('Journal Template'!F1260)&gt;0,"",IF('Journal Template'!A1260="","",IF(LEFT('Journal Template'!A1260,1)=IFERROR(VLOOKUP(LEFT('Journal Template'!A1260,1),Checks!$CF$2:$CF$5,1,0),0),"Product Code Required",IF('Journal Template'!D1260="","",IF('Journal Template'!D1260=IFERROR(VLOOKUP('Journal Template'!D1260,Checks!$CH:$CH,1,0),0),"Product Code Required","NA"))))),"")</f>
        <v/>
      </c>
    </row>
    <row r="1250" spans="14:89">
      <c r="N1250" t="s">
        <v>6647</v>
      </c>
      <c r="O1250" t="s">
        <v>6648</v>
      </c>
      <c r="P1250" t="s">
        <v>386</v>
      </c>
      <c r="Q1250" s="150" t="str">
        <f>IF(JRF!D1263="","",IF(IFERROR(VLOOKUP(JRF!D1263,Checks!N:P,3,0),0)="A","","Inactive account in Use"))</f>
        <v/>
      </c>
      <c r="R1250" t="str">
        <f>IFERROR(IF('Journal Template'!C1662="","",IF(IFERROR(VLOOKUP('Journal Template'!C1662,Checks!N:P,3,0),0)="A","","Inactive account in Use")),"")</f>
        <v/>
      </c>
      <c r="S1250" t="s">
        <v>4502</v>
      </c>
      <c r="T1250" t="s">
        <v>386</v>
      </c>
      <c r="U1250" t="s">
        <v>393</v>
      </c>
      <c r="V1250" s="150" t="str">
        <f>IF(JRF!C1263="","",IF(IFERROR(VLOOKUP(JRF!C1263,Checks!S:U,3,0),0)="A","Entry with System fund Dept",""))</f>
        <v/>
      </c>
      <c r="W1250" t="str">
        <f>IFERROR(IF('Journal Template'!D1662="","",IF(IFERROR(VLOOKUP('Journal Template'!D1662,Checks!S:U,3,0),0)="A","Entry with System fund Dept","")),"")</f>
        <v/>
      </c>
      <c r="X1250" t="s">
        <v>6649</v>
      </c>
      <c r="Y1250" t="s">
        <v>386</v>
      </c>
      <c r="Z1250" t="s">
        <v>6650</v>
      </c>
      <c r="AA1250" t="s">
        <v>391</v>
      </c>
      <c r="AB1250" t="s">
        <v>125</v>
      </c>
      <c r="AC1250" s="150" t="str">
        <f>IFERROR(IF(JRF!C1263="","",IF(AND(VLOOKUP(JRF!C1263,X:AA,4,0)=JRF!B1263,VLOOKUP(JRF!C1263,X:Y,2,0)="A"),"","Inactive Dept Combo Error")),"Inactive Dept Combo Error")</f>
        <v/>
      </c>
      <c r="AD1250" t="str">
        <f>IFERROR(IF('Journal Template'!D1662="","",IF(AND(VLOOKUP('Journal Template'!D1662,X:AA,4,0)='Journal Template'!A1662,VLOOKUP('Journal Template'!D1662,X:Y,2,0)="A"),"","Inactive Dept Combo Error")),"")</f>
        <v/>
      </c>
      <c r="AK1250" s="150" t="str">
        <f>IF(JRF!B1263="","",IF(JRF!B1263=IFERROR(VLOOKUP(JRF!B1263,Checks!AI:AI,1,0),0),"Entry in Branch/Satellite BU's",""))</f>
        <v/>
      </c>
      <c r="AL1250" t="str">
        <f>IFERROR(IF('Journal Template'!A1662="","",IF('Journal Template'!A1662=IFERROR(VLOOKUP('Journal Template'!A1662,Checks!AI:AI,1,0),0),"Entry in Branch/Satellite BU's","")),"")</f>
        <v/>
      </c>
      <c r="AO1250" s="171"/>
      <c r="AP1250" s="171"/>
      <c r="AQ1250" s="171"/>
      <c r="AR1250" s="171"/>
      <c r="CI1250" t="str">
        <f>IF(JRF!F1263&gt;0,"",IF(JRF!B1263="","",IF(LEFT(JRF!B1263,1)=IFERROR(VLOOKUP(LEFT(JRF!B1263,1),$CF$2:$CF$5,1,0),0),"Product Code Required",IF(JRF!C1263="","",IF(JRF!C1263=IFERROR(VLOOKUP(JRF!C1263,$CH:$CH,1,0),0),"Product Code Required","NA")))))</f>
        <v/>
      </c>
      <c r="CJ1250" t="str">
        <f>IF(JRF!AV1263&gt;0,"",IF(JRF!Q1263="","",IF(LEFT(JRF!Q1263,1)=IFERROR(VLOOKUP(LEFT(JRF!Q1263,1),$CF$2:$CF$5,1,0),0),"Product Code Required",IF(JRF!V1263="","",IF(JRF!V1263=IFERROR(VLOOKUP(JRF!V1263,$CH:$CH,1,0),0),"Product Code Required","NA")))))</f>
        <v/>
      </c>
      <c r="CK1250" t="str">
        <f>IFERROR(IF(LEN('Journal Template'!F1261)&gt;0,"",IF('Journal Template'!A1261="","",IF(LEFT('Journal Template'!A1261,1)=IFERROR(VLOOKUP(LEFT('Journal Template'!A1261,1),Checks!$CF$2:$CF$5,1,0),0),"Product Code Required",IF('Journal Template'!D1261="","",IF('Journal Template'!D1261=IFERROR(VLOOKUP('Journal Template'!D1261,Checks!$CH:$CH,1,0),0),"Product Code Required","NA"))))),"")</f>
        <v/>
      </c>
    </row>
    <row r="1251" spans="14:89">
      <c r="N1251" t="s">
        <v>6651</v>
      </c>
      <c r="O1251" t="s">
        <v>6652</v>
      </c>
      <c r="P1251" t="s">
        <v>386</v>
      </c>
      <c r="Q1251" s="150" t="str">
        <f>IF(JRF!D1264="","",IF(IFERROR(VLOOKUP(JRF!D1264,Checks!N:P,3,0),0)="A","","Inactive account in Use"))</f>
        <v/>
      </c>
      <c r="R1251" t="str">
        <f>IFERROR(IF('Journal Template'!C1663="","",IF(IFERROR(VLOOKUP('Journal Template'!C1663,Checks!N:P,3,0),0)="A","","Inactive account in Use")),"")</f>
        <v/>
      </c>
      <c r="S1251" t="s">
        <v>4507</v>
      </c>
      <c r="T1251" t="s">
        <v>386</v>
      </c>
      <c r="U1251" t="s">
        <v>393</v>
      </c>
      <c r="V1251" s="150" t="str">
        <f>IF(JRF!C1264="","",IF(IFERROR(VLOOKUP(JRF!C1264,Checks!S:U,3,0),0)="A","Entry with System fund Dept",""))</f>
        <v/>
      </c>
      <c r="W1251" t="str">
        <f>IFERROR(IF('Journal Template'!D1663="","",IF(IFERROR(VLOOKUP('Journal Template'!D1663,Checks!S:U,3,0),0)="A","Entry with System fund Dept","")),"")</f>
        <v/>
      </c>
      <c r="X1251" t="s">
        <v>6653</v>
      </c>
      <c r="Y1251" t="s">
        <v>386</v>
      </c>
      <c r="Z1251" t="s">
        <v>6654</v>
      </c>
      <c r="AA1251" t="s">
        <v>391</v>
      </c>
      <c r="AB1251" t="s">
        <v>125</v>
      </c>
      <c r="AC1251" s="150" t="str">
        <f>IFERROR(IF(JRF!C1264="","",IF(AND(VLOOKUP(JRF!C1264,X:AA,4,0)=JRF!B1264,VLOOKUP(JRF!C1264,X:Y,2,0)="A"),"","Inactive Dept Combo Error")),"Inactive Dept Combo Error")</f>
        <v/>
      </c>
      <c r="AD1251" t="str">
        <f>IFERROR(IF('Journal Template'!D1663="","",IF(AND(VLOOKUP('Journal Template'!D1663,X:AA,4,0)='Journal Template'!A1663,VLOOKUP('Journal Template'!D1663,X:Y,2,0)="A"),"","Inactive Dept Combo Error")),"")</f>
        <v/>
      </c>
      <c r="AK1251" s="150" t="str">
        <f>IF(JRF!B1264="","",IF(JRF!B1264=IFERROR(VLOOKUP(JRF!B1264,Checks!AI:AI,1,0),0),"Entry in Branch/Satellite BU's",""))</f>
        <v/>
      </c>
      <c r="AL1251" t="str">
        <f>IFERROR(IF('Journal Template'!A1663="","",IF('Journal Template'!A1663=IFERROR(VLOOKUP('Journal Template'!A1663,Checks!AI:AI,1,0),0),"Entry in Branch/Satellite BU's","")),"")</f>
        <v/>
      </c>
      <c r="AO1251" s="171"/>
      <c r="AP1251" s="171"/>
      <c r="AQ1251" s="171"/>
      <c r="AR1251" s="171"/>
      <c r="CI1251" t="str">
        <f>IF(JRF!F1264&gt;0,"",IF(JRF!B1264="","",IF(LEFT(JRF!B1264,1)=IFERROR(VLOOKUP(LEFT(JRF!B1264,1),$CF$2:$CF$5,1,0),0),"Product Code Required",IF(JRF!C1264="","",IF(JRF!C1264=IFERROR(VLOOKUP(JRF!C1264,$CH:$CH,1,0),0),"Product Code Required","NA")))))</f>
        <v/>
      </c>
      <c r="CJ1251" t="str">
        <f>IF(JRF!AV1264&gt;0,"",IF(JRF!Q1264="","",IF(LEFT(JRF!Q1264,1)=IFERROR(VLOOKUP(LEFT(JRF!Q1264,1),$CF$2:$CF$5,1,0),0),"Product Code Required",IF(JRF!V1264="","",IF(JRF!V1264=IFERROR(VLOOKUP(JRF!V1264,$CH:$CH,1,0),0),"Product Code Required","NA")))))</f>
        <v/>
      </c>
      <c r="CK1251" t="str">
        <f>IFERROR(IF(LEN('Journal Template'!F1262)&gt;0,"",IF('Journal Template'!A1262="","",IF(LEFT('Journal Template'!A1262,1)=IFERROR(VLOOKUP(LEFT('Journal Template'!A1262,1),Checks!$CF$2:$CF$5,1,0),0),"Product Code Required",IF('Journal Template'!D1262="","",IF('Journal Template'!D1262=IFERROR(VLOOKUP('Journal Template'!D1262,Checks!$CH:$CH,1,0),0),"Product Code Required","NA"))))),"")</f>
        <v/>
      </c>
    </row>
    <row r="1252" spans="14:89">
      <c r="N1252" t="s">
        <v>6655</v>
      </c>
      <c r="O1252" t="s">
        <v>6656</v>
      </c>
      <c r="P1252" t="s">
        <v>386</v>
      </c>
      <c r="Q1252" s="150" t="str">
        <f>IF(JRF!D1265="","",IF(IFERROR(VLOOKUP(JRF!D1265,Checks!N:P,3,0),0)="A","","Inactive account in Use"))</f>
        <v/>
      </c>
      <c r="R1252" t="str">
        <f>IFERROR(IF('Journal Template'!C1664="","",IF(IFERROR(VLOOKUP('Journal Template'!C1664,Checks!N:P,3,0),0)="A","","Inactive account in Use")),"")</f>
        <v/>
      </c>
      <c r="S1252" t="s">
        <v>4512</v>
      </c>
      <c r="T1252" t="s">
        <v>386</v>
      </c>
      <c r="U1252" t="s">
        <v>393</v>
      </c>
      <c r="V1252" s="150" t="str">
        <f>IF(JRF!C1265="","",IF(IFERROR(VLOOKUP(JRF!C1265,Checks!S:U,3,0),0)="A","Entry with System fund Dept",""))</f>
        <v/>
      </c>
      <c r="W1252" t="str">
        <f>IFERROR(IF('Journal Template'!D1664="","",IF(IFERROR(VLOOKUP('Journal Template'!D1664,Checks!S:U,3,0),0)="A","Entry with System fund Dept","")),"")</f>
        <v/>
      </c>
      <c r="X1252" t="s">
        <v>6657</v>
      </c>
      <c r="Y1252" t="s">
        <v>389</v>
      </c>
      <c r="Z1252" t="s">
        <v>6658</v>
      </c>
      <c r="AA1252" t="s">
        <v>391</v>
      </c>
      <c r="AB1252" t="s">
        <v>125</v>
      </c>
      <c r="AC1252" s="150" t="str">
        <f>IFERROR(IF(JRF!C1265="","",IF(AND(VLOOKUP(JRF!C1265,X:AA,4,0)=JRF!B1265,VLOOKUP(JRF!C1265,X:Y,2,0)="A"),"","Inactive Dept Combo Error")),"Inactive Dept Combo Error")</f>
        <v/>
      </c>
      <c r="AD1252" t="str">
        <f>IFERROR(IF('Journal Template'!D1664="","",IF(AND(VLOOKUP('Journal Template'!D1664,X:AA,4,0)='Journal Template'!A1664,VLOOKUP('Journal Template'!D1664,X:Y,2,0)="A"),"","Inactive Dept Combo Error")),"")</f>
        <v/>
      </c>
      <c r="AK1252" s="150" t="str">
        <f>IF(JRF!B1265="","",IF(JRF!B1265=IFERROR(VLOOKUP(JRF!B1265,Checks!AI:AI,1,0),0),"Entry in Branch/Satellite BU's",""))</f>
        <v/>
      </c>
      <c r="AL1252" t="str">
        <f>IFERROR(IF('Journal Template'!A1664="","",IF('Journal Template'!A1664=IFERROR(VLOOKUP('Journal Template'!A1664,Checks!AI:AI,1,0),0),"Entry in Branch/Satellite BU's","")),"")</f>
        <v/>
      </c>
      <c r="AO1252" s="171"/>
      <c r="AP1252" s="171"/>
      <c r="AQ1252" s="171"/>
      <c r="AR1252" s="171"/>
      <c r="CI1252" t="str">
        <f>IF(JRF!F1265&gt;0,"",IF(JRF!B1265="","",IF(LEFT(JRF!B1265,1)=IFERROR(VLOOKUP(LEFT(JRF!B1265,1),$CF$2:$CF$5,1,0),0),"Product Code Required",IF(JRF!C1265="","",IF(JRF!C1265=IFERROR(VLOOKUP(JRF!C1265,$CH:$CH,1,0),0),"Product Code Required","NA")))))</f>
        <v/>
      </c>
      <c r="CJ1252" t="str">
        <f>IF(JRF!AV1265&gt;0,"",IF(JRF!Q1265="","",IF(LEFT(JRF!Q1265,1)=IFERROR(VLOOKUP(LEFT(JRF!Q1265,1),$CF$2:$CF$5,1,0),0),"Product Code Required",IF(JRF!V1265="","",IF(JRF!V1265=IFERROR(VLOOKUP(JRF!V1265,$CH:$CH,1,0),0),"Product Code Required","NA")))))</f>
        <v/>
      </c>
      <c r="CK1252" t="str">
        <f>IFERROR(IF(LEN('Journal Template'!F1263)&gt;0,"",IF('Journal Template'!A1263="","",IF(LEFT('Journal Template'!A1263,1)=IFERROR(VLOOKUP(LEFT('Journal Template'!A1263,1),Checks!$CF$2:$CF$5,1,0),0),"Product Code Required",IF('Journal Template'!D1263="","",IF('Journal Template'!D1263=IFERROR(VLOOKUP('Journal Template'!D1263,Checks!$CH:$CH,1,0),0),"Product Code Required","NA"))))),"")</f>
        <v/>
      </c>
    </row>
    <row r="1253" spans="14:89">
      <c r="N1253" t="s">
        <v>6659</v>
      </c>
      <c r="O1253" t="s">
        <v>6660</v>
      </c>
      <c r="P1253" t="s">
        <v>386</v>
      </c>
      <c r="Q1253" s="150" t="str">
        <f>IF(JRF!D1266="","",IF(IFERROR(VLOOKUP(JRF!D1266,Checks!N:P,3,0),0)="A","","Inactive account in Use"))</f>
        <v/>
      </c>
      <c r="R1253" t="str">
        <f>IFERROR(IF('Journal Template'!C1665="","",IF(IFERROR(VLOOKUP('Journal Template'!C1665,Checks!N:P,3,0),0)="A","","Inactive account in Use")),"")</f>
        <v/>
      </c>
      <c r="S1253" t="s">
        <v>4550</v>
      </c>
      <c r="T1253" t="s">
        <v>386</v>
      </c>
      <c r="U1253" t="s">
        <v>393</v>
      </c>
      <c r="V1253" s="150" t="str">
        <f>IF(JRF!C1266="","",IF(IFERROR(VLOOKUP(JRF!C1266,Checks!S:U,3,0),0)="A","Entry with System fund Dept",""))</f>
        <v/>
      </c>
      <c r="W1253" t="str">
        <f>IFERROR(IF('Journal Template'!D1665="","",IF(IFERROR(VLOOKUP('Journal Template'!D1665,Checks!S:U,3,0),0)="A","Entry with System fund Dept","")),"")</f>
        <v/>
      </c>
      <c r="X1253" t="s">
        <v>6661</v>
      </c>
      <c r="Y1253" t="s">
        <v>386</v>
      </c>
      <c r="Z1253" t="s">
        <v>6662</v>
      </c>
      <c r="AA1253" t="s">
        <v>391</v>
      </c>
      <c r="AB1253" t="s">
        <v>125</v>
      </c>
      <c r="AC1253" s="150" t="str">
        <f>IFERROR(IF(JRF!C1266="","",IF(AND(VLOOKUP(JRF!C1266,X:AA,4,0)=JRF!B1266,VLOOKUP(JRF!C1266,X:Y,2,0)="A"),"","Inactive Dept Combo Error")),"Inactive Dept Combo Error")</f>
        <v/>
      </c>
      <c r="AD1253" t="str">
        <f>IFERROR(IF('Journal Template'!D1665="","",IF(AND(VLOOKUP('Journal Template'!D1665,X:AA,4,0)='Journal Template'!A1665,VLOOKUP('Journal Template'!D1665,X:Y,2,0)="A"),"","Inactive Dept Combo Error")),"")</f>
        <v/>
      </c>
      <c r="AK1253" s="150" t="str">
        <f>IF(JRF!B1266="","",IF(JRF!B1266=IFERROR(VLOOKUP(JRF!B1266,Checks!AI:AI,1,0),0),"Entry in Branch/Satellite BU's",""))</f>
        <v/>
      </c>
      <c r="AL1253" t="str">
        <f>IFERROR(IF('Journal Template'!A1665="","",IF('Journal Template'!A1665=IFERROR(VLOOKUP('Journal Template'!A1665,Checks!AI:AI,1,0),0),"Entry in Branch/Satellite BU's","")),"")</f>
        <v/>
      </c>
      <c r="AO1253" s="171"/>
      <c r="AP1253" s="171"/>
      <c r="AQ1253" s="171"/>
      <c r="AR1253" s="171"/>
      <c r="CI1253" t="str">
        <f>IF(JRF!F1266&gt;0,"",IF(JRF!B1266="","",IF(LEFT(JRF!B1266,1)=IFERROR(VLOOKUP(LEFT(JRF!B1266,1),$CF$2:$CF$5,1,0),0),"Product Code Required",IF(JRF!C1266="","",IF(JRF!C1266=IFERROR(VLOOKUP(JRF!C1266,$CH:$CH,1,0),0),"Product Code Required","NA")))))</f>
        <v/>
      </c>
      <c r="CJ1253" t="str">
        <f>IF(JRF!AV1266&gt;0,"",IF(JRF!Q1266="","",IF(LEFT(JRF!Q1266,1)=IFERROR(VLOOKUP(LEFT(JRF!Q1266,1),$CF$2:$CF$5,1,0),0),"Product Code Required",IF(JRF!V1266="","",IF(JRF!V1266=IFERROR(VLOOKUP(JRF!V1266,$CH:$CH,1,0),0),"Product Code Required","NA")))))</f>
        <v/>
      </c>
      <c r="CK1253" t="str">
        <f>IFERROR(IF(LEN('Journal Template'!F1264)&gt;0,"",IF('Journal Template'!A1264="","",IF(LEFT('Journal Template'!A1264,1)=IFERROR(VLOOKUP(LEFT('Journal Template'!A1264,1),Checks!$CF$2:$CF$5,1,0),0),"Product Code Required",IF('Journal Template'!D1264="","",IF('Journal Template'!D1264=IFERROR(VLOOKUP('Journal Template'!D1264,Checks!$CH:$CH,1,0),0),"Product Code Required","NA"))))),"")</f>
        <v/>
      </c>
    </row>
    <row r="1254" spans="14:89">
      <c r="N1254" t="s">
        <v>6663</v>
      </c>
      <c r="O1254" t="s">
        <v>6664</v>
      </c>
      <c r="P1254" t="s">
        <v>386</v>
      </c>
      <c r="Q1254" s="150" t="str">
        <f>IF(JRF!D1267="","",IF(IFERROR(VLOOKUP(JRF!D1267,Checks!N:P,3,0),0)="A","","Inactive account in Use"))</f>
        <v/>
      </c>
      <c r="R1254" t="str">
        <f>IFERROR(IF('Journal Template'!C1666="","",IF(IFERROR(VLOOKUP('Journal Template'!C1666,Checks!N:P,3,0),0)="A","","Inactive account in Use")),"")</f>
        <v/>
      </c>
      <c r="S1254" t="s">
        <v>4555</v>
      </c>
      <c r="T1254" t="s">
        <v>386</v>
      </c>
      <c r="U1254" t="s">
        <v>393</v>
      </c>
      <c r="V1254" s="150" t="str">
        <f>IF(JRF!C1267="","",IF(IFERROR(VLOOKUP(JRF!C1267,Checks!S:U,3,0),0)="A","Entry with System fund Dept",""))</f>
        <v/>
      </c>
      <c r="W1254" t="str">
        <f>IFERROR(IF('Journal Template'!D1666="","",IF(IFERROR(VLOOKUP('Journal Template'!D1666,Checks!S:U,3,0),0)="A","Entry with System fund Dept","")),"")</f>
        <v/>
      </c>
      <c r="X1254" t="s">
        <v>6665</v>
      </c>
      <c r="Y1254" t="s">
        <v>389</v>
      </c>
      <c r="Z1254" t="s">
        <v>6666</v>
      </c>
      <c r="AA1254" t="s">
        <v>391</v>
      </c>
      <c r="AB1254" t="s">
        <v>125</v>
      </c>
      <c r="AC1254" s="150" t="str">
        <f>IFERROR(IF(JRF!C1267="","",IF(AND(VLOOKUP(JRF!C1267,X:AA,4,0)=JRF!B1267,VLOOKUP(JRF!C1267,X:Y,2,0)="A"),"","Inactive Dept Combo Error")),"Inactive Dept Combo Error")</f>
        <v/>
      </c>
      <c r="AD1254" t="str">
        <f>IFERROR(IF('Journal Template'!D1666="","",IF(AND(VLOOKUP('Journal Template'!D1666,X:AA,4,0)='Journal Template'!A1666,VLOOKUP('Journal Template'!D1666,X:Y,2,0)="A"),"","Inactive Dept Combo Error")),"")</f>
        <v/>
      </c>
      <c r="AK1254" s="150" t="str">
        <f>IF(JRF!B1267="","",IF(JRF!B1267=IFERROR(VLOOKUP(JRF!B1267,Checks!AI:AI,1,0),0),"Entry in Branch/Satellite BU's",""))</f>
        <v/>
      </c>
      <c r="AL1254" t="str">
        <f>IFERROR(IF('Journal Template'!A1666="","",IF('Journal Template'!A1666=IFERROR(VLOOKUP('Journal Template'!A1666,Checks!AI:AI,1,0),0),"Entry in Branch/Satellite BU's","")),"")</f>
        <v/>
      </c>
      <c r="AO1254" s="171"/>
      <c r="AP1254" s="171"/>
      <c r="AQ1254" s="171"/>
      <c r="AR1254" s="171"/>
      <c r="CI1254" t="str">
        <f>IF(JRF!F1267&gt;0,"",IF(JRF!B1267="","",IF(LEFT(JRF!B1267,1)=IFERROR(VLOOKUP(LEFT(JRF!B1267,1),$CF$2:$CF$5,1,0),0),"Product Code Required",IF(JRF!C1267="","",IF(JRF!C1267=IFERROR(VLOOKUP(JRF!C1267,$CH:$CH,1,0),0),"Product Code Required","NA")))))</f>
        <v/>
      </c>
      <c r="CJ1254" t="str">
        <f>IF(JRF!AV1267&gt;0,"",IF(JRF!Q1267="","",IF(LEFT(JRF!Q1267,1)=IFERROR(VLOOKUP(LEFT(JRF!Q1267,1),$CF$2:$CF$5,1,0),0),"Product Code Required",IF(JRF!V1267="","",IF(JRF!V1267=IFERROR(VLOOKUP(JRF!V1267,$CH:$CH,1,0),0),"Product Code Required","NA")))))</f>
        <v/>
      </c>
      <c r="CK1254" t="str">
        <f>IFERROR(IF(LEN('Journal Template'!F1265)&gt;0,"",IF('Journal Template'!A1265="","",IF(LEFT('Journal Template'!A1265,1)=IFERROR(VLOOKUP(LEFT('Journal Template'!A1265,1),Checks!$CF$2:$CF$5,1,0),0),"Product Code Required",IF('Journal Template'!D1265="","",IF('Journal Template'!D1265=IFERROR(VLOOKUP('Journal Template'!D1265,Checks!$CH:$CH,1,0),0),"Product Code Required","NA"))))),"")</f>
        <v/>
      </c>
    </row>
    <row r="1255" spans="14:89">
      <c r="N1255" t="s">
        <v>6667</v>
      </c>
      <c r="O1255" t="s">
        <v>4813</v>
      </c>
      <c r="P1255" t="s">
        <v>386</v>
      </c>
      <c r="Q1255" s="150" t="str">
        <f>IF(JRF!D1268="","",IF(IFERROR(VLOOKUP(JRF!D1268,Checks!N:P,3,0),0)="A","","Inactive account in Use"))</f>
        <v/>
      </c>
      <c r="R1255" t="str">
        <f>IFERROR(IF('Journal Template'!C1667="","",IF(IFERROR(VLOOKUP('Journal Template'!C1667,Checks!N:P,3,0),0)="A","","Inactive account in Use")),"")</f>
        <v/>
      </c>
      <c r="S1255" t="s">
        <v>4566</v>
      </c>
      <c r="T1255" t="s">
        <v>386</v>
      </c>
      <c r="U1255" t="s">
        <v>393</v>
      </c>
      <c r="V1255" s="150" t="str">
        <f>IF(JRF!C1268="","",IF(IFERROR(VLOOKUP(JRF!C1268,Checks!S:U,3,0),0)="A","Entry with System fund Dept",""))</f>
        <v/>
      </c>
      <c r="W1255" t="str">
        <f>IFERROR(IF('Journal Template'!D1667="","",IF(IFERROR(VLOOKUP('Journal Template'!D1667,Checks!S:U,3,0),0)="A","Entry with System fund Dept","")),"")</f>
        <v/>
      </c>
      <c r="X1255" t="s">
        <v>6668</v>
      </c>
      <c r="Y1255" t="s">
        <v>386</v>
      </c>
      <c r="Z1255" t="s">
        <v>6669</v>
      </c>
      <c r="AA1255" t="s">
        <v>391</v>
      </c>
      <c r="AB1255" t="s">
        <v>125</v>
      </c>
      <c r="AC1255" s="150" t="str">
        <f>IFERROR(IF(JRF!C1268="","",IF(AND(VLOOKUP(JRF!C1268,X:AA,4,0)=JRF!B1268,VLOOKUP(JRF!C1268,X:Y,2,0)="A"),"","Inactive Dept Combo Error")),"Inactive Dept Combo Error")</f>
        <v/>
      </c>
      <c r="AD1255" t="str">
        <f>IFERROR(IF('Journal Template'!D1667="","",IF(AND(VLOOKUP('Journal Template'!D1667,X:AA,4,0)='Journal Template'!A1667,VLOOKUP('Journal Template'!D1667,X:Y,2,0)="A"),"","Inactive Dept Combo Error")),"")</f>
        <v/>
      </c>
      <c r="AK1255" s="150" t="str">
        <f>IF(JRF!B1268="","",IF(JRF!B1268=IFERROR(VLOOKUP(JRF!B1268,Checks!AI:AI,1,0),0),"Entry in Branch/Satellite BU's",""))</f>
        <v/>
      </c>
      <c r="AL1255" t="str">
        <f>IFERROR(IF('Journal Template'!A1667="","",IF('Journal Template'!A1667=IFERROR(VLOOKUP('Journal Template'!A1667,Checks!AI:AI,1,0),0),"Entry in Branch/Satellite BU's","")),"")</f>
        <v/>
      </c>
      <c r="AO1255" s="171"/>
      <c r="AP1255" s="171"/>
      <c r="AQ1255" s="171"/>
      <c r="AR1255" s="171"/>
      <c r="CI1255" t="str">
        <f>IF(JRF!F1268&gt;0,"",IF(JRF!B1268="","",IF(LEFT(JRF!B1268,1)=IFERROR(VLOOKUP(LEFT(JRF!B1268,1),$CF$2:$CF$5,1,0),0),"Product Code Required",IF(JRF!C1268="","",IF(JRF!C1268=IFERROR(VLOOKUP(JRF!C1268,$CH:$CH,1,0),0),"Product Code Required","NA")))))</f>
        <v/>
      </c>
      <c r="CJ1255" t="str">
        <f>IF(JRF!AV1268&gt;0,"",IF(JRF!Q1268="","",IF(LEFT(JRF!Q1268,1)=IFERROR(VLOOKUP(LEFT(JRF!Q1268,1),$CF$2:$CF$5,1,0),0),"Product Code Required",IF(JRF!V1268="","",IF(JRF!V1268=IFERROR(VLOOKUP(JRF!V1268,$CH:$CH,1,0),0),"Product Code Required","NA")))))</f>
        <v/>
      </c>
      <c r="CK1255" t="str">
        <f>IFERROR(IF(LEN('Journal Template'!F1266)&gt;0,"",IF('Journal Template'!A1266="","",IF(LEFT('Journal Template'!A1266,1)=IFERROR(VLOOKUP(LEFT('Journal Template'!A1266,1),Checks!$CF$2:$CF$5,1,0),0),"Product Code Required",IF('Journal Template'!D1266="","",IF('Journal Template'!D1266=IFERROR(VLOOKUP('Journal Template'!D1266,Checks!$CH:$CH,1,0),0),"Product Code Required","NA"))))),"")</f>
        <v/>
      </c>
    </row>
    <row r="1256" spans="14:89">
      <c r="N1256" t="s">
        <v>6670</v>
      </c>
      <c r="O1256" t="s">
        <v>6671</v>
      </c>
      <c r="P1256" t="s">
        <v>386</v>
      </c>
      <c r="Q1256" s="150" t="str">
        <f>IF(JRF!D1269="","",IF(IFERROR(VLOOKUP(JRF!D1269,Checks!N:P,3,0),0)="A","","Inactive account in Use"))</f>
        <v/>
      </c>
      <c r="R1256" t="str">
        <f>IFERROR(IF('Journal Template'!C1668="","",IF(IFERROR(VLOOKUP('Journal Template'!C1668,Checks!N:P,3,0),0)="A","","Inactive account in Use")),"")</f>
        <v/>
      </c>
      <c r="S1256" t="s">
        <v>4571</v>
      </c>
      <c r="T1256" t="s">
        <v>386</v>
      </c>
      <c r="U1256" t="s">
        <v>393</v>
      </c>
      <c r="V1256" s="150" t="str">
        <f>IF(JRF!C1269="","",IF(IFERROR(VLOOKUP(JRF!C1269,Checks!S:U,3,0),0)="A","Entry with System fund Dept",""))</f>
        <v/>
      </c>
      <c r="W1256" t="str">
        <f>IFERROR(IF('Journal Template'!D1668="","",IF(IFERROR(VLOOKUP('Journal Template'!D1668,Checks!S:U,3,0),0)="A","Entry with System fund Dept","")),"")</f>
        <v/>
      </c>
      <c r="X1256" t="s">
        <v>6672</v>
      </c>
      <c r="Y1256" t="s">
        <v>389</v>
      </c>
      <c r="Z1256" t="s">
        <v>6673</v>
      </c>
      <c r="AA1256" t="s">
        <v>391</v>
      </c>
      <c r="AB1256" t="s">
        <v>125</v>
      </c>
      <c r="AC1256" s="150" t="str">
        <f>IFERROR(IF(JRF!C1269="","",IF(AND(VLOOKUP(JRF!C1269,X:AA,4,0)=JRF!B1269,VLOOKUP(JRF!C1269,X:Y,2,0)="A"),"","Inactive Dept Combo Error")),"Inactive Dept Combo Error")</f>
        <v/>
      </c>
      <c r="AD1256" t="str">
        <f>IFERROR(IF('Journal Template'!D1668="","",IF(AND(VLOOKUP('Journal Template'!D1668,X:AA,4,0)='Journal Template'!A1668,VLOOKUP('Journal Template'!D1668,X:Y,2,0)="A"),"","Inactive Dept Combo Error")),"")</f>
        <v/>
      </c>
      <c r="AK1256" s="150" t="str">
        <f>IF(JRF!B1269="","",IF(JRF!B1269=IFERROR(VLOOKUP(JRF!B1269,Checks!AI:AI,1,0),0),"Entry in Branch/Satellite BU's",""))</f>
        <v/>
      </c>
      <c r="AL1256" t="str">
        <f>IFERROR(IF('Journal Template'!A1668="","",IF('Journal Template'!A1668=IFERROR(VLOOKUP('Journal Template'!A1668,Checks!AI:AI,1,0),0),"Entry in Branch/Satellite BU's","")),"")</f>
        <v/>
      </c>
      <c r="AO1256" s="171"/>
      <c r="AP1256" s="171"/>
      <c r="AQ1256" s="171"/>
      <c r="AR1256" s="171"/>
      <c r="CI1256" t="str">
        <f>IF(JRF!F1269&gt;0,"",IF(JRF!B1269="","",IF(LEFT(JRF!B1269,1)=IFERROR(VLOOKUP(LEFT(JRF!B1269,1),$CF$2:$CF$5,1,0),0),"Product Code Required",IF(JRF!C1269="","",IF(JRF!C1269=IFERROR(VLOOKUP(JRF!C1269,$CH:$CH,1,0),0),"Product Code Required","NA")))))</f>
        <v/>
      </c>
      <c r="CJ1256" t="str">
        <f>IF(JRF!AV1269&gt;0,"",IF(JRF!Q1269="","",IF(LEFT(JRF!Q1269,1)=IFERROR(VLOOKUP(LEFT(JRF!Q1269,1),$CF$2:$CF$5,1,0),0),"Product Code Required",IF(JRF!V1269="","",IF(JRF!V1269=IFERROR(VLOOKUP(JRF!V1269,$CH:$CH,1,0),0),"Product Code Required","NA")))))</f>
        <v/>
      </c>
      <c r="CK1256" t="str">
        <f>IFERROR(IF(LEN('Journal Template'!F1267)&gt;0,"",IF('Journal Template'!A1267="","",IF(LEFT('Journal Template'!A1267,1)=IFERROR(VLOOKUP(LEFT('Journal Template'!A1267,1),Checks!$CF$2:$CF$5,1,0),0),"Product Code Required",IF('Journal Template'!D1267="","",IF('Journal Template'!D1267=IFERROR(VLOOKUP('Journal Template'!D1267,Checks!$CH:$CH,1,0),0),"Product Code Required","NA"))))),"")</f>
        <v/>
      </c>
    </row>
    <row r="1257" spans="14:89">
      <c r="N1257" t="s">
        <v>6674</v>
      </c>
      <c r="O1257" t="s">
        <v>6675</v>
      </c>
      <c r="P1257" t="s">
        <v>386</v>
      </c>
      <c r="Q1257" s="150" t="str">
        <f>IF(JRF!D1270="","",IF(IFERROR(VLOOKUP(JRF!D1270,Checks!N:P,3,0),0)="A","","Inactive account in Use"))</f>
        <v/>
      </c>
      <c r="R1257" t="str">
        <f>IFERROR(IF('Journal Template'!C1669="","",IF(IFERROR(VLOOKUP('Journal Template'!C1669,Checks!N:P,3,0),0)="A","","Inactive account in Use")),"")</f>
        <v/>
      </c>
      <c r="S1257" t="s">
        <v>4576</v>
      </c>
      <c r="T1257" t="s">
        <v>386</v>
      </c>
      <c r="U1257" t="s">
        <v>393</v>
      </c>
      <c r="V1257" s="150" t="str">
        <f>IF(JRF!C1270="","",IF(IFERROR(VLOOKUP(JRF!C1270,Checks!S:U,3,0),0)="A","Entry with System fund Dept",""))</f>
        <v/>
      </c>
      <c r="W1257" t="str">
        <f>IFERROR(IF('Journal Template'!D1669="","",IF(IFERROR(VLOOKUP('Journal Template'!D1669,Checks!S:U,3,0),0)="A","Entry with System fund Dept","")),"")</f>
        <v/>
      </c>
      <c r="X1257" t="s">
        <v>6676</v>
      </c>
      <c r="Y1257" t="s">
        <v>389</v>
      </c>
      <c r="Z1257" t="s">
        <v>6677</v>
      </c>
      <c r="AA1257" t="s">
        <v>391</v>
      </c>
      <c r="AB1257" t="s">
        <v>125</v>
      </c>
      <c r="AC1257" s="150" t="str">
        <f>IFERROR(IF(JRF!C1270="","",IF(AND(VLOOKUP(JRF!C1270,X:AA,4,0)=JRF!B1270,VLOOKUP(JRF!C1270,X:Y,2,0)="A"),"","Inactive Dept Combo Error")),"Inactive Dept Combo Error")</f>
        <v/>
      </c>
      <c r="AD1257" t="str">
        <f>IFERROR(IF('Journal Template'!D1669="","",IF(AND(VLOOKUP('Journal Template'!D1669,X:AA,4,0)='Journal Template'!A1669,VLOOKUP('Journal Template'!D1669,X:Y,2,0)="A"),"","Inactive Dept Combo Error")),"")</f>
        <v/>
      </c>
      <c r="AK1257" s="150" t="str">
        <f>IF(JRF!B1270="","",IF(JRF!B1270=IFERROR(VLOOKUP(JRF!B1270,Checks!AI:AI,1,0),0),"Entry in Branch/Satellite BU's",""))</f>
        <v/>
      </c>
      <c r="AL1257" t="str">
        <f>IFERROR(IF('Journal Template'!A1669="","",IF('Journal Template'!A1669=IFERROR(VLOOKUP('Journal Template'!A1669,Checks!AI:AI,1,0),0),"Entry in Branch/Satellite BU's","")),"")</f>
        <v/>
      </c>
      <c r="AO1257" s="171"/>
      <c r="AP1257" s="171"/>
      <c r="AQ1257" s="171"/>
      <c r="AR1257" s="171"/>
      <c r="CI1257" t="str">
        <f>IF(JRF!F1270&gt;0,"",IF(JRF!B1270="","",IF(LEFT(JRF!B1270,1)=IFERROR(VLOOKUP(LEFT(JRF!B1270,1),$CF$2:$CF$5,1,0),0),"Product Code Required",IF(JRF!C1270="","",IF(JRF!C1270=IFERROR(VLOOKUP(JRF!C1270,$CH:$CH,1,0),0),"Product Code Required","NA")))))</f>
        <v/>
      </c>
      <c r="CJ1257" t="str">
        <f>IF(JRF!AV1270&gt;0,"",IF(JRF!Q1270="","",IF(LEFT(JRF!Q1270,1)=IFERROR(VLOOKUP(LEFT(JRF!Q1270,1),$CF$2:$CF$5,1,0),0),"Product Code Required",IF(JRF!V1270="","",IF(JRF!V1270=IFERROR(VLOOKUP(JRF!V1270,$CH:$CH,1,0),0),"Product Code Required","NA")))))</f>
        <v/>
      </c>
      <c r="CK1257" t="str">
        <f>IFERROR(IF(LEN('Journal Template'!F1268)&gt;0,"",IF('Journal Template'!A1268="","",IF(LEFT('Journal Template'!A1268,1)=IFERROR(VLOOKUP(LEFT('Journal Template'!A1268,1),Checks!$CF$2:$CF$5,1,0),0),"Product Code Required",IF('Journal Template'!D1268="","",IF('Journal Template'!D1268=IFERROR(VLOOKUP('Journal Template'!D1268,Checks!$CH:$CH,1,0),0),"Product Code Required","NA"))))),"")</f>
        <v/>
      </c>
    </row>
    <row r="1258" spans="14:89">
      <c r="N1258" t="s">
        <v>6678</v>
      </c>
      <c r="O1258" t="s">
        <v>6679</v>
      </c>
      <c r="P1258" t="s">
        <v>386</v>
      </c>
      <c r="Q1258" s="150" t="str">
        <f>IF(JRF!D1271="","",IF(IFERROR(VLOOKUP(JRF!D1271,Checks!N:P,3,0),0)="A","","Inactive account in Use"))</f>
        <v/>
      </c>
      <c r="R1258" t="str">
        <f>IFERROR(IF('Journal Template'!C1670="","",IF(IFERROR(VLOOKUP('Journal Template'!C1670,Checks!N:P,3,0),0)="A","","Inactive account in Use")),"")</f>
        <v/>
      </c>
      <c r="S1258" t="s">
        <v>4622</v>
      </c>
      <c r="T1258" t="s">
        <v>386</v>
      </c>
      <c r="U1258" t="s">
        <v>393</v>
      </c>
      <c r="V1258" s="150" t="str">
        <f>IF(JRF!C1271="","",IF(IFERROR(VLOOKUP(JRF!C1271,Checks!S:U,3,0),0)="A","Entry with System fund Dept",""))</f>
        <v/>
      </c>
      <c r="W1258" t="str">
        <f>IFERROR(IF('Journal Template'!D1670="","",IF(IFERROR(VLOOKUP('Journal Template'!D1670,Checks!S:U,3,0),0)="A","Entry with System fund Dept","")),"")</f>
        <v/>
      </c>
      <c r="X1258" t="s">
        <v>6680</v>
      </c>
      <c r="Y1258" t="s">
        <v>389</v>
      </c>
      <c r="Z1258" t="s">
        <v>6681</v>
      </c>
      <c r="AA1258" t="s">
        <v>391</v>
      </c>
      <c r="AB1258" t="s">
        <v>125</v>
      </c>
      <c r="AC1258" s="150" t="str">
        <f>IFERROR(IF(JRF!C1271="","",IF(AND(VLOOKUP(JRF!C1271,X:AA,4,0)=JRF!B1271,VLOOKUP(JRF!C1271,X:Y,2,0)="A"),"","Inactive Dept Combo Error")),"Inactive Dept Combo Error")</f>
        <v/>
      </c>
      <c r="AD1258" t="str">
        <f>IFERROR(IF('Journal Template'!D1670="","",IF(AND(VLOOKUP('Journal Template'!D1670,X:AA,4,0)='Journal Template'!A1670,VLOOKUP('Journal Template'!D1670,X:Y,2,0)="A"),"","Inactive Dept Combo Error")),"")</f>
        <v/>
      </c>
      <c r="AK1258" s="150" t="str">
        <f>IF(JRF!B1271="","",IF(JRF!B1271=IFERROR(VLOOKUP(JRF!B1271,Checks!AI:AI,1,0),0),"Entry in Branch/Satellite BU's",""))</f>
        <v/>
      </c>
      <c r="AL1258" t="str">
        <f>IFERROR(IF('Journal Template'!A1670="","",IF('Journal Template'!A1670=IFERROR(VLOOKUP('Journal Template'!A1670,Checks!AI:AI,1,0),0),"Entry in Branch/Satellite BU's","")),"")</f>
        <v/>
      </c>
      <c r="AO1258" s="171"/>
      <c r="AP1258" s="171"/>
      <c r="AQ1258" s="171"/>
      <c r="AR1258" s="171"/>
      <c r="CI1258" t="str">
        <f>IF(JRF!F1271&gt;0,"",IF(JRF!B1271="","",IF(LEFT(JRF!B1271,1)=IFERROR(VLOOKUP(LEFT(JRF!B1271,1),$CF$2:$CF$5,1,0),0),"Product Code Required",IF(JRF!C1271="","",IF(JRF!C1271=IFERROR(VLOOKUP(JRF!C1271,$CH:$CH,1,0),0),"Product Code Required","NA")))))</f>
        <v/>
      </c>
      <c r="CJ1258" t="str">
        <f>IF(JRF!AV1271&gt;0,"",IF(JRF!Q1271="","",IF(LEFT(JRF!Q1271,1)=IFERROR(VLOOKUP(LEFT(JRF!Q1271,1),$CF$2:$CF$5,1,0),0),"Product Code Required",IF(JRF!V1271="","",IF(JRF!V1271=IFERROR(VLOOKUP(JRF!V1271,$CH:$CH,1,0),0),"Product Code Required","NA")))))</f>
        <v/>
      </c>
      <c r="CK1258" t="str">
        <f>IFERROR(IF(LEN('Journal Template'!F1269)&gt;0,"",IF('Journal Template'!A1269="","",IF(LEFT('Journal Template'!A1269,1)=IFERROR(VLOOKUP(LEFT('Journal Template'!A1269,1),Checks!$CF$2:$CF$5,1,0),0),"Product Code Required",IF('Journal Template'!D1269="","",IF('Journal Template'!D1269=IFERROR(VLOOKUP('Journal Template'!D1269,Checks!$CH:$CH,1,0),0),"Product Code Required","NA"))))),"")</f>
        <v/>
      </c>
    </row>
    <row r="1259" spans="14:89">
      <c r="N1259" t="s">
        <v>6682</v>
      </c>
      <c r="O1259" t="s">
        <v>6683</v>
      </c>
      <c r="P1259" t="s">
        <v>386</v>
      </c>
      <c r="Q1259" s="150" t="str">
        <f>IF(JRF!D1272="","",IF(IFERROR(VLOOKUP(JRF!D1272,Checks!N:P,3,0),0)="A","","Inactive account in Use"))</f>
        <v/>
      </c>
      <c r="R1259" t="str">
        <f>IFERROR(IF('Journal Template'!C1671="","",IF(IFERROR(VLOOKUP('Journal Template'!C1671,Checks!N:P,3,0),0)="A","","Inactive account in Use")),"")</f>
        <v/>
      </c>
      <c r="S1259" t="s">
        <v>4649</v>
      </c>
      <c r="T1259" t="s">
        <v>386</v>
      </c>
      <c r="U1259" t="s">
        <v>393</v>
      </c>
      <c r="V1259" s="150" t="str">
        <f>IF(JRF!C1272="","",IF(IFERROR(VLOOKUP(JRF!C1272,Checks!S:U,3,0),0)="A","Entry with System fund Dept",""))</f>
        <v/>
      </c>
      <c r="W1259" t="str">
        <f>IFERROR(IF('Journal Template'!D1671="","",IF(IFERROR(VLOOKUP('Journal Template'!D1671,Checks!S:U,3,0),0)="A","Entry with System fund Dept","")),"")</f>
        <v/>
      </c>
      <c r="X1259" t="s">
        <v>6684</v>
      </c>
      <c r="Y1259" t="s">
        <v>389</v>
      </c>
      <c r="Z1259" t="s">
        <v>6685</v>
      </c>
      <c r="AA1259" t="s">
        <v>391</v>
      </c>
      <c r="AB1259" t="s">
        <v>125</v>
      </c>
      <c r="AC1259" s="150" t="str">
        <f>IFERROR(IF(JRF!C1272="","",IF(AND(VLOOKUP(JRF!C1272,X:AA,4,0)=JRF!B1272,VLOOKUP(JRF!C1272,X:Y,2,0)="A"),"","Inactive Dept Combo Error")),"Inactive Dept Combo Error")</f>
        <v/>
      </c>
      <c r="AD1259" t="str">
        <f>IFERROR(IF('Journal Template'!D1671="","",IF(AND(VLOOKUP('Journal Template'!D1671,X:AA,4,0)='Journal Template'!A1671,VLOOKUP('Journal Template'!D1671,X:Y,2,0)="A"),"","Inactive Dept Combo Error")),"")</f>
        <v/>
      </c>
      <c r="AK1259" s="150" t="str">
        <f>IF(JRF!B1272="","",IF(JRF!B1272=IFERROR(VLOOKUP(JRF!B1272,Checks!AI:AI,1,0),0),"Entry in Branch/Satellite BU's",""))</f>
        <v/>
      </c>
      <c r="AL1259" t="str">
        <f>IFERROR(IF('Journal Template'!A1671="","",IF('Journal Template'!A1671=IFERROR(VLOOKUP('Journal Template'!A1671,Checks!AI:AI,1,0),0),"Entry in Branch/Satellite BU's","")),"")</f>
        <v/>
      </c>
      <c r="AO1259" s="171"/>
      <c r="AP1259" s="171"/>
      <c r="AQ1259" s="171"/>
      <c r="AR1259" s="171"/>
      <c r="CI1259" t="str">
        <f>IF(JRF!F1272&gt;0,"",IF(JRF!B1272="","",IF(LEFT(JRF!B1272,1)=IFERROR(VLOOKUP(LEFT(JRF!B1272,1),$CF$2:$CF$5,1,0),0),"Product Code Required",IF(JRF!C1272="","",IF(JRF!C1272=IFERROR(VLOOKUP(JRF!C1272,$CH:$CH,1,0),0),"Product Code Required","NA")))))</f>
        <v/>
      </c>
      <c r="CJ1259" t="str">
        <f>IF(JRF!AV1272&gt;0,"",IF(JRF!Q1272="","",IF(LEFT(JRF!Q1272,1)=IFERROR(VLOOKUP(LEFT(JRF!Q1272,1),$CF$2:$CF$5,1,0),0),"Product Code Required",IF(JRF!V1272="","",IF(JRF!V1272=IFERROR(VLOOKUP(JRF!V1272,$CH:$CH,1,0),0),"Product Code Required","NA")))))</f>
        <v/>
      </c>
      <c r="CK1259" t="str">
        <f>IFERROR(IF(LEN('Journal Template'!F1270)&gt;0,"",IF('Journal Template'!A1270="","",IF(LEFT('Journal Template'!A1270,1)=IFERROR(VLOOKUP(LEFT('Journal Template'!A1270,1),Checks!$CF$2:$CF$5,1,0),0),"Product Code Required",IF('Journal Template'!D1270="","",IF('Journal Template'!D1270=IFERROR(VLOOKUP('Journal Template'!D1270,Checks!$CH:$CH,1,0),0),"Product Code Required","NA"))))),"")</f>
        <v/>
      </c>
    </row>
    <row r="1260" spans="14:89">
      <c r="N1260" t="s">
        <v>6686</v>
      </c>
      <c r="O1260" t="s">
        <v>6687</v>
      </c>
      <c r="P1260" t="s">
        <v>386</v>
      </c>
      <c r="Q1260" s="150" t="str">
        <f>IF(JRF!D1273="","",IF(IFERROR(VLOOKUP(JRF!D1273,Checks!N:P,3,0),0)="A","","Inactive account in Use"))</f>
        <v/>
      </c>
      <c r="R1260" t="str">
        <f>IFERROR(IF('Journal Template'!C1672="","",IF(IFERROR(VLOOKUP('Journal Template'!C1672,Checks!N:P,3,0),0)="A","","Inactive account in Use")),"")</f>
        <v/>
      </c>
      <c r="S1260" t="s">
        <v>4654</v>
      </c>
      <c r="T1260" t="s">
        <v>386</v>
      </c>
      <c r="U1260" t="s">
        <v>393</v>
      </c>
      <c r="V1260" s="150" t="str">
        <f>IF(JRF!C1273="","",IF(IFERROR(VLOOKUP(JRF!C1273,Checks!S:U,3,0),0)="A","Entry with System fund Dept",""))</f>
        <v/>
      </c>
      <c r="W1260" t="str">
        <f>IFERROR(IF('Journal Template'!D1672="","",IF(IFERROR(VLOOKUP('Journal Template'!D1672,Checks!S:U,3,0),0)="A","Entry with System fund Dept","")),"")</f>
        <v/>
      </c>
      <c r="X1260" t="s">
        <v>6688</v>
      </c>
      <c r="Y1260" t="s">
        <v>389</v>
      </c>
      <c r="Z1260" t="s">
        <v>6689</v>
      </c>
      <c r="AA1260" t="s">
        <v>391</v>
      </c>
      <c r="AB1260" t="s">
        <v>125</v>
      </c>
      <c r="AC1260" s="150" t="str">
        <f>IFERROR(IF(JRF!C1273="","",IF(AND(VLOOKUP(JRF!C1273,X:AA,4,0)=JRF!B1273,VLOOKUP(JRF!C1273,X:Y,2,0)="A"),"","Inactive Dept Combo Error")),"Inactive Dept Combo Error")</f>
        <v/>
      </c>
      <c r="AD1260" t="str">
        <f>IFERROR(IF('Journal Template'!D1672="","",IF(AND(VLOOKUP('Journal Template'!D1672,X:AA,4,0)='Journal Template'!A1672,VLOOKUP('Journal Template'!D1672,X:Y,2,0)="A"),"","Inactive Dept Combo Error")),"")</f>
        <v/>
      </c>
      <c r="AK1260" s="150" t="str">
        <f>IF(JRF!B1273="","",IF(JRF!B1273=IFERROR(VLOOKUP(JRF!B1273,Checks!AI:AI,1,0),0),"Entry in Branch/Satellite BU's",""))</f>
        <v/>
      </c>
      <c r="AL1260" t="str">
        <f>IFERROR(IF('Journal Template'!A1672="","",IF('Journal Template'!A1672=IFERROR(VLOOKUP('Journal Template'!A1672,Checks!AI:AI,1,0),0),"Entry in Branch/Satellite BU's","")),"")</f>
        <v/>
      </c>
      <c r="AO1260" s="171"/>
      <c r="AP1260" s="171"/>
      <c r="AQ1260" s="171"/>
      <c r="AR1260" s="171"/>
      <c r="CI1260" t="str">
        <f>IF(JRF!F1273&gt;0,"",IF(JRF!B1273="","",IF(LEFT(JRF!B1273,1)=IFERROR(VLOOKUP(LEFT(JRF!B1273,1),$CF$2:$CF$5,1,0),0),"Product Code Required",IF(JRF!C1273="","",IF(JRF!C1273=IFERROR(VLOOKUP(JRF!C1273,$CH:$CH,1,0),0),"Product Code Required","NA")))))</f>
        <v/>
      </c>
      <c r="CJ1260" t="str">
        <f>IF(JRF!AV1273&gt;0,"",IF(JRF!Q1273="","",IF(LEFT(JRF!Q1273,1)=IFERROR(VLOOKUP(LEFT(JRF!Q1273,1),$CF$2:$CF$5,1,0),0),"Product Code Required",IF(JRF!V1273="","",IF(JRF!V1273=IFERROR(VLOOKUP(JRF!V1273,$CH:$CH,1,0),0),"Product Code Required","NA")))))</f>
        <v/>
      </c>
      <c r="CK1260" t="str">
        <f>IFERROR(IF(LEN('Journal Template'!F1271)&gt;0,"",IF('Journal Template'!A1271="","",IF(LEFT('Journal Template'!A1271,1)=IFERROR(VLOOKUP(LEFT('Journal Template'!A1271,1),Checks!$CF$2:$CF$5,1,0),0),"Product Code Required",IF('Journal Template'!D1271="","",IF('Journal Template'!D1271=IFERROR(VLOOKUP('Journal Template'!D1271,Checks!$CH:$CH,1,0),0),"Product Code Required","NA"))))),"")</f>
        <v/>
      </c>
    </row>
    <row r="1261" spans="14:89">
      <c r="N1261" t="s">
        <v>6690</v>
      </c>
      <c r="O1261" t="s">
        <v>6691</v>
      </c>
      <c r="P1261" t="s">
        <v>386</v>
      </c>
      <c r="Q1261" s="150" t="str">
        <f>IF(JRF!D1274="","",IF(IFERROR(VLOOKUP(JRF!D1274,Checks!N:P,3,0),0)="A","","Inactive account in Use"))</f>
        <v/>
      </c>
      <c r="R1261" t="str">
        <f>IFERROR(IF('Journal Template'!C1673="","",IF(IFERROR(VLOOKUP('Journal Template'!C1673,Checks!N:P,3,0),0)="A","","Inactive account in Use")),"")</f>
        <v/>
      </c>
      <c r="S1261" t="s">
        <v>4703</v>
      </c>
      <c r="T1261" t="s">
        <v>386</v>
      </c>
      <c r="U1261" t="s">
        <v>393</v>
      </c>
      <c r="V1261" s="150" t="str">
        <f>IF(JRF!C1274="","",IF(IFERROR(VLOOKUP(JRF!C1274,Checks!S:U,3,0),0)="A","Entry with System fund Dept",""))</f>
        <v/>
      </c>
      <c r="W1261" t="str">
        <f>IFERROR(IF('Journal Template'!D1673="","",IF(IFERROR(VLOOKUP('Journal Template'!D1673,Checks!S:U,3,0),0)="A","Entry with System fund Dept","")),"")</f>
        <v/>
      </c>
      <c r="X1261" t="s">
        <v>6692</v>
      </c>
      <c r="Y1261" t="s">
        <v>389</v>
      </c>
      <c r="Z1261" t="s">
        <v>6693</v>
      </c>
      <c r="AA1261" t="s">
        <v>391</v>
      </c>
      <c r="AB1261" t="s">
        <v>125</v>
      </c>
      <c r="AC1261" s="150" t="str">
        <f>IFERROR(IF(JRF!C1274="","",IF(AND(VLOOKUP(JRF!C1274,X:AA,4,0)=JRF!B1274,VLOOKUP(JRF!C1274,X:Y,2,0)="A"),"","Inactive Dept Combo Error")),"Inactive Dept Combo Error")</f>
        <v/>
      </c>
      <c r="AD1261" t="str">
        <f>IFERROR(IF('Journal Template'!D1673="","",IF(AND(VLOOKUP('Journal Template'!D1673,X:AA,4,0)='Journal Template'!A1673,VLOOKUP('Journal Template'!D1673,X:Y,2,0)="A"),"","Inactive Dept Combo Error")),"")</f>
        <v/>
      </c>
      <c r="AK1261" s="150" t="str">
        <f>IF(JRF!B1274="","",IF(JRF!B1274=IFERROR(VLOOKUP(JRF!B1274,Checks!AI:AI,1,0),0),"Entry in Branch/Satellite BU's",""))</f>
        <v/>
      </c>
      <c r="AL1261" t="str">
        <f>IFERROR(IF('Journal Template'!A1673="","",IF('Journal Template'!A1673=IFERROR(VLOOKUP('Journal Template'!A1673,Checks!AI:AI,1,0),0),"Entry in Branch/Satellite BU's","")),"")</f>
        <v/>
      </c>
      <c r="AO1261" s="171"/>
      <c r="AP1261" s="171"/>
      <c r="AQ1261" s="171"/>
      <c r="AR1261" s="171"/>
      <c r="CI1261" t="str">
        <f>IF(JRF!F1274&gt;0,"",IF(JRF!B1274="","",IF(LEFT(JRF!B1274,1)=IFERROR(VLOOKUP(LEFT(JRF!B1274,1),$CF$2:$CF$5,1,0),0),"Product Code Required",IF(JRF!C1274="","",IF(JRF!C1274=IFERROR(VLOOKUP(JRF!C1274,$CH:$CH,1,0),0),"Product Code Required","NA")))))</f>
        <v/>
      </c>
      <c r="CJ1261" t="str">
        <f>IF(JRF!AV1274&gt;0,"",IF(JRF!Q1274="","",IF(LEFT(JRF!Q1274,1)=IFERROR(VLOOKUP(LEFT(JRF!Q1274,1),$CF$2:$CF$5,1,0),0),"Product Code Required",IF(JRF!V1274="","",IF(JRF!V1274=IFERROR(VLOOKUP(JRF!V1274,$CH:$CH,1,0),0),"Product Code Required","NA")))))</f>
        <v/>
      </c>
      <c r="CK1261" t="str">
        <f>IFERROR(IF(LEN('Journal Template'!F1272)&gt;0,"",IF('Journal Template'!A1272="","",IF(LEFT('Journal Template'!A1272,1)=IFERROR(VLOOKUP(LEFT('Journal Template'!A1272,1),Checks!$CF$2:$CF$5,1,0),0),"Product Code Required",IF('Journal Template'!D1272="","",IF('Journal Template'!D1272=IFERROR(VLOOKUP('Journal Template'!D1272,Checks!$CH:$CH,1,0),0),"Product Code Required","NA"))))),"")</f>
        <v/>
      </c>
    </row>
    <row r="1262" spans="14:89">
      <c r="N1262" t="s">
        <v>6694</v>
      </c>
      <c r="O1262" t="s">
        <v>6695</v>
      </c>
      <c r="P1262" t="s">
        <v>386</v>
      </c>
      <c r="Q1262" s="150" t="str">
        <f>IF(JRF!D1275="","",IF(IFERROR(VLOOKUP(JRF!D1275,Checks!N:P,3,0),0)="A","","Inactive account in Use"))</f>
        <v/>
      </c>
      <c r="R1262" t="str">
        <f>IFERROR(IF('Journal Template'!C1674="","",IF(IFERROR(VLOOKUP('Journal Template'!C1674,Checks!N:P,3,0),0)="A","","Inactive account in Use")),"")</f>
        <v/>
      </c>
      <c r="S1262" t="s">
        <v>4708</v>
      </c>
      <c r="T1262" t="s">
        <v>386</v>
      </c>
      <c r="U1262" t="s">
        <v>393</v>
      </c>
      <c r="V1262" s="150" t="str">
        <f>IF(JRF!C1275="","",IF(IFERROR(VLOOKUP(JRF!C1275,Checks!S:U,3,0),0)="A","Entry with System fund Dept",""))</f>
        <v/>
      </c>
      <c r="W1262" t="str">
        <f>IFERROR(IF('Journal Template'!D1674="","",IF(IFERROR(VLOOKUP('Journal Template'!D1674,Checks!S:U,3,0),0)="A","Entry with System fund Dept","")),"")</f>
        <v/>
      </c>
      <c r="X1262" t="s">
        <v>6696</v>
      </c>
      <c r="Y1262" t="s">
        <v>386</v>
      </c>
      <c r="Z1262" t="s">
        <v>6697</v>
      </c>
      <c r="AA1262" t="s">
        <v>391</v>
      </c>
      <c r="AB1262" t="s">
        <v>125</v>
      </c>
      <c r="AC1262" s="150" t="str">
        <f>IFERROR(IF(JRF!C1275="","",IF(AND(VLOOKUP(JRF!C1275,X:AA,4,0)=JRF!B1275,VLOOKUP(JRF!C1275,X:Y,2,0)="A"),"","Inactive Dept Combo Error")),"Inactive Dept Combo Error")</f>
        <v/>
      </c>
      <c r="AD1262" t="str">
        <f>IFERROR(IF('Journal Template'!D1674="","",IF(AND(VLOOKUP('Journal Template'!D1674,X:AA,4,0)='Journal Template'!A1674,VLOOKUP('Journal Template'!D1674,X:Y,2,0)="A"),"","Inactive Dept Combo Error")),"")</f>
        <v/>
      </c>
      <c r="AK1262" s="150" t="str">
        <f>IF(JRF!B1275="","",IF(JRF!B1275=IFERROR(VLOOKUP(JRF!B1275,Checks!AI:AI,1,0),0),"Entry in Branch/Satellite BU's",""))</f>
        <v/>
      </c>
      <c r="AL1262" t="str">
        <f>IFERROR(IF('Journal Template'!A1674="","",IF('Journal Template'!A1674=IFERROR(VLOOKUP('Journal Template'!A1674,Checks!AI:AI,1,0),0),"Entry in Branch/Satellite BU's","")),"")</f>
        <v/>
      </c>
      <c r="AO1262" s="171"/>
      <c r="AP1262" s="171"/>
      <c r="AQ1262" s="171"/>
      <c r="AR1262" s="171"/>
      <c r="CI1262" t="str">
        <f>IF(JRF!F1275&gt;0,"",IF(JRF!B1275="","",IF(LEFT(JRF!B1275,1)=IFERROR(VLOOKUP(LEFT(JRF!B1275,1),$CF$2:$CF$5,1,0),0),"Product Code Required",IF(JRF!C1275="","",IF(JRF!C1275=IFERROR(VLOOKUP(JRF!C1275,$CH:$CH,1,0),0),"Product Code Required","NA")))))</f>
        <v/>
      </c>
      <c r="CJ1262" t="str">
        <f>IF(JRF!AV1275&gt;0,"",IF(JRF!Q1275="","",IF(LEFT(JRF!Q1275,1)=IFERROR(VLOOKUP(LEFT(JRF!Q1275,1),$CF$2:$CF$5,1,0),0),"Product Code Required",IF(JRF!V1275="","",IF(JRF!V1275=IFERROR(VLOOKUP(JRF!V1275,$CH:$CH,1,0),0),"Product Code Required","NA")))))</f>
        <v/>
      </c>
      <c r="CK1262" t="str">
        <f>IFERROR(IF(LEN('Journal Template'!F1273)&gt;0,"",IF('Journal Template'!A1273="","",IF(LEFT('Journal Template'!A1273,1)=IFERROR(VLOOKUP(LEFT('Journal Template'!A1273,1),Checks!$CF$2:$CF$5,1,0),0),"Product Code Required",IF('Journal Template'!D1273="","",IF('Journal Template'!D1273=IFERROR(VLOOKUP('Journal Template'!D1273,Checks!$CH:$CH,1,0),0),"Product Code Required","NA"))))),"")</f>
        <v/>
      </c>
    </row>
    <row r="1263" spans="14:89">
      <c r="N1263" t="s">
        <v>6698</v>
      </c>
      <c r="O1263" t="s">
        <v>6699</v>
      </c>
      <c r="P1263" t="s">
        <v>386</v>
      </c>
      <c r="Q1263" s="150" t="str">
        <f>IF(JRF!D1276="","",IF(IFERROR(VLOOKUP(JRF!D1276,Checks!N:P,3,0),0)="A","","Inactive account in Use"))</f>
        <v/>
      </c>
      <c r="R1263" t="str">
        <f>IFERROR(IF('Journal Template'!C1675="","",IF(IFERROR(VLOOKUP('Journal Template'!C1675,Checks!N:P,3,0),0)="A","","Inactive account in Use")),"")</f>
        <v/>
      </c>
      <c r="S1263" t="s">
        <v>4716</v>
      </c>
      <c r="T1263" t="s">
        <v>386</v>
      </c>
      <c r="U1263" t="s">
        <v>393</v>
      </c>
      <c r="V1263" s="150" t="str">
        <f>IF(JRF!C1276="","",IF(IFERROR(VLOOKUP(JRF!C1276,Checks!S:U,3,0),0)="A","Entry with System fund Dept",""))</f>
        <v/>
      </c>
      <c r="W1263" t="str">
        <f>IFERROR(IF('Journal Template'!D1675="","",IF(IFERROR(VLOOKUP('Journal Template'!D1675,Checks!S:U,3,0),0)="A","Entry with System fund Dept","")),"")</f>
        <v/>
      </c>
      <c r="X1263" t="s">
        <v>6700</v>
      </c>
      <c r="Y1263" t="s">
        <v>389</v>
      </c>
      <c r="Z1263" t="s">
        <v>6701</v>
      </c>
      <c r="AA1263" t="s">
        <v>391</v>
      </c>
      <c r="AB1263" t="s">
        <v>125</v>
      </c>
      <c r="AC1263" s="150" t="str">
        <f>IFERROR(IF(JRF!C1276="","",IF(AND(VLOOKUP(JRF!C1276,X:AA,4,0)=JRF!B1276,VLOOKUP(JRF!C1276,X:Y,2,0)="A"),"","Inactive Dept Combo Error")),"Inactive Dept Combo Error")</f>
        <v/>
      </c>
      <c r="AD1263" t="str">
        <f>IFERROR(IF('Journal Template'!D1675="","",IF(AND(VLOOKUP('Journal Template'!D1675,X:AA,4,0)='Journal Template'!A1675,VLOOKUP('Journal Template'!D1675,X:Y,2,0)="A"),"","Inactive Dept Combo Error")),"")</f>
        <v/>
      </c>
      <c r="AK1263" s="150" t="str">
        <f>IF(JRF!B1276="","",IF(JRF!B1276=IFERROR(VLOOKUP(JRF!B1276,Checks!AI:AI,1,0),0),"Entry in Branch/Satellite BU's",""))</f>
        <v/>
      </c>
      <c r="AL1263" t="str">
        <f>IFERROR(IF('Journal Template'!A1675="","",IF('Journal Template'!A1675=IFERROR(VLOOKUP('Journal Template'!A1675,Checks!AI:AI,1,0),0),"Entry in Branch/Satellite BU's","")),"")</f>
        <v/>
      </c>
      <c r="AO1263" s="171"/>
      <c r="AP1263" s="171"/>
      <c r="AQ1263" s="171"/>
      <c r="AR1263" s="171"/>
      <c r="CI1263" t="str">
        <f>IF(JRF!F1276&gt;0,"",IF(JRF!B1276="","",IF(LEFT(JRF!B1276,1)=IFERROR(VLOOKUP(LEFT(JRF!B1276,1),$CF$2:$CF$5,1,0),0),"Product Code Required",IF(JRF!C1276="","",IF(JRF!C1276=IFERROR(VLOOKUP(JRF!C1276,$CH:$CH,1,0),0),"Product Code Required","NA")))))</f>
        <v/>
      </c>
      <c r="CJ1263" t="str">
        <f>IF(JRF!AV1276&gt;0,"",IF(JRF!Q1276="","",IF(LEFT(JRF!Q1276,1)=IFERROR(VLOOKUP(LEFT(JRF!Q1276,1),$CF$2:$CF$5,1,0),0),"Product Code Required",IF(JRF!V1276="","",IF(JRF!V1276=IFERROR(VLOOKUP(JRF!V1276,$CH:$CH,1,0),0),"Product Code Required","NA")))))</f>
        <v/>
      </c>
      <c r="CK1263" t="str">
        <f>IFERROR(IF(LEN('Journal Template'!F1274)&gt;0,"",IF('Journal Template'!A1274="","",IF(LEFT('Journal Template'!A1274,1)=IFERROR(VLOOKUP(LEFT('Journal Template'!A1274,1),Checks!$CF$2:$CF$5,1,0),0),"Product Code Required",IF('Journal Template'!D1274="","",IF('Journal Template'!D1274=IFERROR(VLOOKUP('Journal Template'!D1274,Checks!$CH:$CH,1,0),0),"Product Code Required","NA"))))),"")</f>
        <v/>
      </c>
    </row>
    <row r="1264" spans="14:89">
      <c r="N1264" t="s">
        <v>6702</v>
      </c>
      <c r="O1264" t="s">
        <v>6703</v>
      </c>
      <c r="P1264" t="s">
        <v>386</v>
      </c>
      <c r="Q1264" s="150" t="str">
        <f>IF(JRF!D1277="","",IF(IFERROR(VLOOKUP(JRF!D1277,Checks!N:P,3,0),0)="A","","Inactive account in Use"))</f>
        <v/>
      </c>
      <c r="R1264" t="str">
        <f>IFERROR(IF('Journal Template'!C1676="","",IF(IFERROR(VLOOKUP('Journal Template'!C1676,Checks!N:P,3,0),0)="A","","Inactive account in Use")),"")</f>
        <v/>
      </c>
      <c r="S1264" t="s">
        <v>4726</v>
      </c>
      <c r="T1264" t="s">
        <v>386</v>
      </c>
      <c r="U1264" t="s">
        <v>393</v>
      </c>
      <c r="V1264" s="150" t="str">
        <f>IF(JRF!C1277="","",IF(IFERROR(VLOOKUP(JRF!C1277,Checks!S:U,3,0),0)="A","Entry with System fund Dept",""))</f>
        <v/>
      </c>
      <c r="W1264" t="str">
        <f>IFERROR(IF('Journal Template'!D1676="","",IF(IFERROR(VLOOKUP('Journal Template'!D1676,Checks!S:U,3,0),0)="A","Entry with System fund Dept","")),"")</f>
        <v/>
      </c>
      <c r="X1264" t="s">
        <v>6704</v>
      </c>
      <c r="Y1264" t="s">
        <v>386</v>
      </c>
      <c r="Z1264" t="s">
        <v>6705</v>
      </c>
      <c r="AA1264" t="s">
        <v>391</v>
      </c>
      <c r="AB1264" t="s">
        <v>125</v>
      </c>
      <c r="AC1264" s="150" t="str">
        <f>IFERROR(IF(JRF!C1277="","",IF(AND(VLOOKUP(JRF!C1277,X:AA,4,0)=JRF!B1277,VLOOKUP(JRF!C1277,X:Y,2,0)="A"),"","Inactive Dept Combo Error")),"Inactive Dept Combo Error")</f>
        <v/>
      </c>
      <c r="AD1264" t="str">
        <f>IFERROR(IF('Journal Template'!D1676="","",IF(AND(VLOOKUP('Journal Template'!D1676,X:AA,4,0)='Journal Template'!A1676,VLOOKUP('Journal Template'!D1676,X:Y,2,0)="A"),"","Inactive Dept Combo Error")),"")</f>
        <v/>
      </c>
      <c r="AK1264" s="150" t="str">
        <f>IF(JRF!B1277="","",IF(JRF!B1277=IFERROR(VLOOKUP(JRF!B1277,Checks!AI:AI,1,0),0),"Entry in Branch/Satellite BU's",""))</f>
        <v/>
      </c>
      <c r="AL1264" t="str">
        <f>IFERROR(IF('Journal Template'!A1676="","",IF('Journal Template'!A1676=IFERROR(VLOOKUP('Journal Template'!A1676,Checks!AI:AI,1,0),0),"Entry in Branch/Satellite BU's","")),"")</f>
        <v/>
      </c>
      <c r="AO1264" s="171"/>
      <c r="AP1264" s="171"/>
      <c r="AQ1264" s="171"/>
      <c r="AR1264" s="171"/>
      <c r="CI1264" t="str">
        <f>IF(JRF!F1277&gt;0,"",IF(JRF!B1277="","",IF(LEFT(JRF!B1277,1)=IFERROR(VLOOKUP(LEFT(JRF!B1277,1),$CF$2:$CF$5,1,0),0),"Product Code Required",IF(JRF!C1277="","",IF(JRF!C1277=IFERROR(VLOOKUP(JRF!C1277,$CH:$CH,1,0),0),"Product Code Required","NA")))))</f>
        <v/>
      </c>
      <c r="CJ1264" t="str">
        <f>IF(JRF!AV1277&gt;0,"",IF(JRF!Q1277="","",IF(LEFT(JRF!Q1277,1)=IFERROR(VLOOKUP(LEFT(JRF!Q1277,1),$CF$2:$CF$5,1,0),0),"Product Code Required",IF(JRF!V1277="","",IF(JRF!V1277=IFERROR(VLOOKUP(JRF!V1277,$CH:$CH,1,0),0),"Product Code Required","NA")))))</f>
        <v/>
      </c>
      <c r="CK1264" t="str">
        <f>IFERROR(IF(LEN('Journal Template'!F1275)&gt;0,"",IF('Journal Template'!A1275="","",IF(LEFT('Journal Template'!A1275,1)=IFERROR(VLOOKUP(LEFT('Journal Template'!A1275,1),Checks!$CF$2:$CF$5,1,0),0),"Product Code Required",IF('Journal Template'!D1275="","",IF('Journal Template'!D1275=IFERROR(VLOOKUP('Journal Template'!D1275,Checks!$CH:$CH,1,0),0),"Product Code Required","NA"))))),"")</f>
        <v/>
      </c>
    </row>
    <row r="1265" spans="14:89">
      <c r="N1265" t="s">
        <v>6706</v>
      </c>
      <c r="O1265" t="s">
        <v>6707</v>
      </c>
      <c r="P1265" t="s">
        <v>389</v>
      </c>
      <c r="Q1265" s="150" t="str">
        <f>IF(JRF!D1278="","",IF(IFERROR(VLOOKUP(JRF!D1278,Checks!N:P,3,0),0)="A","","Inactive account in Use"))</f>
        <v/>
      </c>
      <c r="R1265" t="str">
        <f>IFERROR(IF('Journal Template'!C1677="","",IF(IFERROR(VLOOKUP('Journal Template'!C1677,Checks!N:P,3,0),0)="A","","Inactive account in Use")),"")</f>
        <v/>
      </c>
      <c r="S1265" t="s">
        <v>4741</v>
      </c>
      <c r="T1265" t="s">
        <v>386</v>
      </c>
      <c r="U1265" t="s">
        <v>393</v>
      </c>
      <c r="V1265" s="150" t="str">
        <f>IF(JRF!C1278="","",IF(IFERROR(VLOOKUP(JRF!C1278,Checks!S:U,3,0),0)="A","Entry with System fund Dept",""))</f>
        <v/>
      </c>
      <c r="W1265" t="str">
        <f>IFERROR(IF('Journal Template'!D1677="","",IF(IFERROR(VLOOKUP('Journal Template'!D1677,Checks!S:U,3,0),0)="A","Entry with System fund Dept","")),"")</f>
        <v/>
      </c>
      <c r="X1265" t="s">
        <v>6708</v>
      </c>
      <c r="Y1265" t="s">
        <v>389</v>
      </c>
      <c r="Z1265" t="s">
        <v>6709</v>
      </c>
      <c r="AA1265" t="s">
        <v>391</v>
      </c>
      <c r="AB1265" t="s">
        <v>125</v>
      </c>
      <c r="AC1265" s="150" t="str">
        <f>IFERROR(IF(JRF!C1278="","",IF(AND(VLOOKUP(JRF!C1278,X:AA,4,0)=JRF!B1278,VLOOKUP(JRF!C1278,X:Y,2,0)="A"),"","Inactive Dept Combo Error")),"Inactive Dept Combo Error")</f>
        <v/>
      </c>
      <c r="AD1265" t="str">
        <f>IFERROR(IF('Journal Template'!D1677="","",IF(AND(VLOOKUP('Journal Template'!D1677,X:AA,4,0)='Journal Template'!A1677,VLOOKUP('Journal Template'!D1677,X:Y,2,0)="A"),"","Inactive Dept Combo Error")),"")</f>
        <v/>
      </c>
      <c r="AK1265" s="150" t="str">
        <f>IF(JRF!B1278="","",IF(JRF!B1278=IFERROR(VLOOKUP(JRF!B1278,Checks!AI:AI,1,0),0),"Entry in Branch/Satellite BU's",""))</f>
        <v/>
      </c>
      <c r="AL1265" t="str">
        <f>IFERROR(IF('Journal Template'!A1677="","",IF('Journal Template'!A1677=IFERROR(VLOOKUP('Journal Template'!A1677,Checks!AI:AI,1,0),0),"Entry in Branch/Satellite BU's","")),"")</f>
        <v/>
      </c>
      <c r="AO1265" s="171"/>
      <c r="AP1265" s="171"/>
      <c r="AQ1265" s="171"/>
      <c r="AR1265" s="171"/>
      <c r="CI1265" t="str">
        <f>IF(JRF!F1278&gt;0,"",IF(JRF!B1278="","",IF(LEFT(JRF!B1278,1)=IFERROR(VLOOKUP(LEFT(JRF!B1278,1),$CF$2:$CF$5,1,0),0),"Product Code Required",IF(JRF!C1278="","",IF(JRF!C1278=IFERROR(VLOOKUP(JRF!C1278,$CH:$CH,1,0),0),"Product Code Required","NA")))))</f>
        <v/>
      </c>
      <c r="CJ1265" t="str">
        <f>IF(JRF!AV1278&gt;0,"",IF(JRF!Q1278="","",IF(LEFT(JRF!Q1278,1)=IFERROR(VLOOKUP(LEFT(JRF!Q1278,1),$CF$2:$CF$5,1,0),0),"Product Code Required",IF(JRF!V1278="","",IF(JRF!V1278=IFERROR(VLOOKUP(JRF!V1278,$CH:$CH,1,0),0),"Product Code Required","NA")))))</f>
        <v/>
      </c>
      <c r="CK1265" t="str">
        <f>IFERROR(IF(LEN('Journal Template'!F1276)&gt;0,"",IF('Journal Template'!A1276="","",IF(LEFT('Journal Template'!A1276,1)=IFERROR(VLOOKUP(LEFT('Journal Template'!A1276,1),Checks!$CF$2:$CF$5,1,0),0),"Product Code Required",IF('Journal Template'!D1276="","",IF('Journal Template'!D1276=IFERROR(VLOOKUP('Journal Template'!D1276,Checks!$CH:$CH,1,0),0),"Product Code Required","NA"))))),"")</f>
        <v/>
      </c>
    </row>
    <row r="1266" spans="14:89">
      <c r="N1266" t="s">
        <v>6710</v>
      </c>
      <c r="O1266" t="s">
        <v>6711</v>
      </c>
      <c r="P1266" t="s">
        <v>389</v>
      </c>
      <c r="Q1266" s="150" t="str">
        <f>IF(JRF!D1279="","",IF(IFERROR(VLOOKUP(JRF!D1279,Checks!N:P,3,0),0)="A","","Inactive account in Use"))</f>
        <v/>
      </c>
      <c r="R1266" t="str">
        <f>IFERROR(IF('Journal Template'!C1678="","",IF(IFERROR(VLOOKUP('Journal Template'!C1678,Checks!N:P,3,0),0)="A","","Inactive account in Use")),"")</f>
        <v/>
      </c>
      <c r="S1266" t="s">
        <v>4774</v>
      </c>
      <c r="T1266" t="s">
        <v>386</v>
      </c>
      <c r="U1266" t="s">
        <v>393</v>
      </c>
      <c r="V1266" s="150" t="str">
        <f>IF(JRF!C1279="","",IF(IFERROR(VLOOKUP(JRF!C1279,Checks!S:U,3,0),0)="A","Entry with System fund Dept",""))</f>
        <v/>
      </c>
      <c r="W1266" t="str">
        <f>IFERROR(IF('Journal Template'!D1678="","",IF(IFERROR(VLOOKUP('Journal Template'!D1678,Checks!S:U,3,0),0)="A","Entry with System fund Dept","")),"")</f>
        <v/>
      </c>
      <c r="X1266" t="s">
        <v>6712</v>
      </c>
      <c r="Y1266" t="s">
        <v>386</v>
      </c>
      <c r="Z1266" t="s">
        <v>6713</v>
      </c>
      <c r="AA1266" t="s">
        <v>391</v>
      </c>
      <c r="AB1266" t="s">
        <v>125</v>
      </c>
      <c r="AC1266" s="150" t="str">
        <f>IFERROR(IF(JRF!C1279="","",IF(AND(VLOOKUP(JRF!C1279,X:AA,4,0)=JRF!B1279,VLOOKUP(JRF!C1279,X:Y,2,0)="A"),"","Inactive Dept Combo Error")),"Inactive Dept Combo Error")</f>
        <v/>
      </c>
      <c r="AD1266" t="str">
        <f>IFERROR(IF('Journal Template'!D1678="","",IF(AND(VLOOKUP('Journal Template'!D1678,X:AA,4,0)='Journal Template'!A1678,VLOOKUP('Journal Template'!D1678,X:Y,2,0)="A"),"","Inactive Dept Combo Error")),"")</f>
        <v/>
      </c>
      <c r="AK1266" s="150" t="str">
        <f>IF(JRF!B1279="","",IF(JRF!B1279=IFERROR(VLOOKUP(JRF!B1279,Checks!AI:AI,1,0),0),"Entry in Branch/Satellite BU's",""))</f>
        <v/>
      </c>
      <c r="AL1266" t="str">
        <f>IFERROR(IF('Journal Template'!A1678="","",IF('Journal Template'!A1678=IFERROR(VLOOKUP('Journal Template'!A1678,Checks!AI:AI,1,0),0),"Entry in Branch/Satellite BU's","")),"")</f>
        <v/>
      </c>
      <c r="AO1266" s="171"/>
      <c r="AP1266" s="171"/>
      <c r="AQ1266" s="171"/>
      <c r="AR1266" s="171"/>
      <c r="CI1266" t="str">
        <f>IF(JRF!F1279&gt;0,"",IF(JRF!B1279="","",IF(LEFT(JRF!B1279,1)=IFERROR(VLOOKUP(LEFT(JRF!B1279,1),$CF$2:$CF$5,1,0),0),"Product Code Required",IF(JRF!C1279="","",IF(JRF!C1279=IFERROR(VLOOKUP(JRF!C1279,$CH:$CH,1,0),0),"Product Code Required","NA")))))</f>
        <v/>
      </c>
      <c r="CJ1266" t="str">
        <f>IF(JRF!AV1279&gt;0,"",IF(JRF!Q1279="","",IF(LEFT(JRF!Q1279,1)=IFERROR(VLOOKUP(LEFT(JRF!Q1279,1),$CF$2:$CF$5,1,0),0),"Product Code Required",IF(JRF!V1279="","",IF(JRF!V1279=IFERROR(VLOOKUP(JRF!V1279,$CH:$CH,1,0),0),"Product Code Required","NA")))))</f>
        <v/>
      </c>
      <c r="CK1266" t="str">
        <f>IFERROR(IF(LEN('Journal Template'!F1277)&gt;0,"",IF('Journal Template'!A1277="","",IF(LEFT('Journal Template'!A1277,1)=IFERROR(VLOOKUP(LEFT('Journal Template'!A1277,1),Checks!$CF$2:$CF$5,1,0),0),"Product Code Required",IF('Journal Template'!D1277="","",IF('Journal Template'!D1277=IFERROR(VLOOKUP('Journal Template'!D1277,Checks!$CH:$CH,1,0),0),"Product Code Required","NA"))))),"")</f>
        <v/>
      </c>
    </row>
    <row r="1267" spans="14:89">
      <c r="N1267" t="s">
        <v>6714</v>
      </c>
      <c r="O1267" t="s">
        <v>5079</v>
      </c>
      <c r="P1267" t="s">
        <v>386</v>
      </c>
      <c r="Q1267" s="150" t="str">
        <f>IF(JRF!D1280="","",IF(IFERROR(VLOOKUP(JRF!D1280,Checks!N:P,3,0),0)="A","","Inactive account in Use"))</f>
        <v/>
      </c>
      <c r="R1267" t="str">
        <f>IFERROR(IF('Journal Template'!C1679="","",IF(IFERROR(VLOOKUP('Journal Template'!C1679,Checks!N:P,3,0),0)="A","","Inactive account in Use")),"")</f>
        <v/>
      </c>
      <c r="S1267" t="s">
        <v>4779</v>
      </c>
      <c r="T1267" t="s">
        <v>386</v>
      </c>
      <c r="U1267" t="s">
        <v>393</v>
      </c>
      <c r="V1267" s="150" t="str">
        <f>IF(JRF!C1280="","",IF(IFERROR(VLOOKUP(JRF!C1280,Checks!S:U,3,0),0)="A","Entry with System fund Dept",""))</f>
        <v/>
      </c>
      <c r="W1267" t="str">
        <f>IFERROR(IF('Journal Template'!D1679="","",IF(IFERROR(VLOOKUP('Journal Template'!D1679,Checks!S:U,3,0),0)="A","Entry with System fund Dept","")),"")</f>
        <v/>
      </c>
      <c r="X1267" t="s">
        <v>6715</v>
      </c>
      <c r="Y1267" t="s">
        <v>389</v>
      </c>
      <c r="Z1267" t="s">
        <v>6716</v>
      </c>
      <c r="AA1267" t="s">
        <v>391</v>
      </c>
      <c r="AB1267" t="s">
        <v>125</v>
      </c>
      <c r="AC1267" s="150" t="str">
        <f>IFERROR(IF(JRF!C1280="","",IF(AND(VLOOKUP(JRF!C1280,X:AA,4,0)=JRF!B1280,VLOOKUP(JRF!C1280,X:Y,2,0)="A"),"","Inactive Dept Combo Error")),"Inactive Dept Combo Error")</f>
        <v/>
      </c>
      <c r="AD1267" t="str">
        <f>IFERROR(IF('Journal Template'!D1679="","",IF(AND(VLOOKUP('Journal Template'!D1679,X:AA,4,0)='Journal Template'!A1679,VLOOKUP('Journal Template'!D1679,X:Y,2,0)="A"),"","Inactive Dept Combo Error")),"")</f>
        <v/>
      </c>
      <c r="AK1267" s="150" t="str">
        <f>IF(JRF!B1280="","",IF(JRF!B1280=IFERROR(VLOOKUP(JRF!B1280,Checks!AI:AI,1,0),0),"Entry in Branch/Satellite BU's",""))</f>
        <v/>
      </c>
      <c r="AL1267" t="str">
        <f>IFERROR(IF('Journal Template'!A1679="","",IF('Journal Template'!A1679=IFERROR(VLOOKUP('Journal Template'!A1679,Checks!AI:AI,1,0),0),"Entry in Branch/Satellite BU's","")),"")</f>
        <v/>
      </c>
      <c r="AO1267" s="171"/>
      <c r="AP1267" s="171"/>
      <c r="AQ1267" s="171"/>
      <c r="AR1267" s="171"/>
      <c r="CI1267" t="str">
        <f>IF(JRF!F1280&gt;0,"",IF(JRF!B1280="","",IF(LEFT(JRF!B1280,1)=IFERROR(VLOOKUP(LEFT(JRF!B1280,1),$CF$2:$CF$5,1,0),0),"Product Code Required",IF(JRF!C1280="","",IF(JRF!C1280=IFERROR(VLOOKUP(JRF!C1280,$CH:$CH,1,0),0),"Product Code Required","NA")))))</f>
        <v/>
      </c>
      <c r="CJ1267" t="str">
        <f>IF(JRF!AV1280&gt;0,"",IF(JRF!Q1280="","",IF(LEFT(JRF!Q1280,1)=IFERROR(VLOOKUP(LEFT(JRF!Q1280,1),$CF$2:$CF$5,1,0),0),"Product Code Required",IF(JRF!V1280="","",IF(JRF!V1280=IFERROR(VLOOKUP(JRF!V1280,$CH:$CH,1,0),0),"Product Code Required","NA")))))</f>
        <v/>
      </c>
      <c r="CK1267" t="str">
        <f>IFERROR(IF(LEN('Journal Template'!F1278)&gt;0,"",IF('Journal Template'!A1278="","",IF(LEFT('Journal Template'!A1278,1)=IFERROR(VLOOKUP(LEFT('Journal Template'!A1278,1),Checks!$CF$2:$CF$5,1,0),0),"Product Code Required",IF('Journal Template'!D1278="","",IF('Journal Template'!D1278=IFERROR(VLOOKUP('Journal Template'!D1278,Checks!$CH:$CH,1,0),0),"Product Code Required","NA"))))),"")</f>
        <v/>
      </c>
    </row>
    <row r="1268" spans="14:89">
      <c r="N1268" t="s">
        <v>6717</v>
      </c>
      <c r="O1268" t="s">
        <v>6718</v>
      </c>
      <c r="P1268" t="s">
        <v>386</v>
      </c>
      <c r="Q1268" s="150" t="str">
        <f>IF(JRF!D1281="","",IF(IFERROR(VLOOKUP(JRF!D1281,Checks!N:P,3,0),0)="A","","Inactive account in Use"))</f>
        <v/>
      </c>
      <c r="R1268" t="str">
        <f>IFERROR(IF('Journal Template'!C1680="","",IF(IFERROR(VLOOKUP('Journal Template'!C1680,Checks!N:P,3,0),0)="A","","Inactive account in Use")),"")</f>
        <v/>
      </c>
      <c r="S1268" t="s">
        <v>4788</v>
      </c>
      <c r="T1268" t="s">
        <v>386</v>
      </c>
      <c r="U1268" t="s">
        <v>393</v>
      </c>
      <c r="V1268" s="150" t="str">
        <f>IF(JRF!C1281="","",IF(IFERROR(VLOOKUP(JRF!C1281,Checks!S:U,3,0),0)="A","Entry with System fund Dept",""))</f>
        <v/>
      </c>
      <c r="W1268" t="str">
        <f>IFERROR(IF('Journal Template'!D1680="","",IF(IFERROR(VLOOKUP('Journal Template'!D1680,Checks!S:U,3,0),0)="A","Entry with System fund Dept","")),"")</f>
        <v/>
      </c>
      <c r="X1268" t="s">
        <v>6719</v>
      </c>
      <c r="Y1268" t="s">
        <v>389</v>
      </c>
      <c r="Z1268" t="s">
        <v>6720</v>
      </c>
      <c r="AA1268" t="s">
        <v>391</v>
      </c>
      <c r="AB1268" t="s">
        <v>125</v>
      </c>
      <c r="AC1268" s="150" t="str">
        <f>IFERROR(IF(JRF!C1281="","",IF(AND(VLOOKUP(JRF!C1281,X:AA,4,0)=JRF!B1281,VLOOKUP(JRF!C1281,X:Y,2,0)="A"),"","Inactive Dept Combo Error")),"Inactive Dept Combo Error")</f>
        <v/>
      </c>
      <c r="AD1268" t="str">
        <f>IFERROR(IF('Journal Template'!D1680="","",IF(AND(VLOOKUP('Journal Template'!D1680,X:AA,4,0)='Journal Template'!A1680,VLOOKUP('Journal Template'!D1680,X:Y,2,0)="A"),"","Inactive Dept Combo Error")),"")</f>
        <v/>
      </c>
      <c r="AK1268" s="150" t="str">
        <f>IF(JRF!B1281="","",IF(JRF!B1281=IFERROR(VLOOKUP(JRF!B1281,Checks!AI:AI,1,0),0),"Entry in Branch/Satellite BU's",""))</f>
        <v/>
      </c>
      <c r="AL1268" t="str">
        <f>IFERROR(IF('Journal Template'!A1680="","",IF('Journal Template'!A1680=IFERROR(VLOOKUP('Journal Template'!A1680,Checks!AI:AI,1,0),0),"Entry in Branch/Satellite BU's","")),"")</f>
        <v/>
      </c>
      <c r="AO1268" s="171"/>
      <c r="AP1268" s="171"/>
      <c r="AQ1268" s="171"/>
      <c r="AR1268" s="171"/>
      <c r="CI1268" t="str">
        <f>IF(JRF!F1281&gt;0,"",IF(JRF!B1281="","",IF(LEFT(JRF!B1281,1)=IFERROR(VLOOKUP(LEFT(JRF!B1281,1),$CF$2:$CF$5,1,0),0),"Product Code Required",IF(JRF!C1281="","",IF(JRF!C1281=IFERROR(VLOOKUP(JRF!C1281,$CH:$CH,1,0),0),"Product Code Required","NA")))))</f>
        <v/>
      </c>
      <c r="CJ1268" t="str">
        <f>IF(JRF!AV1281&gt;0,"",IF(JRF!Q1281="","",IF(LEFT(JRF!Q1281,1)=IFERROR(VLOOKUP(LEFT(JRF!Q1281,1),$CF$2:$CF$5,1,0),0),"Product Code Required",IF(JRF!V1281="","",IF(JRF!V1281=IFERROR(VLOOKUP(JRF!V1281,$CH:$CH,1,0),0),"Product Code Required","NA")))))</f>
        <v/>
      </c>
      <c r="CK1268" t="str">
        <f>IFERROR(IF(LEN('Journal Template'!F1279)&gt;0,"",IF('Journal Template'!A1279="","",IF(LEFT('Journal Template'!A1279,1)=IFERROR(VLOOKUP(LEFT('Journal Template'!A1279,1),Checks!$CF$2:$CF$5,1,0),0),"Product Code Required",IF('Journal Template'!D1279="","",IF('Journal Template'!D1279=IFERROR(VLOOKUP('Journal Template'!D1279,Checks!$CH:$CH,1,0),0),"Product Code Required","NA"))))),"")</f>
        <v/>
      </c>
    </row>
    <row r="1269" spans="14:89">
      <c r="N1269" t="s">
        <v>6721</v>
      </c>
      <c r="O1269" t="s">
        <v>6722</v>
      </c>
      <c r="P1269" t="s">
        <v>386</v>
      </c>
      <c r="Q1269" s="150" t="str">
        <f>IF(JRF!D1282="","",IF(IFERROR(VLOOKUP(JRF!D1282,Checks!N:P,3,0),0)="A","","Inactive account in Use"))</f>
        <v/>
      </c>
      <c r="R1269" t="str">
        <f>IFERROR(IF('Journal Template'!C1681="","",IF(IFERROR(VLOOKUP('Journal Template'!C1681,Checks!N:P,3,0),0)="A","","Inactive account in Use")),"")</f>
        <v/>
      </c>
      <c r="S1269" t="s">
        <v>4797</v>
      </c>
      <c r="T1269" t="s">
        <v>386</v>
      </c>
      <c r="U1269" t="s">
        <v>393</v>
      </c>
      <c r="V1269" s="150" t="str">
        <f>IF(JRF!C1282="","",IF(IFERROR(VLOOKUP(JRF!C1282,Checks!S:U,3,0),0)="A","Entry with System fund Dept",""))</f>
        <v/>
      </c>
      <c r="W1269" t="str">
        <f>IFERROR(IF('Journal Template'!D1681="","",IF(IFERROR(VLOOKUP('Journal Template'!D1681,Checks!S:U,3,0),0)="A","Entry with System fund Dept","")),"")</f>
        <v/>
      </c>
      <c r="X1269" t="s">
        <v>6723</v>
      </c>
      <c r="Y1269" t="s">
        <v>386</v>
      </c>
      <c r="Z1269" t="s">
        <v>6724</v>
      </c>
      <c r="AA1269" t="s">
        <v>391</v>
      </c>
      <c r="AB1269" t="s">
        <v>125</v>
      </c>
      <c r="AC1269" s="150" t="str">
        <f>IFERROR(IF(JRF!C1282="","",IF(AND(VLOOKUP(JRF!C1282,X:AA,4,0)=JRF!B1282,VLOOKUP(JRF!C1282,X:Y,2,0)="A"),"","Inactive Dept Combo Error")),"Inactive Dept Combo Error")</f>
        <v/>
      </c>
      <c r="AD1269" t="str">
        <f>IFERROR(IF('Journal Template'!D1681="","",IF(AND(VLOOKUP('Journal Template'!D1681,X:AA,4,0)='Journal Template'!A1681,VLOOKUP('Journal Template'!D1681,X:Y,2,0)="A"),"","Inactive Dept Combo Error")),"")</f>
        <v/>
      </c>
      <c r="AK1269" s="150" t="str">
        <f>IF(JRF!B1282="","",IF(JRF!B1282=IFERROR(VLOOKUP(JRF!B1282,Checks!AI:AI,1,0),0),"Entry in Branch/Satellite BU's",""))</f>
        <v/>
      </c>
      <c r="AL1269" t="str">
        <f>IFERROR(IF('Journal Template'!A1681="","",IF('Journal Template'!A1681=IFERROR(VLOOKUP('Journal Template'!A1681,Checks!AI:AI,1,0),0),"Entry in Branch/Satellite BU's","")),"")</f>
        <v/>
      </c>
      <c r="AO1269" s="171"/>
      <c r="AP1269" s="171"/>
      <c r="AQ1269" s="171"/>
      <c r="AR1269" s="171"/>
      <c r="CI1269" t="str">
        <f>IF(JRF!F1282&gt;0,"",IF(JRF!B1282="","",IF(LEFT(JRF!B1282,1)=IFERROR(VLOOKUP(LEFT(JRF!B1282,1),$CF$2:$CF$5,1,0),0),"Product Code Required",IF(JRF!C1282="","",IF(JRF!C1282=IFERROR(VLOOKUP(JRF!C1282,$CH:$CH,1,0),0),"Product Code Required","NA")))))</f>
        <v/>
      </c>
      <c r="CJ1269" t="str">
        <f>IF(JRF!AV1282&gt;0,"",IF(JRF!Q1282="","",IF(LEFT(JRF!Q1282,1)=IFERROR(VLOOKUP(LEFT(JRF!Q1282,1),$CF$2:$CF$5,1,0),0),"Product Code Required",IF(JRF!V1282="","",IF(JRF!V1282=IFERROR(VLOOKUP(JRF!V1282,$CH:$CH,1,0),0),"Product Code Required","NA")))))</f>
        <v/>
      </c>
      <c r="CK1269" t="str">
        <f>IFERROR(IF(LEN('Journal Template'!F1280)&gt;0,"",IF('Journal Template'!A1280="","",IF(LEFT('Journal Template'!A1280,1)=IFERROR(VLOOKUP(LEFT('Journal Template'!A1280,1),Checks!$CF$2:$CF$5,1,0),0),"Product Code Required",IF('Journal Template'!D1280="","",IF('Journal Template'!D1280=IFERROR(VLOOKUP('Journal Template'!D1280,Checks!$CH:$CH,1,0),0),"Product Code Required","NA"))))),"")</f>
        <v/>
      </c>
    </row>
    <row r="1270" spans="14:89">
      <c r="N1270" t="s">
        <v>6725</v>
      </c>
      <c r="O1270" t="s">
        <v>6726</v>
      </c>
      <c r="P1270" t="s">
        <v>386</v>
      </c>
      <c r="Q1270" s="150" t="str">
        <f>IF(JRF!D1283="","",IF(IFERROR(VLOOKUP(JRF!D1283,Checks!N:P,3,0),0)="A","","Inactive account in Use"))</f>
        <v/>
      </c>
      <c r="R1270" t="str">
        <f>IFERROR(IF('Journal Template'!C1682="","",IF(IFERROR(VLOOKUP('Journal Template'!C1682,Checks!N:P,3,0),0)="A","","Inactive account in Use")),"")</f>
        <v/>
      </c>
      <c r="S1270" t="s">
        <v>4819</v>
      </c>
      <c r="T1270" t="s">
        <v>386</v>
      </c>
      <c r="U1270" t="s">
        <v>393</v>
      </c>
      <c r="V1270" s="150" t="str">
        <f>IF(JRF!C1283="","",IF(IFERROR(VLOOKUP(JRF!C1283,Checks!S:U,3,0),0)="A","Entry with System fund Dept",""))</f>
        <v/>
      </c>
      <c r="W1270" t="str">
        <f>IFERROR(IF('Journal Template'!D1682="","",IF(IFERROR(VLOOKUP('Journal Template'!D1682,Checks!S:U,3,0),0)="A","Entry with System fund Dept","")),"")</f>
        <v/>
      </c>
      <c r="X1270" t="s">
        <v>6727</v>
      </c>
      <c r="Y1270" t="s">
        <v>386</v>
      </c>
      <c r="Z1270" t="s">
        <v>6728</v>
      </c>
      <c r="AA1270" t="s">
        <v>391</v>
      </c>
      <c r="AB1270" t="s">
        <v>125</v>
      </c>
      <c r="AC1270" s="150" t="str">
        <f>IFERROR(IF(JRF!C1283="","",IF(AND(VLOOKUP(JRF!C1283,X:AA,4,0)=JRF!B1283,VLOOKUP(JRF!C1283,X:Y,2,0)="A"),"","Inactive Dept Combo Error")),"Inactive Dept Combo Error")</f>
        <v/>
      </c>
      <c r="AD1270" t="str">
        <f>IFERROR(IF('Journal Template'!D1682="","",IF(AND(VLOOKUP('Journal Template'!D1682,X:AA,4,0)='Journal Template'!A1682,VLOOKUP('Journal Template'!D1682,X:Y,2,0)="A"),"","Inactive Dept Combo Error")),"")</f>
        <v/>
      </c>
      <c r="AK1270" s="150" t="str">
        <f>IF(JRF!B1283="","",IF(JRF!B1283=IFERROR(VLOOKUP(JRF!B1283,Checks!AI:AI,1,0),0),"Entry in Branch/Satellite BU's",""))</f>
        <v/>
      </c>
      <c r="AL1270" t="str">
        <f>IFERROR(IF('Journal Template'!A1682="","",IF('Journal Template'!A1682=IFERROR(VLOOKUP('Journal Template'!A1682,Checks!AI:AI,1,0),0),"Entry in Branch/Satellite BU's","")),"")</f>
        <v/>
      </c>
      <c r="AO1270" s="171"/>
      <c r="AP1270" s="171"/>
      <c r="AQ1270" s="171"/>
      <c r="AR1270" s="171"/>
      <c r="CI1270" t="str">
        <f>IF(JRF!F1283&gt;0,"",IF(JRF!B1283="","",IF(LEFT(JRF!B1283,1)=IFERROR(VLOOKUP(LEFT(JRF!B1283,1),$CF$2:$CF$5,1,0),0),"Product Code Required",IF(JRF!C1283="","",IF(JRF!C1283=IFERROR(VLOOKUP(JRF!C1283,$CH:$CH,1,0),0),"Product Code Required","NA")))))</f>
        <v/>
      </c>
      <c r="CJ1270" t="str">
        <f>IF(JRF!AV1283&gt;0,"",IF(JRF!Q1283="","",IF(LEFT(JRF!Q1283,1)=IFERROR(VLOOKUP(LEFT(JRF!Q1283,1),$CF$2:$CF$5,1,0),0),"Product Code Required",IF(JRF!V1283="","",IF(JRF!V1283=IFERROR(VLOOKUP(JRF!V1283,$CH:$CH,1,0),0),"Product Code Required","NA")))))</f>
        <v/>
      </c>
      <c r="CK1270" t="str">
        <f>IFERROR(IF(LEN('Journal Template'!F1281)&gt;0,"",IF('Journal Template'!A1281="","",IF(LEFT('Journal Template'!A1281,1)=IFERROR(VLOOKUP(LEFT('Journal Template'!A1281,1),Checks!$CF$2:$CF$5,1,0),0),"Product Code Required",IF('Journal Template'!D1281="","",IF('Journal Template'!D1281=IFERROR(VLOOKUP('Journal Template'!D1281,Checks!$CH:$CH,1,0),0),"Product Code Required","NA"))))),"")</f>
        <v/>
      </c>
    </row>
    <row r="1271" spans="14:89">
      <c r="N1271" t="s">
        <v>6729</v>
      </c>
      <c r="O1271" t="s">
        <v>6730</v>
      </c>
      <c r="P1271" t="s">
        <v>386</v>
      </c>
      <c r="Q1271" s="150" t="str">
        <f>IF(JRF!D1284="","",IF(IFERROR(VLOOKUP(JRF!D1284,Checks!N:P,3,0),0)="A","","Inactive account in Use"))</f>
        <v/>
      </c>
      <c r="R1271" t="str">
        <f>IFERROR(IF('Journal Template'!C1683="","",IF(IFERROR(VLOOKUP('Journal Template'!C1683,Checks!N:P,3,0),0)="A","","Inactive account in Use")),"")</f>
        <v/>
      </c>
      <c r="S1271" t="s">
        <v>4824</v>
      </c>
      <c r="T1271" t="s">
        <v>386</v>
      </c>
      <c r="U1271" t="s">
        <v>393</v>
      </c>
      <c r="V1271" s="150" t="str">
        <f>IF(JRF!C1284="","",IF(IFERROR(VLOOKUP(JRF!C1284,Checks!S:U,3,0),0)="A","Entry with System fund Dept",""))</f>
        <v/>
      </c>
      <c r="W1271" t="str">
        <f>IFERROR(IF('Journal Template'!D1683="","",IF(IFERROR(VLOOKUP('Journal Template'!D1683,Checks!S:U,3,0),0)="A","Entry with System fund Dept","")),"")</f>
        <v/>
      </c>
      <c r="X1271" t="s">
        <v>6731</v>
      </c>
      <c r="Y1271" t="s">
        <v>389</v>
      </c>
      <c r="Z1271" t="s">
        <v>6732</v>
      </c>
      <c r="AA1271" t="s">
        <v>391</v>
      </c>
      <c r="AB1271" t="s">
        <v>125</v>
      </c>
      <c r="AC1271" s="150" t="str">
        <f>IFERROR(IF(JRF!C1284="","",IF(AND(VLOOKUP(JRF!C1284,X:AA,4,0)=JRF!B1284,VLOOKUP(JRF!C1284,X:Y,2,0)="A"),"","Inactive Dept Combo Error")),"Inactive Dept Combo Error")</f>
        <v/>
      </c>
      <c r="AD1271" t="str">
        <f>IFERROR(IF('Journal Template'!D1683="","",IF(AND(VLOOKUP('Journal Template'!D1683,X:AA,4,0)='Journal Template'!A1683,VLOOKUP('Journal Template'!D1683,X:Y,2,0)="A"),"","Inactive Dept Combo Error")),"")</f>
        <v/>
      </c>
      <c r="AK1271" s="150" t="str">
        <f>IF(JRF!B1284="","",IF(JRF!B1284=IFERROR(VLOOKUP(JRF!B1284,Checks!AI:AI,1,0),0),"Entry in Branch/Satellite BU's",""))</f>
        <v/>
      </c>
      <c r="AL1271" t="str">
        <f>IFERROR(IF('Journal Template'!A1683="","",IF('Journal Template'!A1683=IFERROR(VLOOKUP('Journal Template'!A1683,Checks!AI:AI,1,0),0),"Entry in Branch/Satellite BU's","")),"")</f>
        <v/>
      </c>
      <c r="AO1271" s="171"/>
      <c r="AP1271" s="171"/>
      <c r="AQ1271" s="171"/>
      <c r="AR1271" s="171"/>
      <c r="CI1271" t="str">
        <f>IF(JRF!F1284&gt;0,"",IF(JRF!B1284="","",IF(LEFT(JRF!B1284,1)=IFERROR(VLOOKUP(LEFT(JRF!B1284,1),$CF$2:$CF$5,1,0),0),"Product Code Required",IF(JRF!C1284="","",IF(JRF!C1284=IFERROR(VLOOKUP(JRF!C1284,$CH:$CH,1,0),0),"Product Code Required","NA")))))</f>
        <v/>
      </c>
      <c r="CJ1271" t="str">
        <f>IF(JRF!AV1284&gt;0,"",IF(JRF!Q1284="","",IF(LEFT(JRF!Q1284,1)=IFERROR(VLOOKUP(LEFT(JRF!Q1284,1),$CF$2:$CF$5,1,0),0),"Product Code Required",IF(JRF!V1284="","",IF(JRF!V1284=IFERROR(VLOOKUP(JRF!V1284,$CH:$CH,1,0),0),"Product Code Required","NA")))))</f>
        <v/>
      </c>
      <c r="CK1271" t="str">
        <f>IFERROR(IF(LEN('Journal Template'!F1282)&gt;0,"",IF('Journal Template'!A1282="","",IF(LEFT('Journal Template'!A1282,1)=IFERROR(VLOOKUP(LEFT('Journal Template'!A1282,1),Checks!$CF$2:$CF$5,1,0),0),"Product Code Required",IF('Journal Template'!D1282="","",IF('Journal Template'!D1282=IFERROR(VLOOKUP('Journal Template'!D1282,Checks!$CH:$CH,1,0),0),"Product Code Required","NA"))))),"")</f>
        <v/>
      </c>
    </row>
    <row r="1272" spans="14:89">
      <c r="N1272" t="s">
        <v>6733</v>
      </c>
      <c r="O1272" t="s">
        <v>6640</v>
      </c>
      <c r="P1272" t="s">
        <v>386</v>
      </c>
      <c r="Q1272" s="150" t="str">
        <f>IF(JRF!D1285="","",IF(IFERROR(VLOOKUP(JRF!D1285,Checks!N:P,3,0),0)="A","","Inactive account in Use"))</f>
        <v/>
      </c>
      <c r="R1272" t="str">
        <f>IFERROR(IF('Journal Template'!C1684="","",IF(IFERROR(VLOOKUP('Journal Template'!C1684,Checks!N:P,3,0),0)="A","","Inactive account in Use")),"")</f>
        <v/>
      </c>
      <c r="S1272" t="s">
        <v>4833</v>
      </c>
      <c r="T1272" t="s">
        <v>386</v>
      </c>
      <c r="U1272" t="s">
        <v>393</v>
      </c>
      <c r="V1272" s="150" t="str">
        <f>IF(JRF!C1285="","",IF(IFERROR(VLOOKUP(JRF!C1285,Checks!S:U,3,0),0)="A","Entry with System fund Dept",""))</f>
        <v/>
      </c>
      <c r="W1272" t="str">
        <f>IFERROR(IF('Journal Template'!D1684="","",IF(IFERROR(VLOOKUP('Journal Template'!D1684,Checks!S:U,3,0),0)="A","Entry with System fund Dept","")),"")</f>
        <v/>
      </c>
      <c r="X1272" t="s">
        <v>6734</v>
      </c>
      <c r="Y1272" t="s">
        <v>386</v>
      </c>
      <c r="Z1272" t="s">
        <v>6735</v>
      </c>
      <c r="AA1272" t="s">
        <v>391</v>
      </c>
      <c r="AB1272" t="s">
        <v>125</v>
      </c>
      <c r="AC1272" s="150" t="str">
        <f>IFERROR(IF(JRF!C1285="","",IF(AND(VLOOKUP(JRF!C1285,X:AA,4,0)=JRF!B1285,VLOOKUP(JRF!C1285,X:Y,2,0)="A"),"","Inactive Dept Combo Error")),"Inactive Dept Combo Error")</f>
        <v/>
      </c>
      <c r="AD1272" t="str">
        <f>IFERROR(IF('Journal Template'!D1684="","",IF(AND(VLOOKUP('Journal Template'!D1684,X:AA,4,0)='Journal Template'!A1684,VLOOKUP('Journal Template'!D1684,X:Y,2,0)="A"),"","Inactive Dept Combo Error")),"")</f>
        <v/>
      </c>
      <c r="AK1272" s="150" t="str">
        <f>IF(JRF!B1285="","",IF(JRF!B1285=IFERROR(VLOOKUP(JRF!B1285,Checks!AI:AI,1,0),0),"Entry in Branch/Satellite BU's",""))</f>
        <v/>
      </c>
      <c r="AL1272" t="str">
        <f>IFERROR(IF('Journal Template'!A1684="","",IF('Journal Template'!A1684=IFERROR(VLOOKUP('Journal Template'!A1684,Checks!AI:AI,1,0),0),"Entry in Branch/Satellite BU's","")),"")</f>
        <v/>
      </c>
      <c r="AO1272" s="171"/>
      <c r="AP1272" s="171"/>
      <c r="AQ1272" s="171"/>
      <c r="AR1272" s="171"/>
      <c r="CI1272" t="str">
        <f>IF(JRF!F1285&gt;0,"",IF(JRF!B1285="","",IF(LEFT(JRF!B1285,1)=IFERROR(VLOOKUP(LEFT(JRF!B1285,1),$CF$2:$CF$5,1,0),0),"Product Code Required",IF(JRF!C1285="","",IF(JRF!C1285=IFERROR(VLOOKUP(JRF!C1285,$CH:$CH,1,0),0),"Product Code Required","NA")))))</f>
        <v/>
      </c>
      <c r="CJ1272" t="str">
        <f>IF(JRF!AV1285&gt;0,"",IF(JRF!Q1285="","",IF(LEFT(JRF!Q1285,1)=IFERROR(VLOOKUP(LEFT(JRF!Q1285,1),$CF$2:$CF$5,1,0),0),"Product Code Required",IF(JRF!V1285="","",IF(JRF!V1285=IFERROR(VLOOKUP(JRF!V1285,$CH:$CH,1,0),0),"Product Code Required","NA")))))</f>
        <v/>
      </c>
      <c r="CK1272" t="str">
        <f>IFERROR(IF(LEN('Journal Template'!F1283)&gt;0,"",IF('Journal Template'!A1283="","",IF(LEFT('Journal Template'!A1283,1)=IFERROR(VLOOKUP(LEFT('Journal Template'!A1283,1),Checks!$CF$2:$CF$5,1,0),0),"Product Code Required",IF('Journal Template'!D1283="","",IF('Journal Template'!D1283=IFERROR(VLOOKUP('Journal Template'!D1283,Checks!$CH:$CH,1,0),0),"Product Code Required","NA"))))),"")</f>
        <v/>
      </c>
    </row>
    <row r="1273" spans="14:89">
      <c r="N1273" t="s">
        <v>6736</v>
      </c>
      <c r="O1273" t="s">
        <v>6644</v>
      </c>
      <c r="P1273" t="s">
        <v>386</v>
      </c>
      <c r="Q1273" s="150" t="str">
        <f>IF(JRF!D1286="","",IF(IFERROR(VLOOKUP(JRF!D1286,Checks!N:P,3,0),0)="A","","Inactive account in Use"))</f>
        <v/>
      </c>
      <c r="R1273" t="str">
        <f>IFERROR(IF('Journal Template'!C1685="","",IF(IFERROR(VLOOKUP('Journal Template'!C1685,Checks!N:P,3,0),0)="A","","Inactive account in Use")),"")</f>
        <v/>
      </c>
      <c r="S1273" t="s">
        <v>4857</v>
      </c>
      <c r="T1273" t="s">
        <v>386</v>
      </c>
      <c r="U1273" t="s">
        <v>393</v>
      </c>
      <c r="V1273" s="150" t="str">
        <f>IF(JRF!C1286="","",IF(IFERROR(VLOOKUP(JRF!C1286,Checks!S:U,3,0),0)="A","Entry with System fund Dept",""))</f>
        <v/>
      </c>
      <c r="W1273" t="str">
        <f>IFERROR(IF('Journal Template'!D1685="","",IF(IFERROR(VLOOKUP('Journal Template'!D1685,Checks!S:U,3,0),0)="A","Entry with System fund Dept","")),"")</f>
        <v/>
      </c>
      <c r="X1273" t="s">
        <v>6737</v>
      </c>
      <c r="Y1273" t="s">
        <v>389</v>
      </c>
      <c r="Z1273" t="s">
        <v>6738</v>
      </c>
      <c r="AA1273" t="s">
        <v>391</v>
      </c>
      <c r="AB1273" t="s">
        <v>125</v>
      </c>
      <c r="AC1273" s="150" t="str">
        <f>IFERROR(IF(JRF!C1286="","",IF(AND(VLOOKUP(JRF!C1286,X:AA,4,0)=JRF!B1286,VLOOKUP(JRF!C1286,X:Y,2,0)="A"),"","Inactive Dept Combo Error")),"Inactive Dept Combo Error")</f>
        <v/>
      </c>
      <c r="AD1273" t="str">
        <f>IFERROR(IF('Journal Template'!D1685="","",IF(AND(VLOOKUP('Journal Template'!D1685,X:AA,4,0)='Journal Template'!A1685,VLOOKUP('Journal Template'!D1685,X:Y,2,0)="A"),"","Inactive Dept Combo Error")),"")</f>
        <v/>
      </c>
      <c r="AK1273" s="150" t="str">
        <f>IF(JRF!B1286="","",IF(JRF!B1286=IFERROR(VLOOKUP(JRF!B1286,Checks!AI:AI,1,0),0),"Entry in Branch/Satellite BU's",""))</f>
        <v/>
      </c>
      <c r="AL1273" t="str">
        <f>IFERROR(IF('Journal Template'!A1685="","",IF('Journal Template'!A1685=IFERROR(VLOOKUP('Journal Template'!A1685,Checks!AI:AI,1,0),0),"Entry in Branch/Satellite BU's","")),"")</f>
        <v/>
      </c>
      <c r="AO1273" s="171"/>
      <c r="AP1273" s="171"/>
      <c r="AQ1273" s="171"/>
      <c r="AR1273" s="171"/>
      <c r="CI1273" t="str">
        <f>IF(JRF!F1286&gt;0,"",IF(JRF!B1286="","",IF(LEFT(JRF!B1286,1)=IFERROR(VLOOKUP(LEFT(JRF!B1286,1),$CF$2:$CF$5,1,0),0),"Product Code Required",IF(JRF!C1286="","",IF(JRF!C1286=IFERROR(VLOOKUP(JRF!C1286,$CH:$CH,1,0),0),"Product Code Required","NA")))))</f>
        <v/>
      </c>
      <c r="CJ1273" t="str">
        <f>IF(JRF!AV1286&gt;0,"",IF(JRF!Q1286="","",IF(LEFT(JRF!Q1286,1)=IFERROR(VLOOKUP(LEFT(JRF!Q1286,1),$CF$2:$CF$5,1,0),0),"Product Code Required",IF(JRF!V1286="","",IF(JRF!V1286=IFERROR(VLOOKUP(JRF!V1286,$CH:$CH,1,0),0),"Product Code Required","NA")))))</f>
        <v/>
      </c>
      <c r="CK1273" t="str">
        <f>IFERROR(IF(LEN('Journal Template'!F1284)&gt;0,"",IF('Journal Template'!A1284="","",IF(LEFT('Journal Template'!A1284,1)=IFERROR(VLOOKUP(LEFT('Journal Template'!A1284,1),Checks!$CF$2:$CF$5,1,0),0),"Product Code Required",IF('Journal Template'!D1284="","",IF('Journal Template'!D1284=IFERROR(VLOOKUP('Journal Template'!D1284,Checks!$CH:$CH,1,0),0),"Product Code Required","NA"))))),"")</f>
        <v/>
      </c>
    </row>
    <row r="1274" spans="14:89">
      <c r="N1274" t="s">
        <v>6739</v>
      </c>
      <c r="O1274" t="s">
        <v>6740</v>
      </c>
      <c r="P1274" t="s">
        <v>386</v>
      </c>
      <c r="Q1274" s="150" t="str">
        <f>IF(JRF!D1287="","",IF(IFERROR(VLOOKUP(JRF!D1287,Checks!N:P,3,0),0)="A","","Inactive account in Use"))</f>
        <v/>
      </c>
      <c r="R1274" t="str">
        <f>IFERROR(IF('Journal Template'!C1686="","",IF(IFERROR(VLOOKUP('Journal Template'!C1686,Checks!N:P,3,0),0)="A","","Inactive account in Use")),"")</f>
        <v/>
      </c>
      <c r="S1274" t="s">
        <v>4888</v>
      </c>
      <c r="T1274" t="s">
        <v>386</v>
      </c>
      <c r="U1274" t="s">
        <v>393</v>
      </c>
      <c r="V1274" s="150" t="str">
        <f>IF(JRF!C1287="","",IF(IFERROR(VLOOKUP(JRF!C1287,Checks!S:U,3,0),0)="A","Entry with System fund Dept",""))</f>
        <v/>
      </c>
      <c r="W1274" t="str">
        <f>IFERROR(IF('Journal Template'!D1686="","",IF(IFERROR(VLOOKUP('Journal Template'!D1686,Checks!S:U,3,0),0)="A","Entry with System fund Dept","")),"")</f>
        <v/>
      </c>
      <c r="X1274" t="s">
        <v>6741</v>
      </c>
      <c r="Y1274" t="s">
        <v>389</v>
      </c>
      <c r="Z1274" t="s">
        <v>6742</v>
      </c>
      <c r="AA1274" t="s">
        <v>391</v>
      </c>
      <c r="AB1274" t="s">
        <v>125</v>
      </c>
      <c r="AC1274" s="150" t="str">
        <f>IFERROR(IF(JRF!C1287="","",IF(AND(VLOOKUP(JRF!C1287,X:AA,4,0)=JRF!B1287,VLOOKUP(JRF!C1287,X:Y,2,0)="A"),"","Inactive Dept Combo Error")),"Inactive Dept Combo Error")</f>
        <v/>
      </c>
      <c r="AD1274" t="str">
        <f>IFERROR(IF('Journal Template'!D1686="","",IF(AND(VLOOKUP('Journal Template'!D1686,X:AA,4,0)='Journal Template'!A1686,VLOOKUP('Journal Template'!D1686,X:Y,2,0)="A"),"","Inactive Dept Combo Error")),"")</f>
        <v/>
      </c>
      <c r="AK1274" s="150" t="str">
        <f>IF(JRF!B1287="","",IF(JRF!B1287=IFERROR(VLOOKUP(JRF!B1287,Checks!AI:AI,1,0),0),"Entry in Branch/Satellite BU's",""))</f>
        <v/>
      </c>
      <c r="AL1274" t="str">
        <f>IFERROR(IF('Journal Template'!A1686="","",IF('Journal Template'!A1686=IFERROR(VLOOKUP('Journal Template'!A1686,Checks!AI:AI,1,0),0),"Entry in Branch/Satellite BU's","")),"")</f>
        <v/>
      </c>
      <c r="AO1274" s="171"/>
      <c r="AP1274" s="171"/>
      <c r="AQ1274" s="171"/>
      <c r="AR1274" s="171"/>
      <c r="CI1274" t="str">
        <f>IF(JRF!F1287&gt;0,"",IF(JRF!B1287="","",IF(LEFT(JRF!B1287,1)=IFERROR(VLOOKUP(LEFT(JRF!B1287,1),$CF$2:$CF$5,1,0),0),"Product Code Required",IF(JRF!C1287="","",IF(JRF!C1287=IFERROR(VLOOKUP(JRF!C1287,$CH:$CH,1,0),0),"Product Code Required","NA")))))</f>
        <v/>
      </c>
      <c r="CJ1274" t="str">
        <f>IF(JRF!AV1287&gt;0,"",IF(JRF!Q1287="","",IF(LEFT(JRF!Q1287,1)=IFERROR(VLOOKUP(LEFT(JRF!Q1287,1),$CF$2:$CF$5,1,0),0),"Product Code Required",IF(JRF!V1287="","",IF(JRF!V1287=IFERROR(VLOOKUP(JRF!V1287,$CH:$CH,1,0),0),"Product Code Required","NA")))))</f>
        <v/>
      </c>
      <c r="CK1274" t="str">
        <f>IFERROR(IF(LEN('Journal Template'!F1285)&gt;0,"",IF('Journal Template'!A1285="","",IF(LEFT('Journal Template'!A1285,1)=IFERROR(VLOOKUP(LEFT('Journal Template'!A1285,1),Checks!$CF$2:$CF$5,1,0),0),"Product Code Required",IF('Journal Template'!D1285="","",IF('Journal Template'!D1285=IFERROR(VLOOKUP('Journal Template'!D1285,Checks!$CH:$CH,1,0),0),"Product Code Required","NA"))))),"")</f>
        <v/>
      </c>
    </row>
    <row r="1275" spans="14:89">
      <c r="N1275" t="s">
        <v>6743</v>
      </c>
      <c r="O1275" t="s">
        <v>6744</v>
      </c>
      <c r="P1275" t="s">
        <v>386</v>
      </c>
      <c r="Q1275" s="150" t="str">
        <f>IF(JRF!D1288="","",IF(IFERROR(VLOOKUP(JRF!D1288,Checks!N:P,3,0),0)="A","","Inactive account in Use"))</f>
        <v/>
      </c>
      <c r="R1275" t="str">
        <f>IFERROR(IF('Journal Template'!C1687="","",IF(IFERROR(VLOOKUP('Journal Template'!C1687,Checks!N:P,3,0),0)="A","","Inactive account in Use")),"")</f>
        <v/>
      </c>
      <c r="S1275" t="s">
        <v>4901</v>
      </c>
      <c r="T1275" t="s">
        <v>386</v>
      </c>
      <c r="U1275" t="s">
        <v>393</v>
      </c>
      <c r="V1275" s="150" t="str">
        <f>IF(JRF!C1288="","",IF(IFERROR(VLOOKUP(JRF!C1288,Checks!S:U,3,0),0)="A","Entry with System fund Dept",""))</f>
        <v/>
      </c>
      <c r="W1275" t="str">
        <f>IFERROR(IF('Journal Template'!D1687="","",IF(IFERROR(VLOOKUP('Journal Template'!D1687,Checks!S:U,3,0),0)="A","Entry with System fund Dept","")),"")</f>
        <v/>
      </c>
      <c r="X1275" t="s">
        <v>6745</v>
      </c>
      <c r="Y1275" t="s">
        <v>389</v>
      </c>
      <c r="Z1275" t="s">
        <v>6746</v>
      </c>
      <c r="AA1275" t="s">
        <v>887</v>
      </c>
      <c r="AB1275" t="s">
        <v>125</v>
      </c>
      <c r="AC1275" s="150" t="str">
        <f>IFERROR(IF(JRF!C1288="","",IF(AND(VLOOKUP(JRF!C1288,X:AA,4,0)=JRF!B1288,VLOOKUP(JRF!C1288,X:Y,2,0)="A"),"","Inactive Dept Combo Error")),"Inactive Dept Combo Error")</f>
        <v/>
      </c>
      <c r="AD1275" t="str">
        <f>IFERROR(IF('Journal Template'!D1687="","",IF(AND(VLOOKUP('Journal Template'!D1687,X:AA,4,0)='Journal Template'!A1687,VLOOKUP('Journal Template'!D1687,X:Y,2,0)="A"),"","Inactive Dept Combo Error")),"")</f>
        <v/>
      </c>
      <c r="AK1275" s="150" t="str">
        <f>IF(JRF!B1288="","",IF(JRF!B1288=IFERROR(VLOOKUP(JRF!B1288,Checks!AI:AI,1,0),0),"Entry in Branch/Satellite BU's",""))</f>
        <v/>
      </c>
      <c r="AL1275" t="str">
        <f>IFERROR(IF('Journal Template'!A1687="","",IF('Journal Template'!A1687=IFERROR(VLOOKUP('Journal Template'!A1687,Checks!AI:AI,1,0),0),"Entry in Branch/Satellite BU's","")),"")</f>
        <v/>
      </c>
      <c r="AO1275" s="171"/>
      <c r="AP1275" s="171"/>
      <c r="AQ1275" s="171"/>
      <c r="AR1275" s="171"/>
      <c r="CI1275" t="str">
        <f>IF(JRF!F1288&gt;0,"",IF(JRF!B1288="","",IF(LEFT(JRF!B1288,1)=IFERROR(VLOOKUP(LEFT(JRF!B1288,1),$CF$2:$CF$5,1,0),0),"Product Code Required",IF(JRF!C1288="","",IF(JRF!C1288=IFERROR(VLOOKUP(JRF!C1288,$CH:$CH,1,0),0),"Product Code Required","NA")))))</f>
        <v/>
      </c>
      <c r="CJ1275" t="str">
        <f>IF(JRF!AV1288&gt;0,"",IF(JRF!Q1288="","",IF(LEFT(JRF!Q1288,1)=IFERROR(VLOOKUP(LEFT(JRF!Q1288,1),$CF$2:$CF$5,1,0),0),"Product Code Required",IF(JRF!V1288="","",IF(JRF!V1288=IFERROR(VLOOKUP(JRF!V1288,$CH:$CH,1,0),0),"Product Code Required","NA")))))</f>
        <v/>
      </c>
      <c r="CK1275" t="str">
        <f>IFERROR(IF(LEN('Journal Template'!F1286)&gt;0,"",IF('Journal Template'!A1286="","",IF(LEFT('Journal Template'!A1286,1)=IFERROR(VLOOKUP(LEFT('Journal Template'!A1286,1),Checks!$CF$2:$CF$5,1,0),0),"Product Code Required",IF('Journal Template'!D1286="","",IF('Journal Template'!D1286=IFERROR(VLOOKUP('Journal Template'!D1286,Checks!$CH:$CH,1,0),0),"Product Code Required","NA"))))),"")</f>
        <v/>
      </c>
    </row>
    <row r="1276" spans="14:89">
      <c r="N1276" t="s">
        <v>6747</v>
      </c>
      <c r="O1276" t="s">
        <v>6748</v>
      </c>
      <c r="P1276" t="s">
        <v>386</v>
      </c>
      <c r="Q1276" s="150" t="str">
        <f>IF(JRF!D1289="","",IF(IFERROR(VLOOKUP(JRF!D1289,Checks!N:P,3,0),0)="A","","Inactive account in Use"))</f>
        <v/>
      </c>
      <c r="R1276" t="str">
        <f>IFERROR(IF('Journal Template'!C1688="","",IF(IFERROR(VLOOKUP('Journal Template'!C1688,Checks!N:P,3,0),0)="A","","Inactive account in Use")),"")</f>
        <v/>
      </c>
      <c r="S1276" t="s">
        <v>4910</v>
      </c>
      <c r="T1276" t="s">
        <v>386</v>
      </c>
      <c r="U1276" t="s">
        <v>393</v>
      </c>
      <c r="V1276" s="150" t="str">
        <f>IF(JRF!C1289="","",IF(IFERROR(VLOOKUP(JRF!C1289,Checks!S:U,3,0),0)="A","Entry with System fund Dept",""))</f>
        <v/>
      </c>
      <c r="W1276" t="str">
        <f>IFERROR(IF('Journal Template'!D1688="","",IF(IFERROR(VLOOKUP('Journal Template'!D1688,Checks!S:U,3,0),0)="A","Entry with System fund Dept","")),"")</f>
        <v/>
      </c>
      <c r="X1276" t="s">
        <v>6749</v>
      </c>
      <c r="Y1276" t="s">
        <v>386</v>
      </c>
      <c r="Z1276" t="s">
        <v>6750</v>
      </c>
      <c r="AA1276" t="s">
        <v>391</v>
      </c>
      <c r="AB1276" t="s">
        <v>125</v>
      </c>
      <c r="AC1276" s="150" t="str">
        <f>IFERROR(IF(JRF!C1289="","",IF(AND(VLOOKUP(JRF!C1289,X:AA,4,0)=JRF!B1289,VLOOKUP(JRF!C1289,X:Y,2,0)="A"),"","Inactive Dept Combo Error")),"Inactive Dept Combo Error")</f>
        <v/>
      </c>
      <c r="AD1276" t="str">
        <f>IFERROR(IF('Journal Template'!D1688="","",IF(AND(VLOOKUP('Journal Template'!D1688,X:AA,4,0)='Journal Template'!A1688,VLOOKUP('Journal Template'!D1688,X:Y,2,0)="A"),"","Inactive Dept Combo Error")),"")</f>
        <v/>
      </c>
      <c r="AK1276" s="150" t="str">
        <f>IF(JRF!B1289="","",IF(JRF!B1289=IFERROR(VLOOKUP(JRF!B1289,Checks!AI:AI,1,0),0),"Entry in Branch/Satellite BU's",""))</f>
        <v/>
      </c>
      <c r="AL1276" t="str">
        <f>IFERROR(IF('Journal Template'!A1688="","",IF('Journal Template'!A1688=IFERROR(VLOOKUP('Journal Template'!A1688,Checks!AI:AI,1,0),0),"Entry in Branch/Satellite BU's","")),"")</f>
        <v/>
      </c>
      <c r="AO1276" s="171"/>
      <c r="AP1276" s="171"/>
      <c r="AQ1276" s="171"/>
      <c r="AR1276" s="171"/>
      <c r="CI1276" t="str">
        <f>IF(JRF!F1289&gt;0,"",IF(JRF!B1289="","",IF(LEFT(JRF!B1289,1)=IFERROR(VLOOKUP(LEFT(JRF!B1289,1),$CF$2:$CF$5,1,0),0),"Product Code Required",IF(JRF!C1289="","",IF(JRF!C1289=IFERROR(VLOOKUP(JRF!C1289,$CH:$CH,1,0),0),"Product Code Required","NA")))))</f>
        <v/>
      </c>
      <c r="CJ1276" t="str">
        <f>IF(JRF!AV1289&gt;0,"",IF(JRF!Q1289="","",IF(LEFT(JRF!Q1289,1)=IFERROR(VLOOKUP(LEFT(JRF!Q1289,1),$CF$2:$CF$5,1,0),0),"Product Code Required",IF(JRF!V1289="","",IF(JRF!V1289=IFERROR(VLOOKUP(JRF!V1289,$CH:$CH,1,0),0),"Product Code Required","NA")))))</f>
        <v/>
      </c>
      <c r="CK1276" t="str">
        <f>IFERROR(IF(LEN('Journal Template'!F1287)&gt;0,"",IF('Journal Template'!A1287="","",IF(LEFT('Journal Template'!A1287,1)=IFERROR(VLOOKUP(LEFT('Journal Template'!A1287,1),Checks!$CF$2:$CF$5,1,0),0),"Product Code Required",IF('Journal Template'!D1287="","",IF('Journal Template'!D1287=IFERROR(VLOOKUP('Journal Template'!D1287,Checks!$CH:$CH,1,0),0),"Product Code Required","NA"))))),"")</f>
        <v/>
      </c>
    </row>
    <row r="1277" spans="14:89">
      <c r="N1277" t="s">
        <v>6751</v>
      </c>
      <c r="O1277" t="s">
        <v>6752</v>
      </c>
      <c r="P1277" t="s">
        <v>386</v>
      </c>
      <c r="Q1277" s="150" t="str">
        <f>IF(JRF!D1290="","",IF(IFERROR(VLOOKUP(JRF!D1290,Checks!N:P,3,0),0)="A","","Inactive account in Use"))</f>
        <v/>
      </c>
      <c r="R1277" t="str">
        <f>IFERROR(IF('Journal Template'!C1689="","",IF(IFERROR(VLOOKUP('Journal Template'!C1689,Checks!N:P,3,0),0)="A","","Inactive account in Use")),"")</f>
        <v/>
      </c>
      <c r="S1277" t="s">
        <v>4946</v>
      </c>
      <c r="T1277" t="s">
        <v>386</v>
      </c>
      <c r="U1277" t="s">
        <v>393</v>
      </c>
      <c r="V1277" s="150" t="str">
        <f>IF(JRF!C1290="","",IF(IFERROR(VLOOKUP(JRF!C1290,Checks!S:U,3,0),0)="A","Entry with System fund Dept",""))</f>
        <v/>
      </c>
      <c r="W1277" t="str">
        <f>IFERROR(IF('Journal Template'!D1689="","",IF(IFERROR(VLOOKUP('Journal Template'!D1689,Checks!S:U,3,0),0)="A","Entry with System fund Dept","")),"")</f>
        <v/>
      </c>
      <c r="X1277" t="s">
        <v>6753</v>
      </c>
      <c r="Y1277" t="s">
        <v>386</v>
      </c>
      <c r="Z1277" t="s">
        <v>6754</v>
      </c>
      <c r="AA1277" t="s">
        <v>391</v>
      </c>
      <c r="AB1277" t="s">
        <v>125</v>
      </c>
      <c r="AC1277" s="150" t="str">
        <f>IFERROR(IF(JRF!C1290="","",IF(AND(VLOOKUP(JRF!C1290,X:AA,4,0)=JRF!B1290,VLOOKUP(JRF!C1290,X:Y,2,0)="A"),"","Inactive Dept Combo Error")),"Inactive Dept Combo Error")</f>
        <v/>
      </c>
      <c r="AD1277" t="str">
        <f>IFERROR(IF('Journal Template'!D1689="","",IF(AND(VLOOKUP('Journal Template'!D1689,X:AA,4,0)='Journal Template'!A1689,VLOOKUP('Journal Template'!D1689,X:Y,2,0)="A"),"","Inactive Dept Combo Error")),"")</f>
        <v/>
      </c>
      <c r="AK1277" s="150" t="str">
        <f>IF(JRF!B1290="","",IF(JRF!B1290=IFERROR(VLOOKUP(JRF!B1290,Checks!AI:AI,1,0),0),"Entry in Branch/Satellite BU's",""))</f>
        <v/>
      </c>
      <c r="AL1277" t="str">
        <f>IFERROR(IF('Journal Template'!A1689="","",IF('Journal Template'!A1689=IFERROR(VLOOKUP('Journal Template'!A1689,Checks!AI:AI,1,0),0),"Entry in Branch/Satellite BU's","")),"")</f>
        <v/>
      </c>
      <c r="AO1277" s="171"/>
      <c r="AP1277" s="171"/>
      <c r="AQ1277" s="171"/>
      <c r="AR1277" s="171"/>
      <c r="CI1277" t="str">
        <f>IF(JRF!F1290&gt;0,"",IF(JRF!B1290="","",IF(LEFT(JRF!B1290,1)=IFERROR(VLOOKUP(LEFT(JRF!B1290,1),$CF$2:$CF$5,1,0),0),"Product Code Required",IF(JRF!C1290="","",IF(JRF!C1290=IFERROR(VLOOKUP(JRF!C1290,$CH:$CH,1,0),0),"Product Code Required","NA")))))</f>
        <v/>
      </c>
      <c r="CJ1277" t="str">
        <f>IF(JRF!AV1290&gt;0,"",IF(JRF!Q1290="","",IF(LEFT(JRF!Q1290,1)=IFERROR(VLOOKUP(LEFT(JRF!Q1290,1),$CF$2:$CF$5,1,0),0),"Product Code Required",IF(JRF!V1290="","",IF(JRF!V1290=IFERROR(VLOOKUP(JRF!V1290,$CH:$CH,1,0),0),"Product Code Required","NA")))))</f>
        <v/>
      </c>
      <c r="CK1277" t="str">
        <f>IFERROR(IF(LEN('Journal Template'!F1288)&gt;0,"",IF('Journal Template'!A1288="","",IF(LEFT('Journal Template'!A1288,1)=IFERROR(VLOOKUP(LEFT('Journal Template'!A1288,1),Checks!$CF$2:$CF$5,1,0),0),"Product Code Required",IF('Journal Template'!D1288="","",IF('Journal Template'!D1288=IFERROR(VLOOKUP('Journal Template'!D1288,Checks!$CH:$CH,1,0),0),"Product Code Required","NA"))))),"")</f>
        <v/>
      </c>
    </row>
    <row r="1278" spans="14:89">
      <c r="N1278" t="s">
        <v>6755</v>
      </c>
      <c r="O1278" t="s">
        <v>6756</v>
      </c>
      <c r="P1278" t="s">
        <v>386</v>
      </c>
      <c r="Q1278" s="150" t="str">
        <f>IF(JRF!D1291="","",IF(IFERROR(VLOOKUP(JRF!D1291,Checks!N:P,3,0),0)="A","","Inactive account in Use"))</f>
        <v/>
      </c>
      <c r="R1278" t="str">
        <f>IFERROR(IF('Journal Template'!C1690="","",IF(IFERROR(VLOOKUP('Journal Template'!C1690,Checks!N:P,3,0),0)="A","","Inactive account in Use")),"")</f>
        <v/>
      </c>
      <c r="S1278" t="s">
        <v>4956</v>
      </c>
      <c r="T1278" t="s">
        <v>386</v>
      </c>
      <c r="U1278" t="s">
        <v>393</v>
      </c>
      <c r="V1278" s="150" t="str">
        <f>IF(JRF!C1291="","",IF(IFERROR(VLOOKUP(JRF!C1291,Checks!S:U,3,0),0)="A","Entry with System fund Dept",""))</f>
        <v/>
      </c>
      <c r="W1278" t="str">
        <f>IFERROR(IF('Journal Template'!D1690="","",IF(IFERROR(VLOOKUP('Journal Template'!D1690,Checks!S:U,3,0),0)="A","Entry with System fund Dept","")),"")</f>
        <v/>
      </c>
      <c r="X1278" t="s">
        <v>6757</v>
      </c>
      <c r="Y1278" t="s">
        <v>386</v>
      </c>
      <c r="Z1278" t="s">
        <v>6758</v>
      </c>
      <c r="AA1278" t="s">
        <v>391</v>
      </c>
      <c r="AB1278" t="s">
        <v>125</v>
      </c>
      <c r="AC1278" s="150" t="str">
        <f>IFERROR(IF(JRF!C1291="","",IF(AND(VLOOKUP(JRF!C1291,X:AA,4,0)=JRF!B1291,VLOOKUP(JRF!C1291,X:Y,2,0)="A"),"","Inactive Dept Combo Error")),"Inactive Dept Combo Error")</f>
        <v/>
      </c>
      <c r="AD1278" t="str">
        <f>IFERROR(IF('Journal Template'!D1690="","",IF(AND(VLOOKUP('Journal Template'!D1690,X:AA,4,0)='Journal Template'!A1690,VLOOKUP('Journal Template'!D1690,X:Y,2,0)="A"),"","Inactive Dept Combo Error")),"")</f>
        <v/>
      </c>
      <c r="AK1278" s="150" t="str">
        <f>IF(JRF!B1291="","",IF(JRF!B1291=IFERROR(VLOOKUP(JRF!B1291,Checks!AI:AI,1,0),0),"Entry in Branch/Satellite BU's",""))</f>
        <v/>
      </c>
      <c r="AL1278" t="str">
        <f>IFERROR(IF('Journal Template'!A1690="","",IF('Journal Template'!A1690=IFERROR(VLOOKUP('Journal Template'!A1690,Checks!AI:AI,1,0),0),"Entry in Branch/Satellite BU's","")),"")</f>
        <v/>
      </c>
      <c r="AO1278" s="171"/>
      <c r="AP1278" s="171"/>
      <c r="AQ1278" s="171"/>
      <c r="AR1278" s="171"/>
      <c r="CI1278" t="str">
        <f>IF(JRF!F1291&gt;0,"",IF(JRF!B1291="","",IF(LEFT(JRF!B1291,1)=IFERROR(VLOOKUP(LEFT(JRF!B1291,1),$CF$2:$CF$5,1,0),0),"Product Code Required",IF(JRF!C1291="","",IF(JRF!C1291=IFERROR(VLOOKUP(JRF!C1291,$CH:$CH,1,0),0),"Product Code Required","NA")))))</f>
        <v/>
      </c>
      <c r="CJ1278" t="str">
        <f>IF(JRF!AV1291&gt;0,"",IF(JRF!Q1291="","",IF(LEFT(JRF!Q1291,1)=IFERROR(VLOOKUP(LEFT(JRF!Q1291,1),$CF$2:$CF$5,1,0),0),"Product Code Required",IF(JRF!V1291="","",IF(JRF!V1291=IFERROR(VLOOKUP(JRF!V1291,$CH:$CH,1,0),0),"Product Code Required","NA")))))</f>
        <v/>
      </c>
      <c r="CK1278" t="str">
        <f>IFERROR(IF(LEN('Journal Template'!F1289)&gt;0,"",IF('Journal Template'!A1289="","",IF(LEFT('Journal Template'!A1289,1)=IFERROR(VLOOKUP(LEFT('Journal Template'!A1289,1),Checks!$CF$2:$CF$5,1,0),0),"Product Code Required",IF('Journal Template'!D1289="","",IF('Journal Template'!D1289=IFERROR(VLOOKUP('Journal Template'!D1289,Checks!$CH:$CH,1,0),0),"Product Code Required","NA"))))),"")</f>
        <v/>
      </c>
    </row>
    <row r="1279" spans="14:89">
      <c r="N1279" t="s">
        <v>6759</v>
      </c>
      <c r="O1279" t="s">
        <v>6760</v>
      </c>
      <c r="P1279" t="s">
        <v>386</v>
      </c>
      <c r="Q1279" s="150" t="str">
        <f>IF(JRF!D1292="","",IF(IFERROR(VLOOKUP(JRF!D1292,Checks!N:P,3,0),0)="A","","Inactive account in Use"))</f>
        <v/>
      </c>
      <c r="R1279" t="str">
        <f>IFERROR(IF('Journal Template'!C1691="","",IF(IFERROR(VLOOKUP('Journal Template'!C1691,Checks!N:P,3,0),0)="A","","Inactive account in Use")),"")</f>
        <v/>
      </c>
      <c r="S1279" t="s">
        <v>4991</v>
      </c>
      <c r="T1279" t="s">
        <v>386</v>
      </c>
      <c r="U1279" t="s">
        <v>393</v>
      </c>
      <c r="V1279" s="150" t="str">
        <f>IF(JRF!C1292="","",IF(IFERROR(VLOOKUP(JRF!C1292,Checks!S:U,3,0),0)="A","Entry with System fund Dept",""))</f>
        <v/>
      </c>
      <c r="W1279" t="str">
        <f>IFERROR(IF('Journal Template'!D1691="","",IF(IFERROR(VLOOKUP('Journal Template'!D1691,Checks!S:U,3,0),0)="A","Entry with System fund Dept","")),"")</f>
        <v/>
      </c>
      <c r="X1279" t="s">
        <v>6761</v>
      </c>
      <c r="Y1279" t="s">
        <v>386</v>
      </c>
      <c r="Z1279" t="s">
        <v>6762</v>
      </c>
      <c r="AA1279" t="s">
        <v>391</v>
      </c>
      <c r="AB1279" t="s">
        <v>125</v>
      </c>
      <c r="AC1279" s="150" t="str">
        <f>IFERROR(IF(JRF!C1292="","",IF(AND(VLOOKUP(JRF!C1292,X:AA,4,0)=JRF!B1292,VLOOKUP(JRF!C1292,X:Y,2,0)="A"),"","Inactive Dept Combo Error")),"Inactive Dept Combo Error")</f>
        <v/>
      </c>
      <c r="AD1279" t="str">
        <f>IFERROR(IF('Journal Template'!D1691="","",IF(AND(VLOOKUP('Journal Template'!D1691,X:AA,4,0)='Journal Template'!A1691,VLOOKUP('Journal Template'!D1691,X:Y,2,0)="A"),"","Inactive Dept Combo Error")),"")</f>
        <v/>
      </c>
      <c r="AK1279" s="150" t="str">
        <f>IF(JRF!B1292="","",IF(JRF!B1292=IFERROR(VLOOKUP(JRF!B1292,Checks!AI:AI,1,0),0),"Entry in Branch/Satellite BU's",""))</f>
        <v/>
      </c>
      <c r="AL1279" t="str">
        <f>IFERROR(IF('Journal Template'!A1691="","",IF('Journal Template'!A1691=IFERROR(VLOOKUP('Journal Template'!A1691,Checks!AI:AI,1,0),0),"Entry in Branch/Satellite BU's","")),"")</f>
        <v/>
      </c>
      <c r="AO1279" s="171"/>
      <c r="AP1279" s="171"/>
      <c r="AQ1279" s="171"/>
      <c r="AR1279" s="171"/>
      <c r="CI1279" t="str">
        <f>IF(JRF!F1292&gt;0,"",IF(JRF!B1292="","",IF(LEFT(JRF!B1292,1)=IFERROR(VLOOKUP(LEFT(JRF!B1292,1),$CF$2:$CF$5,1,0),0),"Product Code Required",IF(JRF!C1292="","",IF(JRF!C1292=IFERROR(VLOOKUP(JRF!C1292,$CH:$CH,1,0),0),"Product Code Required","NA")))))</f>
        <v/>
      </c>
      <c r="CJ1279" t="str">
        <f>IF(JRF!AV1292&gt;0,"",IF(JRF!Q1292="","",IF(LEFT(JRF!Q1292,1)=IFERROR(VLOOKUP(LEFT(JRF!Q1292,1),$CF$2:$CF$5,1,0),0),"Product Code Required",IF(JRF!V1292="","",IF(JRF!V1292=IFERROR(VLOOKUP(JRF!V1292,$CH:$CH,1,0),0),"Product Code Required","NA")))))</f>
        <v/>
      </c>
      <c r="CK1279" t="str">
        <f>IFERROR(IF(LEN('Journal Template'!F1290)&gt;0,"",IF('Journal Template'!A1290="","",IF(LEFT('Journal Template'!A1290,1)=IFERROR(VLOOKUP(LEFT('Journal Template'!A1290,1),Checks!$CF$2:$CF$5,1,0),0),"Product Code Required",IF('Journal Template'!D1290="","",IF('Journal Template'!D1290=IFERROR(VLOOKUP('Journal Template'!D1290,Checks!$CH:$CH,1,0),0),"Product Code Required","NA"))))),"")</f>
        <v/>
      </c>
    </row>
    <row r="1280" spans="14:89">
      <c r="N1280" t="s">
        <v>6763</v>
      </c>
      <c r="O1280" t="s">
        <v>6764</v>
      </c>
      <c r="P1280" t="s">
        <v>386</v>
      </c>
      <c r="Q1280" s="150" t="str">
        <f>IF(JRF!D1293="","",IF(IFERROR(VLOOKUP(JRF!D1293,Checks!N:P,3,0),0)="A","","Inactive account in Use"))</f>
        <v/>
      </c>
      <c r="R1280" t="str">
        <f>IFERROR(IF('Journal Template'!C1692="","",IF(IFERROR(VLOOKUP('Journal Template'!C1692,Checks!N:P,3,0),0)="A","","Inactive account in Use")),"")</f>
        <v/>
      </c>
      <c r="S1280" t="s">
        <v>4996</v>
      </c>
      <c r="T1280" t="s">
        <v>386</v>
      </c>
      <c r="U1280" t="s">
        <v>393</v>
      </c>
      <c r="V1280" s="150" t="str">
        <f>IF(JRF!C1293="","",IF(IFERROR(VLOOKUP(JRF!C1293,Checks!S:U,3,0),0)="A","Entry with System fund Dept",""))</f>
        <v/>
      </c>
      <c r="W1280" t="str">
        <f>IFERROR(IF('Journal Template'!D1692="","",IF(IFERROR(VLOOKUP('Journal Template'!D1692,Checks!S:U,3,0),0)="A","Entry with System fund Dept","")),"")</f>
        <v/>
      </c>
      <c r="X1280" t="s">
        <v>6761</v>
      </c>
      <c r="Y1280" t="s">
        <v>389</v>
      </c>
      <c r="Z1280" t="s">
        <v>6765</v>
      </c>
      <c r="AA1280" t="s">
        <v>399</v>
      </c>
      <c r="AB1280" t="s">
        <v>125</v>
      </c>
      <c r="AC1280" s="150" t="str">
        <f>IFERROR(IF(JRF!C1293="","",IF(AND(VLOOKUP(JRF!C1293,X:AA,4,0)=JRF!B1293,VLOOKUP(JRF!C1293,X:Y,2,0)="A"),"","Inactive Dept Combo Error")),"Inactive Dept Combo Error")</f>
        <v/>
      </c>
      <c r="AD1280" t="str">
        <f>IFERROR(IF('Journal Template'!D1692="","",IF(AND(VLOOKUP('Journal Template'!D1692,X:AA,4,0)='Journal Template'!A1692,VLOOKUP('Journal Template'!D1692,X:Y,2,0)="A"),"","Inactive Dept Combo Error")),"")</f>
        <v/>
      </c>
      <c r="AK1280" s="150" t="str">
        <f>IF(JRF!B1293="","",IF(JRF!B1293=IFERROR(VLOOKUP(JRF!B1293,Checks!AI:AI,1,0),0),"Entry in Branch/Satellite BU's",""))</f>
        <v/>
      </c>
      <c r="AL1280" t="str">
        <f>IFERROR(IF('Journal Template'!A1692="","",IF('Journal Template'!A1692=IFERROR(VLOOKUP('Journal Template'!A1692,Checks!AI:AI,1,0),0),"Entry in Branch/Satellite BU's","")),"")</f>
        <v/>
      </c>
      <c r="AO1280" s="171"/>
      <c r="AP1280" s="171"/>
      <c r="AQ1280" s="171"/>
      <c r="AR1280" s="171"/>
      <c r="CI1280" t="str">
        <f>IF(JRF!F1293&gt;0,"",IF(JRF!B1293="","",IF(LEFT(JRF!B1293,1)=IFERROR(VLOOKUP(LEFT(JRF!B1293,1),$CF$2:$CF$5,1,0),0),"Product Code Required",IF(JRF!C1293="","",IF(JRF!C1293=IFERROR(VLOOKUP(JRF!C1293,$CH:$CH,1,0),0),"Product Code Required","NA")))))</f>
        <v/>
      </c>
      <c r="CJ1280" t="str">
        <f>IF(JRF!AV1293&gt;0,"",IF(JRF!Q1293="","",IF(LEFT(JRF!Q1293,1)=IFERROR(VLOOKUP(LEFT(JRF!Q1293,1),$CF$2:$CF$5,1,0),0),"Product Code Required",IF(JRF!V1293="","",IF(JRF!V1293=IFERROR(VLOOKUP(JRF!V1293,$CH:$CH,1,0),0),"Product Code Required","NA")))))</f>
        <v/>
      </c>
      <c r="CK1280" t="str">
        <f>IFERROR(IF(LEN('Journal Template'!F1291)&gt;0,"",IF('Journal Template'!A1291="","",IF(LEFT('Journal Template'!A1291,1)=IFERROR(VLOOKUP(LEFT('Journal Template'!A1291,1),Checks!$CF$2:$CF$5,1,0),0),"Product Code Required",IF('Journal Template'!D1291="","",IF('Journal Template'!D1291=IFERROR(VLOOKUP('Journal Template'!D1291,Checks!$CH:$CH,1,0),0),"Product Code Required","NA"))))),"")</f>
        <v/>
      </c>
    </row>
    <row r="1281" spans="14:89">
      <c r="N1281" t="s">
        <v>6766</v>
      </c>
      <c r="O1281" t="s">
        <v>6767</v>
      </c>
      <c r="P1281" t="s">
        <v>386</v>
      </c>
      <c r="Q1281" s="150" t="str">
        <f>IF(JRF!D1294="","",IF(IFERROR(VLOOKUP(JRF!D1294,Checks!N:P,3,0),0)="A","","Inactive account in Use"))</f>
        <v/>
      </c>
      <c r="R1281" t="str">
        <f>IFERROR(IF('Journal Template'!C1693="","",IF(IFERROR(VLOOKUP('Journal Template'!C1693,Checks!N:P,3,0),0)="A","","Inactive account in Use")),"")</f>
        <v/>
      </c>
      <c r="S1281" t="s">
        <v>5024</v>
      </c>
      <c r="T1281" t="s">
        <v>386</v>
      </c>
      <c r="U1281" t="s">
        <v>393</v>
      </c>
      <c r="V1281" s="150" t="str">
        <f>IF(JRF!C1294="","",IF(IFERROR(VLOOKUP(JRF!C1294,Checks!S:U,3,0),0)="A","Entry with System fund Dept",""))</f>
        <v/>
      </c>
      <c r="W1281" t="str">
        <f>IFERROR(IF('Journal Template'!D1693="","",IF(IFERROR(VLOOKUP('Journal Template'!D1693,Checks!S:U,3,0),0)="A","Entry with System fund Dept","")),"")</f>
        <v/>
      </c>
      <c r="X1281" t="s">
        <v>6768</v>
      </c>
      <c r="Y1281" t="s">
        <v>386</v>
      </c>
      <c r="Z1281" t="s">
        <v>6769</v>
      </c>
      <c r="AA1281" t="s">
        <v>391</v>
      </c>
      <c r="AB1281" t="s">
        <v>125</v>
      </c>
      <c r="AC1281" s="150" t="str">
        <f>IFERROR(IF(JRF!C1294="","",IF(AND(VLOOKUP(JRF!C1294,X:AA,4,0)=JRF!B1294,VLOOKUP(JRF!C1294,X:Y,2,0)="A"),"","Inactive Dept Combo Error")),"Inactive Dept Combo Error")</f>
        <v/>
      </c>
      <c r="AD1281" t="str">
        <f>IFERROR(IF('Journal Template'!D1693="","",IF(AND(VLOOKUP('Journal Template'!D1693,X:AA,4,0)='Journal Template'!A1693,VLOOKUP('Journal Template'!D1693,X:Y,2,0)="A"),"","Inactive Dept Combo Error")),"")</f>
        <v/>
      </c>
      <c r="AK1281" s="150" t="str">
        <f>IF(JRF!B1294="","",IF(JRF!B1294=IFERROR(VLOOKUP(JRF!B1294,Checks!AI:AI,1,0),0),"Entry in Branch/Satellite BU's",""))</f>
        <v/>
      </c>
      <c r="AL1281" t="str">
        <f>IFERROR(IF('Journal Template'!A1693="","",IF('Journal Template'!A1693=IFERROR(VLOOKUP('Journal Template'!A1693,Checks!AI:AI,1,0),0),"Entry in Branch/Satellite BU's","")),"")</f>
        <v/>
      </c>
      <c r="AO1281" s="171"/>
      <c r="AP1281" s="171"/>
      <c r="AQ1281" s="171"/>
      <c r="AR1281" s="171"/>
      <c r="CI1281" t="str">
        <f>IF(JRF!F1294&gt;0,"",IF(JRF!B1294="","",IF(LEFT(JRF!B1294,1)=IFERROR(VLOOKUP(LEFT(JRF!B1294,1),$CF$2:$CF$5,1,0),0),"Product Code Required",IF(JRF!C1294="","",IF(JRF!C1294=IFERROR(VLOOKUP(JRF!C1294,$CH:$CH,1,0),0),"Product Code Required","NA")))))</f>
        <v/>
      </c>
      <c r="CJ1281" t="str">
        <f>IF(JRF!AV1294&gt;0,"",IF(JRF!Q1294="","",IF(LEFT(JRF!Q1294,1)=IFERROR(VLOOKUP(LEFT(JRF!Q1294,1),$CF$2:$CF$5,1,0),0),"Product Code Required",IF(JRF!V1294="","",IF(JRF!V1294=IFERROR(VLOOKUP(JRF!V1294,$CH:$CH,1,0),0),"Product Code Required","NA")))))</f>
        <v/>
      </c>
      <c r="CK1281" t="str">
        <f>IFERROR(IF(LEN('Journal Template'!F1292)&gt;0,"",IF('Journal Template'!A1292="","",IF(LEFT('Journal Template'!A1292,1)=IFERROR(VLOOKUP(LEFT('Journal Template'!A1292,1),Checks!$CF$2:$CF$5,1,0),0),"Product Code Required",IF('Journal Template'!D1292="","",IF('Journal Template'!D1292=IFERROR(VLOOKUP('Journal Template'!D1292,Checks!$CH:$CH,1,0),0),"Product Code Required","NA"))))),"")</f>
        <v/>
      </c>
    </row>
    <row r="1282" spans="14:89">
      <c r="N1282" t="s">
        <v>6770</v>
      </c>
      <c r="O1282" t="s">
        <v>6771</v>
      </c>
      <c r="P1282" t="s">
        <v>386</v>
      </c>
      <c r="Q1282" s="150" t="str">
        <f>IF(JRF!D1295="","",IF(IFERROR(VLOOKUP(JRF!D1295,Checks!N:P,3,0),0)="A","","Inactive account in Use"))</f>
        <v/>
      </c>
      <c r="R1282" t="str">
        <f>IFERROR(IF('Journal Template'!C1694="","",IF(IFERROR(VLOOKUP('Journal Template'!C1694,Checks!N:P,3,0),0)="A","","Inactive account in Use")),"")</f>
        <v/>
      </c>
      <c r="S1282" t="s">
        <v>5076</v>
      </c>
      <c r="T1282" t="s">
        <v>386</v>
      </c>
      <c r="U1282" t="s">
        <v>393</v>
      </c>
      <c r="V1282" s="150" t="str">
        <f>IF(JRF!C1295="","",IF(IFERROR(VLOOKUP(JRF!C1295,Checks!S:U,3,0),0)="A","Entry with System fund Dept",""))</f>
        <v/>
      </c>
      <c r="W1282" t="str">
        <f>IFERROR(IF('Journal Template'!D1694="","",IF(IFERROR(VLOOKUP('Journal Template'!D1694,Checks!S:U,3,0),0)="A","Entry with System fund Dept","")),"")</f>
        <v/>
      </c>
      <c r="X1282" t="s">
        <v>6768</v>
      </c>
      <c r="Y1282" t="s">
        <v>389</v>
      </c>
      <c r="Z1282" t="s">
        <v>6772</v>
      </c>
      <c r="AA1282" t="s">
        <v>399</v>
      </c>
      <c r="AB1282" t="s">
        <v>125</v>
      </c>
      <c r="AC1282" s="150" t="str">
        <f>IFERROR(IF(JRF!C1295="","",IF(AND(VLOOKUP(JRF!C1295,X:AA,4,0)=JRF!B1295,VLOOKUP(JRF!C1295,X:Y,2,0)="A"),"","Inactive Dept Combo Error")),"Inactive Dept Combo Error")</f>
        <v/>
      </c>
      <c r="AD1282" t="str">
        <f>IFERROR(IF('Journal Template'!D1694="","",IF(AND(VLOOKUP('Journal Template'!D1694,X:AA,4,0)='Journal Template'!A1694,VLOOKUP('Journal Template'!D1694,X:Y,2,0)="A"),"","Inactive Dept Combo Error")),"")</f>
        <v/>
      </c>
      <c r="AK1282" s="150" t="str">
        <f>IF(JRF!B1295="","",IF(JRF!B1295=IFERROR(VLOOKUP(JRF!B1295,Checks!AI:AI,1,0),0),"Entry in Branch/Satellite BU's",""))</f>
        <v/>
      </c>
      <c r="AL1282" t="str">
        <f>IFERROR(IF('Journal Template'!A1694="","",IF('Journal Template'!A1694=IFERROR(VLOOKUP('Journal Template'!A1694,Checks!AI:AI,1,0),0),"Entry in Branch/Satellite BU's","")),"")</f>
        <v/>
      </c>
      <c r="AO1282" s="171"/>
      <c r="AP1282" s="171"/>
      <c r="AQ1282" s="171"/>
      <c r="AR1282" s="171"/>
      <c r="CI1282" t="str">
        <f>IF(JRF!F1295&gt;0,"",IF(JRF!B1295="","",IF(LEFT(JRF!B1295,1)=IFERROR(VLOOKUP(LEFT(JRF!B1295,1),$CF$2:$CF$5,1,0),0),"Product Code Required",IF(JRF!C1295="","",IF(JRF!C1295=IFERROR(VLOOKUP(JRF!C1295,$CH:$CH,1,0),0),"Product Code Required","NA")))))</f>
        <v/>
      </c>
      <c r="CJ1282" t="str">
        <f>IF(JRF!AV1295&gt;0,"",IF(JRF!Q1295="","",IF(LEFT(JRF!Q1295,1)=IFERROR(VLOOKUP(LEFT(JRF!Q1295,1),$CF$2:$CF$5,1,0),0),"Product Code Required",IF(JRF!V1295="","",IF(JRF!V1295=IFERROR(VLOOKUP(JRF!V1295,$CH:$CH,1,0),0),"Product Code Required","NA")))))</f>
        <v/>
      </c>
      <c r="CK1282" t="str">
        <f>IFERROR(IF(LEN('Journal Template'!F1293)&gt;0,"",IF('Journal Template'!A1293="","",IF(LEFT('Journal Template'!A1293,1)=IFERROR(VLOOKUP(LEFT('Journal Template'!A1293,1),Checks!$CF$2:$CF$5,1,0),0),"Product Code Required",IF('Journal Template'!D1293="","",IF('Journal Template'!D1293=IFERROR(VLOOKUP('Journal Template'!D1293,Checks!$CH:$CH,1,0),0),"Product Code Required","NA"))))),"")</f>
        <v/>
      </c>
    </row>
    <row r="1283" spans="14:89">
      <c r="N1283" t="s">
        <v>6773</v>
      </c>
      <c r="O1283" t="s">
        <v>6774</v>
      </c>
      <c r="P1283" t="s">
        <v>386</v>
      </c>
      <c r="Q1283" s="150" t="str">
        <f>IF(JRF!D1296="","",IF(IFERROR(VLOOKUP(JRF!D1296,Checks!N:P,3,0),0)="A","","Inactive account in Use"))</f>
        <v/>
      </c>
      <c r="R1283" t="str">
        <f>IFERROR(IF('Journal Template'!C1695="","",IF(IFERROR(VLOOKUP('Journal Template'!C1695,Checks!N:P,3,0),0)="A","","Inactive account in Use")),"")</f>
        <v/>
      </c>
      <c r="S1283" t="s">
        <v>5094</v>
      </c>
      <c r="T1283" t="s">
        <v>386</v>
      </c>
      <c r="U1283" t="s">
        <v>393</v>
      </c>
      <c r="V1283" s="150" t="str">
        <f>IF(JRF!C1296="","",IF(IFERROR(VLOOKUP(JRF!C1296,Checks!S:U,3,0),0)="A","Entry with System fund Dept",""))</f>
        <v/>
      </c>
      <c r="W1283" t="str">
        <f>IFERROR(IF('Journal Template'!D1695="","",IF(IFERROR(VLOOKUP('Journal Template'!D1695,Checks!S:U,3,0),0)="A","Entry with System fund Dept","")),"")</f>
        <v/>
      </c>
      <c r="X1283" t="s">
        <v>6775</v>
      </c>
      <c r="Y1283" t="s">
        <v>386</v>
      </c>
      <c r="Z1283" t="s">
        <v>6776</v>
      </c>
      <c r="AA1283" t="s">
        <v>391</v>
      </c>
      <c r="AB1283" t="s">
        <v>125</v>
      </c>
      <c r="AC1283" s="150" t="str">
        <f>IFERROR(IF(JRF!C1296="","",IF(AND(VLOOKUP(JRF!C1296,X:AA,4,0)=JRF!B1296,VLOOKUP(JRF!C1296,X:Y,2,0)="A"),"","Inactive Dept Combo Error")),"Inactive Dept Combo Error")</f>
        <v/>
      </c>
      <c r="AD1283" t="str">
        <f>IFERROR(IF('Journal Template'!D1695="","",IF(AND(VLOOKUP('Journal Template'!D1695,X:AA,4,0)='Journal Template'!A1695,VLOOKUP('Journal Template'!D1695,X:Y,2,0)="A"),"","Inactive Dept Combo Error")),"")</f>
        <v/>
      </c>
      <c r="AK1283" s="150" t="str">
        <f>IF(JRF!B1296="","",IF(JRF!B1296=IFERROR(VLOOKUP(JRF!B1296,Checks!AI:AI,1,0),0),"Entry in Branch/Satellite BU's",""))</f>
        <v/>
      </c>
      <c r="AL1283" t="str">
        <f>IFERROR(IF('Journal Template'!A1695="","",IF('Journal Template'!A1695=IFERROR(VLOOKUP('Journal Template'!A1695,Checks!AI:AI,1,0),0),"Entry in Branch/Satellite BU's","")),"")</f>
        <v/>
      </c>
      <c r="AO1283" s="171"/>
      <c r="AP1283" s="171"/>
      <c r="AQ1283" s="171"/>
      <c r="AR1283" s="171"/>
      <c r="CI1283" t="str">
        <f>IF(JRF!F1296&gt;0,"",IF(JRF!B1296="","",IF(LEFT(JRF!B1296,1)=IFERROR(VLOOKUP(LEFT(JRF!B1296,1),$CF$2:$CF$5,1,0),0),"Product Code Required",IF(JRF!C1296="","",IF(JRF!C1296=IFERROR(VLOOKUP(JRF!C1296,$CH:$CH,1,0),0),"Product Code Required","NA")))))</f>
        <v/>
      </c>
      <c r="CJ1283" t="str">
        <f>IF(JRF!AV1296&gt;0,"",IF(JRF!Q1296="","",IF(LEFT(JRF!Q1296,1)=IFERROR(VLOOKUP(LEFT(JRF!Q1296,1),$CF$2:$CF$5,1,0),0),"Product Code Required",IF(JRF!V1296="","",IF(JRF!V1296=IFERROR(VLOOKUP(JRF!V1296,$CH:$CH,1,0),0),"Product Code Required","NA")))))</f>
        <v/>
      </c>
      <c r="CK1283" t="str">
        <f>IFERROR(IF(LEN('Journal Template'!F1294)&gt;0,"",IF('Journal Template'!A1294="","",IF(LEFT('Journal Template'!A1294,1)=IFERROR(VLOOKUP(LEFT('Journal Template'!A1294,1),Checks!$CF$2:$CF$5,1,0),0),"Product Code Required",IF('Journal Template'!D1294="","",IF('Journal Template'!D1294=IFERROR(VLOOKUP('Journal Template'!D1294,Checks!$CH:$CH,1,0),0),"Product Code Required","NA"))))),"")</f>
        <v/>
      </c>
    </row>
    <row r="1284" spans="14:89">
      <c r="N1284" t="s">
        <v>6777</v>
      </c>
      <c r="O1284" t="s">
        <v>6778</v>
      </c>
      <c r="P1284" t="s">
        <v>386</v>
      </c>
      <c r="Q1284" s="150" t="str">
        <f>IF(JRF!D1297="","",IF(IFERROR(VLOOKUP(JRF!D1297,Checks!N:P,3,0),0)="A","","Inactive account in Use"))</f>
        <v/>
      </c>
      <c r="R1284" t="str">
        <f>IFERROR(IF('Journal Template'!C1696="","",IF(IFERROR(VLOOKUP('Journal Template'!C1696,Checks!N:P,3,0),0)="A","","Inactive account in Use")),"")</f>
        <v/>
      </c>
      <c r="S1284" t="s">
        <v>5104</v>
      </c>
      <c r="T1284" t="s">
        <v>386</v>
      </c>
      <c r="U1284" t="s">
        <v>393</v>
      </c>
      <c r="V1284" s="150" t="str">
        <f>IF(JRF!C1297="","",IF(IFERROR(VLOOKUP(JRF!C1297,Checks!S:U,3,0),0)="A","Entry with System fund Dept",""))</f>
        <v/>
      </c>
      <c r="W1284" t="str">
        <f>IFERROR(IF('Journal Template'!D1696="","",IF(IFERROR(VLOOKUP('Journal Template'!D1696,Checks!S:U,3,0),0)="A","Entry with System fund Dept","")),"")</f>
        <v/>
      </c>
      <c r="X1284" t="s">
        <v>6779</v>
      </c>
      <c r="Y1284" t="s">
        <v>389</v>
      </c>
      <c r="Z1284" t="s">
        <v>6780</v>
      </c>
      <c r="AA1284" t="s">
        <v>391</v>
      </c>
      <c r="AB1284" t="s">
        <v>125</v>
      </c>
      <c r="AC1284" s="150" t="str">
        <f>IFERROR(IF(JRF!C1297="","",IF(AND(VLOOKUP(JRF!C1297,X:AA,4,0)=JRF!B1297,VLOOKUP(JRF!C1297,X:Y,2,0)="A"),"","Inactive Dept Combo Error")),"Inactive Dept Combo Error")</f>
        <v/>
      </c>
      <c r="AD1284" t="str">
        <f>IFERROR(IF('Journal Template'!D1696="","",IF(AND(VLOOKUP('Journal Template'!D1696,X:AA,4,0)='Journal Template'!A1696,VLOOKUP('Journal Template'!D1696,X:Y,2,0)="A"),"","Inactive Dept Combo Error")),"")</f>
        <v/>
      </c>
      <c r="AK1284" s="150" t="str">
        <f>IF(JRF!B1297="","",IF(JRF!B1297=IFERROR(VLOOKUP(JRF!B1297,Checks!AI:AI,1,0),0),"Entry in Branch/Satellite BU's",""))</f>
        <v/>
      </c>
      <c r="AL1284" t="str">
        <f>IFERROR(IF('Journal Template'!A1696="","",IF('Journal Template'!A1696=IFERROR(VLOOKUP('Journal Template'!A1696,Checks!AI:AI,1,0),0),"Entry in Branch/Satellite BU's","")),"")</f>
        <v/>
      </c>
      <c r="AO1284" s="171"/>
      <c r="AP1284" s="171"/>
      <c r="AQ1284" s="171"/>
      <c r="AR1284" s="171"/>
      <c r="CI1284" t="str">
        <f>IF(JRF!F1297&gt;0,"",IF(JRF!B1297="","",IF(LEFT(JRF!B1297,1)=IFERROR(VLOOKUP(LEFT(JRF!B1297,1),$CF$2:$CF$5,1,0),0),"Product Code Required",IF(JRF!C1297="","",IF(JRF!C1297=IFERROR(VLOOKUP(JRF!C1297,$CH:$CH,1,0),0),"Product Code Required","NA")))))</f>
        <v/>
      </c>
      <c r="CJ1284" t="str">
        <f>IF(JRF!AV1297&gt;0,"",IF(JRF!Q1297="","",IF(LEFT(JRF!Q1297,1)=IFERROR(VLOOKUP(LEFT(JRF!Q1297,1),$CF$2:$CF$5,1,0),0),"Product Code Required",IF(JRF!V1297="","",IF(JRF!V1297=IFERROR(VLOOKUP(JRF!V1297,$CH:$CH,1,0),0),"Product Code Required","NA")))))</f>
        <v/>
      </c>
      <c r="CK1284" t="str">
        <f>IFERROR(IF(LEN('Journal Template'!F1295)&gt;0,"",IF('Journal Template'!A1295="","",IF(LEFT('Journal Template'!A1295,1)=IFERROR(VLOOKUP(LEFT('Journal Template'!A1295,1),Checks!$CF$2:$CF$5,1,0),0),"Product Code Required",IF('Journal Template'!D1295="","",IF('Journal Template'!D1295=IFERROR(VLOOKUP('Journal Template'!D1295,Checks!$CH:$CH,1,0),0),"Product Code Required","NA"))))),"")</f>
        <v/>
      </c>
    </row>
    <row r="1285" spans="14:89">
      <c r="N1285" t="s">
        <v>6781</v>
      </c>
      <c r="O1285" t="s">
        <v>6782</v>
      </c>
      <c r="P1285" t="s">
        <v>386</v>
      </c>
      <c r="Q1285" s="150" t="str">
        <f>IF(JRF!D1298="","",IF(IFERROR(VLOOKUP(JRF!D1298,Checks!N:P,3,0),0)="A","","Inactive account in Use"))</f>
        <v/>
      </c>
      <c r="R1285" t="str">
        <f>IFERROR(IF('Journal Template'!C1697="","",IF(IFERROR(VLOOKUP('Journal Template'!C1697,Checks!N:P,3,0),0)="A","","Inactive account in Use")),"")</f>
        <v/>
      </c>
      <c r="S1285" t="s">
        <v>5122</v>
      </c>
      <c r="T1285" t="s">
        <v>386</v>
      </c>
      <c r="U1285" t="s">
        <v>393</v>
      </c>
      <c r="V1285" s="150" t="str">
        <f>IF(JRF!C1298="","",IF(IFERROR(VLOOKUP(JRF!C1298,Checks!S:U,3,0),0)="A","Entry with System fund Dept",""))</f>
        <v/>
      </c>
      <c r="W1285" t="str">
        <f>IFERROR(IF('Journal Template'!D1697="","",IF(IFERROR(VLOOKUP('Journal Template'!D1697,Checks!S:U,3,0),0)="A","Entry with System fund Dept","")),"")</f>
        <v/>
      </c>
      <c r="X1285" t="s">
        <v>6783</v>
      </c>
      <c r="Y1285" t="s">
        <v>389</v>
      </c>
      <c r="Z1285" t="s">
        <v>6784</v>
      </c>
      <c r="AA1285" t="s">
        <v>391</v>
      </c>
      <c r="AB1285" t="s">
        <v>125</v>
      </c>
      <c r="AC1285" s="150" t="str">
        <f>IFERROR(IF(JRF!C1298="","",IF(AND(VLOOKUP(JRF!C1298,X:AA,4,0)=JRF!B1298,VLOOKUP(JRF!C1298,X:Y,2,0)="A"),"","Inactive Dept Combo Error")),"Inactive Dept Combo Error")</f>
        <v/>
      </c>
      <c r="AD1285" t="str">
        <f>IFERROR(IF('Journal Template'!D1697="","",IF(AND(VLOOKUP('Journal Template'!D1697,X:AA,4,0)='Journal Template'!A1697,VLOOKUP('Journal Template'!D1697,X:Y,2,0)="A"),"","Inactive Dept Combo Error")),"")</f>
        <v/>
      </c>
      <c r="AK1285" s="150" t="str">
        <f>IF(JRF!B1298="","",IF(JRF!B1298=IFERROR(VLOOKUP(JRF!B1298,Checks!AI:AI,1,0),0),"Entry in Branch/Satellite BU's",""))</f>
        <v/>
      </c>
      <c r="AL1285" t="str">
        <f>IFERROR(IF('Journal Template'!A1697="","",IF('Journal Template'!A1697=IFERROR(VLOOKUP('Journal Template'!A1697,Checks!AI:AI,1,0),0),"Entry in Branch/Satellite BU's","")),"")</f>
        <v/>
      </c>
      <c r="AO1285" s="171"/>
      <c r="AP1285" s="171"/>
      <c r="AQ1285" s="171"/>
      <c r="AR1285" s="171"/>
      <c r="CI1285" t="str">
        <f>IF(JRF!F1298&gt;0,"",IF(JRF!B1298="","",IF(LEFT(JRF!B1298,1)=IFERROR(VLOOKUP(LEFT(JRF!B1298,1),$CF$2:$CF$5,1,0),0),"Product Code Required",IF(JRF!C1298="","",IF(JRF!C1298=IFERROR(VLOOKUP(JRF!C1298,$CH:$CH,1,0),0),"Product Code Required","NA")))))</f>
        <v/>
      </c>
      <c r="CJ1285" t="str">
        <f>IF(JRF!AV1298&gt;0,"",IF(JRF!Q1298="","",IF(LEFT(JRF!Q1298,1)=IFERROR(VLOOKUP(LEFT(JRF!Q1298,1),$CF$2:$CF$5,1,0),0),"Product Code Required",IF(JRF!V1298="","",IF(JRF!V1298=IFERROR(VLOOKUP(JRF!V1298,$CH:$CH,1,0),0),"Product Code Required","NA")))))</f>
        <v/>
      </c>
      <c r="CK1285" t="str">
        <f>IFERROR(IF(LEN('Journal Template'!F1296)&gt;0,"",IF('Journal Template'!A1296="","",IF(LEFT('Journal Template'!A1296,1)=IFERROR(VLOOKUP(LEFT('Journal Template'!A1296,1),Checks!$CF$2:$CF$5,1,0),0),"Product Code Required",IF('Journal Template'!D1296="","",IF('Journal Template'!D1296=IFERROR(VLOOKUP('Journal Template'!D1296,Checks!$CH:$CH,1,0),0),"Product Code Required","NA"))))),"")</f>
        <v/>
      </c>
    </row>
    <row r="1286" spans="14:89">
      <c r="N1286" t="s">
        <v>6785</v>
      </c>
      <c r="O1286" t="s">
        <v>6786</v>
      </c>
      <c r="P1286" t="s">
        <v>386</v>
      </c>
      <c r="Q1286" s="150" t="str">
        <f>IF(JRF!D1299="","",IF(IFERROR(VLOOKUP(JRF!D1299,Checks!N:P,3,0),0)="A","","Inactive account in Use"))</f>
        <v/>
      </c>
      <c r="R1286" t="str">
        <f>IFERROR(IF('Journal Template'!C1698="","",IF(IFERROR(VLOOKUP('Journal Template'!C1698,Checks!N:P,3,0),0)="A","","Inactive account in Use")),"")</f>
        <v/>
      </c>
      <c r="S1286" t="s">
        <v>5136</v>
      </c>
      <c r="T1286" t="s">
        <v>386</v>
      </c>
      <c r="U1286" t="s">
        <v>393</v>
      </c>
      <c r="V1286" s="150" t="str">
        <f>IF(JRF!C1299="","",IF(IFERROR(VLOOKUP(JRF!C1299,Checks!S:U,3,0),0)="A","Entry with System fund Dept",""))</f>
        <v/>
      </c>
      <c r="W1286" t="str">
        <f>IFERROR(IF('Journal Template'!D1698="","",IF(IFERROR(VLOOKUP('Journal Template'!D1698,Checks!S:U,3,0),0)="A","Entry with System fund Dept","")),"")</f>
        <v/>
      </c>
      <c r="X1286" t="s">
        <v>6787</v>
      </c>
      <c r="Y1286" t="s">
        <v>389</v>
      </c>
      <c r="Z1286" t="s">
        <v>6788</v>
      </c>
      <c r="AA1286" t="s">
        <v>391</v>
      </c>
      <c r="AB1286" t="s">
        <v>125</v>
      </c>
      <c r="AC1286" s="150" t="str">
        <f>IFERROR(IF(JRF!C1299="","",IF(AND(VLOOKUP(JRF!C1299,X:AA,4,0)=JRF!B1299,VLOOKUP(JRF!C1299,X:Y,2,0)="A"),"","Inactive Dept Combo Error")),"Inactive Dept Combo Error")</f>
        <v/>
      </c>
      <c r="AD1286" t="str">
        <f>IFERROR(IF('Journal Template'!D1698="","",IF(AND(VLOOKUP('Journal Template'!D1698,X:AA,4,0)='Journal Template'!A1698,VLOOKUP('Journal Template'!D1698,X:Y,2,0)="A"),"","Inactive Dept Combo Error")),"")</f>
        <v/>
      </c>
      <c r="AK1286" s="150" t="str">
        <f>IF(JRF!B1299="","",IF(JRF!B1299=IFERROR(VLOOKUP(JRF!B1299,Checks!AI:AI,1,0),0),"Entry in Branch/Satellite BU's",""))</f>
        <v/>
      </c>
      <c r="AL1286" t="str">
        <f>IFERROR(IF('Journal Template'!A1698="","",IF('Journal Template'!A1698=IFERROR(VLOOKUP('Journal Template'!A1698,Checks!AI:AI,1,0),0),"Entry in Branch/Satellite BU's","")),"")</f>
        <v/>
      </c>
      <c r="AO1286" s="171"/>
      <c r="AP1286" s="171"/>
      <c r="AQ1286" s="171"/>
      <c r="AR1286" s="171"/>
      <c r="CI1286" t="str">
        <f>IF(JRF!F1299&gt;0,"",IF(JRF!B1299="","",IF(LEFT(JRF!B1299,1)=IFERROR(VLOOKUP(LEFT(JRF!B1299,1),$CF$2:$CF$5,1,0),0),"Product Code Required",IF(JRF!C1299="","",IF(JRF!C1299=IFERROR(VLOOKUP(JRF!C1299,$CH:$CH,1,0),0),"Product Code Required","NA")))))</f>
        <v/>
      </c>
      <c r="CJ1286" t="str">
        <f>IF(JRF!AV1299&gt;0,"",IF(JRF!Q1299="","",IF(LEFT(JRF!Q1299,1)=IFERROR(VLOOKUP(LEFT(JRF!Q1299,1),$CF$2:$CF$5,1,0),0),"Product Code Required",IF(JRF!V1299="","",IF(JRF!V1299=IFERROR(VLOOKUP(JRF!V1299,$CH:$CH,1,0),0),"Product Code Required","NA")))))</f>
        <v/>
      </c>
      <c r="CK1286" t="str">
        <f>IFERROR(IF(LEN('Journal Template'!F1297)&gt;0,"",IF('Journal Template'!A1297="","",IF(LEFT('Journal Template'!A1297,1)=IFERROR(VLOOKUP(LEFT('Journal Template'!A1297,1),Checks!$CF$2:$CF$5,1,0),0),"Product Code Required",IF('Journal Template'!D1297="","",IF('Journal Template'!D1297=IFERROR(VLOOKUP('Journal Template'!D1297,Checks!$CH:$CH,1,0),0),"Product Code Required","NA"))))),"")</f>
        <v/>
      </c>
    </row>
    <row r="1287" spans="14:89">
      <c r="N1287" t="s">
        <v>6789</v>
      </c>
      <c r="O1287" t="s">
        <v>6790</v>
      </c>
      <c r="P1287" t="s">
        <v>386</v>
      </c>
      <c r="Q1287" s="150" t="str">
        <f>IF(JRF!D1300="","",IF(IFERROR(VLOOKUP(JRF!D1300,Checks!N:P,3,0),0)="A","","Inactive account in Use"))</f>
        <v/>
      </c>
      <c r="R1287" t="str">
        <f>IFERROR(IF('Journal Template'!C1699="","",IF(IFERROR(VLOOKUP('Journal Template'!C1699,Checks!N:P,3,0),0)="A","","Inactive account in Use")),"")</f>
        <v/>
      </c>
      <c r="S1287" t="s">
        <v>5141</v>
      </c>
      <c r="T1287" t="s">
        <v>386</v>
      </c>
      <c r="U1287" t="s">
        <v>393</v>
      </c>
      <c r="V1287" s="150" t="str">
        <f>IF(JRF!C1300="","",IF(IFERROR(VLOOKUP(JRF!C1300,Checks!S:U,3,0),0)="A","Entry with System fund Dept",""))</f>
        <v/>
      </c>
      <c r="W1287" t="str">
        <f>IFERROR(IF('Journal Template'!D1699="","",IF(IFERROR(VLOOKUP('Journal Template'!D1699,Checks!S:U,3,0),0)="A","Entry with System fund Dept","")),"")</f>
        <v/>
      </c>
      <c r="X1287" t="s">
        <v>6791</v>
      </c>
      <c r="Y1287" t="s">
        <v>386</v>
      </c>
      <c r="Z1287" t="s">
        <v>6792</v>
      </c>
      <c r="AA1287" t="s">
        <v>391</v>
      </c>
      <c r="AB1287" t="s">
        <v>125</v>
      </c>
      <c r="AC1287" s="150" t="str">
        <f>IFERROR(IF(JRF!C1300="","",IF(AND(VLOOKUP(JRF!C1300,X:AA,4,0)=JRF!B1300,VLOOKUP(JRF!C1300,X:Y,2,0)="A"),"","Inactive Dept Combo Error")),"Inactive Dept Combo Error")</f>
        <v/>
      </c>
      <c r="AD1287" t="str">
        <f>IFERROR(IF('Journal Template'!D1699="","",IF(AND(VLOOKUP('Journal Template'!D1699,X:AA,4,0)='Journal Template'!A1699,VLOOKUP('Journal Template'!D1699,X:Y,2,0)="A"),"","Inactive Dept Combo Error")),"")</f>
        <v/>
      </c>
      <c r="AK1287" s="150" t="str">
        <f>IF(JRF!B1300="","",IF(JRF!B1300=IFERROR(VLOOKUP(JRF!B1300,Checks!AI:AI,1,0),0),"Entry in Branch/Satellite BU's",""))</f>
        <v/>
      </c>
      <c r="AL1287" t="str">
        <f>IFERROR(IF('Journal Template'!A1699="","",IF('Journal Template'!A1699=IFERROR(VLOOKUP('Journal Template'!A1699,Checks!AI:AI,1,0),0),"Entry in Branch/Satellite BU's","")),"")</f>
        <v/>
      </c>
      <c r="AO1287" s="171"/>
      <c r="AP1287" s="171"/>
      <c r="AQ1287" s="171"/>
      <c r="AR1287" s="171"/>
      <c r="CI1287" t="str">
        <f>IF(JRF!F1300&gt;0,"",IF(JRF!B1300="","",IF(LEFT(JRF!B1300,1)=IFERROR(VLOOKUP(LEFT(JRF!B1300,1),$CF$2:$CF$5,1,0),0),"Product Code Required",IF(JRF!C1300="","",IF(JRF!C1300=IFERROR(VLOOKUP(JRF!C1300,$CH:$CH,1,0),0),"Product Code Required","NA")))))</f>
        <v/>
      </c>
      <c r="CJ1287" t="str">
        <f>IF(JRF!AV1300&gt;0,"",IF(JRF!Q1300="","",IF(LEFT(JRF!Q1300,1)=IFERROR(VLOOKUP(LEFT(JRF!Q1300,1),$CF$2:$CF$5,1,0),0),"Product Code Required",IF(JRF!V1300="","",IF(JRF!V1300=IFERROR(VLOOKUP(JRF!V1300,$CH:$CH,1,0),0),"Product Code Required","NA")))))</f>
        <v/>
      </c>
      <c r="CK1287" t="str">
        <f>IFERROR(IF(LEN('Journal Template'!F1298)&gt;0,"",IF('Journal Template'!A1298="","",IF(LEFT('Journal Template'!A1298,1)=IFERROR(VLOOKUP(LEFT('Journal Template'!A1298,1),Checks!$CF$2:$CF$5,1,0),0),"Product Code Required",IF('Journal Template'!D1298="","",IF('Journal Template'!D1298=IFERROR(VLOOKUP('Journal Template'!D1298,Checks!$CH:$CH,1,0),0),"Product Code Required","NA"))))),"")</f>
        <v/>
      </c>
    </row>
    <row r="1288" spans="14:89">
      <c r="N1288" t="s">
        <v>6793</v>
      </c>
      <c r="O1288" t="s">
        <v>6794</v>
      </c>
      <c r="P1288" t="s">
        <v>386</v>
      </c>
      <c r="Q1288" s="150" t="str">
        <f>IF(JRF!D1301="","",IF(IFERROR(VLOOKUP(JRF!D1301,Checks!N:P,3,0),0)="A","","Inactive account in Use"))</f>
        <v/>
      </c>
      <c r="R1288" t="str">
        <f>IFERROR(IF('Journal Template'!C1700="","",IF(IFERROR(VLOOKUP('Journal Template'!C1700,Checks!N:P,3,0),0)="A","","Inactive account in Use")),"")</f>
        <v/>
      </c>
      <c r="S1288" t="s">
        <v>5146</v>
      </c>
      <c r="T1288" t="s">
        <v>386</v>
      </c>
      <c r="U1288" t="s">
        <v>393</v>
      </c>
      <c r="V1288" s="150" t="str">
        <f>IF(JRF!C1301="","",IF(IFERROR(VLOOKUP(JRF!C1301,Checks!S:U,3,0),0)="A","Entry with System fund Dept",""))</f>
        <v/>
      </c>
      <c r="W1288" t="str">
        <f>IFERROR(IF('Journal Template'!D1700="","",IF(IFERROR(VLOOKUP('Journal Template'!D1700,Checks!S:U,3,0),0)="A","Entry with System fund Dept","")),"")</f>
        <v/>
      </c>
      <c r="X1288" t="s">
        <v>6795</v>
      </c>
      <c r="Y1288" t="s">
        <v>389</v>
      </c>
      <c r="Z1288" t="s">
        <v>6796</v>
      </c>
      <c r="AA1288" t="s">
        <v>391</v>
      </c>
      <c r="AB1288" t="s">
        <v>125</v>
      </c>
      <c r="AC1288" s="150" t="str">
        <f>IFERROR(IF(JRF!C1301="","",IF(AND(VLOOKUP(JRF!C1301,X:AA,4,0)=JRF!B1301,VLOOKUP(JRF!C1301,X:Y,2,0)="A"),"","Inactive Dept Combo Error")),"Inactive Dept Combo Error")</f>
        <v/>
      </c>
      <c r="AD1288" t="str">
        <f>IFERROR(IF('Journal Template'!D1700="","",IF(AND(VLOOKUP('Journal Template'!D1700,X:AA,4,0)='Journal Template'!A1700,VLOOKUP('Journal Template'!D1700,X:Y,2,0)="A"),"","Inactive Dept Combo Error")),"")</f>
        <v/>
      </c>
      <c r="AK1288" s="150" t="str">
        <f>IF(JRF!B1301="","",IF(JRF!B1301=IFERROR(VLOOKUP(JRF!B1301,Checks!AI:AI,1,0),0),"Entry in Branch/Satellite BU's",""))</f>
        <v/>
      </c>
      <c r="AL1288" t="str">
        <f>IFERROR(IF('Journal Template'!A1700="","",IF('Journal Template'!A1700=IFERROR(VLOOKUP('Journal Template'!A1700,Checks!AI:AI,1,0),0),"Entry in Branch/Satellite BU's","")),"")</f>
        <v/>
      </c>
      <c r="AO1288" s="171"/>
      <c r="AP1288" s="171"/>
      <c r="AQ1288" s="171"/>
      <c r="AR1288" s="171"/>
      <c r="CI1288" t="str">
        <f>IF(JRF!F1301&gt;0,"",IF(JRF!B1301="","",IF(LEFT(JRF!B1301,1)=IFERROR(VLOOKUP(LEFT(JRF!B1301,1),$CF$2:$CF$5,1,0),0),"Product Code Required",IF(JRF!C1301="","",IF(JRF!C1301=IFERROR(VLOOKUP(JRF!C1301,$CH:$CH,1,0),0),"Product Code Required","NA")))))</f>
        <v/>
      </c>
      <c r="CJ1288" t="str">
        <f>IF(JRF!AV1301&gt;0,"",IF(JRF!Q1301="","",IF(LEFT(JRF!Q1301,1)=IFERROR(VLOOKUP(LEFT(JRF!Q1301,1),$CF$2:$CF$5,1,0),0),"Product Code Required",IF(JRF!V1301="","",IF(JRF!V1301=IFERROR(VLOOKUP(JRF!V1301,$CH:$CH,1,0),0),"Product Code Required","NA")))))</f>
        <v/>
      </c>
      <c r="CK1288" t="str">
        <f>IFERROR(IF(LEN('Journal Template'!F1299)&gt;0,"",IF('Journal Template'!A1299="","",IF(LEFT('Journal Template'!A1299,1)=IFERROR(VLOOKUP(LEFT('Journal Template'!A1299,1),Checks!$CF$2:$CF$5,1,0),0),"Product Code Required",IF('Journal Template'!D1299="","",IF('Journal Template'!D1299=IFERROR(VLOOKUP('Journal Template'!D1299,Checks!$CH:$CH,1,0),0),"Product Code Required","NA"))))),"")</f>
        <v/>
      </c>
    </row>
    <row r="1289" spans="14:89">
      <c r="N1289" t="s">
        <v>6797</v>
      </c>
      <c r="O1289" t="s">
        <v>6798</v>
      </c>
      <c r="P1289" t="s">
        <v>386</v>
      </c>
      <c r="Q1289" s="150" t="str">
        <f>IF(JRF!D1302="","",IF(IFERROR(VLOOKUP(JRF!D1302,Checks!N:P,3,0),0)="A","","Inactive account in Use"))</f>
        <v/>
      </c>
      <c r="R1289" t="str">
        <f>IFERROR(IF('Journal Template'!C1701="","",IF(IFERROR(VLOOKUP('Journal Template'!C1701,Checks!N:P,3,0),0)="A","","Inactive account in Use")),"")</f>
        <v/>
      </c>
      <c r="S1289" t="s">
        <v>5151</v>
      </c>
      <c r="T1289" t="s">
        <v>386</v>
      </c>
      <c r="U1289" t="s">
        <v>393</v>
      </c>
      <c r="V1289" s="150" t="str">
        <f>IF(JRF!C1302="","",IF(IFERROR(VLOOKUP(JRF!C1302,Checks!S:U,3,0),0)="A","Entry with System fund Dept",""))</f>
        <v/>
      </c>
      <c r="W1289" t="str">
        <f>IFERROR(IF('Journal Template'!D1701="","",IF(IFERROR(VLOOKUP('Journal Template'!D1701,Checks!S:U,3,0),0)="A","Entry with System fund Dept","")),"")</f>
        <v/>
      </c>
      <c r="X1289" t="s">
        <v>6799</v>
      </c>
      <c r="Y1289" t="s">
        <v>389</v>
      </c>
      <c r="Z1289" t="s">
        <v>6800</v>
      </c>
      <c r="AA1289" t="s">
        <v>3591</v>
      </c>
      <c r="AB1289" t="s">
        <v>125</v>
      </c>
      <c r="AC1289" s="150" t="str">
        <f>IFERROR(IF(JRF!C1302="","",IF(AND(VLOOKUP(JRF!C1302,X:AA,4,0)=JRF!B1302,VLOOKUP(JRF!C1302,X:Y,2,0)="A"),"","Inactive Dept Combo Error")),"Inactive Dept Combo Error")</f>
        <v/>
      </c>
      <c r="AD1289" t="str">
        <f>IFERROR(IF('Journal Template'!D1701="","",IF(AND(VLOOKUP('Journal Template'!D1701,X:AA,4,0)='Journal Template'!A1701,VLOOKUP('Journal Template'!D1701,X:Y,2,0)="A"),"","Inactive Dept Combo Error")),"")</f>
        <v/>
      </c>
      <c r="AK1289" s="150" t="str">
        <f>IF(JRF!B1302="","",IF(JRF!B1302=IFERROR(VLOOKUP(JRF!B1302,Checks!AI:AI,1,0),0),"Entry in Branch/Satellite BU's",""))</f>
        <v/>
      </c>
      <c r="AL1289" t="str">
        <f>IFERROR(IF('Journal Template'!A1701="","",IF('Journal Template'!A1701=IFERROR(VLOOKUP('Journal Template'!A1701,Checks!AI:AI,1,0),0),"Entry in Branch/Satellite BU's","")),"")</f>
        <v/>
      </c>
      <c r="AO1289" s="171"/>
      <c r="AP1289" s="171"/>
      <c r="AQ1289" s="171"/>
      <c r="AR1289" s="171"/>
      <c r="CI1289" t="str">
        <f>IF(JRF!F1302&gt;0,"",IF(JRF!B1302="","",IF(LEFT(JRF!B1302,1)=IFERROR(VLOOKUP(LEFT(JRF!B1302,1),$CF$2:$CF$5,1,0),0),"Product Code Required",IF(JRF!C1302="","",IF(JRF!C1302=IFERROR(VLOOKUP(JRF!C1302,$CH:$CH,1,0),0),"Product Code Required","NA")))))</f>
        <v/>
      </c>
      <c r="CJ1289" t="str">
        <f>IF(JRF!AV1302&gt;0,"",IF(JRF!Q1302="","",IF(LEFT(JRF!Q1302,1)=IFERROR(VLOOKUP(LEFT(JRF!Q1302,1),$CF$2:$CF$5,1,0),0),"Product Code Required",IF(JRF!V1302="","",IF(JRF!V1302=IFERROR(VLOOKUP(JRF!V1302,$CH:$CH,1,0),0),"Product Code Required","NA")))))</f>
        <v/>
      </c>
      <c r="CK1289" t="str">
        <f>IFERROR(IF(LEN('Journal Template'!F1300)&gt;0,"",IF('Journal Template'!A1300="","",IF(LEFT('Journal Template'!A1300,1)=IFERROR(VLOOKUP(LEFT('Journal Template'!A1300,1),Checks!$CF$2:$CF$5,1,0),0),"Product Code Required",IF('Journal Template'!D1300="","",IF('Journal Template'!D1300=IFERROR(VLOOKUP('Journal Template'!D1300,Checks!$CH:$CH,1,0),0),"Product Code Required","NA"))))),"")</f>
        <v/>
      </c>
    </row>
    <row r="1290" spans="14:89">
      <c r="N1290" t="s">
        <v>6801</v>
      </c>
      <c r="O1290" t="s">
        <v>6802</v>
      </c>
      <c r="P1290" t="s">
        <v>386</v>
      </c>
      <c r="Q1290" s="150" t="str">
        <f>IF(JRF!D1303="","",IF(IFERROR(VLOOKUP(JRF!D1303,Checks!N:P,3,0),0)="A","","Inactive account in Use"))</f>
        <v/>
      </c>
      <c r="R1290" t="str">
        <f>IFERROR(IF('Journal Template'!C1702="","",IF(IFERROR(VLOOKUP('Journal Template'!C1702,Checks!N:P,3,0),0)="A","","Inactive account in Use")),"")</f>
        <v/>
      </c>
      <c r="S1290" t="s">
        <v>5155</v>
      </c>
      <c r="T1290" t="s">
        <v>386</v>
      </c>
      <c r="U1290" t="s">
        <v>393</v>
      </c>
      <c r="V1290" s="150" t="str">
        <f>IF(JRF!C1303="","",IF(IFERROR(VLOOKUP(JRF!C1303,Checks!S:U,3,0),0)="A","Entry with System fund Dept",""))</f>
        <v/>
      </c>
      <c r="W1290" t="str">
        <f>IFERROR(IF('Journal Template'!D1702="","",IF(IFERROR(VLOOKUP('Journal Template'!D1702,Checks!S:U,3,0),0)="A","Entry with System fund Dept","")),"")</f>
        <v/>
      </c>
      <c r="X1290" t="s">
        <v>6803</v>
      </c>
      <c r="Y1290" t="s">
        <v>386</v>
      </c>
      <c r="Z1290" t="s">
        <v>6804</v>
      </c>
      <c r="AA1290" t="s">
        <v>3581</v>
      </c>
      <c r="AB1290" t="s">
        <v>125</v>
      </c>
      <c r="AC1290" s="150" t="str">
        <f>IFERROR(IF(JRF!C1303="","",IF(AND(VLOOKUP(JRF!C1303,X:AA,4,0)=JRF!B1303,VLOOKUP(JRF!C1303,X:Y,2,0)="A"),"","Inactive Dept Combo Error")),"Inactive Dept Combo Error")</f>
        <v/>
      </c>
      <c r="AD1290" t="str">
        <f>IFERROR(IF('Journal Template'!D1702="","",IF(AND(VLOOKUP('Journal Template'!D1702,X:AA,4,0)='Journal Template'!A1702,VLOOKUP('Journal Template'!D1702,X:Y,2,0)="A"),"","Inactive Dept Combo Error")),"")</f>
        <v/>
      </c>
      <c r="AK1290" s="150" t="str">
        <f>IF(JRF!B1303="","",IF(JRF!B1303=IFERROR(VLOOKUP(JRF!B1303,Checks!AI:AI,1,0),0),"Entry in Branch/Satellite BU's",""))</f>
        <v/>
      </c>
      <c r="AL1290" t="str">
        <f>IFERROR(IF('Journal Template'!A1702="","",IF('Journal Template'!A1702=IFERROR(VLOOKUP('Journal Template'!A1702,Checks!AI:AI,1,0),0),"Entry in Branch/Satellite BU's","")),"")</f>
        <v/>
      </c>
      <c r="AO1290" s="171"/>
      <c r="AP1290" s="171"/>
      <c r="AQ1290" s="171"/>
      <c r="AR1290" s="171"/>
      <c r="CI1290" t="str">
        <f>IF(JRF!F1303&gt;0,"",IF(JRF!B1303="","",IF(LEFT(JRF!B1303,1)=IFERROR(VLOOKUP(LEFT(JRF!B1303,1),$CF$2:$CF$5,1,0),0),"Product Code Required",IF(JRF!C1303="","",IF(JRF!C1303=IFERROR(VLOOKUP(JRF!C1303,$CH:$CH,1,0),0),"Product Code Required","NA")))))</f>
        <v/>
      </c>
      <c r="CJ1290" t="str">
        <f>IF(JRF!AV1303&gt;0,"",IF(JRF!Q1303="","",IF(LEFT(JRF!Q1303,1)=IFERROR(VLOOKUP(LEFT(JRF!Q1303,1),$CF$2:$CF$5,1,0),0),"Product Code Required",IF(JRF!V1303="","",IF(JRF!V1303=IFERROR(VLOOKUP(JRF!V1303,$CH:$CH,1,0),0),"Product Code Required","NA")))))</f>
        <v/>
      </c>
      <c r="CK1290" t="str">
        <f>IFERROR(IF(LEN('Journal Template'!F1301)&gt;0,"",IF('Journal Template'!A1301="","",IF(LEFT('Journal Template'!A1301,1)=IFERROR(VLOOKUP(LEFT('Journal Template'!A1301,1),Checks!$CF$2:$CF$5,1,0),0),"Product Code Required",IF('Journal Template'!D1301="","",IF('Journal Template'!D1301=IFERROR(VLOOKUP('Journal Template'!D1301,Checks!$CH:$CH,1,0),0),"Product Code Required","NA"))))),"")</f>
        <v/>
      </c>
    </row>
    <row r="1291" spans="14:89">
      <c r="N1291" t="s">
        <v>6805</v>
      </c>
      <c r="O1291" t="s">
        <v>6806</v>
      </c>
      <c r="P1291" t="s">
        <v>386</v>
      </c>
      <c r="Q1291" s="150" t="str">
        <f>IF(JRF!D1304="","",IF(IFERROR(VLOOKUP(JRF!D1304,Checks!N:P,3,0),0)="A","","Inactive account in Use"))</f>
        <v/>
      </c>
      <c r="R1291" t="str">
        <f>IFERROR(IF('Journal Template'!C1703="","",IF(IFERROR(VLOOKUP('Journal Template'!C1703,Checks!N:P,3,0),0)="A","","Inactive account in Use")),"")</f>
        <v/>
      </c>
      <c r="S1291" t="s">
        <v>5178</v>
      </c>
      <c r="T1291" t="s">
        <v>386</v>
      </c>
      <c r="U1291" t="s">
        <v>393</v>
      </c>
      <c r="V1291" s="150" t="str">
        <f>IF(JRF!C1304="","",IF(IFERROR(VLOOKUP(JRF!C1304,Checks!S:U,3,0),0)="A","Entry with System fund Dept",""))</f>
        <v/>
      </c>
      <c r="W1291" t="str">
        <f>IFERROR(IF('Journal Template'!D1703="","",IF(IFERROR(VLOOKUP('Journal Template'!D1703,Checks!S:U,3,0),0)="A","Entry with System fund Dept","")),"")</f>
        <v/>
      </c>
      <c r="X1291" t="s">
        <v>6803</v>
      </c>
      <c r="Y1291" t="s">
        <v>389</v>
      </c>
      <c r="Z1291" t="s">
        <v>6804</v>
      </c>
      <c r="AA1291" t="s">
        <v>391</v>
      </c>
      <c r="AB1291" t="s">
        <v>125</v>
      </c>
      <c r="AC1291" s="150" t="str">
        <f>IFERROR(IF(JRF!C1304="","",IF(AND(VLOOKUP(JRF!C1304,X:AA,4,0)=JRF!B1304,VLOOKUP(JRF!C1304,X:Y,2,0)="A"),"","Inactive Dept Combo Error")),"Inactive Dept Combo Error")</f>
        <v/>
      </c>
      <c r="AD1291" t="str">
        <f>IFERROR(IF('Journal Template'!D1703="","",IF(AND(VLOOKUP('Journal Template'!D1703,X:AA,4,0)='Journal Template'!A1703,VLOOKUP('Journal Template'!D1703,X:Y,2,0)="A"),"","Inactive Dept Combo Error")),"")</f>
        <v/>
      </c>
      <c r="AK1291" s="150" t="str">
        <f>IF(JRF!B1304="","",IF(JRF!B1304=IFERROR(VLOOKUP(JRF!B1304,Checks!AI:AI,1,0),0),"Entry in Branch/Satellite BU's",""))</f>
        <v/>
      </c>
      <c r="AL1291" t="str">
        <f>IFERROR(IF('Journal Template'!A1703="","",IF('Journal Template'!A1703=IFERROR(VLOOKUP('Journal Template'!A1703,Checks!AI:AI,1,0),0),"Entry in Branch/Satellite BU's","")),"")</f>
        <v/>
      </c>
      <c r="AO1291" s="171"/>
      <c r="AP1291" s="171"/>
      <c r="AQ1291" s="171"/>
      <c r="AR1291" s="171"/>
      <c r="CI1291" t="str">
        <f>IF(JRF!F1304&gt;0,"",IF(JRF!B1304="","",IF(LEFT(JRF!B1304,1)=IFERROR(VLOOKUP(LEFT(JRF!B1304,1),$CF$2:$CF$5,1,0),0),"Product Code Required",IF(JRF!C1304="","",IF(JRF!C1304=IFERROR(VLOOKUP(JRF!C1304,$CH:$CH,1,0),0),"Product Code Required","NA")))))</f>
        <v/>
      </c>
      <c r="CJ1291" t="str">
        <f>IF(JRF!AV1304&gt;0,"",IF(JRF!Q1304="","",IF(LEFT(JRF!Q1304,1)=IFERROR(VLOOKUP(LEFT(JRF!Q1304,1),$CF$2:$CF$5,1,0),0),"Product Code Required",IF(JRF!V1304="","",IF(JRF!V1304=IFERROR(VLOOKUP(JRF!V1304,$CH:$CH,1,0),0),"Product Code Required","NA")))))</f>
        <v/>
      </c>
      <c r="CK1291" t="str">
        <f>IFERROR(IF(LEN('Journal Template'!F1302)&gt;0,"",IF('Journal Template'!A1302="","",IF(LEFT('Journal Template'!A1302,1)=IFERROR(VLOOKUP(LEFT('Journal Template'!A1302,1),Checks!$CF$2:$CF$5,1,0),0),"Product Code Required",IF('Journal Template'!D1302="","",IF('Journal Template'!D1302=IFERROR(VLOOKUP('Journal Template'!D1302,Checks!$CH:$CH,1,0),0),"Product Code Required","NA"))))),"")</f>
        <v/>
      </c>
    </row>
    <row r="1292" spans="14:89">
      <c r="N1292" t="s">
        <v>6807</v>
      </c>
      <c r="O1292" t="s">
        <v>6808</v>
      </c>
      <c r="P1292" t="s">
        <v>386</v>
      </c>
      <c r="Q1292" s="150" t="str">
        <f>IF(JRF!D1305="","",IF(IFERROR(VLOOKUP(JRF!D1305,Checks!N:P,3,0),0)="A","","Inactive account in Use"))</f>
        <v/>
      </c>
      <c r="R1292" t="str">
        <f>IFERROR(IF('Journal Template'!C1704="","",IF(IFERROR(VLOOKUP('Journal Template'!C1704,Checks!N:P,3,0),0)="A","","Inactive account in Use")),"")</f>
        <v/>
      </c>
      <c r="S1292" t="s">
        <v>5183</v>
      </c>
      <c r="T1292" t="s">
        <v>386</v>
      </c>
      <c r="U1292" t="s">
        <v>393</v>
      </c>
      <c r="V1292" s="150" t="str">
        <f>IF(JRF!C1305="","",IF(IFERROR(VLOOKUP(JRF!C1305,Checks!S:U,3,0),0)="A","Entry with System fund Dept",""))</f>
        <v/>
      </c>
      <c r="W1292" t="str">
        <f>IFERROR(IF('Journal Template'!D1704="","",IF(IFERROR(VLOOKUP('Journal Template'!D1704,Checks!S:U,3,0),0)="A","Entry with System fund Dept","")),"")</f>
        <v/>
      </c>
      <c r="X1292" t="s">
        <v>6809</v>
      </c>
      <c r="Y1292" t="s">
        <v>389</v>
      </c>
      <c r="Z1292" t="s">
        <v>6810</v>
      </c>
      <c r="AA1292" t="s">
        <v>391</v>
      </c>
      <c r="AB1292" t="s">
        <v>125</v>
      </c>
      <c r="AC1292" s="150" t="str">
        <f>IFERROR(IF(JRF!C1305="","",IF(AND(VLOOKUP(JRF!C1305,X:AA,4,0)=JRF!B1305,VLOOKUP(JRF!C1305,X:Y,2,0)="A"),"","Inactive Dept Combo Error")),"Inactive Dept Combo Error")</f>
        <v/>
      </c>
      <c r="AD1292" t="str">
        <f>IFERROR(IF('Journal Template'!D1704="","",IF(AND(VLOOKUP('Journal Template'!D1704,X:AA,4,0)='Journal Template'!A1704,VLOOKUP('Journal Template'!D1704,X:Y,2,0)="A"),"","Inactive Dept Combo Error")),"")</f>
        <v/>
      </c>
      <c r="AK1292" s="150" t="str">
        <f>IF(JRF!B1305="","",IF(JRF!B1305=IFERROR(VLOOKUP(JRF!B1305,Checks!AI:AI,1,0),0),"Entry in Branch/Satellite BU's",""))</f>
        <v/>
      </c>
      <c r="AL1292" t="str">
        <f>IFERROR(IF('Journal Template'!A1704="","",IF('Journal Template'!A1704=IFERROR(VLOOKUP('Journal Template'!A1704,Checks!AI:AI,1,0),0),"Entry in Branch/Satellite BU's","")),"")</f>
        <v/>
      </c>
      <c r="AO1292" s="171"/>
      <c r="AP1292" s="171"/>
      <c r="AQ1292" s="171"/>
      <c r="AR1292" s="171"/>
      <c r="CI1292" t="str">
        <f>IF(JRF!F1305&gt;0,"",IF(JRF!B1305="","",IF(LEFT(JRF!B1305,1)=IFERROR(VLOOKUP(LEFT(JRF!B1305,1),$CF$2:$CF$5,1,0),0),"Product Code Required",IF(JRF!C1305="","",IF(JRF!C1305=IFERROR(VLOOKUP(JRF!C1305,$CH:$CH,1,0),0),"Product Code Required","NA")))))</f>
        <v/>
      </c>
      <c r="CJ1292" t="str">
        <f>IF(JRF!AV1305&gt;0,"",IF(JRF!Q1305="","",IF(LEFT(JRF!Q1305,1)=IFERROR(VLOOKUP(LEFT(JRF!Q1305,1),$CF$2:$CF$5,1,0),0),"Product Code Required",IF(JRF!V1305="","",IF(JRF!V1305=IFERROR(VLOOKUP(JRF!V1305,$CH:$CH,1,0),0),"Product Code Required","NA")))))</f>
        <v/>
      </c>
      <c r="CK1292" t="str">
        <f>IFERROR(IF(LEN('Journal Template'!F1303)&gt;0,"",IF('Journal Template'!A1303="","",IF(LEFT('Journal Template'!A1303,1)=IFERROR(VLOOKUP(LEFT('Journal Template'!A1303,1),Checks!$CF$2:$CF$5,1,0),0),"Product Code Required",IF('Journal Template'!D1303="","",IF('Journal Template'!D1303=IFERROR(VLOOKUP('Journal Template'!D1303,Checks!$CH:$CH,1,0),0),"Product Code Required","NA"))))),"")</f>
        <v/>
      </c>
    </row>
    <row r="1293" spans="14:89">
      <c r="N1293" t="s">
        <v>6811</v>
      </c>
      <c r="O1293" t="s">
        <v>6812</v>
      </c>
      <c r="P1293" t="s">
        <v>386</v>
      </c>
      <c r="Q1293" s="150" t="str">
        <f>IF(JRF!D1306="","",IF(IFERROR(VLOOKUP(JRF!D1306,Checks!N:P,3,0),0)="A","","Inactive account in Use"))</f>
        <v/>
      </c>
      <c r="R1293" t="str">
        <f>IFERROR(IF('Journal Template'!C1705="","",IF(IFERROR(VLOOKUP('Journal Template'!C1705,Checks!N:P,3,0),0)="A","","Inactive account in Use")),"")</f>
        <v/>
      </c>
      <c r="S1293" t="s">
        <v>5188</v>
      </c>
      <c r="T1293" t="s">
        <v>386</v>
      </c>
      <c r="U1293" t="s">
        <v>393</v>
      </c>
      <c r="V1293" s="150" t="str">
        <f>IF(JRF!C1306="","",IF(IFERROR(VLOOKUP(JRF!C1306,Checks!S:U,3,0),0)="A","Entry with System fund Dept",""))</f>
        <v/>
      </c>
      <c r="W1293" t="str">
        <f>IFERROR(IF('Journal Template'!D1705="","",IF(IFERROR(VLOOKUP('Journal Template'!D1705,Checks!S:U,3,0),0)="A","Entry with System fund Dept","")),"")</f>
        <v/>
      </c>
      <c r="X1293" t="s">
        <v>6813</v>
      </c>
      <c r="Y1293" t="s">
        <v>386</v>
      </c>
      <c r="Z1293" t="s">
        <v>6814</v>
      </c>
      <c r="AA1293" t="s">
        <v>391</v>
      </c>
      <c r="AB1293" t="s">
        <v>125</v>
      </c>
      <c r="AC1293" s="150" t="str">
        <f>IFERROR(IF(JRF!C1306="","",IF(AND(VLOOKUP(JRF!C1306,X:AA,4,0)=JRF!B1306,VLOOKUP(JRF!C1306,X:Y,2,0)="A"),"","Inactive Dept Combo Error")),"Inactive Dept Combo Error")</f>
        <v/>
      </c>
      <c r="AD1293" t="str">
        <f>IFERROR(IF('Journal Template'!D1705="","",IF(AND(VLOOKUP('Journal Template'!D1705,X:AA,4,0)='Journal Template'!A1705,VLOOKUP('Journal Template'!D1705,X:Y,2,0)="A"),"","Inactive Dept Combo Error")),"")</f>
        <v/>
      </c>
      <c r="AK1293" s="150" t="str">
        <f>IF(JRF!B1306="","",IF(JRF!B1306=IFERROR(VLOOKUP(JRF!B1306,Checks!AI:AI,1,0),0),"Entry in Branch/Satellite BU's",""))</f>
        <v/>
      </c>
      <c r="AL1293" t="str">
        <f>IFERROR(IF('Journal Template'!A1705="","",IF('Journal Template'!A1705=IFERROR(VLOOKUP('Journal Template'!A1705,Checks!AI:AI,1,0),0),"Entry in Branch/Satellite BU's","")),"")</f>
        <v/>
      </c>
      <c r="AO1293" s="171"/>
      <c r="AP1293" s="171"/>
      <c r="AQ1293" s="171"/>
      <c r="AR1293" s="171"/>
      <c r="CI1293" t="str">
        <f>IF(JRF!F1306&gt;0,"",IF(JRF!B1306="","",IF(LEFT(JRF!B1306,1)=IFERROR(VLOOKUP(LEFT(JRF!B1306,1),$CF$2:$CF$5,1,0),0),"Product Code Required",IF(JRF!C1306="","",IF(JRF!C1306=IFERROR(VLOOKUP(JRF!C1306,$CH:$CH,1,0),0),"Product Code Required","NA")))))</f>
        <v/>
      </c>
      <c r="CJ1293" t="str">
        <f>IF(JRF!AV1306&gt;0,"",IF(JRF!Q1306="","",IF(LEFT(JRF!Q1306,1)=IFERROR(VLOOKUP(LEFT(JRF!Q1306,1),$CF$2:$CF$5,1,0),0),"Product Code Required",IF(JRF!V1306="","",IF(JRF!V1306=IFERROR(VLOOKUP(JRF!V1306,$CH:$CH,1,0),0),"Product Code Required","NA")))))</f>
        <v/>
      </c>
      <c r="CK1293" t="str">
        <f>IFERROR(IF(LEN('Journal Template'!F1304)&gt;0,"",IF('Journal Template'!A1304="","",IF(LEFT('Journal Template'!A1304,1)=IFERROR(VLOOKUP(LEFT('Journal Template'!A1304,1),Checks!$CF$2:$CF$5,1,0),0),"Product Code Required",IF('Journal Template'!D1304="","",IF('Journal Template'!D1304=IFERROR(VLOOKUP('Journal Template'!D1304,Checks!$CH:$CH,1,0),0),"Product Code Required","NA"))))),"")</f>
        <v/>
      </c>
    </row>
    <row r="1294" spans="14:89">
      <c r="N1294" t="s">
        <v>6815</v>
      </c>
      <c r="O1294" t="s">
        <v>6816</v>
      </c>
      <c r="P1294" t="s">
        <v>386</v>
      </c>
      <c r="Q1294" s="150" t="str">
        <f>IF(JRF!D1307="","",IF(IFERROR(VLOOKUP(JRF!D1307,Checks!N:P,3,0),0)="A","","Inactive account in Use"))</f>
        <v/>
      </c>
      <c r="R1294" t="str">
        <f>IFERROR(IF('Journal Template'!C1706="","",IF(IFERROR(VLOOKUP('Journal Template'!C1706,Checks!N:P,3,0),0)="A","","Inactive account in Use")),"")</f>
        <v/>
      </c>
      <c r="S1294" t="s">
        <v>5193</v>
      </c>
      <c r="T1294" t="s">
        <v>386</v>
      </c>
      <c r="U1294" t="s">
        <v>393</v>
      </c>
      <c r="V1294" s="150" t="str">
        <f>IF(JRF!C1307="","",IF(IFERROR(VLOOKUP(JRF!C1307,Checks!S:U,3,0),0)="A","Entry with System fund Dept",""))</f>
        <v/>
      </c>
      <c r="W1294" t="str">
        <f>IFERROR(IF('Journal Template'!D1706="","",IF(IFERROR(VLOOKUP('Journal Template'!D1706,Checks!S:U,3,0),0)="A","Entry with System fund Dept","")),"")</f>
        <v/>
      </c>
      <c r="X1294" t="s">
        <v>6817</v>
      </c>
      <c r="Y1294" t="s">
        <v>386</v>
      </c>
      <c r="Z1294" t="s">
        <v>6818</v>
      </c>
      <c r="AA1294" t="s">
        <v>932</v>
      </c>
      <c r="AB1294" t="s">
        <v>3550</v>
      </c>
      <c r="AC1294" s="150" t="str">
        <f>IFERROR(IF(JRF!C1307="","",IF(AND(VLOOKUP(JRF!C1307,X:AA,4,0)=JRF!B1307,VLOOKUP(JRF!C1307,X:Y,2,0)="A"),"","Inactive Dept Combo Error")),"Inactive Dept Combo Error")</f>
        <v/>
      </c>
      <c r="AD1294" t="str">
        <f>IFERROR(IF('Journal Template'!D1706="","",IF(AND(VLOOKUP('Journal Template'!D1706,X:AA,4,0)='Journal Template'!A1706,VLOOKUP('Journal Template'!D1706,X:Y,2,0)="A"),"","Inactive Dept Combo Error")),"")</f>
        <v/>
      </c>
      <c r="AK1294" s="150" t="str">
        <f>IF(JRF!B1307="","",IF(JRF!B1307=IFERROR(VLOOKUP(JRF!B1307,Checks!AI:AI,1,0),0),"Entry in Branch/Satellite BU's",""))</f>
        <v/>
      </c>
      <c r="AL1294" t="str">
        <f>IFERROR(IF('Journal Template'!A1706="","",IF('Journal Template'!A1706=IFERROR(VLOOKUP('Journal Template'!A1706,Checks!AI:AI,1,0),0),"Entry in Branch/Satellite BU's","")),"")</f>
        <v/>
      </c>
      <c r="AO1294" s="171"/>
      <c r="AP1294" s="171"/>
      <c r="AQ1294" s="171"/>
      <c r="AR1294" s="171"/>
      <c r="CI1294" t="str">
        <f>IF(JRF!F1307&gt;0,"",IF(JRF!B1307="","",IF(LEFT(JRF!B1307,1)=IFERROR(VLOOKUP(LEFT(JRF!B1307,1),$CF$2:$CF$5,1,0),0),"Product Code Required",IF(JRF!C1307="","",IF(JRF!C1307=IFERROR(VLOOKUP(JRF!C1307,$CH:$CH,1,0),0),"Product Code Required","NA")))))</f>
        <v/>
      </c>
      <c r="CJ1294" t="str">
        <f>IF(JRF!AV1307&gt;0,"",IF(JRF!Q1307="","",IF(LEFT(JRF!Q1307,1)=IFERROR(VLOOKUP(LEFT(JRF!Q1307,1),$CF$2:$CF$5,1,0),0),"Product Code Required",IF(JRF!V1307="","",IF(JRF!V1307=IFERROR(VLOOKUP(JRF!V1307,$CH:$CH,1,0),0),"Product Code Required","NA")))))</f>
        <v/>
      </c>
      <c r="CK1294" t="str">
        <f>IFERROR(IF(LEN('Journal Template'!F1305)&gt;0,"",IF('Journal Template'!A1305="","",IF(LEFT('Journal Template'!A1305,1)=IFERROR(VLOOKUP(LEFT('Journal Template'!A1305,1),Checks!$CF$2:$CF$5,1,0),0),"Product Code Required",IF('Journal Template'!D1305="","",IF('Journal Template'!D1305=IFERROR(VLOOKUP('Journal Template'!D1305,Checks!$CH:$CH,1,0),0),"Product Code Required","NA"))))),"")</f>
        <v/>
      </c>
    </row>
    <row r="1295" spans="14:89">
      <c r="N1295" t="s">
        <v>6819</v>
      </c>
      <c r="O1295" t="s">
        <v>6820</v>
      </c>
      <c r="P1295" t="s">
        <v>386</v>
      </c>
      <c r="Q1295" s="150" t="str">
        <f>IF(JRF!D1308="","",IF(IFERROR(VLOOKUP(JRF!D1308,Checks!N:P,3,0),0)="A","","Inactive account in Use"))</f>
        <v/>
      </c>
      <c r="R1295" t="str">
        <f>IFERROR(IF('Journal Template'!C1707="","",IF(IFERROR(VLOOKUP('Journal Template'!C1707,Checks!N:P,3,0),0)="A","","Inactive account in Use")),"")</f>
        <v/>
      </c>
      <c r="S1295" t="s">
        <v>5258</v>
      </c>
      <c r="T1295" t="s">
        <v>386</v>
      </c>
      <c r="U1295" t="s">
        <v>393</v>
      </c>
      <c r="V1295" s="150" t="str">
        <f>IF(JRF!C1308="","",IF(IFERROR(VLOOKUP(JRF!C1308,Checks!S:U,3,0),0)="A","Entry with System fund Dept",""))</f>
        <v/>
      </c>
      <c r="W1295" t="str">
        <f>IFERROR(IF('Journal Template'!D1707="","",IF(IFERROR(VLOOKUP('Journal Template'!D1707,Checks!S:U,3,0),0)="A","Entry with System fund Dept","")),"")</f>
        <v/>
      </c>
      <c r="X1295" t="s">
        <v>4408</v>
      </c>
      <c r="Y1295" t="s">
        <v>386</v>
      </c>
      <c r="Z1295" t="s">
        <v>6821</v>
      </c>
      <c r="AA1295" t="s">
        <v>391</v>
      </c>
      <c r="AB1295" t="s">
        <v>125</v>
      </c>
      <c r="AC1295" s="150" t="str">
        <f>IFERROR(IF(JRF!C1308="","",IF(AND(VLOOKUP(JRF!C1308,X:AA,4,0)=JRF!B1308,VLOOKUP(JRF!C1308,X:Y,2,0)="A"),"","Inactive Dept Combo Error")),"Inactive Dept Combo Error")</f>
        <v/>
      </c>
      <c r="AD1295" t="str">
        <f>IFERROR(IF('Journal Template'!D1707="","",IF(AND(VLOOKUP('Journal Template'!D1707,X:AA,4,0)='Journal Template'!A1707,VLOOKUP('Journal Template'!D1707,X:Y,2,0)="A"),"","Inactive Dept Combo Error")),"")</f>
        <v/>
      </c>
      <c r="AK1295" s="150" t="str">
        <f>IF(JRF!B1308="","",IF(JRF!B1308=IFERROR(VLOOKUP(JRF!B1308,Checks!AI:AI,1,0),0),"Entry in Branch/Satellite BU's",""))</f>
        <v/>
      </c>
      <c r="AL1295" t="str">
        <f>IFERROR(IF('Journal Template'!A1707="","",IF('Journal Template'!A1707=IFERROR(VLOOKUP('Journal Template'!A1707,Checks!AI:AI,1,0),0),"Entry in Branch/Satellite BU's","")),"")</f>
        <v/>
      </c>
      <c r="AO1295" s="171"/>
      <c r="AP1295" s="171"/>
      <c r="AQ1295" s="171"/>
      <c r="AR1295" s="171"/>
      <c r="CI1295" t="str">
        <f>IF(JRF!F1308&gt;0,"",IF(JRF!B1308="","",IF(LEFT(JRF!B1308,1)=IFERROR(VLOOKUP(LEFT(JRF!B1308,1),$CF$2:$CF$5,1,0),0),"Product Code Required",IF(JRF!C1308="","",IF(JRF!C1308=IFERROR(VLOOKUP(JRF!C1308,$CH:$CH,1,0),0),"Product Code Required","NA")))))</f>
        <v/>
      </c>
      <c r="CJ1295" t="str">
        <f>IF(JRF!AV1308&gt;0,"",IF(JRF!Q1308="","",IF(LEFT(JRF!Q1308,1)=IFERROR(VLOOKUP(LEFT(JRF!Q1308,1),$CF$2:$CF$5,1,0),0),"Product Code Required",IF(JRF!V1308="","",IF(JRF!V1308=IFERROR(VLOOKUP(JRF!V1308,$CH:$CH,1,0),0),"Product Code Required","NA")))))</f>
        <v/>
      </c>
      <c r="CK1295" t="str">
        <f>IFERROR(IF(LEN('Journal Template'!F1306)&gt;0,"",IF('Journal Template'!A1306="","",IF(LEFT('Journal Template'!A1306,1)=IFERROR(VLOOKUP(LEFT('Journal Template'!A1306,1),Checks!$CF$2:$CF$5,1,0),0),"Product Code Required",IF('Journal Template'!D1306="","",IF('Journal Template'!D1306=IFERROR(VLOOKUP('Journal Template'!D1306,Checks!$CH:$CH,1,0),0),"Product Code Required","NA"))))),"")</f>
        <v/>
      </c>
    </row>
    <row r="1296" spans="14:89">
      <c r="N1296" t="s">
        <v>6822</v>
      </c>
      <c r="O1296" t="s">
        <v>6823</v>
      </c>
      <c r="P1296" t="s">
        <v>386</v>
      </c>
      <c r="Q1296" s="150" t="str">
        <f>IF(JRF!D1309="","",IF(IFERROR(VLOOKUP(JRF!D1309,Checks!N:P,3,0),0)="A","","Inactive account in Use"))</f>
        <v/>
      </c>
      <c r="R1296" t="str">
        <f>IFERROR(IF('Journal Template'!C1708="","",IF(IFERROR(VLOOKUP('Journal Template'!C1708,Checks!N:P,3,0),0)="A","","Inactive account in Use")),"")</f>
        <v/>
      </c>
      <c r="S1296" t="s">
        <v>5311</v>
      </c>
      <c r="T1296" t="s">
        <v>386</v>
      </c>
      <c r="U1296" t="s">
        <v>393</v>
      </c>
      <c r="V1296" s="150" t="str">
        <f>IF(JRF!C1309="","",IF(IFERROR(VLOOKUP(JRF!C1309,Checks!S:U,3,0),0)="A","Entry with System fund Dept",""))</f>
        <v/>
      </c>
      <c r="W1296" t="str">
        <f>IFERROR(IF('Journal Template'!D1708="","",IF(IFERROR(VLOOKUP('Journal Template'!D1708,Checks!S:U,3,0),0)="A","Entry with System fund Dept","")),"")</f>
        <v/>
      </c>
      <c r="X1296" t="s">
        <v>6824</v>
      </c>
      <c r="Y1296" t="s">
        <v>389</v>
      </c>
      <c r="Z1296" t="s">
        <v>6825</v>
      </c>
      <c r="AA1296" t="s">
        <v>391</v>
      </c>
      <c r="AB1296" t="s">
        <v>125</v>
      </c>
      <c r="AC1296" s="150" t="str">
        <f>IFERROR(IF(JRF!C1309="","",IF(AND(VLOOKUP(JRF!C1309,X:AA,4,0)=JRF!B1309,VLOOKUP(JRF!C1309,X:Y,2,0)="A"),"","Inactive Dept Combo Error")),"Inactive Dept Combo Error")</f>
        <v/>
      </c>
      <c r="AD1296" t="str">
        <f>IFERROR(IF('Journal Template'!D1708="","",IF(AND(VLOOKUP('Journal Template'!D1708,X:AA,4,0)='Journal Template'!A1708,VLOOKUP('Journal Template'!D1708,X:Y,2,0)="A"),"","Inactive Dept Combo Error")),"")</f>
        <v/>
      </c>
      <c r="AK1296" s="150" t="str">
        <f>IF(JRF!B1309="","",IF(JRF!B1309=IFERROR(VLOOKUP(JRF!B1309,Checks!AI:AI,1,0),0),"Entry in Branch/Satellite BU's",""))</f>
        <v/>
      </c>
      <c r="AL1296" t="str">
        <f>IFERROR(IF('Journal Template'!A1708="","",IF('Journal Template'!A1708=IFERROR(VLOOKUP('Journal Template'!A1708,Checks!AI:AI,1,0),0),"Entry in Branch/Satellite BU's","")),"")</f>
        <v/>
      </c>
      <c r="AO1296" s="171"/>
      <c r="AP1296" s="171"/>
      <c r="AQ1296" s="171"/>
      <c r="AR1296" s="171"/>
      <c r="CI1296" t="str">
        <f>IF(JRF!F1309&gt;0,"",IF(JRF!B1309="","",IF(LEFT(JRF!B1309,1)=IFERROR(VLOOKUP(LEFT(JRF!B1309,1),$CF$2:$CF$5,1,0),0),"Product Code Required",IF(JRF!C1309="","",IF(JRF!C1309=IFERROR(VLOOKUP(JRF!C1309,$CH:$CH,1,0),0),"Product Code Required","NA")))))</f>
        <v/>
      </c>
      <c r="CJ1296" t="str">
        <f>IF(JRF!AV1309&gt;0,"",IF(JRF!Q1309="","",IF(LEFT(JRF!Q1309,1)=IFERROR(VLOOKUP(LEFT(JRF!Q1309,1),$CF$2:$CF$5,1,0),0),"Product Code Required",IF(JRF!V1309="","",IF(JRF!V1309=IFERROR(VLOOKUP(JRF!V1309,$CH:$CH,1,0),0),"Product Code Required","NA")))))</f>
        <v/>
      </c>
      <c r="CK1296" t="str">
        <f>IFERROR(IF(LEN('Journal Template'!F1307)&gt;0,"",IF('Journal Template'!A1307="","",IF(LEFT('Journal Template'!A1307,1)=IFERROR(VLOOKUP(LEFT('Journal Template'!A1307,1),Checks!$CF$2:$CF$5,1,0),0),"Product Code Required",IF('Journal Template'!D1307="","",IF('Journal Template'!D1307=IFERROR(VLOOKUP('Journal Template'!D1307,Checks!$CH:$CH,1,0),0),"Product Code Required","NA"))))),"")</f>
        <v/>
      </c>
    </row>
    <row r="1297" spans="14:89">
      <c r="N1297" t="s">
        <v>6826</v>
      </c>
      <c r="O1297" t="s">
        <v>6827</v>
      </c>
      <c r="P1297" t="s">
        <v>386</v>
      </c>
      <c r="Q1297" s="150" t="str">
        <f>IF(JRF!D1310="","",IF(IFERROR(VLOOKUP(JRF!D1310,Checks!N:P,3,0),0)="A","","Inactive account in Use"))</f>
        <v/>
      </c>
      <c r="R1297" t="str">
        <f>IFERROR(IF('Journal Template'!C1709="","",IF(IFERROR(VLOOKUP('Journal Template'!C1709,Checks!N:P,3,0),0)="A","","Inactive account in Use")),"")</f>
        <v/>
      </c>
      <c r="S1297" t="s">
        <v>5417</v>
      </c>
      <c r="T1297" t="s">
        <v>386</v>
      </c>
      <c r="U1297" t="s">
        <v>393</v>
      </c>
      <c r="V1297" s="150" t="str">
        <f>IF(JRF!C1310="","",IF(IFERROR(VLOOKUP(JRF!C1310,Checks!S:U,3,0),0)="A","Entry with System fund Dept",""))</f>
        <v/>
      </c>
      <c r="W1297" t="str">
        <f>IFERROR(IF('Journal Template'!D1709="","",IF(IFERROR(VLOOKUP('Journal Template'!D1709,Checks!S:U,3,0),0)="A","Entry with System fund Dept","")),"")</f>
        <v/>
      </c>
      <c r="X1297" t="s">
        <v>6828</v>
      </c>
      <c r="Y1297" t="s">
        <v>386</v>
      </c>
      <c r="Z1297" t="s">
        <v>6829</v>
      </c>
      <c r="AA1297" t="s">
        <v>391</v>
      </c>
      <c r="AB1297" t="s">
        <v>125</v>
      </c>
      <c r="AC1297" s="150" t="str">
        <f>IFERROR(IF(JRF!C1310="","",IF(AND(VLOOKUP(JRF!C1310,X:AA,4,0)=JRF!B1310,VLOOKUP(JRF!C1310,X:Y,2,0)="A"),"","Inactive Dept Combo Error")),"Inactive Dept Combo Error")</f>
        <v/>
      </c>
      <c r="AD1297" t="str">
        <f>IFERROR(IF('Journal Template'!D1709="","",IF(AND(VLOOKUP('Journal Template'!D1709,X:AA,4,0)='Journal Template'!A1709,VLOOKUP('Journal Template'!D1709,X:Y,2,0)="A"),"","Inactive Dept Combo Error")),"")</f>
        <v/>
      </c>
      <c r="AK1297" s="150" t="str">
        <f>IF(JRF!B1310="","",IF(JRF!B1310=IFERROR(VLOOKUP(JRF!B1310,Checks!AI:AI,1,0),0),"Entry in Branch/Satellite BU's",""))</f>
        <v/>
      </c>
      <c r="AL1297" t="str">
        <f>IFERROR(IF('Journal Template'!A1709="","",IF('Journal Template'!A1709=IFERROR(VLOOKUP('Journal Template'!A1709,Checks!AI:AI,1,0),0),"Entry in Branch/Satellite BU's","")),"")</f>
        <v/>
      </c>
      <c r="AO1297" s="171"/>
      <c r="AP1297" s="171"/>
      <c r="AQ1297" s="171"/>
      <c r="AR1297" s="171"/>
      <c r="CI1297" t="str">
        <f>IF(JRF!F1310&gt;0,"",IF(JRF!B1310="","",IF(LEFT(JRF!B1310,1)=IFERROR(VLOOKUP(LEFT(JRF!B1310,1),$CF$2:$CF$5,1,0),0),"Product Code Required",IF(JRF!C1310="","",IF(JRF!C1310=IFERROR(VLOOKUP(JRF!C1310,$CH:$CH,1,0),0),"Product Code Required","NA")))))</f>
        <v/>
      </c>
      <c r="CJ1297" t="str">
        <f>IF(JRF!AV1310&gt;0,"",IF(JRF!Q1310="","",IF(LEFT(JRF!Q1310,1)=IFERROR(VLOOKUP(LEFT(JRF!Q1310,1),$CF$2:$CF$5,1,0),0),"Product Code Required",IF(JRF!V1310="","",IF(JRF!V1310=IFERROR(VLOOKUP(JRF!V1310,$CH:$CH,1,0),0),"Product Code Required","NA")))))</f>
        <v/>
      </c>
      <c r="CK1297" t="str">
        <f>IFERROR(IF(LEN('Journal Template'!F1308)&gt;0,"",IF('Journal Template'!A1308="","",IF(LEFT('Journal Template'!A1308,1)=IFERROR(VLOOKUP(LEFT('Journal Template'!A1308,1),Checks!$CF$2:$CF$5,1,0),0),"Product Code Required",IF('Journal Template'!D1308="","",IF('Journal Template'!D1308=IFERROR(VLOOKUP('Journal Template'!D1308,Checks!$CH:$CH,1,0),0),"Product Code Required","NA"))))),"")</f>
        <v/>
      </c>
    </row>
    <row r="1298" spans="14:89">
      <c r="N1298" t="s">
        <v>6830</v>
      </c>
      <c r="O1298" t="s">
        <v>6831</v>
      </c>
      <c r="P1298" t="s">
        <v>386</v>
      </c>
      <c r="Q1298" s="150" t="str">
        <f>IF(JRF!D1311="","",IF(IFERROR(VLOOKUP(JRF!D1311,Checks!N:P,3,0),0)="A","","Inactive account in Use"))</f>
        <v/>
      </c>
      <c r="R1298" t="str">
        <f>IFERROR(IF('Journal Template'!C1710="","",IF(IFERROR(VLOOKUP('Journal Template'!C1710,Checks!N:P,3,0),0)="A","","Inactive account in Use")),"")</f>
        <v/>
      </c>
      <c r="S1298" t="s">
        <v>5577</v>
      </c>
      <c r="T1298" t="s">
        <v>386</v>
      </c>
      <c r="U1298" t="s">
        <v>393</v>
      </c>
      <c r="V1298" s="150" t="str">
        <f>IF(JRF!C1311="","",IF(IFERROR(VLOOKUP(JRF!C1311,Checks!S:U,3,0),0)="A","Entry with System fund Dept",""))</f>
        <v/>
      </c>
      <c r="W1298" t="str">
        <f>IFERROR(IF('Journal Template'!D1710="","",IF(IFERROR(VLOOKUP('Journal Template'!D1710,Checks!S:U,3,0),0)="A","Entry with System fund Dept","")),"")</f>
        <v/>
      </c>
      <c r="X1298" t="s">
        <v>6832</v>
      </c>
      <c r="Y1298" t="s">
        <v>386</v>
      </c>
      <c r="Z1298" t="s">
        <v>6833</v>
      </c>
      <c r="AA1298" t="s">
        <v>391</v>
      </c>
      <c r="AB1298" t="s">
        <v>125</v>
      </c>
      <c r="AC1298" s="150" t="str">
        <f>IFERROR(IF(JRF!C1311="","",IF(AND(VLOOKUP(JRF!C1311,X:AA,4,0)=JRF!B1311,VLOOKUP(JRF!C1311,X:Y,2,0)="A"),"","Inactive Dept Combo Error")),"Inactive Dept Combo Error")</f>
        <v/>
      </c>
      <c r="AD1298" t="str">
        <f>IFERROR(IF('Journal Template'!D1710="","",IF(AND(VLOOKUP('Journal Template'!D1710,X:AA,4,0)='Journal Template'!A1710,VLOOKUP('Journal Template'!D1710,X:Y,2,0)="A"),"","Inactive Dept Combo Error")),"")</f>
        <v/>
      </c>
      <c r="AK1298" s="150" t="str">
        <f>IF(JRF!B1311="","",IF(JRF!B1311=IFERROR(VLOOKUP(JRF!B1311,Checks!AI:AI,1,0),0),"Entry in Branch/Satellite BU's",""))</f>
        <v/>
      </c>
      <c r="AL1298" t="str">
        <f>IFERROR(IF('Journal Template'!A1710="","",IF('Journal Template'!A1710=IFERROR(VLOOKUP('Journal Template'!A1710,Checks!AI:AI,1,0),0),"Entry in Branch/Satellite BU's","")),"")</f>
        <v/>
      </c>
      <c r="AO1298" s="171"/>
      <c r="AP1298" s="171"/>
      <c r="AQ1298" s="171"/>
      <c r="AR1298" s="171"/>
      <c r="CI1298" t="str">
        <f>IF(JRF!F1311&gt;0,"",IF(JRF!B1311="","",IF(LEFT(JRF!B1311,1)=IFERROR(VLOOKUP(LEFT(JRF!B1311,1),$CF$2:$CF$5,1,0),0),"Product Code Required",IF(JRF!C1311="","",IF(JRF!C1311=IFERROR(VLOOKUP(JRF!C1311,$CH:$CH,1,0),0),"Product Code Required","NA")))))</f>
        <v/>
      </c>
      <c r="CJ1298" t="str">
        <f>IF(JRF!AV1311&gt;0,"",IF(JRF!Q1311="","",IF(LEFT(JRF!Q1311,1)=IFERROR(VLOOKUP(LEFT(JRF!Q1311,1),$CF$2:$CF$5,1,0),0),"Product Code Required",IF(JRF!V1311="","",IF(JRF!V1311=IFERROR(VLOOKUP(JRF!V1311,$CH:$CH,1,0),0),"Product Code Required","NA")))))</f>
        <v/>
      </c>
      <c r="CK1298" t="str">
        <f>IFERROR(IF(LEN('Journal Template'!F1309)&gt;0,"",IF('Journal Template'!A1309="","",IF(LEFT('Journal Template'!A1309,1)=IFERROR(VLOOKUP(LEFT('Journal Template'!A1309,1),Checks!$CF$2:$CF$5,1,0),0),"Product Code Required",IF('Journal Template'!D1309="","",IF('Journal Template'!D1309=IFERROR(VLOOKUP('Journal Template'!D1309,Checks!$CH:$CH,1,0),0),"Product Code Required","NA"))))),"")</f>
        <v/>
      </c>
    </row>
    <row r="1299" spans="14:89">
      <c r="N1299" t="s">
        <v>6834</v>
      </c>
      <c r="O1299" t="s">
        <v>6835</v>
      </c>
      <c r="P1299" t="s">
        <v>386</v>
      </c>
      <c r="Q1299" s="150" t="str">
        <f>IF(JRF!D1312="","",IF(IFERROR(VLOOKUP(JRF!D1312,Checks!N:P,3,0),0)="A","","Inactive account in Use"))</f>
        <v/>
      </c>
      <c r="R1299" t="str">
        <f>IFERROR(IF('Journal Template'!C1711="","",IF(IFERROR(VLOOKUP('Journal Template'!C1711,Checks!N:P,3,0),0)="A","","Inactive account in Use")),"")</f>
        <v/>
      </c>
      <c r="S1299" t="s">
        <v>6386</v>
      </c>
      <c r="T1299" t="s">
        <v>386</v>
      </c>
      <c r="U1299" t="s">
        <v>393</v>
      </c>
      <c r="V1299" s="150" t="str">
        <f>IF(JRF!C1312="","",IF(IFERROR(VLOOKUP(JRF!C1312,Checks!S:U,3,0),0)="A","Entry with System fund Dept",""))</f>
        <v/>
      </c>
      <c r="W1299" t="str">
        <f>IFERROR(IF('Journal Template'!D1711="","",IF(IFERROR(VLOOKUP('Journal Template'!D1711,Checks!S:U,3,0),0)="A","Entry with System fund Dept","")),"")</f>
        <v/>
      </c>
      <c r="X1299" t="s">
        <v>6836</v>
      </c>
      <c r="Y1299" t="s">
        <v>389</v>
      </c>
      <c r="Z1299" t="s">
        <v>6837</v>
      </c>
      <c r="AA1299" t="s">
        <v>391</v>
      </c>
      <c r="AB1299" t="s">
        <v>125</v>
      </c>
      <c r="AC1299" s="150" t="str">
        <f>IFERROR(IF(JRF!C1312="","",IF(AND(VLOOKUP(JRF!C1312,X:AA,4,0)=JRF!B1312,VLOOKUP(JRF!C1312,X:Y,2,0)="A"),"","Inactive Dept Combo Error")),"Inactive Dept Combo Error")</f>
        <v/>
      </c>
      <c r="AD1299" t="str">
        <f>IFERROR(IF('Journal Template'!D1711="","",IF(AND(VLOOKUP('Journal Template'!D1711,X:AA,4,0)='Journal Template'!A1711,VLOOKUP('Journal Template'!D1711,X:Y,2,0)="A"),"","Inactive Dept Combo Error")),"")</f>
        <v/>
      </c>
      <c r="AK1299" s="150" t="str">
        <f>IF(JRF!B1312="","",IF(JRF!B1312=IFERROR(VLOOKUP(JRF!B1312,Checks!AI:AI,1,0),0),"Entry in Branch/Satellite BU's",""))</f>
        <v/>
      </c>
      <c r="AL1299" t="str">
        <f>IFERROR(IF('Journal Template'!A1711="","",IF('Journal Template'!A1711=IFERROR(VLOOKUP('Journal Template'!A1711,Checks!AI:AI,1,0),0),"Entry in Branch/Satellite BU's","")),"")</f>
        <v/>
      </c>
      <c r="AO1299" s="171"/>
      <c r="AP1299" s="171"/>
      <c r="AQ1299" s="171"/>
      <c r="AR1299" s="171"/>
      <c r="CI1299" t="str">
        <f>IF(JRF!F1312&gt;0,"",IF(JRF!B1312="","",IF(LEFT(JRF!B1312,1)=IFERROR(VLOOKUP(LEFT(JRF!B1312,1),$CF$2:$CF$5,1,0),0),"Product Code Required",IF(JRF!C1312="","",IF(JRF!C1312=IFERROR(VLOOKUP(JRF!C1312,$CH:$CH,1,0),0),"Product Code Required","NA")))))</f>
        <v/>
      </c>
      <c r="CJ1299" t="str">
        <f>IF(JRF!AV1312&gt;0,"",IF(JRF!Q1312="","",IF(LEFT(JRF!Q1312,1)=IFERROR(VLOOKUP(LEFT(JRF!Q1312,1),$CF$2:$CF$5,1,0),0),"Product Code Required",IF(JRF!V1312="","",IF(JRF!V1312=IFERROR(VLOOKUP(JRF!V1312,$CH:$CH,1,0),0),"Product Code Required","NA")))))</f>
        <v/>
      </c>
      <c r="CK1299" t="str">
        <f>IFERROR(IF(LEN('Journal Template'!F1310)&gt;0,"",IF('Journal Template'!A1310="","",IF(LEFT('Journal Template'!A1310,1)=IFERROR(VLOOKUP(LEFT('Journal Template'!A1310,1),Checks!$CF$2:$CF$5,1,0),0),"Product Code Required",IF('Journal Template'!D1310="","",IF('Journal Template'!D1310=IFERROR(VLOOKUP('Journal Template'!D1310,Checks!$CH:$CH,1,0),0),"Product Code Required","NA"))))),"")</f>
        <v/>
      </c>
    </row>
    <row r="1300" spans="14:89">
      <c r="N1300" t="s">
        <v>6838</v>
      </c>
      <c r="O1300" t="s">
        <v>6839</v>
      </c>
      <c r="P1300" t="s">
        <v>386</v>
      </c>
      <c r="Q1300" s="150" t="str">
        <f>IF(JRF!D1313="","",IF(IFERROR(VLOOKUP(JRF!D1313,Checks!N:P,3,0),0)="A","","Inactive account in Use"))</f>
        <v/>
      </c>
      <c r="R1300" t="str">
        <f>IFERROR(IF('Journal Template'!C1712="","",IF(IFERROR(VLOOKUP('Journal Template'!C1712,Checks!N:P,3,0),0)="A","","Inactive account in Use")),"")</f>
        <v/>
      </c>
      <c r="S1300" t="s">
        <v>6391</v>
      </c>
      <c r="T1300" t="s">
        <v>386</v>
      </c>
      <c r="U1300" t="s">
        <v>393</v>
      </c>
      <c r="V1300" s="150" t="str">
        <f>IF(JRF!C1313="","",IF(IFERROR(VLOOKUP(JRF!C1313,Checks!S:U,3,0),0)="A","Entry with System fund Dept",""))</f>
        <v/>
      </c>
      <c r="W1300" t="str">
        <f>IFERROR(IF('Journal Template'!D1712="","",IF(IFERROR(VLOOKUP('Journal Template'!D1712,Checks!S:U,3,0),0)="A","Entry with System fund Dept","")),"")</f>
        <v/>
      </c>
      <c r="X1300" t="s">
        <v>6840</v>
      </c>
      <c r="Y1300" t="s">
        <v>389</v>
      </c>
      <c r="Z1300" t="s">
        <v>6841</v>
      </c>
      <c r="AA1300" t="s">
        <v>391</v>
      </c>
      <c r="AB1300" t="s">
        <v>125</v>
      </c>
      <c r="AC1300" s="150" t="str">
        <f>IFERROR(IF(JRF!C1313="","",IF(AND(VLOOKUP(JRF!C1313,X:AA,4,0)=JRF!B1313,VLOOKUP(JRF!C1313,X:Y,2,0)="A"),"","Inactive Dept Combo Error")),"Inactive Dept Combo Error")</f>
        <v/>
      </c>
      <c r="AD1300" t="str">
        <f>IFERROR(IF('Journal Template'!D1712="","",IF(AND(VLOOKUP('Journal Template'!D1712,X:AA,4,0)='Journal Template'!A1712,VLOOKUP('Journal Template'!D1712,X:Y,2,0)="A"),"","Inactive Dept Combo Error")),"")</f>
        <v/>
      </c>
      <c r="AK1300" s="150" t="str">
        <f>IF(JRF!B1313="","",IF(JRF!B1313=IFERROR(VLOOKUP(JRF!B1313,Checks!AI:AI,1,0),0),"Entry in Branch/Satellite BU's",""))</f>
        <v/>
      </c>
      <c r="AL1300" t="str">
        <f>IFERROR(IF('Journal Template'!A1712="","",IF('Journal Template'!A1712=IFERROR(VLOOKUP('Journal Template'!A1712,Checks!AI:AI,1,0),0),"Entry in Branch/Satellite BU's","")),"")</f>
        <v/>
      </c>
      <c r="AO1300" s="171"/>
      <c r="AP1300" s="171"/>
      <c r="AQ1300" s="171"/>
      <c r="AR1300" s="171"/>
      <c r="CI1300" t="str">
        <f>IF(JRF!F1313&gt;0,"",IF(JRF!B1313="","",IF(LEFT(JRF!B1313,1)=IFERROR(VLOOKUP(LEFT(JRF!B1313,1),$CF$2:$CF$5,1,0),0),"Product Code Required",IF(JRF!C1313="","",IF(JRF!C1313=IFERROR(VLOOKUP(JRF!C1313,$CH:$CH,1,0),0),"Product Code Required","NA")))))</f>
        <v/>
      </c>
      <c r="CJ1300" t="str">
        <f>IF(JRF!AV1313&gt;0,"",IF(JRF!Q1313="","",IF(LEFT(JRF!Q1313,1)=IFERROR(VLOOKUP(LEFT(JRF!Q1313,1),$CF$2:$CF$5,1,0),0),"Product Code Required",IF(JRF!V1313="","",IF(JRF!V1313=IFERROR(VLOOKUP(JRF!V1313,$CH:$CH,1,0),0),"Product Code Required","NA")))))</f>
        <v/>
      </c>
      <c r="CK1300" t="str">
        <f>IFERROR(IF(LEN('Journal Template'!F1311)&gt;0,"",IF('Journal Template'!A1311="","",IF(LEFT('Journal Template'!A1311,1)=IFERROR(VLOOKUP(LEFT('Journal Template'!A1311,1),Checks!$CF$2:$CF$5,1,0),0),"Product Code Required",IF('Journal Template'!D1311="","",IF('Journal Template'!D1311=IFERROR(VLOOKUP('Journal Template'!D1311,Checks!$CH:$CH,1,0),0),"Product Code Required","NA"))))),"")</f>
        <v/>
      </c>
    </row>
    <row r="1301" spans="14:89">
      <c r="N1301" t="s">
        <v>6842</v>
      </c>
      <c r="O1301" t="s">
        <v>6843</v>
      </c>
      <c r="P1301" t="s">
        <v>386</v>
      </c>
      <c r="Q1301" s="150" t="str">
        <f>IF(JRF!D1314="","",IF(IFERROR(VLOOKUP(JRF!D1314,Checks!N:P,3,0),0)="A","","Inactive account in Use"))</f>
        <v/>
      </c>
      <c r="R1301" t="str">
        <f>IFERROR(IF('Journal Template'!C1713="","",IF(IFERROR(VLOOKUP('Journal Template'!C1713,Checks!N:P,3,0),0)="A","","Inactive account in Use")),"")</f>
        <v/>
      </c>
      <c r="S1301" t="s">
        <v>6396</v>
      </c>
      <c r="T1301" t="s">
        <v>386</v>
      </c>
      <c r="U1301" t="s">
        <v>393</v>
      </c>
      <c r="V1301" s="150" t="str">
        <f>IF(JRF!C1314="","",IF(IFERROR(VLOOKUP(JRF!C1314,Checks!S:U,3,0),0)="A","Entry with System fund Dept",""))</f>
        <v/>
      </c>
      <c r="W1301" t="str">
        <f>IFERROR(IF('Journal Template'!D1713="","",IF(IFERROR(VLOOKUP('Journal Template'!D1713,Checks!S:U,3,0),0)="A","Entry with System fund Dept","")),"")</f>
        <v/>
      </c>
      <c r="X1301" t="s">
        <v>6844</v>
      </c>
      <c r="Y1301" t="s">
        <v>386</v>
      </c>
      <c r="Z1301" t="s">
        <v>6845</v>
      </c>
      <c r="AA1301" t="s">
        <v>391</v>
      </c>
      <c r="AB1301" t="s">
        <v>125</v>
      </c>
      <c r="AC1301" s="150" t="str">
        <f>IFERROR(IF(JRF!C1314="","",IF(AND(VLOOKUP(JRF!C1314,X:AA,4,0)=JRF!B1314,VLOOKUP(JRF!C1314,X:Y,2,0)="A"),"","Inactive Dept Combo Error")),"Inactive Dept Combo Error")</f>
        <v/>
      </c>
      <c r="AD1301" t="str">
        <f>IFERROR(IF('Journal Template'!D1713="","",IF(AND(VLOOKUP('Journal Template'!D1713,X:AA,4,0)='Journal Template'!A1713,VLOOKUP('Journal Template'!D1713,X:Y,2,0)="A"),"","Inactive Dept Combo Error")),"")</f>
        <v/>
      </c>
      <c r="AK1301" s="150" t="str">
        <f>IF(JRF!B1314="","",IF(JRF!B1314=IFERROR(VLOOKUP(JRF!B1314,Checks!AI:AI,1,0),0),"Entry in Branch/Satellite BU's",""))</f>
        <v/>
      </c>
      <c r="AL1301" t="str">
        <f>IFERROR(IF('Journal Template'!A1713="","",IF('Journal Template'!A1713=IFERROR(VLOOKUP('Journal Template'!A1713,Checks!AI:AI,1,0),0),"Entry in Branch/Satellite BU's","")),"")</f>
        <v/>
      </c>
      <c r="AO1301" s="171"/>
      <c r="AP1301" s="171"/>
      <c r="AQ1301" s="171"/>
      <c r="AR1301" s="171"/>
      <c r="CI1301" t="str">
        <f>IF(JRF!F1314&gt;0,"",IF(JRF!B1314="","",IF(LEFT(JRF!B1314,1)=IFERROR(VLOOKUP(LEFT(JRF!B1314,1),$CF$2:$CF$5,1,0),0),"Product Code Required",IF(JRF!C1314="","",IF(JRF!C1314=IFERROR(VLOOKUP(JRF!C1314,$CH:$CH,1,0),0),"Product Code Required","NA")))))</f>
        <v/>
      </c>
      <c r="CJ1301" t="str">
        <f>IF(JRF!AV1314&gt;0,"",IF(JRF!Q1314="","",IF(LEFT(JRF!Q1314,1)=IFERROR(VLOOKUP(LEFT(JRF!Q1314,1),$CF$2:$CF$5,1,0),0),"Product Code Required",IF(JRF!V1314="","",IF(JRF!V1314=IFERROR(VLOOKUP(JRF!V1314,$CH:$CH,1,0),0),"Product Code Required","NA")))))</f>
        <v/>
      </c>
      <c r="CK1301" t="str">
        <f>IFERROR(IF(LEN('Journal Template'!F1312)&gt;0,"",IF('Journal Template'!A1312="","",IF(LEFT('Journal Template'!A1312,1)=IFERROR(VLOOKUP(LEFT('Journal Template'!A1312,1),Checks!$CF$2:$CF$5,1,0),0),"Product Code Required",IF('Journal Template'!D1312="","",IF('Journal Template'!D1312=IFERROR(VLOOKUP('Journal Template'!D1312,Checks!$CH:$CH,1,0),0),"Product Code Required","NA"))))),"")</f>
        <v/>
      </c>
    </row>
    <row r="1302" spans="14:89">
      <c r="N1302" t="s">
        <v>6846</v>
      </c>
      <c r="O1302" t="s">
        <v>6847</v>
      </c>
      <c r="P1302" t="s">
        <v>386</v>
      </c>
      <c r="Q1302" s="150" t="str">
        <f>IF(JRF!D1315="","",IF(IFERROR(VLOOKUP(JRF!D1315,Checks!N:P,3,0),0)="A","","Inactive account in Use"))</f>
        <v/>
      </c>
      <c r="R1302" t="str">
        <f>IFERROR(IF('Journal Template'!C1714="","",IF(IFERROR(VLOOKUP('Journal Template'!C1714,Checks!N:P,3,0),0)="A","","Inactive account in Use")),"")</f>
        <v/>
      </c>
      <c r="S1302" t="s">
        <v>6828</v>
      </c>
      <c r="T1302" t="s">
        <v>386</v>
      </c>
      <c r="U1302" t="s">
        <v>393</v>
      </c>
      <c r="V1302" s="150" t="str">
        <f>IF(JRF!C1315="","",IF(IFERROR(VLOOKUP(JRF!C1315,Checks!S:U,3,0),0)="A","Entry with System fund Dept",""))</f>
        <v/>
      </c>
      <c r="W1302" t="str">
        <f>IFERROR(IF('Journal Template'!D1714="","",IF(IFERROR(VLOOKUP('Journal Template'!D1714,Checks!S:U,3,0),0)="A","Entry with System fund Dept","")),"")</f>
        <v/>
      </c>
      <c r="X1302" t="s">
        <v>6848</v>
      </c>
      <c r="Y1302" t="s">
        <v>386</v>
      </c>
      <c r="Z1302" t="s">
        <v>6849</v>
      </c>
      <c r="AA1302" t="s">
        <v>391</v>
      </c>
      <c r="AB1302" t="s">
        <v>125</v>
      </c>
      <c r="AC1302" s="150" t="str">
        <f>IFERROR(IF(JRF!C1315="","",IF(AND(VLOOKUP(JRF!C1315,X:AA,4,0)=JRF!B1315,VLOOKUP(JRF!C1315,X:Y,2,0)="A"),"","Inactive Dept Combo Error")),"Inactive Dept Combo Error")</f>
        <v/>
      </c>
      <c r="AD1302" t="str">
        <f>IFERROR(IF('Journal Template'!D1714="","",IF(AND(VLOOKUP('Journal Template'!D1714,X:AA,4,0)='Journal Template'!A1714,VLOOKUP('Journal Template'!D1714,X:Y,2,0)="A"),"","Inactive Dept Combo Error")),"")</f>
        <v/>
      </c>
      <c r="AK1302" s="150" t="str">
        <f>IF(JRF!B1315="","",IF(JRF!B1315=IFERROR(VLOOKUP(JRF!B1315,Checks!AI:AI,1,0),0),"Entry in Branch/Satellite BU's",""))</f>
        <v/>
      </c>
      <c r="AL1302" t="str">
        <f>IFERROR(IF('Journal Template'!A1714="","",IF('Journal Template'!A1714=IFERROR(VLOOKUP('Journal Template'!A1714,Checks!AI:AI,1,0),0),"Entry in Branch/Satellite BU's","")),"")</f>
        <v/>
      </c>
      <c r="AO1302" s="171"/>
      <c r="AP1302" s="171"/>
      <c r="AQ1302" s="171"/>
      <c r="AR1302" s="171"/>
      <c r="CI1302" t="str">
        <f>IF(JRF!F1315&gt;0,"",IF(JRF!B1315="","",IF(LEFT(JRF!B1315,1)=IFERROR(VLOOKUP(LEFT(JRF!B1315,1),$CF$2:$CF$5,1,0),0),"Product Code Required",IF(JRF!C1315="","",IF(JRF!C1315=IFERROR(VLOOKUP(JRF!C1315,$CH:$CH,1,0),0),"Product Code Required","NA")))))</f>
        <v/>
      </c>
      <c r="CJ1302" t="str">
        <f>IF(JRF!AV1315&gt;0,"",IF(JRF!Q1315="","",IF(LEFT(JRF!Q1315,1)=IFERROR(VLOOKUP(LEFT(JRF!Q1315,1),$CF$2:$CF$5,1,0),0),"Product Code Required",IF(JRF!V1315="","",IF(JRF!V1315=IFERROR(VLOOKUP(JRF!V1315,$CH:$CH,1,0),0),"Product Code Required","NA")))))</f>
        <v/>
      </c>
      <c r="CK1302" t="str">
        <f>IFERROR(IF(LEN('Journal Template'!F1313)&gt;0,"",IF('Journal Template'!A1313="","",IF(LEFT('Journal Template'!A1313,1)=IFERROR(VLOOKUP(LEFT('Journal Template'!A1313,1),Checks!$CF$2:$CF$5,1,0),0),"Product Code Required",IF('Journal Template'!D1313="","",IF('Journal Template'!D1313=IFERROR(VLOOKUP('Journal Template'!D1313,Checks!$CH:$CH,1,0),0),"Product Code Required","NA"))))),"")</f>
        <v/>
      </c>
    </row>
    <row r="1303" spans="14:89">
      <c r="N1303" t="s">
        <v>6850</v>
      </c>
      <c r="O1303" t="s">
        <v>6851</v>
      </c>
      <c r="P1303" t="s">
        <v>386</v>
      </c>
      <c r="Q1303" s="150" t="str">
        <f>IF(JRF!D1316="","",IF(IFERROR(VLOOKUP(JRF!D1316,Checks!N:P,3,0),0)="A","","Inactive account in Use"))</f>
        <v/>
      </c>
      <c r="R1303" t="str">
        <f>IFERROR(IF('Journal Template'!C1715="","",IF(IFERROR(VLOOKUP('Journal Template'!C1715,Checks!N:P,3,0),0)="A","","Inactive account in Use")),"")</f>
        <v/>
      </c>
      <c r="S1303" t="s">
        <v>6832</v>
      </c>
      <c r="T1303" t="s">
        <v>386</v>
      </c>
      <c r="U1303" t="s">
        <v>393</v>
      </c>
      <c r="V1303" s="150" t="str">
        <f>IF(JRF!C1316="","",IF(IFERROR(VLOOKUP(JRF!C1316,Checks!S:U,3,0),0)="A","Entry with System fund Dept",""))</f>
        <v/>
      </c>
      <c r="W1303" t="str">
        <f>IFERROR(IF('Journal Template'!D1715="","",IF(IFERROR(VLOOKUP('Journal Template'!D1715,Checks!S:U,3,0),0)="A","Entry with System fund Dept","")),"")</f>
        <v/>
      </c>
      <c r="X1303" t="s">
        <v>6852</v>
      </c>
      <c r="Y1303" t="s">
        <v>389</v>
      </c>
      <c r="Z1303" t="s">
        <v>6853</v>
      </c>
      <c r="AA1303" t="s">
        <v>391</v>
      </c>
      <c r="AB1303" t="s">
        <v>125</v>
      </c>
      <c r="AC1303" s="150" t="str">
        <f>IFERROR(IF(JRF!C1316="","",IF(AND(VLOOKUP(JRF!C1316,X:AA,4,0)=JRF!B1316,VLOOKUP(JRF!C1316,X:Y,2,0)="A"),"","Inactive Dept Combo Error")),"Inactive Dept Combo Error")</f>
        <v/>
      </c>
      <c r="AD1303" t="str">
        <f>IFERROR(IF('Journal Template'!D1715="","",IF(AND(VLOOKUP('Journal Template'!D1715,X:AA,4,0)='Journal Template'!A1715,VLOOKUP('Journal Template'!D1715,X:Y,2,0)="A"),"","Inactive Dept Combo Error")),"")</f>
        <v/>
      </c>
      <c r="AK1303" s="150" t="str">
        <f>IF(JRF!B1316="","",IF(JRF!B1316=IFERROR(VLOOKUP(JRF!B1316,Checks!AI:AI,1,0),0),"Entry in Branch/Satellite BU's",""))</f>
        <v/>
      </c>
      <c r="AL1303" t="str">
        <f>IFERROR(IF('Journal Template'!A1715="","",IF('Journal Template'!A1715=IFERROR(VLOOKUP('Journal Template'!A1715,Checks!AI:AI,1,0),0),"Entry in Branch/Satellite BU's","")),"")</f>
        <v/>
      </c>
      <c r="AO1303" s="171"/>
      <c r="AP1303" s="171"/>
      <c r="AQ1303" s="171"/>
      <c r="AR1303" s="171"/>
      <c r="CI1303" t="str">
        <f>IF(JRF!F1316&gt;0,"",IF(JRF!B1316="","",IF(LEFT(JRF!B1316,1)=IFERROR(VLOOKUP(LEFT(JRF!B1316,1),$CF$2:$CF$5,1,0),0),"Product Code Required",IF(JRF!C1316="","",IF(JRF!C1316=IFERROR(VLOOKUP(JRF!C1316,$CH:$CH,1,0),0),"Product Code Required","NA")))))</f>
        <v/>
      </c>
      <c r="CJ1303" t="str">
        <f>IF(JRF!AV1316&gt;0,"",IF(JRF!Q1316="","",IF(LEFT(JRF!Q1316,1)=IFERROR(VLOOKUP(LEFT(JRF!Q1316,1),$CF$2:$CF$5,1,0),0),"Product Code Required",IF(JRF!V1316="","",IF(JRF!V1316=IFERROR(VLOOKUP(JRF!V1316,$CH:$CH,1,0),0),"Product Code Required","NA")))))</f>
        <v/>
      </c>
      <c r="CK1303" t="str">
        <f>IFERROR(IF(LEN('Journal Template'!F1314)&gt;0,"",IF('Journal Template'!A1314="","",IF(LEFT('Journal Template'!A1314,1)=IFERROR(VLOOKUP(LEFT('Journal Template'!A1314,1),Checks!$CF$2:$CF$5,1,0),0),"Product Code Required",IF('Journal Template'!D1314="","",IF('Journal Template'!D1314=IFERROR(VLOOKUP('Journal Template'!D1314,Checks!$CH:$CH,1,0),0),"Product Code Required","NA"))))),"")</f>
        <v/>
      </c>
    </row>
    <row r="1304" spans="14:89">
      <c r="N1304" t="s">
        <v>6854</v>
      </c>
      <c r="O1304" t="s">
        <v>6855</v>
      </c>
      <c r="P1304" t="s">
        <v>386</v>
      </c>
      <c r="Q1304" s="150" t="str">
        <f>IF(JRF!D1317="","",IF(IFERROR(VLOOKUP(JRF!D1317,Checks!N:P,3,0),0)="A","","Inactive account in Use"))</f>
        <v/>
      </c>
      <c r="R1304" t="str">
        <f>IFERROR(IF('Journal Template'!C1716="","",IF(IFERROR(VLOOKUP('Journal Template'!C1716,Checks!N:P,3,0),0)="A","","Inactive account in Use")),"")</f>
        <v/>
      </c>
      <c r="S1304" t="s">
        <v>6844</v>
      </c>
      <c r="T1304" t="s">
        <v>386</v>
      </c>
      <c r="U1304" t="s">
        <v>393</v>
      </c>
      <c r="V1304" s="150" t="str">
        <f>IF(JRF!C1317="","",IF(IFERROR(VLOOKUP(JRF!C1317,Checks!S:U,3,0),0)="A","Entry with System fund Dept",""))</f>
        <v/>
      </c>
      <c r="W1304" t="str">
        <f>IFERROR(IF('Journal Template'!D1716="","",IF(IFERROR(VLOOKUP('Journal Template'!D1716,Checks!S:U,3,0),0)="A","Entry with System fund Dept","")),"")</f>
        <v/>
      </c>
      <c r="X1304" t="s">
        <v>6856</v>
      </c>
      <c r="Y1304" t="s">
        <v>389</v>
      </c>
      <c r="Z1304" t="s">
        <v>6857</v>
      </c>
      <c r="AA1304" t="s">
        <v>391</v>
      </c>
      <c r="AB1304" t="s">
        <v>125</v>
      </c>
      <c r="AC1304" s="150" t="str">
        <f>IFERROR(IF(JRF!C1317="","",IF(AND(VLOOKUP(JRF!C1317,X:AA,4,0)=JRF!B1317,VLOOKUP(JRF!C1317,X:Y,2,0)="A"),"","Inactive Dept Combo Error")),"Inactive Dept Combo Error")</f>
        <v/>
      </c>
      <c r="AD1304" t="str">
        <f>IFERROR(IF('Journal Template'!D1716="","",IF(AND(VLOOKUP('Journal Template'!D1716,X:AA,4,0)='Journal Template'!A1716,VLOOKUP('Journal Template'!D1716,X:Y,2,0)="A"),"","Inactive Dept Combo Error")),"")</f>
        <v/>
      </c>
      <c r="AK1304" s="150" t="str">
        <f>IF(JRF!B1317="","",IF(JRF!B1317=IFERROR(VLOOKUP(JRF!B1317,Checks!AI:AI,1,0),0),"Entry in Branch/Satellite BU's",""))</f>
        <v/>
      </c>
      <c r="AL1304" t="str">
        <f>IFERROR(IF('Journal Template'!A1716="","",IF('Journal Template'!A1716=IFERROR(VLOOKUP('Journal Template'!A1716,Checks!AI:AI,1,0),0),"Entry in Branch/Satellite BU's","")),"")</f>
        <v/>
      </c>
      <c r="AO1304" s="171"/>
      <c r="AP1304" s="171"/>
      <c r="AQ1304" s="171"/>
      <c r="AR1304" s="171"/>
      <c r="CI1304" t="str">
        <f>IF(JRF!F1317&gt;0,"",IF(JRF!B1317="","",IF(LEFT(JRF!B1317,1)=IFERROR(VLOOKUP(LEFT(JRF!B1317,1),$CF$2:$CF$5,1,0),0),"Product Code Required",IF(JRF!C1317="","",IF(JRF!C1317=IFERROR(VLOOKUP(JRF!C1317,$CH:$CH,1,0),0),"Product Code Required","NA")))))</f>
        <v/>
      </c>
      <c r="CJ1304" t="str">
        <f>IF(JRF!AV1317&gt;0,"",IF(JRF!Q1317="","",IF(LEFT(JRF!Q1317,1)=IFERROR(VLOOKUP(LEFT(JRF!Q1317,1),$CF$2:$CF$5,1,0),0),"Product Code Required",IF(JRF!V1317="","",IF(JRF!V1317=IFERROR(VLOOKUP(JRF!V1317,$CH:$CH,1,0),0),"Product Code Required","NA")))))</f>
        <v/>
      </c>
      <c r="CK1304" t="str">
        <f>IFERROR(IF(LEN('Journal Template'!F1315)&gt;0,"",IF('Journal Template'!A1315="","",IF(LEFT('Journal Template'!A1315,1)=IFERROR(VLOOKUP(LEFT('Journal Template'!A1315,1),Checks!$CF$2:$CF$5,1,0),0),"Product Code Required",IF('Journal Template'!D1315="","",IF('Journal Template'!D1315=IFERROR(VLOOKUP('Journal Template'!D1315,Checks!$CH:$CH,1,0),0),"Product Code Required","NA"))))),"")</f>
        <v/>
      </c>
    </row>
    <row r="1305" spans="14:89">
      <c r="N1305" t="s">
        <v>6858</v>
      </c>
      <c r="O1305" t="s">
        <v>6859</v>
      </c>
      <c r="P1305" t="s">
        <v>386</v>
      </c>
      <c r="Q1305" s="150" t="str">
        <f>IF(JRF!D1318="","",IF(IFERROR(VLOOKUP(JRF!D1318,Checks!N:P,3,0),0)="A","","Inactive account in Use"))</f>
        <v/>
      </c>
      <c r="R1305" t="str">
        <f>IFERROR(IF('Journal Template'!C1717="","",IF(IFERROR(VLOOKUP('Journal Template'!C1717,Checks!N:P,3,0),0)="A","","Inactive account in Use")),"")</f>
        <v/>
      </c>
      <c r="S1305" t="s">
        <v>6848</v>
      </c>
      <c r="T1305" t="s">
        <v>386</v>
      </c>
      <c r="U1305" t="s">
        <v>393</v>
      </c>
      <c r="V1305" s="150" t="str">
        <f>IF(JRF!C1318="","",IF(IFERROR(VLOOKUP(JRF!C1318,Checks!S:U,3,0),0)="A","Entry with System fund Dept",""))</f>
        <v/>
      </c>
      <c r="W1305" t="str">
        <f>IFERROR(IF('Journal Template'!D1717="","",IF(IFERROR(VLOOKUP('Journal Template'!D1717,Checks!S:U,3,0),0)="A","Entry with System fund Dept","")),"")</f>
        <v/>
      </c>
      <c r="X1305" t="s">
        <v>6860</v>
      </c>
      <c r="Y1305" t="s">
        <v>389</v>
      </c>
      <c r="Z1305" t="s">
        <v>6861</v>
      </c>
      <c r="AA1305" t="s">
        <v>391</v>
      </c>
      <c r="AB1305" t="s">
        <v>125</v>
      </c>
      <c r="AC1305" s="150" t="str">
        <f>IFERROR(IF(JRF!C1318="","",IF(AND(VLOOKUP(JRF!C1318,X:AA,4,0)=JRF!B1318,VLOOKUP(JRF!C1318,X:Y,2,0)="A"),"","Inactive Dept Combo Error")),"Inactive Dept Combo Error")</f>
        <v/>
      </c>
      <c r="AD1305" t="str">
        <f>IFERROR(IF('Journal Template'!D1717="","",IF(AND(VLOOKUP('Journal Template'!D1717,X:AA,4,0)='Journal Template'!A1717,VLOOKUP('Journal Template'!D1717,X:Y,2,0)="A"),"","Inactive Dept Combo Error")),"")</f>
        <v/>
      </c>
      <c r="AK1305" s="150" t="str">
        <f>IF(JRF!B1318="","",IF(JRF!B1318=IFERROR(VLOOKUP(JRF!B1318,Checks!AI:AI,1,0),0),"Entry in Branch/Satellite BU's",""))</f>
        <v/>
      </c>
      <c r="AL1305" t="str">
        <f>IFERROR(IF('Journal Template'!A1717="","",IF('Journal Template'!A1717=IFERROR(VLOOKUP('Journal Template'!A1717,Checks!AI:AI,1,0),0),"Entry in Branch/Satellite BU's","")),"")</f>
        <v/>
      </c>
      <c r="AO1305" s="171"/>
      <c r="AP1305" s="171"/>
      <c r="AQ1305" s="171"/>
      <c r="AR1305" s="171"/>
      <c r="CI1305" t="str">
        <f>IF(JRF!F1318&gt;0,"",IF(JRF!B1318="","",IF(LEFT(JRF!B1318,1)=IFERROR(VLOOKUP(LEFT(JRF!B1318,1),$CF$2:$CF$5,1,0),0),"Product Code Required",IF(JRF!C1318="","",IF(JRF!C1318=IFERROR(VLOOKUP(JRF!C1318,$CH:$CH,1,0),0),"Product Code Required","NA")))))</f>
        <v/>
      </c>
      <c r="CJ1305" t="str">
        <f>IF(JRF!AV1318&gt;0,"",IF(JRF!Q1318="","",IF(LEFT(JRF!Q1318,1)=IFERROR(VLOOKUP(LEFT(JRF!Q1318,1),$CF$2:$CF$5,1,0),0),"Product Code Required",IF(JRF!V1318="","",IF(JRF!V1318=IFERROR(VLOOKUP(JRF!V1318,$CH:$CH,1,0),0),"Product Code Required","NA")))))</f>
        <v/>
      </c>
      <c r="CK1305" t="str">
        <f>IFERROR(IF(LEN('Journal Template'!F1316)&gt;0,"",IF('Journal Template'!A1316="","",IF(LEFT('Journal Template'!A1316,1)=IFERROR(VLOOKUP(LEFT('Journal Template'!A1316,1),Checks!$CF$2:$CF$5,1,0),0),"Product Code Required",IF('Journal Template'!D1316="","",IF('Journal Template'!D1316=IFERROR(VLOOKUP('Journal Template'!D1316,Checks!$CH:$CH,1,0),0),"Product Code Required","NA"))))),"")</f>
        <v/>
      </c>
    </row>
    <row r="1306" spans="14:89">
      <c r="N1306" t="s">
        <v>6862</v>
      </c>
      <c r="O1306" t="s">
        <v>6863</v>
      </c>
      <c r="P1306" t="s">
        <v>386</v>
      </c>
      <c r="Q1306" s="150" t="str">
        <f>IF(JRF!D1319="","",IF(IFERROR(VLOOKUP(JRF!D1319,Checks!N:P,3,0),0)="A","","Inactive account in Use"))</f>
        <v/>
      </c>
      <c r="R1306" t="str">
        <f>IFERROR(IF('Journal Template'!C1718="","",IF(IFERROR(VLOOKUP('Journal Template'!C1718,Checks!N:P,3,0),0)="A","","Inactive account in Use")),"")</f>
        <v/>
      </c>
      <c r="S1306" t="s">
        <v>6864</v>
      </c>
      <c r="T1306" t="s">
        <v>386</v>
      </c>
      <c r="U1306" t="s">
        <v>393</v>
      </c>
      <c r="V1306" s="150" t="str">
        <f>IF(JRF!C1319="","",IF(IFERROR(VLOOKUP(JRF!C1319,Checks!S:U,3,0),0)="A","Entry with System fund Dept",""))</f>
        <v/>
      </c>
      <c r="W1306" t="str">
        <f>IFERROR(IF('Journal Template'!D1718="","",IF(IFERROR(VLOOKUP('Journal Template'!D1718,Checks!S:U,3,0),0)="A","Entry with System fund Dept","")),"")</f>
        <v/>
      </c>
      <c r="X1306" t="s">
        <v>6864</v>
      </c>
      <c r="Y1306" t="s">
        <v>386</v>
      </c>
      <c r="Z1306" t="s">
        <v>6865</v>
      </c>
      <c r="AA1306" t="s">
        <v>391</v>
      </c>
      <c r="AB1306" t="s">
        <v>125</v>
      </c>
      <c r="AC1306" s="150" t="str">
        <f>IFERROR(IF(JRF!C1319="","",IF(AND(VLOOKUP(JRF!C1319,X:AA,4,0)=JRF!B1319,VLOOKUP(JRF!C1319,X:Y,2,0)="A"),"","Inactive Dept Combo Error")),"Inactive Dept Combo Error")</f>
        <v/>
      </c>
      <c r="AD1306" t="str">
        <f>IFERROR(IF('Journal Template'!D1718="","",IF(AND(VLOOKUP('Journal Template'!D1718,X:AA,4,0)='Journal Template'!A1718,VLOOKUP('Journal Template'!D1718,X:Y,2,0)="A"),"","Inactive Dept Combo Error")),"")</f>
        <v/>
      </c>
      <c r="AK1306" s="150" t="str">
        <f>IF(JRF!B1319="","",IF(JRF!B1319=IFERROR(VLOOKUP(JRF!B1319,Checks!AI:AI,1,0),0),"Entry in Branch/Satellite BU's",""))</f>
        <v/>
      </c>
      <c r="AL1306" t="str">
        <f>IFERROR(IF('Journal Template'!A1718="","",IF('Journal Template'!A1718=IFERROR(VLOOKUP('Journal Template'!A1718,Checks!AI:AI,1,0),0),"Entry in Branch/Satellite BU's","")),"")</f>
        <v/>
      </c>
      <c r="AO1306" s="171"/>
      <c r="AP1306" s="171"/>
      <c r="AQ1306" s="171"/>
      <c r="AR1306" s="171"/>
      <c r="CI1306" t="str">
        <f>IF(JRF!F1319&gt;0,"",IF(JRF!B1319="","",IF(LEFT(JRF!B1319,1)=IFERROR(VLOOKUP(LEFT(JRF!B1319,1),$CF$2:$CF$5,1,0),0),"Product Code Required",IF(JRF!C1319="","",IF(JRF!C1319=IFERROR(VLOOKUP(JRF!C1319,$CH:$CH,1,0),0),"Product Code Required","NA")))))</f>
        <v/>
      </c>
      <c r="CJ1306" t="str">
        <f>IF(JRF!AV1319&gt;0,"",IF(JRF!Q1319="","",IF(LEFT(JRF!Q1319,1)=IFERROR(VLOOKUP(LEFT(JRF!Q1319,1),$CF$2:$CF$5,1,0),0),"Product Code Required",IF(JRF!V1319="","",IF(JRF!V1319=IFERROR(VLOOKUP(JRF!V1319,$CH:$CH,1,0),0),"Product Code Required","NA")))))</f>
        <v/>
      </c>
      <c r="CK1306" t="str">
        <f>IFERROR(IF(LEN('Journal Template'!F1317)&gt;0,"",IF('Journal Template'!A1317="","",IF(LEFT('Journal Template'!A1317,1)=IFERROR(VLOOKUP(LEFT('Journal Template'!A1317,1),Checks!$CF$2:$CF$5,1,0),0),"Product Code Required",IF('Journal Template'!D1317="","",IF('Journal Template'!D1317=IFERROR(VLOOKUP('Journal Template'!D1317,Checks!$CH:$CH,1,0),0),"Product Code Required","NA"))))),"")</f>
        <v/>
      </c>
    </row>
    <row r="1307" spans="14:89">
      <c r="N1307" t="s">
        <v>6866</v>
      </c>
      <c r="O1307" t="s">
        <v>6867</v>
      </c>
      <c r="P1307" t="s">
        <v>386</v>
      </c>
      <c r="Q1307" s="150" t="str">
        <f>IF(JRF!D1320="","",IF(IFERROR(VLOOKUP(JRF!D1320,Checks!N:P,3,0),0)="A","","Inactive account in Use"))</f>
        <v/>
      </c>
      <c r="R1307" t="str">
        <f>IFERROR(IF('Journal Template'!C1719="","",IF(IFERROR(VLOOKUP('Journal Template'!C1719,Checks!N:P,3,0),0)="A","","Inactive account in Use")),"")</f>
        <v/>
      </c>
      <c r="S1307" t="s">
        <v>6868</v>
      </c>
      <c r="T1307" t="s">
        <v>386</v>
      </c>
      <c r="U1307" t="s">
        <v>393</v>
      </c>
      <c r="V1307" s="150" t="str">
        <f>IF(JRF!C1320="","",IF(IFERROR(VLOOKUP(JRF!C1320,Checks!S:U,3,0),0)="A","Entry with System fund Dept",""))</f>
        <v/>
      </c>
      <c r="W1307" t="str">
        <f>IFERROR(IF('Journal Template'!D1719="","",IF(IFERROR(VLOOKUP('Journal Template'!D1719,Checks!S:U,3,0),0)="A","Entry with System fund Dept","")),"")</f>
        <v/>
      </c>
      <c r="X1307" t="s">
        <v>1752</v>
      </c>
      <c r="Y1307" t="s">
        <v>386</v>
      </c>
      <c r="Z1307" t="s">
        <v>6869</v>
      </c>
      <c r="AA1307" t="s">
        <v>391</v>
      </c>
      <c r="AB1307" t="s">
        <v>125</v>
      </c>
      <c r="AC1307" s="150" t="str">
        <f>IFERROR(IF(JRF!C1320="","",IF(AND(VLOOKUP(JRF!C1320,X:AA,4,0)=JRF!B1320,VLOOKUP(JRF!C1320,X:Y,2,0)="A"),"","Inactive Dept Combo Error")),"Inactive Dept Combo Error")</f>
        <v/>
      </c>
      <c r="AD1307" t="str">
        <f>IFERROR(IF('Journal Template'!D1719="","",IF(AND(VLOOKUP('Journal Template'!D1719,X:AA,4,0)='Journal Template'!A1719,VLOOKUP('Journal Template'!D1719,X:Y,2,0)="A"),"","Inactive Dept Combo Error")),"")</f>
        <v/>
      </c>
      <c r="AK1307" s="150" t="str">
        <f>IF(JRF!B1320="","",IF(JRF!B1320=IFERROR(VLOOKUP(JRF!B1320,Checks!AI:AI,1,0),0),"Entry in Branch/Satellite BU's",""))</f>
        <v/>
      </c>
      <c r="AL1307" t="str">
        <f>IFERROR(IF('Journal Template'!A1719="","",IF('Journal Template'!A1719=IFERROR(VLOOKUP('Journal Template'!A1719,Checks!AI:AI,1,0),0),"Entry in Branch/Satellite BU's","")),"")</f>
        <v/>
      </c>
      <c r="AO1307" s="171"/>
      <c r="AP1307" s="171"/>
      <c r="AQ1307" s="171"/>
      <c r="AR1307" s="171"/>
      <c r="CI1307" t="str">
        <f>IF(JRF!F1320&gt;0,"",IF(JRF!B1320="","",IF(LEFT(JRF!B1320,1)=IFERROR(VLOOKUP(LEFT(JRF!B1320,1),$CF$2:$CF$5,1,0),0),"Product Code Required",IF(JRF!C1320="","",IF(JRF!C1320=IFERROR(VLOOKUP(JRF!C1320,$CH:$CH,1,0),0),"Product Code Required","NA")))))</f>
        <v/>
      </c>
      <c r="CJ1307" t="str">
        <f>IF(JRF!AV1320&gt;0,"",IF(JRF!Q1320="","",IF(LEFT(JRF!Q1320,1)=IFERROR(VLOOKUP(LEFT(JRF!Q1320,1),$CF$2:$CF$5,1,0),0),"Product Code Required",IF(JRF!V1320="","",IF(JRF!V1320=IFERROR(VLOOKUP(JRF!V1320,$CH:$CH,1,0),0),"Product Code Required","NA")))))</f>
        <v/>
      </c>
      <c r="CK1307" t="str">
        <f>IFERROR(IF(LEN('Journal Template'!F1318)&gt;0,"",IF('Journal Template'!A1318="","",IF(LEFT('Journal Template'!A1318,1)=IFERROR(VLOOKUP(LEFT('Journal Template'!A1318,1),Checks!$CF$2:$CF$5,1,0),0),"Product Code Required",IF('Journal Template'!D1318="","",IF('Journal Template'!D1318=IFERROR(VLOOKUP('Journal Template'!D1318,Checks!$CH:$CH,1,0),0),"Product Code Required","NA"))))),"")</f>
        <v/>
      </c>
    </row>
    <row r="1308" spans="14:89">
      <c r="N1308" t="s">
        <v>6870</v>
      </c>
      <c r="O1308" t="s">
        <v>6871</v>
      </c>
      <c r="P1308" t="s">
        <v>386</v>
      </c>
      <c r="Q1308" s="150" t="str">
        <f>IF(JRF!D1321="","",IF(IFERROR(VLOOKUP(JRF!D1321,Checks!N:P,3,0),0)="A","","Inactive account in Use"))</f>
        <v/>
      </c>
      <c r="R1308" t="str">
        <f>IFERROR(IF('Journal Template'!C1720="","",IF(IFERROR(VLOOKUP('Journal Template'!C1720,Checks!N:P,3,0),0)="A","","Inactive account in Use")),"")</f>
        <v/>
      </c>
      <c r="S1308" t="s">
        <v>6872</v>
      </c>
      <c r="T1308" t="s">
        <v>386</v>
      </c>
      <c r="U1308" t="s">
        <v>393</v>
      </c>
      <c r="V1308" s="150" t="str">
        <f>IF(JRF!C1321="","",IF(IFERROR(VLOOKUP(JRF!C1321,Checks!S:U,3,0),0)="A","Entry with System fund Dept",""))</f>
        <v/>
      </c>
      <c r="W1308" t="str">
        <f>IFERROR(IF('Journal Template'!D1720="","",IF(IFERROR(VLOOKUP('Journal Template'!D1720,Checks!S:U,3,0),0)="A","Entry with System fund Dept","")),"")</f>
        <v/>
      </c>
      <c r="X1308" t="s">
        <v>6873</v>
      </c>
      <c r="Y1308" t="s">
        <v>389</v>
      </c>
      <c r="Z1308" t="s">
        <v>6874</v>
      </c>
      <c r="AA1308" t="s">
        <v>391</v>
      </c>
      <c r="AB1308" t="s">
        <v>125</v>
      </c>
      <c r="AC1308" s="150" t="str">
        <f>IFERROR(IF(JRF!C1321="","",IF(AND(VLOOKUP(JRF!C1321,X:AA,4,0)=JRF!B1321,VLOOKUP(JRF!C1321,X:Y,2,0)="A"),"","Inactive Dept Combo Error")),"Inactive Dept Combo Error")</f>
        <v/>
      </c>
      <c r="AD1308" t="str">
        <f>IFERROR(IF('Journal Template'!D1720="","",IF(AND(VLOOKUP('Journal Template'!D1720,X:AA,4,0)='Journal Template'!A1720,VLOOKUP('Journal Template'!D1720,X:Y,2,0)="A"),"","Inactive Dept Combo Error")),"")</f>
        <v/>
      </c>
      <c r="AK1308" s="150" t="str">
        <f>IF(JRF!B1321="","",IF(JRF!B1321=IFERROR(VLOOKUP(JRF!B1321,Checks!AI:AI,1,0),0),"Entry in Branch/Satellite BU's",""))</f>
        <v/>
      </c>
      <c r="AL1308" t="str">
        <f>IFERROR(IF('Journal Template'!A1720="","",IF('Journal Template'!A1720=IFERROR(VLOOKUP('Journal Template'!A1720,Checks!AI:AI,1,0),0),"Entry in Branch/Satellite BU's","")),"")</f>
        <v/>
      </c>
      <c r="AO1308" s="171"/>
      <c r="AP1308" s="171"/>
      <c r="AQ1308" s="171"/>
      <c r="AR1308" s="171"/>
      <c r="CI1308" t="str">
        <f>IF(JRF!F1321&gt;0,"",IF(JRF!B1321="","",IF(LEFT(JRF!B1321,1)=IFERROR(VLOOKUP(LEFT(JRF!B1321,1),$CF$2:$CF$5,1,0),0),"Product Code Required",IF(JRF!C1321="","",IF(JRF!C1321=IFERROR(VLOOKUP(JRF!C1321,$CH:$CH,1,0),0),"Product Code Required","NA")))))</f>
        <v/>
      </c>
      <c r="CJ1308" t="str">
        <f>IF(JRF!AV1321&gt;0,"",IF(JRF!Q1321="","",IF(LEFT(JRF!Q1321,1)=IFERROR(VLOOKUP(LEFT(JRF!Q1321,1),$CF$2:$CF$5,1,0),0),"Product Code Required",IF(JRF!V1321="","",IF(JRF!V1321=IFERROR(VLOOKUP(JRF!V1321,$CH:$CH,1,0),0),"Product Code Required","NA")))))</f>
        <v/>
      </c>
      <c r="CK1308" t="str">
        <f>IFERROR(IF(LEN('Journal Template'!F1319)&gt;0,"",IF('Journal Template'!A1319="","",IF(LEFT('Journal Template'!A1319,1)=IFERROR(VLOOKUP(LEFT('Journal Template'!A1319,1),Checks!$CF$2:$CF$5,1,0),0),"Product Code Required",IF('Journal Template'!D1319="","",IF('Journal Template'!D1319=IFERROR(VLOOKUP('Journal Template'!D1319,Checks!$CH:$CH,1,0),0),"Product Code Required","NA"))))),"")</f>
        <v/>
      </c>
    </row>
    <row r="1309" spans="14:89">
      <c r="N1309" t="s">
        <v>6875</v>
      </c>
      <c r="O1309" t="s">
        <v>6876</v>
      </c>
      <c r="P1309" t="s">
        <v>386</v>
      </c>
      <c r="Q1309" s="150" t="str">
        <f>IF(JRF!D1322="","",IF(IFERROR(VLOOKUP(JRF!D1322,Checks!N:P,3,0),0)="A","","Inactive account in Use"))</f>
        <v/>
      </c>
      <c r="R1309" t="str">
        <f>IFERROR(IF('Journal Template'!C1721="","",IF(IFERROR(VLOOKUP('Journal Template'!C1721,Checks!N:P,3,0),0)="A","","Inactive account in Use")),"")</f>
        <v/>
      </c>
      <c r="S1309" t="s">
        <v>6877</v>
      </c>
      <c r="T1309" t="s">
        <v>386</v>
      </c>
      <c r="U1309" t="s">
        <v>393</v>
      </c>
      <c r="V1309" s="150" t="str">
        <f>IF(JRF!C1322="","",IF(IFERROR(VLOOKUP(JRF!C1322,Checks!S:U,3,0),0)="A","Entry with System fund Dept",""))</f>
        <v/>
      </c>
      <c r="W1309" t="str">
        <f>IFERROR(IF('Journal Template'!D1721="","",IF(IFERROR(VLOOKUP('Journal Template'!D1721,Checks!S:U,3,0),0)="A","Entry with System fund Dept","")),"")</f>
        <v/>
      </c>
      <c r="X1309" t="s">
        <v>6868</v>
      </c>
      <c r="Y1309" t="s">
        <v>386</v>
      </c>
      <c r="Z1309" t="s">
        <v>6878</v>
      </c>
      <c r="AA1309" t="s">
        <v>391</v>
      </c>
      <c r="AB1309" t="s">
        <v>125</v>
      </c>
      <c r="AC1309" s="150" t="str">
        <f>IFERROR(IF(JRF!C1322="","",IF(AND(VLOOKUP(JRF!C1322,X:AA,4,0)=JRF!B1322,VLOOKUP(JRF!C1322,X:Y,2,0)="A"),"","Inactive Dept Combo Error")),"Inactive Dept Combo Error")</f>
        <v/>
      </c>
      <c r="AD1309" t="str">
        <f>IFERROR(IF('Journal Template'!D1721="","",IF(AND(VLOOKUP('Journal Template'!D1721,X:AA,4,0)='Journal Template'!A1721,VLOOKUP('Journal Template'!D1721,X:Y,2,0)="A"),"","Inactive Dept Combo Error")),"")</f>
        <v/>
      </c>
      <c r="AK1309" s="150" t="str">
        <f>IF(JRF!B1322="","",IF(JRF!B1322=IFERROR(VLOOKUP(JRF!B1322,Checks!AI:AI,1,0),0),"Entry in Branch/Satellite BU's",""))</f>
        <v/>
      </c>
      <c r="AL1309" t="str">
        <f>IFERROR(IF('Journal Template'!A1721="","",IF('Journal Template'!A1721=IFERROR(VLOOKUP('Journal Template'!A1721,Checks!AI:AI,1,0),0),"Entry in Branch/Satellite BU's","")),"")</f>
        <v/>
      </c>
      <c r="AO1309" s="171"/>
      <c r="AP1309" s="171"/>
      <c r="AQ1309" s="171"/>
      <c r="AR1309" s="171"/>
      <c r="CI1309" t="str">
        <f>IF(JRF!F1322&gt;0,"",IF(JRF!B1322="","",IF(LEFT(JRF!B1322,1)=IFERROR(VLOOKUP(LEFT(JRF!B1322,1),$CF$2:$CF$5,1,0),0),"Product Code Required",IF(JRF!C1322="","",IF(JRF!C1322=IFERROR(VLOOKUP(JRF!C1322,$CH:$CH,1,0),0),"Product Code Required","NA")))))</f>
        <v/>
      </c>
      <c r="CJ1309" t="str">
        <f>IF(JRF!AV1322&gt;0,"",IF(JRF!Q1322="","",IF(LEFT(JRF!Q1322,1)=IFERROR(VLOOKUP(LEFT(JRF!Q1322,1),$CF$2:$CF$5,1,0),0),"Product Code Required",IF(JRF!V1322="","",IF(JRF!V1322=IFERROR(VLOOKUP(JRF!V1322,$CH:$CH,1,0),0),"Product Code Required","NA")))))</f>
        <v/>
      </c>
      <c r="CK1309" t="str">
        <f>IFERROR(IF(LEN('Journal Template'!F1320)&gt;0,"",IF('Journal Template'!A1320="","",IF(LEFT('Journal Template'!A1320,1)=IFERROR(VLOOKUP(LEFT('Journal Template'!A1320,1),Checks!$CF$2:$CF$5,1,0),0),"Product Code Required",IF('Journal Template'!D1320="","",IF('Journal Template'!D1320=IFERROR(VLOOKUP('Journal Template'!D1320,Checks!$CH:$CH,1,0),0),"Product Code Required","NA"))))),"")</f>
        <v/>
      </c>
    </row>
    <row r="1310" spans="14:89">
      <c r="N1310" t="s">
        <v>6879</v>
      </c>
      <c r="O1310" t="s">
        <v>6880</v>
      </c>
      <c r="P1310" t="s">
        <v>386</v>
      </c>
      <c r="Q1310" s="150" t="str">
        <f>IF(JRF!D1323="","",IF(IFERROR(VLOOKUP(JRF!D1323,Checks!N:P,3,0),0)="A","","Inactive account in Use"))</f>
        <v/>
      </c>
      <c r="R1310" t="str">
        <f>IFERROR(IF('Journal Template'!C1722="","",IF(IFERROR(VLOOKUP('Journal Template'!C1722,Checks!N:P,3,0),0)="A","","Inactive account in Use")),"")</f>
        <v/>
      </c>
      <c r="S1310" t="s">
        <v>6881</v>
      </c>
      <c r="T1310" t="s">
        <v>386</v>
      </c>
      <c r="U1310" t="s">
        <v>393</v>
      </c>
      <c r="V1310" s="150" t="str">
        <f>IF(JRF!C1323="","",IF(IFERROR(VLOOKUP(JRF!C1323,Checks!S:U,3,0),0)="A","Entry with System fund Dept",""))</f>
        <v/>
      </c>
      <c r="W1310" t="str">
        <f>IFERROR(IF('Journal Template'!D1722="","",IF(IFERROR(VLOOKUP('Journal Template'!D1722,Checks!S:U,3,0),0)="A","Entry with System fund Dept","")),"")</f>
        <v/>
      </c>
      <c r="X1310" t="s">
        <v>6882</v>
      </c>
      <c r="Y1310" t="s">
        <v>389</v>
      </c>
      <c r="Z1310" t="s">
        <v>6883</v>
      </c>
      <c r="AA1310" t="s">
        <v>391</v>
      </c>
      <c r="AB1310" t="s">
        <v>125</v>
      </c>
      <c r="AC1310" s="150" t="str">
        <f>IFERROR(IF(JRF!C1323="","",IF(AND(VLOOKUP(JRF!C1323,X:AA,4,0)=JRF!B1323,VLOOKUP(JRF!C1323,X:Y,2,0)="A"),"","Inactive Dept Combo Error")),"Inactive Dept Combo Error")</f>
        <v/>
      </c>
      <c r="AD1310" t="str">
        <f>IFERROR(IF('Journal Template'!D1722="","",IF(AND(VLOOKUP('Journal Template'!D1722,X:AA,4,0)='Journal Template'!A1722,VLOOKUP('Journal Template'!D1722,X:Y,2,0)="A"),"","Inactive Dept Combo Error")),"")</f>
        <v/>
      </c>
      <c r="AK1310" s="150" t="str">
        <f>IF(JRF!B1323="","",IF(JRF!B1323=IFERROR(VLOOKUP(JRF!B1323,Checks!AI:AI,1,0),0),"Entry in Branch/Satellite BU's",""))</f>
        <v/>
      </c>
      <c r="AL1310" t="str">
        <f>IFERROR(IF('Journal Template'!A1722="","",IF('Journal Template'!A1722=IFERROR(VLOOKUP('Journal Template'!A1722,Checks!AI:AI,1,0),0),"Entry in Branch/Satellite BU's","")),"")</f>
        <v/>
      </c>
      <c r="AO1310" s="171"/>
      <c r="AP1310" s="171"/>
      <c r="AQ1310" s="171"/>
      <c r="AR1310" s="171"/>
      <c r="CI1310" t="str">
        <f>IF(JRF!F1323&gt;0,"",IF(JRF!B1323="","",IF(LEFT(JRF!B1323,1)=IFERROR(VLOOKUP(LEFT(JRF!B1323,1),$CF$2:$CF$5,1,0),0),"Product Code Required",IF(JRF!C1323="","",IF(JRF!C1323=IFERROR(VLOOKUP(JRF!C1323,$CH:$CH,1,0),0),"Product Code Required","NA")))))</f>
        <v/>
      </c>
      <c r="CJ1310" t="str">
        <f>IF(JRF!AV1323&gt;0,"",IF(JRF!Q1323="","",IF(LEFT(JRF!Q1323,1)=IFERROR(VLOOKUP(LEFT(JRF!Q1323,1),$CF$2:$CF$5,1,0),0),"Product Code Required",IF(JRF!V1323="","",IF(JRF!V1323=IFERROR(VLOOKUP(JRF!V1323,$CH:$CH,1,0),0),"Product Code Required","NA")))))</f>
        <v/>
      </c>
      <c r="CK1310" t="str">
        <f>IFERROR(IF(LEN('Journal Template'!F1321)&gt;0,"",IF('Journal Template'!A1321="","",IF(LEFT('Journal Template'!A1321,1)=IFERROR(VLOOKUP(LEFT('Journal Template'!A1321,1),Checks!$CF$2:$CF$5,1,0),0),"Product Code Required",IF('Journal Template'!D1321="","",IF('Journal Template'!D1321=IFERROR(VLOOKUP('Journal Template'!D1321,Checks!$CH:$CH,1,0),0),"Product Code Required","NA"))))),"")</f>
        <v/>
      </c>
    </row>
    <row r="1311" spans="14:89">
      <c r="N1311" t="s">
        <v>6884</v>
      </c>
      <c r="O1311" t="s">
        <v>6885</v>
      </c>
      <c r="P1311" t="s">
        <v>386</v>
      </c>
      <c r="Q1311" s="150" t="str">
        <f>IF(JRF!D1324="","",IF(IFERROR(VLOOKUP(JRF!D1324,Checks!N:P,3,0),0)="A","","Inactive account in Use"))</f>
        <v/>
      </c>
      <c r="R1311" t="str">
        <f>IFERROR(IF('Journal Template'!C1723="","",IF(IFERROR(VLOOKUP('Journal Template'!C1723,Checks!N:P,3,0),0)="A","","Inactive account in Use")),"")</f>
        <v/>
      </c>
      <c r="S1311" t="s">
        <v>6886</v>
      </c>
      <c r="T1311" t="s">
        <v>386</v>
      </c>
      <c r="U1311" t="s">
        <v>393</v>
      </c>
      <c r="V1311" s="150" t="str">
        <f>IF(JRF!C1324="","",IF(IFERROR(VLOOKUP(JRF!C1324,Checks!S:U,3,0),0)="A","Entry with System fund Dept",""))</f>
        <v/>
      </c>
      <c r="W1311" t="str">
        <f>IFERROR(IF('Journal Template'!D1723="","",IF(IFERROR(VLOOKUP('Journal Template'!D1723,Checks!S:U,3,0),0)="A","Entry with System fund Dept","")),"")</f>
        <v/>
      </c>
      <c r="X1311" t="s">
        <v>6872</v>
      </c>
      <c r="Y1311" t="s">
        <v>386</v>
      </c>
      <c r="Z1311" t="s">
        <v>6887</v>
      </c>
      <c r="AA1311" t="s">
        <v>391</v>
      </c>
      <c r="AB1311" t="s">
        <v>125</v>
      </c>
      <c r="AC1311" s="150" t="str">
        <f>IFERROR(IF(JRF!C1324="","",IF(AND(VLOOKUP(JRF!C1324,X:AA,4,0)=JRF!B1324,VLOOKUP(JRF!C1324,X:Y,2,0)="A"),"","Inactive Dept Combo Error")),"Inactive Dept Combo Error")</f>
        <v/>
      </c>
      <c r="AD1311" t="str">
        <f>IFERROR(IF('Journal Template'!D1723="","",IF(AND(VLOOKUP('Journal Template'!D1723,X:AA,4,0)='Journal Template'!A1723,VLOOKUP('Journal Template'!D1723,X:Y,2,0)="A"),"","Inactive Dept Combo Error")),"")</f>
        <v/>
      </c>
      <c r="AK1311" s="150" t="str">
        <f>IF(JRF!B1324="","",IF(JRF!B1324=IFERROR(VLOOKUP(JRF!B1324,Checks!AI:AI,1,0),0),"Entry in Branch/Satellite BU's",""))</f>
        <v/>
      </c>
      <c r="AL1311" t="str">
        <f>IFERROR(IF('Journal Template'!A1723="","",IF('Journal Template'!A1723=IFERROR(VLOOKUP('Journal Template'!A1723,Checks!AI:AI,1,0),0),"Entry in Branch/Satellite BU's","")),"")</f>
        <v/>
      </c>
      <c r="AO1311" s="171"/>
      <c r="AP1311" s="171"/>
      <c r="AQ1311" s="171"/>
      <c r="AR1311" s="171"/>
      <c r="CI1311" t="str">
        <f>IF(JRF!F1324&gt;0,"",IF(JRF!B1324="","",IF(LEFT(JRF!B1324,1)=IFERROR(VLOOKUP(LEFT(JRF!B1324,1),$CF$2:$CF$5,1,0),0),"Product Code Required",IF(JRF!C1324="","",IF(JRF!C1324=IFERROR(VLOOKUP(JRF!C1324,$CH:$CH,1,0),0),"Product Code Required","NA")))))</f>
        <v/>
      </c>
      <c r="CJ1311" t="str">
        <f>IF(JRF!AV1324&gt;0,"",IF(JRF!Q1324="","",IF(LEFT(JRF!Q1324,1)=IFERROR(VLOOKUP(LEFT(JRF!Q1324,1),$CF$2:$CF$5,1,0),0),"Product Code Required",IF(JRF!V1324="","",IF(JRF!V1324=IFERROR(VLOOKUP(JRF!V1324,$CH:$CH,1,0),0),"Product Code Required","NA")))))</f>
        <v/>
      </c>
      <c r="CK1311" t="str">
        <f>IFERROR(IF(LEN('Journal Template'!F1322)&gt;0,"",IF('Journal Template'!A1322="","",IF(LEFT('Journal Template'!A1322,1)=IFERROR(VLOOKUP(LEFT('Journal Template'!A1322,1),Checks!$CF$2:$CF$5,1,0),0),"Product Code Required",IF('Journal Template'!D1322="","",IF('Journal Template'!D1322=IFERROR(VLOOKUP('Journal Template'!D1322,Checks!$CH:$CH,1,0),0),"Product Code Required","NA"))))),"")</f>
        <v/>
      </c>
    </row>
    <row r="1312" spans="14:89">
      <c r="N1312" t="s">
        <v>6888</v>
      </c>
      <c r="O1312" t="s">
        <v>6889</v>
      </c>
      <c r="P1312" t="s">
        <v>386</v>
      </c>
      <c r="Q1312" s="150" t="str">
        <f>IF(JRF!D1325="","",IF(IFERROR(VLOOKUP(JRF!D1325,Checks!N:P,3,0),0)="A","","Inactive account in Use"))</f>
        <v/>
      </c>
      <c r="R1312" t="str">
        <f>IFERROR(IF('Journal Template'!C1724="","",IF(IFERROR(VLOOKUP('Journal Template'!C1724,Checks!N:P,3,0),0)="A","","Inactive account in Use")),"")</f>
        <v/>
      </c>
      <c r="S1312" t="s">
        <v>6890</v>
      </c>
      <c r="T1312" t="s">
        <v>386</v>
      </c>
      <c r="U1312" t="s">
        <v>393</v>
      </c>
      <c r="V1312" s="150" t="str">
        <f>IF(JRF!C1325="","",IF(IFERROR(VLOOKUP(JRF!C1325,Checks!S:U,3,0),0)="A","Entry with System fund Dept",""))</f>
        <v/>
      </c>
      <c r="W1312" t="str">
        <f>IFERROR(IF('Journal Template'!D1724="","",IF(IFERROR(VLOOKUP('Journal Template'!D1724,Checks!S:U,3,0),0)="A","Entry with System fund Dept","")),"")</f>
        <v/>
      </c>
      <c r="X1312" t="s">
        <v>6877</v>
      </c>
      <c r="Y1312" t="s">
        <v>386</v>
      </c>
      <c r="Z1312" t="s">
        <v>6891</v>
      </c>
      <c r="AA1312" t="s">
        <v>391</v>
      </c>
      <c r="AB1312" t="s">
        <v>125</v>
      </c>
      <c r="AC1312" s="150" t="str">
        <f>IFERROR(IF(JRF!C1325="","",IF(AND(VLOOKUP(JRF!C1325,X:AA,4,0)=JRF!B1325,VLOOKUP(JRF!C1325,X:Y,2,0)="A"),"","Inactive Dept Combo Error")),"Inactive Dept Combo Error")</f>
        <v/>
      </c>
      <c r="AD1312" t="str">
        <f>IFERROR(IF('Journal Template'!D1724="","",IF(AND(VLOOKUP('Journal Template'!D1724,X:AA,4,0)='Journal Template'!A1724,VLOOKUP('Journal Template'!D1724,X:Y,2,0)="A"),"","Inactive Dept Combo Error")),"")</f>
        <v/>
      </c>
      <c r="AK1312" s="150" t="str">
        <f>IF(JRF!B1325="","",IF(JRF!B1325=IFERROR(VLOOKUP(JRF!B1325,Checks!AI:AI,1,0),0),"Entry in Branch/Satellite BU's",""))</f>
        <v/>
      </c>
      <c r="AL1312" t="str">
        <f>IFERROR(IF('Journal Template'!A1724="","",IF('Journal Template'!A1724=IFERROR(VLOOKUP('Journal Template'!A1724,Checks!AI:AI,1,0),0),"Entry in Branch/Satellite BU's","")),"")</f>
        <v/>
      </c>
      <c r="AO1312" s="171"/>
      <c r="AP1312" s="171"/>
      <c r="AQ1312" s="171"/>
      <c r="AR1312" s="171"/>
      <c r="CI1312" t="str">
        <f>IF(JRF!F1325&gt;0,"",IF(JRF!B1325="","",IF(LEFT(JRF!B1325,1)=IFERROR(VLOOKUP(LEFT(JRF!B1325,1),$CF$2:$CF$5,1,0),0),"Product Code Required",IF(JRF!C1325="","",IF(JRF!C1325=IFERROR(VLOOKUP(JRF!C1325,$CH:$CH,1,0),0),"Product Code Required","NA")))))</f>
        <v/>
      </c>
      <c r="CJ1312" t="str">
        <f>IF(JRF!AV1325&gt;0,"",IF(JRF!Q1325="","",IF(LEFT(JRF!Q1325,1)=IFERROR(VLOOKUP(LEFT(JRF!Q1325,1),$CF$2:$CF$5,1,0),0),"Product Code Required",IF(JRF!V1325="","",IF(JRF!V1325=IFERROR(VLOOKUP(JRF!V1325,$CH:$CH,1,0),0),"Product Code Required","NA")))))</f>
        <v/>
      </c>
      <c r="CK1312" t="str">
        <f>IFERROR(IF(LEN('Journal Template'!F1323)&gt;0,"",IF('Journal Template'!A1323="","",IF(LEFT('Journal Template'!A1323,1)=IFERROR(VLOOKUP(LEFT('Journal Template'!A1323,1),Checks!$CF$2:$CF$5,1,0),0),"Product Code Required",IF('Journal Template'!D1323="","",IF('Journal Template'!D1323=IFERROR(VLOOKUP('Journal Template'!D1323,Checks!$CH:$CH,1,0),0),"Product Code Required","NA"))))),"")</f>
        <v/>
      </c>
    </row>
    <row r="1313" spans="14:89">
      <c r="N1313" t="s">
        <v>6892</v>
      </c>
      <c r="O1313" t="s">
        <v>6893</v>
      </c>
      <c r="P1313" t="s">
        <v>386</v>
      </c>
      <c r="Q1313" s="150" t="str">
        <f>IF(JRF!D1326="","",IF(IFERROR(VLOOKUP(JRF!D1326,Checks!N:P,3,0),0)="A","","Inactive account in Use"))</f>
        <v/>
      </c>
      <c r="R1313" t="str">
        <f>IFERROR(IF('Journal Template'!C1725="","",IF(IFERROR(VLOOKUP('Journal Template'!C1725,Checks!N:P,3,0),0)="A","","Inactive account in Use")),"")</f>
        <v/>
      </c>
      <c r="S1313" t="s">
        <v>6894</v>
      </c>
      <c r="T1313" t="s">
        <v>386</v>
      </c>
      <c r="U1313" t="s">
        <v>393</v>
      </c>
      <c r="V1313" s="150" t="str">
        <f>IF(JRF!C1326="","",IF(IFERROR(VLOOKUP(JRF!C1326,Checks!S:U,3,0),0)="A","Entry with System fund Dept",""))</f>
        <v/>
      </c>
      <c r="W1313" t="str">
        <f>IFERROR(IF('Journal Template'!D1725="","",IF(IFERROR(VLOOKUP('Journal Template'!D1725,Checks!S:U,3,0),0)="A","Entry with System fund Dept","")),"")</f>
        <v/>
      </c>
      <c r="X1313" t="s">
        <v>6881</v>
      </c>
      <c r="Y1313" t="s">
        <v>386</v>
      </c>
      <c r="Z1313" t="s">
        <v>6895</v>
      </c>
      <c r="AA1313" t="s">
        <v>391</v>
      </c>
      <c r="AB1313" t="s">
        <v>125</v>
      </c>
      <c r="AC1313" s="150" t="str">
        <f>IFERROR(IF(JRF!C1326="","",IF(AND(VLOOKUP(JRF!C1326,X:AA,4,0)=JRF!B1326,VLOOKUP(JRF!C1326,X:Y,2,0)="A"),"","Inactive Dept Combo Error")),"Inactive Dept Combo Error")</f>
        <v/>
      </c>
      <c r="AD1313" t="str">
        <f>IFERROR(IF('Journal Template'!D1725="","",IF(AND(VLOOKUP('Journal Template'!D1725,X:AA,4,0)='Journal Template'!A1725,VLOOKUP('Journal Template'!D1725,X:Y,2,0)="A"),"","Inactive Dept Combo Error")),"")</f>
        <v/>
      </c>
      <c r="AK1313" s="150" t="str">
        <f>IF(JRF!B1326="","",IF(JRF!B1326=IFERROR(VLOOKUP(JRF!B1326,Checks!AI:AI,1,0),0),"Entry in Branch/Satellite BU's",""))</f>
        <v/>
      </c>
      <c r="AL1313" t="str">
        <f>IFERROR(IF('Journal Template'!A1725="","",IF('Journal Template'!A1725=IFERROR(VLOOKUP('Journal Template'!A1725,Checks!AI:AI,1,0),0),"Entry in Branch/Satellite BU's","")),"")</f>
        <v/>
      </c>
      <c r="AO1313" s="171"/>
      <c r="AP1313" s="171"/>
      <c r="AQ1313" s="171"/>
      <c r="AR1313" s="171"/>
      <c r="CI1313" t="str">
        <f>IF(JRF!F1326&gt;0,"",IF(JRF!B1326="","",IF(LEFT(JRF!B1326,1)=IFERROR(VLOOKUP(LEFT(JRF!B1326,1),$CF$2:$CF$5,1,0),0),"Product Code Required",IF(JRF!C1326="","",IF(JRF!C1326=IFERROR(VLOOKUP(JRF!C1326,$CH:$CH,1,0),0),"Product Code Required","NA")))))</f>
        <v/>
      </c>
      <c r="CJ1313" t="str">
        <f>IF(JRF!AV1326&gt;0,"",IF(JRF!Q1326="","",IF(LEFT(JRF!Q1326,1)=IFERROR(VLOOKUP(LEFT(JRF!Q1326,1),$CF$2:$CF$5,1,0),0),"Product Code Required",IF(JRF!V1326="","",IF(JRF!V1326=IFERROR(VLOOKUP(JRF!V1326,$CH:$CH,1,0),0),"Product Code Required","NA")))))</f>
        <v/>
      </c>
      <c r="CK1313" t="str">
        <f>IFERROR(IF(LEN('Journal Template'!F1324)&gt;0,"",IF('Journal Template'!A1324="","",IF(LEFT('Journal Template'!A1324,1)=IFERROR(VLOOKUP(LEFT('Journal Template'!A1324,1),Checks!$CF$2:$CF$5,1,0),0),"Product Code Required",IF('Journal Template'!D1324="","",IF('Journal Template'!D1324=IFERROR(VLOOKUP('Journal Template'!D1324,Checks!$CH:$CH,1,0),0),"Product Code Required","NA"))))),"")</f>
        <v/>
      </c>
    </row>
    <row r="1314" spans="14:89">
      <c r="N1314" t="s">
        <v>6896</v>
      </c>
      <c r="O1314" t="s">
        <v>6897</v>
      </c>
      <c r="P1314" t="s">
        <v>386</v>
      </c>
      <c r="Q1314" s="150" t="str">
        <f>IF(JRF!D1327="","",IF(IFERROR(VLOOKUP(JRF!D1327,Checks!N:P,3,0),0)="A","","Inactive account in Use"))</f>
        <v/>
      </c>
      <c r="R1314" t="str">
        <f>IFERROR(IF('Journal Template'!C1726="","",IF(IFERROR(VLOOKUP('Journal Template'!C1726,Checks!N:P,3,0),0)="A","","Inactive account in Use")),"")</f>
        <v/>
      </c>
      <c r="S1314" t="s">
        <v>6898</v>
      </c>
      <c r="T1314" t="s">
        <v>386</v>
      </c>
      <c r="U1314" t="s">
        <v>393</v>
      </c>
      <c r="V1314" s="150" t="str">
        <f>IF(JRF!C1327="","",IF(IFERROR(VLOOKUP(JRF!C1327,Checks!S:U,3,0),0)="A","Entry with System fund Dept",""))</f>
        <v/>
      </c>
      <c r="W1314" t="str">
        <f>IFERROR(IF('Journal Template'!D1726="","",IF(IFERROR(VLOOKUP('Journal Template'!D1726,Checks!S:U,3,0),0)="A","Entry with System fund Dept","")),"")</f>
        <v/>
      </c>
      <c r="X1314" t="s">
        <v>6886</v>
      </c>
      <c r="Y1314" t="s">
        <v>386</v>
      </c>
      <c r="Z1314" t="s">
        <v>6899</v>
      </c>
      <c r="AA1314" t="s">
        <v>391</v>
      </c>
      <c r="AB1314" t="s">
        <v>125</v>
      </c>
      <c r="AC1314" s="150" t="str">
        <f>IFERROR(IF(JRF!C1327="","",IF(AND(VLOOKUP(JRF!C1327,X:AA,4,0)=JRF!B1327,VLOOKUP(JRF!C1327,X:Y,2,0)="A"),"","Inactive Dept Combo Error")),"Inactive Dept Combo Error")</f>
        <v/>
      </c>
      <c r="AD1314" t="str">
        <f>IFERROR(IF('Journal Template'!D1726="","",IF(AND(VLOOKUP('Journal Template'!D1726,X:AA,4,0)='Journal Template'!A1726,VLOOKUP('Journal Template'!D1726,X:Y,2,0)="A"),"","Inactive Dept Combo Error")),"")</f>
        <v/>
      </c>
      <c r="AK1314" s="150" t="str">
        <f>IF(JRF!B1327="","",IF(JRF!B1327=IFERROR(VLOOKUP(JRF!B1327,Checks!AI:AI,1,0),0),"Entry in Branch/Satellite BU's",""))</f>
        <v/>
      </c>
      <c r="AL1314" t="str">
        <f>IFERROR(IF('Journal Template'!A1726="","",IF('Journal Template'!A1726=IFERROR(VLOOKUP('Journal Template'!A1726,Checks!AI:AI,1,0),0),"Entry in Branch/Satellite BU's","")),"")</f>
        <v/>
      </c>
      <c r="AO1314" s="171"/>
      <c r="AP1314" s="171"/>
      <c r="AQ1314" s="171"/>
      <c r="AR1314" s="171"/>
      <c r="CI1314" t="str">
        <f>IF(JRF!F1327&gt;0,"",IF(JRF!B1327="","",IF(LEFT(JRF!B1327,1)=IFERROR(VLOOKUP(LEFT(JRF!B1327,1),$CF$2:$CF$5,1,0),0),"Product Code Required",IF(JRF!C1327="","",IF(JRF!C1327=IFERROR(VLOOKUP(JRF!C1327,$CH:$CH,1,0),0),"Product Code Required","NA")))))</f>
        <v/>
      </c>
      <c r="CJ1314" t="str">
        <f>IF(JRF!AV1327&gt;0,"",IF(JRF!Q1327="","",IF(LEFT(JRF!Q1327,1)=IFERROR(VLOOKUP(LEFT(JRF!Q1327,1),$CF$2:$CF$5,1,0),0),"Product Code Required",IF(JRF!V1327="","",IF(JRF!V1327=IFERROR(VLOOKUP(JRF!V1327,$CH:$CH,1,0),0),"Product Code Required","NA")))))</f>
        <v/>
      </c>
      <c r="CK1314" t="str">
        <f>IFERROR(IF(LEN('Journal Template'!F1325)&gt;0,"",IF('Journal Template'!A1325="","",IF(LEFT('Journal Template'!A1325,1)=IFERROR(VLOOKUP(LEFT('Journal Template'!A1325,1),Checks!$CF$2:$CF$5,1,0),0),"Product Code Required",IF('Journal Template'!D1325="","",IF('Journal Template'!D1325=IFERROR(VLOOKUP('Journal Template'!D1325,Checks!$CH:$CH,1,0),0),"Product Code Required","NA"))))),"")</f>
        <v/>
      </c>
    </row>
    <row r="1315" spans="14:89">
      <c r="N1315" t="s">
        <v>6900</v>
      </c>
      <c r="O1315" t="s">
        <v>6901</v>
      </c>
      <c r="P1315" t="s">
        <v>386</v>
      </c>
      <c r="Q1315" s="150" t="str">
        <f>IF(JRF!D1328="","",IF(IFERROR(VLOOKUP(JRF!D1328,Checks!N:P,3,0),0)="A","","Inactive account in Use"))</f>
        <v/>
      </c>
      <c r="R1315" t="str">
        <f>IFERROR(IF('Journal Template'!C1727="","",IF(IFERROR(VLOOKUP('Journal Template'!C1727,Checks!N:P,3,0),0)="A","","Inactive account in Use")),"")</f>
        <v/>
      </c>
      <c r="S1315" t="s">
        <v>6902</v>
      </c>
      <c r="T1315" t="s">
        <v>386</v>
      </c>
      <c r="U1315" t="s">
        <v>393</v>
      </c>
      <c r="V1315" s="150" t="str">
        <f>IF(JRF!C1328="","",IF(IFERROR(VLOOKUP(JRF!C1328,Checks!S:U,3,0),0)="A","Entry with System fund Dept",""))</f>
        <v/>
      </c>
      <c r="W1315" t="str">
        <f>IFERROR(IF('Journal Template'!D1727="","",IF(IFERROR(VLOOKUP('Journal Template'!D1727,Checks!S:U,3,0),0)="A","Entry with System fund Dept","")),"")</f>
        <v/>
      </c>
      <c r="X1315" t="s">
        <v>6890</v>
      </c>
      <c r="Y1315" t="s">
        <v>386</v>
      </c>
      <c r="Z1315" t="s">
        <v>6903</v>
      </c>
      <c r="AA1315" t="s">
        <v>391</v>
      </c>
      <c r="AB1315" t="s">
        <v>125</v>
      </c>
      <c r="AC1315" s="150" t="str">
        <f>IFERROR(IF(JRF!C1328="","",IF(AND(VLOOKUP(JRF!C1328,X:AA,4,0)=JRF!B1328,VLOOKUP(JRF!C1328,X:Y,2,0)="A"),"","Inactive Dept Combo Error")),"Inactive Dept Combo Error")</f>
        <v/>
      </c>
      <c r="AD1315" t="str">
        <f>IFERROR(IF('Journal Template'!D1727="","",IF(AND(VLOOKUP('Journal Template'!D1727,X:AA,4,0)='Journal Template'!A1727,VLOOKUP('Journal Template'!D1727,X:Y,2,0)="A"),"","Inactive Dept Combo Error")),"")</f>
        <v/>
      </c>
      <c r="AK1315" s="150" t="str">
        <f>IF(JRF!B1328="","",IF(JRF!B1328=IFERROR(VLOOKUP(JRF!B1328,Checks!AI:AI,1,0),0),"Entry in Branch/Satellite BU's",""))</f>
        <v/>
      </c>
      <c r="AL1315" t="str">
        <f>IFERROR(IF('Journal Template'!A1727="","",IF('Journal Template'!A1727=IFERROR(VLOOKUP('Journal Template'!A1727,Checks!AI:AI,1,0),0),"Entry in Branch/Satellite BU's","")),"")</f>
        <v/>
      </c>
      <c r="AO1315" s="171"/>
      <c r="AP1315" s="171"/>
      <c r="AQ1315" s="171"/>
      <c r="AR1315" s="171"/>
      <c r="CI1315" t="str">
        <f>IF(JRF!F1328&gt;0,"",IF(JRF!B1328="","",IF(LEFT(JRF!B1328,1)=IFERROR(VLOOKUP(LEFT(JRF!B1328,1),$CF$2:$CF$5,1,0),0),"Product Code Required",IF(JRF!C1328="","",IF(JRF!C1328=IFERROR(VLOOKUP(JRF!C1328,$CH:$CH,1,0),0),"Product Code Required","NA")))))</f>
        <v/>
      </c>
      <c r="CJ1315" t="str">
        <f>IF(JRF!AV1328&gt;0,"",IF(JRF!Q1328="","",IF(LEFT(JRF!Q1328,1)=IFERROR(VLOOKUP(LEFT(JRF!Q1328,1),$CF$2:$CF$5,1,0),0),"Product Code Required",IF(JRF!V1328="","",IF(JRF!V1328=IFERROR(VLOOKUP(JRF!V1328,$CH:$CH,1,0),0),"Product Code Required","NA")))))</f>
        <v/>
      </c>
      <c r="CK1315" t="str">
        <f>IFERROR(IF(LEN('Journal Template'!F1326)&gt;0,"",IF('Journal Template'!A1326="","",IF(LEFT('Journal Template'!A1326,1)=IFERROR(VLOOKUP(LEFT('Journal Template'!A1326,1),Checks!$CF$2:$CF$5,1,0),0),"Product Code Required",IF('Journal Template'!D1326="","",IF('Journal Template'!D1326=IFERROR(VLOOKUP('Journal Template'!D1326,Checks!$CH:$CH,1,0),0),"Product Code Required","NA"))))),"")</f>
        <v/>
      </c>
    </row>
    <row r="1316" spans="14:89">
      <c r="N1316" t="s">
        <v>6904</v>
      </c>
      <c r="O1316" t="s">
        <v>6905</v>
      </c>
      <c r="P1316" t="s">
        <v>386</v>
      </c>
      <c r="Q1316" s="150" t="str">
        <f>IF(JRF!D1329="","",IF(IFERROR(VLOOKUP(JRF!D1329,Checks!N:P,3,0),0)="A","","Inactive account in Use"))</f>
        <v/>
      </c>
      <c r="R1316" t="str">
        <f>IFERROR(IF('Journal Template'!C1728="","",IF(IFERROR(VLOOKUP('Journal Template'!C1728,Checks!N:P,3,0),0)="A","","Inactive account in Use")),"")</f>
        <v/>
      </c>
      <c r="S1316" t="s">
        <v>6906</v>
      </c>
      <c r="T1316" t="s">
        <v>386</v>
      </c>
      <c r="U1316" t="s">
        <v>393</v>
      </c>
      <c r="V1316" s="150" t="str">
        <f>IF(JRF!C1329="","",IF(IFERROR(VLOOKUP(JRF!C1329,Checks!S:U,3,0),0)="A","Entry with System fund Dept",""))</f>
        <v/>
      </c>
      <c r="W1316" t="str">
        <f>IFERROR(IF('Journal Template'!D1728="","",IF(IFERROR(VLOOKUP('Journal Template'!D1728,Checks!S:U,3,0),0)="A","Entry with System fund Dept","")),"")</f>
        <v/>
      </c>
      <c r="X1316" t="s">
        <v>6907</v>
      </c>
      <c r="Y1316" t="s">
        <v>389</v>
      </c>
      <c r="Z1316" t="s">
        <v>6908</v>
      </c>
      <c r="AA1316" t="s">
        <v>391</v>
      </c>
      <c r="AB1316" t="s">
        <v>125</v>
      </c>
      <c r="AC1316" s="150" t="str">
        <f>IFERROR(IF(JRF!C1329="","",IF(AND(VLOOKUP(JRF!C1329,X:AA,4,0)=JRF!B1329,VLOOKUP(JRF!C1329,X:Y,2,0)="A"),"","Inactive Dept Combo Error")),"Inactive Dept Combo Error")</f>
        <v/>
      </c>
      <c r="AD1316" t="str">
        <f>IFERROR(IF('Journal Template'!D1728="","",IF(AND(VLOOKUP('Journal Template'!D1728,X:AA,4,0)='Journal Template'!A1728,VLOOKUP('Journal Template'!D1728,X:Y,2,0)="A"),"","Inactive Dept Combo Error")),"")</f>
        <v/>
      </c>
      <c r="AK1316" s="150" t="str">
        <f>IF(JRF!B1329="","",IF(JRF!B1329=IFERROR(VLOOKUP(JRF!B1329,Checks!AI:AI,1,0),0),"Entry in Branch/Satellite BU's",""))</f>
        <v/>
      </c>
      <c r="AL1316" t="str">
        <f>IFERROR(IF('Journal Template'!A1728="","",IF('Journal Template'!A1728=IFERROR(VLOOKUP('Journal Template'!A1728,Checks!AI:AI,1,0),0),"Entry in Branch/Satellite BU's","")),"")</f>
        <v/>
      </c>
      <c r="AO1316" s="171"/>
      <c r="AP1316" s="171"/>
      <c r="AQ1316" s="171"/>
      <c r="AR1316" s="171"/>
      <c r="CI1316" t="str">
        <f>IF(JRF!F1329&gt;0,"",IF(JRF!B1329="","",IF(LEFT(JRF!B1329,1)=IFERROR(VLOOKUP(LEFT(JRF!B1329,1),$CF$2:$CF$5,1,0),0),"Product Code Required",IF(JRF!C1329="","",IF(JRF!C1329=IFERROR(VLOOKUP(JRF!C1329,$CH:$CH,1,0),0),"Product Code Required","NA")))))</f>
        <v/>
      </c>
      <c r="CJ1316" t="str">
        <f>IF(JRF!AV1329&gt;0,"",IF(JRF!Q1329="","",IF(LEFT(JRF!Q1329,1)=IFERROR(VLOOKUP(LEFT(JRF!Q1329,1),$CF$2:$CF$5,1,0),0),"Product Code Required",IF(JRF!V1329="","",IF(JRF!V1329=IFERROR(VLOOKUP(JRF!V1329,$CH:$CH,1,0),0),"Product Code Required","NA")))))</f>
        <v/>
      </c>
      <c r="CK1316" t="str">
        <f>IFERROR(IF(LEN('Journal Template'!F1327)&gt;0,"",IF('Journal Template'!A1327="","",IF(LEFT('Journal Template'!A1327,1)=IFERROR(VLOOKUP(LEFT('Journal Template'!A1327,1),Checks!$CF$2:$CF$5,1,0),0),"Product Code Required",IF('Journal Template'!D1327="","",IF('Journal Template'!D1327=IFERROR(VLOOKUP('Journal Template'!D1327,Checks!$CH:$CH,1,0),0),"Product Code Required","NA"))))),"")</f>
        <v/>
      </c>
    </row>
    <row r="1317" spans="14:89">
      <c r="N1317" t="s">
        <v>6909</v>
      </c>
      <c r="O1317" t="s">
        <v>6910</v>
      </c>
      <c r="P1317" t="s">
        <v>386</v>
      </c>
      <c r="Q1317" s="150" t="str">
        <f>IF(JRF!D1330="","",IF(IFERROR(VLOOKUP(JRF!D1330,Checks!N:P,3,0),0)="A","","Inactive account in Use"))</f>
        <v/>
      </c>
      <c r="R1317" t="str">
        <f>IFERROR(IF('Journal Template'!C1729="","",IF(IFERROR(VLOOKUP('Journal Template'!C1729,Checks!N:P,3,0),0)="A","","Inactive account in Use")),"")</f>
        <v/>
      </c>
      <c r="S1317" t="s">
        <v>6911</v>
      </c>
      <c r="T1317" t="s">
        <v>386</v>
      </c>
      <c r="U1317" t="s">
        <v>393</v>
      </c>
      <c r="V1317" s="150" t="str">
        <f>IF(JRF!C1330="","",IF(IFERROR(VLOOKUP(JRF!C1330,Checks!S:U,3,0),0)="A","Entry with System fund Dept",""))</f>
        <v/>
      </c>
      <c r="W1317" t="str">
        <f>IFERROR(IF('Journal Template'!D1729="","",IF(IFERROR(VLOOKUP('Journal Template'!D1729,Checks!S:U,3,0),0)="A","Entry with System fund Dept","")),"")</f>
        <v/>
      </c>
      <c r="X1317" t="s">
        <v>6894</v>
      </c>
      <c r="Y1317" t="s">
        <v>386</v>
      </c>
      <c r="Z1317" t="s">
        <v>6912</v>
      </c>
      <c r="AA1317" t="s">
        <v>391</v>
      </c>
      <c r="AB1317" t="s">
        <v>125</v>
      </c>
      <c r="AC1317" s="150" t="str">
        <f>IFERROR(IF(JRF!C1330="","",IF(AND(VLOOKUP(JRF!C1330,X:AA,4,0)=JRF!B1330,VLOOKUP(JRF!C1330,X:Y,2,0)="A"),"","Inactive Dept Combo Error")),"Inactive Dept Combo Error")</f>
        <v/>
      </c>
      <c r="AD1317" t="str">
        <f>IFERROR(IF('Journal Template'!D1729="","",IF(AND(VLOOKUP('Journal Template'!D1729,X:AA,4,0)='Journal Template'!A1729,VLOOKUP('Journal Template'!D1729,X:Y,2,0)="A"),"","Inactive Dept Combo Error")),"")</f>
        <v/>
      </c>
      <c r="AK1317" s="150" t="str">
        <f>IF(JRF!B1330="","",IF(JRF!B1330=IFERROR(VLOOKUP(JRF!B1330,Checks!AI:AI,1,0),0),"Entry in Branch/Satellite BU's",""))</f>
        <v/>
      </c>
      <c r="AL1317" t="str">
        <f>IFERROR(IF('Journal Template'!A1729="","",IF('Journal Template'!A1729=IFERROR(VLOOKUP('Journal Template'!A1729,Checks!AI:AI,1,0),0),"Entry in Branch/Satellite BU's","")),"")</f>
        <v/>
      </c>
      <c r="AO1317" s="171"/>
      <c r="AP1317" s="171"/>
      <c r="AQ1317" s="171"/>
      <c r="AR1317" s="171"/>
      <c r="CI1317" t="str">
        <f>IF(JRF!F1330&gt;0,"",IF(JRF!B1330="","",IF(LEFT(JRF!B1330,1)=IFERROR(VLOOKUP(LEFT(JRF!B1330,1),$CF$2:$CF$5,1,0),0),"Product Code Required",IF(JRF!C1330="","",IF(JRF!C1330=IFERROR(VLOOKUP(JRF!C1330,$CH:$CH,1,0),0),"Product Code Required","NA")))))</f>
        <v/>
      </c>
      <c r="CJ1317" t="str">
        <f>IF(JRF!AV1330&gt;0,"",IF(JRF!Q1330="","",IF(LEFT(JRF!Q1330,1)=IFERROR(VLOOKUP(LEFT(JRF!Q1330,1),$CF$2:$CF$5,1,0),0),"Product Code Required",IF(JRF!V1330="","",IF(JRF!V1330=IFERROR(VLOOKUP(JRF!V1330,$CH:$CH,1,0),0),"Product Code Required","NA")))))</f>
        <v/>
      </c>
      <c r="CK1317" t="str">
        <f>IFERROR(IF(LEN('Journal Template'!F1328)&gt;0,"",IF('Journal Template'!A1328="","",IF(LEFT('Journal Template'!A1328,1)=IFERROR(VLOOKUP(LEFT('Journal Template'!A1328,1),Checks!$CF$2:$CF$5,1,0),0),"Product Code Required",IF('Journal Template'!D1328="","",IF('Journal Template'!D1328=IFERROR(VLOOKUP('Journal Template'!D1328,Checks!$CH:$CH,1,0),0),"Product Code Required","NA"))))),"")</f>
        <v/>
      </c>
    </row>
    <row r="1318" spans="14:89">
      <c r="N1318" t="s">
        <v>6913</v>
      </c>
      <c r="O1318" t="s">
        <v>6914</v>
      </c>
      <c r="P1318" t="s">
        <v>386</v>
      </c>
      <c r="Q1318" s="150" t="str">
        <f>IF(JRF!D1331="","",IF(IFERROR(VLOOKUP(JRF!D1331,Checks!N:P,3,0),0)="A","","Inactive account in Use"))</f>
        <v/>
      </c>
      <c r="R1318" t="str">
        <f>IFERROR(IF('Journal Template'!C1730="","",IF(IFERROR(VLOOKUP('Journal Template'!C1730,Checks!N:P,3,0),0)="A","","Inactive account in Use")),"")</f>
        <v/>
      </c>
      <c r="S1318" t="s">
        <v>6915</v>
      </c>
      <c r="T1318" t="s">
        <v>386</v>
      </c>
      <c r="U1318" t="s">
        <v>393</v>
      </c>
      <c r="V1318" s="150" t="str">
        <f>IF(JRF!C1331="","",IF(IFERROR(VLOOKUP(JRF!C1331,Checks!S:U,3,0),0)="A","Entry with System fund Dept",""))</f>
        <v/>
      </c>
      <c r="W1318" t="str">
        <f>IFERROR(IF('Journal Template'!D1730="","",IF(IFERROR(VLOOKUP('Journal Template'!D1730,Checks!S:U,3,0),0)="A","Entry with System fund Dept","")),"")</f>
        <v/>
      </c>
      <c r="X1318" t="s">
        <v>6898</v>
      </c>
      <c r="Y1318" t="s">
        <v>386</v>
      </c>
      <c r="Z1318" t="s">
        <v>6916</v>
      </c>
      <c r="AA1318" t="s">
        <v>391</v>
      </c>
      <c r="AB1318" t="s">
        <v>125</v>
      </c>
      <c r="AC1318" s="150" t="str">
        <f>IFERROR(IF(JRF!C1331="","",IF(AND(VLOOKUP(JRF!C1331,X:AA,4,0)=JRF!B1331,VLOOKUP(JRF!C1331,X:Y,2,0)="A"),"","Inactive Dept Combo Error")),"Inactive Dept Combo Error")</f>
        <v/>
      </c>
      <c r="AD1318" t="str">
        <f>IFERROR(IF('Journal Template'!D1730="","",IF(AND(VLOOKUP('Journal Template'!D1730,X:AA,4,0)='Journal Template'!A1730,VLOOKUP('Journal Template'!D1730,X:Y,2,0)="A"),"","Inactive Dept Combo Error")),"")</f>
        <v/>
      </c>
      <c r="AK1318" s="150" t="str">
        <f>IF(JRF!B1331="","",IF(JRF!B1331=IFERROR(VLOOKUP(JRF!B1331,Checks!AI:AI,1,0),0),"Entry in Branch/Satellite BU's",""))</f>
        <v/>
      </c>
      <c r="AL1318" t="str">
        <f>IFERROR(IF('Journal Template'!A1730="","",IF('Journal Template'!A1730=IFERROR(VLOOKUP('Journal Template'!A1730,Checks!AI:AI,1,0),0),"Entry in Branch/Satellite BU's","")),"")</f>
        <v/>
      </c>
      <c r="AO1318" s="171"/>
      <c r="AP1318" s="171"/>
      <c r="AQ1318" s="171"/>
      <c r="AR1318" s="171"/>
      <c r="CI1318" t="str">
        <f>IF(JRF!F1331&gt;0,"",IF(JRF!B1331="","",IF(LEFT(JRF!B1331,1)=IFERROR(VLOOKUP(LEFT(JRF!B1331,1),$CF$2:$CF$5,1,0),0),"Product Code Required",IF(JRF!C1331="","",IF(JRF!C1331=IFERROR(VLOOKUP(JRF!C1331,$CH:$CH,1,0),0),"Product Code Required","NA")))))</f>
        <v/>
      </c>
      <c r="CJ1318" t="str">
        <f>IF(JRF!AV1331&gt;0,"",IF(JRF!Q1331="","",IF(LEFT(JRF!Q1331,1)=IFERROR(VLOOKUP(LEFT(JRF!Q1331,1),$CF$2:$CF$5,1,0),0),"Product Code Required",IF(JRF!V1331="","",IF(JRF!V1331=IFERROR(VLOOKUP(JRF!V1331,$CH:$CH,1,0),0),"Product Code Required","NA")))))</f>
        <v/>
      </c>
      <c r="CK1318" t="str">
        <f>IFERROR(IF(LEN('Journal Template'!F1329)&gt;0,"",IF('Journal Template'!A1329="","",IF(LEFT('Journal Template'!A1329,1)=IFERROR(VLOOKUP(LEFT('Journal Template'!A1329,1),Checks!$CF$2:$CF$5,1,0),0),"Product Code Required",IF('Journal Template'!D1329="","",IF('Journal Template'!D1329=IFERROR(VLOOKUP('Journal Template'!D1329,Checks!$CH:$CH,1,0),0),"Product Code Required","NA"))))),"")</f>
        <v/>
      </c>
    </row>
    <row r="1319" spans="14:89">
      <c r="N1319" t="s">
        <v>6917</v>
      </c>
      <c r="O1319" t="s">
        <v>6918</v>
      </c>
      <c r="P1319" t="s">
        <v>386</v>
      </c>
      <c r="Q1319" s="150" t="str">
        <f>IF(JRF!D1332="","",IF(IFERROR(VLOOKUP(JRF!D1332,Checks!N:P,3,0),0)="A","","Inactive account in Use"))</f>
        <v/>
      </c>
      <c r="R1319" t="str">
        <f>IFERROR(IF('Journal Template'!C1731="","",IF(IFERROR(VLOOKUP('Journal Template'!C1731,Checks!N:P,3,0),0)="A","","Inactive account in Use")),"")</f>
        <v/>
      </c>
      <c r="S1319" t="s">
        <v>6919</v>
      </c>
      <c r="T1319" t="s">
        <v>386</v>
      </c>
      <c r="U1319" t="s">
        <v>393</v>
      </c>
      <c r="V1319" s="150" t="str">
        <f>IF(JRF!C1332="","",IF(IFERROR(VLOOKUP(JRF!C1332,Checks!S:U,3,0),0)="A","Entry with System fund Dept",""))</f>
        <v/>
      </c>
      <c r="W1319" t="str">
        <f>IFERROR(IF('Journal Template'!D1731="","",IF(IFERROR(VLOOKUP('Journal Template'!D1731,Checks!S:U,3,0),0)="A","Entry with System fund Dept","")),"")</f>
        <v/>
      </c>
      <c r="X1319" t="s">
        <v>6920</v>
      </c>
      <c r="Y1319" t="s">
        <v>386</v>
      </c>
      <c r="Z1319" t="s">
        <v>6921</v>
      </c>
      <c r="AA1319" t="s">
        <v>6922</v>
      </c>
      <c r="AB1319" t="s">
        <v>125</v>
      </c>
      <c r="AC1319" s="150" t="str">
        <f>IFERROR(IF(JRF!C1332="","",IF(AND(VLOOKUP(JRF!C1332,X:AA,4,0)=JRF!B1332,VLOOKUP(JRF!C1332,X:Y,2,0)="A"),"","Inactive Dept Combo Error")),"Inactive Dept Combo Error")</f>
        <v/>
      </c>
      <c r="AD1319" t="str">
        <f>IFERROR(IF('Journal Template'!D1731="","",IF(AND(VLOOKUP('Journal Template'!D1731,X:AA,4,0)='Journal Template'!A1731,VLOOKUP('Journal Template'!D1731,X:Y,2,0)="A"),"","Inactive Dept Combo Error")),"")</f>
        <v/>
      </c>
      <c r="AK1319" s="150" t="str">
        <f>IF(JRF!B1332="","",IF(JRF!B1332=IFERROR(VLOOKUP(JRF!B1332,Checks!AI:AI,1,0),0),"Entry in Branch/Satellite BU's",""))</f>
        <v/>
      </c>
      <c r="AL1319" t="str">
        <f>IFERROR(IF('Journal Template'!A1731="","",IF('Journal Template'!A1731=IFERROR(VLOOKUP('Journal Template'!A1731,Checks!AI:AI,1,0),0),"Entry in Branch/Satellite BU's","")),"")</f>
        <v/>
      </c>
      <c r="AO1319" s="171"/>
      <c r="AP1319" s="171"/>
      <c r="AQ1319" s="171"/>
      <c r="AR1319" s="171"/>
      <c r="CI1319" t="str">
        <f>IF(JRF!F1332&gt;0,"",IF(JRF!B1332="","",IF(LEFT(JRF!B1332,1)=IFERROR(VLOOKUP(LEFT(JRF!B1332,1),$CF$2:$CF$5,1,0),0),"Product Code Required",IF(JRF!C1332="","",IF(JRF!C1332=IFERROR(VLOOKUP(JRF!C1332,$CH:$CH,1,0),0),"Product Code Required","NA")))))</f>
        <v/>
      </c>
      <c r="CJ1319" t="str">
        <f>IF(JRF!AV1332&gt;0,"",IF(JRF!Q1332="","",IF(LEFT(JRF!Q1332,1)=IFERROR(VLOOKUP(LEFT(JRF!Q1332,1),$CF$2:$CF$5,1,0),0),"Product Code Required",IF(JRF!V1332="","",IF(JRF!V1332=IFERROR(VLOOKUP(JRF!V1332,$CH:$CH,1,0),0),"Product Code Required","NA")))))</f>
        <v/>
      </c>
      <c r="CK1319" t="str">
        <f>IFERROR(IF(LEN('Journal Template'!F1330)&gt;0,"",IF('Journal Template'!A1330="","",IF(LEFT('Journal Template'!A1330,1)=IFERROR(VLOOKUP(LEFT('Journal Template'!A1330,1),Checks!$CF$2:$CF$5,1,0),0),"Product Code Required",IF('Journal Template'!D1330="","",IF('Journal Template'!D1330=IFERROR(VLOOKUP('Journal Template'!D1330,Checks!$CH:$CH,1,0),0),"Product Code Required","NA"))))),"")</f>
        <v/>
      </c>
    </row>
    <row r="1320" spans="14:89">
      <c r="N1320" t="s">
        <v>6923</v>
      </c>
      <c r="O1320" t="s">
        <v>6924</v>
      </c>
      <c r="P1320" t="s">
        <v>386</v>
      </c>
      <c r="Q1320" s="150" t="str">
        <f>IF(JRF!D1333="","",IF(IFERROR(VLOOKUP(JRF!D1333,Checks!N:P,3,0),0)="A","","Inactive account in Use"))</f>
        <v/>
      </c>
      <c r="R1320" t="str">
        <f>IFERROR(IF('Journal Template'!C1732="","",IF(IFERROR(VLOOKUP('Journal Template'!C1732,Checks!N:P,3,0),0)="A","","Inactive account in Use")),"")</f>
        <v/>
      </c>
      <c r="S1320" t="s">
        <v>6925</v>
      </c>
      <c r="T1320" t="s">
        <v>386</v>
      </c>
      <c r="U1320" t="s">
        <v>393</v>
      </c>
      <c r="V1320" s="150" t="str">
        <f>IF(JRF!C1333="","",IF(IFERROR(VLOOKUP(JRF!C1333,Checks!S:U,3,0),0)="A","Entry with System fund Dept",""))</f>
        <v/>
      </c>
      <c r="W1320" t="str">
        <f>IFERROR(IF('Journal Template'!D1732="","",IF(IFERROR(VLOOKUP('Journal Template'!D1732,Checks!S:U,3,0),0)="A","Entry with System fund Dept","")),"")</f>
        <v/>
      </c>
      <c r="X1320" t="s">
        <v>6920</v>
      </c>
      <c r="Y1320" t="s">
        <v>389</v>
      </c>
      <c r="Z1320" t="s">
        <v>6926</v>
      </c>
      <c r="AA1320" t="s">
        <v>391</v>
      </c>
      <c r="AB1320" t="s">
        <v>125</v>
      </c>
      <c r="AC1320" s="150" t="str">
        <f>IFERROR(IF(JRF!C1333="","",IF(AND(VLOOKUP(JRF!C1333,X:AA,4,0)=JRF!B1333,VLOOKUP(JRF!C1333,X:Y,2,0)="A"),"","Inactive Dept Combo Error")),"Inactive Dept Combo Error")</f>
        <v/>
      </c>
      <c r="AD1320" t="str">
        <f>IFERROR(IF('Journal Template'!D1732="","",IF(AND(VLOOKUP('Journal Template'!D1732,X:AA,4,0)='Journal Template'!A1732,VLOOKUP('Journal Template'!D1732,X:Y,2,0)="A"),"","Inactive Dept Combo Error")),"")</f>
        <v/>
      </c>
      <c r="AK1320" s="150" t="str">
        <f>IF(JRF!B1333="","",IF(JRF!B1333=IFERROR(VLOOKUP(JRF!B1333,Checks!AI:AI,1,0),0),"Entry in Branch/Satellite BU's",""))</f>
        <v/>
      </c>
      <c r="AL1320" t="str">
        <f>IFERROR(IF('Journal Template'!A1732="","",IF('Journal Template'!A1732=IFERROR(VLOOKUP('Journal Template'!A1732,Checks!AI:AI,1,0),0),"Entry in Branch/Satellite BU's","")),"")</f>
        <v/>
      </c>
      <c r="AO1320" s="171"/>
      <c r="AP1320" s="171"/>
      <c r="AQ1320" s="171"/>
      <c r="AR1320" s="171"/>
      <c r="CI1320" t="str">
        <f>IF(JRF!F1333&gt;0,"",IF(JRF!B1333="","",IF(LEFT(JRF!B1333,1)=IFERROR(VLOOKUP(LEFT(JRF!B1333,1),$CF$2:$CF$5,1,0),0),"Product Code Required",IF(JRF!C1333="","",IF(JRF!C1333=IFERROR(VLOOKUP(JRF!C1333,$CH:$CH,1,0),0),"Product Code Required","NA")))))</f>
        <v/>
      </c>
      <c r="CJ1320" t="str">
        <f>IF(JRF!AV1333&gt;0,"",IF(JRF!Q1333="","",IF(LEFT(JRF!Q1333,1)=IFERROR(VLOOKUP(LEFT(JRF!Q1333,1),$CF$2:$CF$5,1,0),0),"Product Code Required",IF(JRF!V1333="","",IF(JRF!V1333=IFERROR(VLOOKUP(JRF!V1333,$CH:$CH,1,0),0),"Product Code Required","NA")))))</f>
        <v/>
      </c>
      <c r="CK1320" t="str">
        <f>IFERROR(IF(LEN('Journal Template'!F1331)&gt;0,"",IF('Journal Template'!A1331="","",IF(LEFT('Journal Template'!A1331,1)=IFERROR(VLOOKUP(LEFT('Journal Template'!A1331,1),Checks!$CF$2:$CF$5,1,0),0),"Product Code Required",IF('Journal Template'!D1331="","",IF('Journal Template'!D1331=IFERROR(VLOOKUP('Journal Template'!D1331,Checks!$CH:$CH,1,0),0),"Product Code Required","NA"))))),"")</f>
        <v/>
      </c>
    </row>
    <row r="1321" spans="14:89">
      <c r="N1321" t="s">
        <v>6927</v>
      </c>
      <c r="O1321" t="s">
        <v>6928</v>
      </c>
      <c r="P1321" t="s">
        <v>386</v>
      </c>
      <c r="Q1321" s="150" t="str">
        <f>IF(JRF!D1334="","",IF(IFERROR(VLOOKUP(JRF!D1334,Checks!N:P,3,0),0)="A","","Inactive account in Use"))</f>
        <v/>
      </c>
      <c r="R1321" t="str">
        <f>IFERROR(IF('Journal Template'!C1733="","",IF(IFERROR(VLOOKUP('Journal Template'!C1733,Checks!N:P,3,0),0)="A","","Inactive account in Use")),"")</f>
        <v/>
      </c>
      <c r="S1321" t="s">
        <v>6929</v>
      </c>
      <c r="T1321" t="s">
        <v>386</v>
      </c>
      <c r="U1321" t="s">
        <v>393</v>
      </c>
      <c r="V1321" s="150" t="str">
        <f>IF(JRF!C1334="","",IF(IFERROR(VLOOKUP(JRF!C1334,Checks!S:U,3,0),0)="A","Entry with System fund Dept",""))</f>
        <v/>
      </c>
      <c r="W1321" t="str">
        <f>IFERROR(IF('Journal Template'!D1733="","",IF(IFERROR(VLOOKUP('Journal Template'!D1733,Checks!S:U,3,0),0)="A","Entry with System fund Dept","")),"")</f>
        <v/>
      </c>
      <c r="X1321" t="s">
        <v>6902</v>
      </c>
      <c r="Y1321" t="s">
        <v>386</v>
      </c>
      <c r="Z1321" t="s">
        <v>6930</v>
      </c>
      <c r="AA1321" t="s">
        <v>391</v>
      </c>
      <c r="AB1321" t="s">
        <v>125</v>
      </c>
      <c r="AC1321" s="150" t="str">
        <f>IFERROR(IF(JRF!C1334="","",IF(AND(VLOOKUP(JRF!C1334,X:AA,4,0)=JRF!B1334,VLOOKUP(JRF!C1334,X:Y,2,0)="A"),"","Inactive Dept Combo Error")),"Inactive Dept Combo Error")</f>
        <v/>
      </c>
      <c r="AD1321" t="str">
        <f>IFERROR(IF('Journal Template'!D1733="","",IF(AND(VLOOKUP('Journal Template'!D1733,X:AA,4,0)='Journal Template'!A1733,VLOOKUP('Journal Template'!D1733,X:Y,2,0)="A"),"","Inactive Dept Combo Error")),"")</f>
        <v/>
      </c>
      <c r="AK1321" s="150" t="str">
        <f>IF(JRF!B1334="","",IF(JRF!B1334=IFERROR(VLOOKUP(JRF!B1334,Checks!AI:AI,1,0),0),"Entry in Branch/Satellite BU's",""))</f>
        <v/>
      </c>
      <c r="AL1321" t="str">
        <f>IFERROR(IF('Journal Template'!A1733="","",IF('Journal Template'!A1733=IFERROR(VLOOKUP('Journal Template'!A1733,Checks!AI:AI,1,0),0),"Entry in Branch/Satellite BU's","")),"")</f>
        <v/>
      </c>
      <c r="AO1321" s="171"/>
      <c r="AP1321" s="171"/>
      <c r="AQ1321" s="171"/>
      <c r="AR1321" s="171"/>
      <c r="CI1321" t="str">
        <f>IF(JRF!F1334&gt;0,"",IF(JRF!B1334="","",IF(LEFT(JRF!B1334,1)=IFERROR(VLOOKUP(LEFT(JRF!B1334,1),$CF$2:$CF$5,1,0),0),"Product Code Required",IF(JRF!C1334="","",IF(JRF!C1334=IFERROR(VLOOKUP(JRF!C1334,$CH:$CH,1,0),0),"Product Code Required","NA")))))</f>
        <v/>
      </c>
      <c r="CJ1321" t="str">
        <f>IF(JRF!AV1334&gt;0,"",IF(JRF!Q1334="","",IF(LEFT(JRF!Q1334,1)=IFERROR(VLOOKUP(LEFT(JRF!Q1334,1),$CF$2:$CF$5,1,0),0),"Product Code Required",IF(JRF!V1334="","",IF(JRF!V1334=IFERROR(VLOOKUP(JRF!V1334,$CH:$CH,1,0),0),"Product Code Required","NA")))))</f>
        <v/>
      </c>
      <c r="CK1321" t="str">
        <f>IFERROR(IF(LEN('Journal Template'!F1332)&gt;0,"",IF('Journal Template'!A1332="","",IF(LEFT('Journal Template'!A1332,1)=IFERROR(VLOOKUP(LEFT('Journal Template'!A1332,1),Checks!$CF$2:$CF$5,1,0),0),"Product Code Required",IF('Journal Template'!D1332="","",IF('Journal Template'!D1332=IFERROR(VLOOKUP('Journal Template'!D1332,Checks!$CH:$CH,1,0),0),"Product Code Required","NA"))))),"")</f>
        <v/>
      </c>
    </row>
    <row r="1322" spans="14:89">
      <c r="N1322" t="s">
        <v>6931</v>
      </c>
      <c r="O1322" t="s">
        <v>6932</v>
      </c>
      <c r="P1322" t="s">
        <v>386</v>
      </c>
      <c r="Q1322" s="150" t="str">
        <f>IF(JRF!D1335="","",IF(IFERROR(VLOOKUP(JRF!D1335,Checks!N:P,3,0),0)="A","","Inactive account in Use"))</f>
        <v/>
      </c>
      <c r="R1322" t="str">
        <f>IFERROR(IF('Journal Template'!C1734="","",IF(IFERROR(VLOOKUP('Journal Template'!C1734,Checks!N:P,3,0),0)="A","","Inactive account in Use")),"")</f>
        <v/>
      </c>
      <c r="S1322" t="s">
        <v>6933</v>
      </c>
      <c r="T1322" t="s">
        <v>386</v>
      </c>
      <c r="U1322" t="s">
        <v>393</v>
      </c>
      <c r="V1322" s="150" t="str">
        <f>IF(JRF!C1335="","",IF(IFERROR(VLOOKUP(JRF!C1335,Checks!S:U,3,0),0)="A","Entry with System fund Dept",""))</f>
        <v/>
      </c>
      <c r="W1322" t="str">
        <f>IFERROR(IF('Journal Template'!D1734="","",IF(IFERROR(VLOOKUP('Journal Template'!D1734,Checks!S:U,3,0),0)="A","Entry with System fund Dept","")),"")</f>
        <v/>
      </c>
      <c r="X1322" t="s">
        <v>6934</v>
      </c>
      <c r="Y1322" t="s">
        <v>389</v>
      </c>
      <c r="Z1322" t="s">
        <v>6935</v>
      </c>
      <c r="AA1322" t="s">
        <v>391</v>
      </c>
      <c r="AB1322" t="s">
        <v>125</v>
      </c>
      <c r="AC1322" s="150" t="str">
        <f>IFERROR(IF(JRF!C1335="","",IF(AND(VLOOKUP(JRF!C1335,X:AA,4,0)=JRF!B1335,VLOOKUP(JRF!C1335,X:Y,2,0)="A"),"","Inactive Dept Combo Error")),"Inactive Dept Combo Error")</f>
        <v/>
      </c>
      <c r="AD1322" t="str">
        <f>IFERROR(IF('Journal Template'!D1734="","",IF(AND(VLOOKUP('Journal Template'!D1734,X:AA,4,0)='Journal Template'!A1734,VLOOKUP('Journal Template'!D1734,X:Y,2,0)="A"),"","Inactive Dept Combo Error")),"")</f>
        <v/>
      </c>
      <c r="AK1322" s="150" t="str">
        <f>IF(JRF!B1335="","",IF(JRF!B1335=IFERROR(VLOOKUP(JRF!B1335,Checks!AI:AI,1,0),0),"Entry in Branch/Satellite BU's",""))</f>
        <v/>
      </c>
      <c r="AL1322" t="str">
        <f>IFERROR(IF('Journal Template'!A1734="","",IF('Journal Template'!A1734=IFERROR(VLOOKUP('Journal Template'!A1734,Checks!AI:AI,1,0),0),"Entry in Branch/Satellite BU's","")),"")</f>
        <v/>
      </c>
      <c r="AO1322" s="171"/>
      <c r="AP1322" s="171"/>
      <c r="AQ1322" s="171"/>
      <c r="AR1322" s="171"/>
      <c r="CI1322" t="str">
        <f>IF(JRF!F1335&gt;0,"",IF(JRF!B1335="","",IF(LEFT(JRF!B1335,1)=IFERROR(VLOOKUP(LEFT(JRF!B1335,1),$CF$2:$CF$5,1,0),0),"Product Code Required",IF(JRF!C1335="","",IF(JRF!C1335=IFERROR(VLOOKUP(JRF!C1335,$CH:$CH,1,0),0),"Product Code Required","NA")))))</f>
        <v/>
      </c>
      <c r="CJ1322" t="str">
        <f>IF(JRF!AV1335&gt;0,"",IF(JRF!Q1335="","",IF(LEFT(JRF!Q1335,1)=IFERROR(VLOOKUP(LEFT(JRF!Q1335,1),$CF$2:$CF$5,1,0),0),"Product Code Required",IF(JRF!V1335="","",IF(JRF!V1335=IFERROR(VLOOKUP(JRF!V1335,$CH:$CH,1,0),0),"Product Code Required","NA")))))</f>
        <v/>
      </c>
      <c r="CK1322" t="str">
        <f>IFERROR(IF(LEN('Journal Template'!F1333)&gt;0,"",IF('Journal Template'!A1333="","",IF(LEFT('Journal Template'!A1333,1)=IFERROR(VLOOKUP(LEFT('Journal Template'!A1333,1),Checks!$CF$2:$CF$5,1,0),0),"Product Code Required",IF('Journal Template'!D1333="","",IF('Journal Template'!D1333=IFERROR(VLOOKUP('Journal Template'!D1333,Checks!$CH:$CH,1,0),0),"Product Code Required","NA"))))),"")</f>
        <v/>
      </c>
    </row>
    <row r="1323" spans="14:89">
      <c r="N1323" t="s">
        <v>6936</v>
      </c>
      <c r="O1323" t="s">
        <v>6937</v>
      </c>
      <c r="P1323" t="s">
        <v>386</v>
      </c>
      <c r="Q1323" s="150" t="str">
        <f>IF(JRF!D1336="","",IF(IFERROR(VLOOKUP(JRF!D1336,Checks!N:P,3,0),0)="A","","Inactive account in Use"))</f>
        <v/>
      </c>
      <c r="R1323" t="str">
        <f>IFERROR(IF('Journal Template'!C1735="","",IF(IFERROR(VLOOKUP('Journal Template'!C1735,Checks!N:P,3,0),0)="A","","Inactive account in Use")),"")</f>
        <v/>
      </c>
      <c r="S1323" t="s">
        <v>6938</v>
      </c>
      <c r="T1323" t="s">
        <v>386</v>
      </c>
      <c r="U1323" t="s">
        <v>393</v>
      </c>
      <c r="V1323" s="150" t="str">
        <f>IF(JRF!C1336="","",IF(IFERROR(VLOOKUP(JRF!C1336,Checks!S:U,3,0),0)="A","Entry with System fund Dept",""))</f>
        <v/>
      </c>
      <c r="W1323" t="str">
        <f>IFERROR(IF('Journal Template'!D1735="","",IF(IFERROR(VLOOKUP('Journal Template'!D1735,Checks!S:U,3,0),0)="A","Entry with System fund Dept","")),"")</f>
        <v/>
      </c>
      <c r="X1323" t="s">
        <v>6939</v>
      </c>
      <c r="Y1323" t="s">
        <v>389</v>
      </c>
      <c r="Z1323" t="s">
        <v>6940</v>
      </c>
      <c r="AA1323" t="s">
        <v>391</v>
      </c>
      <c r="AB1323" t="s">
        <v>125</v>
      </c>
      <c r="AC1323" s="150" t="str">
        <f>IFERROR(IF(JRF!C1336="","",IF(AND(VLOOKUP(JRF!C1336,X:AA,4,0)=JRF!B1336,VLOOKUP(JRF!C1336,X:Y,2,0)="A"),"","Inactive Dept Combo Error")),"Inactive Dept Combo Error")</f>
        <v/>
      </c>
      <c r="AD1323" t="str">
        <f>IFERROR(IF('Journal Template'!D1735="","",IF(AND(VLOOKUP('Journal Template'!D1735,X:AA,4,0)='Journal Template'!A1735,VLOOKUP('Journal Template'!D1735,X:Y,2,0)="A"),"","Inactive Dept Combo Error")),"")</f>
        <v/>
      </c>
      <c r="AK1323" s="150" t="str">
        <f>IF(JRF!B1336="","",IF(JRF!B1336=IFERROR(VLOOKUP(JRF!B1336,Checks!AI:AI,1,0),0),"Entry in Branch/Satellite BU's",""))</f>
        <v/>
      </c>
      <c r="AL1323" t="str">
        <f>IFERROR(IF('Journal Template'!A1735="","",IF('Journal Template'!A1735=IFERROR(VLOOKUP('Journal Template'!A1735,Checks!AI:AI,1,0),0),"Entry in Branch/Satellite BU's","")),"")</f>
        <v/>
      </c>
      <c r="AO1323" s="171"/>
      <c r="AP1323" s="171"/>
      <c r="AQ1323" s="171"/>
      <c r="AR1323" s="171"/>
      <c r="CI1323" t="str">
        <f>IF(JRF!F1336&gt;0,"",IF(JRF!B1336="","",IF(LEFT(JRF!B1336,1)=IFERROR(VLOOKUP(LEFT(JRF!B1336,1),$CF$2:$CF$5,1,0),0),"Product Code Required",IF(JRF!C1336="","",IF(JRF!C1336=IFERROR(VLOOKUP(JRF!C1336,$CH:$CH,1,0),0),"Product Code Required","NA")))))</f>
        <v/>
      </c>
      <c r="CJ1323" t="str">
        <f>IF(JRF!AV1336&gt;0,"",IF(JRF!Q1336="","",IF(LEFT(JRF!Q1336,1)=IFERROR(VLOOKUP(LEFT(JRF!Q1336,1),$CF$2:$CF$5,1,0),0),"Product Code Required",IF(JRF!V1336="","",IF(JRF!V1336=IFERROR(VLOOKUP(JRF!V1336,$CH:$CH,1,0),0),"Product Code Required","NA")))))</f>
        <v/>
      </c>
      <c r="CK1323" t="str">
        <f>IFERROR(IF(LEN('Journal Template'!F1334)&gt;0,"",IF('Journal Template'!A1334="","",IF(LEFT('Journal Template'!A1334,1)=IFERROR(VLOOKUP(LEFT('Journal Template'!A1334,1),Checks!$CF$2:$CF$5,1,0),0),"Product Code Required",IF('Journal Template'!D1334="","",IF('Journal Template'!D1334=IFERROR(VLOOKUP('Journal Template'!D1334,Checks!$CH:$CH,1,0),0),"Product Code Required","NA"))))),"")</f>
        <v/>
      </c>
    </row>
    <row r="1324" spans="14:89">
      <c r="N1324" t="s">
        <v>6941</v>
      </c>
      <c r="O1324" t="s">
        <v>6942</v>
      </c>
      <c r="P1324" t="s">
        <v>386</v>
      </c>
      <c r="Q1324" s="150" t="str">
        <f>IF(JRF!D1337="","",IF(IFERROR(VLOOKUP(JRF!D1337,Checks!N:P,3,0),0)="A","","Inactive account in Use"))</f>
        <v/>
      </c>
      <c r="R1324" t="str">
        <f>IFERROR(IF('Journal Template'!C1736="","",IF(IFERROR(VLOOKUP('Journal Template'!C1736,Checks!N:P,3,0),0)="A","","Inactive account in Use")),"")</f>
        <v/>
      </c>
      <c r="S1324" t="s">
        <v>6943</v>
      </c>
      <c r="T1324" t="s">
        <v>386</v>
      </c>
      <c r="U1324" t="s">
        <v>393</v>
      </c>
      <c r="V1324" s="150" t="str">
        <f>IF(JRF!C1337="","",IF(IFERROR(VLOOKUP(JRF!C1337,Checks!S:U,3,0),0)="A","Entry with System fund Dept",""))</f>
        <v/>
      </c>
      <c r="W1324" t="str">
        <f>IFERROR(IF('Journal Template'!D1736="","",IF(IFERROR(VLOOKUP('Journal Template'!D1736,Checks!S:U,3,0),0)="A","Entry with System fund Dept","")),"")</f>
        <v/>
      </c>
      <c r="X1324" t="s">
        <v>6944</v>
      </c>
      <c r="Y1324" t="s">
        <v>386</v>
      </c>
      <c r="Z1324" t="s">
        <v>6945</v>
      </c>
      <c r="AA1324" t="s">
        <v>932</v>
      </c>
      <c r="AB1324" t="s">
        <v>3550</v>
      </c>
      <c r="AC1324" s="150" t="str">
        <f>IFERROR(IF(JRF!C1337="","",IF(AND(VLOOKUP(JRF!C1337,X:AA,4,0)=JRF!B1337,VLOOKUP(JRF!C1337,X:Y,2,0)="A"),"","Inactive Dept Combo Error")),"Inactive Dept Combo Error")</f>
        <v/>
      </c>
      <c r="AD1324" t="str">
        <f>IFERROR(IF('Journal Template'!D1736="","",IF(AND(VLOOKUP('Journal Template'!D1736,X:AA,4,0)='Journal Template'!A1736,VLOOKUP('Journal Template'!D1736,X:Y,2,0)="A"),"","Inactive Dept Combo Error")),"")</f>
        <v/>
      </c>
      <c r="AK1324" s="150" t="str">
        <f>IF(JRF!B1337="","",IF(JRF!B1337=IFERROR(VLOOKUP(JRF!B1337,Checks!AI:AI,1,0),0),"Entry in Branch/Satellite BU's",""))</f>
        <v/>
      </c>
      <c r="AL1324" t="str">
        <f>IFERROR(IF('Journal Template'!A1736="","",IF('Journal Template'!A1736=IFERROR(VLOOKUP('Journal Template'!A1736,Checks!AI:AI,1,0),0),"Entry in Branch/Satellite BU's","")),"")</f>
        <v/>
      </c>
      <c r="AO1324" s="171"/>
      <c r="AP1324" s="171"/>
      <c r="AQ1324" s="171"/>
      <c r="AR1324" s="171"/>
      <c r="CI1324" t="str">
        <f>IF(JRF!F1337&gt;0,"",IF(JRF!B1337="","",IF(LEFT(JRF!B1337,1)=IFERROR(VLOOKUP(LEFT(JRF!B1337,1),$CF$2:$CF$5,1,0),0),"Product Code Required",IF(JRF!C1337="","",IF(JRF!C1337=IFERROR(VLOOKUP(JRF!C1337,$CH:$CH,1,0),0),"Product Code Required","NA")))))</f>
        <v/>
      </c>
      <c r="CJ1324" t="str">
        <f>IF(JRF!AV1337&gt;0,"",IF(JRF!Q1337="","",IF(LEFT(JRF!Q1337,1)=IFERROR(VLOOKUP(LEFT(JRF!Q1337,1),$CF$2:$CF$5,1,0),0),"Product Code Required",IF(JRF!V1337="","",IF(JRF!V1337=IFERROR(VLOOKUP(JRF!V1337,$CH:$CH,1,0),0),"Product Code Required","NA")))))</f>
        <v/>
      </c>
      <c r="CK1324" t="str">
        <f>IFERROR(IF(LEN('Journal Template'!F1335)&gt;0,"",IF('Journal Template'!A1335="","",IF(LEFT('Journal Template'!A1335,1)=IFERROR(VLOOKUP(LEFT('Journal Template'!A1335,1),Checks!$CF$2:$CF$5,1,0),0),"Product Code Required",IF('Journal Template'!D1335="","",IF('Journal Template'!D1335=IFERROR(VLOOKUP('Journal Template'!D1335,Checks!$CH:$CH,1,0),0),"Product Code Required","NA"))))),"")</f>
        <v/>
      </c>
    </row>
    <row r="1325" spans="14:89">
      <c r="N1325" t="s">
        <v>6946</v>
      </c>
      <c r="O1325" t="s">
        <v>6947</v>
      </c>
      <c r="P1325" t="s">
        <v>386</v>
      </c>
      <c r="Q1325" s="150" t="str">
        <f>IF(JRF!D1338="","",IF(IFERROR(VLOOKUP(JRF!D1338,Checks!N:P,3,0),0)="A","","Inactive account in Use"))</f>
        <v/>
      </c>
      <c r="R1325" t="str">
        <f>IFERROR(IF('Journal Template'!C1737="","",IF(IFERROR(VLOOKUP('Journal Template'!C1737,Checks!N:P,3,0),0)="A","","Inactive account in Use")),"")</f>
        <v/>
      </c>
      <c r="S1325" t="s">
        <v>6948</v>
      </c>
      <c r="T1325" t="s">
        <v>386</v>
      </c>
      <c r="U1325" t="s">
        <v>393</v>
      </c>
      <c r="V1325" s="150" t="str">
        <f>IF(JRF!C1338="","",IF(IFERROR(VLOOKUP(JRF!C1338,Checks!S:U,3,0),0)="A","Entry with System fund Dept",""))</f>
        <v/>
      </c>
      <c r="W1325" t="str">
        <f>IFERROR(IF('Journal Template'!D1737="","",IF(IFERROR(VLOOKUP('Journal Template'!D1737,Checks!S:U,3,0),0)="A","Entry with System fund Dept","")),"")</f>
        <v/>
      </c>
      <c r="X1325" t="s">
        <v>6906</v>
      </c>
      <c r="Y1325" t="s">
        <v>386</v>
      </c>
      <c r="Z1325" t="s">
        <v>1719</v>
      </c>
      <c r="AA1325" t="s">
        <v>420</v>
      </c>
      <c r="AB1325" t="s">
        <v>1707</v>
      </c>
      <c r="AC1325" s="150" t="str">
        <f>IFERROR(IF(JRF!C1338="","",IF(AND(VLOOKUP(JRF!C1338,X:AA,4,0)=JRF!B1338,VLOOKUP(JRF!C1338,X:Y,2,0)="A"),"","Inactive Dept Combo Error")),"Inactive Dept Combo Error")</f>
        <v/>
      </c>
      <c r="AD1325" t="str">
        <f>IFERROR(IF('Journal Template'!D1737="","",IF(AND(VLOOKUP('Journal Template'!D1737,X:AA,4,0)='Journal Template'!A1737,VLOOKUP('Journal Template'!D1737,X:Y,2,0)="A"),"","Inactive Dept Combo Error")),"")</f>
        <v/>
      </c>
      <c r="AK1325" s="150" t="str">
        <f>IF(JRF!B1338="","",IF(JRF!B1338=IFERROR(VLOOKUP(JRF!B1338,Checks!AI:AI,1,0),0),"Entry in Branch/Satellite BU's",""))</f>
        <v/>
      </c>
      <c r="AL1325" t="str">
        <f>IFERROR(IF('Journal Template'!A1737="","",IF('Journal Template'!A1737=IFERROR(VLOOKUP('Journal Template'!A1737,Checks!AI:AI,1,0),0),"Entry in Branch/Satellite BU's","")),"")</f>
        <v/>
      </c>
      <c r="AO1325" s="171"/>
      <c r="AP1325" s="171"/>
      <c r="AQ1325" s="171"/>
      <c r="AR1325" s="171"/>
      <c r="CI1325" t="str">
        <f>IF(JRF!F1338&gt;0,"",IF(JRF!B1338="","",IF(LEFT(JRF!B1338,1)=IFERROR(VLOOKUP(LEFT(JRF!B1338,1),$CF$2:$CF$5,1,0),0),"Product Code Required",IF(JRF!C1338="","",IF(JRF!C1338=IFERROR(VLOOKUP(JRF!C1338,$CH:$CH,1,0),0),"Product Code Required","NA")))))</f>
        <v/>
      </c>
      <c r="CJ1325" t="str">
        <f>IF(JRF!AV1338&gt;0,"",IF(JRF!Q1338="","",IF(LEFT(JRF!Q1338,1)=IFERROR(VLOOKUP(LEFT(JRF!Q1338,1),$CF$2:$CF$5,1,0),0),"Product Code Required",IF(JRF!V1338="","",IF(JRF!V1338=IFERROR(VLOOKUP(JRF!V1338,$CH:$CH,1,0),0),"Product Code Required","NA")))))</f>
        <v/>
      </c>
      <c r="CK1325" t="str">
        <f>IFERROR(IF(LEN('Journal Template'!F1336)&gt;0,"",IF('Journal Template'!A1336="","",IF(LEFT('Journal Template'!A1336,1)=IFERROR(VLOOKUP(LEFT('Journal Template'!A1336,1),Checks!$CF$2:$CF$5,1,0),0),"Product Code Required",IF('Journal Template'!D1336="","",IF('Journal Template'!D1336=IFERROR(VLOOKUP('Journal Template'!D1336,Checks!$CH:$CH,1,0),0),"Product Code Required","NA"))))),"")</f>
        <v/>
      </c>
    </row>
    <row r="1326" spans="14:89">
      <c r="N1326" t="s">
        <v>6949</v>
      </c>
      <c r="O1326" t="s">
        <v>6950</v>
      </c>
      <c r="P1326" t="s">
        <v>386</v>
      </c>
      <c r="Q1326" s="150" t="str">
        <f>IF(JRF!D1339="","",IF(IFERROR(VLOOKUP(JRF!D1339,Checks!N:P,3,0),0)="A","","Inactive account in Use"))</f>
        <v/>
      </c>
      <c r="R1326" t="str">
        <f>IFERROR(IF('Journal Template'!C1738="","",IF(IFERROR(VLOOKUP('Journal Template'!C1738,Checks!N:P,3,0),0)="A","","Inactive account in Use")),"")</f>
        <v/>
      </c>
      <c r="S1326" t="s">
        <v>6951</v>
      </c>
      <c r="T1326" t="s">
        <v>386</v>
      </c>
      <c r="U1326" t="s">
        <v>393</v>
      </c>
      <c r="V1326" s="150" t="str">
        <f>IF(JRF!C1339="","",IF(IFERROR(VLOOKUP(JRF!C1339,Checks!S:U,3,0),0)="A","Entry with System fund Dept",""))</f>
        <v/>
      </c>
      <c r="W1326" t="str">
        <f>IFERROR(IF('Journal Template'!D1738="","",IF(IFERROR(VLOOKUP('Journal Template'!D1738,Checks!S:U,3,0),0)="A","Entry with System fund Dept","")),"")</f>
        <v/>
      </c>
      <c r="X1326" t="s">
        <v>6906</v>
      </c>
      <c r="Y1326" t="s">
        <v>389</v>
      </c>
      <c r="Z1326" t="s">
        <v>1719</v>
      </c>
      <c r="AA1326" t="s">
        <v>445</v>
      </c>
      <c r="AB1326" t="s">
        <v>1707</v>
      </c>
      <c r="AC1326" s="150" t="str">
        <f>IFERROR(IF(JRF!C1339="","",IF(AND(VLOOKUP(JRF!C1339,X:AA,4,0)=JRF!B1339,VLOOKUP(JRF!C1339,X:Y,2,0)="A"),"","Inactive Dept Combo Error")),"Inactive Dept Combo Error")</f>
        <v/>
      </c>
      <c r="AD1326" t="str">
        <f>IFERROR(IF('Journal Template'!D1738="","",IF(AND(VLOOKUP('Journal Template'!D1738,X:AA,4,0)='Journal Template'!A1738,VLOOKUP('Journal Template'!D1738,X:Y,2,0)="A"),"","Inactive Dept Combo Error")),"")</f>
        <v/>
      </c>
      <c r="AK1326" s="150" t="str">
        <f>IF(JRF!B1339="","",IF(JRF!B1339=IFERROR(VLOOKUP(JRF!B1339,Checks!AI:AI,1,0),0),"Entry in Branch/Satellite BU's",""))</f>
        <v/>
      </c>
      <c r="AL1326" t="str">
        <f>IFERROR(IF('Journal Template'!A1738="","",IF('Journal Template'!A1738=IFERROR(VLOOKUP('Journal Template'!A1738,Checks!AI:AI,1,0),0),"Entry in Branch/Satellite BU's","")),"")</f>
        <v/>
      </c>
      <c r="AO1326" s="171"/>
      <c r="AP1326" s="171"/>
      <c r="AQ1326" s="171"/>
      <c r="AR1326" s="171"/>
      <c r="CI1326" t="str">
        <f>IF(JRF!F1339&gt;0,"",IF(JRF!B1339="","",IF(LEFT(JRF!B1339,1)=IFERROR(VLOOKUP(LEFT(JRF!B1339,1),$CF$2:$CF$5,1,0),0),"Product Code Required",IF(JRF!C1339="","",IF(JRF!C1339=IFERROR(VLOOKUP(JRF!C1339,$CH:$CH,1,0),0),"Product Code Required","NA")))))</f>
        <v/>
      </c>
      <c r="CJ1326" t="str">
        <f>IF(JRF!AV1339&gt;0,"",IF(JRF!Q1339="","",IF(LEFT(JRF!Q1339,1)=IFERROR(VLOOKUP(LEFT(JRF!Q1339,1),$CF$2:$CF$5,1,0),0),"Product Code Required",IF(JRF!V1339="","",IF(JRF!V1339=IFERROR(VLOOKUP(JRF!V1339,$CH:$CH,1,0),0),"Product Code Required","NA")))))</f>
        <v/>
      </c>
      <c r="CK1326" t="str">
        <f>IFERROR(IF(LEN('Journal Template'!F1337)&gt;0,"",IF('Journal Template'!A1337="","",IF(LEFT('Journal Template'!A1337,1)=IFERROR(VLOOKUP(LEFT('Journal Template'!A1337,1),Checks!$CF$2:$CF$5,1,0),0),"Product Code Required",IF('Journal Template'!D1337="","",IF('Journal Template'!D1337=IFERROR(VLOOKUP('Journal Template'!D1337,Checks!$CH:$CH,1,0),0),"Product Code Required","NA"))))),"")</f>
        <v/>
      </c>
    </row>
    <row r="1327" spans="14:89">
      <c r="N1327" t="s">
        <v>6952</v>
      </c>
      <c r="O1327" t="s">
        <v>6953</v>
      </c>
      <c r="P1327" t="s">
        <v>386</v>
      </c>
      <c r="Q1327" s="150" t="str">
        <f>IF(JRF!D1340="","",IF(IFERROR(VLOOKUP(JRF!D1340,Checks!N:P,3,0),0)="A","","Inactive account in Use"))</f>
        <v/>
      </c>
      <c r="R1327" t="str">
        <f>IFERROR(IF('Journal Template'!C1739="","",IF(IFERROR(VLOOKUP('Journal Template'!C1739,Checks!N:P,3,0),0)="A","","Inactive account in Use")),"")</f>
        <v/>
      </c>
      <c r="S1327" t="s">
        <v>6954</v>
      </c>
      <c r="T1327" t="s">
        <v>386</v>
      </c>
      <c r="U1327" t="s">
        <v>393</v>
      </c>
      <c r="V1327" s="150" t="str">
        <f>IF(JRF!C1340="","",IF(IFERROR(VLOOKUP(JRF!C1340,Checks!S:U,3,0),0)="A","Entry with System fund Dept",""))</f>
        <v/>
      </c>
      <c r="W1327" t="str">
        <f>IFERROR(IF('Journal Template'!D1739="","",IF(IFERROR(VLOOKUP('Journal Template'!D1739,Checks!S:U,3,0),0)="A","Entry with System fund Dept","")),"")</f>
        <v/>
      </c>
      <c r="X1327" t="s">
        <v>4413</v>
      </c>
      <c r="Y1327" t="s">
        <v>386</v>
      </c>
      <c r="Z1327" t="s">
        <v>6955</v>
      </c>
      <c r="AA1327" t="s">
        <v>391</v>
      </c>
      <c r="AB1327" t="s">
        <v>125</v>
      </c>
      <c r="AC1327" s="150" t="str">
        <f>IFERROR(IF(JRF!C1340="","",IF(AND(VLOOKUP(JRF!C1340,X:AA,4,0)=JRF!B1340,VLOOKUP(JRF!C1340,X:Y,2,0)="A"),"","Inactive Dept Combo Error")),"Inactive Dept Combo Error")</f>
        <v/>
      </c>
      <c r="AD1327" t="str">
        <f>IFERROR(IF('Journal Template'!D1739="","",IF(AND(VLOOKUP('Journal Template'!D1739,X:AA,4,0)='Journal Template'!A1739,VLOOKUP('Journal Template'!D1739,X:Y,2,0)="A"),"","Inactive Dept Combo Error")),"")</f>
        <v/>
      </c>
      <c r="AK1327" s="150" t="str">
        <f>IF(JRF!B1340="","",IF(JRF!B1340=IFERROR(VLOOKUP(JRF!B1340,Checks!AI:AI,1,0),0),"Entry in Branch/Satellite BU's",""))</f>
        <v/>
      </c>
      <c r="AL1327" t="str">
        <f>IFERROR(IF('Journal Template'!A1739="","",IF('Journal Template'!A1739=IFERROR(VLOOKUP('Journal Template'!A1739,Checks!AI:AI,1,0),0),"Entry in Branch/Satellite BU's","")),"")</f>
        <v/>
      </c>
      <c r="AO1327" s="171"/>
      <c r="AP1327" s="171"/>
      <c r="AQ1327" s="171"/>
      <c r="AR1327" s="171"/>
      <c r="CI1327" t="str">
        <f>IF(JRF!F1340&gt;0,"",IF(JRF!B1340="","",IF(LEFT(JRF!B1340,1)=IFERROR(VLOOKUP(LEFT(JRF!B1340,1),$CF$2:$CF$5,1,0),0),"Product Code Required",IF(JRF!C1340="","",IF(JRF!C1340=IFERROR(VLOOKUP(JRF!C1340,$CH:$CH,1,0),0),"Product Code Required","NA")))))</f>
        <v/>
      </c>
      <c r="CJ1327" t="str">
        <f>IF(JRF!AV1340&gt;0,"",IF(JRF!Q1340="","",IF(LEFT(JRF!Q1340,1)=IFERROR(VLOOKUP(LEFT(JRF!Q1340,1),$CF$2:$CF$5,1,0),0),"Product Code Required",IF(JRF!V1340="","",IF(JRF!V1340=IFERROR(VLOOKUP(JRF!V1340,$CH:$CH,1,0),0),"Product Code Required","NA")))))</f>
        <v/>
      </c>
      <c r="CK1327" t="str">
        <f>IFERROR(IF(LEN('Journal Template'!F1338)&gt;0,"",IF('Journal Template'!A1338="","",IF(LEFT('Journal Template'!A1338,1)=IFERROR(VLOOKUP(LEFT('Journal Template'!A1338,1),Checks!$CF$2:$CF$5,1,0),0),"Product Code Required",IF('Journal Template'!D1338="","",IF('Journal Template'!D1338=IFERROR(VLOOKUP('Journal Template'!D1338,Checks!$CH:$CH,1,0),0),"Product Code Required","NA"))))),"")</f>
        <v/>
      </c>
    </row>
    <row r="1328" spans="14:89">
      <c r="N1328" t="s">
        <v>6956</v>
      </c>
      <c r="O1328" t="s">
        <v>6957</v>
      </c>
      <c r="P1328" t="s">
        <v>386</v>
      </c>
      <c r="Q1328" s="150" t="str">
        <f>IF(JRF!D1341="","",IF(IFERROR(VLOOKUP(JRF!D1341,Checks!N:P,3,0),0)="A","","Inactive account in Use"))</f>
        <v/>
      </c>
      <c r="R1328" t="str">
        <f>IFERROR(IF('Journal Template'!C1740="","",IF(IFERROR(VLOOKUP('Journal Template'!C1740,Checks!N:P,3,0),0)="A","","Inactive account in Use")),"")</f>
        <v/>
      </c>
      <c r="S1328" t="s">
        <v>6958</v>
      </c>
      <c r="T1328" t="s">
        <v>386</v>
      </c>
      <c r="U1328" t="s">
        <v>393</v>
      </c>
      <c r="V1328" s="150" t="str">
        <f>IF(JRF!C1341="","",IF(IFERROR(VLOOKUP(JRF!C1341,Checks!S:U,3,0),0)="A","Entry with System fund Dept",""))</f>
        <v/>
      </c>
      <c r="W1328" t="str">
        <f>IFERROR(IF('Journal Template'!D1740="","",IF(IFERROR(VLOOKUP('Journal Template'!D1740,Checks!S:U,3,0),0)="A","Entry with System fund Dept","")),"")</f>
        <v/>
      </c>
      <c r="X1328" t="s">
        <v>6959</v>
      </c>
      <c r="Y1328" t="s">
        <v>389</v>
      </c>
      <c r="Z1328" t="s">
        <v>6960</v>
      </c>
      <c r="AA1328" t="s">
        <v>391</v>
      </c>
      <c r="AB1328" t="s">
        <v>125</v>
      </c>
      <c r="AC1328" s="150" t="str">
        <f>IFERROR(IF(JRF!C1341="","",IF(AND(VLOOKUP(JRF!C1341,X:AA,4,0)=JRF!B1341,VLOOKUP(JRF!C1341,X:Y,2,0)="A"),"","Inactive Dept Combo Error")),"Inactive Dept Combo Error")</f>
        <v/>
      </c>
      <c r="AD1328" t="str">
        <f>IFERROR(IF('Journal Template'!D1740="","",IF(AND(VLOOKUP('Journal Template'!D1740,X:AA,4,0)='Journal Template'!A1740,VLOOKUP('Journal Template'!D1740,X:Y,2,0)="A"),"","Inactive Dept Combo Error")),"")</f>
        <v/>
      </c>
      <c r="AK1328" s="150" t="str">
        <f>IF(JRF!B1341="","",IF(JRF!B1341=IFERROR(VLOOKUP(JRF!B1341,Checks!AI:AI,1,0),0),"Entry in Branch/Satellite BU's",""))</f>
        <v/>
      </c>
      <c r="AL1328" t="str">
        <f>IFERROR(IF('Journal Template'!A1740="","",IF('Journal Template'!A1740=IFERROR(VLOOKUP('Journal Template'!A1740,Checks!AI:AI,1,0),0),"Entry in Branch/Satellite BU's","")),"")</f>
        <v/>
      </c>
      <c r="AO1328" s="171"/>
      <c r="AP1328" s="171"/>
      <c r="AQ1328" s="171"/>
      <c r="AR1328" s="171"/>
      <c r="CI1328" t="str">
        <f>IF(JRF!F1341&gt;0,"",IF(JRF!B1341="","",IF(LEFT(JRF!B1341,1)=IFERROR(VLOOKUP(LEFT(JRF!B1341,1),$CF$2:$CF$5,1,0),0),"Product Code Required",IF(JRF!C1341="","",IF(JRF!C1341=IFERROR(VLOOKUP(JRF!C1341,$CH:$CH,1,0),0),"Product Code Required","NA")))))</f>
        <v/>
      </c>
      <c r="CJ1328" t="str">
        <f>IF(JRF!AV1341&gt;0,"",IF(JRF!Q1341="","",IF(LEFT(JRF!Q1341,1)=IFERROR(VLOOKUP(LEFT(JRF!Q1341,1),$CF$2:$CF$5,1,0),0),"Product Code Required",IF(JRF!V1341="","",IF(JRF!V1341=IFERROR(VLOOKUP(JRF!V1341,$CH:$CH,1,0),0),"Product Code Required","NA")))))</f>
        <v/>
      </c>
      <c r="CK1328" t="str">
        <f>IFERROR(IF(LEN('Journal Template'!F1339)&gt;0,"",IF('Journal Template'!A1339="","",IF(LEFT('Journal Template'!A1339,1)=IFERROR(VLOOKUP(LEFT('Journal Template'!A1339,1),Checks!$CF$2:$CF$5,1,0),0),"Product Code Required",IF('Journal Template'!D1339="","",IF('Journal Template'!D1339=IFERROR(VLOOKUP('Journal Template'!D1339,Checks!$CH:$CH,1,0),0),"Product Code Required","NA"))))),"")</f>
        <v/>
      </c>
    </row>
    <row r="1329" spans="14:89">
      <c r="N1329" t="s">
        <v>6961</v>
      </c>
      <c r="O1329" t="s">
        <v>6962</v>
      </c>
      <c r="P1329" t="s">
        <v>386</v>
      </c>
      <c r="Q1329" s="150" t="str">
        <f>IF(JRF!D1342="","",IF(IFERROR(VLOOKUP(JRF!D1342,Checks!N:P,3,0),0)="A","","Inactive account in Use"))</f>
        <v/>
      </c>
      <c r="R1329" t="str">
        <f>IFERROR(IF('Journal Template'!C1741="","",IF(IFERROR(VLOOKUP('Journal Template'!C1741,Checks!N:P,3,0),0)="A","","Inactive account in Use")),"")</f>
        <v/>
      </c>
      <c r="S1329" t="s">
        <v>6963</v>
      </c>
      <c r="T1329" t="s">
        <v>386</v>
      </c>
      <c r="U1329" t="s">
        <v>393</v>
      </c>
      <c r="V1329" s="150" t="str">
        <f>IF(JRF!C1342="","",IF(IFERROR(VLOOKUP(JRF!C1342,Checks!S:U,3,0),0)="A","Entry with System fund Dept",""))</f>
        <v/>
      </c>
      <c r="W1329" t="str">
        <f>IFERROR(IF('Journal Template'!D1741="","",IF(IFERROR(VLOOKUP('Journal Template'!D1741,Checks!S:U,3,0),0)="A","Entry with System fund Dept","")),"")</f>
        <v/>
      </c>
      <c r="X1329" t="s">
        <v>6911</v>
      </c>
      <c r="Y1329" t="s">
        <v>386</v>
      </c>
      <c r="Z1329" t="s">
        <v>6964</v>
      </c>
      <c r="AA1329" t="s">
        <v>391</v>
      </c>
      <c r="AB1329" t="s">
        <v>125</v>
      </c>
      <c r="AC1329" s="150" t="str">
        <f>IFERROR(IF(JRF!C1342="","",IF(AND(VLOOKUP(JRF!C1342,X:AA,4,0)=JRF!B1342,VLOOKUP(JRF!C1342,X:Y,2,0)="A"),"","Inactive Dept Combo Error")),"Inactive Dept Combo Error")</f>
        <v/>
      </c>
      <c r="AD1329" t="str">
        <f>IFERROR(IF('Journal Template'!D1741="","",IF(AND(VLOOKUP('Journal Template'!D1741,X:AA,4,0)='Journal Template'!A1741,VLOOKUP('Journal Template'!D1741,X:Y,2,0)="A"),"","Inactive Dept Combo Error")),"")</f>
        <v/>
      </c>
      <c r="AK1329" s="150" t="str">
        <f>IF(JRF!B1342="","",IF(JRF!B1342=IFERROR(VLOOKUP(JRF!B1342,Checks!AI:AI,1,0),0),"Entry in Branch/Satellite BU's",""))</f>
        <v/>
      </c>
      <c r="AL1329" t="str">
        <f>IFERROR(IF('Journal Template'!A1741="","",IF('Journal Template'!A1741=IFERROR(VLOOKUP('Journal Template'!A1741,Checks!AI:AI,1,0),0),"Entry in Branch/Satellite BU's","")),"")</f>
        <v/>
      </c>
      <c r="AO1329" s="171"/>
      <c r="AP1329" s="171"/>
      <c r="AQ1329" s="171"/>
      <c r="AR1329" s="171"/>
      <c r="CI1329" t="str">
        <f>IF(JRF!F1342&gt;0,"",IF(JRF!B1342="","",IF(LEFT(JRF!B1342,1)=IFERROR(VLOOKUP(LEFT(JRF!B1342,1),$CF$2:$CF$5,1,0),0),"Product Code Required",IF(JRF!C1342="","",IF(JRF!C1342=IFERROR(VLOOKUP(JRF!C1342,$CH:$CH,1,0),0),"Product Code Required","NA")))))</f>
        <v/>
      </c>
      <c r="CJ1329" t="str">
        <f>IF(JRF!AV1342&gt;0,"",IF(JRF!Q1342="","",IF(LEFT(JRF!Q1342,1)=IFERROR(VLOOKUP(LEFT(JRF!Q1342,1),$CF$2:$CF$5,1,0),0),"Product Code Required",IF(JRF!V1342="","",IF(JRF!V1342=IFERROR(VLOOKUP(JRF!V1342,$CH:$CH,1,0),0),"Product Code Required","NA")))))</f>
        <v/>
      </c>
      <c r="CK1329" t="str">
        <f>IFERROR(IF(LEN('Journal Template'!F1340)&gt;0,"",IF('Journal Template'!A1340="","",IF(LEFT('Journal Template'!A1340,1)=IFERROR(VLOOKUP(LEFT('Journal Template'!A1340,1),Checks!$CF$2:$CF$5,1,0),0),"Product Code Required",IF('Journal Template'!D1340="","",IF('Journal Template'!D1340=IFERROR(VLOOKUP('Journal Template'!D1340,Checks!$CH:$CH,1,0),0),"Product Code Required","NA"))))),"")</f>
        <v/>
      </c>
    </row>
    <row r="1330" spans="14:89">
      <c r="N1330" t="s">
        <v>6965</v>
      </c>
      <c r="O1330" t="s">
        <v>6966</v>
      </c>
      <c r="P1330" t="s">
        <v>386</v>
      </c>
      <c r="Q1330" s="150" t="str">
        <f>IF(JRF!D1343="","",IF(IFERROR(VLOOKUP(JRF!D1343,Checks!N:P,3,0),0)="A","","Inactive account in Use"))</f>
        <v/>
      </c>
      <c r="R1330" t="str">
        <f>IFERROR(IF('Journal Template'!C1742="","",IF(IFERROR(VLOOKUP('Journal Template'!C1742,Checks!N:P,3,0),0)="A","","Inactive account in Use")),"")</f>
        <v/>
      </c>
      <c r="S1330" t="s">
        <v>6967</v>
      </c>
      <c r="T1330" t="s">
        <v>386</v>
      </c>
      <c r="U1330" t="s">
        <v>393</v>
      </c>
      <c r="V1330" s="150" t="str">
        <f>IF(JRF!C1343="","",IF(IFERROR(VLOOKUP(JRF!C1343,Checks!S:U,3,0),0)="A","Entry with System fund Dept",""))</f>
        <v/>
      </c>
      <c r="W1330" t="str">
        <f>IFERROR(IF('Journal Template'!D1742="","",IF(IFERROR(VLOOKUP('Journal Template'!D1742,Checks!S:U,3,0),0)="A","Entry with System fund Dept","")),"")</f>
        <v/>
      </c>
      <c r="X1330" t="s">
        <v>6968</v>
      </c>
      <c r="Y1330" t="s">
        <v>386</v>
      </c>
      <c r="Z1330" t="s">
        <v>6969</v>
      </c>
      <c r="AA1330" t="s">
        <v>932</v>
      </c>
      <c r="AB1330" t="s">
        <v>3550</v>
      </c>
      <c r="AC1330" s="150" t="str">
        <f>IFERROR(IF(JRF!C1343="","",IF(AND(VLOOKUP(JRF!C1343,X:AA,4,0)=JRF!B1343,VLOOKUP(JRF!C1343,X:Y,2,0)="A"),"","Inactive Dept Combo Error")),"Inactive Dept Combo Error")</f>
        <v/>
      </c>
      <c r="AD1330" t="str">
        <f>IFERROR(IF('Journal Template'!D1742="","",IF(AND(VLOOKUP('Journal Template'!D1742,X:AA,4,0)='Journal Template'!A1742,VLOOKUP('Journal Template'!D1742,X:Y,2,0)="A"),"","Inactive Dept Combo Error")),"")</f>
        <v/>
      </c>
      <c r="AK1330" s="150" t="str">
        <f>IF(JRF!B1343="","",IF(JRF!B1343=IFERROR(VLOOKUP(JRF!B1343,Checks!AI:AI,1,0),0),"Entry in Branch/Satellite BU's",""))</f>
        <v/>
      </c>
      <c r="AL1330" t="str">
        <f>IFERROR(IF('Journal Template'!A1742="","",IF('Journal Template'!A1742=IFERROR(VLOOKUP('Journal Template'!A1742,Checks!AI:AI,1,0),0),"Entry in Branch/Satellite BU's","")),"")</f>
        <v/>
      </c>
      <c r="AO1330" s="171"/>
      <c r="AP1330" s="171"/>
      <c r="AQ1330" s="171"/>
      <c r="AR1330" s="171"/>
      <c r="CI1330" t="str">
        <f>IF(JRF!F1343&gt;0,"",IF(JRF!B1343="","",IF(LEFT(JRF!B1343,1)=IFERROR(VLOOKUP(LEFT(JRF!B1343,1),$CF$2:$CF$5,1,0),0),"Product Code Required",IF(JRF!C1343="","",IF(JRF!C1343=IFERROR(VLOOKUP(JRF!C1343,$CH:$CH,1,0),0),"Product Code Required","NA")))))</f>
        <v/>
      </c>
      <c r="CJ1330" t="str">
        <f>IF(JRF!AV1343&gt;0,"",IF(JRF!Q1343="","",IF(LEFT(JRF!Q1343,1)=IFERROR(VLOOKUP(LEFT(JRF!Q1343,1),$CF$2:$CF$5,1,0),0),"Product Code Required",IF(JRF!V1343="","",IF(JRF!V1343=IFERROR(VLOOKUP(JRF!V1343,$CH:$CH,1,0),0),"Product Code Required","NA")))))</f>
        <v/>
      </c>
      <c r="CK1330" t="str">
        <f>IFERROR(IF(LEN('Journal Template'!F1341)&gt;0,"",IF('Journal Template'!A1341="","",IF(LEFT('Journal Template'!A1341,1)=IFERROR(VLOOKUP(LEFT('Journal Template'!A1341,1),Checks!$CF$2:$CF$5,1,0),0),"Product Code Required",IF('Journal Template'!D1341="","",IF('Journal Template'!D1341=IFERROR(VLOOKUP('Journal Template'!D1341,Checks!$CH:$CH,1,0),0),"Product Code Required","NA"))))),"")</f>
        <v/>
      </c>
    </row>
    <row r="1331" spans="14:89">
      <c r="N1331" t="s">
        <v>6970</v>
      </c>
      <c r="O1331" t="s">
        <v>6971</v>
      </c>
      <c r="P1331" t="s">
        <v>386</v>
      </c>
      <c r="Q1331" s="150" t="str">
        <f>IF(JRF!D1344="","",IF(IFERROR(VLOOKUP(JRF!D1344,Checks!N:P,3,0),0)="A","","Inactive account in Use"))</f>
        <v/>
      </c>
      <c r="R1331" t="str">
        <f>IFERROR(IF('Journal Template'!C1743="","",IF(IFERROR(VLOOKUP('Journal Template'!C1743,Checks!N:P,3,0),0)="A","","Inactive account in Use")),"")</f>
        <v/>
      </c>
      <c r="S1331" t="s">
        <v>6972</v>
      </c>
      <c r="T1331" t="s">
        <v>386</v>
      </c>
      <c r="U1331" t="s">
        <v>393</v>
      </c>
      <c r="V1331" s="150" t="str">
        <f>IF(JRF!C1344="","",IF(IFERROR(VLOOKUP(JRF!C1344,Checks!S:U,3,0),0)="A","Entry with System fund Dept",""))</f>
        <v/>
      </c>
      <c r="W1331" t="str">
        <f>IFERROR(IF('Journal Template'!D1743="","",IF(IFERROR(VLOOKUP('Journal Template'!D1743,Checks!S:U,3,0),0)="A","Entry with System fund Dept","")),"")</f>
        <v/>
      </c>
      <c r="X1331" t="s">
        <v>6973</v>
      </c>
      <c r="Y1331" t="s">
        <v>389</v>
      </c>
      <c r="Z1331" t="s">
        <v>6974</v>
      </c>
      <c r="AA1331" t="s">
        <v>6922</v>
      </c>
      <c r="AB1331" t="s">
        <v>125</v>
      </c>
      <c r="AC1331" s="150" t="str">
        <f>IFERROR(IF(JRF!C1344="","",IF(AND(VLOOKUP(JRF!C1344,X:AA,4,0)=JRF!B1344,VLOOKUP(JRF!C1344,X:Y,2,0)="A"),"","Inactive Dept Combo Error")),"Inactive Dept Combo Error")</f>
        <v/>
      </c>
      <c r="AD1331" t="str">
        <f>IFERROR(IF('Journal Template'!D1743="","",IF(AND(VLOOKUP('Journal Template'!D1743,X:AA,4,0)='Journal Template'!A1743,VLOOKUP('Journal Template'!D1743,X:Y,2,0)="A"),"","Inactive Dept Combo Error")),"")</f>
        <v/>
      </c>
      <c r="AK1331" s="150" t="str">
        <f>IF(JRF!B1344="","",IF(JRF!B1344=IFERROR(VLOOKUP(JRF!B1344,Checks!AI:AI,1,0),0),"Entry in Branch/Satellite BU's",""))</f>
        <v/>
      </c>
      <c r="AL1331" t="str">
        <f>IFERROR(IF('Journal Template'!A1743="","",IF('Journal Template'!A1743=IFERROR(VLOOKUP('Journal Template'!A1743,Checks!AI:AI,1,0),0),"Entry in Branch/Satellite BU's","")),"")</f>
        <v/>
      </c>
      <c r="AO1331" s="171"/>
      <c r="AP1331" s="171"/>
      <c r="AQ1331" s="171"/>
      <c r="AR1331" s="171"/>
      <c r="CI1331" t="str">
        <f>IF(JRF!F1344&gt;0,"",IF(JRF!B1344="","",IF(LEFT(JRF!B1344,1)=IFERROR(VLOOKUP(LEFT(JRF!B1344,1),$CF$2:$CF$5,1,0),0),"Product Code Required",IF(JRF!C1344="","",IF(JRF!C1344=IFERROR(VLOOKUP(JRF!C1344,$CH:$CH,1,0),0),"Product Code Required","NA")))))</f>
        <v/>
      </c>
      <c r="CJ1331" t="str">
        <f>IF(JRF!AV1344&gt;0,"",IF(JRF!Q1344="","",IF(LEFT(JRF!Q1344,1)=IFERROR(VLOOKUP(LEFT(JRF!Q1344,1),$CF$2:$CF$5,1,0),0),"Product Code Required",IF(JRF!V1344="","",IF(JRF!V1344=IFERROR(VLOOKUP(JRF!V1344,$CH:$CH,1,0),0),"Product Code Required","NA")))))</f>
        <v/>
      </c>
      <c r="CK1331" t="str">
        <f>IFERROR(IF(LEN('Journal Template'!F1342)&gt;0,"",IF('Journal Template'!A1342="","",IF(LEFT('Journal Template'!A1342,1)=IFERROR(VLOOKUP(LEFT('Journal Template'!A1342,1),Checks!$CF$2:$CF$5,1,0),0),"Product Code Required",IF('Journal Template'!D1342="","",IF('Journal Template'!D1342=IFERROR(VLOOKUP('Journal Template'!D1342,Checks!$CH:$CH,1,0),0),"Product Code Required","NA"))))),"")</f>
        <v/>
      </c>
    </row>
    <row r="1332" spans="14:89">
      <c r="N1332" t="s">
        <v>6975</v>
      </c>
      <c r="O1332" t="s">
        <v>6976</v>
      </c>
      <c r="P1332" t="s">
        <v>386</v>
      </c>
      <c r="Q1332" s="150" t="str">
        <f>IF(JRF!D1345="","",IF(IFERROR(VLOOKUP(JRF!D1345,Checks!N:P,3,0),0)="A","","Inactive account in Use"))</f>
        <v/>
      </c>
      <c r="R1332" t="str">
        <f>IFERROR(IF('Journal Template'!C1744="","",IF(IFERROR(VLOOKUP('Journal Template'!C1744,Checks!N:P,3,0),0)="A","","Inactive account in Use")),"")</f>
        <v/>
      </c>
      <c r="S1332" t="s">
        <v>6977</v>
      </c>
      <c r="T1332" t="s">
        <v>386</v>
      </c>
      <c r="U1332" t="s">
        <v>393</v>
      </c>
      <c r="V1332" s="150" t="str">
        <f>IF(JRF!C1345="","",IF(IFERROR(VLOOKUP(JRF!C1345,Checks!S:U,3,0),0)="A","Entry with System fund Dept",""))</f>
        <v/>
      </c>
      <c r="W1332" t="str">
        <f>IFERROR(IF('Journal Template'!D1744="","",IF(IFERROR(VLOOKUP('Journal Template'!D1744,Checks!S:U,3,0),0)="A","Entry with System fund Dept","")),"")</f>
        <v/>
      </c>
      <c r="X1332" t="s">
        <v>6978</v>
      </c>
      <c r="Y1332" t="s">
        <v>386</v>
      </c>
      <c r="Z1332" t="s">
        <v>6979</v>
      </c>
      <c r="AA1332" t="s">
        <v>932</v>
      </c>
      <c r="AB1332" t="s">
        <v>3550</v>
      </c>
      <c r="AC1332" s="150" t="str">
        <f>IFERROR(IF(JRF!C1345="","",IF(AND(VLOOKUP(JRF!C1345,X:AA,4,0)=JRF!B1345,VLOOKUP(JRF!C1345,X:Y,2,0)="A"),"","Inactive Dept Combo Error")),"Inactive Dept Combo Error")</f>
        <v/>
      </c>
      <c r="AD1332" t="str">
        <f>IFERROR(IF('Journal Template'!D1744="","",IF(AND(VLOOKUP('Journal Template'!D1744,X:AA,4,0)='Journal Template'!A1744,VLOOKUP('Journal Template'!D1744,X:Y,2,0)="A"),"","Inactive Dept Combo Error")),"")</f>
        <v/>
      </c>
      <c r="AK1332" s="150" t="str">
        <f>IF(JRF!B1345="","",IF(JRF!B1345=IFERROR(VLOOKUP(JRF!B1345,Checks!AI:AI,1,0),0),"Entry in Branch/Satellite BU's",""))</f>
        <v/>
      </c>
      <c r="AL1332" t="str">
        <f>IFERROR(IF('Journal Template'!A1744="","",IF('Journal Template'!A1744=IFERROR(VLOOKUP('Journal Template'!A1744,Checks!AI:AI,1,0),0),"Entry in Branch/Satellite BU's","")),"")</f>
        <v/>
      </c>
      <c r="AO1332" s="171"/>
      <c r="AP1332" s="171"/>
      <c r="AQ1332" s="171"/>
      <c r="AR1332" s="171"/>
      <c r="CI1332" t="str">
        <f>IF(JRF!F1345&gt;0,"",IF(JRF!B1345="","",IF(LEFT(JRF!B1345,1)=IFERROR(VLOOKUP(LEFT(JRF!B1345,1),$CF$2:$CF$5,1,0),0),"Product Code Required",IF(JRF!C1345="","",IF(JRF!C1345=IFERROR(VLOOKUP(JRF!C1345,$CH:$CH,1,0),0),"Product Code Required","NA")))))</f>
        <v/>
      </c>
      <c r="CJ1332" t="str">
        <f>IF(JRF!AV1345&gt;0,"",IF(JRF!Q1345="","",IF(LEFT(JRF!Q1345,1)=IFERROR(VLOOKUP(LEFT(JRF!Q1345,1),$CF$2:$CF$5,1,0),0),"Product Code Required",IF(JRF!V1345="","",IF(JRF!V1345=IFERROR(VLOOKUP(JRF!V1345,$CH:$CH,1,0),0),"Product Code Required","NA")))))</f>
        <v/>
      </c>
      <c r="CK1332" t="str">
        <f>IFERROR(IF(LEN('Journal Template'!F1343)&gt;0,"",IF('Journal Template'!A1343="","",IF(LEFT('Journal Template'!A1343,1)=IFERROR(VLOOKUP(LEFT('Journal Template'!A1343,1),Checks!$CF$2:$CF$5,1,0),0),"Product Code Required",IF('Journal Template'!D1343="","",IF('Journal Template'!D1343=IFERROR(VLOOKUP('Journal Template'!D1343,Checks!$CH:$CH,1,0),0),"Product Code Required","NA"))))),"")</f>
        <v/>
      </c>
    </row>
    <row r="1333" spans="14:89">
      <c r="N1333" t="s">
        <v>6980</v>
      </c>
      <c r="O1333" t="s">
        <v>6981</v>
      </c>
      <c r="P1333" t="s">
        <v>386</v>
      </c>
      <c r="Q1333" s="150" t="str">
        <f>IF(JRF!D1346="","",IF(IFERROR(VLOOKUP(JRF!D1346,Checks!N:P,3,0),0)="A","","Inactive account in Use"))</f>
        <v/>
      </c>
      <c r="R1333" t="str">
        <f>IFERROR(IF('Journal Template'!C1745="","",IF(IFERROR(VLOOKUP('Journal Template'!C1745,Checks!N:P,3,0),0)="A","","Inactive account in Use")),"")</f>
        <v/>
      </c>
      <c r="S1333" t="s">
        <v>6982</v>
      </c>
      <c r="T1333" t="s">
        <v>386</v>
      </c>
      <c r="U1333" t="s">
        <v>393</v>
      </c>
      <c r="V1333" s="150" t="str">
        <f>IF(JRF!C1346="","",IF(IFERROR(VLOOKUP(JRF!C1346,Checks!S:U,3,0),0)="A","Entry with System fund Dept",""))</f>
        <v/>
      </c>
      <c r="W1333" t="str">
        <f>IFERROR(IF('Journal Template'!D1745="","",IF(IFERROR(VLOOKUP('Journal Template'!D1745,Checks!S:U,3,0),0)="A","Entry with System fund Dept","")),"")</f>
        <v/>
      </c>
      <c r="X1333" t="s">
        <v>6983</v>
      </c>
      <c r="Y1333" t="s">
        <v>386</v>
      </c>
      <c r="Z1333" t="s">
        <v>6984</v>
      </c>
      <c r="AA1333" t="s">
        <v>932</v>
      </c>
      <c r="AB1333" t="s">
        <v>3550</v>
      </c>
      <c r="AC1333" s="150" t="str">
        <f>IFERROR(IF(JRF!C1346="","",IF(AND(VLOOKUP(JRF!C1346,X:AA,4,0)=JRF!B1346,VLOOKUP(JRF!C1346,X:Y,2,0)="A"),"","Inactive Dept Combo Error")),"Inactive Dept Combo Error")</f>
        <v/>
      </c>
      <c r="AD1333" t="str">
        <f>IFERROR(IF('Journal Template'!D1745="","",IF(AND(VLOOKUP('Journal Template'!D1745,X:AA,4,0)='Journal Template'!A1745,VLOOKUP('Journal Template'!D1745,X:Y,2,0)="A"),"","Inactive Dept Combo Error")),"")</f>
        <v/>
      </c>
      <c r="AK1333" s="150" t="str">
        <f>IF(JRF!B1346="","",IF(JRF!B1346=IFERROR(VLOOKUP(JRF!B1346,Checks!AI:AI,1,0),0),"Entry in Branch/Satellite BU's",""))</f>
        <v/>
      </c>
      <c r="AL1333" t="str">
        <f>IFERROR(IF('Journal Template'!A1745="","",IF('Journal Template'!A1745=IFERROR(VLOOKUP('Journal Template'!A1745,Checks!AI:AI,1,0),0),"Entry in Branch/Satellite BU's","")),"")</f>
        <v/>
      </c>
      <c r="AO1333" s="171"/>
      <c r="AP1333" s="171"/>
      <c r="AQ1333" s="171"/>
      <c r="AR1333" s="171"/>
      <c r="CI1333" t="str">
        <f>IF(JRF!F1346&gt;0,"",IF(JRF!B1346="","",IF(LEFT(JRF!B1346,1)=IFERROR(VLOOKUP(LEFT(JRF!B1346,1),$CF$2:$CF$5,1,0),0),"Product Code Required",IF(JRF!C1346="","",IF(JRF!C1346=IFERROR(VLOOKUP(JRF!C1346,$CH:$CH,1,0),0),"Product Code Required","NA")))))</f>
        <v/>
      </c>
      <c r="CJ1333" t="str">
        <f>IF(JRF!AV1346&gt;0,"",IF(JRF!Q1346="","",IF(LEFT(JRF!Q1346,1)=IFERROR(VLOOKUP(LEFT(JRF!Q1346,1),$CF$2:$CF$5,1,0),0),"Product Code Required",IF(JRF!V1346="","",IF(JRF!V1346=IFERROR(VLOOKUP(JRF!V1346,$CH:$CH,1,0),0),"Product Code Required","NA")))))</f>
        <v/>
      </c>
      <c r="CK1333" t="str">
        <f>IFERROR(IF(LEN('Journal Template'!F1344)&gt;0,"",IF('Journal Template'!A1344="","",IF(LEFT('Journal Template'!A1344,1)=IFERROR(VLOOKUP(LEFT('Journal Template'!A1344,1),Checks!$CF$2:$CF$5,1,0),0),"Product Code Required",IF('Journal Template'!D1344="","",IF('Journal Template'!D1344=IFERROR(VLOOKUP('Journal Template'!D1344,Checks!$CH:$CH,1,0),0),"Product Code Required","NA"))))),"")</f>
        <v/>
      </c>
    </row>
    <row r="1334" spans="14:89">
      <c r="N1334" t="s">
        <v>6985</v>
      </c>
      <c r="O1334" t="s">
        <v>6986</v>
      </c>
      <c r="P1334" t="s">
        <v>386</v>
      </c>
      <c r="Q1334" s="150" t="str">
        <f>IF(JRF!D1347="","",IF(IFERROR(VLOOKUP(JRF!D1347,Checks!N:P,3,0),0)="A","","Inactive account in Use"))</f>
        <v/>
      </c>
      <c r="R1334" t="str">
        <f>IFERROR(IF('Journal Template'!C1746="","",IF(IFERROR(VLOOKUP('Journal Template'!C1746,Checks!N:P,3,0),0)="A","","Inactive account in Use")),"")</f>
        <v/>
      </c>
      <c r="S1334" t="s">
        <v>6987</v>
      </c>
      <c r="T1334" t="s">
        <v>386</v>
      </c>
      <c r="U1334" t="s">
        <v>393</v>
      </c>
      <c r="V1334" s="150" t="str">
        <f>IF(JRF!C1347="","",IF(IFERROR(VLOOKUP(JRF!C1347,Checks!S:U,3,0),0)="A","Entry with System fund Dept",""))</f>
        <v/>
      </c>
      <c r="W1334" t="str">
        <f>IFERROR(IF('Journal Template'!D1746="","",IF(IFERROR(VLOOKUP('Journal Template'!D1746,Checks!S:U,3,0),0)="A","Entry with System fund Dept","")),"")</f>
        <v/>
      </c>
      <c r="X1334" t="s">
        <v>6988</v>
      </c>
      <c r="Y1334" t="s">
        <v>389</v>
      </c>
      <c r="Z1334" t="s">
        <v>6989</v>
      </c>
      <c r="AA1334" t="s">
        <v>391</v>
      </c>
      <c r="AB1334" t="s">
        <v>125</v>
      </c>
      <c r="AC1334" s="150" t="str">
        <f>IFERROR(IF(JRF!C1347="","",IF(AND(VLOOKUP(JRF!C1347,X:AA,4,0)=JRF!B1347,VLOOKUP(JRF!C1347,X:Y,2,0)="A"),"","Inactive Dept Combo Error")),"Inactive Dept Combo Error")</f>
        <v/>
      </c>
      <c r="AD1334" t="str">
        <f>IFERROR(IF('Journal Template'!D1746="","",IF(AND(VLOOKUP('Journal Template'!D1746,X:AA,4,0)='Journal Template'!A1746,VLOOKUP('Journal Template'!D1746,X:Y,2,0)="A"),"","Inactive Dept Combo Error")),"")</f>
        <v/>
      </c>
      <c r="AK1334" s="150" t="str">
        <f>IF(JRF!B1347="","",IF(JRF!B1347=IFERROR(VLOOKUP(JRF!B1347,Checks!AI:AI,1,0),0),"Entry in Branch/Satellite BU's",""))</f>
        <v/>
      </c>
      <c r="AL1334" t="str">
        <f>IFERROR(IF('Journal Template'!A1746="","",IF('Journal Template'!A1746=IFERROR(VLOOKUP('Journal Template'!A1746,Checks!AI:AI,1,0),0),"Entry in Branch/Satellite BU's","")),"")</f>
        <v/>
      </c>
      <c r="AO1334" s="171"/>
      <c r="AP1334" s="171"/>
      <c r="AQ1334" s="171"/>
      <c r="AR1334" s="171"/>
      <c r="CI1334" t="str">
        <f>IF(JRF!F1347&gt;0,"",IF(JRF!B1347="","",IF(LEFT(JRF!B1347,1)=IFERROR(VLOOKUP(LEFT(JRF!B1347,1),$CF$2:$CF$5,1,0),0),"Product Code Required",IF(JRF!C1347="","",IF(JRF!C1347=IFERROR(VLOOKUP(JRF!C1347,$CH:$CH,1,0),0),"Product Code Required","NA")))))</f>
        <v/>
      </c>
      <c r="CJ1334" t="str">
        <f>IF(JRF!AV1347&gt;0,"",IF(JRF!Q1347="","",IF(LEFT(JRF!Q1347,1)=IFERROR(VLOOKUP(LEFT(JRF!Q1347,1),$CF$2:$CF$5,1,0),0),"Product Code Required",IF(JRF!V1347="","",IF(JRF!V1347=IFERROR(VLOOKUP(JRF!V1347,$CH:$CH,1,0),0),"Product Code Required","NA")))))</f>
        <v/>
      </c>
      <c r="CK1334" t="str">
        <f>IFERROR(IF(LEN('Journal Template'!F1345)&gt;0,"",IF('Journal Template'!A1345="","",IF(LEFT('Journal Template'!A1345,1)=IFERROR(VLOOKUP(LEFT('Journal Template'!A1345,1),Checks!$CF$2:$CF$5,1,0),0),"Product Code Required",IF('Journal Template'!D1345="","",IF('Journal Template'!D1345=IFERROR(VLOOKUP('Journal Template'!D1345,Checks!$CH:$CH,1,0),0),"Product Code Required","NA"))))),"")</f>
        <v/>
      </c>
    </row>
    <row r="1335" spans="14:89">
      <c r="N1335" t="s">
        <v>6990</v>
      </c>
      <c r="O1335" t="s">
        <v>6991</v>
      </c>
      <c r="P1335" t="s">
        <v>386</v>
      </c>
      <c r="Q1335" s="150" t="str">
        <f>IF(JRF!D1348="","",IF(IFERROR(VLOOKUP(JRF!D1348,Checks!N:P,3,0),0)="A","","Inactive account in Use"))</f>
        <v/>
      </c>
      <c r="R1335" t="str">
        <f>IFERROR(IF('Journal Template'!C1747="","",IF(IFERROR(VLOOKUP('Journal Template'!C1747,Checks!N:P,3,0),0)="A","","Inactive account in Use")),"")</f>
        <v/>
      </c>
      <c r="S1335" t="s">
        <v>6992</v>
      </c>
      <c r="T1335" t="s">
        <v>386</v>
      </c>
      <c r="U1335" t="s">
        <v>393</v>
      </c>
      <c r="V1335" s="150" t="str">
        <f>IF(JRF!C1348="","",IF(IFERROR(VLOOKUP(JRF!C1348,Checks!S:U,3,0),0)="A","Entry with System fund Dept",""))</f>
        <v/>
      </c>
      <c r="W1335" t="str">
        <f>IFERROR(IF('Journal Template'!D1747="","",IF(IFERROR(VLOOKUP('Journal Template'!D1747,Checks!S:U,3,0),0)="A","Entry with System fund Dept","")),"")</f>
        <v/>
      </c>
      <c r="X1335" t="s">
        <v>6988</v>
      </c>
      <c r="Y1335" t="s">
        <v>389</v>
      </c>
      <c r="Z1335" t="s">
        <v>6989</v>
      </c>
      <c r="AA1335" t="s">
        <v>814</v>
      </c>
      <c r="AB1335" t="s">
        <v>125</v>
      </c>
      <c r="AC1335" s="150" t="str">
        <f>IFERROR(IF(JRF!C1348="","",IF(AND(VLOOKUP(JRF!C1348,X:AA,4,0)=JRF!B1348,VLOOKUP(JRF!C1348,X:Y,2,0)="A"),"","Inactive Dept Combo Error")),"Inactive Dept Combo Error")</f>
        <v/>
      </c>
      <c r="AD1335" t="str">
        <f>IFERROR(IF('Journal Template'!D1747="","",IF(AND(VLOOKUP('Journal Template'!D1747,X:AA,4,0)='Journal Template'!A1747,VLOOKUP('Journal Template'!D1747,X:Y,2,0)="A"),"","Inactive Dept Combo Error")),"")</f>
        <v/>
      </c>
      <c r="AK1335" s="150" t="str">
        <f>IF(JRF!B1348="","",IF(JRF!B1348=IFERROR(VLOOKUP(JRF!B1348,Checks!AI:AI,1,0),0),"Entry in Branch/Satellite BU's",""))</f>
        <v/>
      </c>
      <c r="AL1335" t="str">
        <f>IFERROR(IF('Journal Template'!A1747="","",IF('Journal Template'!A1747=IFERROR(VLOOKUP('Journal Template'!A1747,Checks!AI:AI,1,0),0),"Entry in Branch/Satellite BU's","")),"")</f>
        <v/>
      </c>
      <c r="AO1335" s="171"/>
      <c r="AP1335" s="171"/>
      <c r="AQ1335" s="171"/>
      <c r="AR1335" s="171"/>
      <c r="CI1335" t="str">
        <f>IF(JRF!F1348&gt;0,"",IF(JRF!B1348="","",IF(LEFT(JRF!B1348,1)=IFERROR(VLOOKUP(LEFT(JRF!B1348,1),$CF$2:$CF$5,1,0),0),"Product Code Required",IF(JRF!C1348="","",IF(JRF!C1348=IFERROR(VLOOKUP(JRF!C1348,$CH:$CH,1,0),0),"Product Code Required","NA")))))</f>
        <v/>
      </c>
      <c r="CJ1335" t="str">
        <f>IF(JRF!AV1348&gt;0,"",IF(JRF!Q1348="","",IF(LEFT(JRF!Q1348,1)=IFERROR(VLOOKUP(LEFT(JRF!Q1348,1),$CF$2:$CF$5,1,0),0),"Product Code Required",IF(JRF!V1348="","",IF(JRF!V1348=IFERROR(VLOOKUP(JRF!V1348,$CH:$CH,1,0),0),"Product Code Required","NA")))))</f>
        <v/>
      </c>
      <c r="CK1335" t="str">
        <f>IFERROR(IF(LEN('Journal Template'!F1346)&gt;0,"",IF('Journal Template'!A1346="","",IF(LEFT('Journal Template'!A1346,1)=IFERROR(VLOOKUP(LEFT('Journal Template'!A1346,1),Checks!$CF$2:$CF$5,1,0),0),"Product Code Required",IF('Journal Template'!D1346="","",IF('Journal Template'!D1346=IFERROR(VLOOKUP('Journal Template'!D1346,Checks!$CH:$CH,1,0),0),"Product Code Required","NA"))))),"")</f>
        <v/>
      </c>
    </row>
    <row r="1336" spans="14:89">
      <c r="N1336" t="s">
        <v>396</v>
      </c>
      <c r="O1336" t="s">
        <v>6993</v>
      </c>
      <c r="P1336" t="s">
        <v>386</v>
      </c>
      <c r="Q1336" s="150" t="str">
        <f>IF(JRF!D1349="","",IF(IFERROR(VLOOKUP(JRF!D1349,Checks!N:P,3,0),0)="A","","Inactive account in Use"))</f>
        <v/>
      </c>
      <c r="R1336" t="str">
        <f>IFERROR(IF('Journal Template'!C1748="","",IF(IFERROR(VLOOKUP('Journal Template'!C1748,Checks!N:P,3,0),0)="A","","Inactive account in Use")),"")</f>
        <v/>
      </c>
      <c r="S1336" t="s">
        <v>6994</v>
      </c>
      <c r="T1336" t="s">
        <v>386</v>
      </c>
      <c r="U1336" t="s">
        <v>393</v>
      </c>
      <c r="V1336" s="150" t="str">
        <f>IF(JRF!C1349="","",IF(IFERROR(VLOOKUP(JRF!C1349,Checks!S:U,3,0),0)="A","Entry with System fund Dept",""))</f>
        <v/>
      </c>
      <c r="W1336" t="str">
        <f>IFERROR(IF('Journal Template'!D1748="","",IF(IFERROR(VLOOKUP('Journal Template'!D1748,Checks!S:U,3,0),0)="A","Entry with System fund Dept","")),"")</f>
        <v/>
      </c>
      <c r="X1336" t="s">
        <v>6988</v>
      </c>
      <c r="Y1336" t="s">
        <v>389</v>
      </c>
      <c r="Z1336" t="s">
        <v>6989</v>
      </c>
      <c r="AA1336" t="s">
        <v>3116</v>
      </c>
      <c r="AB1336" t="s">
        <v>125</v>
      </c>
      <c r="AC1336" s="150" t="str">
        <f>IFERROR(IF(JRF!C1349="","",IF(AND(VLOOKUP(JRF!C1349,X:AA,4,0)=JRF!B1349,VLOOKUP(JRF!C1349,X:Y,2,0)="A"),"","Inactive Dept Combo Error")),"Inactive Dept Combo Error")</f>
        <v/>
      </c>
      <c r="AD1336" t="str">
        <f>IFERROR(IF('Journal Template'!D1748="","",IF(AND(VLOOKUP('Journal Template'!D1748,X:AA,4,0)='Journal Template'!A1748,VLOOKUP('Journal Template'!D1748,X:Y,2,0)="A"),"","Inactive Dept Combo Error")),"")</f>
        <v/>
      </c>
      <c r="AK1336" s="150" t="str">
        <f>IF(JRF!B1349="","",IF(JRF!B1349=IFERROR(VLOOKUP(JRF!B1349,Checks!AI:AI,1,0),0),"Entry in Branch/Satellite BU's",""))</f>
        <v/>
      </c>
      <c r="AL1336" t="str">
        <f>IFERROR(IF('Journal Template'!A1748="","",IF('Journal Template'!A1748=IFERROR(VLOOKUP('Journal Template'!A1748,Checks!AI:AI,1,0),0),"Entry in Branch/Satellite BU's","")),"")</f>
        <v/>
      </c>
      <c r="AO1336" s="171"/>
      <c r="AP1336" s="171"/>
      <c r="AQ1336" s="171"/>
      <c r="AR1336" s="171"/>
      <c r="CI1336" t="str">
        <f>IF(JRF!F1349&gt;0,"",IF(JRF!B1349="","",IF(LEFT(JRF!B1349,1)=IFERROR(VLOOKUP(LEFT(JRF!B1349,1),$CF$2:$CF$5,1,0),0),"Product Code Required",IF(JRF!C1349="","",IF(JRF!C1349=IFERROR(VLOOKUP(JRF!C1349,$CH:$CH,1,0),0),"Product Code Required","NA")))))</f>
        <v/>
      </c>
      <c r="CJ1336" t="str">
        <f>IF(JRF!AV1349&gt;0,"",IF(JRF!Q1349="","",IF(LEFT(JRF!Q1349,1)=IFERROR(VLOOKUP(LEFT(JRF!Q1349,1),$CF$2:$CF$5,1,0),0),"Product Code Required",IF(JRF!V1349="","",IF(JRF!V1349=IFERROR(VLOOKUP(JRF!V1349,$CH:$CH,1,0),0),"Product Code Required","NA")))))</f>
        <v/>
      </c>
      <c r="CK1336" t="str">
        <f>IFERROR(IF(LEN('Journal Template'!F1347)&gt;0,"",IF('Journal Template'!A1347="","",IF(LEFT('Journal Template'!A1347,1)=IFERROR(VLOOKUP(LEFT('Journal Template'!A1347,1),Checks!$CF$2:$CF$5,1,0),0),"Product Code Required",IF('Journal Template'!D1347="","",IF('Journal Template'!D1347=IFERROR(VLOOKUP('Journal Template'!D1347,Checks!$CH:$CH,1,0),0),"Product Code Required","NA"))))),"")</f>
        <v/>
      </c>
    </row>
    <row r="1337" spans="14:89">
      <c r="N1337" t="s">
        <v>410</v>
      </c>
      <c r="O1337" t="s">
        <v>6995</v>
      </c>
      <c r="P1337" t="s">
        <v>386</v>
      </c>
      <c r="Q1337" s="150" t="str">
        <f>IF(JRF!D1350="","",IF(IFERROR(VLOOKUP(JRF!D1350,Checks!N:P,3,0),0)="A","","Inactive account in Use"))</f>
        <v/>
      </c>
      <c r="R1337" t="str">
        <f>IFERROR(IF('Journal Template'!C1749="","",IF(IFERROR(VLOOKUP('Journal Template'!C1749,Checks!N:P,3,0),0)="A","","Inactive account in Use")),"")</f>
        <v/>
      </c>
      <c r="S1337" t="s">
        <v>6996</v>
      </c>
      <c r="T1337" t="s">
        <v>386</v>
      </c>
      <c r="U1337" t="s">
        <v>393</v>
      </c>
      <c r="V1337" s="150" t="str">
        <f>IF(JRF!C1350="","",IF(IFERROR(VLOOKUP(JRF!C1350,Checks!S:U,3,0),0)="A","Entry with System fund Dept",""))</f>
        <v/>
      </c>
      <c r="W1337" t="str">
        <f>IFERROR(IF('Journal Template'!D1749="","",IF(IFERROR(VLOOKUP('Journal Template'!D1749,Checks!S:U,3,0),0)="A","Entry with System fund Dept","")),"")</f>
        <v/>
      </c>
      <c r="X1337" t="s">
        <v>6997</v>
      </c>
      <c r="Y1337" t="s">
        <v>389</v>
      </c>
      <c r="Z1337" t="s">
        <v>6998</v>
      </c>
      <c r="AA1337" t="s">
        <v>932</v>
      </c>
      <c r="AB1337" t="s">
        <v>3550</v>
      </c>
      <c r="AC1337" s="150" t="str">
        <f>IFERROR(IF(JRF!C1350="","",IF(AND(VLOOKUP(JRF!C1350,X:AA,4,0)=JRF!B1350,VLOOKUP(JRF!C1350,X:Y,2,0)="A"),"","Inactive Dept Combo Error")),"Inactive Dept Combo Error")</f>
        <v/>
      </c>
      <c r="AD1337" t="str">
        <f>IFERROR(IF('Journal Template'!D1749="","",IF(AND(VLOOKUP('Journal Template'!D1749,X:AA,4,0)='Journal Template'!A1749,VLOOKUP('Journal Template'!D1749,X:Y,2,0)="A"),"","Inactive Dept Combo Error")),"")</f>
        <v/>
      </c>
      <c r="AK1337" s="150" t="str">
        <f>IF(JRF!B1350="","",IF(JRF!B1350=IFERROR(VLOOKUP(JRF!B1350,Checks!AI:AI,1,0),0),"Entry in Branch/Satellite BU's",""))</f>
        <v/>
      </c>
      <c r="AL1337" t="str">
        <f>IFERROR(IF('Journal Template'!A1749="","",IF('Journal Template'!A1749=IFERROR(VLOOKUP('Journal Template'!A1749,Checks!AI:AI,1,0),0),"Entry in Branch/Satellite BU's","")),"")</f>
        <v/>
      </c>
      <c r="AO1337" s="171"/>
      <c r="AP1337" s="171"/>
      <c r="AQ1337" s="171"/>
      <c r="AR1337" s="171"/>
      <c r="CI1337" t="str">
        <f>IF(JRF!F1350&gt;0,"",IF(JRF!B1350="","",IF(LEFT(JRF!B1350,1)=IFERROR(VLOOKUP(LEFT(JRF!B1350,1),$CF$2:$CF$5,1,0),0),"Product Code Required",IF(JRF!C1350="","",IF(JRF!C1350=IFERROR(VLOOKUP(JRF!C1350,$CH:$CH,1,0),0),"Product Code Required","NA")))))</f>
        <v/>
      </c>
      <c r="CJ1337" t="str">
        <f>IF(JRF!AV1350&gt;0,"",IF(JRF!Q1350="","",IF(LEFT(JRF!Q1350,1)=IFERROR(VLOOKUP(LEFT(JRF!Q1350,1),$CF$2:$CF$5,1,0),0),"Product Code Required",IF(JRF!V1350="","",IF(JRF!V1350=IFERROR(VLOOKUP(JRF!V1350,$CH:$CH,1,0),0),"Product Code Required","NA")))))</f>
        <v/>
      </c>
      <c r="CK1337" t="str">
        <f>IFERROR(IF(LEN('Journal Template'!F1348)&gt;0,"",IF('Journal Template'!A1348="","",IF(LEFT('Journal Template'!A1348,1)=IFERROR(VLOOKUP(LEFT('Journal Template'!A1348,1),Checks!$CF$2:$CF$5,1,0),0),"Product Code Required",IF('Journal Template'!D1348="","",IF('Journal Template'!D1348=IFERROR(VLOOKUP('Journal Template'!D1348,Checks!$CH:$CH,1,0),0),"Product Code Required","NA"))))),"")</f>
        <v/>
      </c>
    </row>
    <row r="1338" spans="14:89">
      <c r="N1338" t="s">
        <v>422</v>
      </c>
      <c r="O1338" t="s">
        <v>6999</v>
      </c>
      <c r="P1338" t="s">
        <v>386</v>
      </c>
      <c r="Q1338" s="150" t="str">
        <f>IF(JRF!D1351="","",IF(IFERROR(VLOOKUP(JRF!D1351,Checks!N:P,3,0),0)="A","","Inactive account in Use"))</f>
        <v/>
      </c>
      <c r="R1338" t="str">
        <f>IFERROR(IF('Journal Template'!C1750="","",IF(IFERROR(VLOOKUP('Journal Template'!C1750,Checks!N:P,3,0),0)="A","","Inactive account in Use")),"")</f>
        <v/>
      </c>
      <c r="S1338" t="s">
        <v>7000</v>
      </c>
      <c r="T1338" t="s">
        <v>386</v>
      </c>
      <c r="U1338" t="s">
        <v>393</v>
      </c>
      <c r="V1338" s="150" t="str">
        <f>IF(JRF!C1351="","",IF(IFERROR(VLOOKUP(JRF!C1351,Checks!S:U,3,0),0)="A","Entry with System fund Dept",""))</f>
        <v/>
      </c>
      <c r="W1338" t="str">
        <f>IFERROR(IF('Journal Template'!D1750="","",IF(IFERROR(VLOOKUP('Journal Template'!D1750,Checks!S:U,3,0),0)="A","Entry with System fund Dept","")),"")</f>
        <v/>
      </c>
      <c r="X1338" t="s">
        <v>7001</v>
      </c>
      <c r="Y1338" t="s">
        <v>389</v>
      </c>
      <c r="Z1338" t="s">
        <v>7002</v>
      </c>
      <c r="AA1338" t="s">
        <v>391</v>
      </c>
      <c r="AB1338" t="s">
        <v>125</v>
      </c>
      <c r="AC1338" s="150" t="str">
        <f>IFERROR(IF(JRF!C1351="","",IF(AND(VLOOKUP(JRF!C1351,X:AA,4,0)=JRF!B1351,VLOOKUP(JRF!C1351,X:Y,2,0)="A"),"","Inactive Dept Combo Error")),"Inactive Dept Combo Error")</f>
        <v/>
      </c>
      <c r="AD1338" t="str">
        <f>IFERROR(IF('Journal Template'!D1750="","",IF(AND(VLOOKUP('Journal Template'!D1750,X:AA,4,0)='Journal Template'!A1750,VLOOKUP('Journal Template'!D1750,X:Y,2,0)="A"),"","Inactive Dept Combo Error")),"")</f>
        <v/>
      </c>
      <c r="AK1338" s="150" t="str">
        <f>IF(JRF!B1351="","",IF(JRF!B1351=IFERROR(VLOOKUP(JRF!B1351,Checks!AI:AI,1,0),0),"Entry in Branch/Satellite BU's",""))</f>
        <v/>
      </c>
      <c r="AL1338" t="str">
        <f>IFERROR(IF('Journal Template'!A1750="","",IF('Journal Template'!A1750=IFERROR(VLOOKUP('Journal Template'!A1750,Checks!AI:AI,1,0),0),"Entry in Branch/Satellite BU's","")),"")</f>
        <v/>
      </c>
      <c r="AO1338" s="171"/>
      <c r="AP1338" s="171"/>
      <c r="AQ1338" s="171"/>
      <c r="AR1338" s="171"/>
      <c r="CI1338" t="str">
        <f>IF(JRF!F1351&gt;0,"",IF(JRF!B1351="","",IF(LEFT(JRF!B1351,1)=IFERROR(VLOOKUP(LEFT(JRF!B1351,1),$CF$2:$CF$5,1,0),0),"Product Code Required",IF(JRF!C1351="","",IF(JRF!C1351=IFERROR(VLOOKUP(JRF!C1351,$CH:$CH,1,0),0),"Product Code Required","NA")))))</f>
        <v/>
      </c>
      <c r="CJ1338" t="str">
        <f>IF(JRF!AV1351&gt;0,"",IF(JRF!Q1351="","",IF(LEFT(JRF!Q1351,1)=IFERROR(VLOOKUP(LEFT(JRF!Q1351,1),$CF$2:$CF$5,1,0),0),"Product Code Required",IF(JRF!V1351="","",IF(JRF!V1351=IFERROR(VLOOKUP(JRF!V1351,$CH:$CH,1,0),0),"Product Code Required","NA")))))</f>
        <v/>
      </c>
      <c r="CK1338" t="str">
        <f>IFERROR(IF(LEN('Journal Template'!F1349)&gt;0,"",IF('Journal Template'!A1349="","",IF(LEFT('Journal Template'!A1349,1)=IFERROR(VLOOKUP(LEFT('Journal Template'!A1349,1),Checks!$CF$2:$CF$5,1,0),0),"Product Code Required",IF('Journal Template'!D1349="","",IF('Journal Template'!D1349=IFERROR(VLOOKUP('Journal Template'!D1349,Checks!$CH:$CH,1,0),0),"Product Code Required","NA"))))),"")</f>
        <v/>
      </c>
    </row>
    <row r="1339" spans="14:89">
      <c r="N1339" t="s">
        <v>7003</v>
      </c>
      <c r="O1339" t="s">
        <v>7004</v>
      </c>
      <c r="P1339" t="s">
        <v>386</v>
      </c>
      <c r="Q1339" s="150" t="str">
        <f>IF(JRF!D1352="","",IF(IFERROR(VLOOKUP(JRF!D1352,Checks!N:P,3,0),0)="A","","Inactive account in Use"))</f>
        <v/>
      </c>
      <c r="R1339" t="str">
        <f>IFERROR(IF('Journal Template'!C1751="","",IF(IFERROR(VLOOKUP('Journal Template'!C1751,Checks!N:P,3,0),0)="A","","Inactive account in Use")),"")</f>
        <v/>
      </c>
      <c r="S1339" t="s">
        <v>7005</v>
      </c>
      <c r="T1339" t="s">
        <v>386</v>
      </c>
      <c r="U1339" t="s">
        <v>393</v>
      </c>
      <c r="V1339" s="150" t="str">
        <f>IF(JRF!C1352="","",IF(IFERROR(VLOOKUP(JRF!C1352,Checks!S:U,3,0),0)="A","Entry with System fund Dept",""))</f>
        <v/>
      </c>
      <c r="W1339" t="str">
        <f>IFERROR(IF('Journal Template'!D1751="","",IF(IFERROR(VLOOKUP('Journal Template'!D1751,Checks!S:U,3,0),0)="A","Entry with System fund Dept","")),"")</f>
        <v/>
      </c>
      <c r="X1339" t="s">
        <v>7006</v>
      </c>
      <c r="Y1339" t="s">
        <v>386</v>
      </c>
      <c r="Z1339" t="s">
        <v>7007</v>
      </c>
      <c r="AA1339" t="s">
        <v>391</v>
      </c>
      <c r="AB1339" t="s">
        <v>125</v>
      </c>
      <c r="AC1339" s="150" t="str">
        <f>IFERROR(IF(JRF!C1352="","",IF(AND(VLOOKUP(JRF!C1352,X:AA,4,0)=JRF!B1352,VLOOKUP(JRF!C1352,X:Y,2,0)="A"),"","Inactive Dept Combo Error")),"Inactive Dept Combo Error")</f>
        <v/>
      </c>
      <c r="AD1339" t="str">
        <f>IFERROR(IF('Journal Template'!D1751="","",IF(AND(VLOOKUP('Journal Template'!D1751,X:AA,4,0)='Journal Template'!A1751,VLOOKUP('Journal Template'!D1751,X:Y,2,0)="A"),"","Inactive Dept Combo Error")),"")</f>
        <v/>
      </c>
      <c r="AK1339" s="150" t="str">
        <f>IF(JRF!B1352="","",IF(JRF!B1352=IFERROR(VLOOKUP(JRF!B1352,Checks!AI:AI,1,0),0),"Entry in Branch/Satellite BU's",""))</f>
        <v/>
      </c>
      <c r="AL1339" t="str">
        <f>IFERROR(IF('Journal Template'!A1751="","",IF('Journal Template'!A1751=IFERROR(VLOOKUP('Journal Template'!A1751,Checks!AI:AI,1,0),0),"Entry in Branch/Satellite BU's","")),"")</f>
        <v/>
      </c>
      <c r="AO1339" s="171"/>
      <c r="AP1339" s="171"/>
      <c r="AQ1339" s="171"/>
      <c r="AR1339" s="171"/>
      <c r="CI1339" t="str">
        <f>IF(JRF!F1352&gt;0,"",IF(JRF!B1352="","",IF(LEFT(JRF!B1352,1)=IFERROR(VLOOKUP(LEFT(JRF!B1352,1),$CF$2:$CF$5,1,0),0),"Product Code Required",IF(JRF!C1352="","",IF(JRF!C1352=IFERROR(VLOOKUP(JRF!C1352,$CH:$CH,1,0),0),"Product Code Required","NA")))))</f>
        <v/>
      </c>
      <c r="CJ1339" t="str">
        <f>IF(JRF!AV1352&gt;0,"",IF(JRF!Q1352="","",IF(LEFT(JRF!Q1352,1)=IFERROR(VLOOKUP(LEFT(JRF!Q1352,1),$CF$2:$CF$5,1,0),0),"Product Code Required",IF(JRF!V1352="","",IF(JRF!V1352=IFERROR(VLOOKUP(JRF!V1352,$CH:$CH,1,0),0),"Product Code Required","NA")))))</f>
        <v/>
      </c>
      <c r="CK1339" t="str">
        <f>IFERROR(IF(LEN('Journal Template'!F1350)&gt;0,"",IF('Journal Template'!A1350="","",IF(LEFT('Journal Template'!A1350,1)=IFERROR(VLOOKUP(LEFT('Journal Template'!A1350,1),Checks!$CF$2:$CF$5,1,0),0),"Product Code Required",IF('Journal Template'!D1350="","",IF('Journal Template'!D1350=IFERROR(VLOOKUP('Journal Template'!D1350,Checks!$CH:$CH,1,0),0),"Product Code Required","NA"))))),"")</f>
        <v/>
      </c>
    </row>
    <row r="1340" spans="14:89">
      <c r="N1340" t="s">
        <v>7008</v>
      </c>
      <c r="O1340" t="s">
        <v>7009</v>
      </c>
      <c r="P1340" t="s">
        <v>386</v>
      </c>
      <c r="Q1340" s="150" t="str">
        <f>IF(JRF!D1353="","",IF(IFERROR(VLOOKUP(JRF!D1353,Checks!N:P,3,0),0)="A","","Inactive account in Use"))</f>
        <v/>
      </c>
      <c r="R1340" t="str">
        <f>IFERROR(IF('Journal Template'!C1752="","",IF(IFERROR(VLOOKUP('Journal Template'!C1752,Checks!N:P,3,0),0)="A","","Inactive account in Use")),"")</f>
        <v/>
      </c>
      <c r="S1340" t="s">
        <v>7010</v>
      </c>
      <c r="T1340" t="s">
        <v>386</v>
      </c>
      <c r="U1340" t="s">
        <v>393</v>
      </c>
      <c r="V1340" s="150" t="str">
        <f>IF(JRF!C1353="","",IF(IFERROR(VLOOKUP(JRF!C1353,Checks!S:U,3,0),0)="A","Entry with System fund Dept",""))</f>
        <v/>
      </c>
      <c r="W1340" t="str">
        <f>IFERROR(IF('Journal Template'!D1752="","",IF(IFERROR(VLOOKUP('Journal Template'!D1752,Checks!S:U,3,0),0)="A","Entry with System fund Dept","")),"")</f>
        <v/>
      </c>
      <c r="X1340" t="s">
        <v>7011</v>
      </c>
      <c r="Y1340" t="s">
        <v>389</v>
      </c>
      <c r="Z1340" t="s">
        <v>7012</v>
      </c>
      <c r="AA1340" t="s">
        <v>391</v>
      </c>
      <c r="AB1340" t="s">
        <v>125</v>
      </c>
      <c r="AC1340" s="150" t="str">
        <f>IFERROR(IF(JRF!C1353="","",IF(AND(VLOOKUP(JRF!C1353,X:AA,4,0)=JRF!B1353,VLOOKUP(JRF!C1353,X:Y,2,0)="A"),"","Inactive Dept Combo Error")),"Inactive Dept Combo Error")</f>
        <v/>
      </c>
      <c r="AD1340" t="str">
        <f>IFERROR(IF('Journal Template'!D1752="","",IF(AND(VLOOKUP('Journal Template'!D1752,X:AA,4,0)='Journal Template'!A1752,VLOOKUP('Journal Template'!D1752,X:Y,2,0)="A"),"","Inactive Dept Combo Error")),"")</f>
        <v/>
      </c>
      <c r="AK1340" s="150" t="str">
        <f>IF(JRF!B1353="","",IF(JRF!B1353=IFERROR(VLOOKUP(JRF!B1353,Checks!AI:AI,1,0),0),"Entry in Branch/Satellite BU's",""))</f>
        <v/>
      </c>
      <c r="AL1340" t="str">
        <f>IFERROR(IF('Journal Template'!A1752="","",IF('Journal Template'!A1752=IFERROR(VLOOKUP('Journal Template'!A1752,Checks!AI:AI,1,0),0),"Entry in Branch/Satellite BU's","")),"")</f>
        <v/>
      </c>
      <c r="AO1340" s="171"/>
      <c r="AP1340" s="171"/>
      <c r="AQ1340" s="171"/>
      <c r="AR1340" s="171"/>
      <c r="CI1340" t="str">
        <f>IF(JRF!F1353&gt;0,"",IF(JRF!B1353="","",IF(LEFT(JRF!B1353,1)=IFERROR(VLOOKUP(LEFT(JRF!B1353,1),$CF$2:$CF$5,1,0),0),"Product Code Required",IF(JRF!C1353="","",IF(JRF!C1353=IFERROR(VLOOKUP(JRF!C1353,$CH:$CH,1,0),0),"Product Code Required","NA")))))</f>
        <v/>
      </c>
      <c r="CJ1340" t="str">
        <f>IF(JRF!AV1353&gt;0,"",IF(JRF!Q1353="","",IF(LEFT(JRF!Q1353,1)=IFERROR(VLOOKUP(LEFT(JRF!Q1353,1),$CF$2:$CF$5,1,0),0),"Product Code Required",IF(JRF!V1353="","",IF(JRF!V1353=IFERROR(VLOOKUP(JRF!V1353,$CH:$CH,1,0),0),"Product Code Required","NA")))))</f>
        <v/>
      </c>
      <c r="CK1340" t="str">
        <f>IFERROR(IF(LEN('Journal Template'!F1351)&gt;0,"",IF('Journal Template'!A1351="","",IF(LEFT('Journal Template'!A1351,1)=IFERROR(VLOOKUP(LEFT('Journal Template'!A1351,1),Checks!$CF$2:$CF$5,1,0),0),"Product Code Required",IF('Journal Template'!D1351="","",IF('Journal Template'!D1351=IFERROR(VLOOKUP('Journal Template'!D1351,Checks!$CH:$CH,1,0),0),"Product Code Required","NA"))))),"")</f>
        <v/>
      </c>
    </row>
    <row r="1341" spans="14:89">
      <c r="N1341" t="s">
        <v>7013</v>
      </c>
      <c r="O1341" t="s">
        <v>7014</v>
      </c>
      <c r="P1341" t="s">
        <v>386</v>
      </c>
      <c r="Q1341" s="150" t="str">
        <f>IF(JRF!D1354="","",IF(IFERROR(VLOOKUP(JRF!D1354,Checks!N:P,3,0),0)="A","","Inactive account in Use"))</f>
        <v/>
      </c>
      <c r="R1341" t="str">
        <f>IFERROR(IF('Journal Template'!C1753="","",IF(IFERROR(VLOOKUP('Journal Template'!C1753,Checks!N:P,3,0),0)="A","","Inactive account in Use")),"")</f>
        <v/>
      </c>
      <c r="S1341" t="s">
        <v>7015</v>
      </c>
      <c r="T1341" t="s">
        <v>386</v>
      </c>
      <c r="U1341" t="s">
        <v>393</v>
      </c>
      <c r="V1341" s="150" t="str">
        <f>IF(JRF!C1354="","",IF(IFERROR(VLOOKUP(JRF!C1354,Checks!S:U,3,0),0)="A","Entry with System fund Dept",""))</f>
        <v/>
      </c>
      <c r="W1341" t="str">
        <f>IFERROR(IF('Journal Template'!D1753="","",IF(IFERROR(VLOOKUP('Journal Template'!D1753,Checks!S:U,3,0),0)="A","Entry with System fund Dept","")),"")</f>
        <v/>
      </c>
      <c r="X1341" t="s">
        <v>7016</v>
      </c>
      <c r="Y1341" t="s">
        <v>386</v>
      </c>
      <c r="Z1341" t="s">
        <v>7017</v>
      </c>
      <c r="AA1341" t="s">
        <v>932</v>
      </c>
      <c r="AB1341" t="s">
        <v>3550</v>
      </c>
      <c r="AC1341" s="150" t="str">
        <f>IFERROR(IF(JRF!C1354="","",IF(AND(VLOOKUP(JRF!C1354,X:AA,4,0)=JRF!B1354,VLOOKUP(JRF!C1354,X:Y,2,0)="A"),"","Inactive Dept Combo Error")),"Inactive Dept Combo Error")</f>
        <v/>
      </c>
      <c r="AD1341" t="str">
        <f>IFERROR(IF('Journal Template'!D1753="","",IF(AND(VLOOKUP('Journal Template'!D1753,X:AA,4,0)='Journal Template'!A1753,VLOOKUP('Journal Template'!D1753,X:Y,2,0)="A"),"","Inactive Dept Combo Error")),"")</f>
        <v/>
      </c>
      <c r="AK1341" s="150" t="str">
        <f>IF(JRF!B1354="","",IF(JRF!B1354=IFERROR(VLOOKUP(JRF!B1354,Checks!AI:AI,1,0),0),"Entry in Branch/Satellite BU's",""))</f>
        <v/>
      </c>
      <c r="AL1341" t="str">
        <f>IFERROR(IF('Journal Template'!A1753="","",IF('Journal Template'!A1753=IFERROR(VLOOKUP('Journal Template'!A1753,Checks!AI:AI,1,0),0),"Entry in Branch/Satellite BU's","")),"")</f>
        <v/>
      </c>
      <c r="AO1341" s="171"/>
      <c r="AP1341" s="171"/>
      <c r="AQ1341" s="171"/>
      <c r="AR1341" s="171"/>
      <c r="CI1341" t="str">
        <f>IF(JRF!F1354&gt;0,"",IF(JRF!B1354="","",IF(LEFT(JRF!B1354,1)=IFERROR(VLOOKUP(LEFT(JRF!B1354,1),$CF$2:$CF$5,1,0),0),"Product Code Required",IF(JRF!C1354="","",IF(JRF!C1354=IFERROR(VLOOKUP(JRF!C1354,$CH:$CH,1,0),0),"Product Code Required","NA")))))</f>
        <v/>
      </c>
      <c r="CJ1341" t="str">
        <f>IF(JRF!AV1354&gt;0,"",IF(JRF!Q1354="","",IF(LEFT(JRF!Q1354,1)=IFERROR(VLOOKUP(LEFT(JRF!Q1354,1),$CF$2:$CF$5,1,0),0),"Product Code Required",IF(JRF!V1354="","",IF(JRF!V1354=IFERROR(VLOOKUP(JRF!V1354,$CH:$CH,1,0),0),"Product Code Required","NA")))))</f>
        <v/>
      </c>
      <c r="CK1341" t="str">
        <f>IFERROR(IF(LEN('Journal Template'!F1352)&gt;0,"",IF('Journal Template'!A1352="","",IF(LEFT('Journal Template'!A1352,1)=IFERROR(VLOOKUP(LEFT('Journal Template'!A1352,1),Checks!$CF$2:$CF$5,1,0),0),"Product Code Required",IF('Journal Template'!D1352="","",IF('Journal Template'!D1352=IFERROR(VLOOKUP('Journal Template'!D1352,Checks!$CH:$CH,1,0),0),"Product Code Required","NA"))))),"")</f>
        <v/>
      </c>
    </row>
    <row r="1342" spans="14:89">
      <c r="N1342" t="s">
        <v>7018</v>
      </c>
      <c r="O1342" t="s">
        <v>7019</v>
      </c>
      <c r="P1342" t="s">
        <v>386</v>
      </c>
      <c r="Q1342" s="150" t="str">
        <f>IF(JRF!D1355="","",IF(IFERROR(VLOOKUP(JRF!D1355,Checks!N:P,3,0),0)="A","","Inactive account in Use"))</f>
        <v/>
      </c>
      <c r="R1342" t="str">
        <f>IFERROR(IF('Journal Template'!C1754="","",IF(IFERROR(VLOOKUP('Journal Template'!C1754,Checks!N:P,3,0),0)="A","","Inactive account in Use")),"")</f>
        <v/>
      </c>
      <c r="S1342" t="s">
        <v>7020</v>
      </c>
      <c r="T1342" t="s">
        <v>386</v>
      </c>
      <c r="U1342" t="s">
        <v>393</v>
      </c>
      <c r="V1342" s="150" t="str">
        <f>IF(JRF!C1355="","",IF(IFERROR(VLOOKUP(JRF!C1355,Checks!S:U,3,0),0)="A","Entry with System fund Dept",""))</f>
        <v/>
      </c>
      <c r="W1342" t="str">
        <f>IFERROR(IF('Journal Template'!D1754="","",IF(IFERROR(VLOOKUP('Journal Template'!D1754,Checks!S:U,3,0),0)="A","Entry with System fund Dept","")),"")</f>
        <v/>
      </c>
      <c r="X1342" t="s">
        <v>7021</v>
      </c>
      <c r="Y1342" t="s">
        <v>389</v>
      </c>
      <c r="Z1342" t="s">
        <v>7022</v>
      </c>
      <c r="AA1342" t="s">
        <v>932</v>
      </c>
      <c r="AB1342" t="s">
        <v>3550</v>
      </c>
      <c r="AC1342" s="150" t="str">
        <f>IFERROR(IF(JRF!C1355="","",IF(AND(VLOOKUP(JRF!C1355,X:AA,4,0)=JRF!B1355,VLOOKUP(JRF!C1355,X:Y,2,0)="A"),"","Inactive Dept Combo Error")),"Inactive Dept Combo Error")</f>
        <v/>
      </c>
      <c r="AD1342" t="str">
        <f>IFERROR(IF('Journal Template'!D1754="","",IF(AND(VLOOKUP('Journal Template'!D1754,X:AA,4,0)='Journal Template'!A1754,VLOOKUP('Journal Template'!D1754,X:Y,2,0)="A"),"","Inactive Dept Combo Error")),"")</f>
        <v/>
      </c>
      <c r="AK1342" s="150" t="str">
        <f>IF(JRF!B1355="","",IF(JRF!B1355=IFERROR(VLOOKUP(JRF!B1355,Checks!AI:AI,1,0),0),"Entry in Branch/Satellite BU's",""))</f>
        <v/>
      </c>
      <c r="AL1342" t="str">
        <f>IFERROR(IF('Journal Template'!A1754="","",IF('Journal Template'!A1754=IFERROR(VLOOKUP('Journal Template'!A1754,Checks!AI:AI,1,0),0),"Entry in Branch/Satellite BU's","")),"")</f>
        <v/>
      </c>
      <c r="AO1342" s="171"/>
      <c r="AP1342" s="171"/>
      <c r="AQ1342" s="171"/>
      <c r="AR1342" s="171"/>
      <c r="CI1342" t="str">
        <f>IF(JRF!F1355&gt;0,"",IF(JRF!B1355="","",IF(LEFT(JRF!B1355,1)=IFERROR(VLOOKUP(LEFT(JRF!B1355,1),$CF$2:$CF$5,1,0),0),"Product Code Required",IF(JRF!C1355="","",IF(JRF!C1355=IFERROR(VLOOKUP(JRF!C1355,$CH:$CH,1,0),0),"Product Code Required","NA")))))</f>
        <v/>
      </c>
      <c r="CJ1342" t="str">
        <f>IF(JRF!AV1355&gt;0,"",IF(JRF!Q1355="","",IF(LEFT(JRF!Q1355,1)=IFERROR(VLOOKUP(LEFT(JRF!Q1355,1),$CF$2:$CF$5,1,0),0),"Product Code Required",IF(JRF!V1355="","",IF(JRF!V1355=IFERROR(VLOOKUP(JRF!V1355,$CH:$CH,1,0),0),"Product Code Required","NA")))))</f>
        <v/>
      </c>
      <c r="CK1342" t="str">
        <f>IFERROR(IF(LEN('Journal Template'!F1353)&gt;0,"",IF('Journal Template'!A1353="","",IF(LEFT('Journal Template'!A1353,1)=IFERROR(VLOOKUP(LEFT('Journal Template'!A1353,1),Checks!$CF$2:$CF$5,1,0),0),"Product Code Required",IF('Journal Template'!D1353="","",IF('Journal Template'!D1353=IFERROR(VLOOKUP('Journal Template'!D1353,Checks!$CH:$CH,1,0),0),"Product Code Required","NA"))))),"")</f>
        <v/>
      </c>
    </row>
    <row r="1343" spans="14:89">
      <c r="N1343" t="s">
        <v>7023</v>
      </c>
      <c r="O1343" t="s">
        <v>7024</v>
      </c>
      <c r="P1343" t="s">
        <v>386</v>
      </c>
      <c r="Q1343" s="150" t="str">
        <f>IF(JRF!D1356="","",IF(IFERROR(VLOOKUP(JRF!D1356,Checks!N:P,3,0),0)="A","","Inactive account in Use"))</f>
        <v/>
      </c>
      <c r="R1343" t="str">
        <f>IFERROR(IF('Journal Template'!C1755="","",IF(IFERROR(VLOOKUP('Journal Template'!C1755,Checks!N:P,3,0),0)="A","","Inactive account in Use")),"")</f>
        <v/>
      </c>
      <c r="S1343" t="s">
        <v>7025</v>
      </c>
      <c r="T1343" t="s">
        <v>386</v>
      </c>
      <c r="U1343" t="s">
        <v>393</v>
      </c>
      <c r="V1343" s="150" t="str">
        <f>IF(JRF!C1356="","",IF(IFERROR(VLOOKUP(JRF!C1356,Checks!S:U,3,0),0)="A","Entry with System fund Dept",""))</f>
        <v/>
      </c>
      <c r="W1343" t="str">
        <f>IFERROR(IF('Journal Template'!D1755="","",IF(IFERROR(VLOOKUP('Journal Template'!D1755,Checks!S:U,3,0),0)="A","Entry with System fund Dept","")),"")</f>
        <v/>
      </c>
      <c r="X1343" t="s">
        <v>7026</v>
      </c>
      <c r="Y1343" t="s">
        <v>389</v>
      </c>
      <c r="Z1343" t="s">
        <v>7022</v>
      </c>
      <c r="AA1343" t="s">
        <v>932</v>
      </c>
      <c r="AB1343" t="s">
        <v>3550</v>
      </c>
      <c r="AC1343" s="150" t="str">
        <f>IFERROR(IF(JRF!C1356="","",IF(AND(VLOOKUP(JRF!C1356,X:AA,4,0)=JRF!B1356,VLOOKUP(JRF!C1356,X:Y,2,0)="A"),"","Inactive Dept Combo Error")),"Inactive Dept Combo Error")</f>
        <v/>
      </c>
      <c r="AD1343" t="str">
        <f>IFERROR(IF('Journal Template'!D1755="","",IF(AND(VLOOKUP('Journal Template'!D1755,X:AA,4,0)='Journal Template'!A1755,VLOOKUP('Journal Template'!D1755,X:Y,2,0)="A"),"","Inactive Dept Combo Error")),"")</f>
        <v/>
      </c>
      <c r="AK1343" s="150" t="str">
        <f>IF(JRF!B1356="","",IF(JRF!B1356=IFERROR(VLOOKUP(JRF!B1356,Checks!AI:AI,1,0),0),"Entry in Branch/Satellite BU's",""))</f>
        <v/>
      </c>
      <c r="AL1343" t="str">
        <f>IFERROR(IF('Journal Template'!A1755="","",IF('Journal Template'!A1755=IFERROR(VLOOKUP('Journal Template'!A1755,Checks!AI:AI,1,0),0),"Entry in Branch/Satellite BU's","")),"")</f>
        <v/>
      </c>
      <c r="AO1343" s="171"/>
      <c r="AP1343" s="171"/>
      <c r="AQ1343" s="171"/>
      <c r="AR1343" s="171"/>
      <c r="CI1343" t="str">
        <f>IF(JRF!F1356&gt;0,"",IF(JRF!B1356="","",IF(LEFT(JRF!B1356,1)=IFERROR(VLOOKUP(LEFT(JRF!B1356,1),$CF$2:$CF$5,1,0),0),"Product Code Required",IF(JRF!C1356="","",IF(JRF!C1356=IFERROR(VLOOKUP(JRF!C1356,$CH:$CH,1,0),0),"Product Code Required","NA")))))</f>
        <v/>
      </c>
      <c r="CJ1343" t="str">
        <f>IF(JRF!AV1356&gt;0,"",IF(JRF!Q1356="","",IF(LEFT(JRF!Q1356,1)=IFERROR(VLOOKUP(LEFT(JRF!Q1356,1),$CF$2:$CF$5,1,0),0),"Product Code Required",IF(JRF!V1356="","",IF(JRF!V1356=IFERROR(VLOOKUP(JRF!V1356,$CH:$CH,1,0),0),"Product Code Required","NA")))))</f>
        <v/>
      </c>
      <c r="CK1343" t="str">
        <f>IFERROR(IF(LEN('Journal Template'!F1354)&gt;0,"",IF('Journal Template'!A1354="","",IF(LEFT('Journal Template'!A1354,1)=IFERROR(VLOOKUP(LEFT('Journal Template'!A1354,1),Checks!$CF$2:$CF$5,1,0),0),"Product Code Required",IF('Journal Template'!D1354="","",IF('Journal Template'!D1354=IFERROR(VLOOKUP('Journal Template'!D1354,Checks!$CH:$CH,1,0),0),"Product Code Required","NA"))))),"")</f>
        <v/>
      </c>
    </row>
    <row r="1344" spans="14:89">
      <c r="N1344" t="s">
        <v>7027</v>
      </c>
      <c r="O1344" t="s">
        <v>7028</v>
      </c>
      <c r="P1344" t="s">
        <v>386</v>
      </c>
      <c r="Q1344" s="150" t="str">
        <f>IF(JRF!D1357="","",IF(IFERROR(VLOOKUP(JRF!D1357,Checks!N:P,3,0),0)="A","","Inactive account in Use"))</f>
        <v/>
      </c>
      <c r="R1344" t="str">
        <f>IFERROR(IF('Journal Template'!C1756="","",IF(IFERROR(VLOOKUP('Journal Template'!C1756,Checks!N:P,3,0),0)="A","","Inactive account in Use")),"")</f>
        <v/>
      </c>
      <c r="S1344" t="s">
        <v>7029</v>
      </c>
      <c r="T1344" t="s">
        <v>386</v>
      </c>
      <c r="U1344" t="s">
        <v>393</v>
      </c>
      <c r="V1344" s="150" t="str">
        <f>IF(JRF!C1357="","",IF(IFERROR(VLOOKUP(JRF!C1357,Checks!S:U,3,0),0)="A","Entry with System fund Dept",""))</f>
        <v/>
      </c>
      <c r="W1344" t="str">
        <f>IFERROR(IF('Journal Template'!D1756="","",IF(IFERROR(VLOOKUP('Journal Template'!D1756,Checks!S:U,3,0),0)="A","Entry with System fund Dept","")),"")</f>
        <v/>
      </c>
      <c r="X1344" t="s">
        <v>7030</v>
      </c>
      <c r="Y1344" t="s">
        <v>386</v>
      </c>
      <c r="Z1344" t="s">
        <v>7031</v>
      </c>
      <c r="AA1344" t="s">
        <v>932</v>
      </c>
      <c r="AB1344" t="s">
        <v>3550</v>
      </c>
      <c r="AC1344" s="150" t="str">
        <f>IFERROR(IF(JRF!C1357="","",IF(AND(VLOOKUP(JRF!C1357,X:AA,4,0)=JRF!B1357,VLOOKUP(JRF!C1357,X:Y,2,0)="A"),"","Inactive Dept Combo Error")),"Inactive Dept Combo Error")</f>
        <v/>
      </c>
      <c r="AD1344" t="str">
        <f>IFERROR(IF('Journal Template'!D1756="","",IF(AND(VLOOKUP('Journal Template'!D1756,X:AA,4,0)='Journal Template'!A1756,VLOOKUP('Journal Template'!D1756,X:Y,2,0)="A"),"","Inactive Dept Combo Error")),"")</f>
        <v/>
      </c>
      <c r="AK1344" s="150" t="str">
        <f>IF(JRF!B1357="","",IF(JRF!B1357=IFERROR(VLOOKUP(JRF!B1357,Checks!AI:AI,1,0),0),"Entry in Branch/Satellite BU's",""))</f>
        <v/>
      </c>
      <c r="AL1344" t="str">
        <f>IFERROR(IF('Journal Template'!A1756="","",IF('Journal Template'!A1756=IFERROR(VLOOKUP('Journal Template'!A1756,Checks!AI:AI,1,0),0),"Entry in Branch/Satellite BU's","")),"")</f>
        <v/>
      </c>
      <c r="AO1344" s="171"/>
      <c r="AP1344" s="171"/>
      <c r="AQ1344" s="171"/>
      <c r="AR1344" s="171"/>
      <c r="CI1344" t="str">
        <f>IF(JRF!F1357&gt;0,"",IF(JRF!B1357="","",IF(LEFT(JRF!B1357,1)=IFERROR(VLOOKUP(LEFT(JRF!B1357,1),$CF$2:$CF$5,1,0),0),"Product Code Required",IF(JRF!C1357="","",IF(JRF!C1357=IFERROR(VLOOKUP(JRF!C1357,$CH:$CH,1,0),0),"Product Code Required","NA")))))</f>
        <v/>
      </c>
      <c r="CJ1344" t="str">
        <f>IF(JRF!AV1357&gt;0,"",IF(JRF!Q1357="","",IF(LEFT(JRF!Q1357,1)=IFERROR(VLOOKUP(LEFT(JRF!Q1357,1),$CF$2:$CF$5,1,0),0),"Product Code Required",IF(JRF!V1357="","",IF(JRF!V1357=IFERROR(VLOOKUP(JRF!V1357,$CH:$CH,1,0),0),"Product Code Required","NA")))))</f>
        <v/>
      </c>
      <c r="CK1344" t="str">
        <f>IFERROR(IF(LEN('Journal Template'!F1355)&gt;0,"",IF('Journal Template'!A1355="","",IF(LEFT('Journal Template'!A1355,1)=IFERROR(VLOOKUP(LEFT('Journal Template'!A1355,1),Checks!$CF$2:$CF$5,1,0),0),"Product Code Required",IF('Journal Template'!D1355="","",IF('Journal Template'!D1355=IFERROR(VLOOKUP('Journal Template'!D1355,Checks!$CH:$CH,1,0),0),"Product Code Required","NA"))))),"")</f>
        <v/>
      </c>
    </row>
    <row r="1345" spans="14:89">
      <c r="N1345" t="s">
        <v>7032</v>
      </c>
      <c r="O1345" t="s">
        <v>7033</v>
      </c>
      <c r="P1345" t="s">
        <v>386</v>
      </c>
      <c r="Q1345" s="150" t="str">
        <f>IF(JRF!D1358="","",IF(IFERROR(VLOOKUP(JRF!D1358,Checks!N:P,3,0),0)="A","","Inactive account in Use"))</f>
        <v/>
      </c>
      <c r="R1345" t="str">
        <f>IFERROR(IF('Journal Template'!C1757="","",IF(IFERROR(VLOOKUP('Journal Template'!C1757,Checks!N:P,3,0),0)="A","","Inactive account in Use")),"")</f>
        <v/>
      </c>
      <c r="S1345" t="s">
        <v>7034</v>
      </c>
      <c r="T1345" t="s">
        <v>386</v>
      </c>
      <c r="U1345" t="s">
        <v>393</v>
      </c>
      <c r="V1345" s="150" t="str">
        <f>IF(JRF!C1358="","",IF(IFERROR(VLOOKUP(JRF!C1358,Checks!S:U,3,0),0)="A","Entry with System fund Dept",""))</f>
        <v/>
      </c>
      <c r="W1345" t="str">
        <f>IFERROR(IF('Journal Template'!D1757="","",IF(IFERROR(VLOOKUP('Journal Template'!D1757,Checks!S:U,3,0),0)="A","Entry with System fund Dept","")),"")</f>
        <v/>
      </c>
      <c r="X1345" t="s">
        <v>7035</v>
      </c>
      <c r="Y1345" t="s">
        <v>386</v>
      </c>
      <c r="Z1345" t="s">
        <v>7036</v>
      </c>
      <c r="AA1345" t="s">
        <v>932</v>
      </c>
      <c r="AB1345" t="s">
        <v>3550</v>
      </c>
      <c r="AC1345" s="150" t="str">
        <f>IFERROR(IF(JRF!C1358="","",IF(AND(VLOOKUP(JRF!C1358,X:AA,4,0)=JRF!B1358,VLOOKUP(JRF!C1358,X:Y,2,0)="A"),"","Inactive Dept Combo Error")),"Inactive Dept Combo Error")</f>
        <v/>
      </c>
      <c r="AD1345" t="str">
        <f>IFERROR(IF('Journal Template'!D1757="","",IF(AND(VLOOKUP('Journal Template'!D1757,X:AA,4,0)='Journal Template'!A1757,VLOOKUP('Journal Template'!D1757,X:Y,2,0)="A"),"","Inactive Dept Combo Error")),"")</f>
        <v/>
      </c>
      <c r="AK1345" s="150" t="str">
        <f>IF(JRF!B1358="","",IF(JRF!B1358=IFERROR(VLOOKUP(JRF!B1358,Checks!AI:AI,1,0),0),"Entry in Branch/Satellite BU's",""))</f>
        <v/>
      </c>
      <c r="AL1345" t="str">
        <f>IFERROR(IF('Journal Template'!A1757="","",IF('Journal Template'!A1757=IFERROR(VLOOKUP('Journal Template'!A1757,Checks!AI:AI,1,0),0),"Entry in Branch/Satellite BU's","")),"")</f>
        <v/>
      </c>
      <c r="AO1345" s="171"/>
      <c r="AP1345" s="171"/>
      <c r="AQ1345" s="171"/>
      <c r="AR1345" s="171"/>
      <c r="CI1345" t="str">
        <f>IF(JRF!F1358&gt;0,"",IF(JRF!B1358="","",IF(LEFT(JRF!B1358,1)=IFERROR(VLOOKUP(LEFT(JRF!B1358,1),$CF$2:$CF$5,1,0),0),"Product Code Required",IF(JRF!C1358="","",IF(JRF!C1358=IFERROR(VLOOKUP(JRF!C1358,$CH:$CH,1,0),0),"Product Code Required","NA")))))</f>
        <v/>
      </c>
      <c r="CJ1345" t="str">
        <f>IF(JRF!AV1358&gt;0,"",IF(JRF!Q1358="","",IF(LEFT(JRF!Q1358,1)=IFERROR(VLOOKUP(LEFT(JRF!Q1358,1),$CF$2:$CF$5,1,0),0),"Product Code Required",IF(JRF!V1358="","",IF(JRF!V1358=IFERROR(VLOOKUP(JRF!V1358,$CH:$CH,1,0),0),"Product Code Required","NA")))))</f>
        <v/>
      </c>
      <c r="CK1345" t="str">
        <f>IFERROR(IF(LEN('Journal Template'!F1356)&gt;0,"",IF('Journal Template'!A1356="","",IF(LEFT('Journal Template'!A1356,1)=IFERROR(VLOOKUP(LEFT('Journal Template'!A1356,1),Checks!$CF$2:$CF$5,1,0),0),"Product Code Required",IF('Journal Template'!D1356="","",IF('Journal Template'!D1356=IFERROR(VLOOKUP('Journal Template'!D1356,Checks!$CH:$CH,1,0),0),"Product Code Required","NA"))))),"")</f>
        <v/>
      </c>
    </row>
    <row r="1346" spans="14:89">
      <c r="N1346" t="s">
        <v>7037</v>
      </c>
      <c r="O1346" t="s">
        <v>7038</v>
      </c>
      <c r="P1346" t="s">
        <v>386</v>
      </c>
      <c r="Q1346" s="150" t="str">
        <f>IF(JRF!D1359="","",IF(IFERROR(VLOOKUP(JRF!D1359,Checks!N:P,3,0),0)="A","","Inactive account in Use"))</f>
        <v/>
      </c>
      <c r="R1346" t="str">
        <f>IFERROR(IF('Journal Template'!C1758="","",IF(IFERROR(VLOOKUP('Journal Template'!C1758,Checks!N:P,3,0),0)="A","","Inactive account in Use")),"")</f>
        <v/>
      </c>
      <c r="S1346" t="s">
        <v>7039</v>
      </c>
      <c r="T1346" t="s">
        <v>386</v>
      </c>
      <c r="U1346" t="s">
        <v>393</v>
      </c>
      <c r="V1346" s="150" t="str">
        <f>IF(JRF!C1359="","",IF(IFERROR(VLOOKUP(JRF!C1359,Checks!S:U,3,0),0)="A","Entry with System fund Dept",""))</f>
        <v/>
      </c>
      <c r="W1346" t="str">
        <f>IFERROR(IF('Journal Template'!D1758="","",IF(IFERROR(VLOOKUP('Journal Template'!D1758,Checks!S:U,3,0),0)="A","Entry with System fund Dept","")),"")</f>
        <v/>
      </c>
      <c r="X1346" t="s">
        <v>7040</v>
      </c>
      <c r="Y1346" t="s">
        <v>386</v>
      </c>
      <c r="Z1346" t="s">
        <v>7041</v>
      </c>
      <c r="AA1346" t="s">
        <v>456</v>
      </c>
      <c r="AB1346" t="s">
        <v>4803</v>
      </c>
      <c r="AC1346" s="150" t="str">
        <f>IFERROR(IF(JRF!C1359="","",IF(AND(VLOOKUP(JRF!C1359,X:AA,4,0)=JRF!B1359,VLOOKUP(JRF!C1359,X:Y,2,0)="A"),"","Inactive Dept Combo Error")),"Inactive Dept Combo Error")</f>
        <v/>
      </c>
      <c r="AD1346" t="str">
        <f>IFERROR(IF('Journal Template'!D1758="","",IF(AND(VLOOKUP('Journal Template'!D1758,X:AA,4,0)='Journal Template'!A1758,VLOOKUP('Journal Template'!D1758,X:Y,2,0)="A"),"","Inactive Dept Combo Error")),"")</f>
        <v/>
      </c>
      <c r="AK1346" s="150" t="str">
        <f>IF(JRF!B1359="","",IF(JRF!B1359=IFERROR(VLOOKUP(JRF!B1359,Checks!AI:AI,1,0),0),"Entry in Branch/Satellite BU's",""))</f>
        <v/>
      </c>
      <c r="AL1346" t="str">
        <f>IFERROR(IF('Journal Template'!A1758="","",IF('Journal Template'!A1758=IFERROR(VLOOKUP('Journal Template'!A1758,Checks!AI:AI,1,0),0),"Entry in Branch/Satellite BU's","")),"")</f>
        <v/>
      </c>
      <c r="AO1346" s="171"/>
      <c r="AP1346" s="171"/>
      <c r="AQ1346" s="171"/>
      <c r="AR1346" s="171"/>
      <c r="CI1346" t="str">
        <f>IF(JRF!F1359&gt;0,"",IF(JRF!B1359="","",IF(LEFT(JRF!B1359,1)=IFERROR(VLOOKUP(LEFT(JRF!B1359,1),$CF$2:$CF$5,1,0),0),"Product Code Required",IF(JRF!C1359="","",IF(JRF!C1359=IFERROR(VLOOKUP(JRF!C1359,$CH:$CH,1,0),0),"Product Code Required","NA")))))</f>
        <v/>
      </c>
      <c r="CJ1346" t="str">
        <f>IF(JRF!AV1359&gt;0,"",IF(JRF!Q1359="","",IF(LEFT(JRF!Q1359,1)=IFERROR(VLOOKUP(LEFT(JRF!Q1359,1),$CF$2:$CF$5,1,0),0),"Product Code Required",IF(JRF!V1359="","",IF(JRF!V1359=IFERROR(VLOOKUP(JRF!V1359,$CH:$CH,1,0),0),"Product Code Required","NA")))))</f>
        <v/>
      </c>
      <c r="CK1346" t="str">
        <f>IFERROR(IF(LEN('Journal Template'!F1357)&gt;0,"",IF('Journal Template'!A1357="","",IF(LEFT('Journal Template'!A1357,1)=IFERROR(VLOOKUP(LEFT('Journal Template'!A1357,1),Checks!$CF$2:$CF$5,1,0),0),"Product Code Required",IF('Journal Template'!D1357="","",IF('Journal Template'!D1357=IFERROR(VLOOKUP('Journal Template'!D1357,Checks!$CH:$CH,1,0),0),"Product Code Required","NA"))))),"")</f>
        <v/>
      </c>
    </row>
    <row r="1347" spans="14:89">
      <c r="N1347" t="s">
        <v>7042</v>
      </c>
      <c r="O1347" t="s">
        <v>7043</v>
      </c>
      <c r="P1347" t="s">
        <v>386</v>
      </c>
      <c r="Q1347" s="150" t="str">
        <f>IF(JRF!D1360="","",IF(IFERROR(VLOOKUP(JRF!D1360,Checks!N:P,3,0),0)="A","","Inactive account in Use"))</f>
        <v/>
      </c>
      <c r="R1347" t="str">
        <f>IFERROR(IF('Journal Template'!C1759="","",IF(IFERROR(VLOOKUP('Journal Template'!C1759,Checks!N:P,3,0),0)="A","","Inactive account in Use")),"")</f>
        <v/>
      </c>
      <c r="S1347" t="s">
        <v>7044</v>
      </c>
      <c r="T1347" t="s">
        <v>386</v>
      </c>
      <c r="U1347" t="s">
        <v>393</v>
      </c>
      <c r="V1347" s="150" t="str">
        <f>IF(JRF!C1360="","",IF(IFERROR(VLOOKUP(JRF!C1360,Checks!S:U,3,0),0)="A","Entry with System fund Dept",""))</f>
        <v/>
      </c>
      <c r="W1347" t="str">
        <f>IFERROR(IF('Journal Template'!D1759="","",IF(IFERROR(VLOOKUP('Journal Template'!D1759,Checks!S:U,3,0),0)="A","Entry with System fund Dept","")),"")</f>
        <v/>
      </c>
      <c r="X1347" t="s">
        <v>7045</v>
      </c>
      <c r="Y1347" t="s">
        <v>386</v>
      </c>
      <c r="Z1347" t="s">
        <v>7046</v>
      </c>
      <c r="AA1347" t="s">
        <v>445</v>
      </c>
      <c r="AB1347" t="s">
        <v>1707</v>
      </c>
      <c r="AC1347" s="150" t="str">
        <f>IFERROR(IF(JRF!C1360="","",IF(AND(VLOOKUP(JRF!C1360,X:AA,4,0)=JRF!B1360,VLOOKUP(JRF!C1360,X:Y,2,0)="A"),"","Inactive Dept Combo Error")),"Inactive Dept Combo Error")</f>
        <v/>
      </c>
      <c r="AD1347" t="str">
        <f>IFERROR(IF('Journal Template'!D1759="","",IF(AND(VLOOKUP('Journal Template'!D1759,X:AA,4,0)='Journal Template'!A1759,VLOOKUP('Journal Template'!D1759,X:Y,2,0)="A"),"","Inactive Dept Combo Error")),"")</f>
        <v/>
      </c>
      <c r="AK1347" s="150" t="str">
        <f>IF(JRF!B1360="","",IF(JRF!B1360=IFERROR(VLOOKUP(JRF!B1360,Checks!AI:AI,1,0),0),"Entry in Branch/Satellite BU's",""))</f>
        <v/>
      </c>
      <c r="AL1347" t="str">
        <f>IFERROR(IF('Journal Template'!A1759="","",IF('Journal Template'!A1759=IFERROR(VLOOKUP('Journal Template'!A1759,Checks!AI:AI,1,0),0),"Entry in Branch/Satellite BU's","")),"")</f>
        <v/>
      </c>
      <c r="AO1347" s="171"/>
      <c r="AP1347" s="171"/>
      <c r="AQ1347" s="171"/>
      <c r="AR1347" s="171"/>
      <c r="CI1347" t="str">
        <f>IF(JRF!F1360&gt;0,"",IF(JRF!B1360="","",IF(LEFT(JRF!B1360,1)=IFERROR(VLOOKUP(LEFT(JRF!B1360,1),$CF$2:$CF$5,1,0),0),"Product Code Required",IF(JRF!C1360="","",IF(JRF!C1360=IFERROR(VLOOKUP(JRF!C1360,$CH:$CH,1,0),0),"Product Code Required","NA")))))</f>
        <v/>
      </c>
      <c r="CJ1347" t="str">
        <f>IF(JRF!AV1360&gt;0,"",IF(JRF!Q1360="","",IF(LEFT(JRF!Q1360,1)=IFERROR(VLOOKUP(LEFT(JRF!Q1360,1),$CF$2:$CF$5,1,0),0),"Product Code Required",IF(JRF!V1360="","",IF(JRF!V1360=IFERROR(VLOOKUP(JRF!V1360,$CH:$CH,1,0),0),"Product Code Required","NA")))))</f>
        <v/>
      </c>
      <c r="CK1347" t="str">
        <f>IFERROR(IF(LEN('Journal Template'!F1358)&gt;0,"",IF('Journal Template'!A1358="","",IF(LEFT('Journal Template'!A1358,1)=IFERROR(VLOOKUP(LEFT('Journal Template'!A1358,1),Checks!$CF$2:$CF$5,1,0),0),"Product Code Required",IF('Journal Template'!D1358="","",IF('Journal Template'!D1358=IFERROR(VLOOKUP('Journal Template'!D1358,Checks!$CH:$CH,1,0),0),"Product Code Required","NA"))))),"")</f>
        <v/>
      </c>
    </row>
    <row r="1348" spans="14:89">
      <c r="N1348" t="s">
        <v>7047</v>
      </c>
      <c r="O1348" t="s">
        <v>7048</v>
      </c>
      <c r="P1348" t="s">
        <v>386</v>
      </c>
      <c r="Q1348" s="150" t="str">
        <f>IF(JRF!D1361="","",IF(IFERROR(VLOOKUP(JRF!D1361,Checks!N:P,3,0),0)="A","","Inactive account in Use"))</f>
        <v/>
      </c>
      <c r="R1348" t="str">
        <f>IFERROR(IF('Journal Template'!C1760="","",IF(IFERROR(VLOOKUP('Journal Template'!C1760,Checks!N:P,3,0),0)="A","","Inactive account in Use")),"")</f>
        <v/>
      </c>
      <c r="S1348" t="s">
        <v>7049</v>
      </c>
      <c r="T1348" t="s">
        <v>386</v>
      </c>
      <c r="U1348" t="s">
        <v>393</v>
      </c>
      <c r="V1348" s="150" t="str">
        <f>IF(JRF!C1361="","",IF(IFERROR(VLOOKUP(JRF!C1361,Checks!S:U,3,0),0)="A","Entry with System fund Dept",""))</f>
        <v/>
      </c>
      <c r="W1348" t="str">
        <f>IFERROR(IF('Journal Template'!D1760="","",IF(IFERROR(VLOOKUP('Journal Template'!D1760,Checks!S:U,3,0),0)="A","Entry with System fund Dept","")),"")</f>
        <v/>
      </c>
      <c r="X1348" t="s">
        <v>7050</v>
      </c>
      <c r="Y1348" t="s">
        <v>389</v>
      </c>
      <c r="Z1348" t="s">
        <v>7051</v>
      </c>
      <c r="AA1348" t="s">
        <v>468</v>
      </c>
      <c r="AB1348" t="s">
        <v>4803</v>
      </c>
      <c r="AC1348" s="150" t="str">
        <f>IFERROR(IF(JRF!C1361="","",IF(AND(VLOOKUP(JRF!C1361,X:AA,4,0)=JRF!B1361,VLOOKUP(JRF!C1361,X:Y,2,0)="A"),"","Inactive Dept Combo Error")),"Inactive Dept Combo Error")</f>
        <v/>
      </c>
      <c r="AD1348" t="str">
        <f>IFERROR(IF('Journal Template'!D1760="","",IF(AND(VLOOKUP('Journal Template'!D1760,X:AA,4,0)='Journal Template'!A1760,VLOOKUP('Journal Template'!D1760,X:Y,2,0)="A"),"","Inactive Dept Combo Error")),"")</f>
        <v/>
      </c>
      <c r="AK1348" s="150" t="str">
        <f>IF(JRF!B1361="","",IF(JRF!B1361=IFERROR(VLOOKUP(JRF!B1361,Checks!AI:AI,1,0),0),"Entry in Branch/Satellite BU's",""))</f>
        <v/>
      </c>
      <c r="AL1348" t="str">
        <f>IFERROR(IF('Journal Template'!A1760="","",IF('Journal Template'!A1760=IFERROR(VLOOKUP('Journal Template'!A1760,Checks!AI:AI,1,0),0),"Entry in Branch/Satellite BU's","")),"")</f>
        <v/>
      </c>
      <c r="AO1348" s="171"/>
      <c r="AP1348" s="171"/>
      <c r="AQ1348" s="171"/>
      <c r="AR1348" s="171"/>
      <c r="CI1348" t="str">
        <f>IF(JRF!F1361&gt;0,"",IF(JRF!B1361="","",IF(LEFT(JRF!B1361,1)=IFERROR(VLOOKUP(LEFT(JRF!B1361,1),$CF$2:$CF$5,1,0),0),"Product Code Required",IF(JRF!C1361="","",IF(JRF!C1361=IFERROR(VLOOKUP(JRF!C1361,$CH:$CH,1,0),0),"Product Code Required","NA")))))</f>
        <v/>
      </c>
      <c r="CJ1348" t="str">
        <f>IF(JRF!AV1361&gt;0,"",IF(JRF!Q1361="","",IF(LEFT(JRF!Q1361,1)=IFERROR(VLOOKUP(LEFT(JRF!Q1361,1),$CF$2:$CF$5,1,0),0),"Product Code Required",IF(JRF!V1361="","",IF(JRF!V1361=IFERROR(VLOOKUP(JRF!V1361,$CH:$CH,1,0),0),"Product Code Required","NA")))))</f>
        <v/>
      </c>
      <c r="CK1348" t="str">
        <f>IFERROR(IF(LEN('Journal Template'!F1359)&gt;0,"",IF('Journal Template'!A1359="","",IF(LEFT('Journal Template'!A1359,1)=IFERROR(VLOOKUP(LEFT('Journal Template'!A1359,1),Checks!$CF$2:$CF$5,1,0),0),"Product Code Required",IF('Journal Template'!D1359="","",IF('Journal Template'!D1359=IFERROR(VLOOKUP('Journal Template'!D1359,Checks!$CH:$CH,1,0),0),"Product Code Required","NA"))))),"")</f>
        <v/>
      </c>
    </row>
    <row r="1349" spans="14:89">
      <c r="N1349" t="s">
        <v>7052</v>
      </c>
      <c r="O1349" t="s">
        <v>7053</v>
      </c>
      <c r="P1349" t="s">
        <v>386</v>
      </c>
      <c r="Q1349" s="150" t="str">
        <f>IF(JRF!D1362="","",IF(IFERROR(VLOOKUP(JRF!D1362,Checks!N:P,3,0),0)="A","","Inactive account in Use"))</f>
        <v/>
      </c>
      <c r="R1349" t="str">
        <f>IFERROR(IF('Journal Template'!C1761="","",IF(IFERROR(VLOOKUP('Journal Template'!C1761,Checks!N:P,3,0),0)="A","","Inactive account in Use")),"")</f>
        <v/>
      </c>
      <c r="S1349" t="s">
        <v>7054</v>
      </c>
      <c r="T1349" t="s">
        <v>386</v>
      </c>
      <c r="U1349" t="s">
        <v>393</v>
      </c>
      <c r="V1349" s="150" t="str">
        <f>IF(JRF!C1362="","",IF(IFERROR(VLOOKUP(JRF!C1362,Checks!S:U,3,0),0)="A","Entry with System fund Dept",""))</f>
        <v/>
      </c>
      <c r="W1349" t="str">
        <f>IFERROR(IF('Journal Template'!D1761="","",IF(IFERROR(VLOOKUP('Journal Template'!D1761,Checks!S:U,3,0),0)="A","Entry with System fund Dept","")),"")</f>
        <v/>
      </c>
      <c r="X1349" t="s">
        <v>7050</v>
      </c>
      <c r="Y1349" t="s">
        <v>389</v>
      </c>
      <c r="Z1349" t="s">
        <v>7055</v>
      </c>
      <c r="AA1349" t="s">
        <v>456</v>
      </c>
      <c r="AB1349" t="s">
        <v>4803</v>
      </c>
      <c r="AC1349" s="150" t="str">
        <f>IFERROR(IF(JRF!C1362="","",IF(AND(VLOOKUP(JRF!C1362,X:AA,4,0)=JRF!B1362,VLOOKUP(JRF!C1362,X:Y,2,0)="A"),"","Inactive Dept Combo Error")),"Inactive Dept Combo Error")</f>
        <v/>
      </c>
      <c r="AD1349" t="str">
        <f>IFERROR(IF('Journal Template'!D1761="","",IF(AND(VLOOKUP('Journal Template'!D1761,X:AA,4,0)='Journal Template'!A1761,VLOOKUP('Journal Template'!D1761,X:Y,2,0)="A"),"","Inactive Dept Combo Error")),"")</f>
        <v/>
      </c>
      <c r="AK1349" s="150" t="str">
        <f>IF(JRF!B1362="","",IF(JRF!B1362=IFERROR(VLOOKUP(JRF!B1362,Checks!AI:AI,1,0),0),"Entry in Branch/Satellite BU's",""))</f>
        <v/>
      </c>
      <c r="AL1349" t="str">
        <f>IFERROR(IF('Journal Template'!A1761="","",IF('Journal Template'!A1761=IFERROR(VLOOKUP('Journal Template'!A1761,Checks!AI:AI,1,0),0),"Entry in Branch/Satellite BU's","")),"")</f>
        <v/>
      </c>
      <c r="AO1349" s="171"/>
      <c r="AP1349" s="171"/>
      <c r="AQ1349" s="171"/>
      <c r="AR1349" s="171"/>
      <c r="CI1349" t="str">
        <f>IF(JRF!F1362&gt;0,"",IF(JRF!B1362="","",IF(LEFT(JRF!B1362,1)=IFERROR(VLOOKUP(LEFT(JRF!B1362,1),$CF$2:$CF$5,1,0),0),"Product Code Required",IF(JRF!C1362="","",IF(JRF!C1362=IFERROR(VLOOKUP(JRF!C1362,$CH:$CH,1,0),0),"Product Code Required","NA")))))</f>
        <v/>
      </c>
      <c r="CJ1349" t="str">
        <f>IF(JRF!AV1362&gt;0,"",IF(JRF!Q1362="","",IF(LEFT(JRF!Q1362,1)=IFERROR(VLOOKUP(LEFT(JRF!Q1362,1),$CF$2:$CF$5,1,0),0),"Product Code Required",IF(JRF!V1362="","",IF(JRF!V1362=IFERROR(VLOOKUP(JRF!V1362,$CH:$CH,1,0),0),"Product Code Required","NA")))))</f>
        <v/>
      </c>
      <c r="CK1349" t="str">
        <f>IFERROR(IF(LEN('Journal Template'!F1360)&gt;0,"",IF('Journal Template'!A1360="","",IF(LEFT('Journal Template'!A1360,1)=IFERROR(VLOOKUP(LEFT('Journal Template'!A1360,1),Checks!$CF$2:$CF$5,1,0),0),"Product Code Required",IF('Journal Template'!D1360="","",IF('Journal Template'!D1360=IFERROR(VLOOKUP('Journal Template'!D1360,Checks!$CH:$CH,1,0),0),"Product Code Required","NA"))))),"")</f>
        <v/>
      </c>
    </row>
    <row r="1350" spans="14:89">
      <c r="N1350" t="s">
        <v>7056</v>
      </c>
      <c r="O1350" t="s">
        <v>7057</v>
      </c>
      <c r="P1350" t="s">
        <v>386</v>
      </c>
      <c r="Q1350" s="150" t="str">
        <f>IF(JRF!D1363="","",IF(IFERROR(VLOOKUP(JRF!D1363,Checks!N:P,3,0),0)="A","","Inactive account in Use"))</f>
        <v/>
      </c>
      <c r="R1350" t="str">
        <f>IFERROR(IF('Journal Template'!C1762="","",IF(IFERROR(VLOOKUP('Journal Template'!C1762,Checks!N:P,3,0),0)="A","","Inactive account in Use")),"")</f>
        <v/>
      </c>
      <c r="S1350" t="s">
        <v>7058</v>
      </c>
      <c r="T1350" t="s">
        <v>386</v>
      </c>
      <c r="U1350" t="s">
        <v>393</v>
      </c>
      <c r="V1350" s="150" t="str">
        <f>IF(JRF!C1363="","",IF(IFERROR(VLOOKUP(JRF!C1363,Checks!S:U,3,0),0)="A","Entry with System fund Dept",""))</f>
        <v/>
      </c>
      <c r="W1350" t="str">
        <f>IFERROR(IF('Journal Template'!D1762="","",IF(IFERROR(VLOOKUP('Journal Template'!D1762,Checks!S:U,3,0),0)="A","Entry with System fund Dept","")),"")</f>
        <v/>
      </c>
      <c r="X1350" t="s">
        <v>7059</v>
      </c>
      <c r="Y1350" t="s">
        <v>386</v>
      </c>
      <c r="Z1350" t="s">
        <v>7060</v>
      </c>
      <c r="AA1350" t="s">
        <v>468</v>
      </c>
      <c r="AB1350" t="s">
        <v>4803</v>
      </c>
      <c r="AC1350" s="150" t="str">
        <f>IFERROR(IF(JRF!C1363="","",IF(AND(VLOOKUP(JRF!C1363,X:AA,4,0)=JRF!B1363,VLOOKUP(JRF!C1363,X:Y,2,0)="A"),"","Inactive Dept Combo Error")),"Inactive Dept Combo Error")</f>
        <v/>
      </c>
      <c r="AD1350" t="str">
        <f>IFERROR(IF('Journal Template'!D1762="","",IF(AND(VLOOKUP('Journal Template'!D1762,X:AA,4,0)='Journal Template'!A1762,VLOOKUP('Journal Template'!D1762,X:Y,2,0)="A"),"","Inactive Dept Combo Error")),"")</f>
        <v/>
      </c>
      <c r="AK1350" s="150" t="str">
        <f>IF(JRF!B1363="","",IF(JRF!B1363=IFERROR(VLOOKUP(JRF!B1363,Checks!AI:AI,1,0),0),"Entry in Branch/Satellite BU's",""))</f>
        <v/>
      </c>
      <c r="AL1350" t="str">
        <f>IFERROR(IF('Journal Template'!A1762="","",IF('Journal Template'!A1762=IFERROR(VLOOKUP('Journal Template'!A1762,Checks!AI:AI,1,0),0),"Entry in Branch/Satellite BU's","")),"")</f>
        <v/>
      </c>
      <c r="AO1350" s="171"/>
      <c r="AP1350" s="171"/>
      <c r="AQ1350" s="171"/>
      <c r="AR1350" s="171"/>
      <c r="CI1350" t="str">
        <f>IF(JRF!F1363&gt;0,"",IF(JRF!B1363="","",IF(LEFT(JRF!B1363,1)=IFERROR(VLOOKUP(LEFT(JRF!B1363,1),$CF$2:$CF$5,1,0),0),"Product Code Required",IF(JRF!C1363="","",IF(JRF!C1363=IFERROR(VLOOKUP(JRF!C1363,$CH:$CH,1,0),0),"Product Code Required","NA")))))</f>
        <v/>
      </c>
      <c r="CJ1350" t="str">
        <f>IF(JRF!AV1363&gt;0,"",IF(JRF!Q1363="","",IF(LEFT(JRF!Q1363,1)=IFERROR(VLOOKUP(LEFT(JRF!Q1363,1),$CF$2:$CF$5,1,0),0),"Product Code Required",IF(JRF!V1363="","",IF(JRF!V1363=IFERROR(VLOOKUP(JRF!V1363,$CH:$CH,1,0),0),"Product Code Required","NA")))))</f>
        <v/>
      </c>
      <c r="CK1350" t="str">
        <f>IFERROR(IF(LEN('Journal Template'!F1361)&gt;0,"",IF('Journal Template'!A1361="","",IF(LEFT('Journal Template'!A1361,1)=IFERROR(VLOOKUP(LEFT('Journal Template'!A1361,1),Checks!$CF$2:$CF$5,1,0),0),"Product Code Required",IF('Journal Template'!D1361="","",IF('Journal Template'!D1361=IFERROR(VLOOKUP('Journal Template'!D1361,Checks!$CH:$CH,1,0),0),"Product Code Required","NA"))))),"")</f>
        <v/>
      </c>
    </row>
    <row r="1351" spans="14:89">
      <c r="N1351" t="s">
        <v>7061</v>
      </c>
      <c r="O1351" t="s">
        <v>7062</v>
      </c>
      <c r="P1351" t="s">
        <v>386</v>
      </c>
      <c r="Q1351" s="150" t="str">
        <f>IF(JRF!D1364="","",IF(IFERROR(VLOOKUP(JRF!D1364,Checks!N:P,3,0),0)="A","","Inactive account in Use"))</f>
        <v/>
      </c>
      <c r="R1351" t="str">
        <f>IFERROR(IF('Journal Template'!C1763="","",IF(IFERROR(VLOOKUP('Journal Template'!C1763,Checks!N:P,3,0),0)="A","","Inactive account in Use")),"")</f>
        <v/>
      </c>
      <c r="S1351" t="s">
        <v>7063</v>
      </c>
      <c r="T1351" t="s">
        <v>386</v>
      </c>
      <c r="U1351" t="s">
        <v>393</v>
      </c>
      <c r="V1351" s="150" t="str">
        <f>IF(JRF!C1364="","",IF(IFERROR(VLOOKUP(JRF!C1364,Checks!S:U,3,0),0)="A","Entry with System fund Dept",""))</f>
        <v/>
      </c>
      <c r="W1351" t="str">
        <f>IFERROR(IF('Journal Template'!D1763="","",IF(IFERROR(VLOOKUP('Journal Template'!D1763,Checks!S:U,3,0),0)="A","Entry with System fund Dept","")),"")</f>
        <v/>
      </c>
      <c r="X1351" t="s">
        <v>7059</v>
      </c>
      <c r="Y1351" t="s">
        <v>389</v>
      </c>
      <c r="Z1351" t="s">
        <v>7051</v>
      </c>
      <c r="AA1351" t="s">
        <v>456</v>
      </c>
      <c r="AB1351" t="s">
        <v>4803</v>
      </c>
      <c r="AC1351" s="150" t="str">
        <f>IFERROR(IF(JRF!C1364="","",IF(AND(VLOOKUP(JRF!C1364,X:AA,4,0)=JRF!B1364,VLOOKUP(JRF!C1364,X:Y,2,0)="A"),"","Inactive Dept Combo Error")),"Inactive Dept Combo Error")</f>
        <v/>
      </c>
      <c r="AD1351" t="str">
        <f>IFERROR(IF('Journal Template'!D1763="","",IF(AND(VLOOKUP('Journal Template'!D1763,X:AA,4,0)='Journal Template'!A1763,VLOOKUP('Journal Template'!D1763,X:Y,2,0)="A"),"","Inactive Dept Combo Error")),"")</f>
        <v/>
      </c>
      <c r="AK1351" s="150" t="str">
        <f>IF(JRF!B1364="","",IF(JRF!B1364=IFERROR(VLOOKUP(JRF!B1364,Checks!AI:AI,1,0),0),"Entry in Branch/Satellite BU's",""))</f>
        <v/>
      </c>
      <c r="AL1351" t="str">
        <f>IFERROR(IF('Journal Template'!A1763="","",IF('Journal Template'!A1763=IFERROR(VLOOKUP('Journal Template'!A1763,Checks!AI:AI,1,0),0),"Entry in Branch/Satellite BU's","")),"")</f>
        <v/>
      </c>
      <c r="AO1351" s="171"/>
      <c r="AP1351" s="171"/>
      <c r="AQ1351" s="171"/>
      <c r="AR1351" s="171"/>
      <c r="CI1351" t="str">
        <f>IF(JRF!F1364&gt;0,"",IF(JRF!B1364="","",IF(LEFT(JRF!B1364,1)=IFERROR(VLOOKUP(LEFT(JRF!B1364,1),$CF$2:$CF$5,1,0),0),"Product Code Required",IF(JRF!C1364="","",IF(JRF!C1364=IFERROR(VLOOKUP(JRF!C1364,$CH:$CH,1,0),0),"Product Code Required","NA")))))</f>
        <v/>
      </c>
      <c r="CJ1351" t="str">
        <f>IF(JRF!AV1364&gt;0,"",IF(JRF!Q1364="","",IF(LEFT(JRF!Q1364,1)=IFERROR(VLOOKUP(LEFT(JRF!Q1364,1),$CF$2:$CF$5,1,0),0),"Product Code Required",IF(JRF!V1364="","",IF(JRF!V1364=IFERROR(VLOOKUP(JRF!V1364,$CH:$CH,1,0),0),"Product Code Required","NA")))))</f>
        <v/>
      </c>
      <c r="CK1351" t="str">
        <f>IFERROR(IF(LEN('Journal Template'!F1362)&gt;0,"",IF('Journal Template'!A1362="","",IF(LEFT('Journal Template'!A1362,1)=IFERROR(VLOOKUP(LEFT('Journal Template'!A1362,1),Checks!$CF$2:$CF$5,1,0),0),"Product Code Required",IF('Journal Template'!D1362="","",IF('Journal Template'!D1362=IFERROR(VLOOKUP('Journal Template'!D1362,Checks!$CH:$CH,1,0),0),"Product Code Required","NA"))))),"")</f>
        <v/>
      </c>
    </row>
    <row r="1352" spans="14:89">
      <c r="N1352" t="s">
        <v>7064</v>
      </c>
      <c r="O1352" t="s">
        <v>7065</v>
      </c>
      <c r="P1352" t="s">
        <v>386</v>
      </c>
      <c r="Q1352" s="150" t="str">
        <f>IF(JRF!D1365="","",IF(IFERROR(VLOOKUP(JRF!D1365,Checks!N:P,3,0),0)="A","","Inactive account in Use"))</f>
        <v/>
      </c>
      <c r="R1352" t="str">
        <f>IFERROR(IF('Journal Template'!C1764="","",IF(IFERROR(VLOOKUP('Journal Template'!C1764,Checks!N:P,3,0),0)="A","","Inactive account in Use")),"")</f>
        <v/>
      </c>
      <c r="S1352" t="s">
        <v>7066</v>
      </c>
      <c r="T1352" t="s">
        <v>386</v>
      </c>
      <c r="U1352" t="s">
        <v>393</v>
      </c>
      <c r="V1352" s="150" t="str">
        <f>IF(JRF!C1365="","",IF(IFERROR(VLOOKUP(JRF!C1365,Checks!S:U,3,0),0)="A","Entry with System fund Dept",""))</f>
        <v/>
      </c>
      <c r="W1352" t="str">
        <f>IFERROR(IF('Journal Template'!D1764="","",IF(IFERROR(VLOOKUP('Journal Template'!D1764,Checks!S:U,3,0),0)="A","Entry with System fund Dept","")),"")</f>
        <v/>
      </c>
      <c r="X1352" t="s">
        <v>7067</v>
      </c>
      <c r="Y1352" t="s">
        <v>389</v>
      </c>
      <c r="Z1352" t="s">
        <v>6984</v>
      </c>
      <c r="AA1352" t="s">
        <v>932</v>
      </c>
      <c r="AB1352" t="s">
        <v>3550</v>
      </c>
      <c r="AC1352" s="150" t="str">
        <f>IFERROR(IF(JRF!C1365="","",IF(AND(VLOOKUP(JRF!C1365,X:AA,4,0)=JRF!B1365,VLOOKUP(JRF!C1365,X:Y,2,0)="A"),"","Inactive Dept Combo Error")),"Inactive Dept Combo Error")</f>
        <v/>
      </c>
      <c r="AD1352" t="str">
        <f>IFERROR(IF('Journal Template'!D1764="","",IF(AND(VLOOKUP('Journal Template'!D1764,X:AA,4,0)='Journal Template'!A1764,VLOOKUP('Journal Template'!D1764,X:Y,2,0)="A"),"","Inactive Dept Combo Error")),"")</f>
        <v/>
      </c>
      <c r="AK1352" s="150" t="str">
        <f>IF(JRF!B1365="","",IF(JRF!B1365=IFERROR(VLOOKUP(JRF!B1365,Checks!AI:AI,1,0),0),"Entry in Branch/Satellite BU's",""))</f>
        <v/>
      </c>
      <c r="AL1352" t="str">
        <f>IFERROR(IF('Journal Template'!A1764="","",IF('Journal Template'!A1764=IFERROR(VLOOKUP('Journal Template'!A1764,Checks!AI:AI,1,0),0),"Entry in Branch/Satellite BU's","")),"")</f>
        <v/>
      </c>
      <c r="AO1352" s="171"/>
      <c r="AP1352" s="171"/>
      <c r="AQ1352" s="171"/>
      <c r="AR1352" s="171"/>
      <c r="CI1352" t="str">
        <f>IF(JRF!F1365&gt;0,"",IF(JRF!B1365="","",IF(LEFT(JRF!B1365,1)=IFERROR(VLOOKUP(LEFT(JRF!B1365,1),$CF$2:$CF$5,1,0),0),"Product Code Required",IF(JRF!C1365="","",IF(JRF!C1365=IFERROR(VLOOKUP(JRF!C1365,$CH:$CH,1,0),0),"Product Code Required","NA")))))</f>
        <v/>
      </c>
      <c r="CJ1352" t="str">
        <f>IF(JRF!AV1365&gt;0,"",IF(JRF!Q1365="","",IF(LEFT(JRF!Q1365,1)=IFERROR(VLOOKUP(LEFT(JRF!Q1365,1),$CF$2:$CF$5,1,0),0),"Product Code Required",IF(JRF!V1365="","",IF(JRF!V1365=IFERROR(VLOOKUP(JRF!V1365,$CH:$CH,1,0),0),"Product Code Required","NA")))))</f>
        <v/>
      </c>
      <c r="CK1352" t="str">
        <f>IFERROR(IF(LEN('Journal Template'!F1363)&gt;0,"",IF('Journal Template'!A1363="","",IF(LEFT('Journal Template'!A1363,1)=IFERROR(VLOOKUP(LEFT('Journal Template'!A1363,1),Checks!$CF$2:$CF$5,1,0),0),"Product Code Required",IF('Journal Template'!D1363="","",IF('Journal Template'!D1363=IFERROR(VLOOKUP('Journal Template'!D1363,Checks!$CH:$CH,1,0),0),"Product Code Required","NA"))))),"")</f>
        <v/>
      </c>
    </row>
    <row r="1353" spans="14:89">
      <c r="N1353" t="s">
        <v>7068</v>
      </c>
      <c r="O1353" t="s">
        <v>7069</v>
      </c>
      <c r="P1353" t="s">
        <v>386</v>
      </c>
      <c r="Q1353" s="150" t="str">
        <f>IF(JRF!D1366="","",IF(IFERROR(VLOOKUP(JRF!D1366,Checks!N:P,3,0),0)="A","","Inactive account in Use"))</f>
        <v/>
      </c>
      <c r="R1353" t="str">
        <f>IFERROR(IF('Journal Template'!C1765="","",IF(IFERROR(VLOOKUP('Journal Template'!C1765,Checks!N:P,3,0),0)="A","","Inactive account in Use")),"")</f>
        <v/>
      </c>
      <c r="S1353" t="s">
        <v>7070</v>
      </c>
      <c r="T1353" t="s">
        <v>386</v>
      </c>
      <c r="U1353" t="s">
        <v>393</v>
      </c>
      <c r="V1353" s="150" t="str">
        <f>IF(JRF!C1366="","",IF(IFERROR(VLOOKUP(JRF!C1366,Checks!S:U,3,0),0)="A","Entry with System fund Dept",""))</f>
        <v/>
      </c>
      <c r="W1353" t="str">
        <f>IFERROR(IF('Journal Template'!D1765="","",IF(IFERROR(VLOOKUP('Journal Template'!D1765,Checks!S:U,3,0),0)="A","Entry with System fund Dept","")),"")</f>
        <v/>
      </c>
      <c r="X1353" t="s">
        <v>7071</v>
      </c>
      <c r="Y1353" t="s">
        <v>386</v>
      </c>
      <c r="Z1353" t="s">
        <v>7072</v>
      </c>
      <c r="AA1353" t="s">
        <v>932</v>
      </c>
      <c r="AB1353" t="s">
        <v>3550</v>
      </c>
      <c r="AC1353" s="150" t="str">
        <f>IFERROR(IF(JRF!C1366="","",IF(AND(VLOOKUP(JRF!C1366,X:AA,4,0)=JRF!B1366,VLOOKUP(JRF!C1366,X:Y,2,0)="A"),"","Inactive Dept Combo Error")),"Inactive Dept Combo Error")</f>
        <v/>
      </c>
      <c r="AD1353" t="str">
        <f>IFERROR(IF('Journal Template'!D1765="","",IF(AND(VLOOKUP('Journal Template'!D1765,X:AA,4,0)='Journal Template'!A1765,VLOOKUP('Journal Template'!D1765,X:Y,2,0)="A"),"","Inactive Dept Combo Error")),"")</f>
        <v/>
      </c>
      <c r="AK1353" s="150" t="str">
        <f>IF(JRF!B1366="","",IF(JRF!B1366=IFERROR(VLOOKUP(JRF!B1366,Checks!AI:AI,1,0),0),"Entry in Branch/Satellite BU's",""))</f>
        <v/>
      </c>
      <c r="AL1353" t="str">
        <f>IFERROR(IF('Journal Template'!A1765="","",IF('Journal Template'!A1765=IFERROR(VLOOKUP('Journal Template'!A1765,Checks!AI:AI,1,0),0),"Entry in Branch/Satellite BU's","")),"")</f>
        <v/>
      </c>
      <c r="AO1353" s="171"/>
      <c r="AP1353" s="171"/>
      <c r="AQ1353" s="171"/>
      <c r="AR1353" s="171"/>
      <c r="CI1353" t="str">
        <f>IF(JRF!F1366&gt;0,"",IF(JRF!B1366="","",IF(LEFT(JRF!B1366,1)=IFERROR(VLOOKUP(LEFT(JRF!B1366,1),$CF$2:$CF$5,1,0),0),"Product Code Required",IF(JRF!C1366="","",IF(JRF!C1366=IFERROR(VLOOKUP(JRF!C1366,$CH:$CH,1,0),0),"Product Code Required","NA")))))</f>
        <v/>
      </c>
      <c r="CJ1353" t="str">
        <f>IF(JRF!AV1366&gt;0,"",IF(JRF!Q1366="","",IF(LEFT(JRF!Q1366,1)=IFERROR(VLOOKUP(LEFT(JRF!Q1366,1),$CF$2:$CF$5,1,0),0),"Product Code Required",IF(JRF!V1366="","",IF(JRF!V1366=IFERROR(VLOOKUP(JRF!V1366,$CH:$CH,1,0),0),"Product Code Required","NA")))))</f>
        <v/>
      </c>
      <c r="CK1353" t="str">
        <f>IFERROR(IF(LEN('Journal Template'!F1364)&gt;0,"",IF('Journal Template'!A1364="","",IF(LEFT('Journal Template'!A1364,1)=IFERROR(VLOOKUP(LEFT('Journal Template'!A1364,1),Checks!$CF$2:$CF$5,1,0),0),"Product Code Required",IF('Journal Template'!D1364="","",IF('Journal Template'!D1364=IFERROR(VLOOKUP('Journal Template'!D1364,Checks!$CH:$CH,1,0),0),"Product Code Required","NA"))))),"")</f>
        <v/>
      </c>
    </row>
    <row r="1354" spans="14:89">
      <c r="N1354" t="s">
        <v>7073</v>
      </c>
      <c r="O1354" t="s">
        <v>7074</v>
      </c>
      <c r="P1354" t="s">
        <v>386</v>
      </c>
      <c r="Q1354" s="150" t="str">
        <f>IF(JRF!D1367="","",IF(IFERROR(VLOOKUP(JRF!D1367,Checks!N:P,3,0),0)="A","","Inactive account in Use"))</f>
        <v/>
      </c>
      <c r="R1354" t="str">
        <f>IFERROR(IF('Journal Template'!C1766="","",IF(IFERROR(VLOOKUP('Journal Template'!C1766,Checks!N:P,3,0),0)="A","","Inactive account in Use")),"")</f>
        <v/>
      </c>
      <c r="S1354" t="s">
        <v>7075</v>
      </c>
      <c r="T1354" t="s">
        <v>386</v>
      </c>
      <c r="U1354" t="s">
        <v>393</v>
      </c>
      <c r="V1354" s="150" t="str">
        <f>IF(JRF!C1367="","",IF(IFERROR(VLOOKUP(JRF!C1367,Checks!S:U,3,0),0)="A","Entry with System fund Dept",""))</f>
        <v/>
      </c>
      <c r="W1354" t="str">
        <f>IFERROR(IF('Journal Template'!D1766="","",IF(IFERROR(VLOOKUP('Journal Template'!D1766,Checks!S:U,3,0),0)="A","Entry with System fund Dept","")),"")</f>
        <v/>
      </c>
      <c r="X1354" t="s">
        <v>7076</v>
      </c>
      <c r="Y1354" t="s">
        <v>386</v>
      </c>
      <c r="Z1354" t="s">
        <v>7077</v>
      </c>
      <c r="AA1354" t="s">
        <v>420</v>
      </c>
      <c r="AB1354" t="s">
        <v>1707</v>
      </c>
      <c r="AC1354" s="150" t="str">
        <f>IFERROR(IF(JRF!C1367="","",IF(AND(VLOOKUP(JRF!C1367,X:AA,4,0)=JRF!B1367,VLOOKUP(JRF!C1367,X:Y,2,0)="A"),"","Inactive Dept Combo Error")),"Inactive Dept Combo Error")</f>
        <v/>
      </c>
      <c r="AD1354" t="str">
        <f>IFERROR(IF('Journal Template'!D1766="","",IF(AND(VLOOKUP('Journal Template'!D1766,X:AA,4,0)='Journal Template'!A1766,VLOOKUP('Journal Template'!D1766,X:Y,2,0)="A"),"","Inactive Dept Combo Error")),"")</f>
        <v/>
      </c>
      <c r="AK1354" s="150" t="str">
        <f>IF(JRF!B1367="","",IF(JRF!B1367=IFERROR(VLOOKUP(JRF!B1367,Checks!AI:AI,1,0),0),"Entry in Branch/Satellite BU's",""))</f>
        <v/>
      </c>
      <c r="AL1354" t="str">
        <f>IFERROR(IF('Journal Template'!A1766="","",IF('Journal Template'!A1766=IFERROR(VLOOKUP('Journal Template'!A1766,Checks!AI:AI,1,0),0),"Entry in Branch/Satellite BU's","")),"")</f>
        <v/>
      </c>
      <c r="AO1354" s="171"/>
      <c r="AP1354" s="171"/>
      <c r="AQ1354" s="171"/>
      <c r="AR1354" s="171"/>
      <c r="CI1354" t="str">
        <f>IF(JRF!F1367&gt;0,"",IF(JRF!B1367="","",IF(LEFT(JRF!B1367,1)=IFERROR(VLOOKUP(LEFT(JRF!B1367,1),$CF$2:$CF$5,1,0),0),"Product Code Required",IF(JRF!C1367="","",IF(JRF!C1367=IFERROR(VLOOKUP(JRF!C1367,$CH:$CH,1,0),0),"Product Code Required","NA")))))</f>
        <v/>
      </c>
      <c r="CJ1354" t="str">
        <f>IF(JRF!AV1367&gt;0,"",IF(JRF!Q1367="","",IF(LEFT(JRF!Q1367,1)=IFERROR(VLOOKUP(LEFT(JRF!Q1367,1),$CF$2:$CF$5,1,0),0),"Product Code Required",IF(JRF!V1367="","",IF(JRF!V1367=IFERROR(VLOOKUP(JRF!V1367,$CH:$CH,1,0),0),"Product Code Required","NA")))))</f>
        <v/>
      </c>
      <c r="CK1354" t="str">
        <f>IFERROR(IF(LEN('Journal Template'!F1365)&gt;0,"",IF('Journal Template'!A1365="","",IF(LEFT('Journal Template'!A1365,1)=IFERROR(VLOOKUP(LEFT('Journal Template'!A1365,1),Checks!$CF$2:$CF$5,1,0),0),"Product Code Required",IF('Journal Template'!D1365="","",IF('Journal Template'!D1365=IFERROR(VLOOKUP('Journal Template'!D1365,Checks!$CH:$CH,1,0),0),"Product Code Required","NA"))))),"")</f>
        <v/>
      </c>
    </row>
    <row r="1355" spans="14:89">
      <c r="N1355" t="s">
        <v>7078</v>
      </c>
      <c r="O1355" t="s">
        <v>7079</v>
      </c>
      <c r="P1355" t="s">
        <v>386</v>
      </c>
      <c r="Q1355" s="150" t="str">
        <f>IF(JRF!D1368="","",IF(IFERROR(VLOOKUP(JRF!D1368,Checks!N:P,3,0),0)="A","","Inactive account in Use"))</f>
        <v/>
      </c>
      <c r="R1355" t="str">
        <f>IFERROR(IF('Journal Template'!C1767="","",IF(IFERROR(VLOOKUP('Journal Template'!C1767,Checks!N:P,3,0),0)="A","","Inactive account in Use")),"")</f>
        <v/>
      </c>
      <c r="S1355" t="s">
        <v>7080</v>
      </c>
      <c r="T1355" t="s">
        <v>386</v>
      </c>
      <c r="U1355" t="s">
        <v>393</v>
      </c>
      <c r="V1355" s="150" t="str">
        <f>IF(JRF!C1368="","",IF(IFERROR(VLOOKUP(JRF!C1368,Checks!S:U,3,0),0)="A","Entry with System fund Dept",""))</f>
        <v/>
      </c>
      <c r="W1355" t="str">
        <f>IFERROR(IF('Journal Template'!D1767="","",IF(IFERROR(VLOOKUP('Journal Template'!D1767,Checks!S:U,3,0),0)="A","Entry with System fund Dept","")),"")</f>
        <v/>
      </c>
      <c r="X1355" t="s">
        <v>7076</v>
      </c>
      <c r="Y1355" t="s">
        <v>389</v>
      </c>
      <c r="Z1355" t="s">
        <v>7081</v>
      </c>
      <c r="AA1355" t="s">
        <v>445</v>
      </c>
      <c r="AB1355" t="s">
        <v>1707</v>
      </c>
      <c r="AC1355" s="150" t="str">
        <f>IFERROR(IF(JRF!C1368="","",IF(AND(VLOOKUP(JRF!C1368,X:AA,4,0)=JRF!B1368,VLOOKUP(JRF!C1368,X:Y,2,0)="A"),"","Inactive Dept Combo Error")),"Inactive Dept Combo Error")</f>
        <v/>
      </c>
      <c r="AD1355" t="str">
        <f>IFERROR(IF('Journal Template'!D1767="","",IF(AND(VLOOKUP('Journal Template'!D1767,X:AA,4,0)='Journal Template'!A1767,VLOOKUP('Journal Template'!D1767,X:Y,2,0)="A"),"","Inactive Dept Combo Error")),"")</f>
        <v/>
      </c>
      <c r="AK1355" s="150" t="str">
        <f>IF(JRF!B1368="","",IF(JRF!B1368=IFERROR(VLOOKUP(JRF!B1368,Checks!AI:AI,1,0),0),"Entry in Branch/Satellite BU's",""))</f>
        <v/>
      </c>
      <c r="AL1355" t="str">
        <f>IFERROR(IF('Journal Template'!A1767="","",IF('Journal Template'!A1767=IFERROR(VLOOKUP('Journal Template'!A1767,Checks!AI:AI,1,0),0),"Entry in Branch/Satellite BU's","")),"")</f>
        <v/>
      </c>
      <c r="AO1355" s="171"/>
      <c r="AP1355" s="171"/>
      <c r="AQ1355" s="171"/>
      <c r="AR1355" s="171"/>
      <c r="CI1355" t="str">
        <f>IF(JRF!F1368&gt;0,"",IF(JRF!B1368="","",IF(LEFT(JRF!B1368,1)=IFERROR(VLOOKUP(LEFT(JRF!B1368,1),$CF$2:$CF$5,1,0),0),"Product Code Required",IF(JRF!C1368="","",IF(JRF!C1368=IFERROR(VLOOKUP(JRF!C1368,$CH:$CH,1,0),0),"Product Code Required","NA")))))</f>
        <v/>
      </c>
      <c r="CJ1355" t="str">
        <f>IF(JRF!AV1368&gt;0,"",IF(JRF!Q1368="","",IF(LEFT(JRF!Q1368,1)=IFERROR(VLOOKUP(LEFT(JRF!Q1368,1),$CF$2:$CF$5,1,0),0),"Product Code Required",IF(JRF!V1368="","",IF(JRF!V1368=IFERROR(VLOOKUP(JRF!V1368,$CH:$CH,1,0),0),"Product Code Required","NA")))))</f>
        <v/>
      </c>
      <c r="CK1355" t="str">
        <f>IFERROR(IF(LEN('Journal Template'!F1366)&gt;0,"",IF('Journal Template'!A1366="","",IF(LEFT('Journal Template'!A1366,1)=IFERROR(VLOOKUP(LEFT('Journal Template'!A1366,1),Checks!$CF$2:$CF$5,1,0),0),"Product Code Required",IF('Journal Template'!D1366="","",IF('Journal Template'!D1366=IFERROR(VLOOKUP('Journal Template'!D1366,Checks!$CH:$CH,1,0),0),"Product Code Required","NA"))))),"")</f>
        <v/>
      </c>
    </row>
    <row r="1356" spans="14:89">
      <c r="N1356" t="s">
        <v>7082</v>
      </c>
      <c r="O1356" t="s">
        <v>7083</v>
      </c>
      <c r="P1356" t="s">
        <v>386</v>
      </c>
      <c r="Q1356" s="150" t="str">
        <f>IF(JRF!D1369="","",IF(IFERROR(VLOOKUP(JRF!D1369,Checks!N:P,3,0),0)="A","","Inactive account in Use"))</f>
        <v/>
      </c>
      <c r="R1356" t="str">
        <f>IFERROR(IF('Journal Template'!C1768="","",IF(IFERROR(VLOOKUP('Journal Template'!C1768,Checks!N:P,3,0),0)="A","","Inactive account in Use")),"")</f>
        <v/>
      </c>
      <c r="S1356" t="s">
        <v>7084</v>
      </c>
      <c r="T1356" t="s">
        <v>386</v>
      </c>
      <c r="U1356" t="s">
        <v>393</v>
      </c>
      <c r="V1356" s="150" t="str">
        <f>IF(JRF!C1369="","",IF(IFERROR(VLOOKUP(JRF!C1369,Checks!S:U,3,0),0)="A","Entry with System fund Dept",""))</f>
        <v/>
      </c>
      <c r="W1356" t="str">
        <f>IFERROR(IF('Journal Template'!D1768="","",IF(IFERROR(VLOOKUP('Journal Template'!D1768,Checks!S:U,3,0),0)="A","Entry with System fund Dept","")),"")</f>
        <v/>
      </c>
      <c r="X1356" t="s">
        <v>7085</v>
      </c>
      <c r="Y1356" t="s">
        <v>386</v>
      </c>
      <c r="Z1356" t="s">
        <v>7086</v>
      </c>
      <c r="AA1356" t="s">
        <v>480</v>
      </c>
      <c r="AB1356" t="s">
        <v>4803</v>
      </c>
      <c r="AC1356" s="150" t="str">
        <f>IFERROR(IF(JRF!C1369="","",IF(AND(VLOOKUP(JRF!C1369,X:AA,4,0)=JRF!B1369,VLOOKUP(JRF!C1369,X:Y,2,0)="A"),"","Inactive Dept Combo Error")),"Inactive Dept Combo Error")</f>
        <v/>
      </c>
      <c r="AD1356" t="str">
        <f>IFERROR(IF('Journal Template'!D1768="","",IF(AND(VLOOKUP('Journal Template'!D1768,X:AA,4,0)='Journal Template'!A1768,VLOOKUP('Journal Template'!D1768,X:Y,2,0)="A"),"","Inactive Dept Combo Error")),"")</f>
        <v/>
      </c>
      <c r="AK1356" s="150" t="str">
        <f>IF(JRF!B1369="","",IF(JRF!B1369=IFERROR(VLOOKUP(JRF!B1369,Checks!AI:AI,1,0),0),"Entry in Branch/Satellite BU's",""))</f>
        <v/>
      </c>
      <c r="AL1356" t="str">
        <f>IFERROR(IF('Journal Template'!A1768="","",IF('Journal Template'!A1768=IFERROR(VLOOKUP('Journal Template'!A1768,Checks!AI:AI,1,0),0),"Entry in Branch/Satellite BU's","")),"")</f>
        <v/>
      </c>
      <c r="AO1356" s="171"/>
      <c r="AP1356" s="171"/>
      <c r="AQ1356" s="171"/>
      <c r="AR1356" s="171"/>
      <c r="CI1356" t="str">
        <f>IF(JRF!F1369&gt;0,"",IF(JRF!B1369="","",IF(LEFT(JRF!B1369,1)=IFERROR(VLOOKUP(LEFT(JRF!B1369,1),$CF$2:$CF$5,1,0),0),"Product Code Required",IF(JRF!C1369="","",IF(JRF!C1369=IFERROR(VLOOKUP(JRF!C1369,$CH:$CH,1,0),0),"Product Code Required","NA")))))</f>
        <v/>
      </c>
      <c r="CJ1356" t="str">
        <f>IF(JRF!AV1369&gt;0,"",IF(JRF!Q1369="","",IF(LEFT(JRF!Q1369,1)=IFERROR(VLOOKUP(LEFT(JRF!Q1369,1),$CF$2:$CF$5,1,0),0),"Product Code Required",IF(JRF!V1369="","",IF(JRF!V1369=IFERROR(VLOOKUP(JRF!V1369,$CH:$CH,1,0),0),"Product Code Required","NA")))))</f>
        <v/>
      </c>
      <c r="CK1356" t="str">
        <f>IFERROR(IF(LEN('Journal Template'!F1367)&gt;0,"",IF('Journal Template'!A1367="","",IF(LEFT('Journal Template'!A1367,1)=IFERROR(VLOOKUP(LEFT('Journal Template'!A1367,1),Checks!$CF$2:$CF$5,1,0),0),"Product Code Required",IF('Journal Template'!D1367="","",IF('Journal Template'!D1367=IFERROR(VLOOKUP('Journal Template'!D1367,Checks!$CH:$CH,1,0),0),"Product Code Required","NA"))))),"")</f>
        <v/>
      </c>
    </row>
    <row r="1357" spans="14:89">
      <c r="N1357" t="s">
        <v>7087</v>
      </c>
      <c r="O1357" t="s">
        <v>7088</v>
      </c>
      <c r="P1357" t="s">
        <v>386</v>
      </c>
      <c r="Q1357" s="150" t="str">
        <f>IF(JRF!D1370="","",IF(IFERROR(VLOOKUP(JRF!D1370,Checks!N:P,3,0),0)="A","","Inactive account in Use"))</f>
        <v/>
      </c>
      <c r="R1357" t="str">
        <f>IFERROR(IF('Journal Template'!C1769="","",IF(IFERROR(VLOOKUP('Journal Template'!C1769,Checks!N:P,3,0),0)="A","","Inactive account in Use")),"")</f>
        <v/>
      </c>
      <c r="S1357" t="s">
        <v>7089</v>
      </c>
      <c r="T1357" t="s">
        <v>386</v>
      </c>
      <c r="U1357" t="s">
        <v>393</v>
      </c>
      <c r="V1357" s="150" t="str">
        <f>IF(JRF!C1370="","",IF(IFERROR(VLOOKUP(JRF!C1370,Checks!S:U,3,0),0)="A","Entry with System fund Dept",""))</f>
        <v/>
      </c>
      <c r="W1357" t="str">
        <f>IFERROR(IF('Journal Template'!D1769="","",IF(IFERROR(VLOOKUP('Journal Template'!D1769,Checks!S:U,3,0),0)="A","Entry with System fund Dept","")),"")</f>
        <v/>
      </c>
      <c r="X1357" t="s">
        <v>7085</v>
      </c>
      <c r="Y1357" t="s">
        <v>389</v>
      </c>
      <c r="Z1357" t="s">
        <v>7090</v>
      </c>
      <c r="AA1357" t="s">
        <v>456</v>
      </c>
      <c r="AB1357" t="s">
        <v>4803</v>
      </c>
      <c r="AC1357" s="150" t="str">
        <f>IFERROR(IF(JRF!C1370="","",IF(AND(VLOOKUP(JRF!C1370,X:AA,4,0)=JRF!B1370,VLOOKUP(JRF!C1370,X:Y,2,0)="A"),"","Inactive Dept Combo Error")),"Inactive Dept Combo Error")</f>
        <v/>
      </c>
      <c r="AD1357" t="str">
        <f>IFERROR(IF('Journal Template'!D1769="","",IF(AND(VLOOKUP('Journal Template'!D1769,X:AA,4,0)='Journal Template'!A1769,VLOOKUP('Journal Template'!D1769,X:Y,2,0)="A"),"","Inactive Dept Combo Error")),"")</f>
        <v/>
      </c>
      <c r="AK1357" s="150" t="str">
        <f>IF(JRF!B1370="","",IF(JRF!B1370=IFERROR(VLOOKUP(JRF!B1370,Checks!AI:AI,1,0),0),"Entry in Branch/Satellite BU's",""))</f>
        <v/>
      </c>
      <c r="AL1357" t="str">
        <f>IFERROR(IF('Journal Template'!A1769="","",IF('Journal Template'!A1769=IFERROR(VLOOKUP('Journal Template'!A1769,Checks!AI:AI,1,0),0),"Entry in Branch/Satellite BU's","")),"")</f>
        <v/>
      </c>
      <c r="AO1357" s="171"/>
      <c r="AP1357" s="171"/>
      <c r="AQ1357" s="171"/>
      <c r="AR1357" s="171"/>
      <c r="CI1357" t="str">
        <f>IF(JRF!F1370&gt;0,"",IF(JRF!B1370="","",IF(LEFT(JRF!B1370,1)=IFERROR(VLOOKUP(LEFT(JRF!B1370,1),$CF$2:$CF$5,1,0),0),"Product Code Required",IF(JRF!C1370="","",IF(JRF!C1370=IFERROR(VLOOKUP(JRF!C1370,$CH:$CH,1,0),0),"Product Code Required","NA")))))</f>
        <v/>
      </c>
      <c r="CJ1357" t="str">
        <f>IF(JRF!AV1370&gt;0,"",IF(JRF!Q1370="","",IF(LEFT(JRF!Q1370,1)=IFERROR(VLOOKUP(LEFT(JRF!Q1370,1),$CF$2:$CF$5,1,0),0),"Product Code Required",IF(JRF!V1370="","",IF(JRF!V1370=IFERROR(VLOOKUP(JRF!V1370,$CH:$CH,1,0),0),"Product Code Required","NA")))))</f>
        <v/>
      </c>
      <c r="CK1357" t="str">
        <f>IFERROR(IF(LEN('Journal Template'!F1368)&gt;0,"",IF('Journal Template'!A1368="","",IF(LEFT('Journal Template'!A1368,1)=IFERROR(VLOOKUP(LEFT('Journal Template'!A1368,1),Checks!$CF$2:$CF$5,1,0),0),"Product Code Required",IF('Journal Template'!D1368="","",IF('Journal Template'!D1368=IFERROR(VLOOKUP('Journal Template'!D1368,Checks!$CH:$CH,1,0),0),"Product Code Required","NA"))))),"")</f>
        <v/>
      </c>
    </row>
    <row r="1358" spans="14:89">
      <c r="N1358" t="s">
        <v>7091</v>
      </c>
      <c r="O1358" t="s">
        <v>7092</v>
      </c>
      <c r="P1358" t="s">
        <v>386</v>
      </c>
      <c r="Q1358" s="150" t="str">
        <f>IF(JRF!D1371="","",IF(IFERROR(VLOOKUP(JRF!D1371,Checks!N:P,3,0),0)="A","","Inactive account in Use"))</f>
        <v/>
      </c>
      <c r="R1358" t="str">
        <f>IFERROR(IF('Journal Template'!C1770="","",IF(IFERROR(VLOOKUP('Journal Template'!C1770,Checks!N:P,3,0),0)="A","","Inactive account in Use")),"")</f>
        <v/>
      </c>
      <c r="S1358" t="s">
        <v>7093</v>
      </c>
      <c r="T1358" t="s">
        <v>386</v>
      </c>
      <c r="U1358" t="s">
        <v>393</v>
      </c>
      <c r="V1358" s="150" t="str">
        <f>IF(JRF!C1371="","",IF(IFERROR(VLOOKUP(JRF!C1371,Checks!S:U,3,0),0)="A","Entry with System fund Dept",""))</f>
        <v/>
      </c>
      <c r="W1358" t="str">
        <f>IFERROR(IF('Journal Template'!D1770="","",IF(IFERROR(VLOOKUP('Journal Template'!D1770,Checks!S:U,3,0),0)="A","Entry with System fund Dept","")),"")</f>
        <v/>
      </c>
      <c r="X1358" t="s">
        <v>7094</v>
      </c>
      <c r="Y1358" t="s">
        <v>389</v>
      </c>
      <c r="Z1358" t="s">
        <v>7095</v>
      </c>
      <c r="AA1358" t="s">
        <v>932</v>
      </c>
      <c r="AB1358" t="s">
        <v>3550</v>
      </c>
      <c r="AC1358" s="150" t="str">
        <f>IFERROR(IF(JRF!C1371="","",IF(AND(VLOOKUP(JRF!C1371,X:AA,4,0)=JRF!B1371,VLOOKUP(JRF!C1371,X:Y,2,0)="A"),"","Inactive Dept Combo Error")),"Inactive Dept Combo Error")</f>
        <v/>
      </c>
      <c r="AD1358" t="str">
        <f>IFERROR(IF('Journal Template'!D1770="","",IF(AND(VLOOKUP('Journal Template'!D1770,X:AA,4,0)='Journal Template'!A1770,VLOOKUP('Journal Template'!D1770,X:Y,2,0)="A"),"","Inactive Dept Combo Error")),"")</f>
        <v/>
      </c>
      <c r="AK1358" s="150" t="str">
        <f>IF(JRF!B1371="","",IF(JRF!B1371=IFERROR(VLOOKUP(JRF!B1371,Checks!AI:AI,1,0),0),"Entry in Branch/Satellite BU's",""))</f>
        <v/>
      </c>
      <c r="AL1358" t="str">
        <f>IFERROR(IF('Journal Template'!A1770="","",IF('Journal Template'!A1770=IFERROR(VLOOKUP('Journal Template'!A1770,Checks!AI:AI,1,0),0),"Entry in Branch/Satellite BU's","")),"")</f>
        <v/>
      </c>
      <c r="AO1358" s="171"/>
      <c r="AP1358" s="171"/>
      <c r="AQ1358" s="171"/>
      <c r="AR1358" s="171"/>
      <c r="CI1358" t="str">
        <f>IF(JRF!F1371&gt;0,"",IF(JRF!B1371="","",IF(LEFT(JRF!B1371,1)=IFERROR(VLOOKUP(LEFT(JRF!B1371,1),$CF$2:$CF$5,1,0),0),"Product Code Required",IF(JRF!C1371="","",IF(JRF!C1371=IFERROR(VLOOKUP(JRF!C1371,$CH:$CH,1,0),0),"Product Code Required","NA")))))</f>
        <v/>
      </c>
      <c r="CJ1358" t="str">
        <f>IF(JRF!AV1371&gt;0,"",IF(JRF!Q1371="","",IF(LEFT(JRF!Q1371,1)=IFERROR(VLOOKUP(LEFT(JRF!Q1371,1),$CF$2:$CF$5,1,0),0),"Product Code Required",IF(JRF!V1371="","",IF(JRF!V1371=IFERROR(VLOOKUP(JRF!V1371,$CH:$CH,1,0),0),"Product Code Required","NA")))))</f>
        <v/>
      </c>
      <c r="CK1358" t="str">
        <f>IFERROR(IF(LEN('Journal Template'!F1369)&gt;0,"",IF('Journal Template'!A1369="","",IF(LEFT('Journal Template'!A1369,1)=IFERROR(VLOOKUP(LEFT('Journal Template'!A1369,1),Checks!$CF$2:$CF$5,1,0),0),"Product Code Required",IF('Journal Template'!D1369="","",IF('Journal Template'!D1369=IFERROR(VLOOKUP('Journal Template'!D1369,Checks!$CH:$CH,1,0),0),"Product Code Required","NA"))))),"")</f>
        <v/>
      </c>
    </row>
    <row r="1359" spans="14:89">
      <c r="N1359" t="s">
        <v>7096</v>
      </c>
      <c r="O1359" t="s">
        <v>7097</v>
      </c>
      <c r="P1359" t="s">
        <v>386</v>
      </c>
      <c r="Q1359" s="150" t="str">
        <f>IF(JRF!D1372="","",IF(IFERROR(VLOOKUP(JRF!D1372,Checks!N:P,3,0),0)="A","","Inactive account in Use"))</f>
        <v/>
      </c>
      <c r="R1359" t="str">
        <f>IFERROR(IF('Journal Template'!C1771="","",IF(IFERROR(VLOOKUP('Journal Template'!C1771,Checks!N:P,3,0),0)="A","","Inactive account in Use")),"")</f>
        <v/>
      </c>
      <c r="S1359" t="s">
        <v>7098</v>
      </c>
      <c r="T1359" t="s">
        <v>386</v>
      </c>
      <c r="U1359" t="s">
        <v>393</v>
      </c>
      <c r="V1359" s="150" t="str">
        <f>IF(JRF!C1372="","",IF(IFERROR(VLOOKUP(JRF!C1372,Checks!S:U,3,0),0)="A","Entry with System fund Dept",""))</f>
        <v/>
      </c>
      <c r="W1359" t="str">
        <f>IFERROR(IF('Journal Template'!D1771="","",IF(IFERROR(VLOOKUP('Journal Template'!D1771,Checks!S:U,3,0),0)="A","Entry with System fund Dept","")),"")</f>
        <v/>
      </c>
      <c r="X1359" t="s">
        <v>7099</v>
      </c>
      <c r="Y1359" t="s">
        <v>386</v>
      </c>
      <c r="Z1359" t="s">
        <v>7100</v>
      </c>
      <c r="AA1359" t="s">
        <v>932</v>
      </c>
      <c r="AB1359" t="s">
        <v>3550</v>
      </c>
      <c r="AC1359" s="150" t="str">
        <f>IFERROR(IF(JRF!C1372="","",IF(AND(VLOOKUP(JRF!C1372,X:AA,4,0)=JRF!B1372,VLOOKUP(JRF!C1372,X:Y,2,0)="A"),"","Inactive Dept Combo Error")),"Inactive Dept Combo Error")</f>
        <v/>
      </c>
      <c r="AD1359" t="str">
        <f>IFERROR(IF('Journal Template'!D1771="","",IF(AND(VLOOKUP('Journal Template'!D1771,X:AA,4,0)='Journal Template'!A1771,VLOOKUP('Journal Template'!D1771,X:Y,2,0)="A"),"","Inactive Dept Combo Error")),"")</f>
        <v/>
      </c>
      <c r="AK1359" s="150" t="str">
        <f>IF(JRF!B1372="","",IF(JRF!B1372=IFERROR(VLOOKUP(JRF!B1372,Checks!AI:AI,1,0),0),"Entry in Branch/Satellite BU's",""))</f>
        <v/>
      </c>
      <c r="AL1359" t="str">
        <f>IFERROR(IF('Journal Template'!A1771="","",IF('Journal Template'!A1771=IFERROR(VLOOKUP('Journal Template'!A1771,Checks!AI:AI,1,0),0),"Entry in Branch/Satellite BU's","")),"")</f>
        <v/>
      </c>
      <c r="AO1359" s="171"/>
      <c r="AP1359" s="171"/>
      <c r="AQ1359" s="171"/>
      <c r="AR1359" s="171"/>
      <c r="CI1359" t="str">
        <f>IF(JRF!F1372&gt;0,"",IF(JRF!B1372="","",IF(LEFT(JRF!B1372,1)=IFERROR(VLOOKUP(LEFT(JRF!B1372,1),$CF$2:$CF$5,1,0),0),"Product Code Required",IF(JRF!C1372="","",IF(JRF!C1372=IFERROR(VLOOKUP(JRF!C1372,$CH:$CH,1,0),0),"Product Code Required","NA")))))</f>
        <v/>
      </c>
      <c r="CJ1359" t="str">
        <f>IF(JRF!AV1372&gt;0,"",IF(JRF!Q1372="","",IF(LEFT(JRF!Q1372,1)=IFERROR(VLOOKUP(LEFT(JRF!Q1372,1),$CF$2:$CF$5,1,0),0),"Product Code Required",IF(JRF!V1372="","",IF(JRF!V1372=IFERROR(VLOOKUP(JRF!V1372,$CH:$CH,1,0),0),"Product Code Required","NA")))))</f>
        <v/>
      </c>
      <c r="CK1359" t="str">
        <f>IFERROR(IF(LEN('Journal Template'!F1370)&gt;0,"",IF('Journal Template'!A1370="","",IF(LEFT('Journal Template'!A1370,1)=IFERROR(VLOOKUP(LEFT('Journal Template'!A1370,1),Checks!$CF$2:$CF$5,1,0),0),"Product Code Required",IF('Journal Template'!D1370="","",IF('Journal Template'!D1370=IFERROR(VLOOKUP('Journal Template'!D1370,Checks!$CH:$CH,1,0),0),"Product Code Required","NA"))))),"")</f>
        <v/>
      </c>
    </row>
    <row r="1360" spans="14:89">
      <c r="N1360" t="s">
        <v>7101</v>
      </c>
      <c r="O1360" t="s">
        <v>7102</v>
      </c>
      <c r="P1360" t="s">
        <v>386</v>
      </c>
      <c r="Q1360" s="150" t="str">
        <f>IF(JRF!D1373="","",IF(IFERROR(VLOOKUP(JRF!D1373,Checks!N:P,3,0),0)="A","","Inactive account in Use"))</f>
        <v/>
      </c>
      <c r="R1360" t="str">
        <f>IFERROR(IF('Journal Template'!C1772="","",IF(IFERROR(VLOOKUP('Journal Template'!C1772,Checks!N:P,3,0),0)="A","","Inactive account in Use")),"")</f>
        <v/>
      </c>
      <c r="S1360" t="s">
        <v>7103</v>
      </c>
      <c r="T1360" t="s">
        <v>386</v>
      </c>
      <c r="U1360" t="s">
        <v>393</v>
      </c>
      <c r="V1360" s="150" t="str">
        <f>IF(JRF!C1373="","",IF(IFERROR(VLOOKUP(JRF!C1373,Checks!S:U,3,0),0)="A","Entry with System fund Dept",""))</f>
        <v/>
      </c>
      <c r="W1360" t="str">
        <f>IFERROR(IF('Journal Template'!D1772="","",IF(IFERROR(VLOOKUP('Journal Template'!D1772,Checks!S:U,3,0),0)="A","Entry with System fund Dept","")),"")</f>
        <v/>
      </c>
      <c r="X1360" t="s">
        <v>7104</v>
      </c>
      <c r="Y1360" t="s">
        <v>389</v>
      </c>
      <c r="Z1360" t="s">
        <v>7105</v>
      </c>
      <c r="AA1360" t="s">
        <v>932</v>
      </c>
      <c r="AB1360" t="s">
        <v>3550</v>
      </c>
      <c r="AC1360" s="150" t="str">
        <f>IFERROR(IF(JRF!C1373="","",IF(AND(VLOOKUP(JRF!C1373,X:AA,4,0)=JRF!B1373,VLOOKUP(JRF!C1373,X:Y,2,0)="A"),"","Inactive Dept Combo Error")),"Inactive Dept Combo Error")</f>
        <v/>
      </c>
      <c r="AD1360" t="str">
        <f>IFERROR(IF('Journal Template'!D1772="","",IF(AND(VLOOKUP('Journal Template'!D1772,X:AA,4,0)='Journal Template'!A1772,VLOOKUP('Journal Template'!D1772,X:Y,2,0)="A"),"","Inactive Dept Combo Error")),"")</f>
        <v/>
      </c>
      <c r="AK1360" s="150" t="str">
        <f>IF(JRF!B1373="","",IF(JRF!B1373=IFERROR(VLOOKUP(JRF!B1373,Checks!AI:AI,1,0),0),"Entry in Branch/Satellite BU's",""))</f>
        <v/>
      </c>
      <c r="AL1360" t="str">
        <f>IFERROR(IF('Journal Template'!A1772="","",IF('Journal Template'!A1772=IFERROR(VLOOKUP('Journal Template'!A1772,Checks!AI:AI,1,0),0),"Entry in Branch/Satellite BU's","")),"")</f>
        <v/>
      </c>
      <c r="AO1360" s="171"/>
      <c r="AP1360" s="171"/>
      <c r="AQ1360" s="171"/>
      <c r="AR1360" s="171"/>
      <c r="CI1360" t="str">
        <f>IF(JRF!F1373&gt;0,"",IF(JRF!B1373="","",IF(LEFT(JRF!B1373,1)=IFERROR(VLOOKUP(LEFT(JRF!B1373,1),$CF$2:$CF$5,1,0),0),"Product Code Required",IF(JRF!C1373="","",IF(JRF!C1373=IFERROR(VLOOKUP(JRF!C1373,$CH:$CH,1,0),0),"Product Code Required","NA")))))</f>
        <v/>
      </c>
      <c r="CJ1360" t="str">
        <f>IF(JRF!AV1373&gt;0,"",IF(JRF!Q1373="","",IF(LEFT(JRF!Q1373,1)=IFERROR(VLOOKUP(LEFT(JRF!Q1373,1),$CF$2:$CF$5,1,0),0),"Product Code Required",IF(JRF!V1373="","",IF(JRF!V1373=IFERROR(VLOOKUP(JRF!V1373,$CH:$CH,1,0),0),"Product Code Required","NA")))))</f>
        <v/>
      </c>
      <c r="CK1360" t="str">
        <f>IFERROR(IF(LEN('Journal Template'!F1371)&gt;0,"",IF('Journal Template'!A1371="","",IF(LEFT('Journal Template'!A1371,1)=IFERROR(VLOOKUP(LEFT('Journal Template'!A1371,1),Checks!$CF$2:$CF$5,1,0),0),"Product Code Required",IF('Journal Template'!D1371="","",IF('Journal Template'!D1371=IFERROR(VLOOKUP('Journal Template'!D1371,Checks!$CH:$CH,1,0),0),"Product Code Required","NA"))))),"")</f>
        <v/>
      </c>
    </row>
    <row r="1361" spans="14:89">
      <c r="N1361" t="s">
        <v>7106</v>
      </c>
      <c r="O1361" t="s">
        <v>7107</v>
      </c>
      <c r="P1361" t="s">
        <v>386</v>
      </c>
      <c r="Q1361" s="150" t="str">
        <f>IF(JRF!D1374="","",IF(IFERROR(VLOOKUP(JRF!D1374,Checks!N:P,3,0),0)="A","","Inactive account in Use"))</f>
        <v/>
      </c>
      <c r="R1361" t="str">
        <f>IFERROR(IF('Journal Template'!C1773="","",IF(IFERROR(VLOOKUP('Journal Template'!C1773,Checks!N:P,3,0),0)="A","","Inactive account in Use")),"")</f>
        <v/>
      </c>
      <c r="S1361" t="s">
        <v>7108</v>
      </c>
      <c r="T1361" t="s">
        <v>386</v>
      </c>
      <c r="U1361" t="s">
        <v>393</v>
      </c>
      <c r="V1361" s="150" t="str">
        <f>IF(JRF!C1374="","",IF(IFERROR(VLOOKUP(JRF!C1374,Checks!S:U,3,0),0)="A","Entry with System fund Dept",""))</f>
        <v/>
      </c>
      <c r="W1361" t="str">
        <f>IFERROR(IF('Journal Template'!D1773="","",IF(IFERROR(VLOOKUP('Journal Template'!D1773,Checks!S:U,3,0),0)="A","Entry with System fund Dept","")),"")</f>
        <v/>
      </c>
      <c r="X1361" t="s">
        <v>7109</v>
      </c>
      <c r="Y1361" t="s">
        <v>389</v>
      </c>
      <c r="Z1361" t="s">
        <v>7110</v>
      </c>
      <c r="AA1361" t="s">
        <v>932</v>
      </c>
      <c r="AB1361" t="s">
        <v>3550</v>
      </c>
      <c r="AC1361" s="150" t="str">
        <f>IFERROR(IF(JRF!C1374="","",IF(AND(VLOOKUP(JRF!C1374,X:AA,4,0)=JRF!B1374,VLOOKUP(JRF!C1374,X:Y,2,0)="A"),"","Inactive Dept Combo Error")),"Inactive Dept Combo Error")</f>
        <v/>
      </c>
      <c r="AD1361" t="str">
        <f>IFERROR(IF('Journal Template'!D1773="","",IF(AND(VLOOKUP('Journal Template'!D1773,X:AA,4,0)='Journal Template'!A1773,VLOOKUP('Journal Template'!D1773,X:Y,2,0)="A"),"","Inactive Dept Combo Error")),"")</f>
        <v/>
      </c>
      <c r="AK1361" s="150" t="str">
        <f>IF(JRF!B1374="","",IF(JRF!B1374=IFERROR(VLOOKUP(JRF!B1374,Checks!AI:AI,1,0),0),"Entry in Branch/Satellite BU's",""))</f>
        <v/>
      </c>
      <c r="AL1361" t="str">
        <f>IFERROR(IF('Journal Template'!A1773="","",IF('Journal Template'!A1773=IFERROR(VLOOKUP('Journal Template'!A1773,Checks!AI:AI,1,0),0),"Entry in Branch/Satellite BU's","")),"")</f>
        <v/>
      </c>
      <c r="AO1361" s="171"/>
      <c r="AP1361" s="171"/>
      <c r="AQ1361" s="171"/>
      <c r="AR1361" s="171"/>
      <c r="CI1361" t="str">
        <f>IF(JRF!F1374&gt;0,"",IF(JRF!B1374="","",IF(LEFT(JRF!B1374,1)=IFERROR(VLOOKUP(LEFT(JRF!B1374,1),$CF$2:$CF$5,1,0),0),"Product Code Required",IF(JRF!C1374="","",IF(JRF!C1374=IFERROR(VLOOKUP(JRF!C1374,$CH:$CH,1,0),0),"Product Code Required","NA")))))</f>
        <v/>
      </c>
      <c r="CJ1361" t="str">
        <f>IF(JRF!AV1374&gt;0,"",IF(JRF!Q1374="","",IF(LEFT(JRF!Q1374,1)=IFERROR(VLOOKUP(LEFT(JRF!Q1374,1),$CF$2:$CF$5,1,0),0),"Product Code Required",IF(JRF!V1374="","",IF(JRF!V1374=IFERROR(VLOOKUP(JRF!V1374,$CH:$CH,1,0),0),"Product Code Required","NA")))))</f>
        <v/>
      </c>
      <c r="CK1361" t="str">
        <f>IFERROR(IF(LEN('Journal Template'!F1372)&gt;0,"",IF('Journal Template'!A1372="","",IF(LEFT('Journal Template'!A1372,1)=IFERROR(VLOOKUP(LEFT('Journal Template'!A1372,1),Checks!$CF$2:$CF$5,1,0),0),"Product Code Required",IF('Journal Template'!D1372="","",IF('Journal Template'!D1372=IFERROR(VLOOKUP('Journal Template'!D1372,Checks!$CH:$CH,1,0),0),"Product Code Required","NA"))))),"")</f>
        <v/>
      </c>
    </row>
    <row r="1362" spans="14:89">
      <c r="N1362" t="s">
        <v>7111</v>
      </c>
      <c r="O1362" t="s">
        <v>7112</v>
      </c>
      <c r="P1362" t="s">
        <v>386</v>
      </c>
      <c r="Q1362" s="150" t="str">
        <f>IF(JRF!D1375="","",IF(IFERROR(VLOOKUP(JRF!D1375,Checks!N:P,3,0),0)="A","","Inactive account in Use"))</f>
        <v/>
      </c>
      <c r="R1362" t="str">
        <f>IFERROR(IF('Journal Template'!C1774="","",IF(IFERROR(VLOOKUP('Journal Template'!C1774,Checks!N:P,3,0),0)="A","","Inactive account in Use")),"")</f>
        <v/>
      </c>
      <c r="S1362" t="s">
        <v>7113</v>
      </c>
      <c r="T1362" t="s">
        <v>386</v>
      </c>
      <c r="U1362" t="s">
        <v>393</v>
      </c>
      <c r="V1362" s="150" t="str">
        <f>IF(JRF!C1375="","",IF(IFERROR(VLOOKUP(JRF!C1375,Checks!S:U,3,0),0)="A","Entry with System fund Dept",""))</f>
        <v/>
      </c>
      <c r="W1362" t="str">
        <f>IFERROR(IF('Journal Template'!D1774="","",IF(IFERROR(VLOOKUP('Journal Template'!D1774,Checks!S:U,3,0),0)="A","Entry with System fund Dept","")),"")</f>
        <v/>
      </c>
      <c r="X1362" t="s">
        <v>7114</v>
      </c>
      <c r="Y1362" t="s">
        <v>386</v>
      </c>
      <c r="Z1362" t="s">
        <v>7115</v>
      </c>
      <c r="AA1362" t="s">
        <v>456</v>
      </c>
      <c r="AB1362" t="s">
        <v>4803</v>
      </c>
      <c r="AC1362" s="150" t="str">
        <f>IFERROR(IF(JRF!C1375="","",IF(AND(VLOOKUP(JRF!C1375,X:AA,4,0)=JRF!B1375,VLOOKUP(JRF!C1375,X:Y,2,0)="A"),"","Inactive Dept Combo Error")),"Inactive Dept Combo Error")</f>
        <v/>
      </c>
      <c r="AD1362" t="str">
        <f>IFERROR(IF('Journal Template'!D1774="","",IF(AND(VLOOKUP('Journal Template'!D1774,X:AA,4,0)='Journal Template'!A1774,VLOOKUP('Journal Template'!D1774,X:Y,2,0)="A"),"","Inactive Dept Combo Error")),"")</f>
        <v/>
      </c>
      <c r="AK1362" s="150" t="str">
        <f>IF(JRF!B1375="","",IF(JRF!B1375=IFERROR(VLOOKUP(JRF!B1375,Checks!AI:AI,1,0),0),"Entry in Branch/Satellite BU's",""))</f>
        <v/>
      </c>
      <c r="AL1362" t="str">
        <f>IFERROR(IF('Journal Template'!A1774="","",IF('Journal Template'!A1774=IFERROR(VLOOKUP('Journal Template'!A1774,Checks!AI:AI,1,0),0),"Entry in Branch/Satellite BU's","")),"")</f>
        <v/>
      </c>
      <c r="AO1362" s="171"/>
      <c r="AP1362" s="171"/>
      <c r="AQ1362" s="171"/>
      <c r="AR1362" s="171"/>
      <c r="CI1362" t="str">
        <f>IF(JRF!F1375&gt;0,"",IF(JRF!B1375="","",IF(LEFT(JRF!B1375,1)=IFERROR(VLOOKUP(LEFT(JRF!B1375,1),$CF$2:$CF$5,1,0),0),"Product Code Required",IF(JRF!C1375="","",IF(JRF!C1375=IFERROR(VLOOKUP(JRF!C1375,$CH:$CH,1,0),0),"Product Code Required","NA")))))</f>
        <v/>
      </c>
      <c r="CJ1362" t="str">
        <f>IF(JRF!AV1375&gt;0,"",IF(JRF!Q1375="","",IF(LEFT(JRF!Q1375,1)=IFERROR(VLOOKUP(LEFT(JRF!Q1375,1),$CF$2:$CF$5,1,0),0),"Product Code Required",IF(JRF!V1375="","",IF(JRF!V1375=IFERROR(VLOOKUP(JRF!V1375,$CH:$CH,1,0),0),"Product Code Required","NA")))))</f>
        <v/>
      </c>
      <c r="CK1362" t="str">
        <f>IFERROR(IF(LEN('Journal Template'!F1373)&gt;0,"",IF('Journal Template'!A1373="","",IF(LEFT('Journal Template'!A1373,1)=IFERROR(VLOOKUP(LEFT('Journal Template'!A1373,1),Checks!$CF$2:$CF$5,1,0),0),"Product Code Required",IF('Journal Template'!D1373="","",IF('Journal Template'!D1373=IFERROR(VLOOKUP('Journal Template'!D1373,Checks!$CH:$CH,1,0),0),"Product Code Required","NA"))))),"")</f>
        <v/>
      </c>
    </row>
    <row r="1363" spans="14:89">
      <c r="N1363" t="s">
        <v>7116</v>
      </c>
      <c r="O1363" t="s">
        <v>7117</v>
      </c>
      <c r="P1363" t="s">
        <v>386</v>
      </c>
      <c r="Q1363" s="150" t="str">
        <f>IF(JRF!D1376="","",IF(IFERROR(VLOOKUP(JRF!D1376,Checks!N:P,3,0),0)="A","","Inactive account in Use"))</f>
        <v/>
      </c>
      <c r="R1363" t="str">
        <f>IFERROR(IF('Journal Template'!C1775="","",IF(IFERROR(VLOOKUP('Journal Template'!C1775,Checks!N:P,3,0),0)="A","","Inactive account in Use")),"")</f>
        <v/>
      </c>
      <c r="S1363" t="s">
        <v>7118</v>
      </c>
      <c r="T1363" t="s">
        <v>386</v>
      </c>
      <c r="U1363" t="s">
        <v>393</v>
      </c>
      <c r="V1363" s="150" t="str">
        <f>IF(JRF!C1376="","",IF(IFERROR(VLOOKUP(JRF!C1376,Checks!S:U,3,0),0)="A","Entry with System fund Dept",""))</f>
        <v/>
      </c>
      <c r="W1363" t="str">
        <f>IFERROR(IF('Journal Template'!D1775="","",IF(IFERROR(VLOOKUP('Journal Template'!D1775,Checks!S:U,3,0),0)="A","Entry with System fund Dept","")),"")</f>
        <v/>
      </c>
      <c r="X1363" t="s">
        <v>7119</v>
      </c>
      <c r="Y1363" t="s">
        <v>389</v>
      </c>
      <c r="Z1363" t="s">
        <v>7120</v>
      </c>
      <c r="AA1363" t="s">
        <v>932</v>
      </c>
      <c r="AB1363" t="s">
        <v>3550</v>
      </c>
      <c r="AC1363" s="150" t="str">
        <f>IFERROR(IF(JRF!C1376="","",IF(AND(VLOOKUP(JRF!C1376,X:AA,4,0)=JRF!B1376,VLOOKUP(JRF!C1376,X:Y,2,0)="A"),"","Inactive Dept Combo Error")),"Inactive Dept Combo Error")</f>
        <v/>
      </c>
      <c r="AD1363" t="str">
        <f>IFERROR(IF('Journal Template'!D1775="","",IF(AND(VLOOKUP('Journal Template'!D1775,X:AA,4,0)='Journal Template'!A1775,VLOOKUP('Journal Template'!D1775,X:Y,2,0)="A"),"","Inactive Dept Combo Error")),"")</f>
        <v/>
      </c>
      <c r="AK1363" s="150" t="str">
        <f>IF(JRF!B1376="","",IF(JRF!B1376=IFERROR(VLOOKUP(JRF!B1376,Checks!AI:AI,1,0),0),"Entry in Branch/Satellite BU's",""))</f>
        <v/>
      </c>
      <c r="AL1363" t="str">
        <f>IFERROR(IF('Journal Template'!A1775="","",IF('Journal Template'!A1775=IFERROR(VLOOKUP('Journal Template'!A1775,Checks!AI:AI,1,0),0),"Entry in Branch/Satellite BU's","")),"")</f>
        <v/>
      </c>
      <c r="AO1363" s="171"/>
      <c r="AP1363" s="171"/>
      <c r="AQ1363" s="171"/>
      <c r="AR1363" s="171"/>
      <c r="CI1363" t="str">
        <f>IF(JRF!F1376&gt;0,"",IF(JRF!B1376="","",IF(LEFT(JRF!B1376,1)=IFERROR(VLOOKUP(LEFT(JRF!B1376,1),$CF$2:$CF$5,1,0),0),"Product Code Required",IF(JRF!C1376="","",IF(JRF!C1376=IFERROR(VLOOKUP(JRF!C1376,$CH:$CH,1,0),0),"Product Code Required","NA")))))</f>
        <v/>
      </c>
      <c r="CJ1363" t="str">
        <f>IF(JRF!AV1376&gt;0,"",IF(JRF!Q1376="","",IF(LEFT(JRF!Q1376,1)=IFERROR(VLOOKUP(LEFT(JRF!Q1376,1),$CF$2:$CF$5,1,0),0),"Product Code Required",IF(JRF!V1376="","",IF(JRF!V1376=IFERROR(VLOOKUP(JRF!V1376,$CH:$CH,1,0),0),"Product Code Required","NA")))))</f>
        <v/>
      </c>
      <c r="CK1363" t="str">
        <f>IFERROR(IF(LEN('Journal Template'!F1374)&gt;0,"",IF('Journal Template'!A1374="","",IF(LEFT('Journal Template'!A1374,1)=IFERROR(VLOOKUP(LEFT('Journal Template'!A1374,1),Checks!$CF$2:$CF$5,1,0),0),"Product Code Required",IF('Journal Template'!D1374="","",IF('Journal Template'!D1374=IFERROR(VLOOKUP('Journal Template'!D1374,Checks!$CH:$CH,1,0),0),"Product Code Required","NA"))))),"")</f>
        <v/>
      </c>
    </row>
    <row r="1364" spans="14:89">
      <c r="N1364" t="s">
        <v>7121</v>
      </c>
      <c r="O1364" t="s">
        <v>7122</v>
      </c>
      <c r="P1364" t="s">
        <v>386</v>
      </c>
      <c r="Q1364" s="150" t="str">
        <f>IF(JRF!D1377="","",IF(IFERROR(VLOOKUP(JRF!D1377,Checks!N:P,3,0),0)="A","","Inactive account in Use"))</f>
        <v/>
      </c>
      <c r="R1364" t="str">
        <f>IFERROR(IF('Journal Template'!C1776="","",IF(IFERROR(VLOOKUP('Journal Template'!C1776,Checks!N:P,3,0),0)="A","","Inactive account in Use")),"")</f>
        <v/>
      </c>
      <c r="S1364" t="s">
        <v>7123</v>
      </c>
      <c r="T1364" t="s">
        <v>386</v>
      </c>
      <c r="U1364" t="s">
        <v>393</v>
      </c>
      <c r="V1364" s="150" t="str">
        <f>IF(JRF!C1377="","",IF(IFERROR(VLOOKUP(JRF!C1377,Checks!S:U,3,0),0)="A","Entry with System fund Dept",""))</f>
        <v/>
      </c>
      <c r="W1364" t="str">
        <f>IFERROR(IF('Journal Template'!D1776="","",IF(IFERROR(VLOOKUP('Journal Template'!D1776,Checks!S:U,3,0),0)="A","Entry with System fund Dept","")),"")</f>
        <v/>
      </c>
      <c r="X1364" t="s">
        <v>7124</v>
      </c>
      <c r="Y1364" t="s">
        <v>386</v>
      </c>
      <c r="Z1364" t="s">
        <v>7125</v>
      </c>
      <c r="AA1364" t="s">
        <v>3029</v>
      </c>
      <c r="AB1364" t="s">
        <v>125</v>
      </c>
      <c r="AC1364" s="150" t="str">
        <f>IFERROR(IF(JRF!C1377="","",IF(AND(VLOOKUP(JRF!C1377,X:AA,4,0)=JRF!B1377,VLOOKUP(JRF!C1377,X:Y,2,0)="A"),"","Inactive Dept Combo Error")),"Inactive Dept Combo Error")</f>
        <v/>
      </c>
      <c r="AD1364" t="str">
        <f>IFERROR(IF('Journal Template'!D1776="","",IF(AND(VLOOKUP('Journal Template'!D1776,X:AA,4,0)='Journal Template'!A1776,VLOOKUP('Journal Template'!D1776,X:Y,2,0)="A"),"","Inactive Dept Combo Error")),"")</f>
        <v/>
      </c>
      <c r="AK1364" s="150" t="str">
        <f>IF(JRF!B1377="","",IF(JRF!B1377=IFERROR(VLOOKUP(JRF!B1377,Checks!AI:AI,1,0),0),"Entry in Branch/Satellite BU's",""))</f>
        <v/>
      </c>
      <c r="AL1364" t="str">
        <f>IFERROR(IF('Journal Template'!A1776="","",IF('Journal Template'!A1776=IFERROR(VLOOKUP('Journal Template'!A1776,Checks!AI:AI,1,0),0),"Entry in Branch/Satellite BU's","")),"")</f>
        <v/>
      </c>
      <c r="AO1364" s="171"/>
      <c r="AP1364" s="171"/>
      <c r="AQ1364" s="171"/>
      <c r="AR1364" s="171"/>
      <c r="CI1364" t="str">
        <f>IF(JRF!F1377&gt;0,"",IF(JRF!B1377="","",IF(LEFT(JRF!B1377,1)=IFERROR(VLOOKUP(LEFT(JRF!B1377,1),$CF$2:$CF$5,1,0),0),"Product Code Required",IF(JRF!C1377="","",IF(JRF!C1377=IFERROR(VLOOKUP(JRF!C1377,$CH:$CH,1,0),0),"Product Code Required","NA")))))</f>
        <v/>
      </c>
      <c r="CJ1364" t="str">
        <f>IF(JRF!AV1377&gt;0,"",IF(JRF!Q1377="","",IF(LEFT(JRF!Q1377,1)=IFERROR(VLOOKUP(LEFT(JRF!Q1377,1),$CF$2:$CF$5,1,0),0),"Product Code Required",IF(JRF!V1377="","",IF(JRF!V1377=IFERROR(VLOOKUP(JRF!V1377,$CH:$CH,1,0),0),"Product Code Required","NA")))))</f>
        <v/>
      </c>
      <c r="CK1364" t="str">
        <f>IFERROR(IF(LEN('Journal Template'!F1375)&gt;0,"",IF('Journal Template'!A1375="","",IF(LEFT('Journal Template'!A1375,1)=IFERROR(VLOOKUP(LEFT('Journal Template'!A1375,1),Checks!$CF$2:$CF$5,1,0),0),"Product Code Required",IF('Journal Template'!D1375="","",IF('Journal Template'!D1375=IFERROR(VLOOKUP('Journal Template'!D1375,Checks!$CH:$CH,1,0),0),"Product Code Required","NA"))))),"")</f>
        <v/>
      </c>
    </row>
    <row r="1365" spans="14:89">
      <c r="N1365" t="s">
        <v>7126</v>
      </c>
      <c r="O1365" t="s">
        <v>7127</v>
      </c>
      <c r="P1365" t="s">
        <v>389</v>
      </c>
      <c r="Q1365" s="150" t="str">
        <f>IF(JRF!D1378="","",IF(IFERROR(VLOOKUP(JRF!D1378,Checks!N:P,3,0),0)="A","","Inactive account in Use"))</f>
        <v/>
      </c>
      <c r="R1365" t="str">
        <f>IFERROR(IF('Journal Template'!C1777="","",IF(IFERROR(VLOOKUP('Journal Template'!C1777,Checks!N:P,3,0),0)="A","","Inactive account in Use")),"")</f>
        <v/>
      </c>
      <c r="S1365" t="s">
        <v>7128</v>
      </c>
      <c r="T1365" t="s">
        <v>386</v>
      </c>
      <c r="U1365" t="s">
        <v>393</v>
      </c>
      <c r="V1365" s="150" t="str">
        <f>IF(JRF!C1378="","",IF(IFERROR(VLOOKUP(JRF!C1378,Checks!S:U,3,0),0)="A","Entry with System fund Dept",""))</f>
        <v/>
      </c>
      <c r="W1365" t="str">
        <f>IFERROR(IF('Journal Template'!D1777="","",IF(IFERROR(VLOOKUP('Journal Template'!D1777,Checks!S:U,3,0),0)="A","Entry with System fund Dept","")),"")</f>
        <v/>
      </c>
      <c r="X1365" t="s">
        <v>7129</v>
      </c>
      <c r="Y1365" t="s">
        <v>389</v>
      </c>
      <c r="Z1365" t="s">
        <v>7130</v>
      </c>
      <c r="AA1365" t="s">
        <v>932</v>
      </c>
      <c r="AB1365" t="s">
        <v>3550</v>
      </c>
      <c r="AC1365" s="150" t="str">
        <f>IFERROR(IF(JRF!C1378="","",IF(AND(VLOOKUP(JRF!C1378,X:AA,4,0)=JRF!B1378,VLOOKUP(JRF!C1378,X:Y,2,0)="A"),"","Inactive Dept Combo Error")),"Inactive Dept Combo Error")</f>
        <v/>
      </c>
      <c r="AD1365" t="str">
        <f>IFERROR(IF('Journal Template'!D1777="","",IF(AND(VLOOKUP('Journal Template'!D1777,X:AA,4,0)='Journal Template'!A1777,VLOOKUP('Journal Template'!D1777,X:Y,2,0)="A"),"","Inactive Dept Combo Error")),"")</f>
        <v/>
      </c>
      <c r="AK1365" s="150" t="str">
        <f>IF(JRF!B1378="","",IF(JRF!B1378=IFERROR(VLOOKUP(JRF!B1378,Checks!AI:AI,1,0),0),"Entry in Branch/Satellite BU's",""))</f>
        <v/>
      </c>
      <c r="AL1365" t="str">
        <f>IFERROR(IF('Journal Template'!A1777="","",IF('Journal Template'!A1777=IFERROR(VLOOKUP('Journal Template'!A1777,Checks!AI:AI,1,0),0),"Entry in Branch/Satellite BU's","")),"")</f>
        <v/>
      </c>
      <c r="AO1365" s="171"/>
      <c r="AP1365" s="171"/>
      <c r="AQ1365" s="171"/>
      <c r="AR1365" s="171"/>
      <c r="CI1365" t="str">
        <f>IF(JRF!F1378&gt;0,"",IF(JRF!B1378="","",IF(LEFT(JRF!B1378,1)=IFERROR(VLOOKUP(LEFT(JRF!B1378,1),$CF$2:$CF$5,1,0),0),"Product Code Required",IF(JRF!C1378="","",IF(JRF!C1378=IFERROR(VLOOKUP(JRF!C1378,$CH:$CH,1,0),0),"Product Code Required","NA")))))</f>
        <v/>
      </c>
      <c r="CJ1365" t="str">
        <f>IF(JRF!AV1378&gt;0,"",IF(JRF!Q1378="","",IF(LEFT(JRF!Q1378,1)=IFERROR(VLOOKUP(LEFT(JRF!Q1378,1),$CF$2:$CF$5,1,0),0),"Product Code Required",IF(JRF!V1378="","",IF(JRF!V1378=IFERROR(VLOOKUP(JRF!V1378,$CH:$CH,1,0),0),"Product Code Required","NA")))))</f>
        <v/>
      </c>
      <c r="CK1365" t="str">
        <f>IFERROR(IF(LEN('Journal Template'!F1376)&gt;0,"",IF('Journal Template'!A1376="","",IF(LEFT('Journal Template'!A1376,1)=IFERROR(VLOOKUP(LEFT('Journal Template'!A1376,1),Checks!$CF$2:$CF$5,1,0),0),"Product Code Required",IF('Journal Template'!D1376="","",IF('Journal Template'!D1376=IFERROR(VLOOKUP('Journal Template'!D1376,Checks!$CH:$CH,1,0),0),"Product Code Required","NA"))))),"")</f>
        <v/>
      </c>
    </row>
    <row r="1366" spans="14:89">
      <c r="N1366" t="s">
        <v>7131</v>
      </c>
      <c r="O1366" t="s">
        <v>7132</v>
      </c>
      <c r="P1366" t="s">
        <v>389</v>
      </c>
      <c r="Q1366" s="150" t="str">
        <f>IF(JRF!D1379="","",IF(IFERROR(VLOOKUP(JRF!D1379,Checks!N:P,3,0),0)="A","","Inactive account in Use"))</f>
        <v/>
      </c>
      <c r="R1366" t="str">
        <f>IFERROR(IF('Journal Template'!C1778="","",IF(IFERROR(VLOOKUP('Journal Template'!C1778,Checks!N:P,3,0),0)="A","","Inactive account in Use")),"")</f>
        <v/>
      </c>
      <c r="S1366" t="s">
        <v>7133</v>
      </c>
      <c r="T1366" t="s">
        <v>386</v>
      </c>
      <c r="U1366" t="s">
        <v>393</v>
      </c>
      <c r="V1366" s="150" t="str">
        <f>IF(JRF!C1379="","",IF(IFERROR(VLOOKUP(JRF!C1379,Checks!S:U,3,0),0)="A","Entry with System fund Dept",""))</f>
        <v/>
      </c>
      <c r="W1366" t="str">
        <f>IFERROR(IF('Journal Template'!D1778="","",IF(IFERROR(VLOOKUP('Journal Template'!D1778,Checks!S:U,3,0),0)="A","Entry with System fund Dept","")),"")</f>
        <v/>
      </c>
      <c r="X1366" t="s">
        <v>7134</v>
      </c>
      <c r="Y1366" t="s">
        <v>386</v>
      </c>
      <c r="Z1366" t="s">
        <v>7135</v>
      </c>
      <c r="AA1366" t="s">
        <v>932</v>
      </c>
      <c r="AB1366" t="s">
        <v>3550</v>
      </c>
      <c r="AC1366" s="150" t="str">
        <f>IFERROR(IF(JRF!C1379="","",IF(AND(VLOOKUP(JRF!C1379,X:AA,4,0)=JRF!B1379,VLOOKUP(JRF!C1379,X:Y,2,0)="A"),"","Inactive Dept Combo Error")),"Inactive Dept Combo Error")</f>
        <v/>
      </c>
      <c r="AD1366" t="str">
        <f>IFERROR(IF('Journal Template'!D1778="","",IF(AND(VLOOKUP('Journal Template'!D1778,X:AA,4,0)='Journal Template'!A1778,VLOOKUP('Journal Template'!D1778,X:Y,2,0)="A"),"","Inactive Dept Combo Error")),"")</f>
        <v/>
      </c>
      <c r="AK1366" s="150" t="str">
        <f>IF(JRF!B1379="","",IF(JRF!B1379=IFERROR(VLOOKUP(JRF!B1379,Checks!AI:AI,1,0),0),"Entry in Branch/Satellite BU's",""))</f>
        <v/>
      </c>
      <c r="AL1366" t="str">
        <f>IFERROR(IF('Journal Template'!A1778="","",IF('Journal Template'!A1778=IFERROR(VLOOKUP('Journal Template'!A1778,Checks!AI:AI,1,0),0),"Entry in Branch/Satellite BU's","")),"")</f>
        <v/>
      </c>
      <c r="AO1366" s="171"/>
      <c r="AP1366" s="171"/>
      <c r="AQ1366" s="171"/>
      <c r="AR1366" s="171"/>
      <c r="CI1366" t="str">
        <f>IF(JRF!F1379&gt;0,"",IF(JRF!B1379="","",IF(LEFT(JRF!B1379,1)=IFERROR(VLOOKUP(LEFT(JRF!B1379,1),$CF$2:$CF$5,1,0),0),"Product Code Required",IF(JRF!C1379="","",IF(JRF!C1379=IFERROR(VLOOKUP(JRF!C1379,$CH:$CH,1,0),0),"Product Code Required","NA")))))</f>
        <v/>
      </c>
      <c r="CJ1366" t="str">
        <f>IF(JRF!AV1379&gt;0,"",IF(JRF!Q1379="","",IF(LEFT(JRF!Q1379,1)=IFERROR(VLOOKUP(LEFT(JRF!Q1379,1),$CF$2:$CF$5,1,0),0),"Product Code Required",IF(JRF!V1379="","",IF(JRF!V1379=IFERROR(VLOOKUP(JRF!V1379,$CH:$CH,1,0),0),"Product Code Required","NA")))))</f>
        <v/>
      </c>
      <c r="CK1366" t="str">
        <f>IFERROR(IF(LEN('Journal Template'!F1377)&gt;0,"",IF('Journal Template'!A1377="","",IF(LEFT('Journal Template'!A1377,1)=IFERROR(VLOOKUP(LEFT('Journal Template'!A1377,1),Checks!$CF$2:$CF$5,1,0),0),"Product Code Required",IF('Journal Template'!D1377="","",IF('Journal Template'!D1377=IFERROR(VLOOKUP('Journal Template'!D1377,Checks!$CH:$CH,1,0),0),"Product Code Required","NA"))))),"")</f>
        <v/>
      </c>
    </row>
    <row r="1367" spans="14:89">
      <c r="N1367" t="s">
        <v>7136</v>
      </c>
      <c r="O1367" t="s">
        <v>7137</v>
      </c>
      <c r="P1367" t="s">
        <v>386</v>
      </c>
      <c r="Q1367" s="150" t="str">
        <f>IF(JRF!D1380="","",IF(IFERROR(VLOOKUP(JRF!D1380,Checks!N:P,3,0),0)="A","","Inactive account in Use"))</f>
        <v/>
      </c>
      <c r="R1367" t="str">
        <f>IFERROR(IF('Journal Template'!C1779="","",IF(IFERROR(VLOOKUP('Journal Template'!C1779,Checks!N:P,3,0),0)="A","","Inactive account in Use")),"")</f>
        <v/>
      </c>
      <c r="S1367" t="s">
        <v>7138</v>
      </c>
      <c r="T1367" t="s">
        <v>386</v>
      </c>
      <c r="U1367" t="s">
        <v>393</v>
      </c>
      <c r="V1367" s="150" t="str">
        <f>IF(JRF!C1380="","",IF(IFERROR(VLOOKUP(JRF!C1380,Checks!S:U,3,0),0)="A","Entry with System fund Dept",""))</f>
        <v/>
      </c>
      <c r="W1367" t="str">
        <f>IFERROR(IF('Journal Template'!D1779="","",IF(IFERROR(VLOOKUP('Journal Template'!D1779,Checks!S:U,3,0),0)="A","Entry with System fund Dept","")),"")</f>
        <v/>
      </c>
      <c r="X1367" t="s">
        <v>7139</v>
      </c>
      <c r="Y1367" t="s">
        <v>389</v>
      </c>
      <c r="Z1367" t="s">
        <v>7140</v>
      </c>
      <c r="AA1367" t="s">
        <v>391</v>
      </c>
      <c r="AB1367" t="s">
        <v>125</v>
      </c>
      <c r="AC1367" s="150" t="str">
        <f>IFERROR(IF(JRF!C1380="","",IF(AND(VLOOKUP(JRF!C1380,X:AA,4,0)=JRF!B1380,VLOOKUP(JRF!C1380,X:Y,2,0)="A"),"","Inactive Dept Combo Error")),"Inactive Dept Combo Error")</f>
        <v/>
      </c>
      <c r="AD1367" t="str">
        <f>IFERROR(IF('Journal Template'!D1779="","",IF(AND(VLOOKUP('Journal Template'!D1779,X:AA,4,0)='Journal Template'!A1779,VLOOKUP('Journal Template'!D1779,X:Y,2,0)="A"),"","Inactive Dept Combo Error")),"")</f>
        <v/>
      </c>
      <c r="AK1367" s="150" t="str">
        <f>IF(JRF!B1380="","",IF(JRF!B1380=IFERROR(VLOOKUP(JRF!B1380,Checks!AI:AI,1,0),0),"Entry in Branch/Satellite BU's",""))</f>
        <v/>
      </c>
      <c r="AL1367" t="str">
        <f>IFERROR(IF('Journal Template'!A1779="","",IF('Journal Template'!A1779=IFERROR(VLOOKUP('Journal Template'!A1779,Checks!AI:AI,1,0),0),"Entry in Branch/Satellite BU's","")),"")</f>
        <v/>
      </c>
      <c r="AO1367" s="171"/>
      <c r="AP1367" s="171"/>
      <c r="AQ1367" s="171"/>
      <c r="AR1367" s="171"/>
      <c r="CI1367" t="str">
        <f>IF(JRF!F1380&gt;0,"",IF(JRF!B1380="","",IF(LEFT(JRF!B1380,1)=IFERROR(VLOOKUP(LEFT(JRF!B1380,1),$CF$2:$CF$5,1,0),0),"Product Code Required",IF(JRF!C1380="","",IF(JRF!C1380=IFERROR(VLOOKUP(JRF!C1380,$CH:$CH,1,0),0),"Product Code Required","NA")))))</f>
        <v/>
      </c>
      <c r="CJ1367" t="str">
        <f>IF(JRF!AV1380&gt;0,"",IF(JRF!Q1380="","",IF(LEFT(JRF!Q1380,1)=IFERROR(VLOOKUP(LEFT(JRF!Q1380,1),$CF$2:$CF$5,1,0),0),"Product Code Required",IF(JRF!V1380="","",IF(JRF!V1380=IFERROR(VLOOKUP(JRF!V1380,$CH:$CH,1,0),0),"Product Code Required","NA")))))</f>
        <v/>
      </c>
      <c r="CK1367" t="str">
        <f>IFERROR(IF(LEN('Journal Template'!F1378)&gt;0,"",IF('Journal Template'!A1378="","",IF(LEFT('Journal Template'!A1378,1)=IFERROR(VLOOKUP(LEFT('Journal Template'!A1378,1),Checks!$CF$2:$CF$5,1,0),0),"Product Code Required",IF('Journal Template'!D1378="","",IF('Journal Template'!D1378=IFERROR(VLOOKUP('Journal Template'!D1378,Checks!$CH:$CH,1,0),0),"Product Code Required","NA"))))),"")</f>
        <v/>
      </c>
    </row>
    <row r="1368" spans="14:89">
      <c r="N1368" t="s">
        <v>7141</v>
      </c>
      <c r="O1368" t="s">
        <v>7142</v>
      </c>
      <c r="P1368" t="s">
        <v>386</v>
      </c>
      <c r="Q1368" s="150" t="str">
        <f>IF(JRF!D1381="","",IF(IFERROR(VLOOKUP(JRF!D1381,Checks!N:P,3,0),0)="A","","Inactive account in Use"))</f>
        <v/>
      </c>
      <c r="R1368" t="str">
        <f>IFERROR(IF('Journal Template'!C1780="","",IF(IFERROR(VLOOKUP('Journal Template'!C1780,Checks!N:P,3,0),0)="A","","Inactive account in Use")),"")</f>
        <v/>
      </c>
      <c r="S1368" t="s">
        <v>7143</v>
      </c>
      <c r="T1368" t="s">
        <v>386</v>
      </c>
      <c r="U1368" t="s">
        <v>393</v>
      </c>
      <c r="V1368" s="150" t="str">
        <f>IF(JRF!C1381="","",IF(IFERROR(VLOOKUP(JRF!C1381,Checks!S:U,3,0),0)="A","Entry with System fund Dept",""))</f>
        <v/>
      </c>
      <c r="W1368" t="str">
        <f>IFERROR(IF('Journal Template'!D1780="","",IF(IFERROR(VLOOKUP('Journal Template'!D1780,Checks!S:U,3,0),0)="A","Entry with System fund Dept","")),"")</f>
        <v/>
      </c>
      <c r="X1368" t="s">
        <v>7144</v>
      </c>
      <c r="Y1368" t="s">
        <v>386</v>
      </c>
      <c r="Z1368" t="s">
        <v>7145</v>
      </c>
      <c r="AA1368" t="s">
        <v>932</v>
      </c>
      <c r="AB1368" t="s">
        <v>3550</v>
      </c>
      <c r="AC1368" s="150" t="str">
        <f>IFERROR(IF(JRF!C1381="","",IF(AND(VLOOKUP(JRF!C1381,X:AA,4,0)=JRF!B1381,VLOOKUP(JRF!C1381,X:Y,2,0)="A"),"","Inactive Dept Combo Error")),"Inactive Dept Combo Error")</f>
        <v/>
      </c>
      <c r="AD1368" t="str">
        <f>IFERROR(IF('Journal Template'!D1780="","",IF(AND(VLOOKUP('Journal Template'!D1780,X:AA,4,0)='Journal Template'!A1780,VLOOKUP('Journal Template'!D1780,X:Y,2,0)="A"),"","Inactive Dept Combo Error")),"")</f>
        <v/>
      </c>
      <c r="AK1368" s="150" t="str">
        <f>IF(JRF!B1381="","",IF(JRF!B1381=IFERROR(VLOOKUP(JRF!B1381,Checks!AI:AI,1,0),0),"Entry in Branch/Satellite BU's",""))</f>
        <v/>
      </c>
      <c r="AL1368" t="str">
        <f>IFERROR(IF('Journal Template'!A1780="","",IF('Journal Template'!A1780=IFERROR(VLOOKUP('Journal Template'!A1780,Checks!AI:AI,1,0),0),"Entry in Branch/Satellite BU's","")),"")</f>
        <v/>
      </c>
      <c r="AO1368" s="171"/>
      <c r="AP1368" s="171"/>
      <c r="AQ1368" s="171"/>
      <c r="AR1368" s="171"/>
      <c r="CI1368" t="str">
        <f>IF(JRF!F1381&gt;0,"",IF(JRF!B1381="","",IF(LEFT(JRF!B1381,1)=IFERROR(VLOOKUP(LEFT(JRF!B1381,1),$CF$2:$CF$5,1,0),0),"Product Code Required",IF(JRF!C1381="","",IF(JRF!C1381=IFERROR(VLOOKUP(JRF!C1381,$CH:$CH,1,0),0),"Product Code Required","NA")))))</f>
        <v/>
      </c>
      <c r="CJ1368" t="str">
        <f>IF(JRF!AV1381&gt;0,"",IF(JRF!Q1381="","",IF(LEFT(JRF!Q1381,1)=IFERROR(VLOOKUP(LEFT(JRF!Q1381,1),$CF$2:$CF$5,1,0),0),"Product Code Required",IF(JRF!V1381="","",IF(JRF!V1381=IFERROR(VLOOKUP(JRF!V1381,$CH:$CH,1,0),0),"Product Code Required","NA")))))</f>
        <v/>
      </c>
      <c r="CK1368" t="str">
        <f>IFERROR(IF(LEN('Journal Template'!F1379)&gt;0,"",IF('Journal Template'!A1379="","",IF(LEFT('Journal Template'!A1379,1)=IFERROR(VLOOKUP(LEFT('Journal Template'!A1379,1),Checks!$CF$2:$CF$5,1,0),0),"Product Code Required",IF('Journal Template'!D1379="","",IF('Journal Template'!D1379=IFERROR(VLOOKUP('Journal Template'!D1379,Checks!$CH:$CH,1,0),0),"Product Code Required","NA"))))),"")</f>
        <v/>
      </c>
    </row>
    <row r="1369" spans="14:89">
      <c r="N1369" t="s">
        <v>7146</v>
      </c>
      <c r="O1369" t="s">
        <v>7147</v>
      </c>
      <c r="P1369" t="s">
        <v>386</v>
      </c>
      <c r="Q1369" s="150" t="str">
        <f>IF(JRF!D1382="","",IF(IFERROR(VLOOKUP(JRF!D1382,Checks!N:P,3,0),0)="A","","Inactive account in Use"))</f>
        <v/>
      </c>
      <c r="R1369" t="str">
        <f>IFERROR(IF('Journal Template'!C1781="","",IF(IFERROR(VLOOKUP('Journal Template'!C1781,Checks!N:P,3,0),0)="A","","Inactive account in Use")),"")</f>
        <v/>
      </c>
      <c r="S1369" t="s">
        <v>7148</v>
      </c>
      <c r="T1369" t="s">
        <v>386</v>
      </c>
      <c r="U1369" t="s">
        <v>393</v>
      </c>
      <c r="V1369" s="150" t="str">
        <f>IF(JRF!C1382="","",IF(IFERROR(VLOOKUP(JRF!C1382,Checks!S:U,3,0),0)="A","Entry with System fund Dept",""))</f>
        <v/>
      </c>
      <c r="W1369" t="str">
        <f>IFERROR(IF('Journal Template'!D1781="","",IF(IFERROR(VLOOKUP('Journal Template'!D1781,Checks!S:U,3,0),0)="A","Entry with System fund Dept","")),"")</f>
        <v/>
      </c>
      <c r="X1369" t="s">
        <v>7149</v>
      </c>
      <c r="Y1369" t="s">
        <v>386</v>
      </c>
      <c r="Z1369" t="s">
        <v>7150</v>
      </c>
      <c r="AA1369" t="s">
        <v>391</v>
      </c>
      <c r="AB1369" t="s">
        <v>125</v>
      </c>
      <c r="AC1369" s="150" t="str">
        <f>IFERROR(IF(JRF!C1382="","",IF(AND(VLOOKUP(JRF!C1382,X:AA,4,0)=JRF!B1382,VLOOKUP(JRF!C1382,X:Y,2,0)="A"),"","Inactive Dept Combo Error")),"Inactive Dept Combo Error")</f>
        <v/>
      </c>
      <c r="AD1369" t="str">
        <f>IFERROR(IF('Journal Template'!D1781="","",IF(AND(VLOOKUP('Journal Template'!D1781,X:AA,4,0)='Journal Template'!A1781,VLOOKUP('Journal Template'!D1781,X:Y,2,0)="A"),"","Inactive Dept Combo Error")),"")</f>
        <v/>
      </c>
      <c r="AK1369" s="150" t="str">
        <f>IF(JRF!B1382="","",IF(JRF!B1382=IFERROR(VLOOKUP(JRF!B1382,Checks!AI:AI,1,0),0),"Entry in Branch/Satellite BU's",""))</f>
        <v/>
      </c>
      <c r="AL1369" t="str">
        <f>IFERROR(IF('Journal Template'!A1781="","",IF('Journal Template'!A1781=IFERROR(VLOOKUP('Journal Template'!A1781,Checks!AI:AI,1,0),0),"Entry in Branch/Satellite BU's","")),"")</f>
        <v/>
      </c>
      <c r="AO1369" s="171"/>
      <c r="AP1369" s="171"/>
      <c r="AQ1369" s="171"/>
      <c r="AR1369" s="171"/>
      <c r="CI1369" t="str">
        <f>IF(JRF!F1382&gt;0,"",IF(JRF!B1382="","",IF(LEFT(JRF!B1382,1)=IFERROR(VLOOKUP(LEFT(JRF!B1382,1),$CF$2:$CF$5,1,0),0),"Product Code Required",IF(JRF!C1382="","",IF(JRF!C1382=IFERROR(VLOOKUP(JRF!C1382,$CH:$CH,1,0),0),"Product Code Required","NA")))))</f>
        <v/>
      </c>
      <c r="CJ1369" t="str">
        <f>IF(JRF!AV1382&gt;0,"",IF(JRF!Q1382="","",IF(LEFT(JRF!Q1382,1)=IFERROR(VLOOKUP(LEFT(JRF!Q1382,1),$CF$2:$CF$5,1,0),0),"Product Code Required",IF(JRF!V1382="","",IF(JRF!V1382=IFERROR(VLOOKUP(JRF!V1382,$CH:$CH,1,0),0),"Product Code Required","NA")))))</f>
        <v/>
      </c>
      <c r="CK1369" t="str">
        <f>IFERROR(IF(LEN('Journal Template'!F1380)&gt;0,"",IF('Journal Template'!A1380="","",IF(LEFT('Journal Template'!A1380,1)=IFERROR(VLOOKUP(LEFT('Journal Template'!A1380,1),Checks!$CF$2:$CF$5,1,0),0),"Product Code Required",IF('Journal Template'!D1380="","",IF('Journal Template'!D1380=IFERROR(VLOOKUP('Journal Template'!D1380,Checks!$CH:$CH,1,0),0),"Product Code Required","NA"))))),"")</f>
        <v/>
      </c>
    </row>
    <row r="1370" spans="14:89">
      <c r="N1370" t="s">
        <v>7151</v>
      </c>
      <c r="O1370" t="s">
        <v>7152</v>
      </c>
      <c r="P1370" t="s">
        <v>386</v>
      </c>
      <c r="Q1370" s="150" t="str">
        <f>IF(JRF!D1383="","",IF(IFERROR(VLOOKUP(JRF!D1383,Checks!N:P,3,0),0)="A","","Inactive account in Use"))</f>
        <v/>
      </c>
      <c r="R1370" t="str">
        <f>IFERROR(IF('Journal Template'!C1782="","",IF(IFERROR(VLOOKUP('Journal Template'!C1782,Checks!N:P,3,0),0)="A","","Inactive account in Use")),"")</f>
        <v/>
      </c>
      <c r="S1370" t="s">
        <v>7153</v>
      </c>
      <c r="T1370" t="s">
        <v>386</v>
      </c>
      <c r="U1370" t="s">
        <v>393</v>
      </c>
      <c r="V1370" s="150" t="str">
        <f>IF(JRF!C1383="","",IF(IFERROR(VLOOKUP(JRF!C1383,Checks!S:U,3,0),0)="A","Entry with System fund Dept",""))</f>
        <v/>
      </c>
      <c r="W1370" t="str">
        <f>IFERROR(IF('Journal Template'!D1782="","",IF(IFERROR(VLOOKUP('Journal Template'!D1782,Checks!S:U,3,0),0)="A","Entry with System fund Dept","")),"")</f>
        <v/>
      </c>
      <c r="X1370" t="s">
        <v>7154</v>
      </c>
      <c r="Y1370" t="s">
        <v>389</v>
      </c>
      <c r="Z1370" t="s">
        <v>7155</v>
      </c>
      <c r="AA1370" t="s">
        <v>391</v>
      </c>
      <c r="AB1370" t="s">
        <v>125</v>
      </c>
      <c r="AC1370" s="150" t="str">
        <f>IFERROR(IF(JRF!C1383="","",IF(AND(VLOOKUP(JRF!C1383,X:AA,4,0)=JRF!B1383,VLOOKUP(JRF!C1383,X:Y,2,0)="A"),"","Inactive Dept Combo Error")),"Inactive Dept Combo Error")</f>
        <v/>
      </c>
      <c r="AD1370" t="str">
        <f>IFERROR(IF('Journal Template'!D1782="","",IF(AND(VLOOKUP('Journal Template'!D1782,X:AA,4,0)='Journal Template'!A1782,VLOOKUP('Journal Template'!D1782,X:Y,2,0)="A"),"","Inactive Dept Combo Error")),"")</f>
        <v/>
      </c>
      <c r="AK1370" s="150" t="str">
        <f>IF(JRF!B1383="","",IF(JRF!B1383=IFERROR(VLOOKUP(JRF!B1383,Checks!AI:AI,1,0),0),"Entry in Branch/Satellite BU's",""))</f>
        <v/>
      </c>
      <c r="AL1370" t="str">
        <f>IFERROR(IF('Journal Template'!A1782="","",IF('Journal Template'!A1782=IFERROR(VLOOKUP('Journal Template'!A1782,Checks!AI:AI,1,0),0),"Entry in Branch/Satellite BU's","")),"")</f>
        <v/>
      </c>
      <c r="AO1370" s="171"/>
      <c r="AP1370" s="171"/>
      <c r="AQ1370" s="171"/>
      <c r="AR1370" s="171"/>
      <c r="CI1370" t="str">
        <f>IF(JRF!F1383&gt;0,"",IF(JRF!B1383="","",IF(LEFT(JRF!B1383,1)=IFERROR(VLOOKUP(LEFT(JRF!B1383,1),$CF$2:$CF$5,1,0),0),"Product Code Required",IF(JRF!C1383="","",IF(JRF!C1383=IFERROR(VLOOKUP(JRF!C1383,$CH:$CH,1,0),0),"Product Code Required","NA")))))</f>
        <v/>
      </c>
      <c r="CJ1370" t="str">
        <f>IF(JRF!AV1383&gt;0,"",IF(JRF!Q1383="","",IF(LEFT(JRF!Q1383,1)=IFERROR(VLOOKUP(LEFT(JRF!Q1383,1),$CF$2:$CF$5,1,0),0),"Product Code Required",IF(JRF!V1383="","",IF(JRF!V1383=IFERROR(VLOOKUP(JRF!V1383,$CH:$CH,1,0),0),"Product Code Required","NA")))))</f>
        <v/>
      </c>
      <c r="CK1370" t="str">
        <f>IFERROR(IF(LEN('Journal Template'!F1381)&gt;0,"",IF('Journal Template'!A1381="","",IF(LEFT('Journal Template'!A1381,1)=IFERROR(VLOOKUP(LEFT('Journal Template'!A1381,1),Checks!$CF$2:$CF$5,1,0),0),"Product Code Required",IF('Journal Template'!D1381="","",IF('Journal Template'!D1381=IFERROR(VLOOKUP('Journal Template'!D1381,Checks!$CH:$CH,1,0),0),"Product Code Required","NA"))))),"")</f>
        <v/>
      </c>
    </row>
    <row r="1371" spans="14:89">
      <c r="N1371" t="s">
        <v>7156</v>
      </c>
      <c r="O1371" t="s">
        <v>7157</v>
      </c>
      <c r="P1371" t="s">
        <v>386</v>
      </c>
      <c r="Q1371" s="150" t="str">
        <f>IF(JRF!D1384="","",IF(IFERROR(VLOOKUP(JRF!D1384,Checks!N:P,3,0),0)="A","","Inactive account in Use"))</f>
        <v/>
      </c>
      <c r="R1371" t="str">
        <f>IFERROR(IF('Journal Template'!C1783="","",IF(IFERROR(VLOOKUP('Journal Template'!C1783,Checks!N:P,3,0),0)="A","","Inactive account in Use")),"")</f>
        <v/>
      </c>
      <c r="S1371" t="s">
        <v>7158</v>
      </c>
      <c r="T1371" t="s">
        <v>386</v>
      </c>
      <c r="U1371" t="s">
        <v>393</v>
      </c>
      <c r="V1371" s="150" t="str">
        <f>IF(JRF!C1384="","",IF(IFERROR(VLOOKUP(JRF!C1384,Checks!S:U,3,0),0)="A","Entry with System fund Dept",""))</f>
        <v/>
      </c>
      <c r="W1371" t="str">
        <f>IFERROR(IF('Journal Template'!D1783="","",IF(IFERROR(VLOOKUP('Journal Template'!D1783,Checks!S:U,3,0),0)="A","Entry with System fund Dept","")),"")</f>
        <v/>
      </c>
      <c r="X1371" t="s">
        <v>7154</v>
      </c>
      <c r="Y1371" t="s">
        <v>389</v>
      </c>
      <c r="Z1371" t="s">
        <v>7155</v>
      </c>
      <c r="AA1371" t="s">
        <v>1493</v>
      </c>
      <c r="AB1371" t="s">
        <v>125</v>
      </c>
      <c r="AC1371" s="150" t="str">
        <f>IFERROR(IF(JRF!C1384="","",IF(AND(VLOOKUP(JRF!C1384,X:AA,4,0)=JRF!B1384,VLOOKUP(JRF!C1384,X:Y,2,0)="A"),"","Inactive Dept Combo Error")),"Inactive Dept Combo Error")</f>
        <v/>
      </c>
      <c r="AD1371" t="str">
        <f>IFERROR(IF('Journal Template'!D1783="","",IF(AND(VLOOKUP('Journal Template'!D1783,X:AA,4,0)='Journal Template'!A1783,VLOOKUP('Journal Template'!D1783,X:Y,2,0)="A"),"","Inactive Dept Combo Error")),"")</f>
        <v/>
      </c>
      <c r="AK1371" s="150" t="str">
        <f>IF(JRF!B1384="","",IF(JRF!B1384=IFERROR(VLOOKUP(JRF!B1384,Checks!AI:AI,1,0),0),"Entry in Branch/Satellite BU's",""))</f>
        <v/>
      </c>
      <c r="AL1371" t="str">
        <f>IFERROR(IF('Journal Template'!A1783="","",IF('Journal Template'!A1783=IFERROR(VLOOKUP('Journal Template'!A1783,Checks!AI:AI,1,0),0),"Entry in Branch/Satellite BU's","")),"")</f>
        <v/>
      </c>
      <c r="AO1371" s="171"/>
      <c r="AP1371" s="171"/>
      <c r="AQ1371" s="171"/>
      <c r="AR1371" s="171"/>
      <c r="CI1371" t="str">
        <f>IF(JRF!F1384&gt;0,"",IF(JRF!B1384="","",IF(LEFT(JRF!B1384,1)=IFERROR(VLOOKUP(LEFT(JRF!B1384,1),$CF$2:$CF$5,1,0),0),"Product Code Required",IF(JRF!C1384="","",IF(JRF!C1384=IFERROR(VLOOKUP(JRF!C1384,$CH:$CH,1,0),0),"Product Code Required","NA")))))</f>
        <v/>
      </c>
      <c r="CJ1371" t="str">
        <f>IF(JRF!AV1384&gt;0,"",IF(JRF!Q1384="","",IF(LEFT(JRF!Q1384,1)=IFERROR(VLOOKUP(LEFT(JRF!Q1384,1),$CF$2:$CF$5,1,0),0),"Product Code Required",IF(JRF!V1384="","",IF(JRF!V1384=IFERROR(VLOOKUP(JRF!V1384,$CH:$CH,1,0),0),"Product Code Required","NA")))))</f>
        <v/>
      </c>
      <c r="CK1371" t="str">
        <f>IFERROR(IF(LEN('Journal Template'!F1382)&gt;0,"",IF('Journal Template'!A1382="","",IF(LEFT('Journal Template'!A1382,1)=IFERROR(VLOOKUP(LEFT('Journal Template'!A1382,1),Checks!$CF$2:$CF$5,1,0),0),"Product Code Required",IF('Journal Template'!D1382="","",IF('Journal Template'!D1382=IFERROR(VLOOKUP('Journal Template'!D1382,Checks!$CH:$CH,1,0),0),"Product Code Required","NA"))))),"")</f>
        <v/>
      </c>
    </row>
    <row r="1372" spans="14:89">
      <c r="N1372" t="s">
        <v>7159</v>
      </c>
      <c r="O1372" t="s">
        <v>7160</v>
      </c>
      <c r="P1372" t="s">
        <v>386</v>
      </c>
      <c r="Q1372" s="150" t="str">
        <f>IF(JRF!D1385="","",IF(IFERROR(VLOOKUP(JRF!D1385,Checks!N:P,3,0),0)="A","","Inactive account in Use"))</f>
        <v/>
      </c>
      <c r="R1372" t="str">
        <f>IFERROR(IF('Journal Template'!C1784="","",IF(IFERROR(VLOOKUP('Journal Template'!C1784,Checks!N:P,3,0),0)="A","","Inactive account in Use")),"")</f>
        <v/>
      </c>
      <c r="S1372" t="s">
        <v>7161</v>
      </c>
      <c r="T1372" t="s">
        <v>386</v>
      </c>
      <c r="U1372" t="s">
        <v>393</v>
      </c>
      <c r="V1372" s="150" t="str">
        <f>IF(JRF!C1385="","",IF(IFERROR(VLOOKUP(JRF!C1385,Checks!S:U,3,0),0)="A","Entry with System fund Dept",""))</f>
        <v/>
      </c>
      <c r="W1372" t="str">
        <f>IFERROR(IF('Journal Template'!D1784="","",IF(IFERROR(VLOOKUP('Journal Template'!D1784,Checks!S:U,3,0),0)="A","Entry with System fund Dept","")),"")</f>
        <v/>
      </c>
      <c r="X1372" t="s">
        <v>7162</v>
      </c>
      <c r="Y1372" t="s">
        <v>389</v>
      </c>
      <c r="Z1372" t="s">
        <v>7163</v>
      </c>
      <c r="AA1372" t="s">
        <v>391</v>
      </c>
      <c r="AB1372" t="s">
        <v>125</v>
      </c>
      <c r="AC1372" s="150" t="str">
        <f>IFERROR(IF(JRF!C1385="","",IF(AND(VLOOKUP(JRF!C1385,X:AA,4,0)=JRF!B1385,VLOOKUP(JRF!C1385,X:Y,2,0)="A"),"","Inactive Dept Combo Error")),"Inactive Dept Combo Error")</f>
        <v/>
      </c>
      <c r="AD1372" t="str">
        <f>IFERROR(IF('Journal Template'!D1784="","",IF(AND(VLOOKUP('Journal Template'!D1784,X:AA,4,0)='Journal Template'!A1784,VLOOKUP('Journal Template'!D1784,X:Y,2,0)="A"),"","Inactive Dept Combo Error")),"")</f>
        <v/>
      </c>
      <c r="AK1372" s="150" t="str">
        <f>IF(JRF!B1385="","",IF(JRF!B1385=IFERROR(VLOOKUP(JRF!B1385,Checks!AI:AI,1,0),0),"Entry in Branch/Satellite BU's",""))</f>
        <v/>
      </c>
      <c r="AL1372" t="str">
        <f>IFERROR(IF('Journal Template'!A1784="","",IF('Journal Template'!A1784=IFERROR(VLOOKUP('Journal Template'!A1784,Checks!AI:AI,1,0),0),"Entry in Branch/Satellite BU's","")),"")</f>
        <v/>
      </c>
      <c r="AO1372" s="171"/>
      <c r="AP1372" s="171"/>
      <c r="AQ1372" s="171"/>
      <c r="AR1372" s="171"/>
      <c r="CI1372" t="str">
        <f>IF(JRF!F1385&gt;0,"",IF(JRF!B1385="","",IF(LEFT(JRF!B1385,1)=IFERROR(VLOOKUP(LEFT(JRF!B1385,1),$CF$2:$CF$5,1,0),0),"Product Code Required",IF(JRF!C1385="","",IF(JRF!C1385=IFERROR(VLOOKUP(JRF!C1385,$CH:$CH,1,0),0),"Product Code Required","NA")))))</f>
        <v/>
      </c>
      <c r="CJ1372" t="str">
        <f>IF(JRF!AV1385&gt;0,"",IF(JRF!Q1385="","",IF(LEFT(JRF!Q1385,1)=IFERROR(VLOOKUP(LEFT(JRF!Q1385,1),$CF$2:$CF$5,1,0),0),"Product Code Required",IF(JRF!V1385="","",IF(JRF!V1385=IFERROR(VLOOKUP(JRF!V1385,$CH:$CH,1,0),0),"Product Code Required","NA")))))</f>
        <v/>
      </c>
      <c r="CK1372" t="str">
        <f>IFERROR(IF(LEN('Journal Template'!F1383)&gt;0,"",IF('Journal Template'!A1383="","",IF(LEFT('Journal Template'!A1383,1)=IFERROR(VLOOKUP(LEFT('Journal Template'!A1383,1),Checks!$CF$2:$CF$5,1,0),0),"Product Code Required",IF('Journal Template'!D1383="","",IF('Journal Template'!D1383=IFERROR(VLOOKUP('Journal Template'!D1383,Checks!$CH:$CH,1,0),0),"Product Code Required","NA"))))),"")</f>
        <v/>
      </c>
    </row>
    <row r="1373" spans="14:89">
      <c r="N1373" t="s">
        <v>7164</v>
      </c>
      <c r="O1373" t="s">
        <v>7165</v>
      </c>
      <c r="P1373" t="s">
        <v>386</v>
      </c>
      <c r="Q1373" s="150" t="str">
        <f>IF(JRF!D1386="","",IF(IFERROR(VLOOKUP(JRF!D1386,Checks!N:P,3,0),0)="A","","Inactive account in Use"))</f>
        <v/>
      </c>
      <c r="R1373" t="str">
        <f>IFERROR(IF('Journal Template'!C1785="","",IF(IFERROR(VLOOKUP('Journal Template'!C1785,Checks!N:P,3,0),0)="A","","Inactive account in Use")),"")</f>
        <v/>
      </c>
      <c r="S1373" t="s">
        <v>7166</v>
      </c>
      <c r="T1373" t="s">
        <v>386</v>
      </c>
      <c r="U1373" t="s">
        <v>381</v>
      </c>
      <c r="V1373" s="150" t="str">
        <f>IF(JRF!C1386="","",IF(IFERROR(VLOOKUP(JRF!C1386,Checks!S:U,3,0),0)="A","Entry with System fund Dept",""))</f>
        <v/>
      </c>
      <c r="W1373" t="str">
        <f>IFERROR(IF('Journal Template'!D1785="","",IF(IFERROR(VLOOKUP('Journal Template'!D1785,Checks!S:U,3,0),0)="A","Entry with System fund Dept","")),"")</f>
        <v/>
      </c>
      <c r="X1373" t="s">
        <v>7167</v>
      </c>
      <c r="Y1373" t="s">
        <v>389</v>
      </c>
      <c r="Z1373" t="s">
        <v>7168</v>
      </c>
      <c r="AA1373" t="s">
        <v>391</v>
      </c>
      <c r="AB1373" t="s">
        <v>125</v>
      </c>
      <c r="AC1373" s="150" t="str">
        <f>IFERROR(IF(JRF!C1386="","",IF(AND(VLOOKUP(JRF!C1386,X:AA,4,0)=JRF!B1386,VLOOKUP(JRF!C1386,X:Y,2,0)="A"),"","Inactive Dept Combo Error")),"Inactive Dept Combo Error")</f>
        <v/>
      </c>
      <c r="AD1373" t="str">
        <f>IFERROR(IF('Journal Template'!D1785="","",IF(AND(VLOOKUP('Journal Template'!D1785,X:AA,4,0)='Journal Template'!A1785,VLOOKUP('Journal Template'!D1785,X:Y,2,0)="A"),"","Inactive Dept Combo Error")),"")</f>
        <v/>
      </c>
      <c r="AK1373" s="150" t="str">
        <f>IF(JRF!B1386="","",IF(JRF!B1386=IFERROR(VLOOKUP(JRF!B1386,Checks!AI:AI,1,0),0),"Entry in Branch/Satellite BU's",""))</f>
        <v/>
      </c>
      <c r="AL1373" t="str">
        <f>IFERROR(IF('Journal Template'!A1785="","",IF('Journal Template'!A1785=IFERROR(VLOOKUP('Journal Template'!A1785,Checks!AI:AI,1,0),0),"Entry in Branch/Satellite BU's","")),"")</f>
        <v/>
      </c>
      <c r="AO1373" s="171"/>
      <c r="AP1373" s="171"/>
      <c r="AQ1373" s="171"/>
      <c r="AR1373" s="171"/>
      <c r="CI1373" t="str">
        <f>IF(JRF!F1386&gt;0,"",IF(JRF!B1386="","",IF(LEFT(JRF!B1386,1)=IFERROR(VLOOKUP(LEFT(JRF!B1386,1),$CF$2:$CF$5,1,0),0),"Product Code Required",IF(JRF!C1386="","",IF(JRF!C1386=IFERROR(VLOOKUP(JRF!C1386,$CH:$CH,1,0),0),"Product Code Required","NA")))))</f>
        <v/>
      </c>
      <c r="CJ1373" t="str">
        <f>IF(JRF!AV1386&gt;0,"",IF(JRF!Q1386="","",IF(LEFT(JRF!Q1386,1)=IFERROR(VLOOKUP(LEFT(JRF!Q1386,1),$CF$2:$CF$5,1,0),0),"Product Code Required",IF(JRF!V1386="","",IF(JRF!V1386=IFERROR(VLOOKUP(JRF!V1386,$CH:$CH,1,0),0),"Product Code Required","NA")))))</f>
        <v/>
      </c>
      <c r="CK1373" t="str">
        <f>IFERROR(IF(LEN('Journal Template'!F1384)&gt;0,"",IF('Journal Template'!A1384="","",IF(LEFT('Journal Template'!A1384,1)=IFERROR(VLOOKUP(LEFT('Journal Template'!A1384,1),Checks!$CF$2:$CF$5,1,0),0),"Product Code Required",IF('Journal Template'!D1384="","",IF('Journal Template'!D1384=IFERROR(VLOOKUP('Journal Template'!D1384,Checks!$CH:$CH,1,0),0),"Product Code Required","NA"))))),"")</f>
        <v/>
      </c>
    </row>
    <row r="1374" spans="14:89">
      <c r="N1374" t="s">
        <v>7169</v>
      </c>
      <c r="O1374" t="s">
        <v>7170</v>
      </c>
      <c r="P1374" t="s">
        <v>386</v>
      </c>
      <c r="Q1374" s="150" t="str">
        <f>IF(JRF!D1387="","",IF(IFERROR(VLOOKUP(JRF!D1387,Checks!N:P,3,0),0)="A","","Inactive account in Use"))</f>
        <v/>
      </c>
      <c r="R1374" t="str">
        <f>IFERROR(IF('Journal Template'!C1786="","",IF(IFERROR(VLOOKUP('Journal Template'!C1786,Checks!N:P,3,0),0)="A","","Inactive account in Use")),"")</f>
        <v/>
      </c>
      <c r="S1374" t="s">
        <v>7171</v>
      </c>
      <c r="T1374" t="s">
        <v>386</v>
      </c>
      <c r="U1374" t="s">
        <v>381</v>
      </c>
      <c r="V1374" s="150" t="str">
        <f>IF(JRF!C1387="","",IF(IFERROR(VLOOKUP(JRF!C1387,Checks!S:U,3,0),0)="A","Entry with System fund Dept",""))</f>
        <v/>
      </c>
      <c r="W1374" t="str">
        <f>IFERROR(IF('Journal Template'!D1786="","",IF(IFERROR(VLOOKUP('Journal Template'!D1786,Checks!S:U,3,0),0)="A","Entry with System fund Dept","")),"")</f>
        <v/>
      </c>
      <c r="X1374" t="s">
        <v>7172</v>
      </c>
      <c r="Y1374" t="s">
        <v>389</v>
      </c>
      <c r="Z1374" t="s">
        <v>7173</v>
      </c>
      <c r="AA1374" t="s">
        <v>391</v>
      </c>
      <c r="AB1374" t="s">
        <v>125</v>
      </c>
      <c r="AC1374" s="150" t="str">
        <f>IFERROR(IF(JRF!C1387="","",IF(AND(VLOOKUP(JRF!C1387,X:AA,4,0)=JRF!B1387,VLOOKUP(JRF!C1387,X:Y,2,0)="A"),"","Inactive Dept Combo Error")),"Inactive Dept Combo Error")</f>
        <v/>
      </c>
      <c r="AD1374" t="str">
        <f>IFERROR(IF('Journal Template'!D1786="","",IF(AND(VLOOKUP('Journal Template'!D1786,X:AA,4,0)='Journal Template'!A1786,VLOOKUP('Journal Template'!D1786,X:Y,2,0)="A"),"","Inactive Dept Combo Error")),"")</f>
        <v/>
      </c>
      <c r="AK1374" s="150" t="str">
        <f>IF(JRF!B1387="","",IF(JRF!B1387=IFERROR(VLOOKUP(JRF!B1387,Checks!AI:AI,1,0),0),"Entry in Branch/Satellite BU's",""))</f>
        <v/>
      </c>
      <c r="AL1374" t="str">
        <f>IFERROR(IF('Journal Template'!A1786="","",IF('Journal Template'!A1786=IFERROR(VLOOKUP('Journal Template'!A1786,Checks!AI:AI,1,0),0),"Entry in Branch/Satellite BU's","")),"")</f>
        <v/>
      </c>
      <c r="AO1374" s="171"/>
      <c r="AP1374" s="171"/>
      <c r="AQ1374" s="171"/>
      <c r="AR1374" s="171"/>
      <c r="CI1374" t="str">
        <f>IF(JRF!F1387&gt;0,"",IF(JRF!B1387="","",IF(LEFT(JRF!B1387,1)=IFERROR(VLOOKUP(LEFT(JRF!B1387,1),$CF$2:$CF$5,1,0),0),"Product Code Required",IF(JRF!C1387="","",IF(JRF!C1387=IFERROR(VLOOKUP(JRF!C1387,$CH:$CH,1,0),0),"Product Code Required","NA")))))</f>
        <v/>
      </c>
      <c r="CJ1374" t="str">
        <f>IF(JRF!AV1387&gt;0,"",IF(JRF!Q1387="","",IF(LEFT(JRF!Q1387,1)=IFERROR(VLOOKUP(LEFT(JRF!Q1387,1),$CF$2:$CF$5,1,0),0),"Product Code Required",IF(JRF!V1387="","",IF(JRF!V1387=IFERROR(VLOOKUP(JRF!V1387,$CH:$CH,1,0),0),"Product Code Required","NA")))))</f>
        <v/>
      </c>
      <c r="CK1374" t="str">
        <f>IFERROR(IF(LEN('Journal Template'!F1385)&gt;0,"",IF('Journal Template'!A1385="","",IF(LEFT('Journal Template'!A1385,1)=IFERROR(VLOOKUP(LEFT('Journal Template'!A1385,1),Checks!$CF$2:$CF$5,1,0),0),"Product Code Required",IF('Journal Template'!D1385="","",IF('Journal Template'!D1385=IFERROR(VLOOKUP('Journal Template'!D1385,Checks!$CH:$CH,1,0),0),"Product Code Required","NA"))))),"")</f>
        <v/>
      </c>
    </row>
    <row r="1375" spans="14:89">
      <c r="N1375" t="s">
        <v>7174</v>
      </c>
      <c r="O1375" t="s">
        <v>7175</v>
      </c>
      <c r="P1375" t="s">
        <v>386</v>
      </c>
      <c r="Q1375" s="150" t="str">
        <f>IF(JRF!D1388="","",IF(IFERROR(VLOOKUP(JRF!D1388,Checks!N:P,3,0),0)="A","","Inactive account in Use"))</f>
        <v/>
      </c>
      <c r="R1375" t="str">
        <f>IFERROR(IF('Journal Template'!C1787="","",IF(IFERROR(VLOOKUP('Journal Template'!C1787,Checks!N:P,3,0),0)="A","","Inactive account in Use")),"")</f>
        <v/>
      </c>
      <c r="S1375" t="s">
        <v>7176</v>
      </c>
      <c r="T1375" t="s">
        <v>386</v>
      </c>
      <c r="U1375" t="s">
        <v>68</v>
      </c>
      <c r="V1375" s="150" t="str">
        <f>IF(JRF!C1388="","",IF(IFERROR(VLOOKUP(JRF!C1388,Checks!S:U,3,0),0)="A","Entry with System fund Dept",""))</f>
        <v/>
      </c>
      <c r="W1375" t="str">
        <f>IFERROR(IF('Journal Template'!D1787="","",IF(IFERROR(VLOOKUP('Journal Template'!D1787,Checks!S:U,3,0),0)="A","Entry with System fund Dept","")),"")</f>
        <v/>
      </c>
      <c r="X1375" t="s">
        <v>7177</v>
      </c>
      <c r="Y1375" t="s">
        <v>389</v>
      </c>
      <c r="Z1375" t="s">
        <v>7178</v>
      </c>
      <c r="AA1375" t="s">
        <v>391</v>
      </c>
      <c r="AB1375" t="s">
        <v>125</v>
      </c>
      <c r="AC1375" s="150" t="str">
        <f>IFERROR(IF(JRF!C1388="","",IF(AND(VLOOKUP(JRF!C1388,X:AA,4,0)=JRF!B1388,VLOOKUP(JRF!C1388,X:Y,2,0)="A"),"","Inactive Dept Combo Error")),"Inactive Dept Combo Error")</f>
        <v/>
      </c>
      <c r="AD1375" t="str">
        <f>IFERROR(IF('Journal Template'!D1787="","",IF(AND(VLOOKUP('Journal Template'!D1787,X:AA,4,0)='Journal Template'!A1787,VLOOKUP('Journal Template'!D1787,X:Y,2,0)="A"),"","Inactive Dept Combo Error")),"")</f>
        <v/>
      </c>
      <c r="AK1375" s="150" t="str">
        <f>IF(JRF!B1388="","",IF(JRF!B1388=IFERROR(VLOOKUP(JRF!B1388,Checks!AI:AI,1,0),0),"Entry in Branch/Satellite BU's",""))</f>
        <v/>
      </c>
      <c r="AL1375" t="str">
        <f>IFERROR(IF('Journal Template'!A1787="","",IF('Journal Template'!A1787=IFERROR(VLOOKUP('Journal Template'!A1787,Checks!AI:AI,1,0),0),"Entry in Branch/Satellite BU's","")),"")</f>
        <v/>
      </c>
      <c r="AO1375" s="171"/>
      <c r="AP1375" s="171"/>
      <c r="AQ1375" s="171"/>
      <c r="AR1375" s="171"/>
      <c r="CI1375" t="str">
        <f>IF(JRF!F1388&gt;0,"",IF(JRF!B1388="","",IF(LEFT(JRF!B1388,1)=IFERROR(VLOOKUP(LEFT(JRF!B1388,1),$CF$2:$CF$5,1,0),0),"Product Code Required",IF(JRF!C1388="","",IF(JRF!C1388=IFERROR(VLOOKUP(JRF!C1388,$CH:$CH,1,0),0),"Product Code Required","NA")))))</f>
        <v/>
      </c>
      <c r="CJ1375" t="str">
        <f>IF(JRF!AV1388&gt;0,"",IF(JRF!Q1388="","",IF(LEFT(JRF!Q1388,1)=IFERROR(VLOOKUP(LEFT(JRF!Q1388,1),$CF$2:$CF$5,1,0),0),"Product Code Required",IF(JRF!V1388="","",IF(JRF!V1388=IFERROR(VLOOKUP(JRF!V1388,$CH:$CH,1,0),0),"Product Code Required","NA")))))</f>
        <v/>
      </c>
      <c r="CK1375" t="str">
        <f>IFERROR(IF(LEN('Journal Template'!F1386)&gt;0,"",IF('Journal Template'!A1386="","",IF(LEFT('Journal Template'!A1386,1)=IFERROR(VLOOKUP(LEFT('Journal Template'!A1386,1),Checks!$CF$2:$CF$5,1,0),0),"Product Code Required",IF('Journal Template'!D1386="","",IF('Journal Template'!D1386=IFERROR(VLOOKUP('Journal Template'!D1386,Checks!$CH:$CH,1,0),0),"Product Code Required","NA"))))),"")</f>
        <v/>
      </c>
    </row>
    <row r="1376" spans="14:89">
      <c r="N1376" t="s">
        <v>7179</v>
      </c>
      <c r="O1376" t="s">
        <v>7180</v>
      </c>
      <c r="P1376" t="s">
        <v>386</v>
      </c>
      <c r="Q1376" s="150" t="str">
        <f>IF(JRF!D1389="","",IF(IFERROR(VLOOKUP(JRF!D1389,Checks!N:P,3,0),0)="A","","Inactive account in Use"))</f>
        <v/>
      </c>
      <c r="R1376" t="str">
        <f>IFERROR(IF('Journal Template'!C1788="","",IF(IFERROR(VLOOKUP('Journal Template'!C1788,Checks!N:P,3,0),0)="A","","Inactive account in Use")),"")</f>
        <v/>
      </c>
      <c r="S1376" t="s">
        <v>7181</v>
      </c>
      <c r="T1376" t="s">
        <v>386</v>
      </c>
      <c r="U1376" t="s">
        <v>68</v>
      </c>
      <c r="V1376" s="150" t="str">
        <f>IF(JRF!C1389="","",IF(IFERROR(VLOOKUP(JRF!C1389,Checks!S:U,3,0),0)="A","Entry with System fund Dept",""))</f>
        <v/>
      </c>
      <c r="W1376" t="str">
        <f>IFERROR(IF('Journal Template'!D1788="","",IF(IFERROR(VLOOKUP('Journal Template'!D1788,Checks!S:U,3,0),0)="A","Entry with System fund Dept","")),"")</f>
        <v/>
      </c>
      <c r="X1376" t="s">
        <v>7182</v>
      </c>
      <c r="Y1376" t="s">
        <v>386</v>
      </c>
      <c r="Z1376" t="s">
        <v>7183</v>
      </c>
      <c r="AA1376" t="s">
        <v>932</v>
      </c>
      <c r="AB1376" t="s">
        <v>3550</v>
      </c>
      <c r="AC1376" s="150" t="str">
        <f>IFERROR(IF(JRF!C1389="","",IF(AND(VLOOKUP(JRF!C1389,X:AA,4,0)=JRF!B1389,VLOOKUP(JRF!C1389,X:Y,2,0)="A"),"","Inactive Dept Combo Error")),"Inactive Dept Combo Error")</f>
        <v/>
      </c>
      <c r="AD1376" t="str">
        <f>IFERROR(IF('Journal Template'!D1788="","",IF(AND(VLOOKUP('Journal Template'!D1788,X:AA,4,0)='Journal Template'!A1788,VLOOKUP('Journal Template'!D1788,X:Y,2,0)="A"),"","Inactive Dept Combo Error")),"")</f>
        <v/>
      </c>
      <c r="AK1376" s="150" t="str">
        <f>IF(JRF!B1389="","",IF(JRF!B1389=IFERROR(VLOOKUP(JRF!B1389,Checks!AI:AI,1,0),0),"Entry in Branch/Satellite BU's",""))</f>
        <v/>
      </c>
      <c r="AL1376" t="str">
        <f>IFERROR(IF('Journal Template'!A1788="","",IF('Journal Template'!A1788=IFERROR(VLOOKUP('Journal Template'!A1788,Checks!AI:AI,1,0),0),"Entry in Branch/Satellite BU's","")),"")</f>
        <v/>
      </c>
      <c r="AO1376" s="171"/>
      <c r="AP1376" s="171"/>
      <c r="AQ1376" s="171"/>
      <c r="AR1376" s="171"/>
      <c r="CI1376" t="str">
        <f>IF(JRF!F1389&gt;0,"",IF(JRF!B1389="","",IF(LEFT(JRF!B1389,1)=IFERROR(VLOOKUP(LEFT(JRF!B1389,1),$CF$2:$CF$5,1,0),0),"Product Code Required",IF(JRF!C1389="","",IF(JRF!C1389=IFERROR(VLOOKUP(JRF!C1389,$CH:$CH,1,0),0),"Product Code Required","NA")))))</f>
        <v/>
      </c>
      <c r="CJ1376" t="str">
        <f>IF(JRF!AV1389&gt;0,"",IF(JRF!Q1389="","",IF(LEFT(JRF!Q1389,1)=IFERROR(VLOOKUP(LEFT(JRF!Q1389,1),$CF$2:$CF$5,1,0),0),"Product Code Required",IF(JRF!V1389="","",IF(JRF!V1389=IFERROR(VLOOKUP(JRF!V1389,$CH:$CH,1,0),0),"Product Code Required","NA")))))</f>
        <v/>
      </c>
      <c r="CK1376" t="str">
        <f>IFERROR(IF(LEN('Journal Template'!F1387)&gt;0,"",IF('Journal Template'!A1387="","",IF(LEFT('Journal Template'!A1387,1)=IFERROR(VLOOKUP(LEFT('Journal Template'!A1387,1),Checks!$CF$2:$CF$5,1,0),0),"Product Code Required",IF('Journal Template'!D1387="","",IF('Journal Template'!D1387=IFERROR(VLOOKUP('Journal Template'!D1387,Checks!$CH:$CH,1,0),0),"Product Code Required","NA"))))),"")</f>
        <v/>
      </c>
    </row>
    <row r="1377" spans="14:89">
      <c r="N1377" t="s">
        <v>7184</v>
      </c>
      <c r="O1377" t="s">
        <v>7185</v>
      </c>
      <c r="P1377" t="s">
        <v>386</v>
      </c>
      <c r="Q1377" s="150" t="str">
        <f>IF(JRF!D1390="","",IF(IFERROR(VLOOKUP(JRF!D1390,Checks!N:P,3,0),0)="A","","Inactive account in Use"))</f>
        <v/>
      </c>
      <c r="R1377" t="str">
        <f>IFERROR(IF('Journal Template'!C1789="","",IF(IFERROR(VLOOKUP('Journal Template'!C1789,Checks!N:P,3,0),0)="A","","Inactive account in Use")),"")</f>
        <v/>
      </c>
      <c r="S1377" t="s">
        <v>7186</v>
      </c>
      <c r="T1377" t="s">
        <v>386</v>
      </c>
      <c r="U1377" t="s">
        <v>68</v>
      </c>
      <c r="V1377" s="150" t="str">
        <f>IF(JRF!C1390="","",IF(IFERROR(VLOOKUP(JRF!C1390,Checks!S:U,3,0),0)="A","Entry with System fund Dept",""))</f>
        <v/>
      </c>
      <c r="W1377" t="str">
        <f>IFERROR(IF('Journal Template'!D1789="","",IF(IFERROR(VLOOKUP('Journal Template'!D1789,Checks!S:U,3,0),0)="A","Entry with System fund Dept","")),"")</f>
        <v/>
      </c>
      <c r="X1377" t="s">
        <v>7187</v>
      </c>
      <c r="Y1377" t="s">
        <v>386</v>
      </c>
      <c r="Z1377" t="s">
        <v>7188</v>
      </c>
      <c r="AA1377" t="s">
        <v>932</v>
      </c>
      <c r="AB1377" t="s">
        <v>3550</v>
      </c>
      <c r="AC1377" s="150" t="str">
        <f>IFERROR(IF(JRF!C1390="","",IF(AND(VLOOKUP(JRF!C1390,X:AA,4,0)=JRF!B1390,VLOOKUP(JRF!C1390,X:Y,2,0)="A"),"","Inactive Dept Combo Error")),"Inactive Dept Combo Error")</f>
        <v/>
      </c>
      <c r="AD1377" t="str">
        <f>IFERROR(IF('Journal Template'!D1789="","",IF(AND(VLOOKUP('Journal Template'!D1789,X:AA,4,0)='Journal Template'!A1789,VLOOKUP('Journal Template'!D1789,X:Y,2,0)="A"),"","Inactive Dept Combo Error")),"")</f>
        <v/>
      </c>
      <c r="AK1377" s="150" t="str">
        <f>IF(JRF!B1390="","",IF(JRF!B1390=IFERROR(VLOOKUP(JRF!B1390,Checks!AI:AI,1,0),0),"Entry in Branch/Satellite BU's",""))</f>
        <v/>
      </c>
      <c r="AL1377" t="str">
        <f>IFERROR(IF('Journal Template'!A1789="","",IF('Journal Template'!A1789=IFERROR(VLOOKUP('Journal Template'!A1789,Checks!AI:AI,1,0),0),"Entry in Branch/Satellite BU's","")),"")</f>
        <v/>
      </c>
      <c r="AO1377" s="171"/>
      <c r="AP1377" s="171"/>
      <c r="AQ1377" s="171"/>
      <c r="AR1377" s="171"/>
      <c r="CI1377" t="str">
        <f>IF(JRF!F1390&gt;0,"",IF(JRF!B1390="","",IF(LEFT(JRF!B1390,1)=IFERROR(VLOOKUP(LEFT(JRF!B1390,1),$CF$2:$CF$5,1,0),0),"Product Code Required",IF(JRF!C1390="","",IF(JRF!C1390=IFERROR(VLOOKUP(JRF!C1390,$CH:$CH,1,0),0),"Product Code Required","NA")))))</f>
        <v/>
      </c>
      <c r="CJ1377" t="str">
        <f>IF(JRF!AV1390&gt;0,"",IF(JRF!Q1390="","",IF(LEFT(JRF!Q1390,1)=IFERROR(VLOOKUP(LEFT(JRF!Q1390,1),$CF$2:$CF$5,1,0),0),"Product Code Required",IF(JRF!V1390="","",IF(JRF!V1390=IFERROR(VLOOKUP(JRF!V1390,$CH:$CH,1,0),0),"Product Code Required","NA")))))</f>
        <v/>
      </c>
      <c r="CK1377" t="str">
        <f>IFERROR(IF(LEN('Journal Template'!F1388)&gt;0,"",IF('Journal Template'!A1388="","",IF(LEFT('Journal Template'!A1388,1)=IFERROR(VLOOKUP(LEFT('Journal Template'!A1388,1),Checks!$CF$2:$CF$5,1,0),0),"Product Code Required",IF('Journal Template'!D1388="","",IF('Journal Template'!D1388=IFERROR(VLOOKUP('Journal Template'!D1388,Checks!$CH:$CH,1,0),0),"Product Code Required","NA"))))),"")</f>
        <v/>
      </c>
    </row>
    <row r="1378" spans="14:89">
      <c r="N1378" t="s">
        <v>7189</v>
      </c>
      <c r="O1378" t="s">
        <v>7190</v>
      </c>
      <c r="P1378" t="s">
        <v>386</v>
      </c>
      <c r="Q1378" s="150" t="str">
        <f>IF(JRF!D1391="","",IF(IFERROR(VLOOKUP(JRF!D1391,Checks!N:P,3,0),0)="A","","Inactive account in Use"))</f>
        <v/>
      </c>
      <c r="R1378" t="str">
        <f>IFERROR(IF('Journal Template'!C1790="","",IF(IFERROR(VLOOKUP('Journal Template'!C1790,Checks!N:P,3,0),0)="A","","Inactive account in Use")),"")</f>
        <v/>
      </c>
      <c r="S1378" t="s">
        <v>7191</v>
      </c>
      <c r="T1378" t="s">
        <v>386</v>
      </c>
      <c r="U1378" t="s">
        <v>68</v>
      </c>
      <c r="V1378" s="150" t="str">
        <f>IF(JRF!C1391="","",IF(IFERROR(VLOOKUP(JRF!C1391,Checks!S:U,3,0),0)="A","Entry with System fund Dept",""))</f>
        <v/>
      </c>
      <c r="W1378" t="str">
        <f>IFERROR(IF('Journal Template'!D1790="","",IF(IFERROR(VLOOKUP('Journal Template'!D1790,Checks!S:U,3,0),0)="A","Entry with System fund Dept","")),"")</f>
        <v/>
      </c>
      <c r="X1378" t="s">
        <v>7192</v>
      </c>
      <c r="Y1378" t="s">
        <v>386</v>
      </c>
      <c r="Z1378" t="s">
        <v>7193</v>
      </c>
      <c r="AA1378" t="s">
        <v>932</v>
      </c>
      <c r="AB1378" t="s">
        <v>3550</v>
      </c>
      <c r="AC1378" s="150" t="str">
        <f>IFERROR(IF(JRF!C1391="","",IF(AND(VLOOKUP(JRF!C1391,X:AA,4,0)=JRF!B1391,VLOOKUP(JRF!C1391,X:Y,2,0)="A"),"","Inactive Dept Combo Error")),"Inactive Dept Combo Error")</f>
        <v/>
      </c>
      <c r="AD1378" t="str">
        <f>IFERROR(IF('Journal Template'!D1790="","",IF(AND(VLOOKUP('Journal Template'!D1790,X:AA,4,0)='Journal Template'!A1790,VLOOKUP('Journal Template'!D1790,X:Y,2,0)="A"),"","Inactive Dept Combo Error")),"")</f>
        <v/>
      </c>
      <c r="AK1378" s="150" t="str">
        <f>IF(JRF!B1391="","",IF(JRF!B1391=IFERROR(VLOOKUP(JRF!B1391,Checks!AI:AI,1,0),0),"Entry in Branch/Satellite BU's",""))</f>
        <v/>
      </c>
      <c r="AL1378" t="str">
        <f>IFERROR(IF('Journal Template'!A1790="","",IF('Journal Template'!A1790=IFERROR(VLOOKUP('Journal Template'!A1790,Checks!AI:AI,1,0),0),"Entry in Branch/Satellite BU's","")),"")</f>
        <v/>
      </c>
      <c r="AO1378" s="171"/>
      <c r="AP1378" s="171"/>
      <c r="AQ1378" s="171"/>
      <c r="AR1378" s="171"/>
      <c r="CI1378" t="str">
        <f>IF(JRF!F1391&gt;0,"",IF(JRF!B1391="","",IF(LEFT(JRF!B1391,1)=IFERROR(VLOOKUP(LEFT(JRF!B1391,1),$CF$2:$CF$5,1,0),0),"Product Code Required",IF(JRF!C1391="","",IF(JRF!C1391=IFERROR(VLOOKUP(JRF!C1391,$CH:$CH,1,0),0),"Product Code Required","NA")))))</f>
        <v/>
      </c>
      <c r="CJ1378" t="str">
        <f>IF(JRF!AV1391&gt;0,"",IF(JRF!Q1391="","",IF(LEFT(JRF!Q1391,1)=IFERROR(VLOOKUP(LEFT(JRF!Q1391,1),$CF$2:$CF$5,1,0),0),"Product Code Required",IF(JRF!V1391="","",IF(JRF!V1391=IFERROR(VLOOKUP(JRF!V1391,$CH:$CH,1,0),0),"Product Code Required","NA")))))</f>
        <v/>
      </c>
      <c r="CK1378" t="str">
        <f>IFERROR(IF(LEN('Journal Template'!F1389)&gt;0,"",IF('Journal Template'!A1389="","",IF(LEFT('Journal Template'!A1389,1)=IFERROR(VLOOKUP(LEFT('Journal Template'!A1389,1),Checks!$CF$2:$CF$5,1,0),0),"Product Code Required",IF('Journal Template'!D1389="","",IF('Journal Template'!D1389=IFERROR(VLOOKUP('Journal Template'!D1389,Checks!$CH:$CH,1,0),0),"Product Code Required","NA"))))),"")</f>
        <v/>
      </c>
    </row>
    <row r="1379" spans="14:89">
      <c r="N1379" t="s">
        <v>7194</v>
      </c>
      <c r="O1379" t="s">
        <v>7195</v>
      </c>
      <c r="P1379" t="s">
        <v>386</v>
      </c>
      <c r="Q1379" s="150" t="str">
        <f>IF(JRF!D1392="","",IF(IFERROR(VLOOKUP(JRF!D1392,Checks!N:P,3,0),0)="A","","Inactive account in Use"))</f>
        <v/>
      </c>
      <c r="R1379" t="str">
        <f>IFERROR(IF('Journal Template'!C1791="","",IF(IFERROR(VLOOKUP('Journal Template'!C1791,Checks!N:P,3,0),0)="A","","Inactive account in Use")),"")</f>
        <v/>
      </c>
      <c r="S1379" t="s">
        <v>7196</v>
      </c>
      <c r="T1379" t="s">
        <v>386</v>
      </c>
      <c r="U1379" t="s">
        <v>68</v>
      </c>
      <c r="V1379" s="150" t="str">
        <f>IF(JRF!C1392="","",IF(IFERROR(VLOOKUP(JRF!C1392,Checks!S:U,3,0),0)="A","Entry with System fund Dept",""))</f>
        <v/>
      </c>
      <c r="W1379" t="str">
        <f>IFERROR(IF('Journal Template'!D1791="","",IF(IFERROR(VLOOKUP('Journal Template'!D1791,Checks!S:U,3,0),0)="A","Entry with System fund Dept","")),"")</f>
        <v/>
      </c>
      <c r="X1379" t="s">
        <v>7197</v>
      </c>
      <c r="Y1379" t="s">
        <v>389</v>
      </c>
      <c r="Z1379" t="s">
        <v>7198</v>
      </c>
      <c r="AA1379" t="s">
        <v>932</v>
      </c>
      <c r="AB1379" t="s">
        <v>3550</v>
      </c>
      <c r="AC1379" s="150" t="str">
        <f>IFERROR(IF(JRF!C1392="","",IF(AND(VLOOKUP(JRF!C1392,X:AA,4,0)=JRF!B1392,VLOOKUP(JRF!C1392,X:Y,2,0)="A"),"","Inactive Dept Combo Error")),"Inactive Dept Combo Error")</f>
        <v/>
      </c>
      <c r="AD1379" t="str">
        <f>IFERROR(IF('Journal Template'!D1791="","",IF(AND(VLOOKUP('Journal Template'!D1791,X:AA,4,0)='Journal Template'!A1791,VLOOKUP('Journal Template'!D1791,X:Y,2,0)="A"),"","Inactive Dept Combo Error")),"")</f>
        <v/>
      </c>
      <c r="AK1379" s="150" t="str">
        <f>IF(JRF!B1392="","",IF(JRF!B1392=IFERROR(VLOOKUP(JRF!B1392,Checks!AI:AI,1,0),0),"Entry in Branch/Satellite BU's",""))</f>
        <v/>
      </c>
      <c r="AL1379" t="str">
        <f>IFERROR(IF('Journal Template'!A1791="","",IF('Journal Template'!A1791=IFERROR(VLOOKUP('Journal Template'!A1791,Checks!AI:AI,1,0),0),"Entry in Branch/Satellite BU's","")),"")</f>
        <v/>
      </c>
      <c r="AO1379" s="171"/>
      <c r="AP1379" s="171"/>
      <c r="AQ1379" s="171"/>
      <c r="AR1379" s="171"/>
      <c r="CI1379" t="str">
        <f>IF(JRF!F1392&gt;0,"",IF(JRF!B1392="","",IF(LEFT(JRF!B1392,1)=IFERROR(VLOOKUP(LEFT(JRF!B1392,1),$CF$2:$CF$5,1,0),0),"Product Code Required",IF(JRF!C1392="","",IF(JRF!C1392=IFERROR(VLOOKUP(JRF!C1392,$CH:$CH,1,0),0),"Product Code Required","NA")))))</f>
        <v/>
      </c>
      <c r="CJ1379" t="str">
        <f>IF(JRF!AV1392&gt;0,"",IF(JRF!Q1392="","",IF(LEFT(JRF!Q1392,1)=IFERROR(VLOOKUP(LEFT(JRF!Q1392,1),$CF$2:$CF$5,1,0),0),"Product Code Required",IF(JRF!V1392="","",IF(JRF!V1392=IFERROR(VLOOKUP(JRF!V1392,$CH:$CH,1,0),0),"Product Code Required","NA")))))</f>
        <v/>
      </c>
      <c r="CK1379" t="str">
        <f>IFERROR(IF(LEN('Journal Template'!F1390)&gt;0,"",IF('Journal Template'!A1390="","",IF(LEFT('Journal Template'!A1390,1)=IFERROR(VLOOKUP(LEFT('Journal Template'!A1390,1),Checks!$CF$2:$CF$5,1,0),0),"Product Code Required",IF('Journal Template'!D1390="","",IF('Journal Template'!D1390=IFERROR(VLOOKUP('Journal Template'!D1390,Checks!$CH:$CH,1,0),0),"Product Code Required","NA"))))),"")</f>
        <v/>
      </c>
    </row>
    <row r="1380" spans="14:89">
      <c r="N1380" t="s">
        <v>7199</v>
      </c>
      <c r="O1380" t="s">
        <v>7200</v>
      </c>
      <c r="P1380" t="s">
        <v>386</v>
      </c>
      <c r="Q1380" s="150" t="str">
        <f>IF(JRF!D1393="","",IF(IFERROR(VLOOKUP(JRF!D1393,Checks!N:P,3,0),0)="A","","Inactive account in Use"))</f>
        <v/>
      </c>
      <c r="R1380" t="str">
        <f>IFERROR(IF('Journal Template'!C1792="","",IF(IFERROR(VLOOKUP('Journal Template'!C1792,Checks!N:P,3,0),0)="A","","Inactive account in Use")),"")</f>
        <v/>
      </c>
      <c r="S1380" t="s">
        <v>7201</v>
      </c>
      <c r="T1380" t="s">
        <v>386</v>
      </c>
      <c r="U1380" t="s">
        <v>68</v>
      </c>
      <c r="V1380" s="150" t="str">
        <f>IF(JRF!C1393="","",IF(IFERROR(VLOOKUP(JRF!C1393,Checks!S:U,3,0),0)="A","Entry with System fund Dept",""))</f>
        <v/>
      </c>
      <c r="W1380" t="str">
        <f>IFERROR(IF('Journal Template'!D1792="","",IF(IFERROR(VLOOKUP('Journal Template'!D1792,Checks!S:U,3,0),0)="A","Entry with System fund Dept","")),"")</f>
        <v/>
      </c>
      <c r="X1380" t="s">
        <v>7202</v>
      </c>
      <c r="Y1380" t="s">
        <v>386</v>
      </c>
      <c r="Z1380" t="s">
        <v>7203</v>
      </c>
      <c r="AA1380" t="s">
        <v>932</v>
      </c>
      <c r="AB1380" t="s">
        <v>3550</v>
      </c>
      <c r="AC1380" s="150" t="str">
        <f>IFERROR(IF(JRF!C1393="","",IF(AND(VLOOKUP(JRF!C1393,X:AA,4,0)=JRF!B1393,VLOOKUP(JRF!C1393,X:Y,2,0)="A"),"","Inactive Dept Combo Error")),"Inactive Dept Combo Error")</f>
        <v/>
      </c>
      <c r="AD1380" t="str">
        <f>IFERROR(IF('Journal Template'!D1792="","",IF(AND(VLOOKUP('Journal Template'!D1792,X:AA,4,0)='Journal Template'!A1792,VLOOKUP('Journal Template'!D1792,X:Y,2,0)="A"),"","Inactive Dept Combo Error")),"")</f>
        <v/>
      </c>
      <c r="AK1380" s="150" t="str">
        <f>IF(JRF!B1393="","",IF(JRF!B1393=IFERROR(VLOOKUP(JRF!B1393,Checks!AI:AI,1,0),0),"Entry in Branch/Satellite BU's",""))</f>
        <v/>
      </c>
      <c r="AL1380" t="str">
        <f>IFERROR(IF('Journal Template'!A1792="","",IF('Journal Template'!A1792=IFERROR(VLOOKUP('Journal Template'!A1792,Checks!AI:AI,1,0),0),"Entry in Branch/Satellite BU's","")),"")</f>
        <v/>
      </c>
      <c r="AO1380" s="171"/>
      <c r="AP1380" s="171"/>
      <c r="AQ1380" s="171"/>
      <c r="AR1380" s="171"/>
      <c r="CI1380" t="str">
        <f>IF(JRF!F1393&gt;0,"",IF(JRF!B1393="","",IF(LEFT(JRF!B1393,1)=IFERROR(VLOOKUP(LEFT(JRF!B1393,1),$CF$2:$CF$5,1,0),0),"Product Code Required",IF(JRF!C1393="","",IF(JRF!C1393=IFERROR(VLOOKUP(JRF!C1393,$CH:$CH,1,0),0),"Product Code Required","NA")))))</f>
        <v/>
      </c>
      <c r="CJ1380" t="str">
        <f>IF(JRF!AV1393&gt;0,"",IF(JRF!Q1393="","",IF(LEFT(JRF!Q1393,1)=IFERROR(VLOOKUP(LEFT(JRF!Q1393,1),$CF$2:$CF$5,1,0),0),"Product Code Required",IF(JRF!V1393="","",IF(JRF!V1393=IFERROR(VLOOKUP(JRF!V1393,$CH:$CH,1,0),0),"Product Code Required","NA")))))</f>
        <v/>
      </c>
      <c r="CK1380" t="str">
        <f>IFERROR(IF(LEN('Journal Template'!F1391)&gt;0,"",IF('Journal Template'!A1391="","",IF(LEFT('Journal Template'!A1391,1)=IFERROR(VLOOKUP(LEFT('Journal Template'!A1391,1),Checks!$CF$2:$CF$5,1,0),0),"Product Code Required",IF('Journal Template'!D1391="","",IF('Journal Template'!D1391=IFERROR(VLOOKUP('Journal Template'!D1391,Checks!$CH:$CH,1,0),0),"Product Code Required","NA"))))),"")</f>
        <v/>
      </c>
    </row>
    <row r="1381" spans="14:89">
      <c r="N1381" t="s">
        <v>7204</v>
      </c>
      <c r="O1381" t="s">
        <v>7205</v>
      </c>
      <c r="P1381" t="s">
        <v>386</v>
      </c>
      <c r="Q1381" s="150" t="str">
        <f>IF(JRF!D1394="","",IF(IFERROR(VLOOKUP(JRF!D1394,Checks!N:P,3,0),0)="A","","Inactive account in Use"))</f>
        <v/>
      </c>
      <c r="R1381" t="str">
        <f>IFERROR(IF('Journal Template'!C1793="","",IF(IFERROR(VLOOKUP('Journal Template'!C1793,Checks!N:P,3,0),0)="A","","Inactive account in Use")),"")</f>
        <v/>
      </c>
      <c r="S1381" t="s">
        <v>7206</v>
      </c>
      <c r="T1381" t="s">
        <v>386</v>
      </c>
      <c r="U1381" t="s">
        <v>68</v>
      </c>
      <c r="V1381" s="150" t="str">
        <f>IF(JRF!C1394="","",IF(IFERROR(VLOOKUP(JRF!C1394,Checks!S:U,3,0),0)="A","Entry with System fund Dept",""))</f>
        <v/>
      </c>
      <c r="W1381" t="str">
        <f>IFERROR(IF('Journal Template'!D1793="","",IF(IFERROR(VLOOKUP('Journal Template'!D1793,Checks!S:U,3,0),0)="A","Entry with System fund Dept","")),"")</f>
        <v/>
      </c>
      <c r="X1381" t="s">
        <v>7207</v>
      </c>
      <c r="Y1381" t="s">
        <v>389</v>
      </c>
      <c r="Z1381" t="s">
        <v>7208</v>
      </c>
      <c r="AA1381" t="s">
        <v>932</v>
      </c>
      <c r="AB1381" t="s">
        <v>3550</v>
      </c>
      <c r="AC1381" s="150" t="str">
        <f>IFERROR(IF(JRF!C1394="","",IF(AND(VLOOKUP(JRF!C1394,X:AA,4,0)=JRF!B1394,VLOOKUP(JRF!C1394,X:Y,2,0)="A"),"","Inactive Dept Combo Error")),"Inactive Dept Combo Error")</f>
        <v/>
      </c>
      <c r="AD1381" t="str">
        <f>IFERROR(IF('Journal Template'!D1793="","",IF(AND(VLOOKUP('Journal Template'!D1793,X:AA,4,0)='Journal Template'!A1793,VLOOKUP('Journal Template'!D1793,X:Y,2,0)="A"),"","Inactive Dept Combo Error")),"")</f>
        <v/>
      </c>
      <c r="AK1381" s="150" t="str">
        <f>IF(JRF!B1394="","",IF(JRF!B1394=IFERROR(VLOOKUP(JRF!B1394,Checks!AI:AI,1,0),0),"Entry in Branch/Satellite BU's",""))</f>
        <v/>
      </c>
      <c r="AL1381" t="str">
        <f>IFERROR(IF('Journal Template'!A1793="","",IF('Journal Template'!A1793=IFERROR(VLOOKUP('Journal Template'!A1793,Checks!AI:AI,1,0),0),"Entry in Branch/Satellite BU's","")),"")</f>
        <v/>
      </c>
      <c r="AO1381" s="171"/>
      <c r="AP1381" s="171"/>
      <c r="AQ1381" s="171"/>
      <c r="AR1381" s="171"/>
      <c r="CI1381" t="str">
        <f>IF(JRF!F1394&gt;0,"",IF(JRF!B1394="","",IF(LEFT(JRF!B1394,1)=IFERROR(VLOOKUP(LEFT(JRF!B1394,1),$CF$2:$CF$5,1,0),0),"Product Code Required",IF(JRF!C1394="","",IF(JRF!C1394=IFERROR(VLOOKUP(JRF!C1394,$CH:$CH,1,0),0),"Product Code Required","NA")))))</f>
        <v/>
      </c>
      <c r="CJ1381" t="str">
        <f>IF(JRF!AV1394&gt;0,"",IF(JRF!Q1394="","",IF(LEFT(JRF!Q1394,1)=IFERROR(VLOOKUP(LEFT(JRF!Q1394,1),$CF$2:$CF$5,1,0),0),"Product Code Required",IF(JRF!V1394="","",IF(JRF!V1394=IFERROR(VLOOKUP(JRF!V1394,$CH:$CH,1,0),0),"Product Code Required","NA")))))</f>
        <v/>
      </c>
      <c r="CK1381" t="str">
        <f>IFERROR(IF(LEN('Journal Template'!F1392)&gt;0,"",IF('Journal Template'!A1392="","",IF(LEFT('Journal Template'!A1392,1)=IFERROR(VLOOKUP(LEFT('Journal Template'!A1392,1),Checks!$CF$2:$CF$5,1,0),0),"Product Code Required",IF('Journal Template'!D1392="","",IF('Journal Template'!D1392=IFERROR(VLOOKUP('Journal Template'!D1392,Checks!$CH:$CH,1,0),0),"Product Code Required","NA"))))),"")</f>
        <v/>
      </c>
    </row>
    <row r="1382" spans="14:89">
      <c r="N1382" t="s">
        <v>7209</v>
      </c>
      <c r="O1382" t="s">
        <v>7210</v>
      </c>
      <c r="P1382" t="s">
        <v>386</v>
      </c>
      <c r="Q1382" s="150" t="str">
        <f>IF(JRF!D1395="","",IF(IFERROR(VLOOKUP(JRF!D1395,Checks!N:P,3,0),0)="A","","Inactive account in Use"))</f>
        <v/>
      </c>
      <c r="R1382" t="str">
        <f>IFERROR(IF('Journal Template'!C1794="","",IF(IFERROR(VLOOKUP('Journal Template'!C1794,Checks!N:P,3,0),0)="A","","Inactive account in Use")),"")</f>
        <v/>
      </c>
      <c r="S1382" t="s">
        <v>7211</v>
      </c>
      <c r="T1382" t="s">
        <v>386</v>
      </c>
      <c r="U1382" t="s">
        <v>68</v>
      </c>
      <c r="V1382" s="150" t="str">
        <f>IF(JRF!C1395="","",IF(IFERROR(VLOOKUP(JRF!C1395,Checks!S:U,3,0),0)="A","Entry with System fund Dept",""))</f>
        <v/>
      </c>
      <c r="W1382" t="str">
        <f>IFERROR(IF('Journal Template'!D1794="","",IF(IFERROR(VLOOKUP('Journal Template'!D1794,Checks!S:U,3,0),0)="A","Entry with System fund Dept","")),"")</f>
        <v/>
      </c>
      <c r="X1382" t="s">
        <v>7212</v>
      </c>
      <c r="Y1382" t="s">
        <v>386</v>
      </c>
      <c r="Z1382" t="s">
        <v>7213</v>
      </c>
      <c r="AA1382" t="s">
        <v>932</v>
      </c>
      <c r="AB1382" t="s">
        <v>3550</v>
      </c>
      <c r="AC1382" s="150" t="str">
        <f>IFERROR(IF(JRF!C1395="","",IF(AND(VLOOKUP(JRF!C1395,X:AA,4,0)=JRF!B1395,VLOOKUP(JRF!C1395,X:Y,2,0)="A"),"","Inactive Dept Combo Error")),"Inactive Dept Combo Error")</f>
        <v/>
      </c>
      <c r="AD1382" t="str">
        <f>IFERROR(IF('Journal Template'!D1794="","",IF(AND(VLOOKUP('Journal Template'!D1794,X:AA,4,0)='Journal Template'!A1794,VLOOKUP('Journal Template'!D1794,X:Y,2,0)="A"),"","Inactive Dept Combo Error")),"")</f>
        <v/>
      </c>
      <c r="AK1382" s="150" t="str">
        <f>IF(JRF!B1395="","",IF(JRF!B1395=IFERROR(VLOOKUP(JRF!B1395,Checks!AI:AI,1,0),0),"Entry in Branch/Satellite BU's",""))</f>
        <v/>
      </c>
      <c r="AL1382" t="str">
        <f>IFERROR(IF('Journal Template'!A1794="","",IF('Journal Template'!A1794=IFERROR(VLOOKUP('Journal Template'!A1794,Checks!AI:AI,1,0),0),"Entry in Branch/Satellite BU's","")),"")</f>
        <v/>
      </c>
      <c r="AO1382" s="171"/>
      <c r="AP1382" s="171"/>
      <c r="AQ1382" s="171"/>
      <c r="AR1382" s="171"/>
      <c r="CI1382" t="str">
        <f>IF(JRF!F1395&gt;0,"",IF(JRF!B1395="","",IF(LEFT(JRF!B1395,1)=IFERROR(VLOOKUP(LEFT(JRF!B1395,1),$CF$2:$CF$5,1,0),0),"Product Code Required",IF(JRF!C1395="","",IF(JRF!C1395=IFERROR(VLOOKUP(JRF!C1395,$CH:$CH,1,0),0),"Product Code Required","NA")))))</f>
        <v/>
      </c>
      <c r="CJ1382" t="str">
        <f>IF(JRF!AV1395&gt;0,"",IF(JRF!Q1395="","",IF(LEFT(JRF!Q1395,1)=IFERROR(VLOOKUP(LEFT(JRF!Q1395,1),$CF$2:$CF$5,1,0),0),"Product Code Required",IF(JRF!V1395="","",IF(JRF!V1395=IFERROR(VLOOKUP(JRF!V1395,$CH:$CH,1,0),0),"Product Code Required","NA")))))</f>
        <v/>
      </c>
      <c r="CK1382" t="str">
        <f>IFERROR(IF(LEN('Journal Template'!F1393)&gt;0,"",IF('Journal Template'!A1393="","",IF(LEFT('Journal Template'!A1393,1)=IFERROR(VLOOKUP(LEFT('Journal Template'!A1393,1),Checks!$CF$2:$CF$5,1,0),0),"Product Code Required",IF('Journal Template'!D1393="","",IF('Journal Template'!D1393=IFERROR(VLOOKUP('Journal Template'!D1393,Checks!$CH:$CH,1,0),0),"Product Code Required","NA"))))),"")</f>
        <v/>
      </c>
    </row>
    <row r="1383" spans="14:89">
      <c r="N1383" t="s">
        <v>7214</v>
      </c>
      <c r="O1383" t="s">
        <v>7215</v>
      </c>
      <c r="P1383" t="s">
        <v>386</v>
      </c>
      <c r="Q1383" s="150" t="str">
        <f>IF(JRF!D1396="","",IF(IFERROR(VLOOKUP(JRF!D1396,Checks!N:P,3,0),0)="A","","Inactive account in Use"))</f>
        <v/>
      </c>
      <c r="R1383" t="str">
        <f>IFERROR(IF('Journal Template'!C1795="","",IF(IFERROR(VLOOKUP('Journal Template'!C1795,Checks!N:P,3,0),0)="A","","Inactive account in Use")),"")</f>
        <v/>
      </c>
      <c r="S1383" t="s">
        <v>7216</v>
      </c>
      <c r="T1383" t="s">
        <v>386</v>
      </c>
      <c r="U1383" t="s">
        <v>68</v>
      </c>
      <c r="V1383" s="150" t="str">
        <f>IF(JRF!C1396="","",IF(IFERROR(VLOOKUP(JRF!C1396,Checks!S:U,3,0),0)="A","Entry with System fund Dept",""))</f>
        <v/>
      </c>
      <c r="W1383" t="str">
        <f>IFERROR(IF('Journal Template'!D1795="","",IF(IFERROR(VLOOKUP('Journal Template'!D1795,Checks!S:U,3,0),0)="A","Entry with System fund Dept","")),"")</f>
        <v/>
      </c>
      <c r="X1383" t="s">
        <v>7217</v>
      </c>
      <c r="Y1383" t="s">
        <v>389</v>
      </c>
      <c r="Z1383" t="s">
        <v>7218</v>
      </c>
      <c r="AA1383" t="s">
        <v>932</v>
      </c>
      <c r="AB1383" t="s">
        <v>3550</v>
      </c>
      <c r="AC1383" s="150" t="str">
        <f>IFERROR(IF(JRF!C1396="","",IF(AND(VLOOKUP(JRF!C1396,X:AA,4,0)=JRF!B1396,VLOOKUP(JRF!C1396,X:Y,2,0)="A"),"","Inactive Dept Combo Error")),"Inactive Dept Combo Error")</f>
        <v/>
      </c>
      <c r="AD1383" t="str">
        <f>IFERROR(IF('Journal Template'!D1795="","",IF(AND(VLOOKUP('Journal Template'!D1795,X:AA,4,0)='Journal Template'!A1795,VLOOKUP('Journal Template'!D1795,X:Y,2,0)="A"),"","Inactive Dept Combo Error")),"")</f>
        <v/>
      </c>
      <c r="AK1383" s="150" t="str">
        <f>IF(JRF!B1396="","",IF(JRF!B1396=IFERROR(VLOOKUP(JRF!B1396,Checks!AI:AI,1,0),0),"Entry in Branch/Satellite BU's",""))</f>
        <v/>
      </c>
      <c r="AL1383" t="str">
        <f>IFERROR(IF('Journal Template'!A1795="","",IF('Journal Template'!A1795=IFERROR(VLOOKUP('Journal Template'!A1795,Checks!AI:AI,1,0),0),"Entry in Branch/Satellite BU's","")),"")</f>
        <v/>
      </c>
      <c r="AO1383" s="171"/>
      <c r="AP1383" s="171"/>
      <c r="AQ1383" s="171"/>
      <c r="AR1383" s="171"/>
      <c r="CI1383" t="str">
        <f>IF(JRF!F1396&gt;0,"",IF(JRF!B1396="","",IF(LEFT(JRF!B1396,1)=IFERROR(VLOOKUP(LEFT(JRF!B1396,1),$CF$2:$CF$5,1,0),0),"Product Code Required",IF(JRF!C1396="","",IF(JRF!C1396=IFERROR(VLOOKUP(JRF!C1396,$CH:$CH,1,0),0),"Product Code Required","NA")))))</f>
        <v/>
      </c>
      <c r="CJ1383" t="str">
        <f>IF(JRF!AV1396&gt;0,"",IF(JRF!Q1396="","",IF(LEFT(JRF!Q1396,1)=IFERROR(VLOOKUP(LEFT(JRF!Q1396,1),$CF$2:$CF$5,1,0),0),"Product Code Required",IF(JRF!V1396="","",IF(JRF!V1396=IFERROR(VLOOKUP(JRF!V1396,$CH:$CH,1,0),0),"Product Code Required","NA")))))</f>
        <v/>
      </c>
      <c r="CK1383" t="str">
        <f>IFERROR(IF(LEN('Journal Template'!F1394)&gt;0,"",IF('Journal Template'!A1394="","",IF(LEFT('Journal Template'!A1394,1)=IFERROR(VLOOKUP(LEFT('Journal Template'!A1394,1),Checks!$CF$2:$CF$5,1,0),0),"Product Code Required",IF('Journal Template'!D1394="","",IF('Journal Template'!D1394=IFERROR(VLOOKUP('Journal Template'!D1394,Checks!$CH:$CH,1,0),0),"Product Code Required","NA"))))),"")</f>
        <v/>
      </c>
    </row>
    <row r="1384" spans="14:89">
      <c r="N1384" t="s">
        <v>7219</v>
      </c>
      <c r="O1384" t="s">
        <v>7220</v>
      </c>
      <c r="P1384" t="s">
        <v>386</v>
      </c>
      <c r="Q1384" s="150" t="str">
        <f>IF(JRF!D1397="","",IF(IFERROR(VLOOKUP(JRF!D1397,Checks!N:P,3,0),0)="A","","Inactive account in Use"))</f>
        <v/>
      </c>
      <c r="R1384" t="str">
        <f>IFERROR(IF('Journal Template'!C1796="","",IF(IFERROR(VLOOKUP('Journal Template'!C1796,Checks!N:P,3,0),0)="A","","Inactive account in Use")),"")</f>
        <v/>
      </c>
      <c r="S1384" t="s">
        <v>7221</v>
      </c>
      <c r="T1384" t="s">
        <v>386</v>
      </c>
      <c r="U1384" t="s">
        <v>381</v>
      </c>
      <c r="V1384" s="150" t="str">
        <f>IF(JRF!C1397="","",IF(IFERROR(VLOOKUP(JRF!C1397,Checks!S:U,3,0),0)="A","Entry with System fund Dept",""))</f>
        <v/>
      </c>
      <c r="W1384" t="str">
        <f>IFERROR(IF('Journal Template'!D1796="","",IF(IFERROR(VLOOKUP('Journal Template'!D1796,Checks!S:U,3,0),0)="A","Entry with System fund Dept","")),"")</f>
        <v/>
      </c>
      <c r="X1384" t="s">
        <v>7222</v>
      </c>
      <c r="Y1384" t="s">
        <v>386</v>
      </c>
      <c r="Z1384" t="s">
        <v>7223</v>
      </c>
      <c r="AA1384" t="s">
        <v>932</v>
      </c>
      <c r="AB1384" t="s">
        <v>3550</v>
      </c>
      <c r="AC1384" s="150" t="str">
        <f>IFERROR(IF(JRF!C1397="","",IF(AND(VLOOKUP(JRF!C1397,X:AA,4,0)=JRF!B1397,VLOOKUP(JRF!C1397,X:Y,2,0)="A"),"","Inactive Dept Combo Error")),"Inactive Dept Combo Error")</f>
        <v/>
      </c>
      <c r="AD1384" t="str">
        <f>IFERROR(IF('Journal Template'!D1796="","",IF(AND(VLOOKUP('Journal Template'!D1796,X:AA,4,0)='Journal Template'!A1796,VLOOKUP('Journal Template'!D1796,X:Y,2,0)="A"),"","Inactive Dept Combo Error")),"")</f>
        <v/>
      </c>
      <c r="AK1384" s="150" t="str">
        <f>IF(JRF!B1397="","",IF(JRF!B1397=IFERROR(VLOOKUP(JRF!B1397,Checks!AI:AI,1,0),0),"Entry in Branch/Satellite BU's",""))</f>
        <v/>
      </c>
      <c r="AL1384" t="str">
        <f>IFERROR(IF('Journal Template'!A1796="","",IF('Journal Template'!A1796=IFERROR(VLOOKUP('Journal Template'!A1796,Checks!AI:AI,1,0),0),"Entry in Branch/Satellite BU's","")),"")</f>
        <v/>
      </c>
      <c r="AO1384" s="171"/>
      <c r="AP1384" s="171"/>
      <c r="AQ1384" s="171"/>
      <c r="AR1384" s="171"/>
      <c r="CI1384" t="str">
        <f>IF(JRF!F1397&gt;0,"",IF(JRF!B1397="","",IF(LEFT(JRF!B1397,1)=IFERROR(VLOOKUP(LEFT(JRF!B1397,1),$CF$2:$CF$5,1,0),0),"Product Code Required",IF(JRF!C1397="","",IF(JRF!C1397=IFERROR(VLOOKUP(JRF!C1397,$CH:$CH,1,0),0),"Product Code Required","NA")))))</f>
        <v/>
      </c>
      <c r="CJ1384" t="str">
        <f>IF(JRF!AV1397&gt;0,"",IF(JRF!Q1397="","",IF(LEFT(JRF!Q1397,1)=IFERROR(VLOOKUP(LEFT(JRF!Q1397,1),$CF$2:$CF$5,1,0),0),"Product Code Required",IF(JRF!V1397="","",IF(JRF!V1397=IFERROR(VLOOKUP(JRF!V1397,$CH:$CH,1,0),0),"Product Code Required","NA")))))</f>
        <v/>
      </c>
      <c r="CK1384" t="str">
        <f>IFERROR(IF(LEN('Journal Template'!F1395)&gt;0,"",IF('Journal Template'!A1395="","",IF(LEFT('Journal Template'!A1395,1)=IFERROR(VLOOKUP(LEFT('Journal Template'!A1395,1),Checks!$CF$2:$CF$5,1,0),0),"Product Code Required",IF('Journal Template'!D1395="","",IF('Journal Template'!D1395=IFERROR(VLOOKUP('Journal Template'!D1395,Checks!$CH:$CH,1,0),0),"Product Code Required","NA"))))),"")</f>
        <v/>
      </c>
    </row>
    <row r="1385" spans="14:89">
      <c r="N1385" t="s">
        <v>7224</v>
      </c>
      <c r="O1385" t="s">
        <v>7225</v>
      </c>
      <c r="P1385" t="s">
        <v>386</v>
      </c>
      <c r="Q1385" s="150" t="str">
        <f>IF(JRF!D1398="","",IF(IFERROR(VLOOKUP(JRF!D1398,Checks!N:P,3,0),0)="A","","Inactive account in Use"))</f>
        <v/>
      </c>
      <c r="R1385" t="str">
        <f>IFERROR(IF('Journal Template'!C1797="","",IF(IFERROR(VLOOKUP('Journal Template'!C1797,Checks!N:P,3,0),0)="A","","Inactive account in Use")),"")</f>
        <v/>
      </c>
      <c r="S1385" t="s">
        <v>7226</v>
      </c>
      <c r="T1385" t="s">
        <v>386</v>
      </c>
      <c r="U1385" t="s">
        <v>381</v>
      </c>
      <c r="V1385" s="150" t="str">
        <f>IF(JRF!C1398="","",IF(IFERROR(VLOOKUP(JRF!C1398,Checks!S:U,3,0),0)="A","Entry with System fund Dept",""))</f>
        <v/>
      </c>
      <c r="W1385" t="str">
        <f>IFERROR(IF('Journal Template'!D1797="","",IF(IFERROR(VLOOKUP('Journal Template'!D1797,Checks!S:U,3,0),0)="A","Entry with System fund Dept","")),"")</f>
        <v/>
      </c>
      <c r="X1385" t="s">
        <v>7227</v>
      </c>
      <c r="Y1385" t="s">
        <v>389</v>
      </c>
      <c r="Z1385" t="s">
        <v>7228</v>
      </c>
      <c r="AA1385" t="s">
        <v>932</v>
      </c>
      <c r="AB1385" t="s">
        <v>3550</v>
      </c>
      <c r="AC1385" s="150" t="str">
        <f>IFERROR(IF(JRF!C1398="","",IF(AND(VLOOKUP(JRF!C1398,X:AA,4,0)=JRF!B1398,VLOOKUP(JRF!C1398,X:Y,2,0)="A"),"","Inactive Dept Combo Error")),"Inactive Dept Combo Error")</f>
        <v/>
      </c>
      <c r="AD1385" t="str">
        <f>IFERROR(IF('Journal Template'!D1797="","",IF(AND(VLOOKUP('Journal Template'!D1797,X:AA,4,0)='Journal Template'!A1797,VLOOKUP('Journal Template'!D1797,X:Y,2,0)="A"),"","Inactive Dept Combo Error")),"")</f>
        <v/>
      </c>
      <c r="AK1385" s="150" t="str">
        <f>IF(JRF!B1398="","",IF(JRF!B1398=IFERROR(VLOOKUP(JRF!B1398,Checks!AI:AI,1,0),0),"Entry in Branch/Satellite BU's",""))</f>
        <v/>
      </c>
      <c r="AL1385" t="str">
        <f>IFERROR(IF('Journal Template'!A1797="","",IF('Journal Template'!A1797=IFERROR(VLOOKUP('Journal Template'!A1797,Checks!AI:AI,1,0),0),"Entry in Branch/Satellite BU's","")),"")</f>
        <v/>
      </c>
      <c r="AO1385" s="171"/>
      <c r="AP1385" s="171"/>
      <c r="AQ1385" s="171"/>
      <c r="AR1385" s="171"/>
      <c r="CI1385" t="str">
        <f>IF(JRF!F1398&gt;0,"",IF(JRF!B1398="","",IF(LEFT(JRF!B1398,1)=IFERROR(VLOOKUP(LEFT(JRF!B1398,1),$CF$2:$CF$5,1,0),0),"Product Code Required",IF(JRF!C1398="","",IF(JRF!C1398=IFERROR(VLOOKUP(JRF!C1398,$CH:$CH,1,0),0),"Product Code Required","NA")))))</f>
        <v/>
      </c>
      <c r="CJ1385" t="str">
        <f>IF(JRF!AV1398&gt;0,"",IF(JRF!Q1398="","",IF(LEFT(JRF!Q1398,1)=IFERROR(VLOOKUP(LEFT(JRF!Q1398,1),$CF$2:$CF$5,1,0),0),"Product Code Required",IF(JRF!V1398="","",IF(JRF!V1398=IFERROR(VLOOKUP(JRF!V1398,$CH:$CH,1,0),0),"Product Code Required","NA")))))</f>
        <v/>
      </c>
      <c r="CK1385" t="str">
        <f>IFERROR(IF(LEN('Journal Template'!F1396)&gt;0,"",IF('Journal Template'!A1396="","",IF(LEFT('Journal Template'!A1396,1)=IFERROR(VLOOKUP(LEFT('Journal Template'!A1396,1),Checks!$CF$2:$CF$5,1,0),0),"Product Code Required",IF('Journal Template'!D1396="","",IF('Journal Template'!D1396=IFERROR(VLOOKUP('Journal Template'!D1396,Checks!$CH:$CH,1,0),0),"Product Code Required","NA"))))),"")</f>
        <v/>
      </c>
    </row>
    <row r="1386" spans="14:89">
      <c r="N1386" t="s">
        <v>7229</v>
      </c>
      <c r="O1386" t="s">
        <v>7230</v>
      </c>
      <c r="P1386" t="s">
        <v>389</v>
      </c>
      <c r="Q1386" s="150" t="str">
        <f>IF(JRF!D1399="","",IF(IFERROR(VLOOKUP(JRF!D1399,Checks!N:P,3,0),0)="A","","Inactive account in Use"))</f>
        <v/>
      </c>
      <c r="R1386" t="str">
        <f>IFERROR(IF('Journal Template'!C1798="","",IF(IFERROR(VLOOKUP('Journal Template'!C1798,Checks!N:P,3,0),0)="A","","Inactive account in Use")),"")</f>
        <v/>
      </c>
      <c r="S1386" t="s">
        <v>7231</v>
      </c>
      <c r="T1386" t="s">
        <v>386</v>
      </c>
      <c r="U1386" t="s">
        <v>381</v>
      </c>
      <c r="V1386" s="150" t="str">
        <f>IF(JRF!C1399="","",IF(IFERROR(VLOOKUP(JRF!C1399,Checks!S:U,3,0),0)="A","Entry with System fund Dept",""))</f>
        <v/>
      </c>
      <c r="W1386" t="str">
        <f>IFERROR(IF('Journal Template'!D1798="","",IF(IFERROR(VLOOKUP('Journal Template'!D1798,Checks!S:U,3,0),0)="A","Entry with System fund Dept","")),"")</f>
        <v/>
      </c>
      <c r="X1386" t="s">
        <v>7232</v>
      </c>
      <c r="Y1386" t="s">
        <v>389</v>
      </c>
      <c r="Z1386" t="s">
        <v>7233</v>
      </c>
      <c r="AA1386" t="s">
        <v>391</v>
      </c>
      <c r="AB1386" t="s">
        <v>125</v>
      </c>
      <c r="AC1386" s="150" t="str">
        <f>IFERROR(IF(JRF!C1399="","",IF(AND(VLOOKUP(JRF!C1399,X:AA,4,0)=JRF!B1399,VLOOKUP(JRF!C1399,X:Y,2,0)="A"),"","Inactive Dept Combo Error")),"Inactive Dept Combo Error")</f>
        <v/>
      </c>
      <c r="AD1386" t="str">
        <f>IFERROR(IF('Journal Template'!D1798="","",IF(AND(VLOOKUP('Journal Template'!D1798,X:AA,4,0)='Journal Template'!A1798,VLOOKUP('Journal Template'!D1798,X:Y,2,0)="A"),"","Inactive Dept Combo Error")),"")</f>
        <v/>
      </c>
      <c r="AK1386" s="150" t="str">
        <f>IF(JRF!B1399="","",IF(JRF!B1399=IFERROR(VLOOKUP(JRF!B1399,Checks!AI:AI,1,0),0),"Entry in Branch/Satellite BU's",""))</f>
        <v/>
      </c>
      <c r="AL1386" t="str">
        <f>IFERROR(IF('Journal Template'!A1798="","",IF('Journal Template'!A1798=IFERROR(VLOOKUP('Journal Template'!A1798,Checks!AI:AI,1,0),0),"Entry in Branch/Satellite BU's","")),"")</f>
        <v/>
      </c>
      <c r="AO1386" s="171"/>
      <c r="AP1386" s="171"/>
      <c r="AQ1386" s="171"/>
      <c r="AR1386" s="171"/>
      <c r="CI1386" t="str">
        <f>IF(JRF!F1399&gt;0,"",IF(JRF!B1399="","",IF(LEFT(JRF!B1399,1)=IFERROR(VLOOKUP(LEFT(JRF!B1399,1),$CF$2:$CF$5,1,0),0),"Product Code Required",IF(JRF!C1399="","",IF(JRF!C1399=IFERROR(VLOOKUP(JRF!C1399,$CH:$CH,1,0),0),"Product Code Required","NA")))))</f>
        <v/>
      </c>
      <c r="CJ1386" t="str">
        <f>IF(JRF!AV1399&gt;0,"",IF(JRF!Q1399="","",IF(LEFT(JRF!Q1399,1)=IFERROR(VLOOKUP(LEFT(JRF!Q1399,1),$CF$2:$CF$5,1,0),0),"Product Code Required",IF(JRF!V1399="","",IF(JRF!V1399=IFERROR(VLOOKUP(JRF!V1399,$CH:$CH,1,0),0),"Product Code Required","NA")))))</f>
        <v/>
      </c>
      <c r="CK1386" t="str">
        <f>IFERROR(IF(LEN('Journal Template'!F1397)&gt;0,"",IF('Journal Template'!A1397="","",IF(LEFT('Journal Template'!A1397,1)=IFERROR(VLOOKUP(LEFT('Journal Template'!A1397,1),Checks!$CF$2:$CF$5,1,0),0),"Product Code Required",IF('Journal Template'!D1397="","",IF('Journal Template'!D1397=IFERROR(VLOOKUP('Journal Template'!D1397,Checks!$CH:$CH,1,0),0),"Product Code Required","NA"))))),"")</f>
        <v/>
      </c>
    </row>
    <row r="1387" spans="14:89">
      <c r="N1387" t="s">
        <v>7234</v>
      </c>
      <c r="O1387" t="s">
        <v>7235</v>
      </c>
      <c r="P1387" t="s">
        <v>386</v>
      </c>
      <c r="Q1387" s="150" t="str">
        <f>IF(JRF!D1400="","",IF(IFERROR(VLOOKUP(JRF!D1400,Checks!N:P,3,0),0)="A","","Inactive account in Use"))</f>
        <v/>
      </c>
      <c r="R1387" t="str">
        <f>IFERROR(IF('Journal Template'!C1799="","",IF(IFERROR(VLOOKUP('Journal Template'!C1799,Checks!N:P,3,0),0)="A","","Inactive account in Use")),"")</f>
        <v/>
      </c>
      <c r="S1387" t="s">
        <v>7236</v>
      </c>
      <c r="T1387" t="s">
        <v>386</v>
      </c>
      <c r="U1387" t="s">
        <v>381</v>
      </c>
      <c r="V1387" s="150" t="str">
        <f>IF(JRF!C1400="","",IF(IFERROR(VLOOKUP(JRF!C1400,Checks!S:U,3,0),0)="A","Entry with System fund Dept",""))</f>
        <v/>
      </c>
      <c r="W1387" t="str">
        <f>IFERROR(IF('Journal Template'!D1799="","",IF(IFERROR(VLOOKUP('Journal Template'!D1799,Checks!S:U,3,0),0)="A","Entry with System fund Dept","")),"")</f>
        <v/>
      </c>
      <c r="X1387" t="s">
        <v>7237</v>
      </c>
      <c r="Y1387" t="s">
        <v>386</v>
      </c>
      <c r="Z1387" t="s">
        <v>7238</v>
      </c>
      <c r="AA1387" t="s">
        <v>4519</v>
      </c>
      <c r="AB1387" t="s">
        <v>125</v>
      </c>
      <c r="AC1387" s="150" t="str">
        <f>IFERROR(IF(JRF!C1400="","",IF(AND(VLOOKUP(JRF!C1400,X:AA,4,0)=JRF!B1400,VLOOKUP(JRF!C1400,X:Y,2,0)="A"),"","Inactive Dept Combo Error")),"Inactive Dept Combo Error")</f>
        <v/>
      </c>
      <c r="AD1387" t="str">
        <f>IFERROR(IF('Journal Template'!D1799="","",IF(AND(VLOOKUP('Journal Template'!D1799,X:AA,4,0)='Journal Template'!A1799,VLOOKUP('Journal Template'!D1799,X:Y,2,0)="A"),"","Inactive Dept Combo Error")),"")</f>
        <v/>
      </c>
      <c r="AK1387" s="150" t="str">
        <f>IF(JRF!B1400="","",IF(JRF!B1400=IFERROR(VLOOKUP(JRF!B1400,Checks!AI:AI,1,0),0),"Entry in Branch/Satellite BU's",""))</f>
        <v/>
      </c>
      <c r="AL1387" t="str">
        <f>IFERROR(IF('Journal Template'!A1799="","",IF('Journal Template'!A1799=IFERROR(VLOOKUP('Journal Template'!A1799,Checks!AI:AI,1,0),0),"Entry in Branch/Satellite BU's","")),"")</f>
        <v/>
      </c>
      <c r="AO1387" s="171"/>
      <c r="AP1387" s="171"/>
      <c r="AQ1387" s="171"/>
      <c r="AR1387" s="171"/>
      <c r="CI1387" t="str">
        <f>IF(JRF!F1400&gt;0,"",IF(JRF!B1400="","",IF(LEFT(JRF!B1400,1)=IFERROR(VLOOKUP(LEFT(JRF!B1400,1),$CF$2:$CF$5,1,0),0),"Product Code Required",IF(JRF!C1400="","",IF(JRF!C1400=IFERROR(VLOOKUP(JRF!C1400,$CH:$CH,1,0),0),"Product Code Required","NA")))))</f>
        <v/>
      </c>
      <c r="CJ1387" t="str">
        <f>IF(JRF!AV1400&gt;0,"",IF(JRF!Q1400="","",IF(LEFT(JRF!Q1400,1)=IFERROR(VLOOKUP(LEFT(JRF!Q1400,1),$CF$2:$CF$5,1,0),0),"Product Code Required",IF(JRF!V1400="","",IF(JRF!V1400=IFERROR(VLOOKUP(JRF!V1400,$CH:$CH,1,0),0),"Product Code Required","NA")))))</f>
        <v/>
      </c>
      <c r="CK1387" t="str">
        <f>IFERROR(IF(LEN('Journal Template'!F1398)&gt;0,"",IF('Journal Template'!A1398="","",IF(LEFT('Journal Template'!A1398,1)=IFERROR(VLOOKUP(LEFT('Journal Template'!A1398,1),Checks!$CF$2:$CF$5,1,0),0),"Product Code Required",IF('Journal Template'!D1398="","",IF('Journal Template'!D1398=IFERROR(VLOOKUP('Journal Template'!D1398,Checks!$CH:$CH,1,0),0),"Product Code Required","NA"))))),"")</f>
        <v/>
      </c>
    </row>
    <row r="1388" spans="14:89">
      <c r="N1388" t="s">
        <v>7239</v>
      </c>
      <c r="O1388" t="s">
        <v>7240</v>
      </c>
      <c r="P1388" t="s">
        <v>386</v>
      </c>
      <c r="Q1388" s="150" t="str">
        <f>IF(JRF!D1401="","",IF(IFERROR(VLOOKUP(JRF!D1401,Checks!N:P,3,0),0)="A","","Inactive account in Use"))</f>
        <v/>
      </c>
      <c r="R1388" t="str">
        <f>IFERROR(IF('Journal Template'!C1800="","",IF(IFERROR(VLOOKUP('Journal Template'!C1800,Checks!N:P,3,0),0)="A","","Inactive account in Use")),"")</f>
        <v/>
      </c>
      <c r="S1388" t="s">
        <v>7241</v>
      </c>
      <c r="T1388" t="s">
        <v>386</v>
      </c>
      <c r="U1388" t="s">
        <v>381</v>
      </c>
      <c r="V1388" s="150" t="str">
        <f>IF(JRF!C1401="","",IF(IFERROR(VLOOKUP(JRF!C1401,Checks!S:U,3,0),0)="A","Entry with System fund Dept",""))</f>
        <v/>
      </c>
      <c r="W1388" t="str">
        <f>IFERROR(IF('Journal Template'!D1800="","",IF(IFERROR(VLOOKUP('Journal Template'!D1800,Checks!S:U,3,0),0)="A","Entry with System fund Dept","")),"")</f>
        <v/>
      </c>
      <c r="X1388" t="s">
        <v>7237</v>
      </c>
      <c r="Y1388" t="s">
        <v>389</v>
      </c>
      <c r="Z1388" t="s">
        <v>7238</v>
      </c>
      <c r="AA1388" t="s">
        <v>391</v>
      </c>
      <c r="AB1388" t="s">
        <v>125</v>
      </c>
      <c r="AC1388" s="150" t="str">
        <f>IFERROR(IF(JRF!C1401="","",IF(AND(VLOOKUP(JRF!C1401,X:AA,4,0)=JRF!B1401,VLOOKUP(JRF!C1401,X:Y,2,0)="A"),"","Inactive Dept Combo Error")),"Inactive Dept Combo Error")</f>
        <v/>
      </c>
      <c r="AD1388" t="str">
        <f>IFERROR(IF('Journal Template'!D1800="","",IF(AND(VLOOKUP('Journal Template'!D1800,X:AA,4,0)='Journal Template'!A1800,VLOOKUP('Journal Template'!D1800,X:Y,2,0)="A"),"","Inactive Dept Combo Error")),"")</f>
        <v/>
      </c>
      <c r="AK1388" s="150" t="str">
        <f>IF(JRF!B1401="","",IF(JRF!B1401=IFERROR(VLOOKUP(JRF!B1401,Checks!AI:AI,1,0),0),"Entry in Branch/Satellite BU's",""))</f>
        <v/>
      </c>
      <c r="AL1388" t="str">
        <f>IFERROR(IF('Journal Template'!A1800="","",IF('Journal Template'!A1800=IFERROR(VLOOKUP('Journal Template'!A1800,Checks!AI:AI,1,0),0),"Entry in Branch/Satellite BU's","")),"")</f>
        <v/>
      </c>
      <c r="AO1388" s="171"/>
      <c r="AP1388" s="171"/>
      <c r="AQ1388" s="171"/>
      <c r="AR1388" s="171"/>
      <c r="CI1388" t="str">
        <f>IF(JRF!F1401&gt;0,"",IF(JRF!B1401="","",IF(LEFT(JRF!B1401,1)=IFERROR(VLOOKUP(LEFT(JRF!B1401,1),$CF$2:$CF$5,1,0),0),"Product Code Required",IF(JRF!C1401="","",IF(JRF!C1401=IFERROR(VLOOKUP(JRF!C1401,$CH:$CH,1,0),0),"Product Code Required","NA")))))</f>
        <v/>
      </c>
      <c r="CJ1388" t="str">
        <f>IF(JRF!AV1401&gt;0,"",IF(JRF!Q1401="","",IF(LEFT(JRF!Q1401,1)=IFERROR(VLOOKUP(LEFT(JRF!Q1401,1),$CF$2:$CF$5,1,0),0),"Product Code Required",IF(JRF!V1401="","",IF(JRF!V1401=IFERROR(VLOOKUP(JRF!V1401,$CH:$CH,1,0),0),"Product Code Required","NA")))))</f>
        <v/>
      </c>
      <c r="CK1388" t="str">
        <f>IFERROR(IF(LEN('Journal Template'!F1399)&gt;0,"",IF('Journal Template'!A1399="","",IF(LEFT('Journal Template'!A1399,1)=IFERROR(VLOOKUP(LEFT('Journal Template'!A1399,1),Checks!$CF$2:$CF$5,1,0),0),"Product Code Required",IF('Journal Template'!D1399="","",IF('Journal Template'!D1399=IFERROR(VLOOKUP('Journal Template'!D1399,Checks!$CH:$CH,1,0),0),"Product Code Required","NA"))))),"")</f>
        <v/>
      </c>
    </row>
    <row r="1389" spans="14:89">
      <c r="N1389" t="s">
        <v>7242</v>
      </c>
      <c r="O1389" t="s">
        <v>7243</v>
      </c>
      <c r="P1389" t="s">
        <v>386</v>
      </c>
      <c r="Q1389" s="150" t="str">
        <f>IF(JRF!D1402="","",IF(IFERROR(VLOOKUP(JRF!D1402,Checks!N:P,3,0),0)="A","","Inactive account in Use"))</f>
        <v/>
      </c>
      <c r="R1389" t="str">
        <f>IFERROR(IF('Journal Template'!C1801="","",IF(IFERROR(VLOOKUP('Journal Template'!C1801,Checks!N:P,3,0),0)="A","","Inactive account in Use")),"")</f>
        <v/>
      </c>
      <c r="S1389" t="s">
        <v>7244</v>
      </c>
      <c r="T1389" t="s">
        <v>386</v>
      </c>
      <c r="U1389" t="s">
        <v>381</v>
      </c>
      <c r="V1389" s="150" t="str">
        <f>IF(JRF!C1402="","",IF(IFERROR(VLOOKUP(JRF!C1402,Checks!S:U,3,0),0)="A","Entry with System fund Dept",""))</f>
        <v/>
      </c>
      <c r="W1389" t="str">
        <f>IFERROR(IF('Journal Template'!D1801="","",IF(IFERROR(VLOOKUP('Journal Template'!D1801,Checks!S:U,3,0),0)="A","Entry with System fund Dept","")),"")</f>
        <v/>
      </c>
      <c r="X1389" t="s">
        <v>6915</v>
      </c>
      <c r="Y1389" t="s">
        <v>386</v>
      </c>
      <c r="Z1389" t="s">
        <v>7245</v>
      </c>
      <c r="AA1389" t="s">
        <v>391</v>
      </c>
      <c r="AB1389" t="s">
        <v>125</v>
      </c>
      <c r="AC1389" s="150" t="str">
        <f>IFERROR(IF(JRF!C1402="","",IF(AND(VLOOKUP(JRF!C1402,X:AA,4,0)=JRF!B1402,VLOOKUP(JRF!C1402,X:Y,2,0)="A"),"","Inactive Dept Combo Error")),"Inactive Dept Combo Error")</f>
        <v/>
      </c>
      <c r="AD1389" t="str">
        <f>IFERROR(IF('Journal Template'!D1801="","",IF(AND(VLOOKUP('Journal Template'!D1801,X:AA,4,0)='Journal Template'!A1801,VLOOKUP('Journal Template'!D1801,X:Y,2,0)="A"),"","Inactive Dept Combo Error")),"")</f>
        <v/>
      </c>
      <c r="AK1389" s="150" t="str">
        <f>IF(JRF!B1402="","",IF(JRF!B1402=IFERROR(VLOOKUP(JRF!B1402,Checks!AI:AI,1,0),0),"Entry in Branch/Satellite BU's",""))</f>
        <v/>
      </c>
      <c r="AL1389" t="str">
        <f>IFERROR(IF('Journal Template'!A1801="","",IF('Journal Template'!A1801=IFERROR(VLOOKUP('Journal Template'!A1801,Checks!AI:AI,1,0),0),"Entry in Branch/Satellite BU's","")),"")</f>
        <v/>
      </c>
      <c r="AO1389" s="171"/>
      <c r="AP1389" s="171"/>
      <c r="AQ1389" s="171"/>
      <c r="AR1389" s="171"/>
      <c r="CI1389" t="str">
        <f>IF(JRF!F1402&gt;0,"",IF(JRF!B1402="","",IF(LEFT(JRF!B1402,1)=IFERROR(VLOOKUP(LEFT(JRF!B1402,1),$CF$2:$CF$5,1,0),0),"Product Code Required",IF(JRF!C1402="","",IF(JRF!C1402=IFERROR(VLOOKUP(JRF!C1402,$CH:$CH,1,0),0),"Product Code Required","NA")))))</f>
        <v/>
      </c>
      <c r="CJ1389" t="str">
        <f>IF(JRF!AV1402&gt;0,"",IF(JRF!Q1402="","",IF(LEFT(JRF!Q1402,1)=IFERROR(VLOOKUP(LEFT(JRF!Q1402,1),$CF$2:$CF$5,1,0),0),"Product Code Required",IF(JRF!V1402="","",IF(JRF!V1402=IFERROR(VLOOKUP(JRF!V1402,$CH:$CH,1,0),0),"Product Code Required","NA")))))</f>
        <v/>
      </c>
      <c r="CK1389" t="str">
        <f>IFERROR(IF(LEN('Journal Template'!F1400)&gt;0,"",IF('Journal Template'!A1400="","",IF(LEFT('Journal Template'!A1400,1)=IFERROR(VLOOKUP(LEFT('Journal Template'!A1400,1),Checks!$CF$2:$CF$5,1,0),0),"Product Code Required",IF('Journal Template'!D1400="","",IF('Journal Template'!D1400=IFERROR(VLOOKUP('Journal Template'!D1400,Checks!$CH:$CH,1,0),0),"Product Code Required","NA"))))),"")</f>
        <v/>
      </c>
    </row>
    <row r="1390" spans="14:89">
      <c r="N1390" t="s">
        <v>7246</v>
      </c>
      <c r="O1390" t="s">
        <v>7247</v>
      </c>
      <c r="P1390" t="s">
        <v>386</v>
      </c>
      <c r="Q1390" s="150" t="str">
        <f>IF(JRF!D1403="","",IF(IFERROR(VLOOKUP(JRF!D1403,Checks!N:P,3,0),0)="A","","Inactive account in Use"))</f>
        <v/>
      </c>
      <c r="R1390" t="str">
        <f>IFERROR(IF('Journal Template'!C1802="","",IF(IFERROR(VLOOKUP('Journal Template'!C1802,Checks!N:P,3,0),0)="A","","Inactive account in Use")),"")</f>
        <v/>
      </c>
      <c r="S1390" t="s">
        <v>7248</v>
      </c>
      <c r="T1390" t="s">
        <v>386</v>
      </c>
      <c r="U1390" t="s">
        <v>68</v>
      </c>
      <c r="V1390" s="150" t="str">
        <f>IF(JRF!C1403="","",IF(IFERROR(VLOOKUP(JRF!C1403,Checks!S:U,3,0),0)="A","Entry with System fund Dept",""))</f>
        <v/>
      </c>
      <c r="W1390" t="str">
        <f>IFERROR(IF('Journal Template'!D1802="","",IF(IFERROR(VLOOKUP('Journal Template'!D1802,Checks!S:U,3,0),0)="A","Entry with System fund Dept","")),"")</f>
        <v/>
      </c>
      <c r="X1390" t="s">
        <v>6919</v>
      </c>
      <c r="Y1390" t="s">
        <v>386</v>
      </c>
      <c r="Z1390" t="s">
        <v>7249</v>
      </c>
      <c r="AA1390" t="s">
        <v>391</v>
      </c>
      <c r="AB1390" t="s">
        <v>125</v>
      </c>
      <c r="AC1390" s="150" t="str">
        <f>IFERROR(IF(JRF!C1403="","",IF(AND(VLOOKUP(JRF!C1403,X:AA,4,0)=JRF!B1403,VLOOKUP(JRF!C1403,X:Y,2,0)="A"),"","Inactive Dept Combo Error")),"Inactive Dept Combo Error")</f>
        <v/>
      </c>
      <c r="AD1390" t="str">
        <f>IFERROR(IF('Journal Template'!D1802="","",IF(AND(VLOOKUP('Journal Template'!D1802,X:AA,4,0)='Journal Template'!A1802,VLOOKUP('Journal Template'!D1802,X:Y,2,0)="A"),"","Inactive Dept Combo Error")),"")</f>
        <v/>
      </c>
      <c r="AK1390" s="150" t="str">
        <f>IF(JRF!B1403="","",IF(JRF!B1403=IFERROR(VLOOKUP(JRF!B1403,Checks!AI:AI,1,0),0),"Entry in Branch/Satellite BU's",""))</f>
        <v/>
      </c>
      <c r="AL1390" t="str">
        <f>IFERROR(IF('Journal Template'!A1802="","",IF('Journal Template'!A1802=IFERROR(VLOOKUP('Journal Template'!A1802,Checks!AI:AI,1,0),0),"Entry in Branch/Satellite BU's","")),"")</f>
        <v/>
      </c>
      <c r="AO1390" s="171"/>
      <c r="AP1390" s="171"/>
      <c r="AQ1390" s="171"/>
      <c r="AR1390" s="171"/>
      <c r="CI1390" t="str">
        <f>IF(JRF!F1403&gt;0,"",IF(JRF!B1403="","",IF(LEFT(JRF!B1403,1)=IFERROR(VLOOKUP(LEFT(JRF!B1403,1),$CF$2:$CF$5,1,0),0),"Product Code Required",IF(JRF!C1403="","",IF(JRF!C1403=IFERROR(VLOOKUP(JRF!C1403,$CH:$CH,1,0),0),"Product Code Required","NA")))))</f>
        <v/>
      </c>
      <c r="CJ1390" t="str">
        <f>IF(JRF!AV1403&gt;0,"",IF(JRF!Q1403="","",IF(LEFT(JRF!Q1403,1)=IFERROR(VLOOKUP(LEFT(JRF!Q1403,1),$CF$2:$CF$5,1,0),0),"Product Code Required",IF(JRF!V1403="","",IF(JRF!V1403=IFERROR(VLOOKUP(JRF!V1403,$CH:$CH,1,0),0),"Product Code Required","NA")))))</f>
        <v/>
      </c>
      <c r="CK1390" t="str">
        <f>IFERROR(IF(LEN('Journal Template'!F1401)&gt;0,"",IF('Journal Template'!A1401="","",IF(LEFT('Journal Template'!A1401,1)=IFERROR(VLOOKUP(LEFT('Journal Template'!A1401,1),Checks!$CF$2:$CF$5,1,0),0),"Product Code Required",IF('Journal Template'!D1401="","",IF('Journal Template'!D1401=IFERROR(VLOOKUP('Journal Template'!D1401,Checks!$CH:$CH,1,0),0),"Product Code Required","NA"))))),"")</f>
        <v/>
      </c>
    </row>
    <row r="1391" spans="14:89">
      <c r="N1391" t="s">
        <v>7250</v>
      </c>
      <c r="O1391" t="s">
        <v>7251</v>
      </c>
      <c r="P1391" t="s">
        <v>386</v>
      </c>
      <c r="Q1391" s="150" t="str">
        <f>IF(JRF!D1404="","",IF(IFERROR(VLOOKUP(JRF!D1404,Checks!N:P,3,0),0)="A","","Inactive account in Use"))</f>
        <v/>
      </c>
      <c r="R1391" t="str">
        <f>IFERROR(IF('Journal Template'!C1803="","",IF(IFERROR(VLOOKUP('Journal Template'!C1803,Checks!N:P,3,0),0)="A","","Inactive account in Use")),"")</f>
        <v/>
      </c>
      <c r="S1391" t="s">
        <v>7252</v>
      </c>
      <c r="T1391" t="s">
        <v>386</v>
      </c>
      <c r="U1391" t="s">
        <v>68</v>
      </c>
      <c r="V1391" s="150" t="str">
        <f>IF(JRF!C1404="","",IF(IFERROR(VLOOKUP(JRF!C1404,Checks!S:U,3,0),0)="A","Entry with System fund Dept",""))</f>
        <v/>
      </c>
      <c r="W1391" t="str">
        <f>IFERROR(IF('Journal Template'!D1803="","",IF(IFERROR(VLOOKUP('Journal Template'!D1803,Checks!S:U,3,0),0)="A","Entry with System fund Dept","")),"")</f>
        <v/>
      </c>
      <c r="X1391" t="s">
        <v>6925</v>
      </c>
      <c r="Y1391" t="s">
        <v>386</v>
      </c>
      <c r="Z1391" t="s">
        <v>7253</v>
      </c>
      <c r="AA1391" t="s">
        <v>391</v>
      </c>
      <c r="AB1391" t="s">
        <v>125</v>
      </c>
      <c r="AC1391" s="150" t="str">
        <f>IFERROR(IF(JRF!C1404="","",IF(AND(VLOOKUP(JRF!C1404,X:AA,4,0)=JRF!B1404,VLOOKUP(JRF!C1404,X:Y,2,0)="A"),"","Inactive Dept Combo Error")),"Inactive Dept Combo Error")</f>
        <v/>
      </c>
      <c r="AD1391" t="str">
        <f>IFERROR(IF('Journal Template'!D1803="","",IF(AND(VLOOKUP('Journal Template'!D1803,X:AA,4,0)='Journal Template'!A1803,VLOOKUP('Journal Template'!D1803,X:Y,2,0)="A"),"","Inactive Dept Combo Error")),"")</f>
        <v/>
      </c>
      <c r="AK1391" s="150" t="str">
        <f>IF(JRF!B1404="","",IF(JRF!B1404=IFERROR(VLOOKUP(JRF!B1404,Checks!AI:AI,1,0),0),"Entry in Branch/Satellite BU's",""))</f>
        <v/>
      </c>
      <c r="AL1391" t="str">
        <f>IFERROR(IF('Journal Template'!A1803="","",IF('Journal Template'!A1803=IFERROR(VLOOKUP('Journal Template'!A1803,Checks!AI:AI,1,0),0),"Entry in Branch/Satellite BU's","")),"")</f>
        <v/>
      </c>
      <c r="AO1391" s="171"/>
      <c r="AP1391" s="171"/>
      <c r="AQ1391" s="171"/>
      <c r="AR1391" s="171"/>
      <c r="CI1391" t="str">
        <f>IF(JRF!F1404&gt;0,"",IF(JRF!B1404="","",IF(LEFT(JRF!B1404,1)=IFERROR(VLOOKUP(LEFT(JRF!B1404,1),$CF$2:$CF$5,1,0),0),"Product Code Required",IF(JRF!C1404="","",IF(JRF!C1404=IFERROR(VLOOKUP(JRF!C1404,$CH:$CH,1,0),0),"Product Code Required","NA")))))</f>
        <v/>
      </c>
      <c r="CJ1391" t="str">
        <f>IF(JRF!AV1404&gt;0,"",IF(JRF!Q1404="","",IF(LEFT(JRF!Q1404,1)=IFERROR(VLOOKUP(LEFT(JRF!Q1404,1),$CF$2:$CF$5,1,0),0),"Product Code Required",IF(JRF!V1404="","",IF(JRF!V1404=IFERROR(VLOOKUP(JRF!V1404,$CH:$CH,1,0),0),"Product Code Required","NA")))))</f>
        <v/>
      </c>
      <c r="CK1391" t="str">
        <f>IFERROR(IF(LEN('Journal Template'!F1402)&gt;0,"",IF('Journal Template'!A1402="","",IF(LEFT('Journal Template'!A1402,1)=IFERROR(VLOOKUP(LEFT('Journal Template'!A1402,1),Checks!$CF$2:$CF$5,1,0),0),"Product Code Required",IF('Journal Template'!D1402="","",IF('Journal Template'!D1402=IFERROR(VLOOKUP('Journal Template'!D1402,Checks!$CH:$CH,1,0),0),"Product Code Required","NA"))))),"")</f>
        <v/>
      </c>
    </row>
    <row r="1392" spans="14:89">
      <c r="N1392" t="s">
        <v>7254</v>
      </c>
      <c r="O1392" t="s">
        <v>7255</v>
      </c>
      <c r="P1392" t="s">
        <v>386</v>
      </c>
      <c r="Q1392" s="150" t="str">
        <f>IF(JRF!D1405="","",IF(IFERROR(VLOOKUP(JRF!D1405,Checks!N:P,3,0),0)="A","","Inactive account in Use"))</f>
        <v/>
      </c>
      <c r="R1392" t="str">
        <f>IFERROR(IF('Journal Template'!C1804="","",IF(IFERROR(VLOOKUP('Journal Template'!C1804,Checks!N:P,3,0),0)="A","","Inactive account in Use")),"")</f>
        <v/>
      </c>
      <c r="S1392" t="s">
        <v>7256</v>
      </c>
      <c r="T1392" t="s">
        <v>386</v>
      </c>
      <c r="U1392" t="s">
        <v>68</v>
      </c>
      <c r="V1392" s="150" t="str">
        <f>IF(JRF!C1405="","",IF(IFERROR(VLOOKUP(JRF!C1405,Checks!S:U,3,0),0)="A","Entry with System fund Dept",""))</f>
        <v/>
      </c>
      <c r="W1392" t="str">
        <f>IFERROR(IF('Journal Template'!D1804="","",IF(IFERROR(VLOOKUP('Journal Template'!D1804,Checks!S:U,3,0),0)="A","Entry with System fund Dept","")),"")</f>
        <v/>
      </c>
      <c r="X1392" t="s">
        <v>6929</v>
      </c>
      <c r="Y1392" t="s">
        <v>386</v>
      </c>
      <c r="Z1392" t="s">
        <v>7257</v>
      </c>
      <c r="AA1392" t="s">
        <v>391</v>
      </c>
      <c r="AB1392" t="s">
        <v>125</v>
      </c>
      <c r="AC1392" s="150" t="str">
        <f>IFERROR(IF(JRF!C1405="","",IF(AND(VLOOKUP(JRF!C1405,X:AA,4,0)=JRF!B1405,VLOOKUP(JRF!C1405,X:Y,2,0)="A"),"","Inactive Dept Combo Error")),"Inactive Dept Combo Error")</f>
        <v/>
      </c>
      <c r="AD1392" t="str">
        <f>IFERROR(IF('Journal Template'!D1804="","",IF(AND(VLOOKUP('Journal Template'!D1804,X:AA,4,0)='Journal Template'!A1804,VLOOKUP('Journal Template'!D1804,X:Y,2,0)="A"),"","Inactive Dept Combo Error")),"")</f>
        <v/>
      </c>
      <c r="AK1392" s="150" t="str">
        <f>IF(JRF!B1405="","",IF(JRF!B1405=IFERROR(VLOOKUP(JRF!B1405,Checks!AI:AI,1,0),0),"Entry in Branch/Satellite BU's",""))</f>
        <v/>
      </c>
      <c r="AL1392" t="str">
        <f>IFERROR(IF('Journal Template'!A1804="","",IF('Journal Template'!A1804=IFERROR(VLOOKUP('Journal Template'!A1804,Checks!AI:AI,1,0),0),"Entry in Branch/Satellite BU's","")),"")</f>
        <v/>
      </c>
      <c r="AO1392" s="171"/>
      <c r="AP1392" s="171"/>
      <c r="AQ1392" s="171"/>
      <c r="AR1392" s="171"/>
      <c r="CI1392" t="str">
        <f>IF(JRF!F1405&gt;0,"",IF(JRF!B1405="","",IF(LEFT(JRF!B1405,1)=IFERROR(VLOOKUP(LEFT(JRF!B1405,1),$CF$2:$CF$5,1,0),0),"Product Code Required",IF(JRF!C1405="","",IF(JRF!C1405=IFERROR(VLOOKUP(JRF!C1405,$CH:$CH,1,0),0),"Product Code Required","NA")))))</f>
        <v/>
      </c>
      <c r="CJ1392" t="str">
        <f>IF(JRF!AV1405&gt;0,"",IF(JRF!Q1405="","",IF(LEFT(JRF!Q1405,1)=IFERROR(VLOOKUP(LEFT(JRF!Q1405,1),$CF$2:$CF$5,1,0),0),"Product Code Required",IF(JRF!V1405="","",IF(JRF!V1405=IFERROR(VLOOKUP(JRF!V1405,$CH:$CH,1,0),0),"Product Code Required","NA")))))</f>
        <v/>
      </c>
      <c r="CK1392" t="str">
        <f>IFERROR(IF(LEN('Journal Template'!F1403)&gt;0,"",IF('Journal Template'!A1403="","",IF(LEFT('Journal Template'!A1403,1)=IFERROR(VLOOKUP(LEFT('Journal Template'!A1403,1),Checks!$CF$2:$CF$5,1,0),0),"Product Code Required",IF('Journal Template'!D1403="","",IF('Journal Template'!D1403=IFERROR(VLOOKUP('Journal Template'!D1403,Checks!$CH:$CH,1,0),0),"Product Code Required","NA"))))),"")</f>
        <v/>
      </c>
    </row>
    <row r="1393" spans="14:89">
      <c r="N1393" t="s">
        <v>7258</v>
      </c>
      <c r="O1393" t="s">
        <v>7259</v>
      </c>
      <c r="P1393" t="s">
        <v>386</v>
      </c>
      <c r="Q1393" s="150" t="str">
        <f>IF(JRF!D1406="","",IF(IFERROR(VLOOKUP(JRF!D1406,Checks!N:P,3,0),0)="A","","Inactive account in Use"))</f>
        <v/>
      </c>
      <c r="R1393" t="str">
        <f>IFERROR(IF('Journal Template'!C1805="","",IF(IFERROR(VLOOKUP('Journal Template'!C1805,Checks!N:P,3,0),0)="A","","Inactive account in Use")),"")</f>
        <v/>
      </c>
      <c r="S1393" t="s">
        <v>7260</v>
      </c>
      <c r="T1393" t="s">
        <v>386</v>
      </c>
      <c r="U1393" t="s">
        <v>68</v>
      </c>
      <c r="V1393" s="150" t="str">
        <f>IF(JRF!C1406="","",IF(IFERROR(VLOOKUP(JRF!C1406,Checks!S:U,3,0),0)="A","Entry with System fund Dept",""))</f>
        <v/>
      </c>
      <c r="W1393" t="str">
        <f>IFERROR(IF('Journal Template'!D1805="","",IF(IFERROR(VLOOKUP('Journal Template'!D1805,Checks!S:U,3,0),0)="A","Entry with System fund Dept","")),"")</f>
        <v/>
      </c>
      <c r="X1393" t="s">
        <v>7261</v>
      </c>
      <c r="Y1393" t="s">
        <v>389</v>
      </c>
      <c r="Z1393" t="s">
        <v>7262</v>
      </c>
      <c r="AA1393" t="s">
        <v>391</v>
      </c>
      <c r="AB1393" t="s">
        <v>125</v>
      </c>
      <c r="AC1393" s="150" t="str">
        <f>IFERROR(IF(JRF!C1406="","",IF(AND(VLOOKUP(JRF!C1406,X:AA,4,0)=JRF!B1406,VLOOKUP(JRF!C1406,X:Y,2,0)="A"),"","Inactive Dept Combo Error")),"Inactive Dept Combo Error")</f>
        <v/>
      </c>
      <c r="AD1393" t="str">
        <f>IFERROR(IF('Journal Template'!D1805="","",IF(AND(VLOOKUP('Journal Template'!D1805,X:AA,4,0)='Journal Template'!A1805,VLOOKUP('Journal Template'!D1805,X:Y,2,0)="A"),"","Inactive Dept Combo Error")),"")</f>
        <v/>
      </c>
      <c r="AK1393" s="150" t="str">
        <f>IF(JRF!B1406="","",IF(JRF!B1406=IFERROR(VLOOKUP(JRF!B1406,Checks!AI:AI,1,0),0),"Entry in Branch/Satellite BU's",""))</f>
        <v/>
      </c>
      <c r="AL1393" t="str">
        <f>IFERROR(IF('Journal Template'!A1805="","",IF('Journal Template'!A1805=IFERROR(VLOOKUP('Journal Template'!A1805,Checks!AI:AI,1,0),0),"Entry in Branch/Satellite BU's","")),"")</f>
        <v/>
      </c>
      <c r="AO1393" s="171"/>
      <c r="AP1393" s="171"/>
      <c r="AQ1393" s="171"/>
      <c r="AR1393" s="171"/>
      <c r="CI1393" t="str">
        <f>IF(JRF!F1406&gt;0,"",IF(JRF!B1406="","",IF(LEFT(JRF!B1406,1)=IFERROR(VLOOKUP(LEFT(JRF!B1406,1),$CF$2:$CF$5,1,0),0),"Product Code Required",IF(JRF!C1406="","",IF(JRF!C1406=IFERROR(VLOOKUP(JRF!C1406,$CH:$CH,1,0),0),"Product Code Required","NA")))))</f>
        <v/>
      </c>
      <c r="CJ1393" t="str">
        <f>IF(JRF!AV1406&gt;0,"",IF(JRF!Q1406="","",IF(LEFT(JRF!Q1406,1)=IFERROR(VLOOKUP(LEFT(JRF!Q1406,1),$CF$2:$CF$5,1,0),0),"Product Code Required",IF(JRF!V1406="","",IF(JRF!V1406=IFERROR(VLOOKUP(JRF!V1406,$CH:$CH,1,0),0),"Product Code Required","NA")))))</f>
        <v/>
      </c>
      <c r="CK1393" t="str">
        <f>IFERROR(IF(LEN('Journal Template'!F1404)&gt;0,"",IF('Journal Template'!A1404="","",IF(LEFT('Journal Template'!A1404,1)=IFERROR(VLOOKUP(LEFT('Journal Template'!A1404,1),Checks!$CF$2:$CF$5,1,0),0),"Product Code Required",IF('Journal Template'!D1404="","",IF('Journal Template'!D1404=IFERROR(VLOOKUP('Journal Template'!D1404,Checks!$CH:$CH,1,0),0),"Product Code Required","NA"))))),"")</f>
        <v/>
      </c>
    </row>
    <row r="1394" spans="14:89">
      <c r="N1394" t="s">
        <v>7263</v>
      </c>
      <c r="O1394" t="s">
        <v>7264</v>
      </c>
      <c r="P1394" t="s">
        <v>386</v>
      </c>
      <c r="Q1394" s="150" t="str">
        <f>IF(JRF!D1407="","",IF(IFERROR(VLOOKUP(JRF!D1407,Checks!N:P,3,0),0)="A","","Inactive account in Use"))</f>
        <v/>
      </c>
      <c r="R1394" t="str">
        <f>IFERROR(IF('Journal Template'!C1806="","",IF(IFERROR(VLOOKUP('Journal Template'!C1806,Checks!N:P,3,0),0)="A","","Inactive account in Use")),"")</f>
        <v/>
      </c>
      <c r="S1394" t="s">
        <v>7265</v>
      </c>
      <c r="T1394" t="s">
        <v>386</v>
      </c>
      <c r="U1394" t="s">
        <v>68</v>
      </c>
      <c r="V1394" s="150" t="str">
        <f>IF(JRF!C1407="","",IF(IFERROR(VLOOKUP(JRF!C1407,Checks!S:U,3,0),0)="A","Entry with System fund Dept",""))</f>
        <v/>
      </c>
      <c r="W1394" t="str">
        <f>IFERROR(IF('Journal Template'!D1806="","",IF(IFERROR(VLOOKUP('Journal Template'!D1806,Checks!S:U,3,0),0)="A","Entry with System fund Dept","")),"")</f>
        <v/>
      </c>
      <c r="X1394" t="s">
        <v>6933</v>
      </c>
      <c r="Y1394" t="s">
        <v>386</v>
      </c>
      <c r="Z1394" t="s">
        <v>7266</v>
      </c>
      <c r="AA1394" t="s">
        <v>391</v>
      </c>
      <c r="AB1394" t="s">
        <v>125</v>
      </c>
      <c r="AC1394" s="150" t="str">
        <f>IFERROR(IF(JRF!C1407="","",IF(AND(VLOOKUP(JRF!C1407,X:AA,4,0)=JRF!B1407,VLOOKUP(JRF!C1407,X:Y,2,0)="A"),"","Inactive Dept Combo Error")),"Inactive Dept Combo Error")</f>
        <v/>
      </c>
      <c r="AD1394" t="str">
        <f>IFERROR(IF('Journal Template'!D1806="","",IF(AND(VLOOKUP('Journal Template'!D1806,X:AA,4,0)='Journal Template'!A1806,VLOOKUP('Journal Template'!D1806,X:Y,2,0)="A"),"","Inactive Dept Combo Error")),"")</f>
        <v/>
      </c>
      <c r="AK1394" s="150" t="str">
        <f>IF(JRF!B1407="","",IF(JRF!B1407=IFERROR(VLOOKUP(JRF!B1407,Checks!AI:AI,1,0),0),"Entry in Branch/Satellite BU's",""))</f>
        <v/>
      </c>
      <c r="AL1394" t="str">
        <f>IFERROR(IF('Journal Template'!A1806="","",IF('Journal Template'!A1806=IFERROR(VLOOKUP('Journal Template'!A1806,Checks!AI:AI,1,0),0),"Entry in Branch/Satellite BU's","")),"")</f>
        <v/>
      </c>
      <c r="AO1394" s="171"/>
      <c r="AP1394" s="171"/>
      <c r="AQ1394" s="171"/>
      <c r="AR1394" s="171"/>
      <c r="CI1394" t="str">
        <f>IF(JRF!F1407&gt;0,"",IF(JRF!B1407="","",IF(LEFT(JRF!B1407,1)=IFERROR(VLOOKUP(LEFT(JRF!B1407,1),$CF$2:$CF$5,1,0),0),"Product Code Required",IF(JRF!C1407="","",IF(JRF!C1407=IFERROR(VLOOKUP(JRF!C1407,$CH:$CH,1,0),0),"Product Code Required","NA")))))</f>
        <v/>
      </c>
      <c r="CJ1394" t="str">
        <f>IF(JRF!AV1407&gt;0,"",IF(JRF!Q1407="","",IF(LEFT(JRF!Q1407,1)=IFERROR(VLOOKUP(LEFT(JRF!Q1407,1),$CF$2:$CF$5,1,0),0),"Product Code Required",IF(JRF!V1407="","",IF(JRF!V1407=IFERROR(VLOOKUP(JRF!V1407,$CH:$CH,1,0),0),"Product Code Required","NA")))))</f>
        <v/>
      </c>
      <c r="CK1394" t="str">
        <f>IFERROR(IF(LEN('Journal Template'!F1405)&gt;0,"",IF('Journal Template'!A1405="","",IF(LEFT('Journal Template'!A1405,1)=IFERROR(VLOOKUP(LEFT('Journal Template'!A1405,1),Checks!$CF$2:$CF$5,1,0),0),"Product Code Required",IF('Journal Template'!D1405="","",IF('Journal Template'!D1405=IFERROR(VLOOKUP('Journal Template'!D1405,Checks!$CH:$CH,1,0),0),"Product Code Required","NA"))))),"")</f>
        <v/>
      </c>
    </row>
    <row r="1395" spans="14:89">
      <c r="N1395" t="s">
        <v>7267</v>
      </c>
      <c r="O1395" t="s">
        <v>7268</v>
      </c>
      <c r="P1395" t="s">
        <v>386</v>
      </c>
      <c r="Q1395" s="150" t="str">
        <f>IF(JRF!D1408="","",IF(IFERROR(VLOOKUP(JRF!D1408,Checks!N:P,3,0),0)="A","","Inactive account in Use"))</f>
        <v/>
      </c>
      <c r="R1395" t="str">
        <f>IFERROR(IF('Journal Template'!C1807="","",IF(IFERROR(VLOOKUP('Journal Template'!C1807,Checks!N:P,3,0),0)="A","","Inactive account in Use")),"")</f>
        <v/>
      </c>
      <c r="S1395" t="s">
        <v>7269</v>
      </c>
      <c r="T1395" t="s">
        <v>386</v>
      </c>
      <c r="U1395" t="s">
        <v>68</v>
      </c>
      <c r="V1395" s="150" t="str">
        <f>IF(JRF!C1408="","",IF(IFERROR(VLOOKUP(JRF!C1408,Checks!S:U,3,0),0)="A","Entry with System fund Dept",""))</f>
        <v/>
      </c>
      <c r="W1395" t="str">
        <f>IFERROR(IF('Journal Template'!D1807="","",IF(IFERROR(VLOOKUP('Journal Template'!D1807,Checks!S:U,3,0),0)="A","Entry with System fund Dept","")),"")</f>
        <v/>
      </c>
      <c r="X1395" t="s">
        <v>6933</v>
      </c>
      <c r="Y1395" t="s">
        <v>389</v>
      </c>
      <c r="Z1395" t="s">
        <v>7270</v>
      </c>
      <c r="AA1395" t="s">
        <v>4448</v>
      </c>
      <c r="AB1395" t="s">
        <v>125</v>
      </c>
      <c r="AC1395" s="150" t="str">
        <f>IFERROR(IF(JRF!C1408="","",IF(AND(VLOOKUP(JRF!C1408,X:AA,4,0)=JRF!B1408,VLOOKUP(JRF!C1408,X:Y,2,0)="A"),"","Inactive Dept Combo Error")),"Inactive Dept Combo Error")</f>
        <v/>
      </c>
      <c r="AD1395" t="str">
        <f>IFERROR(IF('Journal Template'!D1807="","",IF(AND(VLOOKUP('Journal Template'!D1807,X:AA,4,0)='Journal Template'!A1807,VLOOKUP('Journal Template'!D1807,X:Y,2,0)="A"),"","Inactive Dept Combo Error")),"")</f>
        <v/>
      </c>
      <c r="AK1395" s="150" t="str">
        <f>IF(JRF!B1408="","",IF(JRF!B1408=IFERROR(VLOOKUP(JRF!B1408,Checks!AI:AI,1,0),0),"Entry in Branch/Satellite BU's",""))</f>
        <v/>
      </c>
      <c r="AL1395" t="str">
        <f>IFERROR(IF('Journal Template'!A1807="","",IF('Journal Template'!A1807=IFERROR(VLOOKUP('Journal Template'!A1807,Checks!AI:AI,1,0),0),"Entry in Branch/Satellite BU's","")),"")</f>
        <v/>
      </c>
      <c r="AO1395" s="171"/>
      <c r="AP1395" s="171"/>
      <c r="AQ1395" s="171"/>
      <c r="AR1395" s="171"/>
      <c r="CI1395" t="str">
        <f>IF(JRF!F1408&gt;0,"",IF(JRF!B1408="","",IF(LEFT(JRF!B1408,1)=IFERROR(VLOOKUP(LEFT(JRF!B1408,1),$CF$2:$CF$5,1,0),0),"Product Code Required",IF(JRF!C1408="","",IF(JRF!C1408=IFERROR(VLOOKUP(JRF!C1408,$CH:$CH,1,0),0),"Product Code Required","NA")))))</f>
        <v/>
      </c>
      <c r="CJ1395" t="str">
        <f>IF(JRF!AV1408&gt;0,"",IF(JRF!Q1408="","",IF(LEFT(JRF!Q1408,1)=IFERROR(VLOOKUP(LEFT(JRF!Q1408,1),$CF$2:$CF$5,1,0),0),"Product Code Required",IF(JRF!V1408="","",IF(JRF!V1408=IFERROR(VLOOKUP(JRF!V1408,$CH:$CH,1,0),0),"Product Code Required","NA")))))</f>
        <v/>
      </c>
      <c r="CK1395" t="str">
        <f>IFERROR(IF(LEN('Journal Template'!F1406)&gt;0,"",IF('Journal Template'!A1406="","",IF(LEFT('Journal Template'!A1406,1)=IFERROR(VLOOKUP(LEFT('Journal Template'!A1406,1),Checks!$CF$2:$CF$5,1,0),0),"Product Code Required",IF('Journal Template'!D1406="","",IF('Journal Template'!D1406=IFERROR(VLOOKUP('Journal Template'!D1406,Checks!$CH:$CH,1,0),0),"Product Code Required","NA"))))),"")</f>
        <v/>
      </c>
    </row>
    <row r="1396" spans="14:89">
      <c r="N1396" t="s">
        <v>7271</v>
      </c>
      <c r="O1396" t="s">
        <v>7272</v>
      </c>
      <c r="P1396" t="s">
        <v>386</v>
      </c>
      <c r="Q1396" s="150" t="str">
        <f>IF(JRF!D1409="","",IF(IFERROR(VLOOKUP(JRF!D1409,Checks!N:P,3,0),0)="A","","Inactive account in Use"))</f>
        <v/>
      </c>
      <c r="R1396" t="str">
        <f>IFERROR(IF('Journal Template'!C1808="","",IF(IFERROR(VLOOKUP('Journal Template'!C1808,Checks!N:P,3,0),0)="A","","Inactive account in Use")),"")</f>
        <v/>
      </c>
      <c r="S1396" t="s">
        <v>7273</v>
      </c>
      <c r="T1396" t="s">
        <v>386</v>
      </c>
      <c r="U1396" t="s">
        <v>68</v>
      </c>
      <c r="V1396" s="150" t="str">
        <f>IF(JRF!C1409="","",IF(IFERROR(VLOOKUP(JRF!C1409,Checks!S:U,3,0),0)="A","Entry with System fund Dept",""))</f>
        <v/>
      </c>
      <c r="W1396" t="str">
        <f>IFERROR(IF('Journal Template'!D1808="","",IF(IFERROR(VLOOKUP('Journal Template'!D1808,Checks!S:U,3,0),0)="A","Entry with System fund Dept","")),"")</f>
        <v/>
      </c>
      <c r="X1396" t="s">
        <v>6938</v>
      </c>
      <c r="Y1396" t="s">
        <v>386</v>
      </c>
      <c r="Z1396" t="s">
        <v>7274</v>
      </c>
      <c r="AA1396" t="s">
        <v>391</v>
      </c>
      <c r="AB1396" t="s">
        <v>125</v>
      </c>
      <c r="AC1396" s="150" t="str">
        <f>IFERROR(IF(JRF!C1409="","",IF(AND(VLOOKUP(JRF!C1409,X:AA,4,0)=JRF!B1409,VLOOKUP(JRF!C1409,X:Y,2,0)="A"),"","Inactive Dept Combo Error")),"Inactive Dept Combo Error")</f>
        <v/>
      </c>
      <c r="AD1396" t="str">
        <f>IFERROR(IF('Journal Template'!D1808="","",IF(AND(VLOOKUP('Journal Template'!D1808,X:AA,4,0)='Journal Template'!A1808,VLOOKUP('Journal Template'!D1808,X:Y,2,0)="A"),"","Inactive Dept Combo Error")),"")</f>
        <v/>
      </c>
      <c r="AK1396" s="150" t="str">
        <f>IF(JRF!B1409="","",IF(JRF!B1409=IFERROR(VLOOKUP(JRF!B1409,Checks!AI:AI,1,0),0),"Entry in Branch/Satellite BU's",""))</f>
        <v/>
      </c>
      <c r="AL1396" t="str">
        <f>IFERROR(IF('Journal Template'!A1808="","",IF('Journal Template'!A1808=IFERROR(VLOOKUP('Journal Template'!A1808,Checks!AI:AI,1,0),0),"Entry in Branch/Satellite BU's","")),"")</f>
        <v/>
      </c>
      <c r="AO1396" s="171"/>
      <c r="AP1396" s="171"/>
      <c r="AQ1396" s="171"/>
      <c r="AR1396" s="171"/>
      <c r="CI1396" t="str">
        <f>IF(JRF!F1409&gt;0,"",IF(JRF!B1409="","",IF(LEFT(JRF!B1409,1)=IFERROR(VLOOKUP(LEFT(JRF!B1409,1),$CF$2:$CF$5,1,0),0),"Product Code Required",IF(JRF!C1409="","",IF(JRF!C1409=IFERROR(VLOOKUP(JRF!C1409,$CH:$CH,1,0),0),"Product Code Required","NA")))))</f>
        <v/>
      </c>
      <c r="CJ1396" t="str">
        <f>IF(JRF!AV1409&gt;0,"",IF(JRF!Q1409="","",IF(LEFT(JRF!Q1409,1)=IFERROR(VLOOKUP(LEFT(JRF!Q1409,1),$CF$2:$CF$5,1,0),0),"Product Code Required",IF(JRF!V1409="","",IF(JRF!V1409=IFERROR(VLOOKUP(JRF!V1409,$CH:$CH,1,0),0),"Product Code Required","NA")))))</f>
        <v/>
      </c>
      <c r="CK1396" t="str">
        <f>IFERROR(IF(LEN('Journal Template'!F1407)&gt;0,"",IF('Journal Template'!A1407="","",IF(LEFT('Journal Template'!A1407,1)=IFERROR(VLOOKUP(LEFT('Journal Template'!A1407,1),Checks!$CF$2:$CF$5,1,0),0),"Product Code Required",IF('Journal Template'!D1407="","",IF('Journal Template'!D1407=IFERROR(VLOOKUP('Journal Template'!D1407,Checks!$CH:$CH,1,0),0),"Product Code Required","NA"))))),"")</f>
        <v/>
      </c>
    </row>
    <row r="1397" spans="14:89">
      <c r="N1397" t="s">
        <v>7275</v>
      </c>
      <c r="O1397" t="s">
        <v>7276</v>
      </c>
      <c r="P1397" t="s">
        <v>386</v>
      </c>
      <c r="Q1397" s="150" t="str">
        <f>IF(JRF!D1410="","",IF(IFERROR(VLOOKUP(JRF!D1410,Checks!N:P,3,0),0)="A","","Inactive account in Use"))</f>
        <v/>
      </c>
      <c r="R1397" t="str">
        <f>IFERROR(IF('Journal Template'!C1809="","",IF(IFERROR(VLOOKUP('Journal Template'!C1809,Checks!N:P,3,0),0)="A","","Inactive account in Use")),"")</f>
        <v/>
      </c>
      <c r="S1397" t="s">
        <v>7277</v>
      </c>
      <c r="T1397" t="s">
        <v>386</v>
      </c>
      <c r="U1397" t="s">
        <v>68</v>
      </c>
      <c r="V1397" s="150" t="str">
        <f>IF(JRF!C1410="","",IF(IFERROR(VLOOKUP(JRF!C1410,Checks!S:U,3,0),0)="A","Entry with System fund Dept",""))</f>
        <v/>
      </c>
      <c r="W1397" t="str">
        <f>IFERROR(IF('Journal Template'!D1809="","",IF(IFERROR(VLOOKUP('Journal Template'!D1809,Checks!S:U,3,0),0)="A","Entry with System fund Dept","")),"")</f>
        <v/>
      </c>
      <c r="X1397" t="s">
        <v>6943</v>
      </c>
      <c r="Y1397" t="s">
        <v>386</v>
      </c>
      <c r="Z1397" t="s">
        <v>7278</v>
      </c>
      <c r="AA1397" t="s">
        <v>391</v>
      </c>
      <c r="AB1397" t="s">
        <v>125</v>
      </c>
      <c r="AC1397" s="150" t="str">
        <f>IFERROR(IF(JRF!C1410="","",IF(AND(VLOOKUP(JRF!C1410,X:AA,4,0)=JRF!B1410,VLOOKUP(JRF!C1410,X:Y,2,0)="A"),"","Inactive Dept Combo Error")),"Inactive Dept Combo Error")</f>
        <v/>
      </c>
      <c r="AD1397" t="str">
        <f>IFERROR(IF('Journal Template'!D1809="","",IF(AND(VLOOKUP('Journal Template'!D1809,X:AA,4,0)='Journal Template'!A1809,VLOOKUP('Journal Template'!D1809,X:Y,2,0)="A"),"","Inactive Dept Combo Error")),"")</f>
        <v/>
      </c>
      <c r="AK1397" s="150" t="str">
        <f>IF(JRF!B1410="","",IF(JRF!B1410=IFERROR(VLOOKUP(JRF!B1410,Checks!AI:AI,1,0),0),"Entry in Branch/Satellite BU's",""))</f>
        <v/>
      </c>
      <c r="AL1397" t="str">
        <f>IFERROR(IF('Journal Template'!A1809="","",IF('Journal Template'!A1809=IFERROR(VLOOKUP('Journal Template'!A1809,Checks!AI:AI,1,0),0),"Entry in Branch/Satellite BU's","")),"")</f>
        <v/>
      </c>
      <c r="AO1397" s="171"/>
      <c r="AP1397" s="171"/>
      <c r="AQ1397" s="171"/>
      <c r="AR1397" s="171"/>
      <c r="CI1397" t="str">
        <f>IF(JRF!F1410&gt;0,"",IF(JRF!B1410="","",IF(LEFT(JRF!B1410,1)=IFERROR(VLOOKUP(LEFT(JRF!B1410,1),$CF$2:$CF$5,1,0),0),"Product Code Required",IF(JRF!C1410="","",IF(JRF!C1410=IFERROR(VLOOKUP(JRF!C1410,$CH:$CH,1,0),0),"Product Code Required","NA")))))</f>
        <v/>
      </c>
      <c r="CJ1397" t="str">
        <f>IF(JRF!AV1410&gt;0,"",IF(JRF!Q1410="","",IF(LEFT(JRF!Q1410,1)=IFERROR(VLOOKUP(LEFT(JRF!Q1410,1),$CF$2:$CF$5,1,0),0),"Product Code Required",IF(JRF!V1410="","",IF(JRF!V1410=IFERROR(VLOOKUP(JRF!V1410,$CH:$CH,1,0),0),"Product Code Required","NA")))))</f>
        <v/>
      </c>
      <c r="CK1397" t="str">
        <f>IFERROR(IF(LEN('Journal Template'!F1408)&gt;0,"",IF('Journal Template'!A1408="","",IF(LEFT('Journal Template'!A1408,1)=IFERROR(VLOOKUP(LEFT('Journal Template'!A1408,1),Checks!$CF$2:$CF$5,1,0),0),"Product Code Required",IF('Journal Template'!D1408="","",IF('Journal Template'!D1408=IFERROR(VLOOKUP('Journal Template'!D1408,Checks!$CH:$CH,1,0),0),"Product Code Required","NA"))))),"")</f>
        <v/>
      </c>
    </row>
    <row r="1398" spans="14:89">
      <c r="N1398" t="s">
        <v>7279</v>
      </c>
      <c r="O1398" t="s">
        <v>7280</v>
      </c>
      <c r="P1398" t="s">
        <v>386</v>
      </c>
      <c r="Q1398" s="150" t="str">
        <f>IF(JRF!D1411="","",IF(IFERROR(VLOOKUP(JRF!D1411,Checks!N:P,3,0),0)="A","","Inactive account in Use"))</f>
        <v/>
      </c>
      <c r="R1398" t="str">
        <f>IFERROR(IF('Journal Template'!C1810="","",IF(IFERROR(VLOOKUP('Journal Template'!C1810,Checks!N:P,3,0),0)="A","","Inactive account in Use")),"")</f>
        <v/>
      </c>
      <c r="S1398" t="s">
        <v>7281</v>
      </c>
      <c r="T1398" t="s">
        <v>386</v>
      </c>
      <c r="U1398" t="s">
        <v>68</v>
      </c>
      <c r="V1398" s="150" t="str">
        <f>IF(JRF!C1411="","",IF(IFERROR(VLOOKUP(JRF!C1411,Checks!S:U,3,0),0)="A","Entry with System fund Dept",""))</f>
        <v/>
      </c>
      <c r="W1398" t="str">
        <f>IFERROR(IF('Journal Template'!D1810="","",IF(IFERROR(VLOOKUP('Journal Template'!D1810,Checks!S:U,3,0),0)="A","Entry with System fund Dept","")),"")</f>
        <v/>
      </c>
      <c r="X1398" t="s">
        <v>6948</v>
      </c>
      <c r="Y1398" t="s">
        <v>386</v>
      </c>
      <c r="Z1398" t="s">
        <v>7282</v>
      </c>
      <c r="AA1398" t="s">
        <v>391</v>
      </c>
      <c r="AB1398" t="s">
        <v>125</v>
      </c>
      <c r="AC1398" s="150" t="str">
        <f>IFERROR(IF(JRF!C1411="","",IF(AND(VLOOKUP(JRF!C1411,X:AA,4,0)=JRF!B1411,VLOOKUP(JRF!C1411,X:Y,2,0)="A"),"","Inactive Dept Combo Error")),"Inactive Dept Combo Error")</f>
        <v/>
      </c>
      <c r="AD1398" t="str">
        <f>IFERROR(IF('Journal Template'!D1810="","",IF(AND(VLOOKUP('Journal Template'!D1810,X:AA,4,0)='Journal Template'!A1810,VLOOKUP('Journal Template'!D1810,X:Y,2,0)="A"),"","Inactive Dept Combo Error")),"")</f>
        <v/>
      </c>
      <c r="AK1398" s="150" t="str">
        <f>IF(JRF!B1411="","",IF(JRF!B1411=IFERROR(VLOOKUP(JRF!B1411,Checks!AI:AI,1,0),0),"Entry in Branch/Satellite BU's",""))</f>
        <v/>
      </c>
      <c r="AL1398" t="str">
        <f>IFERROR(IF('Journal Template'!A1810="","",IF('Journal Template'!A1810=IFERROR(VLOOKUP('Journal Template'!A1810,Checks!AI:AI,1,0),0),"Entry in Branch/Satellite BU's","")),"")</f>
        <v/>
      </c>
      <c r="AO1398" s="171"/>
      <c r="AP1398" s="171"/>
      <c r="AQ1398" s="171"/>
      <c r="AR1398" s="171"/>
      <c r="CI1398" t="str">
        <f>IF(JRF!F1411&gt;0,"",IF(JRF!B1411="","",IF(LEFT(JRF!B1411,1)=IFERROR(VLOOKUP(LEFT(JRF!B1411,1),$CF$2:$CF$5,1,0),0),"Product Code Required",IF(JRF!C1411="","",IF(JRF!C1411=IFERROR(VLOOKUP(JRF!C1411,$CH:$CH,1,0),0),"Product Code Required","NA")))))</f>
        <v/>
      </c>
      <c r="CJ1398" t="str">
        <f>IF(JRF!AV1411&gt;0,"",IF(JRF!Q1411="","",IF(LEFT(JRF!Q1411,1)=IFERROR(VLOOKUP(LEFT(JRF!Q1411,1),$CF$2:$CF$5,1,0),0),"Product Code Required",IF(JRF!V1411="","",IF(JRF!V1411=IFERROR(VLOOKUP(JRF!V1411,$CH:$CH,1,0),0),"Product Code Required","NA")))))</f>
        <v/>
      </c>
      <c r="CK1398" t="str">
        <f>IFERROR(IF(LEN('Journal Template'!F1409)&gt;0,"",IF('Journal Template'!A1409="","",IF(LEFT('Journal Template'!A1409,1)=IFERROR(VLOOKUP(LEFT('Journal Template'!A1409,1),Checks!$CF$2:$CF$5,1,0),0),"Product Code Required",IF('Journal Template'!D1409="","",IF('Journal Template'!D1409=IFERROR(VLOOKUP('Journal Template'!D1409,Checks!$CH:$CH,1,0),0),"Product Code Required","NA"))))),"")</f>
        <v/>
      </c>
    </row>
    <row r="1399" spans="14:89">
      <c r="N1399" t="s">
        <v>7283</v>
      </c>
      <c r="O1399" t="s">
        <v>7284</v>
      </c>
      <c r="P1399" t="s">
        <v>386</v>
      </c>
      <c r="Q1399" s="150" t="str">
        <f>IF(JRF!D1412="","",IF(IFERROR(VLOOKUP(JRF!D1412,Checks!N:P,3,0),0)="A","","Inactive account in Use"))</f>
        <v/>
      </c>
      <c r="R1399" t="str">
        <f>IFERROR(IF('Journal Template'!C1811="","",IF(IFERROR(VLOOKUP('Journal Template'!C1811,Checks!N:P,3,0),0)="A","","Inactive account in Use")),"")</f>
        <v/>
      </c>
      <c r="S1399" t="s">
        <v>7285</v>
      </c>
      <c r="T1399" t="s">
        <v>386</v>
      </c>
      <c r="U1399" t="s">
        <v>68</v>
      </c>
      <c r="V1399" s="150" t="str">
        <f>IF(JRF!C1412="","",IF(IFERROR(VLOOKUP(JRF!C1412,Checks!S:U,3,0),0)="A","Entry with System fund Dept",""))</f>
        <v/>
      </c>
      <c r="W1399" t="str">
        <f>IFERROR(IF('Journal Template'!D1811="","",IF(IFERROR(VLOOKUP('Journal Template'!D1811,Checks!S:U,3,0),0)="A","Entry with System fund Dept","")),"")</f>
        <v/>
      </c>
      <c r="X1399" t="s">
        <v>6951</v>
      </c>
      <c r="Y1399" t="s">
        <v>386</v>
      </c>
      <c r="Z1399" t="s">
        <v>7286</v>
      </c>
      <c r="AA1399" t="s">
        <v>391</v>
      </c>
      <c r="AB1399" t="s">
        <v>125</v>
      </c>
      <c r="AC1399" s="150" t="str">
        <f>IFERROR(IF(JRF!C1412="","",IF(AND(VLOOKUP(JRF!C1412,X:AA,4,0)=JRF!B1412,VLOOKUP(JRF!C1412,X:Y,2,0)="A"),"","Inactive Dept Combo Error")),"Inactive Dept Combo Error")</f>
        <v/>
      </c>
      <c r="AD1399" t="str">
        <f>IFERROR(IF('Journal Template'!D1811="","",IF(AND(VLOOKUP('Journal Template'!D1811,X:AA,4,0)='Journal Template'!A1811,VLOOKUP('Journal Template'!D1811,X:Y,2,0)="A"),"","Inactive Dept Combo Error")),"")</f>
        <v/>
      </c>
      <c r="AK1399" s="150" t="str">
        <f>IF(JRF!B1412="","",IF(JRF!B1412=IFERROR(VLOOKUP(JRF!B1412,Checks!AI:AI,1,0),0),"Entry in Branch/Satellite BU's",""))</f>
        <v/>
      </c>
      <c r="AL1399" t="str">
        <f>IFERROR(IF('Journal Template'!A1811="","",IF('Journal Template'!A1811=IFERROR(VLOOKUP('Journal Template'!A1811,Checks!AI:AI,1,0),0),"Entry in Branch/Satellite BU's","")),"")</f>
        <v/>
      </c>
      <c r="AO1399" s="171"/>
      <c r="AP1399" s="171"/>
      <c r="AQ1399" s="171"/>
      <c r="AR1399" s="171"/>
      <c r="CI1399" t="str">
        <f>IF(JRF!F1412&gt;0,"",IF(JRF!B1412="","",IF(LEFT(JRF!B1412,1)=IFERROR(VLOOKUP(LEFT(JRF!B1412,1),$CF$2:$CF$5,1,0),0),"Product Code Required",IF(JRF!C1412="","",IF(JRF!C1412=IFERROR(VLOOKUP(JRF!C1412,$CH:$CH,1,0),0),"Product Code Required","NA")))))</f>
        <v/>
      </c>
      <c r="CJ1399" t="str">
        <f>IF(JRF!AV1412&gt;0,"",IF(JRF!Q1412="","",IF(LEFT(JRF!Q1412,1)=IFERROR(VLOOKUP(LEFT(JRF!Q1412,1),$CF$2:$CF$5,1,0),0),"Product Code Required",IF(JRF!V1412="","",IF(JRF!V1412=IFERROR(VLOOKUP(JRF!V1412,$CH:$CH,1,0),0),"Product Code Required","NA")))))</f>
        <v/>
      </c>
      <c r="CK1399" t="str">
        <f>IFERROR(IF(LEN('Journal Template'!F1410)&gt;0,"",IF('Journal Template'!A1410="","",IF(LEFT('Journal Template'!A1410,1)=IFERROR(VLOOKUP(LEFT('Journal Template'!A1410,1),Checks!$CF$2:$CF$5,1,0),0),"Product Code Required",IF('Journal Template'!D1410="","",IF('Journal Template'!D1410=IFERROR(VLOOKUP('Journal Template'!D1410,Checks!$CH:$CH,1,0),0),"Product Code Required","NA"))))),"")</f>
        <v/>
      </c>
    </row>
    <row r="1400" spans="14:89">
      <c r="N1400" t="s">
        <v>7287</v>
      </c>
      <c r="O1400" t="s">
        <v>7288</v>
      </c>
      <c r="P1400" t="s">
        <v>386</v>
      </c>
      <c r="Q1400" s="150" t="str">
        <f>IF(JRF!D1413="","",IF(IFERROR(VLOOKUP(JRF!D1413,Checks!N:P,3,0),0)="A","","Inactive account in Use"))</f>
        <v/>
      </c>
      <c r="R1400" t="str">
        <f>IFERROR(IF('Journal Template'!C1812="","",IF(IFERROR(VLOOKUP('Journal Template'!C1812,Checks!N:P,3,0),0)="A","","Inactive account in Use")),"")</f>
        <v/>
      </c>
      <c r="S1400" t="s">
        <v>7289</v>
      </c>
      <c r="T1400" t="s">
        <v>386</v>
      </c>
      <c r="U1400" t="s">
        <v>68</v>
      </c>
      <c r="V1400" s="150" t="str">
        <f>IF(JRF!C1413="","",IF(IFERROR(VLOOKUP(JRF!C1413,Checks!S:U,3,0),0)="A","Entry with System fund Dept",""))</f>
        <v/>
      </c>
      <c r="W1400" t="str">
        <f>IFERROR(IF('Journal Template'!D1812="","",IF(IFERROR(VLOOKUP('Journal Template'!D1812,Checks!S:U,3,0),0)="A","Entry with System fund Dept","")),"")</f>
        <v/>
      </c>
      <c r="X1400" t="s">
        <v>7290</v>
      </c>
      <c r="Y1400" t="s">
        <v>389</v>
      </c>
      <c r="Z1400" t="s">
        <v>7291</v>
      </c>
      <c r="AA1400" t="s">
        <v>391</v>
      </c>
      <c r="AB1400" t="s">
        <v>125</v>
      </c>
      <c r="AC1400" s="150" t="str">
        <f>IFERROR(IF(JRF!C1413="","",IF(AND(VLOOKUP(JRF!C1413,X:AA,4,0)=JRF!B1413,VLOOKUP(JRF!C1413,X:Y,2,0)="A"),"","Inactive Dept Combo Error")),"Inactive Dept Combo Error")</f>
        <v/>
      </c>
      <c r="AD1400" t="str">
        <f>IFERROR(IF('Journal Template'!D1812="","",IF(AND(VLOOKUP('Journal Template'!D1812,X:AA,4,0)='Journal Template'!A1812,VLOOKUP('Journal Template'!D1812,X:Y,2,0)="A"),"","Inactive Dept Combo Error")),"")</f>
        <v/>
      </c>
      <c r="AK1400" s="150" t="str">
        <f>IF(JRF!B1413="","",IF(JRF!B1413=IFERROR(VLOOKUP(JRF!B1413,Checks!AI:AI,1,0),0),"Entry in Branch/Satellite BU's",""))</f>
        <v/>
      </c>
      <c r="AL1400" t="str">
        <f>IFERROR(IF('Journal Template'!A1812="","",IF('Journal Template'!A1812=IFERROR(VLOOKUP('Journal Template'!A1812,Checks!AI:AI,1,0),0),"Entry in Branch/Satellite BU's","")),"")</f>
        <v/>
      </c>
      <c r="AO1400" s="171"/>
      <c r="AP1400" s="171"/>
      <c r="AQ1400" s="171"/>
      <c r="AR1400" s="171"/>
      <c r="CI1400" t="str">
        <f>IF(JRF!F1413&gt;0,"",IF(JRF!B1413="","",IF(LEFT(JRF!B1413,1)=IFERROR(VLOOKUP(LEFT(JRF!B1413,1),$CF$2:$CF$5,1,0),0),"Product Code Required",IF(JRF!C1413="","",IF(JRF!C1413=IFERROR(VLOOKUP(JRF!C1413,$CH:$CH,1,0),0),"Product Code Required","NA")))))</f>
        <v/>
      </c>
      <c r="CJ1400" t="str">
        <f>IF(JRF!AV1413&gt;0,"",IF(JRF!Q1413="","",IF(LEFT(JRF!Q1413,1)=IFERROR(VLOOKUP(LEFT(JRF!Q1413,1),$CF$2:$CF$5,1,0),0),"Product Code Required",IF(JRF!V1413="","",IF(JRF!V1413=IFERROR(VLOOKUP(JRF!V1413,$CH:$CH,1,0),0),"Product Code Required","NA")))))</f>
        <v/>
      </c>
      <c r="CK1400" t="str">
        <f>IFERROR(IF(LEN('Journal Template'!F1411)&gt;0,"",IF('Journal Template'!A1411="","",IF(LEFT('Journal Template'!A1411,1)=IFERROR(VLOOKUP(LEFT('Journal Template'!A1411,1),Checks!$CF$2:$CF$5,1,0),0),"Product Code Required",IF('Journal Template'!D1411="","",IF('Journal Template'!D1411=IFERROR(VLOOKUP('Journal Template'!D1411,Checks!$CH:$CH,1,0),0),"Product Code Required","NA"))))),"")</f>
        <v/>
      </c>
    </row>
    <row r="1401" spans="14:89">
      <c r="N1401" t="s">
        <v>7292</v>
      </c>
      <c r="O1401" t="s">
        <v>7293</v>
      </c>
      <c r="P1401" t="s">
        <v>386</v>
      </c>
      <c r="Q1401" s="150" t="str">
        <f>IF(JRF!D1414="","",IF(IFERROR(VLOOKUP(JRF!D1414,Checks!N:P,3,0),0)="A","","Inactive account in Use"))</f>
        <v/>
      </c>
      <c r="R1401" t="str">
        <f>IFERROR(IF('Journal Template'!C1813="","",IF(IFERROR(VLOOKUP('Journal Template'!C1813,Checks!N:P,3,0),0)="A","","Inactive account in Use")),"")</f>
        <v/>
      </c>
      <c r="S1401" t="s">
        <v>7294</v>
      </c>
      <c r="T1401" t="s">
        <v>386</v>
      </c>
      <c r="U1401" t="s">
        <v>381</v>
      </c>
      <c r="V1401" s="150" t="str">
        <f>IF(JRF!C1414="","",IF(IFERROR(VLOOKUP(JRF!C1414,Checks!S:U,3,0),0)="A","Entry with System fund Dept",""))</f>
        <v/>
      </c>
      <c r="W1401" t="str">
        <f>IFERROR(IF('Journal Template'!D1813="","",IF(IFERROR(VLOOKUP('Journal Template'!D1813,Checks!S:U,3,0),0)="A","Entry with System fund Dept","")),"")</f>
        <v/>
      </c>
      <c r="X1401" t="s">
        <v>7295</v>
      </c>
      <c r="Y1401" t="s">
        <v>389</v>
      </c>
      <c r="Z1401" t="s">
        <v>7296</v>
      </c>
      <c r="AA1401" t="s">
        <v>391</v>
      </c>
      <c r="AB1401" t="s">
        <v>125</v>
      </c>
      <c r="AC1401" s="150" t="str">
        <f>IFERROR(IF(JRF!C1414="","",IF(AND(VLOOKUP(JRF!C1414,X:AA,4,0)=JRF!B1414,VLOOKUP(JRF!C1414,X:Y,2,0)="A"),"","Inactive Dept Combo Error")),"Inactive Dept Combo Error")</f>
        <v/>
      </c>
      <c r="AD1401" t="str">
        <f>IFERROR(IF('Journal Template'!D1813="","",IF(AND(VLOOKUP('Journal Template'!D1813,X:AA,4,0)='Journal Template'!A1813,VLOOKUP('Journal Template'!D1813,X:Y,2,0)="A"),"","Inactive Dept Combo Error")),"")</f>
        <v/>
      </c>
      <c r="AK1401" s="150" t="str">
        <f>IF(JRF!B1414="","",IF(JRF!B1414=IFERROR(VLOOKUP(JRF!B1414,Checks!AI:AI,1,0),0),"Entry in Branch/Satellite BU's",""))</f>
        <v/>
      </c>
      <c r="AL1401" t="str">
        <f>IFERROR(IF('Journal Template'!A1813="","",IF('Journal Template'!A1813=IFERROR(VLOOKUP('Journal Template'!A1813,Checks!AI:AI,1,0),0),"Entry in Branch/Satellite BU's","")),"")</f>
        <v/>
      </c>
      <c r="AO1401" s="171"/>
      <c r="AP1401" s="171"/>
      <c r="AQ1401" s="171"/>
      <c r="AR1401" s="171"/>
      <c r="CI1401" t="str">
        <f>IF(JRF!F1414&gt;0,"",IF(JRF!B1414="","",IF(LEFT(JRF!B1414,1)=IFERROR(VLOOKUP(LEFT(JRF!B1414,1),$CF$2:$CF$5,1,0),0),"Product Code Required",IF(JRF!C1414="","",IF(JRF!C1414=IFERROR(VLOOKUP(JRF!C1414,$CH:$CH,1,0),0),"Product Code Required","NA")))))</f>
        <v/>
      </c>
      <c r="CJ1401" t="str">
        <f>IF(JRF!AV1414&gt;0,"",IF(JRF!Q1414="","",IF(LEFT(JRF!Q1414,1)=IFERROR(VLOOKUP(LEFT(JRF!Q1414,1),$CF$2:$CF$5,1,0),0),"Product Code Required",IF(JRF!V1414="","",IF(JRF!V1414=IFERROR(VLOOKUP(JRF!V1414,$CH:$CH,1,0),0),"Product Code Required","NA")))))</f>
        <v/>
      </c>
      <c r="CK1401" t="str">
        <f>IFERROR(IF(LEN('Journal Template'!F1412)&gt;0,"",IF('Journal Template'!A1412="","",IF(LEFT('Journal Template'!A1412,1)=IFERROR(VLOOKUP(LEFT('Journal Template'!A1412,1),Checks!$CF$2:$CF$5,1,0),0),"Product Code Required",IF('Journal Template'!D1412="","",IF('Journal Template'!D1412=IFERROR(VLOOKUP('Journal Template'!D1412,Checks!$CH:$CH,1,0),0),"Product Code Required","NA"))))),"")</f>
        <v/>
      </c>
    </row>
    <row r="1402" spans="14:89">
      <c r="N1402" t="s">
        <v>7297</v>
      </c>
      <c r="O1402" t="s">
        <v>7298</v>
      </c>
      <c r="P1402" t="s">
        <v>386</v>
      </c>
      <c r="Q1402" s="150" t="str">
        <f>IF(JRF!D1415="","",IF(IFERROR(VLOOKUP(JRF!D1415,Checks!N:P,3,0),0)="A","","Inactive account in Use"))</f>
        <v/>
      </c>
      <c r="R1402" t="str">
        <f>IFERROR(IF('Journal Template'!C1814="","",IF(IFERROR(VLOOKUP('Journal Template'!C1814,Checks!N:P,3,0),0)="A","","Inactive account in Use")),"")</f>
        <v/>
      </c>
      <c r="S1402" t="s">
        <v>7299</v>
      </c>
      <c r="T1402" t="s">
        <v>386</v>
      </c>
      <c r="U1402" t="s">
        <v>381</v>
      </c>
      <c r="V1402" s="150" t="str">
        <f>IF(JRF!C1415="","",IF(IFERROR(VLOOKUP(JRF!C1415,Checks!S:U,3,0),0)="A","Entry with System fund Dept",""))</f>
        <v/>
      </c>
      <c r="W1402" t="str">
        <f>IFERROR(IF('Journal Template'!D1814="","",IF(IFERROR(VLOOKUP('Journal Template'!D1814,Checks!S:U,3,0),0)="A","Entry with System fund Dept","")),"")</f>
        <v/>
      </c>
      <c r="X1402" t="s">
        <v>7295</v>
      </c>
      <c r="Y1402" t="s">
        <v>389</v>
      </c>
      <c r="Z1402" t="s">
        <v>7296</v>
      </c>
      <c r="AA1402" t="s">
        <v>814</v>
      </c>
      <c r="AB1402" t="s">
        <v>125</v>
      </c>
      <c r="AC1402" s="150" t="str">
        <f>IFERROR(IF(JRF!C1415="","",IF(AND(VLOOKUP(JRF!C1415,X:AA,4,0)=JRF!B1415,VLOOKUP(JRF!C1415,X:Y,2,0)="A"),"","Inactive Dept Combo Error")),"Inactive Dept Combo Error")</f>
        <v/>
      </c>
      <c r="AD1402" t="str">
        <f>IFERROR(IF('Journal Template'!D1814="","",IF(AND(VLOOKUP('Journal Template'!D1814,X:AA,4,0)='Journal Template'!A1814,VLOOKUP('Journal Template'!D1814,X:Y,2,0)="A"),"","Inactive Dept Combo Error")),"")</f>
        <v/>
      </c>
      <c r="AK1402" s="150" t="str">
        <f>IF(JRF!B1415="","",IF(JRF!B1415=IFERROR(VLOOKUP(JRF!B1415,Checks!AI:AI,1,0),0),"Entry in Branch/Satellite BU's",""))</f>
        <v/>
      </c>
      <c r="AL1402" t="str">
        <f>IFERROR(IF('Journal Template'!A1814="","",IF('Journal Template'!A1814=IFERROR(VLOOKUP('Journal Template'!A1814,Checks!AI:AI,1,0),0),"Entry in Branch/Satellite BU's","")),"")</f>
        <v/>
      </c>
      <c r="AO1402" s="171"/>
      <c r="AP1402" s="171"/>
      <c r="AQ1402" s="171"/>
      <c r="AR1402" s="171"/>
      <c r="CI1402" t="str">
        <f>IF(JRF!F1415&gt;0,"",IF(JRF!B1415="","",IF(LEFT(JRF!B1415,1)=IFERROR(VLOOKUP(LEFT(JRF!B1415,1),$CF$2:$CF$5,1,0),0),"Product Code Required",IF(JRF!C1415="","",IF(JRF!C1415=IFERROR(VLOOKUP(JRF!C1415,$CH:$CH,1,0),0),"Product Code Required","NA")))))</f>
        <v/>
      </c>
      <c r="CJ1402" t="str">
        <f>IF(JRF!AV1415&gt;0,"",IF(JRF!Q1415="","",IF(LEFT(JRF!Q1415,1)=IFERROR(VLOOKUP(LEFT(JRF!Q1415,1),$CF$2:$CF$5,1,0),0),"Product Code Required",IF(JRF!V1415="","",IF(JRF!V1415=IFERROR(VLOOKUP(JRF!V1415,$CH:$CH,1,0),0),"Product Code Required","NA")))))</f>
        <v/>
      </c>
      <c r="CK1402" t="str">
        <f>IFERROR(IF(LEN('Journal Template'!F1413)&gt;0,"",IF('Journal Template'!A1413="","",IF(LEFT('Journal Template'!A1413,1)=IFERROR(VLOOKUP(LEFT('Journal Template'!A1413,1),Checks!$CF$2:$CF$5,1,0),0),"Product Code Required",IF('Journal Template'!D1413="","",IF('Journal Template'!D1413=IFERROR(VLOOKUP('Journal Template'!D1413,Checks!$CH:$CH,1,0),0),"Product Code Required","NA"))))),"")</f>
        <v/>
      </c>
    </row>
    <row r="1403" spans="14:89">
      <c r="N1403" t="s">
        <v>7300</v>
      </c>
      <c r="O1403" t="s">
        <v>7301</v>
      </c>
      <c r="P1403" t="s">
        <v>386</v>
      </c>
      <c r="Q1403" s="150" t="str">
        <f>IF(JRF!D1416="","",IF(IFERROR(VLOOKUP(JRF!D1416,Checks!N:P,3,0),0)="A","","Inactive account in Use"))</f>
        <v/>
      </c>
      <c r="R1403" t="str">
        <f>IFERROR(IF('Journal Template'!C1815="","",IF(IFERROR(VLOOKUP('Journal Template'!C1815,Checks!N:P,3,0),0)="A","","Inactive account in Use")),"")</f>
        <v/>
      </c>
      <c r="S1403" t="s">
        <v>7302</v>
      </c>
      <c r="T1403" t="s">
        <v>386</v>
      </c>
      <c r="U1403" t="s">
        <v>381</v>
      </c>
      <c r="V1403" s="150" t="str">
        <f>IF(JRF!C1416="","",IF(IFERROR(VLOOKUP(JRF!C1416,Checks!S:U,3,0),0)="A","Entry with System fund Dept",""))</f>
        <v/>
      </c>
      <c r="W1403" t="str">
        <f>IFERROR(IF('Journal Template'!D1815="","",IF(IFERROR(VLOOKUP('Journal Template'!D1815,Checks!S:U,3,0),0)="A","Entry with System fund Dept","")),"")</f>
        <v/>
      </c>
      <c r="X1403" t="s">
        <v>7295</v>
      </c>
      <c r="Y1403" t="s">
        <v>389</v>
      </c>
      <c r="Z1403" t="s">
        <v>7296</v>
      </c>
      <c r="AA1403" t="s">
        <v>7303</v>
      </c>
      <c r="AB1403" t="s">
        <v>125</v>
      </c>
      <c r="AC1403" s="150" t="str">
        <f>IFERROR(IF(JRF!C1416="","",IF(AND(VLOOKUP(JRF!C1416,X:AA,4,0)=JRF!B1416,VLOOKUP(JRF!C1416,X:Y,2,0)="A"),"","Inactive Dept Combo Error")),"Inactive Dept Combo Error")</f>
        <v/>
      </c>
      <c r="AD1403" t="str">
        <f>IFERROR(IF('Journal Template'!D1815="","",IF(AND(VLOOKUP('Journal Template'!D1815,X:AA,4,0)='Journal Template'!A1815,VLOOKUP('Journal Template'!D1815,X:Y,2,0)="A"),"","Inactive Dept Combo Error")),"")</f>
        <v/>
      </c>
      <c r="AK1403" s="150" t="str">
        <f>IF(JRF!B1416="","",IF(JRF!B1416=IFERROR(VLOOKUP(JRF!B1416,Checks!AI:AI,1,0),0),"Entry in Branch/Satellite BU's",""))</f>
        <v/>
      </c>
      <c r="AL1403" t="str">
        <f>IFERROR(IF('Journal Template'!A1815="","",IF('Journal Template'!A1815=IFERROR(VLOOKUP('Journal Template'!A1815,Checks!AI:AI,1,0),0),"Entry in Branch/Satellite BU's","")),"")</f>
        <v/>
      </c>
      <c r="AO1403" s="171"/>
      <c r="AP1403" s="171"/>
      <c r="AQ1403" s="171"/>
      <c r="AR1403" s="171"/>
      <c r="CI1403" t="str">
        <f>IF(JRF!F1416&gt;0,"",IF(JRF!B1416="","",IF(LEFT(JRF!B1416,1)=IFERROR(VLOOKUP(LEFT(JRF!B1416,1),$CF$2:$CF$5,1,0),0),"Product Code Required",IF(JRF!C1416="","",IF(JRF!C1416=IFERROR(VLOOKUP(JRF!C1416,$CH:$CH,1,0),0),"Product Code Required","NA")))))</f>
        <v/>
      </c>
      <c r="CJ1403" t="str">
        <f>IF(JRF!AV1416&gt;0,"",IF(JRF!Q1416="","",IF(LEFT(JRF!Q1416,1)=IFERROR(VLOOKUP(LEFT(JRF!Q1416,1),$CF$2:$CF$5,1,0),0),"Product Code Required",IF(JRF!V1416="","",IF(JRF!V1416=IFERROR(VLOOKUP(JRF!V1416,$CH:$CH,1,0),0),"Product Code Required","NA")))))</f>
        <v/>
      </c>
      <c r="CK1403" t="str">
        <f>IFERROR(IF(LEN('Journal Template'!F1414)&gt;0,"",IF('Journal Template'!A1414="","",IF(LEFT('Journal Template'!A1414,1)=IFERROR(VLOOKUP(LEFT('Journal Template'!A1414,1),Checks!$CF$2:$CF$5,1,0),0),"Product Code Required",IF('Journal Template'!D1414="","",IF('Journal Template'!D1414=IFERROR(VLOOKUP('Journal Template'!D1414,Checks!$CH:$CH,1,0),0),"Product Code Required","NA"))))),"")</f>
        <v/>
      </c>
    </row>
    <row r="1404" spans="14:89">
      <c r="N1404" t="s">
        <v>7304</v>
      </c>
      <c r="O1404" t="s">
        <v>7305</v>
      </c>
      <c r="P1404" t="s">
        <v>386</v>
      </c>
      <c r="Q1404" s="150" t="str">
        <f>IF(JRF!D1417="","",IF(IFERROR(VLOOKUP(JRF!D1417,Checks!N:P,3,0),0)="A","","Inactive account in Use"))</f>
        <v/>
      </c>
      <c r="R1404" t="str">
        <f>IFERROR(IF('Journal Template'!C1816="","",IF(IFERROR(VLOOKUP('Journal Template'!C1816,Checks!N:P,3,0),0)="A","","Inactive account in Use")),"")</f>
        <v/>
      </c>
      <c r="S1404" t="s">
        <v>7306</v>
      </c>
      <c r="T1404" t="s">
        <v>386</v>
      </c>
      <c r="U1404" t="s">
        <v>381</v>
      </c>
      <c r="V1404" s="150" t="str">
        <f>IF(JRF!C1417="","",IF(IFERROR(VLOOKUP(JRF!C1417,Checks!S:U,3,0),0)="A","Entry with System fund Dept",""))</f>
        <v/>
      </c>
      <c r="W1404" t="str">
        <f>IFERROR(IF('Journal Template'!D1816="","",IF(IFERROR(VLOOKUP('Journal Template'!D1816,Checks!S:U,3,0),0)="A","Entry with System fund Dept","")),"")</f>
        <v/>
      </c>
      <c r="X1404" t="s">
        <v>7307</v>
      </c>
      <c r="Y1404" t="s">
        <v>389</v>
      </c>
      <c r="Z1404" t="s">
        <v>7308</v>
      </c>
      <c r="AA1404" t="s">
        <v>391</v>
      </c>
      <c r="AB1404" t="s">
        <v>125</v>
      </c>
      <c r="AC1404" s="150" t="str">
        <f>IFERROR(IF(JRF!C1417="","",IF(AND(VLOOKUP(JRF!C1417,X:AA,4,0)=JRF!B1417,VLOOKUP(JRF!C1417,X:Y,2,0)="A"),"","Inactive Dept Combo Error")),"Inactive Dept Combo Error")</f>
        <v/>
      </c>
      <c r="AD1404" t="str">
        <f>IFERROR(IF('Journal Template'!D1816="","",IF(AND(VLOOKUP('Journal Template'!D1816,X:AA,4,0)='Journal Template'!A1816,VLOOKUP('Journal Template'!D1816,X:Y,2,0)="A"),"","Inactive Dept Combo Error")),"")</f>
        <v/>
      </c>
      <c r="AK1404" s="150" t="str">
        <f>IF(JRF!B1417="","",IF(JRF!B1417=IFERROR(VLOOKUP(JRF!B1417,Checks!AI:AI,1,0),0),"Entry in Branch/Satellite BU's",""))</f>
        <v/>
      </c>
      <c r="AL1404" t="str">
        <f>IFERROR(IF('Journal Template'!A1816="","",IF('Journal Template'!A1816=IFERROR(VLOOKUP('Journal Template'!A1816,Checks!AI:AI,1,0),0),"Entry in Branch/Satellite BU's","")),"")</f>
        <v/>
      </c>
      <c r="AO1404" s="171"/>
      <c r="AP1404" s="171"/>
      <c r="AQ1404" s="171"/>
      <c r="AR1404" s="171"/>
      <c r="CI1404" t="str">
        <f>IF(JRF!F1417&gt;0,"",IF(JRF!B1417="","",IF(LEFT(JRF!B1417,1)=IFERROR(VLOOKUP(LEFT(JRF!B1417,1),$CF$2:$CF$5,1,0),0),"Product Code Required",IF(JRF!C1417="","",IF(JRF!C1417=IFERROR(VLOOKUP(JRF!C1417,$CH:$CH,1,0),0),"Product Code Required","NA")))))</f>
        <v/>
      </c>
      <c r="CJ1404" t="str">
        <f>IF(JRF!AV1417&gt;0,"",IF(JRF!Q1417="","",IF(LEFT(JRF!Q1417,1)=IFERROR(VLOOKUP(LEFT(JRF!Q1417,1),$CF$2:$CF$5,1,0),0),"Product Code Required",IF(JRF!V1417="","",IF(JRF!V1417=IFERROR(VLOOKUP(JRF!V1417,$CH:$CH,1,0),0),"Product Code Required","NA")))))</f>
        <v/>
      </c>
      <c r="CK1404" t="str">
        <f>IFERROR(IF(LEN('Journal Template'!F1415)&gt;0,"",IF('Journal Template'!A1415="","",IF(LEFT('Journal Template'!A1415,1)=IFERROR(VLOOKUP(LEFT('Journal Template'!A1415,1),Checks!$CF$2:$CF$5,1,0),0),"Product Code Required",IF('Journal Template'!D1415="","",IF('Journal Template'!D1415=IFERROR(VLOOKUP('Journal Template'!D1415,Checks!$CH:$CH,1,0),0),"Product Code Required","NA"))))),"")</f>
        <v/>
      </c>
    </row>
    <row r="1405" spans="14:89">
      <c r="N1405" t="s">
        <v>7309</v>
      </c>
      <c r="O1405" t="s">
        <v>7310</v>
      </c>
      <c r="P1405" t="s">
        <v>386</v>
      </c>
      <c r="Q1405" s="150" t="str">
        <f>IF(JRF!D1418="","",IF(IFERROR(VLOOKUP(JRF!D1418,Checks!N:P,3,0),0)="A","","Inactive account in Use"))</f>
        <v/>
      </c>
      <c r="R1405" t="str">
        <f>IFERROR(IF('Journal Template'!C1817="","",IF(IFERROR(VLOOKUP('Journal Template'!C1817,Checks!N:P,3,0),0)="A","","Inactive account in Use")),"")</f>
        <v/>
      </c>
      <c r="S1405" t="s">
        <v>7311</v>
      </c>
      <c r="T1405" t="s">
        <v>386</v>
      </c>
      <c r="U1405" t="s">
        <v>381</v>
      </c>
      <c r="V1405" s="150" t="str">
        <f>IF(JRF!C1418="","",IF(IFERROR(VLOOKUP(JRF!C1418,Checks!S:U,3,0),0)="A","Entry with System fund Dept",""))</f>
        <v/>
      </c>
      <c r="W1405" t="str">
        <f>IFERROR(IF('Journal Template'!D1817="","",IF(IFERROR(VLOOKUP('Journal Template'!D1817,Checks!S:U,3,0),0)="A","Entry with System fund Dept","")),"")</f>
        <v/>
      </c>
      <c r="X1405" t="s">
        <v>7307</v>
      </c>
      <c r="Y1405" t="s">
        <v>389</v>
      </c>
      <c r="Z1405" t="s">
        <v>7308</v>
      </c>
      <c r="AA1405" t="s">
        <v>814</v>
      </c>
      <c r="AB1405" t="s">
        <v>125</v>
      </c>
      <c r="AC1405" s="150" t="str">
        <f>IFERROR(IF(JRF!C1418="","",IF(AND(VLOOKUP(JRF!C1418,X:AA,4,0)=JRF!B1418,VLOOKUP(JRF!C1418,X:Y,2,0)="A"),"","Inactive Dept Combo Error")),"Inactive Dept Combo Error")</f>
        <v/>
      </c>
      <c r="AD1405" t="str">
        <f>IFERROR(IF('Journal Template'!D1817="","",IF(AND(VLOOKUP('Journal Template'!D1817,X:AA,4,0)='Journal Template'!A1817,VLOOKUP('Journal Template'!D1817,X:Y,2,0)="A"),"","Inactive Dept Combo Error")),"")</f>
        <v/>
      </c>
      <c r="AK1405" s="150" t="str">
        <f>IF(JRF!B1418="","",IF(JRF!B1418=IFERROR(VLOOKUP(JRF!B1418,Checks!AI:AI,1,0),0),"Entry in Branch/Satellite BU's",""))</f>
        <v/>
      </c>
      <c r="AL1405" t="str">
        <f>IFERROR(IF('Journal Template'!A1817="","",IF('Journal Template'!A1817=IFERROR(VLOOKUP('Journal Template'!A1817,Checks!AI:AI,1,0),0),"Entry in Branch/Satellite BU's","")),"")</f>
        <v/>
      </c>
      <c r="AO1405" s="171"/>
      <c r="AP1405" s="171"/>
      <c r="AQ1405" s="171"/>
      <c r="AR1405" s="171"/>
      <c r="CI1405" t="str">
        <f>IF(JRF!F1418&gt;0,"",IF(JRF!B1418="","",IF(LEFT(JRF!B1418,1)=IFERROR(VLOOKUP(LEFT(JRF!B1418,1),$CF$2:$CF$5,1,0),0),"Product Code Required",IF(JRF!C1418="","",IF(JRF!C1418=IFERROR(VLOOKUP(JRF!C1418,$CH:$CH,1,0),0),"Product Code Required","NA")))))</f>
        <v/>
      </c>
      <c r="CJ1405" t="str">
        <f>IF(JRF!AV1418&gt;0,"",IF(JRF!Q1418="","",IF(LEFT(JRF!Q1418,1)=IFERROR(VLOOKUP(LEFT(JRF!Q1418,1),$CF$2:$CF$5,1,0),0),"Product Code Required",IF(JRF!V1418="","",IF(JRF!V1418=IFERROR(VLOOKUP(JRF!V1418,$CH:$CH,1,0),0),"Product Code Required","NA")))))</f>
        <v/>
      </c>
      <c r="CK1405" t="str">
        <f>IFERROR(IF(LEN('Journal Template'!F1416)&gt;0,"",IF('Journal Template'!A1416="","",IF(LEFT('Journal Template'!A1416,1)=IFERROR(VLOOKUP(LEFT('Journal Template'!A1416,1),Checks!$CF$2:$CF$5,1,0),0),"Product Code Required",IF('Journal Template'!D1416="","",IF('Journal Template'!D1416=IFERROR(VLOOKUP('Journal Template'!D1416,Checks!$CH:$CH,1,0),0),"Product Code Required","NA"))))),"")</f>
        <v/>
      </c>
    </row>
    <row r="1406" spans="14:89">
      <c r="N1406" t="s">
        <v>7312</v>
      </c>
      <c r="O1406" t="s">
        <v>7313</v>
      </c>
      <c r="P1406" t="s">
        <v>386</v>
      </c>
      <c r="Q1406" s="150" t="str">
        <f>IF(JRF!D1419="","",IF(IFERROR(VLOOKUP(JRF!D1419,Checks!N:P,3,0),0)="A","","Inactive account in Use"))</f>
        <v/>
      </c>
      <c r="R1406" t="str">
        <f>IFERROR(IF('Journal Template'!C1818="","",IF(IFERROR(VLOOKUP('Journal Template'!C1818,Checks!N:P,3,0),0)="A","","Inactive account in Use")),"")</f>
        <v/>
      </c>
      <c r="S1406" t="s">
        <v>3684</v>
      </c>
      <c r="T1406" t="s">
        <v>386</v>
      </c>
      <c r="U1406" t="s">
        <v>393</v>
      </c>
      <c r="V1406" s="150" t="str">
        <f>IF(JRF!C1419="","",IF(IFERROR(VLOOKUP(JRF!C1419,Checks!S:U,3,0),0)="A","Entry with System fund Dept",""))</f>
        <v/>
      </c>
      <c r="W1406" t="str">
        <f>IFERROR(IF('Journal Template'!D1818="","",IF(IFERROR(VLOOKUP('Journal Template'!D1818,Checks!S:U,3,0),0)="A","Entry with System fund Dept","")),"")</f>
        <v/>
      </c>
      <c r="X1406" t="s">
        <v>7307</v>
      </c>
      <c r="Y1406" t="s">
        <v>389</v>
      </c>
      <c r="Z1406" t="s">
        <v>7308</v>
      </c>
      <c r="AA1406" t="s">
        <v>7314</v>
      </c>
      <c r="AB1406" t="s">
        <v>125</v>
      </c>
      <c r="AC1406" s="150" t="str">
        <f>IFERROR(IF(JRF!C1419="","",IF(AND(VLOOKUP(JRF!C1419,X:AA,4,0)=JRF!B1419,VLOOKUP(JRF!C1419,X:Y,2,0)="A"),"","Inactive Dept Combo Error")),"Inactive Dept Combo Error")</f>
        <v/>
      </c>
      <c r="AD1406" t="str">
        <f>IFERROR(IF('Journal Template'!D1818="","",IF(AND(VLOOKUP('Journal Template'!D1818,X:AA,4,0)='Journal Template'!A1818,VLOOKUP('Journal Template'!D1818,X:Y,2,0)="A"),"","Inactive Dept Combo Error")),"")</f>
        <v/>
      </c>
      <c r="AK1406" s="150" t="str">
        <f>IF(JRF!B1419="","",IF(JRF!B1419=IFERROR(VLOOKUP(JRF!B1419,Checks!AI:AI,1,0),0),"Entry in Branch/Satellite BU's",""))</f>
        <v/>
      </c>
      <c r="AL1406" t="str">
        <f>IFERROR(IF('Journal Template'!A1818="","",IF('Journal Template'!A1818=IFERROR(VLOOKUP('Journal Template'!A1818,Checks!AI:AI,1,0),0),"Entry in Branch/Satellite BU's","")),"")</f>
        <v/>
      </c>
      <c r="AO1406" s="171"/>
      <c r="AP1406" s="171"/>
      <c r="AQ1406" s="171"/>
      <c r="AR1406" s="171"/>
      <c r="CI1406" t="str">
        <f>IF(JRF!F1419&gt;0,"",IF(JRF!B1419="","",IF(LEFT(JRF!B1419,1)=IFERROR(VLOOKUP(LEFT(JRF!B1419,1),$CF$2:$CF$5,1,0),0),"Product Code Required",IF(JRF!C1419="","",IF(JRF!C1419=IFERROR(VLOOKUP(JRF!C1419,$CH:$CH,1,0),0),"Product Code Required","NA")))))</f>
        <v/>
      </c>
      <c r="CJ1406" t="str">
        <f>IF(JRF!AV1419&gt;0,"",IF(JRF!Q1419="","",IF(LEFT(JRF!Q1419,1)=IFERROR(VLOOKUP(LEFT(JRF!Q1419,1),$CF$2:$CF$5,1,0),0),"Product Code Required",IF(JRF!V1419="","",IF(JRF!V1419=IFERROR(VLOOKUP(JRF!V1419,$CH:$CH,1,0),0),"Product Code Required","NA")))))</f>
        <v/>
      </c>
      <c r="CK1406" t="str">
        <f>IFERROR(IF(LEN('Journal Template'!F1417)&gt;0,"",IF('Journal Template'!A1417="","",IF(LEFT('Journal Template'!A1417,1)=IFERROR(VLOOKUP(LEFT('Journal Template'!A1417,1),Checks!$CF$2:$CF$5,1,0),0),"Product Code Required",IF('Journal Template'!D1417="","",IF('Journal Template'!D1417=IFERROR(VLOOKUP('Journal Template'!D1417,Checks!$CH:$CH,1,0),0),"Product Code Required","NA"))))),"")</f>
        <v/>
      </c>
    </row>
    <row r="1407" spans="14:89">
      <c r="N1407" t="s">
        <v>7315</v>
      </c>
      <c r="O1407" t="s">
        <v>7316</v>
      </c>
      <c r="P1407" t="s">
        <v>386</v>
      </c>
      <c r="Q1407" s="150" t="str">
        <f>IF(JRF!D1420="","",IF(IFERROR(VLOOKUP(JRF!D1420,Checks!N:P,3,0),0)="A","","Inactive account in Use"))</f>
        <v/>
      </c>
      <c r="R1407" t="str">
        <f>IFERROR(IF('Journal Template'!C1819="","",IF(IFERROR(VLOOKUP('Journal Template'!C1819,Checks!N:P,3,0),0)="A","","Inactive account in Use")),"")</f>
        <v/>
      </c>
      <c r="S1407" t="s">
        <v>7317</v>
      </c>
      <c r="T1407" t="s">
        <v>386</v>
      </c>
      <c r="U1407" t="s">
        <v>393</v>
      </c>
      <c r="V1407" s="150" t="str">
        <f>IF(JRF!C1420="","",IF(IFERROR(VLOOKUP(JRF!C1420,Checks!S:U,3,0),0)="A","Entry with System fund Dept",""))</f>
        <v/>
      </c>
      <c r="W1407" t="str">
        <f>IFERROR(IF('Journal Template'!D1819="","",IF(IFERROR(VLOOKUP('Journal Template'!D1819,Checks!S:U,3,0),0)="A","Entry with System fund Dept","")),"")</f>
        <v/>
      </c>
      <c r="X1407" t="s">
        <v>7318</v>
      </c>
      <c r="Y1407" t="s">
        <v>386</v>
      </c>
      <c r="Z1407" t="s">
        <v>7319</v>
      </c>
      <c r="AA1407" t="s">
        <v>391</v>
      </c>
      <c r="AB1407" t="s">
        <v>125</v>
      </c>
      <c r="AC1407" s="150" t="str">
        <f>IFERROR(IF(JRF!C1420="","",IF(AND(VLOOKUP(JRF!C1420,X:AA,4,0)=JRF!B1420,VLOOKUP(JRF!C1420,X:Y,2,0)="A"),"","Inactive Dept Combo Error")),"Inactive Dept Combo Error")</f>
        <v/>
      </c>
      <c r="AD1407" t="str">
        <f>IFERROR(IF('Journal Template'!D1819="","",IF(AND(VLOOKUP('Journal Template'!D1819,X:AA,4,0)='Journal Template'!A1819,VLOOKUP('Journal Template'!D1819,X:Y,2,0)="A"),"","Inactive Dept Combo Error")),"")</f>
        <v/>
      </c>
      <c r="AK1407" s="150" t="str">
        <f>IF(JRF!B1420="","",IF(JRF!B1420=IFERROR(VLOOKUP(JRF!B1420,Checks!AI:AI,1,0),0),"Entry in Branch/Satellite BU's",""))</f>
        <v/>
      </c>
      <c r="AL1407" t="str">
        <f>IFERROR(IF('Journal Template'!A1819="","",IF('Journal Template'!A1819=IFERROR(VLOOKUP('Journal Template'!A1819,Checks!AI:AI,1,0),0),"Entry in Branch/Satellite BU's","")),"")</f>
        <v/>
      </c>
      <c r="AO1407" s="171"/>
      <c r="AP1407" s="171"/>
      <c r="AQ1407" s="171"/>
      <c r="AR1407" s="171"/>
      <c r="CI1407" t="str">
        <f>IF(JRF!F1420&gt;0,"",IF(JRF!B1420="","",IF(LEFT(JRF!B1420,1)=IFERROR(VLOOKUP(LEFT(JRF!B1420,1),$CF$2:$CF$5,1,0),0),"Product Code Required",IF(JRF!C1420="","",IF(JRF!C1420=IFERROR(VLOOKUP(JRF!C1420,$CH:$CH,1,0),0),"Product Code Required","NA")))))</f>
        <v/>
      </c>
      <c r="CJ1407" t="str">
        <f>IF(JRF!AV1420&gt;0,"",IF(JRF!Q1420="","",IF(LEFT(JRF!Q1420,1)=IFERROR(VLOOKUP(LEFT(JRF!Q1420,1),$CF$2:$CF$5,1,0),0),"Product Code Required",IF(JRF!V1420="","",IF(JRF!V1420=IFERROR(VLOOKUP(JRF!V1420,$CH:$CH,1,0),0),"Product Code Required","NA")))))</f>
        <v/>
      </c>
      <c r="CK1407" t="str">
        <f>IFERROR(IF(LEN('Journal Template'!F1418)&gt;0,"",IF('Journal Template'!A1418="","",IF(LEFT('Journal Template'!A1418,1)=IFERROR(VLOOKUP(LEFT('Journal Template'!A1418,1),Checks!$CF$2:$CF$5,1,0),0),"Product Code Required",IF('Journal Template'!D1418="","",IF('Journal Template'!D1418=IFERROR(VLOOKUP('Journal Template'!D1418,Checks!$CH:$CH,1,0),0),"Product Code Required","NA"))))),"")</f>
        <v/>
      </c>
    </row>
    <row r="1408" spans="14:89">
      <c r="N1408" t="s">
        <v>7320</v>
      </c>
      <c r="O1408" t="s">
        <v>7321</v>
      </c>
      <c r="P1408" t="s">
        <v>386</v>
      </c>
      <c r="Q1408" s="150" t="str">
        <f>IF(JRF!D1421="","",IF(IFERROR(VLOOKUP(JRF!D1421,Checks!N:P,3,0),0)="A","","Inactive account in Use"))</f>
        <v/>
      </c>
      <c r="R1408" t="str">
        <f>IFERROR(IF('Journal Template'!C1820="","",IF(IFERROR(VLOOKUP('Journal Template'!C1820,Checks!N:P,3,0),0)="A","","Inactive account in Use")),"")</f>
        <v/>
      </c>
      <c r="S1408" t="s">
        <v>7322</v>
      </c>
      <c r="T1408" t="s">
        <v>386</v>
      </c>
      <c r="U1408" t="s">
        <v>393</v>
      </c>
      <c r="V1408" s="150" t="str">
        <f>IF(JRF!C1421="","",IF(IFERROR(VLOOKUP(JRF!C1421,Checks!S:U,3,0),0)="A","Entry with System fund Dept",""))</f>
        <v/>
      </c>
      <c r="W1408" t="str">
        <f>IFERROR(IF('Journal Template'!D1820="","",IF(IFERROR(VLOOKUP('Journal Template'!D1820,Checks!S:U,3,0),0)="A","Entry with System fund Dept","")),"")</f>
        <v/>
      </c>
      <c r="X1408" t="s">
        <v>7323</v>
      </c>
      <c r="Y1408" t="s">
        <v>386</v>
      </c>
      <c r="Z1408" t="s">
        <v>7324</v>
      </c>
      <c r="AA1408" t="s">
        <v>391</v>
      </c>
      <c r="AB1408" t="s">
        <v>125</v>
      </c>
      <c r="AC1408" s="150" t="str">
        <f>IFERROR(IF(JRF!C1421="","",IF(AND(VLOOKUP(JRF!C1421,X:AA,4,0)=JRF!B1421,VLOOKUP(JRF!C1421,X:Y,2,0)="A"),"","Inactive Dept Combo Error")),"Inactive Dept Combo Error")</f>
        <v/>
      </c>
      <c r="AD1408" t="str">
        <f>IFERROR(IF('Journal Template'!D1820="","",IF(AND(VLOOKUP('Journal Template'!D1820,X:AA,4,0)='Journal Template'!A1820,VLOOKUP('Journal Template'!D1820,X:Y,2,0)="A"),"","Inactive Dept Combo Error")),"")</f>
        <v/>
      </c>
      <c r="AK1408" s="150" t="str">
        <f>IF(JRF!B1421="","",IF(JRF!B1421=IFERROR(VLOOKUP(JRF!B1421,Checks!AI:AI,1,0),0),"Entry in Branch/Satellite BU's",""))</f>
        <v/>
      </c>
      <c r="AL1408" t="str">
        <f>IFERROR(IF('Journal Template'!A1820="","",IF('Journal Template'!A1820=IFERROR(VLOOKUP('Journal Template'!A1820,Checks!AI:AI,1,0),0),"Entry in Branch/Satellite BU's","")),"")</f>
        <v/>
      </c>
      <c r="AO1408" s="171"/>
      <c r="AP1408" s="171"/>
      <c r="AQ1408" s="171"/>
      <c r="AR1408" s="171"/>
      <c r="CI1408" t="str">
        <f>IF(JRF!F1421&gt;0,"",IF(JRF!B1421="","",IF(LEFT(JRF!B1421,1)=IFERROR(VLOOKUP(LEFT(JRF!B1421,1),$CF$2:$CF$5,1,0),0),"Product Code Required",IF(JRF!C1421="","",IF(JRF!C1421=IFERROR(VLOOKUP(JRF!C1421,$CH:$CH,1,0),0),"Product Code Required","NA")))))</f>
        <v/>
      </c>
      <c r="CJ1408" t="str">
        <f>IF(JRF!AV1421&gt;0,"",IF(JRF!Q1421="","",IF(LEFT(JRF!Q1421,1)=IFERROR(VLOOKUP(LEFT(JRF!Q1421,1),$CF$2:$CF$5,1,0),0),"Product Code Required",IF(JRF!V1421="","",IF(JRF!V1421=IFERROR(VLOOKUP(JRF!V1421,$CH:$CH,1,0),0),"Product Code Required","NA")))))</f>
        <v/>
      </c>
      <c r="CK1408" t="str">
        <f>IFERROR(IF(LEN('Journal Template'!F1419)&gt;0,"",IF('Journal Template'!A1419="","",IF(LEFT('Journal Template'!A1419,1)=IFERROR(VLOOKUP(LEFT('Journal Template'!A1419,1),Checks!$CF$2:$CF$5,1,0),0),"Product Code Required",IF('Journal Template'!D1419="","",IF('Journal Template'!D1419=IFERROR(VLOOKUP('Journal Template'!D1419,Checks!$CH:$CH,1,0),0),"Product Code Required","NA"))))),"")</f>
        <v/>
      </c>
    </row>
    <row r="1409" spans="14:89">
      <c r="N1409" t="s">
        <v>7325</v>
      </c>
      <c r="O1409" t="s">
        <v>7326</v>
      </c>
      <c r="P1409" t="s">
        <v>386</v>
      </c>
      <c r="Q1409" s="150" t="str">
        <f>IF(JRF!D1422="","",IF(IFERROR(VLOOKUP(JRF!D1422,Checks!N:P,3,0),0)="A","","Inactive account in Use"))</f>
        <v/>
      </c>
      <c r="R1409" t="str">
        <f>IFERROR(IF('Journal Template'!C1821="","",IF(IFERROR(VLOOKUP('Journal Template'!C1821,Checks!N:P,3,0),0)="A","","Inactive account in Use")),"")</f>
        <v/>
      </c>
      <c r="S1409" t="s">
        <v>7327</v>
      </c>
      <c r="T1409" t="s">
        <v>386</v>
      </c>
      <c r="U1409" t="s">
        <v>68</v>
      </c>
      <c r="V1409" s="150" t="str">
        <f>IF(JRF!C1422="","",IF(IFERROR(VLOOKUP(JRF!C1422,Checks!S:U,3,0),0)="A","Entry with System fund Dept",""))</f>
        <v/>
      </c>
      <c r="W1409" t="str">
        <f>IFERROR(IF('Journal Template'!D1821="","",IF(IFERROR(VLOOKUP('Journal Template'!D1821,Checks!S:U,3,0),0)="A","Entry with System fund Dept","")),"")</f>
        <v/>
      </c>
      <c r="X1409" t="s">
        <v>7328</v>
      </c>
      <c r="Y1409" t="s">
        <v>389</v>
      </c>
      <c r="Z1409" t="s">
        <v>7329</v>
      </c>
      <c r="AA1409" t="s">
        <v>932</v>
      </c>
      <c r="AB1409" t="s">
        <v>3550</v>
      </c>
      <c r="AC1409" s="150" t="str">
        <f>IFERROR(IF(JRF!C1422="","",IF(AND(VLOOKUP(JRF!C1422,X:AA,4,0)=JRF!B1422,VLOOKUP(JRF!C1422,X:Y,2,0)="A"),"","Inactive Dept Combo Error")),"Inactive Dept Combo Error")</f>
        <v/>
      </c>
      <c r="AD1409" t="str">
        <f>IFERROR(IF('Journal Template'!D1821="","",IF(AND(VLOOKUP('Journal Template'!D1821,X:AA,4,0)='Journal Template'!A1821,VLOOKUP('Journal Template'!D1821,X:Y,2,0)="A"),"","Inactive Dept Combo Error")),"")</f>
        <v/>
      </c>
      <c r="AK1409" s="150" t="str">
        <f>IF(JRF!B1422="","",IF(JRF!B1422=IFERROR(VLOOKUP(JRF!B1422,Checks!AI:AI,1,0),0),"Entry in Branch/Satellite BU's",""))</f>
        <v/>
      </c>
      <c r="AL1409" t="str">
        <f>IFERROR(IF('Journal Template'!A1821="","",IF('Journal Template'!A1821=IFERROR(VLOOKUP('Journal Template'!A1821,Checks!AI:AI,1,0),0),"Entry in Branch/Satellite BU's","")),"")</f>
        <v/>
      </c>
      <c r="AO1409" s="171"/>
      <c r="AP1409" s="171"/>
      <c r="AQ1409" s="171"/>
      <c r="AR1409" s="171"/>
      <c r="CI1409" t="str">
        <f>IF(JRF!F1422&gt;0,"",IF(JRF!B1422="","",IF(LEFT(JRF!B1422,1)=IFERROR(VLOOKUP(LEFT(JRF!B1422,1),$CF$2:$CF$5,1,0),0),"Product Code Required",IF(JRF!C1422="","",IF(JRF!C1422=IFERROR(VLOOKUP(JRF!C1422,$CH:$CH,1,0),0),"Product Code Required","NA")))))</f>
        <v/>
      </c>
      <c r="CJ1409" t="str">
        <f>IF(JRF!AV1422&gt;0,"",IF(JRF!Q1422="","",IF(LEFT(JRF!Q1422,1)=IFERROR(VLOOKUP(LEFT(JRF!Q1422,1),$CF$2:$CF$5,1,0),0),"Product Code Required",IF(JRF!V1422="","",IF(JRF!V1422=IFERROR(VLOOKUP(JRF!V1422,$CH:$CH,1,0),0),"Product Code Required","NA")))))</f>
        <v/>
      </c>
      <c r="CK1409" t="str">
        <f>IFERROR(IF(LEN('Journal Template'!F1420)&gt;0,"",IF('Journal Template'!A1420="","",IF(LEFT('Journal Template'!A1420,1)=IFERROR(VLOOKUP(LEFT('Journal Template'!A1420,1),Checks!$CF$2:$CF$5,1,0),0),"Product Code Required",IF('Journal Template'!D1420="","",IF('Journal Template'!D1420=IFERROR(VLOOKUP('Journal Template'!D1420,Checks!$CH:$CH,1,0),0),"Product Code Required","NA"))))),"")</f>
        <v/>
      </c>
    </row>
    <row r="1410" spans="14:89">
      <c r="N1410" t="s">
        <v>7330</v>
      </c>
      <c r="O1410" t="s">
        <v>7331</v>
      </c>
      <c r="P1410" t="s">
        <v>386</v>
      </c>
      <c r="Q1410" s="150" t="str">
        <f>IF(JRF!D1423="","",IF(IFERROR(VLOOKUP(JRF!D1423,Checks!N:P,3,0),0)="A","","Inactive account in Use"))</f>
        <v/>
      </c>
      <c r="R1410" t="str">
        <f>IFERROR(IF('Journal Template'!C1822="","",IF(IFERROR(VLOOKUP('Journal Template'!C1822,Checks!N:P,3,0),0)="A","","Inactive account in Use")),"")</f>
        <v/>
      </c>
      <c r="S1410" t="s">
        <v>7332</v>
      </c>
      <c r="T1410" t="s">
        <v>386</v>
      </c>
      <c r="U1410" t="s">
        <v>68</v>
      </c>
      <c r="V1410" s="150" t="str">
        <f>IF(JRF!C1423="","",IF(IFERROR(VLOOKUP(JRF!C1423,Checks!S:U,3,0),0)="A","Entry with System fund Dept",""))</f>
        <v/>
      </c>
      <c r="W1410" t="str">
        <f>IFERROR(IF('Journal Template'!D1822="","",IF(IFERROR(VLOOKUP('Journal Template'!D1822,Checks!S:U,3,0),0)="A","Entry with System fund Dept","")),"")</f>
        <v/>
      </c>
      <c r="X1410" t="s">
        <v>1757</v>
      </c>
      <c r="Y1410" t="s">
        <v>386</v>
      </c>
      <c r="Z1410" t="s">
        <v>7333</v>
      </c>
      <c r="AA1410" t="s">
        <v>391</v>
      </c>
      <c r="AB1410" t="s">
        <v>125</v>
      </c>
      <c r="AC1410" s="150" t="str">
        <f>IFERROR(IF(JRF!C1423="","",IF(AND(VLOOKUP(JRF!C1423,X:AA,4,0)=JRF!B1423,VLOOKUP(JRF!C1423,X:Y,2,0)="A"),"","Inactive Dept Combo Error")),"Inactive Dept Combo Error")</f>
        <v/>
      </c>
      <c r="AD1410" t="str">
        <f>IFERROR(IF('Journal Template'!D1822="","",IF(AND(VLOOKUP('Journal Template'!D1822,X:AA,4,0)='Journal Template'!A1822,VLOOKUP('Journal Template'!D1822,X:Y,2,0)="A"),"","Inactive Dept Combo Error")),"")</f>
        <v/>
      </c>
      <c r="AK1410" s="150" t="str">
        <f>IF(JRF!B1423="","",IF(JRF!B1423=IFERROR(VLOOKUP(JRF!B1423,Checks!AI:AI,1,0),0),"Entry in Branch/Satellite BU's",""))</f>
        <v/>
      </c>
      <c r="AL1410" t="str">
        <f>IFERROR(IF('Journal Template'!A1822="","",IF('Journal Template'!A1822=IFERROR(VLOOKUP('Journal Template'!A1822,Checks!AI:AI,1,0),0),"Entry in Branch/Satellite BU's","")),"")</f>
        <v/>
      </c>
      <c r="AO1410" s="171"/>
      <c r="AP1410" s="171"/>
      <c r="AQ1410" s="171"/>
      <c r="AR1410" s="171"/>
      <c r="CI1410" t="str">
        <f>IF(JRF!F1423&gt;0,"",IF(JRF!B1423="","",IF(LEFT(JRF!B1423,1)=IFERROR(VLOOKUP(LEFT(JRF!B1423,1),$CF$2:$CF$5,1,0),0),"Product Code Required",IF(JRF!C1423="","",IF(JRF!C1423=IFERROR(VLOOKUP(JRF!C1423,$CH:$CH,1,0),0),"Product Code Required","NA")))))</f>
        <v/>
      </c>
      <c r="CJ1410" t="str">
        <f>IF(JRF!AV1423&gt;0,"",IF(JRF!Q1423="","",IF(LEFT(JRF!Q1423,1)=IFERROR(VLOOKUP(LEFT(JRF!Q1423,1),$CF$2:$CF$5,1,0),0),"Product Code Required",IF(JRF!V1423="","",IF(JRF!V1423=IFERROR(VLOOKUP(JRF!V1423,$CH:$CH,1,0),0),"Product Code Required","NA")))))</f>
        <v/>
      </c>
      <c r="CK1410" t="str">
        <f>IFERROR(IF(LEN('Journal Template'!F1421)&gt;0,"",IF('Journal Template'!A1421="","",IF(LEFT('Journal Template'!A1421,1)=IFERROR(VLOOKUP(LEFT('Journal Template'!A1421,1),Checks!$CF$2:$CF$5,1,0),0),"Product Code Required",IF('Journal Template'!D1421="","",IF('Journal Template'!D1421=IFERROR(VLOOKUP('Journal Template'!D1421,Checks!$CH:$CH,1,0),0),"Product Code Required","NA"))))),"")</f>
        <v/>
      </c>
    </row>
    <row r="1411" spans="14:89">
      <c r="N1411" t="s">
        <v>7334</v>
      </c>
      <c r="O1411" t="s">
        <v>7335</v>
      </c>
      <c r="P1411" t="s">
        <v>386</v>
      </c>
      <c r="Q1411" s="150" t="str">
        <f>IF(JRF!D1424="","",IF(IFERROR(VLOOKUP(JRF!D1424,Checks!N:P,3,0),0)="A","","Inactive account in Use"))</f>
        <v/>
      </c>
      <c r="R1411" t="str">
        <f>IFERROR(IF('Journal Template'!C1823="","",IF(IFERROR(VLOOKUP('Journal Template'!C1823,Checks!N:P,3,0),0)="A","","Inactive account in Use")),"")</f>
        <v/>
      </c>
      <c r="S1411" t="s">
        <v>7336</v>
      </c>
      <c r="T1411" t="s">
        <v>386</v>
      </c>
      <c r="U1411" t="s">
        <v>68</v>
      </c>
      <c r="V1411" s="150" t="str">
        <f>IF(JRF!C1424="","",IF(IFERROR(VLOOKUP(JRF!C1424,Checks!S:U,3,0),0)="A","Entry with System fund Dept",""))</f>
        <v/>
      </c>
      <c r="W1411" t="str">
        <f>IFERROR(IF('Journal Template'!D1823="","",IF(IFERROR(VLOOKUP('Journal Template'!D1823,Checks!S:U,3,0),0)="A","Entry with System fund Dept","")),"")</f>
        <v/>
      </c>
      <c r="X1411" t="s">
        <v>7337</v>
      </c>
      <c r="Y1411" t="s">
        <v>386</v>
      </c>
      <c r="Z1411" t="s">
        <v>7338</v>
      </c>
      <c r="AA1411" t="s">
        <v>623</v>
      </c>
      <c r="AB1411" t="s">
        <v>1769</v>
      </c>
      <c r="AC1411" s="150" t="str">
        <f>IFERROR(IF(JRF!C1424="","",IF(AND(VLOOKUP(JRF!C1424,X:AA,4,0)=JRF!B1424,VLOOKUP(JRF!C1424,X:Y,2,0)="A"),"","Inactive Dept Combo Error")),"Inactive Dept Combo Error")</f>
        <v/>
      </c>
      <c r="AD1411" t="str">
        <f>IFERROR(IF('Journal Template'!D1823="","",IF(AND(VLOOKUP('Journal Template'!D1823,X:AA,4,0)='Journal Template'!A1823,VLOOKUP('Journal Template'!D1823,X:Y,2,0)="A"),"","Inactive Dept Combo Error")),"")</f>
        <v/>
      </c>
      <c r="AK1411" s="150" t="str">
        <f>IF(JRF!B1424="","",IF(JRF!B1424=IFERROR(VLOOKUP(JRF!B1424,Checks!AI:AI,1,0),0),"Entry in Branch/Satellite BU's",""))</f>
        <v/>
      </c>
      <c r="AL1411" t="str">
        <f>IFERROR(IF('Journal Template'!A1823="","",IF('Journal Template'!A1823=IFERROR(VLOOKUP('Journal Template'!A1823,Checks!AI:AI,1,0),0),"Entry in Branch/Satellite BU's","")),"")</f>
        <v/>
      </c>
      <c r="AO1411" s="171"/>
      <c r="AP1411" s="171"/>
      <c r="AQ1411" s="171"/>
      <c r="AR1411" s="171"/>
      <c r="CI1411" t="str">
        <f>IF(JRF!F1424&gt;0,"",IF(JRF!B1424="","",IF(LEFT(JRF!B1424,1)=IFERROR(VLOOKUP(LEFT(JRF!B1424,1),$CF$2:$CF$5,1,0),0),"Product Code Required",IF(JRF!C1424="","",IF(JRF!C1424=IFERROR(VLOOKUP(JRF!C1424,$CH:$CH,1,0),0),"Product Code Required","NA")))))</f>
        <v/>
      </c>
      <c r="CJ1411" t="str">
        <f>IF(JRF!AV1424&gt;0,"",IF(JRF!Q1424="","",IF(LEFT(JRF!Q1424,1)=IFERROR(VLOOKUP(LEFT(JRF!Q1424,1),$CF$2:$CF$5,1,0),0),"Product Code Required",IF(JRF!V1424="","",IF(JRF!V1424=IFERROR(VLOOKUP(JRF!V1424,$CH:$CH,1,0),0),"Product Code Required","NA")))))</f>
        <v/>
      </c>
      <c r="CK1411" t="str">
        <f>IFERROR(IF(LEN('Journal Template'!F1422)&gt;0,"",IF('Journal Template'!A1422="","",IF(LEFT('Journal Template'!A1422,1)=IFERROR(VLOOKUP(LEFT('Journal Template'!A1422,1),Checks!$CF$2:$CF$5,1,0),0),"Product Code Required",IF('Journal Template'!D1422="","",IF('Journal Template'!D1422=IFERROR(VLOOKUP('Journal Template'!D1422,Checks!$CH:$CH,1,0),0),"Product Code Required","NA"))))),"")</f>
        <v/>
      </c>
    </row>
    <row r="1412" spans="14:89">
      <c r="N1412" t="s">
        <v>7339</v>
      </c>
      <c r="O1412" t="s">
        <v>7340</v>
      </c>
      <c r="P1412" t="s">
        <v>386</v>
      </c>
      <c r="Q1412" s="150" t="str">
        <f>IF(JRF!D1425="","",IF(IFERROR(VLOOKUP(JRF!D1425,Checks!N:P,3,0),0)="A","","Inactive account in Use"))</f>
        <v/>
      </c>
      <c r="R1412" t="str">
        <f>IFERROR(IF('Journal Template'!C1824="","",IF(IFERROR(VLOOKUP('Journal Template'!C1824,Checks!N:P,3,0),0)="A","","Inactive account in Use")),"")</f>
        <v/>
      </c>
      <c r="S1412" t="s">
        <v>7341</v>
      </c>
      <c r="T1412" t="s">
        <v>386</v>
      </c>
      <c r="U1412" t="s">
        <v>68</v>
      </c>
      <c r="V1412" s="150" t="str">
        <f>IF(JRF!C1425="","",IF(IFERROR(VLOOKUP(JRF!C1425,Checks!S:U,3,0),0)="A","Entry with System fund Dept",""))</f>
        <v/>
      </c>
      <c r="W1412" t="str">
        <f>IFERROR(IF('Journal Template'!D1824="","",IF(IFERROR(VLOOKUP('Journal Template'!D1824,Checks!S:U,3,0),0)="A","Entry with System fund Dept","")),"")</f>
        <v/>
      </c>
      <c r="X1412" t="s">
        <v>7342</v>
      </c>
      <c r="Y1412" t="s">
        <v>389</v>
      </c>
      <c r="Z1412" t="s">
        <v>7343</v>
      </c>
      <c r="AA1412" t="s">
        <v>391</v>
      </c>
      <c r="AB1412" t="s">
        <v>125</v>
      </c>
      <c r="AC1412" s="150" t="str">
        <f>IFERROR(IF(JRF!C1425="","",IF(AND(VLOOKUP(JRF!C1425,X:AA,4,0)=JRF!B1425,VLOOKUP(JRF!C1425,X:Y,2,0)="A"),"","Inactive Dept Combo Error")),"Inactive Dept Combo Error")</f>
        <v/>
      </c>
      <c r="AD1412" t="str">
        <f>IFERROR(IF('Journal Template'!D1824="","",IF(AND(VLOOKUP('Journal Template'!D1824,X:AA,4,0)='Journal Template'!A1824,VLOOKUP('Journal Template'!D1824,X:Y,2,0)="A"),"","Inactive Dept Combo Error")),"")</f>
        <v/>
      </c>
      <c r="AK1412" s="150" t="str">
        <f>IF(JRF!B1425="","",IF(JRF!B1425=IFERROR(VLOOKUP(JRF!B1425,Checks!AI:AI,1,0),0),"Entry in Branch/Satellite BU's",""))</f>
        <v/>
      </c>
      <c r="AL1412" t="str">
        <f>IFERROR(IF('Journal Template'!A1824="","",IF('Journal Template'!A1824=IFERROR(VLOOKUP('Journal Template'!A1824,Checks!AI:AI,1,0),0),"Entry in Branch/Satellite BU's","")),"")</f>
        <v/>
      </c>
      <c r="AO1412" s="171"/>
      <c r="AP1412" s="171"/>
      <c r="AQ1412" s="171"/>
      <c r="AR1412" s="171"/>
      <c r="CI1412" t="str">
        <f>IF(JRF!F1425&gt;0,"",IF(JRF!B1425="","",IF(LEFT(JRF!B1425,1)=IFERROR(VLOOKUP(LEFT(JRF!B1425,1),$CF$2:$CF$5,1,0),0),"Product Code Required",IF(JRF!C1425="","",IF(JRF!C1425=IFERROR(VLOOKUP(JRF!C1425,$CH:$CH,1,0),0),"Product Code Required","NA")))))</f>
        <v/>
      </c>
      <c r="CJ1412" t="str">
        <f>IF(JRF!AV1425&gt;0,"",IF(JRF!Q1425="","",IF(LEFT(JRF!Q1425,1)=IFERROR(VLOOKUP(LEFT(JRF!Q1425,1),$CF$2:$CF$5,1,0),0),"Product Code Required",IF(JRF!V1425="","",IF(JRF!V1425=IFERROR(VLOOKUP(JRF!V1425,$CH:$CH,1,0),0),"Product Code Required","NA")))))</f>
        <v/>
      </c>
      <c r="CK1412" t="str">
        <f>IFERROR(IF(LEN('Journal Template'!F1423)&gt;0,"",IF('Journal Template'!A1423="","",IF(LEFT('Journal Template'!A1423,1)=IFERROR(VLOOKUP(LEFT('Journal Template'!A1423,1),Checks!$CF$2:$CF$5,1,0),0),"Product Code Required",IF('Journal Template'!D1423="","",IF('Journal Template'!D1423=IFERROR(VLOOKUP('Journal Template'!D1423,Checks!$CH:$CH,1,0),0),"Product Code Required","NA"))))),"")</f>
        <v/>
      </c>
    </row>
    <row r="1413" spans="14:89">
      <c r="N1413" t="s">
        <v>7344</v>
      </c>
      <c r="O1413" t="s">
        <v>7345</v>
      </c>
      <c r="P1413" t="s">
        <v>386</v>
      </c>
      <c r="Q1413" s="150" t="str">
        <f>IF(JRF!D1426="","",IF(IFERROR(VLOOKUP(JRF!D1426,Checks!N:P,3,0),0)="A","","Inactive account in Use"))</f>
        <v/>
      </c>
      <c r="R1413" t="str">
        <f>IFERROR(IF('Journal Template'!C1825="","",IF(IFERROR(VLOOKUP('Journal Template'!C1825,Checks!N:P,3,0),0)="A","","Inactive account in Use")),"")</f>
        <v/>
      </c>
      <c r="S1413" t="s">
        <v>7346</v>
      </c>
      <c r="T1413" t="s">
        <v>386</v>
      </c>
      <c r="U1413" t="s">
        <v>68</v>
      </c>
      <c r="V1413" s="150" t="str">
        <f>IF(JRF!C1426="","",IF(IFERROR(VLOOKUP(JRF!C1426,Checks!S:U,3,0),0)="A","Entry with System fund Dept",""))</f>
        <v/>
      </c>
      <c r="W1413" t="str">
        <f>IFERROR(IF('Journal Template'!D1825="","",IF(IFERROR(VLOOKUP('Journal Template'!D1825,Checks!S:U,3,0),0)="A","Entry with System fund Dept","")),"")</f>
        <v/>
      </c>
      <c r="X1413" t="s">
        <v>6954</v>
      </c>
      <c r="Y1413" t="s">
        <v>386</v>
      </c>
      <c r="Z1413" t="s">
        <v>7347</v>
      </c>
      <c r="AA1413" t="s">
        <v>391</v>
      </c>
      <c r="AB1413" t="s">
        <v>125</v>
      </c>
      <c r="AC1413" s="150" t="str">
        <f>IFERROR(IF(JRF!C1426="","",IF(AND(VLOOKUP(JRF!C1426,X:AA,4,0)=JRF!B1426,VLOOKUP(JRF!C1426,X:Y,2,0)="A"),"","Inactive Dept Combo Error")),"Inactive Dept Combo Error")</f>
        <v/>
      </c>
      <c r="AD1413" t="str">
        <f>IFERROR(IF('Journal Template'!D1825="","",IF(AND(VLOOKUP('Journal Template'!D1825,X:AA,4,0)='Journal Template'!A1825,VLOOKUP('Journal Template'!D1825,X:Y,2,0)="A"),"","Inactive Dept Combo Error")),"")</f>
        <v/>
      </c>
      <c r="AK1413" s="150" t="str">
        <f>IF(JRF!B1426="","",IF(JRF!B1426=IFERROR(VLOOKUP(JRF!B1426,Checks!AI:AI,1,0),0),"Entry in Branch/Satellite BU's",""))</f>
        <v/>
      </c>
      <c r="AL1413" t="str">
        <f>IFERROR(IF('Journal Template'!A1825="","",IF('Journal Template'!A1825=IFERROR(VLOOKUP('Journal Template'!A1825,Checks!AI:AI,1,0),0),"Entry in Branch/Satellite BU's","")),"")</f>
        <v/>
      </c>
      <c r="AO1413" s="171"/>
      <c r="AP1413" s="171"/>
      <c r="AQ1413" s="171"/>
      <c r="AR1413" s="171"/>
      <c r="CI1413" t="str">
        <f>IF(JRF!F1426&gt;0,"",IF(JRF!B1426="","",IF(LEFT(JRF!B1426,1)=IFERROR(VLOOKUP(LEFT(JRF!B1426,1),$CF$2:$CF$5,1,0),0),"Product Code Required",IF(JRF!C1426="","",IF(JRF!C1426=IFERROR(VLOOKUP(JRF!C1426,$CH:$CH,1,0),0),"Product Code Required","NA")))))</f>
        <v/>
      </c>
      <c r="CJ1413" t="str">
        <f>IF(JRF!AV1426&gt;0,"",IF(JRF!Q1426="","",IF(LEFT(JRF!Q1426,1)=IFERROR(VLOOKUP(LEFT(JRF!Q1426,1),$CF$2:$CF$5,1,0),0),"Product Code Required",IF(JRF!V1426="","",IF(JRF!V1426=IFERROR(VLOOKUP(JRF!V1426,$CH:$CH,1,0),0),"Product Code Required","NA")))))</f>
        <v/>
      </c>
      <c r="CK1413" t="str">
        <f>IFERROR(IF(LEN('Journal Template'!F1424)&gt;0,"",IF('Journal Template'!A1424="","",IF(LEFT('Journal Template'!A1424,1)=IFERROR(VLOOKUP(LEFT('Journal Template'!A1424,1),Checks!$CF$2:$CF$5,1,0),0),"Product Code Required",IF('Journal Template'!D1424="","",IF('Journal Template'!D1424=IFERROR(VLOOKUP('Journal Template'!D1424,Checks!$CH:$CH,1,0),0),"Product Code Required","NA"))))),"")</f>
        <v/>
      </c>
    </row>
    <row r="1414" spans="14:89">
      <c r="N1414" t="s">
        <v>7348</v>
      </c>
      <c r="O1414" t="s">
        <v>7349</v>
      </c>
      <c r="P1414" t="s">
        <v>386</v>
      </c>
      <c r="Q1414" s="150" t="str">
        <f>IF(JRF!D1427="","",IF(IFERROR(VLOOKUP(JRF!D1427,Checks!N:P,3,0),0)="A","","Inactive account in Use"))</f>
        <v/>
      </c>
      <c r="R1414" t="str">
        <f>IFERROR(IF('Journal Template'!C1826="","",IF(IFERROR(VLOOKUP('Journal Template'!C1826,Checks!N:P,3,0),0)="A","","Inactive account in Use")),"")</f>
        <v/>
      </c>
      <c r="S1414" t="s">
        <v>7350</v>
      </c>
      <c r="T1414" t="s">
        <v>386</v>
      </c>
      <c r="U1414" t="s">
        <v>68</v>
      </c>
      <c r="V1414" s="150" t="str">
        <f>IF(JRF!C1427="","",IF(IFERROR(VLOOKUP(JRF!C1427,Checks!S:U,3,0),0)="A","Entry with System fund Dept",""))</f>
        <v/>
      </c>
      <c r="W1414" t="str">
        <f>IFERROR(IF('Journal Template'!D1826="","",IF(IFERROR(VLOOKUP('Journal Template'!D1826,Checks!S:U,3,0),0)="A","Entry with System fund Dept","")),"")</f>
        <v/>
      </c>
      <c r="X1414" t="s">
        <v>6958</v>
      </c>
      <c r="Y1414" t="s">
        <v>386</v>
      </c>
      <c r="Z1414" t="s">
        <v>7351</v>
      </c>
      <c r="AA1414" t="s">
        <v>391</v>
      </c>
      <c r="AB1414" t="s">
        <v>125</v>
      </c>
      <c r="AC1414" s="150" t="str">
        <f>IFERROR(IF(JRF!C1427="","",IF(AND(VLOOKUP(JRF!C1427,X:AA,4,0)=JRF!B1427,VLOOKUP(JRF!C1427,X:Y,2,0)="A"),"","Inactive Dept Combo Error")),"Inactive Dept Combo Error")</f>
        <v/>
      </c>
      <c r="AD1414" t="str">
        <f>IFERROR(IF('Journal Template'!D1826="","",IF(AND(VLOOKUP('Journal Template'!D1826,X:AA,4,0)='Journal Template'!A1826,VLOOKUP('Journal Template'!D1826,X:Y,2,0)="A"),"","Inactive Dept Combo Error")),"")</f>
        <v/>
      </c>
      <c r="AK1414" s="150" t="str">
        <f>IF(JRF!B1427="","",IF(JRF!B1427=IFERROR(VLOOKUP(JRF!B1427,Checks!AI:AI,1,0),0),"Entry in Branch/Satellite BU's",""))</f>
        <v/>
      </c>
      <c r="AL1414" t="str">
        <f>IFERROR(IF('Journal Template'!A1826="","",IF('Journal Template'!A1826=IFERROR(VLOOKUP('Journal Template'!A1826,Checks!AI:AI,1,0),0),"Entry in Branch/Satellite BU's","")),"")</f>
        <v/>
      </c>
      <c r="AO1414" s="171"/>
      <c r="AP1414" s="171"/>
      <c r="AQ1414" s="171"/>
      <c r="AR1414" s="171"/>
      <c r="CI1414" t="str">
        <f>IF(JRF!F1427&gt;0,"",IF(JRF!B1427="","",IF(LEFT(JRF!B1427,1)=IFERROR(VLOOKUP(LEFT(JRF!B1427,1),$CF$2:$CF$5,1,0),0),"Product Code Required",IF(JRF!C1427="","",IF(JRF!C1427=IFERROR(VLOOKUP(JRF!C1427,$CH:$CH,1,0),0),"Product Code Required","NA")))))</f>
        <v/>
      </c>
      <c r="CJ1414" t="str">
        <f>IF(JRF!AV1427&gt;0,"",IF(JRF!Q1427="","",IF(LEFT(JRF!Q1427,1)=IFERROR(VLOOKUP(LEFT(JRF!Q1427,1),$CF$2:$CF$5,1,0),0),"Product Code Required",IF(JRF!V1427="","",IF(JRF!V1427=IFERROR(VLOOKUP(JRF!V1427,$CH:$CH,1,0),0),"Product Code Required","NA")))))</f>
        <v/>
      </c>
      <c r="CK1414" t="str">
        <f>IFERROR(IF(LEN('Journal Template'!F1425)&gt;0,"",IF('Journal Template'!A1425="","",IF(LEFT('Journal Template'!A1425,1)=IFERROR(VLOOKUP(LEFT('Journal Template'!A1425,1),Checks!$CF$2:$CF$5,1,0),0),"Product Code Required",IF('Journal Template'!D1425="","",IF('Journal Template'!D1425=IFERROR(VLOOKUP('Journal Template'!D1425,Checks!$CH:$CH,1,0),0),"Product Code Required","NA"))))),"")</f>
        <v/>
      </c>
    </row>
    <row r="1415" spans="14:89">
      <c r="N1415" t="s">
        <v>7352</v>
      </c>
      <c r="O1415" t="s">
        <v>7353</v>
      </c>
      <c r="P1415" t="s">
        <v>386</v>
      </c>
      <c r="Q1415" s="150" t="str">
        <f>IF(JRF!D1428="","",IF(IFERROR(VLOOKUP(JRF!D1428,Checks!N:P,3,0),0)="A","","Inactive account in Use"))</f>
        <v/>
      </c>
      <c r="R1415" t="str">
        <f>IFERROR(IF('Journal Template'!C1827="","",IF(IFERROR(VLOOKUP('Journal Template'!C1827,Checks!N:P,3,0),0)="A","","Inactive account in Use")),"")</f>
        <v/>
      </c>
      <c r="S1415" t="s">
        <v>7354</v>
      </c>
      <c r="T1415" t="s">
        <v>386</v>
      </c>
      <c r="U1415" t="s">
        <v>68</v>
      </c>
      <c r="V1415" s="150" t="str">
        <f>IF(JRF!C1428="","",IF(IFERROR(VLOOKUP(JRF!C1428,Checks!S:U,3,0),0)="A","Entry with System fund Dept",""))</f>
        <v/>
      </c>
      <c r="W1415" t="str">
        <f>IFERROR(IF('Journal Template'!D1827="","",IF(IFERROR(VLOOKUP('Journal Template'!D1827,Checks!S:U,3,0),0)="A","Entry with System fund Dept","")),"")</f>
        <v/>
      </c>
      <c r="X1415" t="s">
        <v>6963</v>
      </c>
      <c r="Y1415" t="s">
        <v>386</v>
      </c>
      <c r="Z1415" t="s">
        <v>7355</v>
      </c>
      <c r="AA1415" t="s">
        <v>391</v>
      </c>
      <c r="AB1415" t="s">
        <v>125</v>
      </c>
      <c r="AC1415" s="150" t="str">
        <f>IFERROR(IF(JRF!C1428="","",IF(AND(VLOOKUP(JRF!C1428,X:AA,4,0)=JRF!B1428,VLOOKUP(JRF!C1428,X:Y,2,0)="A"),"","Inactive Dept Combo Error")),"Inactive Dept Combo Error")</f>
        <v/>
      </c>
      <c r="AD1415" t="str">
        <f>IFERROR(IF('Journal Template'!D1827="","",IF(AND(VLOOKUP('Journal Template'!D1827,X:AA,4,0)='Journal Template'!A1827,VLOOKUP('Journal Template'!D1827,X:Y,2,0)="A"),"","Inactive Dept Combo Error")),"")</f>
        <v/>
      </c>
      <c r="AK1415" s="150" t="str">
        <f>IF(JRF!B1428="","",IF(JRF!B1428=IFERROR(VLOOKUP(JRF!B1428,Checks!AI:AI,1,0),0),"Entry in Branch/Satellite BU's",""))</f>
        <v/>
      </c>
      <c r="AL1415" t="str">
        <f>IFERROR(IF('Journal Template'!A1827="","",IF('Journal Template'!A1827=IFERROR(VLOOKUP('Journal Template'!A1827,Checks!AI:AI,1,0),0),"Entry in Branch/Satellite BU's","")),"")</f>
        <v/>
      </c>
      <c r="AO1415" s="171"/>
      <c r="AP1415" s="171"/>
      <c r="AQ1415" s="171"/>
      <c r="AR1415" s="171"/>
      <c r="CI1415" t="str">
        <f>IF(JRF!F1428&gt;0,"",IF(JRF!B1428="","",IF(LEFT(JRF!B1428,1)=IFERROR(VLOOKUP(LEFT(JRF!B1428,1),$CF$2:$CF$5,1,0),0),"Product Code Required",IF(JRF!C1428="","",IF(JRF!C1428=IFERROR(VLOOKUP(JRF!C1428,$CH:$CH,1,0),0),"Product Code Required","NA")))))</f>
        <v/>
      </c>
      <c r="CJ1415" t="str">
        <f>IF(JRF!AV1428&gt;0,"",IF(JRF!Q1428="","",IF(LEFT(JRF!Q1428,1)=IFERROR(VLOOKUP(LEFT(JRF!Q1428,1),$CF$2:$CF$5,1,0),0),"Product Code Required",IF(JRF!V1428="","",IF(JRF!V1428=IFERROR(VLOOKUP(JRF!V1428,$CH:$CH,1,0),0),"Product Code Required","NA")))))</f>
        <v/>
      </c>
      <c r="CK1415" t="str">
        <f>IFERROR(IF(LEN('Journal Template'!F1426)&gt;0,"",IF('Journal Template'!A1426="","",IF(LEFT('Journal Template'!A1426,1)=IFERROR(VLOOKUP(LEFT('Journal Template'!A1426,1),Checks!$CF$2:$CF$5,1,0),0),"Product Code Required",IF('Journal Template'!D1426="","",IF('Journal Template'!D1426=IFERROR(VLOOKUP('Journal Template'!D1426,Checks!$CH:$CH,1,0),0),"Product Code Required","NA"))))),"")</f>
        <v/>
      </c>
    </row>
    <row r="1416" spans="14:89">
      <c r="N1416" t="s">
        <v>7356</v>
      </c>
      <c r="O1416" t="s">
        <v>7357</v>
      </c>
      <c r="P1416" t="s">
        <v>386</v>
      </c>
      <c r="Q1416" s="150" t="str">
        <f>IF(JRF!D1429="","",IF(IFERROR(VLOOKUP(JRF!D1429,Checks!N:P,3,0),0)="A","","Inactive account in Use"))</f>
        <v/>
      </c>
      <c r="R1416" t="str">
        <f>IFERROR(IF('Journal Template'!C1828="","",IF(IFERROR(VLOOKUP('Journal Template'!C1828,Checks!N:P,3,0),0)="A","","Inactive account in Use")),"")</f>
        <v/>
      </c>
      <c r="S1416" t="s">
        <v>7358</v>
      </c>
      <c r="T1416" t="s">
        <v>386</v>
      </c>
      <c r="U1416" t="s">
        <v>68</v>
      </c>
      <c r="V1416" s="150" t="str">
        <f>IF(JRF!C1429="","",IF(IFERROR(VLOOKUP(JRF!C1429,Checks!S:U,3,0),0)="A","Entry with System fund Dept",""))</f>
        <v/>
      </c>
      <c r="W1416" t="str">
        <f>IFERROR(IF('Journal Template'!D1828="","",IF(IFERROR(VLOOKUP('Journal Template'!D1828,Checks!S:U,3,0),0)="A","Entry with System fund Dept","")),"")</f>
        <v/>
      </c>
      <c r="X1416" t="s">
        <v>6967</v>
      </c>
      <c r="Y1416" t="s">
        <v>386</v>
      </c>
      <c r="Z1416" t="s">
        <v>7359</v>
      </c>
      <c r="AA1416" t="s">
        <v>391</v>
      </c>
      <c r="AB1416" t="s">
        <v>125</v>
      </c>
      <c r="AC1416" s="150" t="str">
        <f>IFERROR(IF(JRF!C1429="","",IF(AND(VLOOKUP(JRF!C1429,X:AA,4,0)=JRF!B1429,VLOOKUP(JRF!C1429,X:Y,2,0)="A"),"","Inactive Dept Combo Error")),"Inactive Dept Combo Error")</f>
        <v/>
      </c>
      <c r="AD1416" t="str">
        <f>IFERROR(IF('Journal Template'!D1828="","",IF(AND(VLOOKUP('Journal Template'!D1828,X:AA,4,0)='Journal Template'!A1828,VLOOKUP('Journal Template'!D1828,X:Y,2,0)="A"),"","Inactive Dept Combo Error")),"")</f>
        <v/>
      </c>
      <c r="AK1416" s="150" t="str">
        <f>IF(JRF!B1429="","",IF(JRF!B1429=IFERROR(VLOOKUP(JRF!B1429,Checks!AI:AI,1,0),0),"Entry in Branch/Satellite BU's",""))</f>
        <v/>
      </c>
      <c r="AL1416" t="str">
        <f>IFERROR(IF('Journal Template'!A1828="","",IF('Journal Template'!A1828=IFERROR(VLOOKUP('Journal Template'!A1828,Checks!AI:AI,1,0),0),"Entry in Branch/Satellite BU's","")),"")</f>
        <v/>
      </c>
      <c r="AO1416" s="171"/>
      <c r="AP1416" s="171"/>
      <c r="AQ1416" s="171"/>
      <c r="AR1416" s="171"/>
      <c r="CI1416" t="str">
        <f>IF(JRF!F1429&gt;0,"",IF(JRF!B1429="","",IF(LEFT(JRF!B1429,1)=IFERROR(VLOOKUP(LEFT(JRF!B1429,1),$CF$2:$CF$5,1,0),0),"Product Code Required",IF(JRF!C1429="","",IF(JRF!C1429=IFERROR(VLOOKUP(JRF!C1429,$CH:$CH,1,0),0),"Product Code Required","NA")))))</f>
        <v/>
      </c>
      <c r="CJ1416" t="str">
        <f>IF(JRF!AV1429&gt;0,"",IF(JRF!Q1429="","",IF(LEFT(JRF!Q1429,1)=IFERROR(VLOOKUP(LEFT(JRF!Q1429,1),$CF$2:$CF$5,1,0),0),"Product Code Required",IF(JRF!V1429="","",IF(JRF!V1429=IFERROR(VLOOKUP(JRF!V1429,$CH:$CH,1,0),0),"Product Code Required","NA")))))</f>
        <v/>
      </c>
      <c r="CK1416" t="str">
        <f>IFERROR(IF(LEN('Journal Template'!F1427)&gt;0,"",IF('Journal Template'!A1427="","",IF(LEFT('Journal Template'!A1427,1)=IFERROR(VLOOKUP(LEFT('Journal Template'!A1427,1),Checks!$CF$2:$CF$5,1,0),0),"Product Code Required",IF('Journal Template'!D1427="","",IF('Journal Template'!D1427=IFERROR(VLOOKUP('Journal Template'!D1427,Checks!$CH:$CH,1,0),0),"Product Code Required","NA"))))),"")</f>
        <v/>
      </c>
    </row>
    <row r="1417" spans="14:89">
      <c r="N1417" t="s">
        <v>7360</v>
      </c>
      <c r="O1417" t="s">
        <v>7361</v>
      </c>
      <c r="P1417" t="s">
        <v>386</v>
      </c>
      <c r="Q1417" s="150" t="str">
        <f>IF(JRF!D1430="","",IF(IFERROR(VLOOKUP(JRF!D1430,Checks!N:P,3,0),0)="A","","Inactive account in Use"))</f>
        <v/>
      </c>
      <c r="R1417" t="str">
        <f>IFERROR(IF('Journal Template'!C1829="","",IF(IFERROR(VLOOKUP('Journal Template'!C1829,Checks!N:P,3,0),0)="A","","Inactive account in Use")),"")</f>
        <v/>
      </c>
      <c r="S1417" t="s">
        <v>7362</v>
      </c>
      <c r="T1417" t="s">
        <v>386</v>
      </c>
      <c r="U1417" t="s">
        <v>68</v>
      </c>
      <c r="V1417" s="150" t="str">
        <f>IF(JRF!C1430="","",IF(IFERROR(VLOOKUP(JRF!C1430,Checks!S:U,3,0),0)="A","Entry with System fund Dept",""))</f>
        <v/>
      </c>
      <c r="W1417" t="str">
        <f>IFERROR(IF('Journal Template'!D1829="","",IF(IFERROR(VLOOKUP('Journal Template'!D1829,Checks!S:U,3,0),0)="A","Entry with System fund Dept","")),"")</f>
        <v/>
      </c>
      <c r="X1417" t="s">
        <v>6972</v>
      </c>
      <c r="Y1417" t="s">
        <v>386</v>
      </c>
      <c r="Z1417" t="s">
        <v>7363</v>
      </c>
      <c r="AA1417" t="s">
        <v>391</v>
      </c>
      <c r="AB1417" t="s">
        <v>125</v>
      </c>
      <c r="AC1417" s="150" t="str">
        <f>IFERROR(IF(JRF!C1430="","",IF(AND(VLOOKUP(JRF!C1430,X:AA,4,0)=JRF!B1430,VLOOKUP(JRF!C1430,X:Y,2,0)="A"),"","Inactive Dept Combo Error")),"Inactive Dept Combo Error")</f>
        <v/>
      </c>
      <c r="AD1417" t="str">
        <f>IFERROR(IF('Journal Template'!D1829="","",IF(AND(VLOOKUP('Journal Template'!D1829,X:AA,4,0)='Journal Template'!A1829,VLOOKUP('Journal Template'!D1829,X:Y,2,0)="A"),"","Inactive Dept Combo Error")),"")</f>
        <v/>
      </c>
      <c r="AK1417" s="150" t="str">
        <f>IF(JRF!B1430="","",IF(JRF!B1430=IFERROR(VLOOKUP(JRF!B1430,Checks!AI:AI,1,0),0),"Entry in Branch/Satellite BU's",""))</f>
        <v/>
      </c>
      <c r="AL1417" t="str">
        <f>IFERROR(IF('Journal Template'!A1829="","",IF('Journal Template'!A1829=IFERROR(VLOOKUP('Journal Template'!A1829,Checks!AI:AI,1,0),0),"Entry in Branch/Satellite BU's","")),"")</f>
        <v/>
      </c>
      <c r="AO1417" s="171"/>
      <c r="AP1417" s="171"/>
      <c r="AQ1417" s="171"/>
      <c r="AR1417" s="171"/>
      <c r="CI1417" t="str">
        <f>IF(JRF!F1430&gt;0,"",IF(JRF!B1430="","",IF(LEFT(JRF!B1430,1)=IFERROR(VLOOKUP(LEFT(JRF!B1430,1),$CF$2:$CF$5,1,0),0),"Product Code Required",IF(JRF!C1430="","",IF(JRF!C1430=IFERROR(VLOOKUP(JRF!C1430,$CH:$CH,1,0),0),"Product Code Required","NA")))))</f>
        <v/>
      </c>
      <c r="CJ1417" t="str">
        <f>IF(JRF!AV1430&gt;0,"",IF(JRF!Q1430="","",IF(LEFT(JRF!Q1430,1)=IFERROR(VLOOKUP(LEFT(JRF!Q1430,1),$CF$2:$CF$5,1,0),0),"Product Code Required",IF(JRF!V1430="","",IF(JRF!V1430=IFERROR(VLOOKUP(JRF!V1430,$CH:$CH,1,0),0),"Product Code Required","NA")))))</f>
        <v/>
      </c>
      <c r="CK1417" t="str">
        <f>IFERROR(IF(LEN('Journal Template'!F1428)&gt;0,"",IF('Journal Template'!A1428="","",IF(LEFT('Journal Template'!A1428,1)=IFERROR(VLOOKUP(LEFT('Journal Template'!A1428,1),Checks!$CF$2:$CF$5,1,0),0),"Product Code Required",IF('Journal Template'!D1428="","",IF('Journal Template'!D1428=IFERROR(VLOOKUP('Journal Template'!D1428,Checks!$CH:$CH,1,0),0),"Product Code Required","NA"))))),"")</f>
        <v/>
      </c>
    </row>
    <row r="1418" spans="14:89">
      <c r="N1418" t="s">
        <v>7364</v>
      </c>
      <c r="O1418" t="s">
        <v>7365</v>
      </c>
      <c r="P1418" t="s">
        <v>386</v>
      </c>
      <c r="Q1418" s="150" t="str">
        <f>IF(JRF!D1431="","",IF(IFERROR(VLOOKUP(JRF!D1431,Checks!N:P,3,0),0)="A","","Inactive account in Use"))</f>
        <v/>
      </c>
      <c r="R1418" t="str">
        <f>IFERROR(IF('Journal Template'!C1830="","",IF(IFERROR(VLOOKUP('Journal Template'!C1830,Checks!N:P,3,0),0)="A","","Inactive account in Use")),"")</f>
        <v/>
      </c>
      <c r="S1418" t="s">
        <v>7366</v>
      </c>
      <c r="T1418" t="s">
        <v>386</v>
      </c>
      <c r="U1418" t="s">
        <v>381</v>
      </c>
      <c r="V1418" s="150" t="str">
        <f>IF(JRF!C1431="","",IF(IFERROR(VLOOKUP(JRF!C1431,Checks!S:U,3,0),0)="A","Entry with System fund Dept",""))</f>
        <v/>
      </c>
      <c r="W1418" t="str">
        <f>IFERROR(IF('Journal Template'!D1830="","",IF(IFERROR(VLOOKUP('Journal Template'!D1830,Checks!S:U,3,0),0)="A","Entry with System fund Dept","")),"")</f>
        <v/>
      </c>
      <c r="X1418" t="s">
        <v>6977</v>
      </c>
      <c r="Y1418" t="s">
        <v>386</v>
      </c>
      <c r="Z1418" t="s">
        <v>7367</v>
      </c>
      <c r="AA1418" t="s">
        <v>391</v>
      </c>
      <c r="AB1418" t="s">
        <v>125</v>
      </c>
      <c r="AC1418" s="150" t="str">
        <f>IFERROR(IF(JRF!C1431="","",IF(AND(VLOOKUP(JRF!C1431,X:AA,4,0)=JRF!B1431,VLOOKUP(JRF!C1431,X:Y,2,0)="A"),"","Inactive Dept Combo Error")),"Inactive Dept Combo Error")</f>
        <v/>
      </c>
      <c r="AD1418" t="str">
        <f>IFERROR(IF('Journal Template'!D1830="","",IF(AND(VLOOKUP('Journal Template'!D1830,X:AA,4,0)='Journal Template'!A1830,VLOOKUP('Journal Template'!D1830,X:Y,2,0)="A"),"","Inactive Dept Combo Error")),"")</f>
        <v/>
      </c>
      <c r="AK1418" s="150" t="str">
        <f>IF(JRF!B1431="","",IF(JRF!B1431=IFERROR(VLOOKUP(JRF!B1431,Checks!AI:AI,1,0),0),"Entry in Branch/Satellite BU's",""))</f>
        <v/>
      </c>
      <c r="AL1418" t="str">
        <f>IFERROR(IF('Journal Template'!A1830="","",IF('Journal Template'!A1830=IFERROR(VLOOKUP('Journal Template'!A1830,Checks!AI:AI,1,0),0),"Entry in Branch/Satellite BU's","")),"")</f>
        <v/>
      </c>
      <c r="AO1418" s="171"/>
      <c r="AP1418" s="171"/>
      <c r="AQ1418" s="171"/>
      <c r="AR1418" s="171"/>
      <c r="CI1418" t="str">
        <f>IF(JRF!F1431&gt;0,"",IF(JRF!B1431="","",IF(LEFT(JRF!B1431,1)=IFERROR(VLOOKUP(LEFT(JRF!B1431,1),$CF$2:$CF$5,1,0),0),"Product Code Required",IF(JRF!C1431="","",IF(JRF!C1431=IFERROR(VLOOKUP(JRF!C1431,$CH:$CH,1,0),0),"Product Code Required","NA")))))</f>
        <v/>
      </c>
      <c r="CJ1418" t="str">
        <f>IF(JRF!AV1431&gt;0,"",IF(JRF!Q1431="","",IF(LEFT(JRF!Q1431,1)=IFERROR(VLOOKUP(LEFT(JRF!Q1431,1),$CF$2:$CF$5,1,0),0),"Product Code Required",IF(JRF!V1431="","",IF(JRF!V1431=IFERROR(VLOOKUP(JRF!V1431,$CH:$CH,1,0),0),"Product Code Required","NA")))))</f>
        <v/>
      </c>
      <c r="CK1418" t="str">
        <f>IFERROR(IF(LEN('Journal Template'!F1429)&gt;0,"",IF('Journal Template'!A1429="","",IF(LEFT('Journal Template'!A1429,1)=IFERROR(VLOOKUP(LEFT('Journal Template'!A1429,1),Checks!$CF$2:$CF$5,1,0),0),"Product Code Required",IF('Journal Template'!D1429="","",IF('Journal Template'!D1429=IFERROR(VLOOKUP('Journal Template'!D1429,Checks!$CH:$CH,1,0),0),"Product Code Required","NA"))))),"")</f>
        <v/>
      </c>
    </row>
    <row r="1419" spans="14:89">
      <c r="N1419" t="s">
        <v>7368</v>
      </c>
      <c r="O1419" t="s">
        <v>7369</v>
      </c>
      <c r="P1419" t="s">
        <v>386</v>
      </c>
      <c r="Q1419" s="150" t="str">
        <f>IF(JRF!D1432="","",IF(IFERROR(VLOOKUP(JRF!D1432,Checks!N:P,3,0),0)="A","","Inactive account in Use"))</f>
        <v/>
      </c>
      <c r="R1419" t="str">
        <f>IFERROR(IF('Journal Template'!C1831="","",IF(IFERROR(VLOOKUP('Journal Template'!C1831,Checks!N:P,3,0),0)="A","","Inactive account in Use")),"")</f>
        <v/>
      </c>
      <c r="S1419" t="s">
        <v>7370</v>
      </c>
      <c r="T1419" t="s">
        <v>386</v>
      </c>
      <c r="U1419" t="s">
        <v>381</v>
      </c>
      <c r="V1419" s="150" t="str">
        <f>IF(JRF!C1432="","",IF(IFERROR(VLOOKUP(JRF!C1432,Checks!S:U,3,0),0)="A","Entry with System fund Dept",""))</f>
        <v/>
      </c>
      <c r="W1419" t="str">
        <f>IFERROR(IF('Journal Template'!D1831="","",IF(IFERROR(VLOOKUP('Journal Template'!D1831,Checks!S:U,3,0),0)="A","Entry with System fund Dept","")),"")</f>
        <v/>
      </c>
      <c r="X1419" t="s">
        <v>7371</v>
      </c>
      <c r="Y1419" t="s">
        <v>386</v>
      </c>
      <c r="Z1419" t="s">
        <v>7372</v>
      </c>
      <c r="AA1419" t="s">
        <v>7373</v>
      </c>
      <c r="AB1419" t="s">
        <v>125</v>
      </c>
      <c r="AC1419" s="150" t="str">
        <f>IFERROR(IF(JRF!C1432="","",IF(AND(VLOOKUP(JRF!C1432,X:AA,4,0)=JRF!B1432,VLOOKUP(JRF!C1432,X:Y,2,0)="A"),"","Inactive Dept Combo Error")),"Inactive Dept Combo Error")</f>
        <v/>
      </c>
      <c r="AD1419" t="str">
        <f>IFERROR(IF('Journal Template'!D1831="","",IF(AND(VLOOKUP('Journal Template'!D1831,X:AA,4,0)='Journal Template'!A1831,VLOOKUP('Journal Template'!D1831,X:Y,2,0)="A"),"","Inactive Dept Combo Error")),"")</f>
        <v/>
      </c>
      <c r="AK1419" s="150" t="str">
        <f>IF(JRF!B1432="","",IF(JRF!B1432=IFERROR(VLOOKUP(JRF!B1432,Checks!AI:AI,1,0),0),"Entry in Branch/Satellite BU's",""))</f>
        <v/>
      </c>
      <c r="AL1419" t="str">
        <f>IFERROR(IF('Journal Template'!A1831="","",IF('Journal Template'!A1831=IFERROR(VLOOKUP('Journal Template'!A1831,Checks!AI:AI,1,0),0),"Entry in Branch/Satellite BU's","")),"")</f>
        <v/>
      </c>
      <c r="AO1419" s="171"/>
      <c r="AP1419" s="171"/>
      <c r="AQ1419" s="171"/>
      <c r="AR1419" s="171"/>
      <c r="CI1419" t="str">
        <f>IF(JRF!F1432&gt;0,"",IF(JRF!B1432="","",IF(LEFT(JRF!B1432,1)=IFERROR(VLOOKUP(LEFT(JRF!B1432,1),$CF$2:$CF$5,1,0),0),"Product Code Required",IF(JRF!C1432="","",IF(JRF!C1432=IFERROR(VLOOKUP(JRF!C1432,$CH:$CH,1,0),0),"Product Code Required","NA")))))</f>
        <v/>
      </c>
      <c r="CJ1419" t="str">
        <f>IF(JRF!AV1432&gt;0,"",IF(JRF!Q1432="","",IF(LEFT(JRF!Q1432,1)=IFERROR(VLOOKUP(LEFT(JRF!Q1432,1),$CF$2:$CF$5,1,0),0),"Product Code Required",IF(JRF!V1432="","",IF(JRF!V1432=IFERROR(VLOOKUP(JRF!V1432,$CH:$CH,1,0),0),"Product Code Required","NA")))))</f>
        <v/>
      </c>
      <c r="CK1419" t="str">
        <f>IFERROR(IF(LEN('Journal Template'!F1430)&gt;0,"",IF('Journal Template'!A1430="","",IF(LEFT('Journal Template'!A1430,1)=IFERROR(VLOOKUP(LEFT('Journal Template'!A1430,1),Checks!$CF$2:$CF$5,1,0),0),"Product Code Required",IF('Journal Template'!D1430="","",IF('Journal Template'!D1430=IFERROR(VLOOKUP('Journal Template'!D1430,Checks!$CH:$CH,1,0),0),"Product Code Required","NA"))))),"")</f>
        <v/>
      </c>
    </row>
    <row r="1420" spans="14:89">
      <c r="N1420" t="s">
        <v>7374</v>
      </c>
      <c r="O1420" t="s">
        <v>7375</v>
      </c>
      <c r="P1420" t="s">
        <v>386</v>
      </c>
      <c r="Q1420" s="150" t="str">
        <f>IF(JRF!D1433="","",IF(IFERROR(VLOOKUP(JRF!D1433,Checks!N:P,3,0),0)="A","","Inactive account in Use"))</f>
        <v/>
      </c>
      <c r="R1420" t="str">
        <f>IFERROR(IF('Journal Template'!C1832="","",IF(IFERROR(VLOOKUP('Journal Template'!C1832,Checks!N:P,3,0),0)="A","","Inactive account in Use")),"")</f>
        <v/>
      </c>
      <c r="S1420" t="s">
        <v>7376</v>
      </c>
      <c r="T1420" t="s">
        <v>386</v>
      </c>
      <c r="U1420" t="s">
        <v>381</v>
      </c>
      <c r="V1420" s="150" t="str">
        <f>IF(JRF!C1433="","",IF(IFERROR(VLOOKUP(JRF!C1433,Checks!S:U,3,0),0)="A","Entry with System fund Dept",""))</f>
        <v/>
      </c>
      <c r="W1420" t="str">
        <f>IFERROR(IF('Journal Template'!D1832="","",IF(IFERROR(VLOOKUP('Journal Template'!D1832,Checks!S:U,3,0),0)="A","Entry with System fund Dept","")),"")</f>
        <v/>
      </c>
      <c r="X1420" t="s">
        <v>6982</v>
      </c>
      <c r="Y1420" t="s">
        <v>386</v>
      </c>
      <c r="Z1420" t="s">
        <v>7377</v>
      </c>
      <c r="AA1420" t="s">
        <v>391</v>
      </c>
      <c r="AB1420" t="s">
        <v>125</v>
      </c>
      <c r="AC1420" s="150" t="str">
        <f>IFERROR(IF(JRF!C1433="","",IF(AND(VLOOKUP(JRF!C1433,X:AA,4,0)=JRF!B1433,VLOOKUP(JRF!C1433,X:Y,2,0)="A"),"","Inactive Dept Combo Error")),"Inactive Dept Combo Error")</f>
        <v/>
      </c>
      <c r="AD1420" t="str">
        <f>IFERROR(IF('Journal Template'!D1832="","",IF(AND(VLOOKUP('Journal Template'!D1832,X:AA,4,0)='Journal Template'!A1832,VLOOKUP('Journal Template'!D1832,X:Y,2,0)="A"),"","Inactive Dept Combo Error")),"")</f>
        <v/>
      </c>
      <c r="AK1420" s="150" t="str">
        <f>IF(JRF!B1433="","",IF(JRF!B1433=IFERROR(VLOOKUP(JRF!B1433,Checks!AI:AI,1,0),0),"Entry in Branch/Satellite BU's",""))</f>
        <v/>
      </c>
      <c r="AL1420" t="str">
        <f>IFERROR(IF('Journal Template'!A1832="","",IF('Journal Template'!A1832=IFERROR(VLOOKUP('Journal Template'!A1832,Checks!AI:AI,1,0),0),"Entry in Branch/Satellite BU's","")),"")</f>
        <v/>
      </c>
      <c r="AO1420" s="171"/>
      <c r="AP1420" s="171"/>
      <c r="AQ1420" s="171"/>
      <c r="AR1420" s="171"/>
      <c r="CI1420" t="str">
        <f>IF(JRF!F1433&gt;0,"",IF(JRF!B1433="","",IF(LEFT(JRF!B1433,1)=IFERROR(VLOOKUP(LEFT(JRF!B1433,1),$CF$2:$CF$5,1,0),0),"Product Code Required",IF(JRF!C1433="","",IF(JRF!C1433=IFERROR(VLOOKUP(JRF!C1433,$CH:$CH,1,0),0),"Product Code Required","NA")))))</f>
        <v/>
      </c>
      <c r="CJ1420" t="str">
        <f>IF(JRF!AV1433&gt;0,"",IF(JRF!Q1433="","",IF(LEFT(JRF!Q1433,1)=IFERROR(VLOOKUP(LEFT(JRF!Q1433,1),$CF$2:$CF$5,1,0),0),"Product Code Required",IF(JRF!V1433="","",IF(JRF!V1433=IFERROR(VLOOKUP(JRF!V1433,$CH:$CH,1,0),0),"Product Code Required","NA")))))</f>
        <v/>
      </c>
      <c r="CK1420" t="str">
        <f>IFERROR(IF(LEN('Journal Template'!F1431)&gt;0,"",IF('Journal Template'!A1431="","",IF(LEFT('Journal Template'!A1431,1)=IFERROR(VLOOKUP(LEFT('Journal Template'!A1431,1),Checks!$CF$2:$CF$5,1,0),0),"Product Code Required",IF('Journal Template'!D1431="","",IF('Journal Template'!D1431=IFERROR(VLOOKUP('Journal Template'!D1431,Checks!$CH:$CH,1,0),0),"Product Code Required","NA"))))),"")</f>
        <v/>
      </c>
    </row>
    <row r="1421" spans="14:89">
      <c r="N1421" t="s">
        <v>7378</v>
      </c>
      <c r="O1421" t="s">
        <v>4989</v>
      </c>
      <c r="P1421" t="s">
        <v>386</v>
      </c>
      <c r="Q1421" s="150" t="str">
        <f>IF(JRF!D1434="","",IF(IFERROR(VLOOKUP(JRF!D1434,Checks!N:P,3,0),0)="A","","Inactive account in Use"))</f>
        <v/>
      </c>
      <c r="R1421" t="str">
        <f>IFERROR(IF('Journal Template'!C1833="","",IF(IFERROR(VLOOKUP('Journal Template'!C1833,Checks!N:P,3,0),0)="A","","Inactive account in Use")),"")</f>
        <v/>
      </c>
      <c r="S1421" t="s">
        <v>7379</v>
      </c>
      <c r="T1421" t="s">
        <v>386</v>
      </c>
      <c r="U1421" t="s">
        <v>68</v>
      </c>
      <c r="V1421" s="150" t="str">
        <f>IF(JRF!C1434="","",IF(IFERROR(VLOOKUP(JRF!C1434,Checks!S:U,3,0),0)="A","Entry with System fund Dept",""))</f>
        <v/>
      </c>
      <c r="W1421" t="str">
        <f>IFERROR(IF('Journal Template'!D1833="","",IF(IFERROR(VLOOKUP('Journal Template'!D1833,Checks!S:U,3,0),0)="A","Entry with System fund Dept","")),"")</f>
        <v/>
      </c>
      <c r="X1421" t="s">
        <v>7380</v>
      </c>
      <c r="Y1421" t="s">
        <v>386</v>
      </c>
      <c r="Z1421" t="s">
        <v>7381</v>
      </c>
      <c r="AA1421" t="s">
        <v>391</v>
      </c>
      <c r="AB1421" t="s">
        <v>125</v>
      </c>
      <c r="AC1421" s="150" t="str">
        <f>IFERROR(IF(JRF!C1434="","",IF(AND(VLOOKUP(JRF!C1434,X:AA,4,0)=JRF!B1434,VLOOKUP(JRF!C1434,X:Y,2,0)="A"),"","Inactive Dept Combo Error")),"Inactive Dept Combo Error")</f>
        <v/>
      </c>
      <c r="AD1421" t="str">
        <f>IFERROR(IF('Journal Template'!D1833="","",IF(AND(VLOOKUP('Journal Template'!D1833,X:AA,4,0)='Journal Template'!A1833,VLOOKUP('Journal Template'!D1833,X:Y,2,0)="A"),"","Inactive Dept Combo Error")),"")</f>
        <v/>
      </c>
      <c r="AK1421" s="150" t="str">
        <f>IF(JRF!B1434="","",IF(JRF!B1434=IFERROR(VLOOKUP(JRF!B1434,Checks!AI:AI,1,0),0),"Entry in Branch/Satellite BU's",""))</f>
        <v/>
      </c>
      <c r="AL1421" t="str">
        <f>IFERROR(IF('Journal Template'!A1833="","",IF('Journal Template'!A1833=IFERROR(VLOOKUP('Journal Template'!A1833,Checks!AI:AI,1,0),0),"Entry in Branch/Satellite BU's","")),"")</f>
        <v/>
      </c>
      <c r="AO1421" s="171"/>
      <c r="AP1421" s="171"/>
      <c r="AQ1421" s="171"/>
      <c r="AR1421" s="171"/>
      <c r="CI1421" t="str">
        <f>IF(JRF!F1434&gt;0,"",IF(JRF!B1434="","",IF(LEFT(JRF!B1434,1)=IFERROR(VLOOKUP(LEFT(JRF!B1434,1),$CF$2:$CF$5,1,0),0),"Product Code Required",IF(JRF!C1434="","",IF(JRF!C1434=IFERROR(VLOOKUP(JRF!C1434,$CH:$CH,1,0),0),"Product Code Required","NA")))))</f>
        <v/>
      </c>
      <c r="CJ1421" t="str">
        <f>IF(JRF!AV1434&gt;0,"",IF(JRF!Q1434="","",IF(LEFT(JRF!Q1434,1)=IFERROR(VLOOKUP(LEFT(JRF!Q1434,1),$CF$2:$CF$5,1,0),0),"Product Code Required",IF(JRF!V1434="","",IF(JRF!V1434=IFERROR(VLOOKUP(JRF!V1434,$CH:$CH,1,0),0),"Product Code Required","NA")))))</f>
        <v/>
      </c>
      <c r="CK1421" t="str">
        <f>IFERROR(IF(LEN('Journal Template'!F1432)&gt;0,"",IF('Journal Template'!A1432="","",IF(LEFT('Journal Template'!A1432,1)=IFERROR(VLOOKUP(LEFT('Journal Template'!A1432,1),Checks!$CF$2:$CF$5,1,0),0),"Product Code Required",IF('Journal Template'!D1432="","",IF('Journal Template'!D1432=IFERROR(VLOOKUP('Journal Template'!D1432,Checks!$CH:$CH,1,0),0),"Product Code Required","NA"))))),"")</f>
        <v/>
      </c>
    </row>
    <row r="1422" spans="14:89">
      <c r="N1422" t="s">
        <v>7382</v>
      </c>
      <c r="O1422" t="s">
        <v>7383</v>
      </c>
      <c r="P1422" t="s">
        <v>386</v>
      </c>
      <c r="Q1422" s="150" t="str">
        <f>IF(JRF!D1435="","",IF(IFERROR(VLOOKUP(JRF!D1435,Checks!N:P,3,0),0)="A","","Inactive account in Use"))</f>
        <v/>
      </c>
      <c r="R1422" t="str">
        <f>IFERROR(IF('Journal Template'!C1834="","",IF(IFERROR(VLOOKUP('Journal Template'!C1834,Checks!N:P,3,0),0)="A","","Inactive account in Use")),"")</f>
        <v/>
      </c>
      <c r="S1422" t="s">
        <v>7384</v>
      </c>
      <c r="T1422" t="s">
        <v>386</v>
      </c>
      <c r="U1422" t="s">
        <v>68</v>
      </c>
      <c r="V1422" s="150" t="str">
        <f>IF(JRF!C1435="","",IF(IFERROR(VLOOKUP(JRF!C1435,Checks!S:U,3,0),0)="A","Entry with System fund Dept",""))</f>
        <v/>
      </c>
      <c r="W1422" t="str">
        <f>IFERROR(IF('Journal Template'!D1834="","",IF(IFERROR(VLOOKUP('Journal Template'!D1834,Checks!S:U,3,0),0)="A","Entry with System fund Dept","")),"")</f>
        <v/>
      </c>
      <c r="X1422" t="s">
        <v>7385</v>
      </c>
      <c r="Y1422" t="s">
        <v>386</v>
      </c>
      <c r="Z1422" t="s">
        <v>7386</v>
      </c>
      <c r="AA1422" t="s">
        <v>623</v>
      </c>
      <c r="AB1422" t="s">
        <v>1769</v>
      </c>
      <c r="AC1422" s="150" t="str">
        <f>IFERROR(IF(JRF!C1435="","",IF(AND(VLOOKUP(JRF!C1435,X:AA,4,0)=JRF!B1435,VLOOKUP(JRF!C1435,X:Y,2,0)="A"),"","Inactive Dept Combo Error")),"Inactive Dept Combo Error")</f>
        <v/>
      </c>
      <c r="AD1422" t="str">
        <f>IFERROR(IF('Journal Template'!D1834="","",IF(AND(VLOOKUP('Journal Template'!D1834,X:AA,4,0)='Journal Template'!A1834,VLOOKUP('Journal Template'!D1834,X:Y,2,0)="A"),"","Inactive Dept Combo Error")),"")</f>
        <v/>
      </c>
      <c r="AK1422" s="150" t="str">
        <f>IF(JRF!B1435="","",IF(JRF!B1435=IFERROR(VLOOKUP(JRF!B1435,Checks!AI:AI,1,0),0),"Entry in Branch/Satellite BU's",""))</f>
        <v/>
      </c>
      <c r="AL1422" t="str">
        <f>IFERROR(IF('Journal Template'!A1834="","",IF('Journal Template'!A1834=IFERROR(VLOOKUP('Journal Template'!A1834,Checks!AI:AI,1,0),0),"Entry in Branch/Satellite BU's","")),"")</f>
        <v/>
      </c>
      <c r="AO1422" s="171"/>
      <c r="AP1422" s="171"/>
      <c r="AQ1422" s="171"/>
      <c r="AR1422" s="171"/>
      <c r="CI1422" t="str">
        <f>IF(JRF!F1435&gt;0,"",IF(JRF!B1435="","",IF(LEFT(JRF!B1435,1)=IFERROR(VLOOKUP(LEFT(JRF!B1435,1),$CF$2:$CF$5,1,0),0),"Product Code Required",IF(JRF!C1435="","",IF(JRF!C1435=IFERROR(VLOOKUP(JRF!C1435,$CH:$CH,1,0),0),"Product Code Required","NA")))))</f>
        <v/>
      </c>
      <c r="CJ1422" t="str">
        <f>IF(JRF!AV1435&gt;0,"",IF(JRF!Q1435="","",IF(LEFT(JRF!Q1435,1)=IFERROR(VLOOKUP(LEFT(JRF!Q1435,1),$CF$2:$CF$5,1,0),0),"Product Code Required",IF(JRF!V1435="","",IF(JRF!V1435=IFERROR(VLOOKUP(JRF!V1435,$CH:$CH,1,0),0),"Product Code Required","NA")))))</f>
        <v/>
      </c>
      <c r="CK1422" t="str">
        <f>IFERROR(IF(LEN('Journal Template'!F1433)&gt;0,"",IF('Journal Template'!A1433="","",IF(LEFT('Journal Template'!A1433,1)=IFERROR(VLOOKUP(LEFT('Journal Template'!A1433,1),Checks!$CF$2:$CF$5,1,0),0),"Product Code Required",IF('Journal Template'!D1433="","",IF('Journal Template'!D1433=IFERROR(VLOOKUP('Journal Template'!D1433,Checks!$CH:$CH,1,0),0),"Product Code Required","NA"))))),"")</f>
        <v/>
      </c>
    </row>
    <row r="1423" spans="14:89">
      <c r="N1423" t="s">
        <v>7387</v>
      </c>
      <c r="O1423" t="s">
        <v>7388</v>
      </c>
      <c r="P1423" t="s">
        <v>386</v>
      </c>
      <c r="Q1423" s="150" t="str">
        <f>IF(JRF!D1436="","",IF(IFERROR(VLOOKUP(JRF!D1436,Checks!N:P,3,0),0)="A","","Inactive account in Use"))</f>
        <v/>
      </c>
      <c r="R1423" t="str">
        <f>IFERROR(IF('Journal Template'!C1835="","",IF(IFERROR(VLOOKUP('Journal Template'!C1835,Checks!N:P,3,0),0)="A","","Inactive account in Use")),"")</f>
        <v/>
      </c>
      <c r="S1423" t="s">
        <v>7389</v>
      </c>
      <c r="T1423" t="s">
        <v>386</v>
      </c>
      <c r="U1423" t="s">
        <v>68</v>
      </c>
      <c r="V1423" s="150" t="str">
        <f>IF(JRF!C1436="","",IF(IFERROR(VLOOKUP(JRF!C1436,Checks!S:U,3,0),0)="A","Entry with System fund Dept",""))</f>
        <v/>
      </c>
      <c r="W1423" t="str">
        <f>IFERROR(IF('Journal Template'!D1835="","",IF(IFERROR(VLOOKUP('Journal Template'!D1835,Checks!S:U,3,0),0)="A","Entry with System fund Dept","")),"")</f>
        <v/>
      </c>
      <c r="X1423" t="s">
        <v>7390</v>
      </c>
      <c r="Y1423" t="s">
        <v>389</v>
      </c>
      <c r="Z1423" t="s">
        <v>7391</v>
      </c>
      <c r="AA1423" t="s">
        <v>391</v>
      </c>
      <c r="AB1423" t="s">
        <v>125</v>
      </c>
      <c r="AC1423" s="150" t="str">
        <f>IFERROR(IF(JRF!C1436="","",IF(AND(VLOOKUP(JRF!C1436,X:AA,4,0)=JRF!B1436,VLOOKUP(JRF!C1436,X:Y,2,0)="A"),"","Inactive Dept Combo Error")),"Inactive Dept Combo Error")</f>
        <v/>
      </c>
      <c r="AD1423" t="str">
        <f>IFERROR(IF('Journal Template'!D1835="","",IF(AND(VLOOKUP('Journal Template'!D1835,X:AA,4,0)='Journal Template'!A1835,VLOOKUP('Journal Template'!D1835,X:Y,2,0)="A"),"","Inactive Dept Combo Error")),"")</f>
        <v/>
      </c>
      <c r="AK1423" s="150" t="str">
        <f>IF(JRF!B1436="","",IF(JRF!B1436=IFERROR(VLOOKUP(JRF!B1436,Checks!AI:AI,1,0),0),"Entry in Branch/Satellite BU's",""))</f>
        <v/>
      </c>
      <c r="AL1423" t="str">
        <f>IFERROR(IF('Journal Template'!A1835="","",IF('Journal Template'!A1835=IFERROR(VLOOKUP('Journal Template'!A1835,Checks!AI:AI,1,0),0),"Entry in Branch/Satellite BU's","")),"")</f>
        <v/>
      </c>
      <c r="AO1423" s="171"/>
      <c r="AP1423" s="171"/>
      <c r="AQ1423" s="171"/>
      <c r="AR1423" s="171"/>
      <c r="CI1423" t="str">
        <f>IF(JRF!F1436&gt;0,"",IF(JRF!B1436="","",IF(LEFT(JRF!B1436,1)=IFERROR(VLOOKUP(LEFT(JRF!B1436,1),$CF$2:$CF$5,1,0),0),"Product Code Required",IF(JRF!C1436="","",IF(JRF!C1436=IFERROR(VLOOKUP(JRF!C1436,$CH:$CH,1,0),0),"Product Code Required","NA")))))</f>
        <v/>
      </c>
      <c r="CJ1423" t="str">
        <f>IF(JRF!AV1436&gt;0,"",IF(JRF!Q1436="","",IF(LEFT(JRF!Q1436,1)=IFERROR(VLOOKUP(LEFT(JRF!Q1436,1),$CF$2:$CF$5,1,0),0),"Product Code Required",IF(JRF!V1436="","",IF(JRF!V1436=IFERROR(VLOOKUP(JRF!V1436,$CH:$CH,1,0),0),"Product Code Required","NA")))))</f>
        <v/>
      </c>
      <c r="CK1423" t="str">
        <f>IFERROR(IF(LEN('Journal Template'!F1434)&gt;0,"",IF('Journal Template'!A1434="","",IF(LEFT('Journal Template'!A1434,1)=IFERROR(VLOOKUP(LEFT('Journal Template'!A1434,1),Checks!$CF$2:$CF$5,1,0),0),"Product Code Required",IF('Journal Template'!D1434="","",IF('Journal Template'!D1434=IFERROR(VLOOKUP('Journal Template'!D1434,Checks!$CH:$CH,1,0),0),"Product Code Required","NA"))))),"")</f>
        <v/>
      </c>
    </row>
    <row r="1424" spans="14:89">
      <c r="N1424" t="s">
        <v>7392</v>
      </c>
      <c r="O1424" t="s">
        <v>7393</v>
      </c>
      <c r="P1424" t="s">
        <v>386</v>
      </c>
      <c r="Q1424" s="150" t="str">
        <f>IF(JRF!D1437="","",IF(IFERROR(VLOOKUP(JRF!D1437,Checks!N:P,3,0),0)="A","","Inactive account in Use"))</f>
        <v/>
      </c>
      <c r="R1424" t="str">
        <f>IFERROR(IF('Journal Template'!C1836="","",IF(IFERROR(VLOOKUP('Journal Template'!C1836,Checks!N:P,3,0),0)="A","","Inactive account in Use")),"")</f>
        <v/>
      </c>
      <c r="S1424" t="s">
        <v>4424</v>
      </c>
      <c r="T1424" t="s">
        <v>386</v>
      </c>
      <c r="U1424" t="s">
        <v>393</v>
      </c>
      <c r="V1424" s="150" t="str">
        <f>IF(JRF!C1437="","",IF(IFERROR(VLOOKUP(JRF!C1437,Checks!S:U,3,0),0)="A","Entry with System fund Dept",""))</f>
        <v/>
      </c>
      <c r="W1424" t="str">
        <f>IFERROR(IF('Journal Template'!D1836="","",IF(IFERROR(VLOOKUP('Journal Template'!D1836,Checks!S:U,3,0),0)="A","Entry with System fund Dept","")),"")</f>
        <v/>
      </c>
      <c r="X1424" t="s">
        <v>7390</v>
      </c>
      <c r="Y1424" t="s">
        <v>389</v>
      </c>
      <c r="Z1424" t="s">
        <v>7394</v>
      </c>
      <c r="AA1424" t="s">
        <v>7395</v>
      </c>
      <c r="AB1424" t="s">
        <v>125</v>
      </c>
      <c r="AC1424" s="150" t="str">
        <f>IFERROR(IF(JRF!C1437="","",IF(AND(VLOOKUP(JRF!C1437,X:AA,4,0)=JRF!B1437,VLOOKUP(JRF!C1437,X:Y,2,0)="A"),"","Inactive Dept Combo Error")),"Inactive Dept Combo Error")</f>
        <v/>
      </c>
      <c r="AD1424" t="str">
        <f>IFERROR(IF('Journal Template'!D1836="","",IF(AND(VLOOKUP('Journal Template'!D1836,X:AA,4,0)='Journal Template'!A1836,VLOOKUP('Journal Template'!D1836,X:Y,2,0)="A"),"","Inactive Dept Combo Error")),"")</f>
        <v/>
      </c>
      <c r="AK1424" s="150" t="str">
        <f>IF(JRF!B1437="","",IF(JRF!B1437=IFERROR(VLOOKUP(JRF!B1437,Checks!AI:AI,1,0),0),"Entry in Branch/Satellite BU's",""))</f>
        <v/>
      </c>
      <c r="AL1424" t="str">
        <f>IFERROR(IF('Journal Template'!A1836="","",IF('Journal Template'!A1836=IFERROR(VLOOKUP('Journal Template'!A1836,Checks!AI:AI,1,0),0),"Entry in Branch/Satellite BU's","")),"")</f>
        <v/>
      </c>
      <c r="AO1424" s="171"/>
      <c r="AP1424" s="171"/>
      <c r="AQ1424" s="171"/>
      <c r="AR1424" s="171"/>
      <c r="CI1424" t="str">
        <f>IF(JRF!F1437&gt;0,"",IF(JRF!B1437="","",IF(LEFT(JRF!B1437,1)=IFERROR(VLOOKUP(LEFT(JRF!B1437,1),$CF$2:$CF$5,1,0),0),"Product Code Required",IF(JRF!C1437="","",IF(JRF!C1437=IFERROR(VLOOKUP(JRF!C1437,$CH:$CH,1,0),0),"Product Code Required","NA")))))</f>
        <v/>
      </c>
      <c r="CJ1424" t="str">
        <f>IF(JRF!AV1437&gt;0,"",IF(JRF!Q1437="","",IF(LEFT(JRF!Q1437,1)=IFERROR(VLOOKUP(LEFT(JRF!Q1437,1),$CF$2:$CF$5,1,0),0),"Product Code Required",IF(JRF!V1437="","",IF(JRF!V1437=IFERROR(VLOOKUP(JRF!V1437,$CH:$CH,1,0),0),"Product Code Required","NA")))))</f>
        <v/>
      </c>
      <c r="CK1424" t="str">
        <f>IFERROR(IF(LEN('Journal Template'!F1435)&gt;0,"",IF('Journal Template'!A1435="","",IF(LEFT('Journal Template'!A1435,1)=IFERROR(VLOOKUP(LEFT('Journal Template'!A1435,1),Checks!$CF$2:$CF$5,1,0),0),"Product Code Required",IF('Journal Template'!D1435="","",IF('Journal Template'!D1435=IFERROR(VLOOKUP('Journal Template'!D1435,Checks!$CH:$CH,1,0),0),"Product Code Required","NA"))))),"")</f>
        <v/>
      </c>
    </row>
    <row r="1425" spans="14:89">
      <c r="N1425" t="s">
        <v>7396</v>
      </c>
      <c r="O1425" t="s">
        <v>7397</v>
      </c>
      <c r="P1425" t="s">
        <v>386</v>
      </c>
      <c r="Q1425" s="150" t="str">
        <f>IF(JRF!D1438="","",IF(IFERROR(VLOOKUP(JRF!D1438,Checks!N:P,3,0),0)="A","","Inactive account in Use"))</f>
        <v/>
      </c>
      <c r="R1425" t="str">
        <f>IFERROR(IF('Journal Template'!C1837="","",IF(IFERROR(VLOOKUP('Journal Template'!C1837,Checks!N:P,3,0),0)="A","","Inactive account in Use")),"")</f>
        <v/>
      </c>
      <c r="S1425" t="s">
        <v>7398</v>
      </c>
      <c r="T1425" t="s">
        <v>386</v>
      </c>
      <c r="U1425" t="s">
        <v>393</v>
      </c>
      <c r="V1425" s="150" t="str">
        <f>IF(JRF!C1438="","",IF(IFERROR(VLOOKUP(JRF!C1438,Checks!S:U,3,0),0)="A","Entry with System fund Dept",""))</f>
        <v/>
      </c>
      <c r="W1425" t="str">
        <f>IFERROR(IF('Journal Template'!D1837="","",IF(IFERROR(VLOOKUP('Journal Template'!D1837,Checks!S:U,3,0),0)="A","Entry with System fund Dept","")),"")</f>
        <v/>
      </c>
      <c r="X1425" t="s">
        <v>7399</v>
      </c>
      <c r="Y1425" t="s">
        <v>386</v>
      </c>
      <c r="Z1425" t="s">
        <v>7400</v>
      </c>
      <c r="AA1425" t="s">
        <v>4289</v>
      </c>
      <c r="AB1425" t="s">
        <v>125</v>
      </c>
      <c r="AC1425" s="150" t="str">
        <f>IFERROR(IF(JRF!C1438="","",IF(AND(VLOOKUP(JRF!C1438,X:AA,4,0)=JRF!B1438,VLOOKUP(JRF!C1438,X:Y,2,0)="A"),"","Inactive Dept Combo Error")),"Inactive Dept Combo Error")</f>
        <v/>
      </c>
      <c r="AD1425" t="str">
        <f>IFERROR(IF('Journal Template'!D1837="","",IF(AND(VLOOKUP('Journal Template'!D1837,X:AA,4,0)='Journal Template'!A1837,VLOOKUP('Journal Template'!D1837,X:Y,2,0)="A"),"","Inactive Dept Combo Error")),"")</f>
        <v/>
      </c>
      <c r="AK1425" s="150" t="str">
        <f>IF(JRF!B1438="","",IF(JRF!B1438=IFERROR(VLOOKUP(JRF!B1438,Checks!AI:AI,1,0),0),"Entry in Branch/Satellite BU's",""))</f>
        <v/>
      </c>
      <c r="AL1425" t="str">
        <f>IFERROR(IF('Journal Template'!A1837="","",IF('Journal Template'!A1837=IFERROR(VLOOKUP('Journal Template'!A1837,Checks!AI:AI,1,0),0),"Entry in Branch/Satellite BU's","")),"")</f>
        <v/>
      </c>
      <c r="AO1425" s="171"/>
      <c r="AP1425" s="171"/>
      <c r="AQ1425" s="171"/>
      <c r="AR1425" s="171"/>
      <c r="CI1425" t="str">
        <f>IF(JRF!F1438&gt;0,"",IF(JRF!B1438="","",IF(LEFT(JRF!B1438,1)=IFERROR(VLOOKUP(LEFT(JRF!B1438,1),$CF$2:$CF$5,1,0),0),"Product Code Required",IF(JRF!C1438="","",IF(JRF!C1438=IFERROR(VLOOKUP(JRF!C1438,$CH:$CH,1,0),0),"Product Code Required","NA")))))</f>
        <v/>
      </c>
      <c r="CJ1425" t="str">
        <f>IF(JRF!AV1438&gt;0,"",IF(JRF!Q1438="","",IF(LEFT(JRF!Q1438,1)=IFERROR(VLOOKUP(LEFT(JRF!Q1438,1),$CF$2:$CF$5,1,0),0),"Product Code Required",IF(JRF!V1438="","",IF(JRF!V1438=IFERROR(VLOOKUP(JRF!V1438,$CH:$CH,1,0),0),"Product Code Required","NA")))))</f>
        <v/>
      </c>
      <c r="CK1425" t="str">
        <f>IFERROR(IF(LEN('Journal Template'!F1436)&gt;0,"",IF('Journal Template'!A1436="","",IF(LEFT('Journal Template'!A1436,1)=IFERROR(VLOOKUP(LEFT('Journal Template'!A1436,1),Checks!$CF$2:$CF$5,1,0),0),"Product Code Required",IF('Journal Template'!D1436="","",IF('Journal Template'!D1436=IFERROR(VLOOKUP('Journal Template'!D1436,Checks!$CH:$CH,1,0),0),"Product Code Required","NA"))))),"")</f>
        <v/>
      </c>
    </row>
    <row r="1426" spans="14:89">
      <c r="N1426" t="s">
        <v>7401</v>
      </c>
      <c r="O1426" t="s">
        <v>7402</v>
      </c>
      <c r="P1426" t="s">
        <v>386</v>
      </c>
      <c r="Q1426" s="150" t="str">
        <f>IF(JRF!D1439="","",IF(IFERROR(VLOOKUP(JRF!D1439,Checks!N:P,3,0),0)="A","","Inactive account in Use"))</f>
        <v/>
      </c>
      <c r="R1426" t="str">
        <f>IFERROR(IF('Journal Template'!C1838="","",IF(IFERROR(VLOOKUP('Journal Template'!C1838,Checks!N:P,3,0),0)="A","","Inactive account in Use")),"")</f>
        <v/>
      </c>
      <c r="S1426" t="s">
        <v>7403</v>
      </c>
      <c r="T1426" t="s">
        <v>386</v>
      </c>
      <c r="U1426" t="s">
        <v>393</v>
      </c>
      <c r="V1426" s="150" t="str">
        <f>IF(JRF!C1439="","",IF(IFERROR(VLOOKUP(JRF!C1439,Checks!S:U,3,0),0)="A","Entry with System fund Dept",""))</f>
        <v/>
      </c>
      <c r="W1426" t="str">
        <f>IFERROR(IF('Journal Template'!D1838="","",IF(IFERROR(VLOOKUP('Journal Template'!D1838,Checks!S:U,3,0),0)="A","Entry with System fund Dept","")),"")</f>
        <v/>
      </c>
      <c r="X1426" t="s">
        <v>7404</v>
      </c>
      <c r="Y1426" t="s">
        <v>389</v>
      </c>
      <c r="Z1426" t="s">
        <v>7405</v>
      </c>
      <c r="AA1426" t="s">
        <v>7406</v>
      </c>
      <c r="AB1426" t="s">
        <v>125</v>
      </c>
      <c r="AC1426" s="150" t="str">
        <f>IFERROR(IF(JRF!C1439="","",IF(AND(VLOOKUP(JRF!C1439,X:AA,4,0)=JRF!B1439,VLOOKUP(JRF!C1439,X:Y,2,0)="A"),"","Inactive Dept Combo Error")),"Inactive Dept Combo Error")</f>
        <v/>
      </c>
      <c r="AD1426" t="str">
        <f>IFERROR(IF('Journal Template'!D1838="","",IF(AND(VLOOKUP('Journal Template'!D1838,X:AA,4,0)='Journal Template'!A1838,VLOOKUP('Journal Template'!D1838,X:Y,2,0)="A"),"","Inactive Dept Combo Error")),"")</f>
        <v/>
      </c>
      <c r="AK1426" s="150" t="str">
        <f>IF(JRF!B1439="","",IF(JRF!B1439=IFERROR(VLOOKUP(JRF!B1439,Checks!AI:AI,1,0),0),"Entry in Branch/Satellite BU's",""))</f>
        <v/>
      </c>
      <c r="AL1426" t="str">
        <f>IFERROR(IF('Journal Template'!A1838="","",IF('Journal Template'!A1838=IFERROR(VLOOKUP('Journal Template'!A1838,Checks!AI:AI,1,0),0),"Entry in Branch/Satellite BU's","")),"")</f>
        <v/>
      </c>
      <c r="AO1426" s="171"/>
      <c r="AP1426" s="171"/>
      <c r="AQ1426" s="171"/>
      <c r="AR1426" s="171"/>
      <c r="CI1426" t="str">
        <f>IF(JRF!F1439&gt;0,"",IF(JRF!B1439="","",IF(LEFT(JRF!B1439,1)=IFERROR(VLOOKUP(LEFT(JRF!B1439,1),$CF$2:$CF$5,1,0),0),"Product Code Required",IF(JRF!C1439="","",IF(JRF!C1439=IFERROR(VLOOKUP(JRF!C1439,$CH:$CH,1,0),0),"Product Code Required","NA")))))</f>
        <v/>
      </c>
      <c r="CJ1426" t="str">
        <f>IF(JRF!AV1439&gt;0,"",IF(JRF!Q1439="","",IF(LEFT(JRF!Q1439,1)=IFERROR(VLOOKUP(LEFT(JRF!Q1439,1),$CF$2:$CF$5,1,0),0),"Product Code Required",IF(JRF!V1439="","",IF(JRF!V1439=IFERROR(VLOOKUP(JRF!V1439,$CH:$CH,1,0),0),"Product Code Required","NA")))))</f>
        <v/>
      </c>
      <c r="CK1426" t="str">
        <f>IFERROR(IF(LEN('Journal Template'!F1437)&gt;0,"",IF('Journal Template'!A1437="","",IF(LEFT('Journal Template'!A1437,1)=IFERROR(VLOOKUP(LEFT('Journal Template'!A1437,1),Checks!$CF$2:$CF$5,1,0),0),"Product Code Required",IF('Journal Template'!D1437="","",IF('Journal Template'!D1437=IFERROR(VLOOKUP('Journal Template'!D1437,Checks!$CH:$CH,1,0),0),"Product Code Required","NA"))))),"")</f>
        <v/>
      </c>
    </row>
    <row r="1427" spans="14:89">
      <c r="N1427" t="s">
        <v>7407</v>
      </c>
      <c r="O1427" t="s">
        <v>5062</v>
      </c>
      <c r="P1427" t="s">
        <v>386</v>
      </c>
      <c r="Q1427" s="150" t="str">
        <f>IF(JRF!D1440="","",IF(IFERROR(VLOOKUP(JRF!D1440,Checks!N:P,3,0),0)="A","","Inactive account in Use"))</f>
        <v/>
      </c>
      <c r="R1427" t="str">
        <f>IFERROR(IF('Journal Template'!C1839="","",IF(IFERROR(VLOOKUP('Journal Template'!C1839,Checks!N:P,3,0),0)="A","","Inactive account in Use")),"")</f>
        <v/>
      </c>
      <c r="S1427" t="s">
        <v>7408</v>
      </c>
      <c r="T1427" t="s">
        <v>386</v>
      </c>
      <c r="U1427" t="s">
        <v>393</v>
      </c>
      <c r="V1427" s="150" t="str">
        <f>IF(JRF!C1440="","",IF(IFERROR(VLOOKUP(JRF!C1440,Checks!S:U,3,0),0)="A","Entry with System fund Dept",""))</f>
        <v/>
      </c>
      <c r="W1427" t="str">
        <f>IFERROR(IF('Journal Template'!D1839="","",IF(IFERROR(VLOOKUP('Journal Template'!D1839,Checks!S:U,3,0),0)="A","Entry with System fund Dept","")),"")</f>
        <v/>
      </c>
      <c r="X1427" t="s">
        <v>7404</v>
      </c>
      <c r="Y1427" t="s">
        <v>389</v>
      </c>
      <c r="Z1427" t="s">
        <v>7409</v>
      </c>
      <c r="AA1427" t="s">
        <v>391</v>
      </c>
      <c r="AB1427" t="s">
        <v>125</v>
      </c>
      <c r="AC1427" s="150" t="str">
        <f>IFERROR(IF(JRF!C1440="","",IF(AND(VLOOKUP(JRF!C1440,X:AA,4,0)=JRF!B1440,VLOOKUP(JRF!C1440,X:Y,2,0)="A"),"","Inactive Dept Combo Error")),"Inactive Dept Combo Error")</f>
        <v/>
      </c>
      <c r="AD1427" t="str">
        <f>IFERROR(IF('Journal Template'!D1839="","",IF(AND(VLOOKUP('Journal Template'!D1839,X:AA,4,0)='Journal Template'!A1839,VLOOKUP('Journal Template'!D1839,X:Y,2,0)="A"),"","Inactive Dept Combo Error")),"")</f>
        <v/>
      </c>
      <c r="AK1427" s="150" t="str">
        <f>IF(JRF!B1440="","",IF(JRF!B1440=IFERROR(VLOOKUP(JRF!B1440,Checks!AI:AI,1,0),0),"Entry in Branch/Satellite BU's",""))</f>
        <v/>
      </c>
      <c r="AL1427" t="str">
        <f>IFERROR(IF('Journal Template'!A1839="","",IF('Journal Template'!A1839=IFERROR(VLOOKUP('Journal Template'!A1839,Checks!AI:AI,1,0),0),"Entry in Branch/Satellite BU's","")),"")</f>
        <v/>
      </c>
      <c r="AO1427" s="171"/>
      <c r="AP1427" s="171"/>
      <c r="AQ1427" s="171"/>
      <c r="AR1427" s="171"/>
      <c r="CI1427" t="str">
        <f>IF(JRF!F1440&gt;0,"",IF(JRF!B1440="","",IF(LEFT(JRF!B1440,1)=IFERROR(VLOOKUP(LEFT(JRF!B1440,1),$CF$2:$CF$5,1,0),0),"Product Code Required",IF(JRF!C1440="","",IF(JRF!C1440=IFERROR(VLOOKUP(JRF!C1440,$CH:$CH,1,0),0),"Product Code Required","NA")))))</f>
        <v/>
      </c>
      <c r="CJ1427" t="str">
        <f>IF(JRF!AV1440&gt;0,"",IF(JRF!Q1440="","",IF(LEFT(JRF!Q1440,1)=IFERROR(VLOOKUP(LEFT(JRF!Q1440,1),$CF$2:$CF$5,1,0),0),"Product Code Required",IF(JRF!V1440="","",IF(JRF!V1440=IFERROR(VLOOKUP(JRF!V1440,$CH:$CH,1,0),0),"Product Code Required","NA")))))</f>
        <v/>
      </c>
      <c r="CK1427" t="str">
        <f>IFERROR(IF(LEN('Journal Template'!F1438)&gt;0,"",IF('Journal Template'!A1438="","",IF(LEFT('Journal Template'!A1438,1)=IFERROR(VLOOKUP(LEFT('Journal Template'!A1438,1),Checks!$CF$2:$CF$5,1,0),0),"Product Code Required",IF('Journal Template'!D1438="","",IF('Journal Template'!D1438=IFERROR(VLOOKUP('Journal Template'!D1438,Checks!$CH:$CH,1,0),0),"Product Code Required","NA"))))),"")</f>
        <v/>
      </c>
    </row>
    <row r="1428" spans="14:89">
      <c r="N1428" t="s">
        <v>7410</v>
      </c>
      <c r="O1428" t="s">
        <v>7411</v>
      </c>
      <c r="P1428" t="s">
        <v>386</v>
      </c>
      <c r="Q1428" s="150" t="str">
        <f>IF(JRF!D1441="","",IF(IFERROR(VLOOKUP(JRF!D1441,Checks!N:P,3,0),0)="A","","Inactive account in Use"))</f>
        <v/>
      </c>
      <c r="R1428" t="str">
        <f>IFERROR(IF('Journal Template'!C1840="","",IF(IFERROR(VLOOKUP('Journal Template'!C1840,Checks!N:P,3,0),0)="A","","Inactive account in Use")),"")</f>
        <v/>
      </c>
      <c r="S1428" t="s">
        <v>7412</v>
      </c>
      <c r="T1428" t="s">
        <v>386</v>
      </c>
      <c r="U1428" t="s">
        <v>393</v>
      </c>
      <c r="V1428" s="150" t="str">
        <f>IF(JRF!C1441="","",IF(IFERROR(VLOOKUP(JRF!C1441,Checks!S:U,3,0),0)="A","Entry with System fund Dept",""))</f>
        <v/>
      </c>
      <c r="W1428" t="str">
        <f>IFERROR(IF('Journal Template'!D1840="","",IF(IFERROR(VLOOKUP('Journal Template'!D1840,Checks!S:U,3,0),0)="A","Entry with System fund Dept","")),"")</f>
        <v/>
      </c>
      <c r="X1428" t="s">
        <v>4418</v>
      </c>
      <c r="Y1428" t="s">
        <v>386</v>
      </c>
      <c r="Z1428" t="s">
        <v>7413</v>
      </c>
      <c r="AA1428" t="s">
        <v>932</v>
      </c>
      <c r="AB1428" t="s">
        <v>3550</v>
      </c>
      <c r="AC1428" s="150" t="str">
        <f>IFERROR(IF(JRF!C1441="","",IF(AND(VLOOKUP(JRF!C1441,X:AA,4,0)=JRF!B1441,VLOOKUP(JRF!C1441,X:Y,2,0)="A"),"","Inactive Dept Combo Error")),"Inactive Dept Combo Error")</f>
        <v/>
      </c>
      <c r="AD1428" t="str">
        <f>IFERROR(IF('Journal Template'!D1840="","",IF(AND(VLOOKUP('Journal Template'!D1840,X:AA,4,0)='Journal Template'!A1840,VLOOKUP('Journal Template'!D1840,X:Y,2,0)="A"),"","Inactive Dept Combo Error")),"")</f>
        <v/>
      </c>
      <c r="AK1428" s="150" t="str">
        <f>IF(JRF!B1441="","",IF(JRF!B1441=IFERROR(VLOOKUP(JRF!B1441,Checks!AI:AI,1,0),0),"Entry in Branch/Satellite BU's",""))</f>
        <v/>
      </c>
      <c r="AL1428" t="str">
        <f>IFERROR(IF('Journal Template'!A1840="","",IF('Journal Template'!A1840=IFERROR(VLOOKUP('Journal Template'!A1840,Checks!AI:AI,1,0),0),"Entry in Branch/Satellite BU's","")),"")</f>
        <v/>
      </c>
      <c r="AO1428" s="171"/>
      <c r="AP1428" s="171"/>
      <c r="AQ1428" s="171"/>
      <c r="AR1428" s="171"/>
      <c r="CI1428" t="str">
        <f>IF(JRF!F1441&gt;0,"",IF(JRF!B1441="","",IF(LEFT(JRF!B1441,1)=IFERROR(VLOOKUP(LEFT(JRF!B1441,1),$CF$2:$CF$5,1,0),0),"Product Code Required",IF(JRF!C1441="","",IF(JRF!C1441=IFERROR(VLOOKUP(JRF!C1441,$CH:$CH,1,0),0),"Product Code Required","NA")))))</f>
        <v/>
      </c>
      <c r="CJ1428" t="str">
        <f>IF(JRF!AV1441&gt;0,"",IF(JRF!Q1441="","",IF(LEFT(JRF!Q1441,1)=IFERROR(VLOOKUP(LEFT(JRF!Q1441,1),$CF$2:$CF$5,1,0),0),"Product Code Required",IF(JRF!V1441="","",IF(JRF!V1441=IFERROR(VLOOKUP(JRF!V1441,$CH:$CH,1,0),0),"Product Code Required","NA")))))</f>
        <v/>
      </c>
      <c r="CK1428" t="str">
        <f>IFERROR(IF(LEN('Journal Template'!F1439)&gt;0,"",IF('Journal Template'!A1439="","",IF(LEFT('Journal Template'!A1439,1)=IFERROR(VLOOKUP(LEFT('Journal Template'!A1439,1),Checks!$CF$2:$CF$5,1,0),0),"Product Code Required",IF('Journal Template'!D1439="","",IF('Journal Template'!D1439=IFERROR(VLOOKUP('Journal Template'!D1439,Checks!$CH:$CH,1,0),0),"Product Code Required","NA"))))),"")</f>
        <v/>
      </c>
    </row>
    <row r="1429" spans="14:89">
      <c r="N1429" t="s">
        <v>7414</v>
      </c>
      <c r="O1429" t="s">
        <v>7415</v>
      </c>
      <c r="P1429" t="s">
        <v>386</v>
      </c>
      <c r="Q1429" s="150" t="str">
        <f>IF(JRF!D1442="","",IF(IFERROR(VLOOKUP(JRF!D1442,Checks!N:P,3,0),0)="A","","Inactive account in Use"))</f>
        <v/>
      </c>
      <c r="R1429" t="str">
        <f>IFERROR(IF('Journal Template'!C1841="","",IF(IFERROR(VLOOKUP('Journal Template'!C1841,Checks!N:P,3,0),0)="A","","Inactive account in Use")),"")</f>
        <v/>
      </c>
      <c r="S1429" t="s">
        <v>7416</v>
      </c>
      <c r="T1429" t="s">
        <v>386</v>
      </c>
      <c r="U1429" t="s">
        <v>393</v>
      </c>
      <c r="V1429" s="150" t="str">
        <f>IF(JRF!C1442="","",IF(IFERROR(VLOOKUP(JRF!C1442,Checks!S:U,3,0),0)="A","Entry with System fund Dept",""))</f>
        <v/>
      </c>
      <c r="W1429" t="str">
        <f>IFERROR(IF('Journal Template'!D1841="","",IF(IFERROR(VLOOKUP('Journal Template'!D1841,Checks!S:U,3,0),0)="A","Entry with System fund Dept","")),"")</f>
        <v/>
      </c>
      <c r="X1429" t="s">
        <v>7417</v>
      </c>
      <c r="Y1429" t="s">
        <v>386</v>
      </c>
      <c r="Z1429" t="s">
        <v>7418</v>
      </c>
      <c r="AA1429" t="s">
        <v>391</v>
      </c>
      <c r="AB1429" t="s">
        <v>125</v>
      </c>
      <c r="AC1429" s="150" t="str">
        <f>IFERROR(IF(JRF!C1442="","",IF(AND(VLOOKUP(JRF!C1442,X:AA,4,0)=JRF!B1442,VLOOKUP(JRF!C1442,X:Y,2,0)="A"),"","Inactive Dept Combo Error")),"Inactive Dept Combo Error")</f>
        <v/>
      </c>
      <c r="AD1429" t="str">
        <f>IFERROR(IF('Journal Template'!D1841="","",IF(AND(VLOOKUP('Journal Template'!D1841,X:AA,4,0)='Journal Template'!A1841,VLOOKUP('Journal Template'!D1841,X:Y,2,0)="A"),"","Inactive Dept Combo Error")),"")</f>
        <v/>
      </c>
      <c r="AK1429" s="150" t="str">
        <f>IF(JRF!B1442="","",IF(JRF!B1442=IFERROR(VLOOKUP(JRF!B1442,Checks!AI:AI,1,0),0),"Entry in Branch/Satellite BU's",""))</f>
        <v/>
      </c>
      <c r="AL1429" t="str">
        <f>IFERROR(IF('Journal Template'!A1841="","",IF('Journal Template'!A1841=IFERROR(VLOOKUP('Journal Template'!A1841,Checks!AI:AI,1,0),0),"Entry in Branch/Satellite BU's","")),"")</f>
        <v/>
      </c>
      <c r="AO1429" s="171"/>
      <c r="AP1429" s="171"/>
      <c r="AQ1429" s="171"/>
      <c r="AR1429" s="171"/>
      <c r="CI1429" t="str">
        <f>IF(JRF!F1442&gt;0,"",IF(JRF!B1442="","",IF(LEFT(JRF!B1442,1)=IFERROR(VLOOKUP(LEFT(JRF!B1442,1),$CF$2:$CF$5,1,0),0),"Product Code Required",IF(JRF!C1442="","",IF(JRF!C1442=IFERROR(VLOOKUP(JRF!C1442,$CH:$CH,1,0),0),"Product Code Required","NA")))))</f>
        <v/>
      </c>
      <c r="CJ1429" t="str">
        <f>IF(JRF!AV1442&gt;0,"",IF(JRF!Q1442="","",IF(LEFT(JRF!Q1442,1)=IFERROR(VLOOKUP(LEFT(JRF!Q1442,1),$CF$2:$CF$5,1,0),0),"Product Code Required",IF(JRF!V1442="","",IF(JRF!V1442=IFERROR(VLOOKUP(JRF!V1442,$CH:$CH,1,0),0),"Product Code Required","NA")))))</f>
        <v/>
      </c>
      <c r="CK1429" t="str">
        <f>IFERROR(IF(LEN('Journal Template'!F1440)&gt;0,"",IF('Journal Template'!A1440="","",IF(LEFT('Journal Template'!A1440,1)=IFERROR(VLOOKUP(LEFT('Journal Template'!A1440,1),Checks!$CF$2:$CF$5,1,0),0),"Product Code Required",IF('Journal Template'!D1440="","",IF('Journal Template'!D1440=IFERROR(VLOOKUP('Journal Template'!D1440,Checks!$CH:$CH,1,0),0),"Product Code Required","NA"))))),"")</f>
        <v/>
      </c>
    </row>
    <row r="1430" spans="14:89">
      <c r="N1430" t="s">
        <v>7419</v>
      </c>
      <c r="O1430" t="s">
        <v>7420</v>
      </c>
      <c r="P1430" t="s">
        <v>386</v>
      </c>
      <c r="Q1430" s="150" t="str">
        <f>IF(JRF!D1443="","",IF(IFERROR(VLOOKUP(JRF!D1443,Checks!N:P,3,0),0)="A","","Inactive account in Use"))</f>
        <v/>
      </c>
      <c r="R1430" t="str">
        <f>IFERROR(IF('Journal Template'!C1842="","",IF(IFERROR(VLOOKUP('Journal Template'!C1842,Checks!N:P,3,0),0)="A","","Inactive account in Use")),"")</f>
        <v/>
      </c>
      <c r="S1430" t="s">
        <v>7421</v>
      </c>
      <c r="T1430" t="s">
        <v>386</v>
      </c>
      <c r="U1430" t="s">
        <v>393</v>
      </c>
      <c r="V1430" s="150" t="str">
        <f>IF(JRF!C1443="","",IF(IFERROR(VLOOKUP(JRF!C1443,Checks!S:U,3,0),0)="A","Entry with System fund Dept",""))</f>
        <v/>
      </c>
      <c r="W1430" t="str">
        <f>IFERROR(IF('Journal Template'!D1842="","",IF(IFERROR(VLOOKUP('Journal Template'!D1842,Checks!S:U,3,0),0)="A","Entry with System fund Dept","")),"")</f>
        <v/>
      </c>
      <c r="X1430" t="s">
        <v>7422</v>
      </c>
      <c r="Y1430" t="s">
        <v>386</v>
      </c>
      <c r="Z1430" t="s">
        <v>7423</v>
      </c>
      <c r="AA1430" t="s">
        <v>391</v>
      </c>
      <c r="AB1430" t="s">
        <v>125</v>
      </c>
      <c r="AC1430" s="150" t="str">
        <f>IFERROR(IF(JRF!C1443="","",IF(AND(VLOOKUP(JRF!C1443,X:AA,4,0)=JRF!B1443,VLOOKUP(JRF!C1443,X:Y,2,0)="A"),"","Inactive Dept Combo Error")),"Inactive Dept Combo Error")</f>
        <v/>
      </c>
      <c r="AD1430" t="str">
        <f>IFERROR(IF('Journal Template'!D1842="","",IF(AND(VLOOKUP('Journal Template'!D1842,X:AA,4,0)='Journal Template'!A1842,VLOOKUP('Journal Template'!D1842,X:Y,2,0)="A"),"","Inactive Dept Combo Error")),"")</f>
        <v/>
      </c>
      <c r="AK1430" s="150" t="str">
        <f>IF(JRF!B1443="","",IF(JRF!B1443=IFERROR(VLOOKUP(JRF!B1443,Checks!AI:AI,1,0),0),"Entry in Branch/Satellite BU's",""))</f>
        <v/>
      </c>
      <c r="AL1430" t="str">
        <f>IFERROR(IF('Journal Template'!A1842="","",IF('Journal Template'!A1842=IFERROR(VLOOKUP('Journal Template'!A1842,Checks!AI:AI,1,0),0),"Entry in Branch/Satellite BU's","")),"")</f>
        <v/>
      </c>
      <c r="AO1430" s="171"/>
      <c r="AP1430" s="171"/>
      <c r="AQ1430" s="171"/>
      <c r="AR1430" s="171"/>
      <c r="CI1430" t="str">
        <f>IF(JRF!F1443&gt;0,"",IF(JRF!B1443="","",IF(LEFT(JRF!B1443,1)=IFERROR(VLOOKUP(LEFT(JRF!B1443,1),$CF$2:$CF$5,1,0),0),"Product Code Required",IF(JRF!C1443="","",IF(JRF!C1443=IFERROR(VLOOKUP(JRF!C1443,$CH:$CH,1,0),0),"Product Code Required","NA")))))</f>
        <v/>
      </c>
      <c r="CJ1430" t="str">
        <f>IF(JRF!AV1443&gt;0,"",IF(JRF!Q1443="","",IF(LEFT(JRF!Q1443,1)=IFERROR(VLOOKUP(LEFT(JRF!Q1443,1),$CF$2:$CF$5,1,0),0),"Product Code Required",IF(JRF!V1443="","",IF(JRF!V1443=IFERROR(VLOOKUP(JRF!V1443,$CH:$CH,1,0),0),"Product Code Required","NA")))))</f>
        <v/>
      </c>
      <c r="CK1430" t="str">
        <f>IFERROR(IF(LEN('Journal Template'!F1441)&gt;0,"",IF('Journal Template'!A1441="","",IF(LEFT('Journal Template'!A1441,1)=IFERROR(VLOOKUP(LEFT('Journal Template'!A1441,1),Checks!$CF$2:$CF$5,1,0),0),"Product Code Required",IF('Journal Template'!D1441="","",IF('Journal Template'!D1441=IFERROR(VLOOKUP('Journal Template'!D1441,Checks!$CH:$CH,1,0),0),"Product Code Required","NA"))))),"")</f>
        <v/>
      </c>
    </row>
    <row r="1431" spans="14:89">
      <c r="N1431" t="s">
        <v>7424</v>
      </c>
      <c r="O1431" t="s">
        <v>7425</v>
      </c>
      <c r="P1431" t="s">
        <v>386</v>
      </c>
      <c r="Q1431" s="150" t="str">
        <f>IF(JRF!D1444="","",IF(IFERROR(VLOOKUP(JRF!D1444,Checks!N:P,3,0),0)="A","","Inactive account in Use"))</f>
        <v/>
      </c>
      <c r="R1431" t="str">
        <f>IFERROR(IF('Journal Template'!C1843="","",IF(IFERROR(VLOOKUP('Journal Template'!C1843,Checks!N:P,3,0),0)="A","","Inactive account in Use")),"")</f>
        <v/>
      </c>
      <c r="S1431" t="s">
        <v>7426</v>
      </c>
      <c r="T1431" t="s">
        <v>386</v>
      </c>
      <c r="U1431" t="s">
        <v>393</v>
      </c>
      <c r="V1431" s="150" t="str">
        <f>IF(JRF!C1444="","",IF(IFERROR(VLOOKUP(JRF!C1444,Checks!S:U,3,0),0)="A","Entry with System fund Dept",""))</f>
        <v/>
      </c>
      <c r="W1431" t="str">
        <f>IFERROR(IF('Journal Template'!D1843="","",IF(IFERROR(VLOOKUP('Journal Template'!D1843,Checks!S:U,3,0),0)="A","Entry with System fund Dept","")),"")</f>
        <v/>
      </c>
      <c r="X1431" t="s">
        <v>7427</v>
      </c>
      <c r="Y1431" t="s">
        <v>386</v>
      </c>
      <c r="Z1431" t="s">
        <v>7428</v>
      </c>
      <c r="AA1431" t="s">
        <v>5304</v>
      </c>
      <c r="AB1431" t="s">
        <v>3550</v>
      </c>
      <c r="AC1431" s="150" t="str">
        <f>IFERROR(IF(JRF!C1444="","",IF(AND(VLOOKUP(JRF!C1444,X:AA,4,0)=JRF!B1444,VLOOKUP(JRF!C1444,X:Y,2,0)="A"),"","Inactive Dept Combo Error")),"Inactive Dept Combo Error")</f>
        <v/>
      </c>
      <c r="AD1431" t="str">
        <f>IFERROR(IF('Journal Template'!D1843="","",IF(AND(VLOOKUP('Journal Template'!D1843,X:AA,4,0)='Journal Template'!A1843,VLOOKUP('Journal Template'!D1843,X:Y,2,0)="A"),"","Inactive Dept Combo Error")),"")</f>
        <v/>
      </c>
      <c r="AK1431" s="150" t="str">
        <f>IF(JRF!B1444="","",IF(JRF!B1444=IFERROR(VLOOKUP(JRF!B1444,Checks!AI:AI,1,0),0),"Entry in Branch/Satellite BU's",""))</f>
        <v/>
      </c>
      <c r="AL1431" t="str">
        <f>IFERROR(IF('Journal Template'!A1843="","",IF('Journal Template'!A1843=IFERROR(VLOOKUP('Journal Template'!A1843,Checks!AI:AI,1,0),0),"Entry in Branch/Satellite BU's","")),"")</f>
        <v/>
      </c>
      <c r="AO1431" s="171"/>
      <c r="AP1431" s="171"/>
      <c r="AQ1431" s="171"/>
      <c r="AR1431" s="171"/>
      <c r="CI1431" t="str">
        <f>IF(JRF!F1444&gt;0,"",IF(JRF!B1444="","",IF(LEFT(JRF!B1444,1)=IFERROR(VLOOKUP(LEFT(JRF!B1444,1),$CF$2:$CF$5,1,0),0),"Product Code Required",IF(JRF!C1444="","",IF(JRF!C1444=IFERROR(VLOOKUP(JRF!C1444,$CH:$CH,1,0),0),"Product Code Required","NA")))))</f>
        <v/>
      </c>
      <c r="CJ1431" t="str">
        <f>IF(JRF!AV1444&gt;0,"",IF(JRF!Q1444="","",IF(LEFT(JRF!Q1444,1)=IFERROR(VLOOKUP(LEFT(JRF!Q1444,1),$CF$2:$CF$5,1,0),0),"Product Code Required",IF(JRF!V1444="","",IF(JRF!V1444=IFERROR(VLOOKUP(JRF!V1444,$CH:$CH,1,0),0),"Product Code Required","NA")))))</f>
        <v/>
      </c>
      <c r="CK1431" t="str">
        <f>IFERROR(IF(LEN('Journal Template'!F1442)&gt;0,"",IF('Journal Template'!A1442="","",IF(LEFT('Journal Template'!A1442,1)=IFERROR(VLOOKUP(LEFT('Journal Template'!A1442,1),Checks!$CF$2:$CF$5,1,0),0),"Product Code Required",IF('Journal Template'!D1442="","",IF('Journal Template'!D1442=IFERROR(VLOOKUP('Journal Template'!D1442,Checks!$CH:$CH,1,0),0),"Product Code Required","NA"))))),"")</f>
        <v/>
      </c>
    </row>
    <row r="1432" spans="14:89">
      <c r="N1432" t="s">
        <v>7429</v>
      </c>
      <c r="O1432" t="s">
        <v>7430</v>
      </c>
      <c r="P1432" t="s">
        <v>386</v>
      </c>
      <c r="Q1432" s="150" t="str">
        <f>IF(JRF!D1445="","",IF(IFERROR(VLOOKUP(JRF!D1445,Checks!N:P,3,0),0)="A","","Inactive account in Use"))</f>
        <v/>
      </c>
      <c r="R1432" t="str">
        <f>IFERROR(IF('Journal Template'!C1844="","",IF(IFERROR(VLOOKUP('Journal Template'!C1844,Checks!N:P,3,0),0)="A","","Inactive account in Use")),"")</f>
        <v/>
      </c>
      <c r="S1432" t="s">
        <v>7431</v>
      </c>
      <c r="T1432" t="s">
        <v>386</v>
      </c>
      <c r="U1432" t="s">
        <v>393</v>
      </c>
      <c r="V1432" s="150" t="str">
        <f>IF(JRF!C1445="","",IF(IFERROR(VLOOKUP(JRF!C1445,Checks!S:U,3,0),0)="A","Entry with System fund Dept",""))</f>
        <v/>
      </c>
      <c r="W1432" t="str">
        <f>IFERROR(IF('Journal Template'!D1844="","",IF(IFERROR(VLOOKUP('Journal Template'!D1844,Checks!S:U,3,0),0)="A","Entry with System fund Dept","")),"")</f>
        <v/>
      </c>
      <c r="X1432" t="s">
        <v>7432</v>
      </c>
      <c r="Y1432" t="s">
        <v>386</v>
      </c>
      <c r="Z1432" t="s">
        <v>7433</v>
      </c>
      <c r="AA1432" t="s">
        <v>391</v>
      </c>
      <c r="AB1432" t="s">
        <v>125</v>
      </c>
      <c r="AC1432" s="150" t="str">
        <f>IFERROR(IF(JRF!C1445="","",IF(AND(VLOOKUP(JRF!C1445,X:AA,4,0)=JRF!B1445,VLOOKUP(JRF!C1445,X:Y,2,0)="A"),"","Inactive Dept Combo Error")),"Inactive Dept Combo Error")</f>
        <v/>
      </c>
      <c r="AD1432" t="str">
        <f>IFERROR(IF('Journal Template'!D1844="","",IF(AND(VLOOKUP('Journal Template'!D1844,X:AA,4,0)='Journal Template'!A1844,VLOOKUP('Journal Template'!D1844,X:Y,2,0)="A"),"","Inactive Dept Combo Error")),"")</f>
        <v/>
      </c>
      <c r="AK1432" s="150" t="str">
        <f>IF(JRF!B1445="","",IF(JRF!B1445=IFERROR(VLOOKUP(JRF!B1445,Checks!AI:AI,1,0),0),"Entry in Branch/Satellite BU's",""))</f>
        <v/>
      </c>
      <c r="AL1432" t="str">
        <f>IFERROR(IF('Journal Template'!A1844="","",IF('Journal Template'!A1844=IFERROR(VLOOKUP('Journal Template'!A1844,Checks!AI:AI,1,0),0),"Entry in Branch/Satellite BU's","")),"")</f>
        <v/>
      </c>
      <c r="AO1432" s="171"/>
      <c r="AP1432" s="171"/>
      <c r="AQ1432" s="171"/>
      <c r="AR1432" s="171"/>
      <c r="CI1432" t="str">
        <f>IF(JRF!F1445&gt;0,"",IF(JRF!B1445="","",IF(LEFT(JRF!B1445,1)=IFERROR(VLOOKUP(LEFT(JRF!B1445,1),$CF$2:$CF$5,1,0),0),"Product Code Required",IF(JRF!C1445="","",IF(JRF!C1445=IFERROR(VLOOKUP(JRF!C1445,$CH:$CH,1,0),0),"Product Code Required","NA")))))</f>
        <v/>
      </c>
      <c r="CJ1432" t="str">
        <f>IF(JRF!AV1445&gt;0,"",IF(JRF!Q1445="","",IF(LEFT(JRF!Q1445,1)=IFERROR(VLOOKUP(LEFT(JRF!Q1445,1),$CF$2:$CF$5,1,0),0),"Product Code Required",IF(JRF!V1445="","",IF(JRF!V1445=IFERROR(VLOOKUP(JRF!V1445,$CH:$CH,1,0),0),"Product Code Required","NA")))))</f>
        <v/>
      </c>
      <c r="CK1432" t="str">
        <f>IFERROR(IF(LEN('Journal Template'!F1443)&gt;0,"",IF('Journal Template'!A1443="","",IF(LEFT('Journal Template'!A1443,1)=IFERROR(VLOOKUP(LEFT('Journal Template'!A1443,1),Checks!$CF$2:$CF$5,1,0),0),"Product Code Required",IF('Journal Template'!D1443="","",IF('Journal Template'!D1443=IFERROR(VLOOKUP('Journal Template'!D1443,Checks!$CH:$CH,1,0),0),"Product Code Required","NA"))))),"")</f>
        <v/>
      </c>
    </row>
    <row r="1433" spans="14:89">
      <c r="N1433" t="s">
        <v>7434</v>
      </c>
      <c r="O1433" t="s">
        <v>7435</v>
      </c>
      <c r="P1433" t="s">
        <v>386</v>
      </c>
      <c r="Q1433" s="150" t="str">
        <f>IF(JRF!D1446="","",IF(IFERROR(VLOOKUP(JRF!D1446,Checks!N:P,3,0),0)="A","","Inactive account in Use"))</f>
        <v/>
      </c>
      <c r="R1433" t="str">
        <f>IFERROR(IF('Journal Template'!C1845="","",IF(IFERROR(VLOOKUP('Journal Template'!C1845,Checks!N:P,3,0),0)="A","","Inactive account in Use")),"")</f>
        <v/>
      </c>
      <c r="S1433" t="s">
        <v>7436</v>
      </c>
      <c r="T1433" t="s">
        <v>386</v>
      </c>
      <c r="U1433" t="s">
        <v>393</v>
      </c>
      <c r="V1433" s="150" t="str">
        <f>IF(JRF!C1446="","",IF(IFERROR(VLOOKUP(JRF!C1446,Checks!S:U,3,0),0)="A","Entry with System fund Dept",""))</f>
        <v/>
      </c>
      <c r="W1433" t="str">
        <f>IFERROR(IF('Journal Template'!D1845="","",IF(IFERROR(VLOOKUP('Journal Template'!D1845,Checks!S:U,3,0),0)="A","Entry with System fund Dept","")),"")</f>
        <v/>
      </c>
      <c r="X1433" t="s">
        <v>7437</v>
      </c>
      <c r="Y1433" t="s">
        <v>389</v>
      </c>
      <c r="Z1433" t="s">
        <v>7438</v>
      </c>
      <c r="AA1433" t="s">
        <v>4562</v>
      </c>
      <c r="AB1433" t="s">
        <v>3550</v>
      </c>
      <c r="AC1433" s="150" t="str">
        <f>IFERROR(IF(JRF!C1446="","",IF(AND(VLOOKUP(JRF!C1446,X:AA,4,0)=JRF!B1446,VLOOKUP(JRF!C1446,X:Y,2,0)="A"),"","Inactive Dept Combo Error")),"Inactive Dept Combo Error")</f>
        <v/>
      </c>
      <c r="AD1433" t="str">
        <f>IFERROR(IF('Journal Template'!D1845="","",IF(AND(VLOOKUP('Journal Template'!D1845,X:AA,4,0)='Journal Template'!A1845,VLOOKUP('Journal Template'!D1845,X:Y,2,0)="A"),"","Inactive Dept Combo Error")),"")</f>
        <v/>
      </c>
      <c r="AK1433" s="150" t="str">
        <f>IF(JRF!B1446="","",IF(JRF!B1446=IFERROR(VLOOKUP(JRF!B1446,Checks!AI:AI,1,0),0),"Entry in Branch/Satellite BU's",""))</f>
        <v/>
      </c>
      <c r="AL1433" t="str">
        <f>IFERROR(IF('Journal Template'!A1845="","",IF('Journal Template'!A1845=IFERROR(VLOOKUP('Journal Template'!A1845,Checks!AI:AI,1,0),0),"Entry in Branch/Satellite BU's","")),"")</f>
        <v/>
      </c>
      <c r="AO1433" s="171"/>
      <c r="AP1433" s="171"/>
      <c r="AQ1433" s="171"/>
      <c r="AR1433" s="171"/>
      <c r="CI1433" t="str">
        <f>IF(JRF!F1446&gt;0,"",IF(JRF!B1446="","",IF(LEFT(JRF!B1446,1)=IFERROR(VLOOKUP(LEFT(JRF!B1446,1),$CF$2:$CF$5,1,0),0),"Product Code Required",IF(JRF!C1446="","",IF(JRF!C1446=IFERROR(VLOOKUP(JRF!C1446,$CH:$CH,1,0),0),"Product Code Required","NA")))))</f>
        <v/>
      </c>
      <c r="CJ1433" t="str">
        <f>IF(JRF!AV1446&gt;0,"",IF(JRF!Q1446="","",IF(LEFT(JRF!Q1446,1)=IFERROR(VLOOKUP(LEFT(JRF!Q1446,1),$CF$2:$CF$5,1,0),0),"Product Code Required",IF(JRF!V1446="","",IF(JRF!V1446=IFERROR(VLOOKUP(JRF!V1446,$CH:$CH,1,0),0),"Product Code Required","NA")))))</f>
        <v/>
      </c>
      <c r="CK1433" t="str">
        <f>IFERROR(IF(LEN('Journal Template'!F1444)&gt;0,"",IF('Journal Template'!A1444="","",IF(LEFT('Journal Template'!A1444,1)=IFERROR(VLOOKUP(LEFT('Journal Template'!A1444,1),Checks!$CF$2:$CF$5,1,0),0),"Product Code Required",IF('Journal Template'!D1444="","",IF('Journal Template'!D1444=IFERROR(VLOOKUP('Journal Template'!D1444,Checks!$CH:$CH,1,0),0),"Product Code Required","NA"))))),"")</f>
        <v/>
      </c>
    </row>
    <row r="1434" spans="14:89">
      <c r="N1434" t="s">
        <v>7439</v>
      </c>
      <c r="O1434" t="s">
        <v>7440</v>
      </c>
      <c r="P1434" t="s">
        <v>386</v>
      </c>
      <c r="Q1434" s="150" t="str">
        <f>IF(JRF!D1447="","",IF(IFERROR(VLOOKUP(JRF!D1447,Checks!N:P,3,0),0)="A","","Inactive account in Use"))</f>
        <v/>
      </c>
      <c r="R1434" t="str">
        <f>IFERROR(IF('Journal Template'!C1846="","",IF(IFERROR(VLOOKUP('Journal Template'!C1846,Checks!N:P,3,0),0)="A","","Inactive account in Use")),"")</f>
        <v/>
      </c>
      <c r="S1434" t="s">
        <v>7441</v>
      </c>
      <c r="T1434" t="s">
        <v>386</v>
      </c>
      <c r="U1434" t="s">
        <v>393</v>
      </c>
      <c r="V1434" s="150" t="str">
        <f>IF(JRF!C1447="","",IF(IFERROR(VLOOKUP(JRF!C1447,Checks!S:U,3,0),0)="A","Entry with System fund Dept",""))</f>
        <v/>
      </c>
      <c r="W1434" t="str">
        <f>IFERROR(IF('Journal Template'!D1846="","",IF(IFERROR(VLOOKUP('Journal Template'!D1846,Checks!S:U,3,0),0)="A","Entry with System fund Dept","")),"")</f>
        <v/>
      </c>
      <c r="X1434" t="s">
        <v>7442</v>
      </c>
      <c r="Y1434" t="s">
        <v>389</v>
      </c>
      <c r="Z1434" t="s">
        <v>7443</v>
      </c>
      <c r="AA1434" t="s">
        <v>391</v>
      </c>
      <c r="AB1434" t="s">
        <v>125</v>
      </c>
      <c r="AC1434" s="150" t="str">
        <f>IFERROR(IF(JRF!C1447="","",IF(AND(VLOOKUP(JRF!C1447,X:AA,4,0)=JRF!B1447,VLOOKUP(JRF!C1447,X:Y,2,0)="A"),"","Inactive Dept Combo Error")),"Inactive Dept Combo Error")</f>
        <v/>
      </c>
      <c r="AD1434" t="str">
        <f>IFERROR(IF('Journal Template'!D1846="","",IF(AND(VLOOKUP('Journal Template'!D1846,X:AA,4,0)='Journal Template'!A1846,VLOOKUP('Journal Template'!D1846,X:Y,2,0)="A"),"","Inactive Dept Combo Error")),"")</f>
        <v/>
      </c>
      <c r="AK1434" s="150" t="str">
        <f>IF(JRF!B1447="","",IF(JRF!B1447=IFERROR(VLOOKUP(JRF!B1447,Checks!AI:AI,1,0),0),"Entry in Branch/Satellite BU's",""))</f>
        <v/>
      </c>
      <c r="AL1434" t="str">
        <f>IFERROR(IF('Journal Template'!A1846="","",IF('Journal Template'!A1846=IFERROR(VLOOKUP('Journal Template'!A1846,Checks!AI:AI,1,0),0),"Entry in Branch/Satellite BU's","")),"")</f>
        <v/>
      </c>
      <c r="AO1434" s="171"/>
      <c r="AP1434" s="171"/>
      <c r="AQ1434" s="171"/>
      <c r="AR1434" s="171"/>
      <c r="CI1434" t="str">
        <f>IF(JRF!F1447&gt;0,"",IF(JRF!B1447="","",IF(LEFT(JRF!B1447,1)=IFERROR(VLOOKUP(LEFT(JRF!B1447,1),$CF$2:$CF$5,1,0),0),"Product Code Required",IF(JRF!C1447="","",IF(JRF!C1447=IFERROR(VLOOKUP(JRF!C1447,$CH:$CH,1,0),0),"Product Code Required","NA")))))</f>
        <v/>
      </c>
      <c r="CJ1434" t="str">
        <f>IF(JRF!AV1447&gt;0,"",IF(JRF!Q1447="","",IF(LEFT(JRF!Q1447,1)=IFERROR(VLOOKUP(LEFT(JRF!Q1447,1),$CF$2:$CF$5,1,0),0),"Product Code Required",IF(JRF!V1447="","",IF(JRF!V1447=IFERROR(VLOOKUP(JRF!V1447,$CH:$CH,1,0),0),"Product Code Required","NA")))))</f>
        <v/>
      </c>
      <c r="CK1434" t="str">
        <f>IFERROR(IF(LEN('Journal Template'!F1445)&gt;0,"",IF('Journal Template'!A1445="","",IF(LEFT('Journal Template'!A1445,1)=IFERROR(VLOOKUP(LEFT('Journal Template'!A1445,1),Checks!$CF$2:$CF$5,1,0),0),"Product Code Required",IF('Journal Template'!D1445="","",IF('Journal Template'!D1445=IFERROR(VLOOKUP('Journal Template'!D1445,Checks!$CH:$CH,1,0),0),"Product Code Required","NA"))))),"")</f>
        <v/>
      </c>
    </row>
    <row r="1435" spans="14:89">
      <c r="N1435" t="s">
        <v>7444</v>
      </c>
      <c r="O1435" t="s">
        <v>7445</v>
      </c>
      <c r="P1435" t="s">
        <v>386</v>
      </c>
      <c r="Q1435" s="150" t="str">
        <f>IF(JRF!D1448="","",IF(IFERROR(VLOOKUP(JRF!D1448,Checks!N:P,3,0),0)="A","","Inactive account in Use"))</f>
        <v/>
      </c>
      <c r="R1435" t="str">
        <f>IFERROR(IF('Journal Template'!C1847="","",IF(IFERROR(VLOOKUP('Journal Template'!C1847,Checks!N:P,3,0),0)="A","","Inactive account in Use")),"")</f>
        <v/>
      </c>
      <c r="S1435" t="s">
        <v>7446</v>
      </c>
      <c r="T1435" t="s">
        <v>386</v>
      </c>
      <c r="U1435" t="s">
        <v>68</v>
      </c>
      <c r="V1435" s="150" t="str">
        <f>IF(JRF!C1448="","",IF(IFERROR(VLOOKUP(JRF!C1448,Checks!S:U,3,0),0)="A","Entry with System fund Dept",""))</f>
        <v/>
      </c>
      <c r="W1435" t="str">
        <f>IFERROR(IF('Journal Template'!D1847="","",IF(IFERROR(VLOOKUP('Journal Template'!D1847,Checks!S:U,3,0),0)="A","Entry with System fund Dept","")),"")</f>
        <v/>
      </c>
      <c r="X1435" t="s">
        <v>7447</v>
      </c>
      <c r="Y1435" t="s">
        <v>389</v>
      </c>
      <c r="Z1435" t="s">
        <v>516</v>
      </c>
      <c r="AA1435" t="s">
        <v>515</v>
      </c>
      <c r="AB1435" t="s">
        <v>3550</v>
      </c>
      <c r="AC1435" s="150" t="str">
        <f>IFERROR(IF(JRF!C1448="","",IF(AND(VLOOKUP(JRF!C1448,X:AA,4,0)=JRF!B1448,VLOOKUP(JRF!C1448,X:Y,2,0)="A"),"","Inactive Dept Combo Error")),"Inactive Dept Combo Error")</f>
        <v/>
      </c>
      <c r="AD1435" t="str">
        <f>IFERROR(IF('Journal Template'!D1847="","",IF(AND(VLOOKUP('Journal Template'!D1847,X:AA,4,0)='Journal Template'!A1847,VLOOKUP('Journal Template'!D1847,X:Y,2,0)="A"),"","Inactive Dept Combo Error")),"")</f>
        <v/>
      </c>
      <c r="AK1435" s="150" t="str">
        <f>IF(JRF!B1448="","",IF(JRF!B1448=IFERROR(VLOOKUP(JRF!B1448,Checks!AI:AI,1,0),0),"Entry in Branch/Satellite BU's",""))</f>
        <v/>
      </c>
      <c r="AL1435" t="str">
        <f>IFERROR(IF('Journal Template'!A1847="","",IF('Journal Template'!A1847=IFERROR(VLOOKUP('Journal Template'!A1847,Checks!AI:AI,1,0),0),"Entry in Branch/Satellite BU's","")),"")</f>
        <v/>
      </c>
      <c r="AO1435" s="171"/>
      <c r="AP1435" s="171"/>
      <c r="AQ1435" s="171"/>
      <c r="AR1435" s="171"/>
      <c r="CI1435" t="str">
        <f>IF(JRF!F1448&gt;0,"",IF(JRF!B1448="","",IF(LEFT(JRF!B1448,1)=IFERROR(VLOOKUP(LEFT(JRF!B1448,1),$CF$2:$CF$5,1,0),0),"Product Code Required",IF(JRF!C1448="","",IF(JRF!C1448=IFERROR(VLOOKUP(JRF!C1448,$CH:$CH,1,0),0),"Product Code Required","NA")))))</f>
        <v/>
      </c>
      <c r="CJ1435" t="str">
        <f>IF(JRF!AV1448&gt;0,"",IF(JRF!Q1448="","",IF(LEFT(JRF!Q1448,1)=IFERROR(VLOOKUP(LEFT(JRF!Q1448,1),$CF$2:$CF$5,1,0),0),"Product Code Required",IF(JRF!V1448="","",IF(JRF!V1448=IFERROR(VLOOKUP(JRF!V1448,$CH:$CH,1,0),0),"Product Code Required","NA")))))</f>
        <v/>
      </c>
      <c r="CK1435" t="str">
        <f>IFERROR(IF(LEN('Journal Template'!F1446)&gt;0,"",IF('Journal Template'!A1446="","",IF(LEFT('Journal Template'!A1446,1)=IFERROR(VLOOKUP(LEFT('Journal Template'!A1446,1),Checks!$CF$2:$CF$5,1,0),0),"Product Code Required",IF('Journal Template'!D1446="","",IF('Journal Template'!D1446=IFERROR(VLOOKUP('Journal Template'!D1446,Checks!$CH:$CH,1,0),0),"Product Code Required","NA"))))),"")</f>
        <v/>
      </c>
    </row>
    <row r="1436" spans="14:89">
      <c r="N1436" t="s">
        <v>7448</v>
      </c>
      <c r="O1436" t="s">
        <v>7449</v>
      </c>
      <c r="P1436" t="s">
        <v>386</v>
      </c>
      <c r="Q1436" s="150" t="str">
        <f>IF(JRF!D1449="","",IF(IFERROR(VLOOKUP(JRF!D1449,Checks!N:P,3,0),0)="A","","Inactive account in Use"))</f>
        <v/>
      </c>
      <c r="R1436" t="str">
        <f>IFERROR(IF('Journal Template'!C1848="","",IF(IFERROR(VLOOKUP('Journal Template'!C1848,Checks!N:P,3,0),0)="A","","Inactive account in Use")),"")</f>
        <v/>
      </c>
      <c r="S1436" t="s">
        <v>4472</v>
      </c>
      <c r="T1436" t="s">
        <v>386</v>
      </c>
      <c r="U1436" t="s">
        <v>393</v>
      </c>
      <c r="V1436" s="150" t="str">
        <f>IF(JRF!C1449="","",IF(IFERROR(VLOOKUP(JRF!C1449,Checks!S:U,3,0),0)="A","Entry with System fund Dept",""))</f>
        <v/>
      </c>
      <c r="W1436" t="str">
        <f>IFERROR(IF('Journal Template'!D1848="","",IF(IFERROR(VLOOKUP('Journal Template'!D1848,Checks!S:U,3,0),0)="A","Entry with System fund Dept","")),"")</f>
        <v/>
      </c>
      <c r="X1436" t="s">
        <v>7450</v>
      </c>
      <c r="Y1436" t="s">
        <v>386</v>
      </c>
      <c r="Z1436" t="s">
        <v>7451</v>
      </c>
      <c r="AA1436" t="s">
        <v>391</v>
      </c>
      <c r="AB1436" t="s">
        <v>125</v>
      </c>
      <c r="AC1436" s="150" t="str">
        <f>IFERROR(IF(JRF!C1449="","",IF(AND(VLOOKUP(JRF!C1449,X:AA,4,0)=JRF!B1449,VLOOKUP(JRF!C1449,X:Y,2,0)="A"),"","Inactive Dept Combo Error")),"Inactive Dept Combo Error")</f>
        <v/>
      </c>
      <c r="AD1436" t="str">
        <f>IFERROR(IF('Journal Template'!D1848="","",IF(AND(VLOOKUP('Journal Template'!D1848,X:AA,4,0)='Journal Template'!A1848,VLOOKUP('Journal Template'!D1848,X:Y,2,0)="A"),"","Inactive Dept Combo Error")),"")</f>
        <v/>
      </c>
      <c r="AK1436" s="150" t="str">
        <f>IF(JRF!B1449="","",IF(JRF!B1449=IFERROR(VLOOKUP(JRF!B1449,Checks!AI:AI,1,0),0),"Entry in Branch/Satellite BU's",""))</f>
        <v/>
      </c>
      <c r="AL1436" t="str">
        <f>IFERROR(IF('Journal Template'!A1848="","",IF('Journal Template'!A1848=IFERROR(VLOOKUP('Journal Template'!A1848,Checks!AI:AI,1,0),0),"Entry in Branch/Satellite BU's","")),"")</f>
        <v/>
      </c>
      <c r="AO1436" s="171"/>
      <c r="AP1436" s="171"/>
      <c r="AQ1436" s="171"/>
      <c r="AR1436" s="171"/>
      <c r="CI1436" t="str">
        <f>IF(JRF!F1449&gt;0,"",IF(JRF!B1449="","",IF(LEFT(JRF!B1449,1)=IFERROR(VLOOKUP(LEFT(JRF!B1449,1),$CF$2:$CF$5,1,0),0),"Product Code Required",IF(JRF!C1449="","",IF(JRF!C1449=IFERROR(VLOOKUP(JRF!C1449,$CH:$CH,1,0),0),"Product Code Required","NA")))))</f>
        <v/>
      </c>
      <c r="CJ1436" t="str">
        <f>IF(JRF!AV1449&gt;0,"",IF(JRF!Q1449="","",IF(LEFT(JRF!Q1449,1)=IFERROR(VLOOKUP(LEFT(JRF!Q1449,1),$CF$2:$CF$5,1,0),0),"Product Code Required",IF(JRF!V1449="","",IF(JRF!V1449=IFERROR(VLOOKUP(JRF!V1449,$CH:$CH,1,0),0),"Product Code Required","NA")))))</f>
        <v/>
      </c>
      <c r="CK1436" t="str">
        <f>IFERROR(IF(LEN('Journal Template'!F1447)&gt;0,"",IF('Journal Template'!A1447="","",IF(LEFT('Journal Template'!A1447,1)=IFERROR(VLOOKUP(LEFT('Journal Template'!A1447,1),Checks!$CF$2:$CF$5,1,0),0),"Product Code Required",IF('Journal Template'!D1447="","",IF('Journal Template'!D1447=IFERROR(VLOOKUP('Journal Template'!D1447,Checks!$CH:$CH,1,0),0),"Product Code Required","NA"))))),"")</f>
        <v/>
      </c>
    </row>
    <row r="1437" spans="14:89">
      <c r="N1437" t="s">
        <v>7452</v>
      </c>
      <c r="O1437" t="s">
        <v>7453</v>
      </c>
      <c r="P1437" t="s">
        <v>386</v>
      </c>
      <c r="Q1437" s="150" t="str">
        <f>IF(JRF!D1450="","",IF(IFERROR(VLOOKUP(JRF!D1450,Checks!N:P,3,0),0)="A","","Inactive account in Use"))</f>
        <v/>
      </c>
      <c r="R1437" t="str">
        <f>IFERROR(IF('Journal Template'!C1849="","",IF(IFERROR(VLOOKUP('Journal Template'!C1849,Checks!N:P,3,0),0)="A","","Inactive account in Use")),"")</f>
        <v/>
      </c>
      <c r="S1437" t="s">
        <v>7454</v>
      </c>
      <c r="T1437" t="s">
        <v>386</v>
      </c>
      <c r="U1437" t="s">
        <v>381</v>
      </c>
      <c r="V1437" s="150" t="str">
        <f>IF(JRF!C1450="","",IF(IFERROR(VLOOKUP(JRF!C1450,Checks!S:U,3,0),0)="A","Entry with System fund Dept",""))</f>
        <v/>
      </c>
      <c r="W1437" t="str">
        <f>IFERROR(IF('Journal Template'!D1849="","",IF(IFERROR(VLOOKUP('Journal Template'!D1849,Checks!S:U,3,0),0)="A","Entry with System fund Dept","")),"")</f>
        <v/>
      </c>
      <c r="X1437" t="s">
        <v>7455</v>
      </c>
      <c r="Y1437" t="s">
        <v>386</v>
      </c>
      <c r="Z1437" t="s">
        <v>7456</v>
      </c>
      <c r="AA1437" t="s">
        <v>391</v>
      </c>
      <c r="AB1437" t="s">
        <v>125</v>
      </c>
      <c r="AC1437" s="150" t="str">
        <f>IFERROR(IF(JRF!C1450="","",IF(AND(VLOOKUP(JRF!C1450,X:AA,4,0)=JRF!B1450,VLOOKUP(JRF!C1450,X:Y,2,0)="A"),"","Inactive Dept Combo Error")),"Inactive Dept Combo Error")</f>
        <v/>
      </c>
      <c r="AD1437" t="str">
        <f>IFERROR(IF('Journal Template'!D1849="","",IF(AND(VLOOKUP('Journal Template'!D1849,X:AA,4,0)='Journal Template'!A1849,VLOOKUP('Journal Template'!D1849,X:Y,2,0)="A"),"","Inactive Dept Combo Error")),"")</f>
        <v/>
      </c>
      <c r="AK1437" s="150" t="str">
        <f>IF(JRF!B1450="","",IF(JRF!B1450=IFERROR(VLOOKUP(JRF!B1450,Checks!AI:AI,1,0),0),"Entry in Branch/Satellite BU's",""))</f>
        <v/>
      </c>
      <c r="AL1437" t="str">
        <f>IFERROR(IF('Journal Template'!A1849="","",IF('Journal Template'!A1849=IFERROR(VLOOKUP('Journal Template'!A1849,Checks!AI:AI,1,0),0),"Entry in Branch/Satellite BU's","")),"")</f>
        <v/>
      </c>
      <c r="AO1437" s="171"/>
      <c r="AP1437" s="171"/>
      <c r="AQ1437" s="171"/>
      <c r="AR1437" s="171"/>
      <c r="CI1437" t="str">
        <f>IF(JRF!F1450&gt;0,"",IF(JRF!B1450="","",IF(LEFT(JRF!B1450,1)=IFERROR(VLOOKUP(LEFT(JRF!B1450,1),$CF$2:$CF$5,1,0),0),"Product Code Required",IF(JRF!C1450="","",IF(JRF!C1450=IFERROR(VLOOKUP(JRF!C1450,$CH:$CH,1,0),0),"Product Code Required","NA")))))</f>
        <v/>
      </c>
      <c r="CJ1437" t="str">
        <f>IF(JRF!AV1450&gt;0,"",IF(JRF!Q1450="","",IF(LEFT(JRF!Q1450,1)=IFERROR(VLOOKUP(LEFT(JRF!Q1450,1),$CF$2:$CF$5,1,0),0),"Product Code Required",IF(JRF!V1450="","",IF(JRF!V1450=IFERROR(VLOOKUP(JRF!V1450,$CH:$CH,1,0),0),"Product Code Required","NA")))))</f>
        <v/>
      </c>
      <c r="CK1437" t="str">
        <f>IFERROR(IF(LEN('Journal Template'!F1448)&gt;0,"",IF('Journal Template'!A1448="","",IF(LEFT('Journal Template'!A1448,1)=IFERROR(VLOOKUP(LEFT('Journal Template'!A1448,1),Checks!$CF$2:$CF$5,1,0),0),"Product Code Required",IF('Journal Template'!D1448="","",IF('Journal Template'!D1448=IFERROR(VLOOKUP('Journal Template'!D1448,Checks!$CH:$CH,1,0),0),"Product Code Required","NA"))))),"")</f>
        <v/>
      </c>
    </row>
    <row r="1438" spans="14:89">
      <c r="N1438" t="s">
        <v>7457</v>
      </c>
      <c r="O1438" t="s">
        <v>7458</v>
      </c>
      <c r="P1438" t="s">
        <v>386</v>
      </c>
      <c r="Q1438" s="150" t="str">
        <f>IF(JRF!D1451="","",IF(IFERROR(VLOOKUP(JRF!D1451,Checks!N:P,3,0),0)="A","","Inactive account in Use"))</f>
        <v/>
      </c>
      <c r="R1438" t="str">
        <f>IFERROR(IF('Journal Template'!C1850="","",IF(IFERROR(VLOOKUP('Journal Template'!C1850,Checks!N:P,3,0),0)="A","","Inactive account in Use")),"")</f>
        <v/>
      </c>
      <c r="S1438" t="s">
        <v>7459</v>
      </c>
      <c r="T1438" t="s">
        <v>386</v>
      </c>
      <c r="U1438" t="s">
        <v>393</v>
      </c>
      <c r="V1438" s="150" t="str">
        <f>IF(JRF!C1451="","",IF(IFERROR(VLOOKUP(JRF!C1451,Checks!S:U,3,0),0)="A","Entry with System fund Dept",""))</f>
        <v/>
      </c>
      <c r="W1438" t="str">
        <f>IFERROR(IF('Journal Template'!D1850="","",IF(IFERROR(VLOOKUP('Journal Template'!D1850,Checks!S:U,3,0),0)="A","Entry with System fund Dept","")),"")</f>
        <v/>
      </c>
      <c r="X1438" t="s">
        <v>7460</v>
      </c>
      <c r="Y1438" t="s">
        <v>386</v>
      </c>
      <c r="Z1438" t="s">
        <v>7461</v>
      </c>
      <c r="AA1438" t="s">
        <v>391</v>
      </c>
      <c r="AB1438" t="s">
        <v>125</v>
      </c>
      <c r="AC1438" s="150" t="str">
        <f>IFERROR(IF(JRF!C1451="","",IF(AND(VLOOKUP(JRF!C1451,X:AA,4,0)=JRF!B1451,VLOOKUP(JRF!C1451,X:Y,2,0)="A"),"","Inactive Dept Combo Error")),"Inactive Dept Combo Error")</f>
        <v/>
      </c>
      <c r="AD1438" t="str">
        <f>IFERROR(IF('Journal Template'!D1850="","",IF(AND(VLOOKUP('Journal Template'!D1850,X:AA,4,0)='Journal Template'!A1850,VLOOKUP('Journal Template'!D1850,X:Y,2,0)="A"),"","Inactive Dept Combo Error")),"")</f>
        <v/>
      </c>
      <c r="AK1438" s="150" t="str">
        <f>IF(JRF!B1451="","",IF(JRF!B1451=IFERROR(VLOOKUP(JRF!B1451,Checks!AI:AI,1,0),0),"Entry in Branch/Satellite BU's",""))</f>
        <v/>
      </c>
      <c r="AL1438" t="str">
        <f>IFERROR(IF('Journal Template'!A1850="","",IF('Journal Template'!A1850=IFERROR(VLOOKUP('Journal Template'!A1850,Checks!AI:AI,1,0),0),"Entry in Branch/Satellite BU's","")),"")</f>
        <v/>
      </c>
      <c r="AO1438" s="171"/>
      <c r="AP1438" s="171"/>
      <c r="AQ1438" s="171"/>
      <c r="AR1438" s="171"/>
      <c r="CI1438" t="str">
        <f>IF(JRF!F1451&gt;0,"",IF(JRF!B1451="","",IF(LEFT(JRF!B1451,1)=IFERROR(VLOOKUP(LEFT(JRF!B1451,1),$CF$2:$CF$5,1,0),0),"Product Code Required",IF(JRF!C1451="","",IF(JRF!C1451=IFERROR(VLOOKUP(JRF!C1451,$CH:$CH,1,0),0),"Product Code Required","NA")))))</f>
        <v/>
      </c>
      <c r="CJ1438" t="str">
        <f>IF(JRF!AV1451&gt;0,"",IF(JRF!Q1451="","",IF(LEFT(JRF!Q1451,1)=IFERROR(VLOOKUP(LEFT(JRF!Q1451,1),$CF$2:$CF$5,1,0),0),"Product Code Required",IF(JRF!V1451="","",IF(JRF!V1451=IFERROR(VLOOKUP(JRF!V1451,$CH:$CH,1,0),0),"Product Code Required","NA")))))</f>
        <v/>
      </c>
      <c r="CK1438" t="str">
        <f>IFERROR(IF(LEN('Journal Template'!F1449)&gt;0,"",IF('Journal Template'!A1449="","",IF(LEFT('Journal Template'!A1449,1)=IFERROR(VLOOKUP(LEFT('Journal Template'!A1449,1),Checks!$CF$2:$CF$5,1,0),0),"Product Code Required",IF('Journal Template'!D1449="","",IF('Journal Template'!D1449=IFERROR(VLOOKUP('Journal Template'!D1449,Checks!$CH:$CH,1,0),0),"Product Code Required","NA"))))),"")</f>
        <v/>
      </c>
    </row>
    <row r="1439" spans="14:89">
      <c r="N1439" t="s">
        <v>7462</v>
      </c>
      <c r="O1439" t="s">
        <v>7463</v>
      </c>
      <c r="P1439" t="s">
        <v>386</v>
      </c>
      <c r="Q1439" s="150" t="str">
        <f>IF(JRF!D1452="","",IF(IFERROR(VLOOKUP(JRF!D1452,Checks!N:P,3,0),0)="A","","Inactive account in Use"))</f>
        <v/>
      </c>
      <c r="R1439" t="str">
        <f>IFERROR(IF('Journal Template'!C1851="","",IF(IFERROR(VLOOKUP('Journal Template'!C1851,Checks!N:P,3,0),0)="A","","Inactive account in Use")),"")</f>
        <v/>
      </c>
      <c r="S1439" t="s">
        <v>7464</v>
      </c>
      <c r="T1439" t="s">
        <v>386</v>
      </c>
      <c r="U1439" t="s">
        <v>393</v>
      </c>
      <c r="V1439" s="150" t="str">
        <f>IF(JRF!C1452="","",IF(IFERROR(VLOOKUP(JRF!C1452,Checks!S:U,3,0),0)="A","Entry with System fund Dept",""))</f>
        <v/>
      </c>
      <c r="W1439" t="str">
        <f>IFERROR(IF('Journal Template'!D1851="","",IF(IFERROR(VLOOKUP('Journal Template'!D1851,Checks!S:U,3,0),0)="A","Entry with System fund Dept","")),"")</f>
        <v/>
      </c>
      <c r="X1439" t="s">
        <v>7465</v>
      </c>
      <c r="Y1439" t="s">
        <v>386</v>
      </c>
      <c r="Z1439" t="s">
        <v>7466</v>
      </c>
      <c r="AA1439" t="s">
        <v>391</v>
      </c>
      <c r="AB1439" t="s">
        <v>125</v>
      </c>
      <c r="AC1439" s="150" t="str">
        <f>IFERROR(IF(JRF!C1452="","",IF(AND(VLOOKUP(JRF!C1452,X:AA,4,0)=JRF!B1452,VLOOKUP(JRF!C1452,X:Y,2,0)="A"),"","Inactive Dept Combo Error")),"Inactive Dept Combo Error")</f>
        <v/>
      </c>
      <c r="AD1439" t="str">
        <f>IFERROR(IF('Journal Template'!D1851="","",IF(AND(VLOOKUP('Journal Template'!D1851,X:AA,4,0)='Journal Template'!A1851,VLOOKUP('Journal Template'!D1851,X:Y,2,0)="A"),"","Inactive Dept Combo Error")),"")</f>
        <v/>
      </c>
      <c r="AK1439" s="150" t="str">
        <f>IF(JRF!B1452="","",IF(JRF!B1452=IFERROR(VLOOKUP(JRF!B1452,Checks!AI:AI,1,0),0),"Entry in Branch/Satellite BU's",""))</f>
        <v/>
      </c>
      <c r="AL1439" t="str">
        <f>IFERROR(IF('Journal Template'!A1851="","",IF('Journal Template'!A1851=IFERROR(VLOOKUP('Journal Template'!A1851,Checks!AI:AI,1,0),0),"Entry in Branch/Satellite BU's","")),"")</f>
        <v/>
      </c>
      <c r="AO1439" s="171"/>
      <c r="AP1439" s="171"/>
      <c r="AQ1439" s="171"/>
      <c r="AR1439" s="171"/>
      <c r="CI1439" t="str">
        <f>IF(JRF!F1452&gt;0,"",IF(JRF!B1452="","",IF(LEFT(JRF!B1452,1)=IFERROR(VLOOKUP(LEFT(JRF!B1452,1),$CF$2:$CF$5,1,0),0),"Product Code Required",IF(JRF!C1452="","",IF(JRF!C1452=IFERROR(VLOOKUP(JRF!C1452,$CH:$CH,1,0),0),"Product Code Required","NA")))))</f>
        <v/>
      </c>
      <c r="CJ1439" t="str">
        <f>IF(JRF!AV1452&gt;0,"",IF(JRF!Q1452="","",IF(LEFT(JRF!Q1452,1)=IFERROR(VLOOKUP(LEFT(JRF!Q1452,1),$CF$2:$CF$5,1,0),0),"Product Code Required",IF(JRF!V1452="","",IF(JRF!V1452=IFERROR(VLOOKUP(JRF!V1452,$CH:$CH,1,0),0),"Product Code Required","NA")))))</f>
        <v/>
      </c>
      <c r="CK1439" t="str">
        <f>IFERROR(IF(LEN('Journal Template'!F1450)&gt;0,"",IF('Journal Template'!A1450="","",IF(LEFT('Journal Template'!A1450,1)=IFERROR(VLOOKUP(LEFT('Journal Template'!A1450,1),Checks!$CF$2:$CF$5,1,0),0),"Product Code Required",IF('Journal Template'!D1450="","",IF('Journal Template'!D1450=IFERROR(VLOOKUP('Journal Template'!D1450,Checks!$CH:$CH,1,0),0),"Product Code Required","NA"))))),"")</f>
        <v/>
      </c>
    </row>
    <row r="1440" spans="14:89">
      <c r="N1440" t="s">
        <v>7467</v>
      </c>
      <c r="O1440" t="s">
        <v>7468</v>
      </c>
      <c r="P1440" t="s">
        <v>386</v>
      </c>
      <c r="Q1440" s="150" t="str">
        <f>IF(JRF!D1453="","",IF(IFERROR(VLOOKUP(JRF!D1453,Checks!N:P,3,0),0)="A","","Inactive account in Use"))</f>
        <v/>
      </c>
      <c r="R1440" t="str">
        <f>IFERROR(IF('Journal Template'!C1852="","",IF(IFERROR(VLOOKUP('Journal Template'!C1852,Checks!N:P,3,0),0)="A","","Inactive account in Use")),"")</f>
        <v/>
      </c>
      <c r="S1440" t="s">
        <v>7417</v>
      </c>
      <c r="T1440" t="s">
        <v>386</v>
      </c>
      <c r="U1440" t="s">
        <v>393</v>
      </c>
      <c r="V1440" s="150" t="str">
        <f>IF(JRF!C1453="","",IF(IFERROR(VLOOKUP(JRF!C1453,Checks!S:U,3,0),0)="A","Entry with System fund Dept",""))</f>
        <v/>
      </c>
      <c r="W1440" t="str">
        <f>IFERROR(IF('Journal Template'!D1852="","",IF(IFERROR(VLOOKUP('Journal Template'!D1852,Checks!S:U,3,0),0)="A","Entry with System fund Dept","")),"")</f>
        <v/>
      </c>
      <c r="X1440" t="s">
        <v>7469</v>
      </c>
      <c r="Y1440" t="s">
        <v>386</v>
      </c>
      <c r="Z1440" t="s">
        <v>7470</v>
      </c>
      <c r="AA1440" t="s">
        <v>391</v>
      </c>
      <c r="AB1440" t="s">
        <v>125</v>
      </c>
      <c r="AC1440" s="150" t="str">
        <f>IFERROR(IF(JRF!C1453="","",IF(AND(VLOOKUP(JRF!C1453,X:AA,4,0)=JRF!B1453,VLOOKUP(JRF!C1453,X:Y,2,0)="A"),"","Inactive Dept Combo Error")),"Inactive Dept Combo Error")</f>
        <v/>
      </c>
      <c r="AD1440" t="str">
        <f>IFERROR(IF('Journal Template'!D1852="","",IF(AND(VLOOKUP('Journal Template'!D1852,X:AA,4,0)='Journal Template'!A1852,VLOOKUP('Journal Template'!D1852,X:Y,2,0)="A"),"","Inactive Dept Combo Error")),"")</f>
        <v/>
      </c>
      <c r="AK1440" s="150" t="str">
        <f>IF(JRF!B1453="","",IF(JRF!B1453=IFERROR(VLOOKUP(JRF!B1453,Checks!AI:AI,1,0),0),"Entry in Branch/Satellite BU's",""))</f>
        <v/>
      </c>
      <c r="AL1440" t="str">
        <f>IFERROR(IF('Journal Template'!A1852="","",IF('Journal Template'!A1852=IFERROR(VLOOKUP('Journal Template'!A1852,Checks!AI:AI,1,0),0),"Entry in Branch/Satellite BU's","")),"")</f>
        <v/>
      </c>
      <c r="AO1440" s="171"/>
      <c r="AP1440" s="171"/>
      <c r="AQ1440" s="171"/>
      <c r="AR1440" s="171"/>
      <c r="CI1440" t="str">
        <f>IF(JRF!F1453&gt;0,"",IF(JRF!B1453="","",IF(LEFT(JRF!B1453,1)=IFERROR(VLOOKUP(LEFT(JRF!B1453,1),$CF$2:$CF$5,1,0),0),"Product Code Required",IF(JRF!C1453="","",IF(JRF!C1453=IFERROR(VLOOKUP(JRF!C1453,$CH:$CH,1,0),0),"Product Code Required","NA")))))</f>
        <v/>
      </c>
      <c r="CJ1440" t="str">
        <f>IF(JRF!AV1453&gt;0,"",IF(JRF!Q1453="","",IF(LEFT(JRF!Q1453,1)=IFERROR(VLOOKUP(LEFT(JRF!Q1453,1),$CF$2:$CF$5,1,0),0),"Product Code Required",IF(JRF!V1453="","",IF(JRF!V1453=IFERROR(VLOOKUP(JRF!V1453,$CH:$CH,1,0),0),"Product Code Required","NA")))))</f>
        <v/>
      </c>
      <c r="CK1440" t="str">
        <f>IFERROR(IF(LEN('Journal Template'!F1451)&gt;0,"",IF('Journal Template'!A1451="","",IF(LEFT('Journal Template'!A1451,1)=IFERROR(VLOOKUP(LEFT('Journal Template'!A1451,1),Checks!$CF$2:$CF$5,1,0),0),"Product Code Required",IF('Journal Template'!D1451="","",IF('Journal Template'!D1451=IFERROR(VLOOKUP('Journal Template'!D1451,Checks!$CH:$CH,1,0),0),"Product Code Required","NA"))))),"")</f>
        <v/>
      </c>
    </row>
    <row r="1441" spans="14:89">
      <c r="N1441" t="s">
        <v>7471</v>
      </c>
      <c r="O1441" t="s">
        <v>7472</v>
      </c>
      <c r="P1441" t="s">
        <v>386</v>
      </c>
      <c r="Q1441" s="150" t="str">
        <f>IF(JRF!D1454="","",IF(IFERROR(VLOOKUP(JRF!D1454,Checks!N:P,3,0),0)="A","","Inactive account in Use"))</f>
        <v/>
      </c>
      <c r="R1441" t="str">
        <f>IFERROR(IF('Journal Template'!C1853="","",IF(IFERROR(VLOOKUP('Journal Template'!C1853,Checks!N:P,3,0),0)="A","","Inactive account in Use")),"")</f>
        <v/>
      </c>
      <c r="S1441" t="s">
        <v>7473</v>
      </c>
      <c r="T1441" t="s">
        <v>386</v>
      </c>
      <c r="U1441" t="s">
        <v>393</v>
      </c>
      <c r="V1441" s="150" t="str">
        <f>IF(JRF!C1454="","",IF(IFERROR(VLOOKUP(JRF!C1454,Checks!S:U,3,0),0)="A","Entry with System fund Dept",""))</f>
        <v/>
      </c>
      <c r="W1441" t="str">
        <f>IFERROR(IF('Journal Template'!D1853="","",IF(IFERROR(VLOOKUP('Journal Template'!D1853,Checks!S:U,3,0),0)="A","Entry with System fund Dept","")),"")</f>
        <v/>
      </c>
      <c r="X1441" t="s">
        <v>7474</v>
      </c>
      <c r="Y1441" t="s">
        <v>386</v>
      </c>
      <c r="Z1441" t="s">
        <v>7475</v>
      </c>
      <c r="AA1441" t="s">
        <v>391</v>
      </c>
      <c r="AB1441" t="s">
        <v>125</v>
      </c>
      <c r="AC1441" s="150" t="str">
        <f>IFERROR(IF(JRF!C1454="","",IF(AND(VLOOKUP(JRF!C1454,X:AA,4,0)=JRF!B1454,VLOOKUP(JRF!C1454,X:Y,2,0)="A"),"","Inactive Dept Combo Error")),"Inactive Dept Combo Error")</f>
        <v/>
      </c>
      <c r="AD1441" t="str">
        <f>IFERROR(IF('Journal Template'!D1853="","",IF(AND(VLOOKUP('Journal Template'!D1853,X:AA,4,0)='Journal Template'!A1853,VLOOKUP('Journal Template'!D1853,X:Y,2,0)="A"),"","Inactive Dept Combo Error")),"")</f>
        <v/>
      </c>
      <c r="AK1441" s="150" t="str">
        <f>IF(JRF!B1454="","",IF(JRF!B1454=IFERROR(VLOOKUP(JRF!B1454,Checks!AI:AI,1,0),0),"Entry in Branch/Satellite BU's",""))</f>
        <v/>
      </c>
      <c r="AL1441" t="str">
        <f>IFERROR(IF('Journal Template'!A1853="","",IF('Journal Template'!A1853=IFERROR(VLOOKUP('Journal Template'!A1853,Checks!AI:AI,1,0),0),"Entry in Branch/Satellite BU's","")),"")</f>
        <v/>
      </c>
      <c r="AO1441" s="171"/>
      <c r="AP1441" s="171"/>
      <c r="AQ1441" s="171"/>
      <c r="AR1441" s="171"/>
      <c r="CI1441" t="str">
        <f>IF(JRF!F1454&gt;0,"",IF(JRF!B1454="","",IF(LEFT(JRF!B1454,1)=IFERROR(VLOOKUP(LEFT(JRF!B1454,1),$CF$2:$CF$5,1,0),0),"Product Code Required",IF(JRF!C1454="","",IF(JRF!C1454=IFERROR(VLOOKUP(JRF!C1454,$CH:$CH,1,0),0),"Product Code Required","NA")))))</f>
        <v/>
      </c>
      <c r="CJ1441" t="str">
        <f>IF(JRF!AV1454&gt;0,"",IF(JRF!Q1454="","",IF(LEFT(JRF!Q1454,1)=IFERROR(VLOOKUP(LEFT(JRF!Q1454,1),$CF$2:$CF$5,1,0),0),"Product Code Required",IF(JRF!V1454="","",IF(JRF!V1454=IFERROR(VLOOKUP(JRF!V1454,$CH:$CH,1,0),0),"Product Code Required","NA")))))</f>
        <v/>
      </c>
      <c r="CK1441" t="str">
        <f>IFERROR(IF(LEN('Journal Template'!F1452)&gt;0,"",IF('Journal Template'!A1452="","",IF(LEFT('Journal Template'!A1452,1)=IFERROR(VLOOKUP(LEFT('Journal Template'!A1452,1),Checks!$CF$2:$CF$5,1,0),0),"Product Code Required",IF('Journal Template'!D1452="","",IF('Journal Template'!D1452=IFERROR(VLOOKUP('Journal Template'!D1452,Checks!$CH:$CH,1,0),0),"Product Code Required","NA"))))),"")</f>
        <v/>
      </c>
    </row>
    <row r="1442" spans="14:89">
      <c r="N1442" t="s">
        <v>7476</v>
      </c>
      <c r="O1442" t="s">
        <v>7477</v>
      </c>
      <c r="P1442" t="s">
        <v>386</v>
      </c>
      <c r="Q1442" s="150" t="str">
        <f>IF(JRF!D1455="","",IF(IFERROR(VLOOKUP(JRF!D1455,Checks!N:P,3,0),0)="A","","Inactive account in Use"))</f>
        <v/>
      </c>
      <c r="R1442" t="str">
        <f>IFERROR(IF('Journal Template'!C1854="","",IF(IFERROR(VLOOKUP('Journal Template'!C1854,Checks!N:P,3,0),0)="A","","Inactive account in Use")),"")</f>
        <v/>
      </c>
      <c r="S1442" t="s">
        <v>7478</v>
      </c>
      <c r="T1442" t="s">
        <v>386</v>
      </c>
      <c r="U1442" t="s">
        <v>393</v>
      </c>
      <c r="V1442" s="150" t="str">
        <f>IF(JRF!C1455="","",IF(IFERROR(VLOOKUP(JRF!C1455,Checks!S:U,3,0),0)="A","Entry with System fund Dept",""))</f>
        <v/>
      </c>
      <c r="W1442" t="str">
        <f>IFERROR(IF('Journal Template'!D1854="","",IF(IFERROR(VLOOKUP('Journal Template'!D1854,Checks!S:U,3,0),0)="A","Entry with System fund Dept","")),"")</f>
        <v/>
      </c>
      <c r="X1442" t="s">
        <v>7479</v>
      </c>
      <c r="Y1442" t="s">
        <v>386</v>
      </c>
      <c r="Z1442" t="s">
        <v>7480</v>
      </c>
      <c r="AA1442" t="s">
        <v>391</v>
      </c>
      <c r="AB1442" t="s">
        <v>125</v>
      </c>
      <c r="AC1442" s="150" t="str">
        <f>IFERROR(IF(JRF!C1455="","",IF(AND(VLOOKUP(JRF!C1455,X:AA,4,0)=JRF!B1455,VLOOKUP(JRF!C1455,X:Y,2,0)="A"),"","Inactive Dept Combo Error")),"Inactive Dept Combo Error")</f>
        <v/>
      </c>
      <c r="AD1442" t="str">
        <f>IFERROR(IF('Journal Template'!D1854="","",IF(AND(VLOOKUP('Journal Template'!D1854,X:AA,4,0)='Journal Template'!A1854,VLOOKUP('Journal Template'!D1854,X:Y,2,0)="A"),"","Inactive Dept Combo Error")),"")</f>
        <v/>
      </c>
      <c r="AK1442" s="150" t="str">
        <f>IF(JRF!B1455="","",IF(JRF!B1455=IFERROR(VLOOKUP(JRF!B1455,Checks!AI:AI,1,0),0),"Entry in Branch/Satellite BU's",""))</f>
        <v/>
      </c>
      <c r="AL1442" t="str">
        <f>IFERROR(IF('Journal Template'!A1854="","",IF('Journal Template'!A1854=IFERROR(VLOOKUP('Journal Template'!A1854,Checks!AI:AI,1,0),0),"Entry in Branch/Satellite BU's","")),"")</f>
        <v/>
      </c>
      <c r="AO1442" s="171"/>
      <c r="AP1442" s="171"/>
      <c r="AQ1442" s="171"/>
      <c r="AR1442" s="171"/>
      <c r="CI1442" t="str">
        <f>IF(JRF!F1455&gt;0,"",IF(JRF!B1455="","",IF(LEFT(JRF!B1455,1)=IFERROR(VLOOKUP(LEFT(JRF!B1455,1),$CF$2:$CF$5,1,0),0),"Product Code Required",IF(JRF!C1455="","",IF(JRF!C1455=IFERROR(VLOOKUP(JRF!C1455,$CH:$CH,1,0),0),"Product Code Required","NA")))))</f>
        <v/>
      </c>
      <c r="CJ1442" t="str">
        <f>IF(JRF!AV1455&gt;0,"",IF(JRF!Q1455="","",IF(LEFT(JRF!Q1455,1)=IFERROR(VLOOKUP(LEFT(JRF!Q1455,1),$CF$2:$CF$5,1,0),0),"Product Code Required",IF(JRF!V1455="","",IF(JRF!V1455=IFERROR(VLOOKUP(JRF!V1455,$CH:$CH,1,0),0),"Product Code Required","NA")))))</f>
        <v/>
      </c>
      <c r="CK1442" t="str">
        <f>IFERROR(IF(LEN('Journal Template'!F1453)&gt;0,"",IF('Journal Template'!A1453="","",IF(LEFT('Journal Template'!A1453,1)=IFERROR(VLOOKUP(LEFT('Journal Template'!A1453,1),Checks!$CF$2:$CF$5,1,0),0),"Product Code Required",IF('Journal Template'!D1453="","",IF('Journal Template'!D1453=IFERROR(VLOOKUP('Journal Template'!D1453,Checks!$CH:$CH,1,0),0),"Product Code Required","NA"))))),"")</f>
        <v/>
      </c>
    </row>
    <row r="1443" spans="14:89">
      <c r="N1443" t="s">
        <v>7481</v>
      </c>
      <c r="O1443" t="s">
        <v>7482</v>
      </c>
      <c r="P1443" t="s">
        <v>386</v>
      </c>
      <c r="Q1443" s="150" t="str">
        <f>IF(JRF!D1456="","",IF(IFERROR(VLOOKUP(JRF!D1456,Checks!N:P,3,0),0)="A","","Inactive account in Use"))</f>
        <v/>
      </c>
      <c r="R1443" t="str">
        <f>IFERROR(IF('Journal Template'!C1855="","",IF(IFERROR(VLOOKUP('Journal Template'!C1855,Checks!N:P,3,0),0)="A","","Inactive account in Use")),"")</f>
        <v/>
      </c>
      <c r="S1443" t="s">
        <v>7483</v>
      </c>
      <c r="T1443" t="s">
        <v>386</v>
      </c>
      <c r="U1443" t="s">
        <v>393</v>
      </c>
      <c r="V1443" s="150" t="str">
        <f>IF(JRF!C1456="","",IF(IFERROR(VLOOKUP(JRF!C1456,Checks!S:U,3,0),0)="A","Entry with System fund Dept",""))</f>
        <v/>
      </c>
      <c r="W1443" t="str">
        <f>IFERROR(IF('Journal Template'!D1855="","",IF(IFERROR(VLOOKUP('Journal Template'!D1855,Checks!S:U,3,0),0)="A","Entry with System fund Dept","")),"")</f>
        <v/>
      </c>
      <c r="X1443" t="s">
        <v>7484</v>
      </c>
      <c r="Y1443" t="s">
        <v>386</v>
      </c>
      <c r="Z1443" t="s">
        <v>7485</v>
      </c>
      <c r="AA1443" t="s">
        <v>391</v>
      </c>
      <c r="AB1443" t="s">
        <v>125</v>
      </c>
      <c r="AC1443" s="150" t="str">
        <f>IFERROR(IF(JRF!C1456="","",IF(AND(VLOOKUP(JRF!C1456,X:AA,4,0)=JRF!B1456,VLOOKUP(JRF!C1456,X:Y,2,0)="A"),"","Inactive Dept Combo Error")),"Inactive Dept Combo Error")</f>
        <v/>
      </c>
      <c r="AD1443" t="str">
        <f>IFERROR(IF('Journal Template'!D1855="","",IF(AND(VLOOKUP('Journal Template'!D1855,X:AA,4,0)='Journal Template'!A1855,VLOOKUP('Journal Template'!D1855,X:Y,2,0)="A"),"","Inactive Dept Combo Error")),"")</f>
        <v/>
      </c>
      <c r="AK1443" s="150" t="str">
        <f>IF(JRF!B1456="","",IF(JRF!B1456=IFERROR(VLOOKUP(JRF!B1456,Checks!AI:AI,1,0),0),"Entry in Branch/Satellite BU's",""))</f>
        <v/>
      </c>
      <c r="AL1443" t="str">
        <f>IFERROR(IF('Journal Template'!A1855="","",IF('Journal Template'!A1855=IFERROR(VLOOKUP('Journal Template'!A1855,Checks!AI:AI,1,0),0),"Entry in Branch/Satellite BU's","")),"")</f>
        <v/>
      </c>
      <c r="AO1443" s="171"/>
      <c r="AP1443" s="171"/>
      <c r="AQ1443" s="171"/>
      <c r="AR1443" s="171"/>
      <c r="CI1443" t="str">
        <f>IF(JRF!F1456&gt;0,"",IF(JRF!B1456="","",IF(LEFT(JRF!B1456,1)=IFERROR(VLOOKUP(LEFT(JRF!B1456,1),$CF$2:$CF$5,1,0),0),"Product Code Required",IF(JRF!C1456="","",IF(JRF!C1456=IFERROR(VLOOKUP(JRF!C1456,$CH:$CH,1,0),0),"Product Code Required","NA")))))</f>
        <v/>
      </c>
      <c r="CJ1443" t="str">
        <f>IF(JRF!AV1456&gt;0,"",IF(JRF!Q1456="","",IF(LEFT(JRF!Q1456,1)=IFERROR(VLOOKUP(LEFT(JRF!Q1456,1),$CF$2:$CF$5,1,0),0),"Product Code Required",IF(JRF!V1456="","",IF(JRF!V1456=IFERROR(VLOOKUP(JRF!V1456,$CH:$CH,1,0),0),"Product Code Required","NA")))))</f>
        <v/>
      </c>
      <c r="CK1443" t="str">
        <f>IFERROR(IF(LEN('Journal Template'!F1454)&gt;0,"",IF('Journal Template'!A1454="","",IF(LEFT('Journal Template'!A1454,1)=IFERROR(VLOOKUP(LEFT('Journal Template'!A1454,1),Checks!$CF$2:$CF$5,1,0),0),"Product Code Required",IF('Journal Template'!D1454="","",IF('Journal Template'!D1454=IFERROR(VLOOKUP('Journal Template'!D1454,Checks!$CH:$CH,1,0),0),"Product Code Required","NA"))))),"")</f>
        <v/>
      </c>
    </row>
    <row r="1444" spans="14:89">
      <c r="N1444" t="s">
        <v>7486</v>
      </c>
      <c r="O1444" t="s">
        <v>7487</v>
      </c>
      <c r="P1444" t="s">
        <v>386</v>
      </c>
      <c r="Q1444" s="150" t="str">
        <f>IF(JRF!D1457="","",IF(IFERROR(VLOOKUP(JRF!D1457,Checks!N:P,3,0),0)="A","","Inactive account in Use"))</f>
        <v/>
      </c>
      <c r="R1444" t="str">
        <f>IFERROR(IF('Journal Template'!C1856="","",IF(IFERROR(VLOOKUP('Journal Template'!C1856,Checks!N:P,3,0),0)="A","","Inactive account in Use")),"")</f>
        <v/>
      </c>
      <c r="S1444" t="s">
        <v>7488</v>
      </c>
      <c r="T1444" t="s">
        <v>386</v>
      </c>
      <c r="U1444" t="s">
        <v>393</v>
      </c>
      <c r="V1444" s="150" t="str">
        <f>IF(JRF!C1457="","",IF(IFERROR(VLOOKUP(JRF!C1457,Checks!S:U,3,0),0)="A","Entry with System fund Dept",""))</f>
        <v/>
      </c>
      <c r="W1444" t="str">
        <f>IFERROR(IF('Journal Template'!D1856="","",IF(IFERROR(VLOOKUP('Journal Template'!D1856,Checks!S:U,3,0),0)="A","Entry with System fund Dept","")),"")</f>
        <v/>
      </c>
      <c r="X1444" t="s">
        <v>7489</v>
      </c>
      <c r="Y1444" t="s">
        <v>386</v>
      </c>
      <c r="Z1444" t="s">
        <v>7490</v>
      </c>
      <c r="AA1444" t="s">
        <v>391</v>
      </c>
      <c r="AB1444" t="s">
        <v>125</v>
      </c>
      <c r="AC1444" s="150" t="str">
        <f>IFERROR(IF(JRF!C1457="","",IF(AND(VLOOKUP(JRF!C1457,X:AA,4,0)=JRF!B1457,VLOOKUP(JRF!C1457,X:Y,2,0)="A"),"","Inactive Dept Combo Error")),"Inactive Dept Combo Error")</f>
        <v/>
      </c>
      <c r="AD1444" t="str">
        <f>IFERROR(IF('Journal Template'!D1856="","",IF(AND(VLOOKUP('Journal Template'!D1856,X:AA,4,0)='Journal Template'!A1856,VLOOKUP('Journal Template'!D1856,X:Y,2,0)="A"),"","Inactive Dept Combo Error")),"")</f>
        <v/>
      </c>
      <c r="AK1444" s="150" t="str">
        <f>IF(JRF!B1457="","",IF(JRF!B1457=IFERROR(VLOOKUP(JRF!B1457,Checks!AI:AI,1,0),0),"Entry in Branch/Satellite BU's",""))</f>
        <v/>
      </c>
      <c r="AL1444" t="str">
        <f>IFERROR(IF('Journal Template'!A1856="","",IF('Journal Template'!A1856=IFERROR(VLOOKUP('Journal Template'!A1856,Checks!AI:AI,1,0),0),"Entry in Branch/Satellite BU's","")),"")</f>
        <v/>
      </c>
      <c r="AO1444" s="171"/>
      <c r="AP1444" s="171"/>
      <c r="AQ1444" s="171"/>
      <c r="AR1444" s="171"/>
      <c r="CI1444" t="str">
        <f>IF(JRF!F1457&gt;0,"",IF(JRF!B1457="","",IF(LEFT(JRF!B1457,1)=IFERROR(VLOOKUP(LEFT(JRF!B1457,1),$CF$2:$CF$5,1,0),0),"Product Code Required",IF(JRF!C1457="","",IF(JRF!C1457=IFERROR(VLOOKUP(JRF!C1457,$CH:$CH,1,0),0),"Product Code Required","NA")))))</f>
        <v/>
      </c>
      <c r="CJ1444" t="str">
        <f>IF(JRF!AV1457&gt;0,"",IF(JRF!Q1457="","",IF(LEFT(JRF!Q1457,1)=IFERROR(VLOOKUP(LEFT(JRF!Q1457,1),$CF$2:$CF$5,1,0),0),"Product Code Required",IF(JRF!V1457="","",IF(JRF!V1457=IFERROR(VLOOKUP(JRF!V1457,$CH:$CH,1,0),0),"Product Code Required","NA")))))</f>
        <v/>
      </c>
      <c r="CK1444" t="str">
        <f>IFERROR(IF(LEN('Journal Template'!F1455)&gt;0,"",IF('Journal Template'!A1455="","",IF(LEFT('Journal Template'!A1455,1)=IFERROR(VLOOKUP(LEFT('Journal Template'!A1455,1),Checks!$CF$2:$CF$5,1,0),0),"Product Code Required",IF('Journal Template'!D1455="","",IF('Journal Template'!D1455=IFERROR(VLOOKUP('Journal Template'!D1455,Checks!$CH:$CH,1,0),0),"Product Code Required","NA"))))),"")</f>
        <v/>
      </c>
    </row>
    <row r="1445" spans="14:89">
      <c r="N1445" t="s">
        <v>7491</v>
      </c>
      <c r="O1445" t="s">
        <v>7492</v>
      </c>
      <c r="P1445" t="s">
        <v>386</v>
      </c>
      <c r="Q1445" s="150" t="str">
        <f>IF(JRF!D1458="","",IF(IFERROR(VLOOKUP(JRF!D1458,Checks!N:P,3,0),0)="A","","Inactive account in Use"))</f>
        <v/>
      </c>
      <c r="R1445" t="str">
        <f>IFERROR(IF('Journal Template'!C1857="","",IF(IFERROR(VLOOKUP('Journal Template'!C1857,Checks!N:P,3,0),0)="A","","Inactive account in Use")),"")</f>
        <v/>
      </c>
      <c r="S1445" t="s">
        <v>7493</v>
      </c>
      <c r="T1445" t="s">
        <v>386</v>
      </c>
      <c r="U1445" t="s">
        <v>393</v>
      </c>
      <c r="V1445" s="150" t="str">
        <f>IF(JRF!C1458="","",IF(IFERROR(VLOOKUP(JRF!C1458,Checks!S:U,3,0),0)="A","Entry with System fund Dept",""))</f>
        <v/>
      </c>
      <c r="W1445" t="str">
        <f>IFERROR(IF('Journal Template'!D1857="","",IF(IFERROR(VLOOKUP('Journal Template'!D1857,Checks!S:U,3,0),0)="A","Entry with System fund Dept","")),"")</f>
        <v/>
      </c>
      <c r="X1445" t="s">
        <v>7494</v>
      </c>
      <c r="Y1445" t="s">
        <v>386</v>
      </c>
      <c r="Z1445" t="s">
        <v>7495</v>
      </c>
      <c r="AA1445" t="s">
        <v>391</v>
      </c>
      <c r="AB1445" t="s">
        <v>125</v>
      </c>
      <c r="AC1445" s="150" t="str">
        <f>IFERROR(IF(JRF!C1458="","",IF(AND(VLOOKUP(JRF!C1458,X:AA,4,0)=JRF!B1458,VLOOKUP(JRF!C1458,X:Y,2,0)="A"),"","Inactive Dept Combo Error")),"Inactive Dept Combo Error")</f>
        <v/>
      </c>
      <c r="AD1445" t="str">
        <f>IFERROR(IF('Journal Template'!D1857="","",IF(AND(VLOOKUP('Journal Template'!D1857,X:AA,4,0)='Journal Template'!A1857,VLOOKUP('Journal Template'!D1857,X:Y,2,0)="A"),"","Inactive Dept Combo Error")),"")</f>
        <v/>
      </c>
      <c r="AK1445" s="150" t="str">
        <f>IF(JRF!B1458="","",IF(JRF!B1458=IFERROR(VLOOKUP(JRF!B1458,Checks!AI:AI,1,0),0),"Entry in Branch/Satellite BU's",""))</f>
        <v/>
      </c>
      <c r="AL1445" t="str">
        <f>IFERROR(IF('Journal Template'!A1857="","",IF('Journal Template'!A1857=IFERROR(VLOOKUP('Journal Template'!A1857,Checks!AI:AI,1,0),0),"Entry in Branch/Satellite BU's","")),"")</f>
        <v/>
      </c>
      <c r="AO1445" s="171"/>
      <c r="AP1445" s="171"/>
      <c r="AQ1445" s="171"/>
      <c r="AR1445" s="171"/>
      <c r="CI1445" t="str">
        <f>IF(JRF!F1458&gt;0,"",IF(JRF!B1458="","",IF(LEFT(JRF!B1458,1)=IFERROR(VLOOKUP(LEFT(JRF!B1458,1),$CF$2:$CF$5,1,0),0),"Product Code Required",IF(JRF!C1458="","",IF(JRF!C1458=IFERROR(VLOOKUP(JRF!C1458,$CH:$CH,1,0),0),"Product Code Required","NA")))))</f>
        <v/>
      </c>
      <c r="CJ1445" t="str">
        <f>IF(JRF!AV1458&gt;0,"",IF(JRF!Q1458="","",IF(LEFT(JRF!Q1458,1)=IFERROR(VLOOKUP(LEFT(JRF!Q1458,1),$CF$2:$CF$5,1,0),0),"Product Code Required",IF(JRF!V1458="","",IF(JRF!V1458=IFERROR(VLOOKUP(JRF!V1458,$CH:$CH,1,0),0),"Product Code Required","NA")))))</f>
        <v/>
      </c>
      <c r="CK1445" t="str">
        <f>IFERROR(IF(LEN('Journal Template'!F1456)&gt;0,"",IF('Journal Template'!A1456="","",IF(LEFT('Journal Template'!A1456,1)=IFERROR(VLOOKUP(LEFT('Journal Template'!A1456,1),Checks!$CF$2:$CF$5,1,0),0),"Product Code Required",IF('Journal Template'!D1456="","",IF('Journal Template'!D1456=IFERROR(VLOOKUP('Journal Template'!D1456,Checks!$CH:$CH,1,0),0),"Product Code Required","NA"))))),"")</f>
        <v/>
      </c>
    </row>
    <row r="1446" spans="14:89">
      <c r="N1446" t="s">
        <v>7496</v>
      </c>
      <c r="O1446" t="s">
        <v>7497</v>
      </c>
      <c r="P1446" t="s">
        <v>386</v>
      </c>
      <c r="Q1446" s="150" t="str">
        <f>IF(JRF!D1459="","",IF(IFERROR(VLOOKUP(JRF!D1459,Checks!N:P,3,0),0)="A","","Inactive account in Use"))</f>
        <v/>
      </c>
      <c r="R1446" t="str">
        <f>IFERROR(IF('Journal Template'!C1858="","",IF(IFERROR(VLOOKUP('Journal Template'!C1858,Checks!N:P,3,0),0)="A","","Inactive account in Use")),"")</f>
        <v/>
      </c>
      <c r="S1446" t="s">
        <v>7498</v>
      </c>
      <c r="T1446" t="s">
        <v>386</v>
      </c>
      <c r="U1446" t="s">
        <v>393</v>
      </c>
      <c r="V1446" s="150" t="str">
        <f>IF(JRF!C1459="","",IF(IFERROR(VLOOKUP(JRF!C1459,Checks!S:U,3,0),0)="A","Entry with System fund Dept",""))</f>
        <v/>
      </c>
      <c r="W1446" t="str">
        <f>IFERROR(IF('Journal Template'!D1858="","",IF(IFERROR(VLOOKUP('Journal Template'!D1858,Checks!S:U,3,0),0)="A","Entry with System fund Dept","")),"")</f>
        <v/>
      </c>
      <c r="X1446" t="s">
        <v>7499</v>
      </c>
      <c r="Y1446" t="s">
        <v>386</v>
      </c>
      <c r="Z1446" t="s">
        <v>7500</v>
      </c>
      <c r="AA1446" t="s">
        <v>391</v>
      </c>
      <c r="AB1446" t="s">
        <v>125</v>
      </c>
      <c r="AC1446" s="150" t="str">
        <f>IFERROR(IF(JRF!C1459="","",IF(AND(VLOOKUP(JRF!C1459,X:AA,4,0)=JRF!B1459,VLOOKUP(JRF!C1459,X:Y,2,0)="A"),"","Inactive Dept Combo Error")),"Inactive Dept Combo Error")</f>
        <v/>
      </c>
      <c r="AD1446" t="str">
        <f>IFERROR(IF('Journal Template'!D1858="","",IF(AND(VLOOKUP('Journal Template'!D1858,X:AA,4,0)='Journal Template'!A1858,VLOOKUP('Journal Template'!D1858,X:Y,2,0)="A"),"","Inactive Dept Combo Error")),"")</f>
        <v/>
      </c>
      <c r="AK1446" s="150" t="str">
        <f>IF(JRF!B1459="","",IF(JRF!B1459=IFERROR(VLOOKUP(JRF!B1459,Checks!AI:AI,1,0),0),"Entry in Branch/Satellite BU's",""))</f>
        <v/>
      </c>
      <c r="AL1446" t="str">
        <f>IFERROR(IF('Journal Template'!A1858="","",IF('Journal Template'!A1858=IFERROR(VLOOKUP('Journal Template'!A1858,Checks!AI:AI,1,0),0),"Entry in Branch/Satellite BU's","")),"")</f>
        <v/>
      </c>
      <c r="AO1446" s="171"/>
      <c r="AP1446" s="171"/>
      <c r="AQ1446" s="171"/>
      <c r="AR1446" s="171"/>
      <c r="CI1446" t="str">
        <f>IF(JRF!F1459&gt;0,"",IF(JRF!B1459="","",IF(LEFT(JRF!B1459,1)=IFERROR(VLOOKUP(LEFT(JRF!B1459,1),$CF$2:$CF$5,1,0),0),"Product Code Required",IF(JRF!C1459="","",IF(JRF!C1459=IFERROR(VLOOKUP(JRF!C1459,$CH:$CH,1,0),0),"Product Code Required","NA")))))</f>
        <v/>
      </c>
      <c r="CJ1446" t="str">
        <f>IF(JRF!AV1459&gt;0,"",IF(JRF!Q1459="","",IF(LEFT(JRF!Q1459,1)=IFERROR(VLOOKUP(LEFT(JRF!Q1459,1),$CF$2:$CF$5,1,0),0),"Product Code Required",IF(JRF!V1459="","",IF(JRF!V1459=IFERROR(VLOOKUP(JRF!V1459,$CH:$CH,1,0),0),"Product Code Required","NA")))))</f>
        <v/>
      </c>
      <c r="CK1446" t="str">
        <f>IFERROR(IF(LEN('Journal Template'!F1457)&gt;0,"",IF('Journal Template'!A1457="","",IF(LEFT('Journal Template'!A1457,1)=IFERROR(VLOOKUP(LEFT('Journal Template'!A1457,1),Checks!$CF$2:$CF$5,1,0),0),"Product Code Required",IF('Journal Template'!D1457="","",IF('Journal Template'!D1457=IFERROR(VLOOKUP('Journal Template'!D1457,Checks!$CH:$CH,1,0),0),"Product Code Required","NA"))))),"")</f>
        <v/>
      </c>
    </row>
    <row r="1447" spans="14:89">
      <c r="N1447" t="s">
        <v>7501</v>
      </c>
      <c r="O1447" t="s">
        <v>7502</v>
      </c>
      <c r="P1447" t="s">
        <v>386</v>
      </c>
      <c r="Q1447" s="150" t="str">
        <f>IF(JRF!D1460="","",IF(IFERROR(VLOOKUP(JRF!D1460,Checks!N:P,3,0),0)="A","","Inactive account in Use"))</f>
        <v/>
      </c>
      <c r="R1447" t="str">
        <f>IFERROR(IF('Journal Template'!C1859="","",IF(IFERROR(VLOOKUP('Journal Template'!C1859,Checks!N:P,3,0),0)="A","","Inactive account in Use")),"")</f>
        <v/>
      </c>
      <c r="S1447" t="s">
        <v>7503</v>
      </c>
      <c r="T1447" t="s">
        <v>386</v>
      </c>
      <c r="U1447" t="s">
        <v>393</v>
      </c>
      <c r="V1447" s="150" t="str">
        <f>IF(JRF!C1460="","",IF(IFERROR(VLOOKUP(JRF!C1460,Checks!S:U,3,0),0)="A","Entry with System fund Dept",""))</f>
        <v/>
      </c>
      <c r="W1447" t="str">
        <f>IFERROR(IF('Journal Template'!D1859="","",IF(IFERROR(VLOOKUP('Journal Template'!D1859,Checks!S:U,3,0),0)="A","Entry with System fund Dept","")),"")</f>
        <v/>
      </c>
      <c r="X1447" t="s">
        <v>7504</v>
      </c>
      <c r="Y1447" t="s">
        <v>386</v>
      </c>
      <c r="Z1447" t="s">
        <v>7475</v>
      </c>
      <c r="AA1447" t="s">
        <v>932</v>
      </c>
      <c r="AB1447" t="s">
        <v>3550</v>
      </c>
      <c r="AC1447" s="150" t="str">
        <f>IFERROR(IF(JRF!C1460="","",IF(AND(VLOOKUP(JRF!C1460,X:AA,4,0)=JRF!B1460,VLOOKUP(JRF!C1460,X:Y,2,0)="A"),"","Inactive Dept Combo Error")),"Inactive Dept Combo Error")</f>
        <v/>
      </c>
      <c r="AD1447" t="str">
        <f>IFERROR(IF('Journal Template'!D1859="","",IF(AND(VLOOKUP('Journal Template'!D1859,X:AA,4,0)='Journal Template'!A1859,VLOOKUP('Journal Template'!D1859,X:Y,2,0)="A"),"","Inactive Dept Combo Error")),"")</f>
        <v/>
      </c>
      <c r="AK1447" s="150" t="str">
        <f>IF(JRF!B1460="","",IF(JRF!B1460=IFERROR(VLOOKUP(JRF!B1460,Checks!AI:AI,1,0),0),"Entry in Branch/Satellite BU's",""))</f>
        <v/>
      </c>
      <c r="AL1447" t="str">
        <f>IFERROR(IF('Journal Template'!A1859="","",IF('Journal Template'!A1859=IFERROR(VLOOKUP('Journal Template'!A1859,Checks!AI:AI,1,0),0),"Entry in Branch/Satellite BU's","")),"")</f>
        <v/>
      </c>
      <c r="AO1447" s="171"/>
      <c r="AP1447" s="171"/>
      <c r="AQ1447" s="171"/>
      <c r="AR1447" s="171"/>
      <c r="CI1447" t="str">
        <f>IF(JRF!F1460&gt;0,"",IF(JRF!B1460="","",IF(LEFT(JRF!B1460,1)=IFERROR(VLOOKUP(LEFT(JRF!B1460,1),$CF$2:$CF$5,1,0),0),"Product Code Required",IF(JRF!C1460="","",IF(JRF!C1460=IFERROR(VLOOKUP(JRF!C1460,$CH:$CH,1,0),0),"Product Code Required","NA")))))</f>
        <v/>
      </c>
      <c r="CJ1447" t="str">
        <f>IF(JRF!AV1460&gt;0,"",IF(JRF!Q1460="","",IF(LEFT(JRF!Q1460,1)=IFERROR(VLOOKUP(LEFT(JRF!Q1460,1),$CF$2:$CF$5,1,0),0),"Product Code Required",IF(JRF!V1460="","",IF(JRF!V1460=IFERROR(VLOOKUP(JRF!V1460,$CH:$CH,1,0),0),"Product Code Required","NA")))))</f>
        <v/>
      </c>
      <c r="CK1447" t="str">
        <f>IFERROR(IF(LEN('Journal Template'!F1458)&gt;0,"",IF('Journal Template'!A1458="","",IF(LEFT('Journal Template'!A1458,1)=IFERROR(VLOOKUP(LEFT('Journal Template'!A1458,1),Checks!$CF$2:$CF$5,1,0),0),"Product Code Required",IF('Journal Template'!D1458="","",IF('Journal Template'!D1458=IFERROR(VLOOKUP('Journal Template'!D1458,Checks!$CH:$CH,1,0),0),"Product Code Required","NA"))))),"")</f>
        <v/>
      </c>
    </row>
    <row r="1448" spans="14:89">
      <c r="N1448" t="s">
        <v>7505</v>
      </c>
      <c r="O1448" t="s">
        <v>7506</v>
      </c>
      <c r="P1448" t="s">
        <v>386</v>
      </c>
      <c r="Q1448" s="150" t="str">
        <f>IF(JRF!D1461="","",IF(IFERROR(VLOOKUP(JRF!D1461,Checks!N:P,3,0),0)="A","","Inactive account in Use"))</f>
        <v/>
      </c>
      <c r="R1448" t="str">
        <f>IFERROR(IF('Journal Template'!C1860="","",IF(IFERROR(VLOOKUP('Journal Template'!C1860,Checks!N:P,3,0),0)="A","","Inactive account in Use")),"")</f>
        <v/>
      </c>
      <c r="S1448" t="s">
        <v>7507</v>
      </c>
      <c r="T1448" t="s">
        <v>386</v>
      </c>
      <c r="U1448" t="s">
        <v>393</v>
      </c>
      <c r="V1448" s="150" t="str">
        <f>IF(JRF!C1461="","",IF(IFERROR(VLOOKUP(JRF!C1461,Checks!S:U,3,0),0)="A","Entry with System fund Dept",""))</f>
        <v/>
      </c>
      <c r="W1448" t="str">
        <f>IFERROR(IF('Journal Template'!D1860="","",IF(IFERROR(VLOOKUP('Journal Template'!D1860,Checks!S:U,3,0),0)="A","Entry with System fund Dept","")),"")</f>
        <v/>
      </c>
      <c r="X1448" t="s">
        <v>6987</v>
      </c>
      <c r="Y1448" t="s">
        <v>386</v>
      </c>
      <c r="Z1448" t="s">
        <v>7508</v>
      </c>
      <c r="AA1448" t="s">
        <v>932</v>
      </c>
      <c r="AB1448" t="s">
        <v>3550</v>
      </c>
      <c r="AC1448" s="150" t="str">
        <f>IFERROR(IF(JRF!C1461="","",IF(AND(VLOOKUP(JRF!C1461,X:AA,4,0)=JRF!B1461,VLOOKUP(JRF!C1461,X:Y,2,0)="A"),"","Inactive Dept Combo Error")),"Inactive Dept Combo Error")</f>
        <v/>
      </c>
      <c r="AD1448" t="str">
        <f>IFERROR(IF('Journal Template'!D1860="","",IF(AND(VLOOKUP('Journal Template'!D1860,X:AA,4,0)='Journal Template'!A1860,VLOOKUP('Journal Template'!D1860,X:Y,2,0)="A"),"","Inactive Dept Combo Error")),"")</f>
        <v/>
      </c>
      <c r="AK1448" s="150" t="str">
        <f>IF(JRF!B1461="","",IF(JRF!B1461=IFERROR(VLOOKUP(JRF!B1461,Checks!AI:AI,1,0),0),"Entry in Branch/Satellite BU's",""))</f>
        <v/>
      </c>
      <c r="AL1448" t="str">
        <f>IFERROR(IF('Journal Template'!A1860="","",IF('Journal Template'!A1860=IFERROR(VLOOKUP('Journal Template'!A1860,Checks!AI:AI,1,0),0),"Entry in Branch/Satellite BU's","")),"")</f>
        <v/>
      </c>
      <c r="AO1448" s="171"/>
      <c r="AP1448" s="171"/>
      <c r="AQ1448" s="171"/>
      <c r="AR1448" s="171"/>
      <c r="CI1448" t="str">
        <f>IF(JRF!F1461&gt;0,"",IF(JRF!B1461="","",IF(LEFT(JRF!B1461,1)=IFERROR(VLOOKUP(LEFT(JRF!B1461,1),$CF$2:$CF$5,1,0),0),"Product Code Required",IF(JRF!C1461="","",IF(JRF!C1461=IFERROR(VLOOKUP(JRF!C1461,$CH:$CH,1,0),0),"Product Code Required","NA")))))</f>
        <v/>
      </c>
      <c r="CJ1448" t="str">
        <f>IF(JRF!AV1461&gt;0,"",IF(JRF!Q1461="","",IF(LEFT(JRF!Q1461,1)=IFERROR(VLOOKUP(LEFT(JRF!Q1461,1),$CF$2:$CF$5,1,0),0),"Product Code Required",IF(JRF!V1461="","",IF(JRF!V1461=IFERROR(VLOOKUP(JRF!V1461,$CH:$CH,1,0),0),"Product Code Required","NA")))))</f>
        <v/>
      </c>
      <c r="CK1448" t="str">
        <f>IFERROR(IF(LEN('Journal Template'!F1459)&gt;0,"",IF('Journal Template'!A1459="","",IF(LEFT('Journal Template'!A1459,1)=IFERROR(VLOOKUP(LEFT('Journal Template'!A1459,1),Checks!$CF$2:$CF$5,1,0),0),"Product Code Required",IF('Journal Template'!D1459="","",IF('Journal Template'!D1459=IFERROR(VLOOKUP('Journal Template'!D1459,Checks!$CH:$CH,1,0),0),"Product Code Required","NA"))))),"")</f>
        <v/>
      </c>
    </row>
    <row r="1449" spans="14:89">
      <c r="N1449" t="s">
        <v>7509</v>
      </c>
      <c r="O1449" t="s">
        <v>7510</v>
      </c>
      <c r="P1449" t="s">
        <v>386</v>
      </c>
      <c r="Q1449" s="150" t="str">
        <f>IF(JRF!D1462="","",IF(IFERROR(VLOOKUP(JRF!D1462,Checks!N:P,3,0),0)="A","","Inactive account in Use"))</f>
        <v/>
      </c>
      <c r="R1449" t="str">
        <f>IFERROR(IF('Journal Template'!C1861="","",IF(IFERROR(VLOOKUP('Journal Template'!C1861,Checks!N:P,3,0),0)="A","","Inactive account in Use")),"")</f>
        <v/>
      </c>
      <c r="S1449" t="s">
        <v>7511</v>
      </c>
      <c r="T1449" t="s">
        <v>386</v>
      </c>
      <c r="U1449" t="s">
        <v>393</v>
      </c>
      <c r="V1449" s="150" t="str">
        <f>IF(JRF!C1462="","",IF(IFERROR(VLOOKUP(JRF!C1462,Checks!S:U,3,0),0)="A","Entry with System fund Dept",""))</f>
        <v/>
      </c>
      <c r="W1449" t="str">
        <f>IFERROR(IF('Journal Template'!D1861="","",IF(IFERROR(VLOOKUP('Journal Template'!D1861,Checks!S:U,3,0),0)="A","Entry with System fund Dept","")),"")</f>
        <v/>
      </c>
      <c r="X1449" t="s">
        <v>5403</v>
      </c>
      <c r="Y1449" t="s">
        <v>386</v>
      </c>
      <c r="Z1449" t="s">
        <v>7512</v>
      </c>
      <c r="AA1449" t="s">
        <v>391</v>
      </c>
      <c r="AB1449" t="s">
        <v>125</v>
      </c>
      <c r="AC1449" s="150" t="str">
        <f>IFERROR(IF(JRF!C1462="","",IF(AND(VLOOKUP(JRF!C1462,X:AA,4,0)=JRF!B1462,VLOOKUP(JRF!C1462,X:Y,2,0)="A"),"","Inactive Dept Combo Error")),"Inactive Dept Combo Error")</f>
        <v/>
      </c>
      <c r="AD1449" t="str">
        <f>IFERROR(IF('Journal Template'!D1861="","",IF(AND(VLOOKUP('Journal Template'!D1861,X:AA,4,0)='Journal Template'!A1861,VLOOKUP('Journal Template'!D1861,X:Y,2,0)="A"),"","Inactive Dept Combo Error")),"")</f>
        <v/>
      </c>
      <c r="AK1449" s="150" t="str">
        <f>IF(JRF!B1462="","",IF(JRF!B1462=IFERROR(VLOOKUP(JRF!B1462,Checks!AI:AI,1,0),0),"Entry in Branch/Satellite BU's",""))</f>
        <v/>
      </c>
      <c r="AL1449" t="str">
        <f>IFERROR(IF('Journal Template'!A1861="","",IF('Journal Template'!A1861=IFERROR(VLOOKUP('Journal Template'!A1861,Checks!AI:AI,1,0),0),"Entry in Branch/Satellite BU's","")),"")</f>
        <v/>
      </c>
      <c r="AO1449" s="171"/>
      <c r="AP1449" s="171"/>
      <c r="AQ1449" s="171"/>
      <c r="AR1449" s="171"/>
      <c r="CI1449" t="str">
        <f>IF(JRF!F1462&gt;0,"",IF(JRF!B1462="","",IF(LEFT(JRF!B1462,1)=IFERROR(VLOOKUP(LEFT(JRF!B1462,1),$CF$2:$CF$5,1,0),0),"Product Code Required",IF(JRF!C1462="","",IF(JRF!C1462=IFERROR(VLOOKUP(JRF!C1462,$CH:$CH,1,0),0),"Product Code Required","NA")))))</f>
        <v/>
      </c>
      <c r="CJ1449" t="str">
        <f>IF(JRF!AV1462&gt;0,"",IF(JRF!Q1462="","",IF(LEFT(JRF!Q1462,1)=IFERROR(VLOOKUP(LEFT(JRF!Q1462,1),$CF$2:$CF$5,1,0),0),"Product Code Required",IF(JRF!V1462="","",IF(JRF!V1462=IFERROR(VLOOKUP(JRF!V1462,$CH:$CH,1,0),0),"Product Code Required","NA")))))</f>
        <v/>
      </c>
      <c r="CK1449" t="str">
        <f>IFERROR(IF(LEN('Journal Template'!F1460)&gt;0,"",IF('Journal Template'!A1460="","",IF(LEFT('Journal Template'!A1460,1)=IFERROR(VLOOKUP(LEFT('Journal Template'!A1460,1),Checks!$CF$2:$CF$5,1,0),0),"Product Code Required",IF('Journal Template'!D1460="","",IF('Journal Template'!D1460=IFERROR(VLOOKUP('Journal Template'!D1460,Checks!$CH:$CH,1,0),0),"Product Code Required","NA"))))),"")</f>
        <v/>
      </c>
    </row>
    <row r="1450" spans="14:89">
      <c r="N1450" t="s">
        <v>7513</v>
      </c>
      <c r="O1450" t="s">
        <v>7514</v>
      </c>
      <c r="P1450" t="s">
        <v>386</v>
      </c>
      <c r="Q1450" s="150" t="str">
        <f>IF(JRF!D1463="","",IF(IFERROR(VLOOKUP(JRF!D1463,Checks!N:P,3,0),0)="A","","Inactive account in Use"))</f>
        <v/>
      </c>
      <c r="R1450" t="str">
        <f>IFERROR(IF('Journal Template'!C1862="","",IF(IFERROR(VLOOKUP('Journal Template'!C1862,Checks!N:P,3,0),0)="A","","Inactive account in Use")),"")</f>
        <v/>
      </c>
      <c r="S1450" t="s">
        <v>7515</v>
      </c>
      <c r="T1450" t="s">
        <v>386</v>
      </c>
      <c r="U1450" t="s">
        <v>381</v>
      </c>
      <c r="V1450" s="150" t="str">
        <f>IF(JRF!C1463="","",IF(IFERROR(VLOOKUP(JRF!C1463,Checks!S:U,3,0),0)="A","Entry with System fund Dept",""))</f>
        <v/>
      </c>
      <c r="W1450" t="str">
        <f>IFERROR(IF('Journal Template'!D1862="","",IF(IFERROR(VLOOKUP('Journal Template'!D1862,Checks!S:U,3,0),0)="A","Entry with System fund Dept","")),"")</f>
        <v/>
      </c>
      <c r="X1450" t="s">
        <v>5408</v>
      </c>
      <c r="Y1450" t="s">
        <v>386</v>
      </c>
      <c r="Z1450" t="s">
        <v>7516</v>
      </c>
      <c r="AA1450" t="s">
        <v>932</v>
      </c>
      <c r="AB1450" t="s">
        <v>3550</v>
      </c>
      <c r="AC1450" s="150" t="str">
        <f>IFERROR(IF(JRF!C1463="","",IF(AND(VLOOKUP(JRF!C1463,X:AA,4,0)=JRF!B1463,VLOOKUP(JRF!C1463,X:Y,2,0)="A"),"","Inactive Dept Combo Error")),"Inactive Dept Combo Error")</f>
        <v/>
      </c>
      <c r="AD1450" t="str">
        <f>IFERROR(IF('Journal Template'!D1862="","",IF(AND(VLOOKUP('Journal Template'!D1862,X:AA,4,0)='Journal Template'!A1862,VLOOKUP('Journal Template'!D1862,X:Y,2,0)="A"),"","Inactive Dept Combo Error")),"")</f>
        <v/>
      </c>
      <c r="AK1450" s="150" t="str">
        <f>IF(JRF!B1463="","",IF(JRF!B1463=IFERROR(VLOOKUP(JRF!B1463,Checks!AI:AI,1,0),0),"Entry in Branch/Satellite BU's",""))</f>
        <v/>
      </c>
      <c r="AL1450" t="str">
        <f>IFERROR(IF('Journal Template'!A1862="","",IF('Journal Template'!A1862=IFERROR(VLOOKUP('Journal Template'!A1862,Checks!AI:AI,1,0),0),"Entry in Branch/Satellite BU's","")),"")</f>
        <v/>
      </c>
      <c r="AO1450" s="171"/>
      <c r="AP1450" s="171"/>
      <c r="AQ1450" s="171"/>
      <c r="AR1450" s="171"/>
      <c r="CI1450" t="str">
        <f>IF(JRF!F1463&gt;0,"",IF(JRF!B1463="","",IF(LEFT(JRF!B1463,1)=IFERROR(VLOOKUP(LEFT(JRF!B1463,1),$CF$2:$CF$5,1,0),0),"Product Code Required",IF(JRF!C1463="","",IF(JRF!C1463=IFERROR(VLOOKUP(JRF!C1463,$CH:$CH,1,0),0),"Product Code Required","NA")))))</f>
        <v/>
      </c>
      <c r="CJ1450" t="str">
        <f>IF(JRF!AV1463&gt;0,"",IF(JRF!Q1463="","",IF(LEFT(JRF!Q1463,1)=IFERROR(VLOOKUP(LEFT(JRF!Q1463,1),$CF$2:$CF$5,1,0),0),"Product Code Required",IF(JRF!V1463="","",IF(JRF!V1463=IFERROR(VLOOKUP(JRF!V1463,$CH:$CH,1,0),0),"Product Code Required","NA")))))</f>
        <v/>
      </c>
      <c r="CK1450" t="str">
        <f>IFERROR(IF(LEN('Journal Template'!F1461)&gt;0,"",IF('Journal Template'!A1461="","",IF(LEFT('Journal Template'!A1461,1)=IFERROR(VLOOKUP(LEFT('Journal Template'!A1461,1),Checks!$CF$2:$CF$5,1,0),0),"Product Code Required",IF('Journal Template'!D1461="","",IF('Journal Template'!D1461=IFERROR(VLOOKUP('Journal Template'!D1461,Checks!$CH:$CH,1,0),0),"Product Code Required","NA"))))),"")</f>
        <v/>
      </c>
    </row>
    <row r="1451" spans="14:89">
      <c r="N1451" t="s">
        <v>7517</v>
      </c>
      <c r="O1451" t="s">
        <v>7518</v>
      </c>
      <c r="P1451" t="s">
        <v>386</v>
      </c>
      <c r="Q1451" s="150" t="str">
        <f>IF(JRF!D1464="","",IF(IFERROR(VLOOKUP(JRF!D1464,Checks!N:P,3,0),0)="A","","Inactive account in Use"))</f>
        <v/>
      </c>
      <c r="R1451" t="str">
        <f>IFERROR(IF('Journal Template'!C1863="","",IF(IFERROR(VLOOKUP('Journal Template'!C1863,Checks!N:P,3,0),0)="A","","Inactive account in Use")),"")</f>
        <v/>
      </c>
      <c r="S1451" t="s">
        <v>7519</v>
      </c>
      <c r="T1451" t="s">
        <v>386</v>
      </c>
      <c r="U1451" t="s">
        <v>381</v>
      </c>
      <c r="V1451" s="150" t="str">
        <f>IF(JRF!C1464="","",IF(IFERROR(VLOOKUP(JRF!C1464,Checks!S:U,3,0),0)="A","Entry with System fund Dept",""))</f>
        <v/>
      </c>
      <c r="W1451" t="str">
        <f>IFERROR(IF('Journal Template'!D1863="","",IF(IFERROR(VLOOKUP('Journal Template'!D1863,Checks!S:U,3,0),0)="A","Entry with System fund Dept","")),"")</f>
        <v/>
      </c>
      <c r="X1451" t="s">
        <v>5412</v>
      </c>
      <c r="Y1451" t="s">
        <v>386</v>
      </c>
      <c r="Z1451" t="s">
        <v>7520</v>
      </c>
      <c r="AA1451" t="s">
        <v>445</v>
      </c>
      <c r="AB1451" t="s">
        <v>1707</v>
      </c>
      <c r="AC1451" s="150" t="str">
        <f>IFERROR(IF(JRF!C1464="","",IF(AND(VLOOKUP(JRF!C1464,X:AA,4,0)=JRF!B1464,VLOOKUP(JRF!C1464,X:Y,2,0)="A"),"","Inactive Dept Combo Error")),"Inactive Dept Combo Error")</f>
        <v/>
      </c>
      <c r="AD1451" t="str">
        <f>IFERROR(IF('Journal Template'!D1863="","",IF(AND(VLOOKUP('Journal Template'!D1863,X:AA,4,0)='Journal Template'!A1863,VLOOKUP('Journal Template'!D1863,X:Y,2,0)="A"),"","Inactive Dept Combo Error")),"")</f>
        <v/>
      </c>
      <c r="AK1451" s="150" t="str">
        <f>IF(JRF!B1464="","",IF(JRF!B1464=IFERROR(VLOOKUP(JRF!B1464,Checks!AI:AI,1,0),0),"Entry in Branch/Satellite BU's",""))</f>
        <v/>
      </c>
      <c r="AL1451" t="str">
        <f>IFERROR(IF('Journal Template'!A1863="","",IF('Journal Template'!A1863=IFERROR(VLOOKUP('Journal Template'!A1863,Checks!AI:AI,1,0),0),"Entry in Branch/Satellite BU's","")),"")</f>
        <v/>
      </c>
      <c r="AO1451" s="171"/>
      <c r="AP1451" s="171"/>
      <c r="AQ1451" s="171"/>
      <c r="AR1451" s="171"/>
      <c r="CI1451" t="str">
        <f>IF(JRF!F1464&gt;0,"",IF(JRF!B1464="","",IF(LEFT(JRF!B1464,1)=IFERROR(VLOOKUP(LEFT(JRF!B1464,1),$CF$2:$CF$5,1,0),0),"Product Code Required",IF(JRF!C1464="","",IF(JRF!C1464=IFERROR(VLOOKUP(JRF!C1464,$CH:$CH,1,0),0),"Product Code Required","NA")))))</f>
        <v/>
      </c>
      <c r="CJ1451" t="str">
        <f>IF(JRF!AV1464&gt;0,"",IF(JRF!Q1464="","",IF(LEFT(JRF!Q1464,1)=IFERROR(VLOOKUP(LEFT(JRF!Q1464,1),$CF$2:$CF$5,1,0),0),"Product Code Required",IF(JRF!V1464="","",IF(JRF!V1464=IFERROR(VLOOKUP(JRF!V1464,$CH:$CH,1,0),0),"Product Code Required","NA")))))</f>
        <v/>
      </c>
      <c r="CK1451" t="str">
        <f>IFERROR(IF(LEN('Journal Template'!F1462)&gt;0,"",IF('Journal Template'!A1462="","",IF(LEFT('Journal Template'!A1462,1)=IFERROR(VLOOKUP(LEFT('Journal Template'!A1462,1),Checks!$CF$2:$CF$5,1,0),0),"Product Code Required",IF('Journal Template'!D1462="","",IF('Journal Template'!D1462=IFERROR(VLOOKUP('Journal Template'!D1462,Checks!$CH:$CH,1,0),0),"Product Code Required","NA"))))),"")</f>
        <v/>
      </c>
    </row>
    <row r="1452" spans="14:89">
      <c r="N1452" t="s">
        <v>7521</v>
      </c>
      <c r="O1452" t="s">
        <v>7522</v>
      </c>
      <c r="P1452" t="s">
        <v>386</v>
      </c>
      <c r="Q1452" s="150" t="str">
        <f>IF(JRF!D1465="","",IF(IFERROR(VLOOKUP(JRF!D1465,Checks!N:P,3,0),0)="A","","Inactive account in Use"))</f>
        <v/>
      </c>
      <c r="R1452" t="str">
        <f>IFERROR(IF('Journal Template'!C1864="","",IF(IFERROR(VLOOKUP('Journal Template'!C1864,Checks!N:P,3,0),0)="A","","Inactive account in Use")),"")</f>
        <v/>
      </c>
      <c r="S1452" t="s">
        <v>7523</v>
      </c>
      <c r="T1452" t="s">
        <v>386</v>
      </c>
      <c r="U1452" t="s">
        <v>381</v>
      </c>
      <c r="V1452" s="150" t="str">
        <f>IF(JRF!C1465="","",IF(IFERROR(VLOOKUP(JRF!C1465,Checks!S:U,3,0),0)="A","Entry with System fund Dept",""))</f>
        <v/>
      </c>
      <c r="W1452" t="str">
        <f>IFERROR(IF('Journal Template'!D1864="","",IF(IFERROR(VLOOKUP('Journal Template'!D1864,Checks!S:U,3,0),0)="A","Entry with System fund Dept","")),"")</f>
        <v/>
      </c>
      <c r="X1452" t="s">
        <v>7524</v>
      </c>
      <c r="Y1452" t="s">
        <v>389</v>
      </c>
      <c r="Z1452" t="s">
        <v>7525</v>
      </c>
      <c r="AA1452" t="s">
        <v>391</v>
      </c>
      <c r="AB1452" t="s">
        <v>125</v>
      </c>
      <c r="AC1452" s="150" t="str">
        <f>IFERROR(IF(JRF!C1465="","",IF(AND(VLOOKUP(JRF!C1465,X:AA,4,0)=JRF!B1465,VLOOKUP(JRF!C1465,X:Y,2,0)="A"),"","Inactive Dept Combo Error")),"Inactive Dept Combo Error")</f>
        <v/>
      </c>
      <c r="AD1452" t="str">
        <f>IFERROR(IF('Journal Template'!D1864="","",IF(AND(VLOOKUP('Journal Template'!D1864,X:AA,4,0)='Journal Template'!A1864,VLOOKUP('Journal Template'!D1864,X:Y,2,0)="A"),"","Inactive Dept Combo Error")),"")</f>
        <v/>
      </c>
      <c r="AK1452" s="150" t="str">
        <f>IF(JRF!B1465="","",IF(JRF!B1465=IFERROR(VLOOKUP(JRF!B1465,Checks!AI:AI,1,0),0),"Entry in Branch/Satellite BU's",""))</f>
        <v/>
      </c>
      <c r="AL1452" t="str">
        <f>IFERROR(IF('Journal Template'!A1864="","",IF('Journal Template'!A1864=IFERROR(VLOOKUP('Journal Template'!A1864,Checks!AI:AI,1,0),0),"Entry in Branch/Satellite BU's","")),"")</f>
        <v/>
      </c>
      <c r="AO1452" s="171"/>
      <c r="AP1452" s="171"/>
      <c r="AQ1452" s="171"/>
      <c r="AR1452" s="171"/>
      <c r="CI1452" t="str">
        <f>IF(JRF!F1465&gt;0,"",IF(JRF!B1465="","",IF(LEFT(JRF!B1465,1)=IFERROR(VLOOKUP(LEFT(JRF!B1465,1),$CF$2:$CF$5,1,0),0),"Product Code Required",IF(JRF!C1465="","",IF(JRF!C1465=IFERROR(VLOOKUP(JRF!C1465,$CH:$CH,1,0),0),"Product Code Required","NA")))))</f>
        <v/>
      </c>
      <c r="CJ1452" t="str">
        <f>IF(JRF!AV1465&gt;0,"",IF(JRF!Q1465="","",IF(LEFT(JRF!Q1465,1)=IFERROR(VLOOKUP(LEFT(JRF!Q1465,1),$CF$2:$CF$5,1,0),0),"Product Code Required",IF(JRF!V1465="","",IF(JRF!V1465=IFERROR(VLOOKUP(JRF!V1465,$CH:$CH,1,0),0),"Product Code Required","NA")))))</f>
        <v/>
      </c>
      <c r="CK1452" t="str">
        <f>IFERROR(IF(LEN('Journal Template'!F1463)&gt;0,"",IF('Journal Template'!A1463="","",IF(LEFT('Journal Template'!A1463,1)=IFERROR(VLOOKUP(LEFT('Journal Template'!A1463,1),Checks!$CF$2:$CF$5,1,0),0),"Product Code Required",IF('Journal Template'!D1463="","",IF('Journal Template'!D1463=IFERROR(VLOOKUP('Journal Template'!D1463,Checks!$CH:$CH,1,0),0),"Product Code Required","NA"))))),"")</f>
        <v/>
      </c>
    </row>
    <row r="1453" spans="14:89">
      <c r="N1453" t="s">
        <v>7526</v>
      </c>
      <c r="O1453" t="s">
        <v>7527</v>
      </c>
      <c r="P1453" t="s">
        <v>386</v>
      </c>
      <c r="Q1453" s="150" t="str">
        <f>IF(JRF!D1466="","",IF(IFERROR(VLOOKUP(JRF!D1466,Checks!N:P,3,0),0)="A","","Inactive account in Use"))</f>
        <v/>
      </c>
      <c r="R1453" t="str">
        <f>IFERROR(IF('Journal Template'!C1865="","",IF(IFERROR(VLOOKUP('Journal Template'!C1865,Checks!N:P,3,0),0)="A","","Inactive account in Use")),"")</f>
        <v/>
      </c>
      <c r="S1453" t="s">
        <v>7528</v>
      </c>
      <c r="T1453" t="s">
        <v>386</v>
      </c>
      <c r="U1453" t="s">
        <v>381</v>
      </c>
      <c r="V1453" s="150" t="str">
        <f>IF(JRF!C1466="","",IF(IFERROR(VLOOKUP(JRF!C1466,Checks!S:U,3,0),0)="A","Entry with System fund Dept",""))</f>
        <v/>
      </c>
      <c r="W1453" t="str">
        <f>IFERROR(IF('Journal Template'!D1865="","",IF(IFERROR(VLOOKUP('Journal Template'!D1865,Checks!S:U,3,0),0)="A","Entry with System fund Dept","")),"")</f>
        <v/>
      </c>
      <c r="X1453" t="s">
        <v>7529</v>
      </c>
      <c r="Y1453" t="s">
        <v>386</v>
      </c>
      <c r="Z1453" t="s">
        <v>7530</v>
      </c>
      <c r="AA1453" t="s">
        <v>932</v>
      </c>
      <c r="AB1453" t="s">
        <v>3550</v>
      </c>
      <c r="AC1453" s="150" t="str">
        <f>IFERROR(IF(JRF!C1466="","",IF(AND(VLOOKUP(JRF!C1466,X:AA,4,0)=JRF!B1466,VLOOKUP(JRF!C1466,X:Y,2,0)="A"),"","Inactive Dept Combo Error")),"Inactive Dept Combo Error")</f>
        <v/>
      </c>
      <c r="AD1453" t="str">
        <f>IFERROR(IF('Journal Template'!D1865="","",IF(AND(VLOOKUP('Journal Template'!D1865,X:AA,4,0)='Journal Template'!A1865,VLOOKUP('Journal Template'!D1865,X:Y,2,0)="A"),"","Inactive Dept Combo Error")),"")</f>
        <v/>
      </c>
      <c r="AK1453" s="150" t="str">
        <f>IF(JRF!B1466="","",IF(JRF!B1466=IFERROR(VLOOKUP(JRF!B1466,Checks!AI:AI,1,0),0),"Entry in Branch/Satellite BU's",""))</f>
        <v/>
      </c>
      <c r="AL1453" t="str">
        <f>IFERROR(IF('Journal Template'!A1865="","",IF('Journal Template'!A1865=IFERROR(VLOOKUP('Journal Template'!A1865,Checks!AI:AI,1,0),0),"Entry in Branch/Satellite BU's","")),"")</f>
        <v/>
      </c>
      <c r="AO1453" s="171"/>
      <c r="AP1453" s="171"/>
      <c r="AQ1453" s="171"/>
      <c r="AR1453" s="171"/>
      <c r="CI1453" t="str">
        <f>IF(JRF!F1466&gt;0,"",IF(JRF!B1466="","",IF(LEFT(JRF!B1466,1)=IFERROR(VLOOKUP(LEFT(JRF!B1466,1),$CF$2:$CF$5,1,0),0),"Product Code Required",IF(JRF!C1466="","",IF(JRF!C1466=IFERROR(VLOOKUP(JRF!C1466,$CH:$CH,1,0),0),"Product Code Required","NA")))))</f>
        <v/>
      </c>
      <c r="CJ1453" t="str">
        <f>IF(JRF!AV1466&gt;0,"",IF(JRF!Q1466="","",IF(LEFT(JRF!Q1466,1)=IFERROR(VLOOKUP(LEFT(JRF!Q1466,1),$CF$2:$CF$5,1,0),0),"Product Code Required",IF(JRF!V1466="","",IF(JRF!V1466=IFERROR(VLOOKUP(JRF!V1466,$CH:$CH,1,0),0),"Product Code Required","NA")))))</f>
        <v/>
      </c>
      <c r="CK1453" t="str">
        <f>IFERROR(IF(LEN('Journal Template'!F1464)&gt;0,"",IF('Journal Template'!A1464="","",IF(LEFT('Journal Template'!A1464,1)=IFERROR(VLOOKUP(LEFT('Journal Template'!A1464,1),Checks!$CF$2:$CF$5,1,0),0),"Product Code Required",IF('Journal Template'!D1464="","",IF('Journal Template'!D1464=IFERROR(VLOOKUP('Journal Template'!D1464,Checks!$CH:$CH,1,0),0),"Product Code Required","NA"))))),"")</f>
        <v/>
      </c>
    </row>
    <row r="1454" spans="14:89">
      <c r="N1454" t="s">
        <v>7531</v>
      </c>
      <c r="O1454" t="s">
        <v>7532</v>
      </c>
      <c r="P1454" t="s">
        <v>386</v>
      </c>
      <c r="Q1454" s="150" t="str">
        <f>IF(JRF!D1467="","",IF(IFERROR(VLOOKUP(JRF!D1467,Checks!N:P,3,0),0)="A","","Inactive account in Use"))</f>
        <v/>
      </c>
      <c r="R1454" t="str">
        <f>IFERROR(IF('Journal Template'!C1866="","",IF(IFERROR(VLOOKUP('Journal Template'!C1866,Checks!N:P,3,0),0)="A","","Inactive account in Use")),"")</f>
        <v/>
      </c>
      <c r="S1454" t="s">
        <v>7533</v>
      </c>
      <c r="T1454" t="s">
        <v>386</v>
      </c>
      <c r="U1454" t="s">
        <v>381</v>
      </c>
      <c r="V1454" s="150" t="str">
        <f>IF(JRF!C1467="","",IF(IFERROR(VLOOKUP(JRF!C1467,Checks!S:U,3,0),0)="A","Entry with System fund Dept",""))</f>
        <v/>
      </c>
      <c r="W1454" t="str">
        <f>IFERROR(IF('Journal Template'!D1866="","",IF(IFERROR(VLOOKUP('Journal Template'!D1866,Checks!S:U,3,0),0)="A","Entry with System fund Dept","")),"")</f>
        <v/>
      </c>
      <c r="X1454" t="s">
        <v>7534</v>
      </c>
      <c r="Y1454" t="s">
        <v>386</v>
      </c>
      <c r="Z1454" t="s">
        <v>7535</v>
      </c>
      <c r="AA1454" t="s">
        <v>932</v>
      </c>
      <c r="AB1454" t="s">
        <v>3550</v>
      </c>
      <c r="AC1454" s="150" t="str">
        <f>IFERROR(IF(JRF!C1467="","",IF(AND(VLOOKUP(JRF!C1467,X:AA,4,0)=JRF!B1467,VLOOKUP(JRF!C1467,X:Y,2,0)="A"),"","Inactive Dept Combo Error")),"Inactive Dept Combo Error")</f>
        <v/>
      </c>
      <c r="AD1454" t="str">
        <f>IFERROR(IF('Journal Template'!D1866="","",IF(AND(VLOOKUP('Journal Template'!D1866,X:AA,4,0)='Journal Template'!A1866,VLOOKUP('Journal Template'!D1866,X:Y,2,0)="A"),"","Inactive Dept Combo Error")),"")</f>
        <v/>
      </c>
      <c r="AK1454" s="150" t="str">
        <f>IF(JRF!B1467="","",IF(JRF!B1467=IFERROR(VLOOKUP(JRF!B1467,Checks!AI:AI,1,0),0),"Entry in Branch/Satellite BU's",""))</f>
        <v/>
      </c>
      <c r="AL1454" t="str">
        <f>IFERROR(IF('Journal Template'!A1866="","",IF('Journal Template'!A1866=IFERROR(VLOOKUP('Journal Template'!A1866,Checks!AI:AI,1,0),0),"Entry in Branch/Satellite BU's","")),"")</f>
        <v/>
      </c>
      <c r="AO1454" s="171"/>
      <c r="AP1454" s="171"/>
      <c r="AQ1454" s="171"/>
      <c r="AR1454" s="171"/>
      <c r="CI1454" t="str">
        <f>IF(JRF!F1467&gt;0,"",IF(JRF!B1467="","",IF(LEFT(JRF!B1467,1)=IFERROR(VLOOKUP(LEFT(JRF!B1467,1),$CF$2:$CF$5,1,0),0),"Product Code Required",IF(JRF!C1467="","",IF(JRF!C1467=IFERROR(VLOOKUP(JRF!C1467,$CH:$CH,1,0),0),"Product Code Required","NA")))))</f>
        <v/>
      </c>
      <c r="CJ1454" t="str">
        <f>IF(JRF!AV1467&gt;0,"",IF(JRF!Q1467="","",IF(LEFT(JRF!Q1467,1)=IFERROR(VLOOKUP(LEFT(JRF!Q1467,1),$CF$2:$CF$5,1,0),0),"Product Code Required",IF(JRF!V1467="","",IF(JRF!V1467=IFERROR(VLOOKUP(JRF!V1467,$CH:$CH,1,0),0),"Product Code Required","NA")))))</f>
        <v/>
      </c>
      <c r="CK1454" t="str">
        <f>IFERROR(IF(LEN('Journal Template'!F1465)&gt;0,"",IF('Journal Template'!A1465="","",IF(LEFT('Journal Template'!A1465,1)=IFERROR(VLOOKUP(LEFT('Journal Template'!A1465,1),Checks!$CF$2:$CF$5,1,0),0),"Product Code Required",IF('Journal Template'!D1465="","",IF('Journal Template'!D1465=IFERROR(VLOOKUP('Journal Template'!D1465,Checks!$CH:$CH,1,0),0),"Product Code Required","NA"))))),"")</f>
        <v/>
      </c>
    </row>
    <row r="1455" spans="14:89">
      <c r="N1455" t="s">
        <v>7536</v>
      </c>
      <c r="O1455" t="s">
        <v>7537</v>
      </c>
      <c r="P1455" t="s">
        <v>386</v>
      </c>
      <c r="Q1455" s="150" t="str">
        <f>IF(JRF!D1468="","",IF(IFERROR(VLOOKUP(JRF!D1468,Checks!N:P,3,0),0)="A","","Inactive account in Use"))</f>
        <v/>
      </c>
      <c r="R1455" t="str">
        <f>IFERROR(IF('Journal Template'!C1867="","",IF(IFERROR(VLOOKUP('Journal Template'!C1867,Checks!N:P,3,0),0)="A","","Inactive account in Use")),"")</f>
        <v/>
      </c>
      <c r="S1455" t="s">
        <v>7538</v>
      </c>
      <c r="T1455" t="s">
        <v>386</v>
      </c>
      <c r="U1455" t="s">
        <v>68</v>
      </c>
      <c r="V1455" s="150" t="str">
        <f>IF(JRF!C1468="","",IF(IFERROR(VLOOKUP(JRF!C1468,Checks!S:U,3,0),0)="A","Entry with System fund Dept",""))</f>
        <v/>
      </c>
      <c r="W1455" t="str">
        <f>IFERROR(IF('Journal Template'!D1867="","",IF(IFERROR(VLOOKUP('Journal Template'!D1867,Checks!S:U,3,0),0)="A","Entry with System fund Dept","")),"")</f>
        <v/>
      </c>
      <c r="X1455" t="s">
        <v>7539</v>
      </c>
      <c r="Y1455" t="s">
        <v>386</v>
      </c>
      <c r="Z1455" t="s">
        <v>7540</v>
      </c>
      <c r="AA1455" t="s">
        <v>932</v>
      </c>
      <c r="AB1455" t="s">
        <v>3550</v>
      </c>
      <c r="AC1455" s="150" t="str">
        <f>IFERROR(IF(JRF!C1468="","",IF(AND(VLOOKUP(JRF!C1468,X:AA,4,0)=JRF!B1468,VLOOKUP(JRF!C1468,X:Y,2,0)="A"),"","Inactive Dept Combo Error")),"Inactive Dept Combo Error")</f>
        <v/>
      </c>
      <c r="AD1455" t="str">
        <f>IFERROR(IF('Journal Template'!D1867="","",IF(AND(VLOOKUP('Journal Template'!D1867,X:AA,4,0)='Journal Template'!A1867,VLOOKUP('Journal Template'!D1867,X:Y,2,0)="A"),"","Inactive Dept Combo Error")),"")</f>
        <v/>
      </c>
      <c r="AK1455" s="150" t="str">
        <f>IF(JRF!B1468="","",IF(JRF!B1468=IFERROR(VLOOKUP(JRF!B1468,Checks!AI:AI,1,0),0),"Entry in Branch/Satellite BU's",""))</f>
        <v/>
      </c>
      <c r="AL1455" t="str">
        <f>IFERROR(IF('Journal Template'!A1867="","",IF('Journal Template'!A1867=IFERROR(VLOOKUP('Journal Template'!A1867,Checks!AI:AI,1,0),0),"Entry in Branch/Satellite BU's","")),"")</f>
        <v/>
      </c>
      <c r="AO1455" s="171"/>
      <c r="AP1455" s="171"/>
      <c r="AQ1455" s="171"/>
      <c r="AR1455" s="171"/>
      <c r="CI1455" t="str">
        <f>IF(JRF!F1468&gt;0,"",IF(JRF!B1468="","",IF(LEFT(JRF!B1468,1)=IFERROR(VLOOKUP(LEFT(JRF!B1468,1),$CF$2:$CF$5,1,0),0),"Product Code Required",IF(JRF!C1468="","",IF(JRF!C1468=IFERROR(VLOOKUP(JRF!C1468,$CH:$CH,1,0),0),"Product Code Required","NA")))))</f>
        <v/>
      </c>
      <c r="CJ1455" t="str">
        <f>IF(JRF!AV1468&gt;0,"",IF(JRF!Q1468="","",IF(LEFT(JRF!Q1468,1)=IFERROR(VLOOKUP(LEFT(JRF!Q1468,1),$CF$2:$CF$5,1,0),0),"Product Code Required",IF(JRF!V1468="","",IF(JRF!V1468=IFERROR(VLOOKUP(JRF!V1468,$CH:$CH,1,0),0),"Product Code Required","NA")))))</f>
        <v/>
      </c>
      <c r="CK1455" t="str">
        <f>IFERROR(IF(LEN('Journal Template'!F1466)&gt;0,"",IF('Journal Template'!A1466="","",IF(LEFT('Journal Template'!A1466,1)=IFERROR(VLOOKUP(LEFT('Journal Template'!A1466,1),Checks!$CF$2:$CF$5,1,0),0),"Product Code Required",IF('Journal Template'!D1466="","",IF('Journal Template'!D1466=IFERROR(VLOOKUP('Journal Template'!D1466,Checks!$CH:$CH,1,0),0),"Product Code Required","NA"))))),"")</f>
        <v/>
      </c>
    </row>
    <row r="1456" spans="14:89">
      <c r="N1456" t="s">
        <v>7541</v>
      </c>
      <c r="O1456" t="s">
        <v>7542</v>
      </c>
      <c r="P1456" t="s">
        <v>386</v>
      </c>
      <c r="Q1456" s="150" t="str">
        <f>IF(JRF!D1469="","",IF(IFERROR(VLOOKUP(JRF!D1469,Checks!N:P,3,0),0)="A","","Inactive account in Use"))</f>
        <v/>
      </c>
      <c r="R1456" t="str">
        <f>IFERROR(IF('Journal Template'!C1868="","",IF(IFERROR(VLOOKUP('Journal Template'!C1868,Checks!N:P,3,0),0)="A","","Inactive account in Use")),"")</f>
        <v/>
      </c>
      <c r="S1456" t="s">
        <v>7543</v>
      </c>
      <c r="T1456" t="s">
        <v>386</v>
      </c>
      <c r="U1456" t="s">
        <v>68</v>
      </c>
      <c r="V1456" s="150" t="str">
        <f>IF(JRF!C1469="","",IF(IFERROR(VLOOKUP(JRF!C1469,Checks!S:U,3,0),0)="A","Entry with System fund Dept",""))</f>
        <v/>
      </c>
      <c r="W1456" t="str">
        <f>IFERROR(IF('Journal Template'!D1868="","",IF(IFERROR(VLOOKUP('Journal Template'!D1868,Checks!S:U,3,0),0)="A","Entry with System fund Dept","")),"")</f>
        <v/>
      </c>
      <c r="X1456" t="s">
        <v>7544</v>
      </c>
      <c r="Y1456" t="s">
        <v>389</v>
      </c>
      <c r="Z1456" t="s">
        <v>7545</v>
      </c>
      <c r="AA1456" t="s">
        <v>932</v>
      </c>
      <c r="AB1456" t="s">
        <v>3550</v>
      </c>
      <c r="AC1456" s="150" t="str">
        <f>IFERROR(IF(JRF!C1469="","",IF(AND(VLOOKUP(JRF!C1469,X:AA,4,0)=JRF!B1469,VLOOKUP(JRF!C1469,X:Y,2,0)="A"),"","Inactive Dept Combo Error")),"Inactive Dept Combo Error")</f>
        <v/>
      </c>
      <c r="AD1456" t="str">
        <f>IFERROR(IF('Journal Template'!D1868="","",IF(AND(VLOOKUP('Journal Template'!D1868,X:AA,4,0)='Journal Template'!A1868,VLOOKUP('Journal Template'!D1868,X:Y,2,0)="A"),"","Inactive Dept Combo Error")),"")</f>
        <v/>
      </c>
      <c r="AK1456" s="150" t="str">
        <f>IF(JRF!B1469="","",IF(JRF!B1469=IFERROR(VLOOKUP(JRF!B1469,Checks!AI:AI,1,0),0),"Entry in Branch/Satellite BU's",""))</f>
        <v/>
      </c>
      <c r="AL1456" t="str">
        <f>IFERROR(IF('Journal Template'!A1868="","",IF('Journal Template'!A1868=IFERROR(VLOOKUP('Journal Template'!A1868,Checks!AI:AI,1,0),0),"Entry in Branch/Satellite BU's","")),"")</f>
        <v/>
      </c>
      <c r="AO1456" s="171"/>
      <c r="AP1456" s="171"/>
      <c r="AQ1456" s="171"/>
      <c r="AR1456" s="171"/>
      <c r="CI1456" t="str">
        <f>IF(JRF!F1469&gt;0,"",IF(JRF!B1469="","",IF(LEFT(JRF!B1469,1)=IFERROR(VLOOKUP(LEFT(JRF!B1469,1),$CF$2:$CF$5,1,0),0),"Product Code Required",IF(JRF!C1469="","",IF(JRF!C1469=IFERROR(VLOOKUP(JRF!C1469,$CH:$CH,1,0),0),"Product Code Required","NA")))))</f>
        <v/>
      </c>
      <c r="CJ1456" t="str">
        <f>IF(JRF!AV1469&gt;0,"",IF(JRF!Q1469="","",IF(LEFT(JRF!Q1469,1)=IFERROR(VLOOKUP(LEFT(JRF!Q1469,1),$CF$2:$CF$5,1,0),0),"Product Code Required",IF(JRF!V1469="","",IF(JRF!V1469=IFERROR(VLOOKUP(JRF!V1469,$CH:$CH,1,0),0),"Product Code Required","NA")))))</f>
        <v/>
      </c>
      <c r="CK1456" t="str">
        <f>IFERROR(IF(LEN('Journal Template'!F1467)&gt;0,"",IF('Journal Template'!A1467="","",IF(LEFT('Journal Template'!A1467,1)=IFERROR(VLOOKUP(LEFT('Journal Template'!A1467,1),Checks!$CF$2:$CF$5,1,0),0),"Product Code Required",IF('Journal Template'!D1467="","",IF('Journal Template'!D1467=IFERROR(VLOOKUP('Journal Template'!D1467,Checks!$CH:$CH,1,0),0),"Product Code Required","NA"))))),"")</f>
        <v/>
      </c>
    </row>
    <row r="1457" spans="14:89">
      <c r="N1457" t="s">
        <v>7546</v>
      </c>
      <c r="O1457" t="s">
        <v>7547</v>
      </c>
      <c r="P1457" t="s">
        <v>386</v>
      </c>
      <c r="Q1457" s="150" t="str">
        <f>IF(JRF!D1470="","",IF(IFERROR(VLOOKUP(JRF!D1470,Checks!N:P,3,0),0)="A","","Inactive account in Use"))</f>
        <v/>
      </c>
      <c r="R1457" t="str">
        <f>IFERROR(IF('Journal Template'!C1869="","",IF(IFERROR(VLOOKUP('Journal Template'!C1869,Checks!N:P,3,0),0)="A","","Inactive account in Use")),"")</f>
        <v/>
      </c>
      <c r="S1457" t="s">
        <v>7548</v>
      </c>
      <c r="T1457" t="s">
        <v>386</v>
      </c>
      <c r="U1457" t="s">
        <v>68</v>
      </c>
      <c r="V1457" s="150" t="str">
        <f>IF(JRF!C1470="","",IF(IFERROR(VLOOKUP(JRF!C1470,Checks!S:U,3,0),0)="A","Entry with System fund Dept",""))</f>
        <v/>
      </c>
      <c r="W1457" t="str">
        <f>IFERROR(IF('Journal Template'!D1869="","",IF(IFERROR(VLOOKUP('Journal Template'!D1869,Checks!S:U,3,0),0)="A","Entry with System fund Dept","")),"")</f>
        <v/>
      </c>
      <c r="X1457" t="s">
        <v>7549</v>
      </c>
      <c r="Y1457" t="s">
        <v>389</v>
      </c>
      <c r="Z1457" t="s">
        <v>7550</v>
      </c>
      <c r="AA1457" t="s">
        <v>932</v>
      </c>
      <c r="AB1457" t="s">
        <v>3550</v>
      </c>
      <c r="AC1457" s="150" t="str">
        <f>IFERROR(IF(JRF!C1470="","",IF(AND(VLOOKUP(JRF!C1470,X:AA,4,0)=JRF!B1470,VLOOKUP(JRF!C1470,X:Y,2,0)="A"),"","Inactive Dept Combo Error")),"Inactive Dept Combo Error")</f>
        <v/>
      </c>
      <c r="AD1457" t="str">
        <f>IFERROR(IF('Journal Template'!D1869="","",IF(AND(VLOOKUP('Journal Template'!D1869,X:AA,4,0)='Journal Template'!A1869,VLOOKUP('Journal Template'!D1869,X:Y,2,0)="A"),"","Inactive Dept Combo Error")),"")</f>
        <v/>
      </c>
      <c r="AK1457" s="150" t="str">
        <f>IF(JRF!B1470="","",IF(JRF!B1470=IFERROR(VLOOKUP(JRF!B1470,Checks!AI:AI,1,0),0),"Entry in Branch/Satellite BU's",""))</f>
        <v/>
      </c>
      <c r="AL1457" t="str">
        <f>IFERROR(IF('Journal Template'!A1869="","",IF('Journal Template'!A1869=IFERROR(VLOOKUP('Journal Template'!A1869,Checks!AI:AI,1,0),0),"Entry in Branch/Satellite BU's","")),"")</f>
        <v/>
      </c>
      <c r="AO1457" s="171"/>
      <c r="AP1457" s="171"/>
      <c r="AQ1457" s="171"/>
      <c r="AR1457" s="171"/>
      <c r="CI1457" t="str">
        <f>IF(JRF!F1470&gt;0,"",IF(JRF!B1470="","",IF(LEFT(JRF!B1470,1)=IFERROR(VLOOKUP(LEFT(JRF!B1470,1),$CF$2:$CF$5,1,0),0),"Product Code Required",IF(JRF!C1470="","",IF(JRF!C1470=IFERROR(VLOOKUP(JRF!C1470,$CH:$CH,1,0),0),"Product Code Required","NA")))))</f>
        <v/>
      </c>
      <c r="CJ1457" t="str">
        <f>IF(JRF!AV1470&gt;0,"",IF(JRF!Q1470="","",IF(LEFT(JRF!Q1470,1)=IFERROR(VLOOKUP(LEFT(JRF!Q1470,1),$CF$2:$CF$5,1,0),0),"Product Code Required",IF(JRF!V1470="","",IF(JRF!V1470=IFERROR(VLOOKUP(JRF!V1470,$CH:$CH,1,0),0),"Product Code Required","NA")))))</f>
        <v/>
      </c>
      <c r="CK1457" t="str">
        <f>IFERROR(IF(LEN('Journal Template'!F1468)&gt;0,"",IF('Journal Template'!A1468="","",IF(LEFT('Journal Template'!A1468,1)=IFERROR(VLOOKUP(LEFT('Journal Template'!A1468,1),Checks!$CF$2:$CF$5,1,0),0),"Product Code Required",IF('Journal Template'!D1468="","",IF('Journal Template'!D1468=IFERROR(VLOOKUP('Journal Template'!D1468,Checks!$CH:$CH,1,0),0),"Product Code Required","NA"))))),"")</f>
        <v/>
      </c>
    </row>
    <row r="1458" spans="14:89">
      <c r="N1458" t="s">
        <v>7551</v>
      </c>
      <c r="O1458" t="s">
        <v>7552</v>
      </c>
      <c r="P1458" t="s">
        <v>386</v>
      </c>
      <c r="Q1458" s="150" t="str">
        <f>IF(JRF!D1471="","",IF(IFERROR(VLOOKUP(JRF!D1471,Checks!N:P,3,0),0)="A","","Inactive account in Use"))</f>
        <v/>
      </c>
      <c r="R1458" t="str">
        <f>IFERROR(IF('Journal Template'!C1870="","",IF(IFERROR(VLOOKUP('Journal Template'!C1870,Checks!N:P,3,0),0)="A","","Inactive account in Use")),"")</f>
        <v/>
      </c>
      <c r="V1458" s="150" t="str">
        <f>IF(JRF!C1471="","",IF(IFERROR(VLOOKUP(JRF!C1471,Checks!S:U,3,0),0)="A","Entry with System fund Dept",""))</f>
        <v/>
      </c>
      <c r="W1458" t="str">
        <f>IFERROR(IF('Journal Template'!D1870="","",IF(IFERROR(VLOOKUP('Journal Template'!D1870,Checks!S:U,3,0),0)="A","Entry with System fund Dept","")),"")</f>
        <v/>
      </c>
      <c r="X1458" t="s">
        <v>7553</v>
      </c>
      <c r="Y1458" t="s">
        <v>386</v>
      </c>
      <c r="Z1458" t="s">
        <v>7554</v>
      </c>
      <c r="AA1458" t="s">
        <v>391</v>
      </c>
      <c r="AB1458" t="s">
        <v>125</v>
      </c>
      <c r="AC1458" s="150" t="str">
        <f>IFERROR(IF(JRF!C1471="","",IF(AND(VLOOKUP(JRF!C1471,X:AA,4,0)=JRF!B1471,VLOOKUP(JRF!C1471,X:Y,2,0)="A"),"","Inactive Dept Combo Error")),"Inactive Dept Combo Error")</f>
        <v/>
      </c>
      <c r="AD1458" t="str">
        <f>IFERROR(IF('Journal Template'!D1870="","",IF(AND(VLOOKUP('Journal Template'!D1870,X:AA,4,0)='Journal Template'!A1870,VLOOKUP('Journal Template'!D1870,X:Y,2,0)="A"),"","Inactive Dept Combo Error")),"")</f>
        <v/>
      </c>
      <c r="AK1458" s="150" t="str">
        <f>IF(JRF!B1471="","",IF(JRF!B1471=IFERROR(VLOOKUP(JRF!B1471,Checks!AI:AI,1,0),0),"Entry in Branch/Satellite BU's",""))</f>
        <v/>
      </c>
      <c r="AL1458" t="str">
        <f>IFERROR(IF('Journal Template'!A1870="","",IF('Journal Template'!A1870=IFERROR(VLOOKUP('Journal Template'!A1870,Checks!AI:AI,1,0),0),"Entry in Branch/Satellite BU's","")),"")</f>
        <v/>
      </c>
      <c r="AO1458" s="171"/>
      <c r="AP1458" s="171"/>
      <c r="AQ1458" s="171"/>
      <c r="AR1458" s="171"/>
      <c r="CI1458" t="str">
        <f>IF(JRF!F1471&gt;0,"",IF(JRF!B1471="","",IF(LEFT(JRF!B1471,1)=IFERROR(VLOOKUP(LEFT(JRF!B1471,1),$CF$2:$CF$5,1,0),0),"Product Code Required",IF(JRF!C1471="","",IF(JRF!C1471=IFERROR(VLOOKUP(JRF!C1471,$CH:$CH,1,0),0),"Product Code Required","NA")))))</f>
        <v/>
      </c>
      <c r="CJ1458" t="str">
        <f>IF(JRF!AV1471&gt;0,"",IF(JRF!Q1471="","",IF(LEFT(JRF!Q1471,1)=IFERROR(VLOOKUP(LEFT(JRF!Q1471,1),$CF$2:$CF$5,1,0),0),"Product Code Required",IF(JRF!V1471="","",IF(JRF!V1471=IFERROR(VLOOKUP(JRF!V1471,$CH:$CH,1,0),0),"Product Code Required","NA")))))</f>
        <v/>
      </c>
      <c r="CK1458" t="str">
        <f>IFERROR(IF(LEN('Journal Template'!F1469)&gt;0,"",IF('Journal Template'!A1469="","",IF(LEFT('Journal Template'!A1469,1)=IFERROR(VLOOKUP(LEFT('Journal Template'!A1469,1),Checks!$CF$2:$CF$5,1,0),0),"Product Code Required",IF('Journal Template'!D1469="","",IF('Journal Template'!D1469=IFERROR(VLOOKUP('Journal Template'!D1469,Checks!$CH:$CH,1,0),0),"Product Code Required","NA"))))),"")</f>
        <v/>
      </c>
    </row>
    <row r="1459" spans="14:89">
      <c r="N1459" t="s">
        <v>7555</v>
      </c>
      <c r="O1459" t="s">
        <v>7556</v>
      </c>
      <c r="P1459" t="s">
        <v>386</v>
      </c>
      <c r="Q1459" s="150" t="str">
        <f>IF(JRF!D1472="","",IF(IFERROR(VLOOKUP(JRF!D1472,Checks!N:P,3,0),0)="A","","Inactive account in Use"))</f>
        <v/>
      </c>
      <c r="R1459" t="str">
        <f>IFERROR(IF('Journal Template'!C1871="","",IF(IFERROR(VLOOKUP('Journal Template'!C1871,Checks!N:P,3,0),0)="A","","Inactive account in Use")),"")</f>
        <v/>
      </c>
      <c r="V1459" s="150" t="str">
        <f>IF(JRF!C1472="","",IF(IFERROR(VLOOKUP(JRF!C1472,Checks!S:U,3,0),0)="A","Entry with System fund Dept",""))</f>
        <v/>
      </c>
      <c r="W1459" t="str">
        <f>IFERROR(IF('Journal Template'!D1871="","",IF(IFERROR(VLOOKUP('Journal Template'!D1871,Checks!S:U,3,0),0)="A","Entry with System fund Dept","")),"")</f>
        <v/>
      </c>
      <c r="X1459" t="s">
        <v>7557</v>
      </c>
      <c r="Y1459" t="s">
        <v>386</v>
      </c>
      <c r="Z1459" t="s">
        <v>7558</v>
      </c>
      <c r="AA1459" t="s">
        <v>420</v>
      </c>
      <c r="AB1459" t="s">
        <v>1707</v>
      </c>
      <c r="AC1459" s="150" t="str">
        <f>IFERROR(IF(JRF!C1472="","",IF(AND(VLOOKUP(JRF!C1472,X:AA,4,0)=JRF!B1472,VLOOKUP(JRF!C1472,X:Y,2,0)="A"),"","Inactive Dept Combo Error")),"Inactive Dept Combo Error")</f>
        <v/>
      </c>
      <c r="AD1459" t="str">
        <f>IFERROR(IF('Journal Template'!D1871="","",IF(AND(VLOOKUP('Journal Template'!D1871,X:AA,4,0)='Journal Template'!A1871,VLOOKUP('Journal Template'!D1871,X:Y,2,0)="A"),"","Inactive Dept Combo Error")),"")</f>
        <v/>
      </c>
      <c r="AK1459" s="150" t="str">
        <f>IF(JRF!B1472="","",IF(JRF!B1472=IFERROR(VLOOKUP(JRF!B1472,Checks!AI:AI,1,0),0),"Entry in Branch/Satellite BU's",""))</f>
        <v/>
      </c>
      <c r="AL1459" t="str">
        <f>IFERROR(IF('Journal Template'!A1871="","",IF('Journal Template'!A1871=IFERROR(VLOOKUP('Journal Template'!A1871,Checks!AI:AI,1,0),0),"Entry in Branch/Satellite BU's","")),"")</f>
        <v/>
      </c>
      <c r="AO1459" s="171"/>
      <c r="AP1459" s="171"/>
      <c r="AQ1459" s="171"/>
      <c r="AR1459" s="171"/>
      <c r="CI1459" t="str">
        <f>IF(JRF!F1472&gt;0,"",IF(JRF!B1472="","",IF(LEFT(JRF!B1472,1)=IFERROR(VLOOKUP(LEFT(JRF!B1472,1),$CF$2:$CF$5,1,0),0),"Product Code Required",IF(JRF!C1472="","",IF(JRF!C1472=IFERROR(VLOOKUP(JRF!C1472,$CH:$CH,1,0),0),"Product Code Required","NA")))))</f>
        <v/>
      </c>
      <c r="CJ1459" t="str">
        <f>IF(JRF!AV1472&gt;0,"",IF(JRF!Q1472="","",IF(LEFT(JRF!Q1472,1)=IFERROR(VLOOKUP(LEFT(JRF!Q1472,1),$CF$2:$CF$5,1,0),0),"Product Code Required",IF(JRF!V1472="","",IF(JRF!V1472=IFERROR(VLOOKUP(JRF!V1472,$CH:$CH,1,0),0),"Product Code Required","NA")))))</f>
        <v/>
      </c>
      <c r="CK1459" t="str">
        <f>IFERROR(IF(LEN('Journal Template'!F1470)&gt;0,"",IF('Journal Template'!A1470="","",IF(LEFT('Journal Template'!A1470,1)=IFERROR(VLOOKUP(LEFT('Journal Template'!A1470,1),Checks!$CF$2:$CF$5,1,0),0),"Product Code Required",IF('Journal Template'!D1470="","",IF('Journal Template'!D1470=IFERROR(VLOOKUP('Journal Template'!D1470,Checks!$CH:$CH,1,0),0),"Product Code Required","NA"))))),"")</f>
        <v/>
      </c>
    </row>
    <row r="1460" spans="14:89">
      <c r="N1460" t="s">
        <v>7559</v>
      </c>
      <c r="O1460" t="s">
        <v>7560</v>
      </c>
      <c r="P1460" t="s">
        <v>386</v>
      </c>
      <c r="Q1460" s="150" t="str">
        <f>IF(JRF!D1473="","",IF(IFERROR(VLOOKUP(JRF!D1473,Checks!N:P,3,0),0)="A","","Inactive account in Use"))</f>
        <v/>
      </c>
      <c r="R1460" t="str">
        <f>IFERROR(IF('Journal Template'!C1872="","",IF(IFERROR(VLOOKUP('Journal Template'!C1872,Checks!N:P,3,0),0)="A","","Inactive account in Use")),"")</f>
        <v/>
      </c>
      <c r="V1460" s="150" t="str">
        <f>IF(JRF!C1473="","",IF(IFERROR(VLOOKUP(JRF!C1473,Checks!S:U,3,0),0)="A","Entry with System fund Dept",""))</f>
        <v/>
      </c>
      <c r="W1460" t="str">
        <f>IFERROR(IF('Journal Template'!D1872="","",IF(IFERROR(VLOOKUP('Journal Template'!D1872,Checks!S:U,3,0),0)="A","Entry with System fund Dept","")),"")</f>
        <v/>
      </c>
      <c r="X1460" t="s">
        <v>7557</v>
      </c>
      <c r="Y1460" t="s">
        <v>389</v>
      </c>
      <c r="Z1460" t="s">
        <v>7558</v>
      </c>
      <c r="AA1460" t="s">
        <v>445</v>
      </c>
      <c r="AB1460" t="s">
        <v>1707</v>
      </c>
      <c r="AC1460" s="150" t="str">
        <f>IFERROR(IF(JRF!C1473="","",IF(AND(VLOOKUP(JRF!C1473,X:AA,4,0)=JRF!B1473,VLOOKUP(JRF!C1473,X:Y,2,0)="A"),"","Inactive Dept Combo Error")),"Inactive Dept Combo Error")</f>
        <v/>
      </c>
      <c r="AD1460" t="str">
        <f>IFERROR(IF('Journal Template'!D1872="","",IF(AND(VLOOKUP('Journal Template'!D1872,X:AA,4,0)='Journal Template'!A1872,VLOOKUP('Journal Template'!D1872,X:Y,2,0)="A"),"","Inactive Dept Combo Error")),"")</f>
        <v/>
      </c>
      <c r="AK1460" s="150" t="str">
        <f>IF(JRF!B1473="","",IF(JRF!B1473=IFERROR(VLOOKUP(JRF!B1473,Checks!AI:AI,1,0),0),"Entry in Branch/Satellite BU's",""))</f>
        <v/>
      </c>
      <c r="AL1460" t="str">
        <f>IFERROR(IF('Journal Template'!A1872="","",IF('Journal Template'!A1872=IFERROR(VLOOKUP('Journal Template'!A1872,Checks!AI:AI,1,0),0),"Entry in Branch/Satellite BU's","")),"")</f>
        <v/>
      </c>
      <c r="AO1460" s="171"/>
      <c r="AP1460" s="171"/>
      <c r="AQ1460" s="171"/>
      <c r="AR1460" s="171"/>
      <c r="CI1460" t="str">
        <f>IF(JRF!F1473&gt;0,"",IF(JRF!B1473="","",IF(LEFT(JRF!B1473,1)=IFERROR(VLOOKUP(LEFT(JRF!B1473,1),$CF$2:$CF$5,1,0),0),"Product Code Required",IF(JRF!C1473="","",IF(JRF!C1473=IFERROR(VLOOKUP(JRF!C1473,$CH:$CH,1,0),0),"Product Code Required","NA")))))</f>
        <v/>
      </c>
      <c r="CJ1460" t="str">
        <f>IF(JRF!AV1473&gt;0,"",IF(JRF!Q1473="","",IF(LEFT(JRF!Q1473,1)=IFERROR(VLOOKUP(LEFT(JRF!Q1473,1),$CF$2:$CF$5,1,0),0),"Product Code Required",IF(JRF!V1473="","",IF(JRF!V1473=IFERROR(VLOOKUP(JRF!V1473,$CH:$CH,1,0),0),"Product Code Required","NA")))))</f>
        <v/>
      </c>
      <c r="CK1460" t="str">
        <f>IFERROR(IF(LEN('Journal Template'!F1471)&gt;0,"",IF('Journal Template'!A1471="","",IF(LEFT('Journal Template'!A1471,1)=IFERROR(VLOOKUP(LEFT('Journal Template'!A1471,1),Checks!$CF$2:$CF$5,1,0),0),"Product Code Required",IF('Journal Template'!D1471="","",IF('Journal Template'!D1471=IFERROR(VLOOKUP('Journal Template'!D1471,Checks!$CH:$CH,1,0),0),"Product Code Required","NA"))))),"")</f>
        <v/>
      </c>
    </row>
    <row r="1461" spans="14:89">
      <c r="N1461" t="s">
        <v>7561</v>
      </c>
      <c r="O1461" t="s">
        <v>7562</v>
      </c>
      <c r="P1461" t="s">
        <v>386</v>
      </c>
      <c r="Q1461" s="150" t="str">
        <f>IF(JRF!D1474="","",IF(IFERROR(VLOOKUP(JRF!D1474,Checks!N:P,3,0),0)="A","","Inactive account in Use"))</f>
        <v/>
      </c>
      <c r="R1461" t="str">
        <f>IFERROR(IF('Journal Template'!C1873="","",IF(IFERROR(VLOOKUP('Journal Template'!C1873,Checks!N:P,3,0),0)="A","","Inactive account in Use")),"")</f>
        <v/>
      </c>
      <c r="V1461" s="150" t="str">
        <f>IF(JRF!C1474="","",IF(IFERROR(VLOOKUP(JRF!C1474,Checks!S:U,3,0),0)="A","Entry with System fund Dept",""))</f>
        <v/>
      </c>
      <c r="W1461" t="str">
        <f>IFERROR(IF('Journal Template'!D1873="","",IF(IFERROR(VLOOKUP('Journal Template'!D1873,Checks!S:U,3,0),0)="A","Entry with System fund Dept","")),"")</f>
        <v/>
      </c>
      <c r="X1461" t="s">
        <v>7563</v>
      </c>
      <c r="Y1461" t="s">
        <v>389</v>
      </c>
      <c r="Z1461" t="s">
        <v>7564</v>
      </c>
      <c r="AA1461" t="s">
        <v>391</v>
      </c>
      <c r="AB1461" t="s">
        <v>125</v>
      </c>
      <c r="AC1461" s="150" t="str">
        <f>IFERROR(IF(JRF!C1474="","",IF(AND(VLOOKUP(JRF!C1474,X:AA,4,0)=JRF!B1474,VLOOKUP(JRF!C1474,X:Y,2,0)="A"),"","Inactive Dept Combo Error")),"Inactive Dept Combo Error")</f>
        <v/>
      </c>
      <c r="AD1461" t="str">
        <f>IFERROR(IF('Journal Template'!D1873="","",IF(AND(VLOOKUP('Journal Template'!D1873,X:AA,4,0)='Journal Template'!A1873,VLOOKUP('Journal Template'!D1873,X:Y,2,0)="A"),"","Inactive Dept Combo Error")),"")</f>
        <v/>
      </c>
      <c r="AK1461" s="150" t="str">
        <f>IF(JRF!B1474="","",IF(JRF!B1474=IFERROR(VLOOKUP(JRF!B1474,Checks!AI:AI,1,0),0),"Entry in Branch/Satellite BU's",""))</f>
        <v/>
      </c>
      <c r="AL1461" t="str">
        <f>IFERROR(IF('Journal Template'!A1873="","",IF('Journal Template'!A1873=IFERROR(VLOOKUP('Journal Template'!A1873,Checks!AI:AI,1,0),0),"Entry in Branch/Satellite BU's","")),"")</f>
        <v/>
      </c>
      <c r="AO1461" s="171"/>
      <c r="AP1461" s="171"/>
      <c r="AQ1461" s="171"/>
      <c r="AR1461" s="171"/>
      <c r="CI1461" t="str">
        <f>IF(JRF!F1474&gt;0,"",IF(JRF!B1474="","",IF(LEFT(JRF!B1474,1)=IFERROR(VLOOKUP(LEFT(JRF!B1474,1),$CF$2:$CF$5,1,0),0),"Product Code Required",IF(JRF!C1474="","",IF(JRF!C1474=IFERROR(VLOOKUP(JRF!C1474,$CH:$CH,1,0),0),"Product Code Required","NA")))))</f>
        <v/>
      </c>
      <c r="CJ1461" t="str">
        <f>IF(JRF!AV1474&gt;0,"",IF(JRF!Q1474="","",IF(LEFT(JRF!Q1474,1)=IFERROR(VLOOKUP(LEFT(JRF!Q1474,1),$CF$2:$CF$5,1,0),0),"Product Code Required",IF(JRF!V1474="","",IF(JRF!V1474=IFERROR(VLOOKUP(JRF!V1474,$CH:$CH,1,0),0),"Product Code Required","NA")))))</f>
        <v/>
      </c>
      <c r="CK1461" t="str">
        <f>IFERROR(IF(LEN('Journal Template'!F1472)&gt;0,"",IF('Journal Template'!A1472="","",IF(LEFT('Journal Template'!A1472,1)=IFERROR(VLOOKUP(LEFT('Journal Template'!A1472,1),Checks!$CF$2:$CF$5,1,0),0),"Product Code Required",IF('Journal Template'!D1472="","",IF('Journal Template'!D1472=IFERROR(VLOOKUP('Journal Template'!D1472,Checks!$CH:$CH,1,0),0),"Product Code Required","NA"))))),"")</f>
        <v/>
      </c>
    </row>
    <row r="1462" spans="14:89">
      <c r="N1462" t="s">
        <v>7565</v>
      </c>
      <c r="O1462" t="s">
        <v>7566</v>
      </c>
      <c r="P1462" t="s">
        <v>386</v>
      </c>
      <c r="Q1462" s="150" t="str">
        <f>IF(JRF!D1475="","",IF(IFERROR(VLOOKUP(JRF!D1475,Checks!N:P,3,0),0)="A","","Inactive account in Use"))</f>
        <v/>
      </c>
      <c r="R1462" t="str">
        <f>IFERROR(IF('Journal Template'!C1874="","",IF(IFERROR(VLOOKUP('Journal Template'!C1874,Checks!N:P,3,0),0)="A","","Inactive account in Use")),"")</f>
        <v/>
      </c>
      <c r="V1462" s="150" t="str">
        <f>IF(JRF!C1475="","",IF(IFERROR(VLOOKUP(JRF!C1475,Checks!S:U,3,0),0)="A","Entry with System fund Dept",""))</f>
        <v/>
      </c>
      <c r="W1462" t="str">
        <f>IFERROR(IF('Journal Template'!D1874="","",IF(IFERROR(VLOOKUP('Journal Template'!D1874,Checks!S:U,3,0),0)="A","Entry with System fund Dept","")),"")</f>
        <v/>
      </c>
      <c r="X1462" t="s">
        <v>7567</v>
      </c>
      <c r="Y1462" t="s">
        <v>386</v>
      </c>
      <c r="Z1462" t="s">
        <v>7568</v>
      </c>
      <c r="AA1462" t="s">
        <v>932</v>
      </c>
      <c r="AB1462" t="s">
        <v>3550</v>
      </c>
      <c r="AC1462" s="150" t="str">
        <f>IFERROR(IF(JRF!C1475="","",IF(AND(VLOOKUP(JRF!C1475,X:AA,4,0)=JRF!B1475,VLOOKUP(JRF!C1475,X:Y,2,0)="A"),"","Inactive Dept Combo Error")),"Inactive Dept Combo Error")</f>
        <v/>
      </c>
      <c r="AD1462" t="str">
        <f>IFERROR(IF('Journal Template'!D1874="","",IF(AND(VLOOKUP('Journal Template'!D1874,X:AA,4,0)='Journal Template'!A1874,VLOOKUP('Journal Template'!D1874,X:Y,2,0)="A"),"","Inactive Dept Combo Error")),"")</f>
        <v/>
      </c>
      <c r="AK1462" s="150" t="str">
        <f>IF(JRF!B1475="","",IF(JRF!B1475=IFERROR(VLOOKUP(JRF!B1475,Checks!AI:AI,1,0),0),"Entry in Branch/Satellite BU's",""))</f>
        <v/>
      </c>
      <c r="AL1462" t="str">
        <f>IFERROR(IF('Journal Template'!A1874="","",IF('Journal Template'!A1874=IFERROR(VLOOKUP('Journal Template'!A1874,Checks!AI:AI,1,0),0),"Entry in Branch/Satellite BU's","")),"")</f>
        <v/>
      </c>
      <c r="AO1462" s="171"/>
      <c r="AP1462" s="171"/>
      <c r="AQ1462" s="171"/>
      <c r="AR1462" s="171"/>
      <c r="CI1462" t="str">
        <f>IF(JRF!F1475&gt;0,"",IF(JRF!B1475="","",IF(LEFT(JRF!B1475,1)=IFERROR(VLOOKUP(LEFT(JRF!B1475,1),$CF$2:$CF$5,1,0),0),"Product Code Required",IF(JRF!C1475="","",IF(JRF!C1475=IFERROR(VLOOKUP(JRF!C1475,$CH:$CH,1,0),0),"Product Code Required","NA")))))</f>
        <v/>
      </c>
      <c r="CJ1462" t="str">
        <f>IF(JRF!AV1475&gt;0,"",IF(JRF!Q1475="","",IF(LEFT(JRF!Q1475,1)=IFERROR(VLOOKUP(LEFT(JRF!Q1475,1),$CF$2:$CF$5,1,0),0),"Product Code Required",IF(JRF!V1475="","",IF(JRF!V1475=IFERROR(VLOOKUP(JRF!V1475,$CH:$CH,1,0),0),"Product Code Required","NA")))))</f>
        <v/>
      </c>
      <c r="CK1462" t="str">
        <f>IFERROR(IF(LEN('Journal Template'!F1473)&gt;0,"",IF('Journal Template'!A1473="","",IF(LEFT('Journal Template'!A1473,1)=IFERROR(VLOOKUP(LEFT('Journal Template'!A1473,1),Checks!$CF$2:$CF$5,1,0),0),"Product Code Required",IF('Journal Template'!D1473="","",IF('Journal Template'!D1473=IFERROR(VLOOKUP('Journal Template'!D1473,Checks!$CH:$CH,1,0),0),"Product Code Required","NA"))))),"")</f>
        <v/>
      </c>
    </row>
    <row r="1463" spans="14:89">
      <c r="N1463" t="s">
        <v>7569</v>
      </c>
      <c r="O1463" t="s">
        <v>7570</v>
      </c>
      <c r="P1463" t="s">
        <v>386</v>
      </c>
      <c r="Q1463" s="150" t="str">
        <f>IF(JRF!D1476="","",IF(IFERROR(VLOOKUP(JRF!D1476,Checks!N:P,3,0),0)="A","","Inactive account in Use"))</f>
        <v/>
      </c>
      <c r="R1463" t="str">
        <f>IFERROR(IF('Journal Template'!C1875="","",IF(IFERROR(VLOOKUP('Journal Template'!C1875,Checks!N:P,3,0),0)="A","","Inactive account in Use")),"")</f>
        <v/>
      </c>
      <c r="V1463" s="150" t="str">
        <f>IF(JRF!C1476="","",IF(IFERROR(VLOOKUP(JRF!C1476,Checks!S:U,3,0),0)="A","Entry with System fund Dept",""))</f>
        <v/>
      </c>
      <c r="W1463" t="str">
        <f>IFERROR(IF('Journal Template'!D1875="","",IF(IFERROR(VLOOKUP('Journal Template'!D1875,Checks!S:U,3,0),0)="A","Entry with System fund Dept","")),"")</f>
        <v/>
      </c>
      <c r="X1463" t="s">
        <v>3983</v>
      </c>
      <c r="Y1463" t="s">
        <v>386</v>
      </c>
      <c r="Z1463" t="s">
        <v>7571</v>
      </c>
      <c r="AA1463" t="s">
        <v>420</v>
      </c>
      <c r="AB1463" t="s">
        <v>1707</v>
      </c>
      <c r="AC1463" s="150" t="str">
        <f>IFERROR(IF(JRF!C1476="","",IF(AND(VLOOKUP(JRF!C1476,X:AA,4,0)=JRF!B1476,VLOOKUP(JRF!C1476,X:Y,2,0)="A"),"","Inactive Dept Combo Error")),"Inactive Dept Combo Error")</f>
        <v/>
      </c>
      <c r="AD1463" t="str">
        <f>IFERROR(IF('Journal Template'!D1875="","",IF(AND(VLOOKUP('Journal Template'!D1875,X:AA,4,0)='Journal Template'!A1875,VLOOKUP('Journal Template'!D1875,X:Y,2,0)="A"),"","Inactive Dept Combo Error")),"")</f>
        <v/>
      </c>
      <c r="AK1463" s="150" t="str">
        <f>IF(JRF!B1476="","",IF(JRF!B1476=IFERROR(VLOOKUP(JRF!B1476,Checks!AI:AI,1,0),0),"Entry in Branch/Satellite BU's",""))</f>
        <v/>
      </c>
      <c r="AL1463" t="str">
        <f>IFERROR(IF('Journal Template'!A1875="","",IF('Journal Template'!A1875=IFERROR(VLOOKUP('Journal Template'!A1875,Checks!AI:AI,1,0),0),"Entry in Branch/Satellite BU's","")),"")</f>
        <v/>
      </c>
      <c r="AO1463" s="171"/>
      <c r="AP1463" s="171"/>
      <c r="AQ1463" s="171"/>
      <c r="AR1463" s="171"/>
      <c r="CI1463" t="str">
        <f>IF(JRF!F1476&gt;0,"",IF(JRF!B1476="","",IF(LEFT(JRF!B1476,1)=IFERROR(VLOOKUP(LEFT(JRF!B1476,1),$CF$2:$CF$5,1,0),0),"Product Code Required",IF(JRF!C1476="","",IF(JRF!C1476=IFERROR(VLOOKUP(JRF!C1476,$CH:$CH,1,0),0),"Product Code Required","NA")))))</f>
        <v/>
      </c>
      <c r="CJ1463" t="str">
        <f>IF(JRF!AV1476&gt;0,"",IF(JRF!Q1476="","",IF(LEFT(JRF!Q1476,1)=IFERROR(VLOOKUP(LEFT(JRF!Q1476,1),$CF$2:$CF$5,1,0),0),"Product Code Required",IF(JRF!V1476="","",IF(JRF!V1476=IFERROR(VLOOKUP(JRF!V1476,$CH:$CH,1,0),0),"Product Code Required","NA")))))</f>
        <v/>
      </c>
      <c r="CK1463" t="str">
        <f>IFERROR(IF(LEN('Journal Template'!F1474)&gt;0,"",IF('Journal Template'!A1474="","",IF(LEFT('Journal Template'!A1474,1)=IFERROR(VLOOKUP(LEFT('Journal Template'!A1474,1),Checks!$CF$2:$CF$5,1,0),0),"Product Code Required",IF('Journal Template'!D1474="","",IF('Journal Template'!D1474=IFERROR(VLOOKUP('Journal Template'!D1474,Checks!$CH:$CH,1,0),0),"Product Code Required","NA"))))),"")</f>
        <v/>
      </c>
    </row>
    <row r="1464" spans="14:89">
      <c r="N1464" t="s">
        <v>7572</v>
      </c>
      <c r="O1464" t="s">
        <v>7573</v>
      </c>
      <c r="P1464" t="s">
        <v>386</v>
      </c>
      <c r="Q1464" s="150" t="str">
        <f>IF(JRF!D1477="","",IF(IFERROR(VLOOKUP(JRF!D1477,Checks!N:P,3,0),0)="A","","Inactive account in Use"))</f>
        <v/>
      </c>
      <c r="R1464" t="str">
        <f>IFERROR(IF('Journal Template'!C1876="","",IF(IFERROR(VLOOKUP('Journal Template'!C1876,Checks!N:P,3,0),0)="A","","Inactive account in Use")),"")</f>
        <v/>
      </c>
      <c r="V1464" s="150" t="str">
        <f>IF(JRF!C1477="","",IF(IFERROR(VLOOKUP(JRF!C1477,Checks!S:U,3,0),0)="A","Entry with System fund Dept",""))</f>
        <v/>
      </c>
      <c r="W1464" t="str">
        <f>IFERROR(IF('Journal Template'!D1876="","",IF(IFERROR(VLOOKUP('Journal Template'!D1876,Checks!S:U,3,0),0)="A","Entry with System fund Dept","")),"")</f>
        <v/>
      </c>
      <c r="X1464" t="s">
        <v>3983</v>
      </c>
      <c r="Y1464" t="s">
        <v>389</v>
      </c>
      <c r="Z1464" t="s">
        <v>1719</v>
      </c>
      <c r="AA1464" t="s">
        <v>445</v>
      </c>
      <c r="AB1464" t="s">
        <v>1707</v>
      </c>
      <c r="AC1464" s="150" t="str">
        <f>IFERROR(IF(JRF!C1477="","",IF(AND(VLOOKUP(JRF!C1477,X:AA,4,0)=JRF!B1477,VLOOKUP(JRF!C1477,X:Y,2,0)="A"),"","Inactive Dept Combo Error")),"Inactive Dept Combo Error")</f>
        <v/>
      </c>
      <c r="AD1464" t="str">
        <f>IFERROR(IF('Journal Template'!D1876="","",IF(AND(VLOOKUP('Journal Template'!D1876,X:AA,4,0)='Journal Template'!A1876,VLOOKUP('Journal Template'!D1876,X:Y,2,0)="A"),"","Inactive Dept Combo Error")),"")</f>
        <v/>
      </c>
      <c r="AK1464" s="150" t="str">
        <f>IF(JRF!B1477="","",IF(JRF!B1477=IFERROR(VLOOKUP(JRF!B1477,Checks!AI:AI,1,0),0),"Entry in Branch/Satellite BU's",""))</f>
        <v/>
      </c>
      <c r="AL1464" t="str">
        <f>IFERROR(IF('Journal Template'!A1876="","",IF('Journal Template'!A1876=IFERROR(VLOOKUP('Journal Template'!A1876,Checks!AI:AI,1,0),0),"Entry in Branch/Satellite BU's","")),"")</f>
        <v/>
      </c>
      <c r="AO1464" s="171"/>
      <c r="AP1464" s="171"/>
      <c r="AQ1464" s="171"/>
      <c r="AR1464" s="171"/>
      <c r="CI1464" t="str">
        <f>IF(JRF!F1477&gt;0,"",IF(JRF!B1477="","",IF(LEFT(JRF!B1477,1)=IFERROR(VLOOKUP(LEFT(JRF!B1477,1),$CF$2:$CF$5,1,0),0),"Product Code Required",IF(JRF!C1477="","",IF(JRF!C1477=IFERROR(VLOOKUP(JRF!C1477,$CH:$CH,1,0),0),"Product Code Required","NA")))))</f>
        <v/>
      </c>
      <c r="CJ1464" t="str">
        <f>IF(JRF!AV1477&gt;0,"",IF(JRF!Q1477="","",IF(LEFT(JRF!Q1477,1)=IFERROR(VLOOKUP(LEFT(JRF!Q1477,1),$CF$2:$CF$5,1,0),0),"Product Code Required",IF(JRF!V1477="","",IF(JRF!V1477=IFERROR(VLOOKUP(JRF!V1477,$CH:$CH,1,0),0),"Product Code Required","NA")))))</f>
        <v/>
      </c>
      <c r="CK1464" t="str">
        <f>IFERROR(IF(LEN('Journal Template'!F1475)&gt;0,"",IF('Journal Template'!A1475="","",IF(LEFT('Journal Template'!A1475,1)=IFERROR(VLOOKUP(LEFT('Journal Template'!A1475,1),Checks!$CF$2:$CF$5,1,0),0),"Product Code Required",IF('Journal Template'!D1475="","",IF('Journal Template'!D1475=IFERROR(VLOOKUP('Journal Template'!D1475,Checks!$CH:$CH,1,0),0),"Product Code Required","NA"))))),"")</f>
        <v/>
      </c>
    </row>
    <row r="1465" spans="14:89">
      <c r="N1465" t="s">
        <v>7574</v>
      </c>
      <c r="O1465" t="s">
        <v>7575</v>
      </c>
      <c r="P1465" t="s">
        <v>386</v>
      </c>
      <c r="Q1465" s="150" t="str">
        <f>IF(JRF!D1478="","",IF(IFERROR(VLOOKUP(JRF!D1478,Checks!N:P,3,0),0)="A","","Inactive account in Use"))</f>
        <v/>
      </c>
      <c r="R1465" t="str">
        <f>IFERROR(IF('Journal Template'!C1877="","",IF(IFERROR(VLOOKUP('Journal Template'!C1877,Checks!N:P,3,0),0)="A","","Inactive account in Use")),"")</f>
        <v/>
      </c>
      <c r="V1465" s="150" t="str">
        <f>IF(JRF!C1478="","",IF(IFERROR(VLOOKUP(JRF!C1478,Checks!S:U,3,0),0)="A","Entry with System fund Dept",""))</f>
        <v/>
      </c>
      <c r="W1465" t="str">
        <f>IFERROR(IF('Journal Template'!D1877="","",IF(IFERROR(VLOOKUP('Journal Template'!D1877,Checks!S:U,3,0),0)="A","Entry with System fund Dept","")),"")</f>
        <v/>
      </c>
      <c r="X1465" t="s">
        <v>7576</v>
      </c>
      <c r="Y1465" t="s">
        <v>389</v>
      </c>
      <c r="Z1465" t="s">
        <v>7577</v>
      </c>
      <c r="AA1465" t="s">
        <v>391</v>
      </c>
      <c r="AB1465" t="s">
        <v>125</v>
      </c>
      <c r="AC1465" s="150" t="str">
        <f>IFERROR(IF(JRF!C1478="","",IF(AND(VLOOKUP(JRF!C1478,X:AA,4,0)=JRF!B1478,VLOOKUP(JRF!C1478,X:Y,2,0)="A"),"","Inactive Dept Combo Error")),"Inactive Dept Combo Error")</f>
        <v/>
      </c>
      <c r="AD1465" t="str">
        <f>IFERROR(IF('Journal Template'!D1877="","",IF(AND(VLOOKUP('Journal Template'!D1877,X:AA,4,0)='Journal Template'!A1877,VLOOKUP('Journal Template'!D1877,X:Y,2,0)="A"),"","Inactive Dept Combo Error")),"")</f>
        <v/>
      </c>
      <c r="AK1465" s="150" t="str">
        <f>IF(JRF!B1478="","",IF(JRF!B1478=IFERROR(VLOOKUP(JRF!B1478,Checks!AI:AI,1,0),0),"Entry in Branch/Satellite BU's",""))</f>
        <v/>
      </c>
      <c r="AL1465" t="str">
        <f>IFERROR(IF('Journal Template'!A1877="","",IF('Journal Template'!A1877=IFERROR(VLOOKUP('Journal Template'!A1877,Checks!AI:AI,1,0),0),"Entry in Branch/Satellite BU's","")),"")</f>
        <v/>
      </c>
      <c r="AO1465" s="171"/>
      <c r="AP1465" s="171"/>
      <c r="AQ1465" s="171"/>
      <c r="AR1465" s="171"/>
      <c r="CI1465" t="str">
        <f>IF(JRF!F1478&gt;0,"",IF(JRF!B1478="","",IF(LEFT(JRF!B1478,1)=IFERROR(VLOOKUP(LEFT(JRF!B1478,1),$CF$2:$CF$5,1,0),0),"Product Code Required",IF(JRF!C1478="","",IF(JRF!C1478=IFERROR(VLOOKUP(JRF!C1478,$CH:$CH,1,0),0),"Product Code Required","NA")))))</f>
        <v/>
      </c>
      <c r="CJ1465" t="str">
        <f>IF(JRF!AV1478&gt;0,"",IF(JRF!Q1478="","",IF(LEFT(JRF!Q1478,1)=IFERROR(VLOOKUP(LEFT(JRF!Q1478,1),$CF$2:$CF$5,1,0),0),"Product Code Required",IF(JRF!V1478="","",IF(JRF!V1478=IFERROR(VLOOKUP(JRF!V1478,$CH:$CH,1,0),0),"Product Code Required","NA")))))</f>
        <v/>
      </c>
      <c r="CK1465" t="str">
        <f>IFERROR(IF(LEN('Journal Template'!F1476)&gt;0,"",IF('Journal Template'!A1476="","",IF(LEFT('Journal Template'!A1476,1)=IFERROR(VLOOKUP(LEFT('Journal Template'!A1476,1),Checks!$CF$2:$CF$5,1,0),0),"Product Code Required",IF('Journal Template'!D1476="","",IF('Journal Template'!D1476=IFERROR(VLOOKUP('Journal Template'!D1476,Checks!$CH:$CH,1,0),0),"Product Code Required","NA"))))),"")</f>
        <v/>
      </c>
    </row>
    <row r="1466" spans="14:89">
      <c r="N1466" t="s">
        <v>7578</v>
      </c>
      <c r="O1466" t="s">
        <v>7579</v>
      </c>
      <c r="P1466" t="s">
        <v>386</v>
      </c>
      <c r="Q1466" s="150" t="str">
        <f>IF(JRF!D1479="","",IF(IFERROR(VLOOKUP(JRF!D1479,Checks!N:P,3,0),0)="A","","Inactive account in Use"))</f>
        <v/>
      </c>
      <c r="R1466" t="str">
        <f>IFERROR(IF('Journal Template'!C1878="","",IF(IFERROR(VLOOKUP('Journal Template'!C1878,Checks!N:P,3,0),0)="A","","Inactive account in Use")),"")</f>
        <v/>
      </c>
      <c r="V1466" s="150" t="str">
        <f>IF(JRF!C1479="","",IF(IFERROR(VLOOKUP(JRF!C1479,Checks!S:U,3,0),0)="A","Entry with System fund Dept",""))</f>
        <v/>
      </c>
      <c r="W1466" t="str">
        <f>IFERROR(IF('Journal Template'!D1878="","",IF(IFERROR(VLOOKUP('Journal Template'!D1878,Checks!S:U,3,0),0)="A","Entry with System fund Dept","")),"")</f>
        <v/>
      </c>
      <c r="X1466" t="s">
        <v>7580</v>
      </c>
      <c r="Y1466" t="s">
        <v>386</v>
      </c>
      <c r="Z1466" t="s">
        <v>7581</v>
      </c>
      <c r="AA1466" t="s">
        <v>391</v>
      </c>
      <c r="AB1466" t="s">
        <v>125</v>
      </c>
      <c r="AC1466" s="150" t="str">
        <f>IFERROR(IF(JRF!C1479="","",IF(AND(VLOOKUP(JRF!C1479,X:AA,4,0)=JRF!B1479,VLOOKUP(JRF!C1479,X:Y,2,0)="A"),"","Inactive Dept Combo Error")),"Inactive Dept Combo Error")</f>
        <v/>
      </c>
      <c r="AD1466" t="str">
        <f>IFERROR(IF('Journal Template'!D1878="","",IF(AND(VLOOKUP('Journal Template'!D1878,X:AA,4,0)='Journal Template'!A1878,VLOOKUP('Journal Template'!D1878,X:Y,2,0)="A"),"","Inactive Dept Combo Error")),"")</f>
        <v/>
      </c>
      <c r="AK1466" s="150" t="str">
        <f>IF(JRF!B1479="","",IF(JRF!B1479=IFERROR(VLOOKUP(JRF!B1479,Checks!AI:AI,1,0),0),"Entry in Branch/Satellite BU's",""))</f>
        <v/>
      </c>
      <c r="AL1466" t="str">
        <f>IFERROR(IF('Journal Template'!A1878="","",IF('Journal Template'!A1878=IFERROR(VLOOKUP('Journal Template'!A1878,Checks!AI:AI,1,0),0),"Entry in Branch/Satellite BU's","")),"")</f>
        <v/>
      </c>
      <c r="AO1466" s="171"/>
      <c r="AP1466" s="171"/>
      <c r="AQ1466" s="171"/>
      <c r="AR1466" s="171"/>
      <c r="CI1466" t="str">
        <f>IF(JRF!F1479&gt;0,"",IF(JRF!B1479="","",IF(LEFT(JRF!B1479,1)=IFERROR(VLOOKUP(LEFT(JRF!B1479,1),$CF$2:$CF$5,1,0),0),"Product Code Required",IF(JRF!C1479="","",IF(JRF!C1479=IFERROR(VLOOKUP(JRF!C1479,$CH:$CH,1,0),0),"Product Code Required","NA")))))</f>
        <v/>
      </c>
      <c r="CJ1466" t="str">
        <f>IF(JRF!AV1479&gt;0,"",IF(JRF!Q1479="","",IF(LEFT(JRF!Q1479,1)=IFERROR(VLOOKUP(LEFT(JRF!Q1479,1),$CF$2:$CF$5,1,0),0),"Product Code Required",IF(JRF!V1479="","",IF(JRF!V1479=IFERROR(VLOOKUP(JRF!V1479,$CH:$CH,1,0),0),"Product Code Required","NA")))))</f>
        <v/>
      </c>
      <c r="CK1466" t="str">
        <f>IFERROR(IF(LEN('Journal Template'!F1477)&gt;0,"",IF('Journal Template'!A1477="","",IF(LEFT('Journal Template'!A1477,1)=IFERROR(VLOOKUP(LEFT('Journal Template'!A1477,1),Checks!$CF$2:$CF$5,1,0),0),"Product Code Required",IF('Journal Template'!D1477="","",IF('Journal Template'!D1477=IFERROR(VLOOKUP('Journal Template'!D1477,Checks!$CH:$CH,1,0),0),"Product Code Required","NA"))))),"")</f>
        <v/>
      </c>
    </row>
    <row r="1467" spans="14:89">
      <c r="N1467" t="s">
        <v>7582</v>
      </c>
      <c r="O1467" t="s">
        <v>7583</v>
      </c>
      <c r="P1467" t="s">
        <v>386</v>
      </c>
      <c r="Q1467" s="150" t="str">
        <f>IF(JRF!D1480="","",IF(IFERROR(VLOOKUP(JRF!D1480,Checks!N:P,3,0),0)="A","","Inactive account in Use"))</f>
        <v/>
      </c>
      <c r="R1467" t="str">
        <f>IFERROR(IF('Journal Template'!C1879="","",IF(IFERROR(VLOOKUP('Journal Template'!C1879,Checks!N:P,3,0),0)="A","","Inactive account in Use")),"")</f>
        <v/>
      </c>
      <c r="V1467" s="150" t="str">
        <f>IF(JRF!C1480="","",IF(IFERROR(VLOOKUP(JRF!C1480,Checks!S:U,3,0),0)="A","Entry with System fund Dept",""))</f>
        <v/>
      </c>
      <c r="W1467" t="str">
        <f>IFERROR(IF('Journal Template'!D1879="","",IF(IFERROR(VLOOKUP('Journal Template'!D1879,Checks!S:U,3,0),0)="A","Entry with System fund Dept","")),"")</f>
        <v/>
      </c>
      <c r="X1467" t="s">
        <v>7584</v>
      </c>
      <c r="Y1467" t="s">
        <v>389</v>
      </c>
      <c r="Z1467" t="s">
        <v>7585</v>
      </c>
      <c r="AA1467" t="s">
        <v>932</v>
      </c>
      <c r="AB1467" t="s">
        <v>3550</v>
      </c>
      <c r="AC1467" s="150" t="str">
        <f>IFERROR(IF(JRF!C1480="","",IF(AND(VLOOKUP(JRF!C1480,X:AA,4,0)=JRF!B1480,VLOOKUP(JRF!C1480,X:Y,2,0)="A"),"","Inactive Dept Combo Error")),"Inactive Dept Combo Error")</f>
        <v/>
      </c>
      <c r="AD1467" t="str">
        <f>IFERROR(IF('Journal Template'!D1879="","",IF(AND(VLOOKUP('Journal Template'!D1879,X:AA,4,0)='Journal Template'!A1879,VLOOKUP('Journal Template'!D1879,X:Y,2,0)="A"),"","Inactive Dept Combo Error")),"")</f>
        <v/>
      </c>
      <c r="AK1467" s="150" t="str">
        <f>IF(JRF!B1480="","",IF(JRF!B1480=IFERROR(VLOOKUP(JRF!B1480,Checks!AI:AI,1,0),0),"Entry in Branch/Satellite BU's",""))</f>
        <v/>
      </c>
      <c r="AL1467" t="str">
        <f>IFERROR(IF('Journal Template'!A1879="","",IF('Journal Template'!A1879=IFERROR(VLOOKUP('Journal Template'!A1879,Checks!AI:AI,1,0),0),"Entry in Branch/Satellite BU's","")),"")</f>
        <v/>
      </c>
      <c r="AO1467" s="171"/>
      <c r="AP1467" s="171"/>
      <c r="AQ1467" s="171"/>
      <c r="AR1467" s="171"/>
      <c r="CI1467" t="str">
        <f>IF(JRF!F1480&gt;0,"",IF(JRF!B1480="","",IF(LEFT(JRF!B1480,1)=IFERROR(VLOOKUP(LEFT(JRF!B1480,1),$CF$2:$CF$5,1,0),0),"Product Code Required",IF(JRF!C1480="","",IF(JRF!C1480=IFERROR(VLOOKUP(JRF!C1480,$CH:$CH,1,0),0),"Product Code Required","NA")))))</f>
        <v/>
      </c>
      <c r="CJ1467" t="str">
        <f>IF(JRF!AV1480&gt;0,"",IF(JRF!Q1480="","",IF(LEFT(JRF!Q1480,1)=IFERROR(VLOOKUP(LEFT(JRF!Q1480,1),$CF$2:$CF$5,1,0),0),"Product Code Required",IF(JRF!V1480="","",IF(JRF!V1480=IFERROR(VLOOKUP(JRF!V1480,$CH:$CH,1,0),0),"Product Code Required","NA")))))</f>
        <v/>
      </c>
      <c r="CK1467" t="str">
        <f>IFERROR(IF(LEN('Journal Template'!F1478)&gt;0,"",IF('Journal Template'!A1478="","",IF(LEFT('Journal Template'!A1478,1)=IFERROR(VLOOKUP(LEFT('Journal Template'!A1478,1),Checks!$CF$2:$CF$5,1,0),0),"Product Code Required",IF('Journal Template'!D1478="","",IF('Journal Template'!D1478=IFERROR(VLOOKUP('Journal Template'!D1478,Checks!$CH:$CH,1,0),0),"Product Code Required","NA"))))),"")</f>
        <v/>
      </c>
    </row>
    <row r="1468" spans="14:89">
      <c r="N1468" t="s">
        <v>7586</v>
      </c>
      <c r="O1468" t="s">
        <v>7587</v>
      </c>
      <c r="P1468" t="s">
        <v>386</v>
      </c>
      <c r="Q1468" s="150" t="str">
        <f>IF(JRF!D1481="","",IF(IFERROR(VLOOKUP(JRF!D1481,Checks!N:P,3,0),0)="A","","Inactive account in Use"))</f>
        <v/>
      </c>
      <c r="R1468" t="str">
        <f>IFERROR(IF('Journal Template'!C1880="","",IF(IFERROR(VLOOKUP('Journal Template'!C1880,Checks!N:P,3,0),0)="A","","Inactive account in Use")),"")</f>
        <v/>
      </c>
      <c r="V1468" s="150" t="str">
        <f>IF(JRF!C1481="","",IF(IFERROR(VLOOKUP(JRF!C1481,Checks!S:U,3,0),0)="A","Entry with System fund Dept",""))</f>
        <v/>
      </c>
      <c r="W1468" t="str">
        <f>IFERROR(IF('Journal Template'!D1880="","",IF(IFERROR(VLOOKUP('Journal Template'!D1880,Checks!S:U,3,0),0)="A","Entry with System fund Dept","")),"")</f>
        <v/>
      </c>
      <c r="X1468" t="s">
        <v>7588</v>
      </c>
      <c r="Y1468" t="s">
        <v>386</v>
      </c>
      <c r="Z1468" t="s">
        <v>7589</v>
      </c>
      <c r="AA1468" t="s">
        <v>7590</v>
      </c>
      <c r="AB1468" t="s">
        <v>125</v>
      </c>
      <c r="AC1468" s="150" t="str">
        <f>IFERROR(IF(JRF!C1481="","",IF(AND(VLOOKUP(JRF!C1481,X:AA,4,0)=JRF!B1481,VLOOKUP(JRF!C1481,X:Y,2,0)="A"),"","Inactive Dept Combo Error")),"Inactive Dept Combo Error")</f>
        <v/>
      </c>
      <c r="AD1468" t="str">
        <f>IFERROR(IF('Journal Template'!D1880="","",IF(AND(VLOOKUP('Journal Template'!D1880,X:AA,4,0)='Journal Template'!A1880,VLOOKUP('Journal Template'!D1880,X:Y,2,0)="A"),"","Inactive Dept Combo Error")),"")</f>
        <v/>
      </c>
      <c r="AK1468" s="150" t="str">
        <f>IF(JRF!B1481="","",IF(JRF!B1481=IFERROR(VLOOKUP(JRF!B1481,Checks!AI:AI,1,0),0),"Entry in Branch/Satellite BU's",""))</f>
        <v/>
      </c>
      <c r="AL1468" t="str">
        <f>IFERROR(IF('Journal Template'!A1880="","",IF('Journal Template'!A1880=IFERROR(VLOOKUP('Journal Template'!A1880,Checks!AI:AI,1,0),0),"Entry in Branch/Satellite BU's","")),"")</f>
        <v/>
      </c>
      <c r="AO1468" s="171"/>
      <c r="AP1468" s="171"/>
      <c r="AQ1468" s="171"/>
      <c r="AR1468" s="171"/>
      <c r="CI1468" t="str">
        <f>IF(JRF!F1481&gt;0,"",IF(JRF!B1481="","",IF(LEFT(JRF!B1481,1)=IFERROR(VLOOKUP(LEFT(JRF!B1481,1),$CF$2:$CF$5,1,0),0),"Product Code Required",IF(JRF!C1481="","",IF(JRF!C1481=IFERROR(VLOOKUP(JRF!C1481,$CH:$CH,1,0),0),"Product Code Required","NA")))))</f>
        <v/>
      </c>
      <c r="CJ1468" t="str">
        <f>IF(JRF!AV1481&gt;0,"",IF(JRF!Q1481="","",IF(LEFT(JRF!Q1481,1)=IFERROR(VLOOKUP(LEFT(JRF!Q1481,1),$CF$2:$CF$5,1,0),0),"Product Code Required",IF(JRF!V1481="","",IF(JRF!V1481=IFERROR(VLOOKUP(JRF!V1481,$CH:$CH,1,0),0),"Product Code Required","NA")))))</f>
        <v/>
      </c>
      <c r="CK1468" t="str">
        <f>IFERROR(IF(LEN('Journal Template'!F1479)&gt;0,"",IF('Journal Template'!A1479="","",IF(LEFT('Journal Template'!A1479,1)=IFERROR(VLOOKUP(LEFT('Journal Template'!A1479,1),Checks!$CF$2:$CF$5,1,0),0),"Product Code Required",IF('Journal Template'!D1479="","",IF('Journal Template'!D1479=IFERROR(VLOOKUP('Journal Template'!D1479,Checks!$CH:$CH,1,0),0),"Product Code Required","NA"))))),"")</f>
        <v/>
      </c>
    </row>
    <row r="1469" spans="14:89">
      <c r="N1469" t="s">
        <v>7591</v>
      </c>
      <c r="O1469" t="s">
        <v>7592</v>
      </c>
      <c r="P1469" t="s">
        <v>386</v>
      </c>
      <c r="Q1469" s="150" t="str">
        <f>IF(JRF!D1482="","",IF(IFERROR(VLOOKUP(JRF!D1482,Checks!N:P,3,0),0)="A","","Inactive account in Use"))</f>
        <v/>
      </c>
      <c r="R1469" t="str">
        <f>IFERROR(IF('Journal Template'!C1881="","",IF(IFERROR(VLOOKUP('Journal Template'!C1881,Checks!N:P,3,0),0)="A","","Inactive account in Use")),"")</f>
        <v/>
      </c>
      <c r="V1469" s="150" t="str">
        <f>IF(JRF!C1482="","",IF(IFERROR(VLOOKUP(JRF!C1482,Checks!S:U,3,0),0)="A","Entry with System fund Dept",""))</f>
        <v/>
      </c>
      <c r="W1469" t="str">
        <f>IFERROR(IF('Journal Template'!D1881="","",IF(IFERROR(VLOOKUP('Journal Template'!D1881,Checks!S:U,3,0),0)="A","Entry with System fund Dept","")),"")</f>
        <v/>
      </c>
      <c r="X1469" t="s">
        <v>7588</v>
      </c>
      <c r="Y1469" t="s">
        <v>389</v>
      </c>
      <c r="Z1469" t="s">
        <v>7593</v>
      </c>
      <c r="AA1469" t="s">
        <v>391</v>
      </c>
      <c r="AB1469" t="s">
        <v>125</v>
      </c>
      <c r="AC1469" s="150" t="str">
        <f>IFERROR(IF(JRF!C1482="","",IF(AND(VLOOKUP(JRF!C1482,X:AA,4,0)=JRF!B1482,VLOOKUP(JRF!C1482,X:Y,2,0)="A"),"","Inactive Dept Combo Error")),"Inactive Dept Combo Error")</f>
        <v/>
      </c>
      <c r="AD1469" t="str">
        <f>IFERROR(IF('Journal Template'!D1881="","",IF(AND(VLOOKUP('Journal Template'!D1881,X:AA,4,0)='Journal Template'!A1881,VLOOKUP('Journal Template'!D1881,X:Y,2,0)="A"),"","Inactive Dept Combo Error")),"")</f>
        <v/>
      </c>
      <c r="AK1469" s="150" t="str">
        <f>IF(JRF!B1482="","",IF(JRF!B1482=IFERROR(VLOOKUP(JRF!B1482,Checks!AI:AI,1,0),0),"Entry in Branch/Satellite BU's",""))</f>
        <v/>
      </c>
      <c r="AL1469" t="str">
        <f>IFERROR(IF('Journal Template'!A1881="","",IF('Journal Template'!A1881=IFERROR(VLOOKUP('Journal Template'!A1881,Checks!AI:AI,1,0),0),"Entry in Branch/Satellite BU's","")),"")</f>
        <v/>
      </c>
      <c r="AO1469" s="171"/>
      <c r="AP1469" s="171"/>
      <c r="AQ1469" s="171"/>
      <c r="AR1469" s="171"/>
      <c r="CI1469" t="str">
        <f>IF(JRF!F1482&gt;0,"",IF(JRF!B1482="","",IF(LEFT(JRF!B1482,1)=IFERROR(VLOOKUP(LEFT(JRF!B1482,1),$CF$2:$CF$5,1,0),0),"Product Code Required",IF(JRF!C1482="","",IF(JRF!C1482=IFERROR(VLOOKUP(JRF!C1482,$CH:$CH,1,0),0),"Product Code Required","NA")))))</f>
        <v/>
      </c>
      <c r="CJ1469" t="str">
        <f>IF(JRF!AV1482&gt;0,"",IF(JRF!Q1482="","",IF(LEFT(JRF!Q1482,1)=IFERROR(VLOOKUP(LEFT(JRF!Q1482,1),$CF$2:$CF$5,1,0),0),"Product Code Required",IF(JRF!V1482="","",IF(JRF!V1482=IFERROR(VLOOKUP(JRF!V1482,$CH:$CH,1,0),0),"Product Code Required","NA")))))</f>
        <v/>
      </c>
      <c r="CK1469" t="str">
        <f>IFERROR(IF(LEN('Journal Template'!F1480)&gt;0,"",IF('Journal Template'!A1480="","",IF(LEFT('Journal Template'!A1480,1)=IFERROR(VLOOKUP(LEFT('Journal Template'!A1480,1),Checks!$CF$2:$CF$5,1,0),0),"Product Code Required",IF('Journal Template'!D1480="","",IF('Journal Template'!D1480=IFERROR(VLOOKUP('Journal Template'!D1480,Checks!$CH:$CH,1,0),0),"Product Code Required","NA"))))),"")</f>
        <v/>
      </c>
    </row>
    <row r="1470" spans="14:89">
      <c r="N1470" t="s">
        <v>7594</v>
      </c>
      <c r="O1470" t="s">
        <v>7595</v>
      </c>
      <c r="P1470" t="s">
        <v>386</v>
      </c>
      <c r="Q1470" s="150" t="str">
        <f>IF(JRF!D1483="","",IF(IFERROR(VLOOKUP(JRF!D1483,Checks!N:P,3,0),0)="A","","Inactive account in Use"))</f>
        <v/>
      </c>
      <c r="R1470" t="str">
        <f>IFERROR(IF('Journal Template'!C1882="","",IF(IFERROR(VLOOKUP('Journal Template'!C1882,Checks!N:P,3,0),0)="A","","Inactive account in Use")),"")</f>
        <v/>
      </c>
      <c r="V1470" s="150" t="str">
        <f>IF(JRF!C1483="","",IF(IFERROR(VLOOKUP(JRF!C1483,Checks!S:U,3,0),0)="A","Entry with System fund Dept",""))</f>
        <v/>
      </c>
      <c r="W1470" t="str">
        <f>IFERROR(IF('Journal Template'!D1882="","",IF(IFERROR(VLOOKUP('Journal Template'!D1882,Checks!S:U,3,0),0)="A","Entry with System fund Dept","")),"")</f>
        <v/>
      </c>
      <c r="X1470" t="s">
        <v>7596</v>
      </c>
      <c r="Y1470" t="s">
        <v>386</v>
      </c>
      <c r="Z1470" t="s">
        <v>7597</v>
      </c>
      <c r="AA1470" t="s">
        <v>391</v>
      </c>
      <c r="AB1470" t="s">
        <v>125</v>
      </c>
      <c r="AC1470" s="150" t="str">
        <f>IFERROR(IF(JRF!C1483="","",IF(AND(VLOOKUP(JRF!C1483,X:AA,4,0)=JRF!B1483,VLOOKUP(JRF!C1483,X:Y,2,0)="A"),"","Inactive Dept Combo Error")),"Inactive Dept Combo Error")</f>
        <v/>
      </c>
      <c r="AD1470" t="str">
        <f>IFERROR(IF('Journal Template'!D1882="","",IF(AND(VLOOKUP('Journal Template'!D1882,X:AA,4,0)='Journal Template'!A1882,VLOOKUP('Journal Template'!D1882,X:Y,2,0)="A"),"","Inactive Dept Combo Error")),"")</f>
        <v/>
      </c>
      <c r="AK1470" s="150" t="str">
        <f>IF(JRF!B1483="","",IF(JRF!B1483=IFERROR(VLOOKUP(JRF!B1483,Checks!AI:AI,1,0),0),"Entry in Branch/Satellite BU's",""))</f>
        <v/>
      </c>
      <c r="AL1470" t="str">
        <f>IFERROR(IF('Journal Template'!A1882="","",IF('Journal Template'!A1882=IFERROR(VLOOKUP('Journal Template'!A1882,Checks!AI:AI,1,0),0),"Entry in Branch/Satellite BU's","")),"")</f>
        <v/>
      </c>
      <c r="AO1470" s="171"/>
      <c r="AP1470" s="171"/>
      <c r="AQ1470" s="171"/>
      <c r="AR1470" s="171"/>
      <c r="CI1470" t="str">
        <f>IF(JRF!F1483&gt;0,"",IF(JRF!B1483="","",IF(LEFT(JRF!B1483,1)=IFERROR(VLOOKUP(LEFT(JRF!B1483,1),$CF$2:$CF$5,1,0),0),"Product Code Required",IF(JRF!C1483="","",IF(JRF!C1483=IFERROR(VLOOKUP(JRF!C1483,$CH:$CH,1,0),0),"Product Code Required","NA")))))</f>
        <v/>
      </c>
      <c r="CJ1470" t="str">
        <f>IF(JRF!AV1483&gt;0,"",IF(JRF!Q1483="","",IF(LEFT(JRF!Q1483,1)=IFERROR(VLOOKUP(LEFT(JRF!Q1483,1),$CF$2:$CF$5,1,0),0),"Product Code Required",IF(JRF!V1483="","",IF(JRF!V1483=IFERROR(VLOOKUP(JRF!V1483,$CH:$CH,1,0),0),"Product Code Required","NA")))))</f>
        <v/>
      </c>
      <c r="CK1470" t="str">
        <f>IFERROR(IF(LEN('Journal Template'!F1481)&gt;0,"",IF('Journal Template'!A1481="","",IF(LEFT('Journal Template'!A1481,1)=IFERROR(VLOOKUP(LEFT('Journal Template'!A1481,1),Checks!$CF$2:$CF$5,1,0),0),"Product Code Required",IF('Journal Template'!D1481="","",IF('Journal Template'!D1481=IFERROR(VLOOKUP('Journal Template'!D1481,Checks!$CH:$CH,1,0),0),"Product Code Required","NA"))))),"")</f>
        <v/>
      </c>
    </row>
    <row r="1471" spans="14:89">
      <c r="N1471" t="s">
        <v>7598</v>
      </c>
      <c r="O1471" t="s">
        <v>7599</v>
      </c>
      <c r="P1471" t="s">
        <v>386</v>
      </c>
      <c r="Q1471" s="150" t="str">
        <f>IF(JRF!D1484="","",IF(IFERROR(VLOOKUP(JRF!D1484,Checks!N:P,3,0),0)="A","","Inactive account in Use"))</f>
        <v/>
      </c>
      <c r="R1471" t="str">
        <f>IFERROR(IF('Journal Template'!C1883="","",IF(IFERROR(VLOOKUP('Journal Template'!C1883,Checks!N:P,3,0),0)="A","","Inactive account in Use")),"")</f>
        <v/>
      </c>
      <c r="V1471" s="150" t="str">
        <f>IF(JRF!C1484="","",IF(IFERROR(VLOOKUP(JRF!C1484,Checks!S:U,3,0),0)="A","Entry with System fund Dept",""))</f>
        <v/>
      </c>
      <c r="W1471" t="str">
        <f>IFERROR(IF('Journal Template'!D1883="","",IF(IFERROR(VLOOKUP('Journal Template'!D1883,Checks!S:U,3,0),0)="A","Entry with System fund Dept","")),"")</f>
        <v/>
      </c>
      <c r="X1471" t="s">
        <v>7600</v>
      </c>
      <c r="Y1471" t="s">
        <v>386</v>
      </c>
      <c r="Z1471" t="s">
        <v>7601</v>
      </c>
      <c r="AA1471" t="s">
        <v>391</v>
      </c>
      <c r="AB1471" t="s">
        <v>125</v>
      </c>
      <c r="AC1471" s="150" t="str">
        <f>IFERROR(IF(JRF!C1484="","",IF(AND(VLOOKUP(JRF!C1484,X:AA,4,0)=JRF!B1484,VLOOKUP(JRF!C1484,X:Y,2,0)="A"),"","Inactive Dept Combo Error")),"Inactive Dept Combo Error")</f>
        <v/>
      </c>
      <c r="AD1471" t="str">
        <f>IFERROR(IF('Journal Template'!D1883="","",IF(AND(VLOOKUP('Journal Template'!D1883,X:AA,4,0)='Journal Template'!A1883,VLOOKUP('Journal Template'!D1883,X:Y,2,0)="A"),"","Inactive Dept Combo Error")),"")</f>
        <v/>
      </c>
      <c r="AK1471" s="150" t="str">
        <f>IF(JRF!B1484="","",IF(JRF!B1484=IFERROR(VLOOKUP(JRF!B1484,Checks!AI:AI,1,0),0),"Entry in Branch/Satellite BU's",""))</f>
        <v/>
      </c>
      <c r="AL1471" t="str">
        <f>IFERROR(IF('Journal Template'!A1883="","",IF('Journal Template'!A1883=IFERROR(VLOOKUP('Journal Template'!A1883,Checks!AI:AI,1,0),0),"Entry in Branch/Satellite BU's","")),"")</f>
        <v/>
      </c>
      <c r="AO1471" s="171"/>
      <c r="AP1471" s="171"/>
      <c r="AQ1471" s="171"/>
      <c r="AR1471" s="171"/>
      <c r="CI1471" t="str">
        <f>IF(JRF!F1484&gt;0,"",IF(JRF!B1484="","",IF(LEFT(JRF!B1484,1)=IFERROR(VLOOKUP(LEFT(JRF!B1484,1),$CF$2:$CF$5,1,0),0),"Product Code Required",IF(JRF!C1484="","",IF(JRF!C1484=IFERROR(VLOOKUP(JRF!C1484,$CH:$CH,1,0),0),"Product Code Required","NA")))))</f>
        <v/>
      </c>
      <c r="CJ1471" t="str">
        <f>IF(JRF!AV1484&gt;0,"",IF(JRF!Q1484="","",IF(LEFT(JRF!Q1484,1)=IFERROR(VLOOKUP(LEFT(JRF!Q1484,1),$CF$2:$CF$5,1,0),0),"Product Code Required",IF(JRF!V1484="","",IF(JRF!V1484=IFERROR(VLOOKUP(JRF!V1484,$CH:$CH,1,0),0),"Product Code Required","NA")))))</f>
        <v/>
      </c>
      <c r="CK1471" t="str">
        <f>IFERROR(IF(LEN('Journal Template'!F1482)&gt;0,"",IF('Journal Template'!A1482="","",IF(LEFT('Journal Template'!A1482,1)=IFERROR(VLOOKUP(LEFT('Journal Template'!A1482,1),Checks!$CF$2:$CF$5,1,0),0),"Product Code Required",IF('Journal Template'!D1482="","",IF('Journal Template'!D1482=IFERROR(VLOOKUP('Journal Template'!D1482,Checks!$CH:$CH,1,0),0),"Product Code Required","NA"))))),"")</f>
        <v/>
      </c>
    </row>
    <row r="1472" spans="14:89">
      <c r="N1472" t="s">
        <v>7602</v>
      </c>
      <c r="O1472" t="s">
        <v>7603</v>
      </c>
      <c r="P1472" t="s">
        <v>386</v>
      </c>
      <c r="Q1472" s="150" t="str">
        <f>IF(JRF!D1485="","",IF(IFERROR(VLOOKUP(JRF!D1485,Checks!N:P,3,0),0)="A","","Inactive account in Use"))</f>
        <v/>
      </c>
      <c r="R1472" t="str">
        <f>IFERROR(IF('Journal Template'!C1884="","",IF(IFERROR(VLOOKUP('Journal Template'!C1884,Checks!N:P,3,0),0)="A","","Inactive account in Use")),"")</f>
        <v/>
      </c>
      <c r="V1472" s="150" t="str">
        <f>IF(JRF!C1485="","",IF(IFERROR(VLOOKUP(JRF!C1485,Checks!S:U,3,0),0)="A","Entry with System fund Dept",""))</f>
        <v/>
      </c>
      <c r="W1472" t="str">
        <f>IFERROR(IF('Journal Template'!D1884="","",IF(IFERROR(VLOOKUP('Journal Template'!D1884,Checks!S:U,3,0),0)="A","Entry with System fund Dept","")),"")</f>
        <v/>
      </c>
      <c r="X1472" t="s">
        <v>7604</v>
      </c>
      <c r="Y1472" t="s">
        <v>386</v>
      </c>
      <c r="Z1472" t="s">
        <v>7605</v>
      </c>
      <c r="AA1472" t="s">
        <v>391</v>
      </c>
      <c r="AB1472" t="s">
        <v>125</v>
      </c>
      <c r="AC1472" s="150" t="str">
        <f>IFERROR(IF(JRF!C1485="","",IF(AND(VLOOKUP(JRF!C1485,X:AA,4,0)=JRF!B1485,VLOOKUP(JRF!C1485,X:Y,2,0)="A"),"","Inactive Dept Combo Error")),"Inactive Dept Combo Error")</f>
        <v/>
      </c>
      <c r="AD1472" t="str">
        <f>IFERROR(IF('Journal Template'!D1884="","",IF(AND(VLOOKUP('Journal Template'!D1884,X:AA,4,0)='Journal Template'!A1884,VLOOKUP('Journal Template'!D1884,X:Y,2,0)="A"),"","Inactive Dept Combo Error")),"")</f>
        <v/>
      </c>
      <c r="AK1472" s="150" t="str">
        <f>IF(JRF!B1485="","",IF(JRF!B1485=IFERROR(VLOOKUP(JRF!B1485,Checks!AI:AI,1,0),0),"Entry in Branch/Satellite BU's",""))</f>
        <v/>
      </c>
      <c r="AL1472" t="str">
        <f>IFERROR(IF('Journal Template'!A1884="","",IF('Journal Template'!A1884=IFERROR(VLOOKUP('Journal Template'!A1884,Checks!AI:AI,1,0),0),"Entry in Branch/Satellite BU's","")),"")</f>
        <v/>
      </c>
      <c r="AO1472" s="171"/>
      <c r="AP1472" s="171"/>
      <c r="AQ1472" s="171"/>
      <c r="AR1472" s="171"/>
      <c r="CI1472" t="str">
        <f>IF(JRF!F1485&gt;0,"",IF(JRF!B1485="","",IF(LEFT(JRF!B1485,1)=IFERROR(VLOOKUP(LEFT(JRF!B1485,1),$CF$2:$CF$5,1,0),0),"Product Code Required",IF(JRF!C1485="","",IF(JRF!C1485=IFERROR(VLOOKUP(JRF!C1485,$CH:$CH,1,0),0),"Product Code Required","NA")))))</f>
        <v/>
      </c>
      <c r="CJ1472" t="str">
        <f>IF(JRF!AV1485&gt;0,"",IF(JRF!Q1485="","",IF(LEFT(JRF!Q1485,1)=IFERROR(VLOOKUP(LEFT(JRF!Q1485,1),$CF$2:$CF$5,1,0),0),"Product Code Required",IF(JRF!V1485="","",IF(JRF!V1485=IFERROR(VLOOKUP(JRF!V1485,$CH:$CH,1,0),0),"Product Code Required","NA")))))</f>
        <v/>
      </c>
      <c r="CK1472" t="str">
        <f>IFERROR(IF(LEN('Journal Template'!F1483)&gt;0,"",IF('Journal Template'!A1483="","",IF(LEFT('Journal Template'!A1483,1)=IFERROR(VLOOKUP(LEFT('Journal Template'!A1483,1),Checks!$CF$2:$CF$5,1,0),0),"Product Code Required",IF('Journal Template'!D1483="","",IF('Journal Template'!D1483=IFERROR(VLOOKUP('Journal Template'!D1483,Checks!$CH:$CH,1,0),0),"Product Code Required","NA"))))),"")</f>
        <v/>
      </c>
    </row>
    <row r="1473" spans="14:89">
      <c r="N1473" t="s">
        <v>7606</v>
      </c>
      <c r="O1473" t="s">
        <v>7607</v>
      </c>
      <c r="P1473" t="s">
        <v>386</v>
      </c>
      <c r="Q1473" s="150" t="str">
        <f>IF(JRF!D1486="","",IF(IFERROR(VLOOKUP(JRF!D1486,Checks!N:P,3,0),0)="A","","Inactive account in Use"))</f>
        <v/>
      </c>
      <c r="R1473" t="str">
        <f>IFERROR(IF('Journal Template'!C1885="","",IF(IFERROR(VLOOKUP('Journal Template'!C1885,Checks!N:P,3,0),0)="A","","Inactive account in Use")),"")</f>
        <v/>
      </c>
      <c r="V1473" s="150" t="str">
        <f>IF(JRF!C1486="","",IF(IFERROR(VLOOKUP(JRF!C1486,Checks!S:U,3,0),0)="A","Entry with System fund Dept",""))</f>
        <v/>
      </c>
      <c r="W1473" t="str">
        <f>IFERROR(IF('Journal Template'!D1885="","",IF(IFERROR(VLOOKUP('Journal Template'!D1885,Checks!S:U,3,0),0)="A","Entry with System fund Dept","")),"")</f>
        <v/>
      </c>
      <c r="X1473" t="s">
        <v>6992</v>
      </c>
      <c r="Y1473" t="s">
        <v>386</v>
      </c>
      <c r="Z1473" t="s">
        <v>7608</v>
      </c>
      <c r="AA1473" t="s">
        <v>391</v>
      </c>
      <c r="AB1473" t="s">
        <v>125</v>
      </c>
      <c r="AC1473" s="150" t="str">
        <f>IFERROR(IF(JRF!C1486="","",IF(AND(VLOOKUP(JRF!C1486,X:AA,4,0)=JRF!B1486,VLOOKUP(JRF!C1486,X:Y,2,0)="A"),"","Inactive Dept Combo Error")),"Inactive Dept Combo Error")</f>
        <v/>
      </c>
      <c r="AD1473" t="str">
        <f>IFERROR(IF('Journal Template'!D1885="","",IF(AND(VLOOKUP('Journal Template'!D1885,X:AA,4,0)='Journal Template'!A1885,VLOOKUP('Journal Template'!D1885,X:Y,2,0)="A"),"","Inactive Dept Combo Error")),"")</f>
        <v/>
      </c>
      <c r="AK1473" s="150" t="str">
        <f>IF(JRF!B1486="","",IF(JRF!B1486=IFERROR(VLOOKUP(JRF!B1486,Checks!AI:AI,1,0),0),"Entry in Branch/Satellite BU's",""))</f>
        <v/>
      </c>
      <c r="AL1473" t="str">
        <f>IFERROR(IF('Journal Template'!A1885="","",IF('Journal Template'!A1885=IFERROR(VLOOKUP('Journal Template'!A1885,Checks!AI:AI,1,0),0),"Entry in Branch/Satellite BU's","")),"")</f>
        <v/>
      </c>
      <c r="AO1473" s="171"/>
      <c r="AP1473" s="171"/>
      <c r="AQ1473" s="171"/>
      <c r="AR1473" s="171"/>
      <c r="CI1473" t="str">
        <f>IF(JRF!F1486&gt;0,"",IF(JRF!B1486="","",IF(LEFT(JRF!B1486,1)=IFERROR(VLOOKUP(LEFT(JRF!B1486,1),$CF$2:$CF$5,1,0),0),"Product Code Required",IF(JRF!C1486="","",IF(JRF!C1486=IFERROR(VLOOKUP(JRF!C1486,$CH:$CH,1,0),0),"Product Code Required","NA")))))</f>
        <v/>
      </c>
      <c r="CJ1473" t="str">
        <f>IF(JRF!AV1486&gt;0,"",IF(JRF!Q1486="","",IF(LEFT(JRF!Q1486,1)=IFERROR(VLOOKUP(LEFT(JRF!Q1486,1),$CF$2:$CF$5,1,0),0),"Product Code Required",IF(JRF!V1486="","",IF(JRF!V1486=IFERROR(VLOOKUP(JRF!V1486,$CH:$CH,1,0),0),"Product Code Required","NA")))))</f>
        <v/>
      </c>
      <c r="CK1473" t="str">
        <f>IFERROR(IF(LEN('Journal Template'!F1484)&gt;0,"",IF('Journal Template'!A1484="","",IF(LEFT('Journal Template'!A1484,1)=IFERROR(VLOOKUP(LEFT('Journal Template'!A1484,1),Checks!$CF$2:$CF$5,1,0),0),"Product Code Required",IF('Journal Template'!D1484="","",IF('Journal Template'!D1484=IFERROR(VLOOKUP('Journal Template'!D1484,Checks!$CH:$CH,1,0),0),"Product Code Required","NA"))))),"")</f>
        <v/>
      </c>
    </row>
    <row r="1474" spans="14:89">
      <c r="N1474" t="s">
        <v>7609</v>
      </c>
      <c r="O1474" t="s">
        <v>7610</v>
      </c>
      <c r="P1474" t="s">
        <v>386</v>
      </c>
      <c r="Q1474" s="150" t="str">
        <f>IF(JRF!D1487="","",IF(IFERROR(VLOOKUP(JRF!D1487,Checks!N:P,3,0),0)="A","","Inactive account in Use"))</f>
        <v/>
      </c>
      <c r="R1474" t="str">
        <f>IFERROR(IF('Journal Template'!C1886="","",IF(IFERROR(VLOOKUP('Journal Template'!C1886,Checks!N:P,3,0),0)="A","","Inactive account in Use")),"")</f>
        <v/>
      </c>
      <c r="V1474" s="150" t="str">
        <f>IF(JRF!C1487="","",IF(IFERROR(VLOOKUP(JRF!C1487,Checks!S:U,3,0),0)="A","Entry with System fund Dept",""))</f>
        <v/>
      </c>
      <c r="W1474" t="str">
        <f>IFERROR(IF('Journal Template'!D1886="","",IF(IFERROR(VLOOKUP('Journal Template'!D1886,Checks!S:U,3,0),0)="A","Entry with System fund Dept","")),"")</f>
        <v/>
      </c>
      <c r="X1474" t="s">
        <v>6994</v>
      </c>
      <c r="Y1474" t="s">
        <v>386</v>
      </c>
      <c r="Z1474" t="s">
        <v>7611</v>
      </c>
      <c r="AA1474" t="s">
        <v>391</v>
      </c>
      <c r="AB1474" t="s">
        <v>125</v>
      </c>
      <c r="AC1474" s="150" t="str">
        <f>IFERROR(IF(JRF!C1487="","",IF(AND(VLOOKUP(JRF!C1487,X:AA,4,0)=JRF!B1487,VLOOKUP(JRF!C1487,X:Y,2,0)="A"),"","Inactive Dept Combo Error")),"Inactive Dept Combo Error")</f>
        <v/>
      </c>
      <c r="AD1474" t="str">
        <f>IFERROR(IF('Journal Template'!D1886="","",IF(AND(VLOOKUP('Journal Template'!D1886,X:AA,4,0)='Journal Template'!A1886,VLOOKUP('Journal Template'!D1886,X:Y,2,0)="A"),"","Inactive Dept Combo Error")),"")</f>
        <v/>
      </c>
      <c r="AK1474" s="150" t="str">
        <f>IF(JRF!B1487="","",IF(JRF!B1487=IFERROR(VLOOKUP(JRF!B1487,Checks!AI:AI,1,0),0),"Entry in Branch/Satellite BU's",""))</f>
        <v/>
      </c>
      <c r="AL1474" t="str">
        <f>IFERROR(IF('Journal Template'!A1886="","",IF('Journal Template'!A1886=IFERROR(VLOOKUP('Journal Template'!A1886,Checks!AI:AI,1,0),0),"Entry in Branch/Satellite BU's","")),"")</f>
        <v/>
      </c>
      <c r="AO1474" s="171"/>
      <c r="AP1474" s="171"/>
      <c r="AQ1474" s="171"/>
      <c r="AR1474" s="171"/>
      <c r="CI1474" t="str">
        <f>IF(JRF!F1487&gt;0,"",IF(JRF!B1487="","",IF(LEFT(JRF!B1487,1)=IFERROR(VLOOKUP(LEFT(JRF!B1487,1),$CF$2:$CF$5,1,0),0),"Product Code Required",IF(JRF!C1487="","",IF(JRF!C1487=IFERROR(VLOOKUP(JRF!C1487,$CH:$CH,1,0),0),"Product Code Required","NA")))))</f>
        <v/>
      </c>
      <c r="CJ1474" t="str">
        <f>IF(JRF!AV1487&gt;0,"",IF(JRF!Q1487="","",IF(LEFT(JRF!Q1487,1)=IFERROR(VLOOKUP(LEFT(JRF!Q1487,1),$CF$2:$CF$5,1,0),0),"Product Code Required",IF(JRF!V1487="","",IF(JRF!V1487=IFERROR(VLOOKUP(JRF!V1487,$CH:$CH,1,0),0),"Product Code Required","NA")))))</f>
        <v/>
      </c>
      <c r="CK1474" t="str">
        <f>IFERROR(IF(LEN('Journal Template'!F1485)&gt;0,"",IF('Journal Template'!A1485="","",IF(LEFT('Journal Template'!A1485,1)=IFERROR(VLOOKUP(LEFT('Journal Template'!A1485,1),Checks!$CF$2:$CF$5,1,0),0),"Product Code Required",IF('Journal Template'!D1485="","",IF('Journal Template'!D1485=IFERROR(VLOOKUP('Journal Template'!D1485,Checks!$CH:$CH,1,0),0),"Product Code Required","NA"))))),"")</f>
        <v/>
      </c>
    </row>
    <row r="1475" spans="14:89">
      <c r="N1475" t="s">
        <v>7612</v>
      </c>
      <c r="O1475" t="s">
        <v>7613</v>
      </c>
      <c r="P1475" t="s">
        <v>386</v>
      </c>
      <c r="Q1475" s="150" t="str">
        <f>IF(JRF!D1488="","",IF(IFERROR(VLOOKUP(JRF!D1488,Checks!N:P,3,0),0)="A","","Inactive account in Use"))</f>
        <v/>
      </c>
      <c r="R1475" t="str">
        <f>IFERROR(IF('Journal Template'!C1887="","",IF(IFERROR(VLOOKUP('Journal Template'!C1887,Checks!N:P,3,0),0)="A","","Inactive account in Use")),"")</f>
        <v/>
      </c>
      <c r="V1475" s="150" t="str">
        <f>IF(JRF!C1488="","",IF(IFERROR(VLOOKUP(JRF!C1488,Checks!S:U,3,0),0)="A","Entry with System fund Dept",""))</f>
        <v/>
      </c>
      <c r="W1475" t="str">
        <f>IFERROR(IF('Journal Template'!D1887="","",IF(IFERROR(VLOOKUP('Journal Template'!D1887,Checks!S:U,3,0),0)="A","Entry with System fund Dept","")),"")</f>
        <v/>
      </c>
      <c r="X1475" t="s">
        <v>7614</v>
      </c>
      <c r="Y1475" t="s">
        <v>386</v>
      </c>
      <c r="Z1475" t="s">
        <v>4829</v>
      </c>
      <c r="AA1475" t="s">
        <v>391</v>
      </c>
      <c r="AB1475" t="s">
        <v>125</v>
      </c>
      <c r="AC1475" s="150" t="str">
        <f>IFERROR(IF(JRF!C1488="","",IF(AND(VLOOKUP(JRF!C1488,X:AA,4,0)=JRF!B1488,VLOOKUP(JRF!C1488,X:Y,2,0)="A"),"","Inactive Dept Combo Error")),"Inactive Dept Combo Error")</f>
        <v/>
      </c>
      <c r="AD1475" t="str">
        <f>IFERROR(IF('Journal Template'!D1887="","",IF(AND(VLOOKUP('Journal Template'!D1887,X:AA,4,0)='Journal Template'!A1887,VLOOKUP('Journal Template'!D1887,X:Y,2,0)="A"),"","Inactive Dept Combo Error")),"")</f>
        <v/>
      </c>
      <c r="AK1475" s="150" t="str">
        <f>IF(JRF!B1488="","",IF(JRF!B1488=IFERROR(VLOOKUP(JRF!B1488,Checks!AI:AI,1,0),0),"Entry in Branch/Satellite BU's",""))</f>
        <v/>
      </c>
      <c r="AL1475" t="str">
        <f>IFERROR(IF('Journal Template'!A1887="","",IF('Journal Template'!A1887=IFERROR(VLOOKUP('Journal Template'!A1887,Checks!AI:AI,1,0),0),"Entry in Branch/Satellite BU's","")),"")</f>
        <v/>
      </c>
      <c r="AO1475" s="171"/>
      <c r="AP1475" s="171"/>
      <c r="AQ1475" s="171"/>
      <c r="AR1475" s="171"/>
      <c r="CI1475" t="str">
        <f>IF(JRF!F1488&gt;0,"",IF(JRF!B1488="","",IF(LEFT(JRF!B1488,1)=IFERROR(VLOOKUP(LEFT(JRF!B1488,1),$CF$2:$CF$5,1,0),0),"Product Code Required",IF(JRF!C1488="","",IF(JRF!C1488=IFERROR(VLOOKUP(JRF!C1488,$CH:$CH,1,0),0),"Product Code Required","NA")))))</f>
        <v/>
      </c>
      <c r="CJ1475" t="str">
        <f>IF(JRF!AV1488&gt;0,"",IF(JRF!Q1488="","",IF(LEFT(JRF!Q1488,1)=IFERROR(VLOOKUP(LEFT(JRF!Q1488,1),$CF$2:$CF$5,1,0),0),"Product Code Required",IF(JRF!V1488="","",IF(JRF!V1488=IFERROR(VLOOKUP(JRF!V1488,$CH:$CH,1,0),0),"Product Code Required","NA")))))</f>
        <v/>
      </c>
      <c r="CK1475" t="str">
        <f>IFERROR(IF(LEN('Journal Template'!F1486)&gt;0,"",IF('Journal Template'!A1486="","",IF(LEFT('Journal Template'!A1486,1)=IFERROR(VLOOKUP(LEFT('Journal Template'!A1486,1),Checks!$CF$2:$CF$5,1,0),0),"Product Code Required",IF('Journal Template'!D1486="","",IF('Journal Template'!D1486=IFERROR(VLOOKUP('Journal Template'!D1486,Checks!$CH:$CH,1,0),0),"Product Code Required","NA"))))),"")</f>
        <v/>
      </c>
    </row>
    <row r="1476" spans="14:89">
      <c r="N1476" t="s">
        <v>7615</v>
      </c>
      <c r="O1476" t="s">
        <v>7616</v>
      </c>
      <c r="P1476" t="s">
        <v>386</v>
      </c>
      <c r="Q1476" s="150" t="str">
        <f>IF(JRF!D1489="","",IF(IFERROR(VLOOKUP(JRF!D1489,Checks!N:P,3,0),0)="A","","Inactive account in Use"))</f>
        <v/>
      </c>
      <c r="R1476" t="str">
        <f>IFERROR(IF('Journal Template'!C1888="","",IF(IFERROR(VLOOKUP('Journal Template'!C1888,Checks!N:P,3,0),0)="A","","Inactive account in Use")),"")</f>
        <v/>
      </c>
      <c r="V1476" s="150" t="str">
        <f>IF(JRF!C1489="","",IF(IFERROR(VLOOKUP(JRF!C1489,Checks!S:U,3,0),0)="A","Entry with System fund Dept",""))</f>
        <v/>
      </c>
      <c r="W1476" t="str">
        <f>IFERROR(IF('Journal Template'!D1888="","",IF(IFERROR(VLOOKUP('Journal Template'!D1888,Checks!S:U,3,0),0)="A","Entry with System fund Dept","")),"")</f>
        <v/>
      </c>
      <c r="X1476" t="s">
        <v>3987</v>
      </c>
      <c r="Y1476" t="s">
        <v>386</v>
      </c>
      <c r="Z1476" t="s">
        <v>7617</v>
      </c>
      <c r="AA1476" t="s">
        <v>445</v>
      </c>
      <c r="AB1476" t="s">
        <v>1707</v>
      </c>
      <c r="AC1476" s="150" t="str">
        <f>IFERROR(IF(JRF!C1489="","",IF(AND(VLOOKUP(JRF!C1489,X:AA,4,0)=JRF!B1489,VLOOKUP(JRF!C1489,X:Y,2,0)="A"),"","Inactive Dept Combo Error")),"Inactive Dept Combo Error")</f>
        <v/>
      </c>
      <c r="AD1476" t="str">
        <f>IFERROR(IF('Journal Template'!D1888="","",IF(AND(VLOOKUP('Journal Template'!D1888,X:AA,4,0)='Journal Template'!A1888,VLOOKUP('Journal Template'!D1888,X:Y,2,0)="A"),"","Inactive Dept Combo Error")),"")</f>
        <v/>
      </c>
      <c r="AK1476" s="150" t="str">
        <f>IF(JRF!B1489="","",IF(JRF!B1489=IFERROR(VLOOKUP(JRF!B1489,Checks!AI:AI,1,0),0),"Entry in Branch/Satellite BU's",""))</f>
        <v/>
      </c>
      <c r="AL1476" t="str">
        <f>IFERROR(IF('Journal Template'!A1888="","",IF('Journal Template'!A1888=IFERROR(VLOOKUP('Journal Template'!A1888,Checks!AI:AI,1,0),0),"Entry in Branch/Satellite BU's","")),"")</f>
        <v/>
      </c>
      <c r="AO1476" s="171"/>
      <c r="AP1476" s="171"/>
      <c r="AQ1476" s="171"/>
      <c r="AR1476" s="171"/>
      <c r="CI1476" t="str">
        <f>IF(JRF!F1489&gt;0,"",IF(JRF!B1489="","",IF(LEFT(JRF!B1489,1)=IFERROR(VLOOKUP(LEFT(JRF!B1489,1),$CF$2:$CF$5,1,0),0),"Product Code Required",IF(JRF!C1489="","",IF(JRF!C1489=IFERROR(VLOOKUP(JRF!C1489,$CH:$CH,1,0),0),"Product Code Required","NA")))))</f>
        <v/>
      </c>
      <c r="CJ1476" t="str">
        <f>IF(JRF!AV1489&gt;0,"",IF(JRF!Q1489="","",IF(LEFT(JRF!Q1489,1)=IFERROR(VLOOKUP(LEFT(JRF!Q1489,1),$CF$2:$CF$5,1,0),0),"Product Code Required",IF(JRF!V1489="","",IF(JRF!V1489=IFERROR(VLOOKUP(JRF!V1489,$CH:$CH,1,0),0),"Product Code Required","NA")))))</f>
        <v/>
      </c>
      <c r="CK1476" t="str">
        <f>IFERROR(IF(LEN('Journal Template'!F1487)&gt;0,"",IF('Journal Template'!A1487="","",IF(LEFT('Journal Template'!A1487,1)=IFERROR(VLOOKUP(LEFT('Journal Template'!A1487,1),Checks!$CF$2:$CF$5,1,0),0),"Product Code Required",IF('Journal Template'!D1487="","",IF('Journal Template'!D1487=IFERROR(VLOOKUP('Journal Template'!D1487,Checks!$CH:$CH,1,0),0),"Product Code Required","NA"))))),"")</f>
        <v/>
      </c>
    </row>
    <row r="1477" spans="14:89">
      <c r="N1477" t="s">
        <v>7618</v>
      </c>
      <c r="O1477" t="s">
        <v>7619</v>
      </c>
      <c r="P1477" t="s">
        <v>386</v>
      </c>
      <c r="Q1477" s="150" t="str">
        <f>IF(JRF!D1490="","",IF(IFERROR(VLOOKUP(JRF!D1490,Checks!N:P,3,0),0)="A","","Inactive account in Use"))</f>
        <v/>
      </c>
      <c r="R1477" t="str">
        <f>IFERROR(IF('Journal Template'!C1889="","",IF(IFERROR(VLOOKUP('Journal Template'!C1889,Checks!N:P,3,0),0)="A","","Inactive account in Use")),"")</f>
        <v/>
      </c>
      <c r="V1477" s="150" t="str">
        <f>IF(JRF!C1490="","",IF(IFERROR(VLOOKUP(JRF!C1490,Checks!S:U,3,0),0)="A","Entry with System fund Dept",""))</f>
        <v/>
      </c>
      <c r="W1477" t="str">
        <f>IFERROR(IF('Journal Template'!D1889="","",IF(IFERROR(VLOOKUP('Journal Template'!D1889,Checks!S:U,3,0),0)="A","Entry with System fund Dept","")),"")</f>
        <v/>
      </c>
      <c r="X1477" t="s">
        <v>7620</v>
      </c>
      <c r="Y1477" t="s">
        <v>386</v>
      </c>
      <c r="Z1477" t="s">
        <v>7621</v>
      </c>
      <c r="AA1477" t="s">
        <v>391</v>
      </c>
      <c r="AB1477" t="s">
        <v>125</v>
      </c>
      <c r="AC1477" s="150" t="str">
        <f>IFERROR(IF(JRF!C1490="","",IF(AND(VLOOKUP(JRF!C1490,X:AA,4,0)=JRF!B1490,VLOOKUP(JRF!C1490,X:Y,2,0)="A"),"","Inactive Dept Combo Error")),"Inactive Dept Combo Error")</f>
        <v/>
      </c>
      <c r="AD1477" t="str">
        <f>IFERROR(IF('Journal Template'!D1889="","",IF(AND(VLOOKUP('Journal Template'!D1889,X:AA,4,0)='Journal Template'!A1889,VLOOKUP('Journal Template'!D1889,X:Y,2,0)="A"),"","Inactive Dept Combo Error")),"")</f>
        <v/>
      </c>
      <c r="AK1477" s="150" t="str">
        <f>IF(JRF!B1490="","",IF(JRF!B1490=IFERROR(VLOOKUP(JRF!B1490,Checks!AI:AI,1,0),0),"Entry in Branch/Satellite BU's",""))</f>
        <v/>
      </c>
      <c r="AL1477" t="str">
        <f>IFERROR(IF('Journal Template'!A1889="","",IF('Journal Template'!A1889=IFERROR(VLOOKUP('Journal Template'!A1889,Checks!AI:AI,1,0),0),"Entry in Branch/Satellite BU's","")),"")</f>
        <v/>
      </c>
      <c r="AO1477" s="171"/>
      <c r="AP1477" s="171"/>
      <c r="AQ1477" s="171"/>
      <c r="AR1477" s="171"/>
      <c r="CI1477" t="str">
        <f>IF(JRF!F1490&gt;0,"",IF(JRF!B1490="","",IF(LEFT(JRF!B1490,1)=IFERROR(VLOOKUP(LEFT(JRF!B1490,1),$CF$2:$CF$5,1,0),0),"Product Code Required",IF(JRF!C1490="","",IF(JRF!C1490=IFERROR(VLOOKUP(JRF!C1490,$CH:$CH,1,0),0),"Product Code Required","NA")))))</f>
        <v/>
      </c>
      <c r="CJ1477" t="str">
        <f>IF(JRF!AV1490&gt;0,"",IF(JRF!Q1490="","",IF(LEFT(JRF!Q1490,1)=IFERROR(VLOOKUP(LEFT(JRF!Q1490,1),$CF$2:$CF$5,1,0),0),"Product Code Required",IF(JRF!V1490="","",IF(JRF!V1490=IFERROR(VLOOKUP(JRF!V1490,$CH:$CH,1,0),0),"Product Code Required","NA")))))</f>
        <v/>
      </c>
      <c r="CK1477" t="str">
        <f>IFERROR(IF(LEN('Journal Template'!F1488)&gt;0,"",IF('Journal Template'!A1488="","",IF(LEFT('Journal Template'!A1488,1)=IFERROR(VLOOKUP(LEFT('Journal Template'!A1488,1),Checks!$CF$2:$CF$5,1,0),0),"Product Code Required",IF('Journal Template'!D1488="","",IF('Journal Template'!D1488=IFERROR(VLOOKUP('Journal Template'!D1488,Checks!$CH:$CH,1,0),0),"Product Code Required","NA"))))),"")</f>
        <v/>
      </c>
    </row>
    <row r="1478" spans="14:89">
      <c r="N1478" t="s">
        <v>7622</v>
      </c>
      <c r="O1478" t="s">
        <v>7623</v>
      </c>
      <c r="P1478" t="s">
        <v>386</v>
      </c>
      <c r="Q1478" s="150" t="str">
        <f>IF(JRF!D1491="","",IF(IFERROR(VLOOKUP(JRF!D1491,Checks!N:P,3,0),0)="A","","Inactive account in Use"))</f>
        <v/>
      </c>
      <c r="R1478" t="str">
        <f>IFERROR(IF('Journal Template'!C1890="","",IF(IFERROR(VLOOKUP('Journal Template'!C1890,Checks!N:P,3,0),0)="A","","Inactive account in Use")),"")</f>
        <v/>
      </c>
      <c r="V1478" s="150" t="str">
        <f>IF(JRF!C1491="","",IF(IFERROR(VLOOKUP(JRF!C1491,Checks!S:U,3,0),0)="A","Entry with System fund Dept",""))</f>
        <v/>
      </c>
      <c r="W1478" t="str">
        <f>IFERROR(IF('Journal Template'!D1890="","",IF(IFERROR(VLOOKUP('Journal Template'!D1890,Checks!S:U,3,0),0)="A","Entry with System fund Dept","")),"")</f>
        <v/>
      </c>
      <c r="X1478" t="s">
        <v>7624</v>
      </c>
      <c r="Y1478" t="s">
        <v>386</v>
      </c>
      <c r="Z1478" t="s">
        <v>7625</v>
      </c>
      <c r="AA1478" t="s">
        <v>399</v>
      </c>
      <c r="AB1478" t="s">
        <v>125</v>
      </c>
      <c r="AC1478" s="150" t="str">
        <f>IFERROR(IF(JRF!C1491="","",IF(AND(VLOOKUP(JRF!C1491,X:AA,4,0)=JRF!B1491,VLOOKUP(JRF!C1491,X:Y,2,0)="A"),"","Inactive Dept Combo Error")),"Inactive Dept Combo Error")</f>
        <v/>
      </c>
      <c r="AD1478" t="str">
        <f>IFERROR(IF('Journal Template'!D1890="","",IF(AND(VLOOKUP('Journal Template'!D1890,X:AA,4,0)='Journal Template'!A1890,VLOOKUP('Journal Template'!D1890,X:Y,2,0)="A"),"","Inactive Dept Combo Error")),"")</f>
        <v/>
      </c>
      <c r="AK1478" s="150" t="str">
        <f>IF(JRF!B1491="","",IF(JRF!B1491=IFERROR(VLOOKUP(JRF!B1491,Checks!AI:AI,1,0),0),"Entry in Branch/Satellite BU's",""))</f>
        <v/>
      </c>
      <c r="AL1478" t="str">
        <f>IFERROR(IF('Journal Template'!A1890="","",IF('Journal Template'!A1890=IFERROR(VLOOKUP('Journal Template'!A1890,Checks!AI:AI,1,0),0),"Entry in Branch/Satellite BU's","")),"")</f>
        <v/>
      </c>
      <c r="AO1478" s="171"/>
      <c r="AP1478" s="171"/>
      <c r="AQ1478" s="171"/>
      <c r="AR1478" s="171"/>
      <c r="CI1478" t="str">
        <f>IF(JRF!F1491&gt;0,"",IF(JRF!B1491="","",IF(LEFT(JRF!B1491,1)=IFERROR(VLOOKUP(LEFT(JRF!B1491,1),$CF$2:$CF$5,1,0),0),"Product Code Required",IF(JRF!C1491="","",IF(JRF!C1491=IFERROR(VLOOKUP(JRF!C1491,$CH:$CH,1,0),0),"Product Code Required","NA")))))</f>
        <v/>
      </c>
      <c r="CJ1478" t="str">
        <f>IF(JRF!AV1491&gt;0,"",IF(JRF!Q1491="","",IF(LEFT(JRF!Q1491,1)=IFERROR(VLOOKUP(LEFT(JRF!Q1491,1),$CF$2:$CF$5,1,0),0),"Product Code Required",IF(JRF!V1491="","",IF(JRF!V1491=IFERROR(VLOOKUP(JRF!V1491,$CH:$CH,1,0),0),"Product Code Required","NA")))))</f>
        <v/>
      </c>
      <c r="CK1478" t="str">
        <f>IFERROR(IF(LEN('Journal Template'!F1489)&gt;0,"",IF('Journal Template'!A1489="","",IF(LEFT('Journal Template'!A1489,1)=IFERROR(VLOOKUP(LEFT('Journal Template'!A1489,1),Checks!$CF$2:$CF$5,1,0),0),"Product Code Required",IF('Journal Template'!D1489="","",IF('Journal Template'!D1489=IFERROR(VLOOKUP('Journal Template'!D1489,Checks!$CH:$CH,1,0),0),"Product Code Required","NA"))))),"")</f>
        <v/>
      </c>
    </row>
    <row r="1479" spans="14:89">
      <c r="N1479" t="s">
        <v>7626</v>
      </c>
      <c r="O1479" t="s">
        <v>7627</v>
      </c>
      <c r="P1479" t="s">
        <v>386</v>
      </c>
      <c r="Q1479" s="150" t="str">
        <f>IF(JRF!D1492="","",IF(IFERROR(VLOOKUP(JRF!D1492,Checks!N:P,3,0),0)="A","","Inactive account in Use"))</f>
        <v/>
      </c>
      <c r="R1479" t="str">
        <f>IFERROR(IF('Journal Template'!C1891="","",IF(IFERROR(VLOOKUP('Journal Template'!C1891,Checks!N:P,3,0),0)="A","","Inactive account in Use")),"")</f>
        <v/>
      </c>
      <c r="V1479" s="150" t="str">
        <f>IF(JRF!C1492="","",IF(IFERROR(VLOOKUP(JRF!C1492,Checks!S:U,3,0),0)="A","Entry with System fund Dept",""))</f>
        <v/>
      </c>
      <c r="W1479" t="str">
        <f>IFERROR(IF('Journal Template'!D1891="","",IF(IFERROR(VLOOKUP('Journal Template'!D1891,Checks!S:U,3,0),0)="A","Entry with System fund Dept","")),"")</f>
        <v/>
      </c>
      <c r="X1479" t="s">
        <v>7628</v>
      </c>
      <c r="Y1479" t="s">
        <v>386</v>
      </c>
      <c r="Z1479" t="s">
        <v>7629</v>
      </c>
      <c r="AA1479" t="s">
        <v>7630</v>
      </c>
      <c r="AB1479" t="s">
        <v>125</v>
      </c>
      <c r="AC1479" s="150" t="str">
        <f>IFERROR(IF(JRF!C1492="","",IF(AND(VLOOKUP(JRF!C1492,X:AA,4,0)=JRF!B1492,VLOOKUP(JRF!C1492,X:Y,2,0)="A"),"","Inactive Dept Combo Error")),"Inactive Dept Combo Error")</f>
        <v/>
      </c>
      <c r="AD1479" t="str">
        <f>IFERROR(IF('Journal Template'!D1891="","",IF(AND(VLOOKUP('Journal Template'!D1891,X:AA,4,0)='Journal Template'!A1891,VLOOKUP('Journal Template'!D1891,X:Y,2,0)="A"),"","Inactive Dept Combo Error")),"")</f>
        <v/>
      </c>
      <c r="AK1479" s="150" t="str">
        <f>IF(JRF!B1492="","",IF(JRF!B1492=IFERROR(VLOOKUP(JRF!B1492,Checks!AI:AI,1,0),0),"Entry in Branch/Satellite BU's",""))</f>
        <v/>
      </c>
      <c r="AL1479" t="str">
        <f>IFERROR(IF('Journal Template'!A1891="","",IF('Journal Template'!A1891=IFERROR(VLOOKUP('Journal Template'!A1891,Checks!AI:AI,1,0),0),"Entry in Branch/Satellite BU's","")),"")</f>
        <v/>
      </c>
      <c r="AO1479" s="171"/>
      <c r="AP1479" s="171"/>
      <c r="AQ1479" s="171"/>
      <c r="AR1479" s="171"/>
      <c r="CI1479" t="str">
        <f>IF(JRF!F1492&gt;0,"",IF(JRF!B1492="","",IF(LEFT(JRF!B1492,1)=IFERROR(VLOOKUP(LEFT(JRF!B1492,1),$CF$2:$CF$5,1,0),0),"Product Code Required",IF(JRF!C1492="","",IF(JRF!C1492=IFERROR(VLOOKUP(JRF!C1492,$CH:$CH,1,0),0),"Product Code Required","NA")))))</f>
        <v/>
      </c>
      <c r="CJ1479" t="str">
        <f>IF(JRF!AV1492&gt;0,"",IF(JRF!Q1492="","",IF(LEFT(JRF!Q1492,1)=IFERROR(VLOOKUP(LEFT(JRF!Q1492,1),$CF$2:$CF$5,1,0),0),"Product Code Required",IF(JRF!V1492="","",IF(JRF!V1492=IFERROR(VLOOKUP(JRF!V1492,$CH:$CH,1,0),0),"Product Code Required","NA")))))</f>
        <v/>
      </c>
      <c r="CK1479" t="str">
        <f>IFERROR(IF(LEN('Journal Template'!F1490)&gt;0,"",IF('Journal Template'!A1490="","",IF(LEFT('Journal Template'!A1490,1)=IFERROR(VLOOKUP(LEFT('Journal Template'!A1490,1),Checks!$CF$2:$CF$5,1,0),0),"Product Code Required",IF('Journal Template'!D1490="","",IF('Journal Template'!D1490=IFERROR(VLOOKUP('Journal Template'!D1490,Checks!$CH:$CH,1,0),0),"Product Code Required","NA"))))),"")</f>
        <v/>
      </c>
    </row>
    <row r="1480" spans="14:89">
      <c r="N1480" t="s">
        <v>7631</v>
      </c>
      <c r="O1480" t="s">
        <v>7632</v>
      </c>
      <c r="P1480" t="s">
        <v>386</v>
      </c>
      <c r="Q1480" s="150" t="str">
        <f>IF(JRF!D1493="","",IF(IFERROR(VLOOKUP(JRF!D1493,Checks!N:P,3,0),0)="A","","Inactive account in Use"))</f>
        <v/>
      </c>
      <c r="R1480" t="str">
        <f>IFERROR(IF('Journal Template'!C1892="","",IF(IFERROR(VLOOKUP('Journal Template'!C1892,Checks!N:P,3,0),0)="A","","Inactive account in Use")),"")</f>
        <v/>
      </c>
      <c r="V1480" s="150" t="str">
        <f>IF(JRF!C1493="","",IF(IFERROR(VLOOKUP(JRF!C1493,Checks!S:U,3,0),0)="A","Entry with System fund Dept",""))</f>
        <v/>
      </c>
      <c r="W1480" t="str">
        <f>IFERROR(IF('Journal Template'!D1892="","",IF(IFERROR(VLOOKUP('Journal Template'!D1892,Checks!S:U,3,0),0)="A","Entry with System fund Dept","")),"")</f>
        <v/>
      </c>
      <c r="X1480" t="s">
        <v>7633</v>
      </c>
      <c r="Y1480" t="s">
        <v>386</v>
      </c>
      <c r="Z1480" t="s">
        <v>7634</v>
      </c>
      <c r="AA1480" t="s">
        <v>391</v>
      </c>
      <c r="AB1480" t="s">
        <v>125</v>
      </c>
      <c r="AC1480" s="150" t="str">
        <f>IFERROR(IF(JRF!C1493="","",IF(AND(VLOOKUP(JRF!C1493,X:AA,4,0)=JRF!B1493,VLOOKUP(JRF!C1493,X:Y,2,0)="A"),"","Inactive Dept Combo Error")),"Inactive Dept Combo Error")</f>
        <v/>
      </c>
      <c r="AD1480" t="str">
        <f>IFERROR(IF('Journal Template'!D1892="","",IF(AND(VLOOKUP('Journal Template'!D1892,X:AA,4,0)='Journal Template'!A1892,VLOOKUP('Journal Template'!D1892,X:Y,2,0)="A"),"","Inactive Dept Combo Error")),"")</f>
        <v/>
      </c>
      <c r="AK1480" s="150" t="str">
        <f>IF(JRF!B1493="","",IF(JRF!B1493=IFERROR(VLOOKUP(JRF!B1493,Checks!AI:AI,1,0),0),"Entry in Branch/Satellite BU's",""))</f>
        <v/>
      </c>
      <c r="AL1480" t="str">
        <f>IFERROR(IF('Journal Template'!A1892="","",IF('Journal Template'!A1892=IFERROR(VLOOKUP('Journal Template'!A1892,Checks!AI:AI,1,0),0),"Entry in Branch/Satellite BU's","")),"")</f>
        <v/>
      </c>
      <c r="AO1480" s="171"/>
      <c r="AP1480" s="171"/>
      <c r="AQ1480" s="171"/>
      <c r="AR1480" s="171"/>
      <c r="CI1480" t="str">
        <f>IF(JRF!F1493&gt;0,"",IF(JRF!B1493="","",IF(LEFT(JRF!B1493,1)=IFERROR(VLOOKUP(LEFT(JRF!B1493,1),$CF$2:$CF$5,1,0),0),"Product Code Required",IF(JRF!C1493="","",IF(JRF!C1493=IFERROR(VLOOKUP(JRF!C1493,$CH:$CH,1,0),0),"Product Code Required","NA")))))</f>
        <v/>
      </c>
      <c r="CJ1480" t="str">
        <f>IF(JRF!AV1493&gt;0,"",IF(JRF!Q1493="","",IF(LEFT(JRF!Q1493,1)=IFERROR(VLOOKUP(LEFT(JRF!Q1493,1),$CF$2:$CF$5,1,0),0),"Product Code Required",IF(JRF!V1493="","",IF(JRF!V1493=IFERROR(VLOOKUP(JRF!V1493,$CH:$CH,1,0),0),"Product Code Required","NA")))))</f>
        <v/>
      </c>
      <c r="CK1480" t="str">
        <f>IFERROR(IF(LEN('Journal Template'!F1491)&gt;0,"",IF('Journal Template'!A1491="","",IF(LEFT('Journal Template'!A1491,1)=IFERROR(VLOOKUP(LEFT('Journal Template'!A1491,1),Checks!$CF$2:$CF$5,1,0),0),"Product Code Required",IF('Journal Template'!D1491="","",IF('Journal Template'!D1491=IFERROR(VLOOKUP('Journal Template'!D1491,Checks!$CH:$CH,1,0),0),"Product Code Required","NA"))))),"")</f>
        <v/>
      </c>
    </row>
    <row r="1481" spans="14:89">
      <c r="N1481" t="s">
        <v>7635</v>
      </c>
      <c r="O1481" t="s">
        <v>7636</v>
      </c>
      <c r="P1481" t="s">
        <v>386</v>
      </c>
      <c r="Q1481" s="150" t="str">
        <f>IF(JRF!D1494="","",IF(IFERROR(VLOOKUP(JRF!D1494,Checks!N:P,3,0),0)="A","","Inactive account in Use"))</f>
        <v/>
      </c>
      <c r="R1481" t="str">
        <f>IFERROR(IF('Journal Template'!C1893="","",IF(IFERROR(VLOOKUP('Journal Template'!C1893,Checks!N:P,3,0),0)="A","","Inactive account in Use")),"")</f>
        <v/>
      </c>
      <c r="V1481" s="150" t="str">
        <f>IF(JRF!C1494="","",IF(IFERROR(VLOOKUP(JRF!C1494,Checks!S:U,3,0),0)="A","Entry with System fund Dept",""))</f>
        <v/>
      </c>
      <c r="W1481" t="str">
        <f>IFERROR(IF('Journal Template'!D1893="","",IF(IFERROR(VLOOKUP('Journal Template'!D1893,Checks!S:U,3,0),0)="A","Entry with System fund Dept","")),"")</f>
        <v/>
      </c>
      <c r="X1481" t="s">
        <v>7637</v>
      </c>
      <c r="Y1481" t="s">
        <v>386</v>
      </c>
      <c r="Z1481" t="s">
        <v>7634</v>
      </c>
      <c r="AA1481" t="s">
        <v>5304</v>
      </c>
      <c r="AB1481" t="s">
        <v>3550</v>
      </c>
      <c r="AC1481" s="150" t="str">
        <f>IFERROR(IF(JRF!C1494="","",IF(AND(VLOOKUP(JRF!C1494,X:AA,4,0)=JRF!B1494,VLOOKUP(JRF!C1494,X:Y,2,0)="A"),"","Inactive Dept Combo Error")),"Inactive Dept Combo Error")</f>
        <v/>
      </c>
      <c r="AD1481" t="str">
        <f>IFERROR(IF('Journal Template'!D1893="","",IF(AND(VLOOKUP('Journal Template'!D1893,X:AA,4,0)='Journal Template'!A1893,VLOOKUP('Journal Template'!D1893,X:Y,2,0)="A"),"","Inactive Dept Combo Error")),"")</f>
        <v/>
      </c>
      <c r="AK1481" s="150" t="str">
        <f>IF(JRF!B1494="","",IF(JRF!B1494=IFERROR(VLOOKUP(JRF!B1494,Checks!AI:AI,1,0),0),"Entry in Branch/Satellite BU's",""))</f>
        <v/>
      </c>
      <c r="AL1481" t="str">
        <f>IFERROR(IF('Journal Template'!A1893="","",IF('Journal Template'!A1893=IFERROR(VLOOKUP('Journal Template'!A1893,Checks!AI:AI,1,0),0),"Entry in Branch/Satellite BU's","")),"")</f>
        <v/>
      </c>
      <c r="AO1481" s="171"/>
      <c r="AP1481" s="171"/>
      <c r="AQ1481" s="171"/>
      <c r="AR1481" s="171"/>
      <c r="CI1481" t="str">
        <f>IF(JRF!F1494&gt;0,"",IF(JRF!B1494="","",IF(LEFT(JRF!B1494,1)=IFERROR(VLOOKUP(LEFT(JRF!B1494,1),$CF$2:$CF$5,1,0),0),"Product Code Required",IF(JRF!C1494="","",IF(JRF!C1494=IFERROR(VLOOKUP(JRF!C1494,$CH:$CH,1,0),0),"Product Code Required","NA")))))</f>
        <v/>
      </c>
      <c r="CJ1481" t="str">
        <f>IF(JRF!AV1494&gt;0,"",IF(JRF!Q1494="","",IF(LEFT(JRF!Q1494,1)=IFERROR(VLOOKUP(LEFT(JRF!Q1494,1),$CF$2:$CF$5,1,0),0),"Product Code Required",IF(JRF!V1494="","",IF(JRF!V1494=IFERROR(VLOOKUP(JRF!V1494,$CH:$CH,1,0),0),"Product Code Required","NA")))))</f>
        <v/>
      </c>
      <c r="CK1481" t="str">
        <f>IFERROR(IF(LEN('Journal Template'!F1492)&gt;0,"",IF('Journal Template'!A1492="","",IF(LEFT('Journal Template'!A1492,1)=IFERROR(VLOOKUP(LEFT('Journal Template'!A1492,1),Checks!$CF$2:$CF$5,1,0),0),"Product Code Required",IF('Journal Template'!D1492="","",IF('Journal Template'!D1492=IFERROR(VLOOKUP('Journal Template'!D1492,Checks!$CH:$CH,1,0),0),"Product Code Required","NA"))))),"")</f>
        <v/>
      </c>
    </row>
    <row r="1482" spans="14:89">
      <c r="N1482" t="s">
        <v>7638</v>
      </c>
      <c r="O1482" t="s">
        <v>7639</v>
      </c>
      <c r="P1482" t="s">
        <v>386</v>
      </c>
      <c r="Q1482" s="150" t="str">
        <f>IF(JRF!D1495="","",IF(IFERROR(VLOOKUP(JRF!D1495,Checks!N:P,3,0),0)="A","","Inactive account in Use"))</f>
        <v/>
      </c>
      <c r="R1482" t="str">
        <f>IFERROR(IF('Journal Template'!C1894="","",IF(IFERROR(VLOOKUP('Journal Template'!C1894,Checks!N:P,3,0),0)="A","","Inactive account in Use")),"")</f>
        <v/>
      </c>
      <c r="V1482" s="150" t="str">
        <f>IF(JRF!C1495="","",IF(IFERROR(VLOOKUP(JRF!C1495,Checks!S:U,3,0),0)="A","Entry with System fund Dept",""))</f>
        <v/>
      </c>
      <c r="W1482" t="str">
        <f>IFERROR(IF('Journal Template'!D1894="","",IF(IFERROR(VLOOKUP('Journal Template'!D1894,Checks!S:U,3,0),0)="A","Entry with System fund Dept","")),"")</f>
        <v/>
      </c>
      <c r="X1482" t="s">
        <v>7640</v>
      </c>
      <c r="Y1482" t="s">
        <v>386</v>
      </c>
      <c r="Z1482" t="s">
        <v>7641</v>
      </c>
      <c r="AA1482" t="s">
        <v>4289</v>
      </c>
      <c r="AB1482" t="s">
        <v>125</v>
      </c>
      <c r="AC1482" s="150" t="str">
        <f>IFERROR(IF(JRF!C1495="","",IF(AND(VLOOKUP(JRF!C1495,X:AA,4,0)=JRF!B1495,VLOOKUP(JRF!C1495,X:Y,2,0)="A"),"","Inactive Dept Combo Error")),"Inactive Dept Combo Error")</f>
        <v/>
      </c>
      <c r="AD1482" t="str">
        <f>IFERROR(IF('Journal Template'!D1894="","",IF(AND(VLOOKUP('Journal Template'!D1894,X:AA,4,0)='Journal Template'!A1894,VLOOKUP('Journal Template'!D1894,X:Y,2,0)="A"),"","Inactive Dept Combo Error")),"")</f>
        <v/>
      </c>
      <c r="AK1482" s="150" t="str">
        <f>IF(JRF!B1495="","",IF(JRF!B1495=IFERROR(VLOOKUP(JRF!B1495,Checks!AI:AI,1,0),0),"Entry in Branch/Satellite BU's",""))</f>
        <v/>
      </c>
      <c r="AL1482" t="str">
        <f>IFERROR(IF('Journal Template'!A1894="","",IF('Journal Template'!A1894=IFERROR(VLOOKUP('Journal Template'!A1894,Checks!AI:AI,1,0),0),"Entry in Branch/Satellite BU's","")),"")</f>
        <v/>
      </c>
      <c r="AO1482" s="171"/>
      <c r="AP1482" s="171"/>
      <c r="AQ1482" s="171"/>
      <c r="AR1482" s="171"/>
      <c r="CI1482" t="str">
        <f>IF(JRF!F1495&gt;0,"",IF(JRF!B1495="","",IF(LEFT(JRF!B1495,1)=IFERROR(VLOOKUP(LEFT(JRF!B1495,1),$CF$2:$CF$5,1,0),0),"Product Code Required",IF(JRF!C1495="","",IF(JRF!C1495=IFERROR(VLOOKUP(JRF!C1495,$CH:$CH,1,0),0),"Product Code Required","NA")))))</f>
        <v/>
      </c>
      <c r="CJ1482" t="str">
        <f>IF(JRF!AV1495&gt;0,"",IF(JRF!Q1495="","",IF(LEFT(JRF!Q1495,1)=IFERROR(VLOOKUP(LEFT(JRF!Q1495,1),$CF$2:$CF$5,1,0),0),"Product Code Required",IF(JRF!V1495="","",IF(JRF!V1495=IFERROR(VLOOKUP(JRF!V1495,$CH:$CH,1,0),0),"Product Code Required","NA")))))</f>
        <v/>
      </c>
      <c r="CK1482" t="str">
        <f>IFERROR(IF(LEN('Journal Template'!F1493)&gt;0,"",IF('Journal Template'!A1493="","",IF(LEFT('Journal Template'!A1493,1)=IFERROR(VLOOKUP(LEFT('Journal Template'!A1493,1),Checks!$CF$2:$CF$5,1,0),0),"Product Code Required",IF('Journal Template'!D1493="","",IF('Journal Template'!D1493=IFERROR(VLOOKUP('Journal Template'!D1493,Checks!$CH:$CH,1,0),0),"Product Code Required","NA"))))),"")</f>
        <v/>
      </c>
    </row>
    <row r="1483" spans="14:89">
      <c r="N1483" t="s">
        <v>7642</v>
      </c>
      <c r="O1483" t="s">
        <v>7643</v>
      </c>
      <c r="P1483" t="s">
        <v>386</v>
      </c>
      <c r="Q1483" s="150" t="str">
        <f>IF(JRF!D1496="","",IF(IFERROR(VLOOKUP(JRF!D1496,Checks!N:P,3,0),0)="A","","Inactive account in Use"))</f>
        <v/>
      </c>
      <c r="R1483" t="str">
        <f>IFERROR(IF('Journal Template'!C1895="","",IF(IFERROR(VLOOKUP('Journal Template'!C1895,Checks!N:P,3,0),0)="A","","Inactive account in Use")),"")</f>
        <v/>
      </c>
      <c r="V1483" s="150" t="str">
        <f>IF(JRF!C1496="","",IF(IFERROR(VLOOKUP(JRF!C1496,Checks!S:U,3,0),0)="A","Entry with System fund Dept",""))</f>
        <v/>
      </c>
      <c r="W1483" t="str">
        <f>IFERROR(IF('Journal Template'!D1895="","",IF(IFERROR(VLOOKUP('Journal Template'!D1895,Checks!S:U,3,0),0)="A","Entry with System fund Dept","")),"")</f>
        <v/>
      </c>
      <c r="X1483" t="s">
        <v>7644</v>
      </c>
      <c r="Y1483" t="s">
        <v>386</v>
      </c>
      <c r="Z1483" t="s">
        <v>7645</v>
      </c>
      <c r="AA1483" t="s">
        <v>391</v>
      </c>
      <c r="AB1483" t="s">
        <v>125</v>
      </c>
      <c r="AC1483" s="150" t="str">
        <f>IFERROR(IF(JRF!C1496="","",IF(AND(VLOOKUP(JRF!C1496,X:AA,4,0)=JRF!B1496,VLOOKUP(JRF!C1496,X:Y,2,0)="A"),"","Inactive Dept Combo Error")),"Inactive Dept Combo Error")</f>
        <v/>
      </c>
      <c r="AD1483" t="str">
        <f>IFERROR(IF('Journal Template'!D1895="","",IF(AND(VLOOKUP('Journal Template'!D1895,X:AA,4,0)='Journal Template'!A1895,VLOOKUP('Journal Template'!D1895,X:Y,2,0)="A"),"","Inactive Dept Combo Error")),"")</f>
        <v/>
      </c>
      <c r="AK1483" s="150" t="str">
        <f>IF(JRF!B1496="","",IF(JRF!B1496=IFERROR(VLOOKUP(JRF!B1496,Checks!AI:AI,1,0),0),"Entry in Branch/Satellite BU's",""))</f>
        <v/>
      </c>
      <c r="AL1483" t="str">
        <f>IFERROR(IF('Journal Template'!A1895="","",IF('Journal Template'!A1895=IFERROR(VLOOKUP('Journal Template'!A1895,Checks!AI:AI,1,0),0),"Entry in Branch/Satellite BU's","")),"")</f>
        <v/>
      </c>
      <c r="AO1483" s="171"/>
      <c r="AP1483" s="171"/>
      <c r="AQ1483" s="171"/>
      <c r="AR1483" s="171"/>
      <c r="CI1483" t="str">
        <f>IF(JRF!F1496&gt;0,"",IF(JRF!B1496="","",IF(LEFT(JRF!B1496,1)=IFERROR(VLOOKUP(LEFT(JRF!B1496,1),$CF$2:$CF$5,1,0),0),"Product Code Required",IF(JRF!C1496="","",IF(JRF!C1496=IFERROR(VLOOKUP(JRF!C1496,$CH:$CH,1,0),0),"Product Code Required","NA")))))</f>
        <v/>
      </c>
      <c r="CJ1483" t="str">
        <f>IF(JRF!AV1496&gt;0,"",IF(JRF!Q1496="","",IF(LEFT(JRF!Q1496,1)=IFERROR(VLOOKUP(LEFT(JRF!Q1496,1),$CF$2:$CF$5,1,0),0),"Product Code Required",IF(JRF!V1496="","",IF(JRF!V1496=IFERROR(VLOOKUP(JRF!V1496,$CH:$CH,1,0),0),"Product Code Required","NA")))))</f>
        <v/>
      </c>
      <c r="CK1483" t="str">
        <f>IFERROR(IF(LEN('Journal Template'!F1494)&gt;0,"",IF('Journal Template'!A1494="","",IF(LEFT('Journal Template'!A1494,1)=IFERROR(VLOOKUP(LEFT('Journal Template'!A1494,1),Checks!$CF$2:$CF$5,1,0),0),"Product Code Required",IF('Journal Template'!D1494="","",IF('Journal Template'!D1494=IFERROR(VLOOKUP('Journal Template'!D1494,Checks!$CH:$CH,1,0),0),"Product Code Required","NA"))))),"")</f>
        <v/>
      </c>
    </row>
    <row r="1484" spans="14:89">
      <c r="N1484" t="s">
        <v>7646</v>
      </c>
      <c r="O1484" t="s">
        <v>7647</v>
      </c>
      <c r="P1484" t="s">
        <v>386</v>
      </c>
      <c r="Q1484" s="150" t="str">
        <f>IF(JRF!D1497="","",IF(IFERROR(VLOOKUP(JRF!D1497,Checks!N:P,3,0),0)="A","","Inactive account in Use"))</f>
        <v/>
      </c>
      <c r="R1484" t="str">
        <f>IFERROR(IF('Journal Template'!C1896="","",IF(IFERROR(VLOOKUP('Journal Template'!C1896,Checks!N:P,3,0),0)="A","","Inactive account in Use")),"")</f>
        <v/>
      </c>
      <c r="V1484" s="150" t="str">
        <f>IF(JRF!C1497="","",IF(IFERROR(VLOOKUP(JRF!C1497,Checks!S:U,3,0),0)="A","Entry with System fund Dept",""))</f>
        <v/>
      </c>
      <c r="W1484" t="str">
        <f>IFERROR(IF('Journal Template'!D1896="","",IF(IFERROR(VLOOKUP('Journal Template'!D1896,Checks!S:U,3,0),0)="A","Entry with System fund Dept","")),"")</f>
        <v/>
      </c>
      <c r="X1484" t="s">
        <v>7648</v>
      </c>
      <c r="Y1484" t="s">
        <v>386</v>
      </c>
      <c r="Z1484" t="s">
        <v>7649</v>
      </c>
      <c r="AA1484" t="s">
        <v>391</v>
      </c>
      <c r="AB1484" t="s">
        <v>125</v>
      </c>
      <c r="AC1484" s="150" t="str">
        <f>IFERROR(IF(JRF!C1497="","",IF(AND(VLOOKUP(JRF!C1497,X:AA,4,0)=JRF!B1497,VLOOKUP(JRF!C1497,X:Y,2,0)="A"),"","Inactive Dept Combo Error")),"Inactive Dept Combo Error")</f>
        <v/>
      </c>
      <c r="AD1484" t="str">
        <f>IFERROR(IF('Journal Template'!D1896="","",IF(AND(VLOOKUP('Journal Template'!D1896,X:AA,4,0)='Journal Template'!A1896,VLOOKUP('Journal Template'!D1896,X:Y,2,0)="A"),"","Inactive Dept Combo Error")),"")</f>
        <v/>
      </c>
      <c r="AK1484" s="150" t="str">
        <f>IF(JRF!B1497="","",IF(JRF!B1497=IFERROR(VLOOKUP(JRF!B1497,Checks!AI:AI,1,0),0),"Entry in Branch/Satellite BU's",""))</f>
        <v/>
      </c>
      <c r="AL1484" t="str">
        <f>IFERROR(IF('Journal Template'!A1896="","",IF('Journal Template'!A1896=IFERROR(VLOOKUP('Journal Template'!A1896,Checks!AI:AI,1,0),0),"Entry in Branch/Satellite BU's","")),"")</f>
        <v/>
      </c>
      <c r="AO1484" s="171"/>
      <c r="AP1484" s="171"/>
      <c r="AQ1484" s="171"/>
      <c r="AR1484" s="171"/>
      <c r="CI1484" t="str">
        <f>IF(JRF!F1497&gt;0,"",IF(JRF!B1497="","",IF(LEFT(JRF!B1497,1)=IFERROR(VLOOKUP(LEFT(JRF!B1497,1),$CF$2:$CF$5,1,0),0),"Product Code Required",IF(JRF!C1497="","",IF(JRF!C1497=IFERROR(VLOOKUP(JRF!C1497,$CH:$CH,1,0),0),"Product Code Required","NA")))))</f>
        <v/>
      </c>
      <c r="CJ1484" t="str">
        <f>IF(JRF!AV1497&gt;0,"",IF(JRF!Q1497="","",IF(LEFT(JRF!Q1497,1)=IFERROR(VLOOKUP(LEFT(JRF!Q1497,1),$CF$2:$CF$5,1,0),0),"Product Code Required",IF(JRF!V1497="","",IF(JRF!V1497=IFERROR(VLOOKUP(JRF!V1497,$CH:$CH,1,0),0),"Product Code Required","NA")))))</f>
        <v/>
      </c>
      <c r="CK1484" t="str">
        <f>IFERROR(IF(LEN('Journal Template'!F1495)&gt;0,"",IF('Journal Template'!A1495="","",IF(LEFT('Journal Template'!A1495,1)=IFERROR(VLOOKUP(LEFT('Journal Template'!A1495,1),Checks!$CF$2:$CF$5,1,0),0),"Product Code Required",IF('Journal Template'!D1495="","",IF('Journal Template'!D1495=IFERROR(VLOOKUP('Journal Template'!D1495,Checks!$CH:$CH,1,0),0),"Product Code Required","NA"))))),"")</f>
        <v/>
      </c>
    </row>
    <row r="1485" spans="14:89">
      <c r="N1485" t="s">
        <v>7650</v>
      </c>
      <c r="O1485" t="s">
        <v>7651</v>
      </c>
      <c r="P1485" t="s">
        <v>386</v>
      </c>
      <c r="Q1485" s="150" t="str">
        <f>IF(JRF!D1498="","",IF(IFERROR(VLOOKUP(JRF!D1498,Checks!N:P,3,0),0)="A","","Inactive account in Use"))</f>
        <v/>
      </c>
      <c r="R1485" t="str">
        <f>IFERROR(IF('Journal Template'!C1897="","",IF(IFERROR(VLOOKUP('Journal Template'!C1897,Checks!N:P,3,0),0)="A","","Inactive account in Use")),"")</f>
        <v/>
      </c>
      <c r="V1485" s="150" t="str">
        <f>IF(JRF!C1498="","",IF(IFERROR(VLOOKUP(JRF!C1498,Checks!S:U,3,0),0)="A","Entry with System fund Dept",""))</f>
        <v/>
      </c>
      <c r="W1485" t="str">
        <f>IFERROR(IF('Journal Template'!D1897="","",IF(IFERROR(VLOOKUP('Journal Template'!D1897,Checks!S:U,3,0),0)="A","Entry with System fund Dept","")),"")</f>
        <v/>
      </c>
      <c r="X1485" t="s">
        <v>7652</v>
      </c>
      <c r="Y1485" t="s">
        <v>386</v>
      </c>
      <c r="Z1485" t="s">
        <v>7653</v>
      </c>
      <c r="AA1485" t="s">
        <v>623</v>
      </c>
      <c r="AB1485" t="s">
        <v>1769</v>
      </c>
      <c r="AC1485" s="150" t="str">
        <f>IFERROR(IF(JRF!C1498="","",IF(AND(VLOOKUP(JRF!C1498,X:AA,4,0)=JRF!B1498,VLOOKUP(JRF!C1498,X:Y,2,0)="A"),"","Inactive Dept Combo Error")),"Inactive Dept Combo Error")</f>
        <v/>
      </c>
      <c r="AD1485" t="str">
        <f>IFERROR(IF('Journal Template'!D1897="","",IF(AND(VLOOKUP('Journal Template'!D1897,X:AA,4,0)='Journal Template'!A1897,VLOOKUP('Journal Template'!D1897,X:Y,2,0)="A"),"","Inactive Dept Combo Error")),"")</f>
        <v/>
      </c>
      <c r="AK1485" s="150" t="str">
        <f>IF(JRF!B1498="","",IF(JRF!B1498=IFERROR(VLOOKUP(JRF!B1498,Checks!AI:AI,1,0),0),"Entry in Branch/Satellite BU's",""))</f>
        <v/>
      </c>
      <c r="AL1485" t="str">
        <f>IFERROR(IF('Journal Template'!A1897="","",IF('Journal Template'!A1897=IFERROR(VLOOKUP('Journal Template'!A1897,Checks!AI:AI,1,0),0),"Entry in Branch/Satellite BU's","")),"")</f>
        <v/>
      </c>
      <c r="AO1485" s="171"/>
      <c r="AP1485" s="171"/>
      <c r="AQ1485" s="171"/>
      <c r="AR1485" s="171"/>
      <c r="CI1485" t="str">
        <f>IF(JRF!F1498&gt;0,"",IF(JRF!B1498="","",IF(LEFT(JRF!B1498,1)=IFERROR(VLOOKUP(LEFT(JRF!B1498,1),$CF$2:$CF$5,1,0),0),"Product Code Required",IF(JRF!C1498="","",IF(JRF!C1498=IFERROR(VLOOKUP(JRF!C1498,$CH:$CH,1,0),0),"Product Code Required","NA")))))</f>
        <v/>
      </c>
      <c r="CJ1485" t="str">
        <f>IF(JRF!AV1498&gt;0,"",IF(JRF!Q1498="","",IF(LEFT(JRF!Q1498,1)=IFERROR(VLOOKUP(LEFT(JRF!Q1498,1),$CF$2:$CF$5,1,0),0),"Product Code Required",IF(JRF!V1498="","",IF(JRF!V1498=IFERROR(VLOOKUP(JRF!V1498,$CH:$CH,1,0),0),"Product Code Required","NA")))))</f>
        <v/>
      </c>
      <c r="CK1485" t="str">
        <f>IFERROR(IF(LEN('Journal Template'!F1496)&gt;0,"",IF('Journal Template'!A1496="","",IF(LEFT('Journal Template'!A1496,1)=IFERROR(VLOOKUP(LEFT('Journal Template'!A1496,1),Checks!$CF$2:$CF$5,1,0),0),"Product Code Required",IF('Journal Template'!D1496="","",IF('Journal Template'!D1496=IFERROR(VLOOKUP('Journal Template'!D1496,Checks!$CH:$CH,1,0),0),"Product Code Required","NA"))))),"")</f>
        <v/>
      </c>
    </row>
    <row r="1486" spans="14:89">
      <c r="N1486" t="s">
        <v>7654</v>
      </c>
      <c r="O1486" t="s">
        <v>7655</v>
      </c>
      <c r="P1486" t="s">
        <v>386</v>
      </c>
      <c r="Q1486" s="150" t="str">
        <f>IF(JRF!D1499="","",IF(IFERROR(VLOOKUP(JRF!D1499,Checks!N:P,3,0),0)="A","","Inactive account in Use"))</f>
        <v/>
      </c>
      <c r="R1486" t="str">
        <f>IFERROR(IF('Journal Template'!C1898="","",IF(IFERROR(VLOOKUP('Journal Template'!C1898,Checks!N:P,3,0),0)="A","","Inactive account in Use")),"")</f>
        <v/>
      </c>
      <c r="V1486" s="150" t="str">
        <f>IF(JRF!C1499="","",IF(IFERROR(VLOOKUP(JRF!C1499,Checks!S:U,3,0),0)="A","Entry with System fund Dept",""))</f>
        <v/>
      </c>
      <c r="W1486" t="str">
        <f>IFERROR(IF('Journal Template'!D1898="","",IF(IFERROR(VLOOKUP('Journal Template'!D1898,Checks!S:U,3,0),0)="A","Entry with System fund Dept","")),"")</f>
        <v/>
      </c>
      <c r="X1486" t="s">
        <v>7656</v>
      </c>
      <c r="Y1486" t="s">
        <v>386</v>
      </c>
      <c r="Z1486" t="s">
        <v>7657</v>
      </c>
      <c r="AA1486" t="s">
        <v>932</v>
      </c>
      <c r="AB1486" t="s">
        <v>3550</v>
      </c>
      <c r="AC1486" s="150" t="str">
        <f>IFERROR(IF(JRF!C1499="","",IF(AND(VLOOKUP(JRF!C1499,X:AA,4,0)=JRF!B1499,VLOOKUP(JRF!C1499,X:Y,2,0)="A"),"","Inactive Dept Combo Error")),"Inactive Dept Combo Error")</f>
        <v/>
      </c>
      <c r="AD1486" t="str">
        <f>IFERROR(IF('Journal Template'!D1898="","",IF(AND(VLOOKUP('Journal Template'!D1898,X:AA,4,0)='Journal Template'!A1898,VLOOKUP('Journal Template'!D1898,X:Y,2,0)="A"),"","Inactive Dept Combo Error")),"")</f>
        <v/>
      </c>
      <c r="AK1486" s="150" t="str">
        <f>IF(JRF!B1499="","",IF(JRF!B1499=IFERROR(VLOOKUP(JRF!B1499,Checks!AI:AI,1,0),0),"Entry in Branch/Satellite BU's",""))</f>
        <v/>
      </c>
      <c r="AL1486" t="str">
        <f>IFERROR(IF('Journal Template'!A1898="","",IF('Journal Template'!A1898=IFERROR(VLOOKUP('Journal Template'!A1898,Checks!AI:AI,1,0),0),"Entry in Branch/Satellite BU's","")),"")</f>
        <v/>
      </c>
      <c r="AO1486" s="171"/>
      <c r="AP1486" s="171"/>
      <c r="AQ1486" s="171"/>
      <c r="AR1486" s="171"/>
      <c r="CI1486" t="str">
        <f>IF(JRF!F1499&gt;0,"",IF(JRF!B1499="","",IF(LEFT(JRF!B1499,1)=IFERROR(VLOOKUP(LEFT(JRF!B1499,1),$CF$2:$CF$5,1,0),0),"Product Code Required",IF(JRF!C1499="","",IF(JRF!C1499=IFERROR(VLOOKUP(JRF!C1499,$CH:$CH,1,0),0),"Product Code Required","NA")))))</f>
        <v/>
      </c>
      <c r="CJ1486" t="str">
        <f>IF(JRF!AV1499&gt;0,"",IF(JRF!Q1499="","",IF(LEFT(JRF!Q1499,1)=IFERROR(VLOOKUP(LEFT(JRF!Q1499,1),$CF$2:$CF$5,1,0),0),"Product Code Required",IF(JRF!V1499="","",IF(JRF!V1499=IFERROR(VLOOKUP(JRF!V1499,$CH:$CH,1,0),0),"Product Code Required","NA")))))</f>
        <v/>
      </c>
      <c r="CK1486" t="str">
        <f>IFERROR(IF(LEN('Journal Template'!F1497)&gt;0,"",IF('Journal Template'!A1497="","",IF(LEFT('Journal Template'!A1497,1)=IFERROR(VLOOKUP(LEFT('Journal Template'!A1497,1),Checks!$CF$2:$CF$5,1,0),0),"Product Code Required",IF('Journal Template'!D1497="","",IF('Journal Template'!D1497=IFERROR(VLOOKUP('Journal Template'!D1497,Checks!$CH:$CH,1,0),0),"Product Code Required","NA"))))),"")</f>
        <v/>
      </c>
    </row>
    <row r="1487" spans="14:89">
      <c r="N1487" t="s">
        <v>7658</v>
      </c>
      <c r="O1487" t="s">
        <v>7659</v>
      </c>
      <c r="P1487" t="s">
        <v>386</v>
      </c>
      <c r="Q1487" s="150" t="str">
        <f>IF(JRF!D1500="","",IF(IFERROR(VLOOKUP(JRF!D1500,Checks!N:P,3,0),0)="A","","Inactive account in Use"))</f>
        <v/>
      </c>
      <c r="R1487" t="str">
        <f>IFERROR(IF('Journal Template'!C1899="","",IF(IFERROR(VLOOKUP('Journal Template'!C1899,Checks!N:P,3,0),0)="A","","Inactive account in Use")),"")</f>
        <v/>
      </c>
      <c r="V1487" s="150" t="str">
        <f>IF(JRF!C1500="","",IF(IFERROR(VLOOKUP(JRF!C1500,Checks!S:U,3,0),0)="A","Entry with System fund Dept",""))</f>
        <v/>
      </c>
      <c r="W1487" t="str">
        <f>IFERROR(IF('Journal Template'!D1899="","",IF(IFERROR(VLOOKUP('Journal Template'!D1899,Checks!S:U,3,0),0)="A","Entry with System fund Dept","")),"")</f>
        <v/>
      </c>
      <c r="X1487" t="s">
        <v>1762</v>
      </c>
      <c r="Y1487" t="s">
        <v>386</v>
      </c>
      <c r="Z1487" t="s">
        <v>7660</v>
      </c>
      <c r="AA1487" t="s">
        <v>445</v>
      </c>
      <c r="AB1487" t="s">
        <v>1707</v>
      </c>
      <c r="AC1487" s="150" t="str">
        <f>IFERROR(IF(JRF!C1500="","",IF(AND(VLOOKUP(JRF!C1500,X:AA,4,0)=JRF!B1500,VLOOKUP(JRF!C1500,X:Y,2,0)="A"),"","Inactive Dept Combo Error")),"Inactive Dept Combo Error")</f>
        <v/>
      </c>
      <c r="AD1487" t="str">
        <f>IFERROR(IF('Journal Template'!D1899="","",IF(AND(VLOOKUP('Journal Template'!D1899,X:AA,4,0)='Journal Template'!A1899,VLOOKUP('Journal Template'!D1899,X:Y,2,0)="A"),"","Inactive Dept Combo Error")),"")</f>
        <v/>
      </c>
      <c r="AK1487" s="150" t="str">
        <f>IF(JRF!B1500="","",IF(JRF!B1500=IFERROR(VLOOKUP(JRF!B1500,Checks!AI:AI,1,0),0),"Entry in Branch/Satellite BU's",""))</f>
        <v/>
      </c>
      <c r="AL1487" t="str">
        <f>IFERROR(IF('Journal Template'!A1899="","",IF('Journal Template'!A1899=IFERROR(VLOOKUP('Journal Template'!A1899,Checks!AI:AI,1,0),0),"Entry in Branch/Satellite BU's","")),"")</f>
        <v/>
      </c>
      <c r="AO1487" s="171"/>
      <c r="AP1487" s="171"/>
      <c r="AQ1487" s="171"/>
      <c r="AR1487" s="171"/>
      <c r="CI1487" t="str">
        <f>IF(JRF!F1500&gt;0,"",IF(JRF!B1500="","",IF(LEFT(JRF!B1500,1)=IFERROR(VLOOKUP(LEFT(JRF!B1500,1),$CF$2:$CF$5,1,0),0),"Product Code Required",IF(JRF!C1500="","",IF(JRF!C1500=IFERROR(VLOOKUP(JRF!C1500,$CH:$CH,1,0),0),"Product Code Required","NA")))))</f>
        <v/>
      </c>
      <c r="CJ1487" t="str">
        <f>IF(JRF!AV1500&gt;0,"",IF(JRF!Q1500="","",IF(LEFT(JRF!Q1500,1)=IFERROR(VLOOKUP(LEFT(JRF!Q1500,1),$CF$2:$CF$5,1,0),0),"Product Code Required",IF(JRF!V1500="","",IF(JRF!V1500=IFERROR(VLOOKUP(JRF!V1500,$CH:$CH,1,0),0),"Product Code Required","NA")))))</f>
        <v/>
      </c>
      <c r="CK1487" t="str">
        <f>IFERROR(IF(LEN('Journal Template'!F1498)&gt;0,"",IF('Journal Template'!A1498="","",IF(LEFT('Journal Template'!A1498,1)=IFERROR(VLOOKUP(LEFT('Journal Template'!A1498,1),Checks!$CF$2:$CF$5,1,0),0),"Product Code Required",IF('Journal Template'!D1498="","",IF('Journal Template'!D1498=IFERROR(VLOOKUP('Journal Template'!D1498,Checks!$CH:$CH,1,0),0),"Product Code Required","NA"))))),"")</f>
        <v/>
      </c>
    </row>
    <row r="1488" spans="14:89">
      <c r="N1488" t="s">
        <v>7661</v>
      </c>
      <c r="O1488" t="s">
        <v>7662</v>
      </c>
      <c r="P1488" t="s">
        <v>386</v>
      </c>
      <c r="Q1488" s="150" t="str">
        <f>IF(JRF!D1501="","",IF(IFERROR(VLOOKUP(JRF!D1501,Checks!N:P,3,0),0)="A","","Inactive account in Use"))</f>
        <v/>
      </c>
      <c r="R1488" t="str">
        <f>IFERROR(IF('Journal Template'!C1900="","",IF(IFERROR(VLOOKUP('Journal Template'!C1900,Checks!N:P,3,0),0)="A","","Inactive account in Use")),"")</f>
        <v/>
      </c>
      <c r="V1488" s="150" t="str">
        <f>IF(JRF!C1501="","",IF(IFERROR(VLOOKUP(JRF!C1501,Checks!S:U,3,0),0)="A","Entry with System fund Dept",""))</f>
        <v/>
      </c>
      <c r="W1488" t="str">
        <f>IFERROR(IF('Journal Template'!D1900="","",IF(IFERROR(VLOOKUP('Journal Template'!D1900,Checks!S:U,3,0),0)="A","Entry with System fund Dept","")),"")</f>
        <v/>
      </c>
      <c r="X1488" t="s">
        <v>1766</v>
      </c>
      <c r="Y1488" t="s">
        <v>386</v>
      </c>
      <c r="Z1488" t="s">
        <v>7663</v>
      </c>
      <c r="AA1488" t="s">
        <v>932</v>
      </c>
      <c r="AB1488" t="s">
        <v>3550</v>
      </c>
      <c r="AC1488" s="150" t="str">
        <f>IFERROR(IF(JRF!C1501="","",IF(AND(VLOOKUP(JRF!C1501,X:AA,4,0)=JRF!B1501,VLOOKUP(JRF!C1501,X:Y,2,0)="A"),"","Inactive Dept Combo Error")),"Inactive Dept Combo Error")</f>
        <v/>
      </c>
      <c r="AD1488" t="str">
        <f>IFERROR(IF('Journal Template'!D1900="","",IF(AND(VLOOKUP('Journal Template'!D1900,X:AA,4,0)='Journal Template'!A1900,VLOOKUP('Journal Template'!D1900,X:Y,2,0)="A"),"","Inactive Dept Combo Error")),"")</f>
        <v/>
      </c>
      <c r="AK1488" s="150" t="str">
        <f>IF(JRF!B1501="","",IF(JRF!B1501=IFERROR(VLOOKUP(JRF!B1501,Checks!AI:AI,1,0),0),"Entry in Branch/Satellite BU's",""))</f>
        <v/>
      </c>
      <c r="AL1488" t="str">
        <f>IFERROR(IF('Journal Template'!A1900="","",IF('Journal Template'!A1900=IFERROR(VLOOKUP('Journal Template'!A1900,Checks!AI:AI,1,0),0),"Entry in Branch/Satellite BU's","")),"")</f>
        <v/>
      </c>
      <c r="AO1488" s="171"/>
      <c r="AP1488" s="171"/>
      <c r="AQ1488" s="171"/>
      <c r="AR1488" s="171"/>
      <c r="CI1488" t="str">
        <f>IF(JRF!F1501&gt;0,"",IF(JRF!B1501="","",IF(LEFT(JRF!B1501,1)=IFERROR(VLOOKUP(LEFT(JRF!B1501,1),$CF$2:$CF$5,1,0),0),"Product Code Required",IF(JRF!C1501="","",IF(JRF!C1501=IFERROR(VLOOKUP(JRF!C1501,$CH:$CH,1,0),0),"Product Code Required","NA")))))</f>
        <v/>
      </c>
      <c r="CJ1488" t="str">
        <f>IF(JRF!AV1501&gt;0,"",IF(JRF!Q1501="","",IF(LEFT(JRF!Q1501,1)=IFERROR(VLOOKUP(LEFT(JRF!Q1501,1),$CF$2:$CF$5,1,0),0),"Product Code Required",IF(JRF!V1501="","",IF(JRF!V1501=IFERROR(VLOOKUP(JRF!V1501,$CH:$CH,1,0),0),"Product Code Required","NA")))))</f>
        <v/>
      </c>
      <c r="CK1488" t="str">
        <f>IFERROR(IF(LEN('Journal Template'!F1499)&gt;0,"",IF('Journal Template'!A1499="","",IF(LEFT('Journal Template'!A1499,1)=IFERROR(VLOOKUP(LEFT('Journal Template'!A1499,1),Checks!$CF$2:$CF$5,1,0),0),"Product Code Required",IF('Journal Template'!D1499="","",IF('Journal Template'!D1499=IFERROR(VLOOKUP('Journal Template'!D1499,Checks!$CH:$CH,1,0),0),"Product Code Required","NA"))))),"")</f>
        <v/>
      </c>
    </row>
    <row r="1489" spans="14:89">
      <c r="N1489" t="s">
        <v>7664</v>
      </c>
      <c r="O1489" t="s">
        <v>7665</v>
      </c>
      <c r="P1489" t="s">
        <v>386</v>
      </c>
      <c r="Q1489" s="150" t="str">
        <f>IF(JRF!D1502="","",IF(IFERROR(VLOOKUP(JRF!D1502,Checks!N:P,3,0),0)="A","","Inactive account in Use"))</f>
        <v/>
      </c>
      <c r="R1489" t="str">
        <f>IFERROR(IF('Journal Template'!C1901="","",IF(IFERROR(VLOOKUP('Journal Template'!C1901,Checks!N:P,3,0),0)="A","","Inactive account in Use")),"")</f>
        <v/>
      </c>
      <c r="V1489" s="150" t="str">
        <f>IF(JRF!C1502="","",IF(IFERROR(VLOOKUP(JRF!C1502,Checks!S:U,3,0),0)="A","Entry with System fund Dept",""))</f>
        <v/>
      </c>
      <c r="W1489" t="str">
        <f>IFERROR(IF('Journal Template'!D1901="","",IF(IFERROR(VLOOKUP('Journal Template'!D1901,Checks!S:U,3,0),0)="A","Entry with System fund Dept","")),"")</f>
        <v/>
      </c>
      <c r="X1489" t="s">
        <v>1771</v>
      </c>
      <c r="Y1489" t="s">
        <v>386</v>
      </c>
      <c r="Z1489" t="s">
        <v>7666</v>
      </c>
      <c r="AA1489" t="s">
        <v>391</v>
      </c>
      <c r="AB1489" t="s">
        <v>125</v>
      </c>
      <c r="AC1489" s="150" t="str">
        <f>IFERROR(IF(JRF!C1502="","",IF(AND(VLOOKUP(JRF!C1502,X:AA,4,0)=JRF!B1502,VLOOKUP(JRF!C1502,X:Y,2,0)="A"),"","Inactive Dept Combo Error")),"Inactive Dept Combo Error")</f>
        <v/>
      </c>
      <c r="AD1489" t="str">
        <f>IFERROR(IF('Journal Template'!D1901="","",IF(AND(VLOOKUP('Journal Template'!D1901,X:AA,4,0)='Journal Template'!A1901,VLOOKUP('Journal Template'!D1901,X:Y,2,0)="A"),"","Inactive Dept Combo Error")),"")</f>
        <v/>
      </c>
      <c r="AK1489" s="150" t="str">
        <f>IF(JRF!B1502="","",IF(JRF!B1502=IFERROR(VLOOKUP(JRF!B1502,Checks!AI:AI,1,0),0),"Entry in Branch/Satellite BU's",""))</f>
        <v/>
      </c>
      <c r="AL1489" t="str">
        <f>IFERROR(IF('Journal Template'!A1901="","",IF('Journal Template'!A1901=IFERROR(VLOOKUP('Journal Template'!A1901,Checks!AI:AI,1,0),0),"Entry in Branch/Satellite BU's","")),"")</f>
        <v/>
      </c>
      <c r="AO1489" s="171"/>
      <c r="AP1489" s="171"/>
      <c r="AQ1489" s="171"/>
      <c r="AR1489" s="171"/>
      <c r="CI1489" t="str">
        <f>IF(JRF!F1502&gt;0,"",IF(JRF!B1502="","",IF(LEFT(JRF!B1502,1)=IFERROR(VLOOKUP(LEFT(JRF!B1502,1),$CF$2:$CF$5,1,0),0),"Product Code Required",IF(JRF!C1502="","",IF(JRF!C1502=IFERROR(VLOOKUP(JRF!C1502,$CH:$CH,1,0),0),"Product Code Required","NA")))))</f>
        <v/>
      </c>
      <c r="CJ1489" t="str">
        <f>IF(JRF!AV1502&gt;0,"",IF(JRF!Q1502="","",IF(LEFT(JRF!Q1502,1)=IFERROR(VLOOKUP(LEFT(JRF!Q1502,1),$CF$2:$CF$5,1,0),0),"Product Code Required",IF(JRF!V1502="","",IF(JRF!V1502=IFERROR(VLOOKUP(JRF!V1502,$CH:$CH,1,0),0),"Product Code Required","NA")))))</f>
        <v/>
      </c>
      <c r="CK1489" t="str">
        <f>IFERROR(IF(LEN('Journal Template'!F1500)&gt;0,"",IF('Journal Template'!A1500="","",IF(LEFT('Journal Template'!A1500,1)=IFERROR(VLOOKUP(LEFT('Journal Template'!A1500,1),Checks!$CF$2:$CF$5,1,0),0),"Product Code Required",IF('Journal Template'!D1500="","",IF('Journal Template'!D1500=IFERROR(VLOOKUP('Journal Template'!D1500,Checks!$CH:$CH,1,0),0),"Product Code Required","NA"))))),"")</f>
        <v/>
      </c>
    </row>
    <row r="1490" spans="14:89">
      <c r="N1490" t="s">
        <v>7667</v>
      </c>
      <c r="O1490" t="s">
        <v>7668</v>
      </c>
      <c r="P1490" t="s">
        <v>386</v>
      </c>
      <c r="Q1490" s="150" t="str">
        <f>IF(JRF!D1503="","",IF(IFERROR(VLOOKUP(JRF!D1503,Checks!N:P,3,0),0)="A","","Inactive account in Use"))</f>
        <v/>
      </c>
      <c r="R1490" t="str">
        <f>IFERROR(IF('Journal Template'!C1902="","",IF(IFERROR(VLOOKUP('Journal Template'!C1902,Checks!N:P,3,0),0)="A","","Inactive account in Use")),"")</f>
        <v/>
      </c>
      <c r="V1490" s="150" t="str">
        <f>IF(JRF!C1503="","",IF(IFERROR(VLOOKUP(JRF!C1503,Checks!S:U,3,0),0)="A","Entry with System fund Dept",""))</f>
        <v/>
      </c>
      <c r="W1490" t="str">
        <f>IFERROR(IF('Journal Template'!D1902="","",IF(IFERROR(VLOOKUP('Journal Template'!D1902,Checks!S:U,3,0),0)="A","Entry with System fund Dept","")),"")</f>
        <v/>
      </c>
      <c r="X1490" t="s">
        <v>7669</v>
      </c>
      <c r="Y1490" t="s">
        <v>386</v>
      </c>
      <c r="Z1490" t="s">
        <v>7670</v>
      </c>
      <c r="AA1490" t="s">
        <v>4289</v>
      </c>
      <c r="AB1490" t="s">
        <v>125</v>
      </c>
      <c r="AC1490" s="150" t="str">
        <f>IFERROR(IF(JRF!C1503="","",IF(AND(VLOOKUP(JRF!C1503,X:AA,4,0)=JRF!B1503,VLOOKUP(JRF!C1503,X:Y,2,0)="A"),"","Inactive Dept Combo Error")),"Inactive Dept Combo Error")</f>
        <v/>
      </c>
      <c r="AD1490" t="str">
        <f>IFERROR(IF('Journal Template'!D1902="","",IF(AND(VLOOKUP('Journal Template'!D1902,X:AA,4,0)='Journal Template'!A1902,VLOOKUP('Journal Template'!D1902,X:Y,2,0)="A"),"","Inactive Dept Combo Error")),"")</f>
        <v/>
      </c>
      <c r="AK1490" s="150" t="str">
        <f>IF(JRF!B1503="","",IF(JRF!B1503=IFERROR(VLOOKUP(JRF!B1503,Checks!AI:AI,1,0),0),"Entry in Branch/Satellite BU's",""))</f>
        <v/>
      </c>
      <c r="AL1490" t="str">
        <f>IFERROR(IF('Journal Template'!A1902="","",IF('Journal Template'!A1902=IFERROR(VLOOKUP('Journal Template'!A1902,Checks!AI:AI,1,0),0),"Entry in Branch/Satellite BU's","")),"")</f>
        <v/>
      </c>
      <c r="AO1490" s="171"/>
      <c r="AP1490" s="171"/>
      <c r="AQ1490" s="171"/>
      <c r="AR1490" s="171"/>
      <c r="CI1490" t="str">
        <f>IF(JRF!F1503&gt;0,"",IF(JRF!B1503="","",IF(LEFT(JRF!B1503,1)=IFERROR(VLOOKUP(LEFT(JRF!B1503,1),$CF$2:$CF$5,1,0),0),"Product Code Required",IF(JRF!C1503="","",IF(JRF!C1503=IFERROR(VLOOKUP(JRF!C1503,$CH:$CH,1,0),0),"Product Code Required","NA")))))</f>
        <v/>
      </c>
      <c r="CJ1490" t="str">
        <f>IF(JRF!AV1503&gt;0,"",IF(JRF!Q1503="","",IF(LEFT(JRF!Q1503,1)=IFERROR(VLOOKUP(LEFT(JRF!Q1503,1),$CF$2:$CF$5,1,0),0),"Product Code Required",IF(JRF!V1503="","",IF(JRF!V1503=IFERROR(VLOOKUP(JRF!V1503,$CH:$CH,1,0),0),"Product Code Required","NA")))))</f>
        <v/>
      </c>
      <c r="CK1490" t="str">
        <f>IFERROR(IF(LEN('Journal Template'!F1501)&gt;0,"",IF('Journal Template'!A1501="","",IF(LEFT('Journal Template'!A1501,1)=IFERROR(VLOOKUP(LEFT('Journal Template'!A1501,1),Checks!$CF$2:$CF$5,1,0),0),"Product Code Required",IF('Journal Template'!D1501="","",IF('Journal Template'!D1501=IFERROR(VLOOKUP('Journal Template'!D1501,Checks!$CH:$CH,1,0),0),"Product Code Required","NA"))))),"")</f>
        <v/>
      </c>
    </row>
    <row r="1491" spans="14:89">
      <c r="N1491" t="s">
        <v>7671</v>
      </c>
      <c r="O1491" t="s">
        <v>7672</v>
      </c>
      <c r="P1491" t="s">
        <v>386</v>
      </c>
      <c r="Q1491" s="150" t="str">
        <f>IF(JRF!D1504="","",IF(IFERROR(VLOOKUP(JRF!D1504,Checks!N:P,3,0),0)="A","","Inactive account in Use"))</f>
        <v/>
      </c>
      <c r="R1491" t="str">
        <f>IFERROR(IF('Journal Template'!C1903="","",IF(IFERROR(VLOOKUP('Journal Template'!C1903,Checks!N:P,3,0),0)="A","","Inactive account in Use")),"")</f>
        <v/>
      </c>
      <c r="V1491" s="150" t="str">
        <f>IF(JRF!C1504="","",IF(IFERROR(VLOOKUP(JRF!C1504,Checks!S:U,3,0),0)="A","Entry with System fund Dept",""))</f>
        <v/>
      </c>
      <c r="W1491" t="str">
        <f>IFERROR(IF('Journal Template'!D1903="","",IF(IFERROR(VLOOKUP('Journal Template'!D1903,Checks!S:U,3,0),0)="A","Entry with System fund Dept","")),"")</f>
        <v/>
      </c>
      <c r="X1491" t="s">
        <v>7673</v>
      </c>
      <c r="Y1491" t="s">
        <v>389</v>
      </c>
      <c r="Z1491" t="s">
        <v>7674</v>
      </c>
      <c r="AA1491" t="s">
        <v>1493</v>
      </c>
      <c r="AB1491" t="s">
        <v>125</v>
      </c>
      <c r="AC1491" s="150" t="str">
        <f>IFERROR(IF(JRF!C1504="","",IF(AND(VLOOKUP(JRF!C1504,X:AA,4,0)=JRF!B1504,VLOOKUP(JRF!C1504,X:Y,2,0)="A"),"","Inactive Dept Combo Error")),"Inactive Dept Combo Error")</f>
        <v/>
      </c>
      <c r="AD1491" t="str">
        <f>IFERROR(IF('Journal Template'!D1903="","",IF(AND(VLOOKUP('Journal Template'!D1903,X:AA,4,0)='Journal Template'!A1903,VLOOKUP('Journal Template'!D1903,X:Y,2,0)="A"),"","Inactive Dept Combo Error")),"")</f>
        <v/>
      </c>
      <c r="AK1491" s="150" t="str">
        <f>IF(JRF!B1504="","",IF(JRF!B1504=IFERROR(VLOOKUP(JRF!B1504,Checks!AI:AI,1,0),0),"Entry in Branch/Satellite BU's",""))</f>
        <v/>
      </c>
      <c r="AL1491" t="str">
        <f>IFERROR(IF('Journal Template'!A1903="","",IF('Journal Template'!A1903=IFERROR(VLOOKUP('Journal Template'!A1903,Checks!AI:AI,1,0),0),"Entry in Branch/Satellite BU's","")),"")</f>
        <v/>
      </c>
      <c r="AO1491" s="171"/>
      <c r="AP1491" s="171"/>
      <c r="AQ1491" s="171"/>
      <c r="AR1491" s="171"/>
      <c r="CI1491" t="str">
        <f>IF(JRF!F1504&gt;0,"",IF(JRF!B1504="","",IF(LEFT(JRF!B1504,1)=IFERROR(VLOOKUP(LEFT(JRF!B1504,1),$CF$2:$CF$5,1,0),0),"Product Code Required",IF(JRF!C1504="","",IF(JRF!C1504=IFERROR(VLOOKUP(JRF!C1504,$CH:$CH,1,0),0),"Product Code Required","NA")))))</f>
        <v/>
      </c>
      <c r="CJ1491" t="str">
        <f>IF(JRF!AV1504&gt;0,"",IF(JRF!Q1504="","",IF(LEFT(JRF!Q1504,1)=IFERROR(VLOOKUP(LEFT(JRF!Q1504,1),$CF$2:$CF$5,1,0),0),"Product Code Required",IF(JRF!V1504="","",IF(JRF!V1504=IFERROR(VLOOKUP(JRF!V1504,$CH:$CH,1,0),0),"Product Code Required","NA")))))</f>
        <v/>
      </c>
      <c r="CK1491" t="str">
        <f>IFERROR(IF(LEN('Journal Template'!F1502)&gt;0,"",IF('Journal Template'!A1502="","",IF(LEFT('Journal Template'!A1502,1)=IFERROR(VLOOKUP(LEFT('Journal Template'!A1502,1),Checks!$CF$2:$CF$5,1,0),0),"Product Code Required",IF('Journal Template'!D1502="","",IF('Journal Template'!D1502=IFERROR(VLOOKUP('Journal Template'!D1502,Checks!$CH:$CH,1,0),0),"Product Code Required","NA"))))),"")</f>
        <v/>
      </c>
    </row>
    <row r="1492" spans="14:89">
      <c r="N1492" t="s">
        <v>7675</v>
      </c>
      <c r="O1492" t="s">
        <v>7676</v>
      </c>
      <c r="P1492" t="s">
        <v>386</v>
      </c>
      <c r="Q1492" s="150" t="str">
        <f>IF(JRF!D1505="","",IF(IFERROR(VLOOKUP(JRF!D1505,Checks!N:P,3,0),0)="A","","Inactive account in Use"))</f>
        <v/>
      </c>
      <c r="R1492" t="str">
        <f>IFERROR(IF('Journal Template'!C1904="","",IF(IFERROR(VLOOKUP('Journal Template'!C1904,Checks!N:P,3,0),0)="A","","Inactive account in Use")),"")</f>
        <v/>
      </c>
      <c r="V1492" s="150" t="str">
        <f>IF(JRF!C1505="","",IF(IFERROR(VLOOKUP(JRF!C1505,Checks!S:U,3,0),0)="A","Entry with System fund Dept",""))</f>
        <v/>
      </c>
      <c r="W1492" t="str">
        <f>IFERROR(IF('Journal Template'!D1904="","",IF(IFERROR(VLOOKUP('Journal Template'!D1904,Checks!S:U,3,0),0)="A","Entry with System fund Dept","")),"")</f>
        <v/>
      </c>
      <c r="X1492" t="s">
        <v>7673</v>
      </c>
      <c r="Y1492" t="s">
        <v>389</v>
      </c>
      <c r="Z1492" t="s">
        <v>7677</v>
      </c>
      <c r="AA1492" t="s">
        <v>391</v>
      </c>
      <c r="AB1492" t="s">
        <v>125</v>
      </c>
      <c r="AC1492" s="150" t="str">
        <f>IFERROR(IF(JRF!C1505="","",IF(AND(VLOOKUP(JRF!C1505,X:AA,4,0)=JRF!B1505,VLOOKUP(JRF!C1505,X:Y,2,0)="A"),"","Inactive Dept Combo Error")),"Inactive Dept Combo Error")</f>
        <v/>
      </c>
      <c r="AD1492" t="str">
        <f>IFERROR(IF('Journal Template'!D1904="","",IF(AND(VLOOKUP('Journal Template'!D1904,X:AA,4,0)='Journal Template'!A1904,VLOOKUP('Journal Template'!D1904,X:Y,2,0)="A"),"","Inactive Dept Combo Error")),"")</f>
        <v/>
      </c>
      <c r="AK1492" s="150" t="str">
        <f>IF(JRF!B1505="","",IF(JRF!B1505=IFERROR(VLOOKUP(JRF!B1505,Checks!AI:AI,1,0),0),"Entry in Branch/Satellite BU's",""))</f>
        <v/>
      </c>
      <c r="AL1492" t="str">
        <f>IFERROR(IF('Journal Template'!A1904="","",IF('Journal Template'!A1904=IFERROR(VLOOKUP('Journal Template'!A1904,Checks!AI:AI,1,0),0),"Entry in Branch/Satellite BU's","")),"")</f>
        <v/>
      </c>
      <c r="AO1492" s="171"/>
      <c r="AP1492" s="171"/>
      <c r="AQ1492" s="171"/>
      <c r="AR1492" s="171"/>
      <c r="CI1492" t="str">
        <f>IF(JRF!F1505&gt;0,"",IF(JRF!B1505="","",IF(LEFT(JRF!B1505,1)=IFERROR(VLOOKUP(LEFT(JRF!B1505,1),$CF$2:$CF$5,1,0),0),"Product Code Required",IF(JRF!C1505="","",IF(JRF!C1505=IFERROR(VLOOKUP(JRF!C1505,$CH:$CH,1,0),0),"Product Code Required","NA")))))</f>
        <v/>
      </c>
      <c r="CJ1492" t="str">
        <f>IF(JRF!AV1505&gt;0,"",IF(JRF!Q1505="","",IF(LEFT(JRF!Q1505,1)=IFERROR(VLOOKUP(LEFT(JRF!Q1505,1),$CF$2:$CF$5,1,0),0),"Product Code Required",IF(JRF!V1505="","",IF(JRF!V1505=IFERROR(VLOOKUP(JRF!V1505,$CH:$CH,1,0),0),"Product Code Required","NA")))))</f>
        <v/>
      </c>
      <c r="CK1492" t="str">
        <f>IFERROR(IF(LEN('Journal Template'!F1503)&gt;0,"",IF('Journal Template'!A1503="","",IF(LEFT('Journal Template'!A1503,1)=IFERROR(VLOOKUP(LEFT('Journal Template'!A1503,1),Checks!$CF$2:$CF$5,1,0),0),"Product Code Required",IF('Journal Template'!D1503="","",IF('Journal Template'!D1503=IFERROR(VLOOKUP('Journal Template'!D1503,Checks!$CH:$CH,1,0),0),"Product Code Required","NA"))))),"")</f>
        <v/>
      </c>
    </row>
    <row r="1493" spans="14:89">
      <c r="N1493" t="s">
        <v>7678</v>
      </c>
      <c r="O1493" t="s">
        <v>7679</v>
      </c>
      <c r="P1493" t="s">
        <v>386</v>
      </c>
      <c r="Q1493" s="150" t="str">
        <f>IF(JRF!D1506="","",IF(IFERROR(VLOOKUP(JRF!D1506,Checks!N:P,3,0),0)="A","","Inactive account in Use"))</f>
        <v/>
      </c>
      <c r="R1493" t="str">
        <f>IFERROR(IF('Journal Template'!C1905="","",IF(IFERROR(VLOOKUP('Journal Template'!C1905,Checks!N:P,3,0),0)="A","","Inactive account in Use")),"")</f>
        <v/>
      </c>
      <c r="V1493" s="150" t="str">
        <f>IF(JRF!C1506="","",IF(IFERROR(VLOOKUP(JRF!C1506,Checks!S:U,3,0),0)="A","Entry with System fund Dept",""))</f>
        <v/>
      </c>
      <c r="W1493" t="str">
        <f>IFERROR(IF('Journal Template'!D1905="","",IF(IFERROR(VLOOKUP('Journal Template'!D1905,Checks!S:U,3,0),0)="A","Entry with System fund Dept","")),"")</f>
        <v/>
      </c>
      <c r="X1493" t="s">
        <v>7680</v>
      </c>
      <c r="Y1493" t="s">
        <v>386</v>
      </c>
      <c r="Z1493" t="s">
        <v>7681</v>
      </c>
      <c r="AA1493" t="s">
        <v>391</v>
      </c>
      <c r="AB1493" t="s">
        <v>125</v>
      </c>
      <c r="AC1493" s="150" t="str">
        <f>IFERROR(IF(JRF!C1506="","",IF(AND(VLOOKUP(JRF!C1506,X:AA,4,0)=JRF!B1506,VLOOKUP(JRF!C1506,X:Y,2,0)="A"),"","Inactive Dept Combo Error")),"Inactive Dept Combo Error")</f>
        <v/>
      </c>
      <c r="AD1493" t="str">
        <f>IFERROR(IF('Journal Template'!D1905="","",IF(AND(VLOOKUP('Journal Template'!D1905,X:AA,4,0)='Journal Template'!A1905,VLOOKUP('Journal Template'!D1905,X:Y,2,0)="A"),"","Inactive Dept Combo Error")),"")</f>
        <v/>
      </c>
      <c r="AK1493" s="150" t="str">
        <f>IF(JRF!B1506="","",IF(JRF!B1506=IFERROR(VLOOKUP(JRF!B1506,Checks!AI:AI,1,0),0),"Entry in Branch/Satellite BU's",""))</f>
        <v/>
      </c>
      <c r="AL1493" t="str">
        <f>IFERROR(IF('Journal Template'!A1905="","",IF('Journal Template'!A1905=IFERROR(VLOOKUP('Journal Template'!A1905,Checks!AI:AI,1,0),0),"Entry in Branch/Satellite BU's","")),"")</f>
        <v/>
      </c>
      <c r="AO1493" s="171"/>
      <c r="AP1493" s="171"/>
      <c r="AQ1493" s="171"/>
      <c r="AR1493" s="171"/>
      <c r="CI1493" t="str">
        <f>IF(JRF!F1506&gt;0,"",IF(JRF!B1506="","",IF(LEFT(JRF!B1506,1)=IFERROR(VLOOKUP(LEFT(JRF!B1506,1),$CF$2:$CF$5,1,0),0),"Product Code Required",IF(JRF!C1506="","",IF(JRF!C1506=IFERROR(VLOOKUP(JRF!C1506,$CH:$CH,1,0),0),"Product Code Required","NA")))))</f>
        <v/>
      </c>
      <c r="CJ1493" t="str">
        <f>IF(JRF!AV1506&gt;0,"",IF(JRF!Q1506="","",IF(LEFT(JRF!Q1506,1)=IFERROR(VLOOKUP(LEFT(JRF!Q1506,1),$CF$2:$CF$5,1,0),0),"Product Code Required",IF(JRF!V1506="","",IF(JRF!V1506=IFERROR(VLOOKUP(JRF!V1506,$CH:$CH,1,0),0),"Product Code Required","NA")))))</f>
        <v/>
      </c>
      <c r="CK1493" t="str">
        <f>IFERROR(IF(LEN('Journal Template'!F1504)&gt;0,"",IF('Journal Template'!A1504="","",IF(LEFT('Journal Template'!A1504,1)=IFERROR(VLOOKUP(LEFT('Journal Template'!A1504,1),Checks!$CF$2:$CF$5,1,0),0),"Product Code Required",IF('Journal Template'!D1504="","",IF('Journal Template'!D1504=IFERROR(VLOOKUP('Journal Template'!D1504,Checks!$CH:$CH,1,0),0),"Product Code Required","NA"))))),"")</f>
        <v/>
      </c>
    </row>
    <row r="1494" spans="14:89">
      <c r="N1494" t="s">
        <v>7682</v>
      </c>
      <c r="O1494" t="s">
        <v>7683</v>
      </c>
      <c r="P1494" t="s">
        <v>386</v>
      </c>
      <c r="Q1494" s="150" t="str">
        <f>IF(JRF!D1507="","",IF(IFERROR(VLOOKUP(JRF!D1507,Checks!N:P,3,0),0)="A","","Inactive account in Use"))</f>
        <v/>
      </c>
      <c r="R1494" t="str">
        <f>IFERROR(IF('Journal Template'!C1906="","",IF(IFERROR(VLOOKUP('Journal Template'!C1906,Checks!N:P,3,0),0)="A","","Inactive account in Use")),"")</f>
        <v/>
      </c>
      <c r="V1494" s="150" t="str">
        <f>IF(JRF!C1507="","",IF(IFERROR(VLOOKUP(JRF!C1507,Checks!S:U,3,0),0)="A","Entry with System fund Dept",""))</f>
        <v/>
      </c>
      <c r="W1494" t="str">
        <f>IFERROR(IF('Journal Template'!D1906="","",IF(IFERROR(VLOOKUP('Journal Template'!D1906,Checks!S:U,3,0),0)="A","Entry with System fund Dept","")),"")</f>
        <v/>
      </c>
      <c r="X1494" t="s">
        <v>7684</v>
      </c>
      <c r="Y1494" t="s">
        <v>386</v>
      </c>
      <c r="Z1494" t="s">
        <v>7685</v>
      </c>
      <c r="AA1494" t="s">
        <v>391</v>
      </c>
      <c r="AB1494" t="s">
        <v>125</v>
      </c>
      <c r="AC1494" s="150" t="str">
        <f>IFERROR(IF(JRF!C1507="","",IF(AND(VLOOKUP(JRF!C1507,X:AA,4,0)=JRF!B1507,VLOOKUP(JRF!C1507,X:Y,2,0)="A"),"","Inactive Dept Combo Error")),"Inactive Dept Combo Error")</f>
        <v/>
      </c>
      <c r="AD1494" t="str">
        <f>IFERROR(IF('Journal Template'!D1906="","",IF(AND(VLOOKUP('Journal Template'!D1906,X:AA,4,0)='Journal Template'!A1906,VLOOKUP('Journal Template'!D1906,X:Y,2,0)="A"),"","Inactive Dept Combo Error")),"")</f>
        <v/>
      </c>
      <c r="AK1494" s="150" t="str">
        <f>IF(JRF!B1507="","",IF(JRF!B1507=IFERROR(VLOOKUP(JRF!B1507,Checks!AI:AI,1,0),0),"Entry in Branch/Satellite BU's",""))</f>
        <v/>
      </c>
      <c r="AL1494" t="str">
        <f>IFERROR(IF('Journal Template'!A1906="","",IF('Journal Template'!A1906=IFERROR(VLOOKUP('Journal Template'!A1906,Checks!AI:AI,1,0),0),"Entry in Branch/Satellite BU's","")),"")</f>
        <v/>
      </c>
      <c r="AO1494" s="171"/>
      <c r="AP1494" s="171"/>
      <c r="AQ1494" s="171"/>
      <c r="AR1494" s="171"/>
      <c r="CI1494" t="str">
        <f>IF(JRF!F1507&gt;0,"",IF(JRF!B1507="","",IF(LEFT(JRF!B1507,1)=IFERROR(VLOOKUP(LEFT(JRF!B1507,1),$CF$2:$CF$5,1,0),0),"Product Code Required",IF(JRF!C1507="","",IF(JRF!C1507=IFERROR(VLOOKUP(JRF!C1507,$CH:$CH,1,0),0),"Product Code Required","NA")))))</f>
        <v/>
      </c>
      <c r="CJ1494" t="str">
        <f>IF(JRF!AV1507&gt;0,"",IF(JRF!Q1507="","",IF(LEFT(JRF!Q1507,1)=IFERROR(VLOOKUP(LEFT(JRF!Q1507,1),$CF$2:$CF$5,1,0),0),"Product Code Required",IF(JRF!V1507="","",IF(JRF!V1507=IFERROR(VLOOKUP(JRF!V1507,$CH:$CH,1,0),0),"Product Code Required","NA")))))</f>
        <v/>
      </c>
      <c r="CK1494" t="str">
        <f>IFERROR(IF(LEN('Journal Template'!F1505)&gt;0,"",IF('Journal Template'!A1505="","",IF(LEFT('Journal Template'!A1505,1)=IFERROR(VLOOKUP(LEFT('Journal Template'!A1505,1),Checks!$CF$2:$CF$5,1,0),0),"Product Code Required",IF('Journal Template'!D1505="","",IF('Journal Template'!D1505=IFERROR(VLOOKUP('Journal Template'!D1505,Checks!$CH:$CH,1,0),0),"Product Code Required","NA"))))),"")</f>
        <v/>
      </c>
    </row>
    <row r="1495" spans="14:89">
      <c r="N1495" t="s">
        <v>7686</v>
      </c>
      <c r="O1495" t="s">
        <v>7687</v>
      </c>
      <c r="P1495" t="s">
        <v>386</v>
      </c>
      <c r="Q1495" s="150" t="str">
        <f>IF(JRF!D1508="","",IF(IFERROR(VLOOKUP(JRF!D1508,Checks!N:P,3,0),0)="A","","Inactive account in Use"))</f>
        <v/>
      </c>
      <c r="R1495" t="str">
        <f>IFERROR(IF('Journal Template'!C1907="","",IF(IFERROR(VLOOKUP('Journal Template'!C1907,Checks!N:P,3,0),0)="A","","Inactive account in Use")),"")</f>
        <v/>
      </c>
      <c r="V1495" s="150" t="str">
        <f>IF(JRF!C1508="","",IF(IFERROR(VLOOKUP(JRF!C1508,Checks!S:U,3,0),0)="A","Entry with System fund Dept",""))</f>
        <v/>
      </c>
      <c r="W1495" t="str">
        <f>IFERROR(IF('Journal Template'!D1907="","",IF(IFERROR(VLOOKUP('Journal Template'!D1907,Checks!S:U,3,0),0)="A","Entry with System fund Dept","")),"")</f>
        <v/>
      </c>
      <c r="X1495" t="s">
        <v>7688</v>
      </c>
      <c r="Y1495" t="s">
        <v>389</v>
      </c>
      <c r="Z1495" t="s">
        <v>7689</v>
      </c>
      <c r="AA1495" t="s">
        <v>391</v>
      </c>
      <c r="AB1495" t="s">
        <v>125</v>
      </c>
      <c r="AC1495" s="150" t="str">
        <f>IFERROR(IF(JRF!C1508="","",IF(AND(VLOOKUP(JRF!C1508,X:AA,4,0)=JRF!B1508,VLOOKUP(JRF!C1508,X:Y,2,0)="A"),"","Inactive Dept Combo Error")),"Inactive Dept Combo Error")</f>
        <v/>
      </c>
      <c r="AD1495" t="str">
        <f>IFERROR(IF('Journal Template'!D1907="","",IF(AND(VLOOKUP('Journal Template'!D1907,X:AA,4,0)='Journal Template'!A1907,VLOOKUP('Journal Template'!D1907,X:Y,2,0)="A"),"","Inactive Dept Combo Error")),"")</f>
        <v/>
      </c>
      <c r="AK1495" s="150" t="str">
        <f>IF(JRF!B1508="","",IF(JRF!B1508=IFERROR(VLOOKUP(JRF!B1508,Checks!AI:AI,1,0),0),"Entry in Branch/Satellite BU's",""))</f>
        <v/>
      </c>
      <c r="AL1495" t="str">
        <f>IFERROR(IF('Journal Template'!A1907="","",IF('Journal Template'!A1907=IFERROR(VLOOKUP('Journal Template'!A1907,Checks!AI:AI,1,0),0),"Entry in Branch/Satellite BU's","")),"")</f>
        <v/>
      </c>
      <c r="AO1495" s="171"/>
      <c r="AP1495" s="171"/>
      <c r="AQ1495" s="171"/>
      <c r="AR1495" s="171"/>
      <c r="CI1495" t="str">
        <f>IF(JRF!F1508&gt;0,"",IF(JRF!B1508="","",IF(LEFT(JRF!B1508,1)=IFERROR(VLOOKUP(LEFT(JRF!B1508,1),$CF$2:$CF$5,1,0),0),"Product Code Required",IF(JRF!C1508="","",IF(JRF!C1508=IFERROR(VLOOKUP(JRF!C1508,$CH:$CH,1,0),0),"Product Code Required","NA")))))</f>
        <v/>
      </c>
      <c r="CJ1495" t="str">
        <f>IF(JRF!AV1508&gt;0,"",IF(JRF!Q1508="","",IF(LEFT(JRF!Q1508,1)=IFERROR(VLOOKUP(LEFT(JRF!Q1508,1),$CF$2:$CF$5,1,0),0),"Product Code Required",IF(JRF!V1508="","",IF(JRF!V1508=IFERROR(VLOOKUP(JRF!V1508,$CH:$CH,1,0),0),"Product Code Required","NA")))))</f>
        <v/>
      </c>
      <c r="CK1495" t="str">
        <f>IFERROR(IF(LEN('Journal Template'!F1506)&gt;0,"",IF('Journal Template'!A1506="","",IF(LEFT('Journal Template'!A1506,1)=IFERROR(VLOOKUP(LEFT('Journal Template'!A1506,1),Checks!$CF$2:$CF$5,1,0),0),"Product Code Required",IF('Journal Template'!D1506="","",IF('Journal Template'!D1506=IFERROR(VLOOKUP('Journal Template'!D1506,Checks!$CH:$CH,1,0),0),"Product Code Required","NA"))))),"")</f>
        <v/>
      </c>
    </row>
    <row r="1496" spans="14:89">
      <c r="N1496" t="s">
        <v>7690</v>
      </c>
      <c r="O1496" t="s">
        <v>7691</v>
      </c>
      <c r="P1496" t="s">
        <v>386</v>
      </c>
      <c r="Q1496" s="150" t="str">
        <f>IF(JRF!D1509="","",IF(IFERROR(VLOOKUP(JRF!D1509,Checks!N:P,3,0),0)="A","","Inactive account in Use"))</f>
        <v/>
      </c>
      <c r="R1496" t="str">
        <f>IFERROR(IF('Journal Template'!C1908="","",IF(IFERROR(VLOOKUP('Journal Template'!C1908,Checks!N:P,3,0),0)="A","","Inactive account in Use")),"")</f>
        <v/>
      </c>
      <c r="V1496" s="150" t="str">
        <f>IF(JRF!C1509="","",IF(IFERROR(VLOOKUP(JRF!C1509,Checks!S:U,3,0),0)="A","Entry with System fund Dept",""))</f>
        <v/>
      </c>
      <c r="W1496" t="str">
        <f>IFERROR(IF('Journal Template'!D1908="","",IF(IFERROR(VLOOKUP('Journal Template'!D1908,Checks!S:U,3,0),0)="A","Entry with System fund Dept","")),"")</f>
        <v/>
      </c>
      <c r="X1496" t="s">
        <v>7692</v>
      </c>
      <c r="Y1496" t="s">
        <v>386</v>
      </c>
      <c r="Z1496" t="s">
        <v>7693</v>
      </c>
      <c r="AA1496" t="s">
        <v>3581</v>
      </c>
      <c r="AB1496" t="s">
        <v>125</v>
      </c>
      <c r="AC1496" s="150" t="str">
        <f>IFERROR(IF(JRF!C1509="","",IF(AND(VLOOKUP(JRF!C1509,X:AA,4,0)=JRF!B1509,VLOOKUP(JRF!C1509,X:Y,2,0)="A"),"","Inactive Dept Combo Error")),"Inactive Dept Combo Error")</f>
        <v/>
      </c>
      <c r="AD1496" t="str">
        <f>IFERROR(IF('Journal Template'!D1908="","",IF(AND(VLOOKUP('Journal Template'!D1908,X:AA,4,0)='Journal Template'!A1908,VLOOKUP('Journal Template'!D1908,X:Y,2,0)="A"),"","Inactive Dept Combo Error")),"")</f>
        <v/>
      </c>
      <c r="AK1496" s="150" t="str">
        <f>IF(JRF!B1509="","",IF(JRF!B1509=IFERROR(VLOOKUP(JRF!B1509,Checks!AI:AI,1,0),0),"Entry in Branch/Satellite BU's",""))</f>
        <v/>
      </c>
      <c r="AL1496" t="str">
        <f>IFERROR(IF('Journal Template'!A1908="","",IF('Journal Template'!A1908=IFERROR(VLOOKUP('Journal Template'!A1908,Checks!AI:AI,1,0),0),"Entry in Branch/Satellite BU's","")),"")</f>
        <v/>
      </c>
      <c r="AO1496" s="171"/>
      <c r="AP1496" s="171"/>
      <c r="AQ1496" s="171"/>
      <c r="AR1496" s="171"/>
      <c r="CI1496" t="str">
        <f>IF(JRF!F1509&gt;0,"",IF(JRF!B1509="","",IF(LEFT(JRF!B1509,1)=IFERROR(VLOOKUP(LEFT(JRF!B1509,1),$CF$2:$CF$5,1,0),0),"Product Code Required",IF(JRF!C1509="","",IF(JRF!C1509=IFERROR(VLOOKUP(JRF!C1509,$CH:$CH,1,0),0),"Product Code Required","NA")))))</f>
        <v/>
      </c>
      <c r="CJ1496" t="str">
        <f>IF(JRF!AV1509&gt;0,"",IF(JRF!Q1509="","",IF(LEFT(JRF!Q1509,1)=IFERROR(VLOOKUP(LEFT(JRF!Q1509,1),$CF$2:$CF$5,1,0),0),"Product Code Required",IF(JRF!V1509="","",IF(JRF!V1509=IFERROR(VLOOKUP(JRF!V1509,$CH:$CH,1,0),0),"Product Code Required","NA")))))</f>
        <v/>
      </c>
      <c r="CK1496" t="str">
        <f>IFERROR(IF(LEN('Journal Template'!F1507)&gt;0,"",IF('Journal Template'!A1507="","",IF(LEFT('Journal Template'!A1507,1)=IFERROR(VLOOKUP(LEFT('Journal Template'!A1507,1),Checks!$CF$2:$CF$5,1,0),0),"Product Code Required",IF('Journal Template'!D1507="","",IF('Journal Template'!D1507=IFERROR(VLOOKUP('Journal Template'!D1507,Checks!$CH:$CH,1,0),0),"Product Code Required","NA"))))),"")</f>
        <v/>
      </c>
    </row>
    <row r="1497" spans="14:89">
      <c r="N1497" t="s">
        <v>7694</v>
      </c>
      <c r="O1497" t="s">
        <v>7695</v>
      </c>
      <c r="P1497" t="s">
        <v>386</v>
      </c>
      <c r="Q1497" s="150" t="str">
        <f>IF(JRF!D1510="","",IF(IFERROR(VLOOKUP(JRF!D1510,Checks!N:P,3,0),0)="A","","Inactive account in Use"))</f>
        <v/>
      </c>
      <c r="R1497" t="str">
        <f>IFERROR(IF('Journal Template'!C1909="","",IF(IFERROR(VLOOKUP('Journal Template'!C1909,Checks!N:P,3,0),0)="A","","Inactive account in Use")),"")</f>
        <v/>
      </c>
      <c r="V1497" s="150" t="str">
        <f>IF(JRF!C1510="","",IF(IFERROR(VLOOKUP(JRF!C1510,Checks!S:U,3,0),0)="A","Entry with System fund Dept",""))</f>
        <v/>
      </c>
      <c r="W1497" t="str">
        <f>IFERROR(IF('Journal Template'!D1909="","",IF(IFERROR(VLOOKUP('Journal Template'!D1909,Checks!S:U,3,0),0)="A","Entry with System fund Dept","")),"")</f>
        <v/>
      </c>
      <c r="X1497" t="s">
        <v>7696</v>
      </c>
      <c r="Y1497" t="s">
        <v>386</v>
      </c>
      <c r="Z1497" t="s">
        <v>1419</v>
      </c>
      <c r="AA1497" t="s">
        <v>391</v>
      </c>
      <c r="AB1497" t="s">
        <v>125</v>
      </c>
      <c r="AC1497" s="150" t="str">
        <f>IFERROR(IF(JRF!C1510="","",IF(AND(VLOOKUP(JRF!C1510,X:AA,4,0)=JRF!B1510,VLOOKUP(JRF!C1510,X:Y,2,0)="A"),"","Inactive Dept Combo Error")),"Inactive Dept Combo Error")</f>
        <v/>
      </c>
      <c r="AD1497" t="str">
        <f>IFERROR(IF('Journal Template'!D1909="","",IF(AND(VLOOKUP('Journal Template'!D1909,X:AA,4,0)='Journal Template'!A1909,VLOOKUP('Journal Template'!D1909,X:Y,2,0)="A"),"","Inactive Dept Combo Error")),"")</f>
        <v/>
      </c>
      <c r="AK1497" s="150" t="str">
        <f>IF(JRF!B1510="","",IF(JRF!B1510=IFERROR(VLOOKUP(JRF!B1510,Checks!AI:AI,1,0),0),"Entry in Branch/Satellite BU's",""))</f>
        <v/>
      </c>
      <c r="AL1497" t="str">
        <f>IFERROR(IF('Journal Template'!A1909="","",IF('Journal Template'!A1909=IFERROR(VLOOKUP('Journal Template'!A1909,Checks!AI:AI,1,0),0),"Entry in Branch/Satellite BU's","")),"")</f>
        <v/>
      </c>
      <c r="AO1497" s="171"/>
      <c r="AP1497" s="171"/>
      <c r="AQ1497" s="171"/>
      <c r="AR1497" s="171"/>
      <c r="CI1497" t="str">
        <f>IF(JRF!F1510&gt;0,"",IF(JRF!B1510="","",IF(LEFT(JRF!B1510,1)=IFERROR(VLOOKUP(LEFT(JRF!B1510,1),$CF$2:$CF$5,1,0),0),"Product Code Required",IF(JRF!C1510="","",IF(JRF!C1510=IFERROR(VLOOKUP(JRF!C1510,$CH:$CH,1,0),0),"Product Code Required","NA")))))</f>
        <v/>
      </c>
      <c r="CJ1497" t="str">
        <f>IF(JRF!AV1510&gt;0,"",IF(JRF!Q1510="","",IF(LEFT(JRF!Q1510,1)=IFERROR(VLOOKUP(LEFT(JRF!Q1510,1),$CF$2:$CF$5,1,0),0),"Product Code Required",IF(JRF!V1510="","",IF(JRF!V1510=IFERROR(VLOOKUP(JRF!V1510,$CH:$CH,1,0),0),"Product Code Required","NA")))))</f>
        <v/>
      </c>
      <c r="CK1497" t="str">
        <f>IFERROR(IF(LEN('Journal Template'!F1508)&gt;0,"",IF('Journal Template'!A1508="","",IF(LEFT('Journal Template'!A1508,1)=IFERROR(VLOOKUP(LEFT('Journal Template'!A1508,1),Checks!$CF$2:$CF$5,1,0),0),"Product Code Required",IF('Journal Template'!D1508="","",IF('Journal Template'!D1508=IFERROR(VLOOKUP('Journal Template'!D1508,Checks!$CH:$CH,1,0),0),"Product Code Required","NA"))))),"")</f>
        <v/>
      </c>
    </row>
    <row r="1498" spans="14:89">
      <c r="N1498" t="s">
        <v>7697</v>
      </c>
      <c r="O1498" t="s">
        <v>7698</v>
      </c>
      <c r="P1498" t="s">
        <v>386</v>
      </c>
      <c r="Q1498" s="150" t="str">
        <f>IF(JRF!D1511="","",IF(IFERROR(VLOOKUP(JRF!D1511,Checks!N:P,3,0),0)="A","","Inactive account in Use"))</f>
        <v/>
      </c>
      <c r="R1498" t="str">
        <f>IFERROR(IF('Journal Template'!C1910="","",IF(IFERROR(VLOOKUP('Journal Template'!C1910,Checks!N:P,3,0),0)="A","","Inactive account in Use")),"")</f>
        <v/>
      </c>
      <c r="V1498" s="150" t="str">
        <f>IF(JRF!C1511="","",IF(IFERROR(VLOOKUP(JRF!C1511,Checks!S:U,3,0),0)="A","Entry with System fund Dept",""))</f>
        <v/>
      </c>
      <c r="W1498" t="str">
        <f>IFERROR(IF('Journal Template'!D1910="","",IF(IFERROR(VLOOKUP('Journal Template'!D1910,Checks!S:U,3,0),0)="A","Entry with System fund Dept","")),"")</f>
        <v/>
      </c>
      <c r="X1498" t="s">
        <v>7699</v>
      </c>
      <c r="Y1498" t="s">
        <v>386</v>
      </c>
      <c r="Z1498" t="s">
        <v>1511</v>
      </c>
      <c r="AA1498" t="s">
        <v>1493</v>
      </c>
      <c r="AB1498" t="s">
        <v>125</v>
      </c>
      <c r="AC1498" s="150" t="str">
        <f>IFERROR(IF(JRF!C1511="","",IF(AND(VLOOKUP(JRF!C1511,X:AA,4,0)=JRF!B1511,VLOOKUP(JRF!C1511,X:Y,2,0)="A"),"","Inactive Dept Combo Error")),"Inactive Dept Combo Error")</f>
        <v/>
      </c>
      <c r="AD1498" t="str">
        <f>IFERROR(IF('Journal Template'!D1910="","",IF(AND(VLOOKUP('Journal Template'!D1910,X:AA,4,0)='Journal Template'!A1910,VLOOKUP('Journal Template'!D1910,X:Y,2,0)="A"),"","Inactive Dept Combo Error")),"")</f>
        <v/>
      </c>
      <c r="AK1498" s="150" t="str">
        <f>IF(JRF!B1511="","",IF(JRF!B1511=IFERROR(VLOOKUP(JRF!B1511,Checks!AI:AI,1,0),0),"Entry in Branch/Satellite BU's",""))</f>
        <v/>
      </c>
      <c r="AL1498" t="str">
        <f>IFERROR(IF('Journal Template'!A1910="","",IF('Journal Template'!A1910=IFERROR(VLOOKUP('Journal Template'!A1910,Checks!AI:AI,1,0),0),"Entry in Branch/Satellite BU's","")),"")</f>
        <v/>
      </c>
      <c r="AO1498" s="171"/>
      <c r="AP1498" s="171"/>
      <c r="AQ1498" s="171"/>
      <c r="AR1498" s="171"/>
      <c r="CI1498" t="str">
        <f>IF(JRF!F1511&gt;0,"",IF(JRF!B1511="","",IF(LEFT(JRF!B1511,1)=IFERROR(VLOOKUP(LEFT(JRF!B1511,1),$CF$2:$CF$5,1,0),0),"Product Code Required",IF(JRF!C1511="","",IF(JRF!C1511=IFERROR(VLOOKUP(JRF!C1511,$CH:$CH,1,0),0),"Product Code Required","NA")))))</f>
        <v/>
      </c>
      <c r="CJ1498" t="str">
        <f>IF(JRF!AV1511&gt;0,"",IF(JRF!Q1511="","",IF(LEFT(JRF!Q1511,1)=IFERROR(VLOOKUP(LEFT(JRF!Q1511,1),$CF$2:$CF$5,1,0),0),"Product Code Required",IF(JRF!V1511="","",IF(JRF!V1511=IFERROR(VLOOKUP(JRF!V1511,$CH:$CH,1,0),0),"Product Code Required","NA")))))</f>
        <v/>
      </c>
      <c r="CK1498" t="str">
        <f>IFERROR(IF(LEN('Journal Template'!F1509)&gt;0,"",IF('Journal Template'!A1509="","",IF(LEFT('Journal Template'!A1509,1)=IFERROR(VLOOKUP(LEFT('Journal Template'!A1509,1),Checks!$CF$2:$CF$5,1,0),0),"Product Code Required",IF('Journal Template'!D1509="","",IF('Journal Template'!D1509=IFERROR(VLOOKUP('Journal Template'!D1509,Checks!$CH:$CH,1,0),0),"Product Code Required","NA"))))),"")</f>
        <v/>
      </c>
    </row>
    <row r="1499" spans="14:89">
      <c r="N1499" t="s">
        <v>7700</v>
      </c>
      <c r="O1499" t="s">
        <v>7701</v>
      </c>
      <c r="P1499" t="s">
        <v>386</v>
      </c>
      <c r="Q1499" s="150" t="str">
        <f>IF(JRF!D1512="","",IF(IFERROR(VLOOKUP(JRF!D1512,Checks!N:P,3,0),0)="A","","Inactive account in Use"))</f>
        <v/>
      </c>
      <c r="R1499" t="str">
        <f>IFERROR(IF('Journal Template'!C1911="","",IF(IFERROR(VLOOKUP('Journal Template'!C1911,Checks!N:P,3,0),0)="A","","Inactive account in Use")),"")</f>
        <v/>
      </c>
      <c r="V1499" s="150" t="str">
        <f>IF(JRF!C1512="","",IF(IFERROR(VLOOKUP(JRF!C1512,Checks!S:U,3,0),0)="A","Entry with System fund Dept",""))</f>
        <v/>
      </c>
      <c r="W1499" t="str">
        <f>IFERROR(IF('Journal Template'!D1911="","",IF(IFERROR(VLOOKUP('Journal Template'!D1911,Checks!S:U,3,0),0)="A","Entry with System fund Dept","")),"")</f>
        <v/>
      </c>
      <c r="X1499" t="s">
        <v>7702</v>
      </c>
      <c r="Y1499" t="s">
        <v>389</v>
      </c>
      <c r="Z1499" t="s">
        <v>7703</v>
      </c>
      <c r="AA1499" t="s">
        <v>3591</v>
      </c>
      <c r="AB1499" t="s">
        <v>125</v>
      </c>
      <c r="AC1499" s="150" t="str">
        <f>IFERROR(IF(JRF!C1512="","",IF(AND(VLOOKUP(JRF!C1512,X:AA,4,0)=JRF!B1512,VLOOKUP(JRF!C1512,X:Y,2,0)="A"),"","Inactive Dept Combo Error")),"Inactive Dept Combo Error")</f>
        <v/>
      </c>
      <c r="AD1499" t="str">
        <f>IFERROR(IF('Journal Template'!D1911="","",IF(AND(VLOOKUP('Journal Template'!D1911,X:AA,4,0)='Journal Template'!A1911,VLOOKUP('Journal Template'!D1911,X:Y,2,0)="A"),"","Inactive Dept Combo Error")),"")</f>
        <v/>
      </c>
      <c r="AK1499" s="150" t="str">
        <f>IF(JRF!B1512="","",IF(JRF!B1512=IFERROR(VLOOKUP(JRF!B1512,Checks!AI:AI,1,0),0),"Entry in Branch/Satellite BU's",""))</f>
        <v/>
      </c>
      <c r="AL1499" t="str">
        <f>IFERROR(IF('Journal Template'!A1911="","",IF('Journal Template'!A1911=IFERROR(VLOOKUP('Journal Template'!A1911,Checks!AI:AI,1,0),0),"Entry in Branch/Satellite BU's","")),"")</f>
        <v/>
      </c>
      <c r="AO1499" s="171"/>
      <c r="AP1499" s="171"/>
      <c r="AQ1499" s="171"/>
      <c r="AR1499" s="171"/>
      <c r="CI1499" t="str">
        <f>IF(JRF!F1512&gt;0,"",IF(JRF!B1512="","",IF(LEFT(JRF!B1512,1)=IFERROR(VLOOKUP(LEFT(JRF!B1512,1),$CF$2:$CF$5,1,0),0),"Product Code Required",IF(JRF!C1512="","",IF(JRF!C1512=IFERROR(VLOOKUP(JRF!C1512,$CH:$CH,1,0),0),"Product Code Required","NA")))))</f>
        <v/>
      </c>
      <c r="CJ1499" t="str">
        <f>IF(JRF!AV1512&gt;0,"",IF(JRF!Q1512="","",IF(LEFT(JRF!Q1512,1)=IFERROR(VLOOKUP(LEFT(JRF!Q1512,1),$CF$2:$CF$5,1,0),0),"Product Code Required",IF(JRF!V1512="","",IF(JRF!V1512=IFERROR(VLOOKUP(JRF!V1512,$CH:$CH,1,0),0),"Product Code Required","NA")))))</f>
        <v/>
      </c>
      <c r="CK1499" t="str">
        <f>IFERROR(IF(LEN('Journal Template'!F1510)&gt;0,"",IF('Journal Template'!A1510="","",IF(LEFT('Journal Template'!A1510,1)=IFERROR(VLOOKUP(LEFT('Journal Template'!A1510,1),Checks!$CF$2:$CF$5,1,0),0),"Product Code Required",IF('Journal Template'!D1510="","",IF('Journal Template'!D1510=IFERROR(VLOOKUP('Journal Template'!D1510,Checks!$CH:$CH,1,0),0),"Product Code Required","NA"))))),"")</f>
        <v/>
      </c>
    </row>
    <row r="1500" spans="14:89">
      <c r="N1500" t="s">
        <v>7704</v>
      </c>
      <c r="O1500" t="s">
        <v>7705</v>
      </c>
      <c r="P1500" t="s">
        <v>386</v>
      </c>
      <c r="Q1500" s="150" t="str">
        <f>IF(JRF!D1513="","",IF(IFERROR(VLOOKUP(JRF!D1513,Checks!N:P,3,0),0)="A","","Inactive account in Use"))</f>
        <v/>
      </c>
      <c r="R1500" t="str">
        <f>IFERROR(IF('Journal Template'!C1912="","",IF(IFERROR(VLOOKUP('Journal Template'!C1912,Checks!N:P,3,0),0)="A","","Inactive account in Use")),"")</f>
        <v/>
      </c>
      <c r="V1500" s="150" t="str">
        <f>IF(JRF!C1513="","",IF(IFERROR(VLOOKUP(JRF!C1513,Checks!S:U,3,0),0)="A","Entry with System fund Dept",""))</f>
        <v/>
      </c>
      <c r="W1500" t="str">
        <f>IFERROR(IF('Journal Template'!D1912="","",IF(IFERROR(VLOOKUP('Journal Template'!D1912,Checks!S:U,3,0),0)="A","Entry with System fund Dept","")),"")</f>
        <v/>
      </c>
      <c r="X1500" t="s">
        <v>7706</v>
      </c>
      <c r="Y1500" t="s">
        <v>389</v>
      </c>
      <c r="Z1500" t="s">
        <v>7707</v>
      </c>
      <c r="AA1500" t="s">
        <v>3581</v>
      </c>
      <c r="AB1500" t="s">
        <v>125</v>
      </c>
      <c r="AC1500" s="150" t="str">
        <f>IFERROR(IF(JRF!C1513="","",IF(AND(VLOOKUP(JRF!C1513,X:AA,4,0)=JRF!B1513,VLOOKUP(JRF!C1513,X:Y,2,0)="A"),"","Inactive Dept Combo Error")),"Inactive Dept Combo Error")</f>
        <v/>
      </c>
      <c r="AD1500" t="str">
        <f>IFERROR(IF('Journal Template'!D1912="","",IF(AND(VLOOKUP('Journal Template'!D1912,X:AA,4,0)='Journal Template'!A1912,VLOOKUP('Journal Template'!D1912,X:Y,2,0)="A"),"","Inactive Dept Combo Error")),"")</f>
        <v/>
      </c>
      <c r="AK1500" s="150" t="str">
        <f>IF(JRF!B1513="","",IF(JRF!B1513=IFERROR(VLOOKUP(JRF!B1513,Checks!AI:AI,1,0),0),"Entry in Branch/Satellite BU's",""))</f>
        <v/>
      </c>
      <c r="AL1500" t="str">
        <f>IFERROR(IF('Journal Template'!A1912="","",IF('Journal Template'!A1912=IFERROR(VLOOKUP('Journal Template'!A1912,Checks!AI:AI,1,0),0),"Entry in Branch/Satellite BU's","")),"")</f>
        <v/>
      </c>
      <c r="AO1500" s="171"/>
      <c r="AP1500" s="171"/>
      <c r="AQ1500" s="171"/>
      <c r="AR1500" s="171"/>
      <c r="CI1500" t="str">
        <f>IF(JRF!F1513&gt;0,"",IF(JRF!B1513="","",IF(LEFT(JRF!B1513,1)=IFERROR(VLOOKUP(LEFT(JRF!B1513,1),$CF$2:$CF$5,1,0),0),"Product Code Required",IF(JRF!C1513="","",IF(JRF!C1513=IFERROR(VLOOKUP(JRF!C1513,$CH:$CH,1,0),0),"Product Code Required","NA")))))</f>
        <v/>
      </c>
      <c r="CJ1500" t="str">
        <f>IF(JRF!AV1513&gt;0,"",IF(JRF!Q1513="","",IF(LEFT(JRF!Q1513,1)=IFERROR(VLOOKUP(LEFT(JRF!Q1513,1),$CF$2:$CF$5,1,0),0),"Product Code Required",IF(JRF!V1513="","",IF(JRF!V1513=IFERROR(VLOOKUP(JRF!V1513,$CH:$CH,1,0),0),"Product Code Required","NA")))))</f>
        <v/>
      </c>
      <c r="CK1500" t="str">
        <f>IFERROR(IF(LEN('Journal Template'!F1511)&gt;0,"",IF('Journal Template'!A1511="","",IF(LEFT('Journal Template'!A1511,1)=IFERROR(VLOOKUP(LEFT('Journal Template'!A1511,1),Checks!$CF$2:$CF$5,1,0),0),"Product Code Required",IF('Journal Template'!D1511="","",IF('Journal Template'!D1511=IFERROR(VLOOKUP('Journal Template'!D1511,Checks!$CH:$CH,1,0),0),"Product Code Required","NA"))))),"")</f>
        <v/>
      </c>
    </row>
    <row r="1501" spans="14:89">
      <c r="N1501" t="s">
        <v>7708</v>
      </c>
      <c r="O1501" t="s">
        <v>7709</v>
      </c>
      <c r="P1501" t="s">
        <v>386</v>
      </c>
      <c r="Q1501" s="150" t="str">
        <f>IF(JRF!D1514="","",IF(IFERROR(VLOOKUP(JRF!D1514,Checks!N:P,3,0),0)="A","","Inactive account in Use"))</f>
        <v/>
      </c>
      <c r="R1501" t="str">
        <f>IFERROR(IF('Journal Template'!C1913="","",IF(IFERROR(VLOOKUP('Journal Template'!C1913,Checks!N:P,3,0),0)="A","","Inactive account in Use")),"")</f>
        <v/>
      </c>
      <c r="V1501" s="150" t="str">
        <f>IF(JRF!C1514="","",IF(IFERROR(VLOOKUP(JRF!C1514,Checks!S:U,3,0),0)="A","Entry with System fund Dept",""))</f>
        <v/>
      </c>
      <c r="W1501" t="str">
        <f>IFERROR(IF('Journal Template'!D1913="","",IF(IFERROR(VLOOKUP('Journal Template'!D1913,Checks!S:U,3,0),0)="A","Entry with System fund Dept","")),"")</f>
        <v/>
      </c>
      <c r="X1501" t="s">
        <v>7710</v>
      </c>
      <c r="Y1501" t="s">
        <v>386</v>
      </c>
      <c r="Z1501" t="s">
        <v>7711</v>
      </c>
      <c r="AA1501" t="s">
        <v>391</v>
      </c>
      <c r="AB1501" t="s">
        <v>125</v>
      </c>
      <c r="AC1501" s="150" t="str">
        <f>IFERROR(IF(JRF!C1514="","",IF(AND(VLOOKUP(JRF!C1514,X:AA,4,0)=JRF!B1514,VLOOKUP(JRF!C1514,X:Y,2,0)="A"),"","Inactive Dept Combo Error")),"Inactive Dept Combo Error")</f>
        <v/>
      </c>
      <c r="AD1501" t="str">
        <f>IFERROR(IF('Journal Template'!D1913="","",IF(AND(VLOOKUP('Journal Template'!D1913,X:AA,4,0)='Journal Template'!A1913,VLOOKUP('Journal Template'!D1913,X:Y,2,0)="A"),"","Inactive Dept Combo Error")),"")</f>
        <v/>
      </c>
      <c r="AK1501" s="150" t="str">
        <f>IF(JRF!B1514="","",IF(JRF!B1514=IFERROR(VLOOKUP(JRF!B1514,Checks!AI:AI,1,0),0),"Entry in Branch/Satellite BU's",""))</f>
        <v/>
      </c>
      <c r="AL1501" t="str">
        <f>IFERROR(IF('Journal Template'!A1913="","",IF('Journal Template'!A1913=IFERROR(VLOOKUP('Journal Template'!A1913,Checks!AI:AI,1,0),0),"Entry in Branch/Satellite BU's","")),"")</f>
        <v/>
      </c>
      <c r="AO1501" s="171"/>
      <c r="AP1501" s="171"/>
      <c r="AQ1501" s="171"/>
      <c r="AR1501" s="171"/>
      <c r="CI1501" t="str">
        <f>IF(JRF!F1514&gt;0,"",IF(JRF!B1514="","",IF(LEFT(JRF!B1514,1)=IFERROR(VLOOKUP(LEFT(JRF!B1514,1),$CF$2:$CF$5,1,0),0),"Product Code Required",IF(JRF!C1514="","",IF(JRF!C1514=IFERROR(VLOOKUP(JRF!C1514,$CH:$CH,1,0),0),"Product Code Required","NA")))))</f>
        <v/>
      </c>
      <c r="CJ1501" t="str">
        <f>IF(JRF!AV1514&gt;0,"",IF(JRF!Q1514="","",IF(LEFT(JRF!Q1514,1)=IFERROR(VLOOKUP(LEFT(JRF!Q1514,1),$CF$2:$CF$5,1,0),0),"Product Code Required",IF(JRF!V1514="","",IF(JRF!V1514=IFERROR(VLOOKUP(JRF!V1514,$CH:$CH,1,0),0),"Product Code Required","NA")))))</f>
        <v/>
      </c>
      <c r="CK1501" t="str">
        <f>IFERROR(IF(LEN('Journal Template'!F1512)&gt;0,"",IF('Journal Template'!A1512="","",IF(LEFT('Journal Template'!A1512,1)=IFERROR(VLOOKUP(LEFT('Journal Template'!A1512,1),Checks!$CF$2:$CF$5,1,0),0),"Product Code Required",IF('Journal Template'!D1512="","",IF('Journal Template'!D1512=IFERROR(VLOOKUP('Journal Template'!D1512,Checks!$CH:$CH,1,0),0),"Product Code Required","NA"))))),"")</f>
        <v/>
      </c>
    </row>
    <row r="1502" spans="14:89">
      <c r="N1502" t="s">
        <v>7712</v>
      </c>
      <c r="O1502" t="s">
        <v>7713</v>
      </c>
      <c r="P1502" t="s">
        <v>386</v>
      </c>
      <c r="Q1502" s="150" t="str">
        <f>IF(JRF!D1515="","",IF(IFERROR(VLOOKUP(JRF!D1515,Checks!N:P,3,0),0)="A","","Inactive account in Use"))</f>
        <v/>
      </c>
      <c r="R1502" t="str">
        <f>IFERROR(IF('Journal Template'!C1914="","",IF(IFERROR(VLOOKUP('Journal Template'!C1914,Checks!N:P,3,0),0)="A","","Inactive account in Use")),"")</f>
        <v/>
      </c>
      <c r="V1502" s="150" t="str">
        <f>IF(JRF!C1515="","",IF(IFERROR(VLOOKUP(JRF!C1515,Checks!S:U,3,0),0)="A","Entry with System fund Dept",""))</f>
        <v/>
      </c>
      <c r="W1502" t="str">
        <f>IFERROR(IF('Journal Template'!D1914="","",IF(IFERROR(VLOOKUP('Journal Template'!D1914,Checks!S:U,3,0),0)="A","Entry with System fund Dept","")),"")</f>
        <v/>
      </c>
      <c r="X1502" t="s">
        <v>7714</v>
      </c>
      <c r="Y1502" t="s">
        <v>386</v>
      </c>
      <c r="Z1502" t="s">
        <v>7715</v>
      </c>
      <c r="AA1502" t="s">
        <v>391</v>
      </c>
      <c r="AB1502" t="s">
        <v>125</v>
      </c>
      <c r="AC1502" s="150" t="str">
        <f>IFERROR(IF(JRF!C1515="","",IF(AND(VLOOKUP(JRF!C1515,X:AA,4,0)=JRF!B1515,VLOOKUP(JRF!C1515,X:Y,2,0)="A"),"","Inactive Dept Combo Error")),"Inactive Dept Combo Error")</f>
        <v/>
      </c>
      <c r="AD1502" t="str">
        <f>IFERROR(IF('Journal Template'!D1914="","",IF(AND(VLOOKUP('Journal Template'!D1914,X:AA,4,0)='Journal Template'!A1914,VLOOKUP('Journal Template'!D1914,X:Y,2,0)="A"),"","Inactive Dept Combo Error")),"")</f>
        <v/>
      </c>
      <c r="AK1502" s="150" t="str">
        <f>IF(JRF!B1515="","",IF(JRF!B1515=IFERROR(VLOOKUP(JRF!B1515,Checks!AI:AI,1,0),0),"Entry in Branch/Satellite BU's",""))</f>
        <v/>
      </c>
      <c r="AL1502" t="str">
        <f>IFERROR(IF('Journal Template'!A1914="","",IF('Journal Template'!A1914=IFERROR(VLOOKUP('Journal Template'!A1914,Checks!AI:AI,1,0),0),"Entry in Branch/Satellite BU's","")),"")</f>
        <v/>
      </c>
      <c r="AO1502" s="171"/>
      <c r="AP1502" s="171"/>
      <c r="AQ1502" s="171"/>
      <c r="AR1502" s="171"/>
      <c r="CI1502" t="str">
        <f>IF(JRF!F1515&gt;0,"",IF(JRF!B1515="","",IF(LEFT(JRF!B1515,1)=IFERROR(VLOOKUP(LEFT(JRF!B1515,1),$CF$2:$CF$5,1,0),0),"Product Code Required",IF(JRF!C1515="","",IF(JRF!C1515=IFERROR(VLOOKUP(JRF!C1515,$CH:$CH,1,0),0),"Product Code Required","NA")))))</f>
        <v/>
      </c>
      <c r="CJ1502" t="str">
        <f>IF(JRF!AV1515&gt;0,"",IF(JRF!Q1515="","",IF(LEFT(JRF!Q1515,1)=IFERROR(VLOOKUP(LEFT(JRF!Q1515,1),$CF$2:$CF$5,1,0),0),"Product Code Required",IF(JRF!V1515="","",IF(JRF!V1515=IFERROR(VLOOKUP(JRF!V1515,$CH:$CH,1,0),0),"Product Code Required","NA")))))</f>
        <v/>
      </c>
      <c r="CK1502" t="str">
        <f>IFERROR(IF(LEN('Journal Template'!F1513)&gt;0,"",IF('Journal Template'!A1513="","",IF(LEFT('Journal Template'!A1513,1)=IFERROR(VLOOKUP(LEFT('Journal Template'!A1513,1),Checks!$CF$2:$CF$5,1,0),0),"Product Code Required",IF('Journal Template'!D1513="","",IF('Journal Template'!D1513=IFERROR(VLOOKUP('Journal Template'!D1513,Checks!$CH:$CH,1,0),0),"Product Code Required","NA"))))),"")</f>
        <v/>
      </c>
    </row>
    <row r="1503" spans="14:89">
      <c r="N1503" t="s">
        <v>7716</v>
      </c>
      <c r="O1503" t="s">
        <v>7717</v>
      </c>
      <c r="P1503" t="s">
        <v>386</v>
      </c>
      <c r="Q1503" s="150" t="str">
        <f>IF(JRF!D1516="","",IF(IFERROR(VLOOKUP(JRF!D1516,Checks!N:P,3,0),0)="A","","Inactive account in Use"))</f>
        <v/>
      </c>
      <c r="R1503" t="str">
        <f>IFERROR(IF('Journal Template'!C1915="","",IF(IFERROR(VLOOKUP('Journal Template'!C1915,Checks!N:P,3,0),0)="A","","Inactive account in Use")),"")</f>
        <v/>
      </c>
      <c r="V1503" s="150" t="str">
        <f>IF(JRF!C1516="","",IF(IFERROR(VLOOKUP(JRF!C1516,Checks!S:U,3,0),0)="A","Entry with System fund Dept",""))</f>
        <v/>
      </c>
      <c r="W1503" t="str">
        <f>IFERROR(IF('Journal Template'!D1915="","",IF(IFERROR(VLOOKUP('Journal Template'!D1915,Checks!S:U,3,0),0)="A","Entry with System fund Dept","")),"")</f>
        <v/>
      </c>
      <c r="X1503" t="s">
        <v>7718</v>
      </c>
      <c r="Y1503" t="s">
        <v>389</v>
      </c>
      <c r="Z1503" t="s">
        <v>7719</v>
      </c>
      <c r="AA1503" t="s">
        <v>391</v>
      </c>
      <c r="AB1503" t="s">
        <v>125</v>
      </c>
      <c r="AC1503" s="150" t="str">
        <f>IFERROR(IF(JRF!C1516="","",IF(AND(VLOOKUP(JRF!C1516,X:AA,4,0)=JRF!B1516,VLOOKUP(JRF!C1516,X:Y,2,0)="A"),"","Inactive Dept Combo Error")),"Inactive Dept Combo Error")</f>
        <v/>
      </c>
      <c r="AD1503" t="str">
        <f>IFERROR(IF('Journal Template'!D1915="","",IF(AND(VLOOKUP('Journal Template'!D1915,X:AA,4,0)='Journal Template'!A1915,VLOOKUP('Journal Template'!D1915,X:Y,2,0)="A"),"","Inactive Dept Combo Error")),"")</f>
        <v/>
      </c>
      <c r="AK1503" s="150" t="str">
        <f>IF(JRF!B1516="","",IF(JRF!B1516=IFERROR(VLOOKUP(JRF!B1516,Checks!AI:AI,1,0),0),"Entry in Branch/Satellite BU's",""))</f>
        <v/>
      </c>
      <c r="AL1503" t="str">
        <f>IFERROR(IF('Journal Template'!A1915="","",IF('Journal Template'!A1915=IFERROR(VLOOKUP('Journal Template'!A1915,Checks!AI:AI,1,0),0),"Entry in Branch/Satellite BU's","")),"")</f>
        <v/>
      </c>
      <c r="AO1503" s="171"/>
      <c r="AP1503" s="171"/>
      <c r="AQ1503" s="171"/>
      <c r="AR1503" s="171"/>
      <c r="CI1503" t="str">
        <f>IF(JRF!F1516&gt;0,"",IF(JRF!B1516="","",IF(LEFT(JRF!B1516,1)=IFERROR(VLOOKUP(LEFT(JRF!B1516,1),$CF$2:$CF$5,1,0),0),"Product Code Required",IF(JRF!C1516="","",IF(JRF!C1516=IFERROR(VLOOKUP(JRF!C1516,$CH:$CH,1,0),0),"Product Code Required","NA")))))</f>
        <v/>
      </c>
      <c r="CJ1503" t="str">
        <f>IF(JRF!AV1516&gt;0,"",IF(JRF!Q1516="","",IF(LEFT(JRF!Q1516,1)=IFERROR(VLOOKUP(LEFT(JRF!Q1516,1),$CF$2:$CF$5,1,0),0),"Product Code Required",IF(JRF!V1516="","",IF(JRF!V1516=IFERROR(VLOOKUP(JRF!V1516,$CH:$CH,1,0),0),"Product Code Required","NA")))))</f>
        <v/>
      </c>
      <c r="CK1503" t="str">
        <f>IFERROR(IF(LEN('Journal Template'!F1514)&gt;0,"",IF('Journal Template'!A1514="","",IF(LEFT('Journal Template'!A1514,1)=IFERROR(VLOOKUP(LEFT('Journal Template'!A1514,1),Checks!$CF$2:$CF$5,1,0),0),"Product Code Required",IF('Journal Template'!D1514="","",IF('Journal Template'!D1514=IFERROR(VLOOKUP('Journal Template'!D1514,Checks!$CH:$CH,1,0),0),"Product Code Required","NA"))))),"")</f>
        <v/>
      </c>
    </row>
    <row r="1504" spans="14:89">
      <c r="N1504" t="s">
        <v>7720</v>
      </c>
      <c r="O1504" t="s">
        <v>7721</v>
      </c>
      <c r="P1504" t="s">
        <v>386</v>
      </c>
      <c r="Q1504" s="150" t="str">
        <f>IF(JRF!D1517="","",IF(IFERROR(VLOOKUP(JRF!D1517,Checks!N:P,3,0),0)="A","","Inactive account in Use"))</f>
        <v/>
      </c>
      <c r="R1504" t="str">
        <f>IFERROR(IF('Journal Template'!C1916="","",IF(IFERROR(VLOOKUP('Journal Template'!C1916,Checks!N:P,3,0),0)="A","","Inactive account in Use")),"")</f>
        <v/>
      </c>
      <c r="V1504" s="150" t="str">
        <f>IF(JRF!C1517="","",IF(IFERROR(VLOOKUP(JRF!C1517,Checks!S:U,3,0),0)="A","Entry with System fund Dept",""))</f>
        <v/>
      </c>
      <c r="W1504" t="str">
        <f>IFERROR(IF('Journal Template'!D1916="","",IF(IFERROR(VLOOKUP('Journal Template'!D1916,Checks!S:U,3,0),0)="A","Entry with System fund Dept","")),"")</f>
        <v/>
      </c>
      <c r="X1504" t="s">
        <v>7722</v>
      </c>
      <c r="Y1504" t="s">
        <v>389</v>
      </c>
      <c r="Z1504" t="s">
        <v>7723</v>
      </c>
      <c r="AA1504" t="s">
        <v>391</v>
      </c>
      <c r="AB1504" t="s">
        <v>125</v>
      </c>
      <c r="AC1504" s="150" t="str">
        <f>IFERROR(IF(JRF!C1517="","",IF(AND(VLOOKUP(JRF!C1517,X:AA,4,0)=JRF!B1517,VLOOKUP(JRF!C1517,X:Y,2,0)="A"),"","Inactive Dept Combo Error")),"Inactive Dept Combo Error")</f>
        <v/>
      </c>
      <c r="AD1504" t="str">
        <f>IFERROR(IF('Journal Template'!D1916="","",IF(AND(VLOOKUP('Journal Template'!D1916,X:AA,4,0)='Journal Template'!A1916,VLOOKUP('Journal Template'!D1916,X:Y,2,0)="A"),"","Inactive Dept Combo Error")),"")</f>
        <v/>
      </c>
      <c r="AK1504" s="150" t="str">
        <f>IF(JRF!B1517="","",IF(JRF!B1517=IFERROR(VLOOKUP(JRF!B1517,Checks!AI:AI,1,0),0),"Entry in Branch/Satellite BU's",""))</f>
        <v/>
      </c>
      <c r="AL1504" t="str">
        <f>IFERROR(IF('Journal Template'!A1916="","",IF('Journal Template'!A1916=IFERROR(VLOOKUP('Journal Template'!A1916,Checks!AI:AI,1,0),0),"Entry in Branch/Satellite BU's","")),"")</f>
        <v/>
      </c>
      <c r="AO1504" s="171"/>
      <c r="AP1504" s="171"/>
      <c r="AQ1504" s="171"/>
      <c r="AR1504" s="171"/>
      <c r="CI1504" t="str">
        <f>IF(JRF!F1517&gt;0,"",IF(JRF!B1517="","",IF(LEFT(JRF!B1517,1)=IFERROR(VLOOKUP(LEFT(JRF!B1517,1),$CF$2:$CF$5,1,0),0),"Product Code Required",IF(JRF!C1517="","",IF(JRF!C1517=IFERROR(VLOOKUP(JRF!C1517,$CH:$CH,1,0),0),"Product Code Required","NA")))))</f>
        <v/>
      </c>
      <c r="CJ1504" t="str">
        <f>IF(JRF!AV1517&gt;0,"",IF(JRF!Q1517="","",IF(LEFT(JRF!Q1517,1)=IFERROR(VLOOKUP(LEFT(JRF!Q1517,1),$CF$2:$CF$5,1,0),0),"Product Code Required",IF(JRF!V1517="","",IF(JRF!V1517=IFERROR(VLOOKUP(JRF!V1517,$CH:$CH,1,0),0),"Product Code Required","NA")))))</f>
        <v/>
      </c>
      <c r="CK1504" t="str">
        <f>IFERROR(IF(LEN('Journal Template'!F1515)&gt;0,"",IF('Journal Template'!A1515="","",IF(LEFT('Journal Template'!A1515,1)=IFERROR(VLOOKUP(LEFT('Journal Template'!A1515,1),Checks!$CF$2:$CF$5,1,0),0),"Product Code Required",IF('Journal Template'!D1515="","",IF('Journal Template'!D1515=IFERROR(VLOOKUP('Journal Template'!D1515,Checks!$CH:$CH,1,0),0),"Product Code Required","NA"))))),"")</f>
        <v/>
      </c>
    </row>
    <row r="1505" spans="14:89">
      <c r="N1505" t="s">
        <v>7724</v>
      </c>
      <c r="O1505" t="s">
        <v>7725</v>
      </c>
      <c r="P1505" t="s">
        <v>386</v>
      </c>
      <c r="Q1505" s="150" t="str">
        <f>IF(JRF!D1518="","",IF(IFERROR(VLOOKUP(JRF!D1518,Checks!N:P,3,0),0)="A","","Inactive account in Use"))</f>
        <v/>
      </c>
      <c r="R1505" t="str">
        <f>IFERROR(IF('Journal Template'!C1917="","",IF(IFERROR(VLOOKUP('Journal Template'!C1917,Checks!N:P,3,0),0)="A","","Inactive account in Use")),"")</f>
        <v/>
      </c>
      <c r="V1505" s="150" t="str">
        <f>IF(JRF!C1518="","",IF(IFERROR(VLOOKUP(JRF!C1518,Checks!S:U,3,0),0)="A","Entry with System fund Dept",""))</f>
        <v/>
      </c>
      <c r="W1505" t="str">
        <f>IFERROR(IF('Journal Template'!D1917="","",IF(IFERROR(VLOOKUP('Journal Template'!D1917,Checks!S:U,3,0),0)="A","Entry with System fund Dept","")),"")</f>
        <v/>
      </c>
      <c r="X1505" t="s">
        <v>7726</v>
      </c>
      <c r="Y1505" t="s">
        <v>389</v>
      </c>
      <c r="Z1505" t="s">
        <v>7727</v>
      </c>
      <c r="AA1505" t="s">
        <v>3591</v>
      </c>
      <c r="AB1505" t="s">
        <v>125</v>
      </c>
      <c r="AC1505" s="150" t="str">
        <f>IFERROR(IF(JRF!C1518="","",IF(AND(VLOOKUP(JRF!C1518,X:AA,4,0)=JRF!B1518,VLOOKUP(JRF!C1518,X:Y,2,0)="A"),"","Inactive Dept Combo Error")),"Inactive Dept Combo Error")</f>
        <v/>
      </c>
      <c r="AD1505" t="str">
        <f>IFERROR(IF('Journal Template'!D1917="","",IF(AND(VLOOKUP('Journal Template'!D1917,X:AA,4,0)='Journal Template'!A1917,VLOOKUP('Journal Template'!D1917,X:Y,2,0)="A"),"","Inactive Dept Combo Error")),"")</f>
        <v/>
      </c>
      <c r="AK1505" s="150" t="str">
        <f>IF(JRF!B1518="","",IF(JRF!B1518=IFERROR(VLOOKUP(JRF!B1518,Checks!AI:AI,1,0),0),"Entry in Branch/Satellite BU's",""))</f>
        <v/>
      </c>
      <c r="AL1505" t="str">
        <f>IFERROR(IF('Journal Template'!A1917="","",IF('Journal Template'!A1917=IFERROR(VLOOKUP('Journal Template'!A1917,Checks!AI:AI,1,0),0),"Entry in Branch/Satellite BU's","")),"")</f>
        <v/>
      </c>
      <c r="AO1505" s="171"/>
      <c r="AP1505" s="171"/>
      <c r="AQ1505" s="171"/>
      <c r="AR1505" s="171"/>
      <c r="CI1505" t="str">
        <f>IF(JRF!F1518&gt;0,"",IF(JRF!B1518="","",IF(LEFT(JRF!B1518,1)=IFERROR(VLOOKUP(LEFT(JRF!B1518,1),$CF$2:$CF$5,1,0),0),"Product Code Required",IF(JRF!C1518="","",IF(JRF!C1518=IFERROR(VLOOKUP(JRF!C1518,$CH:$CH,1,0),0),"Product Code Required","NA")))))</f>
        <v/>
      </c>
      <c r="CJ1505" t="str">
        <f>IF(JRF!AV1518&gt;0,"",IF(JRF!Q1518="","",IF(LEFT(JRF!Q1518,1)=IFERROR(VLOOKUP(LEFT(JRF!Q1518,1),$CF$2:$CF$5,1,0),0),"Product Code Required",IF(JRF!V1518="","",IF(JRF!V1518=IFERROR(VLOOKUP(JRF!V1518,$CH:$CH,1,0),0),"Product Code Required","NA")))))</f>
        <v/>
      </c>
      <c r="CK1505" t="str">
        <f>IFERROR(IF(LEN('Journal Template'!F1516)&gt;0,"",IF('Journal Template'!A1516="","",IF(LEFT('Journal Template'!A1516,1)=IFERROR(VLOOKUP(LEFT('Journal Template'!A1516,1),Checks!$CF$2:$CF$5,1,0),0),"Product Code Required",IF('Journal Template'!D1516="","",IF('Journal Template'!D1516=IFERROR(VLOOKUP('Journal Template'!D1516,Checks!$CH:$CH,1,0),0),"Product Code Required","NA"))))),"")</f>
        <v/>
      </c>
    </row>
    <row r="1506" spans="14:89">
      <c r="N1506" t="s">
        <v>7728</v>
      </c>
      <c r="O1506" t="s">
        <v>7729</v>
      </c>
      <c r="P1506" t="s">
        <v>386</v>
      </c>
      <c r="Q1506" s="150" t="str">
        <f>IF(JRF!D1519="","",IF(IFERROR(VLOOKUP(JRF!D1519,Checks!N:P,3,0),0)="A","","Inactive account in Use"))</f>
        <v/>
      </c>
      <c r="R1506" t="str">
        <f>IFERROR(IF('Journal Template'!C1918="","",IF(IFERROR(VLOOKUP('Journal Template'!C1918,Checks!N:P,3,0),0)="A","","Inactive account in Use")),"")</f>
        <v/>
      </c>
      <c r="V1506" s="150" t="str">
        <f>IF(JRF!C1519="","",IF(IFERROR(VLOOKUP(JRF!C1519,Checks!S:U,3,0),0)="A","Entry with System fund Dept",""))</f>
        <v/>
      </c>
      <c r="W1506" t="str">
        <f>IFERROR(IF('Journal Template'!D1918="","",IF(IFERROR(VLOOKUP('Journal Template'!D1918,Checks!S:U,3,0),0)="A","Entry with System fund Dept","")),"")</f>
        <v/>
      </c>
      <c r="X1506" t="s">
        <v>7730</v>
      </c>
      <c r="Y1506" t="s">
        <v>389</v>
      </c>
      <c r="Z1506" t="s">
        <v>7731</v>
      </c>
      <c r="AA1506" t="s">
        <v>391</v>
      </c>
      <c r="AB1506" t="s">
        <v>125</v>
      </c>
      <c r="AC1506" s="150" t="str">
        <f>IFERROR(IF(JRF!C1519="","",IF(AND(VLOOKUP(JRF!C1519,X:AA,4,0)=JRF!B1519,VLOOKUP(JRF!C1519,X:Y,2,0)="A"),"","Inactive Dept Combo Error")),"Inactive Dept Combo Error")</f>
        <v/>
      </c>
      <c r="AD1506" t="str">
        <f>IFERROR(IF('Journal Template'!D1918="","",IF(AND(VLOOKUP('Journal Template'!D1918,X:AA,4,0)='Journal Template'!A1918,VLOOKUP('Journal Template'!D1918,X:Y,2,0)="A"),"","Inactive Dept Combo Error")),"")</f>
        <v/>
      </c>
      <c r="AK1506" s="150" t="str">
        <f>IF(JRF!B1519="","",IF(JRF!B1519=IFERROR(VLOOKUP(JRF!B1519,Checks!AI:AI,1,0),0),"Entry in Branch/Satellite BU's",""))</f>
        <v/>
      </c>
      <c r="AL1506" t="str">
        <f>IFERROR(IF('Journal Template'!A1918="","",IF('Journal Template'!A1918=IFERROR(VLOOKUP('Journal Template'!A1918,Checks!AI:AI,1,0),0),"Entry in Branch/Satellite BU's","")),"")</f>
        <v/>
      </c>
      <c r="AO1506" s="171"/>
      <c r="AP1506" s="171"/>
      <c r="AQ1506" s="171"/>
      <c r="AR1506" s="171"/>
      <c r="CI1506" t="str">
        <f>IF(JRF!F1519&gt;0,"",IF(JRF!B1519="","",IF(LEFT(JRF!B1519,1)=IFERROR(VLOOKUP(LEFT(JRF!B1519,1),$CF$2:$CF$5,1,0),0),"Product Code Required",IF(JRF!C1519="","",IF(JRF!C1519=IFERROR(VLOOKUP(JRF!C1519,$CH:$CH,1,0),0),"Product Code Required","NA")))))</f>
        <v/>
      </c>
      <c r="CJ1506" t="str">
        <f>IF(JRF!AV1519&gt;0,"",IF(JRF!Q1519="","",IF(LEFT(JRF!Q1519,1)=IFERROR(VLOOKUP(LEFT(JRF!Q1519,1),$CF$2:$CF$5,1,0),0),"Product Code Required",IF(JRF!V1519="","",IF(JRF!V1519=IFERROR(VLOOKUP(JRF!V1519,$CH:$CH,1,0),0),"Product Code Required","NA")))))</f>
        <v/>
      </c>
      <c r="CK1506" t="str">
        <f>IFERROR(IF(LEN('Journal Template'!F1517)&gt;0,"",IF('Journal Template'!A1517="","",IF(LEFT('Journal Template'!A1517,1)=IFERROR(VLOOKUP(LEFT('Journal Template'!A1517,1),Checks!$CF$2:$CF$5,1,0),0),"Product Code Required",IF('Journal Template'!D1517="","",IF('Journal Template'!D1517=IFERROR(VLOOKUP('Journal Template'!D1517,Checks!$CH:$CH,1,0),0),"Product Code Required","NA"))))),"")</f>
        <v/>
      </c>
    </row>
    <row r="1507" spans="14:89">
      <c r="N1507" t="s">
        <v>7732</v>
      </c>
      <c r="O1507" t="s">
        <v>7733</v>
      </c>
      <c r="P1507" t="s">
        <v>386</v>
      </c>
      <c r="Q1507" s="150" t="str">
        <f>IF(JRF!D1520="","",IF(IFERROR(VLOOKUP(JRF!D1520,Checks!N:P,3,0),0)="A","","Inactive account in Use"))</f>
        <v/>
      </c>
      <c r="R1507" t="str">
        <f>IFERROR(IF('Journal Template'!C1919="","",IF(IFERROR(VLOOKUP('Journal Template'!C1919,Checks!N:P,3,0),0)="A","","Inactive account in Use")),"")</f>
        <v/>
      </c>
      <c r="V1507" s="150" t="str">
        <f>IF(JRF!C1520="","",IF(IFERROR(VLOOKUP(JRF!C1520,Checks!S:U,3,0),0)="A","Entry with System fund Dept",""))</f>
        <v/>
      </c>
      <c r="W1507" t="str">
        <f>IFERROR(IF('Journal Template'!D1919="","",IF(IFERROR(VLOOKUP('Journal Template'!D1919,Checks!S:U,3,0),0)="A","Entry with System fund Dept","")),"")</f>
        <v/>
      </c>
      <c r="X1507" t="s">
        <v>7734</v>
      </c>
      <c r="Y1507" t="s">
        <v>389</v>
      </c>
      <c r="Z1507" t="s">
        <v>7735</v>
      </c>
      <c r="AA1507" t="s">
        <v>1493</v>
      </c>
      <c r="AB1507" t="s">
        <v>125</v>
      </c>
      <c r="AC1507" s="150" t="str">
        <f>IFERROR(IF(JRF!C1520="","",IF(AND(VLOOKUP(JRF!C1520,X:AA,4,0)=JRF!B1520,VLOOKUP(JRF!C1520,X:Y,2,0)="A"),"","Inactive Dept Combo Error")),"Inactive Dept Combo Error")</f>
        <v/>
      </c>
      <c r="AD1507" t="str">
        <f>IFERROR(IF('Journal Template'!D1919="","",IF(AND(VLOOKUP('Journal Template'!D1919,X:AA,4,0)='Journal Template'!A1919,VLOOKUP('Journal Template'!D1919,X:Y,2,0)="A"),"","Inactive Dept Combo Error")),"")</f>
        <v/>
      </c>
      <c r="AK1507" s="150" t="str">
        <f>IF(JRF!B1520="","",IF(JRF!B1520=IFERROR(VLOOKUP(JRF!B1520,Checks!AI:AI,1,0),0),"Entry in Branch/Satellite BU's",""))</f>
        <v/>
      </c>
      <c r="AL1507" t="str">
        <f>IFERROR(IF('Journal Template'!A1919="","",IF('Journal Template'!A1919=IFERROR(VLOOKUP('Journal Template'!A1919,Checks!AI:AI,1,0),0),"Entry in Branch/Satellite BU's","")),"")</f>
        <v/>
      </c>
      <c r="AO1507" s="171"/>
      <c r="AP1507" s="171"/>
      <c r="AQ1507" s="171"/>
      <c r="AR1507" s="171"/>
      <c r="CI1507" t="str">
        <f>IF(JRF!F1520&gt;0,"",IF(JRF!B1520="","",IF(LEFT(JRF!B1520,1)=IFERROR(VLOOKUP(LEFT(JRF!B1520,1),$CF$2:$CF$5,1,0),0),"Product Code Required",IF(JRF!C1520="","",IF(JRF!C1520=IFERROR(VLOOKUP(JRF!C1520,$CH:$CH,1,0),0),"Product Code Required","NA")))))</f>
        <v/>
      </c>
      <c r="CJ1507" t="str">
        <f>IF(JRF!AV1520&gt;0,"",IF(JRF!Q1520="","",IF(LEFT(JRF!Q1520,1)=IFERROR(VLOOKUP(LEFT(JRF!Q1520,1),$CF$2:$CF$5,1,0),0),"Product Code Required",IF(JRF!V1520="","",IF(JRF!V1520=IFERROR(VLOOKUP(JRF!V1520,$CH:$CH,1,0),0),"Product Code Required","NA")))))</f>
        <v/>
      </c>
      <c r="CK1507" t="str">
        <f>IFERROR(IF(LEN('Journal Template'!F1518)&gt;0,"",IF('Journal Template'!A1518="","",IF(LEFT('Journal Template'!A1518,1)=IFERROR(VLOOKUP(LEFT('Journal Template'!A1518,1),Checks!$CF$2:$CF$5,1,0),0),"Product Code Required",IF('Journal Template'!D1518="","",IF('Journal Template'!D1518=IFERROR(VLOOKUP('Journal Template'!D1518,Checks!$CH:$CH,1,0),0),"Product Code Required","NA"))))),"")</f>
        <v/>
      </c>
    </row>
    <row r="1508" spans="14:89">
      <c r="N1508" t="s">
        <v>7736</v>
      </c>
      <c r="O1508" t="s">
        <v>7737</v>
      </c>
      <c r="P1508" t="s">
        <v>386</v>
      </c>
      <c r="Q1508" s="150" t="str">
        <f>IF(JRF!D1521="","",IF(IFERROR(VLOOKUP(JRF!D1521,Checks!N:P,3,0),0)="A","","Inactive account in Use"))</f>
        <v/>
      </c>
      <c r="R1508" t="str">
        <f>IFERROR(IF('Journal Template'!C1920="","",IF(IFERROR(VLOOKUP('Journal Template'!C1920,Checks!N:P,3,0),0)="A","","Inactive account in Use")),"")</f>
        <v/>
      </c>
      <c r="V1508" s="150" t="str">
        <f>IF(JRF!C1521="","",IF(IFERROR(VLOOKUP(JRF!C1521,Checks!S:U,3,0),0)="A","Entry with System fund Dept",""))</f>
        <v/>
      </c>
      <c r="W1508" t="str">
        <f>IFERROR(IF('Journal Template'!D1920="","",IF(IFERROR(VLOOKUP('Journal Template'!D1920,Checks!S:U,3,0),0)="A","Entry with System fund Dept","")),"")</f>
        <v/>
      </c>
      <c r="X1508" t="s">
        <v>7738</v>
      </c>
      <c r="Y1508" t="s">
        <v>386</v>
      </c>
      <c r="Z1508" t="s">
        <v>7739</v>
      </c>
      <c r="AA1508" t="s">
        <v>391</v>
      </c>
      <c r="AB1508" t="s">
        <v>125</v>
      </c>
      <c r="AC1508" s="150" t="str">
        <f>IFERROR(IF(JRF!C1521="","",IF(AND(VLOOKUP(JRF!C1521,X:AA,4,0)=JRF!B1521,VLOOKUP(JRF!C1521,X:Y,2,0)="A"),"","Inactive Dept Combo Error")),"Inactive Dept Combo Error")</f>
        <v/>
      </c>
      <c r="AD1508" t="str">
        <f>IFERROR(IF('Journal Template'!D1920="","",IF(AND(VLOOKUP('Journal Template'!D1920,X:AA,4,0)='Journal Template'!A1920,VLOOKUP('Journal Template'!D1920,X:Y,2,0)="A"),"","Inactive Dept Combo Error")),"")</f>
        <v/>
      </c>
      <c r="AK1508" s="150" t="str">
        <f>IF(JRF!B1521="","",IF(JRF!B1521=IFERROR(VLOOKUP(JRF!B1521,Checks!AI:AI,1,0),0),"Entry in Branch/Satellite BU's",""))</f>
        <v/>
      </c>
      <c r="AL1508" t="str">
        <f>IFERROR(IF('Journal Template'!A1920="","",IF('Journal Template'!A1920=IFERROR(VLOOKUP('Journal Template'!A1920,Checks!AI:AI,1,0),0),"Entry in Branch/Satellite BU's","")),"")</f>
        <v/>
      </c>
      <c r="AO1508" s="171"/>
      <c r="AP1508" s="171"/>
      <c r="AQ1508" s="171"/>
      <c r="AR1508" s="171"/>
      <c r="CI1508" t="str">
        <f>IF(JRF!F1521&gt;0,"",IF(JRF!B1521="","",IF(LEFT(JRF!B1521,1)=IFERROR(VLOOKUP(LEFT(JRF!B1521,1),$CF$2:$CF$5,1,0),0),"Product Code Required",IF(JRF!C1521="","",IF(JRF!C1521=IFERROR(VLOOKUP(JRF!C1521,$CH:$CH,1,0),0),"Product Code Required","NA")))))</f>
        <v/>
      </c>
      <c r="CJ1508" t="str">
        <f>IF(JRF!AV1521&gt;0,"",IF(JRF!Q1521="","",IF(LEFT(JRF!Q1521,1)=IFERROR(VLOOKUP(LEFT(JRF!Q1521,1),$CF$2:$CF$5,1,0),0),"Product Code Required",IF(JRF!V1521="","",IF(JRF!V1521=IFERROR(VLOOKUP(JRF!V1521,$CH:$CH,1,0),0),"Product Code Required","NA")))))</f>
        <v/>
      </c>
      <c r="CK1508" t="str">
        <f>IFERROR(IF(LEN('Journal Template'!F1519)&gt;0,"",IF('Journal Template'!A1519="","",IF(LEFT('Journal Template'!A1519,1)=IFERROR(VLOOKUP(LEFT('Journal Template'!A1519,1),Checks!$CF$2:$CF$5,1,0),0),"Product Code Required",IF('Journal Template'!D1519="","",IF('Journal Template'!D1519=IFERROR(VLOOKUP('Journal Template'!D1519,Checks!$CH:$CH,1,0),0),"Product Code Required","NA"))))),"")</f>
        <v/>
      </c>
    </row>
    <row r="1509" spans="14:89">
      <c r="N1509" t="s">
        <v>7740</v>
      </c>
      <c r="O1509" t="s">
        <v>7741</v>
      </c>
      <c r="P1509" t="s">
        <v>386</v>
      </c>
      <c r="Q1509" s="150" t="str">
        <f>IF(JRF!D1522="","",IF(IFERROR(VLOOKUP(JRF!D1522,Checks!N:P,3,0),0)="A","","Inactive account in Use"))</f>
        <v/>
      </c>
      <c r="R1509" t="str">
        <f>IFERROR(IF('Journal Template'!C1921="","",IF(IFERROR(VLOOKUP('Journal Template'!C1921,Checks!N:P,3,0),0)="A","","Inactive account in Use")),"")</f>
        <v/>
      </c>
      <c r="V1509" s="150" t="str">
        <f>IF(JRF!C1522="","",IF(IFERROR(VLOOKUP(JRF!C1522,Checks!S:U,3,0),0)="A","Entry with System fund Dept",""))</f>
        <v/>
      </c>
      <c r="W1509" t="str">
        <f>IFERROR(IF('Journal Template'!D1921="","",IF(IFERROR(VLOOKUP('Journal Template'!D1921,Checks!S:U,3,0),0)="A","Entry with System fund Dept","")),"")</f>
        <v/>
      </c>
      <c r="X1509" t="s">
        <v>7742</v>
      </c>
      <c r="Y1509" t="s">
        <v>389</v>
      </c>
      <c r="Z1509" t="s">
        <v>7743</v>
      </c>
      <c r="AA1509" t="s">
        <v>391</v>
      </c>
      <c r="AB1509" t="s">
        <v>125</v>
      </c>
      <c r="AC1509" s="150" t="str">
        <f>IFERROR(IF(JRF!C1522="","",IF(AND(VLOOKUP(JRF!C1522,X:AA,4,0)=JRF!B1522,VLOOKUP(JRF!C1522,X:Y,2,0)="A"),"","Inactive Dept Combo Error")),"Inactive Dept Combo Error")</f>
        <v/>
      </c>
      <c r="AD1509" t="str">
        <f>IFERROR(IF('Journal Template'!D1921="","",IF(AND(VLOOKUP('Journal Template'!D1921,X:AA,4,0)='Journal Template'!A1921,VLOOKUP('Journal Template'!D1921,X:Y,2,0)="A"),"","Inactive Dept Combo Error")),"")</f>
        <v/>
      </c>
      <c r="AK1509" s="150" t="str">
        <f>IF(JRF!B1522="","",IF(JRF!B1522=IFERROR(VLOOKUP(JRF!B1522,Checks!AI:AI,1,0),0),"Entry in Branch/Satellite BU's",""))</f>
        <v/>
      </c>
      <c r="AL1509" t="str">
        <f>IFERROR(IF('Journal Template'!A1921="","",IF('Journal Template'!A1921=IFERROR(VLOOKUP('Journal Template'!A1921,Checks!AI:AI,1,0),0),"Entry in Branch/Satellite BU's","")),"")</f>
        <v/>
      </c>
      <c r="AO1509" s="171"/>
      <c r="AP1509" s="171"/>
      <c r="AQ1509" s="171"/>
      <c r="AR1509" s="171"/>
      <c r="CI1509" t="str">
        <f>IF(JRF!F1522&gt;0,"",IF(JRF!B1522="","",IF(LEFT(JRF!B1522,1)=IFERROR(VLOOKUP(LEFT(JRF!B1522,1),$CF$2:$CF$5,1,0),0),"Product Code Required",IF(JRF!C1522="","",IF(JRF!C1522=IFERROR(VLOOKUP(JRF!C1522,$CH:$CH,1,0),0),"Product Code Required","NA")))))</f>
        <v/>
      </c>
      <c r="CJ1509" t="str">
        <f>IF(JRF!AV1522&gt;0,"",IF(JRF!Q1522="","",IF(LEFT(JRF!Q1522,1)=IFERROR(VLOOKUP(LEFT(JRF!Q1522,1),$CF$2:$CF$5,1,0),0),"Product Code Required",IF(JRF!V1522="","",IF(JRF!V1522=IFERROR(VLOOKUP(JRF!V1522,$CH:$CH,1,0),0),"Product Code Required","NA")))))</f>
        <v/>
      </c>
      <c r="CK1509" t="str">
        <f>IFERROR(IF(LEN('Journal Template'!F1520)&gt;0,"",IF('Journal Template'!A1520="","",IF(LEFT('Journal Template'!A1520,1)=IFERROR(VLOOKUP(LEFT('Journal Template'!A1520,1),Checks!$CF$2:$CF$5,1,0),0),"Product Code Required",IF('Journal Template'!D1520="","",IF('Journal Template'!D1520=IFERROR(VLOOKUP('Journal Template'!D1520,Checks!$CH:$CH,1,0),0),"Product Code Required","NA"))))),"")</f>
        <v/>
      </c>
    </row>
    <row r="1510" spans="14:89">
      <c r="N1510" t="s">
        <v>436</v>
      </c>
      <c r="O1510" t="s">
        <v>7744</v>
      </c>
      <c r="P1510" t="s">
        <v>386</v>
      </c>
      <c r="Q1510" s="150" t="str">
        <f>IF(JRF!D1523="","",IF(IFERROR(VLOOKUP(JRF!D1523,Checks!N:P,3,0),0)="A","","Inactive account in Use"))</f>
        <v/>
      </c>
      <c r="R1510" t="str">
        <f>IFERROR(IF('Journal Template'!C1922="","",IF(IFERROR(VLOOKUP('Journal Template'!C1922,Checks!N:P,3,0),0)="A","","Inactive account in Use")),"")</f>
        <v/>
      </c>
      <c r="V1510" s="150" t="str">
        <f>IF(JRF!C1523="","",IF(IFERROR(VLOOKUP(JRF!C1523,Checks!S:U,3,0),0)="A","Entry with System fund Dept",""))</f>
        <v/>
      </c>
      <c r="W1510" t="str">
        <f>IFERROR(IF('Journal Template'!D1922="","",IF(IFERROR(VLOOKUP('Journal Template'!D1922,Checks!S:U,3,0),0)="A","Entry with System fund Dept","")),"")</f>
        <v/>
      </c>
      <c r="X1510" t="s">
        <v>7745</v>
      </c>
      <c r="Y1510" t="s">
        <v>389</v>
      </c>
      <c r="Z1510" t="s">
        <v>7746</v>
      </c>
      <c r="AA1510" t="s">
        <v>3581</v>
      </c>
      <c r="AB1510" t="s">
        <v>125</v>
      </c>
      <c r="AC1510" s="150" t="str">
        <f>IFERROR(IF(JRF!C1523="","",IF(AND(VLOOKUP(JRF!C1523,X:AA,4,0)=JRF!B1523,VLOOKUP(JRF!C1523,X:Y,2,0)="A"),"","Inactive Dept Combo Error")),"Inactive Dept Combo Error")</f>
        <v/>
      </c>
      <c r="AD1510" t="str">
        <f>IFERROR(IF('Journal Template'!D1922="","",IF(AND(VLOOKUP('Journal Template'!D1922,X:AA,4,0)='Journal Template'!A1922,VLOOKUP('Journal Template'!D1922,X:Y,2,0)="A"),"","Inactive Dept Combo Error")),"")</f>
        <v/>
      </c>
      <c r="AK1510" s="150" t="str">
        <f>IF(JRF!B1523="","",IF(JRF!B1523=IFERROR(VLOOKUP(JRF!B1523,Checks!AI:AI,1,0),0),"Entry in Branch/Satellite BU's",""))</f>
        <v/>
      </c>
      <c r="AL1510" t="str">
        <f>IFERROR(IF('Journal Template'!A1922="","",IF('Journal Template'!A1922=IFERROR(VLOOKUP('Journal Template'!A1922,Checks!AI:AI,1,0),0),"Entry in Branch/Satellite BU's","")),"")</f>
        <v/>
      </c>
      <c r="AO1510" s="171"/>
      <c r="AP1510" s="171"/>
      <c r="AQ1510" s="171"/>
      <c r="AR1510" s="171"/>
      <c r="CI1510" t="str">
        <f>IF(JRF!F1523&gt;0,"",IF(JRF!B1523="","",IF(LEFT(JRF!B1523,1)=IFERROR(VLOOKUP(LEFT(JRF!B1523,1),$CF$2:$CF$5,1,0),0),"Product Code Required",IF(JRF!C1523="","",IF(JRF!C1523=IFERROR(VLOOKUP(JRF!C1523,$CH:$CH,1,0),0),"Product Code Required","NA")))))</f>
        <v/>
      </c>
      <c r="CJ1510" t="str">
        <f>IF(JRF!AV1523&gt;0,"",IF(JRF!Q1523="","",IF(LEFT(JRF!Q1523,1)=IFERROR(VLOOKUP(LEFT(JRF!Q1523,1),$CF$2:$CF$5,1,0),0),"Product Code Required",IF(JRF!V1523="","",IF(JRF!V1523=IFERROR(VLOOKUP(JRF!V1523,$CH:$CH,1,0),0),"Product Code Required","NA")))))</f>
        <v/>
      </c>
      <c r="CK1510" t="str">
        <f>IFERROR(IF(LEN('Journal Template'!F1521)&gt;0,"",IF('Journal Template'!A1521="","",IF(LEFT('Journal Template'!A1521,1)=IFERROR(VLOOKUP(LEFT('Journal Template'!A1521,1),Checks!$CF$2:$CF$5,1,0),0),"Product Code Required",IF('Journal Template'!D1521="","",IF('Journal Template'!D1521=IFERROR(VLOOKUP('Journal Template'!D1521,Checks!$CH:$CH,1,0),0),"Product Code Required","NA"))))),"")</f>
        <v/>
      </c>
    </row>
    <row r="1511" spans="14:89">
      <c r="N1511" t="s">
        <v>447</v>
      </c>
      <c r="O1511" t="s">
        <v>7747</v>
      </c>
      <c r="P1511" t="s">
        <v>386</v>
      </c>
      <c r="Q1511" s="150" t="str">
        <f>IF(JRF!D1524="","",IF(IFERROR(VLOOKUP(JRF!D1524,Checks!N:P,3,0),0)="A","","Inactive account in Use"))</f>
        <v/>
      </c>
      <c r="R1511" t="str">
        <f>IFERROR(IF('Journal Template'!C1923="","",IF(IFERROR(VLOOKUP('Journal Template'!C1923,Checks!N:P,3,0),0)="A","","Inactive account in Use")),"")</f>
        <v/>
      </c>
      <c r="V1511" s="150" t="str">
        <f>IF(JRF!C1524="","",IF(IFERROR(VLOOKUP(JRF!C1524,Checks!S:U,3,0),0)="A","Entry with System fund Dept",""))</f>
        <v/>
      </c>
      <c r="W1511" t="str">
        <f>IFERROR(IF('Journal Template'!D1923="","",IF(IFERROR(VLOOKUP('Journal Template'!D1923,Checks!S:U,3,0),0)="A","Entry with System fund Dept","")),"")</f>
        <v/>
      </c>
      <c r="X1511" t="s">
        <v>7748</v>
      </c>
      <c r="Y1511" t="s">
        <v>389</v>
      </c>
      <c r="Z1511" t="s">
        <v>7749</v>
      </c>
      <c r="AA1511" t="s">
        <v>391</v>
      </c>
      <c r="AB1511" t="s">
        <v>125</v>
      </c>
      <c r="AC1511" s="150" t="str">
        <f>IFERROR(IF(JRF!C1524="","",IF(AND(VLOOKUP(JRF!C1524,X:AA,4,0)=JRF!B1524,VLOOKUP(JRF!C1524,X:Y,2,0)="A"),"","Inactive Dept Combo Error")),"Inactive Dept Combo Error")</f>
        <v/>
      </c>
      <c r="AD1511" t="str">
        <f>IFERROR(IF('Journal Template'!D1923="","",IF(AND(VLOOKUP('Journal Template'!D1923,X:AA,4,0)='Journal Template'!A1923,VLOOKUP('Journal Template'!D1923,X:Y,2,0)="A"),"","Inactive Dept Combo Error")),"")</f>
        <v/>
      </c>
      <c r="AK1511" s="150" t="str">
        <f>IF(JRF!B1524="","",IF(JRF!B1524=IFERROR(VLOOKUP(JRF!B1524,Checks!AI:AI,1,0),0),"Entry in Branch/Satellite BU's",""))</f>
        <v/>
      </c>
      <c r="AL1511" t="str">
        <f>IFERROR(IF('Journal Template'!A1923="","",IF('Journal Template'!A1923=IFERROR(VLOOKUP('Journal Template'!A1923,Checks!AI:AI,1,0),0),"Entry in Branch/Satellite BU's","")),"")</f>
        <v/>
      </c>
      <c r="AO1511" s="171"/>
      <c r="AP1511" s="171"/>
      <c r="AQ1511" s="171"/>
      <c r="AR1511" s="171"/>
      <c r="CI1511" t="str">
        <f>IF(JRF!F1524&gt;0,"",IF(JRF!B1524="","",IF(LEFT(JRF!B1524,1)=IFERROR(VLOOKUP(LEFT(JRF!B1524,1),$CF$2:$CF$5,1,0),0),"Product Code Required",IF(JRF!C1524="","",IF(JRF!C1524=IFERROR(VLOOKUP(JRF!C1524,$CH:$CH,1,0),0),"Product Code Required","NA")))))</f>
        <v/>
      </c>
      <c r="CJ1511" t="str">
        <f>IF(JRF!AV1524&gt;0,"",IF(JRF!Q1524="","",IF(LEFT(JRF!Q1524,1)=IFERROR(VLOOKUP(LEFT(JRF!Q1524,1),$CF$2:$CF$5,1,0),0),"Product Code Required",IF(JRF!V1524="","",IF(JRF!V1524=IFERROR(VLOOKUP(JRF!V1524,$CH:$CH,1,0),0),"Product Code Required","NA")))))</f>
        <v/>
      </c>
      <c r="CK1511" t="str">
        <f>IFERROR(IF(LEN('Journal Template'!F1522)&gt;0,"",IF('Journal Template'!A1522="","",IF(LEFT('Journal Template'!A1522,1)=IFERROR(VLOOKUP(LEFT('Journal Template'!A1522,1),Checks!$CF$2:$CF$5,1,0),0),"Product Code Required",IF('Journal Template'!D1522="","",IF('Journal Template'!D1522=IFERROR(VLOOKUP('Journal Template'!D1522,Checks!$CH:$CH,1,0),0),"Product Code Required","NA"))))),"")</f>
        <v/>
      </c>
    </row>
    <row r="1512" spans="14:89">
      <c r="N1512" t="s">
        <v>7750</v>
      </c>
      <c r="O1512" t="s">
        <v>7751</v>
      </c>
      <c r="P1512" t="s">
        <v>386</v>
      </c>
      <c r="Q1512" s="150" t="str">
        <f>IF(JRF!D1525="","",IF(IFERROR(VLOOKUP(JRF!D1525,Checks!N:P,3,0),0)="A","","Inactive account in Use"))</f>
        <v/>
      </c>
      <c r="R1512" t="str">
        <f>IFERROR(IF('Journal Template'!C1924="","",IF(IFERROR(VLOOKUP('Journal Template'!C1924,Checks!N:P,3,0),0)="A","","Inactive account in Use")),"")</f>
        <v/>
      </c>
      <c r="V1512" s="150" t="str">
        <f>IF(JRF!C1525="","",IF(IFERROR(VLOOKUP(JRF!C1525,Checks!S:U,3,0),0)="A","Entry with System fund Dept",""))</f>
        <v/>
      </c>
      <c r="W1512" t="str">
        <f>IFERROR(IF('Journal Template'!D1924="","",IF(IFERROR(VLOOKUP('Journal Template'!D1924,Checks!S:U,3,0),0)="A","Entry with System fund Dept","")),"")</f>
        <v/>
      </c>
      <c r="X1512" t="s">
        <v>7752</v>
      </c>
      <c r="Y1512" t="s">
        <v>389</v>
      </c>
      <c r="Z1512" t="s">
        <v>7753</v>
      </c>
      <c r="AA1512" t="s">
        <v>1493</v>
      </c>
      <c r="AB1512" t="s">
        <v>125</v>
      </c>
      <c r="AC1512" s="150" t="str">
        <f>IFERROR(IF(JRF!C1525="","",IF(AND(VLOOKUP(JRF!C1525,X:AA,4,0)=JRF!B1525,VLOOKUP(JRF!C1525,X:Y,2,0)="A"),"","Inactive Dept Combo Error")),"Inactive Dept Combo Error")</f>
        <v/>
      </c>
      <c r="AD1512" t="str">
        <f>IFERROR(IF('Journal Template'!D1924="","",IF(AND(VLOOKUP('Journal Template'!D1924,X:AA,4,0)='Journal Template'!A1924,VLOOKUP('Journal Template'!D1924,X:Y,2,0)="A"),"","Inactive Dept Combo Error")),"")</f>
        <v/>
      </c>
      <c r="AK1512" s="150" t="str">
        <f>IF(JRF!B1525="","",IF(JRF!B1525=IFERROR(VLOOKUP(JRF!B1525,Checks!AI:AI,1,0),0),"Entry in Branch/Satellite BU's",""))</f>
        <v/>
      </c>
      <c r="AL1512" t="str">
        <f>IFERROR(IF('Journal Template'!A1924="","",IF('Journal Template'!A1924=IFERROR(VLOOKUP('Journal Template'!A1924,Checks!AI:AI,1,0),0),"Entry in Branch/Satellite BU's","")),"")</f>
        <v/>
      </c>
      <c r="AO1512" s="171"/>
      <c r="AP1512" s="171"/>
      <c r="AQ1512" s="171"/>
      <c r="AR1512" s="171"/>
      <c r="CI1512" t="str">
        <f>IF(JRF!F1525&gt;0,"",IF(JRF!B1525="","",IF(LEFT(JRF!B1525,1)=IFERROR(VLOOKUP(LEFT(JRF!B1525,1),$CF$2:$CF$5,1,0),0),"Product Code Required",IF(JRF!C1525="","",IF(JRF!C1525=IFERROR(VLOOKUP(JRF!C1525,$CH:$CH,1,0),0),"Product Code Required","NA")))))</f>
        <v/>
      </c>
      <c r="CJ1512" t="str">
        <f>IF(JRF!AV1525&gt;0,"",IF(JRF!Q1525="","",IF(LEFT(JRF!Q1525,1)=IFERROR(VLOOKUP(LEFT(JRF!Q1525,1),$CF$2:$CF$5,1,0),0),"Product Code Required",IF(JRF!V1525="","",IF(JRF!V1525=IFERROR(VLOOKUP(JRF!V1525,$CH:$CH,1,0),0),"Product Code Required","NA")))))</f>
        <v/>
      </c>
      <c r="CK1512" t="str">
        <f>IFERROR(IF(LEN('Journal Template'!F1523)&gt;0,"",IF('Journal Template'!A1523="","",IF(LEFT('Journal Template'!A1523,1)=IFERROR(VLOOKUP(LEFT('Journal Template'!A1523,1),Checks!$CF$2:$CF$5,1,0),0),"Product Code Required",IF('Journal Template'!D1523="","",IF('Journal Template'!D1523=IFERROR(VLOOKUP('Journal Template'!D1523,Checks!$CH:$CH,1,0),0),"Product Code Required","NA"))))),"")</f>
        <v/>
      </c>
    </row>
    <row r="1513" spans="14:89">
      <c r="N1513" t="s">
        <v>458</v>
      </c>
      <c r="O1513" t="s">
        <v>7754</v>
      </c>
      <c r="P1513" t="s">
        <v>386</v>
      </c>
      <c r="Q1513" s="150" t="str">
        <f>IF(JRF!D1526="","",IF(IFERROR(VLOOKUP(JRF!D1526,Checks!N:P,3,0),0)="A","","Inactive account in Use"))</f>
        <v/>
      </c>
      <c r="R1513" t="str">
        <f>IFERROR(IF('Journal Template'!C1925="","",IF(IFERROR(VLOOKUP('Journal Template'!C1925,Checks!N:P,3,0),0)="A","","Inactive account in Use")),"")</f>
        <v/>
      </c>
      <c r="V1513" s="150" t="str">
        <f>IF(JRF!C1526="","",IF(IFERROR(VLOOKUP(JRF!C1526,Checks!S:U,3,0),0)="A","Entry with System fund Dept",""))</f>
        <v/>
      </c>
      <c r="W1513" t="str">
        <f>IFERROR(IF('Journal Template'!D1925="","",IF(IFERROR(VLOOKUP('Journal Template'!D1925,Checks!S:U,3,0),0)="A","Entry with System fund Dept","")),"")</f>
        <v/>
      </c>
      <c r="X1513" t="s">
        <v>7755</v>
      </c>
      <c r="Y1513" t="s">
        <v>389</v>
      </c>
      <c r="Z1513" t="s">
        <v>7756</v>
      </c>
      <c r="AA1513" t="s">
        <v>3591</v>
      </c>
      <c r="AB1513" t="s">
        <v>125</v>
      </c>
      <c r="AC1513" s="150" t="str">
        <f>IFERROR(IF(JRF!C1526="","",IF(AND(VLOOKUP(JRF!C1526,X:AA,4,0)=JRF!B1526,VLOOKUP(JRF!C1526,X:Y,2,0)="A"),"","Inactive Dept Combo Error")),"Inactive Dept Combo Error")</f>
        <v/>
      </c>
      <c r="AD1513" t="str">
        <f>IFERROR(IF('Journal Template'!D1925="","",IF(AND(VLOOKUP('Journal Template'!D1925,X:AA,4,0)='Journal Template'!A1925,VLOOKUP('Journal Template'!D1925,X:Y,2,0)="A"),"","Inactive Dept Combo Error")),"")</f>
        <v/>
      </c>
      <c r="AK1513" s="150" t="str">
        <f>IF(JRF!B1526="","",IF(JRF!B1526=IFERROR(VLOOKUP(JRF!B1526,Checks!AI:AI,1,0),0),"Entry in Branch/Satellite BU's",""))</f>
        <v/>
      </c>
      <c r="AL1513" t="str">
        <f>IFERROR(IF('Journal Template'!A1925="","",IF('Journal Template'!A1925=IFERROR(VLOOKUP('Journal Template'!A1925,Checks!AI:AI,1,0),0),"Entry in Branch/Satellite BU's","")),"")</f>
        <v/>
      </c>
      <c r="AO1513" s="171"/>
      <c r="AP1513" s="171"/>
      <c r="AQ1513" s="171"/>
      <c r="AR1513" s="171"/>
      <c r="CI1513" t="str">
        <f>IF(JRF!F1526&gt;0,"",IF(JRF!B1526="","",IF(LEFT(JRF!B1526,1)=IFERROR(VLOOKUP(LEFT(JRF!B1526,1),$CF$2:$CF$5,1,0),0),"Product Code Required",IF(JRF!C1526="","",IF(JRF!C1526=IFERROR(VLOOKUP(JRF!C1526,$CH:$CH,1,0),0),"Product Code Required","NA")))))</f>
        <v/>
      </c>
      <c r="CJ1513" t="str">
        <f>IF(JRF!AV1526&gt;0,"",IF(JRF!Q1526="","",IF(LEFT(JRF!Q1526,1)=IFERROR(VLOOKUP(LEFT(JRF!Q1526,1),$CF$2:$CF$5,1,0),0),"Product Code Required",IF(JRF!V1526="","",IF(JRF!V1526=IFERROR(VLOOKUP(JRF!V1526,$CH:$CH,1,0),0),"Product Code Required","NA")))))</f>
        <v/>
      </c>
      <c r="CK1513" t="str">
        <f>IFERROR(IF(LEN('Journal Template'!F1524)&gt;0,"",IF('Journal Template'!A1524="","",IF(LEFT('Journal Template'!A1524,1)=IFERROR(VLOOKUP(LEFT('Journal Template'!A1524,1),Checks!$CF$2:$CF$5,1,0),0),"Product Code Required",IF('Journal Template'!D1524="","",IF('Journal Template'!D1524=IFERROR(VLOOKUP('Journal Template'!D1524,Checks!$CH:$CH,1,0),0),"Product Code Required","NA"))))),"")</f>
        <v/>
      </c>
    </row>
    <row r="1514" spans="14:89">
      <c r="N1514" t="s">
        <v>470</v>
      </c>
      <c r="O1514" t="s">
        <v>7757</v>
      </c>
      <c r="P1514" t="s">
        <v>386</v>
      </c>
      <c r="Q1514" s="150" t="str">
        <f>IF(JRF!D1527="","",IF(IFERROR(VLOOKUP(JRF!D1527,Checks!N:P,3,0),0)="A","","Inactive account in Use"))</f>
        <v/>
      </c>
      <c r="R1514" t="str">
        <f>IFERROR(IF('Journal Template'!C1926="","",IF(IFERROR(VLOOKUP('Journal Template'!C1926,Checks!N:P,3,0),0)="A","","Inactive account in Use")),"")</f>
        <v/>
      </c>
      <c r="V1514" s="150" t="str">
        <f>IF(JRF!C1527="","",IF(IFERROR(VLOOKUP(JRF!C1527,Checks!S:U,3,0),0)="A","Entry with System fund Dept",""))</f>
        <v/>
      </c>
      <c r="W1514" t="str">
        <f>IFERROR(IF('Journal Template'!D1926="","",IF(IFERROR(VLOOKUP('Journal Template'!D1926,Checks!S:U,3,0),0)="A","Entry with System fund Dept","")),"")</f>
        <v/>
      </c>
      <c r="X1514" t="s">
        <v>7758</v>
      </c>
      <c r="Y1514" t="s">
        <v>386</v>
      </c>
      <c r="Z1514" t="s">
        <v>7759</v>
      </c>
      <c r="AA1514" t="s">
        <v>391</v>
      </c>
      <c r="AB1514" t="s">
        <v>125</v>
      </c>
      <c r="AC1514" s="150" t="str">
        <f>IFERROR(IF(JRF!C1527="","",IF(AND(VLOOKUP(JRF!C1527,X:AA,4,0)=JRF!B1527,VLOOKUP(JRF!C1527,X:Y,2,0)="A"),"","Inactive Dept Combo Error")),"Inactive Dept Combo Error")</f>
        <v/>
      </c>
      <c r="AD1514" t="str">
        <f>IFERROR(IF('Journal Template'!D1926="","",IF(AND(VLOOKUP('Journal Template'!D1926,X:AA,4,0)='Journal Template'!A1926,VLOOKUP('Journal Template'!D1926,X:Y,2,0)="A"),"","Inactive Dept Combo Error")),"")</f>
        <v/>
      </c>
      <c r="AK1514" s="150" t="str">
        <f>IF(JRF!B1527="","",IF(JRF!B1527=IFERROR(VLOOKUP(JRF!B1527,Checks!AI:AI,1,0),0),"Entry in Branch/Satellite BU's",""))</f>
        <v/>
      </c>
      <c r="AL1514" t="str">
        <f>IFERROR(IF('Journal Template'!A1926="","",IF('Journal Template'!A1926=IFERROR(VLOOKUP('Journal Template'!A1926,Checks!AI:AI,1,0),0),"Entry in Branch/Satellite BU's","")),"")</f>
        <v/>
      </c>
      <c r="AO1514" s="171"/>
      <c r="AP1514" s="171"/>
      <c r="AQ1514" s="171"/>
      <c r="AR1514" s="171"/>
      <c r="CI1514" t="str">
        <f>IF(JRF!F1527&gt;0,"",IF(JRF!B1527="","",IF(LEFT(JRF!B1527,1)=IFERROR(VLOOKUP(LEFT(JRF!B1527,1),$CF$2:$CF$5,1,0),0),"Product Code Required",IF(JRF!C1527="","",IF(JRF!C1527=IFERROR(VLOOKUP(JRF!C1527,$CH:$CH,1,0),0),"Product Code Required","NA")))))</f>
        <v/>
      </c>
      <c r="CJ1514" t="str">
        <f>IF(JRF!AV1527&gt;0,"",IF(JRF!Q1527="","",IF(LEFT(JRF!Q1527,1)=IFERROR(VLOOKUP(LEFT(JRF!Q1527,1),$CF$2:$CF$5,1,0),0),"Product Code Required",IF(JRF!V1527="","",IF(JRF!V1527=IFERROR(VLOOKUP(JRF!V1527,$CH:$CH,1,0),0),"Product Code Required","NA")))))</f>
        <v/>
      </c>
      <c r="CK1514" t="str">
        <f>IFERROR(IF(LEN('Journal Template'!F1525)&gt;0,"",IF('Journal Template'!A1525="","",IF(LEFT('Journal Template'!A1525,1)=IFERROR(VLOOKUP(LEFT('Journal Template'!A1525,1),Checks!$CF$2:$CF$5,1,0),0),"Product Code Required",IF('Journal Template'!D1525="","",IF('Journal Template'!D1525=IFERROR(VLOOKUP('Journal Template'!D1525,Checks!$CH:$CH,1,0),0),"Product Code Required","NA"))))),"")</f>
        <v/>
      </c>
    </row>
    <row r="1515" spans="14:89">
      <c r="N1515" t="s">
        <v>7760</v>
      </c>
      <c r="O1515" t="s">
        <v>7761</v>
      </c>
      <c r="P1515" t="s">
        <v>386</v>
      </c>
      <c r="Q1515" s="150" t="str">
        <f>IF(JRF!D1528="","",IF(IFERROR(VLOOKUP(JRF!D1528,Checks!N:P,3,0),0)="A","","Inactive account in Use"))</f>
        <v/>
      </c>
      <c r="R1515" t="str">
        <f>IFERROR(IF('Journal Template'!C1927="","",IF(IFERROR(VLOOKUP('Journal Template'!C1927,Checks!N:P,3,0),0)="A","","Inactive account in Use")),"")</f>
        <v/>
      </c>
      <c r="V1515" s="150" t="str">
        <f>IF(JRF!C1528="","",IF(IFERROR(VLOOKUP(JRF!C1528,Checks!S:U,3,0),0)="A","Entry with System fund Dept",""))</f>
        <v/>
      </c>
      <c r="W1515" t="str">
        <f>IFERROR(IF('Journal Template'!D1927="","",IF(IFERROR(VLOOKUP('Journal Template'!D1927,Checks!S:U,3,0),0)="A","Entry with System fund Dept","")),"")</f>
        <v/>
      </c>
      <c r="X1515" t="s">
        <v>7762</v>
      </c>
      <c r="Y1515" t="s">
        <v>389</v>
      </c>
      <c r="Z1515" t="s">
        <v>7763</v>
      </c>
      <c r="AA1515" t="s">
        <v>3591</v>
      </c>
      <c r="AB1515" t="s">
        <v>125</v>
      </c>
      <c r="AC1515" s="150" t="str">
        <f>IFERROR(IF(JRF!C1528="","",IF(AND(VLOOKUP(JRF!C1528,X:AA,4,0)=JRF!B1528,VLOOKUP(JRF!C1528,X:Y,2,0)="A"),"","Inactive Dept Combo Error")),"Inactive Dept Combo Error")</f>
        <v/>
      </c>
      <c r="AD1515" t="str">
        <f>IFERROR(IF('Journal Template'!D1927="","",IF(AND(VLOOKUP('Journal Template'!D1927,X:AA,4,0)='Journal Template'!A1927,VLOOKUP('Journal Template'!D1927,X:Y,2,0)="A"),"","Inactive Dept Combo Error")),"")</f>
        <v/>
      </c>
      <c r="AK1515" s="150" t="str">
        <f>IF(JRF!B1528="","",IF(JRF!B1528=IFERROR(VLOOKUP(JRF!B1528,Checks!AI:AI,1,0),0),"Entry in Branch/Satellite BU's",""))</f>
        <v/>
      </c>
      <c r="AL1515" t="str">
        <f>IFERROR(IF('Journal Template'!A1927="","",IF('Journal Template'!A1927=IFERROR(VLOOKUP('Journal Template'!A1927,Checks!AI:AI,1,0),0),"Entry in Branch/Satellite BU's","")),"")</f>
        <v/>
      </c>
      <c r="AO1515" s="171"/>
      <c r="AP1515" s="171"/>
      <c r="AQ1515" s="171"/>
      <c r="AR1515" s="171"/>
      <c r="CI1515" t="str">
        <f>IF(JRF!F1528&gt;0,"",IF(JRF!B1528="","",IF(LEFT(JRF!B1528,1)=IFERROR(VLOOKUP(LEFT(JRF!B1528,1),$CF$2:$CF$5,1,0),0),"Product Code Required",IF(JRF!C1528="","",IF(JRF!C1528=IFERROR(VLOOKUP(JRF!C1528,$CH:$CH,1,0),0),"Product Code Required","NA")))))</f>
        <v/>
      </c>
      <c r="CJ1515" t="str">
        <f>IF(JRF!AV1528&gt;0,"",IF(JRF!Q1528="","",IF(LEFT(JRF!Q1528,1)=IFERROR(VLOOKUP(LEFT(JRF!Q1528,1),$CF$2:$CF$5,1,0),0),"Product Code Required",IF(JRF!V1528="","",IF(JRF!V1528=IFERROR(VLOOKUP(JRF!V1528,$CH:$CH,1,0),0),"Product Code Required","NA")))))</f>
        <v/>
      </c>
      <c r="CK1515" t="str">
        <f>IFERROR(IF(LEN('Journal Template'!F1526)&gt;0,"",IF('Journal Template'!A1526="","",IF(LEFT('Journal Template'!A1526,1)=IFERROR(VLOOKUP(LEFT('Journal Template'!A1526,1),Checks!$CF$2:$CF$5,1,0),0),"Product Code Required",IF('Journal Template'!D1526="","",IF('Journal Template'!D1526=IFERROR(VLOOKUP('Journal Template'!D1526,Checks!$CH:$CH,1,0),0),"Product Code Required","NA"))))),"")</f>
        <v/>
      </c>
    </row>
    <row r="1516" spans="14:89">
      <c r="N1516" t="s">
        <v>7764</v>
      </c>
      <c r="O1516" t="s">
        <v>7765</v>
      </c>
      <c r="P1516" t="s">
        <v>386</v>
      </c>
      <c r="Q1516" s="150" t="str">
        <f>IF(JRF!D1529="","",IF(IFERROR(VLOOKUP(JRF!D1529,Checks!N:P,3,0),0)="A","","Inactive account in Use"))</f>
        <v/>
      </c>
      <c r="R1516" t="str">
        <f>IFERROR(IF('Journal Template'!C1928="","",IF(IFERROR(VLOOKUP('Journal Template'!C1928,Checks!N:P,3,0),0)="A","","Inactive account in Use")),"")</f>
        <v/>
      </c>
      <c r="V1516" s="150" t="str">
        <f>IF(JRF!C1529="","",IF(IFERROR(VLOOKUP(JRF!C1529,Checks!S:U,3,0),0)="A","Entry with System fund Dept",""))</f>
        <v/>
      </c>
      <c r="W1516" t="str">
        <f>IFERROR(IF('Journal Template'!D1928="","",IF(IFERROR(VLOOKUP('Journal Template'!D1928,Checks!S:U,3,0),0)="A","Entry with System fund Dept","")),"")</f>
        <v/>
      </c>
      <c r="X1516" t="s">
        <v>7766</v>
      </c>
      <c r="Y1516" t="s">
        <v>386</v>
      </c>
      <c r="Z1516" t="s">
        <v>7767</v>
      </c>
      <c r="AA1516" t="s">
        <v>391</v>
      </c>
      <c r="AB1516" t="s">
        <v>125</v>
      </c>
      <c r="AC1516" s="150" t="str">
        <f>IFERROR(IF(JRF!C1529="","",IF(AND(VLOOKUP(JRF!C1529,X:AA,4,0)=JRF!B1529,VLOOKUP(JRF!C1529,X:Y,2,0)="A"),"","Inactive Dept Combo Error")),"Inactive Dept Combo Error")</f>
        <v/>
      </c>
      <c r="AD1516" t="str">
        <f>IFERROR(IF('Journal Template'!D1928="","",IF(AND(VLOOKUP('Journal Template'!D1928,X:AA,4,0)='Journal Template'!A1928,VLOOKUP('Journal Template'!D1928,X:Y,2,0)="A"),"","Inactive Dept Combo Error")),"")</f>
        <v/>
      </c>
      <c r="AK1516" s="150" t="str">
        <f>IF(JRF!B1529="","",IF(JRF!B1529=IFERROR(VLOOKUP(JRF!B1529,Checks!AI:AI,1,0),0),"Entry in Branch/Satellite BU's",""))</f>
        <v/>
      </c>
      <c r="AL1516" t="str">
        <f>IFERROR(IF('Journal Template'!A1928="","",IF('Journal Template'!A1928=IFERROR(VLOOKUP('Journal Template'!A1928,Checks!AI:AI,1,0),0),"Entry in Branch/Satellite BU's","")),"")</f>
        <v/>
      </c>
      <c r="AO1516" s="171"/>
      <c r="AP1516" s="171"/>
      <c r="AQ1516" s="171"/>
      <c r="AR1516" s="171"/>
      <c r="CI1516" t="str">
        <f>IF(JRF!F1529&gt;0,"",IF(JRF!B1529="","",IF(LEFT(JRF!B1529,1)=IFERROR(VLOOKUP(LEFT(JRF!B1529,1),$CF$2:$CF$5,1,0),0),"Product Code Required",IF(JRF!C1529="","",IF(JRF!C1529=IFERROR(VLOOKUP(JRF!C1529,$CH:$CH,1,0),0),"Product Code Required","NA")))))</f>
        <v/>
      </c>
      <c r="CJ1516" t="str">
        <f>IF(JRF!AV1529&gt;0,"",IF(JRF!Q1529="","",IF(LEFT(JRF!Q1529,1)=IFERROR(VLOOKUP(LEFT(JRF!Q1529,1),$CF$2:$CF$5,1,0),0),"Product Code Required",IF(JRF!V1529="","",IF(JRF!V1529=IFERROR(VLOOKUP(JRF!V1529,$CH:$CH,1,0),0),"Product Code Required","NA")))))</f>
        <v/>
      </c>
      <c r="CK1516" t="str">
        <f>IFERROR(IF(LEN('Journal Template'!F1527)&gt;0,"",IF('Journal Template'!A1527="","",IF(LEFT('Journal Template'!A1527,1)=IFERROR(VLOOKUP(LEFT('Journal Template'!A1527,1),Checks!$CF$2:$CF$5,1,0),0),"Product Code Required",IF('Journal Template'!D1527="","",IF('Journal Template'!D1527=IFERROR(VLOOKUP('Journal Template'!D1527,Checks!$CH:$CH,1,0),0),"Product Code Required","NA"))))),"")</f>
        <v/>
      </c>
    </row>
    <row r="1517" spans="14:89">
      <c r="N1517" t="s">
        <v>7768</v>
      </c>
      <c r="O1517" t="s">
        <v>7769</v>
      </c>
      <c r="P1517" t="s">
        <v>389</v>
      </c>
      <c r="Q1517" s="150" t="str">
        <f>IF(JRF!D1530="","",IF(IFERROR(VLOOKUP(JRF!D1530,Checks!N:P,3,0),0)="A","","Inactive account in Use"))</f>
        <v/>
      </c>
      <c r="R1517" t="str">
        <f>IFERROR(IF('Journal Template'!C1929="","",IF(IFERROR(VLOOKUP('Journal Template'!C1929,Checks!N:P,3,0),0)="A","","Inactive account in Use")),"")</f>
        <v/>
      </c>
      <c r="V1517" s="150" t="str">
        <f>IF(JRF!C1530="","",IF(IFERROR(VLOOKUP(JRF!C1530,Checks!S:U,3,0),0)="A","Entry with System fund Dept",""))</f>
        <v/>
      </c>
      <c r="W1517" t="str">
        <f>IFERROR(IF('Journal Template'!D1929="","",IF(IFERROR(VLOOKUP('Journal Template'!D1929,Checks!S:U,3,0),0)="A","Entry with System fund Dept","")),"")</f>
        <v/>
      </c>
      <c r="X1517" t="s">
        <v>7770</v>
      </c>
      <c r="Y1517" t="s">
        <v>386</v>
      </c>
      <c r="Z1517" t="s">
        <v>7771</v>
      </c>
      <c r="AA1517" t="s">
        <v>3581</v>
      </c>
      <c r="AB1517" t="s">
        <v>125</v>
      </c>
      <c r="AC1517" s="150" t="str">
        <f>IFERROR(IF(JRF!C1530="","",IF(AND(VLOOKUP(JRF!C1530,X:AA,4,0)=JRF!B1530,VLOOKUP(JRF!C1530,X:Y,2,0)="A"),"","Inactive Dept Combo Error")),"Inactive Dept Combo Error")</f>
        <v/>
      </c>
      <c r="AD1517" t="str">
        <f>IFERROR(IF('Journal Template'!D1929="","",IF(AND(VLOOKUP('Journal Template'!D1929,X:AA,4,0)='Journal Template'!A1929,VLOOKUP('Journal Template'!D1929,X:Y,2,0)="A"),"","Inactive Dept Combo Error")),"")</f>
        <v/>
      </c>
      <c r="AK1517" s="150" t="str">
        <f>IF(JRF!B1530="","",IF(JRF!B1530=IFERROR(VLOOKUP(JRF!B1530,Checks!AI:AI,1,0),0),"Entry in Branch/Satellite BU's",""))</f>
        <v/>
      </c>
      <c r="AL1517" t="str">
        <f>IFERROR(IF('Journal Template'!A1929="","",IF('Journal Template'!A1929=IFERROR(VLOOKUP('Journal Template'!A1929,Checks!AI:AI,1,0),0),"Entry in Branch/Satellite BU's","")),"")</f>
        <v/>
      </c>
      <c r="AO1517" s="171"/>
      <c r="AP1517" s="171"/>
      <c r="AQ1517" s="171"/>
      <c r="AR1517" s="171"/>
      <c r="CI1517" t="str">
        <f>IF(JRF!F1530&gt;0,"",IF(JRF!B1530="","",IF(LEFT(JRF!B1530,1)=IFERROR(VLOOKUP(LEFT(JRF!B1530,1),$CF$2:$CF$5,1,0),0),"Product Code Required",IF(JRF!C1530="","",IF(JRF!C1530=IFERROR(VLOOKUP(JRF!C1530,$CH:$CH,1,0),0),"Product Code Required","NA")))))</f>
        <v/>
      </c>
      <c r="CJ1517" t="str">
        <f>IF(JRF!AV1530&gt;0,"",IF(JRF!Q1530="","",IF(LEFT(JRF!Q1530,1)=IFERROR(VLOOKUP(LEFT(JRF!Q1530,1),$CF$2:$CF$5,1,0),0),"Product Code Required",IF(JRF!V1530="","",IF(JRF!V1530=IFERROR(VLOOKUP(JRF!V1530,$CH:$CH,1,0),0),"Product Code Required","NA")))))</f>
        <v/>
      </c>
      <c r="CK1517" t="str">
        <f>IFERROR(IF(LEN('Journal Template'!F1528)&gt;0,"",IF('Journal Template'!A1528="","",IF(LEFT('Journal Template'!A1528,1)=IFERROR(VLOOKUP(LEFT('Journal Template'!A1528,1),Checks!$CF$2:$CF$5,1,0),0),"Product Code Required",IF('Journal Template'!D1528="","",IF('Journal Template'!D1528=IFERROR(VLOOKUP('Journal Template'!D1528,Checks!$CH:$CH,1,0),0),"Product Code Required","NA"))))),"")</f>
        <v/>
      </c>
    </row>
    <row r="1518" spans="14:89">
      <c r="N1518" t="s">
        <v>482</v>
      </c>
      <c r="O1518" t="s">
        <v>7772</v>
      </c>
      <c r="P1518" t="s">
        <v>386</v>
      </c>
      <c r="Q1518" s="150" t="str">
        <f>IF(JRF!D1531="","",IF(IFERROR(VLOOKUP(JRF!D1531,Checks!N:P,3,0),0)="A","","Inactive account in Use"))</f>
        <v/>
      </c>
      <c r="R1518" t="str">
        <f>IFERROR(IF('Journal Template'!C1930="","",IF(IFERROR(VLOOKUP('Journal Template'!C1930,Checks!N:P,3,0),0)="A","","Inactive account in Use")),"")</f>
        <v/>
      </c>
      <c r="V1518" s="150" t="str">
        <f>IF(JRF!C1531="","",IF(IFERROR(VLOOKUP(JRF!C1531,Checks!S:U,3,0),0)="A","Entry with System fund Dept",""))</f>
        <v/>
      </c>
      <c r="W1518" t="str">
        <f>IFERROR(IF('Journal Template'!D1930="","",IF(IFERROR(VLOOKUP('Journal Template'!D1930,Checks!S:U,3,0),0)="A","Entry with System fund Dept","")),"")</f>
        <v/>
      </c>
      <c r="X1518" t="s">
        <v>7770</v>
      </c>
      <c r="Y1518" t="s">
        <v>389</v>
      </c>
      <c r="Z1518" t="s">
        <v>7771</v>
      </c>
      <c r="AA1518" t="s">
        <v>391</v>
      </c>
      <c r="AB1518" t="s">
        <v>125</v>
      </c>
      <c r="AC1518" s="150" t="str">
        <f>IFERROR(IF(JRF!C1531="","",IF(AND(VLOOKUP(JRF!C1531,X:AA,4,0)=JRF!B1531,VLOOKUP(JRF!C1531,X:Y,2,0)="A"),"","Inactive Dept Combo Error")),"Inactive Dept Combo Error")</f>
        <v/>
      </c>
      <c r="AD1518" t="str">
        <f>IFERROR(IF('Journal Template'!D1930="","",IF(AND(VLOOKUP('Journal Template'!D1930,X:AA,4,0)='Journal Template'!A1930,VLOOKUP('Journal Template'!D1930,X:Y,2,0)="A"),"","Inactive Dept Combo Error")),"")</f>
        <v/>
      </c>
      <c r="AK1518" s="150" t="str">
        <f>IF(JRF!B1531="","",IF(JRF!B1531=IFERROR(VLOOKUP(JRF!B1531,Checks!AI:AI,1,0),0),"Entry in Branch/Satellite BU's",""))</f>
        <v/>
      </c>
      <c r="AL1518" t="str">
        <f>IFERROR(IF('Journal Template'!A1930="","",IF('Journal Template'!A1930=IFERROR(VLOOKUP('Journal Template'!A1930,Checks!AI:AI,1,0),0),"Entry in Branch/Satellite BU's","")),"")</f>
        <v/>
      </c>
      <c r="AO1518" s="171"/>
      <c r="AP1518" s="171"/>
      <c r="AQ1518" s="171"/>
      <c r="AR1518" s="171"/>
      <c r="CI1518" t="str">
        <f>IF(JRF!F1531&gt;0,"",IF(JRF!B1531="","",IF(LEFT(JRF!B1531,1)=IFERROR(VLOOKUP(LEFT(JRF!B1531,1),$CF$2:$CF$5,1,0),0),"Product Code Required",IF(JRF!C1531="","",IF(JRF!C1531=IFERROR(VLOOKUP(JRF!C1531,$CH:$CH,1,0),0),"Product Code Required","NA")))))</f>
        <v/>
      </c>
      <c r="CJ1518" t="str">
        <f>IF(JRF!AV1531&gt;0,"",IF(JRF!Q1531="","",IF(LEFT(JRF!Q1531,1)=IFERROR(VLOOKUP(LEFT(JRF!Q1531,1),$CF$2:$CF$5,1,0),0),"Product Code Required",IF(JRF!V1531="","",IF(JRF!V1531=IFERROR(VLOOKUP(JRF!V1531,$CH:$CH,1,0),0),"Product Code Required","NA")))))</f>
        <v/>
      </c>
      <c r="CK1518" t="str">
        <f>IFERROR(IF(LEN('Journal Template'!F1529)&gt;0,"",IF('Journal Template'!A1529="","",IF(LEFT('Journal Template'!A1529,1)=IFERROR(VLOOKUP(LEFT('Journal Template'!A1529,1),Checks!$CF$2:$CF$5,1,0),0),"Product Code Required",IF('Journal Template'!D1529="","",IF('Journal Template'!D1529=IFERROR(VLOOKUP('Journal Template'!D1529,Checks!$CH:$CH,1,0),0),"Product Code Required","NA"))))),"")</f>
        <v/>
      </c>
    </row>
    <row r="1519" spans="14:89">
      <c r="N1519" t="s">
        <v>493</v>
      </c>
      <c r="O1519" t="s">
        <v>7773</v>
      </c>
      <c r="P1519" t="s">
        <v>386</v>
      </c>
      <c r="Q1519" s="150" t="str">
        <f>IF(JRF!D1532="","",IF(IFERROR(VLOOKUP(JRF!D1532,Checks!N:P,3,0),0)="A","","Inactive account in Use"))</f>
        <v/>
      </c>
      <c r="R1519" t="str">
        <f>IFERROR(IF('Journal Template'!C1931="","",IF(IFERROR(VLOOKUP('Journal Template'!C1931,Checks!N:P,3,0),0)="A","","Inactive account in Use")),"")</f>
        <v/>
      </c>
      <c r="V1519" s="150" t="str">
        <f>IF(JRF!C1532="","",IF(IFERROR(VLOOKUP(JRF!C1532,Checks!S:U,3,0),0)="A","Entry with System fund Dept",""))</f>
        <v/>
      </c>
      <c r="W1519" t="str">
        <f>IFERROR(IF('Journal Template'!D1931="","",IF(IFERROR(VLOOKUP('Journal Template'!D1931,Checks!S:U,3,0),0)="A","Entry with System fund Dept","")),"")</f>
        <v/>
      </c>
      <c r="X1519" t="s">
        <v>7774</v>
      </c>
      <c r="Y1519" t="s">
        <v>386</v>
      </c>
      <c r="Z1519" t="s">
        <v>7775</v>
      </c>
      <c r="AA1519" t="s">
        <v>391</v>
      </c>
      <c r="AB1519" t="s">
        <v>125</v>
      </c>
      <c r="AC1519" s="150" t="str">
        <f>IFERROR(IF(JRF!C1532="","",IF(AND(VLOOKUP(JRF!C1532,X:AA,4,0)=JRF!B1532,VLOOKUP(JRF!C1532,X:Y,2,0)="A"),"","Inactive Dept Combo Error")),"Inactive Dept Combo Error")</f>
        <v/>
      </c>
      <c r="AD1519" t="str">
        <f>IFERROR(IF('Journal Template'!D1931="","",IF(AND(VLOOKUP('Journal Template'!D1931,X:AA,4,0)='Journal Template'!A1931,VLOOKUP('Journal Template'!D1931,X:Y,2,0)="A"),"","Inactive Dept Combo Error")),"")</f>
        <v/>
      </c>
      <c r="AK1519" s="150" t="str">
        <f>IF(JRF!B1532="","",IF(JRF!B1532=IFERROR(VLOOKUP(JRF!B1532,Checks!AI:AI,1,0),0),"Entry in Branch/Satellite BU's",""))</f>
        <v/>
      </c>
      <c r="AL1519" t="str">
        <f>IFERROR(IF('Journal Template'!A1931="","",IF('Journal Template'!A1931=IFERROR(VLOOKUP('Journal Template'!A1931,Checks!AI:AI,1,0),0),"Entry in Branch/Satellite BU's","")),"")</f>
        <v/>
      </c>
      <c r="AO1519" s="171"/>
      <c r="AP1519" s="171"/>
      <c r="AQ1519" s="171"/>
      <c r="AR1519" s="171"/>
      <c r="CI1519" t="str">
        <f>IF(JRF!F1532&gt;0,"",IF(JRF!B1532="","",IF(LEFT(JRF!B1532,1)=IFERROR(VLOOKUP(LEFT(JRF!B1532,1),$CF$2:$CF$5,1,0),0),"Product Code Required",IF(JRF!C1532="","",IF(JRF!C1532=IFERROR(VLOOKUP(JRF!C1532,$CH:$CH,1,0),0),"Product Code Required","NA")))))</f>
        <v/>
      </c>
      <c r="CJ1519" t="str">
        <f>IF(JRF!AV1532&gt;0,"",IF(JRF!Q1532="","",IF(LEFT(JRF!Q1532,1)=IFERROR(VLOOKUP(LEFT(JRF!Q1532,1),$CF$2:$CF$5,1,0),0),"Product Code Required",IF(JRF!V1532="","",IF(JRF!V1532=IFERROR(VLOOKUP(JRF!V1532,$CH:$CH,1,0),0),"Product Code Required","NA")))))</f>
        <v/>
      </c>
      <c r="CK1519" t="str">
        <f>IFERROR(IF(LEN('Journal Template'!F1530)&gt;0,"",IF('Journal Template'!A1530="","",IF(LEFT('Journal Template'!A1530,1)=IFERROR(VLOOKUP(LEFT('Journal Template'!A1530,1),Checks!$CF$2:$CF$5,1,0),0),"Product Code Required",IF('Journal Template'!D1530="","",IF('Journal Template'!D1530=IFERROR(VLOOKUP('Journal Template'!D1530,Checks!$CH:$CH,1,0),0),"Product Code Required","NA"))))),"")</f>
        <v/>
      </c>
    </row>
    <row r="1520" spans="14:89">
      <c r="N1520" t="s">
        <v>7776</v>
      </c>
      <c r="O1520" t="s">
        <v>7777</v>
      </c>
      <c r="P1520" t="s">
        <v>389</v>
      </c>
      <c r="Q1520" s="150" t="str">
        <f>IF(JRF!D1533="","",IF(IFERROR(VLOOKUP(JRF!D1533,Checks!N:P,3,0),0)="A","","Inactive account in Use"))</f>
        <v/>
      </c>
      <c r="R1520" t="str">
        <f>IFERROR(IF('Journal Template'!C1932="","",IF(IFERROR(VLOOKUP('Journal Template'!C1932,Checks!N:P,3,0),0)="A","","Inactive account in Use")),"")</f>
        <v/>
      </c>
      <c r="V1520" s="150" t="str">
        <f>IF(JRF!C1533="","",IF(IFERROR(VLOOKUP(JRF!C1533,Checks!S:U,3,0),0)="A","Entry with System fund Dept",""))</f>
        <v/>
      </c>
      <c r="W1520" t="str">
        <f>IFERROR(IF('Journal Template'!D1932="","",IF(IFERROR(VLOOKUP('Journal Template'!D1932,Checks!S:U,3,0),0)="A","Entry with System fund Dept","")),"")</f>
        <v/>
      </c>
      <c r="X1520" t="s">
        <v>7778</v>
      </c>
      <c r="Y1520" t="s">
        <v>389</v>
      </c>
      <c r="Z1520" t="s">
        <v>7779</v>
      </c>
      <c r="AA1520" t="s">
        <v>391</v>
      </c>
      <c r="AB1520" t="s">
        <v>125</v>
      </c>
      <c r="AC1520" s="150" t="str">
        <f>IFERROR(IF(JRF!C1533="","",IF(AND(VLOOKUP(JRF!C1533,X:AA,4,0)=JRF!B1533,VLOOKUP(JRF!C1533,X:Y,2,0)="A"),"","Inactive Dept Combo Error")),"Inactive Dept Combo Error")</f>
        <v/>
      </c>
      <c r="AD1520" t="str">
        <f>IFERROR(IF('Journal Template'!D1932="","",IF(AND(VLOOKUP('Journal Template'!D1932,X:AA,4,0)='Journal Template'!A1932,VLOOKUP('Journal Template'!D1932,X:Y,2,0)="A"),"","Inactive Dept Combo Error")),"")</f>
        <v/>
      </c>
      <c r="AK1520" s="150" t="str">
        <f>IF(JRF!B1533="","",IF(JRF!B1533=IFERROR(VLOOKUP(JRF!B1533,Checks!AI:AI,1,0),0),"Entry in Branch/Satellite BU's",""))</f>
        <v/>
      </c>
      <c r="AL1520" t="str">
        <f>IFERROR(IF('Journal Template'!A1932="","",IF('Journal Template'!A1932=IFERROR(VLOOKUP('Journal Template'!A1932,Checks!AI:AI,1,0),0),"Entry in Branch/Satellite BU's","")),"")</f>
        <v/>
      </c>
      <c r="AO1520" s="171"/>
      <c r="AP1520" s="171"/>
      <c r="AQ1520" s="171"/>
      <c r="AR1520" s="171"/>
      <c r="CI1520" t="str">
        <f>IF(JRF!F1533&gt;0,"",IF(JRF!B1533="","",IF(LEFT(JRF!B1533,1)=IFERROR(VLOOKUP(LEFT(JRF!B1533,1),$CF$2:$CF$5,1,0),0),"Product Code Required",IF(JRF!C1533="","",IF(JRF!C1533=IFERROR(VLOOKUP(JRF!C1533,$CH:$CH,1,0),0),"Product Code Required","NA")))))</f>
        <v/>
      </c>
      <c r="CJ1520" t="str">
        <f>IF(JRF!AV1533&gt;0,"",IF(JRF!Q1533="","",IF(LEFT(JRF!Q1533,1)=IFERROR(VLOOKUP(LEFT(JRF!Q1533,1),$CF$2:$CF$5,1,0),0),"Product Code Required",IF(JRF!V1533="","",IF(JRF!V1533=IFERROR(VLOOKUP(JRF!V1533,$CH:$CH,1,0),0),"Product Code Required","NA")))))</f>
        <v/>
      </c>
      <c r="CK1520" t="str">
        <f>IFERROR(IF(LEN('Journal Template'!F1531)&gt;0,"",IF('Journal Template'!A1531="","",IF(LEFT('Journal Template'!A1531,1)=IFERROR(VLOOKUP(LEFT('Journal Template'!A1531,1),Checks!$CF$2:$CF$5,1,0),0),"Product Code Required",IF('Journal Template'!D1531="","",IF('Journal Template'!D1531=IFERROR(VLOOKUP('Journal Template'!D1531,Checks!$CH:$CH,1,0),0),"Product Code Required","NA"))))),"")</f>
        <v/>
      </c>
    </row>
    <row r="1521" spans="14:89">
      <c r="N1521" t="s">
        <v>504</v>
      </c>
      <c r="O1521" t="s">
        <v>7780</v>
      </c>
      <c r="P1521" t="s">
        <v>386</v>
      </c>
      <c r="Q1521" s="150" t="str">
        <f>IF(JRF!D1534="","",IF(IFERROR(VLOOKUP(JRF!D1534,Checks!N:P,3,0),0)="A","","Inactive account in Use"))</f>
        <v/>
      </c>
      <c r="R1521" t="str">
        <f>IFERROR(IF('Journal Template'!C1933="","",IF(IFERROR(VLOOKUP('Journal Template'!C1933,Checks!N:P,3,0),0)="A","","Inactive account in Use")),"")</f>
        <v/>
      </c>
      <c r="V1521" s="150" t="str">
        <f>IF(JRF!C1534="","",IF(IFERROR(VLOOKUP(JRF!C1534,Checks!S:U,3,0),0)="A","Entry with System fund Dept",""))</f>
        <v/>
      </c>
      <c r="W1521" t="str">
        <f>IFERROR(IF('Journal Template'!D1933="","",IF(IFERROR(VLOOKUP('Journal Template'!D1933,Checks!S:U,3,0),0)="A","Entry with System fund Dept","")),"")</f>
        <v/>
      </c>
      <c r="X1521" t="s">
        <v>7781</v>
      </c>
      <c r="Y1521" t="s">
        <v>389</v>
      </c>
      <c r="Z1521" t="s">
        <v>7782</v>
      </c>
      <c r="AA1521" t="s">
        <v>391</v>
      </c>
      <c r="AB1521" t="s">
        <v>125</v>
      </c>
      <c r="AC1521" s="150" t="str">
        <f>IFERROR(IF(JRF!C1534="","",IF(AND(VLOOKUP(JRF!C1534,X:AA,4,0)=JRF!B1534,VLOOKUP(JRF!C1534,X:Y,2,0)="A"),"","Inactive Dept Combo Error")),"Inactive Dept Combo Error")</f>
        <v/>
      </c>
      <c r="AD1521" t="str">
        <f>IFERROR(IF('Journal Template'!D1933="","",IF(AND(VLOOKUP('Journal Template'!D1933,X:AA,4,0)='Journal Template'!A1933,VLOOKUP('Journal Template'!D1933,X:Y,2,0)="A"),"","Inactive Dept Combo Error")),"")</f>
        <v/>
      </c>
      <c r="AK1521" s="150" t="str">
        <f>IF(JRF!B1534="","",IF(JRF!B1534=IFERROR(VLOOKUP(JRF!B1534,Checks!AI:AI,1,0),0),"Entry in Branch/Satellite BU's",""))</f>
        <v/>
      </c>
      <c r="AL1521" t="str">
        <f>IFERROR(IF('Journal Template'!A1933="","",IF('Journal Template'!A1933=IFERROR(VLOOKUP('Journal Template'!A1933,Checks!AI:AI,1,0),0),"Entry in Branch/Satellite BU's","")),"")</f>
        <v/>
      </c>
      <c r="AO1521" s="171"/>
      <c r="AP1521" s="171"/>
      <c r="AQ1521" s="171"/>
      <c r="AR1521" s="171"/>
      <c r="CI1521" t="str">
        <f>IF(JRF!F1534&gt;0,"",IF(JRF!B1534="","",IF(LEFT(JRF!B1534,1)=IFERROR(VLOOKUP(LEFT(JRF!B1534,1),$CF$2:$CF$5,1,0),0),"Product Code Required",IF(JRF!C1534="","",IF(JRF!C1534=IFERROR(VLOOKUP(JRF!C1534,$CH:$CH,1,0),0),"Product Code Required","NA")))))</f>
        <v/>
      </c>
      <c r="CJ1521" t="str">
        <f>IF(JRF!AV1534&gt;0,"",IF(JRF!Q1534="","",IF(LEFT(JRF!Q1534,1)=IFERROR(VLOOKUP(LEFT(JRF!Q1534,1),$CF$2:$CF$5,1,0),0),"Product Code Required",IF(JRF!V1534="","",IF(JRF!V1534=IFERROR(VLOOKUP(JRF!V1534,$CH:$CH,1,0),0),"Product Code Required","NA")))))</f>
        <v/>
      </c>
      <c r="CK1521" t="str">
        <f>IFERROR(IF(LEN('Journal Template'!F1532)&gt;0,"",IF('Journal Template'!A1532="","",IF(LEFT('Journal Template'!A1532,1)=IFERROR(VLOOKUP(LEFT('Journal Template'!A1532,1),Checks!$CF$2:$CF$5,1,0),0),"Product Code Required",IF('Journal Template'!D1532="","",IF('Journal Template'!D1532=IFERROR(VLOOKUP('Journal Template'!D1532,Checks!$CH:$CH,1,0),0),"Product Code Required","NA"))))),"")</f>
        <v/>
      </c>
    </row>
    <row r="1522" spans="14:89">
      <c r="N1522" t="s">
        <v>7783</v>
      </c>
      <c r="O1522" t="s">
        <v>7784</v>
      </c>
      <c r="P1522" t="s">
        <v>389</v>
      </c>
      <c r="Q1522" s="150" t="str">
        <f>IF(JRF!D1535="","",IF(IFERROR(VLOOKUP(JRF!D1535,Checks!N:P,3,0),0)="A","","Inactive account in Use"))</f>
        <v/>
      </c>
      <c r="R1522" t="str">
        <f>IFERROR(IF('Journal Template'!C1934="","",IF(IFERROR(VLOOKUP('Journal Template'!C1934,Checks!N:P,3,0),0)="A","","Inactive account in Use")),"")</f>
        <v/>
      </c>
      <c r="V1522" s="150" t="str">
        <f>IF(JRF!C1535="","",IF(IFERROR(VLOOKUP(JRF!C1535,Checks!S:U,3,0),0)="A","Entry with System fund Dept",""))</f>
        <v/>
      </c>
      <c r="W1522" t="str">
        <f>IFERROR(IF('Journal Template'!D1934="","",IF(IFERROR(VLOOKUP('Journal Template'!D1934,Checks!S:U,3,0),0)="A","Entry with System fund Dept","")),"")</f>
        <v/>
      </c>
      <c r="X1522" t="s">
        <v>7785</v>
      </c>
      <c r="Y1522" t="s">
        <v>386</v>
      </c>
      <c r="Z1522" t="s">
        <v>7786</v>
      </c>
      <c r="AA1522" t="s">
        <v>391</v>
      </c>
      <c r="AB1522" t="s">
        <v>125</v>
      </c>
      <c r="AC1522" s="150" t="str">
        <f>IFERROR(IF(JRF!C1535="","",IF(AND(VLOOKUP(JRF!C1535,X:AA,4,0)=JRF!B1535,VLOOKUP(JRF!C1535,X:Y,2,0)="A"),"","Inactive Dept Combo Error")),"Inactive Dept Combo Error")</f>
        <v/>
      </c>
      <c r="AD1522" t="str">
        <f>IFERROR(IF('Journal Template'!D1934="","",IF(AND(VLOOKUP('Journal Template'!D1934,X:AA,4,0)='Journal Template'!A1934,VLOOKUP('Journal Template'!D1934,X:Y,2,0)="A"),"","Inactive Dept Combo Error")),"")</f>
        <v/>
      </c>
      <c r="AK1522" s="150" t="str">
        <f>IF(JRF!B1535="","",IF(JRF!B1535=IFERROR(VLOOKUP(JRF!B1535,Checks!AI:AI,1,0),0),"Entry in Branch/Satellite BU's",""))</f>
        <v/>
      </c>
      <c r="AL1522" t="str">
        <f>IFERROR(IF('Journal Template'!A1934="","",IF('Journal Template'!A1934=IFERROR(VLOOKUP('Journal Template'!A1934,Checks!AI:AI,1,0),0),"Entry in Branch/Satellite BU's","")),"")</f>
        <v/>
      </c>
      <c r="AO1522" s="171"/>
      <c r="AP1522" s="171"/>
      <c r="AQ1522" s="171"/>
      <c r="AR1522" s="171"/>
      <c r="CI1522" t="str">
        <f>IF(JRF!F1535&gt;0,"",IF(JRF!B1535="","",IF(LEFT(JRF!B1535,1)=IFERROR(VLOOKUP(LEFT(JRF!B1535,1),$CF$2:$CF$5,1,0),0),"Product Code Required",IF(JRF!C1535="","",IF(JRF!C1535=IFERROR(VLOOKUP(JRF!C1535,$CH:$CH,1,0),0),"Product Code Required","NA")))))</f>
        <v/>
      </c>
      <c r="CJ1522" t="str">
        <f>IF(JRF!AV1535&gt;0,"",IF(JRF!Q1535="","",IF(LEFT(JRF!Q1535,1)=IFERROR(VLOOKUP(LEFT(JRF!Q1535,1),$CF$2:$CF$5,1,0),0),"Product Code Required",IF(JRF!V1535="","",IF(JRF!V1535=IFERROR(VLOOKUP(JRF!V1535,$CH:$CH,1,0),0),"Product Code Required","NA")))))</f>
        <v/>
      </c>
      <c r="CK1522" t="str">
        <f>IFERROR(IF(LEN('Journal Template'!F1533)&gt;0,"",IF('Journal Template'!A1533="","",IF(LEFT('Journal Template'!A1533,1)=IFERROR(VLOOKUP(LEFT('Journal Template'!A1533,1),Checks!$CF$2:$CF$5,1,0),0),"Product Code Required",IF('Journal Template'!D1533="","",IF('Journal Template'!D1533=IFERROR(VLOOKUP('Journal Template'!D1533,Checks!$CH:$CH,1,0),0),"Product Code Required","NA"))))),"")</f>
        <v/>
      </c>
    </row>
    <row r="1523" spans="14:89">
      <c r="N1523" t="s">
        <v>7787</v>
      </c>
      <c r="O1523" t="s">
        <v>7788</v>
      </c>
      <c r="P1523" t="s">
        <v>389</v>
      </c>
      <c r="Q1523" s="150" t="str">
        <f>IF(JRF!D1536="","",IF(IFERROR(VLOOKUP(JRF!D1536,Checks!N:P,3,0),0)="A","","Inactive account in Use"))</f>
        <v/>
      </c>
      <c r="R1523" t="str">
        <f>IFERROR(IF('Journal Template'!C1935="","",IF(IFERROR(VLOOKUP('Journal Template'!C1935,Checks!N:P,3,0),0)="A","","Inactive account in Use")),"")</f>
        <v/>
      </c>
      <c r="V1523" s="150" t="str">
        <f>IF(JRF!C1536="","",IF(IFERROR(VLOOKUP(JRF!C1536,Checks!S:U,3,0),0)="A","Entry with System fund Dept",""))</f>
        <v/>
      </c>
      <c r="W1523" t="str">
        <f>IFERROR(IF('Journal Template'!D1935="","",IF(IFERROR(VLOOKUP('Journal Template'!D1935,Checks!S:U,3,0),0)="A","Entry with System fund Dept","")),"")</f>
        <v/>
      </c>
      <c r="X1523" t="s">
        <v>7789</v>
      </c>
      <c r="Y1523" t="s">
        <v>389</v>
      </c>
      <c r="Z1523" t="s">
        <v>7790</v>
      </c>
      <c r="AA1523" t="s">
        <v>391</v>
      </c>
      <c r="AB1523" t="s">
        <v>125</v>
      </c>
      <c r="AC1523" s="150" t="str">
        <f>IFERROR(IF(JRF!C1536="","",IF(AND(VLOOKUP(JRF!C1536,X:AA,4,0)=JRF!B1536,VLOOKUP(JRF!C1536,X:Y,2,0)="A"),"","Inactive Dept Combo Error")),"Inactive Dept Combo Error")</f>
        <v/>
      </c>
      <c r="AD1523" t="str">
        <f>IFERROR(IF('Journal Template'!D1935="","",IF(AND(VLOOKUP('Journal Template'!D1935,X:AA,4,0)='Journal Template'!A1935,VLOOKUP('Journal Template'!D1935,X:Y,2,0)="A"),"","Inactive Dept Combo Error")),"")</f>
        <v/>
      </c>
      <c r="AK1523" s="150" t="str">
        <f>IF(JRF!B1536="","",IF(JRF!B1536=IFERROR(VLOOKUP(JRF!B1536,Checks!AI:AI,1,0),0),"Entry in Branch/Satellite BU's",""))</f>
        <v/>
      </c>
      <c r="AL1523" t="str">
        <f>IFERROR(IF('Journal Template'!A1935="","",IF('Journal Template'!A1935=IFERROR(VLOOKUP('Journal Template'!A1935,Checks!AI:AI,1,0),0),"Entry in Branch/Satellite BU's","")),"")</f>
        <v/>
      </c>
      <c r="AO1523" s="171"/>
      <c r="AP1523" s="171"/>
      <c r="AQ1523" s="171"/>
      <c r="AR1523" s="171"/>
      <c r="CI1523" t="str">
        <f>IF(JRF!F1536&gt;0,"",IF(JRF!B1536="","",IF(LEFT(JRF!B1536,1)=IFERROR(VLOOKUP(LEFT(JRF!B1536,1),$CF$2:$CF$5,1,0),0),"Product Code Required",IF(JRF!C1536="","",IF(JRF!C1536=IFERROR(VLOOKUP(JRF!C1536,$CH:$CH,1,0),0),"Product Code Required","NA")))))</f>
        <v/>
      </c>
      <c r="CJ1523" t="str">
        <f>IF(JRF!AV1536&gt;0,"",IF(JRF!Q1536="","",IF(LEFT(JRF!Q1536,1)=IFERROR(VLOOKUP(LEFT(JRF!Q1536,1),$CF$2:$CF$5,1,0),0),"Product Code Required",IF(JRF!V1536="","",IF(JRF!V1536=IFERROR(VLOOKUP(JRF!V1536,$CH:$CH,1,0),0),"Product Code Required","NA")))))</f>
        <v/>
      </c>
      <c r="CK1523" t="str">
        <f>IFERROR(IF(LEN('Journal Template'!F1534)&gt;0,"",IF('Journal Template'!A1534="","",IF(LEFT('Journal Template'!A1534,1)=IFERROR(VLOOKUP(LEFT('Journal Template'!A1534,1),Checks!$CF$2:$CF$5,1,0),0),"Product Code Required",IF('Journal Template'!D1534="","",IF('Journal Template'!D1534=IFERROR(VLOOKUP('Journal Template'!D1534,Checks!$CH:$CH,1,0),0),"Product Code Required","NA"))))),"")</f>
        <v/>
      </c>
    </row>
    <row r="1524" spans="14:89">
      <c r="N1524" t="s">
        <v>599</v>
      </c>
      <c r="O1524" t="s">
        <v>7791</v>
      </c>
      <c r="P1524" t="s">
        <v>386</v>
      </c>
      <c r="Q1524" s="150" t="str">
        <f>IF(JRF!D1537="","",IF(IFERROR(VLOOKUP(JRF!D1537,Checks!N:P,3,0),0)="A","","Inactive account in Use"))</f>
        <v/>
      </c>
      <c r="R1524" t="str">
        <f>IFERROR(IF('Journal Template'!C1936="","",IF(IFERROR(VLOOKUP('Journal Template'!C1936,Checks!N:P,3,0),0)="A","","Inactive account in Use")),"")</f>
        <v/>
      </c>
      <c r="V1524" s="150" t="str">
        <f>IF(JRF!C1537="","",IF(IFERROR(VLOOKUP(JRF!C1537,Checks!S:U,3,0),0)="A","Entry with System fund Dept",""))</f>
        <v/>
      </c>
      <c r="W1524" t="str">
        <f>IFERROR(IF('Journal Template'!D1936="","",IF(IFERROR(VLOOKUP('Journal Template'!D1936,Checks!S:U,3,0),0)="A","Entry with System fund Dept","")),"")</f>
        <v/>
      </c>
      <c r="X1524" t="s">
        <v>7792</v>
      </c>
      <c r="Y1524" t="s">
        <v>389</v>
      </c>
      <c r="Z1524" t="s">
        <v>7793</v>
      </c>
      <c r="AA1524" t="s">
        <v>391</v>
      </c>
      <c r="AB1524" t="s">
        <v>125</v>
      </c>
      <c r="AC1524" s="150" t="str">
        <f>IFERROR(IF(JRF!C1537="","",IF(AND(VLOOKUP(JRF!C1537,X:AA,4,0)=JRF!B1537,VLOOKUP(JRF!C1537,X:Y,2,0)="A"),"","Inactive Dept Combo Error")),"Inactive Dept Combo Error")</f>
        <v/>
      </c>
      <c r="AD1524" t="str">
        <f>IFERROR(IF('Journal Template'!D1936="","",IF(AND(VLOOKUP('Journal Template'!D1936,X:AA,4,0)='Journal Template'!A1936,VLOOKUP('Journal Template'!D1936,X:Y,2,0)="A"),"","Inactive Dept Combo Error")),"")</f>
        <v/>
      </c>
      <c r="AK1524" s="150" t="str">
        <f>IF(JRF!B1537="","",IF(JRF!B1537=IFERROR(VLOOKUP(JRF!B1537,Checks!AI:AI,1,0),0),"Entry in Branch/Satellite BU's",""))</f>
        <v/>
      </c>
      <c r="AL1524" t="str">
        <f>IFERROR(IF('Journal Template'!A1936="","",IF('Journal Template'!A1936=IFERROR(VLOOKUP('Journal Template'!A1936,Checks!AI:AI,1,0),0),"Entry in Branch/Satellite BU's","")),"")</f>
        <v/>
      </c>
      <c r="AO1524" s="171"/>
      <c r="AP1524" s="171"/>
      <c r="AQ1524" s="171"/>
      <c r="AR1524" s="171"/>
      <c r="CI1524" t="str">
        <f>IF(JRF!F1537&gt;0,"",IF(JRF!B1537="","",IF(LEFT(JRF!B1537,1)=IFERROR(VLOOKUP(LEFT(JRF!B1537,1),$CF$2:$CF$5,1,0),0),"Product Code Required",IF(JRF!C1537="","",IF(JRF!C1537=IFERROR(VLOOKUP(JRF!C1537,$CH:$CH,1,0),0),"Product Code Required","NA")))))</f>
        <v/>
      </c>
      <c r="CJ1524" t="str">
        <f>IF(JRF!AV1537&gt;0,"",IF(JRF!Q1537="","",IF(LEFT(JRF!Q1537,1)=IFERROR(VLOOKUP(LEFT(JRF!Q1537,1),$CF$2:$CF$5,1,0),0),"Product Code Required",IF(JRF!V1537="","",IF(JRF!V1537=IFERROR(VLOOKUP(JRF!V1537,$CH:$CH,1,0),0),"Product Code Required","NA")))))</f>
        <v/>
      </c>
      <c r="CK1524" t="str">
        <f>IFERROR(IF(LEN('Journal Template'!F1535)&gt;0,"",IF('Journal Template'!A1535="","",IF(LEFT('Journal Template'!A1535,1)=IFERROR(VLOOKUP(LEFT('Journal Template'!A1535,1),Checks!$CF$2:$CF$5,1,0),0),"Product Code Required",IF('Journal Template'!D1535="","",IF('Journal Template'!D1535=IFERROR(VLOOKUP('Journal Template'!D1535,Checks!$CH:$CH,1,0),0),"Product Code Required","NA"))))),"")</f>
        <v/>
      </c>
    </row>
    <row r="1525" spans="14:89">
      <c r="N1525" t="s">
        <v>7794</v>
      </c>
      <c r="O1525" t="s">
        <v>7795</v>
      </c>
      <c r="P1525" t="s">
        <v>386</v>
      </c>
      <c r="Q1525" s="150" t="str">
        <f>IF(JRF!D1538="","",IF(IFERROR(VLOOKUP(JRF!D1538,Checks!N:P,3,0),0)="A","","Inactive account in Use"))</f>
        <v/>
      </c>
      <c r="R1525" t="str">
        <f>IFERROR(IF('Journal Template'!C1937="","",IF(IFERROR(VLOOKUP('Journal Template'!C1937,Checks!N:P,3,0),0)="A","","Inactive account in Use")),"")</f>
        <v/>
      </c>
      <c r="V1525" s="150" t="str">
        <f>IF(JRF!C1538="","",IF(IFERROR(VLOOKUP(JRF!C1538,Checks!S:U,3,0),0)="A","Entry with System fund Dept",""))</f>
        <v/>
      </c>
      <c r="W1525" t="str">
        <f>IFERROR(IF('Journal Template'!D1937="","",IF(IFERROR(VLOOKUP('Journal Template'!D1937,Checks!S:U,3,0),0)="A","Entry with System fund Dept","")),"")</f>
        <v/>
      </c>
      <c r="X1525" t="s">
        <v>7796</v>
      </c>
      <c r="Y1525" t="s">
        <v>389</v>
      </c>
      <c r="Z1525" t="s">
        <v>7797</v>
      </c>
      <c r="AA1525" t="s">
        <v>534</v>
      </c>
      <c r="AB1525" t="s">
        <v>1707</v>
      </c>
      <c r="AC1525" s="150" t="str">
        <f>IFERROR(IF(JRF!C1538="","",IF(AND(VLOOKUP(JRF!C1538,X:AA,4,0)=JRF!B1538,VLOOKUP(JRF!C1538,X:Y,2,0)="A"),"","Inactive Dept Combo Error")),"Inactive Dept Combo Error")</f>
        <v/>
      </c>
      <c r="AD1525" t="str">
        <f>IFERROR(IF('Journal Template'!D1937="","",IF(AND(VLOOKUP('Journal Template'!D1937,X:AA,4,0)='Journal Template'!A1937,VLOOKUP('Journal Template'!D1937,X:Y,2,0)="A"),"","Inactive Dept Combo Error")),"")</f>
        <v/>
      </c>
      <c r="AK1525" s="150" t="str">
        <f>IF(JRF!B1538="","",IF(JRF!B1538=IFERROR(VLOOKUP(JRF!B1538,Checks!AI:AI,1,0),0),"Entry in Branch/Satellite BU's",""))</f>
        <v/>
      </c>
      <c r="AL1525" t="str">
        <f>IFERROR(IF('Journal Template'!A1937="","",IF('Journal Template'!A1937=IFERROR(VLOOKUP('Journal Template'!A1937,Checks!AI:AI,1,0),0),"Entry in Branch/Satellite BU's","")),"")</f>
        <v/>
      </c>
      <c r="AO1525" s="171"/>
      <c r="AP1525" s="171"/>
      <c r="AQ1525" s="171"/>
      <c r="AR1525" s="171"/>
      <c r="CI1525" t="str">
        <f>IF(JRF!F1538&gt;0,"",IF(JRF!B1538="","",IF(LEFT(JRF!B1538,1)=IFERROR(VLOOKUP(LEFT(JRF!B1538,1),$CF$2:$CF$5,1,0),0),"Product Code Required",IF(JRF!C1538="","",IF(JRF!C1538=IFERROR(VLOOKUP(JRF!C1538,$CH:$CH,1,0),0),"Product Code Required","NA")))))</f>
        <v/>
      </c>
      <c r="CJ1525" t="str">
        <f>IF(JRF!AV1538&gt;0,"",IF(JRF!Q1538="","",IF(LEFT(JRF!Q1538,1)=IFERROR(VLOOKUP(LEFT(JRF!Q1538,1),$CF$2:$CF$5,1,0),0),"Product Code Required",IF(JRF!V1538="","",IF(JRF!V1538=IFERROR(VLOOKUP(JRF!V1538,$CH:$CH,1,0),0),"Product Code Required","NA")))))</f>
        <v/>
      </c>
      <c r="CK1525" t="str">
        <f>IFERROR(IF(LEN('Journal Template'!F1536)&gt;0,"",IF('Journal Template'!A1536="","",IF(LEFT('Journal Template'!A1536,1)=IFERROR(VLOOKUP(LEFT('Journal Template'!A1536,1),Checks!$CF$2:$CF$5,1,0),0),"Product Code Required",IF('Journal Template'!D1536="","",IF('Journal Template'!D1536=IFERROR(VLOOKUP('Journal Template'!D1536,Checks!$CH:$CH,1,0),0),"Product Code Required","NA"))))),"")</f>
        <v/>
      </c>
    </row>
    <row r="1526" spans="14:89">
      <c r="N1526" t="s">
        <v>7798</v>
      </c>
      <c r="O1526" t="s">
        <v>7799</v>
      </c>
      <c r="P1526" t="s">
        <v>386</v>
      </c>
      <c r="Q1526" s="150" t="str">
        <f>IF(JRF!D1539="","",IF(IFERROR(VLOOKUP(JRF!D1539,Checks!N:P,3,0),0)="A","","Inactive account in Use"))</f>
        <v/>
      </c>
      <c r="R1526" t="str">
        <f>IFERROR(IF('Journal Template'!C1938="","",IF(IFERROR(VLOOKUP('Journal Template'!C1938,Checks!N:P,3,0),0)="A","","Inactive account in Use")),"")</f>
        <v/>
      </c>
      <c r="V1526" s="150" t="str">
        <f>IF(JRF!C1539="","",IF(IFERROR(VLOOKUP(JRF!C1539,Checks!S:U,3,0),0)="A","Entry with System fund Dept",""))</f>
        <v/>
      </c>
      <c r="W1526" t="str">
        <f>IFERROR(IF('Journal Template'!D1938="","",IF(IFERROR(VLOOKUP('Journal Template'!D1938,Checks!S:U,3,0),0)="A","Entry with System fund Dept","")),"")</f>
        <v/>
      </c>
      <c r="X1526" t="s">
        <v>7800</v>
      </c>
      <c r="Y1526" t="s">
        <v>386</v>
      </c>
      <c r="Z1526" t="s">
        <v>7801</v>
      </c>
      <c r="AA1526" t="s">
        <v>391</v>
      </c>
      <c r="AB1526" t="s">
        <v>125</v>
      </c>
      <c r="AC1526" s="150" t="str">
        <f>IFERROR(IF(JRF!C1539="","",IF(AND(VLOOKUP(JRF!C1539,X:AA,4,0)=JRF!B1539,VLOOKUP(JRF!C1539,X:Y,2,0)="A"),"","Inactive Dept Combo Error")),"Inactive Dept Combo Error")</f>
        <v/>
      </c>
      <c r="AD1526" t="str">
        <f>IFERROR(IF('Journal Template'!D1938="","",IF(AND(VLOOKUP('Journal Template'!D1938,X:AA,4,0)='Journal Template'!A1938,VLOOKUP('Journal Template'!D1938,X:Y,2,0)="A"),"","Inactive Dept Combo Error")),"")</f>
        <v/>
      </c>
      <c r="AK1526" s="150" t="str">
        <f>IF(JRF!B1539="","",IF(JRF!B1539=IFERROR(VLOOKUP(JRF!B1539,Checks!AI:AI,1,0),0),"Entry in Branch/Satellite BU's",""))</f>
        <v/>
      </c>
      <c r="AL1526" t="str">
        <f>IFERROR(IF('Journal Template'!A1938="","",IF('Journal Template'!A1938=IFERROR(VLOOKUP('Journal Template'!A1938,Checks!AI:AI,1,0),0),"Entry in Branch/Satellite BU's","")),"")</f>
        <v/>
      </c>
      <c r="AO1526" s="171"/>
      <c r="AP1526" s="171"/>
      <c r="AQ1526" s="171"/>
      <c r="AR1526" s="171"/>
      <c r="CI1526" t="str">
        <f>IF(JRF!F1539&gt;0,"",IF(JRF!B1539="","",IF(LEFT(JRF!B1539,1)=IFERROR(VLOOKUP(LEFT(JRF!B1539,1),$CF$2:$CF$5,1,0),0),"Product Code Required",IF(JRF!C1539="","",IF(JRF!C1539=IFERROR(VLOOKUP(JRF!C1539,$CH:$CH,1,0),0),"Product Code Required","NA")))))</f>
        <v/>
      </c>
      <c r="CJ1526" t="str">
        <f>IF(JRF!AV1539&gt;0,"",IF(JRF!Q1539="","",IF(LEFT(JRF!Q1539,1)=IFERROR(VLOOKUP(LEFT(JRF!Q1539,1),$CF$2:$CF$5,1,0),0),"Product Code Required",IF(JRF!V1539="","",IF(JRF!V1539=IFERROR(VLOOKUP(JRF!V1539,$CH:$CH,1,0),0),"Product Code Required","NA")))))</f>
        <v/>
      </c>
      <c r="CK1526" t="str">
        <f>IFERROR(IF(LEN('Journal Template'!F1537)&gt;0,"",IF('Journal Template'!A1537="","",IF(LEFT('Journal Template'!A1537,1)=IFERROR(VLOOKUP(LEFT('Journal Template'!A1537,1),Checks!$CF$2:$CF$5,1,0),0),"Product Code Required",IF('Journal Template'!D1537="","",IF('Journal Template'!D1537=IFERROR(VLOOKUP('Journal Template'!D1537,Checks!$CH:$CH,1,0),0),"Product Code Required","NA"))))),"")</f>
        <v/>
      </c>
    </row>
    <row r="1527" spans="14:89">
      <c r="N1527" t="s">
        <v>7802</v>
      </c>
      <c r="O1527" t="s">
        <v>7803</v>
      </c>
      <c r="P1527" t="s">
        <v>386</v>
      </c>
      <c r="Q1527" s="150" t="str">
        <f>IF(JRF!D1540="","",IF(IFERROR(VLOOKUP(JRF!D1540,Checks!N:P,3,0),0)="A","","Inactive account in Use"))</f>
        <v/>
      </c>
      <c r="R1527" t="str">
        <f>IFERROR(IF('Journal Template'!C1939="","",IF(IFERROR(VLOOKUP('Journal Template'!C1939,Checks!N:P,3,0),0)="A","","Inactive account in Use")),"")</f>
        <v/>
      </c>
      <c r="V1527" s="150" t="str">
        <f>IF(JRF!C1540="","",IF(IFERROR(VLOOKUP(JRF!C1540,Checks!S:U,3,0),0)="A","Entry with System fund Dept",""))</f>
        <v/>
      </c>
      <c r="W1527" t="str">
        <f>IFERROR(IF('Journal Template'!D1939="","",IF(IFERROR(VLOOKUP('Journal Template'!D1939,Checks!S:U,3,0),0)="A","Entry with System fund Dept","")),"")</f>
        <v/>
      </c>
      <c r="X1527" t="s">
        <v>7804</v>
      </c>
      <c r="Y1527" t="s">
        <v>386</v>
      </c>
      <c r="Z1527" t="s">
        <v>1434</v>
      </c>
      <c r="AA1527" t="s">
        <v>391</v>
      </c>
      <c r="AB1527" t="s">
        <v>125</v>
      </c>
      <c r="AC1527" s="150" t="str">
        <f>IFERROR(IF(JRF!C1540="","",IF(AND(VLOOKUP(JRF!C1540,X:AA,4,0)=JRF!B1540,VLOOKUP(JRF!C1540,X:Y,2,0)="A"),"","Inactive Dept Combo Error")),"Inactive Dept Combo Error")</f>
        <v/>
      </c>
      <c r="AD1527" t="str">
        <f>IFERROR(IF('Journal Template'!D1939="","",IF(AND(VLOOKUP('Journal Template'!D1939,X:AA,4,0)='Journal Template'!A1939,VLOOKUP('Journal Template'!D1939,X:Y,2,0)="A"),"","Inactive Dept Combo Error")),"")</f>
        <v/>
      </c>
      <c r="AK1527" s="150" t="str">
        <f>IF(JRF!B1540="","",IF(JRF!B1540=IFERROR(VLOOKUP(JRF!B1540,Checks!AI:AI,1,0),0),"Entry in Branch/Satellite BU's",""))</f>
        <v/>
      </c>
      <c r="AL1527" t="str">
        <f>IFERROR(IF('Journal Template'!A1939="","",IF('Journal Template'!A1939=IFERROR(VLOOKUP('Journal Template'!A1939,Checks!AI:AI,1,0),0),"Entry in Branch/Satellite BU's","")),"")</f>
        <v/>
      </c>
      <c r="AO1527" s="171"/>
      <c r="AP1527" s="171"/>
      <c r="AQ1527" s="171"/>
      <c r="AR1527" s="171"/>
      <c r="CI1527" t="str">
        <f>IF(JRF!F1540&gt;0,"",IF(JRF!B1540="","",IF(LEFT(JRF!B1540,1)=IFERROR(VLOOKUP(LEFT(JRF!B1540,1),$CF$2:$CF$5,1,0),0),"Product Code Required",IF(JRF!C1540="","",IF(JRF!C1540=IFERROR(VLOOKUP(JRF!C1540,$CH:$CH,1,0),0),"Product Code Required","NA")))))</f>
        <v/>
      </c>
      <c r="CJ1527" t="str">
        <f>IF(JRF!AV1540&gt;0,"",IF(JRF!Q1540="","",IF(LEFT(JRF!Q1540,1)=IFERROR(VLOOKUP(LEFT(JRF!Q1540,1),$CF$2:$CF$5,1,0),0),"Product Code Required",IF(JRF!V1540="","",IF(JRF!V1540=IFERROR(VLOOKUP(JRF!V1540,$CH:$CH,1,0),0),"Product Code Required","NA")))))</f>
        <v/>
      </c>
      <c r="CK1527" t="str">
        <f>IFERROR(IF(LEN('Journal Template'!F1538)&gt;0,"",IF('Journal Template'!A1538="","",IF(LEFT('Journal Template'!A1538,1)=IFERROR(VLOOKUP(LEFT('Journal Template'!A1538,1),Checks!$CF$2:$CF$5,1,0),0),"Product Code Required",IF('Journal Template'!D1538="","",IF('Journal Template'!D1538=IFERROR(VLOOKUP('Journal Template'!D1538,Checks!$CH:$CH,1,0),0),"Product Code Required","NA"))))),"")</f>
        <v/>
      </c>
    </row>
    <row r="1528" spans="14:89">
      <c r="N1528" t="s">
        <v>7805</v>
      </c>
      <c r="O1528" t="s">
        <v>7806</v>
      </c>
      <c r="P1528" t="s">
        <v>386</v>
      </c>
      <c r="Q1528" s="150" t="str">
        <f>IF(JRF!D1541="","",IF(IFERROR(VLOOKUP(JRF!D1541,Checks!N:P,3,0),0)="A","","Inactive account in Use"))</f>
        <v/>
      </c>
      <c r="R1528" t="str">
        <f>IFERROR(IF('Journal Template'!C1940="","",IF(IFERROR(VLOOKUP('Journal Template'!C1940,Checks!N:P,3,0),0)="A","","Inactive account in Use")),"")</f>
        <v/>
      </c>
      <c r="V1528" s="150" t="str">
        <f>IF(JRF!C1541="","",IF(IFERROR(VLOOKUP(JRF!C1541,Checks!S:U,3,0),0)="A","Entry with System fund Dept",""))</f>
        <v/>
      </c>
      <c r="W1528" t="str">
        <f>IFERROR(IF('Journal Template'!D1940="","",IF(IFERROR(VLOOKUP('Journal Template'!D1940,Checks!S:U,3,0),0)="A","Entry with System fund Dept","")),"")</f>
        <v/>
      </c>
      <c r="X1528" t="s">
        <v>7807</v>
      </c>
      <c r="Y1528" t="s">
        <v>389</v>
      </c>
      <c r="Z1528" t="s">
        <v>7808</v>
      </c>
      <c r="AA1528" t="s">
        <v>391</v>
      </c>
      <c r="AB1528" t="s">
        <v>125</v>
      </c>
      <c r="AC1528" s="150" t="str">
        <f>IFERROR(IF(JRF!C1541="","",IF(AND(VLOOKUP(JRF!C1541,X:AA,4,0)=JRF!B1541,VLOOKUP(JRF!C1541,X:Y,2,0)="A"),"","Inactive Dept Combo Error")),"Inactive Dept Combo Error")</f>
        <v/>
      </c>
      <c r="AD1528" t="str">
        <f>IFERROR(IF('Journal Template'!D1940="","",IF(AND(VLOOKUP('Journal Template'!D1940,X:AA,4,0)='Journal Template'!A1940,VLOOKUP('Journal Template'!D1940,X:Y,2,0)="A"),"","Inactive Dept Combo Error")),"")</f>
        <v/>
      </c>
      <c r="AK1528" s="150" t="str">
        <f>IF(JRF!B1541="","",IF(JRF!B1541=IFERROR(VLOOKUP(JRF!B1541,Checks!AI:AI,1,0),0),"Entry in Branch/Satellite BU's",""))</f>
        <v/>
      </c>
      <c r="AL1528" t="str">
        <f>IFERROR(IF('Journal Template'!A1940="","",IF('Journal Template'!A1940=IFERROR(VLOOKUP('Journal Template'!A1940,Checks!AI:AI,1,0),0),"Entry in Branch/Satellite BU's","")),"")</f>
        <v/>
      </c>
      <c r="AO1528" s="171"/>
      <c r="AP1528" s="171"/>
      <c r="AQ1528" s="171"/>
      <c r="AR1528" s="171"/>
      <c r="CI1528" t="str">
        <f>IF(JRF!F1541&gt;0,"",IF(JRF!B1541="","",IF(LEFT(JRF!B1541,1)=IFERROR(VLOOKUP(LEFT(JRF!B1541,1),$CF$2:$CF$5,1,0),0),"Product Code Required",IF(JRF!C1541="","",IF(JRF!C1541=IFERROR(VLOOKUP(JRF!C1541,$CH:$CH,1,0),0),"Product Code Required","NA")))))</f>
        <v/>
      </c>
      <c r="CJ1528" t="str">
        <f>IF(JRF!AV1541&gt;0,"",IF(JRF!Q1541="","",IF(LEFT(JRF!Q1541,1)=IFERROR(VLOOKUP(LEFT(JRF!Q1541,1),$CF$2:$CF$5,1,0),0),"Product Code Required",IF(JRF!V1541="","",IF(JRF!V1541=IFERROR(VLOOKUP(JRF!V1541,$CH:$CH,1,0),0),"Product Code Required","NA")))))</f>
        <v/>
      </c>
      <c r="CK1528" t="str">
        <f>IFERROR(IF(LEN('Journal Template'!F1539)&gt;0,"",IF('Journal Template'!A1539="","",IF(LEFT('Journal Template'!A1539,1)=IFERROR(VLOOKUP(LEFT('Journal Template'!A1539,1),Checks!$CF$2:$CF$5,1,0),0),"Product Code Required",IF('Journal Template'!D1539="","",IF('Journal Template'!D1539=IFERROR(VLOOKUP('Journal Template'!D1539,Checks!$CH:$CH,1,0),0),"Product Code Required","NA"))))),"")</f>
        <v/>
      </c>
    </row>
    <row r="1529" spans="14:89">
      <c r="N1529" t="s">
        <v>7809</v>
      </c>
      <c r="O1529" t="s">
        <v>7810</v>
      </c>
      <c r="P1529" t="s">
        <v>386</v>
      </c>
      <c r="Q1529" s="150" t="str">
        <f>IF(JRF!D1542="","",IF(IFERROR(VLOOKUP(JRF!D1542,Checks!N:P,3,0),0)="A","","Inactive account in Use"))</f>
        <v/>
      </c>
      <c r="R1529" t="str">
        <f>IFERROR(IF('Journal Template'!C1941="","",IF(IFERROR(VLOOKUP('Journal Template'!C1941,Checks!N:P,3,0),0)="A","","Inactive account in Use")),"")</f>
        <v/>
      </c>
      <c r="V1529" s="150" t="str">
        <f>IF(JRF!C1542="","",IF(IFERROR(VLOOKUP(JRF!C1542,Checks!S:U,3,0),0)="A","Entry with System fund Dept",""))</f>
        <v/>
      </c>
      <c r="W1529" t="str">
        <f>IFERROR(IF('Journal Template'!D1941="","",IF(IFERROR(VLOOKUP('Journal Template'!D1941,Checks!S:U,3,0),0)="A","Entry with System fund Dept","")),"")</f>
        <v/>
      </c>
      <c r="X1529" t="s">
        <v>7811</v>
      </c>
      <c r="Y1529" t="s">
        <v>386</v>
      </c>
      <c r="Z1529" t="s">
        <v>7812</v>
      </c>
      <c r="AA1529" t="s">
        <v>3581</v>
      </c>
      <c r="AB1529" t="s">
        <v>125</v>
      </c>
      <c r="AC1529" s="150" t="str">
        <f>IFERROR(IF(JRF!C1542="","",IF(AND(VLOOKUP(JRF!C1542,X:AA,4,0)=JRF!B1542,VLOOKUP(JRF!C1542,X:Y,2,0)="A"),"","Inactive Dept Combo Error")),"Inactive Dept Combo Error")</f>
        <v/>
      </c>
      <c r="AD1529" t="str">
        <f>IFERROR(IF('Journal Template'!D1941="","",IF(AND(VLOOKUP('Journal Template'!D1941,X:AA,4,0)='Journal Template'!A1941,VLOOKUP('Journal Template'!D1941,X:Y,2,0)="A"),"","Inactive Dept Combo Error")),"")</f>
        <v/>
      </c>
      <c r="AK1529" s="150" t="str">
        <f>IF(JRF!B1542="","",IF(JRF!B1542=IFERROR(VLOOKUP(JRF!B1542,Checks!AI:AI,1,0),0),"Entry in Branch/Satellite BU's",""))</f>
        <v/>
      </c>
      <c r="AL1529" t="str">
        <f>IFERROR(IF('Journal Template'!A1941="","",IF('Journal Template'!A1941=IFERROR(VLOOKUP('Journal Template'!A1941,Checks!AI:AI,1,0),0),"Entry in Branch/Satellite BU's","")),"")</f>
        <v/>
      </c>
      <c r="AO1529" s="171"/>
      <c r="AP1529" s="171"/>
      <c r="AQ1529" s="171"/>
      <c r="AR1529" s="171"/>
      <c r="CI1529" t="str">
        <f>IF(JRF!F1542&gt;0,"",IF(JRF!B1542="","",IF(LEFT(JRF!B1542,1)=IFERROR(VLOOKUP(LEFT(JRF!B1542,1),$CF$2:$CF$5,1,0),0),"Product Code Required",IF(JRF!C1542="","",IF(JRF!C1542=IFERROR(VLOOKUP(JRF!C1542,$CH:$CH,1,0),0),"Product Code Required","NA")))))</f>
        <v/>
      </c>
      <c r="CJ1529" t="str">
        <f>IF(JRF!AV1542&gt;0,"",IF(JRF!Q1542="","",IF(LEFT(JRF!Q1542,1)=IFERROR(VLOOKUP(LEFT(JRF!Q1542,1),$CF$2:$CF$5,1,0),0),"Product Code Required",IF(JRF!V1542="","",IF(JRF!V1542=IFERROR(VLOOKUP(JRF!V1542,$CH:$CH,1,0),0),"Product Code Required","NA")))))</f>
        <v/>
      </c>
      <c r="CK1529" t="str">
        <f>IFERROR(IF(LEN('Journal Template'!F1540)&gt;0,"",IF('Journal Template'!A1540="","",IF(LEFT('Journal Template'!A1540,1)=IFERROR(VLOOKUP(LEFT('Journal Template'!A1540,1),Checks!$CF$2:$CF$5,1,0),0),"Product Code Required",IF('Journal Template'!D1540="","",IF('Journal Template'!D1540=IFERROR(VLOOKUP('Journal Template'!D1540,Checks!$CH:$CH,1,0),0),"Product Code Required","NA"))))),"")</f>
        <v/>
      </c>
    </row>
    <row r="1530" spans="14:89">
      <c r="N1530" t="s">
        <v>7813</v>
      </c>
      <c r="O1530" t="s">
        <v>7814</v>
      </c>
      <c r="P1530" t="s">
        <v>386</v>
      </c>
      <c r="Q1530" s="150" t="str">
        <f>IF(JRF!D1543="","",IF(IFERROR(VLOOKUP(JRF!D1543,Checks!N:P,3,0),0)="A","","Inactive account in Use"))</f>
        <v/>
      </c>
      <c r="R1530" t="str">
        <f>IFERROR(IF('Journal Template'!C1942="","",IF(IFERROR(VLOOKUP('Journal Template'!C1942,Checks!N:P,3,0),0)="A","","Inactive account in Use")),"")</f>
        <v/>
      </c>
      <c r="V1530" s="150" t="str">
        <f>IF(JRF!C1543="","",IF(IFERROR(VLOOKUP(JRF!C1543,Checks!S:U,3,0),0)="A","Entry with System fund Dept",""))</f>
        <v/>
      </c>
      <c r="W1530" t="str">
        <f>IFERROR(IF('Journal Template'!D1942="","",IF(IFERROR(VLOOKUP('Journal Template'!D1942,Checks!S:U,3,0),0)="A","Entry with System fund Dept","")),"")</f>
        <v/>
      </c>
      <c r="X1530" t="s">
        <v>7815</v>
      </c>
      <c r="Y1530" t="s">
        <v>386</v>
      </c>
      <c r="Z1530" t="s">
        <v>1526</v>
      </c>
      <c r="AA1530" t="s">
        <v>1493</v>
      </c>
      <c r="AB1530" t="s">
        <v>125</v>
      </c>
      <c r="AC1530" s="150" t="str">
        <f>IFERROR(IF(JRF!C1543="","",IF(AND(VLOOKUP(JRF!C1543,X:AA,4,0)=JRF!B1543,VLOOKUP(JRF!C1543,X:Y,2,0)="A"),"","Inactive Dept Combo Error")),"Inactive Dept Combo Error")</f>
        <v/>
      </c>
      <c r="AD1530" t="str">
        <f>IFERROR(IF('Journal Template'!D1942="","",IF(AND(VLOOKUP('Journal Template'!D1942,X:AA,4,0)='Journal Template'!A1942,VLOOKUP('Journal Template'!D1942,X:Y,2,0)="A"),"","Inactive Dept Combo Error")),"")</f>
        <v/>
      </c>
      <c r="AK1530" s="150" t="str">
        <f>IF(JRF!B1543="","",IF(JRF!B1543=IFERROR(VLOOKUP(JRF!B1543,Checks!AI:AI,1,0),0),"Entry in Branch/Satellite BU's",""))</f>
        <v/>
      </c>
      <c r="AL1530" t="str">
        <f>IFERROR(IF('Journal Template'!A1942="","",IF('Journal Template'!A1942=IFERROR(VLOOKUP('Journal Template'!A1942,Checks!AI:AI,1,0),0),"Entry in Branch/Satellite BU's","")),"")</f>
        <v/>
      </c>
      <c r="AO1530" s="171"/>
      <c r="AP1530" s="171"/>
      <c r="AQ1530" s="171"/>
      <c r="AR1530" s="171"/>
      <c r="CI1530" t="str">
        <f>IF(JRF!F1543&gt;0,"",IF(JRF!B1543="","",IF(LEFT(JRF!B1543,1)=IFERROR(VLOOKUP(LEFT(JRF!B1543,1),$CF$2:$CF$5,1,0),0),"Product Code Required",IF(JRF!C1543="","",IF(JRF!C1543=IFERROR(VLOOKUP(JRF!C1543,$CH:$CH,1,0),0),"Product Code Required","NA")))))</f>
        <v/>
      </c>
      <c r="CJ1530" t="str">
        <f>IF(JRF!AV1543&gt;0,"",IF(JRF!Q1543="","",IF(LEFT(JRF!Q1543,1)=IFERROR(VLOOKUP(LEFT(JRF!Q1543,1),$CF$2:$CF$5,1,0),0),"Product Code Required",IF(JRF!V1543="","",IF(JRF!V1543=IFERROR(VLOOKUP(JRF!V1543,$CH:$CH,1,0),0),"Product Code Required","NA")))))</f>
        <v/>
      </c>
      <c r="CK1530" t="str">
        <f>IFERROR(IF(LEN('Journal Template'!F1541)&gt;0,"",IF('Journal Template'!A1541="","",IF(LEFT('Journal Template'!A1541,1)=IFERROR(VLOOKUP(LEFT('Journal Template'!A1541,1),Checks!$CF$2:$CF$5,1,0),0),"Product Code Required",IF('Journal Template'!D1541="","",IF('Journal Template'!D1541=IFERROR(VLOOKUP('Journal Template'!D1541,Checks!$CH:$CH,1,0),0),"Product Code Required","NA"))))),"")</f>
        <v/>
      </c>
    </row>
    <row r="1531" spans="14:89">
      <c r="N1531" t="s">
        <v>7816</v>
      </c>
      <c r="O1531" t="s">
        <v>7817</v>
      </c>
      <c r="P1531" t="s">
        <v>386</v>
      </c>
      <c r="Q1531" s="150" t="str">
        <f>IF(JRF!D1544="","",IF(IFERROR(VLOOKUP(JRF!D1544,Checks!N:P,3,0),0)="A","","Inactive account in Use"))</f>
        <v/>
      </c>
      <c r="R1531" t="str">
        <f>IFERROR(IF('Journal Template'!C1943="","",IF(IFERROR(VLOOKUP('Journal Template'!C1943,Checks!N:P,3,0),0)="A","","Inactive account in Use")),"")</f>
        <v/>
      </c>
      <c r="V1531" s="150" t="str">
        <f>IF(JRF!C1544="","",IF(IFERROR(VLOOKUP(JRF!C1544,Checks!S:U,3,0),0)="A","Entry with System fund Dept",""))</f>
        <v/>
      </c>
      <c r="W1531" t="str">
        <f>IFERROR(IF('Journal Template'!D1943="","",IF(IFERROR(VLOOKUP('Journal Template'!D1943,Checks!S:U,3,0),0)="A","Entry with System fund Dept","")),"")</f>
        <v/>
      </c>
      <c r="X1531" t="s">
        <v>7818</v>
      </c>
      <c r="Y1531" t="s">
        <v>389</v>
      </c>
      <c r="Z1531" t="s">
        <v>7819</v>
      </c>
      <c r="AA1531" t="s">
        <v>3591</v>
      </c>
      <c r="AB1531" t="s">
        <v>125</v>
      </c>
      <c r="AC1531" s="150" t="str">
        <f>IFERROR(IF(JRF!C1544="","",IF(AND(VLOOKUP(JRF!C1544,X:AA,4,0)=JRF!B1544,VLOOKUP(JRF!C1544,X:Y,2,0)="A"),"","Inactive Dept Combo Error")),"Inactive Dept Combo Error")</f>
        <v/>
      </c>
      <c r="AD1531" t="str">
        <f>IFERROR(IF('Journal Template'!D1943="","",IF(AND(VLOOKUP('Journal Template'!D1943,X:AA,4,0)='Journal Template'!A1943,VLOOKUP('Journal Template'!D1943,X:Y,2,0)="A"),"","Inactive Dept Combo Error")),"")</f>
        <v/>
      </c>
      <c r="AK1531" s="150" t="str">
        <f>IF(JRF!B1544="","",IF(JRF!B1544=IFERROR(VLOOKUP(JRF!B1544,Checks!AI:AI,1,0),0),"Entry in Branch/Satellite BU's",""))</f>
        <v/>
      </c>
      <c r="AL1531" t="str">
        <f>IFERROR(IF('Journal Template'!A1943="","",IF('Journal Template'!A1943=IFERROR(VLOOKUP('Journal Template'!A1943,Checks!AI:AI,1,0),0),"Entry in Branch/Satellite BU's","")),"")</f>
        <v/>
      </c>
      <c r="AO1531" s="171"/>
      <c r="AP1531" s="171"/>
      <c r="AQ1531" s="171"/>
      <c r="AR1531" s="171"/>
      <c r="CI1531" t="str">
        <f>IF(JRF!F1544&gt;0,"",IF(JRF!B1544="","",IF(LEFT(JRF!B1544,1)=IFERROR(VLOOKUP(LEFT(JRF!B1544,1),$CF$2:$CF$5,1,0),0),"Product Code Required",IF(JRF!C1544="","",IF(JRF!C1544=IFERROR(VLOOKUP(JRF!C1544,$CH:$CH,1,0),0),"Product Code Required","NA")))))</f>
        <v/>
      </c>
      <c r="CJ1531" t="str">
        <f>IF(JRF!AV1544&gt;0,"",IF(JRF!Q1544="","",IF(LEFT(JRF!Q1544,1)=IFERROR(VLOOKUP(LEFT(JRF!Q1544,1),$CF$2:$CF$5,1,0),0),"Product Code Required",IF(JRF!V1544="","",IF(JRF!V1544=IFERROR(VLOOKUP(JRF!V1544,$CH:$CH,1,0),0),"Product Code Required","NA")))))</f>
        <v/>
      </c>
      <c r="CK1531" t="str">
        <f>IFERROR(IF(LEN('Journal Template'!F1542)&gt;0,"",IF('Journal Template'!A1542="","",IF(LEFT('Journal Template'!A1542,1)=IFERROR(VLOOKUP(LEFT('Journal Template'!A1542,1),Checks!$CF$2:$CF$5,1,0),0),"Product Code Required",IF('Journal Template'!D1542="","",IF('Journal Template'!D1542=IFERROR(VLOOKUP('Journal Template'!D1542,Checks!$CH:$CH,1,0),0),"Product Code Required","NA"))))),"")</f>
        <v/>
      </c>
    </row>
    <row r="1532" spans="14:89">
      <c r="N1532" t="s">
        <v>517</v>
      </c>
      <c r="O1532" t="s">
        <v>7820</v>
      </c>
      <c r="P1532" t="s">
        <v>386</v>
      </c>
      <c r="Q1532" s="150" t="str">
        <f>IF(JRF!D1545="","",IF(IFERROR(VLOOKUP(JRF!D1545,Checks!N:P,3,0),0)="A","","Inactive account in Use"))</f>
        <v/>
      </c>
      <c r="R1532" t="str">
        <f>IFERROR(IF('Journal Template'!C1944="","",IF(IFERROR(VLOOKUP('Journal Template'!C1944,Checks!N:P,3,0),0)="A","","Inactive account in Use")),"")</f>
        <v/>
      </c>
      <c r="V1532" s="150" t="str">
        <f>IF(JRF!C1545="","",IF(IFERROR(VLOOKUP(JRF!C1545,Checks!S:U,3,0),0)="A","Entry with System fund Dept",""))</f>
        <v/>
      </c>
      <c r="W1532" t="str">
        <f>IFERROR(IF('Journal Template'!D1944="","",IF(IFERROR(VLOOKUP('Journal Template'!D1944,Checks!S:U,3,0),0)="A","Entry with System fund Dept","")),"")</f>
        <v/>
      </c>
      <c r="X1532" t="s">
        <v>7821</v>
      </c>
      <c r="Y1532" t="s">
        <v>386</v>
      </c>
      <c r="Z1532" t="s">
        <v>7822</v>
      </c>
      <c r="AA1532" t="s">
        <v>391</v>
      </c>
      <c r="AB1532" t="s">
        <v>125</v>
      </c>
      <c r="AC1532" s="150" t="str">
        <f>IFERROR(IF(JRF!C1545="","",IF(AND(VLOOKUP(JRF!C1545,X:AA,4,0)=JRF!B1545,VLOOKUP(JRF!C1545,X:Y,2,0)="A"),"","Inactive Dept Combo Error")),"Inactive Dept Combo Error")</f>
        <v/>
      </c>
      <c r="AD1532" t="str">
        <f>IFERROR(IF('Journal Template'!D1944="","",IF(AND(VLOOKUP('Journal Template'!D1944,X:AA,4,0)='Journal Template'!A1944,VLOOKUP('Journal Template'!D1944,X:Y,2,0)="A"),"","Inactive Dept Combo Error")),"")</f>
        <v/>
      </c>
      <c r="AK1532" s="150" t="str">
        <f>IF(JRF!B1545="","",IF(JRF!B1545=IFERROR(VLOOKUP(JRF!B1545,Checks!AI:AI,1,0),0),"Entry in Branch/Satellite BU's",""))</f>
        <v/>
      </c>
      <c r="AL1532" t="str">
        <f>IFERROR(IF('Journal Template'!A1944="","",IF('Journal Template'!A1944=IFERROR(VLOOKUP('Journal Template'!A1944,Checks!AI:AI,1,0),0),"Entry in Branch/Satellite BU's","")),"")</f>
        <v/>
      </c>
      <c r="AO1532" s="171"/>
      <c r="AP1532" s="171"/>
      <c r="AQ1532" s="171"/>
      <c r="AR1532" s="171"/>
      <c r="CI1532" t="str">
        <f>IF(JRF!F1545&gt;0,"",IF(JRF!B1545="","",IF(LEFT(JRF!B1545,1)=IFERROR(VLOOKUP(LEFT(JRF!B1545,1),$CF$2:$CF$5,1,0),0),"Product Code Required",IF(JRF!C1545="","",IF(JRF!C1545=IFERROR(VLOOKUP(JRF!C1545,$CH:$CH,1,0),0),"Product Code Required","NA")))))</f>
        <v/>
      </c>
      <c r="CJ1532" t="str">
        <f>IF(JRF!AV1545&gt;0,"",IF(JRF!Q1545="","",IF(LEFT(JRF!Q1545,1)=IFERROR(VLOOKUP(LEFT(JRF!Q1545,1),$CF$2:$CF$5,1,0),0),"Product Code Required",IF(JRF!V1545="","",IF(JRF!V1545=IFERROR(VLOOKUP(JRF!V1545,$CH:$CH,1,0),0),"Product Code Required","NA")))))</f>
        <v/>
      </c>
      <c r="CK1532" t="str">
        <f>IFERROR(IF(LEN('Journal Template'!F1543)&gt;0,"",IF('Journal Template'!A1543="","",IF(LEFT('Journal Template'!A1543,1)=IFERROR(VLOOKUP(LEFT('Journal Template'!A1543,1),Checks!$CF$2:$CF$5,1,0),0),"Product Code Required",IF('Journal Template'!D1543="","",IF('Journal Template'!D1543=IFERROR(VLOOKUP('Journal Template'!D1543,Checks!$CH:$CH,1,0),0),"Product Code Required","NA"))))),"")</f>
        <v/>
      </c>
    </row>
    <row r="1533" spans="14:89">
      <c r="N1533" t="s">
        <v>526</v>
      </c>
      <c r="O1533" t="s">
        <v>7823</v>
      </c>
      <c r="P1533" t="s">
        <v>386</v>
      </c>
      <c r="Q1533" s="150" t="str">
        <f>IF(JRF!D1546="","",IF(IFERROR(VLOOKUP(JRF!D1546,Checks!N:P,3,0),0)="A","","Inactive account in Use"))</f>
        <v/>
      </c>
      <c r="R1533" t="str">
        <f>IFERROR(IF('Journal Template'!C1945="","",IF(IFERROR(VLOOKUP('Journal Template'!C1945,Checks!N:P,3,0),0)="A","","Inactive account in Use")),"")</f>
        <v/>
      </c>
      <c r="V1533" s="150" t="str">
        <f>IF(JRF!C1546="","",IF(IFERROR(VLOOKUP(JRF!C1546,Checks!S:U,3,0),0)="A","Entry with System fund Dept",""))</f>
        <v/>
      </c>
      <c r="W1533" t="str">
        <f>IFERROR(IF('Journal Template'!D1945="","",IF(IFERROR(VLOOKUP('Journal Template'!D1945,Checks!S:U,3,0),0)="A","Entry with System fund Dept","")),"")</f>
        <v/>
      </c>
      <c r="X1533" t="s">
        <v>7824</v>
      </c>
      <c r="Y1533" t="s">
        <v>389</v>
      </c>
      <c r="Z1533" t="s">
        <v>7825</v>
      </c>
      <c r="AA1533" t="s">
        <v>391</v>
      </c>
      <c r="AB1533" t="s">
        <v>125</v>
      </c>
      <c r="AC1533" s="150" t="str">
        <f>IFERROR(IF(JRF!C1546="","",IF(AND(VLOOKUP(JRF!C1546,X:AA,4,0)=JRF!B1546,VLOOKUP(JRF!C1546,X:Y,2,0)="A"),"","Inactive Dept Combo Error")),"Inactive Dept Combo Error")</f>
        <v/>
      </c>
      <c r="AD1533" t="str">
        <f>IFERROR(IF('Journal Template'!D1945="","",IF(AND(VLOOKUP('Journal Template'!D1945,X:AA,4,0)='Journal Template'!A1945,VLOOKUP('Journal Template'!D1945,X:Y,2,0)="A"),"","Inactive Dept Combo Error")),"")</f>
        <v/>
      </c>
      <c r="AK1533" s="150" t="str">
        <f>IF(JRF!B1546="","",IF(JRF!B1546=IFERROR(VLOOKUP(JRF!B1546,Checks!AI:AI,1,0),0),"Entry in Branch/Satellite BU's",""))</f>
        <v/>
      </c>
      <c r="AL1533" t="str">
        <f>IFERROR(IF('Journal Template'!A1945="","",IF('Journal Template'!A1945=IFERROR(VLOOKUP('Journal Template'!A1945,Checks!AI:AI,1,0),0),"Entry in Branch/Satellite BU's","")),"")</f>
        <v/>
      </c>
      <c r="AO1533" s="171"/>
      <c r="AP1533" s="171"/>
      <c r="AQ1533" s="171"/>
      <c r="AR1533" s="171"/>
      <c r="CI1533" t="str">
        <f>IF(JRF!F1546&gt;0,"",IF(JRF!B1546="","",IF(LEFT(JRF!B1546,1)=IFERROR(VLOOKUP(LEFT(JRF!B1546,1),$CF$2:$CF$5,1,0),0),"Product Code Required",IF(JRF!C1546="","",IF(JRF!C1546=IFERROR(VLOOKUP(JRF!C1546,$CH:$CH,1,0),0),"Product Code Required","NA")))))</f>
        <v/>
      </c>
      <c r="CJ1533" t="str">
        <f>IF(JRF!AV1546&gt;0,"",IF(JRF!Q1546="","",IF(LEFT(JRF!Q1546,1)=IFERROR(VLOOKUP(LEFT(JRF!Q1546,1),$CF$2:$CF$5,1,0),0),"Product Code Required",IF(JRF!V1546="","",IF(JRF!V1546=IFERROR(VLOOKUP(JRF!V1546,$CH:$CH,1,0),0),"Product Code Required","NA")))))</f>
        <v/>
      </c>
      <c r="CK1533" t="str">
        <f>IFERROR(IF(LEN('Journal Template'!F1544)&gt;0,"",IF('Journal Template'!A1544="","",IF(LEFT('Journal Template'!A1544,1)=IFERROR(VLOOKUP(LEFT('Journal Template'!A1544,1),Checks!$CF$2:$CF$5,1,0),0),"Product Code Required",IF('Journal Template'!D1544="","",IF('Journal Template'!D1544=IFERROR(VLOOKUP('Journal Template'!D1544,Checks!$CH:$CH,1,0),0),"Product Code Required","NA"))))),"")</f>
        <v/>
      </c>
    </row>
    <row r="1534" spans="14:89">
      <c r="N1534" t="s">
        <v>7826</v>
      </c>
      <c r="O1534" t="s">
        <v>7827</v>
      </c>
      <c r="P1534" t="s">
        <v>386</v>
      </c>
      <c r="Q1534" s="150" t="str">
        <f>IF(JRF!D1547="","",IF(IFERROR(VLOOKUP(JRF!D1547,Checks!N:P,3,0),0)="A","","Inactive account in Use"))</f>
        <v/>
      </c>
      <c r="R1534" t="str">
        <f>IFERROR(IF('Journal Template'!C1946="","",IF(IFERROR(VLOOKUP('Journal Template'!C1946,Checks!N:P,3,0),0)="A","","Inactive account in Use")),"")</f>
        <v/>
      </c>
      <c r="V1534" s="150" t="str">
        <f>IF(JRF!C1547="","",IF(IFERROR(VLOOKUP(JRF!C1547,Checks!S:U,3,0),0)="A","Entry with System fund Dept",""))</f>
        <v/>
      </c>
      <c r="W1534" t="str">
        <f>IFERROR(IF('Journal Template'!D1946="","",IF(IFERROR(VLOOKUP('Journal Template'!D1946,Checks!S:U,3,0),0)="A","Entry with System fund Dept","")),"")</f>
        <v/>
      </c>
      <c r="X1534" t="s">
        <v>7828</v>
      </c>
      <c r="Y1534" t="s">
        <v>386</v>
      </c>
      <c r="Z1534" t="s">
        <v>1400</v>
      </c>
      <c r="AA1534" t="s">
        <v>391</v>
      </c>
      <c r="AB1534" t="s">
        <v>125</v>
      </c>
      <c r="AC1534" s="150" t="str">
        <f>IFERROR(IF(JRF!C1547="","",IF(AND(VLOOKUP(JRF!C1547,X:AA,4,0)=JRF!B1547,VLOOKUP(JRF!C1547,X:Y,2,0)="A"),"","Inactive Dept Combo Error")),"Inactive Dept Combo Error")</f>
        <v/>
      </c>
      <c r="AD1534" t="str">
        <f>IFERROR(IF('Journal Template'!D1946="","",IF(AND(VLOOKUP('Journal Template'!D1946,X:AA,4,0)='Journal Template'!A1946,VLOOKUP('Journal Template'!D1946,X:Y,2,0)="A"),"","Inactive Dept Combo Error")),"")</f>
        <v/>
      </c>
      <c r="AK1534" s="150" t="str">
        <f>IF(JRF!B1547="","",IF(JRF!B1547=IFERROR(VLOOKUP(JRF!B1547,Checks!AI:AI,1,0),0),"Entry in Branch/Satellite BU's",""))</f>
        <v/>
      </c>
      <c r="AL1534" t="str">
        <f>IFERROR(IF('Journal Template'!A1946="","",IF('Journal Template'!A1946=IFERROR(VLOOKUP('Journal Template'!A1946,Checks!AI:AI,1,0),0),"Entry in Branch/Satellite BU's","")),"")</f>
        <v/>
      </c>
      <c r="AO1534" s="171"/>
      <c r="AP1534" s="171"/>
      <c r="AQ1534" s="171"/>
      <c r="AR1534" s="171"/>
      <c r="CI1534" t="str">
        <f>IF(JRF!F1547&gt;0,"",IF(JRF!B1547="","",IF(LEFT(JRF!B1547,1)=IFERROR(VLOOKUP(LEFT(JRF!B1547,1),$CF$2:$CF$5,1,0),0),"Product Code Required",IF(JRF!C1547="","",IF(JRF!C1547=IFERROR(VLOOKUP(JRF!C1547,$CH:$CH,1,0),0),"Product Code Required","NA")))))</f>
        <v/>
      </c>
      <c r="CJ1534" t="str">
        <f>IF(JRF!AV1547&gt;0,"",IF(JRF!Q1547="","",IF(LEFT(JRF!Q1547,1)=IFERROR(VLOOKUP(LEFT(JRF!Q1547,1),$CF$2:$CF$5,1,0),0),"Product Code Required",IF(JRF!V1547="","",IF(JRF!V1547=IFERROR(VLOOKUP(JRF!V1547,$CH:$CH,1,0),0),"Product Code Required","NA")))))</f>
        <v/>
      </c>
      <c r="CK1534" t="str">
        <f>IFERROR(IF(LEN('Journal Template'!F1545)&gt;0,"",IF('Journal Template'!A1545="","",IF(LEFT('Journal Template'!A1545,1)=IFERROR(VLOOKUP(LEFT('Journal Template'!A1545,1),Checks!$CF$2:$CF$5,1,0),0),"Product Code Required",IF('Journal Template'!D1545="","",IF('Journal Template'!D1545=IFERROR(VLOOKUP('Journal Template'!D1545,Checks!$CH:$CH,1,0),0),"Product Code Required","NA"))))),"")</f>
        <v/>
      </c>
    </row>
    <row r="1535" spans="14:89">
      <c r="N1535" t="s">
        <v>7829</v>
      </c>
      <c r="O1535" t="s">
        <v>7830</v>
      </c>
      <c r="P1535" t="s">
        <v>386</v>
      </c>
      <c r="Q1535" s="150" t="str">
        <f>IF(JRF!D1548="","",IF(IFERROR(VLOOKUP(JRF!D1548,Checks!N:P,3,0),0)="A","","Inactive account in Use"))</f>
        <v/>
      </c>
      <c r="R1535" t="str">
        <f>IFERROR(IF('Journal Template'!C1947="","",IF(IFERROR(VLOOKUP('Journal Template'!C1947,Checks!N:P,3,0),0)="A","","Inactive account in Use")),"")</f>
        <v/>
      </c>
      <c r="V1535" s="150" t="str">
        <f>IF(JRF!C1548="","",IF(IFERROR(VLOOKUP(JRF!C1548,Checks!S:U,3,0),0)="A","Entry with System fund Dept",""))</f>
        <v/>
      </c>
      <c r="W1535" t="str">
        <f>IFERROR(IF('Journal Template'!D1947="","",IF(IFERROR(VLOOKUP('Journal Template'!D1947,Checks!S:U,3,0),0)="A","Entry with System fund Dept","")),"")</f>
        <v/>
      </c>
      <c r="X1535" t="s">
        <v>7831</v>
      </c>
      <c r="Y1535" t="s">
        <v>389</v>
      </c>
      <c r="Z1535" t="s">
        <v>7832</v>
      </c>
      <c r="AA1535" t="s">
        <v>3591</v>
      </c>
      <c r="AB1535" t="s">
        <v>125</v>
      </c>
      <c r="AC1535" s="150" t="str">
        <f>IFERROR(IF(JRF!C1548="","",IF(AND(VLOOKUP(JRF!C1548,X:AA,4,0)=JRF!B1548,VLOOKUP(JRF!C1548,X:Y,2,0)="A"),"","Inactive Dept Combo Error")),"Inactive Dept Combo Error")</f>
        <v/>
      </c>
      <c r="AD1535" t="str">
        <f>IFERROR(IF('Journal Template'!D1947="","",IF(AND(VLOOKUP('Journal Template'!D1947,X:AA,4,0)='Journal Template'!A1947,VLOOKUP('Journal Template'!D1947,X:Y,2,0)="A"),"","Inactive Dept Combo Error")),"")</f>
        <v/>
      </c>
      <c r="AK1535" s="150" t="str">
        <f>IF(JRF!B1548="","",IF(JRF!B1548=IFERROR(VLOOKUP(JRF!B1548,Checks!AI:AI,1,0),0),"Entry in Branch/Satellite BU's",""))</f>
        <v/>
      </c>
      <c r="AL1535" t="str">
        <f>IFERROR(IF('Journal Template'!A1947="","",IF('Journal Template'!A1947=IFERROR(VLOOKUP('Journal Template'!A1947,Checks!AI:AI,1,0),0),"Entry in Branch/Satellite BU's","")),"")</f>
        <v/>
      </c>
      <c r="AO1535" s="171"/>
      <c r="AP1535" s="171"/>
      <c r="AQ1535" s="171"/>
      <c r="AR1535" s="171"/>
      <c r="CI1535" t="str">
        <f>IF(JRF!F1548&gt;0,"",IF(JRF!B1548="","",IF(LEFT(JRF!B1548,1)=IFERROR(VLOOKUP(LEFT(JRF!B1548,1),$CF$2:$CF$5,1,0),0),"Product Code Required",IF(JRF!C1548="","",IF(JRF!C1548=IFERROR(VLOOKUP(JRF!C1548,$CH:$CH,1,0),0),"Product Code Required","NA")))))</f>
        <v/>
      </c>
      <c r="CJ1535" t="str">
        <f>IF(JRF!AV1548&gt;0,"",IF(JRF!Q1548="","",IF(LEFT(JRF!Q1548,1)=IFERROR(VLOOKUP(LEFT(JRF!Q1548,1),$CF$2:$CF$5,1,0),0),"Product Code Required",IF(JRF!V1548="","",IF(JRF!V1548=IFERROR(VLOOKUP(JRF!V1548,$CH:$CH,1,0),0),"Product Code Required","NA")))))</f>
        <v/>
      </c>
      <c r="CK1535" t="str">
        <f>IFERROR(IF(LEN('Journal Template'!F1546)&gt;0,"",IF('Journal Template'!A1546="","",IF(LEFT('Journal Template'!A1546,1)=IFERROR(VLOOKUP(LEFT('Journal Template'!A1546,1),Checks!$CF$2:$CF$5,1,0),0),"Product Code Required",IF('Journal Template'!D1546="","",IF('Journal Template'!D1546=IFERROR(VLOOKUP('Journal Template'!D1546,Checks!$CH:$CH,1,0),0),"Product Code Required","NA"))))),"")</f>
        <v/>
      </c>
    </row>
    <row r="1536" spans="14:89">
      <c r="N1536" t="s">
        <v>7833</v>
      </c>
      <c r="O1536" t="s">
        <v>7834</v>
      </c>
      <c r="P1536" t="s">
        <v>386</v>
      </c>
      <c r="Q1536" s="150" t="str">
        <f>IF(JRF!D1549="","",IF(IFERROR(VLOOKUP(JRF!D1549,Checks!N:P,3,0),0)="A","","Inactive account in Use"))</f>
        <v/>
      </c>
      <c r="R1536" t="str">
        <f>IFERROR(IF('Journal Template'!C1948="","",IF(IFERROR(VLOOKUP('Journal Template'!C1948,Checks!N:P,3,0),0)="A","","Inactive account in Use")),"")</f>
        <v/>
      </c>
      <c r="V1536" s="150" t="str">
        <f>IF(JRF!C1549="","",IF(IFERROR(VLOOKUP(JRF!C1549,Checks!S:U,3,0),0)="A","Entry with System fund Dept",""))</f>
        <v/>
      </c>
      <c r="W1536" t="str">
        <f>IFERROR(IF('Journal Template'!D1948="","",IF(IFERROR(VLOOKUP('Journal Template'!D1948,Checks!S:U,3,0),0)="A","Entry with System fund Dept","")),"")</f>
        <v/>
      </c>
      <c r="X1536" t="s">
        <v>7835</v>
      </c>
      <c r="Y1536" t="s">
        <v>386</v>
      </c>
      <c r="Z1536" t="s">
        <v>7836</v>
      </c>
      <c r="AA1536" t="s">
        <v>3581</v>
      </c>
      <c r="AB1536" t="s">
        <v>125</v>
      </c>
      <c r="AC1536" s="150" t="str">
        <f>IFERROR(IF(JRF!C1549="","",IF(AND(VLOOKUP(JRF!C1549,X:AA,4,0)=JRF!B1549,VLOOKUP(JRF!C1549,X:Y,2,0)="A"),"","Inactive Dept Combo Error")),"Inactive Dept Combo Error")</f>
        <v/>
      </c>
      <c r="AD1536" t="str">
        <f>IFERROR(IF('Journal Template'!D1948="","",IF(AND(VLOOKUP('Journal Template'!D1948,X:AA,4,0)='Journal Template'!A1948,VLOOKUP('Journal Template'!D1948,X:Y,2,0)="A"),"","Inactive Dept Combo Error")),"")</f>
        <v/>
      </c>
      <c r="AK1536" s="150" t="str">
        <f>IF(JRF!B1549="","",IF(JRF!B1549=IFERROR(VLOOKUP(JRF!B1549,Checks!AI:AI,1,0),0),"Entry in Branch/Satellite BU's",""))</f>
        <v/>
      </c>
      <c r="AL1536" t="str">
        <f>IFERROR(IF('Journal Template'!A1948="","",IF('Journal Template'!A1948=IFERROR(VLOOKUP('Journal Template'!A1948,Checks!AI:AI,1,0),0),"Entry in Branch/Satellite BU's","")),"")</f>
        <v/>
      </c>
      <c r="AO1536" s="171"/>
      <c r="AP1536" s="171"/>
      <c r="AQ1536" s="171"/>
      <c r="AR1536" s="171"/>
      <c r="CI1536" t="str">
        <f>IF(JRF!F1549&gt;0,"",IF(JRF!B1549="","",IF(LEFT(JRF!B1549,1)=IFERROR(VLOOKUP(LEFT(JRF!B1549,1),$CF$2:$CF$5,1,0),0),"Product Code Required",IF(JRF!C1549="","",IF(JRF!C1549=IFERROR(VLOOKUP(JRF!C1549,$CH:$CH,1,0),0),"Product Code Required","NA")))))</f>
        <v/>
      </c>
      <c r="CJ1536" t="str">
        <f>IF(JRF!AV1549&gt;0,"",IF(JRF!Q1549="","",IF(LEFT(JRF!Q1549,1)=IFERROR(VLOOKUP(LEFT(JRF!Q1549,1),$CF$2:$CF$5,1,0),0),"Product Code Required",IF(JRF!V1549="","",IF(JRF!V1549=IFERROR(VLOOKUP(JRF!V1549,$CH:$CH,1,0),0),"Product Code Required","NA")))))</f>
        <v/>
      </c>
      <c r="CK1536" t="str">
        <f>IFERROR(IF(LEN('Journal Template'!F1547)&gt;0,"",IF('Journal Template'!A1547="","",IF(LEFT('Journal Template'!A1547,1)=IFERROR(VLOOKUP(LEFT('Journal Template'!A1547,1),Checks!$CF$2:$CF$5,1,0),0),"Product Code Required",IF('Journal Template'!D1547="","",IF('Journal Template'!D1547=IFERROR(VLOOKUP('Journal Template'!D1547,Checks!$CH:$CH,1,0),0),"Product Code Required","NA"))))),"")</f>
        <v/>
      </c>
    </row>
    <row r="1537" spans="14:89">
      <c r="N1537" t="s">
        <v>7837</v>
      </c>
      <c r="O1537" t="s">
        <v>7838</v>
      </c>
      <c r="P1537" t="s">
        <v>386</v>
      </c>
      <c r="Q1537" s="150" t="str">
        <f>IF(JRF!D1550="","",IF(IFERROR(VLOOKUP(JRF!D1550,Checks!N:P,3,0),0)="A","","Inactive account in Use"))</f>
        <v/>
      </c>
      <c r="R1537" t="str">
        <f>IFERROR(IF('Journal Template'!C1949="","",IF(IFERROR(VLOOKUP('Journal Template'!C1949,Checks!N:P,3,0),0)="A","","Inactive account in Use")),"")</f>
        <v/>
      </c>
      <c r="V1537" s="150" t="str">
        <f>IF(JRF!C1550="","",IF(IFERROR(VLOOKUP(JRF!C1550,Checks!S:U,3,0),0)="A","Entry with System fund Dept",""))</f>
        <v/>
      </c>
      <c r="W1537" t="str">
        <f>IFERROR(IF('Journal Template'!D1949="","",IF(IFERROR(VLOOKUP('Journal Template'!D1949,Checks!S:U,3,0),0)="A","Entry with System fund Dept","")),"")</f>
        <v/>
      </c>
      <c r="X1537" t="s">
        <v>7839</v>
      </c>
      <c r="Y1537" t="s">
        <v>386</v>
      </c>
      <c r="Z1537" t="s">
        <v>1405</v>
      </c>
      <c r="AA1537" t="s">
        <v>391</v>
      </c>
      <c r="AB1537" t="s">
        <v>125</v>
      </c>
      <c r="AC1537" s="150" t="str">
        <f>IFERROR(IF(JRF!C1550="","",IF(AND(VLOOKUP(JRF!C1550,X:AA,4,0)=JRF!B1550,VLOOKUP(JRF!C1550,X:Y,2,0)="A"),"","Inactive Dept Combo Error")),"Inactive Dept Combo Error")</f>
        <v/>
      </c>
      <c r="AD1537" t="str">
        <f>IFERROR(IF('Journal Template'!D1949="","",IF(AND(VLOOKUP('Journal Template'!D1949,X:AA,4,0)='Journal Template'!A1949,VLOOKUP('Journal Template'!D1949,X:Y,2,0)="A"),"","Inactive Dept Combo Error")),"")</f>
        <v/>
      </c>
      <c r="AK1537" s="150" t="str">
        <f>IF(JRF!B1550="","",IF(JRF!B1550=IFERROR(VLOOKUP(JRF!B1550,Checks!AI:AI,1,0),0),"Entry in Branch/Satellite BU's",""))</f>
        <v/>
      </c>
      <c r="AL1537" t="str">
        <f>IFERROR(IF('Journal Template'!A1949="","",IF('Journal Template'!A1949=IFERROR(VLOOKUP('Journal Template'!A1949,Checks!AI:AI,1,0),0),"Entry in Branch/Satellite BU's","")),"")</f>
        <v/>
      </c>
      <c r="AO1537" s="171"/>
      <c r="AP1537" s="171"/>
      <c r="AQ1537" s="171"/>
      <c r="AR1537" s="171"/>
      <c r="CI1537" t="str">
        <f>IF(JRF!F1550&gt;0,"",IF(JRF!B1550="","",IF(LEFT(JRF!B1550,1)=IFERROR(VLOOKUP(LEFT(JRF!B1550,1),$CF$2:$CF$5,1,0),0),"Product Code Required",IF(JRF!C1550="","",IF(JRF!C1550=IFERROR(VLOOKUP(JRF!C1550,$CH:$CH,1,0),0),"Product Code Required","NA")))))</f>
        <v/>
      </c>
      <c r="CJ1537" t="str">
        <f>IF(JRF!AV1550&gt;0,"",IF(JRF!Q1550="","",IF(LEFT(JRF!Q1550,1)=IFERROR(VLOOKUP(LEFT(JRF!Q1550,1),$CF$2:$CF$5,1,0),0),"Product Code Required",IF(JRF!V1550="","",IF(JRF!V1550=IFERROR(VLOOKUP(JRF!V1550,$CH:$CH,1,0),0),"Product Code Required","NA")))))</f>
        <v/>
      </c>
      <c r="CK1537" t="str">
        <f>IFERROR(IF(LEN('Journal Template'!F1548)&gt;0,"",IF('Journal Template'!A1548="","",IF(LEFT('Journal Template'!A1548,1)=IFERROR(VLOOKUP(LEFT('Journal Template'!A1548,1),Checks!$CF$2:$CF$5,1,0),0),"Product Code Required",IF('Journal Template'!D1548="","",IF('Journal Template'!D1548=IFERROR(VLOOKUP('Journal Template'!D1548,Checks!$CH:$CH,1,0),0),"Product Code Required","NA"))))),"")</f>
        <v/>
      </c>
    </row>
    <row r="1538" spans="14:89">
      <c r="N1538" t="s">
        <v>7840</v>
      </c>
      <c r="O1538" t="s">
        <v>7841</v>
      </c>
      <c r="P1538" t="s">
        <v>386</v>
      </c>
      <c r="Q1538" s="150" t="str">
        <f>IF(JRF!D1551="","",IF(IFERROR(VLOOKUP(JRF!D1551,Checks!N:P,3,0),0)="A","","Inactive account in Use"))</f>
        <v/>
      </c>
      <c r="R1538" t="str">
        <f>IFERROR(IF('Journal Template'!C1950="","",IF(IFERROR(VLOOKUP('Journal Template'!C1950,Checks!N:P,3,0),0)="A","","Inactive account in Use")),"")</f>
        <v/>
      </c>
      <c r="V1538" s="150" t="str">
        <f>IF(JRF!C1551="","",IF(IFERROR(VLOOKUP(JRF!C1551,Checks!S:U,3,0),0)="A","Entry with System fund Dept",""))</f>
        <v/>
      </c>
      <c r="W1538" t="str">
        <f>IFERROR(IF('Journal Template'!D1950="","",IF(IFERROR(VLOOKUP('Journal Template'!D1950,Checks!S:U,3,0),0)="A","Entry with System fund Dept","")),"")</f>
        <v/>
      </c>
      <c r="X1538" t="s">
        <v>7842</v>
      </c>
      <c r="Y1538" t="s">
        <v>386</v>
      </c>
      <c r="Z1538" t="s">
        <v>1498</v>
      </c>
      <c r="AA1538" t="s">
        <v>1493</v>
      </c>
      <c r="AB1538" t="s">
        <v>125</v>
      </c>
      <c r="AC1538" s="150" t="str">
        <f>IFERROR(IF(JRF!C1551="","",IF(AND(VLOOKUP(JRF!C1551,X:AA,4,0)=JRF!B1551,VLOOKUP(JRF!C1551,X:Y,2,0)="A"),"","Inactive Dept Combo Error")),"Inactive Dept Combo Error")</f>
        <v/>
      </c>
      <c r="AD1538" t="str">
        <f>IFERROR(IF('Journal Template'!D1950="","",IF(AND(VLOOKUP('Journal Template'!D1950,X:AA,4,0)='Journal Template'!A1950,VLOOKUP('Journal Template'!D1950,X:Y,2,0)="A"),"","Inactive Dept Combo Error")),"")</f>
        <v/>
      </c>
      <c r="AK1538" s="150" t="str">
        <f>IF(JRF!B1551="","",IF(JRF!B1551=IFERROR(VLOOKUP(JRF!B1551,Checks!AI:AI,1,0),0),"Entry in Branch/Satellite BU's",""))</f>
        <v/>
      </c>
      <c r="AL1538" t="str">
        <f>IFERROR(IF('Journal Template'!A1950="","",IF('Journal Template'!A1950=IFERROR(VLOOKUP('Journal Template'!A1950,Checks!AI:AI,1,0),0),"Entry in Branch/Satellite BU's","")),"")</f>
        <v/>
      </c>
      <c r="AO1538" s="171"/>
      <c r="AP1538" s="171"/>
      <c r="AQ1538" s="171"/>
      <c r="AR1538" s="171"/>
      <c r="CI1538" t="str">
        <f>IF(JRF!F1551&gt;0,"",IF(JRF!B1551="","",IF(LEFT(JRF!B1551,1)=IFERROR(VLOOKUP(LEFT(JRF!B1551,1),$CF$2:$CF$5,1,0),0),"Product Code Required",IF(JRF!C1551="","",IF(JRF!C1551=IFERROR(VLOOKUP(JRF!C1551,$CH:$CH,1,0),0),"Product Code Required","NA")))))</f>
        <v/>
      </c>
      <c r="CJ1538" t="str">
        <f>IF(JRF!AV1551&gt;0,"",IF(JRF!Q1551="","",IF(LEFT(JRF!Q1551,1)=IFERROR(VLOOKUP(LEFT(JRF!Q1551,1),$CF$2:$CF$5,1,0),0),"Product Code Required",IF(JRF!V1551="","",IF(JRF!V1551=IFERROR(VLOOKUP(JRF!V1551,$CH:$CH,1,0),0),"Product Code Required","NA")))))</f>
        <v/>
      </c>
      <c r="CK1538" t="str">
        <f>IFERROR(IF(LEN('Journal Template'!F1549)&gt;0,"",IF('Journal Template'!A1549="","",IF(LEFT('Journal Template'!A1549,1)=IFERROR(VLOOKUP(LEFT('Journal Template'!A1549,1),Checks!$CF$2:$CF$5,1,0),0),"Product Code Required",IF('Journal Template'!D1549="","",IF('Journal Template'!D1549=IFERROR(VLOOKUP('Journal Template'!D1549,Checks!$CH:$CH,1,0),0),"Product Code Required","NA"))))),"")</f>
        <v/>
      </c>
    </row>
    <row r="1539" spans="14:89">
      <c r="N1539" t="s">
        <v>7843</v>
      </c>
      <c r="O1539" t="s">
        <v>7844</v>
      </c>
      <c r="P1539" t="s">
        <v>386</v>
      </c>
      <c r="Q1539" s="150" t="str">
        <f>IF(JRF!D1552="","",IF(IFERROR(VLOOKUP(JRF!D1552,Checks!N:P,3,0),0)="A","","Inactive account in Use"))</f>
        <v/>
      </c>
      <c r="R1539" t="str">
        <f>IFERROR(IF('Journal Template'!C1951="","",IF(IFERROR(VLOOKUP('Journal Template'!C1951,Checks!N:P,3,0),0)="A","","Inactive account in Use")),"")</f>
        <v/>
      </c>
      <c r="V1539" s="150" t="str">
        <f>IF(JRF!C1552="","",IF(IFERROR(VLOOKUP(JRF!C1552,Checks!S:U,3,0),0)="A","Entry with System fund Dept",""))</f>
        <v/>
      </c>
      <c r="W1539" t="str">
        <f>IFERROR(IF('Journal Template'!D1951="","",IF(IFERROR(VLOOKUP('Journal Template'!D1951,Checks!S:U,3,0),0)="A","Entry with System fund Dept","")),"")</f>
        <v/>
      </c>
      <c r="X1539" t="s">
        <v>7845</v>
      </c>
      <c r="Y1539" t="s">
        <v>389</v>
      </c>
      <c r="Z1539" t="s">
        <v>7846</v>
      </c>
      <c r="AA1539" t="s">
        <v>3591</v>
      </c>
      <c r="AB1539" t="s">
        <v>125</v>
      </c>
      <c r="AC1539" s="150" t="str">
        <f>IFERROR(IF(JRF!C1552="","",IF(AND(VLOOKUP(JRF!C1552,X:AA,4,0)=JRF!B1552,VLOOKUP(JRF!C1552,X:Y,2,0)="A"),"","Inactive Dept Combo Error")),"Inactive Dept Combo Error")</f>
        <v/>
      </c>
      <c r="AD1539" t="str">
        <f>IFERROR(IF('Journal Template'!D1951="","",IF(AND(VLOOKUP('Journal Template'!D1951,X:AA,4,0)='Journal Template'!A1951,VLOOKUP('Journal Template'!D1951,X:Y,2,0)="A"),"","Inactive Dept Combo Error")),"")</f>
        <v/>
      </c>
      <c r="AK1539" s="150" t="str">
        <f>IF(JRF!B1552="","",IF(JRF!B1552=IFERROR(VLOOKUP(JRF!B1552,Checks!AI:AI,1,0),0),"Entry in Branch/Satellite BU's",""))</f>
        <v/>
      </c>
      <c r="AL1539" t="str">
        <f>IFERROR(IF('Journal Template'!A1951="","",IF('Journal Template'!A1951=IFERROR(VLOOKUP('Journal Template'!A1951,Checks!AI:AI,1,0),0),"Entry in Branch/Satellite BU's","")),"")</f>
        <v/>
      </c>
      <c r="AO1539" s="171"/>
      <c r="AP1539" s="171"/>
      <c r="AQ1539" s="171"/>
      <c r="AR1539" s="171"/>
      <c r="CI1539" t="str">
        <f>IF(JRF!F1552&gt;0,"",IF(JRF!B1552="","",IF(LEFT(JRF!B1552,1)=IFERROR(VLOOKUP(LEFT(JRF!B1552,1),$CF$2:$CF$5,1,0),0),"Product Code Required",IF(JRF!C1552="","",IF(JRF!C1552=IFERROR(VLOOKUP(JRF!C1552,$CH:$CH,1,0),0),"Product Code Required","NA")))))</f>
        <v/>
      </c>
      <c r="CJ1539" t="str">
        <f>IF(JRF!AV1552&gt;0,"",IF(JRF!Q1552="","",IF(LEFT(JRF!Q1552,1)=IFERROR(VLOOKUP(LEFT(JRF!Q1552,1),$CF$2:$CF$5,1,0),0),"Product Code Required",IF(JRF!V1552="","",IF(JRF!V1552=IFERROR(VLOOKUP(JRF!V1552,$CH:$CH,1,0),0),"Product Code Required","NA")))))</f>
        <v/>
      </c>
      <c r="CK1539" t="str">
        <f>IFERROR(IF(LEN('Journal Template'!F1550)&gt;0,"",IF('Journal Template'!A1550="","",IF(LEFT('Journal Template'!A1550,1)=IFERROR(VLOOKUP(LEFT('Journal Template'!A1550,1),Checks!$CF$2:$CF$5,1,0),0),"Product Code Required",IF('Journal Template'!D1550="","",IF('Journal Template'!D1550=IFERROR(VLOOKUP('Journal Template'!D1550,Checks!$CH:$CH,1,0),0),"Product Code Required","NA"))))),"")</f>
        <v/>
      </c>
    </row>
    <row r="1540" spans="14:89">
      <c r="N1540" t="s">
        <v>7847</v>
      </c>
      <c r="O1540" t="s">
        <v>7848</v>
      </c>
      <c r="P1540" t="s">
        <v>386</v>
      </c>
      <c r="Q1540" s="150" t="str">
        <f>IF(JRF!D1553="","",IF(IFERROR(VLOOKUP(JRF!D1553,Checks!N:P,3,0),0)="A","","Inactive account in Use"))</f>
        <v/>
      </c>
      <c r="R1540" t="str">
        <f>IFERROR(IF('Journal Template'!C1952="","",IF(IFERROR(VLOOKUP('Journal Template'!C1952,Checks!N:P,3,0),0)="A","","Inactive account in Use")),"")</f>
        <v/>
      </c>
      <c r="V1540" s="150" t="str">
        <f>IF(JRF!C1553="","",IF(IFERROR(VLOOKUP(JRF!C1553,Checks!S:U,3,0),0)="A","Entry with System fund Dept",""))</f>
        <v/>
      </c>
      <c r="W1540" t="str">
        <f>IFERROR(IF('Journal Template'!D1952="","",IF(IFERROR(VLOOKUP('Journal Template'!D1952,Checks!S:U,3,0),0)="A","Entry with System fund Dept","")),"")</f>
        <v/>
      </c>
      <c r="X1540" t="s">
        <v>7849</v>
      </c>
      <c r="Y1540" t="s">
        <v>386</v>
      </c>
      <c r="Z1540" t="s">
        <v>7850</v>
      </c>
      <c r="AA1540" t="s">
        <v>391</v>
      </c>
      <c r="AB1540" t="s">
        <v>125</v>
      </c>
      <c r="AC1540" s="150" t="str">
        <f>IFERROR(IF(JRF!C1553="","",IF(AND(VLOOKUP(JRF!C1553,X:AA,4,0)=JRF!B1553,VLOOKUP(JRF!C1553,X:Y,2,0)="A"),"","Inactive Dept Combo Error")),"Inactive Dept Combo Error")</f>
        <v/>
      </c>
      <c r="AD1540" t="str">
        <f>IFERROR(IF('Journal Template'!D1952="","",IF(AND(VLOOKUP('Journal Template'!D1952,X:AA,4,0)='Journal Template'!A1952,VLOOKUP('Journal Template'!D1952,X:Y,2,0)="A"),"","Inactive Dept Combo Error")),"")</f>
        <v/>
      </c>
      <c r="AK1540" s="150" t="str">
        <f>IF(JRF!B1553="","",IF(JRF!B1553=IFERROR(VLOOKUP(JRF!B1553,Checks!AI:AI,1,0),0),"Entry in Branch/Satellite BU's",""))</f>
        <v/>
      </c>
      <c r="AL1540" t="str">
        <f>IFERROR(IF('Journal Template'!A1952="","",IF('Journal Template'!A1952=IFERROR(VLOOKUP('Journal Template'!A1952,Checks!AI:AI,1,0),0),"Entry in Branch/Satellite BU's","")),"")</f>
        <v/>
      </c>
      <c r="AO1540" s="171"/>
      <c r="AP1540" s="171"/>
      <c r="AQ1540" s="171"/>
      <c r="AR1540" s="171"/>
      <c r="CI1540" t="str">
        <f>IF(JRF!F1553&gt;0,"",IF(JRF!B1553="","",IF(LEFT(JRF!B1553,1)=IFERROR(VLOOKUP(LEFT(JRF!B1553,1),$CF$2:$CF$5,1,0),0),"Product Code Required",IF(JRF!C1553="","",IF(JRF!C1553=IFERROR(VLOOKUP(JRF!C1553,$CH:$CH,1,0),0),"Product Code Required","NA")))))</f>
        <v/>
      </c>
      <c r="CJ1540" t="str">
        <f>IF(JRF!AV1553&gt;0,"",IF(JRF!Q1553="","",IF(LEFT(JRF!Q1553,1)=IFERROR(VLOOKUP(LEFT(JRF!Q1553,1),$CF$2:$CF$5,1,0),0),"Product Code Required",IF(JRF!V1553="","",IF(JRF!V1553=IFERROR(VLOOKUP(JRF!V1553,$CH:$CH,1,0),0),"Product Code Required","NA")))))</f>
        <v/>
      </c>
      <c r="CK1540" t="str">
        <f>IFERROR(IF(LEN('Journal Template'!F1551)&gt;0,"",IF('Journal Template'!A1551="","",IF(LEFT('Journal Template'!A1551,1)=IFERROR(VLOOKUP(LEFT('Journal Template'!A1551,1),Checks!$CF$2:$CF$5,1,0),0),"Product Code Required",IF('Journal Template'!D1551="","",IF('Journal Template'!D1551=IFERROR(VLOOKUP('Journal Template'!D1551,Checks!$CH:$CH,1,0),0),"Product Code Required","NA"))))),"")</f>
        <v/>
      </c>
    </row>
    <row r="1541" spans="14:89">
      <c r="N1541" t="s">
        <v>7851</v>
      </c>
      <c r="O1541" t="s">
        <v>7852</v>
      </c>
      <c r="P1541" t="s">
        <v>386</v>
      </c>
      <c r="Q1541" s="150" t="str">
        <f>IF(JRF!D1554="","",IF(IFERROR(VLOOKUP(JRF!D1554,Checks!N:P,3,0),0)="A","","Inactive account in Use"))</f>
        <v/>
      </c>
      <c r="R1541" t="str">
        <f>IFERROR(IF('Journal Template'!C1953="","",IF(IFERROR(VLOOKUP('Journal Template'!C1953,Checks!N:P,3,0),0)="A","","Inactive account in Use")),"")</f>
        <v/>
      </c>
      <c r="V1541" s="150" t="str">
        <f>IF(JRF!C1554="","",IF(IFERROR(VLOOKUP(JRF!C1554,Checks!S:U,3,0),0)="A","Entry with System fund Dept",""))</f>
        <v/>
      </c>
      <c r="W1541" t="str">
        <f>IFERROR(IF('Journal Template'!D1953="","",IF(IFERROR(VLOOKUP('Journal Template'!D1953,Checks!S:U,3,0),0)="A","Entry with System fund Dept","")),"")</f>
        <v/>
      </c>
      <c r="X1541" t="s">
        <v>7853</v>
      </c>
      <c r="Y1541" t="s">
        <v>386</v>
      </c>
      <c r="Z1541" t="s">
        <v>1507</v>
      </c>
      <c r="AA1541" t="s">
        <v>1493</v>
      </c>
      <c r="AB1541" t="s">
        <v>125</v>
      </c>
      <c r="AC1541" s="150" t="str">
        <f>IFERROR(IF(JRF!C1554="","",IF(AND(VLOOKUP(JRF!C1554,X:AA,4,0)=JRF!B1554,VLOOKUP(JRF!C1554,X:Y,2,0)="A"),"","Inactive Dept Combo Error")),"Inactive Dept Combo Error")</f>
        <v/>
      </c>
      <c r="AD1541" t="str">
        <f>IFERROR(IF('Journal Template'!D1953="","",IF(AND(VLOOKUP('Journal Template'!D1953,X:AA,4,0)='Journal Template'!A1953,VLOOKUP('Journal Template'!D1953,X:Y,2,0)="A"),"","Inactive Dept Combo Error")),"")</f>
        <v/>
      </c>
      <c r="AK1541" s="150" t="str">
        <f>IF(JRF!B1554="","",IF(JRF!B1554=IFERROR(VLOOKUP(JRF!B1554,Checks!AI:AI,1,0),0),"Entry in Branch/Satellite BU's",""))</f>
        <v/>
      </c>
      <c r="AL1541" t="str">
        <f>IFERROR(IF('Journal Template'!A1953="","",IF('Journal Template'!A1953=IFERROR(VLOOKUP('Journal Template'!A1953,Checks!AI:AI,1,0),0),"Entry in Branch/Satellite BU's","")),"")</f>
        <v/>
      </c>
      <c r="AO1541" s="171"/>
      <c r="AP1541" s="171"/>
      <c r="AQ1541" s="171"/>
      <c r="AR1541" s="171"/>
      <c r="CI1541" t="str">
        <f>IF(JRF!F1554&gt;0,"",IF(JRF!B1554="","",IF(LEFT(JRF!B1554,1)=IFERROR(VLOOKUP(LEFT(JRF!B1554,1),$CF$2:$CF$5,1,0),0),"Product Code Required",IF(JRF!C1554="","",IF(JRF!C1554=IFERROR(VLOOKUP(JRF!C1554,$CH:$CH,1,0),0),"Product Code Required","NA")))))</f>
        <v/>
      </c>
      <c r="CJ1541" t="str">
        <f>IF(JRF!AV1554&gt;0,"",IF(JRF!Q1554="","",IF(LEFT(JRF!Q1554,1)=IFERROR(VLOOKUP(LEFT(JRF!Q1554,1),$CF$2:$CF$5,1,0),0),"Product Code Required",IF(JRF!V1554="","",IF(JRF!V1554=IFERROR(VLOOKUP(JRF!V1554,$CH:$CH,1,0),0),"Product Code Required","NA")))))</f>
        <v/>
      </c>
      <c r="CK1541" t="str">
        <f>IFERROR(IF(LEN('Journal Template'!F1552)&gt;0,"",IF('Journal Template'!A1552="","",IF(LEFT('Journal Template'!A1552,1)=IFERROR(VLOOKUP(LEFT('Journal Template'!A1552,1),Checks!$CF$2:$CF$5,1,0),0),"Product Code Required",IF('Journal Template'!D1552="","",IF('Journal Template'!D1552=IFERROR(VLOOKUP('Journal Template'!D1552,Checks!$CH:$CH,1,0),0),"Product Code Required","NA"))))),"")</f>
        <v/>
      </c>
    </row>
    <row r="1542" spans="14:89">
      <c r="N1542" t="s">
        <v>7854</v>
      </c>
      <c r="O1542" t="s">
        <v>7855</v>
      </c>
      <c r="P1542" t="s">
        <v>386</v>
      </c>
      <c r="Q1542" s="150" t="str">
        <f>IF(JRF!D1555="","",IF(IFERROR(VLOOKUP(JRF!D1555,Checks!N:P,3,0),0)="A","","Inactive account in Use"))</f>
        <v/>
      </c>
      <c r="R1542" t="str">
        <f>IFERROR(IF('Journal Template'!C1954="","",IF(IFERROR(VLOOKUP('Journal Template'!C1954,Checks!N:P,3,0),0)="A","","Inactive account in Use")),"")</f>
        <v/>
      </c>
      <c r="V1542" s="150" t="str">
        <f>IF(JRF!C1555="","",IF(IFERROR(VLOOKUP(JRF!C1555,Checks!S:U,3,0),0)="A","Entry with System fund Dept",""))</f>
        <v/>
      </c>
      <c r="W1542" t="str">
        <f>IFERROR(IF('Journal Template'!D1954="","",IF(IFERROR(VLOOKUP('Journal Template'!D1954,Checks!S:U,3,0),0)="A","Entry with System fund Dept","")),"")</f>
        <v/>
      </c>
      <c r="X1542" t="s">
        <v>7853</v>
      </c>
      <c r="Y1542" t="s">
        <v>389</v>
      </c>
      <c r="Z1542" t="s">
        <v>1507</v>
      </c>
      <c r="AA1542" t="s">
        <v>391</v>
      </c>
      <c r="AB1542" t="s">
        <v>125</v>
      </c>
      <c r="AC1542" s="150" t="str">
        <f>IFERROR(IF(JRF!C1555="","",IF(AND(VLOOKUP(JRF!C1555,X:AA,4,0)=JRF!B1555,VLOOKUP(JRF!C1555,X:Y,2,0)="A"),"","Inactive Dept Combo Error")),"Inactive Dept Combo Error")</f>
        <v/>
      </c>
      <c r="AD1542" t="str">
        <f>IFERROR(IF('Journal Template'!D1954="","",IF(AND(VLOOKUP('Journal Template'!D1954,X:AA,4,0)='Journal Template'!A1954,VLOOKUP('Journal Template'!D1954,X:Y,2,0)="A"),"","Inactive Dept Combo Error")),"")</f>
        <v/>
      </c>
      <c r="AK1542" s="150" t="str">
        <f>IF(JRF!B1555="","",IF(JRF!B1555=IFERROR(VLOOKUP(JRF!B1555,Checks!AI:AI,1,0),0),"Entry in Branch/Satellite BU's",""))</f>
        <v/>
      </c>
      <c r="AL1542" t="str">
        <f>IFERROR(IF('Journal Template'!A1954="","",IF('Journal Template'!A1954=IFERROR(VLOOKUP('Journal Template'!A1954,Checks!AI:AI,1,0),0),"Entry in Branch/Satellite BU's","")),"")</f>
        <v/>
      </c>
      <c r="AO1542" s="171"/>
      <c r="AP1542" s="171"/>
      <c r="AQ1542" s="171"/>
      <c r="AR1542" s="171"/>
      <c r="CI1542" t="str">
        <f>IF(JRF!F1555&gt;0,"",IF(JRF!B1555="","",IF(LEFT(JRF!B1555,1)=IFERROR(VLOOKUP(LEFT(JRF!B1555,1),$CF$2:$CF$5,1,0),0),"Product Code Required",IF(JRF!C1555="","",IF(JRF!C1555=IFERROR(VLOOKUP(JRF!C1555,$CH:$CH,1,0),0),"Product Code Required","NA")))))</f>
        <v/>
      </c>
      <c r="CJ1542" t="str">
        <f>IF(JRF!AV1555&gt;0,"",IF(JRF!Q1555="","",IF(LEFT(JRF!Q1555,1)=IFERROR(VLOOKUP(LEFT(JRF!Q1555,1),$CF$2:$CF$5,1,0),0),"Product Code Required",IF(JRF!V1555="","",IF(JRF!V1555=IFERROR(VLOOKUP(JRF!V1555,$CH:$CH,1,0),0),"Product Code Required","NA")))))</f>
        <v/>
      </c>
      <c r="CK1542" t="str">
        <f>IFERROR(IF(LEN('Journal Template'!F1553)&gt;0,"",IF('Journal Template'!A1553="","",IF(LEFT('Journal Template'!A1553,1)=IFERROR(VLOOKUP(LEFT('Journal Template'!A1553,1),Checks!$CF$2:$CF$5,1,0),0),"Product Code Required",IF('Journal Template'!D1553="","",IF('Journal Template'!D1553=IFERROR(VLOOKUP('Journal Template'!D1553,Checks!$CH:$CH,1,0),0),"Product Code Required","NA"))))),"")</f>
        <v/>
      </c>
    </row>
    <row r="1543" spans="14:89">
      <c r="N1543" t="s">
        <v>7856</v>
      </c>
      <c r="O1543" t="s">
        <v>7857</v>
      </c>
      <c r="P1543" t="s">
        <v>386</v>
      </c>
      <c r="Q1543" s="150" t="str">
        <f>IF(JRF!D1556="","",IF(IFERROR(VLOOKUP(JRF!D1556,Checks!N:P,3,0),0)="A","","Inactive account in Use"))</f>
        <v/>
      </c>
      <c r="R1543" t="str">
        <f>IFERROR(IF('Journal Template'!C1955="","",IF(IFERROR(VLOOKUP('Journal Template'!C1955,Checks!N:P,3,0),0)="A","","Inactive account in Use")),"")</f>
        <v/>
      </c>
      <c r="V1543" s="150" t="str">
        <f>IF(JRF!C1556="","",IF(IFERROR(VLOOKUP(JRF!C1556,Checks!S:U,3,0),0)="A","Entry with System fund Dept",""))</f>
        <v/>
      </c>
      <c r="W1543" t="str">
        <f>IFERROR(IF('Journal Template'!D1955="","",IF(IFERROR(VLOOKUP('Journal Template'!D1955,Checks!S:U,3,0),0)="A","Entry with System fund Dept","")),"")</f>
        <v/>
      </c>
      <c r="X1543" t="s">
        <v>7858</v>
      </c>
      <c r="Y1543" t="s">
        <v>386</v>
      </c>
      <c r="Z1543" t="s">
        <v>7859</v>
      </c>
      <c r="AA1543" t="s">
        <v>391</v>
      </c>
      <c r="AB1543" t="s">
        <v>125</v>
      </c>
      <c r="AC1543" s="150" t="str">
        <f>IFERROR(IF(JRF!C1556="","",IF(AND(VLOOKUP(JRF!C1556,X:AA,4,0)=JRF!B1556,VLOOKUP(JRF!C1556,X:Y,2,0)="A"),"","Inactive Dept Combo Error")),"Inactive Dept Combo Error")</f>
        <v/>
      </c>
      <c r="AD1543" t="str">
        <f>IFERROR(IF('Journal Template'!D1955="","",IF(AND(VLOOKUP('Journal Template'!D1955,X:AA,4,0)='Journal Template'!A1955,VLOOKUP('Journal Template'!D1955,X:Y,2,0)="A"),"","Inactive Dept Combo Error")),"")</f>
        <v/>
      </c>
      <c r="AK1543" s="150" t="str">
        <f>IF(JRF!B1556="","",IF(JRF!B1556=IFERROR(VLOOKUP(JRF!B1556,Checks!AI:AI,1,0),0),"Entry in Branch/Satellite BU's",""))</f>
        <v/>
      </c>
      <c r="AL1543" t="str">
        <f>IFERROR(IF('Journal Template'!A1955="","",IF('Journal Template'!A1955=IFERROR(VLOOKUP('Journal Template'!A1955,Checks!AI:AI,1,0),0),"Entry in Branch/Satellite BU's","")),"")</f>
        <v/>
      </c>
      <c r="AO1543" s="171"/>
      <c r="AP1543" s="171"/>
      <c r="AQ1543" s="171"/>
      <c r="AR1543" s="171"/>
      <c r="CI1543" t="str">
        <f>IF(JRF!F1556&gt;0,"",IF(JRF!B1556="","",IF(LEFT(JRF!B1556,1)=IFERROR(VLOOKUP(LEFT(JRF!B1556,1),$CF$2:$CF$5,1,0),0),"Product Code Required",IF(JRF!C1556="","",IF(JRF!C1556=IFERROR(VLOOKUP(JRF!C1556,$CH:$CH,1,0),0),"Product Code Required","NA")))))</f>
        <v/>
      </c>
      <c r="CJ1543" t="str">
        <f>IF(JRF!AV1556&gt;0,"",IF(JRF!Q1556="","",IF(LEFT(JRF!Q1556,1)=IFERROR(VLOOKUP(LEFT(JRF!Q1556,1),$CF$2:$CF$5,1,0),0),"Product Code Required",IF(JRF!V1556="","",IF(JRF!V1556=IFERROR(VLOOKUP(JRF!V1556,$CH:$CH,1,0),0),"Product Code Required","NA")))))</f>
        <v/>
      </c>
      <c r="CK1543" t="str">
        <f>IFERROR(IF(LEN('Journal Template'!F1554)&gt;0,"",IF('Journal Template'!A1554="","",IF(LEFT('Journal Template'!A1554,1)=IFERROR(VLOOKUP(LEFT('Journal Template'!A1554,1),Checks!$CF$2:$CF$5,1,0),0),"Product Code Required",IF('Journal Template'!D1554="","",IF('Journal Template'!D1554=IFERROR(VLOOKUP('Journal Template'!D1554,Checks!$CH:$CH,1,0),0),"Product Code Required","NA"))))),"")</f>
        <v/>
      </c>
    </row>
    <row r="1544" spans="14:89">
      <c r="N1544" t="s">
        <v>7860</v>
      </c>
      <c r="O1544" t="s">
        <v>7861</v>
      </c>
      <c r="P1544" t="s">
        <v>386</v>
      </c>
      <c r="Q1544" s="150" t="str">
        <f>IF(JRF!D1557="","",IF(IFERROR(VLOOKUP(JRF!D1557,Checks!N:P,3,0),0)="A","","Inactive account in Use"))</f>
        <v/>
      </c>
      <c r="R1544" t="str">
        <f>IFERROR(IF('Journal Template'!C1956="","",IF(IFERROR(VLOOKUP('Journal Template'!C1956,Checks!N:P,3,0),0)="A","","Inactive account in Use")),"")</f>
        <v/>
      </c>
      <c r="V1544" s="150" t="str">
        <f>IF(JRF!C1557="","",IF(IFERROR(VLOOKUP(JRF!C1557,Checks!S:U,3,0),0)="A","Entry with System fund Dept",""))</f>
        <v/>
      </c>
      <c r="W1544" t="str">
        <f>IFERROR(IF('Journal Template'!D1956="","",IF(IFERROR(VLOOKUP('Journal Template'!D1956,Checks!S:U,3,0),0)="A","Entry with System fund Dept","")),"")</f>
        <v/>
      </c>
      <c r="X1544" t="s">
        <v>7862</v>
      </c>
      <c r="Y1544" t="s">
        <v>386</v>
      </c>
      <c r="Z1544" t="s">
        <v>7863</v>
      </c>
      <c r="AA1544" t="s">
        <v>391</v>
      </c>
      <c r="AB1544" t="s">
        <v>125</v>
      </c>
      <c r="AC1544" s="150" t="str">
        <f>IFERROR(IF(JRF!C1557="","",IF(AND(VLOOKUP(JRF!C1557,X:AA,4,0)=JRF!B1557,VLOOKUP(JRF!C1557,X:Y,2,0)="A"),"","Inactive Dept Combo Error")),"Inactive Dept Combo Error")</f>
        <v/>
      </c>
      <c r="AD1544" t="str">
        <f>IFERROR(IF('Journal Template'!D1956="","",IF(AND(VLOOKUP('Journal Template'!D1956,X:AA,4,0)='Journal Template'!A1956,VLOOKUP('Journal Template'!D1956,X:Y,2,0)="A"),"","Inactive Dept Combo Error")),"")</f>
        <v/>
      </c>
      <c r="AK1544" s="150" t="str">
        <f>IF(JRF!B1557="","",IF(JRF!B1557=IFERROR(VLOOKUP(JRF!B1557,Checks!AI:AI,1,0),0),"Entry in Branch/Satellite BU's",""))</f>
        <v/>
      </c>
      <c r="AL1544" t="str">
        <f>IFERROR(IF('Journal Template'!A1956="","",IF('Journal Template'!A1956=IFERROR(VLOOKUP('Journal Template'!A1956,Checks!AI:AI,1,0),0),"Entry in Branch/Satellite BU's","")),"")</f>
        <v/>
      </c>
      <c r="AO1544" s="171"/>
      <c r="AP1544" s="171"/>
      <c r="AQ1544" s="171"/>
      <c r="AR1544" s="171"/>
      <c r="CI1544" t="str">
        <f>IF(JRF!F1557&gt;0,"",IF(JRF!B1557="","",IF(LEFT(JRF!B1557,1)=IFERROR(VLOOKUP(LEFT(JRF!B1557,1),$CF$2:$CF$5,1,0),0),"Product Code Required",IF(JRF!C1557="","",IF(JRF!C1557=IFERROR(VLOOKUP(JRF!C1557,$CH:$CH,1,0),0),"Product Code Required","NA")))))</f>
        <v/>
      </c>
      <c r="CJ1544" t="str">
        <f>IF(JRF!AV1557&gt;0,"",IF(JRF!Q1557="","",IF(LEFT(JRF!Q1557,1)=IFERROR(VLOOKUP(LEFT(JRF!Q1557,1),$CF$2:$CF$5,1,0),0),"Product Code Required",IF(JRF!V1557="","",IF(JRF!V1557=IFERROR(VLOOKUP(JRF!V1557,$CH:$CH,1,0),0),"Product Code Required","NA")))))</f>
        <v/>
      </c>
      <c r="CK1544" t="str">
        <f>IFERROR(IF(LEN('Journal Template'!F1555)&gt;0,"",IF('Journal Template'!A1555="","",IF(LEFT('Journal Template'!A1555,1)=IFERROR(VLOOKUP(LEFT('Journal Template'!A1555,1),Checks!$CF$2:$CF$5,1,0),0),"Product Code Required",IF('Journal Template'!D1555="","",IF('Journal Template'!D1555=IFERROR(VLOOKUP('Journal Template'!D1555,Checks!$CH:$CH,1,0),0),"Product Code Required","NA"))))),"")</f>
        <v/>
      </c>
    </row>
    <row r="1545" spans="14:89">
      <c r="N1545" t="s">
        <v>7864</v>
      </c>
      <c r="O1545" t="s">
        <v>7865</v>
      </c>
      <c r="P1545" t="s">
        <v>386</v>
      </c>
      <c r="Q1545" s="150" t="str">
        <f>IF(JRF!D1558="","",IF(IFERROR(VLOOKUP(JRF!D1558,Checks!N:P,3,0),0)="A","","Inactive account in Use"))</f>
        <v/>
      </c>
      <c r="R1545" t="str">
        <f>IFERROR(IF('Journal Template'!C1957="","",IF(IFERROR(VLOOKUP('Journal Template'!C1957,Checks!N:P,3,0),0)="A","","Inactive account in Use")),"")</f>
        <v/>
      </c>
      <c r="V1545" s="150" t="str">
        <f>IF(JRF!C1558="","",IF(IFERROR(VLOOKUP(JRF!C1558,Checks!S:U,3,0),0)="A","Entry with System fund Dept",""))</f>
        <v/>
      </c>
      <c r="W1545" t="str">
        <f>IFERROR(IF('Journal Template'!D1957="","",IF(IFERROR(VLOOKUP('Journal Template'!D1957,Checks!S:U,3,0),0)="A","Entry with System fund Dept","")),"")</f>
        <v/>
      </c>
      <c r="X1545" t="s">
        <v>7866</v>
      </c>
      <c r="Y1545" t="s">
        <v>389</v>
      </c>
      <c r="Z1545" t="s">
        <v>7867</v>
      </c>
      <c r="AA1545" t="s">
        <v>391</v>
      </c>
      <c r="AB1545" t="s">
        <v>125</v>
      </c>
      <c r="AC1545" s="150" t="str">
        <f>IFERROR(IF(JRF!C1558="","",IF(AND(VLOOKUP(JRF!C1558,X:AA,4,0)=JRF!B1558,VLOOKUP(JRF!C1558,X:Y,2,0)="A"),"","Inactive Dept Combo Error")),"Inactive Dept Combo Error")</f>
        <v/>
      </c>
      <c r="AD1545" t="str">
        <f>IFERROR(IF('Journal Template'!D1957="","",IF(AND(VLOOKUP('Journal Template'!D1957,X:AA,4,0)='Journal Template'!A1957,VLOOKUP('Journal Template'!D1957,X:Y,2,0)="A"),"","Inactive Dept Combo Error")),"")</f>
        <v/>
      </c>
      <c r="AK1545" s="150" t="str">
        <f>IF(JRF!B1558="","",IF(JRF!B1558=IFERROR(VLOOKUP(JRF!B1558,Checks!AI:AI,1,0),0),"Entry in Branch/Satellite BU's",""))</f>
        <v/>
      </c>
      <c r="AL1545" t="str">
        <f>IFERROR(IF('Journal Template'!A1957="","",IF('Journal Template'!A1957=IFERROR(VLOOKUP('Journal Template'!A1957,Checks!AI:AI,1,0),0),"Entry in Branch/Satellite BU's","")),"")</f>
        <v/>
      </c>
      <c r="AO1545" s="171"/>
      <c r="AP1545" s="171"/>
      <c r="AQ1545" s="171"/>
      <c r="AR1545" s="171"/>
      <c r="CI1545" t="str">
        <f>IF(JRF!F1558&gt;0,"",IF(JRF!B1558="","",IF(LEFT(JRF!B1558,1)=IFERROR(VLOOKUP(LEFT(JRF!B1558,1),$CF$2:$CF$5,1,0),0),"Product Code Required",IF(JRF!C1558="","",IF(JRF!C1558=IFERROR(VLOOKUP(JRF!C1558,$CH:$CH,1,0),0),"Product Code Required","NA")))))</f>
        <v/>
      </c>
      <c r="CJ1545" t="str">
        <f>IF(JRF!AV1558&gt;0,"",IF(JRF!Q1558="","",IF(LEFT(JRF!Q1558,1)=IFERROR(VLOOKUP(LEFT(JRF!Q1558,1),$CF$2:$CF$5,1,0),0),"Product Code Required",IF(JRF!V1558="","",IF(JRF!V1558=IFERROR(VLOOKUP(JRF!V1558,$CH:$CH,1,0),0),"Product Code Required","NA")))))</f>
        <v/>
      </c>
      <c r="CK1545" t="str">
        <f>IFERROR(IF(LEN('Journal Template'!F1556)&gt;0,"",IF('Journal Template'!A1556="","",IF(LEFT('Journal Template'!A1556,1)=IFERROR(VLOOKUP(LEFT('Journal Template'!A1556,1),Checks!$CF$2:$CF$5,1,0),0),"Product Code Required",IF('Journal Template'!D1556="","",IF('Journal Template'!D1556=IFERROR(VLOOKUP('Journal Template'!D1556,Checks!$CH:$CH,1,0),0),"Product Code Required","NA"))))),"")</f>
        <v/>
      </c>
    </row>
    <row r="1546" spans="14:89">
      <c r="N1546" t="s">
        <v>7868</v>
      </c>
      <c r="O1546" t="s">
        <v>7869</v>
      </c>
      <c r="P1546" t="s">
        <v>386</v>
      </c>
      <c r="Q1546" s="150" t="str">
        <f>IF(JRF!D1559="","",IF(IFERROR(VLOOKUP(JRF!D1559,Checks!N:P,3,0),0)="A","","Inactive account in Use"))</f>
        <v/>
      </c>
      <c r="R1546" t="str">
        <f>IFERROR(IF('Journal Template'!C1958="","",IF(IFERROR(VLOOKUP('Journal Template'!C1958,Checks!N:P,3,0),0)="A","","Inactive account in Use")),"")</f>
        <v/>
      </c>
      <c r="V1546" s="150" t="str">
        <f>IF(JRF!C1559="","",IF(IFERROR(VLOOKUP(JRF!C1559,Checks!S:U,3,0),0)="A","Entry with System fund Dept",""))</f>
        <v/>
      </c>
      <c r="W1546" t="str">
        <f>IFERROR(IF('Journal Template'!D1958="","",IF(IFERROR(VLOOKUP('Journal Template'!D1958,Checks!S:U,3,0),0)="A","Entry with System fund Dept","")),"")</f>
        <v/>
      </c>
      <c r="X1546" t="s">
        <v>7870</v>
      </c>
      <c r="Y1546" t="s">
        <v>386</v>
      </c>
      <c r="Z1546" t="s">
        <v>7871</v>
      </c>
      <c r="AA1546" t="s">
        <v>391</v>
      </c>
      <c r="AB1546" t="s">
        <v>125</v>
      </c>
      <c r="AC1546" s="150" t="str">
        <f>IFERROR(IF(JRF!C1559="","",IF(AND(VLOOKUP(JRF!C1559,X:AA,4,0)=JRF!B1559,VLOOKUP(JRF!C1559,X:Y,2,0)="A"),"","Inactive Dept Combo Error")),"Inactive Dept Combo Error")</f>
        <v/>
      </c>
      <c r="AD1546" t="str">
        <f>IFERROR(IF('Journal Template'!D1958="","",IF(AND(VLOOKUP('Journal Template'!D1958,X:AA,4,0)='Journal Template'!A1958,VLOOKUP('Journal Template'!D1958,X:Y,2,0)="A"),"","Inactive Dept Combo Error")),"")</f>
        <v/>
      </c>
      <c r="AK1546" s="150" t="str">
        <f>IF(JRF!B1559="","",IF(JRF!B1559=IFERROR(VLOOKUP(JRF!B1559,Checks!AI:AI,1,0),0),"Entry in Branch/Satellite BU's",""))</f>
        <v/>
      </c>
      <c r="AL1546" t="str">
        <f>IFERROR(IF('Journal Template'!A1958="","",IF('Journal Template'!A1958=IFERROR(VLOOKUP('Journal Template'!A1958,Checks!AI:AI,1,0),0),"Entry in Branch/Satellite BU's","")),"")</f>
        <v/>
      </c>
      <c r="AO1546" s="171"/>
      <c r="AP1546" s="171"/>
      <c r="AQ1546" s="171"/>
      <c r="AR1546" s="171"/>
      <c r="CI1546" t="str">
        <f>IF(JRF!F1559&gt;0,"",IF(JRF!B1559="","",IF(LEFT(JRF!B1559,1)=IFERROR(VLOOKUP(LEFT(JRF!B1559,1),$CF$2:$CF$5,1,0),0),"Product Code Required",IF(JRF!C1559="","",IF(JRF!C1559=IFERROR(VLOOKUP(JRF!C1559,$CH:$CH,1,0),0),"Product Code Required","NA")))))</f>
        <v/>
      </c>
      <c r="CJ1546" t="str">
        <f>IF(JRF!AV1559&gt;0,"",IF(JRF!Q1559="","",IF(LEFT(JRF!Q1559,1)=IFERROR(VLOOKUP(LEFT(JRF!Q1559,1),$CF$2:$CF$5,1,0),0),"Product Code Required",IF(JRF!V1559="","",IF(JRF!V1559=IFERROR(VLOOKUP(JRF!V1559,$CH:$CH,1,0),0),"Product Code Required","NA")))))</f>
        <v/>
      </c>
      <c r="CK1546" t="str">
        <f>IFERROR(IF(LEN('Journal Template'!F1557)&gt;0,"",IF('Journal Template'!A1557="","",IF(LEFT('Journal Template'!A1557,1)=IFERROR(VLOOKUP(LEFT('Journal Template'!A1557,1),Checks!$CF$2:$CF$5,1,0),0),"Product Code Required",IF('Journal Template'!D1557="","",IF('Journal Template'!D1557=IFERROR(VLOOKUP('Journal Template'!D1557,Checks!$CH:$CH,1,0),0),"Product Code Required","NA"))))),"")</f>
        <v/>
      </c>
    </row>
    <row r="1547" spans="14:89">
      <c r="N1547" t="s">
        <v>7872</v>
      </c>
      <c r="O1547" t="s">
        <v>7873</v>
      </c>
      <c r="P1547" t="s">
        <v>386</v>
      </c>
      <c r="Q1547" s="150" t="str">
        <f>IF(JRF!D1560="","",IF(IFERROR(VLOOKUP(JRF!D1560,Checks!N:P,3,0),0)="A","","Inactive account in Use"))</f>
        <v/>
      </c>
      <c r="R1547" t="str">
        <f>IFERROR(IF('Journal Template'!C1959="","",IF(IFERROR(VLOOKUP('Journal Template'!C1959,Checks!N:P,3,0),0)="A","","Inactive account in Use")),"")</f>
        <v/>
      </c>
      <c r="V1547" s="150" t="str">
        <f>IF(JRF!C1560="","",IF(IFERROR(VLOOKUP(JRF!C1560,Checks!S:U,3,0),0)="A","Entry with System fund Dept",""))</f>
        <v/>
      </c>
      <c r="W1547" t="str">
        <f>IFERROR(IF('Journal Template'!D1959="","",IF(IFERROR(VLOOKUP('Journal Template'!D1959,Checks!S:U,3,0),0)="A","Entry with System fund Dept","")),"")</f>
        <v/>
      </c>
      <c r="X1547" t="s">
        <v>7874</v>
      </c>
      <c r="Y1547" t="s">
        <v>386</v>
      </c>
      <c r="Z1547" t="s">
        <v>1410</v>
      </c>
      <c r="AA1547" t="s">
        <v>391</v>
      </c>
      <c r="AB1547" t="s">
        <v>125</v>
      </c>
      <c r="AC1547" s="150" t="str">
        <f>IFERROR(IF(JRF!C1560="","",IF(AND(VLOOKUP(JRF!C1560,X:AA,4,0)=JRF!B1560,VLOOKUP(JRF!C1560,X:Y,2,0)="A"),"","Inactive Dept Combo Error")),"Inactive Dept Combo Error")</f>
        <v/>
      </c>
      <c r="AD1547" t="str">
        <f>IFERROR(IF('Journal Template'!D1959="","",IF(AND(VLOOKUP('Journal Template'!D1959,X:AA,4,0)='Journal Template'!A1959,VLOOKUP('Journal Template'!D1959,X:Y,2,0)="A"),"","Inactive Dept Combo Error")),"")</f>
        <v/>
      </c>
      <c r="AK1547" s="150" t="str">
        <f>IF(JRF!B1560="","",IF(JRF!B1560=IFERROR(VLOOKUP(JRF!B1560,Checks!AI:AI,1,0),0),"Entry in Branch/Satellite BU's",""))</f>
        <v/>
      </c>
      <c r="AL1547" t="str">
        <f>IFERROR(IF('Journal Template'!A1959="","",IF('Journal Template'!A1959=IFERROR(VLOOKUP('Journal Template'!A1959,Checks!AI:AI,1,0),0),"Entry in Branch/Satellite BU's","")),"")</f>
        <v/>
      </c>
      <c r="AO1547" s="171"/>
      <c r="AP1547" s="171"/>
      <c r="AQ1547" s="171"/>
      <c r="AR1547" s="171"/>
      <c r="CI1547" t="str">
        <f>IF(JRF!F1560&gt;0,"",IF(JRF!B1560="","",IF(LEFT(JRF!B1560,1)=IFERROR(VLOOKUP(LEFT(JRF!B1560,1),$CF$2:$CF$5,1,0),0),"Product Code Required",IF(JRF!C1560="","",IF(JRF!C1560=IFERROR(VLOOKUP(JRF!C1560,$CH:$CH,1,0),0),"Product Code Required","NA")))))</f>
        <v/>
      </c>
      <c r="CJ1547" t="str">
        <f>IF(JRF!AV1560&gt;0,"",IF(JRF!Q1560="","",IF(LEFT(JRF!Q1560,1)=IFERROR(VLOOKUP(LEFT(JRF!Q1560,1),$CF$2:$CF$5,1,0),0),"Product Code Required",IF(JRF!V1560="","",IF(JRF!V1560=IFERROR(VLOOKUP(JRF!V1560,$CH:$CH,1,0),0),"Product Code Required","NA")))))</f>
        <v/>
      </c>
      <c r="CK1547" t="str">
        <f>IFERROR(IF(LEN('Journal Template'!F1558)&gt;0,"",IF('Journal Template'!A1558="","",IF(LEFT('Journal Template'!A1558,1)=IFERROR(VLOOKUP(LEFT('Journal Template'!A1558,1),Checks!$CF$2:$CF$5,1,0),0),"Product Code Required",IF('Journal Template'!D1558="","",IF('Journal Template'!D1558=IFERROR(VLOOKUP('Journal Template'!D1558,Checks!$CH:$CH,1,0),0),"Product Code Required","NA"))))),"")</f>
        <v/>
      </c>
    </row>
    <row r="1548" spans="14:89">
      <c r="N1548" t="s">
        <v>7875</v>
      </c>
      <c r="O1548" t="s">
        <v>7876</v>
      </c>
      <c r="P1548" t="s">
        <v>386</v>
      </c>
      <c r="Q1548" s="150" t="str">
        <f>IF(JRF!D1561="","",IF(IFERROR(VLOOKUP(JRF!D1561,Checks!N:P,3,0),0)="A","","Inactive account in Use"))</f>
        <v/>
      </c>
      <c r="R1548" t="str">
        <f>IFERROR(IF('Journal Template'!C1960="","",IF(IFERROR(VLOOKUP('Journal Template'!C1960,Checks!N:P,3,0),0)="A","","Inactive account in Use")),"")</f>
        <v/>
      </c>
      <c r="V1548" s="150" t="str">
        <f>IF(JRF!C1561="","",IF(IFERROR(VLOOKUP(JRF!C1561,Checks!S:U,3,0),0)="A","Entry with System fund Dept",""))</f>
        <v/>
      </c>
      <c r="W1548" t="str">
        <f>IFERROR(IF('Journal Template'!D1960="","",IF(IFERROR(VLOOKUP('Journal Template'!D1960,Checks!S:U,3,0),0)="A","Entry with System fund Dept","")),"")</f>
        <v/>
      </c>
      <c r="X1548" t="s">
        <v>7877</v>
      </c>
      <c r="Y1548" t="s">
        <v>389</v>
      </c>
      <c r="Z1548" t="s">
        <v>7878</v>
      </c>
      <c r="AA1548" t="s">
        <v>391</v>
      </c>
      <c r="AB1548" t="s">
        <v>125</v>
      </c>
      <c r="AC1548" s="150" t="str">
        <f>IFERROR(IF(JRF!C1561="","",IF(AND(VLOOKUP(JRF!C1561,X:AA,4,0)=JRF!B1561,VLOOKUP(JRF!C1561,X:Y,2,0)="A"),"","Inactive Dept Combo Error")),"Inactive Dept Combo Error")</f>
        <v/>
      </c>
      <c r="AD1548" t="str">
        <f>IFERROR(IF('Journal Template'!D1960="","",IF(AND(VLOOKUP('Journal Template'!D1960,X:AA,4,0)='Journal Template'!A1960,VLOOKUP('Journal Template'!D1960,X:Y,2,0)="A"),"","Inactive Dept Combo Error")),"")</f>
        <v/>
      </c>
      <c r="AK1548" s="150" t="str">
        <f>IF(JRF!B1561="","",IF(JRF!B1561=IFERROR(VLOOKUP(JRF!B1561,Checks!AI:AI,1,0),0),"Entry in Branch/Satellite BU's",""))</f>
        <v/>
      </c>
      <c r="AL1548" t="str">
        <f>IFERROR(IF('Journal Template'!A1960="","",IF('Journal Template'!A1960=IFERROR(VLOOKUP('Journal Template'!A1960,Checks!AI:AI,1,0),0),"Entry in Branch/Satellite BU's","")),"")</f>
        <v/>
      </c>
      <c r="AO1548" s="171"/>
      <c r="AP1548" s="171"/>
      <c r="AQ1548" s="171"/>
      <c r="AR1548" s="171"/>
      <c r="CI1548" t="str">
        <f>IF(JRF!F1561&gt;0,"",IF(JRF!B1561="","",IF(LEFT(JRF!B1561,1)=IFERROR(VLOOKUP(LEFT(JRF!B1561,1),$CF$2:$CF$5,1,0),0),"Product Code Required",IF(JRF!C1561="","",IF(JRF!C1561=IFERROR(VLOOKUP(JRF!C1561,$CH:$CH,1,0),0),"Product Code Required","NA")))))</f>
        <v/>
      </c>
      <c r="CJ1548" t="str">
        <f>IF(JRF!AV1561&gt;0,"",IF(JRF!Q1561="","",IF(LEFT(JRF!Q1561,1)=IFERROR(VLOOKUP(LEFT(JRF!Q1561,1),$CF$2:$CF$5,1,0),0),"Product Code Required",IF(JRF!V1561="","",IF(JRF!V1561=IFERROR(VLOOKUP(JRF!V1561,$CH:$CH,1,0),0),"Product Code Required","NA")))))</f>
        <v/>
      </c>
      <c r="CK1548" t="str">
        <f>IFERROR(IF(LEN('Journal Template'!F1559)&gt;0,"",IF('Journal Template'!A1559="","",IF(LEFT('Journal Template'!A1559,1)=IFERROR(VLOOKUP(LEFT('Journal Template'!A1559,1),Checks!$CF$2:$CF$5,1,0),0),"Product Code Required",IF('Journal Template'!D1559="","",IF('Journal Template'!D1559=IFERROR(VLOOKUP('Journal Template'!D1559,Checks!$CH:$CH,1,0),0),"Product Code Required","NA"))))),"")</f>
        <v/>
      </c>
    </row>
    <row r="1549" spans="14:89">
      <c r="N1549" t="s">
        <v>7879</v>
      </c>
      <c r="O1549" t="s">
        <v>7880</v>
      </c>
      <c r="P1549" t="s">
        <v>386</v>
      </c>
      <c r="Q1549" s="150" t="str">
        <f>IF(JRF!D1562="","",IF(IFERROR(VLOOKUP(JRF!D1562,Checks!N:P,3,0),0)="A","","Inactive account in Use"))</f>
        <v/>
      </c>
      <c r="R1549" t="str">
        <f>IFERROR(IF('Journal Template'!C1961="","",IF(IFERROR(VLOOKUP('Journal Template'!C1961,Checks!N:P,3,0),0)="A","","Inactive account in Use")),"")</f>
        <v/>
      </c>
      <c r="V1549" s="150" t="str">
        <f>IF(JRF!C1562="","",IF(IFERROR(VLOOKUP(JRF!C1562,Checks!S:U,3,0),0)="A","Entry with System fund Dept",""))</f>
        <v/>
      </c>
      <c r="W1549" t="str">
        <f>IFERROR(IF('Journal Template'!D1961="","",IF(IFERROR(VLOOKUP('Journal Template'!D1961,Checks!S:U,3,0),0)="A","Entry with System fund Dept","")),"")</f>
        <v/>
      </c>
      <c r="X1549" t="s">
        <v>7881</v>
      </c>
      <c r="Y1549" t="s">
        <v>389</v>
      </c>
      <c r="Z1549" t="s">
        <v>7882</v>
      </c>
      <c r="AA1549" t="s">
        <v>3591</v>
      </c>
      <c r="AB1549" t="s">
        <v>125</v>
      </c>
      <c r="AC1549" s="150" t="str">
        <f>IFERROR(IF(JRF!C1562="","",IF(AND(VLOOKUP(JRF!C1562,X:AA,4,0)=JRF!B1562,VLOOKUP(JRF!C1562,X:Y,2,0)="A"),"","Inactive Dept Combo Error")),"Inactive Dept Combo Error")</f>
        <v/>
      </c>
      <c r="AD1549" t="str">
        <f>IFERROR(IF('Journal Template'!D1961="","",IF(AND(VLOOKUP('Journal Template'!D1961,X:AA,4,0)='Journal Template'!A1961,VLOOKUP('Journal Template'!D1961,X:Y,2,0)="A"),"","Inactive Dept Combo Error")),"")</f>
        <v/>
      </c>
      <c r="AK1549" s="150" t="str">
        <f>IF(JRF!B1562="","",IF(JRF!B1562=IFERROR(VLOOKUP(JRF!B1562,Checks!AI:AI,1,0),0),"Entry in Branch/Satellite BU's",""))</f>
        <v/>
      </c>
      <c r="AL1549" t="str">
        <f>IFERROR(IF('Journal Template'!A1961="","",IF('Journal Template'!A1961=IFERROR(VLOOKUP('Journal Template'!A1961,Checks!AI:AI,1,0),0),"Entry in Branch/Satellite BU's","")),"")</f>
        <v/>
      </c>
      <c r="AO1549" s="171"/>
      <c r="AP1549" s="171"/>
      <c r="AQ1549" s="171"/>
      <c r="AR1549" s="171"/>
      <c r="CI1549" t="str">
        <f>IF(JRF!F1562&gt;0,"",IF(JRF!B1562="","",IF(LEFT(JRF!B1562,1)=IFERROR(VLOOKUP(LEFT(JRF!B1562,1),$CF$2:$CF$5,1,0),0),"Product Code Required",IF(JRF!C1562="","",IF(JRF!C1562=IFERROR(VLOOKUP(JRF!C1562,$CH:$CH,1,0),0),"Product Code Required","NA")))))</f>
        <v/>
      </c>
      <c r="CJ1549" t="str">
        <f>IF(JRF!AV1562&gt;0,"",IF(JRF!Q1562="","",IF(LEFT(JRF!Q1562,1)=IFERROR(VLOOKUP(LEFT(JRF!Q1562,1),$CF$2:$CF$5,1,0),0),"Product Code Required",IF(JRF!V1562="","",IF(JRF!V1562=IFERROR(VLOOKUP(JRF!V1562,$CH:$CH,1,0),0),"Product Code Required","NA")))))</f>
        <v/>
      </c>
      <c r="CK1549" t="str">
        <f>IFERROR(IF(LEN('Journal Template'!F1560)&gt;0,"",IF('Journal Template'!A1560="","",IF(LEFT('Journal Template'!A1560,1)=IFERROR(VLOOKUP(LEFT('Journal Template'!A1560,1),Checks!$CF$2:$CF$5,1,0),0),"Product Code Required",IF('Journal Template'!D1560="","",IF('Journal Template'!D1560=IFERROR(VLOOKUP('Journal Template'!D1560,Checks!$CH:$CH,1,0),0),"Product Code Required","NA"))))),"")</f>
        <v/>
      </c>
    </row>
    <row r="1550" spans="14:89">
      <c r="N1550" t="s">
        <v>7883</v>
      </c>
      <c r="O1550" t="s">
        <v>7884</v>
      </c>
      <c r="P1550" t="s">
        <v>386</v>
      </c>
      <c r="Q1550" s="150" t="str">
        <f>IF(JRF!D1563="","",IF(IFERROR(VLOOKUP(JRF!D1563,Checks!N:P,3,0),0)="A","","Inactive account in Use"))</f>
        <v/>
      </c>
      <c r="R1550" t="str">
        <f>IFERROR(IF('Journal Template'!C1962="","",IF(IFERROR(VLOOKUP('Journal Template'!C1962,Checks!N:P,3,0),0)="A","","Inactive account in Use")),"")</f>
        <v/>
      </c>
      <c r="V1550" s="150" t="str">
        <f>IF(JRF!C1563="","",IF(IFERROR(VLOOKUP(JRF!C1563,Checks!S:U,3,0),0)="A","Entry with System fund Dept",""))</f>
        <v/>
      </c>
      <c r="W1550" t="str">
        <f>IFERROR(IF('Journal Template'!D1962="","",IF(IFERROR(VLOOKUP('Journal Template'!D1962,Checks!S:U,3,0),0)="A","Entry with System fund Dept","")),"")</f>
        <v/>
      </c>
      <c r="X1550" t="s">
        <v>7885</v>
      </c>
      <c r="Y1550" t="s">
        <v>389</v>
      </c>
      <c r="Z1550" t="s">
        <v>7886</v>
      </c>
      <c r="AA1550" t="s">
        <v>391</v>
      </c>
      <c r="AB1550" t="s">
        <v>125</v>
      </c>
      <c r="AC1550" s="150" t="str">
        <f>IFERROR(IF(JRF!C1563="","",IF(AND(VLOOKUP(JRF!C1563,X:AA,4,0)=JRF!B1563,VLOOKUP(JRF!C1563,X:Y,2,0)="A"),"","Inactive Dept Combo Error")),"Inactive Dept Combo Error")</f>
        <v/>
      </c>
      <c r="AD1550" t="str">
        <f>IFERROR(IF('Journal Template'!D1962="","",IF(AND(VLOOKUP('Journal Template'!D1962,X:AA,4,0)='Journal Template'!A1962,VLOOKUP('Journal Template'!D1962,X:Y,2,0)="A"),"","Inactive Dept Combo Error")),"")</f>
        <v/>
      </c>
      <c r="AK1550" s="150" t="str">
        <f>IF(JRF!B1563="","",IF(JRF!B1563=IFERROR(VLOOKUP(JRF!B1563,Checks!AI:AI,1,0),0),"Entry in Branch/Satellite BU's",""))</f>
        <v/>
      </c>
      <c r="AL1550" t="str">
        <f>IFERROR(IF('Journal Template'!A1962="","",IF('Journal Template'!A1962=IFERROR(VLOOKUP('Journal Template'!A1962,Checks!AI:AI,1,0),0),"Entry in Branch/Satellite BU's","")),"")</f>
        <v/>
      </c>
      <c r="AO1550" s="171"/>
      <c r="AP1550" s="171"/>
      <c r="AQ1550" s="171"/>
      <c r="AR1550" s="171"/>
      <c r="CI1550" t="str">
        <f>IF(JRF!F1563&gt;0,"",IF(JRF!B1563="","",IF(LEFT(JRF!B1563,1)=IFERROR(VLOOKUP(LEFT(JRF!B1563,1),$CF$2:$CF$5,1,0),0),"Product Code Required",IF(JRF!C1563="","",IF(JRF!C1563=IFERROR(VLOOKUP(JRF!C1563,$CH:$CH,1,0),0),"Product Code Required","NA")))))</f>
        <v/>
      </c>
      <c r="CJ1550" t="str">
        <f>IF(JRF!AV1563&gt;0,"",IF(JRF!Q1563="","",IF(LEFT(JRF!Q1563,1)=IFERROR(VLOOKUP(LEFT(JRF!Q1563,1),$CF$2:$CF$5,1,0),0),"Product Code Required",IF(JRF!V1563="","",IF(JRF!V1563=IFERROR(VLOOKUP(JRF!V1563,$CH:$CH,1,0),0),"Product Code Required","NA")))))</f>
        <v/>
      </c>
      <c r="CK1550" t="str">
        <f>IFERROR(IF(LEN('Journal Template'!F1561)&gt;0,"",IF('Journal Template'!A1561="","",IF(LEFT('Journal Template'!A1561,1)=IFERROR(VLOOKUP(LEFT('Journal Template'!A1561,1),Checks!$CF$2:$CF$5,1,0),0),"Product Code Required",IF('Journal Template'!D1561="","",IF('Journal Template'!D1561=IFERROR(VLOOKUP('Journal Template'!D1561,Checks!$CH:$CH,1,0),0),"Product Code Required","NA"))))),"")</f>
        <v/>
      </c>
    </row>
    <row r="1551" spans="14:89">
      <c r="N1551" t="s">
        <v>7887</v>
      </c>
      <c r="O1551" t="s">
        <v>7888</v>
      </c>
      <c r="P1551" t="s">
        <v>386</v>
      </c>
      <c r="Q1551" s="150" t="str">
        <f>IF(JRF!D1564="","",IF(IFERROR(VLOOKUP(JRF!D1564,Checks!N:P,3,0),0)="A","","Inactive account in Use"))</f>
        <v/>
      </c>
      <c r="R1551" t="str">
        <f>IFERROR(IF('Journal Template'!C1963="","",IF(IFERROR(VLOOKUP('Journal Template'!C1963,Checks!N:P,3,0),0)="A","","Inactive account in Use")),"")</f>
        <v/>
      </c>
      <c r="V1551" s="150" t="str">
        <f>IF(JRF!C1564="","",IF(IFERROR(VLOOKUP(JRF!C1564,Checks!S:U,3,0),0)="A","Entry with System fund Dept",""))</f>
        <v/>
      </c>
      <c r="W1551" t="str">
        <f>IFERROR(IF('Journal Template'!D1963="","",IF(IFERROR(VLOOKUP('Journal Template'!D1963,Checks!S:U,3,0),0)="A","Entry with System fund Dept","")),"")</f>
        <v/>
      </c>
      <c r="X1551" t="s">
        <v>7889</v>
      </c>
      <c r="Y1551" t="s">
        <v>386</v>
      </c>
      <c r="Z1551" t="s">
        <v>1547</v>
      </c>
      <c r="AA1551" t="s">
        <v>1493</v>
      </c>
      <c r="AB1551" t="s">
        <v>125</v>
      </c>
      <c r="AC1551" s="150" t="str">
        <f>IFERROR(IF(JRF!C1564="","",IF(AND(VLOOKUP(JRF!C1564,X:AA,4,0)=JRF!B1564,VLOOKUP(JRF!C1564,X:Y,2,0)="A"),"","Inactive Dept Combo Error")),"Inactive Dept Combo Error")</f>
        <v/>
      </c>
      <c r="AD1551" t="str">
        <f>IFERROR(IF('Journal Template'!D1963="","",IF(AND(VLOOKUP('Journal Template'!D1963,X:AA,4,0)='Journal Template'!A1963,VLOOKUP('Journal Template'!D1963,X:Y,2,0)="A"),"","Inactive Dept Combo Error")),"")</f>
        <v/>
      </c>
      <c r="AK1551" s="150" t="str">
        <f>IF(JRF!B1564="","",IF(JRF!B1564=IFERROR(VLOOKUP(JRF!B1564,Checks!AI:AI,1,0),0),"Entry in Branch/Satellite BU's",""))</f>
        <v/>
      </c>
      <c r="AL1551" t="str">
        <f>IFERROR(IF('Journal Template'!A1963="","",IF('Journal Template'!A1963=IFERROR(VLOOKUP('Journal Template'!A1963,Checks!AI:AI,1,0),0),"Entry in Branch/Satellite BU's","")),"")</f>
        <v/>
      </c>
      <c r="AO1551" s="171"/>
      <c r="AP1551" s="171"/>
      <c r="AQ1551" s="171"/>
      <c r="AR1551" s="171"/>
      <c r="CI1551" t="str">
        <f>IF(JRF!F1564&gt;0,"",IF(JRF!B1564="","",IF(LEFT(JRF!B1564,1)=IFERROR(VLOOKUP(LEFT(JRF!B1564,1),$CF$2:$CF$5,1,0),0),"Product Code Required",IF(JRF!C1564="","",IF(JRF!C1564=IFERROR(VLOOKUP(JRF!C1564,$CH:$CH,1,0),0),"Product Code Required","NA")))))</f>
        <v/>
      </c>
      <c r="CJ1551" t="str">
        <f>IF(JRF!AV1564&gt;0,"",IF(JRF!Q1564="","",IF(LEFT(JRF!Q1564,1)=IFERROR(VLOOKUP(LEFT(JRF!Q1564,1),$CF$2:$CF$5,1,0),0),"Product Code Required",IF(JRF!V1564="","",IF(JRF!V1564=IFERROR(VLOOKUP(JRF!V1564,$CH:$CH,1,0),0),"Product Code Required","NA")))))</f>
        <v/>
      </c>
      <c r="CK1551" t="str">
        <f>IFERROR(IF(LEN('Journal Template'!F1562)&gt;0,"",IF('Journal Template'!A1562="","",IF(LEFT('Journal Template'!A1562,1)=IFERROR(VLOOKUP(LEFT('Journal Template'!A1562,1),Checks!$CF$2:$CF$5,1,0),0),"Product Code Required",IF('Journal Template'!D1562="","",IF('Journal Template'!D1562=IFERROR(VLOOKUP('Journal Template'!D1562,Checks!$CH:$CH,1,0),0),"Product Code Required","NA"))))),"")</f>
        <v/>
      </c>
    </row>
    <row r="1552" spans="14:89">
      <c r="N1552" t="s">
        <v>7890</v>
      </c>
      <c r="O1552" t="s">
        <v>7891</v>
      </c>
      <c r="P1552" t="s">
        <v>386</v>
      </c>
      <c r="Q1552" s="150" t="str">
        <f>IF(JRF!D1565="","",IF(IFERROR(VLOOKUP(JRF!D1565,Checks!N:P,3,0),0)="A","","Inactive account in Use"))</f>
        <v/>
      </c>
      <c r="R1552" t="str">
        <f>IFERROR(IF('Journal Template'!C1964="","",IF(IFERROR(VLOOKUP('Journal Template'!C1964,Checks!N:P,3,0),0)="A","","Inactive account in Use")),"")</f>
        <v/>
      </c>
      <c r="V1552" s="150" t="str">
        <f>IF(JRF!C1565="","",IF(IFERROR(VLOOKUP(JRF!C1565,Checks!S:U,3,0),0)="A","Entry with System fund Dept",""))</f>
        <v/>
      </c>
      <c r="W1552" t="str">
        <f>IFERROR(IF('Journal Template'!D1964="","",IF(IFERROR(VLOOKUP('Journal Template'!D1964,Checks!S:U,3,0),0)="A","Entry with System fund Dept","")),"")</f>
        <v/>
      </c>
      <c r="X1552" t="s">
        <v>7892</v>
      </c>
      <c r="Y1552" t="s">
        <v>389</v>
      </c>
      <c r="Z1552" t="s">
        <v>7893</v>
      </c>
      <c r="AA1552" t="s">
        <v>391</v>
      </c>
      <c r="AB1552" t="s">
        <v>125</v>
      </c>
      <c r="AC1552" s="150" t="str">
        <f>IFERROR(IF(JRF!C1565="","",IF(AND(VLOOKUP(JRF!C1565,X:AA,4,0)=JRF!B1565,VLOOKUP(JRF!C1565,X:Y,2,0)="A"),"","Inactive Dept Combo Error")),"Inactive Dept Combo Error")</f>
        <v/>
      </c>
      <c r="AD1552" t="str">
        <f>IFERROR(IF('Journal Template'!D1964="","",IF(AND(VLOOKUP('Journal Template'!D1964,X:AA,4,0)='Journal Template'!A1964,VLOOKUP('Journal Template'!D1964,X:Y,2,0)="A"),"","Inactive Dept Combo Error")),"")</f>
        <v/>
      </c>
      <c r="AK1552" s="150" t="str">
        <f>IF(JRF!B1565="","",IF(JRF!B1565=IFERROR(VLOOKUP(JRF!B1565,Checks!AI:AI,1,0),0),"Entry in Branch/Satellite BU's",""))</f>
        <v/>
      </c>
      <c r="AL1552" t="str">
        <f>IFERROR(IF('Journal Template'!A1964="","",IF('Journal Template'!A1964=IFERROR(VLOOKUP('Journal Template'!A1964,Checks!AI:AI,1,0),0),"Entry in Branch/Satellite BU's","")),"")</f>
        <v/>
      </c>
      <c r="AO1552" s="171"/>
      <c r="AP1552" s="171"/>
      <c r="AQ1552" s="171"/>
      <c r="AR1552" s="171"/>
      <c r="CI1552" t="str">
        <f>IF(JRF!F1565&gt;0,"",IF(JRF!B1565="","",IF(LEFT(JRF!B1565,1)=IFERROR(VLOOKUP(LEFT(JRF!B1565,1),$CF$2:$CF$5,1,0),0),"Product Code Required",IF(JRF!C1565="","",IF(JRF!C1565=IFERROR(VLOOKUP(JRF!C1565,$CH:$CH,1,0),0),"Product Code Required","NA")))))</f>
        <v/>
      </c>
      <c r="CJ1552" t="str">
        <f>IF(JRF!AV1565&gt;0,"",IF(JRF!Q1565="","",IF(LEFT(JRF!Q1565,1)=IFERROR(VLOOKUP(LEFT(JRF!Q1565,1),$CF$2:$CF$5,1,0),0),"Product Code Required",IF(JRF!V1565="","",IF(JRF!V1565=IFERROR(VLOOKUP(JRF!V1565,$CH:$CH,1,0),0),"Product Code Required","NA")))))</f>
        <v/>
      </c>
      <c r="CK1552" t="str">
        <f>IFERROR(IF(LEN('Journal Template'!F1563)&gt;0,"",IF('Journal Template'!A1563="","",IF(LEFT('Journal Template'!A1563,1)=IFERROR(VLOOKUP(LEFT('Journal Template'!A1563,1),Checks!$CF$2:$CF$5,1,0),0),"Product Code Required",IF('Journal Template'!D1563="","",IF('Journal Template'!D1563=IFERROR(VLOOKUP('Journal Template'!D1563,Checks!$CH:$CH,1,0),0),"Product Code Required","NA"))))),"")</f>
        <v/>
      </c>
    </row>
    <row r="1553" spans="14:89">
      <c r="N1553" t="s">
        <v>7894</v>
      </c>
      <c r="O1553" t="s">
        <v>7895</v>
      </c>
      <c r="P1553" t="s">
        <v>386</v>
      </c>
      <c r="Q1553" s="150" t="str">
        <f>IF(JRF!D1566="","",IF(IFERROR(VLOOKUP(JRF!D1566,Checks!N:P,3,0),0)="A","","Inactive account in Use"))</f>
        <v/>
      </c>
      <c r="R1553" t="str">
        <f>IFERROR(IF('Journal Template'!C1965="","",IF(IFERROR(VLOOKUP('Journal Template'!C1965,Checks!N:P,3,0),0)="A","","Inactive account in Use")),"")</f>
        <v/>
      </c>
      <c r="V1553" s="150" t="str">
        <f>IF(JRF!C1566="","",IF(IFERROR(VLOOKUP(JRF!C1566,Checks!S:U,3,0),0)="A","Entry with System fund Dept",""))</f>
        <v/>
      </c>
      <c r="W1553" t="str">
        <f>IFERROR(IF('Journal Template'!D1965="","",IF(IFERROR(VLOOKUP('Journal Template'!D1965,Checks!S:U,3,0),0)="A","Entry with System fund Dept","")),"")</f>
        <v/>
      </c>
      <c r="X1553" t="s">
        <v>7896</v>
      </c>
      <c r="Y1553" t="s">
        <v>386</v>
      </c>
      <c r="Z1553" t="s">
        <v>7897</v>
      </c>
      <c r="AA1553" t="s">
        <v>391</v>
      </c>
      <c r="AB1553" t="s">
        <v>125</v>
      </c>
      <c r="AC1553" s="150" t="str">
        <f>IFERROR(IF(JRF!C1566="","",IF(AND(VLOOKUP(JRF!C1566,X:AA,4,0)=JRF!B1566,VLOOKUP(JRF!C1566,X:Y,2,0)="A"),"","Inactive Dept Combo Error")),"Inactive Dept Combo Error")</f>
        <v/>
      </c>
      <c r="AD1553" t="str">
        <f>IFERROR(IF('Journal Template'!D1965="","",IF(AND(VLOOKUP('Journal Template'!D1965,X:AA,4,0)='Journal Template'!A1965,VLOOKUP('Journal Template'!D1965,X:Y,2,0)="A"),"","Inactive Dept Combo Error")),"")</f>
        <v/>
      </c>
      <c r="AK1553" s="150" t="str">
        <f>IF(JRF!B1566="","",IF(JRF!B1566=IFERROR(VLOOKUP(JRF!B1566,Checks!AI:AI,1,0),0),"Entry in Branch/Satellite BU's",""))</f>
        <v/>
      </c>
      <c r="AL1553" t="str">
        <f>IFERROR(IF('Journal Template'!A1965="","",IF('Journal Template'!A1965=IFERROR(VLOOKUP('Journal Template'!A1965,Checks!AI:AI,1,0),0),"Entry in Branch/Satellite BU's","")),"")</f>
        <v/>
      </c>
      <c r="AO1553" s="171"/>
      <c r="AP1553" s="171"/>
      <c r="AQ1553" s="171"/>
      <c r="AR1553" s="171"/>
      <c r="CI1553" t="str">
        <f>IF(JRF!F1566&gt;0,"",IF(JRF!B1566="","",IF(LEFT(JRF!B1566,1)=IFERROR(VLOOKUP(LEFT(JRF!B1566,1),$CF$2:$CF$5,1,0),0),"Product Code Required",IF(JRF!C1566="","",IF(JRF!C1566=IFERROR(VLOOKUP(JRF!C1566,$CH:$CH,1,0),0),"Product Code Required","NA")))))</f>
        <v/>
      </c>
      <c r="CJ1553" t="str">
        <f>IF(JRF!AV1566&gt;0,"",IF(JRF!Q1566="","",IF(LEFT(JRF!Q1566,1)=IFERROR(VLOOKUP(LEFT(JRF!Q1566,1),$CF$2:$CF$5,1,0),0),"Product Code Required",IF(JRF!V1566="","",IF(JRF!V1566=IFERROR(VLOOKUP(JRF!V1566,$CH:$CH,1,0),0),"Product Code Required","NA")))))</f>
        <v/>
      </c>
      <c r="CK1553" t="str">
        <f>IFERROR(IF(LEN('Journal Template'!F1564)&gt;0,"",IF('Journal Template'!A1564="","",IF(LEFT('Journal Template'!A1564,1)=IFERROR(VLOOKUP(LEFT('Journal Template'!A1564,1),Checks!$CF$2:$CF$5,1,0),0),"Product Code Required",IF('Journal Template'!D1564="","",IF('Journal Template'!D1564=IFERROR(VLOOKUP('Journal Template'!D1564,Checks!$CH:$CH,1,0),0),"Product Code Required","NA"))))),"")</f>
        <v/>
      </c>
    </row>
    <row r="1554" spans="14:89">
      <c r="N1554" t="s">
        <v>7898</v>
      </c>
      <c r="O1554" t="s">
        <v>7899</v>
      </c>
      <c r="P1554" t="s">
        <v>386</v>
      </c>
      <c r="Q1554" s="150" t="str">
        <f>IF(JRF!D1567="","",IF(IFERROR(VLOOKUP(JRF!D1567,Checks!N:P,3,0),0)="A","","Inactive account in Use"))</f>
        <v/>
      </c>
      <c r="R1554" t="str">
        <f>IFERROR(IF('Journal Template'!C1966="","",IF(IFERROR(VLOOKUP('Journal Template'!C1966,Checks!N:P,3,0),0)="A","","Inactive account in Use")),"")</f>
        <v/>
      </c>
      <c r="V1554" s="150" t="str">
        <f>IF(JRF!C1567="","",IF(IFERROR(VLOOKUP(JRF!C1567,Checks!S:U,3,0),0)="A","Entry with System fund Dept",""))</f>
        <v/>
      </c>
      <c r="W1554" t="str">
        <f>IFERROR(IF('Journal Template'!D1966="","",IF(IFERROR(VLOOKUP('Journal Template'!D1966,Checks!S:U,3,0),0)="A","Entry with System fund Dept","")),"")</f>
        <v/>
      </c>
      <c r="X1554" t="s">
        <v>7900</v>
      </c>
      <c r="Y1554" t="s">
        <v>389</v>
      </c>
      <c r="Z1554" t="s">
        <v>7901</v>
      </c>
      <c r="AA1554" t="s">
        <v>391</v>
      </c>
      <c r="AB1554" t="s">
        <v>125</v>
      </c>
      <c r="AC1554" s="150" t="str">
        <f>IFERROR(IF(JRF!C1567="","",IF(AND(VLOOKUP(JRF!C1567,X:AA,4,0)=JRF!B1567,VLOOKUP(JRF!C1567,X:Y,2,0)="A"),"","Inactive Dept Combo Error")),"Inactive Dept Combo Error")</f>
        <v/>
      </c>
      <c r="AD1554" t="str">
        <f>IFERROR(IF('Journal Template'!D1966="","",IF(AND(VLOOKUP('Journal Template'!D1966,X:AA,4,0)='Journal Template'!A1966,VLOOKUP('Journal Template'!D1966,X:Y,2,0)="A"),"","Inactive Dept Combo Error")),"")</f>
        <v/>
      </c>
      <c r="AK1554" s="150" t="str">
        <f>IF(JRF!B1567="","",IF(JRF!B1567=IFERROR(VLOOKUP(JRF!B1567,Checks!AI:AI,1,0),0),"Entry in Branch/Satellite BU's",""))</f>
        <v/>
      </c>
      <c r="AL1554" t="str">
        <f>IFERROR(IF('Journal Template'!A1966="","",IF('Journal Template'!A1966=IFERROR(VLOOKUP('Journal Template'!A1966,Checks!AI:AI,1,0),0),"Entry in Branch/Satellite BU's","")),"")</f>
        <v/>
      </c>
      <c r="AO1554" s="171"/>
      <c r="AP1554" s="171"/>
      <c r="AQ1554" s="171"/>
      <c r="AR1554" s="171"/>
      <c r="CI1554" t="str">
        <f>IF(JRF!F1567&gt;0,"",IF(JRF!B1567="","",IF(LEFT(JRF!B1567,1)=IFERROR(VLOOKUP(LEFT(JRF!B1567,1),$CF$2:$CF$5,1,0),0),"Product Code Required",IF(JRF!C1567="","",IF(JRF!C1567=IFERROR(VLOOKUP(JRF!C1567,$CH:$CH,1,0),0),"Product Code Required","NA")))))</f>
        <v/>
      </c>
      <c r="CJ1554" t="str">
        <f>IF(JRF!AV1567&gt;0,"",IF(JRF!Q1567="","",IF(LEFT(JRF!Q1567,1)=IFERROR(VLOOKUP(LEFT(JRF!Q1567,1),$CF$2:$CF$5,1,0),0),"Product Code Required",IF(JRF!V1567="","",IF(JRF!V1567=IFERROR(VLOOKUP(JRF!V1567,$CH:$CH,1,0),0),"Product Code Required","NA")))))</f>
        <v/>
      </c>
      <c r="CK1554" t="str">
        <f>IFERROR(IF(LEN('Journal Template'!F1565)&gt;0,"",IF('Journal Template'!A1565="","",IF(LEFT('Journal Template'!A1565,1)=IFERROR(VLOOKUP(LEFT('Journal Template'!A1565,1),Checks!$CF$2:$CF$5,1,0),0),"Product Code Required",IF('Journal Template'!D1565="","",IF('Journal Template'!D1565=IFERROR(VLOOKUP('Journal Template'!D1565,Checks!$CH:$CH,1,0),0),"Product Code Required","NA"))))),"")</f>
        <v/>
      </c>
    </row>
    <row r="1555" spans="14:89">
      <c r="N1555" t="s">
        <v>7902</v>
      </c>
      <c r="O1555" t="s">
        <v>7903</v>
      </c>
      <c r="P1555" t="s">
        <v>386</v>
      </c>
      <c r="Q1555" s="150" t="str">
        <f>IF(JRF!D1568="","",IF(IFERROR(VLOOKUP(JRF!D1568,Checks!N:P,3,0),0)="A","","Inactive account in Use"))</f>
        <v/>
      </c>
      <c r="R1555" t="str">
        <f>IFERROR(IF('Journal Template'!C1967="","",IF(IFERROR(VLOOKUP('Journal Template'!C1967,Checks!N:P,3,0),0)="A","","Inactive account in Use")),"")</f>
        <v/>
      </c>
      <c r="V1555" s="150" t="str">
        <f>IF(JRF!C1568="","",IF(IFERROR(VLOOKUP(JRF!C1568,Checks!S:U,3,0),0)="A","Entry with System fund Dept",""))</f>
        <v/>
      </c>
      <c r="W1555" t="str">
        <f>IFERROR(IF('Journal Template'!D1967="","",IF(IFERROR(VLOOKUP('Journal Template'!D1967,Checks!S:U,3,0),0)="A","Entry with System fund Dept","")),"")</f>
        <v/>
      </c>
      <c r="X1555" t="s">
        <v>7904</v>
      </c>
      <c r="Y1555" t="s">
        <v>389</v>
      </c>
      <c r="Z1555" t="s">
        <v>7905</v>
      </c>
      <c r="AA1555" t="s">
        <v>391</v>
      </c>
      <c r="AB1555" t="s">
        <v>125</v>
      </c>
      <c r="AC1555" s="150" t="str">
        <f>IFERROR(IF(JRF!C1568="","",IF(AND(VLOOKUP(JRF!C1568,X:AA,4,0)=JRF!B1568,VLOOKUP(JRF!C1568,X:Y,2,0)="A"),"","Inactive Dept Combo Error")),"Inactive Dept Combo Error")</f>
        <v/>
      </c>
      <c r="AD1555" t="str">
        <f>IFERROR(IF('Journal Template'!D1967="","",IF(AND(VLOOKUP('Journal Template'!D1967,X:AA,4,0)='Journal Template'!A1967,VLOOKUP('Journal Template'!D1967,X:Y,2,0)="A"),"","Inactive Dept Combo Error")),"")</f>
        <v/>
      </c>
      <c r="AK1555" s="150" t="str">
        <f>IF(JRF!B1568="","",IF(JRF!B1568=IFERROR(VLOOKUP(JRF!B1568,Checks!AI:AI,1,0),0),"Entry in Branch/Satellite BU's",""))</f>
        <v/>
      </c>
      <c r="AL1555" t="str">
        <f>IFERROR(IF('Journal Template'!A1967="","",IF('Journal Template'!A1967=IFERROR(VLOOKUP('Journal Template'!A1967,Checks!AI:AI,1,0),0),"Entry in Branch/Satellite BU's","")),"")</f>
        <v/>
      </c>
      <c r="AO1555" s="171"/>
      <c r="AP1555" s="171"/>
      <c r="AQ1555" s="171"/>
      <c r="AR1555" s="171"/>
      <c r="CI1555" t="str">
        <f>IF(JRF!F1568&gt;0,"",IF(JRF!B1568="","",IF(LEFT(JRF!B1568,1)=IFERROR(VLOOKUP(LEFT(JRF!B1568,1),$CF$2:$CF$5,1,0),0),"Product Code Required",IF(JRF!C1568="","",IF(JRF!C1568=IFERROR(VLOOKUP(JRF!C1568,$CH:$CH,1,0),0),"Product Code Required","NA")))))</f>
        <v/>
      </c>
      <c r="CJ1555" t="str">
        <f>IF(JRF!AV1568&gt;0,"",IF(JRF!Q1568="","",IF(LEFT(JRF!Q1568,1)=IFERROR(VLOOKUP(LEFT(JRF!Q1568,1),$CF$2:$CF$5,1,0),0),"Product Code Required",IF(JRF!V1568="","",IF(JRF!V1568=IFERROR(VLOOKUP(JRF!V1568,$CH:$CH,1,0),0),"Product Code Required","NA")))))</f>
        <v/>
      </c>
      <c r="CK1555" t="str">
        <f>IFERROR(IF(LEN('Journal Template'!F1566)&gt;0,"",IF('Journal Template'!A1566="","",IF(LEFT('Journal Template'!A1566,1)=IFERROR(VLOOKUP(LEFT('Journal Template'!A1566,1),Checks!$CF$2:$CF$5,1,0),0),"Product Code Required",IF('Journal Template'!D1566="","",IF('Journal Template'!D1566=IFERROR(VLOOKUP('Journal Template'!D1566,Checks!$CH:$CH,1,0),0),"Product Code Required","NA"))))),"")</f>
        <v/>
      </c>
    </row>
    <row r="1556" spans="14:89">
      <c r="N1556" t="s">
        <v>7906</v>
      </c>
      <c r="O1556" t="s">
        <v>7492</v>
      </c>
      <c r="P1556" t="s">
        <v>386</v>
      </c>
      <c r="Q1556" s="150" t="str">
        <f>IF(JRF!D1569="","",IF(IFERROR(VLOOKUP(JRF!D1569,Checks!N:P,3,0),0)="A","","Inactive account in Use"))</f>
        <v/>
      </c>
      <c r="R1556" t="str">
        <f>IFERROR(IF('Journal Template'!C1968="","",IF(IFERROR(VLOOKUP('Journal Template'!C1968,Checks!N:P,3,0),0)="A","","Inactive account in Use")),"")</f>
        <v/>
      </c>
      <c r="V1556" s="150" t="str">
        <f>IF(JRF!C1569="","",IF(IFERROR(VLOOKUP(JRF!C1569,Checks!S:U,3,0),0)="A","Entry with System fund Dept",""))</f>
        <v/>
      </c>
      <c r="W1556" t="str">
        <f>IFERROR(IF('Journal Template'!D1968="","",IF(IFERROR(VLOOKUP('Journal Template'!D1968,Checks!S:U,3,0),0)="A","Entry with System fund Dept","")),"")</f>
        <v/>
      </c>
      <c r="X1556" t="s">
        <v>7907</v>
      </c>
      <c r="Y1556" t="s">
        <v>386</v>
      </c>
      <c r="Z1556" t="s">
        <v>7908</v>
      </c>
      <c r="AA1556" t="s">
        <v>391</v>
      </c>
      <c r="AB1556" t="s">
        <v>125</v>
      </c>
      <c r="AC1556" s="150" t="str">
        <f>IFERROR(IF(JRF!C1569="","",IF(AND(VLOOKUP(JRF!C1569,X:AA,4,0)=JRF!B1569,VLOOKUP(JRF!C1569,X:Y,2,0)="A"),"","Inactive Dept Combo Error")),"Inactive Dept Combo Error")</f>
        <v/>
      </c>
      <c r="AD1556" t="str">
        <f>IFERROR(IF('Journal Template'!D1968="","",IF(AND(VLOOKUP('Journal Template'!D1968,X:AA,4,0)='Journal Template'!A1968,VLOOKUP('Journal Template'!D1968,X:Y,2,0)="A"),"","Inactive Dept Combo Error")),"")</f>
        <v/>
      </c>
      <c r="AK1556" s="150" t="str">
        <f>IF(JRF!B1569="","",IF(JRF!B1569=IFERROR(VLOOKUP(JRF!B1569,Checks!AI:AI,1,0),0),"Entry in Branch/Satellite BU's",""))</f>
        <v/>
      </c>
      <c r="AL1556" t="str">
        <f>IFERROR(IF('Journal Template'!A1968="","",IF('Journal Template'!A1968=IFERROR(VLOOKUP('Journal Template'!A1968,Checks!AI:AI,1,0),0),"Entry in Branch/Satellite BU's","")),"")</f>
        <v/>
      </c>
      <c r="AO1556" s="171"/>
      <c r="AP1556" s="171"/>
      <c r="AQ1556" s="171"/>
      <c r="AR1556" s="171"/>
      <c r="CI1556" t="str">
        <f>IF(JRF!F1569&gt;0,"",IF(JRF!B1569="","",IF(LEFT(JRF!B1569,1)=IFERROR(VLOOKUP(LEFT(JRF!B1569,1),$CF$2:$CF$5,1,0),0),"Product Code Required",IF(JRF!C1569="","",IF(JRF!C1569=IFERROR(VLOOKUP(JRF!C1569,$CH:$CH,1,0),0),"Product Code Required","NA")))))</f>
        <v/>
      </c>
      <c r="CJ1556" t="str">
        <f>IF(JRF!AV1569&gt;0,"",IF(JRF!Q1569="","",IF(LEFT(JRF!Q1569,1)=IFERROR(VLOOKUP(LEFT(JRF!Q1569,1),$CF$2:$CF$5,1,0),0),"Product Code Required",IF(JRF!V1569="","",IF(JRF!V1569=IFERROR(VLOOKUP(JRF!V1569,$CH:$CH,1,0),0),"Product Code Required","NA")))))</f>
        <v/>
      </c>
      <c r="CK1556" t="str">
        <f>IFERROR(IF(LEN('Journal Template'!F1567)&gt;0,"",IF('Journal Template'!A1567="","",IF(LEFT('Journal Template'!A1567,1)=IFERROR(VLOOKUP(LEFT('Journal Template'!A1567,1),Checks!$CF$2:$CF$5,1,0),0),"Product Code Required",IF('Journal Template'!D1567="","",IF('Journal Template'!D1567=IFERROR(VLOOKUP('Journal Template'!D1567,Checks!$CH:$CH,1,0),0),"Product Code Required","NA"))))),"")</f>
        <v/>
      </c>
    </row>
    <row r="1557" spans="14:89">
      <c r="N1557" t="s">
        <v>7909</v>
      </c>
      <c r="O1557" t="s">
        <v>7910</v>
      </c>
      <c r="P1557" t="s">
        <v>386</v>
      </c>
      <c r="Q1557" s="150" t="str">
        <f>IF(JRF!D1570="","",IF(IFERROR(VLOOKUP(JRF!D1570,Checks!N:P,3,0),0)="A","","Inactive account in Use"))</f>
        <v/>
      </c>
      <c r="R1557" t="str">
        <f>IFERROR(IF('Journal Template'!C1969="","",IF(IFERROR(VLOOKUP('Journal Template'!C1969,Checks!N:P,3,0),0)="A","","Inactive account in Use")),"")</f>
        <v/>
      </c>
      <c r="V1557" s="150" t="str">
        <f>IF(JRF!C1570="","",IF(IFERROR(VLOOKUP(JRF!C1570,Checks!S:U,3,0),0)="A","Entry with System fund Dept",""))</f>
        <v/>
      </c>
      <c r="W1557" t="str">
        <f>IFERROR(IF('Journal Template'!D1969="","",IF(IFERROR(VLOOKUP('Journal Template'!D1969,Checks!S:U,3,0),0)="A","Entry with System fund Dept","")),"")</f>
        <v/>
      </c>
      <c r="X1557" t="s">
        <v>7907</v>
      </c>
      <c r="Y1557" t="s">
        <v>389</v>
      </c>
      <c r="Z1557" t="s">
        <v>7911</v>
      </c>
      <c r="AA1557" t="s">
        <v>3581</v>
      </c>
      <c r="AB1557" t="s">
        <v>125</v>
      </c>
      <c r="AC1557" s="150" t="str">
        <f>IFERROR(IF(JRF!C1570="","",IF(AND(VLOOKUP(JRF!C1570,X:AA,4,0)=JRF!B1570,VLOOKUP(JRF!C1570,X:Y,2,0)="A"),"","Inactive Dept Combo Error")),"Inactive Dept Combo Error")</f>
        <v/>
      </c>
      <c r="AD1557" t="str">
        <f>IFERROR(IF('Journal Template'!D1969="","",IF(AND(VLOOKUP('Journal Template'!D1969,X:AA,4,0)='Journal Template'!A1969,VLOOKUP('Journal Template'!D1969,X:Y,2,0)="A"),"","Inactive Dept Combo Error")),"")</f>
        <v/>
      </c>
      <c r="AK1557" s="150" t="str">
        <f>IF(JRF!B1570="","",IF(JRF!B1570=IFERROR(VLOOKUP(JRF!B1570,Checks!AI:AI,1,0),0),"Entry in Branch/Satellite BU's",""))</f>
        <v/>
      </c>
      <c r="AL1557" t="str">
        <f>IFERROR(IF('Journal Template'!A1969="","",IF('Journal Template'!A1969=IFERROR(VLOOKUP('Journal Template'!A1969,Checks!AI:AI,1,0),0),"Entry in Branch/Satellite BU's","")),"")</f>
        <v/>
      </c>
      <c r="AO1557" s="171"/>
      <c r="AP1557" s="171"/>
      <c r="AQ1557" s="171"/>
      <c r="AR1557" s="171"/>
      <c r="CI1557" t="str">
        <f>IF(JRF!F1570&gt;0,"",IF(JRF!B1570="","",IF(LEFT(JRF!B1570,1)=IFERROR(VLOOKUP(LEFT(JRF!B1570,1),$CF$2:$CF$5,1,0),0),"Product Code Required",IF(JRF!C1570="","",IF(JRF!C1570=IFERROR(VLOOKUP(JRF!C1570,$CH:$CH,1,0),0),"Product Code Required","NA")))))</f>
        <v/>
      </c>
      <c r="CJ1557" t="str">
        <f>IF(JRF!AV1570&gt;0,"",IF(JRF!Q1570="","",IF(LEFT(JRF!Q1570,1)=IFERROR(VLOOKUP(LEFT(JRF!Q1570,1),$CF$2:$CF$5,1,0),0),"Product Code Required",IF(JRF!V1570="","",IF(JRF!V1570=IFERROR(VLOOKUP(JRF!V1570,$CH:$CH,1,0),0),"Product Code Required","NA")))))</f>
        <v/>
      </c>
      <c r="CK1557" t="str">
        <f>IFERROR(IF(LEN('Journal Template'!F1568)&gt;0,"",IF('Journal Template'!A1568="","",IF(LEFT('Journal Template'!A1568,1)=IFERROR(VLOOKUP(LEFT('Journal Template'!A1568,1),Checks!$CF$2:$CF$5,1,0),0),"Product Code Required",IF('Journal Template'!D1568="","",IF('Journal Template'!D1568=IFERROR(VLOOKUP('Journal Template'!D1568,Checks!$CH:$CH,1,0),0),"Product Code Required","NA"))))),"")</f>
        <v/>
      </c>
    </row>
    <row r="1558" spans="14:89">
      <c r="N1558" t="s">
        <v>7912</v>
      </c>
      <c r="O1558" t="s">
        <v>7913</v>
      </c>
      <c r="P1558" t="s">
        <v>386</v>
      </c>
      <c r="Q1558" s="150" t="str">
        <f>IF(JRF!D1571="","",IF(IFERROR(VLOOKUP(JRF!D1571,Checks!N:P,3,0),0)="A","","Inactive account in Use"))</f>
        <v/>
      </c>
      <c r="R1558" t="str">
        <f>IFERROR(IF('Journal Template'!C1970="","",IF(IFERROR(VLOOKUP('Journal Template'!C1970,Checks!N:P,3,0),0)="A","","Inactive account in Use")),"")</f>
        <v/>
      </c>
      <c r="V1558" s="150" t="str">
        <f>IF(JRF!C1571="","",IF(IFERROR(VLOOKUP(JRF!C1571,Checks!S:U,3,0),0)="A","Entry with System fund Dept",""))</f>
        <v/>
      </c>
      <c r="W1558" t="str">
        <f>IFERROR(IF('Journal Template'!D1970="","",IF(IFERROR(VLOOKUP('Journal Template'!D1970,Checks!S:U,3,0),0)="A","Entry with System fund Dept","")),"")</f>
        <v/>
      </c>
      <c r="X1558" t="s">
        <v>7914</v>
      </c>
      <c r="Y1558" t="s">
        <v>386</v>
      </c>
      <c r="Z1558" t="s">
        <v>1459</v>
      </c>
      <c r="AA1558" t="s">
        <v>391</v>
      </c>
      <c r="AB1558" t="s">
        <v>125</v>
      </c>
      <c r="AC1558" s="150" t="str">
        <f>IFERROR(IF(JRF!C1571="","",IF(AND(VLOOKUP(JRF!C1571,X:AA,4,0)=JRF!B1571,VLOOKUP(JRF!C1571,X:Y,2,0)="A"),"","Inactive Dept Combo Error")),"Inactive Dept Combo Error")</f>
        <v/>
      </c>
      <c r="AD1558" t="str">
        <f>IFERROR(IF('Journal Template'!D1970="","",IF(AND(VLOOKUP('Journal Template'!D1970,X:AA,4,0)='Journal Template'!A1970,VLOOKUP('Journal Template'!D1970,X:Y,2,0)="A"),"","Inactive Dept Combo Error")),"")</f>
        <v/>
      </c>
      <c r="AK1558" s="150" t="str">
        <f>IF(JRF!B1571="","",IF(JRF!B1571=IFERROR(VLOOKUP(JRF!B1571,Checks!AI:AI,1,0),0),"Entry in Branch/Satellite BU's",""))</f>
        <v/>
      </c>
      <c r="AL1558" t="str">
        <f>IFERROR(IF('Journal Template'!A1970="","",IF('Journal Template'!A1970=IFERROR(VLOOKUP('Journal Template'!A1970,Checks!AI:AI,1,0),0),"Entry in Branch/Satellite BU's","")),"")</f>
        <v/>
      </c>
      <c r="AO1558" s="171"/>
      <c r="AP1558" s="171"/>
      <c r="AQ1558" s="171"/>
      <c r="AR1558" s="171"/>
      <c r="CI1558" t="str">
        <f>IF(JRF!F1571&gt;0,"",IF(JRF!B1571="","",IF(LEFT(JRF!B1571,1)=IFERROR(VLOOKUP(LEFT(JRF!B1571,1),$CF$2:$CF$5,1,0),0),"Product Code Required",IF(JRF!C1571="","",IF(JRF!C1571=IFERROR(VLOOKUP(JRF!C1571,$CH:$CH,1,0),0),"Product Code Required","NA")))))</f>
        <v/>
      </c>
      <c r="CJ1558" t="str">
        <f>IF(JRF!AV1571&gt;0,"",IF(JRF!Q1571="","",IF(LEFT(JRF!Q1571,1)=IFERROR(VLOOKUP(LEFT(JRF!Q1571,1),$CF$2:$CF$5,1,0),0),"Product Code Required",IF(JRF!V1571="","",IF(JRF!V1571=IFERROR(VLOOKUP(JRF!V1571,$CH:$CH,1,0),0),"Product Code Required","NA")))))</f>
        <v/>
      </c>
      <c r="CK1558" t="str">
        <f>IFERROR(IF(LEN('Journal Template'!F1569)&gt;0,"",IF('Journal Template'!A1569="","",IF(LEFT('Journal Template'!A1569,1)=IFERROR(VLOOKUP(LEFT('Journal Template'!A1569,1),Checks!$CF$2:$CF$5,1,0),0),"Product Code Required",IF('Journal Template'!D1569="","",IF('Journal Template'!D1569=IFERROR(VLOOKUP('Journal Template'!D1569,Checks!$CH:$CH,1,0),0),"Product Code Required","NA"))))),"")</f>
        <v/>
      </c>
    </row>
    <row r="1559" spans="14:89">
      <c r="N1559" t="s">
        <v>7915</v>
      </c>
      <c r="O1559" t="s">
        <v>7916</v>
      </c>
      <c r="P1559" t="s">
        <v>386</v>
      </c>
      <c r="Q1559" s="150" t="str">
        <f>IF(JRF!D1572="","",IF(IFERROR(VLOOKUP(JRF!D1572,Checks!N:P,3,0),0)="A","","Inactive account in Use"))</f>
        <v/>
      </c>
      <c r="R1559" t="str">
        <f>IFERROR(IF('Journal Template'!C1971="","",IF(IFERROR(VLOOKUP('Journal Template'!C1971,Checks!N:P,3,0),0)="A","","Inactive account in Use")),"")</f>
        <v/>
      </c>
      <c r="V1559" s="150" t="str">
        <f>IF(JRF!C1572="","",IF(IFERROR(VLOOKUP(JRF!C1572,Checks!S:U,3,0),0)="A","Entry with System fund Dept",""))</f>
        <v/>
      </c>
      <c r="W1559" t="str">
        <f>IFERROR(IF('Journal Template'!D1971="","",IF(IFERROR(VLOOKUP('Journal Template'!D1971,Checks!S:U,3,0),0)="A","Entry with System fund Dept","")),"")</f>
        <v/>
      </c>
      <c r="X1559" t="s">
        <v>7917</v>
      </c>
      <c r="Y1559" t="s">
        <v>386</v>
      </c>
      <c r="Z1559" t="s">
        <v>7918</v>
      </c>
      <c r="AA1559" t="s">
        <v>3581</v>
      </c>
      <c r="AB1559" t="s">
        <v>125</v>
      </c>
      <c r="AC1559" s="150" t="str">
        <f>IFERROR(IF(JRF!C1572="","",IF(AND(VLOOKUP(JRF!C1572,X:AA,4,0)=JRF!B1572,VLOOKUP(JRF!C1572,X:Y,2,0)="A"),"","Inactive Dept Combo Error")),"Inactive Dept Combo Error")</f>
        <v/>
      </c>
      <c r="AD1559" t="str">
        <f>IFERROR(IF('Journal Template'!D1971="","",IF(AND(VLOOKUP('Journal Template'!D1971,X:AA,4,0)='Journal Template'!A1971,VLOOKUP('Journal Template'!D1971,X:Y,2,0)="A"),"","Inactive Dept Combo Error")),"")</f>
        <v/>
      </c>
      <c r="AK1559" s="150" t="str">
        <f>IF(JRF!B1572="","",IF(JRF!B1572=IFERROR(VLOOKUP(JRF!B1572,Checks!AI:AI,1,0),0),"Entry in Branch/Satellite BU's",""))</f>
        <v/>
      </c>
      <c r="AL1559" t="str">
        <f>IFERROR(IF('Journal Template'!A1971="","",IF('Journal Template'!A1971=IFERROR(VLOOKUP('Journal Template'!A1971,Checks!AI:AI,1,0),0),"Entry in Branch/Satellite BU's","")),"")</f>
        <v/>
      </c>
      <c r="AO1559" s="171"/>
      <c r="AP1559" s="171"/>
      <c r="AQ1559" s="171"/>
      <c r="AR1559" s="171"/>
      <c r="CI1559" t="str">
        <f>IF(JRF!F1572&gt;0,"",IF(JRF!B1572="","",IF(LEFT(JRF!B1572,1)=IFERROR(VLOOKUP(LEFT(JRF!B1572,1),$CF$2:$CF$5,1,0),0),"Product Code Required",IF(JRF!C1572="","",IF(JRF!C1572=IFERROR(VLOOKUP(JRF!C1572,$CH:$CH,1,0),0),"Product Code Required","NA")))))</f>
        <v/>
      </c>
      <c r="CJ1559" t="str">
        <f>IF(JRF!AV1572&gt;0,"",IF(JRF!Q1572="","",IF(LEFT(JRF!Q1572,1)=IFERROR(VLOOKUP(LEFT(JRF!Q1572,1),$CF$2:$CF$5,1,0),0),"Product Code Required",IF(JRF!V1572="","",IF(JRF!V1572=IFERROR(VLOOKUP(JRF!V1572,$CH:$CH,1,0),0),"Product Code Required","NA")))))</f>
        <v/>
      </c>
      <c r="CK1559" t="str">
        <f>IFERROR(IF(LEN('Journal Template'!F1570)&gt;0,"",IF('Journal Template'!A1570="","",IF(LEFT('Journal Template'!A1570,1)=IFERROR(VLOOKUP(LEFT('Journal Template'!A1570,1),Checks!$CF$2:$CF$5,1,0),0),"Product Code Required",IF('Journal Template'!D1570="","",IF('Journal Template'!D1570=IFERROR(VLOOKUP('Journal Template'!D1570,Checks!$CH:$CH,1,0),0),"Product Code Required","NA"))))),"")</f>
        <v/>
      </c>
    </row>
    <row r="1560" spans="14:89">
      <c r="N1560" t="s">
        <v>7919</v>
      </c>
      <c r="O1560" t="s">
        <v>7920</v>
      </c>
      <c r="P1560" t="s">
        <v>386</v>
      </c>
      <c r="Q1560" s="150" t="str">
        <f>IF(JRF!D1573="","",IF(IFERROR(VLOOKUP(JRF!D1573,Checks!N:P,3,0),0)="A","","Inactive account in Use"))</f>
        <v/>
      </c>
      <c r="R1560" t="str">
        <f>IFERROR(IF('Journal Template'!C1972="","",IF(IFERROR(VLOOKUP('Journal Template'!C1972,Checks!N:P,3,0),0)="A","","Inactive account in Use")),"")</f>
        <v/>
      </c>
      <c r="V1560" s="150" t="str">
        <f>IF(JRF!C1573="","",IF(IFERROR(VLOOKUP(JRF!C1573,Checks!S:U,3,0),0)="A","Entry with System fund Dept",""))</f>
        <v/>
      </c>
      <c r="W1560" t="str">
        <f>IFERROR(IF('Journal Template'!D1972="","",IF(IFERROR(VLOOKUP('Journal Template'!D1972,Checks!S:U,3,0),0)="A","Entry with System fund Dept","")),"")</f>
        <v/>
      </c>
      <c r="X1560" t="s">
        <v>7917</v>
      </c>
      <c r="Y1560" t="s">
        <v>389</v>
      </c>
      <c r="Z1560" t="s">
        <v>7918</v>
      </c>
      <c r="AA1560" t="s">
        <v>391</v>
      </c>
      <c r="AB1560" t="s">
        <v>125</v>
      </c>
      <c r="AC1560" s="150" t="str">
        <f>IFERROR(IF(JRF!C1573="","",IF(AND(VLOOKUP(JRF!C1573,X:AA,4,0)=JRF!B1573,VLOOKUP(JRF!C1573,X:Y,2,0)="A"),"","Inactive Dept Combo Error")),"Inactive Dept Combo Error")</f>
        <v/>
      </c>
      <c r="AD1560" t="str">
        <f>IFERROR(IF('Journal Template'!D1972="","",IF(AND(VLOOKUP('Journal Template'!D1972,X:AA,4,0)='Journal Template'!A1972,VLOOKUP('Journal Template'!D1972,X:Y,2,0)="A"),"","Inactive Dept Combo Error")),"")</f>
        <v/>
      </c>
      <c r="AK1560" s="150" t="str">
        <f>IF(JRF!B1573="","",IF(JRF!B1573=IFERROR(VLOOKUP(JRF!B1573,Checks!AI:AI,1,0),0),"Entry in Branch/Satellite BU's",""))</f>
        <v/>
      </c>
      <c r="AL1560" t="str">
        <f>IFERROR(IF('Journal Template'!A1972="","",IF('Journal Template'!A1972=IFERROR(VLOOKUP('Journal Template'!A1972,Checks!AI:AI,1,0),0),"Entry in Branch/Satellite BU's","")),"")</f>
        <v/>
      </c>
      <c r="AO1560" s="171"/>
      <c r="AP1560" s="171"/>
      <c r="AQ1560" s="171"/>
      <c r="AR1560" s="171"/>
      <c r="CI1560" t="str">
        <f>IF(JRF!F1573&gt;0,"",IF(JRF!B1573="","",IF(LEFT(JRF!B1573,1)=IFERROR(VLOOKUP(LEFT(JRF!B1573,1),$CF$2:$CF$5,1,0),0),"Product Code Required",IF(JRF!C1573="","",IF(JRF!C1573=IFERROR(VLOOKUP(JRF!C1573,$CH:$CH,1,0),0),"Product Code Required","NA")))))</f>
        <v/>
      </c>
      <c r="CJ1560" t="str">
        <f>IF(JRF!AV1573&gt;0,"",IF(JRF!Q1573="","",IF(LEFT(JRF!Q1573,1)=IFERROR(VLOOKUP(LEFT(JRF!Q1573,1),$CF$2:$CF$5,1,0),0),"Product Code Required",IF(JRF!V1573="","",IF(JRF!V1573=IFERROR(VLOOKUP(JRF!V1573,$CH:$CH,1,0),0),"Product Code Required","NA")))))</f>
        <v/>
      </c>
      <c r="CK1560" t="str">
        <f>IFERROR(IF(LEN('Journal Template'!F1571)&gt;0,"",IF('Journal Template'!A1571="","",IF(LEFT('Journal Template'!A1571,1)=IFERROR(VLOOKUP(LEFT('Journal Template'!A1571,1),Checks!$CF$2:$CF$5,1,0),0),"Product Code Required",IF('Journal Template'!D1571="","",IF('Journal Template'!D1571=IFERROR(VLOOKUP('Journal Template'!D1571,Checks!$CH:$CH,1,0),0),"Product Code Required","NA"))))),"")</f>
        <v/>
      </c>
    </row>
    <row r="1561" spans="14:89">
      <c r="N1561" t="s">
        <v>7921</v>
      </c>
      <c r="O1561" t="s">
        <v>7922</v>
      </c>
      <c r="P1561" t="s">
        <v>386</v>
      </c>
      <c r="Q1561" s="150" t="str">
        <f>IF(JRF!D1574="","",IF(IFERROR(VLOOKUP(JRF!D1574,Checks!N:P,3,0),0)="A","","Inactive account in Use"))</f>
        <v/>
      </c>
      <c r="R1561" t="str">
        <f>IFERROR(IF('Journal Template'!C1973="","",IF(IFERROR(VLOOKUP('Journal Template'!C1973,Checks!N:P,3,0),0)="A","","Inactive account in Use")),"")</f>
        <v/>
      </c>
      <c r="V1561" s="150" t="str">
        <f>IF(JRF!C1574="","",IF(IFERROR(VLOOKUP(JRF!C1574,Checks!S:U,3,0),0)="A","Entry with System fund Dept",""))</f>
        <v/>
      </c>
      <c r="W1561" t="str">
        <f>IFERROR(IF('Journal Template'!D1973="","",IF(IFERROR(VLOOKUP('Journal Template'!D1973,Checks!S:U,3,0),0)="A","Entry with System fund Dept","")),"")</f>
        <v/>
      </c>
      <c r="X1561" t="s">
        <v>7923</v>
      </c>
      <c r="Y1561" t="s">
        <v>386</v>
      </c>
      <c r="Z1561" t="s">
        <v>1516</v>
      </c>
      <c r="AA1561" t="s">
        <v>1493</v>
      </c>
      <c r="AB1561" t="s">
        <v>125</v>
      </c>
      <c r="AC1561" s="150" t="str">
        <f>IFERROR(IF(JRF!C1574="","",IF(AND(VLOOKUP(JRF!C1574,X:AA,4,0)=JRF!B1574,VLOOKUP(JRF!C1574,X:Y,2,0)="A"),"","Inactive Dept Combo Error")),"Inactive Dept Combo Error")</f>
        <v/>
      </c>
      <c r="AD1561" t="str">
        <f>IFERROR(IF('Journal Template'!D1973="","",IF(AND(VLOOKUP('Journal Template'!D1973,X:AA,4,0)='Journal Template'!A1973,VLOOKUP('Journal Template'!D1973,X:Y,2,0)="A"),"","Inactive Dept Combo Error")),"")</f>
        <v/>
      </c>
      <c r="AK1561" s="150" t="str">
        <f>IF(JRF!B1574="","",IF(JRF!B1574=IFERROR(VLOOKUP(JRF!B1574,Checks!AI:AI,1,0),0),"Entry in Branch/Satellite BU's",""))</f>
        <v/>
      </c>
      <c r="AL1561" t="str">
        <f>IFERROR(IF('Journal Template'!A1973="","",IF('Journal Template'!A1973=IFERROR(VLOOKUP('Journal Template'!A1973,Checks!AI:AI,1,0),0),"Entry in Branch/Satellite BU's","")),"")</f>
        <v/>
      </c>
      <c r="AO1561" s="171"/>
      <c r="AP1561" s="171"/>
      <c r="AQ1561" s="171"/>
      <c r="AR1561" s="171"/>
      <c r="CI1561" t="str">
        <f>IF(JRF!F1574&gt;0,"",IF(JRF!B1574="","",IF(LEFT(JRF!B1574,1)=IFERROR(VLOOKUP(LEFT(JRF!B1574,1),$CF$2:$CF$5,1,0),0),"Product Code Required",IF(JRF!C1574="","",IF(JRF!C1574=IFERROR(VLOOKUP(JRF!C1574,$CH:$CH,1,0),0),"Product Code Required","NA")))))</f>
        <v/>
      </c>
      <c r="CJ1561" t="str">
        <f>IF(JRF!AV1574&gt;0,"",IF(JRF!Q1574="","",IF(LEFT(JRF!Q1574,1)=IFERROR(VLOOKUP(LEFT(JRF!Q1574,1),$CF$2:$CF$5,1,0),0),"Product Code Required",IF(JRF!V1574="","",IF(JRF!V1574=IFERROR(VLOOKUP(JRF!V1574,$CH:$CH,1,0),0),"Product Code Required","NA")))))</f>
        <v/>
      </c>
      <c r="CK1561" t="str">
        <f>IFERROR(IF(LEN('Journal Template'!F1572)&gt;0,"",IF('Journal Template'!A1572="","",IF(LEFT('Journal Template'!A1572,1)=IFERROR(VLOOKUP(LEFT('Journal Template'!A1572,1),Checks!$CF$2:$CF$5,1,0),0),"Product Code Required",IF('Journal Template'!D1572="","",IF('Journal Template'!D1572=IFERROR(VLOOKUP('Journal Template'!D1572,Checks!$CH:$CH,1,0),0),"Product Code Required","NA"))))),"")</f>
        <v/>
      </c>
    </row>
    <row r="1562" spans="14:89">
      <c r="N1562" t="s">
        <v>7924</v>
      </c>
      <c r="O1562" t="s">
        <v>7925</v>
      </c>
      <c r="P1562" t="s">
        <v>386</v>
      </c>
      <c r="Q1562" s="150" t="str">
        <f>IF(JRF!D1575="","",IF(IFERROR(VLOOKUP(JRF!D1575,Checks!N:P,3,0),0)="A","","Inactive account in Use"))</f>
        <v/>
      </c>
      <c r="R1562" t="str">
        <f>IFERROR(IF('Journal Template'!C1974="","",IF(IFERROR(VLOOKUP('Journal Template'!C1974,Checks!N:P,3,0),0)="A","","Inactive account in Use")),"")</f>
        <v/>
      </c>
      <c r="V1562" s="150" t="str">
        <f>IF(JRF!C1575="","",IF(IFERROR(VLOOKUP(JRF!C1575,Checks!S:U,3,0),0)="A","Entry with System fund Dept",""))</f>
        <v/>
      </c>
      <c r="W1562" t="str">
        <f>IFERROR(IF('Journal Template'!D1974="","",IF(IFERROR(VLOOKUP('Journal Template'!D1974,Checks!S:U,3,0),0)="A","Entry with System fund Dept","")),"")</f>
        <v/>
      </c>
      <c r="X1562" t="s">
        <v>7923</v>
      </c>
      <c r="Y1562" t="s">
        <v>389</v>
      </c>
      <c r="Z1562" t="s">
        <v>1516</v>
      </c>
      <c r="AA1562" t="s">
        <v>391</v>
      </c>
      <c r="AB1562" t="s">
        <v>125</v>
      </c>
      <c r="AC1562" s="150" t="str">
        <f>IFERROR(IF(JRF!C1575="","",IF(AND(VLOOKUP(JRF!C1575,X:AA,4,0)=JRF!B1575,VLOOKUP(JRF!C1575,X:Y,2,0)="A"),"","Inactive Dept Combo Error")),"Inactive Dept Combo Error")</f>
        <v/>
      </c>
      <c r="AD1562" t="str">
        <f>IFERROR(IF('Journal Template'!D1974="","",IF(AND(VLOOKUP('Journal Template'!D1974,X:AA,4,0)='Journal Template'!A1974,VLOOKUP('Journal Template'!D1974,X:Y,2,0)="A"),"","Inactive Dept Combo Error")),"")</f>
        <v/>
      </c>
      <c r="AK1562" s="150" t="str">
        <f>IF(JRF!B1575="","",IF(JRF!B1575=IFERROR(VLOOKUP(JRF!B1575,Checks!AI:AI,1,0),0),"Entry in Branch/Satellite BU's",""))</f>
        <v/>
      </c>
      <c r="AL1562" t="str">
        <f>IFERROR(IF('Journal Template'!A1974="","",IF('Journal Template'!A1974=IFERROR(VLOOKUP('Journal Template'!A1974,Checks!AI:AI,1,0),0),"Entry in Branch/Satellite BU's","")),"")</f>
        <v/>
      </c>
      <c r="AO1562" s="171"/>
      <c r="AP1562" s="171"/>
      <c r="AQ1562" s="171"/>
      <c r="AR1562" s="171"/>
      <c r="CI1562" t="str">
        <f>IF(JRF!F1575&gt;0,"",IF(JRF!B1575="","",IF(LEFT(JRF!B1575,1)=IFERROR(VLOOKUP(LEFT(JRF!B1575,1),$CF$2:$CF$5,1,0),0),"Product Code Required",IF(JRF!C1575="","",IF(JRF!C1575=IFERROR(VLOOKUP(JRF!C1575,$CH:$CH,1,0),0),"Product Code Required","NA")))))</f>
        <v/>
      </c>
      <c r="CJ1562" t="str">
        <f>IF(JRF!AV1575&gt;0,"",IF(JRF!Q1575="","",IF(LEFT(JRF!Q1575,1)=IFERROR(VLOOKUP(LEFT(JRF!Q1575,1),$CF$2:$CF$5,1,0),0),"Product Code Required",IF(JRF!V1575="","",IF(JRF!V1575=IFERROR(VLOOKUP(JRF!V1575,$CH:$CH,1,0),0),"Product Code Required","NA")))))</f>
        <v/>
      </c>
      <c r="CK1562" t="str">
        <f>IFERROR(IF(LEN('Journal Template'!F1573)&gt;0,"",IF('Journal Template'!A1573="","",IF(LEFT('Journal Template'!A1573,1)=IFERROR(VLOOKUP(LEFT('Journal Template'!A1573,1),Checks!$CF$2:$CF$5,1,0),0),"Product Code Required",IF('Journal Template'!D1573="","",IF('Journal Template'!D1573=IFERROR(VLOOKUP('Journal Template'!D1573,Checks!$CH:$CH,1,0),0),"Product Code Required","NA"))))),"")</f>
        <v/>
      </c>
    </row>
    <row r="1563" spans="14:89">
      <c r="N1563" t="s">
        <v>7926</v>
      </c>
      <c r="O1563" t="s">
        <v>7927</v>
      </c>
      <c r="P1563" t="s">
        <v>386</v>
      </c>
      <c r="Q1563" s="150" t="str">
        <f>IF(JRF!D1576="","",IF(IFERROR(VLOOKUP(JRF!D1576,Checks!N:P,3,0),0)="A","","Inactive account in Use"))</f>
        <v/>
      </c>
      <c r="R1563" t="str">
        <f>IFERROR(IF('Journal Template'!C1975="","",IF(IFERROR(VLOOKUP('Journal Template'!C1975,Checks!N:P,3,0),0)="A","","Inactive account in Use")),"")</f>
        <v/>
      </c>
      <c r="V1563" s="150" t="str">
        <f>IF(JRF!C1576="","",IF(IFERROR(VLOOKUP(JRF!C1576,Checks!S:U,3,0),0)="A","Entry with System fund Dept",""))</f>
        <v/>
      </c>
      <c r="W1563" t="str">
        <f>IFERROR(IF('Journal Template'!D1975="","",IF(IFERROR(VLOOKUP('Journal Template'!D1975,Checks!S:U,3,0),0)="A","Entry with System fund Dept","")),"")</f>
        <v/>
      </c>
      <c r="X1563" t="s">
        <v>7928</v>
      </c>
      <c r="Y1563" t="s">
        <v>386</v>
      </c>
      <c r="Z1563" t="s">
        <v>1424</v>
      </c>
      <c r="AA1563" t="s">
        <v>391</v>
      </c>
      <c r="AB1563" t="s">
        <v>125</v>
      </c>
      <c r="AC1563" s="150" t="str">
        <f>IFERROR(IF(JRF!C1576="","",IF(AND(VLOOKUP(JRF!C1576,X:AA,4,0)=JRF!B1576,VLOOKUP(JRF!C1576,X:Y,2,0)="A"),"","Inactive Dept Combo Error")),"Inactive Dept Combo Error")</f>
        <v/>
      </c>
      <c r="AD1563" t="str">
        <f>IFERROR(IF('Journal Template'!D1975="","",IF(AND(VLOOKUP('Journal Template'!D1975,X:AA,4,0)='Journal Template'!A1975,VLOOKUP('Journal Template'!D1975,X:Y,2,0)="A"),"","Inactive Dept Combo Error")),"")</f>
        <v/>
      </c>
      <c r="AK1563" s="150" t="str">
        <f>IF(JRF!B1576="","",IF(JRF!B1576=IFERROR(VLOOKUP(JRF!B1576,Checks!AI:AI,1,0),0),"Entry in Branch/Satellite BU's",""))</f>
        <v/>
      </c>
      <c r="AL1563" t="str">
        <f>IFERROR(IF('Journal Template'!A1975="","",IF('Journal Template'!A1975=IFERROR(VLOOKUP('Journal Template'!A1975,Checks!AI:AI,1,0),0),"Entry in Branch/Satellite BU's","")),"")</f>
        <v/>
      </c>
      <c r="AO1563" s="171"/>
      <c r="AP1563" s="171"/>
      <c r="AQ1563" s="171"/>
      <c r="AR1563" s="171"/>
      <c r="CI1563" t="str">
        <f>IF(JRF!F1576&gt;0,"",IF(JRF!B1576="","",IF(LEFT(JRF!B1576,1)=IFERROR(VLOOKUP(LEFT(JRF!B1576,1),$CF$2:$CF$5,1,0),0),"Product Code Required",IF(JRF!C1576="","",IF(JRF!C1576=IFERROR(VLOOKUP(JRF!C1576,$CH:$CH,1,0),0),"Product Code Required","NA")))))</f>
        <v/>
      </c>
      <c r="CJ1563" t="str">
        <f>IF(JRF!AV1576&gt;0,"",IF(JRF!Q1576="","",IF(LEFT(JRF!Q1576,1)=IFERROR(VLOOKUP(LEFT(JRF!Q1576,1),$CF$2:$CF$5,1,0),0),"Product Code Required",IF(JRF!V1576="","",IF(JRF!V1576=IFERROR(VLOOKUP(JRF!V1576,$CH:$CH,1,0),0),"Product Code Required","NA")))))</f>
        <v/>
      </c>
      <c r="CK1563" t="str">
        <f>IFERROR(IF(LEN('Journal Template'!F1574)&gt;0,"",IF('Journal Template'!A1574="","",IF(LEFT('Journal Template'!A1574,1)=IFERROR(VLOOKUP(LEFT('Journal Template'!A1574,1),Checks!$CF$2:$CF$5,1,0),0),"Product Code Required",IF('Journal Template'!D1574="","",IF('Journal Template'!D1574=IFERROR(VLOOKUP('Journal Template'!D1574,Checks!$CH:$CH,1,0),0),"Product Code Required","NA"))))),"")</f>
        <v/>
      </c>
    </row>
    <row r="1564" spans="14:89">
      <c r="N1564" t="s">
        <v>7929</v>
      </c>
      <c r="O1564" t="s">
        <v>7930</v>
      </c>
      <c r="P1564" t="s">
        <v>386</v>
      </c>
      <c r="Q1564" s="150" t="str">
        <f>IF(JRF!D1577="","",IF(IFERROR(VLOOKUP(JRF!D1577,Checks!N:P,3,0),0)="A","","Inactive account in Use"))</f>
        <v/>
      </c>
      <c r="R1564" t="str">
        <f>IFERROR(IF('Journal Template'!C1976="","",IF(IFERROR(VLOOKUP('Journal Template'!C1976,Checks!N:P,3,0),0)="A","","Inactive account in Use")),"")</f>
        <v/>
      </c>
      <c r="V1564" s="150" t="str">
        <f>IF(JRF!C1577="","",IF(IFERROR(VLOOKUP(JRF!C1577,Checks!S:U,3,0),0)="A","Entry with System fund Dept",""))</f>
        <v/>
      </c>
      <c r="W1564" t="str">
        <f>IFERROR(IF('Journal Template'!D1976="","",IF(IFERROR(VLOOKUP('Journal Template'!D1976,Checks!S:U,3,0),0)="A","Entry with System fund Dept","")),"")</f>
        <v/>
      </c>
      <c r="X1564" t="s">
        <v>7931</v>
      </c>
      <c r="Y1564" t="s">
        <v>386</v>
      </c>
      <c r="Z1564" t="s">
        <v>7932</v>
      </c>
      <c r="AA1564" t="s">
        <v>3581</v>
      </c>
      <c r="AB1564" t="s">
        <v>125</v>
      </c>
      <c r="AC1564" s="150" t="str">
        <f>IFERROR(IF(JRF!C1577="","",IF(AND(VLOOKUP(JRF!C1577,X:AA,4,0)=JRF!B1577,VLOOKUP(JRF!C1577,X:Y,2,0)="A"),"","Inactive Dept Combo Error")),"Inactive Dept Combo Error")</f>
        <v/>
      </c>
      <c r="AD1564" t="str">
        <f>IFERROR(IF('Journal Template'!D1976="","",IF(AND(VLOOKUP('Journal Template'!D1976,X:AA,4,0)='Journal Template'!A1976,VLOOKUP('Journal Template'!D1976,X:Y,2,0)="A"),"","Inactive Dept Combo Error")),"")</f>
        <v/>
      </c>
      <c r="AK1564" s="150" t="str">
        <f>IF(JRF!B1577="","",IF(JRF!B1577=IFERROR(VLOOKUP(JRF!B1577,Checks!AI:AI,1,0),0),"Entry in Branch/Satellite BU's",""))</f>
        <v/>
      </c>
      <c r="AL1564" t="str">
        <f>IFERROR(IF('Journal Template'!A1976="","",IF('Journal Template'!A1976=IFERROR(VLOOKUP('Journal Template'!A1976,Checks!AI:AI,1,0),0),"Entry in Branch/Satellite BU's","")),"")</f>
        <v/>
      </c>
      <c r="AO1564" s="171"/>
      <c r="AP1564" s="171"/>
      <c r="AQ1564" s="171"/>
      <c r="AR1564" s="171"/>
      <c r="CI1564" t="str">
        <f>IF(JRF!F1577&gt;0,"",IF(JRF!B1577="","",IF(LEFT(JRF!B1577,1)=IFERROR(VLOOKUP(LEFT(JRF!B1577,1),$CF$2:$CF$5,1,0),0),"Product Code Required",IF(JRF!C1577="","",IF(JRF!C1577=IFERROR(VLOOKUP(JRF!C1577,$CH:$CH,1,0),0),"Product Code Required","NA")))))</f>
        <v/>
      </c>
      <c r="CJ1564" t="str">
        <f>IF(JRF!AV1577&gt;0,"",IF(JRF!Q1577="","",IF(LEFT(JRF!Q1577,1)=IFERROR(VLOOKUP(LEFT(JRF!Q1577,1),$CF$2:$CF$5,1,0),0),"Product Code Required",IF(JRF!V1577="","",IF(JRF!V1577=IFERROR(VLOOKUP(JRF!V1577,$CH:$CH,1,0),0),"Product Code Required","NA")))))</f>
        <v/>
      </c>
      <c r="CK1564" t="str">
        <f>IFERROR(IF(LEN('Journal Template'!F1575)&gt;0,"",IF('Journal Template'!A1575="","",IF(LEFT('Journal Template'!A1575,1)=IFERROR(VLOOKUP(LEFT('Journal Template'!A1575,1),Checks!$CF$2:$CF$5,1,0),0),"Product Code Required",IF('Journal Template'!D1575="","",IF('Journal Template'!D1575=IFERROR(VLOOKUP('Journal Template'!D1575,Checks!$CH:$CH,1,0),0),"Product Code Required","NA"))))),"")</f>
        <v/>
      </c>
    </row>
    <row r="1565" spans="14:89">
      <c r="N1565" t="s">
        <v>7933</v>
      </c>
      <c r="O1565" t="s">
        <v>7934</v>
      </c>
      <c r="P1565" t="s">
        <v>386</v>
      </c>
      <c r="Q1565" s="150" t="str">
        <f>IF(JRF!D1578="","",IF(IFERROR(VLOOKUP(JRF!D1578,Checks!N:P,3,0),0)="A","","Inactive account in Use"))</f>
        <v/>
      </c>
      <c r="R1565" t="str">
        <f>IFERROR(IF('Journal Template'!C1977="","",IF(IFERROR(VLOOKUP('Journal Template'!C1977,Checks!N:P,3,0),0)="A","","Inactive account in Use")),"")</f>
        <v/>
      </c>
      <c r="V1565" s="150" t="str">
        <f>IF(JRF!C1578="","",IF(IFERROR(VLOOKUP(JRF!C1578,Checks!S:U,3,0),0)="A","Entry with System fund Dept",""))</f>
        <v/>
      </c>
      <c r="W1565" t="str">
        <f>IFERROR(IF('Journal Template'!D1977="","",IF(IFERROR(VLOOKUP('Journal Template'!D1977,Checks!S:U,3,0),0)="A","Entry with System fund Dept","")),"")</f>
        <v/>
      </c>
      <c r="X1565" t="s">
        <v>7935</v>
      </c>
      <c r="Y1565" t="s">
        <v>386</v>
      </c>
      <c r="Z1565" t="s">
        <v>7936</v>
      </c>
      <c r="AA1565" t="s">
        <v>391</v>
      </c>
      <c r="AB1565" t="s">
        <v>125</v>
      </c>
      <c r="AC1565" s="150" t="str">
        <f>IFERROR(IF(JRF!C1578="","",IF(AND(VLOOKUP(JRF!C1578,X:AA,4,0)=JRF!B1578,VLOOKUP(JRF!C1578,X:Y,2,0)="A"),"","Inactive Dept Combo Error")),"Inactive Dept Combo Error")</f>
        <v/>
      </c>
      <c r="AD1565" t="str">
        <f>IFERROR(IF('Journal Template'!D1977="","",IF(AND(VLOOKUP('Journal Template'!D1977,X:AA,4,0)='Journal Template'!A1977,VLOOKUP('Journal Template'!D1977,X:Y,2,0)="A"),"","Inactive Dept Combo Error")),"")</f>
        <v/>
      </c>
      <c r="AK1565" s="150" t="str">
        <f>IF(JRF!B1578="","",IF(JRF!B1578=IFERROR(VLOOKUP(JRF!B1578,Checks!AI:AI,1,0),0),"Entry in Branch/Satellite BU's",""))</f>
        <v/>
      </c>
      <c r="AL1565" t="str">
        <f>IFERROR(IF('Journal Template'!A1977="","",IF('Journal Template'!A1977=IFERROR(VLOOKUP('Journal Template'!A1977,Checks!AI:AI,1,0),0),"Entry in Branch/Satellite BU's","")),"")</f>
        <v/>
      </c>
      <c r="AO1565" s="171"/>
      <c r="AP1565" s="171"/>
      <c r="AQ1565" s="171"/>
      <c r="AR1565" s="171"/>
      <c r="CI1565" t="str">
        <f>IF(JRF!F1578&gt;0,"",IF(JRF!B1578="","",IF(LEFT(JRF!B1578,1)=IFERROR(VLOOKUP(LEFT(JRF!B1578,1),$CF$2:$CF$5,1,0),0),"Product Code Required",IF(JRF!C1578="","",IF(JRF!C1578=IFERROR(VLOOKUP(JRF!C1578,$CH:$CH,1,0),0),"Product Code Required","NA")))))</f>
        <v/>
      </c>
      <c r="CJ1565" t="str">
        <f>IF(JRF!AV1578&gt;0,"",IF(JRF!Q1578="","",IF(LEFT(JRF!Q1578,1)=IFERROR(VLOOKUP(LEFT(JRF!Q1578,1),$CF$2:$CF$5,1,0),0),"Product Code Required",IF(JRF!V1578="","",IF(JRF!V1578=IFERROR(VLOOKUP(JRF!V1578,$CH:$CH,1,0),0),"Product Code Required","NA")))))</f>
        <v/>
      </c>
      <c r="CK1565" t="str">
        <f>IFERROR(IF(LEN('Journal Template'!F1576)&gt;0,"",IF('Journal Template'!A1576="","",IF(LEFT('Journal Template'!A1576,1)=IFERROR(VLOOKUP(LEFT('Journal Template'!A1576,1),Checks!$CF$2:$CF$5,1,0),0),"Product Code Required",IF('Journal Template'!D1576="","",IF('Journal Template'!D1576=IFERROR(VLOOKUP('Journal Template'!D1576,Checks!$CH:$CH,1,0),0),"Product Code Required","NA"))))),"")</f>
        <v/>
      </c>
    </row>
    <row r="1566" spans="14:89">
      <c r="N1566" t="s">
        <v>7937</v>
      </c>
      <c r="O1566" t="s">
        <v>7938</v>
      </c>
      <c r="P1566" t="s">
        <v>386</v>
      </c>
      <c r="Q1566" s="150" t="str">
        <f>IF(JRF!D1579="","",IF(IFERROR(VLOOKUP(JRF!D1579,Checks!N:P,3,0),0)="A","","Inactive account in Use"))</f>
        <v/>
      </c>
      <c r="R1566" t="str">
        <f>IFERROR(IF('Journal Template'!C1978="","",IF(IFERROR(VLOOKUP('Journal Template'!C1978,Checks!N:P,3,0),0)="A","","Inactive account in Use")),"")</f>
        <v/>
      </c>
      <c r="V1566" s="150" t="str">
        <f>IF(JRF!C1579="","",IF(IFERROR(VLOOKUP(JRF!C1579,Checks!S:U,3,0),0)="A","Entry with System fund Dept",""))</f>
        <v/>
      </c>
      <c r="W1566" t="str">
        <f>IFERROR(IF('Journal Template'!D1978="","",IF(IFERROR(VLOOKUP('Journal Template'!D1978,Checks!S:U,3,0),0)="A","Entry with System fund Dept","")),"")</f>
        <v/>
      </c>
      <c r="X1566" t="s">
        <v>7939</v>
      </c>
      <c r="Y1566" t="s">
        <v>389</v>
      </c>
      <c r="Z1566" t="s">
        <v>7940</v>
      </c>
      <c r="AA1566" t="s">
        <v>391</v>
      </c>
      <c r="AB1566" t="s">
        <v>125</v>
      </c>
      <c r="AC1566" s="150" t="str">
        <f>IFERROR(IF(JRF!C1579="","",IF(AND(VLOOKUP(JRF!C1579,X:AA,4,0)=JRF!B1579,VLOOKUP(JRF!C1579,X:Y,2,0)="A"),"","Inactive Dept Combo Error")),"Inactive Dept Combo Error")</f>
        <v/>
      </c>
      <c r="AD1566" t="str">
        <f>IFERROR(IF('Journal Template'!D1978="","",IF(AND(VLOOKUP('Journal Template'!D1978,X:AA,4,0)='Journal Template'!A1978,VLOOKUP('Journal Template'!D1978,X:Y,2,0)="A"),"","Inactive Dept Combo Error")),"")</f>
        <v/>
      </c>
      <c r="AK1566" s="150" t="str">
        <f>IF(JRF!B1579="","",IF(JRF!B1579=IFERROR(VLOOKUP(JRF!B1579,Checks!AI:AI,1,0),0),"Entry in Branch/Satellite BU's",""))</f>
        <v/>
      </c>
      <c r="AL1566" t="str">
        <f>IFERROR(IF('Journal Template'!A1978="","",IF('Journal Template'!A1978=IFERROR(VLOOKUP('Journal Template'!A1978,Checks!AI:AI,1,0),0),"Entry in Branch/Satellite BU's","")),"")</f>
        <v/>
      </c>
      <c r="AO1566" s="171"/>
      <c r="AP1566" s="171"/>
      <c r="AQ1566" s="171"/>
      <c r="AR1566" s="171"/>
      <c r="CI1566" t="str">
        <f>IF(JRF!F1579&gt;0,"",IF(JRF!B1579="","",IF(LEFT(JRF!B1579,1)=IFERROR(VLOOKUP(LEFT(JRF!B1579,1),$CF$2:$CF$5,1,0),0),"Product Code Required",IF(JRF!C1579="","",IF(JRF!C1579=IFERROR(VLOOKUP(JRF!C1579,$CH:$CH,1,0),0),"Product Code Required","NA")))))</f>
        <v/>
      </c>
      <c r="CJ1566" t="str">
        <f>IF(JRF!AV1579&gt;0,"",IF(JRF!Q1579="","",IF(LEFT(JRF!Q1579,1)=IFERROR(VLOOKUP(LEFT(JRF!Q1579,1),$CF$2:$CF$5,1,0),0),"Product Code Required",IF(JRF!V1579="","",IF(JRF!V1579=IFERROR(VLOOKUP(JRF!V1579,$CH:$CH,1,0),0),"Product Code Required","NA")))))</f>
        <v/>
      </c>
      <c r="CK1566" t="str">
        <f>IFERROR(IF(LEN('Journal Template'!F1577)&gt;0,"",IF('Journal Template'!A1577="","",IF(LEFT('Journal Template'!A1577,1)=IFERROR(VLOOKUP(LEFT('Journal Template'!A1577,1),Checks!$CF$2:$CF$5,1,0),0),"Product Code Required",IF('Journal Template'!D1577="","",IF('Journal Template'!D1577=IFERROR(VLOOKUP('Journal Template'!D1577,Checks!$CH:$CH,1,0),0),"Product Code Required","NA"))))),"")</f>
        <v/>
      </c>
    </row>
    <row r="1567" spans="14:89">
      <c r="N1567" t="s">
        <v>7941</v>
      </c>
      <c r="O1567" t="s">
        <v>7942</v>
      </c>
      <c r="P1567" t="s">
        <v>386</v>
      </c>
      <c r="Q1567" s="150" t="str">
        <f>IF(JRF!D1580="","",IF(IFERROR(VLOOKUP(JRF!D1580,Checks!N:P,3,0),0)="A","","Inactive account in Use"))</f>
        <v/>
      </c>
      <c r="R1567" t="str">
        <f>IFERROR(IF('Journal Template'!C1979="","",IF(IFERROR(VLOOKUP('Journal Template'!C1979,Checks!N:P,3,0),0)="A","","Inactive account in Use")),"")</f>
        <v/>
      </c>
      <c r="V1567" s="150" t="str">
        <f>IF(JRF!C1580="","",IF(IFERROR(VLOOKUP(JRF!C1580,Checks!S:U,3,0),0)="A","Entry with System fund Dept",""))</f>
        <v/>
      </c>
      <c r="W1567" t="str">
        <f>IFERROR(IF('Journal Template'!D1979="","",IF(IFERROR(VLOOKUP('Journal Template'!D1979,Checks!S:U,3,0),0)="A","Entry with System fund Dept","")),"")</f>
        <v/>
      </c>
      <c r="X1567" t="s">
        <v>7943</v>
      </c>
      <c r="Y1567" t="s">
        <v>389</v>
      </c>
      <c r="Z1567" t="s">
        <v>7944</v>
      </c>
      <c r="AA1567" t="s">
        <v>391</v>
      </c>
      <c r="AB1567" t="s">
        <v>125</v>
      </c>
      <c r="AC1567" s="150" t="str">
        <f>IFERROR(IF(JRF!C1580="","",IF(AND(VLOOKUP(JRF!C1580,X:AA,4,0)=JRF!B1580,VLOOKUP(JRF!C1580,X:Y,2,0)="A"),"","Inactive Dept Combo Error")),"Inactive Dept Combo Error")</f>
        <v/>
      </c>
      <c r="AD1567" t="str">
        <f>IFERROR(IF('Journal Template'!D1979="","",IF(AND(VLOOKUP('Journal Template'!D1979,X:AA,4,0)='Journal Template'!A1979,VLOOKUP('Journal Template'!D1979,X:Y,2,0)="A"),"","Inactive Dept Combo Error")),"")</f>
        <v/>
      </c>
      <c r="AK1567" s="150" t="str">
        <f>IF(JRF!B1580="","",IF(JRF!B1580=IFERROR(VLOOKUP(JRF!B1580,Checks!AI:AI,1,0),0),"Entry in Branch/Satellite BU's",""))</f>
        <v/>
      </c>
      <c r="AL1567" t="str">
        <f>IFERROR(IF('Journal Template'!A1979="","",IF('Journal Template'!A1979=IFERROR(VLOOKUP('Journal Template'!A1979,Checks!AI:AI,1,0),0),"Entry in Branch/Satellite BU's","")),"")</f>
        <v/>
      </c>
      <c r="AO1567" s="171"/>
      <c r="AP1567" s="171"/>
      <c r="AQ1567" s="171"/>
      <c r="AR1567" s="171"/>
      <c r="CI1567" t="str">
        <f>IF(JRF!F1580&gt;0,"",IF(JRF!B1580="","",IF(LEFT(JRF!B1580,1)=IFERROR(VLOOKUP(LEFT(JRF!B1580,1),$CF$2:$CF$5,1,0),0),"Product Code Required",IF(JRF!C1580="","",IF(JRF!C1580=IFERROR(VLOOKUP(JRF!C1580,$CH:$CH,1,0),0),"Product Code Required","NA")))))</f>
        <v/>
      </c>
      <c r="CJ1567" t="str">
        <f>IF(JRF!AV1580&gt;0,"",IF(JRF!Q1580="","",IF(LEFT(JRF!Q1580,1)=IFERROR(VLOOKUP(LEFT(JRF!Q1580,1),$CF$2:$CF$5,1,0),0),"Product Code Required",IF(JRF!V1580="","",IF(JRF!V1580=IFERROR(VLOOKUP(JRF!V1580,$CH:$CH,1,0),0),"Product Code Required","NA")))))</f>
        <v/>
      </c>
      <c r="CK1567" t="str">
        <f>IFERROR(IF(LEN('Journal Template'!F1578)&gt;0,"",IF('Journal Template'!A1578="","",IF(LEFT('Journal Template'!A1578,1)=IFERROR(VLOOKUP(LEFT('Journal Template'!A1578,1),Checks!$CF$2:$CF$5,1,0),0),"Product Code Required",IF('Journal Template'!D1578="","",IF('Journal Template'!D1578=IFERROR(VLOOKUP('Journal Template'!D1578,Checks!$CH:$CH,1,0),0),"Product Code Required","NA"))))),"")</f>
        <v/>
      </c>
    </row>
    <row r="1568" spans="14:89">
      <c r="N1568" t="s">
        <v>7945</v>
      </c>
      <c r="O1568" t="s">
        <v>7946</v>
      </c>
      <c r="P1568" t="s">
        <v>386</v>
      </c>
      <c r="Q1568" s="150" t="str">
        <f>IF(JRF!D1581="","",IF(IFERROR(VLOOKUP(JRF!D1581,Checks!N:P,3,0),0)="A","","Inactive account in Use"))</f>
        <v/>
      </c>
      <c r="R1568" t="str">
        <f>IFERROR(IF('Journal Template'!C1980="","",IF(IFERROR(VLOOKUP('Journal Template'!C1980,Checks!N:P,3,0),0)="A","","Inactive account in Use")),"")</f>
        <v/>
      </c>
      <c r="V1568" s="150" t="str">
        <f>IF(JRF!C1581="","",IF(IFERROR(VLOOKUP(JRF!C1581,Checks!S:U,3,0),0)="A","Entry with System fund Dept",""))</f>
        <v/>
      </c>
      <c r="W1568" t="str">
        <f>IFERROR(IF('Journal Template'!D1980="","",IF(IFERROR(VLOOKUP('Journal Template'!D1980,Checks!S:U,3,0),0)="A","Entry with System fund Dept","")),"")</f>
        <v/>
      </c>
      <c r="X1568" t="s">
        <v>7947</v>
      </c>
      <c r="Y1568" t="s">
        <v>386</v>
      </c>
      <c r="Z1568" t="s">
        <v>7948</v>
      </c>
      <c r="AA1568" t="s">
        <v>391</v>
      </c>
      <c r="AB1568" t="s">
        <v>125</v>
      </c>
      <c r="AC1568" s="150" t="str">
        <f>IFERROR(IF(JRF!C1581="","",IF(AND(VLOOKUP(JRF!C1581,X:AA,4,0)=JRF!B1581,VLOOKUP(JRF!C1581,X:Y,2,0)="A"),"","Inactive Dept Combo Error")),"Inactive Dept Combo Error")</f>
        <v/>
      </c>
      <c r="AD1568" t="str">
        <f>IFERROR(IF('Journal Template'!D1980="","",IF(AND(VLOOKUP('Journal Template'!D1980,X:AA,4,0)='Journal Template'!A1980,VLOOKUP('Journal Template'!D1980,X:Y,2,0)="A"),"","Inactive Dept Combo Error")),"")</f>
        <v/>
      </c>
      <c r="AK1568" s="150" t="str">
        <f>IF(JRF!B1581="","",IF(JRF!B1581=IFERROR(VLOOKUP(JRF!B1581,Checks!AI:AI,1,0),0),"Entry in Branch/Satellite BU's",""))</f>
        <v/>
      </c>
      <c r="AL1568" t="str">
        <f>IFERROR(IF('Journal Template'!A1980="","",IF('Journal Template'!A1980=IFERROR(VLOOKUP('Journal Template'!A1980,Checks!AI:AI,1,0),0),"Entry in Branch/Satellite BU's","")),"")</f>
        <v/>
      </c>
      <c r="AO1568" s="171"/>
      <c r="AP1568" s="171"/>
      <c r="AQ1568" s="171"/>
      <c r="AR1568" s="171"/>
      <c r="CI1568" t="str">
        <f>IF(JRF!F1581&gt;0,"",IF(JRF!B1581="","",IF(LEFT(JRF!B1581,1)=IFERROR(VLOOKUP(LEFT(JRF!B1581,1),$CF$2:$CF$5,1,0),0),"Product Code Required",IF(JRF!C1581="","",IF(JRF!C1581=IFERROR(VLOOKUP(JRF!C1581,$CH:$CH,1,0),0),"Product Code Required","NA")))))</f>
        <v/>
      </c>
      <c r="CJ1568" t="str">
        <f>IF(JRF!AV1581&gt;0,"",IF(JRF!Q1581="","",IF(LEFT(JRF!Q1581,1)=IFERROR(VLOOKUP(LEFT(JRF!Q1581,1),$CF$2:$CF$5,1,0),0),"Product Code Required",IF(JRF!V1581="","",IF(JRF!V1581=IFERROR(VLOOKUP(JRF!V1581,$CH:$CH,1,0),0),"Product Code Required","NA")))))</f>
        <v/>
      </c>
      <c r="CK1568" t="str">
        <f>IFERROR(IF(LEN('Journal Template'!F1579)&gt;0,"",IF('Journal Template'!A1579="","",IF(LEFT('Journal Template'!A1579,1)=IFERROR(VLOOKUP(LEFT('Journal Template'!A1579,1),Checks!$CF$2:$CF$5,1,0),0),"Product Code Required",IF('Journal Template'!D1579="","",IF('Journal Template'!D1579=IFERROR(VLOOKUP('Journal Template'!D1579,Checks!$CH:$CH,1,0),0),"Product Code Required","NA"))))),"")</f>
        <v/>
      </c>
    </row>
    <row r="1569" spans="14:89">
      <c r="N1569" t="s">
        <v>536</v>
      </c>
      <c r="O1569" t="s">
        <v>397</v>
      </c>
      <c r="P1569" t="s">
        <v>386</v>
      </c>
      <c r="Q1569" s="150" t="str">
        <f>IF(JRF!D1582="","",IF(IFERROR(VLOOKUP(JRF!D1582,Checks!N:P,3,0),0)="A","","Inactive account in Use"))</f>
        <v/>
      </c>
      <c r="R1569" t="str">
        <f>IFERROR(IF('Journal Template'!C1981="","",IF(IFERROR(VLOOKUP('Journal Template'!C1981,Checks!N:P,3,0),0)="A","","Inactive account in Use")),"")</f>
        <v/>
      </c>
      <c r="V1569" s="150" t="str">
        <f>IF(JRF!C1582="","",IF(IFERROR(VLOOKUP(JRF!C1582,Checks!S:U,3,0),0)="A","Entry with System fund Dept",""))</f>
        <v/>
      </c>
      <c r="W1569" t="str">
        <f>IFERROR(IF('Journal Template'!D1981="","",IF(IFERROR(VLOOKUP('Journal Template'!D1981,Checks!S:U,3,0),0)="A","Entry with System fund Dept","")),"")</f>
        <v/>
      </c>
      <c r="X1569" t="s">
        <v>7949</v>
      </c>
      <c r="Y1569" t="s">
        <v>386</v>
      </c>
      <c r="Z1569" t="s">
        <v>7950</v>
      </c>
      <c r="AA1569" t="s">
        <v>391</v>
      </c>
      <c r="AB1569" t="s">
        <v>125</v>
      </c>
      <c r="AC1569" s="150" t="str">
        <f>IFERROR(IF(JRF!C1582="","",IF(AND(VLOOKUP(JRF!C1582,X:AA,4,0)=JRF!B1582,VLOOKUP(JRF!C1582,X:Y,2,0)="A"),"","Inactive Dept Combo Error")),"Inactive Dept Combo Error")</f>
        <v/>
      </c>
      <c r="AD1569" t="str">
        <f>IFERROR(IF('Journal Template'!D1981="","",IF(AND(VLOOKUP('Journal Template'!D1981,X:AA,4,0)='Journal Template'!A1981,VLOOKUP('Journal Template'!D1981,X:Y,2,0)="A"),"","Inactive Dept Combo Error")),"")</f>
        <v/>
      </c>
      <c r="AK1569" s="150" t="str">
        <f>IF(JRF!B1582="","",IF(JRF!B1582=IFERROR(VLOOKUP(JRF!B1582,Checks!AI:AI,1,0),0),"Entry in Branch/Satellite BU's",""))</f>
        <v/>
      </c>
      <c r="AL1569" t="str">
        <f>IFERROR(IF('Journal Template'!A1981="","",IF('Journal Template'!A1981=IFERROR(VLOOKUP('Journal Template'!A1981,Checks!AI:AI,1,0),0),"Entry in Branch/Satellite BU's","")),"")</f>
        <v/>
      </c>
      <c r="AO1569" s="171"/>
      <c r="AP1569" s="171"/>
      <c r="AQ1569" s="171"/>
      <c r="AR1569" s="171"/>
      <c r="CI1569" t="str">
        <f>IF(JRF!F1582&gt;0,"",IF(JRF!B1582="","",IF(LEFT(JRF!B1582,1)=IFERROR(VLOOKUP(LEFT(JRF!B1582,1),$CF$2:$CF$5,1,0),0),"Product Code Required",IF(JRF!C1582="","",IF(JRF!C1582=IFERROR(VLOOKUP(JRF!C1582,$CH:$CH,1,0),0),"Product Code Required","NA")))))</f>
        <v/>
      </c>
      <c r="CJ1569" t="str">
        <f>IF(JRF!AV1582&gt;0,"",IF(JRF!Q1582="","",IF(LEFT(JRF!Q1582,1)=IFERROR(VLOOKUP(LEFT(JRF!Q1582,1),$CF$2:$CF$5,1,0),0),"Product Code Required",IF(JRF!V1582="","",IF(JRF!V1582=IFERROR(VLOOKUP(JRF!V1582,$CH:$CH,1,0),0),"Product Code Required","NA")))))</f>
        <v/>
      </c>
      <c r="CK1569" t="str">
        <f>IFERROR(IF(LEN('Journal Template'!F1580)&gt;0,"",IF('Journal Template'!A1580="","",IF(LEFT('Journal Template'!A1580,1)=IFERROR(VLOOKUP(LEFT('Journal Template'!A1580,1),Checks!$CF$2:$CF$5,1,0),0),"Product Code Required",IF('Journal Template'!D1580="","",IF('Journal Template'!D1580=IFERROR(VLOOKUP('Journal Template'!D1580,Checks!$CH:$CH,1,0),0),"Product Code Required","NA"))))),"")</f>
        <v/>
      </c>
    </row>
    <row r="1570" spans="14:89">
      <c r="N1570" t="s">
        <v>7951</v>
      </c>
      <c r="O1570" t="s">
        <v>7952</v>
      </c>
      <c r="P1570" t="s">
        <v>386</v>
      </c>
      <c r="Q1570" s="150" t="str">
        <f>IF(JRF!D1583="","",IF(IFERROR(VLOOKUP(JRF!D1583,Checks!N:P,3,0),0)="A","","Inactive account in Use"))</f>
        <v/>
      </c>
      <c r="R1570" t="str">
        <f>IFERROR(IF('Journal Template'!C1982="","",IF(IFERROR(VLOOKUP('Journal Template'!C1982,Checks!N:P,3,0),0)="A","","Inactive account in Use")),"")</f>
        <v/>
      </c>
      <c r="V1570" s="150" t="str">
        <f>IF(JRF!C1583="","",IF(IFERROR(VLOOKUP(JRF!C1583,Checks!S:U,3,0),0)="A","Entry with System fund Dept",""))</f>
        <v/>
      </c>
      <c r="W1570" t="str">
        <f>IFERROR(IF('Journal Template'!D1982="","",IF(IFERROR(VLOOKUP('Journal Template'!D1982,Checks!S:U,3,0),0)="A","Entry with System fund Dept","")),"")</f>
        <v/>
      </c>
      <c r="X1570" t="s">
        <v>7953</v>
      </c>
      <c r="Y1570" t="s">
        <v>386</v>
      </c>
      <c r="Z1570" t="s">
        <v>7954</v>
      </c>
      <c r="AA1570" t="s">
        <v>391</v>
      </c>
      <c r="AB1570" t="s">
        <v>125</v>
      </c>
      <c r="AC1570" s="150" t="str">
        <f>IFERROR(IF(JRF!C1583="","",IF(AND(VLOOKUP(JRF!C1583,X:AA,4,0)=JRF!B1583,VLOOKUP(JRF!C1583,X:Y,2,0)="A"),"","Inactive Dept Combo Error")),"Inactive Dept Combo Error")</f>
        <v/>
      </c>
      <c r="AD1570" t="str">
        <f>IFERROR(IF('Journal Template'!D1982="","",IF(AND(VLOOKUP('Journal Template'!D1982,X:AA,4,0)='Journal Template'!A1982,VLOOKUP('Journal Template'!D1982,X:Y,2,0)="A"),"","Inactive Dept Combo Error")),"")</f>
        <v/>
      </c>
      <c r="AK1570" s="150" t="str">
        <f>IF(JRF!B1583="","",IF(JRF!B1583=IFERROR(VLOOKUP(JRF!B1583,Checks!AI:AI,1,0),0),"Entry in Branch/Satellite BU's",""))</f>
        <v/>
      </c>
      <c r="AL1570" t="str">
        <f>IFERROR(IF('Journal Template'!A1982="","",IF('Journal Template'!A1982=IFERROR(VLOOKUP('Journal Template'!A1982,Checks!AI:AI,1,0),0),"Entry in Branch/Satellite BU's","")),"")</f>
        <v/>
      </c>
      <c r="AO1570" s="171"/>
      <c r="AP1570" s="171"/>
      <c r="AQ1570" s="171"/>
      <c r="AR1570" s="171"/>
      <c r="CI1570" t="str">
        <f>IF(JRF!F1583&gt;0,"",IF(JRF!B1583="","",IF(LEFT(JRF!B1583,1)=IFERROR(VLOOKUP(LEFT(JRF!B1583,1),$CF$2:$CF$5,1,0),0),"Product Code Required",IF(JRF!C1583="","",IF(JRF!C1583=IFERROR(VLOOKUP(JRF!C1583,$CH:$CH,1,0),0),"Product Code Required","NA")))))</f>
        <v/>
      </c>
      <c r="CJ1570" t="str">
        <f>IF(JRF!AV1583&gt;0,"",IF(JRF!Q1583="","",IF(LEFT(JRF!Q1583,1)=IFERROR(VLOOKUP(LEFT(JRF!Q1583,1),$CF$2:$CF$5,1,0),0),"Product Code Required",IF(JRF!V1583="","",IF(JRF!V1583=IFERROR(VLOOKUP(JRF!V1583,$CH:$CH,1,0),0),"Product Code Required","NA")))))</f>
        <v/>
      </c>
      <c r="CK1570" t="str">
        <f>IFERROR(IF(LEN('Journal Template'!F1581)&gt;0,"",IF('Journal Template'!A1581="","",IF(LEFT('Journal Template'!A1581,1)=IFERROR(VLOOKUP(LEFT('Journal Template'!A1581,1),Checks!$CF$2:$CF$5,1,0),0),"Product Code Required",IF('Journal Template'!D1581="","",IF('Journal Template'!D1581=IFERROR(VLOOKUP('Journal Template'!D1581,Checks!$CH:$CH,1,0),0),"Product Code Required","NA"))))),"")</f>
        <v/>
      </c>
    </row>
    <row r="1571" spans="14:89">
      <c r="N1571" t="s">
        <v>7955</v>
      </c>
      <c r="O1571" t="s">
        <v>7956</v>
      </c>
      <c r="P1571" t="s">
        <v>386</v>
      </c>
      <c r="Q1571" s="150" t="str">
        <f>IF(JRF!D1584="","",IF(IFERROR(VLOOKUP(JRF!D1584,Checks!N:P,3,0),0)="A","","Inactive account in Use"))</f>
        <v/>
      </c>
      <c r="R1571" t="str">
        <f>IFERROR(IF('Journal Template'!C1983="","",IF(IFERROR(VLOOKUP('Journal Template'!C1983,Checks!N:P,3,0),0)="A","","Inactive account in Use")),"")</f>
        <v/>
      </c>
      <c r="V1571" s="150" t="str">
        <f>IF(JRF!C1584="","",IF(IFERROR(VLOOKUP(JRF!C1584,Checks!S:U,3,0),0)="A","Entry with System fund Dept",""))</f>
        <v/>
      </c>
      <c r="W1571" t="str">
        <f>IFERROR(IF('Journal Template'!D1983="","",IF(IFERROR(VLOOKUP('Journal Template'!D1983,Checks!S:U,3,0),0)="A","Entry with System fund Dept","")),"")</f>
        <v/>
      </c>
      <c r="X1571" t="s">
        <v>7957</v>
      </c>
      <c r="Y1571" t="s">
        <v>389</v>
      </c>
      <c r="Z1571" t="s">
        <v>7958</v>
      </c>
      <c r="AA1571" t="s">
        <v>391</v>
      </c>
      <c r="AB1571" t="s">
        <v>125</v>
      </c>
      <c r="AC1571" s="150" t="str">
        <f>IFERROR(IF(JRF!C1584="","",IF(AND(VLOOKUP(JRF!C1584,X:AA,4,0)=JRF!B1584,VLOOKUP(JRF!C1584,X:Y,2,0)="A"),"","Inactive Dept Combo Error")),"Inactive Dept Combo Error")</f>
        <v/>
      </c>
      <c r="AD1571" t="str">
        <f>IFERROR(IF('Journal Template'!D1983="","",IF(AND(VLOOKUP('Journal Template'!D1983,X:AA,4,0)='Journal Template'!A1983,VLOOKUP('Journal Template'!D1983,X:Y,2,0)="A"),"","Inactive Dept Combo Error")),"")</f>
        <v/>
      </c>
      <c r="AK1571" s="150" t="str">
        <f>IF(JRF!B1584="","",IF(JRF!B1584=IFERROR(VLOOKUP(JRF!B1584,Checks!AI:AI,1,0),0),"Entry in Branch/Satellite BU's",""))</f>
        <v/>
      </c>
      <c r="AL1571" t="str">
        <f>IFERROR(IF('Journal Template'!A1983="","",IF('Journal Template'!A1983=IFERROR(VLOOKUP('Journal Template'!A1983,Checks!AI:AI,1,0),0),"Entry in Branch/Satellite BU's","")),"")</f>
        <v/>
      </c>
      <c r="AO1571" s="171"/>
      <c r="AP1571" s="171"/>
      <c r="AQ1571" s="171"/>
      <c r="AR1571" s="171"/>
      <c r="CI1571" t="str">
        <f>IF(JRF!F1584&gt;0,"",IF(JRF!B1584="","",IF(LEFT(JRF!B1584,1)=IFERROR(VLOOKUP(LEFT(JRF!B1584,1),$CF$2:$CF$5,1,0),0),"Product Code Required",IF(JRF!C1584="","",IF(JRF!C1584=IFERROR(VLOOKUP(JRF!C1584,$CH:$CH,1,0),0),"Product Code Required","NA")))))</f>
        <v/>
      </c>
      <c r="CJ1571" t="str">
        <f>IF(JRF!AV1584&gt;0,"",IF(JRF!Q1584="","",IF(LEFT(JRF!Q1584,1)=IFERROR(VLOOKUP(LEFT(JRF!Q1584,1),$CF$2:$CF$5,1,0),0),"Product Code Required",IF(JRF!V1584="","",IF(JRF!V1584=IFERROR(VLOOKUP(JRF!V1584,$CH:$CH,1,0),0),"Product Code Required","NA")))))</f>
        <v/>
      </c>
      <c r="CK1571" t="str">
        <f>IFERROR(IF(LEN('Journal Template'!F1582)&gt;0,"",IF('Journal Template'!A1582="","",IF(LEFT('Journal Template'!A1582,1)=IFERROR(VLOOKUP(LEFT('Journal Template'!A1582,1),Checks!$CF$2:$CF$5,1,0),0),"Product Code Required",IF('Journal Template'!D1582="","",IF('Journal Template'!D1582=IFERROR(VLOOKUP('Journal Template'!D1582,Checks!$CH:$CH,1,0),0),"Product Code Required","NA"))))),"")</f>
        <v/>
      </c>
    </row>
    <row r="1572" spans="14:89">
      <c r="N1572" t="s">
        <v>7959</v>
      </c>
      <c r="O1572" t="s">
        <v>7960</v>
      </c>
      <c r="P1572" t="s">
        <v>386</v>
      </c>
      <c r="Q1572" s="150" t="str">
        <f>IF(JRF!D1585="","",IF(IFERROR(VLOOKUP(JRF!D1585,Checks!N:P,3,0),0)="A","","Inactive account in Use"))</f>
        <v/>
      </c>
      <c r="R1572" t="str">
        <f>IFERROR(IF('Journal Template'!C1984="","",IF(IFERROR(VLOOKUP('Journal Template'!C1984,Checks!N:P,3,0),0)="A","","Inactive account in Use")),"")</f>
        <v/>
      </c>
      <c r="V1572" s="150" t="str">
        <f>IF(JRF!C1585="","",IF(IFERROR(VLOOKUP(JRF!C1585,Checks!S:U,3,0),0)="A","Entry with System fund Dept",""))</f>
        <v/>
      </c>
      <c r="W1572" t="str">
        <f>IFERROR(IF('Journal Template'!D1984="","",IF(IFERROR(VLOOKUP('Journal Template'!D1984,Checks!S:U,3,0),0)="A","Entry with System fund Dept","")),"")</f>
        <v/>
      </c>
      <c r="X1572" t="s">
        <v>7961</v>
      </c>
      <c r="Y1572" t="s">
        <v>386</v>
      </c>
      <c r="Z1572" t="s">
        <v>7962</v>
      </c>
      <c r="AA1572" t="s">
        <v>391</v>
      </c>
      <c r="AB1572" t="s">
        <v>125</v>
      </c>
      <c r="AC1572" s="150" t="str">
        <f>IFERROR(IF(JRF!C1585="","",IF(AND(VLOOKUP(JRF!C1585,X:AA,4,0)=JRF!B1585,VLOOKUP(JRF!C1585,X:Y,2,0)="A"),"","Inactive Dept Combo Error")),"Inactive Dept Combo Error")</f>
        <v/>
      </c>
      <c r="AD1572" t="str">
        <f>IFERROR(IF('Journal Template'!D1984="","",IF(AND(VLOOKUP('Journal Template'!D1984,X:AA,4,0)='Journal Template'!A1984,VLOOKUP('Journal Template'!D1984,X:Y,2,0)="A"),"","Inactive Dept Combo Error")),"")</f>
        <v/>
      </c>
      <c r="AK1572" s="150" t="str">
        <f>IF(JRF!B1585="","",IF(JRF!B1585=IFERROR(VLOOKUP(JRF!B1585,Checks!AI:AI,1,0),0),"Entry in Branch/Satellite BU's",""))</f>
        <v/>
      </c>
      <c r="AL1572" t="str">
        <f>IFERROR(IF('Journal Template'!A1984="","",IF('Journal Template'!A1984=IFERROR(VLOOKUP('Journal Template'!A1984,Checks!AI:AI,1,0),0),"Entry in Branch/Satellite BU's","")),"")</f>
        <v/>
      </c>
      <c r="AO1572" s="171"/>
      <c r="AP1572" s="171"/>
      <c r="AQ1572" s="171"/>
      <c r="AR1572" s="171"/>
      <c r="CI1572" t="str">
        <f>IF(JRF!F1585&gt;0,"",IF(JRF!B1585="","",IF(LEFT(JRF!B1585,1)=IFERROR(VLOOKUP(LEFT(JRF!B1585,1),$CF$2:$CF$5,1,0),0),"Product Code Required",IF(JRF!C1585="","",IF(JRF!C1585=IFERROR(VLOOKUP(JRF!C1585,$CH:$CH,1,0),0),"Product Code Required","NA")))))</f>
        <v/>
      </c>
      <c r="CJ1572" t="str">
        <f>IF(JRF!AV1585&gt;0,"",IF(JRF!Q1585="","",IF(LEFT(JRF!Q1585,1)=IFERROR(VLOOKUP(LEFT(JRF!Q1585,1),$CF$2:$CF$5,1,0),0),"Product Code Required",IF(JRF!V1585="","",IF(JRF!V1585=IFERROR(VLOOKUP(JRF!V1585,$CH:$CH,1,0),0),"Product Code Required","NA")))))</f>
        <v/>
      </c>
      <c r="CK1572" t="str">
        <f>IFERROR(IF(LEN('Journal Template'!F1583)&gt;0,"",IF('Journal Template'!A1583="","",IF(LEFT('Journal Template'!A1583,1)=IFERROR(VLOOKUP(LEFT('Journal Template'!A1583,1),Checks!$CF$2:$CF$5,1,0),0),"Product Code Required",IF('Journal Template'!D1583="","",IF('Journal Template'!D1583=IFERROR(VLOOKUP('Journal Template'!D1583,Checks!$CH:$CH,1,0),0),"Product Code Required","NA"))))),"")</f>
        <v/>
      </c>
    </row>
    <row r="1573" spans="14:89">
      <c r="N1573" t="s">
        <v>7963</v>
      </c>
      <c r="O1573" t="s">
        <v>7964</v>
      </c>
      <c r="P1573" t="s">
        <v>386</v>
      </c>
      <c r="Q1573" s="150" t="str">
        <f>IF(JRF!D1586="","",IF(IFERROR(VLOOKUP(JRF!D1586,Checks!N:P,3,0),0)="A","","Inactive account in Use"))</f>
        <v/>
      </c>
      <c r="R1573" t="str">
        <f>IFERROR(IF('Journal Template'!C1985="","",IF(IFERROR(VLOOKUP('Journal Template'!C1985,Checks!N:P,3,0),0)="A","","Inactive account in Use")),"")</f>
        <v/>
      </c>
      <c r="V1573" s="150" t="str">
        <f>IF(JRF!C1586="","",IF(IFERROR(VLOOKUP(JRF!C1586,Checks!S:U,3,0),0)="A","Entry with System fund Dept",""))</f>
        <v/>
      </c>
      <c r="W1573" t="str">
        <f>IFERROR(IF('Journal Template'!D1985="","",IF(IFERROR(VLOOKUP('Journal Template'!D1985,Checks!S:U,3,0),0)="A","Entry with System fund Dept","")),"")</f>
        <v/>
      </c>
      <c r="X1573" t="s">
        <v>7965</v>
      </c>
      <c r="Y1573" t="s">
        <v>389</v>
      </c>
      <c r="Z1573" t="s">
        <v>7966</v>
      </c>
      <c r="AA1573" t="s">
        <v>391</v>
      </c>
      <c r="AB1573" t="s">
        <v>125</v>
      </c>
      <c r="AC1573" s="150" t="str">
        <f>IFERROR(IF(JRF!C1586="","",IF(AND(VLOOKUP(JRF!C1586,X:AA,4,0)=JRF!B1586,VLOOKUP(JRF!C1586,X:Y,2,0)="A"),"","Inactive Dept Combo Error")),"Inactive Dept Combo Error")</f>
        <v/>
      </c>
      <c r="AD1573" t="str">
        <f>IFERROR(IF('Journal Template'!D1985="","",IF(AND(VLOOKUP('Journal Template'!D1985,X:AA,4,0)='Journal Template'!A1985,VLOOKUP('Journal Template'!D1985,X:Y,2,0)="A"),"","Inactive Dept Combo Error")),"")</f>
        <v/>
      </c>
      <c r="AK1573" s="150" t="str">
        <f>IF(JRF!B1586="","",IF(JRF!B1586=IFERROR(VLOOKUP(JRF!B1586,Checks!AI:AI,1,0),0),"Entry in Branch/Satellite BU's",""))</f>
        <v/>
      </c>
      <c r="AL1573" t="str">
        <f>IFERROR(IF('Journal Template'!A1985="","",IF('Journal Template'!A1985=IFERROR(VLOOKUP('Journal Template'!A1985,Checks!AI:AI,1,0),0),"Entry in Branch/Satellite BU's","")),"")</f>
        <v/>
      </c>
      <c r="AO1573" s="171"/>
      <c r="AP1573" s="171"/>
      <c r="AQ1573" s="171"/>
      <c r="AR1573" s="171"/>
      <c r="CI1573" t="str">
        <f>IF(JRF!F1586&gt;0,"",IF(JRF!B1586="","",IF(LEFT(JRF!B1586,1)=IFERROR(VLOOKUP(LEFT(JRF!B1586,1),$CF$2:$CF$5,1,0),0),"Product Code Required",IF(JRF!C1586="","",IF(JRF!C1586=IFERROR(VLOOKUP(JRF!C1586,$CH:$CH,1,0),0),"Product Code Required","NA")))))</f>
        <v/>
      </c>
      <c r="CJ1573" t="str">
        <f>IF(JRF!AV1586&gt;0,"",IF(JRF!Q1586="","",IF(LEFT(JRF!Q1586,1)=IFERROR(VLOOKUP(LEFT(JRF!Q1586,1),$CF$2:$CF$5,1,0),0),"Product Code Required",IF(JRF!V1586="","",IF(JRF!V1586=IFERROR(VLOOKUP(JRF!V1586,$CH:$CH,1,0),0),"Product Code Required","NA")))))</f>
        <v/>
      </c>
      <c r="CK1573" t="str">
        <f>IFERROR(IF(LEN('Journal Template'!F1584)&gt;0,"",IF('Journal Template'!A1584="","",IF(LEFT('Journal Template'!A1584,1)=IFERROR(VLOOKUP(LEFT('Journal Template'!A1584,1),Checks!$CF$2:$CF$5,1,0),0),"Product Code Required",IF('Journal Template'!D1584="","",IF('Journal Template'!D1584=IFERROR(VLOOKUP('Journal Template'!D1584,Checks!$CH:$CH,1,0),0),"Product Code Required","NA"))))),"")</f>
        <v/>
      </c>
    </row>
    <row r="1574" spans="14:89">
      <c r="N1574" t="s">
        <v>7967</v>
      </c>
      <c r="O1574" t="s">
        <v>7968</v>
      </c>
      <c r="P1574" t="s">
        <v>386</v>
      </c>
      <c r="Q1574" s="150" t="str">
        <f>IF(JRF!D1587="","",IF(IFERROR(VLOOKUP(JRF!D1587,Checks!N:P,3,0),0)="A","","Inactive account in Use"))</f>
        <v/>
      </c>
      <c r="R1574" t="str">
        <f>IFERROR(IF('Journal Template'!C1986="","",IF(IFERROR(VLOOKUP('Journal Template'!C1986,Checks!N:P,3,0),0)="A","","Inactive account in Use")),"")</f>
        <v/>
      </c>
      <c r="V1574" s="150" t="str">
        <f>IF(JRF!C1587="","",IF(IFERROR(VLOOKUP(JRF!C1587,Checks!S:U,3,0),0)="A","Entry with System fund Dept",""))</f>
        <v/>
      </c>
      <c r="W1574" t="str">
        <f>IFERROR(IF('Journal Template'!D1986="","",IF(IFERROR(VLOOKUP('Journal Template'!D1986,Checks!S:U,3,0),0)="A","Entry with System fund Dept","")),"")</f>
        <v/>
      </c>
      <c r="X1574" t="s">
        <v>7969</v>
      </c>
      <c r="Y1574" t="s">
        <v>386</v>
      </c>
      <c r="Z1574" t="s">
        <v>7970</v>
      </c>
      <c r="AA1574" t="s">
        <v>3581</v>
      </c>
      <c r="AB1574" t="s">
        <v>125</v>
      </c>
      <c r="AC1574" s="150" t="str">
        <f>IFERROR(IF(JRF!C1587="","",IF(AND(VLOOKUP(JRF!C1587,X:AA,4,0)=JRF!B1587,VLOOKUP(JRF!C1587,X:Y,2,0)="A"),"","Inactive Dept Combo Error")),"Inactive Dept Combo Error")</f>
        <v/>
      </c>
      <c r="AD1574" t="str">
        <f>IFERROR(IF('Journal Template'!D1986="","",IF(AND(VLOOKUP('Journal Template'!D1986,X:AA,4,0)='Journal Template'!A1986,VLOOKUP('Journal Template'!D1986,X:Y,2,0)="A"),"","Inactive Dept Combo Error")),"")</f>
        <v/>
      </c>
      <c r="AK1574" s="150" t="str">
        <f>IF(JRF!B1587="","",IF(JRF!B1587=IFERROR(VLOOKUP(JRF!B1587,Checks!AI:AI,1,0),0),"Entry in Branch/Satellite BU's",""))</f>
        <v/>
      </c>
      <c r="AL1574" t="str">
        <f>IFERROR(IF('Journal Template'!A1986="","",IF('Journal Template'!A1986=IFERROR(VLOOKUP('Journal Template'!A1986,Checks!AI:AI,1,0),0),"Entry in Branch/Satellite BU's","")),"")</f>
        <v/>
      </c>
      <c r="AO1574" s="171"/>
      <c r="AP1574" s="171"/>
      <c r="AQ1574" s="171"/>
      <c r="AR1574" s="171"/>
      <c r="CI1574" t="str">
        <f>IF(JRF!F1587&gt;0,"",IF(JRF!B1587="","",IF(LEFT(JRF!B1587,1)=IFERROR(VLOOKUP(LEFT(JRF!B1587,1),$CF$2:$CF$5,1,0),0),"Product Code Required",IF(JRF!C1587="","",IF(JRF!C1587=IFERROR(VLOOKUP(JRF!C1587,$CH:$CH,1,0),0),"Product Code Required","NA")))))</f>
        <v/>
      </c>
      <c r="CJ1574" t="str">
        <f>IF(JRF!AV1587&gt;0,"",IF(JRF!Q1587="","",IF(LEFT(JRF!Q1587,1)=IFERROR(VLOOKUP(LEFT(JRF!Q1587,1),$CF$2:$CF$5,1,0),0),"Product Code Required",IF(JRF!V1587="","",IF(JRF!V1587=IFERROR(VLOOKUP(JRF!V1587,$CH:$CH,1,0),0),"Product Code Required","NA")))))</f>
        <v/>
      </c>
      <c r="CK1574" t="str">
        <f>IFERROR(IF(LEN('Journal Template'!F1585)&gt;0,"",IF('Journal Template'!A1585="","",IF(LEFT('Journal Template'!A1585,1)=IFERROR(VLOOKUP(LEFT('Journal Template'!A1585,1),Checks!$CF$2:$CF$5,1,0),0),"Product Code Required",IF('Journal Template'!D1585="","",IF('Journal Template'!D1585=IFERROR(VLOOKUP('Journal Template'!D1585,Checks!$CH:$CH,1,0),0),"Product Code Required","NA"))))),"")</f>
        <v/>
      </c>
    </row>
    <row r="1575" spans="14:89">
      <c r="N1575" t="s">
        <v>7971</v>
      </c>
      <c r="O1575" t="s">
        <v>7972</v>
      </c>
      <c r="P1575" t="s">
        <v>386</v>
      </c>
      <c r="Q1575" s="150" t="str">
        <f>IF(JRF!D1588="","",IF(IFERROR(VLOOKUP(JRF!D1588,Checks!N:P,3,0),0)="A","","Inactive account in Use"))</f>
        <v/>
      </c>
      <c r="R1575" t="str">
        <f>IFERROR(IF('Journal Template'!C1987="","",IF(IFERROR(VLOOKUP('Journal Template'!C1987,Checks!N:P,3,0),0)="A","","Inactive account in Use")),"")</f>
        <v/>
      </c>
      <c r="V1575" s="150" t="str">
        <f>IF(JRF!C1588="","",IF(IFERROR(VLOOKUP(JRF!C1588,Checks!S:U,3,0),0)="A","Entry with System fund Dept",""))</f>
        <v/>
      </c>
      <c r="W1575" t="str">
        <f>IFERROR(IF('Journal Template'!D1987="","",IF(IFERROR(VLOOKUP('Journal Template'!D1987,Checks!S:U,3,0),0)="A","Entry with System fund Dept","")),"")</f>
        <v/>
      </c>
      <c r="X1575" t="s">
        <v>7973</v>
      </c>
      <c r="Y1575" t="s">
        <v>389</v>
      </c>
      <c r="Z1575" t="s">
        <v>7974</v>
      </c>
      <c r="AA1575" t="s">
        <v>391</v>
      </c>
      <c r="AB1575" t="s">
        <v>125</v>
      </c>
      <c r="AC1575" s="150" t="str">
        <f>IFERROR(IF(JRF!C1588="","",IF(AND(VLOOKUP(JRF!C1588,X:AA,4,0)=JRF!B1588,VLOOKUP(JRF!C1588,X:Y,2,0)="A"),"","Inactive Dept Combo Error")),"Inactive Dept Combo Error")</f>
        <v/>
      </c>
      <c r="AD1575" t="str">
        <f>IFERROR(IF('Journal Template'!D1987="","",IF(AND(VLOOKUP('Journal Template'!D1987,X:AA,4,0)='Journal Template'!A1987,VLOOKUP('Journal Template'!D1987,X:Y,2,0)="A"),"","Inactive Dept Combo Error")),"")</f>
        <v/>
      </c>
      <c r="AK1575" s="150" t="str">
        <f>IF(JRF!B1588="","",IF(JRF!B1588=IFERROR(VLOOKUP(JRF!B1588,Checks!AI:AI,1,0),0),"Entry in Branch/Satellite BU's",""))</f>
        <v/>
      </c>
      <c r="AL1575" t="str">
        <f>IFERROR(IF('Journal Template'!A1987="","",IF('Journal Template'!A1987=IFERROR(VLOOKUP('Journal Template'!A1987,Checks!AI:AI,1,0),0),"Entry in Branch/Satellite BU's","")),"")</f>
        <v/>
      </c>
      <c r="AO1575" s="171"/>
      <c r="AP1575" s="171"/>
      <c r="AQ1575" s="171"/>
      <c r="AR1575" s="171"/>
      <c r="CI1575" t="str">
        <f>IF(JRF!F1588&gt;0,"",IF(JRF!B1588="","",IF(LEFT(JRF!B1588,1)=IFERROR(VLOOKUP(LEFT(JRF!B1588,1),$CF$2:$CF$5,1,0),0),"Product Code Required",IF(JRF!C1588="","",IF(JRF!C1588=IFERROR(VLOOKUP(JRF!C1588,$CH:$CH,1,0),0),"Product Code Required","NA")))))</f>
        <v/>
      </c>
      <c r="CJ1575" t="str">
        <f>IF(JRF!AV1588&gt;0,"",IF(JRF!Q1588="","",IF(LEFT(JRF!Q1588,1)=IFERROR(VLOOKUP(LEFT(JRF!Q1588,1),$CF$2:$CF$5,1,0),0),"Product Code Required",IF(JRF!V1588="","",IF(JRF!V1588=IFERROR(VLOOKUP(JRF!V1588,$CH:$CH,1,0),0),"Product Code Required","NA")))))</f>
        <v/>
      </c>
      <c r="CK1575" t="str">
        <f>IFERROR(IF(LEN('Journal Template'!F1586)&gt;0,"",IF('Journal Template'!A1586="","",IF(LEFT('Journal Template'!A1586,1)=IFERROR(VLOOKUP(LEFT('Journal Template'!A1586,1),Checks!$CF$2:$CF$5,1,0),0),"Product Code Required",IF('Journal Template'!D1586="","",IF('Journal Template'!D1586=IFERROR(VLOOKUP('Journal Template'!D1586,Checks!$CH:$CH,1,0),0),"Product Code Required","NA"))))),"")</f>
        <v/>
      </c>
    </row>
    <row r="1576" spans="14:89">
      <c r="N1576" t="s">
        <v>7975</v>
      </c>
      <c r="O1576" t="s">
        <v>7976</v>
      </c>
      <c r="P1576" t="s">
        <v>386</v>
      </c>
      <c r="Q1576" s="150" t="str">
        <f>IF(JRF!D1589="","",IF(IFERROR(VLOOKUP(JRF!D1589,Checks!N:P,3,0),0)="A","","Inactive account in Use"))</f>
        <v/>
      </c>
      <c r="R1576" t="str">
        <f>IFERROR(IF('Journal Template'!C1988="","",IF(IFERROR(VLOOKUP('Journal Template'!C1988,Checks!N:P,3,0),0)="A","","Inactive account in Use")),"")</f>
        <v/>
      </c>
      <c r="V1576" s="150" t="str">
        <f>IF(JRF!C1589="","",IF(IFERROR(VLOOKUP(JRF!C1589,Checks!S:U,3,0),0)="A","Entry with System fund Dept",""))</f>
        <v/>
      </c>
      <c r="W1576" t="str">
        <f>IFERROR(IF('Journal Template'!D1988="","",IF(IFERROR(VLOOKUP('Journal Template'!D1988,Checks!S:U,3,0),0)="A","Entry with System fund Dept","")),"")</f>
        <v/>
      </c>
      <c r="X1576" t="s">
        <v>7977</v>
      </c>
      <c r="Y1576" t="s">
        <v>389</v>
      </c>
      <c r="Z1576" t="s">
        <v>7978</v>
      </c>
      <c r="AA1576" t="s">
        <v>1493</v>
      </c>
      <c r="AB1576" t="s">
        <v>125</v>
      </c>
      <c r="AC1576" s="150" t="str">
        <f>IFERROR(IF(JRF!C1589="","",IF(AND(VLOOKUP(JRF!C1589,X:AA,4,0)=JRF!B1589,VLOOKUP(JRF!C1589,X:Y,2,0)="A"),"","Inactive Dept Combo Error")),"Inactive Dept Combo Error")</f>
        <v/>
      </c>
      <c r="AD1576" t="str">
        <f>IFERROR(IF('Journal Template'!D1988="","",IF(AND(VLOOKUP('Journal Template'!D1988,X:AA,4,0)='Journal Template'!A1988,VLOOKUP('Journal Template'!D1988,X:Y,2,0)="A"),"","Inactive Dept Combo Error")),"")</f>
        <v/>
      </c>
      <c r="AK1576" s="150" t="str">
        <f>IF(JRF!B1589="","",IF(JRF!B1589=IFERROR(VLOOKUP(JRF!B1589,Checks!AI:AI,1,0),0),"Entry in Branch/Satellite BU's",""))</f>
        <v/>
      </c>
      <c r="AL1576" t="str">
        <f>IFERROR(IF('Journal Template'!A1988="","",IF('Journal Template'!A1988=IFERROR(VLOOKUP('Journal Template'!A1988,Checks!AI:AI,1,0),0),"Entry in Branch/Satellite BU's","")),"")</f>
        <v/>
      </c>
      <c r="AO1576" s="171"/>
      <c r="AP1576" s="171"/>
      <c r="AQ1576" s="171"/>
      <c r="AR1576" s="171"/>
      <c r="CI1576" t="str">
        <f>IF(JRF!F1589&gt;0,"",IF(JRF!B1589="","",IF(LEFT(JRF!B1589,1)=IFERROR(VLOOKUP(LEFT(JRF!B1589,1),$CF$2:$CF$5,1,0),0),"Product Code Required",IF(JRF!C1589="","",IF(JRF!C1589=IFERROR(VLOOKUP(JRF!C1589,$CH:$CH,1,0),0),"Product Code Required","NA")))))</f>
        <v/>
      </c>
      <c r="CJ1576" t="str">
        <f>IF(JRF!AV1589&gt;0,"",IF(JRF!Q1589="","",IF(LEFT(JRF!Q1589,1)=IFERROR(VLOOKUP(LEFT(JRF!Q1589,1),$CF$2:$CF$5,1,0),0),"Product Code Required",IF(JRF!V1589="","",IF(JRF!V1589=IFERROR(VLOOKUP(JRF!V1589,$CH:$CH,1,0),0),"Product Code Required","NA")))))</f>
        <v/>
      </c>
      <c r="CK1576" t="str">
        <f>IFERROR(IF(LEN('Journal Template'!F1587)&gt;0,"",IF('Journal Template'!A1587="","",IF(LEFT('Journal Template'!A1587,1)=IFERROR(VLOOKUP(LEFT('Journal Template'!A1587,1),Checks!$CF$2:$CF$5,1,0),0),"Product Code Required",IF('Journal Template'!D1587="","",IF('Journal Template'!D1587=IFERROR(VLOOKUP('Journal Template'!D1587,Checks!$CH:$CH,1,0),0),"Product Code Required","NA"))))),"")</f>
        <v/>
      </c>
    </row>
    <row r="1577" spans="14:89">
      <c r="N1577" t="s">
        <v>7979</v>
      </c>
      <c r="O1577" t="s">
        <v>7980</v>
      </c>
      <c r="P1577" t="s">
        <v>386</v>
      </c>
      <c r="Q1577" s="150" t="str">
        <f>IF(JRF!D1590="","",IF(IFERROR(VLOOKUP(JRF!D1590,Checks!N:P,3,0),0)="A","","Inactive account in Use"))</f>
        <v/>
      </c>
      <c r="R1577" t="str">
        <f>IFERROR(IF('Journal Template'!C1989="","",IF(IFERROR(VLOOKUP('Journal Template'!C1989,Checks!N:P,3,0),0)="A","","Inactive account in Use")),"")</f>
        <v/>
      </c>
      <c r="V1577" s="150" t="str">
        <f>IF(JRF!C1590="","",IF(IFERROR(VLOOKUP(JRF!C1590,Checks!S:U,3,0),0)="A","Entry with System fund Dept",""))</f>
        <v/>
      </c>
      <c r="W1577" t="str">
        <f>IFERROR(IF('Journal Template'!D1989="","",IF(IFERROR(VLOOKUP('Journal Template'!D1989,Checks!S:U,3,0),0)="A","Entry with System fund Dept","")),"")</f>
        <v/>
      </c>
      <c r="X1577" t="s">
        <v>7981</v>
      </c>
      <c r="Y1577" t="s">
        <v>389</v>
      </c>
      <c r="Z1577" t="s">
        <v>7982</v>
      </c>
      <c r="AA1577" t="s">
        <v>3591</v>
      </c>
      <c r="AB1577" t="s">
        <v>125</v>
      </c>
      <c r="AC1577" s="150" t="str">
        <f>IFERROR(IF(JRF!C1590="","",IF(AND(VLOOKUP(JRF!C1590,X:AA,4,0)=JRF!B1590,VLOOKUP(JRF!C1590,X:Y,2,0)="A"),"","Inactive Dept Combo Error")),"Inactive Dept Combo Error")</f>
        <v/>
      </c>
      <c r="AD1577" t="str">
        <f>IFERROR(IF('Journal Template'!D1989="","",IF(AND(VLOOKUP('Journal Template'!D1989,X:AA,4,0)='Journal Template'!A1989,VLOOKUP('Journal Template'!D1989,X:Y,2,0)="A"),"","Inactive Dept Combo Error")),"")</f>
        <v/>
      </c>
      <c r="AK1577" s="150" t="str">
        <f>IF(JRF!B1590="","",IF(JRF!B1590=IFERROR(VLOOKUP(JRF!B1590,Checks!AI:AI,1,0),0),"Entry in Branch/Satellite BU's",""))</f>
        <v/>
      </c>
      <c r="AL1577" t="str">
        <f>IFERROR(IF('Journal Template'!A1989="","",IF('Journal Template'!A1989=IFERROR(VLOOKUP('Journal Template'!A1989,Checks!AI:AI,1,0),0),"Entry in Branch/Satellite BU's","")),"")</f>
        <v/>
      </c>
      <c r="AO1577" s="171"/>
      <c r="AP1577" s="171"/>
      <c r="AQ1577" s="171"/>
      <c r="AR1577" s="171"/>
      <c r="CI1577" t="str">
        <f>IF(JRF!F1590&gt;0,"",IF(JRF!B1590="","",IF(LEFT(JRF!B1590,1)=IFERROR(VLOOKUP(LEFT(JRF!B1590,1),$CF$2:$CF$5,1,0),0),"Product Code Required",IF(JRF!C1590="","",IF(JRF!C1590=IFERROR(VLOOKUP(JRF!C1590,$CH:$CH,1,0),0),"Product Code Required","NA")))))</f>
        <v/>
      </c>
      <c r="CJ1577" t="str">
        <f>IF(JRF!AV1590&gt;0,"",IF(JRF!Q1590="","",IF(LEFT(JRF!Q1590,1)=IFERROR(VLOOKUP(LEFT(JRF!Q1590,1),$CF$2:$CF$5,1,0),0),"Product Code Required",IF(JRF!V1590="","",IF(JRF!V1590=IFERROR(VLOOKUP(JRF!V1590,$CH:$CH,1,0),0),"Product Code Required","NA")))))</f>
        <v/>
      </c>
      <c r="CK1577" t="str">
        <f>IFERROR(IF(LEN('Journal Template'!F1588)&gt;0,"",IF('Journal Template'!A1588="","",IF(LEFT('Journal Template'!A1588,1)=IFERROR(VLOOKUP(LEFT('Journal Template'!A1588,1),Checks!$CF$2:$CF$5,1,0),0),"Product Code Required",IF('Journal Template'!D1588="","",IF('Journal Template'!D1588=IFERROR(VLOOKUP('Journal Template'!D1588,Checks!$CH:$CH,1,0),0),"Product Code Required","NA"))))),"")</f>
        <v/>
      </c>
    </row>
    <row r="1578" spans="14:89">
      <c r="N1578" t="s">
        <v>7983</v>
      </c>
      <c r="O1578" t="s">
        <v>7984</v>
      </c>
      <c r="P1578" t="s">
        <v>386</v>
      </c>
      <c r="Q1578" s="150" t="str">
        <f>IF(JRF!D1591="","",IF(IFERROR(VLOOKUP(JRF!D1591,Checks!N:P,3,0),0)="A","","Inactive account in Use"))</f>
        <v/>
      </c>
      <c r="R1578" t="str">
        <f>IFERROR(IF('Journal Template'!C1990="","",IF(IFERROR(VLOOKUP('Journal Template'!C1990,Checks!N:P,3,0),0)="A","","Inactive account in Use")),"")</f>
        <v/>
      </c>
      <c r="V1578" s="150" t="str">
        <f>IF(JRF!C1591="","",IF(IFERROR(VLOOKUP(JRF!C1591,Checks!S:U,3,0),0)="A","Entry with System fund Dept",""))</f>
        <v/>
      </c>
      <c r="W1578" t="str">
        <f>IFERROR(IF('Journal Template'!D1990="","",IF(IFERROR(VLOOKUP('Journal Template'!D1990,Checks!S:U,3,0),0)="A","Entry with System fund Dept","")),"")</f>
        <v/>
      </c>
      <c r="X1578" t="s">
        <v>7985</v>
      </c>
      <c r="Y1578" t="s">
        <v>389</v>
      </c>
      <c r="Z1578" t="s">
        <v>7986</v>
      </c>
      <c r="AA1578" t="s">
        <v>391</v>
      </c>
      <c r="AB1578" t="s">
        <v>125</v>
      </c>
      <c r="AC1578" s="150" t="str">
        <f>IFERROR(IF(JRF!C1591="","",IF(AND(VLOOKUP(JRF!C1591,X:AA,4,0)=JRF!B1591,VLOOKUP(JRF!C1591,X:Y,2,0)="A"),"","Inactive Dept Combo Error")),"Inactive Dept Combo Error")</f>
        <v/>
      </c>
      <c r="AD1578" t="str">
        <f>IFERROR(IF('Journal Template'!D1990="","",IF(AND(VLOOKUP('Journal Template'!D1990,X:AA,4,0)='Journal Template'!A1990,VLOOKUP('Journal Template'!D1990,X:Y,2,0)="A"),"","Inactive Dept Combo Error")),"")</f>
        <v/>
      </c>
      <c r="AK1578" s="150" t="str">
        <f>IF(JRF!B1591="","",IF(JRF!B1591=IFERROR(VLOOKUP(JRF!B1591,Checks!AI:AI,1,0),0),"Entry in Branch/Satellite BU's",""))</f>
        <v/>
      </c>
      <c r="AL1578" t="str">
        <f>IFERROR(IF('Journal Template'!A1990="","",IF('Journal Template'!A1990=IFERROR(VLOOKUP('Journal Template'!A1990,Checks!AI:AI,1,0),0),"Entry in Branch/Satellite BU's","")),"")</f>
        <v/>
      </c>
      <c r="AO1578" s="171"/>
      <c r="AP1578" s="171"/>
      <c r="AQ1578" s="171"/>
      <c r="AR1578" s="171"/>
      <c r="CI1578" t="str">
        <f>IF(JRF!F1591&gt;0,"",IF(JRF!B1591="","",IF(LEFT(JRF!B1591,1)=IFERROR(VLOOKUP(LEFT(JRF!B1591,1),$CF$2:$CF$5,1,0),0),"Product Code Required",IF(JRF!C1591="","",IF(JRF!C1591=IFERROR(VLOOKUP(JRF!C1591,$CH:$CH,1,0),0),"Product Code Required","NA")))))</f>
        <v/>
      </c>
      <c r="CJ1578" t="str">
        <f>IF(JRF!AV1591&gt;0,"",IF(JRF!Q1591="","",IF(LEFT(JRF!Q1591,1)=IFERROR(VLOOKUP(LEFT(JRF!Q1591,1),$CF$2:$CF$5,1,0),0),"Product Code Required",IF(JRF!V1591="","",IF(JRF!V1591=IFERROR(VLOOKUP(JRF!V1591,$CH:$CH,1,0),0),"Product Code Required","NA")))))</f>
        <v/>
      </c>
      <c r="CK1578" t="str">
        <f>IFERROR(IF(LEN('Journal Template'!F1589)&gt;0,"",IF('Journal Template'!A1589="","",IF(LEFT('Journal Template'!A1589,1)=IFERROR(VLOOKUP(LEFT('Journal Template'!A1589,1),Checks!$CF$2:$CF$5,1,0),0),"Product Code Required",IF('Journal Template'!D1589="","",IF('Journal Template'!D1589=IFERROR(VLOOKUP('Journal Template'!D1589,Checks!$CH:$CH,1,0),0),"Product Code Required","NA"))))),"")</f>
        <v/>
      </c>
    </row>
    <row r="1579" spans="14:89">
      <c r="N1579" t="s">
        <v>7987</v>
      </c>
      <c r="O1579" t="s">
        <v>7988</v>
      </c>
      <c r="P1579" t="s">
        <v>386</v>
      </c>
      <c r="Q1579" s="150" t="str">
        <f>IF(JRF!D1592="","",IF(IFERROR(VLOOKUP(JRF!D1592,Checks!N:P,3,0),0)="A","","Inactive account in Use"))</f>
        <v/>
      </c>
      <c r="R1579" t="str">
        <f>IFERROR(IF('Journal Template'!C1991="","",IF(IFERROR(VLOOKUP('Journal Template'!C1991,Checks!N:P,3,0),0)="A","","Inactive account in Use")),"")</f>
        <v/>
      </c>
      <c r="V1579" s="150" t="str">
        <f>IF(JRF!C1592="","",IF(IFERROR(VLOOKUP(JRF!C1592,Checks!S:U,3,0),0)="A","Entry with System fund Dept",""))</f>
        <v/>
      </c>
      <c r="W1579" t="str">
        <f>IFERROR(IF('Journal Template'!D1991="","",IF(IFERROR(VLOOKUP('Journal Template'!D1991,Checks!S:U,3,0),0)="A","Entry with System fund Dept","")),"")</f>
        <v/>
      </c>
      <c r="X1579" t="s">
        <v>7989</v>
      </c>
      <c r="Y1579" t="s">
        <v>386</v>
      </c>
      <c r="Z1579" t="s">
        <v>7990</v>
      </c>
      <c r="AA1579" t="s">
        <v>3581</v>
      </c>
      <c r="AB1579" t="s">
        <v>125</v>
      </c>
      <c r="AC1579" s="150" t="str">
        <f>IFERROR(IF(JRF!C1592="","",IF(AND(VLOOKUP(JRF!C1592,X:AA,4,0)=JRF!B1592,VLOOKUP(JRF!C1592,X:Y,2,0)="A"),"","Inactive Dept Combo Error")),"Inactive Dept Combo Error")</f>
        <v/>
      </c>
      <c r="AD1579" t="str">
        <f>IFERROR(IF('Journal Template'!D1991="","",IF(AND(VLOOKUP('Journal Template'!D1991,X:AA,4,0)='Journal Template'!A1991,VLOOKUP('Journal Template'!D1991,X:Y,2,0)="A"),"","Inactive Dept Combo Error")),"")</f>
        <v/>
      </c>
      <c r="AK1579" s="150" t="str">
        <f>IF(JRF!B1592="","",IF(JRF!B1592=IFERROR(VLOOKUP(JRF!B1592,Checks!AI:AI,1,0),0),"Entry in Branch/Satellite BU's",""))</f>
        <v/>
      </c>
      <c r="AL1579" t="str">
        <f>IFERROR(IF('Journal Template'!A1991="","",IF('Journal Template'!A1991=IFERROR(VLOOKUP('Journal Template'!A1991,Checks!AI:AI,1,0),0),"Entry in Branch/Satellite BU's","")),"")</f>
        <v/>
      </c>
      <c r="AO1579" s="171"/>
      <c r="AP1579" s="171"/>
      <c r="AQ1579" s="171"/>
      <c r="AR1579" s="171"/>
      <c r="CI1579" t="str">
        <f>IF(JRF!F1592&gt;0,"",IF(JRF!B1592="","",IF(LEFT(JRF!B1592,1)=IFERROR(VLOOKUP(LEFT(JRF!B1592,1),$CF$2:$CF$5,1,0),0),"Product Code Required",IF(JRF!C1592="","",IF(JRF!C1592=IFERROR(VLOOKUP(JRF!C1592,$CH:$CH,1,0),0),"Product Code Required","NA")))))</f>
        <v/>
      </c>
      <c r="CJ1579" t="str">
        <f>IF(JRF!AV1592&gt;0,"",IF(JRF!Q1592="","",IF(LEFT(JRF!Q1592,1)=IFERROR(VLOOKUP(LEFT(JRF!Q1592,1),$CF$2:$CF$5,1,0),0),"Product Code Required",IF(JRF!V1592="","",IF(JRF!V1592=IFERROR(VLOOKUP(JRF!V1592,$CH:$CH,1,0),0),"Product Code Required","NA")))))</f>
        <v/>
      </c>
      <c r="CK1579" t="str">
        <f>IFERROR(IF(LEN('Journal Template'!F1590)&gt;0,"",IF('Journal Template'!A1590="","",IF(LEFT('Journal Template'!A1590,1)=IFERROR(VLOOKUP(LEFT('Journal Template'!A1590,1),Checks!$CF$2:$CF$5,1,0),0),"Product Code Required",IF('Journal Template'!D1590="","",IF('Journal Template'!D1590=IFERROR(VLOOKUP('Journal Template'!D1590,Checks!$CH:$CH,1,0),0),"Product Code Required","NA"))))),"")</f>
        <v/>
      </c>
    </row>
    <row r="1580" spans="14:89">
      <c r="N1580" t="s">
        <v>7991</v>
      </c>
      <c r="O1580" t="s">
        <v>7992</v>
      </c>
      <c r="P1580" t="s">
        <v>386</v>
      </c>
      <c r="Q1580" s="150" t="str">
        <f>IF(JRF!D1593="","",IF(IFERROR(VLOOKUP(JRF!D1593,Checks!N:P,3,0),0)="A","","Inactive account in Use"))</f>
        <v/>
      </c>
      <c r="R1580" t="str">
        <f>IFERROR(IF('Journal Template'!C1992="","",IF(IFERROR(VLOOKUP('Journal Template'!C1992,Checks!N:P,3,0),0)="A","","Inactive account in Use")),"")</f>
        <v/>
      </c>
      <c r="V1580" s="150" t="str">
        <f>IF(JRF!C1593="","",IF(IFERROR(VLOOKUP(JRF!C1593,Checks!S:U,3,0),0)="A","Entry with System fund Dept",""))</f>
        <v/>
      </c>
      <c r="W1580" t="str">
        <f>IFERROR(IF('Journal Template'!D1992="","",IF(IFERROR(VLOOKUP('Journal Template'!D1992,Checks!S:U,3,0),0)="A","Entry with System fund Dept","")),"")</f>
        <v/>
      </c>
      <c r="X1580" t="s">
        <v>7989</v>
      </c>
      <c r="Y1580" t="s">
        <v>389</v>
      </c>
      <c r="Z1580" t="s">
        <v>7990</v>
      </c>
      <c r="AA1580" t="s">
        <v>391</v>
      </c>
      <c r="AB1580" t="s">
        <v>125</v>
      </c>
      <c r="AC1580" s="150" t="str">
        <f>IFERROR(IF(JRF!C1593="","",IF(AND(VLOOKUP(JRF!C1593,X:AA,4,0)=JRF!B1593,VLOOKUP(JRF!C1593,X:Y,2,0)="A"),"","Inactive Dept Combo Error")),"Inactive Dept Combo Error")</f>
        <v/>
      </c>
      <c r="AD1580" t="str">
        <f>IFERROR(IF('Journal Template'!D1992="","",IF(AND(VLOOKUP('Journal Template'!D1992,X:AA,4,0)='Journal Template'!A1992,VLOOKUP('Journal Template'!D1992,X:Y,2,0)="A"),"","Inactive Dept Combo Error")),"")</f>
        <v/>
      </c>
      <c r="AK1580" s="150" t="str">
        <f>IF(JRF!B1593="","",IF(JRF!B1593=IFERROR(VLOOKUP(JRF!B1593,Checks!AI:AI,1,0),0),"Entry in Branch/Satellite BU's",""))</f>
        <v/>
      </c>
      <c r="AL1580" t="str">
        <f>IFERROR(IF('Journal Template'!A1992="","",IF('Journal Template'!A1992=IFERROR(VLOOKUP('Journal Template'!A1992,Checks!AI:AI,1,0),0),"Entry in Branch/Satellite BU's","")),"")</f>
        <v/>
      </c>
      <c r="AO1580" s="171"/>
      <c r="AP1580" s="171"/>
      <c r="AQ1580" s="171"/>
      <c r="AR1580" s="171"/>
      <c r="CI1580" t="str">
        <f>IF(JRF!F1593&gt;0,"",IF(JRF!B1593="","",IF(LEFT(JRF!B1593,1)=IFERROR(VLOOKUP(LEFT(JRF!B1593,1),$CF$2:$CF$5,1,0),0),"Product Code Required",IF(JRF!C1593="","",IF(JRF!C1593=IFERROR(VLOOKUP(JRF!C1593,$CH:$CH,1,0),0),"Product Code Required","NA")))))</f>
        <v/>
      </c>
      <c r="CJ1580" t="str">
        <f>IF(JRF!AV1593&gt;0,"",IF(JRF!Q1593="","",IF(LEFT(JRF!Q1593,1)=IFERROR(VLOOKUP(LEFT(JRF!Q1593,1),$CF$2:$CF$5,1,0),0),"Product Code Required",IF(JRF!V1593="","",IF(JRF!V1593=IFERROR(VLOOKUP(JRF!V1593,$CH:$CH,1,0),0),"Product Code Required","NA")))))</f>
        <v/>
      </c>
      <c r="CK1580" t="str">
        <f>IFERROR(IF(LEN('Journal Template'!F1591)&gt;0,"",IF('Journal Template'!A1591="","",IF(LEFT('Journal Template'!A1591,1)=IFERROR(VLOOKUP(LEFT('Journal Template'!A1591,1),Checks!$CF$2:$CF$5,1,0),0),"Product Code Required",IF('Journal Template'!D1591="","",IF('Journal Template'!D1591=IFERROR(VLOOKUP('Journal Template'!D1591,Checks!$CH:$CH,1,0),0),"Product Code Required","NA"))))),"")</f>
        <v/>
      </c>
    </row>
    <row r="1581" spans="14:89">
      <c r="N1581" t="s">
        <v>7993</v>
      </c>
      <c r="O1581" t="s">
        <v>7994</v>
      </c>
      <c r="P1581" t="s">
        <v>386</v>
      </c>
      <c r="Q1581" s="150" t="str">
        <f>IF(JRF!D1594="","",IF(IFERROR(VLOOKUP(JRF!D1594,Checks!N:P,3,0),0)="A","","Inactive account in Use"))</f>
        <v/>
      </c>
      <c r="R1581" t="str">
        <f>IFERROR(IF('Journal Template'!C1993="","",IF(IFERROR(VLOOKUP('Journal Template'!C1993,Checks!N:P,3,0),0)="A","","Inactive account in Use")),"")</f>
        <v/>
      </c>
      <c r="V1581" s="150" t="str">
        <f>IF(JRF!C1594="","",IF(IFERROR(VLOOKUP(JRF!C1594,Checks!S:U,3,0),0)="A","Entry with System fund Dept",""))</f>
        <v/>
      </c>
      <c r="W1581" t="str">
        <f>IFERROR(IF('Journal Template'!D1993="","",IF(IFERROR(VLOOKUP('Journal Template'!D1993,Checks!S:U,3,0),0)="A","Entry with System fund Dept","")),"")</f>
        <v/>
      </c>
      <c r="X1581" t="s">
        <v>7995</v>
      </c>
      <c r="Y1581" t="s">
        <v>386</v>
      </c>
      <c r="Z1581" t="s">
        <v>7996</v>
      </c>
      <c r="AA1581" t="s">
        <v>3591</v>
      </c>
      <c r="AB1581" t="s">
        <v>125</v>
      </c>
      <c r="AC1581" s="150" t="str">
        <f>IFERROR(IF(JRF!C1594="","",IF(AND(VLOOKUP(JRF!C1594,X:AA,4,0)=JRF!B1594,VLOOKUP(JRF!C1594,X:Y,2,0)="A"),"","Inactive Dept Combo Error")),"Inactive Dept Combo Error")</f>
        <v/>
      </c>
      <c r="AD1581" t="str">
        <f>IFERROR(IF('Journal Template'!D1993="","",IF(AND(VLOOKUP('Journal Template'!D1993,X:AA,4,0)='Journal Template'!A1993,VLOOKUP('Journal Template'!D1993,X:Y,2,0)="A"),"","Inactive Dept Combo Error")),"")</f>
        <v/>
      </c>
      <c r="AK1581" s="150" t="str">
        <f>IF(JRF!B1594="","",IF(JRF!B1594=IFERROR(VLOOKUP(JRF!B1594,Checks!AI:AI,1,0),0),"Entry in Branch/Satellite BU's",""))</f>
        <v/>
      </c>
      <c r="AL1581" t="str">
        <f>IFERROR(IF('Journal Template'!A1993="","",IF('Journal Template'!A1993=IFERROR(VLOOKUP('Journal Template'!A1993,Checks!AI:AI,1,0),0),"Entry in Branch/Satellite BU's","")),"")</f>
        <v/>
      </c>
      <c r="AO1581" s="171"/>
      <c r="AP1581" s="171"/>
      <c r="AQ1581" s="171"/>
      <c r="AR1581" s="171"/>
      <c r="CI1581" t="str">
        <f>IF(JRF!F1594&gt;0,"",IF(JRF!B1594="","",IF(LEFT(JRF!B1594,1)=IFERROR(VLOOKUP(LEFT(JRF!B1594,1),$CF$2:$CF$5,1,0),0),"Product Code Required",IF(JRF!C1594="","",IF(JRF!C1594=IFERROR(VLOOKUP(JRF!C1594,$CH:$CH,1,0),0),"Product Code Required","NA")))))</f>
        <v/>
      </c>
      <c r="CJ1581" t="str">
        <f>IF(JRF!AV1594&gt;0,"",IF(JRF!Q1594="","",IF(LEFT(JRF!Q1594,1)=IFERROR(VLOOKUP(LEFT(JRF!Q1594,1),$CF$2:$CF$5,1,0),0),"Product Code Required",IF(JRF!V1594="","",IF(JRF!V1594=IFERROR(VLOOKUP(JRF!V1594,$CH:$CH,1,0),0),"Product Code Required","NA")))))</f>
        <v/>
      </c>
      <c r="CK1581" t="str">
        <f>IFERROR(IF(LEN('Journal Template'!F1592)&gt;0,"",IF('Journal Template'!A1592="","",IF(LEFT('Journal Template'!A1592,1)=IFERROR(VLOOKUP(LEFT('Journal Template'!A1592,1),Checks!$CF$2:$CF$5,1,0),0),"Product Code Required",IF('Journal Template'!D1592="","",IF('Journal Template'!D1592=IFERROR(VLOOKUP('Journal Template'!D1592,Checks!$CH:$CH,1,0),0),"Product Code Required","NA"))))),"")</f>
        <v/>
      </c>
    </row>
    <row r="1582" spans="14:89">
      <c r="N1582" t="s">
        <v>7997</v>
      </c>
      <c r="O1582" t="s">
        <v>7998</v>
      </c>
      <c r="P1582" t="s">
        <v>386</v>
      </c>
      <c r="Q1582" s="150" t="str">
        <f>IF(JRF!D1595="","",IF(IFERROR(VLOOKUP(JRF!D1595,Checks!N:P,3,0),0)="A","","Inactive account in Use"))</f>
        <v/>
      </c>
      <c r="R1582" t="str">
        <f>IFERROR(IF('Journal Template'!C1994="","",IF(IFERROR(VLOOKUP('Journal Template'!C1994,Checks!N:P,3,0),0)="A","","Inactive account in Use")),"")</f>
        <v/>
      </c>
      <c r="V1582" s="150" t="str">
        <f>IF(JRF!C1595="","",IF(IFERROR(VLOOKUP(JRF!C1595,Checks!S:U,3,0),0)="A","Entry with System fund Dept",""))</f>
        <v/>
      </c>
      <c r="W1582" t="str">
        <f>IFERROR(IF('Journal Template'!D1994="","",IF(IFERROR(VLOOKUP('Journal Template'!D1994,Checks!S:U,3,0),0)="A","Entry with System fund Dept","")),"")</f>
        <v/>
      </c>
      <c r="X1582" t="s">
        <v>7999</v>
      </c>
      <c r="Y1582" t="s">
        <v>386</v>
      </c>
      <c r="Z1582" t="s">
        <v>8000</v>
      </c>
      <c r="AA1582" t="s">
        <v>3581</v>
      </c>
      <c r="AB1582" t="s">
        <v>125</v>
      </c>
      <c r="AC1582" s="150" t="str">
        <f>IFERROR(IF(JRF!C1595="","",IF(AND(VLOOKUP(JRF!C1595,X:AA,4,0)=JRF!B1595,VLOOKUP(JRF!C1595,X:Y,2,0)="A"),"","Inactive Dept Combo Error")),"Inactive Dept Combo Error")</f>
        <v/>
      </c>
      <c r="AD1582" t="str">
        <f>IFERROR(IF('Journal Template'!D1994="","",IF(AND(VLOOKUP('Journal Template'!D1994,X:AA,4,0)='Journal Template'!A1994,VLOOKUP('Journal Template'!D1994,X:Y,2,0)="A"),"","Inactive Dept Combo Error")),"")</f>
        <v/>
      </c>
      <c r="AK1582" s="150" t="str">
        <f>IF(JRF!B1595="","",IF(JRF!B1595=IFERROR(VLOOKUP(JRF!B1595,Checks!AI:AI,1,0),0),"Entry in Branch/Satellite BU's",""))</f>
        <v/>
      </c>
      <c r="AL1582" t="str">
        <f>IFERROR(IF('Journal Template'!A1994="","",IF('Journal Template'!A1994=IFERROR(VLOOKUP('Journal Template'!A1994,Checks!AI:AI,1,0),0),"Entry in Branch/Satellite BU's","")),"")</f>
        <v/>
      </c>
      <c r="AO1582" s="171"/>
      <c r="AP1582" s="171"/>
      <c r="AQ1582" s="171"/>
      <c r="AR1582" s="171"/>
      <c r="CI1582" t="str">
        <f>IF(JRF!F1595&gt;0,"",IF(JRF!B1595="","",IF(LEFT(JRF!B1595,1)=IFERROR(VLOOKUP(LEFT(JRF!B1595,1),$CF$2:$CF$5,1,0),0),"Product Code Required",IF(JRF!C1595="","",IF(JRF!C1595=IFERROR(VLOOKUP(JRF!C1595,$CH:$CH,1,0),0),"Product Code Required","NA")))))</f>
        <v/>
      </c>
      <c r="CJ1582" t="str">
        <f>IF(JRF!AV1595&gt;0,"",IF(JRF!Q1595="","",IF(LEFT(JRF!Q1595,1)=IFERROR(VLOOKUP(LEFT(JRF!Q1595,1),$CF$2:$CF$5,1,0),0),"Product Code Required",IF(JRF!V1595="","",IF(JRF!V1595=IFERROR(VLOOKUP(JRF!V1595,$CH:$CH,1,0),0),"Product Code Required","NA")))))</f>
        <v/>
      </c>
      <c r="CK1582" t="str">
        <f>IFERROR(IF(LEN('Journal Template'!F1593)&gt;0,"",IF('Journal Template'!A1593="","",IF(LEFT('Journal Template'!A1593,1)=IFERROR(VLOOKUP(LEFT('Journal Template'!A1593,1),Checks!$CF$2:$CF$5,1,0),0),"Product Code Required",IF('Journal Template'!D1593="","",IF('Journal Template'!D1593=IFERROR(VLOOKUP('Journal Template'!D1593,Checks!$CH:$CH,1,0),0),"Product Code Required","NA"))))),"")</f>
        <v/>
      </c>
    </row>
    <row r="1583" spans="14:89">
      <c r="N1583" t="s">
        <v>8001</v>
      </c>
      <c r="O1583" t="s">
        <v>8002</v>
      </c>
      <c r="P1583" t="s">
        <v>386</v>
      </c>
      <c r="Q1583" s="150" t="str">
        <f>IF(JRF!D1596="","",IF(IFERROR(VLOOKUP(JRF!D1596,Checks!N:P,3,0),0)="A","","Inactive account in Use"))</f>
        <v/>
      </c>
      <c r="R1583" t="str">
        <f>IFERROR(IF('Journal Template'!C1995="","",IF(IFERROR(VLOOKUP('Journal Template'!C1995,Checks!N:P,3,0),0)="A","","Inactive account in Use")),"")</f>
        <v/>
      </c>
      <c r="V1583" s="150" t="str">
        <f>IF(JRF!C1596="","",IF(IFERROR(VLOOKUP(JRF!C1596,Checks!S:U,3,0),0)="A","Entry with System fund Dept",""))</f>
        <v/>
      </c>
      <c r="W1583" t="str">
        <f>IFERROR(IF('Journal Template'!D1995="","",IF(IFERROR(VLOOKUP('Journal Template'!D1995,Checks!S:U,3,0),0)="A","Entry with System fund Dept","")),"")</f>
        <v/>
      </c>
      <c r="X1583" t="s">
        <v>8003</v>
      </c>
      <c r="Y1583" t="s">
        <v>389</v>
      </c>
      <c r="Z1583" t="s">
        <v>1439</v>
      </c>
      <c r="AA1583" t="s">
        <v>391</v>
      </c>
      <c r="AB1583" t="s">
        <v>125</v>
      </c>
      <c r="AC1583" s="150" t="str">
        <f>IFERROR(IF(JRF!C1596="","",IF(AND(VLOOKUP(JRF!C1596,X:AA,4,0)=JRF!B1596,VLOOKUP(JRF!C1596,X:Y,2,0)="A"),"","Inactive Dept Combo Error")),"Inactive Dept Combo Error")</f>
        <v/>
      </c>
      <c r="AD1583" t="str">
        <f>IFERROR(IF('Journal Template'!D1995="","",IF(AND(VLOOKUP('Journal Template'!D1995,X:AA,4,0)='Journal Template'!A1995,VLOOKUP('Journal Template'!D1995,X:Y,2,0)="A"),"","Inactive Dept Combo Error")),"")</f>
        <v/>
      </c>
      <c r="AK1583" s="150" t="str">
        <f>IF(JRF!B1596="","",IF(JRF!B1596=IFERROR(VLOOKUP(JRF!B1596,Checks!AI:AI,1,0),0),"Entry in Branch/Satellite BU's",""))</f>
        <v/>
      </c>
      <c r="AL1583" t="str">
        <f>IFERROR(IF('Journal Template'!A1995="","",IF('Journal Template'!A1995=IFERROR(VLOOKUP('Journal Template'!A1995,Checks!AI:AI,1,0),0),"Entry in Branch/Satellite BU's","")),"")</f>
        <v/>
      </c>
      <c r="AO1583" s="171"/>
      <c r="AP1583" s="171"/>
      <c r="AQ1583" s="171"/>
      <c r="AR1583" s="171"/>
      <c r="CI1583" t="str">
        <f>IF(JRF!F1596&gt;0,"",IF(JRF!B1596="","",IF(LEFT(JRF!B1596,1)=IFERROR(VLOOKUP(LEFT(JRF!B1596,1),$CF$2:$CF$5,1,0),0),"Product Code Required",IF(JRF!C1596="","",IF(JRF!C1596=IFERROR(VLOOKUP(JRF!C1596,$CH:$CH,1,0),0),"Product Code Required","NA")))))</f>
        <v/>
      </c>
      <c r="CJ1583" t="str">
        <f>IF(JRF!AV1596&gt;0,"",IF(JRF!Q1596="","",IF(LEFT(JRF!Q1596,1)=IFERROR(VLOOKUP(LEFT(JRF!Q1596,1),$CF$2:$CF$5,1,0),0),"Product Code Required",IF(JRF!V1596="","",IF(JRF!V1596=IFERROR(VLOOKUP(JRF!V1596,$CH:$CH,1,0),0),"Product Code Required","NA")))))</f>
        <v/>
      </c>
      <c r="CK1583" t="str">
        <f>IFERROR(IF(LEN('Journal Template'!F1594)&gt;0,"",IF('Journal Template'!A1594="","",IF(LEFT('Journal Template'!A1594,1)=IFERROR(VLOOKUP(LEFT('Journal Template'!A1594,1),Checks!$CF$2:$CF$5,1,0),0),"Product Code Required",IF('Journal Template'!D1594="","",IF('Journal Template'!D1594=IFERROR(VLOOKUP('Journal Template'!D1594,Checks!$CH:$CH,1,0),0),"Product Code Required","NA"))))),"")</f>
        <v/>
      </c>
    </row>
    <row r="1584" spans="14:89">
      <c r="N1584" t="s">
        <v>8004</v>
      </c>
      <c r="O1584" t="s">
        <v>8005</v>
      </c>
      <c r="P1584" t="s">
        <v>386</v>
      </c>
      <c r="Q1584" s="150" t="str">
        <f>IF(JRF!D1597="","",IF(IFERROR(VLOOKUP(JRF!D1597,Checks!N:P,3,0),0)="A","","Inactive account in Use"))</f>
        <v/>
      </c>
      <c r="R1584" t="str">
        <f>IFERROR(IF('Journal Template'!C1996="","",IF(IFERROR(VLOOKUP('Journal Template'!C1996,Checks!N:P,3,0),0)="A","","Inactive account in Use")),"")</f>
        <v/>
      </c>
      <c r="V1584" s="150" t="str">
        <f>IF(JRF!C1597="","",IF(IFERROR(VLOOKUP(JRF!C1597,Checks!S:U,3,0),0)="A","Entry with System fund Dept",""))</f>
        <v/>
      </c>
      <c r="W1584" t="str">
        <f>IFERROR(IF('Journal Template'!D1996="","",IF(IFERROR(VLOOKUP('Journal Template'!D1996,Checks!S:U,3,0),0)="A","Entry with System fund Dept","")),"")</f>
        <v/>
      </c>
      <c r="X1584" t="s">
        <v>8006</v>
      </c>
      <c r="Y1584" t="s">
        <v>389</v>
      </c>
      <c r="Z1584" t="s">
        <v>1531</v>
      </c>
      <c r="AA1584" t="s">
        <v>1493</v>
      </c>
      <c r="AB1584" t="s">
        <v>125</v>
      </c>
      <c r="AC1584" s="150" t="str">
        <f>IFERROR(IF(JRF!C1597="","",IF(AND(VLOOKUP(JRF!C1597,X:AA,4,0)=JRF!B1597,VLOOKUP(JRF!C1597,X:Y,2,0)="A"),"","Inactive Dept Combo Error")),"Inactive Dept Combo Error")</f>
        <v/>
      </c>
      <c r="AD1584" t="str">
        <f>IFERROR(IF('Journal Template'!D1996="","",IF(AND(VLOOKUP('Journal Template'!D1996,X:AA,4,0)='Journal Template'!A1996,VLOOKUP('Journal Template'!D1996,X:Y,2,0)="A"),"","Inactive Dept Combo Error")),"")</f>
        <v/>
      </c>
      <c r="AK1584" s="150" t="str">
        <f>IF(JRF!B1597="","",IF(JRF!B1597=IFERROR(VLOOKUP(JRF!B1597,Checks!AI:AI,1,0),0),"Entry in Branch/Satellite BU's",""))</f>
        <v/>
      </c>
      <c r="AL1584" t="str">
        <f>IFERROR(IF('Journal Template'!A1996="","",IF('Journal Template'!A1996=IFERROR(VLOOKUP('Journal Template'!A1996,Checks!AI:AI,1,0),0),"Entry in Branch/Satellite BU's","")),"")</f>
        <v/>
      </c>
      <c r="AO1584" s="171"/>
      <c r="AP1584" s="171"/>
      <c r="AQ1584" s="171"/>
      <c r="AR1584" s="171"/>
      <c r="CI1584" t="str">
        <f>IF(JRF!F1597&gt;0,"",IF(JRF!B1597="","",IF(LEFT(JRF!B1597,1)=IFERROR(VLOOKUP(LEFT(JRF!B1597,1),$CF$2:$CF$5,1,0),0),"Product Code Required",IF(JRF!C1597="","",IF(JRF!C1597=IFERROR(VLOOKUP(JRF!C1597,$CH:$CH,1,0),0),"Product Code Required","NA")))))</f>
        <v/>
      </c>
      <c r="CJ1584" t="str">
        <f>IF(JRF!AV1597&gt;0,"",IF(JRF!Q1597="","",IF(LEFT(JRF!Q1597,1)=IFERROR(VLOOKUP(LEFT(JRF!Q1597,1),$CF$2:$CF$5,1,0),0),"Product Code Required",IF(JRF!V1597="","",IF(JRF!V1597=IFERROR(VLOOKUP(JRF!V1597,$CH:$CH,1,0),0),"Product Code Required","NA")))))</f>
        <v/>
      </c>
      <c r="CK1584" t="str">
        <f>IFERROR(IF(LEN('Journal Template'!F1595)&gt;0,"",IF('Journal Template'!A1595="","",IF(LEFT('Journal Template'!A1595,1)=IFERROR(VLOOKUP(LEFT('Journal Template'!A1595,1),Checks!$CF$2:$CF$5,1,0),0),"Product Code Required",IF('Journal Template'!D1595="","",IF('Journal Template'!D1595=IFERROR(VLOOKUP('Journal Template'!D1595,Checks!$CH:$CH,1,0),0),"Product Code Required","NA"))))),"")</f>
        <v/>
      </c>
    </row>
    <row r="1585" spans="14:89">
      <c r="N1585" t="s">
        <v>8007</v>
      </c>
      <c r="O1585" t="s">
        <v>8008</v>
      </c>
      <c r="P1585" t="s">
        <v>386</v>
      </c>
      <c r="Q1585" s="150" t="str">
        <f>IF(JRF!D1598="","",IF(IFERROR(VLOOKUP(JRF!D1598,Checks!N:P,3,0),0)="A","","Inactive account in Use"))</f>
        <v/>
      </c>
      <c r="R1585" t="str">
        <f>IFERROR(IF('Journal Template'!C1997="","",IF(IFERROR(VLOOKUP('Journal Template'!C1997,Checks!N:P,3,0),0)="A","","Inactive account in Use")),"")</f>
        <v/>
      </c>
      <c r="V1585" s="150" t="str">
        <f>IF(JRF!C1598="","",IF(IFERROR(VLOOKUP(JRF!C1598,Checks!S:U,3,0),0)="A","Entry with System fund Dept",""))</f>
        <v/>
      </c>
      <c r="W1585" t="str">
        <f>IFERROR(IF('Journal Template'!D1997="","",IF(IFERROR(VLOOKUP('Journal Template'!D1997,Checks!S:U,3,0),0)="A","Entry with System fund Dept","")),"")</f>
        <v/>
      </c>
      <c r="X1585" t="s">
        <v>8009</v>
      </c>
      <c r="Y1585" t="s">
        <v>386</v>
      </c>
      <c r="Z1585" t="s">
        <v>8010</v>
      </c>
      <c r="AA1585" t="s">
        <v>3581</v>
      </c>
      <c r="AB1585" t="s">
        <v>125</v>
      </c>
      <c r="AC1585" s="150" t="str">
        <f>IFERROR(IF(JRF!C1598="","",IF(AND(VLOOKUP(JRF!C1598,X:AA,4,0)=JRF!B1598,VLOOKUP(JRF!C1598,X:Y,2,0)="A"),"","Inactive Dept Combo Error")),"Inactive Dept Combo Error")</f>
        <v/>
      </c>
      <c r="AD1585" t="str">
        <f>IFERROR(IF('Journal Template'!D1997="","",IF(AND(VLOOKUP('Journal Template'!D1997,X:AA,4,0)='Journal Template'!A1997,VLOOKUP('Journal Template'!D1997,X:Y,2,0)="A"),"","Inactive Dept Combo Error")),"")</f>
        <v/>
      </c>
      <c r="AK1585" s="150" t="str">
        <f>IF(JRF!B1598="","",IF(JRF!B1598=IFERROR(VLOOKUP(JRF!B1598,Checks!AI:AI,1,0),0),"Entry in Branch/Satellite BU's",""))</f>
        <v/>
      </c>
      <c r="AL1585" t="str">
        <f>IFERROR(IF('Journal Template'!A1997="","",IF('Journal Template'!A1997=IFERROR(VLOOKUP('Journal Template'!A1997,Checks!AI:AI,1,0),0),"Entry in Branch/Satellite BU's","")),"")</f>
        <v/>
      </c>
      <c r="AO1585" s="171"/>
      <c r="AP1585" s="171"/>
      <c r="AQ1585" s="171"/>
      <c r="AR1585" s="171"/>
      <c r="CI1585" t="str">
        <f>IF(JRF!F1598&gt;0,"",IF(JRF!B1598="","",IF(LEFT(JRF!B1598,1)=IFERROR(VLOOKUP(LEFT(JRF!B1598,1),$CF$2:$CF$5,1,0),0),"Product Code Required",IF(JRF!C1598="","",IF(JRF!C1598=IFERROR(VLOOKUP(JRF!C1598,$CH:$CH,1,0),0),"Product Code Required","NA")))))</f>
        <v/>
      </c>
      <c r="CJ1585" t="str">
        <f>IF(JRF!AV1598&gt;0,"",IF(JRF!Q1598="","",IF(LEFT(JRF!Q1598,1)=IFERROR(VLOOKUP(LEFT(JRF!Q1598,1),$CF$2:$CF$5,1,0),0),"Product Code Required",IF(JRF!V1598="","",IF(JRF!V1598=IFERROR(VLOOKUP(JRF!V1598,$CH:$CH,1,0),0),"Product Code Required","NA")))))</f>
        <v/>
      </c>
      <c r="CK1585" t="str">
        <f>IFERROR(IF(LEN('Journal Template'!F1596)&gt;0,"",IF('Journal Template'!A1596="","",IF(LEFT('Journal Template'!A1596,1)=IFERROR(VLOOKUP(LEFT('Journal Template'!A1596,1),Checks!$CF$2:$CF$5,1,0),0),"Product Code Required",IF('Journal Template'!D1596="","",IF('Journal Template'!D1596=IFERROR(VLOOKUP('Journal Template'!D1596,Checks!$CH:$CH,1,0),0),"Product Code Required","NA"))))),"")</f>
        <v/>
      </c>
    </row>
    <row r="1586" spans="14:89">
      <c r="N1586" t="s">
        <v>8011</v>
      </c>
      <c r="O1586" t="s">
        <v>8012</v>
      </c>
      <c r="P1586" t="s">
        <v>386</v>
      </c>
      <c r="Q1586" s="150" t="str">
        <f>IF(JRF!D1599="","",IF(IFERROR(VLOOKUP(JRF!D1599,Checks!N:P,3,0),0)="A","","Inactive account in Use"))</f>
        <v/>
      </c>
      <c r="R1586" t="str">
        <f>IFERROR(IF('Journal Template'!C1998="","",IF(IFERROR(VLOOKUP('Journal Template'!C1998,Checks!N:P,3,0),0)="A","","Inactive account in Use")),"")</f>
        <v/>
      </c>
      <c r="V1586" s="150" t="str">
        <f>IF(JRF!C1599="","",IF(IFERROR(VLOOKUP(JRF!C1599,Checks!S:U,3,0),0)="A","Entry with System fund Dept",""))</f>
        <v/>
      </c>
      <c r="W1586" t="str">
        <f>IFERROR(IF('Journal Template'!D1998="","",IF(IFERROR(VLOOKUP('Journal Template'!D1998,Checks!S:U,3,0),0)="A","Entry with System fund Dept","")),"")</f>
        <v/>
      </c>
      <c r="X1586" t="s">
        <v>8013</v>
      </c>
      <c r="Y1586" t="s">
        <v>386</v>
      </c>
      <c r="Z1586" t="s">
        <v>1454</v>
      </c>
      <c r="AA1586" t="s">
        <v>391</v>
      </c>
      <c r="AB1586" t="s">
        <v>125</v>
      </c>
      <c r="AC1586" s="150" t="str">
        <f>IFERROR(IF(JRF!C1599="","",IF(AND(VLOOKUP(JRF!C1599,X:AA,4,0)=JRF!B1599,VLOOKUP(JRF!C1599,X:Y,2,0)="A"),"","Inactive Dept Combo Error")),"Inactive Dept Combo Error")</f>
        <v/>
      </c>
      <c r="AD1586" t="str">
        <f>IFERROR(IF('Journal Template'!D1998="","",IF(AND(VLOOKUP('Journal Template'!D1998,X:AA,4,0)='Journal Template'!A1998,VLOOKUP('Journal Template'!D1998,X:Y,2,0)="A"),"","Inactive Dept Combo Error")),"")</f>
        <v/>
      </c>
      <c r="AK1586" s="150" t="str">
        <f>IF(JRF!B1599="","",IF(JRF!B1599=IFERROR(VLOOKUP(JRF!B1599,Checks!AI:AI,1,0),0),"Entry in Branch/Satellite BU's",""))</f>
        <v/>
      </c>
      <c r="AL1586" t="str">
        <f>IFERROR(IF('Journal Template'!A1998="","",IF('Journal Template'!A1998=IFERROR(VLOOKUP('Journal Template'!A1998,Checks!AI:AI,1,0),0),"Entry in Branch/Satellite BU's","")),"")</f>
        <v/>
      </c>
      <c r="AO1586" s="171"/>
      <c r="AP1586" s="171"/>
      <c r="AQ1586" s="171"/>
      <c r="AR1586" s="171"/>
      <c r="CI1586" t="str">
        <f>IF(JRF!F1599&gt;0,"",IF(JRF!B1599="","",IF(LEFT(JRF!B1599,1)=IFERROR(VLOOKUP(LEFT(JRF!B1599,1),$CF$2:$CF$5,1,0),0),"Product Code Required",IF(JRF!C1599="","",IF(JRF!C1599=IFERROR(VLOOKUP(JRF!C1599,$CH:$CH,1,0),0),"Product Code Required","NA")))))</f>
        <v/>
      </c>
      <c r="CJ1586" t="str">
        <f>IF(JRF!AV1599&gt;0,"",IF(JRF!Q1599="","",IF(LEFT(JRF!Q1599,1)=IFERROR(VLOOKUP(LEFT(JRF!Q1599,1),$CF$2:$CF$5,1,0),0),"Product Code Required",IF(JRF!V1599="","",IF(JRF!V1599=IFERROR(VLOOKUP(JRF!V1599,$CH:$CH,1,0),0),"Product Code Required","NA")))))</f>
        <v/>
      </c>
      <c r="CK1586" t="str">
        <f>IFERROR(IF(LEN('Journal Template'!F1597)&gt;0,"",IF('Journal Template'!A1597="","",IF(LEFT('Journal Template'!A1597,1)=IFERROR(VLOOKUP(LEFT('Journal Template'!A1597,1),Checks!$CF$2:$CF$5,1,0),0),"Product Code Required",IF('Journal Template'!D1597="","",IF('Journal Template'!D1597=IFERROR(VLOOKUP('Journal Template'!D1597,Checks!$CH:$CH,1,0),0),"Product Code Required","NA"))))),"")</f>
        <v/>
      </c>
    </row>
    <row r="1587" spans="14:89">
      <c r="N1587" t="s">
        <v>8014</v>
      </c>
      <c r="O1587" t="s">
        <v>8015</v>
      </c>
      <c r="P1587" t="s">
        <v>386</v>
      </c>
      <c r="Q1587" s="150" t="str">
        <f>IF(JRF!D1600="","",IF(IFERROR(VLOOKUP(JRF!D1600,Checks!N:P,3,0),0)="A","","Inactive account in Use"))</f>
        <v/>
      </c>
      <c r="R1587" t="str">
        <f>IFERROR(IF('Journal Template'!C1999="","",IF(IFERROR(VLOOKUP('Journal Template'!C1999,Checks!N:P,3,0),0)="A","","Inactive account in Use")),"")</f>
        <v/>
      </c>
      <c r="V1587" s="150" t="str">
        <f>IF(JRF!C1600="","",IF(IFERROR(VLOOKUP(JRF!C1600,Checks!S:U,3,0),0)="A","Entry with System fund Dept",""))</f>
        <v/>
      </c>
      <c r="W1587" t="str">
        <f>IFERROR(IF('Journal Template'!D1999="","",IF(IFERROR(VLOOKUP('Journal Template'!D1999,Checks!S:U,3,0),0)="A","Entry with System fund Dept","")),"")</f>
        <v/>
      </c>
      <c r="X1587" t="s">
        <v>8016</v>
      </c>
      <c r="Y1587" t="s">
        <v>386</v>
      </c>
      <c r="Z1587" t="s">
        <v>1543</v>
      </c>
      <c r="AA1587" t="s">
        <v>1493</v>
      </c>
      <c r="AB1587" t="s">
        <v>125</v>
      </c>
      <c r="AC1587" s="150" t="str">
        <f>IFERROR(IF(JRF!C1600="","",IF(AND(VLOOKUP(JRF!C1600,X:AA,4,0)=JRF!B1600,VLOOKUP(JRF!C1600,X:Y,2,0)="A"),"","Inactive Dept Combo Error")),"Inactive Dept Combo Error")</f>
        <v/>
      </c>
      <c r="AD1587" t="str">
        <f>IFERROR(IF('Journal Template'!D1999="","",IF(AND(VLOOKUP('Journal Template'!D1999,X:AA,4,0)='Journal Template'!A1999,VLOOKUP('Journal Template'!D1999,X:Y,2,0)="A"),"","Inactive Dept Combo Error")),"")</f>
        <v/>
      </c>
      <c r="AK1587" s="150" t="str">
        <f>IF(JRF!B1600="","",IF(JRF!B1600=IFERROR(VLOOKUP(JRF!B1600,Checks!AI:AI,1,0),0),"Entry in Branch/Satellite BU's",""))</f>
        <v/>
      </c>
      <c r="AL1587" t="str">
        <f>IFERROR(IF('Journal Template'!A1999="","",IF('Journal Template'!A1999=IFERROR(VLOOKUP('Journal Template'!A1999,Checks!AI:AI,1,0),0),"Entry in Branch/Satellite BU's","")),"")</f>
        <v/>
      </c>
      <c r="AO1587" s="171"/>
      <c r="AP1587" s="171"/>
      <c r="AQ1587" s="171"/>
      <c r="AR1587" s="171"/>
      <c r="CI1587" t="str">
        <f>IF(JRF!F1600&gt;0,"",IF(JRF!B1600="","",IF(LEFT(JRF!B1600,1)=IFERROR(VLOOKUP(LEFT(JRF!B1600,1),$CF$2:$CF$5,1,0),0),"Product Code Required",IF(JRF!C1600="","",IF(JRF!C1600=IFERROR(VLOOKUP(JRF!C1600,$CH:$CH,1,0),0),"Product Code Required","NA")))))</f>
        <v/>
      </c>
      <c r="CJ1587" t="str">
        <f>IF(JRF!AV1600&gt;0,"",IF(JRF!Q1600="","",IF(LEFT(JRF!Q1600,1)=IFERROR(VLOOKUP(LEFT(JRF!Q1600,1),$CF$2:$CF$5,1,0),0),"Product Code Required",IF(JRF!V1600="","",IF(JRF!V1600=IFERROR(VLOOKUP(JRF!V1600,$CH:$CH,1,0),0),"Product Code Required","NA")))))</f>
        <v/>
      </c>
      <c r="CK1587" t="str">
        <f>IFERROR(IF(LEN('Journal Template'!F1598)&gt;0,"",IF('Journal Template'!A1598="","",IF(LEFT('Journal Template'!A1598,1)=IFERROR(VLOOKUP(LEFT('Journal Template'!A1598,1),Checks!$CF$2:$CF$5,1,0),0),"Product Code Required",IF('Journal Template'!D1598="","",IF('Journal Template'!D1598=IFERROR(VLOOKUP('Journal Template'!D1598,Checks!$CH:$CH,1,0),0),"Product Code Required","NA"))))),"")</f>
        <v/>
      </c>
    </row>
    <row r="1588" spans="14:89">
      <c r="N1588" t="s">
        <v>8017</v>
      </c>
      <c r="O1588" t="s">
        <v>8018</v>
      </c>
      <c r="P1588" t="s">
        <v>386</v>
      </c>
      <c r="Q1588" s="150" t="str">
        <f>IF(JRF!D1601="","",IF(IFERROR(VLOOKUP(JRF!D1601,Checks!N:P,3,0),0)="A","","Inactive account in Use"))</f>
        <v/>
      </c>
      <c r="R1588" t="str">
        <f>IFERROR(IF('Journal Template'!C2000="","",IF(IFERROR(VLOOKUP('Journal Template'!C2000,Checks!N:P,3,0),0)="A","","Inactive account in Use")),"")</f>
        <v/>
      </c>
      <c r="V1588" s="150" t="str">
        <f>IF(JRF!C1601="","",IF(IFERROR(VLOOKUP(JRF!C1601,Checks!S:U,3,0),0)="A","Entry with System fund Dept",""))</f>
        <v/>
      </c>
      <c r="W1588" t="str">
        <f>IFERROR(IF('Journal Template'!D2000="","",IF(IFERROR(VLOOKUP('Journal Template'!D2000,Checks!S:U,3,0),0)="A","Entry with System fund Dept","")),"")</f>
        <v/>
      </c>
      <c r="X1588" t="s">
        <v>8019</v>
      </c>
      <c r="Y1588" t="s">
        <v>386</v>
      </c>
      <c r="Z1588" t="s">
        <v>8020</v>
      </c>
      <c r="AA1588" t="s">
        <v>3581</v>
      </c>
      <c r="AB1588" t="s">
        <v>125</v>
      </c>
      <c r="AC1588" s="150" t="str">
        <f>IFERROR(IF(JRF!C1601="","",IF(AND(VLOOKUP(JRF!C1601,X:AA,4,0)=JRF!B1601,VLOOKUP(JRF!C1601,X:Y,2,0)="A"),"","Inactive Dept Combo Error")),"Inactive Dept Combo Error")</f>
        <v/>
      </c>
      <c r="AD1588" t="str">
        <f>IFERROR(IF('Journal Template'!D2000="","",IF(AND(VLOOKUP('Journal Template'!D2000,X:AA,4,0)='Journal Template'!A2000,VLOOKUP('Journal Template'!D2000,X:Y,2,0)="A"),"","Inactive Dept Combo Error")),"")</f>
        <v/>
      </c>
      <c r="AK1588" s="150" t="str">
        <f>IF(JRF!B1601="","",IF(JRF!B1601=IFERROR(VLOOKUP(JRF!B1601,Checks!AI:AI,1,0),0),"Entry in Branch/Satellite BU's",""))</f>
        <v/>
      </c>
      <c r="AL1588" t="str">
        <f>IFERROR(IF('Journal Template'!A2000="","",IF('Journal Template'!A2000=IFERROR(VLOOKUP('Journal Template'!A2000,Checks!AI:AI,1,0),0),"Entry in Branch/Satellite BU's","")),"")</f>
        <v/>
      </c>
      <c r="AO1588" s="171"/>
      <c r="AP1588" s="171"/>
      <c r="AQ1588" s="171"/>
      <c r="AR1588" s="171"/>
      <c r="CI1588" t="str">
        <f>IF(JRF!F1601&gt;0,"",IF(JRF!B1601="","",IF(LEFT(JRF!B1601,1)=IFERROR(VLOOKUP(LEFT(JRF!B1601,1),$CF$2:$CF$5,1,0),0),"Product Code Required",IF(JRF!C1601="","",IF(JRF!C1601=IFERROR(VLOOKUP(JRF!C1601,$CH:$CH,1,0),0),"Product Code Required","NA")))))</f>
        <v/>
      </c>
      <c r="CJ1588" t="str">
        <f>IF(JRF!AV1601&gt;0,"",IF(JRF!Q1601="","",IF(LEFT(JRF!Q1601,1)=IFERROR(VLOOKUP(LEFT(JRF!Q1601,1),$CF$2:$CF$5,1,0),0),"Product Code Required",IF(JRF!V1601="","",IF(JRF!V1601=IFERROR(VLOOKUP(JRF!V1601,$CH:$CH,1,0),0),"Product Code Required","NA")))))</f>
        <v/>
      </c>
      <c r="CK1588" t="str">
        <f>IFERROR(IF(LEN('Journal Template'!F1599)&gt;0,"",IF('Journal Template'!A1599="","",IF(LEFT('Journal Template'!A1599,1)=IFERROR(VLOOKUP(LEFT('Journal Template'!A1599,1),Checks!$CF$2:$CF$5,1,0),0),"Product Code Required",IF('Journal Template'!D1599="","",IF('Journal Template'!D1599=IFERROR(VLOOKUP('Journal Template'!D1599,Checks!$CH:$CH,1,0),0),"Product Code Required","NA"))))),"")</f>
        <v/>
      </c>
    </row>
    <row r="1589" spans="14:89">
      <c r="N1589" t="s">
        <v>8021</v>
      </c>
      <c r="O1589" t="s">
        <v>8022</v>
      </c>
      <c r="P1589" t="s">
        <v>386</v>
      </c>
      <c r="Q1589" s="150" t="str">
        <f>IF(JRF!D1602="","",IF(IFERROR(VLOOKUP(JRF!D1602,Checks!N:P,3,0),0)="A","","Inactive account in Use"))</f>
        <v/>
      </c>
      <c r="R1589" t="str">
        <f>IFERROR(IF('Journal Template'!C2001="","",IF(IFERROR(VLOOKUP('Journal Template'!C2001,Checks!N:P,3,0),0)="A","","Inactive account in Use")),"")</f>
        <v/>
      </c>
      <c r="V1589" s="150" t="str">
        <f>IF(JRF!C1602="","",IF(IFERROR(VLOOKUP(JRF!C1602,Checks!S:U,3,0),0)="A","Entry with System fund Dept",""))</f>
        <v/>
      </c>
      <c r="W1589" t="str">
        <f>IFERROR(IF('Journal Template'!D2001="","",IF(IFERROR(VLOOKUP('Journal Template'!D2001,Checks!S:U,3,0),0)="A","Entry with System fund Dept","")),"")</f>
        <v/>
      </c>
      <c r="X1589" t="s">
        <v>8023</v>
      </c>
      <c r="Y1589" t="s">
        <v>386</v>
      </c>
      <c r="Z1589" t="s">
        <v>8024</v>
      </c>
      <c r="AA1589" t="s">
        <v>391</v>
      </c>
      <c r="AB1589" t="s">
        <v>125</v>
      </c>
      <c r="AC1589" s="150" t="str">
        <f>IFERROR(IF(JRF!C1602="","",IF(AND(VLOOKUP(JRF!C1602,X:AA,4,0)=JRF!B1602,VLOOKUP(JRF!C1602,X:Y,2,0)="A"),"","Inactive Dept Combo Error")),"Inactive Dept Combo Error")</f>
        <v/>
      </c>
      <c r="AD1589" t="str">
        <f>IFERROR(IF('Journal Template'!D2001="","",IF(AND(VLOOKUP('Journal Template'!D2001,X:AA,4,0)='Journal Template'!A2001,VLOOKUP('Journal Template'!D2001,X:Y,2,0)="A"),"","Inactive Dept Combo Error")),"")</f>
        <v/>
      </c>
      <c r="AK1589" s="150" t="str">
        <f>IF(JRF!B1602="","",IF(JRF!B1602=IFERROR(VLOOKUP(JRF!B1602,Checks!AI:AI,1,0),0),"Entry in Branch/Satellite BU's",""))</f>
        <v/>
      </c>
      <c r="AL1589" t="str">
        <f>IFERROR(IF('Journal Template'!A2001="","",IF('Journal Template'!A2001=IFERROR(VLOOKUP('Journal Template'!A2001,Checks!AI:AI,1,0),0),"Entry in Branch/Satellite BU's","")),"")</f>
        <v/>
      </c>
      <c r="AO1589" s="171"/>
      <c r="AP1589" s="171"/>
      <c r="AQ1589" s="171"/>
      <c r="AR1589" s="171"/>
      <c r="CI1589" t="str">
        <f>IF(JRF!F1602&gt;0,"",IF(JRF!B1602="","",IF(LEFT(JRF!B1602,1)=IFERROR(VLOOKUP(LEFT(JRF!B1602,1),$CF$2:$CF$5,1,0),0),"Product Code Required",IF(JRF!C1602="","",IF(JRF!C1602=IFERROR(VLOOKUP(JRF!C1602,$CH:$CH,1,0),0),"Product Code Required","NA")))))</f>
        <v/>
      </c>
      <c r="CJ1589" t="str">
        <f>IF(JRF!AV1602&gt;0,"",IF(JRF!Q1602="","",IF(LEFT(JRF!Q1602,1)=IFERROR(VLOOKUP(LEFT(JRF!Q1602,1),$CF$2:$CF$5,1,0),0),"Product Code Required",IF(JRF!V1602="","",IF(JRF!V1602=IFERROR(VLOOKUP(JRF!V1602,$CH:$CH,1,0),0),"Product Code Required","NA")))))</f>
        <v/>
      </c>
      <c r="CK1589" t="str">
        <f>IFERROR(IF(LEN('Journal Template'!F1600)&gt;0,"",IF('Journal Template'!A1600="","",IF(LEFT('Journal Template'!A1600,1)=IFERROR(VLOOKUP(LEFT('Journal Template'!A1600,1),Checks!$CF$2:$CF$5,1,0),0),"Product Code Required",IF('Journal Template'!D1600="","",IF('Journal Template'!D1600=IFERROR(VLOOKUP('Journal Template'!D1600,Checks!$CH:$CH,1,0),0),"Product Code Required","NA"))))),"")</f>
        <v/>
      </c>
    </row>
    <row r="1590" spans="14:89">
      <c r="N1590" t="s">
        <v>8025</v>
      </c>
      <c r="O1590" t="s">
        <v>8026</v>
      </c>
      <c r="P1590" t="s">
        <v>386</v>
      </c>
      <c r="Q1590" s="150" t="str">
        <f>IF(JRF!D1603="","",IF(IFERROR(VLOOKUP(JRF!D1603,Checks!N:P,3,0),0)="A","","Inactive account in Use"))</f>
        <v/>
      </c>
      <c r="R1590" t="str">
        <f>IFERROR(IF('Journal Template'!C2002="","",IF(IFERROR(VLOOKUP('Journal Template'!C2002,Checks!N:P,3,0),0)="A","","Inactive account in Use")),"")</f>
        <v/>
      </c>
      <c r="V1590" s="150" t="str">
        <f>IF(JRF!C1603="","",IF(IFERROR(VLOOKUP(JRF!C1603,Checks!S:U,3,0),0)="A","Entry with System fund Dept",""))</f>
        <v/>
      </c>
      <c r="W1590" t="str">
        <f>IFERROR(IF('Journal Template'!D2002="","",IF(IFERROR(VLOOKUP('Journal Template'!D2002,Checks!S:U,3,0),0)="A","Entry with System fund Dept","")),"")</f>
        <v/>
      </c>
      <c r="X1590" t="s">
        <v>8027</v>
      </c>
      <c r="Y1590" t="s">
        <v>386</v>
      </c>
      <c r="Z1590" t="s">
        <v>8028</v>
      </c>
      <c r="AA1590" t="s">
        <v>1493</v>
      </c>
      <c r="AB1590" t="s">
        <v>125</v>
      </c>
      <c r="AC1590" s="150" t="str">
        <f>IFERROR(IF(JRF!C1603="","",IF(AND(VLOOKUP(JRF!C1603,X:AA,4,0)=JRF!B1603,VLOOKUP(JRF!C1603,X:Y,2,0)="A"),"","Inactive Dept Combo Error")),"Inactive Dept Combo Error")</f>
        <v/>
      </c>
      <c r="AD1590" t="str">
        <f>IFERROR(IF('Journal Template'!D2002="","",IF(AND(VLOOKUP('Journal Template'!D2002,X:AA,4,0)='Journal Template'!A2002,VLOOKUP('Journal Template'!D2002,X:Y,2,0)="A"),"","Inactive Dept Combo Error")),"")</f>
        <v/>
      </c>
      <c r="AK1590" s="150" t="str">
        <f>IF(JRF!B1603="","",IF(JRF!B1603=IFERROR(VLOOKUP(JRF!B1603,Checks!AI:AI,1,0),0),"Entry in Branch/Satellite BU's",""))</f>
        <v/>
      </c>
      <c r="AL1590" t="str">
        <f>IFERROR(IF('Journal Template'!A2002="","",IF('Journal Template'!A2002=IFERROR(VLOOKUP('Journal Template'!A2002,Checks!AI:AI,1,0),0),"Entry in Branch/Satellite BU's","")),"")</f>
        <v/>
      </c>
      <c r="AO1590" s="171"/>
      <c r="AP1590" s="171"/>
      <c r="AQ1590" s="171"/>
      <c r="AR1590" s="171"/>
      <c r="CI1590" t="str">
        <f>IF(JRF!F1603&gt;0,"",IF(JRF!B1603="","",IF(LEFT(JRF!B1603,1)=IFERROR(VLOOKUP(LEFT(JRF!B1603,1),$CF$2:$CF$5,1,0),0),"Product Code Required",IF(JRF!C1603="","",IF(JRF!C1603=IFERROR(VLOOKUP(JRF!C1603,$CH:$CH,1,0),0),"Product Code Required","NA")))))</f>
        <v/>
      </c>
      <c r="CJ1590" t="str">
        <f>IF(JRF!AV1603&gt;0,"",IF(JRF!Q1603="","",IF(LEFT(JRF!Q1603,1)=IFERROR(VLOOKUP(LEFT(JRF!Q1603,1),$CF$2:$CF$5,1,0),0),"Product Code Required",IF(JRF!V1603="","",IF(JRF!V1603=IFERROR(VLOOKUP(JRF!V1603,$CH:$CH,1,0),0),"Product Code Required","NA")))))</f>
        <v/>
      </c>
      <c r="CK1590" t="str">
        <f>IFERROR(IF(LEN('Journal Template'!F1601)&gt;0,"",IF('Journal Template'!A1601="","",IF(LEFT('Journal Template'!A1601,1)=IFERROR(VLOOKUP(LEFT('Journal Template'!A1601,1),Checks!$CF$2:$CF$5,1,0),0),"Product Code Required",IF('Journal Template'!D1601="","",IF('Journal Template'!D1601=IFERROR(VLOOKUP('Journal Template'!D1601,Checks!$CH:$CH,1,0),0),"Product Code Required","NA"))))),"")</f>
        <v/>
      </c>
    </row>
    <row r="1591" spans="14:89">
      <c r="N1591" t="s">
        <v>8029</v>
      </c>
      <c r="O1591" t="s">
        <v>8030</v>
      </c>
      <c r="P1591" t="s">
        <v>386</v>
      </c>
      <c r="Q1591" s="150" t="str">
        <f>IF(JRF!D1604="","",IF(IFERROR(VLOOKUP(JRF!D1604,Checks!N:P,3,0),0)="A","","Inactive account in Use"))</f>
        <v/>
      </c>
      <c r="R1591" t="str">
        <f>IFERROR(IF('Journal Template'!C2003="","",IF(IFERROR(VLOOKUP('Journal Template'!C2003,Checks!N:P,3,0),0)="A","","Inactive account in Use")),"")</f>
        <v/>
      </c>
      <c r="V1591" s="150" t="str">
        <f>IF(JRF!C1604="","",IF(IFERROR(VLOOKUP(JRF!C1604,Checks!S:U,3,0),0)="A","Entry with System fund Dept",""))</f>
        <v/>
      </c>
      <c r="W1591" t="str">
        <f>IFERROR(IF('Journal Template'!D2003="","",IF(IFERROR(VLOOKUP('Journal Template'!D2003,Checks!S:U,3,0),0)="A","Entry with System fund Dept","")),"")</f>
        <v/>
      </c>
      <c r="X1591" t="s">
        <v>8031</v>
      </c>
      <c r="Y1591" t="s">
        <v>389</v>
      </c>
      <c r="Z1591" t="s">
        <v>8032</v>
      </c>
      <c r="AA1591" t="s">
        <v>391</v>
      </c>
      <c r="AB1591" t="s">
        <v>125</v>
      </c>
      <c r="AC1591" s="150" t="str">
        <f>IFERROR(IF(JRF!C1604="","",IF(AND(VLOOKUP(JRF!C1604,X:AA,4,0)=JRF!B1604,VLOOKUP(JRF!C1604,X:Y,2,0)="A"),"","Inactive Dept Combo Error")),"Inactive Dept Combo Error")</f>
        <v/>
      </c>
      <c r="AD1591" t="str">
        <f>IFERROR(IF('Journal Template'!D2003="","",IF(AND(VLOOKUP('Journal Template'!D2003,X:AA,4,0)='Journal Template'!A2003,VLOOKUP('Journal Template'!D2003,X:Y,2,0)="A"),"","Inactive Dept Combo Error")),"")</f>
        <v/>
      </c>
      <c r="AK1591" s="150" t="str">
        <f>IF(JRF!B1604="","",IF(JRF!B1604=IFERROR(VLOOKUP(JRF!B1604,Checks!AI:AI,1,0),0),"Entry in Branch/Satellite BU's",""))</f>
        <v/>
      </c>
      <c r="AL1591" t="str">
        <f>IFERROR(IF('Journal Template'!A2003="","",IF('Journal Template'!A2003=IFERROR(VLOOKUP('Journal Template'!A2003,Checks!AI:AI,1,0),0),"Entry in Branch/Satellite BU's","")),"")</f>
        <v/>
      </c>
      <c r="AO1591" s="171"/>
      <c r="AP1591" s="171"/>
      <c r="AQ1591" s="171"/>
      <c r="AR1591" s="171"/>
      <c r="CI1591" t="str">
        <f>IF(JRF!F1604&gt;0,"",IF(JRF!B1604="","",IF(LEFT(JRF!B1604,1)=IFERROR(VLOOKUP(LEFT(JRF!B1604,1),$CF$2:$CF$5,1,0),0),"Product Code Required",IF(JRF!C1604="","",IF(JRF!C1604=IFERROR(VLOOKUP(JRF!C1604,$CH:$CH,1,0),0),"Product Code Required","NA")))))</f>
        <v/>
      </c>
      <c r="CJ1591" t="str">
        <f>IF(JRF!AV1604&gt;0,"",IF(JRF!Q1604="","",IF(LEFT(JRF!Q1604,1)=IFERROR(VLOOKUP(LEFT(JRF!Q1604,1),$CF$2:$CF$5,1,0),0),"Product Code Required",IF(JRF!V1604="","",IF(JRF!V1604=IFERROR(VLOOKUP(JRF!V1604,$CH:$CH,1,0),0),"Product Code Required","NA")))))</f>
        <v/>
      </c>
      <c r="CK1591" t="str">
        <f>IFERROR(IF(LEN('Journal Template'!F1602)&gt;0,"",IF('Journal Template'!A1602="","",IF(LEFT('Journal Template'!A1602,1)=IFERROR(VLOOKUP(LEFT('Journal Template'!A1602,1),Checks!$CF$2:$CF$5,1,0),0),"Product Code Required",IF('Journal Template'!D1602="","",IF('Journal Template'!D1602=IFERROR(VLOOKUP('Journal Template'!D1602,Checks!$CH:$CH,1,0),0),"Product Code Required","NA"))))),"")</f>
        <v/>
      </c>
    </row>
    <row r="1592" spans="14:89">
      <c r="N1592" t="s">
        <v>8033</v>
      </c>
      <c r="O1592" t="s">
        <v>8034</v>
      </c>
      <c r="P1592" t="s">
        <v>386</v>
      </c>
      <c r="Q1592" s="150" t="str">
        <f>IF(JRF!D1605="","",IF(IFERROR(VLOOKUP(JRF!D1605,Checks!N:P,3,0),0)="A","","Inactive account in Use"))</f>
        <v/>
      </c>
      <c r="R1592" t="str">
        <f>IFERROR(IF('Journal Template'!C2004="","",IF(IFERROR(VLOOKUP('Journal Template'!C2004,Checks!N:P,3,0),0)="A","","Inactive account in Use")),"")</f>
        <v/>
      </c>
      <c r="V1592" s="150" t="str">
        <f>IF(JRF!C1605="","",IF(IFERROR(VLOOKUP(JRF!C1605,Checks!S:U,3,0),0)="A","Entry with System fund Dept",""))</f>
        <v/>
      </c>
      <c r="W1592" t="str">
        <f>IFERROR(IF('Journal Template'!D2004="","",IF(IFERROR(VLOOKUP('Journal Template'!D2004,Checks!S:U,3,0),0)="A","Entry with System fund Dept","")),"")</f>
        <v/>
      </c>
      <c r="X1592" t="s">
        <v>8035</v>
      </c>
      <c r="Y1592" t="s">
        <v>389</v>
      </c>
      <c r="Z1592" t="s">
        <v>8036</v>
      </c>
      <c r="AA1592" t="s">
        <v>8037</v>
      </c>
      <c r="AB1592" t="s">
        <v>125</v>
      </c>
      <c r="AC1592" s="150" t="str">
        <f>IFERROR(IF(JRF!C1605="","",IF(AND(VLOOKUP(JRF!C1605,X:AA,4,0)=JRF!B1605,VLOOKUP(JRF!C1605,X:Y,2,0)="A"),"","Inactive Dept Combo Error")),"Inactive Dept Combo Error")</f>
        <v/>
      </c>
      <c r="AD1592" t="str">
        <f>IFERROR(IF('Journal Template'!D2004="","",IF(AND(VLOOKUP('Journal Template'!D2004,X:AA,4,0)='Journal Template'!A2004,VLOOKUP('Journal Template'!D2004,X:Y,2,0)="A"),"","Inactive Dept Combo Error")),"")</f>
        <v/>
      </c>
      <c r="AK1592" s="150" t="str">
        <f>IF(JRF!B1605="","",IF(JRF!B1605=IFERROR(VLOOKUP(JRF!B1605,Checks!AI:AI,1,0),0),"Entry in Branch/Satellite BU's",""))</f>
        <v/>
      </c>
      <c r="AL1592" t="str">
        <f>IFERROR(IF('Journal Template'!A2004="","",IF('Journal Template'!A2004=IFERROR(VLOOKUP('Journal Template'!A2004,Checks!AI:AI,1,0),0),"Entry in Branch/Satellite BU's","")),"")</f>
        <v/>
      </c>
      <c r="AO1592" s="171"/>
      <c r="AP1592" s="171"/>
      <c r="AQ1592" s="171"/>
      <c r="AR1592" s="171"/>
      <c r="CI1592" t="str">
        <f>IF(JRF!F1605&gt;0,"",IF(JRF!B1605="","",IF(LEFT(JRF!B1605,1)=IFERROR(VLOOKUP(LEFT(JRF!B1605,1),$CF$2:$CF$5,1,0),0),"Product Code Required",IF(JRF!C1605="","",IF(JRF!C1605=IFERROR(VLOOKUP(JRF!C1605,$CH:$CH,1,0),0),"Product Code Required","NA")))))</f>
        <v/>
      </c>
      <c r="CJ1592" t="str">
        <f>IF(JRF!AV1605&gt;0,"",IF(JRF!Q1605="","",IF(LEFT(JRF!Q1605,1)=IFERROR(VLOOKUP(LEFT(JRF!Q1605,1),$CF$2:$CF$5,1,0),0),"Product Code Required",IF(JRF!V1605="","",IF(JRF!V1605=IFERROR(VLOOKUP(JRF!V1605,$CH:$CH,1,0),0),"Product Code Required","NA")))))</f>
        <v/>
      </c>
      <c r="CK1592" t="str">
        <f>IFERROR(IF(LEN('Journal Template'!F1603)&gt;0,"",IF('Journal Template'!A1603="","",IF(LEFT('Journal Template'!A1603,1)=IFERROR(VLOOKUP(LEFT('Journal Template'!A1603,1),Checks!$CF$2:$CF$5,1,0),0),"Product Code Required",IF('Journal Template'!D1603="","",IF('Journal Template'!D1603=IFERROR(VLOOKUP('Journal Template'!D1603,Checks!$CH:$CH,1,0),0),"Product Code Required","NA"))))),"")</f>
        <v/>
      </c>
    </row>
    <row r="1593" spans="14:89">
      <c r="N1593" t="s">
        <v>8038</v>
      </c>
      <c r="O1593" t="s">
        <v>8039</v>
      </c>
      <c r="P1593" t="s">
        <v>386</v>
      </c>
      <c r="Q1593" s="150" t="str">
        <f>IF(JRF!D1606="","",IF(IFERROR(VLOOKUP(JRF!D1606,Checks!N:P,3,0),0)="A","","Inactive account in Use"))</f>
        <v/>
      </c>
      <c r="R1593" t="str">
        <f>IFERROR(IF('Journal Template'!C2005="","",IF(IFERROR(VLOOKUP('Journal Template'!C2005,Checks!N:P,3,0),0)="A","","Inactive account in Use")),"")</f>
        <v/>
      </c>
      <c r="V1593" s="150" t="str">
        <f>IF(JRF!C1606="","",IF(IFERROR(VLOOKUP(JRF!C1606,Checks!S:U,3,0),0)="A","Entry with System fund Dept",""))</f>
        <v/>
      </c>
      <c r="W1593" t="str">
        <f>IFERROR(IF('Journal Template'!D2005="","",IF(IFERROR(VLOOKUP('Journal Template'!D2005,Checks!S:U,3,0),0)="A","Entry with System fund Dept","")),"")</f>
        <v/>
      </c>
      <c r="X1593" t="s">
        <v>8040</v>
      </c>
      <c r="Y1593" t="s">
        <v>389</v>
      </c>
      <c r="Z1593" t="s">
        <v>8041</v>
      </c>
      <c r="AA1593" t="s">
        <v>391</v>
      </c>
      <c r="AB1593" t="s">
        <v>125</v>
      </c>
      <c r="AC1593" s="150" t="str">
        <f>IFERROR(IF(JRF!C1606="","",IF(AND(VLOOKUP(JRF!C1606,X:AA,4,0)=JRF!B1606,VLOOKUP(JRF!C1606,X:Y,2,0)="A"),"","Inactive Dept Combo Error")),"Inactive Dept Combo Error")</f>
        <v/>
      </c>
      <c r="AD1593" t="str">
        <f>IFERROR(IF('Journal Template'!D2005="","",IF(AND(VLOOKUP('Journal Template'!D2005,X:AA,4,0)='Journal Template'!A2005,VLOOKUP('Journal Template'!D2005,X:Y,2,0)="A"),"","Inactive Dept Combo Error")),"")</f>
        <v/>
      </c>
      <c r="AK1593" s="150" t="str">
        <f>IF(JRF!B1606="","",IF(JRF!B1606=IFERROR(VLOOKUP(JRF!B1606,Checks!AI:AI,1,0),0),"Entry in Branch/Satellite BU's",""))</f>
        <v/>
      </c>
      <c r="AL1593" t="str">
        <f>IFERROR(IF('Journal Template'!A2005="","",IF('Journal Template'!A2005=IFERROR(VLOOKUP('Journal Template'!A2005,Checks!AI:AI,1,0),0),"Entry in Branch/Satellite BU's","")),"")</f>
        <v/>
      </c>
      <c r="AO1593" s="171"/>
      <c r="AP1593" s="171"/>
      <c r="AQ1593" s="171"/>
      <c r="AR1593" s="171"/>
      <c r="CI1593" t="str">
        <f>IF(JRF!F1606&gt;0,"",IF(JRF!B1606="","",IF(LEFT(JRF!B1606,1)=IFERROR(VLOOKUP(LEFT(JRF!B1606,1),$CF$2:$CF$5,1,0),0),"Product Code Required",IF(JRF!C1606="","",IF(JRF!C1606=IFERROR(VLOOKUP(JRF!C1606,$CH:$CH,1,0),0),"Product Code Required","NA")))))</f>
        <v/>
      </c>
      <c r="CJ1593" t="str">
        <f>IF(JRF!AV1606&gt;0,"",IF(JRF!Q1606="","",IF(LEFT(JRF!Q1606,1)=IFERROR(VLOOKUP(LEFT(JRF!Q1606,1),$CF$2:$CF$5,1,0),0),"Product Code Required",IF(JRF!V1606="","",IF(JRF!V1606=IFERROR(VLOOKUP(JRF!V1606,$CH:$CH,1,0),0),"Product Code Required","NA")))))</f>
        <v/>
      </c>
      <c r="CK1593" t="str">
        <f>IFERROR(IF(LEN('Journal Template'!F1604)&gt;0,"",IF('Journal Template'!A1604="","",IF(LEFT('Journal Template'!A1604,1)=IFERROR(VLOOKUP(LEFT('Journal Template'!A1604,1),Checks!$CF$2:$CF$5,1,0),0),"Product Code Required",IF('Journal Template'!D1604="","",IF('Journal Template'!D1604=IFERROR(VLOOKUP('Journal Template'!D1604,Checks!$CH:$CH,1,0),0),"Product Code Required","NA"))))),"")</f>
        <v/>
      </c>
    </row>
    <row r="1594" spans="14:89">
      <c r="N1594" t="s">
        <v>8042</v>
      </c>
      <c r="O1594" t="s">
        <v>8039</v>
      </c>
      <c r="P1594" t="s">
        <v>386</v>
      </c>
      <c r="Q1594" s="150" t="str">
        <f>IF(JRF!D1607="","",IF(IFERROR(VLOOKUP(JRF!D1607,Checks!N:P,3,0),0)="A","","Inactive account in Use"))</f>
        <v/>
      </c>
      <c r="R1594" t="str">
        <f>IFERROR(IF('Journal Template'!C2006="","",IF(IFERROR(VLOOKUP('Journal Template'!C2006,Checks!N:P,3,0),0)="A","","Inactive account in Use")),"")</f>
        <v/>
      </c>
      <c r="V1594" s="150" t="str">
        <f>IF(JRF!C1607="","",IF(IFERROR(VLOOKUP(JRF!C1607,Checks!S:U,3,0),0)="A","Entry with System fund Dept",""))</f>
        <v/>
      </c>
      <c r="W1594" t="str">
        <f>IFERROR(IF('Journal Template'!D2006="","",IF(IFERROR(VLOOKUP('Journal Template'!D2006,Checks!S:U,3,0),0)="A","Entry with System fund Dept","")),"")</f>
        <v/>
      </c>
      <c r="X1594" t="s">
        <v>8043</v>
      </c>
      <c r="Y1594" t="s">
        <v>386</v>
      </c>
      <c r="Z1594" t="s">
        <v>8044</v>
      </c>
      <c r="AA1594" t="s">
        <v>391</v>
      </c>
      <c r="AB1594" t="s">
        <v>125</v>
      </c>
      <c r="AC1594" s="150" t="str">
        <f>IFERROR(IF(JRF!C1607="","",IF(AND(VLOOKUP(JRF!C1607,X:AA,4,0)=JRF!B1607,VLOOKUP(JRF!C1607,X:Y,2,0)="A"),"","Inactive Dept Combo Error")),"Inactive Dept Combo Error")</f>
        <v/>
      </c>
      <c r="AD1594" t="str">
        <f>IFERROR(IF('Journal Template'!D2006="","",IF(AND(VLOOKUP('Journal Template'!D2006,X:AA,4,0)='Journal Template'!A2006,VLOOKUP('Journal Template'!D2006,X:Y,2,0)="A"),"","Inactive Dept Combo Error")),"")</f>
        <v/>
      </c>
      <c r="AK1594" s="150" t="str">
        <f>IF(JRF!B1607="","",IF(JRF!B1607=IFERROR(VLOOKUP(JRF!B1607,Checks!AI:AI,1,0),0),"Entry in Branch/Satellite BU's",""))</f>
        <v/>
      </c>
      <c r="AL1594" t="str">
        <f>IFERROR(IF('Journal Template'!A2006="","",IF('Journal Template'!A2006=IFERROR(VLOOKUP('Journal Template'!A2006,Checks!AI:AI,1,0),0),"Entry in Branch/Satellite BU's","")),"")</f>
        <v/>
      </c>
      <c r="AO1594" s="171"/>
      <c r="AP1594" s="171"/>
      <c r="AQ1594" s="171"/>
      <c r="AR1594" s="171"/>
      <c r="CI1594" t="str">
        <f>IF(JRF!F1607&gt;0,"",IF(JRF!B1607="","",IF(LEFT(JRF!B1607,1)=IFERROR(VLOOKUP(LEFT(JRF!B1607,1),$CF$2:$CF$5,1,0),0),"Product Code Required",IF(JRF!C1607="","",IF(JRF!C1607=IFERROR(VLOOKUP(JRF!C1607,$CH:$CH,1,0),0),"Product Code Required","NA")))))</f>
        <v/>
      </c>
      <c r="CJ1594" t="str">
        <f>IF(JRF!AV1607&gt;0,"",IF(JRF!Q1607="","",IF(LEFT(JRF!Q1607,1)=IFERROR(VLOOKUP(LEFT(JRF!Q1607,1),$CF$2:$CF$5,1,0),0),"Product Code Required",IF(JRF!V1607="","",IF(JRF!V1607=IFERROR(VLOOKUP(JRF!V1607,$CH:$CH,1,0),0),"Product Code Required","NA")))))</f>
        <v/>
      </c>
      <c r="CK1594" t="str">
        <f>IFERROR(IF(LEN('Journal Template'!F1605)&gt;0,"",IF('Journal Template'!A1605="","",IF(LEFT('Journal Template'!A1605,1)=IFERROR(VLOOKUP(LEFT('Journal Template'!A1605,1),Checks!$CF$2:$CF$5,1,0),0),"Product Code Required",IF('Journal Template'!D1605="","",IF('Journal Template'!D1605=IFERROR(VLOOKUP('Journal Template'!D1605,Checks!$CH:$CH,1,0),0),"Product Code Required","NA"))))),"")</f>
        <v/>
      </c>
    </row>
    <row r="1595" spans="14:89">
      <c r="N1595" t="s">
        <v>8045</v>
      </c>
      <c r="O1595" t="s">
        <v>8046</v>
      </c>
      <c r="P1595" t="s">
        <v>386</v>
      </c>
      <c r="Q1595" s="150" t="str">
        <f>IF(JRF!D1608="","",IF(IFERROR(VLOOKUP(JRF!D1608,Checks!N:P,3,0),0)="A","","Inactive account in Use"))</f>
        <v/>
      </c>
      <c r="R1595" t="str">
        <f>IFERROR(IF('Journal Template'!C2007="","",IF(IFERROR(VLOOKUP('Journal Template'!C2007,Checks!N:P,3,0),0)="A","","Inactive account in Use")),"")</f>
        <v/>
      </c>
      <c r="V1595" s="150" t="str">
        <f>IF(JRF!C1608="","",IF(IFERROR(VLOOKUP(JRF!C1608,Checks!S:U,3,0),0)="A","Entry with System fund Dept",""))</f>
        <v/>
      </c>
      <c r="W1595" t="str">
        <f>IFERROR(IF('Journal Template'!D2007="","",IF(IFERROR(VLOOKUP('Journal Template'!D2007,Checks!S:U,3,0),0)="A","Entry with System fund Dept","")),"")</f>
        <v/>
      </c>
      <c r="X1595" t="s">
        <v>8047</v>
      </c>
      <c r="Y1595" t="s">
        <v>389</v>
      </c>
      <c r="Z1595" t="s">
        <v>8048</v>
      </c>
      <c r="AA1595" t="s">
        <v>391</v>
      </c>
      <c r="AB1595" t="s">
        <v>125</v>
      </c>
      <c r="AC1595" s="150" t="str">
        <f>IFERROR(IF(JRF!C1608="","",IF(AND(VLOOKUP(JRF!C1608,X:AA,4,0)=JRF!B1608,VLOOKUP(JRF!C1608,X:Y,2,0)="A"),"","Inactive Dept Combo Error")),"Inactive Dept Combo Error")</f>
        <v/>
      </c>
      <c r="AD1595" t="str">
        <f>IFERROR(IF('Journal Template'!D2007="","",IF(AND(VLOOKUP('Journal Template'!D2007,X:AA,4,0)='Journal Template'!A2007,VLOOKUP('Journal Template'!D2007,X:Y,2,0)="A"),"","Inactive Dept Combo Error")),"")</f>
        <v/>
      </c>
      <c r="AK1595" s="150" t="str">
        <f>IF(JRF!B1608="","",IF(JRF!B1608=IFERROR(VLOOKUP(JRF!B1608,Checks!AI:AI,1,0),0),"Entry in Branch/Satellite BU's",""))</f>
        <v/>
      </c>
      <c r="AL1595" t="str">
        <f>IFERROR(IF('Journal Template'!A2007="","",IF('Journal Template'!A2007=IFERROR(VLOOKUP('Journal Template'!A2007,Checks!AI:AI,1,0),0),"Entry in Branch/Satellite BU's","")),"")</f>
        <v/>
      </c>
      <c r="AO1595" s="171"/>
      <c r="AP1595" s="171"/>
      <c r="AQ1595" s="171"/>
      <c r="AR1595" s="171"/>
      <c r="CI1595" t="str">
        <f>IF(JRF!F1608&gt;0,"",IF(JRF!B1608="","",IF(LEFT(JRF!B1608,1)=IFERROR(VLOOKUP(LEFT(JRF!B1608,1),$CF$2:$CF$5,1,0),0),"Product Code Required",IF(JRF!C1608="","",IF(JRF!C1608=IFERROR(VLOOKUP(JRF!C1608,$CH:$CH,1,0),0),"Product Code Required","NA")))))</f>
        <v/>
      </c>
      <c r="CJ1595" t="str">
        <f>IF(JRF!AV1608&gt;0,"",IF(JRF!Q1608="","",IF(LEFT(JRF!Q1608,1)=IFERROR(VLOOKUP(LEFT(JRF!Q1608,1),$CF$2:$CF$5,1,0),0),"Product Code Required",IF(JRF!V1608="","",IF(JRF!V1608=IFERROR(VLOOKUP(JRF!V1608,$CH:$CH,1,0),0),"Product Code Required","NA")))))</f>
        <v/>
      </c>
      <c r="CK1595" t="str">
        <f>IFERROR(IF(LEN('Journal Template'!F1606)&gt;0,"",IF('Journal Template'!A1606="","",IF(LEFT('Journal Template'!A1606,1)=IFERROR(VLOOKUP(LEFT('Journal Template'!A1606,1),Checks!$CF$2:$CF$5,1,0),0),"Product Code Required",IF('Journal Template'!D1606="","",IF('Journal Template'!D1606=IFERROR(VLOOKUP('Journal Template'!D1606,Checks!$CH:$CH,1,0),0),"Product Code Required","NA"))))),"")</f>
        <v/>
      </c>
    </row>
    <row r="1596" spans="14:89">
      <c r="N1596" t="s">
        <v>8049</v>
      </c>
      <c r="O1596" t="s">
        <v>8039</v>
      </c>
      <c r="P1596" t="s">
        <v>386</v>
      </c>
      <c r="Q1596" s="150" t="str">
        <f>IF(JRF!D1609="","",IF(IFERROR(VLOOKUP(JRF!D1609,Checks!N:P,3,0),0)="A","","Inactive account in Use"))</f>
        <v/>
      </c>
      <c r="R1596" t="str">
        <f>IFERROR(IF('Journal Template'!C2008="","",IF(IFERROR(VLOOKUP('Journal Template'!C2008,Checks!N:P,3,0),0)="A","","Inactive account in Use")),"")</f>
        <v/>
      </c>
      <c r="V1596" s="150" t="str">
        <f>IF(JRF!C1609="","",IF(IFERROR(VLOOKUP(JRF!C1609,Checks!S:U,3,0),0)="A","Entry with System fund Dept",""))</f>
        <v/>
      </c>
      <c r="W1596" t="str">
        <f>IFERROR(IF('Journal Template'!D2008="","",IF(IFERROR(VLOOKUP('Journal Template'!D2008,Checks!S:U,3,0),0)="A","Entry with System fund Dept","")),"")</f>
        <v/>
      </c>
      <c r="X1596" t="s">
        <v>8050</v>
      </c>
      <c r="Y1596" t="s">
        <v>389</v>
      </c>
      <c r="Z1596" t="s">
        <v>8051</v>
      </c>
      <c r="AA1596" t="s">
        <v>391</v>
      </c>
      <c r="AB1596" t="s">
        <v>125</v>
      </c>
      <c r="AC1596" s="150" t="str">
        <f>IFERROR(IF(JRF!C1609="","",IF(AND(VLOOKUP(JRF!C1609,X:AA,4,0)=JRF!B1609,VLOOKUP(JRF!C1609,X:Y,2,0)="A"),"","Inactive Dept Combo Error")),"Inactive Dept Combo Error")</f>
        <v/>
      </c>
      <c r="AD1596" t="str">
        <f>IFERROR(IF('Journal Template'!D2008="","",IF(AND(VLOOKUP('Journal Template'!D2008,X:AA,4,0)='Journal Template'!A2008,VLOOKUP('Journal Template'!D2008,X:Y,2,0)="A"),"","Inactive Dept Combo Error")),"")</f>
        <v/>
      </c>
      <c r="AK1596" s="150" t="str">
        <f>IF(JRF!B1609="","",IF(JRF!B1609=IFERROR(VLOOKUP(JRF!B1609,Checks!AI:AI,1,0),0),"Entry in Branch/Satellite BU's",""))</f>
        <v/>
      </c>
      <c r="AL1596" t="str">
        <f>IFERROR(IF('Journal Template'!A2008="","",IF('Journal Template'!A2008=IFERROR(VLOOKUP('Journal Template'!A2008,Checks!AI:AI,1,0),0),"Entry in Branch/Satellite BU's","")),"")</f>
        <v/>
      </c>
      <c r="AO1596" s="171"/>
      <c r="AP1596" s="171"/>
      <c r="AQ1596" s="171"/>
      <c r="AR1596" s="171"/>
      <c r="CI1596" t="str">
        <f>IF(JRF!F1609&gt;0,"",IF(JRF!B1609="","",IF(LEFT(JRF!B1609,1)=IFERROR(VLOOKUP(LEFT(JRF!B1609,1),$CF$2:$CF$5,1,0),0),"Product Code Required",IF(JRF!C1609="","",IF(JRF!C1609=IFERROR(VLOOKUP(JRF!C1609,$CH:$CH,1,0),0),"Product Code Required","NA")))))</f>
        <v/>
      </c>
      <c r="CJ1596" t="str">
        <f>IF(JRF!AV1609&gt;0,"",IF(JRF!Q1609="","",IF(LEFT(JRF!Q1609,1)=IFERROR(VLOOKUP(LEFT(JRF!Q1609,1),$CF$2:$CF$5,1,0),0),"Product Code Required",IF(JRF!V1609="","",IF(JRF!V1609=IFERROR(VLOOKUP(JRF!V1609,$CH:$CH,1,0),0),"Product Code Required","NA")))))</f>
        <v/>
      </c>
      <c r="CK1596" t="str">
        <f>IFERROR(IF(LEN('Journal Template'!F1607)&gt;0,"",IF('Journal Template'!A1607="","",IF(LEFT('Journal Template'!A1607,1)=IFERROR(VLOOKUP(LEFT('Journal Template'!A1607,1),Checks!$CF$2:$CF$5,1,0),0),"Product Code Required",IF('Journal Template'!D1607="","",IF('Journal Template'!D1607=IFERROR(VLOOKUP('Journal Template'!D1607,Checks!$CH:$CH,1,0),0),"Product Code Required","NA"))))),"")</f>
        <v/>
      </c>
    </row>
    <row r="1597" spans="14:89">
      <c r="N1597" t="s">
        <v>8052</v>
      </c>
      <c r="O1597" t="s">
        <v>8039</v>
      </c>
      <c r="P1597" t="s">
        <v>386</v>
      </c>
      <c r="Q1597" s="150" t="str">
        <f>IF(JRF!D1610="","",IF(IFERROR(VLOOKUP(JRF!D1610,Checks!N:P,3,0),0)="A","","Inactive account in Use"))</f>
        <v/>
      </c>
      <c r="R1597" t="str">
        <f>IFERROR(IF('Journal Template'!C2009="","",IF(IFERROR(VLOOKUP('Journal Template'!C2009,Checks!N:P,3,0),0)="A","","Inactive account in Use")),"")</f>
        <v/>
      </c>
      <c r="V1597" s="150" t="str">
        <f>IF(JRF!C1610="","",IF(IFERROR(VLOOKUP(JRF!C1610,Checks!S:U,3,0),0)="A","Entry with System fund Dept",""))</f>
        <v/>
      </c>
      <c r="W1597" t="str">
        <f>IFERROR(IF('Journal Template'!D2009="","",IF(IFERROR(VLOOKUP('Journal Template'!D2009,Checks!S:U,3,0),0)="A","Entry with System fund Dept","")),"")</f>
        <v/>
      </c>
      <c r="X1597" t="s">
        <v>8050</v>
      </c>
      <c r="Y1597" t="s">
        <v>389</v>
      </c>
      <c r="Z1597" t="s">
        <v>8051</v>
      </c>
      <c r="AA1597" t="s">
        <v>1493</v>
      </c>
      <c r="AB1597" t="s">
        <v>125</v>
      </c>
      <c r="AC1597" s="150" t="str">
        <f>IFERROR(IF(JRF!C1610="","",IF(AND(VLOOKUP(JRF!C1610,X:AA,4,0)=JRF!B1610,VLOOKUP(JRF!C1610,X:Y,2,0)="A"),"","Inactive Dept Combo Error")),"Inactive Dept Combo Error")</f>
        <v/>
      </c>
      <c r="AD1597" t="str">
        <f>IFERROR(IF('Journal Template'!D2009="","",IF(AND(VLOOKUP('Journal Template'!D2009,X:AA,4,0)='Journal Template'!A2009,VLOOKUP('Journal Template'!D2009,X:Y,2,0)="A"),"","Inactive Dept Combo Error")),"")</f>
        <v/>
      </c>
      <c r="AK1597" s="150" t="str">
        <f>IF(JRF!B1610="","",IF(JRF!B1610=IFERROR(VLOOKUP(JRF!B1610,Checks!AI:AI,1,0),0),"Entry in Branch/Satellite BU's",""))</f>
        <v/>
      </c>
      <c r="AL1597" t="str">
        <f>IFERROR(IF('Journal Template'!A2009="","",IF('Journal Template'!A2009=IFERROR(VLOOKUP('Journal Template'!A2009,Checks!AI:AI,1,0),0),"Entry in Branch/Satellite BU's","")),"")</f>
        <v/>
      </c>
      <c r="AO1597" s="171"/>
      <c r="AP1597" s="171"/>
      <c r="AQ1597" s="171"/>
      <c r="AR1597" s="171"/>
      <c r="CI1597" t="str">
        <f>IF(JRF!F1610&gt;0,"",IF(JRF!B1610="","",IF(LEFT(JRF!B1610,1)=IFERROR(VLOOKUP(LEFT(JRF!B1610,1),$CF$2:$CF$5,1,0),0),"Product Code Required",IF(JRF!C1610="","",IF(JRF!C1610=IFERROR(VLOOKUP(JRF!C1610,$CH:$CH,1,0),0),"Product Code Required","NA")))))</f>
        <v/>
      </c>
      <c r="CJ1597" t="str">
        <f>IF(JRF!AV1610&gt;0,"",IF(JRF!Q1610="","",IF(LEFT(JRF!Q1610,1)=IFERROR(VLOOKUP(LEFT(JRF!Q1610,1),$CF$2:$CF$5,1,0),0),"Product Code Required",IF(JRF!V1610="","",IF(JRF!V1610=IFERROR(VLOOKUP(JRF!V1610,$CH:$CH,1,0),0),"Product Code Required","NA")))))</f>
        <v/>
      </c>
      <c r="CK1597" t="str">
        <f>IFERROR(IF(LEN('Journal Template'!F1608)&gt;0,"",IF('Journal Template'!A1608="","",IF(LEFT('Journal Template'!A1608,1)=IFERROR(VLOOKUP(LEFT('Journal Template'!A1608,1),Checks!$CF$2:$CF$5,1,0),0),"Product Code Required",IF('Journal Template'!D1608="","",IF('Journal Template'!D1608=IFERROR(VLOOKUP('Journal Template'!D1608,Checks!$CH:$CH,1,0),0),"Product Code Required","NA"))))),"")</f>
        <v/>
      </c>
    </row>
    <row r="1598" spans="14:89">
      <c r="N1598" t="s">
        <v>8053</v>
      </c>
      <c r="O1598" t="s">
        <v>8054</v>
      </c>
      <c r="P1598" t="s">
        <v>386</v>
      </c>
      <c r="Q1598" s="150" t="str">
        <f>IF(JRF!D1611="","",IF(IFERROR(VLOOKUP(JRF!D1611,Checks!N:P,3,0),0)="A","","Inactive account in Use"))</f>
        <v/>
      </c>
      <c r="R1598" t="str">
        <f>IFERROR(IF('Journal Template'!C2010="","",IF(IFERROR(VLOOKUP('Journal Template'!C2010,Checks!N:P,3,0),0)="A","","Inactive account in Use")),"")</f>
        <v/>
      </c>
      <c r="V1598" s="150" t="str">
        <f>IF(JRF!C1611="","",IF(IFERROR(VLOOKUP(JRF!C1611,Checks!S:U,3,0),0)="A","Entry with System fund Dept",""))</f>
        <v/>
      </c>
      <c r="W1598" t="str">
        <f>IFERROR(IF('Journal Template'!D2010="","",IF(IFERROR(VLOOKUP('Journal Template'!D2010,Checks!S:U,3,0),0)="A","Entry with System fund Dept","")),"")</f>
        <v/>
      </c>
      <c r="X1598" t="s">
        <v>8055</v>
      </c>
      <c r="Y1598" t="s">
        <v>389</v>
      </c>
      <c r="Z1598" t="s">
        <v>8056</v>
      </c>
      <c r="AA1598" t="s">
        <v>391</v>
      </c>
      <c r="AB1598" t="s">
        <v>125</v>
      </c>
      <c r="AC1598" s="150" t="str">
        <f>IFERROR(IF(JRF!C1611="","",IF(AND(VLOOKUP(JRF!C1611,X:AA,4,0)=JRF!B1611,VLOOKUP(JRF!C1611,X:Y,2,0)="A"),"","Inactive Dept Combo Error")),"Inactive Dept Combo Error")</f>
        <v/>
      </c>
      <c r="AD1598" t="str">
        <f>IFERROR(IF('Journal Template'!D2010="","",IF(AND(VLOOKUP('Journal Template'!D2010,X:AA,4,0)='Journal Template'!A2010,VLOOKUP('Journal Template'!D2010,X:Y,2,0)="A"),"","Inactive Dept Combo Error")),"")</f>
        <v/>
      </c>
      <c r="AK1598" s="150" t="str">
        <f>IF(JRF!B1611="","",IF(JRF!B1611=IFERROR(VLOOKUP(JRF!B1611,Checks!AI:AI,1,0),0),"Entry in Branch/Satellite BU's",""))</f>
        <v/>
      </c>
      <c r="AL1598" t="str">
        <f>IFERROR(IF('Journal Template'!A2010="","",IF('Journal Template'!A2010=IFERROR(VLOOKUP('Journal Template'!A2010,Checks!AI:AI,1,0),0),"Entry in Branch/Satellite BU's","")),"")</f>
        <v/>
      </c>
      <c r="AO1598" s="171"/>
      <c r="AP1598" s="171"/>
      <c r="AQ1598" s="171"/>
      <c r="AR1598" s="171"/>
      <c r="CI1598" t="str">
        <f>IF(JRF!F1611&gt;0,"",IF(JRF!B1611="","",IF(LEFT(JRF!B1611,1)=IFERROR(VLOOKUP(LEFT(JRF!B1611,1),$CF$2:$CF$5,1,0),0),"Product Code Required",IF(JRF!C1611="","",IF(JRF!C1611=IFERROR(VLOOKUP(JRF!C1611,$CH:$CH,1,0),0),"Product Code Required","NA")))))</f>
        <v/>
      </c>
      <c r="CJ1598" t="str">
        <f>IF(JRF!AV1611&gt;0,"",IF(JRF!Q1611="","",IF(LEFT(JRF!Q1611,1)=IFERROR(VLOOKUP(LEFT(JRF!Q1611,1),$CF$2:$CF$5,1,0),0),"Product Code Required",IF(JRF!V1611="","",IF(JRF!V1611=IFERROR(VLOOKUP(JRF!V1611,$CH:$CH,1,0),0),"Product Code Required","NA")))))</f>
        <v/>
      </c>
      <c r="CK1598" t="str">
        <f>IFERROR(IF(LEN('Journal Template'!F1609)&gt;0,"",IF('Journal Template'!A1609="","",IF(LEFT('Journal Template'!A1609,1)=IFERROR(VLOOKUP(LEFT('Journal Template'!A1609,1),Checks!$CF$2:$CF$5,1,0),0),"Product Code Required",IF('Journal Template'!D1609="","",IF('Journal Template'!D1609=IFERROR(VLOOKUP('Journal Template'!D1609,Checks!$CH:$CH,1,0),0),"Product Code Required","NA"))))),"")</f>
        <v/>
      </c>
    </row>
    <row r="1599" spans="14:89">
      <c r="N1599" t="s">
        <v>8057</v>
      </c>
      <c r="O1599" t="s">
        <v>8054</v>
      </c>
      <c r="P1599" t="s">
        <v>386</v>
      </c>
      <c r="Q1599" s="150" t="str">
        <f>IF(JRF!D1612="","",IF(IFERROR(VLOOKUP(JRF!D1612,Checks!N:P,3,0),0)="A","","Inactive account in Use"))</f>
        <v/>
      </c>
      <c r="R1599" t="str">
        <f>IFERROR(IF('Journal Template'!C2011="","",IF(IFERROR(VLOOKUP('Journal Template'!C2011,Checks!N:P,3,0),0)="A","","Inactive account in Use")),"")</f>
        <v/>
      </c>
      <c r="V1599" s="150" t="str">
        <f>IF(JRF!C1612="","",IF(IFERROR(VLOOKUP(JRF!C1612,Checks!S:U,3,0),0)="A","Entry with System fund Dept",""))</f>
        <v/>
      </c>
      <c r="W1599" t="str">
        <f>IFERROR(IF('Journal Template'!D2011="","",IF(IFERROR(VLOOKUP('Journal Template'!D2011,Checks!S:U,3,0),0)="A","Entry with System fund Dept","")),"")</f>
        <v/>
      </c>
      <c r="X1599" t="s">
        <v>8058</v>
      </c>
      <c r="Y1599" t="s">
        <v>389</v>
      </c>
      <c r="Z1599" t="s">
        <v>8059</v>
      </c>
      <c r="AA1599" t="s">
        <v>391</v>
      </c>
      <c r="AB1599" t="s">
        <v>125</v>
      </c>
      <c r="AC1599" s="150" t="str">
        <f>IFERROR(IF(JRF!C1612="","",IF(AND(VLOOKUP(JRF!C1612,X:AA,4,0)=JRF!B1612,VLOOKUP(JRF!C1612,X:Y,2,0)="A"),"","Inactive Dept Combo Error")),"Inactive Dept Combo Error")</f>
        <v/>
      </c>
      <c r="AD1599" t="str">
        <f>IFERROR(IF('Journal Template'!D2011="","",IF(AND(VLOOKUP('Journal Template'!D2011,X:AA,4,0)='Journal Template'!A2011,VLOOKUP('Journal Template'!D2011,X:Y,2,0)="A"),"","Inactive Dept Combo Error")),"")</f>
        <v/>
      </c>
      <c r="AK1599" s="150" t="str">
        <f>IF(JRF!B1612="","",IF(JRF!B1612=IFERROR(VLOOKUP(JRF!B1612,Checks!AI:AI,1,0),0),"Entry in Branch/Satellite BU's",""))</f>
        <v/>
      </c>
      <c r="AL1599" t="str">
        <f>IFERROR(IF('Journal Template'!A2011="","",IF('Journal Template'!A2011=IFERROR(VLOOKUP('Journal Template'!A2011,Checks!AI:AI,1,0),0),"Entry in Branch/Satellite BU's","")),"")</f>
        <v/>
      </c>
      <c r="AO1599" s="171"/>
      <c r="AP1599" s="171"/>
      <c r="AQ1599" s="171"/>
      <c r="AR1599" s="171"/>
      <c r="CI1599" t="str">
        <f>IF(JRF!F1612&gt;0,"",IF(JRF!B1612="","",IF(LEFT(JRF!B1612,1)=IFERROR(VLOOKUP(LEFT(JRF!B1612,1),$CF$2:$CF$5,1,0),0),"Product Code Required",IF(JRF!C1612="","",IF(JRF!C1612=IFERROR(VLOOKUP(JRF!C1612,$CH:$CH,1,0),0),"Product Code Required","NA")))))</f>
        <v/>
      </c>
      <c r="CJ1599" t="str">
        <f>IF(JRF!AV1612&gt;0,"",IF(JRF!Q1612="","",IF(LEFT(JRF!Q1612,1)=IFERROR(VLOOKUP(LEFT(JRF!Q1612,1),$CF$2:$CF$5,1,0),0),"Product Code Required",IF(JRF!V1612="","",IF(JRF!V1612=IFERROR(VLOOKUP(JRF!V1612,$CH:$CH,1,0),0),"Product Code Required","NA")))))</f>
        <v/>
      </c>
      <c r="CK1599" t="str">
        <f>IFERROR(IF(LEN('Journal Template'!F1610)&gt;0,"",IF('Journal Template'!A1610="","",IF(LEFT('Journal Template'!A1610,1)=IFERROR(VLOOKUP(LEFT('Journal Template'!A1610,1),Checks!$CF$2:$CF$5,1,0),0),"Product Code Required",IF('Journal Template'!D1610="","",IF('Journal Template'!D1610=IFERROR(VLOOKUP('Journal Template'!D1610,Checks!$CH:$CH,1,0),0),"Product Code Required","NA"))))),"")</f>
        <v/>
      </c>
    </row>
    <row r="1600" spans="14:89">
      <c r="N1600" t="s">
        <v>548</v>
      </c>
      <c r="O1600" t="s">
        <v>8054</v>
      </c>
      <c r="P1600" t="s">
        <v>386</v>
      </c>
      <c r="Q1600" s="150" t="str">
        <f>IF(JRF!D1613="","",IF(IFERROR(VLOOKUP(JRF!D1613,Checks!N:P,3,0),0)="A","","Inactive account in Use"))</f>
        <v/>
      </c>
      <c r="R1600" t="str">
        <f>IFERROR(IF('Journal Template'!C2012="","",IF(IFERROR(VLOOKUP('Journal Template'!C2012,Checks!N:P,3,0),0)="A","","Inactive account in Use")),"")</f>
        <v/>
      </c>
      <c r="V1600" s="150" t="str">
        <f>IF(JRF!C1613="","",IF(IFERROR(VLOOKUP(JRF!C1613,Checks!S:U,3,0),0)="A","Entry with System fund Dept",""))</f>
        <v/>
      </c>
      <c r="W1600" t="str">
        <f>IFERROR(IF('Journal Template'!D2012="","",IF(IFERROR(VLOOKUP('Journal Template'!D2012,Checks!S:U,3,0),0)="A","Entry with System fund Dept","")),"")</f>
        <v/>
      </c>
      <c r="X1600" t="s">
        <v>8060</v>
      </c>
      <c r="Y1600" t="s">
        <v>386</v>
      </c>
      <c r="Z1600" t="s">
        <v>8061</v>
      </c>
      <c r="AA1600" t="s">
        <v>7395</v>
      </c>
      <c r="AB1600" t="s">
        <v>125</v>
      </c>
      <c r="AC1600" s="150" t="str">
        <f>IFERROR(IF(JRF!C1613="","",IF(AND(VLOOKUP(JRF!C1613,X:AA,4,0)=JRF!B1613,VLOOKUP(JRF!C1613,X:Y,2,0)="A"),"","Inactive Dept Combo Error")),"Inactive Dept Combo Error")</f>
        <v/>
      </c>
      <c r="AD1600" t="str">
        <f>IFERROR(IF('Journal Template'!D2012="","",IF(AND(VLOOKUP('Journal Template'!D2012,X:AA,4,0)='Journal Template'!A2012,VLOOKUP('Journal Template'!D2012,X:Y,2,0)="A"),"","Inactive Dept Combo Error")),"")</f>
        <v/>
      </c>
      <c r="AK1600" s="150" t="str">
        <f>IF(JRF!B1613="","",IF(JRF!B1613=IFERROR(VLOOKUP(JRF!B1613,Checks!AI:AI,1,0),0),"Entry in Branch/Satellite BU's",""))</f>
        <v/>
      </c>
      <c r="AL1600" t="str">
        <f>IFERROR(IF('Journal Template'!A2012="","",IF('Journal Template'!A2012=IFERROR(VLOOKUP('Journal Template'!A2012,Checks!AI:AI,1,0),0),"Entry in Branch/Satellite BU's","")),"")</f>
        <v/>
      </c>
      <c r="AO1600" s="171"/>
      <c r="AP1600" s="171"/>
      <c r="AQ1600" s="171"/>
      <c r="AR1600" s="171"/>
      <c r="CI1600" t="str">
        <f>IF(JRF!F1613&gt;0,"",IF(JRF!B1613="","",IF(LEFT(JRF!B1613,1)=IFERROR(VLOOKUP(LEFT(JRF!B1613,1),$CF$2:$CF$5,1,0),0),"Product Code Required",IF(JRF!C1613="","",IF(JRF!C1613=IFERROR(VLOOKUP(JRF!C1613,$CH:$CH,1,0),0),"Product Code Required","NA")))))</f>
        <v/>
      </c>
      <c r="CJ1600" t="str">
        <f>IF(JRF!AV1613&gt;0,"",IF(JRF!Q1613="","",IF(LEFT(JRF!Q1613,1)=IFERROR(VLOOKUP(LEFT(JRF!Q1613,1),$CF$2:$CF$5,1,0),0),"Product Code Required",IF(JRF!V1613="","",IF(JRF!V1613=IFERROR(VLOOKUP(JRF!V1613,$CH:$CH,1,0),0),"Product Code Required","NA")))))</f>
        <v/>
      </c>
      <c r="CK1600" t="str">
        <f>IFERROR(IF(LEN('Journal Template'!F1611)&gt;0,"",IF('Journal Template'!A1611="","",IF(LEFT('Journal Template'!A1611,1)=IFERROR(VLOOKUP(LEFT('Journal Template'!A1611,1),Checks!$CF$2:$CF$5,1,0),0),"Product Code Required",IF('Journal Template'!D1611="","",IF('Journal Template'!D1611=IFERROR(VLOOKUP('Journal Template'!D1611,Checks!$CH:$CH,1,0),0),"Product Code Required","NA"))))),"")</f>
        <v/>
      </c>
    </row>
    <row r="1601" spans="14:89">
      <c r="N1601" t="s">
        <v>8062</v>
      </c>
      <c r="O1601" t="s">
        <v>8026</v>
      </c>
      <c r="P1601" t="s">
        <v>386</v>
      </c>
      <c r="Q1601" s="150" t="str">
        <f>IF(JRF!D1614="","",IF(IFERROR(VLOOKUP(JRF!D1614,Checks!N:P,3,0),0)="A","","Inactive account in Use"))</f>
        <v/>
      </c>
      <c r="R1601" t="str">
        <f>IFERROR(IF('Journal Template'!C2013="","",IF(IFERROR(VLOOKUP('Journal Template'!C2013,Checks!N:P,3,0),0)="A","","Inactive account in Use")),"")</f>
        <v/>
      </c>
      <c r="V1601" s="150" t="str">
        <f>IF(JRF!C1614="","",IF(IFERROR(VLOOKUP(JRF!C1614,Checks!S:U,3,0),0)="A","Entry with System fund Dept",""))</f>
        <v/>
      </c>
      <c r="W1601" t="str">
        <f>IFERROR(IF('Journal Template'!D2013="","",IF(IFERROR(VLOOKUP('Journal Template'!D2013,Checks!S:U,3,0),0)="A","Entry with System fund Dept","")),"")</f>
        <v/>
      </c>
      <c r="X1601" t="s">
        <v>8060</v>
      </c>
      <c r="Y1601" t="s">
        <v>389</v>
      </c>
      <c r="Z1601" t="s">
        <v>8063</v>
      </c>
      <c r="AA1601" t="s">
        <v>391</v>
      </c>
      <c r="AB1601" t="s">
        <v>125</v>
      </c>
      <c r="AC1601" s="150" t="str">
        <f>IFERROR(IF(JRF!C1614="","",IF(AND(VLOOKUP(JRF!C1614,X:AA,4,0)=JRF!B1614,VLOOKUP(JRF!C1614,X:Y,2,0)="A"),"","Inactive Dept Combo Error")),"Inactive Dept Combo Error")</f>
        <v/>
      </c>
      <c r="AD1601" t="str">
        <f>IFERROR(IF('Journal Template'!D2013="","",IF(AND(VLOOKUP('Journal Template'!D2013,X:AA,4,0)='Journal Template'!A2013,VLOOKUP('Journal Template'!D2013,X:Y,2,0)="A"),"","Inactive Dept Combo Error")),"")</f>
        <v/>
      </c>
      <c r="AK1601" s="150" t="str">
        <f>IF(JRF!B1614="","",IF(JRF!B1614=IFERROR(VLOOKUP(JRF!B1614,Checks!AI:AI,1,0),0),"Entry in Branch/Satellite BU's",""))</f>
        <v/>
      </c>
      <c r="AL1601" t="str">
        <f>IFERROR(IF('Journal Template'!A2013="","",IF('Journal Template'!A2013=IFERROR(VLOOKUP('Journal Template'!A2013,Checks!AI:AI,1,0),0),"Entry in Branch/Satellite BU's","")),"")</f>
        <v/>
      </c>
      <c r="AO1601" s="171"/>
      <c r="AP1601" s="171"/>
      <c r="AQ1601" s="171"/>
      <c r="AR1601" s="171"/>
      <c r="CI1601" t="str">
        <f>IF(JRF!F1614&gt;0,"",IF(JRF!B1614="","",IF(LEFT(JRF!B1614,1)=IFERROR(VLOOKUP(LEFT(JRF!B1614,1),$CF$2:$CF$5,1,0),0),"Product Code Required",IF(JRF!C1614="","",IF(JRF!C1614=IFERROR(VLOOKUP(JRF!C1614,$CH:$CH,1,0),0),"Product Code Required","NA")))))</f>
        <v/>
      </c>
      <c r="CJ1601" t="str">
        <f>IF(JRF!AV1614&gt;0,"",IF(JRF!Q1614="","",IF(LEFT(JRF!Q1614,1)=IFERROR(VLOOKUP(LEFT(JRF!Q1614,1),$CF$2:$CF$5,1,0),0),"Product Code Required",IF(JRF!V1614="","",IF(JRF!V1614=IFERROR(VLOOKUP(JRF!V1614,$CH:$CH,1,0),0),"Product Code Required","NA")))))</f>
        <v/>
      </c>
      <c r="CK1601" t="str">
        <f>IFERROR(IF(LEN('Journal Template'!F1612)&gt;0,"",IF('Journal Template'!A1612="","",IF(LEFT('Journal Template'!A1612,1)=IFERROR(VLOOKUP(LEFT('Journal Template'!A1612,1),Checks!$CF$2:$CF$5,1,0),0),"Product Code Required",IF('Journal Template'!D1612="","",IF('Journal Template'!D1612=IFERROR(VLOOKUP('Journal Template'!D1612,Checks!$CH:$CH,1,0),0),"Product Code Required","NA"))))),"")</f>
        <v/>
      </c>
    </row>
    <row r="1602" spans="14:89">
      <c r="N1602" t="s">
        <v>8064</v>
      </c>
      <c r="O1602" t="s">
        <v>8065</v>
      </c>
      <c r="P1602" t="s">
        <v>386</v>
      </c>
      <c r="Q1602" s="150" t="str">
        <f>IF(JRF!D1615="","",IF(IFERROR(VLOOKUP(JRF!D1615,Checks!N:P,3,0),0)="A","","Inactive account in Use"))</f>
        <v/>
      </c>
      <c r="R1602" t="str">
        <f>IFERROR(IF('Journal Template'!C2014="","",IF(IFERROR(VLOOKUP('Journal Template'!C2014,Checks!N:P,3,0),0)="A","","Inactive account in Use")),"")</f>
        <v/>
      </c>
      <c r="V1602" s="150" t="str">
        <f>IF(JRF!C1615="","",IF(IFERROR(VLOOKUP(JRF!C1615,Checks!S:U,3,0),0)="A","Entry with System fund Dept",""))</f>
        <v/>
      </c>
      <c r="W1602" t="str">
        <f>IFERROR(IF('Journal Template'!D2014="","",IF(IFERROR(VLOOKUP('Journal Template'!D2014,Checks!S:U,3,0),0)="A","Entry with System fund Dept","")),"")</f>
        <v/>
      </c>
      <c r="X1602" t="s">
        <v>8066</v>
      </c>
      <c r="Y1602" t="s">
        <v>386</v>
      </c>
      <c r="Z1602" t="s">
        <v>8067</v>
      </c>
      <c r="AA1602" t="s">
        <v>391</v>
      </c>
      <c r="AB1602" t="s">
        <v>125</v>
      </c>
      <c r="AC1602" s="150" t="str">
        <f>IFERROR(IF(JRF!C1615="","",IF(AND(VLOOKUP(JRF!C1615,X:AA,4,0)=JRF!B1615,VLOOKUP(JRF!C1615,X:Y,2,0)="A"),"","Inactive Dept Combo Error")),"Inactive Dept Combo Error")</f>
        <v/>
      </c>
      <c r="AD1602" t="str">
        <f>IFERROR(IF('Journal Template'!D2014="","",IF(AND(VLOOKUP('Journal Template'!D2014,X:AA,4,0)='Journal Template'!A2014,VLOOKUP('Journal Template'!D2014,X:Y,2,0)="A"),"","Inactive Dept Combo Error")),"")</f>
        <v/>
      </c>
      <c r="AK1602" s="150" t="str">
        <f>IF(JRF!B1615="","",IF(JRF!B1615=IFERROR(VLOOKUP(JRF!B1615,Checks!AI:AI,1,0),0),"Entry in Branch/Satellite BU's",""))</f>
        <v/>
      </c>
      <c r="AL1602" t="str">
        <f>IFERROR(IF('Journal Template'!A2014="","",IF('Journal Template'!A2014=IFERROR(VLOOKUP('Journal Template'!A2014,Checks!AI:AI,1,0),0),"Entry in Branch/Satellite BU's","")),"")</f>
        <v/>
      </c>
      <c r="AO1602" s="171"/>
      <c r="AP1602" s="171"/>
      <c r="AQ1602" s="171"/>
      <c r="AR1602" s="171"/>
      <c r="CI1602" t="str">
        <f>IF(JRF!F1615&gt;0,"",IF(JRF!B1615="","",IF(LEFT(JRF!B1615,1)=IFERROR(VLOOKUP(LEFT(JRF!B1615,1),$CF$2:$CF$5,1,0),0),"Product Code Required",IF(JRF!C1615="","",IF(JRF!C1615=IFERROR(VLOOKUP(JRF!C1615,$CH:$CH,1,0),0),"Product Code Required","NA")))))</f>
        <v/>
      </c>
      <c r="CJ1602" t="str">
        <f>IF(JRF!AV1615&gt;0,"",IF(JRF!Q1615="","",IF(LEFT(JRF!Q1615,1)=IFERROR(VLOOKUP(LEFT(JRF!Q1615,1),$CF$2:$CF$5,1,0),0),"Product Code Required",IF(JRF!V1615="","",IF(JRF!V1615=IFERROR(VLOOKUP(JRF!V1615,$CH:$CH,1,0),0),"Product Code Required","NA")))))</f>
        <v/>
      </c>
      <c r="CK1602" t="str">
        <f>IFERROR(IF(LEN('Journal Template'!F1613)&gt;0,"",IF('Journal Template'!A1613="","",IF(LEFT('Journal Template'!A1613,1)=IFERROR(VLOOKUP(LEFT('Journal Template'!A1613,1),Checks!$CF$2:$CF$5,1,0),0),"Product Code Required",IF('Journal Template'!D1613="","",IF('Journal Template'!D1613=IFERROR(VLOOKUP('Journal Template'!D1613,Checks!$CH:$CH,1,0),0),"Product Code Required","NA"))))),"")</f>
        <v/>
      </c>
    </row>
    <row r="1603" spans="14:89">
      <c r="N1603" t="s">
        <v>8068</v>
      </c>
      <c r="O1603" t="s">
        <v>8026</v>
      </c>
      <c r="P1603" t="s">
        <v>386</v>
      </c>
      <c r="Q1603" s="150" t="str">
        <f>IF(JRF!D1616="","",IF(IFERROR(VLOOKUP(JRF!D1616,Checks!N:P,3,0),0)="A","","Inactive account in Use"))</f>
        <v/>
      </c>
      <c r="R1603" t="str">
        <f>IFERROR(IF('Journal Template'!C2015="","",IF(IFERROR(VLOOKUP('Journal Template'!C2015,Checks!N:P,3,0),0)="A","","Inactive account in Use")),"")</f>
        <v/>
      </c>
      <c r="V1603" s="150" t="str">
        <f>IF(JRF!C1616="","",IF(IFERROR(VLOOKUP(JRF!C1616,Checks!S:U,3,0),0)="A","Entry with System fund Dept",""))</f>
        <v/>
      </c>
      <c r="W1603" t="str">
        <f>IFERROR(IF('Journal Template'!D2015="","",IF(IFERROR(VLOOKUP('Journal Template'!D2015,Checks!S:U,3,0),0)="A","Entry with System fund Dept","")),"")</f>
        <v/>
      </c>
      <c r="X1603" t="s">
        <v>8069</v>
      </c>
      <c r="Y1603" t="s">
        <v>386</v>
      </c>
      <c r="Z1603" t="s">
        <v>8070</v>
      </c>
      <c r="AA1603" t="s">
        <v>391</v>
      </c>
      <c r="AB1603" t="s">
        <v>125</v>
      </c>
      <c r="AC1603" s="150" t="str">
        <f>IFERROR(IF(JRF!C1616="","",IF(AND(VLOOKUP(JRF!C1616,X:AA,4,0)=JRF!B1616,VLOOKUP(JRF!C1616,X:Y,2,0)="A"),"","Inactive Dept Combo Error")),"Inactive Dept Combo Error")</f>
        <v/>
      </c>
      <c r="AD1603" t="str">
        <f>IFERROR(IF('Journal Template'!D2015="","",IF(AND(VLOOKUP('Journal Template'!D2015,X:AA,4,0)='Journal Template'!A2015,VLOOKUP('Journal Template'!D2015,X:Y,2,0)="A"),"","Inactive Dept Combo Error")),"")</f>
        <v/>
      </c>
      <c r="AK1603" s="150" t="str">
        <f>IF(JRF!B1616="","",IF(JRF!B1616=IFERROR(VLOOKUP(JRF!B1616,Checks!AI:AI,1,0),0),"Entry in Branch/Satellite BU's",""))</f>
        <v/>
      </c>
      <c r="AL1603" t="str">
        <f>IFERROR(IF('Journal Template'!A2015="","",IF('Journal Template'!A2015=IFERROR(VLOOKUP('Journal Template'!A2015,Checks!AI:AI,1,0),0),"Entry in Branch/Satellite BU's","")),"")</f>
        <v/>
      </c>
      <c r="AO1603" s="171"/>
      <c r="AP1603" s="171"/>
      <c r="AQ1603" s="171"/>
      <c r="AR1603" s="171"/>
      <c r="CI1603" t="str">
        <f>IF(JRF!F1616&gt;0,"",IF(JRF!B1616="","",IF(LEFT(JRF!B1616,1)=IFERROR(VLOOKUP(LEFT(JRF!B1616,1),$CF$2:$CF$5,1,0),0),"Product Code Required",IF(JRF!C1616="","",IF(JRF!C1616=IFERROR(VLOOKUP(JRF!C1616,$CH:$CH,1,0),0),"Product Code Required","NA")))))</f>
        <v/>
      </c>
      <c r="CJ1603" t="str">
        <f>IF(JRF!AV1616&gt;0,"",IF(JRF!Q1616="","",IF(LEFT(JRF!Q1616,1)=IFERROR(VLOOKUP(LEFT(JRF!Q1616,1),$CF$2:$CF$5,1,0),0),"Product Code Required",IF(JRF!V1616="","",IF(JRF!V1616=IFERROR(VLOOKUP(JRF!V1616,$CH:$CH,1,0),0),"Product Code Required","NA")))))</f>
        <v/>
      </c>
      <c r="CK1603" t="str">
        <f>IFERROR(IF(LEN('Journal Template'!F1614)&gt;0,"",IF('Journal Template'!A1614="","",IF(LEFT('Journal Template'!A1614,1)=IFERROR(VLOOKUP(LEFT('Journal Template'!A1614,1),Checks!$CF$2:$CF$5,1,0),0),"Product Code Required",IF('Journal Template'!D1614="","",IF('Journal Template'!D1614=IFERROR(VLOOKUP('Journal Template'!D1614,Checks!$CH:$CH,1,0),0),"Product Code Required","NA"))))),"")</f>
        <v/>
      </c>
    </row>
    <row r="1604" spans="14:89">
      <c r="N1604" t="s">
        <v>8071</v>
      </c>
      <c r="O1604" t="s">
        <v>8026</v>
      </c>
      <c r="P1604" t="s">
        <v>389</v>
      </c>
      <c r="Q1604" s="150" t="str">
        <f>IF(JRF!D1617="","",IF(IFERROR(VLOOKUP(JRF!D1617,Checks!N:P,3,0),0)="A","","Inactive account in Use"))</f>
        <v/>
      </c>
      <c r="R1604" t="str">
        <f>IFERROR(IF('Journal Template'!C2016="","",IF(IFERROR(VLOOKUP('Journal Template'!C2016,Checks!N:P,3,0),0)="A","","Inactive account in Use")),"")</f>
        <v/>
      </c>
      <c r="V1604" s="150" t="str">
        <f>IF(JRF!C1617="","",IF(IFERROR(VLOOKUP(JRF!C1617,Checks!S:U,3,0),0)="A","Entry with System fund Dept",""))</f>
        <v/>
      </c>
      <c r="W1604" t="str">
        <f>IFERROR(IF('Journal Template'!D2016="","",IF(IFERROR(VLOOKUP('Journal Template'!D2016,Checks!S:U,3,0),0)="A","Entry with System fund Dept","")),"")</f>
        <v/>
      </c>
      <c r="X1604" t="s">
        <v>8072</v>
      </c>
      <c r="Y1604" t="s">
        <v>386</v>
      </c>
      <c r="Z1604" t="s">
        <v>8073</v>
      </c>
      <c r="AA1604" t="s">
        <v>391</v>
      </c>
      <c r="AB1604" t="s">
        <v>125</v>
      </c>
      <c r="AC1604" s="150" t="str">
        <f>IFERROR(IF(JRF!C1617="","",IF(AND(VLOOKUP(JRF!C1617,X:AA,4,0)=JRF!B1617,VLOOKUP(JRF!C1617,X:Y,2,0)="A"),"","Inactive Dept Combo Error")),"Inactive Dept Combo Error")</f>
        <v/>
      </c>
      <c r="AD1604" t="str">
        <f>IFERROR(IF('Journal Template'!D2016="","",IF(AND(VLOOKUP('Journal Template'!D2016,X:AA,4,0)='Journal Template'!A2016,VLOOKUP('Journal Template'!D2016,X:Y,2,0)="A"),"","Inactive Dept Combo Error")),"")</f>
        <v/>
      </c>
      <c r="AK1604" s="150" t="str">
        <f>IF(JRF!B1617="","",IF(JRF!B1617=IFERROR(VLOOKUP(JRF!B1617,Checks!AI:AI,1,0),0),"Entry in Branch/Satellite BU's",""))</f>
        <v/>
      </c>
      <c r="AL1604" t="str">
        <f>IFERROR(IF('Journal Template'!A2016="","",IF('Journal Template'!A2016=IFERROR(VLOOKUP('Journal Template'!A2016,Checks!AI:AI,1,0),0),"Entry in Branch/Satellite BU's","")),"")</f>
        <v/>
      </c>
      <c r="AO1604" s="171"/>
      <c r="AP1604" s="171"/>
      <c r="AQ1604" s="171"/>
      <c r="AR1604" s="171"/>
      <c r="CI1604" t="str">
        <f>IF(JRF!F1617&gt;0,"",IF(JRF!B1617="","",IF(LEFT(JRF!B1617,1)=IFERROR(VLOOKUP(LEFT(JRF!B1617,1),$CF$2:$CF$5,1,0),0),"Product Code Required",IF(JRF!C1617="","",IF(JRF!C1617=IFERROR(VLOOKUP(JRF!C1617,$CH:$CH,1,0),0),"Product Code Required","NA")))))</f>
        <v/>
      </c>
      <c r="CJ1604" t="str">
        <f>IF(JRF!AV1617&gt;0,"",IF(JRF!Q1617="","",IF(LEFT(JRF!Q1617,1)=IFERROR(VLOOKUP(LEFT(JRF!Q1617,1),$CF$2:$CF$5,1,0),0),"Product Code Required",IF(JRF!V1617="","",IF(JRF!V1617=IFERROR(VLOOKUP(JRF!V1617,$CH:$CH,1,0),0),"Product Code Required","NA")))))</f>
        <v/>
      </c>
      <c r="CK1604" t="str">
        <f>IFERROR(IF(LEN('Journal Template'!F1615)&gt;0,"",IF('Journal Template'!A1615="","",IF(LEFT('Journal Template'!A1615,1)=IFERROR(VLOOKUP(LEFT('Journal Template'!A1615,1),Checks!$CF$2:$CF$5,1,0),0),"Product Code Required",IF('Journal Template'!D1615="","",IF('Journal Template'!D1615=IFERROR(VLOOKUP('Journal Template'!D1615,Checks!$CH:$CH,1,0),0),"Product Code Required","NA"))))),"")</f>
        <v/>
      </c>
    </row>
    <row r="1605" spans="14:89">
      <c r="N1605" t="s">
        <v>8074</v>
      </c>
      <c r="O1605" t="s">
        <v>8026</v>
      </c>
      <c r="P1605" t="s">
        <v>386</v>
      </c>
      <c r="Q1605" s="150" t="str">
        <f>IF(JRF!D1618="","",IF(IFERROR(VLOOKUP(JRF!D1618,Checks!N:P,3,0),0)="A","","Inactive account in Use"))</f>
        <v/>
      </c>
      <c r="R1605" t="str">
        <f>IFERROR(IF('Journal Template'!C2017="","",IF(IFERROR(VLOOKUP('Journal Template'!C2017,Checks!N:P,3,0),0)="A","","Inactive account in Use")),"")</f>
        <v/>
      </c>
      <c r="V1605" s="150" t="str">
        <f>IF(JRF!C1618="","",IF(IFERROR(VLOOKUP(JRF!C1618,Checks!S:U,3,0),0)="A","Entry with System fund Dept",""))</f>
        <v/>
      </c>
      <c r="W1605" t="str">
        <f>IFERROR(IF('Journal Template'!D2017="","",IF(IFERROR(VLOOKUP('Journal Template'!D2017,Checks!S:U,3,0),0)="A","Entry with System fund Dept","")),"")</f>
        <v/>
      </c>
      <c r="X1605" t="s">
        <v>8075</v>
      </c>
      <c r="Y1605" t="s">
        <v>386</v>
      </c>
      <c r="Z1605" t="s">
        <v>8076</v>
      </c>
      <c r="AA1605" t="s">
        <v>8077</v>
      </c>
      <c r="AB1605" t="s">
        <v>125</v>
      </c>
      <c r="AC1605" s="150" t="str">
        <f>IFERROR(IF(JRF!C1618="","",IF(AND(VLOOKUP(JRF!C1618,X:AA,4,0)=JRF!B1618,VLOOKUP(JRF!C1618,X:Y,2,0)="A"),"","Inactive Dept Combo Error")),"Inactive Dept Combo Error")</f>
        <v/>
      </c>
      <c r="AD1605" t="str">
        <f>IFERROR(IF('Journal Template'!D2017="","",IF(AND(VLOOKUP('Journal Template'!D2017,X:AA,4,0)='Journal Template'!A2017,VLOOKUP('Journal Template'!D2017,X:Y,2,0)="A"),"","Inactive Dept Combo Error")),"")</f>
        <v/>
      </c>
      <c r="AK1605" s="150" t="str">
        <f>IF(JRF!B1618="","",IF(JRF!B1618=IFERROR(VLOOKUP(JRF!B1618,Checks!AI:AI,1,0),0),"Entry in Branch/Satellite BU's",""))</f>
        <v/>
      </c>
      <c r="AL1605" t="str">
        <f>IFERROR(IF('Journal Template'!A2017="","",IF('Journal Template'!A2017=IFERROR(VLOOKUP('Journal Template'!A2017,Checks!AI:AI,1,0),0),"Entry in Branch/Satellite BU's","")),"")</f>
        <v/>
      </c>
      <c r="AO1605" s="171"/>
      <c r="AP1605" s="171"/>
      <c r="AQ1605" s="171"/>
      <c r="AR1605" s="171"/>
      <c r="CI1605" t="str">
        <f>IF(JRF!F1618&gt;0,"",IF(JRF!B1618="","",IF(LEFT(JRF!B1618,1)=IFERROR(VLOOKUP(LEFT(JRF!B1618,1),$CF$2:$CF$5,1,0),0),"Product Code Required",IF(JRF!C1618="","",IF(JRF!C1618=IFERROR(VLOOKUP(JRF!C1618,$CH:$CH,1,0),0),"Product Code Required","NA")))))</f>
        <v/>
      </c>
      <c r="CJ1605" t="str">
        <f>IF(JRF!AV1618&gt;0,"",IF(JRF!Q1618="","",IF(LEFT(JRF!Q1618,1)=IFERROR(VLOOKUP(LEFT(JRF!Q1618,1),$CF$2:$CF$5,1,0),0),"Product Code Required",IF(JRF!V1618="","",IF(JRF!V1618=IFERROR(VLOOKUP(JRF!V1618,$CH:$CH,1,0),0),"Product Code Required","NA")))))</f>
        <v/>
      </c>
      <c r="CK1605" t="str">
        <f>IFERROR(IF(LEN('Journal Template'!F1616)&gt;0,"",IF('Journal Template'!A1616="","",IF(LEFT('Journal Template'!A1616,1)=IFERROR(VLOOKUP(LEFT('Journal Template'!A1616,1),Checks!$CF$2:$CF$5,1,0),0),"Product Code Required",IF('Journal Template'!D1616="","",IF('Journal Template'!D1616=IFERROR(VLOOKUP('Journal Template'!D1616,Checks!$CH:$CH,1,0),0),"Product Code Required","NA"))))),"")</f>
        <v/>
      </c>
    </row>
    <row r="1606" spans="14:89">
      <c r="N1606" t="s">
        <v>8078</v>
      </c>
      <c r="O1606" t="s">
        <v>8026</v>
      </c>
      <c r="P1606" t="s">
        <v>386</v>
      </c>
      <c r="Q1606" s="150" t="str">
        <f>IF(JRF!D1619="","",IF(IFERROR(VLOOKUP(JRF!D1619,Checks!N:P,3,0),0)="A","","Inactive account in Use"))</f>
        <v/>
      </c>
      <c r="R1606" t="str">
        <f>IFERROR(IF('Journal Template'!C2018="","",IF(IFERROR(VLOOKUP('Journal Template'!C2018,Checks!N:P,3,0),0)="A","","Inactive account in Use")),"")</f>
        <v/>
      </c>
      <c r="V1606" s="150" t="str">
        <f>IF(JRF!C1619="","",IF(IFERROR(VLOOKUP(JRF!C1619,Checks!S:U,3,0),0)="A","Entry with System fund Dept",""))</f>
        <v/>
      </c>
      <c r="W1606" t="str">
        <f>IFERROR(IF('Journal Template'!D2018="","",IF(IFERROR(VLOOKUP('Journal Template'!D2018,Checks!S:U,3,0),0)="A","Entry with System fund Dept","")),"")</f>
        <v/>
      </c>
      <c r="X1606" t="s">
        <v>8079</v>
      </c>
      <c r="Y1606" t="s">
        <v>389</v>
      </c>
      <c r="Z1606" t="s">
        <v>8080</v>
      </c>
      <c r="AA1606" t="s">
        <v>391</v>
      </c>
      <c r="AB1606" t="s">
        <v>125</v>
      </c>
      <c r="AC1606" s="150" t="str">
        <f>IFERROR(IF(JRF!C1619="","",IF(AND(VLOOKUP(JRF!C1619,X:AA,4,0)=JRF!B1619,VLOOKUP(JRF!C1619,X:Y,2,0)="A"),"","Inactive Dept Combo Error")),"Inactive Dept Combo Error")</f>
        <v/>
      </c>
      <c r="AD1606" t="str">
        <f>IFERROR(IF('Journal Template'!D2018="","",IF(AND(VLOOKUP('Journal Template'!D2018,X:AA,4,0)='Journal Template'!A2018,VLOOKUP('Journal Template'!D2018,X:Y,2,0)="A"),"","Inactive Dept Combo Error")),"")</f>
        <v/>
      </c>
      <c r="AK1606" s="150" t="str">
        <f>IF(JRF!B1619="","",IF(JRF!B1619=IFERROR(VLOOKUP(JRF!B1619,Checks!AI:AI,1,0),0),"Entry in Branch/Satellite BU's",""))</f>
        <v/>
      </c>
      <c r="AL1606" t="str">
        <f>IFERROR(IF('Journal Template'!A2018="","",IF('Journal Template'!A2018=IFERROR(VLOOKUP('Journal Template'!A2018,Checks!AI:AI,1,0),0),"Entry in Branch/Satellite BU's","")),"")</f>
        <v/>
      </c>
      <c r="AO1606" s="171"/>
      <c r="AP1606" s="171"/>
      <c r="AQ1606" s="171"/>
      <c r="AR1606" s="171"/>
      <c r="CI1606" t="str">
        <f>IF(JRF!F1619&gt;0,"",IF(JRF!B1619="","",IF(LEFT(JRF!B1619,1)=IFERROR(VLOOKUP(LEFT(JRF!B1619,1),$CF$2:$CF$5,1,0),0),"Product Code Required",IF(JRF!C1619="","",IF(JRF!C1619=IFERROR(VLOOKUP(JRF!C1619,$CH:$CH,1,0),0),"Product Code Required","NA")))))</f>
        <v/>
      </c>
      <c r="CJ1606" t="str">
        <f>IF(JRF!AV1619&gt;0,"",IF(JRF!Q1619="","",IF(LEFT(JRF!Q1619,1)=IFERROR(VLOOKUP(LEFT(JRF!Q1619,1),$CF$2:$CF$5,1,0),0),"Product Code Required",IF(JRF!V1619="","",IF(JRF!V1619=IFERROR(VLOOKUP(JRF!V1619,$CH:$CH,1,0),0),"Product Code Required","NA")))))</f>
        <v/>
      </c>
      <c r="CK1606" t="str">
        <f>IFERROR(IF(LEN('Journal Template'!F1617)&gt;0,"",IF('Journal Template'!A1617="","",IF(LEFT('Journal Template'!A1617,1)=IFERROR(VLOOKUP(LEFT('Journal Template'!A1617,1),Checks!$CF$2:$CF$5,1,0),0),"Product Code Required",IF('Journal Template'!D1617="","",IF('Journal Template'!D1617=IFERROR(VLOOKUP('Journal Template'!D1617,Checks!$CH:$CH,1,0),0),"Product Code Required","NA"))))),"")</f>
        <v/>
      </c>
    </row>
    <row r="1607" spans="14:89">
      <c r="N1607" t="s">
        <v>8081</v>
      </c>
      <c r="O1607" t="s">
        <v>8082</v>
      </c>
      <c r="P1607" t="s">
        <v>386</v>
      </c>
      <c r="Q1607" s="150" t="str">
        <f>IF(JRF!D1620="","",IF(IFERROR(VLOOKUP(JRF!D1620,Checks!N:P,3,0),0)="A","","Inactive account in Use"))</f>
        <v/>
      </c>
      <c r="R1607" t="str">
        <f>IFERROR(IF('Journal Template'!C2019="","",IF(IFERROR(VLOOKUP('Journal Template'!C2019,Checks!N:P,3,0),0)="A","","Inactive account in Use")),"")</f>
        <v/>
      </c>
      <c r="V1607" s="150" t="str">
        <f>IF(JRF!C1620="","",IF(IFERROR(VLOOKUP(JRF!C1620,Checks!S:U,3,0),0)="A","Entry with System fund Dept",""))</f>
        <v/>
      </c>
      <c r="W1607" t="str">
        <f>IFERROR(IF('Journal Template'!D2019="","",IF(IFERROR(VLOOKUP('Journal Template'!D2019,Checks!S:U,3,0),0)="A","Entry with System fund Dept","")),"")</f>
        <v/>
      </c>
      <c r="X1607" t="s">
        <v>8083</v>
      </c>
      <c r="Y1607" t="s">
        <v>389</v>
      </c>
      <c r="Z1607" t="s">
        <v>8084</v>
      </c>
      <c r="AA1607" t="s">
        <v>391</v>
      </c>
      <c r="AB1607" t="s">
        <v>125</v>
      </c>
      <c r="AC1607" s="150" t="str">
        <f>IFERROR(IF(JRF!C1620="","",IF(AND(VLOOKUP(JRF!C1620,X:AA,4,0)=JRF!B1620,VLOOKUP(JRF!C1620,X:Y,2,0)="A"),"","Inactive Dept Combo Error")),"Inactive Dept Combo Error")</f>
        <v/>
      </c>
      <c r="AD1607" t="str">
        <f>IFERROR(IF('Journal Template'!D2019="","",IF(AND(VLOOKUP('Journal Template'!D2019,X:AA,4,0)='Journal Template'!A2019,VLOOKUP('Journal Template'!D2019,X:Y,2,0)="A"),"","Inactive Dept Combo Error")),"")</f>
        <v/>
      </c>
      <c r="AK1607" s="150" t="str">
        <f>IF(JRF!B1620="","",IF(JRF!B1620=IFERROR(VLOOKUP(JRF!B1620,Checks!AI:AI,1,0),0),"Entry in Branch/Satellite BU's",""))</f>
        <v/>
      </c>
      <c r="AL1607" t="str">
        <f>IFERROR(IF('Journal Template'!A2019="","",IF('Journal Template'!A2019=IFERROR(VLOOKUP('Journal Template'!A2019,Checks!AI:AI,1,0),0),"Entry in Branch/Satellite BU's","")),"")</f>
        <v/>
      </c>
      <c r="AO1607" s="171"/>
      <c r="AP1607" s="171"/>
      <c r="AQ1607" s="171"/>
      <c r="AR1607" s="171"/>
      <c r="CI1607" t="str">
        <f>IF(JRF!F1620&gt;0,"",IF(JRF!B1620="","",IF(LEFT(JRF!B1620,1)=IFERROR(VLOOKUP(LEFT(JRF!B1620,1),$CF$2:$CF$5,1,0),0),"Product Code Required",IF(JRF!C1620="","",IF(JRF!C1620=IFERROR(VLOOKUP(JRF!C1620,$CH:$CH,1,0),0),"Product Code Required","NA")))))</f>
        <v/>
      </c>
      <c r="CJ1607" t="str">
        <f>IF(JRF!AV1620&gt;0,"",IF(JRF!Q1620="","",IF(LEFT(JRF!Q1620,1)=IFERROR(VLOOKUP(LEFT(JRF!Q1620,1),$CF$2:$CF$5,1,0),0),"Product Code Required",IF(JRF!V1620="","",IF(JRF!V1620=IFERROR(VLOOKUP(JRF!V1620,$CH:$CH,1,0),0),"Product Code Required","NA")))))</f>
        <v/>
      </c>
      <c r="CK1607" t="str">
        <f>IFERROR(IF(LEN('Journal Template'!F1618)&gt;0,"",IF('Journal Template'!A1618="","",IF(LEFT('Journal Template'!A1618,1)=IFERROR(VLOOKUP(LEFT('Journal Template'!A1618,1),Checks!$CF$2:$CF$5,1,0),0),"Product Code Required",IF('Journal Template'!D1618="","",IF('Journal Template'!D1618=IFERROR(VLOOKUP('Journal Template'!D1618,Checks!$CH:$CH,1,0),0),"Product Code Required","NA"))))),"")</f>
        <v/>
      </c>
    </row>
    <row r="1608" spans="14:89">
      <c r="N1608" t="s">
        <v>8085</v>
      </c>
      <c r="O1608" t="s">
        <v>8086</v>
      </c>
      <c r="P1608" t="s">
        <v>386</v>
      </c>
      <c r="Q1608" s="150" t="str">
        <f>IF(JRF!D1621="","",IF(IFERROR(VLOOKUP(JRF!D1621,Checks!N:P,3,0),0)="A","","Inactive account in Use"))</f>
        <v/>
      </c>
      <c r="R1608" t="str">
        <f>IFERROR(IF('Journal Template'!C2020="","",IF(IFERROR(VLOOKUP('Journal Template'!C2020,Checks!N:P,3,0),0)="A","","Inactive account in Use")),"")</f>
        <v/>
      </c>
      <c r="V1608" s="150" t="str">
        <f>IF(JRF!C1621="","",IF(IFERROR(VLOOKUP(JRF!C1621,Checks!S:U,3,0),0)="A","Entry with System fund Dept",""))</f>
        <v/>
      </c>
      <c r="W1608" t="str">
        <f>IFERROR(IF('Journal Template'!D2020="","",IF(IFERROR(VLOOKUP('Journal Template'!D2020,Checks!S:U,3,0),0)="A","Entry with System fund Dept","")),"")</f>
        <v/>
      </c>
      <c r="X1608" t="s">
        <v>8087</v>
      </c>
      <c r="Y1608" t="s">
        <v>386</v>
      </c>
      <c r="Z1608" t="s">
        <v>8088</v>
      </c>
      <c r="AA1608" t="s">
        <v>391</v>
      </c>
      <c r="AB1608" t="s">
        <v>125</v>
      </c>
      <c r="AC1608" s="150" t="str">
        <f>IFERROR(IF(JRF!C1621="","",IF(AND(VLOOKUP(JRF!C1621,X:AA,4,0)=JRF!B1621,VLOOKUP(JRF!C1621,X:Y,2,0)="A"),"","Inactive Dept Combo Error")),"Inactive Dept Combo Error")</f>
        <v/>
      </c>
      <c r="AD1608" t="str">
        <f>IFERROR(IF('Journal Template'!D2020="","",IF(AND(VLOOKUP('Journal Template'!D2020,X:AA,4,0)='Journal Template'!A2020,VLOOKUP('Journal Template'!D2020,X:Y,2,0)="A"),"","Inactive Dept Combo Error")),"")</f>
        <v/>
      </c>
      <c r="AK1608" s="150" t="str">
        <f>IF(JRF!B1621="","",IF(JRF!B1621=IFERROR(VLOOKUP(JRF!B1621,Checks!AI:AI,1,0),0),"Entry in Branch/Satellite BU's",""))</f>
        <v/>
      </c>
      <c r="AL1608" t="str">
        <f>IFERROR(IF('Journal Template'!A2020="","",IF('Journal Template'!A2020=IFERROR(VLOOKUP('Journal Template'!A2020,Checks!AI:AI,1,0),0),"Entry in Branch/Satellite BU's","")),"")</f>
        <v/>
      </c>
      <c r="AO1608" s="171"/>
      <c r="AP1608" s="171"/>
      <c r="AQ1608" s="171"/>
      <c r="AR1608" s="171"/>
      <c r="CI1608" t="str">
        <f>IF(JRF!F1621&gt;0,"",IF(JRF!B1621="","",IF(LEFT(JRF!B1621,1)=IFERROR(VLOOKUP(LEFT(JRF!B1621,1),$CF$2:$CF$5,1,0),0),"Product Code Required",IF(JRF!C1621="","",IF(JRF!C1621=IFERROR(VLOOKUP(JRF!C1621,$CH:$CH,1,0),0),"Product Code Required","NA")))))</f>
        <v/>
      </c>
      <c r="CJ1608" t="str">
        <f>IF(JRF!AV1621&gt;0,"",IF(JRF!Q1621="","",IF(LEFT(JRF!Q1621,1)=IFERROR(VLOOKUP(LEFT(JRF!Q1621,1),$CF$2:$CF$5,1,0),0),"Product Code Required",IF(JRF!V1621="","",IF(JRF!V1621=IFERROR(VLOOKUP(JRF!V1621,$CH:$CH,1,0),0),"Product Code Required","NA")))))</f>
        <v/>
      </c>
      <c r="CK1608" t="str">
        <f>IFERROR(IF(LEN('Journal Template'!F1619)&gt;0,"",IF('Journal Template'!A1619="","",IF(LEFT('Journal Template'!A1619,1)=IFERROR(VLOOKUP(LEFT('Journal Template'!A1619,1),Checks!$CF$2:$CF$5,1,0),0),"Product Code Required",IF('Journal Template'!D1619="","",IF('Journal Template'!D1619=IFERROR(VLOOKUP('Journal Template'!D1619,Checks!$CH:$CH,1,0),0),"Product Code Required","NA"))))),"")</f>
        <v/>
      </c>
    </row>
    <row r="1609" spans="14:89">
      <c r="N1609" t="s">
        <v>8089</v>
      </c>
      <c r="O1609" t="s">
        <v>8090</v>
      </c>
      <c r="P1609" t="s">
        <v>386</v>
      </c>
      <c r="Q1609" s="150" t="str">
        <f>IF(JRF!D1622="","",IF(IFERROR(VLOOKUP(JRF!D1622,Checks!N:P,3,0),0)="A","","Inactive account in Use"))</f>
        <v/>
      </c>
      <c r="R1609" t="str">
        <f>IFERROR(IF('Journal Template'!C2021="","",IF(IFERROR(VLOOKUP('Journal Template'!C2021,Checks!N:P,3,0),0)="A","","Inactive account in Use")),"")</f>
        <v/>
      </c>
      <c r="V1609" s="150" t="str">
        <f>IF(JRF!C1622="","",IF(IFERROR(VLOOKUP(JRF!C1622,Checks!S:U,3,0),0)="A","Entry with System fund Dept",""))</f>
        <v/>
      </c>
      <c r="W1609" t="str">
        <f>IFERROR(IF('Journal Template'!D2021="","",IF(IFERROR(VLOOKUP('Journal Template'!D2021,Checks!S:U,3,0),0)="A","Entry with System fund Dept","")),"")</f>
        <v/>
      </c>
      <c r="X1609" t="s">
        <v>8091</v>
      </c>
      <c r="Y1609" t="s">
        <v>389</v>
      </c>
      <c r="Z1609" t="s">
        <v>8092</v>
      </c>
      <c r="AA1609" t="s">
        <v>391</v>
      </c>
      <c r="AB1609" t="s">
        <v>125</v>
      </c>
      <c r="AC1609" s="150" t="str">
        <f>IFERROR(IF(JRF!C1622="","",IF(AND(VLOOKUP(JRF!C1622,X:AA,4,0)=JRF!B1622,VLOOKUP(JRF!C1622,X:Y,2,0)="A"),"","Inactive Dept Combo Error")),"Inactive Dept Combo Error")</f>
        <v/>
      </c>
      <c r="AD1609" t="str">
        <f>IFERROR(IF('Journal Template'!D2021="","",IF(AND(VLOOKUP('Journal Template'!D2021,X:AA,4,0)='Journal Template'!A2021,VLOOKUP('Journal Template'!D2021,X:Y,2,0)="A"),"","Inactive Dept Combo Error")),"")</f>
        <v/>
      </c>
      <c r="AK1609" s="150" t="str">
        <f>IF(JRF!B1622="","",IF(JRF!B1622=IFERROR(VLOOKUP(JRF!B1622,Checks!AI:AI,1,0),0),"Entry in Branch/Satellite BU's",""))</f>
        <v/>
      </c>
      <c r="AL1609" t="str">
        <f>IFERROR(IF('Journal Template'!A2021="","",IF('Journal Template'!A2021=IFERROR(VLOOKUP('Journal Template'!A2021,Checks!AI:AI,1,0),0),"Entry in Branch/Satellite BU's","")),"")</f>
        <v/>
      </c>
      <c r="AO1609" s="171"/>
      <c r="AP1609" s="171"/>
      <c r="AQ1609" s="171"/>
      <c r="AR1609" s="171"/>
      <c r="CI1609" t="str">
        <f>IF(JRF!F1622&gt;0,"",IF(JRF!B1622="","",IF(LEFT(JRF!B1622,1)=IFERROR(VLOOKUP(LEFT(JRF!B1622,1),$CF$2:$CF$5,1,0),0),"Product Code Required",IF(JRF!C1622="","",IF(JRF!C1622=IFERROR(VLOOKUP(JRF!C1622,$CH:$CH,1,0),0),"Product Code Required","NA")))))</f>
        <v/>
      </c>
      <c r="CJ1609" t="str">
        <f>IF(JRF!AV1622&gt;0,"",IF(JRF!Q1622="","",IF(LEFT(JRF!Q1622,1)=IFERROR(VLOOKUP(LEFT(JRF!Q1622,1),$CF$2:$CF$5,1,0),0),"Product Code Required",IF(JRF!V1622="","",IF(JRF!V1622=IFERROR(VLOOKUP(JRF!V1622,$CH:$CH,1,0),0),"Product Code Required","NA")))))</f>
        <v/>
      </c>
      <c r="CK1609" t="str">
        <f>IFERROR(IF(LEN('Journal Template'!F1620)&gt;0,"",IF('Journal Template'!A1620="","",IF(LEFT('Journal Template'!A1620,1)=IFERROR(VLOOKUP(LEFT('Journal Template'!A1620,1),Checks!$CF$2:$CF$5,1,0),0),"Product Code Required",IF('Journal Template'!D1620="","",IF('Journal Template'!D1620=IFERROR(VLOOKUP('Journal Template'!D1620,Checks!$CH:$CH,1,0),0),"Product Code Required","NA"))))),"")</f>
        <v/>
      </c>
    </row>
    <row r="1610" spans="14:89">
      <c r="N1610" t="s">
        <v>8093</v>
      </c>
      <c r="O1610" t="s">
        <v>8026</v>
      </c>
      <c r="P1610" t="s">
        <v>386</v>
      </c>
      <c r="Q1610" s="150" t="str">
        <f>IF(JRF!D1623="","",IF(IFERROR(VLOOKUP(JRF!D1623,Checks!N:P,3,0),0)="A","","Inactive account in Use"))</f>
        <v/>
      </c>
      <c r="R1610" t="str">
        <f>IFERROR(IF('Journal Template'!C2022="","",IF(IFERROR(VLOOKUP('Journal Template'!C2022,Checks!N:P,3,0),0)="A","","Inactive account in Use")),"")</f>
        <v/>
      </c>
      <c r="V1610" s="150" t="str">
        <f>IF(JRF!C1623="","",IF(IFERROR(VLOOKUP(JRF!C1623,Checks!S:U,3,0),0)="A","Entry with System fund Dept",""))</f>
        <v/>
      </c>
      <c r="W1610" t="str">
        <f>IFERROR(IF('Journal Template'!D2022="","",IF(IFERROR(VLOOKUP('Journal Template'!D2022,Checks!S:U,3,0),0)="A","Entry with System fund Dept","")),"")</f>
        <v/>
      </c>
      <c r="X1610" t="s">
        <v>8094</v>
      </c>
      <c r="Y1610" t="s">
        <v>386</v>
      </c>
      <c r="Z1610" t="s">
        <v>8095</v>
      </c>
      <c r="AA1610" t="s">
        <v>391</v>
      </c>
      <c r="AB1610" t="s">
        <v>125</v>
      </c>
      <c r="AC1610" s="150" t="str">
        <f>IFERROR(IF(JRF!C1623="","",IF(AND(VLOOKUP(JRF!C1623,X:AA,4,0)=JRF!B1623,VLOOKUP(JRF!C1623,X:Y,2,0)="A"),"","Inactive Dept Combo Error")),"Inactive Dept Combo Error")</f>
        <v/>
      </c>
      <c r="AD1610" t="str">
        <f>IFERROR(IF('Journal Template'!D2022="","",IF(AND(VLOOKUP('Journal Template'!D2022,X:AA,4,0)='Journal Template'!A2022,VLOOKUP('Journal Template'!D2022,X:Y,2,0)="A"),"","Inactive Dept Combo Error")),"")</f>
        <v/>
      </c>
      <c r="AK1610" s="150" t="str">
        <f>IF(JRF!B1623="","",IF(JRF!B1623=IFERROR(VLOOKUP(JRF!B1623,Checks!AI:AI,1,0),0),"Entry in Branch/Satellite BU's",""))</f>
        <v/>
      </c>
      <c r="AL1610" t="str">
        <f>IFERROR(IF('Journal Template'!A2022="","",IF('Journal Template'!A2022=IFERROR(VLOOKUP('Journal Template'!A2022,Checks!AI:AI,1,0),0),"Entry in Branch/Satellite BU's","")),"")</f>
        <v/>
      </c>
      <c r="AO1610" s="171"/>
      <c r="AP1610" s="171"/>
      <c r="AQ1610" s="171"/>
      <c r="AR1610" s="171"/>
      <c r="CI1610" t="str">
        <f>IF(JRF!F1623&gt;0,"",IF(JRF!B1623="","",IF(LEFT(JRF!B1623,1)=IFERROR(VLOOKUP(LEFT(JRF!B1623,1),$CF$2:$CF$5,1,0),0),"Product Code Required",IF(JRF!C1623="","",IF(JRF!C1623=IFERROR(VLOOKUP(JRF!C1623,$CH:$CH,1,0),0),"Product Code Required","NA")))))</f>
        <v/>
      </c>
      <c r="CJ1610" t="str">
        <f>IF(JRF!AV1623&gt;0,"",IF(JRF!Q1623="","",IF(LEFT(JRF!Q1623,1)=IFERROR(VLOOKUP(LEFT(JRF!Q1623,1),$CF$2:$CF$5,1,0),0),"Product Code Required",IF(JRF!V1623="","",IF(JRF!V1623=IFERROR(VLOOKUP(JRF!V1623,$CH:$CH,1,0),0),"Product Code Required","NA")))))</f>
        <v/>
      </c>
      <c r="CK1610" t="str">
        <f>IFERROR(IF(LEN('Journal Template'!F1621)&gt;0,"",IF('Journal Template'!A1621="","",IF(LEFT('Journal Template'!A1621,1)=IFERROR(VLOOKUP(LEFT('Journal Template'!A1621,1),Checks!$CF$2:$CF$5,1,0),0),"Product Code Required",IF('Journal Template'!D1621="","",IF('Journal Template'!D1621=IFERROR(VLOOKUP('Journal Template'!D1621,Checks!$CH:$CH,1,0),0),"Product Code Required","NA"))))),"")</f>
        <v/>
      </c>
    </row>
    <row r="1611" spans="14:89">
      <c r="N1611" t="s">
        <v>8096</v>
      </c>
      <c r="O1611" t="s">
        <v>8026</v>
      </c>
      <c r="P1611" t="s">
        <v>386</v>
      </c>
      <c r="Q1611" s="150" t="str">
        <f>IF(JRF!D1624="","",IF(IFERROR(VLOOKUP(JRF!D1624,Checks!N:P,3,0),0)="A","","Inactive account in Use"))</f>
        <v/>
      </c>
      <c r="R1611" t="str">
        <f>IFERROR(IF('Journal Template'!C2023="","",IF(IFERROR(VLOOKUP('Journal Template'!C2023,Checks!N:P,3,0),0)="A","","Inactive account in Use")),"")</f>
        <v/>
      </c>
      <c r="V1611" s="150" t="str">
        <f>IF(JRF!C1624="","",IF(IFERROR(VLOOKUP(JRF!C1624,Checks!S:U,3,0),0)="A","Entry with System fund Dept",""))</f>
        <v/>
      </c>
      <c r="W1611" t="str">
        <f>IFERROR(IF('Journal Template'!D2023="","",IF(IFERROR(VLOOKUP('Journal Template'!D2023,Checks!S:U,3,0),0)="A","Entry with System fund Dept","")),"")</f>
        <v/>
      </c>
      <c r="X1611" t="s">
        <v>8097</v>
      </c>
      <c r="Y1611" t="s">
        <v>389</v>
      </c>
      <c r="Z1611" t="s">
        <v>8098</v>
      </c>
      <c r="AA1611" t="s">
        <v>8099</v>
      </c>
      <c r="AB1611" t="s">
        <v>125</v>
      </c>
      <c r="AC1611" s="150" t="str">
        <f>IFERROR(IF(JRF!C1624="","",IF(AND(VLOOKUP(JRF!C1624,X:AA,4,0)=JRF!B1624,VLOOKUP(JRF!C1624,X:Y,2,0)="A"),"","Inactive Dept Combo Error")),"Inactive Dept Combo Error")</f>
        <v/>
      </c>
      <c r="AD1611" t="str">
        <f>IFERROR(IF('Journal Template'!D2023="","",IF(AND(VLOOKUP('Journal Template'!D2023,X:AA,4,0)='Journal Template'!A2023,VLOOKUP('Journal Template'!D2023,X:Y,2,0)="A"),"","Inactive Dept Combo Error")),"")</f>
        <v/>
      </c>
      <c r="AK1611" s="150" t="str">
        <f>IF(JRF!B1624="","",IF(JRF!B1624=IFERROR(VLOOKUP(JRF!B1624,Checks!AI:AI,1,0),0),"Entry in Branch/Satellite BU's",""))</f>
        <v/>
      </c>
      <c r="AL1611" t="str">
        <f>IFERROR(IF('Journal Template'!A2023="","",IF('Journal Template'!A2023=IFERROR(VLOOKUP('Journal Template'!A2023,Checks!AI:AI,1,0),0),"Entry in Branch/Satellite BU's","")),"")</f>
        <v/>
      </c>
      <c r="AO1611" s="171"/>
      <c r="AP1611" s="171"/>
      <c r="AQ1611" s="171"/>
      <c r="AR1611" s="171"/>
      <c r="CI1611" t="str">
        <f>IF(JRF!F1624&gt;0,"",IF(JRF!B1624="","",IF(LEFT(JRF!B1624,1)=IFERROR(VLOOKUP(LEFT(JRF!B1624,1),$CF$2:$CF$5,1,0),0),"Product Code Required",IF(JRF!C1624="","",IF(JRF!C1624=IFERROR(VLOOKUP(JRF!C1624,$CH:$CH,1,0),0),"Product Code Required","NA")))))</f>
        <v/>
      </c>
      <c r="CJ1611" t="str">
        <f>IF(JRF!AV1624&gt;0,"",IF(JRF!Q1624="","",IF(LEFT(JRF!Q1624,1)=IFERROR(VLOOKUP(LEFT(JRF!Q1624,1),$CF$2:$CF$5,1,0),0),"Product Code Required",IF(JRF!V1624="","",IF(JRF!V1624=IFERROR(VLOOKUP(JRF!V1624,$CH:$CH,1,0),0),"Product Code Required","NA")))))</f>
        <v/>
      </c>
      <c r="CK1611" t="str">
        <f>IFERROR(IF(LEN('Journal Template'!F1622)&gt;0,"",IF('Journal Template'!A1622="","",IF(LEFT('Journal Template'!A1622,1)=IFERROR(VLOOKUP(LEFT('Journal Template'!A1622,1),Checks!$CF$2:$CF$5,1,0),0),"Product Code Required",IF('Journal Template'!D1622="","",IF('Journal Template'!D1622=IFERROR(VLOOKUP('Journal Template'!D1622,Checks!$CH:$CH,1,0),0),"Product Code Required","NA"))))),"")</f>
        <v/>
      </c>
    </row>
    <row r="1612" spans="14:89">
      <c r="N1612" t="s">
        <v>8100</v>
      </c>
      <c r="O1612" t="s">
        <v>8101</v>
      </c>
      <c r="P1612" t="s">
        <v>386</v>
      </c>
      <c r="Q1612" s="150" t="str">
        <f>IF(JRF!D1625="","",IF(IFERROR(VLOOKUP(JRF!D1625,Checks!N:P,3,0),0)="A","","Inactive account in Use"))</f>
        <v/>
      </c>
      <c r="R1612" t="str">
        <f>IFERROR(IF('Journal Template'!C2024="","",IF(IFERROR(VLOOKUP('Journal Template'!C2024,Checks!N:P,3,0),0)="A","","Inactive account in Use")),"")</f>
        <v/>
      </c>
      <c r="V1612" s="150" t="str">
        <f>IF(JRF!C1625="","",IF(IFERROR(VLOOKUP(JRF!C1625,Checks!S:U,3,0),0)="A","Entry with System fund Dept",""))</f>
        <v/>
      </c>
      <c r="W1612" t="str">
        <f>IFERROR(IF('Journal Template'!D2024="","",IF(IFERROR(VLOOKUP('Journal Template'!D2024,Checks!S:U,3,0),0)="A","Entry with System fund Dept","")),"")</f>
        <v/>
      </c>
      <c r="X1612" t="s">
        <v>8097</v>
      </c>
      <c r="Y1612" t="s">
        <v>389</v>
      </c>
      <c r="Z1612" t="s">
        <v>8102</v>
      </c>
      <c r="AA1612" t="s">
        <v>391</v>
      </c>
      <c r="AB1612" t="s">
        <v>125</v>
      </c>
      <c r="AC1612" s="150" t="str">
        <f>IFERROR(IF(JRF!C1625="","",IF(AND(VLOOKUP(JRF!C1625,X:AA,4,0)=JRF!B1625,VLOOKUP(JRF!C1625,X:Y,2,0)="A"),"","Inactive Dept Combo Error")),"Inactive Dept Combo Error")</f>
        <v/>
      </c>
      <c r="AD1612" t="str">
        <f>IFERROR(IF('Journal Template'!D2024="","",IF(AND(VLOOKUP('Journal Template'!D2024,X:AA,4,0)='Journal Template'!A2024,VLOOKUP('Journal Template'!D2024,X:Y,2,0)="A"),"","Inactive Dept Combo Error")),"")</f>
        <v/>
      </c>
      <c r="AK1612" s="150" t="str">
        <f>IF(JRF!B1625="","",IF(JRF!B1625=IFERROR(VLOOKUP(JRF!B1625,Checks!AI:AI,1,0),0),"Entry in Branch/Satellite BU's",""))</f>
        <v/>
      </c>
      <c r="AL1612" t="str">
        <f>IFERROR(IF('Journal Template'!A2024="","",IF('Journal Template'!A2024=IFERROR(VLOOKUP('Journal Template'!A2024,Checks!AI:AI,1,0),0),"Entry in Branch/Satellite BU's","")),"")</f>
        <v/>
      </c>
      <c r="AO1612" s="171"/>
      <c r="AP1612" s="171"/>
      <c r="AQ1612" s="171"/>
      <c r="AR1612" s="171"/>
      <c r="CI1612" t="str">
        <f>IF(JRF!F1625&gt;0,"",IF(JRF!B1625="","",IF(LEFT(JRF!B1625,1)=IFERROR(VLOOKUP(LEFT(JRF!B1625,1),$CF$2:$CF$5,1,0),0),"Product Code Required",IF(JRF!C1625="","",IF(JRF!C1625=IFERROR(VLOOKUP(JRF!C1625,$CH:$CH,1,0),0),"Product Code Required","NA")))))</f>
        <v/>
      </c>
      <c r="CJ1612" t="str">
        <f>IF(JRF!AV1625&gt;0,"",IF(JRF!Q1625="","",IF(LEFT(JRF!Q1625,1)=IFERROR(VLOOKUP(LEFT(JRF!Q1625,1),$CF$2:$CF$5,1,0),0),"Product Code Required",IF(JRF!V1625="","",IF(JRF!V1625=IFERROR(VLOOKUP(JRF!V1625,$CH:$CH,1,0),0),"Product Code Required","NA")))))</f>
        <v/>
      </c>
      <c r="CK1612" t="str">
        <f>IFERROR(IF(LEN('Journal Template'!F1623)&gt;0,"",IF('Journal Template'!A1623="","",IF(LEFT('Journal Template'!A1623,1)=IFERROR(VLOOKUP(LEFT('Journal Template'!A1623,1),Checks!$CF$2:$CF$5,1,0),0),"Product Code Required",IF('Journal Template'!D1623="","",IF('Journal Template'!D1623=IFERROR(VLOOKUP('Journal Template'!D1623,Checks!$CH:$CH,1,0),0),"Product Code Required","NA"))))),"")</f>
        <v/>
      </c>
    </row>
    <row r="1613" spans="14:89">
      <c r="N1613" t="s">
        <v>8103</v>
      </c>
      <c r="O1613" t="s">
        <v>8104</v>
      </c>
      <c r="P1613" t="s">
        <v>386</v>
      </c>
      <c r="Q1613" s="150" t="str">
        <f>IF(JRF!D1626="","",IF(IFERROR(VLOOKUP(JRF!D1626,Checks!N:P,3,0),0)="A","","Inactive account in Use"))</f>
        <v/>
      </c>
      <c r="R1613" t="str">
        <f>IFERROR(IF('Journal Template'!C2025="","",IF(IFERROR(VLOOKUP('Journal Template'!C2025,Checks!N:P,3,0),0)="A","","Inactive account in Use")),"")</f>
        <v/>
      </c>
      <c r="V1613" s="150" t="str">
        <f>IF(JRF!C1626="","",IF(IFERROR(VLOOKUP(JRF!C1626,Checks!S:U,3,0),0)="A","Entry with System fund Dept",""))</f>
        <v/>
      </c>
      <c r="W1613" t="str">
        <f>IFERROR(IF('Journal Template'!D2025="","",IF(IFERROR(VLOOKUP('Journal Template'!D2025,Checks!S:U,3,0),0)="A","Entry with System fund Dept","")),"")</f>
        <v/>
      </c>
      <c r="X1613" t="s">
        <v>8105</v>
      </c>
      <c r="Y1613" t="s">
        <v>389</v>
      </c>
      <c r="Z1613" t="s">
        <v>8106</v>
      </c>
      <c r="AA1613" t="s">
        <v>391</v>
      </c>
      <c r="AB1613" t="s">
        <v>125</v>
      </c>
      <c r="AC1613" s="150" t="str">
        <f>IFERROR(IF(JRF!C1626="","",IF(AND(VLOOKUP(JRF!C1626,X:AA,4,0)=JRF!B1626,VLOOKUP(JRF!C1626,X:Y,2,0)="A"),"","Inactive Dept Combo Error")),"Inactive Dept Combo Error")</f>
        <v/>
      </c>
      <c r="AD1613" t="str">
        <f>IFERROR(IF('Journal Template'!D2025="","",IF(AND(VLOOKUP('Journal Template'!D2025,X:AA,4,0)='Journal Template'!A2025,VLOOKUP('Journal Template'!D2025,X:Y,2,0)="A"),"","Inactive Dept Combo Error")),"")</f>
        <v/>
      </c>
      <c r="AK1613" s="150" t="str">
        <f>IF(JRF!B1626="","",IF(JRF!B1626=IFERROR(VLOOKUP(JRF!B1626,Checks!AI:AI,1,0),0),"Entry in Branch/Satellite BU's",""))</f>
        <v/>
      </c>
      <c r="AL1613" t="str">
        <f>IFERROR(IF('Journal Template'!A2025="","",IF('Journal Template'!A2025=IFERROR(VLOOKUP('Journal Template'!A2025,Checks!AI:AI,1,0),0),"Entry in Branch/Satellite BU's","")),"")</f>
        <v/>
      </c>
      <c r="AO1613" s="171"/>
      <c r="AP1613" s="171"/>
      <c r="AQ1613" s="171"/>
      <c r="AR1613" s="171"/>
      <c r="CI1613" t="str">
        <f>IF(JRF!F1626&gt;0,"",IF(JRF!B1626="","",IF(LEFT(JRF!B1626,1)=IFERROR(VLOOKUP(LEFT(JRF!B1626,1),$CF$2:$CF$5,1,0),0),"Product Code Required",IF(JRF!C1626="","",IF(JRF!C1626=IFERROR(VLOOKUP(JRF!C1626,$CH:$CH,1,0),0),"Product Code Required","NA")))))</f>
        <v/>
      </c>
      <c r="CJ1613" t="str">
        <f>IF(JRF!AV1626&gt;0,"",IF(JRF!Q1626="","",IF(LEFT(JRF!Q1626,1)=IFERROR(VLOOKUP(LEFT(JRF!Q1626,1),$CF$2:$CF$5,1,0),0),"Product Code Required",IF(JRF!V1626="","",IF(JRF!V1626=IFERROR(VLOOKUP(JRF!V1626,$CH:$CH,1,0),0),"Product Code Required","NA")))))</f>
        <v/>
      </c>
      <c r="CK1613" t="str">
        <f>IFERROR(IF(LEN('Journal Template'!F1624)&gt;0,"",IF('Journal Template'!A1624="","",IF(LEFT('Journal Template'!A1624,1)=IFERROR(VLOOKUP(LEFT('Journal Template'!A1624,1),Checks!$CF$2:$CF$5,1,0),0),"Product Code Required",IF('Journal Template'!D1624="","",IF('Journal Template'!D1624=IFERROR(VLOOKUP('Journal Template'!D1624,Checks!$CH:$CH,1,0),0),"Product Code Required","NA"))))),"")</f>
        <v/>
      </c>
    </row>
    <row r="1614" spans="14:89">
      <c r="N1614" t="s">
        <v>8107</v>
      </c>
      <c r="O1614" t="s">
        <v>8046</v>
      </c>
      <c r="P1614" t="s">
        <v>386</v>
      </c>
      <c r="Q1614" s="150" t="str">
        <f>IF(JRF!D1627="","",IF(IFERROR(VLOOKUP(JRF!D1627,Checks!N:P,3,0),0)="A","","Inactive account in Use"))</f>
        <v/>
      </c>
      <c r="R1614" t="str">
        <f>IFERROR(IF('Journal Template'!C2026="","",IF(IFERROR(VLOOKUP('Journal Template'!C2026,Checks!N:P,3,0),0)="A","","Inactive account in Use")),"")</f>
        <v/>
      </c>
      <c r="V1614" s="150" t="str">
        <f>IF(JRF!C1627="","",IF(IFERROR(VLOOKUP(JRF!C1627,Checks!S:U,3,0),0)="A","Entry with System fund Dept",""))</f>
        <v/>
      </c>
      <c r="W1614" t="str">
        <f>IFERROR(IF('Journal Template'!D2026="","",IF(IFERROR(VLOOKUP('Journal Template'!D2026,Checks!S:U,3,0),0)="A","Entry with System fund Dept","")),"")</f>
        <v/>
      </c>
      <c r="X1614" t="s">
        <v>8108</v>
      </c>
      <c r="Y1614" t="s">
        <v>389</v>
      </c>
      <c r="Z1614" t="s">
        <v>8109</v>
      </c>
      <c r="AA1614" t="s">
        <v>391</v>
      </c>
      <c r="AB1614" t="s">
        <v>125</v>
      </c>
      <c r="AC1614" s="150" t="str">
        <f>IFERROR(IF(JRF!C1627="","",IF(AND(VLOOKUP(JRF!C1627,X:AA,4,0)=JRF!B1627,VLOOKUP(JRF!C1627,X:Y,2,0)="A"),"","Inactive Dept Combo Error")),"Inactive Dept Combo Error")</f>
        <v/>
      </c>
      <c r="AD1614" t="str">
        <f>IFERROR(IF('Journal Template'!D2026="","",IF(AND(VLOOKUP('Journal Template'!D2026,X:AA,4,0)='Journal Template'!A2026,VLOOKUP('Journal Template'!D2026,X:Y,2,0)="A"),"","Inactive Dept Combo Error")),"")</f>
        <v/>
      </c>
      <c r="AK1614" s="150" t="str">
        <f>IF(JRF!B1627="","",IF(JRF!B1627=IFERROR(VLOOKUP(JRF!B1627,Checks!AI:AI,1,0),0),"Entry in Branch/Satellite BU's",""))</f>
        <v/>
      </c>
      <c r="AL1614" t="str">
        <f>IFERROR(IF('Journal Template'!A2026="","",IF('Journal Template'!A2026=IFERROR(VLOOKUP('Journal Template'!A2026,Checks!AI:AI,1,0),0),"Entry in Branch/Satellite BU's","")),"")</f>
        <v/>
      </c>
      <c r="AO1614" s="171"/>
      <c r="AP1614" s="171"/>
      <c r="AQ1614" s="171"/>
      <c r="AR1614" s="171"/>
      <c r="CI1614" t="str">
        <f>IF(JRF!F1627&gt;0,"",IF(JRF!B1627="","",IF(LEFT(JRF!B1627,1)=IFERROR(VLOOKUP(LEFT(JRF!B1627,1),$CF$2:$CF$5,1,0),0),"Product Code Required",IF(JRF!C1627="","",IF(JRF!C1627=IFERROR(VLOOKUP(JRF!C1627,$CH:$CH,1,0),0),"Product Code Required","NA")))))</f>
        <v/>
      </c>
      <c r="CJ1614" t="str">
        <f>IF(JRF!AV1627&gt;0,"",IF(JRF!Q1627="","",IF(LEFT(JRF!Q1627,1)=IFERROR(VLOOKUP(LEFT(JRF!Q1627,1),$CF$2:$CF$5,1,0),0),"Product Code Required",IF(JRF!V1627="","",IF(JRF!V1627=IFERROR(VLOOKUP(JRF!V1627,$CH:$CH,1,0),0),"Product Code Required","NA")))))</f>
        <v/>
      </c>
      <c r="CK1614" t="str">
        <f>IFERROR(IF(LEN('Journal Template'!F1625)&gt;0,"",IF('Journal Template'!A1625="","",IF(LEFT('Journal Template'!A1625,1)=IFERROR(VLOOKUP(LEFT('Journal Template'!A1625,1),Checks!$CF$2:$CF$5,1,0),0),"Product Code Required",IF('Journal Template'!D1625="","",IF('Journal Template'!D1625=IFERROR(VLOOKUP('Journal Template'!D1625,Checks!$CH:$CH,1,0),0),"Product Code Required","NA"))))),"")</f>
        <v/>
      </c>
    </row>
    <row r="1615" spans="14:89">
      <c r="N1615" t="s">
        <v>8110</v>
      </c>
      <c r="O1615" t="s">
        <v>8111</v>
      </c>
      <c r="P1615" t="s">
        <v>386</v>
      </c>
      <c r="Q1615" s="150" t="str">
        <f>IF(JRF!D1628="","",IF(IFERROR(VLOOKUP(JRF!D1628,Checks!N:P,3,0),0)="A","","Inactive account in Use"))</f>
        <v/>
      </c>
      <c r="R1615" t="str">
        <f>IFERROR(IF('Journal Template'!C2027="","",IF(IFERROR(VLOOKUP('Journal Template'!C2027,Checks!N:P,3,0),0)="A","","Inactive account in Use")),"")</f>
        <v/>
      </c>
      <c r="V1615" s="150" t="str">
        <f>IF(JRF!C1628="","",IF(IFERROR(VLOOKUP(JRF!C1628,Checks!S:U,3,0),0)="A","Entry with System fund Dept",""))</f>
        <v/>
      </c>
      <c r="W1615" t="str">
        <f>IFERROR(IF('Journal Template'!D2027="","",IF(IFERROR(VLOOKUP('Journal Template'!D2027,Checks!S:U,3,0),0)="A","Entry with System fund Dept","")),"")</f>
        <v/>
      </c>
      <c r="X1615" t="s">
        <v>8112</v>
      </c>
      <c r="Y1615" t="s">
        <v>386</v>
      </c>
      <c r="Z1615" t="s">
        <v>8113</v>
      </c>
      <c r="AA1615" t="s">
        <v>391</v>
      </c>
      <c r="AB1615" t="s">
        <v>125</v>
      </c>
      <c r="AC1615" s="150" t="str">
        <f>IFERROR(IF(JRF!C1628="","",IF(AND(VLOOKUP(JRF!C1628,X:AA,4,0)=JRF!B1628,VLOOKUP(JRF!C1628,X:Y,2,0)="A"),"","Inactive Dept Combo Error")),"Inactive Dept Combo Error")</f>
        <v/>
      </c>
      <c r="AD1615" t="str">
        <f>IFERROR(IF('Journal Template'!D2027="","",IF(AND(VLOOKUP('Journal Template'!D2027,X:AA,4,0)='Journal Template'!A2027,VLOOKUP('Journal Template'!D2027,X:Y,2,0)="A"),"","Inactive Dept Combo Error")),"")</f>
        <v/>
      </c>
      <c r="AK1615" s="150" t="str">
        <f>IF(JRF!B1628="","",IF(JRF!B1628=IFERROR(VLOOKUP(JRF!B1628,Checks!AI:AI,1,0),0),"Entry in Branch/Satellite BU's",""))</f>
        <v/>
      </c>
      <c r="AL1615" t="str">
        <f>IFERROR(IF('Journal Template'!A2027="","",IF('Journal Template'!A2027=IFERROR(VLOOKUP('Journal Template'!A2027,Checks!AI:AI,1,0),0),"Entry in Branch/Satellite BU's","")),"")</f>
        <v/>
      </c>
      <c r="AO1615" s="171"/>
      <c r="AP1615" s="171"/>
      <c r="AQ1615" s="171"/>
      <c r="AR1615" s="171"/>
      <c r="CI1615" t="str">
        <f>IF(JRF!F1628&gt;0,"",IF(JRF!B1628="","",IF(LEFT(JRF!B1628,1)=IFERROR(VLOOKUP(LEFT(JRF!B1628,1),$CF$2:$CF$5,1,0),0),"Product Code Required",IF(JRF!C1628="","",IF(JRF!C1628=IFERROR(VLOOKUP(JRF!C1628,$CH:$CH,1,0),0),"Product Code Required","NA")))))</f>
        <v/>
      </c>
      <c r="CJ1615" t="str">
        <f>IF(JRF!AV1628&gt;0,"",IF(JRF!Q1628="","",IF(LEFT(JRF!Q1628,1)=IFERROR(VLOOKUP(LEFT(JRF!Q1628,1),$CF$2:$CF$5,1,0),0),"Product Code Required",IF(JRF!V1628="","",IF(JRF!V1628=IFERROR(VLOOKUP(JRF!V1628,$CH:$CH,1,0),0),"Product Code Required","NA")))))</f>
        <v/>
      </c>
      <c r="CK1615" t="str">
        <f>IFERROR(IF(LEN('Journal Template'!F1626)&gt;0,"",IF('Journal Template'!A1626="","",IF(LEFT('Journal Template'!A1626,1)=IFERROR(VLOOKUP(LEFT('Journal Template'!A1626,1),Checks!$CF$2:$CF$5,1,0),0),"Product Code Required",IF('Journal Template'!D1626="","",IF('Journal Template'!D1626=IFERROR(VLOOKUP('Journal Template'!D1626,Checks!$CH:$CH,1,0),0),"Product Code Required","NA"))))),"")</f>
        <v/>
      </c>
    </row>
    <row r="1616" spans="14:89">
      <c r="N1616" t="s">
        <v>8114</v>
      </c>
      <c r="O1616" t="s">
        <v>8115</v>
      </c>
      <c r="P1616" t="s">
        <v>386</v>
      </c>
      <c r="Q1616" s="150" t="str">
        <f>IF(JRF!D1629="","",IF(IFERROR(VLOOKUP(JRF!D1629,Checks!N:P,3,0),0)="A","","Inactive account in Use"))</f>
        <v/>
      </c>
      <c r="R1616" t="str">
        <f>IFERROR(IF('Journal Template'!C2028="","",IF(IFERROR(VLOOKUP('Journal Template'!C2028,Checks!N:P,3,0),0)="A","","Inactive account in Use")),"")</f>
        <v/>
      </c>
      <c r="V1616" s="150" t="str">
        <f>IF(JRF!C1629="","",IF(IFERROR(VLOOKUP(JRF!C1629,Checks!S:U,3,0),0)="A","Entry with System fund Dept",""))</f>
        <v/>
      </c>
      <c r="W1616" t="str">
        <f>IFERROR(IF('Journal Template'!D2028="","",IF(IFERROR(VLOOKUP('Journal Template'!D2028,Checks!S:U,3,0),0)="A","Entry with System fund Dept","")),"")</f>
        <v/>
      </c>
      <c r="X1616" t="s">
        <v>8116</v>
      </c>
      <c r="Y1616" t="s">
        <v>386</v>
      </c>
      <c r="Z1616" t="s">
        <v>8117</v>
      </c>
      <c r="AA1616" t="s">
        <v>391</v>
      </c>
      <c r="AB1616" t="s">
        <v>125</v>
      </c>
      <c r="AC1616" s="150" t="str">
        <f>IFERROR(IF(JRF!C1629="","",IF(AND(VLOOKUP(JRF!C1629,X:AA,4,0)=JRF!B1629,VLOOKUP(JRF!C1629,X:Y,2,0)="A"),"","Inactive Dept Combo Error")),"Inactive Dept Combo Error")</f>
        <v/>
      </c>
      <c r="AD1616" t="str">
        <f>IFERROR(IF('Journal Template'!D2028="","",IF(AND(VLOOKUP('Journal Template'!D2028,X:AA,4,0)='Journal Template'!A2028,VLOOKUP('Journal Template'!D2028,X:Y,2,0)="A"),"","Inactive Dept Combo Error")),"")</f>
        <v/>
      </c>
      <c r="AK1616" s="150" t="str">
        <f>IF(JRF!B1629="","",IF(JRF!B1629=IFERROR(VLOOKUP(JRF!B1629,Checks!AI:AI,1,0),0),"Entry in Branch/Satellite BU's",""))</f>
        <v/>
      </c>
      <c r="AL1616" t="str">
        <f>IFERROR(IF('Journal Template'!A2028="","",IF('Journal Template'!A2028=IFERROR(VLOOKUP('Journal Template'!A2028,Checks!AI:AI,1,0),0),"Entry in Branch/Satellite BU's","")),"")</f>
        <v/>
      </c>
      <c r="AO1616" s="171"/>
      <c r="AP1616" s="171"/>
      <c r="AQ1616" s="171"/>
      <c r="AR1616" s="171"/>
      <c r="CI1616" t="str">
        <f>IF(JRF!F1629&gt;0,"",IF(JRF!B1629="","",IF(LEFT(JRF!B1629,1)=IFERROR(VLOOKUP(LEFT(JRF!B1629,1),$CF$2:$CF$5,1,0),0),"Product Code Required",IF(JRF!C1629="","",IF(JRF!C1629=IFERROR(VLOOKUP(JRF!C1629,$CH:$CH,1,0),0),"Product Code Required","NA")))))</f>
        <v/>
      </c>
      <c r="CJ1616" t="str">
        <f>IF(JRF!AV1629&gt;0,"",IF(JRF!Q1629="","",IF(LEFT(JRF!Q1629,1)=IFERROR(VLOOKUP(LEFT(JRF!Q1629,1),$CF$2:$CF$5,1,0),0),"Product Code Required",IF(JRF!V1629="","",IF(JRF!V1629=IFERROR(VLOOKUP(JRF!V1629,$CH:$CH,1,0),0),"Product Code Required","NA")))))</f>
        <v/>
      </c>
      <c r="CK1616" t="str">
        <f>IFERROR(IF(LEN('Journal Template'!F1627)&gt;0,"",IF('Journal Template'!A1627="","",IF(LEFT('Journal Template'!A1627,1)=IFERROR(VLOOKUP(LEFT('Journal Template'!A1627,1),Checks!$CF$2:$CF$5,1,0),0),"Product Code Required",IF('Journal Template'!D1627="","",IF('Journal Template'!D1627=IFERROR(VLOOKUP('Journal Template'!D1627,Checks!$CH:$CH,1,0),0),"Product Code Required","NA"))))),"")</f>
        <v/>
      </c>
    </row>
    <row r="1617" spans="14:89">
      <c r="N1617" t="s">
        <v>8118</v>
      </c>
      <c r="O1617" t="s">
        <v>8119</v>
      </c>
      <c r="P1617" t="s">
        <v>386</v>
      </c>
      <c r="Q1617" s="150" t="str">
        <f>IF(JRF!D1630="","",IF(IFERROR(VLOOKUP(JRF!D1630,Checks!N:P,3,0),0)="A","","Inactive account in Use"))</f>
        <v/>
      </c>
      <c r="R1617" t="str">
        <f>IFERROR(IF('Journal Template'!C2029="","",IF(IFERROR(VLOOKUP('Journal Template'!C2029,Checks!N:P,3,0),0)="A","","Inactive account in Use")),"")</f>
        <v/>
      </c>
      <c r="V1617" s="150" t="str">
        <f>IF(JRF!C1630="","",IF(IFERROR(VLOOKUP(JRF!C1630,Checks!S:U,3,0),0)="A","Entry with System fund Dept",""))</f>
        <v/>
      </c>
      <c r="W1617" t="str">
        <f>IFERROR(IF('Journal Template'!D2029="","",IF(IFERROR(VLOOKUP('Journal Template'!D2029,Checks!S:U,3,0),0)="A","Entry with System fund Dept","")),"")</f>
        <v/>
      </c>
      <c r="X1617" t="s">
        <v>8120</v>
      </c>
      <c r="Y1617" t="s">
        <v>386</v>
      </c>
      <c r="Z1617" t="s">
        <v>8121</v>
      </c>
      <c r="AA1617" t="s">
        <v>391</v>
      </c>
      <c r="AB1617" t="s">
        <v>125</v>
      </c>
      <c r="AC1617" s="150" t="str">
        <f>IFERROR(IF(JRF!C1630="","",IF(AND(VLOOKUP(JRF!C1630,X:AA,4,0)=JRF!B1630,VLOOKUP(JRF!C1630,X:Y,2,0)="A"),"","Inactive Dept Combo Error")),"Inactive Dept Combo Error")</f>
        <v/>
      </c>
      <c r="AD1617" t="str">
        <f>IFERROR(IF('Journal Template'!D2029="","",IF(AND(VLOOKUP('Journal Template'!D2029,X:AA,4,0)='Journal Template'!A2029,VLOOKUP('Journal Template'!D2029,X:Y,2,0)="A"),"","Inactive Dept Combo Error")),"")</f>
        <v/>
      </c>
      <c r="AK1617" s="150" t="str">
        <f>IF(JRF!B1630="","",IF(JRF!B1630=IFERROR(VLOOKUP(JRF!B1630,Checks!AI:AI,1,0),0),"Entry in Branch/Satellite BU's",""))</f>
        <v/>
      </c>
      <c r="AL1617" t="str">
        <f>IFERROR(IF('Journal Template'!A2029="","",IF('Journal Template'!A2029=IFERROR(VLOOKUP('Journal Template'!A2029,Checks!AI:AI,1,0),0),"Entry in Branch/Satellite BU's","")),"")</f>
        <v/>
      </c>
      <c r="AO1617" s="171"/>
      <c r="AP1617" s="171"/>
      <c r="AQ1617" s="171"/>
      <c r="AR1617" s="171"/>
      <c r="CI1617" t="str">
        <f>IF(JRF!F1630&gt;0,"",IF(JRF!B1630="","",IF(LEFT(JRF!B1630,1)=IFERROR(VLOOKUP(LEFT(JRF!B1630,1),$CF$2:$CF$5,1,0),0),"Product Code Required",IF(JRF!C1630="","",IF(JRF!C1630=IFERROR(VLOOKUP(JRF!C1630,$CH:$CH,1,0),0),"Product Code Required","NA")))))</f>
        <v/>
      </c>
      <c r="CJ1617" t="str">
        <f>IF(JRF!AV1630&gt;0,"",IF(JRF!Q1630="","",IF(LEFT(JRF!Q1630,1)=IFERROR(VLOOKUP(LEFT(JRF!Q1630,1),$CF$2:$CF$5,1,0),0),"Product Code Required",IF(JRF!V1630="","",IF(JRF!V1630=IFERROR(VLOOKUP(JRF!V1630,$CH:$CH,1,0),0),"Product Code Required","NA")))))</f>
        <v/>
      </c>
      <c r="CK1617" t="str">
        <f>IFERROR(IF(LEN('Journal Template'!F1628)&gt;0,"",IF('Journal Template'!A1628="","",IF(LEFT('Journal Template'!A1628,1)=IFERROR(VLOOKUP(LEFT('Journal Template'!A1628,1),Checks!$CF$2:$CF$5,1,0),0),"Product Code Required",IF('Journal Template'!D1628="","",IF('Journal Template'!D1628=IFERROR(VLOOKUP('Journal Template'!D1628,Checks!$CH:$CH,1,0),0),"Product Code Required","NA"))))),"")</f>
        <v/>
      </c>
    </row>
    <row r="1618" spans="14:89">
      <c r="N1618" t="s">
        <v>8122</v>
      </c>
      <c r="O1618" t="s">
        <v>8123</v>
      </c>
      <c r="P1618" t="s">
        <v>386</v>
      </c>
      <c r="Q1618" s="150" t="str">
        <f>IF(JRF!D1631="","",IF(IFERROR(VLOOKUP(JRF!D1631,Checks!N:P,3,0),0)="A","","Inactive account in Use"))</f>
        <v/>
      </c>
      <c r="R1618" t="str">
        <f>IFERROR(IF('Journal Template'!C2030="","",IF(IFERROR(VLOOKUP('Journal Template'!C2030,Checks!N:P,3,0),0)="A","","Inactive account in Use")),"")</f>
        <v/>
      </c>
      <c r="V1618" s="150" t="str">
        <f>IF(JRF!C1631="","",IF(IFERROR(VLOOKUP(JRF!C1631,Checks!S:U,3,0),0)="A","Entry with System fund Dept",""))</f>
        <v/>
      </c>
      <c r="W1618" t="str">
        <f>IFERROR(IF('Journal Template'!D2030="","",IF(IFERROR(VLOOKUP('Journal Template'!D2030,Checks!S:U,3,0),0)="A","Entry with System fund Dept","")),"")</f>
        <v/>
      </c>
      <c r="X1618" t="s">
        <v>8124</v>
      </c>
      <c r="Y1618" t="s">
        <v>386</v>
      </c>
      <c r="Z1618" t="s">
        <v>8125</v>
      </c>
      <c r="AA1618" t="s">
        <v>391</v>
      </c>
      <c r="AB1618" t="s">
        <v>125</v>
      </c>
      <c r="AC1618" s="150" t="str">
        <f>IFERROR(IF(JRF!C1631="","",IF(AND(VLOOKUP(JRF!C1631,X:AA,4,0)=JRF!B1631,VLOOKUP(JRF!C1631,X:Y,2,0)="A"),"","Inactive Dept Combo Error")),"Inactive Dept Combo Error")</f>
        <v/>
      </c>
      <c r="AD1618" t="str">
        <f>IFERROR(IF('Journal Template'!D2030="","",IF(AND(VLOOKUP('Journal Template'!D2030,X:AA,4,0)='Journal Template'!A2030,VLOOKUP('Journal Template'!D2030,X:Y,2,0)="A"),"","Inactive Dept Combo Error")),"")</f>
        <v/>
      </c>
      <c r="AK1618" s="150" t="str">
        <f>IF(JRF!B1631="","",IF(JRF!B1631=IFERROR(VLOOKUP(JRF!B1631,Checks!AI:AI,1,0),0),"Entry in Branch/Satellite BU's",""))</f>
        <v/>
      </c>
      <c r="AL1618" t="str">
        <f>IFERROR(IF('Journal Template'!A2030="","",IF('Journal Template'!A2030=IFERROR(VLOOKUP('Journal Template'!A2030,Checks!AI:AI,1,0),0),"Entry in Branch/Satellite BU's","")),"")</f>
        <v/>
      </c>
      <c r="AO1618" s="171"/>
      <c r="AP1618" s="171"/>
      <c r="AQ1618" s="171"/>
      <c r="AR1618" s="171"/>
      <c r="CI1618" t="str">
        <f>IF(JRF!F1631&gt;0,"",IF(JRF!B1631="","",IF(LEFT(JRF!B1631,1)=IFERROR(VLOOKUP(LEFT(JRF!B1631,1),$CF$2:$CF$5,1,0),0),"Product Code Required",IF(JRF!C1631="","",IF(JRF!C1631=IFERROR(VLOOKUP(JRF!C1631,$CH:$CH,1,0),0),"Product Code Required","NA")))))</f>
        <v/>
      </c>
      <c r="CJ1618" t="str">
        <f>IF(JRF!AV1631&gt;0,"",IF(JRF!Q1631="","",IF(LEFT(JRF!Q1631,1)=IFERROR(VLOOKUP(LEFT(JRF!Q1631,1),$CF$2:$CF$5,1,0),0),"Product Code Required",IF(JRF!V1631="","",IF(JRF!V1631=IFERROR(VLOOKUP(JRF!V1631,$CH:$CH,1,0),0),"Product Code Required","NA")))))</f>
        <v/>
      </c>
      <c r="CK1618" t="str">
        <f>IFERROR(IF(LEN('Journal Template'!F1629)&gt;0,"",IF('Journal Template'!A1629="","",IF(LEFT('Journal Template'!A1629,1)=IFERROR(VLOOKUP(LEFT('Journal Template'!A1629,1),Checks!$CF$2:$CF$5,1,0),0),"Product Code Required",IF('Journal Template'!D1629="","",IF('Journal Template'!D1629=IFERROR(VLOOKUP('Journal Template'!D1629,Checks!$CH:$CH,1,0),0),"Product Code Required","NA"))))),"")</f>
        <v/>
      </c>
    </row>
    <row r="1619" spans="14:89">
      <c r="N1619" t="s">
        <v>8126</v>
      </c>
      <c r="O1619" t="s">
        <v>8127</v>
      </c>
      <c r="P1619" t="s">
        <v>386</v>
      </c>
      <c r="Q1619" s="150" t="str">
        <f>IF(JRF!D1632="","",IF(IFERROR(VLOOKUP(JRF!D1632,Checks!N:P,3,0),0)="A","","Inactive account in Use"))</f>
        <v/>
      </c>
      <c r="R1619" t="str">
        <f>IFERROR(IF('Journal Template'!C2031="","",IF(IFERROR(VLOOKUP('Journal Template'!C2031,Checks!N:P,3,0),0)="A","","Inactive account in Use")),"")</f>
        <v/>
      </c>
      <c r="V1619" s="150" t="str">
        <f>IF(JRF!C1632="","",IF(IFERROR(VLOOKUP(JRF!C1632,Checks!S:U,3,0),0)="A","Entry with System fund Dept",""))</f>
        <v/>
      </c>
      <c r="W1619" t="str">
        <f>IFERROR(IF('Journal Template'!D2031="","",IF(IFERROR(VLOOKUP('Journal Template'!D2031,Checks!S:U,3,0),0)="A","Entry with System fund Dept","")),"")</f>
        <v/>
      </c>
      <c r="X1619" t="s">
        <v>8128</v>
      </c>
      <c r="Y1619" t="s">
        <v>389</v>
      </c>
      <c r="Z1619" t="s">
        <v>8129</v>
      </c>
      <c r="AA1619" t="s">
        <v>391</v>
      </c>
      <c r="AB1619" t="s">
        <v>125</v>
      </c>
      <c r="AC1619" s="150" t="str">
        <f>IFERROR(IF(JRF!C1632="","",IF(AND(VLOOKUP(JRF!C1632,X:AA,4,0)=JRF!B1632,VLOOKUP(JRF!C1632,X:Y,2,0)="A"),"","Inactive Dept Combo Error")),"Inactive Dept Combo Error")</f>
        <v/>
      </c>
      <c r="AD1619" t="str">
        <f>IFERROR(IF('Journal Template'!D2031="","",IF(AND(VLOOKUP('Journal Template'!D2031,X:AA,4,0)='Journal Template'!A2031,VLOOKUP('Journal Template'!D2031,X:Y,2,0)="A"),"","Inactive Dept Combo Error")),"")</f>
        <v/>
      </c>
      <c r="AK1619" s="150" t="str">
        <f>IF(JRF!B1632="","",IF(JRF!B1632=IFERROR(VLOOKUP(JRF!B1632,Checks!AI:AI,1,0),0),"Entry in Branch/Satellite BU's",""))</f>
        <v/>
      </c>
      <c r="AL1619" t="str">
        <f>IFERROR(IF('Journal Template'!A2031="","",IF('Journal Template'!A2031=IFERROR(VLOOKUP('Journal Template'!A2031,Checks!AI:AI,1,0),0),"Entry in Branch/Satellite BU's","")),"")</f>
        <v/>
      </c>
      <c r="AO1619" s="171"/>
      <c r="AP1619" s="171"/>
      <c r="AQ1619" s="171"/>
      <c r="AR1619" s="171"/>
      <c r="CI1619" t="str">
        <f>IF(JRF!F1632&gt;0,"",IF(JRF!B1632="","",IF(LEFT(JRF!B1632,1)=IFERROR(VLOOKUP(LEFT(JRF!B1632,1),$CF$2:$CF$5,1,0),0),"Product Code Required",IF(JRF!C1632="","",IF(JRF!C1632=IFERROR(VLOOKUP(JRF!C1632,$CH:$CH,1,0),0),"Product Code Required","NA")))))</f>
        <v/>
      </c>
      <c r="CJ1619" t="str">
        <f>IF(JRF!AV1632&gt;0,"",IF(JRF!Q1632="","",IF(LEFT(JRF!Q1632,1)=IFERROR(VLOOKUP(LEFT(JRF!Q1632,1),$CF$2:$CF$5,1,0),0),"Product Code Required",IF(JRF!V1632="","",IF(JRF!V1632=IFERROR(VLOOKUP(JRF!V1632,$CH:$CH,1,0),0),"Product Code Required","NA")))))</f>
        <v/>
      </c>
      <c r="CK1619" t="str">
        <f>IFERROR(IF(LEN('Journal Template'!F1630)&gt;0,"",IF('Journal Template'!A1630="","",IF(LEFT('Journal Template'!A1630,1)=IFERROR(VLOOKUP(LEFT('Journal Template'!A1630,1),Checks!$CF$2:$CF$5,1,0),0),"Product Code Required",IF('Journal Template'!D1630="","",IF('Journal Template'!D1630=IFERROR(VLOOKUP('Journal Template'!D1630,Checks!$CH:$CH,1,0),0),"Product Code Required","NA"))))),"")</f>
        <v/>
      </c>
    </row>
    <row r="1620" spans="14:89">
      <c r="N1620" t="s">
        <v>8130</v>
      </c>
      <c r="O1620" t="s">
        <v>8131</v>
      </c>
      <c r="P1620" t="s">
        <v>386</v>
      </c>
      <c r="Q1620" s="150" t="str">
        <f>IF(JRF!D1633="","",IF(IFERROR(VLOOKUP(JRF!D1633,Checks!N:P,3,0),0)="A","","Inactive account in Use"))</f>
        <v/>
      </c>
      <c r="R1620" t="str">
        <f>IFERROR(IF('Journal Template'!C2032="","",IF(IFERROR(VLOOKUP('Journal Template'!C2032,Checks!N:P,3,0),0)="A","","Inactive account in Use")),"")</f>
        <v/>
      </c>
      <c r="V1620" s="150" t="str">
        <f>IF(JRF!C1633="","",IF(IFERROR(VLOOKUP(JRF!C1633,Checks!S:U,3,0),0)="A","Entry with System fund Dept",""))</f>
        <v/>
      </c>
      <c r="W1620" t="str">
        <f>IFERROR(IF('Journal Template'!D2032="","",IF(IFERROR(VLOOKUP('Journal Template'!D2032,Checks!S:U,3,0),0)="A","Entry with System fund Dept","")),"")</f>
        <v/>
      </c>
      <c r="X1620" t="s">
        <v>8132</v>
      </c>
      <c r="Y1620" t="s">
        <v>386</v>
      </c>
      <c r="Z1620" t="s">
        <v>8133</v>
      </c>
      <c r="AA1620" t="s">
        <v>391</v>
      </c>
      <c r="AB1620" t="s">
        <v>125</v>
      </c>
      <c r="AC1620" s="150" t="str">
        <f>IFERROR(IF(JRF!C1633="","",IF(AND(VLOOKUP(JRF!C1633,X:AA,4,0)=JRF!B1633,VLOOKUP(JRF!C1633,X:Y,2,0)="A"),"","Inactive Dept Combo Error")),"Inactive Dept Combo Error")</f>
        <v/>
      </c>
      <c r="AD1620" t="str">
        <f>IFERROR(IF('Journal Template'!D2032="","",IF(AND(VLOOKUP('Journal Template'!D2032,X:AA,4,0)='Journal Template'!A2032,VLOOKUP('Journal Template'!D2032,X:Y,2,0)="A"),"","Inactive Dept Combo Error")),"")</f>
        <v/>
      </c>
      <c r="AK1620" s="150" t="str">
        <f>IF(JRF!B1633="","",IF(JRF!B1633=IFERROR(VLOOKUP(JRF!B1633,Checks!AI:AI,1,0),0),"Entry in Branch/Satellite BU's",""))</f>
        <v/>
      </c>
      <c r="AL1620" t="str">
        <f>IFERROR(IF('Journal Template'!A2032="","",IF('Journal Template'!A2032=IFERROR(VLOOKUP('Journal Template'!A2032,Checks!AI:AI,1,0),0),"Entry in Branch/Satellite BU's","")),"")</f>
        <v/>
      </c>
      <c r="AO1620" s="171"/>
      <c r="AP1620" s="171"/>
      <c r="AQ1620" s="171"/>
      <c r="AR1620" s="171"/>
      <c r="CI1620" t="str">
        <f>IF(JRF!F1633&gt;0,"",IF(JRF!B1633="","",IF(LEFT(JRF!B1633,1)=IFERROR(VLOOKUP(LEFT(JRF!B1633,1),$CF$2:$CF$5,1,0),0),"Product Code Required",IF(JRF!C1633="","",IF(JRF!C1633=IFERROR(VLOOKUP(JRF!C1633,$CH:$CH,1,0),0),"Product Code Required","NA")))))</f>
        <v/>
      </c>
      <c r="CJ1620" t="str">
        <f>IF(JRF!AV1633&gt;0,"",IF(JRF!Q1633="","",IF(LEFT(JRF!Q1633,1)=IFERROR(VLOOKUP(LEFT(JRF!Q1633,1),$CF$2:$CF$5,1,0),0),"Product Code Required",IF(JRF!V1633="","",IF(JRF!V1633=IFERROR(VLOOKUP(JRF!V1633,$CH:$CH,1,0),0),"Product Code Required","NA")))))</f>
        <v/>
      </c>
      <c r="CK1620" t="str">
        <f>IFERROR(IF(LEN('Journal Template'!F1631)&gt;0,"",IF('Journal Template'!A1631="","",IF(LEFT('Journal Template'!A1631,1)=IFERROR(VLOOKUP(LEFT('Journal Template'!A1631,1),Checks!$CF$2:$CF$5,1,0),0),"Product Code Required",IF('Journal Template'!D1631="","",IF('Journal Template'!D1631=IFERROR(VLOOKUP('Journal Template'!D1631,Checks!$CH:$CH,1,0),0),"Product Code Required","NA"))))),"")</f>
        <v/>
      </c>
    </row>
    <row r="1621" spans="14:89">
      <c r="N1621" t="s">
        <v>8134</v>
      </c>
      <c r="O1621" t="s">
        <v>8135</v>
      </c>
      <c r="P1621" t="s">
        <v>386</v>
      </c>
      <c r="Q1621" s="150" t="str">
        <f>IF(JRF!D1634="","",IF(IFERROR(VLOOKUP(JRF!D1634,Checks!N:P,3,0),0)="A","","Inactive account in Use"))</f>
        <v/>
      </c>
      <c r="R1621" t="str">
        <f>IFERROR(IF('Journal Template'!C2033="","",IF(IFERROR(VLOOKUP('Journal Template'!C2033,Checks!N:P,3,0),0)="A","","Inactive account in Use")),"")</f>
        <v/>
      </c>
      <c r="V1621" s="150" t="str">
        <f>IF(JRF!C1634="","",IF(IFERROR(VLOOKUP(JRF!C1634,Checks!S:U,3,0),0)="A","Entry with System fund Dept",""))</f>
        <v/>
      </c>
      <c r="W1621" t="str">
        <f>IFERROR(IF('Journal Template'!D2033="","",IF(IFERROR(VLOOKUP('Journal Template'!D2033,Checks!S:U,3,0),0)="A","Entry with System fund Dept","")),"")</f>
        <v/>
      </c>
      <c r="X1621" t="s">
        <v>8136</v>
      </c>
      <c r="Y1621" t="s">
        <v>389</v>
      </c>
      <c r="Z1621" t="s">
        <v>8137</v>
      </c>
      <c r="AA1621" t="s">
        <v>391</v>
      </c>
      <c r="AB1621" t="s">
        <v>125</v>
      </c>
      <c r="AC1621" s="150" t="str">
        <f>IFERROR(IF(JRF!C1634="","",IF(AND(VLOOKUP(JRF!C1634,X:AA,4,0)=JRF!B1634,VLOOKUP(JRF!C1634,X:Y,2,0)="A"),"","Inactive Dept Combo Error")),"Inactive Dept Combo Error")</f>
        <v/>
      </c>
      <c r="AD1621" t="str">
        <f>IFERROR(IF('Journal Template'!D2033="","",IF(AND(VLOOKUP('Journal Template'!D2033,X:AA,4,0)='Journal Template'!A2033,VLOOKUP('Journal Template'!D2033,X:Y,2,0)="A"),"","Inactive Dept Combo Error")),"")</f>
        <v/>
      </c>
      <c r="AK1621" s="150" t="str">
        <f>IF(JRF!B1634="","",IF(JRF!B1634=IFERROR(VLOOKUP(JRF!B1634,Checks!AI:AI,1,0),0),"Entry in Branch/Satellite BU's",""))</f>
        <v/>
      </c>
      <c r="AL1621" t="str">
        <f>IFERROR(IF('Journal Template'!A2033="","",IF('Journal Template'!A2033=IFERROR(VLOOKUP('Journal Template'!A2033,Checks!AI:AI,1,0),0),"Entry in Branch/Satellite BU's","")),"")</f>
        <v/>
      </c>
      <c r="AO1621" s="171"/>
      <c r="AP1621" s="171"/>
      <c r="AQ1621" s="171"/>
      <c r="AR1621" s="171"/>
      <c r="CI1621" t="str">
        <f>IF(JRF!F1634&gt;0,"",IF(JRF!B1634="","",IF(LEFT(JRF!B1634,1)=IFERROR(VLOOKUP(LEFT(JRF!B1634,1),$CF$2:$CF$5,1,0),0),"Product Code Required",IF(JRF!C1634="","",IF(JRF!C1634=IFERROR(VLOOKUP(JRF!C1634,$CH:$CH,1,0),0),"Product Code Required","NA")))))</f>
        <v/>
      </c>
      <c r="CJ1621" t="str">
        <f>IF(JRF!AV1634&gt;0,"",IF(JRF!Q1634="","",IF(LEFT(JRF!Q1634,1)=IFERROR(VLOOKUP(LEFT(JRF!Q1634,1),$CF$2:$CF$5,1,0),0),"Product Code Required",IF(JRF!V1634="","",IF(JRF!V1634=IFERROR(VLOOKUP(JRF!V1634,$CH:$CH,1,0),0),"Product Code Required","NA")))))</f>
        <v/>
      </c>
      <c r="CK1621" t="str">
        <f>IFERROR(IF(LEN('Journal Template'!F1632)&gt;0,"",IF('Journal Template'!A1632="","",IF(LEFT('Journal Template'!A1632,1)=IFERROR(VLOOKUP(LEFT('Journal Template'!A1632,1),Checks!$CF$2:$CF$5,1,0),0),"Product Code Required",IF('Journal Template'!D1632="","",IF('Journal Template'!D1632=IFERROR(VLOOKUP('Journal Template'!D1632,Checks!$CH:$CH,1,0),0),"Product Code Required","NA"))))),"")</f>
        <v/>
      </c>
    </row>
    <row r="1622" spans="14:89">
      <c r="N1622" t="s">
        <v>8138</v>
      </c>
      <c r="O1622" t="s">
        <v>8139</v>
      </c>
      <c r="P1622" t="s">
        <v>386</v>
      </c>
      <c r="Q1622" s="150" t="str">
        <f>IF(JRF!D1635="","",IF(IFERROR(VLOOKUP(JRF!D1635,Checks!N:P,3,0),0)="A","","Inactive account in Use"))</f>
        <v/>
      </c>
      <c r="R1622" t="str">
        <f>IFERROR(IF('Journal Template'!C2034="","",IF(IFERROR(VLOOKUP('Journal Template'!C2034,Checks!N:P,3,0),0)="A","","Inactive account in Use")),"")</f>
        <v/>
      </c>
      <c r="V1622" s="150" t="str">
        <f>IF(JRF!C1635="","",IF(IFERROR(VLOOKUP(JRF!C1635,Checks!S:U,3,0),0)="A","Entry with System fund Dept",""))</f>
        <v/>
      </c>
      <c r="W1622" t="str">
        <f>IFERROR(IF('Journal Template'!D2034="","",IF(IFERROR(VLOOKUP('Journal Template'!D2034,Checks!S:U,3,0),0)="A","Entry with System fund Dept","")),"")</f>
        <v/>
      </c>
      <c r="X1622" t="s">
        <v>8140</v>
      </c>
      <c r="Y1622" t="s">
        <v>386</v>
      </c>
      <c r="Z1622" t="s">
        <v>8141</v>
      </c>
      <c r="AA1622" t="s">
        <v>391</v>
      </c>
      <c r="AB1622" t="s">
        <v>125</v>
      </c>
      <c r="AC1622" s="150" t="str">
        <f>IFERROR(IF(JRF!C1635="","",IF(AND(VLOOKUP(JRF!C1635,X:AA,4,0)=JRF!B1635,VLOOKUP(JRF!C1635,X:Y,2,0)="A"),"","Inactive Dept Combo Error")),"Inactive Dept Combo Error")</f>
        <v/>
      </c>
      <c r="AD1622" t="str">
        <f>IFERROR(IF('Journal Template'!D2034="","",IF(AND(VLOOKUP('Journal Template'!D2034,X:AA,4,0)='Journal Template'!A2034,VLOOKUP('Journal Template'!D2034,X:Y,2,0)="A"),"","Inactive Dept Combo Error")),"")</f>
        <v/>
      </c>
      <c r="AK1622" s="150" t="str">
        <f>IF(JRF!B1635="","",IF(JRF!B1635=IFERROR(VLOOKUP(JRF!B1635,Checks!AI:AI,1,0),0),"Entry in Branch/Satellite BU's",""))</f>
        <v/>
      </c>
      <c r="AL1622" t="str">
        <f>IFERROR(IF('Journal Template'!A2034="","",IF('Journal Template'!A2034=IFERROR(VLOOKUP('Journal Template'!A2034,Checks!AI:AI,1,0),0),"Entry in Branch/Satellite BU's","")),"")</f>
        <v/>
      </c>
      <c r="AO1622" s="171"/>
      <c r="AP1622" s="171"/>
      <c r="AQ1622" s="171"/>
      <c r="AR1622" s="171"/>
      <c r="CI1622" t="str">
        <f>IF(JRF!F1635&gt;0,"",IF(JRF!B1635="","",IF(LEFT(JRF!B1635,1)=IFERROR(VLOOKUP(LEFT(JRF!B1635,1),$CF$2:$CF$5,1,0),0),"Product Code Required",IF(JRF!C1635="","",IF(JRF!C1635=IFERROR(VLOOKUP(JRF!C1635,$CH:$CH,1,0),0),"Product Code Required","NA")))))</f>
        <v/>
      </c>
      <c r="CJ1622" t="str">
        <f>IF(JRF!AV1635&gt;0,"",IF(JRF!Q1635="","",IF(LEFT(JRF!Q1635,1)=IFERROR(VLOOKUP(LEFT(JRF!Q1635,1),$CF$2:$CF$5,1,0),0),"Product Code Required",IF(JRF!V1635="","",IF(JRF!V1635=IFERROR(VLOOKUP(JRF!V1635,$CH:$CH,1,0),0),"Product Code Required","NA")))))</f>
        <v/>
      </c>
      <c r="CK1622" t="str">
        <f>IFERROR(IF(LEN('Journal Template'!F1633)&gt;0,"",IF('Journal Template'!A1633="","",IF(LEFT('Journal Template'!A1633,1)=IFERROR(VLOOKUP(LEFT('Journal Template'!A1633,1),Checks!$CF$2:$CF$5,1,0),0),"Product Code Required",IF('Journal Template'!D1633="","",IF('Journal Template'!D1633=IFERROR(VLOOKUP('Journal Template'!D1633,Checks!$CH:$CH,1,0),0),"Product Code Required","NA"))))),"")</f>
        <v/>
      </c>
    </row>
    <row r="1623" spans="14:89">
      <c r="N1623" t="s">
        <v>8142</v>
      </c>
      <c r="O1623" t="s">
        <v>8143</v>
      </c>
      <c r="P1623" t="s">
        <v>386</v>
      </c>
      <c r="Q1623" s="150" t="str">
        <f>IF(JRF!D1636="","",IF(IFERROR(VLOOKUP(JRF!D1636,Checks!N:P,3,0),0)="A","","Inactive account in Use"))</f>
        <v/>
      </c>
      <c r="R1623" t="str">
        <f>IFERROR(IF('Journal Template'!C2035="","",IF(IFERROR(VLOOKUP('Journal Template'!C2035,Checks!N:P,3,0),0)="A","","Inactive account in Use")),"")</f>
        <v/>
      </c>
      <c r="V1623" s="150" t="str">
        <f>IF(JRF!C1636="","",IF(IFERROR(VLOOKUP(JRF!C1636,Checks!S:U,3,0),0)="A","Entry with System fund Dept",""))</f>
        <v/>
      </c>
      <c r="W1623" t="str">
        <f>IFERROR(IF('Journal Template'!D2035="","",IF(IFERROR(VLOOKUP('Journal Template'!D2035,Checks!S:U,3,0),0)="A","Entry with System fund Dept","")),"")</f>
        <v/>
      </c>
      <c r="X1623" t="s">
        <v>8144</v>
      </c>
      <c r="Y1623" t="s">
        <v>389</v>
      </c>
      <c r="Z1623" t="s">
        <v>8145</v>
      </c>
      <c r="AA1623" t="s">
        <v>391</v>
      </c>
      <c r="AB1623" t="s">
        <v>125</v>
      </c>
      <c r="AC1623" s="150" t="str">
        <f>IFERROR(IF(JRF!C1636="","",IF(AND(VLOOKUP(JRF!C1636,X:AA,4,0)=JRF!B1636,VLOOKUP(JRF!C1636,X:Y,2,0)="A"),"","Inactive Dept Combo Error")),"Inactive Dept Combo Error")</f>
        <v/>
      </c>
      <c r="AD1623" t="str">
        <f>IFERROR(IF('Journal Template'!D2035="","",IF(AND(VLOOKUP('Journal Template'!D2035,X:AA,4,0)='Journal Template'!A2035,VLOOKUP('Journal Template'!D2035,X:Y,2,0)="A"),"","Inactive Dept Combo Error")),"")</f>
        <v/>
      </c>
      <c r="AK1623" s="150" t="str">
        <f>IF(JRF!B1636="","",IF(JRF!B1636=IFERROR(VLOOKUP(JRF!B1636,Checks!AI:AI,1,0),0),"Entry in Branch/Satellite BU's",""))</f>
        <v/>
      </c>
      <c r="AL1623" t="str">
        <f>IFERROR(IF('Journal Template'!A2035="","",IF('Journal Template'!A2035=IFERROR(VLOOKUP('Journal Template'!A2035,Checks!AI:AI,1,0),0),"Entry in Branch/Satellite BU's","")),"")</f>
        <v/>
      </c>
      <c r="AO1623" s="171"/>
      <c r="AP1623" s="171"/>
      <c r="AQ1623" s="171"/>
      <c r="AR1623" s="171"/>
      <c r="CI1623" t="str">
        <f>IF(JRF!F1636&gt;0,"",IF(JRF!B1636="","",IF(LEFT(JRF!B1636,1)=IFERROR(VLOOKUP(LEFT(JRF!B1636,1),$CF$2:$CF$5,1,0),0),"Product Code Required",IF(JRF!C1636="","",IF(JRF!C1636=IFERROR(VLOOKUP(JRF!C1636,$CH:$CH,1,0),0),"Product Code Required","NA")))))</f>
        <v/>
      </c>
      <c r="CJ1623" t="str">
        <f>IF(JRF!AV1636&gt;0,"",IF(JRF!Q1636="","",IF(LEFT(JRF!Q1636,1)=IFERROR(VLOOKUP(LEFT(JRF!Q1636,1),$CF$2:$CF$5,1,0),0),"Product Code Required",IF(JRF!V1636="","",IF(JRF!V1636=IFERROR(VLOOKUP(JRF!V1636,$CH:$CH,1,0),0),"Product Code Required","NA")))))</f>
        <v/>
      </c>
      <c r="CK1623" t="str">
        <f>IFERROR(IF(LEN('Journal Template'!F1634)&gt;0,"",IF('Journal Template'!A1634="","",IF(LEFT('Journal Template'!A1634,1)=IFERROR(VLOOKUP(LEFT('Journal Template'!A1634,1),Checks!$CF$2:$CF$5,1,0),0),"Product Code Required",IF('Journal Template'!D1634="","",IF('Journal Template'!D1634=IFERROR(VLOOKUP('Journal Template'!D1634,Checks!$CH:$CH,1,0),0),"Product Code Required","NA"))))),"")</f>
        <v/>
      </c>
    </row>
    <row r="1624" spans="14:89">
      <c r="N1624" t="s">
        <v>8146</v>
      </c>
      <c r="O1624" t="s">
        <v>8147</v>
      </c>
      <c r="P1624" t="s">
        <v>386</v>
      </c>
      <c r="Q1624" s="150" t="str">
        <f>IF(JRF!D1637="","",IF(IFERROR(VLOOKUP(JRF!D1637,Checks!N:P,3,0),0)="A","","Inactive account in Use"))</f>
        <v/>
      </c>
      <c r="R1624" t="str">
        <f>IFERROR(IF('Journal Template'!C2036="","",IF(IFERROR(VLOOKUP('Journal Template'!C2036,Checks!N:P,3,0),0)="A","","Inactive account in Use")),"")</f>
        <v/>
      </c>
      <c r="V1624" s="150" t="str">
        <f>IF(JRF!C1637="","",IF(IFERROR(VLOOKUP(JRF!C1637,Checks!S:U,3,0),0)="A","Entry with System fund Dept",""))</f>
        <v/>
      </c>
      <c r="W1624" t="str">
        <f>IFERROR(IF('Journal Template'!D2036="","",IF(IFERROR(VLOOKUP('Journal Template'!D2036,Checks!S:U,3,0),0)="A","Entry with System fund Dept","")),"")</f>
        <v/>
      </c>
      <c r="X1624" t="s">
        <v>8148</v>
      </c>
      <c r="Y1624" t="s">
        <v>389</v>
      </c>
      <c r="Z1624" t="s">
        <v>8149</v>
      </c>
      <c r="AA1624" t="s">
        <v>391</v>
      </c>
      <c r="AB1624" t="s">
        <v>125</v>
      </c>
      <c r="AC1624" s="150" t="str">
        <f>IFERROR(IF(JRF!C1637="","",IF(AND(VLOOKUP(JRF!C1637,X:AA,4,0)=JRF!B1637,VLOOKUP(JRF!C1637,X:Y,2,0)="A"),"","Inactive Dept Combo Error")),"Inactive Dept Combo Error")</f>
        <v/>
      </c>
      <c r="AD1624" t="str">
        <f>IFERROR(IF('Journal Template'!D2036="","",IF(AND(VLOOKUP('Journal Template'!D2036,X:AA,4,0)='Journal Template'!A2036,VLOOKUP('Journal Template'!D2036,X:Y,2,0)="A"),"","Inactive Dept Combo Error")),"")</f>
        <v/>
      </c>
      <c r="AK1624" s="150" t="str">
        <f>IF(JRF!B1637="","",IF(JRF!B1637=IFERROR(VLOOKUP(JRF!B1637,Checks!AI:AI,1,0),0),"Entry in Branch/Satellite BU's",""))</f>
        <v/>
      </c>
      <c r="AL1624" t="str">
        <f>IFERROR(IF('Journal Template'!A2036="","",IF('Journal Template'!A2036=IFERROR(VLOOKUP('Journal Template'!A2036,Checks!AI:AI,1,0),0),"Entry in Branch/Satellite BU's","")),"")</f>
        <v/>
      </c>
      <c r="AO1624" s="171"/>
      <c r="AP1624" s="171"/>
      <c r="AQ1624" s="171"/>
      <c r="AR1624" s="171"/>
      <c r="CI1624" t="str">
        <f>IF(JRF!F1637&gt;0,"",IF(JRF!B1637="","",IF(LEFT(JRF!B1637,1)=IFERROR(VLOOKUP(LEFT(JRF!B1637,1),$CF$2:$CF$5,1,0),0),"Product Code Required",IF(JRF!C1637="","",IF(JRF!C1637=IFERROR(VLOOKUP(JRF!C1637,$CH:$CH,1,0),0),"Product Code Required","NA")))))</f>
        <v/>
      </c>
      <c r="CJ1624" t="str">
        <f>IF(JRF!AV1637&gt;0,"",IF(JRF!Q1637="","",IF(LEFT(JRF!Q1637,1)=IFERROR(VLOOKUP(LEFT(JRF!Q1637,1),$CF$2:$CF$5,1,0),0),"Product Code Required",IF(JRF!V1637="","",IF(JRF!V1637=IFERROR(VLOOKUP(JRF!V1637,$CH:$CH,1,0),0),"Product Code Required","NA")))))</f>
        <v/>
      </c>
      <c r="CK1624" t="str">
        <f>IFERROR(IF(LEN('Journal Template'!F1635)&gt;0,"",IF('Journal Template'!A1635="","",IF(LEFT('Journal Template'!A1635,1)=IFERROR(VLOOKUP(LEFT('Journal Template'!A1635,1),Checks!$CF$2:$CF$5,1,0),0),"Product Code Required",IF('Journal Template'!D1635="","",IF('Journal Template'!D1635=IFERROR(VLOOKUP('Journal Template'!D1635,Checks!$CH:$CH,1,0),0),"Product Code Required","NA"))))),"")</f>
        <v/>
      </c>
    </row>
    <row r="1625" spans="14:89">
      <c r="N1625" t="s">
        <v>8150</v>
      </c>
      <c r="O1625" t="s">
        <v>8151</v>
      </c>
      <c r="P1625" t="s">
        <v>386</v>
      </c>
      <c r="Q1625" s="150" t="str">
        <f>IF(JRF!D1638="","",IF(IFERROR(VLOOKUP(JRF!D1638,Checks!N:P,3,0),0)="A","","Inactive account in Use"))</f>
        <v/>
      </c>
      <c r="R1625" t="str">
        <f>IFERROR(IF('Journal Template'!C2037="","",IF(IFERROR(VLOOKUP('Journal Template'!C2037,Checks!N:P,3,0),0)="A","","Inactive account in Use")),"")</f>
        <v/>
      </c>
      <c r="V1625" s="150" t="str">
        <f>IF(JRF!C1638="","",IF(IFERROR(VLOOKUP(JRF!C1638,Checks!S:U,3,0),0)="A","Entry with System fund Dept",""))</f>
        <v/>
      </c>
      <c r="W1625" t="str">
        <f>IFERROR(IF('Journal Template'!D2037="","",IF(IFERROR(VLOOKUP('Journal Template'!D2037,Checks!S:U,3,0),0)="A","Entry with System fund Dept","")),"")</f>
        <v/>
      </c>
      <c r="X1625" t="s">
        <v>8152</v>
      </c>
      <c r="Y1625" t="s">
        <v>386</v>
      </c>
      <c r="Z1625" t="s">
        <v>8153</v>
      </c>
      <c r="AA1625" t="s">
        <v>391</v>
      </c>
      <c r="AB1625" t="s">
        <v>125</v>
      </c>
      <c r="AC1625" s="150" t="str">
        <f>IFERROR(IF(JRF!C1638="","",IF(AND(VLOOKUP(JRF!C1638,X:AA,4,0)=JRF!B1638,VLOOKUP(JRF!C1638,X:Y,2,0)="A"),"","Inactive Dept Combo Error")),"Inactive Dept Combo Error")</f>
        <v/>
      </c>
      <c r="AD1625" t="str">
        <f>IFERROR(IF('Journal Template'!D2037="","",IF(AND(VLOOKUP('Journal Template'!D2037,X:AA,4,0)='Journal Template'!A2037,VLOOKUP('Journal Template'!D2037,X:Y,2,0)="A"),"","Inactive Dept Combo Error")),"")</f>
        <v/>
      </c>
      <c r="AK1625" s="150" t="str">
        <f>IF(JRF!B1638="","",IF(JRF!B1638=IFERROR(VLOOKUP(JRF!B1638,Checks!AI:AI,1,0),0),"Entry in Branch/Satellite BU's",""))</f>
        <v/>
      </c>
      <c r="AL1625" t="str">
        <f>IFERROR(IF('Journal Template'!A2037="","",IF('Journal Template'!A2037=IFERROR(VLOOKUP('Journal Template'!A2037,Checks!AI:AI,1,0),0),"Entry in Branch/Satellite BU's","")),"")</f>
        <v/>
      </c>
      <c r="AO1625" s="171"/>
      <c r="AP1625" s="171"/>
      <c r="AQ1625" s="171"/>
      <c r="AR1625" s="171"/>
      <c r="CI1625" t="str">
        <f>IF(JRF!F1638&gt;0,"",IF(JRF!B1638="","",IF(LEFT(JRF!B1638,1)=IFERROR(VLOOKUP(LEFT(JRF!B1638,1),$CF$2:$CF$5,1,0),0),"Product Code Required",IF(JRF!C1638="","",IF(JRF!C1638=IFERROR(VLOOKUP(JRF!C1638,$CH:$CH,1,0),0),"Product Code Required","NA")))))</f>
        <v/>
      </c>
      <c r="CJ1625" t="str">
        <f>IF(JRF!AV1638&gt;0,"",IF(JRF!Q1638="","",IF(LEFT(JRF!Q1638,1)=IFERROR(VLOOKUP(LEFT(JRF!Q1638,1),$CF$2:$CF$5,1,0),0),"Product Code Required",IF(JRF!V1638="","",IF(JRF!V1638=IFERROR(VLOOKUP(JRF!V1638,$CH:$CH,1,0),0),"Product Code Required","NA")))))</f>
        <v/>
      </c>
      <c r="CK1625" t="str">
        <f>IFERROR(IF(LEN('Journal Template'!F1636)&gt;0,"",IF('Journal Template'!A1636="","",IF(LEFT('Journal Template'!A1636,1)=IFERROR(VLOOKUP(LEFT('Journal Template'!A1636,1),Checks!$CF$2:$CF$5,1,0),0),"Product Code Required",IF('Journal Template'!D1636="","",IF('Journal Template'!D1636=IFERROR(VLOOKUP('Journal Template'!D1636,Checks!$CH:$CH,1,0),0),"Product Code Required","NA"))))),"")</f>
        <v/>
      </c>
    </row>
    <row r="1626" spans="14:89">
      <c r="N1626" t="s">
        <v>8154</v>
      </c>
      <c r="O1626" t="s">
        <v>8155</v>
      </c>
      <c r="P1626" t="s">
        <v>386</v>
      </c>
      <c r="Q1626" s="150" t="str">
        <f>IF(JRF!D1639="","",IF(IFERROR(VLOOKUP(JRF!D1639,Checks!N:P,3,0),0)="A","","Inactive account in Use"))</f>
        <v/>
      </c>
      <c r="R1626" t="str">
        <f>IFERROR(IF('Journal Template'!C2038="","",IF(IFERROR(VLOOKUP('Journal Template'!C2038,Checks!N:P,3,0),0)="A","","Inactive account in Use")),"")</f>
        <v/>
      </c>
      <c r="V1626" s="150" t="str">
        <f>IF(JRF!C1639="","",IF(IFERROR(VLOOKUP(JRF!C1639,Checks!S:U,3,0),0)="A","Entry with System fund Dept",""))</f>
        <v/>
      </c>
      <c r="W1626" t="str">
        <f>IFERROR(IF('Journal Template'!D2038="","",IF(IFERROR(VLOOKUP('Journal Template'!D2038,Checks!S:U,3,0),0)="A","Entry with System fund Dept","")),"")</f>
        <v/>
      </c>
      <c r="X1626" t="s">
        <v>8156</v>
      </c>
      <c r="Y1626" t="s">
        <v>386</v>
      </c>
      <c r="Z1626" t="s">
        <v>8157</v>
      </c>
      <c r="AA1626" t="s">
        <v>391</v>
      </c>
      <c r="AB1626" t="s">
        <v>125</v>
      </c>
      <c r="AC1626" s="150" t="str">
        <f>IFERROR(IF(JRF!C1639="","",IF(AND(VLOOKUP(JRF!C1639,X:AA,4,0)=JRF!B1639,VLOOKUP(JRF!C1639,X:Y,2,0)="A"),"","Inactive Dept Combo Error")),"Inactive Dept Combo Error")</f>
        <v/>
      </c>
      <c r="AD1626" t="str">
        <f>IFERROR(IF('Journal Template'!D2038="","",IF(AND(VLOOKUP('Journal Template'!D2038,X:AA,4,0)='Journal Template'!A2038,VLOOKUP('Journal Template'!D2038,X:Y,2,0)="A"),"","Inactive Dept Combo Error")),"")</f>
        <v/>
      </c>
      <c r="AK1626" s="150" t="str">
        <f>IF(JRF!B1639="","",IF(JRF!B1639=IFERROR(VLOOKUP(JRF!B1639,Checks!AI:AI,1,0),0),"Entry in Branch/Satellite BU's",""))</f>
        <v/>
      </c>
      <c r="AL1626" t="str">
        <f>IFERROR(IF('Journal Template'!A2038="","",IF('Journal Template'!A2038=IFERROR(VLOOKUP('Journal Template'!A2038,Checks!AI:AI,1,0),0),"Entry in Branch/Satellite BU's","")),"")</f>
        <v/>
      </c>
      <c r="AO1626" s="171"/>
      <c r="AP1626" s="171"/>
      <c r="AQ1626" s="171"/>
      <c r="AR1626" s="171"/>
      <c r="CI1626" t="str">
        <f>IF(JRF!F1639&gt;0,"",IF(JRF!B1639="","",IF(LEFT(JRF!B1639,1)=IFERROR(VLOOKUP(LEFT(JRF!B1639,1),$CF$2:$CF$5,1,0),0),"Product Code Required",IF(JRF!C1639="","",IF(JRF!C1639=IFERROR(VLOOKUP(JRF!C1639,$CH:$CH,1,0),0),"Product Code Required","NA")))))</f>
        <v/>
      </c>
      <c r="CJ1626" t="str">
        <f>IF(JRF!AV1639&gt;0,"",IF(JRF!Q1639="","",IF(LEFT(JRF!Q1639,1)=IFERROR(VLOOKUP(LEFT(JRF!Q1639,1),$CF$2:$CF$5,1,0),0),"Product Code Required",IF(JRF!V1639="","",IF(JRF!V1639=IFERROR(VLOOKUP(JRF!V1639,$CH:$CH,1,0),0),"Product Code Required","NA")))))</f>
        <v/>
      </c>
      <c r="CK1626" t="str">
        <f>IFERROR(IF(LEN('Journal Template'!F1637)&gt;0,"",IF('Journal Template'!A1637="","",IF(LEFT('Journal Template'!A1637,1)=IFERROR(VLOOKUP(LEFT('Journal Template'!A1637,1),Checks!$CF$2:$CF$5,1,0),0),"Product Code Required",IF('Journal Template'!D1637="","",IF('Journal Template'!D1637=IFERROR(VLOOKUP('Journal Template'!D1637,Checks!$CH:$CH,1,0),0),"Product Code Required","NA"))))),"")</f>
        <v/>
      </c>
    </row>
    <row r="1627" spans="14:89">
      <c r="N1627" t="s">
        <v>8158</v>
      </c>
      <c r="O1627" t="s">
        <v>8159</v>
      </c>
      <c r="P1627" t="s">
        <v>386</v>
      </c>
      <c r="Q1627" s="150" t="str">
        <f>IF(JRF!D1640="","",IF(IFERROR(VLOOKUP(JRF!D1640,Checks!N:P,3,0),0)="A","","Inactive account in Use"))</f>
        <v/>
      </c>
      <c r="R1627" t="str">
        <f>IFERROR(IF('Journal Template'!C2039="","",IF(IFERROR(VLOOKUP('Journal Template'!C2039,Checks!N:P,3,0),0)="A","","Inactive account in Use")),"")</f>
        <v/>
      </c>
      <c r="V1627" s="150" t="str">
        <f>IF(JRF!C1640="","",IF(IFERROR(VLOOKUP(JRF!C1640,Checks!S:U,3,0),0)="A","Entry with System fund Dept",""))</f>
        <v/>
      </c>
      <c r="W1627" t="str">
        <f>IFERROR(IF('Journal Template'!D2039="","",IF(IFERROR(VLOOKUP('Journal Template'!D2039,Checks!S:U,3,0),0)="A","Entry with System fund Dept","")),"")</f>
        <v/>
      </c>
      <c r="X1627" t="s">
        <v>8160</v>
      </c>
      <c r="Y1627" t="s">
        <v>389</v>
      </c>
      <c r="Z1627" t="s">
        <v>8161</v>
      </c>
      <c r="AA1627" t="s">
        <v>391</v>
      </c>
      <c r="AB1627" t="s">
        <v>125</v>
      </c>
      <c r="AC1627" s="150" t="str">
        <f>IFERROR(IF(JRF!C1640="","",IF(AND(VLOOKUP(JRF!C1640,X:AA,4,0)=JRF!B1640,VLOOKUP(JRF!C1640,X:Y,2,0)="A"),"","Inactive Dept Combo Error")),"Inactive Dept Combo Error")</f>
        <v/>
      </c>
      <c r="AD1627" t="str">
        <f>IFERROR(IF('Journal Template'!D2039="","",IF(AND(VLOOKUP('Journal Template'!D2039,X:AA,4,0)='Journal Template'!A2039,VLOOKUP('Journal Template'!D2039,X:Y,2,0)="A"),"","Inactive Dept Combo Error")),"")</f>
        <v/>
      </c>
      <c r="AK1627" s="150" t="str">
        <f>IF(JRF!B1640="","",IF(JRF!B1640=IFERROR(VLOOKUP(JRF!B1640,Checks!AI:AI,1,0),0),"Entry in Branch/Satellite BU's",""))</f>
        <v/>
      </c>
      <c r="AL1627" t="str">
        <f>IFERROR(IF('Journal Template'!A2039="","",IF('Journal Template'!A2039=IFERROR(VLOOKUP('Journal Template'!A2039,Checks!AI:AI,1,0),0),"Entry in Branch/Satellite BU's","")),"")</f>
        <v/>
      </c>
      <c r="AO1627" s="171"/>
      <c r="AP1627" s="171"/>
      <c r="AQ1627" s="171"/>
      <c r="AR1627" s="171"/>
      <c r="CI1627" t="str">
        <f>IF(JRF!F1640&gt;0,"",IF(JRF!B1640="","",IF(LEFT(JRF!B1640,1)=IFERROR(VLOOKUP(LEFT(JRF!B1640,1),$CF$2:$CF$5,1,0),0),"Product Code Required",IF(JRF!C1640="","",IF(JRF!C1640=IFERROR(VLOOKUP(JRF!C1640,$CH:$CH,1,0),0),"Product Code Required","NA")))))</f>
        <v/>
      </c>
      <c r="CJ1627" t="str">
        <f>IF(JRF!AV1640&gt;0,"",IF(JRF!Q1640="","",IF(LEFT(JRF!Q1640,1)=IFERROR(VLOOKUP(LEFT(JRF!Q1640,1),$CF$2:$CF$5,1,0),0),"Product Code Required",IF(JRF!V1640="","",IF(JRF!V1640=IFERROR(VLOOKUP(JRF!V1640,$CH:$CH,1,0),0),"Product Code Required","NA")))))</f>
        <v/>
      </c>
      <c r="CK1627" t="str">
        <f>IFERROR(IF(LEN('Journal Template'!F1638)&gt;0,"",IF('Journal Template'!A1638="","",IF(LEFT('Journal Template'!A1638,1)=IFERROR(VLOOKUP(LEFT('Journal Template'!A1638,1),Checks!$CF$2:$CF$5,1,0),0),"Product Code Required",IF('Journal Template'!D1638="","",IF('Journal Template'!D1638=IFERROR(VLOOKUP('Journal Template'!D1638,Checks!$CH:$CH,1,0),0),"Product Code Required","NA"))))),"")</f>
        <v/>
      </c>
    </row>
    <row r="1628" spans="14:89">
      <c r="N1628" t="s">
        <v>8162</v>
      </c>
      <c r="O1628" t="s">
        <v>8163</v>
      </c>
      <c r="P1628" t="s">
        <v>386</v>
      </c>
      <c r="Q1628" s="150" t="str">
        <f>IF(JRF!D1641="","",IF(IFERROR(VLOOKUP(JRF!D1641,Checks!N:P,3,0),0)="A","","Inactive account in Use"))</f>
        <v/>
      </c>
      <c r="R1628" t="str">
        <f>IFERROR(IF('Journal Template'!C2040="","",IF(IFERROR(VLOOKUP('Journal Template'!C2040,Checks!N:P,3,0),0)="A","","Inactive account in Use")),"")</f>
        <v/>
      </c>
      <c r="V1628" s="150" t="str">
        <f>IF(JRF!C1641="","",IF(IFERROR(VLOOKUP(JRF!C1641,Checks!S:U,3,0),0)="A","Entry with System fund Dept",""))</f>
        <v/>
      </c>
      <c r="W1628" t="str">
        <f>IFERROR(IF('Journal Template'!D2040="","",IF(IFERROR(VLOOKUP('Journal Template'!D2040,Checks!S:U,3,0),0)="A","Entry with System fund Dept","")),"")</f>
        <v/>
      </c>
      <c r="X1628" t="s">
        <v>8164</v>
      </c>
      <c r="Y1628" t="s">
        <v>389</v>
      </c>
      <c r="Z1628" t="s">
        <v>8165</v>
      </c>
      <c r="AA1628" t="s">
        <v>391</v>
      </c>
      <c r="AB1628" t="s">
        <v>125</v>
      </c>
      <c r="AC1628" s="150" t="str">
        <f>IFERROR(IF(JRF!C1641="","",IF(AND(VLOOKUP(JRF!C1641,X:AA,4,0)=JRF!B1641,VLOOKUP(JRF!C1641,X:Y,2,0)="A"),"","Inactive Dept Combo Error")),"Inactive Dept Combo Error")</f>
        <v/>
      </c>
      <c r="AD1628" t="str">
        <f>IFERROR(IF('Journal Template'!D2040="","",IF(AND(VLOOKUP('Journal Template'!D2040,X:AA,4,0)='Journal Template'!A2040,VLOOKUP('Journal Template'!D2040,X:Y,2,0)="A"),"","Inactive Dept Combo Error")),"")</f>
        <v/>
      </c>
      <c r="AK1628" s="150" t="str">
        <f>IF(JRF!B1641="","",IF(JRF!B1641=IFERROR(VLOOKUP(JRF!B1641,Checks!AI:AI,1,0),0),"Entry in Branch/Satellite BU's",""))</f>
        <v/>
      </c>
      <c r="AL1628" t="str">
        <f>IFERROR(IF('Journal Template'!A2040="","",IF('Journal Template'!A2040=IFERROR(VLOOKUP('Journal Template'!A2040,Checks!AI:AI,1,0),0),"Entry in Branch/Satellite BU's","")),"")</f>
        <v/>
      </c>
      <c r="AO1628" s="171"/>
      <c r="AP1628" s="171"/>
      <c r="AQ1628" s="171"/>
      <c r="AR1628" s="171"/>
      <c r="CI1628" t="str">
        <f>IF(JRF!F1641&gt;0,"",IF(JRF!B1641="","",IF(LEFT(JRF!B1641,1)=IFERROR(VLOOKUP(LEFT(JRF!B1641,1),$CF$2:$CF$5,1,0),0),"Product Code Required",IF(JRF!C1641="","",IF(JRF!C1641=IFERROR(VLOOKUP(JRF!C1641,$CH:$CH,1,0),0),"Product Code Required","NA")))))</f>
        <v/>
      </c>
      <c r="CJ1628" t="str">
        <f>IF(JRF!AV1641&gt;0,"",IF(JRF!Q1641="","",IF(LEFT(JRF!Q1641,1)=IFERROR(VLOOKUP(LEFT(JRF!Q1641,1),$CF$2:$CF$5,1,0),0),"Product Code Required",IF(JRF!V1641="","",IF(JRF!V1641=IFERROR(VLOOKUP(JRF!V1641,$CH:$CH,1,0),0),"Product Code Required","NA")))))</f>
        <v/>
      </c>
      <c r="CK1628" t="str">
        <f>IFERROR(IF(LEN('Journal Template'!F1639)&gt;0,"",IF('Journal Template'!A1639="","",IF(LEFT('Journal Template'!A1639,1)=IFERROR(VLOOKUP(LEFT('Journal Template'!A1639,1),Checks!$CF$2:$CF$5,1,0),0),"Product Code Required",IF('Journal Template'!D1639="","",IF('Journal Template'!D1639=IFERROR(VLOOKUP('Journal Template'!D1639,Checks!$CH:$CH,1,0),0),"Product Code Required","NA"))))),"")</f>
        <v/>
      </c>
    </row>
    <row r="1629" spans="14:89">
      <c r="N1629" t="s">
        <v>8166</v>
      </c>
      <c r="O1629" t="s">
        <v>8167</v>
      </c>
      <c r="P1629" t="s">
        <v>386</v>
      </c>
      <c r="Q1629" s="150" t="str">
        <f>IF(JRF!D1642="","",IF(IFERROR(VLOOKUP(JRF!D1642,Checks!N:P,3,0),0)="A","","Inactive account in Use"))</f>
        <v/>
      </c>
      <c r="R1629" t="str">
        <f>IFERROR(IF('Journal Template'!C2041="","",IF(IFERROR(VLOOKUP('Journal Template'!C2041,Checks!N:P,3,0),0)="A","","Inactive account in Use")),"")</f>
        <v/>
      </c>
      <c r="V1629" s="150" t="str">
        <f>IF(JRF!C1642="","",IF(IFERROR(VLOOKUP(JRF!C1642,Checks!S:U,3,0),0)="A","Entry with System fund Dept",""))</f>
        <v/>
      </c>
      <c r="W1629" t="str">
        <f>IFERROR(IF('Journal Template'!D2041="","",IF(IFERROR(VLOOKUP('Journal Template'!D2041,Checks!S:U,3,0),0)="A","Entry with System fund Dept","")),"")</f>
        <v/>
      </c>
      <c r="X1629" t="s">
        <v>8168</v>
      </c>
      <c r="Y1629" t="s">
        <v>389</v>
      </c>
      <c r="Z1629" t="s">
        <v>8169</v>
      </c>
      <c r="AA1629" t="s">
        <v>391</v>
      </c>
      <c r="AB1629" t="s">
        <v>125</v>
      </c>
      <c r="AC1629" s="150" t="str">
        <f>IFERROR(IF(JRF!C1642="","",IF(AND(VLOOKUP(JRF!C1642,X:AA,4,0)=JRF!B1642,VLOOKUP(JRF!C1642,X:Y,2,0)="A"),"","Inactive Dept Combo Error")),"Inactive Dept Combo Error")</f>
        <v/>
      </c>
      <c r="AD1629" t="str">
        <f>IFERROR(IF('Journal Template'!D2041="","",IF(AND(VLOOKUP('Journal Template'!D2041,X:AA,4,0)='Journal Template'!A2041,VLOOKUP('Journal Template'!D2041,X:Y,2,0)="A"),"","Inactive Dept Combo Error")),"")</f>
        <v/>
      </c>
      <c r="AK1629" s="150" t="str">
        <f>IF(JRF!B1642="","",IF(JRF!B1642=IFERROR(VLOOKUP(JRF!B1642,Checks!AI:AI,1,0),0),"Entry in Branch/Satellite BU's",""))</f>
        <v/>
      </c>
      <c r="AL1629" t="str">
        <f>IFERROR(IF('Journal Template'!A2041="","",IF('Journal Template'!A2041=IFERROR(VLOOKUP('Journal Template'!A2041,Checks!AI:AI,1,0),0),"Entry in Branch/Satellite BU's","")),"")</f>
        <v/>
      </c>
      <c r="AO1629" s="171"/>
      <c r="AP1629" s="171"/>
      <c r="AQ1629" s="171"/>
      <c r="AR1629" s="171"/>
      <c r="CI1629" t="str">
        <f>IF(JRF!F1642&gt;0,"",IF(JRF!B1642="","",IF(LEFT(JRF!B1642,1)=IFERROR(VLOOKUP(LEFT(JRF!B1642,1),$CF$2:$CF$5,1,0),0),"Product Code Required",IF(JRF!C1642="","",IF(JRF!C1642=IFERROR(VLOOKUP(JRF!C1642,$CH:$CH,1,0),0),"Product Code Required","NA")))))</f>
        <v/>
      </c>
      <c r="CJ1629" t="str">
        <f>IF(JRF!AV1642&gt;0,"",IF(JRF!Q1642="","",IF(LEFT(JRF!Q1642,1)=IFERROR(VLOOKUP(LEFT(JRF!Q1642,1),$CF$2:$CF$5,1,0),0),"Product Code Required",IF(JRF!V1642="","",IF(JRF!V1642=IFERROR(VLOOKUP(JRF!V1642,$CH:$CH,1,0),0),"Product Code Required","NA")))))</f>
        <v/>
      </c>
      <c r="CK1629" t="str">
        <f>IFERROR(IF(LEN('Journal Template'!F1640)&gt;0,"",IF('Journal Template'!A1640="","",IF(LEFT('Journal Template'!A1640,1)=IFERROR(VLOOKUP(LEFT('Journal Template'!A1640,1),Checks!$CF$2:$CF$5,1,0),0),"Product Code Required",IF('Journal Template'!D1640="","",IF('Journal Template'!D1640=IFERROR(VLOOKUP('Journal Template'!D1640,Checks!$CH:$CH,1,0),0),"Product Code Required","NA"))))),"")</f>
        <v/>
      </c>
    </row>
    <row r="1630" spans="14:89">
      <c r="N1630" t="s">
        <v>8170</v>
      </c>
      <c r="O1630" t="s">
        <v>8171</v>
      </c>
      <c r="P1630" t="s">
        <v>386</v>
      </c>
      <c r="Q1630" s="150" t="str">
        <f>IF(JRF!D1643="","",IF(IFERROR(VLOOKUP(JRF!D1643,Checks!N:P,3,0),0)="A","","Inactive account in Use"))</f>
        <v/>
      </c>
      <c r="R1630" t="str">
        <f>IFERROR(IF('Journal Template'!C2042="","",IF(IFERROR(VLOOKUP('Journal Template'!C2042,Checks!N:P,3,0),0)="A","","Inactive account in Use")),"")</f>
        <v/>
      </c>
      <c r="V1630" s="150" t="str">
        <f>IF(JRF!C1643="","",IF(IFERROR(VLOOKUP(JRF!C1643,Checks!S:U,3,0),0)="A","Entry with System fund Dept",""))</f>
        <v/>
      </c>
      <c r="W1630" t="str">
        <f>IFERROR(IF('Journal Template'!D2042="","",IF(IFERROR(VLOOKUP('Journal Template'!D2042,Checks!S:U,3,0),0)="A","Entry with System fund Dept","")),"")</f>
        <v/>
      </c>
      <c r="X1630" t="s">
        <v>8172</v>
      </c>
      <c r="Y1630" t="s">
        <v>389</v>
      </c>
      <c r="Z1630" t="s">
        <v>8173</v>
      </c>
      <c r="AA1630" t="s">
        <v>391</v>
      </c>
      <c r="AB1630" t="s">
        <v>125</v>
      </c>
      <c r="AC1630" s="150" t="str">
        <f>IFERROR(IF(JRF!C1643="","",IF(AND(VLOOKUP(JRF!C1643,X:AA,4,0)=JRF!B1643,VLOOKUP(JRF!C1643,X:Y,2,0)="A"),"","Inactive Dept Combo Error")),"Inactive Dept Combo Error")</f>
        <v/>
      </c>
      <c r="AD1630" t="str">
        <f>IFERROR(IF('Journal Template'!D2042="","",IF(AND(VLOOKUP('Journal Template'!D2042,X:AA,4,0)='Journal Template'!A2042,VLOOKUP('Journal Template'!D2042,X:Y,2,0)="A"),"","Inactive Dept Combo Error")),"")</f>
        <v/>
      </c>
      <c r="AK1630" s="150" t="str">
        <f>IF(JRF!B1643="","",IF(JRF!B1643=IFERROR(VLOOKUP(JRF!B1643,Checks!AI:AI,1,0),0),"Entry in Branch/Satellite BU's",""))</f>
        <v/>
      </c>
      <c r="AL1630" t="str">
        <f>IFERROR(IF('Journal Template'!A2042="","",IF('Journal Template'!A2042=IFERROR(VLOOKUP('Journal Template'!A2042,Checks!AI:AI,1,0),0),"Entry in Branch/Satellite BU's","")),"")</f>
        <v/>
      </c>
      <c r="AO1630" s="171"/>
      <c r="AP1630" s="171"/>
      <c r="AQ1630" s="171"/>
      <c r="AR1630" s="171"/>
      <c r="CI1630" t="str">
        <f>IF(JRF!F1643&gt;0,"",IF(JRF!B1643="","",IF(LEFT(JRF!B1643,1)=IFERROR(VLOOKUP(LEFT(JRF!B1643,1),$CF$2:$CF$5,1,0),0),"Product Code Required",IF(JRF!C1643="","",IF(JRF!C1643=IFERROR(VLOOKUP(JRF!C1643,$CH:$CH,1,0),0),"Product Code Required","NA")))))</f>
        <v/>
      </c>
      <c r="CJ1630" t="str">
        <f>IF(JRF!AV1643&gt;0,"",IF(JRF!Q1643="","",IF(LEFT(JRF!Q1643,1)=IFERROR(VLOOKUP(LEFT(JRF!Q1643,1),$CF$2:$CF$5,1,0),0),"Product Code Required",IF(JRF!V1643="","",IF(JRF!V1643=IFERROR(VLOOKUP(JRF!V1643,$CH:$CH,1,0),0),"Product Code Required","NA")))))</f>
        <v/>
      </c>
      <c r="CK1630" t="str">
        <f>IFERROR(IF(LEN('Journal Template'!F1641)&gt;0,"",IF('Journal Template'!A1641="","",IF(LEFT('Journal Template'!A1641,1)=IFERROR(VLOOKUP(LEFT('Journal Template'!A1641,1),Checks!$CF$2:$CF$5,1,0),0),"Product Code Required",IF('Journal Template'!D1641="","",IF('Journal Template'!D1641=IFERROR(VLOOKUP('Journal Template'!D1641,Checks!$CH:$CH,1,0),0),"Product Code Required","NA"))))),"")</f>
        <v/>
      </c>
    </row>
    <row r="1631" spans="14:89">
      <c r="N1631" t="s">
        <v>8174</v>
      </c>
      <c r="O1631" t="s">
        <v>8175</v>
      </c>
      <c r="P1631" t="s">
        <v>386</v>
      </c>
      <c r="Q1631" s="150" t="str">
        <f>IF(JRF!D1644="","",IF(IFERROR(VLOOKUP(JRF!D1644,Checks!N:P,3,0),0)="A","","Inactive account in Use"))</f>
        <v/>
      </c>
      <c r="R1631" t="str">
        <f>IFERROR(IF('Journal Template'!C2043="","",IF(IFERROR(VLOOKUP('Journal Template'!C2043,Checks!N:P,3,0),0)="A","","Inactive account in Use")),"")</f>
        <v/>
      </c>
      <c r="V1631" s="150" t="str">
        <f>IF(JRF!C1644="","",IF(IFERROR(VLOOKUP(JRF!C1644,Checks!S:U,3,0),0)="A","Entry with System fund Dept",""))</f>
        <v/>
      </c>
      <c r="W1631" t="str">
        <f>IFERROR(IF('Journal Template'!D2043="","",IF(IFERROR(VLOOKUP('Journal Template'!D2043,Checks!S:U,3,0),0)="A","Entry with System fund Dept","")),"")</f>
        <v/>
      </c>
      <c r="X1631" t="s">
        <v>8176</v>
      </c>
      <c r="Y1631" t="s">
        <v>386</v>
      </c>
      <c r="Z1631" t="s">
        <v>8177</v>
      </c>
      <c r="AA1631" t="s">
        <v>391</v>
      </c>
      <c r="AB1631" t="s">
        <v>125</v>
      </c>
      <c r="AC1631" s="150" t="str">
        <f>IFERROR(IF(JRF!C1644="","",IF(AND(VLOOKUP(JRF!C1644,X:AA,4,0)=JRF!B1644,VLOOKUP(JRF!C1644,X:Y,2,0)="A"),"","Inactive Dept Combo Error")),"Inactive Dept Combo Error")</f>
        <v/>
      </c>
      <c r="AD1631" t="str">
        <f>IFERROR(IF('Journal Template'!D2043="","",IF(AND(VLOOKUP('Journal Template'!D2043,X:AA,4,0)='Journal Template'!A2043,VLOOKUP('Journal Template'!D2043,X:Y,2,0)="A"),"","Inactive Dept Combo Error")),"")</f>
        <v/>
      </c>
      <c r="AK1631" s="150" t="str">
        <f>IF(JRF!B1644="","",IF(JRF!B1644=IFERROR(VLOOKUP(JRF!B1644,Checks!AI:AI,1,0),0),"Entry in Branch/Satellite BU's",""))</f>
        <v/>
      </c>
      <c r="AL1631" t="str">
        <f>IFERROR(IF('Journal Template'!A2043="","",IF('Journal Template'!A2043=IFERROR(VLOOKUP('Journal Template'!A2043,Checks!AI:AI,1,0),0),"Entry in Branch/Satellite BU's","")),"")</f>
        <v/>
      </c>
      <c r="AO1631" s="171"/>
      <c r="AP1631" s="171"/>
      <c r="AQ1631" s="171"/>
      <c r="AR1631" s="171"/>
      <c r="CI1631" t="str">
        <f>IF(JRF!F1644&gt;0,"",IF(JRF!B1644="","",IF(LEFT(JRF!B1644,1)=IFERROR(VLOOKUP(LEFT(JRF!B1644,1),$CF$2:$CF$5,1,0),0),"Product Code Required",IF(JRF!C1644="","",IF(JRF!C1644=IFERROR(VLOOKUP(JRF!C1644,$CH:$CH,1,0),0),"Product Code Required","NA")))))</f>
        <v/>
      </c>
      <c r="CJ1631" t="str">
        <f>IF(JRF!AV1644&gt;0,"",IF(JRF!Q1644="","",IF(LEFT(JRF!Q1644,1)=IFERROR(VLOOKUP(LEFT(JRF!Q1644,1),$CF$2:$CF$5,1,0),0),"Product Code Required",IF(JRF!V1644="","",IF(JRF!V1644=IFERROR(VLOOKUP(JRF!V1644,$CH:$CH,1,0),0),"Product Code Required","NA")))))</f>
        <v/>
      </c>
      <c r="CK1631" t="str">
        <f>IFERROR(IF(LEN('Journal Template'!F1642)&gt;0,"",IF('Journal Template'!A1642="","",IF(LEFT('Journal Template'!A1642,1)=IFERROR(VLOOKUP(LEFT('Journal Template'!A1642,1),Checks!$CF$2:$CF$5,1,0),0),"Product Code Required",IF('Journal Template'!D1642="","",IF('Journal Template'!D1642=IFERROR(VLOOKUP('Journal Template'!D1642,Checks!$CH:$CH,1,0),0),"Product Code Required","NA"))))),"")</f>
        <v/>
      </c>
    </row>
    <row r="1632" spans="14:89">
      <c r="N1632" t="s">
        <v>8178</v>
      </c>
      <c r="O1632" t="s">
        <v>8179</v>
      </c>
      <c r="P1632" t="s">
        <v>386</v>
      </c>
      <c r="Q1632" s="150" t="str">
        <f>IF(JRF!D1645="","",IF(IFERROR(VLOOKUP(JRF!D1645,Checks!N:P,3,0),0)="A","","Inactive account in Use"))</f>
        <v/>
      </c>
      <c r="R1632" t="str">
        <f>IFERROR(IF('Journal Template'!C2044="","",IF(IFERROR(VLOOKUP('Journal Template'!C2044,Checks!N:P,3,0),0)="A","","Inactive account in Use")),"")</f>
        <v/>
      </c>
      <c r="V1632" s="150" t="str">
        <f>IF(JRF!C1645="","",IF(IFERROR(VLOOKUP(JRF!C1645,Checks!S:U,3,0),0)="A","Entry with System fund Dept",""))</f>
        <v/>
      </c>
      <c r="W1632" t="str">
        <f>IFERROR(IF('Journal Template'!D2044="","",IF(IFERROR(VLOOKUP('Journal Template'!D2044,Checks!S:U,3,0),0)="A","Entry with System fund Dept","")),"")</f>
        <v/>
      </c>
      <c r="X1632" t="s">
        <v>8180</v>
      </c>
      <c r="Y1632" t="s">
        <v>389</v>
      </c>
      <c r="Z1632" t="s">
        <v>8181</v>
      </c>
      <c r="AA1632" t="s">
        <v>391</v>
      </c>
      <c r="AB1632" t="s">
        <v>125</v>
      </c>
      <c r="AC1632" s="150" t="str">
        <f>IFERROR(IF(JRF!C1645="","",IF(AND(VLOOKUP(JRF!C1645,X:AA,4,0)=JRF!B1645,VLOOKUP(JRF!C1645,X:Y,2,0)="A"),"","Inactive Dept Combo Error")),"Inactive Dept Combo Error")</f>
        <v/>
      </c>
      <c r="AD1632" t="str">
        <f>IFERROR(IF('Journal Template'!D2044="","",IF(AND(VLOOKUP('Journal Template'!D2044,X:AA,4,0)='Journal Template'!A2044,VLOOKUP('Journal Template'!D2044,X:Y,2,0)="A"),"","Inactive Dept Combo Error")),"")</f>
        <v/>
      </c>
      <c r="AK1632" s="150" t="str">
        <f>IF(JRF!B1645="","",IF(JRF!B1645=IFERROR(VLOOKUP(JRF!B1645,Checks!AI:AI,1,0),0),"Entry in Branch/Satellite BU's",""))</f>
        <v/>
      </c>
      <c r="AL1632" t="str">
        <f>IFERROR(IF('Journal Template'!A2044="","",IF('Journal Template'!A2044=IFERROR(VLOOKUP('Journal Template'!A2044,Checks!AI:AI,1,0),0),"Entry in Branch/Satellite BU's","")),"")</f>
        <v/>
      </c>
      <c r="AO1632" s="171"/>
      <c r="AP1632" s="171"/>
      <c r="AQ1632" s="171"/>
      <c r="AR1632" s="171"/>
      <c r="CI1632" t="str">
        <f>IF(JRF!F1645&gt;0,"",IF(JRF!B1645="","",IF(LEFT(JRF!B1645,1)=IFERROR(VLOOKUP(LEFT(JRF!B1645,1),$CF$2:$CF$5,1,0),0),"Product Code Required",IF(JRF!C1645="","",IF(JRF!C1645=IFERROR(VLOOKUP(JRF!C1645,$CH:$CH,1,0),0),"Product Code Required","NA")))))</f>
        <v/>
      </c>
      <c r="CJ1632" t="str">
        <f>IF(JRF!AV1645&gt;0,"",IF(JRF!Q1645="","",IF(LEFT(JRF!Q1645,1)=IFERROR(VLOOKUP(LEFT(JRF!Q1645,1),$CF$2:$CF$5,1,0),0),"Product Code Required",IF(JRF!V1645="","",IF(JRF!V1645=IFERROR(VLOOKUP(JRF!V1645,$CH:$CH,1,0),0),"Product Code Required","NA")))))</f>
        <v/>
      </c>
      <c r="CK1632" t="str">
        <f>IFERROR(IF(LEN('Journal Template'!F1643)&gt;0,"",IF('Journal Template'!A1643="","",IF(LEFT('Journal Template'!A1643,1)=IFERROR(VLOOKUP(LEFT('Journal Template'!A1643,1),Checks!$CF$2:$CF$5,1,0),0),"Product Code Required",IF('Journal Template'!D1643="","",IF('Journal Template'!D1643=IFERROR(VLOOKUP('Journal Template'!D1643,Checks!$CH:$CH,1,0),0),"Product Code Required","NA"))))),"")</f>
        <v/>
      </c>
    </row>
    <row r="1633" spans="14:89">
      <c r="N1633" t="s">
        <v>8182</v>
      </c>
      <c r="O1633" t="s">
        <v>8183</v>
      </c>
      <c r="P1633" t="s">
        <v>386</v>
      </c>
      <c r="Q1633" s="150" t="str">
        <f>IF(JRF!D1646="","",IF(IFERROR(VLOOKUP(JRF!D1646,Checks!N:P,3,0),0)="A","","Inactive account in Use"))</f>
        <v/>
      </c>
      <c r="R1633" t="str">
        <f>IFERROR(IF('Journal Template'!C2045="","",IF(IFERROR(VLOOKUP('Journal Template'!C2045,Checks!N:P,3,0),0)="A","","Inactive account in Use")),"")</f>
        <v/>
      </c>
      <c r="V1633" s="150" t="str">
        <f>IF(JRF!C1646="","",IF(IFERROR(VLOOKUP(JRF!C1646,Checks!S:U,3,0),0)="A","Entry with System fund Dept",""))</f>
        <v/>
      </c>
      <c r="W1633" t="str">
        <f>IFERROR(IF('Journal Template'!D2045="","",IF(IFERROR(VLOOKUP('Journal Template'!D2045,Checks!S:U,3,0),0)="A","Entry with System fund Dept","")),"")</f>
        <v/>
      </c>
      <c r="X1633" t="s">
        <v>8184</v>
      </c>
      <c r="Y1633" t="s">
        <v>386</v>
      </c>
      <c r="Z1633" t="s">
        <v>8185</v>
      </c>
      <c r="AA1633" t="s">
        <v>391</v>
      </c>
      <c r="AB1633" t="s">
        <v>125</v>
      </c>
      <c r="AC1633" s="150" t="str">
        <f>IFERROR(IF(JRF!C1646="","",IF(AND(VLOOKUP(JRF!C1646,X:AA,4,0)=JRF!B1646,VLOOKUP(JRF!C1646,X:Y,2,0)="A"),"","Inactive Dept Combo Error")),"Inactive Dept Combo Error")</f>
        <v/>
      </c>
      <c r="AD1633" t="str">
        <f>IFERROR(IF('Journal Template'!D2045="","",IF(AND(VLOOKUP('Journal Template'!D2045,X:AA,4,0)='Journal Template'!A2045,VLOOKUP('Journal Template'!D2045,X:Y,2,0)="A"),"","Inactive Dept Combo Error")),"")</f>
        <v/>
      </c>
      <c r="AK1633" s="150" t="str">
        <f>IF(JRF!B1646="","",IF(JRF!B1646=IFERROR(VLOOKUP(JRF!B1646,Checks!AI:AI,1,0),0),"Entry in Branch/Satellite BU's",""))</f>
        <v/>
      </c>
      <c r="AL1633" t="str">
        <f>IFERROR(IF('Journal Template'!A2045="","",IF('Journal Template'!A2045=IFERROR(VLOOKUP('Journal Template'!A2045,Checks!AI:AI,1,0),0),"Entry in Branch/Satellite BU's","")),"")</f>
        <v/>
      </c>
      <c r="AO1633" s="171"/>
      <c r="AP1633" s="171"/>
      <c r="AQ1633" s="171"/>
      <c r="AR1633" s="171"/>
      <c r="CI1633" t="str">
        <f>IF(JRF!F1646&gt;0,"",IF(JRF!B1646="","",IF(LEFT(JRF!B1646,1)=IFERROR(VLOOKUP(LEFT(JRF!B1646,1),$CF$2:$CF$5,1,0),0),"Product Code Required",IF(JRF!C1646="","",IF(JRF!C1646=IFERROR(VLOOKUP(JRF!C1646,$CH:$CH,1,0),0),"Product Code Required","NA")))))</f>
        <v/>
      </c>
      <c r="CJ1633" t="str">
        <f>IF(JRF!AV1646&gt;0,"",IF(JRF!Q1646="","",IF(LEFT(JRF!Q1646,1)=IFERROR(VLOOKUP(LEFT(JRF!Q1646,1),$CF$2:$CF$5,1,0),0),"Product Code Required",IF(JRF!V1646="","",IF(JRF!V1646=IFERROR(VLOOKUP(JRF!V1646,$CH:$CH,1,0),0),"Product Code Required","NA")))))</f>
        <v/>
      </c>
      <c r="CK1633" t="str">
        <f>IFERROR(IF(LEN('Journal Template'!F1644)&gt;0,"",IF('Journal Template'!A1644="","",IF(LEFT('Journal Template'!A1644,1)=IFERROR(VLOOKUP(LEFT('Journal Template'!A1644,1),Checks!$CF$2:$CF$5,1,0),0),"Product Code Required",IF('Journal Template'!D1644="","",IF('Journal Template'!D1644=IFERROR(VLOOKUP('Journal Template'!D1644,Checks!$CH:$CH,1,0),0),"Product Code Required","NA"))))),"")</f>
        <v/>
      </c>
    </row>
    <row r="1634" spans="14:89">
      <c r="N1634" t="s">
        <v>8186</v>
      </c>
      <c r="O1634" t="s">
        <v>8187</v>
      </c>
      <c r="P1634" t="s">
        <v>386</v>
      </c>
      <c r="Q1634" s="150" t="str">
        <f>IF(JRF!D1647="","",IF(IFERROR(VLOOKUP(JRF!D1647,Checks!N:P,3,0),0)="A","","Inactive account in Use"))</f>
        <v/>
      </c>
      <c r="R1634" t="str">
        <f>IFERROR(IF('Journal Template'!C2046="","",IF(IFERROR(VLOOKUP('Journal Template'!C2046,Checks!N:P,3,0),0)="A","","Inactive account in Use")),"")</f>
        <v/>
      </c>
      <c r="V1634" s="150" t="str">
        <f>IF(JRF!C1647="","",IF(IFERROR(VLOOKUP(JRF!C1647,Checks!S:U,3,0),0)="A","Entry with System fund Dept",""))</f>
        <v/>
      </c>
      <c r="W1634" t="str">
        <f>IFERROR(IF('Journal Template'!D2046="","",IF(IFERROR(VLOOKUP('Journal Template'!D2046,Checks!S:U,3,0),0)="A","Entry with System fund Dept","")),"")</f>
        <v/>
      </c>
      <c r="X1634" t="s">
        <v>8188</v>
      </c>
      <c r="Y1634" t="s">
        <v>386</v>
      </c>
      <c r="Z1634" t="s">
        <v>8189</v>
      </c>
      <c r="AA1634" t="s">
        <v>391</v>
      </c>
      <c r="AB1634" t="s">
        <v>125</v>
      </c>
      <c r="AC1634" s="150" t="str">
        <f>IFERROR(IF(JRF!C1647="","",IF(AND(VLOOKUP(JRF!C1647,X:AA,4,0)=JRF!B1647,VLOOKUP(JRF!C1647,X:Y,2,0)="A"),"","Inactive Dept Combo Error")),"Inactive Dept Combo Error")</f>
        <v/>
      </c>
      <c r="AD1634" t="str">
        <f>IFERROR(IF('Journal Template'!D2046="","",IF(AND(VLOOKUP('Journal Template'!D2046,X:AA,4,0)='Journal Template'!A2046,VLOOKUP('Journal Template'!D2046,X:Y,2,0)="A"),"","Inactive Dept Combo Error")),"")</f>
        <v/>
      </c>
      <c r="AK1634" s="150" t="str">
        <f>IF(JRF!B1647="","",IF(JRF!B1647=IFERROR(VLOOKUP(JRF!B1647,Checks!AI:AI,1,0),0),"Entry in Branch/Satellite BU's",""))</f>
        <v/>
      </c>
      <c r="AL1634" t="str">
        <f>IFERROR(IF('Journal Template'!A2046="","",IF('Journal Template'!A2046=IFERROR(VLOOKUP('Journal Template'!A2046,Checks!AI:AI,1,0),0),"Entry in Branch/Satellite BU's","")),"")</f>
        <v/>
      </c>
      <c r="AO1634" s="171"/>
      <c r="AP1634" s="171"/>
      <c r="AQ1634" s="171"/>
      <c r="AR1634" s="171"/>
      <c r="CI1634" t="str">
        <f>IF(JRF!F1647&gt;0,"",IF(JRF!B1647="","",IF(LEFT(JRF!B1647,1)=IFERROR(VLOOKUP(LEFT(JRF!B1647,1),$CF$2:$CF$5,1,0),0),"Product Code Required",IF(JRF!C1647="","",IF(JRF!C1647=IFERROR(VLOOKUP(JRF!C1647,$CH:$CH,1,0),0),"Product Code Required","NA")))))</f>
        <v/>
      </c>
      <c r="CJ1634" t="str">
        <f>IF(JRF!AV1647&gt;0,"",IF(JRF!Q1647="","",IF(LEFT(JRF!Q1647,1)=IFERROR(VLOOKUP(LEFT(JRF!Q1647,1),$CF$2:$CF$5,1,0),0),"Product Code Required",IF(JRF!V1647="","",IF(JRF!V1647=IFERROR(VLOOKUP(JRF!V1647,$CH:$CH,1,0),0),"Product Code Required","NA")))))</f>
        <v/>
      </c>
      <c r="CK1634" t="str">
        <f>IFERROR(IF(LEN('Journal Template'!F1645)&gt;0,"",IF('Journal Template'!A1645="","",IF(LEFT('Journal Template'!A1645,1)=IFERROR(VLOOKUP(LEFT('Journal Template'!A1645,1),Checks!$CF$2:$CF$5,1,0),0),"Product Code Required",IF('Journal Template'!D1645="","",IF('Journal Template'!D1645=IFERROR(VLOOKUP('Journal Template'!D1645,Checks!$CH:$CH,1,0),0),"Product Code Required","NA"))))),"")</f>
        <v/>
      </c>
    </row>
    <row r="1635" spans="14:89">
      <c r="N1635" t="s">
        <v>8190</v>
      </c>
      <c r="O1635" t="s">
        <v>8191</v>
      </c>
      <c r="P1635" t="s">
        <v>386</v>
      </c>
      <c r="Q1635" s="150" t="str">
        <f>IF(JRF!D1648="","",IF(IFERROR(VLOOKUP(JRF!D1648,Checks!N:P,3,0),0)="A","","Inactive account in Use"))</f>
        <v/>
      </c>
      <c r="R1635" t="str">
        <f>IFERROR(IF('Journal Template'!C2047="","",IF(IFERROR(VLOOKUP('Journal Template'!C2047,Checks!N:P,3,0),0)="A","","Inactive account in Use")),"")</f>
        <v/>
      </c>
      <c r="V1635" s="150" t="str">
        <f>IF(JRF!C1648="","",IF(IFERROR(VLOOKUP(JRF!C1648,Checks!S:U,3,0),0)="A","Entry with System fund Dept",""))</f>
        <v/>
      </c>
      <c r="W1635" t="str">
        <f>IFERROR(IF('Journal Template'!D2047="","",IF(IFERROR(VLOOKUP('Journal Template'!D2047,Checks!S:U,3,0),0)="A","Entry with System fund Dept","")),"")</f>
        <v/>
      </c>
      <c r="X1635" t="s">
        <v>8192</v>
      </c>
      <c r="Y1635" t="s">
        <v>389</v>
      </c>
      <c r="Z1635" t="s">
        <v>8193</v>
      </c>
      <c r="AA1635" t="s">
        <v>391</v>
      </c>
      <c r="AB1635" t="s">
        <v>125</v>
      </c>
      <c r="AC1635" s="150" t="str">
        <f>IFERROR(IF(JRF!C1648="","",IF(AND(VLOOKUP(JRF!C1648,X:AA,4,0)=JRF!B1648,VLOOKUP(JRF!C1648,X:Y,2,0)="A"),"","Inactive Dept Combo Error")),"Inactive Dept Combo Error")</f>
        <v/>
      </c>
      <c r="AD1635" t="str">
        <f>IFERROR(IF('Journal Template'!D2047="","",IF(AND(VLOOKUP('Journal Template'!D2047,X:AA,4,0)='Journal Template'!A2047,VLOOKUP('Journal Template'!D2047,X:Y,2,0)="A"),"","Inactive Dept Combo Error")),"")</f>
        <v/>
      </c>
      <c r="AK1635" s="150" t="str">
        <f>IF(JRF!B1648="","",IF(JRF!B1648=IFERROR(VLOOKUP(JRF!B1648,Checks!AI:AI,1,0),0),"Entry in Branch/Satellite BU's",""))</f>
        <v/>
      </c>
      <c r="AL1635" t="str">
        <f>IFERROR(IF('Journal Template'!A2047="","",IF('Journal Template'!A2047=IFERROR(VLOOKUP('Journal Template'!A2047,Checks!AI:AI,1,0),0),"Entry in Branch/Satellite BU's","")),"")</f>
        <v/>
      </c>
      <c r="AO1635" s="171"/>
      <c r="AP1635" s="171"/>
      <c r="AQ1635" s="171"/>
      <c r="AR1635" s="171"/>
      <c r="CI1635" t="str">
        <f>IF(JRF!F1648&gt;0,"",IF(JRF!B1648="","",IF(LEFT(JRF!B1648,1)=IFERROR(VLOOKUP(LEFT(JRF!B1648,1),$CF$2:$CF$5,1,0),0),"Product Code Required",IF(JRF!C1648="","",IF(JRF!C1648=IFERROR(VLOOKUP(JRF!C1648,$CH:$CH,1,0),0),"Product Code Required","NA")))))</f>
        <v/>
      </c>
      <c r="CJ1635" t="str">
        <f>IF(JRF!AV1648&gt;0,"",IF(JRF!Q1648="","",IF(LEFT(JRF!Q1648,1)=IFERROR(VLOOKUP(LEFT(JRF!Q1648,1),$CF$2:$CF$5,1,0),0),"Product Code Required",IF(JRF!V1648="","",IF(JRF!V1648=IFERROR(VLOOKUP(JRF!V1648,$CH:$CH,1,0),0),"Product Code Required","NA")))))</f>
        <v/>
      </c>
      <c r="CK1635" t="str">
        <f>IFERROR(IF(LEN('Journal Template'!F1646)&gt;0,"",IF('Journal Template'!A1646="","",IF(LEFT('Journal Template'!A1646,1)=IFERROR(VLOOKUP(LEFT('Journal Template'!A1646,1),Checks!$CF$2:$CF$5,1,0),0),"Product Code Required",IF('Journal Template'!D1646="","",IF('Journal Template'!D1646=IFERROR(VLOOKUP('Journal Template'!D1646,Checks!$CH:$CH,1,0),0),"Product Code Required","NA"))))),"")</f>
        <v/>
      </c>
    </row>
    <row r="1636" spans="14:89">
      <c r="N1636" t="s">
        <v>8194</v>
      </c>
      <c r="O1636" t="s">
        <v>8195</v>
      </c>
      <c r="P1636" t="s">
        <v>386</v>
      </c>
      <c r="Q1636" s="150" t="str">
        <f>IF(JRF!D1649="","",IF(IFERROR(VLOOKUP(JRF!D1649,Checks!N:P,3,0),0)="A","","Inactive account in Use"))</f>
        <v/>
      </c>
      <c r="R1636" t="str">
        <f>IFERROR(IF('Journal Template'!C2048="","",IF(IFERROR(VLOOKUP('Journal Template'!C2048,Checks!N:P,3,0),0)="A","","Inactive account in Use")),"")</f>
        <v/>
      </c>
      <c r="V1636" s="150" t="str">
        <f>IF(JRF!C1649="","",IF(IFERROR(VLOOKUP(JRF!C1649,Checks!S:U,3,0),0)="A","Entry with System fund Dept",""))</f>
        <v/>
      </c>
      <c r="W1636" t="str">
        <f>IFERROR(IF('Journal Template'!D2048="","",IF(IFERROR(VLOOKUP('Journal Template'!D2048,Checks!S:U,3,0),0)="A","Entry with System fund Dept","")),"")</f>
        <v/>
      </c>
      <c r="X1636" t="s">
        <v>7473</v>
      </c>
      <c r="Y1636" t="s">
        <v>386</v>
      </c>
      <c r="Z1636" t="s">
        <v>8196</v>
      </c>
      <c r="AA1636" t="s">
        <v>391</v>
      </c>
      <c r="AB1636" t="s">
        <v>125</v>
      </c>
      <c r="AC1636" s="150" t="str">
        <f>IFERROR(IF(JRF!C1649="","",IF(AND(VLOOKUP(JRF!C1649,X:AA,4,0)=JRF!B1649,VLOOKUP(JRF!C1649,X:Y,2,0)="A"),"","Inactive Dept Combo Error")),"Inactive Dept Combo Error")</f>
        <v/>
      </c>
      <c r="AD1636" t="str">
        <f>IFERROR(IF('Journal Template'!D2048="","",IF(AND(VLOOKUP('Journal Template'!D2048,X:AA,4,0)='Journal Template'!A2048,VLOOKUP('Journal Template'!D2048,X:Y,2,0)="A"),"","Inactive Dept Combo Error")),"")</f>
        <v/>
      </c>
      <c r="AK1636" s="150" t="str">
        <f>IF(JRF!B1649="","",IF(JRF!B1649=IFERROR(VLOOKUP(JRF!B1649,Checks!AI:AI,1,0),0),"Entry in Branch/Satellite BU's",""))</f>
        <v/>
      </c>
      <c r="AL1636" t="str">
        <f>IFERROR(IF('Journal Template'!A2048="","",IF('Journal Template'!A2048=IFERROR(VLOOKUP('Journal Template'!A2048,Checks!AI:AI,1,0),0),"Entry in Branch/Satellite BU's","")),"")</f>
        <v/>
      </c>
      <c r="AO1636" s="171"/>
      <c r="AP1636" s="171"/>
      <c r="AQ1636" s="171"/>
      <c r="AR1636" s="171"/>
      <c r="CI1636" t="str">
        <f>IF(JRF!F1649&gt;0,"",IF(JRF!B1649="","",IF(LEFT(JRF!B1649,1)=IFERROR(VLOOKUP(LEFT(JRF!B1649,1),$CF$2:$CF$5,1,0),0),"Product Code Required",IF(JRF!C1649="","",IF(JRF!C1649=IFERROR(VLOOKUP(JRF!C1649,$CH:$CH,1,0),0),"Product Code Required","NA")))))</f>
        <v/>
      </c>
      <c r="CJ1636" t="str">
        <f>IF(JRF!AV1649&gt;0,"",IF(JRF!Q1649="","",IF(LEFT(JRF!Q1649,1)=IFERROR(VLOOKUP(LEFT(JRF!Q1649,1),$CF$2:$CF$5,1,0),0),"Product Code Required",IF(JRF!V1649="","",IF(JRF!V1649=IFERROR(VLOOKUP(JRF!V1649,$CH:$CH,1,0),0),"Product Code Required","NA")))))</f>
        <v/>
      </c>
      <c r="CK1636" t="str">
        <f>IFERROR(IF(LEN('Journal Template'!F1647)&gt;0,"",IF('Journal Template'!A1647="","",IF(LEFT('Journal Template'!A1647,1)=IFERROR(VLOOKUP(LEFT('Journal Template'!A1647,1),Checks!$CF$2:$CF$5,1,0),0),"Product Code Required",IF('Journal Template'!D1647="","",IF('Journal Template'!D1647=IFERROR(VLOOKUP('Journal Template'!D1647,Checks!$CH:$CH,1,0),0),"Product Code Required","NA"))))),"")</f>
        <v/>
      </c>
    </row>
    <row r="1637" spans="14:89">
      <c r="N1637" t="s">
        <v>8197</v>
      </c>
      <c r="O1637" t="s">
        <v>8198</v>
      </c>
      <c r="P1637" t="s">
        <v>386</v>
      </c>
      <c r="Q1637" s="150" t="str">
        <f>IF(JRF!D1650="","",IF(IFERROR(VLOOKUP(JRF!D1650,Checks!N:P,3,0),0)="A","","Inactive account in Use"))</f>
        <v/>
      </c>
      <c r="R1637" t="str">
        <f>IFERROR(IF('Journal Template'!C2049="","",IF(IFERROR(VLOOKUP('Journal Template'!C2049,Checks!N:P,3,0),0)="A","","Inactive account in Use")),"")</f>
        <v/>
      </c>
      <c r="V1637" s="150" t="str">
        <f>IF(JRF!C1650="","",IF(IFERROR(VLOOKUP(JRF!C1650,Checks!S:U,3,0),0)="A","Entry with System fund Dept",""))</f>
        <v/>
      </c>
      <c r="W1637" t="str">
        <f>IFERROR(IF('Journal Template'!D2049="","",IF(IFERROR(VLOOKUP('Journal Template'!D2049,Checks!S:U,3,0),0)="A","Entry with System fund Dept","")),"")</f>
        <v/>
      </c>
      <c r="X1637" t="s">
        <v>4203</v>
      </c>
      <c r="Y1637" t="s">
        <v>386</v>
      </c>
      <c r="Z1637" t="s">
        <v>8199</v>
      </c>
      <c r="AA1637" t="s">
        <v>391</v>
      </c>
      <c r="AB1637" t="s">
        <v>125</v>
      </c>
      <c r="AC1637" s="150" t="str">
        <f>IFERROR(IF(JRF!C1650="","",IF(AND(VLOOKUP(JRF!C1650,X:AA,4,0)=JRF!B1650,VLOOKUP(JRF!C1650,X:Y,2,0)="A"),"","Inactive Dept Combo Error")),"Inactive Dept Combo Error")</f>
        <v/>
      </c>
      <c r="AD1637" t="str">
        <f>IFERROR(IF('Journal Template'!D2049="","",IF(AND(VLOOKUP('Journal Template'!D2049,X:AA,4,0)='Journal Template'!A2049,VLOOKUP('Journal Template'!D2049,X:Y,2,0)="A"),"","Inactive Dept Combo Error")),"")</f>
        <v/>
      </c>
      <c r="AK1637" s="150" t="str">
        <f>IF(JRF!B1650="","",IF(JRF!B1650=IFERROR(VLOOKUP(JRF!B1650,Checks!AI:AI,1,0),0),"Entry in Branch/Satellite BU's",""))</f>
        <v/>
      </c>
      <c r="AL1637" t="str">
        <f>IFERROR(IF('Journal Template'!A2049="","",IF('Journal Template'!A2049=IFERROR(VLOOKUP('Journal Template'!A2049,Checks!AI:AI,1,0),0),"Entry in Branch/Satellite BU's","")),"")</f>
        <v/>
      </c>
      <c r="AO1637" s="171"/>
      <c r="AP1637" s="171"/>
      <c r="AQ1637" s="171"/>
      <c r="AR1637" s="171"/>
      <c r="CI1637" t="str">
        <f>IF(JRF!F1650&gt;0,"",IF(JRF!B1650="","",IF(LEFT(JRF!B1650,1)=IFERROR(VLOOKUP(LEFT(JRF!B1650,1),$CF$2:$CF$5,1,0),0),"Product Code Required",IF(JRF!C1650="","",IF(JRF!C1650=IFERROR(VLOOKUP(JRF!C1650,$CH:$CH,1,0),0),"Product Code Required","NA")))))</f>
        <v/>
      </c>
      <c r="CJ1637" t="str">
        <f>IF(JRF!AV1650&gt;0,"",IF(JRF!Q1650="","",IF(LEFT(JRF!Q1650,1)=IFERROR(VLOOKUP(LEFT(JRF!Q1650,1),$CF$2:$CF$5,1,0),0),"Product Code Required",IF(JRF!V1650="","",IF(JRF!V1650=IFERROR(VLOOKUP(JRF!V1650,$CH:$CH,1,0),0),"Product Code Required","NA")))))</f>
        <v/>
      </c>
      <c r="CK1637" t="str">
        <f>IFERROR(IF(LEN('Journal Template'!F1648)&gt;0,"",IF('Journal Template'!A1648="","",IF(LEFT('Journal Template'!A1648,1)=IFERROR(VLOOKUP(LEFT('Journal Template'!A1648,1),Checks!$CF$2:$CF$5,1,0),0),"Product Code Required",IF('Journal Template'!D1648="","",IF('Journal Template'!D1648=IFERROR(VLOOKUP('Journal Template'!D1648,Checks!$CH:$CH,1,0),0),"Product Code Required","NA"))))),"")</f>
        <v/>
      </c>
    </row>
    <row r="1638" spans="14:89">
      <c r="N1638" t="s">
        <v>8200</v>
      </c>
      <c r="O1638" t="s">
        <v>8201</v>
      </c>
      <c r="P1638" t="s">
        <v>386</v>
      </c>
      <c r="Q1638" s="150" t="str">
        <f>IF(JRF!D1651="","",IF(IFERROR(VLOOKUP(JRF!D1651,Checks!N:P,3,0),0)="A","","Inactive account in Use"))</f>
        <v/>
      </c>
      <c r="R1638" t="str">
        <f>IFERROR(IF('Journal Template'!C2050="","",IF(IFERROR(VLOOKUP('Journal Template'!C2050,Checks!N:P,3,0),0)="A","","Inactive account in Use")),"")</f>
        <v/>
      </c>
      <c r="V1638" s="150" t="str">
        <f>IF(JRF!C1651="","",IF(IFERROR(VLOOKUP(JRF!C1651,Checks!S:U,3,0),0)="A","Entry with System fund Dept",""))</f>
        <v/>
      </c>
      <c r="W1638" t="str">
        <f>IFERROR(IF('Journal Template'!D2050="","",IF(IFERROR(VLOOKUP('Journal Template'!D2050,Checks!S:U,3,0),0)="A","Entry with System fund Dept","")),"")</f>
        <v/>
      </c>
      <c r="X1638" t="s">
        <v>8202</v>
      </c>
      <c r="Y1638" t="s">
        <v>389</v>
      </c>
      <c r="Z1638" t="s">
        <v>8203</v>
      </c>
      <c r="AA1638" t="s">
        <v>391</v>
      </c>
      <c r="AB1638" t="s">
        <v>125</v>
      </c>
      <c r="AC1638" s="150" t="str">
        <f>IFERROR(IF(JRF!C1651="","",IF(AND(VLOOKUP(JRF!C1651,X:AA,4,0)=JRF!B1651,VLOOKUP(JRF!C1651,X:Y,2,0)="A"),"","Inactive Dept Combo Error")),"Inactive Dept Combo Error")</f>
        <v/>
      </c>
      <c r="AD1638" t="str">
        <f>IFERROR(IF('Journal Template'!D2050="","",IF(AND(VLOOKUP('Journal Template'!D2050,X:AA,4,0)='Journal Template'!A2050,VLOOKUP('Journal Template'!D2050,X:Y,2,0)="A"),"","Inactive Dept Combo Error")),"")</f>
        <v/>
      </c>
      <c r="AK1638" s="150" t="str">
        <f>IF(JRF!B1651="","",IF(JRF!B1651=IFERROR(VLOOKUP(JRF!B1651,Checks!AI:AI,1,0),0),"Entry in Branch/Satellite BU's",""))</f>
        <v/>
      </c>
      <c r="AL1638" t="str">
        <f>IFERROR(IF('Journal Template'!A2050="","",IF('Journal Template'!A2050=IFERROR(VLOOKUP('Journal Template'!A2050,Checks!AI:AI,1,0),0),"Entry in Branch/Satellite BU's","")),"")</f>
        <v/>
      </c>
      <c r="AO1638" s="171"/>
      <c r="AP1638" s="171"/>
      <c r="AQ1638" s="171"/>
      <c r="AR1638" s="171"/>
      <c r="CI1638" t="str">
        <f>IF(JRF!F1651&gt;0,"",IF(JRF!B1651="","",IF(LEFT(JRF!B1651,1)=IFERROR(VLOOKUP(LEFT(JRF!B1651,1),$CF$2:$CF$5,1,0),0),"Product Code Required",IF(JRF!C1651="","",IF(JRF!C1651=IFERROR(VLOOKUP(JRF!C1651,$CH:$CH,1,0),0),"Product Code Required","NA")))))</f>
        <v/>
      </c>
      <c r="CJ1638" t="str">
        <f>IF(JRF!AV1651&gt;0,"",IF(JRF!Q1651="","",IF(LEFT(JRF!Q1651,1)=IFERROR(VLOOKUP(LEFT(JRF!Q1651,1),$CF$2:$CF$5,1,0),0),"Product Code Required",IF(JRF!V1651="","",IF(JRF!V1651=IFERROR(VLOOKUP(JRF!V1651,$CH:$CH,1,0),0),"Product Code Required","NA")))))</f>
        <v/>
      </c>
      <c r="CK1638" t="str">
        <f>IFERROR(IF(LEN('Journal Template'!F1649)&gt;0,"",IF('Journal Template'!A1649="","",IF(LEFT('Journal Template'!A1649,1)=IFERROR(VLOOKUP(LEFT('Journal Template'!A1649,1),Checks!$CF$2:$CF$5,1,0),0),"Product Code Required",IF('Journal Template'!D1649="","",IF('Journal Template'!D1649=IFERROR(VLOOKUP('Journal Template'!D1649,Checks!$CH:$CH,1,0),0),"Product Code Required","NA"))))),"")</f>
        <v/>
      </c>
    </row>
    <row r="1639" spans="14:89">
      <c r="N1639" t="s">
        <v>8204</v>
      </c>
      <c r="O1639" t="s">
        <v>8205</v>
      </c>
      <c r="P1639" t="s">
        <v>386</v>
      </c>
      <c r="Q1639" s="150" t="str">
        <f>IF(JRF!D1652="","",IF(IFERROR(VLOOKUP(JRF!D1652,Checks!N:P,3,0),0)="A","","Inactive account in Use"))</f>
        <v/>
      </c>
      <c r="R1639" t="str">
        <f>IFERROR(IF('Journal Template'!C2051="","",IF(IFERROR(VLOOKUP('Journal Template'!C2051,Checks!N:P,3,0),0)="A","","Inactive account in Use")),"")</f>
        <v/>
      </c>
      <c r="V1639" s="150" t="str">
        <f>IF(JRF!C1652="","",IF(IFERROR(VLOOKUP(JRF!C1652,Checks!S:U,3,0),0)="A","Entry with System fund Dept",""))</f>
        <v/>
      </c>
      <c r="W1639" t="str">
        <f>IFERROR(IF('Journal Template'!D2051="","",IF(IFERROR(VLOOKUP('Journal Template'!D2051,Checks!S:U,3,0),0)="A","Entry with System fund Dept","")),"")</f>
        <v/>
      </c>
      <c r="X1639" t="s">
        <v>8206</v>
      </c>
      <c r="Y1639" t="s">
        <v>389</v>
      </c>
      <c r="Z1639" t="s">
        <v>8207</v>
      </c>
      <c r="AA1639" t="s">
        <v>623</v>
      </c>
      <c r="AB1639" t="s">
        <v>1769</v>
      </c>
      <c r="AC1639" s="150" t="str">
        <f>IFERROR(IF(JRF!C1652="","",IF(AND(VLOOKUP(JRF!C1652,X:AA,4,0)=JRF!B1652,VLOOKUP(JRF!C1652,X:Y,2,0)="A"),"","Inactive Dept Combo Error")),"Inactive Dept Combo Error")</f>
        <v/>
      </c>
      <c r="AD1639" t="str">
        <f>IFERROR(IF('Journal Template'!D2051="","",IF(AND(VLOOKUP('Journal Template'!D2051,X:AA,4,0)='Journal Template'!A2051,VLOOKUP('Journal Template'!D2051,X:Y,2,0)="A"),"","Inactive Dept Combo Error")),"")</f>
        <v/>
      </c>
      <c r="AK1639" s="150" t="str">
        <f>IF(JRF!B1652="","",IF(JRF!B1652=IFERROR(VLOOKUP(JRF!B1652,Checks!AI:AI,1,0),0),"Entry in Branch/Satellite BU's",""))</f>
        <v/>
      </c>
      <c r="AL1639" t="str">
        <f>IFERROR(IF('Journal Template'!A2051="","",IF('Journal Template'!A2051=IFERROR(VLOOKUP('Journal Template'!A2051,Checks!AI:AI,1,0),0),"Entry in Branch/Satellite BU's","")),"")</f>
        <v/>
      </c>
      <c r="AO1639" s="171"/>
      <c r="AP1639" s="171"/>
      <c r="AQ1639" s="171"/>
      <c r="AR1639" s="171"/>
      <c r="CI1639" t="str">
        <f>IF(JRF!F1652&gt;0,"",IF(JRF!B1652="","",IF(LEFT(JRF!B1652,1)=IFERROR(VLOOKUP(LEFT(JRF!B1652,1),$CF$2:$CF$5,1,0),0),"Product Code Required",IF(JRF!C1652="","",IF(JRF!C1652=IFERROR(VLOOKUP(JRF!C1652,$CH:$CH,1,0),0),"Product Code Required","NA")))))</f>
        <v/>
      </c>
      <c r="CJ1639" t="str">
        <f>IF(JRF!AV1652&gt;0,"",IF(JRF!Q1652="","",IF(LEFT(JRF!Q1652,1)=IFERROR(VLOOKUP(LEFT(JRF!Q1652,1),$CF$2:$CF$5,1,0),0),"Product Code Required",IF(JRF!V1652="","",IF(JRF!V1652=IFERROR(VLOOKUP(JRF!V1652,$CH:$CH,1,0),0),"Product Code Required","NA")))))</f>
        <v/>
      </c>
      <c r="CK1639" t="str">
        <f>IFERROR(IF(LEN('Journal Template'!F1650)&gt;0,"",IF('Journal Template'!A1650="","",IF(LEFT('Journal Template'!A1650,1)=IFERROR(VLOOKUP(LEFT('Journal Template'!A1650,1),Checks!$CF$2:$CF$5,1,0),0),"Product Code Required",IF('Journal Template'!D1650="","",IF('Journal Template'!D1650=IFERROR(VLOOKUP('Journal Template'!D1650,Checks!$CH:$CH,1,0),0),"Product Code Required","NA"))))),"")</f>
        <v/>
      </c>
    </row>
    <row r="1640" spans="14:89">
      <c r="N1640" t="s">
        <v>8208</v>
      </c>
      <c r="O1640" t="s">
        <v>8209</v>
      </c>
      <c r="P1640" t="s">
        <v>386</v>
      </c>
      <c r="Q1640" s="150" t="str">
        <f>IF(JRF!D1653="","",IF(IFERROR(VLOOKUP(JRF!D1653,Checks!N:P,3,0),0)="A","","Inactive account in Use"))</f>
        <v/>
      </c>
      <c r="R1640" t="str">
        <f>IFERROR(IF('Journal Template'!C2052="","",IF(IFERROR(VLOOKUP('Journal Template'!C2052,Checks!N:P,3,0),0)="A","","Inactive account in Use")),"")</f>
        <v/>
      </c>
      <c r="V1640" s="150" t="str">
        <f>IF(JRF!C1653="","",IF(IFERROR(VLOOKUP(JRF!C1653,Checks!S:U,3,0),0)="A","Entry with System fund Dept",""))</f>
        <v/>
      </c>
      <c r="W1640" t="str">
        <f>IFERROR(IF('Journal Template'!D2052="","",IF(IFERROR(VLOOKUP('Journal Template'!D2052,Checks!S:U,3,0),0)="A","Entry with System fund Dept","")),"")</f>
        <v/>
      </c>
      <c r="X1640" t="s">
        <v>8210</v>
      </c>
      <c r="Y1640" t="s">
        <v>386</v>
      </c>
      <c r="Z1640" t="s">
        <v>8211</v>
      </c>
      <c r="AA1640" t="s">
        <v>391</v>
      </c>
      <c r="AB1640" t="s">
        <v>125</v>
      </c>
      <c r="AC1640" s="150" t="str">
        <f>IFERROR(IF(JRF!C1653="","",IF(AND(VLOOKUP(JRF!C1653,X:AA,4,0)=JRF!B1653,VLOOKUP(JRF!C1653,X:Y,2,0)="A"),"","Inactive Dept Combo Error")),"Inactive Dept Combo Error")</f>
        <v/>
      </c>
      <c r="AD1640" t="str">
        <f>IFERROR(IF('Journal Template'!D2052="","",IF(AND(VLOOKUP('Journal Template'!D2052,X:AA,4,0)='Journal Template'!A2052,VLOOKUP('Journal Template'!D2052,X:Y,2,0)="A"),"","Inactive Dept Combo Error")),"")</f>
        <v/>
      </c>
      <c r="AK1640" s="150" t="str">
        <f>IF(JRF!B1653="","",IF(JRF!B1653=IFERROR(VLOOKUP(JRF!B1653,Checks!AI:AI,1,0),0),"Entry in Branch/Satellite BU's",""))</f>
        <v/>
      </c>
      <c r="AL1640" t="str">
        <f>IFERROR(IF('Journal Template'!A2052="","",IF('Journal Template'!A2052=IFERROR(VLOOKUP('Journal Template'!A2052,Checks!AI:AI,1,0),0),"Entry in Branch/Satellite BU's","")),"")</f>
        <v/>
      </c>
      <c r="AO1640" s="171"/>
      <c r="AP1640" s="171"/>
      <c r="AQ1640" s="171"/>
      <c r="AR1640" s="171"/>
      <c r="CI1640" t="str">
        <f>IF(JRF!F1653&gt;0,"",IF(JRF!B1653="","",IF(LEFT(JRF!B1653,1)=IFERROR(VLOOKUP(LEFT(JRF!B1653,1),$CF$2:$CF$5,1,0),0),"Product Code Required",IF(JRF!C1653="","",IF(JRF!C1653=IFERROR(VLOOKUP(JRF!C1653,$CH:$CH,1,0),0),"Product Code Required","NA")))))</f>
        <v/>
      </c>
      <c r="CJ1640" t="str">
        <f>IF(JRF!AV1653&gt;0,"",IF(JRF!Q1653="","",IF(LEFT(JRF!Q1653,1)=IFERROR(VLOOKUP(LEFT(JRF!Q1653,1),$CF$2:$CF$5,1,0),0),"Product Code Required",IF(JRF!V1653="","",IF(JRF!V1653=IFERROR(VLOOKUP(JRF!V1653,$CH:$CH,1,0),0),"Product Code Required","NA")))))</f>
        <v/>
      </c>
      <c r="CK1640" t="str">
        <f>IFERROR(IF(LEN('Journal Template'!F1651)&gt;0,"",IF('Journal Template'!A1651="","",IF(LEFT('Journal Template'!A1651,1)=IFERROR(VLOOKUP(LEFT('Journal Template'!A1651,1),Checks!$CF$2:$CF$5,1,0),0),"Product Code Required",IF('Journal Template'!D1651="","",IF('Journal Template'!D1651=IFERROR(VLOOKUP('Journal Template'!D1651,Checks!$CH:$CH,1,0),0),"Product Code Required","NA"))))),"")</f>
        <v/>
      </c>
    </row>
    <row r="1641" spans="14:89">
      <c r="N1641" t="s">
        <v>8212</v>
      </c>
      <c r="O1641" t="s">
        <v>8213</v>
      </c>
      <c r="P1641" t="s">
        <v>386</v>
      </c>
      <c r="Q1641" s="150" t="str">
        <f>IF(JRF!D1654="","",IF(IFERROR(VLOOKUP(JRF!D1654,Checks!N:P,3,0),0)="A","","Inactive account in Use"))</f>
        <v/>
      </c>
      <c r="R1641" t="str">
        <f>IFERROR(IF('Journal Template'!C2053="","",IF(IFERROR(VLOOKUP('Journal Template'!C2053,Checks!N:P,3,0),0)="A","","Inactive account in Use")),"")</f>
        <v/>
      </c>
      <c r="V1641" s="150" t="str">
        <f>IF(JRF!C1654="","",IF(IFERROR(VLOOKUP(JRF!C1654,Checks!S:U,3,0),0)="A","Entry with System fund Dept",""))</f>
        <v/>
      </c>
      <c r="W1641" t="str">
        <f>IFERROR(IF('Journal Template'!D2053="","",IF(IFERROR(VLOOKUP('Journal Template'!D2053,Checks!S:U,3,0),0)="A","Entry with System fund Dept","")),"")</f>
        <v/>
      </c>
      <c r="X1641" t="s">
        <v>8214</v>
      </c>
      <c r="Y1641" t="s">
        <v>386</v>
      </c>
      <c r="Z1641" t="s">
        <v>8215</v>
      </c>
      <c r="AA1641" t="s">
        <v>391</v>
      </c>
      <c r="AB1641" t="s">
        <v>125</v>
      </c>
      <c r="AC1641" s="150" t="str">
        <f>IFERROR(IF(JRF!C1654="","",IF(AND(VLOOKUP(JRF!C1654,X:AA,4,0)=JRF!B1654,VLOOKUP(JRF!C1654,X:Y,2,0)="A"),"","Inactive Dept Combo Error")),"Inactive Dept Combo Error")</f>
        <v/>
      </c>
      <c r="AD1641" t="str">
        <f>IFERROR(IF('Journal Template'!D2053="","",IF(AND(VLOOKUP('Journal Template'!D2053,X:AA,4,0)='Journal Template'!A2053,VLOOKUP('Journal Template'!D2053,X:Y,2,0)="A"),"","Inactive Dept Combo Error")),"")</f>
        <v/>
      </c>
      <c r="AK1641" s="150" t="str">
        <f>IF(JRF!B1654="","",IF(JRF!B1654=IFERROR(VLOOKUP(JRF!B1654,Checks!AI:AI,1,0),0),"Entry in Branch/Satellite BU's",""))</f>
        <v/>
      </c>
      <c r="AL1641" t="str">
        <f>IFERROR(IF('Journal Template'!A2053="","",IF('Journal Template'!A2053=IFERROR(VLOOKUP('Journal Template'!A2053,Checks!AI:AI,1,0),0),"Entry in Branch/Satellite BU's","")),"")</f>
        <v/>
      </c>
      <c r="AO1641" s="171"/>
      <c r="AP1641" s="171"/>
      <c r="AQ1641" s="171"/>
      <c r="AR1641" s="171"/>
      <c r="CI1641" t="str">
        <f>IF(JRF!F1654&gt;0,"",IF(JRF!B1654="","",IF(LEFT(JRF!B1654,1)=IFERROR(VLOOKUP(LEFT(JRF!B1654,1),$CF$2:$CF$5,1,0),0),"Product Code Required",IF(JRF!C1654="","",IF(JRF!C1654=IFERROR(VLOOKUP(JRF!C1654,$CH:$CH,1,0),0),"Product Code Required","NA")))))</f>
        <v/>
      </c>
      <c r="CJ1641" t="str">
        <f>IF(JRF!AV1654&gt;0,"",IF(JRF!Q1654="","",IF(LEFT(JRF!Q1654,1)=IFERROR(VLOOKUP(LEFT(JRF!Q1654,1),$CF$2:$CF$5,1,0),0),"Product Code Required",IF(JRF!V1654="","",IF(JRF!V1654=IFERROR(VLOOKUP(JRF!V1654,$CH:$CH,1,0),0),"Product Code Required","NA")))))</f>
        <v/>
      </c>
      <c r="CK1641" t="str">
        <f>IFERROR(IF(LEN('Journal Template'!F1652)&gt;0,"",IF('Journal Template'!A1652="","",IF(LEFT('Journal Template'!A1652,1)=IFERROR(VLOOKUP(LEFT('Journal Template'!A1652,1),Checks!$CF$2:$CF$5,1,0),0),"Product Code Required",IF('Journal Template'!D1652="","",IF('Journal Template'!D1652=IFERROR(VLOOKUP('Journal Template'!D1652,Checks!$CH:$CH,1,0),0),"Product Code Required","NA"))))),"")</f>
        <v/>
      </c>
    </row>
    <row r="1642" spans="14:89">
      <c r="N1642" t="s">
        <v>8216</v>
      </c>
      <c r="O1642" t="s">
        <v>8217</v>
      </c>
      <c r="P1642" t="s">
        <v>386</v>
      </c>
      <c r="Q1642" s="150" t="str">
        <f>IF(JRF!D1655="","",IF(IFERROR(VLOOKUP(JRF!D1655,Checks!N:P,3,0),0)="A","","Inactive account in Use"))</f>
        <v/>
      </c>
      <c r="R1642" t="str">
        <f>IFERROR(IF('Journal Template'!C2054="","",IF(IFERROR(VLOOKUP('Journal Template'!C2054,Checks!N:P,3,0),0)="A","","Inactive account in Use")),"")</f>
        <v/>
      </c>
      <c r="V1642" s="150" t="str">
        <f>IF(JRF!C1655="","",IF(IFERROR(VLOOKUP(JRF!C1655,Checks!S:U,3,0),0)="A","Entry with System fund Dept",""))</f>
        <v/>
      </c>
      <c r="W1642" t="str">
        <f>IFERROR(IF('Journal Template'!D2054="","",IF(IFERROR(VLOOKUP('Journal Template'!D2054,Checks!S:U,3,0),0)="A","Entry with System fund Dept","")),"")</f>
        <v/>
      </c>
      <c r="X1642" t="s">
        <v>8218</v>
      </c>
      <c r="Y1642" t="s">
        <v>386</v>
      </c>
      <c r="Z1642" t="s">
        <v>8219</v>
      </c>
      <c r="AA1642" t="s">
        <v>391</v>
      </c>
      <c r="AB1642" t="s">
        <v>125</v>
      </c>
      <c r="AC1642" s="150" t="str">
        <f>IFERROR(IF(JRF!C1655="","",IF(AND(VLOOKUP(JRF!C1655,X:AA,4,0)=JRF!B1655,VLOOKUP(JRF!C1655,X:Y,2,0)="A"),"","Inactive Dept Combo Error")),"Inactive Dept Combo Error")</f>
        <v/>
      </c>
      <c r="AD1642" t="str">
        <f>IFERROR(IF('Journal Template'!D2054="","",IF(AND(VLOOKUP('Journal Template'!D2054,X:AA,4,0)='Journal Template'!A2054,VLOOKUP('Journal Template'!D2054,X:Y,2,0)="A"),"","Inactive Dept Combo Error")),"")</f>
        <v/>
      </c>
      <c r="AK1642" s="150" t="str">
        <f>IF(JRF!B1655="","",IF(JRF!B1655=IFERROR(VLOOKUP(JRF!B1655,Checks!AI:AI,1,0),0),"Entry in Branch/Satellite BU's",""))</f>
        <v/>
      </c>
      <c r="AL1642" t="str">
        <f>IFERROR(IF('Journal Template'!A2054="","",IF('Journal Template'!A2054=IFERROR(VLOOKUP('Journal Template'!A2054,Checks!AI:AI,1,0),0),"Entry in Branch/Satellite BU's","")),"")</f>
        <v/>
      </c>
      <c r="AO1642" s="171"/>
      <c r="AP1642" s="171"/>
      <c r="AQ1642" s="171"/>
      <c r="AR1642" s="171"/>
      <c r="CI1642" t="str">
        <f>IF(JRF!F1655&gt;0,"",IF(JRF!B1655="","",IF(LEFT(JRF!B1655,1)=IFERROR(VLOOKUP(LEFT(JRF!B1655,1),$CF$2:$CF$5,1,0),0),"Product Code Required",IF(JRF!C1655="","",IF(JRF!C1655=IFERROR(VLOOKUP(JRF!C1655,$CH:$CH,1,0),0),"Product Code Required","NA")))))</f>
        <v/>
      </c>
      <c r="CJ1642" t="str">
        <f>IF(JRF!AV1655&gt;0,"",IF(JRF!Q1655="","",IF(LEFT(JRF!Q1655,1)=IFERROR(VLOOKUP(LEFT(JRF!Q1655,1),$CF$2:$CF$5,1,0),0),"Product Code Required",IF(JRF!V1655="","",IF(JRF!V1655=IFERROR(VLOOKUP(JRF!V1655,$CH:$CH,1,0),0),"Product Code Required","NA")))))</f>
        <v/>
      </c>
      <c r="CK1642" t="str">
        <f>IFERROR(IF(LEN('Journal Template'!F1653)&gt;0,"",IF('Journal Template'!A1653="","",IF(LEFT('Journal Template'!A1653,1)=IFERROR(VLOOKUP(LEFT('Journal Template'!A1653,1),Checks!$CF$2:$CF$5,1,0),0),"Product Code Required",IF('Journal Template'!D1653="","",IF('Journal Template'!D1653=IFERROR(VLOOKUP('Journal Template'!D1653,Checks!$CH:$CH,1,0),0),"Product Code Required","NA"))))),"")</f>
        <v/>
      </c>
    </row>
    <row r="1643" spans="14:89">
      <c r="N1643" t="s">
        <v>8220</v>
      </c>
      <c r="O1643" t="s">
        <v>8221</v>
      </c>
      <c r="P1643" t="s">
        <v>386</v>
      </c>
      <c r="Q1643" s="150" t="str">
        <f>IF(JRF!D1656="","",IF(IFERROR(VLOOKUP(JRF!D1656,Checks!N:P,3,0),0)="A","","Inactive account in Use"))</f>
        <v/>
      </c>
      <c r="R1643" t="str">
        <f>IFERROR(IF('Journal Template'!C2055="","",IF(IFERROR(VLOOKUP('Journal Template'!C2055,Checks!N:P,3,0),0)="A","","Inactive account in Use")),"")</f>
        <v/>
      </c>
      <c r="V1643" s="150" t="str">
        <f>IF(JRF!C1656="","",IF(IFERROR(VLOOKUP(JRF!C1656,Checks!S:U,3,0),0)="A","Entry with System fund Dept",""))</f>
        <v/>
      </c>
      <c r="W1643" t="str">
        <f>IFERROR(IF('Journal Template'!D2055="","",IF(IFERROR(VLOOKUP('Journal Template'!D2055,Checks!S:U,3,0),0)="A","Entry with System fund Dept","")),"")</f>
        <v/>
      </c>
      <c r="X1643" t="s">
        <v>8222</v>
      </c>
      <c r="Y1643" t="s">
        <v>386</v>
      </c>
      <c r="Z1643" t="s">
        <v>8223</v>
      </c>
      <c r="AA1643" t="s">
        <v>623</v>
      </c>
      <c r="AB1643" t="s">
        <v>1769</v>
      </c>
      <c r="AC1643" s="150" t="str">
        <f>IFERROR(IF(JRF!C1656="","",IF(AND(VLOOKUP(JRF!C1656,X:AA,4,0)=JRF!B1656,VLOOKUP(JRF!C1656,X:Y,2,0)="A"),"","Inactive Dept Combo Error")),"Inactive Dept Combo Error")</f>
        <v/>
      </c>
      <c r="AD1643" t="str">
        <f>IFERROR(IF('Journal Template'!D2055="","",IF(AND(VLOOKUP('Journal Template'!D2055,X:AA,4,0)='Journal Template'!A2055,VLOOKUP('Journal Template'!D2055,X:Y,2,0)="A"),"","Inactive Dept Combo Error")),"")</f>
        <v/>
      </c>
      <c r="AK1643" s="150" t="str">
        <f>IF(JRF!B1656="","",IF(JRF!B1656=IFERROR(VLOOKUP(JRF!B1656,Checks!AI:AI,1,0),0),"Entry in Branch/Satellite BU's",""))</f>
        <v/>
      </c>
      <c r="AL1643" t="str">
        <f>IFERROR(IF('Journal Template'!A2055="","",IF('Journal Template'!A2055=IFERROR(VLOOKUP('Journal Template'!A2055,Checks!AI:AI,1,0),0),"Entry in Branch/Satellite BU's","")),"")</f>
        <v/>
      </c>
      <c r="AO1643" s="171"/>
      <c r="AP1643" s="171"/>
      <c r="AQ1643" s="171"/>
      <c r="AR1643" s="171"/>
      <c r="CI1643" t="str">
        <f>IF(JRF!F1656&gt;0,"",IF(JRF!B1656="","",IF(LEFT(JRF!B1656,1)=IFERROR(VLOOKUP(LEFT(JRF!B1656,1),$CF$2:$CF$5,1,0),0),"Product Code Required",IF(JRF!C1656="","",IF(JRF!C1656=IFERROR(VLOOKUP(JRF!C1656,$CH:$CH,1,0),0),"Product Code Required","NA")))))</f>
        <v/>
      </c>
      <c r="CJ1643" t="str">
        <f>IF(JRF!AV1656&gt;0,"",IF(JRF!Q1656="","",IF(LEFT(JRF!Q1656,1)=IFERROR(VLOOKUP(LEFT(JRF!Q1656,1),$CF$2:$CF$5,1,0),0),"Product Code Required",IF(JRF!V1656="","",IF(JRF!V1656=IFERROR(VLOOKUP(JRF!V1656,$CH:$CH,1,0),0),"Product Code Required","NA")))))</f>
        <v/>
      </c>
      <c r="CK1643" t="str">
        <f>IFERROR(IF(LEN('Journal Template'!F1654)&gt;0,"",IF('Journal Template'!A1654="","",IF(LEFT('Journal Template'!A1654,1)=IFERROR(VLOOKUP(LEFT('Journal Template'!A1654,1),Checks!$CF$2:$CF$5,1,0),0),"Product Code Required",IF('Journal Template'!D1654="","",IF('Journal Template'!D1654=IFERROR(VLOOKUP('Journal Template'!D1654,Checks!$CH:$CH,1,0),0),"Product Code Required","NA"))))),"")</f>
        <v/>
      </c>
    </row>
    <row r="1644" spans="14:89">
      <c r="N1644" t="s">
        <v>8224</v>
      </c>
      <c r="O1644" t="s">
        <v>8225</v>
      </c>
      <c r="P1644" t="s">
        <v>386</v>
      </c>
      <c r="Q1644" s="150" t="str">
        <f>IF(JRF!D1657="","",IF(IFERROR(VLOOKUP(JRF!D1657,Checks!N:P,3,0),0)="A","","Inactive account in Use"))</f>
        <v/>
      </c>
      <c r="R1644" t="str">
        <f>IFERROR(IF('Journal Template'!C2056="","",IF(IFERROR(VLOOKUP('Journal Template'!C2056,Checks!N:P,3,0),0)="A","","Inactive account in Use")),"")</f>
        <v/>
      </c>
      <c r="V1644" s="150" t="str">
        <f>IF(JRF!C1657="","",IF(IFERROR(VLOOKUP(JRF!C1657,Checks!S:U,3,0),0)="A","Entry with System fund Dept",""))</f>
        <v/>
      </c>
      <c r="W1644" t="str">
        <f>IFERROR(IF('Journal Template'!D2056="","",IF(IFERROR(VLOOKUP('Journal Template'!D2056,Checks!S:U,3,0),0)="A","Entry with System fund Dept","")),"")</f>
        <v/>
      </c>
      <c r="X1644" t="s">
        <v>8226</v>
      </c>
      <c r="Y1644" t="s">
        <v>389</v>
      </c>
      <c r="Z1644" t="s">
        <v>8227</v>
      </c>
      <c r="AA1644" t="s">
        <v>391</v>
      </c>
      <c r="AB1644" t="s">
        <v>125</v>
      </c>
      <c r="AC1644" s="150" t="str">
        <f>IFERROR(IF(JRF!C1657="","",IF(AND(VLOOKUP(JRF!C1657,X:AA,4,0)=JRF!B1657,VLOOKUP(JRF!C1657,X:Y,2,0)="A"),"","Inactive Dept Combo Error")),"Inactive Dept Combo Error")</f>
        <v/>
      </c>
      <c r="AD1644" t="str">
        <f>IFERROR(IF('Journal Template'!D2056="","",IF(AND(VLOOKUP('Journal Template'!D2056,X:AA,4,0)='Journal Template'!A2056,VLOOKUP('Journal Template'!D2056,X:Y,2,0)="A"),"","Inactive Dept Combo Error")),"")</f>
        <v/>
      </c>
      <c r="AK1644" s="150" t="str">
        <f>IF(JRF!B1657="","",IF(JRF!B1657=IFERROR(VLOOKUP(JRF!B1657,Checks!AI:AI,1,0),0),"Entry in Branch/Satellite BU's",""))</f>
        <v/>
      </c>
      <c r="AL1644" t="str">
        <f>IFERROR(IF('Journal Template'!A2056="","",IF('Journal Template'!A2056=IFERROR(VLOOKUP('Journal Template'!A2056,Checks!AI:AI,1,0),0),"Entry in Branch/Satellite BU's","")),"")</f>
        <v/>
      </c>
      <c r="AO1644" s="171"/>
      <c r="AP1644" s="171"/>
      <c r="AQ1644" s="171"/>
      <c r="AR1644" s="171"/>
      <c r="CI1644" t="str">
        <f>IF(JRF!F1657&gt;0,"",IF(JRF!B1657="","",IF(LEFT(JRF!B1657,1)=IFERROR(VLOOKUP(LEFT(JRF!B1657,1),$CF$2:$CF$5,1,0),0),"Product Code Required",IF(JRF!C1657="","",IF(JRF!C1657=IFERROR(VLOOKUP(JRF!C1657,$CH:$CH,1,0),0),"Product Code Required","NA")))))</f>
        <v/>
      </c>
      <c r="CJ1644" t="str">
        <f>IF(JRF!AV1657&gt;0,"",IF(JRF!Q1657="","",IF(LEFT(JRF!Q1657,1)=IFERROR(VLOOKUP(LEFT(JRF!Q1657,1),$CF$2:$CF$5,1,0),0),"Product Code Required",IF(JRF!V1657="","",IF(JRF!V1657=IFERROR(VLOOKUP(JRF!V1657,$CH:$CH,1,0),0),"Product Code Required","NA")))))</f>
        <v/>
      </c>
      <c r="CK1644" t="str">
        <f>IFERROR(IF(LEN('Journal Template'!F1655)&gt;0,"",IF('Journal Template'!A1655="","",IF(LEFT('Journal Template'!A1655,1)=IFERROR(VLOOKUP(LEFT('Journal Template'!A1655,1),Checks!$CF$2:$CF$5,1,0),0),"Product Code Required",IF('Journal Template'!D1655="","",IF('Journal Template'!D1655=IFERROR(VLOOKUP('Journal Template'!D1655,Checks!$CH:$CH,1,0),0),"Product Code Required","NA"))))),"")</f>
        <v/>
      </c>
    </row>
    <row r="1645" spans="14:89">
      <c r="N1645" t="s">
        <v>8228</v>
      </c>
      <c r="O1645" t="s">
        <v>8229</v>
      </c>
      <c r="P1645" t="s">
        <v>386</v>
      </c>
      <c r="Q1645" s="150" t="str">
        <f>IF(JRF!D1658="","",IF(IFERROR(VLOOKUP(JRF!D1658,Checks!N:P,3,0),0)="A","","Inactive account in Use"))</f>
        <v/>
      </c>
      <c r="R1645" t="str">
        <f>IFERROR(IF('Journal Template'!C2057="","",IF(IFERROR(VLOOKUP('Journal Template'!C2057,Checks!N:P,3,0),0)="A","","Inactive account in Use")),"")</f>
        <v/>
      </c>
      <c r="V1645" s="150" t="str">
        <f>IF(JRF!C1658="","",IF(IFERROR(VLOOKUP(JRF!C1658,Checks!S:U,3,0),0)="A","Entry with System fund Dept",""))</f>
        <v/>
      </c>
      <c r="W1645" t="str">
        <f>IFERROR(IF('Journal Template'!D2057="","",IF(IFERROR(VLOOKUP('Journal Template'!D2057,Checks!S:U,3,0),0)="A","Entry with System fund Dept","")),"")</f>
        <v/>
      </c>
      <c r="X1645" t="s">
        <v>7478</v>
      </c>
      <c r="Y1645" t="s">
        <v>386</v>
      </c>
      <c r="Z1645" t="s">
        <v>8230</v>
      </c>
      <c r="AA1645" t="s">
        <v>391</v>
      </c>
      <c r="AB1645" t="s">
        <v>125</v>
      </c>
      <c r="AC1645" s="150" t="str">
        <f>IFERROR(IF(JRF!C1658="","",IF(AND(VLOOKUP(JRF!C1658,X:AA,4,0)=JRF!B1658,VLOOKUP(JRF!C1658,X:Y,2,0)="A"),"","Inactive Dept Combo Error")),"Inactive Dept Combo Error")</f>
        <v/>
      </c>
      <c r="AD1645" t="str">
        <f>IFERROR(IF('Journal Template'!D2057="","",IF(AND(VLOOKUP('Journal Template'!D2057,X:AA,4,0)='Journal Template'!A2057,VLOOKUP('Journal Template'!D2057,X:Y,2,0)="A"),"","Inactive Dept Combo Error")),"")</f>
        <v/>
      </c>
      <c r="AK1645" s="150" t="str">
        <f>IF(JRF!B1658="","",IF(JRF!B1658=IFERROR(VLOOKUP(JRF!B1658,Checks!AI:AI,1,0),0),"Entry in Branch/Satellite BU's",""))</f>
        <v/>
      </c>
      <c r="AL1645" t="str">
        <f>IFERROR(IF('Journal Template'!A2057="","",IF('Journal Template'!A2057=IFERROR(VLOOKUP('Journal Template'!A2057,Checks!AI:AI,1,0),0),"Entry in Branch/Satellite BU's","")),"")</f>
        <v/>
      </c>
      <c r="AO1645" s="171"/>
      <c r="AP1645" s="171"/>
      <c r="AQ1645" s="171"/>
      <c r="AR1645" s="171"/>
      <c r="CI1645" t="str">
        <f>IF(JRF!F1658&gt;0,"",IF(JRF!B1658="","",IF(LEFT(JRF!B1658,1)=IFERROR(VLOOKUP(LEFT(JRF!B1658,1),$CF$2:$CF$5,1,0),0),"Product Code Required",IF(JRF!C1658="","",IF(JRF!C1658=IFERROR(VLOOKUP(JRF!C1658,$CH:$CH,1,0),0),"Product Code Required","NA")))))</f>
        <v/>
      </c>
      <c r="CJ1645" t="str">
        <f>IF(JRF!AV1658&gt;0,"",IF(JRF!Q1658="","",IF(LEFT(JRF!Q1658,1)=IFERROR(VLOOKUP(LEFT(JRF!Q1658,1),$CF$2:$CF$5,1,0),0),"Product Code Required",IF(JRF!V1658="","",IF(JRF!V1658=IFERROR(VLOOKUP(JRF!V1658,$CH:$CH,1,0),0),"Product Code Required","NA")))))</f>
        <v/>
      </c>
      <c r="CK1645" t="str">
        <f>IFERROR(IF(LEN('Journal Template'!F1656)&gt;0,"",IF('Journal Template'!A1656="","",IF(LEFT('Journal Template'!A1656,1)=IFERROR(VLOOKUP(LEFT('Journal Template'!A1656,1),Checks!$CF$2:$CF$5,1,0),0),"Product Code Required",IF('Journal Template'!D1656="","",IF('Journal Template'!D1656=IFERROR(VLOOKUP('Journal Template'!D1656,Checks!$CH:$CH,1,0),0),"Product Code Required","NA"))))),"")</f>
        <v/>
      </c>
    </row>
    <row r="1646" spans="14:89">
      <c r="N1646" t="s">
        <v>8231</v>
      </c>
      <c r="O1646" t="s">
        <v>397</v>
      </c>
      <c r="P1646" t="s">
        <v>386</v>
      </c>
      <c r="Q1646" s="150" t="str">
        <f>IF(JRF!D1659="","",IF(IFERROR(VLOOKUP(JRF!D1659,Checks!N:P,3,0),0)="A","","Inactive account in Use"))</f>
        <v/>
      </c>
      <c r="R1646" t="str">
        <f>IFERROR(IF('Journal Template'!C2058="","",IF(IFERROR(VLOOKUP('Journal Template'!C2058,Checks!N:P,3,0),0)="A","","Inactive account in Use")),"")</f>
        <v/>
      </c>
      <c r="V1646" s="150" t="str">
        <f>IF(JRF!C1659="","",IF(IFERROR(VLOOKUP(JRF!C1659,Checks!S:U,3,0),0)="A","Entry with System fund Dept",""))</f>
        <v/>
      </c>
      <c r="W1646" t="str">
        <f>IFERROR(IF('Journal Template'!D2058="","",IF(IFERROR(VLOOKUP('Journal Template'!D2058,Checks!S:U,3,0),0)="A","Entry with System fund Dept","")),"")</f>
        <v/>
      </c>
      <c r="X1646" t="s">
        <v>8232</v>
      </c>
      <c r="Y1646" t="s">
        <v>389</v>
      </c>
      <c r="Z1646" t="s">
        <v>8233</v>
      </c>
      <c r="AA1646" t="s">
        <v>391</v>
      </c>
      <c r="AB1646" t="s">
        <v>125</v>
      </c>
      <c r="AC1646" s="150" t="str">
        <f>IFERROR(IF(JRF!C1659="","",IF(AND(VLOOKUP(JRF!C1659,X:AA,4,0)=JRF!B1659,VLOOKUP(JRF!C1659,X:Y,2,0)="A"),"","Inactive Dept Combo Error")),"Inactive Dept Combo Error")</f>
        <v/>
      </c>
      <c r="AD1646" t="str">
        <f>IFERROR(IF('Journal Template'!D2058="","",IF(AND(VLOOKUP('Journal Template'!D2058,X:AA,4,0)='Journal Template'!A2058,VLOOKUP('Journal Template'!D2058,X:Y,2,0)="A"),"","Inactive Dept Combo Error")),"")</f>
        <v/>
      </c>
      <c r="AK1646" s="150" t="str">
        <f>IF(JRF!B1659="","",IF(JRF!B1659=IFERROR(VLOOKUP(JRF!B1659,Checks!AI:AI,1,0),0),"Entry in Branch/Satellite BU's",""))</f>
        <v/>
      </c>
      <c r="AL1646" t="str">
        <f>IFERROR(IF('Journal Template'!A2058="","",IF('Journal Template'!A2058=IFERROR(VLOOKUP('Journal Template'!A2058,Checks!AI:AI,1,0),0),"Entry in Branch/Satellite BU's","")),"")</f>
        <v/>
      </c>
      <c r="AO1646" s="171"/>
      <c r="AP1646" s="171"/>
      <c r="AQ1646" s="171"/>
      <c r="AR1646" s="171"/>
      <c r="CI1646" t="str">
        <f>IF(JRF!F1659&gt;0,"",IF(JRF!B1659="","",IF(LEFT(JRF!B1659,1)=IFERROR(VLOOKUP(LEFT(JRF!B1659,1),$CF$2:$CF$5,1,0),0),"Product Code Required",IF(JRF!C1659="","",IF(JRF!C1659=IFERROR(VLOOKUP(JRF!C1659,$CH:$CH,1,0),0),"Product Code Required","NA")))))</f>
        <v/>
      </c>
      <c r="CJ1646" t="str">
        <f>IF(JRF!AV1659&gt;0,"",IF(JRF!Q1659="","",IF(LEFT(JRF!Q1659,1)=IFERROR(VLOOKUP(LEFT(JRF!Q1659,1),$CF$2:$CF$5,1,0),0),"Product Code Required",IF(JRF!V1659="","",IF(JRF!V1659=IFERROR(VLOOKUP(JRF!V1659,$CH:$CH,1,0),0),"Product Code Required","NA")))))</f>
        <v/>
      </c>
      <c r="CK1646" t="str">
        <f>IFERROR(IF(LEN('Journal Template'!F1657)&gt;0,"",IF('Journal Template'!A1657="","",IF(LEFT('Journal Template'!A1657,1)=IFERROR(VLOOKUP(LEFT('Journal Template'!A1657,1),Checks!$CF$2:$CF$5,1,0),0),"Product Code Required",IF('Journal Template'!D1657="","",IF('Journal Template'!D1657=IFERROR(VLOOKUP('Journal Template'!D1657,Checks!$CH:$CH,1,0),0),"Product Code Required","NA"))))),"")</f>
        <v/>
      </c>
    </row>
    <row r="1647" spans="14:89">
      <c r="N1647" t="s">
        <v>8234</v>
      </c>
      <c r="O1647" t="s">
        <v>8235</v>
      </c>
      <c r="P1647" t="s">
        <v>386</v>
      </c>
      <c r="Q1647" s="150" t="str">
        <f>IF(JRF!D1660="","",IF(IFERROR(VLOOKUP(JRF!D1660,Checks!N:P,3,0),0)="A","","Inactive account in Use"))</f>
        <v/>
      </c>
      <c r="R1647" t="str">
        <f>IFERROR(IF('Journal Template'!C2059="","",IF(IFERROR(VLOOKUP('Journal Template'!C2059,Checks!N:P,3,0),0)="A","","Inactive account in Use")),"")</f>
        <v/>
      </c>
      <c r="V1647" s="150" t="str">
        <f>IF(JRF!C1660="","",IF(IFERROR(VLOOKUP(JRF!C1660,Checks!S:U,3,0),0)="A","Entry with System fund Dept",""))</f>
        <v/>
      </c>
      <c r="W1647" t="str">
        <f>IFERROR(IF('Journal Template'!D2059="","",IF(IFERROR(VLOOKUP('Journal Template'!D2059,Checks!S:U,3,0),0)="A","Entry with System fund Dept","")),"")</f>
        <v/>
      </c>
      <c r="X1647" t="s">
        <v>8236</v>
      </c>
      <c r="Y1647" t="s">
        <v>389</v>
      </c>
      <c r="Z1647" t="s">
        <v>8237</v>
      </c>
      <c r="AA1647" t="s">
        <v>391</v>
      </c>
      <c r="AB1647" t="s">
        <v>125</v>
      </c>
      <c r="AC1647" s="150" t="str">
        <f>IFERROR(IF(JRF!C1660="","",IF(AND(VLOOKUP(JRF!C1660,X:AA,4,0)=JRF!B1660,VLOOKUP(JRF!C1660,X:Y,2,0)="A"),"","Inactive Dept Combo Error")),"Inactive Dept Combo Error")</f>
        <v/>
      </c>
      <c r="AD1647" t="str">
        <f>IFERROR(IF('Journal Template'!D2059="","",IF(AND(VLOOKUP('Journal Template'!D2059,X:AA,4,0)='Journal Template'!A2059,VLOOKUP('Journal Template'!D2059,X:Y,2,0)="A"),"","Inactive Dept Combo Error")),"")</f>
        <v/>
      </c>
      <c r="AK1647" s="150" t="str">
        <f>IF(JRF!B1660="","",IF(JRF!B1660=IFERROR(VLOOKUP(JRF!B1660,Checks!AI:AI,1,0),0),"Entry in Branch/Satellite BU's",""))</f>
        <v/>
      </c>
      <c r="AL1647" t="str">
        <f>IFERROR(IF('Journal Template'!A2059="","",IF('Journal Template'!A2059=IFERROR(VLOOKUP('Journal Template'!A2059,Checks!AI:AI,1,0),0),"Entry in Branch/Satellite BU's","")),"")</f>
        <v/>
      </c>
      <c r="AO1647" s="171"/>
      <c r="AP1647" s="171"/>
      <c r="AQ1647" s="171"/>
      <c r="AR1647" s="171"/>
      <c r="CI1647" t="str">
        <f>IF(JRF!F1660&gt;0,"",IF(JRF!B1660="","",IF(LEFT(JRF!B1660,1)=IFERROR(VLOOKUP(LEFT(JRF!B1660,1),$CF$2:$CF$5,1,0),0),"Product Code Required",IF(JRF!C1660="","",IF(JRF!C1660=IFERROR(VLOOKUP(JRF!C1660,$CH:$CH,1,0),0),"Product Code Required","NA")))))</f>
        <v/>
      </c>
      <c r="CJ1647" t="str">
        <f>IF(JRF!AV1660&gt;0,"",IF(JRF!Q1660="","",IF(LEFT(JRF!Q1660,1)=IFERROR(VLOOKUP(LEFT(JRF!Q1660,1),$CF$2:$CF$5,1,0),0),"Product Code Required",IF(JRF!V1660="","",IF(JRF!V1660=IFERROR(VLOOKUP(JRF!V1660,$CH:$CH,1,0),0),"Product Code Required","NA")))))</f>
        <v/>
      </c>
      <c r="CK1647" t="str">
        <f>IFERROR(IF(LEN('Journal Template'!F1658)&gt;0,"",IF('Journal Template'!A1658="","",IF(LEFT('Journal Template'!A1658,1)=IFERROR(VLOOKUP(LEFT('Journal Template'!A1658,1),Checks!$CF$2:$CF$5,1,0),0),"Product Code Required",IF('Journal Template'!D1658="","",IF('Journal Template'!D1658=IFERROR(VLOOKUP('Journal Template'!D1658,Checks!$CH:$CH,1,0),0),"Product Code Required","NA"))))),"")</f>
        <v/>
      </c>
    </row>
    <row r="1648" spans="14:89">
      <c r="N1648" t="s">
        <v>8238</v>
      </c>
      <c r="O1648" t="s">
        <v>8239</v>
      </c>
      <c r="P1648" t="s">
        <v>386</v>
      </c>
      <c r="Q1648" s="150" t="str">
        <f>IF(JRF!D1661="","",IF(IFERROR(VLOOKUP(JRF!D1661,Checks!N:P,3,0),0)="A","","Inactive account in Use"))</f>
        <v/>
      </c>
      <c r="R1648" t="str">
        <f>IFERROR(IF('Journal Template'!C2060="","",IF(IFERROR(VLOOKUP('Journal Template'!C2060,Checks!N:P,3,0),0)="A","","Inactive account in Use")),"")</f>
        <v/>
      </c>
      <c r="V1648" s="150" t="str">
        <f>IF(JRF!C1661="","",IF(IFERROR(VLOOKUP(JRF!C1661,Checks!S:U,3,0),0)="A","Entry with System fund Dept",""))</f>
        <v/>
      </c>
      <c r="W1648" t="str">
        <f>IFERROR(IF('Journal Template'!D2060="","",IF(IFERROR(VLOOKUP('Journal Template'!D2060,Checks!S:U,3,0),0)="A","Entry with System fund Dept","")),"")</f>
        <v/>
      </c>
      <c r="X1648" t="s">
        <v>8240</v>
      </c>
      <c r="Y1648" t="s">
        <v>389</v>
      </c>
      <c r="Z1648" t="s">
        <v>8241</v>
      </c>
      <c r="AA1648" t="s">
        <v>391</v>
      </c>
      <c r="AB1648" t="s">
        <v>125</v>
      </c>
      <c r="AC1648" s="150" t="str">
        <f>IFERROR(IF(JRF!C1661="","",IF(AND(VLOOKUP(JRF!C1661,X:AA,4,0)=JRF!B1661,VLOOKUP(JRF!C1661,X:Y,2,0)="A"),"","Inactive Dept Combo Error")),"Inactive Dept Combo Error")</f>
        <v/>
      </c>
      <c r="AD1648" t="str">
        <f>IFERROR(IF('Journal Template'!D2060="","",IF(AND(VLOOKUP('Journal Template'!D2060,X:AA,4,0)='Journal Template'!A2060,VLOOKUP('Journal Template'!D2060,X:Y,2,0)="A"),"","Inactive Dept Combo Error")),"")</f>
        <v/>
      </c>
      <c r="AK1648" s="150" t="str">
        <f>IF(JRF!B1661="","",IF(JRF!B1661=IFERROR(VLOOKUP(JRF!B1661,Checks!AI:AI,1,0),0),"Entry in Branch/Satellite BU's",""))</f>
        <v/>
      </c>
      <c r="AL1648" t="str">
        <f>IFERROR(IF('Journal Template'!A2060="","",IF('Journal Template'!A2060=IFERROR(VLOOKUP('Journal Template'!A2060,Checks!AI:AI,1,0),0),"Entry in Branch/Satellite BU's","")),"")</f>
        <v/>
      </c>
      <c r="AO1648" s="171"/>
      <c r="AP1648" s="171"/>
      <c r="AQ1648" s="171"/>
      <c r="AR1648" s="171"/>
      <c r="CI1648" t="str">
        <f>IF(JRF!F1661&gt;0,"",IF(JRF!B1661="","",IF(LEFT(JRF!B1661,1)=IFERROR(VLOOKUP(LEFT(JRF!B1661,1),$CF$2:$CF$5,1,0),0),"Product Code Required",IF(JRF!C1661="","",IF(JRF!C1661=IFERROR(VLOOKUP(JRF!C1661,$CH:$CH,1,0),0),"Product Code Required","NA")))))</f>
        <v/>
      </c>
      <c r="CJ1648" t="str">
        <f>IF(JRF!AV1661&gt;0,"",IF(JRF!Q1661="","",IF(LEFT(JRF!Q1661,1)=IFERROR(VLOOKUP(LEFT(JRF!Q1661,1),$CF$2:$CF$5,1,0),0),"Product Code Required",IF(JRF!V1661="","",IF(JRF!V1661=IFERROR(VLOOKUP(JRF!V1661,$CH:$CH,1,0),0),"Product Code Required","NA")))))</f>
        <v/>
      </c>
      <c r="CK1648" t="str">
        <f>IFERROR(IF(LEN('Journal Template'!F1659)&gt;0,"",IF('Journal Template'!A1659="","",IF(LEFT('Journal Template'!A1659,1)=IFERROR(VLOOKUP(LEFT('Journal Template'!A1659,1),Checks!$CF$2:$CF$5,1,0),0),"Product Code Required",IF('Journal Template'!D1659="","",IF('Journal Template'!D1659=IFERROR(VLOOKUP('Journal Template'!D1659,Checks!$CH:$CH,1,0),0),"Product Code Required","NA"))))),"")</f>
        <v/>
      </c>
    </row>
    <row r="1649" spans="14:89">
      <c r="N1649" t="s">
        <v>8242</v>
      </c>
      <c r="O1649" t="s">
        <v>8243</v>
      </c>
      <c r="P1649" t="s">
        <v>386</v>
      </c>
      <c r="Q1649" s="150" t="str">
        <f>IF(JRF!D1662="","",IF(IFERROR(VLOOKUP(JRF!D1662,Checks!N:P,3,0),0)="A","","Inactive account in Use"))</f>
        <v/>
      </c>
      <c r="R1649" t="str">
        <f>IFERROR(IF('Journal Template'!C2061="","",IF(IFERROR(VLOOKUP('Journal Template'!C2061,Checks!N:P,3,0),0)="A","","Inactive account in Use")),"")</f>
        <v/>
      </c>
      <c r="V1649" s="150" t="str">
        <f>IF(JRF!C1662="","",IF(IFERROR(VLOOKUP(JRF!C1662,Checks!S:U,3,0),0)="A","Entry with System fund Dept",""))</f>
        <v/>
      </c>
      <c r="W1649" t="str">
        <f>IFERROR(IF('Journal Template'!D2061="","",IF(IFERROR(VLOOKUP('Journal Template'!D2061,Checks!S:U,3,0),0)="A","Entry with System fund Dept","")),"")</f>
        <v/>
      </c>
      <c r="X1649" t="s">
        <v>8244</v>
      </c>
      <c r="Y1649" t="s">
        <v>389</v>
      </c>
      <c r="Z1649" t="s">
        <v>8245</v>
      </c>
      <c r="AA1649" t="s">
        <v>391</v>
      </c>
      <c r="AB1649" t="s">
        <v>125</v>
      </c>
      <c r="AC1649" s="150" t="str">
        <f>IFERROR(IF(JRF!C1662="","",IF(AND(VLOOKUP(JRF!C1662,X:AA,4,0)=JRF!B1662,VLOOKUP(JRF!C1662,X:Y,2,0)="A"),"","Inactive Dept Combo Error")),"Inactive Dept Combo Error")</f>
        <v/>
      </c>
      <c r="AD1649" t="str">
        <f>IFERROR(IF('Journal Template'!D2061="","",IF(AND(VLOOKUP('Journal Template'!D2061,X:AA,4,0)='Journal Template'!A2061,VLOOKUP('Journal Template'!D2061,X:Y,2,0)="A"),"","Inactive Dept Combo Error")),"")</f>
        <v/>
      </c>
      <c r="AK1649" s="150" t="str">
        <f>IF(JRF!B1662="","",IF(JRF!B1662=IFERROR(VLOOKUP(JRF!B1662,Checks!AI:AI,1,0),0),"Entry in Branch/Satellite BU's",""))</f>
        <v/>
      </c>
      <c r="AL1649" t="str">
        <f>IFERROR(IF('Journal Template'!A2061="","",IF('Journal Template'!A2061=IFERROR(VLOOKUP('Journal Template'!A2061,Checks!AI:AI,1,0),0),"Entry in Branch/Satellite BU's","")),"")</f>
        <v/>
      </c>
      <c r="AO1649" s="171"/>
      <c r="AP1649" s="171"/>
      <c r="AQ1649" s="171"/>
      <c r="AR1649" s="171"/>
      <c r="CI1649" t="str">
        <f>IF(JRF!F1662&gt;0,"",IF(JRF!B1662="","",IF(LEFT(JRF!B1662,1)=IFERROR(VLOOKUP(LEFT(JRF!B1662,1),$CF$2:$CF$5,1,0),0),"Product Code Required",IF(JRF!C1662="","",IF(JRF!C1662=IFERROR(VLOOKUP(JRF!C1662,$CH:$CH,1,0),0),"Product Code Required","NA")))))</f>
        <v/>
      </c>
      <c r="CJ1649" t="str">
        <f>IF(JRF!AV1662&gt;0,"",IF(JRF!Q1662="","",IF(LEFT(JRF!Q1662,1)=IFERROR(VLOOKUP(LEFT(JRF!Q1662,1),$CF$2:$CF$5,1,0),0),"Product Code Required",IF(JRF!V1662="","",IF(JRF!V1662=IFERROR(VLOOKUP(JRF!V1662,$CH:$CH,1,0),0),"Product Code Required","NA")))))</f>
        <v/>
      </c>
      <c r="CK1649" t="str">
        <f>IFERROR(IF(LEN('Journal Template'!F1660)&gt;0,"",IF('Journal Template'!A1660="","",IF(LEFT('Journal Template'!A1660,1)=IFERROR(VLOOKUP(LEFT('Journal Template'!A1660,1),Checks!$CF$2:$CF$5,1,0),0),"Product Code Required",IF('Journal Template'!D1660="","",IF('Journal Template'!D1660=IFERROR(VLOOKUP('Journal Template'!D1660,Checks!$CH:$CH,1,0),0),"Product Code Required","NA"))))),"")</f>
        <v/>
      </c>
    </row>
    <row r="1650" spans="14:89">
      <c r="N1650" t="s">
        <v>8246</v>
      </c>
      <c r="O1650" t="s">
        <v>8247</v>
      </c>
      <c r="P1650" t="s">
        <v>386</v>
      </c>
      <c r="Q1650" s="150" t="str">
        <f>IF(JRF!D1663="","",IF(IFERROR(VLOOKUP(JRF!D1663,Checks!N:P,3,0),0)="A","","Inactive account in Use"))</f>
        <v/>
      </c>
      <c r="R1650" t="str">
        <f>IFERROR(IF('Journal Template'!C2062="","",IF(IFERROR(VLOOKUP('Journal Template'!C2062,Checks!N:P,3,0),0)="A","","Inactive account in Use")),"")</f>
        <v/>
      </c>
      <c r="V1650" s="150" t="str">
        <f>IF(JRF!C1663="","",IF(IFERROR(VLOOKUP(JRF!C1663,Checks!S:U,3,0),0)="A","Entry with System fund Dept",""))</f>
        <v/>
      </c>
      <c r="W1650" t="str">
        <f>IFERROR(IF('Journal Template'!D2062="","",IF(IFERROR(VLOOKUP('Journal Template'!D2062,Checks!S:U,3,0),0)="A","Entry with System fund Dept","")),"")</f>
        <v/>
      </c>
      <c r="X1650" t="s">
        <v>8248</v>
      </c>
      <c r="Y1650" t="s">
        <v>389</v>
      </c>
      <c r="Z1650" t="s">
        <v>8249</v>
      </c>
      <c r="AA1650" t="s">
        <v>391</v>
      </c>
      <c r="AB1650" t="s">
        <v>125</v>
      </c>
      <c r="AC1650" s="150" t="str">
        <f>IFERROR(IF(JRF!C1663="","",IF(AND(VLOOKUP(JRF!C1663,X:AA,4,0)=JRF!B1663,VLOOKUP(JRF!C1663,X:Y,2,0)="A"),"","Inactive Dept Combo Error")),"Inactive Dept Combo Error")</f>
        <v/>
      </c>
      <c r="AD1650" t="str">
        <f>IFERROR(IF('Journal Template'!D2062="","",IF(AND(VLOOKUP('Journal Template'!D2062,X:AA,4,0)='Journal Template'!A2062,VLOOKUP('Journal Template'!D2062,X:Y,2,0)="A"),"","Inactive Dept Combo Error")),"")</f>
        <v/>
      </c>
      <c r="AK1650" s="150" t="str">
        <f>IF(JRF!B1663="","",IF(JRF!B1663=IFERROR(VLOOKUP(JRF!B1663,Checks!AI:AI,1,0),0),"Entry in Branch/Satellite BU's",""))</f>
        <v/>
      </c>
      <c r="AL1650" t="str">
        <f>IFERROR(IF('Journal Template'!A2062="","",IF('Journal Template'!A2062=IFERROR(VLOOKUP('Journal Template'!A2062,Checks!AI:AI,1,0),0),"Entry in Branch/Satellite BU's","")),"")</f>
        <v/>
      </c>
      <c r="AO1650" s="171"/>
      <c r="AP1650" s="171"/>
      <c r="AQ1650" s="171"/>
      <c r="AR1650" s="171"/>
      <c r="CI1650" t="str">
        <f>IF(JRF!F1663&gt;0,"",IF(JRF!B1663="","",IF(LEFT(JRF!B1663,1)=IFERROR(VLOOKUP(LEFT(JRF!B1663,1),$CF$2:$CF$5,1,0),0),"Product Code Required",IF(JRF!C1663="","",IF(JRF!C1663=IFERROR(VLOOKUP(JRF!C1663,$CH:$CH,1,0),0),"Product Code Required","NA")))))</f>
        <v/>
      </c>
      <c r="CJ1650" t="str">
        <f>IF(JRF!AV1663&gt;0,"",IF(JRF!Q1663="","",IF(LEFT(JRF!Q1663,1)=IFERROR(VLOOKUP(LEFT(JRF!Q1663,1),$CF$2:$CF$5,1,0),0),"Product Code Required",IF(JRF!V1663="","",IF(JRF!V1663=IFERROR(VLOOKUP(JRF!V1663,$CH:$CH,1,0),0),"Product Code Required","NA")))))</f>
        <v/>
      </c>
      <c r="CK1650" t="str">
        <f>IFERROR(IF(LEN('Journal Template'!F1661)&gt;0,"",IF('Journal Template'!A1661="","",IF(LEFT('Journal Template'!A1661,1)=IFERROR(VLOOKUP(LEFT('Journal Template'!A1661,1),Checks!$CF$2:$CF$5,1,0),0),"Product Code Required",IF('Journal Template'!D1661="","",IF('Journal Template'!D1661=IFERROR(VLOOKUP('Journal Template'!D1661,Checks!$CH:$CH,1,0),0),"Product Code Required","NA"))))),"")</f>
        <v/>
      </c>
    </row>
    <row r="1651" spans="14:89">
      <c r="N1651" t="s">
        <v>8250</v>
      </c>
      <c r="O1651" t="s">
        <v>8026</v>
      </c>
      <c r="P1651" t="s">
        <v>386</v>
      </c>
      <c r="Q1651" s="150" t="str">
        <f>IF(JRF!D1664="","",IF(IFERROR(VLOOKUP(JRF!D1664,Checks!N:P,3,0),0)="A","","Inactive account in Use"))</f>
        <v/>
      </c>
      <c r="R1651" t="str">
        <f>IFERROR(IF('Journal Template'!C2063="","",IF(IFERROR(VLOOKUP('Journal Template'!C2063,Checks!N:P,3,0),0)="A","","Inactive account in Use")),"")</f>
        <v/>
      </c>
      <c r="V1651" s="150" t="str">
        <f>IF(JRF!C1664="","",IF(IFERROR(VLOOKUP(JRF!C1664,Checks!S:U,3,0),0)="A","Entry with System fund Dept",""))</f>
        <v/>
      </c>
      <c r="W1651" t="str">
        <f>IFERROR(IF('Journal Template'!D2063="","",IF(IFERROR(VLOOKUP('Journal Template'!D2063,Checks!S:U,3,0),0)="A","Entry with System fund Dept","")),"")</f>
        <v/>
      </c>
      <c r="X1651" t="s">
        <v>8251</v>
      </c>
      <c r="Y1651" t="s">
        <v>386</v>
      </c>
      <c r="Z1651" t="s">
        <v>8252</v>
      </c>
      <c r="AA1651" t="s">
        <v>391</v>
      </c>
      <c r="AB1651" t="s">
        <v>125</v>
      </c>
      <c r="AC1651" s="150" t="str">
        <f>IFERROR(IF(JRF!C1664="","",IF(AND(VLOOKUP(JRF!C1664,X:AA,4,0)=JRF!B1664,VLOOKUP(JRF!C1664,X:Y,2,0)="A"),"","Inactive Dept Combo Error")),"Inactive Dept Combo Error")</f>
        <v/>
      </c>
      <c r="AD1651" t="str">
        <f>IFERROR(IF('Journal Template'!D2063="","",IF(AND(VLOOKUP('Journal Template'!D2063,X:AA,4,0)='Journal Template'!A2063,VLOOKUP('Journal Template'!D2063,X:Y,2,0)="A"),"","Inactive Dept Combo Error")),"")</f>
        <v/>
      </c>
      <c r="AK1651" s="150" t="str">
        <f>IF(JRF!B1664="","",IF(JRF!B1664=IFERROR(VLOOKUP(JRF!B1664,Checks!AI:AI,1,0),0),"Entry in Branch/Satellite BU's",""))</f>
        <v/>
      </c>
      <c r="AL1651" t="str">
        <f>IFERROR(IF('Journal Template'!A2063="","",IF('Journal Template'!A2063=IFERROR(VLOOKUP('Journal Template'!A2063,Checks!AI:AI,1,0),0),"Entry in Branch/Satellite BU's","")),"")</f>
        <v/>
      </c>
      <c r="AO1651" s="171"/>
      <c r="AP1651" s="171"/>
      <c r="AQ1651" s="171"/>
      <c r="AR1651" s="171"/>
      <c r="CI1651" t="str">
        <f>IF(JRF!F1664&gt;0,"",IF(JRF!B1664="","",IF(LEFT(JRF!B1664,1)=IFERROR(VLOOKUP(LEFT(JRF!B1664,1),$CF$2:$CF$5,1,0),0),"Product Code Required",IF(JRF!C1664="","",IF(JRF!C1664=IFERROR(VLOOKUP(JRF!C1664,$CH:$CH,1,0),0),"Product Code Required","NA")))))</f>
        <v/>
      </c>
      <c r="CJ1651" t="str">
        <f>IF(JRF!AV1664&gt;0,"",IF(JRF!Q1664="","",IF(LEFT(JRF!Q1664,1)=IFERROR(VLOOKUP(LEFT(JRF!Q1664,1),$CF$2:$CF$5,1,0),0),"Product Code Required",IF(JRF!V1664="","",IF(JRF!V1664=IFERROR(VLOOKUP(JRF!V1664,$CH:$CH,1,0),0),"Product Code Required","NA")))))</f>
        <v/>
      </c>
      <c r="CK1651" t="str">
        <f>IFERROR(IF(LEN('Journal Template'!F1662)&gt;0,"",IF('Journal Template'!A1662="","",IF(LEFT('Journal Template'!A1662,1)=IFERROR(VLOOKUP(LEFT('Journal Template'!A1662,1),Checks!$CF$2:$CF$5,1,0),0),"Product Code Required",IF('Journal Template'!D1662="","",IF('Journal Template'!D1662=IFERROR(VLOOKUP('Journal Template'!D1662,Checks!$CH:$CH,1,0),0),"Product Code Required","NA"))))),"")</f>
        <v/>
      </c>
    </row>
    <row r="1652" spans="14:89">
      <c r="N1652" t="s">
        <v>8253</v>
      </c>
      <c r="O1652" t="s">
        <v>8254</v>
      </c>
      <c r="P1652" t="s">
        <v>386</v>
      </c>
      <c r="Q1652" s="150" t="str">
        <f>IF(JRF!D1665="","",IF(IFERROR(VLOOKUP(JRF!D1665,Checks!N:P,3,0),0)="A","","Inactive account in Use"))</f>
        <v/>
      </c>
      <c r="R1652" t="str">
        <f>IFERROR(IF('Journal Template'!C2064="","",IF(IFERROR(VLOOKUP('Journal Template'!C2064,Checks!N:P,3,0),0)="A","","Inactive account in Use")),"")</f>
        <v/>
      </c>
      <c r="V1652" s="150" t="str">
        <f>IF(JRF!C1665="","",IF(IFERROR(VLOOKUP(JRF!C1665,Checks!S:U,3,0),0)="A","Entry with System fund Dept",""))</f>
        <v/>
      </c>
      <c r="W1652" t="str">
        <f>IFERROR(IF('Journal Template'!D2064="","",IF(IFERROR(VLOOKUP('Journal Template'!D2064,Checks!S:U,3,0),0)="A","Entry with System fund Dept","")),"")</f>
        <v/>
      </c>
      <c r="X1652" t="s">
        <v>8255</v>
      </c>
      <c r="Y1652" t="s">
        <v>389</v>
      </c>
      <c r="Z1652" t="s">
        <v>8256</v>
      </c>
      <c r="AA1652" t="s">
        <v>391</v>
      </c>
      <c r="AB1652" t="s">
        <v>125</v>
      </c>
      <c r="AC1652" s="150" t="str">
        <f>IFERROR(IF(JRF!C1665="","",IF(AND(VLOOKUP(JRF!C1665,X:AA,4,0)=JRF!B1665,VLOOKUP(JRF!C1665,X:Y,2,0)="A"),"","Inactive Dept Combo Error")),"Inactive Dept Combo Error")</f>
        <v/>
      </c>
      <c r="AD1652" t="str">
        <f>IFERROR(IF('Journal Template'!D2064="","",IF(AND(VLOOKUP('Journal Template'!D2064,X:AA,4,0)='Journal Template'!A2064,VLOOKUP('Journal Template'!D2064,X:Y,2,0)="A"),"","Inactive Dept Combo Error")),"")</f>
        <v/>
      </c>
      <c r="AK1652" s="150" t="str">
        <f>IF(JRF!B1665="","",IF(JRF!B1665=IFERROR(VLOOKUP(JRF!B1665,Checks!AI:AI,1,0),0),"Entry in Branch/Satellite BU's",""))</f>
        <v/>
      </c>
      <c r="AL1652" t="str">
        <f>IFERROR(IF('Journal Template'!A2064="","",IF('Journal Template'!A2064=IFERROR(VLOOKUP('Journal Template'!A2064,Checks!AI:AI,1,0),0),"Entry in Branch/Satellite BU's","")),"")</f>
        <v/>
      </c>
      <c r="AO1652" s="171"/>
      <c r="AP1652" s="171"/>
      <c r="AQ1652" s="171"/>
      <c r="AR1652" s="171"/>
      <c r="CI1652" t="str">
        <f>IF(JRF!F1665&gt;0,"",IF(JRF!B1665="","",IF(LEFT(JRF!B1665,1)=IFERROR(VLOOKUP(LEFT(JRF!B1665,1),$CF$2:$CF$5,1,0),0),"Product Code Required",IF(JRF!C1665="","",IF(JRF!C1665=IFERROR(VLOOKUP(JRF!C1665,$CH:$CH,1,0),0),"Product Code Required","NA")))))</f>
        <v/>
      </c>
      <c r="CJ1652" t="str">
        <f>IF(JRF!AV1665&gt;0,"",IF(JRF!Q1665="","",IF(LEFT(JRF!Q1665,1)=IFERROR(VLOOKUP(LEFT(JRF!Q1665,1),$CF$2:$CF$5,1,0),0),"Product Code Required",IF(JRF!V1665="","",IF(JRF!V1665=IFERROR(VLOOKUP(JRF!V1665,$CH:$CH,1,0),0),"Product Code Required","NA")))))</f>
        <v/>
      </c>
      <c r="CK1652" t="str">
        <f>IFERROR(IF(LEN('Journal Template'!F1663)&gt;0,"",IF('Journal Template'!A1663="","",IF(LEFT('Journal Template'!A1663,1)=IFERROR(VLOOKUP(LEFT('Journal Template'!A1663,1),Checks!$CF$2:$CF$5,1,0),0),"Product Code Required",IF('Journal Template'!D1663="","",IF('Journal Template'!D1663=IFERROR(VLOOKUP('Journal Template'!D1663,Checks!$CH:$CH,1,0),0),"Product Code Required","NA"))))),"")</f>
        <v/>
      </c>
    </row>
    <row r="1653" spans="14:89">
      <c r="N1653" t="s">
        <v>8257</v>
      </c>
      <c r="O1653" t="s">
        <v>8258</v>
      </c>
      <c r="P1653" t="s">
        <v>386</v>
      </c>
      <c r="Q1653" s="150" t="str">
        <f>IF(JRF!D1666="","",IF(IFERROR(VLOOKUP(JRF!D1666,Checks!N:P,3,0),0)="A","","Inactive account in Use"))</f>
        <v/>
      </c>
      <c r="R1653" t="str">
        <f>IFERROR(IF('Journal Template'!C2065="","",IF(IFERROR(VLOOKUP('Journal Template'!C2065,Checks!N:P,3,0),0)="A","","Inactive account in Use")),"")</f>
        <v/>
      </c>
      <c r="V1653" s="150" t="str">
        <f>IF(JRF!C1666="","",IF(IFERROR(VLOOKUP(JRF!C1666,Checks!S:U,3,0),0)="A","Entry with System fund Dept",""))</f>
        <v/>
      </c>
      <c r="W1653" t="str">
        <f>IFERROR(IF('Journal Template'!D2065="","",IF(IFERROR(VLOOKUP('Journal Template'!D2065,Checks!S:U,3,0),0)="A","Entry with System fund Dept","")),"")</f>
        <v/>
      </c>
      <c r="X1653" t="s">
        <v>8259</v>
      </c>
      <c r="Y1653" t="s">
        <v>386</v>
      </c>
      <c r="Z1653" t="s">
        <v>8260</v>
      </c>
      <c r="AA1653" t="s">
        <v>391</v>
      </c>
      <c r="AB1653" t="s">
        <v>125</v>
      </c>
      <c r="AC1653" s="150" t="str">
        <f>IFERROR(IF(JRF!C1666="","",IF(AND(VLOOKUP(JRF!C1666,X:AA,4,0)=JRF!B1666,VLOOKUP(JRF!C1666,X:Y,2,0)="A"),"","Inactive Dept Combo Error")),"Inactive Dept Combo Error")</f>
        <v/>
      </c>
      <c r="AD1653" t="str">
        <f>IFERROR(IF('Journal Template'!D2065="","",IF(AND(VLOOKUP('Journal Template'!D2065,X:AA,4,0)='Journal Template'!A2065,VLOOKUP('Journal Template'!D2065,X:Y,2,0)="A"),"","Inactive Dept Combo Error")),"")</f>
        <v/>
      </c>
      <c r="AK1653" s="150" t="str">
        <f>IF(JRF!B1666="","",IF(JRF!B1666=IFERROR(VLOOKUP(JRF!B1666,Checks!AI:AI,1,0),0),"Entry in Branch/Satellite BU's",""))</f>
        <v/>
      </c>
      <c r="AL1653" t="str">
        <f>IFERROR(IF('Journal Template'!A2065="","",IF('Journal Template'!A2065=IFERROR(VLOOKUP('Journal Template'!A2065,Checks!AI:AI,1,0),0),"Entry in Branch/Satellite BU's","")),"")</f>
        <v/>
      </c>
      <c r="AO1653" s="171"/>
      <c r="AP1653" s="171"/>
      <c r="AQ1653" s="171"/>
      <c r="AR1653" s="171"/>
      <c r="CI1653" t="str">
        <f>IF(JRF!F1666&gt;0,"",IF(JRF!B1666="","",IF(LEFT(JRF!B1666,1)=IFERROR(VLOOKUP(LEFT(JRF!B1666,1),$CF$2:$CF$5,1,0),0),"Product Code Required",IF(JRF!C1666="","",IF(JRF!C1666=IFERROR(VLOOKUP(JRF!C1666,$CH:$CH,1,0),0),"Product Code Required","NA")))))</f>
        <v/>
      </c>
      <c r="CJ1653" t="str">
        <f>IF(JRF!AV1666&gt;0,"",IF(JRF!Q1666="","",IF(LEFT(JRF!Q1666,1)=IFERROR(VLOOKUP(LEFT(JRF!Q1666,1),$CF$2:$CF$5,1,0),0),"Product Code Required",IF(JRF!V1666="","",IF(JRF!V1666=IFERROR(VLOOKUP(JRF!V1666,$CH:$CH,1,0),0),"Product Code Required","NA")))))</f>
        <v/>
      </c>
      <c r="CK1653" t="str">
        <f>IFERROR(IF(LEN('Journal Template'!F1664)&gt;0,"",IF('Journal Template'!A1664="","",IF(LEFT('Journal Template'!A1664,1)=IFERROR(VLOOKUP(LEFT('Journal Template'!A1664,1),Checks!$CF$2:$CF$5,1,0),0),"Product Code Required",IF('Journal Template'!D1664="","",IF('Journal Template'!D1664=IFERROR(VLOOKUP('Journal Template'!D1664,Checks!$CH:$CH,1,0),0),"Product Code Required","NA"))))),"")</f>
        <v/>
      </c>
    </row>
    <row r="1654" spans="14:89">
      <c r="N1654" t="s">
        <v>8261</v>
      </c>
      <c r="O1654" t="s">
        <v>8262</v>
      </c>
      <c r="P1654" t="s">
        <v>386</v>
      </c>
      <c r="Q1654" s="150" t="str">
        <f>IF(JRF!D1667="","",IF(IFERROR(VLOOKUP(JRF!D1667,Checks!N:P,3,0),0)="A","","Inactive account in Use"))</f>
        <v/>
      </c>
      <c r="R1654" t="str">
        <f>IFERROR(IF('Journal Template'!C2066="","",IF(IFERROR(VLOOKUP('Journal Template'!C2066,Checks!N:P,3,0),0)="A","","Inactive account in Use")),"")</f>
        <v/>
      </c>
      <c r="V1654" s="150" t="str">
        <f>IF(JRF!C1667="","",IF(IFERROR(VLOOKUP(JRF!C1667,Checks!S:U,3,0),0)="A","Entry with System fund Dept",""))</f>
        <v/>
      </c>
      <c r="W1654" t="str">
        <f>IFERROR(IF('Journal Template'!D2066="","",IF(IFERROR(VLOOKUP('Journal Template'!D2066,Checks!S:U,3,0),0)="A","Entry with System fund Dept","")),"")</f>
        <v/>
      </c>
      <c r="X1654" t="s">
        <v>8263</v>
      </c>
      <c r="Y1654" t="s">
        <v>386</v>
      </c>
      <c r="Z1654" t="s">
        <v>8264</v>
      </c>
      <c r="AA1654" t="s">
        <v>391</v>
      </c>
      <c r="AB1654" t="s">
        <v>125</v>
      </c>
      <c r="AC1654" s="150" t="str">
        <f>IFERROR(IF(JRF!C1667="","",IF(AND(VLOOKUP(JRF!C1667,X:AA,4,0)=JRF!B1667,VLOOKUP(JRF!C1667,X:Y,2,0)="A"),"","Inactive Dept Combo Error")),"Inactive Dept Combo Error")</f>
        <v/>
      </c>
      <c r="AD1654" t="str">
        <f>IFERROR(IF('Journal Template'!D2066="","",IF(AND(VLOOKUP('Journal Template'!D2066,X:AA,4,0)='Journal Template'!A2066,VLOOKUP('Journal Template'!D2066,X:Y,2,0)="A"),"","Inactive Dept Combo Error")),"")</f>
        <v/>
      </c>
      <c r="AK1654" s="150" t="str">
        <f>IF(JRF!B1667="","",IF(JRF!B1667=IFERROR(VLOOKUP(JRF!B1667,Checks!AI:AI,1,0),0),"Entry in Branch/Satellite BU's",""))</f>
        <v/>
      </c>
      <c r="AL1654" t="str">
        <f>IFERROR(IF('Journal Template'!A2066="","",IF('Journal Template'!A2066=IFERROR(VLOOKUP('Journal Template'!A2066,Checks!AI:AI,1,0),0),"Entry in Branch/Satellite BU's","")),"")</f>
        <v/>
      </c>
      <c r="AO1654" s="171"/>
      <c r="AP1654" s="171"/>
      <c r="AQ1654" s="171"/>
      <c r="AR1654" s="171"/>
      <c r="CI1654" t="str">
        <f>IF(JRF!F1667&gt;0,"",IF(JRF!B1667="","",IF(LEFT(JRF!B1667,1)=IFERROR(VLOOKUP(LEFT(JRF!B1667,1),$CF$2:$CF$5,1,0),0),"Product Code Required",IF(JRF!C1667="","",IF(JRF!C1667=IFERROR(VLOOKUP(JRF!C1667,$CH:$CH,1,0),0),"Product Code Required","NA")))))</f>
        <v/>
      </c>
      <c r="CJ1654" t="str">
        <f>IF(JRF!AV1667&gt;0,"",IF(JRF!Q1667="","",IF(LEFT(JRF!Q1667,1)=IFERROR(VLOOKUP(LEFT(JRF!Q1667,1),$CF$2:$CF$5,1,0),0),"Product Code Required",IF(JRF!V1667="","",IF(JRF!V1667=IFERROR(VLOOKUP(JRF!V1667,$CH:$CH,1,0),0),"Product Code Required","NA")))))</f>
        <v/>
      </c>
      <c r="CK1654" t="str">
        <f>IFERROR(IF(LEN('Journal Template'!F1665)&gt;0,"",IF('Journal Template'!A1665="","",IF(LEFT('Journal Template'!A1665,1)=IFERROR(VLOOKUP(LEFT('Journal Template'!A1665,1),Checks!$CF$2:$CF$5,1,0),0),"Product Code Required",IF('Journal Template'!D1665="","",IF('Journal Template'!D1665=IFERROR(VLOOKUP('Journal Template'!D1665,Checks!$CH:$CH,1,0),0),"Product Code Required","NA"))))),"")</f>
        <v/>
      </c>
    </row>
    <row r="1655" spans="14:89">
      <c r="N1655" t="s">
        <v>8265</v>
      </c>
      <c r="O1655" t="s">
        <v>8266</v>
      </c>
      <c r="P1655" t="s">
        <v>386</v>
      </c>
      <c r="Q1655" s="150" t="str">
        <f>IF(JRF!D1668="","",IF(IFERROR(VLOOKUP(JRF!D1668,Checks!N:P,3,0),0)="A","","Inactive account in Use"))</f>
        <v/>
      </c>
      <c r="R1655" t="str">
        <f>IFERROR(IF('Journal Template'!C2067="","",IF(IFERROR(VLOOKUP('Journal Template'!C2067,Checks!N:P,3,0),0)="A","","Inactive account in Use")),"")</f>
        <v/>
      </c>
      <c r="V1655" s="150" t="str">
        <f>IF(JRF!C1668="","",IF(IFERROR(VLOOKUP(JRF!C1668,Checks!S:U,3,0),0)="A","Entry with System fund Dept",""))</f>
        <v/>
      </c>
      <c r="W1655" t="str">
        <f>IFERROR(IF('Journal Template'!D2067="","",IF(IFERROR(VLOOKUP('Journal Template'!D2067,Checks!S:U,3,0),0)="A","Entry with System fund Dept","")),"")</f>
        <v/>
      </c>
      <c r="X1655" t="s">
        <v>8267</v>
      </c>
      <c r="Y1655" t="s">
        <v>386</v>
      </c>
      <c r="Z1655" t="s">
        <v>8268</v>
      </c>
      <c r="AA1655" t="s">
        <v>391</v>
      </c>
      <c r="AB1655" t="s">
        <v>125</v>
      </c>
      <c r="AC1655" s="150" t="str">
        <f>IFERROR(IF(JRF!C1668="","",IF(AND(VLOOKUP(JRF!C1668,X:AA,4,0)=JRF!B1668,VLOOKUP(JRF!C1668,X:Y,2,0)="A"),"","Inactive Dept Combo Error")),"Inactive Dept Combo Error")</f>
        <v/>
      </c>
      <c r="AD1655" t="str">
        <f>IFERROR(IF('Journal Template'!D2067="","",IF(AND(VLOOKUP('Journal Template'!D2067,X:AA,4,0)='Journal Template'!A2067,VLOOKUP('Journal Template'!D2067,X:Y,2,0)="A"),"","Inactive Dept Combo Error")),"")</f>
        <v/>
      </c>
      <c r="AK1655" s="150" t="str">
        <f>IF(JRF!B1668="","",IF(JRF!B1668=IFERROR(VLOOKUP(JRF!B1668,Checks!AI:AI,1,0),0),"Entry in Branch/Satellite BU's",""))</f>
        <v/>
      </c>
      <c r="AL1655" t="str">
        <f>IFERROR(IF('Journal Template'!A2067="","",IF('Journal Template'!A2067=IFERROR(VLOOKUP('Journal Template'!A2067,Checks!AI:AI,1,0),0),"Entry in Branch/Satellite BU's","")),"")</f>
        <v/>
      </c>
      <c r="AO1655" s="171"/>
      <c r="AP1655" s="171"/>
      <c r="AQ1655" s="171"/>
      <c r="AR1655" s="171"/>
      <c r="CI1655" t="str">
        <f>IF(JRF!F1668&gt;0,"",IF(JRF!B1668="","",IF(LEFT(JRF!B1668,1)=IFERROR(VLOOKUP(LEFT(JRF!B1668,1),$CF$2:$CF$5,1,0),0),"Product Code Required",IF(JRF!C1668="","",IF(JRF!C1668=IFERROR(VLOOKUP(JRF!C1668,$CH:$CH,1,0),0),"Product Code Required","NA")))))</f>
        <v/>
      </c>
      <c r="CJ1655" t="str">
        <f>IF(JRF!AV1668&gt;0,"",IF(JRF!Q1668="","",IF(LEFT(JRF!Q1668,1)=IFERROR(VLOOKUP(LEFT(JRF!Q1668,1),$CF$2:$CF$5,1,0),0),"Product Code Required",IF(JRF!V1668="","",IF(JRF!V1668=IFERROR(VLOOKUP(JRF!V1668,$CH:$CH,1,0),0),"Product Code Required","NA")))))</f>
        <v/>
      </c>
      <c r="CK1655" t="str">
        <f>IFERROR(IF(LEN('Journal Template'!F1666)&gt;0,"",IF('Journal Template'!A1666="","",IF(LEFT('Journal Template'!A1666,1)=IFERROR(VLOOKUP(LEFT('Journal Template'!A1666,1),Checks!$CF$2:$CF$5,1,0),0),"Product Code Required",IF('Journal Template'!D1666="","",IF('Journal Template'!D1666=IFERROR(VLOOKUP('Journal Template'!D1666,Checks!$CH:$CH,1,0),0),"Product Code Required","NA"))))),"")</f>
        <v/>
      </c>
    </row>
    <row r="1656" spans="14:89">
      <c r="N1656" t="s">
        <v>8269</v>
      </c>
      <c r="O1656" t="s">
        <v>8270</v>
      </c>
      <c r="P1656" t="s">
        <v>386</v>
      </c>
      <c r="Q1656" s="150" t="str">
        <f>IF(JRF!D1669="","",IF(IFERROR(VLOOKUP(JRF!D1669,Checks!N:P,3,0),0)="A","","Inactive account in Use"))</f>
        <v/>
      </c>
      <c r="R1656" t="str">
        <f>IFERROR(IF('Journal Template'!C2068="","",IF(IFERROR(VLOOKUP('Journal Template'!C2068,Checks!N:P,3,0),0)="A","","Inactive account in Use")),"")</f>
        <v/>
      </c>
      <c r="V1656" s="150" t="str">
        <f>IF(JRF!C1669="","",IF(IFERROR(VLOOKUP(JRF!C1669,Checks!S:U,3,0),0)="A","Entry with System fund Dept",""))</f>
        <v/>
      </c>
      <c r="W1656" t="str">
        <f>IFERROR(IF('Journal Template'!D2068="","",IF(IFERROR(VLOOKUP('Journal Template'!D2068,Checks!S:U,3,0),0)="A","Entry with System fund Dept","")),"")</f>
        <v/>
      </c>
      <c r="X1656" t="s">
        <v>7459</v>
      </c>
      <c r="Y1656" t="s">
        <v>386</v>
      </c>
      <c r="Z1656" t="s">
        <v>8271</v>
      </c>
      <c r="AA1656" t="s">
        <v>391</v>
      </c>
      <c r="AB1656" t="s">
        <v>125</v>
      </c>
      <c r="AC1656" s="150" t="str">
        <f>IFERROR(IF(JRF!C1669="","",IF(AND(VLOOKUP(JRF!C1669,X:AA,4,0)=JRF!B1669,VLOOKUP(JRF!C1669,X:Y,2,0)="A"),"","Inactive Dept Combo Error")),"Inactive Dept Combo Error")</f>
        <v/>
      </c>
      <c r="AD1656" t="str">
        <f>IFERROR(IF('Journal Template'!D2068="","",IF(AND(VLOOKUP('Journal Template'!D2068,X:AA,4,0)='Journal Template'!A2068,VLOOKUP('Journal Template'!D2068,X:Y,2,0)="A"),"","Inactive Dept Combo Error")),"")</f>
        <v/>
      </c>
      <c r="AK1656" s="150" t="str">
        <f>IF(JRF!B1669="","",IF(JRF!B1669=IFERROR(VLOOKUP(JRF!B1669,Checks!AI:AI,1,0),0),"Entry in Branch/Satellite BU's",""))</f>
        <v/>
      </c>
      <c r="AL1656" t="str">
        <f>IFERROR(IF('Journal Template'!A2068="","",IF('Journal Template'!A2068=IFERROR(VLOOKUP('Journal Template'!A2068,Checks!AI:AI,1,0),0),"Entry in Branch/Satellite BU's","")),"")</f>
        <v/>
      </c>
      <c r="AO1656" s="171"/>
      <c r="AP1656" s="171"/>
      <c r="AQ1656" s="171"/>
      <c r="AR1656" s="171"/>
      <c r="CI1656" t="str">
        <f>IF(JRF!F1669&gt;0,"",IF(JRF!B1669="","",IF(LEFT(JRF!B1669,1)=IFERROR(VLOOKUP(LEFT(JRF!B1669,1),$CF$2:$CF$5,1,0),0),"Product Code Required",IF(JRF!C1669="","",IF(JRF!C1669=IFERROR(VLOOKUP(JRF!C1669,$CH:$CH,1,0),0),"Product Code Required","NA")))))</f>
        <v/>
      </c>
      <c r="CJ1656" t="str">
        <f>IF(JRF!AV1669&gt;0,"",IF(JRF!Q1669="","",IF(LEFT(JRF!Q1669,1)=IFERROR(VLOOKUP(LEFT(JRF!Q1669,1),$CF$2:$CF$5,1,0),0),"Product Code Required",IF(JRF!V1669="","",IF(JRF!V1669=IFERROR(VLOOKUP(JRF!V1669,$CH:$CH,1,0),0),"Product Code Required","NA")))))</f>
        <v/>
      </c>
      <c r="CK1656" t="str">
        <f>IFERROR(IF(LEN('Journal Template'!F1667)&gt;0,"",IF('Journal Template'!A1667="","",IF(LEFT('Journal Template'!A1667,1)=IFERROR(VLOOKUP(LEFT('Journal Template'!A1667,1),Checks!$CF$2:$CF$5,1,0),0),"Product Code Required",IF('Journal Template'!D1667="","",IF('Journal Template'!D1667=IFERROR(VLOOKUP('Journal Template'!D1667,Checks!$CH:$CH,1,0),0),"Product Code Required","NA"))))),"")</f>
        <v/>
      </c>
    </row>
    <row r="1657" spans="14:89">
      <c r="N1657" t="s">
        <v>8272</v>
      </c>
      <c r="O1657" t="s">
        <v>8273</v>
      </c>
      <c r="P1657" t="s">
        <v>386</v>
      </c>
      <c r="Q1657" s="150" t="str">
        <f>IF(JRF!D1670="","",IF(IFERROR(VLOOKUP(JRF!D1670,Checks!N:P,3,0),0)="A","","Inactive account in Use"))</f>
        <v/>
      </c>
      <c r="R1657" t="str">
        <f>IFERROR(IF('Journal Template'!C2069="","",IF(IFERROR(VLOOKUP('Journal Template'!C2069,Checks!N:P,3,0),0)="A","","Inactive account in Use")),"")</f>
        <v/>
      </c>
      <c r="V1657" s="150" t="str">
        <f>IF(JRF!C1670="","",IF(IFERROR(VLOOKUP(JRF!C1670,Checks!S:U,3,0),0)="A","Entry with System fund Dept",""))</f>
        <v/>
      </c>
      <c r="W1657" t="str">
        <f>IFERROR(IF('Journal Template'!D2069="","",IF(IFERROR(VLOOKUP('Journal Template'!D2069,Checks!S:U,3,0),0)="A","Entry with System fund Dept","")),"")</f>
        <v/>
      </c>
      <c r="X1657" t="s">
        <v>8274</v>
      </c>
      <c r="Y1657" t="s">
        <v>389</v>
      </c>
      <c r="Z1657" t="s">
        <v>8275</v>
      </c>
      <c r="AA1657" t="s">
        <v>391</v>
      </c>
      <c r="AB1657" t="s">
        <v>125</v>
      </c>
      <c r="AC1657" s="150" t="str">
        <f>IFERROR(IF(JRF!C1670="","",IF(AND(VLOOKUP(JRF!C1670,X:AA,4,0)=JRF!B1670,VLOOKUP(JRF!C1670,X:Y,2,0)="A"),"","Inactive Dept Combo Error")),"Inactive Dept Combo Error")</f>
        <v/>
      </c>
      <c r="AD1657" t="str">
        <f>IFERROR(IF('Journal Template'!D2069="","",IF(AND(VLOOKUP('Journal Template'!D2069,X:AA,4,0)='Journal Template'!A2069,VLOOKUP('Journal Template'!D2069,X:Y,2,0)="A"),"","Inactive Dept Combo Error")),"")</f>
        <v/>
      </c>
      <c r="AK1657" s="150" t="str">
        <f>IF(JRF!B1670="","",IF(JRF!B1670=IFERROR(VLOOKUP(JRF!B1670,Checks!AI:AI,1,0),0),"Entry in Branch/Satellite BU's",""))</f>
        <v/>
      </c>
      <c r="AL1657" t="str">
        <f>IFERROR(IF('Journal Template'!A2069="","",IF('Journal Template'!A2069=IFERROR(VLOOKUP('Journal Template'!A2069,Checks!AI:AI,1,0),0),"Entry in Branch/Satellite BU's","")),"")</f>
        <v/>
      </c>
      <c r="AO1657" s="171"/>
      <c r="AP1657" s="171"/>
      <c r="AQ1657" s="171"/>
      <c r="AR1657" s="171"/>
      <c r="CI1657" t="str">
        <f>IF(JRF!F1670&gt;0,"",IF(JRF!B1670="","",IF(LEFT(JRF!B1670,1)=IFERROR(VLOOKUP(LEFT(JRF!B1670,1),$CF$2:$CF$5,1,0),0),"Product Code Required",IF(JRF!C1670="","",IF(JRF!C1670=IFERROR(VLOOKUP(JRF!C1670,$CH:$CH,1,0),0),"Product Code Required","NA")))))</f>
        <v/>
      </c>
      <c r="CJ1657" t="str">
        <f>IF(JRF!AV1670&gt;0,"",IF(JRF!Q1670="","",IF(LEFT(JRF!Q1670,1)=IFERROR(VLOOKUP(LEFT(JRF!Q1670,1),$CF$2:$CF$5,1,0),0),"Product Code Required",IF(JRF!V1670="","",IF(JRF!V1670=IFERROR(VLOOKUP(JRF!V1670,$CH:$CH,1,0),0),"Product Code Required","NA")))))</f>
        <v/>
      </c>
      <c r="CK1657" t="str">
        <f>IFERROR(IF(LEN('Journal Template'!F1668)&gt;0,"",IF('Journal Template'!A1668="","",IF(LEFT('Journal Template'!A1668,1)=IFERROR(VLOOKUP(LEFT('Journal Template'!A1668,1),Checks!$CF$2:$CF$5,1,0),0),"Product Code Required",IF('Journal Template'!D1668="","",IF('Journal Template'!D1668=IFERROR(VLOOKUP('Journal Template'!D1668,Checks!$CH:$CH,1,0),0),"Product Code Required","NA"))))),"")</f>
        <v/>
      </c>
    </row>
    <row r="1658" spans="14:89">
      <c r="N1658" t="s">
        <v>8276</v>
      </c>
      <c r="O1658" t="s">
        <v>8277</v>
      </c>
      <c r="P1658" t="s">
        <v>386</v>
      </c>
      <c r="Q1658" s="150" t="str">
        <f>IF(JRF!D1671="","",IF(IFERROR(VLOOKUP(JRF!D1671,Checks!N:P,3,0),0)="A","","Inactive account in Use"))</f>
        <v/>
      </c>
      <c r="R1658" t="str">
        <f>IFERROR(IF('Journal Template'!C2070="","",IF(IFERROR(VLOOKUP('Journal Template'!C2070,Checks!N:P,3,0),0)="A","","Inactive account in Use")),"")</f>
        <v/>
      </c>
      <c r="V1658" s="150" t="str">
        <f>IF(JRF!C1671="","",IF(IFERROR(VLOOKUP(JRF!C1671,Checks!S:U,3,0),0)="A","Entry with System fund Dept",""))</f>
        <v/>
      </c>
      <c r="W1658" t="str">
        <f>IFERROR(IF('Journal Template'!D2070="","",IF(IFERROR(VLOOKUP('Journal Template'!D2070,Checks!S:U,3,0),0)="A","Entry with System fund Dept","")),"")</f>
        <v/>
      </c>
      <c r="X1658" t="s">
        <v>8278</v>
      </c>
      <c r="Y1658" t="s">
        <v>386</v>
      </c>
      <c r="Z1658" t="s">
        <v>8279</v>
      </c>
      <c r="AA1658" t="s">
        <v>391</v>
      </c>
      <c r="AB1658" t="s">
        <v>125</v>
      </c>
      <c r="AC1658" s="150" t="str">
        <f>IFERROR(IF(JRF!C1671="","",IF(AND(VLOOKUP(JRF!C1671,X:AA,4,0)=JRF!B1671,VLOOKUP(JRF!C1671,X:Y,2,0)="A"),"","Inactive Dept Combo Error")),"Inactive Dept Combo Error")</f>
        <v/>
      </c>
      <c r="AD1658" t="str">
        <f>IFERROR(IF('Journal Template'!D2070="","",IF(AND(VLOOKUP('Journal Template'!D2070,X:AA,4,0)='Journal Template'!A2070,VLOOKUP('Journal Template'!D2070,X:Y,2,0)="A"),"","Inactive Dept Combo Error")),"")</f>
        <v/>
      </c>
      <c r="AK1658" s="150" t="str">
        <f>IF(JRF!B1671="","",IF(JRF!B1671=IFERROR(VLOOKUP(JRF!B1671,Checks!AI:AI,1,0),0),"Entry in Branch/Satellite BU's",""))</f>
        <v/>
      </c>
      <c r="AL1658" t="str">
        <f>IFERROR(IF('Journal Template'!A2070="","",IF('Journal Template'!A2070=IFERROR(VLOOKUP('Journal Template'!A2070,Checks!AI:AI,1,0),0),"Entry in Branch/Satellite BU's","")),"")</f>
        <v/>
      </c>
      <c r="AO1658" s="171"/>
      <c r="AP1658" s="171"/>
      <c r="AQ1658" s="171"/>
      <c r="AR1658" s="171"/>
      <c r="CI1658" t="str">
        <f>IF(JRF!F1671&gt;0,"",IF(JRF!B1671="","",IF(LEFT(JRF!B1671,1)=IFERROR(VLOOKUP(LEFT(JRF!B1671,1),$CF$2:$CF$5,1,0),0),"Product Code Required",IF(JRF!C1671="","",IF(JRF!C1671=IFERROR(VLOOKUP(JRF!C1671,$CH:$CH,1,0),0),"Product Code Required","NA")))))</f>
        <v/>
      </c>
      <c r="CJ1658" t="str">
        <f>IF(JRF!AV1671&gt;0,"",IF(JRF!Q1671="","",IF(LEFT(JRF!Q1671,1)=IFERROR(VLOOKUP(LEFT(JRF!Q1671,1),$CF$2:$CF$5,1,0),0),"Product Code Required",IF(JRF!V1671="","",IF(JRF!V1671=IFERROR(VLOOKUP(JRF!V1671,$CH:$CH,1,0),0),"Product Code Required","NA")))))</f>
        <v/>
      </c>
      <c r="CK1658" t="str">
        <f>IFERROR(IF(LEN('Journal Template'!F1669)&gt;0,"",IF('Journal Template'!A1669="","",IF(LEFT('Journal Template'!A1669,1)=IFERROR(VLOOKUP(LEFT('Journal Template'!A1669,1),Checks!$CF$2:$CF$5,1,0),0),"Product Code Required",IF('Journal Template'!D1669="","",IF('Journal Template'!D1669=IFERROR(VLOOKUP('Journal Template'!D1669,Checks!$CH:$CH,1,0),0),"Product Code Required","NA"))))),"")</f>
        <v/>
      </c>
    </row>
    <row r="1659" spans="14:89">
      <c r="N1659" t="s">
        <v>8280</v>
      </c>
      <c r="O1659" t="s">
        <v>8281</v>
      </c>
      <c r="P1659" t="s">
        <v>386</v>
      </c>
      <c r="Q1659" s="150" t="str">
        <f>IF(JRF!D1672="","",IF(IFERROR(VLOOKUP(JRF!D1672,Checks!N:P,3,0),0)="A","","Inactive account in Use"))</f>
        <v/>
      </c>
      <c r="R1659" t="str">
        <f>IFERROR(IF('Journal Template'!C2071="","",IF(IFERROR(VLOOKUP('Journal Template'!C2071,Checks!N:P,3,0),0)="A","","Inactive account in Use")),"")</f>
        <v/>
      </c>
      <c r="V1659" s="150" t="str">
        <f>IF(JRF!C1672="","",IF(IFERROR(VLOOKUP(JRF!C1672,Checks!S:U,3,0),0)="A","Entry with System fund Dept",""))</f>
        <v/>
      </c>
      <c r="W1659" t="str">
        <f>IFERROR(IF('Journal Template'!D2071="","",IF(IFERROR(VLOOKUP('Journal Template'!D2071,Checks!S:U,3,0),0)="A","Entry with System fund Dept","")),"")</f>
        <v/>
      </c>
      <c r="X1659" t="s">
        <v>8282</v>
      </c>
      <c r="Y1659" t="s">
        <v>386</v>
      </c>
      <c r="Z1659" t="s">
        <v>8283</v>
      </c>
      <c r="AA1659" t="s">
        <v>391</v>
      </c>
      <c r="AB1659" t="s">
        <v>125</v>
      </c>
      <c r="AC1659" s="150" t="str">
        <f>IFERROR(IF(JRF!C1672="","",IF(AND(VLOOKUP(JRF!C1672,X:AA,4,0)=JRF!B1672,VLOOKUP(JRF!C1672,X:Y,2,0)="A"),"","Inactive Dept Combo Error")),"Inactive Dept Combo Error")</f>
        <v/>
      </c>
      <c r="AD1659" t="str">
        <f>IFERROR(IF('Journal Template'!D2071="","",IF(AND(VLOOKUP('Journal Template'!D2071,X:AA,4,0)='Journal Template'!A2071,VLOOKUP('Journal Template'!D2071,X:Y,2,0)="A"),"","Inactive Dept Combo Error")),"")</f>
        <v/>
      </c>
      <c r="AK1659" s="150" t="str">
        <f>IF(JRF!B1672="","",IF(JRF!B1672=IFERROR(VLOOKUP(JRF!B1672,Checks!AI:AI,1,0),0),"Entry in Branch/Satellite BU's",""))</f>
        <v/>
      </c>
      <c r="AL1659" t="str">
        <f>IFERROR(IF('Journal Template'!A2071="","",IF('Journal Template'!A2071=IFERROR(VLOOKUP('Journal Template'!A2071,Checks!AI:AI,1,0),0),"Entry in Branch/Satellite BU's","")),"")</f>
        <v/>
      </c>
      <c r="AO1659" s="171"/>
      <c r="AP1659" s="171"/>
      <c r="AQ1659" s="171"/>
      <c r="AR1659" s="171"/>
      <c r="CI1659" t="str">
        <f>IF(JRF!F1672&gt;0,"",IF(JRF!B1672="","",IF(LEFT(JRF!B1672,1)=IFERROR(VLOOKUP(LEFT(JRF!B1672,1),$CF$2:$CF$5,1,0),0),"Product Code Required",IF(JRF!C1672="","",IF(JRF!C1672=IFERROR(VLOOKUP(JRF!C1672,$CH:$CH,1,0),0),"Product Code Required","NA")))))</f>
        <v/>
      </c>
      <c r="CJ1659" t="str">
        <f>IF(JRF!AV1672&gt;0,"",IF(JRF!Q1672="","",IF(LEFT(JRF!Q1672,1)=IFERROR(VLOOKUP(LEFT(JRF!Q1672,1),$CF$2:$CF$5,1,0),0),"Product Code Required",IF(JRF!V1672="","",IF(JRF!V1672=IFERROR(VLOOKUP(JRF!V1672,$CH:$CH,1,0),0),"Product Code Required","NA")))))</f>
        <v/>
      </c>
      <c r="CK1659" t="str">
        <f>IFERROR(IF(LEN('Journal Template'!F1670)&gt;0,"",IF('Journal Template'!A1670="","",IF(LEFT('Journal Template'!A1670,1)=IFERROR(VLOOKUP(LEFT('Journal Template'!A1670,1),Checks!$CF$2:$CF$5,1,0),0),"Product Code Required",IF('Journal Template'!D1670="","",IF('Journal Template'!D1670=IFERROR(VLOOKUP('Journal Template'!D1670,Checks!$CH:$CH,1,0),0),"Product Code Required","NA"))))),"")</f>
        <v/>
      </c>
    </row>
    <row r="1660" spans="14:89">
      <c r="N1660" t="s">
        <v>8284</v>
      </c>
      <c r="O1660" t="s">
        <v>8285</v>
      </c>
      <c r="P1660" t="s">
        <v>386</v>
      </c>
      <c r="Q1660" s="150" t="str">
        <f>IF(JRF!D1673="","",IF(IFERROR(VLOOKUP(JRF!D1673,Checks!N:P,3,0),0)="A","","Inactive account in Use"))</f>
        <v/>
      </c>
      <c r="R1660" t="str">
        <f>IFERROR(IF('Journal Template'!C2072="","",IF(IFERROR(VLOOKUP('Journal Template'!C2072,Checks!N:P,3,0),0)="A","","Inactive account in Use")),"")</f>
        <v/>
      </c>
      <c r="V1660" s="150" t="str">
        <f>IF(JRF!C1673="","",IF(IFERROR(VLOOKUP(JRF!C1673,Checks!S:U,3,0),0)="A","Entry with System fund Dept",""))</f>
        <v/>
      </c>
      <c r="W1660" t="str">
        <f>IFERROR(IF('Journal Template'!D2072="","",IF(IFERROR(VLOOKUP('Journal Template'!D2072,Checks!S:U,3,0),0)="A","Entry with System fund Dept","")),"")</f>
        <v/>
      </c>
      <c r="X1660" t="s">
        <v>8286</v>
      </c>
      <c r="Y1660" t="s">
        <v>386</v>
      </c>
      <c r="Z1660" t="s">
        <v>8287</v>
      </c>
      <c r="AA1660" t="s">
        <v>391</v>
      </c>
      <c r="AB1660" t="s">
        <v>125</v>
      </c>
      <c r="AC1660" s="150" t="str">
        <f>IFERROR(IF(JRF!C1673="","",IF(AND(VLOOKUP(JRF!C1673,X:AA,4,0)=JRF!B1673,VLOOKUP(JRF!C1673,X:Y,2,0)="A"),"","Inactive Dept Combo Error")),"Inactive Dept Combo Error")</f>
        <v/>
      </c>
      <c r="AD1660" t="str">
        <f>IFERROR(IF('Journal Template'!D2072="","",IF(AND(VLOOKUP('Journal Template'!D2072,X:AA,4,0)='Journal Template'!A2072,VLOOKUP('Journal Template'!D2072,X:Y,2,0)="A"),"","Inactive Dept Combo Error")),"")</f>
        <v/>
      </c>
      <c r="AK1660" s="150" t="str">
        <f>IF(JRF!B1673="","",IF(JRF!B1673=IFERROR(VLOOKUP(JRF!B1673,Checks!AI:AI,1,0),0),"Entry in Branch/Satellite BU's",""))</f>
        <v/>
      </c>
      <c r="AL1660" t="str">
        <f>IFERROR(IF('Journal Template'!A2072="","",IF('Journal Template'!A2072=IFERROR(VLOOKUP('Journal Template'!A2072,Checks!AI:AI,1,0),0),"Entry in Branch/Satellite BU's","")),"")</f>
        <v/>
      </c>
      <c r="AO1660" s="171"/>
      <c r="AP1660" s="171"/>
      <c r="AQ1660" s="171"/>
      <c r="AR1660" s="171"/>
      <c r="CI1660" t="str">
        <f>IF(JRF!F1673&gt;0,"",IF(JRF!B1673="","",IF(LEFT(JRF!B1673,1)=IFERROR(VLOOKUP(LEFT(JRF!B1673,1),$CF$2:$CF$5,1,0),0),"Product Code Required",IF(JRF!C1673="","",IF(JRF!C1673=IFERROR(VLOOKUP(JRF!C1673,$CH:$CH,1,0),0),"Product Code Required","NA")))))</f>
        <v/>
      </c>
      <c r="CJ1660" t="str">
        <f>IF(JRF!AV1673&gt;0,"",IF(JRF!Q1673="","",IF(LEFT(JRF!Q1673,1)=IFERROR(VLOOKUP(LEFT(JRF!Q1673,1),$CF$2:$CF$5,1,0),0),"Product Code Required",IF(JRF!V1673="","",IF(JRF!V1673=IFERROR(VLOOKUP(JRF!V1673,$CH:$CH,1,0),0),"Product Code Required","NA")))))</f>
        <v/>
      </c>
      <c r="CK1660" t="str">
        <f>IFERROR(IF(LEN('Journal Template'!F1671)&gt;0,"",IF('Journal Template'!A1671="","",IF(LEFT('Journal Template'!A1671,1)=IFERROR(VLOOKUP(LEFT('Journal Template'!A1671,1),Checks!$CF$2:$CF$5,1,0),0),"Product Code Required",IF('Journal Template'!D1671="","",IF('Journal Template'!D1671=IFERROR(VLOOKUP('Journal Template'!D1671,Checks!$CH:$CH,1,0),0),"Product Code Required","NA"))))),"")</f>
        <v/>
      </c>
    </row>
    <row r="1661" spans="14:89">
      <c r="N1661" t="s">
        <v>8288</v>
      </c>
      <c r="O1661" t="s">
        <v>8289</v>
      </c>
      <c r="P1661" t="s">
        <v>386</v>
      </c>
      <c r="Q1661" s="150" t="str">
        <f>IF(JRF!D1674="","",IF(IFERROR(VLOOKUP(JRF!D1674,Checks!N:P,3,0),0)="A","","Inactive account in Use"))</f>
        <v/>
      </c>
      <c r="R1661" t="str">
        <f>IFERROR(IF('Journal Template'!C2073="","",IF(IFERROR(VLOOKUP('Journal Template'!C2073,Checks!N:P,3,0),0)="A","","Inactive account in Use")),"")</f>
        <v/>
      </c>
      <c r="V1661" s="150" t="str">
        <f>IF(JRF!C1674="","",IF(IFERROR(VLOOKUP(JRF!C1674,Checks!S:U,3,0),0)="A","Entry with System fund Dept",""))</f>
        <v/>
      </c>
      <c r="W1661" t="str">
        <f>IFERROR(IF('Journal Template'!D2073="","",IF(IFERROR(VLOOKUP('Journal Template'!D2073,Checks!S:U,3,0),0)="A","Entry with System fund Dept","")),"")</f>
        <v/>
      </c>
      <c r="X1661" t="s">
        <v>8290</v>
      </c>
      <c r="Y1661" t="s">
        <v>389</v>
      </c>
      <c r="Z1661" t="s">
        <v>8291</v>
      </c>
      <c r="AA1661" t="s">
        <v>391</v>
      </c>
      <c r="AB1661" t="s">
        <v>125</v>
      </c>
      <c r="AC1661" s="150" t="str">
        <f>IFERROR(IF(JRF!C1674="","",IF(AND(VLOOKUP(JRF!C1674,X:AA,4,0)=JRF!B1674,VLOOKUP(JRF!C1674,X:Y,2,0)="A"),"","Inactive Dept Combo Error")),"Inactive Dept Combo Error")</f>
        <v/>
      </c>
      <c r="AD1661" t="str">
        <f>IFERROR(IF('Journal Template'!D2073="","",IF(AND(VLOOKUP('Journal Template'!D2073,X:AA,4,0)='Journal Template'!A2073,VLOOKUP('Journal Template'!D2073,X:Y,2,0)="A"),"","Inactive Dept Combo Error")),"")</f>
        <v/>
      </c>
      <c r="AK1661" s="150" t="str">
        <f>IF(JRF!B1674="","",IF(JRF!B1674=IFERROR(VLOOKUP(JRF!B1674,Checks!AI:AI,1,0),0),"Entry in Branch/Satellite BU's",""))</f>
        <v/>
      </c>
      <c r="AL1661" t="str">
        <f>IFERROR(IF('Journal Template'!A2073="","",IF('Journal Template'!A2073=IFERROR(VLOOKUP('Journal Template'!A2073,Checks!AI:AI,1,0),0),"Entry in Branch/Satellite BU's","")),"")</f>
        <v/>
      </c>
      <c r="AO1661" s="171"/>
      <c r="AP1661" s="171"/>
      <c r="AQ1661" s="171"/>
      <c r="AR1661" s="171"/>
      <c r="CI1661" t="str">
        <f>IF(JRF!F1674&gt;0,"",IF(JRF!B1674="","",IF(LEFT(JRF!B1674,1)=IFERROR(VLOOKUP(LEFT(JRF!B1674,1),$CF$2:$CF$5,1,0),0),"Product Code Required",IF(JRF!C1674="","",IF(JRF!C1674=IFERROR(VLOOKUP(JRF!C1674,$CH:$CH,1,0),0),"Product Code Required","NA")))))</f>
        <v/>
      </c>
      <c r="CJ1661" t="str">
        <f>IF(JRF!AV1674&gt;0,"",IF(JRF!Q1674="","",IF(LEFT(JRF!Q1674,1)=IFERROR(VLOOKUP(LEFT(JRF!Q1674,1),$CF$2:$CF$5,1,0),0),"Product Code Required",IF(JRF!V1674="","",IF(JRF!V1674=IFERROR(VLOOKUP(JRF!V1674,$CH:$CH,1,0),0),"Product Code Required","NA")))))</f>
        <v/>
      </c>
      <c r="CK1661" t="str">
        <f>IFERROR(IF(LEN('Journal Template'!F1672)&gt;0,"",IF('Journal Template'!A1672="","",IF(LEFT('Journal Template'!A1672,1)=IFERROR(VLOOKUP(LEFT('Journal Template'!A1672,1),Checks!$CF$2:$CF$5,1,0),0),"Product Code Required",IF('Journal Template'!D1672="","",IF('Journal Template'!D1672=IFERROR(VLOOKUP('Journal Template'!D1672,Checks!$CH:$CH,1,0),0),"Product Code Required","NA"))))),"")</f>
        <v/>
      </c>
    </row>
    <row r="1662" spans="14:89">
      <c r="N1662" t="s">
        <v>8292</v>
      </c>
      <c r="O1662" t="s">
        <v>8293</v>
      </c>
      <c r="P1662" t="s">
        <v>386</v>
      </c>
      <c r="Q1662" s="150" t="str">
        <f>IF(JRF!D1675="","",IF(IFERROR(VLOOKUP(JRF!D1675,Checks!N:P,3,0),0)="A","","Inactive account in Use"))</f>
        <v/>
      </c>
      <c r="R1662" t="str">
        <f>IFERROR(IF('Journal Template'!C2074="","",IF(IFERROR(VLOOKUP('Journal Template'!C2074,Checks!N:P,3,0),0)="A","","Inactive account in Use")),"")</f>
        <v/>
      </c>
      <c r="V1662" s="150" t="str">
        <f>IF(JRF!C1675="","",IF(IFERROR(VLOOKUP(JRF!C1675,Checks!S:U,3,0),0)="A","Entry with System fund Dept",""))</f>
        <v/>
      </c>
      <c r="W1662" t="str">
        <f>IFERROR(IF('Journal Template'!D2074="","",IF(IFERROR(VLOOKUP('Journal Template'!D2074,Checks!S:U,3,0),0)="A","Entry with System fund Dept","")),"")</f>
        <v/>
      </c>
      <c r="X1662" t="s">
        <v>8294</v>
      </c>
      <c r="Y1662" t="s">
        <v>389</v>
      </c>
      <c r="Z1662" t="s">
        <v>8295</v>
      </c>
      <c r="AA1662" t="s">
        <v>391</v>
      </c>
      <c r="AB1662" t="s">
        <v>125</v>
      </c>
      <c r="AC1662" s="150" t="str">
        <f>IFERROR(IF(JRF!C1675="","",IF(AND(VLOOKUP(JRF!C1675,X:AA,4,0)=JRF!B1675,VLOOKUP(JRF!C1675,X:Y,2,0)="A"),"","Inactive Dept Combo Error")),"Inactive Dept Combo Error")</f>
        <v/>
      </c>
      <c r="AD1662" t="str">
        <f>IFERROR(IF('Journal Template'!D2074="","",IF(AND(VLOOKUP('Journal Template'!D2074,X:AA,4,0)='Journal Template'!A2074,VLOOKUP('Journal Template'!D2074,X:Y,2,0)="A"),"","Inactive Dept Combo Error")),"")</f>
        <v/>
      </c>
      <c r="AK1662" s="150" t="str">
        <f>IF(JRF!B1675="","",IF(JRF!B1675=IFERROR(VLOOKUP(JRF!B1675,Checks!AI:AI,1,0),0),"Entry in Branch/Satellite BU's",""))</f>
        <v/>
      </c>
      <c r="AL1662" t="str">
        <f>IFERROR(IF('Journal Template'!A2074="","",IF('Journal Template'!A2074=IFERROR(VLOOKUP('Journal Template'!A2074,Checks!AI:AI,1,0),0),"Entry in Branch/Satellite BU's","")),"")</f>
        <v/>
      </c>
      <c r="AO1662" s="171"/>
      <c r="AP1662" s="171"/>
      <c r="AQ1662" s="171"/>
      <c r="AR1662" s="171"/>
      <c r="CI1662" t="str">
        <f>IF(JRF!F1675&gt;0,"",IF(JRF!B1675="","",IF(LEFT(JRF!B1675,1)=IFERROR(VLOOKUP(LEFT(JRF!B1675,1),$CF$2:$CF$5,1,0),0),"Product Code Required",IF(JRF!C1675="","",IF(JRF!C1675=IFERROR(VLOOKUP(JRF!C1675,$CH:$CH,1,0),0),"Product Code Required","NA")))))</f>
        <v/>
      </c>
      <c r="CJ1662" t="str">
        <f>IF(JRF!AV1675&gt;0,"",IF(JRF!Q1675="","",IF(LEFT(JRF!Q1675,1)=IFERROR(VLOOKUP(LEFT(JRF!Q1675,1),$CF$2:$CF$5,1,0),0),"Product Code Required",IF(JRF!V1675="","",IF(JRF!V1675=IFERROR(VLOOKUP(JRF!V1675,$CH:$CH,1,0),0),"Product Code Required","NA")))))</f>
        <v/>
      </c>
      <c r="CK1662" t="str">
        <f>IFERROR(IF(LEN('Journal Template'!F1673)&gt;0,"",IF('Journal Template'!A1673="","",IF(LEFT('Journal Template'!A1673,1)=IFERROR(VLOOKUP(LEFT('Journal Template'!A1673,1),Checks!$CF$2:$CF$5,1,0),0),"Product Code Required",IF('Journal Template'!D1673="","",IF('Journal Template'!D1673=IFERROR(VLOOKUP('Journal Template'!D1673,Checks!$CH:$CH,1,0),0),"Product Code Required","NA"))))),"")</f>
        <v/>
      </c>
    </row>
    <row r="1663" spans="14:89">
      <c r="N1663" t="s">
        <v>8296</v>
      </c>
      <c r="O1663" t="s">
        <v>8297</v>
      </c>
      <c r="P1663" t="s">
        <v>386</v>
      </c>
      <c r="Q1663" s="150" t="str">
        <f>IF(JRF!D1676="","",IF(IFERROR(VLOOKUP(JRF!D1676,Checks!N:P,3,0),0)="A","","Inactive account in Use"))</f>
        <v/>
      </c>
      <c r="R1663" t="str">
        <f>IFERROR(IF('Journal Template'!C2075="","",IF(IFERROR(VLOOKUP('Journal Template'!C2075,Checks!N:P,3,0),0)="A","","Inactive account in Use")),"")</f>
        <v/>
      </c>
      <c r="V1663" s="150" t="str">
        <f>IF(JRF!C1676="","",IF(IFERROR(VLOOKUP(JRF!C1676,Checks!S:U,3,0),0)="A","Entry with System fund Dept",""))</f>
        <v/>
      </c>
      <c r="W1663" t="str">
        <f>IFERROR(IF('Journal Template'!D2075="","",IF(IFERROR(VLOOKUP('Journal Template'!D2075,Checks!S:U,3,0),0)="A","Entry with System fund Dept","")),"")</f>
        <v/>
      </c>
      <c r="X1663" t="s">
        <v>8298</v>
      </c>
      <c r="Y1663" t="s">
        <v>386</v>
      </c>
      <c r="Z1663" t="s">
        <v>8299</v>
      </c>
      <c r="AA1663" t="s">
        <v>391</v>
      </c>
      <c r="AB1663" t="s">
        <v>125</v>
      </c>
      <c r="AC1663" s="150" t="str">
        <f>IFERROR(IF(JRF!C1676="","",IF(AND(VLOOKUP(JRF!C1676,X:AA,4,0)=JRF!B1676,VLOOKUP(JRF!C1676,X:Y,2,0)="A"),"","Inactive Dept Combo Error")),"Inactive Dept Combo Error")</f>
        <v/>
      </c>
      <c r="AD1663" t="str">
        <f>IFERROR(IF('Journal Template'!D2075="","",IF(AND(VLOOKUP('Journal Template'!D2075,X:AA,4,0)='Journal Template'!A2075,VLOOKUP('Journal Template'!D2075,X:Y,2,0)="A"),"","Inactive Dept Combo Error")),"")</f>
        <v/>
      </c>
      <c r="AK1663" s="150" t="str">
        <f>IF(JRF!B1676="","",IF(JRF!B1676=IFERROR(VLOOKUP(JRF!B1676,Checks!AI:AI,1,0),0),"Entry in Branch/Satellite BU's",""))</f>
        <v/>
      </c>
      <c r="AL1663" t="str">
        <f>IFERROR(IF('Journal Template'!A2075="","",IF('Journal Template'!A2075=IFERROR(VLOOKUP('Journal Template'!A2075,Checks!AI:AI,1,0),0),"Entry in Branch/Satellite BU's","")),"")</f>
        <v/>
      </c>
      <c r="AO1663" s="171"/>
      <c r="AP1663" s="171"/>
      <c r="AQ1663" s="171"/>
      <c r="AR1663" s="171"/>
      <c r="CI1663" t="str">
        <f>IF(JRF!F1676&gt;0,"",IF(JRF!B1676="","",IF(LEFT(JRF!B1676,1)=IFERROR(VLOOKUP(LEFT(JRF!B1676,1),$CF$2:$CF$5,1,0),0),"Product Code Required",IF(JRF!C1676="","",IF(JRF!C1676=IFERROR(VLOOKUP(JRF!C1676,$CH:$CH,1,0),0),"Product Code Required","NA")))))</f>
        <v/>
      </c>
      <c r="CJ1663" t="str">
        <f>IF(JRF!AV1676&gt;0,"",IF(JRF!Q1676="","",IF(LEFT(JRF!Q1676,1)=IFERROR(VLOOKUP(LEFT(JRF!Q1676,1),$CF$2:$CF$5,1,0),0),"Product Code Required",IF(JRF!V1676="","",IF(JRF!V1676=IFERROR(VLOOKUP(JRF!V1676,$CH:$CH,1,0),0),"Product Code Required","NA")))))</f>
        <v/>
      </c>
      <c r="CK1663" t="str">
        <f>IFERROR(IF(LEN('Journal Template'!F1674)&gt;0,"",IF('Journal Template'!A1674="","",IF(LEFT('Journal Template'!A1674,1)=IFERROR(VLOOKUP(LEFT('Journal Template'!A1674,1),Checks!$CF$2:$CF$5,1,0),0),"Product Code Required",IF('Journal Template'!D1674="","",IF('Journal Template'!D1674=IFERROR(VLOOKUP('Journal Template'!D1674,Checks!$CH:$CH,1,0),0),"Product Code Required","NA"))))),"")</f>
        <v/>
      </c>
    </row>
    <row r="1664" spans="14:89">
      <c r="N1664" t="s">
        <v>8300</v>
      </c>
      <c r="O1664" t="s">
        <v>8301</v>
      </c>
      <c r="P1664" t="s">
        <v>386</v>
      </c>
      <c r="Q1664" s="150" t="str">
        <f>IF(JRF!D1677="","",IF(IFERROR(VLOOKUP(JRF!D1677,Checks!N:P,3,0),0)="A","","Inactive account in Use"))</f>
        <v/>
      </c>
      <c r="R1664" t="str">
        <f>IFERROR(IF('Journal Template'!C2076="","",IF(IFERROR(VLOOKUP('Journal Template'!C2076,Checks!N:P,3,0),0)="A","","Inactive account in Use")),"")</f>
        <v/>
      </c>
      <c r="V1664" s="150" t="str">
        <f>IF(JRF!C1677="","",IF(IFERROR(VLOOKUP(JRF!C1677,Checks!S:U,3,0),0)="A","Entry with System fund Dept",""))</f>
        <v/>
      </c>
      <c r="W1664" t="str">
        <f>IFERROR(IF('Journal Template'!D2076="","",IF(IFERROR(VLOOKUP('Journal Template'!D2076,Checks!S:U,3,0),0)="A","Entry with System fund Dept","")),"")</f>
        <v/>
      </c>
      <c r="X1664" t="s">
        <v>6996</v>
      </c>
      <c r="Y1664" t="s">
        <v>386</v>
      </c>
      <c r="Z1664" t="s">
        <v>8302</v>
      </c>
      <c r="AA1664" t="s">
        <v>391</v>
      </c>
      <c r="AB1664" t="s">
        <v>125</v>
      </c>
      <c r="AC1664" s="150" t="str">
        <f>IFERROR(IF(JRF!C1677="","",IF(AND(VLOOKUP(JRF!C1677,X:AA,4,0)=JRF!B1677,VLOOKUP(JRF!C1677,X:Y,2,0)="A"),"","Inactive Dept Combo Error")),"Inactive Dept Combo Error")</f>
        <v/>
      </c>
      <c r="AD1664" t="str">
        <f>IFERROR(IF('Journal Template'!D2076="","",IF(AND(VLOOKUP('Journal Template'!D2076,X:AA,4,0)='Journal Template'!A2076,VLOOKUP('Journal Template'!D2076,X:Y,2,0)="A"),"","Inactive Dept Combo Error")),"")</f>
        <v/>
      </c>
      <c r="AK1664" s="150" t="str">
        <f>IF(JRF!B1677="","",IF(JRF!B1677=IFERROR(VLOOKUP(JRF!B1677,Checks!AI:AI,1,0),0),"Entry in Branch/Satellite BU's",""))</f>
        <v/>
      </c>
      <c r="AL1664" t="str">
        <f>IFERROR(IF('Journal Template'!A2076="","",IF('Journal Template'!A2076=IFERROR(VLOOKUP('Journal Template'!A2076,Checks!AI:AI,1,0),0),"Entry in Branch/Satellite BU's","")),"")</f>
        <v/>
      </c>
      <c r="AO1664" s="171"/>
      <c r="AP1664" s="171"/>
      <c r="AQ1664" s="171"/>
      <c r="AR1664" s="171"/>
      <c r="CI1664" t="str">
        <f>IF(JRF!F1677&gt;0,"",IF(JRF!B1677="","",IF(LEFT(JRF!B1677,1)=IFERROR(VLOOKUP(LEFT(JRF!B1677,1),$CF$2:$CF$5,1,0),0),"Product Code Required",IF(JRF!C1677="","",IF(JRF!C1677=IFERROR(VLOOKUP(JRF!C1677,$CH:$CH,1,0),0),"Product Code Required","NA")))))</f>
        <v/>
      </c>
      <c r="CJ1664" t="str">
        <f>IF(JRF!AV1677&gt;0,"",IF(JRF!Q1677="","",IF(LEFT(JRF!Q1677,1)=IFERROR(VLOOKUP(LEFT(JRF!Q1677,1),$CF$2:$CF$5,1,0),0),"Product Code Required",IF(JRF!V1677="","",IF(JRF!V1677=IFERROR(VLOOKUP(JRF!V1677,$CH:$CH,1,0),0),"Product Code Required","NA")))))</f>
        <v/>
      </c>
      <c r="CK1664" t="str">
        <f>IFERROR(IF(LEN('Journal Template'!F1675)&gt;0,"",IF('Journal Template'!A1675="","",IF(LEFT('Journal Template'!A1675,1)=IFERROR(VLOOKUP(LEFT('Journal Template'!A1675,1),Checks!$CF$2:$CF$5,1,0),0),"Product Code Required",IF('Journal Template'!D1675="","",IF('Journal Template'!D1675=IFERROR(VLOOKUP('Journal Template'!D1675,Checks!$CH:$CH,1,0),0),"Product Code Required","NA"))))),"")</f>
        <v/>
      </c>
    </row>
    <row r="1665" spans="14:89">
      <c r="N1665" t="s">
        <v>8303</v>
      </c>
      <c r="O1665" t="s">
        <v>8304</v>
      </c>
      <c r="P1665" t="s">
        <v>386</v>
      </c>
      <c r="Q1665" s="150" t="str">
        <f>IF(JRF!D1678="","",IF(IFERROR(VLOOKUP(JRF!D1678,Checks!N:P,3,0),0)="A","","Inactive account in Use"))</f>
        <v/>
      </c>
      <c r="R1665" t="str">
        <f>IFERROR(IF('Journal Template'!C2077="","",IF(IFERROR(VLOOKUP('Journal Template'!C2077,Checks!N:P,3,0),0)="A","","Inactive account in Use")),"")</f>
        <v/>
      </c>
      <c r="V1665" s="150" t="str">
        <f>IF(JRF!C1678="","",IF(IFERROR(VLOOKUP(JRF!C1678,Checks!S:U,3,0),0)="A","Entry with System fund Dept",""))</f>
        <v/>
      </c>
      <c r="W1665" t="str">
        <f>IFERROR(IF('Journal Template'!D2077="","",IF(IFERROR(VLOOKUP('Journal Template'!D2077,Checks!S:U,3,0),0)="A","Entry with System fund Dept","")),"")</f>
        <v/>
      </c>
      <c r="X1665" t="s">
        <v>8305</v>
      </c>
      <c r="Y1665" t="s">
        <v>389</v>
      </c>
      <c r="Z1665" t="s">
        <v>8306</v>
      </c>
      <c r="AA1665" t="s">
        <v>391</v>
      </c>
      <c r="AB1665" t="s">
        <v>125</v>
      </c>
      <c r="AC1665" s="150" t="str">
        <f>IFERROR(IF(JRF!C1678="","",IF(AND(VLOOKUP(JRF!C1678,X:AA,4,0)=JRF!B1678,VLOOKUP(JRF!C1678,X:Y,2,0)="A"),"","Inactive Dept Combo Error")),"Inactive Dept Combo Error")</f>
        <v/>
      </c>
      <c r="AD1665" t="str">
        <f>IFERROR(IF('Journal Template'!D2077="","",IF(AND(VLOOKUP('Journal Template'!D2077,X:AA,4,0)='Journal Template'!A2077,VLOOKUP('Journal Template'!D2077,X:Y,2,0)="A"),"","Inactive Dept Combo Error")),"")</f>
        <v/>
      </c>
      <c r="AK1665" s="150" t="str">
        <f>IF(JRF!B1678="","",IF(JRF!B1678=IFERROR(VLOOKUP(JRF!B1678,Checks!AI:AI,1,0),0),"Entry in Branch/Satellite BU's",""))</f>
        <v/>
      </c>
      <c r="AL1665" t="str">
        <f>IFERROR(IF('Journal Template'!A2077="","",IF('Journal Template'!A2077=IFERROR(VLOOKUP('Journal Template'!A2077,Checks!AI:AI,1,0),0),"Entry in Branch/Satellite BU's","")),"")</f>
        <v/>
      </c>
      <c r="AO1665" s="171"/>
      <c r="AP1665" s="171"/>
      <c r="AQ1665" s="171"/>
      <c r="AR1665" s="171"/>
      <c r="CI1665" t="str">
        <f>IF(JRF!F1678&gt;0,"",IF(JRF!B1678="","",IF(LEFT(JRF!B1678,1)=IFERROR(VLOOKUP(LEFT(JRF!B1678,1),$CF$2:$CF$5,1,0),0),"Product Code Required",IF(JRF!C1678="","",IF(JRF!C1678=IFERROR(VLOOKUP(JRF!C1678,$CH:$CH,1,0),0),"Product Code Required","NA")))))</f>
        <v/>
      </c>
      <c r="CJ1665" t="str">
        <f>IF(JRF!AV1678&gt;0,"",IF(JRF!Q1678="","",IF(LEFT(JRF!Q1678,1)=IFERROR(VLOOKUP(LEFT(JRF!Q1678,1),$CF$2:$CF$5,1,0),0),"Product Code Required",IF(JRF!V1678="","",IF(JRF!V1678=IFERROR(VLOOKUP(JRF!V1678,$CH:$CH,1,0),0),"Product Code Required","NA")))))</f>
        <v/>
      </c>
      <c r="CK1665" t="str">
        <f>IFERROR(IF(LEN('Journal Template'!F1676)&gt;0,"",IF('Journal Template'!A1676="","",IF(LEFT('Journal Template'!A1676,1)=IFERROR(VLOOKUP(LEFT('Journal Template'!A1676,1),Checks!$CF$2:$CF$5,1,0),0),"Product Code Required",IF('Journal Template'!D1676="","",IF('Journal Template'!D1676=IFERROR(VLOOKUP('Journal Template'!D1676,Checks!$CH:$CH,1,0),0),"Product Code Required","NA"))))),"")</f>
        <v/>
      </c>
    </row>
    <row r="1666" spans="14:89">
      <c r="N1666" t="s">
        <v>8307</v>
      </c>
      <c r="O1666" t="s">
        <v>8308</v>
      </c>
      <c r="P1666" t="s">
        <v>386</v>
      </c>
      <c r="Q1666" s="150" t="str">
        <f>IF(JRF!D1679="","",IF(IFERROR(VLOOKUP(JRF!D1679,Checks!N:P,3,0),0)="A","","Inactive account in Use"))</f>
        <v/>
      </c>
      <c r="R1666" t="str">
        <f>IFERROR(IF('Journal Template'!C2078="","",IF(IFERROR(VLOOKUP('Journal Template'!C2078,Checks!N:P,3,0),0)="A","","Inactive account in Use")),"")</f>
        <v/>
      </c>
      <c r="V1666" s="150" t="str">
        <f>IF(JRF!C1679="","",IF(IFERROR(VLOOKUP(JRF!C1679,Checks!S:U,3,0),0)="A","Entry with System fund Dept",""))</f>
        <v/>
      </c>
      <c r="W1666" t="str">
        <f>IFERROR(IF('Journal Template'!D2078="","",IF(IFERROR(VLOOKUP('Journal Template'!D2078,Checks!S:U,3,0),0)="A","Entry with System fund Dept","")),"")</f>
        <v/>
      </c>
      <c r="X1666" t="s">
        <v>8309</v>
      </c>
      <c r="Y1666" t="s">
        <v>389</v>
      </c>
      <c r="Z1666" t="s">
        <v>8310</v>
      </c>
      <c r="AA1666" t="s">
        <v>391</v>
      </c>
      <c r="AB1666" t="s">
        <v>125</v>
      </c>
      <c r="AC1666" s="150" t="str">
        <f>IFERROR(IF(JRF!C1679="","",IF(AND(VLOOKUP(JRF!C1679,X:AA,4,0)=JRF!B1679,VLOOKUP(JRF!C1679,X:Y,2,0)="A"),"","Inactive Dept Combo Error")),"Inactive Dept Combo Error")</f>
        <v/>
      </c>
      <c r="AD1666" t="str">
        <f>IFERROR(IF('Journal Template'!D2078="","",IF(AND(VLOOKUP('Journal Template'!D2078,X:AA,4,0)='Journal Template'!A2078,VLOOKUP('Journal Template'!D2078,X:Y,2,0)="A"),"","Inactive Dept Combo Error")),"")</f>
        <v/>
      </c>
      <c r="AK1666" s="150" t="str">
        <f>IF(JRF!B1679="","",IF(JRF!B1679=IFERROR(VLOOKUP(JRF!B1679,Checks!AI:AI,1,0),0),"Entry in Branch/Satellite BU's",""))</f>
        <v/>
      </c>
      <c r="AL1666" t="str">
        <f>IFERROR(IF('Journal Template'!A2078="","",IF('Journal Template'!A2078=IFERROR(VLOOKUP('Journal Template'!A2078,Checks!AI:AI,1,0),0),"Entry in Branch/Satellite BU's","")),"")</f>
        <v/>
      </c>
      <c r="AO1666" s="171"/>
      <c r="AP1666" s="171"/>
      <c r="AQ1666" s="171"/>
      <c r="AR1666" s="171"/>
      <c r="CI1666" t="str">
        <f>IF(JRF!F1679&gt;0,"",IF(JRF!B1679="","",IF(LEFT(JRF!B1679,1)=IFERROR(VLOOKUP(LEFT(JRF!B1679,1),$CF$2:$CF$5,1,0),0),"Product Code Required",IF(JRF!C1679="","",IF(JRF!C1679=IFERROR(VLOOKUP(JRF!C1679,$CH:$CH,1,0),0),"Product Code Required","NA")))))</f>
        <v/>
      </c>
      <c r="CJ1666" t="str">
        <f>IF(JRF!AV1679&gt;0,"",IF(JRF!Q1679="","",IF(LEFT(JRF!Q1679,1)=IFERROR(VLOOKUP(LEFT(JRF!Q1679,1),$CF$2:$CF$5,1,0),0),"Product Code Required",IF(JRF!V1679="","",IF(JRF!V1679=IFERROR(VLOOKUP(JRF!V1679,$CH:$CH,1,0),0),"Product Code Required","NA")))))</f>
        <v/>
      </c>
      <c r="CK1666" t="str">
        <f>IFERROR(IF(LEN('Journal Template'!F1677)&gt;0,"",IF('Journal Template'!A1677="","",IF(LEFT('Journal Template'!A1677,1)=IFERROR(VLOOKUP(LEFT('Journal Template'!A1677,1),Checks!$CF$2:$CF$5,1,0),0),"Product Code Required",IF('Journal Template'!D1677="","",IF('Journal Template'!D1677=IFERROR(VLOOKUP('Journal Template'!D1677,Checks!$CH:$CH,1,0),0),"Product Code Required","NA"))))),"")</f>
        <v/>
      </c>
    </row>
    <row r="1667" spans="14:89">
      <c r="N1667" t="s">
        <v>8311</v>
      </c>
      <c r="O1667" t="s">
        <v>8312</v>
      </c>
      <c r="P1667" t="s">
        <v>386</v>
      </c>
      <c r="Q1667" s="150" t="str">
        <f>IF(JRF!D1680="","",IF(IFERROR(VLOOKUP(JRF!D1680,Checks!N:P,3,0),0)="A","","Inactive account in Use"))</f>
        <v/>
      </c>
      <c r="R1667" t="str">
        <f>IFERROR(IF('Journal Template'!C2079="","",IF(IFERROR(VLOOKUP('Journal Template'!C2079,Checks!N:P,3,0),0)="A","","Inactive account in Use")),"")</f>
        <v/>
      </c>
      <c r="V1667" s="150" t="str">
        <f>IF(JRF!C1680="","",IF(IFERROR(VLOOKUP(JRF!C1680,Checks!S:U,3,0),0)="A","Entry with System fund Dept",""))</f>
        <v/>
      </c>
      <c r="W1667" t="str">
        <f>IFERROR(IF('Journal Template'!D2079="","",IF(IFERROR(VLOOKUP('Journal Template'!D2079,Checks!S:U,3,0),0)="A","Entry with System fund Dept","")),"")</f>
        <v/>
      </c>
      <c r="X1667" t="s">
        <v>8313</v>
      </c>
      <c r="Y1667" t="s">
        <v>389</v>
      </c>
      <c r="Z1667" t="s">
        <v>8314</v>
      </c>
      <c r="AA1667" t="s">
        <v>391</v>
      </c>
      <c r="AB1667" t="s">
        <v>125</v>
      </c>
      <c r="AC1667" s="150" t="str">
        <f>IFERROR(IF(JRF!C1680="","",IF(AND(VLOOKUP(JRF!C1680,X:AA,4,0)=JRF!B1680,VLOOKUP(JRF!C1680,X:Y,2,0)="A"),"","Inactive Dept Combo Error")),"Inactive Dept Combo Error")</f>
        <v/>
      </c>
      <c r="AD1667" t="str">
        <f>IFERROR(IF('Journal Template'!D2079="","",IF(AND(VLOOKUP('Journal Template'!D2079,X:AA,4,0)='Journal Template'!A2079,VLOOKUP('Journal Template'!D2079,X:Y,2,0)="A"),"","Inactive Dept Combo Error")),"")</f>
        <v/>
      </c>
      <c r="AK1667" s="150" t="str">
        <f>IF(JRF!B1680="","",IF(JRF!B1680=IFERROR(VLOOKUP(JRF!B1680,Checks!AI:AI,1,0),0),"Entry in Branch/Satellite BU's",""))</f>
        <v/>
      </c>
      <c r="AL1667" t="str">
        <f>IFERROR(IF('Journal Template'!A2079="","",IF('Journal Template'!A2079=IFERROR(VLOOKUP('Journal Template'!A2079,Checks!AI:AI,1,0),0),"Entry in Branch/Satellite BU's","")),"")</f>
        <v/>
      </c>
      <c r="AO1667" s="171"/>
      <c r="AP1667" s="171"/>
      <c r="AQ1667" s="171"/>
      <c r="AR1667" s="171"/>
      <c r="CI1667" t="str">
        <f>IF(JRF!F1680&gt;0,"",IF(JRF!B1680="","",IF(LEFT(JRF!B1680,1)=IFERROR(VLOOKUP(LEFT(JRF!B1680,1),$CF$2:$CF$5,1,0),0),"Product Code Required",IF(JRF!C1680="","",IF(JRF!C1680=IFERROR(VLOOKUP(JRF!C1680,$CH:$CH,1,0),0),"Product Code Required","NA")))))</f>
        <v/>
      </c>
      <c r="CJ1667" t="str">
        <f>IF(JRF!AV1680&gt;0,"",IF(JRF!Q1680="","",IF(LEFT(JRF!Q1680,1)=IFERROR(VLOOKUP(LEFT(JRF!Q1680,1),$CF$2:$CF$5,1,0),0),"Product Code Required",IF(JRF!V1680="","",IF(JRF!V1680=IFERROR(VLOOKUP(JRF!V1680,$CH:$CH,1,0),0),"Product Code Required","NA")))))</f>
        <v/>
      </c>
      <c r="CK1667" t="str">
        <f>IFERROR(IF(LEN('Journal Template'!F1678)&gt;0,"",IF('Journal Template'!A1678="","",IF(LEFT('Journal Template'!A1678,1)=IFERROR(VLOOKUP(LEFT('Journal Template'!A1678,1),Checks!$CF$2:$CF$5,1,0),0),"Product Code Required",IF('Journal Template'!D1678="","",IF('Journal Template'!D1678=IFERROR(VLOOKUP('Journal Template'!D1678,Checks!$CH:$CH,1,0),0),"Product Code Required","NA"))))),"")</f>
        <v/>
      </c>
    </row>
    <row r="1668" spans="14:89">
      <c r="N1668" t="s">
        <v>8315</v>
      </c>
      <c r="O1668" t="s">
        <v>8316</v>
      </c>
      <c r="P1668" t="s">
        <v>386</v>
      </c>
      <c r="Q1668" s="150" t="str">
        <f>IF(JRF!D1681="","",IF(IFERROR(VLOOKUP(JRF!D1681,Checks!N:P,3,0),0)="A","","Inactive account in Use"))</f>
        <v/>
      </c>
      <c r="R1668" t="str">
        <f>IFERROR(IF('Journal Template'!C2080="","",IF(IFERROR(VLOOKUP('Journal Template'!C2080,Checks!N:P,3,0),0)="A","","Inactive account in Use")),"")</f>
        <v/>
      </c>
      <c r="V1668" s="150" t="str">
        <f>IF(JRF!C1681="","",IF(IFERROR(VLOOKUP(JRF!C1681,Checks!S:U,3,0),0)="A","Entry with System fund Dept",""))</f>
        <v/>
      </c>
      <c r="W1668" t="str">
        <f>IFERROR(IF('Journal Template'!D2080="","",IF(IFERROR(VLOOKUP('Journal Template'!D2080,Checks!S:U,3,0),0)="A","Entry with System fund Dept","")),"")</f>
        <v/>
      </c>
      <c r="X1668" t="s">
        <v>8317</v>
      </c>
      <c r="Y1668" t="s">
        <v>389</v>
      </c>
      <c r="Z1668" t="s">
        <v>8318</v>
      </c>
      <c r="AA1668" t="s">
        <v>391</v>
      </c>
      <c r="AB1668" t="s">
        <v>125</v>
      </c>
      <c r="AC1668" s="150" t="str">
        <f>IFERROR(IF(JRF!C1681="","",IF(AND(VLOOKUP(JRF!C1681,X:AA,4,0)=JRF!B1681,VLOOKUP(JRF!C1681,X:Y,2,0)="A"),"","Inactive Dept Combo Error")),"Inactive Dept Combo Error")</f>
        <v/>
      </c>
      <c r="AD1668" t="str">
        <f>IFERROR(IF('Journal Template'!D2080="","",IF(AND(VLOOKUP('Journal Template'!D2080,X:AA,4,0)='Journal Template'!A2080,VLOOKUP('Journal Template'!D2080,X:Y,2,0)="A"),"","Inactive Dept Combo Error")),"")</f>
        <v/>
      </c>
      <c r="AK1668" s="150" t="str">
        <f>IF(JRF!B1681="","",IF(JRF!B1681=IFERROR(VLOOKUP(JRF!B1681,Checks!AI:AI,1,0),0),"Entry in Branch/Satellite BU's",""))</f>
        <v/>
      </c>
      <c r="AL1668" t="str">
        <f>IFERROR(IF('Journal Template'!A2080="","",IF('Journal Template'!A2080=IFERROR(VLOOKUP('Journal Template'!A2080,Checks!AI:AI,1,0),0),"Entry in Branch/Satellite BU's","")),"")</f>
        <v/>
      </c>
      <c r="AO1668" s="171"/>
      <c r="AP1668" s="171"/>
      <c r="AQ1668" s="171"/>
      <c r="AR1668" s="171"/>
      <c r="CI1668" t="str">
        <f>IF(JRF!F1681&gt;0,"",IF(JRF!B1681="","",IF(LEFT(JRF!B1681,1)=IFERROR(VLOOKUP(LEFT(JRF!B1681,1),$CF$2:$CF$5,1,0),0),"Product Code Required",IF(JRF!C1681="","",IF(JRF!C1681=IFERROR(VLOOKUP(JRF!C1681,$CH:$CH,1,0),0),"Product Code Required","NA")))))</f>
        <v/>
      </c>
      <c r="CJ1668" t="str">
        <f>IF(JRF!AV1681&gt;0,"",IF(JRF!Q1681="","",IF(LEFT(JRF!Q1681,1)=IFERROR(VLOOKUP(LEFT(JRF!Q1681,1),$CF$2:$CF$5,1,0),0),"Product Code Required",IF(JRF!V1681="","",IF(JRF!V1681=IFERROR(VLOOKUP(JRF!V1681,$CH:$CH,1,0),0),"Product Code Required","NA")))))</f>
        <v/>
      </c>
      <c r="CK1668" t="str">
        <f>IFERROR(IF(LEN('Journal Template'!F1679)&gt;0,"",IF('Journal Template'!A1679="","",IF(LEFT('Journal Template'!A1679,1)=IFERROR(VLOOKUP(LEFT('Journal Template'!A1679,1),Checks!$CF$2:$CF$5,1,0),0),"Product Code Required",IF('Journal Template'!D1679="","",IF('Journal Template'!D1679=IFERROR(VLOOKUP('Journal Template'!D1679,Checks!$CH:$CH,1,0),0),"Product Code Required","NA"))))),"")</f>
        <v/>
      </c>
    </row>
    <row r="1669" spans="14:89">
      <c r="N1669" t="s">
        <v>8319</v>
      </c>
      <c r="O1669" t="s">
        <v>8320</v>
      </c>
      <c r="P1669" t="s">
        <v>386</v>
      </c>
      <c r="Q1669" s="150" t="str">
        <f>IF(JRF!D1682="","",IF(IFERROR(VLOOKUP(JRF!D1682,Checks!N:P,3,0),0)="A","","Inactive account in Use"))</f>
        <v/>
      </c>
      <c r="R1669" t="str">
        <f>IFERROR(IF('Journal Template'!C2081="","",IF(IFERROR(VLOOKUP('Journal Template'!C2081,Checks!N:P,3,0),0)="A","","Inactive account in Use")),"")</f>
        <v/>
      </c>
      <c r="V1669" s="150" t="str">
        <f>IF(JRF!C1682="","",IF(IFERROR(VLOOKUP(JRF!C1682,Checks!S:U,3,0),0)="A","Entry with System fund Dept",""))</f>
        <v/>
      </c>
      <c r="W1669" t="str">
        <f>IFERROR(IF('Journal Template'!D2081="","",IF(IFERROR(VLOOKUP('Journal Template'!D2081,Checks!S:U,3,0),0)="A","Entry with System fund Dept","")),"")</f>
        <v/>
      </c>
      <c r="X1669" t="s">
        <v>8321</v>
      </c>
      <c r="Y1669" t="s">
        <v>389</v>
      </c>
      <c r="Z1669" t="s">
        <v>8322</v>
      </c>
      <c r="AA1669" t="s">
        <v>391</v>
      </c>
      <c r="AB1669" t="s">
        <v>125</v>
      </c>
      <c r="AC1669" s="150" t="str">
        <f>IFERROR(IF(JRF!C1682="","",IF(AND(VLOOKUP(JRF!C1682,X:AA,4,0)=JRF!B1682,VLOOKUP(JRF!C1682,X:Y,2,0)="A"),"","Inactive Dept Combo Error")),"Inactive Dept Combo Error")</f>
        <v/>
      </c>
      <c r="AD1669" t="str">
        <f>IFERROR(IF('Journal Template'!D2081="","",IF(AND(VLOOKUP('Journal Template'!D2081,X:AA,4,0)='Journal Template'!A2081,VLOOKUP('Journal Template'!D2081,X:Y,2,0)="A"),"","Inactive Dept Combo Error")),"")</f>
        <v/>
      </c>
      <c r="AK1669" s="150" t="str">
        <f>IF(JRF!B1682="","",IF(JRF!B1682=IFERROR(VLOOKUP(JRF!B1682,Checks!AI:AI,1,0),0),"Entry in Branch/Satellite BU's",""))</f>
        <v/>
      </c>
      <c r="AL1669" t="str">
        <f>IFERROR(IF('Journal Template'!A2081="","",IF('Journal Template'!A2081=IFERROR(VLOOKUP('Journal Template'!A2081,Checks!AI:AI,1,0),0),"Entry in Branch/Satellite BU's","")),"")</f>
        <v/>
      </c>
      <c r="AO1669" s="171"/>
      <c r="AP1669" s="171"/>
      <c r="AQ1669" s="171"/>
      <c r="AR1669" s="171"/>
      <c r="CI1669" t="str">
        <f>IF(JRF!F1682&gt;0,"",IF(JRF!B1682="","",IF(LEFT(JRF!B1682,1)=IFERROR(VLOOKUP(LEFT(JRF!B1682,1),$CF$2:$CF$5,1,0),0),"Product Code Required",IF(JRF!C1682="","",IF(JRF!C1682=IFERROR(VLOOKUP(JRF!C1682,$CH:$CH,1,0),0),"Product Code Required","NA")))))</f>
        <v/>
      </c>
      <c r="CJ1669" t="str">
        <f>IF(JRF!AV1682&gt;0,"",IF(JRF!Q1682="","",IF(LEFT(JRF!Q1682,1)=IFERROR(VLOOKUP(LEFT(JRF!Q1682,1),$CF$2:$CF$5,1,0),0),"Product Code Required",IF(JRF!V1682="","",IF(JRF!V1682=IFERROR(VLOOKUP(JRF!V1682,$CH:$CH,1,0),0),"Product Code Required","NA")))))</f>
        <v/>
      </c>
      <c r="CK1669" t="str">
        <f>IFERROR(IF(LEN('Journal Template'!F1680)&gt;0,"",IF('Journal Template'!A1680="","",IF(LEFT('Journal Template'!A1680,1)=IFERROR(VLOOKUP(LEFT('Journal Template'!A1680,1),Checks!$CF$2:$CF$5,1,0),0),"Product Code Required",IF('Journal Template'!D1680="","",IF('Journal Template'!D1680=IFERROR(VLOOKUP('Journal Template'!D1680,Checks!$CH:$CH,1,0),0),"Product Code Required","NA"))))),"")</f>
        <v/>
      </c>
    </row>
    <row r="1670" spans="14:89">
      <c r="N1670" t="s">
        <v>8323</v>
      </c>
      <c r="O1670" t="s">
        <v>8324</v>
      </c>
      <c r="P1670" t="s">
        <v>386</v>
      </c>
      <c r="Q1670" s="150" t="str">
        <f>IF(JRF!D1683="","",IF(IFERROR(VLOOKUP(JRF!D1683,Checks!N:P,3,0),0)="A","","Inactive account in Use"))</f>
        <v/>
      </c>
      <c r="R1670" t="str">
        <f>IFERROR(IF('Journal Template'!C2082="","",IF(IFERROR(VLOOKUP('Journal Template'!C2082,Checks!N:P,3,0),0)="A","","Inactive account in Use")),"")</f>
        <v/>
      </c>
      <c r="V1670" s="150" t="str">
        <f>IF(JRF!C1683="","",IF(IFERROR(VLOOKUP(JRF!C1683,Checks!S:U,3,0),0)="A","Entry with System fund Dept",""))</f>
        <v/>
      </c>
      <c r="W1670" t="str">
        <f>IFERROR(IF('Journal Template'!D2082="","",IF(IFERROR(VLOOKUP('Journal Template'!D2082,Checks!S:U,3,0),0)="A","Entry with System fund Dept","")),"")</f>
        <v/>
      </c>
      <c r="X1670" t="s">
        <v>7000</v>
      </c>
      <c r="Y1670" t="s">
        <v>386</v>
      </c>
      <c r="Z1670" t="s">
        <v>8325</v>
      </c>
      <c r="AA1670" t="s">
        <v>391</v>
      </c>
      <c r="AB1670" t="s">
        <v>125</v>
      </c>
      <c r="AC1670" s="150" t="str">
        <f>IFERROR(IF(JRF!C1683="","",IF(AND(VLOOKUP(JRF!C1683,X:AA,4,0)=JRF!B1683,VLOOKUP(JRF!C1683,X:Y,2,0)="A"),"","Inactive Dept Combo Error")),"Inactive Dept Combo Error")</f>
        <v/>
      </c>
      <c r="AD1670" t="str">
        <f>IFERROR(IF('Journal Template'!D2082="","",IF(AND(VLOOKUP('Journal Template'!D2082,X:AA,4,0)='Journal Template'!A2082,VLOOKUP('Journal Template'!D2082,X:Y,2,0)="A"),"","Inactive Dept Combo Error")),"")</f>
        <v/>
      </c>
      <c r="AK1670" s="150" t="str">
        <f>IF(JRF!B1683="","",IF(JRF!B1683=IFERROR(VLOOKUP(JRF!B1683,Checks!AI:AI,1,0),0),"Entry in Branch/Satellite BU's",""))</f>
        <v/>
      </c>
      <c r="AL1670" t="str">
        <f>IFERROR(IF('Journal Template'!A2082="","",IF('Journal Template'!A2082=IFERROR(VLOOKUP('Journal Template'!A2082,Checks!AI:AI,1,0),0),"Entry in Branch/Satellite BU's","")),"")</f>
        <v/>
      </c>
      <c r="AO1670" s="171"/>
      <c r="AP1670" s="171"/>
      <c r="AQ1670" s="171"/>
      <c r="AR1670" s="171"/>
      <c r="CI1670" t="str">
        <f>IF(JRF!F1683&gt;0,"",IF(JRF!B1683="","",IF(LEFT(JRF!B1683,1)=IFERROR(VLOOKUP(LEFT(JRF!B1683,1),$CF$2:$CF$5,1,0),0),"Product Code Required",IF(JRF!C1683="","",IF(JRF!C1683=IFERROR(VLOOKUP(JRF!C1683,$CH:$CH,1,0),0),"Product Code Required","NA")))))</f>
        <v/>
      </c>
      <c r="CJ1670" t="str">
        <f>IF(JRF!AV1683&gt;0,"",IF(JRF!Q1683="","",IF(LEFT(JRF!Q1683,1)=IFERROR(VLOOKUP(LEFT(JRF!Q1683,1),$CF$2:$CF$5,1,0),0),"Product Code Required",IF(JRF!V1683="","",IF(JRF!V1683=IFERROR(VLOOKUP(JRF!V1683,$CH:$CH,1,0),0),"Product Code Required","NA")))))</f>
        <v/>
      </c>
      <c r="CK1670" t="str">
        <f>IFERROR(IF(LEN('Journal Template'!F1681)&gt;0,"",IF('Journal Template'!A1681="","",IF(LEFT('Journal Template'!A1681,1)=IFERROR(VLOOKUP(LEFT('Journal Template'!A1681,1),Checks!$CF$2:$CF$5,1,0),0),"Product Code Required",IF('Journal Template'!D1681="","",IF('Journal Template'!D1681=IFERROR(VLOOKUP('Journal Template'!D1681,Checks!$CH:$CH,1,0),0),"Product Code Required","NA"))))),"")</f>
        <v/>
      </c>
    </row>
    <row r="1671" spans="14:89">
      <c r="N1671" t="s">
        <v>8326</v>
      </c>
      <c r="O1671" t="s">
        <v>8327</v>
      </c>
      <c r="P1671" t="s">
        <v>386</v>
      </c>
      <c r="Q1671" s="150" t="str">
        <f>IF(JRF!D1684="","",IF(IFERROR(VLOOKUP(JRF!D1684,Checks!N:P,3,0),0)="A","","Inactive account in Use"))</f>
        <v/>
      </c>
      <c r="R1671" t="str">
        <f>IFERROR(IF('Journal Template'!C2083="","",IF(IFERROR(VLOOKUP('Journal Template'!C2083,Checks!N:P,3,0),0)="A","","Inactive account in Use")),"")</f>
        <v/>
      </c>
      <c r="V1671" s="150" t="str">
        <f>IF(JRF!C1684="","",IF(IFERROR(VLOOKUP(JRF!C1684,Checks!S:U,3,0),0)="A","Entry with System fund Dept",""))</f>
        <v/>
      </c>
      <c r="W1671" t="str">
        <f>IFERROR(IF('Journal Template'!D2083="","",IF(IFERROR(VLOOKUP('Journal Template'!D2083,Checks!S:U,3,0),0)="A","Entry with System fund Dept","")),"")</f>
        <v/>
      </c>
      <c r="X1671" t="s">
        <v>8328</v>
      </c>
      <c r="Y1671" t="s">
        <v>389</v>
      </c>
      <c r="Z1671" t="s">
        <v>8329</v>
      </c>
      <c r="AA1671" t="s">
        <v>391</v>
      </c>
      <c r="AB1671" t="s">
        <v>125</v>
      </c>
      <c r="AC1671" s="150" t="str">
        <f>IFERROR(IF(JRF!C1684="","",IF(AND(VLOOKUP(JRF!C1684,X:AA,4,0)=JRF!B1684,VLOOKUP(JRF!C1684,X:Y,2,0)="A"),"","Inactive Dept Combo Error")),"Inactive Dept Combo Error")</f>
        <v/>
      </c>
      <c r="AD1671" t="str">
        <f>IFERROR(IF('Journal Template'!D2083="","",IF(AND(VLOOKUP('Journal Template'!D2083,X:AA,4,0)='Journal Template'!A2083,VLOOKUP('Journal Template'!D2083,X:Y,2,0)="A"),"","Inactive Dept Combo Error")),"")</f>
        <v/>
      </c>
      <c r="AK1671" s="150" t="str">
        <f>IF(JRF!B1684="","",IF(JRF!B1684=IFERROR(VLOOKUP(JRF!B1684,Checks!AI:AI,1,0),0),"Entry in Branch/Satellite BU's",""))</f>
        <v/>
      </c>
      <c r="AL1671" t="str">
        <f>IFERROR(IF('Journal Template'!A2083="","",IF('Journal Template'!A2083=IFERROR(VLOOKUP('Journal Template'!A2083,Checks!AI:AI,1,0),0),"Entry in Branch/Satellite BU's","")),"")</f>
        <v/>
      </c>
      <c r="AO1671" s="171"/>
      <c r="AP1671" s="171"/>
      <c r="AQ1671" s="171"/>
      <c r="AR1671" s="171"/>
      <c r="CI1671" t="str">
        <f>IF(JRF!F1684&gt;0,"",IF(JRF!B1684="","",IF(LEFT(JRF!B1684,1)=IFERROR(VLOOKUP(LEFT(JRF!B1684,1),$CF$2:$CF$5,1,0),0),"Product Code Required",IF(JRF!C1684="","",IF(JRF!C1684=IFERROR(VLOOKUP(JRF!C1684,$CH:$CH,1,0),0),"Product Code Required","NA")))))</f>
        <v/>
      </c>
      <c r="CJ1671" t="str">
        <f>IF(JRF!AV1684&gt;0,"",IF(JRF!Q1684="","",IF(LEFT(JRF!Q1684,1)=IFERROR(VLOOKUP(LEFT(JRF!Q1684,1),$CF$2:$CF$5,1,0),0),"Product Code Required",IF(JRF!V1684="","",IF(JRF!V1684=IFERROR(VLOOKUP(JRF!V1684,$CH:$CH,1,0),0),"Product Code Required","NA")))))</f>
        <v/>
      </c>
      <c r="CK1671" t="str">
        <f>IFERROR(IF(LEN('Journal Template'!F1682)&gt;0,"",IF('Journal Template'!A1682="","",IF(LEFT('Journal Template'!A1682,1)=IFERROR(VLOOKUP(LEFT('Journal Template'!A1682,1),Checks!$CF$2:$CF$5,1,0),0),"Product Code Required",IF('Journal Template'!D1682="","",IF('Journal Template'!D1682=IFERROR(VLOOKUP('Journal Template'!D1682,Checks!$CH:$CH,1,0),0),"Product Code Required","NA"))))),"")</f>
        <v/>
      </c>
    </row>
    <row r="1672" spans="14:89">
      <c r="N1672" t="s">
        <v>8330</v>
      </c>
      <c r="O1672" t="s">
        <v>8331</v>
      </c>
      <c r="P1672" t="s">
        <v>386</v>
      </c>
      <c r="Q1672" s="150" t="str">
        <f>IF(JRF!D1685="","",IF(IFERROR(VLOOKUP(JRF!D1685,Checks!N:P,3,0),0)="A","","Inactive account in Use"))</f>
        <v/>
      </c>
      <c r="R1672" t="str">
        <f>IFERROR(IF('Journal Template'!C2084="","",IF(IFERROR(VLOOKUP('Journal Template'!C2084,Checks!N:P,3,0),0)="A","","Inactive account in Use")),"")</f>
        <v/>
      </c>
      <c r="V1672" s="150" t="str">
        <f>IF(JRF!C1685="","",IF(IFERROR(VLOOKUP(JRF!C1685,Checks!S:U,3,0),0)="A","Entry with System fund Dept",""))</f>
        <v/>
      </c>
      <c r="W1672" t="str">
        <f>IFERROR(IF('Journal Template'!D2084="","",IF(IFERROR(VLOOKUP('Journal Template'!D2084,Checks!S:U,3,0),0)="A","Entry with System fund Dept","")),"")</f>
        <v/>
      </c>
      <c r="X1672" t="s">
        <v>8332</v>
      </c>
      <c r="Y1672" t="s">
        <v>389</v>
      </c>
      <c r="Z1672" t="s">
        <v>8333</v>
      </c>
      <c r="AA1672" t="s">
        <v>391</v>
      </c>
      <c r="AB1672" t="s">
        <v>125</v>
      </c>
      <c r="AC1672" s="150" t="str">
        <f>IFERROR(IF(JRF!C1685="","",IF(AND(VLOOKUP(JRF!C1685,X:AA,4,0)=JRF!B1685,VLOOKUP(JRF!C1685,X:Y,2,0)="A"),"","Inactive Dept Combo Error")),"Inactive Dept Combo Error")</f>
        <v/>
      </c>
      <c r="AD1672" t="str">
        <f>IFERROR(IF('Journal Template'!D2084="","",IF(AND(VLOOKUP('Journal Template'!D2084,X:AA,4,0)='Journal Template'!A2084,VLOOKUP('Journal Template'!D2084,X:Y,2,0)="A"),"","Inactive Dept Combo Error")),"")</f>
        <v/>
      </c>
      <c r="AK1672" s="150" t="str">
        <f>IF(JRF!B1685="","",IF(JRF!B1685=IFERROR(VLOOKUP(JRF!B1685,Checks!AI:AI,1,0),0),"Entry in Branch/Satellite BU's",""))</f>
        <v/>
      </c>
      <c r="AL1672" t="str">
        <f>IFERROR(IF('Journal Template'!A2084="","",IF('Journal Template'!A2084=IFERROR(VLOOKUP('Journal Template'!A2084,Checks!AI:AI,1,0),0),"Entry in Branch/Satellite BU's","")),"")</f>
        <v/>
      </c>
      <c r="AO1672" s="171"/>
      <c r="AP1672" s="171"/>
      <c r="AQ1672" s="171"/>
      <c r="AR1672" s="171"/>
      <c r="CI1672" t="str">
        <f>IF(JRF!F1685&gt;0,"",IF(JRF!B1685="","",IF(LEFT(JRF!B1685,1)=IFERROR(VLOOKUP(LEFT(JRF!B1685,1),$CF$2:$CF$5,1,0),0),"Product Code Required",IF(JRF!C1685="","",IF(JRF!C1685=IFERROR(VLOOKUP(JRF!C1685,$CH:$CH,1,0),0),"Product Code Required","NA")))))</f>
        <v/>
      </c>
      <c r="CJ1672" t="str">
        <f>IF(JRF!AV1685&gt;0,"",IF(JRF!Q1685="","",IF(LEFT(JRF!Q1685,1)=IFERROR(VLOOKUP(LEFT(JRF!Q1685,1),$CF$2:$CF$5,1,0),0),"Product Code Required",IF(JRF!V1685="","",IF(JRF!V1685=IFERROR(VLOOKUP(JRF!V1685,$CH:$CH,1,0),0),"Product Code Required","NA")))))</f>
        <v/>
      </c>
      <c r="CK1672" t="str">
        <f>IFERROR(IF(LEN('Journal Template'!F1683)&gt;0,"",IF('Journal Template'!A1683="","",IF(LEFT('Journal Template'!A1683,1)=IFERROR(VLOOKUP(LEFT('Journal Template'!A1683,1),Checks!$CF$2:$CF$5,1,0),0),"Product Code Required",IF('Journal Template'!D1683="","",IF('Journal Template'!D1683=IFERROR(VLOOKUP('Journal Template'!D1683,Checks!$CH:$CH,1,0),0),"Product Code Required","NA"))))),"")</f>
        <v/>
      </c>
    </row>
    <row r="1673" spans="14:89">
      <c r="N1673" t="s">
        <v>8334</v>
      </c>
      <c r="O1673" t="s">
        <v>8335</v>
      </c>
      <c r="P1673" t="s">
        <v>386</v>
      </c>
      <c r="Q1673" s="150" t="str">
        <f>IF(JRF!D1686="","",IF(IFERROR(VLOOKUP(JRF!D1686,Checks!N:P,3,0),0)="A","","Inactive account in Use"))</f>
        <v/>
      </c>
      <c r="R1673" t="str">
        <f>IFERROR(IF('Journal Template'!C2085="","",IF(IFERROR(VLOOKUP('Journal Template'!C2085,Checks!N:P,3,0),0)="A","","Inactive account in Use")),"")</f>
        <v/>
      </c>
      <c r="V1673" s="150" t="str">
        <f>IF(JRF!C1686="","",IF(IFERROR(VLOOKUP(JRF!C1686,Checks!S:U,3,0),0)="A","Entry with System fund Dept",""))</f>
        <v/>
      </c>
      <c r="W1673" t="str">
        <f>IFERROR(IF('Journal Template'!D2085="","",IF(IFERROR(VLOOKUP('Journal Template'!D2085,Checks!S:U,3,0),0)="A","Entry with System fund Dept","")),"")</f>
        <v/>
      </c>
      <c r="X1673" t="s">
        <v>8336</v>
      </c>
      <c r="Y1673" t="s">
        <v>389</v>
      </c>
      <c r="Z1673" t="s">
        <v>8337</v>
      </c>
      <c r="AA1673" t="s">
        <v>3591</v>
      </c>
      <c r="AB1673" t="s">
        <v>125</v>
      </c>
      <c r="AC1673" s="150" t="str">
        <f>IFERROR(IF(JRF!C1686="","",IF(AND(VLOOKUP(JRF!C1686,X:AA,4,0)=JRF!B1686,VLOOKUP(JRF!C1686,X:Y,2,0)="A"),"","Inactive Dept Combo Error")),"Inactive Dept Combo Error")</f>
        <v/>
      </c>
      <c r="AD1673" t="str">
        <f>IFERROR(IF('Journal Template'!D2085="","",IF(AND(VLOOKUP('Journal Template'!D2085,X:AA,4,0)='Journal Template'!A2085,VLOOKUP('Journal Template'!D2085,X:Y,2,0)="A"),"","Inactive Dept Combo Error")),"")</f>
        <v/>
      </c>
      <c r="AK1673" s="150" t="str">
        <f>IF(JRF!B1686="","",IF(JRF!B1686=IFERROR(VLOOKUP(JRF!B1686,Checks!AI:AI,1,0),0),"Entry in Branch/Satellite BU's",""))</f>
        <v/>
      </c>
      <c r="AL1673" t="str">
        <f>IFERROR(IF('Journal Template'!A2085="","",IF('Journal Template'!A2085=IFERROR(VLOOKUP('Journal Template'!A2085,Checks!AI:AI,1,0),0),"Entry in Branch/Satellite BU's","")),"")</f>
        <v/>
      </c>
      <c r="AO1673" s="171"/>
      <c r="AP1673" s="171"/>
      <c r="AQ1673" s="171"/>
      <c r="AR1673" s="171"/>
      <c r="CI1673" t="str">
        <f>IF(JRF!F1686&gt;0,"",IF(JRF!B1686="","",IF(LEFT(JRF!B1686,1)=IFERROR(VLOOKUP(LEFT(JRF!B1686,1),$CF$2:$CF$5,1,0),0),"Product Code Required",IF(JRF!C1686="","",IF(JRF!C1686=IFERROR(VLOOKUP(JRF!C1686,$CH:$CH,1,0),0),"Product Code Required","NA")))))</f>
        <v/>
      </c>
      <c r="CJ1673" t="str">
        <f>IF(JRF!AV1686&gt;0,"",IF(JRF!Q1686="","",IF(LEFT(JRF!Q1686,1)=IFERROR(VLOOKUP(LEFT(JRF!Q1686,1),$CF$2:$CF$5,1,0),0),"Product Code Required",IF(JRF!V1686="","",IF(JRF!V1686=IFERROR(VLOOKUP(JRF!V1686,$CH:$CH,1,0),0),"Product Code Required","NA")))))</f>
        <v/>
      </c>
      <c r="CK1673" t="str">
        <f>IFERROR(IF(LEN('Journal Template'!F1684)&gt;0,"",IF('Journal Template'!A1684="","",IF(LEFT('Journal Template'!A1684,1)=IFERROR(VLOOKUP(LEFT('Journal Template'!A1684,1),Checks!$CF$2:$CF$5,1,0),0),"Product Code Required",IF('Journal Template'!D1684="","",IF('Journal Template'!D1684=IFERROR(VLOOKUP('Journal Template'!D1684,Checks!$CH:$CH,1,0),0),"Product Code Required","NA"))))),"")</f>
        <v/>
      </c>
    </row>
    <row r="1674" spans="14:89">
      <c r="N1674" t="s">
        <v>8338</v>
      </c>
      <c r="O1674" t="s">
        <v>8339</v>
      </c>
      <c r="P1674" t="s">
        <v>386</v>
      </c>
      <c r="Q1674" s="150" t="str">
        <f>IF(JRF!D1687="","",IF(IFERROR(VLOOKUP(JRF!D1687,Checks!N:P,3,0),0)="A","","Inactive account in Use"))</f>
        <v/>
      </c>
      <c r="R1674" t="str">
        <f>IFERROR(IF('Journal Template'!C2086="","",IF(IFERROR(VLOOKUP('Journal Template'!C2086,Checks!N:P,3,0),0)="A","","Inactive account in Use")),"")</f>
        <v/>
      </c>
      <c r="V1674" s="150" t="str">
        <f>IF(JRF!C1687="","",IF(IFERROR(VLOOKUP(JRF!C1687,Checks!S:U,3,0),0)="A","Entry with System fund Dept",""))</f>
        <v/>
      </c>
      <c r="W1674" t="str">
        <f>IFERROR(IF('Journal Template'!D2086="","",IF(IFERROR(VLOOKUP('Journal Template'!D2086,Checks!S:U,3,0),0)="A","Entry with System fund Dept","")),"")</f>
        <v/>
      </c>
      <c r="X1674" t="s">
        <v>8340</v>
      </c>
      <c r="Y1674" t="s">
        <v>386</v>
      </c>
      <c r="Z1674" t="s">
        <v>8341</v>
      </c>
      <c r="AA1674" t="s">
        <v>3581</v>
      </c>
      <c r="AB1674" t="s">
        <v>125</v>
      </c>
      <c r="AC1674" s="150" t="str">
        <f>IFERROR(IF(JRF!C1687="","",IF(AND(VLOOKUP(JRF!C1687,X:AA,4,0)=JRF!B1687,VLOOKUP(JRF!C1687,X:Y,2,0)="A"),"","Inactive Dept Combo Error")),"Inactive Dept Combo Error")</f>
        <v/>
      </c>
      <c r="AD1674" t="str">
        <f>IFERROR(IF('Journal Template'!D2086="","",IF(AND(VLOOKUP('Journal Template'!D2086,X:AA,4,0)='Journal Template'!A2086,VLOOKUP('Journal Template'!D2086,X:Y,2,0)="A"),"","Inactive Dept Combo Error")),"")</f>
        <v/>
      </c>
      <c r="AK1674" s="150" t="str">
        <f>IF(JRF!B1687="","",IF(JRF!B1687=IFERROR(VLOOKUP(JRF!B1687,Checks!AI:AI,1,0),0),"Entry in Branch/Satellite BU's",""))</f>
        <v/>
      </c>
      <c r="AL1674" t="str">
        <f>IFERROR(IF('Journal Template'!A2086="","",IF('Journal Template'!A2086=IFERROR(VLOOKUP('Journal Template'!A2086,Checks!AI:AI,1,0),0),"Entry in Branch/Satellite BU's","")),"")</f>
        <v/>
      </c>
      <c r="AO1674" s="171"/>
      <c r="AP1674" s="171"/>
      <c r="AQ1674" s="171"/>
      <c r="AR1674" s="171"/>
      <c r="CI1674" t="str">
        <f>IF(JRF!F1687&gt;0,"",IF(JRF!B1687="","",IF(LEFT(JRF!B1687,1)=IFERROR(VLOOKUP(LEFT(JRF!B1687,1),$CF$2:$CF$5,1,0),0),"Product Code Required",IF(JRF!C1687="","",IF(JRF!C1687=IFERROR(VLOOKUP(JRF!C1687,$CH:$CH,1,0),0),"Product Code Required","NA")))))</f>
        <v/>
      </c>
      <c r="CJ1674" t="str">
        <f>IF(JRF!AV1687&gt;0,"",IF(JRF!Q1687="","",IF(LEFT(JRF!Q1687,1)=IFERROR(VLOOKUP(LEFT(JRF!Q1687,1),$CF$2:$CF$5,1,0),0),"Product Code Required",IF(JRF!V1687="","",IF(JRF!V1687=IFERROR(VLOOKUP(JRF!V1687,$CH:$CH,1,0),0),"Product Code Required","NA")))))</f>
        <v/>
      </c>
      <c r="CK1674" t="str">
        <f>IFERROR(IF(LEN('Journal Template'!F1685)&gt;0,"",IF('Journal Template'!A1685="","",IF(LEFT('Journal Template'!A1685,1)=IFERROR(VLOOKUP(LEFT('Journal Template'!A1685,1),Checks!$CF$2:$CF$5,1,0),0),"Product Code Required",IF('Journal Template'!D1685="","",IF('Journal Template'!D1685=IFERROR(VLOOKUP('Journal Template'!D1685,Checks!$CH:$CH,1,0),0),"Product Code Required","NA"))))),"")</f>
        <v/>
      </c>
    </row>
    <row r="1675" spans="14:89">
      <c r="N1675" t="s">
        <v>8342</v>
      </c>
      <c r="O1675" t="s">
        <v>8343</v>
      </c>
      <c r="P1675" t="s">
        <v>386</v>
      </c>
      <c r="Q1675" s="150" t="str">
        <f>IF(JRF!D1688="","",IF(IFERROR(VLOOKUP(JRF!D1688,Checks!N:P,3,0),0)="A","","Inactive account in Use"))</f>
        <v/>
      </c>
      <c r="R1675" t="str">
        <f>IFERROR(IF('Journal Template'!C2087="","",IF(IFERROR(VLOOKUP('Journal Template'!C2087,Checks!N:P,3,0),0)="A","","Inactive account in Use")),"")</f>
        <v/>
      </c>
      <c r="V1675" s="150" t="str">
        <f>IF(JRF!C1688="","",IF(IFERROR(VLOOKUP(JRF!C1688,Checks!S:U,3,0),0)="A","Entry with System fund Dept",""))</f>
        <v/>
      </c>
      <c r="W1675" t="str">
        <f>IFERROR(IF('Journal Template'!D2087="","",IF(IFERROR(VLOOKUP('Journal Template'!D2087,Checks!S:U,3,0),0)="A","Entry with System fund Dept","")),"")</f>
        <v/>
      </c>
      <c r="X1675" t="s">
        <v>8344</v>
      </c>
      <c r="Y1675" t="s">
        <v>389</v>
      </c>
      <c r="Z1675" t="s">
        <v>8345</v>
      </c>
      <c r="AA1675" t="s">
        <v>391</v>
      </c>
      <c r="AB1675" t="s">
        <v>125</v>
      </c>
      <c r="AC1675" s="150" t="str">
        <f>IFERROR(IF(JRF!C1688="","",IF(AND(VLOOKUP(JRF!C1688,X:AA,4,0)=JRF!B1688,VLOOKUP(JRF!C1688,X:Y,2,0)="A"),"","Inactive Dept Combo Error")),"Inactive Dept Combo Error")</f>
        <v/>
      </c>
      <c r="AD1675" t="str">
        <f>IFERROR(IF('Journal Template'!D2087="","",IF(AND(VLOOKUP('Journal Template'!D2087,X:AA,4,0)='Journal Template'!A2087,VLOOKUP('Journal Template'!D2087,X:Y,2,0)="A"),"","Inactive Dept Combo Error")),"")</f>
        <v/>
      </c>
      <c r="AK1675" s="150" t="str">
        <f>IF(JRF!B1688="","",IF(JRF!B1688=IFERROR(VLOOKUP(JRF!B1688,Checks!AI:AI,1,0),0),"Entry in Branch/Satellite BU's",""))</f>
        <v/>
      </c>
      <c r="AL1675" t="str">
        <f>IFERROR(IF('Journal Template'!A2087="","",IF('Journal Template'!A2087=IFERROR(VLOOKUP('Journal Template'!A2087,Checks!AI:AI,1,0),0),"Entry in Branch/Satellite BU's","")),"")</f>
        <v/>
      </c>
      <c r="AO1675" s="171"/>
      <c r="AP1675" s="171"/>
      <c r="AQ1675" s="171"/>
      <c r="AR1675" s="171"/>
      <c r="CI1675" t="str">
        <f>IF(JRF!F1688&gt;0,"",IF(JRF!B1688="","",IF(LEFT(JRF!B1688,1)=IFERROR(VLOOKUP(LEFT(JRF!B1688,1),$CF$2:$CF$5,1,0),0),"Product Code Required",IF(JRF!C1688="","",IF(JRF!C1688=IFERROR(VLOOKUP(JRF!C1688,$CH:$CH,1,0),0),"Product Code Required","NA")))))</f>
        <v/>
      </c>
      <c r="CJ1675" t="str">
        <f>IF(JRF!AV1688&gt;0,"",IF(JRF!Q1688="","",IF(LEFT(JRF!Q1688,1)=IFERROR(VLOOKUP(LEFT(JRF!Q1688,1),$CF$2:$CF$5,1,0),0),"Product Code Required",IF(JRF!V1688="","",IF(JRF!V1688=IFERROR(VLOOKUP(JRF!V1688,$CH:$CH,1,0),0),"Product Code Required","NA")))))</f>
        <v/>
      </c>
      <c r="CK1675" t="str">
        <f>IFERROR(IF(LEN('Journal Template'!F1686)&gt;0,"",IF('Journal Template'!A1686="","",IF(LEFT('Journal Template'!A1686,1)=IFERROR(VLOOKUP(LEFT('Journal Template'!A1686,1),Checks!$CF$2:$CF$5,1,0),0),"Product Code Required",IF('Journal Template'!D1686="","",IF('Journal Template'!D1686=IFERROR(VLOOKUP('Journal Template'!D1686,Checks!$CH:$CH,1,0),0),"Product Code Required","NA"))))),"")</f>
        <v/>
      </c>
    </row>
    <row r="1676" spans="14:89">
      <c r="N1676" t="s">
        <v>8346</v>
      </c>
      <c r="O1676" t="s">
        <v>8347</v>
      </c>
      <c r="P1676" t="s">
        <v>386</v>
      </c>
      <c r="Q1676" s="150" t="str">
        <f>IF(JRF!D1689="","",IF(IFERROR(VLOOKUP(JRF!D1689,Checks!N:P,3,0),0)="A","","Inactive account in Use"))</f>
        <v/>
      </c>
      <c r="R1676" t="str">
        <f>IFERROR(IF('Journal Template'!C2088="","",IF(IFERROR(VLOOKUP('Journal Template'!C2088,Checks!N:P,3,0),0)="A","","Inactive account in Use")),"")</f>
        <v/>
      </c>
      <c r="V1676" s="150" t="str">
        <f>IF(JRF!C1689="","",IF(IFERROR(VLOOKUP(JRF!C1689,Checks!S:U,3,0),0)="A","Entry with System fund Dept",""))</f>
        <v/>
      </c>
      <c r="W1676" t="str">
        <f>IFERROR(IF('Journal Template'!D2088="","",IF(IFERROR(VLOOKUP('Journal Template'!D2088,Checks!S:U,3,0),0)="A","Entry with System fund Dept","")),"")</f>
        <v/>
      </c>
      <c r="X1676" t="s">
        <v>8348</v>
      </c>
      <c r="Y1676" t="s">
        <v>386</v>
      </c>
      <c r="Z1676" t="s">
        <v>8349</v>
      </c>
      <c r="AA1676" t="s">
        <v>1493</v>
      </c>
      <c r="AB1676" t="s">
        <v>125</v>
      </c>
      <c r="AC1676" s="150" t="str">
        <f>IFERROR(IF(JRF!C1689="","",IF(AND(VLOOKUP(JRF!C1689,X:AA,4,0)=JRF!B1689,VLOOKUP(JRF!C1689,X:Y,2,0)="A"),"","Inactive Dept Combo Error")),"Inactive Dept Combo Error")</f>
        <v/>
      </c>
      <c r="AD1676" t="str">
        <f>IFERROR(IF('Journal Template'!D2088="","",IF(AND(VLOOKUP('Journal Template'!D2088,X:AA,4,0)='Journal Template'!A2088,VLOOKUP('Journal Template'!D2088,X:Y,2,0)="A"),"","Inactive Dept Combo Error")),"")</f>
        <v/>
      </c>
      <c r="AK1676" s="150" t="str">
        <f>IF(JRF!B1689="","",IF(JRF!B1689=IFERROR(VLOOKUP(JRF!B1689,Checks!AI:AI,1,0),0),"Entry in Branch/Satellite BU's",""))</f>
        <v/>
      </c>
      <c r="AL1676" t="str">
        <f>IFERROR(IF('Journal Template'!A2088="","",IF('Journal Template'!A2088=IFERROR(VLOOKUP('Journal Template'!A2088,Checks!AI:AI,1,0),0),"Entry in Branch/Satellite BU's","")),"")</f>
        <v/>
      </c>
      <c r="AO1676" s="171"/>
      <c r="AP1676" s="171"/>
      <c r="AQ1676" s="171"/>
      <c r="AR1676" s="171"/>
      <c r="CI1676" t="str">
        <f>IF(JRF!F1689&gt;0,"",IF(JRF!B1689="","",IF(LEFT(JRF!B1689,1)=IFERROR(VLOOKUP(LEFT(JRF!B1689,1),$CF$2:$CF$5,1,0),0),"Product Code Required",IF(JRF!C1689="","",IF(JRF!C1689=IFERROR(VLOOKUP(JRF!C1689,$CH:$CH,1,0),0),"Product Code Required","NA")))))</f>
        <v/>
      </c>
      <c r="CJ1676" t="str">
        <f>IF(JRF!AV1689&gt;0,"",IF(JRF!Q1689="","",IF(LEFT(JRF!Q1689,1)=IFERROR(VLOOKUP(LEFT(JRF!Q1689,1),$CF$2:$CF$5,1,0),0),"Product Code Required",IF(JRF!V1689="","",IF(JRF!V1689=IFERROR(VLOOKUP(JRF!V1689,$CH:$CH,1,0),0),"Product Code Required","NA")))))</f>
        <v/>
      </c>
      <c r="CK1676" t="str">
        <f>IFERROR(IF(LEN('Journal Template'!F1687)&gt;0,"",IF('Journal Template'!A1687="","",IF(LEFT('Journal Template'!A1687,1)=IFERROR(VLOOKUP(LEFT('Journal Template'!A1687,1),Checks!$CF$2:$CF$5,1,0),0),"Product Code Required",IF('Journal Template'!D1687="","",IF('Journal Template'!D1687=IFERROR(VLOOKUP('Journal Template'!D1687,Checks!$CH:$CH,1,0),0),"Product Code Required","NA"))))),"")</f>
        <v/>
      </c>
    </row>
    <row r="1677" spans="14:89">
      <c r="N1677" t="s">
        <v>8350</v>
      </c>
      <c r="O1677" t="s">
        <v>8351</v>
      </c>
      <c r="P1677" t="s">
        <v>386</v>
      </c>
      <c r="Q1677" s="150" t="str">
        <f>IF(JRF!D1690="","",IF(IFERROR(VLOOKUP(JRF!D1690,Checks!N:P,3,0),0)="A","","Inactive account in Use"))</f>
        <v/>
      </c>
      <c r="R1677" t="str">
        <f>IFERROR(IF('Journal Template'!C2089="","",IF(IFERROR(VLOOKUP('Journal Template'!C2089,Checks!N:P,3,0),0)="A","","Inactive account in Use")),"")</f>
        <v/>
      </c>
      <c r="V1677" s="150" t="str">
        <f>IF(JRF!C1690="","",IF(IFERROR(VLOOKUP(JRF!C1690,Checks!S:U,3,0),0)="A","Entry with System fund Dept",""))</f>
        <v/>
      </c>
      <c r="W1677" t="str">
        <f>IFERROR(IF('Journal Template'!D2089="","",IF(IFERROR(VLOOKUP('Journal Template'!D2089,Checks!S:U,3,0),0)="A","Entry with System fund Dept","")),"")</f>
        <v/>
      </c>
      <c r="X1677" t="s">
        <v>8352</v>
      </c>
      <c r="Y1677" t="s">
        <v>389</v>
      </c>
      <c r="Z1677" t="s">
        <v>8353</v>
      </c>
      <c r="AA1677" t="s">
        <v>391</v>
      </c>
      <c r="AB1677" t="s">
        <v>125</v>
      </c>
      <c r="AC1677" s="150" t="str">
        <f>IFERROR(IF(JRF!C1690="","",IF(AND(VLOOKUP(JRF!C1690,X:AA,4,0)=JRF!B1690,VLOOKUP(JRF!C1690,X:Y,2,0)="A"),"","Inactive Dept Combo Error")),"Inactive Dept Combo Error")</f>
        <v/>
      </c>
      <c r="AD1677" t="str">
        <f>IFERROR(IF('Journal Template'!D2089="","",IF(AND(VLOOKUP('Journal Template'!D2089,X:AA,4,0)='Journal Template'!A2089,VLOOKUP('Journal Template'!D2089,X:Y,2,0)="A"),"","Inactive Dept Combo Error")),"")</f>
        <v/>
      </c>
      <c r="AK1677" s="150" t="str">
        <f>IF(JRF!B1690="","",IF(JRF!B1690=IFERROR(VLOOKUP(JRF!B1690,Checks!AI:AI,1,0),0),"Entry in Branch/Satellite BU's",""))</f>
        <v/>
      </c>
      <c r="AL1677" t="str">
        <f>IFERROR(IF('Journal Template'!A2089="","",IF('Journal Template'!A2089=IFERROR(VLOOKUP('Journal Template'!A2089,Checks!AI:AI,1,0),0),"Entry in Branch/Satellite BU's","")),"")</f>
        <v/>
      </c>
      <c r="AO1677" s="171"/>
      <c r="AP1677" s="171"/>
      <c r="AQ1677" s="171"/>
      <c r="AR1677" s="171"/>
      <c r="CI1677" t="str">
        <f>IF(JRF!F1690&gt;0,"",IF(JRF!B1690="","",IF(LEFT(JRF!B1690,1)=IFERROR(VLOOKUP(LEFT(JRF!B1690,1),$CF$2:$CF$5,1,0),0),"Product Code Required",IF(JRF!C1690="","",IF(JRF!C1690=IFERROR(VLOOKUP(JRF!C1690,$CH:$CH,1,0),0),"Product Code Required","NA")))))</f>
        <v/>
      </c>
      <c r="CJ1677" t="str">
        <f>IF(JRF!AV1690&gt;0,"",IF(JRF!Q1690="","",IF(LEFT(JRF!Q1690,1)=IFERROR(VLOOKUP(LEFT(JRF!Q1690,1),$CF$2:$CF$5,1,0),0),"Product Code Required",IF(JRF!V1690="","",IF(JRF!V1690=IFERROR(VLOOKUP(JRF!V1690,$CH:$CH,1,0),0),"Product Code Required","NA")))))</f>
        <v/>
      </c>
      <c r="CK1677" t="str">
        <f>IFERROR(IF(LEN('Journal Template'!F1688)&gt;0,"",IF('Journal Template'!A1688="","",IF(LEFT('Journal Template'!A1688,1)=IFERROR(VLOOKUP(LEFT('Journal Template'!A1688,1),Checks!$CF$2:$CF$5,1,0),0),"Product Code Required",IF('Journal Template'!D1688="","",IF('Journal Template'!D1688=IFERROR(VLOOKUP('Journal Template'!D1688,Checks!$CH:$CH,1,0),0),"Product Code Required","NA"))))),"")</f>
        <v/>
      </c>
    </row>
    <row r="1678" spans="14:89">
      <c r="N1678" t="s">
        <v>8354</v>
      </c>
      <c r="O1678" t="s">
        <v>8355</v>
      </c>
      <c r="P1678" t="s">
        <v>386</v>
      </c>
      <c r="Q1678" s="150" t="str">
        <f>IF(JRF!D1691="","",IF(IFERROR(VLOOKUP(JRF!D1691,Checks!N:P,3,0),0)="A","","Inactive account in Use"))</f>
        <v/>
      </c>
      <c r="R1678" t="str">
        <f>IFERROR(IF('Journal Template'!C2090="","",IF(IFERROR(VLOOKUP('Journal Template'!C2090,Checks!N:P,3,0),0)="A","","Inactive account in Use")),"")</f>
        <v/>
      </c>
      <c r="V1678" s="150" t="str">
        <f>IF(JRF!C1691="","",IF(IFERROR(VLOOKUP(JRF!C1691,Checks!S:U,3,0),0)="A","Entry with System fund Dept",""))</f>
        <v/>
      </c>
      <c r="W1678" t="str">
        <f>IFERROR(IF('Journal Template'!D2090="","",IF(IFERROR(VLOOKUP('Journal Template'!D2090,Checks!S:U,3,0),0)="A","Entry with System fund Dept","")),"")</f>
        <v/>
      </c>
      <c r="X1678" t="s">
        <v>8356</v>
      </c>
      <c r="Y1678" t="s">
        <v>389</v>
      </c>
      <c r="Z1678" t="s">
        <v>8357</v>
      </c>
      <c r="AA1678" t="s">
        <v>391</v>
      </c>
      <c r="AB1678" t="s">
        <v>125</v>
      </c>
      <c r="AC1678" s="150" t="str">
        <f>IFERROR(IF(JRF!C1691="","",IF(AND(VLOOKUP(JRF!C1691,X:AA,4,0)=JRF!B1691,VLOOKUP(JRF!C1691,X:Y,2,0)="A"),"","Inactive Dept Combo Error")),"Inactive Dept Combo Error")</f>
        <v/>
      </c>
      <c r="AD1678" t="str">
        <f>IFERROR(IF('Journal Template'!D2090="","",IF(AND(VLOOKUP('Journal Template'!D2090,X:AA,4,0)='Journal Template'!A2090,VLOOKUP('Journal Template'!D2090,X:Y,2,0)="A"),"","Inactive Dept Combo Error")),"")</f>
        <v/>
      </c>
      <c r="AK1678" s="150" t="str">
        <f>IF(JRF!B1691="","",IF(JRF!B1691=IFERROR(VLOOKUP(JRF!B1691,Checks!AI:AI,1,0),0),"Entry in Branch/Satellite BU's",""))</f>
        <v/>
      </c>
      <c r="AL1678" t="str">
        <f>IFERROR(IF('Journal Template'!A2090="","",IF('Journal Template'!A2090=IFERROR(VLOOKUP('Journal Template'!A2090,Checks!AI:AI,1,0),0),"Entry in Branch/Satellite BU's","")),"")</f>
        <v/>
      </c>
      <c r="AO1678" s="171"/>
      <c r="AP1678" s="171"/>
      <c r="AQ1678" s="171"/>
      <c r="AR1678" s="171"/>
      <c r="CI1678" t="str">
        <f>IF(JRF!F1691&gt;0,"",IF(JRF!B1691="","",IF(LEFT(JRF!B1691,1)=IFERROR(VLOOKUP(LEFT(JRF!B1691,1),$CF$2:$CF$5,1,0),0),"Product Code Required",IF(JRF!C1691="","",IF(JRF!C1691=IFERROR(VLOOKUP(JRF!C1691,$CH:$CH,1,0),0),"Product Code Required","NA")))))</f>
        <v/>
      </c>
      <c r="CJ1678" t="str">
        <f>IF(JRF!AV1691&gt;0,"",IF(JRF!Q1691="","",IF(LEFT(JRF!Q1691,1)=IFERROR(VLOOKUP(LEFT(JRF!Q1691,1),$CF$2:$CF$5,1,0),0),"Product Code Required",IF(JRF!V1691="","",IF(JRF!V1691=IFERROR(VLOOKUP(JRF!V1691,$CH:$CH,1,0),0),"Product Code Required","NA")))))</f>
        <v/>
      </c>
      <c r="CK1678" t="str">
        <f>IFERROR(IF(LEN('Journal Template'!F1689)&gt;0,"",IF('Journal Template'!A1689="","",IF(LEFT('Journal Template'!A1689,1)=IFERROR(VLOOKUP(LEFT('Journal Template'!A1689,1),Checks!$CF$2:$CF$5,1,0),0),"Product Code Required",IF('Journal Template'!D1689="","",IF('Journal Template'!D1689=IFERROR(VLOOKUP('Journal Template'!D1689,Checks!$CH:$CH,1,0),0),"Product Code Required","NA"))))),"")</f>
        <v/>
      </c>
    </row>
    <row r="1679" spans="14:89">
      <c r="N1679" t="s">
        <v>8358</v>
      </c>
      <c r="O1679" t="s">
        <v>8359</v>
      </c>
      <c r="P1679" t="s">
        <v>386</v>
      </c>
      <c r="Q1679" s="150" t="str">
        <f>IF(JRF!D1692="","",IF(IFERROR(VLOOKUP(JRF!D1692,Checks!N:P,3,0),0)="A","","Inactive account in Use"))</f>
        <v/>
      </c>
      <c r="R1679" t="str">
        <f>IFERROR(IF('Journal Template'!C2091="","",IF(IFERROR(VLOOKUP('Journal Template'!C2091,Checks!N:P,3,0),0)="A","","Inactive account in Use")),"")</f>
        <v/>
      </c>
      <c r="V1679" s="150" t="str">
        <f>IF(JRF!C1692="","",IF(IFERROR(VLOOKUP(JRF!C1692,Checks!S:U,3,0),0)="A","Entry with System fund Dept",""))</f>
        <v/>
      </c>
      <c r="W1679" t="str">
        <f>IFERROR(IF('Journal Template'!D2091="","",IF(IFERROR(VLOOKUP('Journal Template'!D2091,Checks!S:U,3,0),0)="A","Entry with System fund Dept","")),"")</f>
        <v/>
      </c>
      <c r="X1679" t="s">
        <v>8360</v>
      </c>
      <c r="Y1679" t="s">
        <v>386</v>
      </c>
      <c r="Z1679" t="s">
        <v>1449</v>
      </c>
      <c r="AA1679" t="s">
        <v>391</v>
      </c>
      <c r="AB1679" t="s">
        <v>125</v>
      </c>
      <c r="AC1679" s="150" t="str">
        <f>IFERROR(IF(JRF!C1692="","",IF(AND(VLOOKUP(JRF!C1692,X:AA,4,0)=JRF!B1692,VLOOKUP(JRF!C1692,X:Y,2,0)="A"),"","Inactive Dept Combo Error")),"Inactive Dept Combo Error")</f>
        <v/>
      </c>
      <c r="AD1679" t="str">
        <f>IFERROR(IF('Journal Template'!D2091="","",IF(AND(VLOOKUP('Journal Template'!D2091,X:AA,4,0)='Journal Template'!A2091,VLOOKUP('Journal Template'!D2091,X:Y,2,0)="A"),"","Inactive Dept Combo Error")),"")</f>
        <v/>
      </c>
      <c r="AK1679" s="150" t="str">
        <f>IF(JRF!B1692="","",IF(JRF!B1692=IFERROR(VLOOKUP(JRF!B1692,Checks!AI:AI,1,0),0),"Entry in Branch/Satellite BU's",""))</f>
        <v/>
      </c>
      <c r="AL1679" t="str">
        <f>IFERROR(IF('Journal Template'!A2091="","",IF('Journal Template'!A2091=IFERROR(VLOOKUP('Journal Template'!A2091,Checks!AI:AI,1,0),0),"Entry in Branch/Satellite BU's","")),"")</f>
        <v/>
      </c>
      <c r="AO1679" s="171"/>
      <c r="AP1679" s="171"/>
      <c r="AQ1679" s="171"/>
      <c r="AR1679" s="171"/>
      <c r="CI1679" t="str">
        <f>IF(JRF!F1692&gt;0,"",IF(JRF!B1692="","",IF(LEFT(JRF!B1692,1)=IFERROR(VLOOKUP(LEFT(JRF!B1692,1),$CF$2:$CF$5,1,0),0),"Product Code Required",IF(JRF!C1692="","",IF(JRF!C1692=IFERROR(VLOOKUP(JRF!C1692,$CH:$CH,1,0),0),"Product Code Required","NA")))))</f>
        <v/>
      </c>
      <c r="CJ1679" t="str">
        <f>IF(JRF!AV1692&gt;0,"",IF(JRF!Q1692="","",IF(LEFT(JRF!Q1692,1)=IFERROR(VLOOKUP(LEFT(JRF!Q1692,1),$CF$2:$CF$5,1,0),0),"Product Code Required",IF(JRF!V1692="","",IF(JRF!V1692=IFERROR(VLOOKUP(JRF!V1692,$CH:$CH,1,0),0),"Product Code Required","NA")))))</f>
        <v/>
      </c>
      <c r="CK1679" t="str">
        <f>IFERROR(IF(LEN('Journal Template'!F1690)&gt;0,"",IF('Journal Template'!A1690="","",IF(LEFT('Journal Template'!A1690,1)=IFERROR(VLOOKUP(LEFT('Journal Template'!A1690,1),Checks!$CF$2:$CF$5,1,0),0),"Product Code Required",IF('Journal Template'!D1690="","",IF('Journal Template'!D1690=IFERROR(VLOOKUP('Journal Template'!D1690,Checks!$CH:$CH,1,0),0),"Product Code Required","NA"))))),"")</f>
        <v/>
      </c>
    </row>
    <row r="1680" spans="14:89">
      <c r="N1680" t="s">
        <v>8361</v>
      </c>
      <c r="O1680" t="s">
        <v>8362</v>
      </c>
      <c r="P1680" t="s">
        <v>386</v>
      </c>
      <c r="Q1680" s="150" t="str">
        <f>IF(JRF!D1693="","",IF(IFERROR(VLOOKUP(JRF!D1693,Checks!N:P,3,0),0)="A","","Inactive account in Use"))</f>
        <v/>
      </c>
      <c r="R1680" t="str">
        <f>IFERROR(IF('Journal Template'!C2092="","",IF(IFERROR(VLOOKUP('Journal Template'!C2092,Checks!N:P,3,0),0)="A","","Inactive account in Use")),"")</f>
        <v/>
      </c>
      <c r="V1680" s="150" t="str">
        <f>IF(JRF!C1693="","",IF(IFERROR(VLOOKUP(JRF!C1693,Checks!S:U,3,0),0)="A","Entry with System fund Dept",""))</f>
        <v/>
      </c>
      <c r="W1680" t="str">
        <f>IFERROR(IF('Journal Template'!D2092="","",IF(IFERROR(VLOOKUP('Journal Template'!D2092,Checks!S:U,3,0),0)="A","Entry with System fund Dept","")),"")</f>
        <v/>
      </c>
      <c r="X1680" t="s">
        <v>8363</v>
      </c>
      <c r="Y1680" t="s">
        <v>386</v>
      </c>
      <c r="Z1680" t="s">
        <v>8364</v>
      </c>
      <c r="AA1680" t="s">
        <v>391</v>
      </c>
      <c r="AB1680" t="s">
        <v>125</v>
      </c>
      <c r="AC1680" s="150" t="str">
        <f>IFERROR(IF(JRF!C1693="","",IF(AND(VLOOKUP(JRF!C1693,X:AA,4,0)=JRF!B1693,VLOOKUP(JRF!C1693,X:Y,2,0)="A"),"","Inactive Dept Combo Error")),"Inactive Dept Combo Error")</f>
        <v/>
      </c>
      <c r="AD1680" t="str">
        <f>IFERROR(IF('Journal Template'!D2092="","",IF(AND(VLOOKUP('Journal Template'!D2092,X:AA,4,0)='Journal Template'!A2092,VLOOKUP('Journal Template'!D2092,X:Y,2,0)="A"),"","Inactive Dept Combo Error")),"")</f>
        <v/>
      </c>
      <c r="AK1680" s="150" t="str">
        <f>IF(JRF!B1693="","",IF(JRF!B1693=IFERROR(VLOOKUP(JRF!B1693,Checks!AI:AI,1,0),0),"Entry in Branch/Satellite BU's",""))</f>
        <v/>
      </c>
      <c r="AL1680" t="str">
        <f>IFERROR(IF('Journal Template'!A2092="","",IF('Journal Template'!A2092=IFERROR(VLOOKUP('Journal Template'!A2092,Checks!AI:AI,1,0),0),"Entry in Branch/Satellite BU's","")),"")</f>
        <v/>
      </c>
      <c r="AO1680" s="171"/>
      <c r="AP1680" s="171"/>
      <c r="AQ1680" s="171"/>
      <c r="AR1680" s="171"/>
      <c r="CI1680" t="str">
        <f>IF(JRF!F1693&gt;0,"",IF(JRF!B1693="","",IF(LEFT(JRF!B1693,1)=IFERROR(VLOOKUP(LEFT(JRF!B1693,1),$CF$2:$CF$5,1,0),0),"Product Code Required",IF(JRF!C1693="","",IF(JRF!C1693=IFERROR(VLOOKUP(JRF!C1693,$CH:$CH,1,0),0),"Product Code Required","NA")))))</f>
        <v/>
      </c>
      <c r="CJ1680" t="str">
        <f>IF(JRF!AV1693&gt;0,"",IF(JRF!Q1693="","",IF(LEFT(JRF!Q1693,1)=IFERROR(VLOOKUP(LEFT(JRF!Q1693,1),$CF$2:$CF$5,1,0),0),"Product Code Required",IF(JRF!V1693="","",IF(JRF!V1693=IFERROR(VLOOKUP(JRF!V1693,$CH:$CH,1,0),0),"Product Code Required","NA")))))</f>
        <v/>
      </c>
      <c r="CK1680" t="str">
        <f>IFERROR(IF(LEN('Journal Template'!F1691)&gt;0,"",IF('Journal Template'!A1691="","",IF(LEFT('Journal Template'!A1691,1)=IFERROR(VLOOKUP(LEFT('Journal Template'!A1691,1),Checks!$CF$2:$CF$5,1,0),0),"Product Code Required",IF('Journal Template'!D1691="","",IF('Journal Template'!D1691=IFERROR(VLOOKUP('Journal Template'!D1691,Checks!$CH:$CH,1,0),0),"Product Code Required","NA"))))),"")</f>
        <v/>
      </c>
    </row>
    <row r="1681" spans="14:89">
      <c r="N1681" t="s">
        <v>8365</v>
      </c>
      <c r="O1681" t="s">
        <v>8366</v>
      </c>
      <c r="P1681" t="s">
        <v>386</v>
      </c>
      <c r="Q1681" s="150" t="str">
        <f>IF(JRF!D1694="","",IF(IFERROR(VLOOKUP(JRF!D1694,Checks!N:P,3,0),0)="A","","Inactive account in Use"))</f>
        <v/>
      </c>
      <c r="R1681" t="str">
        <f>IFERROR(IF('Journal Template'!C2093="","",IF(IFERROR(VLOOKUP('Journal Template'!C2093,Checks!N:P,3,0),0)="A","","Inactive account in Use")),"")</f>
        <v/>
      </c>
      <c r="V1681" s="150" t="str">
        <f>IF(JRF!C1694="","",IF(IFERROR(VLOOKUP(JRF!C1694,Checks!S:U,3,0),0)="A","Entry with System fund Dept",""))</f>
        <v/>
      </c>
      <c r="W1681" t="str">
        <f>IFERROR(IF('Journal Template'!D2093="","",IF(IFERROR(VLOOKUP('Journal Template'!D2093,Checks!S:U,3,0),0)="A","Entry with System fund Dept","")),"")</f>
        <v/>
      </c>
      <c r="X1681" t="s">
        <v>8367</v>
      </c>
      <c r="Y1681" t="s">
        <v>386</v>
      </c>
      <c r="Z1681" t="s">
        <v>1414</v>
      </c>
      <c r="AA1681" t="s">
        <v>391</v>
      </c>
      <c r="AB1681" t="s">
        <v>125</v>
      </c>
      <c r="AC1681" s="150" t="str">
        <f>IFERROR(IF(JRF!C1694="","",IF(AND(VLOOKUP(JRF!C1694,X:AA,4,0)=JRF!B1694,VLOOKUP(JRF!C1694,X:Y,2,0)="A"),"","Inactive Dept Combo Error")),"Inactive Dept Combo Error")</f>
        <v/>
      </c>
      <c r="AD1681" t="str">
        <f>IFERROR(IF('Journal Template'!D2093="","",IF(AND(VLOOKUP('Journal Template'!D2093,X:AA,4,0)='Journal Template'!A2093,VLOOKUP('Journal Template'!D2093,X:Y,2,0)="A"),"","Inactive Dept Combo Error")),"")</f>
        <v/>
      </c>
      <c r="AK1681" s="150" t="str">
        <f>IF(JRF!B1694="","",IF(JRF!B1694=IFERROR(VLOOKUP(JRF!B1694,Checks!AI:AI,1,0),0),"Entry in Branch/Satellite BU's",""))</f>
        <v/>
      </c>
      <c r="AL1681" t="str">
        <f>IFERROR(IF('Journal Template'!A2093="","",IF('Journal Template'!A2093=IFERROR(VLOOKUP('Journal Template'!A2093,Checks!AI:AI,1,0),0),"Entry in Branch/Satellite BU's","")),"")</f>
        <v/>
      </c>
      <c r="AO1681" s="171"/>
      <c r="AP1681" s="171"/>
      <c r="AQ1681" s="171"/>
      <c r="AR1681" s="171"/>
      <c r="CI1681" t="str">
        <f>IF(JRF!F1694&gt;0,"",IF(JRF!B1694="","",IF(LEFT(JRF!B1694,1)=IFERROR(VLOOKUP(LEFT(JRF!B1694,1),$CF$2:$CF$5,1,0),0),"Product Code Required",IF(JRF!C1694="","",IF(JRF!C1694=IFERROR(VLOOKUP(JRF!C1694,$CH:$CH,1,0),0),"Product Code Required","NA")))))</f>
        <v/>
      </c>
      <c r="CJ1681" t="str">
        <f>IF(JRF!AV1694&gt;0,"",IF(JRF!Q1694="","",IF(LEFT(JRF!Q1694,1)=IFERROR(VLOOKUP(LEFT(JRF!Q1694,1),$CF$2:$CF$5,1,0),0),"Product Code Required",IF(JRF!V1694="","",IF(JRF!V1694=IFERROR(VLOOKUP(JRF!V1694,$CH:$CH,1,0),0),"Product Code Required","NA")))))</f>
        <v/>
      </c>
      <c r="CK1681" t="str">
        <f>IFERROR(IF(LEN('Journal Template'!F1692)&gt;0,"",IF('Journal Template'!A1692="","",IF(LEFT('Journal Template'!A1692,1)=IFERROR(VLOOKUP(LEFT('Journal Template'!A1692,1),Checks!$CF$2:$CF$5,1,0),0),"Product Code Required",IF('Journal Template'!D1692="","",IF('Journal Template'!D1692=IFERROR(VLOOKUP('Journal Template'!D1692,Checks!$CH:$CH,1,0),0),"Product Code Required","NA"))))),"")</f>
        <v/>
      </c>
    </row>
    <row r="1682" spans="14:89">
      <c r="N1682" t="s">
        <v>8368</v>
      </c>
      <c r="O1682" t="s">
        <v>8369</v>
      </c>
      <c r="P1682" t="s">
        <v>386</v>
      </c>
      <c r="Q1682" s="150" t="str">
        <f>IF(JRF!D1695="","",IF(IFERROR(VLOOKUP(JRF!D1695,Checks!N:P,3,0),0)="A","","Inactive account in Use"))</f>
        <v/>
      </c>
      <c r="R1682" t="str">
        <f>IFERROR(IF('Journal Template'!C2094="","",IF(IFERROR(VLOOKUP('Journal Template'!C2094,Checks!N:P,3,0),0)="A","","Inactive account in Use")),"")</f>
        <v/>
      </c>
      <c r="V1682" s="150" t="str">
        <f>IF(JRF!C1695="","",IF(IFERROR(VLOOKUP(JRF!C1695,Checks!S:U,3,0),0)="A","Entry with System fund Dept",""))</f>
        <v/>
      </c>
      <c r="W1682" t="str">
        <f>IFERROR(IF('Journal Template'!D2094="","",IF(IFERROR(VLOOKUP('Journal Template'!D2094,Checks!S:U,3,0),0)="A","Entry with System fund Dept","")),"")</f>
        <v/>
      </c>
      <c r="X1682" t="s">
        <v>8370</v>
      </c>
      <c r="Y1682" t="s">
        <v>386</v>
      </c>
      <c r="Z1682" t="s">
        <v>8371</v>
      </c>
      <c r="AA1682" t="s">
        <v>391</v>
      </c>
      <c r="AB1682" t="s">
        <v>125</v>
      </c>
      <c r="AC1682" s="150" t="str">
        <f>IFERROR(IF(JRF!C1695="","",IF(AND(VLOOKUP(JRF!C1695,X:AA,4,0)=JRF!B1695,VLOOKUP(JRF!C1695,X:Y,2,0)="A"),"","Inactive Dept Combo Error")),"Inactive Dept Combo Error")</f>
        <v/>
      </c>
      <c r="AD1682" t="str">
        <f>IFERROR(IF('Journal Template'!D2094="","",IF(AND(VLOOKUP('Journal Template'!D2094,X:AA,4,0)='Journal Template'!A2094,VLOOKUP('Journal Template'!D2094,X:Y,2,0)="A"),"","Inactive Dept Combo Error")),"")</f>
        <v/>
      </c>
      <c r="AK1682" s="150" t="str">
        <f>IF(JRF!B1695="","",IF(JRF!B1695=IFERROR(VLOOKUP(JRF!B1695,Checks!AI:AI,1,0),0),"Entry in Branch/Satellite BU's",""))</f>
        <v/>
      </c>
      <c r="AL1682" t="str">
        <f>IFERROR(IF('Journal Template'!A2094="","",IF('Journal Template'!A2094=IFERROR(VLOOKUP('Journal Template'!A2094,Checks!AI:AI,1,0),0),"Entry in Branch/Satellite BU's","")),"")</f>
        <v/>
      </c>
      <c r="AO1682" s="171"/>
      <c r="AP1682" s="171"/>
      <c r="AQ1682" s="171"/>
      <c r="AR1682" s="171"/>
      <c r="CI1682" t="str">
        <f>IF(JRF!F1695&gt;0,"",IF(JRF!B1695="","",IF(LEFT(JRF!B1695,1)=IFERROR(VLOOKUP(LEFT(JRF!B1695,1),$CF$2:$CF$5,1,0),0),"Product Code Required",IF(JRF!C1695="","",IF(JRF!C1695=IFERROR(VLOOKUP(JRF!C1695,$CH:$CH,1,0),0),"Product Code Required","NA")))))</f>
        <v/>
      </c>
      <c r="CJ1682" t="str">
        <f>IF(JRF!AV1695&gt;0,"",IF(JRF!Q1695="","",IF(LEFT(JRF!Q1695,1)=IFERROR(VLOOKUP(LEFT(JRF!Q1695,1),$CF$2:$CF$5,1,0),0),"Product Code Required",IF(JRF!V1695="","",IF(JRF!V1695=IFERROR(VLOOKUP(JRF!V1695,$CH:$CH,1,0),0),"Product Code Required","NA")))))</f>
        <v/>
      </c>
      <c r="CK1682" t="str">
        <f>IFERROR(IF(LEN('Journal Template'!F1693)&gt;0,"",IF('Journal Template'!A1693="","",IF(LEFT('Journal Template'!A1693,1)=IFERROR(VLOOKUP(LEFT('Journal Template'!A1693,1),Checks!$CF$2:$CF$5,1,0),0),"Product Code Required",IF('Journal Template'!D1693="","",IF('Journal Template'!D1693=IFERROR(VLOOKUP('Journal Template'!D1693,Checks!$CH:$CH,1,0),0),"Product Code Required","NA"))))),"")</f>
        <v/>
      </c>
    </row>
    <row r="1683" spans="14:89">
      <c r="N1683" t="s">
        <v>8372</v>
      </c>
      <c r="O1683" t="s">
        <v>8373</v>
      </c>
      <c r="P1683" t="s">
        <v>386</v>
      </c>
      <c r="Q1683" s="150" t="str">
        <f>IF(JRF!D1696="","",IF(IFERROR(VLOOKUP(JRF!D1696,Checks!N:P,3,0),0)="A","","Inactive account in Use"))</f>
        <v/>
      </c>
      <c r="R1683" t="str">
        <f>IFERROR(IF('Journal Template'!C2095="","",IF(IFERROR(VLOOKUP('Journal Template'!C2095,Checks!N:P,3,0),0)="A","","Inactive account in Use")),"")</f>
        <v/>
      </c>
      <c r="V1683" s="150" t="str">
        <f>IF(JRF!C1696="","",IF(IFERROR(VLOOKUP(JRF!C1696,Checks!S:U,3,0),0)="A","Entry with System fund Dept",""))</f>
        <v/>
      </c>
      <c r="W1683" t="str">
        <f>IFERROR(IF('Journal Template'!D2095="","",IF(IFERROR(VLOOKUP('Journal Template'!D2095,Checks!S:U,3,0),0)="A","Entry with System fund Dept","")),"")</f>
        <v/>
      </c>
      <c r="X1683" t="s">
        <v>8370</v>
      </c>
      <c r="Y1683" t="s">
        <v>386</v>
      </c>
      <c r="Z1683" t="s">
        <v>8371</v>
      </c>
      <c r="AA1683" t="s">
        <v>3581</v>
      </c>
      <c r="AB1683" t="s">
        <v>125</v>
      </c>
      <c r="AC1683" s="150" t="str">
        <f>IFERROR(IF(JRF!C1696="","",IF(AND(VLOOKUP(JRF!C1696,X:AA,4,0)=JRF!B1696,VLOOKUP(JRF!C1696,X:Y,2,0)="A"),"","Inactive Dept Combo Error")),"Inactive Dept Combo Error")</f>
        <v/>
      </c>
      <c r="AD1683" t="str">
        <f>IFERROR(IF('Journal Template'!D2095="","",IF(AND(VLOOKUP('Journal Template'!D2095,X:AA,4,0)='Journal Template'!A2095,VLOOKUP('Journal Template'!D2095,X:Y,2,0)="A"),"","Inactive Dept Combo Error")),"")</f>
        <v/>
      </c>
      <c r="AK1683" s="150" t="str">
        <f>IF(JRF!B1696="","",IF(JRF!B1696=IFERROR(VLOOKUP(JRF!B1696,Checks!AI:AI,1,0),0),"Entry in Branch/Satellite BU's",""))</f>
        <v/>
      </c>
      <c r="AL1683" t="str">
        <f>IFERROR(IF('Journal Template'!A2095="","",IF('Journal Template'!A2095=IFERROR(VLOOKUP('Journal Template'!A2095,Checks!AI:AI,1,0),0),"Entry in Branch/Satellite BU's","")),"")</f>
        <v/>
      </c>
      <c r="AO1683" s="171"/>
      <c r="AP1683" s="171"/>
      <c r="AQ1683" s="171"/>
      <c r="AR1683" s="171"/>
      <c r="CI1683" t="str">
        <f>IF(JRF!F1696&gt;0,"",IF(JRF!B1696="","",IF(LEFT(JRF!B1696,1)=IFERROR(VLOOKUP(LEFT(JRF!B1696,1),$CF$2:$CF$5,1,0),0),"Product Code Required",IF(JRF!C1696="","",IF(JRF!C1696=IFERROR(VLOOKUP(JRF!C1696,$CH:$CH,1,0),0),"Product Code Required","NA")))))</f>
        <v/>
      </c>
      <c r="CJ1683" t="str">
        <f>IF(JRF!AV1696&gt;0,"",IF(JRF!Q1696="","",IF(LEFT(JRF!Q1696,1)=IFERROR(VLOOKUP(LEFT(JRF!Q1696,1),$CF$2:$CF$5,1,0),0),"Product Code Required",IF(JRF!V1696="","",IF(JRF!V1696=IFERROR(VLOOKUP(JRF!V1696,$CH:$CH,1,0),0),"Product Code Required","NA")))))</f>
        <v/>
      </c>
      <c r="CK1683" t="str">
        <f>IFERROR(IF(LEN('Journal Template'!F1694)&gt;0,"",IF('Journal Template'!A1694="","",IF(LEFT('Journal Template'!A1694,1)=IFERROR(VLOOKUP(LEFT('Journal Template'!A1694,1),Checks!$CF$2:$CF$5,1,0),0),"Product Code Required",IF('Journal Template'!D1694="","",IF('Journal Template'!D1694=IFERROR(VLOOKUP('Journal Template'!D1694,Checks!$CH:$CH,1,0),0),"Product Code Required","NA"))))),"")</f>
        <v/>
      </c>
    </row>
    <row r="1684" spans="14:89">
      <c r="N1684" t="s">
        <v>559</v>
      </c>
      <c r="O1684" t="s">
        <v>8374</v>
      </c>
      <c r="P1684" t="s">
        <v>386</v>
      </c>
      <c r="Q1684" s="150" t="str">
        <f>IF(JRF!D1697="","",IF(IFERROR(VLOOKUP(JRF!D1697,Checks!N:P,3,0),0)="A","","Inactive account in Use"))</f>
        <v/>
      </c>
      <c r="R1684" t="str">
        <f>IFERROR(IF('Journal Template'!C2096="","",IF(IFERROR(VLOOKUP('Journal Template'!C2096,Checks!N:P,3,0),0)="A","","Inactive account in Use")),"")</f>
        <v/>
      </c>
      <c r="V1684" s="150" t="str">
        <f>IF(JRF!C1697="","",IF(IFERROR(VLOOKUP(JRF!C1697,Checks!S:U,3,0),0)="A","Entry with System fund Dept",""))</f>
        <v/>
      </c>
      <c r="W1684" t="str">
        <f>IFERROR(IF('Journal Template'!D2096="","",IF(IFERROR(VLOOKUP('Journal Template'!D2096,Checks!S:U,3,0),0)="A","Entry with System fund Dept","")),"")</f>
        <v/>
      </c>
      <c r="X1684" t="s">
        <v>8375</v>
      </c>
      <c r="Y1684" t="s">
        <v>386</v>
      </c>
      <c r="Z1684" t="s">
        <v>8376</v>
      </c>
      <c r="AA1684" t="s">
        <v>391</v>
      </c>
      <c r="AB1684" t="s">
        <v>125</v>
      </c>
      <c r="AC1684" s="150" t="str">
        <f>IFERROR(IF(JRF!C1697="","",IF(AND(VLOOKUP(JRF!C1697,X:AA,4,0)=JRF!B1697,VLOOKUP(JRF!C1697,X:Y,2,0)="A"),"","Inactive Dept Combo Error")),"Inactive Dept Combo Error")</f>
        <v/>
      </c>
      <c r="AD1684" t="str">
        <f>IFERROR(IF('Journal Template'!D2096="","",IF(AND(VLOOKUP('Journal Template'!D2096,X:AA,4,0)='Journal Template'!A2096,VLOOKUP('Journal Template'!D2096,X:Y,2,0)="A"),"","Inactive Dept Combo Error")),"")</f>
        <v/>
      </c>
      <c r="AK1684" s="150" t="str">
        <f>IF(JRF!B1697="","",IF(JRF!B1697=IFERROR(VLOOKUP(JRF!B1697,Checks!AI:AI,1,0),0),"Entry in Branch/Satellite BU's",""))</f>
        <v/>
      </c>
      <c r="AL1684" t="str">
        <f>IFERROR(IF('Journal Template'!A2096="","",IF('Journal Template'!A2096=IFERROR(VLOOKUP('Journal Template'!A2096,Checks!AI:AI,1,0),0),"Entry in Branch/Satellite BU's","")),"")</f>
        <v/>
      </c>
      <c r="AO1684" s="171"/>
      <c r="AP1684" s="171"/>
      <c r="AQ1684" s="171"/>
      <c r="AR1684" s="171"/>
      <c r="CI1684" t="str">
        <f>IF(JRF!F1697&gt;0,"",IF(JRF!B1697="","",IF(LEFT(JRF!B1697,1)=IFERROR(VLOOKUP(LEFT(JRF!B1697,1),$CF$2:$CF$5,1,0),0),"Product Code Required",IF(JRF!C1697="","",IF(JRF!C1697=IFERROR(VLOOKUP(JRF!C1697,$CH:$CH,1,0),0),"Product Code Required","NA")))))</f>
        <v/>
      </c>
      <c r="CJ1684" t="str">
        <f>IF(JRF!AV1697&gt;0,"",IF(JRF!Q1697="","",IF(LEFT(JRF!Q1697,1)=IFERROR(VLOOKUP(LEFT(JRF!Q1697,1),$CF$2:$CF$5,1,0),0),"Product Code Required",IF(JRF!V1697="","",IF(JRF!V1697=IFERROR(VLOOKUP(JRF!V1697,$CH:$CH,1,0),0),"Product Code Required","NA")))))</f>
        <v/>
      </c>
      <c r="CK1684" t="str">
        <f>IFERROR(IF(LEN('Journal Template'!F1695)&gt;0,"",IF('Journal Template'!A1695="","",IF(LEFT('Journal Template'!A1695,1)=IFERROR(VLOOKUP(LEFT('Journal Template'!A1695,1),Checks!$CF$2:$CF$5,1,0),0),"Product Code Required",IF('Journal Template'!D1695="","",IF('Journal Template'!D1695=IFERROR(VLOOKUP('Journal Template'!D1695,Checks!$CH:$CH,1,0),0),"Product Code Required","NA"))))),"")</f>
        <v/>
      </c>
    </row>
    <row r="1685" spans="14:89">
      <c r="N1685" t="s">
        <v>8377</v>
      </c>
      <c r="O1685" t="s">
        <v>8378</v>
      </c>
      <c r="P1685" t="s">
        <v>386</v>
      </c>
      <c r="Q1685" s="150" t="str">
        <f>IF(JRF!D1698="","",IF(IFERROR(VLOOKUP(JRF!D1698,Checks!N:P,3,0),0)="A","","Inactive account in Use"))</f>
        <v/>
      </c>
      <c r="R1685" t="str">
        <f>IFERROR(IF('Journal Template'!C2097="","",IF(IFERROR(VLOOKUP('Journal Template'!C2097,Checks!N:P,3,0),0)="A","","Inactive account in Use")),"")</f>
        <v/>
      </c>
      <c r="V1685" s="150" t="str">
        <f>IF(JRF!C1698="","",IF(IFERROR(VLOOKUP(JRF!C1698,Checks!S:U,3,0),0)="A","Entry with System fund Dept",""))</f>
        <v/>
      </c>
      <c r="W1685" t="str">
        <f>IFERROR(IF('Journal Template'!D2097="","",IF(IFERROR(VLOOKUP('Journal Template'!D2097,Checks!S:U,3,0),0)="A","Entry with System fund Dept","")),"")</f>
        <v/>
      </c>
      <c r="X1685" t="s">
        <v>8379</v>
      </c>
      <c r="Y1685" t="s">
        <v>386</v>
      </c>
      <c r="Z1685" t="s">
        <v>8380</v>
      </c>
      <c r="AA1685" t="s">
        <v>391</v>
      </c>
      <c r="AB1685" t="s">
        <v>125</v>
      </c>
      <c r="AC1685" s="150" t="str">
        <f>IFERROR(IF(JRF!C1698="","",IF(AND(VLOOKUP(JRF!C1698,X:AA,4,0)=JRF!B1698,VLOOKUP(JRF!C1698,X:Y,2,0)="A"),"","Inactive Dept Combo Error")),"Inactive Dept Combo Error")</f>
        <v/>
      </c>
      <c r="AD1685" t="str">
        <f>IFERROR(IF('Journal Template'!D2097="","",IF(AND(VLOOKUP('Journal Template'!D2097,X:AA,4,0)='Journal Template'!A2097,VLOOKUP('Journal Template'!D2097,X:Y,2,0)="A"),"","Inactive Dept Combo Error")),"")</f>
        <v/>
      </c>
      <c r="AK1685" s="150" t="str">
        <f>IF(JRF!B1698="","",IF(JRF!B1698=IFERROR(VLOOKUP(JRF!B1698,Checks!AI:AI,1,0),0),"Entry in Branch/Satellite BU's",""))</f>
        <v/>
      </c>
      <c r="AL1685" t="str">
        <f>IFERROR(IF('Journal Template'!A2097="","",IF('Journal Template'!A2097=IFERROR(VLOOKUP('Journal Template'!A2097,Checks!AI:AI,1,0),0),"Entry in Branch/Satellite BU's","")),"")</f>
        <v/>
      </c>
      <c r="AO1685" s="171"/>
      <c r="AP1685" s="171"/>
      <c r="AQ1685" s="171"/>
      <c r="AR1685" s="171"/>
      <c r="CI1685" t="str">
        <f>IF(JRF!F1698&gt;0,"",IF(JRF!B1698="","",IF(LEFT(JRF!B1698,1)=IFERROR(VLOOKUP(LEFT(JRF!B1698,1),$CF$2:$CF$5,1,0),0),"Product Code Required",IF(JRF!C1698="","",IF(JRF!C1698=IFERROR(VLOOKUP(JRF!C1698,$CH:$CH,1,0),0),"Product Code Required","NA")))))</f>
        <v/>
      </c>
      <c r="CJ1685" t="str">
        <f>IF(JRF!AV1698&gt;0,"",IF(JRF!Q1698="","",IF(LEFT(JRF!Q1698,1)=IFERROR(VLOOKUP(LEFT(JRF!Q1698,1),$CF$2:$CF$5,1,0),0),"Product Code Required",IF(JRF!V1698="","",IF(JRF!V1698=IFERROR(VLOOKUP(JRF!V1698,$CH:$CH,1,0),0),"Product Code Required","NA")))))</f>
        <v/>
      </c>
      <c r="CK1685" t="str">
        <f>IFERROR(IF(LEN('Journal Template'!F1696)&gt;0,"",IF('Journal Template'!A1696="","",IF(LEFT('Journal Template'!A1696,1)=IFERROR(VLOOKUP(LEFT('Journal Template'!A1696,1),Checks!$CF$2:$CF$5,1,0),0),"Product Code Required",IF('Journal Template'!D1696="","",IF('Journal Template'!D1696=IFERROR(VLOOKUP('Journal Template'!D1696,Checks!$CH:$CH,1,0),0),"Product Code Required","NA"))))),"")</f>
        <v/>
      </c>
    </row>
    <row r="1686" spans="14:89">
      <c r="N1686" t="s">
        <v>569</v>
      </c>
      <c r="O1686" t="s">
        <v>8381</v>
      </c>
      <c r="P1686" t="s">
        <v>386</v>
      </c>
      <c r="Q1686" s="150" t="str">
        <f>IF(JRF!D1699="","",IF(IFERROR(VLOOKUP(JRF!D1699,Checks!N:P,3,0),0)="A","","Inactive account in Use"))</f>
        <v/>
      </c>
      <c r="R1686" t="str">
        <f>IFERROR(IF('Journal Template'!C2098="","",IF(IFERROR(VLOOKUP('Journal Template'!C2098,Checks!N:P,3,0),0)="A","","Inactive account in Use")),"")</f>
        <v/>
      </c>
      <c r="V1686" s="150" t="str">
        <f>IF(JRF!C1699="","",IF(IFERROR(VLOOKUP(JRF!C1699,Checks!S:U,3,0),0)="A","Entry with System fund Dept",""))</f>
        <v/>
      </c>
      <c r="W1686" t="str">
        <f>IFERROR(IF('Journal Template'!D2098="","",IF(IFERROR(VLOOKUP('Journal Template'!D2098,Checks!S:U,3,0),0)="A","Entry with System fund Dept","")),"")</f>
        <v/>
      </c>
      <c r="X1686" t="s">
        <v>8382</v>
      </c>
      <c r="Y1686" t="s">
        <v>389</v>
      </c>
      <c r="Z1686" t="s">
        <v>8383</v>
      </c>
      <c r="AA1686" t="s">
        <v>3591</v>
      </c>
      <c r="AB1686" t="s">
        <v>125</v>
      </c>
      <c r="AC1686" s="150" t="str">
        <f>IFERROR(IF(JRF!C1699="","",IF(AND(VLOOKUP(JRF!C1699,X:AA,4,0)=JRF!B1699,VLOOKUP(JRF!C1699,X:Y,2,0)="A"),"","Inactive Dept Combo Error")),"Inactive Dept Combo Error")</f>
        <v/>
      </c>
      <c r="AD1686" t="str">
        <f>IFERROR(IF('Journal Template'!D2098="","",IF(AND(VLOOKUP('Journal Template'!D2098,X:AA,4,0)='Journal Template'!A2098,VLOOKUP('Journal Template'!D2098,X:Y,2,0)="A"),"","Inactive Dept Combo Error")),"")</f>
        <v/>
      </c>
      <c r="AK1686" s="150" t="str">
        <f>IF(JRF!B1699="","",IF(JRF!B1699=IFERROR(VLOOKUP(JRF!B1699,Checks!AI:AI,1,0),0),"Entry in Branch/Satellite BU's",""))</f>
        <v/>
      </c>
      <c r="AL1686" t="str">
        <f>IFERROR(IF('Journal Template'!A2098="","",IF('Journal Template'!A2098=IFERROR(VLOOKUP('Journal Template'!A2098,Checks!AI:AI,1,0),0),"Entry in Branch/Satellite BU's","")),"")</f>
        <v/>
      </c>
      <c r="AO1686" s="171"/>
      <c r="AP1686" s="171"/>
      <c r="AQ1686" s="171"/>
      <c r="AR1686" s="171"/>
      <c r="CI1686" t="str">
        <f>IF(JRF!F1699&gt;0,"",IF(JRF!B1699="","",IF(LEFT(JRF!B1699,1)=IFERROR(VLOOKUP(LEFT(JRF!B1699,1),$CF$2:$CF$5,1,0),0),"Product Code Required",IF(JRF!C1699="","",IF(JRF!C1699=IFERROR(VLOOKUP(JRF!C1699,$CH:$CH,1,0),0),"Product Code Required","NA")))))</f>
        <v/>
      </c>
      <c r="CJ1686" t="str">
        <f>IF(JRF!AV1699&gt;0,"",IF(JRF!Q1699="","",IF(LEFT(JRF!Q1699,1)=IFERROR(VLOOKUP(LEFT(JRF!Q1699,1),$CF$2:$CF$5,1,0),0),"Product Code Required",IF(JRF!V1699="","",IF(JRF!V1699=IFERROR(VLOOKUP(JRF!V1699,$CH:$CH,1,0),0),"Product Code Required","NA")))))</f>
        <v/>
      </c>
      <c r="CK1686" t="str">
        <f>IFERROR(IF(LEN('Journal Template'!F1697)&gt;0,"",IF('Journal Template'!A1697="","",IF(LEFT('Journal Template'!A1697,1)=IFERROR(VLOOKUP(LEFT('Journal Template'!A1697,1),Checks!$CF$2:$CF$5,1,0),0),"Product Code Required",IF('Journal Template'!D1697="","",IF('Journal Template'!D1697=IFERROR(VLOOKUP('Journal Template'!D1697,Checks!$CH:$CH,1,0),0),"Product Code Required","NA"))))),"")</f>
        <v/>
      </c>
    </row>
    <row r="1687" spans="14:89">
      <c r="N1687" t="s">
        <v>8384</v>
      </c>
      <c r="O1687" t="s">
        <v>8385</v>
      </c>
      <c r="P1687" t="s">
        <v>386</v>
      </c>
      <c r="Q1687" s="150" t="str">
        <f>IF(JRF!D1700="","",IF(IFERROR(VLOOKUP(JRF!D1700,Checks!N:P,3,0),0)="A","","Inactive account in Use"))</f>
        <v/>
      </c>
      <c r="R1687" t="str">
        <f>IFERROR(IF('Journal Template'!C2099="","",IF(IFERROR(VLOOKUP('Journal Template'!C2099,Checks!N:P,3,0),0)="A","","Inactive account in Use")),"")</f>
        <v/>
      </c>
      <c r="V1687" s="150" t="str">
        <f>IF(JRF!C1700="","",IF(IFERROR(VLOOKUP(JRF!C1700,Checks!S:U,3,0),0)="A","Entry with System fund Dept",""))</f>
        <v/>
      </c>
      <c r="W1687" t="str">
        <f>IFERROR(IF('Journal Template'!D2099="","",IF(IFERROR(VLOOKUP('Journal Template'!D2099,Checks!S:U,3,0),0)="A","Entry with System fund Dept","")),"")</f>
        <v/>
      </c>
      <c r="X1687" t="s">
        <v>8386</v>
      </c>
      <c r="Y1687" t="s">
        <v>389</v>
      </c>
      <c r="Z1687" t="s">
        <v>8387</v>
      </c>
      <c r="AA1687" t="s">
        <v>391</v>
      </c>
      <c r="AB1687" t="s">
        <v>125</v>
      </c>
      <c r="AC1687" s="150" t="str">
        <f>IFERROR(IF(JRF!C1700="","",IF(AND(VLOOKUP(JRF!C1700,X:AA,4,0)=JRF!B1700,VLOOKUP(JRF!C1700,X:Y,2,0)="A"),"","Inactive Dept Combo Error")),"Inactive Dept Combo Error")</f>
        <v/>
      </c>
      <c r="AD1687" t="str">
        <f>IFERROR(IF('Journal Template'!D2099="","",IF(AND(VLOOKUP('Journal Template'!D2099,X:AA,4,0)='Journal Template'!A2099,VLOOKUP('Journal Template'!D2099,X:Y,2,0)="A"),"","Inactive Dept Combo Error")),"")</f>
        <v/>
      </c>
      <c r="AK1687" s="150" t="str">
        <f>IF(JRF!B1700="","",IF(JRF!B1700=IFERROR(VLOOKUP(JRF!B1700,Checks!AI:AI,1,0),0),"Entry in Branch/Satellite BU's",""))</f>
        <v/>
      </c>
      <c r="AL1687" t="str">
        <f>IFERROR(IF('Journal Template'!A2099="","",IF('Journal Template'!A2099=IFERROR(VLOOKUP('Journal Template'!A2099,Checks!AI:AI,1,0),0),"Entry in Branch/Satellite BU's","")),"")</f>
        <v/>
      </c>
      <c r="AO1687" s="171"/>
      <c r="AP1687" s="171"/>
      <c r="AQ1687" s="171"/>
      <c r="AR1687" s="171"/>
      <c r="CI1687" t="str">
        <f>IF(JRF!F1700&gt;0,"",IF(JRF!B1700="","",IF(LEFT(JRF!B1700,1)=IFERROR(VLOOKUP(LEFT(JRF!B1700,1),$CF$2:$CF$5,1,0),0),"Product Code Required",IF(JRF!C1700="","",IF(JRF!C1700=IFERROR(VLOOKUP(JRF!C1700,$CH:$CH,1,0),0),"Product Code Required","NA")))))</f>
        <v/>
      </c>
      <c r="CJ1687" t="str">
        <f>IF(JRF!AV1700&gt;0,"",IF(JRF!Q1700="","",IF(LEFT(JRF!Q1700,1)=IFERROR(VLOOKUP(LEFT(JRF!Q1700,1),$CF$2:$CF$5,1,0),0),"Product Code Required",IF(JRF!V1700="","",IF(JRF!V1700=IFERROR(VLOOKUP(JRF!V1700,$CH:$CH,1,0),0),"Product Code Required","NA")))))</f>
        <v/>
      </c>
      <c r="CK1687" t="str">
        <f>IFERROR(IF(LEN('Journal Template'!F1698)&gt;0,"",IF('Journal Template'!A1698="","",IF(LEFT('Journal Template'!A1698,1)=IFERROR(VLOOKUP(LEFT('Journal Template'!A1698,1),Checks!$CF$2:$CF$5,1,0),0),"Product Code Required",IF('Journal Template'!D1698="","",IF('Journal Template'!D1698=IFERROR(VLOOKUP('Journal Template'!D1698,Checks!$CH:$CH,1,0),0),"Product Code Required","NA"))))),"")</f>
        <v/>
      </c>
    </row>
    <row r="1688" spans="14:89">
      <c r="N1688" t="s">
        <v>8388</v>
      </c>
      <c r="O1688" t="s">
        <v>8389</v>
      </c>
      <c r="P1688" t="s">
        <v>386</v>
      </c>
      <c r="Q1688" s="150" t="str">
        <f>IF(JRF!D1701="","",IF(IFERROR(VLOOKUP(JRF!D1701,Checks!N:P,3,0),0)="A","","Inactive account in Use"))</f>
        <v/>
      </c>
      <c r="R1688" t="str">
        <f>IFERROR(IF('Journal Template'!C2100="","",IF(IFERROR(VLOOKUP('Journal Template'!C2100,Checks!N:P,3,0),0)="A","","Inactive account in Use")),"")</f>
        <v/>
      </c>
      <c r="V1688" s="150" t="str">
        <f>IF(JRF!C1701="","",IF(IFERROR(VLOOKUP(JRF!C1701,Checks!S:U,3,0),0)="A","Entry with System fund Dept",""))</f>
        <v/>
      </c>
      <c r="W1688" t="str">
        <f>IFERROR(IF('Journal Template'!D2100="","",IF(IFERROR(VLOOKUP('Journal Template'!D2100,Checks!S:U,3,0),0)="A","Entry with System fund Dept","")),"")</f>
        <v/>
      </c>
      <c r="X1688" t="s">
        <v>8390</v>
      </c>
      <c r="Y1688" t="s">
        <v>386</v>
      </c>
      <c r="Z1688" t="s">
        <v>8391</v>
      </c>
      <c r="AA1688" t="s">
        <v>391</v>
      </c>
      <c r="AB1688" t="s">
        <v>125</v>
      </c>
      <c r="AC1688" s="150" t="str">
        <f>IFERROR(IF(JRF!C1701="","",IF(AND(VLOOKUP(JRF!C1701,X:AA,4,0)=JRF!B1701,VLOOKUP(JRF!C1701,X:Y,2,0)="A"),"","Inactive Dept Combo Error")),"Inactive Dept Combo Error")</f>
        <v/>
      </c>
      <c r="AD1688" t="str">
        <f>IFERROR(IF('Journal Template'!D2100="","",IF(AND(VLOOKUP('Journal Template'!D2100,X:AA,4,0)='Journal Template'!A2100,VLOOKUP('Journal Template'!D2100,X:Y,2,0)="A"),"","Inactive Dept Combo Error")),"")</f>
        <v/>
      </c>
      <c r="AK1688" s="150" t="str">
        <f>IF(JRF!B1701="","",IF(JRF!B1701=IFERROR(VLOOKUP(JRF!B1701,Checks!AI:AI,1,0),0),"Entry in Branch/Satellite BU's",""))</f>
        <v/>
      </c>
      <c r="AL1688" t="str">
        <f>IFERROR(IF('Journal Template'!A2100="","",IF('Journal Template'!A2100=IFERROR(VLOOKUP('Journal Template'!A2100,Checks!AI:AI,1,0),0),"Entry in Branch/Satellite BU's","")),"")</f>
        <v/>
      </c>
      <c r="AO1688" s="171"/>
      <c r="AP1688" s="171"/>
      <c r="AQ1688" s="171"/>
      <c r="AR1688" s="171"/>
      <c r="CI1688" t="str">
        <f>IF(JRF!F1701&gt;0,"",IF(JRF!B1701="","",IF(LEFT(JRF!B1701,1)=IFERROR(VLOOKUP(LEFT(JRF!B1701,1),$CF$2:$CF$5,1,0),0),"Product Code Required",IF(JRF!C1701="","",IF(JRF!C1701=IFERROR(VLOOKUP(JRF!C1701,$CH:$CH,1,0),0),"Product Code Required","NA")))))</f>
        <v/>
      </c>
      <c r="CJ1688" t="str">
        <f>IF(JRF!AV1701&gt;0,"",IF(JRF!Q1701="","",IF(LEFT(JRF!Q1701,1)=IFERROR(VLOOKUP(LEFT(JRF!Q1701,1),$CF$2:$CF$5,1,0),0),"Product Code Required",IF(JRF!V1701="","",IF(JRF!V1701=IFERROR(VLOOKUP(JRF!V1701,$CH:$CH,1,0),0),"Product Code Required","NA")))))</f>
        <v/>
      </c>
      <c r="CK1688" t="str">
        <f>IFERROR(IF(LEN('Journal Template'!F1699)&gt;0,"",IF('Journal Template'!A1699="","",IF(LEFT('Journal Template'!A1699,1)=IFERROR(VLOOKUP(LEFT('Journal Template'!A1699,1),Checks!$CF$2:$CF$5,1,0),0),"Product Code Required",IF('Journal Template'!D1699="","",IF('Journal Template'!D1699=IFERROR(VLOOKUP('Journal Template'!D1699,Checks!$CH:$CH,1,0),0),"Product Code Required","NA"))))),"")</f>
        <v/>
      </c>
    </row>
    <row r="1689" spans="14:89">
      <c r="N1689" t="s">
        <v>8392</v>
      </c>
      <c r="O1689" t="s">
        <v>8393</v>
      </c>
      <c r="P1689" t="s">
        <v>386</v>
      </c>
      <c r="Q1689" s="150" t="str">
        <f>IF(JRF!D1702="","",IF(IFERROR(VLOOKUP(JRF!D1702,Checks!N:P,3,0),0)="A","","Inactive account in Use"))</f>
        <v/>
      </c>
      <c r="R1689" t="str">
        <f>IFERROR(IF('Journal Template'!C2101="","",IF(IFERROR(VLOOKUP('Journal Template'!C2101,Checks!N:P,3,0),0)="A","","Inactive account in Use")),"")</f>
        <v/>
      </c>
      <c r="V1689" s="150" t="str">
        <f>IF(JRF!C1702="","",IF(IFERROR(VLOOKUP(JRF!C1702,Checks!S:U,3,0),0)="A","Entry with System fund Dept",""))</f>
        <v/>
      </c>
      <c r="W1689" t="str">
        <f>IFERROR(IF('Journal Template'!D2101="","",IF(IFERROR(VLOOKUP('Journal Template'!D2101,Checks!S:U,3,0),0)="A","Entry with System fund Dept","")),"")</f>
        <v/>
      </c>
      <c r="X1689" t="s">
        <v>8394</v>
      </c>
      <c r="Y1689" t="s">
        <v>386</v>
      </c>
      <c r="Z1689" t="s">
        <v>8395</v>
      </c>
      <c r="AA1689" t="s">
        <v>391</v>
      </c>
      <c r="AB1689" t="s">
        <v>125</v>
      </c>
      <c r="AC1689" s="150" t="str">
        <f>IFERROR(IF(JRF!C1702="","",IF(AND(VLOOKUP(JRF!C1702,X:AA,4,0)=JRF!B1702,VLOOKUP(JRF!C1702,X:Y,2,0)="A"),"","Inactive Dept Combo Error")),"Inactive Dept Combo Error")</f>
        <v/>
      </c>
      <c r="AD1689" t="str">
        <f>IFERROR(IF('Journal Template'!D2101="","",IF(AND(VLOOKUP('Journal Template'!D2101,X:AA,4,0)='Journal Template'!A2101,VLOOKUP('Journal Template'!D2101,X:Y,2,0)="A"),"","Inactive Dept Combo Error")),"")</f>
        <v/>
      </c>
      <c r="AK1689" s="150" t="str">
        <f>IF(JRF!B1702="","",IF(JRF!B1702=IFERROR(VLOOKUP(JRF!B1702,Checks!AI:AI,1,0),0),"Entry in Branch/Satellite BU's",""))</f>
        <v/>
      </c>
      <c r="AL1689" t="str">
        <f>IFERROR(IF('Journal Template'!A2101="","",IF('Journal Template'!A2101=IFERROR(VLOOKUP('Journal Template'!A2101,Checks!AI:AI,1,0),0),"Entry in Branch/Satellite BU's","")),"")</f>
        <v/>
      </c>
      <c r="AO1689" s="171"/>
      <c r="AP1689" s="171"/>
      <c r="AQ1689" s="171"/>
      <c r="AR1689" s="171"/>
      <c r="CI1689" t="str">
        <f>IF(JRF!F1702&gt;0,"",IF(JRF!B1702="","",IF(LEFT(JRF!B1702,1)=IFERROR(VLOOKUP(LEFT(JRF!B1702,1),$CF$2:$CF$5,1,0),0),"Product Code Required",IF(JRF!C1702="","",IF(JRF!C1702=IFERROR(VLOOKUP(JRF!C1702,$CH:$CH,1,0),0),"Product Code Required","NA")))))</f>
        <v/>
      </c>
      <c r="CJ1689" t="str">
        <f>IF(JRF!AV1702&gt;0,"",IF(JRF!Q1702="","",IF(LEFT(JRF!Q1702,1)=IFERROR(VLOOKUP(LEFT(JRF!Q1702,1),$CF$2:$CF$5,1,0),0),"Product Code Required",IF(JRF!V1702="","",IF(JRF!V1702=IFERROR(VLOOKUP(JRF!V1702,$CH:$CH,1,0),0),"Product Code Required","NA")))))</f>
        <v/>
      </c>
      <c r="CK1689" t="str">
        <f>IFERROR(IF(LEN('Journal Template'!F1700)&gt;0,"",IF('Journal Template'!A1700="","",IF(LEFT('Journal Template'!A1700,1)=IFERROR(VLOOKUP(LEFT('Journal Template'!A1700,1),Checks!$CF$2:$CF$5,1,0),0),"Product Code Required",IF('Journal Template'!D1700="","",IF('Journal Template'!D1700=IFERROR(VLOOKUP('Journal Template'!D1700,Checks!$CH:$CH,1,0),0),"Product Code Required","NA"))))),"")</f>
        <v/>
      </c>
    </row>
    <row r="1690" spans="14:89">
      <c r="N1690" t="s">
        <v>579</v>
      </c>
      <c r="O1690" t="s">
        <v>8396</v>
      </c>
      <c r="P1690" t="s">
        <v>386</v>
      </c>
      <c r="Q1690" s="150" t="str">
        <f>IF(JRF!D1703="","",IF(IFERROR(VLOOKUP(JRF!D1703,Checks!N:P,3,0),0)="A","","Inactive account in Use"))</f>
        <v/>
      </c>
      <c r="R1690" t="str">
        <f>IFERROR(IF('Journal Template'!C2102="","",IF(IFERROR(VLOOKUP('Journal Template'!C2102,Checks!N:P,3,0),0)="A","","Inactive account in Use")),"")</f>
        <v/>
      </c>
      <c r="V1690" s="150" t="str">
        <f>IF(JRF!C1703="","",IF(IFERROR(VLOOKUP(JRF!C1703,Checks!S:U,3,0),0)="A","Entry with System fund Dept",""))</f>
        <v/>
      </c>
      <c r="W1690" t="str">
        <f>IFERROR(IF('Journal Template'!D2102="","",IF(IFERROR(VLOOKUP('Journal Template'!D2102,Checks!S:U,3,0),0)="A","Entry with System fund Dept","")),"")</f>
        <v/>
      </c>
      <c r="X1690" t="s">
        <v>8397</v>
      </c>
      <c r="Y1690" t="s">
        <v>386</v>
      </c>
      <c r="Z1690" t="s">
        <v>8398</v>
      </c>
      <c r="AA1690" t="s">
        <v>391</v>
      </c>
      <c r="AB1690" t="s">
        <v>125</v>
      </c>
      <c r="AC1690" s="150" t="str">
        <f>IFERROR(IF(JRF!C1703="","",IF(AND(VLOOKUP(JRF!C1703,X:AA,4,0)=JRF!B1703,VLOOKUP(JRF!C1703,X:Y,2,0)="A"),"","Inactive Dept Combo Error")),"Inactive Dept Combo Error")</f>
        <v/>
      </c>
      <c r="AD1690" t="str">
        <f>IFERROR(IF('Journal Template'!D2102="","",IF(AND(VLOOKUP('Journal Template'!D2102,X:AA,4,0)='Journal Template'!A2102,VLOOKUP('Journal Template'!D2102,X:Y,2,0)="A"),"","Inactive Dept Combo Error")),"")</f>
        <v/>
      </c>
      <c r="AK1690" s="150" t="str">
        <f>IF(JRF!B1703="","",IF(JRF!B1703=IFERROR(VLOOKUP(JRF!B1703,Checks!AI:AI,1,0),0),"Entry in Branch/Satellite BU's",""))</f>
        <v/>
      </c>
      <c r="AL1690" t="str">
        <f>IFERROR(IF('Journal Template'!A2102="","",IF('Journal Template'!A2102=IFERROR(VLOOKUP('Journal Template'!A2102,Checks!AI:AI,1,0),0),"Entry in Branch/Satellite BU's","")),"")</f>
        <v/>
      </c>
      <c r="AO1690" s="171"/>
      <c r="AP1690" s="171"/>
      <c r="AQ1690" s="171"/>
      <c r="AR1690" s="171"/>
      <c r="CI1690" t="str">
        <f>IF(JRF!F1703&gt;0,"",IF(JRF!B1703="","",IF(LEFT(JRF!B1703,1)=IFERROR(VLOOKUP(LEFT(JRF!B1703,1),$CF$2:$CF$5,1,0),0),"Product Code Required",IF(JRF!C1703="","",IF(JRF!C1703=IFERROR(VLOOKUP(JRF!C1703,$CH:$CH,1,0),0),"Product Code Required","NA")))))</f>
        <v/>
      </c>
      <c r="CJ1690" t="str">
        <f>IF(JRF!AV1703&gt;0,"",IF(JRF!Q1703="","",IF(LEFT(JRF!Q1703,1)=IFERROR(VLOOKUP(LEFT(JRF!Q1703,1),$CF$2:$CF$5,1,0),0),"Product Code Required",IF(JRF!V1703="","",IF(JRF!V1703=IFERROR(VLOOKUP(JRF!V1703,$CH:$CH,1,0),0),"Product Code Required","NA")))))</f>
        <v/>
      </c>
      <c r="CK1690" t="str">
        <f>IFERROR(IF(LEN('Journal Template'!F1701)&gt;0,"",IF('Journal Template'!A1701="","",IF(LEFT('Journal Template'!A1701,1)=IFERROR(VLOOKUP(LEFT('Journal Template'!A1701,1),Checks!$CF$2:$CF$5,1,0),0),"Product Code Required",IF('Journal Template'!D1701="","",IF('Journal Template'!D1701=IFERROR(VLOOKUP('Journal Template'!D1701,Checks!$CH:$CH,1,0),0),"Product Code Required","NA"))))),"")</f>
        <v/>
      </c>
    </row>
    <row r="1691" spans="14:89">
      <c r="N1691" t="s">
        <v>8399</v>
      </c>
      <c r="O1691" t="s">
        <v>8400</v>
      </c>
      <c r="P1691" t="s">
        <v>386</v>
      </c>
      <c r="Q1691" s="150" t="str">
        <f>IF(JRF!D1704="","",IF(IFERROR(VLOOKUP(JRF!D1704,Checks!N:P,3,0),0)="A","","Inactive account in Use"))</f>
        <v/>
      </c>
      <c r="R1691" t="str">
        <f>IFERROR(IF('Journal Template'!C2103="","",IF(IFERROR(VLOOKUP('Journal Template'!C2103,Checks!N:P,3,0),0)="A","","Inactive account in Use")),"")</f>
        <v/>
      </c>
      <c r="V1691" s="150" t="str">
        <f>IF(JRF!C1704="","",IF(IFERROR(VLOOKUP(JRF!C1704,Checks!S:U,3,0),0)="A","Entry with System fund Dept",""))</f>
        <v/>
      </c>
      <c r="W1691" t="str">
        <f>IFERROR(IF('Journal Template'!D2103="","",IF(IFERROR(VLOOKUP('Journal Template'!D2103,Checks!S:U,3,0),0)="A","Entry with System fund Dept","")),"")</f>
        <v/>
      </c>
      <c r="X1691" t="s">
        <v>8401</v>
      </c>
      <c r="Y1691" t="s">
        <v>386</v>
      </c>
      <c r="Z1691" t="s">
        <v>8402</v>
      </c>
      <c r="AA1691" t="s">
        <v>391</v>
      </c>
      <c r="AB1691" t="s">
        <v>125</v>
      </c>
      <c r="AC1691" s="150" t="str">
        <f>IFERROR(IF(JRF!C1704="","",IF(AND(VLOOKUP(JRF!C1704,X:AA,4,0)=JRF!B1704,VLOOKUP(JRF!C1704,X:Y,2,0)="A"),"","Inactive Dept Combo Error")),"Inactive Dept Combo Error")</f>
        <v/>
      </c>
      <c r="AD1691" t="str">
        <f>IFERROR(IF('Journal Template'!D2103="","",IF(AND(VLOOKUP('Journal Template'!D2103,X:AA,4,0)='Journal Template'!A2103,VLOOKUP('Journal Template'!D2103,X:Y,2,0)="A"),"","Inactive Dept Combo Error")),"")</f>
        <v/>
      </c>
      <c r="AK1691" s="150" t="str">
        <f>IF(JRF!B1704="","",IF(JRF!B1704=IFERROR(VLOOKUP(JRF!B1704,Checks!AI:AI,1,0),0),"Entry in Branch/Satellite BU's",""))</f>
        <v/>
      </c>
      <c r="AL1691" t="str">
        <f>IFERROR(IF('Journal Template'!A2103="","",IF('Journal Template'!A2103=IFERROR(VLOOKUP('Journal Template'!A2103,Checks!AI:AI,1,0),0),"Entry in Branch/Satellite BU's","")),"")</f>
        <v/>
      </c>
      <c r="AO1691" s="171"/>
      <c r="AP1691" s="171"/>
      <c r="AQ1691" s="171"/>
      <c r="AR1691" s="171"/>
      <c r="CI1691" t="str">
        <f>IF(JRF!F1704&gt;0,"",IF(JRF!B1704="","",IF(LEFT(JRF!B1704,1)=IFERROR(VLOOKUP(LEFT(JRF!B1704,1),$CF$2:$CF$5,1,0),0),"Product Code Required",IF(JRF!C1704="","",IF(JRF!C1704=IFERROR(VLOOKUP(JRF!C1704,$CH:$CH,1,0),0),"Product Code Required","NA")))))</f>
        <v/>
      </c>
      <c r="CJ1691" t="str">
        <f>IF(JRF!AV1704&gt;0,"",IF(JRF!Q1704="","",IF(LEFT(JRF!Q1704,1)=IFERROR(VLOOKUP(LEFT(JRF!Q1704,1),$CF$2:$CF$5,1,0),0),"Product Code Required",IF(JRF!V1704="","",IF(JRF!V1704=IFERROR(VLOOKUP(JRF!V1704,$CH:$CH,1,0),0),"Product Code Required","NA")))))</f>
        <v/>
      </c>
      <c r="CK1691" t="str">
        <f>IFERROR(IF(LEN('Journal Template'!F1702)&gt;0,"",IF('Journal Template'!A1702="","",IF(LEFT('Journal Template'!A1702,1)=IFERROR(VLOOKUP(LEFT('Journal Template'!A1702,1),Checks!$CF$2:$CF$5,1,0),0),"Product Code Required",IF('Journal Template'!D1702="","",IF('Journal Template'!D1702=IFERROR(VLOOKUP('Journal Template'!D1702,Checks!$CH:$CH,1,0),0),"Product Code Required","NA"))))),"")</f>
        <v/>
      </c>
    </row>
    <row r="1692" spans="14:89">
      <c r="N1692" t="s">
        <v>590</v>
      </c>
      <c r="O1692" t="s">
        <v>8403</v>
      </c>
      <c r="P1692" t="s">
        <v>386</v>
      </c>
      <c r="Q1692" s="150" t="str">
        <f>IF(JRF!D1705="","",IF(IFERROR(VLOOKUP(JRF!D1705,Checks!N:P,3,0),0)="A","","Inactive account in Use"))</f>
        <v/>
      </c>
      <c r="R1692" t="str">
        <f>IFERROR(IF('Journal Template'!C2104="","",IF(IFERROR(VLOOKUP('Journal Template'!C2104,Checks!N:P,3,0),0)="A","","Inactive account in Use")),"")</f>
        <v/>
      </c>
      <c r="V1692" s="150" t="str">
        <f>IF(JRF!C1705="","",IF(IFERROR(VLOOKUP(JRF!C1705,Checks!S:U,3,0),0)="A","Entry with System fund Dept",""))</f>
        <v/>
      </c>
      <c r="W1692" t="str">
        <f>IFERROR(IF('Journal Template'!D2104="","",IF(IFERROR(VLOOKUP('Journal Template'!D2104,Checks!S:U,3,0),0)="A","Entry with System fund Dept","")),"")</f>
        <v/>
      </c>
      <c r="X1692" t="s">
        <v>8404</v>
      </c>
      <c r="Y1692" t="s">
        <v>386</v>
      </c>
      <c r="Z1692" t="s">
        <v>8405</v>
      </c>
      <c r="AA1692" t="s">
        <v>391</v>
      </c>
      <c r="AB1692" t="s">
        <v>125</v>
      </c>
      <c r="AC1692" s="150" t="str">
        <f>IFERROR(IF(JRF!C1705="","",IF(AND(VLOOKUP(JRF!C1705,X:AA,4,0)=JRF!B1705,VLOOKUP(JRF!C1705,X:Y,2,0)="A"),"","Inactive Dept Combo Error")),"Inactive Dept Combo Error")</f>
        <v/>
      </c>
      <c r="AD1692" t="str">
        <f>IFERROR(IF('Journal Template'!D2104="","",IF(AND(VLOOKUP('Journal Template'!D2104,X:AA,4,0)='Journal Template'!A2104,VLOOKUP('Journal Template'!D2104,X:Y,2,0)="A"),"","Inactive Dept Combo Error")),"")</f>
        <v/>
      </c>
      <c r="AK1692" s="150" t="str">
        <f>IF(JRF!B1705="","",IF(JRF!B1705=IFERROR(VLOOKUP(JRF!B1705,Checks!AI:AI,1,0),0),"Entry in Branch/Satellite BU's",""))</f>
        <v/>
      </c>
      <c r="AL1692" t="str">
        <f>IFERROR(IF('Journal Template'!A2104="","",IF('Journal Template'!A2104=IFERROR(VLOOKUP('Journal Template'!A2104,Checks!AI:AI,1,0),0),"Entry in Branch/Satellite BU's","")),"")</f>
        <v/>
      </c>
      <c r="AO1692" s="171"/>
      <c r="AP1692" s="171"/>
      <c r="AQ1692" s="171"/>
      <c r="AR1692" s="171"/>
      <c r="CI1692" t="str">
        <f>IF(JRF!F1705&gt;0,"",IF(JRF!B1705="","",IF(LEFT(JRF!B1705,1)=IFERROR(VLOOKUP(LEFT(JRF!B1705,1),$CF$2:$CF$5,1,0),0),"Product Code Required",IF(JRF!C1705="","",IF(JRF!C1705=IFERROR(VLOOKUP(JRF!C1705,$CH:$CH,1,0),0),"Product Code Required","NA")))))</f>
        <v/>
      </c>
      <c r="CJ1692" t="str">
        <f>IF(JRF!AV1705&gt;0,"",IF(JRF!Q1705="","",IF(LEFT(JRF!Q1705,1)=IFERROR(VLOOKUP(LEFT(JRF!Q1705,1),$CF$2:$CF$5,1,0),0),"Product Code Required",IF(JRF!V1705="","",IF(JRF!V1705=IFERROR(VLOOKUP(JRF!V1705,$CH:$CH,1,0),0),"Product Code Required","NA")))))</f>
        <v/>
      </c>
      <c r="CK1692" t="str">
        <f>IFERROR(IF(LEN('Journal Template'!F1703)&gt;0,"",IF('Journal Template'!A1703="","",IF(LEFT('Journal Template'!A1703,1)=IFERROR(VLOOKUP(LEFT('Journal Template'!A1703,1),Checks!$CF$2:$CF$5,1,0),0),"Product Code Required",IF('Journal Template'!D1703="","",IF('Journal Template'!D1703=IFERROR(VLOOKUP('Journal Template'!D1703,Checks!$CH:$CH,1,0),0),"Product Code Required","NA"))))),"")</f>
        <v/>
      </c>
    </row>
    <row r="1693" spans="14:89">
      <c r="N1693" t="s">
        <v>8406</v>
      </c>
      <c r="O1693" t="s">
        <v>8407</v>
      </c>
      <c r="P1693" t="s">
        <v>386</v>
      </c>
      <c r="Q1693" s="150" t="str">
        <f>IF(JRF!D1706="","",IF(IFERROR(VLOOKUP(JRF!D1706,Checks!N:P,3,0),0)="A","","Inactive account in Use"))</f>
        <v/>
      </c>
      <c r="R1693" t="str">
        <f>IFERROR(IF('Journal Template'!C2105="","",IF(IFERROR(VLOOKUP('Journal Template'!C2105,Checks!N:P,3,0),0)="A","","Inactive account in Use")),"")</f>
        <v/>
      </c>
      <c r="V1693" s="150" t="str">
        <f>IF(JRF!C1706="","",IF(IFERROR(VLOOKUP(JRF!C1706,Checks!S:U,3,0),0)="A","Entry with System fund Dept",""))</f>
        <v/>
      </c>
      <c r="W1693" t="str">
        <f>IFERROR(IF('Journal Template'!D2105="","",IF(IFERROR(VLOOKUP('Journal Template'!D2105,Checks!S:U,3,0),0)="A","Entry with System fund Dept","")),"")</f>
        <v/>
      </c>
      <c r="X1693" t="s">
        <v>8408</v>
      </c>
      <c r="Y1693" t="s">
        <v>389</v>
      </c>
      <c r="Z1693" t="s">
        <v>8409</v>
      </c>
      <c r="AA1693" t="s">
        <v>391</v>
      </c>
      <c r="AB1693" t="s">
        <v>125</v>
      </c>
      <c r="AC1693" s="150" t="str">
        <f>IFERROR(IF(JRF!C1706="","",IF(AND(VLOOKUP(JRF!C1706,X:AA,4,0)=JRF!B1706,VLOOKUP(JRF!C1706,X:Y,2,0)="A"),"","Inactive Dept Combo Error")),"Inactive Dept Combo Error")</f>
        <v/>
      </c>
      <c r="AD1693" t="str">
        <f>IFERROR(IF('Journal Template'!D2105="","",IF(AND(VLOOKUP('Journal Template'!D2105,X:AA,4,0)='Journal Template'!A2105,VLOOKUP('Journal Template'!D2105,X:Y,2,0)="A"),"","Inactive Dept Combo Error")),"")</f>
        <v/>
      </c>
      <c r="AK1693" s="150" t="str">
        <f>IF(JRF!B1706="","",IF(JRF!B1706=IFERROR(VLOOKUP(JRF!B1706,Checks!AI:AI,1,0),0),"Entry in Branch/Satellite BU's",""))</f>
        <v/>
      </c>
      <c r="AL1693" t="str">
        <f>IFERROR(IF('Journal Template'!A2105="","",IF('Journal Template'!A2105=IFERROR(VLOOKUP('Journal Template'!A2105,Checks!AI:AI,1,0),0),"Entry in Branch/Satellite BU's","")),"")</f>
        <v/>
      </c>
      <c r="AO1693" s="171"/>
      <c r="AP1693" s="171"/>
      <c r="AQ1693" s="171"/>
      <c r="AR1693" s="171"/>
      <c r="CI1693" t="str">
        <f>IF(JRF!F1706&gt;0,"",IF(JRF!B1706="","",IF(LEFT(JRF!B1706,1)=IFERROR(VLOOKUP(LEFT(JRF!B1706,1),$CF$2:$CF$5,1,0),0),"Product Code Required",IF(JRF!C1706="","",IF(JRF!C1706=IFERROR(VLOOKUP(JRF!C1706,$CH:$CH,1,0),0),"Product Code Required","NA")))))</f>
        <v/>
      </c>
      <c r="CJ1693" t="str">
        <f>IF(JRF!AV1706&gt;0,"",IF(JRF!Q1706="","",IF(LEFT(JRF!Q1706,1)=IFERROR(VLOOKUP(LEFT(JRF!Q1706,1),$CF$2:$CF$5,1,0),0),"Product Code Required",IF(JRF!V1706="","",IF(JRF!V1706=IFERROR(VLOOKUP(JRF!V1706,$CH:$CH,1,0),0),"Product Code Required","NA")))))</f>
        <v/>
      </c>
      <c r="CK1693" t="str">
        <f>IFERROR(IF(LEN('Journal Template'!F1704)&gt;0,"",IF('Journal Template'!A1704="","",IF(LEFT('Journal Template'!A1704,1)=IFERROR(VLOOKUP(LEFT('Journal Template'!A1704,1),Checks!$CF$2:$CF$5,1,0),0),"Product Code Required",IF('Journal Template'!D1704="","",IF('Journal Template'!D1704=IFERROR(VLOOKUP('Journal Template'!D1704,Checks!$CH:$CH,1,0),0),"Product Code Required","NA"))))),"")</f>
        <v/>
      </c>
    </row>
    <row r="1694" spans="14:89">
      <c r="N1694" t="s">
        <v>8410</v>
      </c>
      <c r="O1694" t="s">
        <v>8411</v>
      </c>
      <c r="P1694" t="s">
        <v>386</v>
      </c>
      <c r="Q1694" s="150" t="str">
        <f>IF(JRF!D1707="","",IF(IFERROR(VLOOKUP(JRF!D1707,Checks!N:P,3,0),0)="A","","Inactive account in Use"))</f>
        <v/>
      </c>
      <c r="R1694" t="str">
        <f>IFERROR(IF('Journal Template'!C2106="","",IF(IFERROR(VLOOKUP('Journal Template'!C2106,Checks!N:P,3,0),0)="A","","Inactive account in Use")),"")</f>
        <v/>
      </c>
      <c r="V1694" s="150" t="str">
        <f>IF(JRF!C1707="","",IF(IFERROR(VLOOKUP(JRF!C1707,Checks!S:U,3,0),0)="A","Entry with System fund Dept",""))</f>
        <v/>
      </c>
      <c r="W1694" t="str">
        <f>IFERROR(IF('Journal Template'!D2106="","",IF(IFERROR(VLOOKUP('Journal Template'!D2106,Checks!S:U,3,0),0)="A","Entry with System fund Dept","")),"")</f>
        <v/>
      </c>
      <c r="X1694" t="s">
        <v>7464</v>
      </c>
      <c r="Y1694" t="s">
        <v>386</v>
      </c>
      <c r="Z1694" t="s">
        <v>8412</v>
      </c>
      <c r="AA1694" t="s">
        <v>391</v>
      </c>
      <c r="AB1694" t="s">
        <v>125</v>
      </c>
      <c r="AC1694" s="150" t="str">
        <f>IFERROR(IF(JRF!C1707="","",IF(AND(VLOOKUP(JRF!C1707,X:AA,4,0)=JRF!B1707,VLOOKUP(JRF!C1707,X:Y,2,0)="A"),"","Inactive Dept Combo Error")),"Inactive Dept Combo Error")</f>
        <v/>
      </c>
      <c r="AD1694" t="str">
        <f>IFERROR(IF('Journal Template'!D2106="","",IF(AND(VLOOKUP('Journal Template'!D2106,X:AA,4,0)='Journal Template'!A2106,VLOOKUP('Journal Template'!D2106,X:Y,2,0)="A"),"","Inactive Dept Combo Error")),"")</f>
        <v/>
      </c>
      <c r="AK1694" s="150" t="str">
        <f>IF(JRF!B1707="","",IF(JRF!B1707=IFERROR(VLOOKUP(JRF!B1707,Checks!AI:AI,1,0),0),"Entry in Branch/Satellite BU's",""))</f>
        <v/>
      </c>
      <c r="AL1694" t="str">
        <f>IFERROR(IF('Journal Template'!A2106="","",IF('Journal Template'!A2106=IFERROR(VLOOKUP('Journal Template'!A2106,Checks!AI:AI,1,0),0),"Entry in Branch/Satellite BU's","")),"")</f>
        <v/>
      </c>
      <c r="AO1694" s="171"/>
      <c r="AP1694" s="171"/>
      <c r="AQ1694" s="171"/>
      <c r="AR1694" s="171"/>
      <c r="CI1694" t="str">
        <f>IF(JRF!F1707&gt;0,"",IF(JRF!B1707="","",IF(LEFT(JRF!B1707,1)=IFERROR(VLOOKUP(LEFT(JRF!B1707,1),$CF$2:$CF$5,1,0),0),"Product Code Required",IF(JRF!C1707="","",IF(JRF!C1707=IFERROR(VLOOKUP(JRF!C1707,$CH:$CH,1,0),0),"Product Code Required","NA")))))</f>
        <v/>
      </c>
      <c r="CJ1694" t="str">
        <f>IF(JRF!AV1707&gt;0,"",IF(JRF!Q1707="","",IF(LEFT(JRF!Q1707,1)=IFERROR(VLOOKUP(LEFT(JRF!Q1707,1),$CF$2:$CF$5,1,0),0),"Product Code Required",IF(JRF!V1707="","",IF(JRF!V1707=IFERROR(VLOOKUP(JRF!V1707,$CH:$CH,1,0),0),"Product Code Required","NA")))))</f>
        <v/>
      </c>
      <c r="CK1694" t="str">
        <f>IFERROR(IF(LEN('Journal Template'!F1705)&gt;0,"",IF('Journal Template'!A1705="","",IF(LEFT('Journal Template'!A1705,1)=IFERROR(VLOOKUP(LEFT('Journal Template'!A1705,1),Checks!$CF$2:$CF$5,1,0),0),"Product Code Required",IF('Journal Template'!D1705="","",IF('Journal Template'!D1705=IFERROR(VLOOKUP('Journal Template'!D1705,Checks!$CH:$CH,1,0),0),"Product Code Required","NA"))))),"")</f>
        <v/>
      </c>
    </row>
    <row r="1695" spans="14:89">
      <c r="N1695" t="s">
        <v>8413</v>
      </c>
      <c r="O1695" t="s">
        <v>8414</v>
      </c>
      <c r="P1695" t="s">
        <v>386</v>
      </c>
      <c r="Q1695" s="150" t="str">
        <f>IF(JRF!D1708="","",IF(IFERROR(VLOOKUP(JRF!D1708,Checks!N:P,3,0),0)="A","","Inactive account in Use"))</f>
        <v/>
      </c>
      <c r="R1695" t="str">
        <f>IFERROR(IF('Journal Template'!C2107="","",IF(IFERROR(VLOOKUP('Journal Template'!C2107,Checks!N:P,3,0),0)="A","","Inactive account in Use")),"")</f>
        <v/>
      </c>
      <c r="V1695" s="150" t="str">
        <f>IF(JRF!C1708="","",IF(IFERROR(VLOOKUP(JRF!C1708,Checks!S:U,3,0),0)="A","Entry with System fund Dept",""))</f>
        <v/>
      </c>
      <c r="W1695" t="str">
        <f>IFERROR(IF('Journal Template'!D2107="","",IF(IFERROR(VLOOKUP('Journal Template'!D2107,Checks!S:U,3,0),0)="A","Entry with System fund Dept","")),"")</f>
        <v/>
      </c>
      <c r="X1695" t="s">
        <v>8415</v>
      </c>
      <c r="Y1695" t="s">
        <v>389</v>
      </c>
      <c r="Z1695" t="s">
        <v>8416</v>
      </c>
      <c r="AA1695" t="s">
        <v>391</v>
      </c>
      <c r="AB1695" t="s">
        <v>125</v>
      </c>
      <c r="AC1695" s="150" t="str">
        <f>IFERROR(IF(JRF!C1708="","",IF(AND(VLOOKUP(JRF!C1708,X:AA,4,0)=JRF!B1708,VLOOKUP(JRF!C1708,X:Y,2,0)="A"),"","Inactive Dept Combo Error")),"Inactive Dept Combo Error")</f>
        <v/>
      </c>
      <c r="AD1695" t="str">
        <f>IFERROR(IF('Journal Template'!D2107="","",IF(AND(VLOOKUP('Journal Template'!D2107,X:AA,4,0)='Journal Template'!A2107,VLOOKUP('Journal Template'!D2107,X:Y,2,0)="A"),"","Inactive Dept Combo Error")),"")</f>
        <v/>
      </c>
      <c r="AK1695" s="150" t="str">
        <f>IF(JRF!B1708="","",IF(JRF!B1708=IFERROR(VLOOKUP(JRF!B1708,Checks!AI:AI,1,0),0),"Entry in Branch/Satellite BU's",""))</f>
        <v/>
      </c>
      <c r="AL1695" t="str">
        <f>IFERROR(IF('Journal Template'!A2107="","",IF('Journal Template'!A2107=IFERROR(VLOOKUP('Journal Template'!A2107,Checks!AI:AI,1,0),0),"Entry in Branch/Satellite BU's","")),"")</f>
        <v/>
      </c>
      <c r="AO1695" s="171"/>
      <c r="AP1695" s="171"/>
      <c r="AQ1695" s="171"/>
      <c r="AR1695" s="171"/>
      <c r="CI1695" t="str">
        <f>IF(JRF!F1708&gt;0,"",IF(JRF!B1708="","",IF(LEFT(JRF!B1708,1)=IFERROR(VLOOKUP(LEFT(JRF!B1708,1),$CF$2:$CF$5,1,0),0),"Product Code Required",IF(JRF!C1708="","",IF(JRF!C1708=IFERROR(VLOOKUP(JRF!C1708,$CH:$CH,1,0),0),"Product Code Required","NA")))))</f>
        <v/>
      </c>
      <c r="CJ1695" t="str">
        <f>IF(JRF!AV1708&gt;0,"",IF(JRF!Q1708="","",IF(LEFT(JRF!Q1708,1)=IFERROR(VLOOKUP(LEFT(JRF!Q1708,1),$CF$2:$CF$5,1,0),0),"Product Code Required",IF(JRF!V1708="","",IF(JRF!V1708=IFERROR(VLOOKUP(JRF!V1708,$CH:$CH,1,0),0),"Product Code Required","NA")))))</f>
        <v/>
      </c>
      <c r="CK1695" t="str">
        <f>IFERROR(IF(LEN('Journal Template'!F1706)&gt;0,"",IF('Journal Template'!A1706="","",IF(LEFT('Journal Template'!A1706,1)=IFERROR(VLOOKUP(LEFT('Journal Template'!A1706,1),Checks!$CF$2:$CF$5,1,0),0),"Product Code Required",IF('Journal Template'!D1706="","",IF('Journal Template'!D1706=IFERROR(VLOOKUP('Journal Template'!D1706,Checks!$CH:$CH,1,0),0),"Product Code Required","NA"))))),"")</f>
        <v/>
      </c>
    </row>
    <row r="1696" spans="14:89">
      <c r="N1696" t="s">
        <v>8417</v>
      </c>
      <c r="O1696" t="s">
        <v>8418</v>
      </c>
      <c r="P1696" t="s">
        <v>386</v>
      </c>
      <c r="Q1696" s="150" t="str">
        <f>IF(JRF!D1709="","",IF(IFERROR(VLOOKUP(JRF!D1709,Checks!N:P,3,0),0)="A","","Inactive account in Use"))</f>
        <v/>
      </c>
      <c r="R1696" t="str">
        <f>IFERROR(IF('Journal Template'!C2108="","",IF(IFERROR(VLOOKUP('Journal Template'!C2108,Checks!N:P,3,0),0)="A","","Inactive account in Use")),"")</f>
        <v/>
      </c>
      <c r="V1696" s="150" t="str">
        <f>IF(JRF!C1709="","",IF(IFERROR(VLOOKUP(JRF!C1709,Checks!S:U,3,0),0)="A","Entry with System fund Dept",""))</f>
        <v/>
      </c>
      <c r="W1696" t="str">
        <f>IFERROR(IF('Journal Template'!D2108="","",IF(IFERROR(VLOOKUP('Journal Template'!D2108,Checks!S:U,3,0),0)="A","Entry with System fund Dept","")),"")</f>
        <v/>
      </c>
      <c r="X1696" t="s">
        <v>8419</v>
      </c>
      <c r="Y1696" t="s">
        <v>389</v>
      </c>
      <c r="Z1696" t="s">
        <v>8420</v>
      </c>
      <c r="AA1696" t="s">
        <v>391</v>
      </c>
      <c r="AB1696" t="s">
        <v>125</v>
      </c>
      <c r="AC1696" s="150" t="str">
        <f>IFERROR(IF(JRF!C1709="","",IF(AND(VLOOKUP(JRF!C1709,X:AA,4,0)=JRF!B1709,VLOOKUP(JRF!C1709,X:Y,2,0)="A"),"","Inactive Dept Combo Error")),"Inactive Dept Combo Error")</f>
        <v/>
      </c>
      <c r="AD1696" t="str">
        <f>IFERROR(IF('Journal Template'!D2108="","",IF(AND(VLOOKUP('Journal Template'!D2108,X:AA,4,0)='Journal Template'!A2108,VLOOKUP('Journal Template'!D2108,X:Y,2,0)="A"),"","Inactive Dept Combo Error")),"")</f>
        <v/>
      </c>
      <c r="AK1696" s="150" t="str">
        <f>IF(JRF!B1709="","",IF(JRF!B1709=IFERROR(VLOOKUP(JRF!B1709,Checks!AI:AI,1,0),0),"Entry in Branch/Satellite BU's",""))</f>
        <v/>
      </c>
      <c r="AL1696" t="str">
        <f>IFERROR(IF('Journal Template'!A2108="","",IF('Journal Template'!A2108=IFERROR(VLOOKUP('Journal Template'!A2108,Checks!AI:AI,1,0),0),"Entry in Branch/Satellite BU's","")),"")</f>
        <v/>
      </c>
      <c r="AO1696" s="171"/>
      <c r="AP1696" s="171"/>
      <c r="AQ1696" s="171"/>
      <c r="AR1696" s="171"/>
      <c r="CI1696" t="str">
        <f>IF(JRF!F1709&gt;0,"",IF(JRF!B1709="","",IF(LEFT(JRF!B1709,1)=IFERROR(VLOOKUP(LEFT(JRF!B1709,1),$CF$2:$CF$5,1,0),0),"Product Code Required",IF(JRF!C1709="","",IF(JRF!C1709=IFERROR(VLOOKUP(JRF!C1709,$CH:$CH,1,0),0),"Product Code Required","NA")))))</f>
        <v/>
      </c>
      <c r="CJ1696" t="str">
        <f>IF(JRF!AV1709&gt;0,"",IF(JRF!Q1709="","",IF(LEFT(JRF!Q1709,1)=IFERROR(VLOOKUP(LEFT(JRF!Q1709,1),$CF$2:$CF$5,1,0),0),"Product Code Required",IF(JRF!V1709="","",IF(JRF!V1709=IFERROR(VLOOKUP(JRF!V1709,$CH:$CH,1,0),0),"Product Code Required","NA")))))</f>
        <v/>
      </c>
      <c r="CK1696" t="str">
        <f>IFERROR(IF(LEN('Journal Template'!F1707)&gt;0,"",IF('Journal Template'!A1707="","",IF(LEFT('Journal Template'!A1707,1)=IFERROR(VLOOKUP(LEFT('Journal Template'!A1707,1),Checks!$CF$2:$CF$5,1,0),0),"Product Code Required",IF('Journal Template'!D1707="","",IF('Journal Template'!D1707=IFERROR(VLOOKUP('Journal Template'!D1707,Checks!$CH:$CH,1,0),0),"Product Code Required","NA"))))),"")</f>
        <v/>
      </c>
    </row>
    <row r="1697" spans="14:89">
      <c r="N1697" t="s">
        <v>8421</v>
      </c>
      <c r="O1697" t="s">
        <v>8422</v>
      </c>
      <c r="P1697" t="s">
        <v>386</v>
      </c>
      <c r="Q1697" s="150" t="str">
        <f>IF(JRF!D1710="","",IF(IFERROR(VLOOKUP(JRF!D1710,Checks!N:P,3,0),0)="A","","Inactive account in Use"))</f>
        <v/>
      </c>
      <c r="R1697" t="str">
        <f>IFERROR(IF('Journal Template'!C2109="","",IF(IFERROR(VLOOKUP('Journal Template'!C2109,Checks!N:P,3,0),0)="A","","Inactive account in Use")),"")</f>
        <v/>
      </c>
      <c r="V1697" s="150" t="str">
        <f>IF(JRF!C1710="","",IF(IFERROR(VLOOKUP(JRF!C1710,Checks!S:U,3,0),0)="A","Entry with System fund Dept",""))</f>
        <v/>
      </c>
      <c r="W1697" t="str">
        <f>IFERROR(IF('Journal Template'!D2109="","",IF(IFERROR(VLOOKUP('Journal Template'!D2109,Checks!S:U,3,0),0)="A","Entry with System fund Dept","")),"")</f>
        <v/>
      </c>
      <c r="X1697" t="s">
        <v>8423</v>
      </c>
      <c r="Y1697" t="s">
        <v>386</v>
      </c>
      <c r="Z1697" t="s">
        <v>8424</v>
      </c>
      <c r="AA1697" t="s">
        <v>391</v>
      </c>
      <c r="AB1697" t="s">
        <v>125</v>
      </c>
      <c r="AC1697" s="150" t="str">
        <f>IFERROR(IF(JRF!C1710="","",IF(AND(VLOOKUP(JRF!C1710,X:AA,4,0)=JRF!B1710,VLOOKUP(JRF!C1710,X:Y,2,0)="A"),"","Inactive Dept Combo Error")),"Inactive Dept Combo Error")</f>
        <v/>
      </c>
      <c r="AD1697" t="str">
        <f>IFERROR(IF('Journal Template'!D2109="","",IF(AND(VLOOKUP('Journal Template'!D2109,X:AA,4,0)='Journal Template'!A2109,VLOOKUP('Journal Template'!D2109,X:Y,2,0)="A"),"","Inactive Dept Combo Error")),"")</f>
        <v/>
      </c>
      <c r="AK1697" s="150" t="str">
        <f>IF(JRF!B1710="","",IF(JRF!B1710=IFERROR(VLOOKUP(JRF!B1710,Checks!AI:AI,1,0),0),"Entry in Branch/Satellite BU's",""))</f>
        <v/>
      </c>
      <c r="AL1697" t="str">
        <f>IFERROR(IF('Journal Template'!A2109="","",IF('Journal Template'!A2109=IFERROR(VLOOKUP('Journal Template'!A2109,Checks!AI:AI,1,0),0),"Entry in Branch/Satellite BU's","")),"")</f>
        <v/>
      </c>
      <c r="AO1697" s="171"/>
      <c r="AP1697" s="171"/>
      <c r="AQ1697" s="171"/>
      <c r="AR1697" s="171"/>
      <c r="CI1697" t="str">
        <f>IF(JRF!F1710&gt;0,"",IF(JRF!B1710="","",IF(LEFT(JRF!B1710,1)=IFERROR(VLOOKUP(LEFT(JRF!B1710,1),$CF$2:$CF$5,1,0),0),"Product Code Required",IF(JRF!C1710="","",IF(JRF!C1710=IFERROR(VLOOKUP(JRF!C1710,$CH:$CH,1,0),0),"Product Code Required","NA")))))</f>
        <v/>
      </c>
      <c r="CJ1697" t="str">
        <f>IF(JRF!AV1710&gt;0,"",IF(JRF!Q1710="","",IF(LEFT(JRF!Q1710,1)=IFERROR(VLOOKUP(LEFT(JRF!Q1710,1),$CF$2:$CF$5,1,0),0),"Product Code Required",IF(JRF!V1710="","",IF(JRF!V1710=IFERROR(VLOOKUP(JRF!V1710,$CH:$CH,1,0),0),"Product Code Required","NA")))))</f>
        <v/>
      </c>
      <c r="CK1697" t="str">
        <f>IFERROR(IF(LEN('Journal Template'!F1708)&gt;0,"",IF('Journal Template'!A1708="","",IF(LEFT('Journal Template'!A1708,1)=IFERROR(VLOOKUP(LEFT('Journal Template'!A1708,1),Checks!$CF$2:$CF$5,1,0),0),"Product Code Required",IF('Journal Template'!D1708="","",IF('Journal Template'!D1708=IFERROR(VLOOKUP('Journal Template'!D1708,Checks!$CH:$CH,1,0),0),"Product Code Required","NA"))))),"")</f>
        <v/>
      </c>
    </row>
    <row r="1698" spans="14:89">
      <c r="N1698" t="s">
        <v>8425</v>
      </c>
      <c r="O1698" t="s">
        <v>8426</v>
      </c>
      <c r="P1698" t="s">
        <v>386</v>
      </c>
      <c r="Q1698" s="150" t="str">
        <f>IF(JRF!D1711="","",IF(IFERROR(VLOOKUP(JRF!D1711,Checks!N:P,3,0),0)="A","","Inactive account in Use"))</f>
        <v/>
      </c>
      <c r="R1698" t="str">
        <f>IFERROR(IF('Journal Template'!C2110="","",IF(IFERROR(VLOOKUP('Journal Template'!C2110,Checks!N:P,3,0),0)="A","","Inactive account in Use")),"")</f>
        <v/>
      </c>
      <c r="V1698" s="150" t="str">
        <f>IF(JRF!C1711="","",IF(IFERROR(VLOOKUP(JRF!C1711,Checks!S:U,3,0),0)="A","Entry with System fund Dept",""))</f>
        <v/>
      </c>
      <c r="W1698" t="str">
        <f>IFERROR(IF('Journal Template'!D2110="","",IF(IFERROR(VLOOKUP('Journal Template'!D2110,Checks!S:U,3,0),0)="A","Entry with System fund Dept","")),"")</f>
        <v/>
      </c>
      <c r="X1698" t="s">
        <v>8427</v>
      </c>
      <c r="Y1698" t="s">
        <v>389</v>
      </c>
      <c r="Z1698" t="s">
        <v>8428</v>
      </c>
      <c r="AA1698" t="s">
        <v>391</v>
      </c>
      <c r="AB1698" t="s">
        <v>125</v>
      </c>
      <c r="AC1698" s="150" t="str">
        <f>IFERROR(IF(JRF!C1711="","",IF(AND(VLOOKUP(JRF!C1711,X:AA,4,0)=JRF!B1711,VLOOKUP(JRF!C1711,X:Y,2,0)="A"),"","Inactive Dept Combo Error")),"Inactive Dept Combo Error")</f>
        <v/>
      </c>
      <c r="AD1698" t="str">
        <f>IFERROR(IF('Journal Template'!D2110="","",IF(AND(VLOOKUP('Journal Template'!D2110,X:AA,4,0)='Journal Template'!A2110,VLOOKUP('Journal Template'!D2110,X:Y,2,0)="A"),"","Inactive Dept Combo Error")),"")</f>
        <v/>
      </c>
      <c r="AK1698" s="150" t="str">
        <f>IF(JRF!B1711="","",IF(JRF!B1711=IFERROR(VLOOKUP(JRF!B1711,Checks!AI:AI,1,0),0),"Entry in Branch/Satellite BU's",""))</f>
        <v/>
      </c>
      <c r="AL1698" t="str">
        <f>IFERROR(IF('Journal Template'!A2110="","",IF('Journal Template'!A2110=IFERROR(VLOOKUP('Journal Template'!A2110,Checks!AI:AI,1,0),0),"Entry in Branch/Satellite BU's","")),"")</f>
        <v/>
      </c>
      <c r="AO1698" s="171"/>
      <c r="AP1698" s="171"/>
      <c r="AQ1698" s="171"/>
      <c r="AR1698" s="171"/>
      <c r="CI1698" t="str">
        <f>IF(JRF!F1711&gt;0,"",IF(JRF!B1711="","",IF(LEFT(JRF!B1711,1)=IFERROR(VLOOKUP(LEFT(JRF!B1711,1),$CF$2:$CF$5,1,0),0),"Product Code Required",IF(JRF!C1711="","",IF(JRF!C1711=IFERROR(VLOOKUP(JRF!C1711,$CH:$CH,1,0),0),"Product Code Required","NA")))))</f>
        <v/>
      </c>
      <c r="CJ1698" t="str">
        <f>IF(JRF!AV1711&gt;0,"",IF(JRF!Q1711="","",IF(LEFT(JRF!Q1711,1)=IFERROR(VLOOKUP(LEFT(JRF!Q1711,1),$CF$2:$CF$5,1,0),0),"Product Code Required",IF(JRF!V1711="","",IF(JRF!V1711=IFERROR(VLOOKUP(JRF!V1711,$CH:$CH,1,0),0),"Product Code Required","NA")))))</f>
        <v/>
      </c>
      <c r="CK1698" t="str">
        <f>IFERROR(IF(LEN('Journal Template'!F1709)&gt;0,"",IF('Journal Template'!A1709="","",IF(LEFT('Journal Template'!A1709,1)=IFERROR(VLOOKUP(LEFT('Journal Template'!A1709,1),Checks!$CF$2:$CF$5,1,0),0),"Product Code Required",IF('Journal Template'!D1709="","",IF('Journal Template'!D1709=IFERROR(VLOOKUP('Journal Template'!D1709,Checks!$CH:$CH,1,0),0),"Product Code Required","NA"))))),"")</f>
        <v/>
      </c>
    </row>
    <row r="1699" spans="14:89">
      <c r="N1699" t="s">
        <v>8429</v>
      </c>
      <c r="O1699" t="s">
        <v>8430</v>
      </c>
      <c r="P1699" t="s">
        <v>386</v>
      </c>
      <c r="Q1699" s="150" t="str">
        <f>IF(JRF!D1712="","",IF(IFERROR(VLOOKUP(JRF!D1712,Checks!N:P,3,0),0)="A","","Inactive account in Use"))</f>
        <v/>
      </c>
      <c r="R1699" t="str">
        <f>IFERROR(IF('Journal Template'!C2111="","",IF(IFERROR(VLOOKUP('Journal Template'!C2111,Checks!N:P,3,0),0)="A","","Inactive account in Use")),"")</f>
        <v/>
      </c>
      <c r="V1699" s="150" t="str">
        <f>IF(JRF!C1712="","",IF(IFERROR(VLOOKUP(JRF!C1712,Checks!S:U,3,0),0)="A","Entry with System fund Dept",""))</f>
        <v/>
      </c>
      <c r="W1699" t="str">
        <f>IFERROR(IF('Journal Template'!D2111="","",IF(IFERROR(VLOOKUP('Journal Template'!D2111,Checks!S:U,3,0),0)="A","Entry with System fund Dept","")),"")</f>
        <v/>
      </c>
      <c r="X1699" t="s">
        <v>8431</v>
      </c>
      <c r="Y1699" t="s">
        <v>386</v>
      </c>
      <c r="Z1699" t="s">
        <v>8432</v>
      </c>
      <c r="AA1699" t="s">
        <v>391</v>
      </c>
      <c r="AB1699" t="s">
        <v>125</v>
      </c>
      <c r="AC1699" s="150" t="str">
        <f>IFERROR(IF(JRF!C1712="","",IF(AND(VLOOKUP(JRF!C1712,X:AA,4,0)=JRF!B1712,VLOOKUP(JRF!C1712,X:Y,2,0)="A"),"","Inactive Dept Combo Error")),"Inactive Dept Combo Error")</f>
        <v/>
      </c>
      <c r="AD1699" t="str">
        <f>IFERROR(IF('Journal Template'!D2111="","",IF(AND(VLOOKUP('Journal Template'!D2111,X:AA,4,0)='Journal Template'!A2111,VLOOKUP('Journal Template'!D2111,X:Y,2,0)="A"),"","Inactive Dept Combo Error")),"")</f>
        <v/>
      </c>
      <c r="AK1699" s="150" t="str">
        <f>IF(JRF!B1712="","",IF(JRF!B1712=IFERROR(VLOOKUP(JRF!B1712,Checks!AI:AI,1,0),0),"Entry in Branch/Satellite BU's",""))</f>
        <v/>
      </c>
      <c r="AL1699" t="str">
        <f>IFERROR(IF('Journal Template'!A2111="","",IF('Journal Template'!A2111=IFERROR(VLOOKUP('Journal Template'!A2111,Checks!AI:AI,1,0),0),"Entry in Branch/Satellite BU's","")),"")</f>
        <v/>
      </c>
      <c r="AO1699" s="171"/>
      <c r="AP1699" s="171"/>
      <c r="AQ1699" s="171"/>
      <c r="AR1699" s="171"/>
      <c r="CI1699" t="str">
        <f>IF(JRF!F1712&gt;0,"",IF(JRF!B1712="","",IF(LEFT(JRF!B1712,1)=IFERROR(VLOOKUP(LEFT(JRF!B1712,1),$CF$2:$CF$5,1,0),0),"Product Code Required",IF(JRF!C1712="","",IF(JRF!C1712=IFERROR(VLOOKUP(JRF!C1712,$CH:$CH,1,0),0),"Product Code Required","NA")))))</f>
        <v/>
      </c>
      <c r="CJ1699" t="str">
        <f>IF(JRF!AV1712&gt;0,"",IF(JRF!Q1712="","",IF(LEFT(JRF!Q1712,1)=IFERROR(VLOOKUP(LEFT(JRF!Q1712,1),$CF$2:$CF$5,1,0),0),"Product Code Required",IF(JRF!V1712="","",IF(JRF!V1712=IFERROR(VLOOKUP(JRF!V1712,$CH:$CH,1,0),0),"Product Code Required","NA")))))</f>
        <v/>
      </c>
      <c r="CK1699" t="str">
        <f>IFERROR(IF(LEN('Journal Template'!F1710)&gt;0,"",IF('Journal Template'!A1710="","",IF(LEFT('Journal Template'!A1710,1)=IFERROR(VLOOKUP(LEFT('Journal Template'!A1710,1),Checks!$CF$2:$CF$5,1,0),0),"Product Code Required",IF('Journal Template'!D1710="","",IF('Journal Template'!D1710=IFERROR(VLOOKUP('Journal Template'!D1710,Checks!$CH:$CH,1,0),0),"Product Code Required","NA"))))),"")</f>
        <v/>
      </c>
    </row>
    <row r="1700" spans="14:89">
      <c r="N1700" t="s">
        <v>8433</v>
      </c>
      <c r="O1700" t="s">
        <v>8434</v>
      </c>
      <c r="P1700" t="s">
        <v>386</v>
      </c>
      <c r="Q1700" s="150" t="str">
        <f>IF(JRF!D1713="","",IF(IFERROR(VLOOKUP(JRF!D1713,Checks!N:P,3,0),0)="A","","Inactive account in Use"))</f>
        <v/>
      </c>
      <c r="R1700" t="str">
        <f>IFERROR(IF('Journal Template'!C2112="","",IF(IFERROR(VLOOKUP('Journal Template'!C2112,Checks!N:P,3,0),0)="A","","Inactive account in Use")),"")</f>
        <v/>
      </c>
      <c r="V1700" s="150" t="str">
        <f>IF(JRF!C1713="","",IF(IFERROR(VLOOKUP(JRF!C1713,Checks!S:U,3,0),0)="A","Entry with System fund Dept",""))</f>
        <v/>
      </c>
      <c r="W1700" t="str">
        <f>IFERROR(IF('Journal Template'!D2112="","",IF(IFERROR(VLOOKUP('Journal Template'!D2112,Checks!S:U,3,0),0)="A","Entry with System fund Dept","")),"")</f>
        <v/>
      </c>
      <c r="X1700" t="s">
        <v>8435</v>
      </c>
      <c r="Y1700" t="s">
        <v>389</v>
      </c>
      <c r="Z1700" t="s">
        <v>8436</v>
      </c>
      <c r="AA1700" t="s">
        <v>391</v>
      </c>
      <c r="AB1700" t="s">
        <v>125</v>
      </c>
      <c r="AC1700" s="150" t="str">
        <f>IFERROR(IF(JRF!C1713="","",IF(AND(VLOOKUP(JRF!C1713,X:AA,4,0)=JRF!B1713,VLOOKUP(JRF!C1713,X:Y,2,0)="A"),"","Inactive Dept Combo Error")),"Inactive Dept Combo Error")</f>
        <v/>
      </c>
      <c r="AD1700" t="str">
        <f>IFERROR(IF('Journal Template'!D2112="","",IF(AND(VLOOKUP('Journal Template'!D2112,X:AA,4,0)='Journal Template'!A2112,VLOOKUP('Journal Template'!D2112,X:Y,2,0)="A"),"","Inactive Dept Combo Error")),"")</f>
        <v/>
      </c>
      <c r="AK1700" s="150" t="str">
        <f>IF(JRF!B1713="","",IF(JRF!B1713=IFERROR(VLOOKUP(JRF!B1713,Checks!AI:AI,1,0),0),"Entry in Branch/Satellite BU's",""))</f>
        <v/>
      </c>
      <c r="AL1700" t="str">
        <f>IFERROR(IF('Journal Template'!A2112="","",IF('Journal Template'!A2112=IFERROR(VLOOKUP('Journal Template'!A2112,Checks!AI:AI,1,0),0),"Entry in Branch/Satellite BU's","")),"")</f>
        <v/>
      </c>
      <c r="AO1700" s="171"/>
      <c r="AP1700" s="171"/>
      <c r="AQ1700" s="171"/>
      <c r="AR1700" s="171"/>
      <c r="CI1700" t="str">
        <f>IF(JRF!F1713&gt;0,"",IF(JRF!B1713="","",IF(LEFT(JRF!B1713,1)=IFERROR(VLOOKUP(LEFT(JRF!B1713,1),$CF$2:$CF$5,1,0),0),"Product Code Required",IF(JRF!C1713="","",IF(JRF!C1713=IFERROR(VLOOKUP(JRF!C1713,$CH:$CH,1,0),0),"Product Code Required","NA")))))</f>
        <v/>
      </c>
      <c r="CJ1700" t="str">
        <f>IF(JRF!AV1713&gt;0,"",IF(JRF!Q1713="","",IF(LEFT(JRF!Q1713,1)=IFERROR(VLOOKUP(LEFT(JRF!Q1713,1),$CF$2:$CF$5,1,0),0),"Product Code Required",IF(JRF!V1713="","",IF(JRF!V1713=IFERROR(VLOOKUP(JRF!V1713,$CH:$CH,1,0),0),"Product Code Required","NA")))))</f>
        <v/>
      </c>
      <c r="CK1700" t="str">
        <f>IFERROR(IF(LEN('Journal Template'!F1711)&gt;0,"",IF('Journal Template'!A1711="","",IF(LEFT('Journal Template'!A1711,1)=IFERROR(VLOOKUP(LEFT('Journal Template'!A1711,1),Checks!$CF$2:$CF$5,1,0),0),"Product Code Required",IF('Journal Template'!D1711="","",IF('Journal Template'!D1711=IFERROR(VLOOKUP('Journal Template'!D1711,Checks!$CH:$CH,1,0),0),"Product Code Required","NA"))))),"")</f>
        <v/>
      </c>
    </row>
    <row r="1701" spans="14:89">
      <c r="N1701" t="s">
        <v>8437</v>
      </c>
      <c r="O1701" t="s">
        <v>8414</v>
      </c>
      <c r="P1701" t="s">
        <v>386</v>
      </c>
      <c r="Q1701" s="150" t="str">
        <f>IF(JRF!D1714="","",IF(IFERROR(VLOOKUP(JRF!D1714,Checks!N:P,3,0),0)="A","","Inactive account in Use"))</f>
        <v/>
      </c>
      <c r="R1701" t="str">
        <f>IFERROR(IF('Journal Template'!C2113="","",IF(IFERROR(VLOOKUP('Journal Template'!C2113,Checks!N:P,3,0),0)="A","","Inactive account in Use")),"")</f>
        <v/>
      </c>
      <c r="V1701" s="150" t="str">
        <f>IF(JRF!C1714="","",IF(IFERROR(VLOOKUP(JRF!C1714,Checks!S:U,3,0),0)="A","Entry with System fund Dept",""))</f>
        <v/>
      </c>
      <c r="W1701" t="str">
        <f>IFERROR(IF('Journal Template'!D2113="","",IF(IFERROR(VLOOKUP('Journal Template'!D2113,Checks!S:U,3,0),0)="A","Entry with System fund Dept","")),"")</f>
        <v/>
      </c>
      <c r="X1701" t="s">
        <v>8438</v>
      </c>
      <c r="Y1701" t="s">
        <v>386</v>
      </c>
      <c r="Z1701" t="s">
        <v>8439</v>
      </c>
      <c r="AA1701" t="s">
        <v>391</v>
      </c>
      <c r="AB1701" t="s">
        <v>125</v>
      </c>
      <c r="AC1701" s="150" t="str">
        <f>IFERROR(IF(JRF!C1714="","",IF(AND(VLOOKUP(JRF!C1714,X:AA,4,0)=JRF!B1714,VLOOKUP(JRF!C1714,X:Y,2,0)="A"),"","Inactive Dept Combo Error")),"Inactive Dept Combo Error")</f>
        <v/>
      </c>
      <c r="AD1701" t="str">
        <f>IFERROR(IF('Journal Template'!D2113="","",IF(AND(VLOOKUP('Journal Template'!D2113,X:AA,4,0)='Journal Template'!A2113,VLOOKUP('Journal Template'!D2113,X:Y,2,0)="A"),"","Inactive Dept Combo Error")),"")</f>
        <v/>
      </c>
      <c r="AK1701" s="150" t="str">
        <f>IF(JRF!B1714="","",IF(JRF!B1714=IFERROR(VLOOKUP(JRF!B1714,Checks!AI:AI,1,0),0),"Entry in Branch/Satellite BU's",""))</f>
        <v/>
      </c>
      <c r="AL1701" t="str">
        <f>IFERROR(IF('Journal Template'!A2113="","",IF('Journal Template'!A2113=IFERROR(VLOOKUP('Journal Template'!A2113,Checks!AI:AI,1,0),0),"Entry in Branch/Satellite BU's","")),"")</f>
        <v/>
      </c>
      <c r="AO1701" s="171"/>
      <c r="AP1701" s="171"/>
      <c r="AQ1701" s="171"/>
      <c r="AR1701" s="171"/>
      <c r="CI1701" t="str">
        <f>IF(JRF!F1714&gt;0,"",IF(JRF!B1714="","",IF(LEFT(JRF!B1714,1)=IFERROR(VLOOKUP(LEFT(JRF!B1714,1),$CF$2:$CF$5,1,0),0),"Product Code Required",IF(JRF!C1714="","",IF(JRF!C1714=IFERROR(VLOOKUP(JRF!C1714,$CH:$CH,1,0),0),"Product Code Required","NA")))))</f>
        <v/>
      </c>
      <c r="CJ1701" t="str">
        <f>IF(JRF!AV1714&gt;0,"",IF(JRF!Q1714="","",IF(LEFT(JRF!Q1714,1)=IFERROR(VLOOKUP(LEFT(JRF!Q1714,1),$CF$2:$CF$5,1,0),0),"Product Code Required",IF(JRF!V1714="","",IF(JRF!V1714=IFERROR(VLOOKUP(JRF!V1714,$CH:$CH,1,0),0),"Product Code Required","NA")))))</f>
        <v/>
      </c>
      <c r="CK1701" t="str">
        <f>IFERROR(IF(LEN('Journal Template'!F1712)&gt;0,"",IF('Journal Template'!A1712="","",IF(LEFT('Journal Template'!A1712,1)=IFERROR(VLOOKUP(LEFT('Journal Template'!A1712,1),Checks!$CF$2:$CF$5,1,0),0),"Product Code Required",IF('Journal Template'!D1712="","",IF('Journal Template'!D1712=IFERROR(VLOOKUP('Journal Template'!D1712,Checks!$CH:$CH,1,0),0),"Product Code Required","NA"))))),"")</f>
        <v/>
      </c>
    </row>
    <row r="1702" spans="14:89">
      <c r="N1702" t="s">
        <v>8440</v>
      </c>
      <c r="O1702" t="s">
        <v>8441</v>
      </c>
      <c r="P1702" t="s">
        <v>386</v>
      </c>
      <c r="Q1702" s="150" t="str">
        <f>IF(JRF!D1715="","",IF(IFERROR(VLOOKUP(JRF!D1715,Checks!N:P,3,0),0)="A","","Inactive account in Use"))</f>
        <v/>
      </c>
      <c r="R1702" t="str">
        <f>IFERROR(IF('Journal Template'!C2114="","",IF(IFERROR(VLOOKUP('Journal Template'!C2114,Checks!N:P,3,0),0)="A","","Inactive account in Use")),"")</f>
        <v/>
      </c>
      <c r="V1702" s="150" t="str">
        <f>IF(JRF!C1715="","",IF(IFERROR(VLOOKUP(JRF!C1715,Checks!S:U,3,0),0)="A","Entry with System fund Dept",""))</f>
        <v/>
      </c>
      <c r="W1702" t="str">
        <f>IFERROR(IF('Journal Template'!D2114="","",IF(IFERROR(VLOOKUP('Journal Template'!D2114,Checks!S:U,3,0),0)="A","Entry with System fund Dept","")),"")</f>
        <v/>
      </c>
      <c r="X1702" t="s">
        <v>8442</v>
      </c>
      <c r="Y1702" t="s">
        <v>386</v>
      </c>
      <c r="Z1702" t="s">
        <v>8443</v>
      </c>
      <c r="AA1702" t="s">
        <v>391</v>
      </c>
      <c r="AB1702" t="s">
        <v>125</v>
      </c>
      <c r="AC1702" s="150" t="str">
        <f>IFERROR(IF(JRF!C1715="","",IF(AND(VLOOKUP(JRF!C1715,X:AA,4,0)=JRF!B1715,VLOOKUP(JRF!C1715,X:Y,2,0)="A"),"","Inactive Dept Combo Error")),"Inactive Dept Combo Error")</f>
        <v/>
      </c>
      <c r="AD1702" t="str">
        <f>IFERROR(IF('Journal Template'!D2114="","",IF(AND(VLOOKUP('Journal Template'!D2114,X:AA,4,0)='Journal Template'!A2114,VLOOKUP('Journal Template'!D2114,X:Y,2,0)="A"),"","Inactive Dept Combo Error")),"")</f>
        <v/>
      </c>
      <c r="AK1702" s="150" t="str">
        <f>IF(JRF!B1715="","",IF(JRF!B1715=IFERROR(VLOOKUP(JRF!B1715,Checks!AI:AI,1,0),0),"Entry in Branch/Satellite BU's",""))</f>
        <v/>
      </c>
      <c r="AL1702" t="str">
        <f>IFERROR(IF('Journal Template'!A2114="","",IF('Journal Template'!A2114=IFERROR(VLOOKUP('Journal Template'!A2114,Checks!AI:AI,1,0),0),"Entry in Branch/Satellite BU's","")),"")</f>
        <v/>
      </c>
      <c r="AO1702" s="171"/>
      <c r="AP1702" s="171"/>
      <c r="AQ1702" s="171"/>
      <c r="AR1702" s="171"/>
      <c r="CI1702" t="str">
        <f>IF(JRF!F1715&gt;0,"",IF(JRF!B1715="","",IF(LEFT(JRF!B1715,1)=IFERROR(VLOOKUP(LEFT(JRF!B1715,1),$CF$2:$CF$5,1,0),0),"Product Code Required",IF(JRF!C1715="","",IF(JRF!C1715=IFERROR(VLOOKUP(JRF!C1715,$CH:$CH,1,0),0),"Product Code Required","NA")))))</f>
        <v/>
      </c>
      <c r="CJ1702" t="str">
        <f>IF(JRF!AV1715&gt;0,"",IF(JRF!Q1715="","",IF(LEFT(JRF!Q1715,1)=IFERROR(VLOOKUP(LEFT(JRF!Q1715,1),$CF$2:$CF$5,1,0),0),"Product Code Required",IF(JRF!V1715="","",IF(JRF!V1715=IFERROR(VLOOKUP(JRF!V1715,$CH:$CH,1,0),0),"Product Code Required","NA")))))</f>
        <v/>
      </c>
      <c r="CK1702" t="str">
        <f>IFERROR(IF(LEN('Journal Template'!F1713)&gt;0,"",IF('Journal Template'!A1713="","",IF(LEFT('Journal Template'!A1713,1)=IFERROR(VLOOKUP(LEFT('Journal Template'!A1713,1),Checks!$CF$2:$CF$5,1,0),0),"Product Code Required",IF('Journal Template'!D1713="","",IF('Journal Template'!D1713=IFERROR(VLOOKUP('Journal Template'!D1713,Checks!$CH:$CH,1,0),0),"Product Code Required","NA"))))),"")</f>
        <v/>
      </c>
    </row>
    <row r="1703" spans="14:89">
      <c r="N1703" t="s">
        <v>8444</v>
      </c>
      <c r="O1703" t="s">
        <v>8445</v>
      </c>
      <c r="P1703" t="s">
        <v>386</v>
      </c>
      <c r="Q1703" s="150" t="str">
        <f>IF(JRF!D1716="","",IF(IFERROR(VLOOKUP(JRF!D1716,Checks!N:P,3,0),0)="A","","Inactive account in Use"))</f>
        <v/>
      </c>
      <c r="R1703" t="str">
        <f>IFERROR(IF('Journal Template'!C2115="","",IF(IFERROR(VLOOKUP('Journal Template'!C2115,Checks!N:P,3,0),0)="A","","Inactive account in Use")),"")</f>
        <v/>
      </c>
      <c r="V1703" s="150" t="str">
        <f>IF(JRF!C1716="","",IF(IFERROR(VLOOKUP(JRF!C1716,Checks!S:U,3,0),0)="A","Entry with System fund Dept",""))</f>
        <v/>
      </c>
      <c r="W1703" t="str">
        <f>IFERROR(IF('Journal Template'!D2115="","",IF(IFERROR(VLOOKUP('Journal Template'!D2115,Checks!S:U,3,0),0)="A","Entry with System fund Dept","")),"")</f>
        <v/>
      </c>
      <c r="X1703" t="s">
        <v>8446</v>
      </c>
      <c r="Y1703" t="s">
        <v>386</v>
      </c>
      <c r="Z1703" t="s">
        <v>8447</v>
      </c>
      <c r="AA1703" t="s">
        <v>391</v>
      </c>
      <c r="AB1703" t="s">
        <v>125</v>
      </c>
      <c r="AC1703" s="150" t="str">
        <f>IFERROR(IF(JRF!C1716="","",IF(AND(VLOOKUP(JRF!C1716,X:AA,4,0)=JRF!B1716,VLOOKUP(JRF!C1716,X:Y,2,0)="A"),"","Inactive Dept Combo Error")),"Inactive Dept Combo Error")</f>
        <v/>
      </c>
      <c r="AD1703" t="str">
        <f>IFERROR(IF('Journal Template'!D2115="","",IF(AND(VLOOKUP('Journal Template'!D2115,X:AA,4,0)='Journal Template'!A2115,VLOOKUP('Journal Template'!D2115,X:Y,2,0)="A"),"","Inactive Dept Combo Error")),"")</f>
        <v/>
      </c>
      <c r="AK1703" s="150" t="str">
        <f>IF(JRF!B1716="","",IF(JRF!B1716=IFERROR(VLOOKUP(JRF!B1716,Checks!AI:AI,1,0),0),"Entry in Branch/Satellite BU's",""))</f>
        <v/>
      </c>
      <c r="AL1703" t="str">
        <f>IFERROR(IF('Journal Template'!A2115="","",IF('Journal Template'!A2115=IFERROR(VLOOKUP('Journal Template'!A2115,Checks!AI:AI,1,0),0),"Entry in Branch/Satellite BU's","")),"")</f>
        <v/>
      </c>
      <c r="AO1703" s="171"/>
      <c r="AP1703" s="171"/>
      <c r="AQ1703" s="171"/>
      <c r="AR1703" s="171"/>
      <c r="CI1703" t="str">
        <f>IF(JRF!F1716&gt;0,"",IF(JRF!B1716="","",IF(LEFT(JRF!B1716,1)=IFERROR(VLOOKUP(LEFT(JRF!B1716,1),$CF$2:$CF$5,1,0),0),"Product Code Required",IF(JRF!C1716="","",IF(JRF!C1716=IFERROR(VLOOKUP(JRF!C1716,$CH:$CH,1,0),0),"Product Code Required","NA")))))</f>
        <v/>
      </c>
      <c r="CJ1703" t="str">
        <f>IF(JRF!AV1716&gt;0,"",IF(JRF!Q1716="","",IF(LEFT(JRF!Q1716,1)=IFERROR(VLOOKUP(LEFT(JRF!Q1716,1),$CF$2:$CF$5,1,0),0),"Product Code Required",IF(JRF!V1716="","",IF(JRF!V1716=IFERROR(VLOOKUP(JRF!V1716,$CH:$CH,1,0),0),"Product Code Required","NA")))))</f>
        <v/>
      </c>
      <c r="CK1703" t="str">
        <f>IFERROR(IF(LEN('Journal Template'!F1714)&gt;0,"",IF('Journal Template'!A1714="","",IF(LEFT('Journal Template'!A1714,1)=IFERROR(VLOOKUP(LEFT('Journal Template'!A1714,1),Checks!$CF$2:$CF$5,1,0),0),"Product Code Required",IF('Journal Template'!D1714="","",IF('Journal Template'!D1714=IFERROR(VLOOKUP('Journal Template'!D1714,Checks!$CH:$CH,1,0),0),"Product Code Required","NA"))))),"")</f>
        <v/>
      </c>
    </row>
    <row r="1704" spans="14:89">
      <c r="N1704" t="s">
        <v>8448</v>
      </c>
      <c r="O1704" t="s">
        <v>8449</v>
      </c>
      <c r="P1704" t="s">
        <v>386</v>
      </c>
      <c r="Q1704" s="150" t="str">
        <f>IF(JRF!D1717="","",IF(IFERROR(VLOOKUP(JRF!D1717,Checks!N:P,3,0),0)="A","","Inactive account in Use"))</f>
        <v/>
      </c>
      <c r="R1704" t="str">
        <f>IFERROR(IF('Journal Template'!C2116="","",IF(IFERROR(VLOOKUP('Journal Template'!C2116,Checks!N:P,3,0),0)="A","","Inactive account in Use")),"")</f>
        <v/>
      </c>
      <c r="V1704" s="150" t="str">
        <f>IF(JRF!C1717="","",IF(IFERROR(VLOOKUP(JRF!C1717,Checks!S:U,3,0),0)="A","Entry with System fund Dept",""))</f>
        <v/>
      </c>
      <c r="W1704" t="str">
        <f>IFERROR(IF('Journal Template'!D2116="","",IF(IFERROR(VLOOKUP('Journal Template'!D2116,Checks!S:U,3,0),0)="A","Entry with System fund Dept","")),"")</f>
        <v/>
      </c>
      <c r="X1704" t="s">
        <v>8450</v>
      </c>
      <c r="Y1704" t="s">
        <v>386</v>
      </c>
      <c r="Z1704" t="s">
        <v>8451</v>
      </c>
      <c r="AA1704" t="s">
        <v>391</v>
      </c>
      <c r="AB1704" t="s">
        <v>125</v>
      </c>
      <c r="AC1704" s="150" t="str">
        <f>IFERROR(IF(JRF!C1717="","",IF(AND(VLOOKUP(JRF!C1717,X:AA,4,0)=JRF!B1717,VLOOKUP(JRF!C1717,X:Y,2,0)="A"),"","Inactive Dept Combo Error")),"Inactive Dept Combo Error")</f>
        <v/>
      </c>
      <c r="AD1704" t="str">
        <f>IFERROR(IF('Journal Template'!D2116="","",IF(AND(VLOOKUP('Journal Template'!D2116,X:AA,4,0)='Journal Template'!A2116,VLOOKUP('Journal Template'!D2116,X:Y,2,0)="A"),"","Inactive Dept Combo Error")),"")</f>
        <v/>
      </c>
      <c r="AK1704" s="150" t="str">
        <f>IF(JRF!B1717="","",IF(JRF!B1717=IFERROR(VLOOKUP(JRF!B1717,Checks!AI:AI,1,0),0),"Entry in Branch/Satellite BU's",""))</f>
        <v/>
      </c>
      <c r="AL1704" t="str">
        <f>IFERROR(IF('Journal Template'!A2116="","",IF('Journal Template'!A2116=IFERROR(VLOOKUP('Journal Template'!A2116,Checks!AI:AI,1,0),0),"Entry in Branch/Satellite BU's","")),"")</f>
        <v/>
      </c>
      <c r="AO1704" s="171"/>
      <c r="AP1704" s="171"/>
      <c r="AQ1704" s="171"/>
      <c r="AR1704" s="171"/>
      <c r="CI1704" t="str">
        <f>IF(JRF!F1717&gt;0,"",IF(JRF!B1717="","",IF(LEFT(JRF!B1717,1)=IFERROR(VLOOKUP(LEFT(JRF!B1717,1),$CF$2:$CF$5,1,0),0),"Product Code Required",IF(JRF!C1717="","",IF(JRF!C1717=IFERROR(VLOOKUP(JRF!C1717,$CH:$CH,1,0),0),"Product Code Required","NA")))))</f>
        <v/>
      </c>
      <c r="CJ1704" t="str">
        <f>IF(JRF!AV1717&gt;0,"",IF(JRF!Q1717="","",IF(LEFT(JRF!Q1717,1)=IFERROR(VLOOKUP(LEFT(JRF!Q1717,1),$CF$2:$CF$5,1,0),0),"Product Code Required",IF(JRF!V1717="","",IF(JRF!V1717=IFERROR(VLOOKUP(JRF!V1717,$CH:$CH,1,0),0),"Product Code Required","NA")))))</f>
        <v/>
      </c>
      <c r="CK1704" t="str">
        <f>IFERROR(IF(LEN('Journal Template'!F1715)&gt;0,"",IF('Journal Template'!A1715="","",IF(LEFT('Journal Template'!A1715,1)=IFERROR(VLOOKUP(LEFT('Journal Template'!A1715,1),Checks!$CF$2:$CF$5,1,0),0),"Product Code Required",IF('Journal Template'!D1715="","",IF('Journal Template'!D1715=IFERROR(VLOOKUP('Journal Template'!D1715,Checks!$CH:$CH,1,0),0),"Product Code Required","NA"))))),"")</f>
        <v/>
      </c>
    </row>
    <row r="1705" spans="14:89">
      <c r="N1705" t="s">
        <v>8452</v>
      </c>
      <c r="O1705" t="s">
        <v>8453</v>
      </c>
      <c r="P1705" t="s">
        <v>386</v>
      </c>
      <c r="Q1705" s="150" t="str">
        <f>IF(JRF!D1718="","",IF(IFERROR(VLOOKUP(JRF!D1718,Checks!N:P,3,0),0)="A","","Inactive account in Use"))</f>
        <v/>
      </c>
      <c r="R1705" t="str">
        <f>IFERROR(IF('Journal Template'!C2117="","",IF(IFERROR(VLOOKUP('Journal Template'!C2117,Checks!N:P,3,0),0)="A","","Inactive account in Use")),"")</f>
        <v/>
      </c>
      <c r="V1705" s="150" t="str">
        <f>IF(JRF!C1718="","",IF(IFERROR(VLOOKUP(JRF!C1718,Checks!S:U,3,0),0)="A","Entry with System fund Dept",""))</f>
        <v/>
      </c>
      <c r="W1705" t="str">
        <f>IFERROR(IF('Journal Template'!D2117="","",IF(IFERROR(VLOOKUP('Journal Template'!D2117,Checks!S:U,3,0),0)="A","Entry with System fund Dept","")),"")</f>
        <v/>
      </c>
      <c r="X1705" t="s">
        <v>8454</v>
      </c>
      <c r="Y1705" t="s">
        <v>386</v>
      </c>
      <c r="Z1705" t="s">
        <v>8455</v>
      </c>
      <c r="AA1705" t="s">
        <v>399</v>
      </c>
      <c r="AB1705" t="s">
        <v>125</v>
      </c>
      <c r="AC1705" s="150" t="str">
        <f>IFERROR(IF(JRF!C1718="","",IF(AND(VLOOKUP(JRF!C1718,X:AA,4,0)=JRF!B1718,VLOOKUP(JRF!C1718,X:Y,2,0)="A"),"","Inactive Dept Combo Error")),"Inactive Dept Combo Error")</f>
        <v/>
      </c>
      <c r="AD1705" t="str">
        <f>IFERROR(IF('Journal Template'!D2117="","",IF(AND(VLOOKUP('Journal Template'!D2117,X:AA,4,0)='Journal Template'!A2117,VLOOKUP('Journal Template'!D2117,X:Y,2,0)="A"),"","Inactive Dept Combo Error")),"")</f>
        <v/>
      </c>
      <c r="AK1705" s="150" t="str">
        <f>IF(JRF!B1718="","",IF(JRF!B1718=IFERROR(VLOOKUP(JRF!B1718,Checks!AI:AI,1,0),0),"Entry in Branch/Satellite BU's",""))</f>
        <v/>
      </c>
      <c r="AL1705" t="str">
        <f>IFERROR(IF('Journal Template'!A2117="","",IF('Journal Template'!A2117=IFERROR(VLOOKUP('Journal Template'!A2117,Checks!AI:AI,1,0),0),"Entry in Branch/Satellite BU's","")),"")</f>
        <v/>
      </c>
      <c r="AO1705" s="171"/>
      <c r="AP1705" s="171"/>
      <c r="AQ1705" s="171"/>
      <c r="AR1705" s="171"/>
      <c r="CI1705" t="str">
        <f>IF(JRF!F1718&gt;0,"",IF(JRF!B1718="","",IF(LEFT(JRF!B1718,1)=IFERROR(VLOOKUP(LEFT(JRF!B1718,1),$CF$2:$CF$5,1,0),0),"Product Code Required",IF(JRF!C1718="","",IF(JRF!C1718=IFERROR(VLOOKUP(JRF!C1718,$CH:$CH,1,0),0),"Product Code Required","NA")))))</f>
        <v/>
      </c>
      <c r="CJ1705" t="str">
        <f>IF(JRF!AV1718&gt;0,"",IF(JRF!Q1718="","",IF(LEFT(JRF!Q1718,1)=IFERROR(VLOOKUP(LEFT(JRF!Q1718,1),$CF$2:$CF$5,1,0),0),"Product Code Required",IF(JRF!V1718="","",IF(JRF!V1718=IFERROR(VLOOKUP(JRF!V1718,$CH:$CH,1,0),0),"Product Code Required","NA")))))</f>
        <v/>
      </c>
      <c r="CK1705" t="str">
        <f>IFERROR(IF(LEN('Journal Template'!F1716)&gt;0,"",IF('Journal Template'!A1716="","",IF(LEFT('Journal Template'!A1716,1)=IFERROR(VLOOKUP(LEFT('Journal Template'!A1716,1),Checks!$CF$2:$CF$5,1,0),0),"Product Code Required",IF('Journal Template'!D1716="","",IF('Journal Template'!D1716=IFERROR(VLOOKUP('Journal Template'!D1716,Checks!$CH:$CH,1,0),0),"Product Code Required","NA"))))),"")</f>
        <v/>
      </c>
    </row>
    <row r="1706" spans="14:89">
      <c r="N1706" t="s">
        <v>8456</v>
      </c>
      <c r="O1706" t="s">
        <v>8457</v>
      </c>
      <c r="P1706" t="s">
        <v>386</v>
      </c>
      <c r="Q1706" s="150" t="str">
        <f>IF(JRF!D1719="","",IF(IFERROR(VLOOKUP(JRF!D1719,Checks!N:P,3,0),0)="A","","Inactive account in Use"))</f>
        <v/>
      </c>
      <c r="R1706" t="str">
        <f>IFERROR(IF('Journal Template'!C2118="","",IF(IFERROR(VLOOKUP('Journal Template'!C2118,Checks!N:P,3,0),0)="A","","Inactive account in Use")),"")</f>
        <v/>
      </c>
      <c r="V1706" s="150" t="str">
        <f>IF(JRF!C1719="","",IF(IFERROR(VLOOKUP(JRF!C1719,Checks!S:U,3,0),0)="A","Entry with System fund Dept",""))</f>
        <v/>
      </c>
      <c r="W1706" t="str">
        <f>IFERROR(IF('Journal Template'!D2118="","",IF(IFERROR(VLOOKUP('Journal Template'!D2118,Checks!S:U,3,0),0)="A","Entry with System fund Dept","")),"")</f>
        <v/>
      </c>
      <c r="X1706" t="s">
        <v>1776</v>
      </c>
      <c r="Y1706" t="s">
        <v>386</v>
      </c>
      <c r="Z1706" t="s">
        <v>8458</v>
      </c>
      <c r="AA1706" t="s">
        <v>932</v>
      </c>
      <c r="AB1706" t="s">
        <v>3550</v>
      </c>
      <c r="AC1706" s="150" t="str">
        <f>IFERROR(IF(JRF!C1719="","",IF(AND(VLOOKUP(JRF!C1719,X:AA,4,0)=JRF!B1719,VLOOKUP(JRF!C1719,X:Y,2,0)="A"),"","Inactive Dept Combo Error")),"Inactive Dept Combo Error")</f>
        <v/>
      </c>
      <c r="AD1706" t="str">
        <f>IFERROR(IF('Journal Template'!D2118="","",IF(AND(VLOOKUP('Journal Template'!D2118,X:AA,4,0)='Journal Template'!A2118,VLOOKUP('Journal Template'!D2118,X:Y,2,0)="A"),"","Inactive Dept Combo Error")),"")</f>
        <v/>
      </c>
      <c r="AK1706" s="150" t="str">
        <f>IF(JRF!B1719="","",IF(JRF!B1719=IFERROR(VLOOKUP(JRF!B1719,Checks!AI:AI,1,0),0),"Entry in Branch/Satellite BU's",""))</f>
        <v/>
      </c>
      <c r="AL1706" t="str">
        <f>IFERROR(IF('Journal Template'!A2118="","",IF('Journal Template'!A2118=IFERROR(VLOOKUP('Journal Template'!A2118,Checks!AI:AI,1,0),0),"Entry in Branch/Satellite BU's","")),"")</f>
        <v/>
      </c>
      <c r="AO1706" s="171"/>
      <c r="AP1706" s="171"/>
      <c r="AQ1706" s="171"/>
      <c r="AR1706" s="171"/>
      <c r="CI1706" t="str">
        <f>IF(JRF!F1719&gt;0,"",IF(JRF!B1719="","",IF(LEFT(JRF!B1719,1)=IFERROR(VLOOKUP(LEFT(JRF!B1719,1),$CF$2:$CF$5,1,0),0),"Product Code Required",IF(JRF!C1719="","",IF(JRF!C1719=IFERROR(VLOOKUP(JRF!C1719,$CH:$CH,1,0),0),"Product Code Required","NA")))))</f>
        <v/>
      </c>
      <c r="CJ1706" t="str">
        <f>IF(JRF!AV1719&gt;0,"",IF(JRF!Q1719="","",IF(LEFT(JRF!Q1719,1)=IFERROR(VLOOKUP(LEFT(JRF!Q1719,1),$CF$2:$CF$5,1,0),0),"Product Code Required",IF(JRF!V1719="","",IF(JRF!V1719=IFERROR(VLOOKUP(JRF!V1719,$CH:$CH,1,0),0),"Product Code Required","NA")))))</f>
        <v/>
      </c>
      <c r="CK1706" t="str">
        <f>IFERROR(IF(LEN('Journal Template'!F1717)&gt;0,"",IF('Journal Template'!A1717="","",IF(LEFT('Journal Template'!A1717,1)=IFERROR(VLOOKUP(LEFT('Journal Template'!A1717,1),Checks!$CF$2:$CF$5,1,0),0),"Product Code Required",IF('Journal Template'!D1717="","",IF('Journal Template'!D1717=IFERROR(VLOOKUP('Journal Template'!D1717,Checks!$CH:$CH,1,0),0),"Product Code Required","NA"))))),"")</f>
        <v/>
      </c>
    </row>
    <row r="1707" spans="14:89">
      <c r="N1707" t="s">
        <v>8459</v>
      </c>
      <c r="O1707" t="s">
        <v>8460</v>
      </c>
      <c r="P1707" t="s">
        <v>386</v>
      </c>
      <c r="Q1707" s="150" t="str">
        <f>IF(JRF!D1720="","",IF(IFERROR(VLOOKUP(JRF!D1720,Checks!N:P,3,0),0)="A","","Inactive account in Use"))</f>
        <v/>
      </c>
      <c r="R1707" t="str">
        <f>IFERROR(IF('Journal Template'!C2119="","",IF(IFERROR(VLOOKUP('Journal Template'!C2119,Checks!N:P,3,0),0)="A","","Inactive account in Use")),"")</f>
        <v/>
      </c>
      <c r="V1707" s="150" t="str">
        <f>IF(JRF!C1720="","",IF(IFERROR(VLOOKUP(JRF!C1720,Checks!S:U,3,0),0)="A","Entry with System fund Dept",""))</f>
        <v/>
      </c>
      <c r="W1707" t="str">
        <f>IFERROR(IF('Journal Template'!D2119="","",IF(IFERROR(VLOOKUP('Journal Template'!D2119,Checks!S:U,3,0),0)="A","Entry with System fund Dept","")),"")</f>
        <v/>
      </c>
      <c r="X1707" t="s">
        <v>8461</v>
      </c>
      <c r="Y1707" t="s">
        <v>386</v>
      </c>
      <c r="Z1707" t="s">
        <v>8462</v>
      </c>
      <c r="AA1707" t="s">
        <v>391</v>
      </c>
      <c r="AB1707" t="s">
        <v>125</v>
      </c>
      <c r="AC1707" s="150" t="str">
        <f>IFERROR(IF(JRF!C1720="","",IF(AND(VLOOKUP(JRF!C1720,X:AA,4,0)=JRF!B1720,VLOOKUP(JRF!C1720,X:Y,2,0)="A"),"","Inactive Dept Combo Error")),"Inactive Dept Combo Error")</f>
        <v/>
      </c>
      <c r="AD1707" t="str">
        <f>IFERROR(IF('Journal Template'!D2119="","",IF(AND(VLOOKUP('Journal Template'!D2119,X:AA,4,0)='Journal Template'!A2119,VLOOKUP('Journal Template'!D2119,X:Y,2,0)="A"),"","Inactive Dept Combo Error")),"")</f>
        <v/>
      </c>
      <c r="AK1707" s="150" t="str">
        <f>IF(JRF!B1720="","",IF(JRF!B1720=IFERROR(VLOOKUP(JRF!B1720,Checks!AI:AI,1,0),0),"Entry in Branch/Satellite BU's",""))</f>
        <v/>
      </c>
      <c r="AL1707" t="str">
        <f>IFERROR(IF('Journal Template'!A2119="","",IF('Journal Template'!A2119=IFERROR(VLOOKUP('Journal Template'!A2119,Checks!AI:AI,1,0),0),"Entry in Branch/Satellite BU's","")),"")</f>
        <v/>
      </c>
      <c r="AO1707" s="171"/>
      <c r="AP1707" s="171"/>
      <c r="AQ1707" s="171"/>
      <c r="AR1707" s="171"/>
      <c r="CI1707" t="str">
        <f>IF(JRF!F1720&gt;0,"",IF(JRF!B1720="","",IF(LEFT(JRF!B1720,1)=IFERROR(VLOOKUP(LEFT(JRF!B1720,1),$CF$2:$CF$5,1,0),0),"Product Code Required",IF(JRF!C1720="","",IF(JRF!C1720=IFERROR(VLOOKUP(JRF!C1720,$CH:$CH,1,0),0),"Product Code Required","NA")))))</f>
        <v/>
      </c>
      <c r="CJ1707" t="str">
        <f>IF(JRF!AV1720&gt;0,"",IF(JRF!Q1720="","",IF(LEFT(JRF!Q1720,1)=IFERROR(VLOOKUP(LEFT(JRF!Q1720,1),$CF$2:$CF$5,1,0),0),"Product Code Required",IF(JRF!V1720="","",IF(JRF!V1720=IFERROR(VLOOKUP(JRF!V1720,$CH:$CH,1,0),0),"Product Code Required","NA")))))</f>
        <v/>
      </c>
      <c r="CK1707" t="str">
        <f>IFERROR(IF(LEN('Journal Template'!F1718)&gt;0,"",IF('Journal Template'!A1718="","",IF(LEFT('Journal Template'!A1718,1)=IFERROR(VLOOKUP(LEFT('Journal Template'!A1718,1),Checks!$CF$2:$CF$5,1,0),0),"Product Code Required",IF('Journal Template'!D1718="","",IF('Journal Template'!D1718=IFERROR(VLOOKUP('Journal Template'!D1718,Checks!$CH:$CH,1,0),0),"Product Code Required","NA"))))),"")</f>
        <v/>
      </c>
    </row>
    <row r="1708" spans="14:89">
      <c r="N1708" t="s">
        <v>8463</v>
      </c>
      <c r="O1708" t="s">
        <v>8464</v>
      </c>
      <c r="P1708" t="s">
        <v>386</v>
      </c>
      <c r="Q1708" s="150" t="str">
        <f>IF(JRF!D1721="","",IF(IFERROR(VLOOKUP(JRF!D1721,Checks!N:P,3,0),0)="A","","Inactive account in Use"))</f>
        <v/>
      </c>
      <c r="R1708" t="str">
        <f>IFERROR(IF('Journal Template'!C2120="","",IF(IFERROR(VLOOKUP('Journal Template'!C2120,Checks!N:P,3,0),0)="A","","Inactive account in Use")),"")</f>
        <v/>
      </c>
      <c r="V1708" s="150" t="str">
        <f>IF(JRF!C1721="","",IF(IFERROR(VLOOKUP(JRF!C1721,Checks!S:U,3,0),0)="A","Entry with System fund Dept",""))</f>
        <v/>
      </c>
      <c r="W1708" t="str">
        <f>IFERROR(IF('Journal Template'!D2120="","",IF(IFERROR(VLOOKUP('Journal Template'!D2120,Checks!S:U,3,0),0)="A","Entry with System fund Dept","")),"")</f>
        <v/>
      </c>
      <c r="X1708" t="s">
        <v>4292</v>
      </c>
      <c r="Y1708" t="s">
        <v>386</v>
      </c>
      <c r="Z1708" t="s">
        <v>8465</v>
      </c>
      <c r="AA1708" t="s">
        <v>932</v>
      </c>
      <c r="AB1708" t="s">
        <v>3550</v>
      </c>
      <c r="AC1708" s="150" t="str">
        <f>IFERROR(IF(JRF!C1721="","",IF(AND(VLOOKUP(JRF!C1721,X:AA,4,0)=JRF!B1721,VLOOKUP(JRF!C1721,X:Y,2,0)="A"),"","Inactive Dept Combo Error")),"Inactive Dept Combo Error")</f>
        <v/>
      </c>
      <c r="AD1708" t="str">
        <f>IFERROR(IF('Journal Template'!D2120="","",IF(AND(VLOOKUP('Journal Template'!D2120,X:AA,4,0)='Journal Template'!A2120,VLOOKUP('Journal Template'!D2120,X:Y,2,0)="A"),"","Inactive Dept Combo Error")),"")</f>
        <v/>
      </c>
      <c r="AK1708" s="150" t="str">
        <f>IF(JRF!B1721="","",IF(JRF!B1721=IFERROR(VLOOKUP(JRF!B1721,Checks!AI:AI,1,0),0),"Entry in Branch/Satellite BU's",""))</f>
        <v/>
      </c>
      <c r="AL1708" t="str">
        <f>IFERROR(IF('Journal Template'!A2120="","",IF('Journal Template'!A2120=IFERROR(VLOOKUP('Journal Template'!A2120,Checks!AI:AI,1,0),0),"Entry in Branch/Satellite BU's","")),"")</f>
        <v/>
      </c>
      <c r="AO1708" s="171"/>
      <c r="AP1708" s="171"/>
      <c r="AQ1708" s="171"/>
      <c r="AR1708" s="171"/>
      <c r="CI1708" t="str">
        <f>IF(JRF!F1721&gt;0,"",IF(JRF!B1721="","",IF(LEFT(JRF!B1721,1)=IFERROR(VLOOKUP(LEFT(JRF!B1721,1),$CF$2:$CF$5,1,0),0),"Product Code Required",IF(JRF!C1721="","",IF(JRF!C1721=IFERROR(VLOOKUP(JRF!C1721,$CH:$CH,1,0),0),"Product Code Required","NA")))))</f>
        <v/>
      </c>
      <c r="CJ1708" t="str">
        <f>IF(JRF!AV1721&gt;0,"",IF(JRF!Q1721="","",IF(LEFT(JRF!Q1721,1)=IFERROR(VLOOKUP(LEFT(JRF!Q1721,1),$CF$2:$CF$5,1,0),0),"Product Code Required",IF(JRF!V1721="","",IF(JRF!V1721=IFERROR(VLOOKUP(JRF!V1721,$CH:$CH,1,0),0),"Product Code Required","NA")))))</f>
        <v/>
      </c>
      <c r="CK1708" t="str">
        <f>IFERROR(IF(LEN('Journal Template'!F1719)&gt;0,"",IF('Journal Template'!A1719="","",IF(LEFT('Journal Template'!A1719,1)=IFERROR(VLOOKUP(LEFT('Journal Template'!A1719,1),Checks!$CF$2:$CF$5,1,0),0),"Product Code Required",IF('Journal Template'!D1719="","",IF('Journal Template'!D1719=IFERROR(VLOOKUP('Journal Template'!D1719,Checks!$CH:$CH,1,0),0),"Product Code Required","NA"))))),"")</f>
        <v/>
      </c>
    </row>
    <row r="1709" spans="14:89">
      <c r="N1709" t="s">
        <v>8466</v>
      </c>
      <c r="O1709" t="s">
        <v>8467</v>
      </c>
      <c r="P1709" t="s">
        <v>386</v>
      </c>
      <c r="Q1709" s="150" t="str">
        <f>IF(JRF!D1722="","",IF(IFERROR(VLOOKUP(JRF!D1722,Checks!N:P,3,0),0)="A","","Inactive account in Use"))</f>
        <v/>
      </c>
      <c r="R1709" t="str">
        <f>IFERROR(IF('Journal Template'!C2121="","",IF(IFERROR(VLOOKUP('Journal Template'!C2121,Checks!N:P,3,0),0)="A","","Inactive account in Use")),"")</f>
        <v/>
      </c>
      <c r="V1709" s="150" t="str">
        <f>IF(JRF!C1722="","",IF(IFERROR(VLOOKUP(JRF!C1722,Checks!S:U,3,0),0)="A","Entry with System fund Dept",""))</f>
        <v/>
      </c>
      <c r="W1709" t="str">
        <f>IFERROR(IF('Journal Template'!D2121="","",IF(IFERROR(VLOOKUP('Journal Template'!D2121,Checks!S:U,3,0),0)="A","Entry with System fund Dept","")),"")</f>
        <v/>
      </c>
      <c r="X1709" t="s">
        <v>8468</v>
      </c>
      <c r="Y1709" t="s">
        <v>386</v>
      </c>
      <c r="Z1709" t="s">
        <v>8469</v>
      </c>
      <c r="AA1709" t="s">
        <v>3581</v>
      </c>
      <c r="AB1709" t="s">
        <v>125</v>
      </c>
      <c r="AC1709" s="150" t="str">
        <f>IFERROR(IF(JRF!C1722="","",IF(AND(VLOOKUP(JRF!C1722,X:AA,4,0)=JRF!B1722,VLOOKUP(JRF!C1722,X:Y,2,0)="A"),"","Inactive Dept Combo Error")),"Inactive Dept Combo Error")</f>
        <v/>
      </c>
      <c r="AD1709" t="str">
        <f>IFERROR(IF('Journal Template'!D2121="","",IF(AND(VLOOKUP('Journal Template'!D2121,X:AA,4,0)='Journal Template'!A2121,VLOOKUP('Journal Template'!D2121,X:Y,2,0)="A"),"","Inactive Dept Combo Error")),"")</f>
        <v/>
      </c>
      <c r="AK1709" s="150" t="str">
        <f>IF(JRF!B1722="","",IF(JRF!B1722=IFERROR(VLOOKUP(JRF!B1722,Checks!AI:AI,1,0),0),"Entry in Branch/Satellite BU's",""))</f>
        <v/>
      </c>
      <c r="AL1709" t="str">
        <f>IFERROR(IF('Journal Template'!A2121="","",IF('Journal Template'!A2121=IFERROR(VLOOKUP('Journal Template'!A2121,Checks!AI:AI,1,0),0),"Entry in Branch/Satellite BU's","")),"")</f>
        <v/>
      </c>
      <c r="AO1709" s="171"/>
      <c r="AP1709" s="171"/>
      <c r="AQ1709" s="171"/>
      <c r="AR1709" s="171"/>
      <c r="CI1709" t="str">
        <f>IF(JRF!F1722&gt;0,"",IF(JRF!B1722="","",IF(LEFT(JRF!B1722,1)=IFERROR(VLOOKUP(LEFT(JRF!B1722,1),$CF$2:$CF$5,1,0),0),"Product Code Required",IF(JRF!C1722="","",IF(JRF!C1722=IFERROR(VLOOKUP(JRF!C1722,$CH:$CH,1,0),0),"Product Code Required","NA")))))</f>
        <v/>
      </c>
      <c r="CJ1709" t="str">
        <f>IF(JRF!AV1722&gt;0,"",IF(JRF!Q1722="","",IF(LEFT(JRF!Q1722,1)=IFERROR(VLOOKUP(LEFT(JRF!Q1722,1),$CF$2:$CF$5,1,0),0),"Product Code Required",IF(JRF!V1722="","",IF(JRF!V1722=IFERROR(VLOOKUP(JRF!V1722,$CH:$CH,1,0),0),"Product Code Required","NA")))))</f>
        <v/>
      </c>
      <c r="CK1709" t="str">
        <f>IFERROR(IF(LEN('Journal Template'!F1720)&gt;0,"",IF('Journal Template'!A1720="","",IF(LEFT('Journal Template'!A1720,1)=IFERROR(VLOOKUP(LEFT('Journal Template'!A1720,1),Checks!$CF$2:$CF$5,1,0),0),"Product Code Required",IF('Journal Template'!D1720="","",IF('Journal Template'!D1720=IFERROR(VLOOKUP('Journal Template'!D1720,Checks!$CH:$CH,1,0),0),"Product Code Required","NA"))))),"")</f>
        <v/>
      </c>
    </row>
    <row r="1710" spans="14:89">
      <c r="N1710" t="s">
        <v>8470</v>
      </c>
      <c r="O1710" t="s">
        <v>8471</v>
      </c>
      <c r="P1710" t="s">
        <v>386</v>
      </c>
      <c r="Q1710" s="150" t="str">
        <f>IF(JRF!D1723="","",IF(IFERROR(VLOOKUP(JRF!D1723,Checks!N:P,3,0),0)="A","","Inactive account in Use"))</f>
        <v/>
      </c>
      <c r="R1710" t="str">
        <f>IFERROR(IF('Journal Template'!C2122="","",IF(IFERROR(VLOOKUP('Journal Template'!C2122,Checks!N:P,3,0),0)="A","","Inactive account in Use")),"")</f>
        <v/>
      </c>
      <c r="V1710" s="150" t="str">
        <f>IF(JRF!C1723="","",IF(IFERROR(VLOOKUP(JRF!C1723,Checks!S:U,3,0),0)="A","Entry with System fund Dept",""))</f>
        <v/>
      </c>
      <c r="W1710" t="str">
        <f>IFERROR(IF('Journal Template'!D2122="","",IF(IFERROR(VLOOKUP('Journal Template'!D2122,Checks!S:U,3,0),0)="A","Entry with System fund Dept","")),"")</f>
        <v/>
      </c>
      <c r="X1710" t="s">
        <v>8472</v>
      </c>
      <c r="Y1710" t="s">
        <v>389</v>
      </c>
      <c r="Z1710" t="s">
        <v>8473</v>
      </c>
      <c r="AA1710" t="s">
        <v>391</v>
      </c>
      <c r="AB1710" t="s">
        <v>125</v>
      </c>
      <c r="AC1710" s="150" t="str">
        <f>IFERROR(IF(JRF!C1723="","",IF(AND(VLOOKUP(JRF!C1723,X:AA,4,0)=JRF!B1723,VLOOKUP(JRF!C1723,X:Y,2,0)="A"),"","Inactive Dept Combo Error")),"Inactive Dept Combo Error")</f>
        <v/>
      </c>
      <c r="AD1710" t="str">
        <f>IFERROR(IF('Journal Template'!D2122="","",IF(AND(VLOOKUP('Journal Template'!D2122,X:AA,4,0)='Journal Template'!A2122,VLOOKUP('Journal Template'!D2122,X:Y,2,0)="A"),"","Inactive Dept Combo Error")),"")</f>
        <v/>
      </c>
      <c r="AK1710" s="150" t="str">
        <f>IF(JRF!B1723="","",IF(JRF!B1723=IFERROR(VLOOKUP(JRF!B1723,Checks!AI:AI,1,0),0),"Entry in Branch/Satellite BU's",""))</f>
        <v/>
      </c>
      <c r="AL1710" t="str">
        <f>IFERROR(IF('Journal Template'!A2122="","",IF('Journal Template'!A2122=IFERROR(VLOOKUP('Journal Template'!A2122,Checks!AI:AI,1,0),0),"Entry in Branch/Satellite BU's","")),"")</f>
        <v/>
      </c>
      <c r="AO1710" s="171"/>
      <c r="AP1710" s="171"/>
      <c r="AQ1710" s="171"/>
      <c r="AR1710" s="171"/>
      <c r="CI1710" t="str">
        <f>IF(JRF!F1723&gt;0,"",IF(JRF!B1723="","",IF(LEFT(JRF!B1723,1)=IFERROR(VLOOKUP(LEFT(JRF!B1723,1),$CF$2:$CF$5,1,0),0),"Product Code Required",IF(JRF!C1723="","",IF(JRF!C1723=IFERROR(VLOOKUP(JRF!C1723,$CH:$CH,1,0),0),"Product Code Required","NA")))))</f>
        <v/>
      </c>
      <c r="CJ1710" t="str">
        <f>IF(JRF!AV1723&gt;0,"",IF(JRF!Q1723="","",IF(LEFT(JRF!Q1723,1)=IFERROR(VLOOKUP(LEFT(JRF!Q1723,1),$CF$2:$CF$5,1,0),0),"Product Code Required",IF(JRF!V1723="","",IF(JRF!V1723=IFERROR(VLOOKUP(JRF!V1723,$CH:$CH,1,0),0),"Product Code Required","NA")))))</f>
        <v/>
      </c>
      <c r="CK1710" t="str">
        <f>IFERROR(IF(LEN('Journal Template'!F1721)&gt;0,"",IF('Journal Template'!A1721="","",IF(LEFT('Journal Template'!A1721,1)=IFERROR(VLOOKUP(LEFT('Journal Template'!A1721,1),Checks!$CF$2:$CF$5,1,0),0),"Product Code Required",IF('Journal Template'!D1721="","",IF('Journal Template'!D1721=IFERROR(VLOOKUP('Journal Template'!D1721,Checks!$CH:$CH,1,0),0),"Product Code Required","NA"))))),"")</f>
        <v/>
      </c>
    </row>
    <row r="1711" spans="14:89">
      <c r="N1711" t="s">
        <v>8474</v>
      </c>
      <c r="O1711" t="s">
        <v>8475</v>
      </c>
      <c r="P1711" t="s">
        <v>386</v>
      </c>
      <c r="Q1711" s="150" t="str">
        <f>IF(JRF!D1724="","",IF(IFERROR(VLOOKUP(JRF!D1724,Checks!N:P,3,0),0)="A","","Inactive account in Use"))</f>
        <v/>
      </c>
      <c r="R1711" t="str">
        <f>IFERROR(IF('Journal Template'!C2123="","",IF(IFERROR(VLOOKUP('Journal Template'!C2123,Checks!N:P,3,0),0)="A","","Inactive account in Use")),"")</f>
        <v/>
      </c>
      <c r="V1711" s="150" t="str">
        <f>IF(JRF!C1724="","",IF(IFERROR(VLOOKUP(JRF!C1724,Checks!S:U,3,0),0)="A","Entry with System fund Dept",""))</f>
        <v/>
      </c>
      <c r="W1711" t="str">
        <f>IFERROR(IF('Journal Template'!D2123="","",IF(IFERROR(VLOOKUP('Journal Template'!D2123,Checks!S:U,3,0),0)="A","Entry with System fund Dept","")),"")</f>
        <v/>
      </c>
      <c r="X1711" t="s">
        <v>8476</v>
      </c>
      <c r="Y1711" t="s">
        <v>389</v>
      </c>
      <c r="Z1711" t="s">
        <v>8477</v>
      </c>
      <c r="AA1711" t="s">
        <v>1493</v>
      </c>
      <c r="AB1711" t="s">
        <v>125</v>
      </c>
      <c r="AC1711" s="150" t="str">
        <f>IFERROR(IF(JRF!C1724="","",IF(AND(VLOOKUP(JRF!C1724,X:AA,4,0)=JRF!B1724,VLOOKUP(JRF!C1724,X:Y,2,0)="A"),"","Inactive Dept Combo Error")),"Inactive Dept Combo Error")</f>
        <v/>
      </c>
      <c r="AD1711" t="str">
        <f>IFERROR(IF('Journal Template'!D2123="","",IF(AND(VLOOKUP('Journal Template'!D2123,X:AA,4,0)='Journal Template'!A2123,VLOOKUP('Journal Template'!D2123,X:Y,2,0)="A"),"","Inactive Dept Combo Error")),"")</f>
        <v/>
      </c>
      <c r="AK1711" s="150" t="str">
        <f>IF(JRF!B1724="","",IF(JRF!B1724=IFERROR(VLOOKUP(JRF!B1724,Checks!AI:AI,1,0),0),"Entry in Branch/Satellite BU's",""))</f>
        <v/>
      </c>
      <c r="AL1711" t="str">
        <f>IFERROR(IF('Journal Template'!A2123="","",IF('Journal Template'!A2123=IFERROR(VLOOKUP('Journal Template'!A2123,Checks!AI:AI,1,0),0),"Entry in Branch/Satellite BU's","")),"")</f>
        <v/>
      </c>
      <c r="AO1711" s="171"/>
      <c r="AP1711" s="171"/>
      <c r="AQ1711" s="171"/>
      <c r="AR1711" s="171"/>
      <c r="CI1711" t="str">
        <f>IF(JRF!F1724&gt;0,"",IF(JRF!B1724="","",IF(LEFT(JRF!B1724,1)=IFERROR(VLOOKUP(LEFT(JRF!B1724,1),$CF$2:$CF$5,1,0),0),"Product Code Required",IF(JRF!C1724="","",IF(JRF!C1724=IFERROR(VLOOKUP(JRF!C1724,$CH:$CH,1,0),0),"Product Code Required","NA")))))</f>
        <v/>
      </c>
      <c r="CJ1711" t="str">
        <f>IF(JRF!AV1724&gt;0,"",IF(JRF!Q1724="","",IF(LEFT(JRF!Q1724,1)=IFERROR(VLOOKUP(LEFT(JRF!Q1724,1),$CF$2:$CF$5,1,0),0),"Product Code Required",IF(JRF!V1724="","",IF(JRF!V1724=IFERROR(VLOOKUP(JRF!V1724,$CH:$CH,1,0),0),"Product Code Required","NA")))))</f>
        <v/>
      </c>
      <c r="CK1711" t="str">
        <f>IFERROR(IF(LEN('Journal Template'!F1722)&gt;0,"",IF('Journal Template'!A1722="","",IF(LEFT('Journal Template'!A1722,1)=IFERROR(VLOOKUP(LEFT('Journal Template'!A1722,1),Checks!$CF$2:$CF$5,1,0),0),"Product Code Required",IF('Journal Template'!D1722="","",IF('Journal Template'!D1722=IFERROR(VLOOKUP('Journal Template'!D1722,Checks!$CH:$CH,1,0),0),"Product Code Required","NA"))))),"")</f>
        <v/>
      </c>
    </row>
    <row r="1712" spans="14:89">
      <c r="N1712" t="s">
        <v>8478</v>
      </c>
      <c r="O1712" t="s">
        <v>8479</v>
      </c>
      <c r="P1712" t="s">
        <v>386</v>
      </c>
      <c r="Q1712" s="150" t="str">
        <f>IF(JRF!D1725="","",IF(IFERROR(VLOOKUP(JRF!D1725,Checks!N:P,3,0),0)="A","","Inactive account in Use"))</f>
        <v/>
      </c>
      <c r="R1712" t="str">
        <f>IFERROR(IF('Journal Template'!C2124="","",IF(IFERROR(VLOOKUP('Journal Template'!C2124,Checks!N:P,3,0),0)="A","","Inactive account in Use")),"")</f>
        <v/>
      </c>
      <c r="V1712" s="150" t="str">
        <f>IF(JRF!C1725="","",IF(IFERROR(VLOOKUP(JRF!C1725,Checks!S:U,3,0),0)="A","Entry with System fund Dept",""))</f>
        <v/>
      </c>
      <c r="W1712" t="str">
        <f>IFERROR(IF('Journal Template'!D2124="","",IF(IFERROR(VLOOKUP('Journal Template'!D2124,Checks!S:U,3,0),0)="A","Entry with System fund Dept","")),"")</f>
        <v/>
      </c>
      <c r="X1712" t="s">
        <v>8480</v>
      </c>
      <c r="Y1712" t="s">
        <v>386</v>
      </c>
      <c r="Z1712" t="s">
        <v>8481</v>
      </c>
      <c r="AA1712" t="s">
        <v>3581</v>
      </c>
      <c r="AB1712" t="s">
        <v>125</v>
      </c>
      <c r="AC1712" s="150" t="str">
        <f>IFERROR(IF(JRF!C1725="","",IF(AND(VLOOKUP(JRF!C1725,X:AA,4,0)=JRF!B1725,VLOOKUP(JRF!C1725,X:Y,2,0)="A"),"","Inactive Dept Combo Error")),"Inactive Dept Combo Error")</f>
        <v/>
      </c>
      <c r="AD1712" t="str">
        <f>IFERROR(IF('Journal Template'!D2124="","",IF(AND(VLOOKUP('Journal Template'!D2124,X:AA,4,0)='Journal Template'!A2124,VLOOKUP('Journal Template'!D2124,X:Y,2,0)="A"),"","Inactive Dept Combo Error")),"")</f>
        <v/>
      </c>
      <c r="AK1712" s="150" t="str">
        <f>IF(JRF!B1725="","",IF(JRF!B1725=IFERROR(VLOOKUP(JRF!B1725,Checks!AI:AI,1,0),0),"Entry in Branch/Satellite BU's",""))</f>
        <v/>
      </c>
      <c r="AL1712" t="str">
        <f>IFERROR(IF('Journal Template'!A2124="","",IF('Journal Template'!A2124=IFERROR(VLOOKUP('Journal Template'!A2124,Checks!AI:AI,1,0),0),"Entry in Branch/Satellite BU's","")),"")</f>
        <v/>
      </c>
      <c r="AO1712" s="171"/>
      <c r="AP1712" s="171"/>
      <c r="AQ1712" s="171"/>
      <c r="AR1712" s="171"/>
      <c r="CI1712" t="str">
        <f>IF(JRF!F1725&gt;0,"",IF(JRF!B1725="","",IF(LEFT(JRF!B1725,1)=IFERROR(VLOOKUP(LEFT(JRF!B1725,1),$CF$2:$CF$5,1,0),0),"Product Code Required",IF(JRF!C1725="","",IF(JRF!C1725=IFERROR(VLOOKUP(JRF!C1725,$CH:$CH,1,0),0),"Product Code Required","NA")))))</f>
        <v/>
      </c>
      <c r="CJ1712" t="str">
        <f>IF(JRF!AV1725&gt;0,"",IF(JRF!Q1725="","",IF(LEFT(JRF!Q1725,1)=IFERROR(VLOOKUP(LEFT(JRF!Q1725,1),$CF$2:$CF$5,1,0),0),"Product Code Required",IF(JRF!V1725="","",IF(JRF!V1725=IFERROR(VLOOKUP(JRF!V1725,$CH:$CH,1,0),0),"Product Code Required","NA")))))</f>
        <v/>
      </c>
      <c r="CK1712" t="str">
        <f>IFERROR(IF(LEN('Journal Template'!F1723)&gt;0,"",IF('Journal Template'!A1723="","",IF(LEFT('Journal Template'!A1723,1)=IFERROR(VLOOKUP(LEFT('Journal Template'!A1723,1),Checks!$CF$2:$CF$5,1,0),0),"Product Code Required",IF('Journal Template'!D1723="","",IF('Journal Template'!D1723=IFERROR(VLOOKUP('Journal Template'!D1723,Checks!$CH:$CH,1,0),0),"Product Code Required","NA"))))),"")</f>
        <v/>
      </c>
    </row>
    <row r="1713" spans="14:89">
      <c r="N1713" t="s">
        <v>8482</v>
      </c>
      <c r="O1713" t="s">
        <v>8483</v>
      </c>
      <c r="P1713" t="s">
        <v>386</v>
      </c>
      <c r="Q1713" s="150" t="str">
        <f>IF(JRF!D1726="","",IF(IFERROR(VLOOKUP(JRF!D1726,Checks!N:P,3,0),0)="A","","Inactive account in Use"))</f>
        <v/>
      </c>
      <c r="R1713" t="str">
        <f>IFERROR(IF('Journal Template'!C2125="","",IF(IFERROR(VLOOKUP('Journal Template'!C2125,Checks!N:P,3,0),0)="A","","Inactive account in Use")),"")</f>
        <v/>
      </c>
      <c r="V1713" s="150" t="str">
        <f>IF(JRF!C1726="","",IF(IFERROR(VLOOKUP(JRF!C1726,Checks!S:U,3,0),0)="A","Entry with System fund Dept",""))</f>
        <v/>
      </c>
      <c r="W1713" t="str">
        <f>IFERROR(IF('Journal Template'!D2125="","",IF(IFERROR(VLOOKUP('Journal Template'!D2125,Checks!S:U,3,0),0)="A","Entry with System fund Dept","")),"")</f>
        <v/>
      </c>
      <c r="X1713" t="s">
        <v>8484</v>
      </c>
      <c r="Y1713" t="s">
        <v>386</v>
      </c>
      <c r="Z1713" t="s">
        <v>8485</v>
      </c>
      <c r="AA1713" t="s">
        <v>391</v>
      </c>
      <c r="AB1713" t="s">
        <v>125</v>
      </c>
      <c r="AC1713" s="150" t="str">
        <f>IFERROR(IF(JRF!C1726="","",IF(AND(VLOOKUP(JRF!C1726,X:AA,4,0)=JRF!B1726,VLOOKUP(JRF!C1726,X:Y,2,0)="A"),"","Inactive Dept Combo Error")),"Inactive Dept Combo Error")</f>
        <v/>
      </c>
      <c r="AD1713" t="str">
        <f>IFERROR(IF('Journal Template'!D2125="","",IF(AND(VLOOKUP('Journal Template'!D2125,X:AA,4,0)='Journal Template'!A2125,VLOOKUP('Journal Template'!D2125,X:Y,2,0)="A"),"","Inactive Dept Combo Error")),"")</f>
        <v/>
      </c>
      <c r="AK1713" s="150" t="str">
        <f>IF(JRF!B1726="","",IF(JRF!B1726=IFERROR(VLOOKUP(JRF!B1726,Checks!AI:AI,1,0),0),"Entry in Branch/Satellite BU's",""))</f>
        <v/>
      </c>
      <c r="AL1713" t="str">
        <f>IFERROR(IF('Journal Template'!A2125="","",IF('Journal Template'!A2125=IFERROR(VLOOKUP('Journal Template'!A2125,Checks!AI:AI,1,0),0),"Entry in Branch/Satellite BU's","")),"")</f>
        <v/>
      </c>
      <c r="AO1713" s="171"/>
      <c r="AP1713" s="171"/>
      <c r="AQ1713" s="171"/>
      <c r="AR1713" s="171"/>
      <c r="CI1713" t="str">
        <f>IF(JRF!F1726&gt;0,"",IF(JRF!B1726="","",IF(LEFT(JRF!B1726,1)=IFERROR(VLOOKUP(LEFT(JRF!B1726,1),$CF$2:$CF$5,1,0),0),"Product Code Required",IF(JRF!C1726="","",IF(JRF!C1726=IFERROR(VLOOKUP(JRF!C1726,$CH:$CH,1,0),0),"Product Code Required","NA")))))</f>
        <v/>
      </c>
      <c r="CJ1713" t="str">
        <f>IF(JRF!AV1726&gt;0,"",IF(JRF!Q1726="","",IF(LEFT(JRF!Q1726,1)=IFERROR(VLOOKUP(LEFT(JRF!Q1726,1),$CF$2:$CF$5,1,0),0),"Product Code Required",IF(JRF!V1726="","",IF(JRF!V1726=IFERROR(VLOOKUP(JRF!V1726,$CH:$CH,1,0),0),"Product Code Required","NA")))))</f>
        <v/>
      </c>
      <c r="CK1713" t="str">
        <f>IFERROR(IF(LEN('Journal Template'!F1724)&gt;0,"",IF('Journal Template'!A1724="","",IF(LEFT('Journal Template'!A1724,1)=IFERROR(VLOOKUP(LEFT('Journal Template'!A1724,1),Checks!$CF$2:$CF$5,1,0),0),"Product Code Required",IF('Journal Template'!D1724="","",IF('Journal Template'!D1724=IFERROR(VLOOKUP('Journal Template'!D1724,Checks!$CH:$CH,1,0),0),"Product Code Required","NA"))))),"")</f>
        <v/>
      </c>
    </row>
    <row r="1714" spans="14:89">
      <c r="N1714" t="s">
        <v>8486</v>
      </c>
      <c r="O1714" t="s">
        <v>8487</v>
      </c>
      <c r="P1714" t="s">
        <v>386</v>
      </c>
      <c r="Q1714" s="150" t="str">
        <f>IF(JRF!D1727="","",IF(IFERROR(VLOOKUP(JRF!D1727,Checks!N:P,3,0),0)="A","","Inactive account in Use"))</f>
        <v/>
      </c>
      <c r="R1714" t="str">
        <f>IFERROR(IF('Journal Template'!C2126="","",IF(IFERROR(VLOOKUP('Journal Template'!C2126,Checks!N:P,3,0),0)="A","","Inactive account in Use")),"")</f>
        <v/>
      </c>
      <c r="V1714" s="150" t="str">
        <f>IF(JRF!C1727="","",IF(IFERROR(VLOOKUP(JRF!C1727,Checks!S:U,3,0),0)="A","Entry with System fund Dept",""))</f>
        <v/>
      </c>
      <c r="W1714" t="str">
        <f>IFERROR(IF('Journal Template'!D2126="","",IF(IFERROR(VLOOKUP('Journal Template'!D2126,Checks!S:U,3,0),0)="A","Entry with System fund Dept","")),"")</f>
        <v/>
      </c>
      <c r="X1714" t="s">
        <v>8488</v>
      </c>
      <c r="Y1714" t="s">
        <v>389</v>
      </c>
      <c r="Z1714" t="s">
        <v>8489</v>
      </c>
      <c r="AA1714" t="s">
        <v>1493</v>
      </c>
      <c r="AB1714" t="s">
        <v>125</v>
      </c>
      <c r="AC1714" s="150" t="str">
        <f>IFERROR(IF(JRF!C1727="","",IF(AND(VLOOKUP(JRF!C1727,X:AA,4,0)=JRF!B1727,VLOOKUP(JRF!C1727,X:Y,2,0)="A"),"","Inactive Dept Combo Error")),"Inactive Dept Combo Error")</f>
        <v/>
      </c>
      <c r="AD1714" t="str">
        <f>IFERROR(IF('Journal Template'!D2126="","",IF(AND(VLOOKUP('Journal Template'!D2126,X:AA,4,0)='Journal Template'!A2126,VLOOKUP('Journal Template'!D2126,X:Y,2,0)="A"),"","Inactive Dept Combo Error")),"")</f>
        <v/>
      </c>
      <c r="AK1714" s="150" t="str">
        <f>IF(JRF!B1727="","",IF(JRF!B1727=IFERROR(VLOOKUP(JRF!B1727,Checks!AI:AI,1,0),0),"Entry in Branch/Satellite BU's",""))</f>
        <v/>
      </c>
      <c r="AL1714" t="str">
        <f>IFERROR(IF('Journal Template'!A2126="","",IF('Journal Template'!A2126=IFERROR(VLOOKUP('Journal Template'!A2126,Checks!AI:AI,1,0),0),"Entry in Branch/Satellite BU's","")),"")</f>
        <v/>
      </c>
      <c r="AO1714" s="171"/>
      <c r="AP1714" s="171"/>
      <c r="AQ1714" s="171"/>
      <c r="AR1714" s="171"/>
      <c r="CI1714" t="str">
        <f>IF(JRF!F1727&gt;0,"",IF(JRF!B1727="","",IF(LEFT(JRF!B1727,1)=IFERROR(VLOOKUP(LEFT(JRF!B1727,1),$CF$2:$CF$5,1,0),0),"Product Code Required",IF(JRF!C1727="","",IF(JRF!C1727=IFERROR(VLOOKUP(JRF!C1727,$CH:$CH,1,0),0),"Product Code Required","NA")))))</f>
        <v/>
      </c>
      <c r="CJ1714" t="str">
        <f>IF(JRF!AV1727&gt;0,"",IF(JRF!Q1727="","",IF(LEFT(JRF!Q1727,1)=IFERROR(VLOOKUP(LEFT(JRF!Q1727,1),$CF$2:$CF$5,1,0),0),"Product Code Required",IF(JRF!V1727="","",IF(JRF!V1727=IFERROR(VLOOKUP(JRF!V1727,$CH:$CH,1,0),0),"Product Code Required","NA")))))</f>
        <v/>
      </c>
      <c r="CK1714" t="str">
        <f>IFERROR(IF(LEN('Journal Template'!F1725)&gt;0,"",IF('Journal Template'!A1725="","",IF(LEFT('Journal Template'!A1725,1)=IFERROR(VLOOKUP(LEFT('Journal Template'!A1725,1),Checks!$CF$2:$CF$5,1,0),0),"Product Code Required",IF('Journal Template'!D1725="","",IF('Journal Template'!D1725=IFERROR(VLOOKUP('Journal Template'!D1725,Checks!$CH:$CH,1,0),0),"Product Code Required","NA"))))),"")</f>
        <v/>
      </c>
    </row>
    <row r="1715" spans="14:89">
      <c r="N1715" t="s">
        <v>8490</v>
      </c>
      <c r="O1715" t="s">
        <v>8491</v>
      </c>
      <c r="P1715" t="s">
        <v>386</v>
      </c>
      <c r="Q1715" s="150" t="str">
        <f>IF(JRF!D1728="","",IF(IFERROR(VLOOKUP(JRF!D1728,Checks!N:P,3,0),0)="A","","Inactive account in Use"))</f>
        <v/>
      </c>
      <c r="R1715" t="str">
        <f>IFERROR(IF('Journal Template'!C2127="","",IF(IFERROR(VLOOKUP('Journal Template'!C2127,Checks!N:P,3,0),0)="A","","Inactive account in Use")),"")</f>
        <v/>
      </c>
      <c r="V1715" s="150" t="str">
        <f>IF(JRF!C1728="","",IF(IFERROR(VLOOKUP(JRF!C1728,Checks!S:U,3,0),0)="A","Entry with System fund Dept",""))</f>
        <v/>
      </c>
      <c r="W1715" t="str">
        <f>IFERROR(IF('Journal Template'!D2127="","",IF(IFERROR(VLOOKUP('Journal Template'!D2127,Checks!S:U,3,0),0)="A","Entry with System fund Dept","")),"")</f>
        <v/>
      </c>
      <c r="X1715" t="s">
        <v>8492</v>
      </c>
      <c r="Y1715" t="s">
        <v>389</v>
      </c>
      <c r="Z1715" t="s">
        <v>8493</v>
      </c>
      <c r="AA1715" t="s">
        <v>3581</v>
      </c>
      <c r="AB1715" t="s">
        <v>125</v>
      </c>
      <c r="AC1715" s="150" t="str">
        <f>IFERROR(IF(JRF!C1728="","",IF(AND(VLOOKUP(JRF!C1728,X:AA,4,0)=JRF!B1728,VLOOKUP(JRF!C1728,X:Y,2,0)="A"),"","Inactive Dept Combo Error")),"Inactive Dept Combo Error")</f>
        <v/>
      </c>
      <c r="AD1715" t="str">
        <f>IFERROR(IF('Journal Template'!D2127="","",IF(AND(VLOOKUP('Journal Template'!D2127,X:AA,4,0)='Journal Template'!A2127,VLOOKUP('Journal Template'!D2127,X:Y,2,0)="A"),"","Inactive Dept Combo Error")),"")</f>
        <v/>
      </c>
      <c r="AK1715" s="150" t="str">
        <f>IF(JRF!B1728="","",IF(JRF!B1728=IFERROR(VLOOKUP(JRF!B1728,Checks!AI:AI,1,0),0),"Entry in Branch/Satellite BU's",""))</f>
        <v/>
      </c>
      <c r="AL1715" t="str">
        <f>IFERROR(IF('Journal Template'!A2127="","",IF('Journal Template'!A2127=IFERROR(VLOOKUP('Journal Template'!A2127,Checks!AI:AI,1,0),0),"Entry in Branch/Satellite BU's","")),"")</f>
        <v/>
      </c>
      <c r="AO1715" s="171"/>
      <c r="AP1715" s="171"/>
      <c r="AQ1715" s="171"/>
      <c r="AR1715" s="171"/>
      <c r="CI1715" t="str">
        <f>IF(JRF!F1728&gt;0,"",IF(JRF!B1728="","",IF(LEFT(JRF!B1728,1)=IFERROR(VLOOKUP(LEFT(JRF!B1728,1),$CF$2:$CF$5,1,0),0),"Product Code Required",IF(JRF!C1728="","",IF(JRF!C1728=IFERROR(VLOOKUP(JRF!C1728,$CH:$CH,1,0),0),"Product Code Required","NA")))))</f>
        <v/>
      </c>
      <c r="CJ1715" t="str">
        <f>IF(JRF!AV1728&gt;0,"",IF(JRF!Q1728="","",IF(LEFT(JRF!Q1728,1)=IFERROR(VLOOKUP(LEFT(JRF!Q1728,1),$CF$2:$CF$5,1,0),0),"Product Code Required",IF(JRF!V1728="","",IF(JRF!V1728=IFERROR(VLOOKUP(JRF!V1728,$CH:$CH,1,0),0),"Product Code Required","NA")))))</f>
        <v/>
      </c>
      <c r="CK1715" t="str">
        <f>IFERROR(IF(LEN('Journal Template'!F1726)&gt;0,"",IF('Journal Template'!A1726="","",IF(LEFT('Journal Template'!A1726,1)=IFERROR(VLOOKUP(LEFT('Journal Template'!A1726,1),Checks!$CF$2:$CF$5,1,0),0),"Product Code Required",IF('Journal Template'!D1726="","",IF('Journal Template'!D1726=IFERROR(VLOOKUP('Journal Template'!D1726,Checks!$CH:$CH,1,0),0),"Product Code Required","NA"))))),"")</f>
        <v/>
      </c>
    </row>
    <row r="1716" spans="14:89">
      <c r="N1716" t="s">
        <v>8494</v>
      </c>
      <c r="O1716" t="s">
        <v>8495</v>
      </c>
      <c r="P1716" t="s">
        <v>386</v>
      </c>
      <c r="Q1716" s="150" t="str">
        <f>IF(JRF!D1729="","",IF(IFERROR(VLOOKUP(JRF!D1729,Checks!N:P,3,0),0)="A","","Inactive account in Use"))</f>
        <v/>
      </c>
      <c r="R1716" t="str">
        <f>IFERROR(IF('Journal Template'!C2128="","",IF(IFERROR(VLOOKUP('Journal Template'!C2128,Checks!N:P,3,0),0)="A","","Inactive account in Use")),"")</f>
        <v/>
      </c>
      <c r="V1716" s="150" t="str">
        <f>IF(JRF!C1729="","",IF(IFERROR(VLOOKUP(JRF!C1729,Checks!S:U,3,0),0)="A","Entry with System fund Dept",""))</f>
        <v/>
      </c>
      <c r="W1716" t="str">
        <f>IFERROR(IF('Journal Template'!D2128="","",IF(IFERROR(VLOOKUP('Journal Template'!D2128,Checks!S:U,3,0),0)="A","Entry with System fund Dept","")),"")</f>
        <v/>
      </c>
      <c r="X1716" t="s">
        <v>8496</v>
      </c>
      <c r="Y1716" t="s">
        <v>389</v>
      </c>
      <c r="Z1716" t="s">
        <v>8497</v>
      </c>
      <c r="AA1716" t="s">
        <v>391</v>
      </c>
      <c r="AB1716" t="s">
        <v>125</v>
      </c>
      <c r="AC1716" s="150" t="str">
        <f>IFERROR(IF(JRF!C1729="","",IF(AND(VLOOKUP(JRF!C1729,X:AA,4,0)=JRF!B1729,VLOOKUP(JRF!C1729,X:Y,2,0)="A"),"","Inactive Dept Combo Error")),"Inactive Dept Combo Error")</f>
        <v/>
      </c>
      <c r="AD1716" t="str">
        <f>IFERROR(IF('Journal Template'!D2128="","",IF(AND(VLOOKUP('Journal Template'!D2128,X:AA,4,0)='Journal Template'!A2128,VLOOKUP('Journal Template'!D2128,X:Y,2,0)="A"),"","Inactive Dept Combo Error")),"")</f>
        <v/>
      </c>
      <c r="AK1716" s="150" t="str">
        <f>IF(JRF!B1729="","",IF(JRF!B1729=IFERROR(VLOOKUP(JRF!B1729,Checks!AI:AI,1,0),0),"Entry in Branch/Satellite BU's",""))</f>
        <v/>
      </c>
      <c r="AL1716" t="str">
        <f>IFERROR(IF('Journal Template'!A2128="","",IF('Journal Template'!A2128=IFERROR(VLOOKUP('Journal Template'!A2128,Checks!AI:AI,1,0),0),"Entry in Branch/Satellite BU's","")),"")</f>
        <v/>
      </c>
      <c r="AO1716" s="171"/>
      <c r="AP1716" s="171"/>
      <c r="AQ1716" s="171"/>
      <c r="AR1716" s="171"/>
      <c r="CI1716" t="str">
        <f>IF(JRF!F1729&gt;0,"",IF(JRF!B1729="","",IF(LEFT(JRF!B1729,1)=IFERROR(VLOOKUP(LEFT(JRF!B1729,1),$CF$2:$CF$5,1,0),0),"Product Code Required",IF(JRF!C1729="","",IF(JRF!C1729=IFERROR(VLOOKUP(JRF!C1729,$CH:$CH,1,0),0),"Product Code Required","NA")))))</f>
        <v/>
      </c>
      <c r="CJ1716" t="str">
        <f>IF(JRF!AV1729&gt;0,"",IF(JRF!Q1729="","",IF(LEFT(JRF!Q1729,1)=IFERROR(VLOOKUP(LEFT(JRF!Q1729,1),$CF$2:$CF$5,1,0),0),"Product Code Required",IF(JRF!V1729="","",IF(JRF!V1729=IFERROR(VLOOKUP(JRF!V1729,$CH:$CH,1,0),0),"Product Code Required","NA")))))</f>
        <v/>
      </c>
      <c r="CK1716" t="str">
        <f>IFERROR(IF(LEN('Journal Template'!F1727)&gt;0,"",IF('Journal Template'!A1727="","",IF(LEFT('Journal Template'!A1727,1)=IFERROR(VLOOKUP(LEFT('Journal Template'!A1727,1),Checks!$CF$2:$CF$5,1,0),0),"Product Code Required",IF('Journal Template'!D1727="","",IF('Journal Template'!D1727=IFERROR(VLOOKUP('Journal Template'!D1727,Checks!$CH:$CH,1,0),0),"Product Code Required","NA"))))),"")</f>
        <v/>
      </c>
    </row>
    <row r="1717" spans="14:89">
      <c r="N1717" t="s">
        <v>8498</v>
      </c>
      <c r="O1717" t="s">
        <v>8499</v>
      </c>
      <c r="P1717" t="s">
        <v>386</v>
      </c>
      <c r="Q1717" s="150" t="str">
        <f>IF(JRF!D1730="","",IF(IFERROR(VLOOKUP(JRF!D1730,Checks!N:P,3,0),0)="A","","Inactive account in Use"))</f>
        <v/>
      </c>
      <c r="R1717" t="str">
        <f>IFERROR(IF('Journal Template'!C2129="","",IF(IFERROR(VLOOKUP('Journal Template'!C2129,Checks!N:P,3,0),0)="A","","Inactive account in Use")),"")</f>
        <v/>
      </c>
      <c r="V1717" s="150" t="str">
        <f>IF(JRF!C1730="","",IF(IFERROR(VLOOKUP(JRF!C1730,Checks!S:U,3,0),0)="A","Entry with System fund Dept",""))</f>
        <v/>
      </c>
      <c r="W1717" t="str">
        <f>IFERROR(IF('Journal Template'!D2129="","",IF(IFERROR(VLOOKUP('Journal Template'!D2129,Checks!S:U,3,0),0)="A","Entry with System fund Dept","")),"")</f>
        <v/>
      </c>
      <c r="X1717" t="s">
        <v>8500</v>
      </c>
      <c r="Y1717" t="s">
        <v>389</v>
      </c>
      <c r="Z1717" t="s">
        <v>8501</v>
      </c>
      <c r="AA1717" t="s">
        <v>1493</v>
      </c>
      <c r="AB1717" t="s">
        <v>125</v>
      </c>
      <c r="AC1717" s="150" t="str">
        <f>IFERROR(IF(JRF!C1730="","",IF(AND(VLOOKUP(JRF!C1730,X:AA,4,0)=JRF!B1730,VLOOKUP(JRF!C1730,X:Y,2,0)="A"),"","Inactive Dept Combo Error")),"Inactive Dept Combo Error")</f>
        <v/>
      </c>
      <c r="AD1717" t="str">
        <f>IFERROR(IF('Journal Template'!D2129="","",IF(AND(VLOOKUP('Journal Template'!D2129,X:AA,4,0)='Journal Template'!A2129,VLOOKUP('Journal Template'!D2129,X:Y,2,0)="A"),"","Inactive Dept Combo Error")),"")</f>
        <v/>
      </c>
      <c r="AK1717" s="150" t="str">
        <f>IF(JRF!B1730="","",IF(JRF!B1730=IFERROR(VLOOKUP(JRF!B1730,Checks!AI:AI,1,0),0),"Entry in Branch/Satellite BU's",""))</f>
        <v/>
      </c>
      <c r="AL1717" t="str">
        <f>IFERROR(IF('Journal Template'!A2129="","",IF('Journal Template'!A2129=IFERROR(VLOOKUP('Journal Template'!A2129,Checks!AI:AI,1,0),0),"Entry in Branch/Satellite BU's","")),"")</f>
        <v/>
      </c>
      <c r="AO1717" s="171"/>
      <c r="AP1717" s="171"/>
      <c r="AQ1717" s="171"/>
      <c r="AR1717" s="171"/>
      <c r="CI1717" t="str">
        <f>IF(JRF!F1730&gt;0,"",IF(JRF!B1730="","",IF(LEFT(JRF!B1730,1)=IFERROR(VLOOKUP(LEFT(JRF!B1730,1),$CF$2:$CF$5,1,0),0),"Product Code Required",IF(JRF!C1730="","",IF(JRF!C1730=IFERROR(VLOOKUP(JRF!C1730,$CH:$CH,1,0),0),"Product Code Required","NA")))))</f>
        <v/>
      </c>
      <c r="CJ1717" t="str">
        <f>IF(JRF!AV1730&gt;0,"",IF(JRF!Q1730="","",IF(LEFT(JRF!Q1730,1)=IFERROR(VLOOKUP(LEFT(JRF!Q1730,1),$CF$2:$CF$5,1,0),0),"Product Code Required",IF(JRF!V1730="","",IF(JRF!V1730=IFERROR(VLOOKUP(JRF!V1730,$CH:$CH,1,0),0),"Product Code Required","NA")))))</f>
        <v/>
      </c>
      <c r="CK1717" t="str">
        <f>IFERROR(IF(LEN('Journal Template'!F1728)&gt;0,"",IF('Journal Template'!A1728="","",IF(LEFT('Journal Template'!A1728,1)=IFERROR(VLOOKUP(LEFT('Journal Template'!A1728,1),Checks!$CF$2:$CF$5,1,0),0),"Product Code Required",IF('Journal Template'!D1728="","",IF('Journal Template'!D1728=IFERROR(VLOOKUP('Journal Template'!D1728,Checks!$CH:$CH,1,0),0),"Product Code Required","NA"))))),"")</f>
        <v/>
      </c>
    </row>
    <row r="1718" spans="14:89">
      <c r="N1718" t="s">
        <v>8502</v>
      </c>
      <c r="O1718" t="s">
        <v>8503</v>
      </c>
      <c r="P1718" t="s">
        <v>386</v>
      </c>
      <c r="Q1718" s="150" t="str">
        <f>IF(JRF!D1731="","",IF(IFERROR(VLOOKUP(JRF!D1731,Checks!N:P,3,0),0)="A","","Inactive account in Use"))</f>
        <v/>
      </c>
      <c r="R1718" t="str">
        <f>IFERROR(IF('Journal Template'!C2130="","",IF(IFERROR(VLOOKUP('Journal Template'!C2130,Checks!N:P,3,0),0)="A","","Inactive account in Use")),"")</f>
        <v/>
      </c>
      <c r="V1718" s="150" t="str">
        <f>IF(JRF!C1731="","",IF(IFERROR(VLOOKUP(JRF!C1731,Checks!S:U,3,0),0)="A","Entry with System fund Dept",""))</f>
        <v/>
      </c>
      <c r="W1718" t="str">
        <f>IFERROR(IF('Journal Template'!D2130="","",IF(IFERROR(VLOOKUP('Journal Template'!D2130,Checks!S:U,3,0),0)="A","Entry with System fund Dept","")),"")</f>
        <v/>
      </c>
      <c r="X1718" t="s">
        <v>4297</v>
      </c>
      <c r="Y1718" t="s">
        <v>386</v>
      </c>
      <c r="Z1718" t="s">
        <v>8504</v>
      </c>
      <c r="AA1718" t="s">
        <v>623</v>
      </c>
      <c r="AB1718" t="s">
        <v>1769</v>
      </c>
      <c r="AC1718" s="150" t="str">
        <f>IFERROR(IF(JRF!C1731="","",IF(AND(VLOOKUP(JRF!C1731,X:AA,4,0)=JRF!B1731,VLOOKUP(JRF!C1731,X:Y,2,0)="A"),"","Inactive Dept Combo Error")),"Inactive Dept Combo Error")</f>
        <v/>
      </c>
      <c r="AD1718" t="str">
        <f>IFERROR(IF('Journal Template'!D2130="","",IF(AND(VLOOKUP('Journal Template'!D2130,X:AA,4,0)='Journal Template'!A2130,VLOOKUP('Journal Template'!D2130,X:Y,2,0)="A"),"","Inactive Dept Combo Error")),"")</f>
        <v/>
      </c>
      <c r="AK1718" s="150" t="str">
        <f>IF(JRF!B1731="","",IF(JRF!B1731=IFERROR(VLOOKUP(JRF!B1731,Checks!AI:AI,1,0),0),"Entry in Branch/Satellite BU's",""))</f>
        <v/>
      </c>
      <c r="AL1718" t="str">
        <f>IFERROR(IF('Journal Template'!A2130="","",IF('Journal Template'!A2130=IFERROR(VLOOKUP('Journal Template'!A2130,Checks!AI:AI,1,0),0),"Entry in Branch/Satellite BU's","")),"")</f>
        <v/>
      </c>
      <c r="AO1718" s="171"/>
      <c r="AP1718" s="171"/>
      <c r="AQ1718" s="171"/>
      <c r="AR1718" s="171"/>
      <c r="CI1718" t="str">
        <f>IF(JRF!F1731&gt;0,"",IF(JRF!B1731="","",IF(LEFT(JRF!B1731,1)=IFERROR(VLOOKUP(LEFT(JRF!B1731,1),$CF$2:$CF$5,1,0),0),"Product Code Required",IF(JRF!C1731="","",IF(JRF!C1731=IFERROR(VLOOKUP(JRF!C1731,$CH:$CH,1,0),0),"Product Code Required","NA")))))</f>
        <v/>
      </c>
      <c r="CJ1718" t="str">
        <f>IF(JRF!AV1731&gt;0,"",IF(JRF!Q1731="","",IF(LEFT(JRF!Q1731,1)=IFERROR(VLOOKUP(LEFT(JRF!Q1731,1),$CF$2:$CF$5,1,0),0),"Product Code Required",IF(JRF!V1731="","",IF(JRF!V1731=IFERROR(VLOOKUP(JRF!V1731,$CH:$CH,1,0),0),"Product Code Required","NA")))))</f>
        <v/>
      </c>
      <c r="CK1718" t="str">
        <f>IFERROR(IF(LEN('Journal Template'!F1729)&gt;0,"",IF('Journal Template'!A1729="","",IF(LEFT('Journal Template'!A1729,1)=IFERROR(VLOOKUP(LEFT('Journal Template'!A1729,1),Checks!$CF$2:$CF$5,1,0),0),"Product Code Required",IF('Journal Template'!D1729="","",IF('Journal Template'!D1729=IFERROR(VLOOKUP('Journal Template'!D1729,Checks!$CH:$CH,1,0),0),"Product Code Required","NA"))))),"")</f>
        <v/>
      </c>
    </row>
    <row r="1719" spans="14:89">
      <c r="N1719" t="s">
        <v>8505</v>
      </c>
      <c r="O1719" t="s">
        <v>8506</v>
      </c>
      <c r="P1719" t="s">
        <v>386</v>
      </c>
      <c r="Q1719" s="150" t="str">
        <f>IF(JRF!D1732="","",IF(IFERROR(VLOOKUP(JRF!D1732,Checks!N:P,3,0),0)="A","","Inactive account in Use"))</f>
        <v/>
      </c>
      <c r="R1719" t="str">
        <f>IFERROR(IF('Journal Template'!C2131="","",IF(IFERROR(VLOOKUP('Journal Template'!C2131,Checks!N:P,3,0),0)="A","","Inactive account in Use")),"")</f>
        <v/>
      </c>
      <c r="V1719" s="150" t="str">
        <f>IF(JRF!C1732="","",IF(IFERROR(VLOOKUP(JRF!C1732,Checks!S:U,3,0),0)="A","Entry with System fund Dept",""))</f>
        <v/>
      </c>
      <c r="W1719" t="str">
        <f>IFERROR(IF('Journal Template'!D2131="","",IF(IFERROR(VLOOKUP('Journal Template'!D2131,Checks!S:U,3,0),0)="A","Entry with System fund Dept","")),"")</f>
        <v/>
      </c>
      <c r="X1719" t="s">
        <v>8507</v>
      </c>
      <c r="Y1719" t="s">
        <v>386</v>
      </c>
      <c r="Z1719" t="s">
        <v>8508</v>
      </c>
      <c r="AA1719" t="s">
        <v>3581</v>
      </c>
      <c r="AB1719" t="s">
        <v>125</v>
      </c>
      <c r="AC1719" s="150" t="str">
        <f>IFERROR(IF(JRF!C1732="","",IF(AND(VLOOKUP(JRF!C1732,X:AA,4,0)=JRF!B1732,VLOOKUP(JRF!C1732,X:Y,2,0)="A"),"","Inactive Dept Combo Error")),"Inactive Dept Combo Error")</f>
        <v/>
      </c>
      <c r="AD1719" t="str">
        <f>IFERROR(IF('Journal Template'!D2131="","",IF(AND(VLOOKUP('Journal Template'!D2131,X:AA,4,0)='Journal Template'!A2131,VLOOKUP('Journal Template'!D2131,X:Y,2,0)="A"),"","Inactive Dept Combo Error")),"")</f>
        <v/>
      </c>
      <c r="AK1719" s="150" t="str">
        <f>IF(JRF!B1732="","",IF(JRF!B1732=IFERROR(VLOOKUP(JRF!B1732,Checks!AI:AI,1,0),0),"Entry in Branch/Satellite BU's",""))</f>
        <v/>
      </c>
      <c r="AL1719" t="str">
        <f>IFERROR(IF('Journal Template'!A2131="","",IF('Journal Template'!A2131=IFERROR(VLOOKUP('Journal Template'!A2131,Checks!AI:AI,1,0),0),"Entry in Branch/Satellite BU's","")),"")</f>
        <v/>
      </c>
      <c r="AO1719" s="171"/>
      <c r="AP1719" s="171"/>
      <c r="AQ1719" s="171"/>
      <c r="AR1719" s="171"/>
      <c r="CI1719" t="str">
        <f>IF(JRF!F1732&gt;0,"",IF(JRF!B1732="","",IF(LEFT(JRF!B1732,1)=IFERROR(VLOOKUP(LEFT(JRF!B1732,1),$CF$2:$CF$5,1,0),0),"Product Code Required",IF(JRF!C1732="","",IF(JRF!C1732=IFERROR(VLOOKUP(JRF!C1732,$CH:$CH,1,0),0),"Product Code Required","NA")))))</f>
        <v/>
      </c>
      <c r="CJ1719" t="str">
        <f>IF(JRF!AV1732&gt;0,"",IF(JRF!Q1732="","",IF(LEFT(JRF!Q1732,1)=IFERROR(VLOOKUP(LEFT(JRF!Q1732,1),$CF$2:$CF$5,1,0),0),"Product Code Required",IF(JRF!V1732="","",IF(JRF!V1732=IFERROR(VLOOKUP(JRF!V1732,$CH:$CH,1,0),0),"Product Code Required","NA")))))</f>
        <v/>
      </c>
      <c r="CK1719" t="str">
        <f>IFERROR(IF(LEN('Journal Template'!F1730)&gt;0,"",IF('Journal Template'!A1730="","",IF(LEFT('Journal Template'!A1730,1)=IFERROR(VLOOKUP(LEFT('Journal Template'!A1730,1),Checks!$CF$2:$CF$5,1,0),0),"Product Code Required",IF('Journal Template'!D1730="","",IF('Journal Template'!D1730=IFERROR(VLOOKUP('Journal Template'!D1730,Checks!$CH:$CH,1,0),0),"Product Code Required","NA"))))),"")</f>
        <v/>
      </c>
    </row>
    <row r="1720" spans="14:89">
      <c r="N1720" t="s">
        <v>8509</v>
      </c>
      <c r="O1720" t="s">
        <v>8510</v>
      </c>
      <c r="P1720" t="s">
        <v>386</v>
      </c>
      <c r="Q1720" s="150" t="str">
        <f>IF(JRF!D1733="","",IF(IFERROR(VLOOKUP(JRF!D1733,Checks!N:P,3,0),0)="A","","Inactive account in Use"))</f>
        <v/>
      </c>
      <c r="R1720" t="str">
        <f>IFERROR(IF('Journal Template'!C2132="","",IF(IFERROR(VLOOKUP('Journal Template'!C2132,Checks!N:P,3,0),0)="A","","Inactive account in Use")),"")</f>
        <v/>
      </c>
      <c r="V1720" s="150" t="str">
        <f>IF(JRF!C1733="","",IF(IFERROR(VLOOKUP(JRF!C1733,Checks!S:U,3,0),0)="A","Entry with System fund Dept",""))</f>
        <v/>
      </c>
      <c r="W1720" t="str">
        <f>IFERROR(IF('Journal Template'!D2132="","",IF(IFERROR(VLOOKUP('Journal Template'!D2132,Checks!S:U,3,0),0)="A","Entry with System fund Dept","")),"")</f>
        <v/>
      </c>
      <c r="X1720" t="s">
        <v>8511</v>
      </c>
      <c r="Y1720" t="s">
        <v>389</v>
      </c>
      <c r="Z1720" t="s">
        <v>8512</v>
      </c>
      <c r="AA1720" t="s">
        <v>391</v>
      </c>
      <c r="AB1720" t="s">
        <v>125</v>
      </c>
      <c r="AC1720" s="150" t="str">
        <f>IFERROR(IF(JRF!C1733="","",IF(AND(VLOOKUP(JRF!C1733,X:AA,4,0)=JRF!B1733,VLOOKUP(JRF!C1733,X:Y,2,0)="A"),"","Inactive Dept Combo Error")),"Inactive Dept Combo Error")</f>
        <v/>
      </c>
      <c r="AD1720" t="str">
        <f>IFERROR(IF('Journal Template'!D2132="","",IF(AND(VLOOKUP('Journal Template'!D2132,X:AA,4,0)='Journal Template'!A2132,VLOOKUP('Journal Template'!D2132,X:Y,2,0)="A"),"","Inactive Dept Combo Error")),"")</f>
        <v/>
      </c>
      <c r="AK1720" s="150" t="str">
        <f>IF(JRF!B1733="","",IF(JRF!B1733=IFERROR(VLOOKUP(JRF!B1733,Checks!AI:AI,1,0),0),"Entry in Branch/Satellite BU's",""))</f>
        <v/>
      </c>
      <c r="AL1720" t="str">
        <f>IFERROR(IF('Journal Template'!A2132="","",IF('Journal Template'!A2132=IFERROR(VLOOKUP('Journal Template'!A2132,Checks!AI:AI,1,0),0),"Entry in Branch/Satellite BU's","")),"")</f>
        <v/>
      </c>
      <c r="AO1720" s="171"/>
      <c r="AP1720" s="171"/>
      <c r="AQ1720" s="171"/>
      <c r="AR1720" s="171"/>
      <c r="CI1720" t="str">
        <f>IF(JRF!F1733&gt;0,"",IF(JRF!B1733="","",IF(LEFT(JRF!B1733,1)=IFERROR(VLOOKUP(LEFT(JRF!B1733,1),$CF$2:$CF$5,1,0),0),"Product Code Required",IF(JRF!C1733="","",IF(JRF!C1733=IFERROR(VLOOKUP(JRF!C1733,$CH:$CH,1,0),0),"Product Code Required","NA")))))</f>
        <v/>
      </c>
      <c r="CJ1720" t="str">
        <f>IF(JRF!AV1733&gt;0,"",IF(JRF!Q1733="","",IF(LEFT(JRF!Q1733,1)=IFERROR(VLOOKUP(LEFT(JRF!Q1733,1),$CF$2:$CF$5,1,0),0),"Product Code Required",IF(JRF!V1733="","",IF(JRF!V1733=IFERROR(VLOOKUP(JRF!V1733,$CH:$CH,1,0),0),"Product Code Required","NA")))))</f>
        <v/>
      </c>
      <c r="CK1720" t="str">
        <f>IFERROR(IF(LEN('Journal Template'!F1731)&gt;0,"",IF('Journal Template'!A1731="","",IF(LEFT('Journal Template'!A1731,1)=IFERROR(VLOOKUP(LEFT('Journal Template'!A1731,1),Checks!$CF$2:$CF$5,1,0),0),"Product Code Required",IF('Journal Template'!D1731="","",IF('Journal Template'!D1731=IFERROR(VLOOKUP('Journal Template'!D1731,Checks!$CH:$CH,1,0),0),"Product Code Required","NA"))))),"")</f>
        <v/>
      </c>
    </row>
    <row r="1721" spans="14:89">
      <c r="N1721" t="s">
        <v>8513</v>
      </c>
      <c r="O1721" t="s">
        <v>8514</v>
      </c>
      <c r="P1721" t="s">
        <v>386</v>
      </c>
      <c r="Q1721" s="150" t="str">
        <f>IF(JRF!D1734="","",IF(IFERROR(VLOOKUP(JRF!D1734,Checks!N:P,3,0),0)="A","","Inactive account in Use"))</f>
        <v/>
      </c>
      <c r="R1721" t="str">
        <f>IFERROR(IF('Journal Template'!C2133="","",IF(IFERROR(VLOOKUP('Journal Template'!C2133,Checks!N:P,3,0),0)="A","","Inactive account in Use")),"")</f>
        <v/>
      </c>
      <c r="V1721" s="150" t="str">
        <f>IF(JRF!C1734="","",IF(IFERROR(VLOOKUP(JRF!C1734,Checks!S:U,3,0),0)="A","Entry with System fund Dept",""))</f>
        <v/>
      </c>
      <c r="W1721" t="str">
        <f>IFERROR(IF('Journal Template'!D2133="","",IF(IFERROR(VLOOKUP('Journal Template'!D2133,Checks!S:U,3,0),0)="A","Entry with System fund Dept","")),"")</f>
        <v/>
      </c>
      <c r="X1721" t="s">
        <v>8515</v>
      </c>
      <c r="Y1721" t="s">
        <v>389</v>
      </c>
      <c r="Z1721" t="s">
        <v>8516</v>
      </c>
      <c r="AA1721" t="s">
        <v>1493</v>
      </c>
      <c r="AB1721" t="s">
        <v>125</v>
      </c>
      <c r="AC1721" s="150" t="str">
        <f>IFERROR(IF(JRF!C1734="","",IF(AND(VLOOKUP(JRF!C1734,X:AA,4,0)=JRF!B1734,VLOOKUP(JRF!C1734,X:Y,2,0)="A"),"","Inactive Dept Combo Error")),"Inactive Dept Combo Error")</f>
        <v/>
      </c>
      <c r="AD1721" t="str">
        <f>IFERROR(IF('Journal Template'!D2133="","",IF(AND(VLOOKUP('Journal Template'!D2133,X:AA,4,0)='Journal Template'!A2133,VLOOKUP('Journal Template'!D2133,X:Y,2,0)="A"),"","Inactive Dept Combo Error")),"")</f>
        <v/>
      </c>
      <c r="AK1721" s="150" t="str">
        <f>IF(JRF!B1734="","",IF(JRF!B1734=IFERROR(VLOOKUP(JRF!B1734,Checks!AI:AI,1,0),0),"Entry in Branch/Satellite BU's",""))</f>
        <v/>
      </c>
      <c r="AL1721" t="str">
        <f>IFERROR(IF('Journal Template'!A2133="","",IF('Journal Template'!A2133=IFERROR(VLOOKUP('Journal Template'!A2133,Checks!AI:AI,1,0),0),"Entry in Branch/Satellite BU's","")),"")</f>
        <v/>
      </c>
      <c r="AO1721" s="171"/>
      <c r="AP1721" s="171"/>
      <c r="AQ1721" s="171"/>
      <c r="AR1721" s="171"/>
      <c r="CI1721" t="str">
        <f>IF(JRF!F1734&gt;0,"",IF(JRF!B1734="","",IF(LEFT(JRF!B1734,1)=IFERROR(VLOOKUP(LEFT(JRF!B1734,1),$CF$2:$CF$5,1,0),0),"Product Code Required",IF(JRF!C1734="","",IF(JRF!C1734=IFERROR(VLOOKUP(JRF!C1734,$CH:$CH,1,0),0),"Product Code Required","NA")))))</f>
        <v/>
      </c>
      <c r="CJ1721" t="str">
        <f>IF(JRF!AV1734&gt;0,"",IF(JRF!Q1734="","",IF(LEFT(JRF!Q1734,1)=IFERROR(VLOOKUP(LEFT(JRF!Q1734,1),$CF$2:$CF$5,1,0),0),"Product Code Required",IF(JRF!V1734="","",IF(JRF!V1734=IFERROR(VLOOKUP(JRF!V1734,$CH:$CH,1,0),0),"Product Code Required","NA")))))</f>
        <v/>
      </c>
      <c r="CK1721" t="str">
        <f>IFERROR(IF(LEN('Journal Template'!F1732)&gt;0,"",IF('Journal Template'!A1732="","",IF(LEFT('Journal Template'!A1732,1)=IFERROR(VLOOKUP(LEFT('Journal Template'!A1732,1),Checks!$CF$2:$CF$5,1,0),0),"Product Code Required",IF('Journal Template'!D1732="","",IF('Journal Template'!D1732=IFERROR(VLOOKUP('Journal Template'!D1732,Checks!$CH:$CH,1,0),0),"Product Code Required","NA"))))),"")</f>
        <v/>
      </c>
    </row>
    <row r="1722" spans="14:89">
      <c r="N1722" t="s">
        <v>8517</v>
      </c>
      <c r="O1722" t="s">
        <v>8518</v>
      </c>
      <c r="P1722" t="s">
        <v>386</v>
      </c>
      <c r="Q1722" s="150" t="str">
        <f>IF(JRF!D1735="","",IF(IFERROR(VLOOKUP(JRF!D1735,Checks!N:P,3,0),0)="A","","Inactive account in Use"))</f>
        <v/>
      </c>
      <c r="R1722" t="str">
        <f>IFERROR(IF('Journal Template'!C2134="","",IF(IFERROR(VLOOKUP('Journal Template'!C2134,Checks!N:P,3,0),0)="A","","Inactive account in Use")),"")</f>
        <v/>
      </c>
      <c r="V1722" s="150" t="str">
        <f>IF(JRF!C1735="","",IF(IFERROR(VLOOKUP(JRF!C1735,Checks!S:U,3,0),0)="A","Entry with System fund Dept",""))</f>
        <v/>
      </c>
      <c r="W1722" t="str">
        <f>IFERROR(IF('Journal Template'!D2134="","",IF(IFERROR(VLOOKUP('Journal Template'!D2134,Checks!S:U,3,0),0)="A","Entry with System fund Dept","")),"")</f>
        <v/>
      </c>
      <c r="X1722" t="s">
        <v>8519</v>
      </c>
      <c r="Y1722" t="s">
        <v>386</v>
      </c>
      <c r="Z1722" t="s">
        <v>8520</v>
      </c>
      <c r="AA1722" t="s">
        <v>3581</v>
      </c>
      <c r="AB1722" t="s">
        <v>125</v>
      </c>
      <c r="AC1722" s="150" t="str">
        <f>IFERROR(IF(JRF!C1735="","",IF(AND(VLOOKUP(JRF!C1735,X:AA,4,0)=JRF!B1735,VLOOKUP(JRF!C1735,X:Y,2,0)="A"),"","Inactive Dept Combo Error")),"Inactive Dept Combo Error")</f>
        <v/>
      </c>
      <c r="AD1722" t="str">
        <f>IFERROR(IF('Journal Template'!D2134="","",IF(AND(VLOOKUP('Journal Template'!D2134,X:AA,4,0)='Journal Template'!A2134,VLOOKUP('Journal Template'!D2134,X:Y,2,0)="A"),"","Inactive Dept Combo Error")),"")</f>
        <v/>
      </c>
      <c r="AK1722" s="150" t="str">
        <f>IF(JRF!B1735="","",IF(JRF!B1735=IFERROR(VLOOKUP(JRF!B1735,Checks!AI:AI,1,0),0),"Entry in Branch/Satellite BU's",""))</f>
        <v/>
      </c>
      <c r="AL1722" t="str">
        <f>IFERROR(IF('Journal Template'!A2134="","",IF('Journal Template'!A2134=IFERROR(VLOOKUP('Journal Template'!A2134,Checks!AI:AI,1,0),0),"Entry in Branch/Satellite BU's","")),"")</f>
        <v/>
      </c>
      <c r="AO1722" s="171"/>
      <c r="AP1722" s="171"/>
      <c r="AQ1722" s="171"/>
      <c r="AR1722" s="171"/>
      <c r="CI1722" t="str">
        <f>IF(JRF!F1735&gt;0,"",IF(JRF!B1735="","",IF(LEFT(JRF!B1735,1)=IFERROR(VLOOKUP(LEFT(JRF!B1735,1),$CF$2:$CF$5,1,0),0),"Product Code Required",IF(JRF!C1735="","",IF(JRF!C1735=IFERROR(VLOOKUP(JRF!C1735,$CH:$CH,1,0),0),"Product Code Required","NA")))))</f>
        <v/>
      </c>
      <c r="CJ1722" t="str">
        <f>IF(JRF!AV1735&gt;0,"",IF(JRF!Q1735="","",IF(LEFT(JRF!Q1735,1)=IFERROR(VLOOKUP(LEFT(JRF!Q1735,1),$CF$2:$CF$5,1,0),0),"Product Code Required",IF(JRF!V1735="","",IF(JRF!V1735=IFERROR(VLOOKUP(JRF!V1735,$CH:$CH,1,0),0),"Product Code Required","NA")))))</f>
        <v/>
      </c>
      <c r="CK1722" t="str">
        <f>IFERROR(IF(LEN('Journal Template'!F1733)&gt;0,"",IF('Journal Template'!A1733="","",IF(LEFT('Journal Template'!A1733,1)=IFERROR(VLOOKUP(LEFT('Journal Template'!A1733,1),Checks!$CF$2:$CF$5,1,0),0),"Product Code Required",IF('Journal Template'!D1733="","",IF('Journal Template'!D1733=IFERROR(VLOOKUP('Journal Template'!D1733,Checks!$CH:$CH,1,0),0),"Product Code Required","NA"))))),"")</f>
        <v/>
      </c>
    </row>
    <row r="1723" spans="14:89">
      <c r="N1723" t="s">
        <v>8521</v>
      </c>
      <c r="O1723" t="s">
        <v>8522</v>
      </c>
      <c r="P1723" t="s">
        <v>386</v>
      </c>
      <c r="Q1723" s="150" t="str">
        <f>IF(JRF!D1736="","",IF(IFERROR(VLOOKUP(JRF!D1736,Checks!N:P,3,0),0)="A","","Inactive account in Use"))</f>
        <v/>
      </c>
      <c r="R1723" t="str">
        <f>IFERROR(IF('Journal Template'!C2135="","",IF(IFERROR(VLOOKUP('Journal Template'!C2135,Checks!N:P,3,0),0)="A","","Inactive account in Use")),"")</f>
        <v/>
      </c>
      <c r="V1723" s="150" t="str">
        <f>IF(JRF!C1736="","",IF(IFERROR(VLOOKUP(JRF!C1736,Checks!S:U,3,0),0)="A","Entry with System fund Dept",""))</f>
        <v/>
      </c>
      <c r="W1723" t="str">
        <f>IFERROR(IF('Journal Template'!D2135="","",IF(IFERROR(VLOOKUP('Journal Template'!D2135,Checks!S:U,3,0),0)="A","Entry with System fund Dept","")),"")</f>
        <v/>
      </c>
      <c r="X1723" t="s">
        <v>8523</v>
      </c>
      <c r="Y1723" t="s">
        <v>389</v>
      </c>
      <c r="Z1723" t="s">
        <v>8524</v>
      </c>
      <c r="AA1723" t="s">
        <v>391</v>
      </c>
      <c r="AB1723" t="s">
        <v>125</v>
      </c>
      <c r="AC1723" s="150" t="str">
        <f>IFERROR(IF(JRF!C1736="","",IF(AND(VLOOKUP(JRF!C1736,X:AA,4,0)=JRF!B1736,VLOOKUP(JRF!C1736,X:Y,2,0)="A"),"","Inactive Dept Combo Error")),"Inactive Dept Combo Error")</f>
        <v/>
      </c>
      <c r="AD1723" t="str">
        <f>IFERROR(IF('Journal Template'!D2135="","",IF(AND(VLOOKUP('Journal Template'!D2135,X:AA,4,0)='Journal Template'!A2135,VLOOKUP('Journal Template'!D2135,X:Y,2,0)="A"),"","Inactive Dept Combo Error")),"")</f>
        <v/>
      </c>
      <c r="AK1723" s="150" t="str">
        <f>IF(JRF!B1736="","",IF(JRF!B1736=IFERROR(VLOOKUP(JRF!B1736,Checks!AI:AI,1,0),0),"Entry in Branch/Satellite BU's",""))</f>
        <v/>
      </c>
      <c r="AL1723" t="str">
        <f>IFERROR(IF('Journal Template'!A2135="","",IF('Journal Template'!A2135=IFERROR(VLOOKUP('Journal Template'!A2135,Checks!AI:AI,1,0),0),"Entry in Branch/Satellite BU's","")),"")</f>
        <v/>
      </c>
      <c r="AO1723" s="171"/>
      <c r="AP1723" s="171"/>
      <c r="AQ1723" s="171"/>
      <c r="AR1723" s="171"/>
      <c r="CI1723" t="str">
        <f>IF(JRF!F1736&gt;0,"",IF(JRF!B1736="","",IF(LEFT(JRF!B1736,1)=IFERROR(VLOOKUP(LEFT(JRF!B1736,1),$CF$2:$CF$5,1,0),0),"Product Code Required",IF(JRF!C1736="","",IF(JRF!C1736=IFERROR(VLOOKUP(JRF!C1736,$CH:$CH,1,0),0),"Product Code Required","NA")))))</f>
        <v/>
      </c>
      <c r="CJ1723" t="str">
        <f>IF(JRF!AV1736&gt;0,"",IF(JRF!Q1736="","",IF(LEFT(JRF!Q1736,1)=IFERROR(VLOOKUP(LEFT(JRF!Q1736,1),$CF$2:$CF$5,1,0),0),"Product Code Required",IF(JRF!V1736="","",IF(JRF!V1736=IFERROR(VLOOKUP(JRF!V1736,$CH:$CH,1,0),0),"Product Code Required","NA")))))</f>
        <v/>
      </c>
      <c r="CK1723" t="str">
        <f>IFERROR(IF(LEN('Journal Template'!F1734)&gt;0,"",IF('Journal Template'!A1734="","",IF(LEFT('Journal Template'!A1734,1)=IFERROR(VLOOKUP(LEFT('Journal Template'!A1734,1),Checks!$CF$2:$CF$5,1,0),0),"Product Code Required",IF('Journal Template'!D1734="","",IF('Journal Template'!D1734=IFERROR(VLOOKUP('Journal Template'!D1734,Checks!$CH:$CH,1,0),0),"Product Code Required","NA"))))),"")</f>
        <v/>
      </c>
    </row>
    <row r="1724" spans="14:89">
      <c r="N1724" t="s">
        <v>8525</v>
      </c>
      <c r="O1724" t="s">
        <v>8526</v>
      </c>
      <c r="P1724" t="s">
        <v>386</v>
      </c>
      <c r="Q1724" s="150" t="str">
        <f>IF(JRF!D1737="","",IF(IFERROR(VLOOKUP(JRF!D1737,Checks!N:P,3,0),0)="A","","Inactive account in Use"))</f>
        <v/>
      </c>
      <c r="R1724" t="str">
        <f>IFERROR(IF('Journal Template'!C2136="","",IF(IFERROR(VLOOKUP('Journal Template'!C2136,Checks!N:P,3,0),0)="A","","Inactive account in Use")),"")</f>
        <v/>
      </c>
      <c r="V1724" s="150" t="str">
        <f>IF(JRF!C1737="","",IF(IFERROR(VLOOKUP(JRF!C1737,Checks!S:U,3,0),0)="A","Entry with System fund Dept",""))</f>
        <v/>
      </c>
      <c r="W1724" t="str">
        <f>IFERROR(IF('Journal Template'!D2136="","",IF(IFERROR(VLOOKUP('Journal Template'!D2136,Checks!S:U,3,0),0)="A","Entry with System fund Dept","")),"")</f>
        <v/>
      </c>
      <c r="X1724" t="s">
        <v>8527</v>
      </c>
      <c r="Y1724" t="s">
        <v>389</v>
      </c>
      <c r="Z1724" t="s">
        <v>8528</v>
      </c>
      <c r="AA1724" t="s">
        <v>1493</v>
      </c>
      <c r="AB1724" t="s">
        <v>125</v>
      </c>
      <c r="AC1724" s="150" t="str">
        <f>IFERROR(IF(JRF!C1737="","",IF(AND(VLOOKUP(JRF!C1737,X:AA,4,0)=JRF!B1737,VLOOKUP(JRF!C1737,X:Y,2,0)="A"),"","Inactive Dept Combo Error")),"Inactive Dept Combo Error")</f>
        <v/>
      </c>
      <c r="AD1724" t="str">
        <f>IFERROR(IF('Journal Template'!D2136="","",IF(AND(VLOOKUP('Journal Template'!D2136,X:AA,4,0)='Journal Template'!A2136,VLOOKUP('Journal Template'!D2136,X:Y,2,0)="A"),"","Inactive Dept Combo Error")),"")</f>
        <v/>
      </c>
      <c r="AK1724" s="150" t="str">
        <f>IF(JRF!B1737="","",IF(JRF!B1737=IFERROR(VLOOKUP(JRF!B1737,Checks!AI:AI,1,0),0),"Entry in Branch/Satellite BU's",""))</f>
        <v/>
      </c>
      <c r="AL1724" t="str">
        <f>IFERROR(IF('Journal Template'!A2136="","",IF('Journal Template'!A2136=IFERROR(VLOOKUP('Journal Template'!A2136,Checks!AI:AI,1,0),0),"Entry in Branch/Satellite BU's","")),"")</f>
        <v/>
      </c>
      <c r="AO1724" s="171"/>
      <c r="AP1724" s="171"/>
      <c r="AQ1724" s="171"/>
      <c r="AR1724" s="171"/>
      <c r="CI1724" t="str">
        <f>IF(JRF!F1737&gt;0,"",IF(JRF!B1737="","",IF(LEFT(JRF!B1737,1)=IFERROR(VLOOKUP(LEFT(JRF!B1737,1),$CF$2:$CF$5,1,0),0),"Product Code Required",IF(JRF!C1737="","",IF(JRF!C1737=IFERROR(VLOOKUP(JRF!C1737,$CH:$CH,1,0),0),"Product Code Required","NA")))))</f>
        <v/>
      </c>
      <c r="CJ1724" t="str">
        <f>IF(JRF!AV1737&gt;0,"",IF(JRF!Q1737="","",IF(LEFT(JRF!Q1737,1)=IFERROR(VLOOKUP(LEFT(JRF!Q1737,1),$CF$2:$CF$5,1,0),0),"Product Code Required",IF(JRF!V1737="","",IF(JRF!V1737=IFERROR(VLOOKUP(JRF!V1737,$CH:$CH,1,0),0),"Product Code Required","NA")))))</f>
        <v/>
      </c>
      <c r="CK1724" t="str">
        <f>IFERROR(IF(LEN('Journal Template'!F1735)&gt;0,"",IF('Journal Template'!A1735="","",IF(LEFT('Journal Template'!A1735,1)=IFERROR(VLOOKUP(LEFT('Journal Template'!A1735,1),Checks!$CF$2:$CF$5,1,0),0),"Product Code Required",IF('Journal Template'!D1735="","",IF('Journal Template'!D1735=IFERROR(VLOOKUP('Journal Template'!D1735,Checks!$CH:$CH,1,0),0),"Product Code Required","NA"))))),"")</f>
        <v/>
      </c>
    </row>
    <row r="1725" spans="14:89">
      <c r="N1725" t="s">
        <v>8529</v>
      </c>
      <c r="O1725" t="s">
        <v>8530</v>
      </c>
      <c r="P1725" t="s">
        <v>386</v>
      </c>
      <c r="Q1725" s="150" t="str">
        <f>IF(JRF!D1738="","",IF(IFERROR(VLOOKUP(JRF!D1738,Checks!N:P,3,0),0)="A","","Inactive account in Use"))</f>
        <v/>
      </c>
      <c r="R1725" t="str">
        <f>IFERROR(IF('Journal Template'!C2137="","",IF(IFERROR(VLOOKUP('Journal Template'!C2137,Checks!N:P,3,0),0)="A","","Inactive account in Use")),"")</f>
        <v/>
      </c>
      <c r="V1725" s="150" t="str">
        <f>IF(JRF!C1738="","",IF(IFERROR(VLOOKUP(JRF!C1738,Checks!S:U,3,0),0)="A","Entry with System fund Dept",""))</f>
        <v/>
      </c>
      <c r="W1725" t="str">
        <f>IFERROR(IF('Journal Template'!D2137="","",IF(IFERROR(VLOOKUP('Journal Template'!D2137,Checks!S:U,3,0),0)="A","Entry with System fund Dept","")),"")</f>
        <v/>
      </c>
      <c r="X1725" t="s">
        <v>8531</v>
      </c>
      <c r="Y1725" t="s">
        <v>386</v>
      </c>
      <c r="Z1725" t="s">
        <v>8532</v>
      </c>
      <c r="AA1725" t="s">
        <v>3581</v>
      </c>
      <c r="AB1725" t="s">
        <v>125</v>
      </c>
      <c r="AC1725" s="150" t="str">
        <f>IFERROR(IF(JRF!C1738="","",IF(AND(VLOOKUP(JRF!C1738,X:AA,4,0)=JRF!B1738,VLOOKUP(JRF!C1738,X:Y,2,0)="A"),"","Inactive Dept Combo Error")),"Inactive Dept Combo Error")</f>
        <v/>
      </c>
      <c r="AD1725" t="str">
        <f>IFERROR(IF('Journal Template'!D2137="","",IF(AND(VLOOKUP('Journal Template'!D2137,X:AA,4,0)='Journal Template'!A2137,VLOOKUP('Journal Template'!D2137,X:Y,2,0)="A"),"","Inactive Dept Combo Error")),"")</f>
        <v/>
      </c>
      <c r="AK1725" s="150" t="str">
        <f>IF(JRF!B1738="","",IF(JRF!B1738=IFERROR(VLOOKUP(JRF!B1738,Checks!AI:AI,1,0),0),"Entry in Branch/Satellite BU's",""))</f>
        <v/>
      </c>
      <c r="AL1725" t="str">
        <f>IFERROR(IF('Journal Template'!A2137="","",IF('Journal Template'!A2137=IFERROR(VLOOKUP('Journal Template'!A2137,Checks!AI:AI,1,0),0),"Entry in Branch/Satellite BU's","")),"")</f>
        <v/>
      </c>
      <c r="AO1725" s="171"/>
      <c r="AP1725" s="171"/>
      <c r="AQ1725" s="171"/>
      <c r="AR1725" s="171"/>
      <c r="CI1725" t="str">
        <f>IF(JRF!F1738&gt;0,"",IF(JRF!B1738="","",IF(LEFT(JRF!B1738,1)=IFERROR(VLOOKUP(LEFT(JRF!B1738,1),$CF$2:$CF$5,1,0),0),"Product Code Required",IF(JRF!C1738="","",IF(JRF!C1738=IFERROR(VLOOKUP(JRF!C1738,$CH:$CH,1,0),0),"Product Code Required","NA")))))</f>
        <v/>
      </c>
      <c r="CJ1725" t="str">
        <f>IF(JRF!AV1738&gt;0,"",IF(JRF!Q1738="","",IF(LEFT(JRF!Q1738,1)=IFERROR(VLOOKUP(LEFT(JRF!Q1738,1),$CF$2:$CF$5,1,0),0),"Product Code Required",IF(JRF!V1738="","",IF(JRF!V1738=IFERROR(VLOOKUP(JRF!V1738,$CH:$CH,1,0),0),"Product Code Required","NA")))))</f>
        <v/>
      </c>
      <c r="CK1725" t="str">
        <f>IFERROR(IF(LEN('Journal Template'!F1736)&gt;0,"",IF('Journal Template'!A1736="","",IF(LEFT('Journal Template'!A1736,1)=IFERROR(VLOOKUP(LEFT('Journal Template'!A1736,1),Checks!$CF$2:$CF$5,1,0),0),"Product Code Required",IF('Journal Template'!D1736="","",IF('Journal Template'!D1736=IFERROR(VLOOKUP('Journal Template'!D1736,Checks!$CH:$CH,1,0),0),"Product Code Required","NA"))))),"")</f>
        <v/>
      </c>
    </row>
    <row r="1726" spans="14:89">
      <c r="N1726" t="s">
        <v>8533</v>
      </c>
      <c r="O1726" t="s">
        <v>8534</v>
      </c>
      <c r="P1726" t="s">
        <v>386</v>
      </c>
      <c r="Q1726" s="150" t="str">
        <f>IF(JRF!D1739="","",IF(IFERROR(VLOOKUP(JRF!D1739,Checks!N:P,3,0),0)="A","","Inactive account in Use"))</f>
        <v/>
      </c>
      <c r="R1726" t="str">
        <f>IFERROR(IF('Journal Template'!C2138="","",IF(IFERROR(VLOOKUP('Journal Template'!C2138,Checks!N:P,3,0),0)="A","","Inactive account in Use")),"")</f>
        <v/>
      </c>
      <c r="V1726" s="150" t="str">
        <f>IF(JRF!C1739="","",IF(IFERROR(VLOOKUP(JRF!C1739,Checks!S:U,3,0),0)="A","Entry with System fund Dept",""))</f>
        <v/>
      </c>
      <c r="W1726" t="str">
        <f>IFERROR(IF('Journal Template'!D2138="","",IF(IFERROR(VLOOKUP('Journal Template'!D2138,Checks!S:U,3,0),0)="A","Entry with System fund Dept","")),"")</f>
        <v/>
      </c>
      <c r="X1726" t="s">
        <v>8535</v>
      </c>
      <c r="Y1726" t="s">
        <v>389</v>
      </c>
      <c r="Z1726" t="s">
        <v>8536</v>
      </c>
      <c r="AA1726" t="s">
        <v>391</v>
      </c>
      <c r="AB1726" t="s">
        <v>125</v>
      </c>
      <c r="AC1726" s="150" t="str">
        <f>IFERROR(IF(JRF!C1739="","",IF(AND(VLOOKUP(JRF!C1739,X:AA,4,0)=JRF!B1739,VLOOKUP(JRF!C1739,X:Y,2,0)="A"),"","Inactive Dept Combo Error")),"Inactive Dept Combo Error")</f>
        <v/>
      </c>
      <c r="AD1726" t="str">
        <f>IFERROR(IF('Journal Template'!D2138="","",IF(AND(VLOOKUP('Journal Template'!D2138,X:AA,4,0)='Journal Template'!A2138,VLOOKUP('Journal Template'!D2138,X:Y,2,0)="A"),"","Inactive Dept Combo Error")),"")</f>
        <v/>
      </c>
      <c r="AK1726" s="150" t="str">
        <f>IF(JRF!B1739="","",IF(JRF!B1739=IFERROR(VLOOKUP(JRF!B1739,Checks!AI:AI,1,0),0),"Entry in Branch/Satellite BU's",""))</f>
        <v/>
      </c>
      <c r="AL1726" t="str">
        <f>IFERROR(IF('Journal Template'!A2138="","",IF('Journal Template'!A2138=IFERROR(VLOOKUP('Journal Template'!A2138,Checks!AI:AI,1,0),0),"Entry in Branch/Satellite BU's","")),"")</f>
        <v/>
      </c>
      <c r="AO1726" s="171"/>
      <c r="AP1726" s="171"/>
      <c r="AQ1726" s="171"/>
      <c r="AR1726" s="171"/>
      <c r="CI1726" t="str">
        <f>IF(JRF!F1739&gt;0,"",IF(JRF!B1739="","",IF(LEFT(JRF!B1739,1)=IFERROR(VLOOKUP(LEFT(JRF!B1739,1),$CF$2:$CF$5,1,0),0),"Product Code Required",IF(JRF!C1739="","",IF(JRF!C1739=IFERROR(VLOOKUP(JRF!C1739,$CH:$CH,1,0),0),"Product Code Required","NA")))))</f>
        <v/>
      </c>
      <c r="CJ1726" t="str">
        <f>IF(JRF!AV1739&gt;0,"",IF(JRF!Q1739="","",IF(LEFT(JRF!Q1739,1)=IFERROR(VLOOKUP(LEFT(JRF!Q1739,1),$CF$2:$CF$5,1,0),0),"Product Code Required",IF(JRF!V1739="","",IF(JRF!V1739=IFERROR(VLOOKUP(JRF!V1739,$CH:$CH,1,0),0),"Product Code Required","NA")))))</f>
        <v/>
      </c>
      <c r="CK1726" t="str">
        <f>IFERROR(IF(LEN('Journal Template'!F1737)&gt;0,"",IF('Journal Template'!A1737="","",IF(LEFT('Journal Template'!A1737,1)=IFERROR(VLOOKUP(LEFT('Journal Template'!A1737,1),Checks!$CF$2:$CF$5,1,0),0),"Product Code Required",IF('Journal Template'!D1737="","",IF('Journal Template'!D1737=IFERROR(VLOOKUP('Journal Template'!D1737,Checks!$CH:$CH,1,0),0),"Product Code Required","NA"))))),"")</f>
        <v/>
      </c>
    </row>
    <row r="1727" spans="14:89">
      <c r="N1727" t="s">
        <v>8537</v>
      </c>
      <c r="O1727" t="s">
        <v>8538</v>
      </c>
      <c r="P1727" t="s">
        <v>386</v>
      </c>
      <c r="Q1727" s="150" t="str">
        <f>IF(JRF!D1740="","",IF(IFERROR(VLOOKUP(JRF!D1740,Checks!N:P,3,0),0)="A","","Inactive account in Use"))</f>
        <v/>
      </c>
      <c r="R1727" t="str">
        <f>IFERROR(IF('Journal Template'!C2139="","",IF(IFERROR(VLOOKUP('Journal Template'!C2139,Checks!N:P,3,0),0)="A","","Inactive account in Use")),"")</f>
        <v/>
      </c>
      <c r="V1727" s="150" t="str">
        <f>IF(JRF!C1740="","",IF(IFERROR(VLOOKUP(JRF!C1740,Checks!S:U,3,0),0)="A","Entry with System fund Dept",""))</f>
        <v/>
      </c>
      <c r="W1727" t="str">
        <f>IFERROR(IF('Journal Template'!D2139="","",IF(IFERROR(VLOOKUP('Journal Template'!D2139,Checks!S:U,3,0),0)="A","Entry with System fund Dept","")),"")</f>
        <v/>
      </c>
      <c r="X1727" t="s">
        <v>8539</v>
      </c>
      <c r="Y1727" t="s">
        <v>389</v>
      </c>
      <c r="Z1727" t="s">
        <v>8540</v>
      </c>
      <c r="AA1727" t="s">
        <v>1493</v>
      </c>
      <c r="AB1727" t="s">
        <v>125</v>
      </c>
      <c r="AC1727" s="150" t="str">
        <f>IFERROR(IF(JRF!C1740="","",IF(AND(VLOOKUP(JRF!C1740,X:AA,4,0)=JRF!B1740,VLOOKUP(JRF!C1740,X:Y,2,0)="A"),"","Inactive Dept Combo Error")),"Inactive Dept Combo Error")</f>
        <v/>
      </c>
      <c r="AD1727" t="str">
        <f>IFERROR(IF('Journal Template'!D2139="","",IF(AND(VLOOKUP('Journal Template'!D2139,X:AA,4,0)='Journal Template'!A2139,VLOOKUP('Journal Template'!D2139,X:Y,2,0)="A"),"","Inactive Dept Combo Error")),"")</f>
        <v/>
      </c>
      <c r="AK1727" s="150" t="str">
        <f>IF(JRF!B1740="","",IF(JRF!B1740=IFERROR(VLOOKUP(JRF!B1740,Checks!AI:AI,1,0),0),"Entry in Branch/Satellite BU's",""))</f>
        <v/>
      </c>
      <c r="AL1727" t="str">
        <f>IFERROR(IF('Journal Template'!A2139="","",IF('Journal Template'!A2139=IFERROR(VLOOKUP('Journal Template'!A2139,Checks!AI:AI,1,0),0),"Entry in Branch/Satellite BU's","")),"")</f>
        <v/>
      </c>
      <c r="AO1727" s="171"/>
      <c r="AP1727" s="171"/>
      <c r="AQ1727" s="171"/>
      <c r="AR1727" s="171"/>
      <c r="CI1727" t="str">
        <f>IF(JRF!F1740&gt;0,"",IF(JRF!B1740="","",IF(LEFT(JRF!B1740,1)=IFERROR(VLOOKUP(LEFT(JRF!B1740,1),$CF$2:$CF$5,1,0),0),"Product Code Required",IF(JRF!C1740="","",IF(JRF!C1740=IFERROR(VLOOKUP(JRF!C1740,$CH:$CH,1,0),0),"Product Code Required","NA")))))</f>
        <v/>
      </c>
      <c r="CJ1727" t="str">
        <f>IF(JRF!AV1740&gt;0,"",IF(JRF!Q1740="","",IF(LEFT(JRF!Q1740,1)=IFERROR(VLOOKUP(LEFT(JRF!Q1740,1),$CF$2:$CF$5,1,0),0),"Product Code Required",IF(JRF!V1740="","",IF(JRF!V1740=IFERROR(VLOOKUP(JRF!V1740,$CH:$CH,1,0),0),"Product Code Required","NA")))))</f>
        <v/>
      </c>
      <c r="CK1727" t="str">
        <f>IFERROR(IF(LEN('Journal Template'!F1738)&gt;0,"",IF('Journal Template'!A1738="","",IF(LEFT('Journal Template'!A1738,1)=IFERROR(VLOOKUP(LEFT('Journal Template'!A1738,1),Checks!$CF$2:$CF$5,1,0),0),"Product Code Required",IF('Journal Template'!D1738="","",IF('Journal Template'!D1738=IFERROR(VLOOKUP('Journal Template'!D1738,Checks!$CH:$CH,1,0),0),"Product Code Required","NA"))))),"")</f>
        <v/>
      </c>
    </row>
    <row r="1728" spans="14:89">
      <c r="N1728" t="s">
        <v>8541</v>
      </c>
      <c r="O1728" t="s">
        <v>8542</v>
      </c>
      <c r="P1728" t="s">
        <v>386</v>
      </c>
      <c r="Q1728" s="150" t="str">
        <f>IF(JRF!D1741="","",IF(IFERROR(VLOOKUP(JRF!D1741,Checks!N:P,3,0),0)="A","","Inactive account in Use"))</f>
        <v/>
      </c>
      <c r="R1728" t="str">
        <f>IFERROR(IF('Journal Template'!C2140="","",IF(IFERROR(VLOOKUP('Journal Template'!C2140,Checks!N:P,3,0),0)="A","","Inactive account in Use")),"")</f>
        <v/>
      </c>
      <c r="V1728" s="150" t="str">
        <f>IF(JRF!C1741="","",IF(IFERROR(VLOOKUP(JRF!C1741,Checks!S:U,3,0),0)="A","Entry with System fund Dept",""))</f>
        <v/>
      </c>
      <c r="W1728" t="str">
        <f>IFERROR(IF('Journal Template'!D2140="","",IF(IFERROR(VLOOKUP('Journal Template'!D2140,Checks!S:U,3,0),0)="A","Entry with System fund Dept","")),"")</f>
        <v/>
      </c>
      <c r="X1728" t="s">
        <v>8543</v>
      </c>
      <c r="Y1728" t="s">
        <v>386</v>
      </c>
      <c r="Z1728" t="s">
        <v>8544</v>
      </c>
      <c r="AA1728" t="s">
        <v>3581</v>
      </c>
      <c r="AB1728" t="s">
        <v>125</v>
      </c>
      <c r="AC1728" s="150" t="str">
        <f>IFERROR(IF(JRF!C1741="","",IF(AND(VLOOKUP(JRF!C1741,X:AA,4,0)=JRF!B1741,VLOOKUP(JRF!C1741,X:Y,2,0)="A"),"","Inactive Dept Combo Error")),"Inactive Dept Combo Error")</f>
        <v/>
      </c>
      <c r="AD1728" t="str">
        <f>IFERROR(IF('Journal Template'!D2140="","",IF(AND(VLOOKUP('Journal Template'!D2140,X:AA,4,0)='Journal Template'!A2140,VLOOKUP('Journal Template'!D2140,X:Y,2,0)="A"),"","Inactive Dept Combo Error")),"")</f>
        <v/>
      </c>
      <c r="AK1728" s="150" t="str">
        <f>IF(JRF!B1741="","",IF(JRF!B1741=IFERROR(VLOOKUP(JRF!B1741,Checks!AI:AI,1,0),0),"Entry in Branch/Satellite BU's",""))</f>
        <v/>
      </c>
      <c r="AL1728" t="str">
        <f>IFERROR(IF('Journal Template'!A2140="","",IF('Journal Template'!A2140=IFERROR(VLOOKUP('Journal Template'!A2140,Checks!AI:AI,1,0),0),"Entry in Branch/Satellite BU's","")),"")</f>
        <v/>
      </c>
      <c r="AO1728" s="171"/>
      <c r="AP1728" s="171"/>
      <c r="AQ1728" s="171"/>
      <c r="AR1728" s="171"/>
      <c r="CI1728" t="str">
        <f>IF(JRF!F1741&gt;0,"",IF(JRF!B1741="","",IF(LEFT(JRF!B1741,1)=IFERROR(VLOOKUP(LEFT(JRF!B1741,1),$CF$2:$CF$5,1,0),0),"Product Code Required",IF(JRF!C1741="","",IF(JRF!C1741=IFERROR(VLOOKUP(JRF!C1741,$CH:$CH,1,0),0),"Product Code Required","NA")))))</f>
        <v/>
      </c>
      <c r="CJ1728" t="str">
        <f>IF(JRF!AV1741&gt;0,"",IF(JRF!Q1741="","",IF(LEFT(JRF!Q1741,1)=IFERROR(VLOOKUP(LEFT(JRF!Q1741,1),$CF$2:$CF$5,1,0),0),"Product Code Required",IF(JRF!V1741="","",IF(JRF!V1741=IFERROR(VLOOKUP(JRF!V1741,$CH:$CH,1,0),0),"Product Code Required","NA")))))</f>
        <v/>
      </c>
      <c r="CK1728" t="str">
        <f>IFERROR(IF(LEN('Journal Template'!F1739)&gt;0,"",IF('Journal Template'!A1739="","",IF(LEFT('Journal Template'!A1739,1)=IFERROR(VLOOKUP(LEFT('Journal Template'!A1739,1),Checks!$CF$2:$CF$5,1,0),0),"Product Code Required",IF('Journal Template'!D1739="","",IF('Journal Template'!D1739=IFERROR(VLOOKUP('Journal Template'!D1739,Checks!$CH:$CH,1,0),0),"Product Code Required","NA"))))),"")</f>
        <v/>
      </c>
    </row>
    <row r="1729" spans="14:89">
      <c r="N1729" t="s">
        <v>8545</v>
      </c>
      <c r="O1729" t="s">
        <v>8546</v>
      </c>
      <c r="P1729" t="s">
        <v>386</v>
      </c>
      <c r="Q1729" s="150" t="str">
        <f>IF(JRF!D1742="","",IF(IFERROR(VLOOKUP(JRF!D1742,Checks!N:P,3,0),0)="A","","Inactive account in Use"))</f>
        <v/>
      </c>
      <c r="R1729" t="str">
        <f>IFERROR(IF('Journal Template'!C2141="","",IF(IFERROR(VLOOKUP('Journal Template'!C2141,Checks!N:P,3,0),0)="A","","Inactive account in Use")),"")</f>
        <v/>
      </c>
      <c r="V1729" s="150" t="str">
        <f>IF(JRF!C1742="","",IF(IFERROR(VLOOKUP(JRF!C1742,Checks!S:U,3,0),0)="A","Entry with System fund Dept",""))</f>
        <v/>
      </c>
      <c r="W1729" t="str">
        <f>IFERROR(IF('Journal Template'!D2141="","",IF(IFERROR(VLOOKUP('Journal Template'!D2141,Checks!S:U,3,0),0)="A","Entry with System fund Dept","")),"")</f>
        <v/>
      </c>
      <c r="X1729" t="s">
        <v>8547</v>
      </c>
      <c r="Y1729" t="s">
        <v>389</v>
      </c>
      <c r="Z1729" t="s">
        <v>8548</v>
      </c>
      <c r="AA1729" t="s">
        <v>391</v>
      </c>
      <c r="AB1729" t="s">
        <v>125</v>
      </c>
      <c r="AC1729" s="150" t="str">
        <f>IFERROR(IF(JRF!C1742="","",IF(AND(VLOOKUP(JRF!C1742,X:AA,4,0)=JRF!B1742,VLOOKUP(JRF!C1742,X:Y,2,0)="A"),"","Inactive Dept Combo Error")),"Inactive Dept Combo Error")</f>
        <v/>
      </c>
      <c r="AD1729" t="str">
        <f>IFERROR(IF('Journal Template'!D2141="","",IF(AND(VLOOKUP('Journal Template'!D2141,X:AA,4,0)='Journal Template'!A2141,VLOOKUP('Journal Template'!D2141,X:Y,2,0)="A"),"","Inactive Dept Combo Error")),"")</f>
        <v/>
      </c>
      <c r="AK1729" s="150" t="str">
        <f>IF(JRF!B1742="","",IF(JRF!B1742=IFERROR(VLOOKUP(JRF!B1742,Checks!AI:AI,1,0),0),"Entry in Branch/Satellite BU's",""))</f>
        <v/>
      </c>
      <c r="AL1729" t="str">
        <f>IFERROR(IF('Journal Template'!A2141="","",IF('Journal Template'!A2141=IFERROR(VLOOKUP('Journal Template'!A2141,Checks!AI:AI,1,0),0),"Entry in Branch/Satellite BU's","")),"")</f>
        <v/>
      </c>
      <c r="AO1729" s="171"/>
      <c r="AP1729" s="171"/>
      <c r="AQ1729" s="171"/>
      <c r="AR1729" s="171"/>
      <c r="CI1729" t="str">
        <f>IF(JRF!F1742&gt;0,"",IF(JRF!B1742="","",IF(LEFT(JRF!B1742,1)=IFERROR(VLOOKUP(LEFT(JRF!B1742,1),$CF$2:$CF$5,1,0),0),"Product Code Required",IF(JRF!C1742="","",IF(JRF!C1742=IFERROR(VLOOKUP(JRF!C1742,$CH:$CH,1,0),0),"Product Code Required","NA")))))</f>
        <v/>
      </c>
      <c r="CJ1729" t="str">
        <f>IF(JRF!AV1742&gt;0,"",IF(JRF!Q1742="","",IF(LEFT(JRF!Q1742,1)=IFERROR(VLOOKUP(LEFT(JRF!Q1742,1),$CF$2:$CF$5,1,0),0),"Product Code Required",IF(JRF!V1742="","",IF(JRF!V1742=IFERROR(VLOOKUP(JRF!V1742,$CH:$CH,1,0),0),"Product Code Required","NA")))))</f>
        <v/>
      </c>
      <c r="CK1729" t="str">
        <f>IFERROR(IF(LEN('Journal Template'!F1740)&gt;0,"",IF('Journal Template'!A1740="","",IF(LEFT('Journal Template'!A1740,1)=IFERROR(VLOOKUP(LEFT('Journal Template'!A1740,1),Checks!$CF$2:$CF$5,1,0),0),"Product Code Required",IF('Journal Template'!D1740="","",IF('Journal Template'!D1740=IFERROR(VLOOKUP('Journal Template'!D1740,Checks!$CH:$CH,1,0),0),"Product Code Required","NA"))))),"")</f>
        <v/>
      </c>
    </row>
    <row r="1730" spans="14:89">
      <c r="N1730" t="s">
        <v>8549</v>
      </c>
      <c r="O1730" t="s">
        <v>8550</v>
      </c>
      <c r="P1730" t="s">
        <v>386</v>
      </c>
      <c r="Q1730" s="150" t="str">
        <f>IF(JRF!D1743="","",IF(IFERROR(VLOOKUP(JRF!D1743,Checks!N:P,3,0),0)="A","","Inactive account in Use"))</f>
        <v/>
      </c>
      <c r="R1730" t="str">
        <f>IFERROR(IF('Journal Template'!C2142="","",IF(IFERROR(VLOOKUP('Journal Template'!C2142,Checks!N:P,3,0),0)="A","","Inactive account in Use")),"")</f>
        <v/>
      </c>
      <c r="V1730" s="150" t="str">
        <f>IF(JRF!C1743="","",IF(IFERROR(VLOOKUP(JRF!C1743,Checks!S:U,3,0),0)="A","Entry with System fund Dept",""))</f>
        <v/>
      </c>
      <c r="W1730" t="str">
        <f>IFERROR(IF('Journal Template'!D2142="","",IF(IFERROR(VLOOKUP('Journal Template'!D2142,Checks!S:U,3,0),0)="A","Entry with System fund Dept","")),"")</f>
        <v/>
      </c>
      <c r="X1730" t="s">
        <v>8551</v>
      </c>
      <c r="Y1730" t="s">
        <v>389</v>
      </c>
      <c r="Z1730" t="s">
        <v>8552</v>
      </c>
      <c r="AA1730" t="s">
        <v>1493</v>
      </c>
      <c r="AB1730" t="s">
        <v>125</v>
      </c>
      <c r="AC1730" s="150" t="str">
        <f>IFERROR(IF(JRF!C1743="","",IF(AND(VLOOKUP(JRF!C1743,X:AA,4,0)=JRF!B1743,VLOOKUP(JRF!C1743,X:Y,2,0)="A"),"","Inactive Dept Combo Error")),"Inactive Dept Combo Error")</f>
        <v/>
      </c>
      <c r="AD1730" t="str">
        <f>IFERROR(IF('Journal Template'!D2142="","",IF(AND(VLOOKUP('Journal Template'!D2142,X:AA,4,0)='Journal Template'!A2142,VLOOKUP('Journal Template'!D2142,X:Y,2,0)="A"),"","Inactive Dept Combo Error")),"")</f>
        <v/>
      </c>
      <c r="AK1730" s="150" t="str">
        <f>IF(JRF!B1743="","",IF(JRF!B1743=IFERROR(VLOOKUP(JRF!B1743,Checks!AI:AI,1,0),0),"Entry in Branch/Satellite BU's",""))</f>
        <v/>
      </c>
      <c r="AL1730" t="str">
        <f>IFERROR(IF('Journal Template'!A2142="","",IF('Journal Template'!A2142=IFERROR(VLOOKUP('Journal Template'!A2142,Checks!AI:AI,1,0),0),"Entry in Branch/Satellite BU's","")),"")</f>
        <v/>
      </c>
      <c r="AO1730" s="171"/>
      <c r="AP1730" s="171"/>
      <c r="AQ1730" s="171"/>
      <c r="AR1730" s="171"/>
      <c r="CI1730" t="str">
        <f>IF(JRF!F1743&gt;0,"",IF(JRF!B1743="","",IF(LEFT(JRF!B1743,1)=IFERROR(VLOOKUP(LEFT(JRF!B1743,1),$CF$2:$CF$5,1,0),0),"Product Code Required",IF(JRF!C1743="","",IF(JRF!C1743=IFERROR(VLOOKUP(JRF!C1743,$CH:$CH,1,0),0),"Product Code Required","NA")))))</f>
        <v/>
      </c>
      <c r="CJ1730" t="str">
        <f>IF(JRF!AV1743&gt;0,"",IF(JRF!Q1743="","",IF(LEFT(JRF!Q1743,1)=IFERROR(VLOOKUP(LEFT(JRF!Q1743,1),$CF$2:$CF$5,1,0),0),"Product Code Required",IF(JRF!V1743="","",IF(JRF!V1743=IFERROR(VLOOKUP(JRF!V1743,$CH:$CH,1,0),0),"Product Code Required","NA")))))</f>
        <v/>
      </c>
      <c r="CK1730" t="str">
        <f>IFERROR(IF(LEN('Journal Template'!F1741)&gt;0,"",IF('Journal Template'!A1741="","",IF(LEFT('Journal Template'!A1741,1)=IFERROR(VLOOKUP(LEFT('Journal Template'!A1741,1),Checks!$CF$2:$CF$5,1,0),0),"Product Code Required",IF('Journal Template'!D1741="","",IF('Journal Template'!D1741=IFERROR(VLOOKUP('Journal Template'!D1741,Checks!$CH:$CH,1,0),0),"Product Code Required","NA"))))),"")</f>
        <v/>
      </c>
    </row>
    <row r="1731" spans="14:89">
      <c r="N1731" t="s">
        <v>8553</v>
      </c>
      <c r="O1731" t="s">
        <v>8554</v>
      </c>
      <c r="P1731" t="s">
        <v>386</v>
      </c>
      <c r="Q1731" s="150" t="str">
        <f>IF(JRF!D1744="","",IF(IFERROR(VLOOKUP(JRF!D1744,Checks!N:P,3,0),0)="A","","Inactive account in Use"))</f>
        <v/>
      </c>
      <c r="R1731" t="str">
        <f>IFERROR(IF('Journal Template'!C2143="","",IF(IFERROR(VLOOKUP('Journal Template'!C2143,Checks!N:P,3,0),0)="A","","Inactive account in Use")),"")</f>
        <v/>
      </c>
      <c r="V1731" s="150" t="str">
        <f>IF(JRF!C1744="","",IF(IFERROR(VLOOKUP(JRF!C1744,Checks!S:U,3,0),0)="A","Entry with System fund Dept",""))</f>
        <v/>
      </c>
      <c r="W1731" t="str">
        <f>IFERROR(IF('Journal Template'!D2143="","",IF(IFERROR(VLOOKUP('Journal Template'!D2143,Checks!S:U,3,0),0)="A","Entry with System fund Dept","")),"")</f>
        <v/>
      </c>
      <c r="X1731" t="s">
        <v>8555</v>
      </c>
      <c r="Y1731" t="s">
        <v>386</v>
      </c>
      <c r="Z1731" t="s">
        <v>8556</v>
      </c>
      <c r="AA1731" t="s">
        <v>3581</v>
      </c>
      <c r="AB1731" t="s">
        <v>125</v>
      </c>
      <c r="AC1731" s="150" t="str">
        <f>IFERROR(IF(JRF!C1744="","",IF(AND(VLOOKUP(JRF!C1744,X:AA,4,0)=JRF!B1744,VLOOKUP(JRF!C1744,X:Y,2,0)="A"),"","Inactive Dept Combo Error")),"Inactive Dept Combo Error")</f>
        <v/>
      </c>
      <c r="AD1731" t="str">
        <f>IFERROR(IF('Journal Template'!D2143="","",IF(AND(VLOOKUP('Journal Template'!D2143,X:AA,4,0)='Journal Template'!A2143,VLOOKUP('Journal Template'!D2143,X:Y,2,0)="A"),"","Inactive Dept Combo Error")),"")</f>
        <v/>
      </c>
      <c r="AK1731" s="150" t="str">
        <f>IF(JRF!B1744="","",IF(JRF!B1744=IFERROR(VLOOKUP(JRF!B1744,Checks!AI:AI,1,0),0),"Entry in Branch/Satellite BU's",""))</f>
        <v/>
      </c>
      <c r="AL1731" t="str">
        <f>IFERROR(IF('Journal Template'!A2143="","",IF('Journal Template'!A2143=IFERROR(VLOOKUP('Journal Template'!A2143,Checks!AI:AI,1,0),0),"Entry in Branch/Satellite BU's","")),"")</f>
        <v/>
      </c>
      <c r="AO1731" s="171"/>
      <c r="AP1731" s="171"/>
      <c r="AQ1731" s="171"/>
      <c r="AR1731" s="171"/>
      <c r="CI1731" t="str">
        <f>IF(JRF!F1744&gt;0,"",IF(JRF!B1744="","",IF(LEFT(JRF!B1744,1)=IFERROR(VLOOKUP(LEFT(JRF!B1744,1),$CF$2:$CF$5,1,0),0),"Product Code Required",IF(JRF!C1744="","",IF(JRF!C1744=IFERROR(VLOOKUP(JRF!C1744,$CH:$CH,1,0),0),"Product Code Required","NA")))))</f>
        <v/>
      </c>
      <c r="CJ1731" t="str">
        <f>IF(JRF!AV1744&gt;0,"",IF(JRF!Q1744="","",IF(LEFT(JRF!Q1744,1)=IFERROR(VLOOKUP(LEFT(JRF!Q1744,1),$CF$2:$CF$5,1,0),0),"Product Code Required",IF(JRF!V1744="","",IF(JRF!V1744=IFERROR(VLOOKUP(JRF!V1744,$CH:$CH,1,0),0),"Product Code Required","NA")))))</f>
        <v/>
      </c>
      <c r="CK1731" t="str">
        <f>IFERROR(IF(LEN('Journal Template'!F1742)&gt;0,"",IF('Journal Template'!A1742="","",IF(LEFT('Journal Template'!A1742,1)=IFERROR(VLOOKUP(LEFT('Journal Template'!A1742,1),Checks!$CF$2:$CF$5,1,0),0),"Product Code Required",IF('Journal Template'!D1742="","",IF('Journal Template'!D1742=IFERROR(VLOOKUP('Journal Template'!D1742,Checks!$CH:$CH,1,0),0),"Product Code Required","NA"))))),"")</f>
        <v/>
      </c>
    </row>
    <row r="1732" spans="14:89">
      <c r="N1732" t="s">
        <v>8557</v>
      </c>
      <c r="O1732" t="s">
        <v>8558</v>
      </c>
      <c r="P1732" t="s">
        <v>386</v>
      </c>
      <c r="Q1732" s="150" t="str">
        <f>IF(JRF!D1745="","",IF(IFERROR(VLOOKUP(JRF!D1745,Checks!N:P,3,0),0)="A","","Inactive account in Use"))</f>
        <v/>
      </c>
      <c r="R1732" t="str">
        <f>IFERROR(IF('Journal Template'!C2144="","",IF(IFERROR(VLOOKUP('Journal Template'!C2144,Checks!N:P,3,0),0)="A","","Inactive account in Use")),"")</f>
        <v/>
      </c>
      <c r="V1732" s="150" t="str">
        <f>IF(JRF!C1745="","",IF(IFERROR(VLOOKUP(JRF!C1745,Checks!S:U,3,0),0)="A","Entry with System fund Dept",""))</f>
        <v/>
      </c>
      <c r="W1732" t="str">
        <f>IFERROR(IF('Journal Template'!D2144="","",IF(IFERROR(VLOOKUP('Journal Template'!D2144,Checks!S:U,3,0),0)="A","Entry with System fund Dept","")),"")</f>
        <v/>
      </c>
      <c r="X1732" t="s">
        <v>8559</v>
      </c>
      <c r="Y1732" t="s">
        <v>389</v>
      </c>
      <c r="Z1732" t="s">
        <v>8560</v>
      </c>
      <c r="AA1732" t="s">
        <v>391</v>
      </c>
      <c r="AB1732" t="s">
        <v>125</v>
      </c>
      <c r="AC1732" s="150" t="str">
        <f>IFERROR(IF(JRF!C1745="","",IF(AND(VLOOKUP(JRF!C1745,X:AA,4,0)=JRF!B1745,VLOOKUP(JRF!C1745,X:Y,2,0)="A"),"","Inactive Dept Combo Error")),"Inactive Dept Combo Error")</f>
        <v/>
      </c>
      <c r="AD1732" t="str">
        <f>IFERROR(IF('Journal Template'!D2144="","",IF(AND(VLOOKUP('Journal Template'!D2144,X:AA,4,0)='Journal Template'!A2144,VLOOKUP('Journal Template'!D2144,X:Y,2,0)="A"),"","Inactive Dept Combo Error")),"")</f>
        <v/>
      </c>
      <c r="AK1732" s="150" t="str">
        <f>IF(JRF!B1745="","",IF(JRF!B1745=IFERROR(VLOOKUP(JRF!B1745,Checks!AI:AI,1,0),0),"Entry in Branch/Satellite BU's",""))</f>
        <v/>
      </c>
      <c r="AL1732" t="str">
        <f>IFERROR(IF('Journal Template'!A2144="","",IF('Journal Template'!A2144=IFERROR(VLOOKUP('Journal Template'!A2144,Checks!AI:AI,1,0),0),"Entry in Branch/Satellite BU's","")),"")</f>
        <v/>
      </c>
      <c r="AO1732" s="171"/>
      <c r="AP1732" s="171"/>
      <c r="AQ1732" s="171"/>
      <c r="AR1732" s="171"/>
      <c r="CI1732" t="str">
        <f>IF(JRF!F1745&gt;0,"",IF(JRF!B1745="","",IF(LEFT(JRF!B1745,1)=IFERROR(VLOOKUP(LEFT(JRF!B1745,1),$CF$2:$CF$5,1,0),0),"Product Code Required",IF(JRF!C1745="","",IF(JRF!C1745=IFERROR(VLOOKUP(JRF!C1745,$CH:$CH,1,0),0),"Product Code Required","NA")))))</f>
        <v/>
      </c>
      <c r="CJ1732" t="str">
        <f>IF(JRF!AV1745&gt;0,"",IF(JRF!Q1745="","",IF(LEFT(JRF!Q1745,1)=IFERROR(VLOOKUP(LEFT(JRF!Q1745,1),$CF$2:$CF$5,1,0),0),"Product Code Required",IF(JRF!V1745="","",IF(JRF!V1745=IFERROR(VLOOKUP(JRF!V1745,$CH:$CH,1,0),0),"Product Code Required","NA")))))</f>
        <v/>
      </c>
      <c r="CK1732" t="str">
        <f>IFERROR(IF(LEN('Journal Template'!F1743)&gt;0,"",IF('Journal Template'!A1743="","",IF(LEFT('Journal Template'!A1743,1)=IFERROR(VLOOKUP(LEFT('Journal Template'!A1743,1),Checks!$CF$2:$CF$5,1,0),0),"Product Code Required",IF('Journal Template'!D1743="","",IF('Journal Template'!D1743=IFERROR(VLOOKUP('Journal Template'!D1743,Checks!$CH:$CH,1,0),0),"Product Code Required","NA"))))),"")</f>
        <v/>
      </c>
    </row>
    <row r="1733" spans="14:89">
      <c r="N1733" t="s">
        <v>8561</v>
      </c>
      <c r="O1733" t="s">
        <v>8562</v>
      </c>
      <c r="P1733" t="s">
        <v>386</v>
      </c>
      <c r="Q1733" s="150" t="str">
        <f>IF(JRF!D1746="","",IF(IFERROR(VLOOKUP(JRF!D1746,Checks!N:P,3,0),0)="A","","Inactive account in Use"))</f>
        <v/>
      </c>
      <c r="R1733" t="str">
        <f>IFERROR(IF('Journal Template'!C2145="","",IF(IFERROR(VLOOKUP('Journal Template'!C2145,Checks!N:P,3,0),0)="A","","Inactive account in Use")),"")</f>
        <v/>
      </c>
      <c r="V1733" s="150" t="str">
        <f>IF(JRF!C1746="","",IF(IFERROR(VLOOKUP(JRF!C1746,Checks!S:U,3,0),0)="A","Entry with System fund Dept",""))</f>
        <v/>
      </c>
      <c r="W1733" t="str">
        <f>IFERROR(IF('Journal Template'!D2145="","",IF(IFERROR(VLOOKUP('Journal Template'!D2145,Checks!S:U,3,0),0)="A","Entry with System fund Dept","")),"")</f>
        <v/>
      </c>
      <c r="X1733" t="s">
        <v>8563</v>
      </c>
      <c r="Y1733" t="s">
        <v>389</v>
      </c>
      <c r="Z1733" t="s">
        <v>8560</v>
      </c>
      <c r="AA1733" t="s">
        <v>1493</v>
      </c>
      <c r="AB1733" t="s">
        <v>125</v>
      </c>
      <c r="AC1733" s="150" t="str">
        <f>IFERROR(IF(JRF!C1746="","",IF(AND(VLOOKUP(JRF!C1746,X:AA,4,0)=JRF!B1746,VLOOKUP(JRF!C1746,X:Y,2,0)="A"),"","Inactive Dept Combo Error")),"Inactive Dept Combo Error")</f>
        <v/>
      </c>
      <c r="AD1733" t="str">
        <f>IFERROR(IF('Journal Template'!D2145="","",IF(AND(VLOOKUP('Journal Template'!D2145,X:AA,4,0)='Journal Template'!A2145,VLOOKUP('Journal Template'!D2145,X:Y,2,0)="A"),"","Inactive Dept Combo Error")),"")</f>
        <v/>
      </c>
      <c r="AK1733" s="150" t="str">
        <f>IF(JRF!B1746="","",IF(JRF!B1746=IFERROR(VLOOKUP(JRF!B1746,Checks!AI:AI,1,0),0),"Entry in Branch/Satellite BU's",""))</f>
        <v/>
      </c>
      <c r="AL1733" t="str">
        <f>IFERROR(IF('Journal Template'!A2145="","",IF('Journal Template'!A2145=IFERROR(VLOOKUP('Journal Template'!A2145,Checks!AI:AI,1,0),0),"Entry in Branch/Satellite BU's","")),"")</f>
        <v/>
      </c>
      <c r="AO1733" s="171"/>
      <c r="AP1733" s="171"/>
      <c r="AQ1733" s="171"/>
      <c r="AR1733" s="171"/>
      <c r="CI1733" t="str">
        <f>IF(JRF!F1746&gt;0,"",IF(JRF!B1746="","",IF(LEFT(JRF!B1746,1)=IFERROR(VLOOKUP(LEFT(JRF!B1746,1),$CF$2:$CF$5,1,0),0),"Product Code Required",IF(JRF!C1746="","",IF(JRF!C1746=IFERROR(VLOOKUP(JRF!C1746,$CH:$CH,1,0),0),"Product Code Required","NA")))))</f>
        <v/>
      </c>
      <c r="CJ1733" t="str">
        <f>IF(JRF!AV1746&gt;0,"",IF(JRF!Q1746="","",IF(LEFT(JRF!Q1746,1)=IFERROR(VLOOKUP(LEFT(JRF!Q1746,1),$CF$2:$CF$5,1,0),0),"Product Code Required",IF(JRF!V1746="","",IF(JRF!V1746=IFERROR(VLOOKUP(JRF!V1746,$CH:$CH,1,0),0),"Product Code Required","NA")))))</f>
        <v/>
      </c>
      <c r="CK1733" t="str">
        <f>IFERROR(IF(LEN('Journal Template'!F1744)&gt;0,"",IF('Journal Template'!A1744="","",IF(LEFT('Journal Template'!A1744,1)=IFERROR(VLOOKUP(LEFT('Journal Template'!A1744,1),Checks!$CF$2:$CF$5,1,0),0),"Product Code Required",IF('Journal Template'!D1744="","",IF('Journal Template'!D1744=IFERROR(VLOOKUP('Journal Template'!D1744,Checks!$CH:$CH,1,0),0),"Product Code Required","NA"))))),"")</f>
        <v/>
      </c>
    </row>
    <row r="1734" spans="14:89">
      <c r="N1734" t="s">
        <v>8564</v>
      </c>
      <c r="O1734" t="s">
        <v>8565</v>
      </c>
      <c r="P1734" t="s">
        <v>386</v>
      </c>
      <c r="Q1734" s="150" t="str">
        <f>IF(JRF!D1747="","",IF(IFERROR(VLOOKUP(JRF!D1747,Checks!N:P,3,0),0)="A","","Inactive account in Use"))</f>
        <v/>
      </c>
      <c r="R1734" t="str">
        <f>IFERROR(IF('Journal Template'!C2146="","",IF(IFERROR(VLOOKUP('Journal Template'!C2146,Checks!N:P,3,0),0)="A","","Inactive account in Use")),"")</f>
        <v/>
      </c>
      <c r="V1734" s="150" t="str">
        <f>IF(JRF!C1747="","",IF(IFERROR(VLOOKUP(JRF!C1747,Checks!S:U,3,0),0)="A","Entry with System fund Dept",""))</f>
        <v/>
      </c>
      <c r="W1734" t="str">
        <f>IFERROR(IF('Journal Template'!D2146="","",IF(IFERROR(VLOOKUP('Journal Template'!D2146,Checks!S:U,3,0),0)="A","Entry with System fund Dept","")),"")</f>
        <v/>
      </c>
      <c r="X1734" t="s">
        <v>8566</v>
      </c>
      <c r="Y1734" t="s">
        <v>386</v>
      </c>
      <c r="Z1734" t="s">
        <v>8567</v>
      </c>
      <c r="AA1734" t="s">
        <v>3581</v>
      </c>
      <c r="AB1734" t="s">
        <v>125</v>
      </c>
      <c r="AC1734" s="150" t="str">
        <f>IFERROR(IF(JRF!C1747="","",IF(AND(VLOOKUP(JRF!C1747,X:AA,4,0)=JRF!B1747,VLOOKUP(JRF!C1747,X:Y,2,0)="A"),"","Inactive Dept Combo Error")),"Inactive Dept Combo Error")</f>
        <v/>
      </c>
      <c r="AD1734" t="str">
        <f>IFERROR(IF('Journal Template'!D2146="","",IF(AND(VLOOKUP('Journal Template'!D2146,X:AA,4,0)='Journal Template'!A2146,VLOOKUP('Journal Template'!D2146,X:Y,2,0)="A"),"","Inactive Dept Combo Error")),"")</f>
        <v/>
      </c>
      <c r="AK1734" s="150" t="str">
        <f>IF(JRF!B1747="","",IF(JRF!B1747=IFERROR(VLOOKUP(JRF!B1747,Checks!AI:AI,1,0),0),"Entry in Branch/Satellite BU's",""))</f>
        <v/>
      </c>
      <c r="AL1734" t="str">
        <f>IFERROR(IF('Journal Template'!A2146="","",IF('Journal Template'!A2146=IFERROR(VLOOKUP('Journal Template'!A2146,Checks!AI:AI,1,0),0),"Entry in Branch/Satellite BU's","")),"")</f>
        <v/>
      </c>
      <c r="AO1734" s="171"/>
      <c r="AP1734" s="171"/>
      <c r="AQ1734" s="171"/>
      <c r="AR1734" s="171"/>
      <c r="CI1734" t="str">
        <f>IF(JRF!F1747&gt;0,"",IF(JRF!B1747="","",IF(LEFT(JRF!B1747,1)=IFERROR(VLOOKUP(LEFT(JRF!B1747,1),$CF$2:$CF$5,1,0),0),"Product Code Required",IF(JRF!C1747="","",IF(JRF!C1747=IFERROR(VLOOKUP(JRF!C1747,$CH:$CH,1,0),0),"Product Code Required","NA")))))</f>
        <v/>
      </c>
      <c r="CJ1734" t="str">
        <f>IF(JRF!AV1747&gt;0,"",IF(JRF!Q1747="","",IF(LEFT(JRF!Q1747,1)=IFERROR(VLOOKUP(LEFT(JRF!Q1747,1),$CF$2:$CF$5,1,0),0),"Product Code Required",IF(JRF!V1747="","",IF(JRF!V1747=IFERROR(VLOOKUP(JRF!V1747,$CH:$CH,1,0),0),"Product Code Required","NA")))))</f>
        <v/>
      </c>
      <c r="CK1734" t="str">
        <f>IFERROR(IF(LEN('Journal Template'!F1745)&gt;0,"",IF('Journal Template'!A1745="","",IF(LEFT('Journal Template'!A1745,1)=IFERROR(VLOOKUP(LEFT('Journal Template'!A1745,1),Checks!$CF$2:$CF$5,1,0),0),"Product Code Required",IF('Journal Template'!D1745="","",IF('Journal Template'!D1745=IFERROR(VLOOKUP('Journal Template'!D1745,Checks!$CH:$CH,1,0),0),"Product Code Required","NA"))))),"")</f>
        <v/>
      </c>
    </row>
    <row r="1735" spans="14:89">
      <c r="N1735" t="s">
        <v>8568</v>
      </c>
      <c r="O1735" t="s">
        <v>8569</v>
      </c>
      <c r="P1735" t="s">
        <v>386</v>
      </c>
      <c r="Q1735" s="150" t="str">
        <f>IF(JRF!D1748="","",IF(IFERROR(VLOOKUP(JRF!D1748,Checks!N:P,3,0),0)="A","","Inactive account in Use"))</f>
        <v/>
      </c>
      <c r="R1735" t="str">
        <f>IFERROR(IF('Journal Template'!C2147="","",IF(IFERROR(VLOOKUP('Journal Template'!C2147,Checks!N:P,3,0),0)="A","","Inactive account in Use")),"")</f>
        <v/>
      </c>
      <c r="V1735" s="150" t="str">
        <f>IF(JRF!C1748="","",IF(IFERROR(VLOOKUP(JRF!C1748,Checks!S:U,3,0),0)="A","Entry with System fund Dept",""))</f>
        <v/>
      </c>
      <c r="W1735" t="str">
        <f>IFERROR(IF('Journal Template'!D2147="","",IF(IFERROR(VLOOKUP('Journal Template'!D2147,Checks!S:U,3,0),0)="A","Entry with System fund Dept","")),"")</f>
        <v/>
      </c>
      <c r="X1735" t="s">
        <v>8570</v>
      </c>
      <c r="Y1735" t="s">
        <v>389</v>
      </c>
      <c r="Z1735" t="s">
        <v>8571</v>
      </c>
      <c r="AA1735" t="s">
        <v>391</v>
      </c>
      <c r="AB1735" t="s">
        <v>125</v>
      </c>
      <c r="AC1735" s="150" t="str">
        <f>IFERROR(IF(JRF!C1748="","",IF(AND(VLOOKUP(JRF!C1748,X:AA,4,0)=JRF!B1748,VLOOKUP(JRF!C1748,X:Y,2,0)="A"),"","Inactive Dept Combo Error")),"Inactive Dept Combo Error")</f>
        <v/>
      </c>
      <c r="AD1735" t="str">
        <f>IFERROR(IF('Journal Template'!D2147="","",IF(AND(VLOOKUP('Journal Template'!D2147,X:AA,4,0)='Journal Template'!A2147,VLOOKUP('Journal Template'!D2147,X:Y,2,0)="A"),"","Inactive Dept Combo Error")),"")</f>
        <v/>
      </c>
      <c r="AK1735" s="150" t="str">
        <f>IF(JRF!B1748="","",IF(JRF!B1748=IFERROR(VLOOKUP(JRF!B1748,Checks!AI:AI,1,0),0),"Entry in Branch/Satellite BU's",""))</f>
        <v/>
      </c>
      <c r="AL1735" t="str">
        <f>IFERROR(IF('Journal Template'!A2147="","",IF('Journal Template'!A2147=IFERROR(VLOOKUP('Journal Template'!A2147,Checks!AI:AI,1,0),0),"Entry in Branch/Satellite BU's","")),"")</f>
        <v/>
      </c>
      <c r="AO1735" s="171"/>
      <c r="AP1735" s="171"/>
      <c r="AQ1735" s="171"/>
      <c r="AR1735" s="171"/>
      <c r="CI1735" t="str">
        <f>IF(JRF!F1748&gt;0,"",IF(JRF!B1748="","",IF(LEFT(JRF!B1748,1)=IFERROR(VLOOKUP(LEFT(JRF!B1748,1),$CF$2:$CF$5,1,0),0),"Product Code Required",IF(JRF!C1748="","",IF(JRF!C1748=IFERROR(VLOOKUP(JRF!C1748,$CH:$CH,1,0),0),"Product Code Required","NA")))))</f>
        <v/>
      </c>
      <c r="CJ1735" t="str">
        <f>IF(JRF!AV1748&gt;0,"",IF(JRF!Q1748="","",IF(LEFT(JRF!Q1748,1)=IFERROR(VLOOKUP(LEFT(JRF!Q1748,1),$CF$2:$CF$5,1,0),0),"Product Code Required",IF(JRF!V1748="","",IF(JRF!V1748=IFERROR(VLOOKUP(JRF!V1748,$CH:$CH,1,0),0),"Product Code Required","NA")))))</f>
        <v/>
      </c>
      <c r="CK1735" t="str">
        <f>IFERROR(IF(LEN('Journal Template'!F1746)&gt;0,"",IF('Journal Template'!A1746="","",IF(LEFT('Journal Template'!A1746,1)=IFERROR(VLOOKUP(LEFT('Journal Template'!A1746,1),Checks!$CF$2:$CF$5,1,0),0),"Product Code Required",IF('Journal Template'!D1746="","",IF('Journal Template'!D1746=IFERROR(VLOOKUP('Journal Template'!D1746,Checks!$CH:$CH,1,0),0),"Product Code Required","NA"))))),"")</f>
        <v/>
      </c>
    </row>
    <row r="1736" spans="14:89">
      <c r="N1736" t="s">
        <v>8572</v>
      </c>
      <c r="O1736" t="s">
        <v>8573</v>
      </c>
      <c r="P1736" t="s">
        <v>386</v>
      </c>
      <c r="Q1736" s="150" t="str">
        <f>IF(JRF!D1749="","",IF(IFERROR(VLOOKUP(JRF!D1749,Checks!N:P,3,0),0)="A","","Inactive account in Use"))</f>
        <v/>
      </c>
      <c r="R1736" t="str">
        <f>IFERROR(IF('Journal Template'!C2148="","",IF(IFERROR(VLOOKUP('Journal Template'!C2148,Checks!N:P,3,0),0)="A","","Inactive account in Use")),"")</f>
        <v/>
      </c>
      <c r="V1736" s="150" t="str">
        <f>IF(JRF!C1749="","",IF(IFERROR(VLOOKUP(JRF!C1749,Checks!S:U,3,0),0)="A","Entry with System fund Dept",""))</f>
        <v/>
      </c>
      <c r="W1736" t="str">
        <f>IFERROR(IF('Journal Template'!D2148="","",IF(IFERROR(VLOOKUP('Journal Template'!D2148,Checks!S:U,3,0),0)="A","Entry with System fund Dept","")),"")</f>
        <v/>
      </c>
      <c r="X1736" t="s">
        <v>8574</v>
      </c>
      <c r="Y1736" t="s">
        <v>389</v>
      </c>
      <c r="Z1736" t="s">
        <v>8571</v>
      </c>
      <c r="AA1736" t="s">
        <v>1493</v>
      </c>
      <c r="AB1736" t="s">
        <v>125</v>
      </c>
      <c r="AC1736" s="150" t="str">
        <f>IFERROR(IF(JRF!C1749="","",IF(AND(VLOOKUP(JRF!C1749,X:AA,4,0)=JRF!B1749,VLOOKUP(JRF!C1749,X:Y,2,0)="A"),"","Inactive Dept Combo Error")),"Inactive Dept Combo Error")</f>
        <v/>
      </c>
      <c r="AD1736" t="str">
        <f>IFERROR(IF('Journal Template'!D2148="","",IF(AND(VLOOKUP('Journal Template'!D2148,X:AA,4,0)='Journal Template'!A2148,VLOOKUP('Journal Template'!D2148,X:Y,2,0)="A"),"","Inactive Dept Combo Error")),"")</f>
        <v/>
      </c>
      <c r="AK1736" s="150" t="str">
        <f>IF(JRF!B1749="","",IF(JRF!B1749=IFERROR(VLOOKUP(JRF!B1749,Checks!AI:AI,1,0),0),"Entry in Branch/Satellite BU's",""))</f>
        <v/>
      </c>
      <c r="AL1736" t="str">
        <f>IFERROR(IF('Journal Template'!A2148="","",IF('Journal Template'!A2148=IFERROR(VLOOKUP('Journal Template'!A2148,Checks!AI:AI,1,0),0),"Entry in Branch/Satellite BU's","")),"")</f>
        <v/>
      </c>
      <c r="AO1736" s="171"/>
      <c r="AP1736" s="171"/>
      <c r="AQ1736" s="171"/>
      <c r="AR1736" s="171"/>
      <c r="CI1736" t="str">
        <f>IF(JRF!F1749&gt;0,"",IF(JRF!B1749="","",IF(LEFT(JRF!B1749,1)=IFERROR(VLOOKUP(LEFT(JRF!B1749,1),$CF$2:$CF$5,1,0),0),"Product Code Required",IF(JRF!C1749="","",IF(JRF!C1749=IFERROR(VLOOKUP(JRF!C1749,$CH:$CH,1,0),0),"Product Code Required","NA")))))</f>
        <v/>
      </c>
      <c r="CJ1736" t="str">
        <f>IF(JRF!AV1749&gt;0,"",IF(JRF!Q1749="","",IF(LEFT(JRF!Q1749,1)=IFERROR(VLOOKUP(LEFT(JRF!Q1749,1),$CF$2:$CF$5,1,0),0),"Product Code Required",IF(JRF!V1749="","",IF(JRF!V1749=IFERROR(VLOOKUP(JRF!V1749,$CH:$CH,1,0),0),"Product Code Required","NA")))))</f>
        <v/>
      </c>
      <c r="CK1736" t="str">
        <f>IFERROR(IF(LEN('Journal Template'!F1747)&gt;0,"",IF('Journal Template'!A1747="","",IF(LEFT('Journal Template'!A1747,1)=IFERROR(VLOOKUP(LEFT('Journal Template'!A1747,1),Checks!$CF$2:$CF$5,1,0),0),"Product Code Required",IF('Journal Template'!D1747="","",IF('Journal Template'!D1747=IFERROR(VLOOKUP('Journal Template'!D1747,Checks!$CH:$CH,1,0),0),"Product Code Required","NA"))))),"")</f>
        <v/>
      </c>
    </row>
    <row r="1737" spans="14:89">
      <c r="N1737" t="s">
        <v>8575</v>
      </c>
      <c r="O1737" t="s">
        <v>8576</v>
      </c>
      <c r="P1737" t="s">
        <v>386</v>
      </c>
      <c r="Q1737" s="150" t="str">
        <f>IF(JRF!D1750="","",IF(IFERROR(VLOOKUP(JRF!D1750,Checks!N:P,3,0),0)="A","","Inactive account in Use"))</f>
        <v/>
      </c>
      <c r="R1737" t="str">
        <f>IFERROR(IF('Journal Template'!C2149="","",IF(IFERROR(VLOOKUP('Journal Template'!C2149,Checks!N:P,3,0),0)="A","","Inactive account in Use")),"")</f>
        <v/>
      </c>
      <c r="V1737" s="150" t="str">
        <f>IF(JRF!C1750="","",IF(IFERROR(VLOOKUP(JRF!C1750,Checks!S:U,3,0),0)="A","Entry with System fund Dept",""))</f>
        <v/>
      </c>
      <c r="W1737" t="str">
        <f>IFERROR(IF('Journal Template'!D2149="","",IF(IFERROR(VLOOKUP('Journal Template'!D2149,Checks!S:U,3,0),0)="A","Entry with System fund Dept","")),"")</f>
        <v/>
      </c>
      <c r="X1737" t="s">
        <v>8577</v>
      </c>
      <c r="Y1737" t="s">
        <v>389</v>
      </c>
      <c r="Z1737" t="s">
        <v>8578</v>
      </c>
      <c r="AA1737" t="s">
        <v>391</v>
      </c>
      <c r="AB1737" t="s">
        <v>125</v>
      </c>
      <c r="AC1737" s="150" t="str">
        <f>IFERROR(IF(JRF!C1750="","",IF(AND(VLOOKUP(JRF!C1750,X:AA,4,0)=JRF!B1750,VLOOKUP(JRF!C1750,X:Y,2,0)="A"),"","Inactive Dept Combo Error")),"Inactive Dept Combo Error")</f>
        <v/>
      </c>
      <c r="AD1737" t="str">
        <f>IFERROR(IF('Journal Template'!D2149="","",IF(AND(VLOOKUP('Journal Template'!D2149,X:AA,4,0)='Journal Template'!A2149,VLOOKUP('Journal Template'!D2149,X:Y,2,0)="A"),"","Inactive Dept Combo Error")),"")</f>
        <v/>
      </c>
      <c r="AK1737" s="150" t="str">
        <f>IF(JRF!B1750="","",IF(JRF!B1750=IFERROR(VLOOKUP(JRF!B1750,Checks!AI:AI,1,0),0),"Entry in Branch/Satellite BU's",""))</f>
        <v/>
      </c>
      <c r="AL1737" t="str">
        <f>IFERROR(IF('Journal Template'!A2149="","",IF('Journal Template'!A2149=IFERROR(VLOOKUP('Journal Template'!A2149,Checks!AI:AI,1,0),0),"Entry in Branch/Satellite BU's","")),"")</f>
        <v/>
      </c>
      <c r="AO1737" s="171"/>
      <c r="AP1737" s="171"/>
      <c r="AQ1737" s="171"/>
      <c r="AR1737" s="171"/>
      <c r="CI1737" t="str">
        <f>IF(JRF!F1750&gt;0,"",IF(JRF!B1750="","",IF(LEFT(JRF!B1750,1)=IFERROR(VLOOKUP(LEFT(JRF!B1750,1),$CF$2:$CF$5,1,0),0),"Product Code Required",IF(JRF!C1750="","",IF(JRF!C1750=IFERROR(VLOOKUP(JRF!C1750,$CH:$CH,1,0),0),"Product Code Required","NA")))))</f>
        <v/>
      </c>
      <c r="CJ1737" t="str">
        <f>IF(JRF!AV1750&gt;0,"",IF(JRF!Q1750="","",IF(LEFT(JRF!Q1750,1)=IFERROR(VLOOKUP(LEFT(JRF!Q1750,1),$CF$2:$CF$5,1,0),0),"Product Code Required",IF(JRF!V1750="","",IF(JRF!V1750=IFERROR(VLOOKUP(JRF!V1750,$CH:$CH,1,0),0),"Product Code Required","NA")))))</f>
        <v/>
      </c>
      <c r="CK1737" t="str">
        <f>IFERROR(IF(LEN('Journal Template'!F1748)&gt;0,"",IF('Journal Template'!A1748="","",IF(LEFT('Journal Template'!A1748,1)=IFERROR(VLOOKUP(LEFT('Journal Template'!A1748,1),Checks!$CF$2:$CF$5,1,0),0),"Product Code Required",IF('Journal Template'!D1748="","",IF('Journal Template'!D1748=IFERROR(VLOOKUP('Journal Template'!D1748,Checks!$CH:$CH,1,0),0),"Product Code Required","NA"))))),"")</f>
        <v/>
      </c>
    </row>
    <row r="1738" spans="14:89">
      <c r="N1738" t="s">
        <v>8579</v>
      </c>
      <c r="O1738" t="s">
        <v>8580</v>
      </c>
      <c r="P1738" t="s">
        <v>386</v>
      </c>
      <c r="Q1738" s="150" t="str">
        <f>IF(JRF!D1751="","",IF(IFERROR(VLOOKUP(JRF!D1751,Checks!N:P,3,0),0)="A","","Inactive account in Use"))</f>
        <v/>
      </c>
      <c r="R1738" t="str">
        <f>IFERROR(IF('Journal Template'!C2150="","",IF(IFERROR(VLOOKUP('Journal Template'!C2150,Checks!N:P,3,0),0)="A","","Inactive account in Use")),"")</f>
        <v/>
      </c>
      <c r="V1738" s="150" t="str">
        <f>IF(JRF!C1751="","",IF(IFERROR(VLOOKUP(JRF!C1751,Checks!S:U,3,0),0)="A","Entry with System fund Dept",""))</f>
        <v/>
      </c>
      <c r="W1738" t="str">
        <f>IFERROR(IF('Journal Template'!D2150="","",IF(IFERROR(VLOOKUP('Journal Template'!D2150,Checks!S:U,3,0),0)="A","Entry with System fund Dept","")),"")</f>
        <v/>
      </c>
      <c r="X1738" t="s">
        <v>8581</v>
      </c>
      <c r="Y1738" t="s">
        <v>386</v>
      </c>
      <c r="Z1738" t="s">
        <v>8582</v>
      </c>
      <c r="AA1738" t="s">
        <v>3581</v>
      </c>
      <c r="AB1738" t="s">
        <v>125</v>
      </c>
      <c r="AC1738" s="150" t="str">
        <f>IFERROR(IF(JRF!C1751="","",IF(AND(VLOOKUP(JRF!C1751,X:AA,4,0)=JRF!B1751,VLOOKUP(JRF!C1751,X:Y,2,0)="A"),"","Inactive Dept Combo Error")),"Inactive Dept Combo Error")</f>
        <v/>
      </c>
      <c r="AD1738" t="str">
        <f>IFERROR(IF('Journal Template'!D2150="","",IF(AND(VLOOKUP('Journal Template'!D2150,X:AA,4,0)='Journal Template'!A2150,VLOOKUP('Journal Template'!D2150,X:Y,2,0)="A"),"","Inactive Dept Combo Error")),"")</f>
        <v/>
      </c>
      <c r="AK1738" s="150" t="str">
        <f>IF(JRF!B1751="","",IF(JRF!B1751=IFERROR(VLOOKUP(JRF!B1751,Checks!AI:AI,1,0),0),"Entry in Branch/Satellite BU's",""))</f>
        <v/>
      </c>
      <c r="AL1738" t="str">
        <f>IFERROR(IF('Journal Template'!A2150="","",IF('Journal Template'!A2150=IFERROR(VLOOKUP('Journal Template'!A2150,Checks!AI:AI,1,0),0),"Entry in Branch/Satellite BU's","")),"")</f>
        <v/>
      </c>
      <c r="AO1738" s="171"/>
      <c r="AP1738" s="171"/>
      <c r="AQ1738" s="171"/>
      <c r="AR1738" s="171"/>
      <c r="CI1738" t="str">
        <f>IF(JRF!F1751&gt;0,"",IF(JRF!B1751="","",IF(LEFT(JRF!B1751,1)=IFERROR(VLOOKUP(LEFT(JRF!B1751,1),$CF$2:$CF$5,1,0),0),"Product Code Required",IF(JRF!C1751="","",IF(JRF!C1751=IFERROR(VLOOKUP(JRF!C1751,$CH:$CH,1,0),0),"Product Code Required","NA")))))</f>
        <v/>
      </c>
      <c r="CJ1738" t="str">
        <f>IF(JRF!AV1751&gt;0,"",IF(JRF!Q1751="","",IF(LEFT(JRF!Q1751,1)=IFERROR(VLOOKUP(LEFT(JRF!Q1751,1),$CF$2:$CF$5,1,0),0),"Product Code Required",IF(JRF!V1751="","",IF(JRF!V1751=IFERROR(VLOOKUP(JRF!V1751,$CH:$CH,1,0),0),"Product Code Required","NA")))))</f>
        <v/>
      </c>
      <c r="CK1738" t="str">
        <f>IFERROR(IF(LEN('Journal Template'!F1749)&gt;0,"",IF('Journal Template'!A1749="","",IF(LEFT('Journal Template'!A1749,1)=IFERROR(VLOOKUP(LEFT('Journal Template'!A1749,1),Checks!$CF$2:$CF$5,1,0),0),"Product Code Required",IF('Journal Template'!D1749="","",IF('Journal Template'!D1749=IFERROR(VLOOKUP('Journal Template'!D1749,Checks!$CH:$CH,1,0),0),"Product Code Required","NA"))))),"")</f>
        <v/>
      </c>
    </row>
    <row r="1739" spans="14:89">
      <c r="N1739" t="s">
        <v>8583</v>
      </c>
      <c r="O1739" t="s">
        <v>8584</v>
      </c>
      <c r="P1739" t="s">
        <v>386</v>
      </c>
      <c r="Q1739" s="150" t="str">
        <f>IF(JRF!D1752="","",IF(IFERROR(VLOOKUP(JRF!D1752,Checks!N:P,3,0),0)="A","","Inactive account in Use"))</f>
        <v/>
      </c>
      <c r="R1739" t="str">
        <f>IFERROR(IF('Journal Template'!C2151="","",IF(IFERROR(VLOOKUP('Journal Template'!C2151,Checks!N:P,3,0),0)="A","","Inactive account in Use")),"")</f>
        <v/>
      </c>
      <c r="V1739" s="150" t="str">
        <f>IF(JRF!C1752="","",IF(IFERROR(VLOOKUP(JRF!C1752,Checks!S:U,3,0),0)="A","Entry with System fund Dept",""))</f>
        <v/>
      </c>
      <c r="W1739" t="str">
        <f>IFERROR(IF('Journal Template'!D2151="","",IF(IFERROR(VLOOKUP('Journal Template'!D2151,Checks!S:U,3,0),0)="A","Entry with System fund Dept","")),"")</f>
        <v/>
      </c>
      <c r="X1739" t="s">
        <v>8585</v>
      </c>
      <c r="Y1739" t="s">
        <v>389</v>
      </c>
      <c r="Z1739" t="s">
        <v>8586</v>
      </c>
      <c r="AA1739" t="s">
        <v>1493</v>
      </c>
      <c r="AB1739" t="s">
        <v>125</v>
      </c>
      <c r="AC1739" s="150" t="str">
        <f>IFERROR(IF(JRF!C1752="","",IF(AND(VLOOKUP(JRF!C1752,X:AA,4,0)=JRF!B1752,VLOOKUP(JRF!C1752,X:Y,2,0)="A"),"","Inactive Dept Combo Error")),"Inactive Dept Combo Error")</f>
        <v/>
      </c>
      <c r="AD1739" t="str">
        <f>IFERROR(IF('Journal Template'!D2151="","",IF(AND(VLOOKUP('Journal Template'!D2151,X:AA,4,0)='Journal Template'!A2151,VLOOKUP('Journal Template'!D2151,X:Y,2,0)="A"),"","Inactive Dept Combo Error")),"")</f>
        <v/>
      </c>
      <c r="AK1739" s="150" t="str">
        <f>IF(JRF!B1752="","",IF(JRF!B1752=IFERROR(VLOOKUP(JRF!B1752,Checks!AI:AI,1,0),0),"Entry in Branch/Satellite BU's",""))</f>
        <v/>
      </c>
      <c r="AL1739" t="str">
        <f>IFERROR(IF('Journal Template'!A2151="","",IF('Journal Template'!A2151=IFERROR(VLOOKUP('Journal Template'!A2151,Checks!AI:AI,1,0),0),"Entry in Branch/Satellite BU's","")),"")</f>
        <v/>
      </c>
      <c r="AO1739" s="171"/>
      <c r="AP1739" s="171"/>
      <c r="AQ1739" s="171"/>
      <c r="AR1739" s="171"/>
      <c r="CI1739" t="str">
        <f>IF(JRF!F1752&gt;0,"",IF(JRF!B1752="","",IF(LEFT(JRF!B1752,1)=IFERROR(VLOOKUP(LEFT(JRF!B1752,1),$CF$2:$CF$5,1,0),0),"Product Code Required",IF(JRF!C1752="","",IF(JRF!C1752=IFERROR(VLOOKUP(JRF!C1752,$CH:$CH,1,0),0),"Product Code Required","NA")))))</f>
        <v/>
      </c>
      <c r="CJ1739" t="str">
        <f>IF(JRF!AV1752&gt;0,"",IF(JRF!Q1752="","",IF(LEFT(JRF!Q1752,1)=IFERROR(VLOOKUP(LEFT(JRF!Q1752,1),$CF$2:$CF$5,1,0),0),"Product Code Required",IF(JRF!V1752="","",IF(JRF!V1752=IFERROR(VLOOKUP(JRF!V1752,$CH:$CH,1,0),0),"Product Code Required","NA")))))</f>
        <v/>
      </c>
      <c r="CK1739" t="str">
        <f>IFERROR(IF(LEN('Journal Template'!F1750)&gt;0,"",IF('Journal Template'!A1750="","",IF(LEFT('Journal Template'!A1750,1)=IFERROR(VLOOKUP(LEFT('Journal Template'!A1750,1),Checks!$CF$2:$CF$5,1,0),0),"Product Code Required",IF('Journal Template'!D1750="","",IF('Journal Template'!D1750=IFERROR(VLOOKUP('Journal Template'!D1750,Checks!$CH:$CH,1,0),0),"Product Code Required","NA"))))),"")</f>
        <v/>
      </c>
    </row>
    <row r="1740" spans="14:89">
      <c r="N1740" t="s">
        <v>8587</v>
      </c>
      <c r="O1740" t="s">
        <v>8588</v>
      </c>
      <c r="P1740" t="s">
        <v>386</v>
      </c>
      <c r="Q1740" s="150" t="str">
        <f>IF(JRF!D1753="","",IF(IFERROR(VLOOKUP(JRF!D1753,Checks!N:P,3,0),0)="A","","Inactive account in Use"))</f>
        <v/>
      </c>
      <c r="R1740" t="str">
        <f>IFERROR(IF('Journal Template'!C2152="","",IF(IFERROR(VLOOKUP('Journal Template'!C2152,Checks!N:P,3,0),0)="A","","Inactive account in Use")),"")</f>
        <v/>
      </c>
      <c r="V1740" s="150" t="str">
        <f>IF(JRF!C1753="","",IF(IFERROR(VLOOKUP(JRF!C1753,Checks!S:U,3,0),0)="A","Entry with System fund Dept",""))</f>
        <v/>
      </c>
      <c r="W1740" t="str">
        <f>IFERROR(IF('Journal Template'!D2152="","",IF(IFERROR(VLOOKUP('Journal Template'!D2152,Checks!S:U,3,0),0)="A","Entry with System fund Dept","")),"")</f>
        <v/>
      </c>
      <c r="X1740" t="s">
        <v>8589</v>
      </c>
      <c r="Y1740" t="s">
        <v>389</v>
      </c>
      <c r="Z1740" t="s">
        <v>8590</v>
      </c>
      <c r="AA1740" t="s">
        <v>391</v>
      </c>
      <c r="AB1740" t="s">
        <v>125</v>
      </c>
      <c r="AC1740" s="150" t="str">
        <f>IFERROR(IF(JRF!C1753="","",IF(AND(VLOOKUP(JRF!C1753,X:AA,4,0)=JRF!B1753,VLOOKUP(JRF!C1753,X:Y,2,0)="A"),"","Inactive Dept Combo Error")),"Inactive Dept Combo Error")</f>
        <v/>
      </c>
      <c r="AD1740" t="str">
        <f>IFERROR(IF('Journal Template'!D2152="","",IF(AND(VLOOKUP('Journal Template'!D2152,X:AA,4,0)='Journal Template'!A2152,VLOOKUP('Journal Template'!D2152,X:Y,2,0)="A"),"","Inactive Dept Combo Error")),"")</f>
        <v/>
      </c>
      <c r="AK1740" s="150" t="str">
        <f>IF(JRF!B1753="","",IF(JRF!B1753=IFERROR(VLOOKUP(JRF!B1753,Checks!AI:AI,1,0),0),"Entry in Branch/Satellite BU's",""))</f>
        <v/>
      </c>
      <c r="AL1740" t="str">
        <f>IFERROR(IF('Journal Template'!A2152="","",IF('Journal Template'!A2152=IFERROR(VLOOKUP('Journal Template'!A2152,Checks!AI:AI,1,0),0),"Entry in Branch/Satellite BU's","")),"")</f>
        <v/>
      </c>
      <c r="AO1740" s="171"/>
      <c r="AP1740" s="171"/>
      <c r="AQ1740" s="171"/>
      <c r="AR1740" s="171"/>
      <c r="CI1740" t="str">
        <f>IF(JRF!F1753&gt;0,"",IF(JRF!B1753="","",IF(LEFT(JRF!B1753,1)=IFERROR(VLOOKUP(LEFT(JRF!B1753,1),$CF$2:$CF$5,1,0),0),"Product Code Required",IF(JRF!C1753="","",IF(JRF!C1753=IFERROR(VLOOKUP(JRF!C1753,$CH:$CH,1,0),0),"Product Code Required","NA")))))</f>
        <v/>
      </c>
      <c r="CJ1740" t="str">
        <f>IF(JRF!AV1753&gt;0,"",IF(JRF!Q1753="","",IF(LEFT(JRF!Q1753,1)=IFERROR(VLOOKUP(LEFT(JRF!Q1753,1),$CF$2:$CF$5,1,0),0),"Product Code Required",IF(JRF!V1753="","",IF(JRF!V1753=IFERROR(VLOOKUP(JRF!V1753,$CH:$CH,1,0),0),"Product Code Required","NA")))))</f>
        <v/>
      </c>
      <c r="CK1740" t="str">
        <f>IFERROR(IF(LEN('Journal Template'!F1751)&gt;0,"",IF('Journal Template'!A1751="","",IF(LEFT('Journal Template'!A1751,1)=IFERROR(VLOOKUP(LEFT('Journal Template'!A1751,1),Checks!$CF$2:$CF$5,1,0),0),"Product Code Required",IF('Journal Template'!D1751="","",IF('Journal Template'!D1751=IFERROR(VLOOKUP('Journal Template'!D1751,Checks!$CH:$CH,1,0),0),"Product Code Required","NA"))))),"")</f>
        <v/>
      </c>
    </row>
    <row r="1741" spans="14:89">
      <c r="N1741" t="s">
        <v>8591</v>
      </c>
      <c r="O1741" t="s">
        <v>8592</v>
      </c>
      <c r="P1741" t="s">
        <v>386</v>
      </c>
      <c r="Q1741" s="150" t="str">
        <f>IF(JRF!D1754="","",IF(IFERROR(VLOOKUP(JRF!D1754,Checks!N:P,3,0),0)="A","","Inactive account in Use"))</f>
        <v/>
      </c>
      <c r="R1741" t="str">
        <f>IFERROR(IF('Journal Template'!C2153="","",IF(IFERROR(VLOOKUP('Journal Template'!C2153,Checks!N:P,3,0),0)="A","","Inactive account in Use")),"")</f>
        <v/>
      </c>
      <c r="V1741" s="150" t="str">
        <f>IF(JRF!C1754="","",IF(IFERROR(VLOOKUP(JRF!C1754,Checks!S:U,3,0),0)="A","Entry with System fund Dept",""))</f>
        <v/>
      </c>
      <c r="W1741" t="str">
        <f>IFERROR(IF('Journal Template'!D2153="","",IF(IFERROR(VLOOKUP('Journal Template'!D2153,Checks!S:U,3,0),0)="A","Entry with System fund Dept","")),"")</f>
        <v/>
      </c>
      <c r="X1741" t="s">
        <v>8593</v>
      </c>
      <c r="Y1741" t="s">
        <v>386</v>
      </c>
      <c r="Z1741" t="s">
        <v>8594</v>
      </c>
      <c r="AA1741" t="s">
        <v>3581</v>
      </c>
      <c r="AB1741" t="s">
        <v>125</v>
      </c>
      <c r="AC1741" s="150" t="str">
        <f>IFERROR(IF(JRF!C1754="","",IF(AND(VLOOKUP(JRF!C1754,X:AA,4,0)=JRF!B1754,VLOOKUP(JRF!C1754,X:Y,2,0)="A"),"","Inactive Dept Combo Error")),"Inactive Dept Combo Error")</f>
        <v/>
      </c>
      <c r="AD1741" t="str">
        <f>IFERROR(IF('Journal Template'!D2153="","",IF(AND(VLOOKUP('Journal Template'!D2153,X:AA,4,0)='Journal Template'!A2153,VLOOKUP('Journal Template'!D2153,X:Y,2,0)="A"),"","Inactive Dept Combo Error")),"")</f>
        <v/>
      </c>
      <c r="AK1741" s="150" t="str">
        <f>IF(JRF!B1754="","",IF(JRF!B1754=IFERROR(VLOOKUP(JRF!B1754,Checks!AI:AI,1,0),0),"Entry in Branch/Satellite BU's",""))</f>
        <v/>
      </c>
      <c r="AL1741" t="str">
        <f>IFERROR(IF('Journal Template'!A2153="","",IF('Journal Template'!A2153=IFERROR(VLOOKUP('Journal Template'!A2153,Checks!AI:AI,1,0),0),"Entry in Branch/Satellite BU's","")),"")</f>
        <v/>
      </c>
      <c r="AO1741" s="171"/>
      <c r="AP1741" s="171"/>
      <c r="AQ1741" s="171"/>
      <c r="AR1741" s="171"/>
      <c r="CI1741" t="str">
        <f>IF(JRF!F1754&gt;0,"",IF(JRF!B1754="","",IF(LEFT(JRF!B1754,1)=IFERROR(VLOOKUP(LEFT(JRF!B1754,1),$CF$2:$CF$5,1,0),0),"Product Code Required",IF(JRF!C1754="","",IF(JRF!C1754=IFERROR(VLOOKUP(JRF!C1754,$CH:$CH,1,0),0),"Product Code Required","NA")))))</f>
        <v/>
      </c>
      <c r="CJ1741" t="str">
        <f>IF(JRF!AV1754&gt;0,"",IF(JRF!Q1754="","",IF(LEFT(JRF!Q1754,1)=IFERROR(VLOOKUP(LEFT(JRF!Q1754,1),$CF$2:$CF$5,1,0),0),"Product Code Required",IF(JRF!V1754="","",IF(JRF!V1754=IFERROR(VLOOKUP(JRF!V1754,$CH:$CH,1,0),0),"Product Code Required","NA")))))</f>
        <v/>
      </c>
      <c r="CK1741" t="str">
        <f>IFERROR(IF(LEN('Journal Template'!F1752)&gt;0,"",IF('Journal Template'!A1752="","",IF(LEFT('Journal Template'!A1752,1)=IFERROR(VLOOKUP(LEFT('Journal Template'!A1752,1),Checks!$CF$2:$CF$5,1,0),0),"Product Code Required",IF('Journal Template'!D1752="","",IF('Journal Template'!D1752=IFERROR(VLOOKUP('Journal Template'!D1752,Checks!$CH:$CH,1,0),0),"Product Code Required","NA"))))),"")</f>
        <v/>
      </c>
    </row>
    <row r="1742" spans="14:89">
      <c r="N1742" t="s">
        <v>8595</v>
      </c>
      <c r="O1742" t="s">
        <v>8596</v>
      </c>
      <c r="P1742" t="s">
        <v>386</v>
      </c>
      <c r="Q1742" s="150" t="str">
        <f>IF(JRF!D1755="","",IF(IFERROR(VLOOKUP(JRF!D1755,Checks!N:P,3,0),0)="A","","Inactive account in Use"))</f>
        <v/>
      </c>
      <c r="R1742" t="str">
        <f>IFERROR(IF('Journal Template'!C2154="","",IF(IFERROR(VLOOKUP('Journal Template'!C2154,Checks!N:P,3,0),0)="A","","Inactive account in Use")),"")</f>
        <v/>
      </c>
      <c r="V1742" s="150" t="str">
        <f>IF(JRF!C1755="","",IF(IFERROR(VLOOKUP(JRF!C1755,Checks!S:U,3,0),0)="A","Entry with System fund Dept",""))</f>
        <v/>
      </c>
      <c r="W1742" t="str">
        <f>IFERROR(IF('Journal Template'!D2154="","",IF(IFERROR(VLOOKUP('Journal Template'!D2154,Checks!S:U,3,0),0)="A","Entry with System fund Dept","")),"")</f>
        <v/>
      </c>
      <c r="X1742" t="s">
        <v>8597</v>
      </c>
      <c r="Y1742" t="s">
        <v>389</v>
      </c>
      <c r="Z1742" t="s">
        <v>8598</v>
      </c>
      <c r="AA1742" t="s">
        <v>1493</v>
      </c>
      <c r="AB1742" t="s">
        <v>125</v>
      </c>
      <c r="AC1742" s="150" t="str">
        <f>IFERROR(IF(JRF!C1755="","",IF(AND(VLOOKUP(JRF!C1755,X:AA,4,0)=JRF!B1755,VLOOKUP(JRF!C1755,X:Y,2,0)="A"),"","Inactive Dept Combo Error")),"Inactive Dept Combo Error")</f>
        <v/>
      </c>
      <c r="AD1742" t="str">
        <f>IFERROR(IF('Journal Template'!D2154="","",IF(AND(VLOOKUP('Journal Template'!D2154,X:AA,4,0)='Journal Template'!A2154,VLOOKUP('Journal Template'!D2154,X:Y,2,0)="A"),"","Inactive Dept Combo Error")),"")</f>
        <v/>
      </c>
      <c r="AK1742" s="150" t="str">
        <f>IF(JRF!B1755="","",IF(JRF!B1755=IFERROR(VLOOKUP(JRF!B1755,Checks!AI:AI,1,0),0),"Entry in Branch/Satellite BU's",""))</f>
        <v/>
      </c>
      <c r="AL1742" t="str">
        <f>IFERROR(IF('Journal Template'!A2154="","",IF('Journal Template'!A2154=IFERROR(VLOOKUP('Journal Template'!A2154,Checks!AI:AI,1,0),0),"Entry in Branch/Satellite BU's","")),"")</f>
        <v/>
      </c>
      <c r="AO1742" s="171"/>
      <c r="AP1742" s="171"/>
      <c r="AQ1742" s="171"/>
      <c r="AR1742" s="171"/>
      <c r="CI1742" t="str">
        <f>IF(JRF!F1755&gt;0,"",IF(JRF!B1755="","",IF(LEFT(JRF!B1755,1)=IFERROR(VLOOKUP(LEFT(JRF!B1755,1),$CF$2:$CF$5,1,0),0),"Product Code Required",IF(JRF!C1755="","",IF(JRF!C1755=IFERROR(VLOOKUP(JRF!C1755,$CH:$CH,1,0),0),"Product Code Required","NA")))))</f>
        <v/>
      </c>
      <c r="CJ1742" t="str">
        <f>IF(JRF!AV1755&gt;0,"",IF(JRF!Q1755="","",IF(LEFT(JRF!Q1755,1)=IFERROR(VLOOKUP(LEFT(JRF!Q1755,1),$CF$2:$CF$5,1,0),0),"Product Code Required",IF(JRF!V1755="","",IF(JRF!V1755=IFERROR(VLOOKUP(JRF!V1755,$CH:$CH,1,0),0),"Product Code Required","NA")))))</f>
        <v/>
      </c>
      <c r="CK1742" t="str">
        <f>IFERROR(IF(LEN('Journal Template'!F1753)&gt;0,"",IF('Journal Template'!A1753="","",IF(LEFT('Journal Template'!A1753,1)=IFERROR(VLOOKUP(LEFT('Journal Template'!A1753,1),Checks!$CF$2:$CF$5,1,0),0),"Product Code Required",IF('Journal Template'!D1753="","",IF('Journal Template'!D1753=IFERROR(VLOOKUP('Journal Template'!D1753,Checks!$CH:$CH,1,0),0),"Product Code Required","NA"))))),"")</f>
        <v/>
      </c>
    </row>
    <row r="1743" spans="14:89">
      <c r="N1743" t="s">
        <v>8599</v>
      </c>
      <c r="O1743" t="s">
        <v>8600</v>
      </c>
      <c r="P1743" t="s">
        <v>386</v>
      </c>
      <c r="Q1743" s="150" t="str">
        <f>IF(JRF!D1756="","",IF(IFERROR(VLOOKUP(JRF!D1756,Checks!N:P,3,0),0)="A","","Inactive account in Use"))</f>
        <v/>
      </c>
      <c r="R1743" t="str">
        <f>IFERROR(IF('Journal Template'!C2155="","",IF(IFERROR(VLOOKUP('Journal Template'!C2155,Checks!N:P,3,0),0)="A","","Inactive account in Use")),"")</f>
        <v/>
      </c>
      <c r="V1743" s="150" t="str">
        <f>IF(JRF!C1756="","",IF(IFERROR(VLOOKUP(JRF!C1756,Checks!S:U,3,0),0)="A","Entry with System fund Dept",""))</f>
        <v/>
      </c>
      <c r="W1743" t="str">
        <f>IFERROR(IF('Journal Template'!D2155="","",IF(IFERROR(VLOOKUP('Journal Template'!D2155,Checks!S:U,3,0),0)="A","Entry with System fund Dept","")),"")</f>
        <v/>
      </c>
      <c r="X1743" t="s">
        <v>3991</v>
      </c>
      <c r="Y1743" t="s">
        <v>386</v>
      </c>
      <c r="Z1743" t="s">
        <v>8601</v>
      </c>
      <c r="AA1743" t="s">
        <v>391</v>
      </c>
      <c r="AB1743" t="s">
        <v>125</v>
      </c>
      <c r="AC1743" s="150" t="str">
        <f>IFERROR(IF(JRF!C1756="","",IF(AND(VLOOKUP(JRF!C1756,X:AA,4,0)=JRF!B1756,VLOOKUP(JRF!C1756,X:Y,2,0)="A"),"","Inactive Dept Combo Error")),"Inactive Dept Combo Error")</f>
        <v/>
      </c>
      <c r="AD1743" t="str">
        <f>IFERROR(IF('Journal Template'!D2155="","",IF(AND(VLOOKUP('Journal Template'!D2155,X:AA,4,0)='Journal Template'!A2155,VLOOKUP('Journal Template'!D2155,X:Y,2,0)="A"),"","Inactive Dept Combo Error")),"")</f>
        <v/>
      </c>
      <c r="AK1743" s="150" t="str">
        <f>IF(JRF!B1756="","",IF(JRF!B1756=IFERROR(VLOOKUP(JRF!B1756,Checks!AI:AI,1,0),0),"Entry in Branch/Satellite BU's",""))</f>
        <v/>
      </c>
      <c r="AL1743" t="str">
        <f>IFERROR(IF('Journal Template'!A2155="","",IF('Journal Template'!A2155=IFERROR(VLOOKUP('Journal Template'!A2155,Checks!AI:AI,1,0),0),"Entry in Branch/Satellite BU's","")),"")</f>
        <v/>
      </c>
      <c r="AO1743" s="171"/>
      <c r="AP1743" s="171"/>
      <c r="AQ1743" s="171"/>
      <c r="AR1743" s="171"/>
      <c r="CI1743" t="str">
        <f>IF(JRF!F1756&gt;0,"",IF(JRF!B1756="","",IF(LEFT(JRF!B1756,1)=IFERROR(VLOOKUP(LEFT(JRF!B1756,1),$CF$2:$CF$5,1,0),0),"Product Code Required",IF(JRF!C1756="","",IF(JRF!C1756=IFERROR(VLOOKUP(JRF!C1756,$CH:$CH,1,0),0),"Product Code Required","NA")))))</f>
        <v/>
      </c>
      <c r="CJ1743" t="str">
        <f>IF(JRF!AV1756&gt;0,"",IF(JRF!Q1756="","",IF(LEFT(JRF!Q1756,1)=IFERROR(VLOOKUP(LEFT(JRF!Q1756,1),$CF$2:$CF$5,1,0),0),"Product Code Required",IF(JRF!V1756="","",IF(JRF!V1756=IFERROR(VLOOKUP(JRF!V1756,$CH:$CH,1,0),0),"Product Code Required","NA")))))</f>
        <v/>
      </c>
      <c r="CK1743" t="str">
        <f>IFERROR(IF(LEN('Journal Template'!F1754)&gt;0,"",IF('Journal Template'!A1754="","",IF(LEFT('Journal Template'!A1754,1)=IFERROR(VLOOKUP(LEFT('Journal Template'!A1754,1),Checks!$CF$2:$CF$5,1,0),0),"Product Code Required",IF('Journal Template'!D1754="","",IF('Journal Template'!D1754=IFERROR(VLOOKUP('Journal Template'!D1754,Checks!$CH:$CH,1,0),0),"Product Code Required","NA"))))),"")</f>
        <v/>
      </c>
    </row>
    <row r="1744" spans="14:89">
      <c r="N1744" t="s">
        <v>8602</v>
      </c>
      <c r="O1744" t="s">
        <v>8603</v>
      </c>
      <c r="P1744" t="s">
        <v>386</v>
      </c>
      <c r="Q1744" s="150" t="str">
        <f>IF(JRF!D1757="","",IF(IFERROR(VLOOKUP(JRF!D1757,Checks!N:P,3,0),0)="A","","Inactive account in Use"))</f>
        <v/>
      </c>
      <c r="R1744" t="str">
        <f>IFERROR(IF('Journal Template'!C2156="","",IF(IFERROR(VLOOKUP('Journal Template'!C2156,Checks!N:P,3,0),0)="A","","Inactive account in Use")),"")</f>
        <v/>
      </c>
      <c r="V1744" s="150" t="str">
        <f>IF(JRF!C1757="","",IF(IFERROR(VLOOKUP(JRF!C1757,Checks!S:U,3,0),0)="A","Entry with System fund Dept",""))</f>
        <v/>
      </c>
      <c r="W1744" t="str">
        <f>IFERROR(IF('Journal Template'!D2156="","",IF(IFERROR(VLOOKUP('Journal Template'!D2156,Checks!S:U,3,0),0)="A","Entry with System fund Dept","")),"")</f>
        <v/>
      </c>
      <c r="X1744" t="s">
        <v>8604</v>
      </c>
      <c r="Y1744" t="s">
        <v>386</v>
      </c>
      <c r="Z1744" t="s">
        <v>8605</v>
      </c>
      <c r="AA1744" t="s">
        <v>3581</v>
      </c>
      <c r="AB1744" t="s">
        <v>125</v>
      </c>
      <c r="AC1744" s="150" t="str">
        <f>IFERROR(IF(JRF!C1757="","",IF(AND(VLOOKUP(JRF!C1757,X:AA,4,0)=JRF!B1757,VLOOKUP(JRF!C1757,X:Y,2,0)="A"),"","Inactive Dept Combo Error")),"Inactive Dept Combo Error")</f>
        <v/>
      </c>
      <c r="AD1744" t="str">
        <f>IFERROR(IF('Journal Template'!D2156="","",IF(AND(VLOOKUP('Journal Template'!D2156,X:AA,4,0)='Journal Template'!A2156,VLOOKUP('Journal Template'!D2156,X:Y,2,0)="A"),"","Inactive Dept Combo Error")),"")</f>
        <v/>
      </c>
      <c r="AK1744" s="150" t="str">
        <f>IF(JRF!B1757="","",IF(JRF!B1757=IFERROR(VLOOKUP(JRF!B1757,Checks!AI:AI,1,0),0),"Entry in Branch/Satellite BU's",""))</f>
        <v/>
      </c>
      <c r="AL1744" t="str">
        <f>IFERROR(IF('Journal Template'!A2156="","",IF('Journal Template'!A2156=IFERROR(VLOOKUP('Journal Template'!A2156,Checks!AI:AI,1,0),0),"Entry in Branch/Satellite BU's","")),"")</f>
        <v/>
      </c>
      <c r="AO1744" s="171"/>
      <c r="AP1744" s="171"/>
      <c r="AQ1744" s="171"/>
      <c r="AR1744" s="171"/>
      <c r="CI1744" t="str">
        <f>IF(JRF!F1757&gt;0,"",IF(JRF!B1757="","",IF(LEFT(JRF!B1757,1)=IFERROR(VLOOKUP(LEFT(JRF!B1757,1),$CF$2:$CF$5,1,0),0),"Product Code Required",IF(JRF!C1757="","",IF(JRF!C1757=IFERROR(VLOOKUP(JRF!C1757,$CH:$CH,1,0),0),"Product Code Required","NA")))))</f>
        <v/>
      </c>
      <c r="CJ1744" t="str">
        <f>IF(JRF!AV1757&gt;0,"",IF(JRF!Q1757="","",IF(LEFT(JRF!Q1757,1)=IFERROR(VLOOKUP(LEFT(JRF!Q1757,1),$CF$2:$CF$5,1,0),0),"Product Code Required",IF(JRF!V1757="","",IF(JRF!V1757=IFERROR(VLOOKUP(JRF!V1757,$CH:$CH,1,0),0),"Product Code Required","NA")))))</f>
        <v/>
      </c>
      <c r="CK1744" t="str">
        <f>IFERROR(IF(LEN('Journal Template'!F1755)&gt;0,"",IF('Journal Template'!A1755="","",IF(LEFT('Journal Template'!A1755,1)=IFERROR(VLOOKUP(LEFT('Journal Template'!A1755,1),Checks!$CF$2:$CF$5,1,0),0),"Product Code Required",IF('Journal Template'!D1755="","",IF('Journal Template'!D1755=IFERROR(VLOOKUP('Journal Template'!D1755,Checks!$CH:$CH,1,0),0),"Product Code Required","NA"))))),"")</f>
        <v/>
      </c>
    </row>
    <row r="1745" spans="14:89">
      <c r="N1745" t="s">
        <v>8606</v>
      </c>
      <c r="O1745" t="s">
        <v>8607</v>
      </c>
      <c r="P1745" t="s">
        <v>386</v>
      </c>
      <c r="Q1745" s="150" t="str">
        <f>IF(JRF!D1758="","",IF(IFERROR(VLOOKUP(JRF!D1758,Checks!N:P,3,0),0)="A","","Inactive account in Use"))</f>
        <v/>
      </c>
      <c r="R1745" t="str">
        <f>IFERROR(IF('Journal Template'!C2157="","",IF(IFERROR(VLOOKUP('Journal Template'!C2157,Checks!N:P,3,0),0)="A","","Inactive account in Use")),"")</f>
        <v/>
      </c>
      <c r="V1745" s="150" t="str">
        <f>IF(JRF!C1758="","",IF(IFERROR(VLOOKUP(JRF!C1758,Checks!S:U,3,0),0)="A","Entry with System fund Dept",""))</f>
        <v/>
      </c>
      <c r="W1745" t="str">
        <f>IFERROR(IF('Journal Template'!D2157="","",IF(IFERROR(VLOOKUP('Journal Template'!D2157,Checks!S:U,3,0),0)="A","Entry with System fund Dept","")),"")</f>
        <v/>
      </c>
      <c r="X1745" t="s">
        <v>8608</v>
      </c>
      <c r="Y1745" t="s">
        <v>386</v>
      </c>
      <c r="Z1745" t="s">
        <v>8609</v>
      </c>
      <c r="AA1745" t="s">
        <v>3581</v>
      </c>
      <c r="AB1745" t="s">
        <v>125</v>
      </c>
      <c r="AC1745" s="150" t="str">
        <f>IFERROR(IF(JRF!C1758="","",IF(AND(VLOOKUP(JRF!C1758,X:AA,4,0)=JRF!B1758,VLOOKUP(JRF!C1758,X:Y,2,0)="A"),"","Inactive Dept Combo Error")),"Inactive Dept Combo Error")</f>
        <v/>
      </c>
      <c r="AD1745" t="str">
        <f>IFERROR(IF('Journal Template'!D2157="","",IF(AND(VLOOKUP('Journal Template'!D2157,X:AA,4,0)='Journal Template'!A2157,VLOOKUP('Journal Template'!D2157,X:Y,2,0)="A"),"","Inactive Dept Combo Error")),"")</f>
        <v/>
      </c>
      <c r="AK1745" s="150" t="str">
        <f>IF(JRF!B1758="","",IF(JRF!B1758=IFERROR(VLOOKUP(JRF!B1758,Checks!AI:AI,1,0),0),"Entry in Branch/Satellite BU's",""))</f>
        <v/>
      </c>
      <c r="AL1745" t="str">
        <f>IFERROR(IF('Journal Template'!A2157="","",IF('Journal Template'!A2157=IFERROR(VLOOKUP('Journal Template'!A2157,Checks!AI:AI,1,0),0),"Entry in Branch/Satellite BU's","")),"")</f>
        <v/>
      </c>
      <c r="AO1745" s="171"/>
      <c r="AP1745" s="171"/>
      <c r="AQ1745" s="171"/>
      <c r="AR1745" s="171"/>
      <c r="CI1745" t="str">
        <f>IF(JRF!F1758&gt;0,"",IF(JRF!B1758="","",IF(LEFT(JRF!B1758,1)=IFERROR(VLOOKUP(LEFT(JRF!B1758,1),$CF$2:$CF$5,1,0),0),"Product Code Required",IF(JRF!C1758="","",IF(JRF!C1758=IFERROR(VLOOKUP(JRF!C1758,$CH:$CH,1,0),0),"Product Code Required","NA")))))</f>
        <v/>
      </c>
      <c r="CJ1745" t="str">
        <f>IF(JRF!AV1758&gt;0,"",IF(JRF!Q1758="","",IF(LEFT(JRF!Q1758,1)=IFERROR(VLOOKUP(LEFT(JRF!Q1758,1),$CF$2:$CF$5,1,0),0),"Product Code Required",IF(JRF!V1758="","",IF(JRF!V1758=IFERROR(VLOOKUP(JRF!V1758,$CH:$CH,1,0),0),"Product Code Required","NA")))))</f>
        <v/>
      </c>
      <c r="CK1745" t="str">
        <f>IFERROR(IF(LEN('Journal Template'!F1756)&gt;0,"",IF('Journal Template'!A1756="","",IF(LEFT('Journal Template'!A1756,1)=IFERROR(VLOOKUP(LEFT('Journal Template'!A1756,1),Checks!$CF$2:$CF$5,1,0),0),"Product Code Required",IF('Journal Template'!D1756="","",IF('Journal Template'!D1756=IFERROR(VLOOKUP('Journal Template'!D1756,Checks!$CH:$CH,1,0),0),"Product Code Required","NA"))))),"")</f>
        <v/>
      </c>
    </row>
    <row r="1746" spans="14:89">
      <c r="N1746" t="s">
        <v>8610</v>
      </c>
      <c r="O1746" t="s">
        <v>8611</v>
      </c>
      <c r="P1746" t="s">
        <v>386</v>
      </c>
      <c r="Q1746" s="150" t="str">
        <f>IF(JRF!D1759="","",IF(IFERROR(VLOOKUP(JRF!D1759,Checks!N:P,3,0),0)="A","","Inactive account in Use"))</f>
        <v/>
      </c>
      <c r="R1746" t="str">
        <f>IFERROR(IF('Journal Template'!C2158="","",IF(IFERROR(VLOOKUP('Journal Template'!C2158,Checks!N:P,3,0),0)="A","","Inactive account in Use")),"")</f>
        <v/>
      </c>
      <c r="V1746" s="150" t="str">
        <f>IF(JRF!C1759="","",IF(IFERROR(VLOOKUP(JRF!C1759,Checks!S:U,3,0),0)="A","Entry with System fund Dept",""))</f>
        <v/>
      </c>
      <c r="W1746" t="str">
        <f>IFERROR(IF('Journal Template'!D2158="","",IF(IFERROR(VLOOKUP('Journal Template'!D2158,Checks!S:U,3,0),0)="A","Entry with System fund Dept","")),"")</f>
        <v/>
      </c>
      <c r="X1746" t="s">
        <v>8612</v>
      </c>
      <c r="Y1746" t="s">
        <v>386</v>
      </c>
      <c r="Z1746" t="s">
        <v>8613</v>
      </c>
      <c r="AA1746" t="s">
        <v>3581</v>
      </c>
      <c r="AB1746" t="s">
        <v>125</v>
      </c>
      <c r="AC1746" s="150" t="str">
        <f>IFERROR(IF(JRF!C1759="","",IF(AND(VLOOKUP(JRF!C1759,X:AA,4,0)=JRF!B1759,VLOOKUP(JRF!C1759,X:Y,2,0)="A"),"","Inactive Dept Combo Error")),"Inactive Dept Combo Error")</f>
        <v/>
      </c>
      <c r="AD1746" t="str">
        <f>IFERROR(IF('Journal Template'!D2158="","",IF(AND(VLOOKUP('Journal Template'!D2158,X:AA,4,0)='Journal Template'!A2158,VLOOKUP('Journal Template'!D2158,X:Y,2,0)="A"),"","Inactive Dept Combo Error")),"")</f>
        <v/>
      </c>
      <c r="AK1746" s="150" t="str">
        <f>IF(JRF!B1759="","",IF(JRF!B1759=IFERROR(VLOOKUP(JRF!B1759,Checks!AI:AI,1,0),0),"Entry in Branch/Satellite BU's",""))</f>
        <v/>
      </c>
      <c r="AL1746" t="str">
        <f>IFERROR(IF('Journal Template'!A2158="","",IF('Journal Template'!A2158=IFERROR(VLOOKUP('Journal Template'!A2158,Checks!AI:AI,1,0),0),"Entry in Branch/Satellite BU's","")),"")</f>
        <v/>
      </c>
      <c r="AO1746" s="171"/>
      <c r="AP1746" s="171"/>
      <c r="AQ1746" s="171"/>
      <c r="AR1746" s="171"/>
      <c r="CI1746" t="str">
        <f>IF(JRF!F1759&gt;0,"",IF(JRF!B1759="","",IF(LEFT(JRF!B1759,1)=IFERROR(VLOOKUP(LEFT(JRF!B1759,1),$CF$2:$CF$5,1,0),0),"Product Code Required",IF(JRF!C1759="","",IF(JRF!C1759=IFERROR(VLOOKUP(JRF!C1759,$CH:$CH,1,0),0),"Product Code Required","NA")))))</f>
        <v/>
      </c>
      <c r="CJ1746" t="str">
        <f>IF(JRF!AV1759&gt;0,"",IF(JRF!Q1759="","",IF(LEFT(JRF!Q1759,1)=IFERROR(VLOOKUP(LEFT(JRF!Q1759,1),$CF$2:$CF$5,1,0),0),"Product Code Required",IF(JRF!V1759="","",IF(JRF!V1759=IFERROR(VLOOKUP(JRF!V1759,$CH:$CH,1,0),0),"Product Code Required","NA")))))</f>
        <v/>
      </c>
      <c r="CK1746" t="str">
        <f>IFERROR(IF(LEN('Journal Template'!F1757)&gt;0,"",IF('Journal Template'!A1757="","",IF(LEFT('Journal Template'!A1757,1)=IFERROR(VLOOKUP(LEFT('Journal Template'!A1757,1),Checks!$CF$2:$CF$5,1,0),0),"Product Code Required",IF('Journal Template'!D1757="","",IF('Journal Template'!D1757=IFERROR(VLOOKUP('Journal Template'!D1757,Checks!$CH:$CH,1,0),0),"Product Code Required","NA"))))),"")</f>
        <v/>
      </c>
    </row>
    <row r="1747" spans="14:89">
      <c r="N1747" t="s">
        <v>8614</v>
      </c>
      <c r="O1747" t="s">
        <v>8615</v>
      </c>
      <c r="P1747" t="s">
        <v>386</v>
      </c>
      <c r="Q1747" s="150" t="str">
        <f>IF(JRF!D1760="","",IF(IFERROR(VLOOKUP(JRF!D1760,Checks!N:P,3,0),0)="A","","Inactive account in Use"))</f>
        <v/>
      </c>
      <c r="R1747" t="str">
        <f>IFERROR(IF('Journal Template'!C2159="","",IF(IFERROR(VLOOKUP('Journal Template'!C2159,Checks!N:P,3,0),0)="A","","Inactive account in Use")),"")</f>
        <v/>
      </c>
      <c r="V1747" s="150" t="str">
        <f>IF(JRF!C1760="","",IF(IFERROR(VLOOKUP(JRF!C1760,Checks!S:U,3,0),0)="A","Entry with System fund Dept",""))</f>
        <v/>
      </c>
      <c r="W1747" t="str">
        <f>IFERROR(IF('Journal Template'!D2159="","",IF(IFERROR(VLOOKUP('Journal Template'!D2159,Checks!S:U,3,0),0)="A","Entry with System fund Dept","")),"")</f>
        <v/>
      </c>
      <c r="X1747" t="s">
        <v>8616</v>
      </c>
      <c r="Y1747" t="s">
        <v>386</v>
      </c>
      <c r="Z1747" t="s">
        <v>8617</v>
      </c>
      <c r="AA1747" t="s">
        <v>3581</v>
      </c>
      <c r="AB1747" t="s">
        <v>125</v>
      </c>
      <c r="AC1747" s="150" t="str">
        <f>IFERROR(IF(JRF!C1760="","",IF(AND(VLOOKUP(JRF!C1760,X:AA,4,0)=JRF!B1760,VLOOKUP(JRF!C1760,X:Y,2,0)="A"),"","Inactive Dept Combo Error")),"Inactive Dept Combo Error")</f>
        <v/>
      </c>
      <c r="AD1747" t="str">
        <f>IFERROR(IF('Journal Template'!D2159="","",IF(AND(VLOOKUP('Journal Template'!D2159,X:AA,4,0)='Journal Template'!A2159,VLOOKUP('Journal Template'!D2159,X:Y,2,0)="A"),"","Inactive Dept Combo Error")),"")</f>
        <v/>
      </c>
      <c r="AK1747" s="150" t="str">
        <f>IF(JRF!B1760="","",IF(JRF!B1760=IFERROR(VLOOKUP(JRF!B1760,Checks!AI:AI,1,0),0),"Entry in Branch/Satellite BU's",""))</f>
        <v/>
      </c>
      <c r="AL1747" t="str">
        <f>IFERROR(IF('Journal Template'!A2159="","",IF('Journal Template'!A2159=IFERROR(VLOOKUP('Journal Template'!A2159,Checks!AI:AI,1,0),0),"Entry in Branch/Satellite BU's","")),"")</f>
        <v/>
      </c>
      <c r="AO1747" s="171"/>
      <c r="AP1747" s="171"/>
      <c r="AQ1747" s="171"/>
      <c r="AR1747" s="171"/>
      <c r="CI1747" t="str">
        <f>IF(JRF!F1760&gt;0,"",IF(JRF!B1760="","",IF(LEFT(JRF!B1760,1)=IFERROR(VLOOKUP(LEFT(JRF!B1760,1),$CF$2:$CF$5,1,0),0),"Product Code Required",IF(JRF!C1760="","",IF(JRF!C1760=IFERROR(VLOOKUP(JRF!C1760,$CH:$CH,1,0),0),"Product Code Required","NA")))))</f>
        <v/>
      </c>
      <c r="CJ1747" t="str">
        <f>IF(JRF!AV1760&gt;0,"",IF(JRF!Q1760="","",IF(LEFT(JRF!Q1760,1)=IFERROR(VLOOKUP(LEFT(JRF!Q1760,1),$CF$2:$CF$5,1,0),0),"Product Code Required",IF(JRF!V1760="","",IF(JRF!V1760=IFERROR(VLOOKUP(JRF!V1760,$CH:$CH,1,0),0),"Product Code Required","NA")))))</f>
        <v/>
      </c>
      <c r="CK1747" t="str">
        <f>IFERROR(IF(LEN('Journal Template'!F1758)&gt;0,"",IF('Journal Template'!A1758="","",IF(LEFT('Journal Template'!A1758,1)=IFERROR(VLOOKUP(LEFT('Journal Template'!A1758,1),Checks!$CF$2:$CF$5,1,0),0),"Product Code Required",IF('Journal Template'!D1758="","",IF('Journal Template'!D1758=IFERROR(VLOOKUP('Journal Template'!D1758,Checks!$CH:$CH,1,0),0),"Product Code Required","NA"))))),"")</f>
        <v/>
      </c>
    </row>
    <row r="1748" spans="14:89">
      <c r="N1748" t="s">
        <v>8618</v>
      </c>
      <c r="O1748" t="s">
        <v>8619</v>
      </c>
      <c r="P1748" t="s">
        <v>386</v>
      </c>
      <c r="Q1748" s="150" t="str">
        <f>IF(JRF!D1761="","",IF(IFERROR(VLOOKUP(JRF!D1761,Checks!N:P,3,0),0)="A","","Inactive account in Use"))</f>
        <v/>
      </c>
      <c r="R1748" t="str">
        <f>IFERROR(IF('Journal Template'!C2160="","",IF(IFERROR(VLOOKUP('Journal Template'!C2160,Checks!N:P,3,0),0)="A","","Inactive account in Use")),"")</f>
        <v/>
      </c>
      <c r="V1748" s="150" t="str">
        <f>IF(JRF!C1761="","",IF(IFERROR(VLOOKUP(JRF!C1761,Checks!S:U,3,0),0)="A","Entry with System fund Dept",""))</f>
        <v/>
      </c>
      <c r="W1748" t="str">
        <f>IFERROR(IF('Journal Template'!D2160="","",IF(IFERROR(VLOOKUP('Journal Template'!D2160,Checks!S:U,3,0),0)="A","Entry with System fund Dept","")),"")</f>
        <v/>
      </c>
      <c r="X1748" t="s">
        <v>8620</v>
      </c>
      <c r="Y1748" t="s">
        <v>386</v>
      </c>
      <c r="Z1748" t="s">
        <v>8621</v>
      </c>
      <c r="AA1748" t="s">
        <v>3581</v>
      </c>
      <c r="AB1748" t="s">
        <v>125</v>
      </c>
      <c r="AC1748" s="150" t="str">
        <f>IFERROR(IF(JRF!C1761="","",IF(AND(VLOOKUP(JRF!C1761,X:AA,4,0)=JRF!B1761,VLOOKUP(JRF!C1761,X:Y,2,0)="A"),"","Inactive Dept Combo Error")),"Inactive Dept Combo Error")</f>
        <v/>
      </c>
      <c r="AD1748" t="str">
        <f>IFERROR(IF('Journal Template'!D2160="","",IF(AND(VLOOKUP('Journal Template'!D2160,X:AA,4,0)='Journal Template'!A2160,VLOOKUP('Journal Template'!D2160,X:Y,2,0)="A"),"","Inactive Dept Combo Error")),"")</f>
        <v/>
      </c>
      <c r="AK1748" s="150" t="str">
        <f>IF(JRF!B1761="","",IF(JRF!B1761=IFERROR(VLOOKUP(JRF!B1761,Checks!AI:AI,1,0),0),"Entry in Branch/Satellite BU's",""))</f>
        <v/>
      </c>
      <c r="AL1748" t="str">
        <f>IFERROR(IF('Journal Template'!A2160="","",IF('Journal Template'!A2160=IFERROR(VLOOKUP('Journal Template'!A2160,Checks!AI:AI,1,0),0),"Entry in Branch/Satellite BU's","")),"")</f>
        <v/>
      </c>
      <c r="AO1748" s="171"/>
      <c r="AP1748" s="171"/>
      <c r="AQ1748" s="171"/>
      <c r="AR1748" s="171"/>
      <c r="CI1748" t="str">
        <f>IF(JRF!F1761&gt;0,"",IF(JRF!B1761="","",IF(LEFT(JRF!B1761,1)=IFERROR(VLOOKUP(LEFT(JRF!B1761,1),$CF$2:$CF$5,1,0),0),"Product Code Required",IF(JRF!C1761="","",IF(JRF!C1761=IFERROR(VLOOKUP(JRF!C1761,$CH:$CH,1,0),0),"Product Code Required","NA")))))</f>
        <v/>
      </c>
      <c r="CJ1748" t="str">
        <f>IF(JRF!AV1761&gt;0,"",IF(JRF!Q1761="","",IF(LEFT(JRF!Q1761,1)=IFERROR(VLOOKUP(LEFT(JRF!Q1761,1),$CF$2:$CF$5,1,0),0),"Product Code Required",IF(JRF!V1761="","",IF(JRF!V1761=IFERROR(VLOOKUP(JRF!V1761,$CH:$CH,1,0),0),"Product Code Required","NA")))))</f>
        <v/>
      </c>
      <c r="CK1748" t="str">
        <f>IFERROR(IF(LEN('Journal Template'!F1759)&gt;0,"",IF('Journal Template'!A1759="","",IF(LEFT('Journal Template'!A1759,1)=IFERROR(VLOOKUP(LEFT('Journal Template'!A1759,1),Checks!$CF$2:$CF$5,1,0),0),"Product Code Required",IF('Journal Template'!D1759="","",IF('Journal Template'!D1759=IFERROR(VLOOKUP('Journal Template'!D1759,Checks!$CH:$CH,1,0),0),"Product Code Required","NA"))))),"")</f>
        <v/>
      </c>
    </row>
    <row r="1749" spans="14:89">
      <c r="N1749" t="s">
        <v>8622</v>
      </c>
      <c r="O1749" t="s">
        <v>8623</v>
      </c>
      <c r="P1749" t="s">
        <v>386</v>
      </c>
      <c r="Q1749" s="150" t="str">
        <f>IF(JRF!D1762="","",IF(IFERROR(VLOOKUP(JRF!D1762,Checks!N:P,3,0),0)="A","","Inactive account in Use"))</f>
        <v/>
      </c>
      <c r="R1749" t="str">
        <f>IFERROR(IF('Journal Template'!C2161="","",IF(IFERROR(VLOOKUP('Journal Template'!C2161,Checks!N:P,3,0),0)="A","","Inactive account in Use")),"")</f>
        <v/>
      </c>
      <c r="V1749" s="150" t="str">
        <f>IF(JRF!C1762="","",IF(IFERROR(VLOOKUP(JRF!C1762,Checks!S:U,3,0),0)="A","Entry with System fund Dept",""))</f>
        <v/>
      </c>
      <c r="W1749" t="str">
        <f>IFERROR(IF('Journal Template'!D2161="","",IF(IFERROR(VLOOKUP('Journal Template'!D2161,Checks!S:U,3,0),0)="A","Entry with System fund Dept","")),"")</f>
        <v/>
      </c>
      <c r="X1749" t="s">
        <v>8624</v>
      </c>
      <c r="Y1749" t="s">
        <v>386</v>
      </c>
      <c r="Z1749" t="s">
        <v>8625</v>
      </c>
      <c r="AA1749" t="s">
        <v>3581</v>
      </c>
      <c r="AB1749" t="s">
        <v>125</v>
      </c>
      <c r="AC1749" s="150" t="str">
        <f>IFERROR(IF(JRF!C1762="","",IF(AND(VLOOKUP(JRF!C1762,X:AA,4,0)=JRF!B1762,VLOOKUP(JRF!C1762,X:Y,2,0)="A"),"","Inactive Dept Combo Error")),"Inactive Dept Combo Error")</f>
        <v/>
      </c>
      <c r="AD1749" t="str">
        <f>IFERROR(IF('Journal Template'!D2161="","",IF(AND(VLOOKUP('Journal Template'!D2161,X:AA,4,0)='Journal Template'!A2161,VLOOKUP('Journal Template'!D2161,X:Y,2,0)="A"),"","Inactive Dept Combo Error")),"")</f>
        <v/>
      </c>
      <c r="AK1749" s="150" t="str">
        <f>IF(JRF!B1762="","",IF(JRF!B1762=IFERROR(VLOOKUP(JRF!B1762,Checks!AI:AI,1,0),0),"Entry in Branch/Satellite BU's",""))</f>
        <v/>
      </c>
      <c r="AL1749" t="str">
        <f>IFERROR(IF('Journal Template'!A2161="","",IF('Journal Template'!A2161=IFERROR(VLOOKUP('Journal Template'!A2161,Checks!AI:AI,1,0),0),"Entry in Branch/Satellite BU's","")),"")</f>
        <v/>
      </c>
      <c r="AO1749" s="171"/>
      <c r="AP1749" s="171"/>
      <c r="AQ1749" s="171"/>
      <c r="AR1749" s="171"/>
      <c r="CI1749" t="str">
        <f>IF(JRF!F1762&gt;0,"",IF(JRF!B1762="","",IF(LEFT(JRF!B1762,1)=IFERROR(VLOOKUP(LEFT(JRF!B1762,1),$CF$2:$CF$5,1,0),0),"Product Code Required",IF(JRF!C1762="","",IF(JRF!C1762=IFERROR(VLOOKUP(JRF!C1762,$CH:$CH,1,0),0),"Product Code Required","NA")))))</f>
        <v/>
      </c>
      <c r="CJ1749" t="str">
        <f>IF(JRF!AV1762&gt;0,"",IF(JRF!Q1762="","",IF(LEFT(JRF!Q1762,1)=IFERROR(VLOOKUP(LEFT(JRF!Q1762,1),$CF$2:$CF$5,1,0),0),"Product Code Required",IF(JRF!V1762="","",IF(JRF!V1762=IFERROR(VLOOKUP(JRF!V1762,$CH:$CH,1,0),0),"Product Code Required","NA")))))</f>
        <v/>
      </c>
      <c r="CK1749" t="str">
        <f>IFERROR(IF(LEN('Journal Template'!F1760)&gt;0,"",IF('Journal Template'!A1760="","",IF(LEFT('Journal Template'!A1760,1)=IFERROR(VLOOKUP(LEFT('Journal Template'!A1760,1),Checks!$CF$2:$CF$5,1,0),0),"Product Code Required",IF('Journal Template'!D1760="","",IF('Journal Template'!D1760=IFERROR(VLOOKUP('Journal Template'!D1760,Checks!$CH:$CH,1,0),0),"Product Code Required","NA"))))),"")</f>
        <v/>
      </c>
    </row>
    <row r="1750" spans="14:89">
      <c r="N1750" t="s">
        <v>8626</v>
      </c>
      <c r="O1750" t="s">
        <v>8627</v>
      </c>
      <c r="P1750" t="s">
        <v>386</v>
      </c>
      <c r="Q1750" s="150" t="str">
        <f>IF(JRF!D1763="","",IF(IFERROR(VLOOKUP(JRF!D1763,Checks!N:P,3,0),0)="A","","Inactive account in Use"))</f>
        <v/>
      </c>
      <c r="R1750" t="str">
        <f>IFERROR(IF('Journal Template'!C2162="","",IF(IFERROR(VLOOKUP('Journal Template'!C2162,Checks!N:P,3,0),0)="A","","Inactive account in Use")),"")</f>
        <v/>
      </c>
      <c r="V1750" s="150" t="str">
        <f>IF(JRF!C1763="","",IF(IFERROR(VLOOKUP(JRF!C1763,Checks!S:U,3,0),0)="A","Entry with System fund Dept",""))</f>
        <v/>
      </c>
      <c r="W1750" t="str">
        <f>IFERROR(IF('Journal Template'!D2162="","",IF(IFERROR(VLOOKUP('Journal Template'!D2162,Checks!S:U,3,0),0)="A","Entry with System fund Dept","")),"")</f>
        <v/>
      </c>
      <c r="X1750" t="s">
        <v>8628</v>
      </c>
      <c r="Y1750" t="s">
        <v>386</v>
      </c>
      <c r="Z1750" t="s">
        <v>8629</v>
      </c>
      <c r="AA1750" t="s">
        <v>3581</v>
      </c>
      <c r="AB1750" t="s">
        <v>125</v>
      </c>
      <c r="AC1750" s="150" t="str">
        <f>IFERROR(IF(JRF!C1763="","",IF(AND(VLOOKUP(JRF!C1763,X:AA,4,0)=JRF!B1763,VLOOKUP(JRF!C1763,X:Y,2,0)="A"),"","Inactive Dept Combo Error")),"Inactive Dept Combo Error")</f>
        <v/>
      </c>
      <c r="AD1750" t="str">
        <f>IFERROR(IF('Journal Template'!D2162="","",IF(AND(VLOOKUP('Journal Template'!D2162,X:AA,4,0)='Journal Template'!A2162,VLOOKUP('Journal Template'!D2162,X:Y,2,0)="A"),"","Inactive Dept Combo Error")),"")</f>
        <v/>
      </c>
      <c r="AK1750" s="150" t="str">
        <f>IF(JRF!B1763="","",IF(JRF!B1763=IFERROR(VLOOKUP(JRF!B1763,Checks!AI:AI,1,0),0),"Entry in Branch/Satellite BU's",""))</f>
        <v/>
      </c>
      <c r="AL1750" t="str">
        <f>IFERROR(IF('Journal Template'!A2162="","",IF('Journal Template'!A2162=IFERROR(VLOOKUP('Journal Template'!A2162,Checks!AI:AI,1,0),0),"Entry in Branch/Satellite BU's","")),"")</f>
        <v/>
      </c>
      <c r="AO1750" s="171"/>
      <c r="AP1750" s="171"/>
      <c r="AQ1750" s="171"/>
      <c r="AR1750" s="171"/>
      <c r="CI1750" t="str">
        <f>IF(JRF!F1763&gt;0,"",IF(JRF!B1763="","",IF(LEFT(JRF!B1763,1)=IFERROR(VLOOKUP(LEFT(JRF!B1763,1),$CF$2:$CF$5,1,0),0),"Product Code Required",IF(JRF!C1763="","",IF(JRF!C1763=IFERROR(VLOOKUP(JRF!C1763,$CH:$CH,1,0),0),"Product Code Required","NA")))))</f>
        <v/>
      </c>
      <c r="CJ1750" t="str">
        <f>IF(JRF!AV1763&gt;0,"",IF(JRF!Q1763="","",IF(LEFT(JRF!Q1763,1)=IFERROR(VLOOKUP(LEFT(JRF!Q1763,1),$CF$2:$CF$5,1,0),0),"Product Code Required",IF(JRF!V1763="","",IF(JRF!V1763=IFERROR(VLOOKUP(JRF!V1763,$CH:$CH,1,0),0),"Product Code Required","NA")))))</f>
        <v/>
      </c>
      <c r="CK1750" t="str">
        <f>IFERROR(IF(LEN('Journal Template'!F1761)&gt;0,"",IF('Journal Template'!A1761="","",IF(LEFT('Journal Template'!A1761,1)=IFERROR(VLOOKUP(LEFT('Journal Template'!A1761,1),Checks!$CF$2:$CF$5,1,0),0),"Product Code Required",IF('Journal Template'!D1761="","",IF('Journal Template'!D1761=IFERROR(VLOOKUP('Journal Template'!D1761,Checks!$CH:$CH,1,0),0),"Product Code Required","NA"))))),"")</f>
        <v/>
      </c>
    </row>
    <row r="1751" spans="14:89">
      <c r="N1751" t="s">
        <v>8630</v>
      </c>
      <c r="O1751" t="s">
        <v>8631</v>
      </c>
      <c r="P1751" t="s">
        <v>386</v>
      </c>
      <c r="Q1751" s="150" t="str">
        <f>IF(JRF!D1764="","",IF(IFERROR(VLOOKUP(JRF!D1764,Checks!N:P,3,0),0)="A","","Inactive account in Use"))</f>
        <v/>
      </c>
      <c r="R1751" t="str">
        <f>IFERROR(IF('Journal Template'!C2163="","",IF(IFERROR(VLOOKUP('Journal Template'!C2163,Checks!N:P,3,0),0)="A","","Inactive account in Use")),"")</f>
        <v/>
      </c>
      <c r="V1751" s="150" t="str">
        <f>IF(JRF!C1764="","",IF(IFERROR(VLOOKUP(JRF!C1764,Checks!S:U,3,0),0)="A","Entry with System fund Dept",""))</f>
        <v/>
      </c>
      <c r="W1751" t="str">
        <f>IFERROR(IF('Journal Template'!D2163="","",IF(IFERROR(VLOOKUP('Journal Template'!D2163,Checks!S:U,3,0),0)="A","Entry with System fund Dept","")),"")</f>
        <v/>
      </c>
      <c r="X1751" t="s">
        <v>8632</v>
      </c>
      <c r="Y1751" t="s">
        <v>386</v>
      </c>
      <c r="Z1751" t="s">
        <v>8633</v>
      </c>
      <c r="AA1751" t="s">
        <v>3581</v>
      </c>
      <c r="AB1751" t="s">
        <v>125</v>
      </c>
      <c r="AC1751" s="150" t="str">
        <f>IFERROR(IF(JRF!C1764="","",IF(AND(VLOOKUP(JRF!C1764,X:AA,4,0)=JRF!B1764,VLOOKUP(JRF!C1764,X:Y,2,0)="A"),"","Inactive Dept Combo Error")),"Inactive Dept Combo Error")</f>
        <v/>
      </c>
      <c r="AD1751" t="str">
        <f>IFERROR(IF('Journal Template'!D2163="","",IF(AND(VLOOKUP('Journal Template'!D2163,X:AA,4,0)='Journal Template'!A2163,VLOOKUP('Journal Template'!D2163,X:Y,2,0)="A"),"","Inactive Dept Combo Error")),"")</f>
        <v/>
      </c>
      <c r="AK1751" s="150" t="str">
        <f>IF(JRF!B1764="","",IF(JRF!B1764=IFERROR(VLOOKUP(JRF!B1764,Checks!AI:AI,1,0),0),"Entry in Branch/Satellite BU's",""))</f>
        <v/>
      </c>
      <c r="AL1751" t="str">
        <f>IFERROR(IF('Journal Template'!A2163="","",IF('Journal Template'!A2163=IFERROR(VLOOKUP('Journal Template'!A2163,Checks!AI:AI,1,0),0),"Entry in Branch/Satellite BU's","")),"")</f>
        <v/>
      </c>
      <c r="AO1751" s="171"/>
      <c r="AP1751" s="171"/>
      <c r="AQ1751" s="171"/>
      <c r="AR1751" s="171"/>
      <c r="CI1751" t="str">
        <f>IF(JRF!F1764&gt;0,"",IF(JRF!B1764="","",IF(LEFT(JRF!B1764,1)=IFERROR(VLOOKUP(LEFT(JRF!B1764,1),$CF$2:$CF$5,1,0),0),"Product Code Required",IF(JRF!C1764="","",IF(JRF!C1764=IFERROR(VLOOKUP(JRF!C1764,$CH:$CH,1,0),0),"Product Code Required","NA")))))</f>
        <v/>
      </c>
      <c r="CJ1751" t="str">
        <f>IF(JRF!AV1764&gt;0,"",IF(JRF!Q1764="","",IF(LEFT(JRF!Q1764,1)=IFERROR(VLOOKUP(LEFT(JRF!Q1764,1),$CF$2:$CF$5,1,0),0),"Product Code Required",IF(JRF!V1764="","",IF(JRF!V1764=IFERROR(VLOOKUP(JRF!V1764,$CH:$CH,1,0),0),"Product Code Required","NA")))))</f>
        <v/>
      </c>
      <c r="CK1751" t="str">
        <f>IFERROR(IF(LEN('Journal Template'!F1762)&gt;0,"",IF('Journal Template'!A1762="","",IF(LEFT('Journal Template'!A1762,1)=IFERROR(VLOOKUP(LEFT('Journal Template'!A1762,1),Checks!$CF$2:$CF$5,1,0),0),"Product Code Required",IF('Journal Template'!D1762="","",IF('Journal Template'!D1762=IFERROR(VLOOKUP('Journal Template'!D1762,Checks!$CH:$CH,1,0),0),"Product Code Required","NA"))))),"")</f>
        <v/>
      </c>
    </row>
    <row r="1752" spans="14:89">
      <c r="N1752" t="s">
        <v>8634</v>
      </c>
      <c r="O1752" t="s">
        <v>8635</v>
      </c>
      <c r="P1752" t="s">
        <v>386</v>
      </c>
      <c r="Q1752" s="150" t="str">
        <f>IF(JRF!D1765="","",IF(IFERROR(VLOOKUP(JRF!D1765,Checks!N:P,3,0),0)="A","","Inactive account in Use"))</f>
        <v/>
      </c>
      <c r="R1752" t="str">
        <f>IFERROR(IF('Journal Template'!C2164="","",IF(IFERROR(VLOOKUP('Journal Template'!C2164,Checks!N:P,3,0),0)="A","","Inactive account in Use")),"")</f>
        <v/>
      </c>
      <c r="V1752" s="150" t="str">
        <f>IF(JRF!C1765="","",IF(IFERROR(VLOOKUP(JRF!C1765,Checks!S:U,3,0),0)="A","Entry with System fund Dept",""))</f>
        <v/>
      </c>
      <c r="W1752" t="str">
        <f>IFERROR(IF('Journal Template'!D2164="","",IF(IFERROR(VLOOKUP('Journal Template'!D2164,Checks!S:U,3,0),0)="A","Entry with System fund Dept","")),"")</f>
        <v/>
      </c>
      <c r="X1752" t="s">
        <v>8636</v>
      </c>
      <c r="Y1752" t="s">
        <v>386</v>
      </c>
      <c r="Z1752" t="s">
        <v>8637</v>
      </c>
      <c r="AA1752" t="s">
        <v>3581</v>
      </c>
      <c r="AB1752" t="s">
        <v>125</v>
      </c>
      <c r="AC1752" s="150" t="str">
        <f>IFERROR(IF(JRF!C1765="","",IF(AND(VLOOKUP(JRF!C1765,X:AA,4,0)=JRF!B1765,VLOOKUP(JRF!C1765,X:Y,2,0)="A"),"","Inactive Dept Combo Error")),"Inactive Dept Combo Error")</f>
        <v/>
      </c>
      <c r="AD1752" t="str">
        <f>IFERROR(IF('Journal Template'!D2164="","",IF(AND(VLOOKUP('Journal Template'!D2164,X:AA,4,0)='Journal Template'!A2164,VLOOKUP('Journal Template'!D2164,X:Y,2,0)="A"),"","Inactive Dept Combo Error")),"")</f>
        <v/>
      </c>
      <c r="AK1752" s="150" t="str">
        <f>IF(JRF!B1765="","",IF(JRF!B1765=IFERROR(VLOOKUP(JRF!B1765,Checks!AI:AI,1,0),0),"Entry in Branch/Satellite BU's",""))</f>
        <v/>
      </c>
      <c r="AL1752" t="str">
        <f>IFERROR(IF('Journal Template'!A2164="","",IF('Journal Template'!A2164=IFERROR(VLOOKUP('Journal Template'!A2164,Checks!AI:AI,1,0),0),"Entry in Branch/Satellite BU's","")),"")</f>
        <v/>
      </c>
      <c r="AO1752" s="171"/>
      <c r="AP1752" s="171"/>
      <c r="AQ1752" s="171"/>
      <c r="AR1752" s="171"/>
      <c r="CI1752" t="str">
        <f>IF(JRF!F1765&gt;0,"",IF(JRF!B1765="","",IF(LEFT(JRF!B1765,1)=IFERROR(VLOOKUP(LEFT(JRF!B1765,1),$CF$2:$CF$5,1,0),0),"Product Code Required",IF(JRF!C1765="","",IF(JRF!C1765=IFERROR(VLOOKUP(JRF!C1765,$CH:$CH,1,0),0),"Product Code Required","NA")))))</f>
        <v/>
      </c>
      <c r="CJ1752" t="str">
        <f>IF(JRF!AV1765&gt;0,"",IF(JRF!Q1765="","",IF(LEFT(JRF!Q1765,1)=IFERROR(VLOOKUP(LEFT(JRF!Q1765,1),$CF$2:$CF$5,1,0),0),"Product Code Required",IF(JRF!V1765="","",IF(JRF!V1765=IFERROR(VLOOKUP(JRF!V1765,$CH:$CH,1,0),0),"Product Code Required","NA")))))</f>
        <v/>
      </c>
      <c r="CK1752" t="str">
        <f>IFERROR(IF(LEN('Journal Template'!F1763)&gt;0,"",IF('Journal Template'!A1763="","",IF(LEFT('Journal Template'!A1763,1)=IFERROR(VLOOKUP(LEFT('Journal Template'!A1763,1),Checks!$CF$2:$CF$5,1,0),0),"Product Code Required",IF('Journal Template'!D1763="","",IF('Journal Template'!D1763=IFERROR(VLOOKUP('Journal Template'!D1763,Checks!$CH:$CH,1,0),0),"Product Code Required","NA"))))),"")</f>
        <v/>
      </c>
    </row>
    <row r="1753" spans="14:89">
      <c r="N1753" t="s">
        <v>8638</v>
      </c>
      <c r="O1753" t="s">
        <v>8639</v>
      </c>
      <c r="P1753" t="s">
        <v>386</v>
      </c>
      <c r="Q1753" s="150" t="str">
        <f>IF(JRF!D1766="","",IF(IFERROR(VLOOKUP(JRF!D1766,Checks!N:P,3,0),0)="A","","Inactive account in Use"))</f>
        <v/>
      </c>
      <c r="R1753" t="str">
        <f>IFERROR(IF('Journal Template'!C2165="","",IF(IFERROR(VLOOKUP('Journal Template'!C2165,Checks!N:P,3,0),0)="A","","Inactive account in Use")),"")</f>
        <v/>
      </c>
      <c r="V1753" s="150" t="str">
        <f>IF(JRF!C1766="","",IF(IFERROR(VLOOKUP(JRF!C1766,Checks!S:U,3,0),0)="A","Entry with System fund Dept",""))</f>
        <v/>
      </c>
      <c r="W1753" t="str">
        <f>IFERROR(IF('Journal Template'!D2165="","",IF(IFERROR(VLOOKUP('Journal Template'!D2165,Checks!S:U,3,0),0)="A","Entry with System fund Dept","")),"")</f>
        <v/>
      </c>
      <c r="X1753" t="s">
        <v>8640</v>
      </c>
      <c r="Y1753" t="s">
        <v>386</v>
      </c>
      <c r="Z1753" t="s">
        <v>8641</v>
      </c>
      <c r="AA1753" t="s">
        <v>3581</v>
      </c>
      <c r="AB1753" t="s">
        <v>125</v>
      </c>
      <c r="AC1753" s="150" t="str">
        <f>IFERROR(IF(JRF!C1766="","",IF(AND(VLOOKUP(JRF!C1766,X:AA,4,0)=JRF!B1766,VLOOKUP(JRF!C1766,X:Y,2,0)="A"),"","Inactive Dept Combo Error")),"Inactive Dept Combo Error")</f>
        <v/>
      </c>
      <c r="AD1753" t="str">
        <f>IFERROR(IF('Journal Template'!D2165="","",IF(AND(VLOOKUP('Journal Template'!D2165,X:AA,4,0)='Journal Template'!A2165,VLOOKUP('Journal Template'!D2165,X:Y,2,0)="A"),"","Inactive Dept Combo Error")),"")</f>
        <v/>
      </c>
      <c r="AK1753" s="150" t="str">
        <f>IF(JRF!B1766="","",IF(JRF!B1766=IFERROR(VLOOKUP(JRF!B1766,Checks!AI:AI,1,0),0),"Entry in Branch/Satellite BU's",""))</f>
        <v/>
      </c>
      <c r="AL1753" t="str">
        <f>IFERROR(IF('Journal Template'!A2165="","",IF('Journal Template'!A2165=IFERROR(VLOOKUP('Journal Template'!A2165,Checks!AI:AI,1,0),0),"Entry in Branch/Satellite BU's","")),"")</f>
        <v/>
      </c>
      <c r="AO1753" s="171"/>
      <c r="AP1753" s="171"/>
      <c r="AQ1753" s="171"/>
      <c r="AR1753" s="171"/>
      <c r="CI1753" t="str">
        <f>IF(JRF!F1766&gt;0,"",IF(JRF!B1766="","",IF(LEFT(JRF!B1766,1)=IFERROR(VLOOKUP(LEFT(JRF!B1766,1),$CF$2:$CF$5,1,0),0),"Product Code Required",IF(JRF!C1766="","",IF(JRF!C1766=IFERROR(VLOOKUP(JRF!C1766,$CH:$CH,1,0),0),"Product Code Required","NA")))))</f>
        <v/>
      </c>
      <c r="CJ1753" t="str">
        <f>IF(JRF!AV1766&gt;0,"",IF(JRF!Q1766="","",IF(LEFT(JRF!Q1766,1)=IFERROR(VLOOKUP(LEFT(JRF!Q1766,1),$CF$2:$CF$5,1,0),0),"Product Code Required",IF(JRF!V1766="","",IF(JRF!V1766=IFERROR(VLOOKUP(JRF!V1766,$CH:$CH,1,0),0),"Product Code Required","NA")))))</f>
        <v/>
      </c>
      <c r="CK1753" t="str">
        <f>IFERROR(IF(LEN('Journal Template'!F1764)&gt;0,"",IF('Journal Template'!A1764="","",IF(LEFT('Journal Template'!A1764,1)=IFERROR(VLOOKUP(LEFT('Journal Template'!A1764,1),Checks!$CF$2:$CF$5,1,0),0),"Product Code Required",IF('Journal Template'!D1764="","",IF('Journal Template'!D1764=IFERROR(VLOOKUP('Journal Template'!D1764,Checks!$CH:$CH,1,0),0),"Product Code Required","NA"))))),"")</f>
        <v/>
      </c>
    </row>
    <row r="1754" spans="14:89">
      <c r="N1754" t="s">
        <v>8642</v>
      </c>
      <c r="O1754" t="s">
        <v>8643</v>
      </c>
      <c r="P1754" t="s">
        <v>386</v>
      </c>
      <c r="Q1754" s="150" t="str">
        <f>IF(JRF!D1767="","",IF(IFERROR(VLOOKUP(JRF!D1767,Checks!N:P,3,0),0)="A","","Inactive account in Use"))</f>
        <v/>
      </c>
      <c r="R1754" t="str">
        <f>IFERROR(IF('Journal Template'!C2166="","",IF(IFERROR(VLOOKUP('Journal Template'!C2166,Checks!N:P,3,0),0)="A","","Inactive account in Use")),"")</f>
        <v/>
      </c>
      <c r="V1754" s="150" t="str">
        <f>IF(JRF!C1767="","",IF(IFERROR(VLOOKUP(JRF!C1767,Checks!S:U,3,0),0)="A","Entry with System fund Dept",""))</f>
        <v/>
      </c>
      <c r="W1754" t="str">
        <f>IFERROR(IF('Journal Template'!D2166="","",IF(IFERROR(VLOOKUP('Journal Template'!D2166,Checks!S:U,3,0),0)="A","Entry with System fund Dept","")),"")</f>
        <v/>
      </c>
      <c r="X1754" t="s">
        <v>8644</v>
      </c>
      <c r="Y1754" t="s">
        <v>386</v>
      </c>
      <c r="Z1754" t="s">
        <v>8645</v>
      </c>
      <c r="AA1754" t="s">
        <v>3581</v>
      </c>
      <c r="AB1754" t="s">
        <v>125</v>
      </c>
      <c r="AC1754" s="150" t="str">
        <f>IFERROR(IF(JRF!C1767="","",IF(AND(VLOOKUP(JRF!C1767,X:AA,4,0)=JRF!B1767,VLOOKUP(JRF!C1767,X:Y,2,0)="A"),"","Inactive Dept Combo Error")),"Inactive Dept Combo Error")</f>
        <v/>
      </c>
      <c r="AD1754" t="str">
        <f>IFERROR(IF('Journal Template'!D2166="","",IF(AND(VLOOKUP('Journal Template'!D2166,X:AA,4,0)='Journal Template'!A2166,VLOOKUP('Journal Template'!D2166,X:Y,2,0)="A"),"","Inactive Dept Combo Error")),"")</f>
        <v/>
      </c>
      <c r="AK1754" s="150" t="str">
        <f>IF(JRF!B1767="","",IF(JRF!B1767=IFERROR(VLOOKUP(JRF!B1767,Checks!AI:AI,1,0),0),"Entry in Branch/Satellite BU's",""))</f>
        <v/>
      </c>
      <c r="AL1754" t="str">
        <f>IFERROR(IF('Journal Template'!A2166="","",IF('Journal Template'!A2166=IFERROR(VLOOKUP('Journal Template'!A2166,Checks!AI:AI,1,0),0),"Entry in Branch/Satellite BU's","")),"")</f>
        <v/>
      </c>
      <c r="AO1754" s="171"/>
      <c r="AP1754" s="171"/>
      <c r="AQ1754" s="171"/>
      <c r="AR1754" s="171"/>
      <c r="CI1754" t="str">
        <f>IF(JRF!F1767&gt;0,"",IF(JRF!B1767="","",IF(LEFT(JRF!B1767,1)=IFERROR(VLOOKUP(LEFT(JRF!B1767,1),$CF$2:$CF$5,1,0),0),"Product Code Required",IF(JRF!C1767="","",IF(JRF!C1767=IFERROR(VLOOKUP(JRF!C1767,$CH:$CH,1,0),0),"Product Code Required","NA")))))</f>
        <v/>
      </c>
      <c r="CJ1754" t="str">
        <f>IF(JRF!AV1767&gt;0,"",IF(JRF!Q1767="","",IF(LEFT(JRF!Q1767,1)=IFERROR(VLOOKUP(LEFT(JRF!Q1767,1),$CF$2:$CF$5,1,0),0),"Product Code Required",IF(JRF!V1767="","",IF(JRF!V1767=IFERROR(VLOOKUP(JRF!V1767,$CH:$CH,1,0),0),"Product Code Required","NA")))))</f>
        <v/>
      </c>
      <c r="CK1754" t="str">
        <f>IFERROR(IF(LEN('Journal Template'!F1765)&gt;0,"",IF('Journal Template'!A1765="","",IF(LEFT('Journal Template'!A1765,1)=IFERROR(VLOOKUP(LEFT('Journal Template'!A1765,1),Checks!$CF$2:$CF$5,1,0),0),"Product Code Required",IF('Journal Template'!D1765="","",IF('Journal Template'!D1765=IFERROR(VLOOKUP('Journal Template'!D1765,Checks!$CH:$CH,1,0),0),"Product Code Required","NA"))))),"")</f>
        <v/>
      </c>
    </row>
    <row r="1755" spans="14:89">
      <c r="N1755" t="s">
        <v>8646</v>
      </c>
      <c r="O1755" t="s">
        <v>8647</v>
      </c>
      <c r="P1755" t="s">
        <v>386</v>
      </c>
      <c r="Q1755" s="150" t="str">
        <f>IF(JRF!D1768="","",IF(IFERROR(VLOOKUP(JRF!D1768,Checks!N:P,3,0),0)="A","","Inactive account in Use"))</f>
        <v/>
      </c>
      <c r="R1755" t="str">
        <f>IFERROR(IF('Journal Template'!C2167="","",IF(IFERROR(VLOOKUP('Journal Template'!C2167,Checks!N:P,3,0),0)="A","","Inactive account in Use")),"")</f>
        <v/>
      </c>
      <c r="V1755" s="150" t="str">
        <f>IF(JRF!C1768="","",IF(IFERROR(VLOOKUP(JRF!C1768,Checks!S:U,3,0),0)="A","Entry with System fund Dept",""))</f>
        <v/>
      </c>
      <c r="W1755" t="str">
        <f>IFERROR(IF('Journal Template'!D2167="","",IF(IFERROR(VLOOKUP('Journal Template'!D2167,Checks!S:U,3,0),0)="A","Entry with System fund Dept","")),"")</f>
        <v/>
      </c>
      <c r="X1755" t="s">
        <v>8648</v>
      </c>
      <c r="Y1755" t="s">
        <v>386</v>
      </c>
      <c r="Z1755" t="s">
        <v>8649</v>
      </c>
      <c r="AA1755" t="s">
        <v>3581</v>
      </c>
      <c r="AB1755" t="s">
        <v>125</v>
      </c>
      <c r="AC1755" s="150" t="str">
        <f>IFERROR(IF(JRF!C1768="","",IF(AND(VLOOKUP(JRF!C1768,X:AA,4,0)=JRF!B1768,VLOOKUP(JRF!C1768,X:Y,2,0)="A"),"","Inactive Dept Combo Error")),"Inactive Dept Combo Error")</f>
        <v/>
      </c>
      <c r="AD1755" t="str">
        <f>IFERROR(IF('Journal Template'!D2167="","",IF(AND(VLOOKUP('Journal Template'!D2167,X:AA,4,0)='Journal Template'!A2167,VLOOKUP('Journal Template'!D2167,X:Y,2,0)="A"),"","Inactive Dept Combo Error")),"")</f>
        <v/>
      </c>
      <c r="AK1755" s="150" t="str">
        <f>IF(JRF!B1768="","",IF(JRF!B1768=IFERROR(VLOOKUP(JRF!B1768,Checks!AI:AI,1,0),0),"Entry in Branch/Satellite BU's",""))</f>
        <v/>
      </c>
      <c r="AL1755" t="str">
        <f>IFERROR(IF('Journal Template'!A2167="","",IF('Journal Template'!A2167=IFERROR(VLOOKUP('Journal Template'!A2167,Checks!AI:AI,1,0),0),"Entry in Branch/Satellite BU's","")),"")</f>
        <v/>
      </c>
      <c r="AO1755" s="171"/>
      <c r="AP1755" s="171"/>
      <c r="AQ1755" s="171"/>
      <c r="AR1755" s="171"/>
      <c r="CI1755" t="str">
        <f>IF(JRF!F1768&gt;0,"",IF(JRF!B1768="","",IF(LEFT(JRF!B1768,1)=IFERROR(VLOOKUP(LEFT(JRF!B1768,1),$CF$2:$CF$5,1,0),0),"Product Code Required",IF(JRF!C1768="","",IF(JRF!C1768=IFERROR(VLOOKUP(JRF!C1768,$CH:$CH,1,0),0),"Product Code Required","NA")))))</f>
        <v/>
      </c>
      <c r="CJ1755" t="str">
        <f>IF(JRF!AV1768&gt;0,"",IF(JRF!Q1768="","",IF(LEFT(JRF!Q1768,1)=IFERROR(VLOOKUP(LEFT(JRF!Q1768,1),$CF$2:$CF$5,1,0),0),"Product Code Required",IF(JRF!V1768="","",IF(JRF!V1768=IFERROR(VLOOKUP(JRF!V1768,$CH:$CH,1,0),0),"Product Code Required","NA")))))</f>
        <v/>
      </c>
      <c r="CK1755" t="str">
        <f>IFERROR(IF(LEN('Journal Template'!F1766)&gt;0,"",IF('Journal Template'!A1766="","",IF(LEFT('Journal Template'!A1766,1)=IFERROR(VLOOKUP(LEFT('Journal Template'!A1766,1),Checks!$CF$2:$CF$5,1,0),0),"Product Code Required",IF('Journal Template'!D1766="","",IF('Journal Template'!D1766=IFERROR(VLOOKUP('Journal Template'!D1766,Checks!$CH:$CH,1,0),0),"Product Code Required","NA"))))),"")</f>
        <v/>
      </c>
    </row>
    <row r="1756" spans="14:89">
      <c r="N1756" t="s">
        <v>8650</v>
      </c>
      <c r="O1756" t="s">
        <v>4753</v>
      </c>
      <c r="P1756" t="s">
        <v>386</v>
      </c>
      <c r="Q1756" s="150" t="str">
        <f>IF(JRF!D1769="","",IF(IFERROR(VLOOKUP(JRF!D1769,Checks!N:P,3,0),0)="A","","Inactive account in Use"))</f>
        <v/>
      </c>
      <c r="R1756" t="str">
        <f>IFERROR(IF('Journal Template'!C2168="","",IF(IFERROR(VLOOKUP('Journal Template'!C2168,Checks!N:P,3,0),0)="A","","Inactive account in Use")),"")</f>
        <v/>
      </c>
      <c r="V1756" s="150" t="str">
        <f>IF(JRF!C1769="","",IF(IFERROR(VLOOKUP(JRF!C1769,Checks!S:U,3,0),0)="A","Entry with System fund Dept",""))</f>
        <v/>
      </c>
      <c r="W1756" t="str">
        <f>IFERROR(IF('Journal Template'!D2168="","",IF(IFERROR(VLOOKUP('Journal Template'!D2168,Checks!S:U,3,0),0)="A","Entry with System fund Dept","")),"")</f>
        <v/>
      </c>
      <c r="X1756" t="s">
        <v>8651</v>
      </c>
      <c r="Y1756" t="s">
        <v>386</v>
      </c>
      <c r="Z1756" t="s">
        <v>8652</v>
      </c>
      <c r="AA1756" t="s">
        <v>3581</v>
      </c>
      <c r="AB1756" t="s">
        <v>125</v>
      </c>
      <c r="AC1756" s="150" t="str">
        <f>IFERROR(IF(JRF!C1769="","",IF(AND(VLOOKUP(JRF!C1769,X:AA,4,0)=JRF!B1769,VLOOKUP(JRF!C1769,X:Y,2,0)="A"),"","Inactive Dept Combo Error")),"Inactive Dept Combo Error")</f>
        <v/>
      </c>
      <c r="AD1756" t="str">
        <f>IFERROR(IF('Journal Template'!D2168="","",IF(AND(VLOOKUP('Journal Template'!D2168,X:AA,4,0)='Journal Template'!A2168,VLOOKUP('Journal Template'!D2168,X:Y,2,0)="A"),"","Inactive Dept Combo Error")),"")</f>
        <v/>
      </c>
      <c r="AK1756" s="150" t="str">
        <f>IF(JRF!B1769="","",IF(JRF!B1769=IFERROR(VLOOKUP(JRF!B1769,Checks!AI:AI,1,0),0),"Entry in Branch/Satellite BU's",""))</f>
        <v/>
      </c>
      <c r="AL1756" t="str">
        <f>IFERROR(IF('Journal Template'!A2168="","",IF('Journal Template'!A2168=IFERROR(VLOOKUP('Journal Template'!A2168,Checks!AI:AI,1,0),0),"Entry in Branch/Satellite BU's","")),"")</f>
        <v/>
      </c>
      <c r="AO1756" s="171"/>
      <c r="AP1756" s="171"/>
      <c r="AQ1756" s="171"/>
      <c r="AR1756" s="171"/>
      <c r="CI1756" t="str">
        <f>IF(JRF!F1769&gt;0,"",IF(JRF!B1769="","",IF(LEFT(JRF!B1769,1)=IFERROR(VLOOKUP(LEFT(JRF!B1769,1),$CF$2:$CF$5,1,0),0),"Product Code Required",IF(JRF!C1769="","",IF(JRF!C1769=IFERROR(VLOOKUP(JRF!C1769,$CH:$CH,1,0),0),"Product Code Required","NA")))))</f>
        <v/>
      </c>
      <c r="CJ1756" t="str">
        <f>IF(JRF!AV1769&gt;0,"",IF(JRF!Q1769="","",IF(LEFT(JRF!Q1769,1)=IFERROR(VLOOKUP(LEFT(JRF!Q1769,1),$CF$2:$CF$5,1,0),0),"Product Code Required",IF(JRF!V1769="","",IF(JRF!V1769=IFERROR(VLOOKUP(JRF!V1769,$CH:$CH,1,0),0),"Product Code Required","NA")))))</f>
        <v/>
      </c>
      <c r="CK1756" t="str">
        <f>IFERROR(IF(LEN('Journal Template'!F1767)&gt;0,"",IF('Journal Template'!A1767="","",IF(LEFT('Journal Template'!A1767,1)=IFERROR(VLOOKUP(LEFT('Journal Template'!A1767,1),Checks!$CF$2:$CF$5,1,0),0),"Product Code Required",IF('Journal Template'!D1767="","",IF('Journal Template'!D1767=IFERROR(VLOOKUP('Journal Template'!D1767,Checks!$CH:$CH,1,0),0),"Product Code Required","NA"))))),"")</f>
        <v/>
      </c>
    </row>
    <row r="1757" spans="14:89">
      <c r="N1757" t="s">
        <v>8653</v>
      </c>
      <c r="O1757" t="s">
        <v>8654</v>
      </c>
      <c r="P1757" t="s">
        <v>386</v>
      </c>
      <c r="Q1757" s="150" t="str">
        <f>IF(JRF!D1770="","",IF(IFERROR(VLOOKUP(JRF!D1770,Checks!N:P,3,0),0)="A","","Inactive account in Use"))</f>
        <v/>
      </c>
      <c r="R1757" t="str">
        <f>IFERROR(IF('Journal Template'!C2169="","",IF(IFERROR(VLOOKUP('Journal Template'!C2169,Checks!N:P,3,0),0)="A","","Inactive account in Use")),"")</f>
        <v/>
      </c>
      <c r="V1757" s="150" t="str">
        <f>IF(JRF!C1770="","",IF(IFERROR(VLOOKUP(JRF!C1770,Checks!S:U,3,0),0)="A","Entry with System fund Dept",""))</f>
        <v/>
      </c>
      <c r="W1757" t="str">
        <f>IFERROR(IF('Journal Template'!D2169="","",IF(IFERROR(VLOOKUP('Journal Template'!D2169,Checks!S:U,3,0),0)="A","Entry with System fund Dept","")),"")</f>
        <v/>
      </c>
      <c r="X1757" t="s">
        <v>8655</v>
      </c>
      <c r="Y1757" t="s">
        <v>386</v>
      </c>
      <c r="Z1757" t="s">
        <v>8656</v>
      </c>
      <c r="AA1757" t="s">
        <v>3581</v>
      </c>
      <c r="AB1757" t="s">
        <v>125</v>
      </c>
      <c r="AC1757" s="150" t="str">
        <f>IFERROR(IF(JRF!C1770="","",IF(AND(VLOOKUP(JRF!C1770,X:AA,4,0)=JRF!B1770,VLOOKUP(JRF!C1770,X:Y,2,0)="A"),"","Inactive Dept Combo Error")),"Inactive Dept Combo Error")</f>
        <v/>
      </c>
      <c r="AD1757" t="str">
        <f>IFERROR(IF('Journal Template'!D2169="","",IF(AND(VLOOKUP('Journal Template'!D2169,X:AA,4,0)='Journal Template'!A2169,VLOOKUP('Journal Template'!D2169,X:Y,2,0)="A"),"","Inactive Dept Combo Error")),"")</f>
        <v/>
      </c>
      <c r="AK1757" s="150" t="str">
        <f>IF(JRF!B1770="","",IF(JRF!B1770=IFERROR(VLOOKUP(JRF!B1770,Checks!AI:AI,1,0),0),"Entry in Branch/Satellite BU's",""))</f>
        <v/>
      </c>
      <c r="AL1757" t="str">
        <f>IFERROR(IF('Journal Template'!A2169="","",IF('Journal Template'!A2169=IFERROR(VLOOKUP('Journal Template'!A2169,Checks!AI:AI,1,0),0),"Entry in Branch/Satellite BU's","")),"")</f>
        <v/>
      </c>
      <c r="AO1757" s="171"/>
      <c r="AP1757" s="171"/>
      <c r="AQ1757" s="171"/>
      <c r="AR1757" s="171"/>
      <c r="CI1757" t="str">
        <f>IF(JRF!F1770&gt;0,"",IF(JRF!B1770="","",IF(LEFT(JRF!B1770,1)=IFERROR(VLOOKUP(LEFT(JRF!B1770,1),$CF$2:$CF$5,1,0),0),"Product Code Required",IF(JRF!C1770="","",IF(JRF!C1770=IFERROR(VLOOKUP(JRF!C1770,$CH:$CH,1,0),0),"Product Code Required","NA")))))</f>
        <v/>
      </c>
      <c r="CJ1757" t="str">
        <f>IF(JRF!AV1770&gt;0,"",IF(JRF!Q1770="","",IF(LEFT(JRF!Q1770,1)=IFERROR(VLOOKUP(LEFT(JRF!Q1770,1),$CF$2:$CF$5,1,0),0),"Product Code Required",IF(JRF!V1770="","",IF(JRF!V1770=IFERROR(VLOOKUP(JRF!V1770,$CH:$CH,1,0),0),"Product Code Required","NA")))))</f>
        <v/>
      </c>
      <c r="CK1757" t="str">
        <f>IFERROR(IF(LEN('Journal Template'!F1768)&gt;0,"",IF('Journal Template'!A1768="","",IF(LEFT('Journal Template'!A1768,1)=IFERROR(VLOOKUP(LEFT('Journal Template'!A1768,1),Checks!$CF$2:$CF$5,1,0),0),"Product Code Required",IF('Journal Template'!D1768="","",IF('Journal Template'!D1768=IFERROR(VLOOKUP('Journal Template'!D1768,Checks!$CH:$CH,1,0),0),"Product Code Required","NA"))))),"")</f>
        <v/>
      </c>
    </row>
    <row r="1758" spans="14:89">
      <c r="N1758" t="s">
        <v>8657</v>
      </c>
      <c r="O1758" t="s">
        <v>8658</v>
      </c>
      <c r="P1758" t="s">
        <v>386</v>
      </c>
      <c r="Q1758" s="150" t="str">
        <f>IF(JRF!D1771="","",IF(IFERROR(VLOOKUP(JRF!D1771,Checks!N:P,3,0),0)="A","","Inactive account in Use"))</f>
        <v/>
      </c>
      <c r="R1758" t="str">
        <f>IFERROR(IF('Journal Template'!C2170="","",IF(IFERROR(VLOOKUP('Journal Template'!C2170,Checks!N:P,3,0),0)="A","","Inactive account in Use")),"")</f>
        <v/>
      </c>
      <c r="V1758" s="150" t="str">
        <f>IF(JRF!C1771="","",IF(IFERROR(VLOOKUP(JRF!C1771,Checks!S:U,3,0),0)="A","Entry with System fund Dept",""))</f>
        <v/>
      </c>
      <c r="W1758" t="str">
        <f>IFERROR(IF('Journal Template'!D2170="","",IF(IFERROR(VLOOKUP('Journal Template'!D2170,Checks!S:U,3,0),0)="A","Entry with System fund Dept","")),"")</f>
        <v/>
      </c>
      <c r="X1758" t="s">
        <v>8659</v>
      </c>
      <c r="Y1758" t="s">
        <v>386</v>
      </c>
      <c r="Z1758" t="s">
        <v>8660</v>
      </c>
      <c r="AA1758" t="s">
        <v>391</v>
      </c>
      <c r="AB1758" t="s">
        <v>125</v>
      </c>
      <c r="AC1758" s="150" t="str">
        <f>IFERROR(IF(JRF!C1771="","",IF(AND(VLOOKUP(JRF!C1771,X:AA,4,0)=JRF!B1771,VLOOKUP(JRF!C1771,X:Y,2,0)="A"),"","Inactive Dept Combo Error")),"Inactive Dept Combo Error")</f>
        <v/>
      </c>
      <c r="AD1758" t="str">
        <f>IFERROR(IF('Journal Template'!D2170="","",IF(AND(VLOOKUP('Journal Template'!D2170,X:AA,4,0)='Journal Template'!A2170,VLOOKUP('Journal Template'!D2170,X:Y,2,0)="A"),"","Inactive Dept Combo Error")),"")</f>
        <v/>
      </c>
      <c r="AK1758" s="150" t="str">
        <f>IF(JRF!B1771="","",IF(JRF!B1771=IFERROR(VLOOKUP(JRF!B1771,Checks!AI:AI,1,0),0),"Entry in Branch/Satellite BU's",""))</f>
        <v/>
      </c>
      <c r="AL1758" t="str">
        <f>IFERROR(IF('Journal Template'!A2170="","",IF('Journal Template'!A2170=IFERROR(VLOOKUP('Journal Template'!A2170,Checks!AI:AI,1,0),0),"Entry in Branch/Satellite BU's","")),"")</f>
        <v/>
      </c>
      <c r="AO1758" s="171"/>
      <c r="AP1758" s="171"/>
      <c r="AQ1758" s="171"/>
      <c r="AR1758" s="171"/>
      <c r="CI1758" t="str">
        <f>IF(JRF!F1771&gt;0,"",IF(JRF!B1771="","",IF(LEFT(JRF!B1771,1)=IFERROR(VLOOKUP(LEFT(JRF!B1771,1),$CF$2:$CF$5,1,0),0),"Product Code Required",IF(JRF!C1771="","",IF(JRF!C1771=IFERROR(VLOOKUP(JRF!C1771,$CH:$CH,1,0),0),"Product Code Required","NA")))))</f>
        <v/>
      </c>
      <c r="CJ1758" t="str">
        <f>IF(JRF!AV1771&gt;0,"",IF(JRF!Q1771="","",IF(LEFT(JRF!Q1771,1)=IFERROR(VLOOKUP(LEFT(JRF!Q1771,1),$CF$2:$CF$5,1,0),0),"Product Code Required",IF(JRF!V1771="","",IF(JRF!V1771=IFERROR(VLOOKUP(JRF!V1771,$CH:$CH,1,0),0),"Product Code Required","NA")))))</f>
        <v/>
      </c>
      <c r="CK1758" t="str">
        <f>IFERROR(IF(LEN('Journal Template'!F1769)&gt;0,"",IF('Journal Template'!A1769="","",IF(LEFT('Journal Template'!A1769,1)=IFERROR(VLOOKUP(LEFT('Journal Template'!A1769,1),Checks!$CF$2:$CF$5,1,0),0),"Product Code Required",IF('Journal Template'!D1769="","",IF('Journal Template'!D1769=IFERROR(VLOOKUP('Journal Template'!D1769,Checks!$CH:$CH,1,0),0),"Product Code Required","NA"))))),"")</f>
        <v/>
      </c>
    </row>
    <row r="1759" spans="14:89">
      <c r="N1759" t="s">
        <v>8661</v>
      </c>
      <c r="O1759" t="s">
        <v>8662</v>
      </c>
      <c r="P1759" t="s">
        <v>386</v>
      </c>
      <c r="Q1759" s="150" t="str">
        <f>IF(JRF!D1772="","",IF(IFERROR(VLOOKUP(JRF!D1772,Checks!N:P,3,0),0)="A","","Inactive account in Use"))</f>
        <v/>
      </c>
      <c r="R1759" t="str">
        <f>IFERROR(IF('Journal Template'!C2171="","",IF(IFERROR(VLOOKUP('Journal Template'!C2171,Checks!N:P,3,0),0)="A","","Inactive account in Use")),"")</f>
        <v/>
      </c>
      <c r="V1759" s="150" t="str">
        <f>IF(JRF!C1772="","",IF(IFERROR(VLOOKUP(JRF!C1772,Checks!S:U,3,0),0)="A","Entry with System fund Dept",""))</f>
        <v/>
      </c>
      <c r="W1759" t="str">
        <f>IFERROR(IF('Journal Template'!D2171="","",IF(IFERROR(VLOOKUP('Journal Template'!D2171,Checks!S:U,3,0),0)="A","Entry with System fund Dept","")),"")</f>
        <v/>
      </c>
      <c r="X1759" t="s">
        <v>8663</v>
      </c>
      <c r="Y1759" t="s">
        <v>386</v>
      </c>
      <c r="Z1759" t="s">
        <v>8664</v>
      </c>
      <c r="AA1759" t="s">
        <v>391</v>
      </c>
      <c r="AB1759" t="s">
        <v>125</v>
      </c>
      <c r="AC1759" s="150" t="str">
        <f>IFERROR(IF(JRF!C1772="","",IF(AND(VLOOKUP(JRF!C1772,X:AA,4,0)=JRF!B1772,VLOOKUP(JRF!C1772,X:Y,2,0)="A"),"","Inactive Dept Combo Error")),"Inactive Dept Combo Error")</f>
        <v/>
      </c>
      <c r="AD1759" t="str">
        <f>IFERROR(IF('Journal Template'!D2171="","",IF(AND(VLOOKUP('Journal Template'!D2171,X:AA,4,0)='Journal Template'!A2171,VLOOKUP('Journal Template'!D2171,X:Y,2,0)="A"),"","Inactive Dept Combo Error")),"")</f>
        <v/>
      </c>
      <c r="AK1759" s="150" t="str">
        <f>IF(JRF!B1772="","",IF(JRF!B1772=IFERROR(VLOOKUP(JRF!B1772,Checks!AI:AI,1,0),0),"Entry in Branch/Satellite BU's",""))</f>
        <v/>
      </c>
      <c r="AL1759" t="str">
        <f>IFERROR(IF('Journal Template'!A2171="","",IF('Journal Template'!A2171=IFERROR(VLOOKUP('Journal Template'!A2171,Checks!AI:AI,1,0),0),"Entry in Branch/Satellite BU's","")),"")</f>
        <v/>
      </c>
      <c r="AO1759" s="171"/>
      <c r="AP1759" s="171"/>
      <c r="AQ1759" s="171"/>
      <c r="AR1759" s="171"/>
      <c r="CI1759" t="str">
        <f>IF(JRF!F1772&gt;0,"",IF(JRF!B1772="","",IF(LEFT(JRF!B1772,1)=IFERROR(VLOOKUP(LEFT(JRF!B1772,1),$CF$2:$CF$5,1,0),0),"Product Code Required",IF(JRF!C1772="","",IF(JRF!C1772=IFERROR(VLOOKUP(JRF!C1772,$CH:$CH,1,0),0),"Product Code Required","NA")))))</f>
        <v/>
      </c>
      <c r="CJ1759" t="str">
        <f>IF(JRF!AV1772&gt;0,"",IF(JRF!Q1772="","",IF(LEFT(JRF!Q1772,1)=IFERROR(VLOOKUP(LEFT(JRF!Q1772,1),$CF$2:$CF$5,1,0),0),"Product Code Required",IF(JRF!V1772="","",IF(JRF!V1772=IFERROR(VLOOKUP(JRF!V1772,$CH:$CH,1,0),0),"Product Code Required","NA")))))</f>
        <v/>
      </c>
      <c r="CK1759" t="str">
        <f>IFERROR(IF(LEN('Journal Template'!F1770)&gt;0,"",IF('Journal Template'!A1770="","",IF(LEFT('Journal Template'!A1770,1)=IFERROR(VLOOKUP(LEFT('Journal Template'!A1770,1),Checks!$CF$2:$CF$5,1,0),0),"Product Code Required",IF('Journal Template'!D1770="","",IF('Journal Template'!D1770=IFERROR(VLOOKUP('Journal Template'!D1770,Checks!$CH:$CH,1,0),0),"Product Code Required","NA"))))),"")</f>
        <v/>
      </c>
    </row>
    <row r="1760" spans="14:89">
      <c r="N1760" t="s">
        <v>8665</v>
      </c>
      <c r="O1760" t="s">
        <v>8666</v>
      </c>
      <c r="P1760" t="s">
        <v>386</v>
      </c>
      <c r="Q1760" s="150" t="str">
        <f>IF(JRF!D1773="","",IF(IFERROR(VLOOKUP(JRF!D1773,Checks!N:P,3,0),0)="A","","Inactive account in Use"))</f>
        <v/>
      </c>
      <c r="R1760" t="str">
        <f>IFERROR(IF('Journal Template'!C2172="","",IF(IFERROR(VLOOKUP('Journal Template'!C2172,Checks!N:P,3,0),0)="A","","Inactive account in Use")),"")</f>
        <v/>
      </c>
      <c r="V1760" s="150" t="str">
        <f>IF(JRF!C1773="","",IF(IFERROR(VLOOKUP(JRF!C1773,Checks!S:U,3,0),0)="A","Entry with System fund Dept",""))</f>
        <v/>
      </c>
      <c r="W1760" t="str">
        <f>IFERROR(IF('Journal Template'!D2172="","",IF(IFERROR(VLOOKUP('Journal Template'!D2172,Checks!S:U,3,0),0)="A","Entry with System fund Dept","")),"")</f>
        <v/>
      </c>
      <c r="X1760" t="s">
        <v>8667</v>
      </c>
      <c r="Y1760" t="s">
        <v>386</v>
      </c>
      <c r="Z1760" t="s">
        <v>8668</v>
      </c>
      <c r="AA1760" t="s">
        <v>391</v>
      </c>
      <c r="AB1760" t="s">
        <v>125</v>
      </c>
      <c r="AC1760" s="150" t="str">
        <f>IFERROR(IF(JRF!C1773="","",IF(AND(VLOOKUP(JRF!C1773,X:AA,4,0)=JRF!B1773,VLOOKUP(JRF!C1773,X:Y,2,0)="A"),"","Inactive Dept Combo Error")),"Inactive Dept Combo Error")</f>
        <v/>
      </c>
      <c r="AD1760" t="str">
        <f>IFERROR(IF('Journal Template'!D2172="","",IF(AND(VLOOKUP('Journal Template'!D2172,X:AA,4,0)='Journal Template'!A2172,VLOOKUP('Journal Template'!D2172,X:Y,2,0)="A"),"","Inactive Dept Combo Error")),"")</f>
        <v/>
      </c>
      <c r="AK1760" s="150" t="str">
        <f>IF(JRF!B1773="","",IF(JRF!B1773=IFERROR(VLOOKUP(JRF!B1773,Checks!AI:AI,1,0),0),"Entry in Branch/Satellite BU's",""))</f>
        <v/>
      </c>
      <c r="AL1760" t="str">
        <f>IFERROR(IF('Journal Template'!A2172="","",IF('Journal Template'!A2172=IFERROR(VLOOKUP('Journal Template'!A2172,Checks!AI:AI,1,0),0),"Entry in Branch/Satellite BU's","")),"")</f>
        <v/>
      </c>
      <c r="AO1760" s="171"/>
      <c r="AP1760" s="171"/>
      <c r="AQ1760" s="171"/>
      <c r="AR1760" s="171"/>
      <c r="CI1760" t="str">
        <f>IF(JRF!F1773&gt;0,"",IF(JRF!B1773="","",IF(LEFT(JRF!B1773,1)=IFERROR(VLOOKUP(LEFT(JRF!B1773,1),$CF$2:$CF$5,1,0),0),"Product Code Required",IF(JRF!C1773="","",IF(JRF!C1773=IFERROR(VLOOKUP(JRF!C1773,$CH:$CH,1,0),0),"Product Code Required","NA")))))</f>
        <v/>
      </c>
      <c r="CJ1760" t="str">
        <f>IF(JRF!AV1773&gt;0,"",IF(JRF!Q1773="","",IF(LEFT(JRF!Q1773,1)=IFERROR(VLOOKUP(LEFT(JRF!Q1773,1),$CF$2:$CF$5,1,0),0),"Product Code Required",IF(JRF!V1773="","",IF(JRF!V1773=IFERROR(VLOOKUP(JRF!V1773,$CH:$CH,1,0),0),"Product Code Required","NA")))))</f>
        <v/>
      </c>
      <c r="CK1760" t="str">
        <f>IFERROR(IF(LEN('Journal Template'!F1771)&gt;0,"",IF('Journal Template'!A1771="","",IF(LEFT('Journal Template'!A1771,1)=IFERROR(VLOOKUP(LEFT('Journal Template'!A1771,1),Checks!$CF$2:$CF$5,1,0),0),"Product Code Required",IF('Journal Template'!D1771="","",IF('Journal Template'!D1771=IFERROR(VLOOKUP('Journal Template'!D1771,Checks!$CH:$CH,1,0),0),"Product Code Required","NA"))))),"")</f>
        <v/>
      </c>
    </row>
    <row r="1761" spans="14:89">
      <c r="N1761" t="s">
        <v>8669</v>
      </c>
      <c r="O1761" t="s">
        <v>8670</v>
      </c>
      <c r="P1761" t="s">
        <v>386</v>
      </c>
      <c r="Q1761" s="150" t="str">
        <f>IF(JRF!D1774="","",IF(IFERROR(VLOOKUP(JRF!D1774,Checks!N:P,3,0),0)="A","","Inactive account in Use"))</f>
        <v/>
      </c>
      <c r="R1761" t="str">
        <f>IFERROR(IF('Journal Template'!C2173="","",IF(IFERROR(VLOOKUP('Journal Template'!C2173,Checks!N:P,3,0),0)="A","","Inactive account in Use")),"")</f>
        <v/>
      </c>
      <c r="V1761" s="150" t="str">
        <f>IF(JRF!C1774="","",IF(IFERROR(VLOOKUP(JRF!C1774,Checks!S:U,3,0),0)="A","Entry with System fund Dept",""))</f>
        <v/>
      </c>
      <c r="W1761" t="str">
        <f>IFERROR(IF('Journal Template'!D2173="","",IF(IFERROR(VLOOKUP('Journal Template'!D2173,Checks!S:U,3,0),0)="A","Entry with System fund Dept","")),"")</f>
        <v/>
      </c>
      <c r="X1761" t="s">
        <v>8671</v>
      </c>
      <c r="Y1761" t="s">
        <v>386</v>
      </c>
      <c r="Z1761" t="s">
        <v>8672</v>
      </c>
      <c r="AA1761" t="s">
        <v>391</v>
      </c>
      <c r="AB1761" t="s">
        <v>125</v>
      </c>
      <c r="AC1761" s="150" t="str">
        <f>IFERROR(IF(JRF!C1774="","",IF(AND(VLOOKUP(JRF!C1774,X:AA,4,0)=JRF!B1774,VLOOKUP(JRF!C1774,X:Y,2,0)="A"),"","Inactive Dept Combo Error")),"Inactive Dept Combo Error")</f>
        <v/>
      </c>
      <c r="AD1761" t="str">
        <f>IFERROR(IF('Journal Template'!D2173="","",IF(AND(VLOOKUP('Journal Template'!D2173,X:AA,4,0)='Journal Template'!A2173,VLOOKUP('Journal Template'!D2173,X:Y,2,0)="A"),"","Inactive Dept Combo Error")),"")</f>
        <v/>
      </c>
      <c r="AK1761" s="150" t="str">
        <f>IF(JRF!B1774="","",IF(JRF!B1774=IFERROR(VLOOKUP(JRF!B1774,Checks!AI:AI,1,0),0),"Entry in Branch/Satellite BU's",""))</f>
        <v/>
      </c>
      <c r="AL1761" t="str">
        <f>IFERROR(IF('Journal Template'!A2173="","",IF('Journal Template'!A2173=IFERROR(VLOOKUP('Journal Template'!A2173,Checks!AI:AI,1,0),0),"Entry in Branch/Satellite BU's","")),"")</f>
        <v/>
      </c>
      <c r="AO1761" s="171"/>
      <c r="AP1761" s="171"/>
      <c r="AQ1761" s="171"/>
      <c r="AR1761" s="171"/>
      <c r="CI1761" t="str">
        <f>IF(JRF!F1774&gt;0,"",IF(JRF!B1774="","",IF(LEFT(JRF!B1774,1)=IFERROR(VLOOKUP(LEFT(JRF!B1774,1),$CF$2:$CF$5,1,0),0),"Product Code Required",IF(JRF!C1774="","",IF(JRF!C1774=IFERROR(VLOOKUP(JRF!C1774,$CH:$CH,1,0),0),"Product Code Required","NA")))))</f>
        <v/>
      </c>
      <c r="CJ1761" t="str">
        <f>IF(JRF!AV1774&gt;0,"",IF(JRF!Q1774="","",IF(LEFT(JRF!Q1774,1)=IFERROR(VLOOKUP(LEFT(JRF!Q1774,1),$CF$2:$CF$5,1,0),0),"Product Code Required",IF(JRF!V1774="","",IF(JRF!V1774=IFERROR(VLOOKUP(JRF!V1774,$CH:$CH,1,0),0),"Product Code Required","NA")))))</f>
        <v/>
      </c>
      <c r="CK1761" t="str">
        <f>IFERROR(IF(LEN('Journal Template'!F1772)&gt;0,"",IF('Journal Template'!A1772="","",IF(LEFT('Journal Template'!A1772,1)=IFERROR(VLOOKUP(LEFT('Journal Template'!A1772,1),Checks!$CF$2:$CF$5,1,0),0),"Product Code Required",IF('Journal Template'!D1772="","",IF('Journal Template'!D1772=IFERROR(VLOOKUP('Journal Template'!D1772,Checks!$CH:$CH,1,0),0),"Product Code Required","NA"))))),"")</f>
        <v/>
      </c>
    </row>
    <row r="1762" spans="14:89">
      <c r="N1762" t="s">
        <v>8673</v>
      </c>
      <c r="O1762" t="s">
        <v>8674</v>
      </c>
      <c r="P1762" t="s">
        <v>386</v>
      </c>
      <c r="Q1762" s="150" t="str">
        <f>IF(JRF!D1775="","",IF(IFERROR(VLOOKUP(JRF!D1775,Checks!N:P,3,0),0)="A","","Inactive account in Use"))</f>
        <v/>
      </c>
      <c r="R1762" t="str">
        <f>IFERROR(IF('Journal Template'!C2174="","",IF(IFERROR(VLOOKUP('Journal Template'!C2174,Checks!N:P,3,0),0)="A","","Inactive account in Use")),"")</f>
        <v/>
      </c>
      <c r="V1762" s="150" t="str">
        <f>IF(JRF!C1775="","",IF(IFERROR(VLOOKUP(JRF!C1775,Checks!S:U,3,0),0)="A","Entry with System fund Dept",""))</f>
        <v/>
      </c>
      <c r="W1762" t="str">
        <f>IFERROR(IF('Journal Template'!D2174="","",IF(IFERROR(VLOOKUP('Journal Template'!D2174,Checks!S:U,3,0),0)="A","Entry with System fund Dept","")),"")</f>
        <v/>
      </c>
      <c r="X1762" t="s">
        <v>8675</v>
      </c>
      <c r="Y1762" t="s">
        <v>386</v>
      </c>
      <c r="Z1762" t="s">
        <v>8676</v>
      </c>
      <c r="AA1762" t="s">
        <v>391</v>
      </c>
      <c r="AB1762" t="s">
        <v>125</v>
      </c>
      <c r="AC1762" s="150" t="str">
        <f>IFERROR(IF(JRF!C1775="","",IF(AND(VLOOKUP(JRF!C1775,X:AA,4,0)=JRF!B1775,VLOOKUP(JRF!C1775,X:Y,2,0)="A"),"","Inactive Dept Combo Error")),"Inactive Dept Combo Error")</f>
        <v/>
      </c>
      <c r="AD1762" t="str">
        <f>IFERROR(IF('Journal Template'!D2174="","",IF(AND(VLOOKUP('Journal Template'!D2174,X:AA,4,0)='Journal Template'!A2174,VLOOKUP('Journal Template'!D2174,X:Y,2,0)="A"),"","Inactive Dept Combo Error")),"")</f>
        <v/>
      </c>
      <c r="AK1762" s="150" t="str">
        <f>IF(JRF!B1775="","",IF(JRF!B1775=IFERROR(VLOOKUP(JRF!B1775,Checks!AI:AI,1,0),0),"Entry in Branch/Satellite BU's",""))</f>
        <v/>
      </c>
      <c r="AL1762" t="str">
        <f>IFERROR(IF('Journal Template'!A2174="","",IF('Journal Template'!A2174=IFERROR(VLOOKUP('Journal Template'!A2174,Checks!AI:AI,1,0),0),"Entry in Branch/Satellite BU's","")),"")</f>
        <v/>
      </c>
      <c r="AO1762" s="171"/>
      <c r="AP1762" s="171"/>
      <c r="AQ1762" s="171"/>
      <c r="AR1762" s="171"/>
      <c r="CI1762" t="str">
        <f>IF(JRF!F1775&gt;0,"",IF(JRF!B1775="","",IF(LEFT(JRF!B1775,1)=IFERROR(VLOOKUP(LEFT(JRF!B1775,1),$CF$2:$CF$5,1,0),0),"Product Code Required",IF(JRF!C1775="","",IF(JRF!C1775=IFERROR(VLOOKUP(JRF!C1775,$CH:$CH,1,0),0),"Product Code Required","NA")))))</f>
        <v/>
      </c>
      <c r="CJ1762" t="str">
        <f>IF(JRF!AV1775&gt;0,"",IF(JRF!Q1775="","",IF(LEFT(JRF!Q1775,1)=IFERROR(VLOOKUP(LEFT(JRF!Q1775,1),$CF$2:$CF$5,1,0),0),"Product Code Required",IF(JRF!V1775="","",IF(JRF!V1775=IFERROR(VLOOKUP(JRF!V1775,$CH:$CH,1,0),0),"Product Code Required","NA")))))</f>
        <v/>
      </c>
      <c r="CK1762" t="str">
        <f>IFERROR(IF(LEN('Journal Template'!F1773)&gt;0,"",IF('Journal Template'!A1773="","",IF(LEFT('Journal Template'!A1773,1)=IFERROR(VLOOKUP(LEFT('Journal Template'!A1773,1),Checks!$CF$2:$CF$5,1,0),0),"Product Code Required",IF('Journal Template'!D1773="","",IF('Journal Template'!D1773=IFERROR(VLOOKUP('Journal Template'!D1773,Checks!$CH:$CH,1,0),0),"Product Code Required","NA"))))),"")</f>
        <v/>
      </c>
    </row>
    <row r="1763" spans="14:89">
      <c r="N1763" t="s">
        <v>8677</v>
      </c>
      <c r="O1763" t="s">
        <v>8678</v>
      </c>
      <c r="P1763" t="s">
        <v>386</v>
      </c>
      <c r="Q1763" s="150" t="str">
        <f>IF(JRF!D1776="","",IF(IFERROR(VLOOKUP(JRF!D1776,Checks!N:P,3,0),0)="A","","Inactive account in Use"))</f>
        <v/>
      </c>
      <c r="R1763" t="str">
        <f>IFERROR(IF('Journal Template'!C2175="","",IF(IFERROR(VLOOKUP('Journal Template'!C2175,Checks!N:P,3,0),0)="A","","Inactive account in Use")),"")</f>
        <v/>
      </c>
      <c r="V1763" s="150" t="str">
        <f>IF(JRF!C1776="","",IF(IFERROR(VLOOKUP(JRF!C1776,Checks!S:U,3,0),0)="A","Entry with System fund Dept",""))</f>
        <v/>
      </c>
      <c r="W1763" t="str">
        <f>IFERROR(IF('Journal Template'!D2175="","",IF(IFERROR(VLOOKUP('Journal Template'!D2175,Checks!S:U,3,0),0)="A","Entry with System fund Dept","")),"")</f>
        <v/>
      </c>
      <c r="X1763" t="s">
        <v>8679</v>
      </c>
      <c r="Y1763" t="s">
        <v>386</v>
      </c>
      <c r="Z1763" t="s">
        <v>8680</v>
      </c>
      <c r="AA1763" t="s">
        <v>391</v>
      </c>
      <c r="AB1763" t="s">
        <v>125</v>
      </c>
      <c r="AC1763" s="150" t="str">
        <f>IFERROR(IF(JRF!C1776="","",IF(AND(VLOOKUP(JRF!C1776,X:AA,4,0)=JRF!B1776,VLOOKUP(JRF!C1776,X:Y,2,0)="A"),"","Inactive Dept Combo Error")),"Inactive Dept Combo Error")</f>
        <v/>
      </c>
      <c r="AD1763" t="str">
        <f>IFERROR(IF('Journal Template'!D2175="","",IF(AND(VLOOKUP('Journal Template'!D2175,X:AA,4,0)='Journal Template'!A2175,VLOOKUP('Journal Template'!D2175,X:Y,2,0)="A"),"","Inactive Dept Combo Error")),"")</f>
        <v/>
      </c>
      <c r="AK1763" s="150" t="str">
        <f>IF(JRF!B1776="","",IF(JRF!B1776=IFERROR(VLOOKUP(JRF!B1776,Checks!AI:AI,1,0),0),"Entry in Branch/Satellite BU's",""))</f>
        <v/>
      </c>
      <c r="AL1763" t="str">
        <f>IFERROR(IF('Journal Template'!A2175="","",IF('Journal Template'!A2175=IFERROR(VLOOKUP('Journal Template'!A2175,Checks!AI:AI,1,0),0),"Entry in Branch/Satellite BU's","")),"")</f>
        <v/>
      </c>
      <c r="AO1763" s="171"/>
      <c r="AP1763" s="171"/>
      <c r="AQ1763" s="171"/>
      <c r="AR1763" s="171"/>
      <c r="CI1763" t="str">
        <f>IF(JRF!F1776&gt;0,"",IF(JRF!B1776="","",IF(LEFT(JRF!B1776,1)=IFERROR(VLOOKUP(LEFT(JRF!B1776,1),$CF$2:$CF$5,1,0),0),"Product Code Required",IF(JRF!C1776="","",IF(JRF!C1776=IFERROR(VLOOKUP(JRF!C1776,$CH:$CH,1,0),0),"Product Code Required","NA")))))</f>
        <v/>
      </c>
      <c r="CJ1763" t="str">
        <f>IF(JRF!AV1776&gt;0,"",IF(JRF!Q1776="","",IF(LEFT(JRF!Q1776,1)=IFERROR(VLOOKUP(LEFT(JRF!Q1776,1),$CF$2:$CF$5,1,0),0),"Product Code Required",IF(JRF!V1776="","",IF(JRF!V1776=IFERROR(VLOOKUP(JRF!V1776,$CH:$CH,1,0),0),"Product Code Required","NA")))))</f>
        <v/>
      </c>
      <c r="CK1763" t="str">
        <f>IFERROR(IF(LEN('Journal Template'!F1774)&gt;0,"",IF('Journal Template'!A1774="","",IF(LEFT('Journal Template'!A1774,1)=IFERROR(VLOOKUP(LEFT('Journal Template'!A1774,1),Checks!$CF$2:$CF$5,1,0),0),"Product Code Required",IF('Journal Template'!D1774="","",IF('Journal Template'!D1774=IFERROR(VLOOKUP('Journal Template'!D1774,Checks!$CH:$CH,1,0),0),"Product Code Required","NA"))))),"")</f>
        <v/>
      </c>
    </row>
    <row r="1764" spans="14:89">
      <c r="N1764" t="s">
        <v>8681</v>
      </c>
      <c r="O1764" t="s">
        <v>8682</v>
      </c>
      <c r="P1764" t="s">
        <v>386</v>
      </c>
      <c r="Q1764" s="150" t="str">
        <f>IF(JRF!D1777="","",IF(IFERROR(VLOOKUP(JRF!D1777,Checks!N:P,3,0),0)="A","","Inactive account in Use"))</f>
        <v/>
      </c>
      <c r="R1764" t="str">
        <f>IFERROR(IF('Journal Template'!C2176="","",IF(IFERROR(VLOOKUP('Journal Template'!C2176,Checks!N:P,3,0),0)="A","","Inactive account in Use")),"")</f>
        <v/>
      </c>
      <c r="V1764" s="150" t="str">
        <f>IF(JRF!C1777="","",IF(IFERROR(VLOOKUP(JRF!C1777,Checks!S:U,3,0),0)="A","Entry with System fund Dept",""))</f>
        <v/>
      </c>
      <c r="W1764" t="str">
        <f>IFERROR(IF('Journal Template'!D2176="","",IF(IFERROR(VLOOKUP('Journal Template'!D2176,Checks!S:U,3,0),0)="A","Entry with System fund Dept","")),"")</f>
        <v/>
      </c>
      <c r="X1764" t="s">
        <v>8683</v>
      </c>
      <c r="Y1764" t="s">
        <v>386</v>
      </c>
      <c r="Z1764" t="s">
        <v>8684</v>
      </c>
      <c r="AA1764" t="s">
        <v>391</v>
      </c>
      <c r="AB1764" t="s">
        <v>125</v>
      </c>
      <c r="AC1764" s="150" t="str">
        <f>IFERROR(IF(JRF!C1777="","",IF(AND(VLOOKUP(JRF!C1777,X:AA,4,0)=JRF!B1777,VLOOKUP(JRF!C1777,X:Y,2,0)="A"),"","Inactive Dept Combo Error")),"Inactive Dept Combo Error")</f>
        <v/>
      </c>
      <c r="AD1764" t="str">
        <f>IFERROR(IF('Journal Template'!D2176="","",IF(AND(VLOOKUP('Journal Template'!D2176,X:AA,4,0)='Journal Template'!A2176,VLOOKUP('Journal Template'!D2176,X:Y,2,0)="A"),"","Inactive Dept Combo Error")),"")</f>
        <v/>
      </c>
      <c r="AK1764" s="150" t="str">
        <f>IF(JRF!B1777="","",IF(JRF!B1777=IFERROR(VLOOKUP(JRF!B1777,Checks!AI:AI,1,0),0),"Entry in Branch/Satellite BU's",""))</f>
        <v/>
      </c>
      <c r="AL1764" t="str">
        <f>IFERROR(IF('Journal Template'!A2176="","",IF('Journal Template'!A2176=IFERROR(VLOOKUP('Journal Template'!A2176,Checks!AI:AI,1,0),0),"Entry in Branch/Satellite BU's","")),"")</f>
        <v/>
      </c>
      <c r="AO1764" s="171"/>
      <c r="AP1764" s="171"/>
      <c r="AQ1764" s="171"/>
      <c r="AR1764" s="171"/>
      <c r="CI1764" t="str">
        <f>IF(JRF!F1777&gt;0,"",IF(JRF!B1777="","",IF(LEFT(JRF!B1777,1)=IFERROR(VLOOKUP(LEFT(JRF!B1777,1),$CF$2:$CF$5,1,0),0),"Product Code Required",IF(JRF!C1777="","",IF(JRF!C1777=IFERROR(VLOOKUP(JRF!C1777,$CH:$CH,1,0),0),"Product Code Required","NA")))))</f>
        <v/>
      </c>
      <c r="CJ1764" t="str">
        <f>IF(JRF!AV1777&gt;0,"",IF(JRF!Q1777="","",IF(LEFT(JRF!Q1777,1)=IFERROR(VLOOKUP(LEFT(JRF!Q1777,1),$CF$2:$CF$5,1,0),0),"Product Code Required",IF(JRF!V1777="","",IF(JRF!V1777=IFERROR(VLOOKUP(JRF!V1777,$CH:$CH,1,0),0),"Product Code Required","NA")))))</f>
        <v/>
      </c>
      <c r="CK1764" t="str">
        <f>IFERROR(IF(LEN('Journal Template'!F1775)&gt;0,"",IF('Journal Template'!A1775="","",IF(LEFT('Journal Template'!A1775,1)=IFERROR(VLOOKUP(LEFT('Journal Template'!A1775,1),Checks!$CF$2:$CF$5,1,0),0),"Product Code Required",IF('Journal Template'!D1775="","",IF('Journal Template'!D1775=IFERROR(VLOOKUP('Journal Template'!D1775,Checks!$CH:$CH,1,0),0),"Product Code Required","NA"))))),"")</f>
        <v/>
      </c>
    </row>
    <row r="1765" spans="14:89">
      <c r="N1765" t="s">
        <v>8685</v>
      </c>
      <c r="O1765" t="s">
        <v>8686</v>
      </c>
      <c r="P1765" t="s">
        <v>386</v>
      </c>
      <c r="Q1765" s="150" t="str">
        <f>IF(JRF!D1778="","",IF(IFERROR(VLOOKUP(JRF!D1778,Checks!N:P,3,0),0)="A","","Inactive account in Use"))</f>
        <v/>
      </c>
      <c r="R1765" t="str">
        <f>IFERROR(IF('Journal Template'!C2177="","",IF(IFERROR(VLOOKUP('Journal Template'!C2177,Checks!N:P,3,0),0)="A","","Inactive account in Use")),"")</f>
        <v/>
      </c>
      <c r="V1765" s="150" t="str">
        <f>IF(JRF!C1778="","",IF(IFERROR(VLOOKUP(JRF!C1778,Checks!S:U,3,0),0)="A","Entry with System fund Dept",""))</f>
        <v/>
      </c>
      <c r="W1765" t="str">
        <f>IFERROR(IF('Journal Template'!D2177="","",IF(IFERROR(VLOOKUP('Journal Template'!D2177,Checks!S:U,3,0),0)="A","Entry with System fund Dept","")),"")</f>
        <v/>
      </c>
      <c r="X1765" t="s">
        <v>8687</v>
      </c>
      <c r="Y1765" t="s">
        <v>386</v>
      </c>
      <c r="Z1765" t="s">
        <v>8688</v>
      </c>
      <c r="AA1765" t="s">
        <v>391</v>
      </c>
      <c r="AB1765" t="s">
        <v>125</v>
      </c>
      <c r="AC1765" s="150" t="str">
        <f>IFERROR(IF(JRF!C1778="","",IF(AND(VLOOKUP(JRF!C1778,X:AA,4,0)=JRF!B1778,VLOOKUP(JRF!C1778,X:Y,2,0)="A"),"","Inactive Dept Combo Error")),"Inactive Dept Combo Error")</f>
        <v/>
      </c>
      <c r="AD1765" t="str">
        <f>IFERROR(IF('Journal Template'!D2177="","",IF(AND(VLOOKUP('Journal Template'!D2177,X:AA,4,0)='Journal Template'!A2177,VLOOKUP('Journal Template'!D2177,X:Y,2,0)="A"),"","Inactive Dept Combo Error")),"")</f>
        <v/>
      </c>
      <c r="AK1765" s="150" t="str">
        <f>IF(JRF!B1778="","",IF(JRF!B1778=IFERROR(VLOOKUP(JRF!B1778,Checks!AI:AI,1,0),0),"Entry in Branch/Satellite BU's",""))</f>
        <v/>
      </c>
      <c r="AL1765" t="str">
        <f>IFERROR(IF('Journal Template'!A2177="","",IF('Journal Template'!A2177=IFERROR(VLOOKUP('Journal Template'!A2177,Checks!AI:AI,1,0),0),"Entry in Branch/Satellite BU's","")),"")</f>
        <v/>
      </c>
      <c r="AO1765" s="171"/>
      <c r="AP1765" s="171"/>
      <c r="AQ1765" s="171"/>
      <c r="AR1765" s="171"/>
      <c r="CI1765" t="str">
        <f>IF(JRF!F1778&gt;0,"",IF(JRF!B1778="","",IF(LEFT(JRF!B1778,1)=IFERROR(VLOOKUP(LEFT(JRF!B1778,1),$CF$2:$CF$5,1,0),0),"Product Code Required",IF(JRF!C1778="","",IF(JRF!C1778=IFERROR(VLOOKUP(JRF!C1778,$CH:$CH,1,0),0),"Product Code Required","NA")))))</f>
        <v/>
      </c>
      <c r="CJ1765" t="str">
        <f>IF(JRF!AV1778&gt;0,"",IF(JRF!Q1778="","",IF(LEFT(JRF!Q1778,1)=IFERROR(VLOOKUP(LEFT(JRF!Q1778,1),$CF$2:$CF$5,1,0),0),"Product Code Required",IF(JRF!V1778="","",IF(JRF!V1778=IFERROR(VLOOKUP(JRF!V1778,$CH:$CH,1,0),0),"Product Code Required","NA")))))</f>
        <v/>
      </c>
      <c r="CK1765" t="str">
        <f>IFERROR(IF(LEN('Journal Template'!F1776)&gt;0,"",IF('Journal Template'!A1776="","",IF(LEFT('Journal Template'!A1776,1)=IFERROR(VLOOKUP(LEFT('Journal Template'!A1776,1),Checks!$CF$2:$CF$5,1,0),0),"Product Code Required",IF('Journal Template'!D1776="","",IF('Journal Template'!D1776=IFERROR(VLOOKUP('Journal Template'!D1776,Checks!$CH:$CH,1,0),0),"Product Code Required","NA"))))),"")</f>
        <v/>
      </c>
    </row>
    <row r="1766" spans="14:89">
      <c r="N1766" t="s">
        <v>8689</v>
      </c>
      <c r="O1766" t="s">
        <v>8690</v>
      </c>
      <c r="P1766" t="s">
        <v>386</v>
      </c>
      <c r="Q1766" s="150" t="str">
        <f>IF(JRF!D1779="","",IF(IFERROR(VLOOKUP(JRF!D1779,Checks!N:P,3,0),0)="A","","Inactive account in Use"))</f>
        <v/>
      </c>
      <c r="R1766" t="str">
        <f>IFERROR(IF('Journal Template'!C2178="","",IF(IFERROR(VLOOKUP('Journal Template'!C2178,Checks!N:P,3,0),0)="A","","Inactive account in Use")),"")</f>
        <v/>
      </c>
      <c r="V1766" s="150" t="str">
        <f>IF(JRF!C1779="","",IF(IFERROR(VLOOKUP(JRF!C1779,Checks!S:U,3,0),0)="A","Entry with System fund Dept",""))</f>
        <v/>
      </c>
      <c r="W1766" t="str">
        <f>IFERROR(IF('Journal Template'!D2178="","",IF(IFERROR(VLOOKUP('Journal Template'!D2178,Checks!S:U,3,0),0)="A","Entry with System fund Dept","")),"")</f>
        <v/>
      </c>
      <c r="X1766" t="s">
        <v>8691</v>
      </c>
      <c r="Y1766" t="s">
        <v>386</v>
      </c>
      <c r="Z1766" t="s">
        <v>8692</v>
      </c>
      <c r="AA1766" t="s">
        <v>391</v>
      </c>
      <c r="AB1766" t="s">
        <v>125</v>
      </c>
      <c r="AC1766" s="150" t="str">
        <f>IFERROR(IF(JRF!C1779="","",IF(AND(VLOOKUP(JRF!C1779,X:AA,4,0)=JRF!B1779,VLOOKUP(JRF!C1779,X:Y,2,0)="A"),"","Inactive Dept Combo Error")),"Inactive Dept Combo Error")</f>
        <v/>
      </c>
      <c r="AD1766" t="str">
        <f>IFERROR(IF('Journal Template'!D2178="","",IF(AND(VLOOKUP('Journal Template'!D2178,X:AA,4,0)='Journal Template'!A2178,VLOOKUP('Journal Template'!D2178,X:Y,2,0)="A"),"","Inactive Dept Combo Error")),"")</f>
        <v/>
      </c>
      <c r="AK1766" s="150" t="str">
        <f>IF(JRF!B1779="","",IF(JRF!B1779=IFERROR(VLOOKUP(JRF!B1779,Checks!AI:AI,1,0),0),"Entry in Branch/Satellite BU's",""))</f>
        <v/>
      </c>
      <c r="AL1766" t="str">
        <f>IFERROR(IF('Journal Template'!A2178="","",IF('Journal Template'!A2178=IFERROR(VLOOKUP('Journal Template'!A2178,Checks!AI:AI,1,0),0),"Entry in Branch/Satellite BU's","")),"")</f>
        <v/>
      </c>
      <c r="AO1766" s="171"/>
      <c r="AP1766" s="171"/>
      <c r="AQ1766" s="171"/>
      <c r="AR1766" s="171"/>
      <c r="CI1766" t="str">
        <f>IF(JRF!F1779&gt;0,"",IF(JRF!B1779="","",IF(LEFT(JRF!B1779,1)=IFERROR(VLOOKUP(LEFT(JRF!B1779,1),$CF$2:$CF$5,1,0),0),"Product Code Required",IF(JRF!C1779="","",IF(JRF!C1779=IFERROR(VLOOKUP(JRF!C1779,$CH:$CH,1,0),0),"Product Code Required","NA")))))</f>
        <v/>
      </c>
      <c r="CJ1766" t="str">
        <f>IF(JRF!AV1779&gt;0,"",IF(JRF!Q1779="","",IF(LEFT(JRF!Q1779,1)=IFERROR(VLOOKUP(LEFT(JRF!Q1779,1),$CF$2:$CF$5,1,0),0),"Product Code Required",IF(JRF!V1779="","",IF(JRF!V1779=IFERROR(VLOOKUP(JRF!V1779,$CH:$CH,1,0),0),"Product Code Required","NA")))))</f>
        <v/>
      </c>
      <c r="CK1766" t="str">
        <f>IFERROR(IF(LEN('Journal Template'!F1777)&gt;0,"",IF('Journal Template'!A1777="","",IF(LEFT('Journal Template'!A1777,1)=IFERROR(VLOOKUP(LEFT('Journal Template'!A1777,1),Checks!$CF$2:$CF$5,1,0),0),"Product Code Required",IF('Journal Template'!D1777="","",IF('Journal Template'!D1777=IFERROR(VLOOKUP('Journal Template'!D1777,Checks!$CH:$CH,1,0),0),"Product Code Required","NA"))))),"")</f>
        <v/>
      </c>
    </row>
    <row r="1767" spans="14:89">
      <c r="N1767" t="s">
        <v>8693</v>
      </c>
      <c r="O1767" t="s">
        <v>8694</v>
      </c>
      <c r="P1767" t="s">
        <v>386</v>
      </c>
      <c r="Q1767" s="150" t="str">
        <f>IF(JRF!D1780="","",IF(IFERROR(VLOOKUP(JRF!D1780,Checks!N:P,3,0),0)="A","","Inactive account in Use"))</f>
        <v/>
      </c>
      <c r="R1767" t="str">
        <f>IFERROR(IF('Journal Template'!C2179="","",IF(IFERROR(VLOOKUP('Journal Template'!C2179,Checks!N:P,3,0),0)="A","","Inactive account in Use")),"")</f>
        <v/>
      </c>
      <c r="V1767" s="150" t="str">
        <f>IF(JRF!C1780="","",IF(IFERROR(VLOOKUP(JRF!C1780,Checks!S:U,3,0),0)="A","Entry with System fund Dept",""))</f>
        <v/>
      </c>
      <c r="W1767" t="str">
        <f>IFERROR(IF('Journal Template'!D2179="","",IF(IFERROR(VLOOKUP('Journal Template'!D2179,Checks!S:U,3,0),0)="A","Entry with System fund Dept","")),"")</f>
        <v/>
      </c>
      <c r="X1767" t="s">
        <v>8695</v>
      </c>
      <c r="Y1767" t="s">
        <v>389</v>
      </c>
      <c r="Z1767" t="s">
        <v>8696</v>
      </c>
      <c r="AA1767" t="s">
        <v>391</v>
      </c>
      <c r="AB1767" t="s">
        <v>125</v>
      </c>
      <c r="AC1767" s="150" t="str">
        <f>IFERROR(IF(JRF!C1780="","",IF(AND(VLOOKUP(JRF!C1780,X:AA,4,0)=JRF!B1780,VLOOKUP(JRF!C1780,X:Y,2,0)="A"),"","Inactive Dept Combo Error")),"Inactive Dept Combo Error")</f>
        <v/>
      </c>
      <c r="AD1767" t="str">
        <f>IFERROR(IF('Journal Template'!D2179="","",IF(AND(VLOOKUP('Journal Template'!D2179,X:AA,4,0)='Journal Template'!A2179,VLOOKUP('Journal Template'!D2179,X:Y,2,0)="A"),"","Inactive Dept Combo Error")),"")</f>
        <v/>
      </c>
      <c r="AK1767" s="150" t="str">
        <f>IF(JRF!B1780="","",IF(JRF!B1780=IFERROR(VLOOKUP(JRF!B1780,Checks!AI:AI,1,0),0),"Entry in Branch/Satellite BU's",""))</f>
        <v/>
      </c>
      <c r="AL1767" t="str">
        <f>IFERROR(IF('Journal Template'!A2179="","",IF('Journal Template'!A2179=IFERROR(VLOOKUP('Journal Template'!A2179,Checks!AI:AI,1,0),0),"Entry in Branch/Satellite BU's","")),"")</f>
        <v/>
      </c>
      <c r="AO1767" s="171"/>
      <c r="AP1767" s="171"/>
      <c r="AQ1767" s="171"/>
      <c r="AR1767" s="171"/>
      <c r="CI1767" t="str">
        <f>IF(JRF!F1780&gt;0,"",IF(JRF!B1780="","",IF(LEFT(JRF!B1780,1)=IFERROR(VLOOKUP(LEFT(JRF!B1780,1),$CF$2:$CF$5,1,0),0),"Product Code Required",IF(JRF!C1780="","",IF(JRF!C1780=IFERROR(VLOOKUP(JRF!C1780,$CH:$CH,1,0),0),"Product Code Required","NA")))))</f>
        <v/>
      </c>
      <c r="CJ1767" t="str">
        <f>IF(JRF!AV1780&gt;0,"",IF(JRF!Q1780="","",IF(LEFT(JRF!Q1780,1)=IFERROR(VLOOKUP(LEFT(JRF!Q1780,1),$CF$2:$CF$5,1,0),0),"Product Code Required",IF(JRF!V1780="","",IF(JRF!V1780=IFERROR(VLOOKUP(JRF!V1780,$CH:$CH,1,0),0),"Product Code Required","NA")))))</f>
        <v/>
      </c>
      <c r="CK1767" t="str">
        <f>IFERROR(IF(LEN('Journal Template'!F1778)&gt;0,"",IF('Journal Template'!A1778="","",IF(LEFT('Journal Template'!A1778,1)=IFERROR(VLOOKUP(LEFT('Journal Template'!A1778,1),Checks!$CF$2:$CF$5,1,0),0),"Product Code Required",IF('Journal Template'!D1778="","",IF('Journal Template'!D1778=IFERROR(VLOOKUP('Journal Template'!D1778,Checks!$CH:$CH,1,0),0),"Product Code Required","NA"))))),"")</f>
        <v/>
      </c>
    </row>
    <row r="1768" spans="14:89">
      <c r="N1768" t="s">
        <v>8697</v>
      </c>
      <c r="O1768" t="s">
        <v>8698</v>
      </c>
      <c r="P1768" t="s">
        <v>386</v>
      </c>
      <c r="Q1768" s="150" t="str">
        <f>IF(JRF!D1781="","",IF(IFERROR(VLOOKUP(JRF!D1781,Checks!N:P,3,0),0)="A","","Inactive account in Use"))</f>
        <v/>
      </c>
      <c r="R1768" t="str">
        <f>IFERROR(IF('Journal Template'!C2180="","",IF(IFERROR(VLOOKUP('Journal Template'!C2180,Checks!N:P,3,0),0)="A","","Inactive account in Use")),"")</f>
        <v/>
      </c>
      <c r="V1768" s="150" t="str">
        <f>IF(JRF!C1781="","",IF(IFERROR(VLOOKUP(JRF!C1781,Checks!S:U,3,0),0)="A","Entry with System fund Dept",""))</f>
        <v/>
      </c>
      <c r="W1768" t="str">
        <f>IFERROR(IF('Journal Template'!D2180="","",IF(IFERROR(VLOOKUP('Journal Template'!D2180,Checks!S:U,3,0),0)="A","Entry with System fund Dept","")),"")</f>
        <v/>
      </c>
      <c r="X1768" t="s">
        <v>8699</v>
      </c>
      <c r="Y1768" t="s">
        <v>386</v>
      </c>
      <c r="Z1768" t="s">
        <v>8700</v>
      </c>
      <c r="AA1768" t="s">
        <v>3581</v>
      </c>
      <c r="AB1768" t="s">
        <v>125</v>
      </c>
      <c r="AC1768" s="150" t="str">
        <f>IFERROR(IF(JRF!C1781="","",IF(AND(VLOOKUP(JRF!C1781,X:AA,4,0)=JRF!B1781,VLOOKUP(JRF!C1781,X:Y,2,0)="A"),"","Inactive Dept Combo Error")),"Inactive Dept Combo Error")</f>
        <v/>
      </c>
      <c r="AD1768" t="str">
        <f>IFERROR(IF('Journal Template'!D2180="","",IF(AND(VLOOKUP('Journal Template'!D2180,X:AA,4,0)='Journal Template'!A2180,VLOOKUP('Journal Template'!D2180,X:Y,2,0)="A"),"","Inactive Dept Combo Error")),"")</f>
        <v/>
      </c>
      <c r="AK1768" s="150" t="str">
        <f>IF(JRF!B1781="","",IF(JRF!B1781=IFERROR(VLOOKUP(JRF!B1781,Checks!AI:AI,1,0),0),"Entry in Branch/Satellite BU's",""))</f>
        <v/>
      </c>
      <c r="AL1768" t="str">
        <f>IFERROR(IF('Journal Template'!A2180="","",IF('Journal Template'!A2180=IFERROR(VLOOKUP('Journal Template'!A2180,Checks!AI:AI,1,0),0),"Entry in Branch/Satellite BU's","")),"")</f>
        <v/>
      </c>
      <c r="AO1768" s="171"/>
      <c r="AP1768" s="171"/>
      <c r="AQ1768" s="171"/>
      <c r="AR1768" s="171"/>
      <c r="CI1768" t="str">
        <f>IF(JRF!F1781&gt;0,"",IF(JRF!B1781="","",IF(LEFT(JRF!B1781,1)=IFERROR(VLOOKUP(LEFT(JRF!B1781,1),$CF$2:$CF$5,1,0),0),"Product Code Required",IF(JRF!C1781="","",IF(JRF!C1781=IFERROR(VLOOKUP(JRF!C1781,$CH:$CH,1,0),0),"Product Code Required","NA")))))</f>
        <v/>
      </c>
      <c r="CJ1768" t="str">
        <f>IF(JRF!AV1781&gt;0,"",IF(JRF!Q1781="","",IF(LEFT(JRF!Q1781,1)=IFERROR(VLOOKUP(LEFT(JRF!Q1781,1),$CF$2:$CF$5,1,0),0),"Product Code Required",IF(JRF!V1781="","",IF(JRF!V1781=IFERROR(VLOOKUP(JRF!V1781,$CH:$CH,1,0),0),"Product Code Required","NA")))))</f>
        <v/>
      </c>
      <c r="CK1768" t="str">
        <f>IFERROR(IF(LEN('Journal Template'!F1779)&gt;0,"",IF('Journal Template'!A1779="","",IF(LEFT('Journal Template'!A1779,1)=IFERROR(VLOOKUP(LEFT('Journal Template'!A1779,1),Checks!$CF$2:$CF$5,1,0),0),"Product Code Required",IF('Journal Template'!D1779="","",IF('Journal Template'!D1779=IFERROR(VLOOKUP('Journal Template'!D1779,Checks!$CH:$CH,1,0),0),"Product Code Required","NA"))))),"")</f>
        <v/>
      </c>
    </row>
    <row r="1769" spans="14:89">
      <c r="N1769" t="s">
        <v>8701</v>
      </c>
      <c r="O1769" t="s">
        <v>8702</v>
      </c>
      <c r="P1769" t="s">
        <v>386</v>
      </c>
      <c r="Q1769" s="150" t="str">
        <f>IF(JRF!D1782="","",IF(IFERROR(VLOOKUP(JRF!D1782,Checks!N:P,3,0),0)="A","","Inactive account in Use"))</f>
        <v/>
      </c>
      <c r="R1769" t="str">
        <f>IFERROR(IF('Journal Template'!C2181="","",IF(IFERROR(VLOOKUP('Journal Template'!C2181,Checks!N:P,3,0),0)="A","","Inactive account in Use")),"")</f>
        <v/>
      </c>
      <c r="V1769" s="150" t="str">
        <f>IF(JRF!C1782="","",IF(IFERROR(VLOOKUP(JRF!C1782,Checks!S:U,3,0),0)="A","Entry with System fund Dept",""))</f>
        <v/>
      </c>
      <c r="W1769" t="str">
        <f>IFERROR(IF('Journal Template'!D2181="","",IF(IFERROR(VLOOKUP('Journal Template'!D2181,Checks!S:U,3,0),0)="A","Entry with System fund Dept","")),"")</f>
        <v/>
      </c>
      <c r="X1769" t="s">
        <v>8703</v>
      </c>
      <c r="Y1769" t="s">
        <v>386</v>
      </c>
      <c r="Z1769" t="s">
        <v>8704</v>
      </c>
      <c r="AA1769" t="s">
        <v>391</v>
      </c>
      <c r="AB1769" t="s">
        <v>125</v>
      </c>
      <c r="AC1769" s="150" t="str">
        <f>IFERROR(IF(JRF!C1782="","",IF(AND(VLOOKUP(JRF!C1782,X:AA,4,0)=JRF!B1782,VLOOKUP(JRF!C1782,X:Y,2,0)="A"),"","Inactive Dept Combo Error")),"Inactive Dept Combo Error")</f>
        <v/>
      </c>
      <c r="AD1769" t="str">
        <f>IFERROR(IF('Journal Template'!D2181="","",IF(AND(VLOOKUP('Journal Template'!D2181,X:AA,4,0)='Journal Template'!A2181,VLOOKUP('Journal Template'!D2181,X:Y,2,0)="A"),"","Inactive Dept Combo Error")),"")</f>
        <v/>
      </c>
      <c r="AK1769" s="150" t="str">
        <f>IF(JRF!B1782="","",IF(JRF!B1782=IFERROR(VLOOKUP(JRF!B1782,Checks!AI:AI,1,0),0),"Entry in Branch/Satellite BU's",""))</f>
        <v/>
      </c>
      <c r="AL1769" t="str">
        <f>IFERROR(IF('Journal Template'!A2181="","",IF('Journal Template'!A2181=IFERROR(VLOOKUP('Journal Template'!A2181,Checks!AI:AI,1,0),0),"Entry in Branch/Satellite BU's","")),"")</f>
        <v/>
      </c>
      <c r="AO1769" s="171"/>
      <c r="AP1769" s="171"/>
      <c r="AQ1769" s="171"/>
      <c r="AR1769" s="171"/>
      <c r="CI1769" t="str">
        <f>IF(JRF!F1782&gt;0,"",IF(JRF!B1782="","",IF(LEFT(JRF!B1782,1)=IFERROR(VLOOKUP(LEFT(JRF!B1782,1),$CF$2:$CF$5,1,0),0),"Product Code Required",IF(JRF!C1782="","",IF(JRF!C1782=IFERROR(VLOOKUP(JRF!C1782,$CH:$CH,1,0),0),"Product Code Required","NA")))))</f>
        <v/>
      </c>
      <c r="CJ1769" t="str">
        <f>IF(JRF!AV1782&gt;0,"",IF(JRF!Q1782="","",IF(LEFT(JRF!Q1782,1)=IFERROR(VLOOKUP(LEFT(JRF!Q1782,1),$CF$2:$CF$5,1,0),0),"Product Code Required",IF(JRF!V1782="","",IF(JRF!V1782=IFERROR(VLOOKUP(JRF!V1782,$CH:$CH,1,0),0),"Product Code Required","NA")))))</f>
        <v/>
      </c>
      <c r="CK1769" t="str">
        <f>IFERROR(IF(LEN('Journal Template'!F1780)&gt;0,"",IF('Journal Template'!A1780="","",IF(LEFT('Journal Template'!A1780,1)=IFERROR(VLOOKUP(LEFT('Journal Template'!A1780,1),Checks!$CF$2:$CF$5,1,0),0),"Product Code Required",IF('Journal Template'!D1780="","",IF('Journal Template'!D1780=IFERROR(VLOOKUP('Journal Template'!D1780,Checks!$CH:$CH,1,0),0),"Product Code Required","NA"))))),"")</f>
        <v/>
      </c>
    </row>
    <row r="1770" spans="14:89">
      <c r="N1770" t="s">
        <v>8705</v>
      </c>
      <c r="O1770" t="s">
        <v>8706</v>
      </c>
      <c r="P1770" t="s">
        <v>386</v>
      </c>
      <c r="Q1770" s="150" t="str">
        <f>IF(JRF!D1783="","",IF(IFERROR(VLOOKUP(JRF!D1783,Checks!N:P,3,0),0)="A","","Inactive account in Use"))</f>
        <v/>
      </c>
      <c r="R1770" t="str">
        <f>IFERROR(IF('Journal Template'!C2182="","",IF(IFERROR(VLOOKUP('Journal Template'!C2182,Checks!N:P,3,0),0)="A","","Inactive account in Use")),"")</f>
        <v/>
      </c>
      <c r="V1770" s="150" t="str">
        <f>IF(JRF!C1783="","",IF(IFERROR(VLOOKUP(JRF!C1783,Checks!S:U,3,0),0)="A","Entry with System fund Dept",""))</f>
        <v/>
      </c>
      <c r="W1770" t="str">
        <f>IFERROR(IF('Journal Template'!D2182="","",IF(IFERROR(VLOOKUP('Journal Template'!D2182,Checks!S:U,3,0),0)="A","Entry with System fund Dept","")),"")</f>
        <v/>
      </c>
      <c r="X1770" t="s">
        <v>8707</v>
      </c>
      <c r="Y1770" t="s">
        <v>386</v>
      </c>
      <c r="Z1770" t="s">
        <v>4220</v>
      </c>
      <c r="AA1770" t="s">
        <v>391</v>
      </c>
      <c r="AB1770" t="s">
        <v>125</v>
      </c>
      <c r="AC1770" s="150" t="str">
        <f>IFERROR(IF(JRF!C1783="","",IF(AND(VLOOKUP(JRF!C1783,X:AA,4,0)=JRF!B1783,VLOOKUP(JRF!C1783,X:Y,2,0)="A"),"","Inactive Dept Combo Error")),"Inactive Dept Combo Error")</f>
        <v/>
      </c>
      <c r="AD1770" t="str">
        <f>IFERROR(IF('Journal Template'!D2182="","",IF(AND(VLOOKUP('Journal Template'!D2182,X:AA,4,0)='Journal Template'!A2182,VLOOKUP('Journal Template'!D2182,X:Y,2,0)="A"),"","Inactive Dept Combo Error")),"")</f>
        <v/>
      </c>
      <c r="AK1770" s="150" t="str">
        <f>IF(JRF!B1783="","",IF(JRF!B1783=IFERROR(VLOOKUP(JRF!B1783,Checks!AI:AI,1,0),0),"Entry in Branch/Satellite BU's",""))</f>
        <v/>
      </c>
      <c r="AL1770" t="str">
        <f>IFERROR(IF('Journal Template'!A2182="","",IF('Journal Template'!A2182=IFERROR(VLOOKUP('Journal Template'!A2182,Checks!AI:AI,1,0),0),"Entry in Branch/Satellite BU's","")),"")</f>
        <v/>
      </c>
      <c r="AO1770" s="171"/>
      <c r="AP1770" s="171"/>
      <c r="AQ1770" s="171"/>
      <c r="AR1770" s="171"/>
      <c r="CI1770" t="str">
        <f>IF(JRF!F1783&gt;0,"",IF(JRF!B1783="","",IF(LEFT(JRF!B1783,1)=IFERROR(VLOOKUP(LEFT(JRF!B1783,1),$CF$2:$CF$5,1,0),0),"Product Code Required",IF(JRF!C1783="","",IF(JRF!C1783=IFERROR(VLOOKUP(JRF!C1783,$CH:$CH,1,0),0),"Product Code Required","NA")))))</f>
        <v/>
      </c>
      <c r="CJ1770" t="str">
        <f>IF(JRF!AV1783&gt;0,"",IF(JRF!Q1783="","",IF(LEFT(JRF!Q1783,1)=IFERROR(VLOOKUP(LEFT(JRF!Q1783,1),$CF$2:$CF$5,1,0),0),"Product Code Required",IF(JRF!V1783="","",IF(JRF!V1783=IFERROR(VLOOKUP(JRF!V1783,$CH:$CH,1,0),0),"Product Code Required","NA")))))</f>
        <v/>
      </c>
      <c r="CK1770" t="str">
        <f>IFERROR(IF(LEN('Journal Template'!F1781)&gt;0,"",IF('Journal Template'!A1781="","",IF(LEFT('Journal Template'!A1781,1)=IFERROR(VLOOKUP(LEFT('Journal Template'!A1781,1),Checks!$CF$2:$CF$5,1,0),0),"Product Code Required",IF('Journal Template'!D1781="","",IF('Journal Template'!D1781=IFERROR(VLOOKUP('Journal Template'!D1781,Checks!$CH:$CH,1,0),0),"Product Code Required","NA"))))),"")</f>
        <v/>
      </c>
    </row>
    <row r="1771" spans="14:89">
      <c r="N1771" t="s">
        <v>8708</v>
      </c>
      <c r="O1771" t="s">
        <v>8709</v>
      </c>
      <c r="P1771" t="s">
        <v>386</v>
      </c>
      <c r="Q1771" s="150" t="str">
        <f>IF(JRF!D1784="","",IF(IFERROR(VLOOKUP(JRF!D1784,Checks!N:P,3,0),0)="A","","Inactive account in Use"))</f>
        <v/>
      </c>
      <c r="R1771" t="str">
        <f>IFERROR(IF('Journal Template'!C2183="","",IF(IFERROR(VLOOKUP('Journal Template'!C2183,Checks!N:P,3,0),0)="A","","Inactive account in Use")),"")</f>
        <v/>
      </c>
      <c r="V1771" s="150" t="str">
        <f>IF(JRF!C1784="","",IF(IFERROR(VLOOKUP(JRF!C1784,Checks!S:U,3,0),0)="A","Entry with System fund Dept",""))</f>
        <v/>
      </c>
      <c r="W1771" t="str">
        <f>IFERROR(IF('Journal Template'!D2183="","",IF(IFERROR(VLOOKUP('Journal Template'!D2183,Checks!S:U,3,0),0)="A","Entry with System fund Dept","")),"")</f>
        <v/>
      </c>
      <c r="X1771" t="s">
        <v>8710</v>
      </c>
      <c r="Y1771" t="s">
        <v>386</v>
      </c>
      <c r="Z1771" t="s">
        <v>8711</v>
      </c>
      <c r="AA1771" t="s">
        <v>3581</v>
      </c>
      <c r="AB1771" t="s">
        <v>125</v>
      </c>
      <c r="AC1771" s="150" t="str">
        <f>IFERROR(IF(JRF!C1784="","",IF(AND(VLOOKUP(JRF!C1784,X:AA,4,0)=JRF!B1784,VLOOKUP(JRF!C1784,X:Y,2,0)="A"),"","Inactive Dept Combo Error")),"Inactive Dept Combo Error")</f>
        <v/>
      </c>
      <c r="AD1771" t="str">
        <f>IFERROR(IF('Journal Template'!D2183="","",IF(AND(VLOOKUP('Journal Template'!D2183,X:AA,4,0)='Journal Template'!A2183,VLOOKUP('Journal Template'!D2183,X:Y,2,0)="A"),"","Inactive Dept Combo Error")),"")</f>
        <v/>
      </c>
      <c r="AK1771" s="150" t="str">
        <f>IF(JRF!B1784="","",IF(JRF!B1784=IFERROR(VLOOKUP(JRF!B1784,Checks!AI:AI,1,0),0),"Entry in Branch/Satellite BU's",""))</f>
        <v/>
      </c>
      <c r="AL1771" t="str">
        <f>IFERROR(IF('Journal Template'!A2183="","",IF('Journal Template'!A2183=IFERROR(VLOOKUP('Journal Template'!A2183,Checks!AI:AI,1,0),0),"Entry in Branch/Satellite BU's","")),"")</f>
        <v/>
      </c>
      <c r="AO1771" s="171"/>
      <c r="AP1771" s="171"/>
      <c r="AQ1771" s="171"/>
      <c r="AR1771" s="171"/>
      <c r="CI1771" t="str">
        <f>IF(JRF!F1784&gt;0,"",IF(JRF!B1784="","",IF(LEFT(JRF!B1784,1)=IFERROR(VLOOKUP(LEFT(JRF!B1784,1),$CF$2:$CF$5,1,0),0),"Product Code Required",IF(JRF!C1784="","",IF(JRF!C1784=IFERROR(VLOOKUP(JRF!C1784,$CH:$CH,1,0),0),"Product Code Required","NA")))))</f>
        <v/>
      </c>
      <c r="CJ1771" t="str">
        <f>IF(JRF!AV1784&gt;0,"",IF(JRF!Q1784="","",IF(LEFT(JRF!Q1784,1)=IFERROR(VLOOKUP(LEFT(JRF!Q1784,1),$CF$2:$CF$5,1,0),0),"Product Code Required",IF(JRF!V1784="","",IF(JRF!V1784=IFERROR(VLOOKUP(JRF!V1784,$CH:$CH,1,0),0),"Product Code Required","NA")))))</f>
        <v/>
      </c>
      <c r="CK1771" t="str">
        <f>IFERROR(IF(LEN('Journal Template'!F1782)&gt;0,"",IF('Journal Template'!A1782="","",IF(LEFT('Journal Template'!A1782,1)=IFERROR(VLOOKUP(LEFT('Journal Template'!A1782,1),Checks!$CF$2:$CF$5,1,0),0),"Product Code Required",IF('Journal Template'!D1782="","",IF('Journal Template'!D1782=IFERROR(VLOOKUP('Journal Template'!D1782,Checks!$CH:$CH,1,0),0),"Product Code Required","NA"))))),"")</f>
        <v/>
      </c>
    </row>
    <row r="1772" spans="14:89">
      <c r="N1772" t="s">
        <v>8712</v>
      </c>
      <c r="O1772" t="s">
        <v>8713</v>
      </c>
      <c r="P1772" t="s">
        <v>386</v>
      </c>
      <c r="Q1772" s="150" t="str">
        <f>IF(JRF!D1785="","",IF(IFERROR(VLOOKUP(JRF!D1785,Checks!N:P,3,0),0)="A","","Inactive account in Use"))</f>
        <v/>
      </c>
      <c r="R1772" t="str">
        <f>IFERROR(IF('Journal Template'!C2184="","",IF(IFERROR(VLOOKUP('Journal Template'!C2184,Checks!N:P,3,0),0)="A","","Inactive account in Use")),"")</f>
        <v/>
      </c>
      <c r="V1772" s="150" t="str">
        <f>IF(JRF!C1785="","",IF(IFERROR(VLOOKUP(JRF!C1785,Checks!S:U,3,0),0)="A","Entry with System fund Dept",""))</f>
        <v/>
      </c>
      <c r="W1772" t="str">
        <f>IFERROR(IF('Journal Template'!D2184="","",IF(IFERROR(VLOOKUP('Journal Template'!D2184,Checks!S:U,3,0),0)="A","Entry with System fund Dept","")),"")</f>
        <v/>
      </c>
      <c r="X1772" t="s">
        <v>8714</v>
      </c>
      <c r="Y1772" t="s">
        <v>389</v>
      </c>
      <c r="Z1772" t="s">
        <v>8715</v>
      </c>
      <c r="AA1772" t="s">
        <v>391</v>
      </c>
      <c r="AB1772" t="s">
        <v>125</v>
      </c>
      <c r="AC1772" s="150" t="str">
        <f>IFERROR(IF(JRF!C1785="","",IF(AND(VLOOKUP(JRF!C1785,X:AA,4,0)=JRF!B1785,VLOOKUP(JRF!C1785,X:Y,2,0)="A"),"","Inactive Dept Combo Error")),"Inactive Dept Combo Error")</f>
        <v/>
      </c>
      <c r="AD1772" t="str">
        <f>IFERROR(IF('Journal Template'!D2184="","",IF(AND(VLOOKUP('Journal Template'!D2184,X:AA,4,0)='Journal Template'!A2184,VLOOKUP('Journal Template'!D2184,X:Y,2,0)="A"),"","Inactive Dept Combo Error")),"")</f>
        <v/>
      </c>
      <c r="AK1772" s="150" t="str">
        <f>IF(JRF!B1785="","",IF(JRF!B1785=IFERROR(VLOOKUP(JRF!B1785,Checks!AI:AI,1,0),0),"Entry in Branch/Satellite BU's",""))</f>
        <v/>
      </c>
      <c r="AL1772" t="str">
        <f>IFERROR(IF('Journal Template'!A2184="","",IF('Journal Template'!A2184=IFERROR(VLOOKUP('Journal Template'!A2184,Checks!AI:AI,1,0),0),"Entry in Branch/Satellite BU's","")),"")</f>
        <v/>
      </c>
      <c r="AO1772" s="171"/>
      <c r="AP1772" s="171"/>
      <c r="AQ1772" s="171"/>
      <c r="AR1772" s="171"/>
      <c r="CI1772" t="str">
        <f>IF(JRF!F1785&gt;0,"",IF(JRF!B1785="","",IF(LEFT(JRF!B1785,1)=IFERROR(VLOOKUP(LEFT(JRF!B1785,1),$CF$2:$CF$5,1,0),0),"Product Code Required",IF(JRF!C1785="","",IF(JRF!C1785=IFERROR(VLOOKUP(JRF!C1785,$CH:$CH,1,0),0),"Product Code Required","NA")))))</f>
        <v/>
      </c>
      <c r="CJ1772" t="str">
        <f>IF(JRF!AV1785&gt;0,"",IF(JRF!Q1785="","",IF(LEFT(JRF!Q1785,1)=IFERROR(VLOOKUP(LEFT(JRF!Q1785,1),$CF$2:$CF$5,1,0),0),"Product Code Required",IF(JRF!V1785="","",IF(JRF!V1785=IFERROR(VLOOKUP(JRF!V1785,$CH:$CH,1,0),0),"Product Code Required","NA")))))</f>
        <v/>
      </c>
      <c r="CK1772" t="str">
        <f>IFERROR(IF(LEN('Journal Template'!F1783)&gt;0,"",IF('Journal Template'!A1783="","",IF(LEFT('Journal Template'!A1783,1)=IFERROR(VLOOKUP(LEFT('Journal Template'!A1783,1),Checks!$CF$2:$CF$5,1,0),0),"Product Code Required",IF('Journal Template'!D1783="","",IF('Journal Template'!D1783=IFERROR(VLOOKUP('Journal Template'!D1783,Checks!$CH:$CH,1,0),0),"Product Code Required","NA"))))),"")</f>
        <v/>
      </c>
    </row>
    <row r="1773" spans="14:89">
      <c r="N1773" t="s">
        <v>8716</v>
      </c>
      <c r="O1773" t="s">
        <v>8717</v>
      </c>
      <c r="P1773" t="s">
        <v>386</v>
      </c>
      <c r="Q1773" s="150" t="str">
        <f>IF(JRF!D1786="","",IF(IFERROR(VLOOKUP(JRF!D1786,Checks!N:P,3,0),0)="A","","Inactive account in Use"))</f>
        <v/>
      </c>
      <c r="R1773" t="str">
        <f>IFERROR(IF('Journal Template'!C2185="","",IF(IFERROR(VLOOKUP('Journal Template'!C2185,Checks!N:P,3,0),0)="A","","Inactive account in Use")),"")</f>
        <v/>
      </c>
      <c r="V1773" s="150" t="str">
        <f>IF(JRF!C1786="","",IF(IFERROR(VLOOKUP(JRF!C1786,Checks!S:U,3,0),0)="A","Entry with System fund Dept",""))</f>
        <v/>
      </c>
      <c r="W1773" t="str">
        <f>IFERROR(IF('Journal Template'!D2185="","",IF(IFERROR(VLOOKUP('Journal Template'!D2185,Checks!S:U,3,0),0)="A","Entry with System fund Dept","")),"")</f>
        <v/>
      </c>
      <c r="X1773" t="s">
        <v>8718</v>
      </c>
      <c r="Y1773" t="s">
        <v>386</v>
      </c>
      <c r="Z1773" t="s">
        <v>8719</v>
      </c>
      <c r="AA1773" t="s">
        <v>3581</v>
      </c>
      <c r="AB1773" t="s">
        <v>125</v>
      </c>
      <c r="AC1773" s="150" t="str">
        <f>IFERROR(IF(JRF!C1786="","",IF(AND(VLOOKUP(JRF!C1786,X:AA,4,0)=JRF!B1786,VLOOKUP(JRF!C1786,X:Y,2,0)="A"),"","Inactive Dept Combo Error")),"Inactive Dept Combo Error")</f>
        <v/>
      </c>
      <c r="AD1773" t="str">
        <f>IFERROR(IF('Journal Template'!D2185="","",IF(AND(VLOOKUP('Journal Template'!D2185,X:AA,4,0)='Journal Template'!A2185,VLOOKUP('Journal Template'!D2185,X:Y,2,0)="A"),"","Inactive Dept Combo Error")),"")</f>
        <v/>
      </c>
      <c r="AK1773" s="150" t="str">
        <f>IF(JRF!B1786="","",IF(JRF!B1786=IFERROR(VLOOKUP(JRF!B1786,Checks!AI:AI,1,0),0),"Entry in Branch/Satellite BU's",""))</f>
        <v/>
      </c>
      <c r="AL1773" t="str">
        <f>IFERROR(IF('Journal Template'!A2185="","",IF('Journal Template'!A2185=IFERROR(VLOOKUP('Journal Template'!A2185,Checks!AI:AI,1,0),0),"Entry in Branch/Satellite BU's","")),"")</f>
        <v/>
      </c>
      <c r="AO1773" s="171"/>
      <c r="AP1773" s="171"/>
      <c r="AQ1773" s="171"/>
      <c r="AR1773" s="171"/>
      <c r="CI1773" t="str">
        <f>IF(JRF!F1786&gt;0,"",IF(JRF!B1786="","",IF(LEFT(JRF!B1786,1)=IFERROR(VLOOKUP(LEFT(JRF!B1786,1),$CF$2:$CF$5,1,0),0),"Product Code Required",IF(JRF!C1786="","",IF(JRF!C1786=IFERROR(VLOOKUP(JRF!C1786,$CH:$CH,1,0),0),"Product Code Required","NA")))))</f>
        <v/>
      </c>
      <c r="CJ1773" t="str">
        <f>IF(JRF!AV1786&gt;0,"",IF(JRF!Q1786="","",IF(LEFT(JRF!Q1786,1)=IFERROR(VLOOKUP(LEFT(JRF!Q1786,1),$CF$2:$CF$5,1,0),0),"Product Code Required",IF(JRF!V1786="","",IF(JRF!V1786=IFERROR(VLOOKUP(JRF!V1786,$CH:$CH,1,0),0),"Product Code Required","NA")))))</f>
        <v/>
      </c>
      <c r="CK1773" t="str">
        <f>IFERROR(IF(LEN('Journal Template'!F1784)&gt;0,"",IF('Journal Template'!A1784="","",IF(LEFT('Journal Template'!A1784,1)=IFERROR(VLOOKUP(LEFT('Journal Template'!A1784,1),Checks!$CF$2:$CF$5,1,0),0),"Product Code Required",IF('Journal Template'!D1784="","",IF('Journal Template'!D1784=IFERROR(VLOOKUP('Journal Template'!D1784,Checks!$CH:$CH,1,0),0),"Product Code Required","NA"))))),"")</f>
        <v/>
      </c>
    </row>
    <row r="1774" spans="14:89">
      <c r="N1774" t="s">
        <v>8720</v>
      </c>
      <c r="O1774" t="s">
        <v>8721</v>
      </c>
      <c r="P1774" t="s">
        <v>386</v>
      </c>
      <c r="Q1774" s="150" t="str">
        <f>IF(JRF!D1787="","",IF(IFERROR(VLOOKUP(JRF!D1787,Checks!N:P,3,0),0)="A","","Inactive account in Use"))</f>
        <v/>
      </c>
      <c r="R1774" t="str">
        <f>IFERROR(IF('Journal Template'!C2186="","",IF(IFERROR(VLOOKUP('Journal Template'!C2186,Checks!N:P,3,0),0)="A","","Inactive account in Use")),"")</f>
        <v/>
      </c>
      <c r="V1774" s="150" t="str">
        <f>IF(JRF!C1787="","",IF(IFERROR(VLOOKUP(JRF!C1787,Checks!S:U,3,0),0)="A","Entry with System fund Dept",""))</f>
        <v/>
      </c>
      <c r="W1774" t="str">
        <f>IFERROR(IF('Journal Template'!D2186="","",IF(IFERROR(VLOOKUP('Journal Template'!D2186,Checks!S:U,3,0),0)="A","Entry with System fund Dept","")),"")</f>
        <v/>
      </c>
      <c r="X1774" t="s">
        <v>4423</v>
      </c>
      <c r="Y1774" t="s">
        <v>386</v>
      </c>
      <c r="Z1774" t="s">
        <v>8722</v>
      </c>
      <c r="AA1774" t="s">
        <v>391</v>
      </c>
      <c r="AB1774" t="s">
        <v>125</v>
      </c>
      <c r="AC1774" s="150" t="str">
        <f>IFERROR(IF(JRF!C1787="","",IF(AND(VLOOKUP(JRF!C1787,X:AA,4,0)=JRF!B1787,VLOOKUP(JRF!C1787,X:Y,2,0)="A"),"","Inactive Dept Combo Error")),"Inactive Dept Combo Error")</f>
        <v/>
      </c>
      <c r="AD1774" t="str">
        <f>IFERROR(IF('Journal Template'!D2186="","",IF(AND(VLOOKUP('Journal Template'!D2186,X:AA,4,0)='Journal Template'!A2186,VLOOKUP('Journal Template'!D2186,X:Y,2,0)="A"),"","Inactive Dept Combo Error")),"")</f>
        <v/>
      </c>
      <c r="AK1774" s="150" t="str">
        <f>IF(JRF!B1787="","",IF(JRF!B1787=IFERROR(VLOOKUP(JRF!B1787,Checks!AI:AI,1,0),0),"Entry in Branch/Satellite BU's",""))</f>
        <v/>
      </c>
      <c r="AL1774" t="str">
        <f>IFERROR(IF('Journal Template'!A2186="","",IF('Journal Template'!A2186=IFERROR(VLOOKUP('Journal Template'!A2186,Checks!AI:AI,1,0),0),"Entry in Branch/Satellite BU's","")),"")</f>
        <v/>
      </c>
      <c r="AO1774" s="171"/>
      <c r="AP1774" s="171"/>
      <c r="AQ1774" s="171"/>
      <c r="AR1774" s="171"/>
      <c r="CI1774" t="str">
        <f>IF(JRF!F1787&gt;0,"",IF(JRF!B1787="","",IF(LEFT(JRF!B1787,1)=IFERROR(VLOOKUP(LEFT(JRF!B1787,1),$CF$2:$CF$5,1,0),0),"Product Code Required",IF(JRF!C1787="","",IF(JRF!C1787=IFERROR(VLOOKUP(JRF!C1787,$CH:$CH,1,0),0),"Product Code Required","NA")))))</f>
        <v/>
      </c>
      <c r="CJ1774" t="str">
        <f>IF(JRF!AV1787&gt;0,"",IF(JRF!Q1787="","",IF(LEFT(JRF!Q1787,1)=IFERROR(VLOOKUP(LEFT(JRF!Q1787,1),$CF$2:$CF$5,1,0),0),"Product Code Required",IF(JRF!V1787="","",IF(JRF!V1787=IFERROR(VLOOKUP(JRF!V1787,$CH:$CH,1,0),0),"Product Code Required","NA")))))</f>
        <v/>
      </c>
      <c r="CK1774" t="str">
        <f>IFERROR(IF(LEN('Journal Template'!F1785)&gt;0,"",IF('Journal Template'!A1785="","",IF(LEFT('Journal Template'!A1785,1)=IFERROR(VLOOKUP(LEFT('Journal Template'!A1785,1),Checks!$CF$2:$CF$5,1,0),0),"Product Code Required",IF('Journal Template'!D1785="","",IF('Journal Template'!D1785=IFERROR(VLOOKUP('Journal Template'!D1785,Checks!$CH:$CH,1,0),0),"Product Code Required","NA"))))),"")</f>
        <v/>
      </c>
    </row>
    <row r="1775" spans="14:89">
      <c r="N1775" t="s">
        <v>8723</v>
      </c>
      <c r="O1775" t="s">
        <v>8724</v>
      </c>
      <c r="P1775" t="s">
        <v>386</v>
      </c>
      <c r="Q1775" s="150" t="str">
        <f>IF(JRF!D1788="","",IF(IFERROR(VLOOKUP(JRF!D1788,Checks!N:P,3,0),0)="A","","Inactive account in Use"))</f>
        <v/>
      </c>
      <c r="R1775" t="str">
        <f>IFERROR(IF('Journal Template'!C2187="","",IF(IFERROR(VLOOKUP('Journal Template'!C2187,Checks!N:P,3,0),0)="A","","Inactive account in Use")),"")</f>
        <v/>
      </c>
      <c r="V1775" s="150" t="str">
        <f>IF(JRF!C1788="","",IF(IFERROR(VLOOKUP(JRF!C1788,Checks!S:U,3,0),0)="A","Entry with System fund Dept",""))</f>
        <v/>
      </c>
      <c r="W1775" t="str">
        <f>IFERROR(IF('Journal Template'!D2187="","",IF(IFERROR(VLOOKUP('Journal Template'!D2187,Checks!S:U,3,0),0)="A","Entry with System fund Dept","")),"")</f>
        <v/>
      </c>
      <c r="X1775" t="s">
        <v>4428</v>
      </c>
      <c r="Y1775" t="s">
        <v>386</v>
      </c>
      <c r="Z1775" t="s">
        <v>8725</v>
      </c>
      <c r="AA1775" t="s">
        <v>623</v>
      </c>
      <c r="AB1775" t="s">
        <v>1769</v>
      </c>
      <c r="AC1775" s="150" t="str">
        <f>IFERROR(IF(JRF!C1788="","",IF(AND(VLOOKUP(JRF!C1788,X:AA,4,0)=JRF!B1788,VLOOKUP(JRF!C1788,X:Y,2,0)="A"),"","Inactive Dept Combo Error")),"Inactive Dept Combo Error")</f>
        <v/>
      </c>
      <c r="AD1775" t="str">
        <f>IFERROR(IF('Journal Template'!D2187="","",IF(AND(VLOOKUP('Journal Template'!D2187,X:AA,4,0)='Journal Template'!A2187,VLOOKUP('Journal Template'!D2187,X:Y,2,0)="A"),"","Inactive Dept Combo Error")),"")</f>
        <v/>
      </c>
      <c r="AK1775" s="150" t="str">
        <f>IF(JRF!B1788="","",IF(JRF!B1788=IFERROR(VLOOKUP(JRF!B1788,Checks!AI:AI,1,0),0),"Entry in Branch/Satellite BU's",""))</f>
        <v/>
      </c>
      <c r="AL1775" t="str">
        <f>IFERROR(IF('Journal Template'!A2187="","",IF('Journal Template'!A2187=IFERROR(VLOOKUP('Journal Template'!A2187,Checks!AI:AI,1,0),0),"Entry in Branch/Satellite BU's","")),"")</f>
        <v/>
      </c>
      <c r="AO1775" s="171"/>
      <c r="AP1775" s="171"/>
      <c r="AQ1775" s="171"/>
      <c r="AR1775" s="171"/>
      <c r="CI1775" t="str">
        <f>IF(JRF!F1788&gt;0,"",IF(JRF!B1788="","",IF(LEFT(JRF!B1788,1)=IFERROR(VLOOKUP(LEFT(JRF!B1788,1),$CF$2:$CF$5,1,0),0),"Product Code Required",IF(JRF!C1788="","",IF(JRF!C1788=IFERROR(VLOOKUP(JRF!C1788,$CH:$CH,1,0),0),"Product Code Required","NA")))))</f>
        <v/>
      </c>
      <c r="CJ1775" t="str">
        <f>IF(JRF!AV1788&gt;0,"",IF(JRF!Q1788="","",IF(LEFT(JRF!Q1788,1)=IFERROR(VLOOKUP(LEFT(JRF!Q1788,1),$CF$2:$CF$5,1,0),0),"Product Code Required",IF(JRF!V1788="","",IF(JRF!V1788=IFERROR(VLOOKUP(JRF!V1788,$CH:$CH,1,0),0),"Product Code Required","NA")))))</f>
        <v/>
      </c>
      <c r="CK1775" t="str">
        <f>IFERROR(IF(LEN('Journal Template'!F1786)&gt;0,"",IF('Journal Template'!A1786="","",IF(LEFT('Journal Template'!A1786,1)=IFERROR(VLOOKUP(LEFT('Journal Template'!A1786,1),Checks!$CF$2:$CF$5,1,0),0),"Product Code Required",IF('Journal Template'!D1786="","",IF('Journal Template'!D1786=IFERROR(VLOOKUP('Journal Template'!D1786,Checks!$CH:$CH,1,0),0),"Product Code Required","NA"))))),"")</f>
        <v/>
      </c>
    </row>
    <row r="1776" spans="14:89">
      <c r="N1776" t="s">
        <v>8726</v>
      </c>
      <c r="O1776" t="s">
        <v>8727</v>
      </c>
      <c r="P1776" t="s">
        <v>386</v>
      </c>
      <c r="Q1776" s="150" t="str">
        <f>IF(JRF!D1789="","",IF(IFERROR(VLOOKUP(JRF!D1789,Checks!N:P,3,0),0)="A","","Inactive account in Use"))</f>
        <v/>
      </c>
      <c r="R1776" t="str">
        <f>IFERROR(IF('Journal Template'!C2188="","",IF(IFERROR(VLOOKUP('Journal Template'!C2188,Checks!N:P,3,0),0)="A","","Inactive account in Use")),"")</f>
        <v/>
      </c>
      <c r="V1776" s="150" t="str">
        <f>IF(JRF!C1789="","",IF(IFERROR(VLOOKUP(JRF!C1789,Checks!S:U,3,0),0)="A","Entry with System fund Dept",""))</f>
        <v/>
      </c>
      <c r="W1776" t="str">
        <f>IFERROR(IF('Journal Template'!D2188="","",IF(IFERROR(VLOOKUP('Journal Template'!D2188,Checks!S:U,3,0),0)="A","Entry with System fund Dept","")),"")</f>
        <v/>
      </c>
      <c r="X1776" t="s">
        <v>8728</v>
      </c>
      <c r="Y1776" t="s">
        <v>389</v>
      </c>
      <c r="Z1776" t="s">
        <v>8729</v>
      </c>
      <c r="AA1776" t="s">
        <v>391</v>
      </c>
      <c r="AB1776" t="s">
        <v>125</v>
      </c>
      <c r="AC1776" s="150" t="str">
        <f>IFERROR(IF(JRF!C1789="","",IF(AND(VLOOKUP(JRF!C1789,X:AA,4,0)=JRF!B1789,VLOOKUP(JRF!C1789,X:Y,2,0)="A"),"","Inactive Dept Combo Error")),"Inactive Dept Combo Error")</f>
        <v/>
      </c>
      <c r="AD1776" t="str">
        <f>IFERROR(IF('Journal Template'!D2188="","",IF(AND(VLOOKUP('Journal Template'!D2188,X:AA,4,0)='Journal Template'!A2188,VLOOKUP('Journal Template'!D2188,X:Y,2,0)="A"),"","Inactive Dept Combo Error")),"")</f>
        <v/>
      </c>
      <c r="AK1776" s="150" t="str">
        <f>IF(JRF!B1789="","",IF(JRF!B1789=IFERROR(VLOOKUP(JRF!B1789,Checks!AI:AI,1,0),0),"Entry in Branch/Satellite BU's",""))</f>
        <v/>
      </c>
      <c r="AL1776" t="str">
        <f>IFERROR(IF('Journal Template'!A2188="","",IF('Journal Template'!A2188=IFERROR(VLOOKUP('Journal Template'!A2188,Checks!AI:AI,1,0),0),"Entry in Branch/Satellite BU's","")),"")</f>
        <v/>
      </c>
      <c r="AO1776" s="171"/>
      <c r="AP1776" s="171"/>
      <c r="AQ1776" s="171"/>
      <c r="AR1776" s="171"/>
      <c r="CI1776" t="str">
        <f>IF(JRF!F1789&gt;0,"",IF(JRF!B1789="","",IF(LEFT(JRF!B1789,1)=IFERROR(VLOOKUP(LEFT(JRF!B1789,1),$CF$2:$CF$5,1,0),0),"Product Code Required",IF(JRF!C1789="","",IF(JRF!C1789=IFERROR(VLOOKUP(JRF!C1789,$CH:$CH,1,0),0),"Product Code Required","NA")))))</f>
        <v/>
      </c>
      <c r="CJ1776" t="str">
        <f>IF(JRF!AV1789&gt;0,"",IF(JRF!Q1789="","",IF(LEFT(JRF!Q1789,1)=IFERROR(VLOOKUP(LEFT(JRF!Q1789,1),$CF$2:$CF$5,1,0),0),"Product Code Required",IF(JRF!V1789="","",IF(JRF!V1789=IFERROR(VLOOKUP(JRF!V1789,$CH:$CH,1,0),0),"Product Code Required","NA")))))</f>
        <v/>
      </c>
      <c r="CK1776" t="str">
        <f>IFERROR(IF(LEN('Journal Template'!F1787)&gt;0,"",IF('Journal Template'!A1787="","",IF(LEFT('Journal Template'!A1787,1)=IFERROR(VLOOKUP(LEFT('Journal Template'!A1787,1),Checks!$CF$2:$CF$5,1,0),0),"Product Code Required",IF('Journal Template'!D1787="","",IF('Journal Template'!D1787=IFERROR(VLOOKUP('Journal Template'!D1787,Checks!$CH:$CH,1,0),0),"Product Code Required","NA"))))),"")</f>
        <v/>
      </c>
    </row>
    <row r="1777" spans="14:89">
      <c r="N1777" t="s">
        <v>8730</v>
      </c>
      <c r="O1777" t="s">
        <v>8731</v>
      </c>
      <c r="P1777" t="s">
        <v>386</v>
      </c>
      <c r="Q1777" s="150" t="str">
        <f>IF(JRF!D1790="","",IF(IFERROR(VLOOKUP(JRF!D1790,Checks!N:P,3,0),0)="A","","Inactive account in Use"))</f>
        <v/>
      </c>
      <c r="R1777" t="str">
        <f>IFERROR(IF('Journal Template'!C2189="","",IF(IFERROR(VLOOKUP('Journal Template'!C2189,Checks!N:P,3,0),0)="A","","Inactive account in Use")),"")</f>
        <v/>
      </c>
      <c r="V1777" s="150" t="str">
        <f>IF(JRF!C1790="","",IF(IFERROR(VLOOKUP(JRF!C1790,Checks!S:U,3,0),0)="A","Entry with System fund Dept",""))</f>
        <v/>
      </c>
      <c r="W1777" t="str">
        <f>IFERROR(IF('Journal Template'!D2189="","",IF(IFERROR(VLOOKUP('Journal Template'!D2189,Checks!S:U,3,0),0)="A","Entry with System fund Dept","")),"")</f>
        <v/>
      </c>
      <c r="X1777" t="s">
        <v>8732</v>
      </c>
      <c r="Y1777" t="s">
        <v>386</v>
      </c>
      <c r="Z1777" t="s">
        <v>8733</v>
      </c>
      <c r="AA1777" t="s">
        <v>3581</v>
      </c>
      <c r="AB1777" t="s">
        <v>125</v>
      </c>
      <c r="AC1777" s="150" t="str">
        <f>IFERROR(IF(JRF!C1790="","",IF(AND(VLOOKUP(JRF!C1790,X:AA,4,0)=JRF!B1790,VLOOKUP(JRF!C1790,X:Y,2,0)="A"),"","Inactive Dept Combo Error")),"Inactive Dept Combo Error")</f>
        <v/>
      </c>
      <c r="AD1777" t="str">
        <f>IFERROR(IF('Journal Template'!D2189="","",IF(AND(VLOOKUP('Journal Template'!D2189,X:AA,4,0)='Journal Template'!A2189,VLOOKUP('Journal Template'!D2189,X:Y,2,0)="A"),"","Inactive Dept Combo Error")),"")</f>
        <v/>
      </c>
      <c r="AK1777" s="150" t="str">
        <f>IF(JRF!B1790="","",IF(JRF!B1790=IFERROR(VLOOKUP(JRF!B1790,Checks!AI:AI,1,0),0),"Entry in Branch/Satellite BU's",""))</f>
        <v/>
      </c>
      <c r="AL1777" t="str">
        <f>IFERROR(IF('Journal Template'!A2189="","",IF('Journal Template'!A2189=IFERROR(VLOOKUP('Journal Template'!A2189,Checks!AI:AI,1,0),0),"Entry in Branch/Satellite BU's","")),"")</f>
        <v/>
      </c>
      <c r="AO1777" s="171"/>
      <c r="AP1777" s="171"/>
      <c r="AQ1777" s="171"/>
      <c r="AR1777" s="171"/>
      <c r="CI1777" t="str">
        <f>IF(JRF!F1790&gt;0,"",IF(JRF!B1790="","",IF(LEFT(JRF!B1790,1)=IFERROR(VLOOKUP(LEFT(JRF!B1790,1),$CF$2:$CF$5,1,0),0),"Product Code Required",IF(JRF!C1790="","",IF(JRF!C1790=IFERROR(VLOOKUP(JRF!C1790,$CH:$CH,1,0),0),"Product Code Required","NA")))))</f>
        <v/>
      </c>
      <c r="CJ1777" t="str">
        <f>IF(JRF!AV1790&gt;0,"",IF(JRF!Q1790="","",IF(LEFT(JRF!Q1790,1)=IFERROR(VLOOKUP(LEFT(JRF!Q1790,1),$CF$2:$CF$5,1,0),0),"Product Code Required",IF(JRF!V1790="","",IF(JRF!V1790=IFERROR(VLOOKUP(JRF!V1790,$CH:$CH,1,0),0),"Product Code Required","NA")))))</f>
        <v/>
      </c>
      <c r="CK1777" t="str">
        <f>IFERROR(IF(LEN('Journal Template'!F1788)&gt;0,"",IF('Journal Template'!A1788="","",IF(LEFT('Journal Template'!A1788,1)=IFERROR(VLOOKUP(LEFT('Journal Template'!A1788,1),Checks!$CF$2:$CF$5,1,0),0),"Product Code Required",IF('Journal Template'!D1788="","",IF('Journal Template'!D1788=IFERROR(VLOOKUP('Journal Template'!D1788,Checks!$CH:$CH,1,0),0),"Product Code Required","NA"))))),"")</f>
        <v/>
      </c>
    </row>
    <row r="1778" spans="14:89">
      <c r="N1778" t="s">
        <v>8734</v>
      </c>
      <c r="O1778" t="s">
        <v>8735</v>
      </c>
      <c r="P1778" t="s">
        <v>389</v>
      </c>
      <c r="Q1778" s="150" t="str">
        <f>IF(JRF!D1791="","",IF(IFERROR(VLOOKUP(JRF!D1791,Checks!N:P,3,0),0)="A","","Inactive account in Use"))</f>
        <v/>
      </c>
      <c r="R1778" t="str">
        <f>IFERROR(IF('Journal Template'!C2190="","",IF(IFERROR(VLOOKUP('Journal Template'!C2190,Checks!N:P,3,0),0)="A","","Inactive account in Use")),"")</f>
        <v/>
      </c>
      <c r="V1778" s="150" t="str">
        <f>IF(JRF!C1791="","",IF(IFERROR(VLOOKUP(JRF!C1791,Checks!S:U,3,0),0)="A","Entry with System fund Dept",""))</f>
        <v/>
      </c>
      <c r="W1778" t="str">
        <f>IFERROR(IF('Journal Template'!D2190="","",IF(IFERROR(VLOOKUP('Journal Template'!D2190,Checks!S:U,3,0),0)="A","Entry with System fund Dept","")),"")</f>
        <v/>
      </c>
      <c r="X1778" t="s">
        <v>8736</v>
      </c>
      <c r="Y1778" t="s">
        <v>389</v>
      </c>
      <c r="Z1778" t="s">
        <v>8737</v>
      </c>
      <c r="AA1778" t="s">
        <v>1493</v>
      </c>
      <c r="AB1778" t="s">
        <v>125</v>
      </c>
      <c r="AC1778" s="150" t="str">
        <f>IFERROR(IF(JRF!C1791="","",IF(AND(VLOOKUP(JRF!C1791,X:AA,4,0)=JRF!B1791,VLOOKUP(JRF!C1791,X:Y,2,0)="A"),"","Inactive Dept Combo Error")),"Inactive Dept Combo Error")</f>
        <v/>
      </c>
      <c r="AD1778" t="str">
        <f>IFERROR(IF('Journal Template'!D2190="","",IF(AND(VLOOKUP('Journal Template'!D2190,X:AA,4,0)='Journal Template'!A2190,VLOOKUP('Journal Template'!D2190,X:Y,2,0)="A"),"","Inactive Dept Combo Error")),"")</f>
        <v/>
      </c>
      <c r="AK1778" s="150" t="str">
        <f>IF(JRF!B1791="","",IF(JRF!B1791=IFERROR(VLOOKUP(JRF!B1791,Checks!AI:AI,1,0),0),"Entry in Branch/Satellite BU's",""))</f>
        <v/>
      </c>
      <c r="AL1778" t="str">
        <f>IFERROR(IF('Journal Template'!A2190="","",IF('Journal Template'!A2190=IFERROR(VLOOKUP('Journal Template'!A2190,Checks!AI:AI,1,0),0),"Entry in Branch/Satellite BU's","")),"")</f>
        <v/>
      </c>
      <c r="AO1778" s="171"/>
      <c r="AP1778" s="171"/>
      <c r="AQ1778" s="171"/>
      <c r="AR1778" s="171"/>
      <c r="CI1778" t="str">
        <f>IF(JRF!F1791&gt;0,"",IF(JRF!B1791="","",IF(LEFT(JRF!B1791,1)=IFERROR(VLOOKUP(LEFT(JRF!B1791,1),$CF$2:$CF$5,1,0),0),"Product Code Required",IF(JRF!C1791="","",IF(JRF!C1791=IFERROR(VLOOKUP(JRF!C1791,$CH:$CH,1,0),0),"Product Code Required","NA")))))</f>
        <v/>
      </c>
      <c r="CJ1778" t="str">
        <f>IF(JRF!AV1791&gt;0,"",IF(JRF!Q1791="","",IF(LEFT(JRF!Q1791,1)=IFERROR(VLOOKUP(LEFT(JRF!Q1791,1),$CF$2:$CF$5,1,0),0),"Product Code Required",IF(JRF!V1791="","",IF(JRF!V1791=IFERROR(VLOOKUP(JRF!V1791,$CH:$CH,1,0),0),"Product Code Required","NA")))))</f>
        <v/>
      </c>
      <c r="CK1778" t="str">
        <f>IFERROR(IF(LEN('Journal Template'!F1789)&gt;0,"",IF('Journal Template'!A1789="","",IF(LEFT('Journal Template'!A1789,1)=IFERROR(VLOOKUP(LEFT('Journal Template'!A1789,1),Checks!$CF$2:$CF$5,1,0),0),"Product Code Required",IF('Journal Template'!D1789="","",IF('Journal Template'!D1789=IFERROR(VLOOKUP('Journal Template'!D1789,Checks!$CH:$CH,1,0),0),"Product Code Required","NA"))))),"")</f>
        <v/>
      </c>
    </row>
    <row r="1779" spans="14:89">
      <c r="N1779" t="s">
        <v>8738</v>
      </c>
      <c r="O1779" t="s">
        <v>8739</v>
      </c>
      <c r="P1779" t="s">
        <v>386</v>
      </c>
      <c r="Q1779" s="150" t="str">
        <f>IF(JRF!D1792="","",IF(IFERROR(VLOOKUP(JRF!D1792,Checks!N:P,3,0),0)="A","","Inactive account in Use"))</f>
        <v/>
      </c>
      <c r="R1779" t="str">
        <f>IFERROR(IF('Journal Template'!C2191="","",IF(IFERROR(VLOOKUP('Journal Template'!C2191,Checks!N:P,3,0),0)="A","","Inactive account in Use")),"")</f>
        <v/>
      </c>
      <c r="V1779" s="150" t="str">
        <f>IF(JRF!C1792="","",IF(IFERROR(VLOOKUP(JRF!C1792,Checks!S:U,3,0),0)="A","Entry with System fund Dept",""))</f>
        <v/>
      </c>
      <c r="W1779" t="str">
        <f>IFERROR(IF('Journal Template'!D2191="","",IF(IFERROR(VLOOKUP('Journal Template'!D2191,Checks!S:U,3,0),0)="A","Entry with System fund Dept","")),"")</f>
        <v/>
      </c>
      <c r="X1779" t="s">
        <v>8740</v>
      </c>
      <c r="Y1779" t="s">
        <v>389</v>
      </c>
      <c r="Z1779" t="s">
        <v>8741</v>
      </c>
      <c r="AA1779" t="s">
        <v>391</v>
      </c>
      <c r="AB1779" t="s">
        <v>125</v>
      </c>
      <c r="AC1779" s="150" t="str">
        <f>IFERROR(IF(JRF!C1792="","",IF(AND(VLOOKUP(JRF!C1792,X:AA,4,0)=JRF!B1792,VLOOKUP(JRF!C1792,X:Y,2,0)="A"),"","Inactive Dept Combo Error")),"Inactive Dept Combo Error")</f>
        <v/>
      </c>
      <c r="AD1779" t="str">
        <f>IFERROR(IF('Journal Template'!D2191="","",IF(AND(VLOOKUP('Journal Template'!D2191,X:AA,4,0)='Journal Template'!A2191,VLOOKUP('Journal Template'!D2191,X:Y,2,0)="A"),"","Inactive Dept Combo Error")),"")</f>
        <v/>
      </c>
      <c r="AK1779" s="150" t="str">
        <f>IF(JRF!B1792="","",IF(JRF!B1792=IFERROR(VLOOKUP(JRF!B1792,Checks!AI:AI,1,0),0),"Entry in Branch/Satellite BU's",""))</f>
        <v/>
      </c>
      <c r="AL1779" t="str">
        <f>IFERROR(IF('Journal Template'!A2191="","",IF('Journal Template'!A2191=IFERROR(VLOOKUP('Journal Template'!A2191,Checks!AI:AI,1,0),0),"Entry in Branch/Satellite BU's","")),"")</f>
        <v/>
      </c>
      <c r="AO1779" s="171"/>
      <c r="AP1779" s="171"/>
      <c r="AQ1779" s="171"/>
      <c r="AR1779" s="171"/>
      <c r="CI1779" t="str">
        <f>IF(JRF!F1792&gt;0,"",IF(JRF!B1792="","",IF(LEFT(JRF!B1792,1)=IFERROR(VLOOKUP(LEFT(JRF!B1792,1),$CF$2:$CF$5,1,0),0),"Product Code Required",IF(JRF!C1792="","",IF(JRF!C1792=IFERROR(VLOOKUP(JRF!C1792,$CH:$CH,1,0),0),"Product Code Required","NA")))))</f>
        <v/>
      </c>
      <c r="CJ1779" t="str">
        <f>IF(JRF!AV1792&gt;0,"",IF(JRF!Q1792="","",IF(LEFT(JRF!Q1792,1)=IFERROR(VLOOKUP(LEFT(JRF!Q1792,1),$CF$2:$CF$5,1,0),0),"Product Code Required",IF(JRF!V1792="","",IF(JRF!V1792=IFERROR(VLOOKUP(JRF!V1792,$CH:$CH,1,0),0),"Product Code Required","NA")))))</f>
        <v/>
      </c>
      <c r="CK1779" t="str">
        <f>IFERROR(IF(LEN('Journal Template'!F1790)&gt;0,"",IF('Journal Template'!A1790="","",IF(LEFT('Journal Template'!A1790,1)=IFERROR(VLOOKUP(LEFT('Journal Template'!A1790,1),Checks!$CF$2:$CF$5,1,0),0),"Product Code Required",IF('Journal Template'!D1790="","",IF('Journal Template'!D1790=IFERROR(VLOOKUP('Journal Template'!D1790,Checks!$CH:$CH,1,0),0),"Product Code Required","NA"))))),"")</f>
        <v/>
      </c>
    </row>
    <row r="1780" spans="14:89">
      <c r="N1780" t="s">
        <v>8742</v>
      </c>
      <c r="O1780" t="s">
        <v>8743</v>
      </c>
      <c r="P1780" t="s">
        <v>386</v>
      </c>
      <c r="Q1780" s="150" t="str">
        <f>IF(JRF!D1793="","",IF(IFERROR(VLOOKUP(JRF!D1793,Checks!N:P,3,0),0)="A","","Inactive account in Use"))</f>
        <v/>
      </c>
      <c r="R1780" t="str">
        <f>IFERROR(IF('Journal Template'!C2192="","",IF(IFERROR(VLOOKUP('Journal Template'!C2192,Checks!N:P,3,0),0)="A","","Inactive account in Use")),"")</f>
        <v/>
      </c>
      <c r="V1780" s="150" t="str">
        <f>IF(JRF!C1793="","",IF(IFERROR(VLOOKUP(JRF!C1793,Checks!S:U,3,0),0)="A","Entry with System fund Dept",""))</f>
        <v/>
      </c>
      <c r="W1780" t="str">
        <f>IFERROR(IF('Journal Template'!D2192="","",IF(IFERROR(VLOOKUP('Journal Template'!D2192,Checks!S:U,3,0),0)="A","Entry with System fund Dept","")),"")</f>
        <v/>
      </c>
      <c r="X1780" t="s">
        <v>8744</v>
      </c>
      <c r="Y1780" t="s">
        <v>386</v>
      </c>
      <c r="Z1780" t="s">
        <v>8745</v>
      </c>
      <c r="AA1780" t="s">
        <v>3581</v>
      </c>
      <c r="AB1780" t="s">
        <v>125</v>
      </c>
      <c r="AC1780" s="150" t="str">
        <f>IFERROR(IF(JRF!C1793="","",IF(AND(VLOOKUP(JRF!C1793,X:AA,4,0)=JRF!B1793,VLOOKUP(JRF!C1793,X:Y,2,0)="A"),"","Inactive Dept Combo Error")),"Inactive Dept Combo Error")</f>
        <v/>
      </c>
      <c r="AD1780" t="str">
        <f>IFERROR(IF('Journal Template'!D2192="","",IF(AND(VLOOKUP('Journal Template'!D2192,X:AA,4,0)='Journal Template'!A2192,VLOOKUP('Journal Template'!D2192,X:Y,2,0)="A"),"","Inactive Dept Combo Error")),"")</f>
        <v/>
      </c>
      <c r="AK1780" s="150" t="str">
        <f>IF(JRF!B1793="","",IF(JRF!B1793=IFERROR(VLOOKUP(JRF!B1793,Checks!AI:AI,1,0),0),"Entry in Branch/Satellite BU's",""))</f>
        <v/>
      </c>
      <c r="AL1780" t="str">
        <f>IFERROR(IF('Journal Template'!A2192="","",IF('Journal Template'!A2192=IFERROR(VLOOKUP('Journal Template'!A2192,Checks!AI:AI,1,0),0),"Entry in Branch/Satellite BU's","")),"")</f>
        <v/>
      </c>
      <c r="AO1780" s="171"/>
      <c r="AP1780" s="171"/>
      <c r="AQ1780" s="171"/>
      <c r="AR1780" s="171"/>
      <c r="CI1780" t="str">
        <f>IF(JRF!F1793&gt;0,"",IF(JRF!B1793="","",IF(LEFT(JRF!B1793,1)=IFERROR(VLOOKUP(LEFT(JRF!B1793,1),$CF$2:$CF$5,1,0),0),"Product Code Required",IF(JRF!C1793="","",IF(JRF!C1793=IFERROR(VLOOKUP(JRF!C1793,$CH:$CH,1,0),0),"Product Code Required","NA")))))</f>
        <v/>
      </c>
      <c r="CJ1780" t="str">
        <f>IF(JRF!AV1793&gt;0,"",IF(JRF!Q1793="","",IF(LEFT(JRF!Q1793,1)=IFERROR(VLOOKUP(LEFT(JRF!Q1793,1),$CF$2:$CF$5,1,0),0),"Product Code Required",IF(JRF!V1793="","",IF(JRF!V1793=IFERROR(VLOOKUP(JRF!V1793,$CH:$CH,1,0),0),"Product Code Required","NA")))))</f>
        <v/>
      </c>
      <c r="CK1780" t="str">
        <f>IFERROR(IF(LEN('Journal Template'!F1791)&gt;0,"",IF('Journal Template'!A1791="","",IF(LEFT('Journal Template'!A1791,1)=IFERROR(VLOOKUP(LEFT('Journal Template'!A1791,1),Checks!$CF$2:$CF$5,1,0),0),"Product Code Required",IF('Journal Template'!D1791="","",IF('Journal Template'!D1791=IFERROR(VLOOKUP('Journal Template'!D1791,Checks!$CH:$CH,1,0),0),"Product Code Required","NA"))))),"")</f>
        <v/>
      </c>
    </row>
    <row r="1781" spans="14:89">
      <c r="N1781" t="s">
        <v>8746</v>
      </c>
      <c r="O1781" t="s">
        <v>8747</v>
      </c>
      <c r="P1781" t="s">
        <v>386</v>
      </c>
      <c r="Q1781" s="150" t="str">
        <f>IF(JRF!D1794="","",IF(IFERROR(VLOOKUP(JRF!D1794,Checks!N:P,3,0),0)="A","","Inactive account in Use"))</f>
        <v/>
      </c>
      <c r="R1781" t="str">
        <f>IFERROR(IF('Journal Template'!C2193="","",IF(IFERROR(VLOOKUP('Journal Template'!C2193,Checks!N:P,3,0),0)="A","","Inactive account in Use")),"")</f>
        <v/>
      </c>
      <c r="V1781" s="150" t="str">
        <f>IF(JRF!C1794="","",IF(IFERROR(VLOOKUP(JRF!C1794,Checks!S:U,3,0),0)="A","Entry with System fund Dept",""))</f>
        <v/>
      </c>
      <c r="W1781" t="str">
        <f>IFERROR(IF('Journal Template'!D2193="","",IF(IFERROR(VLOOKUP('Journal Template'!D2193,Checks!S:U,3,0),0)="A","Entry with System fund Dept","")),"")</f>
        <v/>
      </c>
      <c r="X1781" t="s">
        <v>8748</v>
      </c>
      <c r="Y1781" t="s">
        <v>389</v>
      </c>
      <c r="Z1781" t="s">
        <v>8749</v>
      </c>
      <c r="AA1781" t="s">
        <v>1493</v>
      </c>
      <c r="AB1781" t="s">
        <v>125</v>
      </c>
      <c r="AC1781" s="150" t="str">
        <f>IFERROR(IF(JRF!C1794="","",IF(AND(VLOOKUP(JRF!C1794,X:AA,4,0)=JRF!B1794,VLOOKUP(JRF!C1794,X:Y,2,0)="A"),"","Inactive Dept Combo Error")),"Inactive Dept Combo Error")</f>
        <v/>
      </c>
      <c r="AD1781" t="str">
        <f>IFERROR(IF('Journal Template'!D2193="","",IF(AND(VLOOKUP('Journal Template'!D2193,X:AA,4,0)='Journal Template'!A2193,VLOOKUP('Journal Template'!D2193,X:Y,2,0)="A"),"","Inactive Dept Combo Error")),"")</f>
        <v/>
      </c>
      <c r="AK1781" s="150" t="str">
        <f>IF(JRF!B1794="","",IF(JRF!B1794=IFERROR(VLOOKUP(JRF!B1794,Checks!AI:AI,1,0),0),"Entry in Branch/Satellite BU's",""))</f>
        <v/>
      </c>
      <c r="AL1781" t="str">
        <f>IFERROR(IF('Journal Template'!A2193="","",IF('Journal Template'!A2193=IFERROR(VLOOKUP('Journal Template'!A2193,Checks!AI:AI,1,0),0),"Entry in Branch/Satellite BU's","")),"")</f>
        <v/>
      </c>
      <c r="AO1781" s="171"/>
      <c r="AP1781" s="171"/>
      <c r="AQ1781" s="171"/>
      <c r="AR1781" s="171"/>
      <c r="CI1781" t="str">
        <f>IF(JRF!F1794&gt;0,"",IF(JRF!B1794="","",IF(LEFT(JRF!B1794,1)=IFERROR(VLOOKUP(LEFT(JRF!B1794,1),$CF$2:$CF$5,1,0),0),"Product Code Required",IF(JRF!C1794="","",IF(JRF!C1794=IFERROR(VLOOKUP(JRF!C1794,$CH:$CH,1,0),0),"Product Code Required","NA")))))</f>
        <v/>
      </c>
      <c r="CJ1781" t="str">
        <f>IF(JRF!AV1794&gt;0,"",IF(JRF!Q1794="","",IF(LEFT(JRF!Q1794,1)=IFERROR(VLOOKUP(LEFT(JRF!Q1794,1),$CF$2:$CF$5,1,0),0),"Product Code Required",IF(JRF!V1794="","",IF(JRF!V1794=IFERROR(VLOOKUP(JRF!V1794,$CH:$CH,1,0),0),"Product Code Required","NA")))))</f>
        <v/>
      </c>
      <c r="CK1781" t="str">
        <f>IFERROR(IF(LEN('Journal Template'!F1792)&gt;0,"",IF('Journal Template'!A1792="","",IF(LEFT('Journal Template'!A1792,1)=IFERROR(VLOOKUP(LEFT('Journal Template'!A1792,1),Checks!$CF$2:$CF$5,1,0),0),"Product Code Required",IF('Journal Template'!D1792="","",IF('Journal Template'!D1792=IFERROR(VLOOKUP('Journal Template'!D1792,Checks!$CH:$CH,1,0),0),"Product Code Required","NA"))))),"")</f>
        <v/>
      </c>
    </row>
    <row r="1782" spans="14:89">
      <c r="N1782" t="s">
        <v>8750</v>
      </c>
      <c r="O1782" t="s">
        <v>8751</v>
      </c>
      <c r="P1782" t="s">
        <v>386</v>
      </c>
      <c r="Q1782" s="150" t="str">
        <f>IF(JRF!D1795="","",IF(IFERROR(VLOOKUP(JRF!D1795,Checks!N:P,3,0),0)="A","","Inactive account in Use"))</f>
        <v/>
      </c>
      <c r="R1782" t="str">
        <f>IFERROR(IF('Journal Template'!C2194="","",IF(IFERROR(VLOOKUP('Journal Template'!C2194,Checks!N:P,3,0),0)="A","","Inactive account in Use")),"")</f>
        <v/>
      </c>
      <c r="V1782" s="150" t="str">
        <f>IF(JRF!C1795="","",IF(IFERROR(VLOOKUP(JRF!C1795,Checks!S:U,3,0),0)="A","Entry with System fund Dept",""))</f>
        <v/>
      </c>
      <c r="W1782" t="str">
        <f>IFERROR(IF('Journal Template'!D2194="","",IF(IFERROR(VLOOKUP('Journal Template'!D2194,Checks!S:U,3,0),0)="A","Entry with System fund Dept","")),"")</f>
        <v/>
      </c>
      <c r="X1782" t="s">
        <v>8752</v>
      </c>
      <c r="Y1782" t="s">
        <v>389</v>
      </c>
      <c r="Z1782" t="s">
        <v>8753</v>
      </c>
      <c r="AA1782" t="s">
        <v>391</v>
      </c>
      <c r="AB1782" t="s">
        <v>125</v>
      </c>
      <c r="AC1782" s="150" t="str">
        <f>IFERROR(IF(JRF!C1795="","",IF(AND(VLOOKUP(JRF!C1795,X:AA,4,0)=JRF!B1795,VLOOKUP(JRF!C1795,X:Y,2,0)="A"),"","Inactive Dept Combo Error")),"Inactive Dept Combo Error")</f>
        <v/>
      </c>
      <c r="AD1782" t="str">
        <f>IFERROR(IF('Journal Template'!D2194="","",IF(AND(VLOOKUP('Journal Template'!D2194,X:AA,4,0)='Journal Template'!A2194,VLOOKUP('Journal Template'!D2194,X:Y,2,0)="A"),"","Inactive Dept Combo Error")),"")</f>
        <v/>
      </c>
      <c r="AK1782" s="150" t="str">
        <f>IF(JRF!B1795="","",IF(JRF!B1795=IFERROR(VLOOKUP(JRF!B1795,Checks!AI:AI,1,0),0),"Entry in Branch/Satellite BU's",""))</f>
        <v/>
      </c>
      <c r="AL1782" t="str">
        <f>IFERROR(IF('Journal Template'!A2194="","",IF('Journal Template'!A2194=IFERROR(VLOOKUP('Journal Template'!A2194,Checks!AI:AI,1,0),0),"Entry in Branch/Satellite BU's","")),"")</f>
        <v/>
      </c>
      <c r="AO1782" s="171"/>
      <c r="AP1782" s="171"/>
      <c r="AQ1782" s="171"/>
      <c r="AR1782" s="171"/>
      <c r="CI1782" t="str">
        <f>IF(JRF!F1795&gt;0,"",IF(JRF!B1795="","",IF(LEFT(JRF!B1795,1)=IFERROR(VLOOKUP(LEFT(JRF!B1795,1),$CF$2:$CF$5,1,0),0),"Product Code Required",IF(JRF!C1795="","",IF(JRF!C1795=IFERROR(VLOOKUP(JRF!C1795,$CH:$CH,1,0),0),"Product Code Required","NA")))))</f>
        <v/>
      </c>
      <c r="CJ1782" t="str">
        <f>IF(JRF!AV1795&gt;0,"",IF(JRF!Q1795="","",IF(LEFT(JRF!Q1795,1)=IFERROR(VLOOKUP(LEFT(JRF!Q1795,1),$CF$2:$CF$5,1,0),0),"Product Code Required",IF(JRF!V1795="","",IF(JRF!V1795=IFERROR(VLOOKUP(JRF!V1795,$CH:$CH,1,0),0),"Product Code Required","NA")))))</f>
        <v/>
      </c>
      <c r="CK1782" t="str">
        <f>IFERROR(IF(LEN('Journal Template'!F1793)&gt;0,"",IF('Journal Template'!A1793="","",IF(LEFT('Journal Template'!A1793,1)=IFERROR(VLOOKUP(LEFT('Journal Template'!A1793,1),Checks!$CF$2:$CF$5,1,0),0),"Product Code Required",IF('Journal Template'!D1793="","",IF('Journal Template'!D1793=IFERROR(VLOOKUP('Journal Template'!D1793,Checks!$CH:$CH,1,0),0),"Product Code Required","NA"))))),"")</f>
        <v/>
      </c>
    </row>
    <row r="1783" spans="14:89">
      <c r="N1783" t="s">
        <v>8754</v>
      </c>
      <c r="O1783" t="s">
        <v>8755</v>
      </c>
      <c r="P1783" t="s">
        <v>386</v>
      </c>
      <c r="Q1783" s="150" t="str">
        <f>IF(JRF!D1796="","",IF(IFERROR(VLOOKUP(JRF!D1796,Checks!N:P,3,0),0)="A","","Inactive account in Use"))</f>
        <v/>
      </c>
      <c r="R1783" t="str">
        <f>IFERROR(IF('Journal Template'!C2195="","",IF(IFERROR(VLOOKUP('Journal Template'!C2195,Checks!N:P,3,0),0)="A","","Inactive account in Use")),"")</f>
        <v/>
      </c>
      <c r="V1783" s="150" t="str">
        <f>IF(JRF!C1796="","",IF(IFERROR(VLOOKUP(JRF!C1796,Checks!S:U,3,0),0)="A","Entry with System fund Dept",""))</f>
        <v/>
      </c>
      <c r="W1783" t="str">
        <f>IFERROR(IF('Journal Template'!D2195="","",IF(IFERROR(VLOOKUP('Journal Template'!D2195,Checks!S:U,3,0),0)="A","Entry with System fund Dept","")),"")</f>
        <v/>
      </c>
      <c r="X1783" t="s">
        <v>8756</v>
      </c>
      <c r="Y1783" t="s">
        <v>386</v>
      </c>
      <c r="Z1783" t="s">
        <v>8757</v>
      </c>
      <c r="AA1783" t="s">
        <v>3581</v>
      </c>
      <c r="AB1783" t="s">
        <v>125</v>
      </c>
      <c r="AC1783" s="150" t="str">
        <f>IFERROR(IF(JRF!C1796="","",IF(AND(VLOOKUP(JRF!C1796,X:AA,4,0)=JRF!B1796,VLOOKUP(JRF!C1796,X:Y,2,0)="A"),"","Inactive Dept Combo Error")),"Inactive Dept Combo Error")</f>
        <v/>
      </c>
      <c r="AD1783" t="str">
        <f>IFERROR(IF('Journal Template'!D2195="","",IF(AND(VLOOKUP('Journal Template'!D2195,X:AA,4,0)='Journal Template'!A2195,VLOOKUP('Journal Template'!D2195,X:Y,2,0)="A"),"","Inactive Dept Combo Error")),"")</f>
        <v/>
      </c>
      <c r="AK1783" s="150" t="str">
        <f>IF(JRF!B1796="","",IF(JRF!B1796=IFERROR(VLOOKUP(JRF!B1796,Checks!AI:AI,1,0),0),"Entry in Branch/Satellite BU's",""))</f>
        <v/>
      </c>
      <c r="AL1783" t="str">
        <f>IFERROR(IF('Journal Template'!A2195="","",IF('Journal Template'!A2195=IFERROR(VLOOKUP('Journal Template'!A2195,Checks!AI:AI,1,0),0),"Entry in Branch/Satellite BU's","")),"")</f>
        <v/>
      </c>
      <c r="AO1783" s="171"/>
      <c r="AP1783" s="171"/>
      <c r="AQ1783" s="171"/>
      <c r="AR1783" s="171"/>
      <c r="CI1783" t="str">
        <f>IF(JRF!F1796&gt;0,"",IF(JRF!B1796="","",IF(LEFT(JRF!B1796,1)=IFERROR(VLOOKUP(LEFT(JRF!B1796,1),$CF$2:$CF$5,1,0),0),"Product Code Required",IF(JRF!C1796="","",IF(JRF!C1796=IFERROR(VLOOKUP(JRF!C1796,$CH:$CH,1,0),0),"Product Code Required","NA")))))</f>
        <v/>
      </c>
      <c r="CJ1783" t="str">
        <f>IF(JRF!AV1796&gt;0,"",IF(JRF!Q1796="","",IF(LEFT(JRF!Q1796,1)=IFERROR(VLOOKUP(LEFT(JRF!Q1796,1),$CF$2:$CF$5,1,0),0),"Product Code Required",IF(JRF!V1796="","",IF(JRF!V1796=IFERROR(VLOOKUP(JRF!V1796,$CH:$CH,1,0),0),"Product Code Required","NA")))))</f>
        <v/>
      </c>
      <c r="CK1783" t="str">
        <f>IFERROR(IF(LEN('Journal Template'!F1794)&gt;0,"",IF('Journal Template'!A1794="","",IF(LEFT('Journal Template'!A1794,1)=IFERROR(VLOOKUP(LEFT('Journal Template'!A1794,1),Checks!$CF$2:$CF$5,1,0),0),"Product Code Required",IF('Journal Template'!D1794="","",IF('Journal Template'!D1794=IFERROR(VLOOKUP('Journal Template'!D1794,Checks!$CH:$CH,1,0),0),"Product Code Required","NA"))))),"")</f>
        <v/>
      </c>
    </row>
    <row r="1784" spans="14:89">
      <c r="N1784" t="s">
        <v>8758</v>
      </c>
      <c r="O1784" t="s">
        <v>8759</v>
      </c>
      <c r="P1784" t="s">
        <v>386</v>
      </c>
      <c r="Q1784" s="150" t="str">
        <f>IF(JRF!D1797="","",IF(IFERROR(VLOOKUP(JRF!D1797,Checks!N:P,3,0),0)="A","","Inactive account in Use"))</f>
        <v/>
      </c>
      <c r="R1784" t="str">
        <f>IFERROR(IF('Journal Template'!C2196="","",IF(IFERROR(VLOOKUP('Journal Template'!C2196,Checks!N:P,3,0),0)="A","","Inactive account in Use")),"")</f>
        <v/>
      </c>
      <c r="V1784" s="150" t="str">
        <f>IF(JRF!C1797="","",IF(IFERROR(VLOOKUP(JRF!C1797,Checks!S:U,3,0),0)="A","Entry with System fund Dept",""))</f>
        <v/>
      </c>
      <c r="W1784" t="str">
        <f>IFERROR(IF('Journal Template'!D2196="","",IF(IFERROR(VLOOKUP('Journal Template'!D2196,Checks!S:U,3,0),0)="A","Entry with System fund Dept","")),"")</f>
        <v/>
      </c>
      <c r="X1784" t="s">
        <v>8760</v>
      </c>
      <c r="Y1784" t="s">
        <v>389</v>
      </c>
      <c r="Z1784" t="s">
        <v>8761</v>
      </c>
      <c r="AA1784" t="s">
        <v>1493</v>
      </c>
      <c r="AB1784" t="s">
        <v>125</v>
      </c>
      <c r="AC1784" s="150" t="str">
        <f>IFERROR(IF(JRF!C1797="","",IF(AND(VLOOKUP(JRF!C1797,X:AA,4,0)=JRF!B1797,VLOOKUP(JRF!C1797,X:Y,2,0)="A"),"","Inactive Dept Combo Error")),"Inactive Dept Combo Error")</f>
        <v/>
      </c>
      <c r="AD1784" t="str">
        <f>IFERROR(IF('Journal Template'!D2196="","",IF(AND(VLOOKUP('Journal Template'!D2196,X:AA,4,0)='Journal Template'!A2196,VLOOKUP('Journal Template'!D2196,X:Y,2,0)="A"),"","Inactive Dept Combo Error")),"")</f>
        <v/>
      </c>
      <c r="AK1784" s="150" t="str">
        <f>IF(JRF!B1797="","",IF(JRF!B1797=IFERROR(VLOOKUP(JRF!B1797,Checks!AI:AI,1,0),0),"Entry in Branch/Satellite BU's",""))</f>
        <v/>
      </c>
      <c r="AL1784" t="str">
        <f>IFERROR(IF('Journal Template'!A2196="","",IF('Journal Template'!A2196=IFERROR(VLOOKUP('Journal Template'!A2196,Checks!AI:AI,1,0),0),"Entry in Branch/Satellite BU's","")),"")</f>
        <v/>
      </c>
      <c r="AO1784" s="171"/>
      <c r="AP1784" s="171"/>
      <c r="AQ1784" s="171"/>
      <c r="AR1784" s="171"/>
      <c r="CI1784" t="str">
        <f>IF(JRF!F1797&gt;0,"",IF(JRF!B1797="","",IF(LEFT(JRF!B1797,1)=IFERROR(VLOOKUP(LEFT(JRF!B1797,1),$CF$2:$CF$5,1,0),0),"Product Code Required",IF(JRF!C1797="","",IF(JRF!C1797=IFERROR(VLOOKUP(JRF!C1797,$CH:$CH,1,0),0),"Product Code Required","NA")))))</f>
        <v/>
      </c>
      <c r="CJ1784" t="str">
        <f>IF(JRF!AV1797&gt;0,"",IF(JRF!Q1797="","",IF(LEFT(JRF!Q1797,1)=IFERROR(VLOOKUP(LEFT(JRF!Q1797,1),$CF$2:$CF$5,1,0),0),"Product Code Required",IF(JRF!V1797="","",IF(JRF!V1797=IFERROR(VLOOKUP(JRF!V1797,$CH:$CH,1,0),0),"Product Code Required","NA")))))</f>
        <v/>
      </c>
      <c r="CK1784" t="str">
        <f>IFERROR(IF(LEN('Journal Template'!F1795)&gt;0,"",IF('Journal Template'!A1795="","",IF(LEFT('Journal Template'!A1795,1)=IFERROR(VLOOKUP(LEFT('Journal Template'!A1795,1),Checks!$CF$2:$CF$5,1,0),0),"Product Code Required",IF('Journal Template'!D1795="","",IF('Journal Template'!D1795=IFERROR(VLOOKUP('Journal Template'!D1795,Checks!$CH:$CH,1,0),0),"Product Code Required","NA"))))),"")</f>
        <v/>
      </c>
    </row>
    <row r="1785" spans="14:89">
      <c r="N1785" t="s">
        <v>8762</v>
      </c>
      <c r="O1785" t="s">
        <v>8763</v>
      </c>
      <c r="P1785" t="s">
        <v>386</v>
      </c>
      <c r="Q1785" s="150" t="str">
        <f>IF(JRF!D1798="","",IF(IFERROR(VLOOKUP(JRF!D1798,Checks!N:P,3,0),0)="A","","Inactive account in Use"))</f>
        <v/>
      </c>
      <c r="R1785" t="str">
        <f>IFERROR(IF('Journal Template'!C2197="","",IF(IFERROR(VLOOKUP('Journal Template'!C2197,Checks!N:P,3,0),0)="A","","Inactive account in Use")),"")</f>
        <v/>
      </c>
      <c r="V1785" s="150" t="str">
        <f>IF(JRF!C1798="","",IF(IFERROR(VLOOKUP(JRF!C1798,Checks!S:U,3,0),0)="A","Entry with System fund Dept",""))</f>
        <v/>
      </c>
      <c r="W1785" t="str">
        <f>IFERROR(IF('Journal Template'!D2197="","",IF(IFERROR(VLOOKUP('Journal Template'!D2197,Checks!S:U,3,0),0)="A","Entry with System fund Dept","")),"")</f>
        <v/>
      </c>
      <c r="X1785" t="s">
        <v>4432</v>
      </c>
      <c r="Y1785" t="s">
        <v>386</v>
      </c>
      <c r="Z1785" t="s">
        <v>8764</v>
      </c>
      <c r="AA1785" t="s">
        <v>932</v>
      </c>
      <c r="AB1785" t="s">
        <v>3550</v>
      </c>
      <c r="AC1785" s="150" t="str">
        <f>IFERROR(IF(JRF!C1798="","",IF(AND(VLOOKUP(JRF!C1798,X:AA,4,0)=JRF!B1798,VLOOKUP(JRF!C1798,X:Y,2,0)="A"),"","Inactive Dept Combo Error")),"Inactive Dept Combo Error")</f>
        <v/>
      </c>
      <c r="AD1785" t="str">
        <f>IFERROR(IF('Journal Template'!D2197="","",IF(AND(VLOOKUP('Journal Template'!D2197,X:AA,4,0)='Journal Template'!A2197,VLOOKUP('Journal Template'!D2197,X:Y,2,0)="A"),"","Inactive Dept Combo Error")),"")</f>
        <v/>
      </c>
      <c r="AK1785" s="150" t="str">
        <f>IF(JRF!B1798="","",IF(JRF!B1798=IFERROR(VLOOKUP(JRF!B1798,Checks!AI:AI,1,0),0),"Entry in Branch/Satellite BU's",""))</f>
        <v/>
      </c>
      <c r="AL1785" t="str">
        <f>IFERROR(IF('Journal Template'!A2197="","",IF('Journal Template'!A2197=IFERROR(VLOOKUP('Journal Template'!A2197,Checks!AI:AI,1,0),0),"Entry in Branch/Satellite BU's","")),"")</f>
        <v/>
      </c>
      <c r="AO1785" s="171"/>
      <c r="AP1785" s="171"/>
      <c r="AQ1785" s="171"/>
      <c r="AR1785" s="171"/>
      <c r="CI1785" t="str">
        <f>IF(JRF!F1798&gt;0,"",IF(JRF!B1798="","",IF(LEFT(JRF!B1798,1)=IFERROR(VLOOKUP(LEFT(JRF!B1798,1),$CF$2:$CF$5,1,0),0),"Product Code Required",IF(JRF!C1798="","",IF(JRF!C1798=IFERROR(VLOOKUP(JRF!C1798,$CH:$CH,1,0),0),"Product Code Required","NA")))))</f>
        <v/>
      </c>
      <c r="CJ1785" t="str">
        <f>IF(JRF!AV1798&gt;0,"",IF(JRF!Q1798="","",IF(LEFT(JRF!Q1798,1)=IFERROR(VLOOKUP(LEFT(JRF!Q1798,1),$CF$2:$CF$5,1,0),0),"Product Code Required",IF(JRF!V1798="","",IF(JRF!V1798=IFERROR(VLOOKUP(JRF!V1798,$CH:$CH,1,0),0),"Product Code Required","NA")))))</f>
        <v/>
      </c>
      <c r="CK1785" t="str">
        <f>IFERROR(IF(LEN('Journal Template'!F1796)&gt;0,"",IF('Journal Template'!A1796="","",IF(LEFT('Journal Template'!A1796,1)=IFERROR(VLOOKUP(LEFT('Journal Template'!A1796,1),Checks!$CF$2:$CF$5,1,0),0),"Product Code Required",IF('Journal Template'!D1796="","",IF('Journal Template'!D1796=IFERROR(VLOOKUP('Journal Template'!D1796,Checks!$CH:$CH,1,0),0),"Product Code Required","NA"))))),"")</f>
        <v/>
      </c>
    </row>
    <row r="1786" spans="14:89">
      <c r="N1786" t="s">
        <v>8765</v>
      </c>
      <c r="O1786" t="s">
        <v>8766</v>
      </c>
      <c r="P1786" t="s">
        <v>386</v>
      </c>
      <c r="Q1786" s="150" t="str">
        <f>IF(JRF!D1799="","",IF(IFERROR(VLOOKUP(JRF!D1799,Checks!N:P,3,0),0)="A","","Inactive account in Use"))</f>
        <v/>
      </c>
      <c r="R1786" t="str">
        <f>IFERROR(IF('Journal Template'!C2198="","",IF(IFERROR(VLOOKUP('Journal Template'!C2198,Checks!N:P,3,0),0)="A","","Inactive account in Use")),"")</f>
        <v/>
      </c>
      <c r="V1786" s="150" t="str">
        <f>IF(JRF!C1799="","",IF(IFERROR(VLOOKUP(JRF!C1799,Checks!S:U,3,0),0)="A","Entry with System fund Dept",""))</f>
        <v/>
      </c>
      <c r="W1786" t="str">
        <f>IFERROR(IF('Journal Template'!D2198="","",IF(IFERROR(VLOOKUP('Journal Template'!D2198,Checks!S:U,3,0),0)="A","Entry with System fund Dept","")),"")</f>
        <v/>
      </c>
      <c r="X1786" t="s">
        <v>8767</v>
      </c>
      <c r="Y1786" t="s">
        <v>389</v>
      </c>
      <c r="Z1786" t="s">
        <v>8768</v>
      </c>
      <c r="AA1786" t="s">
        <v>391</v>
      </c>
      <c r="AB1786" t="s">
        <v>125</v>
      </c>
      <c r="AC1786" s="150" t="str">
        <f>IFERROR(IF(JRF!C1799="","",IF(AND(VLOOKUP(JRF!C1799,X:AA,4,0)=JRF!B1799,VLOOKUP(JRF!C1799,X:Y,2,0)="A"),"","Inactive Dept Combo Error")),"Inactive Dept Combo Error")</f>
        <v/>
      </c>
      <c r="AD1786" t="str">
        <f>IFERROR(IF('Journal Template'!D2198="","",IF(AND(VLOOKUP('Journal Template'!D2198,X:AA,4,0)='Journal Template'!A2198,VLOOKUP('Journal Template'!D2198,X:Y,2,0)="A"),"","Inactive Dept Combo Error")),"")</f>
        <v/>
      </c>
      <c r="AK1786" s="150" t="str">
        <f>IF(JRF!B1799="","",IF(JRF!B1799=IFERROR(VLOOKUP(JRF!B1799,Checks!AI:AI,1,0),0),"Entry in Branch/Satellite BU's",""))</f>
        <v/>
      </c>
      <c r="AL1786" t="str">
        <f>IFERROR(IF('Journal Template'!A2198="","",IF('Journal Template'!A2198=IFERROR(VLOOKUP('Journal Template'!A2198,Checks!AI:AI,1,0),0),"Entry in Branch/Satellite BU's","")),"")</f>
        <v/>
      </c>
      <c r="AO1786" s="171"/>
      <c r="AP1786" s="171"/>
      <c r="AQ1786" s="171"/>
      <c r="AR1786" s="171"/>
      <c r="CI1786" t="str">
        <f>IF(JRF!F1799&gt;0,"",IF(JRF!B1799="","",IF(LEFT(JRF!B1799,1)=IFERROR(VLOOKUP(LEFT(JRF!B1799,1),$CF$2:$CF$5,1,0),0),"Product Code Required",IF(JRF!C1799="","",IF(JRF!C1799=IFERROR(VLOOKUP(JRF!C1799,$CH:$CH,1,0),0),"Product Code Required","NA")))))</f>
        <v/>
      </c>
      <c r="CJ1786" t="str">
        <f>IF(JRF!AV1799&gt;0,"",IF(JRF!Q1799="","",IF(LEFT(JRF!Q1799,1)=IFERROR(VLOOKUP(LEFT(JRF!Q1799,1),$CF$2:$CF$5,1,0),0),"Product Code Required",IF(JRF!V1799="","",IF(JRF!V1799=IFERROR(VLOOKUP(JRF!V1799,$CH:$CH,1,0),0),"Product Code Required","NA")))))</f>
        <v/>
      </c>
      <c r="CK1786" t="str">
        <f>IFERROR(IF(LEN('Journal Template'!F1797)&gt;0,"",IF('Journal Template'!A1797="","",IF(LEFT('Journal Template'!A1797,1)=IFERROR(VLOOKUP(LEFT('Journal Template'!A1797,1),Checks!$CF$2:$CF$5,1,0),0),"Product Code Required",IF('Journal Template'!D1797="","",IF('Journal Template'!D1797=IFERROR(VLOOKUP('Journal Template'!D1797,Checks!$CH:$CH,1,0),0),"Product Code Required","NA"))))),"")</f>
        <v/>
      </c>
    </row>
    <row r="1787" spans="14:89">
      <c r="N1787" t="s">
        <v>8769</v>
      </c>
      <c r="O1787" t="s">
        <v>8770</v>
      </c>
      <c r="P1787" t="s">
        <v>386</v>
      </c>
      <c r="Q1787" s="150" t="str">
        <f>IF(JRF!D1800="","",IF(IFERROR(VLOOKUP(JRF!D1800,Checks!N:P,3,0),0)="A","","Inactive account in Use"))</f>
        <v/>
      </c>
      <c r="R1787" t="str">
        <f>IFERROR(IF('Journal Template'!C2199="","",IF(IFERROR(VLOOKUP('Journal Template'!C2199,Checks!N:P,3,0),0)="A","","Inactive account in Use")),"")</f>
        <v/>
      </c>
      <c r="V1787" s="150" t="str">
        <f>IF(JRF!C1800="","",IF(IFERROR(VLOOKUP(JRF!C1800,Checks!S:U,3,0),0)="A","Entry with System fund Dept",""))</f>
        <v/>
      </c>
      <c r="W1787" t="str">
        <f>IFERROR(IF('Journal Template'!D2199="","",IF(IFERROR(VLOOKUP('Journal Template'!D2199,Checks!S:U,3,0),0)="A","Entry with System fund Dept","")),"")</f>
        <v/>
      </c>
      <c r="X1787" t="s">
        <v>8771</v>
      </c>
      <c r="Y1787" t="s">
        <v>389</v>
      </c>
      <c r="Z1787" t="s">
        <v>8772</v>
      </c>
      <c r="AA1787" t="s">
        <v>391</v>
      </c>
      <c r="AB1787" t="s">
        <v>125</v>
      </c>
      <c r="AC1787" s="150" t="str">
        <f>IFERROR(IF(JRF!C1800="","",IF(AND(VLOOKUP(JRF!C1800,X:AA,4,0)=JRF!B1800,VLOOKUP(JRF!C1800,X:Y,2,0)="A"),"","Inactive Dept Combo Error")),"Inactive Dept Combo Error")</f>
        <v/>
      </c>
      <c r="AD1787" t="str">
        <f>IFERROR(IF('Journal Template'!D2199="","",IF(AND(VLOOKUP('Journal Template'!D2199,X:AA,4,0)='Journal Template'!A2199,VLOOKUP('Journal Template'!D2199,X:Y,2,0)="A"),"","Inactive Dept Combo Error")),"")</f>
        <v/>
      </c>
      <c r="AK1787" s="150" t="str">
        <f>IF(JRF!B1800="","",IF(JRF!B1800=IFERROR(VLOOKUP(JRF!B1800,Checks!AI:AI,1,0),0),"Entry in Branch/Satellite BU's",""))</f>
        <v/>
      </c>
      <c r="AL1787" t="str">
        <f>IFERROR(IF('Journal Template'!A2199="","",IF('Journal Template'!A2199=IFERROR(VLOOKUP('Journal Template'!A2199,Checks!AI:AI,1,0),0),"Entry in Branch/Satellite BU's","")),"")</f>
        <v/>
      </c>
      <c r="AO1787" s="171"/>
      <c r="AP1787" s="171"/>
      <c r="AQ1787" s="171"/>
      <c r="AR1787" s="171"/>
      <c r="CI1787" t="str">
        <f>IF(JRF!F1800&gt;0,"",IF(JRF!B1800="","",IF(LEFT(JRF!B1800,1)=IFERROR(VLOOKUP(LEFT(JRF!B1800,1),$CF$2:$CF$5,1,0),0),"Product Code Required",IF(JRF!C1800="","",IF(JRF!C1800=IFERROR(VLOOKUP(JRF!C1800,$CH:$CH,1,0),0),"Product Code Required","NA")))))</f>
        <v/>
      </c>
      <c r="CJ1787" t="str">
        <f>IF(JRF!AV1800&gt;0,"",IF(JRF!Q1800="","",IF(LEFT(JRF!Q1800,1)=IFERROR(VLOOKUP(LEFT(JRF!Q1800,1),$CF$2:$CF$5,1,0),0),"Product Code Required",IF(JRF!V1800="","",IF(JRF!V1800=IFERROR(VLOOKUP(JRF!V1800,$CH:$CH,1,0),0),"Product Code Required","NA")))))</f>
        <v/>
      </c>
      <c r="CK1787" t="str">
        <f>IFERROR(IF(LEN('Journal Template'!F1798)&gt;0,"",IF('Journal Template'!A1798="","",IF(LEFT('Journal Template'!A1798,1)=IFERROR(VLOOKUP(LEFT('Journal Template'!A1798,1),Checks!$CF$2:$CF$5,1,0),0),"Product Code Required",IF('Journal Template'!D1798="","",IF('Journal Template'!D1798=IFERROR(VLOOKUP('Journal Template'!D1798,Checks!$CH:$CH,1,0),0),"Product Code Required","NA"))))),"")</f>
        <v/>
      </c>
    </row>
    <row r="1788" spans="14:89">
      <c r="N1788" t="s">
        <v>8773</v>
      </c>
      <c r="O1788" t="s">
        <v>8774</v>
      </c>
      <c r="P1788" t="s">
        <v>386</v>
      </c>
      <c r="Q1788" s="150" t="str">
        <f>IF(JRF!D1801="","",IF(IFERROR(VLOOKUP(JRF!D1801,Checks!N:P,3,0),0)="A","","Inactive account in Use"))</f>
        <v/>
      </c>
      <c r="R1788" t="str">
        <f>IFERROR(IF('Journal Template'!C2200="","",IF(IFERROR(VLOOKUP('Journal Template'!C2200,Checks!N:P,3,0),0)="A","","Inactive account in Use")),"")</f>
        <v/>
      </c>
      <c r="V1788" s="150" t="str">
        <f>IF(JRF!C1801="","",IF(IFERROR(VLOOKUP(JRF!C1801,Checks!S:U,3,0),0)="A","Entry with System fund Dept",""))</f>
        <v/>
      </c>
      <c r="W1788" t="str">
        <f>IFERROR(IF('Journal Template'!D2200="","",IF(IFERROR(VLOOKUP('Journal Template'!D2200,Checks!S:U,3,0),0)="A","Entry with System fund Dept","")),"")</f>
        <v/>
      </c>
      <c r="X1788" t="s">
        <v>8775</v>
      </c>
      <c r="Y1788" t="s">
        <v>386</v>
      </c>
      <c r="Z1788" t="s">
        <v>8776</v>
      </c>
      <c r="AA1788" t="s">
        <v>3581</v>
      </c>
      <c r="AB1788" t="s">
        <v>125</v>
      </c>
      <c r="AC1788" s="150" t="str">
        <f>IFERROR(IF(JRF!C1801="","",IF(AND(VLOOKUP(JRF!C1801,X:AA,4,0)=JRF!B1801,VLOOKUP(JRF!C1801,X:Y,2,0)="A"),"","Inactive Dept Combo Error")),"Inactive Dept Combo Error")</f>
        <v/>
      </c>
      <c r="AD1788" t="str">
        <f>IFERROR(IF('Journal Template'!D2200="","",IF(AND(VLOOKUP('Journal Template'!D2200,X:AA,4,0)='Journal Template'!A2200,VLOOKUP('Journal Template'!D2200,X:Y,2,0)="A"),"","Inactive Dept Combo Error")),"")</f>
        <v/>
      </c>
      <c r="AK1788" s="150" t="str">
        <f>IF(JRF!B1801="","",IF(JRF!B1801=IFERROR(VLOOKUP(JRF!B1801,Checks!AI:AI,1,0),0),"Entry in Branch/Satellite BU's",""))</f>
        <v/>
      </c>
      <c r="AL1788" t="str">
        <f>IFERROR(IF('Journal Template'!A2200="","",IF('Journal Template'!A2200=IFERROR(VLOOKUP('Journal Template'!A2200,Checks!AI:AI,1,0),0),"Entry in Branch/Satellite BU's","")),"")</f>
        <v/>
      </c>
      <c r="AO1788" s="171"/>
      <c r="AP1788" s="171"/>
      <c r="AQ1788" s="171"/>
      <c r="AR1788" s="171"/>
      <c r="CI1788" t="str">
        <f>IF(JRF!F1801&gt;0,"",IF(JRF!B1801="","",IF(LEFT(JRF!B1801,1)=IFERROR(VLOOKUP(LEFT(JRF!B1801,1),$CF$2:$CF$5,1,0),0),"Product Code Required",IF(JRF!C1801="","",IF(JRF!C1801=IFERROR(VLOOKUP(JRF!C1801,$CH:$CH,1,0),0),"Product Code Required","NA")))))</f>
        <v/>
      </c>
      <c r="CJ1788" t="str">
        <f>IF(JRF!AV1801&gt;0,"",IF(JRF!Q1801="","",IF(LEFT(JRF!Q1801,1)=IFERROR(VLOOKUP(LEFT(JRF!Q1801,1),$CF$2:$CF$5,1,0),0),"Product Code Required",IF(JRF!V1801="","",IF(JRF!V1801=IFERROR(VLOOKUP(JRF!V1801,$CH:$CH,1,0),0),"Product Code Required","NA")))))</f>
        <v/>
      </c>
      <c r="CK1788" t="str">
        <f>IFERROR(IF(LEN('Journal Template'!F1799)&gt;0,"",IF('Journal Template'!A1799="","",IF(LEFT('Journal Template'!A1799,1)=IFERROR(VLOOKUP(LEFT('Journal Template'!A1799,1),Checks!$CF$2:$CF$5,1,0),0),"Product Code Required",IF('Journal Template'!D1799="","",IF('Journal Template'!D1799=IFERROR(VLOOKUP('Journal Template'!D1799,Checks!$CH:$CH,1,0),0),"Product Code Required","NA"))))),"")</f>
        <v/>
      </c>
    </row>
    <row r="1789" spans="14:89">
      <c r="N1789" t="s">
        <v>8777</v>
      </c>
      <c r="O1789" t="s">
        <v>8778</v>
      </c>
      <c r="P1789" t="s">
        <v>386</v>
      </c>
      <c r="Q1789" s="150" t="str">
        <f>IF(JRF!D1802="","",IF(IFERROR(VLOOKUP(JRF!D1802,Checks!N:P,3,0),0)="A","","Inactive account in Use"))</f>
        <v/>
      </c>
      <c r="R1789" t="str">
        <f>IFERROR(IF('Journal Template'!C2201="","",IF(IFERROR(VLOOKUP('Journal Template'!C2201,Checks!N:P,3,0),0)="A","","Inactive account in Use")),"")</f>
        <v/>
      </c>
      <c r="V1789" s="150" t="str">
        <f>IF(JRF!C1802="","",IF(IFERROR(VLOOKUP(JRF!C1802,Checks!S:U,3,0),0)="A","Entry with System fund Dept",""))</f>
        <v/>
      </c>
      <c r="W1789" t="str">
        <f>IFERROR(IF('Journal Template'!D2201="","",IF(IFERROR(VLOOKUP('Journal Template'!D2201,Checks!S:U,3,0),0)="A","Entry with System fund Dept","")),"")</f>
        <v/>
      </c>
      <c r="X1789" t="s">
        <v>8779</v>
      </c>
      <c r="Y1789" t="s">
        <v>389</v>
      </c>
      <c r="Z1789" t="s">
        <v>8780</v>
      </c>
      <c r="AA1789" t="s">
        <v>1493</v>
      </c>
      <c r="AB1789" t="s">
        <v>125</v>
      </c>
      <c r="AC1789" s="150" t="str">
        <f>IFERROR(IF(JRF!C1802="","",IF(AND(VLOOKUP(JRF!C1802,X:AA,4,0)=JRF!B1802,VLOOKUP(JRF!C1802,X:Y,2,0)="A"),"","Inactive Dept Combo Error")),"Inactive Dept Combo Error")</f>
        <v/>
      </c>
      <c r="AD1789" t="str">
        <f>IFERROR(IF('Journal Template'!D2201="","",IF(AND(VLOOKUP('Journal Template'!D2201,X:AA,4,0)='Journal Template'!A2201,VLOOKUP('Journal Template'!D2201,X:Y,2,0)="A"),"","Inactive Dept Combo Error")),"")</f>
        <v/>
      </c>
      <c r="AK1789" s="150" t="str">
        <f>IF(JRF!B1802="","",IF(JRF!B1802=IFERROR(VLOOKUP(JRF!B1802,Checks!AI:AI,1,0),0),"Entry in Branch/Satellite BU's",""))</f>
        <v/>
      </c>
      <c r="AL1789" t="str">
        <f>IFERROR(IF('Journal Template'!A2201="","",IF('Journal Template'!A2201=IFERROR(VLOOKUP('Journal Template'!A2201,Checks!AI:AI,1,0),0),"Entry in Branch/Satellite BU's","")),"")</f>
        <v/>
      </c>
      <c r="AO1789" s="171"/>
      <c r="AP1789" s="171"/>
      <c r="AQ1789" s="171"/>
      <c r="AR1789" s="171"/>
      <c r="CI1789" t="str">
        <f>IF(JRF!F1802&gt;0,"",IF(JRF!B1802="","",IF(LEFT(JRF!B1802,1)=IFERROR(VLOOKUP(LEFT(JRF!B1802,1),$CF$2:$CF$5,1,0),0),"Product Code Required",IF(JRF!C1802="","",IF(JRF!C1802=IFERROR(VLOOKUP(JRF!C1802,$CH:$CH,1,0),0),"Product Code Required","NA")))))</f>
        <v/>
      </c>
      <c r="CJ1789" t="str">
        <f>IF(JRF!AV1802&gt;0,"",IF(JRF!Q1802="","",IF(LEFT(JRF!Q1802,1)=IFERROR(VLOOKUP(LEFT(JRF!Q1802,1),$CF$2:$CF$5,1,0),0),"Product Code Required",IF(JRF!V1802="","",IF(JRF!V1802=IFERROR(VLOOKUP(JRF!V1802,$CH:$CH,1,0),0),"Product Code Required","NA")))))</f>
        <v/>
      </c>
      <c r="CK1789" t="str">
        <f>IFERROR(IF(LEN('Journal Template'!F1800)&gt;0,"",IF('Journal Template'!A1800="","",IF(LEFT('Journal Template'!A1800,1)=IFERROR(VLOOKUP(LEFT('Journal Template'!A1800,1),Checks!$CF$2:$CF$5,1,0),0),"Product Code Required",IF('Journal Template'!D1800="","",IF('Journal Template'!D1800=IFERROR(VLOOKUP('Journal Template'!D1800,Checks!$CH:$CH,1,0),0),"Product Code Required","NA"))))),"")</f>
        <v/>
      </c>
    </row>
    <row r="1790" spans="14:89">
      <c r="N1790" t="s">
        <v>8781</v>
      </c>
      <c r="O1790" t="s">
        <v>8782</v>
      </c>
      <c r="P1790" t="s">
        <v>386</v>
      </c>
      <c r="Q1790" s="150" t="str">
        <f>IF(JRF!D1803="","",IF(IFERROR(VLOOKUP(JRF!D1803,Checks!N:P,3,0),0)="A","","Inactive account in Use"))</f>
        <v/>
      </c>
      <c r="R1790" t="str">
        <f>IFERROR(IF('Journal Template'!C2202="","",IF(IFERROR(VLOOKUP('Journal Template'!C2202,Checks!N:P,3,0),0)="A","","Inactive account in Use")),"")</f>
        <v/>
      </c>
      <c r="V1790" s="150" t="str">
        <f>IF(JRF!C1803="","",IF(IFERROR(VLOOKUP(JRF!C1803,Checks!S:U,3,0),0)="A","Entry with System fund Dept",""))</f>
        <v/>
      </c>
      <c r="W1790" t="str">
        <f>IFERROR(IF('Journal Template'!D2202="","",IF(IFERROR(VLOOKUP('Journal Template'!D2202,Checks!S:U,3,0),0)="A","Entry with System fund Dept","")),"")</f>
        <v/>
      </c>
      <c r="X1790" t="s">
        <v>8783</v>
      </c>
      <c r="Y1790" t="s">
        <v>389</v>
      </c>
      <c r="Z1790" t="s">
        <v>8784</v>
      </c>
      <c r="AA1790" t="s">
        <v>391</v>
      </c>
      <c r="AB1790" t="s">
        <v>125</v>
      </c>
      <c r="AC1790" s="150" t="str">
        <f>IFERROR(IF(JRF!C1803="","",IF(AND(VLOOKUP(JRF!C1803,X:AA,4,0)=JRF!B1803,VLOOKUP(JRF!C1803,X:Y,2,0)="A"),"","Inactive Dept Combo Error")),"Inactive Dept Combo Error")</f>
        <v/>
      </c>
      <c r="AD1790" t="str">
        <f>IFERROR(IF('Journal Template'!D2202="","",IF(AND(VLOOKUP('Journal Template'!D2202,X:AA,4,0)='Journal Template'!A2202,VLOOKUP('Journal Template'!D2202,X:Y,2,0)="A"),"","Inactive Dept Combo Error")),"")</f>
        <v/>
      </c>
      <c r="AK1790" s="150" t="str">
        <f>IF(JRF!B1803="","",IF(JRF!B1803=IFERROR(VLOOKUP(JRF!B1803,Checks!AI:AI,1,0),0),"Entry in Branch/Satellite BU's",""))</f>
        <v/>
      </c>
      <c r="AL1790" t="str">
        <f>IFERROR(IF('Journal Template'!A2202="","",IF('Journal Template'!A2202=IFERROR(VLOOKUP('Journal Template'!A2202,Checks!AI:AI,1,0),0),"Entry in Branch/Satellite BU's","")),"")</f>
        <v/>
      </c>
      <c r="AO1790" s="171"/>
      <c r="AP1790" s="171"/>
      <c r="AQ1790" s="171"/>
      <c r="AR1790" s="171"/>
      <c r="CI1790" t="str">
        <f>IF(JRF!F1803&gt;0,"",IF(JRF!B1803="","",IF(LEFT(JRF!B1803,1)=IFERROR(VLOOKUP(LEFT(JRF!B1803,1),$CF$2:$CF$5,1,0),0),"Product Code Required",IF(JRF!C1803="","",IF(JRF!C1803=IFERROR(VLOOKUP(JRF!C1803,$CH:$CH,1,0),0),"Product Code Required","NA")))))</f>
        <v/>
      </c>
      <c r="CJ1790" t="str">
        <f>IF(JRF!AV1803&gt;0,"",IF(JRF!Q1803="","",IF(LEFT(JRF!Q1803,1)=IFERROR(VLOOKUP(LEFT(JRF!Q1803,1),$CF$2:$CF$5,1,0),0),"Product Code Required",IF(JRF!V1803="","",IF(JRF!V1803=IFERROR(VLOOKUP(JRF!V1803,$CH:$CH,1,0),0),"Product Code Required","NA")))))</f>
        <v/>
      </c>
      <c r="CK1790" t="str">
        <f>IFERROR(IF(LEN('Journal Template'!F1801)&gt;0,"",IF('Journal Template'!A1801="","",IF(LEFT('Journal Template'!A1801,1)=IFERROR(VLOOKUP(LEFT('Journal Template'!A1801,1),Checks!$CF$2:$CF$5,1,0),0),"Product Code Required",IF('Journal Template'!D1801="","",IF('Journal Template'!D1801=IFERROR(VLOOKUP('Journal Template'!D1801,Checks!$CH:$CH,1,0),0),"Product Code Required","NA"))))),"")</f>
        <v/>
      </c>
    </row>
    <row r="1791" spans="14:89">
      <c r="N1791" t="s">
        <v>8785</v>
      </c>
      <c r="O1791" t="s">
        <v>8786</v>
      </c>
      <c r="P1791" t="s">
        <v>386</v>
      </c>
      <c r="Q1791" s="150" t="str">
        <f>IF(JRF!D1804="","",IF(IFERROR(VLOOKUP(JRF!D1804,Checks!N:P,3,0),0)="A","","Inactive account in Use"))</f>
        <v/>
      </c>
      <c r="R1791" t="str">
        <f>IFERROR(IF('Journal Template'!C2203="","",IF(IFERROR(VLOOKUP('Journal Template'!C2203,Checks!N:P,3,0),0)="A","","Inactive account in Use")),"")</f>
        <v/>
      </c>
      <c r="V1791" s="150" t="str">
        <f>IF(JRF!C1804="","",IF(IFERROR(VLOOKUP(JRF!C1804,Checks!S:U,3,0),0)="A","Entry with System fund Dept",""))</f>
        <v/>
      </c>
      <c r="W1791" t="str">
        <f>IFERROR(IF('Journal Template'!D2203="","",IF(IFERROR(VLOOKUP('Journal Template'!D2203,Checks!S:U,3,0),0)="A","Entry with System fund Dept","")),"")</f>
        <v/>
      </c>
      <c r="X1791" t="s">
        <v>8787</v>
      </c>
      <c r="Y1791" t="s">
        <v>386</v>
      </c>
      <c r="Z1791" t="s">
        <v>8788</v>
      </c>
      <c r="AA1791" t="s">
        <v>3581</v>
      </c>
      <c r="AB1791" t="s">
        <v>125</v>
      </c>
      <c r="AC1791" s="150" t="str">
        <f>IFERROR(IF(JRF!C1804="","",IF(AND(VLOOKUP(JRF!C1804,X:AA,4,0)=JRF!B1804,VLOOKUP(JRF!C1804,X:Y,2,0)="A"),"","Inactive Dept Combo Error")),"Inactive Dept Combo Error")</f>
        <v/>
      </c>
      <c r="AD1791" t="str">
        <f>IFERROR(IF('Journal Template'!D2203="","",IF(AND(VLOOKUP('Journal Template'!D2203,X:AA,4,0)='Journal Template'!A2203,VLOOKUP('Journal Template'!D2203,X:Y,2,0)="A"),"","Inactive Dept Combo Error")),"")</f>
        <v/>
      </c>
      <c r="AK1791" s="150" t="str">
        <f>IF(JRF!B1804="","",IF(JRF!B1804=IFERROR(VLOOKUP(JRF!B1804,Checks!AI:AI,1,0),0),"Entry in Branch/Satellite BU's",""))</f>
        <v/>
      </c>
      <c r="AL1791" t="str">
        <f>IFERROR(IF('Journal Template'!A2203="","",IF('Journal Template'!A2203=IFERROR(VLOOKUP('Journal Template'!A2203,Checks!AI:AI,1,0),0),"Entry in Branch/Satellite BU's","")),"")</f>
        <v/>
      </c>
      <c r="AO1791" s="171"/>
      <c r="AP1791" s="171"/>
      <c r="AQ1791" s="171"/>
      <c r="AR1791" s="171"/>
      <c r="CI1791" t="str">
        <f>IF(JRF!F1804&gt;0,"",IF(JRF!B1804="","",IF(LEFT(JRF!B1804,1)=IFERROR(VLOOKUP(LEFT(JRF!B1804,1),$CF$2:$CF$5,1,0),0),"Product Code Required",IF(JRF!C1804="","",IF(JRF!C1804=IFERROR(VLOOKUP(JRF!C1804,$CH:$CH,1,0),0),"Product Code Required","NA")))))</f>
        <v/>
      </c>
      <c r="CJ1791" t="str">
        <f>IF(JRF!AV1804&gt;0,"",IF(JRF!Q1804="","",IF(LEFT(JRF!Q1804,1)=IFERROR(VLOOKUP(LEFT(JRF!Q1804,1),$CF$2:$CF$5,1,0),0),"Product Code Required",IF(JRF!V1804="","",IF(JRF!V1804=IFERROR(VLOOKUP(JRF!V1804,$CH:$CH,1,0),0),"Product Code Required","NA")))))</f>
        <v/>
      </c>
      <c r="CK1791" t="str">
        <f>IFERROR(IF(LEN('Journal Template'!F1802)&gt;0,"",IF('Journal Template'!A1802="","",IF(LEFT('Journal Template'!A1802,1)=IFERROR(VLOOKUP(LEFT('Journal Template'!A1802,1),Checks!$CF$2:$CF$5,1,0),0),"Product Code Required",IF('Journal Template'!D1802="","",IF('Journal Template'!D1802=IFERROR(VLOOKUP('Journal Template'!D1802,Checks!$CH:$CH,1,0),0),"Product Code Required","NA"))))),"")</f>
        <v/>
      </c>
    </row>
    <row r="1792" spans="14:89">
      <c r="N1792" t="s">
        <v>8789</v>
      </c>
      <c r="O1792" t="s">
        <v>8790</v>
      </c>
      <c r="P1792" t="s">
        <v>386</v>
      </c>
      <c r="Q1792" s="150" t="str">
        <f>IF(JRF!D1805="","",IF(IFERROR(VLOOKUP(JRF!D1805,Checks!N:P,3,0),0)="A","","Inactive account in Use"))</f>
        <v/>
      </c>
      <c r="R1792" t="str">
        <f>IFERROR(IF('Journal Template'!C2204="","",IF(IFERROR(VLOOKUP('Journal Template'!C2204,Checks!N:P,3,0),0)="A","","Inactive account in Use")),"")</f>
        <v/>
      </c>
      <c r="V1792" s="150" t="str">
        <f>IF(JRF!C1805="","",IF(IFERROR(VLOOKUP(JRF!C1805,Checks!S:U,3,0),0)="A","Entry with System fund Dept",""))</f>
        <v/>
      </c>
      <c r="W1792" t="str">
        <f>IFERROR(IF('Journal Template'!D2204="","",IF(IFERROR(VLOOKUP('Journal Template'!D2204,Checks!S:U,3,0),0)="A","Entry with System fund Dept","")),"")</f>
        <v/>
      </c>
      <c r="X1792" t="s">
        <v>8791</v>
      </c>
      <c r="Y1792" t="s">
        <v>389</v>
      </c>
      <c r="Z1792" t="s">
        <v>8792</v>
      </c>
      <c r="AA1792" t="s">
        <v>1493</v>
      </c>
      <c r="AB1792" t="s">
        <v>125</v>
      </c>
      <c r="AC1792" s="150" t="str">
        <f>IFERROR(IF(JRF!C1805="","",IF(AND(VLOOKUP(JRF!C1805,X:AA,4,0)=JRF!B1805,VLOOKUP(JRF!C1805,X:Y,2,0)="A"),"","Inactive Dept Combo Error")),"Inactive Dept Combo Error")</f>
        <v/>
      </c>
      <c r="AD1792" t="str">
        <f>IFERROR(IF('Journal Template'!D2204="","",IF(AND(VLOOKUP('Journal Template'!D2204,X:AA,4,0)='Journal Template'!A2204,VLOOKUP('Journal Template'!D2204,X:Y,2,0)="A"),"","Inactive Dept Combo Error")),"")</f>
        <v/>
      </c>
      <c r="AK1792" s="150" t="str">
        <f>IF(JRF!B1805="","",IF(JRF!B1805=IFERROR(VLOOKUP(JRF!B1805,Checks!AI:AI,1,0),0),"Entry in Branch/Satellite BU's",""))</f>
        <v/>
      </c>
      <c r="AL1792" t="str">
        <f>IFERROR(IF('Journal Template'!A2204="","",IF('Journal Template'!A2204=IFERROR(VLOOKUP('Journal Template'!A2204,Checks!AI:AI,1,0),0),"Entry in Branch/Satellite BU's","")),"")</f>
        <v/>
      </c>
      <c r="AO1792" s="171"/>
      <c r="AP1792" s="171"/>
      <c r="AQ1792" s="171"/>
      <c r="AR1792" s="171"/>
      <c r="CI1792" t="str">
        <f>IF(JRF!F1805&gt;0,"",IF(JRF!B1805="","",IF(LEFT(JRF!B1805,1)=IFERROR(VLOOKUP(LEFT(JRF!B1805,1),$CF$2:$CF$5,1,0),0),"Product Code Required",IF(JRF!C1805="","",IF(JRF!C1805=IFERROR(VLOOKUP(JRF!C1805,$CH:$CH,1,0),0),"Product Code Required","NA")))))</f>
        <v/>
      </c>
      <c r="CJ1792" t="str">
        <f>IF(JRF!AV1805&gt;0,"",IF(JRF!Q1805="","",IF(LEFT(JRF!Q1805,1)=IFERROR(VLOOKUP(LEFT(JRF!Q1805,1),$CF$2:$CF$5,1,0),0),"Product Code Required",IF(JRF!V1805="","",IF(JRF!V1805=IFERROR(VLOOKUP(JRF!V1805,$CH:$CH,1,0),0),"Product Code Required","NA")))))</f>
        <v/>
      </c>
      <c r="CK1792" t="str">
        <f>IFERROR(IF(LEN('Journal Template'!F1803)&gt;0,"",IF('Journal Template'!A1803="","",IF(LEFT('Journal Template'!A1803,1)=IFERROR(VLOOKUP(LEFT('Journal Template'!A1803,1),Checks!$CF$2:$CF$5,1,0),0),"Product Code Required",IF('Journal Template'!D1803="","",IF('Journal Template'!D1803=IFERROR(VLOOKUP('Journal Template'!D1803,Checks!$CH:$CH,1,0),0),"Product Code Required","NA"))))),"")</f>
        <v/>
      </c>
    </row>
    <row r="1793" spans="14:89">
      <c r="N1793" t="s">
        <v>8793</v>
      </c>
      <c r="O1793" t="s">
        <v>8794</v>
      </c>
      <c r="P1793" t="s">
        <v>386</v>
      </c>
      <c r="Q1793" s="150" t="str">
        <f>IF(JRF!D1806="","",IF(IFERROR(VLOOKUP(JRF!D1806,Checks!N:P,3,0),0)="A","","Inactive account in Use"))</f>
        <v/>
      </c>
      <c r="R1793" t="str">
        <f>IFERROR(IF('Journal Template'!C2205="","",IF(IFERROR(VLOOKUP('Journal Template'!C2205,Checks!N:P,3,0),0)="A","","Inactive account in Use")),"")</f>
        <v/>
      </c>
      <c r="V1793" s="150" t="str">
        <f>IF(JRF!C1806="","",IF(IFERROR(VLOOKUP(JRF!C1806,Checks!S:U,3,0),0)="A","Entry with System fund Dept",""))</f>
        <v/>
      </c>
      <c r="W1793" t="str">
        <f>IFERROR(IF('Journal Template'!D2205="","",IF(IFERROR(VLOOKUP('Journal Template'!D2205,Checks!S:U,3,0),0)="A","Entry with System fund Dept","")),"")</f>
        <v/>
      </c>
      <c r="X1793" t="s">
        <v>8795</v>
      </c>
      <c r="Y1793" t="s">
        <v>389</v>
      </c>
      <c r="Z1793" t="s">
        <v>8796</v>
      </c>
      <c r="AA1793" t="s">
        <v>391</v>
      </c>
      <c r="AB1793" t="s">
        <v>125</v>
      </c>
      <c r="AC1793" s="150" t="str">
        <f>IFERROR(IF(JRF!C1806="","",IF(AND(VLOOKUP(JRF!C1806,X:AA,4,0)=JRF!B1806,VLOOKUP(JRF!C1806,X:Y,2,0)="A"),"","Inactive Dept Combo Error")),"Inactive Dept Combo Error")</f>
        <v/>
      </c>
      <c r="AD1793" t="str">
        <f>IFERROR(IF('Journal Template'!D2205="","",IF(AND(VLOOKUP('Journal Template'!D2205,X:AA,4,0)='Journal Template'!A2205,VLOOKUP('Journal Template'!D2205,X:Y,2,0)="A"),"","Inactive Dept Combo Error")),"")</f>
        <v/>
      </c>
      <c r="AK1793" s="150" t="str">
        <f>IF(JRF!B1806="","",IF(JRF!B1806=IFERROR(VLOOKUP(JRF!B1806,Checks!AI:AI,1,0),0),"Entry in Branch/Satellite BU's",""))</f>
        <v/>
      </c>
      <c r="AL1793" t="str">
        <f>IFERROR(IF('Journal Template'!A2205="","",IF('Journal Template'!A2205=IFERROR(VLOOKUP('Journal Template'!A2205,Checks!AI:AI,1,0),0),"Entry in Branch/Satellite BU's","")),"")</f>
        <v/>
      </c>
      <c r="AO1793" s="171"/>
      <c r="AP1793" s="171"/>
      <c r="AQ1793" s="171"/>
      <c r="AR1793" s="171"/>
      <c r="CI1793" t="str">
        <f>IF(JRF!F1806&gt;0,"",IF(JRF!B1806="","",IF(LEFT(JRF!B1806,1)=IFERROR(VLOOKUP(LEFT(JRF!B1806,1),$CF$2:$CF$5,1,0),0),"Product Code Required",IF(JRF!C1806="","",IF(JRF!C1806=IFERROR(VLOOKUP(JRF!C1806,$CH:$CH,1,0),0),"Product Code Required","NA")))))</f>
        <v/>
      </c>
      <c r="CJ1793" t="str">
        <f>IF(JRF!AV1806&gt;0,"",IF(JRF!Q1806="","",IF(LEFT(JRF!Q1806,1)=IFERROR(VLOOKUP(LEFT(JRF!Q1806,1),$CF$2:$CF$5,1,0),0),"Product Code Required",IF(JRF!V1806="","",IF(JRF!V1806=IFERROR(VLOOKUP(JRF!V1806,$CH:$CH,1,0),0),"Product Code Required","NA")))))</f>
        <v/>
      </c>
      <c r="CK1793" t="str">
        <f>IFERROR(IF(LEN('Journal Template'!F1804)&gt;0,"",IF('Journal Template'!A1804="","",IF(LEFT('Journal Template'!A1804,1)=IFERROR(VLOOKUP(LEFT('Journal Template'!A1804,1),Checks!$CF$2:$CF$5,1,0),0),"Product Code Required",IF('Journal Template'!D1804="","",IF('Journal Template'!D1804=IFERROR(VLOOKUP('Journal Template'!D1804,Checks!$CH:$CH,1,0),0),"Product Code Required","NA"))))),"")</f>
        <v/>
      </c>
    </row>
    <row r="1794" spans="14:89">
      <c r="N1794" t="s">
        <v>8797</v>
      </c>
      <c r="O1794" t="s">
        <v>8798</v>
      </c>
      <c r="P1794" t="s">
        <v>386</v>
      </c>
      <c r="Q1794" s="150" t="str">
        <f>IF(JRF!D1807="","",IF(IFERROR(VLOOKUP(JRF!D1807,Checks!N:P,3,0),0)="A","","Inactive account in Use"))</f>
        <v/>
      </c>
      <c r="R1794" t="str">
        <f>IFERROR(IF('Journal Template'!C2206="","",IF(IFERROR(VLOOKUP('Journal Template'!C2206,Checks!N:P,3,0),0)="A","","Inactive account in Use")),"")</f>
        <v/>
      </c>
      <c r="V1794" s="150" t="str">
        <f>IF(JRF!C1807="","",IF(IFERROR(VLOOKUP(JRF!C1807,Checks!S:U,3,0),0)="A","Entry with System fund Dept",""))</f>
        <v/>
      </c>
      <c r="W1794" t="str">
        <f>IFERROR(IF('Journal Template'!D2206="","",IF(IFERROR(VLOOKUP('Journal Template'!D2206,Checks!S:U,3,0),0)="A","Entry with System fund Dept","")),"")</f>
        <v/>
      </c>
      <c r="X1794" t="s">
        <v>8799</v>
      </c>
      <c r="Y1794" t="s">
        <v>386</v>
      </c>
      <c r="Z1794" t="s">
        <v>8800</v>
      </c>
      <c r="AA1794" t="s">
        <v>3581</v>
      </c>
      <c r="AB1794" t="s">
        <v>125</v>
      </c>
      <c r="AC1794" s="150" t="str">
        <f>IFERROR(IF(JRF!C1807="","",IF(AND(VLOOKUP(JRF!C1807,X:AA,4,0)=JRF!B1807,VLOOKUP(JRF!C1807,X:Y,2,0)="A"),"","Inactive Dept Combo Error")),"Inactive Dept Combo Error")</f>
        <v/>
      </c>
      <c r="AD1794" t="str">
        <f>IFERROR(IF('Journal Template'!D2206="","",IF(AND(VLOOKUP('Journal Template'!D2206,X:AA,4,0)='Journal Template'!A2206,VLOOKUP('Journal Template'!D2206,X:Y,2,0)="A"),"","Inactive Dept Combo Error")),"")</f>
        <v/>
      </c>
      <c r="AK1794" s="150" t="str">
        <f>IF(JRF!B1807="","",IF(JRF!B1807=IFERROR(VLOOKUP(JRF!B1807,Checks!AI:AI,1,0),0),"Entry in Branch/Satellite BU's",""))</f>
        <v/>
      </c>
      <c r="AL1794" t="str">
        <f>IFERROR(IF('Journal Template'!A2206="","",IF('Journal Template'!A2206=IFERROR(VLOOKUP('Journal Template'!A2206,Checks!AI:AI,1,0),0),"Entry in Branch/Satellite BU's","")),"")</f>
        <v/>
      </c>
      <c r="AO1794" s="171"/>
      <c r="AP1794" s="171"/>
      <c r="AQ1794" s="171"/>
      <c r="AR1794" s="171"/>
      <c r="CI1794" t="str">
        <f>IF(JRF!F1807&gt;0,"",IF(JRF!B1807="","",IF(LEFT(JRF!B1807,1)=IFERROR(VLOOKUP(LEFT(JRF!B1807,1),$CF$2:$CF$5,1,0),0),"Product Code Required",IF(JRF!C1807="","",IF(JRF!C1807=IFERROR(VLOOKUP(JRF!C1807,$CH:$CH,1,0),0),"Product Code Required","NA")))))</f>
        <v/>
      </c>
      <c r="CJ1794" t="str">
        <f>IF(JRF!AV1807&gt;0,"",IF(JRF!Q1807="","",IF(LEFT(JRF!Q1807,1)=IFERROR(VLOOKUP(LEFT(JRF!Q1807,1),$CF$2:$CF$5,1,0),0),"Product Code Required",IF(JRF!V1807="","",IF(JRF!V1807=IFERROR(VLOOKUP(JRF!V1807,$CH:$CH,1,0),0),"Product Code Required","NA")))))</f>
        <v/>
      </c>
      <c r="CK1794" t="str">
        <f>IFERROR(IF(LEN('Journal Template'!F1805)&gt;0,"",IF('Journal Template'!A1805="","",IF(LEFT('Journal Template'!A1805,1)=IFERROR(VLOOKUP(LEFT('Journal Template'!A1805,1),Checks!$CF$2:$CF$5,1,0),0),"Product Code Required",IF('Journal Template'!D1805="","",IF('Journal Template'!D1805=IFERROR(VLOOKUP('Journal Template'!D1805,Checks!$CH:$CH,1,0),0),"Product Code Required","NA"))))),"")</f>
        <v/>
      </c>
    </row>
    <row r="1795" spans="14:89">
      <c r="N1795" t="s">
        <v>8801</v>
      </c>
      <c r="O1795" t="s">
        <v>8802</v>
      </c>
      <c r="P1795" t="s">
        <v>386</v>
      </c>
      <c r="Q1795" s="150" t="str">
        <f>IF(JRF!D1808="","",IF(IFERROR(VLOOKUP(JRF!D1808,Checks!N:P,3,0),0)="A","","Inactive account in Use"))</f>
        <v/>
      </c>
      <c r="R1795" t="str">
        <f>IFERROR(IF('Journal Template'!C2207="","",IF(IFERROR(VLOOKUP('Journal Template'!C2207,Checks!N:P,3,0),0)="A","","Inactive account in Use")),"")</f>
        <v/>
      </c>
      <c r="V1795" s="150" t="str">
        <f>IF(JRF!C1808="","",IF(IFERROR(VLOOKUP(JRF!C1808,Checks!S:U,3,0),0)="A","Entry with System fund Dept",""))</f>
        <v/>
      </c>
      <c r="W1795" t="str">
        <f>IFERROR(IF('Journal Template'!D2207="","",IF(IFERROR(VLOOKUP('Journal Template'!D2207,Checks!S:U,3,0),0)="A","Entry with System fund Dept","")),"")</f>
        <v/>
      </c>
      <c r="X1795" t="s">
        <v>8803</v>
      </c>
      <c r="Y1795" t="s">
        <v>389</v>
      </c>
      <c r="Z1795" t="s">
        <v>8804</v>
      </c>
      <c r="AA1795" t="s">
        <v>1493</v>
      </c>
      <c r="AB1795" t="s">
        <v>125</v>
      </c>
      <c r="AC1795" s="150" t="str">
        <f>IFERROR(IF(JRF!C1808="","",IF(AND(VLOOKUP(JRF!C1808,X:AA,4,0)=JRF!B1808,VLOOKUP(JRF!C1808,X:Y,2,0)="A"),"","Inactive Dept Combo Error")),"Inactive Dept Combo Error")</f>
        <v/>
      </c>
      <c r="AD1795" t="str">
        <f>IFERROR(IF('Journal Template'!D2207="","",IF(AND(VLOOKUP('Journal Template'!D2207,X:AA,4,0)='Journal Template'!A2207,VLOOKUP('Journal Template'!D2207,X:Y,2,0)="A"),"","Inactive Dept Combo Error")),"")</f>
        <v/>
      </c>
      <c r="AK1795" s="150" t="str">
        <f>IF(JRF!B1808="","",IF(JRF!B1808=IFERROR(VLOOKUP(JRF!B1808,Checks!AI:AI,1,0),0),"Entry in Branch/Satellite BU's",""))</f>
        <v/>
      </c>
      <c r="AL1795" t="str">
        <f>IFERROR(IF('Journal Template'!A2207="","",IF('Journal Template'!A2207=IFERROR(VLOOKUP('Journal Template'!A2207,Checks!AI:AI,1,0),0),"Entry in Branch/Satellite BU's","")),"")</f>
        <v/>
      </c>
      <c r="AO1795" s="171"/>
      <c r="AP1795" s="171"/>
      <c r="AQ1795" s="171"/>
      <c r="AR1795" s="171"/>
      <c r="CI1795" t="str">
        <f>IF(JRF!F1808&gt;0,"",IF(JRF!B1808="","",IF(LEFT(JRF!B1808,1)=IFERROR(VLOOKUP(LEFT(JRF!B1808,1),$CF$2:$CF$5,1,0),0),"Product Code Required",IF(JRF!C1808="","",IF(JRF!C1808=IFERROR(VLOOKUP(JRF!C1808,$CH:$CH,1,0),0),"Product Code Required","NA")))))</f>
        <v/>
      </c>
      <c r="CJ1795" t="str">
        <f>IF(JRF!AV1808&gt;0,"",IF(JRF!Q1808="","",IF(LEFT(JRF!Q1808,1)=IFERROR(VLOOKUP(LEFT(JRF!Q1808,1),$CF$2:$CF$5,1,0),0),"Product Code Required",IF(JRF!V1808="","",IF(JRF!V1808=IFERROR(VLOOKUP(JRF!V1808,$CH:$CH,1,0),0),"Product Code Required","NA")))))</f>
        <v/>
      </c>
      <c r="CK1795" t="str">
        <f>IFERROR(IF(LEN('Journal Template'!F1806)&gt;0,"",IF('Journal Template'!A1806="","",IF(LEFT('Journal Template'!A1806,1)=IFERROR(VLOOKUP(LEFT('Journal Template'!A1806,1),Checks!$CF$2:$CF$5,1,0),0),"Product Code Required",IF('Journal Template'!D1806="","",IF('Journal Template'!D1806=IFERROR(VLOOKUP('Journal Template'!D1806,Checks!$CH:$CH,1,0),0),"Product Code Required","NA"))))),"")</f>
        <v/>
      </c>
    </row>
    <row r="1796" spans="14:89">
      <c r="N1796" t="s">
        <v>8805</v>
      </c>
      <c r="O1796" t="s">
        <v>8806</v>
      </c>
      <c r="P1796" t="s">
        <v>386</v>
      </c>
      <c r="Q1796" s="150" t="str">
        <f>IF(JRF!D1809="","",IF(IFERROR(VLOOKUP(JRF!D1809,Checks!N:P,3,0),0)="A","","Inactive account in Use"))</f>
        <v/>
      </c>
      <c r="R1796" t="str">
        <f>IFERROR(IF('Journal Template'!C2208="","",IF(IFERROR(VLOOKUP('Journal Template'!C2208,Checks!N:P,3,0),0)="A","","Inactive account in Use")),"")</f>
        <v/>
      </c>
      <c r="V1796" s="150" t="str">
        <f>IF(JRF!C1809="","",IF(IFERROR(VLOOKUP(JRF!C1809,Checks!S:U,3,0),0)="A","Entry with System fund Dept",""))</f>
        <v/>
      </c>
      <c r="W1796" t="str">
        <f>IFERROR(IF('Journal Template'!D2208="","",IF(IFERROR(VLOOKUP('Journal Template'!D2208,Checks!S:U,3,0),0)="A","Entry with System fund Dept","")),"")</f>
        <v/>
      </c>
      <c r="X1796" t="s">
        <v>8807</v>
      </c>
      <c r="Y1796" t="s">
        <v>389</v>
      </c>
      <c r="Z1796" t="s">
        <v>8808</v>
      </c>
      <c r="AA1796" t="s">
        <v>391</v>
      </c>
      <c r="AB1796" t="s">
        <v>125</v>
      </c>
      <c r="AC1796" s="150" t="str">
        <f>IFERROR(IF(JRF!C1809="","",IF(AND(VLOOKUP(JRF!C1809,X:AA,4,0)=JRF!B1809,VLOOKUP(JRF!C1809,X:Y,2,0)="A"),"","Inactive Dept Combo Error")),"Inactive Dept Combo Error")</f>
        <v/>
      </c>
      <c r="AD1796" t="str">
        <f>IFERROR(IF('Journal Template'!D2208="","",IF(AND(VLOOKUP('Journal Template'!D2208,X:AA,4,0)='Journal Template'!A2208,VLOOKUP('Journal Template'!D2208,X:Y,2,0)="A"),"","Inactive Dept Combo Error")),"")</f>
        <v/>
      </c>
      <c r="AK1796" s="150" t="str">
        <f>IF(JRF!B1809="","",IF(JRF!B1809=IFERROR(VLOOKUP(JRF!B1809,Checks!AI:AI,1,0),0),"Entry in Branch/Satellite BU's",""))</f>
        <v/>
      </c>
      <c r="AL1796" t="str">
        <f>IFERROR(IF('Journal Template'!A2208="","",IF('Journal Template'!A2208=IFERROR(VLOOKUP('Journal Template'!A2208,Checks!AI:AI,1,0),0),"Entry in Branch/Satellite BU's","")),"")</f>
        <v/>
      </c>
      <c r="AO1796" s="171"/>
      <c r="AP1796" s="171"/>
      <c r="AQ1796" s="171"/>
      <c r="AR1796" s="171"/>
      <c r="CI1796" t="str">
        <f>IF(JRF!F1809&gt;0,"",IF(JRF!B1809="","",IF(LEFT(JRF!B1809,1)=IFERROR(VLOOKUP(LEFT(JRF!B1809,1),$CF$2:$CF$5,1,0),0),"Product Code Required",IF(JRF!C1809="","",IF(JRF!C1809=IFERROR(VLOOKUP(JRF!C1809,$CH:$CH,1,0),0),"Product Code Required","NA")))))</f>
        <v/>
      </c>
      <c r="CJ1796" t="str">
        <f>IF(JRF!AV1809&gt;0,"",IF(JRF!Q1809="","",IF(LEFT(JRF!Q1809,1)=IFERROR(VLOOKUP(LEFT(JRF!Q1809,1),$CF$2:$CF$5,1,0),0),"Product Code Required",IF(JRF!V1809="","",IF(JRF!V1809=IFERROR(VLOOKUP(JRF!V1809,$CH:$CH,1,0),0),"Product Code Required","NA")))))</f>
        <v/>
      </c>
      <c r="CK1796" t="str">
        <f>IFERROR(IF(LEN('Journal Template'!F1807)&gt;0,"",IF('Journal Template'!A1807="","",IF(LEFT('Journal Template'!A1807,1)=IFERROR(VLOOKUP(LEFT('Journal Template'!A1807,1),Checks!$CF$2:$CF$5,1,0),0),"Product Code Required",IF('Journal Template'!D1807="","",IF('Journal Template'!D1807=IFERROR(VLOOKUP('Journal Template'!D1807,Checks!$CH:$CH,1,0),0),"Product Code Required","NA"))))),"")</f>
        <v/>
      </c>
    </row>
    <row r="1797" spans="14:89">
      <c r="N1797" t="s">
        <v>8809</v>
      </c>
      <c r="O1797" t="s">
        <v>8810</v>
      </c>
      <c r="P1797" t="s">
        <v>386</v>
      </c>
      <c r="Q1797" s="150" t="str">
        <f>IF(JRF!D1810="","",IF(IFERROR(VLOOKUP(JRF!D1810,Checks!N:P,3,0),0)="A","","Inactive account in Use"))</f>
        <v/>
      </c>
      <c r="R1797" t="str">
        <f>IFERROR(IF('Journal Template'!C2209="","",IF(IFERROR(VLOOKUP('Journal Template'!C2209,Checks!N:P,3,0),0)="A","","Inactive account in Use")),"")</f>
        <v/>
      </c>
      <c r="V1797" s="150" t="str">
        <f>IF(JRF!C1810="","",IF(IFERROR(VLOOKUP(JRF!C1810,Checks!S:U,3,0),0)="A","Entry with System fund Dept",""))</f>
        <v/>
      </c>
      <c r="W1797" t="str">
        <f>IFERROR(IF('Journal Template'!D2209="","",IF(IFERROR(VLOOKUP('Journal Template'!D2209,Checks!S:U,3,0),0)="A","Entry with System fund Dept","")),"")</f>
        <v/>
      </c>
      <c r="X1797" t="s">
        <v>8811</v>
      </c>
      <c r="Y1797" t="s">
        <v>386</v>
      </c>
      <c r="Z1797" t="s">
        <v>8812</v>
      </c>
      <c r="AA1797" t="s">
        <v>3581</v>
      </c>
      <c r="AB1797" t="s">
        <v>125</v>
      </c>
      <c r="AC1797" s="150" t="str">
        <f>IFERROR(IF(JRF!C1810="","",IF(AND(VLOOKUP(JRF!C1810,X:AA,4,0)=JRF!B1810,VLOOKUP(JRF!C1810,X:Y,2,0)="A"),"","Inactive Dept Combo Error")),"Inactive Dept Combo Error")</f>
        <v/>
      </c>
      <c r="AD1797" t="str">
        <f>IFERROR(IF('Journal Template'!D2209="","",IF(AND(VLOOKUP('Journal Template'!D2209,X:AA,4,0)='Journal Template'!A2209,VLOOKUP('Journal Template'!D2209,X:Y,2,0)="A"),"","Inactive Dept Combo Error")),"")</f>
        <v/>
      </c>
      <c r="AK1797" s="150" t="str">
        <f>IF(JRF!B1810="","",IF(JRF!B1810=IFERROR(VLOOKUP(JRF!B1810,Checks!AI:AI,1,0),0),"Entry in Branch/Satellite BU's",""))</f>
        <v/>
      </c>
      <c r="AL1797" t="str">
        <f>IFERROR(IF('Journal Template'!A2209="","",IF('Journal Template'!A2209=IFERROR(VLOOKUP('Journal Template'!A2209,Checks!AI:AI,1,0),0),"Entry in Branch/Satellite BU's","")),"")</f>
        <v/>
      </c>
      <c r="AO1797" s="171"/>
      <c r="AP1797" s="171"/>
      <c r="AQ1797" s="171"/>
      <c r="AR1797" s="171"/>
      <c r="CI1797" t="str">
        <f>IF(JRF!F1810&gt;0,"",IF(JRF!B1810="","",IF(LEFT(JRF!B1810,1)=IFERROR(VLOOKUP(LEFT(JRF!B1810,1),$CF$2:$CF$5,1,0),0),"Product Code Required",IF(JRF!C1810="","",IF(JRF!C1810=IFERROR(VLOOKUP(JRF!C1810,$CH:$CH,1,0),0),"Product Code Required","NA")))))</f>
        <v/>
      </c>
      <c r="CJ1797" t="str">
        <f>IF(JRF!AV1810&gt;0,"",IF(JRF!Q1810="","",IF(LEFT(JRF!Q1810,1)=IFERROR(VLOOKUP(LEFT(JRF!Q1810,1),$CF$2:$CF$5,1,0),0),"Product Code Required",IF(JRF!V1810="","",IF(JRF!V1810=IFERROR(VLOOKUP(JRF!V1810,$CH:$CH,1,0),0),"Product Code Required","NA")))))</f>
        <v/>
      </c>
      <c r="CK1797" t="str">
        <f>IFERROR(IF(LEN('Journal Template'!F1808)&gt;0,"",IF('Journal Template'!A1808="","",IF(LEFT('Journal Template'!A1808,1)=IFERROR(VLOOKUP(LEFT('Journal Template'!A1808,1),Checks!$CF$2:$CF$5,1,0),0),"Product Code Required",IF('Journal Template'!D1808="","",IF('Journal Template'!D1808=IFERROR(VLOOKUP('Journal Template'!D1808,Checks!$CH:$CH,1,0),0),"Product Code Required","NA"))))),"")</f>
        <v/>
      </c>
    </row>
    <row r="1798" spans="14:89">
      <c r="N1798" t="s">
        <v>8813</v>
      </c>
      <c r="O1798" t="s">
        <v>8814</v>
      </c>
      <c r="P1798" t="s">
        <v>386</v>
      </c>
      <c r="Q1798" s="150" t="str">
        <f>IF(JRF!D1811="","",IF(IFERROR(VLOOKUP(JRF!D1811,Checks!N:P,3,0),0)="A","","Inactive account in Use"))</f>
        <v/>
      </c>
      <c r="R1798" t="str">
        <f>IFERROR(IF('Journal Template'!C2210="","",IF(IFERROR(VLOOKUP('Journal Template'!C2210,Checks!N:P,3,0),0)="A","","Inactive account in Use")),"")</f>
        <v/>
      </c>
      <c r="V1798" s="150" t="str">
        <f>IF(JRF!C1811="","",IF(IFERROR(VLOOKUP(JRF!C1811,Checks!S:U,3,0),0)="A","Entry with System fund Dept",""))</f>
        <v/>
      </c>
      <c r="W1798" t="str">
        <f>IFERROR(IF('Journal Template'!D2210="","",IF(IFERROR(VLOOKUP('Journal Template'!D2210,Checks!S:U,3,0),0)="A","Entry with System fund Dept","")),"")</f>
        <v/>
      </c>
      <c r="X1798" t="s">
        <v>8815</v>
      </c>
      <c r="Y1798" t="s">
        <v>389</v>
      </c>
      <c r="Z1798" t="s">
        <v>8816</v>
      </c>
      <c r="AA1798" t="s">
        <v>1493</v>
      </c>
      <c r="AB1798" t="s">
        <v>125</v>
      </c>
      <c r="AC1798" s="150" t="str">
        <f>IFERROR(IF(JRF!C1811="","",IF(AND(VLOOKUP(JRF!C1811,X:AA,4,0)=JRF!B1811,VLOOKUP(JRF!C1811,X:Y,2,0)="A"),"","Inactive Dept Combo Error")),"Inactive Dept Combo Error")</f>
        <v/>
      </c>
      <c r="AD1798" t="str">
        <f>IFERROR(IF('Journal Template'!D2210="","",IF(AND(VLOOKUP('Journal Template'!D2210,X:AA,4,0)='Journal Template'!A2210,VLOOKUP('Journal Template'!D2210,X:Y,2,0)="A"),"","Inactive Dept Combo Error")),"")</f>
        <v/>
      </c>
      <c r="AK1798" s="150" t="str">
        <f>IF(JRF!B1811="","",IF(JRF!B1811=IFERROR(VLOOKUP(JRF!B1811,Checks!AI:AI,1,0),0),"Entry in Branch/Satellite BU's",""))</f>
        <v/>
      </c>
      <c r="AL1798" t="str">
        <f>IFERROR(IF('Journal Template'!A2210="","",IF('Journal Template'!A2210=IFERROR(VLOOKUP('Journal Template'!A2210,Checks!AI:AI,1,0),0),"Entry in Branch/Satellite BU's","")),"")</f>
        <v/>
      </c>
      <c r="AO1798" s="171"/>
      <c r="AP1798" s="171"/>
      <c r="AQ1798" s="171"/>
      <c r="AR1798" s="171"/>
      <c r="CI1798" t="str">
        <f>IF(JRF!F1811&gt;0,"",IF(JRF!B1811="","",IF(LEFT(JRF!B1811,1)=IFERROR(VLOOKUP(LEFT(JRF!B1811,1),$CF$2:$CF$5,1,0),0),"Product Code Required",IF(JRF!C1811="","",IF(JRF!C1811=IFERROR(VLOOKUP(JRF!C1811,$CH:$CH,1,0),0),"Product Code Required","NA")))))</f>
        <v/>
      </c>
      <c r="CJ1798" t="str">
        <f>IF(JRF!AV1811&gt;0,"",IF(JRF!Q1811="","",IF(LEFT(JRF!Q1811,1)=IFERROR(VLOOKUP(LEFT(JRF!Q1811,1),$CF$2:$CF$5,1,0),0),"Product Code Required",IF(JRF!V1811="","",IF(JRF!V1811=IFERROR(VLOOKUP(JRF!V1811,$CH:$CH,1,0),0),"Product Code Required","NA")))))</f>
        <v/>
      </c>
      <c r="CK1798" t="str">
        <f>IFERROR(IF(LEN('Journal Template'!F1809)&gt;0,"",IF('Journal Template'!A1809="","",IF(LEFT('Journal Template'!A1809,1)=IFERROR(VLOOKUP(LEFT('Journal Template'!A1809,1),Checks!$CF$2:$CF$5,1,0),0),"Product Code Required",IF('Journal Template'!D1809="","",IF('Journal Template'!D1809=IFERROR(VLOOKUP('Journal Template'!D1809,Checks!$CH:$CH,1,0),0),"Product Code Required","NA"))))),"")</f>
        <v/>
      </c>
    </row>
    <row r="1799" spans="14:89">
      <c r="N1799" t="s">
        <v>8817</v>
      </c>
      <c r="O1799" t="s">
        <v>8818</v>
      </c>
      <c r="P1799" t="s">
        <v>386</v>
      </c>
      <c r="Q1799" s="150" t="str">
        <f>IF(JRF!D1812="","",IF(IFERROR(VLOOKUP(JRF!D1812,Checks!N:P,3,0),0)="A","","Inactive account in Use"))</f>
        <v/>
      </c>
      <c r="R1799" t="str">
        <f>IFERROR(IF('Journal Template'!C2211="","",IF(IFERROR(VLOOKUP('Journal Template'!C2211,Checks!N:P,3,0),0)="A","","Inactive account in Use")),"")</f>
        <v/>
      </c>
      <c r="V1799" s="150" t="str">
        <f>IF(JRF!C1812="","",IF(IFERROR(VLOOKUP(JRF!C1812,Checks!S:U,3,0),0)="A","Entry with System fund Dept",""))</f>
        <v/>
      </c>
      <c r="W1799" t="str">
        <f>IFERROR(IF('Journal Template'!D2211="","",IF(IFERROR(VLOOKUP('Journal Template'!D2211,Checks!S:U,3,0),0)="A","Entry with System fund Dept","")),"")</f>
        <v/>
      </c>
      <c r="X1799" t="s">
        <v>8819</v>
      </c>
      <c r="Y1799" t="s">
        <v>386</v>
      </c>
      <c r="Z1799" t="s">
        <v>8820</v>
      </c>
      <c r="AA1799" t="s">
        <v>391</v>
      </c>
      <c r="AB1799" t="s">
        <v>125</v>
      </c>
      <c r="AC1799" s="150" t="str">
        <f>IFERROR(IF(JRF!C1812="","",IF(AND(VLOOKUP(JRF!C1812,X:AA,4,0)=JRF!B1812,VLOOKUP(JRF!C1812,X:Y,2,0)="A"),"","Inactive Dept Combo Error")),"Inactive Dept Combo Error")</f>
        <v/>
      </c>
      <c r="AD1799" t="str">
        <f>IFERROR(IF('Journal Template'!D2211="","",IF(AND(VLOOKUP('Journal Template'!D2211,X:AA,4,0)='Journal Template'!A2211,VLOOKUP('Journal Template'!D2211,X:Y,2,0)="A"),"","Inactive Dept Combo Error")),"")</f>
        <v/>
      </c>
      <c r="AK1799" s="150" t="str">
        <f>IF(JRF!B1812="","",IF(JRF!B1812=IFERROR(VLOOKUP(JRF!B1812,Checks!AI:AI,1,0),0),"Entry in Branch/Satellite BU's",""))</f>
        <v/>
      </c>
      <c r="AL1799" t="str">
        <f>IFERROR(IF('Journal Template'!A2211="","",IF('Journal Template'!A2211=IFERROR(VLOOKUP('Journal Template'!A2211,Checks!AI:AI,1,0),0),"Entry in Branch/Satellite BU's","")),"")</f>
        <v/>
      </c>
      <c r="AO1799" s="171"/>
      <c r="AP1799" s="171"/>
      <c r="AQ1799" s="171"/>
      <c r="AR1799" s="171"/>
      <c r="CI1799" t="str">
        <f>IF(JRF!F1812&gt;0,"",IF(JRF!B1812="","",IF(LEFT(JRF!B1812,1)=IFERROR(VLOOKUP(LEFT(JRF!B1812,1),$CF$2:$CF$5,1,0),0),"Product Code Required",IF(JRF!C1812="","",IF(JRF!C1812=IFERROR(VLOOKUP(JRF!C1812,$CH:$CH,1,0),0),"Product Code Required","NA")))))</f>
        <v/>
      </c>
      <c r="CJ1799" t="str">
        <f>IF(JRF!AV1812&gt;0,"",IF(JRF!Q1812="","",IF(LEFT(JRF!Q1812,1)=IFERROR(VLOOKUP(LEFT(JRF!Q1812,1),$CF$2:$CF$5,1,0),0),"Product Code Required",IF(JRF!V1812="","",IF(JRF!V1812=IFERROR(VLOOKUP(JRF!V1812,$CH:$CH,1,0),0),"Product Code Required","NA")))))</f>
        <v/>
      </c>
      <c r="CK1799" t="str">
        <f>IFERROR(IF(LEN('Journal Template'!F1810)&gt;0,"",IF('Journal Template'!A1810="","",IF(LEFT('Journal Template'!A1810,1)=IFERROR(VLOOKUP(LEFT('Journal Template'!A1810,1),Checks!$CF$2:$CF$5,1,0),0),"Product Code Required",IF('Journal Template'!D1810="","",IF('Journal Template'!D1810=IFERROR(VLOOKUP('Journal Template'!D1810,Checks!$CH:$CH,1,0),0),"Product Code Required","NA"))))),"")</f>
        <v/>
      </c>
    </row>
    <row r="1800" spans="14:89">
      <c r="N1800" t="s">
        <v>8821</v>
      </c>
      <c r="O1800" t="s">
        <v>8822</v>
      </c>
      <c r="P1800" t="s">
        <v>386</v>
      </c>
      <c r="Q1800" s="150" t="str">
        <f>IF(JRF!D1813="","",IF(IFERROR(VLOOKUP(JRF!D1813,Checks!N:P,3,0),0)="A","","Inactive account in Use"))</f>
        <v/>
      </c>
      <c r="R1800" t="str">
        <f>IFERROR(IF('Journal Template'!C2212="","",IF(IFERROR(VLOOKUP('Journal Template'!C2212,Checks!N:P,3,0),0)="A","","Inactive account in Use")),"")</f>
        <v/>
      </c>
      <c r="V1800" s="150" t="str">
        <f>IF(JRF!C1813="","",IF(IFERROR(VLOOKUP(JRF!C1813,Checks!S:U,3,0),0)="A","Entry with System fund Dept",""))</f>
        <v/>
      </c>
      <c r="W1800" t="str">
        <f>IFERROR(IF('Journal Template'!D2212="","",IF(IFERROR(VLOOKUP('Journal Template'!D2212,Checks!S:U,3,0),0)="A","Entry with System fund Dept","")),"")</f>
        <v/>
      </c>
      <c r="X1800" t="s">
        <v>7161</v>
      </c>
      <c r="Y1800" t="s">
        <v>386</v>
      </c>
      <c r="Z1800" t="s">
        <v>8823</v>
      </c>
      <c r="AA1800" t="s">
        <v>391</v>
      </c>
      <c r="AB1800" t="s">
        <v>125</v>
      </c>
      <c r="AC1800" s="150" t="str">
        <f>IFERROR(IF(JRF!C1813="","",IF(AND(VLOOKUP(JRF!C1813,X:AA,4,0)=JRF!B1813,VLOOKUP(JRF!C1813,X:Y,2,0)="A"),"","Inactive Dept Combo Error")),"Inactive Dept Combo Error")</f>
        <v/>
      </c>
      <c r="AD1800" t="str">
        <f>IFERROR(IF('Journal Template'!D2212="","",IF(AND(VLOOKUP('Journal Template'!D2212,X:AA,4,0)='Journal Template'!A2212,VLOOKUP('Journal Template'!D2212,X:Y,2,0)="A"),"","Inactive Dept Combo Error")),"")</f>
        <v/>
      </c>
      <c r="AK1800" s="150" t="str">
        <f>IF(JRF!B1813="","",IF(JRF!B1813=IFERROR(VLOOKUP(JRF!B1813,Checks!AI:AI,1,0),0),"Entry in Branch/Satellite BU's",""))</f>
        <v/>
      </c>
      <c r="AL1800" t="str">
        <f>IFERROR(IF('Journal Template'!A2212="","",IF('Journal Template'!A2212=IFERROR(VLOOKUP('Journal Template'!A2212,Checks!AI:AI,1,0),0),"Entry in Branch/Satellite BU's","")),"")</f>
        <v/>
      </c>
      <c r="AO1800" s="171"/>
      <c r="AP1800" s="171"/>
      <c r="AQ1800" s="171"/>
      <c r="AR1800" s="171"/>
      <c r="CI1800" t="str">
        <f>IF(JRF!F1813&gt;0,"",IF(JRF!B1813="","",IF(LEFT(JRF!B1813,1)=IFERROR(VLOOKUP(LEFT(JRF!B1813,1),$CF$2:$CF$5,1,0),0),"Product Code Required",IF(JRF!C1813="","",IF(JRF!C1813=IFERROR(VLOOKUP(JRF!C1813,$CH:$CH,1,0),0),"Product Code Required","NA")))))</f>
        <v/>
      </c>
      <c r="CJ1800" t="str">
        <f>IF(JRF!AV1813&gt;0,"",IF(JRF!Q1813="","",IF(LEFT(JRF!Q1813,1)=IFERROR(VLOOKUP(LEFT(JRF!Q1813,1),$CF$2:$CF$5,1,0),0),"Product Code Required",IF(JRF!V1813="","",IF(JRF!V1813=IFERROR(VLOOKUP(JRF!V1813,$CH:$CH,1,0),0),"Product Code Required","NA")))))</f>
        <v/>
      </c>
      <c r="CK1800" t="str">
        <f>IFERROR(IF(LEN('Journal Template'!F1811)&gt;0,"",IF('Journal Template'!A1811="","",IF(LEFT('Journal Template'!A1811,1)=IFERROR(VLOOKUP(LEFT('Journal Template'!A1811,1),Checks!$CF$2:$CF$5,1,0),0),"Product Code Required",IF('Journal Template'!D1811="","",IF('Journal Template'!D1811=IFERROR(VLOOKUP('Journal Template'!D1811,Checks!$CH:$CH,1,0),0),"Product Code Required","NA"))))),"")</f>
        <v/>
      </c>
    </row>
    <row r="1801" spans="14:89">
      <c r="N1801" t="s">
        <v>8824</v>
      </c>
      <c r="O1801" t="s">
        <v>8825</v>
      </c>
      <c r="P1801" t="s">
        <v>386</v>
      </c>
      <c r="Q1801" s="150" t="str">
        <f>IF(JRF!D1814="","",IF(IFERROR(VLOOKUP(JRF!D1814,Checks!N:P,3,0),0)="A","","Inactive account in Use"))</f>
        <v/>
      </c>
      <c r="R1801" t="str">
        <f>IFERROR(IF('Journal Template'!C2213="","",IF(IFERROR(VLOOKUP('Journal Template'!C2213,Checks!N:P,3,0),0)="A","","Inactive account in Use")),"")</f>
        <v/>
      </c>
      <c r="V1801" s="150" t="str">
        <f>IF(JRF!C1814="","",IF(IFERROR(VLOOKUP(JRF!C1814,Checks!S:U,3,0),0)="A","Entry with System fund Dept",""))</f>
        <v/>
      </c>
      <c r="W1801" t="str">
        <f>IFERROR(IF('Journal Template'!D2213="","",IF(IFERROR(VLOOKUP('Journal Template'!D2213,Checks!S:U,3,0),0)="A","Entry with System fund Dept","")),"")</f>
        <v/>
      </c>
      <c r="X1801" t="s">
        <v>8826</v>
      </c>
      <c r="Y1801" t="s">
        <v>386</v>
      </c>
      <c r="Z1801" t="s">
        <v>8827</v>
      </c>
      <c r="AA1801" t="s">
        <v>391</v>
      </c>
      <c r="AB1801" t="s">
        <v>125</v>
      </c>
      <c r="AC1801" s="150" t="str">
        <f>IFERROR(IF(JRF!C1814="","",IF(AND(VLOOKUP(JRF!C1814,X:AA,4,0)=JRF!B1814,VLOOKUP(JRF!C1814,X:Y,2,0)="A"),"","Inactive Dept Combo Error")),"Inactive Dept Combo Error")</f>
        <v/>
      </c>
      <c r="AD1801" t="str">
        <f>IFERROR(IF('Journal Template'!D2213="","",IF(AND(VLOOKUP('Journal Template'!D2213,X:AA,4,0)='Journal Template'!A2213,VLOOKUP('Journal Template'!D2213,X:Y,2,0)="A"),"","Inactive Dept Combo Error")),"")</f>
        <v/>
      </c>
      <c r="AK1801" s="150" t="str">
        <f>IF(JRF!B1814="","",IF(JRF!B1814=IFERROR(VLOOKUP(JRF!B1814,Checks!AI:AI,1,0),0),"Entry in Branch/Satellite BU's",""))</f>
        <v/>
      </c>
      <c r="AL1801" t="str">
        <f>IFERROR(IF('Journal Template'!A2213="","",IF('Journal Template'!A2213=IFERROR(VLOOKUP('Journal Template'!A2213,Checks!AI:AI,1,0),0),"Entry in Branch/Satellite BU's","")),"")</f>
        <v/>
      </c>
      <c r="AO1801" s="171"/>
      <c r="AP1801" s="171"/>
      <c r="AQ1801" s="171"/>
      <c r="AR1801" s="171"/>
      <c r="CI1801" t="str">
        <f>IF(JRF!F1814&gt;0,"",IF(JRF!B1814="","",IF(LEFT(JRF!B1814,1)=IFERROR(VLOOKUP(LEFT(JRF!B1814,1),$CF$2:$CF$5,1,0),0),"Product Code Required",IF(JRF!C1814="","",IF(JRF!C1814=IFERROR(VLOOKUP(JRF!C1814,$CH:$CH,1,0),0),"Product Code Required","NA")))))</f>
        <v/>
      </c>
      <c r="CJ1801" t="str">
        <f>IF(JRF!AV1814&gt;0,"",IF(JRF!Q1814="","",IF(LEFT(JRF!Q1814,1)=IFERROR(VLOOKUP(LEFT(JRF!Q1814,1),$CF$2:$CF$5,1,0),0),"Product Code Required",IF(JRF!V1814="","",IF(JRF!V1814=IFERROR(VLOOKUP(JRF!V1814,$CH:$CH,1,0),0),"Product Code Required","NA")))))</f>
        <v/>
      </c>
      <c r="CK1801" t="str">
        <f>IFERROR(IF(LEN('Journal Template'!F1812)&gt;0,"",IF('Journal Template'!A1812="","",IF(LEFT('Journal Template'!A1812,1)=IFERROR(VLOOKUP(LEFT('Journal Template'!A1812,1),Checks!$CF$2:$CF$5,1,0),0),"Product Code Required",IF('Journal Template'!D1812="","",IF('Journal Template'!D1812=IFERROR(VLOOKUP('Journal Template'!D1812,Checks!$CH:$CH,1,0),0),"Product Code Required","NA"))))),"")</f>
        <v/>
      </c>
    </row>
    <row r="1802" spans="14:89">
      <c r="N1802" t="s">
        <v>8828</v>
      </c>
      <c r="O1802" t="s">
        <v>8829</v>
      </c>
      <c r="P1802" t="s">
        <v>386</v>
      </c>
      <c r="Q1802" s="150" t="str">
        <f>IF(JRF!D1815="","",IF(IFERROR(VLOOKUP(JRF!D1815,Checks!N:P,3,0),0)="A","","Inactive account in Use"))</f>
        <v/>
      </c>
      <c r="R1802" t="str">
        <f>IFERROR(IF('Journal Template'!C2214="","",IF(IFERROR(VLOOKUP('Journal Template'!C2214,Checks!N:P,3,0),0)="A","","Inactive account in Use")),"")</f>
        <v/>
      </c>
      <c r="V1802" s="150" t="str">
        <f>IF(JRF!C1815="","",IF(IFERROR(VLOOKUP(JRF!C1815,Checks!S:U,3,0),0)="A","Entry with System fund Dept",""))</f>
        <v/>
      </c>
      <c r="W1802" t="str">
        <f>IFERROR(IF('Journal Template'!D2214="","",IF(IFERROR(VLOOKUP('Journal Template'!D2214,Checks!S:U,3,0),0)="A","Entry with System fund Dept","")),"")</f>
        <v/>
      </c>
      <c r="X1802" t="s">
        <v>8830</v>
      </c>
      <c r="Y1802" t="s">
        <v>386</v>
      </c>
      <c r="Z1802" t="s">
        <v>8831</v>
      </c>
      <c r="AA1802" t="s">
        <v>8832</v>
      </c>
      <c r="AB1802" t="s">
        <v>125</v>
      </c>
      <c r="AC1802" s="150" t="str">
        <f>IFERROR(IF(JRF!C1815="","",IF(AND(VLOOKUP(JRF!C1815,X:AA,4,0)=JRF!B1815,VLOOKUP(JRF!C1815,X:Y,2,0)="A"),"","Inactive Dept Combo Error")),"Inactive Dept Combo Error")</f>
        <v/>
      </c>
      <c r="AD1802" t="str">
        <f>IFERROR(IF('Journal Template'!D2214="","",IF(AND(VLOOKUP('Journal Template'!D2214,X:AA,4,0)='Journal Template'!A2214,VLOOKUP('Journal Template'!D2214,X:Y,2,0)="A"),"","Inactive Dept Combo Error")),"")</f>
        <v/>
      </c>
      <c r="AK1802" s="150" t="str">
        <f>IF(JRF!B1815="","",IF(JRF!B1815=IFERROR(VLOOKUP(JRF!B1815,Checks!AI:AI,1,0),0),"Entry in Branch/Satellite BU's",""))</f>
        <v/>
      </c>
      <c r="AL1802" t="str">
        <f>IFERROR(IF('Journal Template'!A2214="","",IF('Journal Template'!A2214=IFERROR(VLOOKUP('Journal Template'!A2214,Checks!AI:AI,1,0),0),"Entry in Branch/Satellite BU's","")),"")</f>
        <v/>
      </c>
      <c r="AO1802" s="171"/>
      <c r="AP1802" s="171"/>
      <c r="AQ1802" s="171"/>
      <c r="AR1802" s="171"/>
      <c r="CI1802" t="str">
        <f>IF(JRF!F1815&gt;0,"",IF(JRF!B1815="","",IF(LEFT(JRF!B1815,1)=IFERROR(VLOOKUP(LEFT(JRF!B1815,1),$CF$2:$CF$5,1,0),0),"Product Code Required",IF(JRF!C1815="","",IF(JRF!C1815=IFERROR(VLOOKUP(JRF!C1815,$CH:$CH,1,0),0),"Product Code Required","NA")))))</f>
        <v/>
      </c>
      <c r="CJ1802" t="str">
        <f>IF(JRF!AV1815&gt;0,"",IF(JRF!Q1815="","",IF(LEFT(JRF!Q1815,1)=IFERROR(VLOOKUP(LEFT(JRF!Q1815,1),$CF$2:$CF$5,1,0),0),"Product Code Required",IF(JRF!V1815="","",IF(JRF!V1815=IFERROR(VLOOKUP(JRF!V1815,$CH:$CH,1,0),0),"Product Code Required","NA")))))</f>
        <v/>
      </c>
      <c r="CK1802" t="str">
        <f>IFERROR(IF(LEN('Journal Template'!F1813)&gt;0,"",IF('Journal Template'!A1813="","",IF(LEFT('Journal Template'!A1813,1)=IFERROR(VLOOKUP(LEFT('Journal Template'!A1813,1),Checks!$CF$2:$CF$5,1,0),0),"Product Code Required",IF('Journal Template'!D1813="","",IF('Journal Template'!D1813=IFERROR(VLOOKUP('Journal Template'!D1813,Checks!$CH:$CH,1,0),0),"Product Code Required","NA"))))),"")</f>
        <v/>
      </c>
    </row>
    <row r="1803" spans="14:89">
      <c r="N1803" t="s">
        <v>8833</v>
      </c>
      <c r="O1803" t="s">
        <v>8834</v>
      </c>
      <c r="P1803" t="s">
        <v>386</v>
      </c>
      <c r="Q1803" s="150" t="str">
        <f>IF(JRF!D1816="","",IF(IFERROR(VLOOKUP(JRF!D1816,Checks!N:P,3,0),0)="A","","Inactive account in Use"))</f>
        <v/>
      </c>
      <c r="R1803" t="str">
        <f>IFERROR(IF('Journal Template'!C2215="","",IF(IFERROR(VLOOKUP('Journal Template'!C2215,Checks!N:P,3,0),0)="A","","Inactive account in Use")),"")</f>
        <v/>
      </c>
      <c r="V1803" s="150" t="str">
        <f>IF(JRF!C1816="","",IF(IFERROR(VLOOKUP(JRF!C1816,Checks!S:U,3,0),0)="A","Entry with System fund Dept",""))</f>
        <v/>
      </c>
      <c r="W1803" t="str">
        <f>IFERROR(IF('Journal Template'!D2215="","",IF(IFERROR(VLOOKUP('Journal Template'!D2215,Checks!S:U,3,0),0)="A","Entry with System fund Dept","")),"")</f>
        <v/>
      </c>
      <c r="X1803" t="s">
        <v>8830</v>
      </c>
      <c r="Y1803" t="s">
        <v>389</v>
      </c>
      <c r="Z1803" t="s">
        <v>8831</v>
      </c>
      <c r="AA1803" t="s">
        <v>391</v>
      </c>
      <c r="AB1803" t="s">
        <v>125</v>
      </c>
      <c r="AC1803" s="150" t="str">
        <f>IFERROR(IF(JRF!C1816="","",IF(AND(VLOOKUP(JRF!C1816,X:AA,4,0)=JRF!B1816,VLOOKUP(JRF!C1816,X:Y,2,0)="A"),"","Inactive Dept Combo Error")),"Inactive Dept Combo Error")</f>
        <v/>
      </c>
      <c r="AD1803" t="str">
        <f>IFERROR(IF('Journal Template'!D2215="","",IF(AND(VLOOKUP('Journal Template'!D2215,X:AA,4,0)='Journal Template'!A2215,VLOOKUP('Journal Template'!D2215,X:Y,2,0)="A"),"","Inactive Dept Combo Error")),"")</f>
        <v/>
      </c>
      <c r="AK1803" s="150" t="str">
        <f>IF(JRF!B1816="","",IF(JRF!B1816=IFERROR(VLOOKUP(JRF!B1816,Checks!AI:AI,1,0),0),"Entry in Branch/Satellite BU's",""))</f>
        <v/>
      </c>
      <c r="AL1803" t="str">
        <f>IFERROR(IF('Journal Template'!A2215="","",IF('Journal Template'!A2215=IFERROR(VLOOKUP('Journal Template'!A2215,Checks!AI:AI,1,0),0),"Entry in Branch/Satellite BU's","")),"")</f>
        <v/>
      </c>
      <c r="AO1803" s="171"/>
      <c r="AP1803" s="171"/>
      <c r="AQ1803" s="171"/>
      <c r="AR1803" s="171"/>
      <c r="CI1803" t="str">
        <f>IF(JRF!F1816&gt;0,"",IF(JRF!B1816="","",IF(LEFT(JRF!B1816,1)=IFERROR(VLOOKUP(LEFT(JRF!B1816,1),$CF$2:$CF$5,1,0),0),"Product Code Required",IF(JRF!C1816="","",IF(JRF!C1816=IFERROR(VLOOKUP(JRF!C1816,$CH:$CH,1,0),0),"Product Code Required","NA")))))</f>
        <v/>
      </c>
      <c r="CJ1803" t="str">
        <f>IF(JRF!AV1816&gt;0,"",IF(JRF!Q1816="","",IF(LEFT(JRF!Q1816,1)=IFERROR(VLOOKUP(LEFT(JRF!Q1816,1),$CF$2:$CF$5,1,0),0),"Product Code Required",IF(JRF!V1816="","",IF(JRF!V1816=IFERROR(VLOOKUP(JRF!V1816,$CH:$CH,1,0),0),"Product Code Required","NA")))))</f>
        <v/>
      </c>
      <c r="CK1803" t="str">
        <f>IFERROR(IF(LEN('Journal Template'!F1814)&gt;0,"",IF('Journal Template'!A1814="","",IF(LEFT('Journal Template'!A1814,1)=IFERROR(VLOOKUP(LEFT('Journal Template'!A1814,1),Checks!$CF$2:$CF$5,1,0),0),"Product Code Required",IF('Journal Template'!D1814="","",IF('Journal Template'!D1814=IFERROR(VLOOKUP('Journal Template'!D1814,Checks!$CH:$CH,1,0),0),"Product Code Required","NA"))))),"")</f>
        <v/>
      </c>
    </row>
    <row r="1804" spans="14:89">
      <c r="N1804" t="s">
        <v>8835</v>
      </c>
      <c r="O1804" t="s">
        <v>8836</v>
      </c>
      <c r="P1804" t="s">
        <v>386</v>
      </c>
      <c r="Q1804" s="150" t="str">
        <f>IF(JRF!D1817="","",IF(IFERROR(VLOOKUP(JRF!D1817,Checks!N:P,3,0),0)="A","","Inactive account in Use"))</f>
        <v/>
      </c>
      <c r="R1804" t="str">
        <f>IFERROR(IF('Journal Template'!C2216="","",IF(IFERROR(VLOOKUP('Journal Template'!C2216,Checks!N:P,3,0),0)="A","","Inactive account in Use")),"")</f>
        <v/>
      </c>
      <c r="V1804" s="150" t="str">
        <f>IF(JRF!C1817="","",IF(IFERROR(VLOOKUP(JRF!C1817,Checks!S:U,3,0),0)="A","Entry with System fund Dept",""))</f>
        <v/>
      </c>
      <c r="W1804" t="str">
        <f>IFERROR(IF('Journal Template'!D2216="","",IF(IFERROR(VLOOKUP('Journal Template'!D2216,Checks!S:U,3,0),0)="A","Entry with System fund Dept","")),"")</f>
        <v/>
      </c>
      <c r="X1804" t="s">
        <v>8837</v>
      </c>
      <c r="Y1804" t="s">
        <v>386</v>
      </c>
      <c r="Z1804" t="s">
        <v>8838</v>
      </c>
      <c r="AA1804" t="s">
        <v>391</v>
      </c>
      <c r="AB1804" t="s">
        <v>125</v>
      </c>
      <c r="AC1804" s="150" t="str">
        <f>IFERROR(IF(JRF!C1817="","",IF(AND(VLOOKUP(JRF!C1817,X:AA,4,0)=JRF!B1817,VLOOKUP(JRF!C1817,X:Y,2,0)="A"),"","Inactive Dept Combo Error")),"Inactive Dept Combo Error")</f>
        <v/>
      </c>
      <c r="AD1804" t="str">
        <f>IFERROR(IF('Journal Template'!D2216="","",IF(AND(VLOOKUP('Journal Template'!D2216,X:AA,4,0)='Journal Template'!A2216,VLOOKUP('Journal Template'!D2216,X:Y,2,0)="A"),"","Inactive Dept Combo Error")),"")</f>
        <v/>
      </c>
      <c r="AK1804" s="150" t="str">
        <f>IF(JRF!B1817="","",IF(JRF!B1817=IFERROR(VLOOKUP(JRF!B1817,Checks!AI:AI,1,0),0),"Entry in Branch/Satellite BU's",""))</f>
        <v/>
      </c>
      <c r="AL1804" t="str">
        <f>IFERROR(IF('Journal Template'!A2216="","",IF('Journal Template'!A2216=IFERROR(VLOOKUP('Journal Template'!A2216,Checks!AI:AI,1,0),0),"Entry in Branch/Satellite BU's","")),"")</f>
        <v/>
      </c>
      <c r="AO1804" s="171"/>
      <c r="AP1804" s="171"/>
      <c r="AQ1804" s="171"/>
      <c r="AR1804" s="171"/>
      <c r="CI1804" t="str">
        <f>IF(JRF!F1817&gt;0,"",IF(JRF!B1817="","",IF(LEFT(JRF!B1817,1)=IFERROR(VLOOKUP(LEFT(JRF!B1817,1),$CF$2:$CF$5,1,0),0),"Product Code Required",IF(JRF!C1817="","",IF(JRF!C1817=IFERROR(VLOOKUP(JRF!C1817,$CH:$CH,1,0),0),"Product Code Required","NA")))))</f>
        <v/>
      </c>
      <c r="CJ1804" t="str">
        <f>IF(JRF!AV1817&gt;0,"",IF(JRF!Q1817="","",IF(LEFT(JRF!Q1817,1)=IFERROR(VLOOKUP(LEFT(JRF!Q1817,1),$CF$2:$CF$5,1,0),0),"Product Code Required",IF(JRF!V1817="","",IF(JRF!V1817=IFERROR(VLOOKUP(JRF!V1817,$CH:$CH,1,0),0),"Product Code Required","NA")))))</f>
        <v/>
      </c>
      <c r="CK1804" t="str">
        <f>IFERROR(IF(LEN('Journal Template'!F1815)&gt;0,"",IF('Journal Template'!A1815="","",IF(LEFT('Journal Template'!A1815,1)=IFERROR(VLOOKUP(LEFT('Journal Template'!A1815,1),Checks!$CF$2:$CF$5,1,0),0),"Product Code Required",IF('Journal Template'!D1815="","",IF('Journal Template'!D1815=IFERROR(VLOOKUP('Journal Template'!D1815,Checks!$CH:$CH,1,0),0),"Product Code Required","NA"))))),"")</f>
        <v/>
      </c>
    </row>
    <row r="1805" spans="14:89">
      <c r="N1805" t="s">
        <v>8839</v>
      </c>
      <c r="O1805" t="s">
        <v>8840</v>
      </c>
      <c r="P1805" t="s">
        <v>386</v>
      </c>
      <c r="Q1805" s="150" t="str">
        <f>IF(JRF!D1818="","",IF(IFERROR(VLOOKUP(JRF!D1818,Checks!N:P,3,0),0)="A","","Inactive account in Use"))</f>
        <v/>
      </c>
      <c r="R1805" t="str">
        <f>IFERROR(IF('Journal Template'!C2217="","",IF(IFERROR(VLOOKUP('Journal Template'!C2217,Checks!N:P,3,0),0)="A","","Inactive account in Use")),"")</f>
        <v/>
      </c>
      <c r="V1805" s="150" t="str">
        <f>IF(JRF!C1818="","",IF(IFERROR(VLOOKUP(JRF!C1818,Checks!S:U,3,0),0)="A","Entry with System fund Dept",""))</f>
        <v/>
      </c>
      <c r="W1805" t="str">
        <f>IFERROR(IF('Journal Template'!D2217="","",IF(IFERROR(VLOOKUP('Journal Template'!D2217,Checks!S:U,3,0),0)="A","Entry with System fund Dept","")),"")</f>
        <v/>
      </c>
      <c r="X1805" t="s">
        <v>1780</v>
      </c>
      <c r="Y1805" t="s">
        <v>386</v>
      </c>
      <c r="Z1805" t="s">
        <v>8841</v>
      </c>
      <c r="AA1805" t="s">
        <v>534</v>
      </c>
      <c r="AB1805" t="s">
        <v>1707</v>
      </c>
      <c r="AC1805" s="150" t="str">
        <f>IFERROR(IF(JRF!C1818="","",IF(AND(VLOOKUP(JRF!C1818,X:AA,4,0)=JRF!B1818,VLOOKUP(JRF!C1818,X:Y,2,0)="A"),"","Inactive Dept Combo Error")),"Inactive Dept Combo Error")</f>
        <v/>
      </c>
      <c r="AD1805" t="str">
        <f>IFERROR(IF('Journal Template'!D2217="","",IF(AND(VLOOKUP('Journal Template'!D2217,X:AA,4,0)='Journal Template'!A2217,VLOOKUP('Journal Template'!D2217,X:Y,2,0)="A"),"","Inactive Dept Combo Error")),"")</f>
        <v/>
      </c>
      <c r="AK1805" s="150" t="str">
        <f>IF(JRF!B1818="","",IF(JRF!B1818=IFERROR(VLOOKUP(JRF!B1818,Checks!AI:AI,1,0),0),"Entry in Branch/Satellite BU's",""))</f>
        <v/>
      </c>
      <c r="AL1805" t="str">
        <f>IFERROR(IF('Journal Template'!A2217="","",IF('Journal Template'!A2217=IFERROR(VLOOKUP('Journal Template'!A2217,Checks!AI:AI,1,0),0),"Entry in Branch/Satellite BU's","")),"")</f>
        <v/>
      </c>
      <c r="AO1805" s="171"/>
      <c r="AP1805" s="171"/>
      <c r="AQ1805" s="171"/>
      <c r="AR1805" s="171"/>
      <c r="CI1805" t="str">
        <f>IF(JRF!F1818&gt;0,"",IF(JRF!B1818="","",IF(LEFT(JRF!B1818,1)=IFERROR(VLOOKUP(LEFT(JRF!B1818,1),$CF$2:$CF$5,1,0),0),"Product Code Required",IF(JRF!C1818="","",IF(JRF!C1818=IFERROR(VLOOKUP(JRF!C1818,$CH:$CH,1,0),0),"Product Code Required","NA")))))</f>
        <v/>
      </c>
      <c r="CJ1805" t="str">
        <f>IF(JRF!AV1818&gt;0,"",IF(JRF!Q1818="","",IF(LEFT(JRF!Q1818,1)=IFERROR(VLOOKUP(LEFT(JRF!Q1818,1),$CF$2:$CF$5,1,0),0),"Product Code Required",IF(JRF!V1818="","",IF(JRF!V1818=IFERROR(VLOOKUP(JRF!V1818,$CH:$CH,1,0),0),"Product Code Required","NA")))))</f>
        <v/>
      </c>
      <c r="CK1805" t="str">
        <f>IFERROR(IF(LEN('Journal Template'!F1816)&gt;0,"",IF('Journal Template'!A1816="","",IF(LEFT('Journal Template'!A1816,1)=IFERROR(VLOOKUP(LEFT('Journal Template'!A1816,1),Checks!$CF$2:$CF$5,1,0),0),"Product Code Required",IF('Journal Template'!D1816="","",IF('Journal Template'!D1816=IFERROR(VLOOKUP('Journal Template'!D1816,Checks!$CH:$CH,1,0),0),"Product Code Required","NA"))))),"")</f>
        <v/>
      </c>
    </row>
    <row r="1806" spans="14:89">
      <c r="N1806" t="s">
        <v>8842</v>
      </c>
      <c r="O1806" t="s">
        <v>8843</v>
      </c>
      <c r="P1806" t="s">
        <v>386</v>
      </c>
      <c r="Q1806" s="150" t="str">
        <f>IF(JRF!D1819="","",IF(IFERROR(VLOOKUP(JRF!D1819,Checks!N:P,3,0),0)="A","","Inactive account in Use"))</f>
        <v/>
      </c>
      <c r="R1806" t="str">
        <f>IFERROR(IF('Journal Template'!C2218="","",IF(IFERROR(VLOOKUP('Journal Template'!C2218,Checks!N:P,3,0),0)="A","","Inactive account in Use")),"")</f>
        <v/>
      </c>
      <c r="V1806" s="150" t="str">
        <f>IF(JRF!C1819="","",IF(IFERROR(VLOOKUP(JRF!C1819,Checks!S:U,3,0),0)="A","Entry with System fund Dept",""))</f>
        <v/>
      </c>
      <c r="W1806" t="str">
        <f>IFERROR(IF('Journal Template'!D2218="","",IF(IFERROR(VLOOKUP('Journal Template'!D2218,Checks!S:U,3,0),0)="A","Entry with System fund Dept","")),"")</f>
        <v/>
      </c>
      <c r="X1806" t="s">
        <v>8844</v>
      </c>
      <c r="Y1806" t="s">
        <v>389</v>
      </c>
      <c r="Z1806" t="s">
        <v>8845</v>
      </c>
      <c r="AA1806" t="s">
        <v>391</v>
      </c>
      <c r="AB1806" t="s">
        <v>125</v>
      </c>
      <c r="AC1806" s="150" t="str">
        <f>IFERROR(IF(JRF!C1819="","",IF(AND(VLOOKUP(JRF!C1819,X:AA,4,0)=JRF!B1819,VLOOKUP(JRF!C1819,X:Y,2,0)="A"),"","Inactive Dept Combo Error")),"Inactive Dept Combo Error")</f>
        <v/>
      </c>
      <c r="AD1806" t="str">
        <f>IFERROR(IF('Journal Template'!D2218="","",IF(AND(VLOOKUP('Journal Template'!D2218,X:AA,4,0)='Journal Template'!A2218,VLOOKUP('Journal Template'!D2218,X:Y,2,0)="A"),"","Inactive Dept Combo Error")),"")</f>
        <v/>
      </c>
      <c r="AK1806" s="150" t="str">
        <f>IF(JRF!B1819="","",IF(JRF!B1819=IFERROR(VLOOKUP(JRF!B1819,Checks!AI:AI,1,0),0),"Entry in Branch/Satellite BU's",""))</f>
        <v/>
      </c>
      <c r="AL1806" t="str">
        <f>IFERROR(IF('Journal Template'!A2218="","",IF('Journal Template'!A2218=IFERROR(VLOOKUP('Journal Template'!A2218,Checks!AI:AI,1,0),0),"Entry in Branch/Satellite BU's","")),"")</f>
        <v/>
      </c>
      <c r="AO1806" s="171"/>
      <c r="AP1806" s="171"/>
      <c r="AQ1806" s="171"/>
      <c r="AR1806" s="171"/>
      <c r="CI1806" t="str">
        <f>IF(JRF!F1819&gt;0,"",IF(JRF!B1819="","",IF(LEFT(JRF!B1819,1)=IFERROR(VLOOKUP(LEFT(JRF!B1819,1),$CF$2:$CF$5,1,0),0),"Product Code Required",IF(JRF!C1819="","",IF(JRF!C1819=IFERROR(VLOOKUP(JRF!C1819,$CH:$CH,1,0),0),"Product Code Required","NA")))))</f>
        <v/>
      </c>
      <c r="CJ1806" t="str">
        <f>IF(JRF!AV1819&gt;0,"",IF(JRF!Q1819="","",IF(LEFT(JRF!Q1819,1)=IFERROR(VLOOKUP(LEFT(JRF!Q1819,1),$CF$2:$CF$5,1,0),0),"Product Code Required",IF(JRF!V1819="","",IF(JRF!V1819=IFERROR(VLOOKUP(JRF!V1819,$CH:$CH,1,0),0),"Product Code Required","NA")))))</f>
        <v/>
      </c>
      <c r="CK1806" t="str">
        <f>IFERROR(IF(LEN('Journal Template'!F1817)&gt;0,"",IF('Journal Template'!A1817="","",IF(LEFT('Journal Template'!A1817,1)=IFERROR(VLOOKUP(LEFT('Journal Template'!A1817,1),Checks!$CF$2:$CF$5,1,0),0),"Product Code Required",IF('Journal Template'!D1817="","",IF('Journal Template'!D1817=IFERROR(VLOOKUP('Journal Template'!D1817,Checks!$CH:$CH,1,0),0),"Product Code Required","NA"))))),"")</f>
        <v/>
      </c>
    </row>
    <row r="1807" spans="14:89">
      <c r="N1807" t="s">
        <v>8846</v>
      </c>
      <c r="O1807" t="s">
        <v>8847</v>
      </c>
      <c r="P1807" t="s">
        <v>386</v>
      </c>
      <c r="Q1807" s="150" t="str">
        <f>IF(JRF!D1820="","",IF(IFERROR(VLOOKUP(JRF!D1820,Checks!N:P,3,0),0)="A","","Inactive account in Use"))</f>
        <v/>
      </c>
      <c r="R1807" t="str">
        <f>IFERROR(IF('Journal Template'!C2219="","",IF(IFERROR(VLOOKUP('Journal Template'!C2219,Checks!N:P,3,0),0)="A","","Inactive account in Use")),"")</f>
        <v/>
      </c>
      <c r="V1807" s="150" t="str">
        <f>IF(JRF!C1820="","",IF(IFERROR(VLOOKUP(JRF!C1820,Checks!S:U,3,0),0)="A","Entry with System fund Dept",""))</f>
        <v/>
      </c>
      <c r="W1807" t="str">
        <f>IFERROR(IF('Journal Template'!D2219="","",IF(IFERROR(VLOOKUP('Journal Template'!D2219,Checks!S:U,3,0),0)="A","Entry with System fund Dept","")),"")</f>
        <v/>
      </c>
      <c r="X1807" t="s">
        <v>8848</v>
      </c>
      <c r="Y1807" t="s">
        <v>389</v>
      </c>
      <c r="Z1807" t="s">
        <v>8849</v>
      </c>
      <c r="AA1807" t="s">
        <v>391</v>
      </c>
      <c r="AB1807" t="s">
        <v>125</v>
      </c>
      <c r="AC1807" s="150" t="str">
        <f>IFERROR(IF(JRF!C1820="","",IF(AND(VLOOKUP(JRF!C1820,X:AA,4,0)=JRF!B1820,VLOOKUP(JRF!C1820,X:Y,2,0)="A"),"","Inactive Dept Combo Error")),"Inactive Dept Combo Error")</f>
        <v/>
      </c>
      <c r="AD1807" t="str">
        <f>IFERROR(IF('Journal Template'!D2219="","",IF(AND(VLOOKUP('Journal Template'!D2219,X:AA,4,0)='Journal Template'!A2219,VLOOKUP('Journal Template'!D2219,X:Y,2,0)="A"),"","Inactive Dept Combo Error")),"")</f>
        <v/>
      </c>
      <c r="AK1807" s="150" t="str">
        <f>IF(JRF!B1820="","",IF(JRF!B1820=IFERROR(VLOOKUP(JRF!B1820,Checks!AI:AI,1,0),0),"Entry in Branch/Satellite BU's",""))</f>
        <v/>
      </c>
      <c r="AL1807" t="str">
        <f>IFERROR(IF('Journal Template'!A2219="","",IF('Journal Template'!A2219=IFERROR(VLOOKUP('Journal Template'!A2219,Checks!AI:AI,1,0),0),"Entry in Branch/Satellite BU's","")),"")</f>
        <v/>
      </c>
      <c r="AO1807" s="171"/>
      <c r="AP1807" s="171"/>
      <c r="AQ1807" s="171"/>
      <c r="AR1807" s="171"/>
      <c r="CI1807" t="str">
        <f>IF(JRF!F1820&gt;0,"",IF(JRF!B1820="","",IF(LEFT(JRF!B1820,1)=IFERROR(VLOOKUP(LEFT(JRF!B1820,1),$CF$2:$CF$5,1,0),0),"Product Code Required",IF(JRF!C1820="","",IF(JRF!C1820=IFERROR(VLOOKUP(JRF!C1820,$CH:$CH,1,0),0),"Product Code Required","NA")))))</f>
        <v/>
      </c>
      <c r="CJ1807" t="str">
        <f>IF(JRF!AV1820&gt;0,"",IF(JRF!Q1820="","",IF(LEFT(JRF!Q1820,1)=IFERROR(VLOOKUP(LEFT(JRF!Q1820,1),$CF$2:$CF$5,1,0),0),"Product Code Required",IF(JRF!V1820="","",IF(JRF!V1820=IFERROR(VLOOKUP(JRF!V1820,$CH:$CH,1,0),0),"Product Code Required","NA")))))</f>
        <v/>
      </c>
      <c r="CK1807" t="str">
        <f>IFERROR(IF(LEN('Journal Template'!F1818)&gt;0,"",IF('Journal Template'!A1818="","",IF(LEFT('Journal Template'!A1818,1)=IFERROR(VLOOKUP(LEFT('Journal Template'!A1818,1),Checks!$CF$2:$CF$5,1,0),0),"Product Code Required",IF('Journal Template'!D1818="","",IF('Journal Template'!D1818=IFERROR(VLOOKUP('Journal Template'!D1818,Checks!$CH:$CH,1,0),0),"Product Code Required","NA"))))),"")</f>
        <v/>
      </c>
    </row>
    <row r="1808" spans="14:89">
      <c r="N1808" t="s">
        <v>8850</v>
      </c>
      <c r="O1808" t="s">
        <v>8851</v>
      </c>
      <c r="P1808" t="s">
        <v>386</v>
      </c>
      <c r="Q1808" s="150" t="str">
        <f>IF(JRF!D1821="","",IF(IFERROR(VLOOKUP(JRF!D1821,Checks!N:P,3,0),0)="A","","Inactive account in Use"))</f>
        <v/>
      </c>
      <c r="R1808" t="str">
        <f>IFERROR(IF('Journal Template'!C2220="","",IF(IFERROR(VLOOKUP('Journal Template'!C2220,Checks!N:P,3,0),0)="A","","Inactive account in Use")),"")</f>
        <v/>
      </c>
      <c r="V1808" s="150" t="str">
        <f>IF(JRF!C1821="","",IF(IFERROR(VLOOKUP(JRF!C1821,Checks!S:U,3,0),0)="A","Entry with System fund Dept",""))</f>
        <v/>
      </c>
      <c r="W1808" t="str">
        <f>IFERROR(IF('Journal Template'!D2220="","",IF(IFERROR(VLOOKUP('Journal Template'!D2220,Checks!S:U,3,0),0)="A","Entry with System fund Dept","")),"")</f>
        <v/>
      </c>
      <c r="X1808" t="s">
        <v>8852</v>
      </c>
      <c r="Y1808" t="s">
        <v>386</v>
      </c>
      <c r="Z1808" t="s">
        <v>8853</v>
      </c>
      <c r="AA1808" t="s">
        <v>3581</v>
      </c>
      <c r="AB1808" t="s">
        <v>125</v>
      </c>
      <c r="AC1808" s="150" t="str">
        <f>IFERROR(IF(JRF!C1821="","",IF(AND(VLOOKUP(JRF!C1821,X:AA,4,0)=JRF!B1821,VLOOKUP(JRF!C1821,X:Y,2,0)="A"),"","Inactive Dept Combo Error")),"Inactive Dept Combo Error")</f>
        <v/>
      </c>
      <c r="AD1808" t="str">
        <f>IFERROR(IF('Journal Template'!D2220="","",IF(AND(VLOOKUP('Journal Template'!D2220,X:AA,4,0)='Journal Template'!A2220,VLOOKUP('Journal Template'!D2220,X:Y,2,0)="A"),"","Inactive Dept Combo Error")),"")</f>
        <v/>
      </c>
      <c r="AK1808" s="150" t="str">
        <f>IF(JRF!B1821="","",IF(JRF!B1821=IFERROR(VLOOKUP(JRF!B1821,Checks!AI:AI,1,0),0),"Entry in Branch/Satellite BU's",""))</f>
        <v/>
      </c>
      <c r="AL1808" t="str">
        <f>IFERROR(IF('Journal Template'!A2220="","",IF('Journal Template'!A2220=IFERROR(VLOOKUP('Journal Template'!A2220,Checks!AI:AI,1,0),0),"Entry in Branch/Satellite BU's","")),"")</f>
        <v/>
      </c>
      <c r="AO1808" s="171"/>
      <c r="AP1808" s="171"/>
      <c r="AQ1808" s="171"/>
      <c r="AR1808" s="171"/>
      <c r="CI1808" t="str">
        <f>IF(JRF!F1821&gt;0,"",IF(JRF!B1821="","",IF(LEFT(JRF!B1821,1)=IFERROR(VLOOKUP(LEFT(JRF!B1821,1),$CF$2:$CF$5,1,0),0),"Product Code Required",IF(JRF!C1821="","",IF(JRF!C1821=IFERROR(VLOOKUP(JRF!C1821,$CH:$CH,1,0),0),"Product Code Required","NA")))))</f>
        <v/>
      </c>
      <c r="CJ1808" t="str">
        <f>IF(JRF!AV1821&gt;0,"",IF(JRF!Q1821="","",IF(LEFT(JRF!Q1821,1)=IFERROR(VLOOKUP(LEFT(JRF!Q1821,1),$CF$2:$CF$5,1,0),0),"Product Code Required",IF(JRF!V1821="","",IF(JRF!V1821=IFERROR(VLOOKUP(JRF!V1821,$CH:$CH,1,0),0),"Product Code Required","NA")))))</f>
        <v/>
      </c>
      <c r="CK1808" t="str">
        <f>IFERROR(IF(LEN('Journal Template'!F1819)&gt;0,"",IF('Journal Template'!A1819="","",IF(LEFT('Journal Template'!A1819,1)=IFERROR(VLOOKUP(LEFT('Journal Template'!A1819,1),Checks!$CF$2:$CF$5,1,0),0),"Product Code Required",IF('Journal Template'!D1819="","",IF('Journal Template'!D1819=IFERROR(VLOOKUP('Journal Template'!D1819,Checks!$CH:$CH,1,0),0),"Product Code Required","NA"))))),"")</f>
        <v/>
      </c>
    </row>
    <row r="1809" spans="14:89">
      <c r="N1809" t="s">
        <v>8854</v>
      </c>
      <c r="O1809" t="s">
        <v>8855</v>
      </c>
      <c r="P1809" t="s">
        <v>386</v>
      </c>
      <c r="Q1809" s="150" t="str">
        <f>IF(JRF!D1822="","",IF(IFERROR(VLOOKUP(JRF!D1822,Checks!N:P,3,0),0)="A","","Inactive account in Use"))</f>
        <v/>
      </c>
      <c r="R1809" t="str">
        <f>IFERROR(IF('Journal Template'!C2221="","",IF(IFERROR(VLOOKUP('Journal Template'!C2221,Checks!N:P,3,0),0)="A","","Inactive account in Use")),"")</f>
        <v/>
      </c>
      <c r="V1809" s="150" t="str">
        <f>IF(JRF!C1822="","",IF(IFERROR(VLOOKUP(JRF!C1822,Checks!S:U,3,0),0)="A","Entry with System fund Dept",""))</f>
        <v/>
      </c>
      <c r="W1809" t="str">
        <f>IFERROR(IF('Journal Template'!D2221="","",IF(IFERROR(VLOOKUP('Journal Template'!D2221,Checks!S:U,3,0),0)="A","Entry with System fund Dept","")),"")</f>
        <v/>
      </c>
      <c r="X1809" t="s">
        <v>8856</v>
      </c>
      <c r="Y1809" t="s">
        <v>389</v>
      </c>
      <c r="Z1809" t="s">
        <v>8857</v>
      </c>
      <c r="AA1809" t="s">
        <v>1493</v>
      </c>
      <c r="AB1809" t="s">
        <v>125</v>
      </c>
      <c r="AC1809" s="150" t="str">
        <f>IFERROR(IF(JRF!C1822="","",IF(AND(VLOOKUP(JRF!C1822,X:AA,4,0)=JRF!B1822,VLOOKUP(JRF!C1822,X:Y,2,0)="A"),"","Inactive Dept Combo Error")),"Inactive Dept Combo Error")</f>
        <v/>
      </c>
      <c r="AD1809" t="str">
        <f>IFERROR(IF('Journal Template'!D2221="","",IF(AND(VLOOKUP('Journal Template'!D2221,X:AA,4,0)='Journal Template'!A2221,VLOOKUP('Journal Template'!D2221,X:Y,2,0)="A"),"","Inactive Dept Combo Error")),"")</f>
        <v/>
      </c>
      <c r="AK1809" s="150" t="str">
        <f>IF(JRF!B1822="","",IF(JRF!B1822=IFERROR(VLOOKUP(JRF!B1822,Checks!AI:AI,1,0),0),"Entry in Branch/Satellite BU's",""))</f>
        <v/>
      </c>
      <c r="AL1809" t="str">
        <f>IFERROR(IF('Journal Template'!A2221="","",IF('Journal Template'!A2221=IFERROR(VLOOKUP('Journal Template'!A2221,Checks!AI:AI,1,0),0),"Entry in Branch/Satellite BU's","")),"")</f>
        <v/>
      </c>
      <c r="AO1809" s="171"/>
      <c r="AP1809" s="171"/>
      <c r="AQ1809" s="171"/>
      <c r="AR1809" s="171"/>
      <c r="CI1809" t="str">
        <f>IF(JRF!F1822&gt;0,"",IF(JRF!B1822="","",IF(LEFT(JRF!B1822,1)=IFERROR(VLOOKUP(LEFT(JRF!B1822,1),$CF$2:$CF$5,1,0),0),"Product Code Required",IF(JRF!C1822="","",IF(JRF!C1822=IFERROR(VLOOKUP(JRF!C1822,$CH:$CH,1,0),0),"Product Code Required","NA")))))</f>
        <v/>
      </c>
      <c r="CJ1809" t="str">
        <f>IF(JRF!AV1822&gt;0,"",IF(JRF!Q1822="","",IF(LEFT(JRF!Q1822,1)=IFERROR(VLOOKUP(LEFT(JRF!Q1822,1),$CF$2:$CF$5,1,0),0),"Product Code Required",IF(JRF!V1822="","",IF(JRF!V1822=IFERROR(VLOOKUP(JRF!V1822,$CH:$CH,1,0),0),"Product Code Required","NA")))))</f>
        <v/>
      </c>
      <c r="CK1809" t="str">
        <f>IFERROR(IF(LEN('Journal Template'!F1820)&gt;0,"",IF('Journal Template'!A1820="","",IF(LEFT('Journal Template'!A1820,1)=IFERROR(VLOOKUP(LEFT('Journal Template'!A1820,1),Checks!$CF$2:$CF$5,1,0),0),"Product Code Required",IF('Journal Template'!D1820="","",IF('Journal Template'!D1820=IFERROR(VLOOKUP('Journal Template'!D1820,Checks!$CH:$CH,1,0),0),"Product Code Required","NA"))))),"")</f>
        <v/>
      </c>
    </row>
    <row r="1810" spans="14:89">
      <c r="N1810" t="s">
        <v>8858</v>
      </c>
      <c r="O1810" t="s">
        <v>8859</v>
      </c>
      <c r="P1810" t="s">
        <v>386</v>
      </c>
      <c r="Q1810" s="150" t="str">
        <f>IF(JRF!D1823="","",IF(IFERROR(VLOOKUP(JRF!D1823,Checks!N:P,3,0),0)="A","","Inactive account in Use"))</f>
        <v/>
      </c>
      <c r="R1810" t="str">
        <f>IFERROR(IF('Journal Template'!C2222="","",IF(IFERROR(VLOOKUP('Journal Template'!C2222,Checks!N:P,3,0),0)="A","","Inactive account in Use")),"")</f>
        <v/>
      </c>
      <c r="V1810" s="150" t="str">
        <f>IF(JRF!C1823="","",IF(IFERROR(VLOOKUP(JRF!C1823,Checks!S:U,3,0),0)="A","Entry with System fund Dept",""))</f>
        <v/>
      </c>
      <c r="W1810" t="str">
        <f>IFERROR(IF('Journal Template'!D2222="","",IF(IFERROR(VLOOKUP('Journal Template'!D2222,Checks!S:U,3,0),0)="A","Entry with System fund Dept","")),"")</f>
        <v/>
      </c>
      <c r="X1810" t="s">
        <v>8860</v>
      </c>
      <c r="Y1810" t="s">
        <v>386</v>
      </c>
      <c r="Z1810" t="s">
        <v>8861</v>
      </c>
      <c r="AA1810" t="s">
        <v>391</v>
      </c>
      <c r="AB1810" t="s">
        <v>125</v>
      </c>
      <c r="AC1810" s="150" t="str">
        <f>IFERROR(IF(JRF!C1823="","",IF(AND(VLOOKUP(JRF!C1823,X:AA,4,0)=JRF!B1823,VLOOKUP(JRF!C1823,X:Y,2,0)="A"),"","Inactive Dept Combo Error")),"Inactive Dept Combo Error")</f>
        <v/>
      </c>
      <c r="AD1810" t="str">
        <f>IFERROR(IF('Journal Template'!D2222="","",IF(AND(VLOOKUP('Journal Template'!D2222,X:AA,4,0)='Journal Template'!A2222,VLOOKUP('Journal Template'!D2222,X:Y,2,0)="A"),"","Inactive Dept Combo Error")),"")</f>
        <v/>
      </c>
      <c r="AK1810" s="150" t="str">
        <f>IF(JRF!B1823="","",IF(JRF!B1823=IFERROR(VLOOKUP(JRF!B1823,Checks!AI:AI,1,0),0),"Entry in Branch/Satellite BU's",""))</f>
        <v/>
      </c>
      <c r="AL1810" t="str">
        <f>IFERROR(IF('Journal Template'!A2222="","",IF('Journal Template'!A2222=IFERROR(VLOOKUP('Journal Template'!A2222,Checks!AI:AI,1,0),0),"Entry in Branch/Satellite BU's","")),"")</f>
        <v/>
      </c>
      <c r="AO1810" s="171"/>
      <c r="AP1810" s="171"/>
      <c r="AQ1810" s="171"/>
      <c r="AR1810" s="171"/>
      <c r="CI1810" t="str">
        <f>IF(JRF!F1823&gt;0,"",IF(JRF!B1823="","",IF(LEFT(JRF!B1823,1)=IFERROR(VLOOKUP(LEFT(JRF!B1823,1),$CF$2:$CF$5,1,0),0),"Product Code Required",IF(JRF!C1823="","",IF(JRF!C1823=IFERROR(VLOOKUP(JRF!C1823,$CH:$CH,1,0),0),"Product Code Required","NA")))))</f>
        <v/>
      </c>
      <c r="CJ1810" t="str">
        <f>IF(JRF!AV1823&gt;0,"",IF(JRF!Q1823="","",IF(LEFT(JRF!Q1823,1)=IFERROR(VLOOKUP(LEFT(JRF!Q1823,1),$CF$2:$CF$5,1,0),0),"Product Code Required",IF(JRF!V1823="","",IF(JRF!V1823=IFERROR(VLOOKUP(JRF!V1823,$CH:$CH,1,0),0),"Product Code Required","NA")))))</f>
        <v/>
      </c>
      <c r="CK1810" t="str">
        <f>IFERROR(IF(LEN('Journal Template'!F1821)&gt;0,"",IF('Journal Template'!A1821="","",IF(LEFT('Journal Template'!A1821,1)=IFERROR(VLOOKUP(LEFT('Journal Template'!A1821,1),Checks!$CF$2:$CF$5,1,0),0),"Product Code Required",IF('Journal Template'!D1821="","",IF('Journal Template'!D1821=IFERROR(VLOOKUP('Journal Template'!D1821,Checks!$CH:$CH,1,0),0),"Product Code Required","NA"))))),"")</f>
        <v/>
      </c>
    </row>
    <row r="1811" spans="14:89">
      <c r="N1811" t="s">
        <v>8862</v>
      </c>
      <c r="O1811" t="s">
        <v>8863</v>
      </c>
      <c r="P1811" t="s">
        <v>386</v>
      </c>
      <c r="Q1811" s="150" t="str">
        <f>IF(JRF!D1824="","",IF(IFERROR(VLOOKUP(JRF!D1824,Checks!N:P,3,0),0)="A","","Inactive account in Use"))</f>
        <v/>
      </c>
      <c r="R1811" t="str">
        <f>IFERROR(IF('Journal Template'!C2223="","",IF(IFERROR(VLOOKUP('Journal Template'!C2223,Checks!N:P,3,0),0)="A","","Inactive account in Use")),"")</f>
        <v/>
      </c>
      <c r="V1811" s="150" t="str">
        <f>IF(JRF!C1824="","",IF(IFERROR(VLOOKUP(JRF!C1824,Checks!S:U,3,0),0)="A","Entry with System fund Dept",""))</f>
        <v/>
      </c>
      <c r="W1811" t="str">
        <f>IFERROR(IF('Journal Template'!D2223="","",IF(IFERROR(VLOOKUP('Journal Template'!D2223,Checks!S:U,3,0),0)="A","Entry with System fund Dept","")),"")</f>
        <v/>
      </c>
      <c r="X1811" t="s">
        <v>8864</v>
      </c>
      <c r="Y1811" t="s">
        <v>386</v>
      </c>
      <c r="Z1811" t="s">
        <v>8865</v>
      </c>
      <c r="AA1811" t="s">
        <v>391</v>
      </c>
      <c r="AB1811" t="s">
        <v>125</v>
      </c>
      <c r="AC1811" s="150" t="str">
        <f>IFERROR(IF(JRF!C1824="","",IF(AND(VLOOKUP(JRF!C1824,X:AA,4,0)=JRF!B1824,VLOOKUP(JRF!C1824,X:Y,2,0)="A"),"","Inactive Dept Combo Error")),"Inactive Dept Combo Error")</f>
        <v/>
      </c>
      <c r="AD1811" t="str">
        <f>IFERROR(IF('Journal Template'!D2223="","",IF(AND(VLOOKUP('Journal Template'!D2223,X:AA,4,0)='Journal Template'!A2223,VLOOKUP('Journal Template'!D2223,X:Y,2,0)="A"),"","Inactive Dept Combo Error")),"")</f>
        <v/>
      </c>
      <c r="AK1811" s="150" t="str">
        <f>IF(JRF!B1824="","",IF(JRF!B1824=IFERROR(VLOOKUP(JRF!B1824,Checks!AI:AI,1,0),0),"Entry in Branch/Satellite BU's",""))</f>
        <v/>
      </c>
      <c r="AL1811" t="str">
        <f>IFERROR(IF('Journal Template'!A2223="","",IF('Journal Template'!A2223=IFERROR(VLOOKUP('Journal Template'!A2223,Checks!AI:AI,1,0),0),"Entry in Branch/Satellite BU's","")),"")</f>
        <v/>
      </c>
      <c r="AO1811" s="171"/>
      <c r="AP1811" s="171"/>
      <c r="AQ1811" s="171"/>
      <c r="AR1811" s="171"/>
      <c r="CI1811" t="str">
        <f>IF(JRF!F1824&gt;0,"",IF(JRF!B1824="","",IF(LEFT(JRF!B1824,1)=IFERROR(VLOOKUP(LEFT(JRF!B1824,1),$CF$2:$CF$5,1,0),0),"Product Code Required",IF(JRF!C1824="","",IF(JRF!C1824=IFERROR(VLOOKUP(JRF!C1824,$CH:$CH,1,0),0),"Product Code Required","NA")))))</f>
        <v/>
      </c>
      <c r="CJ1811" t="str">
        <f>IF(JRF!AV1824&gt;0,"",IF(JRF!Q1824="","",IF(LEFT(JRF!Q1824,1)=IFERROR(VLOOKUP(LEFT(JRF!Q1824,1),$CF$2:$CF$5,1,0),0),"Product Code Required",IF(JRF!V1824="","",IF(JRF!V1824=IFERROR(VLOOKUP(JRF!V1824,$CH:$CH,1,0),0),"Product Code Required","NA")))))</f>
        <v/>
      </c>
      <c r="CK1811" t="str">
        <f>IFERROR(IF(LEN('Journal Template'!F1822)&gt;0,"",IF('Journal Template'!A1822="","",IF(LEFT('Journal Template'!A1822,1)=IFERROR(VLOOKUP(LEFT('Journal Template'!A1822,1),Checks!$CF$2:$CF$5,1,0),0),"Product Code Required",IF('Journal Template'!D1822="","",IF('Journal Template'!D1822=IFERROR(VLOOKUP('Journal Template'!D1822,Checks!$CH:$CH,1,0),0),"Product Code Required","NA"))))),"")</f>
        <v/>
      </c>
    </row>
    <row r="1812" spans="14:89">
      <c r="N1812" t="s">
        <v>8866</v>
      </c>
      <c r="O1812" t="s">
        <v>8867</v>
      </c>
      <c r="P1812" t="s">
        <v>386</v>
      </c>
      <c r="Q1812" s="150" t="str">
        <f>IF(JRF!D1825="","",IF(IFERROR(VLOOKUP(JRF!D1825,Checks!N:P,3,0),0)="A","","Inactive account in Use"))</f>
        <v/>
      </c>
      <c r="R1812" t="str">
        <f>IFERROR(IF('Journal Template'!C2224="","",IF(IFERROR(VLOOKUP('Journal Template'!C2224,Checks!N:P,3,0),0)="A","","Inactive account in Use")),"")</f>
        <v/>
      </c>
      <c r="V1812" s="150" t="str">
        <f>IF(JRF!C1825="","",IF(IFERROR(VLOOKUP(JRF!C1825,Checks!S:U,3,0),0)="A","Entry with System fund Dept",""))</f>
        <v/>
      </c>
      <c r="W1812" t="str">
        <f>IFERROR(IF('Journal Template'!D2224="","",IF(IFERROR(VLOOKUP('Journal Template'!D2224,Checks!S:U,3,0),0)="A","Entry with System fund Dept","")),"")</f>
        <v/>
      </c>
      <c r="X1812" t="s">
        <v>8868</v>
      </c>
      <c r="Y1812" t="s">
        <v>386</v>
      </c>
      <c r="Z1812" t="s">
        <v>8869</v>
      </c>
      <c r="AA1812" t="s">
        <v>3581</v>
      </c>
      <c r="AB1812" t="s">
        <v>125</v>
      </c>
      <c r="AC1812" s="150" t="str">
        <f>IFERROR(IF(JRF!C1825="","",IF(AND(VLOOKUP(JRF!C1825,X:AA,4,0)=JRF!B1825,VLOOKUP(JRF!C1825,X:Y,2,0)="A"),"","Inactive Dept Combo Error")),"Inactive Dept Combo Error")</f>
        <v/>
      </c>
      <c r="AD1812" t="str">
        <f>IFERROR(IF('Journal Template'!D2224="","",IF(AND(VLOOKUP('Journal Template'!D2224,X:AA,4,0)='Journal Template'!A2224,VLOOKUP('Journal Template'!D2224,X:Y,2,0)="A"),"","Inactive Dept Combo Error")),"")</f>
        <v/>
      </c>
      <c r="AK1812" s="150" t="str">
        <f>IF(JRF!B1825="","",IF(JRF!B1825=IFERROR(VLOOKUP(JRF!B1825,Checks!AI:AI,1,0),0),"Entry in Branch/Satellite BU's",""))</f>
        <v/>
      </c>
      <c r="AL1812" t="str">
        <f>IFERROR(IF('Journal Template'!A2224="","",IF('Journal Template'!A2224=IFERROR(VLOOKUP('Journal Template'!A2224,Checks!AI:AI,1,0),0),"Entry in Branch/Satellite BU's","")),"")</f>
        <v/>
      </c>
      <c r="AO1812" s="171"/>
      <c r="AP1812" s="171"/>
      <c r="AQ1812" s="171"/>
      <c r="AR1812" s="171"/>
      <c r="CI1812" t="str">
        <f>IF(JRF!F1825&gt;0,"",IF(JRF!B1825="","",IF(LEFT(JRF!B1825,1)=IFERROR(VLOOKUP(LEFT(JRF!B1825,1),$CF$2:$CF$5,1,0),0),"Product Code Required",IF(JRF!C1825="","",IF(JRF!C1825=IFERROR(VLOOKUP(JRF!C1825,$CH:$CH,1,0),0),"Product Code Required","NA")))))</f>
        <v/>
      </c>
      <c r="CJ1812" t="str">
        <f>IF(JRF!AV1825&gt;0,"",IF(JRF!Q1825="","",IF(LEFT(JRF!Q1825,1)=IFERROR(VLOOKUP(LEFT(JRF!Q1825,1),$CF$2:$CF$5,1,0),0),"Product Code Required",IF(JRF!V1825="","",IF(JRF!V1825=IFERROR(VLOOKUP(JRF!V1825,$CH:$CH,1,0),0),"Product Code Required","NA")))))</f>
        <v/>
      </c>
      <c r="CK1812" t="str">
        <f>IFERROR(IF(LEN('Journal Template'!F1823)&gt;0,"",IF('Journal Template'!A1823="","",IF(LEFT('Journal Template'!A1823,1)=IFERROR(VLOOKUP(LEFT('Journal Template'!A1823,1),Checks!$CF$2:$CF$5,1,0),0),"Product Code Required",IF('Journal Template'!D1823="","",IF('Journal Template'!D1823=IFERROR(VLOOKUP('Journal Template'!D1823,Checks!$CH:$CH,1,0),0),"Product Code Required","NA"))))),"")</f>
        <v/>
      </c>
    </row>
    <row r="1813" spans="14:89">
      <c r="N1813" t="s">
        <v>8870</v>
      </c>
      <c r="O1813" t="s">
        <v>8871</v>
      </c>
      <c r="P1813" t="s">
        <v>386</v>
      </c>
      <c r="Q1813" s="150" t="str">
        <f>IF(JRF!D1826="","",IF(IFERROR(VLOOKUP(JRF!D1826,Checks!N:P,3,0),0)="A","","Inactive account in Use"))</f>
        <v/>
      </c>
      <c r="R1813" t="str">
        <f>IFERROR(IF('Journal Template'!C2225="","",IF(IFERROR(VLOOKUP('Journal Template'!C2225,Checks!N:P,3,0),0)="A","","Inactive account in Use")),"")</f>
        <v/>
      </c>
      <c r="V1813" s="150" t="str">
        <f>IF(JRF!C1826="","",IF(IFERROR(VLOOKUP(JRF!C1826,Checks!S:U,3,0),0)="A","Entry with System fund Dept",""))</f>
        <v/>
      </c>
      <c r="W1813" t="str">
        <f>IFERROR(IF('Journal Template'!D2225="","",IF(IFERROR(VLOOKUP('Journal Template'!D2225,Checks!S:U,3,0),0)="A","Entry with System fund Dept","")),"")</f>
        <v/>
      </c>
      <c r="X1813" t="s">
        <v>8872</v>
      </c>
      <c r="Y1813" t="s">
        <v>386</v>
      </c>
      <c r="Z1813" t="s">
        <v>8873</v>
      </c>
      <c r="AA1813" t="s">
        <v>391</v>
      </c>
      <c r="AB1813" t="s">
        <v>125</v>
      </c>
      <c r="AC1813" s="150" t="str">
        <f>IFERROR(IF(JRF!C1826="","",IF(AND(VLOOKUP(JRF!C1826,X:AA,4,0)=JRF!B1826,VLOOKUP(JRF!C1826,X:Y,2,0)="A"),"","Inactive Dept Combo Error")),"Inactive Dept Combo Error")</f>
        <v/>
      </c>
      <c r="AD1813" t="str">
        <f>IFERROR(IF('Journal Template'!D2225="","",IF(AND(VLOOKUP('Journal Template'!D2225,X:AA,4,0)='Journal Template'!A2225,VLOOKUP('Journal Template'!D2225,X:Y,2,0)="A"),"","Inactive Dept Combo Error")),"")</f>
        <v/>
      </c>
      <c r="AK1813" s="150" t="str">
        <f>IF(JRF!B1826="","",IF(JRF!B1826=IFERROR(VLOOKUP(JRF!B1826,Checks!AI:AI,1,0),0),"Entry in Branch/Satellite BU's",""))</f>
        <v/>
      </c>
      <c r="AL1813" t="str">
        <f>IFERROR(IF('Journal Template'!A2225="","",IF('Journal Template'!A2225=IFERROR(VLOOKUP('Journal Template'!A2225,Checks!AI:AI,1,0),0),"Entry in Branch/Satellite BU's","")),"")</f>
        <v/>
      </c>
      <c r="AO1813" s="171"/>
      <c r="AP1813" s="171"/>
      <c r="AQ1813" s="171"/>
      <c r="AR1813" s="171"/>
      <c r="CI1813" t="str">
        <f>IF(JRF!F1826&gt;0,"",IF(JRF!B1826="","",IF(LEFT(JRF!B1826,1)=IFERROR(VLOOKUP(LEFT(JRF!B1826,1),$CF$2:$CF$5,1,0),0),"Product Code Required",IF(JRF!C1826="","",IF(JRF!C1826=IFERROR(VLOOKUP(JRF!C1826,$CH:$CH,1,0),0),"Product Code Required","NA")))))</f>
        <v/>
      </c>
      <c r="CJ1813" t="str">
        <f>IF(JRF!AV1826&gt;0,"",IF(JRF!Q1826="","",IF(LEFT(JRF!Q1826,1)=IFERROR(VLOOKUP(LEFT(JRF!Q1826,1),$CF$2:$CF$5,1,0),0),"Product Code Required",IF(JRF!V1826="","",IF(JRF!V1826=IFERROR(VLOOKUP(JRF!V1826,$CH:$CH,1,0),0),"Product Code Required","NA")))))</f>
        <v/>
      </c>
      <c r="CK1813" t="str">
        <f>IFERROR(IF(LEN('Journal Template'!F1824)&gt;0,"",IF('Journal Template'!A1824="","",IF(LEFT('Journal Template'!A1824,1)=IFERROR(VLOOKUP(LEFT('Journal Template'!A1824,1),Checks!$CF$2:$CF$5,1,0),0),"Product Code Required",IF('Journal Template'!D1824="","",IF('Journal Template'!D1824=IFERROR(VLOOKUP('Journal Template'!D1824,Checks!$CH:$CH,1,0),0),"Product Code Required","NA"))))),"")</f>
        <v/>
      </c>
    </row>
    <row r="1814" spans="14:89">
      <c r="N1814" t="s">
        <v>8874</v>
      </c>
      <c r="O1814" t="s">
        <v>8875</v>
      </c>
      <c r="P1814" t="s">
        <v>386</v>
      </c>
      <c r="Q1814" s="150" t="str">
        <f>IF(JRF!D1827="","",IF(IFERROR(VLOOKUP(JRF!D1827,Checks!N:P,3,0),0)="A","","Inactive account in Use"))</f>
        <v/>
      </c>
      <c r="R1814" t="str">
        <f>IFERROR(IF('Journal Template'!C2226="","",IF(IFERROR(VLOOKUP('Journal Template'!C2226,Checks!N:P,3,0),0)="A","","Inactive account in Use")),"")</f>
        <v/>
      </c>
      <c r="V1814" s="150" t="str">
        <f>IF(JRF!C1827="","",IF(IFERROR(VLOOKUP(JRF!C1827,Checks!S:U,3,0),0)="A","Entry with System fund Dept",""))</f>
        <v/>
      </c>
      <c r="W1814" t="str">
        <f>IFERROR(IF('Journal Template'!D2226="","",IF(IFERROR(VLOOKUP('Journal Template'!D2226,Checks!S:U,3,0),0)="A","Entry with System fund Dept","")),"")</f>
        <v/>
      </c>
      <c r="X1814" t="s">
        <v>8876</v>
      </c>
      <c r="Y1814" t="s">
        <v>386</v>
      </c>
      <c r="Z1814" t="s">
        <v>8877</v>
      </c>
      <c r="AA1814" t="s">
        <v>5304</v>
      </c>
      <c r="AB1814" t="s">
        <v>3550</v>
      </c>
      <c r="AC1814" s="150" t="str">
        <f>IFERROR(IF(JRF!C1827="","",IF(AND(VLOOKUP(JRF!C1827,X:AA,4,0)=JRF!B1827,VLOOKUP(JRF!C1827,X:Y,2,0)="A"),"","Inactive Dept Combo Error")),"Inactive Dept Combo Error")</f>
        <v/>
      </c>
      <c r="AD1814" t="str">
        <f>IFERROR(IF('Journal Template'!D2226="","",IF(AND(VLOOKUP('Journal Template'!D2226,X:AA,4,0)='Journal Template'!A2226,VLOOKUP('Journal Template'!D2226,X:Y,2,0)="A"),"","Inactive Dept Combo Error")),"")</f>
        <v/>
      </c>
      <c r="AK1814" s="150" t="str">
        <f>IF(JRF!B1827="","",IF(JRF!B1827=IFERROR(VLOOKUP(JRF!B1827,Checks!AI:AI,1,0),0),"Entry in Branch/Satellite BU's",""))</f>
        <v/>
      </c>
      <c r="AL1814" t="str">
        <f>IFERROR(IF('Journal Template'!A2226="","",IF('Journal Template'!A2226=IFERROR(VLOOKUP('Journal Template'!A2226,Checks!AI:AI,1,0),0),"Entry in Branch/Satellite BU's","")),"")</f>
        <v/>
      </c>
      <c r="AO1814" s="171"/>
      <c r="AP1814" s="171"/>
      <c r="AQ1814" s="171"/>
      <c r="AR1814" s="171"/>
      <c r="CI1814" t="str">
        <f>IF(JRF!F1827&gt;0,"",IF(JRF!B1827="","",IF(LEFT(JRF!B1827,1)=IFERROR(VLOOKUP(LEFT(JRF!B1827,1),$CF$2:$CF$5,1,0),0),"Product Code Required",IF(JRF!C1827="","",IF(JRF!C1827=IFERROR(VLOOKUP(JRF!C1827,$CH:$CH,1,0),0),"Product Code Required","NA")))))</f>
        <v/>
      </c>
      <c r="CJ1814" t="str">
        <f>IF(JRF!AV1827&gt;0,"",IF(JRF!Q1827="","",IF(LEFT(JRF!Q1827,1)=IFERROR(VLOOKUP(LEFT(JRF!Q1827,1),$CF$2:$CF$5,1,0),0),"Product Code Required",IF(JRF!V1827="","",IF(JRF!V1827=IFERROR(VLOOKUP(JRF!V1827,$CH:$CH,1,0),0),"Product Code Required","NA")))))</f>
        <v/>
      </c>
      <c r="CK1814" t="str">
        <f>IFERROR(IF(LEN('Journal Template'!F1825)&gt;0,"",IF('Journal Template'!A1825="","",IF(LEFT('Journal Template'!A1825,1)=IFERROR(VLOOKUP(LEFT('Journal Template'!A1825,1),Checks!$CF$2:$CF$5,1,0),0),"Product Code Required",IF('Journal Template'!D1825="","",IF('Journal Template'!D1825=IFERROR(VLOOKUP('Journal Template'!D1825,Checks!$CH:$CH,1,0),0),"Product Code Required","NA"))))),"")</f>
        <v/>
      </c>
    </row>
    <row r="1815" spans="14:89">
      <c r="N1815" t="s">
        <v>8878</v>
      </c>
      <c r="O1815" t="s">
        <v>8879</v>
      </c>
      <c r="P1815" t="s">
        <v>386</v>
      </c>
      <c r="Q1815" s="150" t="str">
        <f>IF(JRF!D1828="","",IF(IFERROR(VLOOKUP(JRF!D1828,Checks!N:P,3,0),0)="A","","Inactive account in Use"))</f>
        <v/>
      </c>
      <c r="R1815" t="str">
        <f>IFERROR(IF('Journal Template'!C2227="","",IF(IFERROR(VLOOKUP('Journal Template'!C2227,Checks!N:P,3,0),0)="A","","Inactive account in Use")),"")</f>
        <v/>
      </c>
      <c r="V1815" s="150" t="str">
        <f>IF(JRF!C1828="","",IF(IFERROR(VLOOKUP(JRF!C1828,Checks!S:U,3,0),0)="A","Entry with System fund Dept",""))</f>
        <v/>
      </c>
      <c r="W1815" t="str">
        <f>IFERROR(IF('Journal Template'!D2227="","",IF(IFERROR(VLOOKUP('Journal Template'!D2227,Checks!S:U,3,0),0)="A","Entry with System fund Dept","")),"")</f>
        <v/>
      </c>
      <c r="X1815" t="s">
        <v>8880</v>
      </c>
      <c r="Y1815" t="s">
        <v>386</v>
      </c>
      <c r="Z1815" t="s">
        <v>8881</v>
      </c>
      <c r="AA1815" t="s">
        <v>932</v>
      </c>
      <c r="AB1815" t="s">
        <v>3550</v>
      </c>
      <c r="AC1815" s="150" t="str">
        <f>IFERROR(IF(JRF!C1828="","",IF(AND(VLOOKUP(JRF!C1828,X:AA,4,0)=JRF!B1828,VLOOKUP(JRF!C1828,X:Y,2,0)="A"),"","Inactive Dept Combo Error")),"Inactive Dept Combo Error")</f>
        <v/>
      </c>
      <c r="AD1815" t="str">
        <f>IFERROR(IF('Journal Template'!D2227="","",IF(AND(VLOOKUP('Journal Template'!D2227,X:AA,4,0)='Journal Template'!A2227,VLOOKUP('Journal Template'!D2227,X:Y,2,0)="A"),"","Inactive Dept Combo Error")),"")</f>
        <v/>
      </c>
      <c r="AK1815" s="150" t="str">
        <f>IF(JRF!B1828="","",IF(JRF!B1828=IFERROR(VLOOKUP(JRF!B1828,Checks!AI:AI,1,0),0),"Entry in Branch/Satellite BU's",""))</f>
        <v/>
      </c>
      <c r="AL1815" t="str">
        <f>IFERROR(IF('Journal Template'!A2227="","",IF('Journal Template'!A2227=IFERROR(VLOOKUP('Journal Template'!A2227,Checks!AI:AI,1,0),0),"Entry in Branch/Satellite BU's","")),"")</f>
        <v/>
      </c>
      <c r="AO1815" s="171"/>
      <c r="AP1815" s="171"/>
      <c r="AQ1815" s="171"/>
      <c r="AR1815" s="171"/>
      <c r="CI1815" t="str">
        <f>IF(JRF!F1828&gt;0,"",IF(JRF!B1828="","",IF(LEFT(JRF!B1828,1)=IFERROR(VLOOKUP(LEFT(JRF!B1828,1),$CF$2:$CF$5,1,0),0),"Product Code Required",IF(JRF!C1828="","",IF(JRF!C1828=IFERROR(VLOOKUP(JRF!C1828,$CH:$CH,1,0),0),"Product Code Required","NA")))))</f>
        <v/>
      </c>
      <c r="CJ1815" t="str">
        <f>IF(JRF!AV1828&gt;0,"",IF(JRF!Q1828="","",IF(LEFT(JRF!Q1828,1)=IFERROR(VLOOKUP(LEFT(JRF!Q1828,1),$CF$2:$CF$5,1,0),0),"Product Code Required",IF(JRF!V1828="","",IF(JRF!V1828=IFERROR(VLOOKUP(JRF!V1828,$CH:$CH,1,0),0),"Product Code Required","NA")))))</f>
        <v/>
      </c>
      <c r="CK1815" t="str">
        <f>IFERROR(IF(LEN('Journal Template'!F1826)&gt;0,"",IF('Journal Template'!A1826="","",IF(LEFT('Journal Template'!A1826,1)=IFERROR(VLOOKUP(LEFT('Journal Template'!A1826,1),Checks!$CF$2:$CF$5,1,0),0),"Product Code Required",IF('Journal Template'!D1826="","",IF('Journal Template'!D1826=IFERROR(VLOOKUP('Journal Template'!D1826,Checks!$CH:$CH,1,0),0),"Product Code Required","NA"))))),"")</f>
        <v/>
      </c>
    </row>
    <row r="1816" spans="14:89">
      <c r="N1816" t="s">
        <v>8882</v>
      </c>
      <c r="O1816" t="s">
        <v>8883</v>
      </c>
      <c r="P1816" t="s">
        <v>386</v>
      </c>
      <c r="Q1816" s="150" t="str">
        <f>IF(JRF!D1829="","",IF(IFERROR(VLOOKUP(JRF!D1829,Checks!N:P,3,0),0)="A","","Inactive account in Use"))</f>
        <v/>
      </c>
      <c r="R1816" t="str">
        <f>IFERROR(IF('Journal Template'!C2228="","",IF(IFERROR(VLOOKUP('Journal Template'!C2228,Checks!N:P,3,0),0)="A","","Inactive account in Use")),"")</f>
        <v/>
      </c>
      <c r="V1816" s="150" t="str">
        <f>IF(JRF!C1829="","",IF(IFERROR(VLOOKUP(JRF!C1829,Checks!S:U,3,0),0)="A","Entry with System fund Dept",""))</f>
        <v/>
      </c>
      <c r="W1816" t="str">
        <f>IFERROR(IF('Journal Template'!D2228="","",IF(IFERROR(VLOOKUP('Journal Template'!D2228,Checks!S:U,3,0),0)="A","Entry with System fund Dept","")),"")</f>
        <v/>
      </c>
      <c r="X1816" t="s">
        <v>8884</v>
      </c>
      <c r="Y1816" t="s">
        <v>386</v>
      </c>
      <c r="Z1816" t="s">
        <v>8885</v>
      </c>
      <c r="AA1816" t="s">
        <v>391</v>
      </c>
      <c r="AB1816" t="s">
        <v>125</v>
      </c>
      <c r="AC1816" s="150" t="str">
        <f>IFERROR(IF(JRF!C1829="","",IF(AND(VLOOKUP(JRF!C1829,X:AA,4,0)=JRF!B1829,VLOOKUP(JRF!C1829,X:Y,2,0)="A"),"","Inactive Dept Combo Error")),"Inactive Dept Combo Error")</f>
        <v/>
      </c>
      <c r="AD1816" t="str">
        <f>IFERROR(IF('Journal Template'!D2228="","",IF(AND(VLOOKUP('Journal Template'!D2228,X:AA,4,0)='Journal Template'!A2228,VLOOKUP('Journal Template'!D2228,X:Y,2,0)="A"),"","Inactive Dept Combo Error")),"")</f>
        <v/>
      </c>
      <c r="AK1816" s="150" t="str">
        <f>IF(JRF!B1829="","",IF(JRF!B1829=IFERROR(VLOOKUP(JRF!B1829,Checks!AI:AI,1,0),0),"Entry in Branch/Satellite BU's",""))</f>
        <v/>
      </c>
      <c r="AL1816" t="str">
        <f>IFERROR(IF('Journal Template'!A2228="","",IF('Journal Template'!A2228=IFERROR(VLOOKUP('Journal Template'!A2228,Checks!AI:AI,1,0),0),"Entry in Branch/Satellite BU's","")),"")</f>
        <v/>
      </c>
      <c r="AO1816" s="171"/>
      <c r="AP1816" s="171"/>
      <c r="AQ1816" s="171"/>
      <c r="AR1816" s="171"/>
      <c r="CI1816" t="str">
        <f>IF(JRF!F1829&gt;0,"",IF(JRF!B1829="","",IF(LEFT(JRF!B1829,1)=IFERROR(VLOOKUP(LEFT(JRF!B1829,1),$CF$2:$CF$5,1,0),0),"Product Code Required",IF(JRF!C1829="","",IF(JRF!C1829=IFERROR(VLOOKUP(JRF!C1829,$CH:$CH,1,0),0),"Product Code Required","NA")))))</f>
        <v/>
      </c>
      <c r="CJ1816" t="str">
        <f>IF(JRF!AV1829&gt;0,"",IF(JRF!Q1829="","",IF(LEFT(JRF!Q1829,1)=IFERROR(VLOOKUP(LEFT(JRF!Q1829,1),$CF$2:$CF$5,1,0),0),"Product Code Required",IF(JRF!V1829="","",IF(JRF!V1829=IFERROR(VLOOKUP(JRF!V1829,$CH:$CH,1,0),0),"Product Code Required","NA")))))</f>
        <v/>
      </c>
      <c r="CK1816" t="str">
        <f>IFERROR(IF(LEN('Journal Template'!F1827)&gt;0,"",IF('Journal Template'!A1827="","",IF(LEFT('Journal Template'!A1827,1)=IFERROR(VLOOKUP(LEFT('Journal Template'!A1827,1),Checks!$CF$2:$CF$5,1,0),0),"Product Code Required",IF('Journal Template'!D1827="","",IF('Journal Template'!D1827=IFERROR(VLOOKUP('Journal Template'!D1827,Checks!$CH:$CH,1,0),0),"Product Code Required","NA"))))),"")</f>
        <v/>
      </c>
    </row>
    <row r="1817" spans="14:89">
      <c r="N1817" t="s">
        <v>8886</v>
      </c>
      <c r="O1817" t="s">
        <v>8887</v>
      </c>
      <c r="P1817" t="s">
        <v>386</v>
      </c>
      <c r="Q1817" s="150" t="str">
        <f>IF(JRF!D1830="","",IF(IFERROR(VLOOKUP(JRF!D1830,Checks!N:P,3,0),0)="A","","Inactive account in Use"))</f>
        <v/>
      </c>
      <c r="R1817" t="str">
        <f>IFERROR(IF('Journal Template'!C2229="","",IF(IFERROR(VLOOKUP('Journal Template'!C2229,Checks!N:P,3,0),0)="A","","Inactive account in Use")),"")</f>
        <v/>
      </c>
      <c r="V1817" s="150" t="str">
        <f>IF(JRF!C1830="","",IF(IFERROR(VLOOKUP(JRF!C1830,Checks!S:U,3,0),0)="A","Entry with System fund Dept",""))</f>
        <v/>
      </c>
      <c r="W1817" t="str">
        <f>IFERROR(IF('Journal Template'!D2229="","",IF(IFERROR(VLOOKUP('Journal Template'!D2229,Checks!S:U,3,0),0)="A","Entry with System fund Dept","")),"")</f>
        <v/>
      </c>
      <c r="X1817" t="s">
        <v>8888</v>
      </c>
      <c r="Y1817" t="s">
        <v>386</v>
      </c>
      <c r="Z1817" t="s">
        <v>8889</v>
      </c>
      <c r="AA1817" t="s">
        <v>3581</v>
      </c>
      <c r="AB1817" t="s">
        <v>125</v>
      </c>
      <c r="AC1817" s="150" t="str">
        <f>IFERROR(IF(JRF!C1830="","",IF(AND(VLOOKUP(JRF!C1830,X:AA,4,0)=JRF!B1830,VLOOKUP(JRF!C1830,X:Y,2,0)="A"),"","Inactive Dept Combo Error")),"Inactive Dept Combo Error")</f>
        <v/>
      </c>
      <c r="AD1817" t="str">
        <f>IFERROR(IF('Journal Template'!D2229="","",IF(AND(VLOOKUP('Journal Template'!D2229,X:AA,4,0)='Journal Template'!A2229,VLOOKUP('Journal Template'!D2229,X:Y,2,0)="A"),"","Inactive Dept Combo Error")),"")</f>
        <v/>
      </c>
      <c r="AK1817" s="150" t="str">
        <f>IF(JRF!B1830="","",IF(JRF!B1830=IFERROR(VLOOKUP(JRF!B1830,Checks!AI:AI,1,0),0),"Entry in Branch/Satellite BU's",""))</f>
        <v/>
      </c>
      <c r="AL1817" t="str">
        <f>IFERROR(IF('Journal Template'!A2229="","",IF('Journal Template'!A2229=IFERROR(VLOOKUP('Journal Template'!A2229,Checks!AI:AI,1,0),0),"Entry in Branch/Satellite BU's","")),"")</f>
        <v/>
      </c>
      <c r="AO1817" s="171"/>
      <c r="AP1817" s="171"/>
      <c r="AQ1817" s="171"/>
      <c r="AR1817" s="171"/>
      <c r="CI1817" t="str">
        <f>IF(JRF!F1830&gt;0,"",IF(JRF!B1830="","",IF(LEFT(JRF!B1830,1)=IFERROR(VLOOKUP(LEFT(JRF!B1830,1),$CF$2:$CF$5,1,0),0),"Product Code Required",IF(JRF!C1830="","",IF(JRF!C1830=IFERROR(VLOOKUP(JRF!C1830,$CH:$CH,1,0),0),"Product Code Required","NA")))))</f>
        <v/>
      </c>
      <c r="CJ1817" t="str">
        <f>IF(JRF!AV1830&gt;0,"",IF(JRF!Q1830="","",IF(LEFT(JRF!Q1830,1)=IFERROR(VLOOKUP(LEFT(JRF!Q1830,1),$CF$2:$CF$5,1,0),0),"Product Code Required",IF(JRF!V1830="","",IF(JRF!V1830=IFERROR(VLOOKUP(JRF!V1830,$CH:$CH,1,0),0),"Product Code Required","NA")))))</f>
        <v/>
      </c>
      <c r="CK1817" t="str">
        <f>IFERROR(IF(LEN('Journal Template'!F1828)&gt;0,"",IF('Journal Template'!A1828="","",IF(LEFT('Journal Template'!A1828,1)=IFERROR(VLOOKUP(LEFT('Journal Template'!A1828,1),Checks!$CF$2:$CF$5,1,0),0),"Product Code Required",IF('Journal Template'!D1828="","",IF('Journal Template'!D1828=IFERROR(VLOOKUP('Journal Template'!D1828,Checks!$CH:$CH,1,0),0),"Product Code Required","NA"))))),"")</f>
        <v/>
      </c>
    </row>
    <row r="1818" spans="14:89">
      <c r="N1818" t="s">
        <v>8890</v>
      </c>
      <c r="O1818" t="s">
        <v>8891</v>
      </c>
      <c r="P1818" t="s">
        <v>386</v>
      </c>
      <c r="Q1818" s="150" t="str">
        <f>IF(JRF!D1831="","",IF(IFERROR(VLOOKUP(JRF!D1831,Checks!N:P,3,0),0)="A","","Inactive account in Use"))</f>
        <v/>
      </c>
      <c r="R1818" t="str">
        <f>IFERROR(IF('Journal Template'!C2230="","",IF(IFERROR(VLOOKUP('Journal Template'!C2230,Checks!N:P,3,0),0)="A","","Inactive account in Use")),"")</f>
        <v/>
      </c>
      <c r="V1818" s="150" t="str">
        <f>IF(JRF!C1831="","",IF(IFERROR(VLOOKUP(JRF!C1831,Checks!S:U,3,0),0)="A","Entry with System fund Dept",""))</f>
        <v/>
      </c>
      <c r="W1818" t="str">
        <f>IFERROR(IF('Journal Template'!D2230="","",IF(IFERROR(VLOOKUP('Journal Template'!D2230,Checks!S:U,3,0),0)="A","Entry with System fund Dept","")),"")</f>
        <v/>
      </c>
      <c r="X1818" t="s">
        <v>8892</v>
      </c>
      <c r="Y1818" t="s">
        <v>386</v>
      </c>
      <c r="Z1818" t="s">
        <v>8893</v>
      </c>
      <c r="AA1818" t="s">
        <v>1493</v>
      </c>
      <c r="AB1818" t="s">
        <v>125</v>
      </c>
      <c r="AC1818" s="150" t="str">
        <f>IFERROR(IF(JRF!C1831="","",IF(AND(VLOOKUP(JRF!C1831,X:AA,4,0)=JRF!B1831,VLOOKUP(JRF!C1831,X:Y,2,0)="A"),"","Inactive Dept Combo Error")),"Inactive Dept Combo Error")</f>
        <v/>
      </c>
      <c r="AD1818" t="str">
        <f>IFERROR(IF('Journal Template'!D2230="","",IF(AND(VLOOKUP('Journal Template'!D2230,X:AA,4,0)='Journal Template'!A2230,VLOOKUP('Journal Template'!D2230,X:Y,2,0)="A"),"","Inactive Dept Combo Error")),"")</f>
        <v/>
      </c>
      <c r="AK1818" s="150" t="str">
        <f>IF(JRF!B1831="","",IF(JRF!B1831=IFERROR(VLOOKUP(JRF!B1831,Checks!AI:AI,1,0),0),"Entry in Branch/Satellite BU's",""))</f>
        <v/>
      </c>
      <c r="AL1818" t="str">
        <f>IFERROR(IF('Journal Template'!A2230="","",IF('Journal Template'!A2230=IFERROR(VLOOKUP('Journal Template'!A2230,Checks!AI:AI,1,0),0),"Entry in Branch/Satellite BU's","")),"")</f>
        <v/>
      </c>
      <c r="AO1818" s="171"/>
      <c r="AP1818" s="171"/>
      <c r="AQ1818" s="171"/>
      <c r="AR1818" s="171"/>
      <c r="CI1818" t="str">
        <f>IF(JRF!F1831&gt;0,"",IF(JRF!B1831="","",IF(LEFT(JRF!B1831,1)=IFERROR(VLOOKUP(LEFT(JRF!B1831,1),$CF$2:$CF$5,1,0),0),"Product Code Required",IF(JRF!C1831="","",IF(JRF!C1831=IFERROR(VLOOKUP(JRF!C1831,$CH:$CH,1,0),0),"Product Code Required","NA")))))</f>
        <v/>
      </c>
      <c r="CJ1818" t="str">
        <f>IF(JRF!AV1831&gt;0,"",IF(JRF!Q1831="","",IF(LEFT(JRF!Q1831,1)=IFERROR(VLOOKUP(LEFT(JRF!Q1831,1),$CF$2:$CF$5,1,0),0),"Product Code Required",IF(JRF!V1831="","",IF(JRF!V1831=IFERROR(VLOOKUP(JRF!V1831,$CH:$CH,1,0),0),"Product Code Required","NA")))))</f>
        <v/>
      </c>
      <c r="CK1818" t="str">
        <f>IFERROR(IF(LEN('Journal Template'!F1829)&gt;0,"",IF('Journal Template'!A1829="","",IF(LEFT('Journal Template'!A1829,1)=IFERROR(VLOOKUP(LEFT('Journal Template'!A1829,1),Checks!$CF$2:$CF$5,1,0),0),"Product Code Required",IF('Journal Template'!D1829="","",IF('Journal Template'!D1829=IFERROR(VLOOKUP('Journal Template'!D1829,Checks!$CH:$CH,1,0),0),"Product Code Required","NA"))))),"")</f>
        <v/>
      </c>
    </row>
    <row r="1819" spans="14:89">
      <c r="N1819" t="s">
        <v>8894</v>
      </c>
      <c r="O1819" t="s">
        <v>8895</v>
      </c>
      <c r="P1819" t="s">
        <v>386</v>
      </c>
      <c r="Q1819" s="150" t="str">
        <f>IF(JRF!D1832="","",IF(IFERROR(VLOOKUP(JRF!D1832,Checks!N:P,3,0),0)="A","","Inactive account in Use"))</f>
        <v/>
      </c>
      <c r="R1819" t="str">
        <f>IFERROR(IF('Journal Template'!C2231="","",IF(IFERROR(VLOOKUP('Journal Template'!C2231,Checks!N:P,3,0),0)="A","","Inactive account in Use")),"")</f>
        <v/>
      </c>
      <c r="V1819" s="150" t="str">
        <f>IF(JRF!C1832="","",IF(IFERROR(VLOOKUP(JRF!C1832,Checks!S:U,3,0),0)="A","Entry with System fund Dept",""))</f>
        <v/>
      </c>
      <c r="W1819" t="str">
        <f>IFERROR(IF('Journal Template'!D2231="","",IF(IFERROR(VLOOKUP('Journal Template'!D2231,Checks!S:U,3,0),0)="A","Entry with System fund Dept","")),"")</f>
        <v/>
      </c>
      <c r="X1819" t="s">
        <v>8896</v>
      </c>
      <c r="Y1819" t="s">
        <v>386</v>
      </c>
      <c r="Z1819" t="s">
        <v>8897</v>
      </c>
      <c r="AA1819" t="s">
        <v>391</v>
      </c>
      <c r="AB1819" t="s">
        <v>125</v>
      </c>
      <c r="AC1819" s="150" t="str">
        <f>IFERROR(IF(JRF!C1832="","",IF(AND(VLOOKUP(JRF!C1832,X:AA,4,0)=JRF!B1832,VLOOKUP(JRF!C1832,X:Y,2,0)="A"),"","Inactive Dept Combo Error")),"Inactive Dept Combo Error")</f>
        <v/>
      </c>
      <c r="AD1819" t="str">
        <f>IFERROR(IF('Journal Template'!D2231="","",IF(AND(VLOOKUP('Journal Template'!D2231,X:AA,4,0)='Journal Template'!A2231,VLOOKUP('Journal Template'!D2231,X:Y,2,0)="A"),"","Inactive Dept Combo Error")),"")</f>
        <v/>
      </c>
      <c r="AK1819" s="150" t="str">
        <f>IF(JRF!B1832="","",IF(JRF!B1832=IFERROR(VLOOKUP(JRF!B1832,Checks!AI:AI,1,0),0),"Entry in Branch/Satellite BU's",""))</f>
        <v/>
      </c>
      <c r="AL1819" t="str">
        <f>IFERROR(IF('Journal Template'!A2231="","",IF('Journal Template'!A2231=IFERROR(VLOOKUP('Journal Template'!A2231,Checks!AI:AI,1,0),0),"Entry in Branch/Satellite BU's","")),"")</f>
        <v/>
      </c>
      <c r="AO1819" s="171"/>
      <c r="AP1819" s="171"/>
      <c r="AQ1819" s="171"/>
      <c r="AR1819" s="171"/>
      <c r="CI1819" t="str">
        <f>IF(JRF!F1832&gt;0,"",IF(JRF!B1832="","",IF(LEFT(JRF!B1832,1)=IFERROR(VLOOKUP(LEFT(JRF!B1832,1),$CF$2:$CF$5,1,0),0),"Product Code Required",IF(JRF!C1832="","",IF(JRF!C1832=IFERROR(VLOOKUP(JRF!C1832,$CH:$CH,1,0),0),"Product Code Required","NA")))))</f>
        <v/>
      </c>
      <c r="CJ1819" t="str">
        <f>IF(JRF!AV1832&gt;0,"",IF(JRF!Q1832="","",IF(LEFT(JRF!Q1832,1)=IFERROR(VLOOKUP(LEFT(JRF!Q1832,1),$CF$2:$CF$5,1,0),0),"Product Code Required",IF(JRF!V1832="","",IF(JRF!V1832=IFERROR(VLOOKUP(JRF!V1832,$CH:$CH,1,0),0),"Product Code Required","NA")))))</f>
        <v/>
      </c>
      <c r="CK1819" t="str">
        <f>IFERROR(IF(LEN('Journal Template'!F1830)&gt;0,"",IF('Journal Template'!A1830="","",IF(LEFT('Journal Template'!A1830,1)=IFERROR(VLOOKUP(LEFT('Journal Template'!A1830,1),Checks!$CF$2:$CF$5,1,0),0),"Product Code Required",IF('Journal Template'!D1830="","",IF('Journal Template'!D1830=IFERROR(VLOOKUP('Journal Template'!D1830,Checks!$CH:$CH,1,0),0),"Product Code Required","NA"))))),"")</f>
        <v/>
      </c>
    </row>
    <row r="1820" spans="14:89">
      <c r="N1820" t="s">
        <v>8898</v>
      </c>
      <c r="O1820" t="s">
        <v>8899</v>
      </c>
      <c r="P1820" t="s">
        <v>386</v>
      </c>
      <c r="Q1820" s="150" t="str">
        <f>IF(JRF!D1833="","",IF(IFERROR(VLOOKUP(JRF!D1833,Checks!N:P,3,0),0)="A","","Inactive account in Use"))</f>
        <v/>
      </c>
      <c r="R1820" t="str">
        <f>IFERROR(IF('Journal Template'!C2232="","",IF(IFERROR(VLOOKUP('Journal Template'!C2232,Checks!N:P,3,0),0)="A","","Inactive account in Use")),"")</f>
        <v/>
      </c>
      <c r="V1820" s="150" t="str">
        <f>IF(JRF!C1833="","",IF(IFERROR(VLOOKUP(JRF!C1833,Checks!S:U,3,0),0)="A","Entry with System fund Dept",""))</f>
        <v/>
      </c>
      <c r="W1820" t="str">
        <f>IFERROR(IF('Journal Template'!D2232="","",IF(IFERROR(VLOOKUP('Journal Template'!D2232,Checks!S:U,3,0),0)="A","Entry with System fund Dept","")),"")</f>
        <v/>
      </c>
      <c r="X1820" t="s">
        <v>8900</v>
      </c>
      <c r="Y1820" t="s">
        <v>386</v>
      </c>
      <c r="Z1820" t="s">
        <v>8901</v>
      </c>
      <c r="AA1820" t="s">
        <v>445</v>
      </c>
      <c r="AB1820" t="s">
        <v>1707</v>
      </c>
      <c r="AC1820" s="150" t="str">
        <f>IFERROR(IF(JRF!C1833="","",IF(AND(VLOOKUP(JRF!C1833,X:AA,4,0)=JRF!B1833,VLOOKUP(JRF!C1833,X:Y,2,0)="A"),"","Inactive Dept Combo Error")),"Inactive Dept Combo Error")</f>
        <v/>
      </c>
      <c r="AD1820" t="str">
        <f>IFERROR(IF('Journal Template'!D2232="","",IF(AND(VLOOKUP('Journal Template'!D2232,X:AA,4,0)='Journal Template'!A2232,VLOOKUP('Journal Template'!D2232,X:Y,2,0)="A"),"","Inactive Dept Combo Error")),"")</f>
        <v/>
      </c>
      <c r="AK1820" s="150" t="str">
        <f>IF(JRF!B1833="","",IF(JRF!B1833=IFERROR(VLOOKUP(JRF!B1833,Checks!AI:AI,1,0),0),"Entry in Branch/Satellite BU's",""))</f>
        <v/>
      </c>
      <c r="AL1820" t="str">
        <f>IFERROR(IF('Journal Template'!A2232="","",IF('Journal Template'!A2232=IFERROR(VLOOKUP('Journal Template'!A2232,Checks!AI:AI,1,0),0),"Entry in Branch/Satellite BU's","")),"")</f>
        <v/>
      </c>
      <c r="AO1820" s="171"/>
      <c r="AP1820" s="171"/>
      <c r="AQ1820" s="171"/>
      <c r="AR1820" s="171"/>
      <c r="CI1820" t="str">
        <f>IF(JRF!F1833&gt;0,"",IF(JRF!B1833="","",IF(LEFT(JRF!B1833,1)=IFERROR(VLOOKUP(LEFT(JRF!B1833,1),$CF$2:$CF$5,1,0),0),"Product Code Required",IF(JRF!C1833="","",IF(JRF!C1833=IFERROR(VLOOKUP(JRF!C1833,$CH:$CH,1,0),0),"Product Code Required","NA")))))</f>
        <v/>
      </c>
      <c r="CJ1820" t="str">
        <f>IF(JRF!AV1833&gt;0,"",IF(JRF!Q1833="","",IF(LEFT(JRF!Q1833,1)=IFERROR(VLOOKUP(LEFT(JRF!Q1833,1),$CF$2:$CF$5,1,0),0),"Product Code Required",IF(JRF!V1833="","",IF(JRF!V1833=IFERROR(VLOOKUP(JRF!V1833,$CH:$CH,1,0),0),"Product Code Required","NA")))))</f>
        <v/>
      </c>
      <c r="CK1820" t="str">
        <f>IFERROR(IF(LEN('Journal Template'!F1831)&gt;0,"",IF('Journal Template'!A1831="","",IF(LEFT('Journal Template'!A1831,1)=IFERROR(VLOOKUP(LEFT('Journal Template'!A1831,1),Checks!$CF$2:$CF$5,1,0),0),"Product Code Required",IF('Journal Template'!D1831="","",IF('Journal Template'!D1831=IFERROR(VLOOKUP('Journal Template'!D1831,Checks!$CH:$CH,1,0),0),"Product Code Required","NA"))))),"")</f>
        <v/>
      </c>
    </row>
    <row r="1821" spans="14:89">
      <c r="N1821" t="s">
        <v>8902</v>
      </c>
      <c r="O1821" t="s">
        <v>8903</v>
      </c>
      <c r="P1821" t="s">
        <v>386</v>
      </c>
      <c r="Q1821" s="150" t="str">
        <f>IF(JRF!D1834="","",IF(IFERROR(VLOOKUP(JRF!D1834,Checks!N:P,3,0),0)="A","","Inactive account in Use"))</f>
        <v/>
      </c>
      <c r="R1821" t="str">
        <f>IFERROR(IF('Journal Template'!C2233="","",IF(IFERROR(VLOOKUP('Journal Template'!C2233,Checks!N:P,3,0),0)="A","","Inactive account in Use")),"")</f>
        <v/>
      </c>
      <c r="V1821" s="150" t="str">
        <f>IF(JRF!C1834="","",IF(IFERROR(VLOOKUP(JRF!C1834,Checks!S:U,3,0),0)="A","Entry with System fund Dept",""))</f>
        <v/>
      </c>
      <c r="W1821" t="str">
        <f>IFERROR(IF('Journal Template'!D2233="","",IF(IFERROR(VLOOKUP('Journal Template'!D2233,Checks!S:U,3,0),0)="A","Entry with System fund Dept","")),"")</f>
        <v/>
      </c>
      <c r="X1821" t="s">
        <v>8904</v>
      </c>
      <c r="Y1821" t="s">
        <v>386</v>
      </c>
      <c r="Z1821" t="s">
        <v>8905</v>
      </c>
      <c r="AA1821" t="s">
        <v>391</v>
      </c>
      <c r="AB1821" t="s">
        <v>125</v>
      </c>
      <c r="AC1821" s="150" t="str">
        <f>IFERROR(IF(JRF!C1834="","",IF(AND(VLOOKUP(JRF!C1834,X:AA,4,0)=JRF!B1834,VLOOKUP(JRF!C1834,X:Y,2,0)="A"),"","Inactive Dept Combo Error")),"Inactive Dept Combo Error")</f>
        <v/>
      </c>
      <c r="AD1821" t="str">
        <f>IFERROR(IF('Journal Template'!D2233="","",IF(AND(VLOOKUP('Journal Template'!D2233,X:AA,4,0)='Journal Template'!A2233,VLOOKUP('Journal Template'!D2233,X:Y,2,0)="A"),"","Inactive Dept Combo Error")),"")</f>
        <v/>
      </c>
      <c r="AK1821" s="150" t="str">
        <f>IF(JRF!B1834="","",IF(JRF!B1834=IFERROR(VLOOKUP(JRF!B1834,Checks!AI:AI,1,0),0),"Entry in Branch/Satellite BU's",""))</f>
        <v/>
      </c>
      <c r="AL1821" t="str">
        <f>IFERROR(IF('Journal Template'!A2233="","",IF('Journal Template'!A2233=IFERROR(VLOOKUP('Journal Template'!A2233,Checks!AI:AI,1,0),0),"Entry in Branch/Satellite BU's","")),"")</f>
        <v/>
      </c>
      <c r="AO1821" s="171"/>
      <c r="AP1821" s="171"/>
      <c r="AQ1821" s="171"/>
      <c r="AR1821" s="171"/>
      <c r="CI1821" t="str">
        <f>IF(JRF!F1834&gt;0,"",IF(JRF!B1834="","",IF(LEFT(JRF!B1834,1)=IFERROR(VLOOKUP(LEFT(JRF!B1834,1),$CF$2:$CF$5,1,0),0),"Product Code Required",IF(JRF!C1834="","",IF(JRF!C1834=IFERROR(VLOOKUP(JRF!C1834,$CH:$CH,1,0),0),"Product Code Required","NA")))))</f>
        <v/>
      </c>
      <c r="CJ1821" t="str">
        <f>IF(JRF!AV1834&gt;0,"",IF(JRF!Q1834="","",IF(LEFT(JRF!Q1834,1)=IFERROR(VLOOKUP(LEFT(JRF!Q1834,1),$CF$2:$CF$5,1,0),0),"Product Code Required",IF(JRF!V1834="","",IF(JRF!V1834=IFERROR(VLOOKUP(JRF!V1834,$CH:$CH,1,0),0),"Product Code Required","NA")))))</f>
        <v/>
      </c>
      <c r="CK1821" t="str">
        <f>IFERROR(IF(LEN('Journal Template'!F1832)&gt;0,"",IF('Journal Template'!A1832="","",IF(LEFT('Journal Template'!A1832,1)=IFERROR(VLOOKUP(LEFT('Journal Template'!A1832,1),Checks!$CF$2:$CF$5,1,0),0),"Product Code Required",IF('Journal Template'!D1832="","",IF('Journal Template'!D1832=IFERROR(VLOOKUP('Journal Template'!D1832,Checks!$CH:$CH,1,0),0),"Product Code Required","NA"))))),"")</f>
        <v/>
      </c>
    </row>
    <row r="1822" spans="14:89">
      <c r="N1822" t="s">
        <v>8906</v>
      </c>
      <c r="O1822" t="s">
        <v>8907</v>
      </c>
      <c r="P1822" t="s">
        <v>386</v>
      </c>
      <c r="Q1822" s="150" t="str">
        <f>IF(JRF!D1835="","",IF(IFERROR(VLOOKUP(JRF!D1835,Checks!N:P,3,0),0)="A","","Inactive account in Use"))</f>
        <v/>
      </c>
      <c r="R1822" t="str">
        <f>IFERROR(IF('Journal Template'!C2234="","",IF(IFERROR(VLOOKUP('Journal Template'!C2234,Checks!N:P,3,0),0)="A","","Inactive account in Use")),"")</f>
        <v/>
      </c>
      <c r="V1822" s="150" t="str">
        <f>IF(JRF!C1835="","",IF(IFERROR(VLOOKUP(JRF!C1835,Checks!S:U,3,0),0)="A","Entry with System fund Dept",""))</f>
        <v/>
      </c>
      <c r="W1822" t="str">
        <f>IFERROR(IF('Journal Template'!D2234="","",IF(IFERROR(VLOOKUP('Journal Template'!D2234,Checks!S:U,3,0),0)="A","Entry with System fund Dept","")),"")</f>
        <v/>
      </c>
      <c r="X1822" t="s">
        <v>8908</v>
      </c>
      <c r="Y1822" t="s">
        <v>386</v>
      </c>
      <c r="Z1822" t="s">
        <v>8909</v>
      </c>
      <c r="AA1822" t="s">
        <v>391</v>
      </c>
      <c r="AB1822" t="s">
        <v>125</v>
      </c>
      <c r="AC1822" s="150" t="str">
        <f>IFERROR(IF(JRF!C1835="","",IF(AND(VLOOKUP(JRF!C1835,X:AA,4,0)=JRF!B1835,VLOOKUP(JRF!C1835,X:Y,2,0)="A"),"","Inactive Dept Combo Error")),"Inactive Dept Combo Error")</f>
        <v/>
      </c>
      <c r="AD1822" t="str">
        <f>IFERROR(IF('Journal Template'!D2234="","",IF(AND(VLOOKUP('Journal Template'!D2234,X:AA,4,0)='Journal Template'!A2234,VLOOKUP('Journal Template'!D2234,X:Y,2,0)="A"),"","Inactive Dept Combo Error")),"")</f>
        <v/>
      </c>
      <c r="AK1822" s="150" t="str">
        <f>IF(JRF!B1835="","",IF(JRF!B1835=IFERROR(VLOOKUP(JRF!B1835,Checks!AI:AI,1,0),0),"Entry in Branch/Satellite BU's",""))</f>
        <v/>
      </c>
      <c r="AL1822" t="str">
        <f>IFERROR(IF('Journal Template'!A2234="","",IF('Journal Template'!A2234=IFERROR(VLOOKUP('Journal Template'!A2234,Checks!AI:AI,1,0),0),"Entry in Branch/Satellite BU's","")),"")</f>
        <v/>
      </c>
      <c r="AO1822" s="171"/>
      <c r="AP1822" s="171"/>
      <c r="AQ1822" s="171"/>
      <c r="AR1822" s="171"/>
      <c r="CI1822" t="str">
        <f>IF(JRF!F1835&gt;0,"",IF(JRF!B1835="","",IF(LEFT(JRF!B1835,1)=IFERROR(VLOOKUP(LEFT(JRF!B1835,1),$CF$2:$CF$5,1,0),0),"Product Code Required",IF(JRF!C1835="","",IF(JRF!C1835=IFERROR(VLOOKUP(JRF!C1835,$CH:$CH,1,0),0),"Product Code Required","NA")))))</f>
        <v/>
      </c>
      <c r="CJ1822" t="str">
        <f>IF(JRF!AV1835&gt;0,"",IF(JRF!Q1835="","",IF(LEFT(JRF!Q1835,1)=IFERROR(VLOOKUP(LEFT(JRF!Q1835,1),$CF$2:$CF$5,1,0),0),"Product Code Required",IF(JRF!V1835="","",IF(JRF!V1835=IFERROR(VLOOKUP(JRF!V1835,$CH:$CH,1,0),0),"Product Code Required","NA")))))</f>
        <v/>
      </c>
      <c r="CK1822" t="str">
        <f>IFERROR(IF(LEN('Journal Template'!F1833)&gt;0,"",IF('Journal Template'!A1833="","",IF(LEFT('Journal Template'!A1833,1)=IFERROR(VLOOKUP(LEFT('Journal Template'!A1833,1),Checks!$CF$2:$CF$5,1,0),0),"Product Code Required",IF('Journal Template'!D1833="","",IF('Journal Template'!D1833=IFERROR(VLOOKUP('Journal Template'!D1833,Checks!$CH:$CH,1,0),0),"Product Code Required","NA"))))),"")</f>
        <v/>
      </c>
    </row>
    <row r="1823" spans="14:89">
      <c r="N1823" t="s">
        <v>8910</v>
      </c>
      <c r="O1823" t="s">
        <v>8911</v>
      </c>
      <c r="P1823" t="s">
        <v>386</v>
      </c>
      <c r="Q1823" s="150" t="str">
        <f>IF(JRF!D1836="","",IF(IFERROR(VLOOKUP(JRF!D1836,Checks!N:P,3,0),0)="A","","Inactive account in Use"))</f>
        <v/>
      </c>
      <c r="R1823" t="str">
        <f>IFERROR(IF('Journal Template'!C2235="","",IF(IFERROR(VLOOKUP('Journal Template'!C2235,Checks!N:P,3,0),0)="A","","Inactive account in Use")),"")</f>
        <v/>
      </c>
      <c r="V1823" s="150" t="str">
        <f>IF(JRF!C1836="","",IF(IFERROR(VLOOKUP(JRF!C1836,Checks!S:U,3,0),0)="A","Entry with System fund Dept",""))</f>
        <v/>
      </c>
      <c r="W1823" t="str">
        <f>IFERROR(IF('Journal Template'!D2235="","",IF(IFERROR(VLOOKUP('Journal Template'!D2235,Checks!S:U,3,0),0)="A","Entry with System fund Dept","")),"")</f>
        <v/>
      </c>
      <c r="X1823" t="s">
        <v>8912</v>
      </c>
      <c r="Y1823" t="s">
        <v>386</v>
      </c>
      <c r="Z1823" t="s">
        <v>8913</v>
      </c>
      <c r="AA1823" t="s">
        <v>394</v>
      </c>
      <c r="AB1823" t="s">
        <v>5583</v>
      </c>
      <c r="AC1823" s="150" t="str">
        <f>IFERROR(IF(JRF!C1836="","",IF(AND(VLOOKUP(JRF!C1836,X:AA,4,0)=JRF!B1836,VLOOKUP(JRF!C1836,X:Y,2,0)="A"),"","Inactive Dept Combo Error")),"Inactive Dept Combo Error")</f>
        <v/>
      </c>
      <c r="AD1823" t="str">
        <f>IFERROR(IF('Journal Template'!D2235="","",IF(AND(VLOOKUP('Journal Template'!D2235,X:AA,4,0)='Journal Template'!A2235,VLOOKUP('Journal Template'!D2235,X:Y,2,0)="A"),"","Inactive Dept Combo Error")),"")</f>
        <v/>
      </c>
      <c r="AK1823" s="150" t="str">
        <f>IF(JRF!B1836="","",IF(JRF!B1836=IFERROR(VLOOKUP(JRF!B1836,Checks!AI:AI,1,0),0),"Entry in Branch/Satellite BU's",""))</f>
        <v/>
      </c>
      <c r="AL1823" t="str">
        <f>IFERROR(IF('Journal Template'!A2235="","",IF('Journal Template'!A2235=IFERROR(VLOOKUP('Journal Template'!A2235,Checks!AI:AI,1,0),0),"Entry in Branch/Satellite BU's","")),"")</f>
        <v/>
      </c>
      <c r="AO1823" s="171"/>
      <c r="AP1823" s="171"/>
      <c r="AQ1823" s="171"/>
      <c r="AR1823" s="171"/>
      <c r="CI1823" t="str">
        <f>IF(JRF!F1836&gt;0,"",IF(JRF!B1836="","",IF(LEFT(JRF!B1836,1)=IFERROR(VLOOKUP(LEFT(JRF!B1836,1),$CF$2:$CF$5,1,0),0),"Product Code Required",IF(JRF!C1836="","",IF(JRF!C1836=IFERROR(VLOOKUP(JRF!C1836,$CH:$CH,1,0),0),"Product Code Required","NA")))))</f>
        <v/>
      </c>
      <c r="CJ1823" t="str">
        <f>IF(JRF!AV1836&gt;0,"",IF(JRF!Q1836="","",IF(LEFT(JRF!Q1836,1)=IFERROR(VLOOKUP(LEFT(JRF!Q1836,1),$CF$2:$CF$5,1,0),0),"Product Code Required",IF(JRF!V1836="","",IF(JRF!V1836=IFERROR(VLOOKUP(JRF!V1836,$CH:$CH,1,0),0),"Product Code Required","NA")))))</f>
        <v/>
      </c>
      <c r="CK1823" t="str">
        <f>IFERROR(IF(LEN('Journal Template'!F1834)&gt;0,"",IF('Journal Template'!A1834="","",IF(LEFT('Journal Template'!A1834,1)=IFERROR(VLOOKUP(LEFT('Journal Template'!A1834,1),Checks!$CF$2:$CF$5,1,0),0),"Product Code Required",IF('Journal Template'!D1834="","",IF('Journal Template'!D1834=IFERROR(VLOOKUP('Journal Template'!D1834,Checks!$CH:$CH,1,0),0),"Product Code Required","NA"))))),"")</f>
        <v/>
      </c>
    </row>
    <row r="1824" spans="14:89">
      <c r="N1824" t="s">
        <v>8914</v>
      </c>
      <c r="O1824" t="s">
        <v>8915</v>
      </c>
      <c r="P1824" t="s">
        <v>386</v>
      </c>
      <c r="Q1824" s="150" t="str">
        <f>IF(JRF!D1837="","",IF(IFERROR(VLOOKUP(JRF!D1837,Checks!N:P,3,0),0)="A","","Inactive account in Use"))</f>
        <v/>
      </c>
      <c r="R1824" t="str">
        <f>IFERROR(IF('Journal Template'!C2236="","",IF(IFERROR(VLOOKUP('Journal Template'!C2236,Checks!N:P,3,0),0)="A","","Inactive account in Use")),"")</f>
        <v/>
      </c>
      <c r="V1824" s="150" t="str">
        <f>IF(JRF!C1837="","",IF(IFERROR(VLOOKUP(JRF!C1837,Checks!S:U,3,0),0)="A","Entry with System fund Dept",""))</f>
        <v/>
      </c>
      <c r="W1824" t="str">
        <f>IFERROR(IF('Journal Template'!D2236="","",IF(IFERROR(VLOOKUP('Journal Template'!D2236,Checks!S:U,3,0),0)="A","Entry with System fund Dept","")),"")</f>
        <v/>
      </c>
      <c r="X1824" t="s">
        <v>8916</v>
      </c>
      <c r="Y1824" t="s">
        <v>386</v>
      </c>
      <c r="Z1824" t="s">
        <v>8917</v>
      </c>
      <c r="AA1824" t="s">
        <v>5304</v>
      </c>
      <c r="AB1824" t="s">
        <v>3550</v>
      </c>
      <c r="AC1824" s="150" t="str">
        <f>IFERROR(IF(JRF!C1837="","",IF(AND(VLOOKUP(JRF!C1837,X:AA,4,0)=JRF!B1837,VLOOKUP(JRF!C1837,X:Y,2,0)="A"),"","Inactive Dept Combo Error")),"Inactive Dept Combo Error")</f>
        <v/>
      </c>
      <c r="AD1824" t="str">
        <f>IFERROR(IF('Journal Template'!D2236="","",IF(AND(VLOOKUP('Journal Template'!D2236,X:AA,4,0)='Journal Template'!A2236,VLOOKUP('Journal Template'!D2236,X:Y,2,0)="A"),"","Inactive Dept Combo Error")),"")</f>
        <v/>
      </c>
      <c r="AK1824" s="150" t="str">
        <f>IF(JRF!B1837="","",IF(JRF!B1837=IFERROR(VLOOKUP(JRF!B1837,Checks!AI:AI,1,0),0),"Entry in Branch/Satellite BU's",""))</f>
        <v/>
      </c>
      <c r="AL1824" t="str">
        <f>IFERROR(IF('Journal Template'!A2236="","",IF('Journal Template'!A2236=IFERROR(VLOOKUP('Journal Template'!A2236,Checks!AI:AI,1,0),0),"Entry in Branch/Satellite BU's","")),"")</f>
        <v/>
      </c>
      <c r="AO1824" s="171"/>
      <c r="AP1824" s="171"/>
      <c r="AQ1824" s="171"/>
      <c r="AR1824" s="171"/>
      <c r="CI1824" t="str">
        <f>IF(JRF!F1837&gt;0,"",IF(JRF!B1837="","",IF(LEFT(JRF!B1837,1)=IFERROR(VLOOKUP(LEFT(JRF!B1837,1),$CF$2:$CF$5,1,0),0),"Product Code Required",IF(JRF!C1837="","",IF(JRF!C1837=IFERROR(VLOOKUP(JRF!C1837,$CH:$CH,1,0),0),"Product Code Required","NA")))))</f>
        <v/>
      </c>
      <c r="CJ1824" t="str">
        <f>IF(JRF!AV1837&gt;0,"",IF(JRF!Q1837="","",IF(LEFT(JRF!Q1837,1)=IFERROR(VLOOKUP(LEFT(JRF!Q1837,1),$CF$2:$CF$5,1,0),0),"Product Code Required",IF(JRF!V1837="","",IF(JRF!V1837=IFERROR(VLOOKUP(JRF!V1837,$CH:$CH,1,0),0),"Product Code Required","NA")))))</f>
        <v/>
      </c>
      <c r="CK1824" t="str">
        <f>IFERROR(IF(LEN('Journal Template'!F1835)&gt;0,"",IF('Journal Template'!A1835="","",IF(LEFT('Journal Template'!A1835,1)=IFERROR(VLOOKUP(LEFT('Journal Template'!A1835,1),Checks!$CF$2:$CF$5,1,0),0),"Product Code Required",IF('Journal Template'!D1835="","",IF('Journal Template'!D1835=IFERROR(VLOOKUP('Journal Template'!D1835,Checks!$CH:$CH,1,0),0),"Product Code Required","NA"))))),"")</f>
        <v/>
      </c>
    </row>
    <row r="1825" spans="14:89">
      <c r="N1825" t="s">
        <v>8918</v>
      </c>
      <c r="O1825" t="s">
        <v>8919</v>
      </c>
      <c r="P1825" t="s">
        <v>386</v>
      </c>
      <c r="Q1825" s="150" t="str">
        <f>IF(JRF!D1838="","",IF(IFERROR(VLOOKUP(JRF!D1838,Checks!N:P,3,0),0)="A","","Inactive account in Use"))</f>
        <v/>
      </c>
      <c r="R1825" t="str">
        <f>IFERROR(IF('Journal Template'!C2237="","",IF(IFERROR(VLOOKUP('Journal Template'!C2237,Checks!N:P,3,0),0)="A","","Inactive account in Use")),"")</f>
        <v/>
      </c>
      <c r="V1825" s="150" t="str">
        <f>IF(JRF!C1838="","",IF(IFERROR(VLOOKUP(JRF!C1838,Checks!S:U,3,0),0)="A","Entry with System fund Dept",""))</f>
        <v/>
      </c>
      <c r="W1825" t="str">
        <f>IFERROR(IF('Journal Template'!D2237="","",IF(IFERROR(VLOOKUP('Journal Template'!D2237,Checks!S:U,3,0),0)="A","Entry with System fund Dept","")),"")</f>
        <v/>
      </c>
      <c r="X1825" t="s">
        <v>8920</v>
      </c>
      <c r="Y1825" t="s">
        <v>386</v>
      </c>
      <c r="Z1825" t="s">
        <v>8921</v>
      </c>
      <c r="AA1825" t="s">
        <v>4289</v>
      </c>
      <c r="AB1825" t="s">
        <v>125</v>
      </c>
      <c r="AC1825" s="150" t="str">
        <f>IFERROR(IF(JRF!C1838="","",IF(AND(VLOOKUP(JRF!C1838,X:AA,4,0)=JRF!B1838,VLOOKUP(JRF!C1838,X:Y,2,0)="A"),"","Inactive Dept Combo Error")),"Inactive Dept Combo Error")</f>
        <v/>
      </c>
      <c r="AD1825" t="str">
        <f>IFERROR(IF('Journal Template'!D2237="","",IF(AND(VLOOKUP('Journal Template'!D2237,X:AA,4,0)='Journal Template'!A2237,VLOOKUP('Journal Template'!D2237,X:Y,2,0)="A"),"","Inactive Dept Combo Error")),"")</f>
        <v/>
      </c>
      <c r="AK1825" s="150" t="str">
        <f>IF(JRF!B1838="","",IF(JRF!B1838=IFERROR(VLOOKUP(JRF!B1838,Checks!AI:AI,1,0),0),"Entry in Branch/Satellite BU's",""))</f>
        <v/>
      </c>
      <c r="AL1825" t="str">
        <f>IFERROR(IF('Journal Template'!A2237="","",IF('Journal Template'!A2237=IFERROR(VLOOKUP('Journal Template'!A2237,Checks!AI:AI,1,0),0),"Entry in Branch/Satellite BU's","")),"")</f>
        <v/>
      </c>
      <c r="AO1825" s="171"/>
      <c r="AP1825" s="171"/>
      <c r="AQ1825" s="171"/>
      <c r="AR1825" s="171"/>
      <c r="CI1825" t="str">
        <f>IF(JRF!F1838&gt;0,"",IF(JRF!B1838="","",IF(LEFT(JRF!B1838,1)=IFERROR(VLOOKUP(LEFT(JRF!B1838,1),$CF$2:$CF$5,1,0),0),"Product Code Required",IF(JRF!C1838="","",IF(JRF!C1838=IFERROR(VLOOKUP(JRF!C1838,$CH:$CH,1,0),0),"Product Code Required","NA")))))</f>
        <v/>
      </c>
      <c r="CJ1825" t="str">
        <f>IF(JRF!AV1838&gt;0,"",IF(JRF!Q1838="","",IF(LEFT(JRF!Q1838,1)=IFERROR(VLOOKUP(LEFT(JRF!Q1838,1),$CF$2:$CF$5,1,0),0),"Product Code Required",IF(JRF!V1838="","",IF(JRF!V1838=IFERROR(VLOOKUP(JRF!V1838,$CH:$CH,1,0),0),"Product Code Required","NA")))))</f>
        <v/>
      </c>
      <c r="CK1825" t="str">
        <f>IFERROR(IF(LEN('Journal Template'!F1836)&gt;0,"",IF('Journal Template'!A1836="","",IF(LEFT('Journal Template'!A1836,1)=IFERROR(VLOOKUP(LEFT('Journal Template'!A1836,1),Checks!$CF$2:$CF$5,1,0),0),"Product Code Required",IF('Journal Template'!D1836="","",IF('Journal Template'!D1836=IFERROR(VLOOKUP('Journal Template'!D1836,Checks!$CH:$CH,1,0),0),"Product Code Required","NA"))))),"")</f>
        <v/>
      </c>
    </row>
    <row r="1826" spans="14:89">
      <c r="N1826" t="s">
        <v>8922</v>
      </c>
      <c r="O1826" t="s">
        <v>8923</v>
      </c>
      <c r="P1826" t="s">
        <v>386</v>
      </c>
      <c r="Q1826" s="150" t="str">
        <f>IF(JRF!D1839="","",IF(IFERROR(VLOOKUP(JRF!D1839,Checks!N:P,3,0),0)="A","","Inactive account in Use"))</f>
        <v/>
      </c>
      <c r="R1826" t="str">
        <f>IFERROR(IF('Journal Template'!C2238="","",IF(IFERROR(VLOOKUP('Journal Template'!C2238,Checks!N:P,3,0),0)="A","","Inactive account in Use")),"")</f>
        <v/>
      </c>
      <c r="V1826" s="150" t="str">
        <f>IF(JRF!C1839="","",IF(IFERROR(VLOOKUP(JRF!C1839,Checks!S:U,3,0),0)="A","Entry with System fund Dept",""))</f>
        <v/>
      </c>
      <c r="W1826" t="str">
        <f>IFERROR(IF('Journal Template'!D2238="","",IF(IFERROR(VLOOKUP('Journal Template'!D2238,Checks!S:U,3,0),0)="A","Entry with System fund Dept","")),"")</f>
        <v/>
      </c>
      <c r="X1826" t="s">
        <v>8924</v>
      </c>
      <c r="Y1826" t="s">
        <v>386</v>
      </c>
      <c r="Z1826" t="s">
        <v>8925</v>
      </c>
      <c r="AA1826" t="s">
        <v>8926</v>
      </c>
      <c r="AB1826" t="s">
        <v>125</v>
      </c>
      <c r="AC1826" s="150" t="str">
        <f>IFERROR(IF(JRF!C1839="","",IF(AND(VLOOKUP(JRF!C1839,X:AA,4,0)=JRF!B1839,VLOOKUP(JRF!C1839,X:Y,2,0)="A"),"","Inactive Dept Combo Error")),"Inactive Dept Combo Error")</f>
        <v/>
      </c>
      <c r="AD1826" t="str">
        <f>IFERROR(IF('Journal Template'!D2238="","",IF(AND(VLOOKUP('Journal Template'!D2238,X:AA,4,0)='Journal Template'!A2238,VLOOKUP('Journal Template'!D2238,X:Y,2,0)="A"),"","Inactive Dept Combo Error")),"")</f>
        <v/>
      </c>
      <c r="AK1826" s="150" t="str">
        <f>IF(JRF!B1839="","",IF(JRF!B1839=IFERROR(VLOOKUP(JRF!B1839,Checks!AI:AI,1,0),0),"Entry in Branch/Satellite BU's",""))</f>
        <v/>
      </c>
      <c r="AL1826" t="str">
        <f>IFERROR(IF('Journal Template'!A2238="","",IF('Journal Template'!A2238=IFERROR(VLOOKUP('Journal Template'!A2238,Checks!AI:AI,1,0),0),"Entry in Branch/Satellite BU's","")),"")</f>
        <v/>
      </c>
      <c r="AO1826" s="171"/>
      <c r="AP1826" s="171"/>
      <c r="AQ1826" s="171"/>
      <c r="AR1826" s="171"/>
      <c r="CI1826" t="str">
        <f>IF(JRF!F1839&gt;0,"",IF(JRF!B1839="","",IF(LEFT(JRF!B1839,1)=IFERROR(VLOOKUP(LEFT(JRF!B1839,1),$CF$2:$CF$5,1,0),0),"Product Code Required",IF(JRF!C1839="","",IF(JRF!C1839=IFERROR(VLOOKUP(JRF!C1839,$CH:$CH,1,0),0),"Product Code Required","NA")))))</f>
        <v/>
      </c>
      <c r="CJ1826" t="str">
        <f>IF(JRF!AV1839&gt;0,"",IF(JRF!Q1839="","",IF(LEFT(JRF!Q1839,1)=IFERROR(VLOOKUP(LEFT(JRF!Q1839,1),$CF$2:$CF$5,1,0),0),"Product Code Required",IF(JRF!V1839="","",IF(JRF!V1839=IFERROR(VLOOKUP(JRF!V1839,$CH:$CH,1,0),0),"Product Code Required","NA")))))</f>
        <v/>
      </c>
      <c r="CK1826" t="str">
        <f>IFERROR(IF(LEN('Journal Template'!F1837)&gt;0,"",IF('Journal Template'!A1837="","",IF(LEFT('Journal Template'!A1837,1)=IFERROR(VLOOKUP(LEFT('Journal Template'!A1837,1),Checks!$CF$2:$CF$5,1,0),0),"Product Code Required",IF('Journal Template'!D1837="","",IF('Journal Template'!D1837=IFERROR(VLOOKUP('Journal Template'!D1837,Checks!$CH:$CH,1,0),0),"Product Code Required","NA"))))),"")</f>
        <v/>
      </c>
    </row>
    <row r="1827" spans="14:89">
      <c r="N1827" t="s">
        <v>8927</v>
      </c>
      <c r="O1827" t="s">
        <v>8928</v>
      </c>
      <c r="P1827" t="s">
        <v>386</v>
      </c>
      <c r="Q1827" s="150" t="str">
        <f>IF(JRF!D1840="","",IF(IFERROR(VLOOKUP(JRF!D1840,Checks!N:P,3,0),0)="A","","Inactive account in Use"))</f>
        <v/>
      </c>
      <c r="R1827" t="str">
        <f>IFERROR(IF('Journal Template'!C2239="","",IF(IFERROR(VLOOKUP('Journal Template'!C2239,Checks!N:P,3,0),0)="A","","Inactive account in Use")),"")</f>
        <v/>
      </c>
      <c r="V1827" s="150" t="str">
        <f>IF(JRF!C1840="","",IF(IFERROR(VLOOKUP(JRF!C1840,Checks!S:U,3,0),0)="A","Entry with System fund Dept",""))</f>
        <v/>
      </c>
      <c r="W1827" t="str">
        <f>IFERROR(IF('Journal Template'!D2239="","",IF(IFERROR(VLOOKUP('Journal Template'!D2239,Checks!S:U,3,0),0)="A","Entry with System fund Dept","")),"")</f>
        <v/>
      </c>
      <c r="X1827" t="s">
        <v>8929</v>
      </c>
      <c r="Y1827" t="s">
        <v>386</v>
      </c>
      <c r="Z1827" t="s">
        <v>8930</v>
      </c>
      <c r="AA1827" t="s">
        <v>391</v>
      </c>
      <c r="AB1827" t="s">
        <v>125</v>
      </c>
      <c r="AC1827" s="150" t="str">
        <f>IFERROR(IF(JRF!C1840="","",IF(AND(VLOOKUP(JRF!C1840,X:AA,4,0)=JRF!B1840,VLOOKUP(JRF!C1840,X:Y,2,0)="A"),"","Inactive Dept Combo Error")),"Inactive Dept Combo Error")</f>
        <v/>
      </c>
      <c r="AD1827" t="str">
        <f>IFERROR(IF('Journal Template'!D2239="","",IF(AND(VLOOKUP('Journal Template'!D2239,X:AA,4,0)='Journal Template'!A2239,VLOOKUP('Journal Template'!D2239,X:Y,2,0)="A"),"","Inactive Dept Combo Error")),"")</f>
        <v/>
      </c>
      <c r="AK1827" s="150" t="str">
        <f>IF(JRF!B1840="","",IF(JRF!B1840=IFERROR(VLOOKUP(JRF!B1840,Checks!AI:AI,1,0),0),"Entry in Branch/Satellite BU's",""))</f>
        <v/>
      </c>
      <c r="AL1827" t="str">
        <f>IFERROR(IF('Journal Template'!A2239="","",IF('Journal Template'!A2239=IFERROR(VLOOKUP('Journal Template'!A2239,Checks!AI:AI,1,0),0),"Entry in Branch/Satellite BU's","")),"")</f>
        <v/>
      </c>
      <c r="AO1827" s="171"/>
      <c r="AP1827" s="171"/>
      <c r="AQ1827" s="171"/>
      <c r="AR1827" s="171"/>
      <c r="CI1827" t="str">
        <f>IF(JRF!F1840&gt;0,"",IF(JRF!B1840="","",IF(LEFT(JRF!B1840,1)=IFERROR(VLOOKUP(LEFT(JRF!B1840,1),$CF$2:$CF$5,1,0),0),"Product Code Required",IF(JRF!C1840="","",IF(JRF!C1840=IFERROR(VLOOKUP(JRF!C1840,$CH:$CH,1,0),0),"Product Code Required","NA")))))</f>
        <v/>
      </c>
      <c r="CJ1827" t="str">
        <f>IF(JRF!AV1840&gt;0,"",IF(JRF!Q1840="","",IF(LEFT(JRF!Q1840,1)=IFERROR(VLOOKUP(LEFT(JRF!Q1840,1),$CF$2:$CF$5,1,0),0),"Product Code Required",IF(JRF!V1840="","",IF(JRF!V1840=IFERROR(VLOOKUP(JRF!V1840,$CH:$CH,1,0),0),"Product Code Required","NA")))))</f>
        <v/>
      </c>
      <c r="CK1827" t="str">
        <f>IFERROR(IF(LEN('Journal Template'!F1838)&gt;0,"",IF('Journal Template'!A1838="","",IF(LEFT('Journal Template'!A1838,1)=IFERROR(VLOOKUP(LEFT('Journal Template'!A1838,1),Checks!$CF$2:$CF$5,1,0),0),"Product Code Required",IF('Journal Template'!D1838="","",IF('Journal Template'!D1838=IFERROR(VLOOKUP('Journal Template'!D1838,Checks!$CH:$CH,1,0),0),"Product Code Required","NA"))))),"")</f>
        <v/>
      </c>
    </row>
    <row r="1828" spans="14:89">
      <c r="N1828" t="s">
        <v>8931</v>
      </c>
      <c r="O1828" t="s">
        <v>8932</v>
      </c>
      <c r="P1828" t="s">
        <v>386</v>
      </c>
      <c r="Q1828" s="150" t="str">
        <f>IF(JRF!D1841="","",IF(IFERROR(VLOOKUP(JRF!D1841,Checks!N:P,3,0),0)="A","","Inactive account in Use"))</f>
        <v/>
      </c>
      <c r="R1828" t="str">
        <f>IFERROR(IF('Journal Template'!C2240="","",IF(IFERROR(VLOOKUP('Journal Template'!C2240,Checks!N:P,3,0),0)="A","","Inactive account in Use")),"")</f>
        <v/>
      </c>
      <c r="V1828" s="150" t="str">
        <f>IF(JRF!C1841="","",IF(IFERROR(VLOOKUP(JRF!C1841,Checks!S:U,3,0),0)="A","Entry with System fund Dept",""))</f>
        <v/>
      </c>
      <c r="W1828" t="str">
        <f>IFERROR(IF('Journal Template'!D2240="","",IF(IFERROR(VLOOKUP('Journal Template'!D2240,Checks!S:U,3,0),0)="A","Entry with System fund Dept","")),"")</f>
        <v/>
      </c>
      <c r="X1828" t="s">
        <v>8933</v>
      </c>
      <c r="Y1828" t="s">
        <v>386</v>
      </c>
      <c r="Z1828" t="s">
        <v>8934</v>
      </c>
      <c r="AA1828" t="s">
        <v>623</v>
      </c>
      <c r="AB1828" t="s">
        <v>1769</v>
      </c>
      <c r="AC1828" s="150" t="str">
        <f>IFERROR(IF(JRF!C1841="","",IF(AND(VLOOKUP(JRF!C1841,X:AA,4,0)=JRF!B1841,VLOOKUP(JRF!C1841,X:Y,2,0)="A"),"","Inactive Dept Combo Error")),"Inactive Dept Combo Error")</f>
        <v/>
      </c>
      <c r="AD1828" t="str">
        <f>IFERROR(IF('Journal Template'!D2240="","",IF(AND(VLOOKUP('Journal Template'!D2240,X:AA,4,0)='Journal Template'!A2240,VLOOKUP('Journal Template'!D2240,X:Y,2,0)="A"),"","Inactive Dept Combo Error")),"")</f>
        <v/>
      </c>
      <c r="AK1828" s="150" t="str">
        <f>IF(JRF!B1841="","",IF(JRF!B1841=IFERROR(VLOOKUP(JRF!B1841,Checks!AI:AI,1,0),0),"Entry in Branch/Satellite BU's",""))</f>
        <v/>
      </c>
      <c r="AL1828" t="str">
        <f>IFERROR(IF('Journal Template'!A2240="","",IF('Journal Template'!A2240=IFERROR(VLOOKUP('Journal Template'!A2240,Checks!AI:AI,1,0),0),"Entry in Branch/Satellite BU's","")),"")</f>
        <v/>
      </c>
      <c r="AO1828" s="171"/>
      <c r="AP1828" s="171"/>
      <c r="AQ1828" s="171"/>
      <c r="AR1828" s="171"/>
      <c r="CI1828" t="str">
        <f>IF(JRF!F1841&gt;0,"",IF(JRF!B1841="","",IF(LEFT(JRF!B1841,1)=IFERROR(VLOOKUP(LEFT(JRF!B1841,1),$CF$2:$CF$5,1,0),0),"Product Code Required",IF(JRF!C1841="","",IF(JRF!C1841=IFERROR(VLOOKUP(JRF!C1841,$CH:$CH,1,0),0),"Product Code Required","NA")))))</f>
        <v/>
      </c>
      <c r="CJ1828" t="str">
        <f>IF(JRF!AV1841&gt;0,"",IF(JRF!Q1841="","",IF(LEFT(JRF!Q1841,1)=IFERROR(VLOOKUP(LEFT(JRF!Q1841,1),$CF$2:$CF$5,1,0),0),"Product Code Required",IF(JRF!V1841="","",IF(JRF!V1841=IFERROR(VLOOKUP(JRF!V1841,$CH:$CH,1,0),0),"Product Code Required","NA")))))</f>
        <v/>
      </c>
      <c r="CK1828" t="str">
        <f>IFERROR(IF(LEN('Journal Template'!F1839)&gt;0,"",IF('Journal Template'!A1839="","",IF(LEFT('Journal Template'!A1839,1)=IFERROR(VLOOKUP(LEFT('Journal Template'!A1839,1),Checks!$CF$2:$CF$5,1,0),0),"Product Code Required",IF('Journal Template'!D1839="","",IF('Journal Template'!D1839=IFERROR(VLOOKUP('Journal Template'!D1839,Checks!$CH:$CH,1,0),0),"Product Code Required","NA"))))),"")</f>
        <v/>
      </c>
    </row>
    <row r="1829" spans="14:89">
      <c r="N1829" t="s">
        <v>8935</v>
      </c>
      <c r="O1829" t="s">
        <v>8936</v>
      </c>
      <c r="P1829" t="s">
        <v>386</v>
      </c>
      <c r="Q1829" s="150" t="str">
        <f>IF(JRF!D1842="","",IF(IFERROR(VLOOKUP(JRF!D1842,Checks!N:P,3,0),0)="A","","Inactive account in Use"))</f>
        <v/>
      </c>
      <c r="R1829" t="str">
        <f>IFERROR(IF('Journal Template'!C2241="","",IF(IFERROR(VLOOKUP('Journal Template'!C2241,Checks!N:P,3,0),0)="A","","Inactive account in Use")),"")</f>
        <v/>
      </c>
      <c r="V1829" s="150" t="str">
        <f>IF(JRF!C1842="","",IF(IFERROR(VLOOKUP(JRF!C1842,Checks!S:U,3,0),0)="A","Entry with System fund Dept",""))</f>
        <v/>
      </c>
      <c r="W1829" t="str">
        <f>IFERROR(IF('Journal Template'!D2241="","",IF(IFERROR(VLOOKUP('Journal Template'!D2241,Checks!S:U,3,0),0)="A","Entry with System fund Dept","")),"")</f>
        <v/>
      </c>
      <c r="X1829" t="s">
        <v>8937</v>
      </c>
      <c r="Y1829" t="s">
        <v>386</v>
      </c>
      <c r="Z1829" t="s">
        <v>8938</v>
      </c>
      <c r="AA1829" t="s">
        <v>3926</v>
      </c>
      <c r="AB1829" t="s">
        <v>125</v>
      </c>
      <c r="AC1829" s="150" t="str">
        <f>IFERROR(IF(JRF!C1842="","",IF(AND(VLOOKUP(JRF!C1842,X:AA,4,0)=JRF!B1842,VLOOKUP(JRF!C1842,X:Y,2,0)="A"),"","Inactive Dept Combo Error")),"Inactive Dept Combo Error")</f>
        <v/>
      </c>
      <c r="AD1829" t="str">
        <f>IFERROR(IF('Journal Template'!D2241="","",IF(AND(VLOOKUP('Journal Template'!D2241,X:AA,4,0)='Journal Template'!A2241,VLOOKUP('Journal Template'!D2241,X:Y,2,0)="A"),"","Inactive Dept Combo Error")),"")</f>
        <v/>
      </c>
      <c r="AK1829" s="150" t="str">
        <f>IF(JRF!B1842="","",IF(JRF!B1842=IFERROR(VLOOKUP(JRF!B1842,Checks!AI:AI,1,0),0),"Entry in Branch/Satellite BU's",""))</f>
        <v/>
      </c>
      <c r="AL1829" t="str">
        <f>IFERROR(IF('Journal Template'!A2241="","",IF('Journal Template'!A2241=IFERROR(VLOOKUP('Journal Template'!A2241,Checks!AI:AI,1,0),0),"Entry in Branch/Satellite BU's","")),"")</f>
        <v/>
      </c>
      <c r="AO1829" s="171"/>
      <c r="AP1829" s="171"/>
      <c r="AQ1829" s="171"/>
      <c r="AR1829" s="171"/>
      <c r="CI1829" t="str">
        <f>IF(JRF!F1842&gt;0,"",IF(JRF!B1842="","",IF(LEFT(JRF!B1842,1)=IFERROR(VLOOKUP(LEFT(JRF!B1842,1),$CF$2:$CF$5,1,0),0),"Product Code Required",IF(JRF!C1842="","",IF(JRF!C1842=IFERROR(VLOOKUP(JRF!C1842,$CH:$CH,1,0),0),"Product Code Required","NA")))))</f>
        <v/>
      </c>
      <c r="CJ1829" t="str">
        <f>IF(JRF!AV1842&gt;0,"",IF(JRF!Q1842="","",IF(LEFT(JRF!Q1842,1)=IFERROR(VLOOKUP(LEFT(JRF!Q1842,1),$CF$2:$CF$5,1,0),0),"Product Code Required",IF(JRF!V1842="","",IF(JRF!V1842=IFERROR(VLOOKUP(JRF!V1842,$CH:$CH,1,0),0),"Product Code Required","NA")))))</f>
        <v/>
      </c>
      <c r="CK1829" t="str">
        <f>IFERROR(IF(LEN('Journal Template'!F1840)&gt;0,"",IF('Journal Template'!A1840="","",IF(LEFT('Journal Template'!A1840,1)=IFERROR(VLOOKUP(LEFT('Journal Template'!A1840,1),Checks!$CF$2:$CF$5,1,0),0),"Product Code Required",IF('Journal Template'!D1840="","",IF('Journal Template'!D1840=IFERROR(VLOOKUP('Journal Template'!D1840,Checks!$CH:$CH,1,0),0),"Product Code Required","NA"))))),"")</f>
        <v/>
      </c>
    </row>
    <row r="1830" spans="14:89">
      <c r="N1830" t="s">
        <v>8939</v>
      </c>
      <c r="O1830" t="s">
        <v>8940</v>
      </c>
      <c r="P1830" t="s">
        <v>386</v>
      </c>
      <c r="Q1830" s="150" t="str">
        <f>IF(JRF!D1843="","",IF(IFERROR(VLOOKUP(JRF!D1843,Checks!N:P,3,0),0)="A","","Inactive account in Use"))</f>
        <v/>
      </c>
      <c r="R1830" t="str">
        <f>IFERROR(IF('Journal Template'!C2242="","",IF(IFERROR(VLOOKUP('Journal Template'!C2242,Checks!N:P,3,0),0)="A","","Inactive account in Use")),"")</f>
        <v/>
      </c>
      <c r="V1830" s="150" t="str">
        <f>IF(JRF!C1843="","",IF(IFERROR(VLOOKUP(JRF!C1843,Checks!S:U,3,0),0)="A","Entry with System fund Dept",""))</f>
        <v/>
      </c>
      <c r="W1830" t="str">
        <f>IFERROR(IF('Journal Template'!D2242="","",IF(IFERROR(VLOOKUP('Journal Template'!D2242,Checks!S:U,3,0),0)="A","Entry with System fund Dept","")),"")</f>
        <v/>
      </c>
      <c r="X1830" t="s">
        <v>8941</v>
      </c>
      <c r="Y1830" t="s">
        <v>386</v>
      </c>
      <c r="Z1830" t="s">
        <v>8942</v>
      </c>
      <c r="AA1830" t="s">
        <v>502</v>
      </c>
      <c r="AB1830" t="s">
        <v>1707</v>
      </c>
      <c r="AC1830" s="150" t="str">
        <f>IFERROR(IF(JRF!C1843="","",IF(AND(VLOOKUP(JRF!C1843,X:AA,4,0)=JRF!B1843,VLOOKUP(JRF!C1843,X:Y,2,0)="A"),"","Inactive Dept Combo Error")),"Inactive Dept Combo Error")</f>
        <v/>
      </c>
      <c r="AD1830" t="str">
        <f>IFERROR(IF('Journal Template'!D2242="","",IF(AND(VLOOKUP('Journal Template'!D2242,X:AA,4,0)='Journal Template'!A2242,VLOOKUP('Journal Template'!D2242,X:Y,2,0)="A"),"","Inactive Dept Combo Error")),"")</f>
        <v/>
      </c>
      <c r="AK1830" s="150" t="str">
        <f>IF(JRF!B1843="","",IF(JRF!B1843=IFERROR(VLOOKUP(JRF!B1843,Checks!AI:AI,1,0),0),"Entry in Branch/Satellite BU's",""))</f>
        <v/>
      </c>
      <c r="AL1830" t="str">
        <f>IFERROR(IF('Journal Template'!A2242="","",IF('Journal Template'!A2242=IFERROR(VLOOKUP('Journal Template'!A2242,Checks!AI:AI,1,0),0),"Entry in Branch/Satellite BU's","")),"")</f>
        <v/>
      </c>
      <c r="AO1830" s="171"/>
      <c r="AP1830" s="171"/>
      <c r="AQ1830" s="171"/>
      <c r="AR1830" s="171"/>
      <c r="CI1830" t="str">
        <f>IF(JRF!F1843&gt;0,"",IF(JRF!B1843="","",IF(LEFT(JRF!B1843,1)=IFERROR(VLOOKUP(LEFT(JRF!B1843,1),$CF$2:$CF$5,1,0),0),"Product Code Required",IF(JRF!C1843="","",IF(JRF!C1843=IFERROR(VLOOKUP(JRF!C1843,$CH:$CH,1,0),0),"Product Code Required","NA")))))</f>
        <v/>
      </c>
      <c r="CJ1830" t="str">
        <f>IF(JRF!AV1843&gt;0,"",IF(JRF!Q1843="","",IF(LEFT(JRF!Q1843,1)=IFERROR(VLOOKUP(LEFT(JRF!Q1843,1),$CF$2:$CF$5,1,0),0),"Product Code Required",IF(JRF!V1843="","",IF(JRF!V1843=IFERROR(VLOOKUP(JRF!V1843,$CH:$CH,1,0),0),"Product Code Required","NA")))))</f>
        <v/>
      </c>
      <c r="CK1830" t="str">
        <f>IFERROR(IF(LEN('Journal Template'!F1841)&gt;0,"",IF('Journal Template'!A1841="","",IF(LEFT('Journal Template'!A1841,1)=IFERROR(VLOOKUP(LEFT('Journal Template'!A1841,1),Checks!$CF$2:$CF$5,1,0),0),"Product Code Required",IF('Journal Template'!D1841="","",IF('Journal Template'!D1841=IFERROR(VLOOKUP('Journal Template'!D1841,Checks!$CH:$CH,1,0),0),"Product Code Required","NA"))))),"")</f>
        <v/>
      </c>
    </row>
    <row r="1831" spans="14:89">
      <c r="N1831" t="s">
        <v>8943</v>
      </c>
      <c r="O1831" t="s">
        <v>8944</v>
      </c>
      <c r="P1831" t="s">
        <v>386</v>
      </c>
      <c r="Q1831" s="150" t="str">
        <f>IF(JRF!D1844="","",IF(IFERROR(VLOOKUP(JRF!D1844,Checks!N:P,3,0),0)="A","","Inactive account in Use"))</f>
        <v/>
      </c>
      <c r="R1831" t="str">
        <f>IFERROR(IF('Journal Template'!C2243="","",IF(IFERROR(VLOOKUP('Journal Template'!C2243,Checks!N:P,3,0),0)="A","","Inactive account in Use")),"")</f>
        <v/>
      </c>
      <c r="V1831" s="150" t="str">
        <f>IF(JRF!C1844="","",IF(IFERROR(VLOOKUP(JRF!C1844,Checks!S:U,3,0),0)="A","Entry with System fund Dept",""))</f>
        <v/>
      </c>
      <c r="W1831" t="str">
        <f>IFERROR(IF('Journal Template'!D2243="","",IF(IFERROR(VLOOKUP('Journal Template'!D2243,Checks!S:U,3,0),0)="A","Entry with System fund Dept","")),"")</f>
        <v/>
      </c>
      <c r="X1831" t="s">
        <v>8945</v>
      </c>
      <c r="Y1831" t="s">
        <v>386</v>
      </c>
      <c r="Z1831" t="s">
        <v>8946</v>
      </c>
      <c r="AA1831" t="s">
        <v>391</v>
      </c>
      <c r="AB1831" t="s">
        <v>125</v>
      </c>
      <c r="AC1831" s="150" t="str">
        <f>IFERROR(IF(JRF!C1844="","",IF(AND(VLOOKUP(JRF!C1844,X:AA,4,0)=JRF!B1844,VLOOKUP(JRF!C1844,X:Y,2,0)="A"),"","Inactive Dept Combo Error")),"Inactive Dept Combo Error")</f>
        <v/>
      </c>
      <c r="AD1831" t="str">
        <f>IFERROR(IF('Journal Template'!D2243="","",IF(AND(VLOOKUP('Journal Template'!D2243,X:AA,4,0)='Journal Template'!A2243,VLOOKUP('Journal Template'!D2243,X:Y,2,0)="A"),"","Inactive Dept Combo Error")),"")</f>
        <v/>
      </c>
      <c r="AK1831" s="150" t="str">
        <f>IF(JRF!B1844="","",IF(JRF!B1844=IFERROR(VLOOKUP(JRF!B1844,Checks!AI:AI,1,0),0),"Entry in Branch/Satellite BU's",""))</f>
        <v/>
      </c>
      <c r="AL1831" t="str">
        <f>IFERROR(IF('Journal Template'!A2243="","",IF('Journal Template'!A2243=IFERROR(VLOOKUP('Journal Template'!A2243,Checks!AI:AI,1,0),0),"Entry in Branch/Satellite BU's","")),"")</f>
        <v/>
      </c>
      <c r="AO1831" s="171"/>
      <c r="AP1831" s="171"/>
      <c r="AQ1831" s="171"/>
      <c r="AR1831" s="171"/>
      <c r="CI1831" t="str">
        <f>IF(JRF!F1844&gt;0,"",IF(JRF!B1844="","",IF(LEFT(JRF!B1844,1)=IFERROR(VLOOKUP(LEFT(JRF!B1844,1),$CF$2:$CF$5,1,0),0),"Product Code Required",IF(JRF!C1844="","",IF(JRF!C1844=IFERROR(VLOOKUP(JRF!C1844,$CH:$CH,1,0),0),"Product Code Required","NA")))))</f>
        <v/>
      </c>
      <c r="CJ1831" t="str">
        <f>IF(JRF!AV1844&gt;0,"",IF(JRF!Q1844="","",IF(LEFT(JRF!Q1844,1)=IFERROR(VLOOKUP(LEFT(JRF!Q1844,1),$CF$2:$CF$5,1,0),0),"Product Code Required",IF(JRF!V1844="","",IF(JRF!V1844=IFERROR(VLOOKUP(JRF!V1844,$CH:$CH,1,0),0),"Product Code Required","NA")))))</f>
        <v/>
      </c>
      <c r="CK1831" t="str">
        <f>IFERROR(IF(LEN('Journal Template'!F1842)&gt;0,"",IF('Journal Template'!A1842="","",IF(LEFT('Journal Template'!A1842,1)=IFERROR(VLOOKUP(LEFT('Journal Template'!A1842,1),Checks!$CF$2:$CF$5,1,0),0),"Product Code Required",IF('Journal Template'!D1842="","",IF('Journal Template'!D1842=IFERROR(VLOOKUP('Journal Template'!D1842,Checks!$CH:$CH,1,0),0),"Product Code Required","NA"))))),"")</f>
        <v/>
      </c>
    </row>
    <row r="1832" spans="14:89">
      <c r="N1832" t="s">
        <v>8947</v>
      </c>
      <c r="O1832" t="s">
        <v>8948</v>
      </c>
      <c r="P1832" t="s">
        <v>386</v>
      </c>
      <c r="Q1832" s="150" t="str">
        <f>IF(JRF!D1845="","",IF(IFERROR(VLOOKUP(JRF!D1845,Checks!N:P,3,0),0)="A","","Inactive account in Use"))</f>
        <v/>
      </c>
      <c r="R1832" t="str">
        <f>IFERROR(IF('Journal Template'!C2244="","",IF(IFERROR(VLOOKUP('Journal Template'!C2244,Checks!N:P,3,0),0)="A","","Inactive account in Use")),"")</f>
        <v/>
      </c>
      <c r="V1832" s="150" t="str">
        <f>IF(JRF!C1845="","",IF(IFERROR(VLOOKUP(JRF!C1845,Checks!S:U,3,0),0)="A","Entry with System fund Dept",""))</f>
        <v/>
      </c>
      <c r="W1832" t="str">
        <f>IFERROR(IF('Journal Template'!D2244="","",IF(IFERROR(VLOOKUP('Journal Template'!D2244,Checks!S:U,3,0),0)="A","Entry with System fund Dept","")),"")</f>
        <v/>
      </c>
      <c r="X1832" t="s">
        <v>8949</v>
      </c>
      <c r="Y1832" t="s">
        <v>386</v>
      </c>
      <c r="Z1832" t="s">
        <v>8950</v>
      </c>
      <c r="AA1832" t="s">
        <v>5304</v>
      </c>
      <c r="AB1832" t="s">
        <v>3550</v>
      </c>
      <c r="AC1832" s="150" t="str">
        <f>IFERROR(IF(JRF!C1845="","",IF(AND(VLOOKUP(JRF!C1845,X:AA,4,0)=JRF!B1845,VLOOKUP(JRF!C1845,X:Y,2,0)="A"),"","Inactive Dept Combo Error")),"Inactive Dept Combo Error")</f>
        <v/>
      </c>
      <c r="AD1832" t="str">
        <f>IFERROR(IF('Journal Template'!D2244="","",IF(AND(VLOOKUP('Journal Template'!D2244,X:AA,4,0)='Journal Template'!A2244,VLOOKUP('Journal Template'!D2244,X:Y,2,0)="A"),"","Inactive Dept Combo Error")),"")</f>
        <v/>
      </c>
      <c r="AK1832" s="150" t="str">
        <f>IF(JRF!B1845="","",IF(JRF!B1845=IFERROR(VLOOKUP(JRF!B1845,Checks!AI:AI,1,0),0),"Entry in Branch/Satellite BU's",""))</f>
        <v/>
      </c>
      <c r="AL1832" t="str">
        <f>IFERROR(IF('Journal Template'!A2244="","",IF('Journal Template'!A2244=IFERROR(VLOOKUP('Journal Template'!A2244,Checks!AI:AI,1,0),0),"Entry in Branch/Satellite BU's","")),"")</f>
        <v/>
      </c>
      <c r="AO1832" s="171"/>
      <c r="AP1832" s="171"/>
      <c r="AQ1832" s="171"/>
      <c r="AR1832" s="171"/>
      <c r="CI1832" t="str">
        <f>IF(JRF!F1845&gt;0,"",IF(JRF!B1845="","",IF(LEFT(JRF!B1845,1)=IFERROR(VLOOKUP(LEFT(JRF!B1845,1),$CF$2:$CF$5,1,0),0),"Product Code Required",IF(JRF!C1845="","",IF(JRF!C1845=IFERROR(VLOOKUP(JRF!C1845,$CH:$CH,1,0),0),"Product Code Required","NA")))))</f>
        <v/>
      </c>
      <c r="CJ1832" t="str">
        <f>IF(JRF!AV1845&gt;0,"",IF(JRF!Q1845="","",IF(LEFT(JRF!Q1845,1)=IFERROR(VLOOKUP(LEFT(JRF!Q1845,1),$CF$2:$CF$5,1,0),0),"Product Code Required",IF(JRF!V1845="","",IF(JRF!V1845=IFERROR(VLOOKUP(JRF!V1845,$CH:$CH,1,0),0),"Product Code Required","NA")))))</f>
        <v/>
      </c>
      <c r="CK1832" t="str">
        <f>IFERROR(IF(LEN('Journal Template'!F1843)&gt;0,"",IF('Journal Template'!A1843="","",IF(LEFT('Journal Template'!A1843,1)=IFERROR(VLOOKUP(LEFT('Journal Template'!A1843,1),Checks!$CF$2:$CF$5,1,0),0),"Product Code Required",IF('Journal Template'!D1843="","",IF('Journal Template'!D1843=IFERROR(VLOOKUP('Journal Template'!D1843,Checks!$CH:$CH,1,0),0),"Product Code Required","NA"))))),"")</f>
        <v/>
      </c>
    </row>
    <row r="1833" spans="14:89">
      <c r="N1833" t="s">
        <v>8951</v>
      </c>
      <c r="O1833" t="s">
        <v>8952</v>
      </c>
      <c r="P1833" t="s">
        <v>386</v>
      </c>
      <c r="Q1833" s="150" t="str">
        <f>IF(JRF!D1846="","",IF(IFERROR(VLOOKUP(JRF!D1846,Checks!N:P,3,0),0)="A","","Inactive account in Use"))</f>
        <v/>
      </c>
      <c r="R1833" t="str">
        <f>IFERROR(IF('Journal Template'!C2245="","",IF(IFERROR(VLOOKUP('Journal Template'!C2245,Checks!N:P,3,0),0)="A","","Inactive account in Use")),"")</f>
        <v/>
      </c>
      <c r="V1833" s="150" t="str">
        <f>IF(JRF!C1846="","",IF(IFERROR(VLOOKUP(JRF!C1846,Checks!S:U,3,0),0)="A","Entry with System fund Dept",""))</f>
        <v/>
      </c>
      <c r="W1833" t="str">
        <f>IFERROR(IF('Journal Template'!D2245="","",IF(IFERROR(VLOOKUP('Journal Template'!D2245,Checks!S:U,3,0),0)="A","Entry with System fund Dept","")),"")</f>
        <v/>
      </c>
      <c r="X1833" t="s">
        <v>3995</v>
      </c>
      <c r="Y1833" t="s">
        <v>386</v>
      </c>
      <c r="Z1833" t="s">
        <v>8953</v>
      </c>
      <c r="AA1833" t="s">
        <v>5304</v>
      </c>
      <c r="AB1833" t="s">
        <v>3550</v>
      </c>
      <c r="AC1833" s="150" t="str">
        <f>IFERROR(IF(JRF!C1846="","",IF(AND(VLOOKUP(JRF!C1846,X:AA,4,0)=JRF!B1846,VLOOKUP(JRF!C1846,X:Y,2,0)="A"),"","Inactive Dept Combo Error")),"Inactive Dept Combo Error")</f>
        <v/>
      </c>
      <c r="AD1833" t="str">
        <f>IFERROR(IF('Journal Template'!D2245="","",IF(AND(VLOOKUP('Journal Template'!D2245,X:AA,4,0)='Journal Template'!A2245,VLOOKUP('Journal Template'!D2245,X:Y,2,0)="A"),"","Inactive Dept Combo Error")),"")</f>
        <v/>
      </c>
      <c r="AK1833" s="150" t="str">
        <f>IF(JRF!B1846="","",IF(JRF!B1846=IFERROR(VLOOKUP(JRF!B1846,Checks!AI:AI,1,0),0),"Entry in Branch/Satellite BU's",""))</f>
        <v/>
      </c>
      <c r="AL1833" t="str">
        <f>IFERROR(IF('Journal Template'!A2245="","",IF('Journal Template'!A2245=IFERROR(VLOOKUP('Journal Template'!A2245,Checks!AI:AI,1,0),0),"Entry in Branch/Satellite BU's","")),"")</f>
        <v/>
      </c>
      <c r="AO1833" s="171"/>
      <c r="AP1833" s="171"/>
      <c r="AQ1833" s="171"/>
      <c r="AR1833" s="171"/>
      <c r="CI1833" t="str">
        <f>IF(JRF!F1846&gt;0,"",IF(JRF!B1846="","",IF(LEFT(JRF!B1846,1)=IFERROR(VLOOKUP(LEFT(JRF!B1846,1),$CF$2:$CF$5,1,0),0),"Product Code Required",IF(JRF!C1846="","",IF(JRF!C1846=IFERROR(VLOOKUP(JRF!C1846,$CH:$CH,1,0),0),"Product Code Required","NA")))))</f>
        <v/>
      </c>
      <c r="CJ1833" t="str">
        <f>IF(JRF!AV1846&gt;0,"",IF(JRF!Q1846="","",IF(LEFT(JRF!Q1846,1)=IFERROR(VLOOKUP(LEFT(JRF!Q1846,1),$CF$2:$CF$5,1,0),0),"Product Code Required",IF(JRF!V1846="","",IF(JRF!V1846=IFERROR(VLOOKUP(JRF!V1846,$CH:$CH,1,0),0),"Product Code Required","NA")))))</f>
        <v/>
      </c>
      <c r="CK1833" t="str">
        <f>IFERROR(IF(LEN('Journal Template'!F1844)&gt;0,"",IF('Journal Template'!A1844="","",IF(LEFT('Journal Template'!A1844,1)=IFERROR(VLOOKUP(LEFT('Journal Template'!A1844,1),Checks!$CF$2:$CF$5,1,0),0),"Product Code Required",IF('Journal Template'!D1844="","",IF('Journal Template'!D1844=IFERROR(VLOOKUP('Journal Template'!D1844,Checks!$CH:$CH,1,0),0),"Product Code Required","NA"))))),"")</f>
        <v/>
      </c>
    </row>
    <row r="1834" spans="14:89">
      <c r="N1834" t="s">
        <v>8954</v>
      </c>
      <c r="O1834" t="s">
        <v>8955</v>
      </c>
      <c r="P1834" t="s">
        <v>386</v>
      </c>
      <c r="Q1834" s="150" t="str">
        <f>IF(JRF!D1847="","",IF(IFERROR(VLOOKUP(JRF!D1847,Checks!N:P,3,0),0)="A","","Inactive account in Use"))</f>
        <v/>
      </c>
      <c r="R1834" t="str">
        <f>IFERROR(IF('Journal Template'!C2246="","",IF(IFERROR(VLOOKUP('Journal Template'!C2246,Checks!N:P,3,0),0)="A","","Inactive account in Use")),"")</f>
        <v/>
      </c>
      <c r="V1834" s="150" t="str">
        <f>IF(JRF!C1847="","",IF(IFERROR(VLOOKUP(JRF!C1847,Checks!S:U,3,0),0)="A","Entry with System fund Dept",""))</f>
        <v/>
      </c>
      <c r="W1834" t="str">
        <f>IFERROR(IF('Journal Template'!D2246="","",IF(IFERROR(VLOOKUP('Journal Template'!D2246,Checks!S:U,3,0),0)="A","Entry with System fund Dept","")),"")</f>
        <v/>
      </c>
      <c r="X1834" t="s">
        <v>8956</v>
      </c>
      <c r="Y1834" t="s">
        <v>389</v>
      </c>
      <c r="Z1834" t="s">
        <v>8957</v>
      </c>
      <c r="AA1834" t="s">
        <v>391</v>
      </c>
      <c r="AB1834" t="s">
        <v>125</v>
      </c>
      <c r="AC1834" s="150" t="str">
        <f>IFERROR(IF(JRF!C1847="","",IF(AND(VLOOKUP(JRF!C1847,X:AA,4,0)=JRF!B1847,VLOOKUP(JRF!C1847,X:Y,2,0)="A"),"","Inactive Dept Combo Error")),"Inactive Dept Combo Error")</f>
        <v/>
      </c>
      <c r="AD1834" t="str">
        <f>IFERROR(IF('Journal Template'!D2246="","",IF(AND(VLOOKUP('Journal Template'!D2246,X:AA,4,0)='Journal Template'!A2246,VLOOKUP('Journal Template'!D2246,X:Y,2,0)="A"),"","Inactive Dept Combo Error")),"")</f>
        <v/>
      </c>
      <c r="AK1834" s="150" t="str">
        <f>IF(JRF!B1847="","",IF(JRF!B1847=IFERROR(VLOOKUP(JRF!B1847,Checks!AI:AI,1,0),0),"Entry in Branch/Satellite BU's",""))</f>
        <v/>
      </c>
      <c r="AL1834" t="str">
        <f>IFERROR(IF('Journal Template'!A2246="","",IF('Journal Template'!A2246=IFERROR(VLOOKUP('Journal Template'!A2246,Checks!AI:AI,1,0),0),"Entry in Branch/Satellite BU's","")),"")</f>
        <v/>
      </c>
      <c r="AO1834" s="171"/>
      <c r="AP1834" s="171"/>
      <c r="AQ1834" s="171"/>
      <c r="AR1834" s="171"/>
      <c r="CI1834" t="str">
        <f>IF(JRF!F1847&gt;0,"",IF(JRF!B1847="","",IF(LEFT(JRF!B1847,1)=IFERROR(VLOOKUP(LEFT(JRF!B1847,1),$CF$2:$CF$5,1,0),0),"Product Code Required",IF(JRF!C1847="","",IF(JRF!C1847=IFERROR(VLOOKUP(JRF!C1847,$CH:$CH,1,0),0),"Product Code Required","NA")))))</f>
        <v/>
      </c>
      <c r="CJ1834" t="str">
        <f>IF(JRF!AV1847&gt;0,"",IF(JRF!Q1847="","",IF(LEFT(JRF!Q1847,1)=IFERROR(VLOOKUP(LEFT(JRF!Q1847,1),$CF$2:$CF$5,1,0),0),"Product Code Required",IF(JRF!V1847="","",IF(JRF!V1847=IFERROR(VLOOKUP(JRF!V1847,$CH:$CH,1,0),0),"Product Code Required","NA")))))</f>
        <v/>
      </c>
      <c r="CK1834" t="str">
        <f>IFERROR(IF(LEN('Journal Template'!F1845)&gt;0,"",IF('Journal Template'!A1845="","",IF(LEFT('Journal Template'!A1845,1)=IFERROR(VLOOKUP(LEFT('Journal Template'!A1845,1),Checks!$CF$2:$CF$5,1,0),0),"Product Code Required",IF('Journal Template'!D1845="","",IF('Journal Template'!D1845=IFERROR(VLOOKUP('Journal Template'!D1845,Checks!$CH:$CH,1,0),0),"Product Code Required","NA"))))),"")</f>
        <v/>
      </c>
    </row>
    <row r="1835" spans="14:89">
      <c r="N1835" t="s">
        <v>8958</v>
      </c>
      <c r="O1835" t="s">
        <v>8959</v>
      </c>
      <c r="P1835" t="s">
        <v>386</v>
      </c>
      <c r="Q1835" s="150" t="str">
        <f>IF(JRF!D1848="","",IF(IFERROR(VLOOKUP(JRF!D1848,Checks!N:P,3,0),0)="A","","Inactive account in Use"))</f>
        <v/>
      </c>
      <c r="R1835" t="str">
        <f>IFERROR(IF('Journal Template'!C2247="","",IF(IFERROR(VLOOKUP('Journal Template'!C2247,Checks!N:P,3,0),0)="A","","Inactive account in Use")),"")</f>
        <v/>
      </c>
      <c r="V1835" s="150" t="str">
        <f>IF(JRF!C1848="","",IF(IFERROR(VLOOKUP(JRF!C1848,Checks!S:U,3,0),0)="A","Entry with System fund Dept",""))</f>
        <v/>
      </c>
      <c r="W1835" t="str">
        <f>IFERROR(IF('Journal Template'!D2247="","",IF(IFERROR(VLOOKUP('Journal Template'!D2247,Checks!S:U,3,0),0)="A","Entry with System fund Dept","")),"")</f>
        <v/>
      </c>
      <c r="X1835" t="s">
        <v>8960</v>
      </c>
      <c r="Y1835" t="s">
        <v>386</v>
      </c>
      <c r="Z1835" t="s">
        <v>8961</v>
      </c>
      <c r="AA1835" t="s">
        <v>5304</v>
      </c>
      <c r="AB1835" t="s">
        <v>3550</v>
      </c>
      <c r="AC1835" s="150" t="str">
        <f>IFERROR(IF(JRF!C1848="","",IF(AND(VLOOKUP(JRF!C1848,X:AA,4,0)=JRF!B1848,VLOOKUP(JRF!C1848,X:Y,2,0)="A"),"","Inactive Dept Combo Error")),"Inactive Dept Combo Error")</f>
        <v/>
      </c>
      <c r="AD1835" t="str">
        <f>IFERROR(IF('Journal Template'!D2247="","",IF(AND(VLOOKUP('Journal Template'!D2247,X:AA,4,0)='Journal Template'!A2247,VLOOKUP('Journal Template'!D2247,X:Y,2,0)="A"),"","Inactive Dept Combo Error")),"")</f>
        <v/>
      </c>
      <c r="AK1835" s="150" t="str">
        <f>IF(JRF!B1848="","",IF(JRF!B1848=IFERROR(VLOOKUP(JRF!B1848,Checks!AI:AI,1,0),0),"Entry in Branch/Satellite BU's",""))</f>
        <v/>
      </c>
      <c r="AL1835" t="str">
        <f>IFERROR(IF('Journal Template'!A2247="","",IF('Journal Template'!A2247=IFERROR(VLOOKUP('Journal Template'!A2247,Checks!AI:AI,1,0),0),"Entry in Branch/Satellite BU's","")),"")</f>
        <v/>
      </c>
      <c r="AO1835" s="171"/>
      <c r="AP1835" s="171"/>
      <c r="AQ1835" s="171"/>
      <c r="AR1835" s="171"/>
      <c r="CI1835" t="str">
        <f>IF(JRF!F1848&gt;0,"",IF(JRF!B1848="","",IF(LEFT(JRF!B1848,1)=IFERROR(VLOOKUP(LEFT(JRF!B1848,1),$CF$2:$CF$5,1,0),0),"Product Code Required",IF(JRF!C1848="","",IF(JRF!C1848=IFERROR(VLOOKUP(JRF!C1848,$CH:$CH,1,0),0),"Product Code Required","NA")))))</f>
        <v/>
      </c>
      <c r="CJ1835" t="str">
        <f>IF(JRF!AV1848&gt;0,"",IF(JRF!Q1848="","",IF(LEFT(JRF!Q1848,1)=IFERROR(VLOOKUP(LEFT(JRF!Q1848,1),$CF$2:$CF$5,1,0),0),"Product Code Required",IF(JRF!V1848="","",IF(JRF!V1848=IFERROR(VLOOKUP(JRF!V1848,$CH:$CH,1,0),0),"Product Code Required","NA")))))</f>
        <v/>
      </c>
      <c r="CK1835" t="str">
        <f>IFERROR(IF(LEN('Journal Template'!F1846)&gt;0,"",IF('Journal Template'!A1846="","",IF(LEFT('Journal Template'!A1846,1)=IFERROR(VLOOKUP(LEFT('Journal Template'!A1846,1),Checks!$CF$2:$CF$5,1,0),0),"Product Code Required",IF('Journal Template'!D1846="","",IF('Journal Template'!D1846=IFERROR(VLOOKUP('Journal Template'!D1846,Checks!$CH:$CH,1,0),0),"Product Code Required","NA"))))),"")</f>
        <v/>
      </c>
    </row>
    <row r="1836" spans="14:89">
      <c r="N1836" t="s">
        <v>8962</v>
      </c>
      <c r="O1836" t="s">
        <v>8963</v>
      </c>
      <c r="P1836" t="s">
        <v>386</v>
      </c>
      <c r="Q1836" s="150" t="str">
        <f>IF(JRF!D1849="","",IF(IFERROR(VLOOKUP(JRF!D1849,Checks!N:P,3,0),0)="A","","Inactive account in Use"))</f>
        <v/>
      </c>
      <c r="R1836" t="str">
        <f>IFERROR(IF('Journal Template'!C2248="","",IF(IFERROR(VLOOKUP('Journal Template'!C2248,Checks!N:P,3,0),0)="A","","Inactive account in Use")),"")</f>
        <v/>
      </c>
      <c r="V1836" s="150" t="str">
        <f>IF(JRF!C1849="","",IF(IFERROR(VLOOKUP(JRF!C1849,Checks!S:U,3,0),0)="A","Entry with System fund Dept",""))</f>
        <v/>
      </c>
      <c r="W1836" t="str">
        <f>IFERROR(IF('Journal Template'!D2248="","",IF(IFERROR(VLOOKUP('Journal Template'!D2248,Checks!S:U,3,0),0)="A","Entry with System fund Dept","")),"")</f>
        <v/>
      </c>
      <c r="X1836" t="s">
        <v>8964</v>
      </c>
      <c r="Y1836" t="s">
        <v>386</v>
      </c>
      <c r="Z1836" t="s">
        <v>8965</v>
      </c>
      <c r="AA1836" t="s">
        <v>3581</v>
      </c>
      <c r="AB1836" t="s">
        <v>125</v>
      </c>
      <c r="AC1836" s="150" t="str">
        <f>IFERROR(IF(JRF!C1849="","",IF(AND(VLOOKUP(JRF!C1849,X:AA,4,0)=JRF!B1849,VLOOKUP(JRF!C1849,X:Y,2,0)="A"),"","Inactive Dept Combo Error")),"Inactive Dept Combo Error")</f>
        <v/>
      </c>
      <c r="AD1836" t="str">
        <f>IFERROR(IF('Journal Template'!D2248="","",IF(AND(VLOOKUP('Journal Template'!D2248,X:AA,4,0)='Journal Template'!A2248,VLOOKUP('Journal Template'!D2248,X:Y,2,0)="A"),"","Inactive Dept Combo Error")),"")</f>
        <v/>
      </c>
      <c r="AK1836" s="150" t="str">
        <f>IF(JRF!B1849="","",IF(JRF!B1849=IFERROR(VLOOKUP(JRF!B1849,Checks!AI:AI,1,0),0),"Entry in Branch/Satellite BU's",""))</f>
        <v/>
      </c>
      <c r="AL1836" t="str">
        <f>IFERROR(IF('Journal Template'!A2248="","",IF('Journal Template'!A2248=IFERROR(VLOOKUP('Journal Template'!A2248,Checks!AI:AI,1,0),0),"Entry in Branch/Satellite BU's","")),"")</f>
        <v/>
      </c>
      <c r="AO1836" s="171"/>
      <c r="AP1836" s="171"/>
      <c r="AQ1836" s="171"/>
      <c r="AR1836" s="171"/>
      <c r="CI1836" t="str">
        <f>IF(JRF!F1849&gt;0,"",IF(JRF!B1849="","",IF(LEFT(JRF!B1849,1)=IFERROR(VLOOKUP(LEFT(JRF!B1849,1),$CF$2:$CF$5,1,0),0),"Product Code Required",IF(JRF!C1849="","",IF(JRF!C1849=IFERROR(VLOOKUP(JRF!C1849,$CH:$CH,1,0),0),"Product Code Required","NA")))))</f>
        <v/>
      </c>
      <c r="CJ1836" t="str">
        <f>IF(JRF!AV1849&gt;0,"",IF(JRF!Q1849="","",IF(LEFT(JRF!Q1849,1)=IFERROR(VLOOKUP(LEFT(JRF!Q1849,1),$CF$2:$CF$5,1,0),0),"Product Code Required",IF(JRF!V1849="","",IF(JRF!V1849=IFERROR(VLOOKUP(JRF!V1849,$CH:$CH,1,0),0),"Product Code Required","NA")))))</f>
        <v/>
      </c>
      <c r="CK1836" t="str">
        <f>IFERROR(IF(LEN('Journal Template'!F1847)&gt;0,"",IF('Journal Template'!A1847="","",IF(LEFT('Journal Template'!A1847,1)=IFERROR(VLOOKUP(LEFT('Journal Template'!A1847,1),Checks!$CF$2:$CF$5,1,0),0),"Product Code Required",IF('Journal Template'!D1847="","",IF('Journal Template'!D1847=IFERROR(VLOOKUP('Journal Template'!D1847,Checks!$CH:$CH,1,0),0),"Product Code Required","NA"))))),"")</f>
        <v/>
      </c>
    </row>
    <row r="1837" spans="14:89">
      <c r="N1837" t="s">
        <v>8966</v>
      </c>
      <c r="O1837" t="s">
        <v>8967</v>
      </c>
      <c r="P1837" t="s">
        <v>386</v>
      </c>
      <c r="Q1837" s="150" t="str">
        <f>IF(JRF!D1850="","",IF(IFERROR(VLOOKUP(JRF!D1850,Checks!N:P,3,0),0)="A","","Inactive account in Use"))</f>
        <v/>
      </c>
      <c r="R1837" t="str">
        <f>IFERROR(IF('Journal Template'!C2249="","",IF(IFERROR(VLOOKUP('Journal Template'!C2249,Checks!N:P,3,0),0)="A","","Inactive account in Use")),"")</f>
        <v/>
      </c>
      <c r="V1837" s="150" t="str">
        <f>IF(JRF!C1850="","",IF(IFERROR(VLOOKUP(JRF!C1850,Checks!S:U,3,0),0)="A","Entry with System fund Dept",""))</f>
        <v/>
      </c>
      <c r="W1837" t="str">
        <f>IFERROR(IF('Journal Template'!D2249="","",IF(IFERROR(VLOOKUP('Journal Template'!D2249,Checks!S:U,3,0),0)="A","Entry with System fund Dept","")),"")</f>
        <v/>
      </c>
      <c r="X1837" t="s">
        <v>8968</v>
      </c>
      <c r="Y1837" t="s">
        <v>386</v>
      </c>
      <c r="Z1837" t="s">
        <v>8969</v>
      </c>
      <c r="AA1837" t="s">
        <v>1493</v>
      </c>
      <c r="AB1837" t="s">
        <v>125</v>
      </c>
      <c r="AC1837" s="150" t="str">
        <f>IFERROR(IF(JRF!C1850="","",IF(AND(VLOOKUP(JRF!C1850,X:AA,4,0)=JRF!B1850,VLOOKUP(JRF!C1850,X:Y,2,0)="A"),"","Inactive Dept Combo Error")),"Inactive Dept Combo Error")</f>
        <v/>
      </c>
      <c r="AD1837" t="str">
        <f>IFERROR(IF('Journal Template'!D2249="","",IF(AND(VLOOKUP('Journal Template'!D2249,X:AA,4,0)='Journal Template'!A2249,VLOOKUP('Journal Template'!D2249,X:Y,2,0)="A"),"","Inactive Dept Combo Error")),"")</f>
        <v/>
      </c>
      <c r="AK1837" s="150" t="str">
        <f>IF(JRF!B1850="","",IF(JRF!B1850=IFERROR(VLOOKUP(JRF!B1850,Checks!AI:AI,1,0),0),"Entry in Branch/Satellite BU's",""))</f>
        <v/>
      </c>
      <c r="AL1837" t="str">
        <f>IFERROR(IF('Journal Template'!A2249="","",IF('Journal Template'!A2249=IFERROR(VLOOKUP('Journal Template'!A2249,Checks!AI:AI,1,0),0),"Entry in Branch/Satellite BU's","")),"")</f>
        <v/>
      </c>
      <c r="AO1837" s="171"/>
      <c r="AP1837" s="171"/>
      <c r="AQ1837" s="171"/>
      <c r="AR1837" s="171"/>
      <c r="CI1837" t="str">
        <f>IF(JRF!F1850&gt;0,"",IF(JRF!B1850="","",IF(LEFT(JRF!B1850,1)=IFERROR(VLOOKUP(LEFT(JRF!B1850,1),$CF$2:$CF$5,1,0),0),"Product Code Required",IF(JRF!C1850="","",IF(JRF!C1850=IFERROR(VLOOKUP(JRF!C1850,$CH:$CH,1,0),0),"Product Code Required","NA")))))</f>
        <v/>
      </c>
      <c r="CJ1837" t="str">
        <f>IF(JRF!AV1850&gt;0,"",IF(JRF!Q1850="","",IF(LEFT(JRF!Q1850,1)=IFERROR(VLOOKUP(LEFT(JRF!Q1850,1),$CF$2:$CF$5,1,0),0),"Product Code Required",IF(JRF!V1850="","",IF(JRF!V1850=IFERROR(VLOOKUP(JRF!V1850,$CH:$CH,1,0),0),"Product Code Required","NA")))))</f>
        <v/>
      </c>
      <c r="CK1837" t="str">
        <f>IFERROR(IF(LEN('Journal Template'!F1848)&gt;0,"",IF('Journal Template'!A1848="","",IF(LEFT('Journal Template'!A1848,1)=IFERROR(VLOOKUP(LEFT('Journal Template'!A1848,1),Checks!$CF$2:$CF$5,1,0),0),"Product Code Required",IF('Journal Template'!D1848="","",IF('Journal Template'!D1848=IFERROR(VLOOKUP('Journal Template'!D1848,Checks!$CH:$CH,1,0),0),"Product Code Required","NA"))))),"")</f>
        <v/>
      </c>
    </row>
    <row r="1838" spans="14:89">
      <c r="N1838" t="s">
        <v>8970</v>
      </c>
      <c r="O1838" t="s">
        <v>7065</v>
      </c>
      <c r="P1838" t="s">
        <v>386</v>
      </c>
      <c r="Q1838" s="150" t="str">
        <f>IF(JRF!D1851="","",IF(IFERROR(VLOOKUP(JRF!D1851,Checks!N:P,3,0),0)="A","","Inactive account in Use"))</f>
        <v/>
      </c>
      <c r="R1838" t="str">
        <f>IFERROR(IF('Journal Template'!C2250="","",IF(IFERROR(VLOOKUP('Journal Template'!C2250,Checks!N:P,3,0),0)="A","","Inactive account in Use")),"")</f>
        <v/>
      </c>
      <c r="V1838" s="150" t="str">
        <f>IF(JRF!C1851="","",IF(IFERROR(VLOOKUP(JRF!C1851,Checks!S:U,3,0),0)="A","Entry with System fund Dept",""))</f>
        <v/>
      </c>
      <c r="W1838" t="str">
        <f>IFERROR(IF('Journal Template'!D2250="","",IF(IFERROR(VLOOKUP('Journal Template'!D2250,Checks!S:U,3,0),0)="A","Entry with System fund Dept","")),"")</f>
        <v/>
      </c>
      <c r="X1838" t="s">
        <v>8971</v>
      </c>
      <c r="Y1838" t="s">
        <v>386</v>
      </c>
      <c r="Z1838" t="s">
        <v>8972</v>
      </c>
      <c r="AA1838" t="s">
        <v>391</v>
      </c>
      <c r="AB1838" t="s">
        <v>125</v>
      </c>
      <c r="AC1838" s="150" t="str">
        <f>IFERROR(IF(JRF!C1851="","",IF(AND(VLOOKUP(JRF!C1851,X:AA,4,0)=JRF!B1851,VLOOKUP(JRF!C1851,X:Y,2,0)="A"),"","Inactive Dept Combo Error")),"Inactive Dept Combo Error")</f>
        <v/>
      </c>
      <c r="AD1838" t="str">
        <f>IFERROR(IF('Journal Template'!D2250="","",IF(AND(VLOOKUP('Journal Template'!D2250,X:AA,4,0)='Journal Template'!A2250,VLOOKUP('Journal Template'!D2250,X:Y,2,0)="A"),"","Inactive Dept Combo Error")),"")</f>
        <v/>
      </c>
      <c r="AK1838" s="150" t="str">
        <f>IF(JRF!B1851="","",IF(JRF!B1851=IFERROR(VLOOKUP(JRF!B1851,Checks!AI:AI,1,0),0),"Entry in Branch/Satellite BU's",""))</f>
        <v/>
      </c>
      <c r="AL1838" t="str">
        <f>IFERROR(IF('Journal Template'!A2250="","",IF('Journal Template'!A2250=IFERROR(VLOOKUP('Journal Template'!A2250,Checks!AI:AI,1,0),0),"Entry in Branch/Satellite BU's","")),"")</f>
        <v/>
      </c>
      <c r="AO1838" s="171"/>
      <c r="AP1838" s="171"/>
      <c r="AQ1838" s="171"/>
      <c r="AR1838" s="171"/>
      <c r="CI1838" t="str">
        <f>IF(JRF!F1851&gt;0,"",IF(JRF!B1851="","",IF(LEFT(JRF!B1851,1)=IFERROR(VLOOKUP(LEFT(JRF!B1851,1),$CF$2:$CF$5,1,0),0),"Product Code Required",IF(JRF!C1851="","",IF(JRF!C1851=IFERROR(VLOOKUP(JRF!C1851,$CH:$CH,1,0),0),"Product Code Required","NA")))))</f>
        <v/>
      </c>
      <c r="CJ1838" t="str">
        <f>IF(JRF!AV1851&gt;0,"",IF(JRF!Q1851="","",IF(LEFT(JRF!Q1851,1)=IFERROR(VLOOKUP(LEFT(JRF!Q1851,1),$CF$2:$CF$5,1,0),0),"Product Code Required",IF(JRF!V1851="","",IF(JRF!V1851=IFERROR(VLOOKUP(JRF!V1851,$CH:$CH,1,0),0),"Product Code Required","NA")))))</f>
        <v/>
      </c>
      <c r="CK1838" t="str">
        <f>IFERROR(IF(LEN('Journal Template'!F1849)&gt;0,"",IF('Journal Template'!A1849="","",IF(LEFT('Journal Template'!A1849,1)=IFERROR(VLOOKUP(LEFT('Journal Template'!A1849,1),Checks!$CF$2:$CF$5,1,0),0),"Product Code Required",IF('Journal Template'!D1849="","",IF('Journal Template'!D1849=IFERROR(VLOOKUP('Journal Template'!D1849,Checks!$CH:$CH,1,0),0),"Product Code Required","NA"))))),"")</f>
        <v/>
      </c>
    </row>
    <row r="1839" spans="14:89">
      <c r="N1839" t="s">
        <v>8973</v>
      </c>
      <c r="O1839" t="s">
        <v>8974</v>
      </c>
      <c r="P1839" t="s">
        <v>386</v>
      </c>
      <c r="Q1839" s="150" t="str">
        <f>IF(JRF!D1852="","",IF(IFERROR(VLOOKUP(JRF!D1852,Checks!N:P,3,0),0)="A","","Inactive account in Use"))</f>
        <v/>
      </c>
      <c r="R1839" t="str">
        <f>IFERROR(IF('Journal Template'!C2251="","",IF(IFERROR(VLOOKUP('Journal Template'!C2251,Checks!N:P,3,0),0)="A","","Inactive account in Use")),"")</f>
        <v/>
      </c>
      <c r="V1839" s="150" t="str">
        <f>IF(JRF!C1852="","",IF(IFERROR(VLOOKUP(JRF!C1852,Checks!S:U,3,0),0)="A","Entry with System fund Dept",""))</f>
        <v/>
      </c>
      <c r="W1839" t="str">
        <f>IFERROR(IF('Journal Template'!D2251="","",IF(IFERROR(VLOOKUP('Journal Template'!D2251,Checks!S:U,3,0),0)="A","Entry with System fund Dept","")),"")</f>
        <v/>
      </c>
      <c r="X1839" t="s">
        <v>8975</v>
      </c>
      <c r="Y1839" t="s">
        <v>386</v>
      </c>
      <c r="Z1839" t="s">
        <v>8976</v>
      </c>
      <c r="AA1839" t="s">
        <v>3926</v>
      </c>
      <c r="AB1839" t="s">
        <v>125</v>
      </c>
      <c r="AC1839" s="150" t="str">
        <f>IFERROR(IF(JRF!C1852="","",IF(AND(VLOOKUP(JRF!C1852,X:AA,4,0)=JRF!B1852,VLOOKUP(JRF!C1852,X:Y,2,0)="A"),"","Inactive Dept Combo Error")),"Inactive Dept Combo Error")</f>
        <v/>
      </c>
      <c r="AD1839" t="str">
        <f>IFERROR(IF('Journal Template'!D2251="","",IF(AND(VLOOKUP('Journal Template'!D2251,X:AA,4,0)='Journal Template'!A2251,VLOOKUP('Journal Template'!D2251,X:Y,2,0)="A"),"","Inactive Dept Combo Error")),"")</f>
        <v/>
      </c>
      <c r="AK1839" s="150" t="str">
        <f>IF(JRF!B1852="","",IF(JRF!B1852=IFERROR(VLOOKUP(JRF!B1852,Checks!AI:AI,1,0),0),"Entry in Branch/Satellite BU's",""))</f>
        <v/>
      </c>
      <c r="AL1839" t="str">
        <f>IFERROR(IF('Journal Template'!A2251="","",IF('Journal Template'!A2251=IFERROR(VLOOKUP('Journal Template'!A2251,Checks!AI:AI,1,0),0),"Entry in Branch/Satellite BU's","")),"")</f>
        <v/>
      </c>
      <c r="AO1839" s="171"/>
      <c r="AP1839" s="171"/>
      <c r="AQ1839" s="171"/>
      <c r="AR1839" s="171"/>
      <c r="CI1839" t="str">
        <f>IF(JRF!F1852&gt;0,"",IF(JRF!B1852="","",IF(LEFT(JRF!B1852,1)=IFERROR(VLOOKUP(LEFT(JRF!B1852,1),$CF$2:$CF$5,1,0),0),"Product Code Required",IF(JRF!C1852="","",IF(JRF!C1852=IFERROR(VLOOKUP(JRF!C1852,$CH:$CH,1,0),0),"Product Code Required","NA")))))</f>
        <v/>
      </c>
      <c r="CJ1839" t="str">
        <f>IF(JRF!AV1852&gt;0,"",IF(JRF!Q1852="","",IF(LEFT(JRF!Q1852,1)=IFERROR(VLOOKUP(LEFT(JRF!Q1852,1),$CF$2:$CF$5,1,0),0),"Product Code Required",IF(JRF!V1852="","",IF(JRF!V1852=IFERROR(VLOOKUP(JRF!V1852,$CH:$CH,1,0),0),"Product Code Required","NA")))))</f>
        <v/>
      </c>
      <c r="CK1839" t="str">
        <f>IFERROR(IF(LEN('Journal Template'!F1850)&gt;0,"",IF('Journal Template'!A1850="","",IF(LEFT('Journal Template'!A1850,1)=IFERROR(VLOOKUP(LEFT('Journal Template'!A1850,1),Checks!$CF$2:$CF$5,1,0),0),"Product Code Required",IF('Journal Template'!D1850="","",IF('Journal Template'!D1850=IFERROR(VLOOKUP('Journal Template'!D1850,Checks!$CH:$CH,1,0),0),"Product Code Required","NA"))))),"")</f>
        <v/>
      </c>
    </row>
    <row r="1840" spans="14:89">
      <c r="N1840" t="s">
        <v>8977</v>
      </c>
      <c r="O1840" t="s">
        <v>8978</v>
      </c>
      <c r="P1840" t="s">
        <v>386</v>
      </c>
      <c r="Q1840" s="150" t="str">
        <f>IF(JRF!D1853="","",IF(IFERROR(VLOOKUP(JRF!D1853,Checks!N:P,3,0),0)="A","","Inactive account in Use"))</f>
        <v/>
      </c>
      <c r="R1840" t="str">
        <f>IFERROR(IF('Journal Template'!C2252="","",IF(IFERROR(VLOOKUP('Journal Template'!C2252,Checks!N:P,3,0),0)="A","","Inactive account in Use")),"")</f>
        <v/>
      </c>
      <c r="V1840" s="150" t="str">
        <f>IF(JRF!C1853="","",IF(IFERROR(VLOOKUP(JRF!C1853,Checks!S:U,3,0),0)="A","Entry with System fund Dept",""))</f>
        <v/>
      </c>
      <c r="W1840" t="str">
        <f>IFERROR(IF('Journal Template'!D2252="","",IF(IFERROR(VLOOKUP('Journal Template'!D2252,Checks!S:U,3,0),0)="A","Entry with System fund Dept","")),"")</f>
        <v/>
      </c>
      <c r="X1840" t="s">
        <v>8979</v>
      </c>
      <c r="Y1840" t="s">
        <v>386</v>
      </c>
      <c r="Z1840" t="s">
        <v>8980</v>
      </c>
      <c r="AA1840" t="s">
        <v>391</v>
      </c>
      <c r="AB1840" t="s">
        <v>125</v>
      </c>
      <c r="AC1840" s="150" t="str">
        <f>IFERROR(IF(JRF!C1853="","",IF(AND(VLOOKUP(JRF!C1853,X:AA,4,0)=JRF!B1853,VLOOKUP(JRF!C1853,X:Y,2,0)="A"),"","Inactive Dept Combo Error")),"Inactive Dept Combo Error")</f>
        <v/>
      </c>
      <c r="AD1840" t="str">
        <f>IFERROR(IF('Journal Template'!D2252="","",IF(AND(VLOOKUP('Journal Template'!D2252,X:AA,4,0)='Journal Template'!A2252,VLOOKUP('Journal Template'!D2252,X:Y,2,0)="A"),"","Inactive Dept Combo Error")),"")</f>
        <v/>
      </c>
      <c r="AK1840" s="150" t="str">
        <f>IF(JRF!B1853="","",IF(JRF!B1853=IFERROR(VLOOKUP(JRF!B1853,Checks!AI:AI,1,0),0),"Entry in Branch/Satellite BU's",""))</f>
        <v/>
      </c>
      <c r="AL1840" t="str">
        <f>IFERROR(IF('Journal Template'!A2252="","",IF('Journal Template'!A2252=IFERROR(VLOOKUP('Journal Template'!A2252,Checks!AI:AI,1,0),0),"Entry in Branch/Satellite BU's","")),"")</f>
        <v/>
      </c>
      <c r="AO1840" s="171"/>
      <c r="AP1840" s="171"/>
      <c r="AQ1840" s="171"/>
      <c r="AR1840" s="171"/>
      <c r="CI1840" t="str">
        <f>IF(JRF!F1853&gt;0,"",IF(JRF!B1853="","",IF(LEFT(JRF!B1853,1)=IFERROR(VLOOKUP(LEFT(JRF!B1853,1),$CF$2:$CF$5,1,0),0),"Product Code Required",IF(JRF!C1853="","",IF(JRF!C1853=IFERROR(VLOOKUP(JRF!C1853,$CH:$CH,1,0),0),"Product Code Required","NA")))))</f>
        <v/>
      </c>
      <c r="CJ1840" t="str">
        <f>IF(JRF!AV1853&gt;0,"",IF(JRF!Q1853="","",IF(LEFT(JRF!Q1853,1)=IFERROR(VLOOKUP(LEFT(JRF!Q1853,1),$CF$2:$CF$5,1,0),0),"Product Code Required",IF(JRF!V1853="","",IF(JRF!V1853=IFERROR(VLOOKUP(JRF!V1853,$CH:$CH,1,0),0),"Product Code Required","NA")))))</f>
        <v/>
      </c>
      <c r="CK1840" t="str">
        <f>IFERROR(IF(LEN('Journal Template'!F1851)&gt;0,"",IF('Journal Template'!A1851="","",IF(LEFT('Journal Template'!A1851,1)=IFERROR(VLOOKUP(LEFT('Journal Template'!A1851,1),Checks!$CF$2:$CF$5,1,0),0),"Product Code Required",IF('Journal Template'!D1851="","",IF('Journal Template'!D1851=IFERROR(VLOOKUP('Journal Template'!D1851,Checks!$CH:$CH,1,0),0),"Product Code Required","NA"))))),"")</f>
        <v/>
      </c>
    </row>
    <row r="1841" spans="14:89">
      <c r="N1841" t="s">
        <v>8981</v>
      </c>
      <c r="O1841" t="s">
        <v>8982</v>
      </c>
      <c r="P1841" t="s">
        <v>386</v>
      </c>
      <c r="Q1841" s="150" t="str">
        <f>IF(JRF!D1854="","",IF(IFERROR(VLOOKUP(JRF!D1854,Checks!N:P,3,0),0)="A","","Inactive account in Use"))</f>
        <v/>
      </c>
      <c r="R1841" t="str">
        <f>IFERROR(IF('Journal Template'!C2253="","",IF(IFERROR(VLOOKUP('Journal Template'!C2253,Checks!N:P,3,0),0)="A","","Inactive account in Use")),"")</f>
        <v/>
      </c>
      <c r="V1841" s="150" t="str">
        <f>IF(JRF!C1854="","",IF(IFERROR(VLOOKUP(JRF!C1854,Checks!S:U,3,0),0)="A","Entry with System fund Dept",""))</f>
        <v/>
      </c>
      <c r="W1841" t="str">
        <f>IFERROR(IF('Journal Template'!D2253="","",IF(IFERROR(VLOOKUP('Journal Template'!D2253,Checks!S:U,3,0),0)="A","Entry with System fund Dept","")),"")</f>
        <v/>
      </c>
      <c r="X1841" t="s">
        <v>8983</v>
      </c>
      <c r="Y1841" t="s">
        <v>386</v>
      </c>
      <c r="Z1841" t="s">
        <v>8984</v>
      </c>
      <c r="AA1841" t="s">
        <v>391</v>
      </c>
      <c r="AB1841" t="s">
        <v>125</v>
      </c>
      <c r="AC1841" s="150" t="str">
        <f>IFERROR(IF(JRF!C1854="","",IF(AND(VLOOKUP(JRF!C1854,X:AA,4,0)=JRF!B1854,VLOOKUP(JRF!C1854,X:Y,2,0)="A"),"","Inactive Dept Combo Error")),"Inactive Dept Combo Error")</f>
        <v/>
      </c>
      <c r="AD1841" t="str">
        <f>IFERROR(IF('Journal Template'!D2253="","",IF(AND(VLOOKUP('Journal Template'!D2253,X:AA,4,0)='Journal Template'!A2253,VLOOKUP('Journal Template'!D2253,X:Y,2,0)="A"),"","Inactive Dept Combo Error")),"")</f>
        <v/>
      </c>
      <c r="AK1841" s="150" t="str">
        <f>IF(JRF!B1854="","",IF(JRF!B1854=IFERROR(VLOOKUP(JRF!B1854,Checks!AI:AI,1,0),0),"Entry in Branch/Satellite BU's",""))</f>
        <v/>
      </c>
      <c r="AL1841" t="str">
        <f>IFERROR(IF('Journal Template'!A2253="","",IF('Journal Template'!A2253=IFERROR(VLOOKUP('Journal Template'!A2253,Checks!AI:AI,1,0),0),"Entry in Branch/Satellite BU's","")),"")</f>
        <v/>
      </c>
      <c r="AO1841" s="171"/>
      <c r="AP1841" s="171"/>
      <c r="AQ1841" s="171"/>
      <c r="AR1841" s="171"/>
      <c r="CI1841" t="str">
        <f>IF(JRF!F1854&gt;0,"",IF(JRF!B1854="","",IF(LEFT(JRF!B1854,1)=IFERROR(VLOOKUP(LEFT(JRF!B1854,1),$CF$2:$CF$5,1,0),0),"Product Code Required",IF(JRF!C1854="","",IF(JRF!C1854=IFERROR(VLOOKUP(JRF!C1854,$CH:$CH,1,0),0),"Product Code Required","NA")))))</f>
        <v/>
      </c>
      <c r="CJ1841" t="str">
        <f>IF(JRF!AV1854&gt;0,"",IF(JRF!Q1854="","",IF(LEFT(JRF!Q1854,1)=IFERROR(VLOOKUP(LEFT(JRF!Q1854,1),$CF$2:$CF$5,1,0),0),"Product Code Required",IF(JRF!V1854="","",IF(JRF!V1854=IFERROR(VLOOKUP(JRF!V1854,$CH:$CH,1,0),0),"Product Code Required","NA")))))</f>
        <v/>
      </c>
      <c r="CK1841" t="str">
        <f>IFERROR(IF(LEN('Journal Template'!F1852)&gt;0,"",IF('Journal Template'!A1852="","",IF(LEFT('Journal Template'!A1852,1)=IFERROR(VLOOKUP(LEFT('Journal Template'!A1852,1),Checks!$CF$2:$CF$5,1,0),0),"Product Code Required",IF('Journal Template'!D1852="","",IF('Journal Template'!D1852=IFERROR(VLOOKUP('Journal Template'!D1852,Checks!$CH:$CH,1,0),0),"Product Code Required","NA"))))),"")</f>
        <v/>
      </c>
    </row>
    <row r="1842" spans="14:89">
      <c r="N1842" t="s">
        <v>8985</v>
      </c>
      <c r="O1842" t="s">
        <v>8986</v>
      </c>
      <c r="P1842" t="s">
        <v>386</v>
      </c>
      <c r="Q1842" s="150" t="str">
        <f>IF(JRF!D1855="","",IF(IFERROR(VLOOKUP(JRF!D1855,Checks!N:P,3,0),0)="A","","Inactive account in Use"))</f>
        <v/>
      </c>
      <c r="R1842" t="str">
        <f>IFERROR(IF('Journal Template'!C2254="","",IF(IFERROR(VLOOKUP('Journal Template'!C2254,Checks!N:P,3,0),0)="A","","Inactive account in Use")),"")</f>
        <v/>
      </c>
      <c r="V1842" s="150" t="str">
        <f>IF(JRF!C1855="","",IF(IFERROR(VLOOKUP(JRF!C1855,Checks!S:U,3,0),0)="A","Entry with System fund Dept",""))</f>
        <v/>
      </c>
      <c r="W1842" t="str">
        <f>IFERROR(IF('Journal Template'!D2254="","",IF(IFERROR(VLOOKUP('Journal Template'!D2254,Checks!S:U,3,0),0)="A","Entry with System fund Dept","")),"")</f>
        <v/>
      </c>
      <c r="X1842" t="s">
        <v>8987</v>
      </c>
      <c r="Y1842" t="s">
        <v>386</v>
      </c>
      <c r="Z1842" t="s">
        <v>8988</v>
      </c>
      <c r="AA1842" t="s">
        <v>391</v>
      </c>
      <c r="AB1842" t="s">
        <v>125</v>
      </c>
      <c r="AC1842" s="150" t="str">
        <f>IFERROR(IF(JRF!C1855="","",IF(AND(VLOOKUP(JRF!C1855,X:AA,4,0)=JRF!B1855,VLOOKUP(JRF!C1855,X:Y,2,0)="A"),"","Inactive Dept Combo Error")),"Inactive Dept Combo Error")</f>
        <v/>
      </c>
      <c r="AD1842" t="str">
        <f>IFERROR(IF('Journal Template'!D2254="","",IF(AND(VLOOKUP('Journal Template'!D2254,X:AA,4,0)='Journal Template'!A2254,VLOOKUP('Journal Template'!D2254,X:Y,2,0)="A"),"","Inactive Dept Combo Error")),"")</f>
        <v/>
      </c>
      <c r="AK1842" s="150" t="str">
        <f>IF(JRF!B1855="","",IF(JRF!B1855=IFERROR(VLOOKUP(JRF!B1855,Checks!AI:AI,1,0),0),"Entry in Branch/Satellite BU's",""))</f>
        <v/>
      </c>
      <c r="AL1842" t="str">
        <f>IFERROR(IF('Journal Template'!A2254="","",IF('Journal Template'!A2254=IFERROR(VLOOKUP('Journal Template'!A2254,Checks!AI:AI,1,0),0),"Entry in Branch/Satellite BU's","")),"")</f>
        <v/>
      </c>
      <c r="AO1842" s="171"/>
      <c r="AP1842" s="171"/>
      <c r="AQ1842" s="171"/>
      <c r="AR1842" s="171"/>
      <c r="CI1842" t="str">
        <f>IF(JRF!F1855&gt;0,"",IF(JRF!B1855="","",IF(LEFT(JRF!B1855,1)=IFERROR(VLOOKUP(LEFT(JRF!B1855,1),$CF$2:$CF$5,1,0),0),"Product Code Required",IF(JRF!C1855="","",IF(JRF!C1855=IFERROR(VLOOKUP(JRF!C1855,$CH:$CH,1,0),0),"Product Code Required","NA")))))</f>
        <v/>
      </c>
      <c r="CJ1842" t="str">
        <f>IF(JRF!AV1855&gt;0,"",IF(JRF!Q1855="","",IF(LEFT(JRF!Q1855,1)=IFERROR(VLOOKUP(LEFT(JRF!Q1855,1),$CF$2:$CF$5,1,0),0),"Product Code Required",IF(JRF!V1855="","",IF(JRF!V1855=IFERROR(VLOOKUP(JRF!V1855,$CH:$CH,1,0),0),"Product Code Required","NA")))))</f>
        <v/>
      </c>
      <c r="CK1842" t="str">
        <f>IFERROR(IF(LEN('Journal Template'!F1853)&gt;0,"",IF('Journal Template'!A1853="","",IF(LEFT('Journal Template'!A1853,1)=IFERROR(VLOOKUP(LEFT('Journal Template'!A1853,1),Checks!$CF$2:$CF$5,1,0),0),"Product Code Required",IF('Journal Template'!D1853="","",IF('Journal Template'!D1853=IFERROR(VLOOKUP('Journal Template'!D1853,Checks!$CH:$CH,1,0),0),"Product Code Required","NA"))))),"")</f>
        <v/>
      </c>
    </row>
    <row r="1843" spans="14:89">
      <c r="N1843" t="s">
        <v>8989</v>
      </c>
      <c r="O1843" t="s">
        <v>8990</v>
      </c>
      <c r="P1843" t="s">
        <v>386</v>
      </c>
      <c r="Q1843" s="150" t="str">
        <f>IF(JRF!D1856="","",IF(IFERROR(VLOOKUP(JRF!D1856,Checks!N:P,3,0),0)="A","","Inactive account in Use"))</f>
        <v/>
      </c>
      <c r="R1843" t="str">
        <f>IFERROR(IF('Journal Template'!C2255="","",IF(IFERROR(VLOOKUP('Journal Template'!C2255,Checks!N:P,3,0),0)="A","","Inactive account in Use")),"")</f>
        <v/>
      </c>
      <c r="V1843" s="150" t="str">
        <f>IF(JRF!C1856="","",IF(IFERROR(VLOOKUP(JRF!C1856,Checks!S:U,3,0),0)="A","Entry with System fund Dept",""))</f>
        <v/>
      </c>
      <c r="W1843" t="str">
        <f>IFERROR(IF('Journal Template'!D2255="","",IF(IFERROR(VLOOKUP('Journal Template'!D2255,Checks!S:U,3,0),0)="A","Entry with System fund Dept","")),"")</f>
        <v/>
      </c>
      <c r="X1843" t="s">
        <v>8991</v>
      </c>
      <c r="Y1843" t="s">
        <v>386</v>
      </c>
      <c r="Z1843" t="s">
        <v>8992</v>
      </c>
      <c r="AA1843" t="s">
        <v>391</v>
      </c>
      <c r="AB1843" t="s">
        <v>125</v>
      </c>
      <c r="AC1843" s="150" t="str">
        <f>IFERROR(IF(JRF!C1856="","",IF(AND(VLOOKUP(JRF!C1856,X:AA,4,0)=JRF!B1856,VLOOKUP(JRF!C1856,X:Y,2,0)="A"),"","Inactive Dept Combo Error")),"Inactive Dept Combo Error")</f>
        <v/>
      </c>
      <c r="AD1843" t="str">
        <f>IFERROR(IF('Journal Template'!D2255="","",IF(AND(VLOOKUP('Journal Template'!D2255,X:AA,4,0)='Journal Template'!A2255,VLOOKUP('Journal Template'!D2255,X:Y,2,0)="A"),"","Inactive Dept Combo Error")),"")</f>
        <v/>
      </c>
      <c r="AK1843" s="150" t="str">
        <f>IF(JRF!B1856="","",IF(JRF!B1856=IFERROR(VLOOKUP(JRF!B1856,Checks!AI:AI,1,0),0),"Entry in Branch/Satellite BU's",""))</f>
        <v/>
      </c>
      <c r="AL1843" t="str">
        <f>IFERROR(IF('Journal Template'!A2255="","",IF('Journal Template'!A2255=IFERROR(VLOOKUP('Journal Template'!A2255,Checks!AI:AI,1,0),0),"Entry in Branch/Satellite BU's","")),"")</f>
        <v/>
      </c>
      <c r="AO1843" s="171"/>
      <c r="AP1843" s="171"/>
      <c r="AQ1843" s="171"/>
      <c r="AR1843" s="171"/>
      <c r="CI1843" t="str">
        <f>IF(JRF!F1856&gt;0,"",IF(JRF!B1856="","",IF(LEFT(JRF!B1856,1)=IFERROR(VLOOKUP(LEFT(JRF!B1856,1),$CF$2:$CF$5,1,0),0),"Product Code Required",IF(JRF!C1856="","",IF(JRF!C1856=IFERROR(VLOOKUP(JRF!C1856,$CH:$CH,1,0),0),"Product Code Required","NA")))))</f>
        <v/>
      </c>
      <c r="CJ1843" t="str">
        <f>IF(JRF!AV1856&gt;0,"",IF(JRF!Q1856="","",IF(LEFT(JRF!Q1856,1)=IFERROR(VLOOKUP(LEFT(JRF!Q1856,1),$CF$2:$CF$5,1,0),0),"Product Code Required",IF(JRF!V1856="","",IF(JRF!V1856=IFERROR(VLOOKUP(JRF!V1856,$CH:$CH,1,0),0),"Product Code Required","NA")))))</f>
        <v/>
      </c>
      <c r="CK1843" t="str">
        <f>IFERROR(IF(LEN('Journal Template'!F1854)&gt;0,"",IF('Journal Template'!A1854="","",IF(LEFT('Journal Template'!A1854,1)=IFERROR(VLOOKUP(LEFT('Journal Template'!A1854,1),Checks!$CF$2:$CF$5,1,0),0),"Product Code Required",IF('Journal Template'!D1854="","",IF('Journal Template'!D1854=IFERROR(VLOOKUP('Journal Template'!D1854,Checks!$CH:$CH,1,0),0),"Product Code Required","NA"))))),"")</f>
        <v/>
      </c>
    </row>
    <row r="1844" spans="14:89">
      <c r="N1844" t="s">
        <v>8993</v>
      </c>
      <c r="O1844" t="s">
        <v>8994</v>
      </c>
      <c r="P1844" t="s">
        <v>386</v>
      </c>
      <c r="Q1844" s="150" t="str">
        <f>IF(JRF!D1857="","",IF(IFERROR(VLOOKUP(JRF!D1857,Checks!N:P,3,0),0)="A","","Inactive account in Use"))</f>
        <v/>
      </c>
      <c r="R1844" t="str">
        <f>IFERROR(IF('Journal Template'!C2256="","",IF(IFERROR(VLOOKUP('Journal Template'!C2256,Checks!N:P,3,0),0)="A","","Inactive account in Use")),"")</f>
        <v/>
      </c>
      <c r="V1844" s="150" t="str">
        <f>IF(JRF!C1857="","",IF(IFERROR(VLOOKUP(JRF!C1857,Checks!S:U,3,0),0)="A","Entry with System fund Dept",""))</f>
        <v/>
      </c>
      <c r="W1844" t="str">
        <f>IFERROR(IF('Journal Template'!D2256="","",IF(IFERROR(VLOOKUP('Journal Template'!D2256,Checks!S:U,3,0),0)="A","Entry with System fund Dept","")),"")</f>
        <v/>
      </c>
      <c r="X1844" t="s">
        <v>8995</v>
      </c>
      <c r="Y1844" t="s">
        <v>386</v>
      </c>
      <c r="Z1844" t="s">
        <v>8996</v>
      </c>
      <c r="AA1844" t="s">
        <v>391</v>
      </c>
      <c r="AB1844" t="s">
        <v>125</v>
      </c>
      <c r="AC1844" s="150" t="str">
        <f>IFERROR(IF(JRF!C1857="","",IF(AND(VLOOKUP(JRF!C1857,X:AA,4,0)=JRF!B1857,VLOOKUP(JRF!C1857,X:Y,2,0)="A"),"","Inactive Dept Combo Error")),"Inactive Dept Combo Error")</f>
        <v/>
      </c>
      <c r="AD1844" t="str">
        <f>IFERROR(IF('Journal Template'!D2256="","",IF(AND(VLOOKUP('Journal Template'!D2256,X:AA,4,0)='Journal Template'!A2256,VLOOKUP('Journal Template'!D2256,X:Y,2,0)="A"),"","Inactive Dept Combo Error")),"")</f>
        <v/>
      </c>
      <c r="AK1844" s="150" t="str">
        <f>IF(JRF!B1857="","",IF(JRF!B1857=IFERROR(VLOOKUP(JRF!B1857,Checks!AI:AI,1,0),0),"Entry in Branch/Satellite BU's",""))</f>
        <v/>
      </c>
      <c r="AL1844" t="str">
        <f>IFERROR(IF('Journal Template'!A2256="","",IF('Journal Template'!A2256=IFERROR(VLOOKUP('Journal Template'!A2256,Checks!AI:AI,1,0),0),"Entry in Branch/Satellite BU's","")),"")</f>
        <v/>
      </c>
      <c r="AO1844" s="171"/>
      <c r="AP1844" s="171"/>
      <c r="AQ1844" s="171"/>
      <c r="AR1844" s="171"/>
      <c r="CI1844" t="str">
        <f>IF(JRF!F1857&gt;0,"",IF(JRF!B1857="","",IF(LEFT(JRF!B1857,1)=IFERROR(VLOOKUP(LEFT(JRF!B1857,1),$CF$2:$CF$5,1,0),0),"Product Code Required",IF(JRF!C1857="","",IF(JRF!C1857=IFERROR(VLOOKUP(JRF!C1857,$CH:$CH,1,0),0),"Product Code Required","NA")))))</f>
        <v/>
      </c>
      <c r="CJ1844" t="str">
        <f>IF(JRF!AV1857&gt;0,"",IF(JRF!Q1857="","",IF(LEFT(JRF!Q1857,1)=IFERROR(VLOOKUP(LEFT(JRF!Q1857,1),$CF$2:$CF$5,1,0),0),"Product Code Required",IF(JRF!V1857="","",IF(JRF!V1857=IFERROR(VLOOKUP(JRF!V1857,$CH:$CH,1,0),0),"Product Code Required","NA")))))</f>
        <v/>
      </c>
      <c r="CK1844" t="str">
        <f>IFERROR(IF(LEN('Journal Template'!F1855)&gt;0,"",IF('Journal Template'!A1855="","",IF(LEFT('Journal Template'!A1855,1)=IFERROR(VLOOKUP(LEFT('Journal Template'!A1855,1),Checks!$CF$2:$CF$5,1,0),0),"Product Code Required",IF('Journal Template'!D1855="","",IF('Journal Template'!D1855=IFERROR(VLOOKUP('Journal Template'!D1855,Checks!$CH:$CH,1,0),0),"Product Code Required","NA"))))),"")</f>
        <v/>
      </c>
    </row>
    <row r="1845" spans="14:89">
      <c r="N1845" t="s">
        <v>8997</v>
      </c>
      <c r="O1845" t="s">
        <v>8998</v>
      </c>
      <c r="P1845" t="s">
        <v>386</v>
      </c>
      <c r="Q1845" s="150" t="str">
        <f>IF(JRF!D1858="","",IF(IFERROR(VLOOKUP(JRF!D1858,Checks!N:P,3,0),0)="A","","Inactive account in Use"))</f>
        <v/>
      </c>
      <c r="R1845" t="str">
        <f>IFERROR(IF('Journal Template'!C2257="","",IF(IFERROR(VLOOKUP('Journal Template'!C2257,Checks!N:P,3,0),0)="A","","Inactive account in Use")),"")</f>
        <v/>
      </c>
      <c r="V1845" s="150" t="str">
        <f>IF(JRF!C1858="","",IF(IFERROR(VLOOKUP(JRF!C1858,Checks!S:U,3,0),0)="A","Entry with System fund Dept",""))</f>
        <v/>
      </c>
      <c r="W1845" t="str">
        <f>IFERROR(IF('Journal Template'!D2257="","",IF(IFERROR(VLOOKUP('Journal Template'!D2257,Checks!S:U,3,0),0)="A","Entry with System fund Dept","")),"")</f>
        <v/>
      </c>
      <c r="X1845" t="s">
        <v>8999</v>
      </c>
      <c r="Y1845" t="s">
        <v>389</v>
      </c>
      <c r="Z1845" t="s">
        <v>9000</v>
      </c>
      <c r="AA1845" t="s">
        <v>391</v>
      </c>
      <c r="AB1845" t="s">
        <v>125</v>
      </c>
      <c r="AC1845" s="150" t="str">
        <f>IFERROR(IF(JRF!C1858="","",IF(AND(VLOOKUP(JRF!C1858,X:AA,4,0)=JRF!B1858,VLOOKUP(JRF!C1858,X:Y,2,0)="A"),"","Inactive Dept Combo Error")),"Inactive Dept Combo Error")</f>
        <v/>
      </c>
      <c r="AD1845" t="str">
        <f>IFERROR(IF('Journal Template'!D2257="","",IF(AND(VLOOKUP('Journal Template'!D2257,X:AA,4,0)='Journal Template'!A2257,VLOOKUP('Journal Template'!D2257,X:Y,2,0)="A"),"","Inactive Dept Combo Error")),"")</f>
        <v/>
      </c>
      <c r="AK1845" s="150" t="str">
        <f>IF(JRF!B1858="","",IF(JRF!B1858=IFERROR(VLOOKUP(JRF!B1858,Checks!AI:AI,1,0),0),"Entry in Branch/Satellite BU's",""))</f>
        <v/>
      </c>
      <c r="AL1845" t="str">
        <f>IFERROR(IF('Journal Template'!A2257="","",IF('Journal Template'!A2257=IFERROR(VLOOKUP('Journal Template'!A2257,Checks!AI:AI,1,0),0),"Entry in Branch/Satellite BU's","")),"")</f>
        <v/>
      </c>
      <c r="AO1845" s="171"/>
      <c r="AP1845" s="171"/>
      <c r="AQ1845" s="171"/>
      <c r="AR1845" s="171"/>
      <c r="CI1845" t="str">
        <f>IF(JRF!F1858&gt;0,"",IF(JRF!B1858="","",IF(LEFT(JRF!B1858,1)=IFERROR(VLOOKUP(LEFT(JRF!B1858,1),$CF$2:$CF$5,1,0),0),"Product Code Required",IF(JRF!C1858="","",IF(JRF!C1858=IFERROR(VLOOKUP(JRF!C1858,$CH:$CH,1,0),0),"Product Code Required","NA")))))</f>
        <v/>
      </c>
      <c r="CJ1845" t="str">
        <f>IF(JRF!AV1858&gt;0,"",IF(JRF!Q1858="","",IF(LEFT(JRF!Q1858,1)=IFERROR(VLOOKUP(LEFT(JRF!Q1858,1),$CF$2:$CF$5,1,0),0),"Product Code Required",IF(JRF!V1858="","",IF(JRF!V1858=IFERROR(VLOOKUP(JRF!V1858,$CH:$CH,1,0),0),"Product Code Required","NA")))))</f>
        <v/>
      </c>
      <c r="CK1845" t="str">
        <f>IFERROR(IF(LEN('Journal Template'!F1856)&gt;0,"",IF('Journal Template'!A1856="","",IF(LEFT('Journal Template'!A1856,1)=IFERROR(VLOOKUP(LEFT('Journal Template'!A1856,1),Checks!$CF$2:$CF$5,1,0),0),"Product Code Required",IF('Journal Template'!D1856="","",IF('Journal Template'!D1856=IFERROR(VLOOKUP('Journal Template'!D1856,Checks!$CH:$CH,1,0),0),"Product Code Required","NA"))))),"")</f>
        <v/>
      </c>
    </row>
    <row r="1846" spans="14:89">
      <c r="N1846" t="s">
        <v>9001</v>
      </c>
      <c r="O1846" t="s">
        <v>9002</v>
      </c>
      <c r="P1846" t="s">
        <v>386</v>
      </c>
      <c r="Q1846" s="150" t="str">
        <f>IF(JRF!D1859="","",IF(IFERROR(VLOOKUP(JRF!D1859,Checks!N:P,3,0),0)="A","","Inactive account in Use"))</f>
        <v/>
      </c>
      <c r="R1846" t="str">
        <f>IFERROR(IF('Journal Template'!C2258="","",IF(IFERROR(VLOOKUP('Journal Template'!C2258,Checks!N:P,3,0),0)="A","","Inactive account in Use")),"")</f>
        <v/>
      </c>
      <c r="V1846" s="150" t="str">
        <f>IF(JRF!C1859="","",IF(IFERROR(VLOOKUP(JRF!C1859,Checks!S:U,3,0),0)="A","Entry with System fund Dept",""))</f>
        <v/>
      </c>
      <c r="W1846" t="str">
        <f>IFERROR(IF('Journal Template'!D2258="","",IF(IFERROR(VLOOKUP('Journal Template'!D2258,Checks!S:U,3,0),0)="A","Entry with System fund Dept","")),"")</f>
        <v/>
      </c>
      <c r="X1846" t="s">
        <v>8999</v>
      </c>
      <c r="Y1846" t="s">
        <v>389</v>
      </c>
      <c r="Z1846" t="s">
        <v>9000</v>
      </c>
      <c r="AA1846" t="s">
        <v>814</v>
      </c>
      <c r="AB1846" t="s">
        <v>125</v>
      </c>
      <c r="AC1846" s="150" t="str">
        <f>IFERROR(IF(JRF!C1859="","",IF(AND(VLOOKUP(JRF!C1859,X:AA,4,0)=JRF!B1859,VLOOKUP(JRF!C1859,X:Y,2,0)="A"),"","Inactive Dept Combo Error")),"Inactive Dept Combo Error")</f>
        <v/>
      </c>
      <c r="AD1846" t="str">
        <f>IFERROR(IF('Journal Template'!D2258="","",IF(AND(VLOOKUP('Journal Template'!D2258,X:AA,4,0)='Journal Template'!A2258,VLOOKUP('Journal Template'!D2258,X:Y,2,0)="A"),"","Inactive Dept Combo Error")),"")</f>
        <v/>
      </c>
      <c r="AK1846" s="150" t="str">
        <f>IF(JRF!B1859="","",IF(JRF!B1859=IFERROR(VLOOKUP(JRF!B1859,Checks!AI:AI,1,0),0),"Entry in Branch/Satellite BU's",""))</f>
        <v/>
      </c>
      <c r="AL1846" t="str">
        <f>IFERROR(IF('Journal Template'!A2258="","",IF('Journal Template'!A2258=IFERROR(VLOOKUP('Journal Template'!A2258,Checks!AI:AI,1,0),0),"Entry in Branch/Satellite BU's","")),"")</f>
        <v/>
      </c>
      <c r="AO1846" s="171"/>
      <c r="AP1846" s="171"/>
      <c r="AQ1846" s="171"/>
      <c r="AR1846" s="171"/>
      <c r="CI1846" t="str">
        <f>IF(JRF!F1859&gt;0,"",IF(JRF!B1859="","",IF(LEFT(JRF!B1859,1)=IFERROR(VLOOKUP(LEFT(JRF!B1859,1),$CF$2:$CF$5,1,0),0),"Product Code Required",IF(JRF!C1859="","",IF(JRF!C1859=IFERROR(VLOOKUP(JRF!C1859,$CH:$CH,1,0),0),"Product Code Required","NA")))))</f>
        <v/>
      </c>
      <c r="CJ1846" t="str">
        <f>IF(JRF!AV1859&gt;0,"",IF(JRF!Q1859="","",IF(LEFT(JRF!Q1859,1)=IFERROR(VLOOKUP(LEFT(JRF!Q1859,1),$CF$2:$CF$5,1,0),0),"Product Code Required",IF(JRF!V1859="","",IF(JRF!V1859=IFERROR(VLOOKUP(JRF!V1859,$CH:$CH,1,0),0),"Product Code Required","NA")))))</f>
        <v/>
      </c>
      <c r="CK1846" t="str">
        <f>IFERROR(IF(LEN('Journal Template'!F1857)&gt;0,"",IF('Journal Template'!A1857="","",IF(LEFT('Journal Template'!A1857,1)=IFERROR(VLOOKUP(LEFT('Journal Template'!A1857,1),Checks!$CF$2:$CF$5,1,0),0),"Product Code Required",IF('Journal Template'!D1857="","",IF('Journal Template'!D1857=IFERROR(VLOOKUP('Journal Template'!D1857,Checks!$CH:$CH,1,0),0),"Product Code Required","NA"))))),"")</f>
        <v/>
      </c>
    </row>
    <row r="1847" spans="14:89">
      <c r="N1847" t="s">
        <v>9003</v>
      </c>
      <c r="O1847" t="s">
        <v>9004</v>
      </c>
      <c r="P1847" t="s">
        <v>386</v>
      </c>
      <c r="Q1847" s="150" t="str">
        <f>IF(JRF!D1860="","",IF(IFERROR(VLOOKUP(JRF!D1860,Checks!N:P,3,0),0)="A","","Inactive account in Use"))</f>
        <v/>
      </c>
      <c r="R1847" t="str">
        <f>IFERROR(IF('Journal Template'!C2259="","",IF(IFERROR(VLOOKUP('Journal Template'!C2259,Checks!N:P,3,0),0)="A","","Inactive account in Use")),"")</f>
        <v/>
      </c>
      <c r="V1847" s="150" t="str">
        <f>IF(JRF!C1860="","",IF(IFERROR(VLOOKUP(JRF!C1860,Checks!S:U,3,0),0)="A","Entry with System fund Dept",""))</f>
        <v/>
      </c>
      <c r="W1847" t="str">
        <f>IFERROR(IF('Journal Template'!D2259="","",IF(IFERROR(VLOOKUP('Journal Template'!D2259,Checks!S:U,3,0),0)="A","Entry with System fund Dept","")),"")</f>
        <v/>
      </c>
      <c r="X1847" t="s">
        <v>8999</v>
      </c>
      <c r="Y1847" t="s">
        <v>389</v>
      </c>
      <c r="Z1847" t="s">
        <v>9000</v>
      </c>
      <c r="AA1847" t="s">
        <v>9005</v>
      </c>
      <c r="AB1847" t="s">
        <v>125</v>
      </c>
      <c r="AC1847" s="150" t="str">
        <f>IFERROR(IF(JRF!C1860="","",IF(AND(VLOOKUP(JRF!C1860,X:AA,4,0)=JRF!B1860,VLOOKUP(JRF!C1860,X:Y,2,0)="A"),"","Inactive Dept Combo Error")),"Inactive Dept Combo Error")</f>
        <v/>
      </c>
      <c r="AD1847" t="str">
        <f>IFERROR(IF('Journal Template'!D2259="","",IF(AND(VLOOKUP('Journal Template'!D2259,X:AA,4,0)='Journal Template'!A2259,VLOOKUP('Journal Template'!D2259,X:Y,2,0)="A"),"","Inactive Dept Combo Error")),"")</f>
        <v/>
      </c>
      <c r="AK1847" s="150" t="str">
        <f>IF(JRF!B1860="","",IF(JRF!B1860=IFERROR(VLOOKUP(JRF!B1860,Checks!AI:AI,1,0),0),"Entry in Branch/Satellite BU's",""))</f>
        <v/>
      </c>
      <c r="AL1847" t="str">
        <f>IFERROR(IF('Journal Template'!A2259="","",IF('Journal Template'!A2259=IFERROR(VLOOKUP('Journal Template'!A2259,Checks!AI:AI,1,0),0),"Entry in Branch/Satellite BU's","")),"")</f>
        <v/>
      </c>
      <c r="AO1847" s="171"/>
      <c r="AP1847" s="171"/>
      <c r="AQ1847" s="171"/>
      <c r="AR1847" s="171"/>
      <c r="CI1847" t="str">
        <f>IF(JRF!F1860&gt;0,"",IF(JRF!B1860="","",IF(LEFT(JRF!B1860,1)=IFERROR(VLOOKUP(LEFT(JRF!B1860,1),$CF$2:$CF$5,1,0),0),"Product Code Required",IF(JRF!C1860="","",IF(JRF!C1860=IFERROR(VLOOKUP(JRF!C1860,$CH:$CH,1,0),0),"Product Code Required","NA")))))</f>
        <v/>
      </c>
      <c r="CJ1847" t="str">
        <f>IF(JRF!AV1860&gt;0,"",IF(JRF!Q1860="","",IF(LEFT(JRF!Q1860,1)=IFERROR(VLOOKUP(LEFT(JRF!Q1860,1),$CF$2:$CF$5,1,0),0),"Product Code Required",IF(JRF!V1860="","",IF(JRF!V1860=IFERROR(VLOOKUP(JRF!V1860,$CH:$CH,1,0),0),"Product Code Required","NA")))))</f>
        <v/>
      </c>
      <c r="CK1847" t="str">
        <f>IFERROR(IF(LEN('Journal Template'!F1858)&gt;0,"",IF('Journal Template'!A1858="","",IF(LEFT('Journal Template'!A1858,1)=IFERROR(VLOOKUP(LEFT('Journal Template'!A1858,1),Checks!$CF$2:$CF$5,1,0),0),"Product Code Required",IF('Journal Template'!D1858="","",IF('Journal Template'!D1858=IFERROR(VLOOKUP('Journal Template'!D1858,Checks!$CH:$CH,1,0),0),"Product Code Required","NA"))))),"")</f>
        <v/>
      </c>
    </row>
    <row r="1848" spans="14:89">
      <c r="N1848" t="s">
        <v>9006</v>
      </c>
      <c r="O1848" t="s">
        <v>9007</v>
      </c>
      <c r="P1848" t="s">
        <v>386</v>
      </c>
      <c r="Q1848" s="150" t="str">
        <f>IF(JRF!D1861="","",IF(IFERROR(VLOOKUP(JRF!D1861,Checks!N:P,3,0),0)="A","","Inactive account in Use"))</f>
        <v/>
      </c>
      <c r="R1848" t="str">
        <f>IFERROR(IF('Journal Template'!C2260="","",IF(IFERROR(VLOOKUP('Journal Template'!C2260,Checks!N:P,3,0),0)="A","","Inactive account in Use")),"")</f>
        <v/>
      </c>
      <c r="V1848" s="150" t="str">
        <f>IF(JRF!C1861="","",IF(IFERROR(VLOOKUP(JRF!C1861,Checks!S:U,3,0),0)="A","Entry with System fund Dept",""))</f>
        <v/>
      </c>
      <c r="W1848" t="str">
        <f>IFERROR(IF('Journal Template'!D2260="","",IF(IFERROR(VLOOKUP('Journal Template'!D2260,Checks!S:U,3,0),0)="A","Entry with System fund Dept","")),"")</f>
        <v/>
      </c>
      <c r="X1848" t="s">
        <v>9008</v>
      </c>
      <c r="Y1848" t="s">
        <v>386</v>
      </c>
      <c r="Z1848" t="s">
        <v>9009</v>
      </c>
      <c r="AA1848" t="s">
        <v>391</v>
      </c>
      <c r="AB1848" t="s">
        <v>125</v>
      </c>
      <c r="AC1848" s="150" t="str">
        <f>IFERROR(IF(JRF!C1861="","",IF(AND(VLOOKUP(JRF!C1861,X:AA,4,0)=JRF!B1861,VLOOKUP(JRF!C1861,X:Y,2,0)="A"),"","Inactive Dept Combo Error")),"Inactive Dept Combo Error")</f>
        <v/>
      </c>
      <c r="AD1848" t="str">
        <f>IFERROR(IF('Journal Template'!D2260="","",IF(AND(VLOOKUP('Journal Template'!D2260,X:AA,4,0)='Journal Template'!A2260,VLOOKUP('Journal Template'!D2260,X:Y,2,0)="A"),"","Inactive Dept Combo Error")),"")</f>
        <v/>
      </c>
      <c r="AK1848" s="150" t="str">
        <f>IF(JRF!B1861="","",IF(JRF!B1861=IFERROR(VLOOKUP(JRF!B1861,Checks!AI:AI,1,0),0),"Entry in Branch/Satellite BU's",""))</f>
        <v/>
      </c>
      <c r="AL1848" t="str">
        <f>IFERROR(IF('Journal Template'!A2260="","",IF('Journal Template'!A2260=IFERROR(VLOOKUP('Journal Template'!A2260,Checks!AI:AI,1,0),0),"Entry in Branch/Satellite BU's","")),"")</f>
        <v/>
      </c>
      <c r="AO1848" s="171"/>
      <c r="AP1848" s="171"/>
      <c r="AQ1848" s="171"/>
      <c r="AR1848" s="171"/>
      <c r="CI1848" t="str">
        <f>IF(JRF!F1861&gt;0,"",IF(JRF!B1861="","",IF(LEFT(JRF!B1861,1)=IFERROR(VLOOKUP(LEFT(JRF!B1861,1),$CF$2:$CF$5,1,0),0),"Product Code Required",IF(JRF!C1861="","",IF(JRF!C1861=IFERROR(VLOOKUP(JRF!C1861,$CH:$CH,1,0),0),"Product Code Required","NA")))))</f>
        <v/>
      </c>
      <c r="CJ1848" t="str">
        <f>IF(JRF!AV1861&gt;0,"",IF(JRF!Q1861="","",IF(LEFT(JRF!Q1861,1)=IFERROR(VLOOKUP(LEFT(JRF!Q1861,1),$CF$2:$CF$5,1,0),0),"Product Code Required",IF(JRF!V1861="","",IF(JRF!V1861=IFERROR(VLOOKUP(JRF!V1861,$CH:$CH,1,0),0),"Product Code Required","NA")))))</f>
        <v/>
      </c>
      <c r="CK1848" t="str">
        <f>IFERROR(IF(LEN('Journal Template'!F1859)&gt;0,"",IF('Journal Template'!A1859="","",IF(LEFT('Journal Template'!A1859,1)=IFERROR(VLOOKUP(LEFT('Journal Template'!A1859,1),Checks!$CF$2:$CF$5,1,0),0),"Product Code Required",IF('Journal Template'!D1859="","",IF('Journal Template'!D1859=IFERROR(VLOOKUP('Journal Template'!D1859,Checks!$CH:$CH,1,0),0),"Product Code Required","NA"))))),"")</f>
        <v/>
      </c>
    </row>
    <row r="1849" spans="14:89">
      <c r="N1849" t="s">
        <v>9010</v>
      </c>
      <c r="O1849" t="s">
        <v>9011</v>
      </c>
      <c r="P1849" t="s">
        <v>386</v>
      </c>
      <c r="Q1849" s="150" t="str">
        <f>IF(JRF!D1862="","",IF(IFERROR(VLOOKUP(JRF!D1862,Checks!N:P,3,0),0)="A","","Inactive account in Use"))</f>
        <v/>
      </c>
      <c r="R1849" t="str">
        <f>IFERROR(IF('Journal Template'!C2261="","",IF(IFERROR(VLOOKUP('Journal Template'!C2261,Checks!N:P,3,0),0)="A","","Inactive account in Use")),"")</f>
        <v/>
      </c>
      <c r="V1849" s="150" t="str">
        <f>IF(JRF!C1862="","",IF(IFERROR(VLOOKUP(JRF!C1862,Checks!S:U,3,0),0)="A","Entry with System fund Dept",""))</f>
        <v/>
      </c>
      <c r="W1849" t="str">
        <f>IFERROR(IF('Journal Template'!D2261="","",IF(IFERROR(VLOOKUP('Journal Template'!D2261,Checks!S:U,3,0),0)="A","Entry with System fund Dept","")),"")</f>
        <v/>
      </c>
      <c r="X1849" t="s">
        <v>9012</v>
      </c>
      <c r="Y1849" t="s">
        <v>386</v>
      </c>
      <c r="Z1849" t="s">
        <v>9013</v>
      </c>
      <c r="AA1849" t="s">
        <v>391</v>
      </c>
      <c r="AB1849" t="s">
        <v>125</v>
      </c>
      <c r="AC1849" s="150" t="str">
        <f>IFERROR(IF(JRF!C1862="","",IF(AND(VLOOKUP(JRF!C1862,X:AA,4,0)=JRF!B1862,VLOOKUP(JRF!C1862,X:Y,2,0)="A"),"","Inactive Dept Combo Error")),"Inactive Dept Combo Error")</f>
        <v/>
      </c>
      <c r="AD1849" t="str">
        <f>IFERROR(IF('Journal Template'!D2261="","",IF(AND(VLOOKUP('Journal Template'!D2261,X:AA,4,0)='Journal Template'!A2261,VLOOKUP('Journal Template'!D2261,X:Y,2,0)="A"),"","Inactive Dept Combo Error")),"")</f>
        <v/>
      </c>
      <c r="AK1849" s="150" t="str">
        <f>IF(JRF!B1862="","",IF(JRF!B1862=IFERROR(VLOOKUP(JRF!B1862,Checks!AI:AI,1,0),0),"Entry in Branch/Satellite BU's",""))</f>
        <v/>
      </c>
      <c r="AL1849" t="str">
        <f>IFERROR(IF('Journal Template'!A2261="","",IF('Journal Template'!A2261=IFERROR(VLOOKUP('Journal Template'!A2261,Checks!AI:AI,1,0),0),"Entry in Branch/Satellite BU's","")),"")</f>
        <v/>
      </c>
      <c r="AO1849" s="171"/>
      <c r="AP1849" s="171"/>
      <c r="AQ1849" s="171"/>
      <c r="AR1849" s="171"/>
      <c r="CI1849" t="str">
        <f>IF(JRF!F1862&gt;0,"",IF(JRF!B1862="","",IF(LEFT(JRF!B1862,1)=IFERROR(VLOOKUP(LEFT(JRF!B1862,1),$CF$2:$CF$5,1,0),0),"Product Code Required",IF(JRF!C1862="","",IF(JRF!C1862=IFERROR(VLOOKUP(JRF!C1862,$CH:$CH,1,0),0),"Product Code Required","NA")))))</f>
        <v/>
      </c>
      <c r="CJ1849" t="str">
        <f>IF(JRF!AV1862&gt;0,"",IF(JRF!Q1862="","",IF(LEFT(JRF!Q1862,1)=IFERROR(VLOOKUP(LEFT(JRF!Q1862,1),$CF$2:$CF$5,1,0),0),"Product Code Required",IF(JRF!V1862="","",IF(JRF!V1862=IFERROR(VLOOKUP(JRF!V1862,$CH:$CH,1,0),0),"Product Code Required","NA")))))</f>
        <v/>
      </c>
      <c r="CK1849" t="str">
        <f>IFERROR(IF(LEN('Journal Template'!F1860)&gt;0,"",IF('Journal Template'!A1860="","",IF(LEFT('Journal Template'!A1860,1)=IFERROR(VLOOKUP(LEFT('Journal Template'!A1860,1),Checks!$CF$2:$CF$5,1,0),0),"Product Code Required",IF('Journal Template'!D1860="","",IF('Journal Template'!D1860=IFERROR(VLOOKUP('Journal Template'!D1860,Checks!$CH:$CH,1,0),0),"Product Code Required","NA"))))),"")</f>
        <v/>
      </c>
    </row>
    <row r="1850" spans="14:89">
      <c r="N1850" t="s">
        <v>9014</v>
      </c>
      <c r="O1850" t="s">
        <v>9015</v>
      </c>
      <c r="P1850" t="s">
        <v>386</v>
      </c>
      <c r="Q1850" s="150" t="str">
        <f>IF(JRF!D1863="","",IF(IFERROR(VLOOKUP(JRF!D1863,Checks!N:P,3,0),0)="A","","Inactive account in Use"))</f>
        <v/>
      </c>
      <c r="R1850" t="str">
        <f>IFERROR(IF('Journal Template'!C2262="","",IF(IFERROR(VLOOKUP('Journal Template'!C2262,Checks!N:P,3,0),0)="A","","Inactive account in Use")),"")</f>
        <v/>
      </c>
      <c r="V1850" s="150" t="str">
        <f>IF(JRF!C1863="","",IF(IFERROR(VLOOKUP(JRF!C1863,Checks!S:U,3,0),0)="A","Entry with System fund Dept",""))</f>
        <v/>
      </c>
      <c r="W1850" t="str">
        <f>IFERROR(IF('Journal Template'!D2262="","",IF(IFERROR(VLOOKUP('Journal Template'!D2262,Checks!S:U,3,0),0)="A","Entry with System fund Dept","")),"")</f>
        <v/>
      </c>
      <c r="X1850" t="s">
        <v>9016</v>
      </c>
      <c r="Y1850" t="s">
        <v>386</v>
      </c>
      <c r="Z1850" t="s">
        <v>9017</v>
      </c>
      <c r="AA1850" t="s">
        <v>391</v>
      </c>
      <c r="AB1850" t="s">
        <v>125</v>
      </c>
      <c r="AC1850" s="150" t="str">
        <f>IFERROR(IF(JRF!C1863="","",IF(AND(VLOOKUP(JRF!C1863,X:AA,4,0)=JRF!B1863,VLOOKUP(JRF!C1863,X:Y,2,0)="A"),"","Inactive Dept Combo Error")),"Inactive Dept Combo Error")</f>
        <v/>
      </c>
      <c r="AD1850" t="str">
        <f>IFERROR(IF('Journal Template'!D2262="","",IF(AND(VLOOKUP('Journal Template'!D2262,X:AA,4,0)='Journal Template'!A2262,VLOOKUP('Journal Template'!D2262,X:Y,2,0)="A"),"","Inactive Dept Combo Error")),"")</f>
        <v/>
      </c>
      <c r="AK1850" s="150" t="str">
        <f>IF(JRF!B1863="","",IF(JRF!B1863=IFERROR(VLOOKUP(JRF!B1863,Checks!AI:AI,1,0),0),"Entry in Branch/Satellite BU's",""))</f>
        <v/>
      </c>
      <c r="AL1850" t="str">
        <f>IFERROR(IF('Journal Template'!A2262="","",IF('Journal Template'!A2262=IFERROR(VLOOKUP('Journal Template'!A2262,Checks!AI:AI,1,0),0),"Entry in Branch/Satellite BU's","")),"")</f>
        <v/>
      </c>
      <c r="AO1850" s="171"/>
      <c r="AP1850" s="171"/>
      <c r="AQ1850" s="171"/>
      <c r="AR1850" s="171"/>
      <c r="CI1850" t="str">
        <f>IF(JRF!F1863&gt;0,"",IF(JRF!B1863="","",IF(LEFT(JRF!B1863,1)=IFERROR(VLOOKUP(LEFT(JRF!B1863,1),$CF$2:$CF$5,1,0),0),"Product Code Required",IF(JRF!C1863="","",IF(JRF!C1863=IFERROR(VLOOKUP(JRF!C1863,$CH:$CH,1,0),0),"Product Code Required","NA")))))</f>
        <v/>
      </c>
      <c r="CJ1850" t="str">
        <f>IF(JRF!AV1863&gt;0,"",IF(JRF!Q1863="","",IF(LEFT(JRF!Q1863,1)=IFERROR(VLOOKUP(LEFT(JRF!Q1863,1),$CF$2:$CF$5,1,0),0),"Product Code Required",IF(JRF!V1863="","",IF(JRF!V1863=IFERROR(VLOOKUP(JRF!V1863,$CH:$CH,1,0),0),"Product Code Required","NA")))))</f>
        <v/>
      </c>
      <c r="CK1850" t="str">
        <f>IFERROR(IF(LEN('Journal Template'!F1861)&gt;0,"",IF('Journal Template'!A1861="","",IF(LEFT('Journal Template'!A1861,1)=IFERROR(VLOOKUP(LEFT('Journal Template'!A1861,1),Checks!$CF$2:$CF$5,1,0),0),"Product Code Required",IF('Journal Template'!D1861="","",IF('Journal Template'!D1861=IFERROR(VLOOKUP('Journal Template'!D1861,Checks!$CH:$CH,1,0),0),"Product Code Required","NA"))))),"")</f>
        <v/>
      </c>
    </row>
    <row r="1851" spans="14:89">
      <c r="N1851" t="s">
        <v>9018</v>
      </c>
      <c r="O1851" t="s">
        <v>9019</v>
      </c>
      <c r="P1851" t="s">
        <v>386</v>
      </c>
      <c r="Q1851" s="150" t="str">
        <f>IF(JRF!D1864="","",IF(IFERROR(VLOOKUP(JRF!D1864,Checks!N:P,3,0),0)="A","","Inactive account in Use"))</f>
        <v/>
      </c>
      <c r="R1851" t="str">
        <f>IFERROR(IF('Journal Template'!C2263="","",IF(IFERROR(VLOOKUP('Journal Template'!C2263,Checks!N:P,3,0),0)="A","","Inactive account in Use")),"")</f>
        <v/>
      </c>
      <c r="V1851" s="150" t="str">
        <f>IF(JRF!C1864="","",IF(IFERROR(VLOOKUP(JRF!C1864,Checks!S:U,3,0),0)="A","Entry with System fund Dept",""))</f>
        <v/>
      </c>
      <c r="W1851" t="str">
        <f>IFERROR(IF('Journal Template'!D2263="","",IF(IFERROR(VLOOKUP('Journal Template'!D2263,Checks!S:U,3,0),0)="A","Entry with System fund Dept","")),"")</f>
        <v/>
      </c>
      <c r="X1851" t="s">
        <v>9020</v>
      </c>
      <c r="Y1851" t="s">
        <v>386</v>
      </c>
      <c r="Z1851" t="s">
        <v>9021</v>
      </c>
      <c r="AA1851" t="s">
        <v>391</v>
      </c>
      <c r="AB1851" t="s">
        <v>125</v>
      </c>
      <c r="AC1851" s="150" t="str">
        <f>IFERROR(IF(JRF!C1864="","",IF(AND(VLOOKUP(JRF!C1864,X:AA,4,0)=JRF!B1864,VLOOKUP(JRF!C1864,X:Y,2,0)="A"),"","Inactive Dept Combo Error")),"Inactive Dept Combo Error")</f>
        <v/>
      </c>
      <c r="AD1851" t="str">
        <f>IFERROR(IF('Journal Template'!D2263="","",IF(AND(VLOOKUP('Journal Template'!D2263,X:AA,4,0)='Journal Template'!A2263,VLOOKUP('Journal Template'!D2263,X:Y,2,0)="A"),"","Inactive Dept Combo Error")),"")</f>
        <v/>
      </c>
      <c r="AK1851" s="150" t="str">
        <f>IF(JRF!B1864="","",IF(JRF!B1864=IFERROR(VLOOKUP(JRF!B1864,Checks!AI:AI,1,0),0),"Entry in Branch/Satellite BU's",""))</f>
        <v/>
      </c>
      <c r="AL1851" t="str">
        <f>IFERROR(IF('Journal Template'!A2263="","",IF('Journal Template'!A2263=IFERROR(VLOOKUP('Journal Template'!A2263,Checks!AI:AI,1,0),0),"Entry in Branch/Satellite BU's","")),"")</f>
        <v/>
      </c>
      <c r="AO1851" s="171"/>
      <c r="AP1851" s="171"/>
      <c r="AQ1851" s="171"/>
      <c r="AR1851" s="171"/>
      <c r="CI1851" t="str">
        <f>IF(JRF!F1864&gt;0,"",IF(JRF!B1864="","",IF(LEFT(JRF!B1864,1)=IFERROR(VLOOKUP(LEFT(JRF!B1864,1),$CF$2:$CF$5,1,0),0),"Product Code Required",IF(JRF!C1864="","",IF(JRF!C1864=IFERROR(VLOOKUP(JRF!C1864,$CH:$CH,1,0),0),"Product Code Required","NA")))))</f>
        <v/>
      </c>
      <c r="CJ1851" t="str">
        <f>IF(JRF!AV1864&gt;0,"",IF(JRF!Q1864="","",IF(LEFT(JRF!Q1864,1)=IFERROR(VLOOKUP(LEFT(JRF!Q1864,1),$CF$2:$CF$5,1,0),0),"Product Code Required",IF(JRF!V1864="","",IF(JRF!V1864=IFERROR(VLOOKUP(JRF!V1864,$CH:$CH,1,0),0),"Product Code Required","NA")))))</f>
        <v/>
      </c>
      <c r="CK1851" t="str">
        <f>IFERROR(IF(LEN('Journal Template'!F1862)&gt;0,"",IF('Journal Template'!A1862="","",IF(LEFT('Journal Template'!A1862,1)=IFERROR(VLOOKUP(LEFT('Journal Template'!A1862,1),Checks!$CF$2:$CF$5,1,0),0),"Product Code Required",IF('Journal Template'!D1862="","",IF('Journal Template'!D1862=IFERROR(VLOOKUP('Journal Template'!D1862,Checks!$CH:$CH,1,0),0),"Product Code Required","NA"))))),"")</f>
        <v/>
      </c>
    </row>
    <row r="1852" spans="14:89">
      <c r="N1852" t="s">
        <v>9022</v>
      </c>
      <c r="O1852" t="s">
        <v>9023</v>
      </c>
      <c r="P1852" t="s">
        <v>386</v>
      </c>
      <c r="Q1852" s="150" t="str">
        <f>IF(JRF!D1865="","",IF(IFERROR(VLOOKUP(JRF!D1865,Checks!N:P,3,0),0)="A","","Inactive account in Use"))</f>
        <v/>
      </c>
      <c r="R1852" t="str">
        <f>IFERROR(IF('Journal Template'!C2264="","",IF(IFERROR(VLOOKUP('Journal Template'!C2264,Checks!N:P,3,0),0)="A","","Inactive account in Use")),"")</f>
        <v/>
      </c>
      <c r="V1852" s="150" t="str">
        <f>IF(JRF!C1865="","",IF(IFERROR(VLOOKUP(JRF!C1865,Checks!S:U,3,0),0)="A","Entry with System fund Dept",""))</f>
        <v/>
      </c>
      <c r="W1852" t="str">
        <f>IFERROR(IF('Journal Template'!D2264="","",IF(IFERROR(VLOOKUP('Journal Template'!D2264,Checks!S:U,3,0),0)="A","Entry with System fund Dept","")),"")</f>
        <v/>
      </c>
      <c r="X1852" t="s">
        <v>9024</v>
      </c>
      <c r="Y1852" t="s">
        <v>386</v>
      </c>
      <c r="Z1852" t="s">
        <v>9025</v>
      </c>
      <c r="AA1852" t="s">
        <v>391</v>
      </c>
      <c r="AB1852" t="s">
        <v>125</v>
      </c>
      <c r="AC1852" s="150" t="str">
        <f>IFERROR(IF(JRF!C1865="","",IF(AND(VLOOKUP(JRF!C1865,X:AA,4,0)=JRF!B1865,VLOOKUP(JRF!C1865,X:Y,2,0)="A"),"","Inactive Dept Combo Error")),"Inactive Dept Combo Error")</f>
        <v/>
      </c>
      <c r="AD1852" t="str">
        <f>IFERROR(IF('Journal Template'!D2264="","",IF(AND(VLOOKUP('Journal Template'!D2264,X:AA,4,0)='Journal Template'!A2264,VLOOKUP('Journal Template'!D2264,X:Y,2,0)="A"),"","Inactive Dept Combo Error")),"")</f>
        <v/>
      </c>
      <c r="AK1852" s="150" t="str">
        <f>IF(JRF!B1865="","",IF(JRF!B1865=IFERROR(VLOOKUP(JRF!B1865,Checks!AI:AI,1,0),0),"Entry in Branch/Satellite BU's",""))</f>
        <v/>
      </c>
      <c r="AL1852" t="str">
        <f>IFERROR(IF('Journal Template'!A2264="","",IF('Journal Template'!A2264=IFERROR(VLOOKUP('Journal Template'!A2264,Checks!AI:AI,1,0),0),"Entry in Branch/Satellite BU's","")),"")</f>
        <v/>
      </c>
      <c r="AO1852" s="171"/>
      <c r="AP1852" s="171"/>
      <c r="AQ1852" s="171"/>
      <c r="AR1852" s="171"/>
      <c r="CI1852" t="str">
        <f>IF(JRF!F1865&gt;0,"",IF(JRF!B1865="","",IF(LEFT(JRF!B1865,1)=IFERROR(VLOOKUP(LEFT(JRF!B1865,1),$CF$2:$CF$5,1,0),0),"Product Code Required",IF(JRF!C1865="","",IF(JRF!C1865=IFERROR(VLOOKUP(JRF!C1865,$CH:$CH,1,0),0),"Product Code Required","NA")))))</f>
        <v/>
      </c>
      <c r="CJ1852" t="str">
        <f>IF(JRF!AV1865&gt;0,"",IF(JRF!Q1865="","",IF(LEFT(JRF!Q1865,1)=IFERROR(VLOOKUP(LEFT(JRF!Q1865,1),$CF$2:$CF$5,1,0),0),"Product Code Required",IF(JRF!V1865="","",IF(JRF!V1865=IFERROR(VLOOKUP(JRF!V1865,$CH:$CH,1,0),0),"Product Code Required","NA")))))</f>
        <v/>
      </c>
      <c r="CK1852" t="str">
        <f>IFERROR(IF(LEN('Journal Template'!F1863)&gt;0,"",IF('Journal Template'!A1863="","",IF(LEFT('Journal Template'!A1863,1)=IFERROR(VLOOKUP(LEFT('Journal Template'!A1863,1),Checks!$CF$2:$CF$5,1,0),0),"Product Code Required",IF('Journal Template'!D1863="","",IF('Journal Template'!D1863=IFERROR(VLOOKUP('Journal Template'!D1863,Checks!$CH:$CH,1,0),0),"Product Code Required","NA"))))),"")</f>
        <v/>
      </c>
    </row>
    <row r="1853" spans="14:89">
      <c r="N1853" t="s">
        <v>9026</v>
      </c>
      <c r="O1853" t="s">
        <v>9027</v>
      </c>
      <c r="P1853" t="s">
        <v>386</v>
      </c>
      <c r="Q1853" s="150" t="str">
        <f>IF(JRF!D1866="","",IF(IFERROR(VLOOKUP(JRF!D1866,Checks!N:P,3,0),0)="A","","Inactive account in Use"))</f>
        <v/>
      </c>
      <c r="R1853" t="str">
        <f>IFERROR(IF('Journal Template'!C2265="","",IF(IFERROR(VLOOKUP('Journal Template'!C2265,Checks!N:P,3,0),0)="A","","Inactive account in Use")),"")</f>
        <v/>
      </c>
      <c r="V1853" s="150" t="str">
        <f>IF(JRF!C1866="","",IF(IFERROR(VLOOKUP(JRF!C1866,Checks!S:U,3,0),0)="A","Entry with System fund Dept",""))</f>
        <v/>
      </c>
      <c r="W1853" t="str">
        <f>IFERROR(IF('Journal Template'!D2265="","",IF(IFERROR(VLOOKUP('Journal Template'!D2265,Checks!S:U,3,0),0)="A","Entry with System fund Dept","")),"")</f>
        <v/>
      </c>
      <c r="X1853" t="s">
        <v>9028</v>
      </c>
      <c r="Y1853" t="s">
        <v>389</v>
      </c>
      <c r="Z1853" t="s">
        <v>9029</v>
      </c>
      <c r="AA1853" t="s">
        <v>391</v>
      </c>
      <c r="AB1853" t="s">
        <v>125</v>
      </c>
      <c r="AC1853" s="150" t="str">
        <f>IFERROR(IF(JRF!C1866="","",IF(AND(VLOOKUP(JRF!C1866,X:AA,4,0)=JRF!B1866,VLOOKUP(JRF!C1866,X:Y,2,0)="A"),"","Inactive Dept Combo Error")),"Inactive Dept Combo Error")</f>
        <v/>
      </c>
      <c r="AD1853" t="str">
        <f>IFERROR(IF('Journal Template'!D2265="","",IF(AND(VLOOKUP('Journal Template'!D2265,X:AA,4,0)='Journal Template'!A2265,VLOOKUP('Journal Template'!D2265,X:Y,2,0)="A"),"","Inactive Dept Combo Error")),"")</f>
        <v/>
      </c>
      <c r="AK1853" s="150" t="str">
        <f>IF(JRF!B1866="","",IF(JRF!B1866=IFERROR(VLOOKUP(JRF!B1866,Checks!AI:AI,1,0),0),"Entry in Branch/Satellite BU's",""))</f>
        <v/>
      </c>
      <c r="AL1853" t="str">
        <f>IFERROR(IF('Journal Template'!A2265="","",IF('Journal Template'!A2265=IFERROR(VLOOKUP('Journal Template'!A2265,Checks!AI:AI,1,0),0),"Entry in Branch/Satellite BU's","")),"")</f>
        <v/>
      </c>
      <c r="AO1853" s="171"/>
      <c r="AP1853" s="171"/>
      <c r="AQ1853" s="171"/>
      <c r="AR1853" s="171"/>
      <c r="CI1853" t="str">
        <f>IF(JRF!F1866&gt;0,"",IF(JRF!B1866="","",IF(LEFT(JRF!B1866,1)=IFERROR(VLOOKUP(LEFT(JRF!B1866,1),$CF$2:$CF$5,1,0),0),"Product Code Required",IF(JRF!C1866="","",IF(JRF!C1866=IFERROR(VLOOKUP(JRF!C1866,$CH:$CH,1,0),0),"Product Code Required","NA")))))</f>
        <v/>
      </c>
      <c r="CJ1853" t="str">
        <f>IF(JRF!AV1866&gt;0,"",IF(JRF!Q1866="","",IF(LEFT(JRF!Q1866,1)=IFERROR(VLOOKUP(LEFT(JRF!Q1866,1),$CF$2:$CF$5,1,0),0),"Product Code Required",IF(JRF!V1866="","",IF(JRF!V1866=IFERROR(VLOOKUP(JRF!V1866,$CH:$CH,1,0),0),"Product Code Required","NA")))))</f>
        <v/>
      </c>
      <c r="CK1853" t="str">
        <f>IFERROR(IF(LEN('Journal Template'!F1864)&gt;0,"",IF('Journal Template'!A1864="","",IF(LEFT('Journal Template'!A1864,1)=IFERROR(VLOOKUP(LEFT('Journal Template'!A1864,1),Checks!$CF$2:$CF$5,1,0),0),"Product Code Required",IF('Journal Template'!D1864="","",IF('Journal Template'!D1864=IFERROR(VLOOKUP('Journal Template'!D1864,Checks!$CH:$CH,1,0),0),"Product Code Required","NA"))))),"")</f>
        <v/>
      </c>
    </row>
    <row r="1854" spans="14:89">
      <c r="N1854" t="s">
        <v>9030</v>
      </c>
      <c r="O1854" t="s">
        <v>9031</v>
      </c>
      <c r="P1854" t="s">
        <v>386</v>
      </c>
      <c r="Q1854" s="150" t="str">
        <f>IF(JRF!D1867="","",IF(IFERROR(VLOOKUP(JRF!D1867,Checks!N:P,3,0),0)="A","","Inactive account in Use"))</f>
        <v/>
      </c>
      <c r="R1854" t="str">
        <f>IFERROR(IF('Journal Template'!C2266="","",IF(IFERROR(VLOOKUP('Journal Template'!C2266,Checks!N:P,3,0),0)="A","","Inactive account in Use")),"")</f>
        <v/>
      </c>
      <c r="V1854" s="150" t="str">
        <f>IF(JRF!C1867="","",IF(IFERROR(VLOOKUP(JRF!C1867,Checks!S:U,3,0),0)="A","Entry with System fund Dept",""))</f>
        <v/>
      </c>
      <c r="W1854" t="str">
        <f>IFERROR(IF('Journal Template'!D2266="","",IF(IFERROR(VLOOKUP('Journal Template'!D2266,Checks!S:U,3,0),0)="A","Entry with System fund Dept","")),"")</f>
        <v/>
      </c>
      <c r="X1854" t="s">
        <v>9032</v>
      </c>
      <c r="Y1854" t="s">
        <v>386</v>
      </c>
      <c r="Z1854" t="s">
        <v>9033</v>
      </c>
      <c r="AA1854" t="s">
        <v>391</v>
      </c>
      <c r="AB1854" t="s">
        <v>125</v>
      </c>
      <c r="AC1854" s="150" t="str">
        <f>IFERROR(IF(JRF!C1867="","",IF(AND(VLOOKUP(JRF!C1867,X:AA,4,0)=JRF!B1867,VLOOKUP(JRF!C1867,X:Y,2,0)="A"),"","Inactive Dept Combo Error")),"Inactive Dept Combo Error")</f>
        <v/>
      </c>
      <c r="AD1854" t="str">
        <f>IFERROR(IF('Journal Template'!D2266="","",IF(AND(VLOOKUP('Journal Template'!D2266,X:AA,4,0)='Journal Template'!A2266,VLOOKUP('Journal Template'!D2266,X:Y,2,0)="A"),"","Inactive Dept Combo Error")),"")</f>
        <v/>
      </c>
      <c r="AK1854" s="150" t="str">
        <f>IF(JRF!B1867="","",IF(JRF!B1867=IFERROR(VLOOKUP(JRF!B1867,Checks!AI:AI,1,0),0),"Entry in Branch/Satellite BU's",""))</f>
        <v/>
      </c>
      <c r="AL1854" t="str">
        <f>IFERROR(IF('Journal Template'!A2266="","",IF('Journal Template'!A2266=IFERROR(VLOOKUP('Journal Template'!A2266,Checks!AI:AI,1,0),0),"Entry in Branch/Satellite BU's","")),"")</f>
        <v/>
      </c>
      <c r="AO1854" s="171"/>
      <c r="AP1854" s="171"/>
      <c r="AQ1854" s="171"/>
      <c r="AR1854" s="171"/>
      <c r="CI1854" t="str">
        <f>IF(JRF!F1867&gt;0,"",IF(JRF!B1867="","",IF(LEFT(JRF!B1867,1)=IFERROR(VLOOKUP(LEFT(JRF!B1867,1),$CF$2:$CF$5,1,0),0),"Product Code Required",IF(JRF!C1867="","",IF(JRF!C1867=IFERROR(VLOOKUP(JRF!C1867,$CH:$CH,1,0),0),"Product Code Required","NA")))))</f>
        <v/>
      </c>
      <c r="CJ1854" t="str">
        <f>IF(JRF!AV1867&gt;0,"",IF(JRF!Q1867="","",IF(LEFT(JRF!Q1867,1)=IFERROR(VLOOKUP(LEFT(JRF!Q1867,1),$CF$2:$CF$5,1,0),0),"Product Code Required",IF(JRF!V1867="","",IF(JRF!V1867=IFERROR(VLOOKUP(JRF!V1867,$CH:$CH,1,0),0),"Product Code Required","NA")))))</f>
        <v/>
      </c>
      <c r="CK1854" t="str">
        <f>IFERROR(IF(LEN('Journal Template'!F1865)&gt;0,"",IF('Journal Template'!A1865="","",IF(LEFT('Journal Template'!A1865,1)=IFERROR(VLOOKUP(LEFT('Journal Template'!A1865,1),Checks!$CF$2:$CF$5,1,0),0),"Product Code Required",IF('Journal Template'!D1865="","",IF('Journal Template'!D1865=IFERROR(VLOOKUP('Journal Template'!D1865,Checks!$CH:$CH,1,0),0),"Product Code Required","NA"))))),"")</f>
        <v/>
      </c>
    </row>
    <row r="1855" spans="14:89">
      <c r="N1855" t="s">
        <v>9034</v>
      </c>
      <c r="O1855" t="s">
        <v>9035</v>
      </c>
      <c r="P1855" t="s">
        <v>386</v>
      </c>
      <c r="Q1855" s="150" t="str">
        <f>IF(JRF!D1868="","",IF(IFERROR(VLOOKUP(JRF!D1868,Checks!N:P,3,0),0)="A","","Inactive account in Use"))</f>
        <v/>
      </c>
      <c r="R1855" t="str">
        <f>IFERROR(IF('Journal Template'!C2267="","",IF(IFERROR(VLOOKUP('Journal Template'!C2267,Checks!N:P,3,0),0)="A","","Inactive account in Use")),"")</f>
        <v/>
      </c>
      <c r="V1855" s="150" t="str">
        <f>IF(JRF!C1868="","",IF(IFERROR(VLOOKUP(JRF!C1868,Checks!S:U,3,0),0)="A","Entry with System fund Dept",""))</f>
        <v/>
      </c>
      <c r="W1855" t="str">
        <f>IFERROR(IF('Journal Template'!D2267="","",IF(IFERROR(VLOOKUP('Journal Template'!D2267,Checks!S:U,3,0),0)="A","Entry with System fund Dept","")),"")</f>
        <v/>
      </c>
      <c r="X1855" t="s">
        <v>9036</v>
      </c>
      <c r="Y1855" t="s">
        <v>386</v>
      </c>
      <c r="Z1855" t="s">
        <v>9037</v>
      </c>
      <c r="AA1855" t="s">
        <v>391</v>
      </c>
      <c r="AB1855" t="s">
        <v>125</v>
      </c>
      <c r="AC1855" s="150" t="str">
        <f>IFERROR(IF(JRF!C1868="","",IF(AND(VLOOKUP(JRF!C1868,X:AA,4,0)=JRF!B1868,VLOOKUP(JRF!C1868,X:Y,2,0)="A"),"","Inactive Dept Combo Error")),"Inactive Dept Combo Error")</f>
        <v/>
      </c>
      <c r="AD1855" t="str">
        <f>IFERROR(IF('Journal Template'!D2267="","",IF(AND(VLOOKUP('Journal Template'!D2267,X:AA,4,0)='Journal Template'!A2267,VLOOKUP('Journal Template'!D2267,X:Y,2,0)="A"),"","Inactive Dept Combo Error")),"")</f>
        <v/>
      </c>
      <c r="AK1855" s="150" t="str">
        <f>IF(JRF!B1868="","",IF(JRF!B1868=IFERROR(VLOOKUP(JRF!B1868,Checks!AI:AI,1,0),0),"Entry in Branch/Satellite BU's",""))</f>
        <v/>
      </c>
      <c r="AL1855" t="str">
        <f>IFERROR(IF('Journal Template'!A2267="","",IF('Journal Template'!A2267=IFERROR(VLOOKUP('Journal Template'!A2267,Checks!AI:AI,1,0),0),"Entry in Branch/Satellite BU's","")),"")</f>
        <v/>
      </c>
      <c r="AO1855" s="171"/>
      <c r="AP1855" s="171"/>
      <c r="AQ1855" s="171"/>
      <c r="AR1855" s="171"/>
      <c r="CI1855" t="str">
        <f>IF(JRF!F1868&gt;0,"",IF(JRF!B1868="","",IF(LEFT(JRF!B1868,1)=IFERROR(VLOOKUP(LEFT(JRF!B1868,1),$CF$2:$CF$5,1,0),0),"Product Code Required",IF(JRF!C1868="","",IF(JRF!C1868=IFERROR(VLOOKUP(JRF!C1868,$CH:$CH,1,0),0),"Product Code Required","NA")))))</f>
        <v/>
      </c>
      <c r="CJ1855" t="str">
        <f>IF(JRF!AV1868&gt;0,"",IF(JRF!Q1868="","",IF(LEFT(JRF!Q1868,1)=IFERROR(VLOOKUP(LEFT(JRF!Q1868,1),$CF$2:$CF$5,1,0),0),"Product Code Required",IF(JRF!V1868="","",IF(JRF!V1868=IFERROR(VLOOKUP(JRF!V1868,$CH:$CH,1,0),0),"Product Code Required","NA")))))</f>
        <v/>
      </c>
      <c r="CK1855" t="str">
        <f>IFERROR(IF(LEN('Journal Template'!F1866)&gt;0,"",IF('Journal Template'!A1866="","",IF(LEFT('Journal Template'!A1866,1)=IFERROR(VLOOKUP(LEFT('Journal Template'!A1866,1),Checks!$CF$2:$CF$5,1,0),0),"Product Code Required",IF('Journal Template'!D1866="","",IF('Journal Template'!D1866=IFERROR(VLOOKUP('Journal Template'!D1866,Checks!$CH:$CH,1,0),0),"Product Code Required","NA"))))),"")</f>
        <v/>
      </c>
    </row>
    <row r="1856" spans="14:89">
      <c r="N1856" t="s">
        <v>9038</v>
      </c>
      <c r="O1856" t="s">
        <v>9039</v>
      </c>
      <c r="P1856" t="s">
        <v>386</v>
      </c>
      <c r="Q1856" s="150" t="str">
        <f>IF(JRF!D1869="","",IF(IFERROR(VLOOKUP(JRF!D1869,Checks!N:P,3,0),0)="A","","Inactive account in Use"))</f>
        <v/>
      </c>
      <c r="R1856" t="str">
        <f>IFERROR(IF('Journal Template'!C2268="","",IF(IFERROR(VLOOKUP('Journal Template'!C2268,Checks!N:P,3,0),0)="A","","Inactive account in Use")),"")</f>
        <v/>
      </c>
      <c r="V1856" s="150" t="str">
        <f>IF(JRF!C1869="","",IF(IFERROR(VLOOKUP(JRF!C1869,Checks!S:U,3,0),0)="A","Entry with System fund Dept",""))</f>
        <v/>
      </c>
      <c r="W1856" t="str">
        <f>IFERROR(IF('Journal Template'!D2268="","",IF(IFERROR(VLOOKUP('Journal Template'!D2268,Checks!S:U,3,0),0)="A","Entry with System fund Dept","")),"")</f>
        <v/>
      </c>
      <c r="X1856" t="s">
        <v>9040</v>
      </c>
      <c r="Y1856" t="s">
        <v>386</v>
      </c>
      <c r="Z1856" t="s">
        <v>9041</v>
      </c>
      <c r="AA1856" t="s">
        <v>391</v>
      </c>
      <c r="AB1856" t="s">
        <v>125</v>
      </c>
      <c r="AC1856" s="150" t="str">
        <f>IFERROR(IF(JRF!C1869="","",IF(AND(VLOOKUP(JRF!C1869,X:AA,4,0)=JRF!B1869,VLOOKUP(JRF!C1869,X:Y,2,0)="A"),"","Inactive Dept Combo Error")),"Inactive Dept Combo Error")</f>
        <v/>
      </c>
      <c r="AD1856" t="str">
        <f>IFERROR(IF('Journal Template'!D2268="","",IF(AND(VLOOKUP('Journal Template'!D2268,X:AA,4,0)='Journal Template'!A2268,VLOOKUP('Journal Template'!D2268,X:Y,2,0)="A"),"","Inactive Dept Combo Error")),"")</f>
        <v/>
      </c>
      <c r="AK1856" s="150" t="str">
        <f>IF(JRF!B1869="","",IF(JRF!B1869=IFERROR(VLOOKUP(JRF!B1869,Checks!AI:AI,1,0),0),"Entry in Branch/Satellite BU's",""))</f>
        <v/>
      </c>
      <c r="AL1856" t="str">
        <f>IFERROR(IF('Journal Template'!A2268="","",IF('Journal Template'!A2268=IFERROR(VLOOKUP('Journal Template'!A2268,Checks!AI:AI,1,0),0),"Entry in Branch/Satellite BU's","")),"")</f>
        <v/>
      </c>
      <c r="AO1856" s="171"/>
      <c r="AP1856" s="171"/>
      <c r="AQ1856" s="171"/>
      <c r="AR1856" s="171"/>
      <c r="CI1856" t="str">
        <f>IF(JRF!F1869&gt;0,"",IF(JRF!B1869="","",IF(LEFT(JRF!B1869,1)=IFERROR(VLOOKUP(LEFT(JRF!B1869,1),$CF$2:$CF$5,1,0),0),"Product Code Required",IF(JRF!C1869="","",IF(JRF!C1869=IFERROR(VLOOKUP(JRF!C1869,$CH:$CH,1,0),0),"Product Code Required","NA")))))</f>
        <v/>
      </c>
      <c r="CJ1856" t="str">
        <f>IF(JRF!AV1869&gt;0,"",IF(JRF!Q1869="","",IF(LEFT(JRF!Q1869,1)=IFERROR(VLOOKUP(LEFT(JRF!Q1869,1),$CF$2:$CF$5,1,0),0),"Product Code Required",IF(JRF!V1869="","",IF(JRF!V1869=IFERROR(VLOOKUP(JRF!V1869,$CH:$CH,1,0),0),"Product Code Required","NA")))))</f>
        <v/>
      </c>
      <c r="CK1856" t="str">
        <f>IFERROR(IF(LEN('Journal Template'!F1867)&gt;0,"",IF('Journal Template'!A1867="","",IF(LEFT('Journal Template'!A1867,1)=IFERROR(VLOOKUP(LEFT('Journal Template'!A1867,1),Checks!$CF$2:$CF$5,1,0),0),"Product Code Required",IF('Journal Template'!D1867="","",IF('Journal Template'!D1867=IFERROR(VLOOKUP('Journal Template'!D1867,Checks!$CH:$CH,1,0),0),"Product Code Required","NA"))))),"")</f>
        <v/>
      </c>
    </row>
    <row r="1857" spans="14:89">
      <c r="N1857" t="s">
        <v>9042</v>
      </c>
      <c r="O1857" t="s">
        <v>9043</v>
      </c>
      <c r="P1857" t="s">
        <v>386</v>
      </c>
      <c r="Q1857" s="150" t="str">
        <f>IF(JRF!D1870="","",IF(IFERROR(VLOOKUP(JRF!D1870,Checks!N:P,3,0),0)="A","","Inactive account in Use"))</f>
        <v/>
      </c>
      <c r="R1857" t="str">
        <f>IFERROR(IF('Journal Template'!C2269="","",IF(IFERROR(VLOOKUP('Journal Template'!C2269,Checks!N:P,3,0),0)="A","","Inactive account in Use")),"")</f>
        <v/>
      </c>
      <c r="V1857" s="150" t="str">
        <f>IF(JRF!C1870="","",IF(IFERROR(VLOOKUP(JRF!C1870,Checks!S:U,3,0),0)="A","Entry with System fund Dept",""))</f>
        <v/>
      </c>
      <c r="W1857" t="str">
        <f>IFERROR(IF('Journal Template'!D2269="","",IF(IFERROR(VLOOKUP('Journal Template'!D2269,Checks!S:U,3,0),0)="A","Entry with System fund Dept","")),"")</f>
        <v/>
      </c>
      <c r="X1857" t="s">
        <v>9044</v>
      </c>
      <c r="Y1857" t="s">
        <v>386</v>
      </c>
      <c r="Z1857" t="s">
        <v>9045</v>
      </c>
      <c r="AA1857" t="s">
        <v>391</v>
      </c>
      <c r="AB1857" t="s">
        <v>125</v>
      </c>
      <c r="AC1857" s="150" t="str">
        <f>IFERROR(IF(JRF!C1870="","",IF(AND(VLOOKUP(JRF!C1870,X:AA,4,0)=JRF!B1870,VLOOKUP(JRF!C1870,X:Y,2,0)="A"),"","Inactive Dept Combo Error")),"Inactive Dept Combo Error")</f>
        <v/>
      </c>
      <c r="AD1857" t="str">
        <f>IFERROR(IF('Journal Template'!D2269="","",IF(AND(VLOOKUP('Journal Template'!D2269,X:AA,4,0)='Journal Template'!A2269,VLOOKUP('Journal Template'!D2269,X:Y,2,0)="A"),"","Inactive Dept Combo Error")),"")</f>
        <v/>
      </c>
      <c r="AK1857" s="150" t="str">
        <f>IF(JRF!B1870="","",IF(JRF!B1870=IFERROR(VLOOKUP(JRF!B1870,Checks!AI:AI,1,0),0),"Entry in Branch/Satellite BU's",""))</f>
        <v/>
      </c>
      <c r="AL1857" t="str">
        <f>IFERROR(IF('Journal Template'!A2269="","",IF('Journal Template'!A2269=IFERROR(VLOOKUP('Journal Template'!A2269,Checks!AI:AI,1,0),0),"Entry in Branch/Satellite BU's","")),"")</f>
        <v/>
      </c>
      <c r="AO1857" s="171"/>
      <c r="AP1857" s="171"/>
      <c r="AQ1857" s="171"/>
      <c r="AR1857" s="171"/>
      <c r="CI1857" t="str">
        <f>IF(JRF!F1870&gt;0,"",IF(JRF!B1870="","",IF(LEFT(JRF!B1870,1)=IFERROR(VLOOKUP(LEFT(JRF!B1870,1),$CF$2:$CF$5,1,0),0),"Product Code Required",IF(JRF!C1870="","",IF(JRF!C1870=IFERROR(VLOOKUP(JRF!C1870,$CH:$CH,1,0),0),"Product Code Required","NA")))))</f>
        <v/>
      </c>
      <c r="CJ1857" t="str">
        <f>IF(JRF!AV1870&gt;0,"",IF(JRF!Q1870="","",IF(LEFT(JRF!Q1870,1)=IFERROR(VLOOKUP(LEFT(JRF!Q1870,1),$CF$2:$CF$5,1,0),0),"Product Code Required",IF(JRF!V1870="","",IF(JRF!V1870=IFERROR(VLOOKUP(JRF!V1870,$CH:$CH,1,0),0),"Product Code Required","NA")))))</f>
        <v/>
      </c>
      <c r="CK1857" t="str">
        <f>IFERROR(IF(LEN('Journal Template'!F1868)&gt;0,"",IF('Journal Template'!A1868="","",IF(LEFT('Journal Template'!A1868,1)=IFERROR(VLOOKUP(LEFT('Journal Template'!A1868,1),Checks!$CF$2:$CF$5,1,0),0),"Product Code Required",IF('Journal Template'!D1868="","",IF('Journal Template'!D1868=IFERROR(VLOOKUP('Journal Template'!D1868,Checks!$CH:$CH,1,0),0),"Product Code Required","NA"))))),"")</f>
        <v/>
      </c>
    </row>
    <row r="1858" spans="14:89">
      <c r="N1858" t="s">
        <v>9046</v>
      </c>
      <c r="O1858" t="s">
        <v>9047</v>
      </c>
      <c r="P1858" t="s">
        <v>386</v>
      </c>
      <c r="Q1858" s="150" t="str">
        <f>IF(JRF!D1871="","",IF(IFERROR(VLOOKUP(JRF!D1871,Checks!N:P,3,0),0)="A","","Inactive account in Use"))</f>
        <v/>
      </c>
      <c r="R1858" t="str">
        <f>IFERROR(IF('Journal Template'!C2270="","",IF(IFERROR(VLOOKUP('Journal Template'!C2270,Checks!N:P,3,0),0)="A","","Inactive account in Use")),"")</f>
        <v/>
      </c>
      <c r="V1858" s="150" t="str">
        <f>IF(JRF!C1871="","",IF(IFERROR(VLOOKUP(JRF!C1871,Checks!S:U,3,0),0)="A","Entry with System fund Dept",""))</f>
        <v/>
      </c>
      <c r="W1858" t="str">
        <f>IFERROR(IF('Journal Template'!D2270="","",IF(IFERROR(VLOOKUP('Journal Template'!D2270,Checks!S:U,3,0),0)="A","Entry with System fund Dept","")),"")</f>
        <v/>
      </c>
      <c r="X1858" t="s">
        <v>9048</v>
      </c>
      <c r="Y1858" t="s">
        <v>386</v>
      </c>
      <c r="Z1858" t="s">
        <v>9049</v>
      </c>
      <c r="AA1858" t="s">
        <v>391</v>
      </c>
      <c r="AB1858" t="s">
        <v>125</v>
      </c>
      <c r="AC1858" s="150" t="str">
        <f>IFERROR(IF(JRF!C1871="","",IF(AND(VLOOKUP(JRF!C1871,X:AA,4,0)=JRF!B1871,VLOOKUP(JRF!C1871,X:Y,2,0)="A"),"","Inactive Dept Combo Error")),"Inactive Dept Combo Error")</f>
        <v/>
      </c>
      <c r="AD1858" t="str">
        <f>IFERROR(IF('Journal Template'!D2270="","",IF(AND(VLOOKUP('Journal Template'!D2270,X:AA,4,0)='Journal Template'!A2270,VLOOKUP('Journal Template'!D2270,X:Y,2,0)="A"),"","Inactive Dept Combo Error")),"")</f>
        <v/>
      </c>
      <c r="AK1858" s="150" t="str">
        <f>IF(JRF!B1871="","",IF(JRF!B1871=IFERROR(VLOOKUP(JRF!B1871,Checks!AI:AI,1,0),0),"Entry in Branch/Satellite BU's",""))</f>
        <v/>
      </c>
      <c r="AL1858" t="str">
        <f>IFERROR(IF('Journal Template'!A2270="","",IF('Journal Template'!A2270=IFERROR(VLOOKUP('Journal Template'!A2270,Checks!AI:AI,1,0),0),"Entry in Branch/Satellite BU's","")),"")</f>
        <v/>
      </c>
      <c r="AO1858" s="171"/>
      <c r="AP1858" s="171"/>
      <c r="AQ1858" s="171"/>
      <c r="AR1858" s="171"/>
      <c r="CI1858" t="str">
        <f>IF(JRF!F1871&gt;0,"",IF(JRF!B1871="","",IF(LEFT(JRF!B1871,1)=IFERROR(VLOOKUP(LEFT(JRF!B1871,1),$CF$2:$CF$5,1,0),0),"Product Code Required",IF(JRF!C1871="","",IF(JRF!C1871=IFERROR(VLOOKUP(JRF!C1871,$CH:$CH,1,0),0),"Product Code Required","NA")))))</f>
        <v/>
      </c>
      <c r="CJ1858" t="str">
        <f>IF(JRF!AV1871&gt;0,"",IF(JRF!Q1871="","",IF(LEFT(JRF!Q1871,1)=IFERROR(VLOOKUP(LEFT(JRF!Q1871,1),$CF$2:$CF$5,1,0),0),"Product Code Required",IF(JRF!V1871="","",IF(JRF!V1871=IFERROR(VLOOKUP(JRF!V1871,$CH:$CH,1,0),0),"Product Code Required","NA")))))</f>
        <v/>
      </c>
      <c r="CK1858" t="str">
        <f>IFERROR(IF(LEN('Journal Template'!F1869)&gt;0,"",IF('Journal Template'!A1869="","",IF(LEFT('Journal Template'!A1869,1)=IFERROR(VLOOKUP(LEFT('Journal Template'!A1869,1),Checks!$CF$2:$CF$5,1,0),0),"Product Code Required",IF('Journal Template'!D1869="","",IF('Journal Template'!D1869=IFERROR(VLOOKUP('Journal Template'!D1869,Checks!$CH:$CH,1,0),0),"Product Code Required","NA"))))),"")</f>
        <v/>
      </c>
    </row>
    <row r="1859" spans="14:89">
      <c r="N1859" t="s">
        <v>9050</v>
      </c>
      <c r="O1859" t="s">
        <v>9051</v>
      </c>
      <c r="P1859" t="s">
        <v>386</v>
      </c>
      <c r="Q1859" s="150" t="str">
        <f>IF(JRF!D1872="","",IF(IFERROR(VLOOKUP(JRF!D1872,Checks!N:P,3,0),0)="A","","Inactive account in Use"))</f>
        <v/>
      </c>
      <c r="R1859" t="str">
        <f>IFERROR(IF('Journal Template'!C2271="","",IF(IFERROR(VLOOKUP('Journal Template'!C2271,Checks!N:P,3,0),0)="A","","Inactive account in Use")),"")</f>
        <v/>
      </c>
      <c r="V1859" s="150" t="str">
        <f>IF(JRF!C1872="","",IF(IFERROR(VLOOKUP(JRF!C1872,Checks!S:U,3,0),0)="A","Entry with System fund Dept",""))</f>
        <v/>
      </c>
      <c r="W1859" t="str">
        <f>IFERROR(IF('Journal Template'!D2271="","",IF(IFERROR(VLOOKUP('Journal Template'!D2271,Checks!S:U,3,0),0)="A","Entry with System fund Dept","")),"")</f>
        <v/>
      </c>
      <c r="X1859" t="s">
        <v>9052</v>
      </c>
      <c r="Y1859" t="s">
        <v>386</v>
      </c>
      <c r="Z1859" t="s">
        <v>9053</v>
      </c>
      <c r="AA1859" t="s">
        <v>391</v>
      </c>
      <c r="AB1859" t="s">
        <v>125</v>
      </c>
      <c r="AC1859" s="150" t="str">
        <f>IFERROR(IF(JRF!C1872="","",IF(AND(VLOOKUP(JRF!C1872,X:AA,4,0)=JRF!B1872,VLOOKUP(JRF!C1872,X:Y,2,0)="A"),"","Inactive Dept Combo Error")),"Inactive Dept Combo Error")</f>
        <v/>
      </c>
      <c r="AD1859" t="str">
        <f>IFERROR(IF('Journal Template'!D2271="","",IF(AND(VLOOKUP('Journal Template'!D2271,X:AA,4,0)='Journal Template'!A2271,VLOOKUP('Journal Template'!D2271,X:Y,2,0)="A"),"","Inactive Dept Combo Error")),"")</f>
        <v/>
      </c>
      <c r="AK1859" s="150" t="str">
        <f>IF(JRF!B1872="","",IF(JRF!B1872=IFERROR(VLOOKUP(JRF!B1872,Checks!AI:AI,1,0),0),"Entry in Branch/Satellite BU's",""))</f>
        <v/>
      </c>
      <c r="AL1859" t="str">
        <f>IFERROR(IF('Journal Template'!A2271="","",IF('Journal Template'!A2271=IFERROR(VLOOKUP('Journal Template'!A2271,Checks!AI:AI,1,0),0),"Entry in Branch/Satellite BU's","")),"")</f>
        <v/>
      </c>
      <c r="AO1859" s="171"/>
      <c r="AP1859" s="171"/>
      <c r="AQ1859" s="171"/>
      <c r="AR1859" s="171"/>
      <c r="CI1859" t="str">
        <f>IF(JRF!F1872&gt;0,"",IF(JRF!B1872="","",IF(LEFT(JRF!B1872,1)=IFERROR(VLOOKUP(LEFT(JRF!B1872,1),$CF$2:$CF$5,1,0),0),"Product Code Required",IF(JRF!C1872="","",IF(JRF!C1872=IFERROR(VLOOKUP(JRF!C1872,$CH:$CH,1,0),0),"Product Code Required","NA")))))</f>
        <v/>
      </c>
      <c r="CJ1859" t="str">
        <f>IF(JRF!AV1872&gt;0,"",IF(JRF!Q1872="","",IF(LEFT(JRF!Q1872,1)=IFERROR(VLOOKUP(LEFT(JRF!Q1872,1),$CF$2:$CF$5,1,0),0),"Product Code Required",IF(JRF!V1872="","",IF(JRF!V1872=IFERROR(VLOOKUP(JRF!V1872,$CH:$CH,1,0),0),"Product Code Required","NA")))))</f>
        <v/>
      </c>
      <c r="CK1859" t="str">
        <f>IFERROR(IF(LEN('Journal Template'!F1870)&gt;0,"",IF('Journal Template'!A1870="","",IF(LEFT('Journal Template'!A1870,1)=IFERROR(VLOOKUP(LEFT('Journal Template'!A1870,1),Checks!$CF$2:$CF$5,1,0),0),"Product Code Required",IF('Journal Template'!D1870="","",IF('Journal Template'!D1870=IFERROR(VLOOKUP('Journal Template'!D1870,Checks!$CH:$CH,1,0),0),"Product Code Required","NA"))))),"")</f>
        <v/>
      </c>
    </row>
    <row r="1860" spans="14:89">
      <c r="N1860" t="s">
        <v>9054</v>
      </c>
      <c r="O1860" t="s">
        <v>9055</v>
      </c>
      <c r="P1860" t="s">
        <v>386</v>
      </c>
      <c r="Q1860" s="150" t="str">
        <f>IF(JRF!D1873="","",IF(IFERROR(VLOOKUP(JRF!D1873,Checks!N:P,3,0),0)="A","","Inactive account in Use"))</f>
        <v/>
      </c>
      <c r="R1860" t="str">
        <f>IFERROR(IF('Journal Template'!C2272="","",IF(IFERROR(VLOOKUP('Journal Template'!C2272,Checks!N:P,3,0),0)="A","","Inactive account in Use")),"")</f>
        <v/>
      </c>
      <c r="V1860" s="150" t="str">
        <f>IF(JRF!C1873="","",IF(IFERROR(VLOOKUP(JRF!C1873,Checks!S:U,3,0),0)="A","Entry with System fund Dept",""))</f>
        <v/>
      </c>
      <c r="W1860" t="str">
        <f>IFERROR(IF('Journal Template'!D2272="","",IF(IFERROR(VLOOKUP('Journal Template'!D2272,Checks!S:U,3,0),0)="A","Entry with System fund Dept","")),"")</f>
        <v/>
      </c>
      <c r="X1860" t="s">
        <v>9056</v>
      </c>
      <c r="Y1860" t="s">
        <v>386</v>
      </c>
      <c r="Z1860" t="s">
        <v>9057</v>
      </c>
      <c r="AA1860" t="s">
        <v>391</v>
      </c>
      <c r="AB1860" t="s">
        <v>125</v>
      </c>
      <c r="AC1860" s="150" t="str">
        <f>IFERROR(IF(JRF!C1873="","",IF(AND(VLOOKUP(JRF!C1873,X:AA,4,0)=JRF!B1873,VLOOKUP(JRF!C1873,X:Y,2,0)="A"),"","Inactive Dept Combo Error")),"Inactive Dept Combo Error")</f>
        <v/>
      </c>
      <c r="AD1860" t="str">
        <f>IFERROR(IF('Journal Template'!D2272="","",IF(AND(VLOOKUP('Journal Template'!D2272,X:AA,4,0)='Journal Template'!A2272,VLOOKUP('Journal Template'!D2272,X:Y,2,0)="A"),"","Inactive Dept Combo Error")),"")</f>
        <v/>
      </c>
      <c r="AK1860" s="150" t="str">
        <f>IF(JRF!B1873="","",IF(JRF!B1873=IFERROR(VLOOKUP(JRF!B1873,Checks!AI:AI,1,0),0),"Entry in Branch/Satellite BU's",""))</f>
        <v/>
      </c>
      <c r="AL1860" t="str">
        <f>IFERROR(IF('Journal Template'!A2272="","",IF('Journal Template'!A2272=IFERROR(VLOOKUP('Journal Template'!A2272,Checks!AI:AI,1,0),0),"Entry in Branch/Satellite BU's","")),"")</f>
        <v/>
      </c>
      <c r="AO1860" s="171"/>
      <c r="AP1860" s="171"/>
      <c r="AQ1860" s="171"/>
      <c r="AR1860" s="171"/>
      <c r="CI1860" t="str">
        <f>IF(JRF!F1873&gt;0,"",IF(JRF!B1873="","",IF(LEFT(JRF!B1873,1)=IFERROR(VLOOKUP(LEFT(JRF!B1873,1),$CF$2:$CF$5,1,0),0),"Product Code Required",IF(JRF!C1873="","",IF(JRF!C1873=IFERROR(VLOOKUP(JRF!C1873,$CH:$CH,1,0),0),"Product Code Required","NA")))))</f>
        <v/>
      </c>
      <c r="CJ1860" t="str">
        <f>IF(JRF!AV1873&gt;0,"",IF(JRF!Q1873="","",IF(LEFT(JRF!Q1873,1)=IFERROR(VLOOKUP(LEFT(JRF!Q1873,1),$CF$2:$CF$5,1,0),0),"Product Code Required",IF(JRF!V1873="","",IF(JRF!V1873=IFERROR(VLOOKUP(JRF!V1873,$CH:$CH,1,0),0),"Product Code Required","NA")))))</f>
        <v/>
      </c>
      <c r="CK1860" t="str">
        <f>IFERROR(IF(LEN('Journal Template'!F1871)&gt;0,"",IF('Journal Template'!A1871="","",IF(LEFT('Journal Template'!A1871,1)=IFERROR(VLOOKUP(LEFT('Journal Template'!A1871,1),Checks!$CF$2:$CF$5,1,0),0),"Product Code Required",IF('Journal Template'!D1871="","",IF('Journal Template'!D1871=IFERROR(VLOOKUP('Journal Template'!D1871,Checks!$CH:$CH,1,0),0),"Product Code Required","NA"))))),"")</f>
        <v/>
      </c>
    </row>
    <row r="1861" spans="14:89">
      <c r="N1861" t="s">
        <v>9058</v>
      </c>
      <c r="O1861" t="s">
        <v>9059</v>
      </c>
      <c r="P1861" t="s">
        <v>386</v>
      </c>
      <c r="Q1861" s="150" t="str">
        <f>IF(JRF!D1874="","",IF(IFERROR(VLOOKUP(JRF!D1874,Checks!N:P,3,0),0)="A","","Inactive account in Use"))</f>
        <v/>
      </c>
      <c r="R1861" t="str">
        <f>IFERROR(IF('Journal Template'!C2273="","",IF(IFERROR(VLOOKUP('Journal Template'!C2273,Checks!N:P,3,0),0)="A","","Inactive account in Use")),"")</f>
        <v/>
      </c>
      <c r="V1861" s="150" t="str">
        <f>IF(JRF!C1874="","",IF(IFERROR(VLOOKUP(JRF!C1874,Checks!S:U,3,0),0)="A","Entry with System fund Dept",""))</f>
        <v/>
      </c>
      <c r="W1861" t="str">
        <f>IFERROR(IF('Journal Template'!D2273="","",IF(IFERROR(VLOOKUP('Journal Template'!D2273,Checks!S:U,3,0),0)="A","Entry with System fund Dept","")),"")</f>
        <v/>
      </c>
      <c r="X1861" t="s">
        <v>9060</v>
      </c>
      <c r="Y1861" t="s">
        <v>386</v>
      </c>
      <c r="Z1861" t="s">
        <v>9061</v>
      </c>
      <c r="AA1861" t="s">
        <v>391</v>
      </c>
      <c r="AB1861" t="s">
        <v>125</v>
      </c>
      <c r="AC1861" s="150" t="str">
        <f>IFERROR(IF(JRF!C1874="","",IF(AND(VLOOKUP(JRF!C1874,X:AA,4,0)=JRF!B1874,VLOOKUP(JRF!C1874,X:Y,2,0)="A"),"","Inactive Dept Combo Error")),"Inactive Dept Combo Error")</f>
        <v/>
      </c>
      <c r="AD1861" t="str">
        <f>IFERROR(IF('Journal Template'!D2273="","",IF(AND(VLOOKUP('Journal Template'!D2273,X:AA,4,0)='Journal Template'!A2273,VLOOKUP('Journal Template'!D2273,X:Y,2,0)="A"),"","Inactive Dept Combo Error")),"")</f>
        <v/>
      </c>
      <c r="AK1861" s="150" t="str">
        <f>IF(JRF!B1874="","",IF(JRF!B1874=IFERROR(VLOOKUP(JRF!B1874,Checks!AI:AI,1,0),0),"Entry in Branch/Satellite BU's",""))</f>
        <v/>
      </c>
      <c r="AL1861" t="str">
        <f>IFERROR(IF('Journal Template'!A2273="","",IF('Journal Template'!A2273=IFERROR(VLOOKUP('Journal Template'!A2273,Checks!AI:AI,1,0),0),"Entry in Branch/Satellite BU's","")),"")</f>
        <v/>
      </c>
      <c r="AO1861" s="171"/>
      <c r="AP1861" s="171"/>
      <c r="AQ1861" s="171"/>
      <c r="AR1861" s="171"/>
      <c r="CI1861" t="str">
        <f>IF(JRF!F1874&gt;0,"",IF(JRF!B1874="","",IF(LEFT(JRF!B1874,1)=IFERROR(VLOOKUP(LEFT(JRF!B1874,1),$CF$2:$CF$5,1,0),0),"Product Code Required",IF(JRF!C1874="","",IF(JRF!C1874=IFERROR(VLOOKUP(JRF!C1874,$CH:$CH,1,0),0),"Product Code Required","NA")))))</f>
        <v/>
      </c>
      <c r="CJ1861" t="str">
        <f>IF(JRF!AV1874&gt;0,"",IF(JRF!Q1874="","",IF(LEFT(JRF!Q1874,1)=IFERROR(VLOOKUP(LEFT(JRF!Q1874,1),$CF$2:$CF$5,1,0),0),"Product Code Required",IF(JRF!V1874="","",IF(JRF!V1874=IFERROR(VLOOKUP(JRF!V1874,$CH:$CH,1,0),0),"Product Code Required","NA")))))</f>
        <v/>
      </c>
      <c r="CK1861" t="str">
        <f>IFERROR(IF(LEN('Journal Template'!F1872)&gt;0,"",IF('Journal Template'!A1872="","",IF(LEFT('Journal Template'!A1872,1)=IFERROR(VLOOKUP(LEFT('Journal Template'!A1872,1),Checks!$CF$2:$CF$5,1,0),0),"Product Code Required",IF('Journal Template'!D1872="","",IF('Journal Template'!D1872=IFERROR(VLOOKUP('Journal Template'!D1872,Checks!$CH:$CH,1,0),0),"Product Code Required","NA"))))),"")</f>
        <v/>
      </c>
    </row>
    <row r="1862" spans="14:89">
      <c r="N1862" t="s">
        <v>9062</v>
      </c>
      <c r="O1862" t="s">
        <v>9063</v>
      </c>
      <c r="P1862" t="s">
        <v>386</v>
      </c>
      <c r="Q1862" s="150" t="str">
        <f>IF(JRF!D1875="","",IF(IFERROR(VLOOKUP(JRF!D1875,Checks!N:P,3,0),0)="A","","Inactive account in Use"))</f>
        <v/>
      </c>
      <c r="R1862" t="str">
        <f>IFERROR(IF('Journal Template'!C2274="","",IF(IFERROR(VLOOKUP('Journal Template'!C2274,Checks!N:P,3,0),0)="A","","Inactive account in Use")),"")</f>
        <v/>
      </c>
      <c r="V1862" s="150" t="str">
        <f>IF(JRF!C1875="","",IF(IFERROR(VLOOKUP(JRF!C1875,Checks!S:U,3,0),0)="A","Entry with System fund Dept",""))</f>
        <v/>
      </c>
      <c r="W1862" t="str">
        <f>IFERROR(IF('Journal Template'!D2274="","",IF(IFERROR(VLOOKUP('Journal Template'!D2274,Checks!S:U,3,0),0)="A","Entry with System fund Dept","")),"")</f>
        <v/>
      </c>
      <c r="X1862" t="s">
        <v>9064</v>
      </c>
      <c r="Y1862" t="s">
        <v>386</v>
      </c>
      <c r="Z1862" t="s">
        <v>9065</v>
      </c>
      <c r="AA1862" t="s">
        <v>391</v>
      </c>
      <c r="AB1862" t="s">
        <v>125</v>
      </c>
      <c r="AC1862" s="150" t="str">
        <f>IFERROR(IF(JRF!C1875="","",IF(AND(VLOOKUP(JRF!C1875,X:AA,4,0)=JRF!B1875,VLOOKUP(JRF!C1875,X:Y,2,0)="A"),"","Inactive Dept Combo Error")),"Inactive Dept Combo Error")</f>
        <v/>
      </c>
      <c r="AD1862" t="str">
        <f>IFERROR(IF('Journal Template'!D2274="","",IF(AND(VLOOKUP('Journal Template'!D2274,X:AA,4,0)='Journal Template'!A2274,VLOOKUP('Journal Template'!D2274,X:Y,2,0)="A"),"","Inactive Dept Combo Error")),"")</f>
        <v/>
      </c>
      <c r="AK1862" s="150" t="str">
        <f>IF(JRF!B1875="","",IF(JRF!B1875=IFERROR(VLOOKUP(JRF!B1875,Checks!AI:AI,1,0),0),"Entry in Branch/Satellite BU's",""))</f>
        <v/>
      </c>
      <c r="AL1862" t="str">
        <f>IFERROR(IF('Journal Template'!A2274="","",IF('Journal Template'!A2274=IFERROR(VLOOKUP('Journal Template'!A2274,Checks!AI:AI,1,0),0),"Entry in Branch/Satellite BU's","")),"")</f>
        <v/>
      </c>
      <c r="AO1862" s="171"/>
      <c r="AP1862" s="171"/>
      <c r="AQ1862" s="171"/>
      <c r="AR1862" s="171"/>
      <c r="CI1862" t="str">
        <f>IF(JRF!F1875&gt;0,"",IF(JRF!B1875="","",IF(LEFT(JRF!B1875,1)=IFERROR(VLOOKUP(LEFT(JRF!B1875,1),$CF$2:$CF$5,1,0),0),"Product Code Required",IF(JRF!C1875="","",IF(JRF!C1875=IFERROR(VLOOKUP(JRF!C1875,$CH:$CH,1,0),0),"Product Code Required","NA")))))</f>
        <v/>
      </c>
      <c r="CJ1862" t="str">
        <f>IF(JRF!AV1875&gt;0,"",IF(JRF!Q1875="","",IF(LEFT(JRF!Q1875,1)=IFERROR(VLOOKUP(LEFT(JRF!Q1875,1),$CF$2:$CF$5,1,0),0),"Product Code Required",IF(JRF!V1875="","",IF(JRF!V1875=IFERROR(VLOOKUP(JRF!V1875,$CH:$CH,1,0),0),"Product Code Required","NA")))))</f>
        <v/>
      </c>
      <c r="CK1862" t="str">
        <f>IFERROR(IF(LEN('Journal Template'!F1873)&gt;0,"",IF('Journal Template'!A1873="","",IF(LEFT('Journal Template'!A1873,1)=IFERROR(VLOOKUP(LEFT('Journal Template'!A1873,1),Checks!$CF$2:$CF$5,1,0),0),"Product Code Required",IF('Journal Template'!D1873="","",IF('Journal Template'!D1873=IFERROR(VLOOKUP('Journal Template'!D1873,Checks!$CH:$CH,1,0),0),"Product Code Required","NA"))))),"")</f>
        <v/>
      </c>
    </row>
    <row r="1863" spans="14:89">
      <c r="N1863" t="s">
        <v>9066</v>
      </c>
      <c r="O1863" t="s">
        <v>9067</v>
      </c>
      <c r="P1863" t="s">
        <v>386</v>
      </c>
      <c r="Q1863" s="150" t="str">
        <f>IF(JRF!D1876="","",IF(IFERROR(VLOOKUP(JRF!D1876,Checks!N:P,3,0),0)="A","","Inactive account in Use"))</f>
        <v/>
      </c>
      <c r="R1863" t="str">
        <f>IFERROR(IF('Journal Template'!C2275="","",IF(IFERROR(VLOOKUP('Journal Template'!C2275,Checks!N:P,3,0),0)="A","","Inactive account in Use")),"")</f>
        <v/>
      </c>
      <c r="V1863" s="150" t="str">
        <f>IF(JRF!C1876="","",IF(IFERROR(VLOOKUP(JRF!C1876,Checks!S:U,3,0),0)="A","Entry with System fund Dept",""))</f>
        <v/>
      </c>
      <c r="W1863" t="str">
        <f>IFERROR(IF('Journal Template'!D2275="","",IF(IFERROR(VLOOKUP('Journal Template'!D2275,Checks!S:U,3,0),0)="A","Entry with System fund Dept","")),"")</f>
        <v/>
      </c>
      <c r="X1863" t="s">
        <v>9068</v>
      </c>
      <c r="Y1863" t="s">
        <v>386</v>
      </c>
      <c r="Z1863" t="s">
        <v>9069</v>
      </c>
      <c r="AA1863" t="s">
        <v>391</v>
      </c>
      <c r="AB1863" t="s">
        <v>125</v>
      </c>
      <c r="AC1863" s="150" t="str">
        <f>IFERROR(IF(JRF!C1876="","",IF(AND(VLOOKUP(JRF!C1876,X:AA,4,0)=JRF!B1876,VLOOKUP(JRF!C1876,X:Y,2,0)="A"),"","Inactive Dept Combo Error")),"Inactive Dept Combo Error")</f>
        <v/>
      </c>
      <c r="AD1863" t="str">
        <f>IFERROR(IF('Journal Template'!D2275="","",IF(AND(VLOOKUP('Journal Template'!D2275,X:AA,4,0)='Journal Template'!A2275,VLOOKUP('Journal Template'!D2275,X:Y,2,0)="A"),"","Inactive Dept Combo Error")),"")</f>
        <v/>
      </c>
      <c r="AK1863" s="150" t="str">
        <f>IF(JRF!B1876="","",IF(JRF!B1876=IFERROR(VLOOKUP(JRF!B1876,Checks!AI:AI,1,0),0),"Entry in Branch/Satellite BU's",""))</f>
        <v/>
      </c>
      <c r="AL1863" t="str">
        <f>IFERROR(IF('Journal Template'!A2275="","",IF('Journal Template'!A2275=IFERROR(VLOOKUP('Journal Template'!A2275,Checks!AI:AI,1,0),0),"Entry in Branch/Satellite BU's","")),"")</f>
        <v/>
      </c>
      <c r="AO1863" s="171"/>
      <c r="AP1863" s="171"/>
      <c r="AQ1863" s="171"/>
      <c r="AR1863" s="171"/>
      <c r="CI1863" t="str">
        <f>IF(JRF!F1876&gt;0,"",IF(JRF!B1876="","",IF(LEFT(JRF!B1876,1)=IFERROR(VLOOKUP(LEFT(JRF!B1876,1),$CF$2:$CF$5,1,0),0),"Product Code Required",IF(JRF!C1876="","",IF(JRF!C1876=IFERROR(VLOOKUP(JRF!C1876,$CH:$CH,1,0),0),"Product Code Required","NA")))))</f>
        <v/>
      </c>
      <c r="CJ1863" t="str">
        <f>IF(JRF!AV1876&gt;0,"",IF(JRF!Q1876="","",IF(LEFT(JRF!Q1876,1)=IFERROR(VLOOKUP(LEFT(JRF!Q1876,1),$CF$2:$CF$5,1,0),0),"Product Code Required",IF(JRF!V1876="","",IF(JRF!V1876=IFERROR(VLOOKUP(JRF!V1876,$CH:$CH,1,0),0),"Product Code Required","NA")))))</f>
        <v/>
      </c>
      <c r="CK1863" t="str">
        <f>IFERROR(IF(LEN('Journal Template'!F1874)&gt;0,"",IF('Journal Template'!A1874="","",IF(LEFT('Journal Template'!A1874,1)=IFERROR(VLOOKUP(LEFT('Journal Template'!A1874,1),Checks!$CF$2:$CF$5,1,0),0),"Product Code Required",IF('Journal Template'!D1874="","",IF('Journal Template'!D1874=IFERROR(VLOOKUP('Journal Template'!D1874,Checks!$CH:$CH,1,0),0),"Product Code Required","NA"))))),"")</f>
        <v/>
      </c>
    </row>
    <row r="1864" spans="14:89">
      <c r="N1864" t="s">
        <v>9070</v>
      </c>
      <c r="O1864" t="s">
        <v>9071</v>
      </c>
      <c r="P1864" t="s">
        <v>386</v>
      </c>
      <c r="Q1864" s="150" t="str">
        <f>IF(JRF!D1877="","",IF(IFERROR(VLOOKUP(JRF!D1877,Checks!N:P,3,0),0)="A","","Inactive account in Use"))</f>
        <v/>
      </c>
      <c r="R1864" t="str">
        <f>IFERROR(IF('Journal Template'!C2276="","",IF(IFERROR(VLOOKUP('Journal Template'!C2276,Checks!N:P,3,0),0)="A","","Inactive account in Use")),"")</f>
        <v/>
      </c>
      <c r="V1864" s="150" t="str">
        <f>IF(JRF!C1877="","",IF(IFERROR(VLOOKUP(JRF!C1877,Checks!S:U,3,0),0)="A","Entry with System fund Dept",""))</f>
        <v/>
      </c>
      <c r="W1864" t="str">
        <f>IFERROR(IF('Journal Template'!D2276="","",IF(IFERROR(VLOOKUP('Journal Template'!D2276,Checks!S:U,3,0),0)="A","Entry with System fund Dept","")),"")</f>
        <v/>
      </c>
      <c r="X1864" t="s">
        <v>9072</v>
      </c>
      <c r="Y1864" t="s">
        <v>386</v>
      </c>
      <c r="Z1864" t="s">
        <v>9073</v>
      </c>
      <c r="AA1864" t="s">
        <v>391</v>
      </c>
      <c r="AB1864" t="s">
        <v>125</v>
      </c>
      <c r="AC1864" s="150" t="str">
        <f>IFERROR(IF(JRF!C1877="","",IF(AND(VLOOKUP(JRF!C1877,X:AA,4,0)=JRF!B1877,VLOOKUP(JRF!C1877,X:Y,2,0)="A"),"","Inactive Dept Combo Error")),"Inactive Dept Combo Error")</f>
        <v/>
      </c>
      <c r="AD1864" t="str">
        <f>IFERROR(IF('Journal Template'!D2276="","",IF(AND(VLOOKUP('Journal Template'!D2276,X:AA,4,0)='Journal Template'!A2276,VLOOKUP('Journal Template'!D2276,X:Y,2,0)="A"),"","Inactive Dept Combo Error")),"")</f>
        <v/>
      </c>
      <c r="AK1864" s="150" t="str">
        <f>IF(JRF!B1877="","",IF(JRF!B1877=IFERROR(VLOOKUP(JRF!B1877,Checks!AI:AI,1,0),0),"Entry in Branch/Satellite BU's",""))</f>
        <v/>
      </c>
      <c r="AL1864" t="str">
        <f>IFERROR(IF('Journal Template'!A2276="","",IF('Journal Template'!A2276=IFERROR(VLOOKUP('Journal Template'!A2276,Checks!AI:AI,1,0),0),"Entry in Branch/Satellite BU's","")),"")</f>
        <v/>
      </c>
      <c r="AO1864" s="171"/>
      <c r="AP1864" s="171"/>
      <c r="AQ1864" s="171"/>
      <c r="AR1864" s="171"/>
      <c r="CI1864" t="str">
        <f>IF(JRF!F1877&gt;0,"",IF(JRF!B1877="","",IF(LEFT(JRF!B1877,1)=IFERROR(VLOOKUP(LEFT(JRF!B1877,1),$CF$2:$CF$5,1,0),0),"Product Code Required",IF(JRF!C1877="","",IF(JRF!C1877=IFERROR(VLOOKUP(JRF!C1877,$CH:$CH,1,0),0),"Product Code Required","NA")))))</f>
        <v/>
      </c>
      <c r="CJ1864" t="str">
        <f>IF(JRF!AV1877&gt;0,"",IF(JRF!Q1877="","",IF(LEFT(JRF!Q1877,1)=IFERROR(VLOOKUP(LEFT(JRF!Q1877,1),$CF$2:$CF$5,1,0),0),"Product Code Required",IF(JRF!V1877="","",IF(JRF!V1877=IFERROR(VLOOKUP(JRF!V1877,$CH:$CH,1,0),0),"Product Code Required","NA")))))</f>
        <v/>
      </c>
      <c r="CK1864" t="str">
        <f>IFERROR(IF(LEN('Journal Template'!F1875)&gt;0,"",IF('Journal Template'!A1875="","",IF(LEFT('Journal Template'!A1875,1)=IFERROR(VLOOKUP(LEFT('Journal Template'!A1875,1),Checks!$CF$2:$CF$5,1,0),0),"Product Code Required",IF('Journal Template'!D1875="","",IF('Journal Template'!D1875=IFERROR(VLOOKUP('Journal Template'!D1875,Checks!$CH:$CH,1,0),0),"Product Code Required","NA"))))),"")</f>
        <v/>
      </c>
    </row>
    <row r="1865" spans="14:89">
      <c r="N1865" t="s">
        <v>9074</v>
      </c>
      <c r="O1865" t="s">
        <v>9075</v>
      </c>
      <c r="P1865" t="s">
        <v>386</v>
      </c>
      <c r="Q1865" s="150" t="str">
        <f>IF(JRF!D1878="","",IF(IFERROR(VLOOKUP(JRF!D1878,Checks!N:P,3,0),0)="A","","Inactive account in Use"))</f>
        <v/>
      </c>
      <c r="R1865" t="str">
        <f>IFERROR(IF('Journal Template'!C2277="","",IF(IFERROR(VLOOKUP('Journal Template'!C2277,Checks!N:P,3,0),0)="A","","Inactive account in Use")),"")</f>
        <v/>
      </c>
      <c r="V1865" s="150" t="str">
        <f>IF(JRF!C1878="","",IF(IFERROR(VLOOKUP(JRF!C1878,Checks!S:U,3,0),0)="A","Entry with System fund Dept",""))</f>
        <v/>
      </c>
      <c r="W1865" t="str">
        <f>IFERROR(IF('Journal Template'!D2277="","",IF(IFERROR(VLOOKUP('Journal Template'!D2277,Checks!S:U,3,0),0)="A","Entry with System fund Dept","")),"")</f>
        <v/>
      </c>
      <c r="X1865" t="s">
        <v>9076</v>
      </c>
      <c r="Y1865" t="s">
        <v>386</v>
      </c>
      <c r="Z1865" t="s">
        <v>9077</v>
      </c>
      <c r="AA1865" t="s">
        <v>391</v>
      </c>
      <c r="AB1865" t="s">
        <v>125</v>
      </c>
      <c r="AC1865" s="150" t="str">
        <f>IFERROR(IF(JRF!C1878="","",IF(AND(VLOOKUP(JRF!C1878,X:AA,4,0)=JRF!B1878,VLOOKUP(JRF!C1878,X:Y,2,0)="A"),"","Inactive Dept Combo Error")),"Inactive Dept Combo Error")</f>
        <v/>
      </c>
      <c r="AD1865" t="str">
        <f>IFERROR(IF('Journal Template'!D2277="","",IF(AND(VLOOKUP('Journal Template'!D2277,X:AA,4,0)='Journal Template'!A2277,VLOOKUP('Journal Template'!D2277,X:Y,2,0)="A"),"","Inactive Dept Combo Error")),"")</f>
        <v/>
      </c>
      <c r="AK1865" s="150" t="str">
        <f>IF(JRF!B1878="","",IF(JRF!B1878=IFERROR(VLOOKUP(JRF!B1878,Checks!AI:AI,1,0),0),"Entry in Branch/Satellite BU's",""))</f>
        <v/>
      </c>
      <c r="AL1865" t="str">
        <f>IFERROR(IF('Journal Template'!A2277="","",IF('Journal Template'!A2277=IFERROR(VLOOKUP('Journal Template'!A2277,Checks!AI:AI,1,0),0),"Entry in Branch/Satellite BU's","")),"")</f>
        <v/>
      </c>
      <c r="AO1865" s="171"/>
      <c r="AP1865" s="171"/>
      <c r="AQ1865" s="171"/>
      <c r="AR1865" s="171"/>
      <c r="CI1865" t="str">
        <f>IF(JRF!F1878&gt;0,"",IF(JRF!B1878="","",IF(LEFT(JRF!B1878,1)=IFERROR(VLOOKUP(LEFT(JRF!B1878,1),$CF$2:$CF$5,1,0),0),"Product Code Required",IF(JRF!C1878="","",IF(JRF!C1878=IFERROR(VLOOKUP(JRF!C1878,$CH:$CH,1,0),0),"Product Code Required","NA")))))</f>
        <v/>
      </c>
      <c r="CJ1865" t="str">
        <f>IF(JRF!AV1878&gt;0,"",IF(JRF!Q1878="","",IF(LEFT(JRF!Q1878,1)=IFERROR(VLOOKUP(LEFT(JRF!Q1878,1),$CF$2:$CF$5,1,0),0),"Product Code Required",IF(JRF!V1878="","",IF(JRF!V1878=IFERROR(VLOOKUP(JRF!V1878,$CH:$CH,1,0),0),"Product Code Required","NA")))))</f>
        <v/>
      </c>
      <c r="CK1865" t="str">
        <f>IFERROR(IF(LEN('Journal Template'!F1876)&gt;0,"",IF('Journal Template'!A1876="","",IF(LEFT('Journal Template'!A1876,1)=IFERROR(VLOOKUP(LEFT('Journal Template'!A1876,1),Checks!$CF$2:$CF$5,1,0),0),"Product Code Required",IF('Journal Template'!D1876="","",IF('Journal Template'!D1876=IFERROR(VLOOKUP('Journal Template'!D1876,Checks!$CH:$CH,1,0),0),"Product Code Required","NA"))))),"")</f>
        <v/>
      </c>
    </row>
    <row r="1866" spans="14:89">
      <c r="N1866" t="s">
        <v>9078</v>
      </c>
      <c r="O1866" t="s">
        <v>9079</v>
      </c>
      <c r="P1866" t="s">
        <v>386</v>
      </c>
      <c r="Q1866" s="150" t="str">
        <f>IF(JRF!D1879="","",IF(IFERROR(VLOOKUP(JRF!D1879,Checks!N:P,3,0),0)="A","","Inactive account in Use"))</f>
        <v/>
      </c>
      <c r="R1866" t="str">
        <f>IFERROR(IF('Journal Template'!C2278="","",IF(IFERROR(VLOOKUP('Journal Template'!C2278,Checks!N:P,3,0),0)="A","","Inactive account in Use")),"")</f>
        <v/>
      </c>
      <c r="V1866" s="150" t="str">
        <f>IF(JRF!C1879="","",IF(IFERROR(VLOOKUP(JRF!C1879,Checks!S:U,3,0),0)="A","Entry with System fund Dept",""))</f>
        <v/>
      </c>
      <c r="W1866" t="str">
        <f>IFERROR(IF('Journal Template'!D2278="","",IF(IFERROR(VLOOKUP('Journal Template'!D2278,Checks!S:U,3,0),0)="A","Entry with System fund Dept","")),"")</f>
        <v/>
      </c>
      <c r="X1866" t="s">
        <v>9080</v>
      </c>
      <c r="Y1866" t="s">
        <v>386</v>
      </c>
      <c r="Z1866" t="s">
        <v>9081</v>
      </c>
      <c r="AA1866" t="s">
        <v>391</v>
      </c>
      <c r="AB1866" t="s">
        <v>125</v>
      </c>
      <c r="AC1866" s="150" t="str">
        <f>IFERROR(IF(JRF!C1879="","",IF(AND(VLOOKUP(JRF!C1879,X:AA,4,0)=JRF!B1879,VLOOKUP(JRF!C1879,X:Y,2,0)="A"),"","Inactive Dept Combo Error")),"Inactive Dept Combo Error")</f>
        <v/>
      </c>
      <c r="AD1866" t="str">
        <f>IFERROR(IF('Journal Template'!D2278="","",IF(AND(VLOOKUP('Journal Template'!D2278,X:AA,4,0)='Journal Template'!A2278,VLOOKUP('Journal Template'!D2278,X:Y,2,0)="A"),"","Inactive Dept Combo Error")),"")</f>
        <v/>
      </c>
      <c r="AK1866" s="150" t="str">
        <f>IF(JRF!B1879="","",IF(JRF!B1879=IFERROR(VLOOKUP(JRF!B1879,Checks!AI:AI,1,0),0),"Entry in Branch/Satellite BU's",""))</f>
        <v/>
      </c>
      <c r="AL1866" t="str">
        <f>IFERROR(IF('Journal Template'!A2278="","",IF('Journal Template'!A2278=IFERROR(VLOOKUP('Journal Template'!A2278,Checks!AI:AI,1,0),0),"Entry in Branch/Satellite BU's","")),"")</f>
        <v/>
      </c>
      <c r="AO1866" s="171"/>
      <c r="AP1866" s="171"/>
      <c r="AQ1866" s="171"/>
      <c r="AR1866" s="171"/>
      <c r="CI1866" t="str">
        <f>IF(JRF!F1879&gt;0,"",IF(JRF!B1879="","",IF(LEFT(JRF!B1879,1)=IFERROR(VLOOKUP(LEFT(JRF!B1879,1),$CF$2:$CF$5,1,0),0),"Product Code Required",IF(JRF!C1879="","",IF(JRF!C1879=IFERROR(VLOOKUP(JRF!C1879,$CH:$CH,1,0),0),"Product Code Required","NA")))))</f>
        <v/>
      </c>
      <c r="CJ1866" t="str">
        <f>IF(JRF!AV1879&gt;0,"",IF(JRF!Q1879="","",IF(LEFT(JRF!Q1879,1)=IFERROR(VLOOKUP(LEFT(JRF!Q1879,1),$CF$2:$CF$5,1,0),0),"Product Code Required",IF(JRF!V1879="","",IF(JRF!V1879=IFERROR(VLOOKUP(JRF!V1879,$CH:$CH,1,0),0),"Product Code Required","NA")))))</f>
        <v/>
      </c>
      <c r="CK1866" t="str">
        <f>IFERROR(IF(LEN('Journal Template'!F1877)&gt;0,"",IF('Journal Template'!A1877="","",IF(LEFT('Journal Template'!A1877,1)=IFERROR(VLOOKUP(LEFT('Journal Template'!A1877,1),Checks!$CF$2:$CF$5,1,0),0),"Product Code Required",IF('Journal Template'!D1877="","",IF('Journal Template'!D1877=IFERROR(VLOOKUP('Journal Template'!D1877,Checks!$CH:$CH,1,0),0),"Product Code Required","NA"))))),"")</f>
        <v/>
      </c>
    </row>
    <row r="1867" spans="14:89">
      <c r="N1867" t="s">
        <v>9082</v>
      </c>
      <c r="O1867" t="s">
        <v>9083</v>
      </c>
      <c r="P1867" t="s">
        <v>386</v>
      </c>
      <c r="Q1867" s="150" t="str">
        <f>IF(JRF!D1880="","",IF(IFERROR(VLOOKUP(JRF!D1880,Checks!N:P,3,0),0)="A","","Inactive account in Use"))</f>
        <v/>
      </c>
      <c r="R1867" t="str">
        <f>IFERROR(IF('Journal Template'!C2279="","",IF(IFERROR(VLOOKUP('Journal Template'!C2279,Checks!N:P,3,0),0)="A","","Inactive account in Use")),"")</f>
        <v/>
      </c>
      <c r="V1867" s="150" t="str">
        <f>IF(JRF!C1880="","",IF(IFERROR(VLOOKUP(JRF!C1880,Checks!S:U,3,0),0)="A","Entry with System fund Dept",""))</f>
        <v/>
      </c>
      <c r="W1867" t="str">
        <f>IFERROR(IF('Journal Template'!D2279="","",IF(IFERROR(VLOOKUP('Journal Template'!D2279,Checks!S:U,3,0),0)="A","Entry with System fund Dept","")),"")</f>
        <v/>
      </c>
      <c r="X1867" t="s">
        <v>9084</v>
      </c>
      <c r="Y1867" t="s">
        <v>386</v>
      </c>
      <c r="Z1867" t="s">
        <v>9085</v>
      </c>
      <c r="AA1867" t="s">
        <v>391</v>
      </c>
      <c r="AB1867" t="s">
        <v>125</v>
      </c>
      <c r="AC1867" s="150" t="str">
        <f>IFERROR(IF(JRF!C1880="","",IF(AND(VLOOKUP(JRF!C1880,X:AA,4,0)=JRF!B1880,VLOOKUP(JRF!C1880,X:Y,2,0)="A"),"","Inactive Dept Combo Error")),"Inactive Dept Combo Error")</f>
        <v/>
      </c>
      <c r="AD1867" t="str">
        <f>IFERROR(IF('Journal Template'!D2279="","",IF(AND(VLOOKUP('Journal Template'!D2279,X:AA,4,0)='Journal Template'!A2279,VLOOKUP('Journal Template'!D2279,X:Y,2,0)="A"),"","Inactive Dept Combo Error")),"")</f>
        <v/>
      </c>
      <c r="AK1867" s="150" t="str">
        <f>IF(JRF!B1880="","",IF(JRF!B1880=IFERROR(VLOOKUP(JRF!B1880,Checks!AI:AI,1,0),0),"Entry in Branch/Satellite BU's",""))</f>
        <v/>
      </c>
      <c r="AL1867" t="str">
        <f>IFERROR(IF('Journal Template'!A2279="","",IF('Journal Template'!A2279=IFERROR(VLOOKUP('Journal Template'!A2279,Checks!AI:AI,1,0),0),"Entry in Branch/Satellite BU's","")),"")</f>
        <v/>
      </c>
      <c r="AO1867" s="171"/>
      <c r="AP1867" s="171"/>
      <c r="AQ1867" s="171"/>
      <c r="AR1867" s="171"/>
      <c r="CI1867" t="str">
        <f>IF(JRF!F1880&gt;0,"",IF(JRF!B1880="","",IF(LEFT(JRF!B1880,1)=IFERROR(VLOOKUP(LEFT(JRF!B1880,1),$CF$2:$CF$5,1,0),0),"Product Code Required",IF(JRF!C1880="","",IF(JRF!C1880=IFERROR(VLOOKUP(JRF!C1880,$CH:$CH,1,0),0),"Product Code Required","NA")))))</f>
        <v/>
      </c>
      <c r="CJ1867" t="str">
        <f>IF(JRF!AV1880&gt;0,"",IF(JRF!Q1880="","",IF(LEFT(JRF!Q1880,1)=IFERROR(VLOOKUP(LEFT(JRF!Q1880,1),$CF$2:$CF$5,1,0),0),"Product Code Required",IF(JRF!V1880="","",IF(JRF!V1880=IFERROR(VLOOKUP(JRF!V1880,$CH:$CH,1,0),0),"Product Code Required","NA")))))</f>
        <v/>
      </c>
      <c r="CK1867" t="str">
        <f>IFERROR(IF(LEN('Journal Template'!F1878)&gt;0,"",IF('Journal Template'!A1878="","",IF(LEFT('Journal Template'!A1878,1)=IFERROR(VLOOKUP(LEFT('Journal Template'!A1878,1),Checks!$CF$2:$CF$5,1,0),0),"Product Code Required",IF('Journal Template'!D1878="","",IF('Journal Template'!D1878=IFERROR(VLOOKUP('Journal Template'!D1878,Checks!$CH:$CH,1,0),0),"Product Code Required","NA"))))),"")</f>
        <v/>
      </c>
    </row>
    <row r="1868" spans="14:89">
      <c r="N1868" t="s">
        <v>9086</v>
      </c>
      <c r="O1868" t="s">
        <v>9087</v>
      </c>
      <c r="P1868" t="s">
        <v>386</v>
      </c>
      <c r="Q1868" s="150" t="str">
        <f>IF(JRF!D1881="","",IF(IFERROR(VLOOKUP(JRF!D1881,Checks!N:P,3,0),0)="A","","Inactive account in Use"))</f>
        <v/>
      </c>
      <c r="R1868" t="str">
        <f>IFERROR(IF('Journal Template'!C2280="","",IF(IFERROR(VLOOKUP('Journal Template'!C2280,Checks!N:P,3,0),0)="A","","Inactive account in Use")),"")</f>
        <v/>
      </c>
      <c r="V1868" s="150" t="str">
        <f>IF(JRF!C1881="","",IF(IFERROR(VLOOKUP(JRF!C1881,Checks!S:U,3,0),0)="A","Entry with System fund Dept",""))</f>
        <v/>
      </c>
      <c r="W1868" t="str">
        <f>IFERROR(IF('Journal Template'!D2280="","",IF(IFERROR(VLOOKUP('Journal Template'!D2280,Checks!S:U,3,0),0)="A","Entry with System fund Dept","")),"")</f>
        <v/>
      </c>
      <c r="X1868" t="s">
        <v>9088</v>
      </c>
      <c r="Y1868" t="s">
        <v>386</v>
      </c>
      <c r="Z1868" t="s">
        <v>9089</v>
      </c>
      <c r="AA1868" t="s">
        <v>391</v>
      </c>
      <c r="AB1868" t="s">
        <v>125</v>
      </c>
      <c r="AC1868" s="150" t="str">
        <f>IFERROR(IF(JRF!C1881="","",IF(AND(VLOOKUP(JRF!C1881,X:AA,4,0)=JRF!B1881,VLOOKUP(JRF!C1881,X:Y,2,0)="A"),"","Inactive Dept Combo Error")),"Inactive Dept Combo Error")</f>
        <v/>
      </c>
      <c r="AD1868" t="str">
        <f>IFERROR(IF('Journal Template'!D2280="","",IF(AND(VLOOKUP('Journal Template'!D2280,X:AA,4,0)='Journal Template'!A2280,VLOOKUP('Journal Template'!D2280,X:Y,2,0)="A"),"","Inactive Dept Combo Error")),"")</f>
        <v/>
      </c>
      <c r="AK1868" s="150" t="str">
        <f>IF(JRF!B1881="","",IF(JRF!B1881=IFERROR(VLOOKUP(JRF!B1881,Checks!AI:AI,1,0),0),"Entry in Branch/Satellite BU's",""))</f>
        <v/>
      </c>
      <c r="AL1868" t="str">
        <f>IFERROR(IF('Journal Template'!A2280="","",IF('Journal Template'!A2280=IFERROR(VLOOKUP('Journal Template'!A2280,Checks!AI:AI,1,0),0),"Entry in Branch/Satellite BU's","")),"")</f>
        <v/>
      </c>
      <c r="AO1868" s="171"/>
      <c r="AP1868" s="171"/>
      <c r="AQ1868" s="171"/>
      <c r="AR1868" s="171"/>
      <c r="CI1868" t="str">
        <f>IF(JRF!F1881&gt;0,"",IF(JRF!B1881="","",IF(LEFT(JRF!B1881,1)=IFERROR(VLOOKUP(LEFT(JRF!B1881,1),$CF$2:$CF$5,1,0),0),"Product Code Required",IF(JRF!C1881="","",IF(JRF!C1881=IFERROR(VLOOKUP(JRF!C1881,$CH:$CH,1,0),0),"Product Code Required","NA")))))</f>
        <v/>
      </c>
      <c r="CJ1868" t="str">
        <f>IF(JRF!AV1881&gt;0,"",IF(JRF!Q1881="","",IF(LEFT(JRF!Q1881,1)=IFERROR(VLOOKUP(LEFT(JRF!Q1881,1),$CF$2:$CF$5,1,0),0),"Product Code Required",IF(JRF!V1881="","",IF(JRF!V1881=IFERROR(VLOOKUP(JRF!V1881,$CH:$CH,1,0),0),"Product Code Required","NA")))))</f>
        <v/>
      </c>
      <c r="CK1868" t="str">
        <f>IFERROR(IF(LEN('Journal Template'!F1879)&gt;0,"",IF('Journal Template'!A1879="","",IF(LEFT('Journal Template'!A1879,1)=IFERROR(VLOOKUP(LEFT('Journal Template'!A1879,1),Checks!$CF$2:$CF$5,1,0),0),"Product Code Required",IF('Journal Template'!D1879="","",IF('Journal Template'!D1879=IFERROR(VLOOKUP('Journal Template'!D1879,Checks!$CH:$CH,1,0),0),"Product Code Required","NA"))))),"")</f>
        <v/>
      </c>
    </row>
    <row r="1869" spans="14:89">
      <c r="N1869" t="s">
        <v>9090</v>
      </c>
      <c r="O1869" t="s">
        <v>9091</v>
      </c>
      <c r="P1869" t="s">
        <v>386</v>
      </c>
      <c r="Q1869" s="150" t="str">
        <f>IF(JRF!D1882="","",IF(IFERROR(VLOOKUP(JRF!D1882,Checks!N:P,3,0),0)="A","","Inactive account in Use"))</f>
        <v/>
      </c>
      <c r="R1869" t="str">
        <f>IFERROR(IF('Journal Template'!C2281="","",IF(IFERROR(VLOOKUP('Journal Template'!C2281,Checks!N:P,3,0),0)="A","","Inactive account in Use")),"")</f>
        <v/>
      </c>
      <c r="V1869" s="150" t="str">
        <f>IF(JRF!C1882="","",IF(IFERROR(VLOOKUP(JRF!C1882,Checks!S:U,3,0),0)="A","Entry with System fund Dept",""))</f>
        <v/>
      </c>
      <c r="W1869" t="str">
        <f>IFERROR(IF('Journal Template'!D2281="","",IF(IFERROR(VLOOKUP('Journal Template'!D2281,Checks!S:U,3,0),0)="A","Entry with System fund Dept","")),"")</f>
        <v/>
      </c>
      <c r="X1869" t="s">
        <v>9092</v>
      </c>
      <c r="Y1869" t="s">
        <v>386</v>
      </c>
      <c r="Z1869" t="s">
        <v>9093</v>
      </c>
      <c r="AA1869" t="s">
        <v>391</v>
      </c>
      <c r="AB1869" t="s">
        <v>125</v>
      </c>
      <c r="AC1869" s="150" t="str">
        <f>IFERROR(IF(JRF!C1882="","",IF(AND(VLOOKUP(JRF!C1882,X:AA,4,0)=JRF!B1882,VLOOKUP(JRF!C1882,X:Y,2,0)="A"),"","Inactive Dept Combo Error")),"Inactive Dept Combo Error")</f>
        <v/>
      </c>
      <c r="AD1869" t="str">
        <f>IFERROR(IF('Journal Template'!D2281="","",IF(AND(VLOOKUP('Journal Template'!D2281,X:AA,4,0)='Journal Template'!A2281,VLOOKUP('Journal Template'!D2281,X:Y,2,0)="A"),"","Inactive Dept Combo Error")),"")</f>
        <v/>
      </c>
      <c r="AK1869" s="150" t="str">
        <f>IF(JRF!B1882="","",IF(JRF!B1882=IFERROR(VLOOKUP(JRF!B1882,Checks!AI:AI,1,0),0),"Entry in Branch/Satellite BU's",""))</f>
        <v/>
      </c>
      <c r="AL1869" t="str">
        <f>IFERROR(IF('Journal Template'!A2281="","",IF('Journal Template'!A2281=IFERROR(VLOOKUP('Journal Template'!A2281,Checks!AI:AI,1,0),0),"Entry in Branch/Satellite BU's","")),"")</f>
        <v/>
      </c>
      <c r="AO1869" s="171"/>
      <c r="AP1869" s="171"/>
      <c r="AQ1869" s="171"/>
      <c r="AR1869" s="171"/>
      <c r="CI1869" t="str">
        <f>IF(JRF!F1882&gt;0,"",IF(JRF!B1882="","",IF(LEFT(JRF!B1882,1)=IFERROR(VLOOKUP(LEFT(JRF!B1882,1),$CF$2:$CF$5,1,0),0),"Product Code Required",IF(JRF!C1882="","",IF(JRF!C1882=IFERROR(VLOOKUP(JRF!C1882,$CH:$CH,1,0),0),"Product Code Required","NA")))))</f>
        <v/>
      </c>
      <c r="CJ1869" t="str">
        <f>IF(JRF!AV1882&gt;0,"",IF(JRF!Q1882="","",IF(LEFT(JRF!Q1882,1)=IFERROR(VLOOKUP(LEFT(JRF!Q1882,1),$CF$2:$CF$5,1,0),0),"Product Code Required",IF(JRF!V1882="","",IF(JRF!V1882=IFERROR(VLOOKUP(JRF!V1882,$CH:$CH,1,0),0),"Product Code Required","NA")))))</f>
        <v/>
      </c>
      <c r="CK1869" t="str">
        <f>IFERROR(IF(LEN('Journal Template'!F1880)&gt;0,"",IF('Journal Template'!A1880="","",IF(LEFT('Journal Template'!A1880,1)=IFERROR(VLOOKUP(LEFT('Journal Template'!A1880,1),Checks!$CF$2:$CF$5,1,0),0),"Product Code Required",IF('Journal Template'!D1880="","",IF('Journal Template'!D1880=IFERROR(VLOOKUP('Journal Template'!D1880,Checks!$CH:$CH,1,0),0),"Product Code Required","NA"))))),"")</f>
        <v/>
      </c>
    </row>
    <row r="1870" spans="14:89">
      <c r="N1870" t="s">
        <v>9094</v>
      </c>
      <c r="O1870" t="s">
        <v>9095</v>
      </c>
      <c r="P1870" t="s">
        <v>386</v>
      </c>
      <c r="Q1870" s="150" t="str">
        <f>IF(JRF!D1883="","",IF(IFERROR(VLOOKUP(JRF!D1883,Checks!N:P,3,0),0)="A","","Inactive account in Use"))</f>
        <v/>
      </c>
      <c r="R1870" t="str">
        <f>IFERROR(IF('Journal Template'!C2282="","",IF(IFERROR(VLOOKUP('Journal Template'!C2282,Checks!N:P,3,0),0)="A","","Inactive account in Use")),"")</f>
        <v/>
      </c>
      <c r="V1870" s="150" t="str">
        <f>IF(JRF!C1883="","",IF(IFERROR(VLOOKUP(JRF!C1883,Checks!S:U,3,0),0)="A","Entry with System fund Dept",""))</f>
        <v/>
      </c>
      <c r="W1870" t="str">
        <f>IFERROR(IF('Journal Template'!D2282="","",IF(IFERROR(VLOOKUP('Journal Template'!D2282,Checks!S:U,3,0),0)="A","Entry with System fund Dept","")),"")</f>
        <v/>
      </c>
      <c r="X1870" t="s">
        <v>9096</v>
      </c>
      <c r="Y1870" t="s">
        <v>386</v>
      </c>
      <c r="Z1870" t="s">
        <v>9097</v>
      </c>
      <c r="AA1870" t="s">
        <v>391</v>
      </c>
      <c r="AB1870" t="s">
        <v>125</v>
      </c>
      <c r="AC1870" s="150" t="str">
        <f>IFERROR(IF(JRF!C1883="","",IF(AND(VLOOKUP(JRF!C1883,X:AA,4,0)=JRF!B1883,VLOOKUP(JRF!C1883,X:Y,2,0)="A"),"","Inactive Dept Combo Error")),"Inactive Dept Combo Error")</f>
        <v/>
      </c>
      <c r="AD1870" t="str">
        <f>IFERROR(IF('Journal Template'!D2282="","",IF(AND(VLOOKUP('Journal Template'!D2282,X:AA,4,0)='Journal Template'!A2282,VLOOKUP('Journal Template'!D2282,X:Y,2,0)="A"),"","Inactive Dept Combo Error")),"")</f>
        <v/>
      </c>
      <c r="AK1870" s="150" t="str">
        <f>IF(JRF!B1883="","",IF(JRF!B1883=IFERROR(VLOOKUP(JRF!B1883,Checks!AI:AI,1,0),0),"Entry in Branch/Satellite BU's",""))</f>
        <v/>
      </c>
      <c r="AL1870" t="str">
        <f>IFERROR(IF('Journal Template'!A2282="","",IF('Journal Template'!A2282=IFERROR(VLOOKUP('Journal Template'!A2282,Checks!AI:AI,1,0),0),"Entry in Branch/Satellite BU's","")),"")</f>
        <v/>
      </c>
      <c r="AO1870" s="171"/>
      <c r="AP1870" s="171"/>
      <c r="AQ1870" s="171"/>
      <c r="AR1870" s="171"/>
      <c r="CI1870" t="str">
        <f>IF(JRF!F1883&gt;0,"",IF(JRF!B1883="","",IF(LEFT(JRF!B1883,1)=IFERROR(VLOOKUP(LEFT(JRF!B1883,1),$CF$2:$CF$5,1,0),0),"Product Code Required",IF(JRF!C1883="","",IF(JRF!C1883=IFERROR(VLOOKUP(JRF!C1883,$CH:$CH,1,0),0),"Product Code Required","NA")))))</f>
        <v/>
      </c>
      <c r="CJ1870" t="str">
        <f>IF(JRF!AV1883&gt;0,"",IF(JRF!Q1883="","",IF(LEFT(JRF!Q1883,1)=IFERROR(VLOOKUP(LEFT(JRF!Q1883,1),$CF$2:$CF$5,1,0),0),"Product Code Required",IF(JRF!V1883="","",IF(JRF!V1883=IFERROR(VLOOKUP(JRF!V1883,$CH:$CH,1,0),0),"Product Code Required","NA")))))</f>
        <v/>
      </c>
      <c r="CK1870" t="str">
        <f>IFERROR(IF(LEN('Journal Template'!F1881)&gt;0,"",IF('Journal Template'!A1881="","",IF(LEFT('Journal Template'!A1881,1)=IFERROR(VLOOKUP(LEFT('Journal Template'!A1881,1),Checks!$CF$2:$CF$5,1,0),0),"Product Code Required",IF('Journal Template'!D1881="","",IF('Journal Template'!D1881=IFERROR(VLOOKUP('Journal Template'!D1881,Checks!$CH:$CH,1,0),0),"Product Code Required","NA"))))),"")</f>
        <v/>
      </c>
    </row>
    <row r="1871" spans="14:89">
      <c r="N1871" t="s">
        <v>9098</v>
      </c>
      <c r="O1871" t="s">
        <v>9099</v>
      </c>
      <c r="P1871" t="s">
        <v>386</v>
      </c>
      <c r="Q1871" s="150" t="str">
        <f>IF(JRF!D1884="","",IF(IFERROR(VLOOKUP(JRF!D1884,Checks!N:P,3,0),0)="A","","Inactive account in Use"))</f>
        <v/>
      </c>
      <c r="R1871" t="str">
        <f>IFERROR(IF('Journal Template'!C2283="","",IF(IFERROR(VLOOKUP('Journal Template'!C2283,Checks!N:P,3,0),0)="A","","Inactive account in Use")),"")</f>
        <v/>
      </c>
      <c r="V1871" s="150" t="str">
        <f>IF(JRF!C1884="","",IF(IFERROR(VLOOKUP(JRF!C1884,Checks!S:U,3,0),0)="A","Entry with System fund Dept",""))</f>
        <v/>
      </c>
      <c r="W1871" t="str">
        <f>IFERROR(IF('Journal Template'!D2283="","",IF(IFERROR(VLOOKUP('Journal Template'!D2283,Checks!S:U,3,0),0)="A","Entry with System fund Dept","")),"")</f>
        <v/>
      </c>
      <c r="X1871" t="s">
        <v>9100</v>
      </c>
      <c r="Y1871" t="s">
        <v>386</v>
      </c>
      <c r="Z1871" t="s">
        <v>9101</v>
      </c>
      <c r="AA1871" t="s">
        <v>391</v>
      </c>
      <c r="AB1871" t="s">
        <v>125</v>
      </c>
      <c r="AC1871" s="150" t="str">
        <f>IFERROR(IF(JRF!C1884="","",IF(AND(VLOOKUP(JRF!C1884,X:AA,4,0)=JRF!B1884,VLOOKUP(JRF!C1884,X:Y,2,0)="A"),"","Inactive Dept Combo Error")),"Inactive Dept Combo Error")</f>
        <v/>
      </c>
      <c r="AD1871" t="str">
        <f>IFERROR(IF('Journal Template'!D2283="","",IF(AND(VLOOKUP('Journal Template'!D2283,X:AA,4,0)='Journal Template'!A2283,VLOOKUP('Journal Template'!D2283,X:Y,2,0)="A"),"","Inactive Dept Combo Error")),"")</f>
        <v/>
      </c>
      <c r="AK1871" s="150" t="str">
        <f>IF(JRF!B1884="","",IF(JRF!B1884=IFERROR(VLOOKUP(JRF!B1884,Checks!AI:AI,1,0),0),"Entry in Branch/Satellite BU's",""))</f>
        <v/>
      </c>
      <c r="AL1871" t="str">
        <f>IFERROR(IF('Journal Template'!A2283="","",IF('Journal Template'!A2283=IFERROR(VLOOKUP('Journal Template'!A2283,Checks!AI:AI,1,0),0),"Entry in Branch/Satellite BU's","")),"")</f>
        <v/>
      </c>
      <c r="AO1871" s="171"/>
      <c r="AP1871" s="171"/>
      <c r="AQ1871" s="171"/>
      <c r="AR1871" s="171"/>
      <c r="CI1871" t="str">
        <f>IF(JRF!F1884&gt;0,"",IF(JRF!B1884="","",IF(LEFT(JRF!B1884,1)=IFERROR(VLOOKUP(LEFT(JRF!B1884,1),$CF$2:$CF$5,1,0),0),"Product Code Required",IF(JRF!C1884="","",IF(JRF!C1884=IFERROR(VLOOKUP(JRF!C1884,$CH:$CH,1,0),0),"Product Code Required","NA")))))</f>
        <v/>
      </c>
      <c r="CJ1871" t="str">
        <f>IF(JRF!AV1884&gt;0,"",IF(JRF!Q1884="","",IF(LEFT(JRF!Q1884,1)=IFERROR(VLOOKUP(LEFT(JRF!Q1884,1),$CF$2:$CF$5,1,0),0),"Product Code Required",IF(JRF!V1884="","",IF(JRF!V1884=IFERROR(VLOOKUP(JRF!V1884,$CH:$CH,1,0),0),"Product Code Required","NA")))))</f>
        <v/>
      </c>
      <c r="CK1871" t="str">
        <f>IFERROR(IF(LEN('Journal Template'!F1882)&gt;0,"",IF('Journal Template'!A1882="","",IF(LEFT('Journal Template'!A1882,1)=IFERROR(VLOOKUP(LEFT('Journal Template'!A1882,1),Checks!$CF$2:$CF$5,1,0),0),"Product Code Required",IF('Journal Template'!D1882="","",IF('Journal Template'!D1882=IFERROR(VLOOKUP('Journal Template'!D1882,Checks!$CH:$CH,1,0),0),"Product Code Required","NA"))))),"")</f>
        <v/>
      </c>
    </row>
    <row r="1872" spans="14:89">
      <c r="N1872" t="s">
        <v>9102</v>
      </c>
      <c r="O1872" t="s">
        <v>9103</v>
      </c>
      <c r="P1872" t="s">
        <v>386</v>
      </c>
      <c r="Q1872" s="150" t="str">
        <f>IF(JRF!D1885="","",IF(IFERROR(VLOOKUP(JRF!D1885,Checks!N:P,3,0),0)="A","","Inactive account in Use"))</f>
        <v/>
      </c>
      <c r="R1872" t="str">
        <f>IFERROR(IF('Journal Template'!C2284="","",IF(IFERROR(VLOOKUP('Journal Template'!C2284,Checks!N:P,3,0),0)="A","","Inactive account in Use")),"")</f>
        <v/>
      </c>
      <c r="V1872" s="150" t="str">
        <f>IF(JRF!C1885="","",IF(IFERROR(VLOOKUP(JRF!C1885,Checks!S:U,3,0),0)="A","Entry with System fund Dept",""))</f>
        <v/>
      </c>
      <c r="W1872" t="str">
        <f>IFERROR(IF('Journal Template'!D2284="","",IF(IFERROR(VLOOKUP('Journal Template'!D2284,Checks!S:U,3,0),0)="A","Entry with System fund Dept","")),"")</f>
        <v/>
      </c>
      <c r="X1872" t="s">
        <v>9104</v>
      </c>
      <c r="Y1872" t="s">
        <v>386</v>
      </c>
      <c r="Z1872" t="s">
        <v>9105</v>
      </c>
      <c r="AA1872" t="s">
        <v>391</v>
      </c>
      <c r="AB1872" t="s">
        <v>125</v>
      </c>
      <c r="AC1872" s="150" t="str">
        <f>IFERROR(IF(JRF!C1885="","",IF(AND(VLOOKUP(JRF!C1885,X:AA,4,0)=JRF!B1885,VLOOKUP(JRF!C1885,X:Y,2,0)="A"),"","Inactive Dept Combo Error")),"Inactive Dept Combo Error")</f>
        <v/>
      </c>
      <c r="AD1872" t="str">
        <f>IFERROR(IF('Journal Template'!D2284="","",IF(AND(VLOOKUP('Journal Template'!D2284,X:AA,4,0)='Journal Template'!A2284,VLOOKUP('Journal Template'!D2284,X:Y,2,0)="A"),"","Inactive Dept Combo Error")),"")</f>
        <v/>
      </c>
      <c r="AK1872" s="150" t="str">
        <f>IF(JRF!B1885="","",IF(JRF!B1885=IFERROR(VLOOKUP(JRF!B1885,Checks!AI:AI,1,0),0),"Entry in Branch/Satellite BU's",""))</f>
        <v/>
      </c>
      <c r="AL1872" t="str">
        <f>IFERROR(IF('Journal Template'!A2284="","",IF('Journal Template'!A2284=IFERROR(VLOOKUP('Journal Template'!A2284,Checks!AI:AI,1,0),0),"Entry in Branch/Satellite BU's","")),"")</f>
        <v/>
      </c>
      <c r="AO1872" s="171"/>
      <c r="AP1872" s="171"/>
      <c r="AQ1872" s="171"/>
      <c r="AR1872" s="171"/>
      <c r="CI1872" t="str">
        <f>IF(JRF!F1885&gt;0,"",IF(JRF!B1885="","",IF(LEFT(JRF!B1885,1)=IFERROR(VLOOKUP(LEFT(JRF!B1885,1),$CF$2:$CF$5,1,0),0),"Product Code Required",IF(JRF!C1885="","",IF(JRF!C1885=IFERROR(VLOOKUP(JRF!C1885,$CH:$CH,1,0),0),"Product Code Required","NA")))))</f>
        <v/>
      </c>
      <c r="CJ1872" t="str">
        <f>IF(JRF!AV1885&gt;0,"",IF(JRF!Q1885="","",IF(LEFT(JRF!Q1885,1)=IFERROR(VLOOKUP(LEFT(JRF!Q1885,1),$CF$2:$CF$5,1,0),0),"Product Code Required",IF(JRF!V1885="","",IF(JRF!V1885=IFERROR(VLOOKUP(JRF!V1885,$CH:$CH,1,0),0),"Product Code Required","NA")))))</f>
        <v/>
      </c>
      <c r="CK1872" t="str">
        <f>IFERROR(IF(LEN('Journal Template'!F1883)&gt;0,"",IF('Journal Template'!A1883="","",IF(LEFT('Journal Template'!A1883,1)=IFERROR(VLOOKUP(LEFT('Journal Template'!A1883,1),Checks!$CF$2:$CF$5,1,0),0),"Product Code Required",IF('Journal Template'!D1883="","",IF('Journal Template'!D1883=IFERROR(VLOOKUP('Journal Template'!D1883,Checks!$CH:$CH,1,0),0),"Product Code Required","NA"))))),"")</f>
        <v/>
      </c>
    </row>
    <row r="1873" spans="14:89">
      <c r="N1873" t="s">
        <v>9106</v>
      </c>
      <c r="O1873" t="s">
        <v>9107</v>
      </c>
      <c r="P1873" t="s">
        <v>386</v>
      </c>
      <c r="Q1873" s="150" t="str">
        <f>IF(JRF!D1886="","",IF(IFERROR(VLOOKUP(JRF!D1886,Checks!N:P,3,0),0)="A","","Inactive account in Use"))</f>
        <v/>
      </c>
      <c r="R1873" t="str">
        <f>IFERROR(IF('Journal Template'!C2285="","",IF(IFERROR(VLOOKUP('Journal Template'!C2285,Checks!N:P,3,0),0)="A","","Inactive account in Use")),"")</f>
        <v/>
      </c>
      <c r="V1873" s="150" t="str">
        <f>IF(JRF!C1886="","",IF(IFERROR(VLOOKUP(JRF!C1886,Checks!S:U,3,0),0)="A","Entry with System fund Dept",""))</f>
        <v/>
      </c>
      <c r="W1873" t="str">
        <f>IFERROR(IF('Journal Template'!D2285="","",IF(IFERROR(VLOOKUP('Journal Template'!D2285,Checks!S:U,3,0),0)="A","Entry with System fund Dept","")),"")</f>
        <v/>
      </c>
      <c r="X1873" t="s">
        <v>9108</v>
      </c>
      <c r="Y1873" t="s">
        <v>386</v>
      </c>
      <c r="Z1873" t="s">
        <v>9109</v>
      </c>
      <c r="AA1873" t="s">
        <v>391</v>
      </c>
      <c r="AB1873" t="s">
        <v>125</v>
      </c>
      <c r="AC1873" s="150" t="str">
        <f>IFERROR(IF(JRF!C1886="","",IF(AND(VLOOKUP(JRF!C1886,X:AA,4,0)=JRF!B1886,VLOOKUP(JRF!C1886,X:Y,2,0)="A"),"","Inactive Dept Combo Error")),"Inactive Dept Combo Error")</f>
        <v/>
      </c>
      <c r="AD1873" t="str">
        <f>IFERROR(IF('Journal Template'!D2285="","",IF(AND(VLOOKUP('Journal Template'!D2285,X:AA,4,0)='Journal Template'!A2285,VLOOKUP('Journal Template'!D2285,X:Y,2,0)="A"),"","Inactive Dept Combo Error")),"")</f>
        <v/>
      </c>
      <c r="AK1873" s="150" t="str">
        <f>IF(JRF!B1886="","",IF(JRF!B1886=IFERROR(VLOOKUP(JRF!B1886,Checks!AI:AI,1,0),0),"Entry in Branch/Satellite BU's",""))</f>
        <v/>
      </c>
      <c r="AL1873" t="str">
        <f>IFERROR(IF('Journal Template'!A2285="","",IF('Journal Template'!A2285=IFERROR(VLOOKUP('Journal Template'!A2285,Checks!AI:AI,1,0),0),"Entry in Branch/Satellite BU's","")),"")</f>
        <v/>
      </c>
      <c r="AO1873" s="171"/>
      <c r="AP1873" s="171"/>
      <c r="AQ1873" s="171"/>
      <c r="AR1873" s="171"/>
      <c r="CI1873" t="str">
        <f>IF(JRF!F1886&gt;0,"",IF(JRF!B1886="","",IF(LEFT(JRF!B1886,1)=IFERROR(VLOOKUP(LEFT(JRF!B1886,1),$CF$2:$CF$5,1,0),0),"Product Code Required",IF(JRF!C1886="","",IF(JRF!C1886=IFERROR(VLOOKUP(JRF!C1886,$CH:$CH,1,0),0),"Product Code Required","NA")))))</f>
        <v/>
      </c>
      <c r="CJ1873" t="str">
        <f>IF(JRF!AV1886&gt;0,"",IF(JRF!Q1886="","",IF(LEFT(JRF!Q1886,1)=IFERROR(VLOOKUP(LEFT(JRF!Q1886,1),$CF$2:$CF$5,1,0),0),"Product Code Required",IF(JRF!V1886="","",IF(JRF!V1886=IFERROR(VLOOKUP(JRF!V1886,$CH:$CH,1,0),0),"Product Code Required","NA")))))</f>
        <v/>
      </c>
      <c r="CK1873" t="str">
        <f>IFERROR(IF(LEN('Journal Template'!F1884)&gt;0,"",IF('Journal Template'!A1884="","",IF(LEFT('Journal Template'!A1884,1)=IFERROR(VLOOKUP(LEFT('Journal Template'!A1884,1),Checks!$CF$2:$CF$5,1,0),0),"Product Code Required",IF('Journal Template'!D1884="","",IF('Journal Template'!D1884=IFERROR(VLOOKUP('Journal Template'!D1884,Checks!$CH:$CH,1,0),0),"Product Code Required","NA"))))),"")</f>
        <v/>
      </c>
    </row>
    <row r="1874" spans="14:89">
      <c r="N1874" t="s">
        <v>9110</v>
      </c>
      <c r="O1874" t="s">
        <v>9111</v>
      </c>
      <c r="P1874" t="s">
        <v>386</v>
      </c>
      <c r="Q1874" s="150" t="str">
        <f>IF(JRF!D1887="","",IF(IFERROR(VLOOKUP(JRF!D1887,Checks!N:P,3,0),0)="A","","Inactive account in Use"))</f>
        <v/>
      </c>
      <c r="R1874" t="str">
        <f>IFERROR(IF('Journal Template'!C2286="","",IF(IFERROR(VLOOKUP('Journal Template'!C2286,Checks!N:P,3,0),0)="A","","Inactive account in Use")),"")</f>
        <v/>
      </c>
      <c r="V1874" s="150" t="str">
        <f>IF(JRF!C1887="","",IF(IFERROR(VLOOKUP(JRF!C1887,Checks!S:U,3,0),0)="A","Entry with System fund Dept",""))</f>
        <v/>
      </c>
      <c r="W1874" t="str">
        <f>IFERROR(IF('Journal Template'!D2286="","",IF(IFERROR(VLOOKUP('Journal Template'!D2286,Checks!S:U,3,0),0)="A","Entry with System fund Dept","")),"")</f>
        <v/>
      </c>
      <c r="X1874" t="s">
        <v>9112</v>
      </c>
      <c r="Y1874" t="s">
        <v>386</v>
      </c>
      <c r="Z1874" t="s">
        <v>9113</v>
      </c>
      <c r="AA1874" t="s">
        <v>391</v>
      </c>
      <c r="AB1874" t="s">
        <v>125</v>
      </c>
      <c r="AC1874" s="150" t="str">
        <f>IFERROR(IF(JRF!C1887="","",IF(AND(VLOOKUP(JRF!C1887,X:AA,4,0)=JRF!B1887,VLOOKUP(JRF!C1887,X:Y,2,0)="A"),"","Inactive Dept Combo Error")),"Inactive Dept Combo Error")</f>
        <v/>
      </c>
      <c r="AD1874" t="str">
        <f>IFERROR(IF('Journal Template'!D2286="","",IF(AND(VLOOKUP('Journal Template'!D2286,X:AA,4,0)='Journal Template'!A2286,VLOOKUP('Journal Template'!D2286,X:Y,2,0)="A"),"","Inactive Dept Combo Error")),"")</f>
        <v/>
      </c>
      <c r="AK1874" s="150" t="str">
        <f>IF(JRF!B1887="","",IF(JRF!B1887=IFERROR(VLOOKUP(JRF!B1887,Checks!AI:AI,1,0),0),"Entry in Branch/Satellite BU's",""))</f>
        <v/>
      </c>
      <c r="AL1874" t="str">
        <f>IFERROR(IF('Journal Template'!A2286="","",IF('Journal Template'!A2286=IFERROR(VLOOKUP('Journal Template'!A2286,Checks!AI:AI,1,0),0),"Entry in Branch/Satellite BU's","")),"")</f>
        <v/>
      </c>
      <c r="AO1874" s="171"/>
      <c r="AP1874" s="171"/>
      <c r="AQ1874" s="171"/>
      <c r="AR1874" s="171"/>
      <c r="CI1874" t="str">
        <f>IF(JRF!F1887&gt;0,"",IF(JRF!B1887="","",IF(LEFT(JRF!B1887,1)=IFERROR(VLOOKUP(LEFT(JRF!B1887,1),$CF$2:$CF$5,1,0),0),"Product Code Required",IF(JRF!C1887="","",IF(JRF!C1887=IFERROR(VLOOKUP(JRF!C1887,$CH:$CH,1,0),0),"Product Code Required","NA")))))</f>
        <v/>
      </c>
      <c r="CJ1874" t="str">
        <f>IF(JRF!AV1887&gt;0,"",IF(JRF!Q1887="","",IF(LEFT(JRF!Q1887,1)=IFERROR(VLOOKUP(LEFT(JRF!Q1887,1),$CF$2:$CF$5,1,0),0),"Product Code Required",IF(JRF!V1887="","",IF(JRF!V1887=IFERROR(VLOOKUP(JRF!V1887,$CH:$CH,1,0),0),"Product Code Required","NA")))))</f>
        <v/>
      </c>
      <c r="CK1874" t="str">
        <f>IFERROR(IF(LEN('Journal Template'!F1885)&gt;0,"",IF('Journal Template'!A1885="","",IF(LEFT('Journal Template'!A1885,1)=IFERROR(VLOOKUP(LEFT('Journal Template'!A1885,1),Checks!$CF$2:$CF$5,1,0),0),"Product Code Required",IF('Journal Template'!D1885="","",IF('Journal Template'!D1885=IFERROR(VLOOKUP('Journal Template'!D1885,Checks!$CH:$CH,1,0),0),"Product Code Required","NA"))))),"")</f>
        <v/>
      </c>
    </row>
    <row r="1875" spans="14:89">
      <c r="N1875" t="s">
        <v>9114</v>
      </c>
      <c r="O1875" t="s">
        <v>9115</v>
      </c>
      <c r="P1875" t="s">
        <v>386</v>
      </c>
      <c r="Q1875" s="150" t="str">
        <f>IF(JRF!D1888="","",IF(IFERROR(VLOOKUP(JRF!D1888,Checks!N:P,3,0),0)="A","","Inactive account in Use"))</f>
        <v/>
      </c>
      <c r="R1875" t="str">
        <f>IFERROR(IF('Journal Template'!C2287="","",IF(IFERROR(VLOOKUP('Journal Template'!C2287,Checks!N:P,3,0),0)="A","","Inactive account in Use")),"")</f>
        <v/>
      </c>
      <c r="V1875" s="150" t="str">
        <f>IF(JRF!C1888="","",IF(IFERROR(VLOOKUP(JRF!C1888,Checks!S:U,3,0),0)="A","Entry with System fund Dept",""))</f>
        <v/>
      </c>
      <c r="W1875" t="str">
        <f>IFERROR(IF('Journal Template'!D2287="","",IF(IFERROR(VLOOKUP('Journal Template'!D2287,Checks!S:U,3,0),0)="A","Entry with System fund Dept","")),"")</f>
        <v/>
      </c>
      <c r="X1875" t="s">
        <v>9116</v>
      </c>
      <c r="Y1875" t="s">
        <v>389</v>
      </c>
      <c r="Z1875" t="s">
        <v>9117</v>
      </c>
      <c r="AA1875" t="s">
        <v>391</v>
      </c>
      <c r="AB1875" t="s">
        <v>125</v>
      </c>
      <c r="AC1875" s="150" t="str">
        <f>IFERROR(IF(JRF!C1888="","",IF(AND(VLOOKUP(JRF!C1888,X:AA,4,0)=JRF!B1888,VLOOKUP(JRF!C1888,X:Y,2,0)="A"),"","Inactive Dept Combo Error")),"Inactive Dept Combo Error")</f>
        <v/>
      </c>
      <c r="AD1875" t="str">
        <f>IFERROR(IF('Journal Template'!D2287="","",IF(AND(VLOOKUP('Journal Template'!D2287,X:AA,4,0)='Journal Template'!A2287,VLOOKUP('Journal Template'!D2287,X:Y,2,0)="A"),"","Inactive Dept Combo Error")),"")</f>
        <v/>
      </c>
      <c r="AK1875" s="150" t="str">
        <f>IF(JRF!B1888="","",IF(JRF!B1888=IFERROR(VLOOKUP(JRF!B1888,Checks!AI:AI,1,0),0),"Entry in Branch/Satellite BU's",""))</f>
        <v/>
      </c>
      <c r="AL1875" t="str">
        <f>IFERROR(IF('Journal Template'!A2287="","",IF('Journal Template'!A2287=IFERROR(VLOOKUP('Journal Template'!A2287,Checks!AI:AI,1,0),0),"Entry in Branch/Satellite BU's","")),"")</f>
        <v/>
      </c>
      <c r="AO1875" s="171"/>
      <c r="AP1875" s="171"/>
      <c r="AQ1875" s="171"/>
      <c r="AR1875" s="171"/>
      <c r="CI1875" t="str">
        <f>IF(JRF!F1888&gt;0,"",IF(JRF!B1888="","",IF(LEFT(JRF!B1888,1)=IFERROR(VLOOKUP(LEFT(JRF!B1888,1),$CF$2:$CF$5,1,0),0),"Product Code Required",IF(JRF!C1888="","",IF(JRF!C1888=IFERROR(VLOOKUP(JRF!C1888,$CH:$CH,1,0),0),"Product Code Required","NA")))))</f>
        <v/>
      </c>
      <c r="CJ1875" t="str">
        <f>IF(JRF!AV1888&gt;0,"",IF(JRF!Q1888="","",IF(LEFT(JRF!Q1888,1)=IFERROR(VLOOKUP(LEFT(JRF!Q1888,1),$CF$2:$CF$5,1,0),0),"Product Code Required",IF(JRF!V1888="","",IF(JRF!V1888=IFERROR(VLOOKUP(JRF!V1888,$CH:$CH,1,0),0),"Product Code Required","NA")))))</f>
        <v/>
      </c>
      <c r="CK1875" t="str">
        <f>IFERROR(IF(LEN('Journal Template'!F1886)&gt;0,"",IF('Journal Template'!A1886="","",IF(LEFT('Journal Template'!A1886,1)=IFERROR(VLOOKUP(LEFT('Journal Template'!A1886,1),Checks!$CF$2:$CF$5,1,0),0),"Product Code Required",IF('Journal Template'!D1886="","",IF('Journal Template'!D1886=IFERROR(VLOOKUP('Journal Template'!D1886,Checks!$CH:$CH,1,0),0),"Product Code Required","NA"))))),"")</f>
        <v/>
      </c>
    </row>
    <row r="1876" spans="14:89">
      <c r="N1876" t="s">
        <v>9118</v>
      </c>
      <c r="O1876" t="s">
        <v>9119</v>
      </c>
      <c r="P1876" t="s">
        <v>386</v>
      </c>
      <c r="Q1876" s="150" t="str">
        <f>IF(JRF!D1889="","",IF(IFERROR(VLOOKUP(JRF!D1889,Checks!N:P,3,0),0)="A","","Inactive account in Use"))</f>
        <v/>
      </c>
      <c r="R1876" t="str">
        <f>IFERROR(IF('Journal Template'!C2288="","",IF(IFERROR(VLOOKUP('Journal Template'!C2288,Checks!N:P,3,0),0)="A","","Inactive account in Use")),"")</f>
        <v/>
      </c>
      <c r="V1876" s="150" t="str">
        <f>IF(JRF!C1889="","",IF(IFERROR(VLOOKUP(JRF!C1889,Checks!S:U,3,0),0)="A","Entry with System fund Dept",""))</f>
        <v/>
      </c>
      <c r="W1876" t="str">
        <f>IFERROR(IF('Journal Template'!D2288="","",IF(IFERROR(VLOOKUP('Journal Template'!D2288,Checks!S:U,3,0),0)="A","Entry with System fund Dept","")),"")</f>
        <v/>
      </c>
      <c r="X1876" t="s">
        <v>9120</v>
      </c>
      <c r="Y1876" t="s">
        <v>386</v>
      </c>
      <c r="Z1876" t="s">
        <v>9121</v>
      </c>
      <c r="AA1876" t="s">
        <v>391</v>
      </c>
      <c r="AB1876" t="s">
        <v>125</v>
      </c>
      <c r="AC1876" s="150" t="str">
        <f>IFERROR(IF(JRF!C1889="","",IF(AND(VLOOKUP(JRF!C1889,X:AA,4,0)=JRF!B1889,VLOOKUP(JRF!C1889,X:Y,2,0)="A"),"","Inactive Dept Combo Error")),"Inactive Dept Combo Error")</f>
        <v/>
      </c>
      <c r="AD1876" t="str">
        <f>IFERROR(IF('Journal Template'!D2288="","",IF(AND(VLOOKUP('Journal Template'!D2288,X:AA,4,0)='Journal Template'!A2288,VLOOKUP('Journal Template'!D2288,X:Y,2,0)="A"),"","Inactive Dept Combo Error")),"")</f>
        <v/>
      </c>
      <c r="AK1876" s="150" t="str">
        <f>IF(JRF!B1889="","",IF(JRF!B1889=IFERROR(VLOOKUP(JRF!B1889,Checks!AI:AI,1,0),0),"Entry in Branch/Satellite BU's",""))</f>
        <v/>
      </c>
      <c r="AL1876" t="str">
        <f>IFERROR(IF('Journal Template'!A2288="","",IF('Journal Template'!A2288=IFERROR(VLOOKUP('Journal Template'!A2288,Checks!AI:AI,1,0),0),"Entry in Branch/Satellite BU's","")),"")</f>
        <v/>
      </c>
      <c r="AO1876" s="171"/>
      <c r="AP1876" s="171"/>
      <c r="AQ1876" s="171"/>
      <c r="AR1876" s="171"/>
      <c r="CI1876" t="str">
        <f>IF(JRF!F1889&gt;0,"",IF(JRF!B1889="","",IF(LEFT(JRF!B1889,1)=IFERROR(VLOOKUP(LEFT(JRF!B1889,1),$CF$2:$CF$5,1,0),0),"Product Code Required",IF(JRF!C1889="","",IF(JRF!C1889=IFERROR(VLOOKUP(JRF!C1889,$CH:$CH,1,0),0),"Product Code Required","NA")))))</f>
        <v/>
      </c>
      <c r="CJ1876" t="str">
        <f>IF(JRF!AV1889&gt;0,"",IF(JRF!Q1889="","",IF(LEFT(JRF!Q1889,1)=IFERROR(VLOOKUP(LEFT(JRF!Q1889,1),$CF$2:$CF$5,1,0),0),"Product Code Required",IF(JRF!V1889="","",IF(JRF!V1889=IFERROR(VLOOKUP(JRF!V1889,$CH:$CH,1,0),0),"Product Code Required","NA")))))</f>
        <v/>
      </c>
      <c r="CK1876" t="str">
        <f>IFERROR(IF(LEN('Journal Template'!F1887)&gt;0,"",IF('Journal Template'!A1887="","",IF(LEFT('Journal Template'!A1887,1)=IFERROR(VLOOKUP(LEFT('Journal Template'!A1887,1),Checks!$CF$2:$CF$5,1,0),0),"Product Code Required",IF('Journal Template'!D1887="","",IF('Journal Template'!D1887=IFERROR(VLOOKUP('Journal Template'!D1887,Checks!$CH:$CH,1,0),0),"Product Code Required","NA"))))),"")</f>
        <v/>
      </c>
    </row>
    <row r="1877" spans="14:89">
      <c r="N1877" t="s">
        <v>9122</v>
      </c>
      <c r="O1877" t="s">
        <v>9123</v>
      </c>
      <c r="P1877" t="s">
        <v>386</v>
      </c>
      <c r="Q1877" s="150" t="str">
        <f>IF(JRF!D1890="","",IF(IFERROR(VLOOKUP(JRF!D1890,Checks!N:P,3,0),0)="A","","Inactive account in Use"))</f>
        <v/>
      </c>
      <c r="R1877" t="str">
        <f>IFERROR(IF('Journal Template'!C2289="","",IF(IFERROR(VLOOKUP('Journal Template'!C2289,Checks!N:P,3,0),0)="A","","Inactive account in Use")),"")</f>
        <v/>
      </c>
      <c r="V1877" s="150" t="str">
        <f>IF(JRF!C1890="","",IF(IFERROR(VLOOKUP(JRF!C1890,Checks!S:U,3,0),0)="A","Entry with System fund Dept",""))</f>
        <v/>
      </c>
      <c r="W1877" t="str">
        <f>IFERROR(IF('Journal Template'!D2289="","",IF(IFERROR(VLOOKUP('Journal Template'!D2289,Checks!S:U,3,0),0)="A","Entry with System fund Dept","")),"")</f>
        <v/>
      </c>
      <c r="X1877" t="s">
        <v>9124</v>
      </c>
      <c r="Y1877" t="s">
        <v>386</v>
      </c>
      <c r="Z1877" t="s">
        <v>9125</v>
      </c>
      <c r="AA1877" t="s">
        <v>3581</v>
      </c>
      <c r="AB1877" t="s">
        <v>125</v>
      </c>
      <c r="AC1877" s="150" t="str">
        <f>IFERROR(IF(JRF!C1890="","",IF(AND(VLOOKUP(JRF!C1890,X:AA,4,0)=JRF!B1890,VLOOKUP(JRF!C1890,X:Y,2,0)="A"),"","Inactive Dept Combo Error")),"Inactive Dept Combo Error")</f>
        <v/>
      </c>
      <c r="AD1877" t="str">
        <f>IFERROR(IF('Journal Template'!D2289="","",IF(AND(VLOOKUP('Journal Template'!D2289,X:AA,4,0)='Journal Template'!A2289,VLOOKUP('Journal Template'!D2289,X:Y,2,0)="A"),"","Inactive Dept Combo Error")),"")</f>
        <v/>
      </c>
      <c r="AK1877" s="150" t="str">
        <f>IF(JRF!B1890="","",IF(JRF!B1890=IFERROR(VLOOKUP(JRF!B1890,Checks!AI:AI,1,0),0),"Entry in Branch/Satellite BU's",""))</f>
        <v/>
      </c>
      <c r="AL1877" t="str">
        <f>IFERROR(IF('Journal Template'!A2289="","",IF('Journal Template'!A2289=IFERROR(VLOOKUP('Journal Template'!A2289,Checks!AI:AI,1,0),0),"Entry in Branch/Satellite BU's","")),"")</f>
        <v/>
      </c>
      <c r="AO1877" s="171"/>
      <c r="AP1877" s="171"/>
      <c r="AQ1877" s="171"/>
      <c r="AR1877" s="171"/>
      <c r="CI1877" t="str">
        <f>IF(JRF!F1890&gt;0,"",IF(JRF!B1890="","",IF(LEFT(JRF!B1890,1)=IFERROR(VLOOKUP(LEFT(JRF!B1890,1),$CF$2:$CF$5,1,0),0),"Product Code Required",IF(JRF!C1890="","",IF(JRF!C1890=IFERROR(VLOOKUP(JRF!C1890,$CH:$CH,1,0),0),"Product Code Required","NA")))))</f>
        <v/>
      </c>
      <c r="CJ1877" t="str">
        <f>IF(JRF!AV1890&gt;0,"",IF(JRF!Q1890="","",IF(LEFT(JRF!Q1890,1)=IFERROR(VLOOKUP(LEFT(JRF!Q1890,1),$CF$2:$CF$5,1,0),0),"Product Code Required",IF(JRF!V1890="","",IF(JRF!V1890=IFERROR(VLOOKUP(JRF!V1890,$CH:$CH,1,0),0),"Product Code Required","NA")))))</f>
        <v/>
      </c>
      <c r="CK1877" t="str">
        <f>IFERROR(IF(LEN('Journal Template'!F1888)&gt;0,"",IF('Journal Template'!A1888="","",IF(LEFT('Journal Template'!A1888,1)=IFERROR(VLOOKUP(LEFT('Journal Template'!A1888,1),Checks!$CF$2:$CF$5,1,0),0),"Product Code Required",IF('Journal Template'!D1888="","",IF('Journal Template'!D1888=IFERROR(VLOOKUP('Journal Template'!D1888,Checks!$CH:$CH,1,0),0),"Product Code Required","NA"))))),"")</f>
        <v/>
      </c>
    </row>
    <row r="1878" spans="14:89">
      <c r="N1878" t="s">
        <v>9126</v>
      </c>
      <c r="O1878" t="s">
        <v>9127</v>
      </c>
      <c r="P1878" t="s">
        <v>386</v>
      </c>
      <c r="Q1878" s="150" t="str">
        <f>IF(JRF!D1891="","",IF(IFERROR(VLOOKUP(JRF!D1891,Checks!N:P,3,0),0)="A","","Inactive account in Use"))</f>
        <v/>
      </c>
      <c r="R1878" t="str">
        <f>IFERROR(IF('Journal Template'!C2290="","",IF(IFERROR(VLOOKUP('Journal Template'!C2290,Checks!N:P,3,0),0)="A","","Inactive account in Use")),"")</f>
        <v/>
      </c>
      <c r="V1878" s="150" t="str">
        <f>IF(JRF!C1891="","",IF(IFERROR(VLOOKUP(JRF!C1891,Checks!S:U,3,0),0)="A","Entry with System fund Dept",""))</f>
        <v/>
      </c>
      <c r="W1878" t="str">
        <f>IFERROR(IF('Journal Template'!D2290="","",IF(IFERROR(VLOOKUP('Journal Template'!D2290,Checks!S:U,3,0),0)="A","Entry with System fund Dept","")),"")</f>
        <v/>
      </c>
      <c r="X1878" t="s">
        <v>9128</v>
      </c>
      <c r="Y1878" t="s">
        <v>386</v>
      </c>
      <c r="Z1878" t="s">
        <v>9129</v>
      </c>
      <c r="AA1878" t="s">
        <v>1493</v>
      </c>
      <c r="AB1878" t="s">
        <v>125</v>
      </c>
      <c r="AC1878" s="150" t="str">
        <f>IFERROR(IF(JRF!C1891="","",IF(AND(VLOOKUP(JRF!C1891,X:AA,4,0)=JRF!B1891,VLOOKUP(JRF!C1891,X:Y,2,0)="A"),"","Inactive Dept Combo Error")),"Inactive Dept Combo Error")</f>
        <v/>
      </c>
      <c r="AD1878" t="str">
        <f>IFERROR(IF('Journal Template'!D2290="","",IF(AND(VLOOKUP('Journal Template'!D2290,X:AA,4,0)='Journal Template'!A2290,VLOOKUP('Journal Template'!D2290,X:Y,2,0)="A"),"","Inactive Dept Combo Error")),"")</f>
        <v/>
      </c>
      <c r="AK1878" s="150" t="str">
        <f>IF(JRF!B1891="","",IF(JRF!B1891=IFERROR(VLOOKUP(JRF!B1891,Checks!AI:AI,1,0),0),"Entry in Branch/Satellite BU's",""))</f>
        <v/>
      </c>
      <c r="AL1878" t="str">
        <f>IFERROR(IF('Journal Template'!A2290="","",IF('Journal Template'!A2290=IFERROR(VLOOKUP('Journal Template'!A2290,Checks!AI:AI,1,0),0),"Entry in Branch/Satellite BU's","")),"")</f>
        <v/>
      </c>
      <c r="AO1878" s="171"/>
      <c r="AP1878" s="171"/>
      <c r="AQ1878" s="171"/>
      <c r="AR1878" s="171"/>
      <c r="CI1878" t="str">
        <f>IF(JRF!F1891&gt;0,"",IF(JRF!B1891="","",IF(LEFT(JRF!B1891,1)=IFERROR(VLOOKUP(LEFT(JRF!B1891,1),$CF$2:$CF$5,1,0),0),"Product Code Required",IF(JRF!C1891="","",IF(JRF!C1891=IFERROR(VLOOKUP(JRF!C1891,$CH:$CH,1,0),0),"Product Code Required","NA")))))</f>
        <v/>
      </c>
      <c r="CJ1878" t="str">
        <f>IF(JRF!AV1891&gt;0,"",IF(JRF!Q1891="","",IF(LEFT(JRF!Q1891,1)=IFERROR(VLOOKUP(LEFT(JRF!Q1891,1),$CF$2:$CF$5,1,0),0),"Product Code Required",IF(JRF!V1891="","",IF(JRF!V1891=IFERROR(VLOOKUP(JRF!V1891,$CH:$CH,1,0),0),"Product Code Required","NA")))))</f>
        <v/>
      </c>
      <c r="CK1878" t="str">
        <f>IFERROR(IF(LEN('Journal Template'!F1889)&gt;0,"",IF('Journal Template'!A1889="","",IF(LEFT('Journal Template'!A1889,1)=IFERROR(VLOOKUP(LEFT('Journal Template'!A1889,1),Checks!$CF$2:$CF$5,1,0),0),"Product Code Required",IF('Journal Template'!D1889="","",IF('Journal Template'!D1889=IFERROR(VLOOKUP('Journal Template'!D1889,Checks!$CH:$CH,1,0),0),"Product Code Required","NA"))))),"")</f>
        <v/>
      </c>
    </row>
    <row r="1879" spans="14:89">
      <c r="N1879" t="s">
        <v>9130</v>
      </c>
      <c r="O1879" t="s">
        <v>9131</v>
      </c>
      <c r="P1879" t="s">
        <v>386</v>
      </c>
      <c r="Q1879" s="150" t="str">
        <f>IF(JRF!D1892="","",IF(IFERROR(VLOOKUP(JRF!D1892,Checks!N:P,3,0),0)="A","","Inactive account in Use"))</f>
        <v/>
      </c>
      <c r="R1879" t="str">
        <f>IFERROR(IF('Journal Template'!C2291="","",IF(IFERROR(VLOOKUP('Journal Template'!C2291,Checks!N:P,3,0),0)="A","","Inactive account in Use")),"")</f>
        <v/>
      </c>
      <c r="V1879" s="150" t="str">
        <f>IF(JRF!C1892="","",IF(IFERROR(VLOOKUP(JRF!C1892,Checks!S:U,3,0),0)="A","Entry with System fund Dept",""))</f>
        <v/>
      </c>
      <c r="W1879" t="str">
        <f>IFERROR(IF('Journal Template'!D2291="","",IF(IFERROR(VLOOKUP('Journal Template'!D2291,Checks!S:U,3,0),0)="A","Entry with System fund Dept","")),"")</f>
        <v/>
      </c>
      <c r="X1879" t="s">
        <v>9132</v>
      </c>
      <c r="Y1879" t="s">
        <v>386</v>
      </c>
      <c r="Z1879" t="s">
        <v>9133</v>
      </c>
      <c r="AA1879" t="s">
        <v>391</v>
      </c>
      <c r="AB1879" t="s">
        <v>125</v>
      </c>
      <c r="AC1879" s="150" t="str">
        <f>IFERROR(IF(JRF!C1892="","",IF(AND(VLOOKUP(JRF!C1892,X:AA,4,0)=JRF!B1892,VLOOKUP(JRF!C1892,X:Y,2,0)="A"),"","Inactive Dept Combo Error")),"Inactive Dept Combo Error")</f>
        <v/>
      </c>
      <c r="AD1879" t="str">
        <f>IFERROR(IF('Journal Template'!D2291="","",IF(AND(VLOOKUP('Journal Template'!D2291,X:AA,4,0)='Journal Template'!A2291,VLOOKUP('Journal Template'!D2291,X:Y,2,0)="A"),"","Inactive Dept Combo Error")),"")</f>
        <v/>
      </c>
      <c r="AK1879" s="150" t="str">
        <f>IF(JRF!B1892="","",IF(JRF!B1892=IFERROR(VLOOKUP(JRF!B1892,Checks!AI:AI,1,0),0),"Entry in Branch/Satellite BU's",""))</f>
        <v/>
      </c>
      <c r="AL1879" t="str">
        <f>IFERROR(IF('Journal Template'!A2291="","",IF('Journal Template'!A2291=IFERROR(VLOOKUP('Journal Template'!A2291,Checks!AI:AI,1,0),0),"Entry in Branch/Satellite BU's","")),"")</f>
        <v/>
      </c>
      <c r="AO1879" s="171"/>
      <c r="AP1879" s="171"/>
      <c r="AQ1879" s="171"/>
      <c r="AR1879" s="171"/>
      <c r="CI1879" t="str">
        <f>IF(JRF!F1892&gt;0,"",IF(JRF!B1892="","",IF(LEFT(JRF!B1892,1)=IFERROR(VLOOKUP(LEFT(JRF!B1892,1),$CF$2:$CF$5,1,0),0),"Product Code Required",IF(JRF!C1892="","",IF(JRF!C1892=IFERROR(VLOOKUP(JRF!C1892,$CH:$CH,1,0),0),"Product Code Required","NA")))))</f>
        <v/>
      </c>
      <c r="CJ1879" t="str">
        <f>IF(JRF!AV1892&gt;0,"",IF(JRF!Q1892="","",IF(LEFT(JRF!Q1892,1)=IFERROR(VLOOKUP(LEFT(JRF!Q1892,1),$CF$2:$CF$5,1,0),0),"Product Code Required",IF(JRF!V1892="","",IF(JRF!V1892=IFERROR(VLOOKUP(JRF!V1892,$CH:$CH,1,0),0),"Product Code Required","NA")))))</f>
        <v/>
      </c>
      <c r="CK1879" t="str">
        <f>IFERROR(IF(LEN('Journal Template'!F1890)&gt;0,"",IF('Journal Template'!A1890="","",IF(LEFT('Journal Template'!A1890,1)=IFERROR(VLOOKUP(LEFT('Journal Template'!A1890,1),Checks!$CF$2:$CF$5,1,0),0),"Product Code Required",IF('Journal Template'!D1890="","",IF('Journal Template'!D1890=IFERROR(VLOOKUP('Journal Template'!D1890,Checks!$CH:$CH,1,0),0),"Product Code Required","NA"))))),"")</f>
        <v/>
      </c>
    </row>
    <row r="1880" spans="14:89">
      <c r="N1880" t="s">
        <v>9134</v>
      </c>
      <c r="O1880" t="s">
        <v>9135</v>
      </c>
      <c r="P1880" t="s">
        <v>386</v>
      </c>
      <c r="Q1880" s="150" t="str">
        <f>IF(JRF!D1893="","",IF(IFERROR(VLOOKUP(JRF!D1893,Checks!N:P,3,0),0)="A","","Inactive account in Use"))</f>
        <v/>
      </c>
      <c r="R1880" t="str">
        <f>IFERROR(IF('Journal Template'!C2292="","",IF(IFERROR(VLOOKUP('Journal Template'!C2292,Checks!N:P,3,0),0)="A","","Inactive account in Use")),"")</f>
        <v/>
      </c>
      <c r="V1880" s="150" t="str">
        <f>IF(JRF!C1893="","",IF(IFERROR(VLOOKUP(JRF!C1893,Checks!S:U,3,0),0)="A","Entry with System fund Dept",""))</f>
        <v/>
      </c>
      <c r="W1880" t="str">
        <f>IFERROR(IF('Journal Template'!D2292="","",IF(IFERROR(VLOOKUP('Journal Template'!D2292,Checks!S:U,3,0),0)="A","Entry with System fund Dept","")),"")</f>
        <v/>
      </c>
      <c r="X1880" t="s">
        <v>9136</v>
      </c>
      <c r="Y1880" t="s">
        <v>389</v>
      </c>
      <c r="Z1880" t="s">
        <v>9137</v>
      </c>
      <c r="AA1880" t="s">
        <v>391</v>
      </c>
      <c r="AB1880" t="s">
        <v>125</v>
      </c>
      <c r="AC1880" s="150" t="str">
        <f>IFERROR(IF(JRF!C1893="","",IF(AND(VLOOKUP(JRF!C1893,X:AA,4,0)=JRF!B1893,VLOOKUP(JRF!C1893,X:Y,2,0)="A"),"","Inactive Dept Combo Error")),"Inactive Dept Combo Error")</f>
        <v/>
      </c>
      <c r="AD1880" t="str">
        <f>IFERROR(IF('Journal Template'!D2292="","",IF(AND(VLOOKUP('Journal Template'!D2292,X:AA,4,0)='Journal Template'!A2292,VLOOKUP('Journal Template'!D2292,X:Y,2,0)="A"),"","Inactive Dept Combo Error")),"")</f>
        <v/>
      </c>
      <c r="AK1880" s="150" t="str">
        <f>IF(JRF!B1893="","",IF(JRF!B1893=IFERROR(VLOOKUP(JRF!B1893,Checks!AI:AI,1,0),0),"Entry in Branch/Satellite BU's",""))</f>
        <v/>
      </c>
      <c r="AL1880" t="str">
        <f>IFERROR(IF('Journal Template'!A2292="","",IF('Journal Template'!A2292=IFERROR(VLOOKUP('Journal Template'!A2292,Checks!AI:AI,1,0),0),"Entry in Branch/Satellite BU's","")),"")</f>
        <v/>
      </c>
      <c r="AO1880" s="171"/>
      <c r="AP1880" s="171"/>
      <c r="AQ1880" s="171"/>
      <c r="AR1880" s="171"/>
      <c r="CI1880" t="str">
        <f>IF(JRF!F1893&gt;0,"",IF(JRF!B1893="","",IF(LEFT(JRF!B1893,1)=IFERROR(VLOOKUP(LEFT(JRF!B1893,1),$CF$2:$CF$5,1,0),0),"Product Code Required",IF(JRF!C1893="","",IF(JRF!C1893=IFERROR(VLOOKUP(JRF!C1893,$CH:$CH,1,0),0),"Product Code Required","NA")))))</f>
        <v/>
      </c>
      <c r="CJ1880" t="str">
        <f>IF(JRF!AV1893&gt;0,"",IF(JRF!Q1893="","",IF(LEFT(JRF!Q1893,1)=IFERROR(VLOOKUP(LEFT(JRF!Q1893,1),$CF$2:$CF$5,1,0),0),"Product Code Required",IF(JRF!V1893="","",IF(JRF!V1893=IFERROR(VLOOKUP(JRF!V1893,$CH:$CH,1,0),0),"Product Code Required","NA")))))</f>
        <v/>
      </c>
      <c r="CK1880" t="str">
        <f>IFERROR(IF(LEN('Journal Template'!F1891)&gt;0,"",IF('Journal Template'!A1891="","",IF(LEFT('Journal Template'!A1891,1)=IFERROR(VLOOKUP(LEFT('Journal Template'!A1891,1),Checks!$CF$2:$CF$5,1,0),0),"Product Code Required",IF('Journal Template'!D1891="","",IF('Journal Template'!D1891=IFERROR(VLOOKUP('Journal Template'!D1891,Checks!$CH:$CH,1,0),0),"Product Code Required","NA"))))),"")</f>
        <v/>
      </c>
    </row>
    <row r="1881" spans="14:89">
      <c r="N1881" t="s">
        <v>9138</v>
      </c>
      <c r="O1881" t="s">
        <v>9139</v>
      </c>
      <c r="P1881" t="s">
        <v>386</v>
      </c>
      <c r="Q1881" s="150" t="str">
        <f>IF(JRF!D1894="","",IF(IFERROR(VLOOKUP(JRF!D1894,Checks!N:P,3,0),0)="A","","Inactive account in Use"))</f>
        <v/>
      </c>
      <c r="R1881" t="str">
        <f>IFERROR(IF('Journal Template'!C2293="","",IF(IFERROR(VLOOKUP('Journal Template'!C2293,Checks!N:P,3,0),0)="A","","Inactive account in Use")),"")</f>
        <v/>
      </c>
      <c r="V1881" s="150" t="str">
        <f>IF(JRF!C1894="","",IF(IFERROR(VLOOKUP(JRF!C1894,Checks!S:U,3,0),0)="A","Entry with System fund Dept",""))</f>
        <v/>
      </c>
      <c r="W1881" t="str">
        <f>IFERROR(IF('Journal Template'!D2293="","",IF(IFERROR(VLOOKUP('Journal Template'!D2293,Checks!S:U,3,0),0)="A","Entry with System fund Dept","")),"")</f>
        <v/>
      </c>
      <c r="X1881" t="s">
        <v>9140</v>
      </c>
      <c r="Y1881" t="s">
        <v>386</v>
      </c>
      <c r="Z1881" t="s">
        <v>9141</v>
      </c>
      <c r="AA1881" t="s">
        <v>3581</v>
      </c>
      <c r="AB1881" t="s">
        <v>125</v>
      </c>
      <c r="AC1881" s="150" t="str">
        <f>IFERROR(IF(JRF!C1894="","",IF(AND(VLOOKUP(JRF!C1894,X:AA,4,0)=JRF!B1894,VLOOKUP(JRF!C1894,X:Y,2,0)="A"),"","Inactive Dept Combo Error")),"Inactive Dept Combo Error")</f>
        <v/>
      </c>
      <c r="AD1881" t="str">
        <f>IFERROR(IF('Journal Template'!D2293="","",IF(AND(VLOOKUP('Journal Template'!D2293,X:AA,4,0)='Journal Template'!A2293,VLOOKUP('Journal Template'!D2293,X:Y,2,0)="A"),"","Inactive Dept Combo Error")),"")</f>
        <v/>
      </c>
      <c r="AK1881" s="150" t="str">
        <f>IF(JRF!B1894="","",IF(JRF!B1894=IFERROR(VLOOKUP(JRF!B1894,Checks!AI:AI,1,0),0),"Entry in Branch/Satellite BU's",""))</f>
        <v/>
      </c>
      <c r="AL1881" t="str">
        <f>IFERROR(IF('Journal Template'!A2293="","",IF('Journal Template'!A2293=IFERROR(VLOOKUP('Journal Template'!A2293,Checks!AI:AI,1,0),0),"Entry in Branch/Satellite BU's","")),"")</f>
        <v/>
      </c>
      <c r="AO1881" s="171"/>
      <c r="AP1881" s="171"/>
      <c r="AQ1881" s="171"/>
      <c r="AR1881" s="171"/>
      <c r="CI1881" t="str">
        <f>IF(JRF!F1894&gt;0,"",IF(JRF!B1894="","",IF(LEFT(JRF!B1894,1)=IFERROR(VLOOKUP(LEFT(JRF!B1894,1),$CF$2:$CF$5,1,0),0),"Product Code Required",IF(JRF!C1894="","",IF(JRF!C1894=IFERROR(VLOOKUP(JRF!C1894,$CH:$CH,1,0),0),"Product Code Required","NA")))))</f>
        <v/>
      </c>
      <c r="CJ1881" t="str">
        <f>IF(JRF!AV1894&gt;0,"",IF(JRF!Q1894="","",IF(LEFT(JRF!Q1894,1)=IFERROR(VLOOKUP(LEFT(JRF!Q1894,1),$CF$2:$CF$5,1,0),0),"Product Code Required",IF(JRF!V1894="","",IF(JRF!V1894=IFERROR(VLOOKUP(JRF!V1894,$CH:$CH,1,0),0),"Product Code Required","NA")))))</f>
        <v/>
      </c>
      <c r="CK1881" t="str">
        <f>IFERROR(IF(LEN('Journal Template'!F1892)&gt;0,"",IF('Journal Template'!A1892="","",IF(LEFT('Journal Template'!A1892,1)=IFERROR(VLOOKUP(LEFT('Journal Template'!A1892,1),Checks!$CF$2:$CF$5,1,0),0),"Product Code Required",IF('Journal Template'!D1892="","",IF('Journal Template'!D1892=IFERROR(VLOOKUP('Journal Template'!D1892,Checks!$CH:$CH,1,0),0),"Product Code Required","NA"))))),"")</f>
        <v/>
      </c>
    </row>
    <row r="1882" spans="14:89">
      <c r="N1882" t="s">
        <v>9142</v>
      </c>
      <c r="O1882" t="s">
        <v>9143</v>
      </c>
      <c r="P1882" t="s">
        <v>386</v>
      </c>
      <c r="Q1882" s="150" t="str">
        <f>IF(JRF!D1895="","",IF(IFERROR(VLOOKUP(JRF!D1895,Checks!N:P,3,0),0)="A","","Inactive account in Use"))</f>
        <v/>
      </c>
      <c r="R1882" t="str">
        <f>IFERROR(IF('Journal Template'!C2294="","",IF(IFERROR(VLOOKUP('Journal Template'!C2294,Checks!N:P,3,0),0)="A","","Inactive account in Use")),"")</f>
        <v/>
      </c>
      <c r="V1882" s="150" t="str">
        <f>IF(JRF!C1895="","",IF(IFERROR(VLOOKUP(JRF!C1895,Checks!S:U,3,0),0)="A","Entry with System fund Dept",""))</f>
        <v/>
      </c>
      <c r="W1882" t="str">
        <f>IFERROR(IF('Journal Template'!D2294="","",IF(IFERROR(VLOOKUP('Journal Template'!D2294,Checks!S:U,3,0),0)="A","Entry with System fund Dept","")),"")</f>
        <v/>
      </c>
      <c r="X1882" t="s">
        <v>9144</v>
      </c>
      <c r="Y1882" t="s">
        <v>389</v>
      </c>
      <c r="Z1882" t="s">
        <v>9145</v>
      </c>
      <c r="AA1882" t="s">
        <v>1493</v>
      </c>
      <c r="AB1882" t="s">
        <v>125</v>
      </c>
      <c r="AC1882" s="150" t="str">
        <f>IFERROR(IF(JRF!C1895="","",IF(AND(VLOOKUP(JRF!C1895,X:AA,4,0)=JRF!B1895,VLOOKUP(JRF!C1895,X:Y,2,0)="A"),"","Inactive Dept Combo Error")),"Inactive Dept Combo Error")</f>
        <v/>
      </c>
      <c r="AD1882" t="str">
        <f>IFERROR(IF('Journal Template'!D2294="","",IF(AND(VLOOKUP('Journal Template'!D2294,X:AA,4,0)='Journal Template'!A2294,VLOOKUP('Journal Template'!D2294,X:Y,2,0)="A"),"","Inactive Dept Combo Error")),"")</f>
        <v/>
      </c>
      <c r="AK1882" s="150" t="str">
        <f>IF(JRF!B1895="","",IF(JRF!B1895=IFERROR(VLOOKUP(JRF!B1895,Checks!AI:AI,1,0),0),"Entry in Branch/Satellite BU's",""))</f>
        <v/>
      </c>
      <c r="AL1882" t="str">
        <f>IFERROR(IF('Journal Template'!A2294="","",IF('Journal Template'!A2294=IFERROR(VLOOKUP('Journal Template'!A2294,Checks!AI:AI,1,0),0),"Entry in Branch/Satellite BU's","")),"")</f>
        <v/>
      </c>
      <c r="AO1882" s="171"/>
      <c r="AP1882" s="171"/>
      <c r="AQ1882" s="171"/>
      <c r="AR1882" s="171"/>
      <c r="CI1882" t="str">
        <f>IF(JRF!F1895&gt;0,"",IF(JRF!B1895="","",IF(LEFT(JRF!B1895,1)=IFERROR(VLOOKUP(LEFT(JRF!B1895,1),$CF$2:$CF$5,1,0),0),"Product Code Required",IF(JRF!C1895="","",IF(JRF!C1895=IFERROR(VLOOKUP(JRF!C1895,$CH:$CH,1,0),0),"Product Code Required","NA")))))</f>
        <v/>
      </c>
      <c r="CJ1882" t="str">
        <f>IF(JRF!AV1895&gt;0,"",IF(JRF!Q1895="","",IF(LEFT(JRF!Q1895,1)=IFERROR(VLOOKUP(LEFT(JRF!Q1895,1),$CF$2:$CF$5,1,0),0),"Product Code Required",IF(JRF!V1895="","",IF(JRF!V1895=IFERROR(VLOOKUP(JRF!V1895,$CH:$CH,1,0),0),"Product Code Required","NA")))))</f>
        <v/>
      </c>
      <c r="CK1882" t="str">
        <f>IFERROR(IF(LEN('Journal Template'!F1893)&gt;0,"",IF('Journal Template'!A1893="","",IF(LEFT('Journal Template'!A1893,1)=IFERROR(VLOOKUP(LEFT('Journal Template'!A1893,1),Checks!$CF$2:$CF$5,1,0),0),"Product Code Required",IF('Journal Template'!D1893="","",IF('Journal Template'!D1893=IFERROR(VLOOKUP('Journal Template'!D1893,Checks!$CH:$CH,1,0),0),"Product Code Required","NA"))))),"")</f>
        <v/>
      </c>
    </row>
    <row r="1883" spans="14:89">
      <c r="N1883" t="s">
        <v>9146</v>
      </c>
      <c r="O1883" t="s">
        <v>9147</v>
      </c>
      <c r="P1883" t="s">
        <v>386</v>
      </c>
      <c r="Q1883" s="150" t="str">
        <f>IF(JRF!D1896="","",IF(IFERROR(VLOOKUP(JRF!D1896,Checks!N:P,3,0),0)="A","","Inactive account in Use"))</f>
        <v/>
      </c>
      <c r="R1883" t="str">
        <f>IFERROR(IF('Journal Template'!C2295="","",IF(IFERROR(VLOOKUP('Journal Template'!C2295,Checks!N:P,3,0),0)="A","","Inactive account in Use")),"")</f>
        <v/>
      </c>
      <c r="V1883" s="150" t="str">
        <f>IF(JRF!C1896="","",IF(IFERROR(VLOOKUP(JRF!C1896,Checks!S:U,3,0),0)="A","Entry with System fund Dept",""))</f>
        <v/>
      </c>
      <c r="W1883" t="str">
        <f>IFERROR(IF('Journal Template'!D2295="","",IF(IFERROR(VLOOKUP('Journal Template'!D2295,Checks!S:U,3,0),0)="A","Entry with System fund Dept","")),"")</f>
        <v/>
      </c>
      <c r="X1883" t="s">
        <v>9148</v>
      </c>
      <c r="Y1883" t="s">
        <v>389</v>
      </c>
      <c r="Z1883" t="s">
        <v>9149</v>
      </c>
      <c r="AA1883" t="s">
        <v>391</v>
      </c>
      <c r="AB1883" t="s">
        <v>125</v>
      </c>
      <c r="AC1883" s="150" t="str">
        <f>IFERROR(IF(JRF!C1896="","",IF(AND(VLOOKUP(JRF!C1896,X:AA,4,0)=JRF!B1896,VLOOKUP(JRF!C1896,X:Y,2,0)="A"),"","Inactive Dept Combo Error")),"Inactive Dept Combo Error")</f>
        <v/>
      </c>
      <c r="AD1883" t="str">
        <f>IFERROR(IF('Journal Template'!D2295="","",IF(AND(VLOOKUP('Journal Template'!D2295,X:AA,4,0)='Journal Template'!A2295,VLOOKUP('Journal Template'!D2295,X:Y,2,0)="A"),"","Inactive Dept Combo Error")),"")</f>
        <v/>
      </c>
      <c r="AK1883" s="150" t="str">
        <f>IF(JRF!B1896="","",IF(JRF!B1896=IFERROR(VLOOKUP(JRF!B1896,Checks!AI:AI,1,0),0),"Entry in Branch/Satellite BU's",""))</f>
        <v/>
      </c>
      <c r="AL1883" t="str">
        <f>IFERROR(IF('Journal Template'!A2295="","",IF('Journal Template'!A2295=IFERROR(VLOOKUP('Journal Template'!A2295,Checks!AI:AI,1,0),0),"Entry in Branch/Satellite BU's","")),"")</f>
        <v/>
      </c>
      <c r="AO1883" s="171"/>
      <c r="AP1883" s="171"/>
      <c r="AQ1883" s="171"/>
      <c r="AR1883" s="171"/>
      <c r="CI1883" t="str">
        <f>IF(JRF!F1896&gt;0,"",IF(JRF!B1896="","",IF(LEFT(JRF!B1896,1)=IFERROR(VLOOKUP(LEFT(JRF!B1896,1),$CF$2:$CF$5,1,0),0),"Product Code Required",IF(JRF!C1896="","",IF(JRF!C1896=IFERROR(VLOOKUP(JRF!C1896,$CH:$CH,1,0),0),"Product Code Required","NA")))))</f>
        <v/>
      </c>
      <c r="CJ1883" t="str">
        <f>IF(JRF!AV1896&gt;0,"",IF(JRF!Q1896="","",IF(LEFT(JRF!Q1896,1)=IFERROR(VLOOKUP(LEFT(JRF!Q1896,1),$CF$2:$CF$5,1,0),0),"Product Code Required",IF(JRF!V1896="","",IF(JRF!V1896=IFERROR(VLOOKUP(JRF!V1896,$CH:$CH,1,0),0),"Product Code Required","NA")))))</f>
        <v/>
      </c>
      <c r="CK1883" t="str">
        <f>IFERROR(IF(LEN('Journal Template'!F1894)&gt;0,"",IF('Journal Template'!A1894="","",IF(LEFT('Journal Template'!A1894,1)=IFERROR(VLOOKUP(LEFT('Journal Template'!A1894,1),Checks!$CF$2:$CF$5,1,0),0),"Product Code Required",IF('Journal Template'!D1894="","",IF('Journal Template'!D1894=IFERROR(VLOOKUP('Journal Template'!D1894,Checks!$CH:$CH,1,0),0),"Product Code Required","NA"))))),"")</f>
        <v/>
      </c>
    </row>
    <row r="1884" spans="14:89">
      <c r="N1884" t="s">
        <v>9150</v>
      </c>
      <c r="O1884" t="s">
        <v>9151</v>
      </c>
      <c r="P1884" t="s">
        <v>386</v>
      </c>
      <c r="Q1884" s="150" t="str">
        <f>IF(JRF!D1897="","",IF(IFERROR(VLOOKUP(JRF!D1897,Checks!N:P,3,0),0)="A","","Inactive account in Use"))</f>
        <v/>
      </c>
      <c r="R1884" t="str">
        <f>IFERROR(IF('Journal Template'!C2296="","",IF(IFERROR(VLOOKUP('Journal Template'!C2296,Checks!N:P,3,0),0)="A","","Inactive account in Use")),"")</f>
        <v/>
      </c>
      <c r="V1884" s="150" t="str">
        <f>IF(JRF!C1897="","",IF(IFERROR(VLOOKUP(JRF!C1897,Checks!S:U,3,0),0)="A","Entry with System fund Dept",""))</f>
        <v/>
      </c>
      <c r="W1884" t="str">
        <f>IFERROR(IF('Journal Template'!D2296="","",IF(IFERROR(VLOOKUP('Journal Template'!D2296,Checks!S:U,3,0),0)="A","Entry with System fund Dept","")),"")</f>
        <v/>
      </c>
      <c r="X1884" t="s">
        <v>9152</v>
      </c>
      <c r="Y1884" t="s">
        <v>386</v>
      </c>
      <c r="Z1884" t="s">
        <v>9153</v>
      </c>
      <c r="AA1884" t="s">
        <v>3581</v>
      </c>
      <c r="AB1884" t="s">
        <v>125</v>
      </c>
      <c r="AC1884" s="150" t="str">
        <f>IFERROR(IF(JRF!C1897="","",IF(AND(VLOOKUP(JRF!C1897,X:AA,4,0)=JRF!B1897,VLOOKUP(JRF!C1897,X:Y,2,0)="A"),"","Inactive Dept Combo Error")),"Inactive Dept Combo Error")</f>
        <v/>
      </c>
      <c r="AD1884" t="str">
        <f>IFERROR(IF('Journal Template'!D2296="","",IF(AND(VLOOKUP('Journal Template'!D2296,X:AA,4,0)='Journal Template'!A2296,VLOOKUP('Journal Template'!D2296,X:Y,2,0)="A"),"","Inactive Dept Combo Error")),"")</f>
        <v/>
      </c>
      <c r="AK1884" s="150" t="str">
        <f>IF(JRF!B1897="","",IF(JRF!B1897=IFERROR(VLOOKUP(JRF!B1897,Checks!AI:AI,1,0),0),"Entry in Branch/Satellite BU's",""))</f>
        <v/>
      </c>
      <c r="AL1884" t="str">
        <f>IFERROR(IF('Journal Template'!A2296="","",IF('Journal Template'!A2296=IFERROR(VLOOKUP('Journal Template'!A2296,Checks!AI:AI,1,0),0),"Entry in Branch/Satellite BU's","")),"")</f>
        <v/>
      </c>
      <c r="AO1884" s="171"/>
      <c r="AP1884" s="171"/>
      <c r="AQ1884" s="171"/>
      <c r="AR1884" s="171"/>
      <c r="CI1884" t="str">
        <f>IF(JRF!F1897&gt;0,"",IF(JRF!B1897="","",IF(LEFT(JRF!B1897,1)=IFERROR(VLOOKUP(LEFT(JRF!B1897,1),$CF$2:$CF$5,1,0),0),"Product Code Required",IF(JRF!C1897="","",IF(JRF!C1897=IFERROR(VLOOKUP(JRF!C1897,$CH:$CH,1,0),0),"Product Code Required","NA")))))</f>
        <v/>
      </c>
      <c r="CJ1884" t="str">
        <f>IF(JRF!AV1897&gt;0,"",IF(JRF!Q1897="","",IF(LEFT(JRF!Q1897,1)=IFERROR(VLOOKUP(LEFT(JRF!Q1897,1),$CF$2:$CF$5,1,0),0),"Product Code Required",IF(JRF!V1897="","",IF(JRF!V1897=IFERROR(VLOOKUP(JRF!V1897,$CH:$CH,1,0),0),"Product Code Required","NA")))))</f>
        <v/>
      </c>
      <c r="CK1884" t="str">
        <f>IFERROR(IF(LEN('Journal Template'!F1895)&gt;0,"",IF('Journal Template'!A1895="","",IF(LEFT('Journal Template'!A1895,1)=IFERROR(VLOOKUP(LEFT('Journal Template'!A1895,1),Checks!$CF$2:$CF$5,1,0),0),"Product Code Required",IF('Journal Template'!D1895="","",IF('Journal Template'!D1895=IFERROR(VLOOKUP('Journal Template'!D1895,Checks!$CH:$CH,1,0),0),"Product Code Required","NA"))))),"")</f>
        <v/>
      </c>
    </row>
    <row r="1885" spans="14:89">
      <c r="N1885" t="s">
        <v>9154</v>
      </c>
      <c r="O1885" t="s">
        <v>9155</v>
      </c>
      <c r="P1885" t="s">
        <v>386</v>
      </c>
      <c r="Q1885" s="150" t="str">
        <f>IF(JRF!D1898="","",IF(IFERROR(VLOOKUP(JRF!D1898,Checks!N:P,3,0),0)="A","","Inactive account in Use"))</f>
        <v/>
      </c>
      <c r="R1885" t="str">
        <f>IFERROR(IF('Journal Template'!C2297="","",IF(IFERROR(VLOOKUP('Journal Template'!C2297,Checks!N:P,3,0),0)="A","","Inactive account in Use")),"")</f>
        <v/>
      </c>
      <c r="V1885" s="150" t="str">
        <f>IF(JRF!C1898="","",IF(IFERROR(VLOOKUP(JRF!C1898,Checks!S:U,3,0),0)="A","Entry with System fund Dept",""))</f>
        <v/>
      </c>
      <c r="W1885" t="str">
        <f>IFERROR(IF('Journal Template'!D2297="","",IF(IFERROR(VLOOKUP('Journal Template'!D2297,Checks!S:U,3,0),0)="A","Entry with System fund Dept","")),"")</f>
        <v/>
      </c>
      <c r="X1885" t="s">
        <v>9156</v>
      </c>
      <c r="Y1885" t="s">
        <v>389</v>
      </c>
      <c r="Z1885" t="s">
        <v>9157</v>
      </c>
      <c r="AA1885" t="s">
        <v>1493</v>
      </c>
      <c r="AB1885" t="s">
        <v>125</v>
      </c>
      <c r="AC1885" s="150" t="str">
        <f>IFERROR(IF(JRF!C1898="","",IF(AND(VLOOKUP(JRF!C1898,X:AA,4,0)=JRF!B1898,VLOOKUP(JRF!C1898,X:Y,2,0)="A"),"","Inactive Dept Combo Error")),"Inactive Dept Combo Error")</f>
        <v/>
      </c>
      <c r="AD1885" t="str">
        <f>IFERROR(IF('Journal Template'!D2297="","",IF(AND(VLOOKUP('Journal Template'!D2297,X:AA,4,0)='Journal Template'!A2297,VLOOKUP('Journal Template'!D2297,X:Y,2,0)="A"),"","Inactive Dept Combo Error")),"")</f>
        <v/>
      </c>
      <c r="AK1885" s="150" t="str">
        <f>IF(JRF!B1898="","",IF(JRF!B1898=IFERROR(VLOOKUP(JRF!B1898,Checks!AI:AI,1,0),0),"Entry in Branch/Satellite BU's",""))</f>
        <v/>
      </c>
      <c r="AL1885" t="str">
        <f>IFERROR(IF('Journal Template'!A2297="","",IF('Journal Template'!A2297=IFERROR(VLOOKUP('Journal Template'!A2297,Checks!AI:AI,1,0),0),"Entry in Branch/Satellite BU's","")),"")</f>
        <v/>
      </c>
      <c r="AO1885" s="171"/>
      <c r="AP1885" s="171"/>
      <c r="AQ1885" s="171"/>
      <c r="AR1885" s="171"/>
      <c r="CI1885" t="str">
        <f>IF(JRF!F1898&gt;0,"",IF(JRF!B1898="","",IF(LEFT(JRF!B1898,1)=IFERROR(VLOOKUP(LEFT(JRF!B1898,1),$CF$2:$CF$5,1,0),0),"Product Code Required",IF(JRF!C1898="","",IF(JRF!C1898=IFERROR(VLOOKUP(JRF!C1898,$CH:$CH,1,0),0),"Product Code Required","NA")))))</f>
        <v/>
      </c>
      <c r="CJ1885" t="str">
        <f>IF(JRF!AV1898&gt;0,"",IF(JRF!Q1898="","",IF(LEFT(JRF!Q1898,1)=IFERROR(VLOOKUP(LEFT(JRF!Q1898,1),$CF$2:$CF$5,1,0),0),"Product Code Required",IF(JRF!V1898="","",IF(JRF!V1898=IFERROR(VLOOKUP(JRF!V1898,$CH:$CH,1,0),0),"Product Code Required","NA")))))</f>
        <v/>
      </c>
      <c r="CK1885" t="str">
        <f>IFERROR(IF(LEN('Journal Template'!F1896)&gt;0,"",IF('Journal Template'!A1896="","",IF(LEFT('Journal Template'!A1896,1)=IFERROR(VLOOKUP(LEFT('Journal Template'!A1896,1),Checks!$CF$2:$CF$5,1,0),0),"Product Code Required",IF('Journal Template'!D1896="","",IF('Journal Template'!D1896=IFERROR(VLOOKUP('Journal Template'!D1896,Checks!$CH:$CH,1,0),0),"Product Code Required","NA"))))),"")</f>
        <v/>
      </c>
    </row>
    <row r="1886" spans="14:89">
      <c r="N1886" t="s">
        <v>9158</v>
      </c>
      <c r="O1886" t="s">
        <v>9159</v>
      </c>
      <c r="P1886" t="s">
        <v>386</v>
      </c>
      <c r="Q1886" s="150" t="str">
        <f>IF(JRF!D1899="","",IF(IFERROR(VLOOKUP(JRF!D1899,Checks!N:P,3,0),0)="A","","Inactive account in Use"))</f>
        <v/>
      </c>
      <c r="R1886" t="str">
        <f>IFERROR(IF('Journal Template'!C2298="","",IF(IFERROR(VLOOKUP('Journal Template'!C2298,Checks!N:P,3,0),0)="A","","Inactive account in Use")),"")</f>
        <v/>
      </c>
      <c r="V1886" s="150" t="str">
        <f>IF(JRF!C1899="","",IF(IFERROR(VLOOKUP(JRF!C1899,Checks!S:U,3,0),0)="A","Entry with System fund Dept",""))</f>
        <v/>
      </c>
      <c r="W1886" t="str">
        <f>IFERROR(IF('Journal Template'!D2298="","",IF(IFERROR(VLOOKUP('Journal Template'!D2298,Checks!S:U,3,0),0)="A","Entry with System fund Dept","")),"")</f>
        <v/>
      </c>
      <c r="X1886" t="s">
        <v>9160</v>
      </c>
      <c r="Y1886" t="s">
        <v>386</v>
      </c>
      <c r="Z1886" t="s">
        <v>9161</v>
      </c>
      <c r="AA1886" t="s">
        <v>9162</v>
      </c>
      <c r="AB1886" t="s">
        <v>9163</v>
      </c>
      <c r="AC1886" s="150" t="str">
        <f>IFERROR(IF(JRF!C1899="","",IF(AND(VLOOKUP(JRF!C1899,X:AA,4,0)=JRF!B1899,VLOOKUP(JRF!C1899,X:Y,2,0)="A"),"","Inactive Dept Combo Error")),"Inactive Dept Combo Error")</f>
        <v/>
      </c>
      <c r="AD1886" t="str">
        <f>IFERROR(IF('Journal Template'!D2298="","",IF(AND(VLOOKUP('Journal Template'!D2298,X:AA,4,0)='Journal Template'!A2298,VLOOKUP('Journal Template'!D2298,X:Y,2,0)="A"),"","Inactive Dept Combo Error")),"")</f>
        <v/>
      </c>
      <c r="AK1886" s="150" t="str">
        <f>IF(JRF!B1899="","",IF(JRF!B1899=IFERROR(VLOOKUP(JRF!B1899,Checks!AI:AI,1,0),0),"Entry in Branch/Satellite BU's",""))</f>
        <v/>
      </c>
      <c r="AL1886" t="str">
        <f>IFERROR(IF('Journal Template'!A2298="","",IF('Journal Template'!A2298=IFERROR(VLOOKUP('Journal Template'!A2298,Checks!AI:AI,1,0),0),"Entry in Branch/Satellite BU's","")),"")</f>
        <v/>
      </c>
      <c r="AO1886" s="171"/>
      <c r="AP1886" s="171"/>
      <c r="AQ1886" s="171"/>
      <c r="AR1886" s="171"/>
      <c r="CI1886" t="str">
        <f>IF(JRF!F1899&gt;0,"",IF(JRF!B1899="","",IF(LEFT(JRF!B1899,1)=IFERROR(VLOOKUP(LEFT(JRF!B1899,1),$CF$2:$CF$5,1,0),0),"Product Code Required",IF(JRF!C1899="","",IF(JRF!C1899=IFERROR(VLOOKUP(JRF!C1899,$CH:$CH,1,0),0),"Product Code Required","NA")))))</f>
        <v/>
      </c>
      <c r="CJ1886" t="str">
        <f>IF(JRF!AV1899&gt;0,"",IF(JRF!Q1899="","",IF(LEFT(JRF!Q1899,1)=IFERROR(VLOOKUP(LEFT(JRF!Q1899,1),$CF$2:$CF$5,1,0),0),"Product Code Required",IF(JRF!V1899="","",IF(JRF!V1899=IFERROR(VLOOKUP(JRF!V1899,$CH:$CH,1,0),0),"Product Code Required","NA")))))</f>
        <v/>
      </c>
      <c r="CK1886" t="str">
        <f>IFERROR(IF(LEN('Journal Template'!F1897)&gt;0,"",IF('Journal Template'!A1897="","",IF(LEFT('Journal Template'!A1897,1)=IFERROR(VLOOKUP(LEFT('Journal Template'!A1897,1),Checks!$CF$2:$CF$5,1,0),0),"Product Code Required",IF('Journal Template'!D1897="","",IF('Journal Template'!D1897=IFERROR(VLOOKUP('Journal Template'!D1897,Checks!$CH:$CH,1,0),0),"Product Code Required","NA"))))),"")</f>
        <v/>
      </c>
    </row>
    <row r="1887" spans="14:89">
      <c r="N1887" t="s">
        <v>9164</v>
      </c>
      <c r="O1887" t="s">
        <v>9165</v>
      </c>
      <c r="P1887" t="s">
        <v>386</v>
      </c>
      <c r="Q1887" s="150" t="str">
        <f>IF(JRF!D1900="","",IF(IFERROR(VLOOKUP(JRF!D1900,Checks!N:P,3,0),0)="A","","Inactive account in Use"))</f>
        <v/>
      </c>
      <c r="R1887" t="str">
        <f>IFERROR(IF('Journal Template'!C2299="","",IF(IFERROR(VLOOKUP('Journal Template'!C2299,Checks!N:P,3,0),0)="A","","Inactive account in Use")),"")</f>
        <v/>
      </c>
      <c r="V1887" s="150" t="str">
        <f>IF(JRF!C1900="","",IF(IFERROR(VLOOKUP(JRF!C1900,Checks!S:U,3,0),0)="A","Entry with System fund Dept",""))</f>
        <v/>
      </c>
      <c r="W1887" t="str">
        <f>IFERROR(IF('Journal Template'!D2299="","",IF(IFERROR(VLOOKUP('Journal Template'!D2299,Checks!S:U,3,0),0)="A","Entry with System fund Dept","")),"")</f>
        <v/>
      </c>
      <c r="X1887" t="s">
        <v>9166</v>
      </c>
      <c r="Y1887" t="s">
        <v>389</v>
      </c>
      <c r="Z1887" t="s">
        <v>9167</v>
      </c>
      <c r="AA1887" t="s">
        <v>391</v>
      </c>
      <c r="AB1887" t="s">
        <v>125</v>
      </c>
      <c r="AC1887" s="150" t="str">
        <f>IFERROR(IF(JRF!C1900="","",IF(AND(VLOOKUP(JRF!C1900,X:AA,4,0)=JRF!B1900,VLOOKUP(JRF!C1900,X:Y,2,0)="A"),"","Inactive Dept Combo Error")),"Inactive Dept Combo Error")</f>
        <v/>
      </c>
      <c r="AD1887" t="str">
        <f>IFERROR(IF('Journal Template'!D2299="","",IF(AND(VLOOKUP('Journal Template'!D2299,X:AA,4,0)='Journal Template'!A2299,VLOOKUP('Journal Template'!D2299,X:Y,2,0)="A"),"","Inactive Dept Combo Error")),"")</f>
        <v/>
      </c>
      <c r="AK1887" s="150" t="str">
        <f>IF(JRF!B1900="","",IF(JRF!B1900=IFERROR(VLOOKUP(JRF!B1900,Checks!AI:AI,1,0),0),"Entry in Branch/Satellite BU's",""))</f>
        <v/>
      </c>
      <c r="AL1887" t="str">
        <f>IFERROR(IF('Journal Template'!A2299="","",IF('Journal Template'!A2299=IFERROR(VLOOKUP('Journal Template'!A2299,Checks!AI:AI,1,0),0),"Entry in Branch/Satellite BU's","")),"")</f>
        <v/>
      </c>
      <c r="AO1887" s="171"/>
      <c r="AP1887" s="171"/>
      <c r="AQ1887" s="171"/>
      <c r="AR1887" s="171"/>
      <c r="CI1887" t="str">
        <f>IF(JRF!F1900&gt;0,"",IF(JRF!B1900="","",IF(LEFT(JRF!B1900,1)=IFERROR(VLOOKUP(LEFT(JRF!B1900,1),$CF$2:$CF$5,1,0),0),"Product Code Required",IF(JRF!C1900="","",IF(JRF!C1900=IFERROR(VLOOKUP(JRF!C1900,$CH:$CH,1,0),0),"Product Code Required","NA")))))</f>
        <v/>
      </c>
      <c r="CJ1887" t="str">
        <f>IF(JRF!AV1900&gt;0,"",IF(JRF!Q1900="","",IF(LEFT(JRF!Q1900,1)=IFERROR(VLOOKUP(LEFT(JRF!Q1900,1),$CF$2:$CF$5,1,0),0),"Product Code Required",IF(JRF!V1900="","",IF(JRF!V1900=IFERROR(VLOOKUP(JRF!V1900,$CH:$CH,1,0),0),"Product Code Required","NA")))))</f>
        <v/>
      </c>
      <c r="CK1887" t="str">
        <f>IFERROR(IF(LEN('Journal Template'!F1898)&gt;0,"",IF('Journal Template'!A1898="","",IF(LEFT('Journal Template'!A1898,1)=IFERROR(VLOOKUP(LEFT('Journal Template'!A1898,1),Checks!$CF$2:$CF$5,1,0),0),"Product Code Required",IF('Journal Template'!D1898="","",IF('Journal Template'!D1898=IFERROR(VLOOKUP('Journal Template'!D1898,Checks!$CH:$CH,1,0),0),"Product Code Required","NA"))))),"")</f>
        <v/>
      </c>
    </row>
    <row r="1888" spans="14:89">
      <c r="N1888" t="s">
        <v>9168</v>
      </c>
      <c r="O1888" t="s">
        <v>9169</v>
      </c>
      <c r="P1888" t="s">
        <v>386</v>
      </c>
      <c r="Q1888" s="150" t="str">
        <f>IF(JRF!D1901="","",IF(IFERROR(VLOOKUP(JRF!D1901,Checks!N:P,3,0),0)="A","","Inactive account in Use"))</f>
        <v/>
      </c>
      <c r="R1888" t="str">
        <f>IFERROR(IF('Journal Template'!C2300="","",IF(IFERROR(VLOOKUP('Journal Template'!C2300,Checks!N:P,3,0),0)="A","","Inactive account in Use")),"")</f>
        <v/>
      </c>
      <c r="V1888" s="150" t="str">
        <f>IF(JRF!C1901="","",IF(IFERROR(VLOOKUP(JRF!C1901,Checks!S:U,3,0),0)="A","Entry with System fund Dept",""))</f>
        <v/>
      </c>
      <c r="W1888" t="str">
        <f>IFERROR(IF('Journal Template'!D2300="","",IF(IFERROR(VLOOKUP('Journal Template'!D2300,Checks!S:U,3,0),0)="A","Entry with System fund Dept","")),"")</f>
        <v/>
      </c>
      <c r="X1888" t="s">
        <v>9170</v>
      </c>
      <c r="Y1888" t="s">
        <v>386</v>
      </c>
      <c r="Z1888" t="s">
        <v>9171</v>
      </c>
      <c r="AA1888" t="s">
        <v>9162</v>
      </c>
      <c r="AB1888" t="s">
        <v>9163</v>
      </c>
      <c r="AC1888" s="150" t="str">
        <f>IFERROR(IF(JRF!C1901="","",IF(AND(VLOOKUP(JRF!C1901,X:AA,4,0)=JRF!B1901,VLOOKUP(JRF!C1901,X:Y,2,0)="A"),"","Inactive Dept Combo Error")),"Inactive Dept Combo Error")</f>
        <v/>
      </c>
      <c r="AD1888" t="str">
        <f>IFERROR(IF('Journal Template'!D2300="","",IF(AND(VLOOKUP('Journal Template'!D2300,X:AA,4,0)='Journal Template'!A2300,VLOOKUP('Journal Template'!D2300,X:Y,2,0)="A"),"","Inactive Dept Combo Error")),"")</f>
        <v/>
      </c>
      <c r="AK1888" s="150" t="str">
        <f>IF(JRF!B1901="","",IF(JRF!B1901=IFERROR(VLOOKUP(JRF!B1901,Checks!AI:AI,1,0),0),"Entry in Branch/Satellite BU's",""))</f>
        <v/>
      </c>
      <c r="AL1888" t="str">
        <f>IFERROR(IF('Journal Template'!A2300="","",IF('Journal Template'!A2300=IFERROR(VLOOKUP('Journal Template'!A2300,Checks!AI:AI,1,0),0),"Entry in Branch/Satellite BU's","")),"")</f>
        <v/>
      </c>
      <c r="AO1888" s="171"/>
      <c r="AP1888" s="171"/>
      <c r="AQ1888" s="171"/>
      <c r="AR1888" s="171"/>
      <c r="CI1888" t="str">
        <f>IF(JRF!F1901&gt;0,"",IF(JRF!B1901="","",IF(LEFT(JRF!B1901,1)=IFERROR(VLOOKUP(LEFT(JRF!B1901,1),$CF$2:$CF$5,1,0),0),"Product Code Required",IF(JRF!C1901="","",IF(JRF!C1901=IFERROR(VLOOKUP(JRF!C1901,$CH:$CH,1,0),0),"Product Code Required","NA")))))</f>
        <v/>
      </c>
      <c r="CJ1888" t="str">
        <f>IF(JRF!AV1901&gt;0,"",IF(JRF!Q1901="","",IF(LEFT(JRF!Q1901,1)=IFERROR(VLOOKUP(LEFT(JRF!Q1901,1),$CF$2:$CF$5,1,0),0),"Product Code Required",IF(JRF!V1901="","",IF(JRF!V1901=IFERROR(VLOOKUP(JRF!V1901,$CH:$CH,1,0),0),"Product Code Required","NA")))))</f>
        <v/>
      </c>
      <c r="CK1888" t="str">
        <f>IFERROR(IF(LEN('Journal Template'!F1899)&gt;0,"",IF('Journal Template'!A1899="","",IF(LEFT('Journal Template'!A1899,1)=IFERROR(VLOOKUP(LEFT('Journal Template'!A1899,1),Checks!$CF$2:$CF$5,1,0),0),"Product Code Required",IF('Journal Template'!D1899="","",IF('Journal Template'!D1899=IFERROR(VLOOKUP('Journal Template'!D1899,Checks!$CH:$CH,1,0),0),"Product Code Required","NA"))))),"")</f>
        <v/>
      </c>
    </row>
    <row r="1889" spans="14:89">
      <c r="N1889" t="s">
        <v>9172</v>
      </c>
      <c r="O1889" t="s">
        <v>9173</v>
      </c>
      <c r="P1889" t="s">
        <v>386</v>
      </c>
      <c r="Q1889" s="150" t="str">
        <f>IF(JRF!D1902="","",IF(IFERROR(VLOOKUP(JRF!D1902,Checks!N:P,3,0),0)="A","","Inactive account in Use"))</f>
        <v/>
      </c>
      <c r="R1889" t="str">
        <f>IFERROR(IF('Journal Template'!C2301="","",IF(IFERROR(VLOOKUP('Journal Template'!C2301,Checks!N:P,3,0),0)="A","","Inactive account in Use")),"")</f>
        <v/>
      </c>
      <c r="V1889" s="150" t="str">
        <f>IF(JRF!C1902="","",IF(IFERROR(VLOOKUP(JRF!C1902,Checks!S:U,3,0),0)="A","Entry with System fund Dept",""))</f>
        <v/>
      </c>
      <c r="W1889" t="str">
        <f>IFERROR(IF('Journal Template'!D2301="","",IF(IFERROR(VLOOKUP('Journal Template'!D2301,Checks!S:U,3,0),0)="A","Entry with System fund Dept","")),"")</f>
        <v/>
      </c>
      <c r="X1889" t="s">
        <v>9174</v>
      </c>
      <c r="Y1889" t="s">
        <v>386</v>
      </c>
      <c r="Z1889" t="s">
        <v>9175</v>
      </c>
      <c r="AA1889" t="s">
        <v>9162</v>
      </c>
      <c r="AB1889" t="s">
        <v>9163</v>
      </c>
      <c r="AC1889" s="150" t="str">
        <f>IFERROR(IF(JRF!C1902="","",IF(AND(VLOOKUP(JRF!C1902,X:AA,4,0)=JRF!B1902,VLOOKUP(JRF!C1902,X:Y,2,0)="A"),"","Inactive Dept Combo Error")),"Inactive Dept Combo Error")</f>
        <v/>
      </c>
      <c r="AD1889" t="str">
        <f>IFERROR(IF('Journal Template'!D2301="","",IF(AND(VLOOKUP('Journal Template'!D2301,X:AA,4,0)='Journal Template'!A2301,VLOOKUP('Journal Template'!D2301,X:Y,2,0)="A"),"","Inactive Dept Combo Error")),"")</f>
        <v/>
      </c>
      <c r="AK1889" s="150" t="str">
        <f>IF(JRF!B1902="","",IF(JRF!B1902=IFERROR(VLOOKUP(JRF!B1902,Checks!AI:AI,1,0),0),"Entry in Branch/Satellite BU's",""))</f>
        <v/>
      </c>
      <c r="AL1889" t="str">
        <f>IFERROR(IF('Journal Template'!A2301="","",IF('Journal Template'!A2301=IFERROR(VLOOKUP('Journal Template'!A2301,Checks!AI:AI,1,0),0),"Entry in Branch/Satellite BU's","")),"")</f>
        <v/>
      </c>
      <c r="AO1889" s="171"/>
      <c r="AP1889" s="171"/>
      <c r="AQ1889" s="171"/>
      <c r="AR1889" s="171"/>
      <c r="CI1889" t="str">
        <f>IF(JRF!F1902&gt;0,"",IF(JRF!B1902="","",IF(LEFT(JRF!B1902,1)=IFERROR(VLOOKUP(LEFT(JRF!B1902,1),$CF$2:$CF$5,1,0),0),"Product Code Required",IF(JRF!C1902="","",IF(JRF!C1902=IFERROR(VLOOKUP(JRF!C1902,$CH:$CH,1,0),0),"Product Code Required","NA")))))</f>
        <v/>
      </c>
      <c r="CJ1889" t="str">
        <f>IF(JRF!AV1902&gt;0,"",IF(JRF!Q1902="","",IF(LEFT(JRF!Q1902,1)=IFERROR(VLOOKUP(LEFT(JRF!Q1902,1),$CF$2:$CF$5,1,0),0),"Product Code Required",IF(JRF!V1902="","",IF(JRF!V1902=IFERROR(VLOOKUP(JRF!V1902,$CH:$CH,1,0),0),"Product Code Required","NA")))))</f>
        <v/>
      </c>
      <c r="CK1889" t="str">
        <f>IFERROR(IF(LEN('Journal Template'!F1900)&gt;0,"",IF('Journal Template'!A1900="","",IF(LEFT('Journal Template'!A1900,1)=IFERROR(VLOOKUP(LEFT('Journal Template'!A1900,1),Checks!$CF$2:$CF$5,1,0),0),"Product Code Required",IF('Journal Template'!D1900="","",IF('Journal Template'!D1900=IFERROR(VLOOKUP('Journal Template'!D1900,Checks!$CH:$CH,1,0),0),"Product Code Required","NA"))))),"")</f>
        <v/>
      </c>
    </row>
    <row r="1890" spans="14:89">
      <c r="N1890" t="s">
        <v>9176</v>
      </c>
      <c r="O1890" t="s">
        <v>9177</v>
      </c>
      <c r="P1890" t="s">
        <v>386</v>
      </c>
      <c r="Q1890" s="150" t="str">
        <f>IF(JRF!D1903="","",IF(IFERROR(VLOOKUP(JRF!D1903,Checks!N:P,3,0),0)="A","","Inactive account in Use"))</f>
        <v/>
      </c>
      <c r="R1890" t="str">
        <f>IFERROR(IF('Journal Template'!C2302="","",IF(IFERROR(VLOOKUP('Journal Template'!C2302,Checks!N:P,3,0),0)="A","","Inactive account in Use")),"")</f>
        <v/>
      </c>
      <c r="V1890" s="150" t="str">
        <f>IF(JRF!C1903="","",IF(IFERROR(VLOOKUP(JRF!C1903,Checks!S:U,3,0),0)="A","Entry with System fund Dept",""))</f>
        <v/>
      </c>
      <c r="W1890" t="str">
        <f>IFERROR(IF('Journal Template'!D2302="","",IF(IFERROR(VLOOKUP('Journal Template'!D2302,Checks!S:U,3,0),0)="A","Entry with System fund Dept","")),"")</f>
        <v/>
      </c>
      <c r="X1890" t="s">
        <v>9178</v>
      </c>
      <c r="Y1890" t="s">
        <v>386</v>
      </c>
      <c r="Z1890" t="s">
        <v>9179</v>
      </c>
      <c r="AA1890" t="s">
        <v>9162</v>
      </c>
      <c r="AB1890" t="s">
        <v>9163</v>
      </c>
      <c r="AC1890" s="150" t="str">
        <f>IFERROR(IF(JRF!C1903="","",IF(AND(VLOOKUP(JRF!C1903,X:AA,4,0)=JRF!B1903,VLOOKUP(JRF!C1903,X:Y,2,0)="A"),"","Inactive Dept Combo Error")),"Inactive Dept Combo Error")</f>
        <v/>
      </c>
      <c r="AD1890" t="str">
        <f>IFERROR(IF('Journal Template'!D2302="","",IF(AND(VLOOKUP('Journal Template'!D2302,X:AA,4,0)='Journal Template'!A2302,VLOOKUP('Journal Template'!D2302,X:Y,2,0)="A"),"","Inactive Dept Combo Error")),"")</f>
        <v/>
      </c>
      <c r="AK1890" s="150" t="str">
        <f>IF(JRF!B1903="","",IF(JRF!B1903=IFERROR(VLOOKUP(JRF!B1903,Checks!AI:AI,1,0),0),"Entry in Branch/Satellite BU's",""))</f>
        <v/>
      </c>
      <c r="AL1890" t="str">
        <f>IFERROR(IF('Journal Template'!A2302="","",IF('Journal Template'!A2302=IFERROR(VLOOKUP('Journal Template'!A2302,Checks!AI:AI,1,0),0),"Entry in Branch/Satellite BU's","")),"")</f>
        <v/>
      </c>
      <c r="AO1890" s="171"/>
      <c r="AP1890" s="171"/>
      <c r="AQ1890" s="171"/>
      <c r="AR1890" s="171"/>
      <c r="CI1890" t="str">
        <f>IF(JRF!F1903&gt;0,"",IF(JRF!B1903="","",IF(LEFT(JRF!B1903,1)=IFERROR(VLOOKUP(LEFT(JRF!B1903,1),$CF$2:$CF$5,1,0),0),"Product Code Required",IF(JRF!C1903="","",IF(JRF!C1903=IFERROR(VLOOKUP(JRF!C1903,$CH:$CH,1,0),0),"Product Code Required","NA")))))</f>
        <v/>
      </c>
      <c r="CJ1890" t="str">
        <f>IF(JRF!AV1903&gt;0,"",IF(JRF!Q1903="","",IF(LEFT(JRF!Q1903,1)=IFERROR(VLOOKUP(LEFT(JRF!Q1903,1),$CF$2:$CF$5,1,0),0),"Product Code Required",IF(JRF!V1903="","",IF(JRF!V1903=IFERROR(VLOOKUP(JRF!V1903,$CH:$CH,1,0),0),"Product Code Required","NA")))))</f>
        <v/>
      </c>
      <c r="CK1890" t="str">
        <f>IFERROR(IF(LEN('Journal Template'!F1901)&gt;0,"",IF('Journal Template'!A1901="","",IF(LEFT('Journal Template'!A1901,1)=IFERROR(VLOOKUP(LEFT('Journal Template'!A1901,1),Checks!$CF$2:$CF$5,1,0),0),"Product Code Required",IF('Journal Template'!D1901="","",IF('Journal Template'!D1901=IFERROR(VLOOKUP('Journal Template'!D1901,Checks!$CH:$CH,1,0),0),"Product Code Required","NA"))))),"")</f>
        <v/>
      </c>
    </row>
    <row r="1891" spans="14:89">
      <c r="N1891" t="s">
        <v>9180</v>
      </c>
      <c r="O1891" t="s">
        <v>9181</v>
      </c>
      <c r="P1891" t="s">
        <v>386</v>
      </c>
      <c r="Q1891" s="150" t="str">
        <f>IF(JRF!D1904="","",IF(IFERROR(VLOOKUP(JRF!D1904,Checks!N:P,3,0),0)="A","","Inactive account in Use"))</f>
        <v/>
      </c>
      <c r="R1891" t="str">
        <f>IFERROR(IF('Journal Template'!C2303="","",IF(IFERROR(VLOOKUP('Journal Template'!C2303,Checks!N:P,3,0),0)="A","","Inactive account in Use")),"")</f>
        <v/>
      </c>
      <c r="V1891" s="150" t="str">
        <f>IF(JRF!C1904="","",IF(IFERROR(VLOOKUP(JRF!C1904,Checks!S:U,3,0),0)="A","Entry with System fund Dept",""))</f>
        <v/>
      </c>
      <c r="W1891" t="str">
        <f>IFERROR(IF('Journal Template'!D2303="","",IF(IFERROR(VLOOKUP('Journal Template'!D2303,Checks!S:U,3,0),0)="A","Entry with System fund Dept","")),"")</f>
        <v/>
      </c>
      <c r="X1891" t="s">
        <v>9182</v>
      </c>
      <c r="Y1891" t="s">
        <v>386</v>
      </c>
      <c r="Z1891" t="s">
        <v>9183</v>
      </c>
      <c r="AA1891" t="s">
        <v>9162</v>
      </c>
      <c r="AB1891" t="s">
        <v>9163</v>
      </c>
      <c r="AC1891" s="150" t="str">
        <f>IFERROR(IF(JRF!C1904="","",IF(AND(VLOOKUP(JRF!C1904,X:AA,4,0)=JRF!B1904,VLOOKUP(JRF!C1904,X:Y,2,0)="A"),"","Inactive Dept Combo Error")),"Inactive Dept Combo Error")</f>
        <v/>
      </c>
      <c r="AD1891" t="str">
        <f>IFERROR(IF('Journal Template'!D2303="","",IF(AND(VLOOKUP('Journal Template'!D2303,X:AA,4,0)='Journal Template'!A2303,VLOOKUP('Journal Template'!D2303,X:Y,2,0)="A"),"","Inactive Dept Combo Error")),"")</f>
        <v/>
      </c>
      <c r="AK1891" s="150" t="str">
        <f>IF(JRF!B1904="","",IF(JRF!B1904=IFERROR(VLOOKUP(JRF!B1904,Checks!AI:AI,1,0),0),"Entry in Branch/Satellite BU's",""))</f>
        <v/>
      </c>
      <c r="AL1891" t="str">
        <f>IFERROR(IF('Journal Template'!A2303="","",IF('Journal Template'!A2303=IFERROR(VLOOKUP('Journal Template'!A2303,Checks!AI:AI,1,0),0),"Entry in Branch/Satellite BU's","")),"")</f>
        <v/>
      </c>
      <c r="AO1891" s="171"/>
      <c r="AP1891" s="171"/>
      <c r="AQ1891" s="171"/>
      <c r="AR1891" s="171"/>
      <c r="CI1891" t="str">
        <f>IF(JRF!F1904&gt;0,"",IF(JRF!B1904="","",IF(LEFT(JRF!B1904,1)=IFERROR(VLOOKUP(LEFT(JRF!B1904,1),$CF$2:$CF$5,1,0),0),"Product Code Required",IF(JRF!C1904="","",IF(JRF!C1904=IFERROR(VLOOKUP(JRF!C1904,$CH:$CH,1,0),0),"Product Code Required","NA")))))</f>
        <v/>
      </c>
      <c r="CJ1891" t="str">
        <f>IF(JRF!AV1904&gt;0,"",IF(JRF!Q1904="","",IF(LEFT(JRF!Q1904,1)=IFERROR(VLOOKUP(LEFT(JRF!Q1904,1),$CF$2:$CF$5,1,0),0),"Product Code Required",IF(JRF!V1904="","",IF(JRF!V1904=IFERROR(VLOOKUP(JRF!V1904,$CH:$CH,1,0),0),"Product Code Required","NA")))))</f>
        <v/>
      </c>
      <c r="CK1891" t="str">
        <f>IFERROR(IF(LEN('Journal Template'!F1902)&gt;0,"",IF('Journal Template'!A1902="","",IF(LEFT('Journal Template'!A1902,1)=IFERROR(VLOOKUP(LEFT('Journal Template'!A1902,1),Checks!$CF$2:$CF$5,1,0),0),"Product Code Required",IF('Journal Template'!D1902="","",IF('Journal Template'!D1902=IFERROR(VLOOKUP('Journal Template'!D1902,Checks!$CH:$CH,1,0),0),"Product Code Required","NA"))))),"")</f>
        <v/>
      </c>
    </row>
    <row r="1892" spans="14:89">
      <c r="N1892" t="s">
        <v>9184</v>
      </c>
      <c r="O1892" t="s">
        <v>9185</v>
      </c>
      <c r="P1892" t="s">
        <v>386</v>
      </c>
      <c r="Q1892" s="150" t="str">
        <f>IF(JRF!D1905="","",IF(IFERROR(VLOOKUP(JRF!D1905,Checks!N:P,3,0),0)="A","","Inactive account in Use"))</f>
        <v/>
      </c>
      <c r="R1892" t="str">
        <f>IFERROR(IF('Journal Template'!C2304="","",IF(IFERROR(VLOOKUP('Journal Template'!C2304,Checks!N:P,3,0),0)="A","","Inactive account in Use")),"")</f>
        <v/>
      </c>
      <c r="V1892" s="150" t="str">
        <f>IF(JRF!C1905="","",IF(IFERROR(VLOOKUP(JRF!C1905,Checks!S:U,3,0),0)="A","Entry with System fund Dept",""))</f>
        <v/>
      </c>
      <c r="W1892" t="str">
        <f>IFERROR(IF('Journal Template'!D2304="","",IF(IFERROR(VLOOKUP('Journal Template'!D2304,Checks!S:U,3,0),0)="A","Entry with System fund Dept","")),"")</f>
        <v/>
      </c>
      <c r="X1892" t="s">
        <v>9186</v>
      </c>
      <c r="Y1892" t="s">
        <v>386</v>
      </c>
      <c r="Z1892" t="s">
        <v>9187</v>
      </c>
      <c r="AA1892" t="s">
        <v>9162</v>
      </c>
      <c r="AB1892" t="s">
        <v>9163</v>
      </c>
      <c r="AC1892" s="150" t="str">
        <f>IFERROR(IF(JRF!C1905="","",IF(AND(VLOOKUP(JRF!C1905,X:AA,4,0)=JRF!B1905,VLOOKUP(JRF!C1905,X:Y,2,0)="A"),"","Inactive Dept Combo Error")),"Inactive Dept Combo Error")</f>
        <v/>
      </c>
      <c r="AD1892" t="str">
        <f>IFERROR(IF('Journal Template'!D2304="","",IF(AND(VLOOKUP('Journal Template'!D2304,X:AA,4,0)='Journal Template'!A2304,VLOOKUP('Journal Template'!D2304,X:Y,2,0)="A"),"","Inactive Dept Combo Error")),"")</f>
        <v/>
      </c>
      <c r="AK1892" s="150" t="str">
        <f>IF(JRF!B1905="","",IF(JRF!B1905=IFERROR(VLOOKUP(JRF!B1905,Checks!AI:AI,1,0),0),"Entry in Branch/Satellite BU's",""))</f>
        <v/>
      </c>
      <c r="AL1892" t="str">
        <f>IFERROR(IF('Journal Template'!A2304="","",IF('Journal Template'!A2304=IFERROR(VLOOKUP('Journal Template'!A2304,Checks!AI:AI,1,0),0),"Entry in Branch/Satellite BU's","")),"")</f>
        <v/>
      </c>
      <c r="AO1892" s="171"/>
      <c r="AP1892" s="171"/>
      <c r="AQ1892" s="171"/>
      <c r="AR1892" s="171"/>
      <c r="CI1892" t="str">
        <f>IF(JRF!F1905&gt;0,"",IF(JRF!B1905="","",IF(LEFT(JRF!B1905,1)=IFERROR(VLOOKUP(LEFT(JRF!B1905,1),$CF$2:$CF$5,1,0),0),"Product Code Required",IF(JRF!C1905="","",IF(JRF!C1905=IFERROR(VLOOKUP(JRF!C1905,$CH:$CH,1,0),0),"Product Code Required","NA")))))</f>
        <v/>
      </c>
      <c r="CJ1892" t="str">
        <f>IF(JRF!AV1905&gt;0,"",IF(JRF!Q1905="","",IF(LEFT(JRF!Q1905,1)=IFERROR(VLOOKUP(LEFT(JRF!Q1905,1),$CF$2:$CF$5,1,0),0),"Product Code Required",IF(JRF!V1905="","",IF(JRF!V1905=IFERROR(VLOOKUP(JRF!V1905,$CH:$CH,1,0),0),"Product Code Required","NA")))))</f>
        <v/>
      </c>
      <c r="CK1892" t="str">
        <f>IFERROR(IF(LEN('Journal Template'!F1903)&gt;0,"",IF('Journal Template'!A1903="","",IF(LEFT('Journal Template'!A1903,1)=IFERROR(VLOOKUP(LEFT('Journal Template'!A1903,1),Checks!$CF$2:$CF$5,1,0),0),"Product Code Required",IF('Journal Template'!D1903="","",IF('Journal Template'!D1903=IFERROR(VLOOKUP('Journal Template'!D1903,Checks!$CH:$CH,1,0),0),"Product Code Required","NA"))))),"")</f>
        <v/>
      </c>
    </row>
    <row r="1893" spans="14:89">
      <c r="N1893" t="s">
        <v>9188</v>
      </c>
      <c r="O1893" t="s">
        <v>9189</v>
      </c>
      <c r="P1893" t="s">
        <v>386</v>
      </c>
      <c r="Q1893" s="150" t="str">
        <f>IF(JRF!D1906="","",IF(IFERROR(VLOOKUP(JRF!D1906,Checks!N:P,3,0),0)="A","","Inactive account in Use"))</f>
        <v/>
      </c>
      <c r="R1893" t="str">
        <f>IFERROR(IF('Journal Template'!C2305="","",IF(IFERROR(VLOOKUP('Journal Template'!C2305,Checks!N:P,3,0),0)="A","","Inactive account in Use")),"")</f>
        <v/>
      </c>
      <c r="V1893" s="150" t="str">
        <f>IF(JRF!C1906="","",IF(IFERROR(VLOOKUP(JRF!C1906,Checks!S:U,3,0),0)="A","Entry with System fund Dept",""))</f>
        <v/>
      </c>
      <c r="W1893" t="str">
        <f>IFERROR(IF('Journal Template'!D2305="","",IF(IFERROR(VLOOKUP('Journal Template'!D2305,Checks!S:U,3,0),0)="A","Entry with System fund Dept","")),"")</f>
        <v/>
      </c>
      <c r="X1893" t="s">
        <v>9190</v>
      </c>
      <c r="Y1893" t="s">
        <v>389</v>
      </c>
      <c r="Z1893" t="s">
        <v>9191</v>
      </c>
      <c r="AA1893" t="s">
        <v>9192</v>
      </c>
      <c r="AB1893" t="s">
        <v>125</v>
      </c>
      <c r="AC1893" s="150" t="str">
        <f>IFERROR(IF(JRF!C1906="","",IF(AND(VLOOKUP(JRF!C1906,X:AA,4,0)=JRF!B1906,VLOOKUP(JRF!C1906,X:Y,2,0)="A"),"","Inactive Dept Combo Error")),"Inactive Dept Combo Error")</f>
        <v/>
      </c>
      <c r="AD1893" t="str">
        <f>IFERROR(IF('Journal Template'!D2305="","",IF(AND(VLOOKUP('Journal Template'!D2305,X:AA,4,0)='Journal Template'!A2305,VLOOKUP('Journal Template'!D2305,X:Y,2,0)="A"),"","Inactive Dept Combo Error")),"")</f>
        <v/>
      </c>
      <c r="AK1893" s="150" t="str">
        <f>IF(JRF!B1906="","",IF(JRF!B1906=IFERROR(VLOOKUP(JRF!B1906,Checks!AI:AI,1,0),0),"Entry in Branch/Satellite BU's",""))</f>
        <v/>
      </c>
      <c r="AL1893" t="str">
        <f>IFERROR(IF('Journal Template'!A2305="","",IF('Journal Template'!A2305=IFERROR(VLOOKUP('Journal Template'!A2305,Checks!AI:AI,1,0),0),"Entry in Branch/Satellite BU's","")),"")</f>
        <v/>
      </c>
      <c r="AO1893" s="171"/>
      <c r="AP1893" s="171"/>
      <c r="AQ1893" s="171"/>
      <c r="AR1893" s="171"/>
      <c r="CI1893" t="str">
        <f>IF(JRF!F1906&gt;0,"",IF(JRF!B1906="","",IF(LEFT(JRF!B1906,1)=IFERROR(VLOOKUP(LEFT(JRF!B1906,1),$CF$2:$CF$5,1,0),0),"Product Code Required",IF(JRF!C1906="","",IF(JRF!C1906=IFERROR(VLOOKUP(JRF!C1906,$CH:$CH,1,0),0),"Product Code Required","NA")))))</f>
        <v/>
      </c>
      <c r="CJ1893" t="str">
        <f>IF(JRF!AV1906&gt;0,"",IF(JRF!Q1906="","",IF(LEFT(JRF!Q1906,1)=IFERROR(VLOOKUP(LEFT(JRF!Q1906,1),$CF$2:$CF$5,1,0),0),"Product Code Required",IF(JRF!V1906="","",IF(JRF!V1906=IFERROR(VLOOKUP(JRF!V1906,$CH:$CH,1,0),0),"Product Code Required","NA")))))</f>
        <v/>
      </c>
      <c r="CK1893" t="str">
        <f>IFERROR(IF(LEN('Journal Template'!F1904)&gt;0,"",IF('Journal Template'!A1904="","",IF(LEFT('Journal Template'!A1904,1)=IFERROR(VLOOKUP(LEFT('Journal Template'!A1904,1),Checks!$CF$2:$CF$5,1,0),0),"Product Code Required",IF('Journal Template'!D1904="","",IF('Journal Template'!D1904=IFERROR(VLOOKUP('Journal Template'!D1904,Checks!$CH:$CH,1,0),0),"Product Code Required","NA"))))),"")</f>
        <v/>
      </c>
    </row>
    <row r="1894" spans="14:89">
      <c r="N1894" t="s">
        <v>9193</v>
      </c>
      <c r="O1894" t="s">
        <v>9194</v>
      </c>
      <c r="P1894" t="s">
        <v>386</v>
      </c>
      <c r="Q1894" s="150" t="str">
        <f>IF(JRF!D1907="","",IF(IFERROR(VLOOKUP(JRF!D1907,Checks!N:P,3,0),0)="A","","Inactive account in Use"))</f>
        <v/>
      </c>
      <c r="R1894" t="str">
        <f>IFERROR(IF('Journal Template'!C2306="","",IF(IFERROR(VLOOKUP('Journal Template'!C2306,Checks!N:P,3,0),0)="A","","Inactive account in Use")),"")</f>
        <v/>
      </c>
      <c r="V1894" s="150" t="str">
        <f>IF(JRF!C1907="","",IF(IFERROR(VLOOKUP(JRF!C1907,Checks!S:U,3,0),0)="A","Entry with System fund Dept",""))</f>
        <v/>
      </c>
      <c r="W1894" t="str">
        <f>IFERROR(IF('Journal Template'!D2306="","",IF(IFERROR(VLOOKUP('Journal Template'!D2306,Checks!S:U,3,0),0)="A","Entry with System fund Dept","")),"")</f>
        <v/>
      </c>
      <c r="X1894" t="s">
        <v>9195</v>
      </c>
      <c r="Y1894" t="s">
        <v>386</v>
      </c>
      <c r="Z1894" t="s">
        <v>9196</v>
      </c>
      <c r="AA1894" t="s">
        <v>9197</v>
      </c>
      <c r="AB1894" t="s">
        <v>9163</v>
      </c>
      <c r="AC1894" s="150" t="str">
        <f>IFERROR(IF(JRF!C1907="","",IF(AND(VLOOKUP(JRF!C1907,X:AA,4,0)=JRF!B1907,VLOOKUP(JRF!C1907,X:Y,2,0)="A"),"","Inactive Dept Combo Error")),"Inactive Dept Combo Error")</f>
        <v/>
      </c>
      <c r="AD1894" t="str">
        <f>IFERROR(IF('Journal Template'!D2306="","",IF(AND(VLOOKUP('Journal Template'!D2306,X:AA,4,0)='Journal Template'!A2306,VLOOKUP('Journal Template'!D2306,X:Y,2,0)="A"),"","Inactive Dept Combo Error")),"")</f>
        <v/>
      </c>
      <c r="AK1894" s="150" t="str">
        <f>IF(JRF!B1907="","",IF(JRF!B1907=IFERROR(VLOOKUP(JRF!B1907,Checks!AI:AI,1,0),0),"Entry in Branch/Satellite BU's",""))</f>
        <v/>
      </c>
      <c r="AL1894" t="str">
        <f>IFERROR(IF('Journal Template'!A2306="","",IF('Journal Template'!A2306=IFERROR(VLOOKUP('Journal Template'!A2306,Checks!AI:AI,1,0),0),"Entry in Branch/Satellite BU's","")),"")</f>
        <v/>
      </c>
      <c r="AO1894" s="171"/>
      <c r="AP1894" s="171"/>
      <c r="AQ1894" s="171"/>
      <c r="AR1894" s="171"/>
      <c r="CI1894" t="str">
        <f>IF(JRF!F1907&gt;0,"",IF(JRF!B1907="","",IF(LEFT(JRF!B1907,1)=IFERROR(VLOOKUP(LEFT(JRF!B1907,1),$CF$2:$CF$5,1,0),0),"Product Code Required",IF(JRF!C1907="","",IF(JRF!C1907=IFERROR(VLOOKUP(JRF!C1907,$CH:$CH,1,0),0),"Product Code Required","NA")))))</f>
        <v/>
      </c>
      <c r="CJ1894" t="str">
        <f>IF(JRF!AV1907&gt;0,"",IF(JRF!Q1907="","",IF(LEFT(JRF!Q1907,1)=IFERROR(VLOOKUP(LEFT(JRF!Q1907,1),$CF$2:$CF$5,1,0),0),"Product Code Required",IF(JRF!V1907="","",IF(JRF!V1907=IFERROR(VLOOKUP(JRF!V1907,$CH:$CH,1,0),0),"Product Code Required","NA")))))</f>
        <v/>
      </c>
      <c r="CK1894" t="str">
        <f>IFERROR(IF(LEN('Journal Template'!F1905)&gt;0,"",IF('Journal Template'!A1905="","",IF(LEFT('Journal Template'!A1905,1)=IFERROR(VLOOKUP(LEFT('Journal Template'!A1905,1),Checks!$CF$2:$CF$5,1,0),0),"Product Code Required",IF('Journal Template'!D1905="","",IF('Journal Template'!D1905=IFERROR(VLOOKUP('Journal Template'!D1905,Checks!$CH:$CH,1,0),0),"Product Code Required","NA"))))),"")</f>
        <v/>
      </c>
    </row>
    <row r="1895" spans="14:89">
      <c r="N1895" t="s">
        <v>9198</v>
      </c>
      <c r="O1895" t="s">
        <v>9199</v>
      </c>
      <c r="P1895" t="s">
        <v>386</v>
      </c>
      <c r="Q1895" s="150" t="str">
        <f>IF(JRF!D1908="","",IF(IFERROR(VLOOKUP(JRF!D1908,Checks!N:P,3,0),0)="A","","Inactive account in Use"))</f>
        <v/>
      </c>
      <c r="R1895" t="str">
        <f>IFERROR(IF('Journal Template'!C2307="","",IF(IFERROR(VLOOKUP('Journal Template'!C2307,Checks!N:P,3,0),0)="A","","Inactive account in Use")),"")</f>
        <v/>
      </c>
      <c r="V1895" s="150" t="str">
        <f>IF(JRF!C1908="","",IF(IFERROR(VLOOKUP(JRF!C1908,Checks!S:U,3,0),0)="A","Entry with System fund Dept",""))</f>
        <v/>
      </c>
      <c r="W1895" t="str">
        <f>IFERROR(IF('Journal Template'!D2307="","",IF(IFERROR(VLOOKUP('Journal Template'!D2307,Checks!S:U,3,0),0)="A","Entry with System fund Dept","")),"")</f>
        <v/>
      </c>
      <c r="X1895" t="s">
        <v>9200</v>
      </c>
      <c r="Y1895" t="s">
        <v>386</v>
      </c>
      <c r="Z1895" t="s">
        <v>9201</v>
      </c>
      <c r="AA1895" t="s">
        <v>9197</v>
      </c>
      <c r="AB1895" t="s">
        <v>9163</v>
      </c>
      <c r="AC1895" s="150" t="str">
        <f>IFERROR(IF(JRF!C1908="","",IF(AND(VLOOKUP(JRF!C1908,X:AA,4,0)=JRF!B1908,VLOOKUP(JRF!C1908,X:Y,2,0)="A"),"","Inactive Dept Combo Error")),"Inactive Dept Combo Error")</f>
        <v/>
      </c>
      <c r="AD1895" t="str">
        <f>IFERROR(IF('Journal Template'!D2307="","",IF(AND(VLOOKUP('Journal Template'!D2307,X:AA,4,0)='Journal Template'!A2307,VLOOKUP('Journal Template'!D2307,X:Y,2,0)="A"),"","Inactive Dept Combo Error")),"")</f>
        <v/>
      </c>
      <c r="AK1895" s="150" t="str">
        <f>IF(JRF!B1908="","",IF(JRF!B1908=IFERROR(VLOOKUP(JRF!B1908,Checks!AI:AI,1,0),0),"Entry in Branch/Satellite BU's",""))</f>
        <v/>
      </c>
      <c r="AL1895" t="str">
        <f>IFERROR(IF('Journal Template'!A2307="","",IF('Journal Template'!A2307=IFERROR(VLOOKUP('Journal Template'!A2307,Checks!AI:AI,1,0),0),"Entry in Branch/Satellite BU's","")),"")</f>
        <v/>
      </c>
      <c r="AO1895" s="171"/>
      <c r="AP1895" s="171"/>
      <c r="AQ1895" s="171"/>
      <c r="AR1895" s="171"/>
      <c r="CI1895" t="str">
        <f>IF(JRF!F1908&gt;0,"",IF(JRF!B1908="","",IF(LEFT(JRF!B1908,1)=IFERROR(VLOOKUP(LEFT(JRF!B1908,1),$CF$2:$CF$5,1,0),0),"Product Code Required",IF(JRF!C1908="","",IF(JRF!C1908=IFERROR(VLOOKUP(JRF!C1908,$CH:$CH,1,0),0),"Product Code Required","NA")))))</f>
        <v/>
      </c>
      <c r="CJ1895" t="str">
        <f>IF(JRF!AV1908&gt;0,"",IF(JRF!Q1908="","",IF(LEFT(JRF!Q1908,1)=IFERROR(VLOOKUP(LEFT(JRF!Q1908,1),$CF$2:$CF$5,1,0),0),"Product Code Required",IF(JRF!V1908="","",IF(JRF!V1908=IFERROR(VLOOKUP(JRF!V1908,$CH:$CH,1,0),0),"Product Code Required","NA")))))</f>
        <v/>
      </c>
      <c r="CK1895" t="str">
        <f>IFERROR(IF(LEN('Journal Template'!F1906)&gt;0,"",IF('Journal Template'!A1906="","",IF(LEFT('Journal Template'!A1906,1)=IFERROR(VLOOKUP(LEFT('Journal Template'!A1906,1),Checks!$CF$2:$CF$5,1,0),0),"Product Code Required",IF('Journal Template'!D1906="","",IF('Journal Template'!D1906=IFERROR(VLOOKUP('Journal Template'!D1906,Checks!$CH:$CH,1,0),0),"Product Code Required","NA"))))),"")</f>
        <v/>
      </c>
    </row>
    <row r="1896" spans="14:89">
      <c r="N1896" t="s">
        <v>9202</v>
      </c>
      <c r="O1896" t="s">
        <v>9203</v>
      </c>
      <c r="P1896" t="s">
        <v>386</v>
      </c>
      <c r="Q1896" s="150" t="str">
        <f>IF(JRF!D1909="","",IF(IFERROR(VLOOKUP(JRF!D1909,Checks!N:P,3,0),0)="A","","Inactive account in Use"))</f>
        <v/>
      </c>
      <c r="R1896" t="str">
        <f>IFERROR(IF('Journal Template'!C2308="","",IF(IFERROR(VLOOKUP('Journal Template'!C2308,Checks!N:P,3,0),0)="A","","Inactive account in Use")),"")</f>
        <v/>
      </c>
      <c r="V1896" s="150" t="str">
        <f>IF(JRF!C1909="","",IF(IFERROR(VLOOKUP(JRF!C1909,Checks!S:U,3,0),0)="A","Entry with System fund Dept",""))</f>
        <v/>
      </c>
      <c r="W1896" t="str">
        <f>IFERROR(IF('Journal Template'!D2308="","",IF(IFERROR(VLOOKUP('Journal Template'!D2308,Checks!S:U,3,0),0)="A","Entry with System fund Dept","")),"")</f>
        <v/>
      </c>
      <c r="X1896" t="s">
        <v>9204</v>
      </c>
      <c r="Y1896" t="s">
        <v>386</v>
      </c>
      <c r="Z1896" t="s">
        <v>9205</v>
      </c>
      <c r="AA1896" t="s">
        <v>9197</v>
      </c>
      <c r="AB1896" t="s">
        <v>9163</v>
      </c>
      <c r="AC1896" s="150" t="str">
        <f>IFERROR(IF(JRF!C1909="","",IF(AND(VLOOKUP(JRF!C1909,X:AA,4,0)=JRF!B1909,VLOOKUP(JRF!C1909,X:Y,2,0)="A"),"","Inactive Dept Combo Error")),"Inactive Dept Combo Error")</f>
        <v/>
      </c>
      <c r="AD1896" t="str">
        <f>IFERROR(IF('Journal Template'!D2308="","",IF(AND(VLOOKUP('Journal Template'!D2308,X:AA,4,0)='Journal Template'!A2308,VLOOKUP('Journal Template'!D2308,X:Y,2,0)="A"),"","Inactive Dept Combo Error")),"")</f>
        <v/>
      </c>
      <c r="AK1896" s="150" t="str">
        <f>IF(JRF!B1909="","",IF(JRF!B1909=IFERROR(VLOOKUP(JRF!B1909,Checks!AI:AI,1,0),0),"Entry in Branch/Satellite BU's",""))</f>
        <v/>
      </c>
      <c r="AL1896" t="str">
        <f>IFERROR(IF('Journal Template'!A2308="","",IF('Journal Template'!A2308=IFERROR(VLOOKUP('Journal Template'!A2308,Checks!AI:AI,1,0),0),"Entry in Branch/Satellite BU's","")),"")</f>
        <v/>
      </c>
      <c r="AO1896" s="171"/>
      <c r="AP1896" s="171"/>
      <c r="AQ1896" s="171"/>
      <c r="AR1896" s="171"/>
      <c r="CI1896" t="str">
        <f>IF(JRF!F1909&gt;0,"",IF(JRF!B1909="","",IF(LEFT(JRF!B1909,1)=IFERROR(VLOOKUP(LEFT(JRF!B1909,1),$CF$2:$CF$5,1,0),0),"Product Code Required",IF(JRF!C1909="","",IF(JRF!C1909=IFERROR(VLOOKUP(JRF!C1909,$CH:$CH,1,0),0),"Product Code Required","NA")))))</f>
        <v/>
      </c>
      <c r="CJ1896" t="str">
        <f>IF(JRF!AV1909&gt;0,"",IF(JRF!Q1909="","",IF(LEFT(JRF!Q1909,1)=IFERROR(VLOOKUP(LEFT(JRF!Q1909,1),$CF$2:$CF$5,1,0),0),"Product Code Required",IF(JRF!V1909="","",IF(JRF!V1909=IFERROR(VLOOKUP(JRF!V1909,$CH:$CH,1,0),0),"Product Code Required","NA")))))</f>
        <v/>
      </c>
      <c r="CK1896" t="str">
        <f>IFERROR(IF(LEN('Journal Template'!F1907)&gt;0,"",IF('Journal Template'!A1907="","",IF(LEFT('Journal Template'!A1907,1)=IFERROR(VLOOKUP(LEFT('Journal Template'!A1907,1),Checks!$CF$2:$CF$5,1,0),0),"Product Code Required",IF('Journal Template'!D1907="","",IF('Journal Template'!D1907=IFERROR(VLOOKUP('Journal Template'!D1907,Checks!$CH:$CH,1,0),0),"Product Code Required","NA"))))),"")</f>
        <v/>
      </c>
    </row>
    <row r="1897" spans="14:89">
      <c r="N1897" t="s">
        <v>9206</v>
      </c>
      <c r="O1897" t="s">
        <v>9207</v>
      </c>
      <c r="P1897" t="s">
        <v>386</v>
      </c>
      <c r="Q1897" s="150" t="str">
        <f>IF(JRF!D1910="","",IF(IFERROR(VLOOKUP(JRF!D1910,Checks!N:P,3,0),0)="A","","Inactive account in Use"))</f>
        <v/>
      </c>
      <c r="R1897" t="str">
        <f>IFERROR(IF('Journal Template'!C2309="","",IF(IFERROR(VLOOKUP('Journal Template'!C2309,Checks!N:P,3,0),0)="A","","Inactive account in Use")),"")</f>
        <v/>
      </c>
      <c r="V1897" s="150" t="str">
        <f>IF(JRF!C1910="","",IF(IFERROR(VLOOKUP(JRF!C1910,Checks!S:U,3,0),0)="A","Entry with System fund Dept",""))</f>
        <v/>
      </c>
      <c r="W1897" t="str">
        <f>IFERROR(IF('Journal Template'!D2309="","",IF(IFERROR(VLOOKUP('Journal Template'!D2309,Checks!S:U,3,0),0)="A","Entry with System fund Dept","")),"")</f>
        <v/>
      </c>
      <c r="X1897" t="s">
        <v>9208</v>
      </c>
      <c r="Y1897" t="s">
        <v>386</v>
      </c>
      <c r="Z1897" t="s">
        <v>9209</v>
      </c>
      <c r="AA1897" t="s">
        <v>9197</v>
      </c>
      <c r="AB1897" t="s">
        <v>9163</v>
      </c>
      <c r="AC1897" s="150" t="str">
        <f>IFERROR(IF(JRF!C1910="","",IF(AND(VLOOKUP(JRF!C1910,X:AA,4,0)=JRF!B1910,VLOOKUP(JRF!C1910,X:Y,2,0)="A"),"","Inactive Dept Combo Error")),"Inactive Dept Combo Error")</f>
        <v/>
      </c>
      <c r="AD1897" t="str">
        <f>IFERROR(IF('Journal Template'!D2309="","",IF(AND(VLOOKUP('Journal Template'!D2309,X:AA,4,0)='Journal Template'!A2309,VLOOKUP('Journal Template'!D2309,X:Y,2,0)="A"),"","Inactive Dept Combo Error")),"")</f>
        <v/>
      </c>
      <c r="AK1897" s="150" t="str">
        <f>IF(JRF!B1910="","",IF(JRF!B1910=IFERROR(VLOOKUP(JRF!B1910,Checks!AI:AI,1,0),0),"Entry in Branch/Satellite BU's",""))</f>
        <v/>
      </c>
      <c r="AL1897" t="str">
        <f>IFERROR(IF('Journal Template'!A2309="","",IF('Journal Template'!A2309=IFERROR(VLOOKUP('Journal Template'!A2309,Checks!AI:AI,1,0),0),"Entry in Branch/Satellite BU's","")),"")</f>
        <v/>
      </c>
      <c r="AO1897" s="171"/>
      <c r="AP1897" s="171"/>
      <c r="AQ1897" s="171"/>
      <c r="AR1897" s="171"/>
      <c r="CI1897" t="str">
        <f>IF(JRF!F1910&gt;0,"",IF(JRF!B1910="","",IF(LEFT(JRF!B1910,1)=IFERROR(VLOOKUP(LEFT(JRF!B1910,1),$CF$2:$CF$5,1,0),0),"Product Code Required",IF(JRF!C1910="","",IF(JRF!C1910=IFERROR(VLOOKUP(JRF!C1910,$CH:$CH,1,0),0),"Product Code Required","NA")))))</f>
        <v/>
      </c>
      <c r="CJ1897" t="str">
        <f>IF(JRF!AV1910&gt;0,"",IF(JRF!Q1910="","",IF(LEFT(JRF!Q1910,1)=IFERROR(VLOOKUP(LEFT(JRF!Q1910,1),$CF$2:$CF$5,1,0),0),"Product Code Required",IF(JRF!V1910="","",IF(JRF!V1910=IFERROR(VLOOKUP(JRF!V1910,$CH:$CH,1,0),0),"Product Code Required","NA")))))</f>
        <v/>
      </c>
      <c r="CK1897" t="str">
        <f>IFERROR(IF(LEN('Journal Template'!F1908)&gt;0,"",IF('Journal Template'!A1908="","",IF(LEFT('Journal Template'!A1908,1)=IFERROR(VLOOKUP(LEFT('Journal Template'!A1908,1),Checks!$CF$2:$CF$5,1,0),0),"Product Code Required",IF('Journal Template'!D1908="","",IF('Journal Template'!D1908=IFERROR(VLOOKUP('Journal Template'!D1908,Checks!$CH:$CH,1,0),0),"Product Code Required","NA"))))),"")</f>
        <v/>
      </c>
    </row>
    <row r="1898" spans="14:89">
      <c r="N1898" t="s">
        <v>9210</v>
      </c>
      <c r="O1898" t="s">
        <v>9211</v>
      </c>
      <c r="P1898" t="s">
        <v>386</v>
      </c>
      <c r="Q1898" s="150" t="str">
        <f>IF(JRF!D1911="","",IF(IFERROR(VLOOKUP(JRF!D1911,Checks!N:P,3,0),0)="A","","Inactive account in Use"))</f>
        <v/>
      </c>
      <c r="R1898" t="str">
        <f>IFERROR(IF('Journal Template'!C2310="","",IF(IFERROR(VLOOKUP('Journal Template'!C2310,Checks!N:P,3,0),0)="A","","Inactive account in Use")),"")</f>
        <v/>
      </c>
      <c r="V1898" s="150" t="str">
        <f>IF(JRF!C1911="","",IF(IFERROR(VLOOKUP(JRF!C1911,Checks!S:U,3,0),0)="A","Entry with System fund Dept",""))</f>
        <v/>
      </c>
      <c r="W1898" t="str">
        <f>IFERROR(IF('Journal Template'!D2310="","",IF(IFERROR(VLOOKUP('Journal Template'!D2310,Checks!S:U,3,0),0)="A","Entry with System fund Dept","")),"")</f>
        <v/>
      </c>
      <c r="X1898" t="s">
        <v>9212</v>
      </c>
      <c r="Y1898" t="s">
        <v>386</v>
      </c>
      <c r="Z1898" t="s">
        <v>9213</v>
      </c>
      <c r="AA1898" t="s">
        <v>9197</v>
      </c>
      <c r="AB1898" t="s">
        <v>9163</v>
      </c>
      <c r="AC1898" s="150" t="str">
        <f>IFERROR(IF(JRF!C1911="","",IF(AND(VLOOKUP(JRF!C1911,X:AA,4,0)=JRF!B1911,VLOOKUP(JRF!C1911,X:Y,2,0)="A"),"","Inactive Dept Combo Error")),"Inactive Dept Combo Error")</f>
        <v/>
      </c>
      <c r="AD1898" t="str">
        <f>IFERROR(IF('Journal Template'!D2310="","",IF(AND(VLOOKUP('Journal Template'!D2310,X:AA,4,0)='Journal Template'!A2310,VLOOKUP('Journal Template'!D2310,X:Y,2,0)="A"),"","Inactive Dept Combo Error")),"")</f>
        <v/>
      </c>
      <c r="AK1898" s="150" t="str">
        <f>IF(JRF!B1911="","",IF(JRF!B1911=IFERROR(VLOOKUP(JRF!B1911,Checks!AI:AI,1,0),0),"Entry in Branch/Satellite BU's",""))</f>
        <v/>
      </c>
      <c r="AL1898" t="str">
        <f>IFERROR(IF('Journal Template'!A2310="","",IF('Journal Template'!A2310=IFERROR(VLOOKUP('Journal Template'!A2310,Checks!AI:AI,1,0),0),"Entry in Branch/Satellite BU's","")),"")</f>
        <v/>
      </c>
      <c r="AO1898" s="171"/>
      <c r="AP1898" s="171"/>
      <c r="AQ1898" s="171"/>
      <c r="AR1898" s="171"/>
      <c r="CI1898" t="str">
        <f>IF(JRF!F1911&gt;0,"",IF(JRF!B1911="","",IF(LEFT(JRF!B1911,1)=IFERROR(VLOOKUP(LEFT(JRF!B1911,1),$CF$2:$CF$5,1,0),0),"Product Code Required",IF(JRF!C1911="","",IF(JRF!C1911=IFERROR(VLOOKUP(JRF!C1911,$CH:$CH,1,0),0),"Product Code Required","NA")))))</f>
        <v/>
      </c>
      <c r="CJ1898" t="str">
        <f>IF(JRF!AV1911&gt;0,"",IF(JRF!Q1911="","",IF(LEFT(JRF!Q1911,1)=IFERROR(VLOOKUP(LEFT(JRF!Q1911,1),$CF$2:$CF$5,1,0),0),"Product Code Required",IF(JRF!V1911="","",IF(JRF!V1911=IFERROR(VLOOKUP(JRF!V1911,$CH:$CH,1,0),0),"Product Code Required","NA")))))</f>
        <v/>
      </c>
      <c r="CK1898" t="str">
        <f>IFERROR(IF(LEN('Journal Template'!F1909)&gt;0,"",IF('Journal Template'!A1909="","",IF(LEFT('Journal Template'!A1909,1)=IFERROR(VLOOKUP(LEFT('Journal Template'!A1909,1),Checks!$CF$2:$CF$5,1,0),0),"Product Code Required",IF('Journal Template'!D1909="","",IF('Journal Template'!D1909=IFERROR(VLOOKUP('Journal Template'!D1909,Checks!$CH:$CH,1,0),0),"Product Code Required","NA"))))),"")</f>
        <v/>
      </c>
    </row>
    <row r="1899" spans="14:89">
      <c r="N1899" t="s">
        <v>9214</v>
      </c>
      <c r="O1899" t="s">
        <v>9215</v>
      </c>
      <c r="P1899" t="s">
        <v>386</v>
      </c>
      <c r="Q1899" s="150" t="str">
        <f>IF(JRF!D1912="","",IF(IFERROR(VLOOKUP(JRF!D1912,Checks!N:P,3,0),0)="A","","Inactive account in Use"))</f>
        <v/>
      </c>
      <c r="R1899" t="str">
        <f>IFERROR(IF('Journal Template'!C2311="","",IF(IFERROR(VLOOKUP('Journal Template'!C2311,Checks!N:P,3,0),0)="A","","Inactive account in Use")),"")</f>
        <v/>
      </c>
      <c r="V1899" s="150" t="str">
        <f>IF(JRF!C1912="","",IF(IFERROR(VLOOKUP(JRF!C1912,Checks!S:U,3,0),0)="A","Entry with System fund Dept",""))</f>
        <v/>
      </c>
      <c r="W1899" t="str">
        <f>IFERROR(IF('Journal Template'!D2311="","",IF(IFERROR(VLOOKUP('Journal Template'!D2311,Checks!S:U,3,0),0)="A","Entry with System fund Dept","")),"")</f>
        <v/>
      </c>
      <c r="X1899" t="s">
        <v>9216</v>
      </c>
      <c r="Y1899" t="s">
        <v>389</v>
      </c>
      <c r="Z1899" t="s">
        <v>9217</v>
      </c>
      <c r="AA1899" t="s">
        <v>391</v>
      </c>
      <c r="AB1899" t="s">
        <v>125</v>
      </c>
      <c r="AC1899" s="150" t="str">
        <f>IFERROR(IF(JRF!C1912="","",IF(AND(VLOOKUP(JRF!C1912,X:AA,4,0)=JRF!B1912,VLOOKUP(JRF!C1912,X:Y,2,0)="A"),"","Inactive Dept Combo Error")),"Inactive Dept Combo Error")</f>
        <v/>
      </c>
      <c r="AD1899" t="str">
        <f>IFERROR(IF('Journal Template'!D2311="","",IF(AND(VLOOKUP('Journal Template'!D2311,X:AA,4,0)='Journal Template'!A2311,VLOOKUP('Journal Template'!D2311,X:Y,2,0)="A"),"","Inactive Dept Combo Error")),"")</f>
        <v/>
      </c>
      <c r="AK1899" s="150" t="str">
        <f>IF(JRF!B1912="","",IF(JRF!B1912=IFERROR(VLOOKUP(JRF!B1912,Checks!AI:AI,1,0),0),"Entry in Branch/Satellite BU's",""))</f>
        <v/>
      </c>
      <c r="AL1899" t="str">
        <f>IFERROR(IF('Journal Template'!A2311="","",IF('Journal Template'!A2311=IFERROR(VLOOKUP('Journal Template'!A2311,Checks!AI:AI,1,0),0),"Entry in Branch/Satellite BU's","")),"")</f>
        <v/>
      </c>
      <c r="AO1899" s="171"/>
      <c r="AP1899" s="171"/>
      <c r="AQ1899" s="171"/>
      <c r="AR1899" s="171"/>
      <c r="CI1899" t="str">
        <f>IF(JRF!F1912&gt;0,"",IF(JRF!B1912="","",IF(LEFT(JRF!B1912,1)=IFERROR(VLOOKUP(LEFT(JRF!B1912,1),$CF$2:$CF$5,1,0),0),"Product Code Required",IF(JRF!C1912="","",IF(JRF!C1912=IFERROR(VLOOKUP(JRF!C1912,$CH:$CH,1,0),0),"Product Code Required","NA")))))</f>
        <v/>
      </c>
      <c r="CJ1899" t="str">
        <f>IF(JRF!AV1912&gt;0,"",IF(JRF!Q1912="","",IF(LEFT(JRF!Q1912,1)=IFERROR(VLOOKUP(LEFT(JRF!Q1912,1),$CF$2:$CF$5,1,0),0),"Product Code Required",IF(JRF!V1912="","",IF(JRF!V1912=IFERROR(VLOOKUP(JRF!V1912,$CH:$CH,1,0),0),"Product Code Required","NA")))))</f>
        <v/>
      </c>
      <c r="CK1899" t="str">
        <f>IFERROR(IF(LEN('Journal Template'!F1910)&gt;0,"",IF('Journal Template'!A1910="","",IF(LEFT('Journal Template'!A1910,1)=IFERROR(VLOOKUP(LEFT('Journal Template'!A1910,1),Checks!$CF$2:$CF$5,1,0),0),"Product Code Required",IF('Journal Template'!D1910="","",IF('Journal Template'!D1910=IFERROR(VLOOKUP('Journal Template'!D1910,Checks!$CH:$CH,1,0),0),"Product Code Required","NA"))))),"")</f>
        <v/>
      </c>
    </row>
    <row r="1900" spans="14:89">
      <c r="N1900" t="s">
        <v>9218</v>
      </c>
      <c r="O1900" t="s">
        <v>9219</v>
      </c>
      <c r="P1900" t="s">
        <v>386</v>
      </c>
      <c r="Q1900" s="150" t="str">
        <f>IF(JRF!D1913="","",IF(IFERROR(VLOOKUP(JRF!D1913,Checks!N:P,3,0),0)="A","","Inactive account in Use"))</f>
        <v/>
      </c>
      <c r="R1900" t="str">
        <f>IFERROR(IF('Journal Template'!C2312="","",IF(IFERROR(VLOOKUP('Journal Template'!C2312,Checks!N:P,3,0),0)="A","","Inactive account in Use")),"")</f>
        <v/>
      </c>
      <c r="V1900" s="150" t="str">
        <f>IF(JRF!C1913="","",IF(IFERROR(VLOOKUP(JRF!C1913,Checks!S:U,3,0),0)="A","Entry with System fund Dept",""))</f>
        <v/>
      </c>
      <c r="W1900" t="str">
        <f>IFERROR(IF('Journal Template'!D2312="","",IF(IFERROR(VLOOKUP('Journal Template'!D2312,Checks!S:U,3,0),0)="A","Entry with System fund Dept","")),"")</f>
        <v/>
      </c>
      <c r="X1900" t="s">
        <v>9220</v>
      </c>
      <c r="Y1900" t="s">
        <v>389</v>
      </c>
      <c r="Z1900" t="s">
        <v>9221</v>
      </c>
      <c r="AA1900" t="s">
        <v>391</v>
      </c>
      <c r="AB1900" t="s">
        <v>125</v>
      </c>
      <c r="AC1900" s="150" t="str">
        <f>IFERROR(IF(JRF!C1913="","",IF(AND(VLOOKUP(JRF!C1913,X:AA,4,0)=JRF!B1913,VLOOKUP(JRF!C1913,X:Y,2,0)="A"),"","Inactive Dept Combo Error")),"Inactive Dept Combo Error")</f>
        <v/>
      </c>
      <c r="AD1900" t="str">
        <f>IFERROR(IF('Journal Template'!D2312="","",IF(AND(VLOOKUP('Journal Template'!D2312,X:AA,4,0)='Journal Template'!A2312,VLOOKUP('Journal Template'!D2312,X:Y,2,0)="A"),"","Inactive Dept Combo Error")),"")</f>
        <v/>
      </c>
      <c r="AK1900" s="150" t="str">
        <f>IF(JRF!B1913="","",IF(JRF!B1913=IFERROR(VLOOKUP(JRF!B1913,Checks!AI:AI,1,0),0),"Entry in Branch/Satellite BU's",""))</f>
        <v/>
      </c>
      <c r="AL1900" t="str">
        <f>IFERROR(IF('Journal Template'!A2312="","",IF('Journal Template'!A2312=IFERROR(VLOOKUP('Journal Template'!A2312,Checks!AI:AI,1,0),0),"Entry in Branch/Satellite BU's","")),"")</f>
        <v/>
      </c>
      <c r="AO1900" s="171"/>
      <c r="AP1900" s="171"/>
      <c r="AQ1900" s="171"/>
      <c r="AR1900" s="171"/>
      <c r="CI1900" t="str">
        <f>IF(JRF!F1913&gt;0,"",IF(JRF!B1913="","",IF(LEFT(JRF!B1913,1)=IFERROR(VLOOKUP(LEFT(JRF!B1913,1),$CF$2:$CF$5,1,0),0),"Product Code Required",IF(JRF!C1913="","",IF(JRF!C1913=IFERROR(VLOOKUP(JRF!C1913,$CH:$CH,1,0),0),"Product Code Required","NA")))))</f>
        <v/>
      </c>
      <c r="CJ1900" t="str">
        <f>IF(JRF!AV1913&gt;0,"",IF(JRF!Q1913="","",IF(LEFT(JRF!Q1913,1)=IFERROR(VLOOKUP(LEFT(JRF!Q1913,1),$CF$2:$CF$5,1,0),0),"Product Code Required",IF(JRF!V1913="","",IF(JRF!V1913=IFERROR(VLOOKUP(JRF!V1913,$CH:$CH,1,0),0),"Product Code Required","NA")))))</f>
        <v/>
      </c>
      <c r="CK1900" t="str">
        <f>IFERROR(IF(LEN('Journal Template'!F1911)&gt;0,"",IF('Journal Template'!A1911="","",IF(LEFT('Journal Template'!A1911,1)=IFERROR(VLOOKUP(LEFT('Journal Template'!A1911,1),Checks!$CF$2:$CF$5,1,0),0),"Product Code Required",IF('Journal Template'!D1911="","",IF('Journal Template'!D1911=IFERROR(VLOOKUP('Journal Template'!D1911,Checks!$CH:$CH,1,0),0),"Product Code Required","NA"))))),"")</f>
        <v/>
      </c>
    </row>
    <row r="1901" spans="14:89">
      <c r="N1901" t="s">
        <v>9222</v>
      </c>
      <c r="O1901" t="s">
        <v>9223</v>
      </c>
      <c r="P1901" t="s">
        <v>386</v>
      </c>
      <c r="Q1901" s="150" t="str">
        <f>IF(JRF!D1914="","",IF(IFERROR(VLOOKUP(JRF!D1914,Checks!N:P,3,0),0)="A","","Inactive account in Use"))</f>
        <v/>
      </c>
      <c r="R1901" t="str">
        <f>IFERROR(IF('Journal Template'!C2313="","",IF(IFERROR(VLOOKUP('Journal Template'!C2313,Checks!N:P,3,0),0)="A","","Inactive account in Use")),"")</f>
        <v/>
      </c>
      <c r="V1901" s="150" t="str">
        <f>IF(JRF!C1914="","",IF(IFERROR(VLOOKUP(JRF!C1914,Checks!S:U,3,0),0)="A","Entry with System fund Dept",""))</f>
        <v/>
      </c>
      <c r="W1901" t="str">
        <f>IFERROR(IF('Journal Template'!D2313="","",IF(IFERROR(VLOOKUP('Journal Template'!D2313,Checks!S:U,3,0),0)="A","Entry with System fund Dept","")),"")</f>
        <v/>
      </c>
      <c r="X1901" t="s">
        <v>9224</v>
      </c>
      <c r="Y1901" t="s">
        <v>389</v>
      </c>
      <c r="Z1901" t="s">
        <v>9225</v>
      </c>
      <c r="AA1901" t="s">
        <v>391</v>
      </c>
      <c r="AB1901" t="s">
        <v>125</v>
      </c>
      <c r="AC1901" s="150" t="str">
        <f>IFERROR(IF(JRF!C1914="","",IF(AND(VLOOKUP(JRF!C1914,X:AA,4,0)=JRF!B1914,VLOOKUP(JRF!C1914,X:Y,2,0)="A"),"","Inactive Dept Combo Error")),"Inactive Dept Combo Error")</f>
        <v/>
      </c>
      <c r="AD1901" t="str">
        <f>IFERROR(IF('Journal Template'!D2313="","",IF(AND(VLOOKUP('Journal Template'!D2313,X:AA,4,0)='Journal Template'!A2313,VLOOKUP('Journal Template'!D2313,X:Y,2,0)="A"),"","Inactive Dept Combo Error")),"")</f>
        <v/>
      </c>
      <c r="AK1901" s="150" t="str">
        <f>IF(JRF!B1914="","",IF(JRF!B1914=IFERROR(VLOOKUP(JRF!B1914,Checks!AI:AI,1,0),0),"Entry in Branch/Satellite BU's",""))</f>
        <v/>
      </c>
      <c r="AL1901" t="str">
        <f>IFERROR(IF('Journal Template'!A2313="","",IF('Journal Template'!A2313=IFERROR(VLOOKUP('Journal Template'!A2313,Checks!AI:AI,1,0),0),"Entry in Branch/Satellite BU's","")),"")</f>
        <v/>
      </c>
      <c r="AO1901" s="171"/>
      <c r="AP1901" s="171"/>
      <c r="AQ1901" s="171"/>
      <c r="AR1901" s="171"/>
      <c r="CI1901" t="str">
        <f>IF(JRF!F1914&gt;0,"",IF(JRF!B1914="","",IF(LEFT(JRF!B1914,1)=IFERROR(VLOOKUP(LEFT(JRF!B1914,1),$CF$2:$CF$5,1,0),0),"Product Code Required",IF(JRF!C1914="","",IF(JRF!C1914=IFERROR(VLOOKUP(JRF!C1914,$CH:$CH,1,0),0),"Product Code Required","NA")))))</f>
        <v/>
      </c>
      <c r="CJ1901" t="str">
        <f>IF(JRF!AV1914&gt;0,"",IF(JRF!Q1914="","",IF(LEFT(JRF!Q1914,1)=IFERROR(VLOOKUP(LEFT(JRF!Q1914,1),$CF$2:$CF$5,1,0),0),"Product Code Required",IF(JRF!V1914="","",IF(JRF!V1914=IFERROR(VLOOKUP(JRF!V1914,$CH:$CH,1,0),0),"Product Code Required","NA")))))</f>
        <v/>
      </c>
      <c r="CK1901" t="str">
        <f>IFERROR(IF(LEN('Journal Template'!F1912)&gt;0,"",IF('Journal Template'!A1912="","",IF(LEFT('Journal Template'!A1912,1)=IFERROR(VLOOKUP(LEFT('Journal Template'!A1912,1),Checks!$CF$2:$CF$5,1,0),0),"Product Code Required",IF('Journal Template'!D1912="","",IF('Journal Template'!D1912=IFERROR(VLOOKUP('Journal Template'!D1912,Checks!$CH:$CH,1,0),0),"Product Code Required","NA"))))),"")</f>
        <v/>
      </c>
    </row>
    <row r="1902" spans="14:89">
      <c r="N1902" t="s">
        <v>9226</v>
      </c>
      <c r="O1902" t="s">
        <v>9227</v>
      </c>
      <c r="P1902" t="s">
        <v>386</v>
      </c>
      <c r="Q1902" s="150" t="str">
        <f>IF(JRF!D1915="","",IF(IFERROR(VLOOKUP(JRF!D1915,Checks!N:P,3,0),0)="A","","Inactive account in Use"))</f>
        <v/>
      </c>
      <c r="R1902" t="str">
        <f>IFERROR(IF('Journal Template'!C2314="","",IF(IFERROR(VLOOKUP('Journal Template'!C2314,Checks!N:P,3,0),0)="A","","Inactive account in Use")),"")</f>
        <v/>
      </c>
      <c r="V1902" s="150" t="str">
        <f>IF(JRF!C1915="","",IF(IFERROR(VLOOKUP(JRF!C1915,Checks!S:U,3,0),0)="A","Entry with System fund Dept",""))</f>
        <v/>
      </c>
      <c r="W1902" t="str">
        <f>IFERROR(IF('Journal Template'!D2314="","",IF(IFERROR(VLOOKUP('Journal Template'!D2314,Checks!S:U,3,0),0)="A","Entry with System fund Dept","")),"")</f>
        <v/>
      </c>
      <c r="X1902" t="s">
        <v>9228</v>
      </c>
      <c r="Y1902" t="s">
        <v>389</v>
      </c>
      <c r="Z1902" t="s">
        <v>9229</v>
      </c>
      <c r="AA1902" t="s">
        <v>391</v>
      </c>
      <c r="AB1902" t="s">
        <v>125</v>
      </c>
      <c r="AC1902" s="150" t="str">
        <f>IFERROR(IF(JRF!C1915="","",IF(AND(VLOOKUP(JRF!C1915,X:AA,4,0)=JRF!B1915,VLOOKUP(JRF!C1915,X:Y,2,0)="A"),"","Inactive Dept Combo Error")),"Inactive Dept Combo Error")</f>
        <v/>
      </c>
      <c r="AD1902" t="str">
        <f>IFERROR(IF('Journal Template'!D2314="","",IF(AND(VLOOKUP('Journal Template'!D2314,X:AA,4,0)='Journal Template'!A2314,VLOOKUP('Journal Template'!D2314,X:Y,2,0)="A"),"","Inactive Dept Combo Error")),"")</f>
        <v/>
      </c>
      <c r="AK1902" s="150" t="str">
        <f>IF(JRF!B1915="","",IF(JRF!B1915=IFERROR(VLOOKUP(JRF!B1915,Checks!AI:AI,1,0),0),"Entry in Branch/Satellite BU's",""))</f>
        <v/>
      </c>
      <c r="AL1902" t="str">
        <f>IFERROR(IF('Journal Template'!A2314="","",IF('Journal Template'!A2314=IFERROR(VLOOKUP('Journal Template'!A2314,Checks!AI:AI,1,0),0),"Entry in Branch/Satellite BU's","")),"")</f>
        <v/>
      </c>
      <c r="AO1902" s="171"/>
      <c r="AP1902" s="171"/>
      <c r="AQ1902" s="171"/>
      <c r="AR1902" s="171"/>
      <c r="CI1902" t="str">
        <f>IF(JRF!F1915&gt;0,"",IF(JRF!B1915="","",IF(LEFT(JRF!B1915,1)=IFERROR(VLOOKUP(LEFT(JRF!B1915,1),$CF$2:$CF$5,1,0),0),"Product Code Required",IF(JRF!C1915="","",IF(JRF!C1915=IFERROR(VLOOKUP(JRF!C1915,$CH:$CH,1,0),0),"Product Code Required","NA")))))</f>
        <v/>
      </c>
      <c r="CJ1902" t="str">
        <f>IF(JRF!AV1915&gt;0,"",IF(JRF!Q1915="","",IF(LEFT(JRF!Q1915,1)=IFERROR(VLOOKUP(LEFT(JRF!Q1915,1),$CF$2:$CF$5,1,0),0),"Product Code Required",IF(JRF!V1915="","",IF(JRF!V1915=IFERROR(VLOOKUP(JRF!V1915,$CH:$CH,1,0),0),"Product Code Required","NA")))))</f>
        <v/>
      </c>
      <c r="CK1902" t="str">
        <f>IFERROR(IF(LEN('Journal Template'!F1913)&gt;0,"",IF('Journal Template'!A1913="","",IF(LEFT('Journal Template'!A1913,1)=IFERROR(VLOOKUP(LEFT('Journal Template'!A1913,1),Checks!$CF$2:$CF$5,1,0),0),"Product Code Required",IF('Journal Template'!D1913="","",IF('Journal Template'!D1913=IFERROR(VLOOKUP('Journal Template'!D1913,Checks!$CH:$CH,1,0),0),"Product Code Required","NA"))))),"")</f>
        <v/>
      </c>
    </row>
    <row r="1903" spans="14:89">
      <c r="N1903" t="s">
        <v>9230</v>
      </c>
      <c r="O1903" t="s">
        <v>9231</v>
      </c>
      <c r="P1903" t="s">
        <v>386</v>
      </c>
      <c r="Q1903" s="150" t="str">
        <f>IF(JRF!D1916="","",IF(IFERROR(VLOOKUP(JRF!D1916,Checks!N:P,3,0),0)="A","","Inactive account in Use"))</f>
        <v/>
      </c>
      <c r="R1903" t="str">
        <f>IFERROR(IF('Journal Template'!C2315="","",IF(IFERROR(VLOOKUP('Journal Template'!C2315,Checks!N:P,3,0),0)="A","","Inactive account in Use")),"")</f>
        <v/>
      </c>
      <c r="V1903" s="150" t="str">
        <f>IF(JRF!C1916="","",IF(IFERROR(VLOOKUP(JRF!C1916,Checks!S:U,3,0),0)="A","Entry with System fund Dept",""))</f>
        <v/>
      </c>
      <c r="W1903" t="str">
        <f>IFERROR(IF('Journal Template'!D2315="","",IF(IFERROR(VLOOKUP('Journal Template'!D2315,Checks!S:U,3,0),0)="A","Entry with System fund Dept","")),"")</f>
        <v/>
      </c>
      <c r="X1903" t="s">
        <v>9232</v>
      </c>
      <c r="Y1903" t="s">
        <v>389</v>
      </c>
      <c r="Z1903" t="s">
        <v>9233</v>
      </c>
      <c r="AA1903" t="s">
        <v>391</v>
      </c>
      <c r="AB1903" t="s">
        <v>125</v>
      </c>
      <c r="AC1903" s="150" t="str">
        <f>IFERROR(IF(JRF!C1916="","",IF(AND(VLOOKUP(JRF!C1916,X:AA,4,0)=JRF!B1916,VLOOKUP(JRF!C1916,X:Y,2,0)="A"),"","Inactive Dept Combo Error")),"Inactive Dept Combo Error")</f>
        <v/>
      </c>
      <c r="AD1903" t="str">
        <f>IFERROR(IF('Journal Template'!D2315="","",IF(AND(VLOOKUP('Journal Template'!D2315,X:AA,4,0)='Journal Template'!A2315,VLOOKUP('Journal Template'!D2315,X:Y,2,0)="A"),"","Inactive Dept Combo Error")),"")</f>
        <v/>
      </c>
      <c r="AK1903" s="150" t="str">
        <f>IF(JRF!B1916="","",IF(JRF!B1916=IFERROR(VLOOKUP(JRF!B1916,Checks!AI:AI,1,0),0),"Entry in Branch/Satellite BU's",""))</f>
        <v/>
      </c>
      <c r="AL1903" t="str">
        <f>IFERROR(IF('Journal Template'!A2315="","",IF('Journal Template'!A2315=IFERROR(VLOOKUP('Journal Template'!A2315,Checks!AI:AI,1,0),0),"Entry in Branch/Satellite BU's","")),"")</f>
        <v/>
      </c>
      <c r="AO1903" s="171"/>
      <c r="AP1903" s="171"/>
      <c r="AQ1903" s="171"/>
      <c r="AR1903" s="171"/>
      <c r="CI1903" t="str">
        <f>IF(JRF!F1916&gt;0,"",IF(JRF!B1916="","",IF(LEFT(JRF!B1916,1)=IFERROR(VLOOKUP(LEFT(JRF!B1916,1),$CF$2:$CF$5,1,0),0),"Product Code Required",IF(JRF!C1916="","",IF(JRF!C1916=IFERROR(VLOOKUP(JRF!C1916,$CH:$CH,1,0),0),"Product Code Required","NA")))))</f>
        <v/>
      </c>
      <c r="CJ1903" t="str">
        <f>IF(JRF!AV1916&gt;0,"",IF(JRF!Q1916="","",IF(LEFT(JRF!Q1916,1)=IFERROR(VLOOKUP(LEFT(JRF!Q1916,1),$CF$2:$CF$5,1,0),0),"Product Code Required",IF(JRF!V1916="","",IF(JRF!V1916=IFERROR(VLOOKUP(JRF!V1916,$CH:$CH,1,0),0),"Product Code Required","NA")))))</f>
        <v/>
      </c>
      <c r="CK1903" t="str">
        <f>IFERROR(IF(LEN('Journal Template'!F1914)&gt;0,"",IF('Journal Template'!A1914="","",IF(LEFT('Journal Template'!A1914,1)=IFERROR(VLOOKUP(LEFT('Journal Template'!A1914,1),Checks!$CF$2:$CF$5,1,0),0),"Product Code Required",IF('Journal Template'!D1914="","",IF('Journal Template'!D1914=IFERROR(VLOOKUP('Journal Template'!D1914,Checks!$CH:$CH,1,0),0),"Product Code Required","NA"))))),"")</f>
        <v/>
      </c>
    </row>
    <row r="1904" spans="14:89">
      <c r="N1904" t="s">
        <v>9234</v>
      </c>
      <c r="O1904" t="s">
        <v>9007</v>
      </c>
      <c r="P1904" t="s">
        <v>386</v>
      </c>
      <c r="Q1904" s="150" t="str">
        <f>IF(JRF!D1917="","",IF(IFERROR(VLOOKUP(JRF!D1917,Checks!N:P,3,0),0)="A","","Inactive account in Use"))</f>
        <v/>
      </c>
      <c r="R1904" t="str">
        <f>IFERROR(IF('Journal Template'!C2316="","",IF(IFERROR(VLOOKUP('Journal Template'!C2316,Checks!N:P,3,0),0)="A","","Inactive account in Use")),"")</f>
        <v/>
      </c>
      <c r="V1904" s="150" t="str">
        <f>IF(JRF!C1917="","",IF(IFERROR(VLOOKUP(JRF!C1917,Checks!S:U,3,0),0)="A","Entry with System fund Dept",""))</f>
        <v/>
      </c>
      <c r="W1904" t="str">
        <f>IFERROR(IF('Journal Template'!D2316="","",IF(IFERROR(VLOOKUP('Journal Template'!D2316,Checks!S:U,3,0),0)="A","Entry with System fund Dept","")),"")</f>
        <v/>
      </c>
      <c r="X1904" t="s">
        <v>9235</v>
      </c>
      <c r="Y1904" t="s">
        <v>389</v>
      </c>
      <c r="Z1904" t="s">
        <v>9236</v>
      </c>
      <c r="AA1904" t="s">
        <v>391</v>
      </c>
      <c r="AB1904" t="s">
        <v>125</v>
      </c>
      <c r="AC1904" s="150" t="str">
        <f>IFERROR(IF(JRF!C1917="","",IF(AND(VLOOKUP(JRF!C1917,X:AA,4,0)=JRF!B1917,VLOOKUP(JRF!C1917,X:Y,2,0)="A"),"","Inactive Dept Combo Error")),"Inactive Dept Combo Error")</f>
        <v/>
      </c>
      <c r="AD1904" t="str">
        <f>IFERROR(IF('Journal Template'!D2316="","",IF(AND(VLOOKUP('Journal Template'!D2316,X:AA,4,0)='Journal Template'!A2316,VLOOKUP('Journal Template'!D2316,X:Y,2,0)="A"),"","Inactive Dept Combo Error")),"")</f>
        <v/>
      </c>
      <c r="AK1904" s="150" t="str">
        <f>IF(JRF!B1917="","",IF(JRF!B1917=IFERROR(VLOOKUP(JRF!B1917,Checks!AI:AI,1,0),0),"Entry in Branch/Satellite BU's",""))</f>
        <v/>
      </c>
      <c r="AL1904" t="str">
        <f>IFERROR(IF('Journal Template'!A2316="","",IF('Journal Template'!A2316=IFERROR(VLOOKUP('Journal Template'!A2316,Checks!AI:AI,1,0),0),"Entry in Branch/Satellite BU's","")),"")</f>
        <v/>
      </c>
      <c r="AO1904" s="171"/>
      <c r="AP1904" s="171"/>
      <c r="AQ1904" s="171"/>
      <c r="AR1904" s="171"/>
      <c r="CI1904" t="str">
        <f>IF(JRF!F1917&gt;0,"",IF(JRF!B1917="","",IF(LEFT(JRF!B1917,1)=IFERROR(VLOOKUP(LEFT(JRF!B1917,1),$CF$2:$CF$5,1,0),0),"Product Code Required",IF(JRF!C1917="","",IF(JRF!C1917=IFERROR(VLOOKUP(JRF!C1917,$CH:$CH,1,0),0),"Product Code Required","NA")))))</f>
        <v/>
      </c>
      <c r="CJ1904" t="str">
        <f>IF(JRF!AV1917&gt;0,"",IF(JRF!Q1917="","",IF(LEFT(JRF!Q1917,1)=IFERROR(VLOOKUP(LEFT(JRF!Q1917,1),$CF$2:$CF$5,1,0),0),"Product Code Required",IF(JRF!V1917="","",IF(JRF!V1917=IFERROR(VLOOKUP(JRF!V1917,$CH:$CH,1,0),0),"Product Code Required","NA")))))</f>
        <v/>
      </c>
      <c r="CK1904" t="str">
        <f>IFERROR(IF(LEN('Journal Template'!F1915)&gt;0,"",IF('Journal Template'!A1915="","",IF(LEFT('Journal Template'!A1915,1)=IFERROR(VLOOKUP(LEFT('Journal Template'!A1915,1),Checks!$CF$2:$CF$5,1,0),0),"Product Code Required",IF('Journal Template'!D1915="","",IF('Journal Template'!D1915=IFERROR(VLOOKUP('Journal Template'!D1915,Checks!$CH:$CH,1,0),0),"Product Code Required","NA"))))),"")</f>
        <v/>
      </c>
    </row>
    <row r="1905" spans="14:89">
      <c r="N1905" t="s">
        <v>9237</v>
      </c>
      <c r="O1905" t="s">
        <v>9007</v>
      </c>
      <c r="P1905" t="s">
        <v>386</v>
      </c>
      <c r="Q1905" s="150" t="str">
        <f>IF(JRF!D1918="","",IF(IFERROR(VLOOKUP(JRF!D1918,Checks!N:P,3,0),0)="A","","Inactive account in Use"))</f>
        <v/>
      </c>
      <c r="R1905" t="str">
        <f>IFERROR(IF('Journal Template'!C2317="","",IF(IFERROR(VLOOKUP('Journal Template'!C2317,Checks!N:P,3,0),0)="A","","Inactive account in Use")),"")</f>
        <v/>
      </c>
      <c r="V1905" s="150" t="str">
        <f>IF(JRF!C1918="","",IF(IFERROR(VLOOKUP(JRF!C1918,Checks!S:U,3,0),0)="A","Entry with System fund Dept",""))</f>
        <v/>
      </c>
      <c r="W1905" t="str">
        <f>IFERROR(IF('Journal Template'!D2317="","",IF(IFERROR(VLOOKUP('Journal Template'!D2317,Checks!S:U,3,0),0)="A","Entry with System fund Dept","")),"")</f>
        <v/>
      </c>
      <c r="X1905" t="s">
        <v>9238</v>
      </c>
      <c r="Y1905" t="s">
        <v>389</v>
      </c>
      <c r="Z1905" t="s">
        <v>9239</v>
      </c>
      <c r="AA1905" t="s">
        <v>391</v>
      </c>
      <c r="AB1905" t="s">
        <v>125</v>
      </c>
      <c r="AC1905" s="150" t="str">
        <f>IFERROR(IF(JRF!C1918="","",IF(AND(VLOOKUP(JRF!C1918,X:AA,4,0)=JRF!B1918,VLOOKUP(JRF!C1918,X:Y,2,0)="A"),"","Inactive Dept Combo Error")),"Inactive Dept Combo Error")</f>
        <v/>
      </c>
      <c r="AD1905" t="str">
        <f>IFERROR(IF('Journal Template'!D2317="","",IF(AND(VLOOKUP('Journal Template'!D2317,X:AA,4,0)='Journal Template'!A2317,VLOOKUP('Journal Template'!D2317,X:Y,2,0)="A"),"","Inactive Dept Combo Error")),"")</f>
        <v/>
      </c>
      <c r="AK1905" s="150" t="str">
        <f>IF(JRF!B1918="","",IF(JRF!B1918=IFERROR(VLOOKUP(JRF!B1918,Checks!AI:AI,1,0),0),"Entry in Branch/Satellite BU's",""))</f>
        <v/>
      </c>
      <c r="AL1905" t="str">
        <f>IFERROR(IF('Journal Template'!A2317="","",IF('Journal Template'!A2317=IFERROR(VLOOKUP('Journal Template'!A2317,Checks!AI:AI,1,0),0),"Entry in Branch/Satellite BU's","")),"")</f>
        <v/>
      </c>
      <c r="AO1905" s="171"/>
      <c r="AP1905" s="171"/>
      <c r="AQ1905" s="171"/>
      <c r="AR1905" s="171"/>
      <c r="CI1905" t="str">
        <f>IF(JRF!F1918&gt;0,"",IF(JRF!B1918="","",IF(LEFT(JRF!B1918,1)=IFERROR(VLOOKUP(LEFT(JRF!B1918,1),$CF$2:$CF$5,1,0),0),"Product Code Required",IF(JRF!C1918="","",IF(JRF!C1918=IFERROR(VLOOKUP(JRF!C1918,$CH:$CH,1,0),0),"Product Code Required","NA")))))</f>
        <v/>
      </c>
      <c r="CJ1905" t="str">
        <f>IF(JRF!AV1918&gt;0,"",IF(JRF!Q1918="","",IF(LEFT(JRF!Q1918,1)=IFERROR(VLOOKUP(LEFT(JRF!Q1918,1),$CF$2:$CF$5,1,0),0),"Product Code Required",IF(JRF!V1918="","",IF(JRF!V1918=IFERROR(VLOOKUP(JRF!V1918,$CH:$CH,1,0),0),"Product Code Required","NA")))))</f>
        <v/>
      </c>
      <c r="CK1905" t="str">
        <f>IFERROR(IF(LEN('Journal Template'!F1916)&gt;0,"",IF('Journal Template'!A1916="","",IF(LEFT('Journal Template'!A1916,1)=IFERROR(VLOOKUP(LEFT('Journal Template'!A1916,1),Checks!$CF$2:$CF$5,1,0),0),"Product Code Required",IF('Journal Template'!D1916="","",IF('Journal Template'!D1916=IFERROR(VLOOKUP('Journal Template'!D1916,Checks!$CH:$CH,1,0),0),"Product Code Required","NA"))))),"")</f>
        <v/>
      </c>
    </row>
    <row r="1906" spans="14:89">
      <c r="N1906" t="s">
        <v>9240</v>
      </c>
      <c r="O1906" t="s">
        <v>9241</v>
      </c>
      <c r="P1906" t="s">
        <v>386</v>
      </c>
      <c r="Q1906" s="150" t="str">
        <f>IF(JRF!D1919="","",IF(IFERROR(VLOOKUP(JRF!D1919,Checks!N:P,3,0),0)="A","","Inactive account in Use"))</f>
        <v/>
      </c>
      <c r="R1906" t="str">
        <f>IFERROR(IF('Journal Template'!C2318="","",IF(IFERROR(VLOOKUP('Journal Template'!C2318,Checks!N:P,3,0),0)="A","","Inactive account in Use")),"")</f>
        <v/>
      </c>
      <c r="V1906" s="150" t="str">
        <f>IF(JRF!C1919="","",IF(IFERROR(VLOOKUP(JRF!C1919,Checks!S:U,3,0),0)="A","Entry with System fund Dept",""))</f>
        <v/>
      </c>
      <c r="W1906" t="str">
        <f>IFERROR(IF('Journal Template'!D2318="","",IF(IFERROR(VLOOKUP('Journal Template'!D2318,Checks!S:U,3,0),0)="A","Entry with System fund Dept","")),"")</f>
        <v/>
      </c>
      <c r="X1906" t="s">
        <v>9242</v>
      </c>
      <c r="Y1906" t="s">
        <v>389</v>
      </c>
      <c r="Z1906" t="s">
        <v>9243</v>
      </c>
      <c r="AA1906" t="s">
        <v>391</v>
      </c>
      <c r="AB1906" t="s">
        <v>125</v>
      </c>
      <c r="AC1906" s="150" t="str">
        <f>IFERROR(IF(JRF!C1919="","",IF(AND(VLOOKUP(JRF!C1919,X:AA,4,0)=JRF!B1919,VLOOKUP(JRF!C1919,X:Y,2,0)="A"),"","Inactive Dept Combo Error")),"Inactive Dept Combo Error")</f>
        <v/>
      </c>
      <c r="AD1906" t="str">
        <f>IFERROR(IF('Journal Template'!D2318="","",IF(AND(VLOOKUP('Journal Template'!D2318,X:AA,4,0)='Journal Template'!A2318,VLOOKUP('Journal Template'!D2318,X:Y,2,0)="A"),"","Inactive Dept Combo Error")),"")</f>
        <v/>
      </c>
      <c r="AK1906" s="150" t="str">
        <f>IF(JRF!B1919="","",IF(JRF!B1919=IFERROR(VLOOKUP(JRF!B1919,Checks!AI:AI,1,0),0),"Entry in Branch/Satellite BU's",""))</f>
        <v/>
      </c>
      <c r="AL1906" t="str">
        <f>IFERROR(IF('Journal Template'!A2318="","",IF('Journal Template'!A2318=IFERROR(VLOOKUP('Journal Template'!A2318,Checks!AI:AI,1,0),0),"Entry in Branch/Satellite BU's","")),"")</f>
        <v/>
      </c>
      <c r="AO1906" s="171"/>
      <c r="AP1906" s="171"/>
      <c r="AQ1906" s="171"/>
      <c r="AR1906" s="171"/>
      <c r="CI1906" t="str">
        <f>IF(JRF!F1919&gt;0,"",IF(JRF!B1919="","",IF(LEFT(JRF!B1919,1)=IFERROR(VLOOKUP(LEFT(JRF!B1919,1),$CF$2:$CF$5,1,0),0),"Product Code Required",IF(JRF!C1919="","",IF(JRF!C1919=IFERROR(VLOOKUP(JRF!C1919,$CH:$CH,1,0),0),"Product Code Required","NA")))))</f>
        <v/>
      </c>
      <c r="CJ1906" t="str">
        <f>IF(JRF!AV1919&gt;0,"",IF(JRF!Q1919="","",IF(LEFT(JRF!Q1919,1)=IFERROR(VLOOKUP(LEFT(JRF!Q1919,1),$CF$2:$CF$5,1,0),0),"Product Code Required",IF(JRF!V1919="","",IF(JRF!V1919=IFERROR(VLOOKUP(JRF!V1919,$CH:$CH,1,0),0),"Product Code Required","NA")))))</f>
        <v/>
      </c>
      <c r="CK1906" t="str">
        <f>IFERROR(IF(LEN('Journal Template'!F1917)&gt;0,"",IF('Journal Template'!A1917="","",IF(LEFT('Journal Template'!A1917,1)=IFERROR(VLOOKUP(LEFT('Journal Template'!A1917,1),Checks!$CF$2:$CF$5,1,0),0),"Product Code Required",IF('Journal Template'!D1917="","",IF('Journal Template'!D1917=IFERROR(VLOOKUP('Journal Template'!D1917,Checks!$CH:$CH,1,0),0),"Product Code Required","NA"))))),"")</f>
        <v/>
      </c>
    </row>
    <row r="1907" spans="14:89">
      <c r="N1907" t="s">
        <v>9244</v>
      </c>
      <c r="O1907" t="s">
        <v>9245</v>
      </c>
      <c r="P1907" t="s">
        <v>386</v>
      </c>
      <c r="Q1907" s="150" t="str">
        <f>IF(JRF!D1920="","",IF(IFERROR(VLOOKUP(JRF!D1920,Checks!N:P,3,0),0)="A","","Inactive account in Use"))</f>
        <v/>
      </c>
      <c r="R1907" t="str">
        <f>IFERROR(IF('Journal Template'!C2319="","",IF(IFERROR(VLOOKUP('Journal Template'!C2319,Checks!N:P,3,0),0)="A","","Inactive account in Use")),"")</f>
        <v/>
      </c>
      <c r="V1907" s="150" t="str">
        <f>IF(JRF!C1920="","",IF(IFERROR(VLOOKUP(JRF!C1920,Checks!S:U,3,0),0)="A","Entry with System fund Dept",""))</f>
        <v/>
      </c>
      <c r="W1907" t="str">
        <f>IFERROR(IF('Journal Template'!D2319="","",IF(IFERROR(VLOOKUP('Journal Template'!D2319,Checks!S:U,3,0),0)="A","Entry with System fund Dept","")),"")</f>
        <v/>
      </c>
      <c r="X1907" t="s">
        <v>9246</v>
      </c>
      <c r="Y1907" t="s">
        <v>389</v>
      </c>
      <c r="Z1907" t="s">
        <v>9247</v>
      </c>
      <c r="AA1907" t="s">
        <v>391</v>
      </c>
      <c r="AB1907" t="s">
        <v>125</v>
      </c>
      <c r="AC1907" s="150" t="str">
        <f>IFERROR(IF(JRF!C1920="","",IF(AND(VLOOKUP(JRF!C1920,X:AA,4,0)=JRF!B1920,VLOOKUP(JRF!C1920,X:Y,2,0)="A"),"","Inactive Dept Combo Error")),"Inactive Dept Combo Error")</f>
        <v/>
      </c>
      <c r="AD1907" t="str">
        <f>IFERROR(IF('Journal Template'!D2319="","",IF(AND(VLOOKUP('Journal Template'!D2319,X:AA,4,0)='Journal Template'!A2319,VLOOKUP('Journal Template'!D2319,X:Y,2,0)="A"),"","Inactive Dept Combo Error")),"")</f>
        <v/>
      </c>
      <c r="AK1907" s="150" t="str">
        <f>IF(JRF!B1920="","",IF(JRF!B1920=IFERROR(VLOOKUP(JRF!B1920,Checks!AI:AI,1,0),0),"Entry in Branch/Satellite BU's",""))</f>
        <v/>
      </c>
      <c r="AL1907" t="str">
        <f>IFERROR(IF('Journal Template'!A2319="","",IF('Journal Template'!A2319=IFERROR(VLOOKUP('Journal Template'!A2319,Checks!AI:AI,1,0),0),"Entry in Branch/Satellite BU's","")),"")</f>
        <v/>
      </c>
      <c r="AO1907" s="171"/>
      <c r="AP1907" s="171"/>
      <c r="AQ1907" s="171"/>
      <c r="AR1907" s="171"/>
      <c r="CI1907" t="str">
        <f>IF(JRF!F1920&gt;0,"",IF(JRF!B1920="","",IF(LEFT(JRF!B1920,1)=IFERROR(VLOOKUP(LEFT(JRF!B1920,1),$CF$2:$CF$5,1,0),0),"Product Code Required",IF(JRF!C1920="","",IF(JRF!C1920=IFERROR(VLOOKUP(JRF!C1920,$CH:$CH,1,0),0),"Product Code Required","NA")))))</f>
        <v/>
      </c>
      <c r="CJ1907" t="str">
        <f>IF(JRF!AV1920&gt;0,"",IF(JRF!Q1920="","",IF(LEFT(JRF!Q1920,1)=IFERROR(VLOOKUP(LEFT(JRF!Q1920,1),$CF$2:$CF$5,1,0),0),"Product Code Required",IF(JRF!V1920="","",IF(JRF!V1920=IFERROR(VLOOKUP(JRF!V1920,$CH:$CH,1,0),0),"Product Code Required","NA")))))</f>
        <v/>
      </c>
      <c r="CK1907" t="str">
        <f>IFERROR(IF(LEN('Journal Template'!F1918)&gt;0,"",IF('Journal Template'!A1918="","",IF(LEFT('Journal Template'!A1918,1)=IFERROR(VLOOKUP(LEFT('Journal Template'!A1918,1),Checks!$CF$2:$CF$5,1,0),0),"Product Code Required",IF('Journal Template'!D1918="","",IF('Journal Template'!D1918=IFERROR(VLOOKUP('Journal Template'!D1918,Checks!$CH:$CH,1,0),0),"Product Code Required","NA"))))),"")</f>
        <v/>
      </c>
    </row>
    <row r="1908" spans="14:89">
      <c r="N1908" t="s">
        <v>9248</v>
      </c>
      <c r="O1908" t="s">
        <v>9249</v>
      </c>
      <c r="P1908" t="s">
        <v>386</v>
      </c>
      <c r="Q1908" s="150" t="str">
        <f>IF(JRF!D1921="","",IF(IFERROR(VLOOKUP(JRF!D1921,Checks!N:P,3,0),0)="A","","Inactive account in Use"))</f>
        <v/>
      </c>
      <c r="R1908" t="str">
        <f>IFERROR(IF('Journal Template'!C2320="","",IF(IFERROR(VLOOKUP('Journal Template'!C2320,Checks!N:P,3,0),0)="A","","Inactive account in Use")),"")</f>
        <v/>
      </c>
      <c r="V1908" s="150" t="str">
        <f>IF(JRF!C1921="","",IF(IFERROR(VLOOKUP(JRF!C1921,Checks!S:U,3,0),0)="A","Entry with System fund Dept",""))</f>
        <v/>
      </c>
      <c r="W1908" t="str">
        <f>IFERROR(IF('Journal Template'!D2320="","",IF(IFERROR(VLOOKUP('Journal Template'!D2320,Checks!S:U,3,0),0)="A","Entry with System fund Dept","")),"")</f>
        <v/>
      </c>
      <c r="X1908" t="s">
        <v>9250</v>
      </c>
      <c r="Y1908" t="s">
        <v>389</v>
      </c>
      <c r="Z1908" t="s">
        <v>9251</v>
      </c>
      <c r="AA1908" t="s">
        <v>391</v>
      </c>
      <c r="AB1908" t="s">
        <v>125</v>
      </c>
      <c r="AC1908" s="150" t="str">
        <f>IFERROR(IF(JRF!C1921="","",IF(AND(VLOOKUP(JRF!C1921,X:AA,4,0)=JRF!B1921,VLOOKUP(JRF!C1921,X:Y,2,0)="A"),"","Inactive Dept Combo Error")),"Inactive Dept Combo Error")</f>
        <v/>
      </c>
      <c r="AD1908" t="str">
        <f>IFERROR(IF('Journal Template'!D2320="","",IF(AND(VLOOKUP('Journal Template'!D2320,X:AA,4,0)='Journal Template'!A2320,VLOOKUP('Journal Template'!D2320,X:Y,2,0)="A"),"","Inactive Dept Combo Error")),"")</f>
        <v/>
      </c>
      <c r="AK1908" s="150" t="str">
        <f>IF(JRF!B1921="","",IF(JRF!B1921=IFERROR(VLOOKUP(JRF!B1921,Checks!AI:AI,1,0),0),"Entry in Branch/Satellite BU's",""))</f>
        <v/>
      </c>
      <c r="AL1908" t="str">
        <f>IFERROR(IF('Journal Template'!A2320="","",IF('Journal Template'!A2320=IFERROR(VLOOKUP('Journal Template'!A2320,Checks!AI:AI,1,0),0),"Entry in Branch/Satellite BU's","")),"")</f>
        <v/>
      </c>
      <c r="AO1908" s="171"/>
      <c r="AP1908" s="171"/>
      <c r="AQ1908" s="171"/>
      <c r="AR1908" s="171"/>
      <c r="CI1908" t="str">
        <f>IF(JRF!F1921&gt;0,"",IF(JRF!B1921="","",IF(LEFT(JRF!B1921,1)=IFERROR(VLOOKUP(LEFT(JRF!B1921,1),$CF$2:$CF$5,1,0),0),"Product Code Required",IF(JRF!C1921="","",IF(JRF!C1921=IFERROR(VLOOKUP(JRF!C1921,$CH:$CH,1,0),0),"Product Code Required","NA")))))</f>
        <v/>
      </c>
      <c r="CJ1908" t="str">
        <f>IF(JRF!AV1921&gt;0,"",IF(JRF!Q1921="","",IF(LEFT(JRF!Q1921,1)=IFERROR(VLOOKUP(LEFT(JRF!Q1921,1),$CF$2:$CF$5,1,0),0),"Product Code Required",IF(JRF!V1921="","",IF(JRF!V1921=IFERROR(VLOOKUP(JRF!V1921,$CH:$CH,1,0),0),"Product Code Required","NA")))))</f>
        <v/>
      </c>
      <c r="CK1908" t="str">
        <f>IFERROR(IF(LEN('Journal Template'!F1919)&gt;0,"",IF('Journal Template'!A1919="","",IF(LEFT('Journal Template'!A1919,1)=IFERROR(VLOOKUP(LEFT('Journal Template'!A1919,1),Checks!$CF$2:$CF$5,1,0),0),"Product Code Required",IF('Journal Template'!D1919="","",IF('Journal Template'!D1919=IFERROR(VLOOKUP('Journal Template'!D1919,Checks!$CH:$CH,1,0),0),"Product Code Required","NA"))))),"")</f>
        <v/>
      </c>
    </row>
    <row r="1909" spans="14:89">
      <c r="N1909" t="s">
        <v>9252</v>
      </c>
      <c r="O1909" t="s">
        <v>9253</v>
      </c>
      <c r="P1909" t="s">
        <v>386</v>
      </c>
      <c r="Q1909" s="150" t="str">
        <f>IF(JRF!D1922="","",IF(IFERROR(VLOOKUP(JRF!D1922,Checks!N:P,3,0),0)="A","","Inactive account in Use"))</f>
        <v/>
      </c>
      <c r="R1909" t="str">
        <f>IFERROR(IF('Journal Template'!C2321="","",IF(IFERROR(VLOOKUP('Journal Template'!C2321,Checks!N:P,3,0),0)="A","","Inactive account in Use")),"")</f>
        <v/>
      </c>
      <c r="V1909" s="150" t="str">
        <f>IF(JRF!C1922="","",IF(IFERROR(VLOOKUP(JRF!C1922,Checks!S:U,3,0),0)="A","Entry with System fund Dept",""))</f>
        <v/>
      </c>
      <c r="W1909" t="str">
        <f>IFERROR(IF('Journal Template'!D2321="","",IF(IFERROR(VLOOKUP('Journal Template'!D2321,Checks!S:U,3,0),0)="A","Entry with System fund Dept","")),"")</f>
        <v/>
      </c>
      <c r="X1909" t="s">
        <v>9254</v>
      </c>
      <c r="Y1909" t="s">
        <v>389</v>
      </c>
      <c r="Z1909" t="s">
        <v>9255</v>
      </c>
      <c r="AA1909" t="s">
        <v>391</v>
      </c>
      <c r="AB1909" t="s">
        <v>125</v>
      </c>
      <c r="AC1909" s="150" t="str">
        <f>IFERROR(IF(JRF!C1922="","",IF(AND(VLOOKUP(JRF!C1922,X:AA,4,0)=JRF!B1922,VLOOKUP(JRF!C1922,X:Y,2,0)="A"),"","Inactive Dept Combo Error")),"Inactive Dept Combo Error")</f>
        <v/>
      </c>
      <c r="AD1909" t="str">
        <f>IFERROR(IF('Journal Template'!D2321="","",IF(AND(VLOOKUP('Journal Template'!D2321,X:AA,4,0)='Journal Template'!A2321,VLOOKUP('Journal Template'!D2321,X:Y,2,0)="A"),"","Inactive Dept Combo Error")),"")</f>
        <v/>
      </c>
      <c r="AK1909" s="150" t="str">
        <f>IF(JRF!B1922="","",IF(JRF!B1922=IFERROR(VLOOKUP(JRF!B1922,Checks!AI:AI,1,0),0),"Entry in Branch/Satellite BU's",""))</f>
        <v/>
      </c>
      <c r="AL1909" t="str">
        <f>IFERROR(IF('Journal Template'!A2321="","",IF('Journal Template'!A2321=IFERROR(VLOOKUP('Journal Template'!A2321,Checks!AI:AI,1,0),0),"Entry in Branch/Satellite BU's","")),"")</f>
        <v/>
      </c>
      <c r="AO1909" s="171"/>
      <c r="AP1909" s="171"/>
      <c r="AQ1909" s="171"/>
      <c r="AR1909" s="171"/>
      <c r="CI1909" t="str">
        <f>IF(JRF!F1922&gt;0,"",IF(JRF!B1922="","",IF(LEFT(JRF!B1922,1)=IFERROR(VLOOKUP(LEFT(JRF!B1922,1),$CF$2:$CF$5,1,0),0),"Product Code Required",IF(JRF!C1922="","",IF(JRF!C1922=IFERROR(VLOOKUP(JRF!C1922,$CH:$CH,1,0),0),"Product Code Required","NA")))))</f>
        <v/>
      </c>
      <c r="CJ1909" t="str">
        <f>IF(JRF!AV1922&gt;0,"",IF(JRF!Q1922="","",IF(LEFT(JRF!Q1922,1)=IFERROR(VLOOKUP(LEFT(JRF!Q1922,1),$CF$2:$CF$5,1,0),0),"Product Code Required",IF(JRF!V1922="","",IF(JRF!V1922=IFERROR(VLOOKUP(JRF!V1922,$CH:$CH,1,0),0),"Product Code Required","NA")))))</f>
        <v/>
      </c>
      <c r="CK1909" t="str">
        <f>IFERROR(IF(LEN('Journal Template'!F1920)&gt;0,"",IF('Journal Template'!A1920="","",IF(LEFT('Journal Template'!A1920,1)=IFERROR(VLOOKUP(LEFT('Journal Template'!A1920,1),Checks!$CF$2:$CF$5,1,0),0),"Product Code Required",IF('Journal Template'!D1920="","",IF('Journal Template'!D1920=IFERROR(VLOOKUP('Journal Template'!D1920,Checks!$CH:$CH,1,0),0),"Product Code Required","NA"))))),"")</f>
        <v/>
      </c>
    </row>
    <row r="1910" spans="14:89">
      <c r="N1910" t="s">
        <v>9256</v>
      </c>
      <c r="O1910" t="s">
        <v>9257</v>
      </c>
      <c r="P1910" t="s">
        <v>386</v>
      </c>
      <c r="Q1910" s="150" t="str">
        <f>IF(JRF!D1923="","",IF(IFERROR(VLOOKUP(JRF!D1923,Checks!N:P,3,0),0)="A","","Inactive account in Use"))</f>
        <v/>
      </c>
      <c r="R1910" t="str">
        <f>IFERROR(IF('Journal Template'!C2322="","",IF(IFERROR(VLOOKUP('Journal Template'!C2322,Checks!N:P,3,0),0)="A","","Inactive account in Use")),"")</f>
        <v/>
      </c>
      <c r="V1910" s="150" t="str">
        <f>IF(JRF!C1923="","",IF(IFERROR(VLOOKUP(JRF!C1923,Checks!S:U,3,0),0)="A","Entry with System fund Dept",""))</f>
        <v/>
      </c>
      <c r="W1910" t="str">
        <f>IFERROR(IF('Journal Template'!D2322="","",IF(IFERROR(VLOOKUP('Journal Template'!D2322,Checks!S:U,3,0),0)="A","Entry with System fund Dept","")),"")</f>
        <v/>
      </c>
      <c r="X1910" t="s">
        <v>9258</v>
      </c>
      <c r="Y1910" t="s">
        <v>389</v>
      </c>
      <c r="Z1910" t="s">
        <v>9259</v>
      </c>
      <c r="AA1910" t="s">
        <v>391</v>
      </c>
      <c r="AB1910" t="s">
        <v>125</v>
      </c>
      <c r="AC1910" s="150" t="str">
        <f>IFERROR(IF(JRF!C1923="","",IF(AND(VLOOKUP(JRF!C1923,X:AA,4,0)=JRF!B1923,VLOOKUP(JRF!C1923,X:Y,2,0)="A"),"","Inactive Dept Combo Error")),"Inactive Dept Combo Error")</f>
        <v/>
      </c>
      <c r="AD1910" t="str">
        <f>IFERROR(IF('Journal Template'!D2322="","",IF(AND(VLOOKUP('Journal Template'!D2322,X:AA,4,0)='Journal Template'!A2322,VLOOKUP('Journal Template'!D2322,X:Y,2,0)="A"),"","Inactive Dept Combo Error")),"")</f>
        <v/>
      </c>
      <c r="AK1910" s="150" t="str">
        <f>IF(JRF!B1923="","",IF(JRF!B1923=IFERROR(VLOOKUP(JRF!B1923,Checks!AI:AI,1,0),0),"Entry in Branch/Satellite BU's",""))</f>
        <v/>
      </c>
      <c r="AL1910" t="str">
        <f>IFERROR(IF('Journal Template'!A2322="","",IF('Journal Template'!A2322=IFERROR(VLOOKUP('Journal Template'!A2322,Checks!AI:AI,1,0),0),"Entry in Branch/Satellite BU's","")),"")</f>
        <v/>
      </c>
      <c r="AO1910" s="171"/>
      <c r="AP1910" s="171"/>
      <c r="AQ1910" s="171"/>
      <c r="AR1910" s="171"/>
      <c r="CI1910" t="str">
        <f>IF(JRF!F1923&gt;0,"",IF(JRF!B1923="","",IF(LEFT(JRF!B1923,1)=IFERROR(VLOOKUP(LEFT(JRF!B1923,1),$CF$2:$CF$5,1,0),0),"Product Code Required",IF(JRF!C1923="","",IF(JRF!C1923=IFERROR(VLOOKUP(JRF!C1923,$CH:$CH,1,0),0),"Product Code Required","NA")))))</f>
        <v/>
      </c>
      <c r="CJ1910" t="str">
        <f>IF(JRF!AV1923&gt;0,"",IF(JRF!Q1923="","",IF(LEFT(JRF!Q1923,1)=IFERROR(VLOOKUP(LEFT(JRF!Q1923,1),$CF$2:$CF$5,1,0),0),"Product Code Required",IF(JRF!V1923="","",IF(JRF!V1923=IFERROR(VLOOKUP(JRF!V1923,$CH:$CH,1,0),0),"Product Code Required","NA")))))</f>
        <v/>
      </c>
      <c r="CK1910" t="str">
        <f>IFERROR(IF(LEN('Journal Template'!F1921)&gt;0,"",IF('Journal Template'!A1921="","",IF(LEFT('Journal Template'!A1921,1)=IFERROR(VLOOKUP(LEFT('Journal Template'!A1921,1),Checks!$CF$2:$CF$5,1,0),0),"Product Code Required",IF('Journal Template'!D1921="","",IF('Journal Template'!D1921=IFERROR(VLOOKUP('Journal Template'!D1921,Checks!$CH:$CH,1,0),0),"Product Code Required","NA"))))),"")</f>
        <v/>
      </c>
    </row>
    <row r="1911" spans="14:89">
      <c r="N1911" t="s">
        <v>9260</v>
      </c>
      <c r="O1911" t="s">
        <v>9261</v>
      </c>
      <c r="P1911" t="s">
        <v>386</v>
      </c>
      <c r="Q1911" s="150" t="str">
        <f>IF(JRF!D1924="","",IF(IFERROR(VLOOKUP(JRF!D1924,Checks!N:P,3,0),0)="A","","Inactive account in Use"))</f>
        <v/>
      </c>
      <c r="R1911" t="str">
        <f>IFERROR(IF('Journal Template'!C2323="","",IF(IFERROR(VLOOKUP('Journal Template'!C2323,Checks!N:P,3,0),0)="A","","Inactive account in Use")),"")</f>
        <v/>
      </c>
      <c r="V1911" s="150" t="str">
        <f>IF(JRF!C1924="","",IF(IFERROR(VLOOKUP(JRF!C1924,Checks!S:U,3,0),0)="A","Entry with System fund Dept",""))</f>
        <v/>
      </c>
      <c r="W1911" t="str">
        <f>IFERROR(IF('Journal Template'!D2323="","",IF(IFERROR(VLOOKUP('Journal Template'!D2323,Checks!S:U,3,0),0)="A","Entry with System fund Dept","")),"")</f>
        <v/>
      </c>
      <c r="X1911" t="s">
        <v>9262</v>
      </c>
      <c r="Y1911" t="s">
        <v>389</v>
      </c>
      <c r="Z1911" t="s">
        <v>9263</v>
      </c>
      <c r="AA1911" t="s">
        <v>391</v>
      </c>
      <c r="AB1911" t="s">
        <v>125</v>
      </c>
      <c r="AC1911" s="150" t="str">
        <f>IFERROR(IF(JRF!C1924="","",IF(AND(VLOOKUP(JRF!C1924,X:AA,4,0)=JRF!B1924,VLOOKUP(JRF!C1924,X:Y,2,0)="A"),"","Inactive Dept Combo Error")),"Inactive Dept Combo Error")</f>
        <v/>
      </c>
      <c r="AD1911" t="str">
        <f>IFERROR(IF('Journal Template'!D2323="","",IF(AND(VLOOKUP('Journal Template'!D2323,X:AA,4,0)='Journal Template'!A2323,VLOOKUP('Journal Template'!D2323,X:Y,2,0)="A"),"","Inactive Dept Combo Error")),"")</f>
        <v/>
      </c>
      <c r="AK1911" s="150" t="str">
        <f>IF(JRF!B1924="","",IF(JRF!B1924=IFERROR(VLOOKUP(JRF!B1924,Checks!AI:AI,1,0),0),"Entry in Branch/Satellite BU's",""))</f>
        <v/>
      </c>
      <c r="AL1911" t="str">
        <f>IFERROR(IF('Journal Template'!A2323="","",IF('Journal Template'!A2323=IFERROR(VLOOKUP('Journal Template'!A2323,Checks!AI:AI,1,0),0),"Entry in Branch/Satellite BU's","")),"")</f>
        <v/>
      </c>
      <c r="AO1911" s="171"/>
      <c r="AP1911" s="171"/>
      <c r="AQ1911" s="171"/>
      <c r="AR1911" s="171"/>
      <c r="CI1911" t="str">
        <f>IF(JRF!F1924&gt;0,"",IF(JRF!B1924="","",IF(LEFT(JRF!B1924,1)=IFERROR(VLOOKUP(LEFT(JRF!B1924,1),$CF$2:$CF$5,1,0),0),"Product Code Required",IF(JRF!C1924="","",IF(JRF!C1924=IFERROR(VLOOKUP(JRF!C1924,$CH:$CH,1,0),0),"Product Code Required","NA")))))</f>
        <v/>
      </c>
      <c r="CJ1911" t="str">
        <f>IF(JRF!AV1924&gt;0,"",IF(JRF!Q1924="","",IF(LEFT(JRF!Q1924,1)=IFERROR(VLOOKUP(LEFT(JRF!Q1924,1),$CF$2:$CF$5,1,0),0),"Product Code Required",IF(JRF!V1924="","",IF(JRF!V1924=IFERROR(VLOOKUP(JRF!V1924,$CH:$CH,1,0),0),"Product Code Required","NA")))))</f>
        <v/>
      </c>
      <c r="CK1911" t="str">
        <f>IFERROR(IF(LEN('Journal Template'!F1922)&gt;0,"",IF('Journal Template'!A1922="","",IF(LEFT('Journal Template'!A1922,1)=IFERROR(VLOOKUP(LEFT('Journal Template'!A1922,1),Checks!$CF$2:$CF$5,1,0),0),"Product Code Required",IF('Journal Template'!D1922="","",IF('Journal Template'!D1922=IFERROR(VLOOKUP('Journal Template'!D1922,Checks!$CH:$CH,1,0),0),"Product Code Required","NA"))))),"")</f>
        <v/>
      </c>
    </row>
    <row r="1912" spans="14:89">
      <c r="N1912" t="s">
        <v>9264</v>
      </c>
      <c r="O1912" t="s">
        <v>9265</v>
      </c>
      <c r="P1912" t="s">
        <v>386</v>
      </c>
      <c r="Q1912" s="150" t="str">
        <f>IF(JRF!D1925="","",IF(IFERROR(VLOOKUP(JRF!D1925,Checks!N:P,3,0),0)="A","","Inactive account in Use"))</f>
        <v/>
      </c>
      <c r="R1912" t="str">
        <f>IFERROR(IF('Journal Template'!C2324="","",IF(IFERROR(VLOOKUP('Journal Template'!C2324,Checks!N:P,3,0),0)="A","","Inactive account in Use")),"")</f>
        <v/>
      </c>
      <c r="V1912" s="150" t="str">
        <f>IF(JRF!C1925="","",IF(IFERROR(VLOOKUP(JRF!C1925,Checks!S:U,3,0),0)="A","Entry with System fund Dept",""))</f>
        <v/>
      </c>
      <c r="W1912" t="str">
        <f>IFERROR(IF('Journal Template'!D2324="","",IF(IFERROR(VLOOKUP('Journal Template'!D2324,Checks!S:U,3,0),0)="A","Entry with System fund Dept","")),"")</f>
        <v/>
      </c>
      <c r="X1912" t="s">
        <v>9266</v>
      </c>
      <c r="Y1912" t="s">
        <v>389</v>
      </c>
      <c r="Z1912" t="s">
        <v>9267</v>
      </c>
      <c r="AA1912" t="s">
        <v>391</v>
      </c>
      <c r="AB1912" t="s">
        <v>125</v>
      </c>
      <c r="AC1912" s="150" t="str">
        <f>IFERROR(IF(JRF!C1925="","",IF(AND(VLOOKUP(JRF!C1925,X:AA,4,0)=JRF!B1925,VLOOKUP(JRF!C1925,X:Y,2,0)="A"),"","Inactive Dept Combo Error")),"Inactive Dept Combo Error")</f>
        <v/>
      </c>
      <c r="AD1912" t="str">
        <f>IFERROR(IF('Journal Template'!D2324="","",IF(AND(VLOOKUP('Journal Template'!D2324,X:AA,4,0)='Journal Template'!A2324,VLOOKUP('Journal Template'!D2324,X:Y,2,0)="A"),"","Inactive Dept Combo Error")),"")</f>
        <v/>
      </c>
      <c r="AK1912" s="150" t="str">
        <f>IF(JRF!B1925="","",IF(JRF!B1925=IFERROR(VLOOKUP(JRF!B1925,Checks!AI:AI,1,0),0),"Entry in Branch/Satellite BU's",""))</f>
        <v/>
      </c>
      <c r="AL1912" t="str">
        <f>IFERROR(IF('Journal Template'!A2324="","",IF('Journal Template'!A2324=IFERROR(VLOOKUP('Journal Template'!A2324,Checks!AI:AI,1,0),0),"Entry in Branch/Satellite BU's","")),"")</f>
        <v/>
      </c>
      <c r="AO1912" s="171"/>
      <c r="AP1912" s="171"/>
      <c r="AQ1912" s="171"/>
      <c r="AR1912" s="171"/>
      <c r="CI1912" t="str">
        <f>IF(JRF!F1925&gt;0,"",IF(JRF!B1925="","",IF(LEFT(JRF!B1925,1)=IFERROR(VLOOKUP(LEFT(JRF!B1925,1),$CF$2:$CF$5,1,0),0),"Product Code Required",IF(JRF!C1925="","",IF(JRF!C1925=IFERROR(VLOOKUP(JRF!C1925,$CH:$CH,1,0),0),"Product Code Required","NA")))))</f>
        <v/>
      </c>
      <c r="CJ1912" t="str">
        <f>IF(JRF!AV1925&gt;0,"",IF(JRF!Q1925="","",IF(LEFT(JRF!Q1925,1)=IFERROR(VLOOKUP(LEFT(JRF!Q1925,1),$CF$2:$CF$5,1,0),0),"Product Code Required",IF(JRF!V1925="","",IF(JRF!V1925=IFERROR(VLOOKUP(JRF!V1925,$CH:$CH,1,0),0),"Product Code Required","NA")))))</f>
        <v/>
      </c>
      <c r="CK1912" t="str">
        <f>IFERROR(IF(LEN('Journal Template'!F1923)&gt;0,"",IF('Journal Template'!A1923="","",IF(LEFT('Journal Template'!A1923,1)=IFERROR(VLOOKUP(LEFT('Journal Template'!A1923,1),Checks!$CF$2:$CF$5,1,0),0),"Product Code Required",IF('Journal Template'!D1923="","",IF('Journal Template'!D1923=IFERROR(VLOOKUP('Journal Template'!D1923,Checks!$CH:$CH,1,0),0),"Product Code Required","NA"))))),"")</f>
        <v/>
      </c>
    </row>
    <row r="1913" spans="14:89">
      <c r="N1913" t="s">
        <v>9268</v>
      </c>
      <c r="O1913" t="s">
        <v>9269</v>
      </c>
      <c r="P1913" t="s">
        <v>386</v>
      </c>
      <c r="Q1913" s="150" t="str">
        <f>IF(JRF!D1926="","",IF(IFERROR(VLOOKUP(JRF!D1926,Checks!N:P,3,0),0)="A","","Inactive account in Use"))</f>
        <v/>
      </c>
      <c r="R1913" t="str">
        <f>IFERROR(IF('Journal Template'!C2325="","",IF(IFERROR(VLOOKUP('Journal Template'!C2325,Checks!N:P,3,0),0)="A","","Inactive account in Use")),"")</f>
        <v/>
      </c>
      <c r="V1913" s="150" t="str">
        <f>IF(JRF!C1926="","",IF(IFERROR(VLOOKUP(JRF!C1926,Checks!S:U,3,0),0)="A","Entry with System fund Dept",""))</f>
        <v/>
      </c>
      <c r="W1913" t="str">
        <f>IFERROR(IF('Journal Template'!D2325="","",IF(IFERROR(VLOOKUP('Journal Template'!D2325,Checks!S:U,3,0),0)="A","Entry with System fund Dept","")),"")</f>
        <v/>
      </c>
      <c r="X1913" t="s">
        <v>9270</v>
      </c>
      <c r="Y1913" t="s">
        <v>386</v>
      </c>
      <c r="Z1913" t="s">
        <v>9271</v>
      </c>
      <c r="AA1913" t="s">
        <v>391</v>
      </c>
      <c r="AB1913" t="s">
        <v>125</v>
      </c>
      <c r="AC1913" s="150" t="str">
        <f>IFERROR(IF(JRF!C1926="","",IF(AND(VLOOKUP(JRF!C1926,X:AA,4,0)=JRF!B1926,VLOOKUP(JRF!C1926,X:Y,2,0)="A"),"","Inactive Dept Combo Error")),"Inactive Dept Combo Error")</f>
        <v/>
      </c>
      <c r="AD1913" t="str">
        <f>IFERROR(IF('Journal Template'!D2325="","",IF(AND(VLOOKUP('Journal Template'!D2325,X:AA,4,0)='Journal Template'!A2325,VLOOKUP('Journal Template'!D2325,X:Y,2,0)="A"),"","Inactive Dept Combo Error")),"")</f>
        <v/>
      </c>
      <c r="AK1913" s="150" t="str">
        <f>IF(JRF!B1926="","",IF(JRF!B1926=IFERROR(VLOOKUP(JRF!B1926,Checks!AI:AI,1,0),0),"Entry in Branch/Satellite BU's",""))</f>
        <v/>
      </c>
      <c r="AL1913" t="str">
        <f>IFERROR(IF('Journal Template'!A2325="","",IF('Journal Template'!A2325=IFERROR(VLOOKUP('Journal Template'!A2325,Checks!AI:AI,1,0),0),"Entry in Branch/Satellite BU's","")),"")</f>
        <v/>
      </c>
      <c r="AO1913" s="171"/>
      <c r="AP1913" s="171"/>
      <c r="AQ1913" s="171"/>
      <c r="AR1913" s="171"/>
      <c r="CI1913" t="str">
        <f>IF(JRF!F1926&gt;0,"",IF(JRF!B1926="","",IF(LEFT(JRF!B1926,1)=IFERROR(VLOOKUP(LEFT(JRF!B1926,1),$CF$2:$CF$5,1,0),0),"Product Code Required",IF(JRF!C1926="","",IF(JRF!C1926=IFERROR(VLOOKUP(JRF!C1926,$CH:$CH,1,0),0),"Product Code Required","NA")))))</f>
        <v/>
      </c>
      <c r="CJ1913" t="str">
        <f>IF(JRF!AV1926&gt;0,"",IF(JRF!Q1926="","",IF(LEFT(JRF!Q1926,1)=IFERROR(VLOOKUP(LEFT(JRF!Q1926,1),$CF$2:$CF$5,1,0),0),"Product Code Required",IF(JRF!V1926="","",IF(JRF!V1926=IFERROR(VLOOKUP(JRF!V1926,$CH:$CH,1,0),0),"Product Code Required","NA")))))</f>
        <v/>
      </c>
      <c r="CK1913" t="str">
        <f>IFERROR(IF(LEN('Journal Template'!F1924)&gt;0,"",IF('Journal Template'!A1924="","",IF(LEFT('Journal Template'!A1924,1)=IFERROR(VLOOKUP(LEFT('Journal Template'!A1924,1),Checks!$CF$2:$CF$5,1,0),0),"Product Code Required",IF('Journal Template'!D1924="","",IF('Journal Template'!D1924=IFERROR(VLOOKUP('Journal Template'!D1924,Checks!$CH:$CH,1,0),0),"Product Code Required","NA"))))),"")</f>
        <v/>
      </c>
    </row>
    <row r="1914" spans="14:89">
      <c r="N1914" t="s">
        <v>9272</v>
      </c>
      <c r="O1914" t="s">
        <v>9273</v>
      </c>
      <c r="P1914" t="s">
        <v>386</v>
      </c>
      <c r="Q1914" s="150" t="str">
        <f>IF(JRF!D1927="","",IF(IFERROR(VLOOKUP(JRF!D1927,Checks!N:P,3,0),0)="A","","Inactive account in Use"))</f>
        <v/>
      </c>
      <c r="R1914" t="str">
        <f>IFERROR(IF('Journal Template'!C2326="","",IF(IFERROR(VLOOKUP('Journal Template'!C2326,Checks!N:P,3,0),0)="A","","Inactive account in Use")),"")</f>
        <v/>
      </c>
      <c r="V1914" s="150" t="str">
        <f>IF(JRF!C1927="","",IF(IFERROR(VLOOKUP(JRF!C1927,Checks!S:U,3,0),0)="A","Entry with System fund Dept",""))</f>
        <v/>
      </c>
      <c r="W1914" t="str">
        <f>IFERROR(IF('Journal Template'!D2326="","",IF(IFERROR(VLOOKUP('Journal Template'!D2326,Checks!S:U,3,0),0)="A","Entry with System fund Dept","")),"")</f>
        <v/>
      </c>
      <c r="X1914" t="s">
        <v>9274</v>
      </c>
      <c r="Y1914" t="s">
        <v>389</v>
      </c>
      <c r="Z1914" t="s">
        <v>9275</v>
      </c>
      <c r="AA1914" t="s">
        <v>391</v>
      </c>
      <c r="AB1914" t="s">
        <v>125</v>
      </c>
      <c r="AC1914" s="150" t="str">
        <f>IFERROR(IF(JRF!C1927="","",IF(AND(VLOOKUP(JRF!C1927,X:AA,4,0)=JRF!B1927,VLOOKUP(JRF!C1927,X:Y,2,0)="A"),"","Inactive Dept Combo Error")),"Inactive Dept Combo Error")</f>
        <v/>
      </c>
      <c r="AD1914" t="str">
        <f>IFERROR(IF('Journal Template'!D2326="","",IF(AND(VLOOKUP('Journal Template'!D2326,X:AA,4,0)='Journal Template'!A2326,VLOOKUP('Journal Template'!D2326,X:Y,2,0)="A"),"","Inactive Dept Combo Error")),"")</f>
        <v/>
      </c>
      <c r="AK1914" s="150" t="str">
        <f>IF(JRF!B1927="","",IF(JRF!B1927=IFERROR(VLOOKUP(JRF!B1927,Checks!AI:AI,1,0),0),"Entry in Branch/Satellite BU's",""))</f>
        <v/>
      </c>
      <c r="AL1914" t="str">
        <f>IFERROR(IF('Journal Template'!A2326="","",IF('Journal Template'!A2326=IFERROR(VLOOKUP('Journal Template'!A2326,Checks!AI:AI,1,0),0),"Entry in Branch/Satellite BU's","")),"")</f>
        <v/>
      </c>
      <c r="AO1914" s="171"/>
      <c r="AP1914" s="171"/>
      <c r="AQ1914" s="171"/>
      <c r="AR1914" s="171"/>
      <c r="CI1914" t="str">
        <f>IF(JRF!F1927&gt;0,"",IF(JRF!B1927="","",IF(LEFT(JRF!B1927,1)=IFERROR(VLOOKUP(LEFT(JRF!B1927,1),$CF$2:$CF$5,1,0),0),"Product Code Required",IF(JRF!C1927="","",IF(JRF!C1927=IFERROR(VLOOKUP(JRF!C1927,$CH:$CH,1,0),0),"Product Code Required","NA")))))</f>
        <v/>
      </c>
      <c r="CJ1914" t="str">
        <f>IF(JRF!AV1927&gt;0,"",IF(JRF!Q1927="","",IF(LEFT(JRF!Q1927,1)=IFERROR(VLOOKUP(LEFT(JRF!Q1927,1),$CF$2:$CF$5,1,0),0),"Product Code Required",IF(JRF!V1927="","",IF(JRF!V1927=IFERROR(VLOOKUP(JRF!V1927,$CH:$CH,1,0),0),"Product Code Required","NA")))))</f>
        <v/>
      </c>
      <c r="CK1914" t="str">
        <f>IFERROR(IF(LEN('Journal Template'!F1925)&gt;0,"",IF('Journal Template'!A1925="","",IF(LEFT('Journal Template'!A1925,1)=IFERROR(VLOOKUP(LEFT('Journal Template'!A1925,1),Checks!$CF$2:$CF$5,1,0),0),"Product Code Required",IF('Journal Template'!D1925="","",IF('Journal Template'!D1925=IFERROR(VLOOKUP('Journal Template'!D1925,Checks!$CH:$CH,1,0),0),"Product Code Required","NA"))))),"")</f>
        <v/>
      </c>
    </row>
    <row r="1915" spans="14:89">
      <c r="N1915" t="s">
        <v>9276</v>
      </c>
      <c r="O1915" t="s">
        <v>9277</v>
      </c>
      <c r="P1915" t="s">
        <v>386</v>
      </c>
      <c r="Q1915" s="150" t="str">
        <f>IF(JRF!D1928="","",IF(IFERROR(VLOOKUP(JRF!D1928,Checks!N:P,3,0),0)="A","","Inactive account in Use"))</f>
        <v/>
      </c>
      <c r="R1915" t="str">
        <f>IFERROR(IF('Journal Template'!C2327="","",IF(IFERROR(VLOOKUP('Journal Template'!C2327,Checks!N:P,3,0),0)="A","","Inactive account in Use")),"")</f>
        <v/>
      </c>
      <c r="V1915" s="150" t="str">
        <f>IF(JRF!C1928="","",IF(IFERROR(VLOOKUP(JRF!C1928,Checks!S:U,3,0),0)="A","Entry with System fund Dept",""))</f>
        <v/>
      </c>
      <c r="W1915" t="str">
        <f>IFERROR(IF('Journal Template'!D2327="","",IF(IFERROR(VLOOKUP('Journal Template'!D2327,Checks!S:U,3,0),0)="A","Entry with System fund Dept","")),"")</f>
        <v/>
      </c>
      <c r="X1915" t="s">
        <v>9274</v>
      </c>
      <c r="Y1915" t="s">
        <v>389</v>
      </c>
      <c r="Z1915" t="s">
        <v>9275</v>
      </c>
      <c r="AA1915" t="s">
        <v>1493</v>
      </c>
      <c r="AB1915" t="s">
        <v>125</v>
      </c>
      <c r="AC1915" s="150" t="str">
        <f>IFERROR(IF(JRF!C1928="","",IF(AND(VLOOKUP(JRF!C1928,X:AA,4,0)=JRF!B1928,VLOOKUP(JRF!C1928,X:Y,2,0)="A"),"","Inactive Dept Combo Error")),"Inactive Dept Combo Error")</f>
        <v/>
      </c>
      <c r="AD1915" t="str">
        <f>IFERROR(IF('Journal Template'!D2327="","",IF(AND(VLOOKUP('Journal Template'!D2327,X:AA,4,0)='Journal Template'!A2327,VLOOKUP('Journal Template'!D2327,X:Y,2,0)="A"),"","Inactive Dept Combo Error")),"")</f>
        <v/>
      </c>
      <c r="AK1915" s="150" t="str">
        <f>IF(JRF!B1928="","",IF(JRF!B1928=IFERROR(VLOOKUP(JRF!B1928,Checks!AI:AI,1,0),0),"Entry in Branch/Satellite BU's",""))</f>
        <v/>
      </c>
      <c r="AL1915" t="str">
        <f>IFERROR(IF('Journal Template'!A2327="","",IF('Journal Template'!A2327=IFERROR(VLOOKUP('Journal Template'!A2327,Checks!AI:AI,1,0),0),"Entry in Branch/Satellite BU's","")),"")</f>
        <v/>
      </c>
      <c r="AO1915" s="171"/>
      <c r="AP1915" s="171"/>
      <c r="AQ1915" s="171"/>
      <c r="AR1915" s="171"/>
      <c r="CI1915" t="str">
        <f>IF(JRF!F1928&gt;0,"",IF(JRF!B1928="","",IF(LEFT(JRF!B1928,1)=IFERROR(VLOOKUP(LEFT(JRF!B1928,1),$CF$2:$CF$5,1,0),0),"Product Code Required",IF(JRF!C1928="","",IF(JRF!C1928=IFERROR(VLOOKUP(JRF!C1928,$CH:$CH,1,0),0),"Product Code Required","NA")))))</f>
        <v/>
      </c>
      <c r="CJ1915" t="str">
        <f>IF(JRF!AV1928&gt;0,"",IF(JRF!Q1928="","",IF(LEFT(JRF!Q1928,1)=IFERROR(VLOOKUP(LEFT(JRF!Q1928,1),$CF$2:$CF$5,1,0),0),"Product Code Required",IF(JRF!V1928="","",IF(JRF!V1928=IFERROR(VLOOKUP(JRF!V1928,$CH:$CH,1,0),0),"Product Code Required","NA")))))</f>
        <v/>
      </c>
      <c r="CK1915" t="str">
        <f>IFERROR(IF(LEN('Journal Template'!F1926)&gt;0,"",IF('Journal Template'!A1926="","",IF(LEFT('Journal Template'!A1926,1)=IFERROR(VLOOKUP(LEFT('Journal Template'!A1926,1),Checks!$CF$2:$CF$5,1,0),0),"Product Code Required",IF('Journal Template'!D1926="","",IF('Journal Template'!D1926=IFERROR(VLOOKUP('Journal Template'!D1926,Checks!$CH:$CH,1,0),0),"Product Code Required","NA"))))),"")</f>
        <v/>
      </c>
    </row>
    <row r="1916" spans="14:89">
      <c r="N1916" t="s">
        <v>9278</v>
      </c>
      <c r="O1916" t="s">
        <v>9279</v>
      </c>
      <c r="P1916" t="s">
        <v>386</v>
      </c>
      <c r="Q1916" s="150" t="str">
        <f>IF(JRF!D1929="","",IF(IFERROR(VLOOKUP(JRF!D1929,Checks!N:P,3,0),0)="A","","Inactive account in Use"))</f>
        <v/>
      </c>
      <c r="R1916" t="str">
        <f>IFERROR(IF('Journal Template'!C2328="","",IF(IFERROR(VLOOKUP('Journal Template'!C2328,Checks!N:P,3,0),0)="A","","Inactive account in Use")),"")</f>
        <v/>
      </c>
      <c r="V1916" s="150" t="str">
        <f>IF(JRF!C1929="","",IF(IFERROR(VLOOKUP(JRF!C1929,Checks!S:U,3,0),0)="A","Entry with System fund Dept",""))</f>
        <v/>
      </c>
      <c r="W1916" t="str">
        <f>IFERROR(IF('Journal Template'!D2328="","",IF(IFERROR(VLOOKUP('Journal Template'!D2328,Checks!S:U,3,0),0)="A","Entry with System fund Dept","")),"")</f>
        <v/>
      </c>
      <c r="X1916" t="s">
        <v>9280</v>
      </c>
      <c r="Y1916" t="s">
        <v>389</v>
      </c>
      <c r="Z1916" t="s">
        <v>9275</v>
      </c>
      <c r="AA1916" t="s">
        <v>391</v>
      </c>
      <c r="AB1916" t="s">
        <v>125</v>
      </c>
      <c r="AC1916" s="150" t="str">
        <f>IFERROR(IF(JRF!C1929="","",IF(AND(VLOOKUP(JRF!C1929,X:AA,4,0)=JRF!B1929,VLOOKUP(JRF!C1929,X:Y,2,0)="A"),"","Inactive Dept Combo Error")),"Inactive Dept Combo Error")</f>
        <v/>
      </c>
      <c r="AD1916" t="str">
        <f>IFERROR(IF('Journal Template'!D2328="","",IF(AND(VLOOKUP('Journal Template'!D2328,X:AA,4,0)='Journal Template'!A2328,VLOOKUP('Journal Template'!D2328,X:Y,2,0)="A"),"","Inactive Dept Combo Error")),"")</f>
        <v/>
      </c>
      <c r="AK1916" s="150" t="str">
        <f>IF(JRF!B1929="","",IF(JRF!B1929=IFERROR(VLOOKUP(JRF!B1929,Checks!AI:AI,1,0),0),"Entry in Branch/Satellite BU's",""))</f>
        <v/>
      </c>
      <c r="AL1916" t="str">
        <f>IFERROR(IF('Journal Template'!A2328="","",IF('Journal Template'!A2328=IFERROR(VLOOKUP('Journal Template'!A2328,Checks!AI:AI,1,0),0),"Entry in Branch/Satellite BU's","")),"")</f>
        <v/>
      </c>
      <c r="AO1916" s="171"/>
      <c r="AP1916" s="171"/>
      <c r="AQ1916" s="171"/>
      <c r="AR1916" s="171"/>
      <c r="CI1916" t="str">
        <f>IF(JRF!F1929&gt;0,"",IF(JRF!B1929="","",IF(LEFT(JRF!B1929,1)=IFERROR(VLOOKUP(LEFT(JRF!B1929,1),$CF$2:$CF$5,1,0),0),"Product Code Required",IF(JRF!C1929="","",IF(JRF!C1929=IFERROR(VLOOKUP(JRF!C1929,$CH:$CH,1,0),0),"Product Code Required","NA")))))</f>
        <v/>
      </c>
      <c r="CJ1916" t="str">
        <f>IF(JRF!AV1929&gt;0,"",IF(JRF!Q1929="","",IF(LEFT(JRF!Q1929,1)=IFERROR(VLOOKUP(LEFT(JRF!Q1929,1),$CF$2:$CF$5,1,0),0),"Product Code Required",IF(JRF!V1929="","",IF(JRF!V1929=IFERROR(VLOOKUP(JRF!V1929,$CH:$CH,1,0),0),"Product Code Required","NA")))))</f>
        <v/>
      </c>
      <c r="CK1916" t="str">
        <f>IFERROR(IF(LEN('Journal Template'!F1927)&gt;0,"",IF('Journal Template'!A1927="","",IF(LEFT('Journal Template'!A1927,1)=IFERROR(VLOOKUP(LEFT('Journal Template'!A1927,1),Checks!$CF$2:$CF$5,1,0),0),"Product Code Required",IF('Journal Template'!D1927="","",IF('Journal Template'!D1927=IFERROR(VLOOKUP('Journal Template'!D1927,Checks!$CH:$CH,1,0),0),"Product Code Required","NA"))))),"")</f>
        <v/>
      </c>
    </row>
    <row r="1917" spans="14:89">
      <c r="N1917" t="s">
        <v>9281</v>
      </c>
      <c r="O1917" t="s">
        <v>9282</v>
      </c>
      <c r="P1917" t="s">
        <v>386</v>
      </c>
      <c r="Q1917" s="150" t="str">
        <f>IF(JRF!D1930="","",IF(IFERROR(VLOOKUP(JRF!D1930,Checks!N:P,3,0),0)="A","","Inactive account in Use"))</f>
        <v/>
      </c>
      <c r="R1917" t="str">
        <f>IFERROR(IF('Journal Template'!C2329="","",IF(IFERROR(VLOOKUP('Journal Template'!C2329,Checks!N:P,3,0),0)="A","","Inactive account in Use")),"")</f>
        <v/>
      </c>
      <c r="V1917" s="150" t="str">
        <f>IF(JRF!C1930="","",IF(IFERROR(VLOOKUP(JRF!C1930,Checks!S:U,3,0),0)="A","Entry with System fund Dept",""))</f>
        <v/>
      </c>
      <c r="W1917" t="str">
        <f>IFERROR(IF('Journal Template'!D2329="","",IF(IFERROR(VLOOKUP('Journal Template'!D2329,Checks!S:U,3,0),0)="A","Entry with System fund Dept","")),"")</f>
        <v/>
      </c>
      <c r="X1917" t="s">
        <v>9280</v>
      </c>
      <c r="Y1917" t="s">
        <v>389</v>
      </c>
      <c r="Z1917" t="s">
        <v>9275</v>
      </c>
      <c r="AA1917" t="s">
        <v>1493</v>
      </c>
      <c r="AB1917" t="s">
        <v>125</v>
      </c>
      <c r="AC1917" s="150" t="str">
        <f>IFERROR(IF(JRF!C1930="","",IF(AND(VLOOKUP(JRF!C1930,X:AA,4,0)=JRF!B1930,VLOOKUP(JRF!C1930,X:Y,2,0)="A"),"","Inactive Dept Combo Error")),"Inactive Dept Combo Error")</f>
        <v/>
      </c>
      <c r="AD1917" t="str">
        <f>IFERROR(IF('Journal Template'!D2329="","",IF(AND(VLOOKUP('Journal Template'!D2329,X:AA,4,0)='Journal Template'!A2329,VLOOKUP('Journal Template'!D2329,X:Y,2,0)="A"),"","Inactive Dept Combo Error")),"")</f>
        <v/>
      </c>
      <c r="AK1917" s="150" t="str">
        <f>IF(JRF!B1930="","",IF(JRF!B1930=IFERROR(VLOOKUP(JRF!B1930,Checks!AI:AI,1,0),0),"Entry in Branch/Satellite BU's",""))</f>
        <v/>
      </c>
      <c r="AL1917" t="str">
        <f>IFERROR(IF('Journal Template'!A2329="","",IF('Journal Template'!A2329=IFERROR(VLOOKUP('Journal Template'!A2329,Checks!AI:AI,1,0),0),"Entry in Branch/Satellite BU's","")),"")</f>
        <v/>
      </c>
      <c r="AO1917" s="171"/>
      <c r="AP1917" s="171"/>
      <c r="AQ1917" s="171"/>
      <c r="AR1917" s="171"/>
      <c r="CI1917" t="str">
        <f>IF(JRF!F1930&gt;0,"",IF(JRF!B1930="","",IF(LEFT(JRF!B1930,1)=IFERROR(VLOOKUP(LEFT(JRF!B1930,1),$CF$2:$CF$5,1,0),0),"Product Code Required",IF(JRF!C1930="","",IF(JRF!C1930=IFERROR(VLOOKUP(JRF!C1930,$CH:$CH,1,0),0),"Product Code Required","NA")))))</f>
        <v/>
      </c>
      <c r="CJ1917" t="str">
        <f>IF(JRF!AV1930&gt;0,"",IF(JRF!Q1930="","",IF(LEFT(JRF!Q1930,1)=IFERROR(VLOOKUP(LEFT(JRF!Q1930,1),$CF$2:$CF$5,1,0),0),"Product Code Required",IF(JRF!V1930="","",IF(JRF!V1930=IFERROR(VLOOKUP(JRF!V1930,$CH:$CH,1,0),0),"Product Code Required","NA")))))</f>
        <v/>
      </c>
      <c r="CK1917" t="str">
        <f>IFERROR(IF(LEN('Journal Template'!F1928)&gt;0,"",IF('Journal Template'!A1928="","",IF(LEFT('Journal Template'!A1928,1)=IFERROR(VLOOKUP(LEFT('Journal Template'!A1928,1),Checks!$CF$2:$CF$5,1,0),0),"Product Code Required",IF('Journal Template'!D1928="","",IF('Journal Template'!D1928=IFERROR(VLOOKUP('Journal Template'!D1928,Checks!$CH:$CH,1,0),0),"Product Code Required","NA"))))),"")</f>
        <v/>
      </c>
    </row>
    <row r="1918" spans="14:89">
      <c r="N1918" t="s">
        <v>9283</v>
      </c>
      <c r="O1918" t="s">
        <v>9284</v>
      </c>
      <c r="P1918" t="s">
        <v>386</v>
      </c>
      <c r="Q1918" s="150" t="str">
        <f>IF(JRF!D1931="","",IF(IFERROR(VLOOKUP(JRF!D1931,Checks!N:P,3,0),0)="A","","Inactive account in Use"))</f>
        <v/>
      </c>
      <c r="R1918" t="str">
        <f>IFERROR(IF('Journal Template'!C2330="","",IF(IFERROR(VLOOKUP('Journal Template'!C2330,Checks!N:P,3,0),0)="A","","Inactive account in Use")),"")</f>
        <v/>
      </c>
      <c r="V1918" s="150" t="str">
        <f>IF(JRF!C1931="","",IF(IFERROR(VLOOKUP(JRF!C1931,Checks!S:U,3,0),0)="A","Entry with System fund Dept",""))</f>
        <v/>
      </c>
      <c r="W1918" t="str">
        <f>IFERROR(IF('Journal Template'!D2330="","",IF(IFERROR(VLOOKUP('Journal Template'!D2330,Checks!S:U,3,0),0)="A","Entry with System fund Dept","")),"")</f>
        <v/>
      </c>
      <c r="X1918" t="s">
        <v>9285</v>
      </c>
      <c r="Y1918" t="s">
        <v>386</v>
      </c>
      <c r="Z1918" t="s">
        <v>9286</v>
      </c>
      <c r="AA1918" t="s">
        <v>391</v>
      </c>
      <c r="AB1918" t="s">
        <v>125</v>
      </c>
      <c r="AC1918" s="150" t="str">
        <f>IFERROR(IF(JRF!C1931="","",IF(AND(VLOOKUP(JRF!C1931,X:AA,4,0)=JRF!B1931,VLOOKUP(JRF!C1931,X:Y,2,0)="A"),"","Inactive Dept Combo Error")),"Inactive Dept Combo Error")</f>
        <v/>
      </c>
      <c r="AD1918" t="str">
        <f>IFERROR(IF('Journal Template'!D2330="","",IF(AND(VLOOKUP('Journal Template'!D2330,X:AA,4,0)='Journal Template'!A2330,VLOOKUP('Journal Template'!D2330,X:Y,2,0)="A"),"","Inactive Dept Combo Error")),"")</f>
        <v/>
      </c>
      <c r="AK1918" s="150" t="str">
        <f>IF(JRF!B1931="","",IF(JRF!B1931=IFERROR(VLOOKUP(JRF!B1931,Checks!AI:AI,1,0),0),"Entry in Branch/Satellite BU's",""))</f>
        <v/>
      </c>
      <c r="AL1918" t="str">
        <f>IFERROR(IF('Journal Template'!A2330="","",IF('Journal Template'!A2330=IFERROR(VLOOKUP('Journal Template'!A2330,Checks!AI:AI,1,0),0),"Entry in Branch/Satellite BU's","")),"")</f>
        <v/>
      </c>
      <c r="AO1918" s="171"/>
      <c r="AP1918" s="171"/>
      <c r="AQ1918" s="171"/>
      <c r="AR1918" s="171"/>
      <c r="CI1918" t="str">
        <f>IF(JRF!F1931&gt;0,"",IF(JRF!B1931="","",IF(LEFT(JRF!B1931,1)=IFERROR(VLOOKUP(LEFT(JRF!B1931,1),$CF$2:$CF$5,1,0),0),"Product Code Required",IF(JRF!C1931="","",IF(JRF!C1931=IFERROR(VLOOKUP(JRF!C1931,$CH:$CH,1,0),0),"Product Code Required","NA")))))</f>
        <v/>
      </c>
      <c r="CJ1918" t="str">
        <f>IF(JRF!AV1931&gt;0,"",IF(JRF!Q1931="","",IF(LEFT(JRF!Q1931,1)=IFERROR(VLOOKUP(LEFT(JRF!Q1931,1),$CF$2:$CF$5,1,0),0),"Product Code Required",IF(JRF!V1931="","",IF(JRF!V1931=IFERROR(VLOOKUP(JRF!V1931,$CH:$CH,1,0),0),"Product Code Required","NA")))))</f>
        <v/>
      </c>
      <c r="CK1918" t="str">
        <f>IFERROR(IF(LEN('Journal Template'!F1929)&gt;0,"",IF('Journal Template'!A1929="","",IF(LEFT('Journal Template'!A1929,1)=IFERROR(VLOOKUP(LEFT('Journal Template'!A1929,1),Checks!$CF$2:$CF$5,1,0),0),"Product Code Required",IF('Journal Template'!D1929="","",IF('Journal Template'!D1929=IFERROR(VLOOKUP('Journal Template'!D1929,Checks!$CH:$CH,1,0),0),"Product Code Required","NA"))))),"")</f>
        <v/>
      </c>
    </row>
    <row r="1919" spans="14:89">
      <c r="N1919" t="s">
        <v>9287</v>
      </c>
      <c r="O1919" t="s">
        <v>9288</v>
      </c>
      <c r="P1919" t="s">
        <v>386</v>
      </c>
      <c r="Q1919" s="150" t="str">
        <f>IF(JRF!D1932="","",IF(IFERROR(VLOOKUP(JRF!D1932,Checks!N:P,3,0),0)="A","","Inactive account in Use"))</f>
        <v/>
      </c>
      <c r="R1919" t="str">
        <f>IFERROR(IF('Journal Template'!C2331="","",IF(IFERROR(VLOOKUP('Journal Template'!C2331,Checks!N:P,3,0),0)="A","","Inactive account in Use")),"")</f>
        <v/>
      </c>
      <c r="V1919" s="150" t="str">
        <f>IF(JRF!C1932="","",IF(IFERROR(VLOOKUP(JRF!C1932,Checks!S:U,3,0),0)="A","Entry with System fund Dept",""))</f>
        <v/>
      </c>
      <c r="W1919" t="str">
        <f>IFERROR(IF('Journal Template'!D2331="","",IF(IFERROR(VLOOKUP('Journal Template'!D2331,Checks!S:U,3,0),0)="A","Entry with System fund Dept","")),"")</f>
        <v/>
      </c>
      <c r="X1919" t="s">
        <v>9289</v>
      </c>
      <c r="Y1919" t="s">
        <v>386</v>
      </c>
      <c r="Z1919" t="s">
        <v>9290</v>
      </c>
      <c r="AA1919" t="s">
        <v>391</v>
      </c>
      <c r="AB1919" t="s">
        <v>125</v>
      </c>
      <c r="AC1919" s="150" t="str">
        <f>IFERROR(IF(JRF!C1932="","",IF(AND(VLOOKUP(JRF!C1932,X:AA,4,0)=JRF!B1932,VLOOKUP(JRF!C1932,X:Y,2,0)="A"),"","Inactive Dept Combo Error")),"Inactive Dept Combo Error")</f>
        <v/>
      </c>
      <c r="AD1919" t="str">
        <f>IFERROR(IF('Journal Template'!D2331="","",IF(AND(VLOOKUP('Journal Template'!D2331,X:AA,4,0)='Journal Template'!A2331,VLOOKUP('Journal Template'!D2331,X:Y,2,0)="A"),"","Inactive Dept Combo Error")),"")</f>
        <v/>
      </c>
      <c r="AK1919" s="150" t="str">
        <f>IF(JRF!B1932="","",IF(JRF!B1932=IFERROR(VLOOKUP(JRF!B1932,Checks!AI:AI,1,0),0),"Entry in Branch/Satellite BU's",""))</f>
        <v/>
      </c>
      <c r="AL1919" t="str">
        <f>IFERROR(IF('Journal Template'!A2331="","",IF('Journal Template'!A2331=IFERROR(VLOOKUP('Journal Template'!A2331,Checks!AI:AI,1,0),0),"Entry in Branch/Satellite BU's","")),"")</f>
        <v/>
      </c>
      <c r="AO1919" s="171"/>
      <c r="AP1919" s="171"/>
      <c r="AQ1919" s="171"/>
      <c r="AR1919" s="171"/>
      <c r="CI1919" t="str">
        <f>IF(JRF!F1932&gt;0,"",IF(JRF!B1932="","",IF(LEFT(JRF!B1932,1)=IFERROR(VLOOKUP(LEFT(JRF!B1932,1),$CF$2:$CF$5,1,0),0),"Product Code Required",IF(JRF!C1932="","",IF(JRF!C1932=IFERROR(VLOOKUP(JRF!C1932,$CH:$CH,1,0),0),"Product Code Required","NA")))))</f>
        <v/>
      </c>
      <c r="CJ1919" t="str">
        <f>IF(JRF!AV1932&gt;0,"",IF(JRF!Q1932="","",IF(LEFT(JRF!Q1932,1)=IFERROR(VLOOKUP(LEFT(JRF!Q1932,1),$CF$2:$CF$5,1,0),0),"Product Code Required",IF(JRF!V1932="","",IF(JRF!V1932=IFERROR(VLOOKUP(JRF!V1932,$CH:$CH,1,0),0),"Product Code Required","NA")))))</f>
        <v/>
      </c>
      <c r="CK1919" t="str">
        <f>IFERROR(IF(LEN('Journal Template'!F1930)&gt;0,"",IF('Journal Template'!A1930="","",IF(LEFT('Journal Template'!A1930,1)=IFERROR(VLOOKUP(LEFT('Journal Template'!A1930,1),Checks!$CF$2:$CF$5,1,0),0),"Product Code Required",IF('Journal Template'!D1930="","",IF('Journal Template'!D1930=IFERROR(VLOOKUP('Journal Template'!D1930,Checks!$CH:$CH,1,0),0),"Product Code Required","NA"))))),"")</f>
        <v/>
      </c>
    </row>
    <row r="1920" spans="14:89">
      <c r="N1920" t="s">
        <v>9291</v>
      </c>
      <c r="O1920" t="s">
        <v>9292</v>
      </c>
      <c r="P1920" t="s">
        <v>386</v>
      </c>
      <c r="Q1920" s="150" t="str">
        <f>IF(JRF!D1933="","",IF(IFERROR(VLOOKUP(JRF!D1933,Checks!N:P,3,0),0)="A","","Inactive account in Use"))</f>
        <v/>
      </c>
      <c r="R1920" t="str">
        <f>IFERROR(IF('Journal Template'!C2332="","",IF(IFERROR(VLOOKUP('Journal Template'!C2332,Checks!N:P,3,0),0)="A","","Inactive account in Use")),"")</f>
        <v/>
      </c>
      <c r="V1920" s="150" t="str">
        <f>IF(JRF!C1933="","",IF(IFERROR(VLOOKUP(JRF!C1933,Checks!S:U,3,0),0)="A","Entry with System fund Dept",""))</f>
        <v/>
      </c>
      <c r="W1920" t="str">
        <f>IFERROR(IF('Journal Template'!D2332="","",IF(IFERROR(VLOOKUP('Journal Template'!D2332,Checks!S:U,3,0),0)="A","Entry with System fund Dept","")),"")</f>
        <v/>
      </c>
      <c r="X1920" t="s">
        <v>9293</v>
      </c>
      <c r="Y1920" t="s">
        <v>386</v>
      </c>
      <c r="Z1920" t="s">
        <v>9294</v>
      </c>
      <c r="AA1920" t="s">
        <v>391</v>
      </c>
      <c r="AB1920" t="s">
        <v>125</v>
      </c>
      <c r="AC1920" s="150" t="str">
        <f>IFERROR(IF(JRF!C1933="","",IF(AND(VLOOKUP(JRF!C1933,X:AA,4,0)=JRF!B1933,VLOOKUP(JRF!C1933,X:Y,2,0)="A"),"","Inactive Dept Combo Error")),"Inactive Dept Combo Error")</f>
        <v/>
      </c>
      <c r="AD1920" t="str">
        <f>IFERROR(IF('Journal Template'!D2332="","",IF(AND(VLOOKUP('Journal Template'!D2332,X:AA,4,0)='Journal Template'!A2332,VLOOKUP('Journal Template'!D2332,X:Y,2,0)="A"),"","Inactive Dept Combo Error")),"")</f>
        <v/>
      </c>
      <c r="AK1920" s="150" t="str">
        <f>IF(JRF!B1933="","",IF(JRF!B1933=IFERROR(VLOOKUP(JRF!B1933,Checks!AI:AI,1,0),0),"Entry in Branch/Satellite BU's",""))</f>
        <v/>
      </c>
      <c r="AL1920" t="str">
        <f>IFERROR(IF('Journal Template'!A2332="","",IF('Journal Template'!A2332=IFERROR(VLOOKUP('Journal Template'!A2332,Checks!AI:AI,1,0),0),"Entry in Branch/Satellite BU's","")),"")</f>
        <v/>
      </c>
      <c r="AO1920" s="171"/>
      <c r="AP1920" s="171"/>
      <c r="AQ1920" s="171"/>
      <c r="AR1920" s="171"/>
      <c r="CI1920" t="str">
        <f>IF(JRF!F1933&gt;0,"",IF(JRF!B1933="","",IF(LEFT(JRF!B1933,1)=IFERROR(VLOOKUP(LEFT(JRF!B1933,1),$CF$2:$CF$5,1,0),0),"Product Code Required",IF(JRF!C1933="","",IF(JRF!C1933=IFERROR(VLOOKUP(JRF!C1933,$CH:$CH,1,0),0),"Product Code Required","NA")))))</f>
        <v/>
      </c>
      <c r="CJ1920" t="str">
        <f>IF(JRF!AV1933&gt;0,"",IF(JRF!Q1933="","",IF(LEFT(JRF!Q1933,1)=IFERROR(VLOOKUP(LEFT(JRF!Q1933,1),$CF$2:$CF$5,1,0),0),"Product Code Required",IF(JRF!V1933="","",IF(JRF!V1933=IFERROR(VLOOKUP(JRF!V1933,$CH:$CH,1,0),0),"Product Code Required","NA")))))</f>
        <v/>
      </c>
      <c r="CK1920" t="str">
        <f>IFERROR(IF(LEN('Journal Template'!F1931)&gt;0,"",IF('Journal Template'!A1931="","",IF(LEFT('Journal Template'!A1931,1)=IFERROR(VLOOKUP(LEFT('Journal Template'!A1931,1),Checks!$CF$2:$CF$5,1,0),0),"Product Code Required",IF('Journal Template'!D1931="","",IF('Journal Template'!D1931=IFERROR(VLOOKUP('Journal Template'!D1931,Checks!$CH:$CH,1,0),0),"Product Code Required","NA"))))),"")</f>
        <v/>
      </c>
    </row>
    <row r="1921" spans="14:89">
      <c r="N1921" t="s">
        <v>9295</v>
      </c>
      <c r="O1921" t="s">
        <v>9296</v>
      </c>
      <c r="P1921" t="s">
        <v>386</v>
      </c>
      <c r="Q1921" s="150" t="str">
        <f>IF(JRF!D1934="","",IF(IFERROR(VLOOKUP(JRF!D1934,Checks!N:P,3,0),0)="A","","Inactive account in Use"))</f>
        <v/>
      </c>
      <c r="R1921" t="str">
        <f>IFERROR(IF('Journal Template'!C2333="","",IF(IFERROR(VLOOKUP('Journal Template'!C2333,Checks!N:P,3,0),0)="A","","Inactive account in Use")),"")</f>
        <v/>
      </c>
      <c r="V1921" s="150" t="str">
        <f>IF(JRF!C1934="","",IF(IFERROR(VLOOKUP(JRF!C1934,Checks!S:U,3,0),0)="A","Entry with System fund Dept",""))</f>
        <v/>
      </c>
      <c r="W1921" t="str">
        <f>IFERROR(IF('Journal Template'!D2333="","",IF(IFERROR(VLOOKUP('Journal Template'!D2333,Checks!S:U,3,0),0)="A","Entry with System fund Dept","")),"")</f>
        <v/>
      </c>
      <c r="X1921" t="s">
        <v>9297</v>
      </c>
      <c r="Y1921" t="s">
        <v>386</v>
      </c>
      <c r="Z1921" t="s">
        <v>9298</v>
      </c>
      <c r="AA1921" t="s">
        <v>391</v>
      </c>
      <c r="AB1921" t="s">
        <v>125</v>
      </c>
      <c r="AC1921" s="150" t="str">
        <f>IFERROR(IF(JRF!C1934="","",IF(AND(VLOOKUP(JRF!C1934,X:AA,4,0)=JRF!B1934,VLOOKUP(JRF!C1934,X:Y,2,0)="A"),"","Inactive Dept Combo Error")),"Inactive Dept Combo Error")</f>
        <v/>
      </c>
      <c r="AD1921" t="str">
        <f>IFERROR(IF('Journal Template'!D2333="","",IF(AND(VLOOKUP('Journal Template'!D2333,X:AA,4,0)='Journal Template'!A2333,VLOOKUP('Journal Template'!D2333,X:Y,2,0)="A"),"","Inactive Dept Combo Error")),"")</f>
        <v/>
      </c>
      <c r="AK1921" s="150" t="str">
        <f>IF(JRF!B1934="","",IF(JRF!B1934=IFERROR(VLOOKUP(JRF!B1934,Checks!AI:AI,1,0),0),"Entry in Branch/Satellite BU's",""))</f>
        <v/>
      </c>
      <c r="AL1921" t="str">
        <f>IFERROR(IF('Journal Template'!A2333="","",IF('Journal Template'!A2333=IFERROR(VLOOKUP('Journal Template'!A2333,Checks!AI:AI,1,0),0),"Entry in Branch/Satellite BU's","")),"")</f>
        <v/>
      </c>
      <c r="AO1921" s="171"/>
      <c r="AP1921" s="171"/>
      <c r="AQ1921" s="171"/>
      <c r="AR1921" s="171"/>
      <c r="CI1921" t="str">
        <f>IF(JRF!F1934&gt;0,"",IF(JRF!B1934="","",IF(LEFT(JRF!B1934,1)=IFERROR(VLOOKUP(LEFT(JRF!B1934,1),$CF$2:$CF$5,1,0),0),"Product Code Required",IF(JRF!C1934="","",IF(JRF!C1934=IFERROR(VLOOKUP(JRF!C1934,$CH:$CH,1,0),0),"Product Code Required","NA")))))</f>
        <v/>
      </c>
      <c r="CJ1921" t="str">
        <f>IF(JRF!AV1934&gt;0,"",IF(JRF!Q1934="","",IF(LEFT(JRF!Q1934,1)=IFERROR(VLOOKUP(LEFT(JRF!Q1934,1),$CF$2:$CF$5,1,0),0),"Product Code Required",IF(JRF!V1934="","",IF(JRF!V1934=IFERROR(VLOOKUP(JRF!V1934,$CH:$CH,1,0),0),"Product Code Required","NA")))))</f>
        <v/>
      </c>
      <c r="CK1921" t="str">
        <f>IFERROR(IF(LEN('Journal Template'!F1932)&gt;0,"",IF('Journal Template'!A1932="","",IF(LEFT('Journal Template'!A1932,1)=IFERROR(VLOOKUP(LEFT('Journal Template'!A1932,1),Checks!$CF$2:$CF$5,1,0),0),"Product Code Required",IF('Journal Template'!D1932="","",IF('Journal Template'!D1932=IFERROR(VLOOKUP('Journal Template'!D1932,Checks!$CH:$CH,1,0),0),"Product Code Required","NA"))))),"")</f>
        <v/>
      </c>
    </row>
    <row r="1922" spans="14:89">
      <c r="N1922" t="s">
        <v>9299</v>
      </c>
      <c r="O1922" t="s">
        <v>9300</v>
      </c>
      <c r="P1922" t="s">
        <v>386</v>
      </c>
      <c r="Q1922" s="150" t="str">
        <f>IF(JRF!D1935="","",IF(IFERROR(VLOOKUP(JRF!D1935,Checks!N:P,3,0),0)="A","","Inactive account in Use"))</f>
        <v/>
      </c>
      <c r="R1922" t="str">
        <f>IFERROR(IF('Journal Template'!C2334="","",IF(IFERROR(VLOOKUP('Journal Template'!C2334,Checks!N:P,3,0),0)="A","","Inactive account in Use")),"")</f>
        <v/>
      </c>
      <c r="V1922" s="150" t="str">
        <f>IF(JRF!C1935="","",IF(IFERROR(VLOOKUP(JRF!C1935,Checks!S:U,3,0),0)="A","Entry with System fund Dept",""))</f>
        <v/>
      </c>
      <c r="W1922" t="str">
        <f>IFERROR(IF('Journal Template'!D2334="","",IF(IFERROR(VLOOKUP('Journal Template'!D2334,Checks!S:U,3,0),0)="A","Entry with System fund Dept","")),"")</f>
        <v/>
      </c>
      <c r="X1922" t="s">
        <v>9301</v>
      </c>
      <c r="Y1922" t="s">
        <v>386</v>
      </c>
      <c r="Z1922" t="s">
        <v>9302</v>
      </c>
      <c r="AA1922" t="s">
        <v>391</v>
      </c>
      <c r="AB1922" t="s">
        <v>125</v>
      </c>
      <c r="AC1922" s="150" t="str">
        <f>IFERROR(IF(JRF!C1935="","",IF(AND(VLOOKUP(JRF!C1935,X:AA,4,0)=JRF!B1935,VLOOKUP(JRF!C1935,X:Y,2,0)="A"),"","Inactive Dept Combo Error")),"Inactive Dept Combo Error")</f>
        <v/>
      </c>
      <c r="AD1922" t="str">
        <f>IFERROR(IF('Journal Template'!D2334="","",IF(AND(VLOOKUP('Journal Template'!D2334,X:AA,4,0)='Journal Template'!A2334,VLOOKUP('Journal Template'!D2334,X:Y,2,0)="A"),"","Inactive Dept Combo Error")),"")</f>
        <v/>
      </c>
      <c r="AK1922" s="150" t="str">
        <f>IF(JRF!B1935="","",IF(JRF!B1935=IFERROR(VLOOKUP(JRF!B1935,Checks!AI:AI,1,0),0),"Entry in Branch/Satellite BU's",""))</f>
        <v/>
      </c>
      <c r="AL1922" t="str">
        <f>IFERROR(IF('Journal Template'!A2334="","",IF('Journal Template'!A2334=IFERROR(VLOOKUP('Journal Template'!A2334,Checks!AI:AI,1,0),0),"Entry in Branch/Satellite BU's","")),"")</f>
        <v/>
      </c>
      <c r="AO1922" s="171"/>
      <c r="AP1922" s="171"/>
      <c r="AQ1922" s="171"/>
      <c r="AR1922" s="171"/>
      <c r="CI1922" t="str">
        <f>IF(JRF!F1935&gt;0,"",IF(JRF!B1935="","",IF(LEFT(JRF!B1935,1)=IFERROR(VLOOKUP(LEFT(JRF!B1935,1),$CF$2:$CF$5,1,0),0),"Product Code Required",IF(JRF!C1935="","",IF(JRF!C1935=IFERROR(VLOOKUP(JRF!C1935,$CH:$CH,1,0),0),"Product Code Required","NA")))))</f>
        <v/>
      </c>
      <c r="CJ1922" t="str">
        <f>IF(JRF!AV1935&gt;0,"",IF(JRF!Q1935="","",IF(LEFT(JRF!Q1935,1)=IFERROR(VLOOKUP(LEFT(JRF!Q1935,1),$CF$2:$CF$5,1,0),0),"Product Code Required",IF(JRF!V1935="","",IF(JRF!V1935=IFERROR(VLOOKUP(JRF!V1935,$CH:$CH,1,0),0),"Product Code Required","NA")))))</f>
        <v/>
      </c>
      <c r="CK1922" t="str">
        <f>IFERROR(IF(LEN('Journal Template'!F1933)&gt;0,"",IF('Journal Template'!A1933="","",IF(LEFT('Journal Template'!A1933,1)=IFERROR(VLOOKUP(LEFT('Journal Template'!A1933,1),Checks!$CF$2:$CF$5,1,0),0),"Product Code Required",IF('Journal Template'!D1933="","",IF('Journal Template'!D1933=IFERROR(VLOOKUP('Journal Template'!D1933,Checks!$CH:$CH,1,0),0),"Product Code Required","NA"))))),"")</f>
        <v/>
      </c>
    </row>
    <row r="1923" spans="14:89">
      <c r="N1923" t="s">
        <v>9303</v>
      </c>
      <c r="O1923" t="s">
        <v>9304</v>
      </c>
      <c r="P1923" t="s">
        <v>386</v>
      </c>
      <c r="Q1923" s="150" t="str">
        <f>IF(JRF!D1936="","",IF(IFERROR(VLOOKUP(JRF!D1936,Checks!N:P,3,0),0)="A","","Inactive account in Use"))</f>
        <v/>
      </c>
      <c r="R1923" t="str">
        <f>IFERROR(IF('Journal Template'!C2335="","",IF(IFERROR(VLOOKUP('Journal Template'!C2335,Checks!N:P,3,0),0)="A","","Inactive account in Use")),"")</f>
        <v/>
      </c>
      <c r="V1923" s="150" t="str">
        <f>IF(JRF!C1936="","",IF(IFERROR(VLOOKUP(JRF!C1936,Checks!S:U,3,0),0)="A","Entry with System fund Dept",""))</f>
        <v/>
      </c>
      <c r="W1923" t="str">
        <f>IFERROR(IF('Journal Template'!D2335="","",IF(IFERROR(VLOOKUP('Journal Template'!D2335,Checks!S:U,3,0),0)="A","Entry with System fund Dept","")),"")</f>
        <v/>
      </c>
      <c r="X1923" t="s">
        <v>9305</v>
      </c>
      <c r="Y1923" t="s">
        <v>389</v>
      </c>
      <c r="Z1923" t="s">
        <v>9306</v>
      </c>
      <c r="AA1923" t="s">
        <v>391</v>
      </c>
      <c r="AB1923" t="s">
        <v>125</v>
      </c>
      <c r="AC1923" s="150" t="str">
        <f>IFERROR(IF(JRF!C1936="","",IF(AND(VLOOKUP(JRF!C1936,X:AA,4,0)=JRF!B1936,VLOOKUP(JRF!C1936,X:Y,2,0)="A"),"","Inactive Dept Combo Error")),"Inactive Dept Combo Error")</f>
        <v/>
      </c>
      <c r="AD1923" t="str">
        <f>IFERROR(IF('Journal Template'!D2335="","",IF(AND(VLOOKUP('Journal Template'!D2335,X:AA,4,0)='Journal Template'!A2335,VLOOKUP('Journal Template'!D2335,X:Y,2,0)="A"),"","Inactive Dept Combo Error")),"")</f>
        <v/>
      </c>
      <c r="AK1923" s="150" t="str">
        <f>IF(JRF!B1936="","",IF(JRF!B1936=IFERROR(VLOOKUP(JRF!B1936,Checks!AI:AI,1,0),0),"Entry in Branch/Satellite BU's",""))</f>
        <v/>
      </c>
      <c r="AL1923" t="str">
        <f>IFERROR(IF('Journal Template'!A2335="","",IF('Journal Template'!A2335=IFERROR(VLOOKUP('Journal Template'!A2335,Checks!AI:AI,1,0),0),"Entry in Branch/Satellite BU's","")),"")</f>
        <v/>
      </c>
      <c r="AO1923" s="171"/>
      <c r="AP1923" s="171"/>
      <c r="AQ1923" s="171"/>
      <c r="AR1923" s="171"/>
      <c r="CI1923" t="str">
        <f>IF(JRF!F1936&gt;0,"",IF(JRF!B1936="","",IF(LEFT(JRF!B1936,1)=IFERROR(VLOOKUP(LEFT(JRF!B1936,1),$CF$2:$CF$5,1,0),0),"Product Code Required",IF(JRF!C1936="","",IF(JRF!C1936=IFERROR(VLOOKUP(JRF!C1936,$CH:$CH,1,0),0),"Product Code Required","NA")))))</f>
        <v/>
      </c>
      <c r="CJ1923" t="str">
        <f>IF(JRF!AV1936&gt;0,"",IF(JRF!Q1936="","",IF(LEFT(JRF!Q1936,1)=IFERROR(VLOOKUP(LEFT(JRF!Q1936,1),$CF$2:$CF$5,1,0),0),"Product Code Required",IF(JRF!V1936="","",IF(JRF!V1936=IFERROR(VLOOKUP(JRF!V1936,$CH:$CH,1,0),0),"Product Code Required","NA")))))</f>
        <v/>
      </c>
      <c r="CK1923" t="str">
        <f>IFERROR(IF(LEN('Journal Template'!F1934)&gt;0,"",IF('Journal Template'!A1934="","",IF(LEFT('Journal Template'!A1934,1)=IFERROR(VLOOKUP(LEFT('Journal Template'!A1934,1),Checks!$CF$2:$CF$5,1,0),0),"Product Code Required",IF('Journal Template'!D1934="","",IF('Journal Template'!D1934=IFERROR(VLOOKUP('Journal Template'!D1934,Checks!$CH:$CH,1,0),0),"Product Code Required","NA"))))),"")</f>
        <v/>
      </c>
    </row>
    <row r="1924" spans="14:89">
      <c r="N1924" t="s">
        <v>9307</v>
      </c>
      <c r="O1924" t="s">
        <v>9308</v>
      </c>
      <c r="P1924" t="s">
        <v>386</v>
      </c>
      <c r="Q1924" s="150" t="str">
        <f>IF(JRF!D1937="","",IF(IFERROR(VLOOKUP(JRF!D1937,Checks!N:P,3,0),0)="A","","Inactive account in Use"))</f>
        <v/>
      </c>
      <c r="R1924" t="str">
        <f>IFERROR(IF('Journal Template'!C2336="","",IF(IFERROR(VLOOKUP('Journal Template'!C2336,Checks!N:P,3,0),0)="A","","Inactive account in Use")),"")</f>
        <v/>
      </c>
      <c r="V1924" s="150" t="str">
        <f>IF(JRF!C1937="","",IF(IFERROR(VLOOKUP(JRF!C1937,Checks!S:U,3,0),0)="A","Entry with System fund Dept",""))</f>
        <v/>
      </c>
      <c r="W1924" t="str">
        <f>IFERROR(IF('Journal Template'!D2336="","",IF(IFERROR(VLOOKUP('Journal Template'!D2336,Checks!S:U,3,0),0)="A","Entry with System fund Dept","")),"")</f>
        <v/>
      </c>
      <c r="X1924" t="s">
        <v>9309</v>
      </c>
      <c r="Y1924" t="s">
        <v>389</v>
      </c>
      <c r="Z1924" t="s">
        <v>9310</v>
      </c>
      <c r="AA1924" t="s">
        <v>3602</v>
      </c>
      <c r="AB1924" t="s">
        <v>125</v>
      </c>
      <c r="AC1924" s="150" t="str">
        <f>IFERROR(IF(JRF!C1937="","",IF(AND(VLOOKUP(JRF!C1937,X:AA,4,0)=JRF!B1937,VLOOKUP(JRF!C1937,X:Y,2,0)="A"),"","Inactive Dept Combo Error")),"Inactive Dept Combo Error")</f>
        <v/>
      </c>
      <c r="AD1924" t="str">
        <f>IFERROR(IF('Journal Template'!D2336="","",IF(AND(VLOOKUP('Journal Template'!D2336,X:AA,4,0)='Journal Template'!A2336,VLOOKUP('Journal Template'!D2336,X:Y,2,0)="A"),"","Inactive Dept Combo Error")),"")</f>
        <v/>
      </c>
      <c r="AK1924" s="150" t="str">
        <f>IF(JRF!B1937="","",IF(JRF!B1937=IFERROR(VLOOKUP(JRF!B1937,Checks!AI:AI,1,0),0),"Entry in Branch/Satellite BU's",""))</f>
        <v/>
      </c>
      <c r="AL1924" t="str">
        <f>IFERROR(IF('Journal Template'!A2336="","",IF('Journal Template'!A2336=IFERROR(VLOOKUP('Journal Template'!A2336,Checks!AI:AI,1,0),0),"Entry in Branch/Satellite BU's","")),"")</f>
        <v/>
      </c>
      <c r="AO1924" s="171"/>
      <c r="AP1924" s="171"/>
      <c r="AQ1924" s="171"/>
      <c r="AR1924" s="171"/>
      <c r="CI1924" t="str">
        <f>IF(JRF!F1937&gt;0,"",IF(JRF!B1937="","",IF(LEFT(JRF!B1937,1)=IFERROR(VLOOKUP(LEFT(JRF!B1937,1),$CF$2:$CF$5,1,0),0),"Product Code Required",IF(JRF!C1937="","",IF(JRF!C1937=IFERROR(VLOOKUP(JRF!C1937,$CH:$CH,1,0),0),"Product Code Required","NA")))))</f>
        <v/>
      </c>
      <c r="CJ1924" t="str">
        <f>IF(JRF!AV1937&gt;0,"",IF(JRF!Q1937="","",IF(LEFT(JRF!Q1937,1)=IFERROR(VLOOKUP(LEFT(JRF!Q1937,1),$CF$2:$CF$5,1,0),0),"Product Code Required",IF(JRF!V1937="","",IF(JRF!V1937=IFERROR(VLOOKUP(JRF!V1937,$CH:$CH,1,0),0),"Product Code Required","NA")))))</f>
        <v/>
      </c>
      <c r="CK1924" t="str">
        <f>IFERROR(IF(LEN('Journal Template'!F1935)&gt;0,"",IF('Journal Template'!A1935="","",IF(LEFT('Journal Template'!A1935,1)=IFERROR(VLOOKUP(LEFT('Journal Template'!A1935,1),Checks!$CF$2:$CF$5,1,0),0),"Product Code Required",IF('Journal Template'!D1935="","",IF('Journal Template'!D1935=IFERROR(VLOOKUP('Journal Template'!D1935,Checks!$CH:$CH,1,0),0),"Product Code Required","NA"))))),"")</f>
        <v/>
      </c>
    </row>
    <row r="1925" spans="14:89">
      <c r="N1925" t="s">
        <v>9311</v>
      </c>
      <c r="O1925" t="s">
        <v>9312</v>
      </c>
      <c r="P1925" t="s">
        <v>386</v>
      </c>
      <c r="Q1925" s="150" t="str">
        <f>IF(JRF!D1938="","",IF(IFERROR(VLOOKUP(JRF!D1938,Checks!N:P,3,0),0)="A","","Inactive account in Use"))</f>
        <v/>
      </c>
      <c r="R1925" t="str">
        <f>IFERROR(IF('Journal Template'!C2337="","",IF(IFERROR(VLOOKUP('Journal Template'!C2337,Checks!N:P,3,0),0)="A","","Inactive account in Use")),"")</f>
        <v/>
      </c>
      <c r="V1925" s="150" t="str">
        <f>IF(JRF!C1938="","",IF(IFERROR(VLOOKUP(JRF!C1938,Checks!S:U,3,0),0)="A","Entry with System fund Dept",""))</f>
        <v/>
      </c>
      <c r="W1925" t="str">
        <f>IFERROR(IF('Journal Template'!D2337="","",IF(IFERROR(VLOOKUP('Journal Template'!D2337,Checks!S:U,3,0),0)="A","Entry with System fund Dept","")),"")</f>
        <v/>
      </c>
      <c r="X1925" t="s">
        <v>9309</v>
      </c>
      <c r="Y1925" t="s">
        <v>389</v>
      </c>
      <c r="Z1925" t="s">
        <v>9313</v>
      </c>
      <c r="AA1925" t="s">
        <v>391</v>
      </c>
      <c r="AB1925" t="s">
        <v>125</v>
      </c>
      <c r="AC1925" s="150" t="str">
        <f>IFERROR(IF(JRF!C1938="","",IF(AND(VLOOKUP(JRF!C1938,X:AA,4,0)=JRF!B1938,VLOOKUP(JRF!C1938,X:Y,2,0)="A"),"","Inactive Dept Combo Error")),"Inactive Dept Combo Error")</f>
        <v/>
      </c>
      <c r="AD1925" t="str">
        <f>IFERROR(IF('Journal Template'!D2337="","",IF(AND(VLOOKUP('Journal Template'!D2337,X:AA,4,0)='Journal Template'!A2337,VLOOKUP('Journal Template'!D2337,X:Y,2,0)="A"),"","Inactive Dept Combo Error")),"")</f>
        <v/>
      </c>
      <c r="AK1925" s="150" t="str">
        <f>IF(JRF!B1938="","",IF(JRF!B1938=IFERROR(VLOOKUP(JRF!B1938,Checks!AI:AI,1,0),0),"Entry in Branch/Satellite BU's",""))</f>
        <v/>
      </c>
      <c r="AL1925" t="str">
        <f>IFERROR(IF('Journal Template'!A2337="","",IF('Journal Template'!A2337=IFERROR(VLOOKUP('Journal Template'!A2337,Checks!AI:AI,1,0),0),"Entry in Branch/Satellite BU's","")),"")</f>
        <v/>
      </c>
      <c r="AO1925" s="171"/>
      <c r="AP1925" s="171"/>
      <c r="AQ1925" s="171"/>
      <c r="AR1925" s="171"/>
      <c r="CI1925" t="str">
        <f>IF(JRF!F1938&gt;0,"",IF(JRF!B1938="","",IF(LEFT(JRF!B1938,1)=IFERROR(VLOOKUP(LEFT(JRF!B1938,1),$CF$2:$CF$5,1,0),0),"Product Code Required",IF(JRF!C1938="","",IF(JRF!C1938=IFERROR(VLOOKUP(JRF!C1938,$CH:$CH,1,0),0),"Product Code Required","NA")))))</f>
        <v/>
      </c>
      <c r="CJ1925" t="str">
        <f>IF(JRF!AV1938&gt;0,"",IF(JRF!Q1938="","",IF(LEFT(JRF!Q1938,1)=IFERROR(VLOOKUP(LEFT(JRF!Q1938,1),$CF$2:$CF$5,1,0),0),"Product Code Required",IF(JRF!V1938="","",IF(JRF!V1938=IFERROR(VLOOKUP(JRF!V1938,$CH:$CH,1,0),0),"Product Code Required","NA")))))</f>
        <v/>
      </c>
      <c r="CK1925" t="str">
        <f>IFERROR(IF(LEN('Journal Template'!F1936)&gt;0,"",IF('Journal Template'!A1936="","",IF(LEFT('Journal Template'!A1936,1)=IFERROR(VLOOKUP(LEFT('Journal Template'!A1936,1),Checks!$CF$2:$CF$5,1,0),0),"Product Code Required",IF('Journal Template'!D1936="","",IF('Journal Template'!D1936=IFERROR(VLOOKUP('Journal Template'!D1936,Checks!$CH:$CH,1,0),0),"Product Code Required","NA"))))),"")</f>
        <v/>
      </c>
    </row>
    <row r="1926" spans="14:89">
      <c r="N1926" t="s">
        <v>9314</v>
      </c>
      <c r="O1926" t="s">
        <v>9315</v>
      </c>
      <c r="P1926" t="s">
        <v>386</v>
      </c>
      <c r="Q1926" s="150" t="str">
        <f>IF(JRF!D1939="","",IF(IFERROR(VLOOKUP(JRF!D1939,Checks!N:P,3,0),0)="A","","Inactive account in Use"))</f>
        <v/>
      </c>
      <c r="R1926" t="str">
        <f>IFERROR(IF('Journal Template'!C2338="","",IF(IFERROR(VLOOKUP('Journal Template'!C2338,Checks!N:P,3,0),0)="A","","Inactive account in Use")),"")</f>
        <v/>
      </c>
      <c r="V1926" s="150" t="str">
        <f>IF(JRF!C1939="","",IF(IFERROR(VLOOKUP(JRF!C1939,Checks!S:U,3,0),0)="A","Entry with System fund Dept",""))</f>
        <v/>
      </c>
      <c r="W1926" t="str">
        <f>IFERROR(IF('Journal Template'!D2338="","",IF(IFERROR(VLOOKUP('Journal Template'!D2338,Checks!S:U,3,0),0)="A","Entry with System fund Dept","")),"")</f>
        <v/>
      </c>
      <c r="X1926" t="s">
        <v>9316</v>
      </c>
      <c r="Y1926" t="s">
        <v>386</v>
      </c>
      <c r="Z1926" t="s">
        <v>9317</v>
      </c>
      <c r="AA1926" t="s">
        <v>9318</v>
      </c>
      <c r="AB1926" t="s">
        <v>125</v>
      </c>
      <c r="AC1926" s="150" t="str">
        <f>IFERROR(IF(JRF!C1939="","",IF(AND(VLOOKUP(JRF!C1939,X:AA,4,0)=JRF!B1939,VLOOKUP(JRF!C1939,X:Y,2,0)="A"),"","Inactive Dept Combo Error")),"Inactive Dept Combo Error")</f>
        <v/>
      </c>
      <c r="AD1926" t="str">
        <f>IFERROR(IF('Journal Template'!D2338="","",IF(AND(VLOOKUP('Journal Template'!D2338,X:AA,4,0)='Journal Template'!A2338,VLOOKUP('Journal Template'!D2338,X:Y,2,0)="A"),"","Inactive Dept Combo Error")),"")</f>
        <v/>
      </c>
      <c r="AK1926" s="150" t="str">
        <f>IF(JRF!B1939="","",IF(JRF!B1939=IFERROR(VLOOKUP(JRF!B1939,Checks!AI:AI,1,0),0),"Entry in Branch/Satellite BU's",""))</f>
        <v/>
      </c>
      <c r="AL1926" t="str">
        <f>IFERROR(IF('Journal Template'!A2338="","",IF('Journal Template'!A2338=IFERROR(VLOOKUP('Journal Template'!A2338,Checks!AI:AI,1,0),0),"Entry in Branch/Satellite BU's","")),"")</f>
        <v/>
      </c>
      <c r="AO1926" s="171"/>
      <c r="AP1926" s="171"/>
      <c r="AQ1926" s="171"/>
      <c r="AR1926" s="171"/>
      <c r="CI1926" t="str">
        <f>IF(JRF!F1939&gt;0,"",IF(JRF!B1939="","",IF(LEFT(JRF!B1939,1)=IFERROR(VLOOKUP(LEFT(JRF!B1939,1),$CF$2:$CF$5,1,0),0),"Product Code Required",IF(JRF!C1939="","",IF(JRF!C1939=IFERROR(VLOOKUP(JRF!C1939,$CH:$CH,1,0),0),"Product Code Required","NA")))))</f>
        <v/>
      </c>
      <c r="CJ1926" t="str">
        <f>IF(JRF!AV1939&gt;0,"",IF(JRF!Q1939="","",IF(LEFT(JRF!Q1939,1)=IFERROR(VLOOKUP(LEFT(JRF!Q1939,1),$CF$2:$CF$5,1,0),0),"Product Code Required",IF(JRF!V1939="","",IF(JRF!V1939=IFERROR(VLOOKUP(JRF!V1939,$CH:$CH,1,0),0),"Product Code Required","NA")))))</f>
        <v/>
      </c>
      <c r="CK1926" t="str">
        <f>IFERROR(IF(LEN('Journal Template'!F1937)&gt;0,"",IF('Journal Template'!A1937="","",IF(LEFT('Journal Template'!A1937,1)=IFERROR(VLOOKUP(LEFT('Journal Template'!A1937,1),Checks!$CF$2:$CF$5,1,0),0),"Product Code Required",IF('Journal Template'!D1937="","",IF('Journal Template'!D1937=IFERROR(VLOOKUP('Journal Template'!D1937,Checks!$CH:$CH,1,0),0),"Product Code Required","NA"))))),"")</f>
        <v/>
      </c>
    </row>
    <row r="1927" spans="14:89">
      <c r="N1927" t="s">
        <v>9319</v>
      </c>
      <c r="O1927" t="s">
        <v>9320</v>
      </c>
      <c r="P1927" t="s">
        <v>386</v>
      </c>
      <c r="Q1927" s="150" t="str">
        <f>IF(JRF!D1940="","",IF(IFERROR(VLOOKUP(JRF!D1940,Checks!N:P,3,0),0)="A","","Inactive account in Use"))</f>
        <v/>
      </c>
      <c r="R1927" t="str">
        <f>IFERROR(IF('Journal Template'!C2339="","",IF(IFERROR(VLOOKUP('Journal Template'!C2339,Checks!N:P,3,0),0)="A","","Inactive account in Use")),"")</f>
        <v/>
      </c>
      <c r="V1927" s="150" t="str">
        <f>IF(JRF!C1940="","",IF(IFERROR(VLOOKUP(JRF!C1940,Checks!S:U,3,0),0)="A","Entry with System fund Dept",""))</f>
        <v/>
      </c>
      <c r="W1927" t="str">
        <f>IFERROR(IF('Journal Template'!D2339="","",IF(IFERROR(VLOOKUP('Journal Template'!D2339,Checks!S:U,3,0),0)="A","Entry with System fund Dept","")),"")</f>
        <v/>
      </c>
      <c r="X1927" t="s">
        <v>9321</v>
      </c>
      <c r="Y1927" t="s">
        <v>389</v>
      </c>
      <c r="Z1927" t="s">
        <v>9322</v>
      </c>
      <c r="AA1927" t="s">
        <v>9323</v>
      </c>
      <c r="AB1927" t="s">
        <v>125</v>
      </c>
      <c r="AC1927" s="150" t="str">
        <f>IFERROR(IF(JRF!C1940="","",IF(AND(VLOOKUP(JRF!C1940,X:AA,4,0)=JRF!B1940,VLOOKUP(JRF!C1940,X:Y,2,0)="A"),"","Inactive Dept Combo Error")),"Inactive Dept Combo Error")</f>
        <v/>
      </c>
      <c r="AD1927" t="str">
        <f>IFERROR(IF('Journal Template'!D2339="","",IF(AND(VLOOKUP('Journal Template'!D2339,X:AA,4,0)='Journal Template'!A2339,VLOOKUP('Journal Template'!D2339,X:Y,2,0)="A"),"","Inactive Dept Combo Error")),"")</f>
        <v/>
      </c>
      <c r="AK1927" s="150" t="str">
        <f>IF(JRF!B1940="","",IF(JRF!B1940=IFERROR(VLOOKUP(JRF!B1940,Checks!AI:AI,1,0),0),"Entry in Branch/Satellite BU's",""))</f>
        <v/>
      </c>
      <c r="AL1927" t="str">
        <f>IFERROR(IF('Journal Template'!A2339="","",IF('Journal Template'!A2339=IFERROR(VLOOKUP('Journal Template'!A2339,Checks!AI:AI,1,0),0),"Entry in Branch/Satellite BU's","")),"")</f>
        <v/>
      </c>
      <c r="AO1927" s="171"/>
      <c r="AP1927" s="171"/>
      <c r="AQ1927" s="171"/>
      <c r="AR1927" s="171"/>
      <c r="CI1927" t="str">
        <f>IF(JRF!F1940&gt;0,"",IF(JRF!B1940="","",IF(LEFT(JRF!B1940,1)=IFERROR(VLOOKUP(LEFT(JRF!B1940,1),$CF$2:$CF$5,1,0),0),"Product Code Required",IF(JRF!C1940="","",IF(JRF!C1940=IFERROR(VLOOKUP(JRF!C1940,$CH:$CH,1,0),0),"Product Code Required","NA")))))</f>
        <v/>
      </c>
      <c r="CJ1927" t="str">
        <f>IF(JRF!AV1940&gt;0,"",IF(JRF!Q1940="","",IF(LEFT(JRF!Q1940,1)=IFERROR(VLOOKUP(LEFT(JRF!Q1940,1),$CF$2:$CF$5,1,0),0),"Product Code Required",IF(JRF!V1940="","",IF(JRF!V1940=IFERROR(VLOOKUP(JRF!V1940,$CH:$CH,1,0),0),"Product Code Required","NA")))))</f>
        <v/>
      </c>
      <c r="CK1927" t="str">
        <f>IFERROR(IF(LEN('Journal Template'!F1938)&gt;0,"",IF('Journal Template'!A1938="","",IF(LEFT('Journal Template'!A1938,1)=IFERROR(VLOOKUP(LEFT('Journal Template'!A1938,1),Checks!$CF$2:$CF$5,1,0),0),"Product Code Required",IF('Journal Template'!D1938="","",IF('Journal Template'!D1938=IFERROR(VLOOKUP('Journal Template'!D1938,Checks!$CH:$CH,1,0),0),"Product Code Required","NA"))))),"")</f>
        <v/>
      </c>
    </row>
    <row r="1928" spans="14:89">
      <c r="N1928" t="s">
        <v>9324</v>
      </c>
      <c r="O1928" t="s">
        <v>9325</v>
      </c>
      <c r="P1928" t="s">
        <v>386</v>
      </c>
      <c r="Q1928" s="150" t="str">
        <f>IF(JRF!D1941="","",IF(IFERROR(VLOOKUP(JRF!D1941,Checks!N:P,3,0),0)="A","","Inactive account in Use"))</f>
        <v/>
      </c>
      <c r="R1928" t="str">
        <f>IFERROR(IF('Journal Template'!C2340="","",IF(IFERROR(VLOOKUP('Journal Template'!C2340,Checks!N:P,3,0),0)="A","","Inactive account in Use")),"")</f>
        <v/>
      </c>
      <c r="V1928" s="150" t="str">
        <f>IF(JRF!C1941="","",IF(IFERROR(VLOOKUP(JRF!C1941,Checks!S:U,3,0),0)="A","Entry with System fund Dept",""))</f>
        <v/>
      </c>
      <c r="W1928" t="str">
        <f>IFERROR(IF('Journal Template'!D2340="","",IF(IFERROR(VLOOKUP('Journal Template'!D2340,Checks!S:U,3,0),0)="A","Entry with System fund Dept","")),"")</f>
        <v/>
      </c>
      <c r="X1928" t="s">
        <v>9326</v>
      </c>
      <c r="Y1928" t="s">
        <v>389</v>
      </c>
      <c r="Z1928" t="s">
        <v>9327</v>
      </c>
      <c r="AA1928" t="s">
        <v>9328</v>
      </c>
      <c r="AB1928" t="s">
        <v>125</v>
      </c>
      <c r="AC1928" s="150" t="str">
        <f>IFERROR(IF(JRF!C1941="","",IF(AND(VLOOKUP(JRF!C1941,X:AA,4,0)=JRF!B1941,VLOOKUP(JRF!C1941,X:Y,2,0)="A"),"","Inactive Dept Combo Error")),"Inactive Dept Combo Error")</f>
        <v/>
      </c>
      <c r="AD1928" t="str">
        <f>IFERROR(IF('Journal Template'!D2340="","",IF(AND(VLOOKUP('Journal Template'!D2340,X:AA,4,0)='Journal Template'!A2340,VLOOKUP('Journal Template'!D2340,X:Y,2,0)="A"),"","Inactive Dept Combo Error")),"")</f>
        <v/>
      </c>
      <c r="AK1928" s="150" t="str">
        <f>IF(JRF!B1941="","",IF(JRF!B1941=IFERROR(VLOOKUP(JRF!B1941,Checks!AI:AI,1,0),0),"Entry in Branch/Satellite BU's",""))</f>
        <v/>
      </c>
      <c r="AL1928" t="str">
        <f>IFERROR(IF('Journal Template'!A2340="","",IF('Journal Template'!A2340=IFERROR(VLOOKUP('Journal Template'!A2340,Checks!AI:AI,1,0),0),"Entry in Branch/Satellite BU's","")),"")</f>
        <v/>
      </c>
      <c r="AO1928" s="171"/>
      <c r="AP1928" s="171"/>
      <c r="AQ1928" s="171"/>
      <c r="AR1928" s="171"/>
      <c r="CI1928" t="str">
        <f>IF(JRF!F1941&gt;0,"",IF(JRF!B1941="","",IF(LEFT(JRF!B1941,1)=IFERROR(VLOOKUP(LEFT(JRF!B1941,1),$CF$2:$CF$5,1,0),0),"Product Code Required",IF(JRF!C1941="","",IF(JRF!C1941=IFERROR(VLOOKUP(JRF!C1941,$CH:$CH,1,0),0),"Product Code Required","NA")))))</f>
        <v/>
      </c>
      <c r="CJ1928" t="str">
        <f>IF(JRF!AV1941&gt;0,"",IF(JRF!Q1941="","",IF(LEFT(JRF!Q1941,1)=IFERROR(VLOOKUP(LEFT(JRF!Q1941,1),$CF$2:$CF$5,1,0),0),"Product Code Required",IF(JRF!V1941="","",IF(JRF!V1941=IFERROR(VLOOKUP(JRF!V1941,$CH:$CH,1,0),0),"Product Code Required","NA")))))</f>
        <v/>
      </c>
      <c r="CK1928" t="str">
        <f>IFERROR(IF(LEN('Journal Template'!F1939)&gt;0,"",IF('Journal Template'!A1939="","",IF(LEFT('Journal Template'!A1939,1)=IFERROR(VLOOKUP(LEFT('Journal Template'!A1939,1),Checks!$CF$2:$CF$5,1,0),0),"Product Code Required",IF('Journal Template'!D1939="","",IF('Journal Template'!D1939=IFERROR(VLOOKUP('Journal Template'!D1939,Checks!$CH:$CH,1,0),0),"Product Code Required","NA"))))),"")</f>
        <v/>
      </c>
    </row>
    <row r="1929" spans="14:89">
      <c r="N1929" t="s">
        <v>9329</v>
      </c>
      <c r="O1929" t="s">
        <v>9330</v>
      </c>
      <c r="P1929" t="s">
        <v>386</v>
      </c>
      <c r="Q1929" s="150" t="str">
        <f>IF(JRF!D1942="","",IF(IFERROR(VLOOKUP(JRF!D1942,Checks!N:P,3,0),0)="A","","Inactive account in Use"))</f>
        <v/>
      </c>
      <c r="R1929" t="str">
        <f>IFERROR(IF('Journal Template'!C2341="","",IF(IFERROR(VLOOKUP('Journal Template'!C2341,Checks!N:P,3,0),0)="A","","Inactive account in Use")),"")</f>
        <v/>
      </c>
      <c r="V1929" s="150" t="str">
        <f>IF(JRF!C1942="","",IF(IFERROR(VLOOKUP(JRF!C1942,Checks!S:U,3,0),0)="A","Entry with System fund Dept",""))</f>
        <v/>
      </c>
      <c r="W1929" t="str">
        <f>IFERROR(IF('Journal Template'!D2341="","",IF(IFERROR(VLOOKUP('Journal Template'!D2341,Checks!S:U,3,0),0)="A","Entry with System fund Dept","")),"")</f>
        <v/>
      </c>
      <c r="X1929" t="s">
        <v>9331</v>
      </c>
      <c r="Y1929" t="s">
        <v>386</v>
      </c>
      <c r="Z1929" t="s">
        <v>9332</v>
      </c>
      <c r="AA1929" t="s">
        <v>9333</v>
      </c>
      <c r="AB1929" t="s">
        <v>125</v>
      </c>
      <c r="AC1929" s="150" t="str">
        <f>IFERROR(IF(JRF!C1942="","",IF(AND(VLOOKUP(JRF!C1942,X:AA,4,0)=JRF!B1942,VLOOKUP(JRF!C1942,X:Y,2,0)="A"),"","Inactive Dept Combo Error")),"Inactive Dept Combo Error")</f>
        <v/>
      </c>
      <c r="AD1929" t="str">
        <f>IFERROR(IF('Journal Template'!D2341="","",IF(AND(VLOOKUP('Journal Template'!D2341,X:AA,4,0)='Journal Template'!A2341,VLOOKUP('Journal Template'!D2341,X:Y,2,0)="A"),"","Inactive Dept Combo Error")),"")</f>
        <v/>
      </c>
      <c r="AK1929" s="150" t="str">
        <f>IF(JRF!B1942="","",IF(JRF!B1942=IFERROR(VLOOKUP(JRF!B1942,Checks!AI:AI,1,0),0),"Entry in Branch/Satellite BU's",""))</f>
        <v/>
      </c>
      <c r="AL1929" t="str">
        <f>IFERROR(IF('Journal Template'!A2341="","",IF('Journal Template'!A2341=IFERROR(VLOOKUP('Journal Template'!A2341,Checks!AI:AI,1,0),0),"Entry in Branch/Satellite BU's","")),"")</f>
        <v/>
      </c>
      <c r="AO1929" s="171"/>
      <c r="AP1929" s="171"/>
      <c r="AQ1929" s="171"/>
      <c r="AR1929" s="171"/>
      <c r="CI1929" t="str">
        <f>IF(JRF!F1942&gt;0,"",IF(JRF!B1942="","",IF(LEFT(JRF!B1942,1)=IFERROR(VLOOKUP(LEFT(JRF!B1942,1),$CF$2:$CF$5,1,0),0),"Product Code Required",IF(JRF!C1942="","",IF(JRF!C1942=IFERROR(VLOOKUP(JRF!C1942,$CH:$CH,1,0),0),"Product Code Required","NA")))))</f>
        <v/>
      </c>
      <c r="CJ1929" t="str">
        <f>IF(JRF!AV1942&gt;0,"",IF(JRF!Q1942="","",IF(LEFT(JRF!Q1942,1)=IFERROR(VLOOKUP(LEFT(JRF!Q1942,1),$CF$2:$CF$5,1,0),0),"Product Code Required",IF(JRF!V1942="","",IF(JRF!V1942=IFERROR(VLOOKUP(JRF!V1942,$CH:$CH,1,0),0),"Product Code Required","NA")))))</f>
        <v/>
      </c>
      <c r="CK1929" t="str">
        <f>IFERROR(IF(LEN('Journal Template'!F1940)&gt;0,"",IF('Journal Template'!A1940="","",IF(LEFT('Journal Template'!A1940,1)=IFERROR(VLOOKUP(LEFT('Journal Template'!A1940,1),Checks!$CF$2:$CF$5,1,0),0),"Product Code Required",IF('Journal Template'!D1940="","",IF('Journal Template'!D1940=IFERROR(VLOOKUP('Journal Template'!D1940,Checks!$CH:$CH,1,0),0),"Product Code Required","NA"))))),"")</f>
        <v/>
      </c>
    </row>
    <row r="1930" spans="14:89">
      <c r="N1930" t="s">
        <v>9334</v>
      </c>
      <c r="O1930" t="s">
        <v>9335</v>
      </c>
      <c r="P1930" t="s">
        <v>386</v>
      </c>
      <c r="Q1930" s="150" t="str">
        <f>IF(JRF!D1943="","",IF(IFERROR(VLOOKUP(JRF!D1943,Checks!N:P,3,0),0)="A","","Inactive account in Use"))</f>
        <v/>
      </c>
      <c r="R1930" t="str">
        <f>IFERROR(IF('Journal Template'!C2342="","",IF(IFERROR(VLOOKUP('Journal Template'!C2342,Checks!N:P,3,0),0)="A","","Inactive account in Use")),"")</f>
        <v/>
      </c>
      <c r="V1930" s="150" t="str">
        <f>IF(JRF!C1943="","",IF(IFERROR(VLOOKUP(JRF!C1943,Checks!S:U,3,0),0)="A","Entry with System fund Dept",""))</f>
        <v/>
      </c>
      <c r="W1930" t="str">
        <f>IFERROR(IF('Journal Template'!D2342="","",IF(IFERROR(VLOOKUP('Journal Template'!D2342,Checks!S:U,3,0),0)="A","Entry with System fund Dept","")),"")</f>
        <v/>
      </c>
      <c r="X1930" t="s">
        <v>9336</v>
      </c>
      <c r="Y1930" t="s">
        <v>386</v>
      </c>
      <c r="Z1930" t="s">
        <v>9337</v>
      </c>
      <c r="AA1930" t="s">
        <v>9328</v>
      </c>
      <c r="AB1930" t="s">
        <v>125</v>
      </c>
      <c r="AC1930" s="150" t="str">
        <f>IFERROR(IF(JRF!C1943="","",IF(AND(VLOOKUP(JRF!C1943,X:AA,4,0)=JRF!B1943,VLOOKUP(JRF!C1943,X:Y,2,0)="A"),"","Inactive Dept Combo Error")),"Inactive Dept Combo Error")</f>
        <v/>
      </c>
      <c r="AD1930" t="str">
        <f>IFERROR(IF('Journal Template'!D2342="","",IF(AND(VLOOKUP('Journal Template'!D2342,X:AA,4,0)='Journal Template'!A2342,VLOOKUP('Journal Template'!D2342,X:Y,2,0)="A"),"","Inactive Dept Combo Error")),"")</f>
        <v/>
      </c>
      <c r="AK1930" s="150" t="str">
        <f>IF(JRF!B1943="","",IF(JRF!B1943=IFERROR(VLOOKUP(JRF!B1943,Checks!AI:AI,1,0),0),"Entry in Branch/Satellite BU's",""))</f>
        <v/>
      </c>
      <c r="AL1930" t="str">
        <f>IFERROR(IF('Journal Template'!A2342="","",IF('Journal Template'!A2342=IFERROR(VLOOKUP('Journal Template'!A2342,Checks!AI:AI,1,0),0),"Entry in Branch/Satellite BU's","")),"")</f>
        <v/>
      </c>
      <c r="AO1930" s="171"/>
      <c r="AP1930" s="171"/>
      <c r="AQ1930" s="171"/>
      <c r="AR1930" s="171"/>
      <c r="CI1930" t="str">
        <f>IF(JRF!F1943&gt;0,"",IF(JRF!B1943="","",IF(LEFT(JRF!B1943,1)=IFERROR(VLOOKUP(LEFT(JRF!B1943,1),$CF$2:$CF$5,1,0),0),"Product Code Required",IF(JRF!C1943="","",IF(JRF!C1943=IFERROR(VLOOKUP(JRF!C1943,$CH:$CH,1,0),0),"Product Code Required","NA")))))</f>
        <v/>
      </c>
      <c r="CJ1930" t="str">
        <f>IF(JRF!AV1943&gt;0,"",IF(JRF!Q1943="","",IF(LEFT(JRF!Q1943,1)=IFERROR(VLOOKUP(LEFT(JRF!Q1943,1),$CF$2:$CF$5,1,0),0),"Product Code Required",IF(JRF!V1943="","",IF(JRF!V1943=IFERROR(VLOOKUP(JRF!V1943,$CH:$CH,1,0),0),"Product Code Required","NA")))))</f>
        <v/>
      </c>
      <c r="CK1930" t="str">
        <f>IFERROR(IF(LEN('Journal Template'!F1941)&gt;0,"",IF('Journal Template'!A1941="","",IF(LEFT('Journal Template'!A1941,1)=IFERROR(VLOOKUP(LEFT('Journal Template'!A1941,1),Checks!$CF$2:$CF$5,1,0),0),"Product Code Required",IF('Journal Template'!D1941="","",IF('Journal Template'!D1941=IFERROR(VLOOKUP('Journal Template'!D1941,Checks!$CH:$CH,1,0),0),"Product Code Required","NA"))))),"")</f>
        <v/>
      </c>
    </row>
    <row r="1931" spans="14:89">
      <c r="N1931" t="s">
        <v>9338</v>
      </c>
      <c r="O1931" t="s">
        <v>9339</v>
      </c>
      <c r="P1931" t="s">
        <v>386</v>
      </c>
      <c r="Q1931" s="150" t="str">
        <f>IF(JRF!D1944="","",IF(IFERROR(VLOOKUP(JRF!D1944,Checks!N:P,3,0),0)="A","","Inactive account in Use"))</f>
        <v/>
      </c>
      <c r="R1931" t="str">
        <f>IFERROR(IF('Journal Template'!C2343="","",IF(IFERROR(VLOOKUP('Journal Template'!C2343,Checks!N:P,3,0),0)="A","","Inactive account in Use")),"")</f>
        <v/>
      </c>
      <c r="V1931" s="150" t="str">
        <f>IF(JRF!C1944="","",IF(IFERROR(VLOOKUP(JRF!C1944,Checks!S:U,3,0),0)="A","Entry with System fund Dept",""))</f>
        <v/>
      </c>
      <c r="W1931" t="str">
        <f>IFERROR(IF('Journal Template'!D2343="","",IF(IFERROR(VLOOKUP('Journal Template'!D2343,Checks!S:U,3,0),0)="A","Entry with System fund Dept","")),"")</f>
        <v/>
      </c>
      <c r="X1931" t="s">
        <v>9340</v>
      </c>
      <c r="Y1931" t="s">
        <v>389</v>
      </c>
      <c r="Z1931" t="s">
        <v>9341</v>
      </c>
      <c r="AA1931" t="s">
        <v>9328</v>
      </c>
      <c r="AB1931" t="s">
        <v>125</v>
      </c>
      <c r="AC1931" s="150" t="str">
        <f>IFERROR(IF(JRF!C1944="","",IF(AND(VLOOKUP(JRF!C1944,X:AA,4,0)=JRF!B1944,VLOOKUP(JRF!C1944,X:Y,2,0)="A"),"","Inactive Dept Combo Error")),"Inactive Dept Combo Error")</f>
        <v/>
      </c>
      <c r="AD1931" t="str">
        <f>IFERROR(IF('Journal Template'!D2343="","",IF(AND(VLOOKUP('Journal Template'!D2343,X:AA,4,0)='Journal Template'!A2343,VLOOKUP('Journal Template'!D2343,X:Y,2,0)="A"),"","Inactive Dept Combo Error")),"")</f>
        <v/>
      </c>
      <c r="AK1931" s="150" t="str">
        <f>IF(JRF!B1944="","",IF(JRF!B1944=IFERROR(VLOOKUP(JRF!B1944,Checks!AI:AI,1,0),0),"Entry in Branch/Satellite BU's",""))</f>
        <v/>
      </c>
      <c r="AL1931" t="str">
        <f>IFERROR(IF('Journal Template'!A2343="","",IF('Journal Template'!A2343=IFERROR(VLOOKUP('Journal Template'!A2343,Checks!AI:AI,1,0),0),"Entry in Branch/Satellite BU's","")),"")</f>
        <v/>
      </c>
      <c r="AO1931" s="171"/>
      <c r="AP1931" s="171"/>
      <c r="AQ1931" s="171"/>
      <c r="AR1931" s="171"/>
      <c r="CI1931" t="str">
        <f>IF(JRF!F1944&gt;0,"",IF(JRF!B1944="","",IF(LEFT(JRF!B1944,1)=IFERROR(VLOOKUP(LEFT(JRF!B1944,1),$CF$2:$CF$5,1,0),0),"Product Code Required",IF(JRF!C1944="","",IF(JRF!C1944=IFERROR(VLOOKUP(JRF!C1944,$CH:$CH,1,0),0),"Product Code Required","NA")))))</f>
        <v/>
      </c>
      <c r="CJ1931" t="str">
        <f>IF(JRF!AV1944&gt;0,"",IF(JRF!Q1944="","",IF(LEFT(JRF!Q1944,1)=IFERROR(VLOOKUP(LEFT(JRF!Q1944,1),$CF$2:$CF$5,1,0),0),"Product Code Required",IF(JRF!V1944="","",IF(JRF!V1944=IFERROR(VLOOKUP(JRF!V1944,$CH:$CH,1,0),0),"Product Code Required","NA")))))</f>
        <v/>
      </c>
      <c r="CK1931" t="str">
        <f>IFERROR(IF(LEN('Journal Template'!F1942)&gt;0,"",IF('Journal Template'!A1942="","",IF(LEFT('Journal Template'!A1942,1)=IFERROR(VLOOKUP(LEFT('Journal Template'!A1942,1),Checks!$CF$2:$CF$5,1,0),0),"Product Code Required",IF('Journal Template'!D1942="","",IF('Journal Template'!D1942=IFERROR(VLOOKUP('Journal Template'!D1942,Checks!$CH:$CH,1,0),0),"Product Code Required","NA"))))),"")</f>
        <v/>
      </c>
    </row>
    <row r="1932" spans="14:89">
      <c r="N1932" t="s">
        <v>9342</v>
      </c>
      <c r="O1932" t="s">
        <v>9343</v>
      </c>
      <c r="P1932" t="s">
        <v>386</v>
      </c>
      <c r="Q1932" s="150" t="str">
        <f>IF(JRF!D1945="","",IF(IFERROR(VLOOKUP(JRF!D1945,Checks!N:P,3,0),0)="A","","Inactive account in Use"))</f>
        <v/>
      </c>
      <c r="R1932" t="str">
        <f>IFERROR(IF('Journal Template'!C2344="","",IF(IFERROR(VLOOKUP('Journal Template'!C2344,Checks!N:P,3,0),0)="A","","Inactive account in Use")),"")</f>
        <v/>
      </c>
      <c r="V1932" s="150" t="str">
        <f>IF(JRF!C1945="","",IF(IFERROR(VLOOKUP(JRF!C1945,Checks!S:U,3,0),0)="A","Entry with System fund Dept",""))</f>
        <v/>
      </c>
      <c r="W1932" t="str">
        <f>IFERROR(IF('Journal Template'!D2344="","",IF(IFERROR(VLOOKUP('Journal Template'!D2344,Checks!S:U,3,0),0)="A","Entry with System fund Dept","")),"")</f>
        <v/>
      </c>
      <c r="X1932" t="s">
        <v>9344</v>
      </c>
      <c r="Y1932" t="s">
        <v>386</v>
      </c>
      <c r="Z1932" t="s">
        <v>9345</v>
      </c>
      <c r="AA1932" t="s">
        <v>9328</v>
      </c>
      <c r="AB1932" t="s">
        <v>125</v>
      </c>
      <c r="AC1932" s="150" t="str">
        <f>IFERROR(IF(JRF!C1945="","",IF(AND(VLOOKUP(JRF!C1945,X:AA,4,0)=JRF!B1945,VLOOKUP(JRF!C1945,X:Y,2,0)="A"),"","Inactive Dept Combo Error")),"Inactive Dept Combo Error")</f>
        <v/>
      </c>
      <c r="AD1932" t="str">
        <f>IFERROR(IF('Journal Template'!D2344="","",IF(AND(VLOOKUP('Journal Template'!D2344,X:AA,4,0)='Journal Template'!A2344,VLOOKUP('Journal Template'!D2344,X:Y,2,0)="A"),"","Inactive Dept Combo Error")),"")</f>
        <v/>
      </c>
      <c r="AK1932" s="150" t="str">
        <f>IF(JRF!B1945="","",IF(JRF!B1945=IFERROR(VLOOKUP(JRF!B1945,Checks!AI:AI,1,0),0),"Entry in Branch/Satellite BU's",""))</f>
        <v/>
      </c>
      <c r="AL1932" t="str">
        <f>IFERROR(IF('Journal Template'!A2344="","",IF('Journal Template'!A2344=IFERROR(VLOOKUP('Journal Template'!A2344,Checks!AI:AI,1,0),0),"Entry in Branch/Satellite BU's","")),"")</f>
        <v/>
      </c>
      <c r="AO1932" s="171"/>
      <c r="AP1932" s="171"/>
      <c r="AQ1932" s="171"/>
      <c r="AR1932" s="171"/>
      <c r="CI1932" t="str">
        <f>IF(JRF!F1945&gt;0,"",IF(JRF!B1945="","",IF(LEFT(JRF!B1945,1)=IFERROR(VLOOKUP(LEFT(JRF!B1945,1),$CF$2:$CF$5,1,0),0),"Product Code Required",IF(JRF!C1945="","",IF(JRF!C1945=IFERROR(VLOOKUP(JRF!C1945,$CH:$CH,1,0),0),"Product Code Required","NA")))))</f>
        <v/>
      </c>
      <c r="CJ1932" t="str">
        <f>IF(JRF!AV1945&gt;0,"",IF(JRF!Q1945="","",IF(LEFT(JRF!Q1945,1)=IFERROR(VLOOKUP(LEFT(JRF!Q1945,1),$CF$2:$CF$5,1,0),0),"Product Code Required",IF(JRF!V1945="","",IF(JRF!V1945=IFERROR(VLOOKUP(JRF!V1945,$CH:$CH,1,0),0),"Product Code Required","NA")))))</f>
        <v/>
      </c>
      <c r="CK1932" t="str">
        <f>IFERROR(IF(LEN('Journal Template'!F1943)&gt;0,"",IF('Journal Template'!A1943="","",IF(LEFT('Journal Template'!A1943,1)=IFERROR(VLOOKUP(LEFT('Journal Template'!A1943,1),Checks!$CF$2:$CF$5,1,0),0),"Product Code Required",IF('Journal Template'!D1943="","",IF('Journal Template'!D1943=IFERROR(VLOOKUP('Journal Template'!D1943,Checks!$CH:$CH,1,0),0),"Product Code Required","NA"))))),"")</f>
        <v/>
      </c>
    </row>
    <row r="1933" spans="14:89">
      <c r="N1933" t="s">
        <v>9346</v>
      </c>
      <c r="O1933" t="s">
        <v>9347</v>
      </c>
      <c r="P1933" t="s">
        <v>386</v>
      </c>
      <c r="Q1933" s="150" t="str">
        <f>IF(JRF!D1946="","",IF(IFERROR(VLOOKUP(JRF!D1946,Checks!N:P,3,0),0)="A","","Inactive account in Use"))</f>
        <v/>
      </c>
      <c r="R1933" t="str">
        <f>IFERROR(IF('Journal Template'!C2345="","",IF(IFERROR(VLOOKUP('Journal Template'!C2345,Checks!N:P,3,0),0)="A","","Inactive account in Use")),"")</f>
        <v/>
      </c>
      <c r="V1933" s="150" t="str">
        <f>IF(JRF!C1946="","",IF(IFERROR(VLOOKUP(JRF!C1946,Checks!S:U,3,0),0)="A","Entry with System fund Dept",""))</f>
        <v/>
      </c>
      <c r="W1933" t="str">
        <f>IFERROR(IF('Journal Template'!D2345="","",IF(IFERROR(VLOOKUP('Journal Template'!D2345,Checks!S:U,3,0),0)="A","Entry with System fund Dept","")),"")</f>
        <v/>
      </c>
      <c r="X1933" t="s">
        <v>9348</v>
      </c>
      <c r="Y1933" t="s">
        <v>386</v>
      </c>
      <c r="Z1933" t="s">
        <v>9349</v>
      </c>
      <c r="AA1933" t="s">
        <v>9328</v>
      </c>
      <c r="AB1933" t="s">
        <v>125</v>
      </c>
      <c r="AC1933" s="150" t="str">
        <f>IFERROR(IF(JRF!C1946="","",IF(AND(VLOOKUP(JRF!C1946,X:AA,4,0)=JRF!B1946,VLOOKUP(JRF!C1946,X:Y,2,0)="A"),"","Inactive Dept Combo Error")),"Inactive Dept Combo Error")</f>
        <v/>
      </c>
      <c r="AD1933" t="str">
        <f>IFERROR(IF('Journal Template'!D2345="","",IF(AND(VLOOKUP('Journal Template'!D2345,X:AA,4,0)='Journal Template'!A2345,VLOOKUP('Journal Template'!D2345,X:Y,2,0)="A"),"","Inactive Dept Combo Error")),"")</f>
        <v/>
      </c>
      <c r="AK1933" s="150" t="str">
        <f>IF(JRF!B1946="","",IF(JRF!B1946=IFERROR(VLOOKUP(JRF!B1946,Checks!AI:AI,1,0),0),"Entry in Branch/Satellite BU's",""))</f>
        <v/>
      </c>
      <c r="AL1933" t="str">
        <f>IFERROR(IF('Journal Template'!A2345="","",IF('Journal Template'!A2345=IFERROR(VLOOKUP('Journal Template'!A2345,Checks!AI:AI,1,0),0),"Entry in Branch/Satellite BU's","")),"")</f>
        <v/>
      </c>
      <c r="AO1933" s="171"/>
      <c r="AP1933" s="171"/>
      <c r="AQ1933" s="171"/>
      <c r="AR1933" s="171"/>
      <c r="CI1933" t="str">
        <f>IF(JRF!F1946&gt;0,"",IF(JRF!B1946="","",IF(LEFT(JRF!B1946,1)=IFERROR(VLOOKUP(LEFT(JRF!B1946,1),$CF$2:$CF$5,1,0),0),"Product Code Required",IF(JRF!C1946="","",IF(JRF!C1946=IFERROR(VLOOKUP(JRF!C1946,$CH:$CH,1,0),0),"Product Code Required","NA")))))</f>
        <v/>
      </c>
      <c r="CJ1933" t="str">
        <f>IF(JRF!AV1946&gt;0,"",IF(JRF!Q1946="","",IF(LEFT(JRF!Q1946,1)=IFERROR(VLOOKUP(LEFT(JRF!Q1946,1),$CF$2:$CF$5,1,0),0),"Product Code Required",IF(JRF!V1946="","",IF(JRF!V1946=IFERROR(VLOOKUP(JRF!V1946,$CH:$CH,1,0),0),"Product Code Required","NA")))))</f>
        <v/>
      </c>
      <c r="CK1933" t="str">
        <f>IFERROR(IF(LEN('Journal Template'!F1944)&gt;0,"",IF('Journal Template'!A1944="","",IF(LEFT('Journal Template'!A1944,1)=IFERROR(VLOOKUP(LEFT('Journal Template'!A1944,1),Checks!$CF$2:$CF$5,1,0),0),"Product Code Required",IF('Journal Template'!D1944="","",IF('Journal Template'!D1944=IFERROR(VLOOKUP('Journal Template'!D1944,Checks!$CH:$CH,1,0),0),"Product Code Required","NA"))))),"")</f>
        <v/>
      </c>
    </row>
    <row r="1934" spans="14:89">
      <c r="N1934" t="s">
        <v>9350</v>
      </c>
      <c r="O1934" t="s">
        <v>9351</v>
      </c>
      <c r="P1934" t="s">
        <v>386</v>
      </c>
      <c r="Q1934" s="150" t="str">
        <f>IF(JRF!D1947="","",IF(IFERROR(VLOOKUP(JRF!D1947,Checks!N:P,3,0),0)="A","","Inactive account in Use"))</f>
        <v/>
      </c>
      <c r="R1934" t="str">
        <f>IFERROR(IF('Journal Template'!C2346="","",IF(IFERROR(VLOOKUP('Journal Template'!C2346,Checks!N:P,3,0),0)="A","","Inactive account in Use")),"")</f>
        <v/>
      </c>
      <c r="V1934" s="150" t="str">
        <f>IF(JRF!C1947="","",IF(IFERROR(VLOOKUP(JRF!C1947,Checks!S:U,3,0),0)="A","Entry with System fund Dept",""))</f>
        <v/>
      </c>
      <c r="W1934" t="str">
        <f>IFERROR(IF('Journal Template'!D2346="","",IF(IFERROR(VLOOKUP('Journal Template'!D2346,Checks!S:U,3,0),0)="A","Entry with System fund Dept","")),"")</f>
        <v/>
      </c>
      <c r="X1934" t="s">
        <v>9352</v>
      </c>
      <c r="Y1934" t="s">
        <v>386</v>
      </c>
      <c r="Z1934" t="s">
        <v>9353</v>
      </c>
      <c r="AA1934" t="s">
        <v>9328</v>
      </c>
      <c r="AB1934" t="s">
        <v>125</v>
      </c>
      <c r="AC1934" s="150" t="str">
        <f>IFERROR(IF(JRF!C1947="","",IF(AND(VLOOKUP(JRF!C1947,X:AA,4,0)=JRF!B1947,VLOOKUP(JRF!C1947,X:Y,2,0)="A"),"","Inactive Dept Combo Error")),"Inactive Dept Combo Error")</f>
        <v/>
      </c>
      <c r="AD1934" t="str">
        <f>IFERROR(IF('Journal Template'!D2346="","",IF(AND(VLOOKUP('Journal Template'!D2346,X:AA,4,0)='Journal Template'!A2346,VLOOKUP('Journal Template'!D2346,X:Y,2,0)="A"),"","Inactive Dept Combo Error")),"")</f>
        <v/>
      </c>
      <c r="AK1934" s="150" t="str">
        <f>IF(JRF!B1947="","",IF(JRF!B1947=IFERROR(VLOOKUP(JRF!B1947,Checks!AI:AI,1,0),0),"Entry in Branch/Satellite BU's",""))</f>
        <v/>
      </c>
      <c r="AL1934" t="str">
        <f>IFERROR(IF('Journal Template'!A2346="","",IF('Journal Template'!A2346=IFERROR(VLOOKUP('Journal Template'!A2346,Checks!AI:AI,1,0),0),"Entry in Branch/Satellite BU's","")),"")</f>
        <v/>
      </c>
      <c r="AO1934" s="171"/>
      <c r="AP1934" s="171"/>
      <c r="AQ1934" s="171"/>
      <c r="AR1934" s="171"/>
      <c r="CI1934" t="str">
        <f>IF(JRF!F1947&gt;0,"",IF(JRF!B1947="","",IF(LEFT(JRF!B1947,1)=IFERROR(VLOOKUP(LEFT(JRF!B1947,1),$CF$2:$CF$5,1,0),0),"Product Code Required",IF(JRF!C1947="","",IF(JRF!C1947=IFERROR(VLOOKUP(JRF!C1947,$CH:$CH,1,0),0),"Product Code Required","NA")))))</f>
        <v/>
      </c>
      <c r="CJ1934" t="str">
        <f>IF(JRF!AV1947&gt;0,"",IF(JRF!Q1947="","",IF(LEFT(JRF!Q1947,1)=IFERROR(VLOOKUP(LEFT(JRF!Q1947,1),$CF$2:$CF$5,1,0),0),"Product Code Required",IF(JRF!V1947="","",IF(JRF!V1947=IFERROR(VLOOKUP(JRF!V1947,$CH:$CH,1,0),0),"Product Code Required","NA")))))</f>
        <v/>
      </c>
      <c r="CK1934" t="str">
        <f>IFERROR(IF(LEN('Journal Template'!F1945)&gt;0,"",IF('Journal Template'!A1945="","",IF(LEFT('Journal Template'!A1945,1)=IFERROR(VLOOKUP(LEFT('Journal Template'!A1945,1),Checks!$CF$2:$CF$5,1,0),0),"Product Code Required",IF('Journal Template'!D1945="","",IF('Journal Template'!D1945=IFERROR(VLOOKUP('Journal Template'!D1945,Checks!$CH:$CH,1,0),0),"Product Code Required","NA"))))),"")</f>
        <v/>
      </c>
    </row>
    <row r="1935" spans="14:89">
      <c r="N1935" t="s">
        <v>9354</v>
      </c>
      <c r="O1935" t="s">
        <v>9355</v>
      </c>
      <c r="P1935" t="s">
        <v>386</v>
      </c>
      <c r="Q1935" s="150" t="str">
        <f>IF(JRF!D1948="","",IF(IFERROR(VLOOKUP(JRF!D1948,Checks!N:P,3,0),0)="A","","Inactive account in Use"))</f>
        <v/>
      </c>
      <c r="R1935" t="str">
        <f>IFERROR(IF('Journal Template'!C2347="","",IF(IFERROR(VLOOKUP('Journal Template'!C2347,Checks!N:P,3,0),0)="A","","Inactive account in Use")),"")</f>
        <v/>
      </c>
      <c r="V1935" s="150" t="str">
        <f>IF(JRF!C1948="","",IF(IFERROR(VLOOKUP(JRF!C1948,Checks!S:U,3,0),0)="A","Entry with System fund Dept",""))</f>
        <v/>
      </c>
      <c r="W1935" t="str">
        <f>IFERROR(IF('Journal Template'!D2347="","",IF(IFERROR(VLOOKUP('Journal Template'!D2347,Checks!S:U,3,0),0)="A","Entry with System fund Dept","")),"")</f>
        <v/>
      </c>
      <c r="X1935" t="s">
        <v>9356</v>
      </c>
      <c r="Y1935" t="s">
        <v>389</v>
      </c>
      <c r="Z1935" t="s">
        <v>9357</v>
      </c>
      <c r="AA1935" t="s">
        <v>9328</v>
      </c>
      <c r="AB1935" t="s">
        <v>125</v>
      </c>
      <c r="AC1935" s="150" t="str">
        <f>IFERROR(IF(JRF!C1948="","",IF(AND(VLOOKUP(JRF!C1948,X:AA,4,0)=JRF!B1948,VLOOKUP(JRF!C1948,X:Y,2,0)="A"),"","Inactive Dept Combo Error")),"Inactive Dept Combo Error")</f>
        <v/>
      </c>
      <c r="AD1935" t="str">
        <f>IFERROR(IF('Journal Template'!D2347="","",IF(AND(VLOOKUP('Journal Template'!D2347,X:AA,4,0)='Journal Template'!A2347,VLOOKUP('Journal Template'!D2347,X:Y,2,0)="A"),"","Inactive Dept Combo Error")),"")</f>
        <v/>
      </c>
      <c r="AK1935" s="150" t="str">
        <f>IF(JRF!B1948="","",IF(JRF!B1948=IFERROR(VLOOKUP(JRF!B1948,Checks!AI:AI,1,0),0),"Entry in Branch/Satellite BU's",""))</f>
        <v/>
      </c>
      <c r="AL1935" t="str">
        <f>IFERROR(IF('Journal Template'!A2347="","",IF('Journal Template'!A2347=IFERROR(VLOOKUP('Journal Template'!A2347,Checks!AI:AI,1,0),0),"Entry in Branch/Satellite BU's","")),"")</f>
        <v/>
      </c>
      <c r="AO1935" s="171"/>
      <c r="AP1935" s="171"/>
      <c r="AQ1935" s="171"/>
      <c r="AR1935" s="171"/>
      <c r="CI1935" t="str">
        <f>IF(JRF!F1948&gt;0,"",IF(JRF!B1948="","",IF(LEFT(JRF!B1948,1)=IFERROR(VLOOKUP(LEFT(JRF!B1948,1),$CF$2:$CF$5,1,0),0),"Product Code Required",IF(JRF!C1948="","",IF(JRF!C1948=IFERROR(VLOOKUP(JRF!C1948,$CH:$CH,1,0),0),"Product Code Required","NA")))))</f>
        <v/>
      </c>
      <c r="CJ1935" t="str">
        <f>IF(JRF!AV1948&gt;0,"",IF(JRF!Q1948="","",IF(LEFT(JRF!Q1948,1)=IFERROR(VLOOKUP(LEFT(JRF!Q1948,1),$CF$2:$CF$5,1,0),0),"Product Code Required",IF(JRF!V1948="","",IF(JRF!V1948=IFERROR(VLOOKUP(JRF!V1948,$CH:$CH,1,0),0),"Product Code Required","NA")))))</f>
        <v/>
      </c>
      <c r="CK1935" t="str">
        <f>IFERROR(IF(LEN('Journal Template'!F1946)&gt;0,"",IF('Journal Template'!A1946="","",IF(LEFT('Journal Template'!A1946,1)=IFERROR(VLOOKUP(LEFT('Journal Template'!A1946,1),Checks!$CF$2:$CF$5,1,0),0),"Product Code Required",IF('Journal Template'!D1946="","",IF('Journal Template'!D1946=IFERROR(VLOOKUP('Journal Template'!D1946,Checks!$CH:$CH,1,0),0),"Product Code Required","NA"))))),"")</f>
        <v/>
      </c>
    </row>
    <row r="1936" spans="14:89">
      <c r="N1936" t="s">
        <v>9358</v>
      </c>
      <c r="O1936" t="s">
        <v>9359</v>
      </c>
      <c r="P1936" t="s">
        <v>386</v>
      </c>
      <c r="Q1936" s="150" t="str">
        <f>IF(JRF!D1949="","",IF(IFERROR(VLOOKUP(JRF!D1949,Checks!N:P,3,0),0)="A","","Inactive account in Use"))</f>
        <v/>
      </c>
      <c r="R1936" t="str">
        <f>IFERROR(IF('Journal Template'!C2348="","",IF(IFERROR(VLOOKUP('Journal Template'!C2348,Checks!N:P,3,0),0)="A","","Inactive account in Use")),"")</f>
        <v/>
      </c>
      <c r="V1936" s="150" t="str">
        <f>IF(JRF!C1949="","",IF(IFERROR(VLOOKUP(JRF!C1949,Checks!S:U,3,0),0)="A","Entry with System fund Dept",""))</f>
        <v/>
      </c>
      <c r="W1936" t="str">
        <f>IFERROR(IF('Journal Template'!D2348="","",IF(IFERROR(VLOOKUP('Journal Template'!D2348,Checks!S:U,3,0),0)="A","Entry with System fund Dept","")),"")</f>
        <v/>
      </c>
      <c r="X1936" t="s">
        <v>9360</v>
      </c>
      <c r="Y1936" t="s">
        <v>386</v>
      </c>
      <c r="Z1936" t="s">
        <v>9361</v>
      </c>
      <c r="AA1936" t="s">
        <v>9328</v>
      </c>
      <c r="AB1936" t="s">
        <v>125</v>
      </c>
      <c r="AC1936" s="150" t="str">
        <f>IFERROR(IF(JRF!C1949="","",IF(AND(VLOOKUP(JRF!C1949,X:AA,4,0)=JRF!B1949,VLOOKUP(JRF!C1949,X:Y,2,0)="A"),"","Inactive Dept Combo Error")),"Inactive Dept Combo Error")</f>
        <v/>
      </c>
      <c r="AD1936" t="str">
        <f>IFERROR(IF('Journal Template'!D2348="","",IF(AND(VLOOKUP('Journal Template'!D2348,X:AA,4,0)='Journal Template'!A2348,VLOOKUP('Journal Template'!D2348,X:Y,2,0)="A"),"","Inactive Dept Combo Error")),"")</f>
        <v/>
      </c>
      <c r="AK1936" s="150" t="str">
        <f>IF(JRF!B1949="","",IF(JRF!B1949=IFERROR(VLOOKUP(JRF!B1949,Checks!AI:AI,1,0),0),"Entry in Branch/Satellite BU's",""))</f>
        <v/>
      </c>
      <c r="AL1936" t="str">
        <f>IFERROR(IF('Journal Template'!A2348="","",IF('Journal Template'!A2348=IFERROR(VLOOKUP('Journal Template'!A2348,Checks!AI:AI,1,0),0),"Entry in Branch/Satellite BU's","")),"")</f>
        <v/>
      </c>
      <c r="AO1936" s="171"/>
      <c r="AP1936" s="171"/>
      <c r="AQ1936" s="171"/>
      <c r="AR1936" s="171"/>
      <c r="CI1936" t="str">
        <f>IF(JRF!F1949&gt;0,"",IF(JRF!B1949="","",IF(LEFT(JRF!B1949,1)=IFERROR(VLOOKUP(LEFT(JRF!B1949,1),$CF$2:$CF$5,1,0),0),"Product Code Required",IF(JRF!C1949="","",IF(JRF!C1949=IFERROR(VLOOKUP(JRF!C1949,$CH:$CH,1,0),0),"Product Code Required","NA")))))</f>
        <v/>
      </c>
      <c r="CJ1936" t="str">
        <f>IF(JRF!AV1949&gt;0,"",IF(JRF!Q1949="","",IF(LEFT(JRF!Q1949,1)=IFERROR(VLOOKUP(LEFT(JRF!Q1949,1),$CF$2:$CF$5,1,0),0),"Product Code Required",IF(JRF!V1949="","",IF(JRF!V1949=IFERROR(VLOOKUP(JRF!V1949,$CH:$CH,1,0),0),"Product Code Required","NA")))))</f>
        <v/>
      </c>
      <c r="CK1936" t="str">
        <f>IFERROR(IF(LEN('Journal Template'!F1947)&gt;0,"",IF('Journal Template'!A1947="","",IF(LEFT('Journal Template'!A1947,1)=IFERROR(VLOOKUP(LEFT('Journal Template'!A1947,1),Checks!$CF$2:$CF$5,1,0),0),"Product Code Required",IF('Journal Template'!D1947="","",IF('Journal Template'!D1947=IFERROR(VLOOKUP('Journal Template'!D1947,Checks!$CH:$CH,1,0),0),"Product Code Required","NA"))))),"")</f>
        <v/>
      </c>
    </row>
    <row r="1937" spans="14:89">
      <c r="N1937" t="s">
        <v>9362</v>
      </c>
      <c r="O1937" t="s">
        <v>9363</v>
      </c>
      <c r="P1937" t="s">
        <v>386</v>
      </c>
      <c r="Q1937" s="150" t="str">
        <f>IF(JRF!D1950="","",IF(IFERROR(VLOOKUP(JRF!D1950,Checks!N:P,3,0),0)="A","","Inactive account in Use"))</f>
        <v/>
      </c>
      <c r="R1937" t="str">
        <f>IFERROR(IF('Journal Template'!C2349="","",IF(IFERROR(VLOOKUP('Journal Template'!C2349,Checks!N:P,3,0),0)="A","","Inactive account in Use")),"")</f>
        <v/>
      </c>
      <c r="V1937" s="150" t="str">
        <f>IF(JRF!C1950="","",IF(IFERROR(VLOOKUP(JRF!C1950,Checks!S:U,3,0),0)="A","Entry with System fund Dept",""))</f>
        <v/>
      </c>
      <c r="W1937" t="str">
        <f>IFERROR(IF('Journal Template'!D2349="","",IF(IFERROR(VLOOKUP('Journal Template'!D2349,Checks!S:U,3,0),0)="A","Entry with System fund Dept","")),"")</f>
        <v/>
      </c>
      <c r="X1937" t="s">
        <v>9364</v>
      </c>
      <c r="Y1937" t="s">
        <v>386</v>
      </c>
      <c r="Z1937" t="s">
        <v>9365</v>
      </c>
      <c r="AA1937" t="s">
        <v>9328</v>
      </c>
      <c r="AB1937" t="s">
        <v>125</v>
      </c>
      <c r="AC1937" s="150" t="str">
        <f>IFERROR(IF(JRF!C1950="","",IF(AND(VLOOKUP(JRF!C1950,X:AA,4,0)=JRF!B1950,VLOOKUP(JRF!C1950,X:Y,2,0)="A"),"","Inactive Dept Combo Error")),"Inactive Dept Combo Error")</f>
        <v/>
      </c>
      <c r="AD1937" t="str">
        <f>IFERROR(IF('Journal Template'!D2349="","",IF(AND(VLOOKUP('Journal Template'!D2349,X:AA,4,0)='Journal Template'!A2349,VLOOKUP('Journal Template'!D2349,X:Y,2,0)="A"),"","Inactive Dept Combo Error")),"")</f>
        <v/>
      </c>
      <c r="AK1937" s="150" t="str">
        <f>IF(JRF!B1950="","",IF(JRF!B1950=IFERROR(VLOOKUP(JRF!B1950,Checks!AI:AI,1,0),0),"Entry in Branch/Satellite BU's",""))</f>
        <v/>
      </c>
      <c r="AL1937" t="str">
        <f>IFERROR(IF('Journal Template'!A2349="","",IF('Journal Template'!A2349=IFERROR(VLOOKUP('Journal Template'!A2349,Checks!AI:AI,1,0),0),"Entry in Branch/Satellite BU's","")),"")</f>
        <v/>
      </c>
      <c r="AO1937" s="171"/>
      <c r="AP1937" s="171"/>
      <c r="AQ1937" s="171"/>
      <c r="AR1937" s="171"/>
      <c r="CI1937" t="str">
        <f>IF(JRF!F1950&gt;0,"",IF(JRF!B1950="","",IF(LEFT(JRF!B1950,1)=IFERROR(VLOOKUP(LEFT(JRF!B1950,1),$CF$2:$CF$5,1,0),0),"Product Code Required",IF(JRF!C1950="","",IF(JRF!C1950=IFERROR(VLOOKUP(JRF!C1950,$CH:$CH,1,0),0),"Product Code Required","NA")))))</f>
        <v/>
      </c>
      <c r="CJ1937" t="str">
        <f>IF(JRF!AV1950&gt;0,"",IF(JRF!Q1950="","",IF(LEFT(JRF!Q1950,1)=IFERROR(VLOOKUP(LEFT(JRF!Q1950,1),$CF$2:$CF$5,1,0),0),"Product Code Required",IF(JRF!V1950="","",IF(JRF!V1950=IFERROR(VLOOKUP(JRF!V1950,$CH:$CH,1,0),0),"Product Code Required","NA")))))</f>
        <v/>
      </c>
      <c r="CK1937" t="str">
        <f>IFERROR(IF(LEN('Journal Template'!F1948)&gt;0,"",IF('Journal Template'!A1948="","",IF(LEFT('Journal Template'!A1948,1)=IFERROR(VLOOKUP(LEFT('Journal Template'!A1948,1),Checks!$CF$2:$CF$5,1,0),0),"Product Code Required",IF('Journal Template'!D1948="","",IF('Journal Template'!D1948=IFERROR(VLOOKUP('Journal Template'!D1948,Checks!$CH:$CH,1,0),0),"Product Code Required","NA"))))),"")</f>
        <v/>
      </c>
    </row>
    <row r="1938" spans="14:89">
      <c r="N1938" t="s">
        <v>9366</v>
      </c>
      <c r="O1938" t="s">
        <v>9367</v>
      </c>
      <c r="P1938" t="s">
        <v>386</v>
      </c>
      <c r="Q1938" s="150" t="str">
        <f>IF(JRF!D1951="","",IF(IFERROR(VLOOKUP(JRF!D1951,Checks!N:P,3,0),0)="A","","Inactive account in Use"))</f>
        <v/>
      </c>
      <c r="R1938" t="str">
        <f>IFERROR(IF('Journal Template'!C2350="","",IF(IFERROR(VLOOKUP('Journal Template'!C2350,Checks!N:P,3,0),0)="A","","Inactive account in Use")),"")</f>
        <v/>
      </c>
      <c r="V1938" s="150" t="str">
        <f>IF(JRF!C1951="","",IF(IFERROR(VLOOKUP(JRF!C1951,Checks!S:U,3,0),0)="A","Entry with System fund Dept",""))</f>
        <v/>
      </c>
      <c r="W1938" t="str">
        <f>IFERROR(IF('Journal Template'!D2350="","",IF(IFERROR(VLOOKUP('Journal Template'!D2350,Checks!S:U,3,0),0)="A","Entry with System fund Dept","")),"")</f>
        <v/>
      </c>
      <c r="X1938" t="s">
        <v>9368</v>
      </c>
      <c r="Y1938" t="s">
        <v>386</v>
      </c>
      <c r="Z1938" t="s">
        <v>9369</v>
      </c>
      <c r="AA1938" t="s">
        <v>9328</v>
      </c>
      <c r="AB1938" t="s">
        <v>125</v>
      </c>
      <c r="AC1938" s="150" t="str">
        <f>IFERROR(IF(JRF!C1951="","",IF(AND(VLOOKUP(JRF!C1951,X:AA,4,0)=JRF!B1951,VLOOKUP(JRF!C1951,X:Y,2,0)="A"),"","Inactive Dept Combo Error")),"Inactive Dept Combo Error")</f>
        <v/>
      </c>
      <c r="AD1938" t="str">
        <f>IFERROR(IF('Journal Template'!D2350="","",IF(AND(VLOOKUP('Journal Template'!D2350,X:AA,4,0)='Journal Template'!A2350,VLOOKUP('Journal Template'!D2350,X:Y,2,0)="A"),"","Inactive Dept Combo Error")),"")</f>
        <v/>
      </c>
      <c r="AK1938" s="150" t="str">
        <f>IF(JRF!B1951="","",IF(JRF!B1951=IFERROR(VLOOKUP(JRF!B1951,Checks!AI:AI,1,0),0),"Entry in Branch/Satellite BU's",""))</f>
        <v/>
      </c>
      <c r="AL1938" t="str">
        <f>IFERROR(IF('Journal Template'!A2350="","",IF('Journal Template'!A2350=IFERROR(VLOOKUP('Journal Template'!A2350,Checks!AI:AI,1,0),0),"Entry in Branch/Satellite BU's","")),"")</f>
        <v/>
      </c>
      <c r="AO1938" s="171"/>
      <c r="AP1938" s="171"/>
      <c r="AQ1938" s="171"/>
      <c r="AR1938" s="171"/>
      <c r="CI1938" t="str">
        <f>IF(JRF!F1951&gt;0,"",IF(JRF!B1951="","",IF(LEFT(JRF!B1951,1)=IFERROR(VLOOKUP(LEFT(JRF!B1951,1),$CF$2:$CF$5,1,0),0),"Product Code Required",IF(JRF!C1951="","",IF(JRF!C1951=IFERROR(VLOOKUP(JRF!C1951,$CH:$CH,1,0),0),"Product Code Required","NA")))))</f>
        <v/>
      </c>
      <c r="CJ1938" t="str">
        <f>IF(JRF!AV1951&gt;0,"",IF(JRF!Q1951="","",IF(LEFT(JRF!Q1951,1)=IFERROR(VLOOKUP(LEFT(JRF!Q1951,1),$CF$2:$CF$5,1,0),0),"Product Code Required",IF(JRF!V1951="","",IF(JRF!V1951=IFERROR(VLOOKUP(JRF!V1951,$CH:$CH,1,0),0),"Product Code Required","NA")))))</f>
        <v/>
      </c>
      <c r="CK1938" t="str">
        <f>IFERROR(IF(LEN('Journal Template'!F1949)&gt;0,"",IF('Journal Template'!A1949="","",IF(LEFT('Journal Template'!A1949,1)=IFERROR(VLOOKUP(LEFT('Journal Template'!A1949,1),Checks!$CF$2:$CF$5,1,0),0),"Product Code Required",IF('Journal Template'!D1949="","",IF('Journal Template'!D1949=IFERROR(VLOOKUP('Journal Template'!D1949,Checks!$CH:$CH,1,0),0),"Product Code Required","NA"))))),"")</f>
        <v/>
      </c>
    </row>
    <row r="1939" spans="14:89">
      <c r="N1939" t="s">
        <v>9370</v>
      </c>
      <c r="O1939" t="s">
        <v>9371</v>
      </c>
      <c r="P1939" t="s">
        <v>386</v>
      </c>
      <c r="Q1939" s="150" t="str">
        <f>IF(JRF!D1952="","",IF(IFERROR(VLOOKUP(JRF!D1952,Checks!N:P,3,0),0)="A","","Inactive account in Use"))</f>
        <v/>
      </c>
      <c r="R1939" t="str">
        <f>IFERROR(IF('Journal Template'!C2351="","",IF(IFERROR(VLOOKUP('Journal Template'!C2351,Checks!N:P,3,0),0)="A","","Inactive account in Use")),"")</f>
        <v/>
      </c>
      <c r="V1939" s="150" t="str">
        <f>IF(JRF!C1952="","",IF(IFERROR(VLOOKUP(JRF!C1952,Checks!S:U,3,0),0)="A","Entry with System fund Dept",""))</f>
        <v/>
      </c>
      <c r="W1939" t="str">
        <f>IFERROR(IF('Journal Template'!D2351="","",IF(IFERROR(VLOOKUP('Journal Template'!D2351,Checks!S:U,3,0),0)="A","Entry with System fund Dept","")),"")</f>
        <v/>
      </c>
      <c r="X1939" t="s">
        <v>9372</v>
      </c>
      <c r="Y1939" t="s">
        <v>389</v>
      </c>
      <c r="Z1939" t="s">
        <v>9373</v>
      </c>
      <c r="AA1939" t="s">
        <v>9328</v>
      </c>
      <c r="AB1939" t="s">
        <v>125</v>
      </c>
      <c r="AC1939" s="150" t="str">
        <f>IFERROR(IF(JRF!C1952="","",IF(AND(VLOOKUP(JRF!C1952,X:AA,4,0)=JRF!B1952,VLOOKUP(JRF!C1952,X:Y,2,0)="A"),"","Inactive Dept Combo Error")),"Inactive Dept Combo Error")</f>
        <v/>
      </c>
      <c r="AD1939" t="str">
        <f>IFERROR(IF('Journal Template'!D2351="","",IF(AND(VLOOKUP('Journal Template'!D2351,X:AA,4,0)='Journal Template'!A2351,VLOOKUP('Journal Template'!D2351,X:Y,2,0)="A"),"","Inactive Dept Combo Error")),"")</f>
        <v/>
      </c>
      <c r="AK1939" s="150" t="str">
        <f>IF(JRF!B1952="","",IF(JRF!B1952=IFERROR(VLOOKUP(JRF!B1952,Checks!AI:AI,1,0),0),"Entry in Branch/Satellite BU's",""))</f>
        <v/>
      </c>
      <c r="AL1939" t="str">
        <f>IFERROR(IF('Journal Template'!A2351="","",IF('Journal Template'!A2351=IFERROR(VLOOKUP('Journal Template'!A2351,Checks!AI:AI,1,0),0),"Entry in Branch/Satellite BU's","")),"")</f>
        <v/>
      </c>
      <c r="AO1939" s="171"/>
      <c r="AP1939" s="171"/>
      <c r="AQ1939" s="171"/>
      <c r="AR1939" s="171"/>
      <c r="CI1939" t="str">
        <f>IF(JRF!F1952&gt;0,"",IF(JRF!B1952="","",IF(LEFT(JRF!B1952,1)=IFERROR(VLOOKUP(LEFT(JRF!B1952,1),$CF$2:$CF$5,1,0),0),"Product Code Required",IF(JRF!C1952="","",IF(JRF!C1952=IFERROR(VLOOKUP(JRF!C1952,$CH:$CH,1,0),0),"Product Code Required","NA")))))</f>
        <v/>
      </c>
      <c r="CJ1939" t="str">
        <f>IF(JRF!AV1952&gt;0,"",IF(JRF!Q1952="","",IF(LEFT(JRF!Q1952,1)=IFERROR(VLOOKUP(LEFT(JRF!Q1952,1),$CF$2:$CF$5,1,0),0),"Product Code Required",IF(JRF!V1952="","",IF(JRF!V1952=IFERROR(VLOOKUP(JRF!V1952,$CH:$CH,1,0),0),"Product Code Required","NA")))))</f>
        <v/>
      </c>
      <c r="CK1939" t="str">
        <f>IFERROR(IF(LEN('Journal Template'!F1950)&gt;0,"",IF('Journal Template'!A1950="","",IF(LEFT('Journal Template'!A1950,1)=IFERROR(VLOOKUP(LEFT('Journal Template'!A1950,1),Checks!$CF$2:$CF$5,1,0),0),"Product Code Required",IF('Journal Template'!D1950="","",IF('Journal Template'!D1950=IFERROR(VLOOKUP('Journal Template'!D1950,Checks!$CH:$CH,1,0),0),"Product Code Required","NA"))))),"")</f>
        <v/>
      </c>
    </row>
    <row r="1940" spans="14:89">
      <c r="N1940" t="s">
        <v>9374</v>
      </c>
      <c r="O1940" t="s">
        <v>9375</v>
      </c>
      <c r="P1940" t="s">
        <v>386</v>
      </c>
      <c r="Q1940" s="150" t="str">
        <f>IF(JRF!D1953="","",IF(IFERROR(VLOOKUP(JRF!D1953,Checks!N:P,3,0),0)="A","","Inactive account in Use"))</f>
        <v/>
      </c>
      <c r="R1940" t="str">
        <f>IFERROR(IF('Journal Template'!C2352="","",IF(IFERROR(VLOOKUP('Journal Template'!C2352,Checks!N:P,3,0),0)="A","","Inactive account in Use")),"")</f>
        <v/>
      </c>
      <c r="V1940" s="150" t="str">
        <f>IF(JRF!C1953="","",IF(IFERROR(VLOOKUP(JRF!C1953,Checks!S:U,3,0),0)="A","Entry with System fund Dept",""))</f>
        <v/>
      </c>
      <c r="W1940" t="str">
        <f>IFERROR(IF('Journal Template'!D2352="","",IF(IFERROR(VLOOKUP('Journal Template'!D2352,Checks!S:U,3,0),0)="A","Entry with System fund Dept","")),"")</f>
        <v/>
      </c>
      <c r="X1940" t="s">
        <v>9376</v>
      </c>
      <c r="Y1940" t="s">
        <v>389</v>
      </c>
      <c r="Z1940" t="s">
        <v>9377</v>
      </c>
      <c r="AA1940" t="s">
        <v>9328</v>
      </c>
      <c r="AB1940" t="s">
        <v>125</v>
      </c>
      <c r="AC1940" s="150" t="str">
        <f>IFERROR(IF(JRF!C1953="","",IF(AND(VLOOKUP(JRF!C1953,X:AA,4,0)=JRF!B1953,VLOOKUP(JRF!C1953,X:Y,2,0)="A"),"","Inactive Dept Combo Error")),"Inactive Dept Combo Error")</f>
        <v/>
      </c>
      <c r="AD1940" t="str">
        <f>IFERROR(IF('Journal Template'!D2352="","",IF(AND(VLOOKUP('Journal Template'!D2352,X:AA,4,0)='Journal Template'!A2352,VLOOKUP('Journal Template'!D2352,X:Y,2,0)="A"),"","Inactive Dept Combo Error")),"")</f>
        <v/>
      </c>
      <c r="AK1940" s="150" t="str">
        <f>IF(JRF!B1953="","",IF(JRF!B1953=IFERROR(VLOOKUP(JRF!B1953,Checks!AI:AI,1,0),0),"Entry in Branch/Satellite BU's",""))</f>
        <v/>
      </c>
      <c r="AL1940" t="str">
        <f>IFERROR(IF('Journal Template'!A2352="","",IF('Journal Template'!A2352=IFERROR(VLOOKUP('Journal Template'!A2352,Checks!AI:AI,1,0),0),"Entry in Branch/Satellite BU's","")),"")</f>
        <v/>
      </c>
      <c r="AO1940" s="171"/>
      <c r="AP1940" s="171"/>
      <c r="AQ1940" s="171"/>
      <c r="AR1940" s="171"/>
      <c r="CI1940" t="str">
        <f>IF(JRF!F1953&gt;0,"",IF(JRF!B1953="","",IF(LEFT(JRF!B1953,1)=IFERROR(VLOOKUP(LEFT(JRF!B1953,1),$CF$2:$CF$5,1,0),0),"Product Code Required",IF(JRF!C1953="","",IF(JRF!C1953=IFERROR(VLOOKUP(JRF!C1953,$CH:$CH,1,0),0),"Product Code Required","NA")))))</f>
        <v/>
      </c>
      <c r="CJ1940" t="str">
        <f>IF(JRF!AV1953&gt;0,"",IF(JRF!Q1953="","",IF(LEFT(JRF!Q1953,1)=IFERROR(VLOOKUP(LEFT(JRF!Q1953,1),$CF$2:$CF$5,1,0),0),"Product Code Required",IF(JRF!V1953="","",IF(JRF!V1953=IFERROR(VLOOKUP(JRF!V1953,$CH:$CH,1,0),0),"Product Code Required","NA")))))</f>
        <v/>
      </c>
      <c r="CK1940" t="str">
        <f>IFERROR(IF(LEN('Journal Template'!F1951)&gt;0,"",IF('Journal Template'!A1951="","",IF(LEFT('Journal Template'!A1951,1)=IFERROR(VLOOKUP(LEFT('Journal Template'!A1951,1),Checks!$CF$2:$CF$5,1,0),0),"Product Code Required",IF('Journal Template'!D1951="","",IF('Journal Template'!D1951=IFERROR(VLOOKUP('Journal Template'!D1951,Checks!$CH:$CH,1,0),0),"Product Code Required","NA"))))),"")</f>
        <v/>
      </c>
    </row>
    <row r="1941" spans="14:89">
      <c r="N1941" t="s">
        <v>9378</v>
      </c>
      <c r="O1941" t="s">
        <v>9379</v>
      </c>
      <c r="P1941" t="s">
        <v>386</v>
      </c>
      <c r="Q1941" s="150" t="str">
        <f>IF(JRF!D1954="","",IF(IFERROR(VLOOKUP(JRF!D1954,Checks!N:P,3,0),0)="A","","Inactive account in Use"))</f>
        <v/>
      </c>
      <c r="R1941" t="str">
        <f>IFERROR(IF('Journal Template'!C2353="","",IF(IFERROR(VLOOKUP('Journal Template'!C2353,Checks!N:P,3,0),0)="A","","Inactive account in Use")),"")</f>
        <v/>
      </c>
      <c r="V1941" s="150" t="str">
        <f>IF(JRF!C1954="","",IF(IFERROR(VLOOKUP(JRF!C1954,Checks!S:U,3,0),0)="A","Entry with System fund Dept",""))</f>
        <v/>
      </c>
      <c r="W1941" t="str">
        <f>IFERROR(IF('Journal Template'!D2353="","",IF(IFERROR(VLOOKUP('Journal Template'!D2353,Checks!S:U,3,0),0)="A","Entry with System fund Dept","")),"")</f>
        <v/>
      </c>
      <c r="X1941" t="s">
        <v>9380</v>
      </c>
      <c r="Y1941" t="s">
        <v>389</v>
      </c>
      <c r="Z1941" t="s">
        <v>9381</v>
      </c>
      <c r="AA1941" t="s">
        <v>9328</v>
      </c>
      <c r="AB1941" t="s">
        <v>125</v>
      </c>
      <c r="AC1941" s="150" t="str">
        <f>IFERROR(IF(JRF!C1954="","",IF(AND(VLOOKUP(JRF!C1954,X:AA,4,0)=JRF!B1954,VLOOKUP(JRF!C1954,X:Y,2,0)="A"),"","Inactive Dept Combo Error")),"Inactive Dept Combo Error")</f>
        <v/>
      </c>
      <c r="AD1941" t="str">
        <f>IFERROR(IF('Journal Template'!D2353="","",IF(AND(VLOOKUP('Journal Template'!D2353,X:AA,4,0)='Journal Template'!A2353,VLOOKUP('Journal Template'!D2353,X:Y,2,0)="A"),"","Inactive Dept Combo Error")),"")</f>
        <v/>
      </c>
      <c r="AK1941" s="150" t="str">
        <f>IF(JRF!B1954="","",IF(JRF!B1954=IFERROR(VLOOKUP(JRF!B1954,Checks!AI:AI,1,0),0),"Entry in Branch/Satellite BU's",""))</f>
        <v/>
      </c>
      <c r="AL1941" t="str">
        <f>IFERROR(IF('Journal Template'!A2353="","",IF('Journal Template'!A2353=IFERROR(VLOOKUP('Journal Template'!A2353,Checks!AI:AI,1,0),0),"Entry in Branch/Satellite BU's","")),"")</f>
        <v/>
      </c>
      <c r="AO1941" s="171"/>
      <c r="AP1941" s="171"/>
      <c r="AQ1941" s="171"/>
      <c r="AR1941" s="171"/>
      <c r="CI1941" t="str">
        <f>IF(JRF!F1954&gt;0,"",IF(JRF!B1954="","",IF(LEFT(JRF!B1954,1)=IFERROR(VLOOKUP(LEFT(JRF!B1954,1),$CF$2:$CF$5,1,0),0),"Product Code Required",IF(JRF!C1954="","",IF(JRF!C1954=IFERROR(VLOOKUP(JRF!C1954,$CH:$CH,1,0),0),"Product Code Required","NA")))))</f>
        <v/>
      </c>
      <c r="CJ1941" t="str">
        <f>IF(JRF!AV1954&gt;0,"",IF(JRF!Q1954="","",IF(LEFT(JRF!Q1954,1)=IFERROR(VLOOKUP(LEFT(JRF!Q1954,1),$CF$2:$CF$5,1,0),0),"Product Code Required",IF(JRF!V1954="","",IF(JRF!V1954=IFERROR(VLOOKUP(JRF!V1954,$CH:$CH,1,0),0),"Product Code Required","NA")))))</f>
        <v/>
      </c>
      <c r="CK1941" t="str">
        <f>IFERROR(IF(LEN('Journal Template'!F1952)&gt;0,"",IF('Journal Template'!A1952="","",IF(LEFT('Journal Template'!A1952,1)=IFERROR(VLOOKUP(LEFT('Journal Template'!A1952,1),Checks!$CF$2:$CF$5,1,0),0),"Product Code Required",IF('Journal Template'!D1952="","",IF('Journal Template'!D1952=IFERROR(VLOOKUP('Journal Template'!D1952,Checks!$CH:$CH,1,0),0),"Product Code Required","NA"))))),"")</f>
        <v/>
      </c>
    </row>
    <row r="1942" spans="14:89">
      <c r="N1942" t="s">
        <v>9382</v>
      </c>
      <c r="O1942" t="s">
        <v>9383</v>
      </c>
      <c r="P1942" t="s">
        <v>386</v>
      </c>
      <c r="Q1942" s="150" t="str">
        <f>IF(JRF!D1955="","",IF(IFERROR(VLOOKUP(JRF!D1955,Checks!N:P,3,0),0)="A","","Inactive account in Use"))</f>
        <v/>
      </c>
      <c r="R1942" t="str">
        <f>IFERROR(IF('Journal Template'!C2354="","",IF(IFERROR(VLOOKUP('Journal Template'!C2354,Checks!N:P,3,0),0)="A","","Inactive account in Use")),"")</f>
        <v/>
      </c>
      <c r="V1942" s="150" t="str">
        <f>IF(JRF!C1955="","",IF(IFERROR(VLOOKUP(JRF!C1955,Checks!S:U,3,0),0)="A","Entry with System fund Dept",""))</f>
        <v/>
      </c>
      <c r="W1942" t="str">
        <f>IFERROR(IF('Journal Template'!D2354="","",IF(IFERROR(VLOOKUP('Journal Template'!D2354,Checks!S:U,3,0),0)="A","Entry with System fund Dept","")),"")</f>
        <v/>
      </c>
      <c r="X1942" t="s">
        <v>9384</v>
      </c>
      <c r="Y1942" t="s">
        <v>389</v>
      </c>
      <c r="Z1942" t="s">
        <v>9385</v>
      </c>
      <c r="AA1942" t="s">
        <v>9328</v>
      </c>
      <c r="AB1942" t="s">
        <v>125</v>
      </c>
      <c r="AC1942" s="150" t="str">
        <f>IFERROR(IF(JRF!C1955="","",IF(AND(VLOOKUP(JRF!C1955,X:AA,4,0)=JRF!B1955,VLOOKUP(JRF!C1955,X:Y,2,0)="A"),"","Inactive Dept Combo Error")),"Inactive Dept Combo Error")</f>
        <v/>
      </c>
      <c r="AD1942" t="str">
        <f>IFERROR(IF('Journal Template'!D2354="","",IF(AND(VLOOKUP('Journal Template'!D2354,X:AA,4,0)='Journal Template'!A2354,VLOOKUP('Journal Template'!D2354,X:Y,2,0)="A"),"","Inactive Dept Combo Error")),"")</f>
        <v/>
      </c>
      <c r="AK1942" s="150" t="str">
        <f>IF(JRF!B1955="","",IF(JRF!B1955=IFERROR(VLOOKUP(JRF!B1955,Checks!AI:AI,1,0),0),"Entry in Branch/Satellite BU's",""))</f>
        <v/>
      </c>
      <c r="AL1942" t="str">
        <f>IFERROR(IF('Journal Template'!A2354="","",IF('Journal Template'!A2354=IFERROR(VLOOKUP('Journal Template'!A2354,Checks!AI:AI,1,0),0),"Entry in Branch/Satellite BU's","")),"")</f>
        <v/>
      </c>
      <c r="AO1942" s="171"/>
      <c r="AP1942" s="171"/>
      <c r="AQ1942" s="171"/>
      <c r="AR1942" s="171"/>
      <c r="CI1942" t="str">
        <f>IF(JRF!F1955&gt;0,"",IF(JRF!B1955="","",IF(LEFT(JRF!B1955,1)=IFERROR(VLOOKUP(LEFT(JRF!B1955,1),$CF$2:$CF$5,1,0),0),"Product Code Required",IF(JRF!C1955="","",IF(JRF!C1955=IFERROR(VLOOKUP(JRF!C1955,$CH:$CH,1,0),0),"Product Code Required","NA")))))</f>
        <v/>
      </c>
      <c r="CJ1942" t="str">
        <f>IF(JRF!AV1955&gt;0,"",IF(JRF!Q1955="","",IF(LEFT(JRF!Q1955,1)=IFERROR(VLOOKUP(LEFT(JRF!Q1955,1),$CF$2:$CF$5,1,0),0),"Product Code Required",IF(JRF!V1955="","",IF(JRF!V1955=IFERROR(VLOOKUP(JRF!V1955,$CH:$CH,1,0),0),"Product Code Required","NA")))))</f>
        <v/>
      </c>
      <c r="CK1942" t="str">
        <f>IFERROR(IF(LEN('Journal Template'!F1953)&gt;0,"",IF('Journal Template'!A1953="","",IF(LEFT('Journal Template'!A1953,1)=IFERROR(VLOOKUP(LEFT('Journal Template'!A1953,1),Checks!$CF$2:$CF$5,1,0),0),"Product Code Required",IF('Journal Template'!D1953="","",IF('Journal Template'!D1953=IFERROR(VLOOKUP('Journal Template'!D1953,Checks!$CH:$CH,1,0),0),"Product Code Required","NA"))))),"")</f>
        <v/>
      </c>
    </row>
    <row r="1943" spans="14:89">
      <c r="N1943" t="s">
        <v>9386</v>
      </c>
      <c r="O1943" t="s">
        <v>9387</v>
      </c>
      <c r="P1943" t="s">
        <v>386</v>
      </c>
      <c r="Q1943" s="150" t="str">
        <f>IF(JRF!D1956="","",IF(IFERROR(VLOOKUP(JRF!D1956,Checks!N:P,3,0),0)="A","","Inactive account in Use"))</f>
        <v/>
      </c>
      <c r="R1943" t="str">
        <f>IFERROR(IF('Journal Template'!C2355="","",IF(IFERROR(VLOOKUP('Journal Template'!C2355,Checks!N:P,3,0),0)="A","","Inactive account in Use")),"")</f>
        <v/>
      </c>
      <c r="V1943" s="150" t="str">
        <f>IF(JRF!C1956="","",IF(IFERROR(VLOOKUP(JRF!C1956,Checks!S:U,3,0),0)="A","Entry with System fund Dept",""))</f>
        <v/>
      </c>
      <c r="W1943" t="str">
        <f>IFERROR(IF('Journal Template'!D2355="","",IF(IFERROR(VLOOKUP('Journal Template'!D2355,Checks!S:U,3,0),0)="A","Entry with System fund Dept","")),"")</f>
        <v/>
      </c>
      <c r="X1943" t="s">
        <v>9388</v>
      </c>
      <c r="Y1943" t="s">
        <v>389</v>
      </c>
      <c r="Z1943" t="s">
        <v>9389</v>
      </c>
      <c r="AA1943" t="s">
        <v>9328</v>
      </c>
      <c r="AB1943" t="s">
        <v>125</v>
      </c>
      <c r="AC1943" s="150" t="str">
        <f>IFERROR(IF(JRF!C1956="","",IF(AND(VLOOKUP(JRF!C1956,X:AA,4,0)=JRF!B1956,VLOOKUP(JRF!C1956,X:Y,2,0)="A"),"","Inactive Dept Combo Error")),"Inactive Dept Combo Error")</f>
        <v/>
      </c>
      <c r="AD1943" t="str">
        <f>IFERROR(IF('Journal Template'!D2355="","",IF(AND(VLOOKUP('Journal Template'!D2355,X:AA,4,0)='Journal Template'!A2355,VLOOKUP('Journal Template'!D2355,X:Y,2,0)="A"),"","Inactive Dept Combo Error")),"")</f>
        <v/>
      </c>
      <c r="AK1943" s="150" t="str">
        <f>IF(JRF!B1956="","",IF(JRF!B1956=IFERROR(VLOOKUP(JRF!B1956,Checks!AI:AI,1,0),0),"Entry in Branch/Satellite BU's",""))</f>
        <v/>
      </c>
      <c r="AL1943" t="str">
        <f>IFERROR(IF('Journal Template'!A2355="","",IF('Journal Template'!A2355=IFERROR(VLOOKUP('Journal Template'!A2355,Checks!AI:AI,1,0),0),"Entry in Branch/Satellite BU's","")),"")</f>
        <v/>
      </c>
      <c r="AO1943" s="171"/>
      <c r="AP1943" s="171"/>
      <c r="AQ1943" s="171"/>
      <c r="AR1943" s="171"/>
      <c r="CI1943" t="str">
        <f>IF(JRF!F1956&gt;0,"",IF(JRF!B1956="","",IF(LEFT(JRF!B1956,1)=IFERROR(VLOOKUP(LEFT(JRF!B1956,1),$CF$2:$CF$5,1,0),0),"Product Code Required",IF(JRF!C1956="","",IF(JRF!C1956=IFERROR(VLOOKUP(JRF!C1956,$CH:$CH,1,0),0),"Product Code Required","NA")))))</f>
        <v/>
      </c>
      <c r="CJ1943" t="str">
        <f>IF(JRF!AV1956&gt;0,"",IF(JRF!Q1956="","",IF(LEFT(JRF!Q1956,1)=IFERROR(VLOOKUP(LEFT(JRF!Q1956,1),$CF$2:$CF$5,1,0),0),"Product Code Required",IF(JRF!V1956="","",IF(JRF!V1956=IFERROR(VLOOKUP(JRF!V1956,$CH:$CH,1,0),0),"Product Code Required","NA")))))</f>
        <v/>
      </c>
      <c r="CK1943" t="str">
        <f>IFERROR(IF(LEN('Journal Template'!F1954)&gt;0,"",IF('Journal Template'!A1954="","",IF(LEFT('Journal Template'!A1954,1)=IFERROR(VLOOKUP(LEFT('Journal Template'!A1954,1),Checks!$CF$2:$CF$5,1,0),0),"Product Code Required",IF('Journal Template'!D1954="","",IF('Journal Template'!D1954=IFERROR(VLOOKUP('Journal Template'!D1954,Checks!$CH:$CH,1,0),0),"Product Code Required","NA"))))),"")</f>
        <v/>
      </c>
    </row>
    <row r="1944" spans="14:89">
      <c r="N1944" t="s">
        <v>9390</v>
      </c>
      <c r="O1944" t="s">
        <v>9391</v>
      </c>
      <c r="P1944" t="s">
        <v>386</v>
      </c>
      <c r="Q1944" s="150" t="str">
        <f>IF(JRF!D1957="","",IF(IFERROR(VLOOKUP(JRF!D1957,Checks!N:P,3,0),0)="A","","Inactive account in Use"))</f>
        <v/>
      </c>
      <c r="R1944" t="str">
        <f>IFERROR(IF('Journal Template'!C2356="","",IF(IFERROR(VLOOKUP('Journal Template'!C2356,Checks!N:P,3,0),0)="A","","Inactive account in Use")),"")</f>
        <v/>
      </c>
      <c r="V1944" s="150" t="str">
        <f>IF(JRF!C1957="","",IF(IFERROR(VLOOKUP(JRF!C1957,Checks!S:U,3,0),0)="A","Entry with System fund Dept",""))</f>
        <v/>
      </c>
      <c r="W1944" t="str">
        <f>IFERROR(IF('Journal Template'!D2356="","",IF(IFERROR(VLOOKUP('Journal Template'!D2356,Checks!S:U,3,0),0)="A","Entry with System fund Dept","")),"")</f>
        <v/>
      </c>
      <c r="X1944" t="s">
        <v>9392</v>
      </c>
      <c r="Y1944" t="s">
        <v>389</v>
      </c>
      <c r="Z1944" t="s">
        <v>9393</v>
      </c>
      <c r="AA1944" t="s">
        <v>9328</v>
      </c>
      <c r="AB1944" t="s">
        <v>125</v>
      </c>
      <c r="AC1944" s="150" t="str">
        <f>IFERROR(IF(JRF!C1957="","",IF(AND(VLOOKUP(JRF!C1957,X:AA,4,0)=JRF!B1957,VLOOKUP(JRF!C1957,X:Y,2,0)="A"),"","Inactive Dept Combo Error")),"Inactive Dept Combo Error")</f>
        <v/>
      </c>
      <c r="AD1944" t="str">
        <f>IFERROR(IF('Journal Template'!D2356="","",IF(AND(VLOOKUP('Journal Template'!D2356,X:AA,4,0)='Journal Template'!A2356,VLOOKUP('Journal Template'!D2356,X:Y,2,0)="A"),"","Inactive Dept Combo Error")),"")</f>
        <v/>
      </c>
      <c r="AK1944" s="150" t="str">
        <f>IF(JRF!B1957="","",IF(JRF!B1957=IFERROR(VLOOKUP(JRF!B1957,Checks!AI:AI,1,0),0),"Entry in Branch/Satellite BU's",""))</f>
        <v/>
      </c>
      <c r="AL1944" t="str">
        <f>IFERROR(IF('Journal Template'!A2356="","",IF('Journal Template'!A2356=IFERROR(VLOOKUP('Journal Template'!A2356,Checks!AI:AI,1,0),0),"Entry in Branch/Satellite BU's","")),"")</f>
        <v/>
      </c>
      <c r="AO1944" s="171"/>
      <c r="AP1944" s="171"/>
      <c r="AQ1944" s="171"/>
      <c r="AR1944" s="171"/>
      <c r="CI1944" t="str">
        <f>IF(JRF!F1957&gt;0,"",IF(JRF!B1957="","",IF(LEFT(JRF!B1957,1)=IFERROR(VLOOKUP(LEFT(JRF!B1957,1),$CF$2:$CF$5,1,0),0),"Product Code Required",IF(JRF!C1957="","",IF(JRF!C1957=IFERROR(VLOOKUP(JRF!C1957,$CH:$CH,1,0),0),"Product Code Required","NA")))))</f>
        <v/>
      </c>
      <c r="CJ1944" t="str">
        <f>IF(JRF!AV1957&gt;0,"",IF(JRF!Q1957="","",IF(LEFT(JRF!Q1957,1)=IFERROR(VLOOKUP(LEFT(JRF!Q1957,1),$CF$2:$CF$5,1,0),0),"Product Code Required",IF(JRF!V1957="","",IF(JRF!V1957=IFERROR(VLOOKUP(JRF!V1957,$CH:$CH,1,0),0),"Product Code Required","NA")))))</f>
        <v/>
      </c>
      <c r="CK1944" t="str">
        <f>IFERROR(IF(LEN('Journal Template'!F1955)&gt;0,"",IF('Journal Template'!A1955="","",IF(LEFT('Journal Template'!A1955,1)=IFERROR(VLOOKUP(LEFT('Journal Template'!A1955,1),Checks!$CF$2:$CF$5,1,0),0),"Product Code Required",IF('Journal Template'!D1955="","",IF('Journal Template'!D1955=IFERROR(VLOOKUP('Journal Template'!D1955,Checks!$CH:$CH,1,0),0),"Product Code Required","NA"))))),"")</f>
        <v/>
      </c>
    </row>
    <row r="1945" spans="14:89">
      <c r="N1945" t="s">
        <v>9394</v>
      </c>
      <c r="O1945" t="s">
        <v>9395</v>
      </c>
      <c r="P1945" t="s">
        <v>386</v>
      </c>
      <c r="Q1945" s="150" t="str">
        <f>IF(JRF!D1958="","",IF(IFERROR(VLOOKUP(JRF!D1958,Checks!N:P,3,0),0)="A","","Inactive account in Use"))</f>
        <v/>
      </c>
      <c r="R1945" t="str">
        <f>IFERROR(IF('Journal Template'!C2357="","",IF(IFERROR(VLOOKUP('Journal Template'!C2357,Checks!N:P,3,0),0)="A","","Inactive account in Use")),"")</f>
        <v/>
      </c>
      <c r="V1945" s="150" t="str">
        <f>IF(JRF!C1958="","",IF(IFERROR(VLOOKUP(JRF!C1958,Checks!S:U,3,0),0)="A","Entry with System fund Dept",""))</f>
        <v/>
      </c>
      <c r="W1945" t="str">
        <f>IFERROR(IF('Journal Template'!D2357="","",IF(IFERROR(VLOOKUP('Journal Template'!D2357,Checks!S:U,3,0),0)="A","Entry with System fund Dept","")),"")</f>
        <v/>
      </c>
      <c r="X1945" t="s">
        <v>9396</v>
      </c>
      <c r="Y1945" t="s">
        <v>389</v>
      </c>
      <c r="Z1945" t="s">
        <v>9397</v>
      </c>
      <c r="AA1945" t="s">
        <v>9328</v>
      </c>
      <c r="AB1945" t="s">
        <v>125</v>
      </c>
      <c r="AC1945" s="150" t="str">
        <f>IFERROR(IF(JRF!C1958="","",IF(AND(VLOOKUP(JRF!C1958,X:AA,4,0)=JRF!B1958,VLOOKUP(JRF!C1958,X:Y,2,0)="A"),"","Inactive Dept Combo Error")),"Inactive Dept Combo Error")</f>
        <v/>
      </c>
      <c r="AD1945" t="str">
        <f>IFERROR(IF('Journal Template'!D2357="","",IF(AND(VLOOKUP('Journal Template'!D2357,X:AA,4,0)='Journal Template'!A2357,VLOOKUP('Journal Template'!D2357,X:Y,2,0)="A"),"","Inactive Dept Combo Error")),"")</f>
        <v/>
      </c>
      <c r="AK1945" s="150" t="str">
        <f>IF(JRF!B1958="","",IF(JRF!B1958=IFERROR(VLOOKUP(JRF!B1958,Checks!AI:AI,1,0),0),"Entry in Branch/Satellite BU's",""))</f>
        <v/>
      </c>
      <c r="AL1945" t="str">
        <f>IFERROR(IF('Journal Template'!A2357="","",IF('Journal Template'!A2357=IFERROR(VLOOKUP('Journal Template'!A2357,Checks!AI:AI,1,0),0),"Entry in Branch/Satellite BU's","")),"")</f>
        <v/>
      </c>
      <c r="AO1945" s="171"/>
      <c r="AP1945" s="171"/>
      <c r="AQ1945" s="171"/>
      <c r="AR1945" s="171"/>
      <c r="CI1945" t="str">
        <f>IF(JRF!F1958&gt;0,"",IF(JRF!B1958="","",IF(LEFT(JRF!B1958,1)=IFERROR(VLOOKUP(LEFT(JRF!B1958,1),$CF$2:$CF$5,1,0),0),"Product Code Required",IF(JRF!C1958="","",IF(JRF!C1958=IFERROR(VLOOKUP(JRF!C1958,$CH:$CH,1,0),0),"Product Code Required","NA")))))</f>
        <v/>
      </c>
      <c r="CJ1945" t="str">
        <f>IF(JRF!AV1958&gt;0,"",IF(JRF!Q1958="","",IF(LEFT(JRF!Q1958,1)=IFERROR(VLOOKUP(LEFT(JRF!Q1958,1),$CF$2:$CF$5,1,0),0),"Product Code Required",IF(JRF!V1958="","",IF(JRF!V1958=IFERROR(VLOOKUP(JRF!V1958,$CH:$CH,1,0),0),"Product Code Required","NA")))))</f>
        <v/>
      </c>
      <c r="CK1945" t="str">
        <f>IFERROR(IF(LEN('Journal Template'!F1956)&gt;0,"",IF('Journal Template'!A1956="","",IF(LEFT('Journal Template'!A1956,1)=IFERROR(VLOOKUP(LEFT('Journal Template'!A1956,1),Checks!$CF$2:$CF$5,1,0),0),"Product Code Required",IF('Journal Template'!D1956="","",IF('Journal Template'!D1956=IFERROR(VLOOKUP('Journal Template'!D1956,Checks!$CH:$CH,1,0),0),"Product Code Required","NA"))))),"")</f>
        <v/>
      </c>
    </row>
    <row r="1946" spans="14:89">
      <c r="N1946" t="s">
        <v>9398</v>
      </c>
      <c r="O1946" t="s">
        <v>9399</v>
      </c>
      <c r="P1946" t="s">
        <v>386</v>
      </c>
      <c r="Q1946" s="150" t="str">
        <f>IF(JRF!D1959="","",IF(IFERROR(VLOOKUP(JRF!D1959,Checks!N:P,3,0),0)="A","","Inactive account in Use"))</f>
        <v/>
      </c>
      <c r="R1946" t="str">
        <f>IFERROR(IF('Journal Template'!C2358="","",IF(IFERROR(VLOOKUP('Journal Template'!C2358,Checks!N:P,3,0),0)="A","","Inactive account in Use")),"")</f>
        <v/>
      </c>
      <c r="V1946" s="150" t="str">
        <f>IF(JRF!C1959="","",IF(IFERROR(VLOOKUP(JRF!C1959,Checks!S:U,3,0),0)="A","Entry with System fund Dept",""))</f>
        <v/>
      </c>
      <c r="W1946" t="str">
        <f>IFERROR(IF('Journal Template'!D2358="","",IF(IFERROR(VLOOKUP('Journal Template'!D2358,Checks!S:U,3,0),0)="A","Entry with System fund Dept","")),"")</f>
        <v/>
      </c>
      <c r="X1946" t="s">
        <v>9400</v>
      </c>
      <c r="Y1946" t="s">
        <v>386</v>
      </c>
      <c r="Z1946" t="s">
        <v>9401</v>
      </c>
      <c r="AA1946" t="s">
        <v>9328</v>
      </c>
      <c r="AB1946" t="s">
        <v>125</v>
      </c>
      <c r="AC1946" s="150" t="str">
        <f>IFERROR(IF(JRF!C1959="","",IF(AND(VLOOKUP(JRF!C1959,X:AA,4,0)=JRF!B1959,VLOOKUP(JRF!C1959,X:Y,2,0)="A"),"","Inactive Dept Combo Error")),"Inactive Dept Combo Error")</f>
        <v/>
      </c>
      <c r="AD1946" t="str">
        <f>IFERROR(IF('Journal Template'!D2358="","",IF(AND(VLOOKUP('Journal Template'!D2358,X:AA,4,0)='Journal Template'!A2358,VLOOKUP('Journal Template'!D2358,X:Y,2,0)="A"),"","Inactive Dept Combo Error")),"")</f>
        <v/>
      </c>
      <c r="AK1946" s="150" t="str">
        <f>IF(JRF!B1959="","",IF(JRF!B1959=IFERROR(VLOOKUP(JRF!B1959,Checks!AI:AI,1,0),0),"Entry in Branch/Satellite BU's",""))</f>
        <v/>
      </c>
      <c r="AL1946" t="str">
        <f>IFERROR(IF('Journal Template'!A2358="","",IF('Journal Template'!A2358=IFERROR(VLOOKUP('Journal Template'!A2358,Checks!AI:AI,1,0),0),"Entry in Branch/Satellite BU's","")),"")</f>
        <v/>
      </c>
      <c r="AO1946" s="171"/>
      <c r="AP1946" s="171"/>
      <c r="AQ1946" s="171"/>
      <c r="AR1946" s="171"/>
      <c r="CI1946" t="str">
        <f>IF(JRF!F1959&gt;0,"",IF(JRF!B1959="","",IF(LEFT(JRF!B1959,1)=IFERROR(VLOOKUP(LEFT(JRF!B1959,1),$CF$2:$CF$5,1,0),0),"Product Code Required",IF(JRF!C1959="","",IF(JRF!C1959=IFERROR(VLOOKUP(JRF!C1959,$CH:$CH,1,0),0),"Product Code Required","NA")))))</f>
        <v/>
      </c>
      <c r="CJ1946" t="str">
        <f>IF(JRF!AV1959&gt;0,"",IF(JRF!Q1959="","",IF(LEFT(JRF!Q1959,1)=IFERROR(VLOOKUP(LEFT(JRF!Q1959,1),$CF$2:$CF$5,1,0),0),"Product Code Required",IF(JRF!V1959="","",IF(JRF!V1959=IFERROR(VLOOKUP(JRF!V1959,$CH:$CH,1,0),0),"Product Code Required","NA")))))</f>
        <v/>
      </c>
      <c r="CK1946" t="str">
        <f>IFERROR(IF(LEN('Journal Template'!F1957)&gt;0,"",IF('Journal Template'!A1957="","",IF(LEFT('Journal Template'!A1957,1)=IFERROR(VLOOKUP(LEFT('Journal Template'!A1957,1),Checks!$CF$2:$CF$5,1,0),0),"Product Code Required",IF('Journal Template'!D1957="","",IF('Journal Template'!D1957=IFERROR(VLOOKUP('Journal Template'!D1957,Checks!$CH:$CH,1,0),0),"Product Code Required","NA"))))),"")</f>
        <v/>
      </c>
    </row>
    <row r="1947" spans="14:89">
      <c r="N1947" t="s">
        <v>9402</v>
      </c>
      <c r="O1947" t="s">
        <v>9403</v>
      </c>
      <c r="P1947" t="s">
        <v>386</v>
      </c>
      <c r="Q1947" s="150" t="str">
        <f>IF(JRF!D1960="","",IF(IFERROR(VLOOKUP(JRF!D1960,Checks!N:P,3,0),0)="A","","Inactive account in Use"))</f>
        <v/>
      </c>
      <c r="R1947" t="str">
        <f>IFERROR(IF('Journal Template'!C2359="","",IF(IFERROR(VLOOKUP('Journal Template'!C2359,Checks!N:P,3,0),0)="A","","Inactive account in Use")),"")</f>
        <v/>
      </c>
      <c r="V1947" s="150" t="str">
        <f>IF(JRF!C1960="","",IF(IFERROR(VLOOKUP(JRF!C1960,Checks!S:U,3,0),0)="A","Entry with System fund Dept",""))</f>
        <v/>
      </c>
      <c r="W1947" t="str">
        <f>IFERROR(IF('Journal Template'!D2359="","",IF(IFERROR(VLOOKUP('Journal Template'!D2359,Checks!S:U,3,0),0)="A","Entry with System fund Dept","")),"")</f>
        <v/>
      </c>
      <c r="X1947" t="s">
        <v>9404</v>
      </c>
      <c r="Y1947" t="s">
        <v>389</v>
      </c>
      <c r="Z1947" t="s">
        <v>9405</v>
      </c>
      <c r="AA1947" t="s">
        <v>9328</v>
      </c>
      <c r="AB1947" t="s">
        <v>125</v>
      </c>
      <c r="AC1947" s="150" t="str">
        <f>IFERROR(IF(JRF!C1960="","",IF(AND(VLOOKUP(JRF!C1960,X:AA,4,0)=JRF!B1960,VLOOKUP(JRF!C1960,X:Y,2,0)="A"),"","Inactive Dept Combo Error")),"Inactive Dept Combo Error")</f>
        <v/>
      </c>
      <c r="AD1947" t="str">
        <f>IFERROR(IF('Journal Template'!D2359="","",IF(AND(VLOOKUP('Journal Template'!D2359,X:AA,4,0)='Journal Template'!A2359,VLOOKUP('Journal Template'!D2359,X:Y,2,0)="A"),"","Inactive Dept Combo Error")),"")</f>
        <v/>
      </c>
      <c r="AK1947" s="150" t="str">
        <f>IF(JRF!B1960="","",IF(JRF!B1960=IFERROR(VLOOKUP(JRF!B1960,Checks!AI:AI,1,0),0),"Entry in Branch/Satellite BU's",""))</f>
        <v/>
      </c>
      <c r="AL1947" t="str">
        <f>IFERROR(IF('Journal Template'!A2359="","",IF('Journal Template'!A2359=IFERROR(VLOOKUP('Journal Template'!A2359,Checks!AI:AI,1,0),0),"Entry in Branch/Satellite BU's","")),"")</f>
        <v/>
      </c>
      <c r="AO1947" s="171"/>
      <c r="AP1947" s="171"/>
      <c r="AQ1947" s="171"/>
      <c r="AR1947" s="171"/>
      <c r="CI1947" t="str">
        <f>IF(JRF!F1960&gt;0,"",IF(JRF!B1960="","",IF(LEFT(JRF!B1960,1)=IFERROR(VLOOKUP(LEFT(JRF!B1960,1),$CF$2:$CF$5,1,0),0),"Product Code Required",IF(JRF!C1960="","",IF(JRF!C1960=IFERROR(VLOOKUP(JRF!C1960,$CH:$CH,1,0),0),"Product Code Required","NA")))))</f>
        <v/>
      </c>
      <c r="CJ1947" t="str">
        <f>IF(JRF!AV1960&gt;0,"",IF(JRF!Q1960="","",IF(LEFT(JRF!Q1960,1)=IFERROR(VLOOKUP(LEFT(JRF!Q1960,1),$CF$2:$CF$5,1,0),0),"Product Code Required",IF(JRF!V1960="","",IF(JRF!V1960=IFERROR(VLOOKUP(JRF!V1960,$CH:$CH,1,0),0),"Product Code Required","NA")))))</f>
        <v/>
      </c>
      <c r="CK1947" t="str">
        <f>IFERROR(IF(LEN('Journal Template'!F1958)&gt;0,"",IF('Journal Template'!A1958="","",IF(LEFT('Journal Template'!A1958,1)=IFERROR(VLOOKUP(LEFT('Journal Template'!A1958,1),Checks!$CF$2:$CF$5,1,0),0),"Product Code Required",IF('Journal Template'!D1958="","",IF('Journal Template'!D1958=IFERROR(VLOOKUP('Journal Template'!D1958,Checks!$CH:$CH,1,0),0),"Product Code Required","NA"))))),"")</f>
        <v/>
      </c>
    </row>
    <row r="1948" spans="14:89">
      <c r="N1948" t="s">
        <v>9406</v>
      </c>
      <c r="O1948" t="s">
        <v>9407</v>
      </c>
      <c r="P1948" t="s">
        <v>386</v>
      </c>
      <c r="Q1948" s="150" t="str">
        <f>IF(JRF!D1961="","",IF(IFERROR(VLOOKUP(JRF!D1961,Checks!N:P,3,0),0)="A","","Inactive account in Use"))</f>
        <v/>
      </c>
      <c r="R1948" t="str">
        <f>IFERROR(IF('Journal Template'!C2360="","",IF(IFERROR(VLOOKUP('Journal Template'!C2360,Checks!N:P,3,0),0)="A","","Inactive account in Use")),"")</f>
        <v/>
      </c>
      <c r="V1948" s="150" t="str">
        <f>IF(JRF!C1961="","",IF(IFERROR(VLOOKUP(JRF!C1961,Checks!S:U,3,0),0)="A","Entry with System fund Dept",""))</f>
        <v/>
      </c>
      <c r="W1948" t="str">
        <f>IFERROR(IF('Journal Template'!D2360="","",IF(IFERROR(VLOOKUP('Journal Template'!D2360,Checks!S:U,3,0),0)="A","Entry with System fund Dept","")),"")</f>
        <v/>
      </c>
      <c r="X1948" t="s">
        <v>9408</v>
      </c>
      <c r="Y1948" t="s">
        <v>389</v>
      </c>
      <c r="Z1948" t="s">
        <v>9409</v>
      </c>
      <c r="AA1948" t="s">
        <v>9328</v>
      </c>
      <c r="AB1948" t="s">
        <v>125</v>
      </c>
      <c r="AC1948" s="150" t="str">
        <f>IFERROR(IF(JRF!C1961="","",IF(AND(VLOOKUP(JRF!C1961,X:AA,4,0)=JRF!B1961,VLOOKUP(JRF!C1961,X:Y,2,0)="A"),"","Inactive Dept Combo Error")),"Inactive Dept Combo Error")</f>
        <v/>
      </c>
      <c r="AD1948" t="str">
        <f>IFERROR(IF('Journal Template'!D2360="","",IF(AND(VLOOKUP('Journal Template'!D2360,X:AA,4,0)='Journal Template'!A2360,VLOOKUP('Journal Template'!D2360,X:Y,2,0)="A"),"","Inactive Dept Combo Error")),"")</f>
        <v/>
      </c>
      <c r="AK1948" s="150" t="str">
        <f>IF(JRF!B1961="","",IF(JRF!B1961=IFERROR(VLOOKUP(JRF!B1961,Checks!AI:AI,1,0),0),"Entry in Branch/Satellite BU's",""))</f>
        <v/>
      </c>
      <c r="AL1948" t="str">
        <f>IFERROR(IF('Journal Template'!A2360="","",IF('Journal Template'!A2360=IFERROR(VLOOKUP('Journal Template'!A2360,Checks!AI:AI,1,0),0),"Entry in Branch/Satellite BU's","")),"")</f>
        <v/>
      </c>
      <c r="AO1948" s="171"/>
      <c r="AP1948" s="171"/>
      <c r="AQ1948" s="171"/>
      <c r="AR1948" s="171"/>
      <c r="CI1948" t="str">
        <f>IF(JRF!F1961&gt;0,"",IF(JRF!B1961="","",IF(LEFT(JRF!B1961,1)=IFERROR(VLOOKUP(LEFT(JRF!B1961,1),$CF$2:$CF$5,1,0),0),"Product Code Required",IF(JRF!C1961="","",IF(JRF!C1961=IFERROR(VLOOKUP(JRF!C1961,$CH:$CH,1,0),0),"Product Code Required","NA")))))</f>
        <v/>
      </c>
      <c r="CJ1948" t="str">
        <f>IF(JRF!AV1961&gt;0,"",IF(JRF!Q1961="","",IF(LEFT(JRF!Q1961,1)=IFERROR(VLOOKUP(LEFT(JRF!Q1961,1),$CF$2:$CF$5,1,0),0),"Product Code Required",IF(JRF!V1961="","",IF(JRF!V1961=IFERROR(VLOOKUP(JRF!V1961,$CH:$CH,1,0),0),"Product Code Required","NA")))))</f>
        <v/>
      </c>
      <c r="CK1948" t="str">
        <f>IFERROR(IF(LEN('Journal Template'!F1959)&gt;0,"",IF('Journal Template'!A1959="","",IF(LEFT('Journal Template'!A1959,1)=IFERROR(VLOOKUP(LEFT('Journal Template'!A1959,1),Checks!$CF$2:$CF$5,1,0),0),"Product Code Required",IF('Journal Template'!D1959="","",IF('Journal Template'!D1959=IFERROR(VLOOKUP('Journal Template'!D1959,Checks!$CH:$CH,1,0),0),"Product Code Required","NA"))))),"")</f>
        <v/>
      </c>
    </row>
    <row r="1949" spans="14:89">
      <c r="N1949" t="s">
        <v>9410</v>
      </c>
      <c r="O1949" t="s">
        <v>9411</v>
      </c>
      <c r="P1949" t="s">
        <v>386</v>
      </c>
      <c r="Q1949" s="150" t="str">
        <f>IF(JRF!D1962="","",IF(IFERROR(VLOOKUP(JRF!D1962,Checks!N:P,3,0),0)="A","","Inactive account in Use"))</f>
        <v/>
      </c>
      <c r="R1949" t="str">
        <f>IFERROR(IF('Journal Template'!C2361="","",IF(IFERROR(VLOOKUP('Journal Template'!C2361,Checks!N:P,3,0),0)="A","","Inactive account in Use")),"")</f>
        <v/>
      </c>
      <c r="V1949" s="150" t="str">
        <f>IF(JRF!C1962="","",IF(IFERROR(VLOOKUP(JRF!C1962,Checks!S:U,3,0),0)="A","Entry with System fund Dept",""))</f>
        <v/>
      </c>
      <c r="W1949" t="str">
        <f>IFERROR(IF('Journal Template'!D2361="","",IF(IFERROR(VLOOKUP('Journal Template'!D2361,Checks!S:U,3,0),0)="A","Entry with System fund Dept","")),"")</f>
        <v/>
      </c>
      <c r="X1949" t="s">
        <v>9412</v>
      </c>
      <c r="Y1949" t="s">
        <v>386</v>
      </c>
      <c r="Z1949" t="s">
        <v>9413</v>
      </c>
      <c r="AA1949" t="s">
        <v>9328</v>
      </c>
      <c r="AB1949" t="s">
        <v>125</v>
      </c>
      <c r="AC1949" s="150" t="str">
        <f>IFERROR(IF(JRF!C1962="","",IF(AND(VLOOKUP(JRF!C1962,X:AA,4,0)=JRF!B1962,VLOOKUP(JRF!C1962,X:Y,2,0)="A"),"","Inactive Dept Combo Error")),"Inactive Dept Combo Error")</f>
        <v/>
      </c>
      <c r="AD1949" t="str">
        <f>IFERROR(IF('Journal Template'!D2361="","",IF(AND(VLOOKUP('Journal Template'!D2361,X:AA,4,0)='Journal Template'!A2361,VLOOKUP('Journal Template'!D2361,X:Y,2,0)="A"),"","Inactive Dept Combo Error")),"")</f>
        <v/>
      </c>
      <c r="AK1949" s="150" t="str">
        <f>IF(JRF!B1962="","",IF(JRF!B1962=IFERROR(VLOOKUP(JRF!B1962,Checks!AI:AI,1,0),0),"Entry in Branch/Satellite BU's",""))</f>
        <v/>
      </c>
      <c r="AL1949" t="str">
        <f>IFERROR(IF('Journal Template'!A2361="","",IF('Journal Template'!A2361=IFERROR(VLOOKUP('Journal Template'!A2361,Checks!AI:AI,1,0),0),"Entry in Branch/Satellite BU's","")),"")</f>
        <v/>
      </c>
      <c r="AO1949" s="171"/>
      <c r="AP1949" s="171"/>
      <c r="AQ1949" s="171"/>
      <c r="AR1949" s="171"/>
      <c r="CI1949" t="str">
        <f>IF(JRF!F1962&gt;0,"",IF(JRF!B1962="","",IF(LEFT(JRF!B1962,1)=IFERROR(VLOOKUP(LEFT(JRF!B1962,1),$CF$2:$CF$5,1,0),0),"Product Code Required",IF(JRF!C1962="","",IF(JRF!C1962=IFERROR(VLOOKUP(JRF!C1962,$CH:$CH,1,0),0),"Product Code Required","NA")))))</f>
        <v/>
      </c>
      <c r="CJ1949" t="str">
        <f>IF(JRF!AV1962&gt;0,"",IF(JRF!Q1962="","",IF(LEFT(JRF!Q1962,1)=IFERROR(VLOOKUP(LEFT(JRF!Q1962,1),$CF$2:$CF$5,1,0),0),"Product Code Required",IF(JRF!V1962="","",IF(JRF!V1962=IFERROR(VLOOKUP(JRF!V1962,$CH:$CH,1,0),0),"Product Code Required","NA")))))</f>
        <v/>
      </c>
      <c r="CK1949" t="str">
        <f>IFERROR(IF(LEN('Journal Template'!F1960)&gt;0,"",IF('Journal Template'!A1960="","",IF(LEFT('Journal Template'!A1960,1)=IFERROR(VLOOKUP(LEFT('Journal Template'!A1960,1),Checks!$CF$2:$CF$5,1,0),0),"Product Code Required",IF('Journal Template'!D1960="","",IF('Journal Template'!D1960=IFERROR(VLOOKUP('Journal Template'!D1960,Checks!$CH:$CH,1,0),0),"Product Code Required","NA"))))),"")</f>
        <v/>
      </c>
    </row>
    <row r="1950" spans="14:89">
      <c r="N1950" t="s">
        <v>9414</v>
      </c>
      <c r="O1950" t="s">
        <v>9415</v>
      </c>
      <c r="P1950" t="s">
        <v>386</v>
      </c>
      <c r="Q1950" s="150" t="str">
        <f>IF(JRF!D1963="","",IF(IFERROR(VLOOKUP(JRF!D1963,Checks!N:P,3,0),0)="A","","Inactive account in Use"))</f>
        <v/>
      </c>
      <c r="R1950" t="str">
        <f>IFERROR(IF('Journal Template'!C2362="","",IF(IFERROR(VLOOKUP('Journal Template'!C2362,Checks!N:P,3,0),0)="A","","Inactive account in Use")),"")</f>
        <v/>
      </c>
      <c r="V1950" s="150" t="str">
        <f>IF(JRF!C1963="","",IF(IFERROR(VLOOKUP(JRF!C1963,Checks!S:U,3,0),0)="A","Entry with System fund Dept",""))</f>
        <v/>
      </c>
      <c r="W1950" t="str">
        <f>IFERROR(IF('Journal Template'!D2362="","",IF(IFERROR(VLOOKUP('Journal Template'!D2362,Checks!S:U,3,0),0)="A","Entry with System fund Dept","")),"")</f>
        <v/>
      </c>
      <c r="X1950" t="s">
        <v>9416</v>
      </c>
      <c r="Y1950" t="s">
        <v>389</v>
      </c>
      <c r="Z1950" t="s">
        <v>9417</v>
      </c>
      <c r="AA1950" t="s">
        <v>9328</v>
      </c>
      <c r="AB1950" t="s">
        <v>125</v>
      </c>
      <c r="AC1950" s="150" t="str">
        <f>IFERROR(IF(JRF!C1963="","",IF(AND(VLOOKUP(JRF!C1963,X:AA,4,0)=JRF!B1963,VLOOKUP(JRF!C1963,X:Y,2,0)="A"),"","Inactive Dept Combo Error")),"Inactive Dept Combo Error")</f>
        <v/>
      </c>
      <c r="AD1950" t="str">
        <f>IFERROR(IF('Journal Template'!D2362="","",IF(AND(VLOOKUP('Journal Template'!D2362,X:AA,4,0)='Journal Template'!A2362,VLOOKUP('Journal Template'!D2362,X:Y,2,0)="A"),"","Inactive Dept Combo Error")),"")</f>
        <v/>
      </c>
      <c r="AK1950" s="150" t="str">
        <f>IF(JRF!B1963="","",IF(JRF!B1963=IFERROR(VLOOKUP(JRF!B1963,Checks!AI:AI,1,0),0),"Entry in Branch/Satellite BU's",""))</f>
        <v/>
      </c>
      <c r="AL1950" t="str">
        <f>IFERROR(IF('Journal Template'!A2362="","",IF('Journal Template'!A2362=IFERROR(VLOOKUP('Journal Template'!A2362,Checks!AI:AI,1,0),0),"Entry in Branch/Satellite BU's","")),"")</f>
        <v/>
      </c>
      <c r="AO1950" s="171"/>
      <c r="AP1950" s="171"/>
      <c r="AQ1950" s="171"/>
      <c r="AR1950" s="171"/>
      <c r="CI1950" t="str">
        <f>IF(JRF!F1963&gt;0,"",IF(JRF!B1963="","",IF(LEFT(JRF!B1963,1)=IFERROR(VLOOKUP(LEFT(JRF!B1963,1),$CF$2:$CF$5,1,0),0),"Product Code Required",IF(JRF!C1963="","",IF(JRF!C1963=IFERROR(VLOOKUP(JRF!C1963,$CH:$CH,1,0),0),"Product Code Required","NA")))))</f>
        <v/>
      </c>
      <c r="CJ1950" t="str">
        <f>IF(JRF!AV1963&gt;0,"",IF(JRF!Q1963="","",IF(LEFT(JRF!Q1963,1)=IFERROR(VLOOKUP(LEFT(JRF!Q1963,1),$CF$2:$CF$5,1,0),0),"Product Code Required",IF(JRF!V1963="","",IF(JRF!V1963=IFERROR(VLOOKUP(JRF!V1963,$CH:$CH,1,0),0),"Product Code Required","NA")))))</f>
        <v/>
      </c>
      <c r="CK1950" t="str">
        <f>IFERROR(IF(LEN('Journal Template'!F1961)&gt;0,"",IF('Journal Template'!A1961="","",IF(LEFT('Journal Template'!A1961,1)=IFERROR(VLOOKUP(LEFT('Journal Template'!A1961,1),Checks!$CF$2:$CF$5,1,0),0),"Product Code Required",IF('Journal Template'!D1961="","",IF('Journal Template'!D1961=IFERROR(VLOOKUP('Journal Template'!D1961,Checks!$CH:$CH,1,0),0),"Product Code Required","NA"))))),"")</f>
        <v/>
      </c>
    </row>
    <row r="1951" spans="14:89">
      <c r="N1951" t="s">
        <v>9418</v>
      </c>
      <c r="O1951" t="s">
        <v>9419</v>
      </c>
      <c r="P1951" t="s">
        <v>386</v>
      </c>
      <c r="Q1951" s="150" t="str">
        <f>IF(JRF!D1964="","",IF(IFERROR(VLOOKUP(JRF!D1964,Checks!N:P,3,0),0)="A","","Inactive account in Use"))</f>
        <v/>
      </c>
      <c r="R1951" t="str">
        <f>IFERROR(IF('Journal Template'!C2363="","",IF(IFERROR(VLOOKUP('Journal Template'!C2363,Checks!N:P,3,0),0)="A","","Inactive account in Use")),"")</f>
        <v/>
      </c>
      <c r="V1951" s="150" t="str">
        <f>IF(JRF!C1964="","",IF(IFERROR(VLOOKUP(JRF!C1964,Checks!S:U,3,0),0)="A","Entry with System fund Dept",""))</f>
        <v/>
      </c>
      <c r="W1951" t="str">
        <f>IFERROR(IF('Journal Template'!D2363="","",IF(IFERROR(VLOOKUP('Journal Template'!D2363,Checks!S:U,3,0),0)="A","Entry with System fund Dept","")),"")</f>
        <v/>
      </c>
      <c r="X1951" t="s">
        <v>9420</v>
      </c>
      <c r="Y1951" t="s">
        <v>386</v>
      </c>
      <c r="Z1951" t="s">
        <v>9421</v>
      </c>
      <c r="AA1951" t="s">
        <v>9328</v>
      </c>
      <c r="AB1951" t="s">
        <v>125</v>
      </c>
      <c r="AC1951" s="150" t="str">
        <f>IFERROR(IF(JRF!C1964="","",IF(AND(VLOOKUP(JRF!C1964,X:AA,4,0)=JRF!B1964,VLOOKUP(JRF!C1964,X:Y,2,0)="A"),"","Inactive Dept Combo Error")),"Inactive Dept Combo Error")</f>
        <v/>
      </c>
      <c r="AD1951" t="str">
        <f>IFERROR(IF('Journal Template'!D2363="","",IF(AND(VLOOKUP('Journal Template'!D2363,X:AA,4,0)='Journal Template'!A2363,VLOOKUP('Journal Template'!D2363,X:Y,2,0)="A"),"","Inactive Dept Combo Error")),"")</f>
        <v/>
      </c>
      <c r="AK1951" s="150" t="str">
        <f>IF(JRF!B1964="","",IF(JRF!B1964=IFERROR(VLOOKUP(JRF!B1964,Checks!AI:AI,1,0),0),"Entry in Branch/Satellite BU's",""))</f>
        <v/>
      </c>
      <c r="AL1951" t="str">
        <f>IFERROR(IF('Journal Template'!A2363="","",IF('Journal Template'!A2363=IFERROR(VLOOKUP('Journal Template'!A2363,Checks!AI:AI,1,0),0),"Entry in Branch/Satellite BU's","")),"")</f>
        <v/>
      </c>
      <c r="AO1951" s="171"/>
      <c r="AP1951" s="171"/>
      <c r="AQ1951" s="171"/>
      <c r="AR1951" s="171"/>
      <c r="CI1951" t="str">
        <f>IF(JRF!F1964&gt;0,"",IF(JRF!B1964="","",IF(LEFT(JRF!B1964,1)=IFERROR(VLOOKUP(LEFT(JRF!B1964,1),$CF$2:$CF$5,1,0),0),"Product Code Required",IF(JRF!C1964="","",IF(JRF!C1964=IFERROR(VLOOKUP(JRF!C1964,$CH:$CH,1,0),0),"Product Code Required","NA")))))</f>
        <v/>
      </c>
      <c r="CJ1951" t="str">
        <f>IF(JRF!AV1964&gt;0,"",IF(JRF!Q1964="","",IF(LEFT(JRF!Q1964,1)=IFERROR(VLOOKUP(LEFT(JRF!Q1964,1),$CF$2:$CF$5,1,0),0),"Product Code Required",IF(JRF!V1964="","",IF(JRF!V1964=IFERROR(VLOOKUP(JRF!V1964,$CH:$CH,1,0),0),"Product Code Required","NA")))))</f>
        <v/>
      </c>
      <c r="CK1951" t="str">
        <f>IFERROR(IF(LEN('Journal Template'!F1962)&gt;0,"",IF('Journal Template'!A1962="","",IF(LEFT('Journal Template'!A1962,1)=IFERROR(VLOOKUP(LEFT('Journal Template'!A1962,1),Checks!$CF$2:$CF$5,1,0),0),"Product Code Required",IF('Journal Template'!D1962="","",IF('Journal Template'!D1962=IFERROR(VLOOKUP('Journal Template'!D1962,Checks!$CH:$CH,1,0),0),"Product Code Required","NA"))))),"")</f>
        <v/>
      </c>
    </row>
    <row r="1952" spans="14:89">
      <c r="N1952" t="s">
        <v>9422</v>
      </c>
      <c r="O1952" t="s">
        <v>9423</v>
      </c>
      <c r="P1952" t="s">
        <v>386</v>
      </c>
      <c r="Q1952" s="150" t="str">
        <f>IF(JRF!D1965="","",IF(IFERROR(VLOOKUP(JRF!D1965,Checks!N:P,3,0),0)="A","","Inactive account in Use"))</f>
        <v/>
      </c>
      <c r="R1952" t="str">
        <f>IFERROR(IF('Journal Template'!C2364="","",IF(IFERROR(VLOOKUP('Journal Template'!C2364,Checks!N:P,3,0),0)="A","","Inactive account in Use")),"")</f>
        <v/>
      </c>
      <c r="V1952" s="150" t="str">
        <f>IF(JRF!C1965="","",IF(IFERROR(VLOOKUP(JRF!C1965,Checks!S:U,3,0),0)="A","Entry with System fund Dept",""))</f>
        <v/>
      </c>
      <c r="W1952" t="str">
        <f>IFERROR(IF('Journal Template'!D2364="","",IF(IFERROR(VLOOKUP('Journal Template'!D2364,Checks!S:U,3,0),0)="A","Entry with System fund Dept","")),"")</f>
        <v/>
      </c>
      <c r="X1952" t="s">
        <v>9424</v>
      </c>
      <c r="Y1952" t="s">
        <v>386</v>
      </c>
      <c r="Z1952" t="s">
        <v>9425</v>
      </c>
      <c r="AA1952" t="s">
        <v>9328</v>
      </c>
      <c r="AB1952" t="s">
        <v>125</v>
      </c>
      <c r="AC1952" s="150" t="str">
        <f>IFERROR(IF(JRF!C1965="","",IF(AND(VLOOKUP(JRF!C1965,X:AA,4,0)=JRF!B1965,VLOOKUP(JRF!C1965,X:Y,2,0)="A"),"","Inactive Dept Combo Error")),"Inactive Dept Combo Error")</f>
        <v/>
      </c>
      <c r="AD1952" t="str">
        <f>IFERROR(IF('Journal Template'!D2364="","",IF(AND(VLOOKUP('Journal Template'!D2364,X:AA,4,0)='Journal Template'!A2364,VLOOKUP('Journal Template'!D2364,X:Y,2,0)="A"),"","Inactive Dept Combo Error")),"")</f>
        <v/>
      </c>
      <c r="AK1952" s="150" t="str">
        <f>IF(JRF!B1965="","",IF(JRF!B1965=IFERROR(VLOOKUP(JRF!B1965,Checks!AI:AI,1,0),0),"Entry in Branch/Satellite BU's",""))</f>
        <v/>
      </c>
      <c r="AL1952" t="str">
        <f>IFERROR(IF('Journal Template'!A2364="","",IF('Journal Template'!A2364=IFERROR(VLOOKUP('Journal Template'!A2364,Checks!AI:AI,1,0),0),"Entry in Branch/Satellite BU's","")),"")</f>
        <v/>
      </c>
      <c r="AO1952" s="171"/>
      <c r="AP1952" s="171"/>
      <c r="AQ1952" s="171"/>
      <c r="AR1952" s="171"/>
      <c r="CI1952" t="str">
        <f>IF(JRF!F1965&gt;0,"",IF(JRF!B1965="","",IF(LEFT(JRF!B1965,1)=IFERROR(VLOOKUP(LEFT(JRF!B1965,1),$CF$2:$CF$5,1,0),0),"Product Code Required",IF(JRF!C1965="","",IF(JRF!C1965=IFERROR(VLOOKUP(JRF!C1965,$CH:$CH,1,0),0),"Product Code Required","NA")))))</f>
        <v/>
      </c>
      <c r="CJ1952" t="str">
        <f>IF(JRF!AV1965&gt;0,"",IF(JRF!Q1965="","",IF(LEFT(JRF!Q1965,1)=IFERROR(VLOOKUP(LEFT(JRF!Q1965,1),$CF$2:$CF$5,1,0),0),"Product Code Required",IF(JRF!V1965="","",IF(JRF!V1965=IFERROR(VLOOKUP(JRF!V1965,$CH:$CH,1,0),0),"Product Code Required","NA")))))</f>
        <v/>
      </c>
      <c r="CK1952" t="str">
        <f>IFERROR(IF(LEN('Journal Template'!F1963)&gt;0,"",IF('Journal Template'!A1963="","",IF(LEFT('Journal Template'!A1963,1)=IFERROR(VLOOKUP(LEFT('Journal Template'!A1963,1),Checks!$CF$2:$CF$5,1,0),0),"Product Code Required",IF('Journal Template'!D1963="","",IF('Journal Template'!D1963=IFERROR(VLOOKUP('Journal Template'!D1963,Checks!$CH:$CH,1,0),0),"Product Code Required","NA"))))),"")</f>
        <v/>
      </c>
    </row>
    <row r="1953" spans="14:89">
      <c r="N1953" t="s">
        <v>9426</v>
      </c>
      <c r="O1953" t="s">
        <v>9427</v>
      </c>
      <c r="P1953" t="s">
        <v>386</v>
      </c>
      <c r="Q1953" s="150" t="str">
        <f>IF(JRF!D1966="","",IF(IFERROR(VLOOKUP(JRF!D1966,Checks!N:P,3,0),0)="A","","Inactive account in Use"))</f>
        <v/>
      </c>
      <c r="R1953" t="str">
        <f>IFERROR(IF('Journal Template'!C2365="","",IF(IFERROR(VLOOKUP('Journal Template'!C2365,Checks!N:P,3,0),0)="A","","Inactive account in Use")),"")</f>
        <v/>
      </c>
      <c r="V1953" s="150" t="str">
        <f>IF(JRF!C1966="","",IF(IFERROR(VLOOKUP(JRF!C1966,Checks!S:U,3,0),0)="A","Entry with System fund Dept",""))</f>
        <v/>
      </c>
      <c r="W1953" t="str">
        <f>IFERROR(IF('Journal Template'!D2365="","",IF(IFERROR(VLOOKUP('Journal Template'!D2365,Checks!S:U,3,0),0)="A","Entry with System fund Dept","")),"")</f>
        <v/>
      </c>
      <c r="X1953" t="s">
        <v>9428</v>
      </c>
      <c r="Y1953" t="s">
        <v>386</v>
      </c>
      <c r="Z1953" t="s">
        <v>9429</v>
      </c>
      <c r="AA1953" t="s">
        <v>9328</v>
      </c>
      <c r="AB1953" t="s">
        <v>125</v>
      </c>
      <c r="AC1953" s="150" t="str">
        <f>IFERROR(IF(JRF!C1966="","",IF(AND(VLOOKUP(JRF!C1966,X:AA,4,0)=JRF!B1966,VLOOKUP(JRF!C1966,X:Y,2,0)="A"),"","Inactive Dept Combo Error")),"Inactive Dept Combo Error")</f>
        <v/>
      </c>
      <c r="AD1953" t="str">
        <f>IFERROR(IF('Journal Template'!D2365="","",IF(AND(VLOOKUP('Journal Template'!D2365,X:AA,4,0)='Journal Template'!A2365,VLOOKUP('Journal Template'!D2365,X:Y,2,0)="A"),"","Inactive Dept Combo Error")),"")</f>
        <v/>
      </c>
      <c r="AK1953" s="150" t="str">
        <f>IF(JRF!B1966="","",IF(JRF!B1966=IFERROR(VLOOKUP(JRF!B1966,Checks!AI:AI,1,0),0),"Entry in Branch/Satellite BU's",""))</f>
        <v/>
      </c>
      <c r="AL1953" t="str">
        <f>IFERROR(IF('Journal Template'!A2365="","",IF('Journal Template'!A2365=IFERROR(VLOOKUP('Journal Template'!A2365,Checks!AI:AI,1,0),0),"Entry in Branch/Satellite BU's","")),"")</f>
        <v/>
      </c>
      <c r="AO1953" s="171"/>
      <c r="AP1953" s="171"/>
      <c r="AQ1953" s="171"/>
      <c r="AR1953" s="171"/>
      <c r="CI1953" t="str">
        <f>IF(JRF!F1966&gt;0,"",IF(JRF!B1966="","",IF(LEFT(JRF!B1966,1)=IFERROR(VLOOKUP(LEFT(JRF!B1966,1),$CF$2:$CF$5,1,0),0),"Product Code Required",IF(JRF!C1966="","",IF(JRF!C1966=IFERROR(VLOOKUP(JRF!C1966,$CH:$CH,1,0),0),"Product Code Required","NA")))))</f>
        <v/>
      </c>
      <c r="CJ1953" t="str">
        <f>IF(JRF!AV1966&gt;0,"",IF(JRF!Q1966="","",IF(LEFT(JRF!Q1966,1)=IFERROR(VLOOKUP(LEFT(JRF!Q1966,1),$CF$2:$CF$5,1,0),0),"Product Code Required",IF(JRF!V1966="","",IF(JRF!V1966=IFERROR(VLOOKUP(JRF!V1966,$CH:$CH,1,0),0),"Product Code Required","NA")))))</f>
        <v/>
      </c>
      <c r="CK1953" t="str">
        <f>IFERROR(IF(LEN('Journal Template'!F1964)&gt;0,"",IF('Journal Template'!A1964="","",IF(LEFT('Journal Template'!A1964,1)=IFERROR(VLOOKUP(LEFT('Journal Template'!A1964,1),Checks!$CF$2:$CF$5,1,0),0),"Product Code Required",IF('Journal Template'!D1964="","",IF('Journal Template'!D1964=IFERROR(VLOOKUP('Journal Template'!D1964,Checks!$CH:$CH,1,0),0),"Product Code Required","NA"))))),"")</f>
        <v/>
      </c>
    </row>
    <row r="1954" spans="14:89">
      <c r="N1954" t="s">
        <v>9430</v>
      </c>
      <c r="O1954" t="s">
        <v>9431</v>
      </c>
      <c r="P1954" t="s">
        <v>386</v>
      </c>
      <c r="Q1954" s="150" t="str">
        <f>IF(JRF!D1967="","",IF(IFERROR(VLOOKUP(JRF!D1967,Checks!N:P,3,0),0)="A","","Inactive account in Use"))</f>
        <v/>
      </c>
      <c r="R1954" t="str">
        <f>IFERROR(IF('Journal Template'!C2366="","",IF(IFERROR(VLOOKUP('Journal Template'!C2366,Checks!N:P,3,0),0)="A","","Inactive account in Use")),"")</f>
        <v/>
      </c>
      <c r="V1954" s="150" t="str">
        <f>IF(JRF!C1967="","",IF(IFERROR(VLOOKUP(JRF!C1967,Checks!S:U,3,0),0)="A","Entry with System fund Dept",""))</f>
        <v/>
      </c>
      <c r="W1954" t="str">
        <f>IFERROR(IF('Journal Template'!D2366="","",IF(IFERROR(VLOOKUP('Journal Template'!D2366,Checks!S:U,3,0),0)="A","Entry with System fund Dept","")),"")</f>
        <v/>
      </c>
      <c r="X1954" t="s">
        <v>9432</v>
      </c>
      <c r="Y1954" t="s">
        <v>386</v>
      </c>
      <c r="Z1954" t="s">
        <v>9433</v>
      </c>
      <c r="AA1954" t="s">
        <v>9328</v>
      </c>
      <c r="AB1954" t="s">
        <v>125</v>
      </c>
      <c r="AC1954" s="150" t="str">
        <f>IFERROR(IF(JRF!C1967="","",IF(AND(VLOOKUP(JRF!C1967,X:AA,4,0)=JRF!B1967,VLOOKUP(JRF!C1967,X:Y,2,0)="A"),"","Inactive Dept Combo Error")),"Inactive Dept Combo Error")</f>
        <v/>
      </c>
      <c r="AD1954" t="str">
        <f>IFERROR(IF('Journal Template'!D2366="","",IF(AND(VLOOKUP('Journal Template'!D2366,X:AA,4,0)='Journal Template'!A2366,VLOOKUP('Journal Template'!D2366,X:Y,2,0)="A"),"","Inactive Dept Combo Error")),"")</f>
        <v/>
      </c>
      <c r="AK1954" s="150" t="str">
        <f>IF(JRF!B1967="","",IF(JRF!B1967=IFERROR(VLOOKUP(JRF!B1967,Checks!AI:AI,1,0),0),"Entry in Branch/Satellite BU's",""))</f>
        <v/>
      </c>
      <c r="AL1954" t="str">
        <f>IFERROR(IF('Journal Template'!A2366="","",IF('Journal Template'!A2366=IFERROR(VLOOKUP('Journal Template'!A2366,Checks!AI:AI,1,0),0),"Entry in Branch/Satellite BU's","")),"")</f>
        <v/>
      </c>
      <c r="AO1954" s="171"/>
      <c r="AP1954" s="171"/>
      <c r="AQ1954" s="171"/>
      <c r="AR1954" s="171"/>
      <c r="CI1954" t="str">
        <f>IF(JRF!F1967&gt;0,"",IF(JRF!B1967="","",IF(LEFT(JRF!B1967,1)=IFERROR(VLOOKUP(LEFT(JRF!B1967,1),$CF$2:$CF$5,1,0),0),"Product Code Required",IF(JRF!C1967="","",IF(JRF!C1967=IFERROR(VLOOKUP(JRF!C1967,$CH:$CH,1,0),0),"Product Code Required","NA")))))</f>
        <v/>
      </c>
      <c r="CJ1954" t="str">
        <f>IF(JRF!AV1967&gt;0,"",IF(JRF!Q1967="","",IF(LEFT(JRF!Q1967,1)=IFERROR(VLOOKUP(LEFT(JRF!Q1967,1),$CF$2:$CF$5,1,0),0),"Product Code Required",IF(JRF!V1967="","",IF(JRF!V1967=IFERROR(VLOOKUP(JRF!V1967,$CH:$CH,1,0),0),"Product Code Required","NA")))))</f>
        <v/>
      </c>
      <c r="CK1954" t="str">
        <f>IFERROR(IF(LEN('Journal Template'!F1965)&gt;0,"",IF('Journal Template'!A1965="","",IF(LEFT('Journal Template'!A1965,1)=IFERROR(VLOOKUP(LEFT('Journal Template'!A1965,1),Checks!$CF$2:$CF$5,1,0),0),"Product Code Required",IF('Journal Template'!D1965="","",IF('Journal Template'!D1965=IFERROR(VLOOKUP('Journal Template'!D1965,Checks!$CH:$CH,1,0),0),"Product Code Required","NA"))))),"")</f>
        <v/>
      </c>
    </row>
    <row r="1955" spans="14:89">
      <c r="N1955" t="s">
        <v>9434</v>
      </c>
      <c r="O1955" t="s">
        <v>9435</v>
      </c>
      <c r="P1955" t="s">
        <v>386</v>
      </c>
      <c r="Q1955" s="150" t="str">
        <f>IF(JRF!D1968="","",IF(IFERROR(VLOOKUP(JRF!D1968,Checks!N:P,3,0),0)="A","","Inactive account in Use"))</f>
        <v/>
      </c>
      <c r="R1955" t="str">
        <f>IFERROR(IF('Journal Template'!C2367="","",IF(IFERROR(VLOOKUP('Journal Template'!C2367,Checks!N:P,3,0),0)="A","","Inactive account in Use")),"")</f>
        <v/>
      </c>
      <c r="V1955" s="150" t="str">
        <f>IF(JRF!C1968="","",IF(IFERROR(VLOOKUP(JRF!C1968,Checks!S:U,3,0),0)="A","Entry with System fund Dept",""))</f>
        <v/>
      </c>
      <c r="W1955" t="str">
        <f>IFERROR(IF('Journal Template'!D2367="","",IF(IFERROR(VLOOKUP('Journal Template'!D2367,Checks!S:U,3,0),0)="A","Entry with System fund Dept","")),"")</f>
        <v/>
      </c>
      <c r="X1955" t="s">
        <v>9436</v>
      </c>
      <c r="Y1955" t="s">
        <v>386</v>
      </c>
      <c r="Z1955" t="s">
        <v>9437</v>
      </c>
      <c r="AA1955" t="s">
        <v>9328</v>
      </c>
      <c r="AB1955" t="s">
        <v>125</v>
      </c>
      <c r="AC1955" s="150" t="str">
        <f>IFERROR(IF(JRF!C1968="","",IF(AND(VLOOKUP(JRF!C1968,X:AA,4,0)=JRF!B1968,VLOOKUP(JRF!C1968,X:Y,2,0)="A"),"","Inactive Dept Combo Error")),"Inactive Dept Combo Error")</f>
        <v/>
      </c>
      <c r="AD1955" t="str">
        <f>IFERROR(IF('Journal Template'!D2367="","",IF(AND(VLOOKUP('Journal Template'!D2367,X:AA,4,0)='Journal Template'!A2367,VLOOKUP('Journal Template'!D2367,X:Y,2,0)="A"),"","Inactive Dept Combo Error")),"")</f>
        <v/>
      </c>
      <c r="AK1955" s="150" t="str">
        <f>IF(JRF!B1968="","",IF(JRF!B1968=IFERROR(VLOOKUP(JRF!B1968,Checks!AI:AI,1,0),0),"Entry in Branch/Satellite BU's",""))</f>
        <v/>
      </c>
      <c r="AL1955" t="str">
        <f>IFERROR(IF('Journal Template'!A2367="","",IF('Journal Template'!A2367=IFERROR(VLOOKUP('Journal Template'!A2367,Checks!AI:AI,1,0),0),"Entry in Branch/Satellite BU's","")),"")</f>
        <v/>
      </c>
      <c r="AO1955" s="171"/>
      <c r="AP1955" s="171"/>
      <c r="AQ1955" s="171"/>
      <c r="AR1955" s="171"/>
      <c r="CI1955" t="str">
        <f>IF(JRF!F1968&gt;0,"",IF(JRF!B1968="","",IF(LEFT(JRF!B1968,1)=IFERROR(VLOOKUP(LEFT(JRF!B1968,1),$CF$2:$CF$5,1,0),0),"Product Code Required",IF(JRF!C1968="","",IF(JRF!C1968=IFERROR(VLOOKUP(JRF!C1968,$CH:$CH,1,0),0),"Product Code Required","NA")))))</f>
        <v/>
      </c>
      <c r="CJ1955" t="str">
        <f>IF(JRF!AV1968&gt;0,"",IF(JRF!Q1968="","",IF(LEFT(JRF!Q1968,1)=IFERROR(VLOOKUP(LEFT(JRF!Q1968,1),$CF$2:$CF$5,1,0),0),"Product Code Required",IF(JRF!V1968="","",IF(JRF!V1968=IFERROR(VLOOKUP(JRF!V1968,$CH:$CH,1,0),0),"Product Code Required","NA")))))</f>
        <v/>
      </c>
      <c r="CK1955" t="str">
        <f>IFERROR(IF(LEN('Journal Template'!F1966)&gt;0,"",IF('Journal Template'!A1966="","",IF(LEFT('Journal Template'!A1966,1)=IFERROR(VLOOKUP(LEFT('Journal Template'!A1966,1),Checks!$CF$2:$CF$5,1,0),0),"Product Code Required",IF('Journal Template'!D1966="","",IF('Journal Template'!D1966=IFERROR(VLOOKUP('Journal Template'!D1966,Checks!$CH:$CH,1,0),0),"Product Code Required","NA"))))),"")</f>
        <v/>
      </c>
    </row>
    <row r="1956" spans="14:89">
      <c r="N1956" t="s">
        <v>9438</v>
      </c>
      <c r="O1956" t="s">
        <v>9439</v>
      </c>
      <c r="P1956" t="s">
        <v>386</v>
      </c>
      <c r="Q1956" s="150" t="str">
        <f>IF(JRF!D1969="","",IF(IFERROR(VLOOKUP(JRF!D1969,Checks!N:P,3,0),0)="A","","Inactive account in Use"))</f>
        <v/>
      </c>
      <c r="R1956" t="str">
        <f>IFERROR(IF('Journal Template'!C2368="","",IF(IFERROR(VLOOKUP('Journal Template'!C2368,Checks!N:P,3,0),0)="A","","Inactive account in Use")),"")</f>
        <v/>
      </c>
      <c r="V1956" s="150" t="str">
        <f>IF(JRF!C1969="","",IF(IFERROR(VLOOKUP(JRF!C1969,Checks!S:U,3,0),0)="A","Entry with System fund Dept",""))</f>
        <v/>
      </c>
      <c r="W1956" t="str">
        <f>IFERROR(IF('Journal Template'!D2368="","",IF(IFERROR(VLOOKUP('Journal Template'!D2368,Checks!S:U,3,0),0)="A","Entry with System fund Dept","")),"")</f>
        <v/>
      </c>
      <c r="X1956" t="s">
        <v>9440</v>
      </c>
      <c r="Y1956" t="s">
        <v>389</v>
      </c>
      <c r="Z1956" t="s">
        <v>9441</v>
      </c>
      <c r="AA1956" t="s">
        <v>9328</v>
      </c>
      <c r="AB1956" t="s">
        <v>125</v>
      </c>
      <c r="AC1956" s="150" t="str">
        <f>IFERROR(IF(JRF!C1969="","",IF(AND(VLOOKUP(JRF!C1969,X:AA,4,0)=JRF!B1969,VLOOKUP(JRF!C1969,X:Y,2,0)="A"),"","Inactive Dept Combo Error")),"Inactive Dept Combo Error")</f>
        <v/>
      </c>
      <c r="AD1956" t="str">
        <f>IFERROR(IF('Journal Template'!D2368="","",IF(AND(VLOOKUP('Journal Template'!D2368,X:AA,4,0)='Journal Template'!A2368,VLOOKUP('Journal Template'!D2368,X:Y,2,0)="A"),"","Inactive Dept Combo Error")),"")</f>
        <v/>
      </c>
      <c r="AK1956" s="150" t="str">
        <f>IF(JRF!B1969="","",IF(JRF!B1969=IFERROR(VLOOKUP(JRF!B1969,Checks!AI:AI,1,0),0),"Entry in Branch/Satellite BU's",""))</f>
        <v/>
      </c>
      <c r="AL1956" t="str">
        <f>IFERROR(IF('Journal Template'!A2368="","",IF('Journal Template'!A2368=IFERROR(VLOOKUP('Journal Template'!A2368,Checks!AI:AI,1,0),0),"Entry in Branch/Satellite BU's","")),"")</f>
        <v/>
      </c>
      <c r="AO1956" s="171"/>
      <c r="AP1956" s="171"/>
      <c r="AQ1956" s="171"/>
      <c r="AR1956" s="171"/>
      <c r="CI1956" t="str">
        <f>IF(JRF!F1969&gt;0,"",IF(JRF!B1969="","",IF(LEFT(JRF!B1969,1)=IFERROR(VLOOKUP(LEFT(JRF!B1969,1),$CF$2:$CF$5,1,0),0),"Product Code Required",IF(JRF!C1969="","",IF(JRF!C1969=IFERROR(VLOOKUP(JRF!C1969,$CH:$CH,1,0),0),"Product Code Required","NA")))))</f>
        <v/>
      </c>
      <c r="CJ1956" t="str">
        <f>IF(JRF!AV1969&gt;0,"",IF(JRF!Q1969="","",IF(LEFT(JRF!Q1969,1)=IFERROR(VLOOKUP(LEFT(JRF!Q1969,1),$CF$2:$CF$5,1,0),0),"Product Code Required",IF(JRF!V1969="","",IF(JRF!V1969=IFERROR(VLOOKUP(JRF!V1969,$CH:$CH,1,0),0),"Product Code Required","NA")))))</f>
        <v/>
      </c>
      <c r="CK1956" t="str">
        <f>IFERROR(IF(LEN('Journal Template'!F1967)&gt;0,"",IF('Journal Template'!A1967="","",IF(LEFT('Journal Template'!A1967,1)=IFERROR(VLOOKUP(LEFT('Journal Template'!A1967,1),Checks!$CF$2:$CF$5,1,0),0),"Product Code Required",IF('Journal Template'!D1967="","",IF('Journal Template'!D1967=IFERROR(VLOOKUP('Journal Template'!D1967,Checks!$CH:$CH,1,0),0),"Product Code Required","NA"))))),"")</f>
        <v/>
      </c>
    </row>
    <row r="1957" spans="14:89">
      <c r="N1957" t="s">
        <v>9442</v>
      </c>
      <c r="O1957" t="s">
        <v>9443</v>
      </c>
      <c r="P1957" t="s">
        <v>386</v>
      </c>
      <c r="Q1957" s="150" t="str">
        <f>IF(JRF!D1970="","",IF(IFERROR(VLOOKUP(JRF!D1970,Checks!N:P,3,0),0)="A","","Inactive account in Use"))</f>
        <v/>
      </c>
      <c r="R1957" t="str">
        <f>IFERROR(IF('Journal Template'!C2369="","",IF(IFERROR(VLOOKUP('Journal Template'!C2369,Checks!N:P,3,0),0)="A","","Inactive account in Use")),"")</f>
        <v/>
      </c>
      <c r="V1957" s="150" t="str">
        <f>IF(JRF!C1970="","",IF(IFERROR(VLOOKUP(JRF!C1970,Checks!S:U,3,0),0)="A","Entry with System fund Dept",""))</f>
        <v/>
      </c>
      <c r="W1957" t="str">
        <f>IFERROR(IF('Journal Template'!D2369="","",IF(IFERROR(VLOOKUP('Journal Template'!D2369,Checks!S:U,3,0),0)="A","Entry with System fund Dept","")),"")</f>
        <v/>
      </c>
      <c r="X1957" t="s">
        <v>9444</v>
      </c>
      <c r="Y1957" t="s">
        <v>386</v>
      </c>
      <c r="Z1957" t="s">
        <v>9445</v>
      </c>
      <c r="AA1957" t="s">
        <v>9328</v>
      </c>
      <c r="AB1957" t="s">
        <v>125</v>
      </c>
      <c r="AC1957" s="150" t="str">
        <f>IFERROR(IF(JRF!C1970="","",IF(AND(VLOOKUP(JRF!C1970,X:AA,4,0)=JRF!B1970,VLOOKUP(JRF!C1970,X:Y,2,0)="A"),"","Inactive Dept Combo Error")),"Inactive Dept Combo Error")</f>
        <v/>
      </c>
      <c r="AD1957" t="str">
        <f>IFERROR(IF('Journal Template'!D2369="","",IF(AND(VLOOKUP('Journal Template'!D2369,X:AA,4,0)='Journal Template'!A2369,VLOOKUP('Journal Template'!D2369,X:Y,2,0)="A"),"","Inactive Dept Combo Error")),"")</f>
        <v/>
      </c>
      <c r="AK1957" s="150" t="str">
        <f>IF(JRF!B1970="","",IF(JRF!B1970=IFERROR(VLOOKUP(JRF!B1970,Checks!AI:AI,1,0),0),"Entry in Branch/Satellite BU's",""))</f>
        <v/>
      </c>
      <c r="AL1957" t="str">
        <f>IFERROR(IF('Journal Template'!A2369="","",IF('Journal Template'!A2369=IFERROR(VLOOKUP('Journal Template'!A2369,Checks!AI:AI,1,0),0),"Entry in Branch/Satellite BU's","")),"")</f>
        <v/>
      </c>
      <c r="AO1957" s="171"/>
      <c r="AP1957" s="171"/>
      <c r="AQ1957" s="171"/>
      <c r="AR1957" s="171"/>
      <c r="CI1957" t="str">
        <f>IF(JRF!F1970&gt;0,"",IF(JRF!B1970="","",IF(LEFT(JRF!B1970,1)=IFERROR(VLOOKUP(LEFT(JRF!B1970,1),$CF$2:$CF$5,1,0),0),"Product Code Required",IF(JRF!C1970="","",IF(JRF!C1970=IFERROR(VLOOKUP(JRF!C1970,$CH:$CH,1,0),0),"Product Code Required","NA")))))</f>
        <v/>
      </c>
      <c r="CJ1957" t="str">
        <f>IF(JRF!AV1970&gt;0,"",IF(JRF!Q1970="","",IF(LEFT(JRF!Q1970,1)=IFERROR(VLOOKUP(LEFT(JRF!Q1970,1),$CF$2:$CF$5,1,0),0),"Product Code Required",IF(JRF!V1970="","",IF(JRF!V1970=IFERROR(VLOOKUP(JRF!V1970,$CH:$CH,1,0),0),"Product Code Required","NA")))))</f>
        <v/>
      </c>
      <c r="CK1957" t="str">
        <f>IFERROR(IF(LEN('Journal Template'!F1968)&gt;0,"",IF('Journal Template'!A1968="","",IF(LEFT('Journal Template'!A1968,1)=IFERROR(VLOOKUP(LEFT('Journal Template'!A1968,1),Checks!$CF$2:$CF$5,1,0),0),"Product Code Required",IF('Journal Template'!D1968="","",IF('Journal Template'!D1968=IFERROR(VLOOKUP('Journal Template'!D1968,Checks!$CH:$CH,1,0),0),"Product Code Required","NA"))))),"")</f>
        <v/>
      </c>
    </row>
    <row r="1958" spans="14:89">
      <c r="N1958" t="s">
        <v>9446</v>
      </c>
      <c r="O1958" t="s">
        <v>9447</v>
      </c>
      <c r="P1958" t="s">
        <v>386</v>
      </c>
      <c r="Q1958" s="150" t="str">
        <f>IF(JRF!D1971="","",IF(IFERROR(VLOOKUP(JRF!D1971,Checks!N:P,3,0),0)="A","","Inactive account in Use"))</f>
        <v/>
      </c>
      <c r="R1958" t="str">
        <f>IFERROR(IF('Journal Template'!C2370="","",IF(IFERROR(VLOOKUP('Journal Template'!C2370,Checks!N:P,3,0),0)="A","","Inactive account in Use")),"")</f>
        <v/>
      </c>
      <c r="V1958" s="150" t="str">
        <f>IF(JRF!C1971="","",IF(IFERROR(VLOOKUP(JRF!C1971,Checks!S:U,3,0),0)="A","Entry with System fund Dept",""))</f>
        <v/>
      </c>
      <c r="W1958" t="str">
        <f>IFERROR(IF('Journal Template'!D2370="","",IF(IFERROR(VLOOKUP('Journal Template'!D2370,Checks!S:U,3,0),0)="A","Entry with System fund Dept","")),"")</f>
        <v/>
      </c>
      <c r="X1958" t="s">
        <v>9448</v>
      </c>
      <c r="Y1958" t="s">
        <v>389</v>
      </c>
      <c r="Z1958" t="s">
        <v>9449</v>
      </c>
      <c r="AA1958" t="s">
        <v>9328</v>
      </c>
      <c r="AB1958" t="s">
        <v>125</v>
      </c>
      <c r="AC1958" s="150" t="str">
        <f>IFERROR(IF(JRF!C1971="","",IF(AND(VLOOKUP(JRF!C1971,X:AA,4,0)=JRF!B1971,VLOOKUP(JRF!C1971,X:Y,2,0)="A"),"","Inactive Dept Combo Error")),"Inactive Dept Combo Error")</f>
        <v/>
      </c>
      <c r="AD1958" t="str">
        <f>IFERROR(IF('Journal Template'!D2370="","",IF(AND(VLOOKUP('Journal Template'!D2370,X:AA,4,0)='Journal Template'!A2370,VLOOKUP('Journal Template'!D2370,X:Y,2,0)="A"),"","Inactive Dept Combo Error")),"")</f>
        <v/>
      </c>
      <c r="AK1958" s="150" t="str">
        <f>IF(JRF!B1971="","",IF(JRF!B1971=IFERROR(VLOOKUP(JRF!B1971,Checks!AI:AI,1,0),0),"Entry in Branch/Satellite BU's",""))</f>
        <v/>
      </c>
      <c r="AL1958" t="str">
        <f>IFERROR(IF('Journal Template'!A2370="","",IF('Journal Template'!A2370=IFERROR(VLOOKUP('Journal Template'!A2370,Checks!AI:AI,1,0),0),"Entry in Branch/Satellite BU's","")),"")</f>
        <v/>
      </c>
      <c r="AO1958" s="171"/>
      <c r="AP1958" s="171"/>
      <c r="AQ1958" s="171"/>
      <c r="AR1958" s="171"/>
      <c r="CI1958" t="str">
        <f>IF(JRF!F1971&gt;0,"",IF(JRF!B1971="","",IF(LEFT(JRF!B1971,1)=IFERROR(VLOOKUP(LEFT(JRF!B1971,1),$CF$2:$CF$5,1,0),0),"Product Code Required",IF(JRF!C1971="","",IF(JRF!C1971=IFERROR(VLOOKUP(JRF!C1971,$CH:$CH,1,0),0),"Product Code Required","NA")))))</f>
        <v/>
      </c>
      <c r="CJ1958" t="str">
        <f>IF(JRF!AV1971&gt;0,"",IF(JRF!Q1971="","",IF(LEFT(JRF!Q1971,1)=IFERROR(VLOOKUP(LEFT(JRF!Q1971,1),$CF$2:$CF$5,1,0),0),"Product Code Required",IF(JRF!V1971="","",IF(JRF!V1971=IFERROR(VLOOKUP(JRF!V1971,$CH:$CH,1,0),0),"Product Code Required","NA")))))</f>
        <v/>
      </c>
      <c r="CK1958" t="str">
        <f>IFERROR(IF(LEN('Journal Template'!F1969)&gt;0,"",IF('Journal Template'!A1969="","",IF(LEFT('Journal Template'!A1969,1)=IFERROR(VLOOKUP(LEFT('Journal Template'!A1969,1),Checks!$CF$2:$CF$5,1,0),0),"Product Code Required",IF('Journal Template'!D1969="","",IF('Journal Template'!D1969=IFERROR(VLOOKUP('Journal Template'!D1969,Checks!$CH:$CH,1,0),0),"Product Code Required","NA"))))),"")</f>
        <v/>
      </c>
    </row>
    <row r="1959" spans="14:89">
      <c r="N1959" t="s">
        <v>9450</v>
      </c>
      <c r="O1959" t="s">
        <v>9451</v>
      </c>
      <c r="P1959" t="s">
        <v>386</v>
      </c>
      <c r="Q1959" s="150" t="str">
        <f>IF(JRF!D1972="","",IF(IFERROR(VLOOKUP(JRF!D1972,Checks!N:P,3,0),0)="A","","Inactive account in Use"))</f>
        <v/>
      </c>
      <c r="R1959" t="str">
        <f>IFERROR(IF('Journal Template'!C2371="","",IF(IFERROR(VLOOKUP('Journal Template'!C2371,Checks!N:P,3,0),0)="A","","Inactive account in Use")),"")</f>
        <v/>
      </c>
      <c r="V1959" s="150" t="str">
        <f>IF(JRF!C1972="","",IF(IFERROR(VLOOKUP(JRF!C1972,Checks!S:U,3,0),0)="A","Entry with System fund Dept",""))</f>
        <v/>
      </c>
      <c r="W1959" t="str">
        <f>IFERROR(IF('Journal Template'!D2371="","",IF(IFERROR(VLOOKUP('Journal Template'!D2371,Checks!S:U,3,0),0)="A","Entry with System fund Dept","")),"")</f>
        <v/>
      </c>
      <c r="X1959" t="s">
        <v>9452</v>
      </c>
      <c r="Y1959" t="s">
        <v>389</v>
      </c>
      <c r="Z1959" t="s">
        <v>9453</v>
      </c>
      <c r="AA1959" t="s">
        <v>9328</v>
      </c>
      <c r="AB1959" t="s">
        <v>125</v>
      </c>
      <c r="AC1959" s="150" t="str">
        <f>IFERROR(IF(JRF!C1972="","",IF(AND(VLOOKUP(JRF!C1972,X:AA,4,0)=JRF!B1972,VLOOKUP(JRF!C1972,X:Y,2,0)="A"),"","Inactive Dept Combo Error")),"Inactive Dept Combo Error")</f>
        <v/>
      </c>
      <c r="AD1959" t="str">
        <f>IFERROR(IF('Journal Template'!D2371="","",IF(AND(VLOOKUP('Journal Template'!D2371,X:AA,4,0)='Journal Template'!A2371,VLOOKUP('Journal Template'!D2371,X:Y,2,0)="A"),"","Inactive Dept Combo Error")),"")</f>
        <v/>
      </c>
      <c r="AK1959" s="150" t="str">
        <f>IF(JRF!B1972="","",IF(JRF!B1972=IFERROR(VLOOKUP(JRF!B1972,Checks!AI:AI,1,0),0),"Entry in Branch/Satellite BU's",""))</f>
        <v/>
      </c>
      <c r="AL1959" t="str">
        <f>IFERROR(IF('Journal Template'!A2371="","",IF('Journal Template'!A2371=IFERROR(VLOOKUP('Journal Template'!A2371,Checks!AI:AI,1,0),0),"Entry in Branch/Satellite BU's","")),"")</f>
        <v/>
      </c>
      <c r="AO1959" s="171"/>
      <c r="AP1959" s="171"/>
      <c r="AQ1959" s="171"/>
      <c r="AR1959" s="171"/>
      <c r="CI1959" t="str">
        <f>IF(JRF!F1972&gt;0,"",IF(JRF!B1972="","",IF(LEFT(JRF!B1972,1)=IFERROR(VLOOKUP(LEFT(JRF!B1972,1),$CF$2:$CF$5,1,0),0),"Product Code Required",IF(JRF!C1972="","",IF(JRF!C1972=IFERROR(VLOOKUP(JRF!C1972,$CH:$CH,1,0),0),"Product Code Required","NA")))))</f>
        <v/>
      </c>
      <c r="CJ1959" t="str">
        <f>IF(JRF!AV1972&gt;0,"",IF(JRF!Q1972="","",IF(LEFT(JRF!Q1972,1)=IFERROR(VLOOKUP(LEFT(JRF!Q1972,1),$CF$2:$CF$5,1,0),0),"Product Code Required",IF(JRF!V1972="","",IF(JRF!V1972=IFERROR(VLOOKUP(JRF!V1972,$CH:$CH,1,0),0),"Product Code Required","NA")))))</f>
        <v/>
      </c>
      <c r="CK1959" t="str">
        <f>IFERROR(IF(LEN('Journal Template'!F1970)&gt;0,"",IF('Journal Template'!A1970="","",IF(LEFT('Journal Template'!A1970,1)=IFERROR(VLOOKUP(LEFT('Journal Template'!A1970,1),Checks!$CF$2:$CF$5,1,0),0),"Product Code Required",IF('Journal Template'!D1970="","",IF('Journal Template'!D1970=IFERROR(VLOOKUP('Journal Template'!D1970,Checks!$CH:$CH,1,0),0),"Product Code Required","NA"))))),"")</f>
        <v/>
      </c>
    </row>
    <row r="1960" spans="14:89">
      <c r="N1960" t="s">
        <v>9454</v>
      </c>
      <c r="O1960" t="s">
        <v>9455</v>
      </c>
      <c r="P1960" t="s">
        <v>386</v>
      </c>
      <c r="Q1960" s="150" t="str">
        <f>IF(JRF!D1973="","",IF(IFERROR(VLOOKUP(JRF!D1973,Checks!N:P,3,0),0)="A","","Inactive account in Use"))</f>
        <v/>
      </c>
      <c r="R1960" t="str">
        <f>IFERROR(IF('Journal Template'!C2372="","",IF(IFERROR(VLOOKUP('Journal Template'!C2372,Checks!N:P,3,0),0)="A","","Inactive account in Use")),"")</f>
        <v/>
      </c>
      <c r="V1960" s="150" t="str">
        <f>IF(JRF!C1973="","",IF(IFERROR(VLOOKUP(JRF!C1973,Checks!S:U,3,0),0)="A","Entry with System fund Dept",""))</f>
        <v/>
      </c>
      <c r="W1960" t="str">
        <f>IFERROR(IF('Journal Template'!D2372="","",IF(IFERROR(VLOOKUP('Journal Template'!D2372,Checks!S:U,3,0),0)="A","Entry with System fund Dept","")),"")</f>
        <v/>
      </c>
      <c r="X1960" t="s">
        <v>9456</v>
      </c>
      <c r="Y1960" t="s">
        <v>386</v>
      </c>
      <c r="Z1960" t="s">
        <v>9457</v>
      </c>
      <c r="AA1960" t="s">
        <v>9328</v>
      </c>
      <c r="AB1960" t="s">
        <v>125</v>
      </c>
      <c r="AC1960" s="150" t="str">
        <f>IFERROR(IF(JRF!C1973="","",IF(AND(VLOOKUP(JRF!C1973,X:AA,4,0)=JRF!B1973,VLOOKUP(JRF!C1973,X:Y,2,0)="A"),"","Inactive Dept Combo Error")),"Inactive Dept Combo Error")</f>
        <v/>
      </c>
      <c r="AD1960" t="str">
        <f>IFERROR(IF('Journal Template'!D2372="","",IF(AND(VLOOKUP('Journal Template'!D2372,X:AA,4,0)='Journal Template'!A2372,VLOOKUP('Journal Template'!D2372,X:Y,2,0)="A"),"","Inactive Dept Combo Error")),"")</f>
        <v/>
      </c>
      <c r="AK1960" s="150" t="str">
        <f>IF(JRF!B1973="","",IF(JRF!B1973=IFERROR(VLOOKUP(JRF!B1973,Checks!AI:AI,1,0),0),"Entry in Branch/Satellite BU's",""))</f>
        <v/>
      </c>
      <c r="AL1960" t="str">
        <f>IFERROR(IF('Journal Template'!A2372="","",IF('Journal Template'!A2372=IFERROR(VLOOKUP('Journal Template'!A2372,Checks!AI:AI,1,0),0),"Entry in Branch/Satellite BU's","")),"")</f>
        <v/>
      </c>
      <c r="AO1960" s="171"/>
      <c r="AP1960" s="171"/>
      <c r="AQ1960" s="171"/>
      <c r="AR1960" s="171"/>
      <c r="CI1960" t="str">
        <f>IF(JRF!F1973&gt;0,"",IF(JRF!B1973="","",IF(LEFT(JRF!B1973,1)=IFERROR(VLOOKUP(LEFT(JRF!B1973,1),$CF$2:$CF$5,1,0),0),"Product Code Required",IF(JRF!C1973="","",IF(JRF!C1973=IFERROR(VLOOKUP(JRF!C1973,$CH:$CH,1,0),0),"Product Code Required","NA")))))</f>
        <v/>
      </c>
      <c r="CJ1960" t="str">
        <f>IF(JRF!AV1973&gt;0,"",IF(JRF!Q1973="","",IF(LEFT(JRF!Q1973,1)=IFERROR(VLOOKUP(LEFT(JRF!Q1973,1),$CF$2:$CF$5,1,0),0),"Product Code Required",IF(JRF!V1973="","",IF(JRF!V1973=IFERROR(VLOOKUP(JRF!V1973,$CH:$CH,1,0),0),"Product Code Required","NA")))))</f>
        <v/>
      </c>
      <c r="CK1960" t="str">
        <f>IFERROR(IF(LEN('Journal Template'!F1971)&gt;0,"",IF('Journal Template'!A1971="","",IF(LEFT('Journal Template'!A1971,1)=IFERROR(VLOOKUP(LEFT('Journal Template'!A1971,1),Checks!$CF$2:$CF$5,1,0),0),"Product Code Required",IF('Journal Template'!D1971="","",IF('Journal Template'!D1971=IFERROR(VLOOKUP('Journal Template'!D1971,Checks!$CH:$CH,1,0),0),"Product Code Required","NA"))))),"")</f>
        <v/>
      </c>
    </row>
    <row r="1961" spans="14:89">
      <c r="N1961" t="s">
        <v>9458</v>
      </c>
      <c r="O1961" t="s">
        <v>9459</v>
      </c>
      <c r="P1961" t="s">
        <v>386</v>
      </c>
      <c r="Q1961" s="150" t="str">
        <f>IF(JRF!D1974="","",IF(IFERROR(VLOOKUP(JRF!D1974,Checks!N:P,3,0),0)="A","","Inactive account in Use"))</f>
        <v/>
      </c>
      <c r="R1961" t="str">
        <f>IFERROR(IF('Journal Template'!C2373="","",IF(IFERROR(VLOOKUP('Journal Template'!C2373,Checks!N:P,3,0),0)="A","","Inactive account in Use")),"")</f>
        <v/>
      </c>
      <c r="V1961" s="150" t="str">
        <f>IF(JRF!C1974="","",IF(IFERROR(VLOOKUP(JRF!C1974,Checks!S:U,3,0),0)="A","Entry with System fund Dept",""))</f>
        <v/>
      </c>
      <c r="W1961" t="str">
        <f>IFERROR(IF('Journal Template'!D2373="","",IF(IFERROR(VLOOKUP('Journal Template'!D2373,Checks!S:U,3,0),0)="A","Entry with System fund Dept","")),"")</f>
        <v/>
      </c>
      <c r="X1961" t="s">
        <v>9460</v>
      </c>
      <c r="Y1961" t="s">
        <v>389</v>
      </c>
      <c r="Z1961" t="s">
        <v>9461</v>
      </c>
      <c r="AA1961" t="s">
        <v>9328</v>
      </c>
      <c r="AB1961" t="s">
        <v>125</v>
      </c>
      <c r="AC1961" s="150" t="str">
        <f>IFERROR(IF(JRF!C1974="","",IF(AND(VLOOKUP(JRF!C1974,X:AA,4,0)=JRF!B1974,VLOOKUP(JRF!C1974,X:Y,2,0)="A"),"","Inactive Dept Combo Error")),"Inactive Dept Combo Error")</f>
        <v/>
      </c>
      <c r="AD1961" t="str">
        <f>IFERROR(IF('Journal Template'!D2373="","",IF(AND(VLOOKUP('Journal Template'!D2373,X:AA,4,0)='Journal Template'!A2373,VLOOKUP('Journal Template'!D2373,X:Y,2,0)="A"),"","Inactive Dept Combo Error")),"")</f>
        <v/>
      </c>
      <c r="AK1961" s="150" t="str">
        <f>IF(JRF!B1974="","",IF(JRF!B1974=IFERROR(VLOOKUP(JRF!B1974,Checks!AI:AI,1,0),0),"Entry in Branch/Satellite BU's",""))</f>
        <v/>
      </c>
      <c r="AL1961" t="str">
        <f>IFERROR(IF('Journal Template'!A2373="","",IF('Journal Template'!A2373=IFERROR(VLOOKUP('Journal Template'!A2373,Checks!AI:AI,1,0),0),"Entry in Branch/Satellite BU's","")),"")</f>
        <v/>
      </c>
      <c r="AO1961" s="171"/>
      <c r="AP1961" s="171"/>
      <c r="AQ1961" s="171"/>
      <c r="AR1961" s="171"/>
      <c r="CI1961" t="str">
        <f>IF(JRF!F1974&gt;0,"",IF(JRF!B1974="","",IF(LEFT(JRF!B1974,1)=IFERROR(VLOOKUP(LEFT(JRF!B1974,1),$CF$2:$CF$5,1,0),0),"Product Code Required",IF(JRF!C1974="","",IF(JRF!C1974=IFERROR(VLOOKUP(JRF!C1974,$CH:$CH,1,0),0),"Product Code Required","NA")))))</f>
        <v/>
      </c>
      <c r="CJ1961" t="str">
        <f>IF(JRF!AV1974&gt;0,"",IF(JRF!Q1974="","",IF(LEFT(JRF!Q1974,1)=IFERROR(VLOOKUP(LEFT(JRF!Q1974,1),$CF$2:$CF$5,1,0),0),"Product Code Required",IF(JRF!V1974="","",IF(JRF!V1974=IFERROR(VLOOKUP(JRF!V1974,$CH:$CH,1,0),0),"Product Code Required","NA")))))</f>
        <v/>
      </c>
      <c r="CK1961" t="str">
        <f>IFERROR(IF(LEN('Journal Template'!F1972)&gt;0,"",IF('Journal Template'!A1972="","",IF(LEFT('Journal Template'!A1972,1)=IFERROR(VLOOKUP(LEFT('Journal Template'!A1972,1),Checks!$CF$2:$CF$5,1,0),0),"Product Code Required",IF('Journal Template'!D1972="","",IF('Journal Template'!D1972=IFERROR(VLOOKUP('Journal Template'!D1972,Checks!$CH:$CH,1,0),0),"Product Code Required","NA"))))),"")</f>
        <v/>
      </c>
    </row>
    <row r="1962" spans="14:89">
      <c r="N1962" t="s">
        <v>9462</v>
      </c>
      <c r="O1962" t="s">
        <v>9463</v>
      </c>
      <c r="P1962" t="s">
        <v>386</v>
      </c>
      <c r="Q1962" s="150" t="str">
        <f>IF(JRF!D1975="","",IF(IFERROR(VLOOKUP(JRF!D1975,Checks!N:P,3,0),0)="A","","Inactive account in Use"))</f>
        <v/>
      </c>
      <c r="R1962" t="str">
        <f>IFERROR(IF('Journal Template'!C2374="","",IF(IFERROR(VLOOKUP('Journal Template'!C2374,Checks!N:P,3,0),0)="A","","Inactive account in Use")),"")</f>
        <v/>
      </c>
      <c r="V1962" s="150" t="str">
        <f>IF(JRF!C1975="","",IF(IFERROR(VLOOKUP(JRF!C1975,Checks!S:U,3,0),0)="A","Entry with System fund Dept",""))</f>
        <v/>
      </c>
      <c r="W1962" t="str">
        <f>IFERROR(IF('Journal Template'!D2374="","",IF(IFERROR(VLOOKUP('Journal Template'!D2374,Checks!S:U,3,0),0)="A","Entry with System fund Dept","")),"")</f>
        <v/>
      </c>
      <c r="X1962" t="s">
        <v>9464</v>
      </c>
      <c r="Y1962" t="s">
        <v>389</v>
      </c>
      <c r="Z1962" t="s">
        <v>9465</v>
      </c>
      <c r="AA1962" t="s">
        <v>9328</v>
      </c>
      <c r="AB1962" t="s">
        <v>125</v>
      </c>
      <c r="AC1962" s="150" t="str">
        <f>IFERROR(IF(JRF!C1975="","",IF(AND(VLOOKUP(JRF!C1975,X:AA,4,0)=JRF!B1975,VLOOKUP(JRF!C1975,X:Y,2,0)="A"),"","Inactive Dept Combo Error")),"Inactive Dept Combo Error")</f>
        <v/>
      </c>
      <c r="AD1962" t="str">
        <f>IFERROR(IF('Journal Template'!D2374="","",IF(AND(VLOOKUP('Journal Template'!D2374,X:AA,4,0)='Journal Template'!A2374,VLOOKUP('Journal Template'!D2374,X:Y,2,0)="A"),"","Inactive Dept Combo Error")),"")</f>
        <v/>
      </c>
      <c r="AK1962" s="150" t="str">
        <f>IF(JRF!B1975="","",IF(JRF!B1975=IFERROR(VLOOKUP(JRF!B1975,Checks!AI:AI,1,0),0),"Entry in Branch/Satellite BU's",""))</f>
        <v/>
      </c>
      <c r="AL1962" t="str">
        <f>IFERROR(IF('Journal Template'!A2374="","",IF('Journal Template'!A2374=IFERROR(VLOOKUP('Journal Template'!A2374,Checks!AI:AI,1,0),0),"Entry in Branch/Satellite BU's","")),"")</f>
        <v/>
      </c>
      <c r="AO1962" s="171"/>
      <c r="AP1962" s="171"/>
      <c r="AQ1962" s="171"/>
      <c r="AR1962" s="171"/>
      <c r="CI1962" t="str">
        <f>IF(JRF!F1975&gt;0,"",IF(JRF!B1975="","",IF(LEFT(JRF!B1975,1)=IFERROR(VLOOKUP(LEFT(JRF!B1975,1),$CF$2:$CF$5,1,0),0),"Product Code Required",IF(JRF!C1975="","",IF(JRF!C1975=IFERROR(VLOOKUP(JRF!C1975,$CH:$CH,1,0),0),"Product Code Required","NA")))))</f>
        <v/>
      </c>
      <c r="CJ1962" t="str">
        <f>IF(JRF!AV1975&gt;0,"",IF(JRF!Q1975="","",IF(LEFT(JRF!Q1975,1)=IFERROR(VLOOKUP(LEFT(JRF!Q1975,1),$CF$2:$CF$5,1,0),0),"Product Code Required",IF(JRF!V1975="","",IF(JRF!V1975=IFERROR(VLOOKUP(JRF!V1975,$CH:$CH,1,0),0),"Product Code Required","NA")))))</f>
        <v/>
      </c>
      <c r="CK1962" t="str">
        <f>IFERROR(IF(LEN('Journal Template'!F1973)&gt;0,"",IF('Journal Template'!A1973="","",IF(LEFT('Journal Template'!A1973,1)=IFERROR(VLOOKUP(LEFT('Journal Template'!A1973,1),Checks!$CF$2:$CF$5,1,0),0),"Product Code Required",IF('Journal Template'!D1973="","",IF('Journal Template'!D1973=IFERROR(VLOOKUP('Journal Template'!D1973,Checks!$CH:$CH,1,0),0),"Product Code Required","NA"))))),"")</f>
        <v/>
      </c>
    </row>
    <row r="1963" spans="14:89">
      <c r="N1963" t="s">
        <v>9466</v>
      </c>
      <c r="O1963" t="s">
        <v>9467</v>
      </c>
      <c r="P1963" t="s">
        <v>386</v>
      </c>
      <c r="Q1963" s="150" t="str">
        <f>IF(JRF!D1976="","",IF(IFERROR(VLOOKUP(JRF!D1976,Checks!N:P,3,0),0)="A","","Inactive account in Use"))</f>
        <v/>
      </c>
      <c r="R1963" t="str">
        <f>IFERROR(IF('Journal Template'!C2375="","",IF(IFERROR(VLOOKUP('Journal Template'!C2375,Checks!N:P,3,0),0)="A","","Inactive account in Use")),"")</f>
        <v/>
      </c>
      <c r="V1963" s="150" t="str">
        <f>IF(JRF!C1976="","",IF(IFERROR(VLOOKUP(JRF!C1976,Checks!S:U,3,0),0)="A","Entry with System fund Dept",""))</f>
        <v/>
      </c>
      <c r="W1963" t="str">
        <f>IFERROR(IF('Journal Template'!D2375="","",IF(IFERROR(VLOOKUP('Journal Template'!D2375,Checks!S:U,3,0),0)="A","Entry with System fund Dept","")),"")</f>
        <v/>
      </c>
      <c r="X1963" t="s">
        <v>9468</v>
      </c>
      <c r="Y1963" t="s">
        <v>386</v>
      </c>
      <c r="Z1963" t="s">
        <v>9469</v>
      </c>
      <c r="AA1963" t="s">
        <v>9328</v>
      </c>
      <c r="AB1963" t="s">
        <v>125</v>
      </c>
      <c r="AC1963" s="150" t="str">
        <f>IFERROR(IF(JRF!C1976="","",IF(AND(VLOOKUP(JRF!C1976,X:AA,4,0)=JRF!B1976,VLOOKUP(JRF!C1976,X:Y,2,0)="A"),"","Inactive Dept Combo Error")),"Inactive Dept Combo Error")</f>
        <v/>
      </c>
      <c r="AD1963" t="str">
        <f>IFERROR(IF('Journal Template'!D2375="","",IF(AND(VLOOKUP('Journal Template'!D2375,X:AA,4,0)='Journal Template'!A2375,VLOOKUP('Journal Template'!D2375,X:Y,2,0)="A"),"","Inactive Dept Combo Error")),"")</f>
        <v/>
      </c>
      <c r="AK1963" s="150" t="str">
        <f>IF(JRF!B1976="","",IF(JRF!B1976=IFERROR(VLOOKUP(JRF!B1976,Checks!AI:AI,1,0),0),"Entry in Branch/Satellite BU's",""))</f>
        <v/>
      </c>
      <c r="AL1963" t="str">
        <f>IFERROR(IF('Journal Template'!A2375="","",IF('Journal Template'!A2375=IFERROR(VLOOKUP('Journal Template'!A2375,Checks!AI:AI,1,0),0),"Entry in Branch/Satellite BU's","")),"")</f>
        <v/>
      </c>
      <c r="AO1963" s="171"/>
      <c r="AP1963" s="171"/>
      <c r="AQ1963" s="171"/>
      <c r="AR1963" s="171"/>
      <c r="CI1963" t="str">
        <f>IF(JRF!F1976&gt;0,"",IF(JRF!B1976="","",IF(LEFT(JRF!B1976,1)=IFERROR(VLOOKUP(LEFT(JRF!B1976,1),$CF$2:$CF$5,1,0),0),"Product Code Required",IF(JRF!C1976="","",IF(JRF!C1976=IFERROR(VLOOKUP(JRF!C1976,$CH:$CH,1,0),0),"Product Code Required","NA")))))</f>
        <v/>
      </c>
      <c r="CJ1963" t="str">
        <f>IF(JRF!AV1976&gt;0,"",IF(JRF!Q1976="","",IF(LEFT(JRF!Q1976,1)=IFERROR(VLOOKUP(LEFT(JRF!Q1976,1),$CF$2:$CF$5,1,0),0),"Product Code Required",IF(JRF!V1976="","",IF(JRF!V1976=IFERROR(VLOOKUP(JRF!V1976,$CH:$CH,1,0),0),"Product Code Required","NA")))))</f>
        <v/>
      </c>
      <c r="CK1963" t="str">
        <f>IFERROR(IF(LEN('Journal Template'!F1974)&gt;0,"",IF('Journal Template'!A1974="","",IF(LEFT('Journal Template'!A1974,1)=IFERROR(VLOOKUP(LEFT('Journal Template'!A1974,1),Checks!$CF$2:$CF$5,1,0),0),"Product Code Required",IF('Journal Template'!D1974="","",IF('Journal Template'!D1974=IFERROR(VLOOKUP('Journal Template'!D1974,Checks!$CH:$CH,1,0),0),"Product Code Required","NA"))))),"")</f>
        <v/>
      </c>
    </row>
    <row r="1964" spans="14:89">
      <c r="N1964" t="s">
        <v>9470</v>
      </c>
      <c r="O1964" t="s">
        <v>9471</v>
      </c>
      <c r="P1964" t="s">
        <v>386</v>
      </c>
      <c r="Q1964" s="150" t="str">
        <f>IF(JRF!D1977="","",IF(IFERROR(VLOOKUP(JRF!D1977,Checks!N:P,3,0),0)="A","","Inactive account in Use"))</f>
        <v/>
      </c>
      <c r="R1964" t="str">
        <f>IFERROR(IF('Journal Template'!C2376="","",IF(IFERROR(VLOOKUP('Journal Template'!C2376,Checks!N:P,3,0),0)="A","","Inactive account in Use")),"")</f>
        <v/>
      </c>
      <c r="V1964" s="150" t="str">
        <f>IF(JRF!C1977="","",IF(IFERROR(VLOOKUP(JRF!C1977,Checks!S:U,3,0),0)="A","Entry with System fund Dept",""))</f>
        <v/>
      </c>
      <c r="W1964" t="str">
        <f>IFERROR(IF('Journal Template'!D2376="","",IF(IFERROR(VLOOKUP('Journal Template'!D2376,Checks!S:U,3,0),0)="A","Entry with System fund Dept","")),"")</f>
        <v/>
      </c>
      <c r="X1964" t="s">
        <v>9472</v>
      </c>
      <c r="Y1964" t="s">
        <v>386</v>
      </c>
      <c r="Z1964" t="s">
        <v>9473</v>
      </c>
      <c r="AA1964" t="s">
        <v>9328</v>
      </c>
      <c r="AB1964" t="s">
        <v>125</v>
      </c>
      <c r="AC1964" s="150" t="str">
        <f>IFERROR(IF(JRF!C1977="","",IF(AND(VLOOKUP(JRF!C1977,X:AA,4,0)=JRF!B1977,VLOOKUP(JRF!C1977,X:Y,2,0)="A"),"","Inactive Dept Combo Error")),"Inactive Dept Combo Error")</f>
        <v/>
      </c>
      <c r="AD1964" t="str">
        <f>IFERROR(IF('Journal Template'!D2376="","",IF(AND(VLOOKUP('Journal Template'!D2376,X:AA,4,0)='Journal Template'!A2376,VLOOKUP('Journal Template'!D2376,X:Y,2,0)="A"),"","Inactive Dept Combo Error")),"")</f>
        <v/>
      </c>
      <c r="AK1964" s="150" t="str">
        <f>IF(JRF!B1977="","",IF(JRF!B1977=IFERROR(VLOOKUP(JRF!B1977,Checks!AI:AI,1,0),0),"Entry in Branch/Satellite BU's",""))</f>
        <v/>
      </c>
      <c r="AL1964" t="str">
        <f>IFERROR(IF('Journal Template'!A2376="","",IF('Journal Template'!A2376=IFERROR(VLOOKUP('Journal Template'!A2376,Checks!AI:AI,1,0),0),"Entry in Branch/Satellite BU's","")),"")</f>
        <v/>
      </c>
      <c r="AO1964" s="171"/>
      <c r="AP1964" s="171"/>
      <c r="AQ1964" s="171"/>
      <c r="AR1964" s="171"/>
      <c r="CI1964" t="str">
        <f>IF(JRF!F1977&gt;0,"",IF(JRF!B1977="","",IF(LEFT(JRF!B1977,1)=IFERROR(VLOOKUP(LEFT(JRF!B1977,1),$CF$2:$CF$5,1,0),0),"Product Code Required",IF(JRF!C1977="","",IF(JRF!C1977=IFERROR(VLOOKUP(JRF!C1977,$CH:$CH,1,0),0),"Product Code Required","NA")))))</f>
        <v/>
      </c>
      <c r="CJ1964" t="str">
        <f>IF(JRF!AV1977&gt;0,"",IF(JRF!Q1977="","",IF(LEFT(JRF!Q1977,1)=IFERROR(VLOOKUP(LEFT(JRF!Q1977,1),$CF$2:$CF$5,1,0),0),"Product Code Required",IF(JRF!V1977="","",IF(JRF!V1977=IFERROR(VLOOKUP(JRF!V1977,$CH:$CH,1,0),0),"Product Code Required","NA")))))</f>
        <v/>
      </c>
      <c r="CK1964" t="str">
        <f>IFERROR(IF(LEN('Journal Template'!F1975)&gt;0,"",IF('Journal Template'!A1975="","",IF(LEFT('Journal Template'!A1975,1)=IFERROR(VLOOKUP(LEFT('Journal Template'!A1975,1),Checks!$CF$2:$CF$5,1,0),0),"Product Code Required",IF('Journal Template'!D1975="","",IF('Journal Template'!D1975=IFERROR(VLOOKUP('Journal Template'!D1975,Checks!$CH:$CH,1,0),0),"Product Code Required","NA"))))),"")</f>
        <v/>
      </c>
    </row>
    <row r="1965" spans="14:89">
      <c r="N1965" t="s">
        <v>9474</v>
      </c>
      <c r="O1965" t="s">
        <v>9475</v>
      </c>
      <c r="P1965" t="s">
        <v>386</v>
      </c>
      <c r="Q1965" s="150" t="str">
        <f>IF(JRF!D1978="","",IF(IFERROR(VLOOKUP(JRF!D1978,Checks!N:P,3,0),0)="A","","Inactive account in Use"))</f>
        <v/>
      </c>
      <c r="R1965" t="str">
        <f>IFERROR(IF('Journal Template'!C2377="","",IF(IFERROR(VLOOKUP('Journal Template'!C2377,Checks!N:P,3,0),0)="A","","Inactive account in Use")),"")</f>
        <v/>
      </c>
      <c r="V1965" s="150" t="str">
        <f>IF(JRF!C1978="","",IF(IFERROR(VLOOKUP(JRF!C1978,Checks!S:U,3,0),0)="A","Entry with System fund Dept",""))</f>
        <v/>
      </c>
      <c r="W1965" t="str">
        <f>IFERROR(IF('Journal Template'!D2377="","",IF(IFERROR(VLOOKUP('Journal Template'!D2377,Checks!S:U,3,0),0)="A","Entry with System fund Dept","")),"")</f>
        <v/>
      </c>
      <c r="X1965" t="s">
        <v>9476</v>
      </c>
      <c r="Y1965" t="s">
        <v>386</v>
      </c>
      <c r="Z1965" t="s">
        <v>9477</v>
      </c>
      <c r="AA1965" t="s">
        <v>9328</v>
      </c>
      <c r="AB1965" t="s">
        <v>125</v>
      </c>
      <c r="AC1965" s="150" t="str">
        <f>IFERROR(IF(JRF!C1978="","",IF(AND(VLOOKUP(JRF!C1978,X:AA,4,0)=JRF!B1978,VLOOKUP(JRF!C1978,X:Y,2,0)="A"),"","Inactive Dept Combo Error")),"Inactive Dept Combo Error")</f>
        <v/>
      </c>
      <c r="AD1965" t="str">
        <f>IFERROR(IF('Journal Template'!D2377="","",IF(AND(VLOOKUP('Journal Template'!D2377,X:AA,4,0)='Journal Template'!A2377,VLOOKUP('Journal Template'!D2377,X:Y,2,0)="A"),"","Inactive Dept Combo Error")),"")</f>
        <v/>
      </c>
      <c r="AK1965" s="150" t="str">
        <f>IF(JRF!B1978="","",IF(JRF!B1978=IFERROR(VLOOKUP(JRF!B1978,Checks!AI:AI,1,0),0),"Entry in Branch/Satellite BU's",""))</f>
        <v/>
      </c>
      <c r="AL1965" t="str">
        <f>IFERROR(IF('Journal Template'!A2377="","",IF('Journal Template'!A2377=IFERROR(VLOOKUP('Journal Template'!A2377,Checks!AI:AI,1,0),0),"Entry in Branch/Satellite BU's","")),"")</f>
        <v/>
      </c>
      <c r="AO1965" s="171"/>
      <c r="AP1965" s="171"/>
      <c r="AQ1965" s="171"/>
      <c r="AR1965" s="171"/>
      <c r="CI1965" t="str">
        <f>IF(JRF!F1978&gt;0,"",IF(JRF!B1978="","",IF(LEFT(JRF!B1978,1)=IFERROR(VLOOKUP(LEFT(JRF!B1978,1),$CF$2:$CF$5,1,0),0),"Product Code Required",IF(JRF!C1978="","",IF(JRF!C1978=IFERROR(VLOOKUP(JRF!C1978,$CH:$CH,1,0),0),"Product Code Required","NA")))))</f>
        <v/>
      </c>
      <c r="CJ1965" t="str">
        <f>IF(JRF!AV1978&gt;0,"",IF(JRF!Q1978="","",IF(LEFT(JRF!Q1978,1)=IFERROR(VLOOKUP(LEFT(JRF!Q1978,1),$CF$2:$CF$5,1,0),0),"Product Code Required",IF(JRF!V1978="","",IF(JRF!V1978=IFERROR(VLOOKUP(JRF!V1978,$CH:$CH,1,0),0),"Product Code Required","NA")))))</f>
        <v/>
      </c>
      <c r="CK1965" t="str">
        <f>IFERROR(IF(LEN('Journal Template'!F1976)&gt;0,"",IF('Journal Template'!A1976="","",IF(LEFT('Journal Template'!A1976,1)=IFERROR(VLOOKUP(LEFT('Journal Template'!A1976,1),Checks!$CF$2:$CF$5,1,0),0),"Product Code Required",IF('Journal Template'!D1976="","",IF('Journal Template'!D1976=IFERROR(VLOOKUP('Journal Template'!D1976,Checks!$CH:$CH,1,0),0),"Product Code Required","NA"))))),"")</f>
        <v/>
      </c>
    </row>
    <row r="1966" spans="14:89">
      <c r="N1966" t="s">
        <v>9478</v>
      </c>
      <c r="O1966" t="s">
        <v>9479</v>
      </c>
      <c r="P1966" t="s">
        <v>386</v>
      </c>
      <c r="Q1966" s="150" t="str">
        <f>IF(JRF!D1979="","",IF(IFERROR(VLOOKUP(JRF!D1979,Checks!N:P,3,0),0)="A","","Inactive account in Use"))</f>
        <v/>
      </c>
      <c r="R1966" t="str">
        <f>IFERROR(IF('Journal Template'!C2378="","",IF(IFERROR(VLOOKUP('Journal Template'!C2378,Checks!N:P,3,0),0)="A","","Inactive account in Use")),"")</f>
        <v/>
      </c>
      <c r="V1966" s="150" t="str">
        <f>IF(JRF!C1979="","",IF(IFERROR(VLOOKUP(JRF!C1979,Checks!S:U,3,0),0)="A","Entry with System fund Dept",""))</f>
        <v/>
      </c>
      <c r="W1966" t="str">
        <f>IFERROR(IF('Journal Template'!D2378="","",IF(IFERROR(VLOOKUP('Journal Template'!D2378,Checks!S:U,3,0),0)="A","Entry with System fund Dept","")),"")</f>
        <v/>
      </c>
      <c r="X1966" t="s">
        <v>9480</v>
      </c>
      <c r="Y1966" t="s">
        <v>386</v>
      </c>
      <c r="Z1966" t="s">
        <v>9481</v>
      </c>
      <c r="AA1966" t="s">
        <v>9328</v>
      </c>
      <c r="AB1966" t="s">
        <v>125</v>
      </c>
      <c r="AC1966" s="150" t="str">
        <f>IFERROR(IF(JRF!C1979="","",IF(AND(VLOOKUP(JRF!C1979,X:AA,4,0)=JRF!B1979,VLOOKUP(JRF!C1979,X:Y,2,0)="A"),"","Inactive Dept Combo Error")),"Inactive Dept Combo Error")</f>
        <v/>
      </c>
      <c r="AD1966" t="str">
        <f>IFERROR(IF('Journal Template'!D2378="","",IF(AND(VLOOKUP('Journal Template'!D2378,X:AA,4,0)='Journal Template'!A2378,VLOOKUP('Journal Template'!D2378,X:Y,2,0)="A"),"","Inactive Dept Combo Error")),"")</f>
        <v/>
      </c>
      <c r="AK1966" s="150" t="str">
        <f>IF(JRF!B1979="","",IF(JRF!B1979=IFERROR(VLOOKUP(JRF!B1979,Checks!AI:AI,1,0),0),"Entry in Branch/Satellite BU's",""))</f>
        <v/>
      </c>
      <c r="AL1966" t="str">
        <f>IFERROR(IF('Journal Template'!A2378="","",IF('Journal Template'!A2378=IFERROR(VLOOKUP('Journal Template'!A2378,Checks!AI:AI,1,0),0),"Entry in Branch/Satellite BU's","")),"")</f>
        <v/>
      </c>
      <c r="AO1966" s="171"/>
      <c r="AP1966" s="171"/>
      <c r="AQ1966" s="171"/>
      <c r="AR1966" s="171"/>
      <c r="CI1966" t="str">
        <f>IF(JRF!F1979&gt;0,"",IF(JRF!B1979="","",IF(LEFT(JRF!B1979,1)=IFERROR(VLOOKUP(LEFT(JRF!B1979,1),$CF$2:$CF$5,1,0),0),"Product Code Required",IF(JRF!C1979="","",IF(JRF!C1979=IFERROR(VLOOKUP(JRF!C1979,$CH:$CH,1,0),0),"Product Code Required","NA")))))</f>
        <v/>
      </c>
      <c r="CJ1966" t="str">
        <f>IF(JRF!AV1979&gt;0,"",IF(JRF!Q1979="","",IF(LEFT(JRF!Q1979,1)=IFERROR(VLOOKUP(LEFT(JRF!Q1979,1),$CF$2:$CF$5,1,0),0),"Product Code Required",IF(JRF!V1979="","",IF(JRF!V1979=IFERROR(VLOOKUP(JRF!V1979,$CH:$CH,1,0),0),"Product Code Required","NA")))))</f>
        <v/>
      </c>
      <c r="CK1966" t="str">
        <f>IFERROR(IF(LEN('Journal Template'!F1977)&gt;0,"",IF('Journal Template'!A1977="","",IF(LEFT('Journal Template'!A1977,1)=IFERROR(VLOOKUP(LEFT('Journal Template'!A1977,1),Checks!$CF$2:$CF$5,1,0),0),"Product Code Required",IF('Journal Template'!D1977="","",IF('Journal Template'!D1977=IFERROR(VLOOKUP('Journal Template'!D1977,Checks!$CH:$CH,1,0),0),"Product Code Required","NA"))))),"")</f>
        <v/>
      </c>
    </row>
    <row r="1967" spans="14:89">
      <c r="N1967" t="s">
        <v>9482</v>
      </c>
      <c r="O1967" t="s">
        <v>9483</v>
      </c>
      <c r="P1967" t="s">
        <v>386</v>
      </c>
      <c r="Q1967" s="150" t="str">
        <f>IF(JRF!D1980="","",IF(IFERROR(VLOOKUP(JRF!D1980,Checks!N:P,3,0),0)="A","","Inactive account in Use"))</f>
        <v/>
      </c>
      <c r="R1967" t="str">
        <f>IFERROR(IF('Journal Template'!C2379="","",IF(IFERROR(VLOOKUP('Journal Template'!C2379,Checks!N:P,3,0),0)="A","","Inactive account in Use")),"")</f>
        <v/>
      </c>
      <c r="V1967" s="150" t="str">
        <f>IF(JRF!C1980="","",IF(IFERROR(VLOOKUP(JRF!C1980,Checks!S:U,3,0),0)="A","Entry with System fund Dept",""))</f>
        <v/>
      </c>
      <c r="W1967" t="str">
        <f>IFERROR(IF('Journal Template'!D2379="","",IF(IFERROR(VLOOKUP('Journal Template'!D2379,Checks!S:U,3,0),0)="A","Entry with System fund Dept","")),"")</f>
        <v/>
      </c>
      <c r="X1967" t="s">
        <v>9484</v>
      </c>
      <c r="Y1967" t="s">
        <v>386</v>
      </c>
      <c r="Z1967" t="s">
        <v>9485</v>
      </c>
      <c r="AA1967" t="s">
        <v>9328</v>
      </c>
      <c r="AB1967" t="s">
        <v>125</v>
      </c>
      <c r="AC1967" s="150" t="str">
        <f>IFERROR(IF(JRF!C1980="","",IF(AND(VLOOKUP(JRF!C1980,X:AA,4,0)=JRF!B1980,VLOOKUP(JRF!C1980,X:Y,2,0)="A"),"","Inactive Dept Combo Error")),"Inactive Dept Combo Error")</f>
        <v/>
      </c>
      <c r="AD1967" t="str">
        <f>IFERROR(IF('Journal Template'!D2379="","",IF(AND(VLOOKUP('Journal Template'!D2379,X:AA,4,0)='Journal Template'!A2379,VLOOKUP('Journal Template'!D2379,X:Y,2,0)="A"),"","Inactive Dept Combo Error")),"")</f>
        <v/>
      </c>
      <c r="AK1967" s="150" t="str">
        <f>IF(JRF!B1980="","",IF(JRF!B1980=IFERROR(VLOOKUP(JRF!B1980,Checks!AI:AI,1,0),0),"Entry in Branch/Satellite BU's",""))</f>
        <v/>
      </c>
      <c r="AL1967" t="str">
        <f>IFERROR(IF('Journal Template'!A2379="","",IF('Journal Template'!A2379=IFERROR(VLOOKUP('Journal Template'!A2379,Checks!AI:AI,1,0),0),"Entry in Branch/Satellite BU's","")),"")</f>
        <v/>
      </c>
      <c r="AO1967" s="171"/>
      <c r="AP1967" s="171"/>
      <c r="AQ1967" s="171"/>
      <c r="AR1967" s="171"/>
      <c r="CI1967" t="str">
        <f>IF(JRF!F1980&gt;0,"",IF(JRF!B1980="","",IF(LEFT(JRF!B1980,1)=IFERROR(VLOOKUP(LEFT(JRF!B1980,1),$CF$2:$CF$5,1,0),0),"Product Code Required",IF(JRF!C1980="","",IF(JRF!C1980=IFERROR(VLOOKUP(JRF!C1980,$CH:$CH,1,0),0),"Product Code Required","NA")))))</f>
        <v/>
      </c>
      <c r="CJ1967" t="str">
        <f>IF(JRF!AV1980&gt;0,"",IF(JRF!Q1980="","",IF(LEFT(JRF!Q1980,1)=IFERROR(VLOOKUP(LEFT(JRF!Q1980,1),$CF$2:$CF$5,1,0),0),"Product Code Required",IF(JRF!V1980="","",IF(JRF!V1980=IFERROR(VLOOKUP(JRF!V1980,$CH:$CH,1,0),0),"Product Code Required","NA")))))</f>
        <v/>
      </c>
      <c r="CK1967" t="str">
        <f>IFERROR(IF(LEN('Journal Template'!F1978)&gt;0,"",IF('Journal Template'!A1978="","",IF(LEFT('Journal Template'!A1978,1)=IFERROR(VLOOKUP(LEFT('Journal Template'!A1978,1),Checks!$CF$2:$CF$5,1,0),0),"Product Code Required",IF('Journal Template'!D1978="","",IF('Journal Template'!D1978=IFERROR(VLOOKUP('Journal Template'!D1978,Checks!$CH:$CH,1,0),0),"Product Code Required","NA"))))),"")</f>
        <v/>
      </c>
    </row>
    <row r="1968" spans="14:89">
      <c r="N1968" t="s">
        <v>9486</v>
      </c>
      <c r="O1968" t="s">
        <v>9487</v>
      </c>
      <c r="P1968" t="s">
        <v>386</v>
      </c>
      <c r="Q1968" s="150" t="str">
        <f>IF(JRF!D1981="","",IF(IFERROR(VLOOKUP(JRF!D1981,Checks!N:P,3,0),0)="A","","Inactive account in Use"))</f>
        <v/>
      </c>
      <c r="R1968" t="str">
        <f>IFERROR(IF('Journal Template'!C2380="","",IF(IFERROR(VLOOKUP('Journal Template'!C2380,Checks!N:P,3,0),0)="A","","Inactive account in Use")),"")</f>
        <v/>
      </c>
      <c r="V1968" s="150" t="str">
        <f>IF(JRF!C1981="","",IF(IFERROR(VLOOKUP(JRF!C1981,Checks!S:U,3,0),0)="A","Entry with System fund Dept",""))</f>
        <v/>
      </c>
      <c r="W1968" t="str">
        <f>IFERROR(IF('Journal Template'!D2380="","",IF(IFERROR(VLOOKUP('Journal Template'!D2380,Checks!S:U,3,0),0)="A","Entry with System fund Dept","")),"")</f>
        <v/>
      </c>
      <c r="X1968" t="s">
        <v>9488</v>
      </c>
      <c r="Y1968" t="s">
        <v>389</v>
      </c>
      <c r="Z1968" t="s">
        <v>9489</v>
      </c>
      <c r="AA1968" t="s">
        <v>9328</v>
      </c>
      <c r="AB1968" t="s">
        <v>125</v>
      </c>
      <c r="AC1968" s="150" t="str">
        <f>IFERROR(IF(JRF!C1981="","",IF(AND(VLOOKUP(JRF!C1981,X:AA,4,0)=JRF!B1981,VLOOKUP(JRF!C1981,X:Y,2,0)="A"),"","Inactive Dept Combo Error")),"Inactive Dept Combo Error")</f>
        <v/>
      </c>
      <c r="AD1968" t="str">
        <f>IFERROR(IF('Journal Template'!D2380="","",IF(AND(VLOOKUP('Journal Template'!D2380,X:AA,4,0)='Journal Template'!A2380,VLOOKUP('Journal Template'!D2380,X:Y,2,0)="A"),"","Inactive Dept Combo Error")),"")</f>
        <v/>
      </c>
      <c r="AK1968" s="150" t="str">
        <f>IF(JRF!B1981="","",IF(JRF!B1981=IFERROR(VLOOKUP(JRF!B1981,Checks!AI:AI,1,0),0),"Entry in Branch/Satellite BU's",""))</f>
        <v/>
      </c>
      <c r="AL1968" t="str">
        <f>IFERROR(IF('Journal Template'!A2380="","",IF('Journal Template'!A2380=IFERROR(VLOOKUP('Journal Template'!A2380,Checks!AI:AI,1,0),0),"Entry in Branch/Satellite BU's","")),"")</f>
        <v/>
      </c>
      <c r="AO1968" s="171"/>
      <c r="AP1968" s="171"/>
      <c r="AQ1968" s="171"/>
      <c r="AR1968" s="171"/>
      <c r="CI1968" t="str">
        <f>IF(JRF!F1981&gt;0,"",IF(JRF!B1981="","",IF(LEFT(JRF!B1981,1)=IFERROR(VLOOKUP(LEFT(JRF!B1981,1),$CF$2:$CF$5,1,0),0),"Product Code Required",IF(JRF!C1981="","",IF(JRF!C1981=IFERROR(VLOOKUP(JRF!C1981,$CH:$CH,1,0),0),"Product Code Required","NA")))))</f>
        <v/>
      </c>
      <c r="CJ1968" t="str">
        <f>IF(JRF!AV1981&gt;0,"",IF(JRF!Q1981="","",IF(LEFT(JRF!Q1981,1)=IFERROR(VLOOKUP(LEFT(JRF!Q1981,1),$CF$2:$CF$5,1,0),0),"Product Code Required",IF(JRF!V1981="","",IF(JRF!V1981=IFERROR(VLOOKUP(JRF!V1981,$CH:$CH,1,0),0),"Product Code Required","NA")))))</f>
        <v/>
      </c>
      <c r="CK1968" t="str">
        <f>IFERROR(IF(LEN('Journal Template'!F1979)&gt;0,"",IF('Journal Template'!A1979="","",IF(LEFT('Journal Template'!A1979,1)=IFERROR(VLOOKUP(LEFT('Journal Template'!A1979,1),Checks!$CF$2:$CF$5,1,0),0),"Product Code Required",IF('Journal Template'!D1979="","",IF('Journal Template'!D1979=IFERROR(VLOOKUP('Journal Template'!D1979,Checks!$CH:$CH,1,0),0),"Product Code Required","NA"))))),"")</f>
        <v/>
      </c>
    </row>
    <row r="1969" spans="14:89">
      <c r="N1969" t="s">
        <v>9490</v>
      </c>
      <c r="O1969" t="s">
        <v>9491</v>
      </c>
      <c r="P1969" t="s">
        <v>386</v>
      </c>
      <c r="Q1969" s="150" t="str">
        <f>IF(JRF!D1982="","",IF(IFERROR(VLOOKUP(JRF!D1982,Checks!N:P,3,0),0)="A","","Inactive account in Use"))</f>
        <v/>
      </c>
      <c r="R1969" t="str">
        <f>IFERROR(IF('Journal Template'!C2381="","",IF(IFERROR(VLOOKUP('Journal Template'!C2381,Checks!N:P,3,0),0)="A","","Inactive account in Use")),"")</f>
        <v/>
      </c>
      <c r="V1969" s="150" t="str">
        <f>IF(JRF!C1982="","",IF(IFERROR(VLOOKUP(JRF!C1982,Checks!S:U,3,0),0)="A","Entry with System fund Dept",""))</f>
        <v/>
      </c>
      <c r="W1969" t="str">
        <f>IFERROR(IF('Journal Template'!D2381="","",IF(IFERROR(VLOOKUP('Journal Template'!D2381,Checks!S:U,3,0),0)="A","Entry with System fund Dept","")),"")</f>
        <v/>
      </c>
      <c r="X1969" t="s">
        <v>9492</v>
      </c>
      <c r="Y1969" t="s">
        <v>389</v>
      </c>
      <c r="Z1969" t="s">
        <v>9493</v>
      </c>
      <c r="AA1969" t="s">
        <v>9328</v>
      </c>
      <c r="AB1969" t="s">
        <v>125</v>
      </c>
      <c r="AC1969" s="150" t="str">
        <f>IFERROR(IF(JRF!C1982="","",IF(AND(VLOOKUP(JRF!C1982,X:AA,4,0)=JRF!B1982,VLOOKUP(JRF!C1982,X:Y,2,0)="A"),"","Inactive Dept Combo Error")),"Inactive Dept Combo Error")</f>
        <v/>
      </c>
      <c r="AD1969" t="str">
        <f>IFERROR(IF('Journal Template'!D2381="","",IF(AND(VLOOKUP('Journal Template'!D2381,X:AA,4,0)='Journal Template'!A2381,VLOOKUP('Journal Template'!D2381,X:Y,2,0)="A"),"","Inactive Dept Combo Error")),"")</f>
        <v/>
      </c>
      <c r="AK1969" s="150" t="str">
        <f>IF(JRF!B1982="","",IF(JRF!B1982=IFERROR(VLOOKUP(JRF!B1982,Checks!AI:AI,1,0),0),"Entry in Branch/Satellite BU's",""))</f>
        <v/>
      </c>
      <c r="AL1969" t="str">
        <f>IFERROR(IF('Journal Template'!A2381="","",IF('Journal Template'!A2381=IFERROR(VLOOKUP('Journal Template'!A2381,Checks!AI:AI,1,0),0),"Entry in Branch/Satellite BU's","")),"")</f>
        <v/>
      </c>
      <c r="AO1969" s="171"/>
      <c r="AP1969" s="171"/>
      <c r="AQ1969" s="171"/>
      <c r="AR1969" s="171"/>
      <c r="CI1969" t="str">
        <f>IF(JRF!F1982&gt;0,"",IF(JRF!B1982="","",IF(LEFT(JRF!B1982,1)=IFERROR(VLOOKUP(LEFT(JRF!B1982,1),$CF$2:$CF$5,1,0),0),"Product Code Required",IF(JRF!C1982="","",IF(JRF!C1982=IFERROR(VLOOKUP(JRF!C1982,$CH:$CH,1,0),0),"Product Code Required","NA")))))</f>
        <v/>
      </c>
      <c r="CJ1969" t="str">
        <f>IF(JRF!AV1982&gt;0,"",IF(JRF!Q1982="","",IF(LEFT(JRF!Q1982,1)=IFERROR(VLOOKUP(LEFT(JRF!Q1982,1),$CF$2:$CF$5,1,0),0),"Product Code Required",IF(JRF!V1982="","",IF(JRF!V1982=IFERROR(VLOOKUP(JRF!V1982,$CH:$CH,1,0),0),"Product Code Required","NA")))))</f>
        <v/>
      </c>
      <c r="CK1969" t="str">
        <f>IFERROR(IF(LEN('Journal Template'!F1980)&gt;0,"",IF('Journal Template'!A1980="","",IF(LEFT('Journal Template'!A1980,1)=IFERROR(VLOOKUP(LEFT('Journal Template'!A1980,1),Checks!$CF$2:$CF$5,1,0),0),"Product Code Required",IF('Journal Template'!D1980="","",IF('Journal Template'!D1980=IFERROR(VLOOKUP('Journal Template'!D1980,Checks!$CH:$CH,1,0),0),"Product Code Required","NA"))))),"")</f>
        <v/>
      </c>
    </row>
    <row r="1970" spans="14:89">
      <c r="N1970" t="s">
        <v>9494</v>
      </c>
      <c r="O1970" t="s">
        <v>9495</v>
      </c>
      <c r="P1970" t="s">
        <v>386</v>
      </c>
      <c r="Q1970" s="150" t="str">
        <f>IF(JRF!D1983="","",IF(IFERROR(VLOOKUP(JRF!D1983,Checks!N:P,3,0),0)="A","","Inactive account in Use"))</f>
        <v/>
      </c>
      <c r="R1970" t="str">
        <f>IFERROR(IF('Journal Template'!C2382="","",IF(IFERROR(VLOOKUP('Journal Template'!C2382,Checks!N:P,3,0),0)="A","","Inactive account in Use")),"")</f>
        <v/>
      </c>
      <c r="V1970" s="150" t="str">
        <f>IF(JRF!C1983="","",IF(IFERROR(VLOOKUP(JRF!C1983,Checks!S:U,3,0),0)="A","Entry with System fund Dept",""))</f>
        <v/>
      </c>
      <c r="W1970" t="str">
        <f>IFERROR(IF('Journal Template'!D2382="","",IF(IFERROR(VLOOKUP('Journal Template'!D2382,Checks!S:U,3,0),0)="A","Entry with System fund Dept","")),"")</f>
        <v/>
      </c>
      <c r="X1970" t="s">
        <v>9496</v>
      </c>
      <c r="Y1970" t="s">
        <v>386</v>
      </c>
      <c r="Z1970" t="s">
        <v>9497</v>
      </c>
      <c r="AA1970" t="s">
        <v>9328</v>
      </c>
      <c r="AB1970" t="s">
        <v>125</v>
      </c>
      <c r="AC1970" s="150" t="str">
        <f>IFERROR(IF(JRF!C1983="","",IF(AND(VLOOKUP(JRF!C1983,X:AA,4,0)=JRF!B1983,VLOOKUP(JRF!C1983,X:Y,2,0)="A"),"","Inactive Dept Combo Error")),"Inactive Dept Combo Error")</f>
        <v/>
      </c>
      <c r="AD1970" t="str">
        <f>IFERROR(IF('Journal Template'!D2382="","",IF(AND(VLOOKUP('Journal Template'!D2382,X:AA,4,0)='Journal Template'!A2382,VLOOKUP('Journal Template'!D2382,X:Y,2,0)="A"),"","Inactive Dept Combo Error")),"")</f>
        <v/>
      </c>
      <c r="AK1970" s="150" t="str">
        <f>IF(JRF!B1983="","",IF(JRF!B1983=IFERROR(VLOOKUP(JRF!B1983,Checks!AI:AI,1,0),0),"Entry in Branch/Satellite BU's",""))</f>
        <v/>
      </c>
      <c r="AL1970" t="str">
        <f>IFERROR(IF('Journal Template'!A2382="","",IF('Journal Template'!A2382=IFERROR(VLOOKUP('Journal Template'!A2382,Checks!AI:AI,1,0),0),"Entry in Branch/Satellite BU's","")),"")</f>
        <v/>
      </c>
      <c r="AO1970" s="171"/>
      <c r="AP1970" s="171"/>
      <c r="AQ1970" s="171"/>
      <c r="AR1970" s="171"/>
      <c r="CI1970" t="str">
        <f>IF(JRF!F1983&gt;0,"",IF(JRF!B1983="","",IF(LEFT(JRF!B1983,1)=IFERROR(VLOOKUP(LEFT(JRF!B1983,1),$CF$2:$CF$5,1,0),0),"Product Code Required",IF(JRF!C1983="","",IF(JRF!C1983=IFERROR(VLOOKUP(JRF!C1983,$CH:$CH,1,0),0),"Product Code Required","NA")))))</f>
        <v/>
      </c>
      <c r="CJ1970" t="str">
        <f>IF(JRF!AV1983&gt;0,"",IF(JRF!Q1983="","",IF(LEFT(JRF!Q1983,1)=IFERROR(VLOOKUP(LEFT(JRF!Q1983,1),$CF$2:$CF$5,1,0),0),"Product Code Required",IF(JRF!V1983="","",IF(JRF!V1983=IFERROR(VLOOKUP(JRF!V1983,$CH:$CH,1,0),0),"Product Code Required","NA")))))</f>
        <v/>
      </c>
      <c r="CK1970" t="str">
        <f>IFERROR(IF(LEN('Journal Template'!F1981)&gt;0,"",IF('Journal Template'!A1981="","",IF(LEFT('Journal Template'!A1981,1)=IFERROR(VLOOKUP(LEFT('Journal Template'!A1981,1),Checks!$CF$2:$CF$5,1,0),0),"Product Code Required",IF('Journal Template'!D1981="","",IF('Journal Template'!D1981=IFERROR(VLOOKUP('Journal Template'!D1981,Checks!$CH:$CH,1,0),0),"Product Code Required","NA"))))),"")</f>
        <v/>
      </c>
    </row>
    <row r="1971" spans="14:89">
      <c r="N1971" t="s">
        <v>9498</v>
      </c>
      <c r="O1971" t="s">
        <v>9499</v>
      </c>
      <c r="P1971" t="s">
        <v>386</v>
      </c>
      <c r="Q1971" s="150" t="str">
        <f>IF(JRF!D1984="","",IF(IFERROR(VLOOKUP(JRF!D1984,Checks!N:P,3,0),0)="A","","Inactive account in Use"))</f>
        <v/>
      </c>
      <c r="R1971" t="str">
        <f>IFERROR(IF('Journal Template'!C2383="","",IF(IFERROR(VLOOKUP('Journal Template'!C2383,Checks!N:P,3,0),0)="A","","Inactive account in Use")),"")</f>
        <v/>
      </c>
      <c r="V1971" s="150" t="str">
        <f>IF(JRF!C1984="","",IF(IFERROR(VLOOKUP(JRF!C1984,Checks!S:U,3,0),0)="A","Entry with System fund Dept",""))</f>
        <v/>
      </c>
      <c r="W1971" t="str">
        <f>IFERROR(IF('Journal Template'!D2383="","",IF(IFERROR(VLOOKUP('Journal Template'!D2383,Checks!S:U,3,0),0)="A","Entry with System fund Dept","")),"")</f>
        <v/>
      </c>
      <c r="X1971" t="s">
        <v>9500</v>
      </c>
      <c r="Y1971" t="s">
        <v>389</v>
      </c>
      <c r="Z1971" t="s">
        <v>9501</v>
      </c>
      <c r="AA1971" t="s">
        <v>9328</v>
      </c>
      <c r="AB1971" t="s">
        <v>125</v>
      </c>
      <c r="AC1971" s="150" t="str">
        <f>IFERROR(IF(JRF!C1984="","",IF(AND(VLOOKUP(JRF!C1984,X:AA,4,0)=JRF!B1984,VLOOKUP(JRF!C1984,X:Y,2,0)="A"),"","Inactive Dept Combo Error")),"Inactive Dept Combo Error")</f>
        <v/>
      </c>
      <c r="AD1971" t="str">
        <f>IFERROR(IF('Journal Template'!D2383="","",IF(AND(VLOOKUP('Journal Template'!D2383,X:AA,4,0)='Journal Template'!A2383,VLOOKUP('Journal Template'!D2383,X:Y,2,0)="A"),"","Inactive Dept Combo Error")),"")</f>
        <v/>
      </c>
      <c r="AK1971" s="150" t="str">
        <f>IF(JRF!B1984="","",IF(JRF!B1984=IFERROR(VLOOKUP(JRF!B1984,Checks!AI:AI,1,0),0),"Entry in Branch/Satellite BU's",""))</f>
        <v/>
      </c>
      <c r="AL1971" t="str">
        <f>IFERROR(IF('Journal Template'!A2383="","",IF('Journal Template'!A2383=IFERROR(VLOOKUP('Journal Template'!A2383,Checks!AI:AI,1,0),0),"Entry in Branch/Satellite BU's","")),"")</f>
        <v/>
      </c>
      <c r="AO1971" s="171"/>
      <c r="AP1971" s="171"/>
      <c r="AQ1971" s="171"/>
      <c r="AR1971" s="171"/>
      <c r="CI1971" t="str">
        <f>IF(JRF!F1984&gt;0,"",IF(JRF!B1984="","",IF(LEFT(JRF!B1984,1)=IFERROR(VLOOKUP(LEFT(JRF!B1984,1),$CF$2:$CF$5,1,0),0),"Product Code Required",IF(JRF!C1984="","",IF(JRF!C1984=IFERROR(VLOOKUP(JRF!C1984,$CH:$CH,1,0),0),"Product Code Required","NA")))))</f>
        <v/>
      </c>
      <c r="CJ1971" t="str">
        <f>IF(JRF!AV1984&gt;0,"",IF(JRF!Q1984="","",IF(LEFT(JRF!Q1984,1)=IFERROR(VLOOKUP(LEFT(JRF!Q1984,1),$CF$2:$CF$5,1,0),0),"Product Code Required",IF(JRF!V1984="","",IF(JRF!V1984=IFERROR(VLOOKUP(JRF!V1984,$CH:$CH,1,0),0),"Product Code Required","NA")))))</f>
        <v/>
      </c>
      <c r="CK1971" t="str">
        <f>IFERROR(IF(LEN('Journal Template'!F1982)&gt;0,"",IF('Journal Template'!A1982="","",IF(LEFT('Journal Template'!A1982,1)=IFERROR(VLOOKUP(LEFT('Journal Template'!A1982,1),Checks!$CF$2:$CF$5,1,0),0),"Product Code Required",IF('Journal Template'!D1982="","",IF('Journal Template'!D1982=IFERROR(VLOOKUP('Journal Template'!D1982,Checks!$CH:$CH,1,0),0),"Product Code Required","NA"))))),"")</f>
        <v/>
      </c>
    </row>
    <row r="1972" spans="14:89">
      <c r="N1972" t="s">
        <v>9502</v>
      </c>
      <c r="O1972" t="s">
        <v>9503</v>
      </c>
      <c r="P1972" t="s">
        <v>386</v>
      </c>
      <c r="Q1972" s="150" t="str">
        <f>IF(JRF!D1985="","",IF(IFERROR(VLOOKUP(JRF!D1985,Checks!N:P,3,0),0)="A","","Inactive account in Use"))</f>
        <v/>
      </c>
      <c r="R1972" t="str">
        <f>IFERROR(IF('Journal Template'!C2384="","",IF(IFERROR(VLOOKUP('Journal Template'!C2384,Checks!N:P,3,0),0)="A","","Inactive account in Use")),"")</f>
        <v/>
      </c>
      <c r="V1972" s="150" t="str">
        <f>IF(JRF!C1985="","",IF(IFERROR(VLOOKUP(JRF!C1985,Checks!S:U,3,0),0)="A","Entry with System fund Dept",""))</f>
        <v/>
      </c>
      <c r="W1972" t="str">
        <f>IFERROR(IF('Journal Template'!D2384="","",IF(IFERROR(VLOOKUP('Journal Template'!D2384,Checks!S:U,3,0),0)="A","Entry with System fund Dept","")),"")</f>
        <v/>
      </c>
      <c r="X1972" t="s">
        <v>9504</v>
      </c>
      <c r="Y1972" t="s">
        <v>386</v>
      </c>
      <c r="Z1972" t="s">
        <v>9505</v>
      </c>
      <c r="AA1972" t="s">
        <v>9328</v>
      </c>
      <c r="AB1972" t="s">
        <v>125</v>
      </c>
      <c r="AC1972" s="150" t="str">
        <f>IFERROR(IF(JRF!C1985="","",IF(AND(VLOOKUP(JRF!C1985,X:AA,4,0)=JRF!B1985,VLOOKUP(JRF!C1985,X:Y,2,0)="A"),"","Inactive Dept Combo Error")),"Inactive Dept Combo Error")</f>
        <v/>
      </c>
      <c r="AD1972" t="str">
        <f>IFERROR(IF('Journal Template'!D2384="","",IF(AND(VLOOKUP('Journal Template'!D2384,X:AA,4,0)='Journal Template'!A2384,VLOOKUP('Journal Template'!D2384,X:Y,2,0)="A"),"","Inactive Dept Combo Error")),"")</f>
        <v/>
      </c>
      <c r="AK1972" s="150" t="str">
        <f>IF(JRF!B1985="","",IF(JRF!B1985=IFERROR(VLOOKUP(JRF!B1985,Checks!AI:AI,1,0),0),"Entry in Branch/Satellite BU's",""))</f>
        <v/>
      </c>
      <c r="AL1972" t="str">
        <f>IFERROR(IF('Journal Template'!A2384="","",IF('Journal Template'!A2384=IFERROR(VLOOKUP('Journal Template'!A2384,Checks!AI:AI,1,0),0),"Entry in Branch/Satellite BU's","")),"")</f>
        <v/>
      </c>
      <c r="AO1972" s="171"/>
      <c r="AP1972" s="171"/>
      <c r="AQ1972" s="171"/>
      <c r="AR1972" s="171"/>
      <c r="CI1972" t="str">
        <f>IF(JRF!F1985&gt;0,"",IF(JRF!B1985="","",IF(LEFT(JRF!B1985,1)=IFERROR(VLOOKUP(LEFT(JRF!B1985,1),$CF$2:$CF$5,1,0),0),"Product Code Required",IF(JRF!C1985="","",IF(JRF!C1985=IFERROR(VLOOKUP(JRF!C1985,$CH:$CH,1,0),0),"Product Code Required","NA")))))</f>
        <v/>
      </c>
      <c r="CJ1972" t="str">
        <f>IF(JRF!AV1985&gt;0,"",IF(JRF!Q1985="","",IF(LEFT(JRF!Q1985,1)=IFERROR(VLOOKUP(LEFT(JRF!Q1985,1),$CF$2:$CF$5,1,0),0),"Product Code Required",IF(JRF!V1985="","",IF(JRF!V1985=IFERROR(VLOOKUP(JRF!V1985,$CH:$CH,1,0),0),"Product Code Required","NA")))))</f>
        <v/>
      </c>
      <c r="CK1972" t="str">
        <f>IFERROR(IF(LEN('Journal Template'!F1983)&gt;0,"",IF('Journal Template'!A1983="","",IF(LEFT('Journal Template'!A1983,1)=IFERROR(VLOOKUP(LEFT('Journal Template'!A1983,1),Checks!$CF$2:$CF$5,1,0),0),"Product Code Required",IF('Journal Template'!D1983="","",IF('Journal Template'!D1983=IFERROR(VLOOKUP('Journal Template'!D1983,Checks!$CH:$CH,1,0),0),"Product Code Required","NA"))))),"")</f>
        <v/>
      </c>
    </row>
    <row r="1973" spans="14:89">
      <c r="N1973" t="s">
        <v>9506</v>
      </c>
      <c r="O1973" t="s">
        <v>9507</v>
      </c>
      <c r="P1973" t="s">
        <v>386</v>
      </c>
      <c r="Q1973" s="150" t="str">
        <f>IF(JRF!D1986="","",IF(IFERROR(VLOOKUP(JRF!D1986,Checks!N:P,3,0),0)="A","","Inactive account in Use"))</f>
        <v/>
      </c>
      <c r="R1973" t="str">
        <f>IFERROR(IF('Journal Template'!C2385="","",IF(IFERROR(VLOOKUP('Journal Template'!C2385,Checks!N:P,3,0),0)="A","","Inactive account in Use")),"")</f>
        <v/>
      </c>
      <c r="V1973" s="150" t="str">
        <f>IF(JRF!C1986="","",IF(IFERROR(VLOOKUP(JRF!C1986,Checks!S:U,3,0),0)="A","Entry with System fund Dept",""))</f>
        <v/>
      </c>
      <c r="W1973" t="str">
        <f>IFERROR(IF('Journal Template'!D2385="","",IF(IFERROR(VLOOKUP('Journal Template'!D2385,Checks!S:U,3,0),0)="A","Entry with System fund Dept","")),"")</f>
        <v/>
      </c>
      <c r="X1973" t="s">
        <v>9508</v>
      </c>
      <c r="Y1973" t="s">
        <v>386</v>
      </c>
      <c r="Z1973" t="s">
        <v>9509</v>
      </c>
      <c r="AA1973" t="s">
        <v>9328</v>
      </c>
      <c r="AB1973" t="s">
        <v>125</v>
      </c>
      <c r="AC1973" s="150" t="str">
        <f>IFERROR(IF(JRF!C1986="","",IF(AND(VLOOKUP(JRF!C1986,X:AA,4,0)=JRF!B1986,VLOOKUP(JRF!C1986,X:Y,2,0)="A"),"","Inactive Dept Combo Error")),"Inactive Dept Combo Error")</f>
        <v/>
      </c>
      <c r="AD1973" t="str">
        <f>IFERROR(IF('Journal Template'!D2385="","",IF(AND(VLOOKUP('Journal Template'!D2385,X:AA,4,0)='Journal Template'!A2385,VLOOKUP('Journal Template'!D2385,X:Y,2,0)="A"),"","Inactive Dept Combo Error")),"")</f>
        <v/>
      </c>
      <c r="AK1973" s="150" t="str">
        <f>IF(JRF!B1986="","",IF(JRF!B1986=IFERROR(VLOOKUP(JRF!B1986,Checks!AI:AI,1,0),0),"Entry in Branch/Satellite BU's",""))</f>
        <v/>
      </c>
      <c r="AL1973" t="str">
        <f>IFERROR(IF('Journal Template'!A2385="","",IF('Journal Template'!A2385=IFERROR(VLOOKUP('Journal Template'!A2385,Checks!AI:AI,1,0),0),"Entry in Branch/Satellite BU's","")),"")</f>
        <v/>
      </c>
      <c r="AO1973" s="171"/>
      <c r="AP1973" s="171"/>
      <c r="AQ1973" s="171"/>
      <c r="AR1973" s="171"/>
      <c r="CI1973" t="str">
        <f>IF(JRF!F1986&gt;0,"",IF(JRF!B1986="","",IF(LEFT(JRF!B1986,1)=IFERROR(VLOOKUP(LEFT(JRF!B1986,1),$CF$2:$CF$5,1,0),0),"Product Code Required",IF(JRF!C1986="","",IF(JRF!C1986=IFERROR(VLOOKUP(JRF!C1986,$CH:$CH,1,0),0),"Product Code Required","NA")))))</f>
        <v/>
      </c>
      <c r="CJ1973" t="str">
        <f>IF(JRF!AV1986&gt;0,"",IF(JRF!Q1986="","",IF(LEFT(JRF!Q1986,1)=IFERROR(VLOOKUP(LEFT(JRF!Q1986,1),$CF$2:$CF$5,1,0),0),"Product Code Required",IF(JRF!V1986="","",IF(JRF!V1986=IFERROR(VLOOKUP(JRF!V1986,$CH:$CH,1,0),0),"Product Code Required","NA")))))</f>
        <v/>
      </c>
      <c r="CK1973" t="str">
        <f>IFERROR(IF(LEN('Journal Template'!F1984)&gt;0,"",IF('Journal Template'!A1984="","",IF(LEFT('Journal Template'!A1984,1)=IFERROR(VLOOKUP(LEFT('Journal Template'!A1984,1),Checks!$CF$2:$CF$5,1,0),0),"Product Code Required",IF('Journal Template'!D1984="","",IF('Journal Template'!D1984=IFERROR(VLOOKUP('Journal Template'!D1984,Checks!$CH:$CH,1,0),0),"Product Code Required","NA"))))),"")</f>
        <v/>
      </c>
    </row>
    <row r="1974" spans="14:89">
      <c r="N1974" t="s">
        <v>9510</v>
      </c>
      <c r="O1974" t="s">
        <v>9511</v>
      </c>
      <c r="P1974" t="s">
        <v>386</v>
      </c>
      <c r="Q1974" s="150" t="str">
        <f>IF(JRF!D1987="","",IF(IFERROR(VLOOKUP(JRF!D1987,Checks!N:P,3,0),0)="A","","Inactive account in Use"))</f>
        <v/>
      </c>
      <c r="R1974" t="str">
        <f>IFERROR(IF('Journal Template'!C2386="","",IF(IFERROR(VLOOKUP('Journal Template'!C2386,Checks!N:P,3,0),0)="A","","Inactive account in Use")),"")</f>
        <v/>
      </c>
      <c r="V1974" s="150" t="str">
        <f>IF(JRF!C1987="","",IF(IFERROR(VLOOKUP(JRF!C1987,Checks!S:U,3,0),0)="A","Entry with System fund Dept",""))</f>
        <v/>
      </c>
      <c r="W1974" t="str">
        <f>IFERROR(IF('Journal Template'!D2386="","",IF(IFERROR(VLOOKUP('Journal Template'!D2386,Checks!S:U,3,0),0)="A","Entry with System fund Dept","")),"")</f>
        <v/>
      </c>
      <c r="X1974" t="s">
        <v>9512</v>
      </c>
      <c r="Y1974" t="s">
        <v>386</v>
      </c>
      <c r="Z1974" t="s">
        <v>9513</v>
      </c>
      <c r="AA1974" t="s">
        <v>9328</v>
      </c>
      <c r="AB1974" t="s">
        <v>125</v>
      </c>
      <c r="AC1974" s="150" t="str">
        <f>IFERROR(IF(JRF!C1987="","",IF(AND(VLOOKUP(JRF!C1987,X:AA,4,0)=JRF!B1987,VLOOKUP(JRF!C1987,X:Y,2,0)="A"),"","Inactive Dept Combo Error")),"Inactive Dept Combo Error")</f>
        <v/>
      </c>
      <c r="AD1974" t="str">
        <f>IFERROR(IF('Journal Template'!D2386="","",IF(AND(VLOOKUP('Journal Template'!D2386,X:AA,4,0)='Journal Template'!A2386,VLOOKUP('Journal Template'!D2386,X:Y,2,0)="A"),"","Inactive Dept Combo Error")),"")</f>
        <v/>
      </c>
      <c r="AK1974" s="150" t="str">
        <f>IF(JRF!B1987="","",IF(JRF!B1987=IFERROR(VLOOKUP(JRF!B1987,Checks!AI:AI,1,0),0),"Entry in Branch/Satellite BU's",""))</f>
        <v/>
      </c>
      <c r="AL1974" t="str">
        <f>IFERROR(IF('Journal Template'!A2386="","",IF('Journal Template'!A2386=IFERROR(VLOOKUP('Journal Template'!A2386,Checks!AI:AI,1,0),0),"Entry in Branch/Satellite BU's","")),"")</f>
        <v/>
      </c>
      <c r="AO1974" s="171"/>
      <c r="AP1974" s="171"/>
      <c r="AQ1974" s="171"/>
      <c r="AR1974" s="171"/>
      <c r="CI1974" t="str">
        <f>IF(JRF!F1987&gt;0,"",IF(JRF!B1987="","",IF(LEFT(JRF!B1987,1)=IFERROR(VLOOKUP(LEFT(JRF!B1987,1),$CF$2:$CF$5,1,0),0),"Product Code Required",IF(JRF!C1987="","",IF(JRF!C1987=IFERROR(VLOOKUP(JRF!C1987,$CH:$CH,1,0),0),"Product Code Required","NA")))))</f>
        <v/>
      </c>
      <c r="CJ1974" t="str">
        <f>IF(JRF!AV1987&gt;0,"",IF(JRF!Q1987="","",IF(LEFT(JRF!Q1987,1)=IFERROR(VLOOKUP(LEFT(JRF!Q1987,1),$CF$2:$CF$5,1,0),0),"Product Code Required",IF(JRF!V1987="","",IF(JRF!V1987=IFERROR(VLOOKUP(JRF!V1987,$CH:$CH,1,0),0),"Product Code Required","NA")))))</f>
        <v/>
      </c>
      <c r="CK1974" t="str">
        <f>IFERROR(IF(LEN('Journal Template'!F1985)&gt;0,"",IF('Journal Template'!A1985="","",IF(LEFT('Journal Template'!A1985,1)=IFERROR(VLOOKUP(LEFT('Journal Template'!A1985,1),Checks!$CF$2:$CF$5,1,0),0),"Product Code Required",IF('Journal Template'!D1985="","",IF('Journal Template'!D1985=IFERROR(VLOOKUP('Journal Template'!D1985,Checks!$CH:$CH,1,0),0),"Product Code Required","NA"))))),"")</f>
        <v/>
      </c>
    </row>
    <row r="1975" spans="14:89">
      <c r="N1975" t="s">
        <v>9514</v>
      </c>
      <c r="O1975" t="s">
        <v>9515</v>
      </c>
      <c r="P1975" t="s">
        <v>386</v>
      </c>
      <c r="Q1975" s="150" t="str">
        <f>IF(JRF!D1988="","",IF(IFERROR(VLOOKUP(JRF!D1988,Checks!N:P,3,0),0)="A","","Inactive account in Use"))</f>
        <v/>
      </c>
      <c r="R1975" t="str">
        <f>IFERROR(IF('Journal Template'!C2387="","",IF(IFERROR(VLOOKUP('Journal Template'!C2387,Checks!N:P,3,0),0)="A","","Inactive account in Use")),"")</f>
        <v/>
      </c>
      <c r="V1975" s="150" t="str">
        <f>IF(JRF!C1988="","",IF(IFERROR(VLOOKUP(JRF!C1988,Checks!S:U,3,0),0)="A","Entry with System fund Dept",""))</f>
        <v/>
      </c>
      <c r="W1975" t="str">
        <f>IFERROR(IF('Journal Template'!D2387="","",IF(IFERROR(VLOOKUP('Journal Template'!D2387,Checks!S:U,3,0),0)="A","Entry with System fund Dept","")),"")</f>
        <v/>
      </c>
      <c r="X1975" t="s">
        <v>9516</v>
      </c>
      <c r="Y1975" t="s">
        <v>389</v>
      </c>
      <c r="Z1975" t="s">
        <v>9517</v>
      </c>
      <c r="AA1975" t="s">
        <v>9328</v>
      </c>
      <c r="AB1975" t="s">
        <v>125</v>
      </c>
      <c r="AC1975" s="150" t="str">
        <f>IFERROR(IF(JRF!C1988="","",IF(AND(VLOOKUP(JRF!C1988,X:AA,4,0)=JRF!B1988,VLOOKUP(JRF!C1988,X:Y,2,0)="A"),"","Inactive Dept Combo Error")),"Inactive Dept Combo Error")</f>
        <v/>
      </c>
      <c r="AD1975" t="str">
        <f>IFERROR(IF('Journal Template'!D2387="","",IF(AND(VLOOKUP('Journal Template'!D2387,X:AA,4,0)='Journal Template'!A2387,VLOOKUP('Journal Template'!D2387,X:Y,2,0)="A"),"","Inactive Dept Combo Error")),"")</f>
        <v/>
      </c>
      <c r="AK1975" s="150" t="str">
        <f>IF(JRF!B1988="","",IF(JRF!B1988=IFERROR(VLOOKUP(JRF!B1988,Checks!AI:AI,1,0),0),"Entry in Branch/Satellite BU's",""))</f>
        <v/>
      </c>
      <c r="AL1975" t="str">
        <f>IFERROR(IF('Journal Template'!A2387="","",IF('Journal Template'!A2387=IFERROR(VLOOKUP('Journal Template'!A2387,Checks!AI:AI,1,0),0),"Entry in Branch/Satellite BU's","")),"")</f>
        <v/>
      </c>
      <c r="AO1975" s="171"/>
      <c r="AP1975" s="171"/>
      <c r="AQ1975" s="171"/>
      <c r="AR1975" s="171"/>
      <c r="CI1975" t="str">
        <f>IF(JRF!F1988&gt;0,"",IF(JRF!B1988="","",IF(LEFT(JRF!B1988,1)=IFERROR(VLOOKUP(LEFT(JRF!B1988,1),$CF$2:$CF$5,1,0),0),"Product Code Required",IF(JRF!C1988="","",IF(JRF!C1988=IFERROR(VLOOKUP(JRF!C1988,$CH:$CH,1,0),0),"Product Code Required","NA")))))</f>
        <v/>
      </c>
      <c r="CJ1975" t="str">
        <f>IF(JRF!AV1988&gt;0,"",IF(JRF!Q1988="","",IF(LEFT(JRF!Q1988,1)=IFERROR(VLOOKUP(LEFT(JRF!Q1988,1),$CF$2:$CF$5,1,0),0),"Product Code Required",IF(JRF!V1988="","",IF(JRF!V1988=IFERROR(VLOOKUP(JRF!V1988,$CH:$CH,1,0),0),"Product Code Required","NA")))))</f>
        <v/>
      </c>
      <c r="CK1975" t="str">
        <f>IFERROR(IF(LEN('Journal Template'!F1986)&gt;0,"",IF('Journal Template'!A1986="","",IF(LEFT('Journal Template'!A1986,1)=IFERROR(VLOOKUP(LEFT('Journal Template'!A1986,1),Checks!$CF$2:$CF$5,1,0),0),"Product Code Required",IF('Journal Template'!D1986="","",IF('Journal Template'!D1986=IFERROR(VLOOKUP('Journal Template'!D1986,Checks!$CH:$CH,1,0),0),"Product Code Required","NA"))))),"")</f>
        <v/>
      </c>
    </row>
    <row r="1976" spans="14:89">
      <c r="N1976" t="s">
        <v>9518</v>
      </c>
      <c r="O1976" t="s">
        <v>9519</v>
      </c>
      <c r="P1976" t="s">
        <v>386</v>
      </c>
      <c r="Q1976" s="150" t="str">
        <f>IF(JRF!D1989="","",IF(IFERROR(VLOOKUP(JRF!D1989,Checks!N:P,3,0),0)="A","","Inactive account in Use"))</f>
        <v/>
      </c>
      <c r="R1976" t="str">
        <f>IFERROR(IF('Journal Template'!C2388="","",IF(IFERROR(VLOOKUP('Journal Template'!C2388,Checks!N:P,3,0),0)="A","","Inactive account in Use")),"")</f>
        <v/>
      </c>
      <c r="V1976" s="150" t="str">
        <f>IF(JRF!C1989="","",IF(IFERROR(VLOOKUP(JRF!C1989,Checks!S:U,3,0),0)="A","Entry with System fund Dept",""))</f>
        <v/>
      </c>
      <c r="W1976" t="str">
        <f>IFERROR(IF('Journal Template'!D2388="","",IF(IFERROR(VLOOKUP('Journal Template'!D2388,Checks!S:U,3,0),0)="A","Entry with System fund Dept","")),"")</f>
        <v/>
      </c>
      <c r="X1976" t="s">
        <v>9520</v>
      </c>
      <c r="Y1976" t="s">
        <v>389</v>
      </c>
      <c r="Z1976" t="s">
        <v>9521</v>
      </c>
      <c r="AA1976" t="s">
        <v>9328</v>
      </c>
      <c r="AB1976" t="s">
        <v>125</v>
      </c>
      <c r="AC1976" s="150" t="str">
        <f>IFERROR(IF(JRF!C1989="","",IF(AND(VLOOKUP(JRF!C1989,X:AA,4,0)=JRF!B1989,VLOOKUP(JRF!C1989,X:Y,2,0)="A"),"","Inactive Dept Combo Error")),"Inactive Dept Combo Error")</f>
        <v/>
      </c>
      <c r="AD1976" t="str">
        <f>IFERROR(IF('Journal Template'!D2388="","",IF(AND(VLOOKUP('Journal Template'!D2388,X:AA,4,0)='Journal Template'!A2388,VLOOKUP('Journal Template'!D2388,X:Y,2,0)="A"),"","Inactive Dept Combo Error")),"")</f>
        <v/>
      </c>
      <c r="AK1976" s="150" t="str">
        <f>IF(JRF!B1989="","",IF(JRF!B1989=IFERROR(VLOOKUP(JRF!B1989,Checks!AI:AI,1,0),0),"Entry in Branch/Satellite BU's",""))</f>
        <v/>
      </c>
      <c r="AL1976" t="str">
        <f>IFERROR(IF('Journal Template'!A2388="","",IF('Journal Template'!A2388=IFERROR(VLOOKUP('Journal Template'!A2388,Checks!AI:AI,1,0),0),"Entry in Branch/Satellite BU's","")),"")</f>
        <v/>
      </c>
      <c r="AO1976" s="171"/>
      <c r="AP1976" s="171"/>
      <c r="AQ1976" s="171"/>
      <c r="AR1976" s="171"/>
      <c r="CI1976" t="str">
        <f>IF(JRF!F1989&gt;0,"",IF(JRF!B1989="","",IF(LEFT(JRF!B1989,1)=IFERROR(VLOOKUP(LEFT(JRF!B1989,1),$CF$2:$CF$5,1,0),0),"Product Code Required",IF(JRF!C1989="","",IF(JRF!C1989=IFERROR(VLOOKUP(JRF!C1989,$CH:$CH,1,0),0),"Product Code Required","NA")))))</f>
        <v/>
      </c>
      <c r="CJ1976" t="str">
        <f>IF(JRF!AV1989&gt;0,"",IF(JRF!Q1989="","",IF(LEFT(JRF!Q1989,1)=IFERROR(VLOOKUP(LEFT(JRF!Q1989,1),$CF$2:$CF$5,1,0),0),"Product Code Required",IF(JRF!V1989="","",IF(JRF!V1989=IFERROR(VLOOKUP(JRF!V1989,$CH:$CH,1,0),0),"Product Code Required","NA")))))</f>
        <v/>
      </c>
      <c r="CK1976" t="str">
        <f>IFERROR(IF(LEN('Journal Template'!F1987)&gt;0,"",IF('Journal Template'!A1987="","",IF(LEFT('Journal Template'!A1987,1)=IFERROR(VLOOKUP(LEFT('Journal Template'!A1987,1),Checks!$CF$2:$CF$5,1,0),0),"Product Code Required",IF('Journal Template'!D1987="","",IF('Journal Template'!D1987=IFERROR(VLOOKUP('Journal Template'!D1987,Checks!$CH:$CH,1,0),0),"Product Code Required","NA"))))),"")</f>
        <v/>
      </c>
    </row>
    <row r="1977" spans="14:89">
      <c r="N1977" t="s">
        <v>9522</v>
      </c>
      <c r="O1977" t="s">
        <v>9523</v>
      </c>
      <c r="P1977" t="s">
        <v>386</v>
      </c>
      <c r="Q1977" s="150" t="str">
        <f>IF(JRF!D1990="","",IF(IFERROR(VLOOKUP(JRF!D1990,Checks!N:P,3,0),0)="A","","Inactive account in Use"))</f>
        <v/>
      </c>
      <c r="R1977" t="str">
        <f>IFERROR(IF('Journal Template'!C2389="","",IF(IFERROR(VLOOKUP('Journal Template'!C2389,Checks!N:P,3,0),0)="A","","Inactive account in Use")),"")</f>
        <v/>
      </c>
      <c r="V1977" s="150" t="str">
        <f>IF(JRF!C1990="","",IF(IFERROR(VLOOKUP(JRF!C1990,Checks!S:U,3,0),0)="A","Entry with System fund Dept",""))</f>
        <v/>
      </c>
      <c r="W1977" t="str">
        <f>IFERROR(IF('Journal Template'!D2389="","",IF(IFERROR(VLOOKUP('Journal Template'!D2389,Checks!S:U,3,0),0)="A","Entry with System fund Dept","")),"")</f>
        <v/>
      </c>
      <c r="X1977" t="s">
        <v>9524</v>
      </c>
      <c r="Y1977" t="s">
        <v>389</v>
      </c>
      <c r="Z1977" t="s">
        <v>9525</v>
      </c>
      <c r="AA1977" t="s">
        <v>9328</v>
      </c>
      <c r="AB1977" t="s">
        <v>125</v>
      </c>
      <c r="AC1977" s="150" t="str">
        <f>IFERROR(IF(JRF!C1990="","",IF(AND(VLOOKUP(JRF!C1990,X:AA,4,0)=JRF!B1990,VLOOKUP(JRF!C1990,X:Y,2,0)="A"),"","Inactive Dept Combo Error")),"Inactive Dept Combo Error")</f>
        <v/>
      </c>
      <c r="AD1977" t="str">
        <f>IFERROR(IF('Journal Template'!D2389="","",IF(AND(VLOOKUP('Journal Template'!D2389,X:AA,4,0)='Journal Template'!A2389,VLOOKUP('Journal Template'!D2389,X:Y,2,0)="A"),"","Inactive Dept Combo Error")),"")</f>
        <v/>
      </c>
      <c r="AK1977" s="150" t="str">
        <f>IF(JRF!B1990="","",IF(JRF!B1990=IFERROR(VLOOKUP(JRF!B1990,Checks!AI:AI,1,0),0),"Entry in Branch/Satellite BU's",""))</f>
        <v/>
      </c>
      <c r="AL1977" t="str">
        <f>IFERROR(IF('Journal Template'!A2389="","",IF('Journal Template'!A2389=IFERROR(VLOOKUP('Journal Template'!A2389,Checks!AI:AI,1,0),0),"Entry in Branch/Satellite BU's","")),"")</f>
        <v/>
      </c>
      <c r="AO1977" s="171"/>
      <c r="AP1977" s="171"/>
      <c r="AQ1977" s="171"/>
      <c r="AR1977" s="171"/>
      <c r="CI1977" t="str">
        <f>IF(JRF!F1990&gt;0,"",IF(JRF!B1990="","",IF(LEFT(JRF!B1990,1)=IFERROR(VLOOKUP(LEFT(JRF!B1990,1),$CF$2:$CF$5,1,0),0),"Product Code Required",IF(JRF!C1990="","",IF(JRF!C1990=IFERROR(VLOOKUP(JRF!C1990,$CH:$CH,1,0),0),"Product Code Required","NA")))))</f>
        <v/>
      </c>
      <c r="CJ1977" t="str">
        <f>IF(JRF!AV1990&gt;0,"",IF(JRF!Q1990="","",IF(LEFT(JRF!Q1990,1)=IFERROR(VLOOKUP(LEFT(JRF!Q1990,1),$CF$2:$CF$5,1,0),0),"Product Code Required",IF(JRF!V1990="","",IF(JRF!V1990=IFERROR(VLOOKUP(JRF!V1990,$CH:$CH,1,0),0),"Product Code Required","NA")))))</f>
        <v/>
      </c>
      <c r="CK1977" t="str">
        <f>IFERROR(IF(LEN('Journal Template'!F1988)&gt;0,"",IF('Journal Template'!A1988="","",IF(LEFT('Journal Template'!A1988,1)=IFERROR(VLOOKUP(LEFT('Journal Template'!A1988,1),Checks!$CF$2:$CF$5,1,0),0),"Product Code Required",IF('Journal Template'!D1988="","",IF('Journal Template'!D1988=IFERROR(VLOOKUP('Journal Template'!D1988,Checks!$CH:$CH,1,0),0),"Product Code Required","NA"))))),"")</f>
        <v/>
      </c>
    </row>
    <row r="1978" spans="14:89">
      <c r="N1978" t="s">
        <v>9526</v>
      </c>
      <c r="O1978" t="s">
        <v>9527</v>
      </c>
      <c r="P1978" t="s">
        <v>386</v>
      </c>
      <c r="Q1978" s="150" t="str">
        <f>IF(JRF!D1991="","",IF(IFERROR(VLOOKUP(JRF!D1991,Checks!N:P,3,0),0)="A","","Inactive account in Use"))</f>
        <v/>
      </c>
      <c r="R1978" t="str">
        <f>IFERROR(IF('Journal Template'!C2390="","",IF(IFERROR(VLOOKUP('Journal Template'!C2390,Checks!N:P,3,0),0)="A","","Inactive account in Use")),"")</f>
        <v/>
      </c>
      <c r="V1978" s="150" t="str">
        <f>IF(JRF!C1991="","",IF(IFERROR(VLOOKUP(JRF!C1991,Checks!S:U,3,0),0)="A","Entry with System fund Dept",""))</f>
        <v/>
      </c>
      <c r="W1978" t="str">
        <f>IFERROR(IF('Journal Template'!D2390="","",IF(IFERROR(VLOOKUP('Journal Template'!D2390,Checks!S:U,3,0),0)="A","Entry with System fund Dept","")),"")</f>
        <v/>
      </c>
      <c r="X1978" t="s">
        <v>9528</v>
      </c>
      <c r="Y1978" t="s">
        <v>386</v>
      </c>
      <c r="Z1978" t="s">
        <v>9529</v>
      </c>
      <c r="AA1978" t="s">
        <v>9328</v>
      </c>
      <c r="AB1978" t="s">
        <v>125</v>
      </c>
      <c r="AC1978" s="150" t="str">
        <f>IFERROR(IF(JRF!C1991="","",IF(AND(VLOOKUP(JRF!C1991,X:AA,4,0)=JRF!B1991,VLOOKUP(JRF!C1991,X:Y,2,0)="A"),"","Inactive Dept Combo Error")),"Inactive Dept Combo Error")</f>
        <v/>
      </c>
      <c r="AD1978" t="str">
        <f>IFERROR(IF('Journal Template'!D2390="","",IF(AND(VLOOKUP('Journal Template'!D2390,X:AA,4,0)='Journal Template'!A2390,VLOOKUP('Journal Template'!D2390,X:Y,2,0)="A"),"","Inactive Dept Combo Error")),"")</f>
        <v/>
      </c>
      <c r="AK1978" s="150" t="str">
        <f>IF(JRF!B1991="","",IF(JRF!B1991=IFERROR(VLOOKUP(JRF!B1991,Checks!AI:AI,1,0),0),"Entry in Branch/Satellite BU's",""))</f>
        <v/>
      </c>
      <c r="AL1978" t="str">
        <f>IFERROR(IF('Journal Template'!A2390="","",IF('Journal Template'!A2390=IFERROR(VLOOKUP('Journal Template'!A2390,Checks!AI:AI,1,0),0),"Entry in Branch/Satellite BU's","")),"")</f>
        <v/>
      </c>
      <c r="AO1978" s="171"/>
      <c r="AP1978" s="171"/>
      <c r="AQ1978" s="171"/>
      <c r="AR1978" s="171"/>
      <c r="CI1978" t="str">
        <f>IF(JRF!F1991&gt;0,"",IF(JRF!B1991="","",IF(LEFT(JRF!B1991,1)=IFERROR(VLOOKUP(LEFT(JRF!B1991,1),$CF$2:$CF$5,1,0),0),"Product Code Required",IF(JRF!C1991="","",IF(JRF!C1991=IFERROR(VLOOKUP(JRF!C1991,$CH:$CH,1,0),0),"Product Code Required","NA")))))</f>
        <v/>
      </c>
      <c r="CJ1978" t="str">
        <f>IF(JRF!AV1991&gt;0,"",IF(JRF!Q1991="","",IF(LEFT(JRF!Q1991,1)=IFERROR(VLOOKUP(LEFT(JRF!Q1991,1),$CF$2:$CF$5,1,0),0),"Product Code Required",IF(JRF!V1991="","",IF(JRF!V1991=IFERROR(VLOOKUP(JRF!V1991,$CH:$CH,1,0),0),"Product Code Required","NA")))))</f>
        <v/>
      </c>
      <c r="CK1978" t="str">
        <f>IFERROR(IF(LEN('Journal Template'!F1989)&gt;0,"",IF('Journal Template'!A1989="","",IF(LEFT('Journal Template'!A1989,1)=IFERROR(VLOOKUP(LEFT('Journal Template'!A1989,1),Checks!$CF$2:$CF$5,1,0),0),"Product Code Required",IF('Journal Template'!D1989="","",IF('Journal Template'!D1989=IFERROR(VLOOKUP('Journal Template'!D1989,Checks!$CH:$CH,1,0),0),"Product Code Required","NA"))))),"")</f>
        <v/>
      </c>
    </row>
    <row r="1979" spans="14:89">
      <c r="N1979" t="s">
        <v>9530</v>
      </c>
      <c r="O1979" t="s">
        <v>9531</v>
      </c>
      <c r="P1979" t="s">
        <v>386</v>
      </c>
      <c r="Q1979" s="150" t="str">
        <f>IF(JRF!D1992="","",IF(IFERROR(VLOOKUP(JRF!D1992,Checks!N:P,3,0),0)="A","","Inactive account in Use"))</f>
        <v/>
      </c>
      <c r="R1979" t="str">
        <f>IFERROR(IF('Journal Template'!C2391="","",IF(IFERROR(VLOOKUP('Journal Template'!C2391,Checks!N:P,3,0),0)="A","","Inactive account in Use")),"")</f>
        <v/>
      </c>
      <c r="V1979" s="150" t="str">
        <f>IF(JRF!C1992="","",IF(IFERROR(VLOOKUP(JRF!C1992,Checks!S:U,3,0),0)="A","Entry with System fund Dept",""))</f>
        <v/>
      </c>
      <c r="W1979" t="str">
        <f>IFERROR(IF('Journal Template'!D2391="","",IF(IFERROR(VLOOKUP('Journal Template'!D2391,Checks!S:U,3,0),0)="A","Entry with System fund Dept","")),"")</f>
        <v/>
      </c>
      <c r="X1979" t="s">
        <v>9532</v>
      </c>
      <c r="Y1979" t="s">
        <v>386</v>
      </c>
      <c r="Z1979" t="s">
        <v>9533</v>
      </c>
      <c r="AA1979" t="s">
        <v>9328</v>
      </c>
      <c r="AB1979" t="s">
        <v>125</v>
      </c>
      <c r="AC1979" s="150" t="str">
        <f>IFERROR(IF(JRF!C1992="","",IF(AND(VLOOKUP(JRF!C1992,X:AA,4,0)=JRF!B1992,VLOOKUP(JRF!C1992,X:Y,2,0)="A"),"","Inactive Dept Combo Error")),"Inactive Dept Combo Error")</f>
        <v/>
      </c>
      <c r="AD1979" t="str">
        <f>IFERROR(IF('Journal Template'!D2391="","",IF(AND(VLOOKUP('Journal Template'!D2391,X:AA,4,0)='Journal Template'!A2391,VLOOKUP('Journal Template'!D2391,X:Y,2,0)="A"),"","Inactive Dept Combo Error")),"")</f>
        <v/>
      </c>
      <c r="AK1979" s="150" t="str">
        <f>IF(JRF!B1992="","",IF(JRF!B1992=IFERROR(VLOOKUP(JRF!B1992,Checks!AI:AI,1,0),0),"Entry in Branch/Satellite BU's",""))</f>
        <v/>
      </c>
      <c r="AL1979" t="str">
        <f>IFERROR(IF('Journal Template'!A2391="","",IF('Journal Template'!A2391=IFERROR(VLOOKUP('Journal Template'!A2391,Checks!AI:AI,1,0),0),"Entry in Branch/Satellite BU's","")),"")</f>
        <v/>
      </c>
      <c r="AO1979" s="171"/>
      <c r="AP1979" s="171"/>
      <c r="AQ1979" s="171"/>
      <c r="AR1979" s="171"/>
      <c r="CI1979" t="str">
        <f>IF(JRF!F1992&gt;0,"",IF(JRF!B1992="","",IF(LEFT(JRF!B1992,1)=IFERROR(VLOOKUP(LEFT(JRF!B1992,1),$CF$2:$CF$5,1,0),0),"Product Code Required",IF(JRF!C1992="","",IF(JRF!C1992=IFERROR(VLOOKUP(JRF!C1992,$CH:$CH,1,0),0),"Product Code Required","NA")))))</f>
        <v/>
      </c>
      <c r="CJ1979" t="str">
        <f>IF(JRF!AV1992&gt;0,"",IF(JRF!Q1992="","",IF(LEFT(JRF!Q1992,1)=IFERROR(VLOOKUP(LEFT(JRF!Q1992,1),$CF$2:$CF$5,1,0),0),"Product Code Required",IF(JRF!V1992="","",IF(JRF!V1992=IFERROR(VLOOKUP(JRF!V1992,$CH:$CH,1,0),0),"Product Code Required","NA")))))</f>
        <v/>
      </c>
      <c r="CK1979" t="str">
        <f>IFERROR(IF(LEN('Journal Template'!F1990)&gt;0,"",IF('Journal Template'!A1990="","",IF(LEFT('Journal Template'!A1990,1)=IFERROR(VLOOKUP(LEFT('Journal Template'!A1990,1),Checks!$CF$2:$CF$5,1,0),0),"Product Code Required",IF('Journal Template'!D1990="","",IF('Journal Template'!D1990=IFERROR(VLOOKUP('Journal Template'!D1990,Checks!$CH:$CH,1,0),0),"Product Code Required","NA"))))),"")</f>
        <v/>
      </c>
    </row>
    <row r="1980" spans="14:89">
      <c r="N1980" t="s">
        <v>9534</v>
      </c>
      <c r="O1980" t="s">
        <v>9535</v>
      </c>
      <c r="P1980" t="s">
        <v>386</v>
      </c>
      <c r="Q1980" s="150" t="str">
        <f>IF(JRF!D1993="","",IF(IFERROR(VLOOKUP(JRF!D1993,Checks!N:P,3,0),0)="A","","Inactive account in Use"))</f>
        <v/>
      </c>
      <c r="R1980" t="str">
        <f>IFERROR(IF('Journal Template'!C2392="","",IF(IFERROR(VLOOKUP('Journal Template'!C2392,Checks!N:P,3,0),0)="A","","Inactive account in Use")),"")</f>
        <v/>
      </c>
      <c r="V1980" s="150" t="str">
        <f>IF(JRF!C1993="","",IF(IFERROR(VLOOKUP(JRF!C1993,Checks!S:U,3,0),0)="A","Entry with System fund Dept",""))</f>
        <v/>
      </c>
      <c r="W1980" t="str">
        <f>IFERROR(IF('Journal Template'!D2392="","",IF(IFERROR(VLOOKUP('Journal Template'!D2392,Checks!S:U,3,0),0)="A","Entry with System fund Dept","")),"")</f>
        <v/>
      </c>
      <c r="X1980" t="s">
        <v>9536</v>
      </c>
      <c r="Y1980" t="s">
        <v>386</v>
      </c>
      <c r="Z1980" t="s">
        <v>9537</v>
      </c>
      <c r="AA1980" t="s">
        <v>9328</v>
      </c>
      <c r="AB1980" t="s">
        <v>125</v>
      </c>
      <c r="AC1980" s="150" t="str">
        <f>IFERROR(IF(JRF!C1993="","",IF(AND(VLOOKUP(JRF!C1993,X:AA,4,0)=JRF!B1993,VLOOKUP(JRF!C1993,X:Y,2,0)="A"),"","Inactive Dept Combo Error")),"Inactive Dept Combo Error")</f>
        <v/>
      </c>
      <c r="AD1980" t="str">
        <f>IFERROR(IF('Journal Template'!D2392="","",IF(AND(VLOOKUP('Journal Template'!D2392,X:AA,4,0)='Journal Template'!A2392,VLOOKUP('Journal Template'!D2392,X:Y,2,0)="A"),"","Inactive Dept Combo Error")),"")</f>
        <v/>
      </c>
      <c r="AK1980" s="150" t="str">
        <f>IF(JRF!B1993="","",IF(JRF!B1993=IFERROR(VLOOKUP(JRF!B1993,Checks!AI:AI,1,0),0),"Entry in Branch/Satellite BU's",""))</f>
        <v/>
      </c>
      <c r="AL1980" t="str">
        <f>IFERROR(IF('Journal Template'!A2392="","",IF('Journal Template'!A2392=IFERROR(VLOOKUP('Journal Template'!A2392,Checks!AI:AI,1,0),0),"Entry in Branch/Satellite BU's","")),"")</f>
        <v/>
      </c>
      <c r="AO1980" s="171"/>
      <c r="AP1980" s="171"/>
      <c r="AQ1980" s="171"/>
      <c r="AR1980" s="171"/>
      <c r="CI1980" t="str">
        <f>IF(JRF!F1993&gt;0,"",IF(JRF!B1993="","",IF(LEFT(JRF!B1993,1)=IFERROR(VLOOKUP(LEFT(JRF!B1993,1),$CF$2:$CF$5,1,0),0),"Product Code Required",IF(JRF!C1993="","",IF(JRF!C1993=IFERROR(VLOOKUP(JRF!C1993,$CH:$CH,1,0),0),"Product Code Required","NA")))))</f>
        <v/>
      </c>
      <c r="CJ1980" t="str">
        <f>IF(JRF!AV1993&gt;0,"",IF(JRF!Q1993="","",IF(LEFT(JRF!Q1993,1)=IFERROR(VLOOKUP(LEFT(JRF!Q1993,1),$CF$2:$CF$5,1,0),0),"Product Code Required",IF(JRF!V1993="","",IF(JRF!V1993=IFERROR(VLOOKUP(JRF!V1993,$CH:$CH,1,0),0),"Product Code Required","NA")))))</f>
        <v/>
      </c>
      <c r="CK1980" t="str">
        <f>IFERROR(IF(LEN('Journal Template'!F1991)&gt;0,"",IF('Journal Template'!A1991="","",IF(LEFT('Journal Template'!A1991,1)=IFERROR(VLOOKUP(LEFT('Journal Template'!A1991,1),Checks!$CF$2:$CF$5,1,0),0),"Product Code Required",IF('Journal Template'!D1991="","",IF('Journal Template'!D1991=IFERROR(VLOOKUP('Journal Template'!D1991,Checks!$CH:$CH,1,0),0),"Product Code Required","NA"))))),"")</f>
        <v/>
      </c>
    </row>
    <row r="1981" spans="14:89">
      <c r="N1981" t="s">
        <v>9538</v>
      </c>
      <c r="O1981" t="s">
        <v>9539</v>
      </c>
      <c r="P1981" t="s">
        <v>386</v>
      </c>
      <c r="Q1981" s="150" t="str">
        <f>IF(JRF!D1994="","",IF(IFERROR(VLOOKUP(JRF!D1994,Checks!N:P,3,0),0)="A","","Inactive account in Use"))</f>
        <v/>
      </c>
      <c r="R1981" t="str">
        <f>IFERROR(IF('Journal Template'!C2393="","",IF(IFERROR(VLOOKUP('Journal Template'!C2393,Checks!N:P,3,0),0)="A","","Inactive account in Use")),"")</f>
        <v/>
      </c>
      <c r="V1981" s="150" t="str">
        <f>IF(JRF!C1994="","",IF(IFERROR(VLOOKUP(JRF!C1994,Checks!S:U,3,0),0)="A","Entry with System fund Dept",""))</f>
        <v/>
      </c>
      <c r="W1981" t="str">
        <f>IFERROR(IF('Journal Template'!D2393="","",IF(IFERROR(VLOOKUP('Journal Template'!D2393,Checks!S:U,3,0),0)="A","Entry with System fund Dept","")),"")</f>
        <v/>
      </c>
      <c r="X1981" t="s">
        <v>9540</v>
      </c>
      <c r="Y1981" t="s">
        <v>386</v>
      </c>
      <c r="Z1981" t="s">
        <v>9541</v>
      </c>
      <c r="AA1981" t="s">
        <v>9328</v>
      </c>
      <c r="AB1981" t="s">
        <v>125</v>
      </c>
      <c r="AC1981" s="150" t="str">
        <f>IFERROR(IF(JRF!C1994="","",IF(AND(VLOOKUP(JRF!C1994,X:AA,4,0)=JRF!B1994,VLOOKUP(JRF!C1994,X:Y,2,0)="A"),"","Inactive Dept Combo Error")),"Inactive Dept Combo Error")</f>
        <v/>
      </c>
      <c r="AD1981" t="str">
        <f>IFERROR(IF('Journal Template'!D2393="","",IF(AND(VLOOKUP('Journal Template'!D2393,X:AA,4,0)='Journal Template'!A2393,VLOOKUP('Journal Template'!D2393,X:Y,2,0)="A"),"","Inactive Dept Combo Error")),"")</f>
        <v/>
      </c>
      <c r="AK1981" s="150" t="str">
        <f>IF(JRF!B1994="","",IF(JRF!B1994=IFERROR(VLOOKUP(JRF!B1994,Checks!AI:AI,1,0),0),"Entry in Branch/Satellite BU's",""))</f>
        <v/>
      </c>
      <c r="AL1981" t="str">
        <f>IFERROR(IF('Journal Template'!A2393="","",IF('Journal Template'!A2393=IFERROR(VLOOKUP('Journal Template'!A2393,Checks!AI:AI,1,0),0),"Entry in Branch/Satellite BU's","")),"")</f>
        <v/>
      </c>
      <c r="AO1981" s="171"/>
      <c r="AP1981" s="171"/>
      <c r="AQ1981" s="171"/>
      <c r="AR1981" s="171"/>
      <c r="CI1981" t="str">
        <f>IF(JRF!F1994&gt;0,"",IF(JRF!B1994="","",IF(LEFT(JRF!B1994,1)=IFERROR(VLOOKUP(LEFT(JRF!B1994,1),$CF$2:$CF$5,1,0),0),"Product Code Required",IF(JRF!C1994="","",IF(JRF!C1994=IFERROR(VLOOKUP(JRF!C1994,$CH:$CH,1,0),0),"Product Code Required","NA")))))</f>
        <v/>
      </c>
      <c r="CJ1981" t="str">
        <f>IF(JRF!AV1994&gt;0,"",IF(JRF!Q1994="","",IF(LEFT(JRF!Q1994,1)=IFERROR(VLOOKUP(LEFT(JRF!Q1994,1),$CF$2:$CF$5,1,0),0),"Product Code Required",IF(JRF!V1994="","",IF(JRF!V1994=IFERROR(VLOOKUP(JRF!V1994,$CH:$CH,1,0),0),"Product Code Required","NA")))))</f>
        <v/>
      </c>
      <c r="CK1981" t="str">
        <f>IFERROR(IF(LEN('Journal Template'!F1992)&gt;0,"",IF('Journal Template'!A1992="","",IF(LEFT('Journal Template'!A1992,1)=IFERROR(VLOOKUP(LEFT('Journal Template'!A1992,1),Checks!$CF$2:$CF$5,1,0),0),"Product Code Required",IF('Journal Template'!D1992="","",IF('Journal Template'!D1992=IFERROR(VLOOKUP('Journal Template'!D1992,Checks!$CH:$CH,1,0),0),"Product Code Required","NA"))))),"")</f>
        <v/>
      </c>
    </row>
    <row r="1982" spans="14:89">
      <c r="N1982" t="s">
        <v>9542</v>
      </c>
      <c r="O1982" t="s">
        <v>9543</v>
      </c>
      <c r="P1982" t="s">
        <v>386</v>
      </c>
      <c r="Q1982" s="150" t="str">
        <f>IF(JRF!D1995="","",IF(IFERROR(VLOOKUP(JRF!D1995,Checks!N:P,3,0),0)="A","","Inactive account in Use"))</f>
        <v/>
      </c>
      <c r="R1982" t="str">
        <f>IFERROR(IF('Journal Template'!C2394="","",IF(IFERROR(VLOOKUP('Journal Template'!C2394,Checks!N:P,3,0),0)="A","","Inactive account in Use")),"")</f>
        <v/>
      </c>
      <c r="V1982" s="150" t="str">
        <f>IF(JRF!C1995="","",IF(IFERROR(VLOOKUP(JRF!C1995,Checks!S:U,3,0),0)="A","Entry with System fund Dept",""))</f>
        <v/>
      </c>
      <c r="W1982" t="str">
        <f>IFERROR(IF('Journal Template'!D2394="","",IF(IFERROR(VLOOKUP('Journal Template'!D2394,Checks!S:U,3,0),0)="A","Entry with System fund Dept","")),"")</f>
        <v/>
      </c>
      <c r="X1982" t="s">
        <v>9544</v>
      </c>
      <c r="Y1982" t="s">
        <v>389</v>
      </c>
      <c r="Z1982" t="s">
        <v>9545</v>
      </c>
      <c r="AA1982" t="s">
        <v>9328</v>
      </c>
      <c r="AB1982" t="s">
        <v>125</v>
      </c>
      <c r="AC1982" s="150" t="str">
        <f>IFERROR(IF(JRF!C1995="","",IF(AND(VLOOKUP(JRF!C1995,X:AA,4,0)=JRF!B1995,VLOOKUP(JRF!C1995,X:Y,2,0)="A"),"","Inactive Dept Combo Error")),"Inactive Dept Combo Error")</f>
        <v/>
      </c>
      <c r="AD1982" t="str">
        <f>IFERROR(IF('Journal Template'!D2394="","",IF(AND(VLOOKUP('Journal Template'!D2394,X:AA,4,0)='Journal Template'!A2394,VLOOKUP('Journal Template'!D2394,X:Y,2,0)="A"),"","Inactive Dept Combo Error")),"")</f>
        <v/>
      </c>
      <c r="AK1982" s="150" t="str">
        <f>IF(JRF!B1995="","",IF(JRF!B1995=IFERROR(VLOOKUP(JRF!B1995,Checks!AI:AI,1,0),0),"Entry in Branch/Satellite BU's",""))</f>
        <v/>
      </c>
      <c r="AL1982" t="str">
        <f>IFERROR(IF('Journal Template'!A2394="","",IF('Journal Template'!A2394=IFERROR(VLOOKUP('Journal Template'!A2394,Checks!AI:AI,1,0),0),"Entry in Branch/Satellite BU's","")),"")</f>
        <v/>
      </c>
      <c r="AO1982" s="171"/>
      <c r="AP1982" s="171"/>
      <c r="AQ1982" s="171"/>
      <c r="AR1982" s="171"/>
      <c r="CI1982" t="str">
        <f>IF(JRF!F1995&gt;0,"",IF(JRF!B1995="","",IF(LEFT(JRF!B1995,1)=IFERROR(VLOOKUP(LEFT(JRF!B1995,1),$CF$2:$CF$5,1,0),0),"Product Code Required",IF(JRF!C1995="","",IF(JRF!C1995=IFERROR(VLOOKUP(JRF!C1995,$CH:$CH,1,0),0),"Product Code Required","NA")))))</f>
        <v/>
      </c>
      <c r="CJ1982" t="str">
        <f>IF(JRF!AV1995&gt;0,"",IF(JRF!Q1995="","",IF(LEFT(JRF!Q1995,1)=IFERROR(VLOOKUP(LEFT(JRF!Q1995,1),$CF$2:$CF$5,1,0),0),"Product Code Required",IF(JRF!V1995="","",IF(JRF!V1995=IFERROR(VLOOKUP(JRF!V1995,$CH:$CH,1,0),0),"Product Code Required","NA")))))</f>
        <v/>
      </c>
      <c r="CK1982" t="str">
        <f>IFERROR(IF(LEN('Journal Template'!F1993)&gt;0,"",IF('Journal Template'!A1993="","",IF(LEFT('Journal Template'!A1993,1)=IFERROR(VLOOKUP(LEFT('Journal Template'!A1993,1),Checks!$CF$2:$CF$5,1,0),0),"Product Code Required",IF('Journal Template'!D1993="","",IF('Journal Template'!D1993=IFERROR(VLOOKUP('Journal Template'!D1993,Checks!$CH:$CH,1,0),0),"Product Code Required","NA"))))),"")</f>
        <v/>
      </c>
    </row>
    <row r="1983" spans="14:89">
      <c r="N1983" t="s">
        <v>9546</v>
      </c>
      <c r="O1983" t="s">
        <v>9547</v>
      </c>
      <c r="P1983" t="s">
        <v>386</v>
      </c>
      <c r="Q1983" s="150" t="str">
        <f>IF(JRF!D1996="","",IF(IFERROR(VLOOKUP(JRF!D1996,Checks!N:P,3,0),0)="A","","Inactive account in Use"))</f>
        <v/>
      </c>
      <c r="R1983" t="str">
        <f>IFERROR(IF('Journal Template'!C2395="","",IF(IFERROR(VLOOKUP('Journal Template'!C2395,Checks!N:P,3,0),0)="A","","Inactive account in Use")),"")</f>
        <v/>
      </c>
      <c r="V1983" s="150" t="str">
        <f>IF(JRF!C1996="","",IF(IFERROR(VLOOKUP(JRF!C1996,Checks!S:U,3,0),0)="A","Entry with System fund Dept",""))</f>
        <v/>
      </c>
      <c r="W1983" t="str">
        <f>IFERROR(IF('Journal Template'!D2395="","",IF(IFERROR(VLOOKUP('Journal Template'!D2395,Checks!S:U,3,0),0)="A","Entry with System fund Dept","")),"")</f>
        <v/>
      </c>
      <c r="X1983" t="s">
        <v>9548</v>
      </c>
      <c r="Y1983" t="s">
        <v>389</v>
      </c>
      <c r="Z1983" t="s">
        <v>9549</v>
      </c>
      <c r="AA1983" t="s">
        <v>9328</v>
      </c>
      <c r="AB1983" t="s">
        <v>125</v>
      </c>
      <c r="AC1983" s="150" t="str">
        <f>IFERROR(IF(JRF!C1996="","",IF(AND(VLOOKUP(JRF!C1996,X:AA,4,0)=JRF!B1996,VLOOKUP(JRF!C1996,X:Y,2,0)="A"),"","Inactive Dept Combo Error")),"Inactive Dept Combo Error")</f>
        <v/>
      </c>
      <c r="AD1983" t="str">
        <f>IFERROR(IF('Journal Template'!D2395="","",IF(AND(VLOOKUP('Journal Template'!D2395,X:AA,4,0)='Journal Template'!A2395,VLOOKUP('Journal Template'!D2395,X:Y,2,0)="A"),"","Inactive Dept Combo Error")),"")</f>
        <v/>
      </c>
      <c r="AK1983" s="150" t="str">
        <f>IF(JRF!B1996="","",IF(JRF!B1996=IFERROR(VLOOKUP(JRF!B1996,Checks!AI:AI,1,0),0),"Entry in Branch/Satellite BU's",""))</f>
        <v/>
      </c>
      <c r="AL1983" t="str">
        <f>IFERROR(IF('Journal Template'!A2395="","",IF('Journal Template'!A2395=IFERROR(VLOOKUP('Journal Template'!A2395,Checks!AI:AI,1,0),0),"Entry in Branch/Satellite BU's","")),"")</f>
        <v/>
      </c>
      <c r="AO1983" s="171"/>
      <c r="AP1983" s="171"/>
      <c r="AQ1983" s="171"/>
      <c r="AR1983" s="171"/>
      <c r="CI1983" t="str">
        <f>IF(JRF!F1996&gt;0,"",IF(JRF!B1996="","",IF(LEFT(JRF!B1996,1)=IFERROR(VLOOKUP(LEFT(JRF!B1996,1),$CF$2:$CF$5,1,0),0),"Product Code Required",IF(JRF!C1996="","",IF(JRF!C1996=IFERROR(VLOOKUP(JRF!C1996,$CH:$CH,1,0),0),"Product Code Required","NA")))))</f>
        <v/>
      </c>
      <c r="CJ1983" t="str">
        <f>IF(JRF!AV1996&gt;0,"",IF(JRF!Q1996="","",IF(LEFT(JRF!Q1996,1)=IFERROR(VLOOKUP(LEFT(JRF!Q1996,1),$CF$2:$CF$5,1,0),0),"Product Code Required",IF(JRF!V1996="","",IF(JRF!V1996=IFERROR(VLOOKUP(JRF!V1996,$CH:$CH,1,0),0),"Product Code Required","NA")))))</f>
        <v/>
      </c>
      <c r="CK1983" t="str">
        <f>IFERROR(IF(LEN('Journal Template'!F1994)&gt;0,"",IF('Journal Template'!A1994="","",IF(LEFT('Journal Template'!A1994,1)=IFERROR(VLOOKUP(LEFT('Journal Template'!A1994,1),Checks!$CF$2:$CF$5,1,0),0),"Product Code Required",IF('Journal Template'!D1994="","",IF('Journal Template'!D1994=IFERROR(VLOOKUP('Journal Template'!D1994,Checks!$CH:$CH,1,0),0),"Product Code Required","NA"))))),"")</f>
        <v/>
      </c>
    </row>
    <row r="1984" spans="14:89">
      <c r="N1984" t="s">
        <v>9550</v>
      </c>
      <c r="O1984" t="s">
        <v>9551</v>
      </c>
      <c r="P1984" t="s">
        <v>386</v>
      </c>
      <c r="Q1984" s="150" t="str">
        <f>IF(JRF!D1997="","",IF(IFERROR(VLOOKUP(JRF!D1997,Checks!N:P,3,0),0)="A","","Inactive account in Use"))</f>
        <v/>
      </c>
      <c r="R1984" t="str">
        <f>IFERROR(IF('Journal Template'!C2396="","",IF(IFERROR(VLOOKUP('Journal Template'!C2396,Checks!N:P,3,0),0)="A","","Inactive account in Use")),"")</f>
        <v/>
      </c>
      <c r="V1984" s="150" t="str">
        <f>IF(JRF!C1997="","",IF(IFERROR(VLOOKUP(JRF!C1997,Checks!S:U,3,0),0)="A","Entry with System fund Dept",""))</f>
        <v/>
      </c>
      <c r="W1984" t="str">
        <f>IFERROR(IF('Journal Template'!D2396="","",IF(IFERROR(VLOOKUP('Journal Template'!D2396,Checks!S:U,3,0),0)="A","Entry with System fund Dept","")),"")</f>
        <v/>
      </c>
      <c r="X1984" t="s">
        <v>9552</v>
      </c>
      <c r="Y1984" t="s">
        <v>386</v>
      </c>
      <c r="Z1984" t="s">
        <v>9553</v>
      </c>
      <c r="AA1984" t="s">
        <v>9328</v>
      </c>
      <c r="AB1984" t="s">
        <v>125</v>
      </c>
      <c r="AC1984" s="150" t="str">
        <f>IFERROR(IF(JRF!C1997="","",IF(AND(VLOOKUP(JRF!C1997,X:AA,4,0)=JRF!B1997,VLOOKUP(JRF!C1997,X:Y,2,0)="A"),"","Inactive Dept Combo Error")),"Inactive Dept Combo Error")</f>
        <v/>
      </c>
      <c r="AD1984" t="str">
        <f>IFERROR(IF('Journal Template'!D2396="","",IF(AND(VLOOKUP('Journal Template'!D2396,X:AA,4,0)='Journal Template'!A2396,VLOOKUP('Journal Template'!D2396,X:Y,2,0)="A"),"","Inactive Dept Combo Error")),"")</f>
        <v/>
      </c>
      <c r="AK1984" s="150" t="str">
        <f>IF(JRF!B1997="","",IF(JRF!B1997=IFERROR(VLOOKUP(JRF!B1997,Checks!AI:AI,1,0),0),"Entry in Branch/Satellite BU's",""))</f>
        <v/>
      </c>
      <c r="AL1984" t="str">
        <f>IFERROR(IF('Journal Template'!A2396="","",IF('Journal Template'!A2396=IFERROR(VLOOKUP('Journal Template'!A2396,Checks!AI:AI,1,0),0),"Entry in Branch/Satellite BU's","")),"")</f>
        <v/>
      </c>
      <c r="AO1984" s="171"/>
      <c r="AP1984" s="171"/>
      <c r="AQ1984" s="171"/>
      <c r="AR1984" s="171"/>
      <c r="CI1984" t="str">
        <f>IF(JRF!F1997&gt;0,"",IF(JRF!B1997="","",IF(LEFT(JRF!B1997,1)=IFERROR(VLOOKUP(LEFT(JRF!B1997,1),$CF$2:$CF$5,1,0),0),"Product Code Required",IF(JRF!C1997="","",IF(JRF!C1997=IFERROR(VLOOKUP(JRF!C1997,$CH:$CH,1,0),0),"Product Code Required","NA")))))</f>
        <v/>
      </c>
      <c r="CJ1984" t="str">
        <f>IF(JRF!AV1997&gt;0,"",IF(JRF!Q1997="","",IF(LEFT(JRF!Q1997,1)=IFERROR(VLOOKUP(LEFT(JRF!Q1997,1),$CF$2:$CF$5,1,0),0),"Product Code Required",IF(JRF!V1997="","",IF(JRF!V1997=IFERROR(VLOOKUP(JRF!V1997,$CH:$CH,1,0),0),"Product Code Required","NA")))))</f>
        <v/>
      </c>
      <c r="CK1984" t="str">
        <f>IFERROR(IF(LEN('Journal Template'!F1995)&gt;0,"",IF('Journal Template'!A1995="","",IF(LEFT('Journal Template'!A1995,1)=IFERROR(VLOOKUP(LEFT('Journal Template'!A1995,1),Checks!$CF$2:$CF$5,1,0),0),"Product Code Required",IF('Journal Template'!D1995="","",IF('Journal Template'!D1995=IFERROR(VLOOKUP('Journal Template'!D1995,Checks!$CH:$CH,1,0),0),"Product Code Required","NA"))))),"")</f>
        <v/>
      </c>
    </row>
    <row r="1985" spans="14:89">
      <c r="N1985" t="s">
        <v>9554</v>
      </c>
      <c r="O1985" t="s">
        <v>9555</v>
      </c>
      <c r="P1985" t="s">
        <v>386</v>
      </c>
      <c r="Q1985" s="150" t="str">
        <f>IF(JRF!D1998="","",IF(IFERROR(VLOOKUP(JRF!D1998,Checks!N:P,3,0),0)="A","","Inactive account in Use"))</f>
        <v/>
      </c>
      <c r="R1985" t="str">
        <f>IFERROR(IF('Journal Template'!C2397="","",IF(IFERROR(VLOOKUP('Journal Template'!C2397,Checks!N:P,3,0),0)="A","","Inactive account in Use")),"")</f>
        <v/>
      </c>
      <c r="V1985" s="150" t="str">
        <f>IF(JRF!C1998="","",IF(IFERROR(VLOOKUP(JRF!C1998,Checks!S:U,3,0),0)="A","Entry with System fund Dept",""))</f>
        <v/>
      </c>
      <c r="W1985" t="str">
        <f>IFERROR(IF('Journal Template'!D2397="","",IF(IFERROR(VLOOKUP('Journal Template'!D2397,Checks!S:U,3,0),0)="A","Entry with System fund Dept","")),"")</f>
        <v/>
      </c>
      <c r="X1985" t="s">
        <v>9556</v>
      </c>
      <c r="Y1985" t="s">
        <v>386</v>
      </c>
      <c r="Z1985" t="s">
        <v>9557</v>
      </c>
      <c r="AA1985" t="s">
        <v>9328</v>
      </c>
      <c r="AB1985" t="s">
        <v>125</v>
      </c>
      <c r="AC1985" s="150" t="str">
        <f>IFERROR(IF(JRF!C1998="","",IF(AND(VLOOKUP(JRF!C1998,X:AA,4,0)=JRF!B1998,VLOOKUP(JRF!C1998,X:Y,2,0)="A"),"","Inactive Dept Combo Error")),"Inactive Dept Combo Error")</f>
        <v/>
      </c>
      <c r="AD1985" t="str">
        <f>IFERROR(IF('Journal Template'!D2397="","",IF(AND(VLOOKUP('Journal Template'!D2397,X:AA,4,0)='Journal Template'!A2397,VLOOKUP('Journal Template'!D2397,X:Y,2,0)="A"),"","Inactive Dept Combo Error")),"")</f>
        <v/>
      </c>
      <c r="AK1985" s="150" t="str">
        <f>IF(JRF!B1998="","",IF(JRF!B1998=IFERROR(VLOOKUP(JRF!B1998,Checks!AI:AI,1,0),0),"Entry in Branch/Satellite BU's",""))</f>
        <v/>
      </c>
      <c r="AL1985" t="str">
        <f>IFERROR(IF('Journal Template'!A2397="","",IF('Journal Template'!A2397=IFERROR(VLOOKUP('Journal Template'!A2397,Checks!AI:AI,1,0),0),"Entry in Branch/Satellite BU's","")),"")</f>
        <v/>
      </c>
      <c r="AO1985" s="171"/>
      <c r="AP1985" s="171"/>
      <c r="AQ1985" s="171"/>
      <c r="AR1985" s="171"/>
      <c r="CI1985" t="str">
        <f>IF(JRF!F1998&gt;0,"",IF(JRF!B1998="","",IF(LEFT(JRF!B1998,1)=IFERROR(VLOOKUP(LEFT(JRF!B1998,1),$CF$2:$CF$5,1,0),0),"Product Code Required",IF(JRF!C1998="","",IF(JRF!C1998=IFERROR(VLOOKUP(JRF!C1998,$CH:$CH,1,0),0),"Product Code Required","NA")))))</f>
        <v/>
      </c>
      <c r="CJ1985" t="str">
        <f>IF(JRF!AV1998&gt;0,"",IF(JRF!Q1998="","",IF(LEFT(JRF!Q1998,1)=IFERROR(VLOOKUP(LEFT(JRF!Q1998,1),$CF$2:$CF$5,1,0),0),"Product Code Required",IF(JRF!V1998="","",IF(JRF!V1998=IFERROR(VLOOKUP(JRF!V1998,$CH:$CH,1,0),0),"Product Code Required","NA")))))</f>
        <v/>
      </c>
      <c r="CK1985" t="str">
        <f>IFERROR(IF(LEN('Journal Template'!F1996)&gt;0,"",IF('Journal Template'!A1996="","",IF(LEFT('Journal Template'!A1996,1)=IFERROR(VLOOKUP(LEFT('Journal Template'!A1996,1),Checks!$CF$2:$CF$5,1,0),0),"Product Code Required",IF('Journal Template'!D1996="","",IF('Journal Template'!D1996=IFERROR(VLOOKUP('Journal Template'!D1996,Checks!$CH:$CH,1,0),0),"Product Code Required","NA"))))),"")</f>
        <v/>
      </c>
    </row>
    <row r="1986" spans="14:89">
      <c r="N1986" t="s">
        <v>9558</v>
      </c>
      <c r="O1986" t="s">
        <v>9559</v>
      </c>
      <c r="P1986" t="s">
        <v>386</v>
      </c>
      <c r="Q1986" s="150" t="str">
        <f>IF(JRF!D1999="","",IF(IFERROR(VLOOKUP(JRF!D1999,Checks!N:P,3,0),0)="A","","Inactive account in Use"))</f>
        <v/>
      </c>
      <c r="R1986" t="str">
        <f>IFERROR(IF('Journal Template'!C2398="","",IF(IFERROR(VLOOKUP('Journal Template'!C2398,Checks!N:P,3,0),0)="A","","Inactive account in Use")),"")</f>
        <v/>
      </c>
      <c r="V1986" s="150" t="str">
        <f>IF(JRF!C1999="","",IF(IFERROR(VLOOKUP(JRF!C1999,Checks!S:U,3,0),0)="A","Entry with System fund Dept",""))</f>
        <v/>
      </c>
      <c r="W1986" t="str">
        <f>IFERROR(IF('Journal Template'!D2398="","",IF(IFERROR(VLOOKUP('Journal Template'!D2398,Checks!S:U,3,0),0)="A","Entry with System fund Dept","")),"")</f>
        <v/>
      </c>
      <c r="X1986" t="s">
        <v>9560</v>
      </c>
      <c r="Y1986" t="s">
        <v>389</v>
      </c>
      <c r="Z1986" t="s">
        <v>9561</v>
      </c>
      <c r="AA1986" t="s">
        <v>9328</v>
      </c>
      <c r="AB1986" t="s">
        <v>125</v>
      </c>
      <c r="AC1986" s="150" t="str">
        <f>IFERROR(IF(JRF!C1999="","",IF(AND(VLOOKUP(JRF!C1999,X:AA,4,0)=JRF!B1999,VLOOKUP(JRF!C1999,X:Y,2,0)="A"),"","Inactive Dept Combo Error")),"Inactive Dept Combo Error")</f>
        <v/>
      </c>
      <c r="AD1986" t="str">
        <f>IFERROR(IF('Journal Template'!D2398="","",IF(AND(VLOOKUP('Journal Template'!D2398,X:AA,4,0)='Journal Template'!A2398,VLOOKUP('Journal Template'!D2398,X:Y,2,0)="A"),"","Inactive Dept Combo Error")),"")</f>
        <v/>
      </c>
      <c r="AK1986" s="150" t="str">
        <f>IF(JRF!B1999="","",IF(JRF!B1999=IFERROR(VLOOKUP(JRF!B1999,Checks!AI:AI,1,0),0),"Entry in Branch/Satellite BU's",""))</f>
        <v/>
      </c>
      <c r="AL1986" t="str">
        <f>IFERROR(IF('Journal Template'!A2398="","",IF('Journal Template'!A2398=IFERROR(VLOOKUP('Journal Template'!A2398,Checks!AI:AI,1,0),0),"Entry in Branch/Satellite BU's","")),"")</f>
        <v/>
      </c>
      <c r="AO1986" s="171"/>
      <c r="AP1986" s="171"/>
      <c r="AQ1986" s="171"/>
      <c r="AR1986" s="171"/>
      <c r="CI1986" t="str">
        <f>IF(JRF!F1999&gt;0,"",IF(JRF!B1999="","",IF(LEFT(JRF!B1999,1)=IFERROR(VLOOKUP(LEFT(JRF!B1999,1),$CF$2:$CF$5,1,0),0),"Product Code Required",IF(JRF!C1999="","",IF(JRF!C1999=IFERROR(VLOOKUP(JRF!C1999,$CH:$CH,1,0),0),"Product Code Required","NA")))))</f>
        <v/>
      </c>
      <c r="CJ1986" t="str">
        <f>IF(JRF!AV1999&gt;0,"",IF(JRF!Q1999="","",IF(LEFT(JRF!Q1999,1)=IFERROR(VLOOKUP(LEFT(JRF!Q1999,1),$CF$2:$CF$5,1,0),0),"Product Code Required",IF(JRF!V1999="","",IF(JRF!V1999=IFERROR(VLOOKUP(JRF!V1999,$CH:$CH,1,0),0),"Product Code Required","NA")))))</f>
        <v/>
      </c>
      <c r="CK1986" t="str">
        <f>IFERROR(IF(LEN('Journal Template'!F1997)&gt;0,"",IF('Journal Template'!A1997="","",IF(LEFT('Journal Template'!A1997,1)=IFERROR(VLOOKUP(LEFT('Journal Template'!A1997,1),Checks!$CF$2:$CF$5,1,0),0),"Product Code Required",IF('Journal Template'!D1997="","",IF('Journal Template'!D1997=IFERROR(VLOOKUP('Journal Template'!D1997,Checks!$CH:$CH,1,0),0),"Product Code Required","NA"))))),"")</f>
        <v/>
      </c>
    </row>
    <row r="1987" spans="14:89">
      <c r="N1987" t="s">
        <v>9562</v>
      </c>
      <c r="O1987" t="s">
        <v>9563</v>
      </c>
      <c r="P1987" t="s">
        <v>386</v>
      </c>
      <c r="Q1987" s="150" t="str">
        <f>IF(JRF!D2000="","",IF(IFERROR(VLOOKUP(JRF!D2000,Checks!N:P,3,0),0)="A","","Inactive account in Use"))</f>
        <v/>
      </c>
      <c r="R1987" t="str">
        <f>IFERROR(IF('Journal Template'!C2399="","",IF(IFERROR(VLOOKUP('Journal Template'!C2399,Checks!N:P,3,0),0)="A","","Inactive account in Use")),"")</f>
        <v/>
      </c>
      <c r="V1987" s="150" t="str">
        <f>IF(JRF!C2000="","",IF(IFERROR(VLOOKUP(JRF!C2000,Checks!S:U,3,0),0)="A","Entry with System fund Dept",""))</f>
        <v/>
      </c>
      <c r="W1987" t="str">
        <f>IFERROR(IF('Journal Template'!D2399="","",IF(IFERROR(VLOOKUP('Journal Template'!D2399,Checks!S:U,3,0),0)="A","Entry with System fund Dept","")),"")</f>
        <v/>
      </c>
      <c r="X1987" t="s">
        <v>9564</v>
      </c>
      <c r="Y1987" t="s">
        <v>386</v>
      </c>
      <c r="Z1987" t="s">
        <v>9565</v>
      </c>
      <c r="AA1987" t="s">
        <v>9566</v>
      </c>
      <c r="AB1987" t="s">
        <v>3550</v>
      </c>
      <c r="AC1987" s="150" t="str">
        <f>IFERROR(IF(JRF!C2000="","",IF(AND(VLOOKUP(JRF!C2000,X:AA,4,0)=JRF!B2000,VLOOKUP(JRF!C2000,X:Y,2,0)="A"),"","Inactive Dept Combo Error")),"Inactive Dept Combo Error")</f>
        <v/>
      </c>
      <c r="AD1987" t="str">
        <f>IFERROR(IF('Journal Template'!D2399="","",IF(AND(VLOOKUP('Journal Template'!D2399,X:AA,4,0)='Journal Template'!A2399,VLOOKUP('Journal Template'!D2399,X:Y,2,0)="A"),"","Inactive Dept Combo Error")),"")</f>
        <v/>
      </c>
      <c r="AK1987" s="150" t="str">
        <f>IF(JRF!B2000="","",IF(JRF!B2000=IFERROR(VLOOKUP(JRF!B2000,Checks!AI:AI,1,0),0),"Entry in Branch/Satellite BU's",""))</f>
        <v/>
      </c>
      <c r="AL1987" t="str">
        <f>IFERROR(IF('Journal Template'!A2399="","",IF('Journal Template'!A2399=IFERROR(VLOOKUP('Journal Template'!A2399,Checks!AI:AI,1,0),0),"Entry in Branch/Satellite BU's","")),"")</f>
        <v/>
      </c>
      <c r="AO1987" s="171"/>
      <c r="AP1987" s="171"/>
      <c r="AQ1987" s="171"/>
      <c r="AR1987" s="171"/>
      <c r="CI1987" t="str">
        <f>IF(JRF!F2000&gt;0,"",IF(JRF!B2000="","",IF(LEFT(JRF!B2000,1)=IFERROR(VLOOKUP(LEFT(JRF!B2000,1),$CF$2:$CF$5,1,0),0),"Product Code Required",IF(JRF!C2000="","",IF(JRF!C2000=IFERROR(VLOOKUP(JRF!C2000,$CH:$CH,1,0),0),"Product Code Required","NA")))))</f>
        <v/>
      </c>
      <c r="CJ1987" t="str">
        <f>IF(JRF!AV2000&gt;0,"",IF(JRF!Q2000="","",IF(LEFT(JRF!Q2000,1)=IFERROR(VLOOKUP(LEFT(JRF!Q2000,1),$CF$2:$CF$5,1,0),0),"Product Code Required",IF(JRF!V2000="","",IF(JRF!V2000=IFERROR(VLOOKUP(JRF!V2000,$CH:$CH,1,0),0),"Product Code Required","NA")))))</f>
        <v/>
      </c>
      <c r="CK1987" t="str">
        <f>IFERROR(IF(LEN('Journal Template'!F1998)&gt;0,"",IF('Journal Template'!A1998="","",IF(LEFT('Journal Template'!A1998,1)=IFERROR(VLOOKUP(LEFT('Journal Template'!A1998,1),Checks!$CF$2:$CF$5,1,0),0),"Product Code Required",IF('Journal Template'!D1998="","",IF('Journal Template'!D1998=IFERROR(VLOOKUP('Journal Template'!D1998,Checks!$CH:$CH,1,0),0),"Product Code Required","NA"))))),"")</f>
        <v/>
      </c>
    </row>
    <row r="1988" spans="14:89">
      <c r="N1988" t="s">
        <v>9567</v>
      </c>
      <c r="O1988" t="s">
        <v>9568</v>
      </c>
      <c r="P1988" t="s">
        <v>386</v>
      </c>
      <c r="Q1988" s="150" t="str">
        <f>IF(JRF!D2001="","",IF(IFERROR(VLOOKUP(JRF!D2001,Checks!N:P,3,0),0)="A","","Inactive account in Use"))</f>
        <v/>
      </c>
      <c r="R1988" t="str">
        <f>IFERROR(IF('Journal Template'!C2400="","",IF(IFERROR(VLOOKUP('Journal Template'!C2400,Checks!N:P,3,0),0)="A","","Inactive account in Use")),"")</f>
        <v/>
      </c>
      <c r="V1988" s="150" t="str">
        <f>IF(JRF!C2001="","",IF(IFERROR(VLOOKUP(JRF!C2001,Checks!S:U,3,0),0)="A","Entry with System fund Dept",""))</f>
        <v/>
      </c>
      <c r="W1988" t="str">
        <f>IFERROR(IF('Journal Template'!D2400="","",IF(IFERROR(VLOOKUP('Journal Template'!D2400,Checks!S:U,3,0),0)="A","Entry with System fund Dept","")),"")</f>
        <v/>
      </c>
      <c r="X1988" t="s">
        <v>9564</v>
      </c>
      <c r="Y1988" t="s">
        <v>389</v>
      </c>
      <c r="Z1988" t="s">
        <v>9565</v>
      </c>
      <c r="AA1988" t="s">
        <v>932</v>
      </c>
      <c r="AB1988" t="s">
        <v>3550</v>
      </c>
      <c r="AC1988" s="150" t="str">
        <f>IFERROR(IF(JRF!C2001="","",IF(AND(VLOOKUP(JRF!C2001,X:AA,4,0)=JRF!B2001,VLOOKUP(JRF!C2001,X:Y,2,0)="A"),"","Inactive Dept Combo Error")),"Inactive Dept Combo Error")</f>
        <v/>
      </c>
      <c r="AD1988" t="str">
        <f>IFERROR(IF('Journal Template'!D2400="","",IF(AND(VLOOKUP('Journal Template'!D2400,X:AA,4,0)='Journal Template'!A2400,VLOOKUP('Journal Template'!D2400,X:Y,2,0)="A"),"","Inactive Dept Combo Error")),"")</f>
        <v/>
      </c>
      <c r="AK1988" s="150" t="str">
        <f>IF(JRF!B2001="","",IF(JRF!B2001=IFERROR(VLOOKUP(JRF!B2001,Checks!AI:AI,1,0),0),"Entry in Branch/Satellite BU's",""))</f>
        <v/>
      </c>
      <c r="AL1988" t="str">
        <f>IFERROR(IF('Journal Template'!A2400="","",IF('Journal Template'!A2400=IFERROR(VLOOKUP('Journal Template'!A2400,Checks!AI:AI,1,0),0),"Entry in Branch/Satellite BU's","")),"")</f>
        <v/>
      </c>
      <c r="AO1988" s="171"/>
      <c r="AP1988" s="171"/>
      <c r="AQ1988" s="171"/>
      <c r="AR1988" s="171"/>
      <c r="CI1988" t="str">
        <f>IF(JRF!F2001&gt;0,"",IF(JRF!B2001="","",IF(LEFT(JRF!B2001,1)=IFERROR(VLOOKUP(LEFT(JRF!B2001,1),$CF$2:$CF$5,1,0),0),"Product Code Required",IF(JRF!C2001="","",IF(JRF!C2001=IFERROR(VLOOKUP(JRF!C2001,$CH:$CH,1,0),0),"Product Code Required","NA")))))</f>
        <v/>
      </c>
      <c r="CJ1988" t="str">
        <f>IF(JRF!AV2001&gt;0,"",IF(JRF!Q2001="","",IF(LEFT(JRF!Q2001,1)=IFERROR(VLOOKUP(LEFT(JRF!Q2001,1),$CF$2:$CF$5,1,0),0),"Product Code Required",IF(JRF!V2001="","",IF(JRF!V2001=IFERROR(VLOOKUP(JRF!V2001,$CH:$CH,1,0),0),"Product Code Required","NA")))))</f>
        <v/>
      </c>
      <c r="CK1988" t="str">
        <f>IFERROR(IF(LEN('Journal Template'!F1999)&gt;0,"",IF('Journal Template'!A1999="","",IF(LEFT('Journal Template'!A1999,1)=IFERROR(VLOOKUP(LEFT('Journal Template'!A1999,1),Checks!$CF$2:$CF$5,1,0),0),"Product Code Required",IF('Journal Template'!D1999="","",IF('Journal Template'!D1999=IFERROR(VLOOKUP('Journal Template'!D1999,Checks!$CH:$CH,1,0),0),"Product Code Required","NA"))))),"")</f>
        <v/>
      </c>
    </row>
    <row r="1989" spans="14:89">
      <c r="N1989" t="s">
        <v>9569</v>
      </c>
      <c r="O1989" t="s">
        <v>9570</v>
      </c>
      <c r="P1989" t="s">
        <v>386</v>
      </c>
      <c r="Q1989" s="150" t="str">
        <f>IF(JRF!D2002="","",IF(IFERROR(VLOOKUP(JRF!D2002,Checks!N:P,3,0),0)="A","","Inactive account in Use"))</f>
        <v/>
      </c>
      <c r="R1989" t="str">
        <f>IFERROR(IF('Journal Template'!C2401="","",IF(IFERROR(VLOOKUP('Journal Template'!C2401,Checks!N:P,3,0),0)="A","","Inactive account in Use")),"")</f>
        <v/>
      </c>
      <c r="V1989" s="150" t="str">
        <f>IF(JRF!C2002="","",IF(IFERROR(VLOOKUP(JRF!C2002,Checks!S:U,3,0),0)="A","Entry with System fund Dept",""))</f>
        <v/>
      </c>
      <c r="W1989" t="str">
        <f>IFERROR(IF('Journal Template'!D2401="","",IF(IFERROR(VLOOKUP('Journal Template'!D2401,Checks!S:U,3,0),0)="A","Entry with System fund Dept","")),"")</f>
        <v/>
      </c>
      <c r="X1989" t="s">
        <v>9571</v>
      </c>
      <c r="Y1989" t="s">
        <v>386</v>
      </c>
      <c r="Z1989" t="s">
        <v>9572</v>
      </c>
      <c r="AA1989" t="s">
        <v>9573</v>
      </c>
      <c r="AB1989" t="s">
        <v>3550</v>
      </c>
      <c r="AC1989" s="150" t="str">
        <f>IFERROR(IF(JRF!C2002="","",IF(AND(VLOOKUP(JRF!C2002,X:AA,4,0)=JRF!B2002,VLOOKUP(JRF!C2002,X:Y,2,0)="A"),"","Inactive Dept Combo Error")),"Inactive Dept Combo Error")</f>
        <v/>
      </c>
      <c r="AD1989" t="str">
        <f>IFERROR(IF('Journal Template'!D2401="","",IF(AND(VLOOKUP('Journal Template'!D2401,X:AA,4,0)='Journal Template'!A2401,VLOOKUP('Journal Template'!D2401,X:Y,2,0)="A"),"","Inactive Dept Combo Error")),"")</f>
        <v/>
      </c>
      <c r="AK1989" s="150" t="str">
        <f>IF(JRF!B2002="","",IF(JRF!B2002=IFERROR(VLOOKUP(JRF!B2002,Checks!AI:AI,1,0),0),"Entry in Branch/Satellite BU's",""))</f>
        <v/>
      </c>
      <c r="AL1989" t="str">
        <f>IFERROR(IF('Journal Template'!A2401="","",IF('Journal Template'!A2401=IFERROR(VLOOKUP('Journal Template'!A2401,Checks!AI:AI,1,0),0),"Entry in Branch/Satellite BU's","")),"")</f>
        <v/>
      </c>
      <c r="AO1989" s="171"/>
      <c r="AP1989" s="171"/>
      <c r="AQ1989" s="171"/>
      <c r="AR1989" s="171"/>
      <c r="CI1989" t="str">
        <f>IF(JRF!F2002&gt;0,"",IF(JRF!B2002="","",IF(LEFT(JRF!B2002,1)=IFERROR(VLOOKUP(LEFT(JRF!B2002,1),$CF$2:$CF$5,1,0),0),"Product Code Required",IF(JRF!C2002="","",IF(JRF!C2002=IFERROR(VLOOKUP(JRF!C2002,$CH:$CH,1,0),0),"Product Code Required","NA")))))</f>
        <v/>
      </c>
      <c r="CJ1989" t="str">
        <f>IF(JRF!AV2002&gt;0,"",IF(JRF!Q2002="","",IF(LEFT(JRF!Q2002,1)=IFERROR(VLOOKUP(LEFT(JRF!Q2002,1),$CF$2:$CF$5,1,0),0),"Product Code Required",IF(JRF!V2002="","",IF(JRF!V2002=IFERROR(VLOOKUP(JRF!V2002,$CH:$CH,1,0),0),"Product Code Required","NA")))))</f>
        <v/>
      </c>
      <c r="CK1989" t="str">
        <f>IFERROR(IF(LEN('Journal Template'!F2000)&gt;0,"",IF('Journal Template'!A2000="","",IF(LEFT('Journal Template'!A2000,1)=IFERROR(VLOOKUP(LEFT('Journal Template'!A2000,1),Checks!$CF$2:$CF$5,1,0),0),"Product Code Required",IF('Journal Template'!D2000="","",IF('Journal Template'!D2000=IFERROR(VLOOKUP('Journal Template'!D2000,Checks!$CH:$CH,1,0),0),"Product Code Required","NA"))))),"")</f>
        <v/>
      </c>
    </row>
    <row r="1990" spans="14:89">
      <c r="N1990" t="s">
        <v>9574</v>
      </c>
      <c r="O1990" t="s">
        <v>9575</v>
      </c>
      <c r="P1990" t="s">
        <v>386</v>
      </c>
      <c r="Q1990" s="150" t="str">
        <f>IF(JRF!D2003="","",IF(IFERROR(VLOOKUP(JRF!D2003,Checks!N:P,3,0),0)="A","","Inactive account in Use"))</f>
        <v/>
      </c>
      <c r="R1990" t="str">
        <f>IFERROR(IF('Journal Template'!C2402="","",IF(IFERROR(VLOOKUP('Journal Template'!C2402,Checks!N:P,3,0),0)="A","","Inactive account in Use")),"")</f>
        <v/>
      </c>
      <c r="V1990" s="150" t="str">
        <f>IF(JRF!C2003="","",IF(IFERROR(VLOOKUP(JRF!C2003,Checks!S:U,3,0),0)="A","Entry with System fund Dept",""))</f>
        <v/>
      </c>
      <c r="W1990" t="str">
        <f>IFERROR(IF('Journal Template'!D2402="","",IF(IFERROR(VLOOKUP('Journal Template'!D2402,Checks!S:U,3,0),0)="A","Entry with System fund Dept","")),"")</f>
        <v/>
      </c>
      <c r="X1990" t="s">
        <v>9571</v>
      </c>
      <c r="Y1990" t="s">
        <v>389</v>
      </c>
      <c r="Z1990" t="s">
        <v>9572</v>
      </c>
      <c r="AA1990" t="s">
        <v>4562</v>
      </c>
      <c r="AB1990" t="s">
        <v>3550</v>
      </c>
      <c r="AC1990" s="150" t="str">
        <f>IFERROR(IF(JRF!C2003="","",IF(AND(VLOOKUP(JRF!C2003,X:AA,4,0)=JRF!B2003,VLOOKUP(JRF!C2003,X:Y,2,0)="A"),"","Inactive Dept Combo Error")),"Inactive Dept Combo Error")</f>
        <v/>
      </c>
      <c r="AD1990" t="str">
        <f>IFERROR(IF('Journal Template'!D2402="","",IF(AND(VLOOKUP('Journal Template'!D2402,X:AA,4,0)='Journal Template'!A2402,VLOOKUP('Journal Template'!D2402,X:Y,2,0)="A"),"","Inactive Dept Combo Error")),"")</f>
        <v/>
      </c>
      <c r="AK1990" s="150" t="str">
        <f>IF(JRF!B2003="","",IF(JRF!B2003=IFERROR(VLOOKUP(JRF!B2003,Checks!AI:AI,1,0),0),"Entry in Branch/Satellite BU's",""))</f>
        <v/>
      </c>
      <c r="AL1990" t="str">
        <f>IFERROR(IF('Journal Template'!A2402="","",IF('Journal Template'!A2402=IFERROR(VLOOKUP('Journal Template'!A2402,Checks!AI:AI,1,0),0),"Entry in Branch/Satellite BU's","")),"")</f>
        <v/>
      </c>
      <c r="AO1990" s="171"/>
      <c r="AP1990" s="171"/>
      <c r="AQ1990" s="171"/>
      <c r="AR1990" s="171"/>
      <c r="CI1990" t="str">
        <f>IF(JRF!F2003&gt;0,"",IF(JRF!B2003="","",IF(LEFT(JRF!B2003,1)=IFERROR(VLOOKUP(LEFT(JRF!B2003,1),$CF$2:$CF$5,1,0),0),"Product Code Required",IF(JRF!C2003="","",IF(JRF!C2003=IFERROR(VLOOKUP(JRF!C2003,$CH:$CH,1,0),0),"Product Code Required","NA")))))</f>
        <v/>
      </c>
      <c r="CJ1990" t="str">
        <f>IF(JRF!AV2003&gt;0,"",IF(JRF!Q2003="","",IF(LEFT(JRF!Q2003,1)=IFERROR(VLOOKUP(LEFT(JRF!Q2003,1),$CF$2:$CF$5,1,0),0),"Product Code Required",IF(JRF!V2003="","",IF(JRF!V2003=IFERROR(VLOOKUP(JRF!V2003,$CH:$CH,1,0),0),"Product Code Required","NA")))))</f>
        <v/>
      </c>
      <c r="CK1990" t="str">
        <f>IFERROR(IF(LEN('Journal Template'!F2001)&gt;0,"",IF('Journal Template'!A2001="","",IF(LEFT('Journal Template'!A2001,1)=IFERROR(VLOOKUP(LEFT('Journal Template'!A2001,1),Checks!$CF$2:$CF$5,1,0),0),"Product Code Required",IF('Journal Template'!D2001="","",IF('Journal Template'!D2001=IFERROR(VLOOKUP('Journal Template'!D2001,Checks!$CH:$CH,1,0),0),"Product Code Required","NA"))))),"")</f>
        <v/>
      </c>
    </row>
    <row r="1991" spans="14:89">
      <c r="N1991" t="s">
        <v>9576</v>
      </c>
      <c r="O1991" t="s">
        <v>9577</v>
      </c>
      <c r="P1991" t="s">
        <v>386</v>
      </c>
      <c r="Q1991" s="150" t="str">
        <f>IF(JRF!D2004="","",IF(IFERROR(VLOOKUP(JRF!D2004,Checks!N:P,3,0),0)="A","","Inactive account in Use"))</f>
        <v/>
      </c>
      <c r="R1991" t="str">
        <f>IFERROR(IF('Journal Template'!C2403="","",IF(IFERROR(VLOOKUP('Journal Template'!C2403,Checks!N:P,3,0),0)="A","","Inactive account in Use")),"")</f>
        <v/>
      </c>
      <c r="V1991" s="150" t="str">
        <f>IF(JRF!C2004="","",IF(IFERROR(VLOOKUP(JRF!C2004,Checks!S:U,3,0),0)="A","Entry with System fund Dept",""))</f>
        <v/>
      </c>
      <c r="W1991" t="str">
        <f>IFERROR(IF('Journal Template'!D2403="","",IF(IFERROR(VLOOKUP('Journal Template'!D2403,Checks!S:U,3,0),0)="A","Entry with System fund Dept","")),"")</f>
        <v/>
      </c>
      <c r="X1991" t="s">
        <v>9578</v>
      </c>
      <c r="Y1991" t="s">
        <v>389</v>
      </c>
      <c r="Z1991" t="s">
        <v>9579</v>
      </c>
      <c r="AA1991" t="s">
        <v>3556</v>
      </c>
      <c r="AB1991" t="s">
        <v>3550</v>
      </c>
      <c r="AC1991" s="150" t="str">
        <f>IFERROR(IF(JRF!C2004="","",IF(AND(VLOOKUP(JRF!C2004,X:AA,4,0)=JRF!B2004,VLOOKUP(JRF!C2004,X:Y,2,0)="A"),"","Inactive Dept Combo Error")),"Inactive Dept Combo Error")</f>
        <v/>
      </c>
      <c r="AD1991" t="str">
        <f>IFERROR(IF('Journal Template'!D2403="","",IF(AND(VLOOKUP('Journal Template'!D2403,X:AA,4,0)='Journal Template'!A2403,VLOOKUP('Journal Template'!D2403,X:Y,2,0)="A"),"","Inactive Dept Combo Error")),"")</f>
        <v/>
      </c>
      <c r="AK1991" s="150" t="str">
        <f>IF(JRF!B2004="","",IF(JRF!B2004=IFERROR(VLOOKUP(JRF!B2004,Checks!AI:AI,1,0),0),"Entry in Branch/Satellite BU's",""))</f>
        <v/>
      </c>
      <c r="AL1991" t="str">
        <f>IFERROR(IF('Journal Template'!A2403="","",IF('Journal Template'!A2403=IFERROR(VLOOKUP('Journal Template'!A2403,Checks!AI:AI,1,0),0),"Entry in Branch/Satellite BU's","")),"")</f>
        <v/>
      </c>
      <c r="AO1991" s="171"/>
      <c r="AP1991" s="171"/>
      <c r="AQ1991" s="171"/>
      <c r="AR1991" s="171"/>
      <c r="CI1991" t="str">
        <f>IF(JRF!F2004&gt;0,"",IF(JRF!B2004="","",IF(LEFT(JRF!B2004,1)=IFERROR(VLOOKUP(LEFT(JRF!B2004,1),$CF$2:$CF$5,1,0),0),"Product Code Required",IF(JRF!C2004="","",IF(JRF!C2004=IFERROR(VLOOKUP(JRF!C2004,$CH:$CH,1,0),0),"Product Code Required","NA")))))</f>
        <v/>
      </c>
      <c r="CJ1991" t="str">
        <f>IF(JRF!AV2004&gt;0,"",IF(JRF!Q2004="","",IF(LEFT(JRF!Q2004,1)=IFERROR(VLOOKUP(LEFT(JRF!Q2004,1),$CF$2:$CF$5,1,0),0),"Product Code Required",IF(JRF!V2004="","",IF(JRF!V2004=IFERROR(VLOOKUP(JRF!V2004,$CH:$CH,1,0),0),"Product Code Required","NA")))))</f>
        <v/>
      </c>
      <c r="CK1991" t="str">
        <f>IFERROR(IF(LEN('Journal Template'!F2002)&gt;0,"",IF('Journal Template'!A2002="","",IF(LEFT('Journal Template'!A2002,1)=IFERROR(VLOOKUP(LEFT('Journal Template'!A2002,1),Checks!$CF$2:$CF$5,1,0),0),"Product Code Required",IF('Journal Template'!D2002="","",IF('Journal Template'!D2002=IFERROR(VLOOKUP('Journal Template'!D2002,Checks!$CH:$CH,1,0),0),"Product Code Required","NA"))))),"")</f>
        <v/>
      </c>
    </row>
    <row r="1992" spans="14:89">
      <c r="N1992" t="s">
        <v>9580</v>
      </c>
      <c r="O1992" t="s">
        <v>9581</v>
      </c>
      <c r="P1992" t="s">
        <v>386</v>
      </c>
      <c r="Q1992" s="150" t="str">
        <f>IF(JRF!D2005="","",IF(IFERROR(VLOOKUP(JRF!D2005,Checks!N:P,3,0),0)="A","","Inactive account in Use"))</f>
        <v/>
      </c>
      <c r="R1992" t="str">
        <f>IFERROR(IF('Journal Template'!C2404="","",IF(IFERROR(VLOOKUP('Journal Template'!C2404,Checks!N:P,3,0),0)="A","","Inactive account in Use")),"")</f>
        <v/>
      </c>
      <c r="V1992" s="150" t="str">
        <f>IF(JRF!C2005="","",IF(IFERROR(VLOOKUP(JRF!C2005,Checks!S:U,3,0),0)="A","Entry with System fund Dept",""))</f>
        <v/>
      </c>
      <c r="W1992" t="str">
        <f>IFERROR(IF('Journal Template'!D2404="","",IF(IFERROR(VLOOKUP('Journal Template'!D2404,Checks!S:U,3,0),0)="A","Entry with System fund Dept","")),"")</f>
        <v/>
      </c>
      <c r="X1992" t="s">
        <v>9578</v>
      </c>
      <c r="Y1992" t="s">
        <v>389</v>
      </c>
      <c r="Z1992" t="s">
        <v>9579</v>
      </c>
      <c r="AA1992" t="s">
        <v>9582</v>
      </c>
      <c r="AB1992" t="s">
        <v>3550</v>
      </c>
      <c r="AC1992" s="150" t="str">
        <f>IFERROR(IF(JRF!C2005="","",IF(AND(VLOOKUP(JRF!C2005,X:AA,4,0)=JRF!B2005,VLOOKUP(JRF!C2005,X:Y,2,0)="A"),"","Inactive Dept Combo Error")),"Inactive Dept Combo Error")</f>
        <v/>
      </c>
      <c r="AD1992" t="str">
        <f>IFERROR(IF('Journal Template'!D2404="","",IF(AND(VLOOKUP('Journal Template'!D2404,X:AA,4,0)='Journal Template'!A2404,VLOOKUP('Journal Template'!D2404,X:Y,2,0)="A"),"","Inactive Dept Combo Error")),"")</f>
        <v/>
      </c>
      <c r="AK1992" s="150" t="str">
        <f>IF(JRF!B2005="","",IF(JRF!B2005=IFERROR(VLOOKUP(JRF!B2005,Checks!AI:AI,1,0),0),"Entry in Branch/Satellite BU's",""))</f>
        <v/>
      </c>
      <c r="AL1992" t="str">
        <f>IFERROR(IF('Journal Template'!A2404="","",IF('Journal Template'!A2404=IFERROR(VLOOKUP('Journal Template'!A2404,Checks!AI:AI,1,0),0),"Entry in Branch/Satellite BU's","")),"")</f>
        <v/>
      </c>
      <c r="AO1992" s="171"/>
      <c r="AP1992" s="171"/>
      <c r="AQ1992" s="171"/>
      <c r="AR1992" s="171"/>
      <c r="CI1992" t="str">
        <f>IF(JRF!F2005&gt;0,"",IF(JRF!B2005="","",IF(LEFT(JRF!B2005,1)=IFERROR(VLOOKUP(LEFT(JRF!B2005,1),$CF$2:$CF$5,1,0),0),"Product Code Required",IF(JRF!C2005="","",IF(JRF!C2005=IFERROR(VLOOKUP(JRF!C2005,$CH:$CH,1,0),0),"Product Code Required","NA")))))</f>
        <v/>
      </c>
      <c r="CJ1992" t="str">
        <f>IF(JRF!AV2005&gt;0,"",IF(JRF!Q2005="","",IF(LEFT(JRF!Q2005,1)=IFERROR(VLOOKUP(LEFT(JRF!Q2005,1),$CF$2:$CF$5,1,0),0),"Product Code Required",IF(JRF!V2005="","",IF(JRF!V2005=IFERROR(VLOOKUP(JRF!V2005,$CH:$CH,1,0),0),"Product Code Required","NA")))))</f>
        <v/>
      </c>
      <c r="CK1992" t="str">
        <f>IFERROR(IF(LEN('Journal Template'!F2003)&gt;0,"",IF('Journal Template'!A2003="","",IF(LEFT('Journal Template'!A2003,1)=IFERROR(VLOOKUP(LEFT('Journal Template'!A2003,1),Checks!$CF$2:$CF$5,1,0),0),"Product Code Required",IF('Journal Template'!D2003="","",IF('Journal Template'!D2003=IFERROR(VLOOKUP('Journal Template'!D2003,Checks!$CH:$CH,1,0),0),"Product Code Required","NA"))))),"")</f>
        <v/>
      </c>
    </row>
    <row r="1993" spans="14:89">
      <c r="N1993" t="s">
        <v>9583</v>
      </c>
      <c r="O1993" t="s">
        <v>9584</v>
      </c>
      <c r="P1993" t="s">
        <v>386</v>
      </c>
      <c r="Q1993" s="150" t="str">
        <f>IF(JRF!D2006="","",IF(IFERROR(VLOOKUP(JRF!D2006,Checks!N:P,3,0),0)="A","","Inactive account in Use"))</f>
        <v/>
      </c>
      <c r="R1993" t="str">
        <f>IFERROR(IF('Journal Template'!C2405="","",IF(IFERROR(VLOOKUP('Journal Template'!C2405,Checks!N:P,3,0),0)="A","","Inactive account in Use")),"")</f>
        <v/>
      </c>
      <c r="V1993" s="150" t="str">
        <f>IF(JRF!C2006="","",IF(IFERROR(VLOOKUP(JRF!C2006,Checks!S:U,3,0),0)="A","Entry with System fund Dept",""))</f>
        <v/>
      </c>
      <c r="W1993" t="str">
        <f>IFERROR(IF('Journal Template'!D2405="","",IF(IFERROR(VLOOKUP('Journal Template'!D2405,Checks!S:U,3,0),0)="A","Entry with System fund Dept","")),"")</f>
        <v/>
      </c>
      <c r="X1993" t="s">
        <v>9585</v>
      </c>
      <c r="Y1993" t="s">
        <v>386</v>
      </c>
      <c r="Z1993" t="s">
        <v>9586</v>
      </c>
      <c r="AA1993" t="s">
        <v>9328</v>
      </c>
      <c r="AB1993" t="s">
        <v>125</v>
      </c>
      <c r="AC1993" s="150" t="str">
        <f>IFERROR(IF(JRF!C2006="","",IF(AND(VLOOKUP(JRF!C2006,X:AA,4,0)=JRF!B2006,VLOOKUP(JRF!C2006,X:Y,2,0)="A"),"","Inactive Dept Combo Error")),"Inactive Dept Combo Error")</f>
        <v/>
      </c>
      <c r="AD1993" t="str">
        <f>IFERROR(IF('Journal Template'!D2405="","",IF(AND(VLOOKUP('Journal Template'!D2405,X:AA,4,0)='Journal Template'!A2405,VLOOKUP('Journal Template'!D2405,X:Y,2,0)="A"),"","Inactive Dept Combo Error")),"")</f>
        <v/>
      </c>
      <c r="AK1993" s="150" t="str">
        <f>IF(JRF!B2006="","",IF(JRF!B2006=IFERROR(VLOOKUP(JRF!B2006,Checks!AI:AI,1,0),0),"Entry in Branch/Satellite BU's",""))</f>
        <v/>
      </c>
      <c r="AL1993" t="str">
        <f>IFERROR(IF('Journal Template'!A2405="","",IF('Journal Template'!A2405=IFERROR(VLOOKUP('Journal Template'!A2405,Checks!AI:AI,1,0),0),"Entry in Branch/Satellite BU's","")),"")</f>
        <v/>
      </c>
      <c r="AO1993" s="171"/>
      <c r="AP1993" s="171"/>
      <c r="AQ1993" s="171"/>
      <c r="AR1993" s="171"/>
      <c r="CI1993" t="str">
        <f>IF(JRF!F2006&gt;0,"",IF(JRF!B2006="","",IF(LEFT(JRF!B2006,1)=IFERROR(VLOOKUP(LEFT(JRF!B2006,1),$CF$2:$CF$5,1,0),0),"Product Code Required",IF(JRF!C2006="","",IF(JRF!C2006=IFERROR(VLOOKUP(JRF!C2006,$CH:$CH,1,0),0),"Product Code Required","NA")))))</f>
        <v/>
      </c>
      <c r="CJ1993" t="str">
        <f>IF(JRF!AV2006&gt;0,"",IF(JRF!Q2006="","",IF(LEFT(JRF!Q2006,1)=IFERROR(VLOOKUP(LEFT(JRF!Q2006,1),$CF$2:$CF$5,1,0),0),"Product Code Required",IF(JRF!V2006="","",IF(JRF!V2006=IFERROR(VLOOKUP(JRF!V2006,$CH:$CH,1,0),0),"Product Code Required","NA")))))</f>
        <v/>
      </c>
      <c r="CK1993" t="str">
        <f>IFERROR(IF(LEN('Journal Template'!F2004)&gt;0,"",IF('Journal Template'!A2004="","",IF(LEFT('Journal Template'!A2004,1)=IFERROR(VLOOKUP(LEFT('Journal Template'!A2004,1),Checks!$CF$2:$CF$5,1,0),0),"Product Code Required",IF('Journal Template'!D2004="","",IF('Journal Template'!D2004=IFERROR(VLOOKUP('Journal Template'!D2004,Checks!$CH:$CH,1,0),0),"Product Code Required","NA"))))),"")</f>
        <v/>
      </c>
    </row>
    <row r="1994" spans="14:89">
      <c r="N1994" t="s">
        <v>9587</v>
      </c>
      <c r="O1994" t="s">
        <v>9588</v>
      </c>
      <c r="P1994" t="s">
        <v>386</v>
      </c>
      <c r="Q1994" s="150" t="str">
        <f>IF(JRF!D2007="","",IF(IFERROR(VLOOKUP(JRF!D2007,Checks!N:P,3,0),0)="A","","Inactive account in Use"))</f>
        <v/>
      </c>
      <c r="R1994" t="str">
        <f>IFERROR(IF('Journal Template'!C2406="","",IF(IFERROR(VLOOKUP('Journal Template'!C2406,Checks!N:P,3,0),0)="A","","Inactive account in Use")),"")</f>
        <v/>
      </c>
      <c r="V1994" s="150" t="str">
        <f>IF(JRF!C2007="","",IF(IFERROR(VLOOKUP(JRF!C2007,Checks!S:U,3,0),0)="A","Entry with System fund Dept",""))</f>
        <v/>
      </c>
      <c r="W1994" t="str">
        <f>IFERROR(IF('Journal Template'!D2406="","",IF(IFERROR(VLOOKUP('Journal Template'!D2406,Checks!S:U,3,0),0)="A","Entry with System fund Dept","")),"")</f>
        <v/>
      </c>
      <c r="X1994" t="s">
        <v>9589</v>
      </c>
      <c r="Y1994" t="s">
        <v>386</v>
      </c>
      <c r="Z1994" t="s">
        <v>9590</v>
      </c>
      <c r="AA1994" t="s">
        <v>9328</v>
      </c>
      <c r="AB1994" t="s">
        <v>125</v>
      </c>
      <c r="AC1994" s="150" t="str">
        <f>IFERROR(IF(JRF!C2007="","",IF(AND(VLOOKUP(JRF!C2007,X:AA,4,0)=JRF!B2007,VLOOKUP(JRF!C2007,X:Y,2,0)="A"),"","Inactive Dept Combo Error")),"Inactive Dept Combo Error")</f>
        <v/>
      </c>
      <c r="AD1994" t="str">
        <f>IFERROR(IF('Journal Template'!D2406="","",IF(AND(VLOOKUP('Journal Template'!D2406,X:AA,4,0)='Journal Template'!A2406,VLOOKUP('Journal Template'!D2406,X:Y,2,0)="A"),"","Inactive Dept Combo Error")),"")</f>
        <v/>
      </c>
      <c r="AK1994" s="150" t="str">
        <f>IF(JRF!B2007="","",IF(JRF!B2007=IFERROR(VLOOKUP(JRF!B2007,Checks!AI:AI,1,0),0),"Entry in Branch/Satellite BU's",""))</f>
        <v/>
      </c>
      <c r="AL1994" t="str">
        <f>IFERROR(IF('Journal Template'!A2406="","",IF('Journal Template'!A2406=IFERROR(VLOOKUP('Journal Template'!A2406,Checks!AI:AI,1,0),0),"Entry in Branch/Satellite BU's","")),"")</f>
        <v/>
      </c>
      <c r="AO1994" s="171"/>
      <c r="AP1994" s="171"/>
      <c r="AQ1994" s="171"/>
      <c r="AR1994" s="171"/>
      <c r="CI1994" t="str">
        <f>IF(JRF!F2007&gt;0,"",IF(JRF!B2007="","",IF(LEFT(JRF!B2007,1)=IFERROR(VLOOKUP(LEFT(JRF!B2007,1),$CF$2:$CF$5,1,0),0),"Product Code Required",IF(JRF!C2007="","",IF(JRF!C2007=IFERROR(VLOOKUP(JRF!C2007,$CH:$CH,1,0),0),"Product Code Required","NA")))))</f>
        <v/>
      </c>
      <c r="CJ1994" t="str">
        <f>IF(JRF!AV2007&gt;0,"",IF(JRF!Q2007="","",IF(LEFT(JRF!Q2007,1)=IFERROR(VLOOKUP(LEFT(JRF!Q2007,1),$CF$2:$CF$5,1,0),0),"Product Code Required",IF(JRF!V2007="","",IF(JRF!V2007=IFERROR(VLOOKUP(JRF!V2007,$CH:$CH,1,0),0),"Product Code Required","NA")))))</f>
        <v/>
      </c>
      <c r="CK1994" t="str">
        <f>IFERROR(IF(LEN('Journal Template'!F2005)&gt;0,"",IF('Journal Template'!A2005="","",IF(LEFT('Journal Template'!A2005,1)=IFERROR(VLOOKUP(LEFT('Journal Template'!A2005,1),Checks!$CF$2:$CF$5,1,0),0),"Product Code Required",IF('Journal Template'!D2005="","",IF('Journal Template'!D2005=IFERROR(VLOOKUP('Journal Template'!D2005,Checks!$CH:$CH,1,0),0),"Product Code Required","NA"))))),"")</f>
        <v/>
      </c>
    </row>
    <row r="1995" spans="14:89">
      <c r="N1995" t="s">
        <v>9591</v>
      </c>
      <c r="O1995" t="s">
        <v>9592</v>
      </c>
      <c r="P1995" t="s">
        <v>386</v>
      </c>
      <c r="Q1995" s="150" t="str">
        <f>IF(JRF!D2008="","",IF(IFERROR(VLOOKUP(JRF!D2008,Checks!N:P,3,0),0)="A","","Inactive account in Use"))</f>
        <v/>
      </c>
      <c r="R1995" t="str">
        <f>IFERROR(IF('Journal Template'!C2407="","",IF(IFERROR(VLOOKUP('Journal Template'!C2407,Checks!N:P,3,0),0)="A","","Inactive account in Use")),"")</f>
        <v/>
      </c>
      <c r="V1995" s="150" t="str">
        <f>IF(JRF!C2008="","",IF(IFERROR(VLOOKUP(JRF!C2008,Checks!S:U,3,0),0)="A","Entry with System fund Dept",""))</f>
        <v/>
      </c>
      <c r="W1995" t="str">
        <f>IFERROR(IF('Journal Template'!D2407="","",IF(IFERROR(VLOOKUP('Journal Template'!D2407,Checks!S:U,3,0),0)="A","Entry with System fund Dept","")),"")</f>
        <v/>
      </c>
      <c r="X1995" t="s">
        <v>9593</v>
      </c>
      <c r="Y1995" t="s">
        <v>386</v>
      </c>
      <c r="Z1995" t="s">
        <v>9594</v>
      </c>
      <c r="AA1995" t="s">
        <v>9328</v>
      </c>
      <c r="AB1995" t="s">
        <v>125</v>
      </c>
      <c r="AC1995" s="150" t="str">
        <f>IFERROR(IF(JRF!C2008="","",IF(AND(VLOOKUP(JRF!C2008,X:AA,4,0)=JRF!B2008,VLOOKUP(JRF!C2008,X:Y,2,0)="A"),"","Inactive Dept Combo Error")),"Inactive Dept Combo Error")</f>
        <v/>
      </c>
      <c r="AD1995" t="str">
        <f>IFERROR(IF('Journal Template'!D2407="","",IF(AND(VLOOKUP('Journal Template'!D2407,X:AA,4,0)='Journal Template'!A2407,VLOOKUP('Journal Template'!D2407,X:Y,2,0)="A"),"","Inactive Dept Combo Error")),"")</f>
        <v/>
      </c>
      <c r="AK1995" s="150" t="str">
        <f>IF(JRF!B2008="","",IF(JRF!B2008=IFERROR(VLOOKUP(JRF!B2008,Checks!AI:AI,1,0),0),"Entry in Branch/Satellite BU's",""))</f>
        <v/>
      </c>
      <c r="AL1995" t="str">
        <f>IFERROR(IF('Journal Template'!A2407="","",IF('Journal Template'!A2407=IFERROR(VLOOKUP('Journal Template'!A2407,Checks!AI:AI,1,0),0),"Entry in Branch/Satellite BU's","")),"")</f>
        <v/>
      </c>
      <c r="AO1995" s="171"/>
      <c r="AP1995" s="171"/>
      <c r="AQ1995" s="171"/>
      <c r="AR1995" s="171"/>
      <c r="CI1995" t="str">
        <f>IF(JRF!F2008&gt;0,"",IF(JRF!B2008="","",IF(LEFT(JRF!B2008,1)=IFERROR(VLOOKUP(LEFT(JRF!B2008,1),$CF$2:$CF$5,1,0),0),"Product Code Required",IF(JRF!C2008="","",IF(JRF!C2008=IFERROR(VLOOKUP(JRF!C2008,$CH:$CH,1,0),0),"Product Code Required","NA")))))</f>
        <v/>
      </c>
      <c r="CJ1995" t="str">
        <f>IF(JRF!AV2008&gt;0,"",IF(JRF!Q2008="","",IF(LEFT(JRF!Q2008,1)=IFERROR(VLOOKUP(LEFT(JRF!Q2008,1),$CF$2:$CF$5,1,0),0),"Product Code Required",IF(JRF!V2008="","",IF(JRF!V2008=IFERROR(VLOOKUP(JRF!V2008,$CH:$CH,1,0),0),"Product Code Required","NA")))))</f>
        <v/>
      </c>
      <c r="CK1995" t="str">
        <f>IFERROR(IF(LEN('Journal Template'!F2006)&gt;0,"",IF('Journal Template'!A2006="","",IF(LEFT('Journal Template'!A2006,1)=IFERROR(VLOOKUP(LEFT('Journal Template'!A2006,1),Checks!$CF$2:$CF$5,1,0),0),"Product Code Required",IF('Journal Template'!D2006="","",IF('Journal Template'!D2006=IFERROR(VLOOKUP('Journal Template'!D2006,Checks!$CH:$CH,1,0),0),"Product Code Required","NA"))))),"")</f>
        <v/>
      </c>
    </row>
    <row r="1996" spans="14:89">
      <c r="N1996" t="s">
        <v>9595</v>
      </c>
      <c r="O1996" t="s">
        <v>9596</v>
      </c>
      <c r="P1996" t="s">
        <v>386</v>
      </c>
      <c r="Q1996" s="150" t="str">
        <f>IF(JRF!D2009="","",IF(IFERROR(VLOOKUP(JRF!D2009,Checks!N:P,3,0),0)="A","","Inactive account in Use"))</f>
        <v/>
      </c>
      <c r="R1996" t="str">
        <f>IFERROR(IF('Journal Template'!C2408="","",IF(IFERROR(VLOOKUP('Journal Template'!C2408,Checks!N:P,3,0),0)="A","","Inactive account in Use")),"")</f>
        <v/>
      </c>
      <c r="V1996" s="150" t="str">
        <f>IF(JRF!C2009="","",IF(IFERROR(VLOOKUP(JRF!C2009,Checks!S:U,3,0),0)="A","Entry with System fund Dept",""))</f>
        <v/>
      </c>
      <c r="W1996" t="str">
        <f>IFERROR(IF('Journal Template'!D2408="","",IF(IFERROR(VLOOKUP('Journal Template'!D2408,Checks!S:U,3,0),0)="A","Entry with System fund Dept","")),"")</f>
        <v/>
      </c>
      <c r="X1996" t="s">
        <v>9597</v>
      </c>
      <c r="Y1996" t="s">
        <v>389</v>
      </c>
      <c r="Z1996" t="s">
        <v>9598</v>
      </c>
      <c r="AA1996" t="s">
        <v>9599</v>
      </c>
      <c r="AB1996" t="s">
        <v>125</v>
      </c>
      <c r="AC1996" s="150" t="str">
        <f>IFERROR(IF(JRF!C2009="","",IF(AND(VLOOKUP(JRF!C2009,X:AA,4,0)=JRF!B2009,VLOOKUP(JRF!C2009,X:Y,2,0)="A"),"","Inactive Dept Combo Error")),"Inactive Dept Combo Error")</f>
        <v/>
      </c>
      <c r="AD1996" t="str">
        <f>IFERROR(IF('Journal Template'!D2408="","",IF(AND(VLOOKUP('Journal Template'!D2408,X:AA,4,0)='Journal Template'!A2408,VLOOKUP('Journal Template'!D2408,X:Y,2,0)="A"),"","Inactive Dept Combo Error")),"")</f>
        <v/>
      </c>
      <c r="AK1996" s="150" t="str">
        <f>IF(JRF!B2009="","",IF(JRF!B2009=IFERROR(VLOOKUP(JRF!B2009,Checks!AI:AI,1,0),0),"Entry in Branch/Satellite BU's",""))</f>
        <v/>
      </c>
      <c r="AL1996" t="str">
        <f>IFERROR(IF('Journal Template'!A2408="","",IF('Journal Template'!A2408=IFERROR(VLOOKUP('Journal Template'!A2408,Checks!AI:AI,1,0),0),"Entry in Branch/Satellite BU's","")),"")</f>
        <v/>
      </c>
      <c r="AO1996" s="171"/>
      <c r="AP1996" s="171"/>
      <c r="AQ1996" s="171"/>
      <c r="AR1996" s="171"/>
      <c r="CI1996" t="str">
        <f>IF(JRF!F2009&gt;0,"",IF(JRF!B2009="","",IF(LEFT(JRF!B2009,1)=IFERROR(VLOOKUP(LEFT(JRF!B2009,1),$CF$2:$CF$5,1,0),0),"Product Code Required",IF(JRF!C2009="","",IF(JRF!C2009=IFERROR(VLOOKUP(JRF!C2009,$CH:$CH,1,0),0),"Product Code Required","NA")))))</f>
        <v/>
      </c>
      <c r="CJ1996" t="str">
        <f>IF(JRF!AV2009&gt;0,"",IF(JRF!Q2009="","",IF(LEFT(JRF!Q2009,1)=IFERROR(VLOOKUP(LEFT(JRF!Q2009,1),$CF$2:$CF$5,1,0),0),"Product Code Required",IF(JRF!V2009="","",IF(JRF!V2009=IFERROR(VLOOKUP(JRF!V2009,$CH:$CH,1,0),0),"Product Code Required","NA")))))</f>
        <v/>
      </c>
      <c r="CK1996" t="str">
        <f>IFERROR(IF(LEN('Journal Template'!F2007)&gt;0,"",IF('Journal Template'!A2007="","",IF(LEFT('Journal Template'!A2007,1)=IFERROR(VLOOKUP(LEFT('Journal Template'!A2007,1),Checks!$CF$2:$CF$5,1,0),0),"Product Code Required",IF('Journal Template'!D2007="","",IF('Journal Template'!D2007=IFERROR(VLOOKUP('Journal Template'!D2007,Checks!$CH:$CH,1,0),0),"Product Code Required","NA"))))),"")</f>
        <v/>
      </c>
    </row>
    <row r="1997" spans="14:89">
      <c r="N1997" t="s">
        <v>9600</v>
      </c>
      <c r="O1997" t="s">
        <v>9601</v>
      </c>
      <c r="P1997" t="s">
        <v>386</v>
      </c>
      <c r="Q1997" s="150" t="str">
        <f>IF(JRF!D2010="","",IF(IFERROR(VLOOKUP(JRF!D2010,Checks!N:P,3,0),0)="A","","Inactive account in Use"))</f>
        <v/>
      </c>
      <c r="R1997" t="str">
        <f>IFERROR(IF('Journal Template'!C2409="","",IF(IFERROR(VLOOKUP('Journal Template'!C2409,Checks!N:P,3,0),0)="A","","Inactive account in Use")),"")</f>
        <v/>
      </c>
      <c r="V1997" s="150" t="str">
        <f>IF(JRF!C2010="","",IF(IFERROR(VLOOKUP(JRF!C2010,Checks!S:U,3,0),0)="A","Entry with System fund Dept",""))</f>
        <v/>
      </c>
      <c r="W1997" t="str">
        <f>IFERROR(IF('Journal Template'!D2409="","",IF(IFERROR(VLOOKUP('Journal Template'!D2409,Checks!S:U,3,0),0)="A","Entry with System fund Dept","")),"")</f>
        <v/>
      </c>
      <c r="X1997" t="s">
        <v>9597</v>
      </c>
      <c r="Y1997" t="s">
        <v>389</v>
      </c>
      <c r="Z1997" t="s">
        <v>9602</v>
      </c>
      <c r="AA1997" t="s">
        <v>391</v>
      </c>
      <c r="AB1997" t="s">
        <v>125</v>
      </c>
      <c r="AC1997" s="150" t="str">
        <f>IFERROR(IF(JRF!C2010="","",IF(AND(VLOOKUP(JRF!C2010,X:AA,4,0)=JRF!B2010,VLOOKUP(JRF!C2010,X:Y,2,0)="A"),"","Inactive Dept Combo Error")),"Inactive Dept Combo Error")</f>
        <v/>
      </c>
      <c r="AD1997" t="str">
        <f>IFERROR(IF('Journal Template'!D2409="","",IF(AND(VLOOKUP('Journal Template'!D2409,X:AA,4,0)='Journal Template'!A2409,VLOOKUP('Journal Template'!D2409,X:Y,2,0)="A"),"","Inactive Dept Combo Error")),"")</f>
        <v/>
      </c>
      <c r="AK1997" s="150" t="str">
        <f>IF(JRF!B2010="","",IF(JRF!B2010=IFERROR(VLOOKUP(JRF!B2010,Checks!AI:AI,1,0),0),"Entry in Branch/Satellite BU's",""))</f>
        <v/>
      </c>
      <c r="AL1997" t="str">
        <f>IFERROR(IF('Journal Template'!A2409="","",IF('Journal Template'!A2409=IFERROR(VLOOKUP('Journal Template'!A2409,Checks!AI:AI,1,0),0),"Entry in Branch/Satellite BU's","")),"")</f>
        <v/>
      </c>
      <c r="AO1997" s="171"/>
      <c r="AP1997" s="171"/>
      <c r="AQ1997" s="171"/>
      <c r="AR1997" s="171"/>
      <c r="CI1997" t="str">
        <f>IF(JRF!F2010&gt;0,"",IF(JRF!B2010="","",IF(LEFT(JRF!B2010,1)=IFERROR(VLOOKUP(LEFT(JRF!B2010,1),$CF$2:$CF$5,1,0),0),"Product Code Required",IF(JRF!C2010="","",IF(JRF!C2010=IFERROR(VLOOKUP(JRF!C2010,$CH:$CH,1,0),0),"Product Code Required","NA")))))</f>
        <v/>
      </c>
      <c r="CJ1997" t="str">
        <f>IF(JRF!AV2010&gt;0,"",IF(JRF!Q2010="","",IF(LEFT(JRF!Q2010,1)=IFERROR(VLOOKUP(LEFT(JRF!Q2010,1),$CF$2:$CF$5,1,0),0),"Product Code Required",IF(JRF!V2010="","",IF(JRF!V2010=IFERROR(VLOOKUP(JRF!V2010,$CH:$CH,1,0),0),"Product Code Required","NA")))))</f>
        <v/>
      </c>
      <c r="CK1997" t="str">
        <f>IFERROR(IF(LEN('Journal Template'!F2008)&gt;0,"",IF('Journal Template'!A2008="","",IF(LEFT('Journal Template'!A2008,1)=IFERROR(VLOOKUP(LEFT('Journal Template'!A2008,1),Checks!$CF$2:$CF$5,1,0),0),"Product Code Required",IF('Journal Template'!D2008="","",IF('Journal Template'!D2008=IFERROR(VLOOKUP('Journal Template'!D2008,Checks!$CH:$CH,1,0),0),"Product Code Required","NA"))))),"")</f>
        <v/>
      </c>
    </row>
    <row r="1998" spans="14:89">
      <c r="N1998" t="s">
        <v>9603</v>
      </c>
      <c r="O1998" t="s">
        <v>9604</v>
      </c>
      <c r="P1998" t="s">
        <v>386</v>
      </c>
      <c r="Q1998" s="150" t="str">
        <f>IF(JRF!D2011="","",IF(IFERROR(VLOOKUP(JRF!D2011,Checks!N:P,3,0),0)="A","","Inactive account in Use"))</f>
        <v/>
      </c>
      <c r="R1998" t="str">
        <f>IFERROR(IF('Journal Template'!C2410="","",IF(IFERROR(VLOOKUP('Journal Template'!C2410,Checks!N:P,3,0),0)="A","","Inactive account in Use")),"")</f>
        <v/>
      </c>
      <c r="V1998" s="150" t="str">
        <f>IF(JRF!C2011="","",IF(IFERROR(VLOOKUP(JRF!C2011,Checks!S:U,3,0),0)="A","Entry with System fund Dept",""))</f>
        <v/>
      </c>
      <c r="W1998" t="str">
        <f>IFERROR(IF('Journal Template'!D2410="","",IF(IFERROR(VLOOKUP('Journal Template'!D2410,Checks!S:U,3,0),0)="A","Entry with System fund Dept","")),"")</f>
        <v/>
      </c>
      <c r="X1998" t="s">
        <v>9605</v>
      </c>
      <c r="Y1998" t="s">
        <v>389</v>
      </c>
      <c r="Z1998" t="s">
        <v>9606</v>
      </c>
      <c r="AA1998" t="s">
        <v>456</v>
      </c>
      <c r="AB1998" t="s">
        <v>4803</v>
      </c>
      <c r="AC1998" s="150" t="str">
        <f>IFERROR(IF(JRF!C2011="","",IF(AND(VLOOKUP(JRF!C2011,X:AA,4,0)=JRF!B2011,VLOOKUP(JRF!C2011,X:Y,2,0)="A"),"","Inactive Dept Combo Error")),"Inactive Dept Combo Error")</f>
        <v/>
      </c>
      <c r="AD1998" t="str">
        <f>IFERROR(IF('Journal Template'!D2410="","",IF(AND(VLOOKUP('Journal Template'!D2410,X:AA,4,0)='Journal Template'!A2410,VLOOKUP('Journal Template'!D2410,X:Y,2,0)="A"),"","Inactive Dept Combo Error")),"")</f>
        <v/>
      </c>
      <c r="AK1998" s="150" t="str">
        <f>IF(JRF!B2011="","",IF(JRF!B2011=IFERROR(VLOOKUP(JRF!B2011,Checks!AI:AI,1,0),0),"Entry in Branch/Satellite BU's",""))</f>
        <v/>
      </c>
      <c r="AL1998" t="str">
        <f>IFERROR(IF('Journal Template'!A2410="","",IF('Journal Template'!A2410=IFERROR(VLOOKUP('Journal Template'!A2410,Checks!AI:AI,1,0),0),"Entry in Branch/Satellite BU's","")),"")</f>
        <v/>
      </c>
      <c r="AO1998" s="171"/>
      <c r="AP1998" s="171"/>
      <c r="AQ1998" s="171"/>
      <c r="AR1998" s="171"/>
      <c r="CI1998" t="str">
        <f>IF(JRF!F2011&gt;0,"",IF(JRF!B2011="","",IF(LEFT(JRF!B2011,1)=IFERROR(VLOOKUP(LEFT(JRF!B2011,1),$CF$2:$CF$5,1,0),0),"Product Code Required",IF(JRF!C2011="","",IF(JRF!C2011=IFERROR(VLOOKUP(JRF!C2011,$CH:$CH,1,0),0),"Product Code Required","NA")))))</f>
        <v/>
      </c>
      <c r="CJ1998" t="str">
        <f>IF(JRF!AV2011&gt;0,"",IF(JRF!Q2011="","",IF(LEFT(JRF!Q2011,1)=IFERROR(VLOOKUP(LEFT(JRF!Q2011,1),$CF$2:$CF$5,1,0),0),"Product Code Required",IF(JRF!V2011="","",IF(JRF!V2011=IFERROR(VLOOKUP(JRF!V2011,$CH:$CH,1,0),0),"Product Code Required","NA")))))</f>
        <v/>
      </c>
      <c r="CK1998" t="str">
        <f>IFERROR(IF(LEN('Journal Template'!F2009)&gt;0,"",IF('Journal Template'!A2009="","",IF(LEFT('Journal Template'!A2009,1)=IFERROR(VLOOKUP(LEFT('Journal Template'!A2009,1),Checks!$CF$2:$CF$5,1,0),0),"Product Code Required",IF('Journal Template'!D2009="","",IF('Journal Template'!D2009=IFERROR(VLOOKUP('Journal Template'!D2009,Checks!$CH:$CH,1,0),0),"Product Code Required","NA"))))),"")</f>
        <v/>
      </c>
    </row>
    <row r="1999" spans="14:89">
      <c r="N1999" t="s">
        <v>9607</v>
      </c>
      <c r="O1999" t="s">
        <v>9608</v>
      </c>
      <c r="P1999" t="s">
        <v>386</v>
      </c>
      <c r="Q1999" s="150" t="str">
        <f>IF(JRF!D2012="","",IF(IFERROR(VLOOKUP(JRF!D2012,Checks!N:P,3,0),0)="A","","Inactive account in Use"))</f>
        <v/>
      </c>
      <c r="R1999" t="str">
        <f>IFERROR(IF('Journal Template'!C2411="","",IF(IFERROR(VLOOKUP('Journal Template'!C2411,Checks!N:P,3,0),0)="A","","Inactive account in Use")),"")</f>
        <v/>
      </c>
      <c r="V1999" s="150" t="str">
        <f>IF(JRF!C2012="","",IF(IFERROR(VLOOKUP(JRF!C2012,Checks!S:U,3,0),0)="A","Entry with System fund Dept",""))</f>
        <v/>
      </c>
      <c r="W1999" t="str">
        <f>IFERROR(IF('Journal Template'!D2411="","",IF(IFERROR(VLOOKUP('Journal Template'!D2411,Checks!S:U,3,0),0)="A","Entry with System fund Dept","")),"")</f>
        <v/>
      </c>
      <c r="X1999" t="s">
        <v>9605</v>
      </c>
      <c r="Y1999" t="s">
        <v>389</v>
      </c>
      <c r="Z1999" t="s">
        <v>9606</v>
      </c>
      <c r="AA1999" t="s">
        <v>631</v>
      </c>
      <c r="AB1999" t="s">
        <v>4803</v>
      </c>
      <c r="AC1999" s="150" t="str">
        <f>IFERROR(IF(JRF!C2012="","",IF(AND(VLOOKUP(JRF!C2012,X:AA,4,0)=JRF!B2012,VLOOKUP(JRF!C2012,X:Y,2,0)="A"),"","Inactive Dept Combo Error")),"Inactive Dept Combo Error")</f>
        <v/>
      </c>
      <c r="AD1999" t="str">
        <f>IFERROR(IF('Journal Template'!D2411="","",IF(AND(VLOOKUP('Journal Template'!D2411,X:AA,4,0)='Journal Template'!A2411,VLOOKUP('Journal Template'!D2411,X:Y,2,0)="A"),"","Inactive Dept Combo Error")),"")</f>
        <v/>
      </c>
      <c r="AK1999" s="150" t="str">
        <f>IF(JRF!B2012="","",IF(JRF!B2012=IFERROR(VLOOKUP(JRF!B2012,Checks!AI:AI,1,0),0),"Entry in Branch/Satellite BU's",""))</f>
        <v/>
      </c>
      <c r="AL1999" t="str">
        <f>IFERROR(IF('Journal Template'!A2411="","",IF('Journal Template'!A2411=IFERROR(VLOOKUP('Journal Template'!A2411,Checks!AI:AI,1,0),0),"Entry in Branch/Satellite BU's","")),"")</f>
        <v/>
      </c>
      <c r="AO1999" s="171"/>
      <c r="AP1999" s="171"/>
      <c r="AQ1999" s="171"/>
      <c r="AR1999" s="171"/>
      <c r="CI1999" t="str">
        <f>IF(JRF!F2012&gt;0,"",IF(JRF!B2012="","",IF(LEFT(JRF!B2012,1)=IFERROR(VLOOKUP(LEFT(JRF!B2012,1),$CF$2:$CF$5,1,0),0),"Product Code Required",IF(JRF!C2012="","",IF(JRF!C2012=IFERROR(VLOOKUP(JRF!C2012,$CH:$CH,1,0),0),"Product Code Required","NA")))))</f>
        <v/>
      </c>
      <c r="CJ1999" t="str">
        <f>IF(JRF!AV2012&gt;0,"",IF(JRF!Q2012="","",IF(LEFT(JRF!Q2012,1)=IFERROR(VLOOKUP(LEFT(JRF!Q2012,1),$CF$2:$CF$5,1,0),0),"Product Code Required",IF(JRF!V2012="","",IF(JRF!V2012=IFERROR(VLOOKUP(JRF!V2012,$CH:$CH,1,0),0),"Product Code Required","NA")))))</f>
        <v/>
      </c>
      <c r="CK1999" t="str">
        <f>IFERROR(IF(LEN('Journal Template'!F2010)&gt;0,"",IF('Journal Template'!A2010="","",IF(LEFT('Journal Template'!A2010,1)=IFERROR(VLOOKUP(LEFT('Journal Template'!A2010,1),Checks!$CF$2:$CF$5,1,0),0),"Product Code Required",IF('Journal Template'!D2010="","",IF('Journal Template'!D2010=IFERROR(VLOOKUP('Journal Template'!D2010,Checks!$CH:$CH,1,0),0),"Product Code Required","NA"))))),"")</f>
        <v/>
      </c>
    </row>
    <row r="2000" spans="14:89">
      <c r="N2000" t="s">
        <v>9609</v>
      </c>
      <c r="O2000" t="s">
        <v>9610</v>
      </c>
      <c r="P2000" t="s">
        <v>386</v>
      </c>
      <c r="Q2000" s="150" t="str">
        <f>IF(JRF!D2013="","",IF(IFERROR(VLOOKUP(JRF!D2013,Checks!N:P,3,0),0)="A","","Inactive account in Use"))</f>
        <v/>
      </c>
      <c r="R2000" t="str">
        <f>IFERROR(IF('Journal Template'!C2412="","",IF(IFERROR(VLOOKUP('Journal Template'!C2412,Checks!N:P,3,0),0)="A","","Inactive account in Use")),"")</f>
        <v/>
      </c>
      <c r="V2000" s="150" t="str">
        <f>IF(JRF!C2013="","",IF(IFERROR(VLOOKUP(JRF!C2013,Checks!S:U,3,0),0)="A","Entry with System fund Dept",""))</f>
        <v/>
      </c>
      <c r="W2000" t="str">
        <f>IFERROR(IF('Journal Template'!D2412="","",IF(IFERROR(VLOOKUP('Journal Template'!D2412,Checks!S:U,3,0),0)="A","Entry with System fund Dept","")),"")</f>
        <v/>
      </c>
      <c r="X2000" t="s">
        <v>9611</v>
      </c>
      <c r="Y2000" t="s">
        <v>389</v>
      </c>
      <c r="Z2000" t="s">
        <v>9612</v>
      </c>
      <c r="AA2000" t="s">
        <v>391</v>
      </c>
      <c r="AB2000" t="s">
        <v>125</v>
      </c>
      <c r="AC2000" s="150" t="str">
        <f>IFERROR(IF(JRF!C2013="","",IF(AND(VLOOKUP(JRF!C2013,X:AA,4,0)=JRF!B2013,VLOOKUP(JRF!C2013,X:Y,2,0)="A"),"","Inactive Dept Combo Error")),"Inactive Dept Combo Error")</f>
        <v/>
      </c>
      <c r="AD2000" t="str">
        <f>IFERROR(IF('Journal Template'!D2412="","",IF(AND(VLOOKUP('Journal Template'!D2412,X:AA,4,0)='Journal Template'!A2412,VLOOKUP('Journal Template'!D2412,X:Y,2,0)="A"),"","Inactive Dept Combo Error")),"")</f>
        <v/>
      </c>
      <c r="AK2000" s="150" t="str">
        <f>IF(JRF!B2013="","",IF(JRF!B2013=IFERROR(VLOOKUP(JRF!B2013,Checks!AI:AI,1,0),0),"Entry in Branch/Satellite BU's",""))</f>
        <v/>
      </c>
      <c r="AL2000" t="str">
        <f>IFERROR(IF('Journal Template'!A2412="","",IF('Journal Template'!A2412=IFERROR(VLOOKUP('Journal Template'!A2412,Checks!AI:AI,1,0),0),"Entry in Branch/Satellite BU's","")),"")</f>
        <v/>
      </c>
      <c r="AO2000" s="171"/>
      <c r="AP2000" s="171"/>
      <c r="AQ2000" s="171"/>
      <c r="AR2000" s="171"/>
      <c r="CI2000" t="str">
        <f>IF(JRF!F2013&gt;0,"",IF(JRF!B2013="","",IF(LEFT(JRF!B2013,1)=IFERROR(VLOOKUP(LEFT(JRF!B2013,1),$CF$2:$CF$5,1,0),0),"Product Code Required",IF(JRF!C2013="","",IF(JRF!C2013=IFERROR(VLOOKUP(JRF!C2013,$CH:$CH,1,0),0),"Product Code Required","NA")))))</f>
        <v/>
      </c>
      <c r="CJ2000" t="str">
        <f>IF(JRF!AV2013&gt;0,"",IF(JRF!Q2013="","",IF(LEFT(JRF!Q2013,1)=IFERROR(VLOOKUP(LEFT(JRF!Q2013,1),$CF$2:$CF$5,1,0),0),"Product Code Required",IF(JRF!V2013="","",IF(JRF!V2013=IFERROR(VLOOKUP(JRF!V2013,$CH:$CH,1,0),0),"Product Code Required","NA")))))</f>
        <v/>
      </c>
      <c r="CK2000" t="str">
        <f>IFERROR(IF(LEN('Journal Template'!F2011)&gt;0,"",IF('Journal Template'!A2011="","",IF(LEFT('Journal Template'!A2011,1)=IFERROR(VLOOKUP(LEFT('Journal Template'!A2011,1),Checks!$CF$2:$CF$5,1,0),0),"Product Code Required",IF('Journal Template'!D2011="","",IF('Journal Template'!D2011=IFERROR(VLOOKUP('Journal Template'!D2011,Checks!$CH:$CH,1,0),0),"Product Code Required","NA"))))),"")</f>
        <v/>
      </c>
    </row>
    <row r="2001" spans="14:89">
      <c r="N2001" t="s">
        <v>9613</v>
      </c>
      <c r="O2001" t="s">
        <v>9614</v>
      </c>
      <c r="P2001" t="s">
        <v>386</v>
      </c>
      <c r="Q2001" s="150" t="str">
        <f>IF(JRF!D2014="","",IF(IFERROR(VLOOKUP(JRF!D2014,Checks!N:P,3,0),0)="A","","Inactive account in Use"))</f>
        <v/>
      </c>
      <c r="R2001" t="str">
        <f>IFERROR(IF('Journal Template'!C2413="","",IF(IFERROR(VLOOKUP('Journal Template'!C2413,Checks!N:P,3,0),0)="A","","Inactive account in Use")),"")</f>
        <v/>
      </c>
      <c r="V2001" s="150" t="str">
        <f>IF(JRF!C2014="","",IF(IFERROR(VLOOKUP(JRF!C2014,Checks!S:U,3,0),0)="A","Entry with System fund Dept",""))</f>
        <v/>
      </c>
      <c r="W2001" t="str">
        <f>IFERROR(IF('Journal Template'!D2413="","",IF(IFERROR(VLOOKUP('Journal Template'!D2413,Checks!S:U,3,0),0)="A","Entry with System fund Dept","")),"")</f>
        <v/>
      </c>
      <c r="X2001" t="s">
        <v>9615</v>
      </c>
      <c r="Y2001" t="s">
        <v>386</v>
      </c>
      <c r="Z2001" t="s">
        <v>9616</v>
      </c>
      <c r="AA2001" t="s">
        <v>9617</v>
      </c>
      <c r="AB2001" t="s">
        <v>125</v>
      </c>
      <c r="AC2001" s="150" t="str">
        <f>IFERROR(IF(JRF!C2014="","",IF(AND(VLOOKUP(JRF!C2014,X:AA,4,0)=JRF!B2014,VLOOKUP(JRF!C2014,X:Y,2,0)="A"),"","Inactive Dept Combo Error")),"Inactive Dept Combo Error")</f>
        <v/>
      </c>
      <c r="AD2001" t="str">
        <f>IFERROR(IF('Journal Template'!D2413="","",IF(AND(VLOOKUP('Journal Template'!D2413,X:AA,4,0)='Journal Template'!A2413,VLOOKUP('Journal Template'!D2413,X:Y,2,0)="A"),"","Inactive Dept Combo Error")),"")</f>
        <v/>
      </c>
      <c r="AK2001" s="150" t="str">
        <f>IF(JRF!B2014="","",IF(JRF!B2014=IFERROR(VLOOKUP(JRF!B2014,Checks!AI:AI,1,0),0),"Entry in Branch/Satellite BU's",""))</f>
        <v/>
      </c>
      <c r="AL2001" t="str">
        <f>IFERROR(IF('Journal Template'!A2413="","",IF('Journal Template'!A2413=IFERROR(VLOOKUP('Journal Template'!A2413,Checks!AI:AI,1,0),0),"Entry in Branch/Satellite BU's","")),"")</f>
        <v/>
      </c>
      <c r="AO2001" s="171"/>
      <c r="AP2001" s="171"/>
      <c r="AQ2001" s="171"/>
      <c r="AR2001" s="171"/>
      <c r="CI2001" t="str">
        <f>IF(JRF!F2014&gt;0,"",IF(JRF!B2014="","",IF(LEFT(JRF!B2014,1)=IFERROR(VLOOKUP(LEFT(JRF!B2014,1),$CF$2:$CF$5,1,0),0),"Product Code Required",IF(JRF!C2014="","",IF(JRF!C2014=IFERROR(VLOOKUP(JRF!C2014,$CH:$CH,1,0),0),"Product Code Required","NA")))))</f>
        <v/>
      </c>
      <c r="CJ2001" t="str">
        <f>IF(JRF!AV2014&gt;0,"",IF(JRF!Q2014="","",IF(LEFT(JRF!Q2014,1)=IFERROR(VLOOKUP(LEFT(JRF!Q2014,1),$CF$2:$CF$5,1,0),0),"Product Code Required",IF(JRF!V2014="","",IF(JRF!V2014=IFERROR(VLOOKUP(JRF!V2014,$CH:$CH,1,0),0),"Product Code Required","NA")))))</f>
        <v/>
      </c>
      <c r="CK2001" t="str">
        <f>IFERROR(IF(LEN('Journal Template'!F2012)&gt;0,"",IF('Journal Template'!A2012="","",IF(LEFT('Journal Template'!A2012,1)=IFERROR(VLOOKUP(LEFT('Journal Template'!A2012,1),Checks!$CF$2:$CF$5,1,0),0),"Product Code Required",IF('Journal Template'!D2012="","",IF('Journal Template'!D2012=IFERROR(VLOOKUP('Journal Template'!D2012,Checks!$CH:$CH,1,0),0),"Product Code Required","NA"))))),"")</f>
        <v/>
      </c>
    </row>
    <row r="2002" spans="14:89">
      <c r="N2002" t="s">
        <v>9618</v>
      </c>
      <c r="O2002" t="s">
        <v>9619</v>
      </c>
      <c r="P2002" t="s">
        <v>386</v>
      </c>
      <c r="Q2002" s="150" t="str">
        <f>IF(JRF!D2015="","",IF(IFERROR(VLOOKUP(JRF!D2015,Checks!N:P,3,0),0)="A","","Inactive account in Use"))</f>
        <v/>
      </c>
      <c r="R2002" t="str">
        <f>IFERROR(IF('Journal Template'!C2414="","",IF(IFERROR(VLOOKUP('Journal Template'!C2414,Checks!N:P,3,0),0)="A","","Inactive account in Use")),"")</f>
        <v/>
      </c>
      <c r="V2002" s="150" t="str">
        <f>IF(JRF!C2015="","",IF(IFERROR(VLOOKUP(JRF!C2015,Checks!S:U,3,0),0)="A","Entry with System fund Dept",""))</f>
        <v/>
      </c>
      <c r="W2002" t="str">
        <f>IFERROR(IF('Journal Template'!D2414="","",IF(IFERROR(VLOOKUP('Journal Template'!D2414,Checks!S:U,3,0),0)="A","Entry with System fund Dept","")),"")</f>
        <v/>
      </c>
      <c r="X2002" t="s">
        <v>9620</v>
      </c>
      <c r="Y2002" t="s">
        <v>389</v>
      </c>
      <c r="Z2002" t="s">
        <v>9621</v>
      </c>
      <c r="AA2002" t="s">
        <v>391</v>
      </c>
      <c r="AB2002" t="s">
        <v>125</v>
      </c>
      <c r="AC2002" s="150" t="str">
        <f>IFERROR(IF(JRF!C2015="","",IF(AND(VLOOKUP(JRF!C2015,X:AA,4,0)=JRF!B2015,VLOOKUP(JRF!C2015,X:Y,2,0)="A"),"","Inactive Dept Combo Error")),"Inactive Dept Combo Error")</f>
        <v/>
      </c>
      <c r="AD2002" t="str">
        <f>IFERROR(IF('Journal Template'!D2414="","",IF(AND(VLOOKUP('Journal Template'!D2414,X:AA,4,0)='Journal Template'!A2414,VLOOKUP('Journal Template'!D2414,X:Y,2,0)="A"),"","Inactive Dept Combo Error")),"")</f>
        <v/>
      </c>
      <c r="AK2002" s="150" t="str">
        <f>IF(JRF!B2015="","",IF(JRF!B2015=IFERROR(VLOOKUP(JRF!B2015,Checks!AI:AI,1,0),0),"Entry in Branch/Satellite BU's",""))</f>
        <v/>
      </c>
      <c r="AL2002" t="str">
        <f>IFERROR(IF('Journal Template'!A2414="","",IF('Journal Template'!A2414=IFERROR(VLOOKUP('Journal Template'!A2414,Checks!AI:AI,1,0),0),"Entry in Branch/Satellite BU's","")),"")</f>
        <v/>
      </c>
      <c r="AO2002" s="171"/>
      <c r="AP2002" s="171"/>
      <c r="AQ2002" s="171"/>
      <c r="AR2002" s="171"/>
      <c r="CI2002" t="str">
        <f>IF(JRF!F2015&gt;0,"",IF(JRF!B2015="","",IF(LEFT(JRF!B2015,1)=IFERROR(VLOOKUP(LEFT(JRF!B2015,1),$CF$2:$CF$5,1,0),0),"Product Code Required",IF(JRF!C2015="","",IF(JRF!C2015=IFERROR(VLOOKUP(JRF!C2015,$CH:$CH,1,0),0),"Product Code Required","NA")))))</f>
        <v/>
      </c>
      <c r="CJ2002" t="str">
        <f>IF(JRF!AV2015&gt;0,"",IF(JRF!Q2015="","",IF(LEFT(JRF!Q2015,1)=IFERROR(VLOOKUP(LEFT(JRF!Q2015,1),$CF$2:$CF$5,1,0),0),"Product Code Required",IF(JRF!V2015="","",IF(JRF!V2015=IFERROR(VLOOKUP(JRF!V2015,$CH:$CH,1,0),0),"Product Code Required","NA")))))</f>
        <v/>
      </c>
      <c r="CK2002" t="str">
        <f>IFERROR(IF(LEN('Journal Template'!F2013)&gt;0,"",IF('Journal Template'!A2013="","",IF(LEFT('Journal Template'!A2013,1)=IFERROR(VLOOKUP(LEFT('Journal Template'!A2013,1),Checks!$CF$2:$CF$5,1,0),0),"Product Code Required",IF('Journal Template'!D2013="","",IF('Journal Template'!D2013=IFERROR(VLOOKUP('Journal Template'!D2013,Checks!$CH:$CH,1,0),0),"Product Code Required","NA"))))),"")</f>
        <v/>
      </c>
    </row>
    <row r="2003" spans="14:89">
      <c r="N2003" t="s">
        <v>9622</v>
      </c>
      <c r="O2003" t="s">
        <v>9623</v>
      </c>
      <c r="P2003" t="s">
        <v>386</v>
      </c>
      <c r="Q2003" s="150" t="str">
        <f>IF(JRF!D2016="","",IF(IFERROR(VLOOKUP(JRF!D2016,Checks!N:P,3,0),0)="A","","Inactive account in Use"))</f>
        <v/>
      </c>
      <c r="R2003" t="str">
        <f>IFERROR(IF('Journal Template'!C2415="","",IF(IFERROR(VLOOKUP('Journal Template'!C2415,Checks!N:P,3,0),0)="A","","Inactive account in Use")),"")</f>
        <v/>
      </c>
      <c r="V2003" s="150" t="str">
        <f>IF(JRF!C2016="","",IF(IFERROR(VLOOKUP(JRF!C2016,Checks!S:U,3,0),0)="A","Entry with System fund Dept",""))</f>
        <v/>
      </c>
      <c r="W2003" t="str">
        <f>IFERROR(IF('Journal Template'!D2415="","",IF(IFERROR(VLOOKUP('Journal Template'!D2415,Checks!S:U,3,0),0)="A","Entry with System fund Dept","")),"")</f>
        <v/>
      </c>
      <c r="X2003" t="s">
        <v>9620</v>
      </c>
      <c r="Y2003" t="s">
        <v>389</v>
      </c>
      <c r="Z2003" t="s">
        <v>9621</v>
      </c>
      <c r="AA2003" t="s">
        <v>9599</v>
      </c>
      <c r="AB2003" t="s">
        <v>125</v>
      </c>
      <c r="AC2003" s="150" t="str">
        <f>IFERROR(IF(JRF!C2016="","",IF(AND(VLOOKUP(JRF!C2016,X:AA,4,0)=JRF!B2016,VLOOKUP(JRF!C2016,X:Y,2,0)="A"),"","Inactive Dept Combo Error")),"Inactive Dept Combo Error")</f>
        <v/>
      </c>
      <c r="AD2003" t="str">
        <f>IFERROR(IF('Journal Template'!D2415="","",IF(AND(VLOOKUP('Journal Template'!D2415,X:AA,4,0)='Journal Template'!A2415,VLOOKUP('Journal Template'!D2415,X:Y,2,0)="A"),"","Inactive Dept Combo Error")),"")</f>
        <v/>
      </c>
      <c r="AK2003" s="150" t="str">
        <f>IF(JRF!B2016="","",IF(JRF!B2016=IFERROR(VLOOKUP(JRF!B2016,Checks!AI:AI,1,0),0),"Entry in Branch/Satellite BU's",""))</f>
        <v/>
      </c>
      <c r="AL2003" t="str">
        <f>IFERROR(IF('Journal Template'!A2415="","",IF('Journal Template'!A2415=IFERROR(VLOOKUP('Journal Template'!A2415,Checks!AI:AI,1,0),0),"Entry in Branch/Satellite BU's","")),"")</f>
        <v/>
      </c>
      <c r="AO2003" s="171"/>
      <c r="AP2003" s="171"/>
      <c r="AQ2003" s="171"/>
      <c r="AR2003" s="171"/>
      <c r="CI2003" t="str">
        <f>IF(JRF!F2016&gt;0,"",IF(JRF!B2016="","",IF(LEFT(JRF!B2016,1)=IFERROR(VLOOKUP(LEFT(JRF!B2016,1),$CF$2:$CF$5,1,0),0),"Product Code Required",IF(JRF!C2016="","",IF(JRF!C2016=IFERROR(VLOOKUP(JRF!C2016,$CH:$CH,1,0),0),"Product Code Required","NA")))))</f>
        <v/>
      </c>
      <c r="CJ2003" t="str">
        <f>IF(JRF!AV2016&gt;0,"",IF(JRF!Q2016="","",IF(LEFT(JRF!Q2016,1)=IFERROR(VLOOKUP(LEFT(JRF!Q2016,1),$CF$2:$CF$5,1,0),0),"Product Code Required",IF(JRF!V2016="","",IF(JRF!V2016=IFERROR(VLOOKUP(JRF!V2016,$CH:$CH,1,0),0),"Product Code Required","NA")))))</f>
        <v/>
      </c>
      <c r="CK2003" t="str">
        <f>IFERROR(IF(LEN('Journal Template'!F2014)&gt;0,"",IF('Journal Template'!A2014="","",IF(LEFT('Journal Template'!A2014,1)=IFERROR(VLOOKUP(LEFT('Journal Template'!A2014,1),Checks!$CF$2:$CF$5,1,0),0),"Product Code Required",IF('Journal Template'!D2014="","",IF('Journal Template'!D2014=IFERROR(VLOOKUP('Journal Template'!D2014,Checks!$CH:$CH,1,0),0),"Product Code Required","NA"))))),"")</f>
        <v/>
      </c>
    </row>
    <row r="2004" spans="14:89">
      <c r="N2004" t="s">
        <v>9624</v>
      </c>
      <c r="O2004" t="s">
        <v>9625</v>
      </c>
      <c r="P2004" t="s">
        <v>386</v>
      </c>
      <c r="Q2004" s="150" t="str">
        <f>IF(JRF!D2017="","",IF(IFERROR(VLOOKUP(JRF!D2017,Checks!N:P,3,0),0)="A","","Inactive account in Use"))</f>
        <v/>
      </c>
      <c r="R2004" t="str">
        <f>IFERROR(IF('Journal Template'!C2416="","",IF(IFERROR(VLOOKUP('Journal Template'!C2416,Checks!N:P,3,0),0)="A","","Inactive account in Use")),"")</f>
        <v/>
      </c>
      <c r="V2004" s="150" t="str">
        <f>IF(JRF!C2017="","",IF(IFERROR(VLOOKUP(JRF!C2017,Checks!S:U,3,0),0)="A","Entry with System fund Dept",""))</f>
        <v/>
      </c>
      <c r="W2004" t="str">
        <f>IFERROR(IF('Journal Template'!D2416="","",IF(IFERROR(VLOOKUP('Journal Template'!D2416,Checks!S:U,3,0),0)="A","Entry with System fund Dept","")),"")</f>
        <v/>
      </c>
      <c r="X2004" t="s">
        <v>9626</v>
      </c>
      <c r="Y2004" t="s">
        <v>389</v>
      </c>
      <c r="Z2004" t="s">
        <v>9627</v>
      </c>
      <c r="AA2004" t="s">
        <v>391</v>
      </c>
      <c r="AB2004" t="s">
        <v>125</v>
      </c>
      <c r="AC2004" s="150" t="str">
        <f>IFERROR(IF(JRF!C2017="","",IF(AND(VLOOKUP(JRF!C2017,X:AA,4,0)=JRF!B2017,VLOOKUP(JRF!C2017,X:Y,2,0)="A"),"","Inactive Dept Combo Error")),"Inactive Dept Combo Error")</f>
        <v/>
      </c>
      <c r="AD2004" t="str">
        <f>IFERROR(IF('Journal Template'!D2416="","",IF(AND(VLOOKUP('Journal Template'!D2416,X:AA,4,0)='Journal Template'!A2416,VLOOKUP('Journal Template'!D2416,X:Y,2,0)="A"),"","Inactive Dept Combo Error")),"")</f>
        <v/>
      </c>
      <c r="AK2004" s="150" t="str">
        <f>IF(JRF!B2017="","",IF(JRF!B2017=IFERROR(VLOOKUP(JRF!B2017,Checks!AI:AI,1,0),0),"Entry in Branch/Satellite BU's",""))</f>
        <v/>
      </c>
      <c r="AL2004" t="str">
        <f>IFERROR(IF('Journal Template'!A2416="","",IF('Journal Template'!A2416=IFERROR(VLOOKUP('Journal Template'!A2416,Checks!AI:AI,1,0),0),"Entry in Branch/Satellite BU's","")),"")</f>
        <v/>
      </c>
      <c r="AO2004" s="171"/>
      <c r="AP2004" s="171"/>
      <c r="AQ2004" s="171"/>
      <c r="AR2004" s="171"/>
      <c r="CI2004" t="str">
        <f>IF(JRF!F2017&gt;0,"",IF(JRF!B2017="","",IF(LEFT(JRF!B2017,1)=IFERROR(VLOOKUP(LEFT(JRF!B2017,1),$CF$2:$CF$5,1,0),0),"Product Code Required",IF(JRF!C2017="","",IF(JRF!C2017=IFERROR(VLOOKUP(JRF!C2017,$CH:$CH,1,0),0),"Product Code Required","NA")))))</f>
        <v/>
      </c>
      <c r="CJ2004" t="str">
        <f>IF(JRF!AV2017&gt;0,"",IF(JRF!Q2017="","",IF(LEFT(JRF!Q2017,1)=IFERROR(VLOOKUP(LEFT(JRF!Q2017,1),$CF$2:$CF$5,1,0),0),"Product Code Required",IF(JRF!V2017="","",IF(JRF!V2017=IFERROR(VLOOKUP(JRF!V2017,$CH:$CH,1,0),0),"Product Code Required","NA")))))</f>
        <v/>
      </c>
      <c r="CK2004" t="str">
        <f>IFERROR(IF(LEN('Journal Template'!F2015)&gt;0,"",IF('Journal Template'!A2015="","",IF(LEFT('Journal Template'!A2015,1)=IFERROR(VLOOKUP(LEFT('Journal Template'!A2015,1),Checks!$CF$2:$CF$5,1,0),0),"Product Code Required",IF('Journal Template'!D2015="","",IF('Journal Template'!D2015=IFERROR(VLOOKUP('Journal Template'!D2015,Checks!$CH:$CH,1,0),0),"Product Code Required","NA"))))),"")</f>
        <v/>
      </c>
    </row>
    <row r="2005" spans="14:89">
      <c r="N2005" t="s">
        <v>9628</v>
      </c>
      <c r="O2005" t="s">
        <v>9629</v>
      </c>
      <c r="P2005" t="s">
        <v>386</v>
      </c>
      <c r="Q2005" s="150" t="str">
        <f>IF(JRF!D2018="","",IF(IFERROR(VLOOKUP(JRF!D2018,Checks!N:P,3,0),0)="A","","Inactive account in Use"))</f>
        <v/>
      </c>
      <c r="R2005" t="str">
        <f>IFERROR(IF('Journal Template'!C2417="","",IF(IFERROR(VLOOKUP('Journal Template'!C2417,Checks!N:P,3,0),0)="A","","Inactive account in Use")),"")</f>
        <v/>
      </c>
      <c r="V2005" s="150" t="str">
        <f>IF(JRF!C2018="","",IF(IFERROR(VLOOKUP(JRF!C2018,Checks!S:U,3,0),0)="A","Entry with System fund Dept",""))</f>
        <v/>
      </c>
      <c r="W2005" t="str">
        <f>IFERROR(IF('Journal Template'!D2417="","",IF(IFERROR(VLOOKUP('Journal Template'!D2417,Checks!S:U,3,0),0)="A","Entry with System fund Dept","")),"")</f>
        <v/>
      </c>
      <c r="X2005" t="s">
        <v>9626</v>
      </c>
      <c r="Y2005" t="s">
        <v>389</v>
      </c>
      <c r="Z2005" t="s">
        <v>9630</v>
      </c>
      <c r="AA2005" t="s">
        <v>9599</v>
      </c>
      <c r="AB2005" t="s">
        <v>125</v>
      </c>
      <c r="AC2005" s="150" t="str">
        <f>IFERROR(IF(JRF!C2018="","",IF(AND(VLOOKUP(JRF!C2018,X:AA,4,0)=JRF!B2018,VLOOKUP(JRF!C2018,X:Y,2,0)="A"),"","Inactive Dept Combo Error")),"Inactive Dept Combo Error")</f>
        <v/>
      </c>
      <c r="AD2005" t="str">
        <f>IFERROR(IF('Journal Template'!D2417="","",IF(AND(VLOOKUP('Journal Template'!D2417,X:AA,4,0)='Journal Template'!A2417,VLOOKUP('Journal Template'!D2417,X:Y,2,0)="A"),"","Inactive Dept Combo Error")),"")</f>
        <v/>
      </c>
      <c r="AK2005" s="150" t="str">
        <f>IF(JRF!B2018="","",IF(JRF!B2018=IFERROR(VLOOKUP(JRF!B2018,Checks!AI:AI,1,0),0),"Entry in Branch/Satellite BU's",""))</f>
        <v/>
      </c>
      <c r="AL2005" t="str">
        <f>IFERROR(IF('Journal Template'!A2417="","",IF('Journal Template'!A2417=IFERROR(VLOOKUP('Journal Template'!A2417,Checks!AI:AI,1,0),0),"Entry in Branch/Satellite BU's","")),"")</f>
        <v/>
      </c>
      <c r="AO2005" s="171"/>
      <c r="AP2005" s="171"/>
      <c r="AQ2005" s="171"/>
      <c r="AR2005" s="171"/>
      <c r="CI2005" t="str">
        <f>IF(JRF!F2018&gt;0,"",IF(JRF!B2018="","",IF(LEFT(JRF!B2018,1)=IFERROR(VLOOKUP(LEFT(JRF!B2018,1),$CF$2:$CF$5,1,0),0),"Product Code Required",IF(JRF!C2018="","",IF(JRF!C2018=IFERROR(VLOOKUP(JRF!C2018,$CH:$CH,1,0),0),"Product Code Required","NA")))))</f>
        <v/>
      </c>
      <c r="CJ2005" t="str">
        <f>IF(JRF!AV2018&gt;0,"",IF(JRF!Q2018="","",IF(LEFT(JRF!Q2018,1)=IFERROR(VLOOKUP(LEFT(JRF!Q2018,1),$CF$2:$CF$5,1,0),0),"Product Code Required",IF(JRF!V2018="","",IF(JRF!V2018=IFERROR(VLOOKUP(JRF!V2018,$CH:$CH,1,0),0),"Product Code Required","NA")))))</f>
        <v/>
      </c>
      <c r="CK2005" t="str">
        <f>IFERROR(IF(LEN('Journal Template'!F2016)&gt;0,"",IF('Journal Template'!A2016="","",IF(LEFT('Journal Template'!A2016,1)=IFERROR(VLOOKUP(LEFT('Journal Template'!A2016,1),Checks!$CF$2:$CF$5,1,0),0),"Product Code Required",IF('Journal Template'!D2016="","",IF('Journal Template'!D2016=IFERROR(VLOOKUP('Journal Template'!D2016,Checks!$CH:$CH,1,0),0),"Product Code Required","NA"))))),"")</f>
        <v/>
      </c>
    </row>
    <row r="2006" spans="14:89">
      <c r="N2006" t="s">
        <v>9631</v>
      </c>
      <c r="O2006" t="s">
        <v>9632</v>
      </c>
      <c r="P2006" t="s">
        <v>386</v>
      </c>
      <c r="Q2006" s="150" t="str">
        <f>IF(JRF!D2019="","",IF(IFERROR(VLOOKUP(JRF!D2019,Checks!N:P,3,0),0)="A","","Inactive account in Use"))</f>
        <v/>
      </c>
      <c r="R2006" t="str">
        <f>IFERROR(IF('Journal Template'!C2418="","",IF(IFERROR(VLOOKUP('Journal Template'!C2418,Checks!N:P,3,0),0)="A","","Inactive account in Use")),"")</f>
        <v/>
      </c>
      <c r="V2006" s="150" t="str">
        <f>IF(JRF!C2019="","",IF(IFERROR(VLOOKUP(JRF!C2019,Checks!S:U,3,0),0)="A","Entry with System fund Dept",""))</f>
        <v/>
      </c>
      <c r="W2006" t="str">
        <f>IFERROR(IF('Journal Template'!D2418="","",IF(IFERROR(VLOOKUP('Journal Template'!D2418,Checks!S:U,3,0),0)="A","Entry with System fund Dept","")),"")</f>
        <v/>
      </c>
      <c r="X2006" t="s">
        <v>9633</v>
      </c>
      <c r="Y2006" t="s">
        <v>389</v>
      </c>
      <c r="Z2006" t="s">
        <v>9634</v>
      </c>
      <c r="AA2006" t="s">
        <v>9635</v>
      </c>
      <c r="AB2006" t="s">
        <v>125</v>
      </c>
      <c r="AC2006" s="150" t="str">
        <f>IFERROR(IF(JRF!C2019="","",IF(AND(VLOOKUP(JRF!C2019,X:AA,4,0)=JRF!B2019,VLOOKUP(JRF!C2019,X:Y,2,0)="A"),"","Inactive Dept Combo Error")),"Inactive Dept Combo Error")</f>
        <v/>
      </c>
      <c r="AD2006" t="str">
        <f>IFERROR(IF('Journal Template'!D2418="","",IF(AND(VLOOKUP('Journal Template'!D2418,X:AA,4,0)='Journal Template'!A2418,VLOOKUP('Journal Template'!D2418,X:Y,2,0)="A"),"","Inactive Dept Combo Error")),"")</f>
        <v/>
      </c>
      <c r="AK2006" s="150" t="str">
        <f>IF(JRF!B2019="","",IF(JRF!B2019=IFERROR(VLOOKUP(JRF!B2019,Checks!AI:AI,1,0),0),"Entry in Branch/Satellite BU's",""))</f>
        <v/>
      </c>
      <c r="AL2006" t="str">
        <f>IFERROR(IF('Journal Template'!A2418="","",IF('Journal Template'!A2418=IFERROR(VLOOKUP('Journal Template'!A2418,Checks!AI:AI,1,0),0),"Entry in Branch/Satellite BU's","")),"")</f>
        <v/>
      </c>
      <c r="AO2006" s="171"/>
      <c r="AP2006" s="171"/>
      <c r="AQ2006" s="171"/>
      <c r="AR2006" s="171"/>
      <c r="CI2006" t="str">
        <f>IF(JRF!F2019&gt;0,"",IF(JRF!B2019="","",IF(LEFT(JRF!B2019,1)=IFERROR(VLOOKUP(LEFT(JRF!B2019,1),$CF$2:$CF$5,1,0),0),"Product Code Required",IF(JRF!C2019="","",IF(JRF!C2019=IFERROR(VLOOKUP(JRF!C2019,$CH:$CH,1,0),0),"Product Code Required","NA")))))</f>
        <v/>
      </c>
      <c r="CJ2006" t="str">
        <f>IF(JRF!AV2019&gt;0,"",IF(JRF!Q2019="","",IF(LEFT(JRF!Q2019,1)=IFERROR(VLOOKUP(LEFT(JRF!Q2019,1),$CF$2:$CF$5,1,0),0),"Product Code Required",IF(JRF!V2019="","",IF(JRF!V2019=IFERROR(VLOOKUP(JRF!V2019,$CH:$CH,1,0),0),"Product Code Required","NA")))))</f>
        <v/>
      </c>
      <c r="CK2006" t="str">
        <f>IFERROR(IF(LEN('Journal Template'!F2017)&gt;0,"",IF('Journal Template'!A2017="","",IF(LEFT('Journal Template'!A2017,1)=IFERROR(VLOOKUP(LEFT('Journal Template'!A2017,1),Checks!$CF$2:$CF$5,1,0),0),"Product Code Required",IF('Journal Template'!D2017="","",IF('Journal Template'!D2017=IFERROR(VLOOKUP('Journal Template'!D2017,Checks!$CH:$CH,1,0),0),"Product Code Required","NA"))))),"")</f>
        <v/>
      </c>
    </row>
    <row r="2007" spans="14:89">
      <c r="N2007" t="s">
        <v>9636</v>
      </c>
      <c r="O2007" t="s">
        <v>9637</v>
      </c>
      <c r="P2007" t="s">
        <v>386</v>
      </c>
      <c r="Q2007" s="150" t="str">
        <f>IF(JRF!D2020="","",IF(IFERROR(VLOOKUP(JRF!D2020,Checks!N:P,3,0),0)="A","","Inactive account in Use"))</f>
        <v/>
      </c>
      <c r="R2007" t="str">
        <f>IFERROR(IF('Journal Template'!C2419="","",IF(IFERROR(VLOOKUP('Journal Template'!C2419,Checks!N:P,3,0),0)="A","","Inactive account in Use")),"")</f>
        <v/>
      </c>
      <c r="V2007" s="150" t="str">
        <f>IF(JRF!C2020="","",IF(IFERROR(VLOOKUP(JRF!C2020,Checks!S:U,3,0),0)="A","Entry with System fund Dept",""))</f>
        <v/>
      </c>
      <c r="W2007" t="str">
        <f>IFERROR(IF('Journal Template'!D2419="","",IF(IFERROR(VLOOKUP('Journal Template'!D2419,Checks!S:U,3,0),0)="A","Entry with System fund Dept","")),"")</f>
        <v/>
      </c>
      <c r="X2007" t="s">
        <v>9633</v>
      </c>
      <c r="Y2007" t="s">
        <v>389</v>
      </c>
      <c r="Z2007" t="s">
        <v>9634</v>
      </c>
      <c r="AA2007" t="s">
        <v>391</v>
      </c>
      <c r="AB2007" t="s">
        <v>125</v>
      </c>
      <c r="AC2007" s="150" t="str">
        <f>IFERROR(IF(JRF!C2020="","",IF(AND(VLOOKUP(JRF!C2020,X:AA,4,0)=JRF!B2020,VLOOKUP(JRF!C2020,X:Y,2,0)="A"),"","Inactive Dept Combo Error")),"Inactive Dept Combo Error")</f>
        <v/>
      </c>
      <c r="AD2007" t="str">
        <f>IFERROR(IF('Journal Template'!D2419="","",IF(AND(VLOOKUP('Journal Template'!D2419,X:AA,4,0)='Journal Template'!A2419,VLOOKUP('Journal Template'!D2419,X:Y,2,0)="A"),"","Inactive Dept Combo Error")),"")</f>
        <v/>
      </c>
      <c r="AK2007" s="150" t="str">
        <f>IF(JRF!B2020="","",IF(JRF!B2020=IFERROR(VLOOKUP(JRF!B2020,Checks!AI:AI,1,0),0),"Entry in Branch/Satellite BU's",""))</f>
        <v/>
      </c>
      <c r="AL2007" t="str">
        <f>IFERROR(IF('Journal Template'!A2419="","",IF('Journal Template'!A2419=IFERROR(VLOOKUP('Journal Template'!A2419,Checks!AI:AI,1,0),0),"Entry in Branch/Satellite BU's","")),"")</f>
        <v/>
      </c>
      <c r="AO2007" s="171"/>
      <c r="AP2007" s="171"/>
      <c r="AQ2007" s="171"/>
      <c r="AR2007" s="171"/>
      <c r="CI2007" t="str">
        <f>IF(JRF!F2020&gt;0,"",IF(JRF!B2020="","",IF(LEFT(JRF!B2020,1)=IFERROR(VLOOKUP(LEFT(JRF!B2020,1),$CF$2:$CF$5,1,0),0),"Product Code Required",IF(JRF!C2020="","",IF(JRF!C2020=IFERROR(VLOOKUP(JRF!C2020,$CH:$CH,1,0),0),"Product Code Required","NA")))))</f>
        <v/>
      </c>
      <c r="CJ2007" t="str">
        <f>IF(JRF!AV2020&gt;0,"",IF(JRF!Q2020="","",IF(LEFT(JRF!Q2020,1)=IFERROR(VLOOKUP(LEFT(JRF!Q2020,1),$CF$2:$CF$5,1,0),0),"Product Code Required",IF(JRF!V2020="","",IF(JRF!V2020=IFERROR(VLOOKUP(JRF!V2020,$CH:$CH,1,0),0),"Product Code Required","NA")))))</f>
        <v/>
      </c>
      <c r="CK2007" t="str">
        <f>IFERROR(IF(LEN('Journal Template'!F2018)&gt;0,"",IF('Journal Template'!A2018="","",IF(LEFT('Journal Template'!A2018,1)=IFERROR(VLOOKUP(LEFT('Journal Template'!A2018,1),Checks!$CF$2:$CF$5,1,0),0),"Product Code Required",IF('Journal Template'!D2018="","",IF('Journal Template'!D2018=IFERROR(VLOOKUP('Journal Template'!D2018,Checks!$CH:$CH,1,0),0),"Product Code Required","NA"))))),"")</f>
        <v/>
      </c>
    </row>
    <row r="2008" spans="14:89">
      <c r="N2008" t="s">
        <v>9638</v>
      </c>
      <c r="O2008" t="s">
        <v>9639</v>
      </c>
      <c r="P2008" t="s">
        <v>386</v>
      </c>
      <c r="Q2008" s="150" t="str">
        <f>IF(JRF!D2021="","",IF(IFERROR(VLOOKUP(JRF!D2021,Checks!N:P,3,0),0)="A","","Inactive account in Use"))</f>
        <v/>
      </c>
      <c r="R2008" t="str">
        <f>IFERROR(IF('Journal Template'!C2420="","",IF(IFERROR(VLOOKUP('Journal Template'!C2420,Checks!N:P,3,0),0)="A","","Inactive account in Use")),"")</f>
        <v/>
      </c>
      <c r="V2008" s="150" t="str">
        <f>IF(JRF!C2021="","",IF(IFERROR(VLOOKUP(JRF!C2021,Checks!S:U,3,0),0)="A","Entry with System fund Dept",""))</f>
        <v/>
      </c>
      <c r="W2008" t="str">
        <f>IFERROR(IF('Journal Template'!D2420="","",IF(IFERROR(VLOOKUP('Journal Template'!D2420,Checks!S:U,3,0),0)="A","Entry with System fund Dept","")),"")</f>
        <v/>
      </c>
      <c r="X2008" t="s">
        <v>9640</v>
      </c>
      <c r="Y2008" t="s">
        <v>386</v>
      </c>
      <c r="Z2008" t="s">
        <v>9641</v>
      </c>
      <c r="AA2008" t="s">
        <v>9642</v>
      </c>
      <c r="AB2008" t="s">
        <v>125</v>
      </c>
      <c r="AC2008" s="150" t="str">
        <f>IFERROR(IF(JRF!C2021="","",IF(AND(VLOOKUP(JRF!C2021,X:AA,4,0)=JRF!B2021,VLOOKUP(JRF!C2021,X:Y,2,0)="A"),"","Inactive Dept Combo Error")),"Inactive Dept Combo Error")</f>
        <v/>
      </c>
      <c r="AD2008" t="str">
        <f>IFERROR(IF('Journal Template'!D2420="","",IF(AND(VLOOKUP('Journal Template'!D2420,X:AA,4,0)='Journal Template'!A2420,VLOOKUP('Journal Template'!D2420,X:Y,2,0)="A"),"","Inactive Dept Combo Error")),"")</f>
        <v/>
      </c>
      <c r="AK2008" s="150" t="str">
        <f>IF(JRF!B2021="","",IF(JRF!B2021=IFERROR(VLOOKUP(JRF!B2021,Checks!AI:AI,1,0),0),"Entry in Branch/Satellite BU's",""))</f>
        <v/>
      </c>
      <c r="AL2008" t="str">
        <f>IFERROR(IF('Journal Template'!A2420="","",IF('Journal Template'!A2420=IFERROR(VLOOKUP('Journal Template'!A2420,Checks!AI:AI,1,0),0),"Entry in Branch/Satellite BU's","")),"")</f>
        <v/>
      </c>
      <c r="AO2008" s="171"/>
      <c r="AP2008" s="171"/>
      <c r="AQ2008" s="171"/>
      <c r="AR2008" s="171"/>
      <c r="CI2008" t="str">
        <f>IF(JRF!F2021&gt;0,"",IF(JRF!B2021="","",IF(LEFT(JRF!B2021,1)=IFERROR(VLOOKUP(LEFT(JRF!B2021,1),$CF$2:$CF$5,1,0),0),"Product Code Required",IF(JRF!C2021="","",IF(JRF!C2021=IFERROR(VLOOKUP(JRF!C2021,$CH:$CH,1,0),0),"Product Code Required","NA")))))</f>
        <v/>
      </c>
      <c r="CJ2008" t="str">
        <f>IF(JRF!AV2021&gt;0,"",IF(JRF!Q2021="","",IF(LEFT(JRF!Q2021,1)=IFERROR(VLOOKUP(LEFT(JRF!Q2021,1),$CF$2:$CF$5,1,0),0),"Product Code Required",IF(JRF!V2021="","",IF(JRF!V2021=IFERROR(VLOOKUP(JRF!V2021,$CH:$CH,1,0),0),"Product Code Required","NA")))))</f>
        <v/>
      </c>
      <c r="CK2008" t="str">
        <f>IFERROR(IF(LEN('Journal Template'!F2019)&gt;0,"",IF('Journal Template'!A2019="","",IF(LEFT('Journal Template'!A2019,1)=IFERROR(VLOOKUP(LEFT('Journal Template'!A2019,1),Checks!$CF$2:$CF$5,1,0),0),"Product Code Required",IF('Journal Template'!D2019="","",IF('Journal Template'!D2019=IFERROR(VLOOKUP('Journal Template'!D2019,Checks!$CH:$CH,1,0),0),"Product Code Required","NA"))))),"")</f>
        <v/>
      </c>
    </row>
    <row r="2009" spans="14:89">
      <c r="N2009" t="s">
        <v>9643</v>
      </c>
      <c r="O2009" t="s">
        <v>9644</v>
      </c>
      <c r="P2009" t="s">
        <v>386</v>
      </c>
      <c r="Q2009" s="150" t="str">
        <f>IF(JRF!D2022="","",IF(IFERROR(VLOOKUP(JRF!D2022,Checks!N:P,3,0),0)="A","","Inactive account in Use"))</f>
        <v/>
      </c>
      <c r="R2009" t="str">
        <f>IFERROR(IF('Journal Template'!C2421="","",IF(IFERROR(VLOOKUP('Journal Template'!C2421,Checks!N:P,3,0),0)="A","","Inactive account in Use")),"")</f>
        <v/>
      </c>
      <c r="V2009" s="150" t="str">
        <f>IF(JRF!C2022="","",IF(IFERROR(VLOOKUP(JRF!C2022,Checks!S:U,3,0),0)="A","Entry with System fund Dept",""))</f>
        <v/>
      </c>
      <c r="W2009" t="str">
        <f>IFERROR(IF('Journal Template'!D2421="","",IF(IFERROR(VLOOKUP('Journal Template'!D2421,Checks!S:U,3,0),0)="A","Entry with System fund Dept","")),"")</f>
        <v/>
      </c>
      <c r="X2009" t="s">
        <v>9640</v>
      </c>
      <c r="Y2009" t="s">
        <v>389</v>
      </c>
      <c r="Z2009" t="s">
        <v>9641</v>
      </c>
      <c r="AA2009" t="s">
        <v>391</v>
      </c>
      <c r="AB2009" t="s">
        <v>125</v>
      </c>
      <c r="AC2009" s="150" t="str">
        <f>IFERROR(IF(JRF!C2022="","",IF(AND(VLOOKUP(JRF!C2022,X:AA,4,0)=JRF!B2022,VLOOKUP(JRF!C2022,X:Y,2,0)="A"),"","Inactive Dept Combo Error")),"Inactive Dept Combo Error")</f>
        <v/>
      </c>
      <c r="AD2009" t="str">
        <f>IFERROR(IF('Journal Template'!D2421="","",IF(AND(VLOOKUP('Journal Template'!D2421,X:AA,4,0)='Journal Template'!A2421,VLOOKUP('Journal Template'!D2421,X:Y,2,0)="A"),"","Inactive Dept Combo Error")),"")</f>
        <v/>
      </c>
      <c r="AK2009" s="150" t="str">
        <f>IF(JRF!B2022="","",IF(JRF!B2022=IFERROR(VLOOKUP(JRF!B2022,Checks!AI:AI,1,0),0),"Entry in Branch/Satellite BU's",""))</f>
        <v/>
      </c>
      <c r="AL2009" t="str">
        <f>IFERROR(IF('Journal Template'!A2421="","",IF('Journal Template'!A2421=IFERROR(VLOOKUP('Journal Template'!A2421,Checks!AI:AI,1,0),0),"Entry in Branch/Satellite BU's","")),"")</f>
        <v/>
      </c>
      <c r="AO2009" s="171"/>
      <c r="AP2009" s="171"/>
      <c r="AQ2009" s="171"/>
      <c r="AR2009" s="171"/>
      <c r="CI2009" t="str">
        <f>IF(JRF!F2022&gt;0,"",IF(JRF!B2022="","",IF(LEFT(JRF!B2022,1)=IFERROR(VLOOKUP(LEFT(JRF!B2022,1),$CF$2:$CF$5,1,0),0),"Product Code Required",IF(JRF!C2022="","",IF(JRF!C2022=IFERROR(VLOOKUP(JRF!C2022,$CH:$CH,1,0),0),"Product Code Required","NA")))))</f>
        <v/>
      </c>
      <c r="CJ2009" t="str">
        <f>IF(JRF!AV2022&gt;0,"",IF(JRF!Q2022="","",IF(LEFT(JRF!Q2022,1)=IFERROR(VLOOKUP(LEFT(JRF!Q2022,1),$CF$2:$CF$5,1,0),0),"Product Code Required",IF(JRF!V2022="","",IF(JRF!V2022=IFERROR(VLOOKUP(JRF!V2022,$CH:$CH,1,0),0),"Product Code Required","NA")))))</f>
        <v/>
      </c>
      <c r="CK2009" t="str">
        <f>IFERROR(IF(LEN('Journal Template'!F2020)&gt;0,"",IF('Journal Template'!A2020="","",IF(LEFT('Journal Template'!A2020,1)=IFERROR(VLOOKUP(LEFT('Journal Template'!A2020,1),Checks!$CF$2:$CF$5,1,0),0),"Product Code Required",IF('Journal Template'!D2020="","",IF('Journal Template'!D2020=IFERROR(VLOOKUP('Journal Template'!D2020,Checks!$CH:$CH,1,0),0),"Product Code Required","NA"))))),"")</f>
        <v/>
      </c>
    </row>
    <row r="2010" spans="14:89">
      <c r="N2010" t="s">
        <v>9645</v>
      </c>
      <c r="O2010" t="s">
        <v>9646</v>
      </c>
      <c r="P2010" t="s">
        <v>386</v>
      </c>
      <c r="Q2010" s="150" t="str">
        <f>IF(JRF!D2023="","",IF(IFERROR(VLOOKUP(JRF!D2023,Checks!N:P,3,0),0)="A","","Inactive account in Use"))</f>
        <v/>
      </c>
      <c r="R2010" t="str">
        <f>IFERROR(IF('Journal Template'!C2422="","",IF(IFERROR(VLOOKUP('Journal Template'!C2422,Checks!N:P,3,0),0)="A","","Inactive account in Use")),"")</f>
        <v/>
      </c>
      <c r="V2010" s="150" t="str">
        <f>IF(JRF!C2023="","",IF(IFERROR(VLOOKUP(JRF!C2023,Checks!S:U,3,0),0)="A","Entry with System fund Dept",""))</f>
        <v/>
      </c>
      <c r="W2010" t="str">
        <f>IFERROR(IF('Journal Template'!D2422="","",IF(IFERROR(VLOOKUP('Journal Template'!D2422,Checks!S:U,3,0),0)="A","Entry with System fund Dept","")),"")</f>
        <v/>
      </c>
      <c r="X2010" t="s">
        <v>9647</v>
      </c>
      <c r="Y2010" t="s">
        <v>389</v>
      </c>
      <c r="Z2010" t="s">
        <v>9648</v>
      </c>
      <c r="AA2010" t="s">
        <v>391</v>
      </c>
      <c r="AB2010" t="s">
        <v>125</v>
      </c>
      <c r="AC2010" s="150" t="str">
        <f>IFERROR(IF(JRF!C2023="","",IF(AND(VLOOKUP(JRF!C2023,X:AA,4,0)=JRF!B2023,VLOOKUP(JRF!C2023,X:Y,2,0)="A"),"","Inactive Dept Combo Error")),"Inactive Dept Combo Error")</f>
        <v/>
      </c>
      <c r="AD2010" t="str">
        <f>IFERROR(IF('Journal Template'!D2422="","",IF(AND(VLOOKUP('Journal Template'!D2422,X:AA,4,0)='Journal Template'!A2422,VLOOKUP('Journal Template'!D2422,X:Y,2,0)="A"),"","Inactive Dept Combo Error")),"")</f>
        <v/>
      </c>
      <c r="AK2010" s="150" t="str">
        <f>IF(JRF!B2023="","",IF(JRF!B2023=IFERROR(VLOOKUP(JRF!B2023,Checks!AI:AI,1,0),0),"Entry in Branch/Satellite BU's",""))</f>
        <v/>
      </c>
      <c r="AL2010" t="str">
        <f>IFERROR(IF('Journal Template'!A2422="","",IF('Journal Template'!A2422=IFERROR(VLOOKUP('Journal Template'!A2422,Checks!AI:AI,1,0),0),"Entry in Branch/Satellite BU's","")),"")</f>
        <v/>
      </c>
      <c r="AO2010" s="171"/>
      <c r="AP2010" s="171"/>
      <c r="AQ2010" s="171"/>
      <c r="AR2010" s="171"/>
      <c r="CI2010" t="str">
        <f>IF(JRF!F2023&gt;0,"",IF(JRF!B2023="","",IF(LEFT(JRF!B2023,1)=IFERROR(VLOOKUP(LEFT(JRF!B2023,1),$CF$2:$CF$5,1,0),0),"Product Code Required",IF(JRF!C2023="","",IF(JRF!C2023=IFERROR(VLOOKUP(JRF!C2023,$CH:$CH,1,0),0),"Product Code Required","NA")))))</f>
        <v/>
      </c>
      <c r="CJ2010" t="str">
        <f>IF(JRF!AV2023&gt;0,"",IF(JRF!Q2023="","",IF(LEFT(JRF!Q2023,1)=IFERROR(VLOOKUP(LEFT(JRF!Q2023,1),$CF$2:$CF$5,1,0),0),"Product Code Required",IF(JRF!V2023="","",IF(JRF!V2023=IFERROR(VLOOKUP(JRF!V2023,$CH:$CH,1,0),0),"Product Code Required","NA")))))</f>
        <v/>
      </c>
      <c r="CK2010" t="str">
        <f>IFERROR(IF(LEN('Journal Template'!F2021)&gt;0,"",IF('Journal Template'!A2021="","",IF(LEFT('Journal Template'!A2021,1)=IFERROR(VLOOKUP(LEFT('Journal Template'!A2021,1),Checks!$CF$2:$CF$5,1,0),0),"Product Code Required",IF('Journal Template'!D2021="","",IF('Journal Template'!D2021=IFERROR(VLOOKUP('Journal Template'!D2021,Checks!$CH:$CH,1,0),0),"Product Code Required","NA"))))),"")</f>
        <v/>
      </c>
    </row>
    <row r="2011" spans="14:89">
      <c r="N2011" t="s">
        <v>9649</v>
      </c>
      <c r="O2011" t="s">
        <v>9650</v>
      </c>
      <c r="P2011" t="s">
        <v>386</v>
      </c>
      <c r="Q2011" s="150" t="str">
        <f>IF(JRF!D2024="","",IF(IFERROR(VLOOKUP(JRF!D2024,Checks!N:P,3,0),0)="A","","Inactive account in Use"))</f>
        <v/>
      </c>
      <c r="R2011" t="str">
        <f>IFERROR(IF('Journal Template'!C2423="","",IF(IFERROR(VLOOKUP('Journal Template'!C2423,Checks!N:P,3,0),0)="A","","Inactive account in Use")),"")</f>
        <v/>
      </c>
      <c r="V2011" s="150" t="str">
        <f>IF(JRF!C2024="","",IF(IFERROR(VLOOKUP(JRF!C2024,Checks!S:U,3,0),0)="A","Entry with System fund Dept",""))</f>
        <v/>
      </c>
      <c r="W2011" t="str">
        <f>IFERROR(IF('Journal Template'!D2423="","",IF(IFERROR(VLOOKUP('Journal Template'!D2423,Checks!S:U,3,0),0)="A","Entry with System fund Dept","")),"")</f>
        <v/>
      </c>
      <c r="X2011" t="s">
        <v>9647</v>
      </c>
      <c r="Y2011" t="s">
        <v>389</v>
      </c>
      <c r="Z2011" t="s">
        <v>9648</v>
      </c>
      <c r="AA2011" t="s">
        <v>814</v>
      </c>
      <c r="AB2011" t="s">
        <v>125</v>
      </c>
      <c r="AC2011" s="150" t="str">
        <f>IFERROR(IF(JRF!C2024="","",IF(AND(VLOOKUP(JRF!C2024,X:AA,4,0)=JRF!B2024,VLOOKUP(JRF!C2024,X:Y,2,0)="A"),"","Inactive Dept Combo Error")),"Inactive Dept Combo Error")</f>
        <v/>
      </c>
      <c r="AD2011" t="str">
        <f>IFERROR(IF('Journal Template'!D2423="","",IF(AND(VLOOKUP('Journal Template'!D2423,X:AA,4,0)='Journal Template'!A2423,VLOOKUP('Journal Template'!D2423,X:Y,2,0)="A"),"","Inactive Dept Combo Error")),"")</f>
        <v/>
      </c>
      <c r="AK2011" s="150" t="str">
        <f>IF(JRF!B2024="","",IF(JRF!B2024=IFERROR(VLOOKUP(JRF!B2024,Checks!AI:AI,1,0),0),"Entry in Branch/Satellite BU's",""))</f>
        <v/>
      </c>
      <c r="AL2011" t="str">
        <f>IFERROR(IF('Journal Template'!A2423="","",IF('Journal Template'!A2423=IFERROR(VLOOKUP('Journal Template'!A2423,Checks!AI:AI,1,0),0),"Entry in Branch/Satellite BU's","")),"")</f>
        <v/>
      </c>
      <c r="AO2011" s="171"/>
      <c r="AP2011" s="171"/>
      <c r="AQ2011" s="171"/>
      <c r="AR2011" s="171"/>
      <c r="CI2011" t="str">
        <f>IF(JRF!F2024&gt;0,"",IF(JRF!B2024="","",IF(LEFT(JRF!B2024,1)=IFERROR(VLOOKUP(LEFT(JRF!B2024,1),$CF$2:$CF$5,1,0),0),"Product Code Required",IF(JRF!C2024="","",IF(JRF!C2024=IFERROR(VLOOKUP(JRF!C2024,$CH:$CH,1,0),0),"Product Code Required","NA")))))</f>
        <v/>
      </c>
      <c r="CJ2011" t="str">
        <f>IF(JRF!AV2024&gt;0,"",IF(JRF!Q2024="","",IF(LEFT(JRF!Q2024,1)=IFERROR(VLOOKUP(LEFT(JRF!Q2024,1),$CF$2:$CF$5,1,0),0),"Product Code Required",IF(JRF!V2024="","",IF(JRF!V2024=IFERROR(VLOOKUP(JRF!V2024,$CH:$CH,1,0),0),"Product Code Required","NA")))))</f>
        <v/>
      </c>
      <c r="CK2011" t="str">
        <f>IFERROR(IF(LEN('Journal Template'!F2022)&gt;0,"",IF('Journal Template'!A2022="","",IF(LEFT('Journal Template'!A2022,1)=IFERROR(VLOOKUP(LEFT('Journal Template'!A2022,1),Checks!$CF$2:$CF$5,1,0),0),"Product Code Required",IF('Journal Template'!D2022="","",IF('Journal Template'!D2022=IFERROR(VLOOKUP('Journal Template'!D2022,Checks!$CH:$CH,1,0),0),"Product Code Required","NA"))))),"")</f>
        <v/>
      </c>
    </row>
    <row r="2012" spans="14:89">
      <c r="N2012" t="s">
        <v>9651</v>
      </c>
      <c r="O2012" t="s">
        <v>9652</v>
      </c>
      <c r="P2012" t="s">
        <v>386</v>
      </c>
      <c r="Q2012" s="150" t="str">
        <f>IF(JRF!D2025="","",IF(IFERROR(VLOOKUP(JRF!D2025,Checks!N:P,3,0),0)="A","","Inactive account in Use"))</f>
        <v/>
      </c>
      <c r="R2012" t="str">
        <f>IFERROR(IF('Journal Template'!C2424="","",IF(IFERROR(VLOOKUP('Journal Template'!C2424,Checks!N:P,3,0),0)="A","","Inactive account in Use")),"")</f>
        <v/>
      </c>
      <c r="V2012" s="150" t="str">
        <f>IF(JRF!C2025="","",IF(IFERROR(VLOOKUP(JRF!C2025,Checks!S:U,3,0),0)="A","Entry with System fund Dept",""))</f>
        <v/>
      </c>
      <c r="W2012" t="str">
        <f>IFERROR(IF('Journal Template'!D2424="","",IF(IFERROR(VLOOKUP('Journal Template'!D2424,Checks!S:U,3,0),0)="A","Entry with System fund Dept","")),"")</f>
        <v/>
      </c>
      <c r="X2012" t="s">
        <v>9647</v>
      </c>
      <c r="Y2012" t="s">
        <v>389</v>
      </c>
      <c r="Z2012" t="s">
        <v>9648</v>
      </c>
      <c r="AA2012" t="s">
        <v>9653</v>
      </c>
      <c r="AB2012" t="s">
        <v>125</v>
      </c>
      <c r="AC2012" s="150" t="str">
        <f>IFERROR(IF(JRF!C2025="","",IF(AND(VLOOKUP(JRF!C2025,X:AA,4,0)=JRF!B2025,VLOOKUP(JRF!C2025,X:Y,2,0)="A"),"","Inactive Dept Combo Error")),"Inactive Dept Combo Error")</f>
        <v/>
      </c>
      <c r="AD2012" t="str">
        <f>IFERROR(IF('Journal Template'!D2424="","",IF(AND(VLOOKUP('Journal Template'!D2424,X:AA,4,0)='Journal Template'!A2424,VLOOKUP('Journal Template'!D2424,X:Y,2,0)="A"),"","Inactive Dept Combo Error")),"")</f>
        <v/>
      </c>
      <c r="AK2012" s="150" t="str">
        <f>IF(JRF!B2025="","",IF(JRF!B2025=IFERROR(VLOOKUP(JRF!B2025,Checks!AI:AI,1,0),0),"Entry in Branch/Satellite BU's",""))</f>
        <v/>
      </c>
      <c r="AL2012" t="str">
        <f>IFERROR(IF('Journal Template'!A2424="","",IF('Journal Template'!A2424=IFERROR(VLOOKUP('Journal Template'!A2424,Checks!AI:AI,1,0),0),"Entry in Branch/Satellite BU's","")),"")</f>
        <v/>
      </c>
      <c r="AO2012" s="171"/>
      <c r="AP2012" s="171"/>
      <c r="AQ2012" s="171"/>
      <c r="AR2012" s="171"/>
      <c r="CI2012" t="str">
        <f>IF(JRF!F2025&gt;0,"",IF(JRF!B2025="","",IF(LEFT(JRF!B2025,1)=IFERROR(VLOOKUP(LEFT(JRF!B2025,1),$CF$2:$CF$5,1,0),0),"Product Code Required",IF(JRF!C2025="","",IF(JRF!C2025=IFERROR(VLOOKUP(JRF!C2025,$CH:$CH,1,0),0),"Product Code Required","NA")))))</f>
        <v/>
      </c>
      <c r="CJ2012" t="str">
        <f>IF(JRF!AV2025&gt;0,"",IF(JRF!Q2025="","",IF(LEFT(JRF!Q2025,1)=IFERROR(VLOOKUP(LEFT(JRF!Q2025,1),$CF$2:$CF$5,1,0),0),"Product Code Required",IF(JRF!V2025="","",IF(JRF!V2025=IFERROR(VLOOKUP(JRF!V2025,$CH:$CH,1,0),0),"Product Code Required","NA")))))</f>
        <v/>
      </c>
      <c r="CK2012" t="str">
        <f>IFERROR(IF(LEN('Journal Template'!F2023)&gt;0,"",IF('Journal Template'!A2023="","",IF(LEFT('Journal Template'!A2023,1)=IFERROR(VLOOKUP(LEFT('Journal Template'!A2023,1),Checks!$CF$2:$CF$5,1,0),0),"Product Code Required",IF('Journal Template'!D2023="","",IF('Journal Template'!D2023=IFERROR(VLOOKUP('Journal Template'!D2023,Checks!$CH:$CH,1,0),0),"Product Code Required","NA"))))),"")</f>
        <v/>
      </c>
    </row>
    <row r="2013" spans="14:89">
      <c r="N2013" t="s">
        <v>9654</v>
      </c>
      <c r="O2013" t="s">
        <v>9655</v>
      </c>
      <c r="P2013" t="s">
        <v>386</v>
      </c>
      <c r="Q2013" s="150" t="str">
        <f>IF(JRF!D2026="","",IF(IFERROR(VLOOKUP(JRF!D2026,Checks!N:P,3,0),0)="A","","Inactive account in Use"))</f>
        <v/>
      </c>
      <c r="R2013" t="str">
        <f>IFERROR(IF('Journal Template'!C2425="","",IF(IFERROR(VLOOKUP('Journal Template'!C2425,Checks!N:P,3,0),0)="A","","Inactive account in Use")),"")</f>
        <v/>
      </c>
      <c r="V2013" s="150" t="str">
        <f>IF(JRF!C2026="","",IF(IFERROR(VLOOKUP(JRF!C2026,Checks!S:U,3,0),0)="A","Entry with System fund Dept",""))</f>
        <v/>
      </c>
      <c r="W2013" t="str">
        <f>IFERROR(IF('Journal Template'!D2425="","",IF(IFERROR(VLOOKUP('Journal Template'!D2425,Checks!S:U,3,0),0)="A","Entry with System fund Dept","")),"")</f>
        <v/>
      </c>
      <c r="X2013" t="s">
        <v>9656</v>
      </c>
      <c r="Y2013" t="s">
        <v>389</v>
      </c>
      <c r="Z2013" t="s">
        <v>9657</v>
      </c>
      <c r="AA2013" t="s">
        <v>9658</v>
      </c>
      <c r="AB2013" t="s">
        <v>125</v>
      </c>
      <c r="AC2013" s="150" t="str">
        <f>IFERROR(IF(JRF!C2026="","",IF(AND(VLOOKUP(JRF!C2026,X:AA,4,0)=JRF!B2026,VLOOKUP(JRF!C2026,X:Y,2,0)="A"),"","Inactive Dept Combo Error")),"Inactive Dept Combo Error")</f>
        <v/>
      </c>
      <c r="AD2013" t="str">
        <f>IFERROR(IF('Journal Template'!D2425="","",IF(AND(VLOOKUP('Journal Template'!D2425,X:AA,4,0)='Journal Template'!A2425,VLOOKUP('Journal Template'!D2425,X:Y,2,0)="A"),"","Inactive Dept Combo Error")),"")</f>
        <v/>
      </c>
      <c r="AK2013" s="150" t="str">
        <f>IF(JRF!B2026="","",IF(JRF!B2026=IFERROR(VLOOKUP(JRF!B2026,Checks!AI:AI,1,0),0),"Entry in Branch/Satellite BU's",""))</f>
        <v/>
      </c>
      <c r="AL2013" t="str">
        <f>IFERROR(IF('Journal Template'!A2425="","",IF('Journal Template'!A2425=IFERROR(VLOOKUP('Journal Template'!A2425,Checks!AI:AI,1,0),0),"Entry in Branch/Satellite BU's","")),"")</f>
        <v/>
      </c>
      <c r="AO2013" s="171"/>
      <c r="AP2013" s="171"/>
      <c r="AQ2013" s="171"/>
      <c r="AR2013" s="171"/>
      <c r="CI2013" t="str">
        <f>IF(JRF!F2026&gt;0,"",IF(JRF!B2026="","",IF(LEFT(JRF!B2026,1)=IFERROR(VLOOKUP(LEFT(JRF!B2026,1),$CF$2:$CF$5,1,0),0),"Product Code Required",IF(JRF!C2026="","",IF(JRF!C2026=IFERROR(VLOOKUP(JRF!C2026,$CH:$CH,1,0),0),"Product Code Required","NA")))))</f>
        <v/>
      </c>
      <c r="CJ2013" t="str">
        <f>IF(JRF!AV2026&gt;0,"",IF(JRF!Q2026="","",IF(LEFT(JRF!Q2026,1)=IFERROR(VLOOKUP(LEFT(JRF!Q2026,1),$CF$2:$CF$5,1,0),0),"Product Code Required",IF(JRF!V2026="","",IF(JRF!V2026=IFERROR(VLOOKUP(JRF!V2026,$CH:$CH,1,0),0),"Product Code Required","NA")))))</f>
        <v/>
      </c>
      <c r="CK2013" t="str">
        <f>IFERROR(IF(LEN('Journal Template'!F2024)&gt;0,"",IF('Journal Template'!A2024="","",IF(LEFT('Journal Template'!A2024,1)=IFERROR(VLOOKUP(LEFT('Journal Template'!A2024,1),Checks!$CF$2:$CF$5,1,0),0),"Product Code Required",IF('Journal Template'!D2024="","",IF('Journal Template'!D2024=IFERROR(VLOOKUP('Journal Template'!D2024,Checks!$CH:$CH,1,0),0),"Product Code Required","NA"))))),"")</f>
        <v/>
      </c>
    </row>
    <row r="2014" spans="14:89">
      <c r="N2014" t="s">
        <v>9659</v>
      </c>
      <c r="O2014" t="s">
        <v>9660</v>
      </c>
      <c r="P2014" t="s">
        <v>386</v>
      </c>
      <c r="Q2014" s="150" t="str">
        <f>IF(JRF!D2027="","",IF(IFERROR(VLOOKUP(JRF!D2027,Checks!N:P,3,0),0)="A","","Inactive account in Use"))</f>
        <v/>
      </c>
      <c r="R2014" t="str">
        <f>IFERROR(IF('Journal Template'!C2426="","",IF(IFERROR(VLOOKUP('Journal Template'!C2426,Checks!N:P,3,0),0)="A","","Inactive account in Use")),"")</f>
        <v/>
      </c>
      <c r="V2014" s="150" t="str">
        <f>IF(JRF!C2027="","",IF(IFERROR(VLOOKUP(JRF!C2027,Checks!S:U,3,0),0)="A","Entry with System fund Dept",""))</f>
        <v/>
      </c>
      <c r="W2014" t="str">
        <f>IFERROR(IF('Journal Template'!D2426="","",IF(IFERROR(VLOOKUP('Journal Template'!D2426,Checks!S:U,3,0),0)="A","Entry with System fund Dept","")),"")</f>
        <v/>
      </c>
      <c r="X2014" t="s">
        <v>9656</v>
      </c>
      <c r="Y2014" t="s">
        <v>389</v>
      </c>
      <c r="Z2014" t="s">
        <v>9661</v>
      </c>
      <c r="AA2014" t="s">
        <v>391</v>
      </c>
      <c r="AB2014" t="s">
        <v>125</v>
      </c>
      <c r="AC2014" s="150" t="str">
        <f>IFERROR(IF(JRF!C2027="","",IF(AND(VLOOKUP(JRF!C2027,X:AA,4,0)=JRF!B2027,VLOOKUP(JRF!C2027,X:Y,2,0)="A"),"","Inactive Dept Combo Error")),"Inactive Dept Combo Error")</f>
        <v/>
      </c>
      <c r="AD2014" t="str">
        <f>IFERROR(IF('Journal Template'!D2426="","",IF(AND(VLOOKUP('Journal Template'!D2426,X:AA,4,0)='Journal Template'!A2426,VLOOKUP('Journal Template'!D2426,X:Y,2,0)="A"),"","Inactive Dept Combo Error")),"")</f>
        <v/>
      </c>
      <c r="AK2014" s="150" t="str">
        <f>IF(JRF!B2027="","",IF(JRF!B2027=IFERROR(VLOOKUP(JRF!B2027,Checks!AI:AI,1,0),0),"Entry in Branch/Satellite BU's",""))</f>
        <v/>
      </c>
      <c r="AL2014" t="str">
        <f>IFERROR(IF('Journal Template'!A2426="","",IF('Journal Template'!A2426=IFERROR(VLOOKUP('Journal Template'!A2426,Checks!AI:AI,1,0),0),"Entry in Branch/Satellite BU's","")),"")</f>
        <v/>
      </c>
      <c r="AO2014" s="171"/>
      <c r="AP2014" s="171"/>
      <c r="AQ2014" s="171"/>
      <c r="AR2014" s="171"/>
      <c r="CI2014" t="str">
        <f>IF(JRF!F2027&gt;0,"",IF(JRF!B2027="","",IF(LEFT(JRF!B2027,1)=IFERROR(VLOOKUP(LEFT(JRF!B2027,1),$CF$2:$CF$5,1,0),0),"Product Code Required",IF(JRF!C2027="","",IF(JRF!C2027=IFERROR(VLOOKUP(JRF!C2027,$CH:$CH,1,0),0),"Product Code Required","NA")))))</f>
        <v/>
      </c>
      <c r="CJ2014" t="str">
        <f>IF(JRF!AV2027&gt;0,"",IF(JRF!Q2027="","",IF(LEFT(JRF!Q2027,1)=IFERROR(VLOOKUP(LEFT(JRF!Q2027,1),$CF$2:$CF$5,1,0),0),"Product Code Required",IF(JRF!V2027="","",IF(JRF!V2027=IFERROR(VLOOKUP(JRF!V2027,$CH:$CH,1,0),0),"Product Code Required","NA")))))</f>
        <v/>
      </c>
      <c r="CK2014" t="str">
        <f>IFERROR(IF(LEN('Journal Template'!F2025)&gt;0,"",IF('Journal Template'!A2025="","",IF(LEFT('Journal Template'!A2025,1)=IFERROR(VLOOKUP(LEFT('Journal Template'!A2025,1),Checks!$CF$2:$CF$5,1,0),0),"Product Code Required",IF('Journal Template'!D2025="","",IF('Journal Template'!D2025=IFERROR(VLOOKUP('Journal Template'!D2025,Checks!$CH:$CH,1,0),0),"Product Code Required","NA"))))),"")</f>
        <v/>
      </c>
    </row>
    <row r="2015" spans="14:89">
      <c r="N2015" t="s">
        <v>9662</v>
      </c>
      <c r="O2015" t="s">
        <v>9663</v>
      </c>
      <c r="P2015" t="s">
        <v>386</v>
      </c>
      <c r="Q2015" s="150" t="str">
        <f>IF(JRF!D2028="","",IF(IFERROR(VLOOKUP(JRF!D2028,Checks!N:P,3,0),0)="A","","Inactive account in Use"))</f>
        <v/>
      </c>
      <c r="R2015" t="str">
        <f>IFERROR(IF('Journal Template'!C2427="","",IF(IFERROR(VLOOKUP('Journal Template'!C2427,Checks!N:P,3,0),0)="A","","Inactive account in Use")),"")</f>
        <v/>
      </c>
      <c r="V2015" s="150" t="str">
        <f>IF(JRF!C2028="","",IF(IFERROR(VLOOKUP(JRF!C2028,Checks!S:U,3,0),0)="A","Entry with System fund Dept",""))</f>
        <v/>
      </c>
      <c r="W2015" t="str">
        <f>IFERROR(IF('Journal Template'!D2427="","",IF(IFERROR(VLOOKUP('Journal Template'!D2427,Checks!S:U,3,0),0)="A","Entry with System fund Dept","")),"")</f>
        <v/>
      </c>
      <c r="X2015" t="s">
        <v>9664</v>
      </c>
      <c r="Y2015" t="s">
        <v>389</v>
      </c>
      <c r="Z2015" t="s">
        <v>9665</v>
      </c>
      <c r="AA2015" t="s">
        <v>391</v>
      </c>
      <c r="AB2015" t="s">
        <v>125</v>
      </c>
      <c r="AC2015" s="150" t="str">
        <f>IFERROR(IF(JRF!C2028="","",IF(AND(VLOOKUP(JRF!C2028,X:AA,4,0)=JRF!B2028,VLOOKUP(JRF!C2028,X:Y,2,0)="A"),"","Inactive Dept Combo Error")),"Inactive Dept Combo Error")</f>
        <v/>
      </c>
      <c r="AD2015" t="str">
        <f>IFERROR(IF('Journal Template'!D2427="","",IF(AND(VLOOKUP('Journal Template'!D2427,X:AA,4,0)='Journal Template'!A2427,VLOOKUP('Journal Template'!D2427,X:Y,2,0)="A"),"","Inactive Dept Combo Error")),"")</f>
        <v/>
      </c>
      <c r="AK2015" s="150" t="str">
        <f>IF(JRF!B2028="","",IF(JRF!B2028=IFERROR(VLOOKUP(JRF!B2028,Checks!AI:AI,1,0),0),"Entry in Branch/Satellite BU's",""))</f>
        <v/>
      </c>
      <c r="AL2015" t="str">
        <f>IFERROR(IF('Journal Template'!A2427="","",IF('Journal Template'!A2427=IFERROR(VLOOKUP('Journal Template'!A2427,Checks!AI:AI,1,0),0),"Entry in Branch/Satellite BU's","")),"")</f>
        <v/>
      </c>
      <c r="AO2015" s="171"/>
      <c r="AP2015" s="171"/>
      <c r="AQ2015" s="171"/>
      <c r="AR2015" s="171"/>
      <c r="CI2015" t="str">
        <f>IF(JRF!F2028&gt;0,"",IF(JRF!B2028="","",IF(LEFT(JRF!B2028,1)=IFERROR(VLOOKUP(LEFT(JRF!B2028,1),$CF$2:$CF$5,1,0),0),"Product Code Required",IF(JRF!C2028="","",IF(JRF!C2028=IFERROR(VLOOKUP(JRF!C2028,$CH:$CH,1,0),0),"Product Code Required","NA")))))</f>
        <v/>
      </c>
      <c r="CJ2015" t="str">
        <f>IF(JRF!AV2028&gt;0,"",IF(JRF!Q2028="","",IF(LEFT(JRF!Q2028,1)=IFERROR(VLOOKUP(LEFT(JRF!Q2028,1),$CF$2:$CF$5,1,0),0),"Product Code Required",IF(JRF!V2028="","",IF(JRF!V2028=IFERROR(VLOOKUP(JRF!V2028,$CH:$CH,1,0),0),"Product Code Required","NA")))))</f>
        <v/>
      </c>
      <c r="CK2015" t="str">
        <f>IFERROR(IF(LEN('Journal Template'!F2026)&gt;0,"",IF('Journal Template'!A2026="","",IF(LEFT('Journal Template'!A2026,1)=IFERROR(VLOOKUP(LEFT('Journal Template'!A2026,1),Checks!$CF$2:$CF$5,1,0),0),"Product Code Required",IF('Journal Template'!D2026="","",IF('Journal Template'!D2026=IFERROR(VLOOKUP('Journal Template'!D2026,Checks!$CH:$CH,1,0),0),"Product Code Required","NA"))))),"")</f>
        <v/>
      </c>
    </row>
    <row r="2016" spans="14:89">
      <c r="N2016" t="s">
        <v>9666</v>
      </c>
      <c r="O2016" t="s">
        <v>9667</v>
      </c>
      <c r="P2016" t="s">
        <v>386</v>
      </c>
      <c r="Q2016" s="150" t="str">
        <f>IF(JRF!D2029="","",IF(IFERROR(VLOOKUP(JRF!D2029,Checks!N:P,3,0),0)="A","","Inactive account in Use"))</f>
        <v/>
      </c>
      <c r="R2016" t="str">
        <f>IFERROR(IF('Journal Template'!C2428="","",IF(IFERROR(VLOOKUP('Journal Template'!C2428,Checks!N:P,3,0),0)="A","","Inactive account in Use")),"")</f>
        <v/>
      </c>
      <c r="V2016" s="150" t="str">
        <f>IF(JRF!C2029="","",IF(IFERROR(VLOOKUP(JRF!C2029,Checks!S:U,3,0),0)="A","Entry with System fund Dept",""))</f>
        <v/>
      </c>
      <c r="W2016" t="str">
        <f>IFERROR(IF('Journal Template'!D2428="","",IF(IFERROR(VLOOKUP('Journal Template'!D2428,Checks!S:U,3,0),0)="A","Entry with System fund Dept","")),"")</f>
        <v/>
      </c>
      <c r="X2016" t="s">
        <v>9664</v>
      </c>
      <c r="Y2016" t="s">
        <v>389</v>
      </c>
      <c r="Z2016" t="s">
        <v>9665</v>
      </c>
      <c r="AA2016" t="s">
        <v>814</v>
      </c>
      <c r="AB2016" t="s">
        <v>125</v>
      </c>
      <c r="AC2016" s="150" t="str">
        <f>IFERROR(IF(JRF!C2029="","",IF(AND(VLOOKUP(JRF!C2029,X:AA,4,0)=JRF!B2029,VLOOKUP(JRF!C2029,X:Y,2,0)="A"),"","Inactive Dept Combo Error")),"Inactive Dept Combo Error")</f>
        <v/>
      </c>
      <c r="AD2016" t="str">
        <f>IFERROR(IF('Journal Template'!D2428="","",IF(AND(VLOOKUP('Journal Template'!D2428,X:AA,4,0)='Journal Template'!A2428,VLOOKUP('Journal Template'!D2428,X:Y,2,0)="A"),"","Inactive Dept Combo Error")),"")</f>
        <v/>
      </c>
      <c r="AK2016" s="150" t="str">
        <f>IF(JRF!B2029="","",IF(JRF!B2029=IFERROR(VLOOKUP(JRF!B2029,Checks!AI:AI,1,0),0),"Entry in Branch/Satellite BU's",""))</f>
        <v/>
      </c>
      <c r="AL2016" t="str">
        <f>IFERROR(IF('Journal Template'!A2428="","",IF('Journal Template'!A2428=IFERROR(VLOOKUP('Journal Template'!A2428,Checks!AI:AI,1,0),0),"Entry in Branch/Satellite BU's","")),"")</f>
        <v/>
      </c>
      <c r="AO2016" s="171"/>
      <c r="AP2016" s="171"/>
      <c r="AQ2016" s="171"/>
      <c r="AR2016" s="171"/>
      <c r="CI2016" t="str">
        <f>IF(JRF!F2029&gt;0,"",IF(JRF!B2029="","",IF(LEFT(JRF!B2029,1)=IFERROR(VLOOKUP(LEFT(JRF!B2029,1),$CF$2:$CF$5,1,0),0),"Product Code Required",IF(JRF!C2029="","",IF(JRF!C2029=IFERROR(VLOOKUP(JRF!C2029,$CH:$CH,1,0),0),"Product Code Required","NA")))))</f>
        <v/>
      </c>
      <c r="CJ2016" t="str">
        <f>IF(JRF!AV2029&gt;0,"",IF(JRF!Q2029="","",IF(LEFT(JRF!Q2029,1)=IFERROR(VLOOKUP(LEFT(JRF!Q2029,1),$CF$2:$CF$5,1,0),0),"Product Code Required",IF(JRF!V2029="","",IF(JRF!V2029=IFERROR(VLOOKUP(JRF!V2029,$CH:$CH,1,0),0),"Product Code Required","NA")))))</f>
        <v/>
      </c>
      <c r="CK2016" t="str">
        <f>IFERROR(IF(LEN('Journal Template'!F2027)&gt;0,"",IF('Journal Template'!A2027="","",IF(LEFT('Journal Template'!A2027,1)=IFERROR(VLOOKUP(LEFT('Journal Template'!A2027,1),Checks!$CF$2:$CF$5,1,0),0),"Product Code Required",IF('Journal Template'!D2027="","",IF('Journal Template'!D2027=IFERROR(VLOOKUP('Journal Template'!D2027,Checks!$CH:$CH,1,0),0),"Product Code Required","NA"))))),"")</f>
        <v/>
      </c>
    </row>
    <row r="2017" spans="14:89">
      <c r="N2017" t="s">
        <v>9668</v>
      </c>
      <c r="O2017" t="s">
        <v>9669</v>
      </c>
      <c r="P2017" t="s">
        <v>386</v>
      </c>
      <c r="Q2017" s="150" t="str">
        <f>IF(JRF!D2030="","",IF(IFERROR(VLOOKUP(JRF!D2030,Checks!N:P,3,0),0)="A","","Inactive account in Use"))</f>
        <v/>
      </c>
      <c r="R2017" t="str">
        <f>IFERROR(IF('Journal Template'!C2429="","",IF(IFERROR(VLOOKUP('Journal Template'!C2429,Checks!N:P,3,0),0)="A","","Inactive account in Use")),"")</f>
        <v/>
      </c>
      <c r="V2017" s="150" t="str">
        <f>IF(JRF!C2030="","",IF(IFERROR(VLOOKUP(JRF!C2030,Checks!S:U,3,0),0)="A","Entry with System fund Dept",""))</f>
        <v/>
      </c>
      <c r="W2017" t="str">
        <f>IFERROR(IF('Journal Template'!D2429="","",IF(IFERROR(VLOOKUP('Journal Template'!D2429,Checks!S:U,3,0),0)="A","Entry with System fund Dept","")),"")</f>
        <v/>
      </c>
      <c r="X2017" t="s">
        <v>9664</v>
      </c>
      <c r="Y2017" t="s">
        <v>389</v>
      </c>
      <c r="Z2017" t="s">
        <v>9665</v>
      </c>
      <c r="AA2017" t="s">
        <v>9670</v>
      </c>
      <c r="AB2017" t="s">
        <v>125</v>
      </c>
      <c r="AC2017" s="150" t="str">
        <f>IFERROR(IF(JRF!C2030="","",IF(AND(VLOOKUP(JRF!C2030,X:AA,4,0)=JRF!B2030,VLOOKUP(JRF!C2030,X:Y,2,0)="A"),"","Inactive Dept Combo Error")),"Inactive Dept Combo Error")</f>
        <v/>
      </c>
      <c r="AD2017" t="str">
        <f>IFERROR(IF('Journal Template'!D2429="","",IF(AND(VLOOKUP('Journal Template'!D2429,X:AA,4,0)='Journal Template'!A2429,VLOOKUP('Journal Template'!D2429,X:Y,2,0)="A"),"","Inactive Dept Combo Error")),"")</f>
        <v/>
      </c>
      <c r="AK2017" s="150" t="str">
        <f>IF(JRF!B2030="","",IF(JRF!B2030=IFERROR(VLOOKUP(JRF!B2030,Checks!AI:AI,1,0),0),"Entry in Branch/Satellite BU's",""))</f>
        <v/>
      </c>
      <c r="AL2017" t="str">
        <f>IFERROR(IF('Journal Template'!A2429="","",IF('Journal Template'!A2429=IFERROR(VLOOKUP('Journal Template'!A2429,Checks!AI:AI,1,0),0),"Entry in Branch/Satellite BU's","")),"")</f>
        <v/>
      </c>
      <c r="AO2017" s="171"/>
      <c r="AP2017" s="171"/>
      <c r="AQ2017" s="171"/>
      <c r="AR2017" s="171"/>
      <c r="CI2017" t="str">
        <f>IF(JRF!F2030&gt;0,"",IF(JRF!B2030="","",IF(LEFT(JRF!B2030,1)=IFERROR(VLOOKUP(LEFT(JRF!B2030,1),$CF$2:$CF$5,1,0),0),"Product Code Required",IF(JRF!C2030="","",IF(JRF!C2030=IFERROR(VLOOKUP(JRF!C2030,$CH:$CH,1,0),0),"Product Code Required","NA")))))</f>
        <v/>
      </c>
      <c r="CJ2017" t="str">
        <f>IF(JRF!AV2030&gt;0,"",IF(JRF!Q2030="","",IF(LEFT(JRF!Q2030,1)=IFERROR(VLOOKUP(LEFT(JRF!Q2030,1),$CF$2:$CF$5,1,0),0),"Product Code Required",IF(JRF!V2030="","",IF(JRF!V2030=IFERROR(VLOOKUP(JRF!V2030,$CH:$CH,1,0),0),"Product Code Required","NA")))))</f>
        <v/>
      </c>
      <c r="CK2017" t="str">
        <f>IFERROR(IF(LEN('Journal Template'!F2028)&gt;0,"",IF('Journal Template'!A2028="","",IF(LEFT('Journal Template'!A2028,1)=IFERROR(VLOOKUP(LEFT('Journal Template'!A2028,1),Checks!$CF$2:$CF$5,1,0),0),"Product Code Required",IF('Journal Template'!D2028="","",IF('Journal Template'!D2028=IFERROR(VLOOKUP('Journal Template'!D2028,Checks!$CH:$CH,1,0),0),"Product Code Required","NA"))))),"")</f>
        <v/>
      </c>
    </row>
    <row r="2018" spans="14:89">
      <c r="N2018" t="s">
        <v>9671</v>
      </c>
      <c r="O2018" t="s">
        <v>9672</v>
      </c>
      <c r="P2018" t="s">
        <v>386</v>
      </c>
      <c r="Q2018" s="150" t="str">
        <f>IF(JRF!D2031="","",IF(IFERROR(VLOOKUP(JRF!D2031,Checks!N:P,3,0),0)="A","","Inactive account in Use"))</f>
        <v/>
      </c>
      <c r="R2018" t="str">
        <f>IFERROR(IF('Journal Template'!C2430="","",IF(IFERROR(VLOOKUP('Journal Template'!C2430,Checks!N:P,3,0),0)="A","","Inactive account in Use")),"")</f>
        <v/>
      </c>
      <c r="V2018" s="150" t="str">
        <f>IF(JRF!C2031="","",IF(IFERROR(VLOOKUP(JRF!C2031,Checks!S:U,3,0),0)="A","Entry with System fund Dept",""))</f>
        <v/>
      </c>
      <c r="W2018" t="str">
        <f>IFERROR(IF('Journal Template'!D2430="","",IF(IFERROR(VLOOKUP('Journal Template'!D2430,Checks!S:U,3,0),0)="A","Entry with System fund Dept","")),"")</f>
        <v/>
      </c>
      <c r="X2018" t="s">
        <v>9673</v>
      </c>
      <c r="Y2018" t="s">
        <v>389</v>
      </c>
      <c r="Z2018" t="s">
        <v>9674</v>
      </c>
      <c r="AA2018" t="s">
        <v>9675</v>
      </c>
      <c r="AB2018" t="s">
        <v>125</v>
      </c>
      <c r="AC2018" s="150" t="str">
        <f>IFERROR(IF(JRF!C2031="","",IF(AND(VLOOKUP(JRF!C2031,X:AA,4,0)=JRF!B2031,VLOOKUP(JRF!C2031,X:Y,2,0)="A"),"","Inactive Dept Combo Error")),"Inactive Dept Combo Error")</f>
        <v/>
      </c>
      <c r="AD2018" t="str">
        <f>IFERROR(IF('Journal Template'!D2430="","",IF(AND(VLOOKUP('Journal Template'!D2430,X:AA,4,0)='Journal Template'!A2430,VLOOKUP('Journal Template'!D2430,X:Y,2,0)="A"),"","Inactive Dept Combo Error")),"")</f>
        <v/>
      </c>
      <c r="AK2018" s="150" t="str">
        <f>IF(JRF!B2031="","",IF(JRF!B2031=IFERROR(VLOOKUP(JRF!B2031,Checks!AI:AI,1,0),0),"Entry in Branch/Satellite BU's",""))</f>
        <v/>
      </c>
      <c r="AL2018" t="str">
        <f>IFERROR(IF('Journal Template'!A2430="","",IF('Journal Template'!A2430=IFERROR(VLOOKUP('Journal Template'!A2430,Checks!AI:AI,1,0),0),"Entry in Branch/Satellite BU's","")),"")</f>
        <v/>
      </c>
      <c r="AO2018" s="171"/>
      <c r="AP2018" s="171"/>
      <c r="AQ2018" s="171"/>
      <c r="AR2018" s="171"/>
      <c r="CI2018" t="str">
        <f>IF(JRF!F2031&gt;0,"",IF(JRF!B2031="","",IF(LEFT(JRF!B2031,1)=IFERROR(VLOOKUP(LEFT(JRF!B2031,1),$CF$2:$CF$5,1,0),0),"Product Code Required",IF(JRF!C2031="","",IF(JRF!C2031=IFERROR(VLOOKUP(JRF!C2031,$CH:$CH,1,0),0),"Product Code Required","NA")))))</f>
        <v/>
      </c>
      <c r="CJ2018" t="str">
        <f>IF(JRF!AV2031&gt;0,"",IF(JRF!Q2031="","",IF(LEFT(JRF!Q2031,1)=IFERROR(VLOOKUP(LEFT(JRF!Q2031,1),$CF$2:$CF$5,1,0),0),"Product Code Required",IF(JRF!V2031="","",IF(JRF!V2031=IFERROR(VLOOKUP(JRF!V2031,$CH:$CH,1,0),0),"Product Code Required","NA")))))</f>
        <v/>
      </c>
      <c r="CK2018" t="str">
        <f>IFERROR(IF(LEN('Journal Template'!F2029)&gt;0,"",IF('Journal Template'!A2029="","",IF(LEFT('Journal Template'!A2029,1)=IFERROR(VLOOKUP(LEFT('Journal Template'!A2029,1),Checks!$CF$2:$CF$5,1,0),0),"Product Code Required",IF('Journal Template'!D2029="","",IF('Journal Template'!D2029=IFERROR(VLOOKUP('Journal Template'!D2029,Checks!$CH:$CH,1,0),0),"Product Code Required","NA"))))),"")</f>
        <v/>
      </c>
    </row>
    <row r="2019" spans="14:89">
      <c r="N2019" t="s">
        <v>9676</v>
      </c>
      <c r="O2019" t="s">
        <v>9677</v>
      </c>
      <c r="P2019" t="s">
        <v>386</v>
      </c>
      <c r="Q2019" s="150" t="str">
        <f>IF(JRF!D2032="","",IF(IFERROR(VLOOKUP(JRF!D2032,Checks!N:P,3,0),0)="A","","Inactive account in Use"))</f>
        <v/>
      </c>
      <c r="R2019" t="str">
        <f>IFERROR(IF('Journal Template'!C2431="","",IF(IFERROR(VLOOKUP('Journal Template'!C2431,Checks!N:P,3,0),0)="A","","Inactive account in Use")),"")</f>
        <v/>
      </c>
      <c r="V2019" s="150" t="str">
        <f>IF(JRF!C2032="","",IF(IFERROR(VLOOKUP(JRF!C2032,Checks!S:U,3,0),0)="A","Entry with System fund Dept",""))</f>
        <v/>
      </c>
      <c r="W2019" t="str">
        <f>IFERROR(IF('Journal Template'!D2431="","",IF(IFERROR(VLOOKUP('Journal Template'!D2431,Checks!S:U,3,0),0)="A","Entry with System fund Dept","")),"")</f>
        <v/>
      </c>
      <c r="X2019" t="s">
        <v>9673</v>
      </c>
      <c r="Y2019" t="s">
        <v>389</v>
      </c>
      <c r="Z2019" t="s">
        <v>9678</v>
      </c>
      <c r="AA2019" t="s">
        <v>391</v>
      </c>
      <c r="AB2019" t="s">
        <v>125</v>
      </c>
      <c r="AC2019" s="150" t="str">
        <f>IFERROR(IF(JRF!C2032="","",IF(AND(VLOOKUP(JRF!C2032,X:AA,4,0)=JRF!B2032,VLOOKUP(JRF!C2032,X:Y,2,0)="A"),"","Inactive Dept Combo Error")),"Inactive Dept Combo Error")</f>
        <v/>
      </c>
      <c r="AD2019" t="str">
        <f>IFERROR(IF('Journal Template'!D2431="","",IF(AND(VLOOKUP('Journal Template'!D2431,X:AA,4,0)='Journal Template'!A2431,VLOOKUP('Journal Template'!D2431,X:Y,2,0)="A"),"","Inactive Dept Combo Error")),"")</f>
        <v/>
      </c>
      <c r="AK2019" s="150" t="str">
        <f>IF(JRF!B2032="","",IF(JRF!B2032=IFERROR(VLOOKUP(JRF!B2032,Checks!AI:AI,1,0),0),"Entry in Branch/Satellite BU's",""))</f>
        <v/>
      </c>
      <c r="AL2019" t="str">
        <f>IFERROR(IF('Journal Template'!A2431="","",IF('Journal Template'!A2431=IFERROR(VLOOKUP('Journal Template'!A2431,Checks!AI:AI,1,0),0),"Entry in Branch/Satellite BU's","")),"")</f>
        <v/>
      </c>
      <c r="AO2019" s="171"/>
      <c r="AP2019" s="171"/>
      <c r="AQ2019" s="171"/>
      <c r="AR2019" s="171"/>
      <c r="CI2019" t="str">
        <f>IF(JRF!F2032&gt;0,"",IF(JRF!B2032="","",IF(LEFT(JRF!B2032,1)=IFERROR(VLOOKUP(LEFT(JRF!B2032,1),$CF$2:$CF$5,1,0),0),"Product Code Required",IF(JRF!C2032="","",IF(JRF!C2032=IFERROR(VLOOKUP(JRF!C2032,$CH:$CH,1,0),0),"Product Code Required","NA")))))</f>
        <v/>
      </c>
      <c r="CJ2019" t="str">
        <f>IF(JRF!AV2032&gt;0,"",IF(JRF!Q2032="","",IF(LEFT(JRF!Q2032,1)=IFERROR(VLOOKUP(LEFT(JRF!Q2032,1),$CF$2:$CF$5,1,0),0),"Product Code Required",IF(JRF!V2032="","",IF(JRF!V2032=IFERROR(VLOOKUP(JRF!V2032,$CH:$CH,1,0),0),"Product Code Required","NA")))))</f>
        <v/>
      </c>
      <c r="CK2019" t="str">
        <f>IFERROR(IF(LEN('Journal Template'!F2030)&gt;0,"",IF('Journal Template'!A2030="","",IF(LEFT('Journal Template'!A2030,1)=IFERROR(VLOOKUP(LEFT('Journal Template'!A2030,1),Checks!$CF$2:$CF$5,1,0),0),"Product Code Required",IF('Journal Template'!D2030="","",IF('Journal Template'!D2030=IFERROR(VLOOKUP('Journal Template'!D2030,Checks!$CH:$CH,1,0),0),"Product Code Required","NA"))))),"")</f>
        <v/>
      </c>
    </row>
    <row r="2020" spans="14:89">
      <c r="N2020" t="s">
        <v>9679</v>
      </c>
      <c r="O2020" t="s">
        <v>9680</v>
      </c>
      <c r="P2020" t="s">
        <v>386</v>
      </c>
      <c r="Q2020" s="150" t="str">
        <f>IF(JRF!D2033="","",IF(IFERROR(VLOOKUP(JRF!D2033,Checks!N:P,3,0),0)="A","","Inactive account in Use"))</f>
        <v/>
      </c>
      <c r="R2020" t="str">
        <f>IFERROR(IF('Journal Template'!C2432="","",IF(IFERROR(VLOOKUP('Journal Template'!C2432,Checks!N:P,3,0),0)="A","","Inactive account in Use")),"")</f>
        <v/>
      </c>
      <c r="V2020" s="150" t="str">
        <f>IF(JRF!C2033="","",IF(IFERROR(VLOOKUP(JRF!C2033,Checks!S:U,3,0),0)="A","Entry with System fund Dept",""))</f>
        <v/>
      </c>
      <c r="W2020" t="str">
        <f>IFERROR(IF('Journal Template'!D2432="","",IF(IFERROR(VLOOKUP('Journal Template'!D2432,Checks!S:U,3,0),0)="A","Entry with System fund Dept","")),"")</f>
        <v/>
      </c>
      <c r="X2020" t="s">
        <v>9681</v>
      </c>
      <c r="Y2020" t="s">
        <v>389</v>
      </c>
      <c r="Z2020" t="s">
        <v>9682</v>
      </c>
      <c r="AA2020" t="s">
        <v>391</v>
      </c>
      <c r="AB2020" t="s">
        <v>125</v>
      </c>
      <c r="AC2020" s="150" t="str">
        <f>IFERROR(IF(JRF!C2033="","",IF(AND(VLOOKUP(JRF!C2033,X:AA,4,0)=JRF!B2033,VLOOKUP(JRF!C2033,X:Y,2,0)="A"),"","Inactive Dept Combo Error")),"Inactive Dept Combo Error")</f>
        <v/>
      </c>
      <c r="AD2020" t="str">
        <f>IFERROR(IF('Journal Template'!D2432="","",IF(AND(VLOOKUP('Journal Template'!D2432,X:AA,4,0)='Journal Template'!A2432,VLOOKUP('Journal Template'!D2432,X:Y,2,0)="A"),"","Inactive Dept Combo Error")),"")</f>
        <v/>
      </c>
      <c r="AK2020" s="150" t="str">
        <f>IF(JRF!B2033="","",IF(JRF!B2033=IFERROR(VLOOKUP(JRF!B2033,Checks!AI:AI,1,0),0),"Entry in Branch/Satellite BU's",""))</f>
        <v/>
      </c>
      <c r="AL2020" t="str">
        <f>IFERROR(IF('Journal Template'!A2432="","",IF('Journal Template'!A2432=IFERROR(VLOOKUP('Journal Template'!A2432,Checks!AI:AI,1,0),0),"Entry in Branch/Satellite BU's","")),"")</f>
        <v/>
      </c>
      <c r="AO2020" s="171"/>
      <c r="AP2020" s="171"/>
      <c r="AQ2020" s="171"/>
      <c r="AR2020" s="171"/>
      <c r="CI2020" t="str">
        <f>IF(JRF!F2033&gt;0,"",IF(JRF!B2033="","",IF(LEFT(JRF!B2033,1)=IFERROR(VLOOKUP(LEFT(JRF!B2033,1),$CF$2:$CF$5,1,0),0),"Product Code Required",IF(JRF!C2033="","",IF(JRF!C2033=IFERROR(VLOOKUP(JRF!C2033,$CH:$CH,1,0),0),"Product Code Required","NA")))))</f>
        <v/>
      </c>
      <c r="CJ2020" t="str">
        <f>IF(JRF!AV2033&gt;0,"",IF(JRF!Q2033="","",IF(LEFT(JRF!Q2033,1)=IFERROR(VLOOKUP(LEFT(JRF!Q2033,1),$CF$2:$CF$5,1,0),0),"Product Code Required",IF(JRF!V2033="","",IF(JRF!V2033=IFERROR(VLOOKUP(JRF!V2033,$CH:$CH,1,0),0),"Product Code Required","NA")))))</f>
        <v/>
      </c>
      <c r="CK2020" t="str">
        <f>IFERROR(IF(LEN('Journal Template'!F2031)&gt;0,"",IF('Journal Template'!A2031="","",IF(LEFT('Journal Template'!A2031,1)=IFERROR(VLOOKUP(LEFT('Journal Template'!A2031,1),Checks!$CF$2:$CF$5,1,0),0),"Product Code Required",IF('Journal Template'!D2031="","",IF('Journal Template'!D2031=IFERROR(VLOOKUP('Journal Template'!D2031,Checks!$CH:$CH,1,0),0),"Product Code Required","NA"))))),"")</f>
        <v/>
      </c>
    </row>
    <row r="2021" spans="14:89">
      <c r="N2021" t="s">
        <v>9683</v>
      </c>
      <c r="O2021" t="s">
        <v>9684</v>
      </c>
      <c r="P2021" t="s">
        <v>386</v>
      </c>
      <c r="Q2021" s="150" t="str">
        <f>IF(JRF!D2034="","",IF(IFERROR(VLOOKUP(JRF!D2034,Checks!N:P,3,0),0)="A","","Inactive account in Use"))</f>
        <v/>
      </c>
      <c r="R2021" t="str">
        <f>IFERROR(IF('Journal Template'!C2433="","",IF(IFERROR(VLOOKUP('Journal Template'!C2433,Checks!N:P,3,0),0)="A","","Inactive account in Use")),"")</f>
        <v/>
      </c>
      <c r="V2021" s="150" t="str">
        <f>IF(JRF!C2034="","",IF(IFERROR(VLOOKUP(JRF!C2034,Checks!S:U,3,0),0)="A","Entry with System fund Dept",""))</f>
        <v/>
      </c>
      <c r="W2021" t="str">
        <f>IFERROR(IF('Journal Template'!D2433="","",IF(IFERROR(VLOOKUP('Journal Template'!D2433,Checks!S:U,3,0),0)="A","Entry with System fund Dept","")),"")</f>
        <v/>
      </c>
      <c r="X2021" t="s">
        <v>9681</v>
      </c>
      <c r="Y2021" t="s">
        <v>389</v>
      </c>
      <c r="Z2021" t="s">
        <v>9685</v>
      </c>
      <c r="AA2021" t="s">
        <v>9686</v>
      </c>
      <c r="AB2021" t="s">
        <v>125</v>
      </c>
      <c r="AC2021" s="150" t="str">
        <f>IFERROR(IF(JRF!C2034="","",IF(AND(VLOOKUP(JRF!C2034,X:AA,4,0)=JRF!B2034,VLOOKUP(JRF!C2034,X:Y,2,0)="A"),"","Inactive Dept Combo Error")),"Inactive Dept Combo Error")</f>
        <v/>
      </c>
      <c r="AD2021" t="str">
        <f>IFERROR(IF('Journal Template'!D2433="","",IF(AND(VLOOKUP('Journal Template'!D2433,X:AA,4,0)='Journal Template'!A2433,VLOOKUP('Journal Template'!D2433,X:Y,2,0)="A"),"","Inactive Dept Combo Error")),"")</f>
        <v/>
      </c>
      <c r="AK2021" s="150" t="str">
        <f>IF(JRF!B2034="","",IF(JRF!B2034=IFERROR(VLOOKUP(JRF!B2034,Checks!AI:AI,1,0),0),"Entry in Branch/Satellite BU's",""))</f>
        <v/>
      </c>
      <c r="AL2021" t="str">
        <f>IFERROR(IF('Journal Template'!A2433="","",IF('Journal Template'!A2433=IFERROR(VLOOKUP('Journal Template'!A2433,Checks!AI:AI,1,0),0),"Entry in Branch/Satellite BU's","")),"")</f>
        <v/>
      </c>
      <c r="AO2021" s="171"/>
      <c r="AP2021" s="171"/>
      <c r="AQ2021" s="171"/>
      <c r="AR2021" s="171"/>
      <c r="CI2021" t="str">
        <f>IF(JRF!F2034&gt;0,"",IF(JRF!B2034="","",IF(LEFT(JRF!B2034,1)=IFERROR(VLOOKUP(LEFT(JRF!B2034,1),$CF$2:$CF$5,1,0),0),"Product Code Required",IF(JRF!C2034="","",IF(JRF!C2034=IFERROR(VLOOKUP(JRF!C2034,$CH:$CH,1,0),0),"Product Code Required","NA")))))</f>
        <v/>
      </c>
      <c r="CJ2021" t="str">
        <f>IF(JRF!AV2034&gt;0,"",IF(JRF!Q2034="","",IF(LEFT(JRF!Q2034,1)=IFERROR(VLOOKUP(LEFT(JRF!Q2034,1),$CF$2:$CF$5,1,0),0),"Product Code Required",IF(JRF!V2034="","",IF(JRF!V2034=IFERROR(VLOOKUP(JRF!V2034,$CH:$CH,1,0),0),"Product Code Required","NA")))))</f>
        <v/>
      </c>
      <c r="CK2021" t="str">
        <f>IFERROR(IF(LEN('Journal Template'!F2032)&gt;0,"",IF('Journal Template'!A2032="","",IF(LEFT('Journal Template'!A2032,1)=IFERROR(VLOOKUP(LEFT('Journal Template'!A2032,1),Checks!$CF$2:$CF$5,1,0),0),"Product Code Required",IF('Journal Template'!D2032="","",IF('Journal Template'!D2032=IFERROR(VLOOKUP('Journal Template'!D2032,Checks!$CH:$CH,1,0),0),"Product Code Required","NA"))))),"")</f>
        <v/>
      </c>
    </row>
    <row r="2022" spans="14:89">
      <c r="N2022" t="s">
        <v>9687</v>
      </c>
      <c r="O2022" t="s">
        <v>9688</v>
      </c>
      <c r="P2022" t="s">
        <v>386</v>
      </c>
      <c r="Q2022" s="150" t="str">
        <f>IF(JRF!D2035="","",IF(IFERROR(VLOOKUP(JRF!D2035,Checks!N:P,3,0),0)="A","","Inactive account in Use"))</f>
        <v/>
      </c>
      <c r="R2022" t="str">
        <f>IFERROR(IF('Journal Template'!C2434="","",IF(IFERROR(VLOOKUP('Journal Template'!C2434,Checks!N:P,3,0),0)="A","","Inactive account in Use")),"")</f>
        <v/>
      </c>
      <c r="V2022" s="150" t="str">
        <f>IF(JRF!C2035="","",IF(IFERROR(VLOOKUP(JRF!C2035,Checks!S:U,3,0),0)="A","Entry with System fund Dept",""))</f>
        <v/>
      </c>
      <c r="W2022" t="str">
        <f>IFERROR(IF('Journal Template'!D2434="","",IF(IFERROR(VLOOKUP('Journal Template'!D2434,Checks!S:U,3,0),0)="A","Entry with System fund Dept","")),"")</f>
        <v/>
      </c>
      <c r="X2022" t="s">
        <v>9689</v>
      </c>
      <c r="Y2022" t="s">
        <v>386</v>
      </c>
      <c r="Z2022" t="s">
        <v>9690</v>
      </c>
      <c r="AA2022" t="s">
        <v>814</v>
      </c>
      <c r="AB2022" t="s">
        <v>125</v>
      </c>
      <c r="AC2022" s="150" t="str">
        <f>IFERROR(IF(JRF!C2035="","",IF(AND(VLOOKUP(JRF!C2035,X:AA,4,0)=JRF!B2035,VLOOKUP(JRF!C2035,X:Y,2,0)="A"),"","Inactive Dept Combo Error")),"Inactive Dept Combo Error")</f>
        <v/>
      </c>
      <c r="AD2022" t="str">
        <f>IFERROR(IF('Journal Template'!D2434="","",IF(AND(VLOOKUP('Journal Template'!D2434,X:AA,4,0)='Journal Template'!A2434,VLOOKUP('Journal Template'!D2434,X:Y,2,0)="A"),"","Inactive Dept Combo Error")),"")</f>
        <v/>
      </c>
      <c r="AK2022" s="150" t="str">
        <f>IF(JRF!B2035="","",IF(JRF!B2035=IFERROR(VLOOKUP(JRF!B2035,Checks!AI:AI,1,0),0),"Entry in Branch/Satellite BU's",""))</f>
        <v/>
      </c>
      <c r="AL2022" t="str">
        <f>IFERROR(IF('Journal Template'!A2434="","",IF('Journal Template'!A2434=IFERROR(VLOOKUP('Journal Template'!A2434,Checks!AI:AI,1,0),0),"Entry in Branch/Satellite BU's","")),"")</f>
        <v/>
      </c>
      <c r="AO2022" s="171"/>
      <c r="AP2022" s="171"/>
      <c r="AQ2022" s="171"/>
      <c r="AR2022" s="171"/>
      <c r="CI2022" t="str">
        <f>IF(JRF!F2035&gt;0,"",IF(JRF!B2035="","",IF(LEFT(JRF!B2035,1)=IFERROR(VLOOKUP(LEFT(JRF!B2035,1),$CF$2:$CF$5,1,0),0),"Product Code Required",IF(JRF!C2035="","",IF(JRF!C2035=IFERROR(VLOOKUP(JRF!C2035,$CH:$CH,1,0),0),"Product Code Required","NA")))))</f>
        <v/>
      </c>
      <c r="CJ2022" t="str">
        <f>IF(JRF!AV2035&gt;0,"",IF(JRF!Q2035="","",IF(LEFT(JRF!Q2035,1)=IFERROR(VLOOKUP(LEFT(JRF!Q2035,1),$CF$2:$CF$5,1,0),0),"Product Code Required",IF(JRF!V2035="","",IF(JRF!V2035=IFERROR(VLOOKUP(JRF!V2035,$CH:$CH,1,0),0),"Product Code Required","NA")))))</f>
        <v/>
      </c>
      <c r="CK2022" t="str">
        <f>IFERROR(IF(LEN('Journal Template'!F2033)&gt;0,"",IF('Journal Template'!A2033="","",IF(LEFT('Journal Template'!A2033,1)=IFERROR(VLOOKUP(LEFT('Journal Template'!A2033,1),Checks!$CF$2:$CF$5,1,0),0),"Product Code Required",IF('Journal Template'!D2033="","",IF('Journal Template'!D2033=IFERROR(VLOOKUP('Journal Template'!D2033,Checks!$CH:$CH,1,0),0),"Product Code Required","NA"))))),"")</f>
        <v/>
      </c>
    </row>
    <row r="2023" spans="14:89">
      <c r="N2023" t="s">
        <v>9691</v>
      </c>
      <c r="O2023" t="s">
        <v>9692</v>
      </c>
      <c r="P2023" t="s">
        <v>386</v>
      </c>
      <c r="Q2023" s="150" t="str">
        <f>IF(JRF!D2036="","",IF(IFERROR(VLOOKUP(JRF!D2036,Checks!N:P,3,0),0)="A","","Inactive account in Use"))</f>
        <v/>
      </c>
      <c r="R2023" t="str">
        <f>IFERROR(IF('Journal Template'!C2435="","",IF(IFERROR(VLOOKUP('Journal Template'!C2435,Checks!N:P,3,0),0)="A","","Inactive account in Use")),"")</f>
        <v/>
      </c>
      <c r="V2023" s="150" t="str">
        <f>IF(JRF!C2036="","",IF(IFERROR(VLOOKUP(JRF!C2036,Checks!S:U,3,0),0)="A","Entry with System fund Dept",""))</f>
        <v/>
      </c>
      <c r="W2023" t="str">
        <f>IFERROR(IF('Journal Template'!D2435="","",IF(IFERROR(VLOOKUP('Journal Template'!D2435,Checks!S:U,3,0),0)="A","Entry with System fund Dept","")),"")</f>
        <v/>
      </c>
      <c r="X2023" t="s">
        <v>9689</v>
      </c>
      <c r="Y2023" t="s">
        <v>389</v>
      </c>
      <c r="Z2023" t="s">
        <v>9693</v>
      </c>
      <c r="AA2023" t="s">
        <v>391</v>
      </c>
      <c r="AB2023" t="s">
        <v>125</v>
      </c>
      <c r="AC2023" s="150" t="str">
        <f>IFERROR(IF(JRF!C2036="","",IF(AND(VLOOKUP(JRF!C2036,X:AA,4,0)=JRF!B2036,VLOOKUP(JRF!C2036,X:Y,2,0)="A"),"","Inactive Dept Combo Error")),"Inactive Dept Combo Error")</f>
        <v/>
      </c>
      <c r="AD2023" t="str">
        <f>IFERROR(IF('Journal Template'!D2435="","",IF(AND(VLOOKUP('Journal Template'!D2435,X:AA,4,0)='Journal Template'!A2435,VLOOKUP('Journal Template'!D2435,X:Y,2,0)="A"),"","Inactive Dept Combo Error")),"")</f>
        <v/>
      </c>
      <c r="AK2023" s="150" t="str">
        <f>IF(JRF!B2036="","",IF(JRF!B2036=IFERROR(VLOOKUP(JRF!B2036,Checks!AI:AI,1,0),0),"Entry in Branch/Satellite BU's",""))</f>
        <v/>
      </c>
      <c r="AL2023" t="str">
        <f>IFERROR(IF('Journal Template'!A2435="","",IF('Journal Template'!A2435=IFERROR(VLOOKUP('Journal Template'!A2435,Checks!AI:AI,1,0),0),"Entry in Branch/Satellite BU's","")),"")</f>
        <v/>
      </c>
      <c r="AO2023" s="171"/>
      <c r="AP2023" s="171"/>
      <c r="AQ2023" s="171"/>
      <c r="AR2023" s="171"/>
      <c r="CI2023" t="str">
        <f>IF(JRF!F2036&gt;0,"",IF(JRF!B2036="","",IF(LEFT(JRF!B2036,1)=IFERROR(VLOOKUP(LEFT(JRF!B2036,1),$CF$2:$CF$5,1,0),0),"Product Code Required",IF(JRF!C2036="","",IF(JRF!C2036=IFERROR(VLOOKUP(JRF!C2036,$CH:$CH,1,0),0),"Product Code Required","NA")))))</f>
        <v/>
      </c>
      <c r="CJ2023" t="str">
        <f>IF(JRF!AV2036&gt;0,"",IF(JRF!Q2036="","",IF(LEFT(JRF!Q2036,1)=IFERROR(VLOOKUP(LEFT(JRF!Q2036,1),$CF$2:$CF$5,1,0),0),"Product Code Required",IF(JRF!V2036="","",IF(JRF!V2036=IFERROR(VLOOKUP(JRF!V2036,$CH:$CH,1,0),0),"Product Code Required","NA")))))</f>
        <v/>
      </c>
      <c r="CK2023" t="str">
        <f>IFERROR(IF(LEN('Journal Template'!F2034)&gt;0,"",IF('Journal Template'!A2034="","",IF(LEFT('Journal Template'!A2034,1)=IFERROR(VLOOKUP(LEFT('Journal Template'!A2034,1),Checks!$CF$2:$CF$5,1,0),0),"Product Code Required",IF('Journal Template'!D2034="","",IF('Journal Template'!D2034=IFERROR(VLOOKUP('Journal Template'!D2034,Checks!$CH:$CH,1,0),0),"Product Code Required","NA"))))),"")</f>
        <v/>
      </c>
    </row>
    <row r="2024" spans="14:89">
      <c r="N2024" t="s">
        <v>9694</v>
      </c>
      <c r="O2024" t="s">
        <v>9695</v>
      </c>
      <c r="P2024" t="s">
        <v>389</v>
      </c>
      <c r="Q2024" s="150" t="str">
        <f>IF(JRF!D2037="","",IF(IFERROR(VLOOKUP(JRF!D2037,Checks!N:P,3,0),0)="A","","Inactive account in Use"))</f>
        <v/>
      </c>
      <c r="R2024" t="str">
        <f>IFERROR(IF('Journal Template'!C2436="","",IF(IFERROR(VLOOKUP('Journal Template'!C2436,Checks!N:P,3,0),0)="A","","Inactive account in Use")),"")</f>
        <v/>
      </c>
      <c r="V2024" s="150" t="str">
        <f>IF(JRF!C2037="","",IF(IFERROR(VLOOKUP(JRF!C2037,Checks!S:U,3,0),0)="A","Entry with System fund Dept",""))</f>
        <v/>
      </c>
      <c r="W2024" t="str">
        <f>IFERROR(IF('Journal Template'!D2436="","",IF(IFERROR(VLOOKUP('Journal Template'!D2436,Checks!S:U,3,0),0)="A","Entry with System fund Dept","")),"")</f>
        <v/>
      </c>
      <c r="X2024" t="s">
        <v>9689</v>
      </c>
      <c r="Y2024" t="s">
        <v>389</v>
      </c>
      <c r="Z2024" t="s">
        <v>9693</v>
      </c>
      <c r="AA2024" t="s">
        <v>9696</v>
      </c>
      <c r="AB2024" t="s">
        <v>125</v>
      </c>
      <c r="AC2024" s="150" t="str">
        <f>IFERROR(IF(JRF!C2037="","",IF(AND(VLOOKUP(JRF!C2037,X:AA,4,0)=JRF!B2037,VLOOKUP(JRF!C2037,X:Y,2,0)="A"),"","Inactive Dept Combo Error")),"Inactive Dept Combo Error")</f>
        <v/>
      </c>
      <c r="AD2024" t="str">
        <f>IFERROR(IF('Journal Template'!D2436="","",IF(AND(VLOOKUP('Journal Template'!D2436,X:AA,4,0)='Journal Template'!A2436,VLOOKUP('Journal Template'!D2436,X:Y,2,0)="A"),"","Inactive Dept Combo Error")),"")</f>
        <v/>
      </c>
      <c r="AK2024" s="150" t="str">
        <f>IF(JRF!B2037="","",IF(JRF!B2037=IFERROR(VLOOKUP(JRF!B2037,Checks!AI:AI,1,0),0),"Entry in Branch/Satellite BU's",""))</f>
        <v/>
      </c>
      <c r="AL2024" t="str">
        <f>IFERROR(IF('Journal Template'!A2436="","",IF('Journal Template'!A2436=IFERROR(VLOOKUP('Journal Template'!A2436,Checks!AI:AI,1,0),0),"Entry in Branch/Satellite BU's","")),"")</f>
        <v/>
      </c>
      <c r="AO2024" s="171"/>
      <c r="AP2024" s="171"/>
      <c r="AQ2024" s="171"/>
      <c r="AR2024" s="171"/>
      <c r="CI2024" t="str">
        <f>IF(JRF!F2037&gt;0,"",IF(JRF!B2037="","",IF(LEFT(JRF!B2037,1)=IFERROR(VLOOKUP(LEFT(JRF!B2037,1),$CF$2:$CF$5,1,0),0),"Product Code Required",IF(JRF!C2037="","",IF(JRF!C2037=IFERROR(VLOOKUP(JRF!C2037,$CH:$CH,1,0),0),"Product Code Required","NA")))))</f>
        <v/>
      </c>
      <c r="CJ2024" t="str">
        <f>IF(JRF!AV2037&gt;0,"",IF(JRF!Q2037="","",IF(LEFT(JRF!Q2037,1)=IFERROR(VLOOKUP(LEFT(JRF!Q2037,1),$CF$2:$CF$5,1,0),0),"Product Code Required",IF(JRF!V2037="","",IF(JRF!V2037=IFERROR(VLOOKUP(JRF!V2037,$CH:$CH,1,0),0),"Product Code Required","NA")))))</f>
        <v/>
      </c>
      <c r="CK2024" t="str">
        <f>IFERROR(IF(LEN('Journal Template'!F2035)&gt;0,"",IF('Journal Template'!A2035="","",IF(LEFT('Journal Template'!A2035,1)=IFERROR(VLOOKUP(LEFT('Journal Template'!A2035,1),Checks!$CF$2:$CF$5,1,0),0),"Product Code Required",IF('Journal Template'!D2035="","",IF('Journal Template'!D2035=IFERROR(VLOOKUP('Journal Template'!D2035,Checks!$CH:$CH,1,0),0),"Product Code Required","NA"))))),"")</f>
        <v/>
      </c>
    </row>
    <row r="2025" spans="14:89">
      <c r="N2025" t="s">
        <v>9697</v>
      </c>
      <c r="O2025" t="s">
        <v>9698</v>
      </c>
      <c r="P2025" t="s">
        <v>389</v>
      </c>
      <c r="Q2025" s="150" t="str">
        <f>IF(JRF!D2038="","",IF(IFERROR(VLOOKUP(JRF!D2038,Checks!N:P,3,0),0)="A","","Inactive account in Use"))</f>
        <v/>
      </c>
      <c r="R2025" t="str">
        <f>IFERROR(IF('Journal Template'!C2437="","",IF(IFERROR(VLOOKUP('Journal Template'!C2437,Checks!N:P,3,0),0)="A","","Inactive account in Use")),"")</f>
        <v/>
      </c>
      <c r="V2025" s="150" t="str">
        <f>IF(JRF!C2038="","",IF(IFERROR(VLOOKUP(JRF!C2038,Checks!S:U,3,0),0)="A","Entry with System fund Dept",""))</f>
        <v/>
      </c>
      <c r="W2025" t="str">
        <f>IFERROR(IF('Journal Template'!D2437="","",IF(IFERROR(VLOOKUP('Journal Template'!D2437,Checks!S:U,3,0),0)="A","Entry with System fund Dept","")),"")</f>
        <v/>
      </c>
      <c r="X2025" t="s">
        <v>9699</v>
      </c>
      <c r="Y2025" t="s">
        <v>386</v>
      </c>
      <c r="Z2025" t="s">
        <v>9700</v>
      </c>
      <c r="AA2025" t="s">
        <v>814</v>
      </c>
      <c r="AB2025" t="s">
        <v>125</v>
      </c>
      <c r="AC2025" s="150" t="str">
        <f>IFERROR(IF(JRF!C2038="","",IF(AND(VLOOKUP(JRF!C2038,X:AA,4,0)=JRF!B2038,VLOOKUP(JRF!C2038,X:Y,2,0)="A"),"","Inactive Dept Combo Error")),"Inactive Dept Combo Error")</f>
        <v/>
      </c>
      <c r="AD2025" t="str">
        <f>IFERROR(IF('Journal Template'!D2437="","",IF(AND(VLOOKUP('Journal Template'!D2437,X:AA,4,0)='Journal Template'!A2437,VLOOKUP('Journal Template'!D2437,X:Y,2,0)="A"),"","Inactive Dept Combo Error")),"")</f>
        <v/>
      </c>
      <c r="AK2025" s="150" t="str">
        <f>IF(JRF!B2038="","",IF(JRF!B2038=IFERROR(VLOOKUP(JRF!B2038,Checks!AI:AI,1,0),0),"Entry in Branch/Satellite BU's",""))</f>
        <v/>
      </c>
      <c r="AL2025" t="str">
        <f>IFERROR(IF('Journal Template'!A2437="","",IF('Journal Template'!A2437=IFERROR(VLOOKUP('Journal Template'!A2437,Checks!AI:AI,1,0),0),"Entry in Branch/Satellite BU's","")),"")</f>
        <v/>
      </c>
      <c r="AO2025" s="171"/>
      <c r="AP2025" s="171"/>
      <c r="AQ2025" s="171"/>
      <c r="AR2025" s="171"/>
      <c r="CI2025" t="str">
        <f>IF(JRF!F2038&gt;0,"",IF(JRF!B2038="","",IF(LEFT(JRF!B2038,1)=IFERROR(VLOOKUP(LEFT(JRF!B2038,1),$CF$2:$CF$5,1,0),0),"Product Code Required",IF(JRF!C2038="","",IF(JRF!C2038=IFERROR(VLOOKUP(JRF!C2038,$CH:$CH,1,0),0),"Product Code Required","NA")))))</f>
        <v/>
      </c>
      <c r="CJ2025" t="str">
        <f>IF(JRF!AV2038&gt;0,"",IF(JRF!Q2038="","",IF(LEFT(JRF!Q2038,1)=IFERROR(VLOOKUP(LEFT(JRF!Q2038,1),$CF$2:$CF$5,1,0),0),"Product Code Required",IF(JRF!V2038="","",IF(JRF!V2038=IFERROR(VLOOKUP(JRF!V2038,$CH:$CH,1,0),0),"Product Code Required","NA")))))</f>
        <v/>
      </c>
      <c r="CK2025" t="str">
        <f>IFERROR(IF(LEN('Journal Template'!F2036)&gt;0,"",IF('Journal Template'!A2036="","",IF(LEFT('Journal Template'!A2036,1)=IFERROR(VLOOKUP(LEFT('Journal Template'!A2036,1),Checks!$CF$2:$CF$5,1,0),0),"Product Code Required",IF('Journal Template'!D2036="","",IF('Journal Template'!D2036=IFERROR(VLOOKUP('Journal Template'!D2036,Checks!$CH:$CH,1,0),0),"Product Code Required","NA"))))),"")</f>
        <v/>
      </c>
    </row>
    <row r="2026" spans="14:89">
      <c r="N2026" t="s">
        <v>9701</v>
      </c>
      <c r="O2026" t="s">
        <v>9702</v>
      </c>
      <c r="P2026" t="s">
        <v>386</v>
      </c>
      <c r="Q2026" s="150" t="str">
        <f>IF(JRF!D2039="","",IF(IFERROR(VLOOKUP(JRF!D2039,Checks!N:P,3,0),0)="A","","Inactive account in Use"))</f>
        <v/>
      </c>
      <c r="R2026" t="str">
        <f>IFERROR(IF('Journal Template'!C2438="","",IF(IFERROR(VLOOKUP('Journal Template'!C2438,Checks!N:P,3,0),0)="A","","Inactive account in Use")),"")</f>
        <v/>
      </c>
      <c r="V2026" s="150" t="str">
        <f>IF(JRF!C2039="","",IF(IFERROR(VLOOKUP(JRF!C2039,Checks!S:U,3,0),0)="A","Entry with System fund Dept",""))</f>
        <v/>
      </c>
      <c r="W2026" t="str">
        <f>IFERROR(IF('Journal Template'!D2438="","",IF(IFERROR(VLOOKUP('Journal Template'!D2438,Checks!S:U,3,0),0)="A","Entry with System fund Dept","")),"")</f>
        <v/>
      </c>
      <c r="X2026" t="s">
        <v>9699</v>
      </c>
      <c r="Y2026" t="s">
        <v>389</v>
      </c>
      <c r="Z2026" t="s">
        <v>9703</v>
      </c>
      <c r="AA2026" t="s">
        <v>391</v>
      </c>
      <c r="AB2026" t="s">
        <v>125</v>
      </c>
      <c r="AC2026" s="150" t="str">
        <f>IFERROR(IF(JRF!C2039="","",IF(AND(VLOOKUP(JRF!C2039,X:AA,4,0)=JRF!B2039,VLOOKUP(JRF!C2039,X:Y,2,0)="A"),"","Inactive Dept Combo Error")),"Inactive Dept Combo Error")</f>
        <v/>
      </c>
      <c r="AD2026" t="str">
        <f>IFERROR(IF('Journal Template'!D2438="","",IF(AND(VLOOKUP('Journal Template'!D2438,X:AA,4,0)='Journal Template'!A2438,VLOOKUP('Journal Template'!D2438,X:Y,2,0)="A"),"","Inactive Dept Combo Error")),"")</f>
        <v/>
      </c>
      <c r="AK2026" s="150" t="str">
        <f>IF(JRF!B2039="","",IF(JRF!B2039=IFERROR(VLOOKUP(JRF!B2039,Checks!AI:AI,1,0),0),"Entry in Branch/Satellite BU's",""))</f>
        <v/>
      </c>
      <c r="AL2026" t="str">
        <f>IFERROR(IF('Journal Template'!A2438="","",IF('Journal Template'!A2438=IFERROR(VLOOKUP('Journal Template'!A2438,Checks!AI:AI,1,0),0),"Entry in Branch/Satellite BU's","")),"")</f>
        <v/>
      </c>
      <c r="AO2026" s="171"/>
      <c r="AP2026" s="171"/>
      <c r="AQ2026" s="171"/>
      <c r="AR2026" s="171"/>
      <c r="CI2026" t="str">
        <f>IF(JRF!F2039&gt;0,"",IF(JRF!B2039="","",IF(LEFT(JRF!B2039,1)=IFERROR(VLOOKUP(LEFT(JRF!B2039,1),$CF$2:$CF$5,1,0),0),"Product Code Required",IF(JRF!C2039="","",IF(JRF!C2039=IFERROR(VLOOKUP(JRF!C2039,$CH:$CH,1,0),0),"Product Code Required","NA")))))</f>
        <v/>
      </c>
      <c r="CJ2026" t="str">
        <f>IF(JRF!AV2039&gt;0,"",IF(JRF!Q2039="","",IF(LEFT(JRF!Q2039,1)=IFERROR(VLOOKUP(LEFT(JRF!Q2039,1),$CF$2:$CF$5,1,0),0),"Product Code Required",IF(JRF!V2039="","",IF(JRF!V2039=IFERROR(VLOOKUP(JRF!V2039,$CH:$CH,1,0),0),"Product Code Required","NA")))))</f>
        <v/>
      </c>
      <c r="CK2026" t="str">
        <f>IFERROR(IF(LEN('Journal Template'!F2037)&gt;0,"",IF('Journal Template'!A2037="","",IF(LEFT('Journal Template'!A2037,1)=IFERROR(VLOOKUP(LEFT('Journal Template'!A2037,1),Checks!$CF$2:$CF$5,1,0),0),"Product Code Required",IF('Journal Template'!D2037="","",IF('Journal Template'!D2037=IFERROR(VLOOKUP('Journal Template'!D2037,Checks!$CH:$CH,1,0),0),"Product Code Required","NA"))))),"")</f>
        <v/>
      </c>
    </row>
    <row r="2027" spans="14:89">
      <c r="N2027" t="s">
        <v>9704</v>
      </c>
      <c r="O2027" t="s">
        <v>9705</v>
      </c>
      <c r="P2027" t="s">
        <v>386</v>
      </c>
      <c r="Q2027" s="150" t="str">
        <f>IF(JRF!D2040="","",IF(IFERROR(VLOOKUP(JRF!D2040,Checks!N:P,3,0),0)="A","","Inactive account in Use"))</f>
        <v/>
      </c>
      <c r="R2027" t="str">
        <f>IFERROR(IF('Journal Template'!C2439="","",IF(IFERROR(VLOOKUP('Journal Template'!C2439,Checks!N:P,3,0),0)="A","","Inactive account in Use")),"")</f>
        <v/>
      </c>
      <c r="V2027" s="150" t="str">
        <f>IF(JRF!C2040="","",IF(IFERROR(VLOOKUP(JRF!C2040,Checks!S:U,3,0),0)="A","Entry with System fund Dept",""))</f>
        <v/>
      </c>
      <c r="W2027" t="str">
        <f>IFERROR(IF('Journal Template'!D2439="","",IF(IFERROR(VLOOKUP('Journal Template'!D2439,Checks!S:U,3,0),0)="A","Entry with System fund Dept","")),"")</f>
        <v/>
      </c>
      <c r="X2027" t="s">
        <v>9699</v>
      </c>
      <c r="Y2027" t="s">
        <v>389</v>
      </c>
      <c r="Z2027" t="s">
        <v>9703</v>
      </c>
      <c r="AA2027" t="s">
        <v>9706</v>
      </c>
      <c r="AB2027" t="s">
        <v>125</v>
      </c>
      <c r="AC2027" s="150" t="str">
        <f>IFERROR(IF(JRF!C2040="","",IF(AND(VLOOKUP(JRF!C2040,X:AA,4,0)=JRF!B2040,VLOOKUP(JRF!C2040,X:Y,2,0)="A"),"","Inactive Dept Combo Error")),"Inactive Dept Combo Error")</f>
        <v/>
      </c>
      <c r="AD2027" t="str">
        <f>IFERROR(IF('Journal Template'!D2439="","",IF(AND(VLOOKUP('Journal Template'!D2439,X:AA,4,0)='Journal Template'!A2439,VLOOKUP('Journal Template'!D2439,X:Y,2,0)="A"),"","Inactive Dept Combo Error")),"")</f>
        <v/>
      </c>
      <c r="AK2027" s="150" t="str">
        <f>IF(JRF!B2040="","",IF(JRF!B2040=IFERROR(VLOOKUP(JRF!B2040,Checks!AI:AI,1,0),0),"Entry in Branch/Satellite BU's",""))</f>
        <v/>
      </c>
      <c r="AL2027" t="str">
        <f>IFERROR(IF('Journal Template'!A2439="","",IF('Journal Template'!A2439=IFERROR(VLOOKUP('Journal Template'!A2439,Checks!AI:AI,1,0),0),"Entry in Branch/Satellite BU's","")),"")</f>
        <v/>
      </c>
      <c r="AO2027" s="171"/>
      <c r="AP2027" s="171"/>
      <c r="AQ2027" s="171"/>
      <c r="AR2027" s="171"/>
      <c r="CI2027" t="str">
        <f>IF(JRF!F2040&gt;0,"",IF(JRF!B2040="","",IF(LEFT(JRF!B2040,1)=IFERROR(VLOOKUP(LEFT(JRF!B2040,1),$CF$2:$CF$5,1,0),0),"Product Code Required",IF(JRF!C2040="","",IF(JRF!C2040=IFERROR(VLOOKUP(JRF!C2040,$CH:$CH,1,0),0),"Product Code Required","NA")))))</f>
        <v/>
      </c>
      <c r="CJ2027" t="str">
        <f>IF(JRF!AV2040&gt;0,"",IF(JRF!Q2040="","",IF(LEFT(JRF!Q2040,1)=IFERROR(VLOOKUP(LEFT(JRF!Q2040,1),$CF$2:$CF$5,1,0),0),"Product Code Required",IF(JRF!V2040="","",IF(JRF!V2040=IFERROR(VLOOKUP(JRF!V2040,$CH:$CH,1,0),0),"Product Code Required","NA")))))</f>
        <v/>
      </c>
      <c r="CK2027" t="str">
        <f>IFERROR(IF(LEN('Journal Template'!F2038)&gt;0,"",IF('Journal Template'!A2038="","",IF(LEFT('Journal Template'!A2038,1)=IFERROR(VLOOKUP(LEFT('Journal Template'!A2038,1),Checks!$CF$2:$CF$5,1,0),0),"Product Code Required",IF('Journal Template'!D2038="","",IF('Journal Template'!D2038=IFERROR(VLOOKUP('Journal Template'!D2038,Checks!$CH:$CH,1,0),0),"Product Code Required","NA"))))),"")</f>
        <v/>
      </c>
    </row>
    <row r="2028" spans="14:89">
      <c r="N2028" t="s">
        <v>9707</v>
      </c>
      <c r="O2028" t="s">
        <v>9708</v>
      </c>
      <c r="P2028" t="s">
        <v>386</v>
      </c>
      <c r="Q2028" s="150" t="str">
        <f>IF(JRF!D2041="","",IF(IFERROR(VLOOKUP(JRF!D2041,Checks!N:P,3,0),0)="A","","Inactive account in Use"))</f>
        <v/>
      </c>
      <c r="R2028" t="str">
        <f>IFERROR(IF('Journal Template'!C2440="","",IF(IFERROR(VLOOKUP('Journal Template'!C2440,Checks!N:P,3,0),0)="A","","Inactive account in Use")),"")</f>
        <v/>
      </c>
      <c r="V2028" s="150" t="str">
        <f>IF(JRF!C2041="","",IF(IFERROR(VLOOKUP(JRF!C2041,Checks!S:U,3,0),0)="A","Entry with System fund Dept",""))</f>
        <v/>
      </c>
      <c r="W2028" t="str">
        <f>IFERROR(IF('Journal Template'!D2440="","",IF(IFERROR(VLOOKUP('Journal Template'!D2440,Checks!S:U,3,0),0)="A","Entry with System fund Dept","")),"")</f>
        <v/>
      </c>
      <c r="X2028" t="s">
        <v>9709</v>
      </c>
      <c r="Y2028" t="s">
        <v>386</v>
      </c>
      <c r="Z2028" t="s">
        <v>9710</v>
      </c>
      <c r="AA2028" t="s">
        <v>9328</v>
      </c>
      <c r="AB2028" t="s">
        <v>125</v>
      </c>
      <c r="AC2028" s="150" t="str">
        <f>IFERROR(IF(JRF!C2041="","",IF(AND(VLOOKUP(JRF!C2041,X:AA,4,0)=JRF!B2041,VLOOKUP(JRF!C2041,X:Y,2,0)="A"),"","Inactive Dept Combo Error")),"Inactive Dept Combo Error")</f>
        <v/>
      </c>
      <c r="AD2028" t="str">
        <f>IFERROR(IF('Journal Template'!D2440="","",IF(AND(VLOOKUP('Journal Template'!D2440,X:AA,4,0)='Journal Template'!A2440,VLOOKUP('Journal Template'!D2440,X:Y,2,0)="A"),"","Inactive Dept Combo Error")),"")</f>
        <v/>
      </c>
      <c r="AK2028" s="150" t="str">
        <f>IF(JRF!B2041="","",IF(JRF!B2041=IFERROR(VLOOKUP(JRF!B2041,Checks!AI:AI,1,0),0),"Entry in Branch/Satellite BU's",""))</f>
        <v/>
      </c>
      <c r="AL2028" t="str">
        <f>IFERROR(IF('Journal Template'!A2440="","",IF('Journal Template'!A2440=IFERROR(VLOOKUP('Journal Template'!A2440,Checks!AI:AI,1,0),0),"Entry in Branch/Satellite BU's","")),"")</f>
        <v/>
      </c>
      <c r="AO2028" s="171"/>
      <c r="AP2028" s="171"/>
      <c r="AQ2028" s="171"/>
      <c r="AR2028" s="171"/>
      <c r="CI2028" t="str">
        <f>IF(JRF!F2041&gt;0,"",IF(JRF!B2041="","",IF(LEFT(JRF!B2041,1)=IFERROR(VLOOKUP(LEFT(JRF!B2041,1),$CF$2:$CF$5,1,0),0),"Product Code Required",IF(JRF!C2041="","",IF(JRF!C2041=IFERROR(VLOOKUP(JRF!C2041,$CH:$CH,1,0),0),"Product Code Required","NA")))))</f>
        <v/>
      </c>
      <c r="CJ2028" t="str">
        <f>IF(JRF!AV2041&gt;0,"",IF(JRF!Q2041="","",IF(LEFT(JRF!Q2041,1)=IFERROR(VLOOKUP(LEFT(JRF!Q2041,1),$CF$2:$CF$5,1,0),0),"Product Code Required",IF(JRF!V2041="","",IF(JRF!V2041=IFERROR(VLOOKUP(JRF!V2041,$CH:$CH,1,0),0),"Product Code Required","NA")))))</f>
        <v/>
      </c>
      <c r="CK2028" t="str">
        <f>IFERROR(IF(LEN('Journal Template'!F2039)&gt;0,"",IF('Journal Template'!A2039="","",IF(LEFT('Journal Template'!A2039,1)=IFERROR(VLOOKUP(LEFT('Journal Template'!A2039,1),Checks!$CF$2:$CF$5,1,0),0),"Product Code Required",IF('Journal Template'!D2039="","",IF('Journal Template'!D2039=IFERROR(VLOOKUP('Journal Template'!D2039,Checks!$CH:$CH,1,0),0),"Product Code Required","NA"))))),"")</f>
        <v/>
      </c>
    </row>
    <row r="2029" spans="14:89">
      <c r="N2029" t="s">
        <v>9711</v>
      </c>
      <c r="O2029" t="s">
        <v>9712</v>
      </c>
      <c r="P2029" t="s">
        <v>386</v>
      </c>
      <c r="Q2029" s="150" t="str">
        <f>IF(JRF!D2042="","",IF(IFERROR(VLOOKUP(JRF!D2042,Checks!N:P,3,0),0)="A","","Inactive account in Use"))</f>
        <v/>
      </c>
      <c r="R2029" t="str">
        <f>IFERROR(IF('Journal Template'!C2441="","",IF(IFERROR(VLOOKUP('Journal Template'!C2441,Checks!N:P,3,0),0)="A","","Inactive account in Use")),"")</f>
        <v/>
      </c>
      <c r="V2029" s="150" t="str">
        <f>IF(JRF!C2042="","",IF(IFERROR(VLOOKUP(JRF!C2042,Checks!S:U,3,0),0)="A","Entry with System fund Dept",""))</f>
        <v/>
      </c>
      <c r="W2029" t="str">
        <f>IFERROR(IF('Journal Template'!D2441="","",IF(IFERROR(VLOOKUP('Journal Template'!D2441,Checks!S:U,3,0),0)="A","Entry with System fund Dept","")),"")</f>
        <v/>
      </c>
      <c r="X2029" t="s">
        <v>9713</v>
      </c>
      <c r="Y2029" t="s">
        <v>389</v>
      </c>
      <c r="Z2029" t="s">
        <v>9714</v>
      </c>
      <c r="AA2029" t="s">
        <v>391</v>
      </c>
      <c r="AB2029" t="s">
        <v>125</v>
      </c>
      <c r="AC2029" s="150" t="str">
        <f>IFERROR(IF(JRF!C2042="","",IF(AND(VLOOKUP(JRF!C2042,X:AA,4,0)=JRF!B2042,VLOOKUP(JRF!C2042,X:Y,2,0)="A"),"","Inactive Dept Combo Error")),"Inactive Dept Combo Error")</f>
        <v/>
      </c>
      <c r="AD2029" t="str">
        <f>IFERROR(IF('Journal Template'!D2441="","",IF(AND(VLOOKUP('Journal Template'!D2441,X:AA,4,0)='Journal Template'!A2441,VLOOKUP('Journal Template'!D2441,X:Y,2,0)="A"),"","Inactive Dept Combo Error")),"")</f>
        <v/>
      </c>
      <c r="AK2029" s="150" t="str">
        <f>IF(JRF!B2042="","",IF(JRF!B2042=IFERROR(VLOOKUP(JRF!B2042,Checks!AI:AI,1,0),0),"Entry in Branch/Satellite BU's",""))</f>
        <v/>
      </c>
      <c r="AL2029" t="str">
        <f>IFERROR(IF('Journal Template'!A2441="","",IF('Journal Template'!A2441=IFERROR(VLOOKUP('Journal Template'!A2441,Checks!AI:AI,1,0),0),"Entry in Branch/Satellite BU's","")),"")</f>
        <v/>
      </c>
      <c r="AO2029" s="171"/>
      <c r="AP2029" s="171"/>
      <c r="AQ2029" s="171"/>
      <c r="AR2029" s="171"/>
      <c r="CI2029" t="str">
        <f>IF(JRF!F2042&gt;0,"",IF(JRF!B2042="","",IF(LEFT(JRF!B2042,1)=IFERROR(VLOOKUP(LEFT(JRF!B2042,1),$CF$2:$CF$5,1,0),0),"Product Code Required",IF(JRF!C2042="","",IF(JRF!C2042=IFERROR(VLOOKUP(JRF!C2042,$CH:$CH,1,0),0),"Product Code Required","NA")))))</f>
        <v/>
      </c>
      <c r="CJ2029" t="str">
        <f>IF(JRF!AV2042&gt;0,"",IF(JRF!Q2042="","",IF(LEFT(JRF!Q2042,1)=IFERROR(VLOOKUP(LEFT(JRF!Q2042,1),$CF$2:$CF$5,1,0),0),"Product Code Required",IF(JRF!V2042="","",IF(JRF!V2042=IFERROR(VLOOKUP(JRF!V2042,$CH:$CH,1,0),0),"Product Code Required","NA")))))</f>
        <v/>
      </c>
      <c r="CK2029" t="str">
        <f>IFERROR(IF(LEN('Journal Template'!F2040)&gt;0,"",IF('Journal Template'!A2040="","",IF(LEFT('Journal Template'!A2040,1)=IFERROR(VLOOKUP(LEFT('Journal Template'!A2040,1),Checks!$CF$2:$CF$5,1,0),0),"Product Code Required",IF('Journal Template'!D2040="","",IF('Journal Template'!D2040=IFERROR(VLOOKUP('Journal Template'!D2040,Checks!$CH:$CH,1,0),0),"Product Code Required","NA"))))),"")</f>
        <v/>
      </c>
    </row>
    <row r="2030" spans="14:89">
      <c r="N2030" t="s">
        <v>9715</v>
      </c>
      <c r="O2030" t="s">
        <v>9716</v>
      </c>
      <c r="P2030" t="s">
        <v>389</v>
      </c>
      <c r="Q2030" s="150" t="str">
        <f>IF(JRF!D2043="","",IF(IFERROR(VLOOKUP(JRF!D2043,Checks!N:P,3,0),0)="A","","Inactive account in Use"))</f>
        <v/>
      </c>
      <c r="R2030" t="str">
        <f>IFERROR(IF('Journal Template'!C2442="","",IF(IFERROR(VLOOKUP('Journal Template'!C2442,Checks!N:P,3,0),0)="A","","Inactive account in Use")),"")</f>
        <v/>
      </c>
      <c r="V2030" s="150" t="str">
        <f>IF(JRF!C2043="","",IF(IFERROR(VLOOKUP(JRF!C2043,Checks!S:U,3,0),0)="A","Entry with System fund Dept",""))</f>
        <v/>
      </c>
      <c r="W2030" t="str">
        <f>IFERROR(IF('Journal Template'!D2442="","",IF(IFERROR(VLOOKUP('Journal Template'!D2442,Checks!S:U,3,0),0)="A","Entry with System fund Dept","")),"")</f>
        <v/>
      </c>
      <c r="X2030" t="s">
        <v>9713</v>
      </c>
      <c r="Y2030" t="s">
        <v>389</v>
      </c>
      <c r="Z2030" t="s">
        <v>9717</v>
      </c>
      <c r="AA2030" t="s">
        <v>9718</v>
      </c>
      <c r="AB2030" t="s">
        <v>125</v>
      </c>
      <c r="AC2030" s="150" t="str">
        <f>IFERROR(IF(JRF!C2043="","",IF(AND(VLOOKUP(JRF!C2043,X:AA,4,0)=JRF!B2043,VLOOKUP(JRF!C2043,X:Y,2,0)="A"),"","Inactive Dept Combo Error")),"Inactive Dept Combo Error")</f>
        <v/>
      </c>
      <c r="AD2030" t="str">
        <f>IFERROR(IF('Journal Template'!D2442="","",IF(AND(VLOOKUP('Journal Template'!D2442,X:AA,4,0)='Journal Template'!A2442,VLOOKUP('Journal Template'!D2442,X:Y,2,0)="A"),"","Inactive Dept Combo Error")),"")</f>
        <v/>
      </c>
      <c r="AK2030" s="150" t="str">
        <f>IF(JRF!B2043="","",IF(JRF!B2043=IFERROR(VLOOKUP(JRF!B2043,Checks!AI:AI,1,0),0),"Entry in Branch/Satellite BU's",""))</f>
        <v/>
      </c>
      <c r="AL2030" t="str">
        <f>IFERROR(IF('Journal Template'!A2442="","",IF('Journal Template'!A2442=IFERROR(VLOOKUP('Journal Template'!A2442,Checks!AI:AI,1,0),0),"Entry in Branch/Satellite BU's","")),"")</f>
        <v/>
      </c>
      <c r="AO2030" s="171"/>
      <c r="AP2030" s="171"/>
      <c r="AQ2030" s="171"/>
      <c r="AR2030" s="171"/>
      <c r="CI2030" t="str">
        <f>IF(JRF!F2043&gt;0,"",IF(JRF!B2043="","",IF(LEFT(JRF!B2043,1)=IFERROR(VLOOKUP(LEFT(JRF!B2043,1),$CF$2:$CF$5,1,0),0),"Product Code Required",IF(JRF!C2043="","",IF(JRF!C2043=IFERROR(VLOOKUP(JRF!C2043,$CH:$CH,1,0),0),"Product Code Required","NA")))))</f>
        <v/>
      </c>
      <c r="CJ2030" t="str">
        <f>IF(JRF!AV2043&gt;0,"",IF(JRF!Q2043="","",IF(LEFT(JRF!Q2043,1)=IFERROR(VLOOKUP(LEFT(JRF!Q2043,1),$CF$2:$CF$5,1,0),0),"Product Code Required",IF(JRF!V2043="","",IF(JRF!V2043=IFERROR(VLOOKUP(JRF!V2043,$CH:$CH,1,0),0),"Product Code Required","NA")))))</f>
        <v/>
      </c>
      <c r="CK2030" t="str">
        <f>IFERROR(IF(LEN('Journal Template'!F2041)&gt;0,"",IF('Journal Template'!A2041="","",IF(LEFT('Journal Template'!A2041,1)=IFERROR(VLOOKUP(LEFT('Journal Template'!A2041,1),Checks!$CF$2:$CF$5,1,0),0),"Product Code Required",IF('Journal Template'!D2041="","",IF('Journal Template'!D2041=IFERROR(VLOOKUP('Journal Template'!D2041,Checks!$CH:$CH,1,0),0),"Product Code Required","NA"))))),"")</f>
        <v/>
      </c>
    </row>
    <row r="2031" spans="14:89">
      <c r="N2031" t="s">
        <v>9719</v>
      </c>
      <c r="O2031" t="s">
        <v>9720</v>
      </c>
      <c r="P2031" t="s">
        <v>386</v>
      </c>
      <c r="Q2031" s="150" t="str">
        <f>IF(JRF!D2044="","",IF(IFERROR(VLOOKUP(JRF!D2044,Checks!N:P,3,0),0)="A","","Inactive account in Use"))</f>
        <v/>
      </c>
      <c r="R2031" t="str">
        <f>IFERROR(IF('Journal Template'!C2443="","",IF(IFERROR(VLOOKUP('Journal Template'!C2443,Checks!N:P,3,0),0)="A","","Inactive account in Use")),"")</f>
        <v/>
      </c>
      <c r="V2031" s="150" t="str">
        <f>IF(JRF!C2044="","",IF(IFERROR(VLOOKUP(JRF!C2044,Checks!S:U,3,0),0)="A","Entry with System fund Dept",""))</f>
        <v/>
      </c>
      <c r="W2031" t="str">
        <f>IFERROR(IF('Journal Template'!D2443="","",IF(IFERROR(VLOOKUP('Journal Template'!D2443,Checks!S:U,3,0),0)="A","Entry with System fund Dept","")),"")</f>
        <v/>
      </c>
      <c r="X2031" t="s">
        <v>9721</v>
      </c>
      <c r="Y2031" t="s">
        <v>386</v>
      </c>
      <c r="Z2031" t="s">
        <v>9722</v>
      </c>
      <c r="AA2031" t="s">
        <v>9723</v>
      </c>
      <c r="AB2031" t="s">
        <v>125</v>
      </c>
      <c r="AC2031" s="150" t="str">
        <f>IFERROR(IF(JRF!C2044="","",IF(AND(VLOOKUP(JRF!C2044,X:AA,4,0)=JRF!B2044,VLOOKUP(JRF!C2044,X:Y,2,0)="A"),"","Inactive Dept Combo Error")),"Inactive Dept Combo Error")</f>
        <v/>
      </c>
      <c r="AD2031" t="str">
        <f>IFERROR(IF('Journal Template'!D2443="","",IF(AND(VLOOKUP('Journal Template'!D2443,X:AA,4,0)='Journal Template'!A2443,VLOOKUP('Journal Template'!D2443,X:Y,2,0)="A"),"","Inactive Dept Combo Error")),"")</f>
        <v/>
      </c>
      <c r="AK2031" s="150" t="str">
        <f>IF(JRF!B2044="","",IF(JRF!B2044=IFERROR(VLOOKUP(JRF!B2044,Checks!AI:AI,1,0),0),"Entry in Branch/Satellite BU's",""))</f>
        <v/>
      </c>
      <c r="AL2031" t="str">
        <f>IFERROR(IF('Journal Template'!A2443="","",IF('Journal Template'!A2443=IFERROR(VLOOKUP('Journal Template'!A2443,Checks!AI:AI,1,0),0),"Entry in Branch/Satellite BU's","")),"")</f>
        <v/>
      </c>
      <c r="AO2031" s="171"/>
      <c r="AP2031" s="171"/>
      <c r="AQ2031" s="171"/>
      <c r="AR2031" s="171"/>
      <c r="CI2031" t="str">
        <f>IF(JRF!F2044&gt;0,"",IF(JRF!B2044="","",IF(LEFT(JRF!B2044,1)=IFERROR(VLOOKUP(LEFT(JRF!B2044,1),$CF$2:$CF$5,1,0),0),"Product Code Required",IF(JRF!C2044="","",IF(JRF!C2044=IFERROR(VLOOKUP(JRF!C2044,$CH:$CH,1,0),0),"Product Code Required","NA")))))</f>
        <v/>
      </c>
      <c r="CJ2031" t="str">
        <f>IF(JRF!AV2044&gt;0,"",IF(JRF!Q2044="","",IF(LEFT(JRF!Q2044,1)=IFERROR(VLOOKUP(LEFT(JRF!Q2044,1),$CF$2:$CF$5,1,0),0),"Product Code Required",IF(JRF!V2044="","",IF(JRF!V2044=IFERROR(VLOOKUP(JRF!V2044,$CH:$CH,1,0),0),"Product Code Required","NA")))))</f>
        <v/>
      </c>
      <c r="CK2031" t="str">
        <f>IFERROR(IF(LEN('Journal Template'!F2042)&gt;0,"",IF('Journal Template'!A2042="","",IF(LEFT('Journal Template'!A2042,1)=IFERROR(VLOOKUP(LEFT('Journal Template'!A2042,1),Checks!$CF$2:$CF$5,1,0),0),"Product Code Required",IF('Journal Template'!D2042="","",IF('Journal Template'!D2042=IFERROR(VLOOKUP('Journal Template'!D2042,Checks!$CH:$CH,1,0),0),"Product Code Required","NA"))))),"")</f>
        <v/>
      </c>
    </row>
    <row r="2032" spans="14:89">
      <c r="N2032" t="s">
        <v>9724</v>
      </c>
      <c r="O2032" t="s">
        <v>9725</v>
      </c>
      <c r="P2032" t="s">
        <v>386</v>
      </c>
      <c r="Q2032" s="150" t="str">
        <f>IF(JRF!D2045="","",IF(IFERROR(VLOOKUP(JRF!D2045,Checks!N:P,3,0),0)="A","","Inactive account in Use"))</f>
        <v/>
      </c>
      <c r="R2032" t="str">
        <f>IFERROR(IF('Journal Template'!C2444="","",IF(IFERROR(VLOOKUP('Journal Template'!C2444,Checks!N:P,3,0),0)="A","","Inactive account in Use")),"")</f>
        <v/>
      </c>
      <c r="V2032" s="150" t="str">
        <f>IF(JRF!C2045="","",IF(IFERROR(VLOOKUP(JRF!C2045,Checks!S:U,3,0),0)="A","Entry with System fund Dept",""))</f>
        <v/>
      </c>
      <c r="W2032" t="str">
        <f>IFERROR(IF('Journal Template'!D2444="","",IF(IFERROR(VLOOKUP('Journal Template'!D2444,Checks!S:U,3,0),0)="A","Entry with System fund Dept","")),"")</f>
        <v/>
      </c>
      <c r="X2032" t="s">
        <v>9721</v>
      </c>
      <c r="Y2032" t="s">
        <v>389</v>
      </c>
      <c r="Z2032" t="s">
        <v>9726</v>
      </c>
      <c r="AA2032" t="s">
        <v>391</v>
      </c>
      <c r="AB2032" t="s">
        <v>125</v>
      </c>
      <c r="AC2032" s="150" t="str">
        <f>IFERROR(IF(JRF!C2045="","",IF(AND(VLOOKUP(JRF!C2045,X:AA,4,0)=JRF!B2045,VLOOKUP(JRF!C2045,X:Y,2,0)="A"),"","Inactive Dept Combo Error")),"Inactive Dept Combo Error")</f>
        <v/>
      </c>
      <c r="AD2032" t="str">
        <f>IFERROR(IF('Journal Template'!D2444="","",IF(AND(VLOOKUP('Journal Template'!D2444,X:AA,4,0)='Journal Template'!A2444,VLOOKUP('Journal Template'!D2444,X:Y,2,0)="A"),"","Inactive Dept Combo Error")),"")</f>
        <v/>
      </c>
      <c r="AK2032" s="150" t="str">
        <f>IF(JRF!B2045="","",IF(JRF!B2045=IFERROR(VLOOKUP(JRF!B2045,Checks!AI:AI,1,0),0),"Entry in Branch/Satellite BU's",""))</f>
        <v/>
      </c>
      <c r="AL2032" t="str">
        <f>IFERROR(IF('Journal Template'!A2444="","",IF('Journal Template'!A2444=IFERROR(VLOOKUP('Journal Template'!A2444,Checks!AI:AI,1,0),0),"Entry in Branch/Satellite BU's","")),"")</f>
        <v/>
      </c>
      <c r="AO2032" s="171"/>
      <c r="AP2032" s="171"/>
      <c r="AQ2032" s="171"/>
      <c r="AR2032" s="171"/>
      <c r="CI2032" t="str">
        <f>IF(JRF!F2045&gt;0,"",IF(JRF!B2045="","",IF(LEFT(JRF!B2045,1)=IFERROR(VLOOKUP(LEFT(JRF!B2045,1),$CF$2:$CF$5,1,0),0),"Product Code Required",IF(JRF!C2045="","",IF(JRF!C2045=IFERROR(VLOOKUP(JRF!C2045,$CH:$CH,1,0),0),"Product Code Required","NA")))))</f>
        <v/>
      </c>
      <c r="CJ2032" t="str">
        <f>IF(JRF!AV2045&gt;0,"",IF(JRF!Q2045="","",IF(LEFT(JRF!Q2045,1)=IFERROR(VLOOKUP(LEFT(JRF!Q2045,1),$CF$2:$CF$5,1,0),0),"Product Code Required",IF(JRF!V2045="","",IF(JRF!V2045=IFERROR(VLOOKUP(JRF!V2045,$CH:$CH,1,0),0),"Product Code Required","NA")))))</f>
        <v/>
      </c>
      <c r="CK2032" t="str">
        <f>IFERROR(IF(LEN('Journal Template'!F2043)&gt;0,"",IF('Journal Template'!A2043="","",IF(LEFT('Journal Template'!A2043,1)=IFERROR(VLOOKUP(LEFT('Journal Template'!A2043,1),Checks!$CF$2:$CF$5,1,0),0),"Product Code Required",IF('Journal Template'!D2043="","",IF('Journal Template'!D2043=IFERROR(VLOOKUP('Journal Template'!D2043,Checks!$CH:$CH,1,0),0),"Product Code Required","NA"))))),"")</f>
        <v/>
      </c>
    </row>
    <row r="2033" spans="14:89">
      <c r="N2033" t="s">
        <v>9727</v>
      </c>
      <c r="O2033" t="s">
        <v>9728</v>
      </c>
      <c r="P2033" t="s">
        <v>386</v>
      </c>
      <c r="Q2033" s="150" t="str">
        <f>IF(JRF!D2046="","",IF(IFERROR(VLOOKUP(JRF!D2046,Checks!N:P,3,0),0)="A","","Inactive account in Use"))</f>
        <v/>
      </c>
      <c r="R2033" t="str">
        <f>IFERROR(IF('Journal Template'!C2445="","",IF(IFERROR(VLOOKUP('Journal Template'!C2445,Checks!N:P,3,0),0)="A","","Inactive account in Use")),"")</f>
        <v/>
      </c>
      <c r="V2033" s="150" t="str">
        <f>IF(JRF!C2046="","",IF(IFERROR(VLOOKUP(JRF!C2046,Checks!S:U,3,0),0)="A","Entry with System fund Dept",""))</f>
        <v/>
      </c>
      <c r="W2033" t="str">
        <f>IFERROR(IF('Journal Template'!D2445="","",IF(IFERROR(VLOOKUP('Journal Template'!D2445,Checks!S:U,3,0),0)="A","Entry with System fund Dept","")),"")</f>
        <v/>
      </c>
      <c r="X2033" t="s">
        <v>9729</v>
      </c>
      <c r="Y2033" t="s">
        <v>389</v>
      </c>
      <c r="Z2033" t="s">
        <v>9730</v>
      </c>
      <c r="AA2033" t="s">
        <v>9731</v>
      </c>
      <c r="AB2033" t="s">
        <v>125</v>
      </c>
      <c r="AC2033" s="150" t="str">
        <f>IFERROR(IF(JRF!C2046="","",IF(AND(VLOOKUP(JRF!C2046,X:AA,4,0)=JRF!B2046,VLOOKUP(JRF!C2046,X:Y,2,0)="A"),"","Inactive Dept Combo Error")),"Inactive Dept Combo Error")</f>
        <v/>
      </c>
      <c r="AD2033" t="str">
        <f>IFERROR(IF('Journal Template'!D2445="","",IF(AND(VLOOKUP('Journal Template'!D2445,X:AA,4,0)='Journal Template'!A2445,VLOOKUP('Journal Template'!D2445,X:Y,2,0)="A"),"","Inactive Dept Combo Error")),"")</f>
        <v/>
      </c>
      <c r="AK2033" s="150" t="str">
        <f>IF(JRF!B2046="","",IF(JRF!B2046=IFERROR(VLOOKUP(JRF!B2046,Checks!AI:AI,1,0),0),"Entry in Branch/Satellite BU's",""))</f>
        <v/>
      </c>
      <c r="AL2033" t="str">
        <f>IFERROR(IF('Journal Template'!A2445="","",IF('Journal Template'!A2445=IFERROR(VLOOKUP('Journal Template'!A2445,Checks!AI:AI,1,0),0),"Entry in Branch/Satellite BU's","")),"")</f>
        <v/>
      </c>
      <c r="AO2033" s="171"/>
      <c r="AP2033" s="171"/>
      <c r="AQ2033" s="171"/>
      <c r="AR2033" s="171"/>
      <c r="CI2033" t="str">
        <f>IF(JRF!F2046&gt;0,"",IF(JRF!B2046="","",IF(LEFT(JRF!B2046,1)=IFERROR(VLOOKUP(LEFT(JRF!B2046,1),$CF$2:$CF$5,1,0),0),"Product Code Required",IF(JRF!C2046="","",IF(JRF!C2046=IFERROR(VLOOKUP(JRF!C2046,$CH:$CH,1,0),0),"Product Code Required","NA")))))</f>
        <v/>
      </c>
      <c r="CJ2033" t="str">
        <f>IF(JRF!AV2046&gt;0,"",IF(JRF!Q2046="","",IF(LEFT(JRF!Q2046,1)=IFERROR(VLOOKUP(LEFT(JRF!Q2046,1),$CF$2:$CF$5,1,0),0),"Product Code Required",IF(JRF!V2046="","",IF(JRF!V2046=IFERROR(VLOOKUP(JRF!V2046,$CH:$CH,1,0),0),"Product Code Required","NA")))))</f>
        <v/>
      </c>
      <c r="CK2033" t="str">
        <f>IFERROR(IF(LEN('Journal Template'!F2044)&gt;0,"",IF('Journal Template'!A2044="","",IF(LEFT('Journal Template'!A2044,1)=IFERROR(VLOOKUP(LEFT('Journal Template'!A2044,1),Checks!$CF$2:$CF$5,1,0),0),"Product Code Required",IF('Journal Template'!D2044="","",IF('Journal Template'!D2044=IFERROR(VLOOKUP('Journal Template'!D2044,Checks!$CH:$CH,1,0),0),"Product Code Required","NA"))))),"")</f>
        <v/>
      </c>
    </row>
    <row r="2034" spans="14:89">
      <c r="N2034" t="s">
        <v>9732</v>
      </c>
      <c r="O2034" t="s">
        <v>9733</v>
      </c>
      <c r="P2034" t="s">
        <v>386</v>
      </c>
      <c r="Q2034" s="150" t="str">
        <f>IF(JRF!D2047="","",IF(IFERROR(VLOOKUP(JRF!D2047,Checks!N:P,3,0),0)="A","","Inactive account in Use"))</f>
        <v/>
      </c>
      <c r="R2034" t="str">
        <f>IFERROR(IF('Journal Template'!C2446="","",IF(IFERROR(VLOOKUP('Journal Template'!C2446,Checks!N:P,3,0),0)="A","","Inactive account in Use")),"")</f>
        <v/>
      </c>
      <c r="V2034" s="150" t="str">
        <f>IF(JRF!C2047="","",IF(IFERROR(VLOOKUP(JRF!C2047,Checks!S:U,3,0),0)="A","Entry with System fund Dept",""))</f>
        <v/>
      </c>
      <c r="W2034" t="str">
        <f>IFERROR(IF('Journal Template'!D2446="","",IF(IFERROR(VLOOKUP('Journal Template'!D2446,Checks!S:U,3,0),0)="A","Entry with System fund Dept","")),"")</f>
        <v/>
      </c>
      <c r="X2034" t="s">
        <v>9734</v>
      </c>
      <c r="Y2034" t="s">
        <v>389</v>
      </c>
      <c r="Z2034" t="s">
        <v>9735</v>
      </c>
      <c r="AA2034" t="s">
        <v>391</v>
      </c>
      <c r="AB2034" t="s">
        <v>125</v>
      </c>
      <c r="AC2034" s="150" t="str">
        <f>IFERROR(IF(JRF!C2047="","",IF(AND(VLOOKUP(JRF!C2047,X:AA,4,0)=JRF!B2047,VLOOKUP(JRF!C2047,X:Y,2,0)="A"),"","Inactive Dept Combo Error")),"Inactive Dept Combo Error")</f>
        <v/>
      </c>
      <c r="AD2034" t="str">
        <f>IFERROR(IF('Journal Template'!D2446="","",IF(AND(VLOOKUP('Journal Template'!D2446,X:AA,4,0)='Journal Template'!A2446,VLOOKUP('Journal Template'!D2446,X:Y,2,0)="A"),"","Inactive Dept Combo Error")),"")</f>
        <v/>
      </c>
      <c r="AK2034" s="150" t="str">
        <f>IF(JRF!B2047="","",IF(JRF!B2047=IFERROR(VLOOKUP(JRF!B2047,Checks!AI:AI,1,0),0),"Entry in Branch/Satellite BU's",""))</f>
        <v/>
      </c>
      <c r="AL2034" t="str">
        <f>IFERROR(IF('Journal Template'!A2446="","",IF('Journal Template'!A2446=IFERROR(VLOOKUP('Journal Template'!A2446,Checks!AI:AI,1,0),0),"Entry in Branch/Satellite BU's","")),"")</f>
        <v/>
      </c>
      <c r="AO2034" s="171"/>
      <c r="AP2034" s="171"/>
      <c r="AQ2034" s="171"/>
      <c r="AR2034" s="171"/>
      <c r="CI2034" t="str">
        <f>IF(JRF!F2047&gt;0,"",IF(JRF!B2047="","",IF(LEFT(JRF!B2047,1)=IFERROR(VLOOKUP(LEFT(JRF!B2047,1),$CF$2:$CF$5,1,0),0),"Product Code Required",IF(JRF!C2047="","",IF(JRF!C2047=IFERROR(VLOOKUP(JRF!C2047,$CH:$CH,1,0),0),"Product Code Required","NA")))))</f>
        <v/>
      </c>
      <c r="CJ2034" t="str">
        <f>IF(JRF!AV2047&gt;0,"",IF(JRF!Q2047="","",IF(LEFT(JRF!Q2047,1)=IFERROR(VLOOKUP(LEFT(JRF!Q2047,1),$CF$2:$CF$5,1,0),0),"Product Code Required",IF(JRF!V2047="","",IF(JRF!V2047=IFERROR(VLOOKUP(JRF!V2047,$CH:$CH,1,0),0),"Product Code Required","NA")))))</f>
        <v/>
      </c>
      <c r="CK2034" t="str">
        <f>IFERROR(IF(LEN('Journal Template'!F2045)&gt;0,"",IF('Journal Template'!A2045="","",IF(LEFT('Journal Template'!A2045,1)=IFERROR(VLOOKUP(LEFT('Journal Template'!A2045,1),Checks!$CF$2:$CF$5,1,0),0),"Product Code Required",IF('Journal Template'!D2045="","",IF('Journal Template'!D2045=IFERROR(VLOOKUP('Journal Template'!D2045,Checks!$CH:$CH,1,0),0),"Product Code Required","NA"))))),"")</f>
        <v/>
      </c>
    </row>
    <row r="2035" spans="14:89">
      <c r="N2035" t="s">
        <v>9736</v>
      </c>
      <c r="O2035" t="s">
        <v>9737</v>
      </c>
      <c r="P2035" t="s">
        <v>386</v>
      </c>
      <c r="Q2035" s="150" t="str">
        <f>IF(JRF!D2048="","",IF(IFERROR(VLOOKUP(JRF!D2048,Checks!N:P,3,0),0)="A","","Inactive account in Use"))</f>
        <v/>
      </c>
      <c r="R2035" t="str">
        <f>IFERROR(IF('Journal Template'!C2447="","",IF(IFERROR(VLOOKUP('Journal Template'!C2447,Checks!N:P,3,0),0)="A","","Inactive account in Use")),"")</f>
        <v/>
      </c>
      <c r="V2035" s="150" t="str">
        <f>IF(JRF!C2048="","",IF(IFERROR(VLOOKUP(JRF!C2048,Checks!S:U,3,0),0)="A","Entry with System fund Dept",""))</f>
        <v/>
      </c>
      <c r="W2035" t="str">
        <f>IFERROR(IF('Journal Template'!D2447="","",IF(IFERROR(VLOOKUP('Journal Template'!D2447,Checks!S:U,3,0),0)="A","Entry with System fund Dept","")),"")</f>
        <v/>
      </c>
      <c r="X2035" t="s">
        <v>9734</v>
      </c>
      <c r="Y2035" t="s">
        <v>389</v>
      </c>
      <c r="Z2035" t="s">
        <v>9735</v>
      </c>
      <c r="AA2035" t="s">
        <v>8099</v>
      </c>
      <c r="AB2035" t="s">
        <v>125</v>
      </c>
      <c r="AC2035" s="150" t="str">
        <f>IFERROR(IF(JRF!C2048="","",IF(AND(VLOOKUP(JRF!C2048,X:AA,4,0)=JRF!B2048,VLOOKUP(JRF!C2048,X:Y,2,0)="A"),"","Inactive Dept Combo Error")),"Inactive Dept Combo Error")</f>
        <v/>
      </c>
      <c r="AD2035" t="str">
        <f>IFERROR(IF('Journal Template'!D2447="","",IF(AND(VLOOKUP('Journal Template'!D2447,X:AA,4,0)='Journal Template'!A2447,VLOOKUP('Journal Template'!D2447,X:Y,2,0)="A"),"","Inactive Dept Combo Error")),"")</f>
        <v/>
      </c>
      <c r="AK2035" s="150" t="str">
        <f>IF(JRF!B2048="","",IF(JRF!B2048=IFERROR(VLOOKUP(JRF!B2048,Checks!AI:AI,1,0),0),"Entry in Branch/Satellite BU's",""))</f>
        <v/>
      </c>
      <c r="AL2035" t="str">
        <f>IFERROR(IF('Journal Template'!A2447="","",IF('Journal Template'!A2447=IFERROR(VLOOKUP('Journal Template'!A2447,Checks!AI:AI,1,0),0),"Entry in Branch/Satellite BU's","")),"")</f>
        <v/>
      </c>
      <c r="AO2035" s="171"/>
      <c r="AP2035" s="171"/>
      <c r="AQ2035" s="171"/>
      <c r="AR2035" s="171"/>
      <c r="CI2035" t="str">
        <f>IF(JRF!F2048&gt;0,"",IF(JRF!B2048="","",IF(LEFT(JRF!B2048,1)=IFERROR(VLOOKUP(LEFT(JRF!B2048,1),$CF$2:$CF$5,1,0),0),"Product Code Required",IF(JRF!C2048="","",IF(JRF!C2048=IFERROR(VLOOKUP(JRF!C2048,$CH:$CH,1,0),0),"Product Code Required","NA")))))</f>
        <v/>
      </c>
      <c r="CJ2035" t="str">
        <f>IF(JRF!AV2048&gt;0,"",IF(JRF!Q2048="","",IF(LEFT(JRF!Q2048,1)=IFERROR(VLOOKUP(LEFT(JRF!Q2048,1),$CF$2:$CF$5,1,0),0),"Product Code Required",IF(JRF!V2048="","",IF(JRF!V2048=IFERROR(VLOOKUP(JRF!V2048,$CH:$CH,1,0),0),"Product Code Required","NA")))))</f>
        <v/>
      </c>
      <c r="CK2035" t="str">
        <f>IFERROR(IF(LEN('Journal Template'!F2046)&gt;0,"",IF('Journal Template'!A2046="","",IF(LEFT('Journal Template'!A2046,1)=IFERROR(VLOOKUP(LEFT('Journal Template'!A2046,1),Checks!$CF$2:$CF$5,1,0),0),"Product Code Required",IF('Journal Template'!D2046="","",IF('Journal Template'!D2046=IFERROR(VLOOKUP('Journal Template'!D2046,Checks!$CH:$CH,1,0),0),"Product Code Required","NA"))))),"")</f>
        <v/>
      </c>
    </row>
    <row r="2036" spans="14:89">
      <c r="N2036" t="s">
        <v>9738</v>
      </c>
      <c r="O2036" t="s">
        <v>9739</v>
      </c>
      <c r="P2036" t="s">
        <v>386</v>
      </c>
      <c r="Q2036" s="150" t="str">
        <f>IF(JRF!D2049="","",IF(IFERROR(VLOOKUP(JRF!D2049,Checks!N:P,3,0),0)="A","","Inactive account in Use"))</f>
        <v/>
      </c>
      <c r="R2036" t="str">
        <f>IFERROR(IF('Journal Template'!C2448="","",IF(IFERROR(VLOOKUP('Journal Template'!C2448,Checks!N:P,3,0),0)="A","","Inactive account in Use")),"")</f>
        <v/>
      </c>
      <c r="V2036" s="150" t="str">
        <f>IF(JRF!C2049="","",IF(IFERROR(VLOOKUP(JRF!C2049,Checks!S:U,3,0),0)="A","Entry with System fund Dept",""))</f>
        <v/>
      </c>
      <c r="W2036" t="str">
        <f>IFERROR(IF('Journal Template'!D2448="","",IF(IFERROR(VLOOKUP('Journal Template'!D2448,Checks!S:U,3,0),0)="A","Entry with System fund Dept","")),"")</f>
        <v/>
      </c>
      <c r="X2036" t="s">
        <v>9740</v>
      </c>
      <c r="Y2036" t="s">
        <v>386</v>
      </c>
      <c r="Z2036" t="s">
        <v>9741</v>
      </c>
      <c r="AA2036" t="s">
        <v>391</v>
      </c>
      <c r="AB2036" t="s">
        <v>125</v>
      </c>
      <c r="AC2036" s="150" t="str">
        <f>IFERROR(IF(JRF!C2049="","",IF(AND(VLOOKUP(JRF!C2049,X:AA,4,0)=JRF!B2049,VLOOKUP(JRF!C2049,X:Y,2,0)="A"),"","Inactive Dept Combo Error")),"Inactive Dept Combo Error")</f>
        <v/>
      </c>
      <c r="AD2036" t="str">
        <f>IFERROR(IF('Journal Template'!D2448="","",IF(AND(VLOOKUP('Journal Template'!D2448,X:AA,4,0)='Journal Template'!A2448,VLOOKUP('Journal Template'!D2448,X:Y,2,0)="A"),"","Inactive Dept Combo Error")),"")</f>
        <v/>
      </c>
      <c r="AK2036" s="150" t="str">
        <f>IF(JRF!B2049="","",IF(JRF!B2049=IFERROR(VLOOKUP(JRF!B2049,Checks!AI:AI,1,0),0),"Entry in Branch/Satellite BU's",""))</f>
        <v/>
      </c>
      <c r="AL2036" t="str">
        <f>IFERROR(IF('Journal Template'!A2448="","",IF('Journal Template'!A2448=IFERROR(VLOOKUP('Journal Template'!A2448,Checks!AI:AI,1,0),0),"Entry in Branch/Satellite BU's","")),"")</f>
        <v/>
      </c>
      <c r="AO2036" s="171"/>
      <c r="AP2036" s="171"/>
      <c r="AQ2036" s="171"/>
      <c r="AR2036" s="171"/>
      <c r="CI2036" t="str">
        <f>IF(JRF!F2049&gt;0,"",IF(JRF!B2049="","",IF(LEFT(JRF!B2049,1)=IFERROR(VLOOKUP(LEFT(JRF!B2049,1),$CF$2:$CF$5,1,0),0),"Product Code Required",IF(JRF!C2049="","",IF(JRF!C2049=IFERROR(VLOOKUP(JRF!C2049,$CH:$CH,1,0),0),"Product Code Required","NA")))))</f>
        <v/>
      </c>
      <c r="CJ2036" t="str">
        <f>IF(JRF!AV2049&gt;0,"",IF(JRF!Q2049="","",IF(LEFT(JRF!Q2049,1)=IFERROR(VLOOKUP(LEFT(JRF!Q2049,1),$CF$2:$CF$5,1,0),0),"Product Code Required",IF(JRF!V2049="","",IF(JRF!V2049=IFERROR(VLOOKUP(JRF!V2049,$CH:$CH,1,0),0),"Product Code Required","NA")))))</f>
        <v/>
      </c>
      <c r="CK2036" t="str">
        <f>IFERROR(IF(LEN('Journal Template'!F2047)&gt;0,"",IF('Journal Template'!A2047="","",IF(LEFT('Journal Template'!A2047,1)=IFERROR(VLOOKUP(LEFT('Journal Template'!A2047,1),Checks!$CF$2:$CF$5,1,0),0),"Product Code Required",IF('Journal Template'!D2047="","",IF('Journal Template'!D2047=IFERROR(VLOOKUP('Journal Template'!D2047,Checks!$CH:$CH,1,0),0),"Product Code Required","NA"))))),"")</f>
        <v/>
      </c>
    </row>
    <row r="2037" spans="14:89">
      <c r="N2037" t="s">
        <v>9742</v>
      </c>
      <c r="O2037" t="s">
        <v>9743</v>
      </c>
      <c r="P2037" t="s">
        <v>386</v>
      </c>
      <c r="Q2037" s="150" t="str">
        <f>IF(JRF!D2050="","",IF(IFERROR(VLOOKUP(JRF!D2050,Checks!N:P,3,0),0)="A","","Inactive account in Use"))</f>
        <v/>
      </c>
      <c r="R2037" t="str">
        <f>IFERROR(IF('Journal Template'!C2449="","",IF(IFERROR(VLOOKUP('Journal Template'!C2449,Checks!N:P,3,0),0)="A","","Inactive account in Use")),"")</f>
        <v/>
      </c>
      <c r="V2037" s="150" t="str">
        <f>IF(JRF!C2050="","",IF(IFERROR(VLOOKUP(JRF!C2050,Checks!S:U,3,0),0)="A","Entry with System fund Dept",""))</f>
        <v/>
      </c>
      <c r="W2037" t="str">
        <f>IFERROR(IF('Journal Template'!D2449="","",IF(IFERROR(VLOOKUP('Journal Template'!D2449,Checks!S:U,3,0),0)="A","Entry with System fund Dept","")),"")</f>
        <v/>
      </c>
      <c r="X2037" t="s">
        <v>9744</v>
      </c>
      <c r="Y2037" t="s">
        <v>386</v>
      </c>
      <c r="Z2037" t="s">
        <v>9745</v>
      </c>
      <c r="AA2037" t="s">
        <v>391</v>
      </c>
      <c r="AB2037" t="s">
        <v>125</v>
      </c>
      <c r="AC2037" s="150" t="str">
        <f>IFERROR(IF(JRF!C2050="","",IF(AND(VLOOKUP(JRF!C2050,X:AA,4,0)=JRF!B2050,VLOOKUP(JRF!C2050,X:Y,2,0)="A"),"","Inactive Dept Combo Error")),"Inactive Dept Combo Error")</f>
        <v/>
      </c>
      <c r="AD2037" t="str">
        <f>IFERROR(IF('Journal Template'!D2449="","",IF(AND(VLOOKUP('Journal Template'!D2449,X:AA,4,0)='Journal Template'!A2449,VLOOKUP('Journal Template'!D2449,X:Y,2,0)="A"),"","Inactive Dept Combo Error")),"")</f>
        <v/>
      </c>
      <c r="AK2037" s="150" t="str">
        <f>IF(JRF!B2050="","",IF(JRF!B2050=IFERROR(VLOOKUP(JRF!B2050,Checks!AI:AI,1,0),0),"Entry in Branch/Satellite BU's",""))</f>
        <v/>
      </c>
      <c r="AL2037" t="str">
        <f>IFERROR(IF('Journal Template'!A2449="","",IF('Journal Template'!A2449=IFERROR(VLOOKUP('Journal Template'!A2449,Checks!AI:AI,1,0),0),"Entry in Branch/Satellite BU's","")),"")</f>
        <v/>
      </c>
      <c r="AO2037" s="171"/>
      <c r="AP2037" s="171"/>
      <c r="AQ2037" s="171"/>
      <c r="AR2037" s="171"/>
      <c r="CI2037" t="str">
        <f>IF(JRF!F2050&gt;0,"",IF(JRF!B2050="","",IF(LEFT(JRF!B2050,1)=IFERROR(VLOOKUP(LEFT(JRF!B2050,1),$CF$2:$CF$5,1,0),0),"Product Code Required",IF(JRF!C2050="","",IF(JRF!C2050=IFERROR(VLOOKUP(JRF!C2050,$CH:$CH,1,0),0),"Product Code Required","NA")))))</f>
        <v/>
      </c>
      <c r="CJ2037" t="str">
        <f>IF(JRF!AV2050&gt;0,"",IF(JRF!Q2050="","",IF(LEFT(JRF!Q2050,1)=IFERROR(VLOOKUP(LEFT(JRF!Q2050,1),$CF$2:$CF$5,1,0),0),"Product Code Required",IF(JRF!V2050="","",IF(JRF!V2050=IFERROR(VLOOKUP(JRF!V2050,$CH:$CH,1,0),0),"Product Code Required","NA")))))</f>
        <v/>
      </c>
      <c r="CK2037" t="str">
        <f>IFERROR(IF(LEN('Journal Template'!F2048)&gt;0,"",IF('Journal Template'!A2048="","",IF(LEFT('Journal Template'!A2048,1)=IFERROR(VLOOKUP(LEFT('Journal Template'!A2048,1),Checks!$CF$2:$CF$5,1,0),0),"Product Code Required",IF('Journal Template'!D2048="","",IF('Journal Template'!D2048=IFERROR(VLOOKUP('Journal Template'!D2048,Checks!$CH:$CH,1,0),0),"Product Code Required","NA"))))),"")</f>
        <v/>
      </c>
    </row>
    <row r="2038" spans="14:89">
      <c r="N2038" t="s">
        <v>9746</v>
      </c>
      <c r="O2038" t="s">
        <v>8304</v>
      </c>
      <c r="P2038" t="s">
        <v>386</v>
      </c>
      <c r="Q2038" s="150" t="str">
        <f>IF(JRF!D2051="","",IF(IFERROR(VLOOKUP(JRF!D2051,Checks!N:P,3,0),0)="A","","Inactive account in Use"))</f>
        <v/>
      </c>
      <c r="R2038" t="str">
        <f>IFERROR(IF('Journal Template'!C2450="","",IF(IFERROR(VLOOKUP('Journal Template'!C2450,Checks!N:P,3,0),0)="A","","Inactive account in Use")),"")</f>
        <v/>
      </c>
      <c r="V2038" s="150" t="str">
        <f>IF(JRF!C2051="","",IF(IFERROR(VLOOKUP(JRF!C2051,Checks!S:U,3,0),0)="A","Entry with System fund Dept",""))</f>
        <v/>
      </c>
      <c r="W2038" t="str">
        <f>IFERROR(IF('Journal Template'!D2450="","",IF(IFERROR(VLOOKUP('Journal Template'!D2450,Checks!S:U,3,0),0)="A","Entry with System fund Dept","")),"")</f>
        <v/>
      </c>
      <c r="X2038" t="s">
        <v>9747</v>
      </c>
      <c r="Y2038" t="s">
        <v>389</v>
      </c>
      <c r="Z2038" t="s">
        <v>9748</v>
      </c>
      <c r="AA2038" t="s">
        <v>445</v>
      </c>
      <c r="AB2038" t="s">
        <v>1707</v>
      </c>
      <c r="AC2038" s="150" t="str">
        <f>IFERROR(IF(JRF!C2051="","",IF(AND(VLOOKUP(JRF!C2051,X:AA,4,0)=JRF!B2051,VLOOKUP(JRF!C2051,X:Y,2,0)="A"),"","Inactive Dept Combo Error")),"Inactive Dept Combo Error")</f>
        <v/>
      </c>
      <c r="AD2038" t="str">
        <f>IFERROR(IF('Journal Template'!D2450="","",IF(AND(VLOOKUP('Journal Template'!D2450,X:AA,4,0)='Journal Template'!A2450,VLOOKUP('Journal Template'!D2450,X:Y,2,0)="A"),"","Inactive Dept Combo Error")),"")</f>
        <v/>
      </c>
      <c r="AK2038" s="150" t="str">
        <f>IF(JRF!B2051="","",IF(JRF!B2051=IFERROR(VLOOKUP(JRF!B2051,Checks!AI:AI,1,0),0),"Entry in Branch/Satellite BU's",""))</f>
        <v/>
      </c>
      <c r="AL2038" t="str">
        <f>IFERROR(IF('Journal Template'!A2450="","",IF('Journal Template'!A2450=IFERROR(VLOOKUP('Journal Template'!A2450,Checks!AI:AI,1,0),0),"Entry in Branch/Satellite BU's","")),"")</f>
        <v/>
      </c>
      <c r="AO2038" s="171"/>
      <c r="AP2038" s="171"/>
      <c r="AQ2038" s="171"/>
      <c r="AR2038" s="171"/>
      <c r="CI2038" t="str">
        <f>IF(JRF!F2051&gt;0,"",IF(JRF!B2051="","",IF(LEFT(JRF!B2051,1)=IFERROR(VLOOKUP(LEFT(JRF!B2051,1),$CF$2:$CF$5,1,0),0),"Product Code Required",IF(JRF!C2051="","",IF(JRF!C2051=IFERROR(VLOOKUP(JRF!C2051,$CH:$CH,1,0),0),"Product Code Required","NA")))))</f>
        <v/>
      </c>
      <c r="CJ2038" t="str">
        <f>IF(JRF!AV2051&gt;0,"",IF(JRF!Q2051="","",IF(LEFT(JRF!Q2051,1)=IFERROR(VLOOKUP(LEFT(JRF!Q2051,1),$CF$2:$CF$5,1,0),0),"Product Code Required",IF(JRF!V2051="","",IF(JRF!V2051=IFERROR(VLOOKUP(JRF!V2051,$CH:$CH,1,0),0),"Product Code Required","NA")))))</f>
        <v/>
      </c>
      <c r="CK2038" t="str">
        <f>IFERROR(IF(LEN('Journal Template'!F2049)&gt;0,"",IF('Journal Template'!A2049="","",IF(LEFT('Journal Template'!A2049,1)=IFERROR(VLOOKUP(LEFT('Journal Template'!A2049,1),Checks!$CF$2:$CF$5,1,0),0),"Product Code Required",IF('Journal Template'!D2049="","",IF('Journal Template'!D2049=IFERROR(VLOOKUP('Journal Template'!D2049,Checks!$CH:$CH,1,0),0),"Product Code Required","NA"))))),"")</f>
        <v/>
      </c>
    </row>
    <row r="2039" spans="14:89">
      <c r="N2039" t="s">
        <v>9749</v>
      </c>
      <c r="O2039" t="s">
        <v>9750</v>
      </c>
      <c r="P2039" t="s">
        <v>386</v>
      </c>
      <c r="Q2039" s="150" t="str">
        <f>IF(JRF!D2052="","",IF(IFERROR(VLOOKUP(JRF!D2052,Checks!N:P,3,0),0)="A","","Inactive account in Use"))</f>
        <v/>
      </c>
      <c r="R2039" t="str">
        <f>IFERROR(IF('Journal Template'!C2451="","",IF(IFERROR(VLOOKUP('Journal Template'!C2451,Checks!N:P,3,0),0)="A","","Inactive account in Use")),"")</f>
        <v/>
      </c>
      <c r="V2039" s="150" t="str">
        <f>IF(JRF!C2052="","",IF(IFERROR(VLOOKUP(JRF!C2052,Checks!S:U,3,0),0)="A","Entry with System fund Dept",""))</f>
        <v/>
      </c>
      <c r="W2039" t="str">
        <f>IFERROR(IF('Journal Template'!D2451="","",IF(IFERROR(VLOOKUP('Journal Template'!D2451,Checks!S:U,3,0),0)="A","Entry with System fund Dept","")),"")</f>
        <v/>
      </c>
      <c r="X2039" t="s">
        <v>9747</v>
      </c>
      <c r="Y2039" t="s">
        <v>389</v>
      </c>
      <c r="Z2039" t="s">
        <v>9748</v>
      </c>
      <c r="AA2039" t="s">
        <v>9751</v>
      </c>
      <c r="AB2039" t="s">
        <v>1707</v>
      </c>
      <c r="AC2039" s="150" t="str">
        <f>IFERROR(IF(JRF!C2052="","",IF(AND(VLOOKUP(JRF!C2052,X:AA,4,0)=JRF!B2052,VLOOKUP(JRF!C2052,X:Y,2,0)="A"),"","Inactive Dept Combo Error")),"Inactive Dept Combo Error")</f>
        <v/>
      </c>
      <c r="AD2039" t="str">
        <f>IFERROR(IF('Journal Template'!D2451="","",IF(AND(VLOOKUP('Journal Template'!D2451,X:AA,4,0)='Journal Template'!A2451,VLOOKUP('Journal Template'!D2451,X:Y,2,0)="A"),"","Inactive Dept Combo Error")),"")</f>
        <v/>
      </c>
      <c r="AK2039" s="150" t="str">
        <f>IF(JRF!B2052="","",IF(JRF!B2052=IFERROR(VLOOKUP(JRF!B2052,Checks!AI:AI,1,0),0),"Entry in Branch/Satellite BU's",""))</f>
        <v/>
      </c>
      <c r="AL2039" t="str">
        <f>IFERROR(IF('Journal Template'!A2451="","",IF('Journal Template'!A2451=IFERROR(VLOOKUP('Journal Template'!A2451,Checks!AI:AI,1,0),0),"Entry in Branch/Satellite BU's","")),"")</f>
        <v/>
      </c>
      <c r="AO2039" s="171"/>
      <c r="AP2039" s="171"/>
      <c r="AQ2039" s="171"/>
      <c r="AR2039" s="171"/>
      <c r="CI2039" t="str">
        <f>IF(JRF!F2052&gt;0,"",IF(JRF!B2052="","",IF(LEFT(JRF!B2052,1)=IFERROR(VLOOKUP(LEFT(JRF!B2052,1),$CF$2:$CF$5,1,0),0),"Product Code Required",IF(JRF!C2052="","",IF(JRF!C2052=IFERROR(VLOOKUP(JRF!C2052,$CH:$CH,1,0),0),"Product Code Required","NA")))))</f>
        <v/>
      </c>
      <c r="CJ2039" t="str">
        <f>IF(JRF!AV2052&gt;0,"",IF(JRF!Q2052="","",IF(LEFT(JRF!Q2052,1)=IFERROR(VLOOKUP(LEFT(JRF!Q2052,1),$CF$2:$CF$5,1,0),0),"Product Code Required",IF(JRF!V2052="","",IF(JRF!V2052=IFERROR(VLOOKUP(JRF!V2052,$CH:$CH,1,0),0),"Product Code Required","NA")))))</f>
        <v/>
      </c>
      <c r="CK2039" t="str">
        <f>IFERROR(IF(LEN('Journal Template'!F2050)&gt;0,"",IF('Journal Template'!A2050="","",IF(LEFT('Journal Template'!A2050,1)=IFERROR(VLOOKUP(LEFT('Journal Template'!A2050,1),Checks!$CF$2:$CF$5,1,0),0),"Product Code Required",IF('Journal Template'!D2050="","",IF('Journal Template'!D2050=IFERROR(VLOOKUP('Journal Template'!D2050,Checks!$CH:$CH,1,0),0),"Product Code Required","NA"))))),"")</f>
        <v/>
      </c>
    </row>
    <row r="2040" spans="14:89">
      <c r="N2040" t="s">
        <v>9752</v>
      </c>
      <c r="O2040" t="s">
        <v>9753</v>
      </c>
      <c r="P2040" t="s">
        <v>386</v>
      </c>
      <c r="Q2040" s="150" t="str">
        <f>IF(JRF!D2053="","",IF(IFERROR(VLOOKUP(JRF!D2053,Checks!N:P,3,0),0)="A","","Inactive account in Use"))</f>
        <v/>
      </c>
      <c r="R2040" t="str">
        <f>IFERROR(IF('Journal Template'!C2452="","",IF(IFERROR(VLOOKUP('Journal Template'!C2452,Checks!N:P,3,0),0)="A","","Inactive account in Use")),"")</f>
        <v/>
      </c>
      <c r="V2040" s="150" t="str">
        <f>IF(JRF!C2053="","",IF(IFERROR(VLOOKUP(JRF!C2053,Checks!S:U,3,0),0)="A","Entry with System fund Dept",""))</f>
        <v/>
      </c>
      <c r="W2040" t="str">
        <f>IFERROR(IF('Journal Template'!D2452="","",IF(IFERROR(VLOOKUP('Journal Template'!D2452,Checks!S:U,3,0),0)="A","Entry with System fund Dept","")),"")</f>
        <v/>
      </c>
      <c r="X2040" t="s">
        <v>9754</v>
      </c>
      <c r="Y2040" t="s">
        <v>389</v>
      </c>
      <c r="Z2040" t="s">
        <v>9755</v>
      </c>
      <c r="AA2040" t="s">
        <v>391</v>
      </c>
      <c r="AB2040" t="s">
        <v>125</v>
      </c>
      <c r="AC2040" s="150" t="str">
        <f>IFERROR(IF(JRF!C2053="","",IF(AND(VLOOKUP(JRF!C2053,X:AA,4,0)=JRF!B2053,VLOOKUP(JRF!C2053,X:Y,2,0)="A"),"","Inactive Dept Combo Error")),"Inactive Dept Combo Error")</f>
        <v/>
      </c>
      <c r="AD2040" t="str">
        <f>IFERROR(IF('Journal Template'!D2452="","",IF(AND(VLOOKUP('Journal Template'!D2452,X:AA,4,0)='Journal Template'!A2452,VLOOKUP('Journal Template'!D2452,X:Y,2,0)="A"),"","Inactive Dept Combo Error")),"")</f>
        <v/>
      </c>
      <c r="AK2040" s="150" t="str">
        <f>IF(JRF!B2053="","",IF(JRF!B2053=IFERROR(VLOOKUP(JRF!B2053,Checks!AI:AI,1,0),0),"Entry in Branch/Satellite BU's",""))</f>
        <v/>
      </c>
      <c r="AL2040" t="str">
        <f>IFERROR(IF('Journal Template'!A2452="","",IF('Journal Template'!A2452=IFERROR(VLOOKUP('Journal Template'!A2452,Checks!AI:AI,1,0),0),"Entry in Branch/Satellite BU's","")),"")</f>
        <v/>
      </c>
      <c r="AO2040" s="171"/>
      <c r="AP2040" s="171"/>
      <c r="AQ2040" s="171"/>
      <c r="AR2040" s="171"/>
      <c r="CI2040" t="str">
        <f>IF(JRF!F2053&gt;0,"",IF(JRF!B2053="","",IF(LEFT(JRF!B2053,1)=IFERROR(VLOOKUP(LEFT(JRF!B2053,1),$CF$2:$CF$5,1,0),0),"Product Code Required",IF(JRF!C2053="","",IF(JRF!C2053=IFERROR(VLOOKUP(JRF!C2053,$CH:$CH,1,0),0),"Product Code Required","NA")))))</f>
        <v/>
      </c>
      <c r="CJ2040" t="str">
        <f>IF(JRF!AV2053&gt;0,"",IF(JRF!Q2053="","",IF(LEFT(JRF!Q2053,1)=IFERROR(VLOOKUP(LEFT(JRF!Q2053,1),$CF$2:$CF$5,1,0),0),"Product Code Required",IF(JRF!V2053="","",IF(JRF!V2053=IFERROR(VLOOKUP(JRF!V2053,$CH:$CH,1,0),0),"Product Code Required","NA")))))</f>
        <v/>
      </c>
      <c r="CK2040" t="str">
        <f>IFERROR(IF(LEN('Journal Template'!F2051)&gt;0,"",IF('Journal Template'!A2051="","",IF(LEFT('Journal Template'!A2051,1)=IFERROR(VLOOKUP(LEFT('Journal Template'!A2051,1),Checks!$CF$2:$CF$5,1,0),0),"Product Code Required",IF('Journal Template'!D2051="","",IF('Journal Template'!D2051=IFERROR(VLOOKUP('Journal Template'!D2051,Checks!$CH:$CH,1,0),0),"Product Code Required","NA"))))),"")</f>
        <v/>
      </c>
    </row>
    <row r="2041" spans="14:89">
      <c r="N2041" t="s">
        <v>9756</v>
      </c>
      <c r="O2041" t="s">
        <v>8464</v>
      </c>
      <c r="P2041" t="s">
        <v>386</v>
      </c>
      <c r="Q2041" s="150" t="str">
        <f>IF(JRF!D2054="","",IF(IFERROR(VLOOKUP(JRF!D2054,Checks!N:P,3,0),0)="A","","Inactive account in Use"))</f>
        <v/>
      </c>
      <c r="R2041" t="str">
        <f>IFERROR(IF('Journal Template'!C2453="","",IF(IFERROR(VLOOKUP('Journal Template'!C2453,Checks!N:P,3,0),0)="A","","Inactive account in Use")),"")</f>
        <v/>
      </c>
      <c r="V2041" s="150" t="str">
        <f>IF(JRF!C2054="","",IF(IFERROR(VLOOKUP(JRF!C2054,Checks!S:U,3,0),0)="A","Entry with System fund Dept",""))</f>
        <v/>
      </c>
      <c r="W2041" t="str">
        <f>IFERROR(IF('Journal Template'!D2453="","",IF(IFERROR(VLOOKUP('Journal Template'!D2453,Checks!S:U,3,0),0)="A","Entry with System fund Dept","")),"")</f>
        <v/>
      </c>
      <c r="X2041" t="s">
        <v>9757</v>
      </c>
      <c r="Y2041" t="s">
        <v>386</v>
      </c>
      <c r="Z2041" t="s">
        <v>9758</v>
      </c>
      <c r="AA2041" t="s">
        <v>1177</v>
      </c>
      <c r="AB2041" t="s">
        <v>125</v>
      </c>
      <c r="AC2041" s="150" t="str">
        <f>IFERROR(IF(JRF!C2054="","",IF(AND(VLOOKUP(JRF!C2054,X:AA,4,0)=JRF!B2054,VLOOKUP(JRF!C2054,X:Y,2,0)="A"),"","Inactive Dept Combo Error")),"Inactive Dept Combo Error")</f>
        <v/>
      </c>
      <c r="AD2041" t="str">
        <f>IFERROR(IF('Journal Template'!D2453="","",IF(AND(VLOOKUP('Journal Template'!D2453,X:AA,4,0)='Journal Template'!A2453,VLOOKUP('Journal Template'!D2453,X:Y,2,0)="A"),"","Inactive Dept Combo Error")),"")</f>
        <v/>
      </c>
      <c r="AK2041" s="150" t="str">
        <f>IF(JRF!B2054="","",IF(JRF!B2054=IFERROR(VLOOKUP(JRF!B2054,Checks!AI:AI,1,0),0),"Entry in Branch/Satellite BU's",""))</f>
        <v/>
      </c>
      <c r="AL2041" t="str">
        <f>IFERROR(IF('Journal Template'!A2453="","",IF('Journal Template'!A2453=IFERROR(VLOOKUP('Journal Template'!A2453,Checks!AI:AI,1,0),0),"Entry in Branch/Satellite BU's","")),"")</f>
        <v/>
      </c>
      <c r="AO2041" s="171"/>
      <c r="AP2041" s="171"/>
      <c r="AQ2041" s="171"/>
      <c r="AR2041" s="171"/>
      <c r="CI2041" t="str">
        <f>IF(JRF!F2054&gt;0,"",IF(JRF!B2054="","",IF(LEFT(JRF!B2054,1)=IFERROR(VLOOKUP(LEFT(JRF!B2054,1),$CF$2:$CF$5,1,0),0),"Product Code Required",IF(JRF!C2054="","",IF(JRF!C2054=IFERROR(VLOOKUP(JRF!C2054,$CH:$CH,1,0),0),"Product Code Required","NA")))))</f>
        <v/>
      </c>
      <c r="CJ2041" t="str">
        <f>IF(JRF!AV2054&gt;0,"",IF(JRF!Q2054="","",IF(LEFT(JRF!Q2054,1)=IFERROR(VLOOKUP(LEFT(JRF!Q2054,1),$CF$2:$CF$5,1,0),0),"Product Code Required",IF(JRF!V2054="","",IF(JRF!V2054=IFERROR(VLOOKUP(JRF!V2054,$CH:$CH,1,0),0),"Product Code Required","NA")))))</f>
        <v/>
      </c>
      <c r="CK2041" t="str">
        <f>IFERROR(IF(LEN('Journal Template'!F2052)&gt;0,"",IF('Journal Template'!A2052="","",IF(LEFT('Journal Template'!A2052,1)=IFERROR(VLOOKUP(LEFT('Journal Template'!A2052,1),Checks!$CF$2:$CF$5,1,0),0),"Product Code Required",IF('Journal Template'!D2052="","",IF('Journal Template'!D2052=IFERROR(VLOOKUP('Journal Template'!D2052,Checks!$CH:$CH,1,0),0),"Product Code Required","NA"))))),"")</f>
        <v/>
      </c>
    </row>
    <row r="2042" spans="14:89">
      <c r="N2042" t="s">
        <v>9759</v>
      </c>
      <c r="O2042" t="s">
        <v>9760</v>
      </c>
      <c r="P2042" t="s">
        <v>386</v>
      </c>
      <c r="Q2042" s="150" t="str">
        <f>IF(JRF!D2055="","",IF(IFERROR(VLOOKUP(JRF!D2055,Checks!N:P,3,0),0)="A","","Inactive account in Use"))</f>
        <v/>
      </c>
      <c r="R2042" t="str">
        <f>IFERROR(IF('Journal Template'!C2454="","",IF(IFERROR(VLOOKUP('Journal Template'!C2454,Checks!N:P,3,0),0)="A","","Inactive account in Use")),"")</f>
        <v/>
      </c>
      <c r="V2042" s="150" t="str">
        <f>IF(JRF!C2055="","",IF(IFERROR(VLOOKUP(JRF!C2055,Checks!S:U,3,0),0)="A","Entry with System fund Dept",""))</f>
        <v/>
      </c>
      <c r="W2042" t="str">
        <f>IFERROR(IF('Journal Template'!D2454="","",IF(IFERROR(VLOOKUP('Journal Template'!D2454,Checks!S:U,3,0),0)="A","Entry with System fund Dept","")),"")</f>
        <v/>
      </c>
      <c r="X2042" t="s">
        <v>9757</v>
      </c>
      <c r="Y2042" t="s">
        <v>389</v>
      </c>
      <c r="Z2042" t="s">
        <v>9761</v>
      </c>
      <c r="AA2042" t="s">
        <v>391</v>
      </c>
      <c r="AB2042" t="s">
        <v>125</v>
      </c>
      <c r="AC2042" s="150" t="str">
        <f>IFERROR(IF(JRF!C2055="","",IF(AND(VLOOKUP(JRF!C2055,X:AA,4,0)=JRF!B2055,VLOOKUP(JRF!C2055,X:Y,2,0)="A"),"","Inactive Dept Combo Error")),"Inactive Dept Combo Error")</f>
        <v/>
      </c>
      <c r="AD2042" t="str">
        <f>IFERROR(IF('Journal Template'!D2454="","",IF(AND(VLOOKUP('Journal Template'!D2454,X:AA,4,0)='Journal Template'!A2454,VLOOKUP('Journal Template'!D2454,X:Y,2,0)="A"),"","Inactive Dept Combo Error")),"")</f>
        <v/>
      </c>
      <c r="AK2042" s="150" t="str">
        <f>IF(JRF!B2055="","",IF(JRF!B2055=IFERROR(VLOOKUP(JRF!B2055,Checks!AI:AI,1,0),0),"Entry in Branch/Satellite BU's",""))</f>
        <v/>
      </c>
      <c r="AL2042" t="str">
        <f>IFERROR(IF('Journal Template'!A2454="","",IF('Journal Template'!A2454=IFERROR(VLOOKUP('Journal Template'!A2454,Checks!AI:AI,1,0),0),"Entry in Branch/Satellite BU's","")),"")</f>
        <v/>
      </c>
      <c r="AO2042" s="171"/>
      <c r="AP2042" s="171"/>
      <c r="AQ2042" s="171"/>
      <c r="AR2042" s="171"/>
      <c r="CI2042" t="str">
        <f>IF(JRF!F2055&gt;0,"",IF(JRF!B2055="","",IF(LEFT(JRF!B2055,1)=IFERROR(VLOOKUP(LEFT(JRF!B2055,1),$CF$2:$CF$5,1,0),0),"Product Code Required",IF(JRF!C2055="","",IF(JRF!C2055=IFERROR(VLOOKUP(JRF!C2055,$CH:$CH,1,0),0),"Product Code Required","NA")))))</f>
        <v/>
      </c>
      <c r="CJ2042" t="str">
        <f>IF(JRF!AV2055&gt;0,"",IF(JRF!Q2055="","",IF(LEFT(JRF!Q2055,1)=IFERROR(VLOOKUP(LEFT(JRF!Q2055,1),$CF$2:$CF$5,1,0),0),"Product Code Required",IF(JRF!V2055="","",IF(JRF!V2055=IFERROR(VLOOKUP(JRF!V2055,$CH:$CH,1,0),0),"Product Code Required","NA")))))</f>
        <v/>
      </c>
      <c r="CK2042" t="str">
        <f>IFERROR(IF(LEN('Journal Template'!F2053)&gt;0,"",IF('Journal Template'!A2053="","",IF(LEFT('Journal Template'!A2053,1)=IFERROR(VLOOKUP(LEFT('Journal Template'!A2053,1),Checks!$CF$2:$CF$5,1,0),0),"Product Code Required",IF('Journal Template'!D2053="","",IF('Journal Template'!D2053=IFERROR(VLOOKUP('Journal Template'!D2053,Checks!$CH:$CH,1,0),0),"Product Code Required","NA"))))),"")</f>
        <v/>
      </c>
    </row>
    <row r="2043" spans="14:89">
      <c r="N2043" t="s">
        <v>9762</v>
      </c>
      <c r="O2043" t="s">
        <v>9763</v>
      </c>
      <c r="P2043" t="s">
        <v>386</v>
      </c>
      <c r="Q2043" s="150" t="str">
        <f>IF(JRF!D2056="","",IF(IFERROR(VLOOKUP(JRF!D2056,Checks!N:P,3,0),0)="A","","Inactive account in Use"))</f>
        <v/>
      </c>
      <c r="R2043" t="str">
        <f>IFERROR(IF('Journal Template'!C2455="","",IF(IFERROR(VLOOKUP('Journal Template'!C2455,Checks!N:P,3,0),0)="A","","Inactive account in Use")),"")</f>
        <v/>
      </c>
      <c r="V2043" s="150" t="str">
        <f>IF(JRF!C2056="","",IF(IFERROR(VLOOKUP(JRF!C2056,Checks!S:U,3,0),0)="A","Entry with System fund Dept",""))</f>
        <v/>
      </c>
      <c r="W2043" t="str">
        <f>IFERROR(IF('Journal Template'!D2455="","",IF(IFERROR(VLOOKUP('Journal Template'!D2455,Checks!S:U,3,0),0)="A","Entry with System fund Dept","")),"")</f>
        <v/>
      </c>
      <c r="X2043" t="s">
        <v>9764</v>
      </c>
      <c r="Y2043" t="s">
        <v>389</v>
      </c>
      <c r="Z2043" t="s">
        <v>9765</v>
      </c>
      <c r="AA2043" t="s">
        <v>391</v>
      </c>
      <c r="AB2043" t="s">
        <v>125</v>
      </c>
      <c r="AC2043" s="150" t="str">
        <f>IFERROR(IF(JRF!C2056="","",IF(AND(VLOOKUP(JRF!C2056,X:AA,4,0)=JRF!B2056,VLOOKUP(JRF!C2056,X:Y,2,0)="A"),"","Inactive Dept Combo Error")),"Inactive Dept Combo Error")</f>
        <v/>
      </c>
      <c r="AD2043" t="str">
        <f>IFERROR(IF('Journal Template'!D2455="","",IF(AND(VLOOKUP('Journal Template'!D2455,X:AA,4,0)='Journal Template'!A2455,VLOOKUP('Journal Template'!D2455,X:Y,2,0)="A"),"","Inactive Dept Combo Error")),"")</f>
        <v/>
      </c>
      <c r="AK2043" s="150" t="str">
        <f>IF(JRF!B2056="","",IF(JRF!B2056=IFERROR(VLOOKUP(JRF!B2056,Checks!AI:AI,1,0),0),"Entry in Branch/Satellite BU's",""))</f>
        <v/>
      </c>
      <c r="AL2043" t="str">
        <f>IFERROR(IF('Journal Template'!A2455="","",IF('Journal Template'!A2455=IFERROR(VLOOKUP('Journal Template'!A2455,Checks!AI:AI,1,0),0),"Entry in Branch/Satellite BU's","")),"")</f>
        <v/>
      </c>
      <c r="AO2043" s="171"/>
      <c r="AP2043" s="171"/>
      <c r="AQ2043" s="171"/>
      <c r="AR2043" s="171"/>
      <c r="CI2043" t="str">
        <f>IF(JRF!F2056&gt;0,"",IF(JRF!B2056="","",IF(LEFT(JRF!B2056,1)=IFERROR(VLOOKUP(LEFT(JRF!B2056,1),$CF$2:$CF$5,1,0),0),"Product Code Required",IF(JRF!C2056="","",IF(JRF!C2056=IFERROR(VLOOKUP(JRF!C2056,$CH:$CH,1,0),0),"Product Code Required","NA")))))</f>
        <v/>
      </c>
      <c r="CJ2043" t="str">
        <f>IF(JRF!AV2056&gt;0,"",IF(JRF!Q2056="","",IF(LEFT(JRF!Q2056,1)=IFERROR(VLOOKUP(LEFT(JRF!Q2056,1),$CF$2:$CF$5,1,0),0),"Product Code Required",IF(JRF!V2056="","",IF(JRF!V2056=IFERROR(VLOOKUP(JRF!V2056,$CH:$CH,1,0),0),"Product Code Required","NA")))))</f>
        <v/>
      </c>
      <c r="CK2043" t="str">
        <f>IFERROR(IF(LEN('Journal Template'!F2054)&gt;0,"",IF('Journal Template'!A2054="","",IF(LEFT('Journal Template'!A2054,1)=IFERROR(VLOOKUP(LEFT('Journal Template'!A2054,1),Checks!$CF$2:$CF$5,1,0),0),"Product Code Required",IF('Journal Template'!D2054="","",IF('Journal Template'!D2054=IFERROR(VLOOKUP('Journal Template'!D2054,Checks!$CH:$CH,1,0),0),"Product Code Required","NA"))))),"")</f>
        <v/>
      </c>
    </row>
    <row r="2044" spans="14:89">
      <c r="N2044" t="s">
        <v>9766</v>
      </c>
      <c r="O2044" t="s">
        <v>9767</v>
      </c>
      <c r="P2044" t="s">
        <v>386</v>
      </c>
      <c r="Q2044" s="150" t="str">
        <f>IF(JRF!D2057="","",IF(IFERROR(VLOOKUP(JRF!D2057,Checks!N:P,3,0),0)="A","","Inactive account in Use"))</f>
        <v/>
      </c>
      <c r="R2044" t="str">
        <f>IFERROR(IF('Journal Template'!C2456="","",IF(IFERROR(VLOOKUP('Journal Template'!C2456,Checks!N:P,3,0),0)="A","","Inactive account in Use")),"")</f>
        <v/>
      </c>
      <c r="V2044" s="150" t="str">
        <f>IF(JRF!C2057="","",IF(IFERROR(VLOOKUP(JRF!C2057,Checks!S:U,3,0),0)="A","Entry with System fund Dept",""))</f>
        <v/>
      </c>
      <c r="W2044" t="str">
        <f>IFERROR(IF('Journal Template'!D2456="","",IF(IFERROR(VLOOKUP('Journal Template'!D2456,Checks!S:U,3,0),0)="A","Entry with System fund Dept","")),"")</f>
        <v/>
      </c>
      <c r="X2044" t="s">
        <v>9768</v>
      </c>
      <c r="Y2044" t="s">
        <v>389</v>
      </c>
      <c r="Z2044" t="s">
        <v>9769</v>
      </c>
      <c r="AA2044" t="s">
        <v>391</v>
      </c>
      <c r="AB2044" t="s">
        <v>125</v>
      </c>
      <c r="AC2044" s="150" t="str">
        <f>IFERROR(IF(JRF!C2057="","",IF(AND(VLOOKUP(JRF!C2057,X:AA,4,0)=JRF!B2057,VLOOKUP(JRF!C2057,X:Y,2,0)="A"),"","Inactive Dept Combo Error")),"Inactive Dept Combo Error")</f>
        <v/>
      </c>
      <c r="AD2044" t="str">
        <f>IFERROR(IF('Journal Template'!D2456="","",IF(AND(VLOOKUP('Journal Template'!D2456,X:AA,4,0)='Journal Template'!A2456,VLOOKUP('Journal Template'!D2456,X:Y,2,0)="A"),"","Inactive Dept Combo Error")),"")</f>
        <v/>
      </c>
      <c r="AK2044" s="150" t="str">
        <f>IF(JRF!B2057="","",IF(JRF!B2057=IFERROR(VLOOKUP(JRF!B2057,Checks!AI:AI,1,0),0),"Entry in Branch/Satellite BU's",""))</f>
        <v/>
      </c>
      <c r="AL2044" t="str">
        <f>IFERROR(IF('Journal Template'!A2456="","",IF('Journal Template'!A2456=IFERROR(VLOOKUP('Journal Template'!A2456,Checks!AI:AI,1,0),0),"Entry in Branch/Satellite BU's","")),"")</f>
        <v/>
      </c>
      <c r="AO2044" s="171"/>
      <c r="AP2044" s="171"/>
      <c r="AQ2044" s="171"/>
      <c r="AR2044" s="171"/>
      <c r="CI2044" t="str">
        <f>IF(JRF!F2057&gt;0,"",IF(JRF!B2057="","",IF(LEFT(JRF!B2057,1)=IFERROR(VLOOKUP(LEFT(JRF!B2057,1),$CF$2:$CF$5,1,0),0),"Product Code Required",IF(JRF!C2057="","",IF(JRF!C2057=IFERROR(VLOOKUP(JRF!C2057,$CH:$CH,1,0),0),"Product Code Required","NA")))))</f>
        <v/>
      </c>
      <c r="CJ2044" t="str">
        <f>IF(JRF!AV2057&gt;0,"",IF(JRF!Q2057="","",IF(LEFT(JRF!Q2057,1)=IFERROR(VLOOKUP(LEFT(JRF!Q2057,1),$CF$2:$CF$5,1,0),0),"Product Code Required",IF(JRF!V2057="","",IF(JRF!V2057=IFERROR(VLOOKUP(JRF!V2057,$CH:$CH,1,0),0),"Product Code Required","NA")))))</f>
        <v/>
      </c>
      <c r="CK2044" t="str">
        <f>IFERROR(IF(LEN('Journal Template'!F2055)&gt;0,"",IF('Journal Template'!A2055="","",IF(LEFT('Journal Template'!A2055,1)=IFERROR(VLOOKUP(LEFT('Journal Template'!A2055,1),Checks!$CF$2:$CF$5,1,0),0),"Product Code Required",IF('Journal Template'!D2055="","",IF('Journal Template'!D2055=IFERROR(VLOOKUP('Journal Template'!D2055,Checks!$CH:$CH,1,0),0),"Product Code Required","NA"))))),"")</f>
        <v/>
      </c>
    </row>
    <row r="2045" spans="14:89">
      <c r="N2045" t="s">
        <v>9770</v>
      </c>
      <c r="O2045" t="s">
        <v>9771</v>
      </c>
      <c r="P2045" t="s">
        <v>386</v>
      </c>
      <c r="Q2045" s="150" t="str">
        <f>IF(JRF!D2058="","",IF(IFERROR(VLOOKUP(JRF!D2058,Checks!N:P,3,0),0)="A","","Inactive account in Use"))</f>
        <v/>
      </c>
      <c r="R2045" t="str">
        <f>IFERROR(IF('Journal Template'!C2457="","",IF(IFERROR(VLOOKUP('Journal Template'!C2457,Checks!N:P,3,0),0)="A","","Inactive account in Use")),"")</f>
        <v/>
      </c>
      <c r="V2045" s="150" t="str">
        <f>IF(JRF!C2058="","",IF(IFERROR(VLOOKUP(JRF!C2058,Checks!S:U,3,0),0)="A","Entry with System fund Dept",""))</f>
        <v/>
      </c>
      <c r="W2045" t="str">
        <f>IFERROR(IF('Journal Template'!D2457="","",IF(IFERROR(VLOOKUP('Journal Template'!D2457,Checks!S:U,3,0),0)="A","Entry with System fund Dept","")),"")</f>
        <v/>
      </c>
      <c r="X2045" t="s">
        <v>9768</v>
      </c>
      <c r="Y2045" t="s">
        <v>389</v>
      </c>
      <c r="Z2045" t="s">
        <v>9769</v>
      </c>
      <c r="AA2045" t="s">
        <v>8099</v>
      </c>
      <c r="AB2045" t="s">
        <v>125</v>
      </c>
      <c r="AC2045" s="150" t="str">
        <f>IFERROR(IF(JRF!C2058="","",IF(AND(VLOOKUP(JRF!C2058,X:AA,4,0)=JRF!B2058,VLOOKUP(JRF!C2058,X:Y,2,0)="A"),"","Inactive Dept Combo Error")),"Inactive Dept Combo Error")</f>
        <v/>
      </c>
      <c r="AD2045" t="str">
        <f>IFERROR(IF('Journal Template'!D2457="","",IF(AND(VLOOKUP('Journal Template'!D2457,X:AA,4,0)='Journal Template'!A2457,VLOOKUP('Journal Template'!D2457,X:Y,2,0)="A"),"","Inactive Dept Combo Error")),"")</f>
        <v/>
      </c>
      <c r="AK2045" s="150" t="str">
        <f>IF(JRF!B2058="","",IF(JRF!B2058=IFERROR(VLOOKUP(JRF!B2058,Checks!AI:AI,1,0),0),"Entry in Branch/Satellite BU's",""))</f>
        <v/>
      </c>
      <c r="AL2045" t="str">
        <f>IFERROR(IF('Journal Template'!A2457="","",IF('Journal Template'!A2457=IFERROR(VLOOKUP('Journal Template'!A2457,Checks!AI:AI,1,0),0),"Entry in Branch/Satellite BU's","")),"")</f>
        <v/>
      </c>
      <c r="AO2045" s="171"/>
      <c r="AP2045" s="171"/>
      <c r="AQ2045" s="171"/>
      <c r="AR2045" s="171"/>
      <c r="CI2045" t="str">
        <f>IF(JRF!F2058&gt;0,"",IF(JRF!B2058="","",IF(LEFT(JRF!B2058,1)=IFERROR(VLOOKUP(LEFT(JRF!B2058,1),$CF$2:$CF$5,1,0),0),"Product Code Required",IF(JRF!C2058="","",IF(JRF!C2058=IFERROR(VLOOKUP(JRF!C2058,$CH:$CH,1,0),0),"Product Code Required","NA")))))</f>
        <v/>
      </c>
      <c r="CJ2045" t="str">
        <f>IF(JRF!AV2058&gt;0,"",IF(JRF!Q2058="","",IF(LEFT(JRF!Q2058,1)=IFERROR(VLOOKUP(LEFT(JRF!Q2058,1),$CF$2:$CF$5,1,0),0),"Product Code Required",IF(JRF!V2058="","",IF(JRF!V2058=IFERROR(VLOOKUP(JRF!V2058,$CH:$CH,1,0),0),"Product Code Required","NA")))))</f>
        <v/>
      </c>
      <c r="CK2045" t="str">
        <f>IFERROR(IF(LEN('Journal Template'!F2056)&gt;0,"",IF('Journal Template'!A2056="","",IF(LEFT('Journal Template'!A2056,1)=IFERROR(VLOOKUP(LEFT('Journal Template'!A2056,1),Checks!$CF$2:$CF$5,1,0),0),"Product Code Required",IF('Journal Template'!D2056="","",IF('Journal Template'!D2056=IFERROR(VLOOKUP('Journal Template'!D2056,Checks!$CH:$CH,1,0),0),"Product Code Required","NA"))))),"")</f>
        <v/>
      </c>
    </row>
    <row r="2046" spans="14:89">
      <c r="N2046" t="s">
        <v>9772</v>
      </c>
      <c r="O2046" t="s">
        <v>9773</v>
      </c>
      <c r="P2046" t="s">
        <v>386</v>
      </c>
      <c r="Q2046" s="150" t="str">
        <f>IF(JRF!D2059="","",IF(IFERROR(VLOOKUP(JRF!D2059,Checks!N:P,3,0),0)="A","","Inactive account in Use"))</f>
        <v/>
      </c>
      <c r="R2046" t="str">
        <f>IFERROR(IF('Journal Template'!C2458="","",IF(IFERROR(VLOOKUP('Journal Template'!C2458,Checks!N:P,3,0),0)="A","","Inactive account in Use")),"")</f>
        <v/>
      </c>
      <c r="V2046" s="150" t="str">
        <f>IF(JRF!C2059="","",IF(IFERROR(VLOOKUP(JRF!C2059,Checks!S:U,3,0),0)="A","Entry with System fund Dept",""))</f>
        <v/>
      </c>
      <c r="W2046" t="str">
        <f>IFERROR(IF('Journal Template'!D2458="","",IF(IFERROR(VLOOKUP('Journal Template'!D2458,Checks!S:U,3,0),0)="A","Entry with System fund Dept","")),"")</f>
        <v/>
      </c>
      <c r="X2046" t="s">
        <v>9774</v>
      </c>
      <c r="Y2046" t="s">
        <v>389</v>
      </c>
      <c r="Z2046" t="s">
        <v>9775</v>
      </c>
      <c r="AA2046" t="s">
        <v>391</v>
      </c>
      <c r="AB2046" t="s">
        <v>125</v>
      </c>
      <c r="AC2046" s="150" t="str">
        <f>IFERROR(IF(JRF!C2059="","",IF(AND(VLOOKUP(JRF!C2059,X:AA,4,0)=JRF!B2059,VLOOKUP(JRF!C2059,X:Y,2,0)="A"),"","Inactive Dept Combo Error")),"Inactive Dept Combo Error")</f>
        <v/>
      </c>
      <c r="AD2046" t="str">
        <f>IFERROR(IF('Journal Template'!D2458="","",IF(AND(VLOOKUP('Journal Template'!D2458,X:AA,4,0)='Journal Template'!A2458,VLOOKUP('Journal Template'!D2458,X:Y,2,0)="A"),"","Inactive Dept Combo Error")),"")</f>
        <v/>
      </c>
      <c r="AK2046" s="150" t="str">
        <f>IF(JRF!B2059="","",IF(JRF!B2059=IFERROR(VLOOKUP(JRF!B2059,Checks!AI:AI,1,0),0),"Entry in Branch/Satellite BU's",""))</f>
        <v/>
      </c>
      <c r="AL2046" t="str">
        <f>IFERROR(IF('Journal Template'!A2458="","",IF('Journal Template'!A2458=IFERROR(VLOOKUP('Journal Template'!A2458,Checks!AI:AI,1,0),0),"Entry in Branch/Satellite BU's","")),"")</f>
        <v/>
      </c>
      <c r="AO2046" s="171"/>
      <c r="AP2046" s="171"/>
      <c r="AQ2046" s="171"/>
      <c r="AR2046" s="171"/>
      <c r="CI2046" t="str">
        <f>IF(JRF!F2059&gt;0,"",IF(JRF!B2059="","",IF(LEFT(JRF!B2059,1)=IFERROR(VLOOKUP(LEFT(JRF!B2059,1),$CF$2:$CF$5,1,0),0),"Product Code Required",IF(JRF!C2059="","",IF(JRF!C2059=IFERROR(VLOOKUP(JRF!C2059,$CH:$CH,1,0),0),"Product Code Required","NA")))))</f>
        <v/>
      </c>
      <c r="CJ2046" t="str">
        <f>IF(JRF!AV2059&gt;0,"",IF(JRF!Q2059="","",IF(LEFT(JRF!Q2059,1)=IFERROR(VLOOKUP(LEFT(JRF!Q2059,1),$CF$2:$CF$5,1,0),0),"Product Code Required",IF(JRF!V2059="","",IF(JRF!V2059=IFERROR(VLOOKUP(JRF!V2059,$CH:$CH,1,0),0),"Product Code Required","NA")))))</f>
        <v/>
      </c>
      <c r="CK2046" t="str">
        <f>IFERROR(IF(LEN('Journal Template'!F2057)&gt;0,"",IF('Journal Template'!A2057="","",IF(LEFT('Journal Template'!A2057,1)=IFERROR(VLOOKUP(LEFT('Journal Template'!A2057,1),Checks!$CF$2:$CF$5,1,0),0),"Product Code Required",IF('Journal Template'!D2057="","",IF('Journal Template'!D2057=IFERROR(VLOOKUP('Journal Template'!D2057,Checks!$CH:$CH,1,0),0),"Product Code Required","NA"))))),"")</f>
        <v/>
      </c>
    </row>
    <row r="2047" spans="14:89">
      <c r="N2047" t="s">
        <v>9776</v>
      </c>
      <c r="O2047" t="s">
        <v>9777</v>
      </c>
      <c r="P2047" t="s">
        <v>386</v>
      </c>
      <c r="Q2047" s="150" t="str">
        <f>IF(JRF!D2060="","",IF(IFERROR(VLOOKUP(JRF!D2060,Checks!N:P,3,0),0)="A","","Inactive account in Use"))</f>
        <v/>
      </c>
      <c r="R2047" t="str">
        <f>IFERROR(IF('Journal Template'!C2459="","",IF(IFERROR(VLOOKUP('Journal Template'!C2459,Checks!N:P,3,0),0)="A","","Inactive account in Use")),"")</f>
        <v/>
      </c>
      <c r="V2047" s="150" t="str">
        <f>IF(JRF!C2060="","",IF(IFERROR(VLOOKUP(JRF!C2060,Checks!S:U,3,0),0)="A","Entry with System fund Dept",""))</f>
        <v/>
      </c>
      <c r="W2047" t="str">
        <f>IFERROR(IF('Journal Template'!D2459="","",IF(IFERROR(VLOOKUP('Journal Template'!D2459,Checks!S:U,3,0),0)="A","Entry with System fund Dept","")),"")</f>
        <v/>
      </c>
      <c r="X2047" t="s">
        <v>9778</v>
      </c>
      <c r="Y2047" t="s">
        <v>386</v>
      </c>
      <c r="Z2047" t="s">
        <v>9779</v>
      </c>
      <c r="AA2047" t="s">
        <v>1976</v>
      </c>
      <c r="AB2047" t="s">
        <v>125</v>
      </c>
      <c r="AC2047" s="150" t="str">
        <f>IFERROR(IF(JRF!C2060="","",IF(AND(VLOOKUP(JRF!C2060,X:AA,4,0)=JRF!B2060,VLOOKUP(JRF!C2060,X:Y,2,0)="A"),"","Inactive Dept Combo Error")),"Inactive Dept Combo Error")</f>
        <v/>
      </c>
      <c r="AD2047" t="str">
        <f>IFERROR(IF('Journal Template'!D2459="","",IF(AND(VLOOKUP('Journal Template'!D2459,X:AA,4,0)='Journal Template'!A2459,VLOOKUP('Journal Template'!D2459,X:Y,2,0)="A"),"","Inactive Dept Combo Error")),"")</f>
        <v/>
      </c>
      <c r="AK2047" s="150" t="str">
        <f>IF(JRF!B2060="","",IF(JRF!B2060=IFERROR(VLOOKUP(JRF!B2060,Checks!AI:AI,1,0),0),"Entry in Branch/Satellite BU's",""))</f>
        <v/>
      </c>
      <c r="AL2047" t="str">
        <f>IFERROR(IF('Journal Template'!A2459="","",IF('Journal Template'!A2459=IFERROR(VLOOKUP('Journal Template'!A2459,Checks!AI:AI,1,0),0),"Entry in Branch/Satellite BU's","")),"")</f>
        <v/>
      </c>
      <c r="AO2047" s="171"/>
      <c r="AP2047" s="171"/>
      <c r="AQ2047" s="171"/>
      <c r="AR2047" s="171"/>
      <c r="CI2047" t="str">
        <f>IF(JRF!F2060&gt;0,"",IF(JRF!B2060="","",IF(LEFT(JRF!B2060,1)=IFERROR(VLOOKUP(LEFT(JRF!B2060,1),$CF$2:$CF$5,1,0),0),"Product Code Required",IF(JRF!C2060="","",IF(JRF!C2060=IFERROR(VLOOKUP(JRF!C2060,$CH:$CH,1,0),0),"Product Code Required","NA")))))</f>
        <v/>
      </c>
      <c r="CJ2047" t="str">
        <f>IF(JRF!AV2060&gt;0,"",IF(JRF!Q2060="","",IF(LEFT(JRF!Q2060,1)=IFERROR(VLOOKUP(LEFT(JRF!Q2060,1),$CF$2:$CF$5,1,0),0),"Product Code Required",IF(JRF!V2060="","",IF(JRF!V2060=IFERROR(VLOOKUP(JRF!V2060,$CH:$CH,1,0),0),"Product Code Required","NA")))))</f>
        <v/>
      </c>
      <c r="CK2047" t="str">
        <f>IFERROR(IF(LEN('Journal Template'!F2058)&gt;0,"",IF('Journal Template'!A2058="","",IF(LEFT('Journal Template'!A2058,1)=IFERROR(VLOOKUP(LEFT('Journal Template'!A2058,1),Checks!$CF$2:$CF$5,1,0),0),"Product Code Required",IF('Journal Template'!D2058="","",IF('Journal Template'!D2058=IFERROR(VLOOKUP('Journal Template'!D2058,Checks!$CH:$CH,1,0),0),"Product Code Required","NA"))))),"")</f>
        <v/>
      </c>
    </row>
    <row r="2048" spans="14:89">
      <c r="N2048" t="s">
        <v>9780</v>
      </c>
      <c r="O2048" t="s">
        <v>9781</v>
      </c>
      <c r="P2048" t="s">
        <v>386</v>
      </c>
      <c r="Q2048" s="150" t="str">
        <f>IF(JRF!D2061="","",IF(IFERROR(VLOOKUP(JRF!D2061,Checks!N:P,3,0),0)="A","","Inactive account in Use"))</f>
        <v/>
      </c>
      <c r="R2048" t="str">
        <f>IFERROR(IF('Journal Template'!C2460="","",IF(IFERROR(VLOOKUP('Journal Template'!C2460,Checks!N:P,3,0),0)="A","","Inactive account in Use")),"")</f>
        <v/>
      </c>
      <c r="V2048" s="150" t="str">
        <f>IF(JRF!C2061="","",IF(IFERROR(VLOOKUP(JRF!C2061,Checks!S:U,3,0),0)="A","Entry with System fund Dept",""))</f>
        <v/>
      </c>
      <c r="W2048" t="str">
        <f>IFERROR(IF('Journal Template'!D2460="","",IF(IFERROR(VLOOKUP('Journal Template'!D2460,Checks!S:U,3,0),0)="A","Entry with System fund Dept","")),"")</f>
        <v/>
      </c>
      <c r="X2048" t="s">
        <v>9778</v>
      </c>
      <c r="Y2048" t="s">
        <v>389</v>
      </c>
      <c r="Z2048" t="s">
        <v>9779</v>
      </c>
      <c r="AA2048" t="s">
        <v>391</v>
      </c>
      <c r="AB2048" t="s">
        <v>125</v>
      </c>
      <c r="AC2048" s="150" t="str">
        <f>IFERROR(IF(JRF!C2061="","",IF(AND(VLOOKUP(JRF!C2061,X:AA,4,0)=JRF!B2061,VLOOKUP(JRF!C2061,X:Y,2,0)="A"),"","Inactive Dept Combo Error")),"Inactive Dept Combo Error")</f>
        <v/>
      </c>
      <c r="AD2048" t="str">
        <f>IFERROR(IF('Journal Template'!D2460="","",IF(AND(VLOOKUP('Journal Template'!D2460,X:AA,4,0)='Journal Template'!A2460,VLOOKUP('Journal Template'!D2460,X:Y,2,0)="A"),"","Inactive Dept Combo Error")),"")</f>
        <v/>
      </c>
      <c r="AK2048" s="150" t="str">
        <f>IF(JRF!B2061="","",IF(JRF!B2061=IFERROR(VLOOKUP(JRF!B2061,Checks!AI:AI,1,0),0),"Entry in Branch/Satellite BU's",""))</f>
        <v/>
      </c>
      <c r="AL2048" t="str">
        <f>IFERROR(IF('Journal Template'!A2460="","",IF('Journal Template'!A2460=IFERROR(VLOOKUP('Journal Template'!A2460,Checks!AI:AI,1,0),0),"Entry in Branch/Satellite BU's","")),"")</f>
        <v/>
      </c>
      <c r="AO2048" s="171"/>
      <c r="AP2048" s="171"/>
      <c r="AQ2048" s="171"/>
      <c r="AR2048" s="171"/>
      <c r="CI2048" t="str">
        <f>IF(JRF!F2061&gt;0,"",IF(JRF!B2061="","",IF(LEFT(JRF!B2061,1)=IFERROR(VLOOKUP(LEFT(JRF!B2061,1),$CF$2:$CF$5,1,0),0),"Product Code Required",IF(JRF!C2061="","",IF(JRF!C2061=IFERROR(VLOOKUP(JRF!C2061,$CH:$CH,1,0),0),"Product Code Required","NA")))))</f>
        <v/>
      </c>
      <c r="CJ2048" t="str">
        <f>IF(JRF!AV2061&gt;0,"",IF(JRF!Q2061="","",IF(LEFT(JRF!Q2061,1)=IFERROR(VLOOKUP(LEFT(JRF!Q2061,1),$CF$2:$CF$5,1,0),0),"Product Code Required",IF(JRF!V2061="","",IF(JRF!V2061=IFERROR(VLOOKUP(JRF!V2061,$CH:$CH,1,0),0),"Product Code Required","NA")))))</f>
        <v/>
      </c>
      <c r="CK2048" t="str">
        <f>IFERROR(IF(LEN('Journal Template'!F2059)&gt;0,"",IF('Journal Template'!A2059="","",IF(LEFT('Journal Template'!A2059,1)=IFERROR(VLOOKUP(LEFT('Journal Template'!A2059,1),Checks!$CF$2:$CF$5,1,0),0),"Product Code Required",IF('Journal Template'!D2059="","",IF('Journal Template'!D2059=IFERROR(VLOOKUP('Journal Template'!D2059,Checks!$CH:$CH,1,0),0),"Product Code Required","NA"))))),"")</f>
        <v/>
      </c>
    </row>
    <row r="2049" spans="14:89">
      <c r="N2049" t="s">
        <v>9782</v>
      </c>
      <c r="O2049" t="s">
        <v>9783</v>
      </c>
      <c r="P2049" t="s">
        <v>386</v>
      </c>
      <c r="Q2049" s="150" t="str">
        <f>IF(JRF!D2062="","",IF(IFERROR(VLOOKUP(JRF!D2062,Checks!N:P,3,0),0)="A","","Inactive account in Use"))</f>
        <v/>
      </c>
      <c r="R2049" t="str">
        <f>IFERROR(IF('Journal Template'!C2461="","",IF(IFERROR(VLOOKUP('Journal Template'!C2461,Checks!N:P,3,0),0)="A","","Inactive account in Use")),"")</f>
        <v/>
      </c>
      <c r="V2049" s="150" t="str">
        <f>IF(JRF!C2062="","",IF(IFERROR(VLOOKUP(JRF!C2062,Checks!S:U,3,0),0)="A","Entry with System fund Dept",""))</f>
        <v/>
      </c>
      <c r="W2049" t="str">
        <f>IFERROR(IF('Journal Template'!D2461="","",IF(IFERROR(VLOOKUP('Journal Template'!D2461,Checks!S:U,3,0),0)="A","Entry with System fund Dept","")),"")</f>
        <v/>
      </c>
      <c r="X2049" t="s">
        <v>9784</v>
      </c>
      <c r="Y2049" t="s">
        <v>386</v>
      </c>
      <c r="Z2049" t="s">
        <v>9785</v>
      </c>
      <c r="AA2049" t="s">
        <v>9786</v>
      </c>
      <c r="AB2049" t="s">
        <v>125</v>
      </c>
      <c r="AC2049" s="150" t="str">
        <f>IFERROR(IF(JRF!C2062="","",IF(AND(VLOOKUP(JRF!C2062,X:AA,4,0)=JRF!B2062,VLOOKUP(JRF!C2062,X:Y,2,0)="A"),"","Inactive Dept Combo Error")),"Inactive Dept Combo Error")</f>
        <v/>
      </c>
      <c r="AD2049" t="str">
        <f>IFERROR(IF('Journal Template'!D2461="","",IF(AND(VLOOKUP('Journal Template'!D2461,X:AA,4,0)='Journal Template'!A2461,VLOOKUP('Journal Template'!D2461,X:Y,2,0)="A"),"","Inactive Dept Combo Error")),"")</f>
        <v/>
      </c>
      <c r="AK2049" s="150" t="str">
        <f>IF(JRF!B2062="","",IF(JRF!B2062=IFERROR(VLOOKUP(JRF!B2062,Checks!AI:AI,1,0),0),"Entry in Branch/Satellite BU's",""))</f>
        <v/>
      </c>
      <c r="AL2049" t="str">
        <f>IFERROR(IF('Journal Template'!A2461="","",IF('Journal Template'!A2461=IFERROR(VLOOKUP('Journal Template'!A2461,Checks!AI:AI,1,0),0),"Entry in Branch/Satellite BU's","")),"")</f>
        <v/>
      </c>
      <c r="AO2049" s="171"/>
      <c r="AP2049" s="171"/>
      <c r="AQ2049" s="171"/>
      <c r="AR2049" s="171"/>
      <c r="CI2049" t="str">
        <f>IF(JRF!F2062&gt;0,"",IF(JRF!B2062="","",IF(LEFT(JRF!B2062,1)=IFERROR(VLOOKUP(LEFT(JRF!B2062,1),$CF$2:$CF$5,1,0),0),"Product Code Required",IF(JRF!C2062="","",IF(JRF!C2062=IFERROR(VLOOKUP(JRF!C2062,$CH:$CH,1,0),0),"Product Code Required","NA")))))</f>
        <v/>
      </c>
      <c r="CJ2049" t="str">
        <f>IF(JRF!AV2062&gt;0,"",IF(JRF!Q2062="","",IF(LEFT(JRF!Q2062,1)=IFERROR(VLOOKUP(LEFT(JRF!Q2062,1),$CF$2:$CF$5,1,0),0),"Product Code Required",IF(JRF!V2062="","",IF(JRF!V2062=IFERROR(VLOOKUP(JRF!V2062,$CH:$CH,1,0),0),"Product Code Required","NA")))))</f>
        <v/>
      </c>
      <c r="CK2049" t="str">
        <f>IFERROR(IF(LEN('Journal Template'!F2060)&gt;0,"",IF('Journal Template'!A2060="","",IF(LEFT('Journal Template'!A2060,1)=IFERROR(VLOOKUP(LEFT('Journal Template'!A2060,1),Checks!$CF$2:$CF$5,1,0),0),"Product Code Required",IF('Journal Template'!D2060="","",IF('Journal Template'!D2060=IFERROR(VLOOKUP('Journal Template'!D2060,Checks!$CH:$CH,1,0),0),"Product Code Required","NA"))))),"")</f>
        <v/>
      </c>
    </row>
    <row r="2050" spans="14:89">
      <c r="N2050" t="s">
        <v>9787</v>
      </c>
      <c r="O2050" t="s">
        <v>9788</v>
      </c>
      <c r="P2050" t="s">
        <v>386</v>
      </c>
      <c r="Q2050" s="150" t="str">
        <f>IF(JRF!D2063="","",IF(IFERROR(VLOOKUP(JRF!D2063,Checks!N:P,3,0),0)="A","","Inactive account in Use"))</f>
        <v/>
      </c>
      <c r="R2050" t="str">
        <f>IFERROR(IF('Journal Template'!C2462="","",IF(IFERROR(VLOOKUP('Journal Template'!C2462,Checks!N:P,3,0),0)="A","","Inactive account in Use")),"")</f>
        <v/>
      </c>
      <c r="V2050" s="150" t="str">
        <f>IF(JRF!C2063="","",IF(IFERROR(VLOOKUP(JRF!C2063,Checks!S:U,3,0),0)="A","Entry with System fund Dept",""))</f>
        <v/>
      </c>
      <c r="W2050" t="str">
        <f>IFERROR(IF('Journal Template'!D2462="","",IF(IFERROR(VLOOKUP('Journal Template'!D2462,Checks!S:U,3,0),0)="A","Entry with System fund Dept","")),"")</f>
        <v/>
      </c>
      <c r="X2050" t="s">
        <v>9784</v>
      </c>
      <c r="Y2050" t="s">
        <v>389</v>
      </c>
      <c r="Z2050" t="s">
        <v>9789</v>
      </c>
      <c r="AA2050" t="s">
        <v>391</v>
      </c>
      <c r="AB2050" t="s">
        <v>125</v>
      </c>
      <c r="AC2050" s="150" t="str">
        <f>IFERROR(IF(JRF!C2063="","",IF(AND(VLOOKUP(JRF!C2063,X:AA,4,0)=JRF!B2063,VLOOKUP(JRF!C2063,X:Y,2,0)="A"),"","Inactive Dept Combo Error")),"Inactive Dept Combo Error")</f>
        <v/>
      </c>
      <c r="AD2050" t="str">
        <f>IFERROR(IF('Journal Template'!D2462="","",IF(AND(VLOOKUP('Journal Template'!D2462,X:AA,4,0)='Journal Template'!A2462,VLOOKUP('Journal Template'!D2462,X:Y,2,0)="A"),"","Inactive Dept Combo Error")),"")</f>
        <v/>
      </c>
      <c r="AK2050" s="150" t="str">
        <f>IF(JRF!B2063="","",IF(JRF!B2063=IFERROR(VLOOKUP(JRF!B2063,Checks!AI:AI,1,0),0),"Entry in Branch/Satellite BU's",""))</f>
        <v/>
      </c>
      <c r="AL2050" t="str">
        <f>IFERROR(IF('Journal Template'!A2462="","",IF('Journal Template'!A2462=IFERROR(VLOOKUP('Journal Template'!A2462,Checks!AI:AI,1,0),0),"Entry in Branch/Satellite BU's","")),"")</f>
        <v/>
      </c>
      <c r="AO2050" s="171"/>
      <c r="AP2050" s="171"/>
      <c r="AQ2050" s="171"/>
      <c r="AR2050" s="171"/>
      <c r="CI2050" t="str">
        <f>IF(JRF!F2063&gt;0,"",IF(JRF!B2063="","",IF(LEFT(JRF!B2063,1)=IFERROR(VLOOKUP(LEFT(JRF!B2063,1),$CF$2:$CF$5,1,0),0),"Product Code Required",IF(JRF!C2063="","",IF(JRF!C2063=IFERROR(VLOOKUP(JRF!C2063,$CH:$CH,1,0),0),"Product Code Required","NA")))))</f>
        <v/>
      </c>
      <c r="CJ2050" t="str">
        <f>IF(JRF!AV2063&gt;0,"",IF(JRF!Q2063="","",IF(LEFT(JRF!Q2063,1)=IFERROR(VLOOKUP(LEFT(JRF!Q2063,1),$CF$2:$CF$5,1,0),0),"Product Code Required",IF(JRF!V2063="","",IF(JRF!V2063=IFERROR(VLOOKUP(JRF!V2063,$CH:$CH,1,0),0),"Product Code Required","NA")))))</f>
        <v/>
      </c>
      <c r="CK2050" t="str">
        <f>IFERROR(IF(LEN('Journal Template'!F2061)&gt;0,"",IF('Journal Template'!A2061="","",IF(LEFT('Journal Template'!A2061,1)=IFERROR(VLOOKUP(LEFT('Journal Template'!A2061,1),Checks!$CF$2:$CF$5,1,0),0),"Product Code Required",IF('Journal Template'!D2061="","",IF('Journal Template'!D2061=IFERROR(VLOOKUP('Journal Template'!D2061,Checks!$CH:$CH,1,0),0),"Product Code Required","NA"))))),"")</f>
        <v/>
      </c>
    </row>
    <row r="2051" spans="14:89">
      <c r="N2051" t="s">
        <v>9790</v>
      </c>
      <c r="O2051" t="s">
        <v>9791</v>
      </c>
      <c r="P2051" t="s">
        <v>386</v>
      </c>
      <c r="Q2051" s="150" t="str">
        <f>IF(JRF!D2064="","",IF(IFERROR(VLOOKUP(JRF!D2064,Checks!N:P,3,0),0)="A","","Inactive account in Use"))</f>
        <v/>
      </c>
      <c r="R2051" t="str">
        <f>IFERROR(IF('Journal Template'!C2463="","",IF(IFERROR(VLOOKUP('Journal Template'!C2463,Checks!N:P,3,0),0)="A","","Inactive account in Use")),"")</f>
        <v/>
      </c>
      <c r="V2051" s="150" t="str">
        <f>IF(JRF!C2064="","",IF(IFERROR(VLOOKUP(JRF!C2064,Checks!S:U,3,0),0)="A","Entry with System fund Dept",""))</f>
        <v/>
      </c>
      <c r="W2051" t="str">
        <f>IFERROR(IF('Journal Template'!D2463="","",IF(IFERROR(VLOOKUP('Journal Template'!D2463,Checks!S:U,3,0),0)="A","Entry with System fund Dept","")),"")</f>
        <v/>
      </c>
      <c r="X2051" t="s">
        <v>9792</v>
      </c>
      <c r="Y2051" t="s">
        <v>389</v>
      </c>
      <c r="Z2051" t="s">
        <v>9793</v>
      </c>
      <c r="AA2051" t="s">
        <v>1177</v>
      </c>
      <c r="AB2051" t="s">
        <v>125</v>
      </c>
      <c r="AC2051" s="150" t="str">
        <f>IFERROR(IF(JRF!C2064="","",IF(AND(VLOOKUP(JRF!C2064,X:AA,4,0)=JRF!B2064,VLOOKUP(JRF!C2064,X:Y,2,0)="A"),"","Inactive Dept Combo Error")),"Inactive Dept Combo Error")</f>
        <v/>
      </c>
      <c r="AD2051" t="str">
        <f>IFERROR(IF('Journal Template'!D2463="","",IF(AND(VLOOKUP('Journal Template'!D2463,X:AA,4,0)='Journal Template'!A2463,VLOOKUP('Journal Template'!D2463,X:Y,2,0)="A"),"","Inactive Dept Combo Error")),"")</f>
        <v/>
      </c>
      <c r="AK2051" s="150" t="str">
        <f>IF(JRF!B2064="","",IF(JRF!B2064=IFERROR(VLOOKUP(JRF!B2064,Checks!AI:AI,1,0),0),"Entry in Branch/Satellite BU's",""))</f>
        <v/>
      </c>
      <c r="AL2051" t="str">
        <f>IFERROR(IF('Journal Template'!A2463="","",IF('Journal Template'!A2463=IFERROR(VLOOKUP('Journal Template'!A2463,Checks!AI:AI,1,0),0),"Entry in Branch/Satellite BU's","")),"")</f>
        <v/>
      </c>
      <c r="AO2051" s="171"/>
      <c r="AP2051" s="171"/>
      <c r="AQ2051" s="171"/>
      <c r="AR2051" s="171"/>
      <c r="CI2051" t="str">
        <f>IF(JRF!F2064&gt;0,"",IF(JRF!B2064="","",IF(LEFT(JRF!B2064,1)=IFERROR(VLOOKUP(LEFT(JRF!B2064,1),$CF$2:$CF$5,1,0),0),"Product Code Required",IF(JRF!C2064="","",IF(JRF!C2064=IFERROR(VLOOKUP(JRF!C2064,$CH:$CH,1,0),0),"Product Code Required","NA")))))</f>
        <v/>
      </c>
      <c r="CJ2051" t="str">
        <f>IF(JRF!AV2064&gt;0,"",IF(JRF!Q2064="","",IF(LEFT(JRF!Q2064,1)=IFERROR(VLOOKUP(LEFT(JRF!Q2064,1),$CF$2:$CF$5,1,0),0),"Product Code Required",IF(JRF!V2064="","",IF(JRF!V2064=IFERROR(VLOOKUP(JRF!V2064,$CH:$CH,1,0),0),"Product Code Required","NA")))))</f>
        <v/>
      </c>
      <c r="CK2051" t="str">
        <f>IFERROR(IF(LEN('Journal Template'!F2062)&gt;0,"",IF('Journal Template'!A2062="","",IF(LEFT('Journal Template'!A2062,1)=IFERROR(VLOOKUP(LEFT('Journal Template'!A2062,1),Checks!$CF$2:$CF$5,1,0),0),"Product Code Required",IF('Journal Template'!D2062="","",IF('Journal Template'!D2062=IFERROR(VLOOKUP('Journal Template'!D2062,Checks!$CH:$CH,1,0),0),"Product Code Required","NA"))))),"")</f>
        <v/>
      </c>
    </row>
    <row r="2052" spans="14:89">
      <c r="N2052" t="s">
        <v>9794</v>
      </c>
      <c r="O2052" t="s">
        <v>9795</v>
      </c>
      <c r="P2052" t="s">
        <v>386</v>
      </c>
      <c r="Q2052" s="150" t="str">
        <f>IF(JRF!D2065="","",IF(IFERROR(VLOOKUP(JRF!D2065,Checks!N:P,3,0),0)="A","","Inactive account in Use"))</f>
        <v/>
      </c>
      <c r="R2052" t="str">
        <f>IFERROR(IF('Journal Template'!C2464="","",IF(IFERROR(VLOOKUP('Journal Template'!C2464,Checks!N:P,3,0),0)="A","","Inactive account in Use")),"")</f>
        <v/>
      </c>
      <c r="V2052" s="150" t="str">
        <f>IF(JRF!C2065="","",IF(IFERROR(VLOOKUP(JRF!C2065,Checks!S:U,3,0),0)="A","Entry with System fund Dept",""))</f>
        <v/>
      </c>
      <c r="W2052" t="str">
        <f>IFERROR(IF('Journal Template'!D2464="","",IF(IFERROR(VLOOKUP('Journal Template'!D2464,Checks!S:U,3,0),0)="A","Entry with System fund Dept","")),"")</f>
        <v/>
      </c>
      <c r="X2052" t="s">
        <v>9796</v>
      </c>
      <c r="Y2052" t="s">
        <v>386</v>
      </c>
      <c r="Z2052" t="s">
        <v>9797</v>
      </c>
      <c r="AA2052" t="s">
        <v>9798</v>
      </c>
      <c r="AB2052" t="s">
        <v>125</v>
      </c>
      <c r="AC2052" s="150" t="str">
        <f>IFERROR(IF(JRF!C2065="","",IF(AND(VLOOKUP(JRF!C2065,X:AA,4,0)=JRF!B2065,VLOOKUP(JRF!C2065,X:Y,2,0)="A"),"","Inactive Dept Combo Error")),"Inactive Dept Combo Error")</f>
        <v/>
      </c>
      <c r="AD2052" t="str">
        <f>IFERROR(IF('Journal Template'!D2464="","",IF(AND(VLOOKUP('Journal Template'!D2464,X:AA,4,0)='Journal Template'!A2464,VLOOKUP('Journal Template'!D2464,X:Y,2,0)="A"),"","Inactive Dept Combo Error")),"")</f>
        <v/>
      </c>
      <c r="AK2052" s="150" t="str">
        <f>IF(JRF!B2065="","",IF(JRF!B2065=IFERROR(VLOOKUP(JRF!B2065,Checks!AI:AI,1,0),0),"Entry in Branch/Satellite BU's",""))</f>
        <v/>
      </c>
      <c r="AL2052" t="str">
        <f>IFERROR(IF('Journal Template'!A2464="","",IF('Journal Template'!A2464=IFERROR(VLOOKUP('Journal Template'!A2464,Checks!AI:AI,1,0),0),"Entry in Branch/Satellite BU's","")),"")</f>
        <v/>
      </c>
      <c r="AO2052" s="171"/>
      <c r="AP2052" s="171"/>
      <c r="AQ2052" s="171"/>
      <c r="AR2052" s="171"/>
      <c r="CI2052" t="str">
        <f>IF(JRF!F2065&gt;0,"",IF(JRF!B2065="","",IF(LEFT(JRF!B2065,1)=IFERROR(VLOOKUP(LEFT(JRF!B2065,1),$CF$2:$CF$5,1,0),0),"Product Code Required",IF(JRF!C2065="","",IF(JRF!C2065=IFERROR(VLOOKUP(JRF!C2065,$CH:$CH,1,0),0),"Product Code Required","NA")))))</f>
        <v/>
      </c>
      <c r="CJ2052" t="str">
        <f>IF(JRF!AV2065&gt;0,"",IF(JRF!Q2065="","",IF(LEFT(JRF!Q2065,1)=IFERROR(VLOOKUP(LEFT(JRF!Q2065,1),$CF$2:$CF$5,1,0),0),"Product Code Required",IF(JRF!V2065="","",IF(JRF!V2065=IFERROR(VLOOKUP(JRF!V2065,$CH:$CH,1,0),0),"Product Code Required","NA")))))</f>
        <v/>
      </c>
      <c r="CK2052" t="str">
        <f>IFERROR(IF(LEN('Journal Template'!F2063)&gt;0,"",IF('Journal Template'!A2063="","",IF(LEFT('Journal Template'!A2063,1)=IFERROR(VLOOKUP(LEFT('Journal Template'!A2063,1),Checks!$CF$2:$CF$5,1,0),0),"Product Code Required",IF('Journal Template'!D2063="","",IF('Journal Template'!D2063=IFERROR(VLOOKUP('Journal Template'!D2063,Checks!$CH:$CH,1,0),0),"Product Code Required","NA"))))),"")</f>
        <v/>
      </c>
    </row>
    <row r="2053" spans="14:89">
      <c r="N2053" t="s">
        <v>9799</v>
      </c>
      <c r="O2053" t="s">
        <v>9800</v>
      </c>
      <c r="P2053" t="s">
        <v>386</v>
      </c>
      <c r="Q2053" s="150" t="str">
        <f>IF(JRF!D2066="","",IF(IFERROR(VLOOKUP(JRF!D2066,Checks!N:P,3,0),0)="A","","Inactive account in Use"))</f>
        <v/>
      </c>
      <c r="R2053" t="str">
        <f>IFERROR(IF('Journal Template'!C2465="","",IF(IFERROR(VLOOKUP('Journal Template'!C2465,Checks!N:P,3,0),0)="A","","Inactive account in Use")),"")</f>
        <v/>
      </c>
      <c r="V2053" s="150" t="str">
        <f>IF(JRF!C2066="","",IF(IFERROR(VLOOKUP(JRF!C2066,Checks!S:U,3,0),0)="A","Entry with System fund Dept",""))</f>
        <v/>
      </c>
      <c r="W2053" t="str">
        <f>IFERROR(IF('Journal Template'!D2465="","",IF(IFERROR(VLOOKUP('Journal Template'!D2465,Checks!S:U,3,0),0)="A","Entry with System fund Dept","")),"")</f>
        <v/>
      </c>
      <c r="X2053" t="s">
        <v>9801</v>
      </c>
      <c r="Y2053" t="s">
        <v>389</v>
      </c>
      <c r="Z2053" t="s">
        <v>9802</v>
      </c>
      <c r="AA2053" t="s">
        <v>391</v>
      </c>
      <c r="AB2053" t="s">
        <v>125</v>
      </c>
      <c r="AC2053" s="150" t="str">
        <f>IFERROR(IF(JRF!C2066="","",IF(AND(VLOOKUP(JRF!C2066,X:AA,4,0)=JRF!B2066,VLOOKUP(JRF!C2066,X:Y,2,0)="A"),"","Inactive Dept Combo Error")),"Inactive Dept Combo Error")</f>
        <v/>
      </c>
      <c r="AD2053" t="str">
        <f>IFERROR(IF('Journal Template'!D2465="","",IF(AND(VLOOKUP('Journal Template'!D2465,X:AA,4,0)='Journal Template'!A2465,VLOOKUP('Journal Template'!D2465,X:Y,2,0)="A"),"","Inactive Dept Combo Error")),"")</f>
        <v/>
      </c>
      <c r="AK2053" s="150" t="str">
        <f>IF(JRF!B2066="","",IF(JRF!B2066=IFERROR(VLOOKUP(JRF!B2066,Checks!AI:AI,1,0),0),"Entry in Branch/Satellite BU's",""))</f>
        <v/>
      </c>
      <c r="AL2053" t="str">
        <f>IFERROR(IF('Journal Template'!A2465="","",IF('Journal Template'!A2465=IFERROR(VLOOKUP('Journal Template'!A2465,Checks!AI:AI,1,0),0),"Entry in Branch/Satellite BU's","")),"")</f>
        <v/>
      </c>
      <c r="AO2053" s="171"/>
      <c r="AP2053" s="171"/>
      <c r="AQ2053" s="171"/>
      <c r="AR2053" s="171"/>
      <c r="CI2053" t="str">
        <f>IF(JRF!F2066&gt;0,"",IF(JRF!B2066="","",IF(LEFT(JRF!B2066,1)=IFERROR(VLOOKUP(LEFT(JRF!B2066,1),$CF$2:$CF$5,1,0),0),"Product Code Required",IF(JRF!C2066="","",IF(JRF!C2066=IFERROR(VLOOKUP(JRF!C2066,$CH:$CH,1,0),0),"Product Code Required","NA")))))</f>
        <v/>
      </c>
      <c r="CJ2053" t="str">
        <f>IF(JRF!AV2066&gt;0,"",IF(JRF!Q2066="","",IF(LEFT(JRF!Q2066,1)=IFERROR(VLOOKUP(LEFT(JRF!Q2066,1),$CF$2:$CF$5,1,0),0),"Product Code Required",IF(JRF!V2066="","",IF(JRF!V2066=IFERROR(VLOOKUP(JRF!V2066,$CH:$CH,1,0),0),"Product Code Required","NA")))))</f>
        <v/>
      </c>
      <c r="CK2053" t="str">
        <f>IFERROR(IF(LEN('Journal Template'!F2064)&gt;0,"",IF('Journal Template'!A2064="","",IF(LEFT('Journal Template'!A2064,1)=IFERROR(VLOOKUP(LEFT('Journal Template'!A2064,1),Checks!$CF$2:$CF$5,1,0),0),"Product Code Required",IF('Journal Template'!D2064="","",IF('Journal Template'!D2064=IFERROR(VLOOKUP('Journal Template'!D2064,Checks!$CH:$CH,1,0),0),"Product Code Required","NA"))))),"")</f>
        <v/>
      </c>
    </row>
    <row r="2054" spans="14:89">
      <c r="N2054" t="s">
        <v>9803</v>
      </c>
      <c r="O2054" t="s">
        <v>9804</v>
      </c>
      <c r="P2054" t="s">
        <v>386</v>
      </c>
      <c r="Q2054" s="150" t="str">
        <f>IF(JRF!D2067="","",IF(IFERROR(VLOOKUP(JRF!D2067,Checks!N:P,3,0),0)="A","","Inactive account in Use"))</f>
        <v/>
      </c>
      <c r="R2054" t="str">
        <f>IFERROR(IF('Journal Template'!C2466="","",IF(IFERROR(VLOOKUP('Journal Template'!C2466,Checks!N:P,3,0),0)="A","","Inactive account in Use")),"")</f>
        <v/>
      </c>
      <c r="V2054" s="150" t="str">
        <f>IF(JRF!C2067="","",IF(IFERROR(VLOOKUP(JRF!C2067,Checks!S:U,3,0),0)="A","Entry with System fund Dept",""))</f>
        <v/>
      </c>
      <c r="W2054" t="str">
        <f>IFERROR(IF('Journal Template'!D2466="","",IF(IFERROR(VLOOKUP('Journal Template'!D2466,Checks!S:U,3,0),0)="A","Entry with System fund Dept","")),"")</f>
        <v/>
      </c>
      <c r="X2054" t="s">
        <v>9801</v>
      </c>
      <c r="Y2054" t="s">
        <v>389</v>
      </c>
      <c r="Z2054" t="s">
        <v>9805</v>
      </c>
      <c r="AA2054" t="s">
        <v>1177</v>
      </c>
      <c r="AB2054" t="s">
        <v>125</v>
      </c>
      <c r="AC2054" s="150" t="str">
        <f>IFERROR(IF(JRF!C2067="","",IF(AND(VLOOKUP(JRF!C2067,X:AA,4,0)=JRF!B2067,VLOOKUP(JRF!C2067,X:Y,2,0)="A"),"","Inactive Dept Combo Error")),"Inactive Dept Combo Error")</f>
        <v/>
      </c>
      <c r="AD2054" t="str">
        <f>IFERROR(IF('Journal Template'!D2466="","",IF(AND(VLOOKUP('Journal Template'!D2466,X:AA,4,0)='Journal Template'!A2466,VLOOKUP('Journal Template'!D2466,X:Y,2,0)="A"),"","Inactive Dept Combo Error")),"")</f>
        <v/>
      </c>
      <c r="AK2054" s="150" t="str">
        <f>IF(JRF!B2067="","",IF(JRF!B2067=IFERROR(VLOOKUP(JRF!B2067,Checks!AI:AI,1,0),0),"Entry in Branch/Satellite BU's",""))</f>
        <v/>
      </c>
      <c r="AL2054" t="str">
        <f>IFERROR(IF('Journal Template'!A2466="","",IF('Journal Template'!A2466=IFERROR(VLOOKUP('Journal Template'!A2466,Checks!AI:AI,1,0),0),"Entry in Branch/Satellite BU's","")),"")</f>
        <v/>
      </c>
      <c r="AO2054" s="171"/>
      <c r="AP2054" s="171"/>
      <c r="AQ2054" s="171"/>
      <c r="AR2054" s="171"/>
      <c r="CI2054" t="str">
        <f>IF(JRF!F2067&gt;0,"",IF(JRF!B2067="","",IF(LEFT(JRF!B2067,1)=IFERROR(VLOOKUP(LEFT(JRF!B2067,1),$CF$2:$CF$5,1,0),0),"Product Code Required",IF(JRF!C2067="","",IF(JRF!C2067=IFERROR(VLOOKUP(JRF!C2067,$CH:$CH,1,0),0),"Product Code Required","NA")))))</f>
        <v/>
      </c>
      <c r="CJ2054" t="str">
        <f>IF(JRF!AV2067&gt;0,"",IF(JRF!Q2067="","",IF(LEFT(JRF!Q2067,1)=IFERROR(VLOOKUP(LEFT(JRF!Q2067,1),$CF$2:$CF$5,1,0),0),"Product Code Required",IF(JRF!V2067="","",IF(JRF!V2067=IFERROR(VLOOKUP(JRF!V2067,$CH:$CH,1,0),0),"Product Code Required","NA")))))</f>
        <v/>
      </c>
      <c r="CK2054" t="str">
        <f>IFERROR(IF(LEN('Journal Template'!F2065)&gt;0,"",IF('Journal Template'!A2065="","",IF(LEFT('Journal Template'!A2065,1)=IFERROR(VLOOKUP(LEFT('Journal Template'!A2065,1),Checks!$CF$2:$CF$5,1,0),0),"Product Code Required",IF('Journal Template'!D2065="","",IF('Journal Template'!D2065=IFERROR(VLOOKUP('Journal Template'!D2065,Checks!$CH:$CH,1,0),0),"Product Code Required","NA"))))),"")</f>
        <v/>
      </c>
    </row>
    <row r="2055" spans="14:89">
      <c r="N2055" t="s">
        <v>9806</v>
      </c>
      <c r="O2055" t="s">
        <v>9807</v>
      </c>
      <c r="P2055" t="s">
        <v>386</v>
      </c>
      <c r="Q2055" s="150" t="str">
        <f>IF(JRF!D2068="","",IF(IFERROR(VLOOKUP(JRF!D2068,Checks!N:P,3,0),0)="A","","Inactive account in Use"))</f>
        <v/>
      </c>
      <c r="R2055" t="str">
        <f>IFERROR(IF('Journal Template'!C2467="","",IF(IFERROR(VLOOKUP('Journal Template'!C2467,Checks!N:P,3,0),0)="A","","Inactive account in Use")),"")</f>
        <v/>
      </c>
      <c r="V2055" s="150" t="str">
        <f>IF(JRF!C2068="","",IF(IFERROR(VLOOKUP(JRF!C2068,Checks!S:U,3,0),0)="A","Entry with System fund Dept",""))</f>
        <v/>
      </c>
      <c r="W2055" t="str">
        <f>IFERROR(IF('Journal Template'!D2467="","",IF(IFERROR(VLOOKUP('Journal Template'!D2467,Checks!S:U,3,0),0)="A","Entry with System fund Dept","")),"")</f>
        <v/>
      </c>
      <c r="X2055" t="s">
        <v>9808</v>
      </c>
      <c r="Y2055" t="s">
        <v>386</v>
      </c>
      <c r="Z2055" t="s">
        <v>9809</v>
      </c>
      <c r="AA2055" t="s">
        <v>5237</v>
      </c>
      <c r="AB2055" t="s">
        <v>125</v>
      </c>
      <c r="AC2055" s="150" t="str">
        <f>IFERROR(IF(JRF!C2068="","",IF(AND(VLOOKUP(JRF!C2068,X:AA,4,0)=JRF!B2068,VLOOKUP(JRF!C2068,X:Y,2,0)="A"),"","Inactive Dept Combo Error")),"Inactive Dept Combo Error")</f>
        <v/>
      </c>
      <c r="AD2055" t="str">
        <f>IFERROR(IF('Journal Template'!D2467="","",IF(AND(VLOOKUP('Journal Template'!D2467,X:AA,4,0)='Journal Template'!A2467,VLOOKUP('Journal Template'!D2467,X:Y,2,0)="A"),"","Inactive Dept Combo Error")),"")</f>
        <v/>
      </c>
      <c r="AK2055" s="150" t="str">
        <f>IF(JRF!B2068="","",IF(JRF!B2068=IFERROR(VLOOKUP(JRF!B2068,Checks!AI:AI,1,0),0),"Entry in Branch/Satellite BU's",""))</f>
        <v/>
      </c>
      <c r="AL2055" t="str">
        <f>IFERROR(IF('Journal Template'!A2467="","",IF('Journal Template'!A2467=IFERROR(VLOOKUP('Journal Template'!A2467,Checks!AI:AI,1,0),0),"Entry in Branch/Satellite BU's","")),"")</f>
        <v/>
      </c>
      <c r="AO2055" s="171"/>
      <c r="AP2055" s="171"/>
      <c r="AQ2055" s="171"/>
      <c r="AR2055" s="171"/>
      <c r="CI2055" t="str">
        <f>IF(JRF!F2068&gt;0,"",IF(JRF!B2068="","",IF(LEFT(JRF!B2068,1)=IFERROR(VLOOKUP(LEFT(JRF!B2068,1),$CF$2:$CF$5,1,0),0),"Product Code Required",IF(JRF!C2068="","",IF(JRF!C2068=IFERROR(VLOOKUP(JRF!C2068,$CH:$CH,1,0),0),"Product Code Required","NA")))))</f>
        <v/>
      </c>
      <c r="CJ2055" t="str">
        <f>IF(JRF!AV2068&gt;0,"",IF(JRF!Q2068="","",IF(LEFT(JRF!Q2068,1)=IFERROR(VLOOKUP(LEFT(JRF!Q2068,1),$CF$2:$CF$5,1,0),0),"Product Code Required",IF(JRF!V2068="","",IF(JRF!V2068=IFERROR(VLOOKUP(JRF!V2068,$CH:$CH,1,0),0),"Product Code Required","NA")))))</f>
        <v/>
      </c>
      <c r="CK2055" t="str">
        <f>IFERROR(IF(LEN('Journal Template'!F2066)&gt;0,"",IF('Journal Template'!A2066="","",IF(LEFT('Journal Template'!A2066,1)=IFERROR(VLOOKUP(LEFT('Journal Template'!A2066,1),Checks!$CF$2:$CF$5,1,0),0),"Product Code Required",IF('Journal Template'!D2066="","",IF('Journal Template'!D2066=IFERROR(VLOOKUP('Journal Template'!D2066,Checks!$CH:$CH,1,0),0),"Product Code Required","NA"))))),"")</f>
        <v/>
      </c>
    </row>
    <row r="2056" spans="14:89">
      <c r="N2056" t="s">
        <v>9810</v>
      </c>
      <c r="O2056" t="s">
        <v>9811</v>
      </c>
      <c r="P2056" t="s">
        <v>386</v>
      </c>
      <c r="Q2056" s="150" t="str">
        <f>IF(JRF!D2069="","",IF(IFERROR(VLOOKUP(JRF!D2069,Checks!N:P,3,0),0)="A","","Inactive account in Use"))</f>
        <v/>
      </c>
      <c r="R2056" t="str">
        <f>IFERROR(IF('Journal Template'!C2468="","",IF(IFERROR(VLOOKUP('Journal Template'!C2468,Checks!N:P,3,0),0)="A","","Inactive account in Use")),"")</f>
        <v/>
      </c>
      <c r="V2056" s="150" t="str">
        <f>IF(JRF!C2069="","",IF(IFERROR(VLOOKUP(JRF!C2069,Checks!S:U,3,0),0)="A","Entry with System fund Dept",""))</f>
        <v/>
      </c>
      <c r="W2056" t="str">
        <f>IFERROR(IF('Journal Template'!D2468="","",IF(IFERROR(VLOOKUP('Journal Template'!D2468,Checks!S:U,3,0),0)="A","Entry with System fund Dept","")),"")</f>
        <v/>
      </c>
      <c r="X2056" t="s">
        <v>9808</v>
      </c>
      <c r="Y2056" t="s">
        <v>389</v>
      </c>
      <c r="Z2056" t="s">
        <v>9809</v>
      </c>
      <c r="AA2056" t="s">
        <v>391</v>
      </c>
      <c r="AB2056" t="s">
        <v>125</v>
      </c>
      <c r="AC2056" s="150" t="str">
        <f>IFERROR(IF(JRF!C2069="","",IF(AND(VLOOKUP(JRF!C2069,X:AA,4,0)=JRF!B2069,VLOOKUP(JRF!C2069,X:Y,2,0)="A"),"","Inactive Dept Combo Error")),"Inactive Dept Combo Error")</f>
        <v/>
      </c>
      <c r="AD2056" t="str">
        <f>IFERROR(IF('Journal Template'!D2468="","",IF(AND(VLOOKUP('Journal Template'!D2468,X:AA,4,0)='Journal Template'!A2468,VLOOKUP('Journal Template'!D2468,X:Y,2,0)="A"),"","Inactive Dept Combo Error")),"")</f>
        <v/>
      </c>
      <c r="AK2056" s="150" t="str">
        <f>IF(JRF!B2069="","",IF(JRF!B2069=IFERROR(VLOOKUP(JRF!B2069,Checks!AI:AI,1,0),0),"Entry in Branch/Satellite BU's",""))</f>
        <v/>
      </c>
      <c r="AL2056" t="str">
        <f>IFERROR(IF('Journal Template'!A2468="","",IF('Journal Template'!A2468=IFERROR(VLOOKUP('Journal Template'!A2468,Checks!AI:AI,1,0),0),"Entry in Branch/Satellite BU's","")),"")</f>
        <v/>
      </c>
      <c r="AO2056" s="171"/>
      <c r="AP2056" s="171"/>
      <c r="AQ2056" s="171"/>
      <c r="AR2056" s="171"/>
      <c r="CI2056" t="str">
        <f>IF(JRF!F2069&gt;0,"",IF(JRF!B2069="","",IF(LEFT(JRF!B2069,1)=IFERROR(VLOOKUP(LEFT(JRF!B2069,1),$CF$2:$CF$5,1,0),0),"Product Code Required",IF(JRF!C2069="","",IF(JRF!C2069=IFERROR(VLOOKUP(JRF!C2069,$CH:$CH,1,0),0),"Product Code Required","NA")))))</f>
        <v/>
      </c>
      <c r="CJ2056" t="str">
        <f>IF(JRF!AV2069&gt;0,"",IF(JRF!Q2069="","",IF(LEFT(JRF!Q2069,1)=IFERROR(VLOOKUP(LEFT(JRF!Q2069,1),$CF$2:$CF$5,1,0),0),"Product Code Required",IF(JRF!V2069="","",IF(JRF!V2069=IFERROR(VLOOKUP(JRF!V2069,$CH:$CH,1,0),0),"Product Code Required","NA")))))</f>
        <v/>
      </c>
      <c r="CK2056" t="str">
        <f>IFERROR(IF(LEN('Journal Template'!F2067)&gt;0,"",IF('Journal Template'!A2067="","",IF(LEFT('Journal Template'!A2067,1)=IFERROR(VLOOKUP(LEFT('Journal Template'!A2067,1),Checks!$CF$2:$CF$5,1,0),0),"Product Code Required",IF('Journal Template'!D2067="","",IF('Journal Template'!D2067=IFERROR(VLOOKUP('Journal Template'!D2067,Checks!$CH:$CH,1,0),0),"Product Code Required","NA"))))),"")</f>
        <v/>
      </c>
    </row>
    <row r="2057" spans="14:89">
      <c r="N2057" t="s">
        <v>9812</v>
      </c>
      <c r="O2057" t="s">
        <v>9813</v>
      </c>
      <c r="P2057" t="s">
        <v>386</v>
      </c>
      <c r="Q2057" s="150" t="str">
        <f>IF(JRF!D2070="","",IF(IFERROR(VLOOKUP(JRF!D2070,Checks!N:P,3,0),0)="A","","Inactive account in Use"))</f>
        <v/>
      </c>
      <c r="R2057" t="str">
        <f>IFERROR(IF('Journal Template'!C2469="","",IF(IFERROR(VLOOKUP('Journal Template'!C2469,Checks!N:P,3,0),0)="A","","Inactive account in Use")),"")</f>
        <v/>
      </c>
      <c r="V2057" s="150" t="str">
        <f>IF(JRF!C2070="","",IF(IFERROR(VLOOKUP(JRF!C2070,Checks!S:U,3,0),0)="A","Entry with System fund Dept",""))</f>
        <v/>
      </c>
      <c r="W2057" t="str">
        <f>IFERROR(IF('Journal Template'!D2469="","",IF(IFERROR(VLOOKUP('Journal Template'!D2469,Checks!S:U,3,0),0)="A","Entry with System fund Dept","")),"")</f>
        <v/>
      </c>
      <c r="X2057" t="s">
        <v>9814</v>
      </c>
      <c r="Y2057" t="s">
        <v>386</v>
      </c>
      <c r="Z2057" t="s">
        <v>9815</v>
      </c>
      <c r="AA2057" t="s">
        <v>932</v>
      </c>
      <c r="AB2057" t="s">
        <v>3550</v>
      </c>
      <c r="AC2057" s="150" t="str">
        <f>IFERROR(IF(JRF!C2070="","",IF(AND(VLOOKUP(JRF!C2070,X:AA,4,0)=JRF!B2070,VLOOKUP(JRF!C2070,X:Y,2,0)="A"),"","Inactive Dept Combo Error")),"Inactive Dept Combo Error")</f>
        <v/>
      </c>
      <c r="AD2057" t="str">
        <f>IFERROR(IF('Journal Template'!D2469="","",IF(AND(VLOOKUP('Journal Template'!D2469,X:AA,4,0)='Journal Template'!A2469,VLOOKUP('Journal Template'!D2469,X:Y,2,0)="A"),"","Inactive Dept Combo Error")),"")</f>
        <v/>
      </c>
      <c r="AK2057" s="150" t="str">
        <f>IF(JRF!B2070="","",IF(JRF!B2070=IFERROR(VLOOKUP(JRF!B2070,Checks!AI:AI,1,0),0),"Entry in Branch/Satellite BU's",""))</f>
        <v/>
      </c>
      <c r="AL2057" t="str">
        <f>IFERROR(IF('Journal Template'!A2469="","",IF('Journal Template'!A2469=IFERROR(VLOOKUP('Journal Template'!A2469,Checks!AI:AI,1,0),0),"Entry in Branch/Satellite BU's","")),"")</f>
        <v/>
      </c>
      <c r="AO2057" s="171"/>
      <c r="AP2057" s="171"/>
      <c r="AQ2057" s="171"/>
      <c r="AR2057" s="171"/>
      <c r="CI2057" t="str">
        <f>IF(JRF!F2070&gt;0,"",IF(JRF!B2070="","",IF(LEFT(JRF!B2070,1)=IFERROR(VLOOKUP(LEFT(JRF!B2070,1),$CF$2:$CF$5,1,0),0),"Product Code Required",IF(JRF!C2070="","",IF(JRF!C2070=IFERROR(VLOOKUP(JRF!C2070,$CH:$CH,1,0),0),"Product Code Required","NA")))))</f>
        <v/>
      </c>
      <c r="CJ2057" t="str">
        <f>IF(JRF!AV2070&gt;0,"",IF(JRF!Q2070="","",IF(LEFT(JRF!Q2070,1)=IFERROR(VLOOKUP(LEFT(JRF!Q2070,1),$CF$2:$CF$5,1,0),0),"Product Code Required",IF(JRF!V2070="","",IF(JRF!V2070=IFERROR(VLOOKUP(JRF!V2070,$CH:$CH,1,0),0),"Product Code Required","NA")))))</f>
        <v/>
      </c>
      <c r="CK2057" t="str">
        <f>IFERROR(IF(LEN('Journal Template'!F2068)&gt;0,"",IF('Journal Template'!A2068="","",IF(LEFT('Journal Template'!A2068,1)=IFERROR(VLOOKUP(LEFT('Journal Template'!A2068,1),Checks!$CF$2:$CF$5,1,0),0),"Product Code Required",IF('Journal Template'!D2068="","",IF('Journal Template'!D2068=IFERROR(VLOOKUP('Journal Template'!D2068,Checks!$CH:$CH,1,0),0),"Product Code Required","NA"))))),"")</f>
        <v/>
      </c>
    </row>
    <row r="2058" spans="14:89">
      <c r="N2058" t="s">
        <v>9816</v>
      </c>
      <c r="O2058" t="s">
        <v>9817</v>
      </c>
      <c r="P2058" t="s">
        <v>386</v>
      </c>
      <c r="Q2058" s="150" t="str">
        <f>IF(JRF!D2071="","",IF(IFERROR(VLOOKUP(JRF!D2071,Checks!N:P,3,0),0)="A","","Inactive account in Use"))</f>
        <v/>
      </c>
      <c r="R2058" t="str">
        <f>IFERROR(IF('Journal Template'!C2470="","",IF(IFERROR(VLOOKUP('Journal Template'!C2470,Checks!N:P,3,0),0)="A","","Inactive account in Use")),"")</f>
        <v/>
      </c>
      <c r="V2058" s="150" t="str">
        <f>IF(JRF!C2071="","",IF(IFERROR(VLOOKUP(JRF!C2071,Checks!S:U,3,0),0)="A","Entry with System fund Dept",""))</f>
        <v/>
      </c>
      <c r="W2058" t="str">
        <f>IFERROR(IF('Journal Template'!D2470="","",IF(IFERROR(VLOOKUP('Journal Template'!D2470,Checks!S:U,3,0),0)="A","Entry with System fund Dept","")),"")</f>
        <v/>
      </c>
      <c r="X2058" t="s">
        <v>9818</v>
      </c>
      <c r="Y2058" t="s">
        <v>389</v>
      </c>
      <c r="Z2058" t="s">
        <v>9819</v>
      </c>
      <c r="AA2058" t="s">
        <v>391</v>
      </c>
      <c r="AB2058" t="s">
        <v>125</v>
      </c>
      <c r="AC2058" s="150" t="str">
        <f>IFERROR(IF(JRF!C2071="","",IF(AND(VLOOKUP(JRF!C2071,X:AA,4,0)=JRF!B2071,VLOOKUP(JRF!C2071,X:Y,2,0)="A"),"","Inactive Dept Combo Error")),"Inactive Dept Combo Error")</f>
        <v/>
      </c>
      <c r="AD2058" t="str">
        <f>IFERROR(IF('Journal Template'!D2470="","",IF(AND(VLOOKUP('Journal Template'!D2470,X:AA,4,0)='Journal Template'!A2470,VLOOKUP('Journal Template'!D2470,X:Y,2,0)="A"),"","Inactive Dept Combo Error")),"")</f>
        <v/>
      </c>
      <c r="AK2058" s="150" t="str">
        <f>IF(JRF!B2071="","",IF(JRF!B2071=IFERROR(VLOOKUP(JRF!B2071,Checks!AI:AI,1,0),0),"Entry in Branch/Satellite BU's",""))</f>
        <v/>
      </c>
      <c r="AL2058" t="str">
        <f>IFERROR(IF('Journal Template'!A2470="","",IF('Journal Template'!A2470=IFERROR(VLOOKUP('Journal Template'!A2470,Checks!AI:AI,1,0),0),"Entry in Branch/Satellite BU's","")),"")</f>
        <v/>
      </c>
      <c r="AO2058" s="171"/>
      <c r="AP2058" s="171"/>
      <c r="AQ2058" s="171"/>
      <c r="AR2058" s="171"/>
      <c r="CI2058" t="str">
        <f>IF(JRF!F2071&gt;0,"",IF(JRF!B2071="","",IF(LEFT(JRF!B2071,1)=IFERROR(VLOOKUP(LEFT(JRF!B2071,1),$CF$2:$CF$5,1,0),0),"Product Code Required",IF(JRF!C2071="","",IF(JRF!C2071=IFERROR(VLOOKUP(JRF!C2071,$CH:$CH,1,0),0),"Product Code Required","NA")))))</f>
        <v/>
      </c>
      <c r="CJ2058" t="str">
        <f>IF(JRF!AV2071&gt;0,"",IF(JRF!Q2071="","",IF(LEFT(JRF!Q2071,1)=IFERROR(VLOOKUP(LEFT(JRF!Q2071,1),$CF$2:$CF$5,1,0),0),"Product Code Required",IF(JRF!V2071="","",IF(JRF!V2071=IFERROR(VLOOKUP(JRF!V2071,$CH:$CH,1,0),0),"Product Code Required","NA")))))</f>
        <v/>
      </c>
      <c r="CK2058" t="str">
        <f>IFERROR(IF(LEN('Journal Template'!F2069)&gt;0,"",IF('Journal Template'!A2069="","",IF(LEFT('Journal Template'!A2069,1)=IFERROR(VLOOKUP(LEFT('Journal Template'!A2069,1),Checks!$CF$2:$CF$5,1,0),0),"Product Code Required",IF('Journal Template'!D2069="","",IF('Journal Template'!D2069=IFERROR(VLOOKUP('Journal Template'!D2069,Checks!$CH:$CH,1,0),0),"Product Code Required","NA"))))),"")</f>
        <v/>
      </c>
    </row>
    <row r="2059" spans="14:89">
      <c r="N2059" t="s">
        <v>9820</v>
      </c>
      <c r="O2059" t="s">
        <v>9821</v>
      </c>
      <c r="P2059" t="s">
        <v>386</v>
      </c>
      <c r="Q2059" s="150" t="str">
        <f>IF(JRF!D2072="","",IF(IFERROR(VLOOKUP(JRF!D2072,Checks!N:P,3,0),0)="A","","Inactive account in Use"))</f>
        <v/>
      </c>
      <c r="R2059" t="str">
        <f>IFERROR(IF('Journal Template'!C2471="","",IF(IFERROR(VLOOKUP('Journal Template'!C2471,Checks!N:P,3,0),0)="A","","Inactive account in Use")),"")</f>
        <v/>
      </c>
      <c r="V2059" s="150" t="str">
        <f>IF(JRF!C2072="","",IF(IFERROR(VLOOKUP(JRF!C2072,Checks!S:U,3,0),0)="A","Entry with System fund Dept",""))</f>
        <v/>
      </c>
      <c r="W2059" t="str">
        <f>IFERROR(IF('Journal Template'!D2471="","",IF(IFERROR(VLOOKUP('Journal Template'!D2471,Checks!S:U,3,0),0)="A","Entry with System fund Dept","")),"")</f>
        <v/>
      </c>
      <c r="X2059" t="s">
        <v>9822</v>
      </c>
      <c r="Y2059" t="s">
        <v>389</v>
      </c>
      <c r="Z2059" t="s">
        <v>9823</v>
      </c>
      <c r="AA2059" t="s">
        <v>391</v>
      </c>
      <c r="AB2059" t="s">
        <v>125</v>
      </c>
      <c r="AC2059" s="150" t="str">
        <f>IFERROR(IF(JRF!C2072="","",IF(AND(VLOOKUP(JRF!C2072,X:AA,4,0)=JRF!B2072,VLOOKUP(JRF!C2072,X:Y,2,0)="A"),"","Inactive Dept Combo Error")),"Inactive Dept Combo Error")</f>
        <v/>
      </c>
      <c r="AD2059" t="str">
        <f>IFERROR(IF('Journal Template'!D2471="","",IF(AND(VLOOKUP('Journal Template'!D2471,X:AA,4,0)='Journal Template'!A2471,VLOOKUP('Journal Template'!D2471,X:Y,2,0)="A"),"","Inactive Dept Combo Error")),"")</f>
        <v/>
      </c>
      <c r="AK2059" s="150" t="str">
        <f>IF(JRF!B2072="","",IF(JRF!B2072=IFERROR(VLOOKUP(JRF!B2072,Checks!AI:AI,1,0),0),"Entry in Branch/Satellite BU's",""))</f>
        <v/>
      </c>
      <c r="AL2059" t="str">
        <f>IFERROR(IF('Journal Template'!A2471="","",IF('Journal Template'!A2471=IFERROR(VLOOKUP('Journal Template'!A2471,Checks!AI:AI,1,0),0),"Entry in Branch/Satellite BU's","")),"")</f>
        <v/>
      </c>
      <c r="AO2059" s="171"/>
      <c r="AP2059" s="171"/>
      <c r="AQ2059" s="171"/>
      <c r="AR2059" s="171"/>
      <c r="CI2059" t="str">
        <f>IF(JRF!F2072&gt;0,"",IF(JRF!B2072="","",IF(LEFT(JRF!B2072,1)=IFERROR(VLOOKUP(LEFT(JRF!B2072,1),$CF$2:$CF$5,1,0),0),"Product Code Required",IF(JRF!C2072="","",IF(JRF!C2072=IFERROR(VLOOKUP(JRF!C2072,$CH:$CH,1,0),0),"Product Code Required","NA")))))</f>
        <v/>
      </c>
      <c r="CJ2059" t="str">
        <f>IF(JRF!AV2072&gt;0,"",IF(JRF!Q2072="","",IF(LEFT(JRF!Q2072,1)=IFERROR(VLOOKUP(LEFT(JRF!Q2072,1),$CF$2:$CF$5,1,0),0),"Product Code Required",IF(JRF!V2072="","",IF(JRF!V2072=IFERROR(VLOOKUP(JRF!V2072,$CH:$CH,1,0),0),"Product Code Required","NA")))))</f>
        <v/>
      </c>
      <c r="CK2059" t="str">
        <f>IFERROR(IF(LEN('Journal Template'!F2070)&gt;0,"",IF('Journal Template'!A2070="","",IF(LEFT('Journal Template'!A2070,1)=IFERROR(VLOOKUP(LEFT('Journal Template'!A2070,1),Checks!$CF$2:$CF$5,1,0),0),"Product Code Required",IF('Journal Template'!D2070="","",IF('Journal Template'!D2070=IFERROR(VLOOKUP('Journal Template'!D2070,Checks!$CH:$CH,1,0),0),"Product Code Required","NA"))))),"")</f>
        <v/>
      </c>
    </row>
    <row r="2060" spans="14:89">
      <c r="N2060" t="s">
        <v>9824</v>
      </c>
      <c r="O2060" t="s">
        <v>9825</v>
      </c>
      <c r="P2060" t="s">
        <v>386</v>
      </c>
      <c r="Q2060" s="150" t="str">
        <f>IF(JRF!D2073="","",IF(IFERROR(VLOOKUP(JRF!D2073,Checks!N:P,3,0),0)="A","","Inactive account in Use"))</f>
        <v/>
      </c>
      <c r="R2060" t="str">
        <f>IFERROR(IF('Journal Template'!C2472="","",IF(IFERROR(VLOOKUP('Journal Template'!C2472,Checks!N:P,3,0),0)="A","","Inactive account in Use")),"")</f>
        <v/>
      </c>
      <c r="V2060" s="150" t="str">
        <f>IF(JRF!C2073="","",IF(IFERROR(VLOOKUP(JRF!C2073,Checks!S:U,3,0),0)="A","Entry with System fund Dept",""))</f>
        <v/>
      </c>
      <c r="W2060" t="str">
        <f>IFERROR(IF('Journal Template'!D2472="","",IF(IFERROR(VLOOKUP('Journal Template'!D2472,Checks!S:U,3,0),0)="A","Entry with System fund Dept","")),"")</f>
        <v/>
      </c>
      <c r="X2060" t="s">
        <v>9822</v>
      </c>
      <c r="Y2060" t="s">
        <v>389</v>
      </c>
      <c r="Z2060" t="s">
        <v>9823</v>
      </c>
      <c r="AA2060" t="s">
        <v>479</v>
      </c>
      <c r="AB2060" t="s">
        <v>125</v>
      </c>
      <c r="AC2060" s="150" t="str">
        <f>IFERROR(IF(JRF!C2073="","",IF(AND(VLOOKUP(JRF!C2073,X:AA,4,0)=JRF!B2073,VLOOKUP(JRF!C2073,X:Y,2,0)="A"),"","Inactive Dept Combo Error")),"Inactive Dept Combo Error")</f>
        <v/>
      </c>
      <c r="AD2060" t="str">
        <f>IFERROR(IF('Journal Template'!D2472="","",IF(AND(VLOOKUP('Journal Template'!D2472,X:AA,4,0)='Journal Template'!A2472,VLOOKUP('Journal Template'!D2472,X:Y,2,0)="A"),"","Inactive Dept Combo Error")),"")</f>
        <v/>
      </c>
      <c r="AK2060" s="150" t="str">
        <f>IF(JRF!B2073="","",IF(JRF!B2073=IFERROR(VLOOKUP(JRF!B2073,Checks!AI:AI,1,0),0),"Entry in Branch/Satellite BU's",""))</f>
        <v/>
      </c>
      <c r="AL2060" t="str">
        <f>IFERROR(IF('Journal Template'!A2472="","",IF('Journal Template'!A2472=IFERROR(VLOOKUP('Journal Template'!A2472,Checks!AI:AI,1,0),0),"Entry in Branch/Satellite BU's","")),"")</f>
        <v/>
      </c>
      <c r="AO2060" s="171"/>
      <c r="AP2060" s="171"/>
      <c r="AQ2060" s="171"/>
      <c r="AR2060" s="171"/>
      <c r="CI2060" t="str">
        <f>IF(JRF!F2073&gt;0,"",IF(JRF!B2073="","",IF(LEFT(JRF!B2073,1)=IFERROR(VLOOKUP(LEFT(JRF!B2073,1),$CF$2:$CF$5,1,0),0),"Product Code Required",IF(JRF!C2073="","",IF(JRF!C2073=IFERROR(VLOOKUP(JRF!C2073,$CH:$CH,1,0),0),"Product Code Required","NA")))))</f>
        <v/>
      </c>
      <c r="CJ2060" t="str">
        <f>IF(JRF!AV2073&gt;0,"",IF(JRF!Q2073="","",IF(LEFT(JRF!Q2073,1)=IFERROR(VLOOKUP(LEFT(JRF!Q2073,1),$CF$2:$CF$5,1,0),0),"Product Code Required",IF(JRF!V2073="","",IF(JRF!V2073=IFERROR(VLOOKUP(JRF!V2073,$CH:$CH,1,0),0),"Product Code Required","NA")))))</f>
        <v/>
      </c>
      <c r="CK2060" t="str">
        <f>IFERROR(IF(LEN('Journal Template'!F2071)&gt;0,"",IF('Journal Template'!A2071="","",IF(LEFT('Journal Template'!A2071,1)=IFERROR(VLOOKUP(LEFT('Journal Template'!A2071,1),Checks!$CF$2:$CF$5,1,0),0),"Product Code Required",IF('Journal Template'!D2071="","",IF('Journal Template'!D2071=IFERROR(VLOOKUP('Journal Template'!D2071,Checks!$CH:$CH,1,0),0),"Product Code Required","NA"))))),"")</f>
        <v/>
      </c>
    </row>
    <row r="2061" spans="14:89">
      <c r="N2061" t="s">
        <v>9826</v>
      </c>
      <c r="O2061" t="s">
        <v>9827</v>
      </c>
      <c r="P2061" t="s">
        <v>386</v>
      </c>
      <c r="Q2061" s="150" t="str">
        <f>IF(JRF!D2074="","",IF(IFERROR(VLOOKUP(JRF!D2074,Checks!N:P,3,0),0)="A","","Inactive account in Use"))</f>
        <v/>
      </c>
      <c r="R2061" t="str">
        <f>IFERROR(IF('Journal Template'!C2473="","",IF(IFERROR(VLOOKUP('Journal Template'!C2473,Checks!N:P,3,0),0)="A","","Inactive account in Use")),"")</f>
        <v/>
      </c>
      <c r="V2061" s="150" t="str">
        <f>IF(JRF!C2074="","",IF(IFERROR(VLOOKUP(JRF!C2074,Checks!S:U,3,0),0)="A","Entry with System fund Dept",""))</f>
        <v/>
      </c>
      <c r="W2061" t="str">
        <f>IFERROR(IF('Journal Template'!D2473="","",IF(IFERROR(VLOOKUP('Journal Template'!D2473,Checks!S:U,3,0),0)="A","Entry with System fund Dept","")),"")</f>
        <v/>
      </c>
      <c r="X2061" t="s">
        <v>9828</v>
      </c>
      <c r="Y2061" t="s">
        <v>389</v>
      </c>
      <c r="Z2061" t="s">
        <v>9829</v>
      </c>
      <c r="AA2061" t="s">
        <v>391</v>
      </c>
      <c r="AB2061" t="s">
        <v>125</v>
      </c>
      <c r="AC2061" s="150" t="str">
        <f>IFERROR(IF(JRF!C2074="","",IF(AND(VLOOKUP(JRF!C2074,X:AA,4,0)=JRF!B2074,VLOOKUP(JRF!C2074,X:Y,2,0)="A"),"","Inactive Dept Combo Error")),"Inactive Dept Combo Error")</f>
        <v/>
      </c>
      <c r="AD2061" t="str">
        <f>IFERROR(IF('Journal Template'!D2473="","",IF(AND(VLOOKUP('Journal Template'!D2473,X:AA,4,0)='Journal Template'!A2473,VLOOKUP('Journal Template'!D2473,X:Y,2,0)="A"),"","Inactive Dept Combo Error")),"")</f>
        <v/>
      </c>
      <c r="AK2061" s="150" t="str">
        <f>IF(JRF!B2074="","",IF(JRF!B2074=IFERROR(VLOOKUP(JRF!B2074,Checks!AI:AI,1,0),0),"Entry in Branch/Satellite BU's",""))</f>
        <v/>
      </c>
      <c r="AL2061" t="str">
        <f>IFERROR(IF('Journal Template'!A2473="","",IF('Journal Template'!A2473=IFERROR(VLOOKUP('Journal Template'!A2473,Checks!AI:AI,1,0),0),"Entry in Branch/Satellite BU's","")),"")</f>
        <v/>
      </c>
      <c r="AO2061" s="171"/>
      <c r="AP2061" s="171"/>
      <c r="AQ2061" s="171"/>
      <c r="AR2061" s="171"/>
      <c r="CI2061" t="str">
        <f>IF(JRF!F2074&gt;0,"",IF(JRF!B2074="","",IF(LEFT(JRF!B2074,1)=IFERROR(VLOOKUP(LEFT(JRF!B2074,1),$CF$2:$CF$5,1,0),0),"Product Code Required",IF(JRF!C2074="","",IF(JRF!C2074=IFERROR(VLOOKUP(JRF!C2074,$CH:$CH,1,0),0),"Product Code Required","NA")))))</f>
        <v/>
      </c>
      <c r="CJ2061" t="str">
        <f>IF(JRF!AV2074&gt;0,"",IF(JRF!Q2074="","",IF(LEFT(JRF!Q2074,1)=IFERROR(VLOOKUP(LEFT(JRF!Q2074,1),$CF$2:$CF$5,1,0),0),"Product Code Required",IF(JRF!V2074="","",IF(JRF!V2074=IFERROR(VLOOKUP(JRF!V2074,$CH:$CH,1,0),0),"Product Code Required","NA")))))</f>
        <v/>
      </c>
      <c r="CK2061" t="str">
        <f>IFERROR(IF(LEN('Journal Template'!F2072)&gt;0,"",IF('Journal Template'!A2072="","",IF(LEFT('Journal Template'!A2072,1)=IFERROR(VLOOKUP(LEFT('Journal Template'!A2072,1),Checks!$CF$2:$CF$5,1,0),0),"Product Code Required",IF('Journal Template'!D2072="","",IF('Journal Template'!D2072=IFERROR(VLOOKUP('Journal Template'!D2072,Checks!$CH:$CH,1,0),0),"Product Code Required","NA"))))),"")</f>
        <v/>
      </c>
    </row>
    <row r="2062" spans="14:89">
      <c r="N2062" t="s">
        <v>9830</v>
      </c>
      <c r="O2062" t="s">
        <v>9831</v>
      </c>
      <c r="P2062" t="s">
        <v>386</v>
      </c>
      <c r="Q2062" s="150" t="str">
        <f>IF(JRF!D2075="","",IF(IFERROR(VLOOKUP(JRF!D2075,Checks!N:P,3,0),0)="A","","Inactive account in Use"))</f>
        <v/>
      </c>
      <c r="R2062" t="str">
        <f>IFERROR(IF('Journal Template'!C2474="","",IF(IFERROR(VLOOKUP('Journal Template'!C2474,Checks!N:P,3,0),0)="A","","Inactive account in Use")),"")</f>
        <v/>
      </c>
      <c r="V2062" s="150" t="str">
        <f>IF(JRF!C2075="","",IF(IFERROR(VLOOKUP(JRF!C2075,Checks!S:U,3,0),0)="A","Entry with System fund Dept",""))</f>
        <v/>
      </c>
      <c r="W2062" t="str">
        <f>IFERROR(IF('Journal Template'!D2474="","",IF(IFERROR(VLOOKUP('Journal Template'!D2474,Checks!S:U,3,0),0)="A","Entry with System fund Dept","")),"")</f>
        <v/>
      </c>
      <c r="X2062" t="s">
        <v>9828</v>
      </c>
      <c r="Y2062" t="s">
        <v>389</v>
      </c>
      <c r="Z2062" t="s">
        <v>9829</v>
      </c>
      <c r="AA2062" t="s">
        <v>479</v>
      </c>
      <c r="AB2062" t="s">
        <v>125</v>
      </c>
      <c r="AC2062" s="150" t="str">
        <f>IFERROR(IF(JRF!C2075="","",IF(AND(VLOOKUP(JRF!C2075,X:AA,4,0)=JRF!B2075,VLOOKUP(JRF!C2075,X:Y,2,0)="A"),"","Inactive Dept Combo Error")),"Inactive Dept Combo Error")</f>
        <v/>
      </c>
      <c r="AD2062" t="str">
        <f>IFERROR(IF('Journal Template'!D2474="","",IF(AND(VLOOKUP('Journal Template'!D2474,X:AA,4,0)='Journal Template'!A2474,VLOOKUP('Journal Template'!D2474,X:Y,2,0)="A"),"","Inactive Dept Combo Error")),"")</f>
        <v/>
      </c>
      <c r="AK2062" s="150" t="str">
        <f>IF(JRF!B2075="","",IF(JRF!B2075=IFERROR(VLOOKUP(JRF!B2075,Checks!AI:AI,1,0),0),"Entry in Branch/Satellite BU's",""))</f>
        <v/>
      </c>
      <c r="AL2062" t="str">
        <f>IFERROR(IF('Journal Template'!A2474="","",IF('Journal Template'!A2474=IFERROR(VLOOKUP('Journal Template'!A2474,Checks!AI:AI,1,0),0),"Entry in Branch/Satellite BU's","")),"")</f>
        <v/>
      </c>
      <c r="AO2062" s="171"/>
      <c r="AP2062" s="171"/>
      <c r="AQ2062" s="171"/>
      <c r="AR2062" s="171"/>
      <c r="CI2062" t="str">
        <f>IF(JRF!F2075&gt;0,"",IF(JRF!B2075="","",IF(LEFT(JRF!B2075,1)=IFERROR(VLOOKUP(LEFT(JRF!B2075,1),$CF$2:$CF$5,1,0),0),"Product Code Required",IF(JRF!C2075="","",IF(JRF!C2075=IFERROR(VLOOKUP(JRF!C2075,$CH:$CH,1,0),0),"Product Code Required","NA")))))</f>
        <v/>
      </c>
      <c r="CJ2062" t="str">
        <f>IF(JRF!AV2075&gt;0,"",IF(JRF!Q2075="","",IF(LEFT(JRF!Q2075,1)=IFERROR(VLOOKUP(LEFT(JRF!Q2075,1),$CF$2:$CF$5,1,0),0),"Product Code Required",IF(JRF!V2075="","",IF(JRF!V2075=IFERROR(VLOOKUP(JRF!V2075,$CH:$CH,1,0),0),"Product Code Required","NA")))))</f>
        <v/>
      </c>
      <c r="CK2062" t="str">
        <f>IFERROR(IF(LEN('Journal Template'!F2073)&gt;0,"",IF('Journal Template'!A2073="","",IF(LEFT('Journal Template'!A2073,1)=IFERROR(VLOOKUP(LEFT('Journal Template'!A2073,1),Checks!$CF$2:$CF$5,1,0),0),"Product Code Required",IF('Journal Template'!D2073="","",IF('Journal Template'!D2073=IFERROR(VLOOKUP('Journal Template'!D2073,Checks!$CH:$CH,1,0),0),"Product Code Required","NA"))))),"")</f>
        <v/>
      </c>
    </row>
    <row r="2063" spans="14:89">
      <c r="N2063" t="s">
        <v>9832</v>
      </c>
      <c r="O2063" t="s">
        <v>9833</v>
      </c>
      <c r="P2063" t="s">
        <v>386</v>
      </c>
      <c r="Q2063" s="150" t="str">
        <f>IF(JRF!D2076="","",IF(IFERROR(VLOOKUP(JRF!D2076,Checks!N:P,3,0),0)="A","","Inactive account in Use"))</f>
        <v/>
      </c>
      <c r="R2063" t="str">
        <f>IFERROR(IF('Journal Template'!C2475="","",IF(IFERROR(VLOOKUP('Journal Template'!C2475,Checks!N:P,3,0),0)="A","","Inactive account in Use")),"")</f>
        <v/>
      </c>
      <c r="V2063" s="150" t="str">
        <f>IF(JRF!C2076="","",IF(IFERROR(VLOOKUP(JRF!C2076,Checks!S:U,3,0),0)="A","Entry with System fund Dept",""))</f>
        <v/>
      </c>
      <c r="W2063" t="str">
        <f>IFERROR(IF('Journal Template'!D2475="","",IF(IFERROR(VLOOKUP('Journal Template'!D2475,Checks!S:U,3,0),0)="A","Entry with System fund Dept","")),"")</f>
        <v/>
      </c>
      <c r="X2063" t="s">
        <v>9834</v>
      </c>
      <c r="Y2063" t="s">
        <v>389</v>
      </c>
      <c r="Z2063" t="s">
        <v>9835</v>
      </c>
      <c r="AA2063" t="s">
        <v>391</v>
      </c>
      <c r="AB2063" t="s">
        <v>125</v>
      </c>
      <c r="AC2063" s="150" t="str">
        <f>IFERROR(IF(JRF!C2076="","",IF(AND(VLOOKUP(JRF!C2076,X:AA,4,0)=JRF!B2076,VLOOKUP(JRF!C2076,X:Y,2,0)="A"),"","Inactive Dept Combo Error")),"Inactive Dept Combo Error")</f>
        <v/>
      </c>
      <c r="AD2063" t="str">
        <f>IFERROR(IF('Journal Template'!D2475="","",IF(AND(VLOOKUP('Journal Template'!D2475,X:AA,4,0)='Journal Template'!A2475,VLOOKUP('Journal Template'!D2475,X:Y,2,0)="A"),"","Inactive Dept Combo Error")),"")</f>
        <v/>
      </c>
      <c r="AK2063" s="150" t="str">
        <f>IF(JRF!B2076="","",IF(JRF!B2076=IFERROR(VLOOKUP(JRF!B2076,Checks!AI:AI,1,0),0),"Entry in Branch/Satellite BU's",""))</f>
        <v/>
      </c>
      <c r="AL2063" t="str">
        <f>IFERROR(IF('Journal Template'!A2475="","",IF('Journal Template'!A2475=IFERROR(VLOOKUP('Journal Template'!A2475,Checks!AI:AI,1,0),0),"Entry in Branch/Satellite BU's","")),"")</f>
        <v/>
      </c>
      <c r="AO2063" s="171"/>
      <c r="AP2063" s="171"/>
      <c r="AQ2063" s="171"/>
      <c r="AR2063" s="171"/>
      <c r="CI2063" t="str">
        <f>IF(JRF!F2076&gt;0,"",IF(JRF!B2076="","",IF(LEFT(JRF!B2076,1)=IFERROR(VLOOKUP(LEFT(JRF!B2076,1),$CF$2:$CF$5,1,0),0),"Product Code Required",IF(JRF!C2076="","",IF(JRF!C2076=IFERROR(VLOOKUP(JRF!C2076,$CH:$CH,1,0),0),"Product Code Required","NA")))))</f>
        <v/>
      </c>
      <c r="CJ2063" t="str">
        <f>IF(JRF!AV2076&gt;0,"",IF(JRF!Q2076="","",IF(LEFT(JRF!Q2076,1)=IFERROR(VLOOKUP(LEFT(JRF!Q2076,1),$CF$2:$CF$5,1,0),0),"Product Code Required",IF(JRF!V2076="","",IF(JRF!V2076=IFERROR(VLOOKUP(JRF!V2076,$CH:$CH,1,0),0),"Product Code Required","NA")))))</f>
        <v/>
      </c>
      <c r="CK2063" t="str">
        <f>IFERROR(IF(LEN('Journal Template'!F2074)&gt;0,"",IF('Journal Template'!A2074="","",IF(LEFT('Journal Template'!A2074,1)=IFERROR(VLOOKUP(LEFT('Journal Template'!A2074,1),Checks!$CF$2:$CF$5,1,0),0),"Product Code Required",IF('Journal Template'!D2074="","",IF('Journal Template'!D2074=IFERROR(VLOOKUP('Journal Template'!D2074,Checks!$CH:$CH,1,0),0),"Product Code Required","NA"))))),"")</f>
        <v/>
      </c>
    </row>
    <row r="2064" spans="14:89">
      <c r="N2064" t="s">
        <v>9836</v>
      </c>
      <c r="O2064" t="s">
        <v>9837</v>
      </c>
      <c r="P2064" t="s">
        <v>386</v>
      </c>
      <c r="Q2064" s="150" t="str">
        <f>IF(JRF!D2077="","",IF(IFERROR(VLOOKUP(JRF!D2077,Checks!N:P,3,0),0)="A","","Inactive account in Use"))</f>
        <v/>
      </c>
      <c r="R2064" t="str">
        <f>IFERROR(IF('Journal Template'!C2476="","",IF(IFERROR(VLOOKUP('Journal Template'!C2476,Checks!N:P,3,0),0)="A","","Inactive account in Use")),"")</f>
        <v/>
      </c>
      <c r="V2064" s="150" t="str">
        <f>IF(JRF!C2077="","",IF(IFERROR(VLOOKUP(JRF!C2077,Checks!S:U,3,0),0)="A","Entry with System fund Dept",""))</f>
        <v/>
      </c>
      <c r="W2064" t="str">
        <f>IFERROR(IF('Journal Template'!D2476="","",IF(IFERROR(VLOOKUP('Journal Template'!D2476,Checks!S:U,3,0),0)="A","Entry with System fund Dept","")),"")</f>
        <v/>
      </c>
      <c r="X2064" t="s">
        <v>9834</v>
      </c>
      <c r="Y2064" t="s">
        <v>389</v>
      </c>
      <c r="Z2064" t="s">
        <v>9835</v>
      </c>
      <c r="AA2064" t="s">
        <v>479</v>
      </c>
      <c r="AB2064" t="s">
        <v>125</v>
      </c>
      <c r="AC2064" s="150" t="str">
        <f>IFERROR(IF(JRF!C2077="","",IF(AND(VLOOKUP(JRF!C2077,X:AA,4,0)=JRF!B2077,VLOOKUP(JRF!C2077,X:Y,2,0)="A"),"","Inactive Dept Combo Error")),"Inactive Dept Combo Error")</f>
        <v/>
      </c>
      <c r="AD2064" t="str">
        <f>IFERROR(IF('Journal Template'!D2476="","",IF(AND(VLOOKUP('Journal Template'!D2476,X:AA,4,0)='Journal Template'!A2476,VLOOKUP('Journal Template'!D2476,X:Y,2,0)="A"),"","Inactive Dept Combo Error")),"")</f>
        <v/>
      </c>
      <c r="AK2064" s="150" t="str">
        <f>IF(JRF!B2077="","",IF(JRF!B2077=IFERROR(VLOOKUP(JRF!B2077,Checks!AI:AI,1,0),0),"Entry in Branch/Satellite BU's",""))</f>
        <v/>
      </c>
      <c r="AL2064" t="str">
        <f>IFERROR(IF('Journal Template'!A2476="","",IF('Journal Template'!A2476=IFERROR(VLOOKUP('Journal Template'!A2476,Checks!AI:AI,1,0),0),"Entry in Branch/Satellite BU's","")),"")</f>
        <v/>
      </c>
      <c r="AO2064" s="171"/>
      <c r="AP2064" s="171"/>
      <c r="AQ2064" s="171"/>
      <c r="AR2064" s="171"/>
      <c r="CI2064" t="str">
        <f>IF(JRF!F2077&gt;0,"",IF(JRF!B2077="","",IF(LEFT(JRF!B2077,1)=IFERROR(VLOOKUP(LEFT(JRF!B2077,1),$CF$2:$CF$5,1,0),0),"Product Code Required",IF(JRF!C2077="","",IF(JRF!C2077=IFERROR(VLOOKUP(JRF!C2077,$CH:$CH,1,0),0),"Product Code Required","NA")))))</f>
        <v/>
      </c>
      <c r="CJ2064" t="str">
        <f>IF(JRF!AV2077&gt;0,"",IF(JRF!Q2077="","",IF(LEFT(JRF!Q2077,1)=IFERROR(VLOOKUP(LEFT(JRF!Q2077,1),$CF$2:$CF$5,1,0),0),"Product Code Required",IF(JRF!V2077="","",IF(JRF!V2077=IFERROR(VLOOKUP(JRF!V2077,$CH:$CH,1,0),0),"Product Code Required","NA")))))</f>
        <v/>
      </c>
      <c r="CK2064" t="str">
        <f>IFERROR(IF(LEN('Journal Template'!F2075)&gt;0,"",IF('Journal Template'!A2075="","",IF(LEFT('Journal Template'!A2075,1)=IFERROR(VLOOKUP(LEFT('Journal Template'!A2075,1),Checks!$CF$2:$CF$5,1,0),0),"Product Code Required",IF('Journal Template'!D2075="","",IF('Journal Template'!D2075=IFERROR(VLOOKUP('Journal Template'!D2075,Checks!$CH:$CH,1,0),0),"Product Code Required","NA"))))),"")</f>
        <v/>
      </c>
    </row>
    <row r="2065" spans="14:89">
      <c r="N2065" t="s">
        <v>9838</v>
      </c>
      <c r="O2065" t="s">
        <v>9839</v>
      </c>
      <c r="P2065" t="s">
        <v>386</v>
      </c>
      <c r="Q2065" s="150" t="str">
        <f>IF(JRF!D2078="","",IF(IFERROR(VLOOKUP(JRF!D2078,Checks!N:P,3,0),0)="A","","Inactive account in Use"))</f>
        <v/>
      </c>
      <c r="R2065" t="str">
        <f>IFERROR(IF('Journal Template'!C2477="","",IF(IFERROR(VLOOKUP('Journal Template'!C2477,Checks!N:P,3,0),0)="A","","Inactive account in Use")),"")</f>
        <v/>
      </c>
      <c r="V2065" s="150" t="str">
        <f>IF(JRF!C2078="","",IF(IFERROR(VLOOKUP(JRF!C2078,Checks!S:U,3,0),0)="A","Entry with System fund Dept",""))</f>
        <v/>
      </c>
      <c r="W2065" t="str">
        <f>IFERROR(IF('Journal Template'!D2477="","",IF(IFERROR(VLOOKUP('Journal Template'!D2477,Checks!S:U,3,0),0)="A","Entry with System fund Dept","")),"")</f>
        <v/>
      </c>
      <c r="X2065" t="s">
        <v>9840</v>
      </c>
      <c r="Y2065" t="s">
        <v>389</v>
      </c>
      <c r="Z2065" t="s">
        <v>9841</v>
      </c>
      <c r="AA2065" t="s">
        <v>391</v>
      </c>
      <c r="AB2065" t="s">
        <v>125</v>
      </c>
      <c r="AC2065" s="150" t="str">
        <f>IFERROR(IF(JRF!C2078="","",IF(AND(VLOOKUP(JRF!C2078,X:AA,4,0)=JRF!B2078,VLOOKUP(JRF!C2078,X:Y,2,0)="A"),"","Inactive Dept Combo Error")),"Inactive Dept Combo Error")</f>
        <v/>
      </c>
      <c r="AD2065" t="str">
        <f>IFERROR(IF('Journal Template'!D2477="","",IF(AND(VLOOKUP('Journal Template'!D2477,X:AA,4,0)='Journal Template'!A2477,VLOOKUP('Journal Template'!D2477,X:Y,2,0)="A"),"","Inactive Dept Combo Error")),"")</f>
        <v/>
      </c>
      <c r="AK2065" s="150" t="str">
        <f>IF(JRF!B2078="","",IF(JRF!B2078=IFERROR(VLOOKUP(JRF!B2078,Checks!AI:AI,1,0),0),"Entry in Branch/Satellite BU's",""))</f>
        <v/>
      </c>
      <c r="AL2065" t="str">
        <f>IFERROR(IF('Journal Template'!A2477="","",IF('Journal Template'!A2477=IFERROR(VLOOKUP('Journal Template'!A2477,Checks!AI:AI,1,0),0),"Entry in Branch/Satellite BU's","")),"")</f>
        <v/>
      </c>
      <c r="AO2065" s="171"/>
      <c r="AP2065" s="171"/>
      <c r="AQ2065" s="171"/>
      <c r="AR2065" s="171"/>
      <c r="CI2065" t="str">
        <f>IF(JRF!F2078&gt;0,"",IF(JRF!B2078="","",IF(LEFT(JRF!B2078,1)=IFERROR(VLOOKUP(LEFT(JRF!B2078,1),$CF$2:$CF$5,1,0),0),"Product Code Required",IF(JRF!C2078="","",IF(JRF!C2078=IFERROR(VLOOKUP(JRF!C2078,$CH:$CH,1,0),0),"Product Code Required","NA")))))</f>
        <v/>
      </c>
      <c r="CJ2065" t="str">
        <f>IF(JRF!AV2078&gt;0,"",IF(JRF!Q2078="","",IF(LEFT(JRF!Q2078,1)=IFERROR(VLOOKUP(LEFT(JRF!Q2078,1),$CF$2:$CF$5,1,0),0),"Product Code Required",IF(JRF!V2078="","",IF(JRF!V2078=IFERROR(VLOOKUP(JRF!V2078,$CH:$CH,1,0),0),"Product Code Required","NA")))))</f>
        <v/>
      </c>
      <c r="CK2065" t="str">
        <f>IFERROR(IF(LEN('Journal Template'!F2076)&gt;0,"",IF('Journal Template'!A2076="","",IF(LEFT('Journal Template'!A2076,1)=IFERROR(VLOOKUP(LEFT('Journal Template'!A2076,1),Checks!$CF$2:$CF$5,1,0),0),"Product Code Required",IF('Journal Template'!D2076="","",IF('Journal Template'!D2076=IFERROR(VLOOKUP('Journal Template'!D2076,Checks!$CH:$CH,1,0),0),"Product Code Required","NA"))))),"")</f>
        <v/>
      </c>
    </row>
    <row r="2066" spans="14:89">
      <c r="N2066" t="s">
        <v>9842</v>
      </c>
      <c r="O2066" t="s">
        <v>9843</v>
      </c>
      <c r="P2066" t="s">
        <v>386</v>
      </c>
      <c r="Q2066" s="150" t="str">
        <f>IF(JRF!D2079="","",IF(IFERROR(VLOOKUP(JRF!D2079,Checks!N:P,3,0),0)="A","","Inactive account in Use"))</f>
        <v/>
      </c>
      <c r="R2066" t="str">
        <f>IFERROR(IF('Journal Template'!C2478="","",IF(IFERROR(VLOOKUP('Journal Template'!C2478,Checks!N:P,3,0),0)="A","","Inactive account in Use")),"")</f>
        <v/>
      </c>
      <c r="V2066" s="150" t="str">
        <f>IF(JRF!C2079="","",IF(IFERROR(VLOOKUP(JRF!C2079,Checks!S:U,3,0),0)="A","Entry with System fund Dept",""))</f>
        <v/>
      </c>
      <c r="W2066" t="str">
        <f>IFERROR(IF('Journal Template'!D2478="","",IF(IFERROR(VLOOKUP('Journal Template'!D2478,Checks!S:U,3,0),0)="A","Entry with System fund Dept","")),"")</f>
        <v/>
      </c>
      <c r="X2066" t="s">
        <v>9840</v>
      </c>
      <c r="Y2066" t="s">
        <v>389</v>
      </c>
      <c r="Z2066" t="s">
        <v>9841</v>
      </c>
      <c r="AA2066" t="s">
        <v>479</v>
      </c>
      <c r="AB2066" t="s">
        <v>125</v>
      </c>
      <c r="AC2066" s="150" t="str">
        <f>IFERROR(IF(JRF!C2079="","",IF(AND(VLOOKUP(JRF!C2079,X:AA,4,0)=JRF!B2079,VLOOKUP(JRF!C2079,X:Y,2,0)="A"),"","Inactive Dept Combo Error")),"Inactive Dept Combo Error")</f>
        <v/>
      </c>
      <c r="AD2066" t="str">
        <f>IFERROR(IF('Journal Template'!D2478="","",IF(AND(VLOOKUP('Journal Template'!D2478,X:AA,4,0)='Journal Template'!A2478,VLOOKUP('Journal Template'!D2478,X:Y,2,0)="A"),"","Inactive Dept Combo Error")),"")</f>
        <v/>
      </c>
      <c r="AK2066" s="150" t="str">
        <f>IF(JRF!B2079="","",IF(JRF!B2079=IFERROR(VLOOKUP(JRF!B2079,Checks!AI:AI,1,0),0),"Entry in Branch/Satellite BU's",""))</f>
        <v/>
      </c>
      <c r="AL2066" t="str">
        <f>IFERROR(IF('Journal Template'!A2478="","",IF('Journal Template'!A2478=IFERROR(VLOOKUP('Journal Template'!A2478,Checks!AI:AI,1,0),0),"Entry in Branch/Satellite BU's","")),"")</f>
        <v/>
      </c>
      <c r="AO2066" s="171"/>
      <c r="AP2066" s="171"/>
      <c r="AQ2066" s="171"/>
      <c r="AR2066" s="171"/>
      <c r="CI2066" t="str">
        <f>IF(JRF!F2079&gt;0,"",IF(JRF!B2079="","",IF(LEFT(JRF!B2079,1)=IFERROR(VLOOKUP(LEFT(JRF!B2079,1),$CF$2:$CF$5,1,0),0),"Product Code Required",IF(JRF!C2079="","",IF(JRF!C2079=IFERROR(VLOOKUP(JRF!C2079,$CH:$CH,1,0),0),"Product Code Required","NA")))))</f>
        <v/>
      </c>
      <c r="CJ2066" t="str">
        <f>IF(JRF!AV2079&gt;0,"",IF(JRF!Q2079="","",IF(LEFT(JRF!Q2079,1)=IFERROR(VLOOKUP(LEFT(JRF!Q2079,1),$CF$2:$CF$5,1,0),0),"Product Code Required",IF(JRF!V2079="","",IF(JRF!V2079=IFERROR(VLOOKUP(JRF!V2079,$CH:$CH,1,0),0),"Product Code Required","NA")))))</f>
        <v/>
      </c>
      <c r="CK2066" t="str">
        <f>IFERROR(IF(LEN('Journal Template'!F2077)&gt;0,"",IF('Journal Template'!A2077="","",IF(LEFT('Journal Template'!A2077,1)=IFERROR(VLOOKUP(LEFT('Journal Template'!A2077,1),Checks!$CF$2:$CF$5,1,0),0),"Product Code Required",IF('Journal Template'!D2077="","",IF('Journal Template'!D2077=IFERROR(VLOOKUP('Journal Template'!D2077,Checks!$CH:$CH,1,0),0),"Product Code Required","NA"))))),"")</f>
        <v/>
      </c>
    </row>
    <row r="2067" spans="14:89">
      <c r="N2067" t="s">
        <v>9844</v>
      </c>
      <c r="O2067" t="s">
        <v>9845</v>
      </c>
      <c r="P2067" t="s">
        <v>386</v>
      </c>
      <c r="Q2067" s="150" t="str">
        <f>IF(JRF!D2080="","",IF(IFERROR(VLOOKUP(JRF!D2080,Checks!N:P,3,0),0)="A","","Inactive account in Use"))</f>
        <v/>
      </c>
      <c r="R2067" t="str">
        <f>IFERROR(IF('Journal Template'!C2479="","",IF(IFERROR(VLOOKUP('Journal Template'!C2479,Checks!N:P,3,0),0)="A","","Inactive account in Use")),"")</f>
        <v/>
      </c>
      <c r="V2067" s="150" t="str">
        <f>IF(JRF!C2080="","",IF(IFERROR(VLOOKUP(JRF!C2080,Checks!S:U,3,0),0)="A","Entry with System fund Dept",""))</f>
        <v/>
      </c>
      <c r="W2067" t="str">
        <f>IFERROR(IF('Journal Template'!D2479="","",IF(IFERROR(VLOOKUP('Journal Template'!D2479,Checks!S:U,3,0),0)="A","Entry with System fund Dept","")),"")</f>
        <v/>
      </c>
      <c r="X2067" t="s">
        <v>9846</v>
      </c>
      <c r="Y2067" t="s">
        <v>389</v>
      </c>
      <c r="Z2067" t="s">
        <v>9847</v>
      </c>
      <c r="AA2067" t="s">
        <v>479</v>
      </c>
      <c r="AB2067" t="s">
        <v>125</v>
      </c>
      <c r="AC2067" s="150" t="str">
        <f>IFERROR(IF(JRF!C2080="","",IF(AND(VLOOKUP(JRF!C2080,X:AA,4,0)=JRF!B2080,VLOOKUP(JRF!C2080,X:Y,2,0)="A"),"","Inactive Dept Combo Error")),"Inactive Dept Combo Error")</f>
        <v/>
      </c>
      <c r="AD2067" t="str">
        <f>IFERROR(IF('Journal Template'!D2479="","",IF(AND(VLOOKUP('Journal Template'!D2479,X:AA,4,0)='Journal Template'!A2479,VLOOKUP('Journal Template'!D2479,X:Y,2,0)="A"),"","Inactive Dept Combo Error")),"")</f>
        <v/>
      </c>
      <c r="AK2067" s="150" t="str">
        <f>IF(JRF!B2080="","",IF(JRF!B2080=IFERROR(VLOOKUP(JRF!B2080,Checks!AI:AI,1,0),0),"Entry in Branch/Satellite BU's",""))</f>
        <v/>
      </c>
      <c r="AL2067" t="str">
        <f>IFERROR(IF('Journal Template'!A2479="","",IF('Journal Template'!A2479=IFERROR(VLOOKUP('Journal Template'!A2479,Checks!AI:AI,1,0),0),"Entry in Branch/Satellite BU's","")),"")</f>
        <v/>
      </c>
      <c r="AO2067" s="171"/>
      <c r="AP2067" s="171"/>
      <c r="AQ2067" s="171"/>
      <c r="AR2067" s="171"/>
      <c r="CI2067" t="str">
        <f>IF(JRF!F2080&gt;0,"",IF(JRF!B2080="","",IF(LEFT(JRF!B2080,1)=IFERROR(VLOOKUP(LEFT(JRF!B2080,1),$CF$2:$CF$5,1,0),0),"Product Code Required",IF(JRF!C2080="","",IF(JRF!C2080=IFERROR(VLOOKUP(JRF!C2080,$CH:$CH,1,0),0),"Product Code Required","NA")))))</f>
        <v/>
      </c>
      <c r="CJ2067" t="str">
        <f>IF(JRF!AV2080&gt;0,"",IF(JRF!Q2080="","",IF(LEFT(JRF!Q2080,1)=IFERROR(VLOOKUP(LEFT(JRF!Q2080,1),$CF$2:$CF$5,1,0),0),"Product Code Required",IF(JRF!V2080="","",IF(JRF!V2080=IFERROR(VLOOKUP(JRF!V2080,$CH:$CH,1,0),0),"Product Code Required","NA")))))</f>
        <v/>
      </c>
      <c r="CK2067" t="str">
        <f>IFERROR(IF(LEN('Journal Template'!F2078)&gt;0,"",IF('Journal Template'!A2078="","",IF(LEFT('Journal Template'!A2078,1)=IFERROR(VLOOKUP(LEFT('Journal Template'!A2078,1),Checks!$CF$2:$CF$5,1,0),0),"Product Code Required",IF('Journal Template'!D2078="","",IF('Journal Template'!D2078=IFERROR(VLOOKUP('Journal Template'!D2078,Checks!$CH:$CH,1,0),0),"Product Code Required","NA"))))),"")</f>
        <v/>
      </c>
    </row>
    <row r="2068" spans="14:89">
      <c r="N2068" t="s">
        <v>9848</v>
      </c>
      <c r="O2068" t="s">
        <v>9849</v>
      </c>
      <c r="P2068" t="s">
        <v>386</v>
      </c>
      <c r="Q2068" s="150" t="str">
        <f>IF(JRF!D2081="","",IF(IFERROR(VLOOKUP(JRF!D2081,Checks!N:P,3,0),0)="A","","Inactive account in Use"))</f>
        <v/>
      </c>
      <c r="R2068" t="str">
        <f>IFERROR(IF('Journal Template'!C2480="","",IF(IFERROR(VLOOKUP('Journal Template'!C2480,Checks!N:P,3,0),0)="A","","Inactive account in Use")),"")</f>
        <v/>
      </c>
      <c r="V2068" s="150" t="str">
        <f>IF(JRF!C2081="","",IF(IFERROR(VLOOKUP(JRF!C2081,Checks!S:U,3,0),0)="A","Entry with System fund Dept",""))</f>
        <v/>
      </c>
      <c r="W2068" t="str">
        <f>IFERROR(IF('Journal Template'!D2480="","",IF(IFERROR(VLOOKUP('Journal Template'!D2480,Checks!S:U,3,0),0)="A","Entry with System fund Dept","")),"")</f>
        <v/>
      </c>
      <c r="X2068" t="s">
        <v>9846</v>
      </c>
      <c r="Y2068" t="s">
        <v>389</v>
      </c>
      <c r="Z2068" t="s">
        <v>9850</v>
      </c>
      <c r="AA2068" t="s">
        <v>391</v>
      </c>
      <c r="AB2068" t="s">
        <v>125</v>
      </c>
      <c r="AC2068" s="150" t="str">
        <f>IFERROR(IF(JRF!C2081="","",IF(AND(VLOOKUP(JRF!C2081,X:AA,4,0)=JRF!B2081,VLOOKUP(JRF!C2081,X:Y,2,0)="A"),"","Inactive Dept Combo Error")),"Inactive Dept Combo Error")</f>
        <v/>
      </c>
      <c r="AD2068" t="str">
        <f>IFERROR(IF('Journal Template'!D2480="","",IF(AND(VLOOKUP('Journal Template'!D2480,X:AA,4,0)='Journal Template'!A2480,VLOOKUP('Journal Template'!D2480,X:Y,2,0)="A"),"","Inactive Dept Combo Error")),"")</f>
        <v/>
      </c>
      <c r="AK2068" s="150" t="str">
        <f>IF(JRF!B2081="","",IF(JRF!B2081=IFERROR(VLOOKUP(JRF!B2081,Checks!AI:AI,1,0),0),"Entry in Branch/Satellite BU's",""))</f>
        <v/>
      </c>
      <c r="AL2068" t="str">
        <f>IFERROR(IF('Journal Template'!A2480="","",IF('Journal Template'!A2480=IFERROR(VLOOKUP('Journal Template'!A2480,Checks!AI:AI,1,0),0),"Entry in Branch/Satellite BU's","")),"")</f>
        <v/>
      </c>
      <c r="AO2068" s="171"/>
      <c r="AP2068" s="171"/>
      <c r="AQ2068" s="171"/>
      <c r="AR2068" s="171"/>
      <c r="CI2068" t="str">
        <f>IF(JRF!F2081&gt;0,"",IF(JRF!B2081="","",IF(LEFT(JRF!B2081,1)=IFERROR(VLOOKUP(LEFT(JRF!B2081,1),$CF$2:$CF$5,1,0),0),"Product Code Required",IF(JRF!C2081="","",IF(JRF!C2081=IFERROR(VLOOKUP(JRF!C2081,$CH:$CH,1,0),0),"Product Code Required","NA")))))</f>
        <v/>
      </c>
      <c r="CJ2068" t="str">
        <f>IF(JRF!AV2081&gt;0,"",IF(JRF!Q2081="","",IF(LEFT(JRF!Q2081,1)=IFERROR(VLOOKUP(LEFT(JRF!Q2081,1),$CF$2:$CF$5,1,0),0),"Product Code Required",IF(JRF!V2081="","",IF(JRF!V2081=IFERROR(VLOOKUP(JRF!V2081,$CH:$CH,1,0),0),"Product Code Required","NA")))))</f>
        <v/>
      </c>
      <c r="CK2068" t="str">
        <f>IFERROR(IF(LEN('Journal Template'!F2079)&gt;0,"",IF('Journal Template'!A2079="","",IF(LEFT('Journal Template'!A2079,1)=IFERROR(VLOOKUP(LEFT('Journal Template'!A2079,1),Checks!$CF$2:$CF$5,1,0),0),"Product Code Required",IF('Journal Template'!D2079="","",IF('Journal Template'!D2079=IFERROR(VLOOKUP('Journal Template'!D2079,Checks!$CH:$CH,1,0),0),"Product Code Required","NA"))))),"")</f>
        <v/>
      </c>
    </row>
    <row r="2069" spans="14:89">
      <c r="N2069" t="s">
        <v>9851</v>
      </c>
      <c r="O2069" t="s">
        <v>9852</v>
      </c>
      <c r="P2069" t="s">
        <v>386</v>
      </c>
      <c r="Q2069" s="150" t="str">
        <f>IF(JRF!D2082="","",IF(IFERROR(VLOOKUP(JRF!D2082,Checks!N:P,3,0),0)="A","","Inactive account in Use"))</f>
        <v/>
      </c>
      <c r="R2069" t="str">
        <f>IFERROR(IF('Journal Template'!C2481="","",IF(IFERROR(VLOOKUP('Journal Template'!C2481,Checks!N:P,3,0),0)="A","","Inactive account in Use")),"")</f>
        <v/>
      </c>
      <c r="V2069" s="150" t="str">
        <f>IF(JRF!C2082="","",IF(IFERROR(VLOOKUP(JRF!C2082,Checks!S:U,3,0),0)="A","Entry with System fund Dept",""))</f>
        <v/>
      </c>
      <c r="W2069" t="str">
        <f>IFERROR(IF('Journal Template'!D2481="","",IF(IFERROR(VLOOKUP('Journal Template'!D2481,Checks!S:U,3,0),0)="A","Entry with System fund Dept","")),"")</f>
        <v/>
      </c>
      <c r="X2069" t="s">
        <v>9853</v>
      </c>
      <c r="Y2069" t="s">
        <v>389</v>
      </c>
      <c r="Z2069" t="s">
        <v>9847</v>
      </c>
      <c r="AA2069" t="s">
        <v>505</v>
      </c>
      <c r="AB2069" t="s">
        <v>125</v>
      </c>
      <c r="AC2069" s="150" t="str">
        <f>IFERROR(IF(JRF!C2082="","",IF(AND(VLOOKUP(JRF!C2082,X:AA,4,0)=JRF!B2082,VLOOKUP(JRF!C2082,X:Y,2,0)="A"),"","Inactive Dept Combo Error")),"Inactive Dept Combo Error")</f>
        <v/>
      </c>
      <c r="AD2069" t="str">
        <f>IFERROR(IF('Journal Template'!D2481="","",IF(AND(VLOOKUP('Journal Template'!D2481,X:AA,4,0)='Journal Template'!A2481,VLOOKUP('Journal Template'!D2481,X:Y,2,0)="A"),"","Inactive Dept Combo Error")),"")</f>
        <v/>
      </c>
      <c r="AK2069" s="150" t="str">
        <f>IF(JRF!B2082="","",IF(JRF!B2082=IFERROR(VLOOKUP(JRF!B2082,Checks!AI:AI,1,0),0),"Entry in Branch/Satellite BU's",""))</f>
        <v/>
      </c>
      <c r="AL2069" t="str">
        <f>IFERROR(IF('Journal Template'!A2481="","",IF('Journal Template'!A2481=IFERROR(VLOOKUP('Journal Template'!A2481,Checks!AI:AI,1,0),0),"Entry in Branch/Satellite BU's","")),"")</f>
        <v/>
      </c>
      <c r="AO2069" s="171"/>
      <c r="AP2069" s="171"/>
      <c r="AQ2069" s="171"/>
      <c r="AR2069" s="171"/>
      <c r="CI2069" t="str">
        <f>IF(JRF!F2082&gt;0,"",IF(JRF!B2082="","",IF(LEFT(JRF!B2082,1)=IFERROR(VLOOKUP(LEFT(JRF!B2082,1),$CF$2:$CF$5,1,0),0),"Product Code Required",IF(JRF!C2082="","",IF(JRF!C2082=IFERROR(VLOOKUP(JRF!C2082,$CH:$CH,1,0),0),"Product Code Required","NA")))))</f>
        <v/>
      </c>
      <c r="CJ2069" t="str">
        <f>IF(JRF!AV2082&gt;0,"",IF(JRF!Q2082="","",IF(LEFT(JRF!Q2082,1)=IFERROR(VLOOKUP(LEFT(JRF!Q2082,1),$CF$2:$CF$5,1,0),0),"Product Code Required",IF(JRF!V2082="","",IF(JRF!V2082=IFERROR(VLOOKUP(JRF!V2082,$CH:$CH,1,0),0),"Product Code Required","NA")))))</f>
        <v/>
      </c>
      <c r="CK2069" t="str">
        <f>IFERROR(IF(LEN('Journal Template'!F2080)&gt;0,"",IF('Journal Template'!A2080="","",IF(LEFT('Journal Template'!A2080,1)=IFERROR(VLOOKUP(LEFT('Journal Template'!A2080,1),Checks!$CF$2:$CF$5,1,0),0),"Product Code Required",IF('Journal Template'!D2080="","",IF('Journal Template'!D2080=IFERROR(VLOOKUP('Journal Template'!D2080,Checks!$CH:$CH,1,0),0),"Product Code Required","NA"))))),"")</f>
        <v/>
      </c>
    </row>
    <row r="2070" spans="14:89">
      <c r="N2070" t="s">
        <v>9854</v>
      </c>
      <c r="O2070" t="s">
        <v>9855</v>
      </c>
      <c r="P2070" t="s">
        <v>386</v>
      </c>
      <c r="Q2070" s="150" t="str">
        <f>IF(JRF!D2083="","",IF(IFERROR(VLOOKUP(JRF!D2083,Checks!N:P,3,0),0)="A","","Inactive account in Use"))</f>
        <v/>
      </c>
      <c r="R2070" t="str">
        <f>IFERROR(IF('Journal Template'!C2482="","",IF(IFERROR(VLOOKUP('Journal Template'!C2482,Checks!N:P,3,0),0)="A","","Inactive account in Use")),"")</f>
        <v/>
      </c>
      <c r="V2070" s="150" t="str">
        <f>IF(JRF!C2083="","",IF(IFERROR(VLOOKUP(JRF!C2083,Checks!S:U,3,0),0)="A","Entry with System fund Dept",""))</f>
        <v/>
      </c>
      <c r="W2070" t="str">
        <f>IFERROR(IF('Journal Template'!D2482="","",IF(IFERROR(VLOOKUP('Journal Template'!D2482,Checks!S:U,3,0),0)="A","Entry with System fund Dept","")),"")</f>
        <v/>
      </c>
      <c r="X2070" t="s">
        <v>9856</v>
      </c>
      <c r="Y2070" t="s">
        <v>389</v>
      </c>
      <c r="Z2070" t="s">
        <v>9857</v>
      </c>
      <c r="AA2070" t="s">
        <v>391</v>
      </c>
      <c r="AB2070" t="s">
        <v>125</v>
      </c>
      <c r="AC2070" s="150" t="str">
        <f>IFERROR(IF(JRF!C2083="","",IF(AND(VLOOKUP(JRF!C2083,X:AA,4,0)=JRF!B2083,VLOOKUP(JRF!C2083,X:Y,2,0)="A"),"","Inactive Dept Combo Error")),"Inactive Dept Combo Error")</f>
        <v/>
      </c>
      <c r="AD2070" t="str">
        <f>IFERROR(IF('Journal Template'!D2482="","",IF(AND(VLOOKUP('Journal Template'!D2482,X:AA,4,0)='Journal Template'!A2482,VLOOKUP('Journal Template'!D2482,X:Y,2,0)="A"),"","Inactive Dept Combo Error")),"")</f>
        <v/>
      </c>
      <c r="AK2070" s="150" t="str">
        <f>IF(JRF!B2083="","",IF(JRF!B2083=IFERROR(VLOOKUP(JRF!B2083,Checks!AI:AI,1,0),0),"Entry in Branch/Satellite BU's",""))</f>
        <v/>
      </c>
      <c r="AL2070" t="str">
        <f>IFERROR(IF('Journal Template'!A2482="","",IF('Journal Template'!A2482=IFERROR(VLOOKUP('Journal Template'!A2482,Checks!AI:AI,1,0),0),"Entry in Branch/Satellite BU's","")),"")</f>
        <v/>
      </c>
      <c r="AO2070" s="171"/>
      <c r="AP2070" s="171"/>
      <c r="AQ2070" s="171"/>
      <c r="AR2070" s="171"/>
      <c r="CI2070" t="str">
        <f>IF(JRF!F2083&gt;0,"",IF(JRF!B2083="","",IF(LEFT(JRF!B2083,1)=IFERROR(VLOOKUP(LEFT(JRF!B2083,1),$CF$2:$CF$5,1,0),0),"Product Code Required",IF(JRF!C2083="","",IF(JRF!C2083=IFERROR(VLOOKUP(JRF!C2083,$CH:$CH,1,0),0),"Product Code Required","NA")))))</f>
        <v/>
      </c>
      <c r="CJ2070" t="str">
        <f>IF(JRF!AV2083&gt;0,"",IF(JRF!Q2083="","",IF(LEFT(JRF!Q2083,1)=IFERROR(VLOOKUP(LEFT(JRF!Q2083,1),$CF$2:$CF$5,1,0),0),"Product Code Required",IF(JRF!V2083="","",IF(JRF!V2083=IFERROR(VLOOKUP(JRF!V2083,$CH:$CH,1,0),0),"Product Code Required","NA")))))</f>
        <v/>
      </c>
      <c r="CK2070" t="str">
        <f>IFERROR(IF(LEN('Journal Template'!F2081)&gt;0,"",IF('Journal Template'!A2081="","",IF(LEFT('Journal Template'!A2081,1)=IFERROR(VLOOKUP(LEFT('Journal Template'!A2081,1),Checks!$CF$2:$CF$5,1,0),0),"Product Code Required",IF('Journal Template'!D2081="","",IF('Journal Template'!D2081=IFERROR(VLOOKUP('Journal Template'!D2081,Checks!$CH:$CH,1,0),0),"Product Code Required","NA"))))),"")</f>
        <v/>
      </c>
    </row>
    <row r="2071" spans="14:89">
      <c r="N2071" t="s">
        <v>9858</v>
      </c>
      <c r="O2071" t="s">
        <v>9859</v>
      </c>
      <c r="P2071" t="s">
        <v>386</v>
      </c>
      <c r="Q2071" s="150" t="str">
        <f>IF(JRF!D2084="","",IF(IFERROR(VLOOKUP(JRF!D2084,Checks!N:P,3,0),0)="A","","Inactive account in Use"))</f>
        <v/>
      </c>
      <c r="R2071" t="str">
        <f>IFERROR(IF('Journal Template'!C2483="","",IF(IFERROR(VLOOKUP('Journal Template'!C2483,Checks!N:P,3,0),0)="A","","Inactive account in Use")),"")</f>
        <v/>
      </c>
      <c r="V2071" s="150" t="str">
        <f>IF(JRF!C2084="","",IF(IFERROR(VLOOKUP(JRF!C2084,Checks!S:U,3,0),0)="A","Entry with System fund Dept",""))</f>
        <v/>
      </c>
      <c r="W2071" t="str">
        <f>IFERROR(IF('Journal Template'!D2483="","",IF(IFERROR(VLOOKUP('Journal Template'!D2483,Checks!S:U,3,0),0)="A","Entry with System fund Dept","")),"")</f>
        <v/>
      </c>
      <c r="X2071" t="s">
        <v>9856</v>
      </c>
      <c r="Y2071" t="s">
        <v>389</v>
      </c>
      <c r="Z2071" t="s">
        <v>9857</v>
      </c>
      <c r="AA2071" t="s">
        <v>9860</v>
      </c>
      <c r="AB2071" t="s">
        <v>125</v>
      </c>
      <c r="AC2071" s="150" t="str">
        <f>IFERROR(IF(JRF!C2084="","",IF(AND(VLOOKUP(JRF!C2084,X:AA,4,0)=JRF!B2084,VLOOKUP(JRF!C2084,X:Y,2,0)="A"),"","Inactive Dept Combo Error")),"Inactive Dept Combo Error")</f>
        <v/>
      </c>
      <c r="AD2071" t="str">
        <f>IFERROR(IF('Journal Template'!D2483="","",IF(AND(VLOOKUP('Journal Template'!D2483,X:AA,4,0)='Journal Template'!A2483,VLOOKUP('Journal Template'!D2483,X:Y,2,0)="A"),"","Inactive Dept Combo Error")),"")</f>
        <v/>
      </c>
      <c r="AK2071" s="150" t="str">
        <f>IF(JRF!B2084="","",IF(JRF!B2084=IFERROR(VLOOKUP(JRF!B2084,Checks!AI:AI,1,0),0),"Entry in Branch/Satellite BU's",""))</f>
        <v/>
      </c>
      <c r="AL2071" t="str">
        <f>IFERROR(IF('Journal Template'!A2483="","",IF('Journal Template'!A2483=IFERROR(VLOOKUP('Journal Template'!A2483,Checks!AI:AI,1,0),0),"Entry in Branch/Satellite BU's","")),"")</f>
        <v/>
      </c>
      <c r="AO2071" s="171"/>
      <c r="AP2071" s="171"/>
      <c r="AQ2071" s="171"/>
      <c r="AR2071" s="171"/>
      <c r="CI2071" t="str">
        <f>IF(JRF!F2084&gt;0,"",IF(JRF!B2084="","",IF(LEFT(JRF!B2084,1)=IFERROR(VLOOKUP(LEFT(JRF!B2084,1),$CF$2:$CF$5,1,0),0),"Product Code Required",IF(JRF!C2084="","",IF(JRF!C2084=IFERROR(VLOOKUP(JRF!C2084,$CH:$CH,1,0),0),"Product Code Required","NA")))))</f>
        <v/>
      </c>
      <c r="CJ2071" t="str">
        <f>IF(JRF!AV2084&gt;0,"",IF(JRF!Q2084="","",IF(LEFT(JRF!Q2084,1)=IFERROR(VLOOKUP(LEFT(JRF!Q2084,1),$CF$2:$CF$5,1,0),0),"Product Code Required",IF(JRF!V2084="","",IF(JRF!V2084=IFERROR(VLOOKUP(JRF!V2084,$CH:$CH,1,0),0),"Product Code Required","NA")))))</f>
        <v/>
      </c>
      <c r="CK2071" t="str">
        <f>IFERROR(IF(LEN('Journal Template'!F2082)&gt;0,"",IF('Journal Template'!A2082="","",IF(LEFT('Journal Template'!A2082,1)=IFERROR(VLOOKUP(LEFT('Journal Template'!A2082,1),Checks!$CF$2:$CF$5,1,0),0),"Product Code Required",IF('Journal Template'!D2082="","",IF('Journal Template'!D2082=IFERROR(VLOOKUP('Journal Template'!D2082,Checks!$CH:$CH,1,0),0),"Product Code Required","NA"))))),"")</f>
        <v/>
      </c>
    </row>
    <row r="2072" spans="14:89">
      <c r="N2072" t="s">
        <v>9861</v>
      </c>
      <c r="O2072" t="s">
        <v>9862</v>
      </c>
      <c r="P2072" t="s">
        <v>386</v>
      </c>
      <c r="Q2072" s="150" t="str">
        <f>IF(JRF!D2085="","",IF(IFERROR(VLOOKUP(JRF!D2085,Checks!N:P,3,0),0)="A","","Inactive account in Use"))</f>
        <v/>
      </c>
      <c r="R2072" t="str">
        <f>IFERROR(IF('Journal Template'!C2484="","",IF(IFERROR(VLOOKUP('Journal Template'!C2484,Checks!N:P,3,0),0)="A","","Inactive account in Use")),"")</f>
        <v/>
      </c>
      <c r="V2072" s="150" t="str">
        <f>IF(JRF!C2085="","",IF(IFERROR(VLOOKUP(JRF!C2085,Checks!S:U,3,0),0)="A","Entry with System fund Dept",""))</f>
        <v/>
      </c>
      <c r="W2072" t="str">
        <f>IFERROR(IF('Journal Template'!D2484="","",IF(IFERROR(VLOOKUP('Journal Template'!D2484,Checks!S:U,3,0),0)="A","Entry with System fund Dept","")),"")</f>
        <v/>
      </c>
      <c r="X2072" t="s">
        <v>9856</v>
      </c>
      <c r="Y2072" t="s">
        <v>389</v>
      </c>
      <c r="Z2072" t="s">
        <v>9863</v>
      </c>
      <c r="AA2072" t="s">
        <v>407</v>
      </c>
      <c r="AB2072" t="s">
        <v>125</v>
      </c>
      <c r="AC2072" s="150" t="str">
        <f>IFERROR(IF(JRF!C2085="","",IF(AND(VLOOKUP(JRF!C2085,X:AA,4,0)=JRF!B2085,VLOOKUP(JRF!C2085,X:Y,2,0)="A"),"","Inactive Dept Combo Error")),"Inactive Dept Combo Error")</f>
        <v/>
      </c>
      <c r="AD2072" t="str">
        <f>IFERROR(IF('Journal Template'!D2484="","",IF(AND(VLOOKUP('Journal Template'!D2484,X:AA,4,0)='Journal Template'!A2484,VLOOKUP('Journal Template'!D2484,X:Y,2,0)="A"),"","Inactive Dept Combo Error")),"")</f>
        <v/>
      </c>
      <c r="AK2072" s="150" t="str">
        <f>IF(JRF!B2085="","",IF(JRF!B2085=IFERROR(VLOOKUP(JRF!B2085,Checks!AI:AI,1,0),0),"Entry in Branch/Satellite BU's",""))</f>
        <v/>
      </c>
      <c r="AL2072" t="str">
        <f>IFERROR(IF('Journal Template'!A2484="","",IF('Journal Template'!A2484=IFERROR(VLOOKUP('Journal Template'!A2484,Checks!AI:AI,1,0),0),"Entry in Branch/Satellite BU's","")),"")</f>
        <v/>
      </c>
      <c r="AO2072" s="171"/>
      <c r="AP2072" s="171"/>
      <c r="AQ2072" s="171"/>
      <c r="AR2072" s="171"/>
      <c r="CI2072" t="str">
        <f>IF(JRF!F2085&gt;0,"",IF(JRF!B2085="","",IF(LEFT(JRF!B2085,1)=IFERROR(VLOOKUP(LEFT(JRF!B2085,1),$CF$2:$CF$5,1,0),0),"Product Code Required",IF(JRF!C2085="","",IF(JRF!C2085=IFERROR(VLOOKUP(JRF!C2085,$CH:$CH,1,0),0),"Product Code Required","NA")))))</f>
        <v/>
      </c>
      <c r="CJ2072" t="str">
        <f>IF(JRF!AV2085&gt;0,"",IF(JRF!Q2085="","",IF(LEFT(JRF!Q2085,1)=IFERROR(VLOOKUP(LEFT(JRF!Q2085,1),$CF$2:$CF$5,1,0),0),"Product Code Required",IF(JRF!V2085="","",IF(JRF!V2085=IFERROR(VLOOKUP(JRF!V2085,$CH:$CH,1,0),0),"Product Code Required","NA")))))</f>
        <v/>
      </c>
      <c r="CK2072" t="str">
        <f>IFERROR(IF(LEN('Journal Template'!F2083)&gt;0,"",IF('Journal Template'!A2083="","",IF(LEFT('Journal Template'!A2083,1)=IFERROR(VLOOKUP(LEFT('Journal Template'!A2083,1),Checks!$CF$2:$CF$5,1,0),0),"Product Code Required",IF('Journal Template'!D2083="","",IF('Journal Template'!D2083=IFERROR(VLOOKUP('Journal Template'!D2083,Checks!$CH:$CH,1,0),0),"Product Code Required","NA"))))),"")</f>
        <v/>
      </c>
    </row>
    <row r="2073" spans="14:89">
      <c r="N2073" t="s">
        <v>9864</v>
      </c>
      <c r="O2073" t="s">
        <v>9865</v>
      </c>
      <c r="P2073" t="s">
        <v>386</v>
      </c>
      <c r="Q2073" s="150" t="str">
        <f>IF(JRF!D2086="","",IF(IFERROR(VLOOKUP(JRF!D2086,Checks!N:P,3,0),0)="A","","Inactive account in Use"))</f>
        <v/>
      </c>
      <c r="R2073" t="str">
        <f>IFERROR(IF('Journal Template'!C2485="","",IF(IFERROR(VLOOKUP('Journal Template'!C2485,Checks!N:P,3,0),0)="A","","Inactive account in Use")),"")</f>
        <v/>
      </c>
      <c r="V2073" s="150" t="str">
        <f>IF(JRF!C2086="","",IF(IFERROR(VLOOKUP(JRF!C2086,Checks!S:U,3,0),0)="A","Entry with System fund Dept",""))</f>
        <v/>
      </c>
      <c r="W2073" t="str">
        <f>IFERROR(IF('Journal Template'!D2485="","",IF(IFERROR(VLOOKUP('Journal Template'!D2485,Checks!S:U,3,0),0)="A","Entry with System fund Dept","")),"")</f>
        <v/>
      </c>
      <c r="X2073" t="s">
        <v>9866</v>
      </c>
      <c r="Y2073" t="s">
        <v>389</v>
      </c>
      <c r="Z2073" t="s">
        <v>9867</v>
      </c>
      <c r="AA2073" t="s">
        <v>391</v>
      </c>
      <c r="AB2073" t="s">
        <v>125</v>
      </c>
      <c r="AC2073" s="150" t="str">
        <f>IFERROR(IF(JRF!C2086="","",IF(AND(VLOOKUP(JRF!C2086,X:AA,4,0)=JRF!B2086,VLOOKUP(JRF!C2086,X:Y,2,0)="A"),"","Inactive Dept Combo Error")),"Inactive Dept Combo Error")</f>
        <v/>
      </c>
      <c r="AD2073" t="str">
        <f>IFERROR(IF('Journal Template'!D2485="","",IF(AND(VLOOKUP('Journal Template'!D2485,X:AA,4,0)='Journal Template'!A2485,VLOOKUP('Journal Template'!D2485,X:Y,2,0)="A"),"","Inactive Dept Combo Error")),"")</f>
        <v/>
      </c>
      <c r="AK2073" s="150" t="str">
        <f>IF(JRF!B2086="","",IF(JRF!B2086=IFERROR(VLOOKUP(JRF!B2086,Checks!AI:AI,1,0),0),"Entry in Branch/Satellite BU's",""))</f>
        <v/>
      </c>
      <c r="AL2073" t="str">
        <f>IFERROR(IF('Journal Template'!A2485="","",IF('Journal Template'!A2485=IFERROR(VLOOKUP('Journal Template'!A2485,Checks!AI:AI,1,0),0),"Entry in Branch/Satellite BU's","")),"")</f>
        <v/>
      </c>
      <c r="AO2073" s="171"/>
      <c r="AP2073" s="171"/>
      <c r="AQ2073" s="171"/>
      <c r="AR2073" s="171"/>
      <c r="CI2073" t="str">
        <f>IF(JRF!F2086&gt;0,"",IF(JRF!B2086="","",IF(LEFT(JRF!B2086,1)=IFERROR(VLOOKUP(LEFT(JRF!B2086,1),$CF$2:$CF$5,1,0),0),"Product Code Required",IF(JRF!C2086="","",IF(JRF!C2086=IFERROR(VLOOKUP(JRF!C2086,$CH:$CH,1,0),0),"Product Code Required","NA")))))</f>
        <v/>
      </c>
      <c r="CJ2073" t="str">
        <f>IF(JRF!AV2086&gt;0,"",IF(JRF!Q2086="","",IF(LEFT(JRF!Q2086,1)=IFERROR(VLOOKUP(LEFT(JRF!Q2086,1),$CF$2:$CF$5,1,0),0),"Product Code Required",IF(JRF!V2086="","",IF(JRF!V2086=IFERROR(VLOOKUP(JRF!V2086,$CH:$CH,1,0),0),"Product Code Required","NA")))))</f>
        <v/>
      </c>
      <c r="CK2073" t="str">
        <f>IFERROR(IF(LEN('Journal Template'!F2084)&gt;0,"",IF('Journal Template'!A2084="","",IF(LEFT('Journal Template'!A2084,1)=IFERROR(VLOOKUP(LEFT('Journal Template'!A2084,1),Checks!$CF$2:$CF$5,1,0),0),"Product Code Required",IF('Journal Template'!D2084="","",IF('Journal Template'!D2084=IFERROR(VLOOKUP('Journal Template'!D2084,Checks!$CH:$CH,1,0),0),"Product Code Required","NA"))))),"")</f>
        <v/>
      </c>
    </row>
    <row r="2074" spans="14:89">
      <c r="N2074" t="s">
        <v>9868</v>
      </c>
      <c r="O2074" t="s">
        <v>9869</v>
      </c>
      <c r="P2074" t="s">
        <v>386</v>
      </c>
      <c r="Q2074" s="150" t="str">
        <f>IF(JRF!D2087="","",IF(IFERROR(VLOOKUP(JRF!D2087,Checks!N:P,3,0),0)="A","","Inactive account in Use"))</f>
        <v/>
      </c>
      <c r="R2074" t="str">
        <f>IFERROR(IF('Journal Template'!C2486="","",IF(IFERROR(VLOOKUP('Journal Template'!C2486,Checks!N:P,3,0),0)="A","","Inactive account in Use")),"")</f>
        <v/>
      </c>
      <c r="V2074" s="150" t="str">
        <f>IF(JRF!C2087="","",IF(IFERROR(VLOOKUP(JRF!C2087,Checks!S:U,3,0),0)="A","Entry with System fund Dept",""))</f>
        <v/>
      </c>
      <c r="W2074" t="str">
        <f>IFERROR(IF('Journal Template'!D2486="","",IF(IFERROR(VLOOKUP('Journal Template'!D2486,Checks!S:U,3,0),0)="A","Entry with System fund Dept","")),"")</f>
        <v/>
      </c>
      <c r="X2074" t="s">
        <v>9866</v>
      </c>
      <c r="Y2074" t="s">
        <v>389</v>
      </c>
      <c r="Z2074" t="s">
        <v>9867</v>
      </c>
      <c r="AA2074" t="s">
        <v>9870</v>
      </c>
      <c r="AB2074" t="s">
        <v>125</v>
      </c>
      <c r="AC2074" s="150" t="str">
        <f>IFERROR(IF(JRF!C2087="","",IF(AND(VLOOKUP(JRF!C2087,X:AA,4,0)=JRF!B2087,VLOOKUP(JRF!C2087,X:Y,2,0)="A"),"","Inactive Dept Combo Error")),"Inactive Dept Combo Error")</f>
        <v/>
      </c>
      <c r="AD2074" t="str">
        <f>IFERROR(IF('Journal Template'!D2486="","",IF(AND(VLOOKUP('Journal Template'!D2486,X:AA,4,0)='Journal Template'!A2486,VLOOKUP('Journal Template'!D2486,X:Y,2,0)="A"),"","Inactive Dept Combo Error")),"")</f>
        <v/>
      </c>
      <c r="AK2074" s="150" t="str">
        <f>IF(JRF!B2087="","",IF(JRF!B2087=IFERROR(VLOOKUP(JRF!B2087,Checks!AI:AI,1,0),0),"Entry in Branch/Satellite BU's",""))</f>
        <v/>
      </c>
      <c r="AL2074" t="str">
        <f>IFERROR(IF('Journal Template'!A2486="","",IF('Journal Template'!A2486=IFERROR(VLOOKUP('Journal Template'!A2486,Checks!AI:AI,1,0),0),"Entry in Branch/Satellite BU's","")),"")</f>
        <v/>
      </c>
      <c r="AO2074" s="171"/>
      <c r="AP2074" s="171"/>
      <c r="AQ2074" s="171"/>
      <c r="AR2074" s="171"/>
      <c r="CI2074" t="str">
        <f>IF(JRF!F2087&gt;0,"",IF(JRF!B2087="","",IF(LEFT(JRF!B2087,1)=IFERROR(VLOOKUP(LEFT(JRF!B2087,1),$CF$2:$CF$5,1,0),0),"Product Code Required",IF(JRF!C2087="","",IF(JRF!C2087=IFERROR(VLOOKUP(JRF!C2087,$CH:$CH,1,0),0),"Product Code Required","NA")))))</f>
        <v/>
      </c>
      <c r="CJ2074" t="str">
        <f>IF(JRF!AV2087&gt;0,"",IF(JRF!Q2087="","",IF(LEFT(JRF!Q2087,1)=IFERROR(VLOOKUP(LEFT(JRF!Q2087,1),$CF$2:$CF$5,1,0),0),"Product Code Required",IF(JRF!V2087="","",IF(JRF!V2087=IFERROR(VLOOKUP(JRF!V2087,$CH:$CH,1,0),0),"Product Code Required","NA")))))</f>
        <v/>
      </c>
      <c r="CK2074" t="str">
        <f>IFERROR(IF(LEN('Journal Template'!F2085)&gt;0,"",IF('Journal Template'!A2085="","",IF(LEFT('Journal Template'!A2085,1)=IFERROR(VLOOKUP(LEFT('Journal Template'!A2085,1),Checks!$CF$2:$CF$5,1,0),0),"Product Code Required",IF('Journal Template'!D2085="","",IF('Journal Template'!D2085=IFERROR(VLOOKUP('Journal Template'!D2085,Checks!$CH:$CH,1,0),0),"Product Code Required","NA"))))),"")</f>
        <v/>
      </c>
    </row>
    <row r="2075" spans="14:89">
      <c r="N2075" t="s">
        <v>9871</v>
      </c>
      <c r="O2075" t="s">
        <v>9872</v>
      </c>
      <c r="P2075" t="s">
        <v>386</v>
      </c>
      <c r="Q2075" s="150" t="str">
        <f>IF(JRF!D2088="","",IF(IFERROR(VLOOKUP(JRF!D2088,Checks!N:P,3,0),0)="A","","Inactive account in Use"))</f>
        <v/>
      </c>
      <c r="R2075" t="str">
        <f>IFERROR(IF('Journal Template'!C2487="","",IF(IFERROR(VLOOKUP('Journal Template'!C2487,Checks!N:P,3,0),0)="A","","Inactive account in Use")),"")</f>
        <v/>
      </c>
      <c r="V2075" s="150" t="str">
        <f>IF(JRF!C2088="","",IF(IFERROR(VLOOKUP(JRF!C2088,Checks!S:U,3,0),0)="A","Entry with System fund Dept",""))</f>
        <v/>
      </c>
      <c r="W2075" t="str">
        <f>IFERROR(IF('Journal Template'!D2487="","",IF(IFERROR(VLOOKUP('Journal Template'!D2487,Checks!S:U,3,0),0)="A","Entry with System fund Dept","")),"")</f>
        <v/>
      </c>
      <c r="X2075" t="s">
        <v>9866</v>
      </c>
      <c r="Y2075" t="s">
        <v>389</v>
      </c>
      <c r="Z2075" t="s">
        <v>9873</v>
      </c>
      <c r="AA2075" t="s">
        <v>407</v>
      </c>
      <c r="AB2075" t="s">
        <v>125</v>
      </c>
      <c r="AC2075" s="150" t="str">
        <f>IFERROR(IF(JRF!C2088="","",IF(AND(VLOOKUP(JRF!C2088,X:AA,4,0)=JRF!B2088,VLOOKUP(JRF!C2088,X:Y,2,0)="A"),"","Inactive Dept Combo Error")),"Inactive Dept Combo Error")</f>
        <v/>
      </c>
      <c r="AD2075" t="str">
        <f>IFERROR(IF('Journal Template'!D2487="","",IF(AND(VLOOKUP('Journal Template'!D2487,X:AA,4,0)='Journal Template'!A2487,VLOOKUP('Journal Template'!D2487,X:Y,2,0)="A"),"","Inactive Dept Combo Error")),"")</f>
        <v/>
      </c>
      <c r="AK2075" s="150" t="str">
        <f>IF(JRF!B2088="","",IF(JRF!B2088=IFERROR(VLOOKUP(JRF!B2088,Checks!AI:AI,1,0),0),"Entry in Branch/Satellite BU's",""))</f>
        <v/>
      </c>
      <c r="AL2075" t="str">
        <f>IFERROR(IF('Journal Template'!A2487="","",IF('Journal Template'!A2487=IFERROR(VLOOKUP('Journal Template'!A2487,Checks!AI:AI,1,0),0),"Entry in Branch/Satellite BU's","")),"")</f>
        <v/>
      </c>
      <c r="AO2075" s="171"/>
      <c r="AP2075" s="171"/>
      <c r="AQ2075" s="171"/>
      <c r="AR2075" s="171"/>
      <c r="CI2075" t="str">
        <f>IF(JRF!F2088&gt;0,"",IF(JRF!B2088="","",IF(LEFT(JRF!B2088,1)=IFERROR(VLOOKUP(LEFT(JRF!B2088,1),$CF$2:$CF$5,1,0),0),"Product Code Required",IF(JRF!C2088="","",IF(JRF!C2088=IFERROR(VLOOKUP(JRF!C2088,$CH:$CH,1,0),0),"Product Code Required","NA")))))</f>
        <v/>
      </c>
      <c r="CJ2075" t="str">
        <f>IF(JRF!AV2088&gt;0,"",IF(JRF!Q2088="","",IF(LEFT(JRF!Q2088,1)=IFERROR(VLOOKUP(LEFT(JRF!Q2088,1),$CF$2:$CF$5,1,0),0),"Product Code Required",IF(JRF!V2088="","",IF(JRF!V2088=IFERROR(VLOOKUP(JRF!V2088,$CH:$CH,1,0),0),"Product Code Required","NA")))))</f>
        <v/>
      </c>
      <c r="CK2075" t="str">
        <f>IFERROR(IF(LEN('Journal Template'!F2086)&gt;0,"",IF('Journal Template'!A2086="","",IF(LEFT('Journal Template'!A2086,1)=IFERROR(VLOOKUP(LEFT('Journal Template'!A2086,1),Checks!$CF$2:$CF$5,1,0),0),"Product Code Required",IF('Journal Template'!D2086="","",IF('Journal Template'!D2086=IFERROR(VLOOKUP('Journal Template'!D2086,Checks!$CH:$CH,1,0),0),"Product Code Required","NA"))))),"")</f>
        <v/>
      </c>
    </row>
    <row r="2076" spans="14:89">
      <c r="N2076" t="s">
        <v>9874</v>
      </c>
      <c r="O2076" t="s">
        <v>9875</v>
      </c>
      <c r="P2076" t="s">
        <v>386</v>
      </c>
      <c r="Q2076" s="150" t="str">
        <f>IF(JRF!D2089="","",IF(IFERROR(VLOOKUP(JRF!D2089,Checks!N:P,3,0),0)="A","","Inactive account in Use"))</f>
        <v/>
      </c>
      <c r="R2076" t="str">
        <f>IFERROR(IF('Journal Template'!C2488="","",IF(IFERROR(VLOOKUP('Journal Template'!C2488,Checks!N:P,3,0),0)="A","","Inactive account in Use")),"")</f>
        <v/>
      </c>
      <c r="V2076" s="150" t="str">
        <f>IF(JRF!C2089="","",IF(IFERROR(VLOOKUP(JRF!C2089,Checks!S:U,3,0),0)="A","Entry with System fund Dept",""))</f>
        <v/>
      </c>
      <c r="W2076" t="str">
        <f>IFERROR(IF('Journal Template'!D2488="","",IF(IFERROR(VLOOKUP('Journal Template'!D2488,Checks!S:U,3,0),0)="A","Entry with System fund Dept","")),"")</f>
        <v/>
      </c>
      <c r="X2076" t="s">
        <v>9876</v>
      </c>
      <c r="Y2076" t="s">
        <v>389</v>
      </c>
      <c r="Z2076" t="s">
        <v>9877</v>
      </c>
      <c r="AA2076" t="s">
        <v>391</v>
      </c>
      <c r="AB2076" t="s">
        <v>125</v>
      </c>
      <c r="AC2076" s="150" t="str">
        <f>IFERROR(IF(JRF!C2089="","",IF(AND(VLOOKUP(JRF!C2089,X:AA,4,0)=JRF!B2089,VLOOKUP(JRF!C2089,X:Y,2,0)="A"),"","Inactive Dept Combo Error")),"Inactive Dept Combo Error")</f>
        <v/>
      </c>
      <c r="AD2076" t="str">
        <f>IFERROR(IF('Journal Template'!D2488="","",IF(AND(VLOOKUP('Journal Template'!D2488,X:AA,4,0)='Journal Template'!A2488,VLOOKUP('Journal Template'!D2488,X:Y,2,0)="A"),"","Inactive Dept Combo Error")),"")</f>
        <v/>
      </c>
      <c r="AK2076" s="150" t="str">
        <f>IF(JRF!B2089="","",IF(JRF!B2089=IFERROR(VLOOKUP(JRF!B2089,Checks!AI:AI,1,0),0),"Entry in Branch/Satellite BU's",""))</f>
        <v/>
      </c>
      <c r="AL2076" t="str">
        <f>IFERROR(IF('Journal Template'!A2488="","",IF('Journal Template'!A2488=IFERROR(VLOOKUP('Journal Template'!A2488,Checks!AI:AI,1,0),0),"Entry in Branch/Satellite BU's","")),"")</f>
        <v/>
      </c>
      <c r="AO2076" s="171"/>
      <c r="AP2076" s="171"/>
      <c r="AQ2076" s="171"/>
      <c r="AR2076" s="171"/>
      <c r="CI2076" t="str">
        <f>IF(JRF!F2089&gt;0,"",IF(JRF!B2089="","",IF(LEFT(JRF!B2089,1)=IFERROR(VLOOKUP(LEFT(JRF!B2089,1),$CF$2:$CF$5,1,0),0),"Product Code Required",IF(JRF!C2089="","",IF(JRF!C2089=IFERROR(VLOOKUP(JRF!C2089,$CH:$CH,1,0),0),"Product Code Required","NA")))))</f>
        <v/>
      </c>
      <c r="CJ2076" t="str">
        <f>IF(JRF!AV2089&gt;0,"",IF(JRF!Q2089="","",IF(LEFT(JRF!Q2089,1)=IFERROR(VLOOKUP(LEFT(JRF!Q2089,1),$CF$2:$CF$5,1,0),0),"Product Code Required",IF(JRF!V2089="","",IF(JRF!V2089=IFERROR(VLOOKUP(JRF!V2089,$CH:$CH,1,0),0),"Product Code Required","NA")))))</f>
        <v/>
      </c>
      <c r="CK2076" t="str">
        <f>IFERROR(IF(LEN('Journal Template'!F2087)&gt;0,"",IF('Journal Template'!A2087="","",IF(LEFT('Journal Template'!A2087,1)=IFERROR(VLOOKUP(LEFT('Journal Template'!A2087,1),Checks!$CF$2:$CF$5,1,0),0),"Product Code Required",IF('Journal Template'!D2087="","",IF('Journal Template'!D2087=IFERROR(VLOOKUP('Journal Template'!D2087,Checks!$CH:$CH,1,0),0),"Product Code Required","NA"))))),"")</f>
        <v/>
      </c>
    </row>
    <row r="2077" spans="14:89">
      <c r="N2077" t="s">
        <v>9878</v>
      </c>
      <c r="O2077" t="s">
        <v>9879</v>
      </c>
      <c r="P2077" t="s">
        <v>389</v>
      </c>
      <c r="Q2077" s="150" t="str">
        <f>IF(JRF!D2090="","",IF(IFERROR(VLOOKUP(JRF!D2090,Checks!N:P,3,0),0)="A","","Inactive account in Use"))</f>
        <v/>
      </c>
      <c r="R2077" t="str">
        <f>IFERROR(IF('Journal Template'!C2489="","",IF(IFERROR(VLOOKUP('Journal Template'!C2489,Checks!N:P,3,0),0)="A","","Inactive account in Use")),"")</f>
        <v/>
      </c>
      <c r="V2077" s="150" t="str">
        <f>IF(JRF!C2090="","",IF(IFERROR(VLOOKUP(JRF!C2090,Checks!S:U,3,0),0)="A","Entry with System fund Dept",""))</f>
        <v/>
      </c>
      <c r="W2077" t="str">
        <f>IFERROR(IF('Journal Template'!D2489="","",IF(IFERROR(VLOOKUP('Journal Template'!D2489,Checks!S:U,3,0),0)="A","Entry with System fund Dept","")),"")</f>
        <v/>
      </c>
      <c r="X2077" t="s">
        <v>9880</v>
      </c>
      <c r="Y2077" t="s">
        <v>386</v>
      </c>
      <c r="Z2077" t="s">
        <v>9823</v>
      </c>
      <c r="AA2077" t="s">
        <v>505</v>
      </c>
      <c r="AB2077" t="s">
        <v>125</v>
      </c>
      <c r="AC2077" s="150" t="str">
        <f>IFERROR(IF(JRF!C2090="","",IF(AND(VLOOKUP(JRF!C2090,X:AA,4,0)=JRF!B2090,VLOOKUP(JRF!C2090,X:Y,2,0)="A"),"","Inactive Dept Combo Error")),"Inactive Dept Combo Error")</f>
        <v/>
      </c>
      <c r="AD2077" t="str">
        <f>IFERROR(IF('Journal Template'!D2489="","",IF(AND(VLOOKUP('Journal Template'!D2489,X:AA,4,0)='Journal Template'!A2489,VLOOKUP('Journal Template'!D2489,X:Y,2,0)="A"),"","Inactive Dept Combo Error")),"")</f>
        <v/>
      </c>
      <c r="AK2077" s="150" t="str">
        <f>IF(JRF!B2090="","",IF(JRF!B2090=IFERROR(VLOOKUP(JRF!B2090,Checks!AI:AI,1,0),0),"Entry in Branch/Satellite BU's",""))</f>
        <v/>
      </c>
      <c r="AL2077" t="str">
        <f>IFERROR(IF('Journal Template'!A2489="","",IF('Journal Template'!A2489=IFERROR(VLOOKUP('Journal Template'!A2489,Checks!AI:AI,1,0),0),"Entry in Branch/Satellite BU's","")),"")</f>
        <v/>
      </c>
      <c r="AO2077" s="171"/>
      <c r="AP2077" s="171"/>
      <c r="AQ2077" s="171"/>
      <c r="AR2077" s="171"/>
      <c r="CI2077" t="str">
        <f>IF(JRF!F2090&gt;0,"",IF(JRF!B2090="","",IF(LEFT(JRF!B2090,1)=IFERROR(VLOOKUP(LEFT(JRF!B2090,1),$CF$2:$CF$5,1,0),0),"Product Code Required",IF(JRF!C2090="","",IF(JRF!C2090=IFERROR(VLOOKUP(JRF!C2090,$CH:$CH,1,0),0),"Product Code Required","NA")))))</f>
        <v/>
      </c>
      <c r="CJ2077" t="str">
        <f>IF(JRF!AV2090&gt;0,"",IF(JRF!Q2090="","",IF(LEFT(JRF!Q2090,1)=IFERROR(VLOOKUP(LEFT(JRF!Q2090,1),$CF$2:$CF$5,1,0),0),"Product Code Required",IF(JRF!V2090="","",IF(JRF!V2090=IFERROR(VLOOKUP(JRF!V2090,$CH:$CH,1,0),0),"Product Code Required","NA")))))</f>
        <v/>
      </c>
      <c r="CK2077" t="str">
        <f>IFERROR(IF(LEN('Journal Template'!F2088)&gt;0,"",IF('Journal Template'!A2088="","",IF(LEFT('Journal Template'!A2088,1)=IFERROR(VLOOKUP(LEFT('Journal Template'!A2088,1),Checks!$CF$2:$CF$5,1,0),0),"Product Code Required",IF('Journal Template'!D2088="","",IF('Journal Template'!D2088=IFERROR(VLOOKUP('Journal Template'!D2088,Checks!$CH:$CH,1,0),0),"Product Code Required","NA"))))),"")</f>
        <v/>
      </c>
    </row>
    <row r="2078" spans="14:89">
      <c r="N2078" t="s">
        <v>9881</v>
      </c>
      <c r="O2078" t="s">
        <v>9882</v>
      </c>
      <c r="P2078" t="s">
        <v>386</v>
      </c>
      <c r="Q2078" s="150" t="str">
        <f>IF(JRF!D2091="","",IF(IFERROR(VLOOKUP(JRF!D2091,Checks!N:P,3,0),0)="A","","Inactive account in Use"))</f>
        <v/>
      </c>
      <c r="R2078" t="str">
        <f>IFERROR(IF('Journal Template'!C2490="","",IF(IFERROR(VLOOKUP('Journal Template'!C2490,Checks!N:P,3,0),0)="A","","Inactive account in Use")),"")</f>
        <v/>
      </c>
      <c r="V2078" s="150" t="str">
        <f>IF(JRF!C2091="","",IF(IFERROR(VLOOKUP(JRF!C2091,Checks!S:U,3,0),0)="A","Entry with System fund Dept",""))</f>
        <v/>
      </c>
      <c r="W2078" t="str">
        <f>IFERROR(IF('Journal Template'!D2490="","",IF(IFERROR(VLOOKUP('Journal Template'!D2490,Checks!S:U,3,0),0)="A","Entry with System fund Dept","")),"")</f>
        <v/>
      </c>
      <c r="X2078" t="s">
        <v>9883</v>
      </c>
      <c r="Y2078" t="s">
        <v>386</v>
      </c>
      <c r="Z2078" t="s">
        <v>9884</v>
      </c>
      <c r="AA2078" t="s">
        <v>505</v>
      </c>
      <c r="AB2078" t="s">
        <v>125</v>
      </c>
      <c r="AC2078" s="150" t="str">
        <f>IFERROR(IF(JRF!C2091="","",IF(AND(VLOOKUP(JRF!C2091,X:AA,4,0)=JRF!B2091,VLOOKUP(JRF!C2091,X:Y,2,0)="A"),"","Inactive Dept Combo Error")),"Inactive Dept Combo Error")</f>
        <v/>
      </c>
      <c r="AD2078" t="str">
        <f>IFERROR(IF('Journal Template'!D2490="","",IF(AND(VLOOKUP('Journal Template'!D2490,X:AA,4,0)='Journal Template'!A2490,VLOOKUP('Journal Template'!D2490,X:Y,2,0)="A"),"","Inactive Dept Combo Error")),"")</f>
        <v/>
      </c>
      <c r="AK2078" s="150" t="str">
        <f>IF(JRF!B2091="","",IF(JRF!B2091=IFERROR(VLOOKUP(JRF!B2091,Checks!AI:AI,1,0),0),"Entry in Branch/Satellite BU's",""))</f>
        <v/>
      </c>
      <c r="AL2078" t="str">
        <f>IFERROR(IF('Journal Template'!A2490="","",IF('Journal Template'!A2490=IFERROR(VLOOKUP('Journal Template'!A2490,Checks!AI:AI,1,0),0),"Entry in Branch/Satellite BU's","")),"")</f>
        <v/>
      </c>
      <c r="AO2078" s="171"/>
      <c r="AP2078" s="171"/>
      <c r="AQ2078" s="171"/>
      <c r="AR2078" s="171"/>
      <c r="CI2078" t="str">
        <f>IF(JRF!F2091&gt;0,"",IF(JRF!B2091="","",IF(LEFT(JRF!B2091,1)=IFERROR(VLOOKUP(LEFT(JRF!B2091,1),$CF$2:$CF$5,1,0),0),"Product Code Required",IF(JRF!C2091="","",IF(JRF!C2091=IFERROR(VLOOKUP(JRF!C2091,$CH:$CH,1,0),0),"Product Code Required","NA")))))</f>
        <v/>
      </c>
      <c r="CJ2078" t="str">
        <f>IF(JRF!AV2091&gt;0,"",IF(JRF!Q2091="","",IF(LEFT(JRF!Q2091,1)=IFERROR(VLOOKUP(LEFT(JRF!Q2091,1),$CF$2:$CF$5,1,0),0),"Product Code Required",IF(JRF!V2091="","",IF(JRF!V2091=IFERROR(VLOOKUP(JRF!V2091,$CH:$CH,1,0),0),"Product Code Required","NA")))))</f>
        <v/>
      </c>
      <c r="CK2078" t="str">
        <f>IFERROR(IF(LEN('Journal Template'!F2089)&gt;0,"",IF('Journal Template'!A2089="","",IF(LEFT('Journal Template'!A2089,1)=IFERROR(VLOOKUP(LEFT('Journal Template'!A2089,1),Checks!$CF$2:$CF$5,1,0),0),"Product Code Required",IF('Journal Template'!D2089="","",IF('Journal Template'!D2089=IFERROR(VLOOKUP('Journal Template'!D2089,Checks!$CH:$CH,1,0),0),"Product Code Required","NA"))))),"")</f>
        <v/>
      </c>
    </row>
    <row r="2079" spans="14:89">
      <c r="N2079" t="s">
        <v>9885</v>
      </c>
      <c r="O2079" t="s">
        <v>9886</v>
      </c>
      <c r="P2079" t="s">
        <v>386</v>
      </c>
      <c r="Q2079" s="150" t="str">
        <f>IF(JRF!D2092="","",IF(IFERROR(VLOOKUP(JRF!D2092,Checks!N:P,3,0),0)="A","","Inactive account in Use"))</f>
        <v/>
      </c>
      <c r="R2079" t="str">
        <f>IFERROR(IF('Journal Template'!C2491="","",IF(IFERROR(VLOOKUP('Journal Template'!C2491,Checks!N:P,3,0),0)="A","","Inactive account in Use")),"")</f>
        <v/>
      </c>
      <c r="V2079" s="150" t="str">
        <f>IF(JRF!C2092="","",IF(IFERROR(VLOOKUP(JRF!C2092,Checks!S:U,3,0),0)="A","Entry with System fund Dept",""))</f>
        <v/>
      </c>
      <c r="W2079" t="str">
        <f>IFERROR(IF('Journal Template'!D2491="","",IF(IFERROR(VLOOKUP('Journal Template'!D2491,Checks!S:U,3,0),0)="A","Entry with System fund Dept","")),"")</f>
        <v/>
      </c>
      <c r="X2079" t="s">
        <v>9887</v>
      </c>
      <c r="Y2079" t="s">
        <v>389</v>
      </c>
      <c r="Z2079" t="s">
        <v>9888</v>
      </c>
      <c r="AA2079" t="s">
        <v>505</v>
      </c>
      <c r="AB2079" t="s">
        <v>125</v>
      </c>
      <c r="AC2079" s="150" t="str">
        <f>IFERROR(IF(JRF!C2092="","",IF(AND(VLOOKUP(JRF!C2092,X:AA,4,0)=JRF!B2092,VLOOKUP(JRF!C2092,X:Y,2,0)="A"),"","Inactive Dept Combo Error")),"Inactive Dept Combo Error")</f>
        <v/>
      </c>
      <c r="AD2079" t="str">
        <f>IFERROR(IF('Journal Template'!D2491="","",IF(AND(VLOOKUP('Journal Template'!D2491,X:AA,4,0)='Journal Template'!A2491,VLOOKUP('Journal Template'!D2491,X:Y,2,0)="A"),"","Inactive Dept Combo Error")),"")</f>
        <v/>
      </c>
      <c r="AK2079" s="150" t="str">
        <f>IF(JRF!B2092="","",IF(JRF!B2092=IFERROR(VLOOKUP(JRF!B2092,Checks!AI:AI,1,0),0),"Entry in Branch/Satellite BU's",""))</f>
        <v/>
      </c>
      <c r="AL2079" t="str">
        <f>IFERROR(IF('Journal Template'!A2491="","",IF('Journal Template'!A2491=IFERROR(VLOOKUP('Journal Template'!A2491,Checks!AI:AI,1,0),0),"Entry in Branch/Satellite BU's","")),"")</f>
        <v/>
      </c>
      <c r="AO2079" s="171"/>
      <c r="AP2079" s="171"/>
      <c r="AQ2079" s="171"/>
      <c r="AR2079" s="171"/>
      <c r="CI2079" t="str">
        <f>IF(JRF!F2092&gt;0,"",IF(JRF!B2092="","",IF(LEFT(JRF!B2092,1)=IFERROR(VLOOKUP(LEFT(JRF!B2092,1),$CF$2:$CF$5,1,0),0),"Product Code Required",IF(JRF!C2092="","",IF(JRF!C2092=IFERROR(VLOOKUP(JRF!C2092,$CH:$CH,1,0),0),"Product Code Required","NA")))))</f>
        <v/>
      </c>
      <c r="CJ2079" t="str">
        <f>IF(JRF!AV2092&gt;0,"",IF(JRF!Q2092="","",IF(LEFT(JRF!Q2092,1)=IFERROR(VLOOKUP(LEFT(JRF!Q2092,1),$CF$2:$CF$5,1,0),0),"Product Code Required",IF(JRF!V2092="","",IF(JRF!V2092=IFERROR(VLOOKUP(JRF!V2092,$CH:$CH,1,0),0),"Product Code Required","NA")))))</f>
        <v/>
      </c>
      <c r="CK2079" t="str">
        <f>IFERROR(IF(LEN('Journal Template'!F2090)&gt;0,"",IF('Journal Template'!A2090="","",IF(LEFT('Journal Template'!A2090,1)=IFERROR(VLOOKUP(LEFT('Journal Template'!A2090,1),Checks!$CF$2:$CF$5,1,0),0),"Product Code Required",IF('Journal Template'!D2090="","",IF('Journal Template'!D2090=IFERROR(VLOOKUP('Journal Template'!D2090,Checks!$CH:$CH,1,0),0),"Product Code Required","NA"))))),"")</f>
        <v/>
      </c>
    </row>
    <row r="2080" spans="14:89">
      <c r="N2080" t="s">
        <v>9889</v>
      </c>
      <c r="O2080" t="s">
        <v>9890</v>
      </c>
      <c r="P2080" t="s">
        <v>386</v>
      </c>
      <c r="Q2080" s="150" t="str">
        <f>IF(JRF!D2093="","",IF(IFERROR(VLOOKUP(JRF!D2093,Checks!N:P,3,0),0)="A","","Inactive account in Use"))</f>
        <v/>
      </c>
      <c r="R2080" t="str">
        <f>IFERROR(IF('Journal Template'!C2492="","",IF(IFERROR(VLOOKUP('Journal Template'!C2492,Checks!N:P,3,0),0)="A","","Inactive account in Use")),"")</f>
        <v/>
      </c>
      <c r="V2080" s="150" t="str">
        <f>IF(JRF!C2093="","",IF(IFERROR(VLOOKUP(JRF!C2093,Checks!S:U,3,0),0)="A","Entry with System fund Dept",""))</f>
        <v/>
      </c>
      <c r="W2080" t="str">
        <f>IFERROR(IF('Journal Template'!D2492="","",IF(IFERROR(VLOOKUP('Journal Template'!D2492,Checks!S:U,3,0),0)="A","Entry with System fund Dept","")),"")</f>
        <v/>
      </c>
      <c r="X2080" t="s">
        <v>9891</v>
      </c>
      <c r="Y2080" t="s">
        <v>386</v>
      </c>
      <c r="Z2080" t="s">
        <v>9892</v>
      </c>
      <c r="AA2080" t="s">
        <v>9893</v>
      </c>
      <c r="AB2080" t="s">
        <v>125</v>
      </c>
      <c r="AC2080" s="150" t="str">
        <f>IFERROR(IF(JRF!C2093="","",IF(AND(VLOOKUP(JRF!C2093,X:AA,4,0)=JRF!B2093,VLOOKUP(JRF!C2093,X:Y,2,0)="A"),"","Inactive Dept Combo Error")),"Inactive Dept Combo Error")</f>
        <v/>
      </c>
      <c r="AD2080" t="str">
        <f>IFERROR(IF('Journal Template'!D2492="","",IF(AND(VLOOKUP('Journal Template'!D2492,X:AA,4,0)='Journal Template'!A2492,VLOOKUP('Journal Template'!D2492,X:Y,2,0)="A"),"","Inactive Dept Combo Error")),"")</f>
        <v/>
      </c>
      <c r="AK2080" s="150" t="str">
        <f>IF(JRF!B2093="","",IF(JRF!B2093=IFERROR(VLOOKUP(JRF!B2093,Checks!AI:AI,1,0),0),"Entry in Branch/Satellite BU's",""))</f>
        <v/>
      </c>
      <c r="AL2080" t="str">
        <f>IFERROR(IF('Journal Template'!A2492="","",IF('Journal Template'!A2492=IFERROR(VLOOKUP('Journal Template'!A2492,Checks!AI:AI,1,0),0),"Entry in Branch/Satellite BU's","")),"")</f>
        <v/>
      </c>
      <c r="AO2080" s="171"/>
      <c r="AP2080" s="171"/>
      <c r="AQ2080" s="171"/>
      <c r="AR2080" s="171"/>
      <c r="CI2080" t="str">
        <f>IF(JRF!F2093&gt;0,"",IF(JRF!B2093="","",IF(LEFT(JRF!B2093,1)=IFERROR(VLOOKUP(LEFT(JRF!B2093,1),$CF$2:$CF$5,1,0),0),"Product Code Required",IF(JRF!C2093="","",IF(JRF!C2093=IFERROR(VLOOKUP(JRF!C2093,$CH:$CH,1,0),0),"Product Code Required","NA")))))</f>
        <v/>
      </c>
      <c r="CJ2080" t="str">
        <f>IF(JRF!AV2093&gt;0,"",IF(JRF!Q2093="","",IF(LEFT(JRF!Q2093,1)=IFERROR(VLOOKUP(LEFT(JRF!Q2093,1),$CF$2:$CF$5,1,0),0),"Product Code Required",IF(JRF!V2093="","",IF(JRF!V2093=IFERROR(VLOOKUP(JRF!V2093,$CH:$CH,1,0),0),"Product Code Required","NA")))))</f>
        <v/>
      </c>
      <c r="CK2080" t="str">
        <f>IFERROR(IF(LEN('Journal Template'!F2091)&gt;0,"",IF('Journal Template'!A2091="","",IF(LEFT('Journal Template'!A2091,1)=IFERROR(VLOOKUP(LEFT('Journal Template'!A2091,1),Checks!$CF$2:$CF$5,1,0),0),"Product Code Required",IF('Journal Template'!D2091="","",IF('Journal Template'!D2091=IFERROR(VLOOKUP('Journal Template'!D2091,Checks!$CH:$CH,1,0),0),"Product Code Required","NA"))))),"")</f>
        <v/>
      </c>
    </row>
    <row r="2081" spans="14:89">
      <c r="N2081" t="s">
        <v>9894</v>
      </c>
      <c r="O2081" t="s">
        <v>9895</v>
      </c>
      <c r="P2081" t="s">
        <v>386</v>
      </c>
      <c r="Q2081" s="150" t="str">
        <f>IF(JRF!D2094="","",IF(IFERROR(VLOOKUP(JRF!D2094,Checks!N:P,3,0),0)="A","","Inactive account in Use"))</f>
        <v/>
      </c>
      <c r="R2081" t="str">
        <f>IFERROR(IF('Journal Template'!C2493="","",IF(IFERROR(VLOOKUP('Journal Template'!C2493,Checks!N:P,3,0),0)="A","","Inactive account in Use")),"")</f>
        <v/>
      </c>
      <c r="V2081" s="150" t="str">
        <f>IF(JRF!C2094="","",IF(IFERROR(VLOOKUP(JRF!C2094,Checks!S:U,3,0),0)="A","Entry with System fund Dept",""))</f>
        <v/>
      </c>
      <c r="W2081" t="str">
        <f>IFERROR(IF('Journal Template'!D2493="","",IF(IFERROR(VLOOKUP('Journal Template'!D2493,Checks!S:U,3,0),0)="A","Entry with System fund Dept","")),"")</f>
        <v/>
      </c>
      <c r="X2081" t="s">
        <v>9896</v>
      </c>
      <c r="Y2081" t="s">
        <v>389</v>
      </c>
      <c r="Z2081" t="s">
        <v>9897</v>
      </c>
      <c r="AA2081" t="s">
        <v>9731</v>
      </c>
      <c r="AB2081" t="s">
        <v>125</v>
      </c>
      <c r="AC2081" s="150" t="str">
        <f>IFERROR(IF(JRF!C2094="","",IF(AND(VLOOKUP(JRF!C2094,X:AA,4,0)=JRF!B2094,VLOOKUP(JRF!C2094,X:Y,2,0)="A"),"","Inactive Dept Combo Error")),"Inactive Dept Combo Error")</f>
        <v/>
      </c>
      <c r="AD2081" t="str">
        <f>IFERROR(IF('Journal Template'!D2493="","",IF(AND(VLOOKUP('Journal Template'!D2493,X:AA,4,0)='Journal Template'!A2493,VLOOKUP('Journal Template'!D2493,X:Y,2,0)="A"),"","Inactive Dept Combo Error")),"")</f>
        <v/>
      </c>
      <c r="AK2081" s="150" t="str">
        <f>IF(JRF!B2094="","",IF(JRF!B2094=IFERROR(VLOOKUP(JRF!B2094,Checks!AI:AI,1,0),0),"Entry in Branch/Satellite BU's",""))</f>
        <v/>
      </c>
      <c r="AL2081" t="str">
        <f>IFERROR(IF('Journal Template'!A2493="","",IF('Journal Template'!A2493=IFERROR(VLOOKUP('Journal Template'!A2493,Checks!AI:AI,1,0),0),"Entry in Branch/Satellite BU's","")),"")</f>
        <v/>
      </c>
      <c r="AO2081" s="171"/>
      <c r="AP2081" s="171"/>
      <c r="AQ2081" s="171"/>
      <c r="AR2081" s="171"/>
      <c r="CI2081" t="str">
        <f>IF(JRF!F2094&gt;0,"",IF(JRF!B2094="","",IF(LEFT(JRF!B2094,1)=IFERROR(VLOOKUP(LEFT(JRF!B2094,1),$CF$2:$CF$5,1,0),0),"Product Code Required",IF(JRF!C2094="","",IF(JRF!C2094=IFERROR(VLOOKUP(JRF!C2094,$CH:$CH,1,0),0),"Product Code Required","NA")))))</f>
        <v/>
      </c>
      <c r="CJ2081" t="str">
        <f>IF(JRF!AV2094&gt;0,"",IF(JRF!Q2094="","",IF(LEFT(JRF!Q2094,1)=IFERROR(VLOOKUP(LEFT(JRF!Q2094,1),$CF$2:$CF$5,1,0),0),"Product Code Required",IF(JRF!V2094="","",IF(JRF!V2094=IFERROR(VLOOKUP(JRF!V2094,$CH:$CH,1,0),0),"Product Code Required","NA")))))</f>
        <v/>
      </c>
      <c r="CK2081" t="str">
        <f>IFERROR(IF(LEN('Journal Template'!F2092)&gt;0,"",IF('Journal Template'!A2092="","",IF(LEFT('Journal Template'!A2092,1)=IFERROR(VLOOKUP(LEFT('Journal Template'!A2092,1),Checks!$CF$2:$CF$5,1,0),0),"Product Code Required",IF('Journal Template'!D2092="","",IF('Journal Template'!D2092=IFERROR(VLOOKUP('Journal Template'!D2092,Checks!$CH:$CH,1,0),0),"Product Code Required","NA"))))),"")</f>
        <v/>
      </c>
    </row>
    <row r="2082" spans="14:89">
      <c r="N2082" t="s">
        <v>9898</v>
      </c>
      <c r="O2082" t="s">
        <v>9899</v>
      </c>
      <c r="P2082" t="s">
        <v>386</v>
      </c>
      <c r="Q2082" s="150" t="str">
        <f>IF(JRF!D2095="","",IF(IFERROR(VLOOKUP(JRF!D2095,Checks!N:P,3,0),0)="A","","Inactive account in Use"))</f>
        <v/>
      </c>
      <c r="R2082" t="str">
        <f>IFERROR(IF('Journal Template'!C2494="","",IF(IFERROR(VLOOKUP('Journal Template'!C2494,Checks!N:P,3,0),0)="A","","Inactive account in Use")),"")</f>
        <v/>
      </c>
      <c r="V2082" s="150" t="str">
        <f>IF(JRF!C2095="","",IF(IFERROR(VLOOKUP(JRF!C2095,Checks!S:U,3,0),0)="A","Entry with System fund Dept",""))</f>
        <v/>
      </c>
      <c r="W2082" t="str">
        <f>IFERROR(IF('Journal Template'!D2494="","",IF(IFERROR(VLOOKUP('Journal Template'!D2494,Checks!S:U,3,0),0)="A","Entry with System fund Dept","")),"")</f>
        <v/>
      </c>
      <c r="X2082" t="s">
        <v>9900</v>
      </c>
      <c r="Y2082" t="s">
        <v>386</v>
      </c>
      <c r="Z2082" t="s">
        <v>9901</v>
      </c>
      <c r="AA2082" t="s">
        <v>412</v>
      </c>
      <c r="AB2082" t="s">
        <v>125</v>
      </c>
      <c r="AC2082" s="150" t="str">
        <f>IFERROR(IF(JRF!C2095="","",IF(AND(VLOOKUP(JRF!C2095,X:AA,4,0)=JRF!B2095,VLOOKUP(JRF!C2095,X:Y,2,0)="A"),"","Inactive Dept Combo Error")),"Inactive Dept Combo Error")</f>
        <v/>
      </c>
      <c r="AD2082" t="str">
        <f>IFERROR(IF('Journal Template'!D2494="","",IF(AND(VLOOKUP('Journal Template'!D2494,X:AA,4,0)='Journal Template'!A2494,VLOOKUP('Journal Template'!D2494,X:Y,2,0)="A"),"","Inactive Dept Combo Error")),"")</f>
        <v/>
      </c>
      <c r="AK2082" s="150" t="str">
        <f>IF(JRF!B2095="","",IF(JRF!B2095=IFERROR(VLOOKUP(JRF!B2095,Checks!AI:AI,1,0),0),"Entry in Branch/Satellite BU's",""))</f>
        <v/>
      </c>
      <c r="AL2082" t="str">
        <f>IFERROR(IF('Journal Template'!A2494="","",IF('Journal Template'!A2494=IFERROR(VLOOKUP('Journal Template'!A2494,Checks!AI:AI,1,0),0),"Entry in Branch/Satellite BU's","")),"")</f>
        <v/>
      </c>
      <c r="AO2082" s="171"/>
      <c r="AP2082" s="171"/>
      <c r="AQ2082" s="171"/>
      <c r="AR2082" s="171"/>
      <c r="CI2082" t="str">
        <f>IF(JRF!F2095&gt;0,"",IF(JRF!B2095="","",IF(LEFT(JRF!B2095,1)=IFERROR(VLOOKUP(LEFT(JRF!B2095,1),$CF$2:$CF$5,1,0),0),"Product Code Required",IF(JRF!C2095="","",IF(JRF!C2095=IFERROR(VLOOKUP(JRF!C2095,$CH:$CH,1,0),0),"Product Code Required","NA")))))</f>
        <v/>
      </c>
      <c r="CJ2082" t="str">
        <f>IF(JRF!AV2095&gt;0,"",IF(JRF!Q2095="","",IF(LEFT(JRF!Q2095,1)=IFERROR(VLOOKUP(LEFT(JRF!Q2095,1),$CF$2:$CF$5,1,0),0),"Product Code Required",IF(JRF!V2095="","",IF(JRF!V2095=IFERROR(VLOOKUP(JRF!V2095,$CH:$CH,1,0),0),"Product Code Required","NA")))))</f>
        <v/>
      </c>
      <c r="CK2082" t="str">
        <f>IFERROR(IF(LEN('Journal Template'!F2093)&gt;0,"",IF('Journal Template'!A2093="","",IF(LEFT('Journal Template'!A2093,1)=IFERROR(VLOOKUP(LEFT('Journal Template'!A2093,1),Checks!$CF$2:$CF$5,1,0),0),"Product Code Required",IF('Journal Template'!D2093="","",IF('Journal Template'!D2093=IFERROR(VLOOKUP('Journal Template'!D2093,Checks!$CH:$CH,1,0),0),"Product Code Required","NA"))))),"")</f>
        <v/>
      </c>
    </row>
    <row r="2083" spans="14:89">
      <c r="N2083" t="s">
        <v>9902</v>
      </c>
      <c r="O2083" t="s">
        <v>9903</v>
      </c>
      <c r="P2083" t="s">
        <v>386</v>
      </c>
      <c r="Q2083" s="150" t="str">
        <f>IF(JRF!D2096="","",IF(IFERROR(VLOOKUP(JRF!D2096,Checks!N:P,3,0),0)="A","","Inactive account in Use"))</f>
        <v/>
      </c>
      <c r="R2083" t="str">
        <f>IFERROR(IF('Journal Template'!C2495="","",IF(IFERROR(VLOOKUP('Journal Template'!C2495,Checks!N:P,3,0),0)="A","","Inactive account in Use")),"")</f>
        <v/>
      </c>
      <c r="V2083" s="150" t="str">
        <f>IF(JRF!C2096="","",IF(IFERROR(VLOOKUP(JRF!C2096,Checks!S:U,3,0),0)="A","Entry with System fund Dept",""))</f>
        <v/>
      </c>
      <c r="W2083" t="str">
        <f>IFERROR(IF('Journal Template'!D2495="","",IF(IFERROR(VLOOKUP('Journal Template'!D2495,Checks!S:U,3,0),0)="A","Entry with System fund Dept","")),"")</f>
        <v/>
      </c>
      <c r="X2083" t="s">
        <v>9904</v>
      </c>
      <c r="Y2083" t="s">
        <v>389</v>
      </c>
      <c r="Z2083" t="s">
        <v>9905</v>
      </c>
      <c r="AA2083" t="s">
        <v>1493</v>
      </c>
      <c r="AB2083" t="s">
        <v>125</v>
      </c>
      <c r="AC2083" s="150" t="str">
        <f>IFERROR(IF(JRF!C2096="","",IF(AND(VLOOKUP(JRF!C2096,X:AA,4,0)=JRF!B2096,VLOOKUP(JRF!C2096,X:Y,2,0)="A"),"","Inactive Dept Combo Error")),"Inactive Dept Combo Error")</f>
        <v/>
      </c>
      <c r="AD2083" t="str">
        <f>IFERROR(IF('Journal Template'!D2495="","",IF(AND(VLOOKUP('Journal Template'!D2495,X:AA,4,0)='Journal Template'!A2495,VLOOKUP('Journal Template'!D2495,X:Y,2,0)="A"),"","Inactive Dept Combo Error")),"")</f>
        <v/>
      </c>
      <c r="AK2083" s="150" t="str">
        <f>IF(JRF!B2096="","",IF(JRF!B2096=IFERROR(VLOOKUP(JRF!B2096,Checks!AI:AI,1,0),0),"Entry in Branch/Satellite BU's",""))</f>
        <v/>
      </c>
      <c r="AL2083" t="str">
        <f>IFERROR(IF('Journal Template'!A2495="","",IF('Journal Template'!A2495=IFERROR(VLOOKUP('Journal Template'!A2495,Checks!AI:AI,1,0),0),"Entry in Branch/Satellite BU's","")),"")</f>
        <v/>
      </c>
      <c r="AO2083" s="171"/>
      <c r="AP2083" s="171"/>
      <c r="AQ2083" s="171"/>
      <c r="AR2083" s="171"/>
      <c r="CI2083" t="str">
        <f>IF(JRF!F2096&gt;0,"",IF(JRF!B2096="","",IF(LEFT(JRF!B2096,1)=IFERROR(VLOOKUP(LEFT(JRF!B2096,1),$CF$2:$CF$5,1,0),0),"Product Code Required",IF(JRF!C2096="","",IF(JRF!C2096=IFERROR(VLOOKUP(JRF!C2096,$CH:$CH,1,0),0),"Product Code Required","NA")))))</f>
        <v/>
      </c>
      <c r="CJ2083" t="str">
        <f>IF(JRF!AV2096&gt;0,"",IF(JRF!Q2096="","",IF(LEFT(JRF!Q2096,1)=IFERROR(VLOOKUP(LEFT(JRF!Q2096,1),$CF$2:$CF$5,1,0),0),"Product Code Required",IF(JRF!V2096="","",IF(JRF!V2096=IFERROR(VLOOKUP(JRF!V2096,$CH:$CH,1,0),0),"Product Code Required","NA")))))</f>
        <v/>
      </c>
      <c r="CK2083" t="str">
        <f>IFERROR(IF(LEN('Journal Template'!F2094)&gt;0,"",IF('Journal Template'!A2094="","",IF(LEFT('Journal Template'!A2094,1)=IFERROR(VLOOKUP(LEFT('Journal Template'!A2094,1),Checks!$CF$2:$CF$5,1,0),0),"Product Code Required",IF('Journal Template'!D2094="","",IF('Journal Template'!D2094=IFERROR(VLOOKUP('Journal Template'!D2094,Checks!$CH:$CH,1,0),0),"Product Code Required","NA"))))),"")</f>
        <v/>
      </c>
    </row>
    <row r="2084" spans="14:89">
      <c r="N2084" t="s">
        <v>9906</v>
      </c>
      <c r="O2084" t="s">
        <v>9907</v>
      </c>
      <c r="P2084" t="s">
        <v>386</v>
      </c>
      <c r="Q2084" s="150" t="str">
        <f>IF(JRF!D2097="","",IF(IFERROR(VLOOKUP(JRF!D2097,Checks!N:P,3,0),0)="A","","Inactive account in Use"))</f>
        <v/>
      </c>
      <c r="R2084" t="str">
        <f>IFERROR(IF('Journal Template'!C2496="","",IF(IFERROR(VLOOKUP('Journal Template'!C2496,Checks!N:P,3,0),0)="A","","Inactive account in Use")),"")</f>
        <v/>
      </c>
      <c r="V2084" s="150" t="str">
        <f>IF(JRF!C2097="","",IF(IFERROR(VLOOKUP(JRF!C2097,Checks!S:U,3,0),0)="A","Entry with System fund Dept",""))</f>
        <v/>
      </c>
      <c r="W2084" t="str">
        <f>IFERROR(IF('Journal Template'!D2496="","",IF(IFERROR(VLOOKUP('Journal Template'!D2496,Checks!S:U,3,0),0)="A","Entry with System fund Dept","")),"")</f>
        <v/>
      </c>
      <c r="X2084" t="s">
        <v>9904</v>
      </c>
      <c r="Y2084" t="s">
        <v>389</v>
      </c>
      <c r="Z2084" t="s">
        <v>9908</v>
      </c>
      <c r="AA2084" t="s">
        <v>391</v>
      </c>
      <c r="AB2084" t="s">
        <v>125</v>
      </c>
      <c r="AC2084" s="150" t="str">
        <f>IFERROR(IF(JRF!C2097="","",IF(AND(VLOOKUP(JRF!C2097,X:AA,4,0)=JRF!B2097,VLOOKUP(JRF!C2097,X:Y,2,0)="A"),"","Inactive Dept Combo Error")),"Inactive Dept Combo Error")</f>
        <v/>
      </c>
      <c r="AD2084" t="str">
        <f>IFERROR(IF('Journal Template'!D2496="","",IF(AND(VLOOKUP('Journal Template'!D2496,X:AA,4,0)='Journal Template'!A2496,VLOOKUP('Journal Template'!D2496,X:Y,2,0)="A"),"","Inactive Dept Combo Error")),"")</f>
        <v/>
      </c>
      <c r="AK2084" s="150" t="str">
        <f>IF(JRF!B2097="","",IF(JRF!B2097=IFERROR(VLOOKUP(JRF!B2097,Checks!AI:AI,1,0),0),"Entry in Branch/Satellite BU's",""))</f>
        <v/>
      </c>
      <c r="AL2084" t="str">
        <f>IFERROR(IF('Journal Template'!A2496="","",IF('Journal Template'!A2496=IFERROR(VLOOKUP('Journal Template'!A2496,Checks!AI:AI,1,0),0),"Entry in Branch/Satellite BU's","")),"")</f>
        <v/>
      </c>
      <c r="AO2084" s="171"/>
      <c r="AP2084" s="171"/>
      <c r="AQ2084" s="171"/>
      <c r="AR2084" s="171"/>
      <c r="CI2084" t="str">
        <f>IF(JRF!F2097&gt;0,"",IF(JRF!B2097="","",IF(LEFT(JRF!B2097,1)=IFERROR(VLOOKUP(LEFT(JRF!B2097,1),$CF$2:$CF$5,1,0),0),"Product Code Required",IF(JRF!C2097="","",IF(JRF!C2097=IFERROR(VLOOKUP(JRF!C2097,$CH:$CH,1,0),0),"Product Code Required","NA")))))</f>
        <v/>
      </c>
      <c r="CJ2084" t="str">
        <f>IF(JRF!AV2097&gt;0,"",IF(JRF!Q2097="","",IF(LEFT(JRF!Q2097,1)=IFERROR(VLOOKUP(LEFT(JRF!Q2097,1),$CF$2:$CF$5,1,0),0),"Product Code Required",IF(JRF!V2097="","",IF(JRF!V2097=IFERROR(VLOOKUP(JRF!V2097,$CH:$CH,1,0),0),"Product Code Required","NA")))))</f>
        <v/>
      </c>
      <c r="CK2084" t="str">
        <f>IFERROR(IF(LEN('Journal Template'!F2095)&gt;0,"",IF('Journal Template'!A2095="","",IF(LEFT('Journal Template'!A2095,1)=IFERROR(VLOOKUP(LEFT('Journal Template'!A2095,1),Checks!$CF$2:$CF$5,1,0),0),"Product Code Required",IF('Journal Template'!D2095="","",IF('Journal Template'!D2095=IFERROR(VLOOKUP('Journal Template'!D2095,Checks!$CH:$CH,1,0),0),"Product Code Required","NA"))))),"")</f>
        <v/>
      </c>
    </row>
    <row r="2085" spans="14:89">
      <c r="N2085" t="s">
        <v>9909</v>
      </c>
      <c r="O2085" t="s">
        <v>9910</v>
      </c>
      <c r="P2085" t="s">
        <v>386</v>
      </c>
      <c r="Q2085" s="150" t="str">
        <f>IF(JRF!D2098="","",IF(IFERROR(VLOOKUP(JRF!D2098,Checks!N:P,3,0),0)="A","","Inactive account in Use"))</f>
        <v/>
      </c>
      <c r="R2085" t="str">
        <f>IFERROR(IF('Journal Template'!C2497="","",IF(IFERROR(VLOOKUP('Journal Template'!C2497,Checks!N:P,3,0),0)="A","","Inactive account in Use")),"")</f>
        <v/>
      </c>
      <c r="V2085" s="150" t="str">
        <f>IF(JRF!C2098="","",IF(IFERROR(VLOOKUP(JRF!C2098,Checks!S:U,3,0),0)="A","Entry with System fund Dept",""))</f>
        <v/>
      </c>
      <c r="W2085" t="str">
        <f>IFERROR(IF('Journal Template'!D2497="","",IF(IFERROR(VLOOKUP('Journal Template'!D2497,Checks!S:U,3,0),0)="A","Entry with System fund Dept","")),"")</f>
        <v/>
      </c>
      <c r="X2085" t="s">
        <v>9911</v>
      </c>
      <c r="Y2085" t="s">
        <v>389</v>
      </c>
      <c r="Z2085" t="s">
        <v>9912</v>
      </c>
      <c r="AA2085" t="s">
        <v>391</v>
      </c>
      <c r="AB2085" t="s">
        <v>125</v>
      </c>
      <c r="AC2085" s="150" t="str">
        <f>IFERROR(IF(JRF!C2098="","",IF(AND(VLOOKUP(JRF!C2098,X:AA,4,0)=JRF!B2098,VLOOKUP(JRF!C2098,X:Y,2,0)="A"),"","Inactive Dept Combo Error")),"Inactive Dept Combo Error")</f>
        <v/>
      </c>
      <c r="AD2085" t="str">
        <f>IFERROR(IF('Journal Template'!D2497="","",IF(AND(VLOOKUP('Journal Template'!D2497,X:AA,4,0)='Journal Template'!A2497,VLOOKUP('Journal Template'!D2497,X:Y,2,0)="A"),"","Inactive Dept Combo Error")),"")</f>
        <v/>
      </c>
      <c r="AK2085" s="150" t="str">
        <f>IF(JRF!B2098="","",IF(JRF!B2098=IFERROR(VLOOKUP(JRF!B2098,Checks!AI:AI,1,0),0),"Entry in Branch/Satellite BU's",""))</f>
        <v/>
      </c>
      <c r="AL2085" t="str">
        <f>IFERROR(IF('Journal Template'!A2497="","",IF('Journal Template'!A2497=IFERROR(VLOOKUP('Journal Template'!A2497,Checks!AI:AI,1,0),0),"Entry in Branch/Satellite BU's","")),"")</f>
        <v/>
      </c>
      <c r="AO2085" s="171"/>
      <c r="AP2085" s="171"/>
      <c r="AQ2085" s="171"/>
      <c r="AR2085" s="171"/>
      <c r="CI2085" t="str">
        <f>IF(JRF!F2098&gt;0,"",IF(JRF!B2098="","",IF(LEFT(JRF!B2098,1)=IFERROR(VLOOKUP(LEFT(JRF!B2098,1),$CF$2:$CF$5,1,0),0),"Product Code Required",IF(JRF!C2098="","",IF(JRF!C2098=IFERROR(VLOOKUP(JRF!C2098,$CH:$CH,1,0),0),"Product Code Required","NA")))))</f>
        <v/>
      </c>
      <c r="CJ2085" t="str">
        <f>IF(JRF!AV2098&gt;0,"",IF(JRF!Q2098="","",IF(LEFT(JRF!Q2098,1)=IFERROR(VLOOKUP(LEFT(JRF!Q2098,1),$CF$2:$CF$5,1,0),0),"Product Code Required",IF(JRF!V2098="","",IF(JRF!V2098=IFERROR(VLOOKUP(JRF!V2098,$CH:$CH,1,0),0),"Product Code Required","NA")))))</f>
        <v/>
      </c>
      <c r="CK2085" t="str">
        <f>IFERROR(IF(LEN('Journal Template'!F2096)&gt;0,"",IF('Journal Template'!A2096="","",IF(LEFT('Journal Template'!A2096,1)=IFERROR(VLOOKUP(LEFT('Journal Template'!A2096,1),Checks!$CF$2:$CF$5,1,0),0),"Product Code Required",IF('Journal Template'!D2096="","",IF('Journal Template'!D2096=IFERROR(VLOOKUP('Journal Template'!D2096,Checks!$CH:$CH,1,0),0),"Product Code Required","NA"))))),"")</f>
        <v/>
      </c>
    </row>
    <row r="2086" spans="14:89">
      <c r="N2086" t="s">
        <v>9913</v>
      </c>
      <c r="O2086" t="s">
        <v>9914</v>
      </c>
      <c r="P2086" t="s">
        <v>386</v>
      </c>
      <c r="Q2086" s="150" t="str">
        <f>IF(JRF!D2099="","",IF(IFERROR(VLOOKUP(JRF!D2099,Checks!N:P,3,0),0)="A","","Inactive account in Use"))</f>
        <v/>
      </c>
      <c r="R2086" t="str">
        <f>IFERROR(IF('Journal Template'!C2498="","",IF(IFERROR(VLOOKUP('Journal Template'!C2498,Checks!N:P,3,0),0)="A","","Inactive account in Use")),"")</f>
        <v/>
      </c>
      <c r="V2086" s="150" t="str">
        <f>IF(JRF!C2099="","",IF(IFERROR(VLOOKUP(JRF!C2099,Checks!S:U,3,0),0)="A","Entry with System fund Dept",""))</f>
        <v/>
      </c>
      <c r="W2086" t="str">
        <f>IFERROR(IF('Journal Template'!D2498="","",IF(IFERROR(VLOOKUP('Journal Template'!D2498,Checks!S:U,3,0),0)="A","Entry with System fund Dept","")),"")</f>
        <v/>
      </c>
      <c r="X2086" t="s">
        <v>9915</v>
      </c>
      <c r="Y2086" t="s">
        <v>389</v>
      </c>
      <c r="Z2086" t="s">
        <v>9916</v>
      </c>
      <c r="AA2086" t="s">
        <v>391</v>
      </c>
      <c r="AB2086" t="s">
        <v>125</v>
      </c>
      <c r="AC2086" s="150" t="str">
        <f>IFERROR(IF(JRF!C2099="","",IF(AND(VLOOKUP(JRF!C2099,X:AA,4,0)=JRF!B2099,VLOOKUP(JRF!C2099,X:Y,2,0)="A"),"","Inactive Dept Combo Error")),"Inactive Dept Combo Error")</f>
        <v/>
      </c>
      <c r="AD2086" t="str">
        <f>IFERROR(IF('Journal Template'!D2498="","",IF(AND(VLOOKUP('Journal Template'!D2498,X:AA,4,0)='Journal Template'!A2498,VLOOKUP('Journal Template'!D2498,X:Y,2,0)="A"),"","Inactive Dept Combo Error")),"")</f>
        <v/>
      </c>
      <c r="AK2086" s="150" t="str">
        <f>IF(JRF!B2099="","",IF(JRF!B2099=IFERROR(VLOOKUP(JRF!B2099,Checks!AI:AI,1,0),0),"Entry in Branch/Satellite BU's",""))</f>
        <v/>
      </c>
      <c r="AL2086" t="str">
        <f>IFERROR(IF('Journal Template'!A2498="","",IF('Journal Template'!A2498=IFERROR(VLOOKUP('Journal Template'!A2498,Checks!AI:AI,1,0),0),"Entry in Branch/Satellite BU's","")),"")</f>
        <v/>
      </c>
      <c r="AO2086" s="171"/>
      <c r="AP2086" s="171"/>
      <c r="AQ2086" s="171"/>
      <c r="AR2086" s="171"/>
      <c r="CI2086" t="str">
        <f>IF(JRF!F2099&gt;0,"",IF(JRF!B2099="","",IF(LEFT(JRF!B2099,1)=IFERROR(VLOOKUP(LEFT(JRF!B2099,1),$CF$2:$CF$5,1,0),0),"Product Code Required",IF(JRF!C2099="","",IF(JRF!C2099=IFERROR(VLOOKUP(JRF!C2099,$CH:$CH,1,0),0),"Product Code Required","NA")))))</f>
        <v/>
      </c>
      <c r="CJ2086" t="str">
        <f>IF(JRF!AV2099&gt;0,"",IF(JRF!Q2099="","",IF(LEFT(JRF!Q2099,1)=IFERROR(VLOOKUP(LEFT(JRF!Q2099,1),$CF$2:$CF$5,1,0),0),"Product Code Required",IF(JRF!V2099="","",IF(JRF!V2099=IFERROR(VLOOKUP(JRF!V2099,$CH:$CH,1,0),0),"Product Code Required","NA")))))</f>
        <v/>
      </c>
      <c r="CK2086" t="str">
        <f>IFERROR(IF(LEN('Journal Template'!F2097)&gt;0,"",IF('Journal Template'!A2097="","",IF(LEFT('Journal Template'!A2097,1)=IFERROR(VLOOKUP(LEFT('Journal Template'!A2097,1),Checks!$CF$2:$CF$5,1,0),0),"Product Code Required",IF('Journal Template'!D2097="","",IF('Journal Template'!D2097=IFERROR(VLOOKUP('Journal Template'!D2097,Checks!$CH:$CH,1,0),0),"Product Code Required","NA"))))),"")</f>
        <v/>
      </c>
    </row>
    <row r="2087" spans="14:89">
      <c r="N2087" t="s">
        <v>9917</v>
      </c>
      <c r="O2087" t="s">
        <v>9918</v>
      </c>
      <c r="P2087" t="s">
        <v>386</v>
      </c>
      <c r="Q2087" s="150" t="str">
        <f>IF(JRF!D2100="","",IF(IFERROR(VLOOKUP(JRF!D2100,Checks!N:P,3,0),0)="A","","Inactive account in Use"))</f>
        <v/>
      </c>
      <c r="R2087" t="str">
        <f>IFERROR(IF('Journal Template'!C2499="","",IF(IFERROR(VLOOKUP('Journal Template'!C2499,Checks!N:P,3,0),0)="A","","Inactive account in Use")),"")</f>
        <v/>
      </c>
      <c r="V2087" s="150" t="str">
        <f>IF(JRF!C2100="","",IF(IFERROR(VLOOKUP(JRF!C2100,Checks!S:U,3,0),0)="A","Entry with System fund Dept",""))</f>
        <v/>
      </c>
      <c r="W2087" t="str">
        <f>IFERROR(IF('Journal Template'!D2499="","",IF(IFERROR(VLOOKUP('Journal Template'!D2499,Checks!S:U,3,0),0)="A","Entry with System fund Dept","")),"")</f>
        <v/>
      </c>
      <c r="X2087" t="s">
        <v>9919</v>
      </c>
      <c r="Y2087" t="s">
        <v>386</v>
      </c>
      <c r="Z2087" t="s">
        <v>9920</v>
      </c>
      <c r="AA2087" t="s">
        <v>9921</v>
      </c>
      <c r="AB2087" t="s">
        <v>125</v>
      </c>
      <c r="AC2087" s="150" t="str">
        <f>IFERROR(IF(JRF!C2100="","",IF(AND(VLOOKUP(JRF!C2100,X:AA,4,0)=JRF!B2100,VLOOKUP(JRF!C2100,X:Y,2,0)="A"),"","Inactive Dept Combo Error")),"Inactive Dept Combo Error")</f>
        <v/>
      </c>
      <c r="AD2087" t="str">
        <f>IFERROR(IF('Journal Template'!D2499="","",IF(AND(VLOOKUP('Journal Template'!D2499,X:AA,4,0)='Journal Template'!A2499,VLOOKUP('Journal Template'!D2499,X:Y,2,0)="A"),"","Inactive Dept Combo Error")),"")</f>
        <v/>
      </c>
      <c r="AK2087" s="150" t="str">
        <f>IF(JRF!B2100="","",IF(JRF!B2100=IFERROR(VLOOKUP(JRF!B2100,Checks!AI:AI,1,0),0),"Entry in Branch/Satellite BU's",""))</f>
        <v/>
      </c>
      <c r="AL2087" t="str">
        <f>IFERROR(IF('Journal Template'!A2499="","",IF('Journal Template'!A2499=IFERROR(VLOOKUP('Journal Template'!A2499,Checks!AI:AI,1,0),0),"Entry in Branch/Satellite BU's","")),"")</f>
        <v/>
      </c>
      <c r="AO2087" s="171"/>
      <c r="AP2087" s="171"/>
      <c r="AQ2087" s="171"/>
      <c r="AR2087" s="171"/>
      <c r="CI2087" t="str">
        <f>IF(JRF!F2100&gt;0,"",IF(JRF!B2100="","",IF(LEFT(JRF!B2100,1)=IFERROR(VLOOKUP(LEFT(JRF!B2100,1),$CF$2:$CF$5,1,0),0),"Product Code Required",IF(JRF!C2100="","",IF(JRF!C2100=IFERROR(VLOOKUP(JRF!C2100,$CH:$CH,1,0),0),"Product Code Required","NA")))))</f>
        <v/>
      </c>
      <c r="CJ2087" t="str">
        <f>IF(JRF!AV2100&gt;0,"",IF(JRF!Q2100="","",IF(LEFT(JRF!Q2100,1)=IFERROR(VLOOKUP(LEFT(JRF!Q2100,1),$CF$2:$CF$5,1,0),0),"Product Code Required",IF(JRF!V2100="","",IF(JRF!V2100=IFERROR(VLOOKUP(JRF!V2100,$CH:$CH,1,0),0),"Product Code Required","NA")))))</f>
        <v/>
      </c>
      <c r="CK2087" t="str">
        <f>IFERROR(IF(LEN('Journal Template'!F2098)&gt;0,"",IF('Journal Template'!A2098="","",IF(LEFT('Journal Template'!A2098,1)=IFERROR(VLOOKUP(LEFT('Journal Template'!A2098,1),Checks!$CF$2:$CF$5,1,0),0),"Product Code Required",IF('Journal Template'!D2098="","",IF('Journal Template'!D2098=IFERROR(VLOOKUP('Journal Template'!D2098,Checks!$CH:$CH,1,0),0),"Product Code Required","NA"))))),"")</f>
        <v/>
      </c>
    </row>
    <row r="2088" spans="14:89">
      <c r="N2088" t="s">
        <v>9922</v>
      </c>
      <c r="O2088" t="s">
        <v>9923</v>
      </c>
      <c r="P2088" t="s">
        <v>386</v>
      </c>
      <c r="Q2088" s="150" t="str">
        <f>IF(JRF!D2101="","",IF(IFERROR(VLOOKUP(JRF!D2101,Checks!N:P,3,0),0)="A","","Inactive account in Use"))</f>
        <v/>
      </c>
      <c r="R2088" t="str">
        <f>IFERROR(IF('Journal Template'!C2500="","",IF(IFERROR(VLOOKUP('Journal Template'!C2500,Checks!N:P,3,0),0)="A","","Inactive account in Use")),"")</f>
        <v/>
      </c>
      <c r="V2088" s="150" t="str">
        <f>IF(JRF!C2101="","",IF(IFERROR(VLOOKUP(JRF!C2101,Checks!S:U,3,0),0)="A","Entry with System fund Dept",""))</f>
        <v/>
      </c>
      <c r="W2088" t="str">
        <f>IFERROR(IF('Journal Template'!D2500="","",IF(IFERROR(VLOOKUP('Journal Template'!D2500,Checks!S:U,3,0),0)="A","Entry with System fund Dept","")),"")</f>
        <v/>
      </c>
      <c r="X2088" t="s">
        <v>9919</v>
      </c>
      <c r="Y2088" t="s">
        <v>389</v>
      </c>
      <c r="Z2088" t="s">
        <v>9920</v>
      </c>
      <c r="AA2088" t="s">
        <v>399</v>
      </c>
      <c r="AB2088" t="s">
        <v>125</v>
      </c>
      <c r="AC2088" s="150" t="str">
        <f>IFERROR(IF(JRF!C2101="","",IF(AND(VLOOKUP(JRF!C2101,X:AA,4,0)=JRF!B2101,VLOOKUP(JRF!C2101,X:Y,2,0)="A"),"","Inactive Dept Combo Error")),"Inactive Dept Combo Error")</f>
        <v/>
      </c>
      <c r="AD2088" t="str">
        <f>IFERROR(IF('Journal Template'!D2500="","",IF(AND(VLOOKUP('Journal Template'!D2500,X:AA,4,0)='Journal Template'!A2500,VLOOKUP('Journal Template'!D2500,X:Y,2,0)="A"),"","Inactive Dept Combo Error")),"")</f>
        <v/>
      </c>
      <c r="AK2088" s="150" t="str">
        <f>IF(JRF!B2101="","",IF(JRF!B2101=IFERROR(VLOOKUP(JRF!B2101,Checks!AI:AI,1,0),0),"Entry in Branch/Satellite BU's",""))</f>
        <v/>
      </c>
      <c r="AL2088" t="str">
        <f>IFERROR(IF('Journal Template'!A2500="","",IF('Journal Template'!A2500=IFERROR(VLOOKUP('Journal Template'!A2500,Checks!AI:AI,1,0),0),"Entry in Branch/Satellite BU's","")),"")</f>
        <v/>
      </c>
      <c r="AO2088" s="171"/>
      <c r="AP2088" s="171"/>
      <c r="AQ2088" s="171"/>
      <c r="AR2088" s="171"/>
      <c r="CI2088" t="str">
        <f>IF(JRF!F2101&gt;0,"",IF(JRF!B2101="","",IF(LEFT(JRF!B2101,1)=IFERROR(VLOOKUP(LEFT(JRF!B2101,1),$CF$2:$CF$5,1,0),0),"Product Code Required",IF(JRF!C2101="","",IF(JRF!C2101=IFERROR(VLOOKUP(JRF!C2101,$CH:$CH,1,0),0),"Product Code Required","NA")))))</f>
        <v/>
      </c>
      <c r="CJ2088" t="str">
        <f>IF(JRF!AV2101&gt;0,"",IF(JRF!Q2101="","",IF(LEFT(JRF!Q2101,1)=IFERROR(VLOOKUP(LEFT(JRF!Q2101,1),$CF$2:$CF$5,1,0),0),"Product Code Required",IF(JRF!V2101="","",IF(JRF!V2101=IFERROR(VLOOKUP(JRF!V2101,$CH:$CH,1,0),0),"Product Code Required","NA")))))</f>
        <v/>
      </c>
      <c r="CK2088" t="str">
        <f>IFERROR(IF(LEN('Journal Template'!F2099)&gt;0,"",IF('Journal Template'!A2099="","",IF(LEFT('Journal Template'!A2099,1)=IFERROR(VLOOKUP(LEFT('Journal Template'!A2099,1),Checks!$CF$2:$CF$5,1,0),0),"Product Code Required",IF('Journal Template'!D2099="","",IF('Journal Template'!D2099=IFERROR(VLOOKUP('Journal Template'!D2099,Checks!$CH:$CH,1,0),0),"Product Code Required","NA"))))),"")</f>
        <v/>
      </c>
    </row>
    <row r="2089" spans="14:89">
      <c r="N2089" t="s">
        <v>9924</v>
      </c>
      <c r="O2089" t="s">
        <v>9925</v>
      </c>
      <c r="P2089" t="s">
        <v>386</v>
      </c>
      <c r="Q2089" s="150" t="str">
        <f>IF(JRF!D2102="","",IF(IFERROR(VLOOKUP(JRF!D2102,Checks!N:P,3,0),0)="A","","Inactive account in Use"))</f>
        <v/>
      </c>
      <c r="R2089" t="str">
        <f>IFERROR(IF('Journal Template'!C2501="","",IF(IFERROR(VLOOKUP('Journal Template'!C2501,Checks!N:P,3,0),0)="A","","Inactive account in Use")),"")</f>
        <v/>
      </c>
      <c r="V2089" s="150" t="str">
        <f>IF(JRF!C2102="","",IF(IFERROR(VLOOKUP(JRF!C2102,Checks!S:U,3,0),0)="A","Entry with System fund Dept",""))</f>
        <v/>
      </c>
      <c r="W2089" t="str">
        <f>IFERROR(IF('Journal Template'!D2501="","",IF(IFERROR(VLOOKUP('Journal Template'!D2501,Checks!S:U,3,0),0)="A","Entry with System fund Dept","")),"")</f>
        <v/>
      </c>
      <c r="X2089" t="s">
        <v>9926</v>
      </c>
      <c r="Y2089" t="s">
        <v>386</v>
      </c>
      <c r="Z2089" t="s">
        <v>9927</v>
      </c>
      <c r="AA2089" t="s">
        <v>9928</v>
      </c>
      <c r="AB2089" t="s">
        <v>125</v>
      </c>
      <c r="AC2089" s="150" t="str">
        <f>IFERROR(IF(JRF!C2102="","",IF(AND(VLOOKUP(JRF!C2102,X:AA,4,0)=JRF!B2102,VLOOKUP(JRF!C2102,X:Y,2,0)="A"),"","Inactive Dept Combo Error")),"Inactive Dept Combo Error")</f>
        <v/>
      </c>
      <c r="AD2089" t="str">
        <f>IFERROR(IF('Journal Template'!D2501="","",IF(AND(VLOOKUP('Journal Template'!D2501,X:AA,4,0)='Journal Template'!A2501,VLOOKUP('Journal Template'!D2501,X:Y,2,0)="A"),"","Inactive Dept Combo Error")),"")</f>
        <v/>
      </c>
      <c r="AK2089" s="150" t="str">
        <f>IF(JRF!B2102="","",IF(JRF!B2102=IFERROR(VLOOKUP(JRF!B2102,Checks!AI:AI,1,0),0),"Entry in Branch/Satellite BU's",""))</f>
        <v/>
      </c>
      <c r="AL2089" t="str">
        <f>IFERROR(IF('Journal Template'!A2501="","",IF('Journal Template'!A2501=IFERROR(VLOOKUP('Journal Template'!A2501,Checks!AI:AI,1,0),0),"Entry in Branch/Satellite BU's","")),"")</f>
        <v/>
      </c>
      <c r="AO2089" s="171"/>
      <c r="AP2089" s="171"/>
      <c r="AQ2089" s="171"/>
      <c r="AR2089" s="171"/>
      <c r="CI2089" t="str">
        <f>IF(JRF!F2102&gt;0,"",IF(JRF!B2102="","",IF(LEFT(JRF!B2102,1)=IFERROR(VLOOKUP(LEFT(JRF!B2102,1),$CF$2:$CF$5,1,0),0),"Product Code Required",IF(JRF!C2102="","",IF(JRF!C2102=IFERROR(VLOOKUP(JRF!C2102,$CH:$CH,1,0),0),"Product Code Required","NA")))))</f>
        <v/>
      </c>
      <c r="CJ2089" t="str">
        <f>IF(JRF!AV2102&gt;0,"",IF(JRF!Q2102="","",IF(LEFT(JRF!Q2102,1)=IFERROR(VLOOKUP(LEFT(JRF!Q2102,1),$CF$2:$CF$5,1,0),0),"Product Code Required",IF(JRF!V2102="","",IF(JRF!V2102=IFERROR(VLOOKUP(JRF!V2102,$CH:$CH,1,0),0),"Product Code Required","NA")))))</f>
        <v/>
      </c>
      <c r="CK2089" t="str">
        <f>IFERROR(IF(LEN('Journal Template'!F2100)&gt;0,"",IF('Journal Template'!A2100="","",IF(LEFT('Journal Template'!A2100,1)=IFERROR(VLOOKUP(LEFT('Journal Template'!A2100,1),Checks!$CF$2:$CF$5,1,0),0),"Product Code Required",IF('Journal Template'!D2100="","",IF('Journal Template'!D2100=IFERROR(VLOOKUP('Journal Template'!D2100,Checks!$CH:$CH,1,0),0),"Product Code Required","NA"))))),"")</f>
        <v/>
      </c>
    </row>
    <row r="2090" spans="14:89">
      <c r="N2090" t="s">
        <v>9929</v>
      </c>
      <c r="O2090" t="s">
        <v>9930</v>
      </c>
      <c r="P2090" t="s">
        <v>386</v>
      </c>
      <c r="Q2090" s="150" t="str">
        <f>IF(JRF!D2103="","",IF(IFERROR(VLOOKUP(JRF!D2103,Checks!N:P,3,0),0)="A","","Inactive account in Use"))</f>
        <v/>
      </c>
      <c r="R2090" t="str">
        <f>IFERROR(IF('Journal Template'!C2502="","",IF(IFERROR(VLOOKUP('Journal Template'!C2502,Checks!N:P,3,0),0)="A","","Inactive account in Use")),"")</f>
        <v/>
      </c>
      <c r="V2090" s="150" t="str">
        <f>IF(JRF!C2103="","",IF(IFERROR(VLOOKUP(JRF!C2103,Checks!S:U,3,0),0)="A","Entry with System fund Dept",""))</f>
        <v/>
      </c>
      <c r="W2090" t="str">
        <f>IFERROR(IF('Journal Template'!D2502="","",IF(IFERROR(VLOOKUP('Journal Template'!D2502,Checks!S:U,3,0),0)="A","Entry with System fund Dept","")),"")</f>
        <v/>
      </c>
      <c r="X2090" t="s">
        <v>9926</v>
      </c>
      <c r="Y2090" t="s">
        <v>389</v>
      </c>
      <c r="Z2090" t="s">
        <v>9927</v>
      </c>
      <c r="AA2090" t="s">
        <v>399</v>
      </c>
      <c r="AB2090" t="s">
        <v>125</v>
      </c>
      <c r="AC2090" s="150" t="str">
        <f>IFERROR(IF(JRF!C2103="","",IF(AND(VLOOKUP(JRF!C2103,X:AA,4,0)=JRF!B2103,VLOOKUP(JRF!C2103,X:Y,2,0)="A"),"","Inactive Dept Combo Error")),"Inactive Dept Combo Error")</f>
        <v/>
      </c>
      <c r="AD2090" t="str">
        <f>IFERROR(IF('Journal Template'!D2502="","",IF(AND(VLOOKUP('Journal Template'!D2502,X:AA,4,0)='Journal Template'!A2502,VLOOKUP('Journal Template'!D2502,X:Y,2,0)="A"),"","Inactive Dept Combo Error")),"")</f>
        <v/>
      </c>
      <c r="AK2090" s="150" t="str">
        <f>IF(JRF!B2103="","",IF(JRF!B2103=IFERROR(VLOOKUP(JRF!B2103,Checks!AI:AI,1,0),0),"Entry in Branch/Satellite BU's",""))</f>
        <v/>
      </c>
      <c r="AL2090" t="str">
        <f>IFERROR(IF('Journal Template'!A2502="","",IF('Journal Template'!A2502=IFERROR(VLOOKUP('Journal Template'!A2502,Checks!AI:AI,1,0),0),"Entry in Branch/Satellite BU's","")),"")</f>
        <v/>
      </c>
      <c r="AO2090" s="171"/>
      <c r="AP2090" s="171"/>
      <c r="AQ2090" s="171"/>
      <c r="AR2090" s="171"/>
      <c r="CI2090" t="str">
        <f>IF(JRF!F2103&gt;0,"",IF(JRF!B2103="","",IF(LEFT(JRF!B2103,1)=IFERROR(VLOOKUP(LEFT(JRF!B2103,1),$CF$2:$CF$5,1,0),0),"Product Code Required",IF(JRF!C2103="","",IF(JRF!C2103=IFERROR(VLOOKUP(JRF!C2103,$CH:$CH,1,0),0),"Product Code Required","NA")))))</f>
        <v/>
      </c>
      <c r="CJ2090" t="str">
        <f>IF(JRF!AV2103&gt;0,"",IF(JRF!Q2103="","",IF(LEFT(JRF!Q2103,1)=IFERROR(VLOOKUP(LEFT(JRF!Q2103,1),$CF$2:$CF$5,1,0),0),"Product Code Required",IF(JRF!V2103="","",IF(JRF!V2103=IFERROR(VLOOKUP(JRF!V2103,$CH:$CH,1,0),0),"Product Code Required","NA")))))</f>
        <v/>
      </c>
      <c r="CK2090" t="str">
        <f>IFERROR(IF(LEN('Journal Template'!F2101)&gt;0,"",IF('Journal Template'!A2101="","",IF(LEFT('Journal Template'!A2101,1)=IFERROR(VLOOKUP(LEFT('Journal Template'!A2101,1),Checks!$CF$2:$CF$5,1,0),0),"Product Code Required",IF('Journal Template'!D2101="","",IF('Journal Template'!D2101=IFERROR(VLOOKUP('Journal Template'!D2101,Checks!$CH:$CH,1,0),0),"Product Code Required","NA"))))),"")</f>
        <v/>
      </c>
    </row>
    <row r="2091" spans="14:89">
      <c r="N2091" t="s">
        <v>9931</v>
      </c>
      <c r="O2091" t="s">
        <v>9932</v>
      </c>
      <c r="P2091" t="s">
        <v>386</v>
      </c>
      <c r="Q2091" s="150" t="str">
        <f>IF(JRF!D2104="","",IF(IFERROR(VLOOKUP(JRF!D2104,Checks!N:P,3,0),0)="A","","Inactive account in Use"))</f>
        <v/>
      </c>
      <c r="R2091" t="str">
        <f>IFERROR(IF('Journal Template'!C2503="","",IF(IFERROR(VLOOKUP('Journal Template'!C2503,Checks!N:P,3,0),0)="A","","Inactive account in Use")),"")</f>
        <v/>
      </c>
      <c r="V2091" s="150" t="str">
        <f>IF(JRF!C2104="","",IF(IFERROR(VLOOKUP(JRF!C2104,Checks!S:U,3,0),0)="A","Entry with System fund Dept",""))</f>
        <v/>
      </c>
      <c r="W2091" t="str">
        <f>IFERROR(IF('Journal Template'!D2503="","",IF(IFERROR(VLOOKUP('Journal Template'!D2503,Checks!S:U,3,0),0)="A","Entry with System fund Dept","")),"")</f>
        <v/>
      </c>
      <c r="X2091" t="s">
        <v>9933</v>
      </c>
      <c r="Y2091" t="s">
        <v>386</v>
      </c>
      <c r="Z2091" t="s">
        <v>9934</v>
      </c>
      <c r="AA2091" t="s">
        <v>9935</v>
      </c>
      <c r="AB2091" t="s">
        <v>125</v>
      </c>
      <c r="AC2091" s="150" t="str">
        <f>IFERROR(IF(JRF!C2104="","",IF(AND(VLOOKUP(JRF!C2104,X:AA,4,0)=JRF!B2104,VLOOKUP(JRF!C2104,X:Y,2,0)="A"),"","Inactive Dept Combo Error")),"Inactive Dept Combo Error")</f>
        <v/>
      </c>
      <c r="AD2091" t="str">
        <f>IFERROR(IF('Journal Template'!D2503="","",IF(AND(VLOOKUP('Journal Template'!D2503,X:AA,4,0)='Journal Template'!A2503,VLOOKUP('Journal Template'!D2503,X:Y,2,0)="A"),"","Inactive Dept Combo Error")),"")</f>
        <v/>
      </c>
      <c r="AK2091" s="150" t="str">
        <f>IF(JRF!B2104="","",IF(JRF!B2104=IFERROR(VLOOKUP(JRF!B2104,Checks!AI:AI,1,0),0),"Entry in Branch/Satellite BU's",""))</f>
        <v/>
      </c>
      <c r="AL2091" t="str">
        <f>IFERROR(IF('Journal Template'!A2503="","",IF('Journal Template'!A2503=IFERROR(VLOOKUP('Journal Template'!A2503,Checks!AI:AI,1,0),0),"Entry in Branch/Satellite BU's","")),"")</f>
        <v/>
      </c>
      <c r="AO2091" s="171"/>
      <c r="AP2091" s="171"/>
      <c r="AQ2091" s="171"/>
      <c r="AR2091" s="171"/>
      <c r="CI2091" t="str">
        <f>IF(JRF!F2104&gt;0,"",IF(JRF!B2104="","",IF(LEFT(JRF!B2104,1)=IFERROR(VLOOKUP(LEFT(JRF!B2104,1),$CF$2:$CF$5,1,0),0),"Product Code Required",IF(JRF!C2104="","",IF(JRF!C2104=IFERROR(VLOOKUP(JRF!C2104,$CH:$CH,1,0),0),"Product Code Required","NA")))))</f>
        <v/>
      </c>
      <c r="CJ2091" t="str">
        <f>IF(JRF!AV2104&gt;0,"",IF(JRF!Q2104="","",IF(LEFT(JRF!Q2104,1)=IFERROR(VLOOKUP(LEFT(JRF!Q2104,1),$CF$2:$CF$5,1,0),0),"Product Code Required",IF(JRF!V2104="","",IF(JRF!V2104=IFERROR(VLOOKUP(JRF!V2104,$CH:$CH,1,0),0),"Product Code Required","NA")))))</f>
        <v/>
      </c>
      <c r="CK2091" t="str">
        <f>IFERROR(IF(LEN('Journal Template'!F2102)&gt;0,"",IF('Journal Template'!A2102="","",IF(LEFT('Journal Template'!A2102,1)=IFERROR(VLOOKUP(LEFT('Journal Template'!A2102,1),Checks!$CF$2:$CF$5,1,0),0),"Product Code Required",IF('Journal Template'!D2102="","",IF('Journal Template'!D2102=IFERROR(VLOOKUP('Journal Template'!D2102,Checks!$CH:$CH,1,0),0),"Product Code Required","NA"))))),"")</f>
        <v/>
      </c>
    </row>
    <row r="2092" spans="14:89">
      <c r="N2092" t="s">
        <v>9936</v>
      </c>
      <c r="O2092" t="s">
        <v>9937</v>
      </c>
      <c r="P2092" t="s">
        <v>386</v>
      </c>
      <c r="Q2092" s="150" t="str">
        <f>IF(JRF!D2105="","",IF(IFERROR(VLOOKUP(JRF!D2105,Checks!N:P,3,0),0)="A","","Inactive account in Use"))</f>
        <v/>
      </c>
      <c r="R2092" t="str">
        <f>IFERROR(IF('Journal Template'!C2504="","",IF(IFERROR(VLOOKUP('Journal Template'!C2504,Checks!N:P,3,0),0)="A","","Inactive account in Use")),"")</f>
        <v/>
      </c>
      <c r="V2092" s="150" t="str">
        <f>IF(JRF!C2105="","",IF(IFERROR(VLOOKUP(JRF!C2105,Checks!S:U,3,0),0)="A","Entry with System fund Dept",""))</f>
        <v/>
      </c>
      <c r="W2092" t="str">
        <f>IFERROR(IF('Journal Template'!D2504="","",IF(IFERROR(VLOOKUP('Journal Template'!D2504,Checks!S:U,3,0),0)="A","Entry with System fund Dept","")),"")</f>
        <v/>
      </c>
      <c r="X2092" t="s">
        <v>9938</v>
      </c>
      <c r="Y2092" t="s">
        <v>389</v>
      </c>
      <c r="Z2092" t="s">
        <v>9939</v>
      </c>
      <c r="AA2092" t="s">
        <v>505</v>
      </c>
      <c r="AB2092" t="s">
        <v>125</v>
      </c>
      <c r="AC2092" s="150" t="str">
        <f>IFERROR(IF(JRF!C2105="","",IF(AND(VLOOKUP(JRF!C2105,X:AA,4,0)=JRF!B2105,VLOOKUP(JRF!C2105,X:Y,2,0)="A"),"","Inactive Dept Combo Error")),"Inactive Dept Combo Error")</f>
        <v/>
      </c>
      <c r="AD2092" t="str">
        <f>IFERROR(IF('Journal Template'!D2504="","",IF(AND(VLOOKUP('Journal Template'!D2504,X:AA,4,0)='Journal Template'!A2504,VLOOKUP('Journal Template'!D2504,X:Y,2,0)="A"),"","Inactive Dept Combo Error")),"")</f>
        <v/>
      </c>
      <c r="AK2092" s="150" t="str">
        <f>IF(JRF!B2105="","",IF(JRF!B2105=IFERROR(VLOOKUP(JRF!B2105,Checks!AI:AI,1,0),0),"Entry in Branch/Satellite BU's",""))</f>
        <v/>
      </c>
      <c r="AL2092" t="str">
        <f>IFERROR(IF('Journal Template'!A2504="","",IF('Journal Template'!A2504=IFERROR(VLOOKUP('Journal Template'!A2504,Checks!AI:AI,1,0),0),"Entry in Branch/Satellite BU's","")),"")</f>
        <v/>
      </c>
      <c r="AO2092" s="171"/>
      <c r="AP2092" s="171"/>
      <c r="AQ2092" s="171"/>
      <c r="AR2092" s="171"/>
      <c r="CI2092" t="str">
        <f>IF(JRF!F2105&gt;0,"",IF(JRF!B2105="","",IF(LEFT(JRF!B2105,1)=IFERROR(VLOOKUP(LEFT(JRF!B2105,1),$CF$2:$CF$5,1,0),0),"Product Code Required",IF(JRF!C2105="","",IF(JRF!C2105=IFERROR(VLOOKUP(JRF!C2105,$CH:$CH,1,0),0),"Product Code Required","NA")))))</f>
        <v/>
      </c>
      <c r="CJ2092" t="str">
        <f>IF(JRF!AV2105&gt;0,"",IF(JRF!Q2105="","",IF(LEFT(JRF!Q2105,1)=IFERROR(VLOOKUP(LEFT(JRF!Q2105,1),$CF$2:$CF$5,1,0),0),"Product Code Required",IF(JRF!V2105="","",IF(JRF!V2105=IFERROR(VLOOKUP(JRF!V2105,$CH:$CH,1,0),0),"Product Code Required","NA")))))</f>
        <v/>
      </c>
      <c r="CK2092" t="str">
        <f>IFERROR(IF(LEN('Journal Template'!F2103)&gt;0,"",IF('Journal Template'!A2103="","",IF(LEFT('Journal Template'!A2103,1)=IFERROR(VLOOKUP(LEFT('Journal Template'!A2103,1),Checks!$CF$2:$CF$5,1,0),0),"Product Code Required",IF('Journal Template'!D2103="","",IF('Journal Template'!D2103=IFERROR(VLOOKUP('Journal Template'!D2103,Checks!$CH:$CH,1,0),0),"Product Code Required","NA"))))),"")</f>
        <v/>
      </c>
    </row>
    <row r="2093" spans="14:89">
      <c r="N2093" t="s">
        <v>9940</v>
      </c>
      <c r="O2093" t="s">
        <v>9941</v>
      </c>
      <c r="P2093" t="s">
        <v>386</v>
      </c>
      <c r="Q2093" s="150" t="str">
        <f>IF(JRF!D2106="","",IF(IFERROR(VLOOKUP(JRF!D2106,Checks!N:P,3,0),0)="A","","Inactive account in Use"))</f>
        <v/>
      </c>
      <c r="R2093" t="str">
        <f>IFERROR(IF('Journal Template'!C2505="","",IF(IFERROR(VLOOKUP('Journal Template'!C2505,Checks!N:P,3,0),0)="A","","Inactive account in Use")),"")</f>
        <v/>
      </c>
      <c r="V2093" s="150" t="str">
        <f>IF(JRF!C2106="","",IF(IFERROR(VLOOKUP(JRF!C2106,Checks!S:U,3,0),0)="A","Entry with System fund Dept",""))</f>
        <v/>
      </c>
      <c r="W2093" t="str">
        <f>IFERROR(IF('Journal Template'!D2505="","",IF(IFERROR(VLOOKUP('Journal Template'!D2505,Checks!S:U,3,0),0)="A","Entry with System fund Dept","")),"")</f>
        <v/>
      </c>
      <c r="X2093" t="s">
        <v>9942</v>
      </c>
      <c r="Y2093" t="s">
        <v>389</v>
      </c>
      <c r="Z2093" t="s">
        <v>9943</v>
      </c>
      <c r="AA2093" t="s">
        <v>505</v>
      </c>
      <c r="AB2093" t="s">
        <v>125</v>
      </c>
      <c r="AC2093" s="150" t="str">
        <f>IFERROR(IF(JRF!C2106="","",IF(AND(VLOOKUP(JRF!C2106,X:AA,4,0)=JRF!B2106,VLOOKUP(JRF!C2106,X:Y,2,0)="A"),"","Inactive Dept Combo Error")),"Inactive Dept Combo Error")</f>
        <v/>
      </c>
      <c r="AD2093" t="str">
        <f>IFERROR(IF('Journal Template'!D2505="","",IF(AND(VLOOKUP('Journal Template'!D2505,X:AA,4,0)='Journal Template'!A2505,VLOOKUP('Journal Template'!D2505,X:Y,2,0)="A"),"","Inactive Dept Combo Error")),"")</f>
        <v/>
      </c>
      <c r="AK2093" s="150" t="str">
        <f>IF(JRF!B2106="","",IF(JRF!B2106=IFERROR(VLOOKUP(JRF!B2106,Checks!AI:AI,1,0),0),"Entry in Branch/Satellite BU's",""))</f>
        <v/>
      </c>
      <c r="AL2093" t="str">
        <f>IFERROR(IF('Journal Template'!A2505="","",IF('Journal Template'!A2505=IFERROR(VLOOKUP('Journal Template'!A2505,Checks!AI:AI,1,0),0),"Entry in Branch/Satellite BU's","")),"")</f>
        <v/>
      </c>
      <c r="AO2093" s="171"/>
      <c r="AP2093" s="171"/>
      <c r="AQ2093" s="171"/>
      <c r="AR2093" s="171"/>
      <c r="CI2093" t="str">
        <f>IF(JRF!F2106&gt;0,"",IF(JRF!B2106="","",IF(LEFT(JRF!B2106,1)=IFERROR(VLOOKUP(LEFT(JRF!B2106,1),$CF$2:$CF$5,1,0),0),"Product Code Required",IF(JRF!C2106="","",IF(JRF!C2106=IFERROR(VLOOKUP(JRF!C2106,$CH:$CH,1,0),0),"Product Code Required","NA")))))</f>
        <v/>
      </c>
      <c r="CJ2093" t="str">
        <f>IF(JRF!AV2106&gt;0,"",IF(JRF!Q2106="","",IF(LEFT(JRF!Q2106,1)=IFERROR(VLOOKUP(LEFT(JRF!Q2106,1),$CF$2:$CF$5,1,0),0),"Product Code Required",IF(JRF!V2106="","",IF(JRF!V2106=IFERROR(VLOOKUP(JRF!V2106,$CH:$CH,1,0),0),"Product Code Required","NA")))))</f>
        <v/>
      </c>
      <c r="CK2093" t="str">
        <f>IFERROR(IF(LEN('Journal Template'!F2104)&gt;0,"",IF('Journal Template'!A2104="","",IF(LEFT('Journal Template'!A2104,1)=IFERROR(VLOOKUP(LEFT('Journal Template'!A2104,1),Checks!$CF$2:$CF$5,1,0),0),"Product Code Required",IF('Journal Template'!D2104="","",IF('Journal Template'!D2104=IFERROR(VLOOKUP('Journal Template'!D2104,Checks!$CH:$CH,1,0),0),"Product Code Required","NA"))))),"")</f>
        <v/>
      </c>
    </row>
    <row r="2094" spans="14:89">
      <c r="N2094" t="s">
        <v>9944</v>
      </c>
      <c r="O2094" t="s">
        <v>9945</v>
      </c>
      <c r="P2094" t="s">
        <v>389</v>
      </c>
      <c r="Q2094" s="150" t="str">
        <f>IF(JRF!D2107="","",IF(IFERROR(VLOOKUP(JRF!D2107,Checks!N:P,3,0),0)="A","","Inactive account in Use"))</f>
        <v/>
      </c>
      <c r="R2094" t="str">
        <f>IFERROR(IF('Journal Template'!C2506="","",IF(IFERROR(VLOOKUP('Journal Template'!C2506,Checks!N:P,3,0),0)="A","","Inactive account in Use")),"")</f>
        <v/>
      </c>
      <c r="V2094" s="150" t="str">
        <f>IF(JRF!C2107="","",IF(IFERROR(VLOOKUP(JRF!C2107,Checks!S:U,3,0),0)="A","Entry with System fund Dept",""))</f>
        <v/>
      </c>
      <c r="W2094" t="str">
        <f>IFERROR(IF('Journal Template'!D2506="","",IF(IFERROR(VLOOKUP('Journal Template'!D2506,Checks!S:U,3,0),0)="A","Entry with System fund Dept","")),"")</f>
        <v/>
      </c>
      <c r="X2094" t="s">
        <v>9946</v>
      </c>
      <c r="Y2094" t="s">
        <v>389</v>
      </c>
      <c r="Z2094" t="s">
        <v>9947</v>
      </c>
      <c r="AA2094" t="s">
        <v>505</v>
      </c>
      <c r="AB2094" t="s">
        <v>125</v>
      </c>
      <c r="AC2094" s="150" t="str">
        <f>IFERROR(IF(JRF!C2107="","",IF(AND(VLOOKUP(JRF!C2107,X:AA,4,0)=JRF!B2107,VLOOKUP(JRF!C2107,X:Y,2,0)="A"),"","Inactive Dept Combo Error")),"Inactive Dept Combo Error")</f>
        <v/>
      </c>
      <c r="AD2094" t="str">
        <f>IFERROR(IF('Journal Template'!D2506="","",IF(AND(VLOOKUP('Journal Template'!D2506,X:AA,4,0)='Journal Template'!A2506,VLOOKUP('Journal Template'!D2506,X:Y,2,0)="A"),"","Inactive Dept Combo Error")),"")</f>
        <v/>
      </c>
      <c r="AK2094" s="150" t="str">
        <f>IF(JRF!B2107="","",IF(JRF!B2107=IFERROR(VLOOKUP(JRF!B2107,Checks!AI:AI,1,0),0),"Entry in Branch/Satellite BU's",""))</f>
        <v/>
      </c>
      <c r="AL2094" t="str">
        <f>IFERROR(IF('Journal Template'!A2506="","",IF('Journal Template'!A2506=IFERROR(VLOOKUP('Journal Template'!A2506,Checks!AI:AI,1,0),0),"Entry in Branch/Satellite BU's","")),"")</f>
        <v/>
      </c>
      <c r="AO2094" s="171"/>
      <c r="AP2094" s="171"/>
      <c r="AQ2094" s="171"/>
      <c r="AR2094" s="171"/>
      <c r="CI2094" t="str">
        <f>IF(JRF!F2107&gt;0,"",IF(JRF!B2107="","",IF(LEFT(JRF!B2107,1)=IFERROR(VLOOKUP(LEFT(JRF!B2107,1),$CF$2:$CF$5,1,0),0),"Product Code Required",IF(JRF!C2107="","",IF(JRF!C2107=IFERROR(VLOOKUP(JRF!C2107,$CH:$CH,1,0),0),"Product Code Required","NA")))))</f>
        <v/>
      </c>
      <c r="CJ2094" t="str">
        <f>IF(JRF!AV2107&gt;0,"",IF(JRF!Q2107="","",IF(LEFT(JRF!Q2107,1)=IFERROR(VLOOKUP(LEFT(JRF!Q2107,1),$CF$2:$CF$5,1,0),0),"Product Code Required",IF(JRF!V2107="","",IF(JRF!V2107=IFERROR(VLOOKUP(JRF!V2107,$CH:$CH,1,0),0),"Product Code Required","NA")))))</f>
        <v/>
      </c>
      <c r="CK2094" t="str">
        <f>IFERROR(IF(LEN('Journal Template'!F2105)&gt;0,"",IF('Journal Template'!A2105="","",IF(LEFT('Journal Template'!A2105,1)=IFERROR(VLOOKUP(LEFT('Journal Template'!A2105,1),Checks!$CF$2:$CF$5,1,0),0),"Product Code Required",IF('Journal Template'!D2105="","",IF('Journal Template'!D2105=IFERROR(VLOOKUP('Journal Template'!D2105,Checks!$CH:$CH,1,0),0),"Product Code Required","NA"))))),"")</f>
        <v/>
      </c>
    </row>
    <row r="2095" spans="14:89">
      <c r="N2095" t="s">
        <v>9948</v>
      </c>
      <c r="O2095" t="s">
        <v>9949</v>
      </c>
      <c r="P2095" t="s">
        <v>389</v>
      </c>
      <c r="Q2095" s="150" t="str">
        <f>IF(JRF!D2108="","",IF(IFERROR(VLOOKUP(JRF!D2108,Checks!N:P,3,0),0)="A","","Inactive account in Use"))</f>
        <v/>
      </c>
      <c r="R2095" t="str">
        <f>IFERROR(IF('Journal Template'!C2507="","",IF(IFERROR(VLOOKUP('Journal Template'!C2507,Checks!N:P,3,0),0)="A","","Inactive account in Use")),"")</f>
        <v/>
      </c>
      <c r="V2095" s="150" t="str">
        <f>IF(JRF!C2108="","",IF(IFERROR(VLOOKUP(JRF!C2108,Checks!S:U,3,0),0)="A","Entry with System fund Dept",""))</f>
        <v/>
      </c>
      <c r="W2095" t="str">
        <f>IFERROR(IF('Journal Template'!D2507="","",IF(IFERROR(VLOOKUP('Journal Template'!D2507,Checks!S:U,3,0),0)="A","Entry with System fund Dept","")),"")</f>
        <v/>
      </c>
      <c r="X2095" t="s">
        <v>9950</v>
      </c>
      <c r="Y2095" t="s">
        <v>389</v>
      </c>
      <c r="Z2095" t="s">
        <v>9951</v>
      </c>
      <c r="AA2095" t="s">
        <v>505</v>
      </c>
      <c r="AB2095" t="s">
        <v>125</v>
      </c>
      <c r="AC2095" s="150" t="str">
        <f>IFERROR(IF(JRF!C2108="","",IF(AND(VLOOKUP(JRF!C2108,X:AA,4,0)=JRF!B2108,VLOOKUP(JRF!C2108,X:Y,2,0)="A"),"","Inactive Dept Combo Error")),"Inactive Dept Combo Error")</f>
        <v/>
      </c>
      <c r="AD2095" t="str">
        <f>IFERROR(IF('Journal Template'!D2507="","",IF(AND(VLOOKUP('Journal Template'!D2507,X:AA,4,0)='Journal Template'!A2507,VLOOKUP('Journal Template'!D2507,X:Y,2,0)="A"),"","Inactive Dept Combo Error")),"")</f>
        <v/>
      </c>
      <c r="AK2095" s="150" t="str">
        <f>IF(JRF!B2108="","",IF(JRF!B2108=IFERROR(VLOOKUP(JRF!B2108,Checks!AI:AI,1,0),0),"Entry in Branch/Satellite BU's",""))</f>
        <v/>
      </c>
      <c r="AL2095" t="str">
        <f>IFERROR(IF('Journal Template'!A2507="","",IF('Journal Template'!A2507=IFERROR(VLOOKUP('Journal Template'!A2507,Checks!AI:AI,1,0),0),"Entry in Branch/Satellite BU's","")),"")</f>
        <v/>
      </c>
      <c r="AO2095" s="171"/>
      <c r="AP2095" s="171"/>
      <c r="AQ2095" s="171"/>
      <c r="AR2095" s="171"/>
      <c r="CI2095" t="str">
        <f>IF(JRF!F2108&gt;0,"",IF(JRF!B2108="","",IF(LEFT(JRF!B2108,1)=IFERROR(VLOOKUP(LEFT(JRF!B2108,1),$CF$2:$CF$5,1,0),0),"Product Code Required",IF(JRF!C2108="","",IF(JRF!C2108=IFERROR(VLOOKUP(JRF!C2108,$CH:$CH,1,0),0),"Product Code Required","NA")))))</f>
        <v/>
      </c>
      <c r="CJ2095" t="str">
        <f>IF(JRF!AV2108&gt;0,"",IF(JRF!Q2108="","",IF(LEFT(JRF!Q2108,1)=IFERROR(VLOOKUP(LEFT(JRF!Q2108,1),$CF$2:$CF$5,1,0),0),"Product Code Required",IF(JRF!V2108="","",IF(JRF!V2108=IFERROR(VLOOKUP(JRF!V2108,$CH:$CH,1,0),0),"Product Code Required","NA")))))</f>
        <v/>
      </c>
      <c r="CK2095" t="str">
        <f>IFERROR(IF(LEN('Journal Template'!F2106)&gt;0,"",IF('Journal Template'!A2106="","",IF(LEFT('Journal Template'!A2106,1)=IFERROR(VLOOKUP(LEFT('Journal Template'!A2106,1),Checks!$CF$2:$CF$5,1,0),0),"Product Code Required",IF('Journal Template'!D2106="","",IF('Journal Template'!D2106=IFERROR(VLOOKUP('Journal Template'!D2106,Checks!$CH:$CH,1,0),0),"Product Code Required","NA"))))),"")</f>
        <v/>
      </c>
    </row>
    <row r="2096" spans="14:89">
      <c r="N2096" t="s">
        <v>9952</v>
      </c>
      <c r="O2096" t="s">
        <v>9953</v>
      </c>
      <c r="P2096" t="s">
        <v>386</v>
      </c>
      <c r="Q2096" s="150" t="str">
        <f>IF(JRF!D2109="","",IF(IFERROR(VLOOKUP(JRF!D2109,Checks!N:P,3,0),0)="A","","Inactive account in Use"))</f>
        <v/>
      </c>
      <c r="R2096" t="str">
        <f>IFERROR(IF('Journal Template'!C2508="","",IF(IFERROR(VLOOKUP('Journal Template'!C2508,Checks!N:P,3,0),0)="A","","Inactive account in Use")),"")</f>
        <v/>
      </c>
      <c r="V2096" s="150" t="str">
        <f>IF(JRF!C2109="","",IF(IFERROR(VLOOKUP(JRF!C2109,Checks!S:U,3,0),0)="A","Entry with System fund Dept",""))</f>
        <v/>
      </c>
      <c r="W2096" t="str">
        <f>IFERROR(IF('Journal Template'!D2508="","",IF(IFERROR(VLOOKUP('Journal Template'!D2508,Checks!S:U,3,0),0)="A","Entry with System fund Dept","")),"")</f>
        <v/>
      </c>
      <c r="X2096" t="s">
        <v>9954</v>
      </c>
      <c r="Y2096" t="s">
        <v>389</v>
      </c>
      <c r="Z2096" t="s">
        <v>9955</v>
      </c>
      <c r="AA2096" t="s">
        <v>505</v>
      </c>
      <c r="AB2096" t="s">
        <v>125</v>
      </c>
      <c r="AC2096" s="150" t="str">
        <f>IFERROR(IF(JRF!C2109="","",IF(AND(VLOOKUP(JRF!C2109,X:AA,4,0)=JRF!B2109,VLOOKUP(JRF!C2109,X:Y,2,0)="A"),"","Inactive Dept Combo Error")),"Inactive Dept Combo Error")</f>
        <v/>
      </c>
      <c r="AD2096" t="str">
        <f>IFERROR(IF('Journal Template'!D2508="","",IF(AND(VLOOKUP('Journal Template'!D2508,X:AA,4,0)='Journal Template'!A2508,VLOOKUP('Journal Template'!D2508,X:Y,2,0)="A"),"","Inactive Dept Combo Error")),"")</f>
        <v/>
      </c>
      <c r="AK2096" s="150" t="str">
        <f>IF(JRF!B2109="","",IF(JRF!B2109=IFERROR(VLOOKUP(JRF!B2109,Checks!AI:AI,1,0),0),"Entry in Branch/Satellite BU's",""))</f>
        <v/>
      </c>
      <c r="AL2096" t="str">
        <f>IFERROR(IF('Journal Template'!A2508="","",IF('Journal Template'!A2508=IFERROR(VLOOKUP('Journal Template'!A2508,Checks!AI:AI,1,0),0),"Entry in Branch/Satellite BU's","")),"")</f>
        <v/>
      </c>
      <c r="AO2096" s="171"/>
      <c r="AP2096" s="171"/>
      <c r="AQ2096" s="171"/>
      <c r="AR2096" s="171"/>
      <c r="CI2096" t="str">
        <f>IF(JRF!F2109&gt;0,"",IF(JRF!B2109="","",IF(LEFT(JRF!B2109,1)=IFERROR(VLOOKUP(LEFT(JRF!B2109,1),$CF$2:$CF$5,1,0),0),"Product Code Required",IF(JRF!C2109="","",IF(JRF!C2109=IFERROR(VLOOKUP(JRF!C2109,$CH:$CH,1,0),0),"Product Code Required","NA")))))</f>
        <v/>
      </c>
      <c r="CJ2096" t="str">
        <f>IF(JRF!AV2109&gt;0,"",IF(JRF!Q2109="","",IF(LEFT(JRF!Q2109,1)=IFERROR(VLOOKUP(LEFT(JRF!Q2109,1),$CF$2:$CF$5,1,0),0),"Product Code Required",IF(JRF!V2109="","",IF(JRF!V2109=IFERROR(VLOOKUP(JRF!V2109,$CH:$CH,1,0),0),"Product Code Required","NA")))))</f>
        <v/>
      </c>
      <c r="CK2096" t="str">
        <f>IFERROR(IF(LEN('Journal Template'!F2107)&gt;0,"",IF('Journal Template'!A2107="","",IF(LEFT('Journal Template'!A2107,1)=IFERROR(VLOOKUP(LEFT('Journal Template'!A2107,1),Checks!$CF$2:$CF$5,1,0),0),"Product Code Required",IF('Journal Template'!D2107="","",IF('Journal Template'!D2107=IFERROR(VLOOKUP('Journal Template'!D2107,Checks!$CH:$CH,1,0),0),"Product Code Required","NA"))))),"")</f>
        <v/>
      </c>
    </row>
    <row r="2097" spans="14:89">
      <c r="N2097" t="s">
        <v>9956</v>
      </c>
      <c r="O2097" t="s">
        <v>9957</v>
      </c>
      <c r="P2097" t="s">
        <v>386</v>
      </c>
      <c r="Q2097" s="150" t="str">
        <f>IF(JRF!D2110="","",IF(IFERROR(VLOOKUP(JRF!D2110,Checks!N:P,3,0),0)="A","","Inactive account in Use"))</f>
        <v/>
      </c>
      <c r="R2097" t="str">
        <f>IFERROR(IF('Journal Template'!C2509="","",IF(IFERROR(VLOOKUP('Journal Template'!C2509,Checks!N:P,3,0),0)="A","","Inactive account in Use")),"")</f>
        <v/>
      </c>
      <c r="V2097" s="150" t="str">
        <f>IF(JRF!C2110="","",IF(IFERROR(VLOOKUP(JRF!C2110,Checks!S:U,3,0),0)="A","Entry with System fund Dept",""))</f>
        <v/>
      </c>
      <c r="W2097" t="str">
        <f>IFERROR(IF('Journal Template'!D2509="","",IF(IFERROR(VLOOKUP('Journal Template'!D2509,Checks!S:U,3,0),0)="A","Entry with System fund Dept","")),"")</f>
        <v/>
      </c>
      <c r="X2097" t="s">
        <v>9958</v>
      </c>
      <c r="Y2097" t="s">
        <v>389</v>
      </c>
      <c r="Z2097" t="s">
        <v>9959</v>
      </c>
      <c r="AA2097" t="s">
        <v>505</v>
      </c>
      <c r="AB2097" t="s">
        <v>125</v>
      </c>
      <c r="AC2097" s="150" t="str">
        <f>IFERROR(IF(JRF!C2110="","",IF(AND(VLOOKUP(JRF!C2110,X:AA,4,0)=JRF!B2110,VLOOKUP(JRF!C2110,X:Y,2,0)="A"),"","Inactive Dept Combo Error")),"Inactive Dept Combo Error")</f>
        <v/>
      </c>
      <c r="AD2097" t="str">
        <f>IFERROR(IF('Journal Template'!D2509="","",IF(AND(VLOOKUP('Journal Template'!D2509,X:AA,4,0)='Journal Template'!A2509,VLOOKUP('Journal Template'!D2509,X:Y,2,0)="A"),"","Inactive Dept Combo Error")),"")</f>
        <v/>
      </c>
      <c r="AK2097" s="150" t="str">
        <f>IF(JRF!B2110="","",IF(JRF!B2110=IFERROR(VLOOKUP(JRF!B2110,Checks!AI:AI,1,0),0),"Entry in Branch/Satellite BU's",""))</f>
        <v/>
      </c>
      <c r="AL2097" t="str">
        <f>IFERROR(IF('Journal Template'!A2509="","",IF('Journal Template'!A2509=IFERROR(VLOOKUP('Journal Template'!A2509,Checks!AI:AI,1,0),0),"Entry in Branch/Satellite BU's","")),"")</f>
        <v/>
      </c>
      <c r="AO2097" s="171"/>
      <c r="AP2097" s="171"/>
      <c r="AQ2097" s="171"/>
      <c r="AR2097" s="171"/>
      <c r="CI2097" t="str">
        <f>IF(JRF!F2110&gt;0,"",IF(JRF!B2110="","",IF(LEFT(JRF!B2110,1)=IFERROR(VLOOKUP(LEFT(JRF!B2110,1),$CF$2:$CF$5,1,0),0),"Product Code Required",IF(JRF!C2110="","",IF(JRF!C2110=IFERROR(VLOOKUP(JRF!C2110,$CH:$CH,1,0),0),"Product Code Required","NA")))))</f>
        <v/>
      </c>
      <c r="CJ2097" t="str">
        <f>IF(JRF!AV2110&gt;0,"",IF(JRF!Q2110="","",IF(LEFT(JRF!Q2110,1)=IFERROR(VLOOKUP(LEFT(JRF!Q2110,1),$CF$2:$CF$5,1,0),0),"Product Code Required",IF(JRF!V2110="","",IF(JRF!V2110=IFERROR(VLOOKUP(JRF!V2110,$CH:$CH,1,0),0),"Product Code Required","NA")))))</f>
        <v/>
      </c>
      <c r="CK2097" t="str">
        <f>IFERROR(IF(LEN('Journal Template'!F2108)&gt;0,"",IF('Journal Template'!A2108="","",IF(LEFT('Journal Template'!A2108,1)=IFERROR(VLOOKUP(LEFT('Journal Template'!A2108,1),Checks!$CF$2:$CF$5,1,0),0),"Product Code Required",IF('Journal Template'!D2108="","",IF('Journal Template'!D2108=IFERROR(VLOOKUP('Journal Template'!D2108,Checks!$CH:$CH,1,0),0),"Product Code Required","NA"))))),"")</f>
        <v/>
      </c>
    </row>
    <row r="2098" spans="14:89">
      <c r="N2098" t="s">
        <v>9960</v>
      </c>
      <c r="O2098" t="s">
        <v>9961</v>
      </c>
      <c r="P2098" t="s">
        <v>386</v>
      </c>
      <c r="Q2098" s="150" t="str">
        <f>IF(JRF!D2111="","",IF(IFERROR(VLOOKUP(JRF!D2111,Checks!N:P,3,0),0)="A","","Inactive account in Use"))</f>
        <v/>
      </c>
      <c r="R2098" t="str">
        <f>IFERROR(IF('Journal Template'!C2510="","",IF(IFERROR(VLOOKUP('Journal Template'!C2510,Checks!N:P,3,0),0)="A","","Inactive account in Use")),"")</f>
        <v/>
      </c>
      <c r="V2098" s="150" t="str">
        <f>IF(JRF!C2111="","",IF(IFERROR(VLOOKUP(JRF!C2111,Checks!S:U,3,0),0)="A","Entry with System fund Dept",""))</f>
        <v/>
      </c>
      <c r="W2098" t="str">
        <f>IFERROR(IF('Journal Template'!D2510="","",IF(IFERROR(VLOOKUP('Journal Template'!D2510,Checks!S:U,3,0),0)="A","Entry with System fund Dept","")),"")</f>
        <v/>
      </c>
      <c r="X2098" t="s">
        <v>9962</v>
      </c>
      <c r="Y2098" t="s">
        <v>389</v>
      </c>
      <c r="Z2098" t="s">
        <v>9963</v>
      </c>
      <c r="AA2098" t="s">
        <v>505</v>
      </c>
      <c r="AB2098" t="s">
        <v>125</v>
      </c>
      <c r="AC2098" s="150" t="str">
        <f>IFERROR(IF(JRF!C2111="","",IF(AND(VLOOKUP(JRF!C2111,X:AA,4,0)=JRF!B2111,VLOOKUP(JRF!C2111,X:Y,2,0)="A"),"","Inactive Dept Combo Error")),"Inactive Dept Combo Error")</f>
        <v/>
      </c>
      <c r="AD2098" t="str">
        <f>IFERROR(IF('Journal Template'!D2510="","",IF(AND(VLOOKUP('Journal Template'!D2510,X:AA,4,0)='Journal Template'!A2510,VLOOKUP('Journal Template'!D2510,X:Y,2,0)="A"),"","Inactive Dept Combo Error")),"")</f>
        <v/>
      </c>
      <c r="AK2098" s="150" t="str">
        <f>IF(JRF!B2111="","",IF(JRF!B2111=IFERROR(VLOOKUP(JRF!B2111,Checks!AI:AI,1,0),0),"Entry in Branch/Satellite BU's",""))</f>
        <v/>
      </c>
      <c r="AL2098" t="str">
        <f>IFERROR(IF('Journal Template'!A2510="","",IF('Journal Template'!A2510=IFERROR(VLOOKUP('Journal Template'!A2510,Checks!AI:AI,1,0),0),"Entry in Branch/Satellite BU's","")),"")</f>
        <v/>
      </c>
      <c r="AO2098" s="171"/>
      <c r="AP2098" s="171"/>
      <c r="AQ2098" s="171"/>
      <c r="AR2098" s="171"/>
      <c r="CI2098" t="str">
        <f>IF(JRF!F2111&gt;0,"",IF(JRF!B2111="","",IF(LEFT(JRF!B2111,1)=IFERROR(VLOOKUP(LEFT(JRF!B2111,1),$CF$2:$CF$5,1,0),0),"Product Code Required",IF(JRF!C2111="","",IF(JRF!C2111=IFERROR(VLOOKUP(JRF!C2111,$CH:$CH,1,0),0),"Product Code Required","NA")))))</f>
        <v/>
      </c>
      <c r="CJ2098" t="str">
        <f>IF(JRF!AV2111&gt;0,"",IF(JRF!Q2111="","",IF(LEFT(JRF!Q2111,1)=IFERROR(VLOOKUP(LEFT(JRF!Q2111,1),$CF$2:$CF$5,1,0),0),"Product Code Required",IF(JRF!V2111="","",IF(JRF!V2111=IFERROR(VLOOKUP(JRF!V2111,$CH:$CH,1,0),0),"Product Code Required","NA")))))</f>
        <v/>
      </c>
      <c r="CK2098" t="str">
        <f>IFERROR(IF(LEN('Journal Template'!F2109)&gt;0,"",IF('Journal Template'!A2109="","",IF(LEFT('Journal Template'!A2109,1)=IFERROR(VLOOKUP(LEFT('Journal Template'!A2109,1),Checks!$CF$2:$CF$5,1,0),0),"Product Code Required",IF('Journal Template'!D2109="","",IF('Journal Template'!D2109=IFERROR(VLOOKUP('Journal Template'!D2109,Checks!$CH:$CH,1,0),0),"Product Code Required","NA"))))),"")</f>
        <v/>
      </c>
    </row>
    <row r="2099" spans="14:89">
      <c r="N2099" t="s">
        <v>9964</v>
      </c>
      <c r="O2099" t="s">
        <v>9965</v>
      </c>
      <c r="P2099" t="s">
        <v>386</v>
      </c>
      <c r="Q2099" s="150" t="str">
        <f>IF(JRF!D2112="","",IF(IFERROR(VLOOKUP(JRF!D2112,Checks!N:P,3,0),0)="A","","Inactive account in Use"))</f>
        <v/>
      </c>
      <c r="R2099" t="str">
        <f>IFERROR(IF('Journal Template'!C2511="","",IF(IFERROR(VLOOKUP('Journal Template'!C2511,Checks!N:P,3,0),0)="A","","Inactive account in Use")),"")</f>
        <v/>
      </c>
      <c r="V2099" s="150" t="str">
        <f>IF(JRF!C2112="","",IF(IFERROR(VLOOKUP(JRF!C2112,Checks!S:U,3,0),0)="A","Entry with System fund Dept",""))</f>
        <v/>
      </c>
      <c r="W2099" t="str">
        <f>IFERROR(IF('Journal Template'!D2511="","",IF(IFERROR(VLOOKUP('Journal Template'!D2511,Checks!S:U,3,0),0)="A","Entry with System fund Dept","")),"")</f>
        <v/>
      </c>
      <c r="X2099" t="s">
        <v>9966</v>
      </c>
      <c r="Y2099" t="s">
        <v>389</v>
      </c>
      <c r="Z2099" t="s">
        <v>9967</v>
      </c>
      <c r="AA2099" t="s">
        <v>505</v>
      </c>
      <c r="AB2099" t="s">
        <v>125</v>
      </c>
      <c r="AC2099" s="150" t="str">
        <f>IFERROR(IF(JRF!C2112="","",IF(AND(VLOOKUP(JRF!C2112,X:AA,4,0)=JRF!B2112,VLOOKUP(JRF!C2112,X:Y,2,0)="A"),"","Inactive Dept Combo Error")),"Inactive Dept Combo Error")</f>
        <v/>
      </c>
      <c r="AD2099" t="str">
        <f>IFERROR(IF('Journal Template'!D2511="","",IF(AND(VLOOKUP('Journal Template'!D2511,X:AA,4,0)='Journal Template'!A2511,VLOOKUP('Journal Template'!D2511,X:Y,2,0)="A"),"","Inactive Dept Combo Error")),"")</f>
        <v/>
      </c>
      <c r="AK2099" s="150" t="str">
        <f>IF(JRF!B2112="","",IF(JRF!B2112=IFERROR(VLOOKUP(JRF!B2112,Checks!AI:AI,1,0),0),"Entry in Branch/Satellite BU's",""))</f>
        <v/>
      </c>
      <c r="AL2099" t="str">
        <f>IFERROR(IF('Journal Template'!A2511="","",IF('Journal Template'!A2511=IFERROR(VLOOKUP('Journal Template'!A2511,Checks!AI:AI,1,0),0),"Entry in Branch/Satellite BU's","")),"")</f>
        <v/>
      </c>
      <c r="AO2099" s="171"/>
      <c r="AP2099" s="171"/>
      <c r="AQ2099" s="171"/>
      <c r="AR2099" s="171"/>
      <c r="CI2099" t="str">
        <f>IF(JRF!F2112&gt;0,"",IF(JRF!B2112="","",IF(LEFT(JRF!B2112,1)=IFERROR(VLOOKUP(LEFT(JRF!B2112,1),$CF$2:$CF$5,1,0),0),"Product Code Required",IF(JRF!C2112="","",IF(JRF!C2112=IFERROR(VLOOKUP(JRF!C2112,$CH:$CH,1,0),0),"Product Code Required","NA")))))</f>
        <v/>
      </c>
      <c r="CJ2099" t="str">
        <f>IF(JRF!AV2112&gt;0,"",IF(JRF!Q2112="","",IF(LEFT(JRF!Q2112,1)=IFERROR(VLOOKUP(LEFT(JRF!Q2112,1),$CF$2:$CF$5,1,0),0),"Product Code Required",IF(JRF!V2112="","",IF(JRF!V2112=IFERROR(VLOOKUP(JRF!V2112,$CH:$CH,1,0),0),"Product Code Required","NA")))))</f>
        <v/>
      </c>
      <c r="CK2099" t="str">
        <f>IFERROR(IF(LEN('Journal Template'!F2110)&gt;0,"",IF('Journal Template'!A2110="","",IF(LEFT('Journal Template'!A2110,1)=IFERROR(VLOOKUP(LEFT('Journal Template'!A2110,1),Checks!$CF$2:$CF$5,1,0),0),"Product Code Required",IF('Journal Template'!D2110="","",IF('Journal Template'!D2110=IFERROR(VLOOKUP('Journal Template'!D2110,Checks!$CH:$CH,1,0),0),"Product Code Required","NA"))))),"")</f>
        <v/>
      </c>
    </row>
    <row r="2100" spans="14:89">
      <c r="N2100" t="s">
        <v>9968</v>
      </c>
      <c r="O2100" t="s">
        <v>9969</v>
      </c>
      <c r="P2100" t="s">
        <v>386</v>
      </c>
      <c r="Q2100" s="150" t="str">
        <f>IF(JRF!D2113="","",IF(IFERROR(VLOOKUP(JRF!D2113,Checks!N:P,3,0),0)="A","","Inactive account in Use"))</f>
        <v/>
      </c>
      <c r="R2100" t="str">
        <f>IFERROR(IF('Journal Template'!C2512="","",IF(IFERROR(VLOOKUP('Journal Template'!C2512,Checks!N:P,3,0),0)="A","","Inactive account in Use")),"")</f>
        <v/>
      </c>
      <c r="V2100" s="150" t="str">
        <f>IF(JRF!C2113="","",IF(IFERROR(VLOOKUP(JRF!C2113,Checks!S:U,3,0),0)="A","Entry with System fund Dept",""))</f>
        <v/>
      </c>
      <c r="W2100" t="str">
        <f>IFERROR(IF('Journal Template'!D2512="","",IF(IFERROR(VLOOKUP('Journal Template'!D2512,Checks!S:U,3,0),0)="A","Entry with System fund Dept","")),"")</f>
        <v/>
      </c>
      <c r="X2100" t="s">
        <v>9970</v>
      </c>
      <c r="Y2100" t="s">
        <v>389</v>
      </c>
      <c r="Z2100" t="s">
        <v>9971</v>
      </c>
      <c r="AA2100" t="s">
        <v>1493</v>
      </c>
      <c r="AB2100" t="s">
        <v>125</v>
      </c>
      <c r="AC2100" s="150" t="str">
        <f>IFERROR(IF(JRF!C2113="","",IF(AND(VLOOKUP(JRF!C2113,X:AA,4,0)=JRF!B2113,VLOOKUP(JRF!C2113,X:Y,2,0)="A"),"","Inactive Dept Combo Error")),"Inactive Dept Combo Error")</f>
        <v/>
      </c>
      <c r="AD2100" t="str">
        <f>IFERROR(IF('Journal Template'!D2512="","",IF(AND(VLOOKUP('Journal Template'!D2512,X:AA,4,0)='Journal Template'!A2512,VLOOKUP('Journal Template'!D2512,X:Y,2,0)="A"),"","Inactive Dept Combo Error")),"")</f>
        <v/>
      </c>
      <c r="AK2100" s="150" t="str">
        <f>IF(JRF!B2113="","",IF(JRF!B2113=IFERROR(VLOOKUP(JRF!B2113,Checks!AI:AI,1,0),0),"Entry in Branch/Satellite BU's",""))</f>
        <v/>
      </c>
      <c r="AL2100" t="str">
        <f>IFERROR(IF('Journal Template'!A2512="","",IF('Journal Template'!A2512=IFERROR(VLOOKUP('Journal Template'!A2512,Checks!AI:AI,1,0),0),"Entry in Branch/Satellite BU's","")),"")</f>
        <v/>
      </c>
      <c r="AO2100" s="171"/>
      <c r="AP2100" s="171"/>
      <c r="AQ2100" s="171"/>
      <c r="AR2100" s="171"/>
      <c r="CI2100" t="str">
        <f>IF(JRF!F2113&gt;0,"",IF(JRF!B2113="","",IF(LEFT(JRF!B2113,1)=IFERROR(VLOOKUP(LEFT(JRF!B2113,1),$CF$2:$CF$5,1,0),0),"Product Code Required",IF(JRF!C2113="","",IF(JRF!C2113=IFERROR(VLOOKUP(JRF!C2113,$CH:$CH,1,0),0),"Product Code Required","NA")))))</f>
        <v/>
      </c>
      <c r="CJ2100" t="str">
        <f>IF(JRF!AV2113&gt;0,"",IF(JRF!Q2113="","",IF(LEFT(JRF!Q2113,1)=IFERROR(VLOOKUP(LEFT(JRF!Q2113,1),$CF$2:$CF$5,1,0),0),"Product Code Required",IF(JRF!V2113="","",IF(JRF!V2113=IFERROR(VLOOKUP(JRF!V2113,$CH:$CH,1,0),0),"Product Code Required","NA")))))</f>
        <v/>
      </c>
      <c r="CK2100" t="str">
        <f>IFERROR(IF(LEN('Journal Template'!F2111)&gt;0,"",IF('Journal Template'!A2111="","",IF(LEFT('Journal Template'!A2111,1)=IFERROR(VLOOKUP(LEFT('Journal Template'!A2111,1),Checks!$CF$2:$CF$5,1,0),0),"Product Code Required",IF('Journal Template'!D2111="","",IF('Journal Template'!D2111=IFERROR(VLOOKUP('Journal Template'!D2111,Checks!$CH:$CH,1,0),0),"Product Code Required","NA"))))),"")</f>
        <v/>
      </c>
    </row>
    <row r="2101" spans="14:89">
      <c r="N2101" t="s">
        <v>9972</v>
      </c>
      <c r="O2101" t="s">
        <v>9973</v>
      </c>
      <c r="P2101" t="s">
        <v>386</v>
      </c>
      <c r="Q2101" s="150" t="str">
        <f>IF(JRF!D2114="","",IF(IFERROR(VLOOKUP(JRF!D2114,Checks!N:P,3,0),0)="A","","Inactive account in Use"))</f>
        <v/>
      </c>
      <c r="R2101" t="str">
        <f>IFERROR(IF('Journal Template'!C2513="","",IF(IFERROR(VLOOKUP('Journal Template'!C2513,Checks!N:P,3,0),0)="A","","Inactive account in Use")),"")</f>
        <v/>
      </c>
      <c r="V2101" s="150" t="str">
        <f>IF(JRF!C2114="","",IF(IFERROR(VLOOKUP(JRF!C2114,Checks!S:U,3,0),0)="A","Entry with System fund Dept",""))</f>
        <v/>
      </c>
      <c r="W2101" t="str">
        <f>IFERROR(IF('Journal Template'!D2513="","",IF(IFERROR(VLOOKUP('Journal Template'!D2513,Checks!S:U,3,0),0)="A","Entry with System fund Dept","")),"")</f>
        <v/>
      </c>
      <c r="X2101" t="s">
        <v>9970</v>
      </c>
      <c r="Y2101" t="s">
        <v>389</v>
      </c>
      <c r="Z2101" t="s">
        <v>9974</v>
      </c>
      <c r="AA2101" t="s">
        <v>391</v>
      </c>
      <c r="AB2101" t="s">
        <v>125</v>
      </c>
      <c r="AC2101" s="150" t="str">
        <f>IFERROR(IF(JRF!C2114="","",IF(AND(VLOOKUP(JRF!C2114,X:AA,4,0)=JRF!B2114,VLOOKUP(JRF!C2114,X:Y,2,0)="A"),"","Inactive Dept Combo Error")),"Inactive Dept Combo Error")</f>
        <v/>
      </c>
      <c r="AD2101" t="str">
        <f>IFERROR(IF('Journal Template'!D2513="","",IF(AND(VLOOKUP('Journal Template'!D2513,X:AA,4,0)='Journal Template'!A2513,VLOOKUP('Journal Template'!D2513,X:Y,2,0)="A"),"","Inactive Dept Combo Error")),"")</f>
        <v/>
      </c>
      <c r="AK2101" s="150" t="str">
        <f>IF(JRF!B2114="","",IF(JRF!B2114=IFERROR(VLOOKUP(JRF!B2114,Checks!AI:AI,1,0),0),"Entry in Branch/Satellite BU's",""))</f>
        <v/>
      </c>
      <c r="AL2101" t="str">
        <f>IFERROR(IF('Journal Template'!A2513="","",IF('Journal Template'!A2513=IFERROR(VLOOKUP('Journal Template'!A2513,Checks!AI:AI,1,0),0),"Entry in Branch/Satellite BU's","")),"")</f>
        <v/>
      </c>
      <c r="AO2101" s="171"/>
      <c r="AP2101" s="171"/>
      <c r="AQ2101" s="171"/>
      <c r="AR2101" s="171"/>
      <c r="CI2101" t="str">
        <f>IF(JRF!F2114&gt;0,"",IF(JRF!B2114="","",IF(LEFT(JRF!B2114,1)=IFERROR(VLOOKUP(LEFT(JRF!B2114,1),$CF$2:$CF$5,1,0),0),"Product Code Required",IF(JRF!C2114="","",IF(JRF!C2114=IFERROR(VLOOKUP(JRF!C2114,$CH:$CH,1,0),0),"Product Code Required","NA")))))</f>
        <v/>
      </c>
      <c r="CJ2101" t="str">
        <f>IF(JRF!AV2114&gt;0,"",IF(JRF!Q2114="","",IF(LEFT(JRF!Q2114,1)=IFERROR(VLOOKUP(LEFT(JRF!Q2114,1),$CF$2:$CF$5,1,0),0),"Product Code Required",IF(JRF!V2114="","",IF(JRF!V2114=IFERROR(VLOOKUP(JRF!V2114,$CH:$CH,1,0),0),"Product Code Required","NA")))))</f>
        <v/>
      </c>
      <c r="CK2101" t="str">
        <f>IFERROR(IF(LEN('Journal Template'!F2112)&gt;0,"",IF('Journal Template'!A2112="","",IF(LEFT('Journal Template'!A2112,1)=IFERROR(VLOOKUP(LEFT('Journal Template'!A2112,1),Checks!$CF$2:$CF$5,1,0),0),"Product Code Required",IF('Journal Template'!D2112="","",IF('Journal Template'!D2112=IFERROR(VLOOKUP('Journal Template'!D2112,Checks!$CH:$CH,1,0),0),"Product Code Required","NA"))))),"")</f>
        <v/>
      </c>
    </row>
    <row r="2102" spans="14:89">
      <c r="N2102" t="s">
        <v>9975</v>
      </c>
      <c r="O2102" t="s">
        <v>9976</v>
      </c>
      <c r="P2102" t="s">
        <v>386</v>
      </c>
      <c r="Q2102" s="150" t="str">
        <f>IF(JRF!D2115="","",IF(IFERROR(VLOOKUP(JRF!D2115,Checks!N:P,3,0),0)="A","","Inactive account in Use"))</f>
        <v/>
      </c>
      <c r="R2102" t="str">
        <f>IFERROR(IF('Journal Template'!C2514="","",IF(IFERROR(VLOOKUP('Journal Template'!C2514,Checks!N:P,3,0),0)="A","","Inactive account in Use")),"")</f>
        <v/>
      </c>
      <c r="V2102" s="150" t="str">
        <f>IF(JRF!C2115="","",IF(IFERROR(VLOOKUP(JRF!C2115,Checks!S:U,3,0),0)="A","Entry with System fund Dept",""))</f>
        <v/>
      </c>
      <c r="W2102" t="str">
        <f>IFERROR(IF('Journal Template'!D2514="","",IF(IFERROR(VLOOKUP('Journal Template'!D2514,Checks!S:U,3,0),0)="A","Entry with System fund Dept","")),"")</f>
        <v/>
      </c>
      <c r="X2102" t="s">
        <v>9977</v>
      </c>
      <c r="Y2102" t="s">
        <v>389</v>
      </c>
      <c r="Z2102" t="s">
        <v>9978</v>
      </c>
      <c r="AA2102" t="s">
        <v>399</v>
      </c>
      <c r="AB2102" t="s">
        <v>125</v>
      </c>
      <c r="AC2102" s="150" t="str">
        <f>IFERROR(IF(JRF!C2115="","",IF(AND(VLOOKUP(JRF!C2115,X:AA,4,0)=JRF!B2115,VLOOKUP(JRF!C2115,X:Y,2,0)="A"),"","Inactive Dept Combo Error")),"Inactive Dept Combo Error")</f>
        <v/>
      </c>
      <c r="AD2102" t="str">
        <f>IFERROR(IF('Journal Template'!D2514="","",IF(AND(VLOOKUP('Journal Template'!D2514,X:AA,4,0)='Journal Template'!A2514,VLOOKUP('Journal Template'!D2514,X:Y,2,0)="A"),"","Inactive Dept Combo Error")),"")</f>
        <v/>
      </c>
      <c r="AK2102" s="150" t="str">
        <f>IF(JRF!B2115="","",IF(JRF!B2115=IFERROR(VLOOKUP(JRF!B2115,Checks!AI:AI,1,0),0),"Entry in Branch/Satellite BU's",""))</f>
        <v/>
      </c>
      <c r="AL2102" t="str">
        <f>IFERROR(IF('Journal Template'!A2514="","",IF('Journal Template'!A2514=IFERROR(VLOOKUP('Journal Template'!A2514,Checks!AI:AI,1,0),0),"Entry in Branch/Satellite BU's","")),"")</f>
        <v/>
      </c>
      <c r="AO2102" s="171"/>
      <c r="AP2102" s="171"/>
      <c r="AQ2102" s="171"/>
      <c r="AR2102" s="171"/>
      <c r="CI2102" t="str">
        <f>IF(JRF!F2115&gt;0,"",IF(JRF!B2115="","",IF(LEFT(JRF!B2115,1)=IFERROR(VLOOKUP(LEFT(JRF!B2115,1),$CF$2:$CF$5,1,0),0),"Product Code Required",IF(JRF!C2115="","",IF(JRF!C2115=IFERROR(VLOOKUP(JRF!C2115,$CH:$CH,1,0),0),"Product Code Required","NA")))))</f>
        <v/>
      </c>
      <c r="CJ2102" t="str">
        <f>IF(JRF!AV2115&gt;0,"",IF(JRF!Q2115="","",IF(LEFT(JRF!Q2115,1)=IFERROR(VLOOKUP(LEFT(JRF!Q2115,1),$CF$2:$CF$5,1,0),0),"Product Code Required",IF(JRF!V2115="","",IF(JRF!V2115=IFERROR(VLOOKUP(JRF!V2115,$CH:$CH,1,0),0),"Product Code Required","NA")))))</f>
        <v/>
      </c>
      <c r="CK2102" t="str">
        <f>IFERROR(IF(LEN('Journal Template'!F2113)&gt;0,"",IF('Journal Template'!A2113="","",IF(LEFT('Journal Template'!A2113,1)=IFERROR(VLOOKUP(LEFT('Journal Template'!A2113,1),Checks!$CF$2:$CF$5,1,0),0),"Product Code Required",IF('Journal Template'!D2113="","",IF('Journal Template'!D2113=IFERROR(VLOOKUP('Journal Template'!D2113,Checks!$CH:$CH,1,0),0),"Product Code Required","NA"))))),"")</f>
        <v/>
      </c>
    </row>
    <row r="2103" spans="14:89">
      <c r="N2103" t="s">
        <v>9979</v>
      </c>
      <c r="O2103" t="s">
        <v>9980</v>
      </c>
      <c r="P2103" t="s">
        <v>386</v>
      </c>
      <c r="Q2103" s="150" t="str">
        <f>IF(JRF!D2116="","",IF(IFERROR(VLOOKUP(JRF!D2116,Checks!N:P,3,0),0)="A","","Inactive account in Use"))</f>
        <v/>
      </c>
      <c r="R2103" t="str">
        <f>IFERROR(IF('Journal Template'!C2515="","",IF(IFERROR(VLOOKUP('Journal Template'!C2515,Checks!N:P,3,0),0)="A","","Inactive account in Use")),"")</f>
        <v/>
      </c>
      <c r="V2103" s="150" t="str">
        <f>IF(JRF!C2116="","",IF(IFERROR(VLOOKUP(JRF!C2116,Checks!S:U,3,0),0)="A","Entry with System fund Dept",""))</f>
        <v/>
      </c>
      <c r="W2103" t="str">
        <f>IFERROR(IF('Journal Template'!D2515="","",IF(IFERROR(VLOOKUP('Journal Template'!D2515,Checks!S:U,3,0),0)="A","Entry with System fund Dept","")),"")</f>
        <v/>
      </c>
      <c r="X2103" t="s">
        <v>9981</v>
      </c>
      <c r="Y2103" t="s">
        <v>389</v>
      </c>
      <c r="Z2103" t="s">
        <v>9982</v>
      </c>
      <c r="AA2103" t="s">
        <v>399</v>
      </c>
      <c r="AB2103" t="s">
        <v>125</v>
      </c>
      <c r="AC2103" s="150" t="str">
        <f>IFERROR(IF(JRF!C2116="","",IF(AND(VLOOKUP(JRF!C2116,X:AA,4,0)=JRF!B2116,VLOOKUP(JRF!C2116,X:Y,2,0)="A"),"","Inactive Dept Combo Error")),"Inactive Dept Combo Error")</f>
        <v/>
      </c>
      <c r="AD2103" t="str">
        <f>IFERROR(IF('Journal Template'!D2515="","",IF(AND(VLOOKUP('Journal Template'!D2515,X:AA,4,0)='Journal Template'!A2515,VLOOKUP('Journal Template'!D2515,X:Y,2,0)="A"),"","Inactive Dept Combo Error")),"")</f>
        <v/>
      </c>
      <c r="AK2103" s="150" t="str">
        <f>IF(JRF!B2116="","",IF(JRF!B2116=IFERROR(VLOOKUP(JRF!B2116,Checks!AI:AI,1,0),0),"Entry in Branch/Satellite BU's",""))</f>
        <v/>
      </c>
      <c r="AL2103" t="str">
        <f>IFERROR(IF('Journal Template'!A2515="","",IF('Journal Template'!A2515=IFERROR(VLOOKUP('Journal Template'!A2515,Checks!AI:AI,1,0),0),"Entry in Branch/Satellite BU's","")),"")</f>
        <v/>
      </c>
      <c r="AO2103" s="171"/>
      <c r="AP2103" s="171"/>
      <c r="AQ2103" s="171"/>
      <c r="AR2103" s="171"/>
      <c r="CI2103" t="str">
        <f>IF(JRF!F2116&gt;0,"",IF(JRF!B2116="","",IF(LEFT(JRF!B2116,1)=IFERROR(VLOOKUP(LEFT(JRF!B2116,1),$CF$2:$CF$5,1,0),0),"Product Code Required",IF(JRF!C2116="","",IF(JRF!C2116=IFERROR(VLOOKUP(JRF!C2116,$CH:$CH,1,0),0),"Product Code Required","NA")))))</f>
        <v/>
      </c>
      <c r="CJ2103" t="str">
        <f>IF(JRF!AV2116&gt;0,"",IF(JRF!Q2116="","",IF(LEFT(JRF!Q2116,1)=IFERROR(VLOOKUP(LEFT(JRF!Q2116,1),$CF$2:$CF$5,1,0),0),"Product Code Required",IF(JRF!V2116="","",IF(JRF!V2116=IFERROR(VLOOKUP(JRF!V2116,$CH:$CH,1,0),0),"Product Code Required","NA")))))</f>
        <v/>
      </c>
      <c r="CK2103" t="str">
        <f>IFERROR(IF(LEN('Journal Template'!F2114)&gt;0,"",IF('Journal Template'!A2114="","",IF(LEFT('Journal Template'!A2114,1)=IFERROR(VLOOKUP(LEFT('Journal Template'!A2114,1),Checks!$CF$2:$CF$5,1,0),0),"Product Code Required",IF('Journal Template'!D2114="","",IF('Journal Template'!D2114=IFERROR(VLOOKUP('Journal Template'!D2114,Checks!$CH:$CH,1,0),0),"Product Code Required","NA"))))),"")</f>
        <v/>
      </c>
    </row>
    <row r="2104" spans="14:89">
      <c r="N2104" t="s">
        <v>9983</v>
      </c>
      <c r="O2104" t="s">
        <v>9984</v>
      </c>
      <c r="P2104" t="s">
        <v>386</v>
      </c>
      <c r="Q2104" s="150" t="str">
        <f>IF(JRF!D2117="","",IF(IFERROR(VLOOKUP(JRF!D2117,Checks!N:P,3,0),0)="A","","Inactive account in Use"))</f>
        <v/>
      </c>
      <c r="R2104" t="str">
        <f>IFERROR(IF('Journal Template'!C2516="","",IF(IFERROR(VLOOKUP('Journal Template'!C2516,Checks!N:P,3,0),0)="A","","Inactive account in Use")),"")</f>
        <v/>
      </c>
      <c r="V2104" s="150" t="str">
        <f>IF(JRF!C2117="","",IF(IFERROR(VLOOKUP(JRF!C2117,Checks!S:U,3,0),0)="A","Entry with System fund Dept",""))</f>
        <v/>
      </c>
      <c r="W2104" t="str">
        <f>IFERROR(IF('Journal Template'!D2516="","",IF(IFERROR(VLOOKUP('Journal Template'!D2516,Checks!S:U,3,0),0)="A","Entry with System fund Dept","")),"")</f>
        <v/>
      </c>
      <c r="X2104" t="s">
        <v>9985</v>
      </c>
      <c r="Y2104" t="s">
        <v>389</v>
      </c>
      <c r="Z2104" t="s">
        <v>9986</v>
      </c>
      <c r="AA2104" t="s">
        <v>399</v>
      </c>
      <c r="AB2104" t="s">
        <v>125</v>
      </c>
      <c r="AC2104" s="150" t="str">
        <f>IFERROR(IF(JRF!C2117="","",IF(AND(VLOOKUP(JRF!C2117,X:AA,4,0)=JRF!B2117,VLOOKUP(JRF!C2117,X:Y,2,0)="A"),"","Inactive Dept Combo Error")),"Inactive Dept Combo Error")</f>
        <v/>
      </c>
      <c r="AD2104" t="str">
        <f>IFERROR(IF('Journal Template'!D2516="","",IF(AND(VLOOKUP('Journal Template'!D2516,X:AA,4,0)='Journal Template'!A2516,VLOOKUP('Journal Template'!D2516,X:Y,2,0)="A"),"","Inactive Dept Combo Error")),"")</f>
        <v/>
      </c>
      <c r="AK2104" s="150" t="str">
        <f>IF(JRF!B2117="","",IF(JRF!B2117=IFERROR(VLOOKUP(JRF!B2117,Checks!AI:AI,1,0),0),"Entry in Branch/Satellite BU's",""))</f>
        <v/>
      </c>
      <c r="AL2104" t="str">
        <f>IFERROR(IF('Journal Template'!A2516="","",IF('Journal Template'!A2516=IFERROR(VLOOKUP('Journal Template'!A2516,Checks!AI:AI,1,0),0),"Entry in Branch/Satellite BU's","")),"")</f>
        <v/>
      </c>
      <c r="AO2104" s="171"/>
      <c r="AP2104" s="171"/>
      <c r="AQ2104" s="171"/>
      <c r="AR2104" s="171"/>
      <c r="CI2104" t="str">
        <f>IF(JRF!F2117&gt;0,"",IF(JRF!B2117="","",IF(LEFT(JRF!B2117,1)=IFERROR(VLOOKUP(LEFT(JRF!B2117,1),$CF$2:$CF$5,1,0),0),"Product Code Required",IF(JRF!C2117="","",IF(JRF!C2117=IFERROR(VLOOKUP(JRF!C2117,$CH:$CH,1,0),0),"Product Code Required","NA")))))</f>
        <v/>
      </c>
      <c r="CJ2104" t="str">
        <f>IF(JRF!AV2117&gt;0,"",IF(JRF!Q2117="","",IF(LEFT(JRF!Q2117,1)=IFERROR(VLOOKUP(LEFT(JRF!Q2117,1),$CF$2:$CF$5,1,0),0),"Product Code Required",IF(JRF!V2117="","",IF(JRF!V2117=IFERROR(VLOOKUP(JRF!V2117,$CH:$CH,1,0),0),"Product Code Required","NA")))))</f>
        <v/>
      </c>
      <c r="CK2104" t="str">
        <f>IFERROR(IF(LEN('Journal Template'!F2115)&gt;0,"",IF('Journal Template'!A2115="","",IF(LEFT('Journal Template'!A2115,1)=IFERROR(VLOOKUP(LEFT('Journal Template'!A2115,1),Checks!$CF$2:$CF$5,1,0),0),"Product Code Required",IF('Journal Template'!D2115="","",IF('Journal Template'!D2115=IFERROR(VLOOKUP('Journal Template'!D2115,Checks!$CH:$CH,1,0),0),"Product Code Required","NA"))))),"")</f>
        <v/>
      </c>
    </row>
    <row r="2105" spans="14:89">
      <c r="N2105" t="s">
        <v>9987</v>
      </c>
      <c r="O2105" t="s">
        <v>9988</v>
      </c>
      <c r="P2105" t="s">
        <v>386</v>
      </c>
      <c r="Q2105" s="150" t="str">
        <f>IF(JRF!D2118="","",IF(IFERROR(VLOOKUP(JRF!D2118,Checks!N:P,3,0),0)="A","","Inactive account in Use"))</f>
        <v/>
      </c>
      <c r="R2105" t="str">
        <f>IFERROR(IF('Journal Template'!C2517="","",IF(IFERROR(VLOOKUP('Journal Template'!C2517,Checks!N:P,3,0),0)="A","","Inactive account in Use")),"")</f>
        <v/>
      </c>
      <c r="V2105" s="150" t="str">
        <f>IF(JRF!C2118="","",IF(IFERROR(VLOOKUP(JRF!C2118,Checks!S:U,3,0),0)="A","Entry with System fund Dept",""))</f>
        <v/>
      </c>
      <c r="W2105" t="str">
        <f>IFERROR(IF('Journal Template'!D2517="","",IF(IFERROR(VLOOKUP('Journal Template'!D2517,Checks!S:U,3,0),0)="A","Entry with System fund Dept","")),"")</f>
        <v/>
      </c>
      <c r="X2105" t="s">
        <v>9989</v>
      </c>
      <c r="Y2105" t="s">
        <v>386</v>
      </c>
      <c r="Z2105" t="s">
        <v>9920</v>
      </c>
      <c r="AA2105" t="s">
        <v>9921</v>
      </c>
      <c r="AB2105" t="s">
        <v>125</v>
      </c>
      <c r="AC2105" s="150" t="str">
        <f>IFERROR(IF(JRF!C2118="","",IF(AND(VLOOKUP(JRF!C2118,X:AA,4,0)=JRF!B2118,VLOOKUP(JRF!C2118,X:Y,2,0)="A"),"","Inactive Dept Combo Error")),"Inactive Dept Combo Error")</f>
        <v/>
      </c>
      <c r="AD2105" t="str">
        <f>IFERROR(IF('Journal Template'!D2517="","",IF(AND(VLOOKUP('Journal Template'!D2517,X:AA,4,0)='Journal Template'!A2517,VLOOKUP('Journal Template'!D2517,X:Y,2,0)="A"),"","Inactive Dept Combo Error")),"")</f>
        <v/>
      </c>
      <c r="AK2105" s="150" t="str">
        <f>IF(JRF!B2118="","",IF(JRF!B2118=IFERROR(VLOOKUP(JRF!B2118,Checks!AI:AI,1,0),0),"Entry in Branch/Satellite BU's",""))</f>
        <v/>
      </c>
      <c r="AL2105" t="str">
        <f>IFERROR(IF('Journal Template'!A2517="","",IF('Journal Template'!A2517=IFERROR(VLOOKUP('Journal Template'!A2517,Checks!AI:AI,1,0),0),"Entry in Branch/Satellite BU's","")),"")</f>
        <v/>
      </c>
      <c r="AO2105" s="171"/>
      <c r="AP2105" s="171"/>
      <c r="AQ2105" s="171"/>
      <c r="AR2105" s="171"/>
      <c r="CI2105" t="str">
        <f>IF(JRF!F2118&gt;0,"",IF(JRF!B2118="","",IF(LEFT(JRF!B2118,1)=IFERROR(VLOOKUP(LEFT(JRF!B2118,1),$CF$2:$CF$5,1,0),0),"Product Code Required",IF(JRF!C2118="","",IF(JRF!C2118=IFERROR(VLOOKUP(JRF!C2118,$CH:$CH,1,0),0),"Product Code Required","NA")))))</f>
        <v/>
      </c>
      <c r="CJ2105" t="str">
        <f>IF(JRF!AV2118&gt;0,"",IF(JRF!Q2118="","",IF(LEFT(JRF!Q2118,1)=IFERROR(VLOOKUP(LEFT(JRF!Q2118,1),$CF$2:$CF$5,1,0),0),"Product Code Required",IF(JRF!V2118="","",IF(JRF!V2118=IFERROR(VLOOKUP(JRF!V2118,$CH:$CH,1,0),0),"Product Code Required","NA")))))</f>
        <v/>
      </c>
      <c r="CK2105" t="str">
        <f>IFERROR(IF(LEN('Journal Template'!F2116)&gt;0,"",IF('Journal Template'!A2116="","",IF(LEFT('Journal Template'!A2116,1)=IFERROR(VLOOKUP(LEFT('Journal Template'!A2116,1),Checks!$CF$2:$CF$5,1,0),0),"Product Code Required",IF('Journal Template'!D2116="","",IF('Journal Template'!D2116=IFERROR(VLOOKUP('Journal Template'!D2116,Checks!$CH:$CH,1,0),0),"Product Code Required","NA"))))),"")</f>
        <v/>
      </c>
    </row>
    <row r="2106" spans="14:89">
      <c r="N2106" t="s">
        <v>9990</v>
      </c>
      <c r="O2106" t="s">
        <v>9991</v>
      </c>
      <c r="P2106" t="s">
        <v>386</v>
      </c>
      <c r="Q2106" s="150" t="str">
        <f>IF(JRF!D2119="","",IF(IFERROR(VLOOKUP(JRF!D2119,Checks!N:P,3,0),0)="A","","Inactive account in Use"))</f>
        <v/>
      </c>
      <c r="R2106" t="str">
        <f>IFERROR(IF('Journal Template'!C2518="","",IF(IFERROR(VLOOKUP('Journal Template'!C2518,Checks!N:P,3,0),0)="A","","Inactive account in Use")),"")</f>
        <v/>
      </c>
      <c r="V2106" s="150" t="str">
        <f>IF(JRF!C2119="","",IF(IFERROR(VLOOKUP(JRF!C2119,Checks!S:U,3,0),0)="A","Entry with System fund Dept",""))</f>
        <v/>
      </c>
      <c r="W2106" t="str">
        <f>IFERROR(IF('Journal Template'!D2518="","",IF(IFERROR(VLOOKUP('Journal Template'!D2518,Checks!S:U,3,0),0)="A","Entry with System fund Dept","")),"")</f>
        <v/>
      </c>
      <c r="X2106" t="s">
        <v>9989</v>
      </c>
      <c r="Y2106" t="s">
        <v>389</v>
      </c>
      <c r="Z2106" t="s">
        <v>9920</v>
      </c>
      <c r="AA2106" t="s">
        <v>399</v>
      </c>
      <c r="AB2106" t="s">
        <v>125</v>
      </c>
      <c r="AC2106" s="150" t="str">
        <f>IFERROR(IF(JRF!C2119="","",IF(AND(VLOOKUP(JRF!C2119,X:AA,4,0)=JRF!B2119,VLOOKUP(JRF!C2119,X:Y,2,0)="A"),"","Inactive Dept Combo Error")),"Inactive Dept Combo Error")</f>
        <v/>
      </c>
      <c r="AD2106" t="str">
        <f>IFERROR(IF('Journal Template'!D2518="","",IF(AND(VLOOKUP('Journal Template'!D2518,X:AA,4,0)='Journal Template'!A2518,VLOOKUP('Journal Template'!D2518,X:Y,2,0)="A"),"","Inactive Dept Combo Error")),"")</f>
        <v/>
      </c>
      <c r="AK2106" s="150" t="str">
        <f>IF(JRF!B2119="","",IF(JRF!B2119=IFERROR(VLOOKUP(JRF!B2119,Checks!AI:AI,1,0),0),"Entry in Branch/Satellite BU's",""))</f>
        <v/>
      </c>
      <c r="AL2106" t="str">
        <f>IFERROR(IF('Journal Template'!A2518="","",IF('Journal Template'!A2518=IFERROR(VLOOKUP('Journal Template'!A2518,Checks!AI:AI,1,0),0),"Entry in Branch/Satellite BU's","")),"")</f>
        <v/>
      </c>
      <c r="AO2106" s="171"/>
      <c r="AP2106" s="171"/>
      <c r="AQ2106" s="171"/>
      <c r="AR2106" s="171"/>
      <c r="CI2106" t="str">
        <f>IF(JRF!F2119&gt;0,"",IF(JRF!B2119="","",IF(LEFT(JRF!B2119,1)=IFERROR(VLOOKUP(LEFT(JRF!B2119,1),$CF$2:$CF$5,1,0),0),"Product Code Required",IF(JRF!C2119="","",IF(JRF!C2119=IFERROR(VLOOKUP(JRF!C2119,$CH:$CH,1,0),0),"Product Code Required","NA")))))</f>
        <v/>
      </c>
      <c r="CJ2106" t="str">
        <f>IF(JRF!AV2119&gt;0,"",IF(JRF!Q2119="","",IF(LEFT(JRF!Q2119,1)=IFERROR(VLOOKUP(LEFT(JRF!Q2119,1),$CF$2:$CF$5,1,0),0),"Product Code Required",IF(JRF!V2119="","",IF(JRF!V2119=IFERROR(VLOOKUP(JRF!V2119,$CH:$CH,1,0),0),"Product Code Required","NA")))))</f>
        <v/>
      </c>
      <c r="CK2106" t="str">
        <f>IFERROR(IF(LEN('Journal Template'!F2117)&gt;0,"",IF('Journal Template'!A2117="","",IF(LEFT('Journal Template'!A2117,1)=IFERROR(VLOOKUP(LEFT('Journal Template'!A2117,1),Checks!$CF$2:$CF$5,1,0),0),"Product Code Required",IF('Journal Template'!D2117="","",IF('Journal Template'!D2117=IFERROR(VLOOKUP('Journal Template'!D2117,Checks!$CH:$CH,1,0),0),"Product Code Required","NA"))))),"")</f>
        <v/>
      </c>
    </row>
    <row r="2107" spans="14:89">
      <c r="N2107" t="s">
        <v>9992</v>
      </c>
      <c r="O2107" t="s">
        <v>9993</v>
      </c>
      <c r="P2107" t="s">
        <v>386</v>
      </c>
      <c r="Q2107" s="150" t="str">
        <f>IF(JRF!D2120="","",IF(IFERROR(VLOOKUP(JRF!D2120,Checks!N:P,3,0),0)="A","","Inactive account in Use"))</f>
        <v/>
      </c>
      <c r="R2107" t="str">
        <f>IFERROR(IF('Journal Template'!C2519="","",IF(IFERROR(VLOOKUP('Journal Template'!C2519,Checks!N:P,3,0),0)="A","","Inactive account in Use")),"")</f>
        <v/>
      </c>
      <c r="V2107" s="150" t="str">
        <f>IF(JRF!C2120="","",IF(IFERROR(VLOOKUP(JRF!C2120,Checks!S:U,3,0),0)="A","Entry with System fund Dept",""))</f>
        <v/>
      </c>
      <c r="W2107" t="str">
        <f>IFERROR(IF('Journal Template'!D2519="","",IF(IFERROR(VLOOKUP('Journal Template'!D2519,Checks!S:U,3,0),0)="A","Entry with System fund Dept","")),"")</f>
        <v/>
      </c>
      <c r="X2107" t="s">
        <v>400</v>
      </c>
      <c r="Y2107" t="s">
        <v>386</v>
      </c>
      <c r="Z2107" t="s">
        <v>9927</v>
      </c>
      <c r="AA2107" t="s">
        <v>399</v>
      </c>
      <c r="AB2107" t="s">
        <v>125</v>
      </c>
      <c r="AC2107" s="150" t="str">
        <f>IFERROR(IF(JRF!C2120="","",IF(AND(VLOOKUP(JRF!C2120,X:AA,4,0)=JRF!B2120,VLOOKUP(JRF!C2120,X:Y,2,0)="A"),"","Inactive Dept Combo Error")),"Inactive Dept Combo Error")</f>
        <v/>
      </c>
      <c r="AD2107" t="str">
        <f>IFERROR(IF('Journal Template'!D2519="","",IF(AND(VLOOKUP('Journal Template'!D2519,X:AA,4,0)='Journal Template'!A2519,VLOOKUP('Journal Template'!D2519,X:Y,2,0)="A"),"","Inactive Dept Combo Error")),"")</f>
        <v/>
      </c>
      <c r="AK2107" s="150" t="str">
        <f>IF(JRF!B2120="","",IF(JRF!B2120=IFERROR(VLOOKUP(JRF!B2120,Checks!AI:AI,1,0),0),"Entry in Branch/Satellite BU's",""))</f>
        <v/>
      </c>
      <c r="AL2107" t="str">
        <f>IFERROR(IF('Journal Template'!A2519="","",IF('Journal Template'!A2519=IFERROR(VLOOKUP('Journal Template'!A2519,Checks!AI:AI,1,0),0),"Entry in Branch/Satellite BU's","")),"")</f>
        <v/>
      </c>
      <c r="AO2107" s="171"/>
      <c r="AP2107" s="171"/>
      <c r="AQ2107" s="171"/>
      <c r="AR2107" s="171"/>
      <c r="CI2107" t="str">
        <f>IF(JRF!F2120&gt;0,"",IF(JRF!B2120="","",IF(LEFT(JRF!B2120,1)=IFERROR(VLOOKUP(LEFT(JRF!B2120,1),$CF$2:$CF$5,1,0),0),"Product Code Required",IF(JRF!C2120="","",IF(JRF!C2120=IFERROR(VLOOKUP(JRF!C2120,$CH:$CH,1,0),0),"Product Code Required","NA")))))</f>
        <v/>
      </c>
      <c r="CJ2107" t="str">
        <f>IF(JRF!AV2120&gt;0,"",IF(JRF!Q2120="","",IF(LEFT(JRF!Q2120,1)=IFERROR(VLOOKUP(LEFT(JRF!Q2120,1),$CF$2:$CF$5,1,0),0),"Product Code Required",IF(JRF!V2120="","",IF(JRF!V2120=IFERROR(VLOOKUP(JRF!V2120,$CH:$CH,1,0),0),"Product Code Required","NA")))))</f>
        <v/>
      </c>
      <c r="CK2107" t="str">
        <f>IFERROR(IF(LEN('Journal Template'!F2118)&gt;0,"",IF('Journal Template'!A2118="","",IF(LEFT('Journal Template'!A2118,1)=IFERROR(VLOOKUP(LEFT('Journal Template'!A2118,1),Checks!$CF$2:$CF$5,1,0),0),"Product Code Required",IF('Journal Template'!D2118="","",IF('Journal Template'!D2118=IFERROR(VLOOKUP('Journal Template'!D2118,Checks!$CH:$CH,1,0),0),"Product Code Required","NA"))))),"")</f>
        <v/>
      </c>
    </row>
    <row r="2108" spans="14:89">
      <c r="N2108" t="s">
        <v>9994</v>
      </c>
      <c r="O2108" t="s">
        <v>9995</v>
      </c>
      <c r="P2108" t="s">
        <v>386</v>
      </c>
      <c r="Q2108" s="150" t="str">
        <f>IF(JRF!D2121="","",IF(IFERROR(VLOOKUP(JRF!D2121,Checks!N:P,3,0),0)="A","","Inactive account in Use"))</f>
        <v/>
      </c>
      <c r="R2108" t="str">
        <f>IFERROR(IF('Journal Template'!C2520="","",IF(IFERROR(VLOOKUP('Journal Template'!C2520,Checks!N:P,3,0),0)="A","","Inactive account in Use")),"")</f>
        <v/>
      </c>
      <c r="V2108" s="150" t="str">
        <f>IF(JRF!C2121="","",IF(IFERROR(VLOOKUP(JRF!C2121,Checks!S:U,3,0),0)="A","Entry with System fund Dept",""))</f>
        <v/>
      </c>
      <c r="W2108" t="str">
        <f>IFERROR(IF('Journal Template'!D2520="","",IF(IFERROR(VLOOKUP('Journal Template'!D2520,Checks!S:U,3,0),0)="A","Entry with System fund Dept","")),"")</f>
        <v/>
      </c>
      <c r="X2108" t="s">
        <v>9996</v>
      </c>
      <c r="Y2108" t="s">
        <v>389</v>
      </c>
      <c r="Z2108" t="s">
        <v>9997</v>
      </c>
      <c r="AA2108" t="s">
        <v>399</v>
      </c>
      <c r="AB2108" t="s">
        <v>125</v>
      </c>
      <c r="AC2108" s="150" t="str">
        <f>IFERROR(IF(JRF!C2121="","",IF(AND(VLOOKUP(JRF!C2121,X:AA,4,0)=JRF!B2121,VLOOKUP(JRF!C2121,X:Y,2,0)="A"),"","Inactive Dept Combo Error")),"Inactive Dept Combo Error")</f>
        <v/>
      </c>
      <c r="AD2108" t="str">
        <f>IFERROR(IF('Journal Template'!D2520="","",IF(AND(VLOOKUP('Journal Template'!D2520,X:AA,4,0)='Journal Template'!A2520,VLOOKUP('Journal Template'!D2520,X:Y,2,0)="A"),"","Inactive Dept Combo Error")),"")</f>
        <v/>
      </c>
      <c r="AK2108" s="150" t="str">
        <f>IF(JRF!B2121="","",IF(JRF!B2121=IFERROR(VLOOKUP(JRF!B2121,Checks!AI:AI,1,0),0),"Entry in Branch/Satellite BU's",""))</f>
        <v/>
      </c>
      <c r="AL2108" t="str">
        <f>IFERROR(IF('Journal Template'!A2520="","",IF('Journal Template'!A2520=IFERROR(VLOOKUP('Journal Template'!A2520,Checks!AI:AI,1,0),0),"Entry in Branch/Satellite BU's","")),"")</f>
        <v/>
      </c>
      <c r="AO2108" s="171"/>
      <c r="AP2108" s="171"/>
      <c r="AQ2108" s="171"/>
      <c r="AR2108" s="171"/>
      <c r="CI2108" t="str">
        <f>IF(JRF!F2121&gt;0,"",IF(JRF!B2121="","",IF(LEFT(JRF!B2121,1)=IFERROR(VLOOKUP(LEFT(JRF!B2121,1),$CF$2:$CF$5,1,0),0),"Product Code Required",IF(JRF!C2121="","",IF(JRF!C2121=IFERROR(VLOOKUP(JRF!C2121,$CH:$CH,1,0),0),"Product Code Required","NA")))))</f>
        <v/>
      </c>
      <c r="CJ2108" t="str">
        <f>IF(JRF!AV2121&gt;0,"",IF(JRF!Q2121="","",IF(LEFT(JRF!Q2121,1)=IFERROR(VLOOKUP(LEFT(JRF!Q2121,1),$CF$2:$CF$5,1,0),0),"Product Code Required",IF(JRF!V2121="","",IF(JRF!V2121=IFERROR(VLOOKUP(JRF!V2121,$CH:$CH,1,0),0),"Product Code Required","NA")))))</f>
        <v/>
      </c>
      <c r="CK2108" t="str">
        <f>IFERROR(IF(LEN('Journal Template'!F2119)&gt;0,"",IF('Journal Template'!A2119="","",IF(LEFT('Journal Template'!A2119,1)=IFERROR(VLOOKUP(LEFT('Journal Template'!A2119,1),Checks!$CF$2:$CF$5,1,0),0),"Product Code Required",IF('Journal Template'!D2119="","",IF('Journal Template'!D2119=IFERROR(VLOOKUP('Journal Template'!D2119,Checks!$CH:$CH,1,0),0),"Product Code Required","NA"))))),"")</f>
        <v/>
      </c>
    </row>
    <row r="2109" spans="14:89">
      <c r="N2109" t="s">
        <v>9998</v>
      </c>
      <c r="O2109" t="s">
        <v>9999</v>
      </c>
      <c r="P2109" t="s">
        <v>386</v>
      </c>
      <c r="Q2109" s="150" t="str">
        <f>IF(JRF!D2122="","",IF(IFERROR(VLOOKUP(JRF!D2122,Checks!N:P,3,0),0)="A","","Inactive account in Use"))</f>
        <v/>
      </c>
      <c r="R2109" t="str">
        <f>IFERROR(IF('Journal Template'!C2521="","",IF(IFERROR(VLOOKUP('Journal Template'!C2521,Checks!N:P,3,0),0)="A","","Inactive account in Use")),"")</f>
        <v/>
      </c>
      <c r="V2109" s="150" t="str">
        <f>IF(JRF!C2122="","",IF(IFERROR(VLOOKUP(JRF!C2122,Checks!S:U,3,0),0)="A","Entry with System fund Dept",""))</f>
        <v/>
      </c>
      <c r="W2109" t="str">
        <f>IFERROR(IF('Journal Template'!D2521="","",IF(IFERROR(VLOOKUP('Journal Template'!D2521,Checks!S:U,3,0),0)="A","Entry with System fund Dept","")),"")</f>
        <v/>
      </c>
      <c r="X2109" t="s">
        <v>10000</v>
      </c>
      <c r="Y2109" t="s">
        <v>386</v>
      </c>
      <c r="Z2109" t="s">
        <v>10001</v>
      </c>
      <c r="AA2109" t="s">
        <v>611</v>
      </c>
      <c r="AB2109" t="s">
        <v>1769</v>
      </c>
      <c r="AC2109" s="150" t="str">
        <f>IFERROR(IF(JRF!C2122="","",IF(AND(VLOOKUP(JRF!C2122,X:AA,4,0)=JRF!B2122,VLOOKUP(JRF!C2122,X:Y,2,0)="A"),"","Inactive Dept Combo Error")),"Inactive Dept Combo Error")</f>
        <v/>
      </c>
      <c r="AD2109" t="str">
        <f>IFERROR(IF('Journal Template'!D2521="","",IF(AND(VLOOKUP('Journal Template'!D2521,X:AA,4,0)='Journal Template'!A2521,VLOOKUP('Journal Template'!D2521,X:Y,2,0)="A"),"","Inactive Dept Combo Error")),"")</f>
        <v/>
      </c>
      <c r="AK2109" s="150" t="str">
        <f>IF(JRF!B2122="","",IF(JRF!B2122=IFERROR(VLOOKUP(JRF!B2122,Checks!AI:AI,1,0),0),"Entry in Branch/Satellite BU's",""))</f>
        <v/>
      </c>
      <c r="AL2109" t="str">
        <f>IFERROR(IF('Journal Template'!A2521="","",IF('Journal Template'!A2521=IFERROR(VLOOKUP('Journal Template'!A2521,Checks!AI:AI,1,0),0),"Entry in Branch/Satellite BU's","")),"")</f>
        <v/>
      </c>
      <c r="AO2109" s="171"/>
      <c r="AP2109" s="171"/>
      <c r="AQ2109" s="171"/>
      <c r="AR2109" s="171"/>
      <c r="CI2109" t="str">
        <f>IF(JRF!F2122&gt;0,"",IF(JRF!B2122="","",IF(LEFT(JRF!B2122,1)=IFERROR(VLOOKUP(LEFT(JRF!B2122,1),$CF$2:$CF$5,1,0),0),"Product Code Required",IF(JRF!C2122="","",IF(JRF!C2122=IFERROR(VLOOKUP(JRF!C2122,$CH:$CH,1,0),0),"Product Code Required","NA")))))</f>
        <v/>
      </c>
      <c r="CJ2109" t="str">
        <f>IF(JRF!AV2122&gt;0,"",IF(JRF!Q2122="","",IF(LEFT(JRF!Q2122,1)=IFERROR(VLOOKUP(LEFT(JRF!Q2122,1),$CF$2:$CF$5,1,0),0),"Product Code Required",IF(JRF!V2122="","",IF(JRF!V2122=IFERROR(VLOOKUP(JRF!V2122,$CH:$CH,1,0),0),"Product Code Required","NA")))))</f>
        <v/>
      </c>
      <c r="CK2109" t="str">
        <f>IFERROR(IF(LEN('Journal Template'!F2120)&gt;0,"",IF('Journal Template'!A2120="","",IF(LEFT('Journal Template'!A2120,1)=IFERROR(VLOOKUP(LEFT('Journal Template'!A2120,1),Checks!$CF$2:$CF$5,1,0),0),"Product Code Required",IF('Journal Template'!D2120="","",IF('Journal Template'!D2120=IFERROR(VLOOKUP('Journal Template'!D2120,Checks!$CH:$CH,1,0),0),"Product Code Required","NA"))))),"")</f>
        <v/>
      </c>
    </row>
    <row r="2110" spans="14:89">
      <c r="N2110" t="s">
        <v>10002</v>
      </c>
      <c r="O2110" t="s">
        <v>10003</v>
      </c>
      <c r="P2110" t="s">
        <v>386</v>
      </c>
      <c r="Q2110" s="150" t="str">
        <f>IF(JRF!D2123="","",IF(IFERROR(VLOOKUP(JRF!D2123,Checks!N:P,3,0),0)="A","","Inactive account in Use"))</f>
        <v/>
      </c>
      <c r="R2110" t="str">
        <f>IFERROR(IF('Journal Template'!C2522="","",IF(IFERROR(VLOOKUP('Journal Template'!C2522,Checks!N:P,3,0),0)="A","","Inactive account in Use")),"")</f>
        <v/>
      </c>
      <c r="V2110" s="150" t="str">
        <f>IF(JRF!C2123="","",IF(IFERROR(VLOOKUP(JRF!C2123,Checks!S:U,3,0),0)="A","Entry with System fund Dept",""))</f>
        <v/>
      </c>
      <c r="W2110" t="str">
        <f>IFERROR(IF('Journal Template'!D2522="","",IF(IFERROR(VLOOKUP('Journal Template'!D2522,Checks!S:U,3,0),0)="A","Entry with System fund Dept","")),"")</f>
        <v/>
      </c>
      <c r="X2110" t="s">
        <v>10004</v>
      </c>
      <c r="Y2110" t="s">
        <v>386</v>
      </c>
      <c r="Z2110" t="s">
        <v>10005</v>
      </c>
      <c r="AA2110" t="s">
        <v>611</v>
      </c>
      <c r="AB2110" t="s">
        <v>1769</v>
      </c>
      <c r="AC2110" s="150" t="str">
        <f>IFERROR(IF(JRF!C2123="","",IF(AND(VLOOKUP(JRF!C2123,X:AA,4,0)=JRF!B2123,VLOOKUP(JRF!C2123,X:Y,2,0)="A"),"","Inactive Dept Combo Error")),"Inactive Dept Combo Error")</f>
        <v/>
      </c>
      <c r="AD2110" t="str">
        <f>IFERROR(IF('Journal Template'!D2522="","",IF(AND(VLOOKUP('Journal Template'!D2522,X:AA,4,0)='Journal Template'!A2522,VLOOKUP('Journal Template'!D2522,X:Y,2,0)="A"),"","Inactive Dept Combo Error")),"")</f>
        <v/>
      </c>
      <c r="AK2110" s="150" t="str">
        <f>IF(JRF!B2123="","",IF(JRF!B2123=IFERROR(VLOOKUP(JRF!B2123,Checks!AI:AI,1,0),0),"Entry in Branch/Satellite BU's",""))</f>
        <v/>
      </c>
      <c r="AL2110" t="str">
        <f>IFERROR(IF('Journal Template'!A2522="","",IF('Journal Template'!A2522=IFERROR(VLOOKUP('Journal Template'!A2522,Checks!AI:AI,1,0),0),"Entry in Branch/Satellite BU's","")),"")</f>
        <v/>
      </c>
      <c r="AO2110" s="171"/>
      <c r="AP2110" s="171"/>
      <c r="AQ2110" s="171"/>
      <c r="AR2110" s="171"/>
      <c r="CI2110" t="str">
        <f>IF(JRF!F2123&gt;0,"",IF(JRF!B2123="","",IF(LEFT(JRF!B2123,1)=IFERROR(VLOOKUP(LEFT(JRF!B2123,1),$CF$2:$CF$5,1,0),0),"Product Code Required",IF(JRF!C2123="","",IF(JRF!C2123=IFERROR(VLOOKUP(JRF!C2123,$CH:$CH,1,0),0),"Product Code Required","NA")))))</f>
        <v/>
      </c>
      <c r="CJ2110" t="str">
        <f>IF(JRF!AV2123&gt;0,"",IF(JRF!Q2123="","",IF(LEFT(JRF!Q2123,1)=IFERROR(VLOOKUP(LEFT(JRF!Q2123,1),$CF$2:$CF$5,1,0),0),"Product Code Required",IF(JRF!V2123="","",IF(JRF!V2123=IFERROR(VLOOKUP(JRF!V2123,$CH:$CH,1,0),0),"Product Code Required","NA")))))</f>
        <v/>
      </c>
      <c r="CK2110" t="str">
        <f>IFERROR(IF(LEN('Journal Template'!F2121)&gt;0,"",IF('Journal Template'!A2121="","",IF(LEFT('Journal Template'!A2121,1)=IFERROR(VLOOKUP(LEFT('Journal Template'!A2121,1),Checks!$CF$2:$CF$5,1,0),0),"Product Code Required",IF('Journal Template'!D2121="","",IF('Journal Template'!D2121=IFERROR(VLOOKUP('Journal Template'!D2121,Checks!$CH:$CH,1,0),0),"Product Code Required","NA"))))),"")</f>
        <v/>
      </c>
    </row>
    <row r="2111" spans="14:89">
      <c r="N2111" t="s">
        <v>10006</v>
      </c>
      <c r="O2111" t="s">
        <v>10007</v>
      </c>
      <c r="P2111" t="s">
        <v>386</v>
      </c>
      <c r="Q2111" s="150" t="str">
        <f>IF(JRF!D2124="","",IF(IFERROR(VLOOKUP(JRF!D2124,Checks!N:P,3,0),0)="A","","Inactive account in Use"))</f>
        <v/>
      </c>
      <c r="R2111" t="str">
        <f>IFERROR(IF('Journal Template'!C2523="","",IF(IFERROR(VLOOKUP('Journal Template'!C2523,Checks!N:P,3,0),0)="A","","Inactive account in Use")),"")</f>
        <v/>
      </c>
      <c r="V2111" s="150" t="str">
        <f>IF(JRF!C2124="","",IF(IFERROR(VLOOKUP(JRF!C2124,Checks!S:U,3,0),0)="A","Entry with System fund Dept",""))</f>
        <v/>
      </c>
      <c r="W2111" t="str">
        <f>IFERROR(IF('Journal Template'!D2523="","",IF(IFERROR(VLOOKUP('Journal Template'!D2523,Checks!S:U,3,0),0)="A","Entry with System fund Dept","")),"")</f>
        <v/>
      </c>
      <c r="X2111" t="s">
        <v>734</v>
      </c>
      <c r="Y2111" t="s">
        <v>386</v>
      </c>
      <c r="Z2111" t="s">
        <v>10008</v>
      </c>
      <c r="AA2111" t="s">
        <v>399</v>
      </c>
      <c r="AB2111" t="s">
        <v>125</v>
      </c>
      <c r="AC2111" s="150" t="str">
        <f>IFERROR(IF(JRF!C2124="","",IF(AND(VLOOKUP(JRF!C2124,X:AA,4,0)=JRF!B2124,VLOOKUP(JRF!C2124,X:Y,2,0)="A"),"","Inactive Dept Combo Error")),"Inactive Dept Combo Error")</f>
        <v/>
      </c>
      <c r="AD2111" t="str">
        <f>IFERROR(IF('Journal Template'!D2523="","",IF(AND(VLOOKUP('Journal Template'!D2523,X:AA,4,0)='Journal Template'!A2523,VLOOKUP('Journal Template'!D2523,X:Y,2,0)="A"),"","Inactive Dept Combo Error")),"")</f>
        <v/>
      </c>
      <c r="AK2111" s="150" t="str">
        <f>IF(JRF!B2124="","",IF(JRF!B2124=IFERROR(VLOOKUP(JRF!B2124,Checks!AI:AI,1,0),0),"Entry in Branch/Satellite BU's",""))</f>
        <v/>
      </c>
      <c r="AL2111" t="str">
        <f>IFERROR(IF('Journal Template'!A2523="","",IF('Journal Template'!A2523=IFERROR(VLOOKUP('Journal Template'!A2523,Checks!AI:AI,1,0),0),"Entry in Branch/Satellite BU's","")),"")</f>
        <v/>
      </c>
      <c r="AO2111" s="171"/>
      <c r="AP2111" s="171"/>
      <c r="AQ2111" s="171"/>
      <c r="AR2111" s="171"/>
      <c r="CI2111" t="str">
        <f>IF(JRF!F2124&gt;0,"",IF(JRF!B2124="","",IF(LEFT(JRF!B2124,1)=IFERROR(VLOOKUP(LEFT(JRF!B2124,1),$CF$2:$CF$5,1,0),0),"Product Code Required",IF(JRF!C2124="","",IF(JRF!C2124=IFERROR(VLOOKUP(JRF!C2124,$CH:$CH,1,0),0),"Product Code Required","NA")))))</f>
        <v/>
      </c>
      <c r="CJ2111" t="str">
        <f>IF(JRF!AV2124&gt;0,"",IF(JRF!Q2124="","",IF(LEFT(JRF!Q2124,1)=IFERROR(VLOOKUP(LEFT(JRF!Q2124,1),$CF$2:$CF$5,1,0),0),"Product Code Required",IF(JRF!V2124="","",IF(JRF!V2124=IFERROR(VLOOKUP(JRF!V2124,$CH:$CH,1,0),0),"Product Code Required","NA")))))</f>
        <v/>
      </c>
      <c r="CK2111" t="str">
        <f>IFERROR(IF(LEN('Journal Template'!F2122)&gt;0,"",IF('Journal Template'!A2122="","",IF(LEFT('Journal Template'!A2122,1)=IFERROR(VLOOKUP(LEFT('Journal Template'!A2122,1),Checks!$CF$2:$CF$5,1,0),0),"Product Code Required",IF('Journal Template'!D2122="","",IF('Journal Template'!D2122=IFERROR(VLOOKUP('Journal Template'!D2122,Checks!$CH:$CH,1,0),0),"Product Code Required","NA"))))),"")</f>
        <v/>
      </c>
    </row>
    <row r="2112" spans="14:89">
      <c r="N2112" t="s">
        <v>10009</v>
      </c>
      <c r="O2112" t="s">
        <v>7532</v>
      </c>
      <c r="P2112" t="s">
        <v>386</v>
      </c>
      <c r="Q2112" s="150" t="str">
        <f>IF(JRF!D2125="","",IF(IFERROR(VLOOKUP(JRF!D2125,Checks!N:P,3,0),0)="A","","Inactive account in Use"))</f>
        <v/>
      </c>
      <c r="R2112" t="str">
        <f>IFERROR(IF('Journal Template'!C2524="","",IF(IFERROR(VLOOKUP('Journal Template'!C2524,Checks!N:P,3,0),0)="A","","Inactive account in Use")),"")</f>
        <v/>
      </c>
      <c r="V2112" s="150" t="str">
        <f>IF(JRF!C2125="","",IF(IFERROR(VLOOKUP(JRF!C2125,Checks!S:U,3,0),0)="A","Entry with System fund Dept",""))</f>
        <v/>
      </c>
      <c r="W2112" t="str">
        <f>IFERROR(IF('Journal Template'!D2524="","",IF(IFERROR(VLOOKUP('Journal Template'!D2524,Checks!S:U,3,0),0)="A","Entry with System fund Dept","")),"")</f>
        <v/>
      </c>
      <c r="X2112" t="s">
        <v>10010</v>
      </c>
      <c r="Y2112" t="s">
        <v>389</v>
      </c>
      <c r="Z2112" t="s">
        <v>10011</v>
      </c>
      <c r="AA2112" t="s">
        <v>399</v>
      </c>
      <c r="AB2112" t="s">
        <v>125</v>
      </c>
      <c r="AC2112" s="150" t="str">
        <f>IFERROR(IF(JRF!C2125="","",IF(AND(VLOOKUP(JRF!C2125,X:AA,4,0)=JRF!B2125,VLOOKUP(JRF!C2125,X:Y,2,0)="A"),"","Inactive Dept Combo Error")),"Inactive Dept Combo Error")</f>
        <v/>
      </c>
      <c r="AD2112" t="str">
        <f>IFERROR(IF('Journal Template'!D2524="","",IF(AND(VLOOKUP('Journal Template'!D2524,X:AA,4,0)='Journal Template'!A2524,VLOOKUP('Journal Template'!D2524,X:Y,2,0)="A"),"","Inactive Dept Combo Error")),"")</f>
        <v/>
      </c>
      <c r="AK2112" s="150" t="str">
        <f>IF(JRF!B2125="","",IF(JRF!B2125=IFERROR(VLOOKUP(JRF!B2125,Checks!AI:AI,1,0),0),"Entry in Branch/Satellite BU's",""))</f>
        <v/>
      </c>
      <c r="AL2112" t="str">
        <f>IFERROR(IF('Journal Template'!A2524="","",IF('Journal Template'!A2524=IFERROR(VLOOKUP('Journal Template'!A2524,Checks!AI:AI,1,0),0),"Entry in Branch/Satellite BU's","")),"")</f>
        <v/>
      </c>
      <c r="AO2112" s="171"/>
      <c r="AP2112" s="171"/>
      <c r="AQ2112" s="171"/>
      <c r="AR2112" s="171"/>
      <c r="CI2112" t="str">
        <f>IF(JRF!F2125&gt;0,"",IF(JRF!B2125="","",IF(LEFT(JRF!B2125,1)=IFERROR(VLOOKUP(LEFT(JRF!B2125,1),$CF$2:$CF$5,1,0),0),"Product Code Required",IF(JRF!C2125="","",IF(JRF!C2125=IFERROR(VLOOKUP(JRF!C2125,$CH:$CH,1,0),0),"Product Code Required","NA")))))</f>
        <v/>
      </c>
      <c r="CJ2112" t="str">
        <f>IF(JRF!AV2125&gt;0,"",IF(JRF!Q2125="","",IF(LEFT(JRF!Q2125,1)=IFERROR(VLOOKUP(LEFT(JRF!Q2125,1),$CF$2:$CF$5,1,0),0),"Product Code Required",IF(JRF!V2125="","",IF(JRF!V2125=IFERROR(VLOOKUP(JRF!V2125,$CH:$CH,1,0),0),"Product Code Required","NA")))))</f>
        <v/>
      </c>
      <c r="CK2112" t="str">
        <f>IFERROR(IF(LEN('Journal Template'!F2123)&gt;0,"",IF('Journal Template'!A2123="","",IF(LEFT('Journal Template'!A2123,1)=IFERROR(VLOOKUP(LEFT('Journal Template'!A2123,1),Checks!$CF$2:$CF$5,1,0),0),"Product Code Required",IF('Journal Template'!D2123="","",IF('Journal Template'!D2123=IFERROR(VLOOKUP('Journal Template'!D2123,Checks!$CH:$CH,1,0),0),"Product Code Required","NA"))))),"")</f>
        <v/>
      </c>
    </row>
    <row r="2113" spans="14:89">
      <c r="N2113" t="s">
        <v>10012</v>
      </c>
      <c r="O2113" t="s">
        <v>10013</v>
      </c>
      <c r="P2113" t="s">
        <v>386</v>
      </c>
      <c r="Q2113" s="150" t="str">
        <f>IF(JRF!D2126="","",IF(IFERROR(VLOOKUP(JRF!D2126,Checks!N:P,3,0),0)="A","","Inactive account in Use"))</f>
        <v/>
      </c>
      <c r="R2113" t="str">
        <f>IFERROR(IF('Journal Template'!C2525="","",IF(IFERROR(VLOOKUP('Journal Template'!C2525,Checks!N:P,3,0),0)="A","","Inactive account in Use")),"")</f>
        <v/>
      </c>
      <c r="V2113" s="150" t="str">
        <f>IF(JRF!C2126="","",IF(IFERROR(VLOOKUP(JRF!C2126,Checks!S:U,3,0),0)="A","Entry with System fund Dept",""))</f>
        <v/>
      </c>
      <c r="W2113" t="str">
        <f>IFERROR(IF('Journal Template'!D2525="","",IF(IFERROR(VLOOKUP('Journal Template'!D2525,Checks!S:U,3,0),0)="A","Entry with System fund Dept","")),"")</f>
        <v/>
      </c>
      <c r="X2113" t="s">
        <v>10014</v>
      </c>
      <c r="Y2113" t="s">
        <v>386</v>
      </c>
      <c r="Z2113" t="s">
        <v>10015</v>
      </c>
      <c r="AA2113" t="s">
        <v>10016</v>
      </c>
      <c r="AB2113" t="s">
        <v>1769</v>
      </c>
      <c r="AC2113" s="150" t="str">
        <f>IFERROR(IF(JRF!C2126="","",IF(AND(VLOOKUP(JRF!C2126,X:AA,4,0)=JRF!B2126,VLOOKUP(JRF!C2126,X:Y,2,0)="A"),"","Inactive Dept Combo Error")),"Inactive Dept Combo Error")</f>
        <v/>
      </c>
      <c r="AD2113" t="str">
        <f>IFERROR(IF('Journal Template'!D2525="","",IF(AND(VLOOKUP('Journal Template'!D2525,X:AA,4,0)='Journal Template'!A2525,VLOOKUP('Journal Template'!D2525,X:Y,2,0)="A"),"","Inactive Dept Combo Error")),"")</f>
        <v/>
      </c>
      <c r="AK2113" s="150" t="str">
        <f>IF(JRF!B2126="","",IF(JRF!B2126=IFERROR(VLOOKUP(JRF!B2126,Checks!AI:AI,1,0),0),"Entry in Branch/Satellite BU's",""))</f>
        <v/>
      </c>
      <c r="AL2113" t="str">
        <f>IFERROR(IF('Journal Template'!A2525="","",IF('Journal Template'!A2525=IFERROR(VLOOKUP('Journal Template'!A2525,Checks!AI:AI,1,0),0),"Entry in Branch/Satellite BU's","")),"")</f>
        <v/>
      </c>
      <c r="AO2113" s="171"/>
      <c r="AP2113" s="171"/>
      <c r="AQ2113" s="171"/>
      <c r="AR2113" s="171"/>
      <c r="CI2113" t="str">
        <f>IF(JRF!F2126&gt;0,"",IF(JRF!B2126="","",IF(LEFT(JRF!B2126,1)=IFERROR(VLOOKUP(LEFT(JRF!B2126,1),$CF$2:$CF$5,1,0),0),"Product Code Required",IF(JRF!C2126="","",IF(JRF!C2126=IFERROR(VLOOKUP(JRF!C2126,$CH:$CH,1,0),0),"Product Code Required","NA")))))</f>
        <v/>
      </c>
      <c r="CJ2113" t="str">
        <f>IF(JRF!AV2126&gt;0,"",IF(JRF!Q2126="","",IF(LEFT(JRF!Q2126,1)=IFERROR(VLOOKUP(LEFT(JRF!Q2126,1),$CF$2:$CF$5,1,0),0),"Product Code Required",IF(JRF!V2126="","",IF(JRF!V2126=IFERROR(VLOOKUP(JRF!V2126,$CH:$CH,1,0),0),"Product Code Required","NA")))))</f>
        <v/>
      </c>
      <c r="CK2113" t="str">
        <f>IFERROR(IF(LEN('Journal Template'!F2124)&gt;0,"",IF('Journal Template'!A2124="","",IF(LEFT('Journal Template'!A2124,1)=IFERROR(VLOOKUP(LEFT('Journal Template'!A2124,1),Checks!$CF$2:$CF$5,1,0),0),"Product Code Required",IF('Journal Template'!D2124="","",IF('Journal Template'!D2124=IFERROR(VLOOKUP('Journal Template'!D2124,Checks!$CH:$CH,1,0),0),"Product Code Required","NA"))))),"")</f>
        <v/>
      </c>
    </row>
    <row r="2114" spans="14:89">
      <c r="N2114" t="s">
        <v>10017</v>
      </c>
      <c r="O2114" t="s">
        <v>10018</v>
      </c>
      <c r="P2114" t="s">
        <v>386</v>
      </c>
      <c r="Q2114" s="150" t="str">
        <f>IF(JRF!D2127="","",IF(IFERROR(VLOOKUP(JRF!D2127,Checks!N:P,3,0),0)="A","","Inactive account in Use"))</f>
        <v/>
      </c>
      <c r="R2114" t="str">
        <f>IFERROR(IF('Journal Template'!C2526="","",IF(IFERROR(VLOOKUP('Journal Template'!C2526,Checks!N:P,3,0),0)="A","","Inactive account in Use")),"")</f>
        <v/>
      </c>
      <c r="V2114" s="150" t="str">
        <f>IF(JRF!C2127="","",IF(IFERROR(VLOOKUP(JRF!C2127,Checks!S:U,3,0),0)="A","Entry with System fund Dept",""))</f>
        <v/>
      </c>
      <c r="W2114" t="str">
        <f>IFERROR(IF('Journal Template'!D2526="","",IF(IFERROR(VLOOKUP('Journal Template'!D2526,Checks!S:U,3,0),0)="A","Entry with System fund Dept","")),"")</f>
        <v/>
      </c>
      <c r="X2114" t="s">
        <v>10019</v>
      </c>
      <c r="Y2114" t="s">
        <v>389</v>
      </c>
      <c r="Z2114" t="s">
        <v>10020</v>
      </c>
      <c r="AA2114" t="s">
        <v>10021</v>
      </c>
      <c r="AB2114" t="s">
        <v>125</v>
      </c>
      <c r="AC2114" s="150" t="str">
        <f>IFERROR(IF(JRF!C2127="","",IF(AND(VLOOKUP(JRF!C2127,X:AA,4,0)=JRF!B2127,VLOOKUP(JRF!C2127,X:Y,2,0)="A"),"","Inactive Dept Combo Error")),"Inactive Dept Combo Error")</f>
        <v/>
      </c>
      <c r="AD2114" t="str">
        <f>IFERROR(IF('Journal Template'!D2526="","",IF(AND(VLOOKUP('Journal Template'!D2526,X:AA,4,0)='Journal Template'!A2526,VLOOKUP('Journal Template'!D2526,X:Y,2,0)="A"),"","Inactive Dept Combo Error")),"")</f>
        <v/>
      </c>
      <c r="AK2114" s="150" t="str">
        <f>IF(JRF!B2127="","",IF(JRF!B2127=IFERROR(VLOOKUP(JRF!B2127,Checks!AI:AI,1,0),0),"Entry in Branch/Satellite BU's",""))</f>
        <v/>
      </c>
      <c r="AL2114" t="str">
        <f>IFERROR(IF('Journal Template'!A2526="","",IF('Journal Template'!A2526=IFERROR(VLOOKUP('Journal Template'!A2526,Checks!AI:AI,1,0),0),"Entry in Branch/Satellite BU's","")),"")</f>
        <v/>
      </c>
      <c r="AO2114" s="171"/>
      <c r="AP2114" s="171"/>
      <c r="AQ2114" s="171"/>
      <c r="AR2114" s="171"/>
      <c r="CI2114" t="str">
        <f>IF(JRF!F2127&gt;0,"",IF(JRF!B2127="","",IF(LEFT(JRF!B2127,1)=IFERROR(VLOOKUP(LEFT(JRF!B2127,1),$CF$2:$CF$5,1,0),0),"Product Code Required",IF(JRF!C2127="","",IF(JRF!C2127=IFERROR(VLOOKUP(JRF!C2127,$CH:$CH,1,0),0),"Product Code Required","NA")))))</f>
        <v/>
      </c>
      <c r="CJ2114" t="str">
        <f>IF(JRF!AV2127&gt;0,"",IF(JRF!Q2127="","",IF(LEFT(JRF!Q2127,1)=IFERROR(VLOOKUP(LEFT(JRF!Q2127,1),$CF$2:$CF$5,1,0),0),"Product Code Required",IF(JRF!V2127="","",IF(JRF!V2127=IFERROR(VLOOKUP(JRF!V2127,$CH:$CH,1,0),0),"Product Code Required","NA")))))</f>
        <v/>
      </c>
      <c r="CK2114" t="str">
        <f>IFERROR(IF(LEN('Journal Template'!F2125)&gt;0,"",IF('Journal Template'!A2125="","",IF(LEFT('Journal Template'!A2125,1)=IFERROR(VLOOKUP(LEFT('Journal Template'!A2125,1),Checks!$CF$2:$CF$5,1,0),0),"Product Code Required",IF('Journal Template'!D2125="","",IF('Journal Template'!D2125=IFERROR(VLOOKUP('Journal Template'!D2125,Checks!$CH:$CH,1,0),0),"Product Code Required","NA"))))),"")</f>
        <v/>
      </c>
    </row>
    <row r="2115" spans="14:89">
      <c r="N2115" t="s">
        <v>10022</v>
      </c>
      <c r="O2115" t="s">
        <v>10023</v>
      </c>
      <c r="P2115" t="s">
        <v>386</v>
      </c>
      <c r="Q2115" s="150" t="str">
        <f>IF(JRF!D2128="","",IF(IFERROR(VLOOKUP(JRF!D2128,Checks!N:P,3,0),0)="A","","Inactive account in Use"))</f>
        <v/>
      </c>
      <c r="R2115" t="str">
        <f>IFERROR(IF('Journal Template'!C2527="","",IF(IFERROR(VLOOKUP('Journal Template'!C2527,Checks!N:P,3,0),0)="A","","Inactive account in Use")),"")</f>
        <v/>
      </c>
      <c r="V2115" s="150" t="str">
        <f>IF(JRF!C2128="","",IF(IFERROR(VLOOKUP(JRF!C2128,Checks!S:U,3,0),0)="A","Entry with System fund Dept",""))</f>
        <v/>
      </c>
      <c r="W2115" t="str">
        <f>IFERROR(IF('Journal Template'!D2527="","",IF(IFERROR(VLOOKUP('Journal Template'!D2527,Checks!S:U,3,0),0)="A","Entry with System fund Dept","")),"")</f>
        <v/>
      </c>
      <c r="X2115" t="s">
        <v>10024</v>
      </c>
      <c r="Y2115" t="s">
        <v>389</v>
      </c>
      <c r="Z2115" t="s">
        <v>10025</v>
      </c>
      <c r="AA2115" t="s">
        <v>10021</v>
      </c>
      <c r="AB2115" t="s">
        <v>125</v>
      </c>
      <c r="AC2115" s="150" t="str">
        <f>IFERROR(IF(JRF!C2128="","",IF(AND(VLOOKUP(JRF!C2128,X:AA,4,0)=JRF!B2128,VLOOKUP(JRF!C2128,X:Y,2,0)="A"),"","Inactive Dept Combo Error")),"Inactive Dept Combo Error")</f>
        <v/>
      </c>
      <c r="AD2115" t="str">
        <f>IFERROR(IF('Journal Template'!D2527="","",IF(AND(VLOOKUP('Journal Template'!D2527,X:AA,4,0)='Journal Template'!A2527,VLOOKUP('Journal Template'!D2527,X:Y,2,0)="A"),"","Inactive Dept Combo Error")),"")</f>
        <v/>
      </c>
      <c r="AK2115" s="150" t="str">
        <f>IF(JRF!B2128="","",IF(JRF!B2128=IFERROR(VLOOKUP(JRF!B2128,Checks!AI:AI,1,0),0),"Entry in Branch/Satellite BU's",""))</f>
        <v/>
      </c>
      <c r="AL2115" t="str">
        <f>IFERROR(IF('Journal Template'!A2527="","",IF('Journal Template'!A2527=IFERROR(VLOOKUP('Journal Template'!A2527,Checks!AI:AI,1,0),0),"Entry in Branch/Satellite BU's","")),"")</f>
        <v/>
      </c>
      <c r="AO2115" s="171"/>
      <c r="AP2115" s="171"/>
      <c r="AQ2115" s="171"/>
      <c r="AR2115" s="171"/>
      <c r="CI2115" t="str">
        <f>IF(JRF!F2128&gt;0,"",IF(JRF!B2128="","",IF(LEFT(JRF!B2128,1)=IFERROR(VLOOKUP(LEFT(JRF!B2128,1),$CF$2:$CF$5,1,0),0),"Product Code Required",IF(JRF!C2128="","",IF(JRF!C2128=IFERROR(VLOOKUP(JRF!C2128,$CH:$CH,1,0),0),"Product Code Required","NA")))))</f>
        <v/>
      </c>
      <c r="CJ2115" t="str">
        <f>IF(JRF!AV2128&gt;0,"",IF(JRF!Q2128="","",IF(LEFT(JRF!Q2128,1)=IFERROR(VLOOKUP(LEFT(JRF!Q2128,1),$CF$2:$CF$5,1,0),0),"Product Code Required",IF(JRF!V2128="","",IF(JRF!V2128=IFERROR(VLOOKUP(JRF!V2128,$CH:$CH,1,0),0),"Product Code Required","NA")))))</f>
        <v/>
      </c>
      <c r="CK2115" t="str">
        <f>IFERROR(IF(LEN('Journal Template'!F2126)&gt;0,"",IF('Journal Template'!A2126="","",IF(LEFT('Journal Template'!A2126,1)=IFERROR(VLOOKUP(LEFT('Journal Template'!A2126,1),Checks!$CF$2:$CF$5,1,0),0),"Product Code Required",IF('Journal Template'!D2126="","",IF('Journal Template'!D2126=IFERROR(VLOOKUP('Journal Template'!D2126,Checks!$CH:$CH,1,0),0),"Product Code Required","NA"))))),"")</f>
        <v/>
      </c>
    </row>
    <row r="2116" spans="14:89">
      <c r="N2116" t="s">
        <v>10026</v>
      </c>
      <c r="O2116" t="s">
        <v>10027</v>
      </c>
      <c r="P2116" t="s">
        <v>386</v>
      </c>
      <c r="Q2116" s="150" t="str">
        <f>IF(JRF!D2129="","",IF(IFERROR(VLOOKUP(JRF!D2129,Checks!N:P,3,0),0)="A","","Inactive account in Use"))</f>
        <v/>
      </c>
      <c r="R2116" t="str">
        <f>IFERROR(IF('Journal Template'!C2528="","",IF(IFERROR(VLOOKUP('Journal Template'!C2528,Checks!N:P,3,0),0)="A","","Inactive account in Use")),"")</f>
        <v/>
      </c>
      <c r="V2116" s="150" t="str">
        <f>IF(JRF!C2129="","",IF(IFERROR(VLOOKUP(JRF!C2129,Checks!S:U,3,0),0)="A","Entry with System fund Dept",""))</f>
        <v/>
      </c>
      <c r="W2116" t="str">
        <f>IFERROR(IF('Journal Template'!D2528="","",IF(IFERROR(VLOOKUP('Journal Template'!D2528,Checks!S:U,3,0),0)="A","Entry with System fund Dept","")),"")</f>
        <v/>
      </c>
      <c r="X2116" t="s">
        <v>10028</v>
      </c>
      <c r="Y2116" t="s">
        <v>389</v>
      </c>
      <c r="Z2116" t="s">
        <v>10029</v>
      </c>
      <c r="AA2116" t="s">
        <v>479</v>
      </c>
      <c r="AB2116" t="s">
        <v>125</v>
      </c>
      <c r="AC2116" s="150" t="str">
        <f>IFERROR(IF(JRF!C2129="","",IF(AND(VLOOKUP(JRF!C2129,X:AA,4,0)=JRF!B2129,VLOOKUP(JRF!C2129,X:Y,2,0)="A"),"","Inactive Dept Combo Error")),"Inactive Dept Combo Error")</f>
        <v/>
      </c>
      <c r="AD2116" t="str">
        <f>IFERROR(IF('Journal Template'!D2528="","",IF(AND(VLOOKUP('Journal Template'!D2528,X:AA,4,0)='Journal Template'!A2528,VLOOKUP('Journal Template'!D2528,X:Y,2,0)="A"),"","Inactive Dept Combo Error")),"")</f>
        <v/>
      </c>
      <c r="AK2116" s="150" t="str">
        <f>IF(JRF!B2129="","",IF(JRF!B2129=IFERROR(VLOOKUP(JRF!B2129,Checks!AI:AI,1,0),0),"Entry in Branch/Satellite BU's",""))</f>
        <v/>
      </c>
      <c r="AL2116" t="str">
        <f>IFERROR(IF('Journal Template'!A2528="","",IF('Journal Template'!A2528=IFERROR(VLOOKUP('Journal Template'!A2528,Checks!AI:AI,1,0),0),"Entry in Branch/Satellite BU's","")),"")</f>
        <v/>
      </c>
      <c r="AO2116" s="171"/>
      <c r="AP2116" s="171"/>
      <c r="AQ2116" s="171"/>
      <c r="AR2116" s="171"/>
      <c r="CI2116" t="str">
        <f>IF(JRF!F2129&gt;0,"",IF(JRF!B2129="","",IF(LEFT(JRF!B2129,1)=IFERROR(VLOOKUP(LEFT(JRF!B2129,1),$CF$2:$CF$5,1,0),0),"Product Code Required",IF(JRF!C2129="","",IF(JRF!C2129=IFERROR(VLOOKUP(JRF!C2129,$CH:$CH,1,0),0),"Product Code Required","NA")))))</f>
        <v/>
      </c>
      <c r="CJ2116" t="str">
        <f>IF(JRF!AV2129&gt;0,"",IF(JRF!Q2129="","",IF(LEFT(JRF!Q2129,1)=IFERROR(VLOOKUP(LEFT(JRF!Q2129,1),$CF$2:$CF$5,1,0),0),"Product Code Required",IF(JRF!V2129="","",IF(JRF!V2129=IFERROR(VLOOKUP(JRF!V2129,$CH:$CH,1,0),0),"Product Code Required","NA")))))</f>
        <v/>
      </c>
      <c r="CK2116" t="str">
        <f>IFERROR(IF(LEN('Journal Template'!F2127)&gt;0,"",IF('Journal Template'!A2127="","",IF(LEFT('Journal Template'!A2127,1)=IFERROR(VLOOKUP(LEFT('Journal Template'!A2127,1),Checks!$CF$2:$CF$5,1,0),0),"Product Code Required",IF('Journal Template'!D2127="","",IF('Journal Template'!D2127=IFERROR(VLOOKUP('Journal Template'!D2127,Checks!$CH:$CH,1,0),0),"Product Code Required","NA"))))),"")</f>
        <v/>
      </c>
    </row>
    <row r="2117" spans="14:89">
      <c r="N2117" t="s">
        <v>10030</v>
      </c>
      <c r="O2117" t="s">
        <v>9945</v>
      </c>
      <c r="P2117" t="s">
        <v>386</v>
      </c>
      <c r="Q2117" s="150" t="str">
        <f>IF(JRF!D2130="","",IF(IFERROR(VLOOKUP(JRF!D2130,Checks!N:P,3,0),0)="A","","Inactive account in Use"))</f>
        <v/>
      </c>
      <c r="R2117" t="str">
        <f>IFERROR(IF('Journal Template'!C2529="","",IF(IFERROR(VLOOKUP('Journal Template'!C2529,Checks!N:P,3,0),0)="A","","Inactive account in Use")),"")</f>
        <v/>
      </c>
      <c r="V2117" s="150" t="str">
        <f>IF(JRF!C2130="","",IF(IFERROR(VLOOKUP(JRF!C2130,Checks!S:U,3,0),0)="A","Entry with System fund Dept",""))</f>
        <v/>
      </c>
      <c r="W2117" t="str">
        <f>IFERROR(IF('Journal Template'!D2529="","",IF(IFERROR(VLOOKUP('Journal Template'!D2529,Checks!S:U,3,0),0)="A","Entry with System fund Dept","")),"")</f>
        <v/>
      </c>
      <c r="X2117" t="s">
        <v>10031</v>
      </c>
      <c r="Y2117" t="s">
        <v>389</v>
      </c>
      <c r="Z2117" t="s">
        <v>10032</v>
      </c>
      <c r="AA2117" t="s">
        <v>505</v>
      </c>
      <c r="AB2117" t="s">
        <v>125</v>
      </c>
      <c r="AC2117" s="150" t="str">
        <f>IFERROR(IF(JRF!C2130="","",IF(AND(VLOOKUP(JRF!C2130,X:AA,4,0)=JRF!B2130,VLOOKUP(JRF!C2130,X:Y,2,0)="A"),"","Inactive Dept Combo Error")),"Inactive Dept Combo Error")</f>
        <v/>
      </c>
      <c r="AD2117" t="str">
        <f>IFERROR(IF('Journal Template'!D2529="","",IF(AND(VLOOKUP('Journal Template'!D2529,X:AA,4,0)='Journal Template'!A2529,VLOOKUP('Journal Template'!D2529,X:Y,2,0)="A"),"","Inactive Dept Combo Error")),"")</f>
        <v/>
      </c>
      <c r="AK2117" s="150" t="str">
        <f>IF(JRF!B2130="","",IF(JRF!B2130=IFERROR(VLOOKUP(JRF!B2130,Checks!AI:AI,1,0),0),"Entry in Branch/Satellite BU's",""))</f>
        <v/>
      </c>
      <c r="AL2117" t="str">
        <f>IFERROR(IF('Journal Template'!A2529="","",IF('Journal Template'!A2529=IFERROR(VLOOKUP('Journal Template'!A2529,Checks!AI:AI,1,0),0),"Entry in Branch/Satellite BU's","")),"")</f>
        <v/>
      </c>
      <c r="AO2117" s="171"/>
      <c r="AP2117" s="171"/>
      <c r="AQ2117" s="171"/>
      <c r="AR2117" s="171"/>
      <c r="CI2117" t="str">
        <f>IF(JRF!F2130&gt;0,"",IF(JRF!B2130="","",IF(LEFT(JRF!B2130,1)=IFERROR(VLOOKUP(LEFT(JRF!B2130,1),$CF$2:$CF$5,1,0),0),"Product Code Required",IF(JRF!C2130="","",IF(JRF!C2130=IFERROR(VLOOKUP(JRF!C2130,$CH:$CH,1,0),0),"Product Code Required","NA")))))</f>
        <v/>
      </c>
      <c r="CJ2117" t="str">
        <f>IF(JRF!AV2130&gt;0,"",IF(JRF!Q2130="","",IF(LEFT(JRF!Q2130,1)=IFERROR(VLOOKUP(LEFT(JRF!Q2130,1),$CF$2:$CF$5,1,0),0),"Product Code Required",IF(JRF!V2130="","",IF(JRF!V2130=IFERROR(VLOOKUP(JRF!V2130,$CH:$CH,1,0),0),"Product Code Required","NA")))))</f>
        <v/>
      </c>
      <c r="CK2117" t="str">
        <f>IFERROR(IF(LEN('Journal Template'!F2128)&gt;0,"",IF('Journal Template'!A2128="","",IF(LEFT('Journal Template'!A2128,1)=IFERROR(VLOOKUP(LEFT('Journal Template'!A2128,1),Checks!$CF$2:$CF$5,1,0),0),"Product Code Required",IF('Journal Template'!D2128="","",IF('Journal Template'!D2128=IFERROR(VLOOKUP('Journal Template'!D2128,Checks!$CH:$CH,1,0),0),"Product Code Required","NA"))))),"")</f>
        <v/>
      </c>
    </row>
    <row r="2118" spans="14:89">
      <c r="N2118" t="s">
        <v>10033</v>
      </c>
      <c r="O2118" t="s">
        <v>9949</v>
      </c>
      <c r="P2118" t="s">
        <v>386</v>
      </c>
      <c r="Q2118" s="150" t="str">
        <f>IF(JRF!D2131="","",IF(IFERROR(VLOOKUP(JRF!D2131,Checks!N:P,3,0),0)="A","","Inactive account in Use"))</f>
        <v/>
      </c>
      <c r="R2118" t="str">
        <f>IFERROR(IF('Journal Template'!C2530="","",IF(IFERROR(VLOOKUP('Journal Template'!C2530,Checks!N:P,3,0),0)="A","","Inactive account in Use")),"")</f>
        <v/>
      </c>
      <c r="V2118" s="150" t="str">
        <f>IF(JRF!C2131="","",IF(IFERROR(VLOOKUP(JRF!C2131,Checks!S:U,3,0),0)="A","Entry with System fund Dept",""))</f>
        <v/>
      </c>
      <c r="W2118" t="str">
        <f>IFERROR(IF('Journal Template'!D2530="","",IF(IFERROR(VLOOKUP('Journal Template'!D2530,Checks!S:U,3,0),0)="A","Entry with System fund Dept","")),"")</f>
        <v/>
      </c>
      <c r="X2118" t="s">
        <v>612</v>
      </c>
      <c r="Y2118" t="s">
        <v>386</v>
      </c>
      <c r="Z2118" t="s">
        <v>10034</v>
      </c>
      <c r="AA2118" t="s">
        <v>611</v>
      </c>
      <c r="AB2118" t="s">
        <v>1769</v>
      </c>
      <c r="AC2118" s="150" t="str">
        <f>IFERROR(IF(JRF!C2131="","",IF(AND(VLOOKUP(JRF!C2131,X:AA,4,0)=JRF!B2131,VLOOKUP(JRF!C2131,X:Y,2,0)="A"),"","Inactive Dept Combo Error")),"Inactive Dept Combo Error")</f>
        <v/>
      </c>
      <c r="AD2118" t="str">
        <f>IFERROR(IF('Journal Template'!D2530="","",IF(AND(VLOOKUP('Journal Template'!D2530,X:AA,4,0)='Journal Template'!A2530,VLOOKUP('Journal Template'!D2530,X:Y,2,0)="A"),"","Inactive Dept Combo Error")),"")</f>
        <v/>
      </c>
      <c r="AK2118" s="150" t="str">
        <f>IF(JRF!B2131="","",IF(JRF!B2131=IFERROR(VLOOKUP(JRF!B2131,Checks!AI:AI,1,0),0),"Entry in Branch/Satellite BU's",""))</f>
        <v/>
      </c>
      <c r="AL2118" t="str">
        <f>IFERROR(IF('Journal Template'!A2530="","",IF('Journal Template'!A2530=IFERROR(VLOOKUP('Journal Template'!A2530,Checks!AI:AI,1,0),0),"Entry in Branch/Satellite BU's","")),"")</f>
        <v/>
      </c>
      <c r="AO2118" s="171"/>
      <c r="AP2118" s="171"/>
      <c r="AQ2118" s="171"/>
      <c r="AR2118" s="171"/>
      <c r="CI2118" t="str">
        <f>IF(JRF!F2131&gt;0,"",IF(JRF!B2131="","",IF(LEFT(JRF!B2131,1)=IFERROR(VLOOKUP(LEFT(JRF!B2131,1),$CF$2:$CF$5,1,0),0),"Product Code Required",IF(JRF!C2131="","",IF(JRF!C2131=IFERROR(VLOOKUP(JRF!C2131,$CH:$CH,1,0),0),"Product Code Required","NA")))))</f>
        <v/>
      </c>
      <c r="CJ2118" t="str">
        <f>IF(JRF!AV2131&gt;0,"",IF(JRF!Q2131="","",IF(LEFT(JRF!Q2131,1)=IFERROR(VLOOKUP(LEFT(JRF!Q2131,1),$CF$2:$CF$5,1,0),0),"Product Code Required",IF(JRF!V2131="","",IF(JRF!V2131=IFERROR(VLOOKUP(JRF!V2131,$CH:$CH,1,0),0),"Product Code Required","NA")))))</f>
        <v/>
      </c>
      <c r="CK2118" t="str">
        <f>IFERROR(IF(LEN('Journal Template'!F2129)&gt;0,"",IF('Journal Template'!A2129="","",IF(LEFT('Journal Template'!A2129,1)=IFERROR(VLOOKUP(LEFT('Journal Template'!A2129,1),Checks!$CF$2:$CF$5,1,0),0),"Product Code Required",IF('Journal Template'!D2129="","",IF('Journal Template'!D2129=IFERROR(VLOOKUP('Journal Template'!D2129,Checks!$CH:$CH,1,0),0),"Product Code Required","NA"))))),"")</f>
        <v/>
      </c>
    </row>
    <row r="2119" spans="14:89">
      <c r="N2119" t="s">
        <v>10035</v>
      </c>
      <c r="O2119" t="s">
        <v>10036</v>
      </c>
      <c r="P2119" t="s">
        <v>386</v>
      </c>
      <c r="Q2119" s="150" t="str">
        <f>IF(JRF!D2132="","",IF(IFERROR(VLOOKUP(JRF!D2132,Checks!N:P,3,0),0)="A","","Inactive account in Use"))</f>
        <v/>
      </c>
      <c r="R2119" t="str">
        <f>IFERROR(IF('Journal Template'!C2531="","",IF(IFERROR(VLOOKUP('Journal Template'!C2531,Checks!N:P,3,0),0)="A","","Inactive account in Use")),"")</f>
        <v/>
      </c>
      <c r="V2119" s="150" t="str">
        <f>IF(JRF!C2132="","",IF(IFERROR(VLOOKUP(JRF!C2132,Checks!S:U,3,0),0)="A","Entry with System fund Dept",""))</f>
        <v/>
      </c>
      <c r="W2119" t="str">
        <f>IFERROR(IF('Journal Template'!D2531="","",IF(IFERROR(VLOOKUP('Journal Template'!D2531,Checks!S:U,3,0),0)="A","Entry with System fund Dept","")),"")</f>
        <v/>
      </c>
      <c r="X2119" t="s">
        <v>10037</v>
      </c>
      <c r="Y2119" t="s">
        <v>386</v>
      </c>
      <c r="Z2119" t="s">
        <v>10038</v>
      </c>
      <c r="AA2119" t="s">
        <v>391</v>
      </c>
      <c r="AB2119" t="s">
        <v>125</v>
      </c>
      <c r="AC2119" s="150" t="str">
        <f>IFERROR(IF(JRF!C2132="","",IF(AND(VLOOKUP(JRF!C2132,X:AA,4,0)=JRF!B2132,VLOOKUP(JRF!C2132,X:Y,2,0)="A"),"","Inactive Dept Combo Error")),"Inactive Dept Combo Error")</f>
        <v/>
      </c>
      <c r="AD2119" t="str">
        <f>IFERROR(IF('Journal Template'!D2531="","",IF(AND(VLOOKUP('Journal Template'!D2531,X:AA,4,0)='Journal Template'!A2531,VLOOKUP('Journal Template'!D2531,X:Y,2,0)="A"),"","Inactive Dept Combo Error")),"")</f>
        <v/>
      </c>
      <c r="AK2119" s="150" t="str">
        <f>IF(JRF!B2132="","",IF(JRF!B2132=IFERROR(VLOOKUP(JRF!B2132,Checks!AI:AI,1,0),0),"Entry in Branch/Satellite BU's",""))</f>
        <v/>
      </c>
      <c r="AL2119" t="str">
        <f>IFERROR(IF('Journal Template'!A2531="","",IF('Journal Template'!A2531=IFERROR(VLOOKUP('Journal Template'!A2531,Checks!AI:AI,1,0),0),"Entry in Branch/Satellite BU's","")),"")</f>
        <v/>
      </c>
      <c r="AO2119" s="171"/>
      <c r="AP2119" s="171"/>
      <c r="AQ2119" s="171"/>
      <c r="AR2119" s="171"/>
      <c r="CI2119" t="str">
        <f>IF(JRF!F2132&gt;0,"",IF(JRF!B2132="","",IF(LEFT(JRF!B2132,1)=IFERROR(VLOOKUP(LEFT(JRF!B2132,1),$CF$2:$CF$5,1,0),0),"Product Code Required",IF(JRF!C2132="","",IF(JRF!C2132=IFERROR(VLOOKUP(JRF!C2132,$CH:$CH,1,0),0),"Product Code Required","NA")))))</f>
        <v/>
      </c>
      <c r="CJ2119" t="str">
        <f>IF(JRF!AV2132&gt;0,"",IF(JRF!Q2132="","",IF(LEFT(JRF!Q2132,1)=IFERROR(VLOOKUP(LEFT(JRF!Q2132,1),$CF$2:$CF$5,1,0),0),"Product Code Required",IF(JRF!V2132="","",IF(JRF!V2132=IFERROR(VLOOKUP(JRF!V2132,$CH:$CH,1,0),0),"Product Code Required","NA")))))</f>
        <v/>
      </c>
      <c r="CK2119" t="str">
        <f>IFERROR(IF(LEN('Journal Template'!F2130)&gt;0,"",IF('Journal Template'!A2130="","",IF(LEFT('Journal Template'!A2130,1)=IFERROR(VLOOKUP(LEFT('Journal Template'!A2130,1),Checks!$CF$2:$CF$5,1,0),0),"Product Code Required",IF('Journal Template'!D2130="","",IF('Journal Template'!D2130=IFERROR(VLOOKUP('Journal Template'!D2130,Checks!$CH:$CH,1,0),0),"Product Code Required","NA"))))),"")</f>
        <v/>
      </c>
    </row>
    <row r="2120" spans="14:89">
      <c r="N2120" t="s">
        <v>10039</v>
      </c>
      <c r="O2120" t="s">
        <v>10040</v>
      </c>
      <c r="P2120" t="s">
        <v>386</v>
      </c>
      <c r="Q2120" s="150" t="str">
        <f>IF(JRF!D2133="","",IF(IFERROR(VLOOKUP(JRF!D2133,Checks!N:P,3,0),0)="A","","Inactive account in Use"))</f>
        <v/>
      </c>
      <c r="R2120" t="str">
        <f>IFERROR(IF('Journal Template'!C2532="","",IF(IFERROR(VLOOKUP('Journal Template'!C2532,Checks!N:P,3,0),0)="A","","Inactive account in Use")),"")</f>
        <v/>
      </c>
      <c r="V2120" s="150" t="str">
        <f>IF(JRF!C2133="","",IF(IFERROR(VLOOKUP(JRF!C2133,Checks!S:U,3,0),0)="A","Entry with System fund Dept",""))</f>
        <v/>
      </c>
      <c r="W2120" t="str">
        <f>IFERROR(IF('Journal Template'!D2532="","",IF(IFERROR(VLOOKUP('Journal Template'!D2532,Checks!S:U,3,0),0)="A","Entry with System fund Dept","")),"")</f>
        <v/>
      </c>
      <c r="X2120" t="s">
        <v>10041</v>
      </c>
      <c r="Y2120" t="s">
        <v>389</v>
      </c>
      <c r="Z2120" t="s">
        <v>10042</v>
      </c>
      <c r="AA2120" t="s">
        <v>505</v>
      </c>
      <c r="AB2120" t="s">
        <v>125</v>
      </c>
      <c r="AC2120" s="150" t="str">
        <f>IFERROR(IF(JRF!C2133="","",IF(AND(VLOOKUP(JRF!C2133,X:AA,4,0)=JRF!B2133,VLOOKUP(JRF!C2133,X:Y,2,0)="A"),"","Inactive Dept Combo Error")),"Inactive Dept Combo Error")</f>
        <v/>
      </c>
      <c r="AD2120" t="str">
        <f>IFERROR(IF('Journal Template'!D2532="","",IF(AND(VLOOKUP('Journal Template'!D2532,X:AA,4,0)='Journal Template'!A2532,VLOOKUP('Journal Template'!D2532,X:Y,2,0)="A"),"","Inactive Dept Combo Error")),"")</f>
        <v/>
      </c>
      <c r="AK2120" s="150" t="str">
        <f>IF(JRF!B2133="","",IF(JRF!B2133=IFERROR(VLOOKUP(JRF!B2133,Checks!AI:AI,1,0),0),"Entry in Branch/Satellite BU's",""))</f>
        <v/>
      </c>
      <c r="AL2120" t="str">
        <f>IFERROR(IF('Journal Template'!A2532="","",IF('Journal Template'!A2532=IFERROR(VLOOKUP('Journal Template'!A2532,Checks!AI:AI,1,0),0),"Entry in Branch/Satellite BU's","")),"")</f>
        <v/>
      </c>
      <c r="AO2120" s="171"/>
      <c r="AP2120" s="171"/>
      <c r="AQ2120" s="171"/>
      <c r="AR2120" s="171"/>
      <c r="CI2120" t="str">
        <f>IF(JRF!F2133&gt;0,"",IF(JRF!B2133="","",IF(LEFT(JRF!B2133,1)=IFERROR(VLOOKUP(LEFT(JRF!B2133,1),$CF$2:$CF$5,1,0),0),"Product Code Required",IF(JRF!C2133="","",IF(JRF!C2133=IFERROR(VLOOKUP(JRF!C2133,$CH:$CH,1,0),0),"Product Code Required","NA")))))</f>
        <v/>
      </c>
      <c r="CJ2120" t="str">
        <f>IF(JRF!AV2133&gt;0,"",IF(JRF!Q2133="","",IF(LEFT(JRF!Q2133,1)=IFERROR(VLOOKUP(LEFT(JRF!Q2133,1),$CF$2:$CF$5,1,0),0),"Product Code Required",IF(JRF!V2133="","",IF(JRF!V2133=IFERROR(VLOOKUP(JRF!V2133,$CH:$CH,1,0),0),"Product Code Required","NA")))))</f>
        <v/>
      </c>
      <c r="CK2120" t="str">
        <f>IFERROR(IF(LEN('Journal Template'!F2131)&gt;0,"",IF('Journal Template'!A2131="","",IF(LEFT('Journal Template'!A2131,1)=IFERROR(VLOOKUP(LEFT('Journal Template'!A2131,1),Checks!$CF$2:$CF$5,1,0),0),"Product Code Required",IF('Journal Template'!D2131="","",IF('Journal Template'!D2131=IFERROR(VLOOKUP('Journal Template'!D2131,Checks!$CH:$CH,1,0),0),"Product Code Required","NA"))))),"")</f>
        <v/>
      </c>
    </row>
    <row r="2121" spans="14:89">
      <c r="N2121" t="s">
        <v>10043</v>
      </c>
      <c r="O2121" t="s">
        <v>10044</v>
      </c>
      <c r="P2121" t="s">
        <v>386</v>
      </c>
      <c r="Q2121" s="150" t="str">
        <f>IF(JRF!D2134="","",IF(IFERROR(VLOOKUP(JRF!D2134,Checks!N:P,3,0),0)="A","","Inactive account in Use"))</f>
        <v/>
      </c>
      <c r="R2121" t="str">
        <f>IFERROR(IF('Journal Template'!C2533="","",IF(IFERROR(VLOOKUP('Journal Template'!C2533,Checks!N:P,3,0),0)="A","","Inactive account in Use")),"")</f>
        <v/>
      </c>
      <c r="V2121" s="150" t="str">
        <f>IF(JRF!C2134="","",IF(IFERROR(VLOOKUP(JRF!C2134,Checks!S:U,3,0),0)="A","Entry with System fund Dept",""))</f>
        <v/>
      </c>
      <c r="W2121" t="str">
        <f>IFERROR(IF('Journal Template'!D2533="","",IF(IFERROR(VLOOKUP('Journal Template'!D2533,Checks!S:U,3,0),0)="A","Entry with System fund Dept","")),"")</f>
        <v/>
      </c>
      <c r="X2121" t="s">
        <v>10045</v>
      </c>
      <c r="Y2121" t="s">
        <v>386</v>
      </c>
      <c r="Z2121" t="s">
        <v>10046</v>
      </c>
      <c r="AA2121" t="s">
        <v>10047</v>
      </c>
      <c r="AB2121" t="s">
        <v>125</v>
      </c>
      <c r="AC2121" s="150" t="str">
        <f>IFERROR(IF(JRF!C2134="","",IF(AND(VLOOKUP(JRF!C2134,X:AA,4,0)=JRF!B2134,VLOOKUP(JRF!C2134,X:Y,2,0)="A"),"","Inactive Dept Combo Error")),"Inactive Dept Combo Error")</f>
        <v/>
      </c>
      <c r="AD2121" t="str">
        <f>IFERROR(IF('Journal Template'!D2533="","",IF(AND(VLOOKUP('Journal Template'!D2533,X:AA,4,0)='Journal Template'!A2533,VLOOKUP('Journal Template'!D2533,X:Y,2,0)="A"),"","Inactive Dept Combo Error")),"")</f>
        <v/>
      </c>
      <c r="AK2121" s="150" t="str">
        <f>IF(JRF!B2134="","",IF(JRF!B2134=IFERROR(VLOOKUP(JRF!B2134,Checks!AI:AI,1,0),0),"Entry in Branch/Satellite BU's",""))</f>
        <v/>
      </c>
      <c r="AL2121" t="str">
        <f>IFERROR(IF('Journal Template'!A2533="","",IF('Journal Template'!A2533=IFERROR(VLOOKUP('Journal Template'!A2533,Checks!AI:AI,1,0),0),"Entry in Branch/Satellite BU's","")),"")</f>
        <v/>
      </c>
      <c r="AO2121" s="171"/>
      <c r="AP2121" s="171"/>
      <c r="AQ2121" s="171"/>
      <c r="AR2121" s="171"/>
      <c r="CI2121" t="str">
        <f>IF(JRF!F2134&gt;0,"",IF(JRF!B2134="","",IF(LEFT(JRF!B2134,1)=IFERROR(VLOOKUP(LEFT(JRF!B2134,1),$CF$2:$CF$5,1,0),0),"Product Code Required",IF(JRF!C2134="","",IF(JRF!C2134=IFERROR(VLOOKUP(JRF!C2134,$CH:$CH,1,0),0),"Product Code Required","NA")))))</f>
        <v/>
      </c>
      <c r="CJ2121" t="str">
        <f>IF(JRF!AV2134&gt;0,"",IF(JRF!Q2134="","",IF(LEFT(JRF!Q2134,1)=IFERROR(VLOOKUP(LEFT(JRF!Q2134,1),$CF$2:$CF$5,1,0),0),"Product Code Required",IF(JRF!V2134="","",IF(JRF!V2134=IFERROR(VLOOKUP(JRF!V2134,$CH:$CH,1,0),0),"Product Code Required","NA")))))</f>
        <v/>
      </c>
      <c r="CK2121" t="str">
        <f>IFERROR(IF(LEN('Journal Template'!F2132)&gt;0,"",IF('Journal Template'!A2132="","",IF(LEFT('Journal Template'!A2132,1)=IFERROR(VLOOKUP(LEFT('Journal Template'!A2132,1),Checks!$CF$2:$CF$5,1,0),0),"Product Code Required",IF('Journal Template'!D2132="","",IF('Journal Template'!D2132=IFERROR(VLOOKUP('Journal Template'!D2132,Checks!$CH:$CH,1,0),0),"Product Code Required","NA"))))),"")</f>
        <v/>
      </c>
    </row>
    <row r="2122" spans="14:89">
      <c r="N2122" t="s">
        <v>10048</v>
      </c>
      <c r="O2122" t="s">
        <v>10049</v>
      </c>
      <c r="P2122" t="s">
        <v>386</v>
      </c>
      <c r="Q2122" s="150" t="str">
        <f>IF(JRF!D2135="","",IF(IFERROR(VLOOKUP(JRF!D2135,Checks!N:P,3,0),0)="A","","Inactive account in Use"))</f>
        <v/>
      </c>
      <c r="R2122" t="str">
        <f>IFERROR(IF('Journal Template'!C2534="","",IF(IFERROR(VLOOKUP('Journal Template'!C2534,Checks!N:P,3,0),0)="A","","Inactive account in Use")),"")</f>
        <v/>
      </c>
      <c r="V2122" s="150" t="str">
        <f>IF(JRF!C2135="","",IF(IFERROR(VLOOKUP(JRF!C2135,Checks!S:U,3,0),0)="A","Entry with System fund Dept",""))</f>
        <v/>
      </c>
      <c r="W2122" t="str">
        <f>IFERROR(IF('Journal Template'!D2534="","",IF(IFERROR(VLOOKUP('Journal Template'!D2534,Checks!S:U,3,0),0)="A","Entry with System fund Dept","")),"")</f>
        <v/>
      </c>
      <c r="X2122" t="s">
        <v>10050</v>
      </c>
      <c r="Y2122" t="s">
        <v>386</v>
      </c>
      <c r="Z2122" t="s">
        <v>10051</v>
      </c>
      <c r="AA2122" t="s">
        <v>10052</v>
      </c>
      <c r="AB2122" t="s">
        <v>125</v>
      </c>
      <c r="AC2122" s="150" t="str">
        <f>IFERROR(IF(JRF!C2135="","",IF(AND(VLOOKUP(JRF!C2135,X:AA,4,0)=JRF!B2135,VLOOKUP(JRF!C2135,X:Y,2,0)="A"),"","Inactive Dept Combo Error")),"Inactive Dept Combo Error")</f>
        <v/>
      </c>
      <c r="AD2122" t="str">
        <f>IFERROR(IF('Journal Template'!D2534="","",IF(AND(VLOOKUP('Journal Template'!D2534,X:AA,4,0)='Journal Template'!A2534,VLOOKUP('Journal Template'!D2534,X:Y,2,0)="A"),"","Inactive Dept Combo Error")),"")</f>
        <v/>
      </c>
      <c r="AK2122" s="150" t="str">
        <f>IF(JRF!B2135="","",IF(JRF!B2135=IFERROR(VLOOKUP(JRF!B2135,Checks!AI:AI,1,0),0),"Entry in Branch/Satellite BU's",""))</f>
        <v/>
      </c>
      <c r="AL2122" t="str">
        <f>IFERROR(IF('Journal Template'!A2534="","",IF('Journal Template'!A2534=IFERROR(VLOOKUP('Journal Template'!A2534,Checks!AI:AI,1,0),0),"Entry in Branch/Satellite BU's","")),"")</f>
        <v/>
      </c>
      <c r="AO2122" s="171"/>
      <c r="AP2122" s="171"/>
      <c r="AQ2122" s="171"/>
      <c r="AR2122" s="171"/>
      <c r="CI2122" t="str">
        <f>IF(JRF!F2135&gt;0,"",IF(JRF!B2135="","",IF(LEFT(JRF!B2135,1)=IFERROR(VLOOKUP(LEFT(JRF!B2135,1),$CF$2:$CF$5,1,0),0),"Product Code Required",IF(JRF!C2135="","",IF(JRF!C2135=IFERROR(VLOOKUP(JRF!C2135,$CH:$CH,1,0),0),"Product Code Required","NA")))))</f>
        <v/>
      </c>
      <c r="CJ2122" t="str">
        <f>IF(JRF!AV2135&gt;0,"",IF(JRF!Q2135="","",IF(LEFT(JRF!Q2135,1)=IFERROR(VLOOKUP(LEFT(JRF!Q2135,1),$CF$2:$CF$5,1,0),0),"Product Code Required",IF(JRF!V2135="","",IF(JRF!V2135=IFERROR(VLOOKUP(JRF!V2135,$CH:$CH,1,0),0),"Product Code Required","NA")))))</f>
        <v/>
      </c>
      <c r="CK2122" t="str">
        <f>IFERROR(IF(LEN('Journal Template'!F2133)&gt;0,"",IF('Journal Template'!A2133="","",IF(LEFT('Journal Template'!A2133,1)=IFERROR(VLOOKUP(LEFT('Journal Template'!A2133,1),Checks!$CF$2:$CF$5,1,0),0),"Product Code Required",IF('Journal Template'!D2133="","",IF('Journal Template'!D2133=IFERROR(VLOOKUP('Journal Template'!D2133,Checks!$CH:$CH,1,0),0),"Product Code Required","NA"))))),"")</f>
        <v/>
      </c>
    </row>
    <row r="2123" spans="14:89">
      <c r="N2123" t="s">
        <v>10053</v>
      </c>
      <c r="O2123" t="s">
        <v>10054</v>
      </c>
      <c r="P2123" t="s">
        <v>386</v>
      </c>
      <c r="Q2123" s="150" t="str">
        <f>IF(JRF!D2136="","",IF(IFERROR(VLOOKUP(JRF!D2136,Checks!N:P,3,0),0)="A","","Inactive account in Use"))</f>
        <v/>
      </c>
      <c r="R2123" t="str">
        <f>IFERROR(IF('Journal Template'!C2535="","",IF(IFERROR(VLOOKUP('Journal Template'!C2535,Checks!N:P,3,0),0)="A","","Inactive account in Use")),"")</f>
        <v/>
      </c>
      <c r="V2123" s="150" t="str">
        <f>IF(JRF!C2136="","",IF(IFERROR(VLOOKUP(JRF!C2136,Checks!S:U,3,0),0)="A","Entry with System fund Dept",""))</f>
        <v/>
      </c>
      <c r="W2123" t="str">
        <f>IFERROR(IF('Journal Template'!D2535="","",IF(IFERROR(VLOOKUP('Journal Template'!D2535,Checks!S:U,3,0),0)="A","Entry with System fund Dept","")),"")</f>
        <v/>
      </c>
      <c r="X2123" t="s">
        <v>10055</v>
      </c>
      <c r="Y2123" t="s">
        <v>389</v>
      </c>
      <c r="Z2123" t="s">
        <v>10056</v>
      </c>
      <c r="AA2123" t="s">
        <v>399</v>
      </c>
      <c r="AB2123" t="s">
        <v>125</v>
      </c>
      <c r="AC2123" s="150" t="str">
        <f>IFERROR(IF(JRF!C2136="","",IF(AND(VLOOKUP(JRF!C2136,X:AA,4,0)=JRF!B2136,VLOOKUP(JRF!C2136,X:Y,2,0)="A"),"","Inactive Dept Combo Error")),"Inactive Dept Combo Error")</f>
        <v/>
      </c>
      <c r="AD2123" t="str">
        <f>IFERROR(IF('Journal Template'!D2535="","",IF(AND(VLOOKUP('Journal Template'!D2535,X:AA,4,0)='Journal Template'!A2535,VLOOKUP('Journal Template'!D2535,X:Y,2,0)="A"),"","Inactive Dept Combo Error")),"")</f>
        <v/>
      </c>
      <c r="AK2123" s="150" t="str">
        <f>IF(JRF!B2136="","",IF(JRF!B2136=IFERROR(VLOOKUP(JRF!B2136,Checks!AI:AI,1,0),0),"Entry in Branch/Satellite BU's",""))</f>
        <v/>
      </c>
      <c r="AL2123" t="str">
        <f>IFERROR(IF('Journal Template'!A2535="","",IF('Journal Template'!A2535=IFERROR(VLOOKUP('Journal Template'!A2535,Checks!AI:AI,1,0),0),"Entry in Branch/Satellite BU's","")),"")</f>
        <v/>
      </c>
      <c r="AO2123" s="171"/>
      <c r="AP2123" s="171"/>
      <c r="AQ2123" s="171"/>
      <c r="AR2123" s="171"/>
      <c r="CI2123" t="str">
        <f>IF(JRF!F2136&gt;0,"",IF(JRF!B2136="","",IF(LEFT(JRF!B2136,1)=IFERROR(VLOOKUP(LEFT(JRF!B2136,1),$CF$2:$CF$5,1,0),0),"Product Code Required",IF(JRF!C2136="","",IF(JRF!C2136=IFERROR(VLOOKUP(JRF!C2136,$CH:$CH,1,0),0),"Product Code Required","NA")))))</f>
        <v/>
      </c>
      <c r="CJ2123" t="str">
        <f>IF(JRF!AV2136&gt;0,"",IF(JRF!Q2136="","",IF(LEFT(JRF!Q2136,1)=IFERROR(VLOOKUP(LEFT(JRF!Q2136,1),$CF$2:$CF$5,1,0),0),"Product Code Required",IF(JRF!V2136="","",IF(JRF!V2136=IFERROR(VLOOKUP(JRF!V2136,$CH:$CH,1,0),0),"Product Code Required","NA")))))</f>
        <v/>
      </c>
      <c r="CK2123" t="str">
        <f>IFERROR(IF(LEN('Journal Template'!F2134)&gt;0,"",IF('Journal Template'!A2134="","",IF(LEFT('Journal Template'!A2134,1)=IFERROR(VLOOKUP(LEFT('Journal Template'!A2134,1),Checks!$CF$2:$CF$5,1,0),0),"Product Code Required",IF('Journal Template'!D2134="","",IF('Journal Template'!D2134=IFERROR(VLOOKUP('Journal Template'!D2134,Checks!$CH:$CH,1,0),0),"Product Code Required","NA"))))),"")</f>
        <v/>
      </c>
    </row>
    <row r="2124" spans="14:89">
      <c r="N2124" t="s">
        <v>10057</v>
      </c>
      <c r="O2124" t="s">
        <v>10058</v>
      </c>
      <c r="P2124" t="s">
        <v>386</v>
      </c>
      <c r="Q2124" s="150" t="str">
        <f>IF(JRF!D2137="","",IF(IFERROR(VLOOKUP(JRF!D2137,Checks!N:P,3,0),0)="A","","Inactive account in Use"))</f>
        <v/>
      </c>
      <c r="R2124" t="str">
        <f>IFERROR(IF('Journal Template'!C2536="","",IF(IFERROR(VLOOKUP('Journal Template'!C2536,Checks!N:P,3,0),0)="A","","Inactive account in Use")),"")</f>
        <v/>
      </c>
      <c r="V2124" s="150" t="str">
        <f>IF(JRF!C2137="","",IF(IFERROR(VLOOKUP(JRF!C2137,Checks!S:U,3,0),0)="A","Entry with System fund Dept",""))</f>
        <v/>
      </c>
      <c r="W2124" t="str">
        <f>IFERROR(IF('Journal Template'!D2536="","",IF(IFERROR(VLOOKUP('Journal Template'!D2536,Checks!S:U,3,0),0)="A","Entry with System fund Dept","")),"")</f>
        <v/>
      </c>
      <c r="X2124" t="s">
        <v>7483</v>
      </c>
      <c r="Y2124" t="s">
        <v>386</v>
      </c>
      <c r="Z2124" t="s">
        <v>10059</v>
      </c>
      <c r="AA2124" t="s">
        <v>391</v>
      </c>
      <c r="AB2124" t="s">
        <v>125</v>
      </c>
      <c r="AC2124" s="150" t="str">
        <f>IFERROR(IF(JRF!C2137="","",IF(AND(VLOOKUP(JRF!C2137,X:AA,4,0)=JRF!B2137,VLOOKUP(JRF!C2137,X:Y,2,0)="A"),"","Inactive Dept Combo Error")),"Inactive Dept Combo Error")</f>
        <v/>
      </c>
      <c r="AD2124" t="str">
        <f>IFERROR(IF('Journal Template'!D2536="","",IF(AND(VLOOKUP('Journal Template'!D2536,X:AA,4,0)='Journal Template'!A2536,VLOOKUP('Journal Template'!D2536,X:Y,2,0)="A"),"","Inactive Dept Combo Error")),"")</f>
        <v/>
      </c>
      <c r="AK2124" s="150" t="str">
        <f>IF(JRF!B2137="","",IF(JRF!B2137=IFERROR(VLOOKUP(JRF!B2137,Checks!AI:AI,1,0),0),"Entry in Branch/Satellite BU's",""))</f>
        <v/>
      </c>
      <c r="AL2124" t="str">
        <f>IFERROR(IF('Journal Template'!A2536="","",IF('Journal Template'!A2536=IFERROR(VLOOKUP('Journal Template'!A2536,Checks!AI:AI,1,0),0),"Entry in Branch/Satellite BU's","")),"")</f>
        <v/>
      </c>
      <c r="AO2124" s="171"/>
      <c r="AP2124" s="171"/>
      <c r="AQ2124" s="171"/>
      <c r="AR2124" s="171"/>
      <c r="CI2124" t="str">
        <f>IF(JRF!F2137&gt;0,"",IF(JRF!B2137="","",IF(LEFT(JRF!B2137,1)=IFERROR(VLOOKUP(LEFT(JRF!B2137,1),$CF$2:$CF$5,1,0),0),"Product Code Required",IF(JRF!C2137="","",IF(JRF!C2137=IFERROR(VLOOKUP(JRF!C2137,$CH:$CH,1,0),0),"Product Code Required","NA")))))</f>
        <v/>
      </c>
      <c r="CJ2124" t="str">
        <f>IF(JRF!AV2137&gt;0,"",IF(JRF!Q2137="","",IF(LEFT(JRF!Q2137,1)=IFERROR(VLOOKUP(LEFT(JRF!Q2137,1),$CF$2:$CF$5,1,0),0),"Product Code Required",IF(JRF!V2137="","",IF(JRF!V2137=IFERROR(VLOOKUP(JRF!V2137,$CH:$CH,1,0),0),"Product Code Required","NA")))))</f>
        <v/>
      </c>
      <c r="CK2124" t="str">
        <f>IFERROR(IF(LEN('Journal Template'!F2135)&gt;0,"",IF('Journal Template'!A2135="","",IF(LEFT('Journal Template'!A2135,1)=IFERROR(VLOOKUP(LEFT('Journal Template'!A2135,1),Checks!$CF$2:$CF$5,1,0),0),"Product Code Required",IF('Journal Template'!D2135="","",IF('Journal Template'!D2135=IFERROR(VLOOKUP('Journal Template'!D2135,Checks!$CH:$CH,1,0),0),"Product Code Required","NA"))))),"")</f>
        <v/>
      </c>
    </row>
    <row r="2125" spans="14:89">
      <c r="N2125" t="s">
        <v>10060</v>
      </c>
      <c r="O2125" t="s">
        <v>10061</v>
      </c>
      <c r="P2125" t="s">
        <v>386</v>
      </c>
      <c r="Q2125" s="150" t="str">
        <f>IF(JRF!D2138="","",IF(IFERROR(VLOOKUP(JRF!D2138,Checks!N:P,3,0),0)="A","","Inactive account in Use"))</f>
        <v/>
      </c>
      <c r="R2125" t="str">
        <f>IFERROR(IF('Journal Template'!C2537="","",IF(IFERROR(VLOOKUP('Journal Template'!C2537,Checks!N:P,3,0),0)="A","","Inactive account in Use")),"")</f>
        <v/>
      </c>
      <c r="V2125" s="150" t="str">
        <f>IF(JRF!C2138="","",IF(IFERROR(VLOOKUP(JRF!C2138,Checks!S:U,3,0),0)="A","Entry with System fund Dept",""))</f>
        <v/>
      </c>
      <c r="W2125" t="str">
        <f>IFERROR(IF('Journal Template'!D2537="","",IF(IFERROR(VLOOKUP('Journal Template'!D2537,Checks!S:U,3,0),0)="A","Entry with System fund Dept","")),"")</f>
        <v/>
      </c>
      <c r="X2125" t="s">
        <v>10062</v>
      </c>
      <c r="Y2125" t="s">
        <v>389</v>
      </c>
      <c r="Z2125" t="s">
        <v>10063</v>
      </c>
      <c r="AA2125" t="s">
        <v>391</v>
      </c>
      <c r="AB2125" t="s">
        <v>125</v>
      </c>
      <c r="AC2125" s="150" t="str">
        <f>IFERROR(IF(JRF!C2138="","",IF(AND(VLOOKUP(JRF!C2138,X:AA,4,0)=JRF!B2138,VLOOKUP(JRF!C2138,X:Y,2,0)="A"),"","Inactive Dept Combo Error")),"Inactive Dept Combo Error")</f>
        <v/>
      </c>
      <c r="AD2125" t="str">
        <f>IFERROR(IF('Journal Template'!D2537="","",IF(AND(VLOOKUP('Journal Template'!D2537,X:AA,4,0)='Journal Template'!A2537,VLOOKUP('Journal Template'!D2537,X:Y,2,0)="A"),"","Inactive Dept Combo Error")),"")</f>
        <v/>
      </c>
      <c r="AK2125" s="150" t="str">
        <f>IF(JRF!B2138="","",IF(JRF!B2138=IFERROR(VLOOKUP(JRF!B2138,Checks!AI:AI,1,0),0),"Entry in Branch/Satellite BU's",""))</f>
        <v/>
      </c>
      <c r="AL2125" t="str">
        <f>IFERROR(IF('Journal Template'!A2537="","",IF('Journal Template'!A2537=IFERROR(VLOOKUP('Journal Template'!A2537,Checks!AI:AI,1,0),0),"Entry in Branch/Satellite BU's","")),"")</f>
        <v/>
      </c>
      <c r="AO2125" s="171"/>
      <c r="AP2125" s="171"/>
      <c r="AQ2125" s="171"/>
      <c r="AR2125" s="171"/>
      <c r="CI2125" t="str">
        <f>IF(JRF!F2138&gt;0,"",IF(JRF!B2138="","",IF(LEFT(JRF!B2138,1)=IFERROR(VLOOKUP(LEFT(JRF!B2138,1),$CF$2:$CF$5,1,0),0),"Product Code Required",IF(JRF!C2138="","",IF(JRF!C2138=IFERROR(VLOOKUP(JRF!C2138,$CH:$CH,1,0),0),"Product Code Required","NA")))))</f>
        <v/>
      </c>
      <c r="CJ2125" t="str">
        <f>IF(JRF!AV2138&gt;0,"",IF(JRF!Q2138="","",IF(LEFT(JRF!Q2138,1)=IFERROR(VLOOKUP(LEFT(JRF!Q2138,1),$CF$2:$CF$5,1,0),0),"Product Code Required",IF(JRF!V2138="","",IF(JRF!V2138=IFERROR(VLOOKUP(JRF!V2138,$CH:$CH,1,0),0),"Product Code Required","NA")))))</f>
        <v/>
      </c>
      <c r="CK2125" t="str">
        <f>IFERROR(IF(LEN('Journal Template'!F2136)&gt;0,"",IF('Journal Template'!A2136="","",IF(LEFT('Journal Template'!A2136,1)=IFERROR(VLOOKUP(LEFT('Journal Template'!A2136,1),Checks!$CF$2:$CF$5,1,0),0),"Product Code Required",IF('Journal Template'!D2136="","",IF('Journal Template'!D2136=IFERROR(VLOOKUP('Journal Template'!D2136,Checks!$CH:$CH,1,0),0),"Product Code Required","NA"))))),"")</f>
        <v/>
      </c>
    </row>
    <row r="2126" spans="14:89">
      <c r="N2126" t="s">
        <v>10064</v>
      </c>
      <c r="O2126" t="s">
        <v>10065</v>
      </c>
      <c r="P2126" t="s">
        <v>386</v>
      </c>
      <c r="Q2126" s="150" t="str">
        <f>IF(JRF!D2139="","",IF(IFERROR(VLOOKUP(JRF!D2139,Checks!N:P,3,0),0)="A","","Inactive account in Use"))</f>
        <v/>
      </c>
      <c r="R2126" t="str">
        <f>IFERROR(IF('Journal Template'!C2538="","",IF(IFERROR(VLOOKUP('Journal Template'!C2538,Checks!N:P,3,0),0)="A","","Inactive account in Use")),"")</f>
        <v/>
      </c>
      <c r="V2126" s="150" t="str">
        <f>IF(JRF!C2139="","",IF(IFERROR(VLOOKUP(JRF!C2139,Checks!S:U,3,0),0)="A","Entry with System fund Dept",""))</f>
        <v/>
      </c>
      <c r="W2126" t="str">
        <f>IFERROR(IF('Journal Template'!D2538="","",IF(IFERROR(VLOOKUP('Journal Template'!D2538,Checks!S:U,3,0),0)="A","Entry with System fund Dept","")),"")</f>
        <v/>
      </c>
      <c r="X2126" t="s">
        <v>10066</v>
      </c>
      <c r="Y2126" t="s">
        <v>389</v>
      </c>
      <c r="Z2126" t="s">
        <v>10067</v>
      </c>
      <c r="AA2126" t="s">
        <v>391</v>
      </c>
      <c r="AB2126" t="s">
        <v>125</v>
      </c>
      <c r="AC2126" s="150" t="str">
        <f>IFERROR(IF(JRF!C2139="","",IF(AND(VLOOKUP(JRF!C2139,X:AA,4,0)=JRF!B2139,VLOOKUP(JRF!C2139,X:Y,2,0)="A"),"","Inactive Dept Combo Error")),"Inactive Dept Combo Error")</f>
        <v/>
      </c>
      <c r="AD2126" t="str">
        <f>IFERROR(IF('Journal Template'!D2538="","",IF(AND(VLOOKUP('Journal Template'!D2538,X:AA,4,0)='Journal Template'!A2538,VLOOKUP('Journal Template'!D2538,X:Y,2,0)="A"),"","Inactive Dept Combo Error")),"")</f>
        <v/>
      </c>
      <c r="AK2126" s="150" t="str">
        <f>IF(JRF!B2139="","",IF(JRF!B2139=IFERROR(VLOOKUP(JRF!B2139,Checks!AI:AI,1,0),0),"Entry in Branch/Satellite BU's",""))</f>
        <v/>
      </c>
      <c r="AL2126" t="str">
        <f>IFERROR(IF('Journal Template'!A2538="","",IF('Journal Template'!A2538=IFERROR(VLOOKUP('Journal Template'!A2538,Checks!AI:AI,1,0),0),"Entry in Branch/Satellite BU's","")),"")</f>
        <v/>
      </c>
      <c r="AO2126" s="171"/>
      <c r="AP2126" s="171"/>
      <c r="AQ2126" s="171"/>
      <c r="AR2126" s="171"/>
      <c r="CI2126" t="str">
        <f>IF(JRF!F2139&gt;0,"",IF(JRF!B2139="","",IF(LEFT(JRF!B2139,1)=IFERROR(VLOOKUP(LEFT(JRF!B2139,1),$CF$2:$CF$5,1,0),0),"Product Code Required",IF(JRF!C2139="","",IF(JRF!C2139=IFERROR(VLOOKUP(JRF!C2139,$CH:$CH,1,0),0),"Product Code Required","NA")))))</f>
        <v/>
      </c>
      <c r="CJ2126" t="str">
        <f>IF(JRF!AV2139&gt;0,"",IF(JRF!Q2139="","",IF(LEFT(JRF!Q2139,1)=IFERROR(VLOOKUP(LEFT(JRF!Q2139,1),$CF$2:$CF$5,1,0),0),"Product Code Required",IF(JRF!V2139="","",IF(JRF!V2139=IFERROR(VLOOKUP(JRF!V2139,$CH:$CH,1,0),0),"Product Code Required","NA")))))</f>
        <v/>
      </c>
      <c r="CK2126" t="str">
        <f>IFERROR(IF(LEN('Journal Template'!F2137)&gt;0,"",IF('Journal Template'!A2137="","",IF(LEFT('Journal Template'!A2137,1)=IFERROR(VLOOKUP(LEFT('Journal Template'!A2137,1),Checks!$CF$2:$CF$5,1,0),0),"Product Code Required",IF('Journal Template'!D2137="","",IF('Journal Template'!D2137=IFERROR(VLOOKUP('Journal Template'!D2137,Checks!$CH:$CH,1,0),0),"Product Code Required","NA"))))),"")</f>
        <v/>
      </c>
    </row>
    <row r="2127" spans="14:89">
      <c r="N2127" t="s">
        <v>10068</v>
      </c>
      <c r="O2127" t="s">
        <v>10069</v>
      </c>
      <c r="P2127" t="s">
        <v>386</v>
      </c>
      <c r="Q2127" s="150" t="str">
        <f>IF(JRF!D2140="","",IF(IFERROR(VLOOKUP(JRF!D2140,Checks!N:P,3,0),0)="A","","Inactive account in Use"))</f>
        <v/>
      </c>
      <c r="R2127" t="str">
        <f>IFERROR(IF('Journal Template'!C2539="","",IF(IFERROR(VLOOKUP('Journal Template'!C2539,Checks!N:P,3,0),0)="A","","Inactive account in Use")),"")</f>
        <v/>
      </c>
      <c r="V2127" s="150" t="str">
        <f>IF(JRF!C2140="","",IF(IFERROR(VLOOKUP(JRF!C2140,Checks!S:U,3,0),0)="A","Entry with System fund Dept",""))</f>
        <v/>
      </c>
      <c r="W2127" t="str">
        <f>IFERROR(IF('Journal Template'!D2539="","",IF(IFERROR(VLOOKUP('Journal Template'!D2539,Checks!S:U,3,0),0)="A","Entry with System fund Dept","")),"")</f>
        <v/>
      </c>
      <c r="X2127" t="s">
        <v>10070</v>
      </c>
      <c r="Y2127" t="s">
        <v>389</v>
      </c>
      <c r="Z2127" t="s">
        <v>10071</v>
      </c>
      <c r="AA2127" t="s">
        <v>391</v>
      </c>
      <c r="AB2127" t="s">
        <v>125</v>
      </c>
      <c r="AC2127" s="150" t="str">
        <f>IFERROR(IF(JRF!C2140="","",IF(AND(VLOOKUP(JRF!C2140,X:AA,4,0)=JRF!B2140,VLOOKUP(JRF!C2140,X:Y,2,0)="A"),"","Inactive Dept Combo Error")),"Inactive Dept Combo Error")</f>
        <v/>
      </c>
      <c r="AD2127" t="str">
        <f>IFERROR(IF('Journal Template'!D2539="","",IF(AND(VLOOKUP('Journal Template'!D2539,X:AA,4,0)='Journal Template'!A2539,VLOOKUP('Journal Template'!D2539,X:Y,2,0)="A"),"","Inactive Dept Combo Error")),"")</f>
        <v/>
      </c>
      <c r="AK2127" s="150" t="str">
        <f>IF(JRF!B2140="","",IF(JRF!B2140=IFERROR(VLOOKUP(JRF!B2140,Checks!AI:AI,1,0),0),"Entry in Branch/Satellite BU's",""))</f>
        <v/>
      </c>
      <c r="AL2127" t="str">
        <f>IFERROR(IF('Journal Template'!A2539="","",IF('Journal Template'!A2539=IFERROR(VLOOKUP('Journal Template'!A2539,Checks!AI:AI,1,0),0),"Entry in Branch/Satellite BU's","")),"")</f>
        <v/>
      </c>
      <c r="AO2127" s="171"/>
      <c r="AP2127" s="171"/>
      <c r="AQ2127" s="171"/>
      <c r="AR2127" s="171"/>
      <c r="CI2127" t="str">
        <f>IF(JRF!F2140&gt;0,"",IF(JRF!B2140="","",IF(LEFT(JRF!B2140,1)=IFERROR(VLOOKUP(LEFT(JRF!B2140,1),$CF$2:$CF$5,1,0),0),"Product Code Required",IF(JRF!C2140="","",IF(JRF!C2140=IFERROR(VLOOKUP(JRF!C2140,$CH:$CH,1,0),0),"Product Code Required","NA")))))</f>
        <v/>
      </c>
      <c r="CJ2127" t="str">
        <f>IF(JRF!AV2140&gt;0,"",IF(JRF!Q2140="","",IF(LEFT(JRF!Q2140,1)=IFERROR(VLOOKUP(LEFT(JRF!Q2140,1),$CF$2:$CF$5,1,0),0),"Product Code Required",IF(JRF!V2140="","",IF(JRF!V2140=IFERROR(VLOOKUP(JRF!V2140,$CH:$CH,1,0),0),"Product Code Required","NA")))))</f>
        <v/>
      </c>
      <c r="CK2127" t="str">
        <f>IFERROR(IF(LEN('Journal Template'!F2138)&gt;0,"",IF('Journal Template'!A2138="","",IF(LEFT('Journal Template'!A2138,1)=IFERROR(VLOOKUP(LEFT('Journal Template'!A2138,1),Checks!$CF$2:$CF$5,1,0),0),"Product Code Required",IF('Journal Template'!D2138="","",IF('Journal Template'!D2138=IFERROR(VLOOKUP('Journal Template'!D2138,Checks!$CH:$CH,1,0),0),"Product Code Required","NA"))))),"")</f>
        <v/>
      </c>
    </row>
    <row r="2128" spans="14:89">
      <c r="N2128" t="s">
        <v>10072</v>
      </c>
      <c r="O2128" t="s">
        <v>10073</v>
      </c>
      <c r="P2128" t="s">
        <v>386</v>
      </c>
      <c r="Q2128" s="150" t="str">
        <f>IF(JRF!D2141="","",IF(IFERROR(VLOOKUP(JRF!D2141,Checks!N:P,3,0),0)="A","","Inactive account in Use"))</f>
        <v/>
      </c>
      <c r="R2128" t="str">
        <f>IFERROR(IF('Journal Template'!C2540="","",IF(IFERROR(VLOOKUP('Journal Template'!C2540,Checks!N:P,3,0),0)="A","","Inactive account in Use")),"")</f>
        <v/>
      </c>
      <c r="V2128" s="150" t="str">
        <f>IF(JRF!C2141="","",IF(IFERROR(VLOOKUP(JRF!C2141,Checks!S:U,3,0),0)="A","Entry with System fund Dept",""))</f>
        <v/>
      </c>
      <c r="W2128" t="str">
        <f>IFERROR(IF('Journal Template'!D2540="","",IF(IFERROR(VLOOKUP('Journal Template'!D2540,Checks!S:U,3,0),0)="A","Entry with System fund Dept","")),"")</f>
        <v/>
      </c>
      <c r="X2128" t="s">
        <v>10074</v>
      </c>
      <c r="Y2128" t="s">
        <v>389</v>
      </c>
      <c r="Z2128" t="s">
        <v>10075</v>
      </c>
      <c r="AA2128" t="s">
        <v>399</v>
      </c>
      <c r="AB2128" t="s">
        <v>125</v>
      </c>
      <c r="AC2128" s="150" t="str">
        <f>IFERROR(IF(JRF!C2141="","",IF(AND(VLOOKUP(JRF!C2141,X:AA,4,0)=JRF!B2141,VLOOKUP(JRF!C2141,X:Y,2,0)="A"),"","Inactive Dept Combo Error")),"Inactive Dept Combo Error")</f>
        <v/>
      </c>
      <c r="AD2128" t="str">
        <f>IFERROR(IF('Journal Template'!D2540="","",IF(AND(VLOOKUP('Journal Template'!D2540,X:AA,4,0)='Journal Template'!A2540,VLOOKUP('Journal Template'!D2540,X:Y,2,0)="A"),"","Inactive Dept Combo Error")),"")</f>
        <v/>
      </c>
      <c r="AK2128" s="150" t="str">
        <f>IF(JRF!B2141="","",IF(JRF!B2141=IFERROR(VLOOKUP(JRF!B2141,Checks!AI:AI,1,0),0),"Entry in Branch/Satellite BU's",""))</f>
        <v/>
      </c>
      <c r="AL2128" t="str">
        <f>IFERROR(IF('Journal Template'!A2540="","",IF('Journal Template'!A2540=IFERROR(VLOOKUP('Journal Template'!A2540,Checks!AI:AI,1,0),0),"Entry in Branch/Satellite BU's","")),"")</f>
        <v/>
      </c>
      <c r="AO2128" s="171"/>
      <c r="AP2128" s="171"/>
      <c r="AQ2128" s="171"/>
      <c r="AR2128" s="171"/>
      <c r="CI2128" t="str">
        <f>IF(JRF!F2141&gt;0,"",IF(JRF!B2141="","",IF(LEFT(JRF!B2141,1)=IFERROR(VLOOKUP(LEFT(JRF!B2141,1),$CF$2:$CF$5,1,0),0),"Product Code Required",IF(JRF!C2141="","",IF(JRF!C2141=IFERROR(VLOOKUP(JRF!C2141,$CH:$CH,1,0),0),"Product Code Required","NA")))))</f>
        <v/>
      </c>
      <c r="CJ2128" t="str">
        <f>IF(JRF!AV2141&gt;0,"",IF(JRF!Q2141="","",IF(LEFT(JRF!Q2141,1)=IFERROR(VLOOKUP(LEFT(JRF!Q2141,1),$CF$2:$CF$5,1,0),0),"Product Code Required",IF(JRF!V2141="","",IF(JRF!V2141=IFERROR(VLOOKUP(JRF!V2141,$CH:$CH,1,0),0),"Product Code Required","NA")))))</f>
        <v/>
      </c>
      <c r="CK2128" t="str">
        <f>IFERROR(IF(LEN('Journal Template'!F2139)&gt;0,"",IF('Journal Template'!A2139="","",IF(LEFT('Journal Template'!A2139,1)=IFERROR(VLOOKUP(LEFT('Journal Template'!A2139,1),Checks!$CF$2:$CF$5,1,0),0),"Product Code Required",IF('Journal Template'!D2139="","",IF('Journal Template'!D2139=IFERROR(VLOOKUP('Journal Template'!D2139,Checks!$CH:$CH,1,0),0),"Product Code Required","NA"))))),"")</f>
        <v/>
      </c>
    </row>
    <row r="2129" spans="14:89">
      <c r="N2129" t="s">
        <v>10076</v>
      </c>
      <c r="O2129" t="s">
        <v>10077</v>
      </c>
      <c r="P2129" t="s">
        <v>386</v>
      </c>
      <c r="Q2129" s="150" t="str">
        <f>IF(JRF!D2142="","",IF(IFERROR(VLOOKUP(JRF!D2142,Checks!N:P,3,0),0)="A","","Inactive account in Use"))</f>
        <v/>
      </c>
      <c r="R2129" t="str">
        <f>IFERROR(IF('Journal Template'!C2541="","",IF(IFERROR(VLOOKUP('Journal Template'!C2541,Checks!N:P,3,0),0)="A","","Inactive account in Use")),"")</f>
        <v/>
      </c>
      <c r="V2129" s="150" t="str">
        <f>IF(JRF!C2142="","",IF(IFERROR(VLOOKUP(JRF!C2142,Checks!S:U,3,0),0)="A","Entry with System fund Dept",""))</f>
        <v/>
      </c>
      <c r="W2129" t="str">
        <f>IFERROR(IF('Journal Template'!D2541="","",IF(IFERROR(VLOOKUP('Journal Template'!D2541,Checks!S:U,3,0),0)="A","Entry with System fund Dept","")),"")</f>
        <v/>
      </c>
      <c r="X2129" t="s">
        <v>10078</v>
      </c>
      <c r="Y2129" t="s">
        <v>389</v>
      </c>
      <c r="Z2129" t="s">
        <v>10079</v>
      </c>
      <c r="AA2129" t="s">
        <v>391</v>
      </c>
      <c r="AB2129" t="s">
        <v>125</v>
      </c>
      <c r="AC2129" s="150" t="str">
        <f>IFERROR(IF(JRF!C2142="","",IF(AND(VLOOKUP(JRF!C2142,X:AA,4,0)=JRF!B2142,VLOOKUP(JRF!C2142,X:Y,2,0)="A"),"","Inactive Dept Combo Error")),"Inactive Dept Combo Error")</f>
        <v/>
      </c>
      <c r="AD2129" t="str">
        <f>IFERROR(IF('Journal Template'!D2541="","",IF(AND(VLOOKUP('Journal Template'!D2541,X:AA,4,0)='Journal Template'!A2541,VLOOKUP('Journal Template'!D2541,X:Y,2,0)="A"),"","Inactive Dept Combo Error")),"")</f>
        <v/>
      </c>
      <c r="AK2129" s="150" t="str">
        <f>IF(JRF!B2142="","",IF(JRF!B2142=IFERROR(VLOOKUP(JRF!B2142,Checks!AI:AI,1,0),0),"Entry in Branch/Satellite BU's",""))</f>
        <v/>
      </c>
      <c r="AL2129" t="str">
        <f>IFERROR(IF('Journal Template'!A2541="","",IF('Journal Template'!A2541=IFERROR(VLOOKUP('Journal Template'!A2541,Checks!AI:AI,1,0),0),"Entry in Branch/Satellite BU's","")),"")</f>
        <v/>
      </c>
      <c r="AO2129" s="171"/>
      <c r="AP2129" s="171"/>
      <c r="AQ2129" s="171"/>
      <c r="AR2129" s="171"/>
      <c r="CI2129" t="str">
        <f>IF(JRF!F2142&gt;0,"",IF(JRF!B2142="","",IF(LEFT(JRF!B2142,1)=IFERROR(VLOOKUP(LEFT(JRF!B2142,1),$CF$2:$CF$5,1,0),0),"Product Code Required",IF(JRF!C2142="","",IF(JRF!C2142=IFERROR(VLOOKUP(JRF!C2142,$CH:$CH,1,0),0),"Product Code Required","NA")))))</f>
        <v/>
      </c>
      <c r="CJ2129" t="str">
        <f>IF(JRF!AV2142&gt;0,"",IF(JRF!Q2142="","",IF(LEFT(JRF!Q2142,1)=IFERROR(VLOOKUP(LEFT(JRF!Q2142,1),$CF$2:$CF$5,1,0),0),"Product Code Required",IF(JRF!V2142="","",IF(JRF!V2142=IFERROR(VLOOKUP(JRF!V2142,$CH:$CH,1,0),0),"Product Code Required","NA")))))</f>
        <v/>
      </c>
      <c r="CK2129" t="str">
        <f>IFERROR(IF(LEN('Journal Template'!F2140)&gt;0,"",IF('Journal Template'!A2140="","",IF(LEFT('Journal Template'!A2140,1)=IFERROR(VLOOKUP(LEFT('Journal Template'!A2140,1),Checks!$CF$2:$CF$5,1,0),0),"Product Code Required",IF('Journal Template'!D2140="","",IF('Journal Template'!D2140=IFERROR(VLOOKUP('Journal Template'!D2140,Checks!$CH:$CH,1,0),0),"Product Code Required","NA"))))),"")</f>
        <v/>
      </c>
    </row>
    <row r="2130" spans="14:89">
      <c r="N2130" t="s">
        <v>10080</v>
      </c>
      <c r="O2130" t="s">
        <v>10081</v>
      </c>
      <c r="P2130" t="s">
        <v>386</v>
      </c>
      <c r="Q2130" s="150" t="str">
        <f>IF(JRF!D2143="","",IF(IFERROR(VLOOKUP(JRF!D2143,Checks!N:P,3,0),0)="A","","Inactive account in Use"))</f>
        <v/>
      </c>
      <c r="R2130" t="str">
        <f>IFERROR(IF('Journal Template'!C2542="","",IF(IFERROR(VLOOKUP('Journal Template'!C2542,Checks!N:P,3,0),0)="A","","Inactive account in Use")),"")</f>
        <v/>
      </c>
      <c r="V2130" s="150" t="str">
        <f>IF(JRF!C2143="","",IF(IFERROR(VLOOKUP(JRF!C2143,Checks!S:U,3,0),0)="A","Entry with System fund Dept",""))</f>
        <v/>
      </c>
      <c r="W2130" t="str">
        <f>IFERROR(IF('Journal Template'!D2542="","",IF(IFERROR(VLOOKUP('Journal Template'!D2542,Checks!S:U,3,0),0)="A","Entry with System fund Dept","")),"")</f>
        <v/>
      </c>
      <c r="X2130" t="s">
        <v>10082</v>
      </c>
      <c r="Y2130" t="s">
        <v>389</v>
      </c>
      <c r="Z2130" t="s">
        <v>10083</v>
      </c>
      <c r="AA2130" t="s">
        <v>391</v>
      </c>
      <c r="AB2130" t="s">
        <v>125</v>
      </c>
      <c r="AC2130" s="150" t="str">
        <f>IFERROR(IF(JRF!C2143="","",IF(AND(VLOOKUP(JRF!C2143,X:AA,4,0)=JRF!B2143,VLOOKUP(JRF!C2143,X:Y,2,0)="A"),"","Inactive Dept Combo Error")),"Inactive Dept Combo Error")</f>
        <v/>
      </c>
      <c r="AD2130" t="str">
        <f>IFERROR(IF('Journal Template'!D2542="","",IF(AND(VLOOKUP('Journal Template'!D2542,X:AA,4,0)='Journal Template'!A2542,VLOOKUP('Journal Template'!D2542,X:Y,2,0)="A"),"","Inactive Dept Combo Error")),"")</f>
        <v/>
      </c>
      <c r="AK2130" s="150" t="str">
        <f>IF(JRF!B2143="","",IF(JRF!B2143=IFERROR(VLOOKUP(JRF!B2143,Checks!AI:AI,1,0),0),"Entry in Branch/Satellite BU's",""))</f>
        <v/>
      </c>
      <c r="AL2130" t="str">
        <f>IFERROR(IF('Journal Template'!A2542="","",IF('Journal Template'!A2542=IFERROR(VLOOKUP('Journal Template'!A2542,Checks!AI:AI,1,0),0),"Entry in Branch/Satellite BU's","")),"")</f>
        <v/>
      </c>
      <c r="AO2130" s="171"/>
      <c r="AP2130" s="171"/>
      <c r="AQ2130" s="171"/>
      <c r="AR2130" s="171"/>
      <c r="CI2130" t="str">
        <f>IF(JRF!F2143&gt;0,"",IF(JRF!B2143="","",IF(LEFT(JRF!B2143,1)=IFERROR(VLOOKUP(LEFT(JRF!B2143,1),$CF$2:$CF$5,1,0),0),"Product Code Required",IF(JRF!C2143="","",IF(JRF!C2143=IFERROR(VLOOKUP(JRF!C2143,$CH:$CH,1,0),0),"Product Code Required","NA")))))</f>
        <v/>
      </c>
      <c r="CJ2130" t="str">
        <f>IF(JRF!AV2143&gt;0,"",IF(JRF!Q2143="","",IF(LEFT(JRF!Q2143,1)=IFERROR(VLOOKUP(LEFT(JRF!Q2143,1),$CF$2:$CF$5,1,0),0),"Product Code Required",IF(JRF!V2143="","",IF(JRF!V2143=IFERROR(VLOOKUP(JRF!V2143,$CH:$CH,1,0),0),"Product Code Required","NA")))))</f>
        <v/>
      </c>
      <c r="CK2130" t="str">
        <f>IFERROR(IF(LEN('Journal Template'!F2141)&gt;0,"",IF('Journal Template'!A2141="","",IF(LEFT('Journal Template'!A2141,1)=IFERROR(VLOOKUP(LEFT('Journal Template'!A2141,1),Checks!$CF$2:$CF$5,1,0),0),"Product Code Required",IF('Journal Template'!D2141="","",IF('Journal Template'!D2141=IFERROR(VLOOKUP('Journal Template'!D2141,Checks!$CH:$CH,1,0),0),"Product Code Required","NA"))))),"")</f>
        <v/>
      </c>
    </row>
    <row r="2131" spans="14:89">
      <c r="N2131" t="s">
        <v>10084</v>
      </c>
      <c r="O2131" t="s">
        <v>10085</v>
      </c>
      <c r="P2131" t="s">
        <v>386</v>
      </c>
      <c r="Q2131" s="150" t="str">
        <f>IF(JRF!D2144="","",IF(IFERROR(VLOOKUP(JRF!D2144,Checks!N:P,3,0),0)="A","","Inactive account in Use"))</f>
        <v/>
      </c>
      <c r="R2131" t="str">
        <f>IFERROR(IF('Journal Template'!C2543="","",IF(IFERROR(VLOOKUP('Journal Template'!C2543,Checks!N:P,3,0),0)="A","","Inactive account in Use")),"")</f>
        <v/>
      </c>
      <c r="V2131" s="150" t="str">
        <f>IF(JRF!C2144="","",IF(IFERROR(VLOOKUP(JRF!C2144,Checks!S:U,3,0),0)="A","Entry with System fund Dept",""))</f>
        <v/>
      </c>
      <c r="W2131" t="str">
        <f>IFERROR(IF('Journal Template'!D2543="","",IF(IFERROR(VLOOKUP('Journal Template'!D2543,Checks!S:U,3,0),0)="A","Entry with System fund Dept","")),"")</f>
        <v/>
      </c>
      <c r="X2131" t="s">
        <v>10086</v>
      </c>
      <c r="Y2131" t="s">
        <v>389</v>
      </c>
      <c r="Z2131" t="s">
        <v>10087</v>
      </c>
      <c r="AA2131" t="s">
        <v>391</v>
      </c>
      <c r="AB2131" t="s">
        <v>125</v>
      </c>
      <c r="AC2131" s="150" t="str">
        <f>IFERROR(IF(JRF!C2144="","",IF(AND(VLOOKUP(JRF!C2144,X:AA,4,0)=JRF!B2144,VLOOKUP(JRF!C2144,X:Y,2,0)="A"),"","Inactive Dept Combo Error")),"Inactive Dept Combo Error")</f>
        <v/>
      </c>
      <c r="AD2131" t="str">
        <f>IFERROR(IF('Journal Template'!D2543="","",IF(AND(VLOOKUP('Journal Template'!D2543,X:AA,4,0)='Journal Template'!A2543,VLOOKUP('Journal Template'!D2543,X:Y,2,0)="A"),"","Inactive Dept Combo Error")),"")</f>
        <v/>
      </c>
      <c r="AK2131" s="150" t="str">
        <f>IF(JRF!B2144="","",IF(JRF!B2144=IFERROR(VLOOKUP(JRF!B2144,Checks!AI:AI,1,0),0),"Entry in Branch/Satellite BU's",""))</f>
        <v/>
      </c>
      <c r="AL2131" t="str">
        <f>IFERROR(IF('Journal Template'!A2543="","",IF('Journal Template'!A2543=IFERROR(VLOOKUP('Journal Template'!A2543,Checks!AI:AI,1,0),0),"Entry in Branch/Satellite BU's","")),"")</f>
        <v/>
      </c>
      <c r="AO2131" s="171"/>
      <c r="AP2131" s="171"/>
      <c r="AQ2131" s="171"/>
      <c r="AR2131" s="171"/>
      <c r="CI2131" t="str">
        <f>IF(JRF!F2144&gt;0,"",IF(JRF!B2144="","",IF(LEFT(JRF!B2144,1)=IFERROR(VLOOKUP(LEFT(JRF!B2144,1),$CF$2:$CF$5,1,0),0),"Product Code Required",IF(JRF!C2144="","",IF(JRF!C2144=IFERROR(VLOOKUP(JRF!C2144,$CH:$CH,1,0),0),"Product Code Required","NA")))))</f>
        <v/>
      </c>
      <c r="CJ2131" t="str">
        <f>IF(JRF!AV2144&gt;0,"",IF(JRF!Q2144="","",IF(LEFT(JRF!Q2144,1)=IFERROR(VLOOKUP(LEFT(JRF!Q2144,1),$CF$2:$CF$5,1,0),0),"Product Code Required",IF(JRF!V2144="","",IF(JRF!V2144=IFERROR(VLOOKUP(JRF!V2144,$CH:$CH,1,0),0),"Product Code Required","NA")))))</f>
        <v/>
      </c>
      <c r="CK2131" t="str">
        <f>IFERROR(IF(LEN('Journal Template'!F2142)&gt;0,"",IF('Journal Template'!A2142="","",IF(LEFT('Journal Template'!A2142,1)=IFERROR(VLOOKUP(LEFT('Journal Template'!A2142,1),Checks!$CF$2:$CF$5,1,0),0),"Product Code Required",IF('Journal Template'!D2142="","",IF('Journal Template'!D2142=IFERROR(VLOOKUP('Journal Template'!D2142,Checks!$CH:$CH,1,0),0),"Product Code Required","NA"))))),"")</f>
        <v/>
      </c>
    </row>
    <row r="2132" spans="14:89">
      <c r="N2132" t="s">
        <v>10088</v>
      </c>
      <c r="O2132" t="s">
        <v>10089</v>
      </c>
      <c r="P2132" t="s">
        <v>386</v>
      </c>
      <c r="Q2132" s="150" t="str">
        <f>IF(JRF!D2145="","",IF(IFERROR(VLOOKUP(JRF!D2145,Checks!N:P,3,0),0)="A","","Inactive account in Use"))</f>
        <v/>
      </c>
      <c r="R2132" t="str">
        <f>IFERROR(IF('Journal Template'!C2544="","",IF(IFERROR(VLOOKUP('Journal Template'!C2544,Checks!N:P,3,0),0)="A","","Inactive account in Use")),"")</f>
        <v/>
      </c>
      <c r="V2132" s="150" t="str">
        <f>IF(JRF!C2145="","",IF(IFERROR(VLOOKUP(JRF!C2145,Checks!S:U,3,0),0)="A","Entry with System fund Dept",""))</f>
        <v/>
      </c>
      <c r="W2132" t="str">
        <f>IFERROR(IF('Journal Template'!D2544="","",IF(IFERROR(VLOOKUP('Journal Template'!D2544,Checks!S:U,3,0),0)="A","Entry with System fund Dept","")),"")</f>
        <v/>
      </c>
      <c r="X2132" t="s">
        <v>10090</v>
      </c>
      <c r="Y2132" t="s">
        <v>389</v>
      </c>
      <c r="Z2132" t="s">
        <v>10091</v>
      </c>
      <c r="AA2132" t="s">
        <v>391</v>
      </c>
      <c r="AB2132" t="s">
        <v>125</v>
      </c>
      <c r="AC2132" s="150" t="str">
        <f>IFERROR(IF(JRF!C2145="","",IF(AND(VLOOKUP(JRF!C2145,X:AA,4,0)=JRF!B2145,VLOOKUP(JRF!C2145,X:Y,2,0)="A"),"","Inactive Dept Combo Error")),"Inactive Dept Combo Error")</f>
        <v/>
      </c>
      <c r="AD2132" t="str">
        <f>IFERROR(IF('Journal Template'!D2544="","",IF(AND(VLOOKUP('Journal Template'!D2544,X:AA,4,0)='Journal Template'!A2544,VLOOKUP('Journal Template'!D2544,X:Y,2,0)="A"),"","Inactive Dept Combo Error")),"")</f>
        <v/>
      </c>
      <c r="AK2132" s="150" t="str">
        <f>IF(JRF!B2145="","",IF(JRF!B2145=IFERROR(VLOOKUP(JRF!B2145,Checks!AI:AI,1,0),0),"Entry in Branch/Satellite BU's",""))</f>
        <v/>
      </c>
      <c r="AL2132" t="str">
        <f>IFERROR(IF('Journal Template'!A2544="","",IF('Journal Template'!A2544=IFERROR(VLOOKUP('Journal Template'!A2544,Checks!AI:AI,1,0),0),"Entry in Branch/Satellite BU's","")),"")</f>
        <v/>
      </c>
      <c r="AO2132" s="171"/>
      <c r="AP2132" s="171"/>
      <c r="AQ2132" s="171"/>
      <c r="AR2132" s="171"/>
      <c r="CI2132" t="str">
        <f>IF(JRF!F2145&gt;0,"",IF(JRF!B2145="","",IF(LEFT(JRF!B2145,1)=IFERROR(VLOOKUP(LEFT(JRF!B2145,1),$CF$2:$CF$5,1,0),0),"Product Code Required",IF(JRF!C2145="","",IF(JRF!C2145=IFERROR(VLOOKUP(JRF!C2145,$CH:$CH,1,0),0),"Product Code Required","NA")))))</f>
        <v/>
      </c>
      <c r="CJ2132" t="str">
        <f>IF(JRF!AV2145&gt;0,"",IF(JRF!Q2145="","",IF(LEFT(JRF!Q2145,1)=IFERROR(VLOOKUP(LEFT(JRF!Q2145,1),$CF$2:$CF$5,1,0),0),"Product Code Required",IF(JRF!V2145="","",IF(JRF!V2145=IFERROR(VLOOKUP(JRF!V2145,$CH:$CH,1,0),0),"Product Code Required","NA")))))</f>
        <v/>
      </c>
      <c r="CK2132" t="str">
        <f>IFERROR(IF(LEN('Journal Template'!F2143)&gt;0,"",IF('Journal Template'!A2143="","",IF(LEFT('Journal Template'!A2143,1)=IFERROR(VLOOKUP(LEFT('Journal Template'!A2143,1),Checks!$CF$2:$CF$5,1,0),0),"Product Code Required",IF('Journal Template'!D2143="","",IF('Journal Template'!D2143=IFERROR(VLOOKUP('Journal Template'!D2143,Checks!$CH:$CH,1,0),0),"Product Code Required","NA"))))),"")</f>
        <v/>
      </c>
    </row>
    <row r="2133" spans="14:89">
      <c r="N2133" t="s">
        <v>10092</v>
      </c>
      <c r="O2133" t="s">
        <v>10093</v>
      </c>
      <c r="P2133" t="s">
        <v>386</v>
      </c>
      <c r="Q2133" s="150" t="str">
        <f>IF(JRF!D2146="","",IF(IFERROR(VLOOKUP(JRF!D2146,Checks!N:P,3,0),0)="A","","Inactive account in Use"))</f>
        <v/>
      </c>
      <c r="R2133" t="str">
        <f>IFERROR(IF('Journal Template'!C2545="","",IF(IFERROR(VLOOKUP('Journal Template'!C2545,Checks!N:P,3,0),0)="A","","Inactive account in Use")),"")</f>
        <v/>
      </c>
      <c r="V2133" s="150" t="str">
        <f>IF(JRF!C2146="","",IF(IFERROR(VLOOKUP(JRF!C2146,Checks!S:U,3,0),0)="A","Entry with System fund Dept",""))</f>
        <v/>
      </c>
      <c r="W2133" t="str">
        <f>IFERROR(IF('Journal Template'!D2545="","",IF(IFERROR(VLOOKUP('Journal Template'!D2545,Checks!S:U,3,0),0)="A","Entry with System fund Dept","")),"")</f>
        <v/>
      </c>
      <c r="X2133" t="s">
        <v>10094</v>
      </c>
      <c r="Y2133" t="s">
        <v>389</v>
      </c>
      <c r="Z2133" t="s">
        <v>10095</v>
      </c>
      <c r="AA2133" t="s">
        <v>391</v>
      </c>
      <c r="AB2133" t="s">
        <v>125</v>
      </c>
      <c r="AC2133" s="150" t="str">
        <f>IFERROR(IF(JRF!C2146="","",IF(AND(VLOOKUP(JRF!C2146,X:AA,4,0)=JRF!B2146,VLOOKUP(JRF!C2146,X:Y,2,0)="A"),"","Inactive Dept Combo Error")),"Inactive Dept Combo Error")</f>
        <v/>
      </c>
      <c r="AD2133" t="str">
        <f>IFERROR(IF('Journal Template'!D2545="","",IF(AND(VLOOKUP('Journal Template'!D2545,X:AA,4,0)='Journal Template'!A2545,VLOOKUP('Journal Template'!D2545,X:Y,2,0)="A"),"","Inactive Dept Combo Error")),"")</f>
        <v/>
      </c>
      <c r="AK2133" s="150" t="str">
        <f>IF(JRF!B2146="","",IF(JRF!B2146=IFERROR(VLOOKUP(JRF!B2146,Checks!AI:AI,1,0),0),"Entry in Branch/Satellite BU's",""))</f>
        <v/>
      </c>
      <c r="AL2133" t="str">
        <f>IFERROR(IF('Journal Template'!A2545="","",IF('Journal Template'!A2545=IFERROR(VLOOKUP('Journal Template'!A2545,Checks!AI:AI,1,0),0),"Entry in Branch/Satellite BU's","")),"")</f>
        <v/>
      </c>
      <c r="AO2133" s="171"/>
      <c r="AP2133" s="171"/>
      <c r="AQ2133" s="171"/>
      <c r="AR2133" s="171"/>
      <c r="CI2133" t="str">
        <f>IF(JRF!F2146&gt;0,"",IF(JRF!B2146="","",IF(LEFT(JRF!B2146,1)=IFERROR(VLOOKUP(LEFT(JRF!B2146,1),$CF$2:$CF$5,1,0),0),"Product Code Required",IF(JRF!C2146="","",IF(JRF!C2146=IFERROR(VLOOKUP(JRF!C2146,$CH:$CH,1,0),0),"Product Code Required","NA")))))</f>
        <v/>
      </c>
      <c r="CJ2133" t="str">
        <f>IF(JRF!AV2146&gt;0,"",IF(JRF!Q2146="","",IF(LEFT(JRF!Q2146,1)=IFERROR(VLOOKUP(LEFT(JRF!Q2146,1),$CF$2:$CF$5,1,0),0),"Product Code Required",IF(JRF!V2146="","",IF(JRF!V2146=IFERROR(VLOOKUP(JRF!V2146,$CH:$CH,1,0),0),"Product Code Required","NA")))))</f>
        <v/>
      </c>
      <c r="CK2133" t="str">
        <f>IFERROR(IF(LEN('Journal Template'!F2144)&gt;0,"",IF('Journal Template'!A2144="","",IF(LEFT('Journal Template'!A2144,1)=IFERROR(VLOOKUP(LEFT('Journal Template'!A2144,1),Checks!$CF$2:$CF$5,1,0),0),"Product Code Required",IF('Journal Template'!D2144="","",IF('Journal Template'!D2144=IFERROR(VLOOKUP('Journal Template'!D2144,Checks!$CH:$CH,1,0),0),"Product Code Required","NA"))))),"")</f>
        <v/>
      </c>
    </row>
    <row r="2134" spans="14:89">
      <c r="N2134" t="s">
        <v>10096</v>
      </c>
      <c r="O2134" t="s">
        <v>10097</v>
      </c>
      <c r="P2134" t="s">
        <v>386</v>
      </c>
      <c r="Q2134" s="150" t="str">
        <f>IF(JRF!D2147="","",IF(IFERROR(VLOOKUP(JRF!D2147,Checks!N:P,3,0),0)="A","","Inactive account in Use"))</f>
        <v/>
      </c>
      <c r="R2134" t="str">
        <f>IFERROR(IF('Journal Template'!C2546="","",IF(IFERROR(VLOOKUP('Journal Template'!C2546,Checks!N:P,3,0),0)="A","","Inactive account in Use")),"")</f>
        <v/>
      </c>
      <c r="V2134" s="150" t="str">
        <f>IF(JRF!C2147="","",IF(IFERROR(VLOOKUP(JRF!C2147,Checks!S:U,3,0),0)="A","Entry with System fund Dept",""))</f>
        <v/>
      </c>
      <c r="W2134" t="str">
        <f>IFERROR(IF('Journal Template'!D2546="","",IF(IFERROR(VLOOKUP('Journal Template'!D2546,Checks!S:U,3,0),0)="A","Entry with System fund Dept","")),"")</f>
        <v/>
      </c>
      <c r="X2134" t="s">
        <v>10098</v>
      </c>
      <c r="Y2134" t="s">
        <v>389</v>
      </c>
      <c r="Z2134" t="s">
        <v>10099</v>
      </c>
      <c r="AA2134" t="s">
        <v>391</v>
      </c>
      <c r="AB2134" t="s">
        <v>125</v>
      </c>
      <c r="AC2134" s="150" t="str">
        <f>IFERROR(IF(JRF!C2147="","",IF(AND(VLOOKUP(JRF!C2147,X:AA,4,0)=JRF!B2147,VLOOKUP(JRF!C2147,X:Y,2,0)="A"),"","Inactive Dept Combo Error")),"Inactive Dept Combo Error")</f>
        <v/>
      </c>
      <c r="AD2134" t="str">
        <f>IFERROR(IF('Journal Template'!D2546="","",IF(AND(VLOOKUP('Journal Template'!D2546,X:AA,4,0)='Journal Template'!A2546,VLOOKUP('Journal Template'!D2546,X:Y,2,0)="A"),"","Inactive Dept Combo Error")),"")</f>
        <v/>
      </c>
      <c r="AK2134" s="150" t="str">
        <f>IF(JRF!B2147="","",IF(JRF!B2147=IFERROR(VLOOKUP(JRF!B2147,Checks!AI:AI,1,0),0),"Entry in Branch/Satellite BU's",""))</f>
        <v/>
      </c>
      <c r="AL2134" t="str">
        <f>IFERROR(IF('Journal Template'!A2546="","",IF('Journal Template'!A2546=IFERROR(VLOOKUP('Journal Template'!A2546,Checks!AI:AI,1,0),0),"Entry in Branch/Satellite BU's","")),"")</f>
        <v/>
      </c>
      <c r="AO2134" s="171"/>
      <c r="AP2134" s="171"/>
      <c r="AQ2134" s="171"/>
      <c r="AR2134" s="171"/>
      <c r="CI2134" t="str">
        <f>IF(JRF!F2147&gt;0,"",IF(JRF!B2147="","",IF(LEFT(JRF!B2147,1)=IFERROR(VLOOKUP(LEFT(JRF!B2147,1),$CF$2:$CF$5,1,0),0),"Product Code Required",IF(JRF!C2147="","",IF(JRF!C2147=IFERROR(VLOOKUP(JRF!C2147,$CH:$CH,1,0),0),"Product Code Required","NA")))))</f>
        <v/>
      </c>
      <c r="CJ2134" t="str">
        <f>IF(JRF!AV2147&gt;0,"",IF(JRF!Q2147="","",IF(LEFT(JRF!Q2147,1)=IFERROR(VLOOKUP(LEFT(JRF!Q2147,1),$CF$2:$CF$5,1,0),0),"Product Code Required",IF(JRF!V2147="","",IF(JRF!V2147=IFERROR(VLOOKUP(JRF!V2147,$CH:$CH,1,0),0),"Product Code Required","NA")))))</f>
        <v/>
      </c>
      <c r="CK2134" t="str">
        <f>IFERROR(IF(LEN('Journal Template'!F2145)&gt;0,"",IF('Journal Template'!A2145="","",IF(LEFT('Journal Template'!A2145,1)=IFERROR(VLOOKUP(LEFT('Journal Template'!A2145,1),Checks!$CF$2:$CF$5,1,0),0),"Product Code Required",IF('Journal Template'!D2145="","",IF('Journal Template'!D2145=IFERROR(VLOOKUP('Journal Template'!D2145,Checks!$CH:$CH,1,0),0),"Product Code Required","NA"))))),"")</f>
        <v/>
      </c>
    </row>
    <row r="2135" spans="14:89">
      <c r="N2135" t="s">
        <v>10100</v>
      </c>
      <c r="O2135" t="s">
        <v>10101</v>
      </c>
      <c r="P2135" t="s">
        <v>386</v>
      </c>
      <c r="Q2135" s="150" t="str">
        <f>IF(JRF!D2148="","",IF(IFERROR(VLOOKUP(JRF!D2148,Checks!N:P,3,0),0)="A","","Inactive account in Use"))</f>
        <v/>
      </c>
      <c r="R2135" t="str">
        <f>IFERROR(IF('Journal Template'!C2547="","",IF(IFERROR(VLOOKUP('Journal Template'!C2547,Checks!N:P,3,0),0)="A","","Inactive account in Use")),"")</f>
        <v/>
      </c>
      <c r="V2135" s="150" t="str">
        <f>IF(JRF!C2148="","",IF(IFERROR(VLOOKUP(JRF!C2148,Checks!S:U,3,0),0)="A","Entry with System fund Dept",""))</f>
        <v/>
      </c>
      <c r="W2135" t="str">
        <f>IFERROR(IF('Journal Template'!D2547="","",IF(IFERROR(VLOOKUP('Journal Template'!D2547,Checks!S:U,3,0),0)="A","Entry with System fund Dept","")),"")</f>
        <v/>
      </c>
      <c r="X2135" t="s">
        <v>10098</v>
      </c>
      <c r="Y2135" t="s">
        <v>389</v>
      </c>
      <c r="Z2135" t="s">
        <v>10099</v>
      </c>
      <c r="AA2135" t="s">
        <v>407</v>
      </c>
      <c r="AB2135" t="s">
        <v>125</v>
      </c>
      <c r="AC2135" s="150" t="str">
        <f>IFERROR(IF(JRF!C2148="","",IF(AND(VLOOKUP(JRF!C2148,X:AA,4,0)=JRF!B2148,VLOOKUP(JRF!C2148,X:Y,2,0)="A"),"","Inactive Dept Combo Error")),"Inactive Dept Combo Error")</f>
        <v/>
      </c>
      <c r="AD2135" t="str">
        <f>IFERROR(IF('Journal Template'!D2547="","",IF(AND(VLOOKUP('Journal Template'!D2547,X:AA,4,0)='Journal Template'!A2547,VLOOKUP('Journal Template'!D2547,X:Y,2,0)="A"),"","Inactive Dept Combo Error")),"")</f>
        <v/>
      </c>
      <c r="AK2135" s="150" t="str">
        <f>IF(JRF!B2148="","",IF(JRF!B2148=IFERROR(VLOOKUP(JRF!B2148,Checks!AI:AI,1,0),0),"Entry in Branch/Satellite BU's",""))</f>
        <v/>
      </c>
      <c r="AL2135" t="str">
        <f>IFERROR(IF('Journal Template'!A2547="","",IF('Journal Template'!A2547=IFERROR(VLOOKUP('Journal Template'!A2547,Checks!AI:AI,1,0),0),"Entry in Branch/Satellite BU's","")),"")</f>
        <v/>
      </c>
      <c r="AO2135" s="171"/>
      <c r="AP2135" s="171"/>
      <c r="AQ2135" s="171"/>
      <c r="AR2135" s="171"/>
      <c r="CI2135" t="str">
        <f>IF(JRF!F2148&gt;0,"",IF(JRF!B2148="","",IF(LEFT(JRF!B2148,1)=IFERROR(VLOOKUP(LEFT(JRF!B2148,1),$CF$2:$CF$5,1,0),0),"Product Code Required",IF(JRF!C2148="","",IF(JRF!C2148=IFERROR(VLOOKUP(JRF!C2148,$CH:$CH,1,0),0),"Product Code Required","NA")))))</f>
        <v/>
      </c>
      <c r="CJ2135" t="str">
        <f>IF(JRF!AV2148&gt;0,"",IF(JRF!Q2148="","",IF(LEFT(JRF!Q2148,1)=IFERROR(VLOOKUP(LEFT(JRF!Q2148,1),$CF$2:$CF$5,1,0),0),"Product Code Required",IF(JRF!V2148="","",IF(JRF!V2148=IFERROR(VLOOKUP(JRF!V2148,$CH:$CH,1,0),0),"Product Code Required","NA")))))</f>
        <v/>
      </c>
      <c r="CK2135" t="str">
        <f>IFERROR(IF(LEN('Journal Template'!F2146)&gt;0,"",IF('Journal Template'!A2146="","",IF(LEFT('Journal Template'!A2146,1)=IFERROR(VLOOKUP(LEFT('Journal Template'!A2146,1),Checks!$CF$2:$CF$5,1,0),0),"Product Code Required",IF('Journal Template'!D2146="","",IF('Journal Template'!D2146=IFERROR(VLOOKUP('Journal Template'!D2146,Checks!$CH:$CH,1,0),0),"Product Code Required","NA"))))),"")</f>
        <v/>
      </c>
    </row>
    <row r="2136" spans="14:89">
      <c r="N2136" t="s">
        <v>10102</v>
      </c>
      <c r="O2136" t="s">
        <v>10103</v>
      </c>
      <c r="P2136" t="s">
        <v>386</v>
      </c>
      <c r="Q2136" s="150" t="str">
        <f>IF(JRF!D2149="","",IF(IFERROR(VLOOKUP(JRF!D2149,Checks!N:P,3,0),0)="A","","Inactive account in Use"))</f>
        <v/>
      </c>
      <c r="R2136" t="str">
        <f>IFERROR(IF('Journal Template'!C2548="","",IF(IFERROR(VLOOKUP('Journal Template'!C2548,Checks!N:P,3,0),0)="A","","Inactive account in Use")),"")</f>
        <v/>
      </c>
      <c r="V2136" s="150" t="str">
        <f>IF(JRF!C2149="","",IF(IFERROR(VLOOKUP(JRF!C2149,Checks!S:U,3,0),0)="A","Entry with System fund Dept",""))</f>
        <v/>
      </c>
      <c r="W2136" t="str">
        <f>IFERROR(IF('Journal Template'!D2548="","",IF(IFERROR(VLOOKUP('Journal Template'!D2548,Checks!S:U,3,0),0)="A","Entry with System fund Dept","")),"")</f>
        <v/>
      </c>
      <c r="X2136" t="s">
        <v>10104</v>
      </c>
      <c r="Y2136" t="s">
        <v>389</v>
      </c>
      <c r="Z2136" t="s">
        <v>10105</v>
      </c>
      <c r="AA2136" t="s">
        <v>391</v>
      </c>
      <c r="AB2136" t="s">
        <v>125</v>
      </c>
      <c r="AC2136" s="150" t="str">
        <f>IFERROR(IF(JRF!C2149="","",IF(AND(VLOOKUP(JRF!C2149,X:AA,4,0)=JRF!B2149,VLOOKUP(JRF!C2149,X:Y,2,0)="A"),"","Inactive Dept Combo Error")),"Inactive Dept Combo Error")</f>
        <v/>
      </c>
      <c r="AD2136" t="str">
        <f>IFERROR(IF('Journal Template'!D2548="","",IF(AND(VLOOKUP('Journal Template'!D2548,X:AA,4,0)='Journal Template'!A2548,VLOOKUP('Journal Template'!D2548,X:Y,2,0)="A"),"","Inactive Dept Combo Error")),"")</f>
        <v/>
      </c>
      <c r="AK2136" s="150" t="str">
        <f>IF(JRF!B2149="","",IF(JRF!B2149=IFERROR(VLOOKUP(JRF!B2149,Checks!AI:AI,1,0),0),"Entry in Branch/Satellite BU's",""))</f>
        <v/>
      </c>
      <c r="AL2136" t="str">
        <f>IFERROR(IF('Journal Template'!A2548="","",IF('Journal Template'!A2548=IFERROR(VLOOKUP('Journal Template'!A2548,Checks!AI:AI,1,0),0),"Entry in Branch/Satellite BU's","")),"")</f>
        <v/>
      </c>
      <c r="AO2136" s="171"/>
      <c r="AP2136" s="171"/>
      <c r="AQ2136" s="171"/>
      <c r="AR2136" s="171"/>
      <c r="CI2136" t="str">
        <f>IF(JRF!F2149&gt;0,"",IF(JRF!B2149="","",IF(LEFT(JRF!B2149,1)=IFERROR(VLOOKUP(LEFT(JRF!B2149,1),$CF$2:$CF$5,1,0),0),"Product Code Required",IF(JRF!C2149="","",IF(JRF!C2149=IFERROR(VLOOKUP(JRF!C2149,$CH:$CH,1,0),0),"Product Code Required","NA")))))</f>
        <v/>
      </c>
      <c r="CJ2136" t="str">
        <f>IF(JRF!AV2149&gt;0,"",IF(JRF!Q2149="","",IF(LEFT(JRF!Q2149,1)=IFERROR(VLOOKUP(LEFT(JRF!Q2149,1),$CF$2:$CF$5,1,0),0),"Product Code Required",IF(JRF!V2149="","",IF(JRF!V2149=IFERROR(VLOOKUP(JRF!V2149,$CH:$CH,1,0),0),"Product Code Required","NA")))))</f>
        <v/>
      </c>
      <c r="CK2136" t="str">
        <f>IFERROR(IF(LEN('Journal Template'!F2147)&gt;0,"",IF('Journal Template'!A2147="","",IF(LEFT('Journal Template'!A2147,1)=IFERROR(VLOOKUP(LEFT('Journal Template'!A2147,1),Checks!$CF$2:$CF$5,1,0),0),"Product Code Required",IF('Journal Template'!D2147="","",IF('Journal Template'!D2147=IFERROR(VLOOKUP('Journal Template'!D2147,Checks!$CH:$CH,1,0),0),"Product Code Required","NA"))))),"")</f>
        <v/>
      </c>
    </row>
    <row r="2137" spans="14:89">
      <c r="N2137" t="s">
        <v>10106</v>
      </c>
      <c r="O2137" t="s">
        <v>10107</v>
      </c>
      <c r="P2137" t="s">
        <v>386</v>
      </c>
      <c r="Q2137" s="150" t="str">
        <f>IF(JRF!D2150="","",IF(IFERROR(VLOOKUP(JRF!D2150,Checks!N:P,3,0),0)="A","","Inactive account in Use"))</f>
        <v/>
      </c>
      <c r="R2137" t="str">
        <f>IFERROR(IF('Journal Template'!C2549="","",IF(IFERROR(VLOOKUP('Journal Template'!C2549,Checks!N:P,3,0),0)="A","","Inactive account in Use")),"")</f>
        <v/>
      </c>
      <c r="V2137" s="150" t="str">
        <f>IF(JRF!C2150="","",IF(IFERROR(VLOOKUP(JRF!C2150,Checks!S:U,3,0),0)="A","Entry with System fund Dept",""))</f>
        <v/>
      </c>
      <c r="W2137" t="str">
        <f>IFERROR(IF('Journal Template'!D2549="","",IF(IFERROR(VLOOKUP('Journal Template'!D2549,Checks!S:U,3,0),0)="A","Entry with System fund Dept","")),"")</f>
        <v/>
      </c>
      <c r="X2137" t="s">
        <v>10108</v>
      </c>
      <c r="Y2137" t="s">
        <v>386</v>
      </c>
      <c r="Z2137" t="s">
        <v>10109</v>
      </c>
      <c r="AA2137" t="s">
        <v>391</v>
      </c>
      <c r="AB2137" t="s">
        <v>125</v>
      </c>
      <c r="AC2137" s="150" t="str">
        <f>IFERROR(IF(JRF!C2150="","",IF(AND(VLOOKUP(JRF!C2150,X:AA,4,0)=JRF!B2150,VLOOKUP(JRF!C2150,X:Y,2,0)="A"),"","Inactive Dept Combo Error")),"Inactive Dept Combo Error")</f>
        <v/>
      </c>
      <c r="AD2137" t="str">
        <f>IFERROR(IF('Journal Template'!D2549="","",IF(AND(VLOOKUP('Journal Template'!D2549,X:AA,4,0)='Journal Template'!A2549,VLOOKUP('Journal Template'!D2549,X:Y,2,0)="A"),"","Inactive Dept Combo Error")),"")</f>
        <v/>
      </c>
      <c r="AK2137" s="150" t="str">
        <f>IF(JRF!B2150="","",IF(JRF!B2150=IFERROR(VLOOKUP(JRF!B2150,Checks!AI:AI,1,0),0),"Entry in Branch/Satellite BU's",""))</f>
        <v/>
      </c>
      <c r="AL2137" t="str">
        <f>IFERROR(IF('Journal Template'!A2549="","",IF('Journal Template'!A2549=IFERROR(VLOOKUP('Journal Template'!A2549,Checks!AI:AI,1,0),0),"Entry in Branch/Satellite BU's","")),"")</f>
        <v/>
      </c>
      <c r="AO2137" s="171"/>
      <c r="AP2137" s="171"/>
      <c r="AQ2137" s="171"/>
      <c r="AR2137" s="171"/>
      <c r="CI2137" t="str">
        <f>IF(JRF!F2150&gt;0,"",IF(JRF!B2150="","",IF(LEFT(JRF!B2150,1)=IFERROR(VLOOKUP(LEFT(JRF!B2150,1),$CF$2:$CF$5,1,0),0),"Product Code Required",IF(JRF!C2150="","",IF(JRF!C2150=IFERROR(VLOOKUP(JRF!C2150,$CH:$CH,1,0),0),"Product Code Required","NA")))))</f>
        <v/>
      </c>
      <c r="CJ2137" t="str">
        <f>IF(JRF!AV2150&gt;0,"",IF(JRF!Q2150="","",IF(LEFT(JRF!Q2150,1)=IFERROR(VLOOKUP(LEFT(JRF!Q2150,1),$CF$2:$CF$5,1,0),0),"Product Code Required",IF(JRF!V2150="","",IF(JRF!V2150=IFERROR(VLOOKUP(JRF!V2150,$CH:$CH,1,0),0),"Product Code Required","NA")))))</f>
        <v/>
      </c>
      <c r="CK2137" t="str">
        <f>IFERROR(IF(LEN('Journal Template'!F2148)&gt;0,"",IF('Journal Template'!A2148="","",IF(LEFT('Journal Template'!A2148,1)=IFERROR(VLOOKUP(LEFT('Journal Template'!A2148,1),Checks!$CF$2:$CF$5,1,0),0),"Product Code Required",IF('Journal Template'!D2148="","",IF('Journal Template'!D2148=IFERROR(VLOOKUP('Journal Template'!D2148,Checks!$CH:$CH,1,0),0),"Product Code Required","NA"))))),"")</f>
        <v/>
      </c>
    </row>
    <row r="2138" spans="14:89">
      <c r="N2138" t="s">
        <v>10110</v>
      </c>
      <c r="O2138" t="s">
        <v>10111</v>
      </c>
      <c r="P2138" t="s">
        <v>386</v>
      </c>
      <c r="Q2138" s="150" t="str">
        <f>IF(JRF!D2151="","",IF(IFERROR(VLOOKUP(JRF!D2151,Checks!N:P,3,0),0)="A","","Inactive account in Use"))</f>
        <v/>
      </c>
      <c r="R2138" t="str">
        <f>IFERROR(IF('Journal Template'!C2550="","",IF(IFERROR(VLOOKUP('Journal Template'!C2550,Checks!N:P,3,0),0)="A","","Inactive account in Use")),"")</f>
        <v/>
      </c>
      <c r="V2138" s="150" t="str">
        <f>IF(JRF!C2151="","",IF(IFERROR(VLOOKUP(JRF!C2151,Checks!S:U,3,0),0)="A","Entry with System fund Dept",""))</f>
        <v/>
      </c>
      <c r="W2138" t="str">
        <f>IFERROR(IF('Journal Template'!D2550="","",IF(IFERROR(VLOOKUP('Journal Template'!D2550,Checks!S:U,3,0),0)="A","Entry with System fund Dept","")),"")</f>
        <v/>
      </c>
      <c r="X2138" t="s">
        <v>10112</v>
      </c>
      <c r="Y2138" t="s">
        <v>389</v>
      </c>
      <c r="Z2138" t="s">
        <v>10113</v>
      </c>
      <c r="AA2138" t="s">
        <v>391</v>
      </c>
      <c r="AB2138" t="s">
        <v>125</v>
      </c>
      <c r="AC2138" s="150" t="str">
        <f>IFERROR(IF(JRF!C2151="","",IF(AND(VLOOKUP(JRF!C2151,X:AA,4,0)=JRF!B2151,VLOOKUP(JRF!C2151,X:Y,2,0)="A"),"","Inactive Dept Combo Error")),"Inactive Dept Combo Error")</f>
        <v/>
      </c>
      <c r="AD2138" t="str">
        <f>IFERROR(IF('Journal Template'!D2550="","",IF(AND(VLOOKUP('Journal Template'!D2550,X:AA,4,0)='Journal Template'!A2550,VLOOKUP('Journal Template'!D2550,X:Y,2,0)="A"),"","Inactive Dept Combo Error")),"")</f>
        <v/>
      </c>
      <c r="AK2138" s="150" t="str">
        <f>IF(JRF!B2151="","",IF(JRF!B2151=IFERROR(VLOOKUP(JRF!B2151,Checks!AI:AI,1,0),0),"Entry in Branch/Satellite BU's",""))</f>
        <v/>
      </c>
      <c r="AL2138" t="str">
        <f>IFERROR(IF('Journal Template'!A2550="","",IF('Journal Template'!A2550=IFERROR(VLOOKUP('Journal Template'!A2550,Checks!AI:AI,1,0),0),"Entry in Branch/Satellite BU's","")),"")</f>
        <v/>
      </c>
      <c r="AO2138" s="171"/>
      <c r="AP2138" s="171"/>
      <c r="AQ2138" s="171"/>
      <c r="AR2138" s="171"/>
      <c r="CI2138" t="str">
        <f>IF(JRF!F2151&gt;0,"",IF(JRF!B2151="","",IF(LEFT(JRF!B2151,1)=IFERROR(VLOOKUP(LEFT(JRF!B2151,1),$CF$2:$CF$5,1,0),0),"Product Code Required",IF(JRF!C2151="","",IF(JRF!C2151=IFERROR(VLOOKUP(JRF!C2151,$CH:$CH,1,0),0),"Product Code Required","NA")))))</f>
        <v/>
      </c>
      <c r="CJ2138" t="str">
        <f>IF(JRF!AV2151&gt;0,"",IF(JRF!Q2151="","",IF(LEFT(JRF!Q2151,1)=IFERROR(VLOOKUP(LEFT(JRF!Q2151,1),$CF$2:$CF$5,1,0),0),"Product Code Required",IF(JRF!V2151="","",IF(JRF!V2151=IFERROR(VLOOKUP(JRF!V2151,$CH:$CH,1,0),0),"Product Code Required","NA")))))</f>
        <v/>
      </c>
      <c r="CK2138" t="str">
        <f>IFERROR(IF(LEN('Journal Template'!F2149)&gt;0,"",IF('Journal Template'!A2149="","",IF(LEFT('Journal Template'!A2149,1)=IFERROR(VLOOKUP(LEFT('Journal Template'!A2149,1),Checks!$CF$2:$CF$5,1,0),0),"Product Code Required",IF('Journal Template'!D2149="","",IF('Journal Template'!D2149=IFERROR(VLOOKUP('Journal Template'!D2149,Checks!$CH:$CH,1,0),0),"Product Code Required","NA"))))),"")</f>
        <v/>
      </c>
    </row>
    <row r="2139" spans="14:89">
      <c r="N2139" t="s">
        <v>10114</v>
      </c>
      <c r="O2139" t="s">
        <v>10115</v>
      </c>
      <c r="P2139" t="s">
        <v>386</v>
      </c>
      <c r="Q2139" s="150" t="str">
        <f>IF(JRF!D2152="","",IF(IFERROR(VLOOKUP(JRF!D2152,Checks!N:P,3,0),0)="A","","Inactive account in Use"))</f>
        <v/>
      </c>
      <c r="R2139" t="str">
        <f>IFERROR(IF('Journal Template'!C2551="","",IF(IFERROR(VLOOKUP('Journal Template'!C2551,Checks!N:P,3,0),0)="A","","Inactive account in Use")),"")</f>
        <v/>
      </c>
      <c r="V2139" s="150" t="str">
        <f>IF(JRF!C2152="","",IF(IFERROR(VLOOKUP(JRF!C2152,Checks!S:U,3,0),0)="A","Entry with System fund Dept",""))</f>
        <v/>
      </c>
      <c r="W2139" t="str">
        <f>IFERROR(IF('Journal Template'!D2551="","",IF(IFERROR(VLOOKUP('Journal Template'!D2551,Checks!S:U,3,0),0)="A","Entry with System fund Dept","")),"")</f>
        <v/>
      </c>
      <c r="X2139" t="s">
        <v>10116</v>
      </c>
      <c r="Y2139" t="s">
        <v>389</v>
      </c>
      <c r="Z2139" t="s">
        <v>10117</v>
      </c>
      <c r="AA2139" t="s">
        <v>391</v>
      </c>
      <c r="AB2139" t="s">
        <v>125</v>
      </c>
      <c r="AC2139" s="150" t="str">
        <f>IFERROR(IF(JRF!C2152="","",IF(AND(VLOOKUP(JRF!C2152,X:AA,4,0)=JRF!B2152,VLOOKUP(JRF!C2152,X:Y,2,0)="A"),"","Inactive Dept Combo Error")),"Inactive Dept Combo Error")</f>
        <v/>
      </c>
      <c r="AD2139" t="str">
        <f>IFERROR(IF('Journal Template'!D2551="","",IF(AND(VLOOKUP('Journal Template'!D2551,X:AA,4,0)='Journal Template'!A2551,VLOOKUP('Journal Template'!D2551,X:Y,2,0)="A"),"","Inactive Dept Combo Error")),"")</f>
        <v/>
      </c>
      <c r="AK2139" s="150" t="str">
        <f>IF(JRF!B2152="","",IF(JRF!B2152=IFERROR(VLOOKUP(JRF!B2152,Checks!AI:AI,1,0),0),"Entry in Branch/Satellite BU's",""))</f>
        <v/>
      </c>
      <c r="AL2139" t="str">
        <f>IFERROR(IF('Journal Template'!A2551="","",IF('Journal Template'!A2551=IFERROR(VLOOKUP('Journal Template'!A2551,Checks!AI:AI,1,0),0),"Entry in Branch/Satellite BU's","")),"")</f>
        <v/>
      </c>
      <c r="AO2139" s="171"/>
      <c r="AP2139" s="171"/>
      <c r="AQ2139" s="171"/>
      <c r="AR2139" s="171"/>
      <c r="CI2139" t="str">
        <f>IF(JRF!F2152&gt;0,"",IF(JRF!B2152="","",IF(LEFT(JRF!B2152,1)=IFERROR(VLOOKUP(LEFT(JRF!B2152,1),$CF$2:$CF$5,1,0),0),"Product Code Required",IF(JRF!C2152="","",IF(JRF!C2152=IFERROR(VLOOKUP(JRF!C2152,$CH:$CH,1,0),0),"Product Code Required","NA")))))</f>
        <v/>
      </c>
      <c r="CJ2139" t="str">
        <f>IF(JRF!AV2152&gt;0,"",IF(JRF!Q2152="","",IF(LEFT(JRF!Q2152,1)=IFERROR(VLOOKUP(LEFT(JRF!Q2152,1),$CF$2:$CF$5,1,0),0),"Product Code Required",IF(JRF!V2152="","",IF(JRF!V2152=IFERROR(VLOOKUP(JRF!V2152,$CH:$CH,1,0),0),"Product Code Required","NA")))))</f>
        <v/>
      </c>
      <c r="CK2139" t="str">
        <f>IFERROR(IF(LEN('Journal Template'!F2150)&gt;0,"",IF('Journal Template'!A2150="","",IF(LEFT('Journal Template'!A2150,1)=IFERROR(VLOOKUP(LEFT('Journal Template'!A2150,1),Checks!$CF$2:$CF$5,1,0),0),"Product Code Required",IF('Journal Template'!D2150="","",IF('Journal Template'!D2150=IFERROR(VLOOKUP('Journal Template'!D2150,Checks!$CH:$CH,1,0),0),"Product Code Required","NA"))))),"")</f>
        <v/>
      </c>
    </row>
    <row r="2140" spans="14:89">
      <c r="N2140" t="s">
        <v>10118</v>
      </c>
      <c r="O2140" t="s">
        <v>10119</v>
      </c>
      <c r="P2140" t="s">
        <v>386</v>
      </c>
      <c r="Q2140" s="150" t="str">
        <f>IF(JRF!D2153="","",IF(IFERROR(VLOOKUP(JRF!D2153,Checks!N:P,3,0),0)="A","","Inactive account in Use"))</f>
        <v/>
      </c>
      <c r="R2140" t="str">
        <f>IFERROR(IF('Journal Template'!C2552="","",IF(IFERROR(VLOOKUP('Journal Template'!C2552,Checks!N:P,3,0),0)="A","","Inactive account in Use")),"")</f>
        <v/>
      </c>
      <c r="V2140" s="150" t="str">
        <f>IF(JRF!C2153="","",IF(IFERROR(VLOOKUP(JRF!C2153,Checks!S:U,3,0),0)="A","Entry with System fund Dept",""))</f>
        <v/>
      </c>
      <c r="W2140" t="str">
        <f>IFERROR(IF('Journal Template'!D2552="","",IF(IFERROR(VLOOKUP('Journal Template'!D2552,Checks!S:U,3,0),0)="A","Entry with System fund Dept","")),"")</f>
        <v/>
      </c>
      <c r="X2140" t="s">
        <v>10120</v>
      </c>
      <c r="Y2140" t="s">
        <v>389</v>
      </c>
      <c r="Z2140" t="s">
        <v>10121</v>
      </c>
      <c r="AA2140" t="s">
        <v>391</v>
      </c>
      <c r="AB2140" t="s">
        <v>125</v>
      </c>
      <c r="AC2140" s="150" t="str">
        <f>IFERROR(IF(JRF!C2153="","",IF(AND(VLOOKUP(JRF!C2153,X:AA,4,0)=JRF!B2153,VLOOKUP(JRF!C2153,X:Y,2,0)="A"),"","Inactive Dept Combo Error")),"Inactive Dept Combo Error")</f>
        <v/>
      </c>
      <c r="AD2140" t="str">
        <f>IFERROR(IF('Journal Template'!D2552="","",IF(AND(VLOOKUP('Journal Template'!D2552,X:AA,4,0)='Journal Template'!A2552,VLOOKUP('Journal Template'!D2552,X:Y,2,0)="A"),"","Inactive Dept Combo Error")),"")</f>
        <v/>
      </c>
      <c r="AK2140" s="150" t="str">
        <f>IF(JRF!B2153="","",IF(JRF!B2153=IFERROR(VLOOKUP(JRF!B2153,Checks!AI:AI,1,0),0),"Entry in Branch/Satellite BU's",""))</f>
        <v/>
      </c>
      <c r="AL2140" t="str">
        <f>IFERROR(IF('Journal Template'!A2552="","",IF('Journal Template'!A2552=IFERROR(VLOOKUP('Journal Template'!A2552,Checks!AI:AI,1,0),0),"Entry in Branch/Satellite BU's","")),"")</f>
        <v/>
      </c>
      <c r="AO2140" s="171"/>
      <c r="AP2140" s="171"/>
      <c r="AQ2140" s="171"/>
      <c r="AR2140" s="171"/>
      <c r="CI2140" t="str">
        <f>IF(JRF!F2153&gt;0,"",IF(JRF!B2153="","",IF(LEFT(JRF!B2153,1)=IFERROR(VLOOKUP(LEFT(JRF!B2153,1),$CF$2:$CF$5,1,0),0),"Product Code Required",IF(JRF!C2153="","",IF(JRF!C2153=IFERROR(VLOOKUP(JRF!C2153,$CH:$CH,1,0),0),"Product Code Required","NA")))))</f>
        <v/>
      </c>
      <c r="CJ2140" t="str">
        <f>IF(JRF!AV2153&gt;0,"",IF(JRF!Q2153="","",IF(LEFT(JRF!Q2153,1)=IFERROR(VLOOKUP(LEFT(JRF!Q2153,1),$CF$2:$CF$5,1,0),0),"Product Code Required",IF(JRF!V2153="","",IF(JRF!V2153=IFERROR(VLOOKUP(JRF!V2153,$CH:$CH,1,0),0),"Product Code Required","NA")))))</f>
        <v/>
      </c>
      <c r="CK2140" t="str">
        <f>IFERROR(IF(LEN('Journal Template'!F2151)&gt;0,"",IF('Journal Template'!A2151="","",IF(LEFT('Journal Template'!A2151,1)=IFERROR(VLOOKUP(LEFT('Journal Template'!A2151,1),Checks!$CF$2:$CF$5,1,0),0),"Product Code Required",IF('Journal Template'!D2151="","",IF('Journal Template'!D2151=IFERROR(VLOOKUP('Journal Template'!D2151,Checks!$CH:$CH,1,0),0),"Product Code Required","NA"))))),"")</f>
        <v/>
      </c>
    </row>
    <row r="2141" spans="14:89">
      <c r="N2141" t="s">
        <v>10122</v>
      </c>
      <c r="O2141" t="s">
        <v>10123</v>
      </c>
      <c r="P2141" t="s">
        <v>386</v>
      </c>
      <c r="Q2141" s="150" t="str">
        <f>IF(JRF!D2154="","",IF(IFERROR(VLOOKUP(JRF!D2154,Checks!N:P,3,0),0)="A","","Inactive account in Use"))</f>
        <v/>
      </c>
      <c r="R2141" t="str">
        <f>IFERROR(IF('Journal Template'!C2553="","",IF(IFERROR(VLOOKUP('Journal Template'!C2553,Checks!N:P,3,0),0)="A","","Inactive account in Use")),"")</f>
        <v/>
      </c>
      <c r="V2141" s="150" t="str">
        <f>IF(JRF!C2154="","",IF(IFERROR(VLOOKUP(JRF!C2154,Checks!S:U,3,0),0)="A","Entry with System fund Dept",""))</f>
        <v/>
      </c>
      <c r="W2141" t="str">
        <f>IFERROR(IF('Journal Template'!D2553="","",IF(IFERROR(VLOOKUP('Journal Template'!D2553,Checks!S:U,3,0),0)="A","Entry with System fund Dept","")),"")</f>
        <v/>
      </c>
      <c r="X2141" t="s">
        <v>10124</v>
      </c>
      <c r="Y2141" t="s">
        <v>386</v>
      </c>
      <c r="Z2141" t="s">
        <v>10125</v>
      </c>
      <c r="AA2141" t="s">
        <v>391</v>
      </c>
      <c r="AB2141" t="s">
        <v>125</v>
      </c>
      <c r="AC2141" s="150" t="str">
        <f>IFERROR(IF(JRF!C2154="","",IF(AND(VLOOKUP(JRF!C2154,X:AA,4,0)=JRF!B2154,VLOOKUP(JRF!C2154,X:Y,2,0)="A"),"","Inactive Dept Combo Error")),"Inactive Dept Combo Error")</f>
        <v/>
      </c>
      <c r="AD2141" t="str">
        <f>IFERROR(IF('Journal Template'!D2553="","",IF(AND(VLOOKUP('Journal Template'!D2553,X:AA,4,0)='Journal Template'!A2553,VLOOKUP('Journal Template'!D2553,X:Y,2,0)="A"),"","Inactive Dept Combo Error")),"")</f>
        <v/>
      </c>
      <c r="AK2141" s="150" t="str">
        <f>IF(JRF!B2154="","",IF(JRF!B2154=IFERROR(VLOOKUP(JRF!B2154,Checks!AI:AI,1,0),0),"Entry in Branch/Satellite BU's",""))</f>
        <v/>
      </c>
      <c r="AL2141" t="str">
        <f>IFERROR(IF('Journal Template'!A2553="","",IF('Journal Template'!A2553=IFERROR(VLOOKUP('Journal Template'!A2553,Checks!AI:AI,1,0),0),"Entry in Branch/Satellite BU's","")),"")</f>
        <v/>
      </c>
      <c r="AO2141" s="171"/>
      <c r="AP2141" s="171"/>
      <c r="AQ2141" s="171"/>
      <c r="AR2141" s="171"/>
      <c r="CI2141" t="str">
        <f>IF(JRF!F2154&gt;0,"",IF(JRF!B2154="","",IF(LEFT(JRF!B2154,1)=IFERROR(VLOOKUP(LEFT(JRF!B2154,1),$CF$2:$CF$5,1,0),0),"Product Code Required",IF(JRF!C2154="","",IF(JRF!C2154=IFERROR(VLOOKUP(JRF!C2154,$CH:$CH,1,0),0),"Product Code Required","NA")))))</f>
        <v/>
      </c>
      <c r="CJ2141" t="str">
        <f>IF(JRF!AV2154&gt;0,"",IF(JRF!Q2154="","",IF(LEFT(JRF!Q2154,1)=IFERROR(VLOOKUP(LEFT(JRF!Q2154,1),$CF$2:$CF$5,1,0),0),"Product Code Required",IF(JRF!V2154="","",IF(JRF!V2154=IFERROR(VLOOKUP(JRF!V2154,$CH:$CH,1,0),0),"Product Code Required","NA")))))</f>
        <v/>
      </c>
      <c r="CK2141" t="str">
        <f>IFERROR(IF(LEN('Journal Template'!F2152)&gt;0,"",IF('Journal Template'!A2152="","",IF(LEFT('Journal Template'!A2152,1)=IFERROR(VLOOKUP(LEFT('Journal Template'!A2152,1),Checks!$CF$2:$CF$5,1,0),0),"Product Code Required",IF('Journal Template'!D2152="","",IF('Journal Template'!D2152=IFERROR(VLOOKUP('Journal Template'!D2152,Checks!$CH:$CH,1,0),0),"Product Code Required","NA"))))),"")</f>
        <v/>
      </c>
    </row>
    <row r="2142" spans="14:89">
      <c r="N2142" t="s">
        <v>10126</v>
      </c>
      <c r="O2142" t="s">
        <v>10127</v>
      </c>
      <c r="P2142" t="s">
        <v>386</v>
      </c>
      <c r="Q2142" s="150" t="str">
        <f>IF(JRF!D2155="","",IF(IFERROR(VLOOKUP(JRF!D2155,Checks!N:P,3,0),0)="A","","Inactive account in Use"))</f>
        <v/>
      </c>
      <c r="R2142" t="str">
        <f>IFERROR(IF('Journal Template'!C2554="","",IF(IFERROR(VLOOKUP('Journal Template'!C2554,Checks!N:P,3,0),0)="A","","Inactive account in Use")),"")</f>
        <v/>
      </c>
      <c r="V2142" s="150" t="str">
        <f>IF(JRF!C2155="","",IF(IFERROR(VLOOKUP(JRF!C2155,Checks!S:U,3,0),0)="A","Entry with System fund Dept",""))</f>
        <v/>
      </c>
      <c r="W2142" t="str">
        <f>IFERROR(IF('Journal Template'!D2554="","",IF(IFERROR(VLOOKUP('Journal Template'!D2554,Checks!S:U,3,0),0)="A","Entry with System fund Dept","")),"")</f>
        <v/>
      </c>
      <c r="X2142" t="s">
        <v>10128</v>
      </c>
      <c r="Y2142" t="s">
        <v>389</v>
      </c>
      <c r="Z2142" t="s">
        <v>10129</v>
      </c>
      <c r="AA2142" t="s">
        <v>391</v>
      </c>
      <c r="AB2142" t="s">
        <v>125</v>
      </c>
      <c r="AC2142" s="150" t="str">
        <f>IFERROR(IF(JRF!C2155="","",IF(AND(VLOOKUP(JRF!C2155,X:AA,4,0)=JRF!B2155,VLOOKUP(JRF!C2155,X:Y,2,0)="A"),"","Inactive Dept Combo Error")),"Inactive Dept Combo Error")</f>
        <v/>
      </c>
      <c r="AD2142" t="str">
        <f>IFERROR(IF('Journal Template'!D2554="","",IF(AND(VLOOKUP('Journal Template'!D2554,X:AA,4,0)='Journal Template'!A2554,VLOOKUP('Journal Template'!D2554,X:Y,2,0)="A"),"","Inactive Dept Combo Error")),"")</f>
        <v/>
      </c>
      <c r="AK2142" s="150" t="str">
        <f>IF(JRF!B2155="","",IF(JRF!B2155=IFERROR(VLOOKUP(JRF!B2155,Checks!AI:AI,1,0),0),"Entry in Branch/Satellite BU's",""))</f>
        <v/>
      </c>
      <c r="AL2142" t="str">
        <f>IFERROR(IF('Journal Template'!A2554="","",IF('Journal Template'!A2554=IFERROR(VLOOKUP('Journal Template'!A2554,Checks!AI:AI,1,0),0),"Entry in Branch/Satellite BU's","")),"")</f>
        <v/>
      </c>
      <c r="AO2142" s="171"/>
      <c r="AP2142" s="171"/>
      <c r="AQ2142" s="171"/>
      <c r="AR2142" s="171"/>
      <c r="CI2142" t="str">
        <f>IF(JRF!F2155&gt;0,"",IF(JRF!B2155="","",IF(LEFT(JRF!B2155,1)=IFERROR(VLOOKUP(LEFT(JRF!B2155,1),$CF$2:$CF$5,1,0),0),"Product Code Required",IF(JRF!C2155="","",IF(JRF!C2155=IFERROR(VLOOKUP(JRF!C2155,$CH:$CH,1,0),0),"Product Code Required","NA")))))</f>
        <v/>
      </c>
      <c r="CJ2142" t="str">
        <f>IF(JRF!AV2155&gt;0,"",IF(JRF!Q2155="","",IF(LEFT(JRF!Q2155,1)=IFERROR(VLOOKUP(LEFT(JRF!Q2155,1),$CF$2:$CF$5,1,0),0),"Product Code Required",IF(JRF!V2155="","",IF(JRF!V2155=IFERROR(VLOOKUP(JRF!V2155,$CH:$CH,1,0),0),"Product Code Required","NA")))))</f>
        <v/>
      </c>
      <c r="CK2142" t="str">
        <f>IFERROR(IF(LEN('Journal Template'!F2153)&gt;0,"",IF('Journal Template'!A2153="","",IF(LEFT('Journal Template'!A2153,1)=IFERROR(VLOOKUP(LEFT('Journal Template'!A2153,1),Checks!$CF$2:$CF$5,1,0),0),"Product Code Required",IF('Journal Template'!D2153="","",IF('Journal Template'!D2153=IFERROR(VLOOKUP('Journal Template'!D2153,Checks!$CH:$CH,1,0),0),"Product Code Required","NA"))))),"")</f>
        <v/>
      </c>
    </row>
    <row r="2143" spans="14:89">
      <c r="N2143" t="s">
        <v>10130</v>
      </c>
      <c r="O2143" t="s">
        <v>10131</v>
      </c>
      <c r="P2143" t="s">
        <v>386</v>
      </c>
      <c r="Q2143" s="150" t="str">
        <f>IF(JRF!D2156="","",IF(IFERROR(VLOOKUP(JRF!D2156,Checks!N:P,3,0),0)="A","","Inactive account in Use"))</f>
        <v/>
      </c>
      <c r="R2143" t="str">
        <f>IFERROR(IF('Journal Template'!C2555="","",IF(IFERROR(VLOOKUP('Journal Template'!C2555,Checks!N:P,3,0),0)="A","","Inactive account in Use")),"")</f>
        <v/>
      </c>
      <c r="V2143" s="150" t="str">
        <f>IF(JRF!C2156="","",IF(IFERROR(VLOOKUP(JRF!C2156,Checks!S:U,3,0),0)="A","Entry with System fund Dept",""))</f>
        <v/>
      </c>
      <c r="W2143" t="str">
        <f>IFERROR(IF('Journal Template'!D2555="","",IF(IFERROR(VLOOKUP('Journal Template'!D2555,Checks!S:U,3,0),0)="A","Entry with System fund Dept","")),"")</f>
        <v/>
      </c>
      <c r="X2143" t="s">
        <v>10132</v>
      </c>
      <c r="Y2143" t="s">
        <v>386</v>
      </c>
      <c r="Z2143" t="s">
        <v>10133</v>
      </c>
      <c r="AA2143" t="s">
        <v>391</v>
      </c>
      <c r="AB2143" t="s">
        <v>125</v>
      </c>
      <c r="AC2143" s="150" t="str">
        <f>IFERROR(IF(JRF!C2156="","",IF(AND(VLOOKUP(JRF!C2156,X:AA,4,0)=JRF!B2156,VLOOKUP(JRF!C2156,X:Y,2,0)="A"),"","Inactive Dept Combo Error")),"Inactive Dept Combo Error")</f>
        <v/>
      </c>
      <c r="AD2143" t="str">
        <f>IFERROR(IF('Journal Template'!D2555="","",IF(AND(VLOOKUP('Journal Template'!D2555,X:AA,4,0)='Journal Template'!A2555,VLOOKUP('Journal Template'!D2555,X:Y,2,0)="A"),"","Inactive Dept Combo Error")),"")</f>
        <v/>
      </c>
      <c r="AK2143" s="150" t="str">
        <f>IF(JRF!B2156="","",IF(JRF!B2156=IFERROR(VLOOKUP(JRF!B2156,Checks!AI:AI,1,0),0),"Entry in Branch/Satellite BU's",""))</f>
        <v/>
      </c>
      <c r="AL2143" t="str">
        <f>IFERROR(IF('Journal Template'!A2555="","",IF('Journal Template'!A2555=IFERROR(VLOOKUP('Journal Template'!A2555,Checks!AI:AI,1,0),0),"Entry in Branch/Satellite BU's","")),"")</f>
        <v/>
      </c>
      <c r="AO2143" s="171"/>
      <c r="AP2143" s="171"/>
      <c r="AQ2143" s="171"/>
      <c r="AR2143" s="171"/>
      <c r="CI2143" t="str">
        <f>IF(JRF!F2156&gt;0,"",IF(JRF!B2156="","",IF(LEFT(JRF!B2156,1)=IFERROR(VLOOKUP(LEFT(JRF!B2156,1),$CF$2:$CF$5,1,0),0),"Product Code Required",IF(JRF!C2156="","",IF(JRF!C2156=IFERROR(VLOOKUP(JRF!C2156,$CH:$CH,1,0),0),"Product Code Required","NA")))))</f>
        <v/>
      </c>
      <c r="CJ2143" t="str">
        <f>IF(JRF!AV2156&gt;0,"",IF(JRF!Q2156="","",IF(LEFT(JRF!Q2156,1)=IFERROR(VLOOKUP(LEFT(JRF!Q2156,1),$CF$2:$CF$5,1,0),0),"Product Code Required",IF(JRF!V2156="","",IF(JRF!V2156=IFERROR(VLOOKUP(JRF!V2156,$CH:$CH,1,0),0),"Product Code Required","NA")))))</f>
        <v/>
      </c>
      <c r="CK2143" t="str">
        <f>IFERROR(IF(LEN('Journal Template'!F2154)&gt;0,"",IF('Journal Template'!A2154="","",IF(LEFT('Journal Template'!A2154,1)=IFERROR(VLOOKUP(LEFT('Journal Template'!A2154,1),Checks!$CF$2:$CF$5,1,0),0),"Product Code Required",IF('Journal Template'!D2154="","",IF('Journal Template'!D2154=IFERROR(VLOOKUP('Journal Template'!D2154,Checks!$CH:$CH,1,0),0),"Product Code Required","NA"))))),"")</f>
        <v/>
      </c>
    </row>
    <row r="2144" spans="14:89">
      <c r="N2144" t="s">
        <v>10134</v>
      </c>
      <c r="O2144" t="s">
        <v>10135</v>
      </c>
      <c r="P2144" t="s">
        <v>386</v>
      </c>
      <c r="Q2144" s="150" t="str">
        <f>IF(JRF!D2157="","",IF(IFERROR(VLOOKUP(JRF!D2157,Checks!N:P,3,0),0)="A","","Inactive account in Use"))</f>
        <v/>
      </c>
      <c r="R2144" t="str">
        <f>IFERROR(IF('Journal Template'!C2556="","",IF(IFERROR(VLOOKUP('Journal Template'!C2556,Checks!N:P,3,0),0)="A","","Inactive account in Use")),"")</f>
        <v/>
      </c>
      <c r="V2144" s="150" t="str">
        <f>IF(JRF!C2157="","",IF(IFERROR(VLOOKUP(JRF!C2157,Checks!S:U,3,0),0)="A","Entry with System fund Dept",""))</f>
        <v/>
      </c>
      <c r="W2144" t="str">
        <f>IFERROR(IF('Journal Template'!D2556="","",IF(IFERROR(VLOOKUP('Journal Template'!D2556,Checks!S:U,3,0),0)="A","Entry with System fund Dept","")),"")</f>
        <v/>
      </c>
      <c r="X2144" t="s">
        <v>10136</v>
      </c>
      <c r="Y2144" t="s">
        <v>386</v>
      </c>
      <c r="Z2144" t="s">
        <v>10137</v>
      </c>
      <c r="AA2144" t="s">
        <v>391</v>
      </c>
      <c r="AB2144" t="s">
        <v>125</v>
      </c>
      <c r="AC2144" s="150" t="str">
        <f>IFERROR(IF(JRF!C2157="","",IF(AND(VLOOKUP(JRF!C2157,X:AA,4,0)=JRF!B2157,VLOOKUP(JRF!C2157,X:Y,2,0)="A"),"","Inactive Dept Combo Error")),"Inactive Dept Combo Error")</f>
        <v/>
      </c>
      <c r="AD2144" t="str">
        <f>IFERROR(IF('Journal Template'!D2556="","",IF(AND(VLOOKUP('Journal Template'!D2556,X:AA,4,0)='Journal Template'!A2556,VLOOKUP('Journal Template'!D2556,X:Y,2,0)="A"),"","Inactive Dept Combo Error")),"")</f>
        <v/>
      </c>
      <c r="AK2144" s="150" t="str">
        <f>IF(JRF!B2157="","",IF(JRF!B2157=IFERROR(VLOOKUP(JRF!B2157,Checks!AI:AI,1,0),0),"Entry in Branch/Satellite BU's",""))</f>
        <v/>
      </c>
      <c r="AL2144" t="str">
        <f>IFERROR(IF('Journal Template'!A2556="","",IF('Journal Template'!A2556=IFERROR(VLOOKUP('Journal Template'!A2556,Checks!AI:AI,1,0),0),"Entry in Branch/Satellite BU's","")),"")</f>
        <v/>
      </c>
      <c r="AO2144" s="171"/>
      <c r="AP2144" s="171"/>
      <c r="AQ2144" s="171"/>
      <c r="AR2144" s="171"/>
      <c r="CI2144" t="str">
        <f>IF(JRF!F2157&gt;0,"",IF(JRF!B2157="","",IF(LEFT(JRF!B2157,1)=IFERROR(VLOOKUP(LEFT(JRF!B2157,1),$CF$2:$CF$5,1,0),0),"Product Code Required",IF(JRF!C2157="","",IF(JRF!C2157=IFERROR(VLOOKUP(JRF!C2157,$CH:$CH,1,0),0),"Product Code Required","NA")))))</f>
        <v/>
      </c>
      <c r="CJ2144" t="str">
        <f>IF(JRF!AV2157&gt;0,"",IF(JRF!Q2157="","",IF(LEFT(JRF!Q2157,1)=IFERROR(VLOOKUP(LEFT(JRF!Q2157,1),$CF$2:$CF$5,1,0),0),"Product Code Required",IF(JRF!V2157="","",IF(JRF!V2157=IFERROR(VLOOKUP(JRF!V2157,$CH:$CH,1,0),0),"Product Code Required","NA")))))</f>
        <v/>
      </c>
      <c r="CK2144" t="str">
        <f>IFERROR(IF(LEN('Journal Template'!F2155)&gt;0,"",IF('Journal Template'!A2155="","",IF(LEFT('Journal Template'!A2155,1)=IFERROR(VLOOKUP(LEFT('Journal Template'!A2155,1),Checks!$CF$2:$CF$5,1,0),0),"Product Code Required",IF('Journal Template'!D2155="","",IF('Journal Template'!D2155=IFERROR(VLOOKUP('Journal Template'!D2155,Checks!$CH:$CH,1,0),0),"Product Code Required","NA"))))),"")</f>
        <v/>
      </c>
    </row>
    <row r="2145" spans="14:89">
      <c r="N2145" t="s">
        <v>10138</v>
      </c>
      <c r="O2145" t="s">
        <v>10139</v>
      </c>
      <c r="P2145" t="s">
        <v>386</v>
      </c>
      <c r="Q2145" s="150" t="str">
        <f>IF(JRF!D2158="","",IF(IFERROR(VLOOKUP(JRF!D2158,Checks!N:P,3,0),0)="A","","Inactive account in Use"))</f>
        <v/>
      </c>
      <c r="R2145" t="str">
        <f>IFERROR(IF('Journal Template'!C2557="","",IF(IFERROR(VLOOKUP('Journal Template'!C2557,Checks!N:P,3,0),0)="A","","Inactive account in Use")),"")</f>
        <v/>
      </c>
      <c r="V2145" s="150" t="str">
        <f>IF(JRF!C2158="","",IF(IFERROR(VLOOKUP(JRF!C2158,Checks!S:U,3,0),0)="A","Entry with System fund Dept",""))</f>
        <v/>
      </c>
      <c r="W2145" t="str">
        <f>IFERROR(IF('Journal Template'!D2557="","",IF(IFERROR(VLOOKUP('Journal Template'!D2557,Checks!S:U,3,0),0)="A","Entry with System fund Dept","")),"")</f>
        <v/>
      </c>
      <c r="X2145" t="s">
        <v>10140</v>
      </c>
      <c r="Y2145" t="s">
        <v>389</v>
      </c>
      <c r="Z2145" t="s">
        <v>10141</v>
      </c>
      <c r="AA2145" t="s">
        <v>10142</v>
      </c>
      <c r="AB2145" t="s">
        <v>125</v>
      </c>
      <c r="AC2145" s="150" t="str">
        <f>IFERROR(IF(JRF!C2158="","",IF(AND(VLOOKUP(JRF!C2158,X:AA,4,0)=JRF!B2158,VLOOKUP(JRF!C2158,X:Y,2,0)="A"),"","Inactive Dept Combo Error")),"Inactive Dept Combo Error")</f>
        <v/>
      </c>
      <c r="AD2145" t="str">
        <f>IFERROR(IF('Journal Template'!D2557="","",IF(AND(VLOOKUP('Journal Template'!D2557,X:AA,4,0)='Journal Template'!A2557,VLOOKUP('Journal Template'!D2557,X:Y,2,0)="A"),"","Inactive Dept Combo Error")),"")</f>
        <v/>
      </c>
      <c r="AK2145" s="150" t="str">
        <f>IF(JRF!B2158="","",IF(JRF!B2158=IFERROR(VLOOKUP(JRF!B2158,Checks!AI:AI,1,0),0),"Entry in Branch/Satellite BU's",""))</f>
        <v/>
      </c>
      <c r="AL2145" t="str">
        <f>IFERROR(IF('Journal Template'!A2557="","",IF('Journal Template'!A2557=IFERROR(VLOOKUP('Journal Template'!A2557,Checks!AI:AI,1,0),0),"Entry in Branch/Satellite BU's","")),"")</f>
        <v/>
      </c>
      <c r="AO2145" s="171"/>
      <c r="AP2145" s="171"/>
      <c r="AQ2145" s="171"/>
      <c r="AR2145" s="171"/>
      <c r="CI2145" t="str">
        <f>IF(JRF!F2158&gt;0,"",IF(JRF!B2158="","",IF(LEFT(JRF!B2158,1)=IFERROR(VLOOKUP(LEFT(JRF!B2158,1),$CF$2:$CF$5,1,0),0),"Product Code Required",IF(JRF!C2158="","",IF(JRF!C2158=IFERROR(VLOOKUP(JRF!C2158,$CH:$CH,1,0),0),"Product Code Required","NA")))))</f>
        <v/>
      </c>
      <c r="CJ2145" t="str">
        <f>IF(JRF!AV2158&gt;0,"",IF(JRF!Q2158="","",IF(LEFT(JRF!Q2158,1)=IFERROR(VLOOKUP(LEFT(JRF!Q2158,1),$CF$2:$CF$5,1,0),0),"Product Code Required",IF(JRF!V2158="","",IF(JRF!V2158=IFERROR(VLOOKUP(JRF!V2158,$CH:$CH,1,0),0),"Product Code Required","NA")))))</f>
        <v/>
      </c>
      <c r="CK2145" t="str">
        <f>IFERROR(IF(LEN('Journal Template'!F2156)&gt;0,"",IF('Journal Template'!A2156="","",IF(LEFT('Journal Template'!A2156,1)=IFERROR(VLOOKUP(LEFT('Journal Template'!A2156,1),Checks!$CF$2:$CF$5,1,0),0),"Product Code Required",IF('Journal Template'!D2156="","",IF('Journal Template'!D2156=IFERROR(VLOOKUP('Journal Template'!D2156,Checks!$CH:$CH,1,0),0),"Product Code Required","NA"))))),"")</f>
        <v/>
      </c>
    </row>
    <row r="2146" spans="14:89">
      <c r="N2146" t="s">
        <v>10143</v>
      </c>
      <c r="O2146" t="s">
        <v>10144</v>
      </c>
      <c r="P2146" t="s">
        <v>386</v>
      </c>
      <c r="Q2146" s="150" t="str">
        <f>IF(JRF!D2159="","",IF(IFERROR(VLOOKUP(JRF!D2159,Checks!N:P,3,0),0)="A","","Inactive account in Use"))</f>
        <v/>
      </c>
      <c r="R2146" t="str">
        <f>IFERROR(IF('Journal Template'!C2558="","",IF(IFERROR(VLOOKUP('Journal Template'!C2558,Checks!N:P,3,0),0)="A","","Inactive account in Use")),"")</f>
        <v/>
      </c>
      <c r="V2146" s="150" t="str">
        <f>IF(JRF!C2159="","",IF(IFERROR(VLOOKUP(JRF!C2159,Checks!S:U,3,0),0)="A","Entry with System fund Dept",""))</f>
        <v/>
      </c>
      <c r="W2146" t="str">
        <f>IFERROR(IF('Journal Template'!D2558="","",IF(IFERROR(VLOOKUP('Journal Template'!D2558,Checks!S:U,3,0),0)="A","Entry with System fund Dept","")),"")</f>
        <v/>
      </c>
      <c r="X2146" t="s">
        <v>10140</v>
      </c>
      <c r="Y2146" t="s">
        <v>389</v>
      </c>
      <c r="Z2146" t="s">
        <v>10145</v>
      </c>
      <c r="AA2146" t="s">
        <v>391</v>
      </c>
      <c r="AB2146" t="s">
        <v>125</v>
      </c>
      <c r="AC2146" s="150" t="str">
        <f>IFERROR(IF(JRF!C2159="","",IF(AND(VLOOKUP(JRF!C2159,X:AA,4,0)=JRF!B2159,VLOOKUP(JRF!C2159,X:Y,2,0)="A"),"","Inactive Dept Combo Error")),"Inactive Dept Combo Error")</f>
        <v/>
      </c>
      <c r="AD2146" t="str">
        <f>IFERROR(IF('Journal Template'!D2558="","",IF(AND(VLOOKUP('Journal Template'!D2558,X:AA,4,0)='Journal Template'!A2558,VLOOKUP('Journal Template'!D2558,X:Y,2,0)="A"),"","Inactive Dept Combo Error")),"")</f>
        <v/>
      </c>
      <c r="AK2146" s="150" t="str">
        <f>IF(JRF!B2159="","",IF(JRF!B2159=IFERROR(VLOOKUP(JRF!B2159,Checks!AI:AI,1,0),0),"Entry in Branch/Satellite BU's",""))</f>
        <v/>
      </c>
      <c r="AL2146" t="str">
        <f>IFERROR(IF('Journal Template'!A2558="","",IF('Journal Template'!A2558=IFERROR(VLOOKUP('Journal Template'!A2558,Checks!AI:AI,1,0),0),"Entry in Branch/Satellite BU's","")),"")</f>
        <v/>
      </c>
      <c r="AO2146" s="171"/>
      <c r="AP2146" s="171"/>
      <c r="AQ2146" s="171"/>
      <c r="AR2146" s="171"/>
      <c r="CI2146" t="str">
        <f>IF(JRF!F2159&gt;0,"",IF(JRF!B2159="","",IF(LEFT(JRF!B2159,1)=IFERROR(VLOOKUP(LEFT(JRF!B2159,1),$CF$2:$CF$5,1,0),0),"Product Code Required",IF(JRF!C2159="","",IF(JRF!C2159=IFERROR(VLOOKUP(JRF!C2159,$CH:$CH,1,0),0),"Product Code Required","NA")))))</f>
        <v/>
      </c>
      <c r="CJ2146" t="str">
        <f>IF(JRF!AV2159&gt;0,"",IF(JRF!Q2159="","",IF(LEFT(JRF!Q2159,1)=IFERROR(VLOOKUP(LEFT(JRF!Q2159,1),$CF$2:$CF$5,1,0),0),"Product Code Required",IF(JRF!V2159="","",IF(JRF!V2159=IFERROR(VLOOKUP(JRF!V2159,$CH:$CH,1,0),0),"Product Code Required","NA")))))</f>
        <v/>
      </c>
      <c r="CK2146" t="str">
        <f>IFERROR(IF(LEN('Journal Template'!F2157)&gt;0,"",IF('Journal Template'!A2157="","",IF(LEFT('Journal Template'!A2157,1)=IFERROR(VLOOKUP(LEFT('Journal Template'!A2157,1),Checks!$CF$2:$CF$5,1,0),0),"Product Code Required",IF('Journal Template'!D2157="","",IF('Journal Template'!D2157=IFERROR(VLOOKUP('Journal Template'!D2157,Checks!$CH:$CH,1,0),0),"Product Code Required","NA"))))),"")</f>
        <v/>
      </c>
    </row>
    <row r="2147" spans="14:89">
      <c r="N2147" t="s">
        <v>10146</v>
      </c>
      <c r="O2147" t="s">
        <v>10147</v>
      </c>
      <c r="P2147" t="s">
        <v>386</v>
      </c>
      <c r="Q2147" s="150" t="str">
        <f>IF(JRF!D2160="","",IF(IFERROR(VLOOKUP(JRF!D2160,Checks!N:P,3,0),0)="A","","Inactive account in Use"))</f>
        <v/>
      </c>
      <c r="R2147" t="str">
        <f>IFERROR(IF('Journal Template'!C2559="","",IF(IFERROR(VLOOKUP('Journal Template'!C2559,Checks!N:P,3,0),0)="A","","Inactive account in Use")),"")</f>
        <v/>
      </c>
      <c r="V2147" s="150" t="str">
        <f>IF(JRF!C2160="","",IF(IFERROR(VLOOKUP(JRF!C2160,Checks!S:U,3,0),0)="A","Entry with System fund Dept",""))</f>
        <v/>
      </c>
      <c r="W2147" t="str">
        <f>IFERROR(IF('Journal Template'!D2559="","",IF(IFERROR(VLOOKUP('Journal Template'!D2559,Checks!S:U,3,0),0)="A","Entry with System fund Dept","")),"")</f>
        <v/>
      </c>
      <c r="X2147" t="s">
        <v>10148</v>
      </c>
      <c r="Y2147" t="s">
        <v>389</v>
      </c>
      <c r="Z2147" t="s">
        <v>10149</v>
      </c>
      <c r="AA2147" t="s">
        <v>391</v>
      </c>
      <c r="AB2147" t="s">
        <v>125</v>
      </c>
      <c r="AC2147" s="150" t="str">
        <f>IFERROR(IF(JRF!C2160="","",IF(AND(VLOOKUP(JRF!C2160,X:AA,4,0)=JRF!B2160,VLOOKUP(JRF!C2160,X:Y,2,0)="A"),"","Inactive Dept Combo Error")),"Inactive Dept Combo Error")</f>
        <v/>
      </c>
      <c r="AD2147" t="str">
        <f>IFERROR(IF('Journal Template'!D2559="","",IF(AND(VLOOKUP('Journal Template'!D2559,X:AA,4,0)='Journal Template'!A2559,VLOOKUP('Journal Template'!D2559,X:Y,2,0)="A"),"","Inactive Dept Combo Error")),"")</f>
        <v/>
      </c>
      <c r="AK2147" s="150" t="str">
        <f>IF(JRF!B2160="","",IF(JRF!B2160=IFERROR(VLOOKUP(JRF!B2160,Checks!AI:AI,1,0),0),"Entry in Branch/Satellite BU's",""))</f>
        <v/>
      </c>
      <c r="AL2147" t="str">
        <f>IFERROR(IF('Journal Template'!A2559="","",IF('Journal Template'!A2559=IFERROR(VLOOKUP('Journal Template'!A2559,Checks!AI:AI,1,0),0),"Entry in Branch/Satellite BU's","")),"")</f>
        <v/>
      </c>
      <c r="AO2147" s="171"/>
      <c r="AP2147" s="171"/>
      <c r="AQ2147" s="171"/>
      <c r="AR2147" s="171"/>
      <c r="CI2147" t="str">
        <f>IF(JRF!F2160&gt;0,"",IF(JRF!B2160="","",IF(LEFT(JRF!B2160,1)=IFERROR(VLOOKUP(LEFT(JRF!B2160,1),$CF$2:$CF$5,1,0),0),"Product Code Required",IF(JRF!C2160="","",IF(JRF!C2160=IFERROR(VLOOKUP(JRF!C2160,$CH:$CH,1,0),0),"Product Code Required","NA")))))</f>
        <v/>
      </c>
      <c r="CJ2147" t="str">
        <f>IF(JRF!AV2160&gt;0,"",IF(JRF!Q2160="","",IF(LEFT(JRF!Q2160,1)=IFERROR(VLOOKUP(LEFT(JRF!Q2160,1),$CF$2:$CF$5,1,0),0),"Product Code Required",IF(JRF!V2160="","",IF(JRF!V2160=IFERROR(VLOOKUP(JRF!V2160,$CH:$CH,1,0),0),"Product Code Required","NA")))))</f>
        <v/>
      </c>
      <c r="CK2147" t="str">
        <f>IFERROR(IF(LEN('Journal Template'!F2158)&gt;0,"",IF('Journal Template'!A2158="","",IF(LEFT('Journal Template'!A2158,1)=IFERROR(VLOOKUP(LEFT('Journal Template'!A2158,1),Checks!$CF$2:$CF$5,1,0),0),"Product Code Required",IF('Journal Template'!D2158="","",IF('Journal Template'!D2158=IFERROR(VLOOKUP('Journal Template'!D2158,Checks!$CH:$CH,1,0),0),"Product Code Required","NA"))))),"")</f>
        <v/>
      </c>
    </row>
    <row r="2148" spans="14:89">
      <c r="N2148" t="s">
        <v>10150</v>
      </c>
      <c r="O2148" t="s">
        <v>10151</v>
      </c>
      <c r="P2148" t="s">
        <v>386</v>
      </c>
      <c r="Q2148" s="150" t="str">
        <f>IF(JRF!D2161="","",IF(IFERROR(VLOOKUP(JRF!D2161,Checks!N:P,3,0),0)="A","","Inactive account in Use"))</f>
        <v/>
      </c>
      <c r="R2148" t="str">
        <f>IFERROR(IF('Journal Template'!C2560="","",IF(IFERROR(VLOOKUP('Journal Template'!C2560,Checks!N:P,3,0),0)="A","","Inactive account in Use")),"")</f>
        <v/>
      </c>
      <c r="V2148" s="150" t="str">
        <f>IF(JRF!C2161="","",IF(IFERROR(VLOOKUP(JRF!C2161,Checks!S:U,3,0),0)="A","Entry with System fund Dept",""))</f>
        <v/>
      </c>
      <c r="W2148" t="str">
        <f>IFERROR(IF('Journal Template'!D2560="","",IF(IFERROR(VLOOKUP('Journal Template'!D2560,Checks!S:U,3,0),0)="A","Entry with System fund Dept","")),"")</f>
        <v/>
      </c>
      <c r="X2148" t="s">
        <v>10148</v>
      </c>
      <c r="Y2148" t="s">
        <v>389</v>
      </c>
      <c r="Z2148" t="s">
        <v>10152</v>
      </c>
      <c r="AA2148" t="s">
        <v>10142</v>
      </c>
      <c r="AB2148" t="s">
        <v>125</v>
      </c>
      <c r="AC2148" s="150" t="str">
        <f>IFERROR(IF(JRF!C2161="","",IF(AND(VLOOKUP(JRF!C2161,X:AA,4,0)=JRF!B2161,VLOOKUP(JRF!C2161,X:Y,2,0)="A"),"","Inactive Dept Combo Error")),"Inactive Dept Combo Error")</f>
        <v/>
      </c>
      <c r="AD2148" t="str">
        <f>IFERROR(IF('Journal Template'!D2560="","",IF(AND(VLOOKUP('Journal Template'!D2560,X:AA,4,0)='Journal Template'!A2560,VLOOKUP('Journal Template'!D2560,X:Y,2,0)="A"),"","Inactive Dept Combo Error")),"")</f>
        <v/>
      </c>
      <c r="AK2148" s="150" t="str">
        <f>IF(JRF!B2161="","",IF(JRF!B2161=IFERROR(VLOOKUP(JRF!B2161,Checks!AI:AI,1,0),0),"Entry in Branch/Satellite BU's",""))</f>
        <v/>
      </c>
      <c r="AL2148" t="str">
        <f>IFERROR(IF('Journal Template'!A2560="","",IF('Journal Template'!A2560=IFERROR(VLOOKUP('Journal Template'!A2560,Checks!AI:AI,1,0),0),"Entry in Branch/Satellite BU's","")),"")</f>
        <v/>
      </c>
      <c r="AO2148" s="171"/>
      <c r="AP2148" s="171"/>
      <c r="AQ2148" s="171"/>
      <c r="AR2148" s="171"/>
      <c r="CI2148" t="str">
        <f>IF(JRF!F2161&gt;0,"",IF(JRF!B2161="","",IF(LEFT(JRF!B2161,1)=IFERROR(VLOOKUP(LEFT(JRF!B2161,1),$CF$2:$CF$5,1,0),0),"Product Code Required",IF(JRF!C2161="","",IF(JRF!C2161=IFERROR(VLOOKUP(JRF!C2161,$CH:$CH,1,0),0),"Product Code Required","NA")))))</f>
        <v/>
      </c>
      <c r="CJ2148" t="str">
        <f>IF(JRF!AV2161&gt;0,"",IF(JRF!Q2161="","",IF(LEFT(JRF!Q2161,1)=IFERROR(VLOOKUP(LEFT(JRF!Q2161,1),$CF$2:$CF$5,1,0),0),"Product Code Required",IF(JRF!V2161="","",IF(JRF!V2161=IFERROR(VLOOKUP(JRF!V2161,$CH:$CH,1,0),0),"Product Code Required","NA")))))</f>
        <v/>
      </c>
      <c r="CK2148" t="str">
        <f>IFERROR(IF(LEN('Journal Template'!F2159)&gt;0,"",IF('Journal Template'!A2159="","",IF(LEFT('Journal Template'!A2159,1)=IFERROR(VLOOKUP(LEFT('Journal Template'!A2159,1),Checks!$CF$2:$CF$5,1,0),0),"Product Code Required",IF('Journal Template'!D2159="","",IF('Journal Template'!D2159=IFERROR(VLOOKUP('Journal Template'!D2159,Checks!$CH:$CH,1,0),0),"Product Code Required","NA"))))),"")</f>
        <v/>
      </c>
    </row>
    <row r="2149" spans="14:89">
      <c r="N2149" t="s">
        <v>10153</v>
      </c>
      <c r="O2149" t="s">
        <v>10154</v>
      </c>
      <c r="P2149" t="s">
        <v>386</v>
      </c>
      <c r="Q2149" s="150" t="str">
        <f>IF(JRF!D2162="","",IF(IFERROR(VLOOKUP(JRF!D2162,Checks!N:P,3,0),0)="A","","Inactive account in Use"))</f>
        <v/>
      </c>
      <c r="R2149" t="str">
        <f>IFERROR(IF('Journal Template'!C2561="","",IF(IFERROR(VLOOKUP('Journal Template'!C2561,Checks!N:P,3,0),0)="A","","Inactive account in Use")),"")</f>
        <v/>
      </c>
      <c r="V2149" s="150" t="str">
        <f>IF(JRF!C2162="","",IF(IFERROR(VLOOKUP(JRF!C2162,Checks!S:U,3,0),0)="A","Entry with System fund Dept",""))</f>
        <v/>
      </c>
      <c r="W2149" t="str">
        <f>IFERROR(IF('Journal Template'!D2561="","",IF(IFERROR(VLOOKUP('Journal Template'!D2561,Checks!S:U,3,0),0)="A","Entry with System fund Dept","")),"")</f>
        <v/>
      </c>
      <c r="X2149" t="s">
        <v>10155</v>
      </c>
      <c r="Y2149" t="s">
        <v>389</v>
      </c>
      <c r="Z2149" t="s">
        <v>10156</v>
      </c>
      <c r="AA2149" t="s">
        <v>9635</v>
      </c>
      <c r="AB2149" t="s">
        <v>125</v>
      </c>
      <c r="AC2149" s="150" t="str">
        <f>IFERROR(IF(JRF!C2162="","",IF(AND(VLOOKUP(JRF!C2162,X:AA,4,0)=JRF!B2162,VLOOKUP(JRF!C2162,X:Y,2,0)="A"),"","Inactive Dept Combo Error")),"Inactive Dept Combo Error")</f>
        <v/>
      </c>
      <c r="AD2149" t="str">
        <f>IFERROR(IF('Journal Template'!D2561="","",IF(AND(VLOOKUP('Journal Template'!D2561,X:AA,4,0)='Journal Template'!A2561,VLOOKUP('Journal Template'!D2561,X:Y,2,0)="A"),"","Inactive Dept Combo Error")),"")</f>
        <v/>
      </c>
      <c r="AK2149" s="150" t="str">
        <f>IF(JRF!B2162="","",IF(JRF!B2162=IFERROR(VLOOKUP(JRF!B2162,Checks!AI:AI,1,0),0),"Entry in Branch/Satellite BU's",""))</f>
        <v/>
      </c>
      <c r="AL2149" t="str">
        <f>IFERROR(IF('Journal Template'!A2561="","",IF('Journal Template'!A2561=IFERROR(VLOOKUP('Journal Template'!A2561,Checks!AI:AI,1,0),0),"Entry in Branch/Satellite BU's","")),"")</f>
        <v/>
      </c>
      <c r="AO2149" s="171"/>
      <c r="AP2149" s="171"/>
      <c r="AQ2149" s="171"/>
      <c r="AR2149" s="171"/>
      <c r="CI2149" t="str">
        <f>IF(JRF!F2162&gt;0,"",IF(JRF!B2162="","",IF(LEFT(JRF!B2162,1)=IFERROR(VLOOKUP(LEFT(JRF!B2162,1),$CF$2:$CF$5,1,0),0),"Product Code Required",IF(JRF!C2162="","",IF(JRF!C2162=IFERROR(VLOOKUP(JRF!C2162,$CH:$CH,1,0),0),"Product Code Required","NA")))))</f>
        <v/>
      </c>
      <c r="CJ2149" t="str">
        <f>IF(JRF!AV2162&gt;0,"",IF(JRF!Q2162="","",IF(LEFT(JRF!Q2162,1)=IFERROR(VLOOKUP(LEFT(JRF!Q2162,1),$CF$2:$CF$5,1,0),0),"Product Code Required",IF(JRF!V2162="","",IF(JRF!V2162=IFERROR(VLOOKUP(JRF!V2162,$CH:$CH,1,0),0),"Product Code Required","NA")))))</f>
        <v/>
      </c>
      <c r="CK2149" t="str">
        <f>IFERROR(IF(LEN('Journal Template'!F2160)&gt;0,"",IF('Journal Template'!A2160="","",IF(LEFT('Journal Template'!A2160,1)=IFERROR(VLOOKUP(LEFT('Journal Template'!A2160,1),Checks!$CF$2:$CF$5,1,0),0),"Product Code Required",IF('Journal Template'!D2160="","",IF('Journal Template'!D2160=IFERROR(VLOOKUP('Journal Template'!D2160,Checks!$CH:$CH,1,0),0),"Product Code Required","NA"))))),"")</f>
        <v/>
      </c>
    </row>
    <row r="2150" spans="14:89">
      <c r="N2150" t="s">
        <v>10157</v>
      </c>
      <c r="O2150" t="s">
        <v>10158</v>
      </c>
      <c r="P2150" t="s">
        <v>386</v>
      </c>
      <c r="Q2150" s="150" t="str">
        <f>IF(JRF!D2163="","",IF(IFERROR(VLOOKUP(JRF!D2163,Checks!N:P,3,0),0)="A","","Inactive account in Use"))</f>
        <v/>
      </c>
      <c r="R2150" t="str">
        <f>IFERROR(IF('Journal Template'!C2562="","",IF(IFERROR(VLOOKUP('Journal Template'!C2562,Checks!N:P,3,0),0)="A","","Inactive account in Use")),"")</f>
        <v/>
      </c>
      <c r="V2150" s="150" t="str">
        <f>IF(JRF!C2163="","",IF(IFERROR(VLOOKUP(JRF!C2163,Checks!S:U,3,0),0)="A","Entry with System fund Dept",""))</f>
        <v/>
      </c>
      <c r="W2150" t="str">
        <f>IFERROR(IF('Journal Template'!D2562="","",IF(IFERROR(VLOOKUP('Journal Template'!D2562,Checks!S:U,3,0),0)="A","Entry with System fund Dept","")),"")</f>
        <v/>
      </c>
      <c r="X2150" t="s">
        <v>10155</v>
      </c>
      <c r="Y2150" t="s">
        <v>389</v>
      </c>
      <c r="Z2150" t="s">
        <v>10159</v>
      </c>
      <c r="AA2150" t="s">
        <v>391</v>
      </c>
      <c r="AB2150" t="s">
        <v>125</v>
      </c>
      <c r="AC2150" s="150" t="str">
        <f>IFERROR(IF(JRF!C2163="","",IF(AND(VLOOKUP(JRF!C2163,X:AA,4,0)=JRF!B2163,VLOOKUP(JRF!C2163,X:Y,2,0)="A"),"","Inactive Dept Combo Error")),"Inactive Dept Combo Error")</f>
        <v/>
      </c>
      <c r="AD2150" t="str">
        <f>IFERROR(IF('Journal Template'!D2562="","",IF(AND(VLOOKUP('Journal Template'!D2562,X:AA,4,0)='Journal Template'!A2562,VLOOKUP('Journal Template'!D2562,X:Y,2,0)="A"),"","Inactive Dept Combo Error")),"")</f>
        <v/>
      </c>
      <c r="AK2150" s="150" t="str">
        <f>IF(JRF!B2163="","",IF(JRF!B2163=IFERROR(VLOOKUP(JRF!B2163,Checks!AI:AI,1,0),0),"Entry in Branch/Satellite BU's",""))</f>
        <v/>
      </c>
      <c r="AL2150" t="str">
        <f>IFERROR(IF('Journal Template'!A2562="","",IF('Journal Template'!A2562=IFERROR(VLOOKUP('Journal Template'!A2562,Checks!AI:AI,1,0),0),"Entry in Branch/Satellite BU's","")),"")</f>
        <v/>
      </c>
      <c r="AO2150" s="171"/>
      <c r="AP2150" s="171"/>
      <c r="AQ2150" s="171"/>
      <c r="AR2150" s="171"/>
      <c r="CI2150" t="str">
        <f>IF(JRF!F2163&gt;0,"",IF(JRF!B2163="","",IF(LEFT(JRF!B2163,1)=IFERROR(VLOOKUP(LEFT(JRF!B2163,1),$CF$2:$CF$5,1,0),0),"Product Code Required",IF(JRF!C2163="","",IF(JRF!C2163=IFERROR(VLOOKUP(JRF!C2163,$CH:$CH,1,0),0),"Product Code Required","NA")))))</f>
        <v/>
      </c>
      <c r="CJ2150" t="str">
        <f>IF(JRF!AV2163&gt;0,"",IF(JRF!Q2163="","",IF(LEFT(JRF!Q2163,1)=IFERROR(VLOOKUP(LEFT(JRF!Q2163,1),$CF$2:$CF$5,1,0),0),"Product Code Required",IF(JRF!V2163="","",IF(JRF!V2163=IFERROR(VLOOKUP(JRF!V2163,$CH:$CH,1,0),0),"Product Code Required","NA")))))</f>
        <v/>
      </c>
      <c r="CK2150" t="str">
        <f>IFERROR(IF(LEN('Journal Template'!F2161)&gt;0,"",IF('Journal Template'!A2161="","",IF(LEFT('Journal Template'!A2161,1)=IFERROR(VLOOKUP(LEFT('Journal Template'!A2161,1),Checks!$CF$2:$CF$5,1,0),0),"Product Code Required",IF('Journal Template'!D2161="","",IF('Journal Template'!D2161=IFERROR(VLOOKUP('Journal Template'!D2161,Checks!$CH:$CH,1,0),0),"Product Code Required","NA"))))),"")</f>
        <v/>
      </c>
    </row>
    <row r="2151" spans="14:89">
      <c r="N2151" t="s">
        <v>10160</v>
      </c>
      <c r="O2151" t="s">
        <v>10161</v>
      </c>
      <c r="P2151" t="s">
        <v>386</v>
      </c>
      <c r="Q2151" s="150" t="str">
        <f>IF(JRF!D2164="","",IF(IFERROR(VLOOKUP(JRF!D2164,Checks!N:P,3,0),0)="A","","Inactive account in Use"))</f>
        <v/>
      </c>
      <c r="R2151" t="str">
        <f>IFERROR(IF('Journal Template'!C2563="","",IF(IFERROR(VLOOKUP('Journal Template'!C2563,Checks!N:P,3,0),0)="A","","Inactive account in Use")),"")</f>
        <v/>
      </c>
      <c r="V2151" s="150" t="str">
        <f>IF(JRF!C2164="","",IF(IFERROR(VLOOKUP(JRF!C2164,Checks!S:U,3,0),0)="A","Entry with System fund Dept",""))</f>
        <v/>
      </c>
      <c r="W2151" t="str">
        <f>IFERROR(IF('Journal Template'!D2563="","",IF(IFERROR(VLOOKUP('Journal Template'!D2563,Checks!S:U,3,0),0)="A","Entry with System fund Dept","")),"")</f>
        <v/>
      </c>
      <c r="X2151" t="s">
        <v>10162</v>
      </c>
      <c r="Y2151" t="s">
        <v>386</v>
      </c>
      <c r="Z2151" t="s">
        <v>10163</v>
      </c>
      <c r="AA2151" t="s">
        <v>391</v>
      </c>
      <c r="AB2151" t="s">
        <v>125</v>
      </c>
      <c r="AC2151" s="150" t="str">
        <f>IFERROR(IF(JRF!C2164="","",IF(AND(VLOOKUP(JRF!C2164,X:AA,4,0)=JRF!B2164,VLOOKUP(JRF!C2164,X:Y,2,0)="A"),"","Inactive Dept Combo Error")),"Inactive Dept Combo Error")</f>
        <v/>
      </c>
      <c r="AD2151" t="str">
        <f>IFERROR(IF('Journal Template'!D2563="","",IF(AND(VLOOKUP('Journal Template'!D2563,X:AA,4,0)='Journal Template'!A2563,VLOOKUP('Journal Template'!D2563,X:Y,2,0)="A"),"","Inactive Dept Combo Error")),"")</f>
        <v/>
      </c>
      <c r="AK2151" s="150" t="str">
        <f>IF(JRF!B2164="","",IF(JRF!B2164=IFERROR(VLOOKUP(JRF!B2164,Checks!AI:AI,1,0),0),"Entry in Branch/Satellite BU's",""))</f>
        <v/>
      </c>
      <c r="AL2151" t="str">
        <f>IFERROR(IF('Journal Template'!A2563="","",IF('Journal Template'!A2563=IFERROR(VLOOKUP('Journal Template'!A2563,Checks!AI:AI,1,0),0),"Entry in Branch/Satellite BU's","")),"")</f>
        <v/>
      </c>
      <c r="AO2151" s="171"/>
      <c r="AP2151" s="171"/>
      <c r="AQ2151" s="171"/>
      <c r="AR2151" s="171"/>
      <c r="CI2151" t="str">
        <f>IF(JRF!F2164&gt;0,"",IF(JRF!B2164="","",IF(LEFT(JRF!B2164,1)=IFERROR(VLOOKUP(LEFT(JRF!B2164,1),$CF$2:$CF$5,1,0),0),"Product Code Required",IF(JRF!C2164="","",IF(JRF!C2164=IFERROR(VLOOKUP(JRF!C2164,$CH:$CH,1,0),0),"Product Code Required","NA")))))</f>
        <v/>
      </c>
      <c r="CJ2151" t="str">
        <f>IF(JRF!AV2164&gt;0,"",IF(JRF!Q2164="","",IF(LEFT(JRF!Q2164,1)=IFERROR(VLOOKUP(LEFT(JRF!Q2164,1),$CF$2:$CF$5,1,0),0),"Product Code Required",IF(JRF!V2164="","",IF(JRF!V2164=IFERROR(VLOOKUP(JRF!V2164,$CH:$CH,1,0),0),"Product Code Required","NA")))))</f>
        <v/>
      </c>
      <c r="CK2151" t="str">
        <f>IFERROR(IF(LEN('Journal Template'!F2162)&gt;0,"",IF('Journal Template'!A2162="","",IF(LEFT('Journal Template'!A2162,1)=IFERROR(VLOOKUP(LEFT('Journal Template'!A2162,1),Checks!$CF$2:$CF$5,1,0),0),"Product Code Required",IF('Journal Template'!D2162="","",IF('Journal Template'!D2162=IFERROR(VLOOKUP('Journal Template'!D2162,Checks!$CH:$CH,1,0),0),"Product Code Required","NA"))))),"")</f>
        <v/>
      </c>
    </row>
    <row r="2152" spans="14:89">
      <c r="N2152" t="s">
        <v>10164</v>
      </c>
      <c r="O2152" t="s">
        <v>10165</v>
      </c>
      <c r="P2152" t="s">
        <v>386</v>
      </c>
      <c r="Q2152" s="150" t="str">
        <f>IF(JRF!D2165="","",IF(IFERROR(VLOOKUP(JRF!D2165,Checks!N:P,3,0),0)="A","","Inactive account in Use"))</f>
        <v/>
      </c>
      <c r="R2152" t="str">
        <f>IFERROR(IF('Journal Template'!C2564="","",IF(IFERROR(VLOOKUP('Journal Template'!C2564,Checks!N:P,3,0),0)="A","","Inactive account in Use")),"")</f>
        <v/>
      </c>
      <c r="V2152" s="150" t="str">
        <f>IF(JRF!C2165="","",IF(IFERROR(VLOOKUP(JRF!C2165,Checks!S:U,3,0),0)="A","Entry with System fund Dept",""))</f>
        <v/>
      </c>
      <c r="W2152" t="str">
        <f>IFERROR(IF('Journal Template'!D2564="","",IF(IFERROR(VLOOKUP('Journal Template'!D2564,Checks!S:U,3,0),0)="A","Entry with System fund Dept","")),"")</f>
        <v/>
      </c>
      <c r="X2152" t="s">
        <v>10166</v>
      </c>
      <c r="Y2152" t="s">
        <v>386</v>
      </c>
      <c r="Z2152" t="s">
        <v>10167</v>
      </c>
      <c r="AA2152" t="s">
        <v>391</v>
      </c>
      <c r="AB2152" t="s">
        <v>125</v>
      </c>
      <c r="AC2152" s="150" t="str">
        <f>IFERROR(IF(JRF!C2165="","",IF(AND(VLOOKUP(JRF!C2165,X:AA,4,0)=JRF!B2165,VLOOKUP(JRF!C2165,X:Y,2,0)="A"),"","Inactive Dept Combo Error")),"Inactive Dept Combo Error")</f>
        <v/>
      </c>
      <c r="AD2152" t="str">
        <f>IFERROR(IF('Journal Template'!D2564="","",IF(AND(VLOOKUP('Journal Template'!D2564,X:AA,4,0)='Journal Template'!A2564,VLOOKUP('Journal Template'!D2564,X:Y,2,0)="A"),"","Inactive Dept Combo Error")),"")</f>
        <v/>
      </c>
      <c r="AK2152" s="150" t="str">
        <f>IF(JRF!B2165="","",IF(JRF!B2165=IFERROR(VLOOKUP(JRF!B2165,Checks!AI:AI,1,0),0),"Entry in Branch/Satellite BU's",""))</f>
        <v/>
      </c>
      <c r="AL2152" t="str">
        <f>IFERROR(IF('Journal Template'!A2564="","",IF('Journal Template'!A2564=IFERROR(VLOOKUP('Journal Template'!A2564,Checks!AI:AI,1,0),0),"Entry in Branch/Satellite BU's","")),"")</f>
        <v/>
      </c>
      <c r="AO2152" s="171"/>
      <c r="AP2152" s="171"/>
      <c r="AQ2152" s="171"/>
      <c r="AR2152" s="171"/>
      <c r="CI2152" t="str">
        <f>IF(JRF!F2165&gt;0,"",IF(JRF!B2165="","",IF(LEFT(JRF!B2165,1)=IFERROR(VLOOKUP(LEFT(JRF!B2165,1),$CF$2:$CF$5,1,0),0),"Product Code Required",IF(JRF!C2165="","",IF(JRF!C2165=IFERROR(VLOOKUP(JRF!C2165,$CH:$CH,1,0),0),"Product Code Required","NA")))))</f>
        <v/>
      </c>
      <c r="CJ2152" t="str">
        <f>IF(JRF!AV2165&gt;0,"",IF(JRF!Q2165="","",IF(LEFT(JRF!Q2165,1)=IFERROR(VLOOKUP(LEFT(JRF!Q2165,1),$CF$2:$CF$5,1,0),0),"Product Code Required",IF(JRF!V2165="","",IF(JRF!V2165=IFERROR(VLOOKUP(JRF!V2165,$CH:$CH,1,0),0),"Product Code Required","NA")))))</f>
        <v/>
      </c>
      <c r="CK2152" t="str">
        <f>IFERROR(IF(LEN('Journal Template'!F2163)&gt;0,"",IF('Journal Template'!A2163="","",IF(LEFT('Journal Template'!A2163,1)=IFERROR(VLOOKUP(LEFT('Journal Template'!A2163,1),Checks!$CF$2:$CF$5,1,0),0),"Product Code Required",IF('Journal Template'!D2163="","",IF('Journal Template'!D2163=IFERROR(VLOOKUP('Journal Template'!D2163,Checks!$CH:$CH,1,0),0),"Product Code Required","NA"))))),"")</f>
        <v/>
      </c>
    </row>
    <row r="2153" spans="14:89">
      <c r="N2153" t="s">
        <v>10168</v>
      </c>
      <c r="O2153" t="s">
        <v>10169</v>
      </c>
      <c r="P2153" t="s">
        <v>386</v>
      </c>
      <c r="Q2153" s="150" t="str">
        <f>IF(JRF!D2166="","",IF(IFERROR(VLOOKUP(JRF!D2166,Checks!N:P,3,0),0)="A","","Inactive account in Use"))</f>
        <v/>
      </c>
      <c r="R2153" t="str">
        <f>IFERROR(IF('Journal Template'!C2565="","",IF(IFERROR(VLOOKUP('Journal Template'!C2565,Checks!N:P,3,0),0)="A","","Inactive account in Use")),"")</f>
        <v/>
      </c>
      <c r="V2153" s="150" t="str">
        <f>IF(JRF!C2166="","",IF(IFERROR(VLOOKUP(JRF!C2166,Checks!S:U,3,0),0)="A","Entry with System fund Dept",""))</f>
        <v/>
      </c>
      <c r="W2153" t="str">
        <f>IFERROR(IF('Journal Template'!D2565="","",IF(IFERROR(VLOOKUP('Journal Template'!D2565,Checks!S:U,3,0),0)="A","Entry with System fund Dept","")),"")</f>
        <v/>
      </c>
      <c r="X2153" t="s">
        <v>10166</v>
      </c>
      <c r="Y2153" t="s">
        <v>389</v>
      </c>
      <c r="Z2153" t="s">
        <v>10167</v>
      </c>
      <c r="AA2153" t="s">
        <v>10142</v>
      </c>
      <c r="AB2153" t="s">
        <v>125</v>
      </c>
      <c r="AC2153" s="150" t="str">
        <f>IFERROR(IF(JRF!C2166="","",IF(AND(VLOOKUP(JRF!C2166,X:AA,4,0)=JRF!B2166,VLOOKUP(JRF!C2166,X:Y,2,0)="A"),"","Inactive Dept Combo Error")),"Inactive Dept Combo Error")</f>
        <v/>
      </c>
      <c r="AD2153" t="str">
        <f>IFERROR(IF('Journal Template'!D2565="","",IF(AND(VLOOKUP('Journal Template'!D2565,X:AA,4,0)='Journal Template'!A2565,VLOOKUP('Journal Template'!D2565,X:Y,2,0)="A"),"","Inactive Dept Combo Error")),"")</f>
        <v/>
      </c>
      <c r="AK2153" s="150" t="str">
        <f>IF(JRF!B2166="","",IF(JRF!B2166=IFERROR(VLOOKUP(JRF!B2166,Checks!AI:AI,1,0),0),"Entry in Branch/Satellite BU's",""))</f>
        <v/>
      </c>
      <c r="AL2153" t="str">
        <f>IFERROR(IF('Journal Template'!A2565="","",IF('Journal Template'!A2565=IFERROR(VLOOKUP('Journal Template'!A2565,Checks!AI:AI,1,0),0),"Entry in Branch/Satellite BU's","")),"")</f>
        <v/>
      </c>
      <c r="AO2153" s="171"/>
      <c r="AP2153" s="171"/>
      <c r="AQ2153" s="171"/>
      <c r="AR2153" s="171"/>
      <c r="CI2153" t="str">
        <f>IF(JRF!F2166&gt;0,"",IF(JRF!B2166="","",IF(LEFT(JRF!B2166,1)=IFERROR(VLOOKUP(LEFT(JRF!B2166,1),$CF$2:$CF$5,1,0),0),"Product Code Required",IF(JRF!C2166="","",IF(JRF!C2166=IFERROR(VLOOKUP(JRF!C2166,$CH:$CH,1,0),0),"Product Code Required","NA")))))</f>
        <v/>
      </c>
      <c r="CJ2153" t="str">
        <f>IF(JRF!AV2166&gt;0,"",IF(JRF!Q2166="","",IF(LEFT(JRF!Q2166,1)=IFERROR(VLOOKUP(LEFT(JRF!Q2166,1),$CF$2:$CF$5,1,0),0),"Product Code Required",IF(JRF!V2166="","",IF(JRF!V2166=IFERROR(VLOOKUP(JRF!V2166,$CH:$CH,1,0),0),"Product Code Required","NA")))))</f>
        <v/>
      </c>
      <c r="CK2153" t="str">
        <f>IFERROR(IF(LEN('Journal Template'!F2164)&gt;0,"",IF('Journal Template'!A2164="","",IF(LEFT('Journal Template'!A2164,1)=IFERROR(VLOOKUP(LEFT('Journal Template'!A2164,1),Checks!$CF$2:$CF$5,1,0),0),"Product Code Required",IF('Journal Template'!D2164="","",IF('Journal Template'!D2164=IFERROR(VLOOKUP('Journal Template'!D2164,Checks!$CH:$CH,1,0),0),"Product Code Required","NA"))))),"")</f>
        <v/>
      </c>
    </row>
    <row r="2154" spans="14:89">
      <c r="N2154" t="s">
        <v>10170</v>
      </c>
      <c r="O2154" t="s">
        <v>10171</v>
      </c>
      <c r="P2154" t="s">
        <v>386</v>
      </c>
      <c r="Q2154" s="150" t="str">
        <f>IF(JRF!D2167="","",IF(IFERROR(VLOOKUP(JRF!D2167,Checks!N:P,3,0),0)="A","","Inactive account in Use"))</f>
        <v/>
      </c>
      <c r="R2154" t="str">
        <f>IFERROR(IF('Journal Template'!C2566="","",IF(IFERROR(VLOOKUP('Journal Template'!C2566,Checks!N:P,3,0),0)="A","","Inactive account in Use")),"")</f>
        <v/>
      </c>
      <c r="V2154" s="150" t="str">
        <f>IF(JRF!C2167="","",IF(IFERROR(VLOOKUP(JRF!C2167,Checks!S:U,3,0),0)="A","Entry with System fund Dept",""))</f>
        <v/>
      </c>
      <c r="W2154" t="str">
        <f>IFERROR(IF('Journal Template'!D2566="","",IF(IFERROR(VLOOKUP('Journal Template'!D2566,Checks!S:U,3,0),0)="A","Entry with System fund Dept","")),"")</f>
        <v/>
      </c>
      <c r="X2154" t="s">
        <v>10172</v>
      </c>
      <c r="Y2154" t="s">
        <v>386</v>
      </c>
      <c r="Z2154" t="s">
        <v>10173</v>
      </c>
      <c r="AA2154" t="s">
        <v>8099</v>
      </c>
      <c r="AB2154" t="s">
        <v>125</v>
      </c>
      <c r="AC2154" s="150" t="str">
        <f>IFERROR(IF(JRF!C2167="","",IF(AND(VLOOKUP(JRF!C2167,X:AA,4,0)=JRF!B2167,VLOOKUP(JRF!C2167,X:Y,2,0)="A"),"","Inactive Dept Combo Error")),"Inactive Dept Combo Error")</f>
        <v/>
      </c>
      <c r="AD2154" t="str">
        <f>IFERROR(IF('Journal Template'!D2566="","",IF(AND(VLOOKUP('Journal Template'!D2566,X:AA,4,0)='Journal Template'!A2566,VLOOKUP('Journal Template'!D2566,X:Y,2,0)="A"),"","Inactive Dept Combo Error")),"")</f>
        <v/>
      </c>
      <c r="AK2154" s="150" t="str">
        <f>IF(JRF!B2167="","",IF(JRF!B2167=IFERROR(VLOOKUP(JRF!B2167,Checks!AI:AI,1,0),0),"Entry in Branch/Satellite BU's",""))</f>
        <v/>
      </c>
      <c r="AL2154" t="str">
        <f>IFERROR(IF('Journal Template'!A2566="","",IF('Journal Template'!A2566=IFERROR(VLOOKUP('Journal Template'!A2566,Checks!AI:AI,1,0),0),"Entry in Branch/Satellite BU's","")),"")</f>
        <v/>
      </c>
      <c r="AO2154" s="171"/>
      <c r="AP2154" s="171"/>
      <c r="AQ2154" s="171"/>
      <c r="AR2154" s="171"/>
      <c r="CI2154" t="str">
        <f>IF(JRF!F2167&gt;0,"",IF(JRF!B2167="","",IF(LEFT(JRF!B2167,1)=IFERROR(VLOOKUP(LEFT(JRF!B2167,1),$CF$2:$CF$5,1,0),0),"Product Code Required",IF(JRF!C2167="","",IF(JRF!C2167=IFERROR(VLOOKUP(JRF!C2167,$CH:$CH,1,0),0),"Product Code Required","NA")))))</f>
        <v/>
      </c>
      <c r="CJ2154" t="str">
        <f>IF(JRF!AV2167&gt;0,"",IF(JRF!Q2167="","",IF(LEFT(JRF!Q2167,1)=IFERROR(VLOOKUP(LEFT(JRF!Q2167,1),$CF$2:$CF$5,1,0),0),"Product Code Required",IF(JRF!V2167="","",IF(JRF!V2167=IFERROR(VLOOKUP(JRF!V2167,$CH:$CH,1,0),0),"Product Code Required","NA")))))</f>
        <v/>
      </c>
      <c r="CK2154" t="str">
        <f>IFERROR(IF(LEN('Journal Template'!F2165)&gt;0,"",IF('Journal Template'!A2165="","",IF(LEFT('Journal Template'!A2165,1)=IFERROR(VLOOKUP(LEFT('Journal Template'!A2165,1),Checks!$CF$2:$CF$5,1,0),0),"Product Code Required",IF('Journal Template'!D2165="","",IF('Journal Template'!D2165=IFERROR(VLOOKUP('Journal Template'!D2165,Checks!$CH:$CH,1,0),0),"Product Code Required","NA"))))),"")</f>
        <v/>
      </c>
    </row>
    <row r="2155" spans="14:89">
      <c r="N2155" t="s">
        <v>10174</v>
      </c>
      <c r="O2155" t="s">
        <v>9781</v>
      </c>
      <c r="P2155" t="s">
        <v>389</v>
      </c>
      <c r="Q2155" s="150" t="str">
        <f>IF(JRF!D2168="","",IF(IFERROR(VLOOKUP(JRF!D2168,Checks!N:P,3,0),0)="A","","Inactive account in Use"))</f>
        <v/>
      </c>
      <c r="R2155" t="str">
        <f>IFERROR(IF('Journal Template'!C2567="","",IF(IFERROR(VLOOKUP('Journal Template'!C2567,Checks!N:P,3,0),0)="A","","Inactive account in Use")),"")</f>
        <v/>
      </c>
      <c r="V2155" s="150" t="str">
        <f>IF(JRF!C2168="","",IF(IFERROR(VLOOKUP(JRF!C2168,Checks!S:U,3,0),0)="A","Entry with System fund Dept",""))</f>
        <v/>
      </c>
      <c r="W2155" t="str">
        <f>IFERROR(IF('Journal Template'!D2567="","",IF(IFERROR(VLOOKUP('Journal Template'!D2567,Checks!S:U,3,0),0)="A","Entry with System fund Dept","")),"")</f>
        <v/>
      </c>
      <c r="X2155" t="s">
        <v>10172</v>
      </c>
      <c r="Y2155" t="s">
        <v>389</v>
      </c>
      <c r="Z2155" t="s">
        <v>10173</v>
      </c>
      <c r="AA2155" t="s">
        <v>391</v>
      </c>
      <c r="AB2155" t="s">
        <v>125</v>
      </c>
      <c r="AC2155" s="150" t="str">
        <f>IFERROR(IF(JRF!C2168="","",IF(AND(VLOOKUP(JRF!C2168,X:AA,4,0)=JRF!B2168,VLOOKUP(JRF!C2168,X:Y,2,0)="A"),"","Inactive Dept Combo Error")),"Inactive Dept Combo Error")</f>
        <v/>
      </c>
      <c r="AD2155" t="str">
        <f>IFERROR(IF('Journal Template'!D2567="","",IF(AND(VLOOKUP('Journal Template'!D2567,X:AA,4,0)='Journal Template'!A2567,VLOOKUP('Journal Template'!D2567,X:Y,2,0)="A"),"","Inactive Dept Combo Error")),"")</f>
        <v/>
      </c>
      <c r="AK2155" s="150" t="str">
        <f>IF(JRF!B2168="","",IF(JRF!B2168=IFERROR(VLOOKUP(JRF!B2168,Checks!AI:AI,1,0),0),"Entry in Branch/Satellite BU's",""))</f>
        <v/>
      </c>
      <c r="AL2155" t="str">
        <f>IFERROR(IF('Journal Template'!A2567="","",IF('Journal Template'!A2567=IFERROR(VLOOKUP('Journal Template'!A2567,Checks!AI:AI,1,0),0),"Entry in Branch/Satellite BU's","")),"")</f>
        <v/>
      </c>
      <c r="AO2155" s="171"/>
      <c r="AP2155" s="171"/>
      <c r="AQ2155" s="171"/>
      <c r="AR2155" s="171"/>
      <c r="CI2155" t="str">
        <f>IF(JRF!F2168&gt;0,"",IF(JRF!B2168="","",IF(LEFT(JRF!B2168,1)=IFERROR(VLOOKUP(LEFT(JRF!B2168,1),$CF$2:$CF$5,1,0),0),"Product Code Required",IF(JRF!C2168="","",IF(JRF!C2168=IFERROR(VLOOKUP(JRF!C2168,$CH:$CH,1,0),0),"Product Code Required","NA")))))</f>
        <v/>
      </c>
      <c r="CJ2155" t="str">
        <f>IF(JRF!AV2168&gt;0,"",IF(JRF!Q2168="","",IF(LEFT(JRF!Q2168,1)=IFERROR(VLOOKUP(LEFT(JRF!Q2168,1),$CF$2:$CF$5,1,0),0),"Product Code Required",IF(JRF!V2168="","",IF(JRF!V2168=IFERROR(VLOOKUP(JRF!V2168,$CH:$CH,1,0),0),"Product Code Required","NA")))))</f>
        <v/>
      </c>
      <c r="CK2155" t="str">
        <f>IFERROR(IF(LEN('Journal Template'!F2166)&gt;0,"",IF('Journal Template'!A2166="","",IF(LEFT('Journal Template'!A2166,1)=IFERROR(VLOOKUP(LEFT('Journal Template'!A2166,1),Checks!$CF$2:$CF$5,1,0),0),"Product Code Required",IF('Journal Template'!D2166="","",IF('Journal Template'!D2166=IFERROR(VLOOKUP('Journal Template'!D2166,Checks!$CH:$CH,1,0),0),"Product Code Required","NA"))))),"")</f>
        <v/>
      </c>
    </row>
    <row r="2156" spans="14:89">
      <c r="N2156" t="s">
        <v>10175</v>
      </c>
      <c r="O2156" t="s">
        <v>10176</v>
      </c>
      <c r="P2156" t="s">
        <v>386</v>
      </c>
      <c r="Q2156" s="150" t="str">
        <f>IF(JRF!D2169="","",IF(IFERROR(VLOOKUP(JRF!D2169,Checks!N:P,3,0),0)="A","","Inactive account in Use"))</f>
        <v/>
      </c>
      <c r="R2156" t="str">
        <f>IFERROR(IF('Journal Template'!C2568="","",IF(IFERROR(VLOOKUP('Journal Template'!C2568,Checks!N:P,3,0),0)="A","","Inactive account in Use")),"")</f>
        <v/>
      </c>
      <c r="V2156" s="150" t="str">
        <f>IF(JRF!C2169="","",IF(IFERROR(VLOOKUP(JRF!C2169,Checks!S:U,3,0),0)="A","Entry with System fund Dept",""))</f>
        <v/>
      </c>
      <c r="W2156" t="str">
        <f>IFERROR(IF('Journal Template'!D2568="","",IF(IFERROR(VLOOKUP('Journal Template'!D2568,Checks!S:U,3,0),0)="A","Entry with System fund Dept","")),"")</f>
        <v/>
      </c>
      <c r="X2156" t="s">
        <v>10177</v>
      </c>
      <c r="Y2156" t="s">
        <v>389</v>
      </c>
      <c r="Z2156" t="s">
        <v>10178</v>
      </c>
      <c r="AA2156" t="s">
        <v>505</v>
      </c>
      <c r="AB2156" t="s">
        <v>125</v>
      </c>
      <c r="AC2156" s="150" t="str">
        <f>IFERROR(IF(JRF!C2169="","",IF(AND(VLOOKUP(JRF!C2169,X:AA,4,0)=JRF!B2169,VLOOKUP(JRF!C2169,X:Y,2,0)="A"),"","Inactive Dept Combo Error")),"Inactive Dept Combo Error")</f>
        <v/>
      </c>
      <c r="AD2156" t="str">
        <f>IFERROR(IF('Journal Template'!D2568="","",IF(AND(VLOOKUP('Journal Template'!D2568,X:AA,4,0)='Journal Template'!A2568,VLOOKUP('Journal Template'!D2568,X:Y,2,0)="A"),"","Inactive Dept Combo Error")),"")</f>
        <v/>
      </c>
      <c r="AK2156" s="150" t="str">
        <f>IF(JRF!B2169="","",IF(JRF!B2169=IFERROR(VLOOKUP(JRF!B2169,Checks!AI:AI,1,0),0),"Entry in Branch/Satellite BU's",""))</f>
        <v/>
      </c>
      <c r="AL2156" t="str">
        <f>IFERROR(IF('Journal Template'!A2568="","",IF('Journal Template'!A2568=IFERROR(VLOOKUP('Journal Template'!A2568,Checks!AI:AI,1,0),0),"Entry in Branch/Satellite BU's","")),"")</f>
        <v/>
      </c>
      <c r="AO2156" s="171"/>
      <c r="AP2156" s="171"/>
      <c r="AQ2156" s="171"/>
      <c r="AR2156" s="171"/>
      <c r="CI2156" t="str">
        <f>IF(JRF!F2169&gt;0,"",IF(JRF!B2169="","",IF(LEFT(JRF!B2169,1)=IFERROR(VLOOKUP(LEFT(JRF!B2169,1),$CF$2:$CF$5,1,0),0),"Product Code Required",IF(JRF!C2169="","",IF(JRF!C2169=IFERROR(VLOOKUP(JRF!C2169,$CH:$CH,1,0),0),"Product Code Required","NA")))))</f>
        <v/>
      </c>
      <c r="CJ2156" t="str">
        <f>IF(JRF!AV2169&gt;0,"",IF(JRF!Q2169="","",IF(LEFT(JRF!Q2169,1)=IFERROR(VLOOKUP(LEFT(JRF!Q2169,1),$CF$2:$CF$5,1,0),0),"Product Code Required",IF(JRF!V2169="","",IF(JRF!V2169=IFERROR(VLOOKUP(JRF!V2169,$CH:$CH,1,0),0),"Product Code Required","NA")))))</f>
        <v/>
      </c>
      <c r="CK2156" t="str">
        <f>IFERROR(IF(LEN('Journal Template'!F2167)&gt;0,"",IF('Journal Template'!A2167="","",IF(LEFT('Journal Template'!A2167,1)=IFERROR(VLOOKUP(LEFT('Journal Template'!A2167,1),Checks!$CF$2:$CF$5,1,0),0),"Product Code Required",IF('Journal Template'!D2167="","",IF('Journal Template'!D2167=IFERROR(VLOOKUP('Journal Template'!D2167,Checks!$CH:$CH,1,0),0),"Product Code Required","NA"))))),"")</f>
        <v/>
      </c>
    </row>
    <row r="2157" spans="14:89">
      <c r="N2157" t="s">
        <v>10179</v>
      </c>
      <c r="O2157" t="s">
        <v>10180</v>
      </c>
      <c r="P2157" t="s">
        <v>386</v>
      </c>
      <c r="Q2157" s="150" t="str">
        <f>IF(JRF!D2170="","",IF(IFERROR(VLOOKUP(JRF!D2170,Checks!N:P,3,0),0)="A","","Inactive account in Use"))</f>
        <v/>
      </c>
      <c r="R2157" t="str">
        <f>IFERROR(IF('Journal Template'!C2569="","",IF(IFERROR(VLOOKUP('Journal Template'!C2569,Checks!N:P,3,0),0)="A","","Inactive account in Use")),"")</f>
        <v/>
      </c>
      <c r="V2157" s="150" t="str">
        <f>IF(JRF!C2170="","",IF(IFERROR(VLOOKUP(JRF!C2170,Checks!S:U,3,0),0)="A","Entry with System fund Dept",""))</f>
        <v/>
      </c>
      <c r="W2157" t="str">
        <f>IFERROR(IF('Journal Template'!D2569="","",IF(IFERROR(VLOOKUP('Journal Template'!D2569,Checks!S:U,3,0),0)="A","Entry with System fund Dept","")),"")</f>
        <v/>
      </c>
      <c r="X2157" t="s">
        <v>10181</v>
      </c>
      <c r="Y2157" t="s">
        <v>389</v>
      </c>
      <c r="Z2157" t="s">
        <v>10182</v>
      </c>
      <c r="AA2157" t="s">
        <v>505</v>
      </c>
      <c r="AB2157" t="s">
        <v>125</v>
      </c>
      <c r="AC2157" s="150" t="str">
        <f>IFERROR(IF(JRF!C2170="","",IF(AND(VLOOKUP(JRF!C2170,X:AA,4,0)=JRF!B2170,VLOOKUP(JRF!C2170,X:Y,2,0)="A"),"","Inactive Dept Combo Error")),"Inactive Dept Combo Error")</f>
        <v/>
      </c>
      <c r="AD2157" t="str">
        <f>IFERROR(IF('Journal Template'!D2569="","",IF(AND(VLOOKUP('Journal Template'!D2569,X:AA,4,0)='Journal Template'!A2569,VLOOKUP('Journal Template'!D2569,X:Y,2,0)="A"),"","Inactive Dept Combo Error")),"")</f>
        <v/>
      </c>
      <c r="AK2157" s="150" t="str">
        <f>IF(JRF!B2170="","",IF(JRF!B2170=IFERROR(VLOOKUP(JRF!B2170,Checks!AI:AI,1,0),0),"Entry in Branch/Satellite BU's",""))</f>
        <v/>
      </c>
      <c r="AL2157" t="str">
        <f>IFERROR(IF('Journal Template'!A2569="","",IF('Journal Template'!A2569=IFERROR(VLOOKUP('Journal Template'!A2569,Checks!AI:AI,1,0),0),"Entry in Branch/Satellite BU's","")),"")</f>
        <v/>
      </c>
      <c r="AO2157" s="171"/>
      <c r="AP2157" s="171"/>
      <c r="AQ2157" s="171"/>
      <c r="AR2157" s="171"/>
      <c r="CI2157" t="str">
        <f>IF(JRF!F2170&gt;0,"",IF(JRF!B2170="","",IF(LEFT(JRF!B2170,1)=IFERROR(VLOOKUP(LEFT(JRF!B2170,1),$CF$2:$CF$5,1,0),0),"Product Code Required",IF(JRF!C2170="","",IF(JRF!C2170=IFERROR(VLOOKUP(JRF!C2170,$CH:$CH,1,0),0),"Product Code Required","NA")))))</f>
        <v/>
      </c>
      <c r="CJ2157" t="str">
        <f>IF(JRF!AV2170&gt;0,"",IF(JRF!Q2170="","",IF(LEFT(JRF!Q2170,1)=IFERROR(VLOOKUP(LEFT(JRF!Q2170,1),$CF$2:$CF$5,1,0),0),"Product Code Required",IF(JRF!V2170="","",IF(JRF!V2170=IFERROR(VLOOKUP(JRF!V2170,$CH:$CH,1,0),0),"Product Code Required","NA")))))</f>
        <v/>
      </c>
      <c r="CK2157" t="str">
        <f>IFERROR(IF(LEN('Journal Template'!F2168)&gt;0,"",IF('Journal Template'!A2168="","",IF(LEFT('Journal Template'!A2168,1)=IFERROR(VLOOKUP(LEFT('Journal Template'!A2168,1),Checks!$CF$2:$CF$5,1,0),0),"Product Code Required",IF('Journal Template'!D2168="","",IF('Journal Template'!D2168=IFERROR(VLOOKUP('Journal Template'!D2168,Checks!$CH:$CH,1,0),0),"Product Code Required","NA"))))),"")</f>
        <v/>
      </c>
    </row>
    <row r="2158" spans="14:89">
      <c r="N2158" t="s">
        <v>10183</v>
      </c>
      <c r="O2158" t="s">
        <v>10184</v>
      </c>
      <c r="P2158" t="s">
        <v>386</v>
      </c>
      <c r="Q2158" s="150" t="str">
        <f>IF(JRF!D2171="","",IF(IFERROR(VLOOKUP(JRF!D2171,Checks!N:P,3,0),0)="A","","Inactive account in Use"))</f>
        <v/>
      </c>
      <c r="R2158" t="str">
        <f>IFERROR(IF('Journal Template'!C2570="","",IF(IFERROR(VLOOKUP('Journal Template'!C2570,Checks!N:P,3,0),0)="A","","Inactive account in Use")),"")</f>
        <v/>
      </c>
      <c r="V2158" s="150" t="str">
        <f>IF(JRF!C2171="","",IF(IFERROR(VLOOKUP(JRF!C2171,Checks!S:U,3,0),0)="A","Entry with System fund Dept",""))</f>
        <v/>
      </c>
      <c r="W2158" t="str">
        <f>IFERROR(IF('Journal Template'!D2570="","",IF(IFERROR(VLOOKUP('Journal Template'!D2570,Checks!S:U,3,0),0)="A","Entry with System fund Dept","")),"")</f>
        <v/>
      </c>
      <c r="X2158" t="s">
        <v>10185</v>
      </c>
      <c r="Y2158" t="s">
        <v>389</v>
      </c>
      <c r="Z2158" t="s">
        <v>10186</v>
      </c>
      <c r="AA2158" t="s">
        <v>505</v>
      </c>
      <c r="AB2158" t="s">
        <v>125</v>
      </c>
      <c r="AC2158" s="150" t="str">
        <f>IFERROR(IF(JRF!C2171="","",IF(AND(VLOOKUP(JRF!C2171,X:AA,4,0)=JRF!B2171,VLOOKUP(JRF!C2171,X:Y,2,0)="A"),"","Inactive Dept Combo Error")),"Inactive Dept Combo Error")</f>
        <v/>
      </c>
      <c r="AD2158" t="str">
        <f>IFERROR(IF('Journal Template'!D2570="","",IF(AND(VLOOKUP('Journal Template'!D2570,X:AA,4,0)='Journal Template'!A2570,VLOOKUP('Journal Template'!D2570,X:Y,2,0)="A"),"","Inactive Dept Combo Error")),"")</f>
        <v/>
      </c>
      <c r="AK2158" s="150" t="str">
        <f>IF(JRF!B2171="","",IF(JRF!B2171=IFERROR(VLOOKUP(JRF!B2171,Checks!AI:AI,1,0),0),"Entry in Branch/Satellite BU's",""))</f>
        <v/>
      </c>
      <c r="AL2158" t="str">
        <f>IFERROR(IF('Journal Template'!A2570="","",IF('Journal Template'!A2570=IFERROR(VLOOKUP('Journal Template'!A2570,Checks!AI:AI,1,0),0),"Entry in Branch/Satellite BU's","")),"")</f>
        <v/>
      </c>
      <c r="AO2158" s="171"/>
      <c r="AP2158" s="171"/>
      <c r="AQ2158" s="171"/>
      <c r="AR2158" s="171"/>
      <c r="CI2158" t="str">
        <f>IF(JRF!F2171&gt;0,"",IF(JRF!B2171="","",IF(LEFT(JRF!B2171,1)=IFERROR(VLOOKUP(LEFT(JRF!B2171,1),$CF$2:$CF$5,1,0),0),"Product Code Required",IF(JRF!C2171="","",IF(JRF!C2171=IFERROR(VLOOKUP(JRF!C2171,$CH:$CH,1,0),0),"Product Code Required","NA")))))</f>
        <v/>
      </c>
      <c r="CJ2158" t="str">
        <f>IF(JRF!AV2171&gt;0,"",IF(JRF!Q2171="","",IF(LEFT(JRF!Q2171,1)=IFERROR(VLOOKUP(LEFT(JRF!Q2171,1),$CF$2:$CF$5,1,0),0),"Product Code Required",IF(JRF!V2171="","",IF(JRF!V2171=IFERROR(VLOOKUP(JRF!V2171,$CH:$CH,1,0),0),"Product Code Required","NA")))))</f>
        <v/>
      </c>
      <c r="CK2158" t="str">
        <f>IFERROR(IF(LEN('Journal Template'!F2169)&gt;0,"",IF('Journal Template'!A2169="","",IF(LEFT('Journal Template'!A2169,1)=IFERROR(VLOOKUP(LEFT('Journal Template'!A2169,1),Checks!$CF$2:$CF$5,1,0),0),"Product Code Required",IF('Journal Template'!D2169="","",IF('Journal Template'!D2169=IFERROR(VLOOKUP('Journal Template'!D2169,Checks!$CH:$CH,1,0),0),"Product Code Required","NA"))))),"")</f>
        <v/>
      </c>
    </row>
    <row r="2159" spans="14:89">
      <c r="N2159" t="s">
        <v>10187</v>
      </c>
      <c r="O2159" t="s">
        <v>10188</v>
      </c>
      <c r="P2159" t="s">
        <v>386</v>
      </c>
      <c r="Q2159" s="150" t="str">
        <f>IF(JRF!D2172="","",IF(IFERROR(VLOOKUP(JRF!D2172,Checks!N:P,3,0),0)="A","","Inactive account in Use"))</f>
        <v/>
      </c>
      <c r="R2159" t="str">
        <f>IFERROR(IF('Journal Template'!C2571="","",IF(IFERROR(VLOOKUP('Journal Template'!C2571,Checks!N:P,3,0),0)="A","","Inactive account in Use")),"")</f>
        <v/>
      </c>
      <c r="V2159" s="150" t="str">
        <f>IF(JRF!C2172="","",IF(IFERROR(VLOOKUP(JRF!C2172,Checks!S:U,3,0),0)="A","Entry with System fund Dept",""))</f>
        <v/>
      </c>
      <c r="W2159" t="str">
        <f>IFERROR(IF('Journal Template'!D2571="","",IF(IFERROR(VLOOKUP('Journal Template'!D2571,Checks!S:U,3,0),0)="A","Entry with System fund Dept","")),"")</f>
        <v/>
      </c>
      <c r="X2159" t="s">
        <v>10189</v>
      </c>
      <c r="Y2159" t="s">
        <v>389</v>
      </c>
      <c r="Z2159" t="s">
        <v>10190</v>
      </c>
      <c r="AA2159" t="s">
        <v>505</v>
      </c>
      <c r="AB2159" t="s">
        <v>125</v>
      </c>
      <c r="AC2159" s="150" t="str">
        <f>IFERROR(IF(JRF!C2172="","",IF(AND(VLOOKUP(JRF!C2172,X:AA,4,0)=JRF!B2172,VLOOKUP(JRF!C2172,X:Y,2,0)="A"),"","Inactive Dept Combo Error")),"Inactive Dept Combo Error")</f>
        <v/>
      </c>
      <c r="AD2159" t="str">
        <f>IFERROR(IF('Journal Template'!D2571="","",IF(AND(VLOOKUP('Journal Template'!D2571,X:AA,4,0)='Journal Template'!A2571,VLOOKUP('Journal Template'!D2571,X:Y,2,0)="A"),"","Inactive Dept Combo Error")),"")</f>
        <v/>
      </c>
      <c r="AK2159" s="150" t="str">
        <f>IF(JRF!B2172="","",IF(JRF!B2172=IFERROR(VLOOKUP(JRF!B2172,Checks!AI:AI,1,0),0),"Entry in Branch/Satellite BU's",""))</f>
        <v/>
      </c>
      <c r="AL2159" t="str">
        <f>IFERROR(IF('Journal Template'!A2571="","",IF('Journal Template'!A2571=IFERROR(VLOOKUP('Journal Template'!A2571,Checks!AI:AI,1,0),0),"Entry in Branch/Satellite BU's","")),"")</f>
        <v/>
      </c>
      <c r="AO2159" s="171"/>
      <c r="AP2159" s="171"/>
      <c r="AQ2159" s="171"/>
      <c r="AR2159" s="171"/>
      <c r="CI2159" t="str">
        <f>IF(JRF!F2172&gt;0,"",IF(JRF!B2172="","",IF(LEFT(JRF!B2172,1)=IFERROR(VLOOKUP(LEFT(JRF!B2172,1),$CF$2:$CF$5,1,0),0),"Product Code Required",IF(JRF!C2172="","",IF(JRF!C2172=IFERROR(VLOOKUP(JRF!C2172,$CH:$CH,1,0),0),"Product Code Required","NA")))))</f>
        <v/>
      </c>
      <c r="CJ2159" t="str">
        <f>IF(JRF!AV2172&gt;0,"",IF(JRF!Q2172="","",IF(LEFT(JRF!Q2172,1)=IFERROR(VLOOKUP(LEFT(JRF!Q2172,1),$CF$2:$CF$5,1,0),0),"Product Code Required",IF(JRF!V2172="","",IF(JRF!V2172=IFERROR(VLOOKUP(JRF!V2172,$CH:$CH,1,0),0),"Product Code Required","NA")))))</f>
        <v/>
      </c>
      <c r="CK2159" t="str">
        <f>IFERROR(IF(LEN('Journal Template'!F2170)&gt;0,"",IF('Journal Template'!A2170="","",IF(LEFT('Journal Template'!A2170,1)=IFERROR(VLOOKUP(LEFT('Journal Template'!A2170,1),Checks!$CF$2:$CF$5,1,0),0),"Product Code Required",IF('Journal Template'!D2170="","",IF('Journal Template'!D2170=IFERROR(VLOOKUP('Journal Template'!D2170,Checks!$CH:$CH,1,0),0),"Product Code Required","NA"))))),"")</f>
        <v/>
      </c>
    </row>
    <row r="2160" spans="14:89">
      <c r="N2160" t="s">
        <v>10191</v>
      </c>
      <c r="O2160" t="s">
        <v>10192</v>
      </c>
      <c r="P2160" t="s">
        <v>386</v>
      </c>
      <c r="Q2160" s="150" t="str">
        <f>IF(JRF!D2173="","",IF(IFERROR(VLOOKUP(JRF!D2173,Checks!N:P,3,0),0)="A","","Inactive account in Use"))</f>
        <v/>
      </c>
      <c r="R2160" t="str">
        <f>IFERROR(IF('Journal Template'!C2572="","",IF(IFERROR(VLOOKUP('Journal Template'!C2572,Checks!N:P,3,0),0)="A","","Inactive account in Use")),"")</f>
        <v/>
      </c>
      <c r="V2160" s="150" t="str">
        <f>IF(JRF!C2173="","",IF(IFERROR(VLOOKUP(JRF!C2173,Checks!S:U,3,0),0)="A","Entry with System fund Dept",""))</f>
        <v/>
      </c>
      <c r="W2160" t="str">
        <f>IFERROR(IF('Journal Template'!D2572="","",IF(IFERROR(VLOOKUP('Journal Template'!D2572,Checks!S:U,3,0),0)="A","Entry with System fund Dept","")),"")</f>
        <v/>
      </c>
      <c r="X2160" t="s">
        <v>10193</v>
      </c>
      <c r="Y2160" t="s">
        <v>389</v>
      </c>
      <c r="Z2160" t="s">
        <v>10194</v>
      </c>
      <c r="AA2160" t="s">
        <v>505</v>
      </c>
      <c r="AB2160" t="s">
        <v>125</v>
      </c>
      <c r="AC2160" s="150" t="str">
        <f>IFERROR(IF(JRF!C2173="","",IF(AND(VLOOKUP(JRF!C2173,X:AA,4,0)=JRF!B2173,VLOOKUP(JRF!C2173,X:Y,2,0)="A"),"","Inactive Dept Combo Error")),"Inactive Dept Combo Error")</f>
        <v/>
      </c>
      <c r="AD2160" t="str">
        <f>IFERROR(IF('Journal Template'!D2572="","",IF(AND(VLOOKUP('Journal Template'!D2572,X:AA,4,0)='Journal Template'!A2572,VLOOKUP('Journal Template'!D2572,X:Y,2,0)="A"),"","Inactive Dept Combo Error")),"")</f>
        <v/>
      </c>
      <c r="AK2160" s="150" t="str">
        <f>IF(JRF!B2173="","",IF(JRF!B2173=IFERROR(VLOOKUP(JRF!B2173,Checks!AI:AI,1,0),0),"Entry in Branch/Satellite BU's",""))</f>
        <v/>
      </c>
      <c r="AL2160" t="str">
        <f>IFERROR(IF('Journal Template'!A2572="","",IF('Journal Template'!A2572=IFERROR(VLOOKUP('Journal Template'!A2572,Checks!AI:AI,1,0),0),"Entry in Branch/Satellite BU's","")),"")</f>
        <v/>
      </c>
      <c r="AO2160" s="171"/>
      <c r="AP2160" s="171"/>
      <c r="AQ2160" s="171"/>
      <c r="AR2160" s="171"/>
      <c r="CI2160" t="str">
        <f>IF(JRF!F2173&gt;0,"",IF(JRF!B2173="","",IF(LEFT(JRF!B2173,1)=IFERROR(VLOOKUP(LEFT(JRF!B2173,1),$CF$2:$CF$5,1,0),0),"Product Code Required",IF(JRF!C2173="","",IF(JRF!C2173=IFERROR(VLOOKUP(JRF!C2173,$CH:$CH,1,0),0),"Product Code Required","NA")))))</f>
        <v/>
      </c>
      <c r="CJ2160" t="str">
        <f>IF(JRF!AV2173&gt;0,"",IF(JRF!Q2173="","",IF(LEFT(JRF!Q2173,1)=IFERROR(VLOOKUP(LEFT(JRF!Q2173,1),$CF$2:$CF$5,1,0),0),"Product Code Required",IF(JRF!V2173="","",IF(JRF!V2173=IFERROR(VLOOKUP(JRF!V2173,$CH:$CH,1,0),0),"Product Code Required","NA")))))</f>
        <v/>
      </c>
      <c r="CK2160" t="str">
        <f>IFERROR(IF(LEN('Journal Template'!F2171)&gt;0,"",IF('Journal Template'!A2171="","",IF(LEFT('Journal Template'!A2171,1)=IFERROR(VLOOKUP(LEFT('Journal Template'!A2171,1),Checks!$CF$2:$CF$5,1,0),0),"Product Code Required",IF('Journal Template'!D2171="","",IF('Journal Template'!D2171=IFERROR(VLOOKUP('Journal Template'!D2171,Checks!$CH:$CH,1,0),0),"Product Code Required","NA"))))),"")</f>
        <v/>
      </c>
    </row>
    <row r="2161" spans="14:89">
      <c r="N2161" t="s">
        <v>10195</v>
      </c>
      <c r="O2161" t="s">
        <v>10196</v>
      </c>
      <c r="P2161" t="s">
        <v>386</v>
      </c>
      <c r="Q2161" s="150" t="str">
        <f>IF(JRF!D2174="","",IF(IFERROR(VLOOKUP(JRF!D2174,Checks!N:P,3,0),0)="A","","Inactive account in Use"))</f>
        <v/>
      </c>
      <c r="R2161" t="str">
        <f>IFERROR(IF('Journal Template'!C2573="","",IF(IFERROR(VLOOKUP('Journal Template'!C2573,Checks!N:P,3,0),0)="A","","Inactive account in Use")),"")</f>
        <v/>
      </c>
      <c r="V2161" s="150" t="str">
        <f>IF(JRF!C2174="","",IF(IFERROR(VLOOKUP(JRF!C2174,Checks!S:U,3,0),0)="A","Entry with System fund Dept",""))</f>
        <v/>
      </c>
      <c r="W2161" t="str">
        <f>IFERROR(IF('Journal Template'!D2573="","",IF(IFERROR(VLOOKUP('Journal Template'!D2573,Checks!S:U,3,0),0)="A","Entry with System fund Dept","")),"")</f>
        <v/>
      </c>
      <c r="X2161" t="s">
        <v>10197</v>
      </c>
      <c r="Y2161" t="s">
        <v>389</v>
      </c>
      <c r="Z2161" t="s">
        <v>10198</v>
      </c>
      <c r="AA2161" t="s">
        <v>505</v>
      </c>
      <c r="AB2161" t="s">
        <v>125</v>
      </c>
      <c r="AC2161" s="150" t="str">
        <f>IFERROR(IF(JRF!C2174="","",IF(AND(VLOOKUP(JRF!C2174,X:AA,4,0)=JRF!B2174,VLOOKUP(JRF!C2174,X:Y,2,0)="A"),"","Inactive Dept Combo Error")),"Inactive Dept Combo Error")</f>
        <v/>
      </c>
      <c r="AD2161" t="str">
        <f>IFERROR(IF('Journal Template'!D2573="","",IF(AND(VLOOKUP('Journal Template'!D2573,X:AA,4,0)='Journal Template'!A2573,VLOOKUP('Journal Template'!D2573,X:Y,2,0)="A"),"","Inactive Dept Combo Error")),"")</f>
        <v/>
      </c>
      <c r="AK2161" s="150" t="str">
        <f>IF(JRF!B2174="","",IF(JRF!B2174=IFERROR(VLOOKUP(JRF!B2174,Checks!AI:AI,1,0),0),"Entry in Branch/Satellite BU's",""))</f>
        <v/>
      </c>
      <c r="AL2161" t="str">
        <f>IFERROR(IF('Journal Template'!A2573="","",IF('Journal Template'!A2573=IFERROR(VLOOKUP('Journal Template'!A2573,Checks!AI:AI,1,0),0),"Entry in Branch/Satellite BU's","")),"")</f>
        <v/>
      </c>
      <c r="AO2161" s="171"/>
      <c r="AP2161" s="171"/>
      <c r="AQ2161" s="171"/>
      <c r="AR2161" s="171"/>
      <c r="CI2161" t="str">
        <f>IF(JRF!F2174&gt;0,"",IF(JRF!B2174="","",IF(LEFT(JRF!B2174,1)=IFERROR(VLOOKUP(LEFT(JRF!B2174,1),$CF$2:$CF$5,1,0),0),"Product Code Required",IF(JRF!C2174="","",IF(JRF!C2174=IFERROR(VLOOKUP(JRF!C2174,$CH:$CH,1,0),0),"Product Code Required","NA")))))</f>
        <v/>
      </c>
      <c r="CJ2161" t="str">
        <f>IF(JRF!AV2174&gt;0,"",IF(JRF!Q2174="","",IF(LEFT(JRF!Q2174,1)=IFERROR(VLOOKUP(LEFT(JRF!Q2174,1),$CF$2:$CF$5,1,0),0),"Product Code Required",IF(JRF!V2174="","",IF(JRF!V2174=IFERROR(VLOOKUP(JRF!V2174,$CH:$CH,1,0),0),"Product Code Required","NA")))))</f>
        <v/>
      </c>
      <c r="CK2161" t="str">
        <f>IFERROR(IF(LEN('Journal Template'!F2172)&gt;0,"",IF('Journal Template'!A2172="","",IF(LEFT('Journal Template'!A2172,1)=IFERROR(VLOOKUP(LEFT('Journal Template'!A2172,1),Checks!$CF$2:$CF$5,1,0),0),"Product Code Required",IF('Journal Template'!D2172="","",IF('Journal Template'!D2172=IFERROR(VLOOKUP('Journal Template'!D2172,Checks!$CH:$CH,1,0),0),"Product Code Required","NA"))))),"")</f>
        <v/>
      </c>
    </row>
    <row r="2162" spans="14:89">
      <c r="N2162" t="s">
        <v>10199</v>
      </c>
      <c r="O2162" t="s">
        <v>10200</v>
      </c>
      <c r="P2162" t="s">
        <v>386</v>
      </c>
      <c r="Q2162" s="150" t="str">
        <f>IF(JRF!D2175="","",IF(IFERROR(VLOOKUP(JRF!D2175,Checks!N:P,3,0),0)="A","","Inactive account in Use"))</f>
        <v/>
      </c>
      <c r="R2162" t="str">
        <f>IFERROR(IF('Journal Template'!C2574="","",IF(IFERROR(VLOOKUP('Journal Template'!C2574,Checks!N:P,3,0),0)="A","","Inactive account in Use")),"")</f>
        <v/>
      </c>
      <c r="V2162" s="150" t="str">
        <f>IF(JRF!C2175="","",IF(IFERROR(VLOOKUP(JRF!C2175,Checks!S:U,3,0),0)="A","Entry with System fund Dept",""))</f>
        <v/>
      </c>
      <c r="W2162" t="str">
        <f>IFERROR(IF('Journal Template'!D2574="","",IF(IFERROR(VLOOKUP('Journal Template'!D2574,Checks!S:U,3,0),0)="A","Entry with System fund Dept","")),"")</f>
        <v/>
      </c>
      <c r="X2162" t="s">
        <v>10201</v>
      </c>
      <c r="Y2162" t="s">
        <v>389</v>
      </c>
      <c r="Z2162" t="s">
        <v>10202</v>
      </c>
      <c r="AA2162" t="s">
        <v>505</v>
      </c>
      <c r="AB2162" t="s">
        <v>125</v>
      </c>
      <c r="AC2162" s="150" t="str">
        <f>IFERROR(IF(JRF!C2175="","",IF(AND(VLOOKUP(JRF!C2175,X:AA,4,0)=JRF!B2175,VLOOKUP(JRF!C2175,X:Y,2,0)="A"),"","Inactive Dept Combo Error")),"Inactive Dept Combo Error")</f>
        <v/>
      </c>
      <c r="AD2162" t="str">
        <f>IFERROR(IF('Journal Template'!D2574="","",IF(AND(VLOOKUP('Journal Template'!D2574,X:AA,4,0)='Journal Template'!A2574,VLOOKUP('Journal Template'!D2574,X:Y,2,0)="A"),"","Inactive Dept Combo Error")),"")</f>
        <v/>
      </c>
      <c r="AK2162" s="150" t="str">
        <f>IF(JRF!B2175="","",IF(JRF!B2175=IFERROR(VLOOKUP(JRF!B2175,Checks!AI:AI,1,0),0),"Entry in Branch/Satellite BU's",""))</f>
        <v/>
      </c>
      <c r="AL2162" t="str">
        <f>IFERROR(IF('Journal Template'!A2574="","",IF('Journal Template'!A2574=IFERROR(VLOOKUP('Journal Template'!A2574,Checks!AI:AI,1,0),0),"Entry in Branch/Satellite BU's","")),"")</f>
        <v/>
      </c>
      <c r="AO2162" s="171"/>
      <c r="AP2162" s="171"/>
      <c r="AQ2162" s="171"/>
      <c r="AR2162" s="171"/>
      <c r="CI2162" t="str">
        <f>IF(JRF!F2175&gt;0,"",IF(JRF!B2175="","",IF(LEFT(JRF!B2175,1)=IFERROR(VLOOKUP(LEFT(JRF!B2175,1),$CF$2:$CF$5,1,0),0),"Product Code Required",IF(JRF!C2175="","",IF(JRF!C2175=IFERROR(VLOOKUP(JRF!C2175,$CH:$CH,1,0),0),"Product Code Required","NA")))))</f>
        <v/>
      </c>
      <c r="CJ2162" t="str">
        <f>IF(JRF!AV2175&gt;0,"",IF(JRF!Q2175="","",IF(LEFT(JRF!Q2175,1)=IFERROR(VLOOKUP(LEFT(JRF!Q2175,1),$CF$2:$CF$5,1,0),0),"Product Code Required",IF(JRF!V2175="","",IF(JRF!V2175=IFERROR(VLOOKUP(JRF!V2175,$CH:$CH,1,0),0),"Product Code Required","NA")))))</f>
        <v/>
      </c>
      <c r="CK2162" t="str">
        <f>IFERROR(IF(LEN('Journal Template'!F2173)&gt;0,"",IF('Journal Template'!A2173="","",IF(LEFT('Journal Template'!A2173,1)=IFERROR(VLOOKUP(LEFT('Journal Template'!A2173,1),Checks!$CF$2:$CF$5,1,0),0),"Product Code Required",IF('Journal Template'!D2173="","",IF('Journal Template'!D2173=IFERROR(VLOOKUP('Journal Template'!D2173,Checks!$CH:$CH,1,0),0),"Product Code Required","NA"))))),"")</f>
        <v/>
      </c>
    </row>
    <row r="2163" spans="14:89">
      <c r="N2163" t="s">
        <v>10203</v>
      </c>
      <c r="O2163" t="s">
        <v>10204</v>
      </c>
      <c r="P2163" t="s">
        <v>386</v>
      </c>
      <c r="Q2163" s="150" t="str">
        <f>IF(JRF!D2176="","",IF(IFERROR(VLOOKUP(JRF!D2176,Checks!N:P,3,0),0)="A","","Inactive account in Use"))</f>
        <v/>
      </c>
      <c r="R2163" t="str">
        <f>IFERROR(IF('Journal Template'!C2575="","",IF(IFERROR(VLOOKUP('Journal Template'!C2575,Checks!N:P,3,0),0)="A","","Inactive account in Use")),"")</f>
        <v/>
      </c>
      <c r="V2163" s="150" t="str">
        <f>IF(JRF!C2176="","",IF(IFERROR(VLOOKUP(JRF!C2176,Checks!S:U,3,0),0)="A","Entry with System fund Dept",""))</f>
        <v/>
      </c>
      <c r="W2163" t="str">
        <f>IFERROR(IF('Journal Template'!D2575="","",IF(IFERROR(VLOOKUP('Journal Template'!D2575,Checks!S:U,3,0),0)="A","Entry with System fund Dept","")),"")</f>
        <v/>
      </c>
      <c r="X2163" t="s">
        <v>10205</v>
      </c>
      <c r="Y2163" t="s">
        <v>389</v>
      </c>
      <c r="Z2163" t="s">
        <v>10206</v>
      </c>
      <c r="AA2163" t="s">
        <v>7395</v>
      </c>
      <c r="AB2163" t="s">
        <v>125</v>
      </c>
      <c r="AC2163" s="150" t="str">
        <f>IFERROR(IF(JRF!C2176="","",IF(AND(VLOOKUP(JRF!C2176,X:AA,4,0)=JRF!B2176,VLOOKUP(JRF!C2176,X:Y,2,0)="A"),"","Inactive Dept Combo Error")),"Inactive Dept Combo Error")</f>
        <v/>
      </c>
      <c r="AD2163" t="str">
        <f>IFERROR(IF('Journal Template'!D2575="","",IF(AND(VLOOKUP('Journal Template'!D2575,X:AA,4,0)='Journal Template'!A2575,VLOOKUP('Journal Template'!D2575,X:Y,2,0)="A"),"","Inactive Dept Combo Error")),"")</f>
        <v/>
      </c>
      <c r="AK2163" s="150" t="str">
        <f>IF(JRF!B2176="","",IF(JRF!B2176=IFERROR(VLOOKUP(JRF!B2176,Checks!AI:AI,1,0),0),"Entry in Branch/Satellite BU's",""))</f>
        <v/>
      </c>
      <c r="AL2163" t="str">
        <f>IFERROR(IF('Journal Template'!A2575="","",IF('Journal Template'!A2575=IFERROR(VLOOKUP('Journal Template'!A2575,Checks!AI:AI,1,0),0),"Entry in Branch/Satellite BU's","")),"")</f>
        <v/>
      </c>
      <c r="AO2163" s="171"/>
      <c r="AP2163" s="171"/>
      <c r="AQ2163" s="171"/>
      <c r="AR2163" s="171"/>
      <c r="CI2163" t="str">
        <f>IF(JRF!F2176&gt;0,"",IF(JRF!B2176="","",IF(LEFT(JRF!B2176,1)=IFERROR(VLOOKUP(LEFT(JRF!B2176,1),$CF$2:$CF$5,1,0),0),"Product Code Required",IF(JRF!C2176="","",IF(JRF!C2176=IFERROR(VLOOKUP(JRF!C2176,$CH:$CH,1,0),0),"Product Code Required","NA")))))</f>
        <v/>
      </c>
      <c r="CJ2163" t="str">
        <f>IF(JRF!AV2176&gt;0,"",IF(JRF!Q2176="","",IF(LEFT(JRF!Q2176,1)=IFERROR(VLOOKUP(LEFT(JRF!Q2176,1),$CF$2:$CF$5,1,0),0),"Product Code Required",IF(JRF!V2176="","",IF(JRF!V2176=IFERROR(VLOOKUP(JRF!V2176,$CH:$CH,1,0),0),"Product Code Required","NA")))))</f>
        <v/>
      </c>
      <c r="CK2163" t="str">
        <f>IFERROR(IF(LEN('Journal Template'!F2174)&gt;0,"",IF('Journal Template'!A2174="","",IF(LEFT('Journal Template'!A2174,1)=IFERROR(VLOOKUP(LEFT('Journal Template'!A2174,1),Checks!$CF$2:$CF$5,1,0),0),"Product Code Required",IF('Journal Template'!D2174="","",IF('Journal Template'!D2174=IFERROR(VLOOKUP('Journal Template'!D2174,Checks!$CH:$CH,1,0),0),"Product Code Required","NA"))))),"")</f>
        <v/>
      </c>
    </row>
    <row r="2164" spans="14:89">
      <c r="N2164" t="s">
        <v>10207</v>
      </c>
      <c r="O2164" t="s">
        <v>10208</v>
      </c>
      <c r="P2164" t="s">
        <v>386</v>
      </c>
      <c r="Q2164" s="150" t="str">
        <f>IF(JRF!D2177="","",IF(IFERROR(VLOOKUP(JRF!D2177,Checks!N:P,3,0),0)="A","","Inactive account in Use"))</f>
        <v/>
      </c>
      <c r="R2164" t="str">
        <f>IFERROR(IF('Journal Template'!C2576="","",IF(IFERROR(VLOOKUP('Journal Template'!C2576,Checks!N:P,3,0),0)="A","","Inactive account in Use")),"")</f>
        <v/>
      </c>
      <c r="V2164" s="150" t="str">
        <f>IF(JRF!C2177="","",IF(IFERROR(VLOOKUP(JRF!C2177,Checks!S:U,3,0),0)="A","Entry with System fund Dept",""))</f>
        <v/>
      </c>
      <c r="W2164" t="str">
        <f>IFERROR(IF('Journal Template'!D2576="","",IF(IFERROR(VLOOKUP('Journal Template'!D2576,Checks!S:U,3,0),0)="A","Entry with System fund Dept","")),"")</f>
        <v/>
      </c>
      <c r="X2164" t="s">
        <v>10205</v>
      </c>
      <c r="Y2164" t="s">
        <v>389</v>
      </c>
      <c r="Z2164" t="s">
        <v>10209</v>
      </c>
      <c r="AA2164" t="s">
        <v>391</v>
      </c>
      <c r="AB2164" t="s">
        <v>125</v>
      </c>
      <c r="AC2164" s="150" t="str">
        <f>IFERROR(IF(JRF!C2177="","",IF(AND(VLOOKUP(JRF!C2177,X:AA,4,0)=JRF!B2177,VLOOKUP(JRF!C2177,X:Y,2,0)="A"),"","Inactive Dept Combo Error")),"Inactive Dept Combo Error")</f>
        <v/>
      </c>
      <c r="AD2164" t="str">
        <f>IFERROR(IF('Journal Template'!D2576="","",IF(AND(VLOOKUP('Journal Template'!D2576,X:AA,4,0)='Journal Template'!A2576,VLOOKUP('Journal Template'!D2576,X:Y,2,0)="A"),"","Inactive Dept Combo Error")),"")</f>
        <v/>
      </c>
      <c r="AK2164" s="150" t="str">
        <f>IF(JRF!B2177="","",IF(JRF!B2177=IFERROR(VLOOKUP(JRF!B2177,Checks!AI:AI,1,0),0),"Entry in Branch/Satellite BU's",""))</f>
        <v/>
      </c>
      <c r="AL2164" t="str">
        <f>IFERROR(IF('Journal Template'!A2576="","",IF('Journal Template'!A2576=IFERROR(VLOOKUP('Journal Template'!A2576,Checks!AI:AI,1,0),0),"Entry in Branch/Satellite BU's","")),"")</f>
        <v/>
      </c>
      <c r="AO2164" s="171"/>
      <c r="AP2164" s="171"/>
      <c r="AQ2164" s="171"/>
      <c r="AR2164" s="171"/>
      <c r="CI2164" t="str">
        <f>IF(JRF!F2177&gt;0,"",IF(JRF!B2177="","",IF(LEFT(JRF!B2177,1)=IFERROR(VLOOKUP(LEFT(JRF!B2177,1),$CF$2:$CF$5,1,0),0),"Product Code Required",IF(JRF!C2177="","",IF(JRF!C2177=IFERROR(VLOOKUP(JRF!C2177,$CH:$CH,1,0),0),"Product Code Required","NA")))))</f>
        <v/>
      </c>
      <c r="CJ2164" t="str">
        <f>IF(JRF!AV2177&gt;0,"",IF(JRF!Q2177="","",IF(LEFT(JRF!Q2177,1)=IFERROR(VLOOKUP(LEFT(JRF!Q2177,1),$CF$2:$CF$5,1,0),0),"Product Code Required",IF(JRF!V2177="","",IF(JRF!V2177=IFERROR(VLOOKUP(JRF!V2177,$CH:$CH,1,0),0),"Product Code Required","NA")))))</f>
        <v/>
      </c>
      <c r="CK2164" t="str">
        <f>IFERROR(IF(LEN('Journal Template'!F2175)&gt;0,"",IF('Journal Template'!A2175="","",IF(LEFT('Journal Template'!A2175,1)=IFERROR(VLOOKUP(LEFT('Journal Template'!A2175,1),Checks!$CF$2:$CF$5,1,0),0),"Product Code Required",IF('Journal Template'!D2175="","",IF('Journal Template'!D2175=IFERROR(VLOOKUP('Journal Template'!D2175,Checks!$CH:$CH,1,0),0),"Product Code Required","NA"))))),"")</f>
        <v/>
      </c>
    </row>
    <row r="2165" spans="14:89">
      <c r="N2165" t="s">
        <v>10210</v>
      </c>
      <c r="O2165" t="s">
        <v>10211</v>
      </c>
      <c r="P2165" t="s">
        <v>386</v>
      </c>
      <c r="Q2165" s="150" t="str">
        <f>IF(JRF!D2178="","",IF(IFERROR(VLOOKUP(JRF!D2178,Checks!N:P,3,0),0)="A","","Inactive account in Use"))</f>
        <v/>
      </c>
      <c r="R2165" t="str">
        <f>IFERROR(IF('Journal Template'!C2577="","",IF(IFERROR(VLOOKUP('Journal Template'!C2577,Checks!N:P,3,0),0)="A","","Inactive account in Use")),"")</f>
        <v/>
      </c>
      <c r="V2165" s="150" t="str">
        <f>IF(JRF!C2178="","",IF(IFERROR(VLOOKUP(JRF!C2178,Checks!S:U,3,0),0)="A","Entry with System fund Dept",""))</f>
        <v/>
      </c>
      <c r="W2165" t="str">
        <f>IFERROR(IF('Journal Template'!D2577="","",IF(IFERROR(VLOOKUP('Journal Template'!D2577,Checks!S:U,3,0),0)="A","Entry with System fund Dept","")),"")</f>
        <v/>
      </c>
      <c r="X2165" t="s">
        <v>10212</v>
      </c>
      <c r="Y2165" t="s">
        <v>389</v>
      </c>
      <c r="Z2165" t="s">
        <v>10213</v>
      </c>
      <c r="AA2165" t="s">
        <v>505</v>
      </c>
      <c r="AB2165" t="s">
        <v>125</v>
      </c>
      <c r="AC2165" s="150" t="str">
        <f>IFERROR(IF(JRF!C2178="","",IF(AND(VLOOKUP(JRF!C2178,X:AA,4,0)=JRF!B2178,VLOOKUP(JRF!C2178,X:Y,2,0)="A"),"","Inactive Dept Combo Error")),"Inactive Dept Combo Error")</f>
        <v/>
      </c>
      <c r="AD2165" t="str">
        <f>IFERROR(IF('Journal Template'!D2577="","",IF(AND(VLOOKUP('Journal Template'!D2577,X:AA,4,0)='Journal Template'!A2577,VLOOKUP('Journal Template'!D2577,X:Y,2,0)="A"),"","Inactive Dept Combo Error")),"")</f>
        <v/>
      </c>
      <c r="AK2165" s="150" t="str">
        <f>IF(JRF!B2178="","",IF(JRF!B2178=IFERROR(VLOOKUP(JRF!B2178,Checks!AI:AI,1,0),0),"Entry in Branch/Satellite BU's",""))</f>
        <v/>
      </c>
      <c r="AL2165" t="str">
        <f>IFERROR(IF('Journal Template'!A2577="","",IF('Journal Template'!A2577=IFERROR(VLOOKUP('Journal Template'!A2577,Checks!AI:AI,1,0),0),"Entry in Branch/Satellite BU's","")),"")</f>
        <v/>
      </c>
      <c r="AO2165" s="171"/>
      <c r="AP2165" s="171"/>
      <c r="AQ2165" s="171"/>
      <c r="AR2165" s="171"/>
      <c r="CI2165" t="str">
        <f>IF(JRF!F2178&gt;0,"",IF(JRF!B2178="","",IF(LEFT(JRF!B2178,1)=IFERROR(VLOOKUP(LEFT(JRF!B2178,1),$CF$2:$CF$5,1,0),0),"Product Code Required",IF(JRF!C2178="","",IF(JRF!C2178=IFERROR(VLOOKUP(JRF!C2178,$CH:$CH,1,0),0),"Product Code Required","NA")))))</f>
        <v/>
      </c>
      <c r="CJ2165" t="str">
        <f>IF(JRF!AV2178&gt;0,"",IF(JRF!Q2178="","",IF(LEFT(JRF!Q2178,1)=IFERROR(VLOOKUP(LEFT(JRF!Q2178,1),$CF$2:$CF$5,1,0),0),"Product Code Required",IF(JRF!V2178="","",IF(JRF!V2178=IFERROR(VLOOKUP(JRF!V2178,$CH:$CH,1,0),0),"Product Code Required","NA")))))</f>
        <v/>
      </c>
      <c r="CK2165" t="str">
        <f>IFERROR(IF(LEN('Journal Template'!F2176)&gt;0,"",IF('Journal Template'!A2176="","",IF(LEFT('Journal Template'!A2176,1)=IFERROR(VLOOKUP(LEFT('Journal Template'!A2176,1),Checks!$CF$2:$CF$5,1,0),0),"Product Code Required",IF('Journal Template'!D2176="","",IF('Journal Template'!D2176=IFERROR(VLOOKUP('Journal Template'!D2176,Checks!$CH:$CH,1,0),0),"Product Code Required","NA"))))),"")</f>
        <v/>
      </c>
    </row>
    <row r="2166" spans="14:89">
      <c r="N2166" t="s">
        <v>10214</v>
      </c>
      <c r="O2166" t="s">
        <v>10215</v>
      </c>
      <c r="P2166" t="s">
        <v>386</v>
      </c>
      <c r="Q2166" s="150" t="str">
        <f>IF(JRF!D2179="","",IF(IFERROR(VLOOKUP(JRF!D2179,Checks!N:P,3,0),0)="A","","Inactive account in Use"))</f>
        <v/>
      </c>
      <c r="R2166" t="str">
        <f>IFERROR(IF('Journal Template'!C2578="","",IF(IFERROR(VLOOKUP('Journal Template'!C2578,Checks!N:P,3,0),0)="A","","Inactive account in Use")),"")</f>
        <v/>
      </c>
      <c r="V2166" s="150" t="str">
        <f>IF(JRF!C2179="","",IF(IFERROR(VLOOKUP(JRF!C2179,Checks!S:U,3,0),0)="A","Entry with System fund Dept",""))</f>
        <v/>
      </c>
      <c r="W2166" t="str">
        <f>IFERROR(IF('Journal Template'!D2578="","",IF(IFERROR(VLOOKUP('Journal Template'!D2578,Checks!S:U,3,0),0)="A","Entry with System fund Dept","")),"")</f>
        <v/>
      </c>
      <c r="X2166" t="s">
        <v>10216</v>
      </c>
      <c r="Y2166" t="s">
        <v>386</v>
      </c>
      <c r="Z2166" t="s">
        <v>10217</v>
      </c>
      <c r="AA2166" t="s">
        <v>505</v>
      </c>
      <c r="AB2166" t="s">
        <v>125</v>
      </c>
      <c r="AC2166" s="150" t="str">
        <f>IFERROR(IF(JRF!C2179="","",IF(AND(VLOOKUP(JRF!C2179,X:AA,4,0)=JRF!B2179,VLOOKUP(JRF!C2179,X:Y,2,0)="A"),"","Inactive Dept Combo Error")),"Inactive Dept Combo Error")</f>
        <v/>
      </c>
      <c r="AD2166" t="str">
        <f>IFERROR(IF('Journal Template'!D2578="","",IF(AND(VLOOKUP('Journal Template'!D2578,X:AA,4,0)='Journal Template'!A2578,VLOOKUP('Journal Template'!D2578,X:Y,2,0)="A"),"","Inactive Dept Combo Error")),"")</f>
        <v/>
      </c>
      <c r="AK2166" s="150" t="str">
        <f>IF(JRF!B2179="","",IF(JRF!B2179=IFERROR(VLOOKUP(JRF!B2179,Checks!AI:AI,1,0),0),"Entry in Branch/Satellite BU's",""))</f>
        <v/>
      </c>
      <c r="AL2166" t="str">
        <f>IFERROR(IF('Journal Template'!A2578="","",IF('Journal Template'!A2578=IFERROR(VLOOKUP('Journal Template'!A2578,Checks!AI:AI,1,0),0),"Entry in Branch/Satellite BU's","")),"")</f>
        <v/>
      </c>
      <c r="AO2166" s="171"/>
      <c r="AP2166" s="171"/>
      <c r="AQ2166" s="171"/>
      <c r="AR2166" s="171"/>
      <c r="CI2166" t="str">
        <f>IF(JRF!F2179&gt;0,"",IF(JRF!B2179="","",IF(LEFT(JRF!B2179,1)=IFERROR(VLOOKUP(LEFT(JRF!B2179,1),$CF$2:$CF$5,1,0),0),"Product Code Required",IF(JRF!C2179="","",IF(JRF!C2179=IFERROR(VLOOKUP(JRF!C2179,$CH:$CH,1,0),0),"Product Code Required","NA")))))</f>
        <v/>
      </c>
      <c r="CJ2166" t="str">
        <f>IF(JRF!AV2179&gt;0,"",IF(JRF!Q2179="","",IF(LEFT(JRF!Q2179,1)=IFERROR(VLOOKUP(LEFT(JRF!Q2179,1),$CF$2:$CF$5,1,0),0),"Product Code Required",IF(JRF!V2179="","",IF(JRF!V2179=IFERROR(VLOOKUP(JRF!V2179,$CH:$CH,1,0),0),"Product Code Required","NA")))))</f>
        <v/>
      </c>
      <c r="CK2166" t="str">
        <f>IFERROR(IF(LEN('Journal Template'!F2177)&gt;0,"",IF('Journal Template'!A2177="","",IF(LEFT('Journal Template'!A2177,1)=IFERROR(VLOOKUP(LEFT('Journal Template'!A2177,1),Checks!$CF$2:$CF$5,1,0),0),"Product Code Required",IF('Journal Template'!D2177="","",IF('Journal Template'!D2177=IFERROR(VLOOKUP('Journal Template'!D2177,Checks!$CH:$CH,1,0),0),"Product Code Required","NA"))))),"")</f>
        <v/>
      </c>
    </row>
    <row r="2167" spans="14:89">
      <c r="N2167" t="s">
        <v>10218</v>
      </c>
      <c r="O2167" t="s">
        <v>10219</v>
      </c>
      <c r="P2167" t="s">
        <v>386</v>
      </c>
      <c r="Q2167" s="150" t="str">
        <f>IF(JRF!D2180="","",IF(IFERROR(VLOOKUP(JRF!D2180,Checks!N:P,3,0),0)="A","","Inactive account in Use"))</f>
        <v/>
      </c>
      <c r="R2167" t="str">
        <f>IFERROR(IF('Journal Template'!C2579="","",IF(IFERROR(VLOOKUP('Journal Template'!C2579,Checks!N:P,3,0),0)="A","","Inactive account in Use")),"")</f>
        <v/>
      </c>
      <c r="V2167" s="150" t="str">
        <f>IF(JRF!C2180="","",IF(IFERROR(VLOOKUP(JRF!C2180,Checks!S:U,3,0),0)="A","Entry with System fund Dept",""))</f>
        <v/>
      </c>
      <c r="W2167" t="str">
        <f>IFERROR(IF('Journal Template'!D2579="","",IF(IFERROR(VLOOKUP('Journal Template'!D2579,Checks!S:U,3,0),0)="A","Entry with System fund Dept","")),"")</f>
        <v/>
      </c>
      <c r="X2167" t="s">
        <v>10220</v>
      </c>
      <c r="Y2167" t="s">
        <v>389</v>
      </c>
      <c r="Z2167" t="s">
        <v>10221</v>
      </c>
      <c r="AA2167" t="s">
        <v>505</v>
      </c>
      <c r="AB2167" t="s">
        <v>125</v>
      </c>
      <c r="AC2167" s="150" t="str">
        <f>IFERROR(IF(JRF!C2180="","",IF(AND(VLOOKUP(JRF!C2180,X:AA,4,0)=JRF!B2180,VLOOKUP(JRF!C2180,X:Y,2,0)="A"),"","Inactive Dept Combo Error")),"Inactive Dept Combo Error")</f>
        <v/>
      </c>
      <c r="AD2167" t="str">
        <f>IFERROR(IF('Journal Template'!D2579="","",IF(AND(VLOOKUP('Journal Template'!D2579,X:AA,4,0)='Journal Template'!A2579,VLOOKUP('Journal Template'!D2579,X:Y,2,0)="A"),"","Inactive Dept Combo Error")),"")</f>
        <v/>
      </c>
      <c r="AK2167" s="150" t="str">
        <f>IF(JRF!B2180="","",IF(JRF!B2180=IFERROR(VLOOKUP(JRF!B2180,Checks!AI:AI,1,0),0),"Entry in Branch/Satellite BU's",""))</f>
        <v/>
      </c>
      <c r="AL2167" t="str">
        <f>IFERROR(IF('Journal Template'!A2579="","",IF('Journal Template'!A2579=IFERROR(VLOOKUP('Journal Template'!A2579,Checks!AI:AI,1,0),0),"Entry in Branch/Satellite BU's","")),"")</f>
        <v/>
      </c>
      <c r="AO2167" s="171"/>
      <c r="AP2167" s="171"/>
      <c r="AQ2167" s="171"/>
      <c r="AR2167" s="171"/>
      <c r="CI2167" t="str">
        <f>IF(JRF!F2180&gt;0,"",IF(JRF!B2180="","",IF(LEFT(JRF!B2180,1)=IFERROR(VLOOKUP(LEFT(JRF!B2180,1),$CF$2:$CF$5,1,0),0),"Product Code Required",IF(JRF!C2180="","",IF(JRF!C2180=IFERROR(VLOOKUP(JRF!C2180,$CH:$CH,1,0),0),"Product Code Required","NA")))))</f>
        <v/>
      </c>
      <c r="CJ2167" t="str">
        <f>IF(JRF!AV2180&gt;0,"",IF(JRF!Q2180="","",IF(LEFT(JRF!Q2180,1)=IFERROR(VLOOKUP(LEFT(JRF!Q2180,1),$CF$2:$CF$5,1,0),0),"Product Code Required",IF(JRF!V2180="","",IF(JRF!V2180=IFERROR(VLOOKUP(JRF!V2180,$CH:$CH,1,0),0),"Product Code Required","NA")))))</f>
        <v/>
      </c>
      <c r="CK2167" t="str">
        <f>IFERROR(IF(LEN('Journal Template'!F2178)&gt;0,"",IF('Journal Template'!A2178="","",IF(LEFT('Journal Template'!A2178,1)=IFERROR(VLOOKUP(LEFT('Journal Template'!A2178,1),Checks!$CF$2:$CF$5,1,0),0),"Product Code Required",IF('Journal Template'!D2178="","",IF('Journal Template'!D2178=IFERROR(VLOOKUP('Journal Template'!D2178,Checks!$CH:$CH,1,0),0),"Product Code Required","NA"))))),"")</f>
        <v/>
      </c>
    </row>
    <row r="2168" spans="14:89">
      <c r="N2168" t="s">
        <v>10222</v>
      </c>
      <c r="O2168" t="s">
        <v>10223</v>
      </c>
      <c r="P2168" t="s">
        <v>386</v>
      </c>
      <c r="Q2168" s="150" t="str">
        <f>IF(JRF!D2181="","",IF(IFERROR(VLOOKUP(JRF!D2181,Checks!N:P,3,0),0)="A","","Inactive account in Use"))</f>
        <v/>
      </c>
      <c r="R2168" t="str">
        <f>IFERROR(IF('Journal Template'!C2580="","",IF(IFERROR(VLOOKUP('Journal Template'!C2580,Checks!N:P,3,0),0)="A","","Inactive account in Use")),"")</f>
        <v/>
      </c>
      <c r="V2168" s="150" t="str">
        <f>IF(JRF!C2181="","",IF(IFERROR(VLOOKUP(JRF!C2181,Checks!S:U,3,0),0)="A","Entry with System fund Dept",""))</f>
        <v/>
      </c>
      <c r="W2168" t="str">
        <f>IFERROR(IF('Journal Template'!D2580="","",IF(IFERROR(VLOOKUP('Journal Template'!D2580,Checks!S:U,3,0),0)="A","Entry with System fund Dept","")),"")</f>
        <v/>
      </c>
      <c r="X2168" t="s">
        <v>10224</v>
      </c>
      <c r="Y2168" t="s">
        <v>389</v>
      </c>
      <c r="Z2168" t="s">
        <v>10225</v>
      </c>
      <c r="AA2168" t="s">
        <v>505</v>
      </c>
      <c r="AB2168" t="s">
        <v>125</v>
      </c>
      <c r="AC2168" s="150" t="str">
        <f>IFERROR(IF(JRF!C2181="","",IF(AND(VLOOKUP(JRF!C2181,X:AA,4,0)=JRF!B2181,VLOOKUP(JRF!C2181,X:Y,2,0)="A"),"","Inactive Dept Combo Error")),"Inactive Dept Combo Error")</f>
        <v/>
      </c>
      <c r="AD2168" t="str">
        <f>IFERROR(IF('Journal Template'!D2580="","",IF(AND(VLOOKUP('Journal Template'!D2580,X:AA,4,0)='Journal Template'!A2580,VLOOKUP('Journal Template'!D2580,X:Y,2,0)="A"),"","Inactive Dept Combo Error")),"")</f>
        <v/>
      </c>
      <c r="AK2168" s="150" t="str">
        <f>IF(JRF!B2181="","",IF(JRF!B2181=IFERROR(VLOOKUP(JRF!B2181,Checks!AI:AI,1,0),0),"Entry in Branch/Satellite BU's",""))</f>
        <v/>
      </c>
      <c r="AL2168" t="str">
        <f>IFERROR(IF('Journal Template'!A2580="","",IF('Journal Template'!A2580=IFERROR(VLOOKUP('Journal Template'!A2580,Checks!AI:AI,1,0),0),"Entry in Branch/Satellite BU's","")),"")</f>
        <v/>
      </c>
      <c r="AO2168" s="171"/>
      <c r="AP2168" s="171"/>
      <c r="AQ2168" s="171"/>
      <c r="AR2168" s="171"/>
      <c r="CI2168" t="str">
        <f>IF(JRF!F2181&gt;0,"",IF(JRF!B2181="","",IF(LEFT(JRF!B2181,1)=IFERROR(VLOOKUP(LEFT(JRF!B2181,1),$CF$2:$CF$5,1,0),0),"Product Code Required",IF(JRF!C2181="","",IF(JRF!C2181=IFERROR(VLOOKUP(JRF!C2181,$CH:$CH,1,0),0),"Product Code Required","NA")))))</f>
        <v/>
      </c>
      <c r="CJ2168" t="str">
        <f>IF(JRF!AV2181&gt;0,"",IF(JRF!Q2181="","",IF(LEFT(JRF!Q2181,1)=IFERROR(VLOOKUP(LEFT(JRF!Q2181,1),$CF$2:$CF$5,1,0),0),"Product Code Required",IF(JRF!V2181="","",IF(JRF!V2181=IFERROR(VLOOKUP(JRF!V2181,$CH:$CH,1,0),0),"Product Code Required","NA")))))</f>
        <v/>
      </c>
      <c r="CK2168" t="str">
        <f>IFERROR(IF(LEN('Journal Template'!F2179)&gt;0,"",IF('Journal Template'!A2179="","",IF(LEFT('Journal Template'!A2179,1)=IFERROR(VLOOKUP(LEFT('Journal Template'!A2179,1),Checks!$CF$2:$CF$5,1,0),0),"Product Code Required",IF('Journal Template'!D2179="","",IF('Journal Template'!D2179=IFERROR(VLOOKUP('Journal Template'!D2179,Checks!$CH:$CH,1,0),0),"Product Code Required","NA"))))),"")</f>
        <v/>
      </c>
    </row>
    <row r="2169" spans="14:89">
      <c r="N2169" t="s">
        <v>10226</v>
      </c>
      <c r="O2169" t="s">
        <v>10227</v>
      </c>
      <c r="P2169" t="s">
        <v>386</v>
      </c>
      <c r="Q2169" s="150" t="str">
        <f>IF(JRF!D2182="","",IF(IFERROR(VLOOKUP(JRF!D2182,Checks!N:P,3,0),0)="A","","Inactive account in Use"))</f>
        <v/>
      </c>
      <c r="R2169" t="str">
        <f>IFERROR(IF('Journal Template'!C2581="","",IF(IFERROR(VLOOKUP('Journal Template'!C2581,Checks!N:P,3,0),0)="A","","Inactive account in Use")),"")</f>
        <v/>
      </c>
      <c r="V2169" s="150" t="str">
        <f>IF(JRF!C2182="","",IF(IFERROR(VLOOKUP(JRF!C2182,Checks!S:U,3,0),0)="A","Entry with System fund Dept",""))</f>
        <v/>
      </c>
      <c r="W2169" t="str">
        <f>IFERROR(IF('Journal Template'!D2581="","",IF(IFERROR(VLOOKUP('Journal Template'!D2581,Checks!S:U,3,0),0)="A","Entry with System fund Dept","")),"")</f>
        <v/>
      </c>
      <c r="X2169" t="s">
        <v>10228</v>
      </c>
      <c r="Y2169" t="s">
        <v>389</v>
      </c>
      <c r="Z2169" t="s">
        <v>10229</v>
      </c>
      <c r="AA2169" t="s">
        <v>505</v>
      </c>
      <c r="AB2169" t="s">
        <v>125</v>
      </c>
      <c r="AC2169" s="150" t="str">
        <f>IFERROR(IF(JRF!C2182="","",IF(AND(VLOOKUP(JRF!C2182,X:AA,4,0)=JRF!B2182,VLOOKUP(JRF!C2182,X:Y,2,0)="A"),"","Inactive Dept Combo Error")),"Inactive Dept Combo Error")</f>
        <v/>
      </c>
      <c r="AD2169" t="str">
        <f>IFERROR(IF('Journal Template'!D2581="","",IF(AND(VLOOKUP('Journal Template'!D2581,X:AA,4,0)='Journal Template'!A2581,VLOOKUP('Journal Template'!D2581,X:Y,2,0)="A"),"","Inactive Dept Combo Error")),"")</f>
        <v/>
      </c>
      <c r="AK2169" s="150" t="str">
        <f>IF(JRF!B2182="","",IF(JRF!B2182=IFERROR(VLOOKUP(JRF!B2182,Checks!AI:AI,1,0),0),"Entry in Branch/Satellite BU's",""))</f>
        <v/>
      </c>
      <c r="AL2169" t="str">
        <f>IFERROR(IF('Journal Template'!A2581="","",IF('Journal Template'!A2581=IFERROR(VLOOKUP('Journal Template'!A2581,Checks!AI:AI,1,0),0),"Entry in Branch/Satellite BU's","")),"")</f>
        <v/>
      </c>
      <c r="AO2169" s="171"/>
      <c r="AP2169" s="171"/>
      <c r="AQ2169" s="171"/>
      <c r="AR2169" s="171"/>
      <c r="CI2169" t="str">
        <f>IF(JRF!F2182&gt;0,"",IF(JRF!B2182="","",IF(LEFT(JRF!B2182,1)=IFERROR(VLOOKUP(LEFT(JRF!B2182,1),$CF$2:$CF$5,1,0),0),"Product Code Required",IF(JRF!C2182="","",IF(JRF!C2182=IFERROR(VLOOKUP(JRF!C2182,$CH:$CH,1,0),0),"Product Code Required","NA")))))</f>
        <v/>
      </c>
      <c r="CJ2169" t="str">
        <f>IF(JRF!AV2182&gt;0,"",IF(JRF!Q2182="","",IF(LEFT(JRF!Q2182,1)=IFERROR(VLOOKUP(LEFT(JRF!Q2182,1),$CF$2:$CF$5,1,0),0),"Product Code Required",IF(JRF!V2182="","",IF(JRF!V2182=IFERROR(VLOOKUP(JRF!V2182,$CH:$CH,1,0),0),"Product Code Required","NA")))))</f>
        <v/>
      </c>
      <c r="CK2169" t="str">
        <f>IFERROR(IF(LEN('Journal Template'!F2180)&gt;0,"",IF('Journal Template'!A2180="","",IF(LEFT('Journal Template'!A2180,1)=IFERROR(VLOOKUP(LEFT('Journal Template'!A2180,1),Checks!$CF$2:$CF$5,1,0),0),"Product Code Required",IF('Journal Template'!D2180="","",IF('Journal Template'!D2180=IFERROR(VLOOKUP('Journal Template'!D2180,Checks!$CH:$CH,1,0),0),"Product Code Required","NA"))))),"")</f>
        <v/>
      </c>
    </row>
    <row r="2170" spans="14:89">
      <c r="N2170" t="s">
        <v>10230</v>
      </c>
      <c r="O2170" t="s">
        <v>10231</v>
      </c>
      <c r="P2170" t="s">
        <v>386</v>
      </c>
      <c r="Q2170" s="150" t="str">
        <f>IF(JRF!D2183="","",IF(IFERROR(VLOOKUP(JRF!D2183,Checks!N:P,3,0),0)="A","","Inactive account in Use"))</f>
        <v/>
      </c>
      <c r="R2170" t="str">
        <f>IFERROR(IF('Journal Template'!C2582="","",IF(IFERROR(VLOOKUP('Journal Template'!C2582,Checks!N:P,3,0),0)="A","","Inactive account in Use")),"")</f>
        <v/>
      </c>
      <c r="V2170" s="150" t="str">
        <f>IF(JRF!C2183="","",IF(IFERROR(VLOOKUP(JRF!C2183,Checks!S:U,3,0),0)="A","Entry with System fund Dept",""))</f>
        <v/>
      </c>
      <c r="W2170" t="str">
        <f>IFERROR(IF('Journal Template'!D2582="","",IF(IFERROR(VLOOKUP('Journal Template'!D2582,Checks!S:U,3,0),0)="A","Entry with System fund Dept","")),"")</f>
        <v/>
      </c>
      <c r="X2170" t="s">
        <v>10232</v>
      </c>
      <c r="Y2170" t="s">
        <v>389</v>
      </c>
      <c r="Z2170" t="s">
        <v>10233</v>
      </c>
      <c r="AA2170" t="s">
        <v>505</v>
      </c>
      <c r="AB2170" t="s">
        <v>125</v>
      </c>
      <c r="AC2170" s="150" t="str">
        <f>IFERROR(IF(JRF!C2183="","",IF(AND(VLOOKUP(JRF!C2183,X:AA,4,0)=JRF!B2183,VLOOKUP(JRF!C2183,X:Y,2,0)="A"),"","Inactive Dept Combo Error")),"Inactive Dept Combo Error")</f>
        <v/>
      </c>
      <c r="AD2170" t="str">
        <f>IFERROR(IF('Journal Template'!D2582="","",IF(AND(VLOOKUP('Journal Template'!D2582,X:AA,4,0)='Journal Template'!A2582,VLOOKUP('Journal Template'!D2582,X:Y,2,0)="A"),"","Inactive Dept Combo Error")),"")</f>
        <v/>
      </c>
      <c r="AK2170" s="150" t="str">
        <f>IF(JRF!B2183="","",IF(JRF!B2183=IFERROR(VLOOKUP(JRF!B2183,Checks!AI:AI,1,0),0),"Entry in Branch/Satellite BU's",""))</f>
        <v/>
      </c>
      <c r="AL2170" t="str">
        <f>IFERROR(IF('Journal Template'!A2582="","",IF('Journal Template'!A2582=IFERROR(VLOOKUP('Journal Template'!A2582,Checks!AI:AI,1,0),0),"Entry in Branch/Satellite BU's","")),"")</f>
        <v/>
      </c>
      <c r="AO2170" s="171"/>
      <c r="AP2170" s="171"/>
      <c r="AQ2170" s="171"/>
      <c r="AR2170" s="171"/>
      <c r="CI2170" t="str">
        <f>IF(JRF!F2183&gt;0,"",IF(JRF!B2183="","",IF(LEFT(JRF!B2183,1)=IFERROR(VLOOKUP(LEFT(JRF!B2183,1),$CF$2:$CF$5,1,0),0),"Product Code Required",IF(JRF!C2183="","",IF(JRF!C2183=IFERROR(VLOOKUP(JRF!C2183,$CH:$CH,1,0),0),"Product Code Required","NA")))))</f>
        <v/>
      </c>
      <c r="CJ2170" t="str">
        <f>IF(JRF!AV2183&gt;0,"",IF(JRF!Q2183="","",IF(LEFT(JRF!Q2183,1)=IFERROR(VLOOKUP(LEFT(JRF!Q2183,1),$CF$2:$CF$5,1,0),0),"Product Code Required",IF(JRF!V2183="","",IF(JRF!V2183=IFERROR(VLOOKUP(JRF!V2183,$CH:$CH,1,0),0),"Product Code Required","NA")))))</f>
        <v/>
      </c>
      <c r="CK2170" t="str">
        <f>IFERROR(IF(LEN('Journal Template'!F2181)&gt;0,"",IF('Journal Template'!A2181="","",IF(LEFT('Journal Template'!A2181,1)=IFERROR(VLOOKUP(LEFT('Journal Template'!A2181,1),Checks!$CF$2:$CF$5,1,0),0),"Product Code Required",IF('Journal Template'!D2181="","",IF('Journal Template'!D2181=IFERROR(VLOOKUP('Journal Template'!D2181,Checks!$CH:$CH,1,0),0),"Product Code Required","NA"))))),"")</f>
        <v/>
      </c>
    </row>
    <row r="2171" spans="14:89">
      <c r="N2171" t="s">
        <v>10234</v>
      </c>
      <c r="O2171" t="s">
        <v>10235</v>
      </c>
      <c r="P2171" t="s">
        <v>386</v>
      </c>
      <c r="Q2171" s="150" t="str">
        <f>IF(JRF!D2184="","",IF(IFERROR(VLOOKUP(JRF!D2184,Checks!N:P,3,0),0)="A","","Inactive account in Use"))</f>
        <v/>
      </c>
      <c r="R2171" t="str">
        <f>IFERROR(IF('Journal Template'!C2583="","",IF(IFERROR(VLOOKUP('Journal Template'!C2583,Checks!N:P,3,0),0)="A","","Inactive account in Use")),"")</f>
        <v/>
      </c>
      <c r="V2171" s="150" t="str">
        <f>IF(JRF!C2184="","",IF(IFERROR(VLOOKUP(JRF!C2184,Checks!S:U,3,0),0)="A","Entry with System fund Dept",""))</f>
        <v/>
      </c>
      <c r="W2171" t="str">
        <f>IFERROR(IF('Journal Template'!D2583="","",IF(IFERROR(VLOOKUP('Journal Template'!D2583,Checks!S:U,3,0),0)="A","Entry with System fund Dept","")),"")</f>
        <v/>
      </c>
      <c r="X2171" t="s">
        <v>10236</v>
      </c>
      <c r="Y2171" t="s">
        <v>389</v>
      </c>
      <c r="Z2171" t="s">
        <v>10237</v>
      </c>
      <c r="AA2171" t="s">
        <v>505</v>
      </c>
      <c r="AB2171" t="s">
        <v>125</v>
      </c>
      <c r="AC2171" s="150" t="str">
        <f>IFERROR(IF(JRF!C2184="","",IF(AND(VLOOKUP(JRF!C2184,X:AA,4,0)=JRF!B2184,VLOOKUP(JRF!C2184,X:Y,2,0)="A"),"","Inactive Dept Combo Error")),"Inactive Dept Combo Error")</f>
        <v/>
      </c>
      <c r="AD2171" t="str">
        <f>IFERROR(IF('Journal Template'!D2583="","",IF(AND(VLOOKUP('Journal Template'!D2583,X:AA,4,0)='Journal Template'!A2583,VLOOKUP('Journal Template'!D2583,X:Y,2,0)="A"),"","Inactive Dept Combo Error")),"")</f>
        <v/>
      </c>
      <c r="AK2171" s="150" t="str">
        <f>IF(JRF!B2184="","",IF(JRF!B2184=IFERROR(VLOOKUP(JRF!B2184,Checks!AI:AI,1,0),0),"Entry in Branch/Satellite BU's",""))</f>
        <v/>
      </c>
      <c r="AL2171" t="str">
        <f>IFERROR(IF('Journal Template'!A2583="","",IF('Journal Template'!A2583=IFERROR(VLOOKUP('Journal Template'!A2583,Checks!AI:AI,1,0),0),"Entry in Branch/Satellite BU's","")),"")</f>
        <v/>
      </c>
      <c r="AO2171" s="171"/>
      <c r="AP2171" s="171"/>
      <c r="AQ2171" s="171"/>
      <c r="AR2171" s="171"/>
      <c r="CI2171" t="str">
        <f>IF(JRF!F2184&gt;0,"",IF(JRF!B2184="","",IF(LEFT(JRF!B2184,1)=IFERROR(VLOOKUP(LEFT(JRF!B2184,1),$CF$2:$CF$5,1,0),0),"Product Code Required",IF(JRF!C2184="","",IF(JRF!C2184=IFERROR(VLOOKUP(JRF!C2184,$CH:$CH,1,0),0),"Product Code Required","NA")))))</f>
        <v/>
      </c>
      <c r="CJ2171" t="str">
        <f>IF(JRF!AV2184&gt;0,"",IF(JRF!Q2184="","",IF(LEFT(JRF!Q2184,1)=IFERROR(VLOOKUP(LEFT(JRF!Q2184,1),$CF$2:$CF$5,1,0),0),"Product Code Required",IF(JRF!V2184="","",IF(JRF!V2184=IFERROR(VLOOKUP(JRF!V2184,$CH:$CH,1,0),0),"Product Code Required","NA")))))</f>
        <v/>
      </c>
      <c r="CK2171" t="str">
        <f>IFERROR(IF(LEN('Journal Template'!F2182)&gt;0,"",IF('Journal Template'!A2182="","",IF(LEFT('Journal Template'!A2182,1)=IFERROR(VLOOKUP(LEFT('Journal Template'!A2182,1),Checks!$CF$2:$CF$5,1,0),0),"Product Code Required",IF('Journal Template'!D2182="","",IF('Journal Template'!D2182=IFERROR(VLOOKUP('Journal Template'!D2182,Checks!$CH:$CH,1,0),0),"Product Code Required","NA"))))),"")</f>
        <v/>
      </c>
    </row>
    <row r="2172" spans="14:89">
      <c r="N2172" t="s">
        <v>10238</v>
      </c>
      <c r="O2172" t="s">
        <v>10239</v>
      </c>
      <c r="P2172" t="s">
        <v>386</v>
      </c>
      <c r="Q2172" s="150" t="str">
        <f>IF(JRF!D2185="","",IF(IFERROR(VLOOKUP(JRF!D2185,Checks!N:P,3,0),0)="A","","Inactive account in Use"))</f>
        <v/>
      </c>
      <c r="R2172" t="str">
        <f>IFERROR(IF('Journal Template'!C2584="","",IF(IFERROR(VLOOKUP('Journal Template'!C2584,Checks!N:P,3,0),0)="A","","Inactive account in Use")),"")</f>
        <v/>
      </c>
      <c r="V2172" s="150" t="str">
        <f>IF(JRF!C2185="","",IF(IFERROR(VLOOKUP(JRF!C2185,Checks!S:U,3,0),0)="A","Entry with System fund Dept",""))</f>
        <v/>
      </c>
      <c r="W2172" t="str">
        <f>IFERROR(IF('Journal Template'!D2584="","",IF(IFERROR(VLOOKUP('Journal Template'!D2584,Checks!S:U,3,0),0)="A","Entry with System fund Dept","")),"")</f>
        <v/>
      </c>
      <c r="X2172" t="s">
        <v>10240</v>
      </c>
      <c r="Y2172" t="s">
        <v>389</v>
      </c>
      <c r="Z2172" t="s">
        <v>10241</v>
      </c>
      <c r="AA2172" t="s">
        <v>505</v>
      </c>
      <c r="AB2172" t="s">
        <v>125</v>
      </c>
      <c r="AC2172" s="150" t="str">
        <f>IFERROR(IF(JRF!C2185="","",IF(AND(VLOOKUP(JRF!C2185,X:AA,4,0)=JRF!B2185,VLOOKUP(JRF!C2185,X:Y,2,0)="A"),"","Inactive Dept Combo Error")),"Inactive Dept Combo Error")</f>
        <v/>
      </c>
      <c r="AD2172" t="str">
        <f>IFERROR(IF('Journal Template'!D2584="","",IF(AND(VLOOKUP('Journal Template'!D2584,X:AA,4,0)='Journal Template'!A2584,VLOOKUP('Journal Template'!D2584,X:Y,2,0)="A"),"","Inactive Dept Combo Error")),"")</f>
        <v/>
      </c>
      <c r="AK2172" s="150" t="str">
        <f>IF(JRF!B2185="","",IF(JRF!B2185=IFERROR(VLOOKUP(JRF!B2185,Checks!AI:AI,1,0),0),"Entry in Branch/Satellite BU's",""))</f>
        <v/>
      </c>
      <c r="AL2172" t="str">
        <f>IFERROR(IF('Journal Template'!A2584="","",IF('Journal Template'!A2584=IFERROR(VLOOKUP('Journal Template'!A2584,Checks!AI:AI,1,0),0),"Entry in Branch/Satellite BU's","")),"")</f>
        <v/>
      </c>
      <c r="AO2172" s="171"/>
      <c r="AP2172" s="171"/>
      <c r="AQ2172" s="171"/>
      <c r="AR2172" s="171"/>
      <c r="CI2172" t="str">
        <f>IF(JRF!F2185&gt;0,"",IF(JRF!B2185="","",IF(LEFT(JRF!B2185,1)=IFERROR(VLOOKUP(LEFT(JRF!B2185,1),$CF$2:$CF$5,1,0),0),"Product Code Required",IF(JRF!C2185="","",IF(JRF!C2185=IFERROR(VLOOKUP(JRF!C2185,$CH:$CH,1,0),0),"Product Code Required","NA")))))</f>
        <v/>
      </c>
      <c r="CJ2172" t="str">
        <f>IF(JRF!AV2185&gt;0,"",IF(JRF!Q2185="","",IF(LEFT(JRF!Q2185,1)=IFERROR(VLOOKUP(LEFT(JRF!Q2185,1),$CF$2:$CF$5,1,0),0),"Product Code Required",IF(JRF!V2185="","",IF(JRF!V2185=IFERROR(VLOOKUP(JRF!V2185,$CH:$CH,1,0),0),"Product Code Required","NA")))))</f>
        <v/>
      </c>
      <c r="CK2172" t="str">
        <f>IFERROR(IF(LEN('Journal Template'!F2183)&gt;0,"",IF('Journal Template'!A2183="","",IF(LEFT('Journal Template'!A2183,1)=IFERROR(VLOOKUP(LEFT('Journal Template'!A2183,1),Checks!$CF$2:$CF$5,1,0),0),"Product Code Required",IF('Journal Template'!D2183="","",IF('Journal Template'!D2183=IFERROR(VLOOKUP('Journal Template'!D2183,Checks!$CH:$CH,1,0),0),"Product Code Required","NA"))))),"")</f>
        <v/>
      </c>
    </row>
    <row r="2173" spans="14:89">
      <c r="N2173" t="s">
        <v>10242</v>
      </c>
      <c r="O2173" t="s">
        <v>10243</v>
      </c>
      <c r="P2173" t="s">
        <v>386</v>
      </c>
      <c r="Q2173" s="150" t="str">
        <f>IF(JRF!D2186="","",IF(IFERROR(VLOOKUP(JRF!D2186,Checks!N:P,3,0),0)="A","","Inactive account in Use"))</f>
        <v/>
      </c>
      <c r="R2173" t="str">
        <f>IFERROR(IF('Journal Template'!C2585="","",IF(IFERROR(VLOOKUP('Journal Template'!C2585,Checks!N:P,3,0),0)="A","","Inactive account in Use")),"")</f>
        <v/>
      </c>
      <c r="V2173" s="150" t="str">
        <f>IF(JRF!C2186="","",IF(IFERROR(VLOOKUP(JRF!C2186,Checks!S:U,3,0),0)="A","Entry with System fund Dept",""))</f>
        <v/>
      </c>
      <c r="W2173" t="str">
        <f>IFERROR(IF('Journal Template'!D2585="","",IF(IFERROR(VLOOKUP('Journal Template'!D2585,Checks!S:U,3,0),0)="A","Entry with System fund Dept","")),"")</f>
        <v/>
      </c>
      <c r="X2173" t="s">
        <v>10244</v>
      </c>
      <c r="Y2173" t="s">
        <v>389</v>
      </c>
      <c r="Z2173" t="s">
        <v>10245</v>
      </c>
      <c r="AA2173" t="s">
        <v>505</v>
      </c>
      <c r="AB2173" t="s">
        <v>125</v>
      </c>
      <c r="AC2173" s="150" t="str">
        <f>IFERROR(IF(JRF!C2186="","",IF(AND(VLOOKUP(JRF!C2186,X:AA,4,0)=JRF!B2186,VLOOKUP(JRF!C2186,X:Y,2,0)="A"),"","Inactive Dept Combo Error")),"Inactive Dept Combo Error")</f>
        <v/>
      </c>
      <c r="AD2173" t="str">
        <f>IFERROR(IF('Journal Template'!D2585="","",IF(AND(VLOOKUP('Journal Template'!D2585,X:AA,4,0)='Journal Template'!A2585,VLOOKUP('Journal Template'!D2585,X:Y,2,0)="A"),"","Inactive Dept Combo Error")),"")</f>
        <v/>
      </c>
      <c r="AK2173" s="150" t="str">
        <f>IF(JRF!B2186="","",IF(JRF!B2186=IFERROR(VLOOKUP(JRF!B2186,Checks!AI:AI,1,0),0),"Entry in Branch/Satellite BU's",""))</f>
        <v/>
      </c>
      <c r="AL2173" t="str">
        <f>IFERROR(IF('Journal Template'!A2585="","",IF('Journal Template'!A2585=IFERROR(VLOOKUP('Journal Template'!A2585,Checks!AI:AI,1,0),0),"Entry in Branch/Satellite BU's","")),"")</f>
        <v/>
      </c>
      <c r="AO2173" s="171"/>
      <c r="AP2173" s="171"/>
      <c r="AQ2173" s="171"/>
      <c r="AR2173" s="171"/>
      <c r="CI2173" t="str">
        <f>IF(JRF!F2186&gt;0,"",IF(JRF!B2186="","",IF(LEFT(JRF!B2186,1)=IFERROR(VLOOKUP(LEFT(JRF!B2186,1),$CF$2:$CF$5,1,0),0),"Product Code Required",IF(JRF!C2186="","",IF(JRF!C2186=IFERROR(VLOOKUP(JRF!C2186,$CH:$CH,1,0),0),"Product Code Required","NA")))))</f>
        <v/>
      </c>
      <c r="CJ2173" t="str">
        <f>IF(JRF!AV2186&gt;0,"",IF(JRF!Q2186="","",IF(LEFT(JRF!Q2186,1)=IFERROR(VLOOKUP(LEFT(JRF!Q2186,1),$CF$2:$CF$5,1,0),0),"Product Code Required",IF(JRF!V2186="","",IF(JRF!V2186=IFERROR(VLOOKUP(JRF!V2186,$CH:$CH,1,0),0),"Product Code Required","NA")))))</f>
        <v/>
      </c>
      <c r="CK2173" t="str">
        <f>IFERROR(IF(LEN('Journal Template'!F2184)&gt;0,"",IF('Journal Template'!A2184="","",IF(LEFT('Journal Template'!A2184,1)=IFERROR(VLOOKUP(LEFT('Journal Template'!A2184,1),Checks!$CF$2:$CF$5,1,0),0),"Product Code Required",IF('Journal Template'!D2184="","",IF('Journal Template'!D2184=IFERROR(VLOOKUP('Journal Template'!D2184,Checks!$CH:$CH,1,0),0),"Product Code Required","NA"))))),"")</f>
        <v/>
      </c>
    </row>
    <row r="2174" spans="14:89">
      <c r="N2174" t="s">
        <v>10246</v>
      </c>
      <c r="O2174" t="s">
        <v>10247</v>
      </c>
      <c r="P2174" t="s">
        <v>386</v>
      </c>
      <c r="Q2174" s="150" t="str">
        <f>IF(JRF!D2187="","",IF(IFERROR(VLOOKUP(JRF!D2187,Checks!N:P,3,0),0)="A","","Inactive account in Use"))</f>
        <v/>
      </c>
      <c r="R2174" t="str">
        <f>IFERROR(IF('Journal Template'!C2586="","",IF(IFERROR(VLOOKUP('Journal Template'!C2586,Checks!N:P,3,0),0)="A","","Inactive account in Use")),"")</f>
        <v/>
      </c>
      <c r="V2174" s="150" t="str">
        <f>IF(JRF!C2187="","",IF(IFERROR(VLOOKUP(JRF!C2187,Checks!S:U,3,0),0)="A","Entry with System fund Dept",""))</f>
        <v/>
      </c>
      <c r="W2174" t="str">
        <f>IFERROR(IF('Journal Template'!D2586="","",IF(IFERROR(VLOOKUP('Journal Template'!D2586,Checks!S:U,3,0),0)="A","Entry with System fund Dept","")),"")</f>
        <v/>
      </c>
      <c r="X2174" t="s">
        <v>10248</v>
      </c>
      <c r="Y2174" t="s">
        <v>389</v>
      </c>
      <c r="Z2174" t="s">
        <v>10249</v>
      </c>
      <c r="AA2174" t="s">
        <v>505</v>
      </c>
      <c r="AB2174" t="s">
        <v>125</v>
      </c>
      <c r="AC2174" s="150" t="str">
        <f>IFERROR(IF(JRF!C2187="","",IF(AND(VLOOKUP(JRF!C2187,X:AA,4,0)=JRF!B2187,VLOOKUP(JRF!C2187,X:Y,2,0)="A"),"","Inactive Dept Combo Error")),"Inactive Dept Combo Error")</f>
        <v/>
      </c>
      <c r="AD2174" t="str">
        <f>IFERROR(IF('Journal Template'!D2586="","",IF(AND(VLOOKUP('Journal Template'!D2586,X:AA,4,0)='Journal Template'!A2586,VLOOKUP('Journal Template'!D2586,X:Y,2,0)="A"),"","Inactive Dept Combo Error")),"")</f>
        <v/>
      </c>
      <c r="AK2174" s="150" t="str">
        <f>IF(JRF!B2187="","",IF(JRF!B2187=IFERROR(VLOOKUP(JRF!B2187,Checks!AI:AI,1,0),0),"Entry in Branch/Satellite BU's",""))</f>
        <v/>
      </c>
      <c r="AL2174" t="str">
        <f>IFERROR(IF('Journal Template'!A2586="","",IF('Journal Template'!A2586=IFERROR(VLOOKUP('Journal Template'!A2586,Checks!AI:AI,1,0),0),"Entry in Branch/Satellite BU's","")),"")</f>
        <v/>
      </c>
      <c r="AO2174" s="171"/>
      <c r="AP2174" s="171"/>
      <c r="AQ2174" s="171"/>
      <c r="AR2174" s="171"/>
      <c r="CI2174" t="str">
        <f>IF(JRF!F2187&gt;0,"",IF(JRF!B2187="","",IF(LEFT(JRF!B2187,1)=IFERROR(VLOOKUP(LEFT(JRF!B2187,1),$CF$2:$CF$5,1,0),0),"Product Code Required",IF(JRF!C2187="","",IF(JRF!C2187=IFERROR(VLOOKUP(JRF!C2187,$CH:$CH,1,0),0),"Product Code Required","NA")))))</f>
        <v/>
      </c>
      <c r="CJ2174" t="str">
        <f>IF(JRF!AV2187&gt;0,"",IF(JRF!Q2187="","",IF(LEFT(JRF!Q2187,1)=IFERROR(VLOOKUP(LEFT(JRF!Q2187,1),$CF$2:$CF$5,1,0),0),"Product Code Required",IF(JRF!V2187="","",IF(JRF!V2187=IFERROR(VLOOKUP(JRF!V2187,$CH:$CH,1,0),0),"Product Code Required","NA")))))</f>
        <v/>
      </c>
      <c r="CK2174" t="str">
        <f>IFERROR(IF(LEN('Journal Template'!F2185)&gt;0,"",IF('Journal Template'!A2185="","",IF(LEFT('Journal Template'!A2185,1)=IFERROR(VLOOKUP(LEFT('Journal Template'!A2185,1),Checks!$CF$2:$CF$5,1,0),0),"Product Code Required",IF('Journal Template'!D2185="","",IF('Journal Template'!D2185=IFERROR(VLOOKUP('Journal Template'!D2185,Checks!$CH:$CH,1,0),0),"Product Code Required","NA"))))),"")</f>
        <v/>
      </c>
    </row>
    <row r="2175" spans="14:89">
      <c r="N2175" t="s">
        <v>10250</v>
      </c>
      <c r="O2175" t="s">
        <v>10251</v>
      </c>
      <c r="P2175" t="s">
        <v>386</v>
      </c>
      <c r="Q2175" s="150" t="str">
        <f>IF(JRF!D2188="","",IF(IFERROR(VLOOKUP(JRF!D2188,Checks!N:P,3,0),0)="A","","Inactive account in Use"))</f>
        <v/>
      </c>
      <c r="R2175" t="str">
        <f>IFERROR(IF('Journal Template'!C2587="","",IF(IFERROR(VLOOKUP('Journal Template'!C2587,Checks!N:P,3,0),0)="A","","Inactive account in Use")),"")</f>
        <v/>
      </c>
      <c r="V2175" s="150" t="str">
        <f>IF(JRF!C2188="","",IF(IFERROR(VLOOKUP(JRF!C2188,Checks!S:U,3,0),0)="A","Entry with System fund Dept",""))</f>
        <v/>
      </c>
      <c r="W2175" t="str">
        <f>IFERROR(IF('Journal Template'!D2587="","",IF(IFERROR(VLOOKUP('Journal Template'!D2587,Checks!S:U,3,0),0)="A","Entry with System fund Dept","")),"")</f>
        <v/>
      </c>
      <c r="X2175" t="s">
        <v>10252</v>
      </c>
      <c r="Y2175" t="s">
        <v>389</v>
      </c>
      <c r="Z2175" t="s">
        <v>10253</v>
      </c>
      <c r="AA2175" t="s">
        <v>505</v>
      </c>
      <c r="AB2175" t="s">
        <v>125</v>
      </c>
      <c r="AC2175" s="150" t="str">
        <f>IFERROR(IF(JRF!C2188="","",IF(AND(VLOOKUP(JRF!C2188,X:AA,4,0)=JRF!B2188,VLOOKUP(JRF!C2188,X:Y,2,0)="A"),"","Inactive Dept Combo Error")),"Inactive Dept Combo Error")</f>
        <v/>
      </c>
      <c r="AD2175" t="str">
        <f>IFERROR(IF('Journal Template'!D2587="","",IF(AND(VLOOKUP('Journal Template'!D2587,X:AA,4,0)='Journal Template'!A2587,VLOOKUP('Journal Template'!D2587,X:Y,2,0)="A"),"","Inactive Dept Combo Error")),"")</f>
        <v/>
      </c>
      <c r="AK2175" s="150" t="str">
        <f>IF(JRF!B2188="","",IF(JRF!B2188=IFERROR(VLOOKUP(JRF!B2188,Checks!AI:AI,1,0),0),"Entry in Branch/Satellite BU's",""))</f>
        <v/>
      </c>
      <c r="AL2175" t="str">
        <f>IFERROR(IF('Journal Template'!A2587="","",IF('Journal Template'!A2587=IFERROR(VLOOKUP('Journal Template'!A2587,Checks!AI:AI,1,0),0),"Entry in Branch/Satellite BU's","")),"")</f>
        <v/>
      </c>
      <c r="AO2175" s="171"/>
      <c r="AP2175" s="171"/>
      <c r="AQ2175" s="171"/>
      <c r="AR2175" s="171"/>
      <c r="CI2175" t="str">
        <f>IF(JRF!F2188&gt;0,"",IF(JRF!B2188="","",IF(LEFT(JRF!B2188,1)=IFERROR(VLOOKUP(LEFT(JRF!B2188,1),$CF$2:$CF$5,1,0),0),"Product Code Required",IF(JRF!C2188="","",IF(JRF!C2188=IFERROR(VLOOKUP(JRF!C2188,$CH:$CH,1,0),0),"Product Code Required","NA")))))</f>
        <v/>
      </c>
      <c r="CJ2175" t="str">
        <f>IF(JRF!AV2188&gt;0,"",IF(JRF!Q2188="","",IF(LEFT(JRF!Q2188,1)=IFERROR(VLOOKUP(LEFT(JRF!Q2188,1),$CF$2:$CF$5,1,0),0),"Product Code Required",IF(JRF!V2188="","",IF(JRF!V2188=IFERROR(VLOOKUP(JRF!V2188,$CH:$CH,1,0),0),"Product Code Required","NA")))))</f>
        <v/>
      </c>
      <c r="CK2175" t="str">
        <f>IFERROR(IF(LEN('Journal Template'!F2186)&gt;0,"",IF('Journal Template'!A2186="","",IF(LEFT('Journal Template'!A2186,1)=IFERROR(VLOOKUP(LEFT('Journal Template'!A2186,1),Checks!$CF$2:$CF$5,1,0),0),"Product Code Required",IF('Journal Template'!D2186="","",IF('Journal Template'!D2186=IFERROR(VLOOKUP('Journal Template'!D2186,Checks!$CH:$CH,1,0),0),"Product Code Required","NA"))))),"")</f>
        <v/>
      </c>
    </row>
    <row r="2176" spans="14:89">
      <c r="N2176" t="s">
        <v>10254</v>
      </c>
      <c r="O2176" t="s">
        <v>10255</v>
      </c>
      <c r="P2176" t="s">
        <v>386</v>
      </c>
      <c r="Q2176" s="150" t="str">
        <f>IF(JRF!D2189="","",IF(IFERROR(VLOOKUP(JRF!D2189,Checks!N:P,3,0),0)="A","","Inactive account in Use"))</f>
        <v/>
      </c>
      <c r="R2176" t="str">
        <f>IFERROR(IF('Journal Template'!C2588="","",IF(IFERROR(VLOOKUP('Journal Template'!C2588,Checks!N:P,3,0),0)="A","","Inactive account in Use")),"")</f>
        <v/>
      </c>
      <c r="V2176" s="150" t="str">
        <f>IF(JRF!C2189="","",IF(IFERROR(VLOOKUP(JRF!C2189,Checks!S:U,3,0),0)="A","Entry with System fund Dept",""))</f>
        <v/>
      </c>
      <c r="W2176" t="str">
        <f>IFERROR(IF('Journal Template'!D2588="","",IF(IFERROR(VLOOKUP('Journal Template'!D2588,Checks!S:U,3,0),0)="A","Entry with System fund Dept","")),"")</f>
        <v/>
      </c>
      <c r="X2176" t="s">
        <v>10256</v>
      </c>
      <c r="Y2176" t="s">
        <v>389</v>
      </c>
      <c r="Z2176" t="s">
        <v>10257</v>
      </c>
      <c r="AA2176" t="s">
        <v>505</v>
      </c>
      <c r="AB2176" t="s">
        <v>125</v>
      </c>
      <c r="AC2176" s="150" t="str">
        <f>IFERROR(IF(JRF!C2189="","",IF(AND(VLOOKUP(JRF!C2189,X:AA,4,0)=JRF!B2189,VLOOKUP(JRF!C2189,X:Y,2,0)="A"),"","Inactive Dept Combo Error")),"Inactive Dept Combo Error")</f>
        <v/>
      </c>
      <c r="AD2176" t="str">
        <f>IFERROR(IF('Journal Template'!D2588="","",IF(AND(VLOOKUP('Journal Template'!D2588,X:AA,4,0)='Journal Template'!A2588,VLOOKUP('Journal Template'!D2588,X:Y,2,0)="A"),"","Inactive Dept Combo Error")),"")</f>
        <v/>
      </c>
      <c r="AK2176" s="150" t="str">
        <f>IF(JRF!B2189="","",IF(JRF!B2189=IFERROR(VLOOKUP(JRF!B2189,Checks!AI:AI,1,0),0),"Entry in Branch/Satellite BU's",""))</f>
        <v/>
      </c>
      <c r="AL2176" t="str">
        <f>IFERROR(IF('Journal Template'!A2588="","",IF('Journal Template'!A2588=IFERROR(VLOOKUP('Journal Template'!A2588,Checks!AI:AI,1,0),0),"Entry in Branch/Satellite BU's","")),"")</f>
        <v/>
      </c>
      <c r="AO2176" s="171"/>
      <c r="AP2176" s="171"/>
      <c r="AQ2176" s="171"/>
      <c r="AR2176" s="171"/>
      <c r="CI2176" t="str">
        <f>IF(JRF!F2189&gt;0,"",IF(JRF!B2189="","",IF(LEFT(JRF!B2189,1)=IFERROR(VLOOKUP(LEFT(JRF!B2189,1),$CF$2:$CF$5,1,0),0),"Product Code Required",IF(JRF!C2189="","",IF(JRF!C2189=IFERROR(VLOOKUP(JRF!C2189,$CH:$CH,1,0),0),"Product Code Required","NA")))))</f>
        <v/>
      </c>
      <c r="CJ2176" t="str">
        <f>IF(JRF!AV2189&gt;0,"",IF(JRF!Q2189="","",IF(LEFT(JRF!Q2189,1)=IFERROR(VLOOKUP(LEFT(JRF!Q2189,1),$CF$2:$CF$5,1,0),0),"Product Code Required",IF(JRF!V2189="","",IF(JRF!V2189=IFERROR(VLOOKUP(JRF!V2189,$CH:$CH,1,0),0),"Product Code Required","NA")))))</f>
        <v/>
      </c>
      <c r="CK2176" t="str">
        <f>IFERROR(IF(LEN('Journal Template'!F2187)&gt;0,"",IF('Journal Template'!A2187="","",IF(LEFT('Journal Template'!A2187,1)=IFERROR(VLOOKUP(LEFT('Journal Template'!A2187,1),Checks!$CF$2:$CF$5,1,0),0),"Product Code Required",IF('Journal Template'!D2187="","",IF('Journal Template'!D2187=IFERROR(VLOOKUP('Journal Template'!D2187,Checks!$CH:$CH,1,0),0),"Product Code Required","NA"))))),"")</f>
        <v/>
      </c>
    </row>
    <row r="2177" spans="14:89">
      <c r="N2177" t="s">
        <v>10258</v>
      </c>
      <c r="O2177" t="s">
        <v>10259</v>
      </c>
      <c r="P2177" t="s">
        <v>386</v>
      </c>
      <c r="Q2177" s="150" t="str">
        <f>IF(JRF!D2190="","",IF(IFERROR(VLOOKUP(JRF!D2190,Checks!N:P,3,0),0)="A","","Inactive account in Use"))</f>
        <v/>
      </c>
      <c r="R2177" t="str">
        <f>IFERROR(IF('Journal Template'!C2589="","",IF(IFERROR(VLOOKUP('Journal Template'!C2589,Checks!N:P,3,0),0)="A","","Inactive account in Use")),"")</f>
        <v/>
      </c>
      <c r="V2177" s="150" t="str">
        <f>IF(JRF!C2190="","",IF(IFERROR(VLOOKUP(JRF!C2190,Checks!S:U,3,0),0)="A","Entry with System fund Dept",""))</f>
        <v/>
      </c>
      <c r="W2177" t="str">
        <f>IFERROR(IF('Journal Template'!D2589="","",IF(IFERROR(VLOOKUP('Journal Template'!D2589,Checks!S:U,3,0),0)="A","Entry with System fund Dept","")),"")</f>
        <v/>
      </c>
      <c r="X2177" t="s">
        <v>10260</v>
      </c>
      <c r="Y2177" t="s">
        <v>389</v>
      </c>
      <c r="Z2177" t="s">
        <v>10261</v>
      </c>
      <c r="AA2177" t="s">
        <v>505</v>
      </c>
      <c r="AB2177" t="s">
        <v>125</v>
      </c>
      <c r="AC2177" s="150" t="str">
        <f>IFERROR(IF(JRF!C2190="","",IF(AND(VLOOKUP(JRF!C2190,X:AA,4,0)=JRF!B2190,VLOOKUP(JRF!C2190,X:Y,2,0)="A"),"","Inactive Dept Combo Error")),"Inactive Dept Combo Error")</f>
        <v/>
      </c>
      <c r="AD2177" t="str">
        <f>IFERROR(IF('Journal Template'!D2589="","",IF(AND(VLOOKUP('Journal Template'!D2589,X:AA,4,0)='Journal Template'!A2589,VLOOKUP('Journal Template'!D2589,X:Y,2,0)="A"),"","Inactive Dept Combo Error")),"")</f>
        <v/>
      </c>
      <c r="AK2177" s="150" t="str">
        <f>IF(JRF!B2190="","",IF(JRF!B2190=IFERROR(VLOOKUP(JRF!B2190,Checks!AI:AI,1,0),0),"Entry in Branch/Satellite BU's",""))</f>
        <v/>
      </c>
      <c r="AL2177" t="str">
        <f>IFERROR(IF('Journal Template'!A2589="","",IF('Journal Template'!A2589=IFERROR(VLOOKUP('Journal Template'!A2589,Checks!AI:AI,1,0),0),"Entry in Branch/Satellite BU's","")),"")</f>
        <v/>
      </c>
      <c r="AO2177" s="171"/>
      <c r="AP2177" s="171"/>
      <c r="AQ2177" s="171"/>
      <c r="AR2177" s="171"/>
      <c r="CI2177" t="str">
        <f>IF(JRF!F2190&gt;0,"",IF(JRF!B2190="","",IF(LEFT(JRF!B2190,1)=IFERROR(VLOOKUP(LEFT(JRF!B2190,1),$CF$2:$CF$5,1,0),0),"Product Code Required",IF(JRF!C2190="","",IF(JRF!C2190=IFERROR(VLOOKUP(JRF!C2190,$CH:$CH,1,0),0),"Product Code Required","NA")))))</f>
        <v/>
      </c>
      <c r="CJ2177" t="str">
        <f>IF(JRF!AV2190&gt;0,"",IF(JRF!Q2190="","",IF(LEFT(JRF!Q2190,1)=IFERROR(VLOOKUP(LEFT(JRF!Q2190,1),$CF$2:$CF$5,1,0),0),"Product Code Required",IF(JRF!V2190="","",IF(JRF!V2190=IFERROR(VLOOKUP(JRF!V2190,$CH:$CH,1,0),0),"Product Code Required","NA")))))</f>
        <v/>
      </c>
      <c r="CK2177" t="str">
        <f>IFERROR(IF(LEN('Journal Template'!F2188)&gt;0,"",IF('Journal Template'!A2188="","",IF(LEFT('Journal Template'!A2188,1)=IFERROR(VLOOKUP(LEFT('Journal Template'!A2188,1),Checks!$CF$2:$CF$5,1,0),0),"Product Code Required",IF('Journal Template'!D2188="","",IF('Journal Template'!D2188=IFERROR(VLOOKUP('Journal Template'!D2188,Checks!$CH:$CH,1,0),0),"Product Code Required","NA"))))),"")</f>
        <v/>
      </c>
    </row>
    <row r="2178" spans="14:89">
      <c r="N2178" t="s">
        <v>10262</v>
      </c>
      <c r="O2178" t="s">
        <v>10263</v>
      </c>
      <c r="P2178" t="s">
        <v>386</v>
      </c>
      <c r="Q2178" s="150" t="str">
        <f>IF(JRF!D2191="","",IF(IFERROR(VLOOKUP(JRF!D2191,Checks!N:P,3,0),0)="A","","Inactive account in Use"))</f>
        <v/>
      </c>
      <c r="R2178" t="str">
        <f>IFERROR(IF('Journal Template'!C2590="","",IF(IFERROR(VLOOKUP('Journal Template'!C2590,Checks!N:P,3,0),0)="A","","Inactive account in Use")),"")</f>
        <v/>
      </c>
      <c r="V2178" s="150" t="str">
        <f>IF(JRF!C2191="","",IF(IFERROR(VLOOKUP(JRF!C2191,Checks!S:U,3,0),0)="A","Entry with System fund Dept",""))</f>
        <v/>
      </c>
      <c r="W2178" t="str">
        <f>IFERROR(IF('Journal Template'!D2590="","",IF(IFERROR(VLOOKUP('Journal Template'!D2590,Checks!S:U,3,0),0)="A","Entry with System fund Dept","")),"")</f>
        <v/>
      </c>
      <c r="X2178" t="s">
        <v>10264</v>
      </c>
      <c r="Y2178" t="s">
        <v>389</v>
      </c>
      <c r="Z2178" t="s">
        <v>10265</v>
      </c>
      <c r="AA2178" t="s">
        <v>505</v>
      </c>
      <c r="AB2178" t="s">
        <v>125</v>
      </c>
      <c r="AC2178" s="150" t="str">
        <f>IFERROR(IF(JRF!C2191="","",IF(AND(VLOOKUP(JRF!C2191,X:AA,4,0)=JRF!B2191,VLOOKUP(JRF!C2191,X:Y,2,0)="A"),"","Inactive Dept Combo Error")),"Inactive Dept Combo Error")</f>
        <v/>
      </c>
      <c r="AD2178" t="str">
        <f>IFERROR(IF('Journal Template'!D2590="","",IF(AND(VLOOKUP('Journal Template'!D2590,X:AA,4,0)='Journal Template'!A2590,VLOOKUP('Journal Template'!D2590,X:Y,2,0)="A"),"","Inactive Dept Combo Error")),"")</f>
        <v/>
      </c>
      <c r="AK2178" s="150" t="str">
        <f>IF(JRF!B2191="","",IF(JRF!B2191=IFERROR(VLOOKUP(JRF!B2191,Checks!AI:AI,1,0),0),"Entry in Branch/Satellite BU's",""))</f>
        <v/>
      </c>
      <c r="AL2178" t="str">
        <f>IFERROR(IF('Journal Template'!A2590="","",IF('Journal Template'!A2590=IFERROR(VLOOKUP('Journal Template'!A2590,Checks!AI:AI,1,0),0),"Entry in Branch/Satellite BU's","")),"")</f>
        <v/>
      </c>
      <c r="AO2178" s="171"/>
      <c r="AP2178" s="171"/>
      <c r="AQ2178" s="171"/>
      <c r="AR2178" s="171"/>
      <c r="CI2178" t="str">
        <f>IF(JRF!F2191&gt;0,"",IF(JRF!B2191="","",IF(LEFT(JRF!B2191,1)=IFERROR(VLOOKUP(LEFT(JRF!B2191,1),$CF$2:$CF$5,1,0),0),"Product Code Required",IF(JRF!C2191="","",IF(JRF!C2191=IFERROR(VLOOKUP(JRF!C2191,$CH:$CH,1,0),0),"Product Code Required","NA")))))</f>
        <v/>
      </c>
      <c r="CJ2178" t="str">
        <f>IF(JRF!AV2191&gt;0,"",IF(JRF!Q2191="","",IF(LEFT(JRF!Q2191,1)=IFERROR(VLOOKUP(LEFT(JRF!Q2191,1),$CF$2:$CF$5,1,0),0),"Product Code Required",IF(JRF!V2191="","",IF(JRF!V2191=IFERROR(VLOOKUP(JRF!V2191,$CH:$CH,1,0),0),"Product Code Required","NA")))))</f>
        <v/>
      </c>
      <c r="CK2178" t="str">
        <f>IFERROR(IF(LEN('Journal Template'!F2189)&gt;0,"",IF('Journal Template'!A2189="","",IF(LEFT('Journal Template'!A2189,1)=IFERROR(VLOOKUP(LEFT('Journal Template'!A2189,1),Checks!$CF$2:$CF$5,1,0),0),"Product Code Required",IF('Journal Template'!D2189="","",IF('Journal Template'!D2189=IFERROR(VLOOKUP('Journal Template'!D2189,Checks!$CH:$CH,1,0),0),"Product Code Required","NA"))))),"")</f>
        <v/>
      </c>
    </row>
    <row r="2179" spans="14:89">
      <c r="N2179" t="s">
        <v>10266</v>
      </c>
      <c r="O2179" t="s">
        <v>10267</v>
      </c>
      <c r="P2179" t="s">
        <v>386</v>
      </c>
      <c r="Q2179" s="150" t="str">
        <f>IF(JRF!D2192="","",IF(IFERROR(VLOOKUP(JRF!D2192,Checks!N:P,3,0),0)="A","","Inactive account in Use"))</f>
        <v/>
      </c>
      <c r="R2179" t="str">
        <f>IFERROR(IF('Journal Template'!C2591="","",IF(IFERROR(VLOOKUP('Journal Template'!C2591,Checks!N:P,3,0),0)="A","","Inactive account in Use")),"")</f>
        <v/>
      </c>
      <c r="V2179" s="150" t="str">
        <f>IF(JRF!C2192="","",IF(IFERROR(VLOOKUP(JRF!C2192,Checks!S:U,3,0),0)="A","Entry with System fund Dept",""))</f>
        <v/>
      </c>
      <c r="W2179" t="str">
        <f>IFERROR(IF('Journal Template'!D2591="","",IF(IFERROR(VLOOKUP('Journal Template'!D2591,Checks!S:U,3,0),0)="A","Entry with System fund Dept","")),"")</f>
        <v/>
      </c>
      <c r="X2179" t="s">
        <v>10268</v>
      </c>
      <c r="Y2179" t="s">
        <v>389</v>
      </c>
      <c r="Z2179" t="s">
        <v>10269</v>
      </c>
      <c r="AA2179" t="s">
        <v>505</v>
      </c>
      <c r="AB2179" t="s">
        <v>125</v>
      </c>
      <c r="AC2179" s="150" t="str">
        <f>IFERROR(IF(JRF!C2192="","",IF(AND(VLOOKUP(JRF!C2192,X:AA,4,0)=JRF!B2192,VLOOKUP(JRF!C2192,X:Y,2,0)="A"),"","Inactive Dept Combo Error")),"Inactive Dept Combo Error")</f>
        <v/>
      </c>
      <c r="AD2179" t="str">
        <f>IFERROR(IF('Journal Template'!D2591="","",IF(AND(VLOOKUP('Journal Template'!D2591,X:AA,4,0)='Journal Template'!A2591,VLOOKUP('Journal Template'!D2591,X:Y,2,0)="A"),"","Inactive Dept Combo Error")),"")</f>
        <v/>
      </c>
      <c r="AK2179" s="150" t="str">
        <f>IF(JRF!B2192="","",IF(JRF!B2192=IFERROR(VLOOKUP(JRF!B2192,Checks!AI:AI,1,0),0),"Entry in Branch/Satellite BU's",""))</f>
        <v/>
      </c>
      <c r="AL2179" t="str">
        <f>IFERROR(IF('Journal Template'!A2591="","",IF('Journal Template'!A2591=IFERROR(VLOOKUP('Journal Template'!A2591,Checks!AI:AI,1,0),0),"Entry in Branch/Satellite BU's","")),"")</f>
        <v/>
      </c>
      <c r="AO2179" s="171"/>
      <c r="AP2179" s="171"/>
      <c r="AQ2179" s="171"/>
      <c r="AR2179" s="171"/>
      <c r="CI2179" t="str">
        <f>IF(JRF!F2192&gt;0,"",IF(JRF!B2192="","",IF(LEFT(JRF!B2192,1)=IFERROR(VLOOKUP(LEFT(JRF!B2192,1),$CF$2:$CF$5,1,0),0),"Product Code Required",IF(JRF!C2192="","",IF(JRF!C2192=IFERROR(VLOOKUP(JRF!C2192,$CH:$CH,1,0),0),"Product Code Required","NA")))))</f>
        <v/>
      </c>
      <c r="CJ2179" t="str">
        <f>IF(JRF!AV2192&gt;0,"",IF(JRF!Q2192="","",IF(LEFT(JRF!Q2192,1)=IFERROR(VLOOKUP(LEFT(JRF!Q2192,1),$CF$2:$CF$5,1,0),0),"Product Code Required",IF(JRF!V2192="","",IF(JRF!V2192=IFERROR(VLOOKUP(JRF!V2192,$CH:$CH,1,0),0),"Product Code Required","NA")))))</f>
        <v/>
      </c>
      <c r="CK2179" t="str">
        <f>IFERROR(IF(LEN('Journal Template'!F2190)&gt;0,"",IF('Journal Template'!A2190="","",IF(LEFT('Journal Template'!A2190,1)=IFERROR(VLOOKUP(LEFT('Journal Template'!A2190,1),Checks!$CF$2:$CF$5,1,0),0),"Product Code Required",IF('Journal Template'!D2190="","",IF('Journal Template'!D2190=IFERROR(VLOOKUP('Journal Template'!D2190,Checks!$CH:$CH,1,0),0),"Product Code Required","NA"))))),"")</f>
        <v/>
      </c>
    </row>
    <row r="2180" spans="14:89">
      <c r="N2180" t="s">
        <v>10270</v>
      </c>
      <c r="O2180" t="s">
        <v>10271</v>
      </c>
      <c r="P2180" t="s">
        <v>386</v>
      </c>
      <c r="Q2180" s="150" t="str">
        <f>IF(JRF!D2193="","",IF(IFERROR(VLOOKUP(JRF!D2193,Checks!N:P,3,0),0)="A","","Inactive account in Use"))</f>
        <v/>
      </c>
      <c r="R2180" t="str">
        <f>IFERROR(IF('Journal Template'!C2592="","",IF(IFERROR(VLOOKUP('Journal Template'!C2592,Checks!N:P,3,0),0)="A","","Inactive account in Use")),"")</f>
        <v/>
      </c>
      <c r="V2180" s="150" t="str">
        <f>IF(JRF!C2193="","",IF(IFERROR(VLOOKUP(JRF!C2193,Checks!S:U,3,0),0)="A","Entry with System fund Dept",""))</f>
        <v/>
      </c>
      <c r="W2180" t="str">
        <f>IFERROR(IF('Journal Template'!D2592="","",IF(IFERROR(VLOOKUP('Journal Template'!D2592,Checks!S:U,3,0),0)="A","Entry with System fund Dept","")),"")</f>
        <v/>
      </c>
      <c r="X2180" t="s">
        <v>10272</v>
      </c>
      <c r="Y2180" t="s">
        <v>389</v>
      </c>
      <c r="Z2180" t="s">
        <v>10273</v>
      </c>
      <c r="AA2180" t="s">
        <v>505</v>
      </c>
      <c r="AB2180" t="s">
        <v>125</v>
      </c>
      <c r="AC2180" s="150" t="str">
        <f>IFERROR(IF(JRF!C2193="","",IF(AND(VLOOKUP(JRF!C2193,X:AA,4,0)=JRF!B2193,VLOOKUP(JRF!C2193,X:Y,2,0)="A"),"","Inactive Dept Combo Error")),"Inactive Dept Combo Error")</f>
        <v/>
      </c>
      <c r="AD2180" t="str">
        <f>IFERROR(IF('Journal Template'!D2592="","",IF(AND(VLOOKUP('Journal Template'!D2592,X:AA,4,0)='Journal Template'!A2592,VLOOKUP('Journal Template'!D2592,X:Y,2,0)="A"),"","Inactive Dept Combo Error")),"")</f>
        <v/>
      </c>
      <c r="AK2180" s="150" t="str">
        <f>IF(JRF!B2193="","",IF(JRF!B2193=IFERROR(VLOOKUP(JRF!B2193,Checks!AI:AI,1,0),0),"Entry in Branch/Satellite BU's",""))</f>
        <v/>
      </c>
      <c r="AL2180" t="str">
        <f>IFERROR(IF('Journal Template'!A2592="","",IF('Journal Template'!A2592=IFERROR(VLOOKUP('Journal Template'!A2592,Checks!AI:AI,1,0),0),"Entry in Branch/Satellite BU's","")),"")</f>
        <v/>
      </c>
      <c r="AO2180" s="171"/>
      <c r="AP2180" s="171"/>
      <c r="AQ2180" s="171"/>
      <c r="AR2180" s="171"/>
      <c r="CI2180" t="str">
        <f>IF(JRF!F2193&gt;0,"",IF(JRF!B2193="","",IF(LEFT(JRF!B2193,1)=IFERROR(VLOOKUP(LEFT(JRF!B2193,1),$CF$2:$CF$5,1,0),0),"Product Code Required",IF(JRF!C2193="","",IF(JRF!C2193=IFERROR(VLOOKUP(JRF!C2193,$CH:$CH,1,0),0),"Product Code Required","NA")))))</f>
        <v/>
      </c>
      <c r="CJ2180" t="str">
        <f>IF(JRF!AV2193&gt;0,"",IF(JRF!Q2193="","",IF(LEFT(JRF!Q2193,1)=IFERROR(VLOOKUP(LEFT(JRF!Q2193,1),$CF$2:$CF$5,1,0),0),"Product Code Required",IF(JRF!V2193="","",IF(JRF!V2193=IFERROR(VLOOKUP(JRF!V2193,$CH:$CH,1,0),0),"Product Code Required","NA")))))</f>
        <v/>
      </c>
      <c r="CK2180" t="str">
        <f>IFERROR(IF(LEN('Journal Template'!F2191)&gt;0,"",IF('Journal Template'!A2191="","",IF(LEFT('Journal Template'!A2191,1)=IFERROR(VLOOKUP(LEFT('Journal Template'!A2191,1),Checks!$CF$2:$CF$5,1,0),0),"Product Code Required",IF('Journal Template'!D2191="","",IF('Journal Template'!D2191=IFERROR(VLOOKUP('Journal Template'!D2191,Checks!$CH:$CH,1,0),0),"Product Code Required","NA"))))),"")</f>
        <v/>
      </c>
    </row>
    <row r="2181" spans="14:89">
      <c r="N2181" t="s">
        <v>10274</v>
      </c>
      <c r="O2181" t="s">
        <v>10275</v>
      </c>
      <c r="P2181" t="s">
        <v>386</v>
      </c>
      <c r="Q2181" s="150" t="str">
        <f>IF(JRF!D2194="","",IF(IFERROR(VLOOKUP(JRF!D2194,Checks!N:P,3,0),0)="A","","Inactive account in Use"))</f>
        <v/>
      </c>
      <c r="R2181" t="str">
        <f>IFERROR(IF('Journal Template'!C2593="","",IF(IFERROR(VLOOKUP('Journal Template'!C2593,Checks!N:P,3,0),0)="A","","Inactive account in Use")),"")</f>
        <v/>
      </c>
      <c r="V2181" s="150" t="str">
        <f>IF(JRF!C2194="","",IF(IFERROR(VLOOKUP(JRF!C2194,Checks!S:U,3,0),0)="A","Entry with System fund Dept",""))</f>
        <v/>
      </c>
      <c r="W2181" t="str">
        <f>IFERROR(IF('Journal Template'!D2593="","",IF(IFERROR(VLOOKUP('Journal Template'!D2593,Checks!S:U,3,0),0)="A","Entry with System fund Dept","")),"")</f>
        <v/>
      </c>
      <c r="X2181" t="s">
        <v>10276</v>
      </c>
      <c r="Y2181" t="s">
        <v>389</v>
      </c>
      <c r="Z2181" t="s">
        <v>10277</v>
      </c>
      <c r="AA2181" t="s">
        <v>505</v>
      </c>
      <c r="AB2181" t="s">
        <v>125</v>
      </c>
      <c r="AC2181" s="150" t="str">
        <f>IFERROR(IF(JRF!C2194="","",IF(AND(VLOOKUP(JRF!C2194,X:AA,4,0)=JRF!B2194,VLOOKUP(JRF!C2194,X:Y,2,0)="A"),"","Inactive Dept Combo Error")),"Inactive Dept Combo Error")</f>
        <v/>
      </c>
      <c r="AD2181" t="str">
        <f>IFERROR(IF('Journal Template'!D2593="","",IF(AND(VLOOKUP('Journal Template'!D2593,X:AA,4,0)='Journal Template'!A2593,VLOOKUP('Journal Template'!D2593,X:Y,2,0)="A"),"","Inactive Dept Combo Error")),"")</f>
        <v/>
      </c>
      <c r="AK2181" s="150" t="str">
        <f>IF(JRF!B2194="","",IF(JRF!B2194=IFERROR(VLOOKUP(JRF!B2194,Checks!AI:AI,1,0),0),"Entry in Branch/Satellite BU's",""))</f>
        <v/>
      </c>
      <c r="AL2181" t="str">
        <f>IFERROR(IF('Journal Template'!A2593="","",IF('Journal Template'!A2593=IFERROR(VLOOKUP('Journal Template'!A2593,Checks!AI:AI,1,0),0),"Entry in Branch/Satellite BU's","")),"")</f>
        <v/>
      </c>
      <c r="AO2181" s="171"/>
      <c r="AP2181" s="171"/>
      <c r="AQ2181" s="171"/>
      <c r="AR2181" s="171"/>
      <c r="CI2181" t="str">
        <f>IF(JRF!F2194&gt;0,"",IF(JRF!B2194="","",IF(LEFT(JRF!B2194,1)=IFERROR(VLOOKUP(LEFT(JRF!B2194,1),$CF$2:$CF$5,1,0),0),"Product Code Required",IF(JRF!C2194="","",IF(JRF!C2194=IFERROR(VLOOKUP(JRF!C2194,$CH:$CH,1,0),0),"Product Code Required","NA")))))</f>
        <v/>
      </c>
      <c r="CJ2181" t="str">
        <f>IF(JRF!AV2194&gt;0,"",IF(JRF!Q2194="","",IF(LEFT(JRF!Q2194,1)=IFERROR(VLOOKUP(LEFT(JRF!Q2194,1),$CF$2:$CF$5,1,0),0),"Product Code Required",IF(JRF!V2194="","",IF(JRF!V2194=IFERROR(VLOOKUP(JRF!V2194,$CH:$CH,1,0),0),"Product Code Required","NA")))))</f>
        <v/>
      </c>
      <c r="CK2181" t="str">
        <f>IFERROR(IF(LEN('Journal Template'!F2192)&gt;0,"",IF('Journal Template'!A2192="","",IF(LEFT('Journal Template'!A2192,1)=IFERROR(VLOOKUP(LEFT('Journal Template'!A2192,1),Checks!$CF$2:$CF$5,1,0),0),"Product Code Required",IF('Journal Template'!D2192="","",IF('Journal Template'!D2192=IFERROR(VLOOKUP('Journal Template'!D2192,Checks!$CH:$CH,1,0),0),"Product Code Required","NA"))))),"")</f>
        <v/>
      </c>
    </row>
    <row r="2182" spans="14:89">
      <c r="N2182" t="s">
        <v>10278</v>
      </c>
      <c r="O2182" t="s">
        <v>10279</v>
      </c>
      <c r="P2182" t="s">
        <v>386</v>
      </c>
      <c r="Q2182" s="150" t="str">
        <f>IF(JRF!D2195="","",IF(IFERROR(VLOOKUP(JRF!D2195,Checks!N:P,3,0),0)="A","","Inactive account in Use"))</f>
        <v/>
      </c>
      <c r="R2182" t="str">
        <f>IFERROR(IF('Journal Template'!C2594="","",IF(IFERROR(VLOOKUP('Journal Template'!C2594,Checks!N:P,3,0),0)="A","","Inactive account in Use")),"")</f>
        <v/>
      </c>
      <c r="V2182" s="150" t="str">
        <f>IF(JRF!C2195="","",IF(IFERROR(VLOOKUP(JRF!C2195,Checks!S:U,3,0),0)="A","Entry with System fund Dept",""))</f>
        <v/>
      </c>
      <c r="W2182" t="str">
        <f>IFERROR(IF('Journal Template'!D2594="","",IF(IFERROR(VLOOKUP('Journal Template'!D2594,Checks!S:U,3,0),0)="A","Entry with System fund Dept","")),"")</f>
        <v/>
      </c>
      <c r="X2182" t="s">
        <v>10280</v>
      </c>
      <c r="Y2182" t="s">
        <v>389</v>
      </c>
      <c r="Z2182" t="s">
        <v>10281</v>
      </c>
      <c r="AA2182" t="s">
        <v>505</v>
      </c>
      <c r="AB2182" t="s">
        <v>125</v>
      </c>
      <c r="AC2182" s="150" t="str">
        <f>IFERROR(IF(JRF!C2195="","",IF(AND(VLOOKUP(JRF!C2195,X:AA,4,0)=JRF!B2195,VLOOKUP(JRF!C2195,X:Y,2,0)="A"),"","Inactive Dept Combo Error")),"Inactive Dept Combo Error")</f>
        <v/>
      </c>
      <c r="AD2182" t="str">
        <f>IFERROR(IF('Journal Template'!D2594="","",IF(AND(VLOOKUP('Journal Template'!D2594,X:AA,4,0)='Journal Template'!A2594,VLOOKUP('Journal Template'!D2594,X:Y,2,0)="A"),"","Inactive Dept Combo Error")),"")</f>
        <v/>
      </c>
      <c r="AK2182" s="150" t="str">
        <f>IF(JRF!B2195="","",IF(JRF!B2195=IFERROR(VLOOKUP(JRF!B2195,Checks!AI:AI,1,0),0),"Entry in Branch/Satellite BU's",""))</f>
        <v/>
      </c>
      <c r="AL2182" t="str">
        <f>IFERROR(IF('Journal Template'!A2594="","",IF('Journal Template'!A2594=IFERROR(VLOOKUP('Journal Template'!A2594,Checks!AI:AI,1,0),0),"Entry in Branch/Satellite BU's","")),"")</f>
        <v/>
      </c>
      <c r="AO2182" s="171"/>
      <c r="AP2182" s="171"/>
      <c r="AQ2182" s="171"/>
      <c r="AR2182" s="171"/>
      <c r="CI2182" t="str">
        <f>IF(JRF!F2195&gt;0,"",IF(JRF!B2195="","",IF(LEFT(JRF!B2195,1)=IFERROR(VLOOKUP(LEFT(JRF!B2195,1),$CF$2:$CF$5,1,0),0),"Product Code Required",IF(JRF!C2195="","",IF(JRF!C2195=IFERROR(VLOOKUP(JRF!C2195,$CH:$CH,1,0),0),"Product Code Required","NA")))))</f>
        <v/>
      </c>
      <c r="CJ2182" t="str">
        <f>IF(JRF!AV2195&gt;0,"",IF(JRF!Q2195="","",IF(LEFT(JRF!Q2195,1)=IFERROR(VLOOKUP(LEFT(JRF!Q2195,1),$CF$2:$CF$5,1,0),0),"Product Code Required",IF(JRF!V2195="","",IF(JRF!V2195=IFERROR(VLOOKUP(JRF!V2195,$CH:$CH,1,0),0),"Product Code Required","NA")))))</f>
        <v/>
      </c>
      <c r="CK2182" t="str">
        <f>IFERROR(IF(LEN('Journal Template'!F2193)&gt;0,"",IF('Journal Template'!A2193="","",IF(LEFT('Journal Template'!A2193,1)=IFERROR(VLOOKUP(LEFT('Journal Template'!A2193,1),Checks!$CF$2:$CF$5,1,0),0),"Product Code Required",IF('Journal Template'!D2193="","",IF('Journal Template'!D2193=IFERROR(VLOOKUP('Journal Template'!D2193,Checks!$CH:$CH,1,0),0),"Product Code Required","NA"))))),"")</f>
        <v/>
      </c>
    </row>
    <row r="2183" spans="14:89">
      <c r="N2183" t="s">
        <v>10282</v>
      </c>
      <c r="O2183" t="s">
        <v>10283</v>
      </c>
      <c r="P2183" t="s">
        <v>386</v>
      </c>
      <c r="Q2183" s="150" t="str">
        <f>IF(JRF!D2196="","",IF(IFERROR(VLOOKUP(JRF!D2196,Checks!N:P,3,0),0)="A","","Inactive account in Use"))</f>
        <v/>
      </c>
      <c r="R2183" t="str">
        <f>IFERROR(IF('Journal Template'!C2595="","",IF(IFERROR(VLOOKUP('Journal Template'!C2595,Checks!N:P,3,0),0)="A","","Inactive account in Use")),"")</f>
        <v/>
      </c>
      <c r="V2183" s="150" t="str">
        <f>IF(JRF!C2196="","",IF(IFERROR(VLOOKUP(JRF!C2196,Checks!S:U,3,0),0)="A","Entry with System fund Dept",""))</f>
        <v/>
      </c>
      <c r="W2183" t="str">
        <f>IFERROR(IF('Journal Template'!D2595="","",IF(IFERROR(VLOOKUP('Journal Template'!D2595,Checks!S:U,3,0),0)="A","Entry with System fund Dept","")),"")</f>
        <v/>
      </c>
      <c r="X2183" t="s">
        <v>10284</v>
      </c>
      <c r="Y2183" t="s">
        <v>389</v>
      </c>
      <c r="Z2183" t="s">
        <v>10285</v>
      </c>
      <c r="AA2183" t="s">
        <v>391</v>
      </c>
      <c r="AB2183" t="s">
        <v>125</v>
      </c>
      <c r="AC2183" s="150" t="str">
        <f>IFERROR(IF(JRF!C2196="","",IF(AND(VLOOKUP(JRF!C2196,X:AA,4,0)=JRF!B2196,VLOOKUP(JRF!C2196,X:Y,2,0)="A"),"","Inactive Dept Combo Error")),"Inactive Dept Combo Error")</f>
        <v/>
      </c>
      <c r="AD2183" t="str">
        <f>IFERROR(IF('Journal Template'!D2595="","",IF(AND(VLOOKUP('Journal Template'!D2595,X:AA,4,0)='Journal Template'!A2595,VLOOKUP('Journal Template'!D2595,X:Y,2,0)="A"),"","Inactive Dept Combo Error")),"")</f>
        <v/>
      </c>
      <c r="AK2183" s="150" t="str">
        <f>IF(JRF!B2196="","",IF(JRF!B2196=IFERROR(VLOOKUP(JRF!B2196,Checks!AI:AI,1,0),0),"Entry in Branch/Satellite BU's",""))</f>
        <v/>
      </c>
      <c r="AL2183" t="str">
        <f>IFERROR(IF('Journal Template'!A2595="","",IF('Journal Template'!A2595=IFERROR(VLOOKUP('Journal Template'!A2595,Checks!AI:AI,1,0),0),"Entry in Branch/Satellite BU's","")),"")</f>
        <v/>
      </c>
      <c r="AO2183" s="171"/>
      <c r="AP2183" s="171"/>
      <c r="AQ2183" s="171"/>
      <c r="AR2183" s="171"/>
      <c r="CI2183" t="str">
        <f>IF(JRF!F2196&gt;0,"",IF(JRF!B2196="","",IF(LEFT(JRF!B2196,1)=IFERROR(VLOOKUP(LEFT(JRF!B2196,1),$CF$2:$CF$5,1,0),0),"Product Code Required",IF(JRF!C2196="","",IF(JRF!C2196=IFERROR(VLOOKUP(JRF!C2196,$CH:$CH,1,0),0),"Product Code Required","NA")))))</f>
        <v/>
      </c>
      <c r="CJ2183" t="str">
        <f>IF(JRF!AV2196&gt;0,"",IF(JRF!Q2196="","",IF(LEFT(JRF!Q2196,1)=IFERROR(VLOOKUP(LEFT(JRF!Q2196,1),$CF$2:$CF$5,1,0),0),"Product Code Required",IF(JRF!V2196="","",IF(JRF!V2196=IFERROR(VLOOKUP(JRF!V2196,$CH:$CH,1,0),0),"Product Code Required","NA")))))</f>
        <v/>
      </c>
      <c r="CK2183" t="str">
        <f>IFERROR(IF(LEN('Journal Template'!F2194)&gt;0,"",IF('Journal Template'!A2194="","",IF(LEFT('Journal Template'!A2194,1)=IFERROR(VLOOKUP(LEFT('Journal Template'!A2194,1),Checks!$CF$2:$CF$5,1,0),0),"Product Code Required",IF('Journal Template'!D2194="","",IF('Journal Template'!D2194=IFERROR(VLOOKUP('Journal Template'!D2194,Checks!$CH:$CH,1,0),0),"Product Code Required","NA"))))),"")</f>
        <v/>
      </c>
    </row>
    <row r="2184" spans="14:89">
      <c r="N2184" t="s">
        <v>10286</v>
      </c>
      <c r="O2184" t="s">
        <v>10287</v>
      </c>
      <c r="P2184" t="s">
        <v>386</v>
      </c>
      <c r="Q2184" s="150" t="str">
        <f>IF(JRF!D2197="","",IF(IFERROR(VLOOKUP(JRF!D2197,Checks!N:P,3,0),0)="A","","Inactive account in Use"))</f>
        <v/>
      </c>
      <c r="R2184" t="str">
        <f>IFERROR(IF('Journal Template'!C2596="","",IF(IFERROR(VLOOKUP('Journal Template'!C2596,Checks!N:P,3,0),0)="A","","Inactive account in Use")),"")</f>
        <v/>
      </c>
      <c r="V2184" s="150" t="str">
        <f>IF(JRF!C2197="","",IF(IFERROR(VLOOKUP(JRF!C2197,Checks!S:U,3,0),0)="A","Entry with System fund Dept",""))</f>
        <v/>
      </c>
      <c r="W2184" t="str">
        <f>IFERROR(IF('Journal Template'!D2596="","",IF(IFERROR(VLOOKUP('Journal Template'!D2596,Checks!S:U,3,0),0)="A","Entry with System fund Dept","")),"")</f>
        <v/>
      </c>
      <c r="X2184" t="s">
        <v>10288</v>
      </c>
      <c r="Y2184" t="s">
        <v>389</v>
      </c>
      <c r="Z2184" t="s">
        <v>10289</v>
      </c>
      <c r="AA2184" t="s">
        <v>505</v>
      </c>
      <c r="AB2184" t="s">
        <v>125</v>
      </c>
      <c r="AC2184" s="150" t="str">
        <f>IFERROR(IF(JRF!C2197="","",IF(AND(VLOOKUP(JRF!C2197,X:AA,4,0)=JRF!B2197,VLOOKUP(JRF!C2197,X:Y,2,0)="A"),"","Inactive Dept Combo Error")),"Inactive Dept Combo Error")</f>
        <v/>
      </c>
      <c r="AD2184" t="str">
        <f>IFERROR(IF('Journal Template'!D2596="","",IF(AND(VLOOKUP('Journal Template'!D2596,X:AA,4,0)='Journal Template'!A2596,VLOOKUP('Journal Template'!D2596,X:Y,2,0)="A"),"","Inactive Dept Combo Error")),"")</f>
        <v/>
      </c>
      <c r="AK2184" s="150" t="str">
        <f>IF(JRF!B2197="","",IF(JRF!B2197=IFERROR(VLOOKUP(JRF!B2197,Checks!AI:AI,1,0),0),"Entry in Branch/Satellite BU's",""))</f>
        <v/>
      </c>
      <c r="AL2184" t="str">
        <f>IFERROR(IF('Journal Template'!A2596="","",IF('Journal Template'!A2596=IFERROR(VLOOKUP('Journal Template'!A2596,Checks!AI:AI,1,0),0),"Entry in Branch/Satellite BU's","")),"")</f>
        <v/>
      </c>
      <c r="AO2184" s="171"/>
      <c r="AP2184" s="171"/>
      <c r="AQ2184" s="171"/>
      <c r="AR2184" s="171"/>
      <c r="CI2184" t="str">
        <f>IF(JRF!F2197&gt;0,"",IF(JRF!B2197="","",IF(LEFT(JRF!B2197,1)=IFERROR(VLOOKUP(LEFT(JRF!B2197,1),$CF$2:$CF$5,1,0),0),"Product Code Required",IF(JRF!C2197="","",IF(JRF!C2197=IFERROR(VLOOKUP(JRF!C2197,$CH:$CH,1,0),0),"Product Code Required","NA")))))</f>
        <v/>
      </c>
      <c r="CJ2184" t="str">
        <f>IF(JRF!AV2197&gt;0,"",IF(JRF!Q2197="","",IF(LEFT(JRF!Q2197,1)=IFERROR(VLOOKUP(LEFT(JRF!Q2197,1),$CF$2:$CF$5,1,0),0),"Product Code Required",IF(JRF!V2197="","",IF(JRF!V2197=IFERROR(VLOOKUP(JRF!V2197,$CH:$CH,1,0),0),"Product Code Required","NA")))))</f>
        <v/>
      </c>
      <c r="CK2184" t="str">
        <f>IFERROR(IF(LEN('Journal Template'!F2195)&gt;0,"",IF('Journal Template'!A2195="","",IF(LEFT('Journal Template'!A2195,1)=IFERROR(VLOOKUP(LEFT('Journal Template'!A2195,1),Checks!$CF$2:$CF$5,1,0),0),"Product Code Required",IF('Journal Template'!D2195="","",IF('Journal Template'!D2195=IFERROR(VLOOKUP('Journal Template'!D2195,Checks!$CH:$CH,1,0),0),"Product Code Required","NA"))))),"")</f>
        <v/>
      </c>
    </row>
    <row r="2185" spans="14:89">
      <c r="N2185" t="s">
        <v>10290</v>
      </c>
      <c r="O2185" t="s">
        <v>10291</v>
      </c>
      <c r="P2185" t="s">
        <v>386</v>
      </c>
      <c r="Q2185" s="150" t="str">
        <f>IF(JRF!D2198="","",IF(IFERROR(VLOOKUP(JRF!D2198,Checks!N:P,3,0),0)="A","","Inactive account in Use"))</f>
        <v/>
      </c>
      <c r="R2185" t="str">
        <f>IFERROR(IF('Journal Template'!C2597="","",IF(IFERROR(VLOOKUP('Journal Template'!C2597,Checks!N:P,3,0),0)="A","","Inactive account in Use")),"")</f>
        <v/>
      </c>
      <c r="V2185" s="150" t="str">
        <f>IF(JRF!C2198="","",IF(IFERROR(VLOOKUP(JRF!C2198,Checks!S:U,3,0),0)="A","Entry with System fund Dept",""))</f>
        <v/>
      </c>
      <c r="W2185" t="str">
        <f>IFERROR(IF('Journal Template'!D2597="","",IF(IFERROR(VLOOKUP('Journal Template'!D2597,Checks!S:U,3,0),0)="A","Entry with System fund Dept","")),"")</f>
        <v/>
      </c>
      <c r="X2185" t="s">
        <v>10292</v>
      </c>
      <c r="Y2185" t="s">
        <v>389</v>
      </c>
      <c r="Z2185" t="s">
        <v>10293</v>
      </c>
      <c r="AA2185" t="s">
        <v>505</v>
      </c>
      <c r="AB2185" t="s">
        <v>125</v>
      </c>
      <c r="AC2185" s="150" t="str">
        <f>IFERROR(IF(JRF!C2198="","",IF(AND(VLOOKUP(JRF!C2198,X:AA,4,0)=JRF!B2198,VLOOKUP(JRF!C2198,X:Y,2,0)="A"),"","Inactive Dept Combo Error")),"Inactive Dept Combo Error")</f>
        <v/>
      </c>
      <c r="AD2185" t="str">
        <f>IFERROR(IF('Journal Template'!D2597="","",IF(AND(VLOOKUP('Journal Template'!D2597,X:AA,4,0)='Journal Template'!A2597,VLOOKUP('Journal Template'!D2597,X:Y,2,0)="A"),"","Inactive Dept Combo Error")),"")</f>
        <v/>
      </c>
      <c r="AK2185" s="150" t="str">
        <f>IF(JRF!B2198="","",IF(JRF!B2198=IFERROR(VLOOKUP(JRF!B2198,Checks!AI:AI,1,0),0),"Entry in Branch/Satellite BU's",""))</f>
        <v/>
      </c>
      <c r="AL2185" t="str">
        <f>IFERROR(IF('Journal Template'!A2597="","",IF('Journal Template'!A2597=IFERROR(VLOOKUP('Journal Template'!A2597,Checks!AI:AI,1,0),0),"Entry in Branch/Satellite BU's","")),"")</f>
        <v/>
      </c>
      <c r="AO2185" s="171"/>
      <c r="AP2185" s="171"/>
      <c r="AQ2185" s="171"/>
      <c r="AR2185" s="171"/>
      <c r="CI2185" t="str">
        <f>IF(JRF!F2198&gt;0,"",IF(JRF!B2198="","",IF(LEFT(JRF!B2198,1)=IFERROR(VLOOKUP(LEFT(JRF!B2198,1),$CF$2:$CF$5,1,0),0),"Product Code Required",IF(JRF!C2198="","",IF(JRF!C2198=IFERROR(VLOOKUP(JRF!C2198,$CH:$CH,1,0),0),"Product Code Required","NA")))))</f>
        <v/>
      </c>
      <c r="CJ2185" t="str">
        <f>IF(JRF!AV2198&gt;0,"",IF(JRF!Q2198="","",IF(LEFT(JRF!Q2198,1)=IFERROR(VLOOKUP(LEFT(JRF!Q2198,1),$CF$2:$CF$5,1,0),0),"Product Code Required",IF(JRF!V2198="","",IF(JRF!V2198=IFERROR(VLOOKUP(JRF!V2198,$CH:$CH,1,0),0),"Product Code Required","NA")))))</f>
        <v/>
      </c>
      <c r="CK2185" t="str">
        <f>IFERROR(IF(LEN('Journal Template'!F2196)&gt;0,"",IF('Journal Template'!A2196="","",IF(LEFT('Journal Template'!A2196,1)=IFERROR(VLOOKUP(LEFT('Journal Template'!A2196,1),Checks!$CF$2:$CF$5,1,0),0),"Product Code Required",IF('Journal Template'!D2196="","",IF('Journal Template'!D2196=IFERROR(VLOOKUP('Journal Template'!D2196,Checks!$CH:$CH,1,0),0),"Product Code Required","NA"))))),"")</f>
        <v/>
      </c>
    </row>
    <row r="2186" spans="14:89">
      <c r="N2186" t="s">
        <v>10294</v>
      </c>
      <c r="O2186" t="s">
        <v>10295</v>
      </c>
      <c r="P2186" t="s">
        <v>386</v>
      </c>
      <c r="Q2186" s="150" t="str">
        <f>IF(JRF!D2199="","",IF(IFERROR(VLOOKUP(JRF!D2199,Checks!N:P,3,0),0)="A","","Inactive account in Use"))</f>
        <v/>
      </c>
      <c r="R2186" t="str">
        <f>IFERROR(IF('Journal Template'!C2598="","",IF(IFERROR(VLOOKUP('Journal Template'!C2598,Checks!N:P,3,0),0)="A","","Inactive account in Use")),"")</f>
        <v/>
      </c>
      <c r="V2186" s="150" t="str">
        <f>IF(JRF!C2199="","",IF(IFERROR(VLOOKUP(JRF!C2199,Checks!S:U,3,0),0)="A","Entry with System fund Dept",""))</f>
        <v/>
      </c>
      <c r="W2186" t="str">
        <f>IFERROR(IF('Journal Template'!D2598="","",IF(IFERROR(VLOOKUP('Journal Template'!D2598,Checks!S:U,3,0),0)="A","Entry with System fund Dept","")),"")</f>
        <v/>
      </c>
      <c r="X2186" t="s">
        <v>10296</v>
      </c>
      <c r="Y2186" t="s">
        <v>389</v>
      </c>
      <c r="Z2186" t="s">
        <v>10297</v>
      </c>
      <c r="AA2186" t="s">
        <v>505</v>
      </c>
      <c r="AB2186" t="s">
        <v>125</v>
      </c>
      <c r="AC2186" s="150" t="str">
        <f>IFERROR(IF(JRF!C2199="","",IF(AND(VLOOKUP(JRF!C2199,X:AA,4,0)=JRF!B2199,VLOOKUP(JRF!C2199,X:Y,2,0)="A"),"","Inactive Dept Combo Error")),"Inactive Dept Combo Error")</f>
        <v/>
      </c>
      <c r="AD2186" t="str">
        <f>IFERROR(IF('Journal Template'!D2598="","",IF(AND(VLOOKUP('Journal Template'!D2598,X:AA,4,0)='Journal Template'!A2598,VLOOKUP('Journal Template'!D2598,X:Y,2,0)="A"),"","Inactive Dept Combo Error")),"")</f>
        <v/>
      </c>
      <c r="AK2186" s="150" t="str">
        <f>IF(JRF!B2199="","",IF(JRF!B2199=IFERROR(VLOOKUP(JRF!B2199,Checks!AI:AI,1,0),0),"Entry in Branch/Satellite BU's",""))</f>
        <v/>
      </c>
      <c r="AL2186" t="str">
        <f>IFERROR(IF('Journal Template'!A2598="","",IF('Journal Template'!A2598=IFERROR(VLOOKUP('Journal Template'!A2598,Checks!AI:AI,1,0),0),"Entry in Branch/Satellite BU's","")),"")</f>
        <v/>
      </c>
      <c r="AO2186" s="171"/>
      <c r="AP2186" s="171"/>
      <c r="AQ2186" s="171"/>
      <c r="AR2186" s="171"/>
      <c r="CI2186" t="str">
        <f>IF(JRF!F2199&gt;0,"",IF(JRF!B2199="","",IF(LEFT(JRF!B2199,1)=IFERROR(VLOOKUP(LEFT(JRF!B2199,1),$CF$2:$CF$5,1,0),0),"Product Code Required",IF(JRF!C2199="","",IF(JRF!C2199=IFERROR(VLOOKUP(JRF!C2199,$CH:$CH,1,0),0),"Product Code Required","NA")))))</f>
        <v/>
      </c>
      <c r="CJ2186" t="str">
        <f>IF(JRF!AV2199&gt;0,"",IF(JRF!Q2199="","",IF(LEFT(JRF!Q2199,1)=IFERROR(VLOOKUP(LEFT(JRF!Q2199,1),$CF$2:$CF$5,1,0),0),"Product Code Required",IF(JRF!V2199="","",IF(JRF!V2199=IFERROR(VLOOKUP(JRF!V2199,$CH:$CH,1,0),0),"Product Code Required","NA")))))</f>
        <v/>
      </c>
      <c r="CK2186" t="str">
        <f>IFERROR(IF(LEN('Journal Template'!F2197)&gt;0,"",IF('Journal Template'!A2197="","",IF(LEFT('Journal Template'!A2197,1)=IFERROR(VLOOKUP(LEFT('Journal Template'!A2197,1),Checks!$CF$2:$CF$5,1,0),0),"Product Code Required",IF('Journal Template'!D2197="","",IF('Journal Template'!D2197=IFERROR(VLOOKUP('Journal Template'!D2197,Checks!$CH:$CH,1,0),0),"Product Code Required","NA"))))),"")</f>
        <v/>
      </c>
    </row>
    <row r="2187" spans="14:89">
      <c r="N2187" t="s">
        <v>10298</v>
      </c>
      <c r="O2187" t="s">
        <v>10299</v>
      </c>
      <c r="P2187" t="s">
        <v>386</v>
      </c>
      <c r="Q2187" s="150" t="str">
        <f>IF(JRF!D2200="","",IF(IFERROR(VLOOKUP(JRF!D2200,Checks!N:P,3,0),0)="A","","Inactive account in Use"))</f>
        <v/>
      </c>
      <c r="R2187" t="str">
        <f>IFERROR(IF('Journal Template'!C2599="","",IF(IFERROR(VLOOKUP('Journal Template'!C2599,Checks!N:P,3,0),0)="A","","Inactive account in Use")),"")</f>
        <v/>
      </c>
      <c r="V2187" s="150" t="str">
        <f>IF(JRF!C2200="","",IF(IFERROR(VLOOKUP(JRF!C2200,Checks!S:U,3,0),0)="A","Entry with System fund Dept",""))</f>
        <v/>
      </c>
      <c r="W2187" t="str">
        <f>IFERROR(IF('Journal Template'!D2599="","",IF(IFERROR(VLOOKUP('Journal Template'!D2599,Checks!S:U,3,0),0)="A","Entry with System fund Dept","")),"")</f>
        <v/>
      </c>
      <c r="X2187" t="s">
        <v>10300</v>
      </c>
      <c r="Y2187" t="s">
        <v>389</v>
      </c>
      <c r="Z2187" t="s">
        <v>10301</v>
      </c>
      <c r="AA2187" t="s">
        <v>505</v>
      </c>
      <c r="AB2187" t="s">
        <v>125</v>
      </c>
      <c r="AC2187" s="150" t="str">
        <f>IFERROR(IF(JRF!C2200="","",IF(AND(VLOOKUP(JRF!C2200,X:AA,4,0)=JRF!B2200,VLOOKUP(JRF!C2200,X:Y,2,0)="A"),"","Inactive Dept Combo Error")),"Inactive Dept Combo Error")</f>
        <v/>
      </c>
      <c r="AD2187" t="str">
        <f>IFERROR(IF('Journal Template'!D2599="","",IF(AND(VLOOKUP('Journal Template'!D2599,X:AA,4,0)='Journal Template'!A2599,VLOOKUP('Journal Template'!D2599,X:Y,2,0)="A"),"","Inactive Dept Combo Error")),"")</f>
        <v/>
      </c>
      <c r="AK2187" s="150" t="str">
        <f>IF(JRF!B2200="","",IF(JRF!B2200=IFERROR(VLOOKUP(JRF!B2200,Checks!AI:AI,1,0),0),"Entry in Branch/Satellite BU's",""))</f>
        <v/>
      </c>
      <c r="AL2187" t="str">
        <f>IFERROR(IF('Journal Template'!A2599="","",IF('Journal Template'!A2599=IFERROR(VLOOKUP('Journal Template'!A2599,Checks!AI:AI,1,0),0),"Entry in Branch/Satellite BU's","")),"")</f>
        <v/>
      </c>
      <c r="AO2187" s="171"/>
      <c r="AP2187" s="171"/>
      <c r="AQ2187" s="171"/>
      <c r="AR2187" s="171"/>
      <c r="CI2187" t="str">
        <f>IF(JRF!F2200&gt;0,"",IF(JRF!B2200="","",IF(LEFT(JRF!B2200,1)=IFERROR(VLOOKUP(LEFT(JRF!B2200,1),$CF$2:$CF$5,1,0),0),"Product Code Required",IF(JRF!C2200="","",IF(JRF!C2200=IFERROR(VLOOKUP(JRF!C2200,$CH:$CH,1,0),0),"Product Code Required","NA")))))</f>
        <v/>
      </c>
      <c r="CJ2187" t="str">
        <f>IF(JRF!AV2200&gt;0,"",IF(JRF!Q2200="","",IF(LEFT(JRF!Q2200,1)=IFERROR(VLOOKUP(LEFT(JRF!Q2200,1),$CF$2:$CF$5,1,0),0),"Product Code Required",IF(JRF!V2200="","",IF(JRF!V2200=IFERROR(VLOOKUP(JRF!V2200,$CH:$CH,1,0),0),"Product Code Required","NA")))))</f>
        <v/>
      </c>
      <c r="CK2187" t="str">
        <f>IFERROR(IF(LEN('Journal Template'!F2198)&gt;0,"",IF('Journal Template'!A2198="","",IF(LEFT('Journal Template'!A2198,1)=IFERROR(VLOOKUP(LEFT('Journal Template'!A2198,1),Checks!$CF$2:$CF$5,1,0),0),"Product Code Required",IF('Journal Template'!D2198="","",IF('Journal Template'!D2198=IFERROR(VLOOKUP('Journal Template'!D2198,Checks!$CH:$CH,1,0),0),"Product Code Required","NA"))))),"")</f>
        <v/>
      </c>
    </row>
    <row r="2188" spans="14:89">
      <c r="N2188" t="s">
        <v>10302</v>
      </c>
      <c r="O2188" t="s">
        <v>10303</v>
      </c>
      <c r="P2188" t="s">
        <v>386</v>
      </c>
      <c r="Q2188" s="150" t="str">
        <f>IF(JRF!D2201="","",IF(IFERROR(VLOOKUP(JRF!D2201,Checks!N:P,3,0),0)="A","","Inactive account in Use"))</f>
        <v/>
      </c>
      <c r="R2188" t="str">
        <f>IFERROR(IF('Journal Template'!C2600="","",IF(IFERROR(VLOOKUP('Journal Template'!C2600,Checks!N:P,3,0),0)="A","","Inactive account in Use")),"")</f>
        <v/>
      </c>
      <c r="V2188" s="150" t="str">
        <f>IF(JRF!C2201="","",IF(IFERROR(VLOOKUP(JRF!C2201,Checks!S:U,3,0),0)="A","Entry with System fund Dept",""))</f>
        <v/>
      </c>
      <c r="W2188" t="str">
        <f>IFERROR(IF('Journal Template'!D2600="","",IF(IFERROR(VLOOKUP('Journal Template'!D2600,Checks!S:U,3,0),0)="A","Entry with System fund Dept","")),"")</f>
        <v/>
      </c>
      <c r="X2188" t="s">
        <v>10304</v>
      </c>
      <c r="Y2188" t="s">
        <v>389</v>
      </c>
      <c r="Z2188" t="s">
        <v>10305</v>
      </c>
      <c r="AA2188" t="s">
        <v>505</v>
      </c>
      <c r="AB2188" t="s">
        <v>125</v>
      </c>
      <c r="AC2188" s="150" t="str">
        <f>IFERROR(IF(JRF!C2201="","",IF(AND(VLOOKUP(JRF!C2201,X:AA,4,0)=JRF!B2201,VLOOKUP(JRF!C2201,X:Y,2,0)="A"),"","Inactive Dept Combo Error")),"Inactive Dept Combo Error")</f>
        <v/>
      </c>
      <c r="AD2188" t="str">
        <f>IFERROR(IF('Journal Template'!D2600="","",IF(AND(VLOOKUP('Journal Template'!D2600,X:AA,4,0)='Journal Template'!A2600,VLOOKUP('Journal Template'!D2600,X:Y,2,0)="A"),"","Inactive Dept Combo Error")),"")</f>
        <v/>
      </c>
      <c r="AK2188" s="150" t="str">
        <f>IF(JRF!B2201="","",IF(JRF!B2201=IFERROR(VLOOKUP(JRF!B2201,Checks!AI:AI,1,0),0),"Entry in Branch/Satellite BU's",""))</f>
        <v/>
      </c>
      <c r="AL2188" t="str">
        <f>IFERROR(IF('Journal Template'!A2600="","",IF('Journal Template'!A2600=IFERROR(VLOOKUP('Journal Template'!A2600,Checks!AI:AI,1,0),0),"Entry in Branch/Satellite BU's","")),"")</f>
        <v/>
      </c>
      <c r="AO2188" s="171"/>
      <c r="AP2188" s="171"/>
      <c r="AQ2188" s="171"/>
      <c r="AR2188" s="171"/>
      <c r="CI2188" t="str">
        <f>IF(JRF!F2201&gt;0,"",IF(JRF!B2201="","",IF(LEFT(JRF!B2201,1)=IFERROR(VLOOKUP(LEFT(JRF!B2201,1),$CF$2:$CF$5,1,0),0),"Product Code Required",IF(JRF!C2201="","",IF(JRF!C2201=IFERROR(VLOOKUP(JRF!C2201,$CH:$CH,1,0),0),"Product Code Required","NA")))))</f>
        <v/>
      </c>
      <c r="CJ2188" t="str">
        <f>IF(JRF!AV2201&gt;0,"",IF(JRF!Q2201="","",IF(LEFT(JRF!Q2201,1)=IFERROR(VLOOKUP(LEFT(JRF!Q2201,1),$CF$2:$CF$5,1,0),0),"Product Code Required",IF(JRF!V2201="","",IF(JRF!V2201=IFERROR(VLOOKUP(JRF!V2201,$CH:$CH,1,0),0),"Product Code Required","NA")))))</f>
        <v/>
      </c>
      <c r="CK2188" t="str">
        <f>IFERROR(IF(LEN('Journal Template'!F2199)&gt;0,"",IF('Journal Template'!A2199="","",IF(LEFT('Journal Template'!A2199,1)=IFERROR(VLOOKUP(LEFT('Journal Template'!A2199,1),Checks!$CF$2:$CF$5,1,0),0),"Product Code Required",IF('Journal Template'!D2199="","",IF('Journal Template'!D2199=IFERROR(VLOOKUP('Journal Template'!D2199,Checks!$CH:$CH,1,0),0),"Product Code Required","NA"))))),"")</f>
        <v/>
      </c>
    </row>
    <row r="2189" spans="14:89">
      <c r="N2189" t="s">
        <v>10306</v>
      </c>
      <c r="O2189" t="s">
        <v>10307</v>
      </c>
      <c r="P2189" t="s">
        <v>386</v>
      </c>
      <c r="Q2189" s="150" t="str">
        <f>IF(JRF!D2202="","",IF(IFERROR(VLOOKUP(JRF!D2202,Checks!N:P,3,0),0)="A","","Inactive account in Use"))</f>
        <v/>
      </c>
      <c r="R2189" t="str">
        <f>IFERROR(IF('Journal Template'!C2601="","",IF(IFERROR(VLOOKUP('Journal Template'!C2601,Checks!N:P,3,0),0)="A","","Inactive account in Use")),"")</f>
        <v/>
      </c>
      <c r="V2189" s="150" t="str">
        <f>IF(JRF!C2202="","",IF(IFERROR(VLOOKUP(JRF!C2202,Checks!S:U,3,0),0)="A","Entry with System fund Dept",""))</f>
        <v/>
      </c>
      <c r="W2189" t="str">
        <f>IFERROR(IF('Journal Template'!D2601="","",IF(IFERROR(VLOOKUP('Journal Template'!D2601,Checks!S:U,3,0),0)="A","Entry with System fund Dept","")),"")</f>
        <v/>
      </c>
      <c r="X2189" t="s">
        <v>10308</v>
      </c>
      <c r="Y2189" t="s">
        <v>389</v>
      </c>
      <c r="Z2189" t="s">
        <v>10309</v>
      </c>
      <c r="AA2189" t="s">
        <v>505</v>
      </c>
      <c r="AB2189" t="s">
        <v>125</v>
      </c>
      <c r="AC2189" s="150" t="str">
        <f>IFERROR(IF(JRF!C2202="","",IF(AND(VLOOKUP(JRF!C2202,X:AA,4,0)=JRF!B2202,VLOOKUP(JRF!C2202,X:Y,2,0)="A"),"","Inactive Dept Combo Error")),"Inactive Dept Combo Error")</f>
        <v/>
      </c>
      <c r="AD2189" t="str">
        <f>IFERROR(IF('Journal Template'!D2601="","",IF(AND(VLOOKUP('Journal Template'!D2601,X:AA,4,0)='Journal Template'!A2601,VLOOKUP('Journal Template'!D2601,X:Y,2,0)="A"),"","Inactive Dept Combo Error")),"")</f>
        <v/>
      </c>
      <c r="AK2189" s="150" t="str">
        <f>IF(JRF!B2202="","",IF(JRF!B2202=IFERROR(VLOOKUP(JRF!B2202,Checks!AI:AI,1,0),0),"Entry in Branch/Satellite BU's",""))</f>
        <v/>
      </c>
      <c r="AL2189" t="str">
        <f>IFERROR(IF('Journal Template'!A2601="","",IF('Journal Template'!A2601=IFERROR(VLOOKUP('Journal Template'!A2601,Checks!AI:AI,1,0),0),"Entry in Branch/Satellite BU's","")),"")</f>
        <v/>
      </c>
      <c r="AO2189" s="171"/>
      <c r="AP2189" s="171"/>
      <c r="AQ2189" s="171"/>
      <c r="AR2189" s="171"/>
      <c r="CI2189" t="str">
        <f>IF(JRF!F2202&gt;0,"",IF(JRF!B2202="","",IF(LEFT(JRF!B2202,1)=IFERROR(VLOOKUP(LEFT(JRF!B2202,1),$CF$2:$CF$5,1,0),0),"Product Code Required",IF(JRF!C2202="","",IF(JRF!C2202=IFERROR(VLOOKUP(JRF!C2202,$CH:$CH,1,0),0),"Product Code Required","NA")))))</f>
        <v/>
      </c>
      <c r="CJ2189" t="str">
        <f>IF(JRF!AV2202&gt;0,"",IF(JRF!Q2202="","",IF(LEFT(JRF!Q2202,1)=IFERROR(VLOOKUP(LEFT(JRF!Q2202,1),$CF$2:$CF$5,1,0),0),"Product Code Required",IF(JRF!V2202="","",IF(JRF!V2202=IFERROR(VLOOKUP(JRF!V2202,$CH:$CH,1,0),0),"Product Code Required","NA")))))</f>
        <v/>
      </c>
      <c r="CK2189" t="str">
        <f>IFERROR(IF(LEN('Journal Template'!F2200)&gt;0,"",IF('Journal Template'!A2200="","",IF(LEFT('Journal Template'!A2200,1)=IFERROR(VLOOKUP(LEFT('Journal Template'!A2200,1),Checks!$CF$2:$CF$5,1,0),0),"Product Code Required",IF('Journal Template'!D2200="","",IF('Journal Template'!D2200=IFERROR(VLOOKUP('Journal Template'!D2200,Checks!$CH:$CH,1,0),0),"Product Code Required","NA"))))),"")</f>
        <v/>
      </c>
    </row>
    <row r="2190" spans="14:89">
      <c r="N2190" t="s">
        <v>10310</v>
      </c>
      <c r="O2190" t="s">
        <v>10311</v>
      </c>
      <c r="P2190" t="s">
        <v>386</v>
      </c>
      <c r="Q2190" s="150" t="str">
        <f>IF(JRF!D2203="","",IF(IFERROR(VLOOKUP(JRF!D2203,Checks!N:P,3,0),0)="A","","Inactive account in Use"))</f>
        <v/>
      </c>
      <c r="R2190" t="str">
        <f>IFERROR(IF('Journal Template'!C2602="","",IF(IFERROR(VLOOKUP('Journal Template'!C2602,Checks!N:P,3,0),0)="A","","Inactive account in Use")),"")</f>
        <v/>
      </c>
      <c r="V2190" s="150" t="str">
        <f>IF(JRF!C2203="","",IF(IFERROR(VLOOKUP(JRF!C2203,Checks!S:U,3,0),0)="A","Entry with System fund Dept",""))</f>
        <v/>
      </c>
      <c r="W2190" t="str">
        <f>IFERROR(IF('Journal Template'!D2602="","",IF(IFERROR(VLOOKUP('Journal Template'!D2602,Checks!S:U,3,0),0)="A","Entry with System fund Dept","")),"")</f>
        <v/>
      </c>
      <c r="X2190" t="s">
        <v>10312</v>
      </c>
      <c r="Y2190" t="s">
        <v>389</v>
      </c>
      <c r="Z2190" t="s">
        <v>10313</v>
      </c>
      <c r="AA2190" t="s">
        <v>505</v>
      </c>
      <c r="AB2190" t="s">
        <v>125</v>
      </c>
      <c r="AC2190" s="150" t="str">
        <f>IFERROR(IF(JRF!C2203="","",IF(AND(VLOOKUP(JRF!C2203,X:AA,4,0)=JRF!B2203,VLOOKUP(JRF!C2203,X:Y,2,0)="A"),"","Inactive Dept Combo Error")),"Inactive Dept Combo Error")</f>
        <v/>
      </c>
      <c r="AD2190" t="str">
        <f>IFERROR(IF('Journal Template'!D2602="","",IF(AND(VLOOKUP('Journal Template'!D2602,X:AA,4,0)='Journal Template'!A2602,VLOOKUP('Journal Template'!D2602,X:Y,2,0)="A"),"","Inactive Dept Combo Error")),"")</f>
        <v/>
      </c>
      <c r="AK2190" s="150" t="str">
        <f>IF(JRF!B2203="","",IF(JRF!B2203=IFERROR(VLOOKUP(JRF!B2203,Checks!AI:AI,1,0),0),"Entry in Branch/Satellite BU's",""))</f>
        <v/>
      </c>
      <c r="AL2190" t="str">
        <f>IFERROR(IF('Journal Template'!A2602="","",IF('Journal Template'!A2602=IFERROR(VLOOKUP('Journal Template'!A2602,Checks!AI:AI,1,0),0),"Entry in Branch/Satellite BU's","")),"")</f>
        <v/>
      </c>
      <c r="AO2190" s="171"/>
      <c r="AP2190" s="171"/>
      <c r="AQ2190" s="171"/>
      <c r="AR2190" s="171"/>
      <c r="CI2190" t="str">
        <f>IF(JRF!F2203&gt;0,"",IF(JRF!B2203="","",IF(LEFT(JRF!B2203,1)=IFERROR(VLOOKUP(LEFT(JRF!B2203,1),$CF$2:$CF$5,1,0),0),"Product Code Required",IF(JRF!C2203="","",IF(JRF!C2203=IFERROR(VLOOKUP(JRF!C2203,$CH:$CH,1,0),0),"Product Code Required","NA")))))</f>
        <v/>
      </c>
      <c r="CJ2190" t="str">
        <f>IF(JRF!AV2203&gt;0,"",IF(JRF!Q2203="","",IF(LEFT(JRF!Q2203,1)=IFERROR(VLOOKUP(LEFT(JRF!Q2203,1),$CF$2:$CF$5,1,0),0),"Product Code Required",IF(JRF!V2203="","",IF(JRF!V2203=IFERROR(VLOOKUP(JRF!V2203,$CH:$CH,1,0),0),"Product Code Required","NA")))))</f>
        <v/>
      </c>
      <c r="CK2190" t="str">
        <f>IFERROR(IF(LEN('Journal Template'!F2201)&gt;0,"",IF('Journal Template'!A2201="","",IF(LEFT('Journal Template'!A2201,1)=IFERROR(VLOOKUP(LEFT('Journal Template'!A2201,1),Checks!$CF$2:$CF$5,1,0),0),"Product Code Required",IF('Journal Template'!D2201="","",IF('Journal Template'!D2201=IFERROR(VLOOKUP('Journal Template'!D2201,Checks!$CH:$CH,1,0),0),"Product Code Required","NA"))))),"")</f>
        <v/>
      </c>
    </row>
    <row r="2191" spans="14:89">
      <c r="N2191" t="s">
        <v>10314</v>
      </c>
      <c r="O2191" t="s">
        <v>10315</v>
      </c>
      <c r="P2191" t="s">
        <v>386</v>
      </c>
      <c r="Q2191" s="150" t="str">
        <f>IF(JRF!D2204="","",IF(IFERROR(VLOOKUP(JRF!D2204,Checks!N:P,3,0),0)="A","","Inactive account in Use"))</f>
        <v/>
      </c>
      <c r="R2191" t="str">
        <f>IFERROR(IF('Journal Template'!C2603="","",IF(IFERROR(VLOOKUP('Journal Template'!C2603,Checks!N:P,3,0),0)="A","","Inactive account in Use")),"")</f>
        <v/>
      </c>
      <c r="V2191" s="150" t="str">
        <f>IF(JRF!C2204="","",IF(IFERROR(VLOOKUP(JRF!C2204,Checks!S:U,3,0),0)="A","Entry with System fund Dept",""))</f>
        <v/>
      </c>
      <c r="W2191" t="str">
        <f>IFERROR(IF('Journal Template'!D2603="","",IF(IFERROR(VLOOKUP('Journal Template'!D2603,Checks!S:U,3,0),0)="A","Entry with System fund Dept","")),"")</f>
        <v/>
      </c>
      <c r="X2191" t="s">
        <v>10316</v>
      </c>
      <c r="Y2191" t="s">
        <v>389</v>
      </c>
      <c r="Z2191" t="s">
        <v>10317</v>
      </c>
      <c r="AA2191" t="s">
        <v>505</v>
      </c>
      <c r="AB2191" t="s">
        <v>125</v>
      </c>
      <c r="AC2191" s="150" t="str">
        <f>IFERROR(IF(JRF!C2204="","",IF(AND(VLOOKUP(JRF!C2204,X:AA,4,0)=JRF!B2204,VLOOKUP(JRF!C2204,X:Y,2,0)="A"),"","Inactive Dept Combo Error")),"Inactive Dept Combo Error")</f>
        <v/>
      </c>
      <c r="AD2191" t="str">
        <f>IFERROR(IF('Journal Template'!D2603="","",IF(AND(VLOOKUP('Journal Template'!D2603,X:AA,4,0)='Journal Template'!A2603,VLOOKUP('Journal Template'!D2603,X:Y,2,0)="A"),"","Inactive Dept Combo Error")),"")</f>
        <v/>
      </c>
      <c r="AK2191" s="150" t="str">
        <f>IF(JRF!B2204="","",IF(JRF!B2204=IFERROR(VLOOKUP(JRF!B2204,Checks!AI:AI,1,0),0),"Entry in Branch/Satellite BU's",""))</f>
        <v/>
      </c>
      <c r="AL2191" t="str">
        <f>IFERROR(IF('Journal Template'!A2603="","",IF('Journal Template'!A2603=IFERROR(VLOOKUP('Journal Template'!A2603,Checks!AI:AI,1,0),0),"Entry in Branch/Satellite BU's","")),"")</f>
        <v/>
      </c>
      <c r="AO2191" s="171"/>
      <c r="AP2191" s="171"/>
      <c r="AQ2191" s="171"/>
      <c r="AR2191" s="171"/>
      <c r="CI2191" t="str">
        <f>IF(JRF!F2204&gt;0,"",IF(JRF!B2204="","",IF(LEFT(JRF!B2204,1)=IFERROR(VLOOKUP(LEFT(JRF!B2204,1),$CF$2:$CF$5,1,0),0),"Product Code Required",IF(JRF!C2204="","",IF(JRF!C2204=IFERROR(VLOOKUP(JRF!C2204,$CH:$CH,1,0),0),"Product Code Required","NA")))))</f>
        <v/>
      </c>
      <c r="CJ2191" t="str">
        <f>IF(JRF!AV2204&gt;0,"",IF(JRF!Q2204="","",IF(LEFT(JRF!Q2204,1)=IFERROR(VLOOKUP(LEFT(JRF!Q2204,1),$CF$2:$CF$5,1,0),0),"Product Code Required",IF(JRF!V2204="","",IF(JRF!V2204=IFERROR(VLOOKUP(JRF!V2204,$CH:$CH,1,0),0),"Product Code Required","NA")))))</f>
        <v/>
      </c>
      <c r="CK2191" t="str">
        <f>IFERROR(IF(LEN('Journal Template'!F2202)&gt;0,"",IF('Journal Template'!A2202="","",IF(LEFT('Journal Template'!A2202,1)=IFERROR(VLOOKUP(LEFT('Journal Template'!A2202,1),Checks!$CF$2:$CF$5,1,0),0),"Product Code Required",IF('Journal Template'!D2202="","",IF('Journal Template'!D2202=IFERROR(VLOOKUP('Journal Template'!D2202,Checks!$CH:$CH,1,0),0),"Product Code Required","NA"))))),"")</f>
        <v/>
      </c>
    </row>
    <row r="2192" spans="14:89">
      <c r="N2192" t="s">
        <v>10318</v>
      </c>
      <c r="O2192" t="s">
        <v>10319</v>
      </c>
      <c r="P2192" t="s">
        <v>386</v>
      </c>
      <c r="Q2192" s="150" t="str">
        <f>IF(JRF!D2205="","",IF(IFERROR(VLOOKUP(JRF!D2205,Checks!N:P,3,0),0)="A","","Inactive account in Use"))</f>
        <v/>
      </c>
      <c r="R2192" t="str">
        <f>IFERROR(IF('Journal Template'!C2604="","",IF(IFERROR(VLOOKUP('Journal Template'!C2604,Checks!N:P,3,0),0)="A","","Inactive account in Use")),"")</f>
        <v/>
      </c>
      <c r="V2192" s="150" t="str">
        <f>IF(JRF!C2205="","",IF(IFERROR(VLOOKUP(JRF!C2205,Checks!S:U,3,0),0)="A","Entry with System fund Dept",""))</f>
        <v/>
      </c>
      <c r="W2192" t="str">
        <f>IFERROR(IF('Journal Template'!D2604="","",IF(IFERROR(VLOOKUP('Journal Template'!D2604,Checks!S:U,3,0),0)="A","Entry with System fund Dept","")),"")</f>
        <v/>
      </c>
      <c r="X2192" t="s">
        <v>10320</v>
      </c>
      <c r="Y2192" t="s">
        <v>389</v>
      </c>
      <c r="Z2192" t="s">
        <v>10321</v>
      </c>
      <c r="AA2192" t="s">
        <v>505</v>
      </c>
      <c r="AB2192" t="s">
        <v>125</v>
      </c>
      <c r="AC2192" s="150" t="str">
        <f>IFERROR(IF(JRF!C2205="","",IF(AND(VLOOKUP(JRF!C2205,X:AA,4,0)=JRF!B2205,VLOOKUP(JRF!C2205,X:Y,2,0)="A"),"","Inactive Dept Combo Error")),"Inactive Dept Combo Error")</f>
        <v/>
      </c>
      <c r="AD2192" t="str">
        <f>IFERROR(IF('Journal Template'!D2604="","",IF(AND(VLOOKUP('Journal Template'!D2604,X:AA,4,0)='Journal Template'!A2604,VLOOKUP('Journal Template'!D2604,X:Y,2,0)="A"),"","Inactive Dept Combo Error")),"")</f>
        <v/>
      </c>
      <c r="AK2192" s="150" t="str">
        <f>IF(JRF!B2205="","",IF(JRF!B2205=IFERROR(VLOOKUP(JRF!B2205,Checks!AI:AI,1,0),0),"Entry in Branch/Satellite BU's",""))</f>
        <v/>
      </c>
      <c r="AL2192" t="str">
        <f>IFERROR(IF('Journal Template'!A2604="","",IF('Journal Template'!A2604=IFERROR(VLOOKUP('Journal Template'!A2604,Checks!AI:AI,1,0),0),"Entry in Branch/Satellite BU's","")),"")</f>
        <v/>
      </c>
      <c r="AO2192" s="171"/>
      <c r="AP2192" s="171"/>
      <c r="AQ2192" s="171"/>
      <c r="AR2192" s="171"/>
      <c r="CI2192" t="str">
        <f>IF(JRF!F2205&gt;0,"",IF(JRF!B2205="","",IF(LEFT(JRF!B2205,1)=IFERROR(VLOOKUP(LEFT(JRF!B2205,1),$CF$2:$CF$5,1,0),0),"Product Code Required",IF(JRF!C2205="","",IF(JRF!C2205=IFERROR(VLOOKUP(JRF!C2205,$CH:$CH,1,0),0),"Product Code Required","NA")))))</f>
        <v/>
      </c>
      <c r="CJ2192" t="str">
        <f>IF(JRF!AV2205&gt;0,"",IF(JRF!Q2205="","",IF(LEFT(JRF!Q2205,1)=IFERROR(VLOOKUP(LEFT(JRF!Q2205,1),$CF$2:$CF$5,1,0),0),"Product Code Required",IF(JRF!V2205="","",IF(JRF!V2205=IFERROR(VLOOKUP(JRF!V2205,$CH:$CH,1,0),0),"Product Code Required","NA")))))</f>
        <v/>
      </c>
      <c r="CK2192" t="str">
        <f>IFERROR(IF(LEN('Journal Template'!F2203)&gt;0,"",IF('Journal Template'!A2203="","",IF(LEFT('Journal Template'!A2203,1)=IFERROR(VLOOKUP(LEFT('Journal Template'!A2203,1),Checks!$CF$2:$CF$5,1,0),0),"Product Code Required",IF('Journal Template'!D2203="","",IF('Journal Template'!D2203=IFERROR(VLOOKUP('Journal Template'!D2203,Checks!$CH:$CH,1,0),0),"Product Code Required","NA"))))),"")</f>
        <v/>
      </c>
    </row>
    <row r="2193" spans="14:89">
      <c r="N2193" t="s">
        <v>10322</v>
      </c>
      <c r="O2193" t="s">
        <v>10323</v>
      </c>
      <c r="P2193" t="s">
        <v>386</v>
      </c>
      <c r="Q2193" s="150" t="str">
        <f>IF(JRF!D2206="","",IF(IFERROR(VLOOKUP(JRF!D2206,Checks!N:P,3,0),0)="A","","Inactive account in Use"))</f>
        <v/>
      </c>
      <c r="R2193" t="str">
        <f>IFERROR(IF('Journal Template'!C2605="","",IF(IFERROR(VLOOKUP('Journal Template'!C2605,Checks!N:P,3,0),0)="A","","Inactive account in Use")),"")</f>
        <v/>
      </c>
      <c r="V2193" s="150" t="str">
        <f>IF(JRF!C2206="","",IF(IFERROR(VLOOKUP(JRF!C2206,Checks!S:U,3,0),0)="A","Entry with System fund Dept",""))</f>
        <v/>
      </c>
      <c r="W2193" t="str">
        <f>IFERROR(IF('Journal Template'!D2605="","",IF(IFERROR(VLOOKUP('Journal Template'!D2605,Checks!S:U,3,0),0)="A","Entry with System fund Dept","")),"")</f>
        <v/>
      </c>
      <c r="X2193" t="s">
        <v>10324</v>
      </c>
      <c r="Y2193" t="s">
        <v>389</v>
      </c>
      <c r="Z2193" t="s">
        <v>10325</v>
      </c>
      <c r="AA2193" t="s">
        <v>505</v>
      </c>
      <c r="AB2193" t="s">
        <v>125</v>
      </c>
      <c r="AC2193" s="150" t="str">
        <f>IFERROR(IF(JRF!C2206="","",IF(AND(VLOOKUP(JRF!C2206,X:AA,4,0)=JRF!B2206,VLOOKUP(JRF!C2206,X:Y,2,0)="A"),"","Inactive Dept Combo Error")),"Inactive Dept Combo Error")</f>
        <v/>
      </c>
      <c r="AD2193" t="str">
        <f>IFERROR(IF('Journal Template'!D2605="","",IF(AND(VLOOKUP('Journal Template'!D2605,X:AA,4,0)='Journal Template'!A2605,VLOOKUP('Journal Template'!D2605,X:Y,2,0)="A"),"","Inactive Dept Combo Error")),"")</f>
        <v/>
      </c>
      <c r="AK2193" s="150" t="str">
        <f>IF(JRF!B2206="","",IF(JRF!B2206=IFERROR(VLOOKUP(JRF!B2206,Checks!AI:AI,1,0),0),"Entry in Branch/Satellite BU's",""))</f>
        <v/>
      </c>
      <c r="AL2193" t="str">
        <f>IFERROR(IF('Journal Template'!A2605="","",IF('Journal Template'!A2605=IFERROR(VLOOKUP('Journal Template'!A2605,Checks!AI:AI,1,0),0),"Entry in Branch/Satellite BU's","")),"")</f>
        <v/>
      </c>
      <c r="AO2193" s="171"/>
      <c r="AP2193" s="171"/>
      <c r="AQ2193" s="171"/>
      <c r="AR2193" s="171"/>
      <c r="CI2193" t="str">
        <f>IF(JRF!F2206&gt;0,"",IF(JRF!B2206="","",IF(LEFT(JRF!B2206,1)=IFERROR(VLOOKUP(LEFT(JRF!B2206,1),$CF$2:$CF$5,1,0),0),"Product Code Required",IF(JRF!C2206="","",IF(JRF!C2206=IFERROR(VLOOKUP(JRF!C2206,$CH:$CH,1,0),0),"Product Code Required","NA")))))</f>
        <v/>
      </c>
      <c r="CJ2193" t="str">
        <f>IF(JRF!AV2206&gt;0,"",IF(JRF!Q2206="","",IF(LEFT(JRF!Q2206,1)=IFERROR(VLOOKUP(LEFT(JRF!Q2206,1),$CF$2:$CF$5,1,0),0),"Product Code Required",IF(JRF!V2206="","",IF(JRF!V2206=IFERROR(VLOOKUP(JRF!V2206,$CH:$CH,1,0),0),"Product Code Required","NA")))))</f>
        <v/>
      </c>
      <c r="CK2193" t="str">
        <f>IFERROR(IF(LEN('Journal Template'!F2204)&gt;0,"",IF('Journal Template'!A2204="","",IF(LEFT('Journal Template'!A2204,1)=IFERROR(VLOOKUP(LEFT('Journal Template'!A2204,1),Checks!$CF$2:$CF$5,1,0),0),"Product Code Required",IF('Journal Template'!D2204="","",IF('Journal Template'!D2204=IFERROR(VLOOKUP('Journal Template'!D2204,Checks!$CH:$CH,1,0),0),"Product Code Required","NA"))))),"")</f>
        <v/>
      </c>
    </row>
    <row r="2194" spans="14:89">
      <c r="N2194" t="s">
        <v>10326</v>
      </c>
      <c r="O2194" t="s">
        <v>10327</v>
      </c>
      <c r="P2194" t="s">
        <v>386</v>
      </c>
      <c r="Q2194" s="150" t="str">
        <f>IF(JRF!D2207="","",IF(IFERROR(VLOOKUP(JRF!D2207,Checks!N:P,3,0),0)="A","","Inactive account in Use"))</f>
        <v/>
      </c>
      <c r="R2194" t="str">
        <f>IFERROR(IF('Journal Template'!C2606="","",IF(IFERROR(VLOOKUP('Journal Template'!C2606,Checks!N:P,3,0),0)="A","","Inactive account in Use")),"")</f>
        <v/>
      </c>
      <c r="V2194" s="150" t="str">
        <f>IF(JRF!C2207="","",IF(IFERROR(VLOOKUP(JRF!C2207,Checks!S:U,3,0),0)="A","Entry with System fund Dept",""))</f>
        <v/>
      </c>
      <c r="W2194" t="str">
        <f>IFERROR(IF('Journal Template'!D2606="","",IF(IFERROR(VLOOKUP('Journal Template'!D2606,Checks!S:U,3,0),0)="A","Entry with System fund Dept","")),"")</f>
        <v/>
      </c>
      <c r="X2194" t="s">
        <v>10328</v>
      </c>
      <c r="Y2194" t="s">
        <v>389</v>
      </c>
      <c r="Z2194" t="s">
        <v>10329</v>
      </c>
      <c r="AA2194" t="s">
        <v>505</v>
      </c>
      <c r="AB2194" t="s">
        <v>125</v>
      </c>
      <c r="AC2194" s="150" t="str">
        <f>IFERROR(IF(JRF!C2207="","",IF(AND(VLOOKUP(JRF!C2207,X:AA,4,0)=JRF!B2207,VLOOKUP(JRF!C2207,X:Y,2,0)="A"),"","Inactive Dept Combo Error")),"Inactive Dept Combo Error")</f>
        <v/>
      </c>
      <c r="AD2194" t="str">
        <f>IFERROR(IF('Journal Template'!D2606="","",IF(AND(VLOOKUP('Journal Template'!D2606,X:AA,4,0)='Journal Template'!A2606,VLOOKUP('Journal Template'!D2606,X:Y,2,0)="A"),"","Inactive Dept Combo Error")),"")</f>
        <v/>
      </c>
      <c r="AK2194" s="150" t="str">
        <f>IF(JRF!B2207="","",IF(JRF!B2207=IFERROR(VLOOKUP(JRF!B2207,Checks!AI:AI,1,0),0),"Entry in Branch/Satellite BU's",""))</f>
        <v/>
      </c>
      <c r="AL2194" t="str">
        <f>IFERROR(IF('Journal Template'!A2606="","",IF('Journal Template'!A2606=IFERROR(VLOOKUP('Journal Template'!A2606,Checks!AI:AI,1,0),0),"Entry in Branch/Satellite BU's","")),"")</f>
        <v/>
      </c>
      <c r="AO2194" s="171"/>
      <c r="AP2194" s="171"/>
      <c r="AQ2194" s="171"/>
      <c r="AR2194" s="171"/>
      <c r="CI2194" t="str">
        <f>IF(JRF!F2207&gt;0,"",IF(JRF!B2207="","",IF(LEFT(JRF!B2207,1)=IFERROR(VLOOKUP(LEFT(JRF!B2207,1),$CF$2:$CF$5,1,0),0),"Product Code Required",IF(JRF!C2207="","",IF(JRF!C2207=IFERROR(VLOOKUP(JRF!C2207,$CH:$CH,1,0),0),"Product Code Required","NA")))))</f>
        <v/>
      </c>
      <c r="CJ2194" t="str">
        <f>IF(JRF!AV2207&gt;0,"",IF(JRF!Q2207="","",IF(LEFT(JRF!Q2207,1)=IFERROR(VLOOKUP(LEFT(JRF!Q2207,1),$CF$2:$CF$5,1,0),0),"Product Code Required",IF(JRF!V2207="","",IF(JRF!V2207=IFERROR(VLOOKUP(JRF!V2207,$CH:$CH,1,0),0),"Product Code Required","NA")))))</f>
        <v/>
      </c>
      <c r="CK2194" t="str">
        <f>IFERROR(IF(LEN('Journal Template'!F2205)&gt;0,"",IF('Journal Template'!A2205="","",IF(LEFT('Journal Template'!A2205,1)=IFERROR(VLOOKUP(LEFT('Journal Template'!A2205,1),Checks!$CF$2:$CF$5,1,0),0),"Product Code Required",IF('Journal Template'!D2205="","",IF('Journal Template'!D2205=IFERROR(VLOOKUP('Journal Template'!D2205,Checks!$CH:$CH,1,0),0),"Product Code Required","NA"))))),"")</f>
        <v/>
      </c>
    </row>
    <row r="2195" spans="14:89">
      <c r="N2195" t="s">
        <v>10330</v>
      </c>
      <c r="O2195" t="s">
        <v>10331</v>
      </c>
      <c r="P2195" t="s">
        <v>386</v>
      </c>
      <c r="Q2195" s="150" t="str">
        <f>IF(JRF!D2208="","",IF(IFERROR(VLOOKUP(JRF!D2208,Checks!N:P,3,0),0)="A","","Inactive account in Use"))</f>
        <v/>
      </c>
      <c r="R2195" t="str">
        <f>IFERROR(IF('Journal Template'!C2607="","",IF(IFERROR(VLOOKUP('Journal Template'!C2607,Checks!N:P,3,0),0)="A","","Inactive account in Use")),"")</f>
        <v/>
      </c>
      <c r="V2195" s="150" t="str">
        <f>IF(JRF!C2208="","",IF(IFERROR(VLOOKUP(JRF!C2208,Checks!S:U,3,0),0)="A","Entry with System fund Dept",""))</f>
        <v/>
      </c>
      <c r="W2195" t="str">
        <f>IFERROR(IF('Journal Template'!D2607="","",IF(IFERROR(VLOOKUP('Journal Template'!D2607,Checks!S:U,3,0),0)="A","Entry with System fund Dept","")),"")</f>
        <v/>
      </c>
      <c r="X2195" t="s">
        <v>10332</v>
      </c>
      <c r="Y2195" t="s">
        <v>389</v>
      </c>
      <c r="Z2195" t="s">
        <v>10333</v>
      </c>
      <c r="AA2195" t="s">
        <v>505</v>
      </c>
      <c r="AB2195" t="s">
        <v>125</v>
      </c>
      <c r="AC2195" s="150" t="str">
        <f>IFERROR(IF(JRF!C2208="","",IF(AND(VLOOKUP(JRF!C2208,X:AA,4,0)=JRF!B2208,VLOOKUP(JRF!C2208,X:Y,2,0)="A"),"","Inactive Dept Combo Error")),"Inactive Dept Combo Error")</f>
        <v/>
      </c>
      <c r="AD2195" t="str">
        <f>IFERROR(IF('Journal Template'!D2607="","",IF(AND(VLOOKUP('Journal Template'!D2607,X:AA,4,0)='Journal Template'!A2607,VLOOKUP('Journal Template'!D2607,X:Y,2,0)="A"),"","Inactive Dept Combo Error")),"")</f>
        <v/>
      </c>
      <c r="AK2195" s="150" t="str">
        <f>IF(JRF!B2208="","",IF(JRF!B2208=IFERROR(VLOOKUP(JRF!B2208,Checks!AI:AI,1,0),0),"Entry in Branch/Satellite BU's",""))</f>
        <v/>
      </c>
      <c r="AL2195" t="str">
        <f>IFERROR(IF('Journal Template'!A2607="","",IF('Journal Template'!A2607=IFERROR(VLOOKUP('Journal Template'!A2607,Checks!AI:AI,1,0),0),"Entry in Branch/Satellite BU's","")),"")</f>
        <v/>
      </c>
      <c r="AO2195" s="171"/>
      <c r="AP2195" s="171"/>
      <c r="AQ2195" s="171"/>
      <c r="AR2195" s="171"/>
      <c r="CI2195" t="str">
        <f>IF(JRF!F2208&gt;0,"",IF(JRF!B2208="","",IF(LEFT(JRF!B2208,1)=IFERROR(VLOOKUP(LEFT(JRF!B2208,1),$CF$2:$CF$5,1,0),0),"Product Code Required",IF(JRF!C2208="","",IF(JRF!C2208=IFERROR(VLOOKUP(JRF!C2208,$CH:$CH,1,0),0),"Product Code Required","NA")))))</f>
        <v/>
      </c>
      <c r="CJ2195" t="str">
        <f>IF(JRF!AV2208&gt;0,"",IF(JRF!Q2208="","",IF(LEFT(JRF!Q2208,1)=IFERROR(VLOOKUP(LEFT(JRF!Q2208,1),$CF$2:$CF$5,1,0),0),"Product Code Required",IF(JRF!V2208="","",IF(JRF!V2208=IFERROR(VLOOKUP(JRF!V2208,$CH:$CH,1,0),0),"Product Code Required","NA")))))</f>
        <v/>
      </c>
      <c r="CK2195" t="str">
        <f>IFERROR(IF(LEN('Journal Template'!F2206)&gt;0,"",IF('Journal Template'!A2206="","",IF(LEFT('Journal Template'!A2206,1)=IFERROR(VLOOKUP(LEFT('Journal Template'!A2206,1),Checks!$CF$2:$CF$5,1,0),0),"Product Code Required",IF('Journal Template'!D2206="","",IF('Journal Template'!D2206=IFERROR(VLOOKUP('Journal Template'!D2206,Checks!$CH:$CH,1,0),0),"Product Code Required","NA"))))),"")</f>
        <v/>
      </c>
    </row>
    <row r="2196" spans="14:89">
      <c r="N2196" t="s">
        <v>10334</v>
      </c>
      <c r="O2196" t="s">
        <v>10335</v>
      </c>
      <c r="P2196" t="s">
        <v>386</v>
      </c>
      <c r="Q2196" s="150" t="str">
        <f>IF(JRF!D2209="","",IF(IFERROR(VLOOKUP(JRF!D2209,Checks!N:P,3,0),0)="A","","Inactive account in Use"))</f>
        <v/>
      </c>
      <c r="R2196" t="str">
        <f>IFERROR(IF('Journal Template'!C2608="","",IF(IFERROR(VLOOKUP('Journal Template'!C2608,Checks!N:P,3,0),0)="A","","Inactive account in Use")),"")</f>
        <v/>
      </c>
      <c r="V2196" s="150" t="str">
        <f>IF(JRF!C2209="","",IF(IFERROR(VLOOKUP(JRF!C2209,Checks!S:U,3,0),0)="A","Entry with System fund Dept",""))</f>
        <v/>
      </c>
      <c r="W2196" t="str">
        <f>IFERROR(IF('Journal Template'!D2608="","",IF(IFERROR(VLOOKUP('Journal Template'!D2608,Checks!S:U,3,0),0)="A","Entry with System fund Dept","")),"")</f>
        <v/>
      </c>
      <c r="X2196" t="s">
        <v>10336</v>
      </c>
      <c r="Y2196" t="s">
        <v>389</v>
      </c>
      <c r="Z2196" t="s">
        <v>10337</v>
      </c>
      <c r="AA2196" t="s">
        <v>505</v>
      </c>
      <c r="AB2196" t="s">
        <v>125</v>
      </c>
      <c r="AC2196" s="150" t="str">
        <f>IFERROR(IF(JRF!C2209="","",IF(AND(VLOOKUP(JRF!C2209,X:AA,4,0)=JRF!B2209,VLOOKUP(JRF!C2209,X:Y,2,0)="A"),"","Inactive Dept Combo Error")),"Inactive Dept Combo Error")</f>
        <v/>
      </c>
      <c r="AD2196" t="str">
        <f>IFERROR(IF('Journal Template'!D2608="","",IF(AND(VLOOKUP('Journal Template'!D2608,X:AA,4,0)='Journal Template'!A2608,VLOOKUP('Journal Template'!D2608,X:Y,2,0)="A"),"","Inactive Dept Combo Error")),"")</f>
        <v/>
      </c>
      <c r="AK2196" s="150" t="str">
        <f>IF(JRF!B2209="","",IF(JRF!B2209=IFERROR(VLOOKUP(JRF!B2209,Checks!AI:AI,1,0),0),"Entry in Branch/Satellite BU's",""))</f>
        <v/>
      </c>
      <c r="AL2196" t="str">
        <f>IFERROR(IF('Journal Template'!A2608="","",IF('Journal Template'!A2608=IFERROR(VLOOKUP('Journal Template'!A2608,Checks!AI:AI,1,0),0),"Entry in Branch/Satellite BU's","")),"")</f>
        <v/>
      </c>
      <c r="AO2196" s="171"/>
      <c r="AP2196" s="171"/>
      <c r="AQ2196" s="171"/>
      <c r="AR2196" s="171"/>
      <c r="CI2196" t="str">
        <f>IF(JRF!F2209&gt;0,"",IF(JRF!B2209="","",IF(LEFT(JRF!B2209,1)=IFERROR(VLOOKUP(LEFT(JRF!B2209,1),$CF$2:$CF$5,1,0),0),"Product Code Required",IF(JRF!C2209="","",IF(JRF!C2209=IFERROR(VLOOKUP(JRF!C2209,$CH:$CH,1,0),0),"Product Code Required","NA")))))</f>
        <v/>
      </c>
      <c r="CJ2196" t="str">
        <f>IF(JRF!AV2209&gt;0,"",IF(JRF!Q2209="","",IF(LEFT(JRF!Q2209,1)=IFERROR(VLOOKUP(LEFT(JRF!Q2209,1),$CF$2:$CF$5,1,0),0),"Product Code Required",IF(JRF!V2209="","",IF(JRF!V2209=IFERROR(VLOOKUP(JRF!V2209,$CH:$CH,1,0),0),"Product Code Required","NA")))))</f>
        <v/>
      </c>
      <c r="CK2196" t="str">
        <f>IFERROR(IF(LEN('Journal Template'!F2207)&gt;0,"",IF('Journal Template'!A2207="","",IF(LEFT('Journal Template'!A2207,1)=IFERROR(VLOOKUP(LEFT('Journal Template'!A2207,1),Checks!$CF$2:$CF$5,1,0),0),"Product Code Required",IF('Journal Template'!D2207="","",IF('Journal Template'!D2207=IFERROR(VLOOKUP('Journal Template'!D2207,Checks!$CH:$CH,1,0),0),"Product Code Required","NA"))))),"")</f>
        <v/>
      </c>
    </row>
    <row r="2197" spans="14:89">
      <c r="N2197" t="s">
        <v>10338</v>
      </c>
      <c r="O2197" t="s">
        <v>10339</v>
      </c>
      <c r="P2197" t="s">
        <v>386</v>
      </c>
      <c r="Q2197" s="150" t="str">
        <f>IF(JRF!D2210="","",IF(IFERROR(VLOOKUP(JRF!D2210,Checks!N:P,3,0),0)="A","","Inactive account in Use"))</f>
        <v/>
      </c>
      <c r="R2197" t="str">
        <f>IFERROR(IF('Journal Template'!C2609="","",IF(IFERROR(VLOOKUP('Journal Template'!C2609,Checks!N:P,3,0),0)="A","","Inactive account in Use")),"")</f>
        <v/>
      </c>
      <c r="V2197" s="150" t="str">
        <f>IF(JRF!C2210="","",IF(IFERROR(VLOOKUP(JRF!C2210,Checks!S:U,3,0),0)="A","Entry with System fund Dept",""))</f>
        <v/>
      </c>
      <c r="W2197" t="str">
        <f>IFERROR(IF('Journal Template'!D2609="","",IF(IFERROR(VLOOKUP('Journal Template'!D2609,Checks!S:U,3,0),0)="A","Entry with System fund Dept","")),"")</f>
        <v/>
      </c>
      <c r="X2197" t="s">
        <v>10340</v>
      </c>
      <c r="Y2197" t="s">
        <v>389</v>
      </c>
      <c r="Z2197" t="s">
        <v>10341</v>
      </c>
      <c r="AA2197" t="s">
        <v>505</v>
      </c>
      <c r="AB2197" t="s">
        <v>125</v>
      </c>
      <c r="AC2197" s="150" t="str">
        <f>IFERROR(IF(JRF!C2210="","",IF(AND(VLOOKUP(JRF!C2210,X:AA,4,0)=JRF!B2210,VLOOKUP(JRF!C2210,X:Y,2,0)="A"),"","Inactive Dept Combo Error")),"Inactive Dept Combo Error")</f>
        <v/>
      </c>
      <c r="AD2197" t="str">
        <f>IFERROR(IF('Journal Template'!D2609="","",IF(AND(VLOOKUP('Journal Template'!D2609,X:AA,4,0)='Journal Template'!A2609,VLOOKUP('Journal Template'!D2609,X:Y,2,0)="A"),"","Inactive Dept Combo Error")),"")</f>
        <v/>
      </c>
      <c r="AK2197" s="150" t="str">
        <f>IF(JRF!B2210="","",IF(JRF!B2210=IFERROR(VLOOKUP(JRF!B2210,Checks!AI:AI,1,0),0),"Entry in Branch/Satellite BU's",""))</f>
        <v/>
      </c>
      <c r="AL2197" t="str">
        <f>IFERROR(IF('Journal Template'!A2609="","",IF('Journal Template'!A2609=IFERROR(VLOOKUP('Journal Template'!A2609,Checks!AI:AI,1,0),0),"Entry in Branch/Satellite BU's","")),"")</f>
        <v/>
      </c>
      <c r="AO2197" s="171"/>
      <c r="AP2197" s="171"/>
      <c r="AQ2197" s="171"/>
      <c r="AR2197" s="171"/>
      <c r="CI2197" t="str">
        <f>IF(JRF!F2210&gt;0,"",IF(JRF!B2210="","",IF(LEFT(JRF!B2210,1)=IFERROR(VLOOKUP(LEFT(JRF!B2210,1),$CF$2:$CF$5,1,0),0),"Product Code Required",IF(JRF!C2210="","",IF(JRF!C2210=IFERROR(VLOOKUP(JRF!C2210,$CH:$CH,1,0),0),"Product Code Required","NA")))))</f>
        <v/>
      </c>
      <c r="CJ2197" t="str">
        <f>IF(JRF!AV2210&gt;0,"",IF(JRF!Q2210="","",IF(LEFT(JRF!Q2210,1)=IFERROR(VLOOKUP(LEFT(JRF!Q2210,1),$CF$2:$CF$5,1,0),0),"Product Code Required",IF(JRF!V2210="","",IF(JRF!V2210=IFERROR(VLOOKUP(JRF!V2210,$CH:$CH,1,0),0),"Product Code Required","NA")))))</f>
        <v/>
      </c>
      <c r="CK2197" t="str">
        <f>IFERROR(IF(LEN('Journal Template'!F2208)&gt;0,"",IF('Journal Template'!A2208="","",IF(LEFT('Journal Template'!A2208,1)=IFERROR(VLOOKUP(LEFT('Journal Template'!A2208,1),Checks!$CF$2:$CF$5,1,0),0),"Product Code Required",IF('Journal Template'!D2208="","",IF('Journal Template'!D2208=IFERROR(VLOOKUP('Journal Template'!D2208,Checks!$CH:$CH,1,0),0),"Product Code Required","NA"))))),"")</f>
        <v/>
      </c>
    </row>
    <row r="2198" spans="14:89">
      <c r="N2198" t="s">
        <v>10342</v>
      </c>
      <c r="O2198" t="s">
        <v>10343</v>
      </c>
      <c r="P2198" t="s">
        <v>386</v>
      </c>
      <c r="Q2198" s="150" t="str">
        <f>IF(JRF!D2211="","",IF(IFERROR(VLOOKUP(JRF!D2211,Checks!N:P,3,0),0)="A","","Inactive account in Use"))</f>
        <v/>
      </c>
      <c r="R2198" t="str">
        <f>IFERROR(IF('Journal Template'!C2610="","",IF(IFERROR(VLOOKUP('Journal Template'!C2610,Checks!N:P,3,0),0)="A","","Inactive account in Use")),"")</f>
        <v/>
      </c>
      <c r="V2198" s="150" t="str">
        <f>IF(JRF!C2211="","",IF(IFERROR(VLOOKUP(JRF!C2211,Checks!S:U,3,0),0)="A","Entry with System fund Dept",""))</f>
        <v/>
      </c>
      <c r="W2198" t="str">
        <f>IFERROR(IF('Journal Template'!D2610="","",IF(IFERROR(VLOOKUP('Journal Template'!D2610,Checks!S:U,3,0),0)="A","Entry with System fund Dept","")),"")</f>
        <v/>
      </c>
      <c r="X2198" t="s">
        <v>10344</v>
      </c>
      <c r="Y2198" t="s">
        <v>389</v>
      </c>
      <c r="Z2198" t="s">
        <v>10345</v>
      </c>
      <c r="AA2198" t="s">
        <v>505</v>
      </c>
      <c r="AB2198" t="s">
        <v>125</v>
      </c>
      <c r="AC2198" s="150" t="str">
        <f>IFERROR(IF(JRF!C2211="","",IF(AND(VLOOKUP(JRF!C2211,X:AA,4,0)=JRF!B2211,VLOOKUP(JRF!C2211,X:Y,2,0)="A"),"","Inactive Dept Combo Error")),"Inactive Dept Combo Error")</f>
        <v/>
      </c>
      <c r="AD2198" t="str">
        <f>IFERROR(IF('Journal Template'!D2610="","",IF(AND(VLOOKUP('Journal Template'!D2610,X:AA,4,0)='Journal Template'!A2610,VLOOKUP('Journal Template'!D2610,X:Y,2,0)="A"),"","Inactive Dept Combo Error")),"")</f>
        <v/>
      </c>
      <c r="AK2198" s="150" t="str">
        <f>IF(JRF!B2211="","",IF(JRF!B2211=IFERROR(VLOOKUP(JRF!B2211,Checks!AI:AI,1,0),0),"Entry in Branch/Satellite BU's",""))</f>
        <v/>
      </c>
      <c r="AL2198" t="str">
        <f>IFERROR(IF('Journal Template'!A2610="","",IF('Journal Template'!A2610=IFERROR(VLOOKUP('Journal Template'!A2610,Checks!AI:AI,1,0),0),"Entry in Branch/Satellite BU's","")),"")</f>
        <v/>
      </c>
      <c r="AO2198" s="171"/>
      <c r="AP2198" s="171"/>
      <c r="AQ2198" s="171"/>
      <c r="AR2198" s="171"/>
      <c r="CI2198" t="str">
        <f>IF(JRF!F2211&gt;0,"",IF(JRF!B2211="","",IF(LEFT(JRF!B2211,1)=IFERROR(VLOOKUP(LEFT(JRF!B2211,1),$CF$2:$CF$5,1,0),0),"Product Code Required",IF(JRF!C2211="","",IF(JRF!C2211=IFERROR(VLOOKUP(JRF!C2211,$CH:$CH,1,0),0),"Product Code Required","NA")))))</f>
        <v/>
      </c>
      <c r="CJ2198" t="str">
        <f>IF(JRF!AV2211&gt;0,"",IF(JRF!Q2211="","",IF(LEFT(JRF!Q2211,1)=IFERROR(VLOOKUP(LEFT(JRF!Q2211,1),$CF$2:$CF$5,1,0),0),"Product Code Required",IF(JRF!V2211="","",IF(JRF!V2211=IFERROR(VLOOKUP(JRF!V2211,$CH:$CH,1,0),0),"Product Code Required","NA")))))</f>
        <v/>
      </c>
      <c r="CK2198" t="str">
        <f>IFERROR(IF(LEN('Journal Template'!F2209)&gt;0,"",IF('Journal Template'!A2209="","",IF(LEFT('Journal Template'!A2209,1)=IFERROR(VLOOKUP(LEFT('Journal Template'!A2209,1),Checks!$CF$2:$CF$5,1,0),0),"Product Code Required",IF('Journal Template'!D2209="","",IF('Journal Template'!D2209=IFERROR(VLOOKUP('Journal Template'!D2209,Checks!$CH:$CH,1,0),0),"Product Code Required","NA"))))),"")</f>
        <v/>
      </c>
    </row>
    <row r="2199" spans="14:89">
      <c r="N2199" t="s">
        <v>10346</v>
      </c>
      <c r="O2199" t="s">
        <v>10347</v>
      </c>
      <c r="P2199" t="s">
        <v>386</v>
      </c>
      <c r="Q2199" s="150" t="str">
        <f>IF(JRF!D2212="","",IF(IFERROR(VLOOKUP(JRF!D2212,Checks!N:P,3,0),0)="A","","Inactive account in Use"))</f>
        <v/>
      </c>
      <c r="R2199" t="str">
        <f>IFERROR(IF('Journal Template'!C2611="","",IF(IFERROR(VLOOKUP('Journal Template'!C2611,Checks!N:P,3,0),0)="A","","Inactive account in Use")),"")</f>
        <v/>
      </c>
      <c r="V2199" s="150" t="str">
        <f>IF(JRF!C2212="","",IF(IFERROR(VLOOKUP(JRF!C2212,Checks!S:U,3,0),0)="A","Entry with System fund Dept",""))</f>
        <v/>
      </c>
      <c r="W2199" t="str">
        <f>IFERROR(IF('Journal Template'!D2611="","",IF(IFERROR(VLOOKUP('Journal Template'!D2611,Checks!S:U,3,0),0)="A","Entry with System fund Dept","")),"")</f>
        <v/>
      </c>
      <c r="X2199" t="s">
        <v>10348</v>
      </c>
      <c r="Y2199" t="s">
        <v>389</v>
      </c>
      <c r="Z2199" t="s">
        <v>10349</v>
      </c>
      <c r="AA2199" t="s">
        <v>505</v>
      </c>
      <c r="AB2199" t="s">
        <v>125</v>
      </c>
      <c r="AC2199" s="150" t="str">
        <f>IFERROR(IF(JRF!C2212="","",IF(AND(VLOOKUP(JRF!C2212,X:AA,4,0)=JRF!B2212,VLOOKUP(JRF!C2212,X:Y,2,0)="A"),"","Inactive Dept Combo Error")),"Inactive Dept Combo Error")</f>
        <v/>
      </c>
      <c r="AD2199" t="str">
        <f>IFERROR(IF('Journal Template'!D2611="","",IF(AND(VLOOKUP('Journal Template'!D2611,X:AA,4,0)='Journal Template'!A2611,VLOOKUP('Journal Template'!D2611,X:Y,2,0)="A"),"","Inactive Dept Combo Error")),"")</f>
        <v/>
      </c>
      <c r="AK2199" s="150" t="str">
        <f>IF(JRF!B2212="","",IF(JRF!B2212=IFERROR(VLOOKUP(JRF!B2212,Checks!AI:AI,1,0),0),"Entry in Branch/Satellite BU's",""))</f>
        <v/>
      </c>
      <c r="AL2199" t="str">
        <f>IFERROR(IF('Journal Template'!A2611="","",IF('Journal Template'!A2611=IFERROR(VLOOKUP('Journal Template'!A2611,Checks!AI:AI,1,0),0),"Entry in Branch/Satellite BU's","")),"")</f>
        <v/>
      </c>
      <c r="AO2199" s="171"/>
      <c r="AP2199" s="171"/>
      <c r="AQ2199" s="171"/>
      <c r="AR2199" s="171"/>
      <c r="CI2199" t="str">
        <f>IF(JRF!F2212&gt;0,"",IF(JRF!B2212="","",IF(LEFT(JRF!B2212,1)=IFERROR(VLOOKUP(LEFT(JRF!B2212,1),$CF$2:$CF$5,1,0),0),"Product Code Required",IF(JRF!C2212="","",IF(JRF!C2212=IFERROR(VLOOKUP(JRF!C2212,$CH:$CH,1,0),0),"Product Code Required","NA")))))</f>
        <v/>
      </c>
      <c r="CJ2199" t="str">
        <f>IF(JRF!AV2212&gt;0,"",IF(JRF!Q2212="","",IF(LEFT(JRF!Q2212,1)=IFERROR(VLOOKUP(LEFT(JRF!Q2212,1),$CF$2:$CF$5,1,0),0),"Product Code Required",IF(JRF!V2212="","",IF(JRF!V2212=IFERROR(VLOOKUP(JRF!V2212,$CH:$CH,1,0),0),"Product Code Required","NA")))))</f>
        <v/>
      </c>
      <c r="CK2199" t="str">
        <f>IFERROR(IF(LEN('Journal Template'!F2210)&gt;0,"",IF('Journal Template'!A2210="","",IF(LEFT('Journal Template'!A2210,1)=IFERROR(VLOOKUP(LEFT('Journal Template'!A2210,1),Checks!$CF$2:$CF$5,1,0),0),"Product Code Required",IF('Journal Template'!D2210="","",IF('Journal Template'!D2210=IFERROR(VLOOKUP('Journal Template'!D2210,Checks!$CH:$CH,1,0),0),"Product Code Required","NA"))))),"")</f>
        <v/>
      </c>
    </row>
    <row r="2200" spans="14:89">
      <c r="N2200" t="s">
        <v>10350</v>
      </c>
      <c r="O2200" t="s">
        <v>10351</v>
      </c>
      <c r="P2200" t="s">
        <v>386</v>
      </c>
      <c r="Q2200" s="150" t="str">
        <f>IF(JRF!D2213="","",IF(IFERROR(VLOOKUP(JRF!D2213,Checks!N:P,3,0),0)="A","","Inactive account in Use"))</f>
        <v/>
      </c>
      <c r="R2200" t="str">
        <f>IFERROR(IF('Journal Template'!C2612="","",IF(IFERROR(VLOOKUP('Journal Template'!C2612,Checks!N:P,3,0),0)="A","","Inactive account in Use")),"")</f>
        <v/>
      </c>
      <c r="V2200" s="150" t="str">
        <f>IF(JRF!C2213="","",IF(IFERROR(VLOOKUP(JRF!C2213,Checks!S:U,3,0),0)="A","Entry with System fund Dept",""))</f>
        <v/>
      </c>
      <c r="W2200" t="str">
        <f>IFERROR(IF('Journal Template'!D2612="","",IF(IFERROR(VLOOKUP('Journal Template'!D2612,Checks!S:U,3,0),0)="A","Entry with System fund Dept","")),"")</f>
        <v/>
      </c>
      <c r="X2200" t="s">
        <v>10352</v>
      </c>
      <c r="Y2200" t="s">
        <v>389</v>
      </c>
      <c r="Z2200" t="s">
        <v>10353</v>
      </c>
      <c r="AA2200" t="s">
        <v>505</v>
      </c>
      <c r="AB2200" t="s">
        <v>125</v>
      </c>
      <c r="AC2200" s="150" t="str">
        <f>IFERROR(IF(JRF!C2213="","",IF(AND(VLOOKUP(JRF!C2213,X:AA,4,0)=JRF!B2213,VLOOKUP(JRF!C2213,X:Y,2,0)="A"),"","Inactive Dept Combo Error")),"Inactive Dept Combo Error")</f>
        <v/>
      </c>
      <c r="AD2200" t="str">
        <f>IFERROR(IF('Journal Template'!D2612="","",IF(AND(VLOOKUP('Journal Template'!D2612,X:AA,4,0)='Journal Template'!A2612,VLOOKUP('Journal Template'!D2612,X:Y,2,0)="A"),"","Inactive Dept Combo Error")),"")</f>
        <v/>
      </c>
      <c r="AK2200" s="150" t="str">
        <f>IF(JRF!B2213="","",IF(JRF!B2213=IFERROR(VLOOKUP(JRF!B2213,Checks!AI:AI,1,0),0),"Entry in Branch/Satellite BU's",""))</f>
        <v/>
      </c>
      <c r="AL2200" t="str">
        <f>IFERROR(IF('Journal Template'!A2612="","",IF('Journal Template'!A2612=IFERROR(VLOOKUP('Journal Template'!A2612,Checks!AI:AI,1,0),0),"Entry in Branch/Satellite BU's","")),"")</f>
        <v/>
      </c>
      <c r="AO2200" s="171"/>
      <c r="AP2200" s="171"/>
      <c r="AQ2200" s="171"/>
      <c r="AR2200" s="171"/>
      <c r="CI2200" t="str">
        <f>IF(JRF!F2213&gt;0,"",IF(JRF!B2213="","",IF(LEFT(JRF!B2213,1)=IFERROR(VLOOKUP(LEFT(JRF!B2213,1),$CF$2:$CF$5,1,0),0),"Product Code Required",IF(JRF!C2213="","",IF(JRF!C2213=IFERROR(VLOOKUP(JRF!C2213,$CH:$CH,1,0),0),"Product Code Required","NA")))))</f>
        <v/>
      </c>
      <c r="CJ2200" t="str">
        <f>IF(JRF!AV2213&gt;0,"",IF(JRF!Q2213="","",IF(LEFT(JRF!Q2213,1)=IFERROR(VLOOKUP(LEFT(JRF!Q2213,1),$CF$2:$CF$5,1,0),0),"Product Code Required",IF(JRF!V2213="","",IF(JRF!V2213=IFERROR(VLOOKUP(JRF!V2213,$CH:$CH,1,0),0),"Product Code Required","NA")))))</f>
        <v/>
      </c>
      <c r="CK2200" t="str">
        <f>IFERROR(IF(LEN('Journal Template'!F2211)&gt;0,"",IF('Journal Template'!A2211="","",IF(LEFT('Journal Template'!A2211,1)=IFERROR(VLOOKUP(LEFT('Journal Template'!A2211,1),Checks!$CF$2:$CF$5,1,0),0),"Product Code Required",IF('Journal Template'!D2211="","",IF('Journal Template'!D2211=IFERROR(VLOOKUP('Journal Template'!D2211,Checks!$CH:$CH,1,0),0),"Product Code Required","NA"))))),"")</f>
        <v/>
      </c>
    </row>
    <row r="2201" spans="14:89">
      <c r="N2201" t="s">
        <v>10354</v>
      </c>
      <c r="O2201" t="s">
        <v>10355</v>
      </c>
      <c r="P2201" t="s">
        <v>386</v>
      </c>
      <c r="Q2201" s="150" t="str">
        <f>IF(JRF!D2214="","",IF(IFERROR(VLOOKUP(JRF!D2214,Checks!N:P,3,0),0)="A","","Inactive account in Use"))</f>
        <v/>
      </c>
      <c r="R2201" t="str">
        <f>IFERROR(IF('Journal Template'!C2613="","",IF(IFERROR(VLOOKUP('Journal Template'!C2613,Checks!N:P,3,0),0)="A","","Inactive account in Use")),"")</f>
        <v/>
      </c>
      <c r="V2201" s="150" t="str">
        <f>IF(JRF!C2214="","",IF(IFERROR(VLOOKUP(JRF!C2214,Checks!S:U,3,0),0)="A","Entry with System fund Dept",""))</f>
        <v/>
      </c>
      <c r="W2201" t="str">
        <f>IFERROR(IF('Journal Template'!D2613="","",IF(IFERROR(VLOOKUP('Journal Template'!D2613,Checks!S:U,3,0),0)="A","Entry with System fund Dept","")),"")</f>
        <v/>
      </c>
      <c r="X2201" t="s">
        <v>10356</v>
      </c>
      <c r="Y2201" t="s">
        <v>389</v>
      </c>
      <c r="Z2201" t="s">
        <v>10357</v>
      </c>
      <c r="AA2201" t="s">
        <v>505</v>
      </c>
      <c r="AB2201" t="s">
        <v>125</v>
      </c>
      <c r="AC2201" s="150" t="str">
        <f>IFERROR(IF(JRF!C2214="","",IF(AND(VLOOKUP(JRF!C2214,X:AA,4,0)=JRF!B2214,VLOOKUP(JRF!C2214,X:Y,2,0)="A"),"","Inactive Dept Combo Error")),"Inactive Dept Combo Error")</f>
        <v/>
      </c>
      <c r="AD2201" t="str">
        <f>IFERROR(IF('Journal Template'!D2613="","",IF(AND(VLOOKUP('Journal Template'!D2613,X:AA,4,0)='Journal Template'!A2613,VLOOKUP('Journal Template'!D2613,X:Y,2,0)="A"),"","Inactive Dept Combo Error")),"")</f>
        <v/>
      </c>
      <c r="AK2201" s="150" t="str">
        <f>IF(JRF!B2214="","",IF(JRF!B2214=IFERROR(VLOOKUP(JRF!B2214,Checks!AI:AI,1,0),0),"Entry in Branch/Satellite BU's",""))</f>
        <v/>
      </c>
      <c r="AL2201" t="str">
        <f>IFERROR(IF('Journal Template'!A2613="","",IF('Journal Template'!A2613=IFERROR(VLOOKUP('Journal Template'!A2613,Checks!AI:AI,1,0),0),"Entry in Branch/Satellite BU's","")),"")</f>
        <v/>
      </c>
      <c r="AO2201" s="171"/>
      <c r="AP2201" s="171"/>
      <c r="AQ2201" s="171"/>
      <c r="AR2201" s="171"/>
      <c r="CI2201" t="str">
        <f>IF(JRF!F2214&gt;0,"",IF(JRF!B2214="","",IF(LEFT(JRF!B2214,1)=IFERROR(VLOOKUP(LEFT(JRF!B2214,1),$CF$2:$CF$5,1,0),0),"Product Code Required",IF(JRF!C2214="","",IF(JRF!C2214=IFERROR(VLOOKUP(JRF!C2214,$CH:$CH,1,0),0),"Product Code Required","NA")))))</f>
        <v/>
      </c>
      <c r="CJ2201" t="str">
        <f>IF(JRF!AV2214&gt;0,"",IF(JRF!Q2214="","",IF(LEFT(JRF!Q2214,1)=IFERROR(VLOOKUP(LEFT(JRF!Q2214,1),$CF$2:$CF$5,1,0),0),"Product Code Required",IF(JRF!V2214="","",IF(JRF!V2214=IFERROR(VLOOKUP(JRF!V2214,$CH:$CH,1,0),0),"Product Code Required","NA")))))</f>
        <v/>
      </c>
      <c r="CK2201" t="str">
        <f>IFERROR(IF(LEN('Journal Template'!F2212)&gt;0,"",IF('Journal Template'!A2212="","",IF(LEFT('Journal Template'!A2212,1)=IFERROR(VLOOKUP(LEFT('Journal Template'!A2212,1),Checks!$CF$2:$CF$5,1,0),0),"Product Code Required",IF('Journal Template'!D2212="","",IF('Journal Template'!D2212=IFERROR(VLOOKUP('Journal Template'!D2212,Checks!$CH:$CH,1,0),0),"Product Code Required","NA"))))),"")</f>
        <v/>
      </c>
    </row>
    <row r="2202" spans="14:89">
      <c r="N2202" t="s">
        <v>10358</v>
      </c>
      <c r="O2202" t="s">
        <v>10359</v>
      </c>
      <c r="P2202" t="s">
        <v>386</v>
      </c>
      <c r="Q2202" s="150" t="str">
        <f>IF(JRF!D2215="","",IF(IFERROR(VLOOKUP(JRF!D2215,Checks!N:P,3,0),0)="A","","Inactive account in Use"))</f>
        <v/>
      </c>
      <c r="R2202" t="str">
        <f>IFERROR(IF('Journal Template'!C2614="","",IF(IFERROR(VLOOKUP('Journal Template'!C2614,Checks!N:P,3,0),0)="A","","Inactive account in Use")),"")</f>
        <v/>
      </c>
      <c r="V2202" s="150" t="str">
        <f>IF(JRF!C2215="","",IF(IFERROR(VLOOKUP(JRF!C2215,Checks!S:U,3,0),0)="A","Entry with System fund Dept",""))</f>
        <v/>
      </c>
      <c r="W2202" t="str">
        <f>IFERROR(IF('Journal Template'!D2614="","",IF(IFERROR(VLOOKUP('Journal Template'!D2614,Checks!S:U,3,0),0)="A","Entry with System fund Dept","")),"")</f>
        <v/>
      </c>
      <c r="X2202" t="s">
        <v>10360</v>
      </c>
      <c r="Y2202" t="s">
        <v>389</v>
      </c>
      <c r="Z2202" t="s">
        <v>10361</v>
      </c>
      <c r="AA2202" t="s">
        <v>505</v>
      </c>
      <c r="AB2202" t="s">
        <v>125</v>
      </c>
      <c r="AC2202" s="150" t="str">
        <f>IFERROR(IF(JRF!C2215="","",IF(AND(VLOOKUP(JRF!C2215,X:AA,4,0)=JRF!B2215,VLOOKUP(JRF!C2215,X:Y,2,0)="A"),"","Inactive Dept Combo Error")),"Inactive Dept Combo Error")</f>
        <v/>
      </c>
      <c r="AD2202" t="str">
        <f>IFERROR(IF('Journal Template'!D2614="","",IF(AND(VLOOKUP('Journal Template'!D2614,X:AA,4,0)='Journal Template'!A2614,VLOOKUP('Journal Template'!D2614,X:Y,2,0)="A"),"","Inactive Dept Combo Error")),"")</f>
        <v/>
      </c>
      <c r="AK2202" s="150" t="str">
        <f>IF(JRF!B2215="","",IF(JRF!B2215=IFERROR(VLOOKUP(JRF!B2215,Checks!AI:AI,1,0),0),"Entry in Branch/Satellite BU's",""))</f>
        <v/>
      </c>
      <c r="AL2202" t="str">
        <f>IFERROR(IF('Journal Template'!A2614="","",IF('Journal Template'!A2614=IFERROR(VLOOKUP('Journal Template'!A2614,Checks!AI:AI,1,0),0),"Entry in Branch/Satellite BU's","")),"")</f>
        <v/>
      </c>
      <c r="AO2202" s="171"/>
      <c r="AP2202" s="171"/>
      <c r="AQ2202" s="171"/>
      <c r="AR2202" s="171"/>
      <c r="CI2202" t="str">
        <f>IF(JRF!F2215&gt;0,"",IF(JRF!B2215="","",IF(LEFT(JRF!B2215,1)=IFERROR(VLOOKUP(LEFT(JRF!B2215,1),$CF$2:$CF$5,1,0),0),"Product Code Required",IF(JRF!C2215="","",IF(JRF!C2215=IFERROR(VLOOKUP(JRF!C2215,$CH:$CH,1,0),0),"Product Code Required","NA")))))</f>
        <v/>
      </c>
      <c r="CJ2202" t="str">
        <f>IF(JRF!AV2215&gt;0,"",IF(JRF!Q2215="","",IF(LEFT(JRF!Q2215,1)=IFERROR(VLOOKUP(LEFT(JRF!Q2215,1),$CF$2:$CF$5,1,0),0),"Product Code Required",IF(JRF!V2215="","",IF(JRF!V2215=IFERROR(VLOOKUP(JRF!V2215,$CH:$CH,1,0),0),"Product Code Required","NA")))))</f>
        <v/>
      </c>
      <c r="CK2202" t="str">
        <f>IFERROR(IF(LEN('Journal Template'!F2213)&gt;0,"",IF('Journal Template'!A2213="","",IF(LEFT('Journal Template'!A2213,1)=IFERROR(VLOOKUP(LEFT('Journal Template'!A2213,1),Checks!$CF$2:$CF$5,1,0),0),"Product Code Required",IF('Journal Template'!D2213="","",IF('Journal Template'!D2213=IFERROR(VLOOKUP('Journal Template'!D2213,Checks!$CH:$CH,1,0),0),"Product Code Required","NA"))))),"")</f>
        <v/>
      </c>
    </row>
    <row r="2203" spans="14:89">
      <c r="N2203" t="s">
        <v>10362</v>
      </c>
      <c r="O2203" t="s">
        <v>10363</v>
      </c>
      <c r="P2203" t="s">
        <v>386</v>
      </c>
      <c r="Q2203" s="150" t="str">
        <f>IF(JRF!D2216="","",IF(IFERROR(VLOOKUP(JRF!D2216,Checks!N:P,3,0),0)="A","","Inactive account in Use"))</f>
        <v/>
      </c>
      <c r="R2203" t="str">
        <f>IFERROR(IF('Journal Template'!C2615="","",IF(IFERROR(VLOOKUP('Journal Template'!C2615,Checks!N:P,3,0),0)="A","","Inactive account in Use")),"")</f>
        <v/>
      </c>
      <c r="V2203" s="150" t="str">
        <f>IF(JRF!C2216="","",IF(IFERROR(VLOOKUP(JRF!C2216,Checks!S:U,3,0),0)="A","Entry with System fund Dept",""))</f>
        <v/>
      </c>
      <c r="W2203" t="str">
        <f>IFERROR(IF('Journal Template'!D2615="","",IF(IFERROR(VLOOKUP('Journal Template'!D2615,Checks!S:U,3,0),0)="A","Entry with System fund Dept","")),"")</f>
        <v/>
      </c>
      <c r="X2203" t="s">
        <v>10364</v>
      </c>
      <c r="Y2203" t="s">
        <v>389</v>
      </c>
      <c r="Z2203" t="s">
        <v>10365</v>
      </c>
      <c r="AA2203" t="s">
        <v>505</v>
      </c>
      <c r="AB2203" t="s">
        <v>125</v>
      </c>
      <c r="AC2203" s="150" t="str">
        <f>IFERROR(IF(JRF!C2216="","",IF(AND(VLOOKUP(JRF!C2216,X:AA,4,0)=JRF!B2216,VLOOKUP(JRF!C2216,X:Y,2,0)="A"),"","Inactive Dept Combo Error")),"Inactive Dept Combo Error")</f>
        <v/>
      </c>
      <c r="AD2203" t="str">
        <f>IFERROR(IF('Journal Template'!D2615="","",IF(AND(VLOOKUP('Journal Template'!D2615,X:AA,4,0)='Journal Template'!A2615,VLOOKUP('Journal Template'!D2615,X:Y,2,0)="A"),"","Inactive Dept Combo Error")),"")</f>
        <v/>
      </c>
      <c r="AK2203" s="150" t="str">
        <f>IF(JRF!B2216="","",IF(JRF!B2216=IFERROR(VLOOKUP(JRF!B2216,Checks!AI:AI,1,0),0),"Entry in Branch/Satellite BU's",""))</f>
        <v/>
      </c>
      <c r="AL2203" t="str">
        <f>IFERROR(IF('Journal Template'!A2615="","",IF('Journal Template'!A2615=IFERROR(VLOOKUP('Journal Template'!A2615,Checks!AI:AI,1,0),0),"Entry in Branch/Satellite BU's","")),"")</f>
        <v/>
      </c>
      <c r="AO2203" s="171"/>
      <c r="AP2203" s="171"/>
      <c r="AQ2203" s="171"/>
      <c r="AR2203" s="171"/>
      <c r="CI2203" t="str">
        <f>IF(JRF!F2216&gt;0,"",IF(JRF!B2216="","",IF(LEFT(JRF!B2216,1)=IFERROR(VLOOKUP(LEFT(JRF!B2216,1),$CF$2:$CF$5,1,0),0),"Product Code Required",IF(JRF!C2216="","",IF(JRF!C2216=IFERROR(VLOOKUP(JRF!C2216,$CH:$CH,1,0),0),"Product Code Required","NA")))))</f>
        <v/>
      </c>
      <c r="CJ2203" t="str">
        <f>IF(JRF!AV2216&gt;0,"",IF(JRF!Q2216="","",IF(LEFT(JRF!Q2216,1)=IFERROR(VLOOKUP(LEFT(JRF!Q2216,1),$CF$2:$CF$5,1,0),0),"Product Code Required",IF(JRF!V2216="","",IF(JRF!V2216=IFERROR(VLOOKUP(JRF!V2216,$CH:$CH,1,0),0),"Product Code Required","NA")))))</f>
        <v/>
      </c>
      <c r="CK2203" t="str">
        <f>IFERROR(IF(LEN('Journal Template'!F2214)&gt;0,"",IF('Journal Template'!A2214="","",IF(LEFT('Journal Template'!A2214,1)=IFERROR(VLOOKUP(LEFT('Journal Template'!A2214,1),Checks!$CF$2:$CF$5,1,0),0),"Product Code Required",IF('Journal Template'!D2214="","",IF('Journal Template'!D2214=IFERROR(VLOOKUP('Journal Template'!D2214,Checks!$CH:$CH,1,0),0),"Product Code Required","NA"))))),"")</f>
        <v/>
      </c>
    </row>
    <row r="2204" spans="14:89">
      <c r="N2204" t="s">
        <v>10366</v>
      </c>
      <c r="O2204" t="s">
        <v>10367</v>
      </c>
      <c r="P2204" t="s">
        <v>386</v>
      </c>
      <c r="Q2204" s="150" t="str">
        <f>IF(JRF!D2217="","",IF(IFERROR(VLOOKUP(JRF!D2217,Checks!N:P,3,0),0)="A","","Inactive account in Use"))</f>
        <v/>
      </c>
      <c r="R2204" t="str">
        <f>IFERROR(IF('Journal Template'!C2616="","",IF(IFERROR(VLOOKUP('Journal Template'!C2616,Checks!N:P,3,0),0)="A","","Inactive account in Use")),"")</f>
        <v/>
      </c>
      <c r="V2204" s="150" t="str">
        <f>IF(JRF!C2217="","",IF(IFERROR(VLOOKUP(JRF!C2217,Checks!S:U,3,0),0)="A","Entry with System fund Dept",""))</f>
        <v/>
      </c>
      <c r="W2204" t="str">
        <f>IFERROR(IF('Journal Template'!D2616="","",IF(IFERROR(VLOOKUP('Journal Template'!D2616,Checks!S:U,3,0),0)="A","Entry with System fund Dept","")),"")</f>
        <v/>
      </c>
      <c r="X2204" t="s">
        <v>10368</v>
      </c>
      <c r="Y2204" t="s">
        <v>389</v>
      </c>
      <c r="Z2204" t="s">
        <v>10369</v>
      </c>
      <c r="AA2204" t="s">
        <v>505</v>
      </c>
      <c r="AB2204" t="s">
        <v>125</v>
      </c>
      <c r="AC2204" s="150" t="str">
        <f>IFERROR(IF(JRF!C2217="","",IF(AND(VLOOKUP(JRF!C2217,X:AA,4,0)=JRF!B2217,VLOOKUP(JRF!C2217,X:Y,2,0)="A"),"","Inactive Dept Combo Error")),"Inactive Dept Combo Error")</f>
        <v/>
      </c>
      <c r="AD2204" t="str">
        <f>IFERROR(IF('Journal Template'!D2616="","",IF(AND(VLOOKUP('Journal Template'!D2616,X:AA,4,0)='Journal Template'!A2616,VLOOKUP('Journal Template'!D2616,X:Y,2,0)="A"),"","Inactive Dept Combo Error")),"")</f>
        <v/>
      </c>
      <c r="AK2204" s="150" t="str">
        <f>IF(JRF!B2217="","",IF(JRF!B2217=IFERROR(VLOOKUP(JRF!B2217,Checks!AI:AI,1,0),0),"Entry in Branch/Satellite BU's",""))</f>
        <v/>
      </c>
      <c r="AL2204" t="str">
        <f>IFERROR(IF('Journal Template'!A2616="","",IF('Journal Template'!A2616=IFERROR(VLOOKUP('Journal Template'!A2616,Checks!AI:AI,1,0),0),"Entry in Branch/Satellite BU's","")),"")</f>
        <v/>
      </c>
      <c r="AO2204" s="171"/>
      <c r="AP2204" s="171"/>
      <c r="AQ2204" s="171"/>
      <c r="AR2204" s="171"/>
      <c r="CI2204" t="str">
        <f>IF(JRF!F2217&gt;0,"",IF(JRF!B2217="","",IF(LEFT(JRF!B2217,1)=IFERROR(VLOOKUP(LEFT(JRF!B2217,1),$CF$2:$CF$5,1,0),0),"Product Code Required",IF(JRF!C2217="","",IF(JRF!C2217=IFERROR(VLOOKUP(JRF!C2217,$CH:$CH,1,0),0),"Product Code Required","NA")))))</f>
        <v/>
      </c>
      <c r="CJ2204" t="str">
        <f>IF(JRF!AV2217&gt;0,"",IF(JRF!Q2217="","",IF(LEFT(JRF!Q2217,1)=IFERROR(VLOOKUP(LEFT(JRF!Q2217,1),$CF$2:$CF$5,1,0),0),"Product Code Required",IF(JRF!V2217="","",IF(JRF!V2217=IFERROR(VLOOKUP(JRF!V2217,$CH:$CH,1,0),0),"Product Code Required","NA")))))</f>
        <v/>
      </c>
      <c r="CK2204" t="str">
        <f>IFERROR(IF(LEN('Journal Template'!F2215)&gt;0,"",IF('Journal Template'!A2215="","",IF(LEFT('Journal Template'!A2215,1)=IFERROR(VLOOKUP(LEFT('Journal Template'!A2215,1),Checks!$CF$2:$CF$5,1,0),0),"Product Code Required",IF('Journal Template'!D2215="","",IF('Journal Template'!D2215=IFERROR(VLOOKUP('Journal Template'!D2215,Checks!$CH:$CH,1,0),0),"Product Code Required","NA"))))),"")</f>
        <v/>
      </c>
    </row>
    <row r="2205" spans="14:89">
      <c r="N2205" t="s">
        <v>10370</v>
      </c>
      <c r="O2205" t="s">
        <v>10371</v>
      </c>
      <c r="P2205" t="s">
        <v>386</v>
      </c>
      <c r="Q2205" s="150" t="str">
        <f>IF(JRF!D2218="","",IF(IFERROR(VLOOKUP(JRF!D2218,Checks!N:P,3,0),0)="A","","Inactive account in Use"))</f>
        <v/>
      </c>
      <c r="R2205" t="str">
        <f>IFERROR(IF('Journal Template'!C2617="","",IF(IFERROR(VLOOKUP('Journal Template'!C2617,Checks!N:P,3,0),0)="A","","Inactive account in Use")),"")</f>
        <v/>
      </c>
      <c r="V2205" s="150" t="str">
        <f>IF(JRF!C2218="","",IF(IFERROR(VLOOKUP(JRF!C2218,Checks!S:U,3,0),0)="A","Entry with System fund Dept",""))</f>
        <v/>
      </c>
      <c r="W2205" t="str">
        <f>IFERROR(IF('Journal Template'!D2617="","",IF(IFERROR(VLOOKUP('Journal Template'!D2617,Checks!S:U,3,0),0)="A","Entry with System fund Dept","")),"")</f>
        <v/>
      </c>
      <c r="X2205" t="s">
        <v>10372</v>
      </c>
      <c r="Y2205" t="s">
        <v>389</v>
      </c>
      <c r="Z2205" t="s">
        <v>10373</v>
      </c>
      <c r="AA2205" t="s">
        <v>505</v>
      </c>
      <c r="AB2205" t="s">
        <v>125</v>
      </c>
      <c r="AC2205" s="150" t="str">
        <f>IFERROR(IF(JRF!C2218="","",IF(AND(VLOOKUP(JRF!C2218,X:AA,4,0)=JRF!B2218,VLOOKUP(JRF!C2218,X:Y,2,0)="A"),"","Inactive Dept Combo Error")),"Inactive Dept Combo Error")</f>
        <v/>
      </c>
      <c r="AD2205" t="str">
        <f>IFERROR(IF('Journal Template'!D2617="","",IF(AND(VLOOKUP('Journal Template'!D2617,X:AA,4,0)='Journal Template'!A2617,VLOOKUP('Journal Template'!D2617,X:Y,2,0)="A"),"","Inactive Dept Combo Error")),"")</f>
        <v/>
      </c>
      <c r="AK2205" s="150" t="str">
        <f>IF(JRF!B2218="","",IF(JRF!B2218=IFERROR(VLOOKUP(JRF!B2218,Checks!AI:AI,1,0),0),"Entry in Branch/Satellite BU's",""))</f>
        <v/>
      </c>
      <c r="AL2205" t="str">
        <f>IFERROR(IF('Journal Template'!A2617="","",IF('Journal Template'!A2617=IFERROR(VLOOKUP('Journal Template'!A2617,Checks!AI:AI,1,0),0),"Entry in Branch/Satellite BU's","")),"")</f>
        <v/>
      </c>
      <c r="AO2205" s="171"/>
      <c r="AP2205" s="171"/>
      <c r="AQ2205" s="171"/>
      <c r="AR2205" s="171"/>
      <c r="CI2205" t="str">
        <f>IF(JRF!F2218&gt;0,"",IF(JRF!B2218="","",IF(LEFT(JRF!B2218,1)=IFERROR(VLOOKUP(LEFT(JRF!B2218,1),$CF$2:$CF$5,1,0),0),"Product Code Required",IF(JRF!C2218="","",IF(JRF!C2218=IFERROR(VLOOKUP(JRF!C2218,$CH:$CH,1,0),0),"Product Code Required","NA")))))</f>
        <v/>
      </c>
      <c r="CJ2205" t="str">
        <f>IF(JRF!AV2218&gt;0,"",IF(JRF!Q2218="","",IF(LEFT(JRF!Q2218,1)=IFERROR(VLOOKUP(LEFT(JRF!Q2218,1),$CF$2:$CF$5,1,0),0),"Product Code Required",IF(JRF!V2218="","",IF(JRF!V2218=IFERROR(VLOOKUP(JRF!V2218,$CH:$CH,1,0),0),"Product Code Required","NA")))))</f>
        <v/>
      </c>
      <c r="CK2205" t="str">
        <f>IFERROR(IF(LEN('Journal Template'!F2216)&gt;0,"",IF('Journal Template'!A2216="","",IF(LEFT('Journal Template'!A2216,1)=IFERROR(VLOOKUP(LEFT('Journal Template'!A2216,1),Checks!$CF$2:$CF$5,1,0),0),"Product Code Required",IF('Journal Template'!D2216="","",IF('Journal Template'!D2216=IFERROR(VLOOKUP('Journal Template'!D2216,Checks!$CH:$CH,1,0),0),"Product Code Required","NA"))))),"")</f>
        <v/>
      </c>
    </row>
    <row r="2206" spans="14:89">
      <c r="N2206" t="s">
        <v>10374</v>
      </c>
      <c r="O2206" t="s">
        <v>10375</v>
      </c>
      <c r="P2206" t="s">
        <v>386</v>
      </c>
      <c r="Q2206" s="150" t="str">
        <f>IF(JRF!D2219="","",IF(IFERROR(VLOOKUP(JRF!D2219,Checks!N:P,3,0),0)="A","","Inactive account in Use"))</f>
        <v/>
      </c>
      <c r="R2206" t="str">
        <f>IFERROR(IF('Journal Template'!C2618="","",IF(IFERROR(VLOOKUP('Journal Template'!C2618,Checks!N:P,3,0),0)="A","","Inactive account in Use")),"")</f>
        <v/>
      </c>
      <c r="V2206" s="150" t="str">
        <f>IF(JRF!C2219="","",IF(IFERROR(VLOOKUP(JRF!C2219,Checks!S:U,3,0),0)="A","Entry with System fund Dept",""))</f>
        <v/>
      </c>
      <c r="W2206" t="str">
        <f>IFERROR(IF('Journal Template'!D2618="","",IF(IFERROR(VLOOKUP('Journal Template'!D2618,Checks!S:U,3,0),0)="A","Entry with System fund Dept","")),"")</f>
        <v/>
      </c>
      <c r="X2206" t="s">
        <v>10376</v>
      </c>
      <c r="Y2206" t="s">
        <v>389</v>
      </c>
      <c r="Z2206" t="s">
        <v>10377</v>
      </c>
      <c r="AA2206" t="s">
        <v>505</v>
      </c>
      <c r="AB2206" t="s">
        <v>125</v>
      </c>
      <c r="AC2206" s="150" t="str">
        <f>IFERROR(IF(JRF!C2219="","",IF(AND(VLOOKUP(JRF!C2219,X:AA,4,0)=JRF!B2219,VLOOKUP(JRF!C2219,X:Y,2,0)="A"),"","Inactive Dept Combo Error")),"Inactive Dept Combo Error")</f>
        <v/>
      </c>
      <c r="AD2206" t="str">
        <f>IFERROR(IF('Journal Template'!D2618="","",IF(AND(VLOOKUP('Journal Template'!D2618,X:AA,4,0)='Journal Template'!A2618,VLOOKUP('Journal Template'!D2618,X:Y,2,0)="A"),"","Inactive Dept Combo Error")),"")</f>
        <v/>
      </c>
      <c r="AK2206" s="150" t="str">
        <f>IF(JRF!B2219="","",IF(JRF!B2219=IFERROR(VLOOKUP(JRF!B2219,Checks!AI:AI,1,0),0),"Entry in Branch/Satellite BU's",""))</f>
        <v/>
      </c>
      <c r="AL2206" t="str">
        <f>IFERROR(IF('Journal Template'!A2618="","",IF('Journal Template'!A2618=IFERROR(VLOOKUP('Journal Template'!A2618,Checks!AI:AI,1,0),0),"Entry in Branch/Satellite BU's","")),"")</f>
        <v/>
      </c>
      <c r="AO2206" s="171"/>
      <c r="AP2206" s="171"/>
      <c r="AQ2206" s="171"/>
      <c r="AR2206" s="171"/>
      <c r="CI2206" t="str">
        <f>IF(JRF!F2219&gt;0,"",IF(JRF!B2219="","",IF(LEFT(JRF!B2219,1)=IFERROR(VLOOKUP(LEFT(JRF!B2219,1),$CF$2:$CF$5,1,0),0),"Product Code Required",IF(JRF!C2219="","",IF(JRF!C2219=IFERROR(VLOOKUP(JRF!C2219,$CH:$CH,1,0),0),"Product Code Required","NA")))))</f>
        <v/>
      </c>
      <c r="CJ2206" t="str">
        <f>IF(JRF!AV2219&gt;0,"",IF(JRF!Q2219="","",IF(LEFT(JRF!Q2219,1)=IFERROR(VLOOKUP(LEFT(JRF!Q2219,1),$CF$2:$CF$5,1,0),0),"Product Code Required",IF(JRF!V2219="","",IF(JRF!V2219=IFERROR(VLOOKUP(JRF!V2219,$CH:$CH,1,0),0),"Product Code Required","NA")))))</f>
        <v/>
      </c>
      <c r="CK2206" t="str">
        <f>IFERROR(IF(LEN('Journal Template'!F2217)&gt;0,"",IF('Journal Template'!A2217="","",IF(LEFT('Journal Template'!A2217,1)=IFERROR(VLOOKUP(LEFT('Journal Template'!A2217,1),Checks!$CF$2:$CF$5,1,0),0),"Product Code Required",IF('Journal Template'!D2217="","",IF('Journal Template'!D2217=IFERROR(VLOOKUP('Journal Template'!D2217,Checks!$CH:$CH,1,0),0),"Product Code Required","NA"))))),"")</f>
        <v/>
      </c>
    </row>
    <row r="2207" spans="14:89">
      <c r="N2207" t="s">
        <v>10378</v>
      </c>
      <c r="O2207" t="s">
        <v>10379</v>
      </c>
      <c r="P2207" t="s">
        <v>386</v>
      </c>
      <c r="Q2207" s="150" t="str">
        <f>IF(JRF!D2220="","",IF(IFERROR(VLOOKUP(JRF!D2220,Checks!N:P,3,0),0)="A","","Inactive account in Use"))</f>
        <v/>
      </c>
      <c r="R2207" t="str">
        <f>IFERROR(IF('Journal Template'!C2619="","",IF(IFERROR(VLOOKUP('Journal Template'!C2619,Checks!N:P,3,0),0)="A","","Inactive account in Use")),"")</f>
        <v/>
      </c>
      <c r="V2207" s="150" t="str">
        <f>IF(JRF!C2220="","",IF(IFERROR(VLOOKUP(JRF!C2220,Checks!S:U,3,0),0)="A","Entry with System fund Dept",""))</f>
        <v/>
      </c>
      <c r="W2207" t="str">
        <f>IFERROR(IF('Journal Template'!D2619="","",IF(IFERROR(VLOOKUP('Journal Template'!D2619,Checks!S:U,3,0),0)="A","Entry with System fund Dept","")),"")</f>
        <v/>
      </c>
      <c r="X2207" t="s">
        <v>10380</v>
      </c>
      <c r="Y2207" t="s">
        <v>389</v>
      </c>
      <c r="Z2207" t="s">
        <v>10381</v>
      </c>
      <c r="AA2207" t="s">
        <v>505</v>
      </c>
      <c r="AB2207" t="s">
        <v>125</v>
      </c>
      <c r="AC2207" s="150" t="str">
        <f>IFERROR(IF(JRF!C2220="","",IF(AND(VLOOKUP(JRF!C2220,X:AA,4,0)=JRF!B2220,VLOOKUP(JRF!C2220,X:Y,2,0)="A"),"","Inactive Dept Combo Error")),"Inactive Dept Combo Error")</f>
        <v/>
      </c>
      <c r="AD2207" t="str">
        <f>IFERROR(IF('Journal Template'!D2619="","",IF(AND(VLOOKUP('Journal Template'!D2619,X:AA,4,0)='Journal Template'!A2619,VLOOKUP('Journal Template'!D2619,X:Y,2,0)="A"),"","Inactive Dept Combo Error")),"")</f>
        <v/>
      </c>
      <c r="AK2207" s="150" t="str">
        <f>IF(JRF!B2220="","",IF(JRF!B2220=IFERROR(VLOOKUP(JRF!B2220,Checks!AI:AI,1,0),0),"Entry in Branch/Satellite BU's",""))</f>
        <v/>
      </c>
      <c r="AL2207" t="str">
        <f>IFERROR(IF('Journal Template'!A2619="","",IF('Journal Template'!A2619=IFERROR(VLOOKUP('Journal Template'!A2619,Checks!AI:AI,1,0),0),"Entry in Branch/Satellite BU's","")),"")</f>
        <v/>
      </c>
      <c r="AO2207" s="171"/>
      <c r="AP2207" s="171"/>
      <c r="AQ2207" s="171"/>
      <c r="AR2207" s="171"/>
      <c r="CI2207" t="str">
        <f>IF(JRF!F2220&gt;0,"",IF(JRF!B2220="","",IF(LEFT(JRF!B2220,1)=IFERROR(VLOOKUP(LEFT(JRF!B2220,1),$CF$2:$CF$5,1,0),0),"Product Code Required",IF(JRF!C2220="","",IF(JRF!C2220=IFERROR(VLOOKUP(JRF!C2220,$CH:$CH,1,0),0),"Product Code Required","NA")))))</f>
        <v/>
      </c>
      <c r="CJ2207" t="str">
        <f>IF(JRF!AV2220&gt;0,"",IF(JRF!Q2220="","",IF(LEFT(JRF!Q2220,1)=IFERROR(VLOOKUP(LEFT(JRF!Q2220,1),$CF$2:$CF$5,1,0),0),"Product Code Required",IF(JRF!V2220="","",IF(JRF!V2220=IFERROR(VLOOKUP(JRF!V2220,$CH:$CH,1,0),0),"Product Code Required","NA")))))</f>
        <v/>
      </c>
      <c r="CK2207" t="str">
        <f>IFERROR(IF(LEN('Journal Template'!F2218)&gt;0,"",IF('Journal Template'!A2218="","",IF(LEFT('Journal Template'!A2218,1)=IFERROR(VLOOKUP(LEFT('Journal Template'!A2218,1),Checks!$CF$2:$CF$5,1,0),0),"Product Code Required",IF('Journal Template'!D2218="","",IF('Journal Template'!D2218=IFERROR(VLOOKUP('Journal Template'!D2218,Checks!$CH:$CH,1,0),0),"Product Code Required","NA"))))),"")</f>
        <v/>
      </c>
    </row>
    <row r="2208" spans="14:89">
      <c r="N2208" t="s">
        <v>10382</v>
      </c>
      <c r="O2208" t="s">
        <v>10383</v>
      </c>
      <c r="P2208" t="s">
        <v>386</v>
      </c>
      <c r="Q2208" s="150" t="str">
        <f>IF(JRF!D2221="","",IF(IFERROR(VLOOKUP(JRF!D2221,Checks!N:P,3,0),0)="A","","Inactive account in Use"))</f>
        <v/>
      </c>
      <c r="R2208" t="str">
        <f>IFERROR(IF('Journal Template'!C2620="","",IF(IFERROR(VLOOKUP('Journal Template'!C2620,Checks!N:P,3,0),0)="A","","Inactive account in Use")),"")</f>
        <v/>
      </c>
      <c r="V2208" s="150" t="str">
        <f>IF(JRF!C2221="","",IF(IFERROR(VLOOKUP(JRF!C2221,Checks!S:U,3,0),0)="A","Entry with System fund Dept",""))</f>
        <v/>
      </c>
      <c r="W2208" t="str">
        <f>IFERROR(IF('Journal Template'!D2620="","",IF(IFERROR(VLOOKUP('Journal Template'!D2620,Checks!S:U,3,0),0)="A","Entry with System fund Dept","")),"")</f>
        <v/>
      </c>
      <c r="X2208" t="s">
        <v>10384</v>
      </c>
      <c r="Y2208" t="s">
        <v>389</v>
      </c>
      <c r="Z2208" t="s">
        <v>10385</v>
      </c>
      <c r="AA2208" t="s">
        <v>505</v>
      </c>
      <c r="AB2208" t="s">
        <v>125</v>
      </c>
      <c r="AC2208" s="150" t="str">
        <f>IFERROR(IF(JRF!C2221="","",IF(AND(VLOOKUP(JRF!C2221,X:AA,4,0)=JRF!B2221,VLOOKUP(JRF!C2221,X:Y,2,0)="A"),"","Inactive Dept Combo Error")),"Inactive Dept Combo Error")</f>
        <v/>
      </c>
      <c r="AD2208" t="str">
        <f>IFERROR(IF('Journal Template'!D2620="","",IF(AND(VLOOKUP('Journal Template'!D2620,X:AA,4,0)='Journal Template'!A2620,VLOOKUP('Journal Template'!D2620,X:Y,2,0)="A"),"","Inactive Dept Combo Error")),"")</f>
        <v/>
      </c>
      <c r="AK2208" s="150" t="str">
        <f>IF(JRF!B2221="","",IF(JRF!B2221=IFERROR(VLOOKUP(JRF!B2221,Checks!AI:AI,1,0),0),"Entry in Branch/Satellite BU's",""))</f>
        <v/>
      </c>
      <c r="AL2208" t="str">
        <f>IFERROR(IF('Journal Template'!A2620="","",IF('Journal Template'!A2620=IFERROR(VLOOKUP('Journal Template'!A2620,Checks!AI:AI,1,0),0),"Entry in Branch/Satellite BU's","")),"")</f>
        <v/>
      </c>
      <c r="AO2208" s="171"/>
      <c r="AP2208" s="171"/>
      <c r="AQ2208" s="171"/>
      <c r="AR2208" s="171"/>
      <c r="CI2208" t="str">
        <f>IF(JRF!F2221&gt;0,"",IF(JRF!B2221="","",IF(LEFT(JRF!B2221,1)=IFERROR(VLOOKUP(LEFT(JRF!B2221,1),$CF$2:$CF$5,1,0),0),"Product Code Required",IF(JRF!C2221="","",IF(JRF!C2221=IFERROR(VLOOKUP(JRF!C2221,$CH:$CH,1,0),0),"Product Code Required","NA")))))</f>
        <v/>
      </c>
      <c r="CJ2208" t="str">
        <f>IF(JRF!AV2221&gt;0,"",IF(JRF!Q2221="","",IF(LEFT(JRF!Q2221,1)=IFERROR(VLOOKUP(LEFT(JRF!Q2221,1),$CF$2:$CF$5,1,0),0),"Product Code Required",IF(JRF!V2221="","",IF(JRF!V2221=IFERROR(VLOOKUP(JRF!V2221,$CH:$CH,1,0),0),"Product Code Required","NA")))))</f>
        <v/>
      </c>
      <c r="CK2208" t="str">
        <f>IFERROR(IF(LEN('Journal Template'!F2219)&gt;0,"",IF('Journal Template'!A2219="","",IF(LEFT('Journal Template'!A2219,1)=IFERROR(VLOOKUP(LEFT('Journal Template'!A2219,1),Checks!$CF$2:$CF$5,1,0),0),"Product Code Required",IF('Journal Template'!D2219="","",IF('Journal Template'!D2219=IFERROR(VLOOKUP('Journal Template'!D2219,Checks!$CH:$CH,1,0),0),"Product Code Required","NA"))))),"")</f>
        <v/>
      </c>
    </row>
    <row r="2209" spans="14:89">
      <c r="N2209" t="s">
        <v>10386</v>
      </c>
      <c r="O2209" t="s">
        <v>10387</v>
      </c>
      <c r="P2209" t="s">
        <v>386</v>
      </c>
      <c r="Q2209" s="150" t="str">
        <f>IF(JRF!D2222="","",IF(IFERROR(VLOOKUP(JRF!D2222,Checks!N:P,3,0),0)="A","","Inactive account in Use"))</f>
        <v/>
      </c>
      <c r="R2209" t="str">
        <f>IFERROR(IF('Journal Template'!C2621="","",IF(IFERROR(VLOOKUP('Journal Template'!C2621,Checks!N:P,3,0),0)="A","","Inactive account in Use")),"")</f>
        <v/>
      </c>
      <c r="V2209" s="150" t="str">
        <f>IF(JRF!C2222="","",IF(IFERROR(VLOOKUP(JRF!C2222,Checks!S:U,3,0),0)="A","Entry with System fund Dept",""))</f>
        <v/>
      </c>
      <c r="W2209" t="str">
        <f>IFERROR(IF('Journal Template'!D2621="","",IF(IFERROR(VLOOKUP('Journal Template'!D2621,Checks!S:U,3,0),0)="A","Entry with System fund Dept","")),"")</f>
        <v/>
      </c>
      <c r="X2209" t="s">
        <v>10388</v>
      </c>
      <c r="Y2209" t="s">
        <v>389</v>
      </c>
      <c r="Z2209" t="s">
        <v>10389</v>
      </c>
      <c r="AA2209" t="s">
        <v>505</v>
      </c>
      <c r="AB2209" t="s">
        <v>125</v>
      </c>
      <c r="AC2209" s="150" t="str">
        <f>IFERROR(IF(JRF!C2222="","",IF(AND(VLOOKUP(JRF!C2222,X:AA,4,0)=JRF!B2222,VLOOKUP(JRF!C2222,X:Y,2,0)="A"),"","Inactive Dept Combo Error")),"Inactive Dept Combo Error")</f>
        <v/>
      </c>
      <c r="AD2209" t="str">
        <f>IFERROR(IF('Journal Template'!D2621="","",IF(AND(VLOOKUP('Journal Template'!D2621,X:AA,4,0)='Journal Template'!A2621,VLOOKUP('Journal Template'!D2621,X:Y,2,0)="A"),"","Inactive Dept Combo Error")),"")</f>
        <v/>
      </c>
      <c r="AK2209" s="150" t="str">
        <f>IF(JRF!B2222="","",IF(JRF!B2222=IFERROR(VLOOKUP(JRF!B2222,Checks!AI:AI,1,0),0),"Entry in Branch/Satellite BU's",""))</f>
        <v/>
      </c>
      <c r="AL2209" t="str">
        <f>IFERROR(IF('Journal Template'!A2621="","",IF('Journal Template'!A2621=IFERROR(VLOOKUP('Journal Template'!A2621,Checks!AI:AI,1,0),0),"Entry in Branch/Satellite BU's","")),"")</f>
        <v/>
      </c>
      <c r="AO2209" s="171"/>
      <c r="AP2209" s="171"/>
      <c r="AQ2209" s="171"/>
      <c r="AR2209" s="171"/>
      <c r="CI2209" t="str">
        <f>IF(JRF!F2222&gt;0,"",IF(JRF!B2222="","",IF(LEFT(JRF!B2222,1)=IFERROR(VLOOKUP(LEFT(JRF!B2222,1),$CF$2:$CF$5,1,0),0),"Product Code Required",IF(JRF!C2222="","",IF(JRF!C2222=IFERROR(VLOOKUP(JRF!C2222,$CH:$CH,1,0),0),"Product Code Required","NA")))))</f>
        <v/>
      </c>
      <c r="CJ2209" t="str">
        <f>IF(JRF!AV2222&gt;0,"",IF(JRF!Q2222="","",IF(LEFT(JRF!Q2222,1)=IFERROR(VLOOKUP(LEFT(JRF!Q2222,1),$CF$2:$CF$5,1,0),0),"Product Code Required",IF(JRF!V2222="","",IF(JRF!V2222=IFERROR(VLOOKUP(JRF!V2222,$CH:$CH,1,0),0),"Product Code Required","NA")))))</f>
        <v/>
      </c>
      <c r="CK2209" t="str">
        <f>IFERROR(IF(LEN('Journal Template'!F2220)&gt;0,"",IF('Journal Template'!A2220="","",IF(LEFT('Journal Template'!A2220,1)=IFERROR(VLOOKUP(LEFT('Journal Template'!A2220,1),Checks!$CF$2:$CF$5,1,0),0),"Product Code Required",IF('Journal Template'!D2220="","",IF('Journal Template'!D2220=IFERROR(VLOOKUP('Journal Template'!D2220,Checks!$CH:$CH,1,0),0),"Product Code Required","NA"))))),"")</f>
        <v/>
      </c>
    </row>
    <row r="2210" spans="14:89">
      <c r="N2210" t="s">
        <v>10390</v>
      </c>
      <c r="O2210" t="s">
        <v>10391</v>
      </c>
      <c r="P2210" t="s">
        <v>386</v>
      </c>
      <c r="Q2210" s="150" t="str">
        <f>IF(JRF!D2223="","",IF(IFERROR(VLOOKUP(JRF!D2223,Checks!N:P,3,0),0)="A","","Inactive account in Use"))</f>
        <v/>
      </c>
      <c r="R2210" t="str">
        <f>IFERROR(IF('Journal Template'!C2622="","",IF(IFERROR(VLOOKUP('Journal Template'!C2622,Checks!N:P,3,0),0)="A","","Inactive account in Use")),"")</f>
        <v/>
      </c>
      <c r="V2210" s="150" t="str">
        <f>IF(JRF!C2223="","",IF(IFERROR(VLOOKUP(JRF!C2223,Checks!S:U,3,0),0)="A","Entry with System fund Dept",""))</f>
        <v/>
      </c>
      <c r="W2210" t="str">
        <f>IFERROR(IF('Journal Template'!D2622="","",IF(IFERROR(VLOOKUP('Journal Template'!D2622,Checks!S:U,3,0),0)="A","Entry with System fund Dept","")),"")</f>
        <v/>
      </c>
      <c r="X2210" t="s">
        <v>10392</v>
      </c>
      <c r="Y2210" t="s">
        <v>389</v>
      </c>
      <c r="Z2210" t="s">
        <v>10393</v>
      </c>
      <c r="AA2210" t="s">
        <v>10394</v>
      </c>
      <c r="AB2210" t="s">
        <v>125</v>
      </c>
      <c r="AC2210" s="150" t="str">
        <f>IFERROR(IF(JRF!C2223="","",IF(AND(VLOOKUP(JRF!C2223,X:AA,4,0)=JRF!B2223,VLOOKUP(JRF!C2223,X:Y,2,0)="A"),"","Inactive Dept Combo Error")),"Inactive Dept Combo Error")</f>
        <v/>
      </c>
      <c r="AD2210" t="str">
        <f>IFERROR(IF('Journal Template'!D2622="","",IF(AND(VLOOKUP('Journal Template'!D2622,X:AA,4,0)='Journal Template'!A2622,VLOOKUP('Journal Template'!D2622,X:Y,2,0)="A"),"","Inactive Dept Combo Error")),"")</f>
        <v/>
      </c>
      <c r="AK2210" s="150" t="str">
        <f>IF(JRF!B2223="","",IF(JRF!B2223=IFERROR(VLOOKUP(JRF!B2223,Checks!AI:AI,1,0),0),"Entry in Branch/Satellite BU's",""))</f>
        <v/>
      </c>
      <c r="AL2210" t="str">
        <f>IFERROR(IF('Journal Template'!A2622="","",IF('Journal Template'!A2622=IFERROR(VLOOKUP('Journal Template'!A2622,Checks!AI:AI,1,0),0),"Entry in Branch/Satellite BU's","")),"")</f>
        <v/>
      </c>
      <c r="AO2210" s="171"/>
      <c r="AP2210" s="171"/>
      <c r="AQ2210" s="171"/>
      <c r="AR2210" s="171"/>
      <c r="CI2210" t="str">
        <f>IF(JRF!F2223&gt;0,"",IF(JRF!B2223="","",IF(LEFT(JRF!B2223,1)=IFERROR(VLOOKUP(LEFT(JRF!B2223,1),$CF$2:$CF$5,1,0),0),"Product Code Required",IF(JRF!C2223="","",IF(JRF!C2223=IFERROR(VLOOKUP(JRF!C2223,$CH:$CH,1,0),0),"Product Code Required","NA")))))</f>
        <v/>
      </c>
      <c r="CJ2210" t="str">
        <f>IF(JRF!AV2223&gt;0,"",IF(JRF!Q2223="","",IF(LEFT(JRF!Q2223,1)=IFERROR(VLOOKUP(LEFT(JRF!Q2223,1),$CF$2:$CF$5,1,0),0),"Product Code Required",IF(JRF!V2223="","",IF(JRF!V2223=IFERROR(VLOOKUP(JRF!V2223,$CH:$CH,1,0),0),"Product Code Required","NA")))))</f>
        <v/>
      </c>
      <c r="CK2210" t="str">
        <f>IFERROR(IF(LEN('Journal Template'!F2221)&gt;0,"",IF('Journal Template'!A2221="","",IF(LEFT('Journal Template'!A2221,1)=IFERROR(VLOOKUP(LEFT('Journal Template'!A2221,1),Checks!$CF$2:$CF$5,1,0),0),"Product Code Required",IF('Journal Template'!D2221="","",IF('Journal Template'!D2221=IFERROR(VLOOKUP('Journal Template'!D2221,Checks!$CH:$CH,1,0),0),"Product Code Required","NA"))))),"")</f>
        <v/>
      </c>
    </row>
    <row r="2211" spans="14:89">
      <c r="N2211" t="s">
        <v>10395</v>
      </c>
      <c r="O2211" t="s">
        <v>10396</v>
      </c>
      <c r="P2211" t="s">
        <v>386</v>
      </c>
      <c r="Q2211" s="150" t="str">
        <f>IF(JRF!D2224="","",IF(IFERROR(VLOOKUP(JRF!D2224,Checks!N:P,3,0),0)="A","","Inactive account in Use"))</f>
        <v/>
      </c>
      <c r="R2211" t="str">
        <f>IFERROR(IF('Journal Template'!C2623="","",IF(IFERROR(VLOOKUP('Journal Template'!C2623,Checks!N:P,3,0),0)="A","","Inactive account in Use")),"")</f>
        <v/>
      </c>
      <c r="V2211" s="150" t="str">
        <f>IF(JRF!C2224="","",IF(IFERROR(VLOOKUP(JRF!C2224,Checks!S:U,3,0),0)="A","Entry with System fund Dept",""))</f>
        <v/>
      </c>
      <c r="W2211" t="str">
        <f>IFERROR(IF('Journal Template'!D2623="","",IF(IFERROR(VLOOKUP('Journal Template'!D2623,Checks!S:U,3,0),0)="A","Entry with System fund Dept","")),"")</f>
        <v/>
      </c>
      <c r="X2211" t="s">
        <v>10392</v>
      </c>
      <c r="Y2211" t="s">
        <v>389</v>
      </c>
      <c r="Z2211" t="s">
        <v>10397</v>
      </c>
      <c r="AA2211" t="s">
        <v>391</v>
      </c>
      <c r="AB2211" t="s">
        <v>125</v>
      </c>
      <c r="AC2211" s="150" t="str">
        <f>IFERROR(IF(JRF!C2224="","",IF(AND(VLOOKUP(JRF!C2224,X:AA,4,0)=JRF!B2224,VLOOKUP(JRF!C2224,X:Y,2,0)="A"),"","Inactive Dept Combo Error")),"Inactive Dept Combo Error")</f>
        <v/>
      </c>
      <c r="AD2211" t="str">
        <f>IFERROR(IF('Journal Template'!D2623="","",IF(AND(VLOOKUP('Journal Template'!D2623,X:AA,4,0)='Journal Template'!A2623,VLOOKUP('Journal Template'!D2623,X:Y,2,0)="A"),"","Inactive Dept Combo Error")),"")</f>
        <v/>
      </c>
      <c r="AK2211" s="150" t="str">
        <f>IF(JRF!B2224="","",IF(JRF!B2224=IFERROR(VLOOKUP(JRF!B2224,Checks!AI:AI,1,0),0),"Entry in Branch/Satellite BU's",""))</f>
        <v/>
      </c>
      <c r="AL2211" t="str">
        <f>IFERROR(IF('Journal Template'!A2623="","",IF('Journal Template'!A2623=IFERROR(VLOOKUP('Journal Template'!A2623,Checks!AI:AI,1,0),0),"Entry in Branch/Satellite BU's","")),"")</f>
        <v/>
      </c>
      <c r="AO2211" s="171"/>
      <c r="AP2211" s="171"/>
      <c r="AQ2211" s="171"/>
      <c r="AR2211" s="171"/>
      <c r="CI2211" t="str">
        <f>IF(JRF!F2224&gt;0,"",IF(JRF!B2224="","",IF(LEFT(JRF!B2224,1)=IFERROR(VLOOKUP(LEFT(JRF!B2224,1),$CF$2:$CF$5,1,0),0),"Product Code Required",IF(JRF!C2224="","",IF(JRF!C2224=IFERROR(VLOOKUP(JRF!C2224,$CH:$CH,1,0),0),"Product Code Required","NA")))))</f>
        <v/>
      </c>
      <c r="CJ2211" t="str">
        <f>IF(JRF!AV2224&gt;0,"",IF(JRF!Q2224="","",IF(LEFT(JRF!Q2224,1)=IFERROR(VLOOKUP(LEFT(JRF!Q2224,1),$CF$2:$CF$5,1,0),0),"Product Code Required",IF(JRF!V2224="","",IF(JRF!V2224=IFERROR(VLOOKUP(JRF!V2224,$CH:$CH,1,0),0),"Product Code Required","NA")))))</f>
        <v/>
      </c>
      <c r="CK2211" t="str">
        <f>IFERROR(IF(LEN('Journal Template'!F2222)&gt;0,"",IF('Journal Template'!A2222="","",IF(LEFT('Journal Template'!A2222,1)=IFERROR(VLOOKUP(LEFT('Journal Template'!A2222,1),Checks!$CF$2:$CF$5,1,0),0),"Product Code Required",IF('Journal Template'!D2222="","",IF('Journal Template'!D2222=IFERROR(VLOOKUP('Journal Template'!D2222,Checks!$CH:$CH,1,0),0),"Product Code Required","NA"))))),"")</f>
        <v/>
      </c>
    </row>
    <row r="2212" spans="14:89">
      <c r="N2212" t="s">
        <v>10398</v>
      </c>
      <c r="O2212" t="s">
        <v>10399</v>
      </c>
      <c r="P2212" t="s">
        <v>386</v>
      </c>
      <c r="Q2212" s="150" t="str">
        <f>IF(JRF!D2225="","",IF(IFERROR(VLOOKUP(JRF!D2225,Checks!N:P,3,0),0)="A","","Inactive account in Use"))</f>
        <v/>
      </c>
      <c r="R2212" t="str">
        <f>IFERROR(IF('Journal Template'!C2624="","",IF(IFERROR(VLOOKUP('Journal Template'!C2624,Checks!N:P,3,0),0)="A","","Inactive account in Use")),"")</f>
        <v/>
      </c>
      <c r="V2212" s="150" t="str">
        <f>IF(JRF!C2225="","",IF(IFERROR(VLOOKUP(JRF!C2225,Checks!S:U,3,0),0)="A","Entry with System fund Dept",""))</f>
        <v/>
      </c>
      <c r="W2212" t="str">
        <f>IFERROR(IF('Journal Template'!D2624="","",IF(IFERROR(VLOOKUP('Journal Template'!D2624,Checks!S:U,3,0),0)="A","Entry with System fund Dept","")),"")</f>
        <v/>
      </c>
      <c r="X2212" t="s">
        <v>10400</v>
      </c>
      <c r="Y2212" t="s">
        <v>389</v>
      </c>
      <c r="Z2212" t="s">
        <v>10401</v>
      </c>
      <c r="AA2212" t="s">
        <v>505</v>
      </c>
      <c r="AB2212" t="s">
        <v>125</v>
      </c>
      <c r="AC2212" s="150" t="str">
        <f>IFERROR(IF(JRF!C2225="","",IF(AND(VLOOKUP(JRF!C2225,X:AA,4,0)=JRF!B2225,VLOOKUP(JRF!C2225,X:Y,2,0)="A"),"","Inactive Dept Combo Error")),"Inactive Dept Combo Error")</f>
        <v/>
      </c>
      <c r="AD2212" t="str">
        <f>IFERROR(IF('Journal Template'!D2624="","",IF(AND(VLOOKUP('Journal Template'!D2624,X:AA,4,0)='Journal Template'!A2624,VLOOKUP('Journal Template'!D2624,X:Y,2,0)="A"),"","Inactive Dept Combo Error")),"")</f>
        <v/>
      </c>
      <c r="AK2212" s="150" t="str">
        <f>IF(JRF!B2225="","",IF(JRF!B2225=IFERROR(VLOOKUP(JRF!B2225,Checks!AI:AI,1,0),0),"Entry in Branch/Satellite BU's",""))</f>
        <v/>
      </c>
      <c r="AL2212" t="str">
        <f>IFERROR(IF('Journal Template'!A2624="","",IF('Journal Template'!A2624=IFERROR(VLOOKUP('Journal Template'!A2624,Checks!AI:AI,1,0),0),"Entry in Branch/Satellite BU's","")),"")</f>
        <v/>
      </c>
      <c r="AO2212" s="171"/>
      <c r="AP2212" s="171"/>
      <c r="AQ2212" s="171"/>
      <c r="AR2212" s="171"/>
      <c r="CI2212" t="str">
        <f>IF(JRF!F2225&gt;0,"",IF(JRF!B2225="","",IF(LEFT(JRF!B2225,1)=IFERROR(VLOOKUP(LEFT(JRF!B2225,1),$CF$2:$CF$5,1,0),0),"Product Code Required",IF(JRF!C2225="","",IF(JRF!C2225=IFERROR(VLOOKUP(JRF!C2225,$CH:$CH,1,0),0),"Product Code Required","NA")))))</f>
        <v/>
      </c>
      <c r="CJ2212" t="str">
        <f>IF(JRF!AV2225&gt;0,"",IF(JRF!Q2225="","",IF(LEFT(JRF!Q2225,1)=IFERROR(VLOOKUP(LEFT(JRF!Q2225,1),$CF$2:$CF$5,1,0),0),"Product Code Required",IF(JRF!V2225="","",IF(JRF!V2225=IFERROR(VLOOKUP(JRF!V2225,$CH:$CH,1,0),0),"Product Code Required","NA")))))</f>
        <v/>
      </c>
      <c r="CK2212" t="str">
        <f>IFERROR(IF(LEN('Journal Template'!F2223)&gt;0,"",IF('Journal Template'!A2223="","",IF(LEFT('Journal Template'!A2223,1)=IFERROR(VLOOKUP(LEFT('Journal Template'!A2223,1),Checks!$CF$2:$CF$5,1,0),0),"Product Code Required",IF('Journal Template'!D2223="","",IF('Journal Template'!D2223=IFERROR(VLOOKUP('Journal Template'!D2223,Checks!$CH:$CH,1,0),0),"Product Code Required","NA"))))),"")</f>
        <v/>
      </c>
    </row>
    <row r="2213" spans="14:89">
      <c r="N2213" t="s">
        <v>10402</v>
      </c>
      <c r="O2213" t="s">
        <v>10403</v>
      </c>
      <c r="P2213" t="s">
        <v>386</v>
      </c>
      <c r="Q2213" s="150" t="str">
        <f>IF(JRF!D2226="","",IF(IFERROR(VLOOKUP(JRF!D2226,Checks!N:P,3,0),0)="A","","Inactive account in Use"))</f>
        <v/>
      </c>
      <c r="R2213" t="str">
        <f>IFERROR(IF('Journal Template'!C2625="","",IF(IFERROR(VLOOKUP('Journal Template'!C2625,Checks!N:P,3,0),0)="A","","Inactive account in Use")),"")</f>
        <v/>
      </c>
      <c r="V2213" s="150" t="str">
        <f>IF(JRF!C2226="","",IF(IFERROR(VLOOKUP(JRF!C2226,Checks!S:U,3,0),0)="A","Entry with System fund Dept",""))</f>
        <v/>
      </c>
      <c r="W2213" t="str">
        <f>IFERROR(IF('Journal Template'!D2625="","",IF(IFERROR(VLOOKUP('Journal Template'!D2625,Checks!S:U,3,0),0)="A","Entry with System fund Dept","")),"")</f>
        <v/>
      </c>
      <c r="X2213" t="s">
        <v>10404</v>
      </c>
      <c r="Y2213" t="s">
        <v>386</v>
      </c>
      <c r="Z2213" t="s">
        <v>10405</v>
      </c>
      <c r="AA2213" t="s">
        <v>7395</v>
      </c>
      <c r="AB2213" t="s">
        <v>125</v>
      </c>
      <c r="AC2213" s="150" t="str">
        <f>IFERROR(IF(JRF!C2226="","",IF(AND(VLOOKUP(JRF!C2226,X:AA,4,0)=JRF!B2226,VLOOKUP(JRF!C2226,X:Y,2,0)="A"),"","Inactive Dept Combo Error")),"Inactive Dept Combo Error")</f>
        <v/>
      </c>
      <c r="AD2213" t="str">
        <f>IFERROR(IF('Journal Template'!D2625="","",IF(AND(VLOOKUP('Journal Template'!D2625,X:AA,4,0)='Journal Template'!A2625,VLOOKUP('Journal Template'!D2625,X:Y,2,0)="A"),"","Inactive Dept Combo Error")),"")</f>
        <v/>
      </c>
      <c r="AK2213" s="150" t="str">
        <f>IF(JRF!B2226="","",IF(JRF!B2226=IFERROR(VLOOKUP(JRF!B2226,Checks!AI:AI,1,0),0),"Entry in Branch/Satellite BU's",""))</f>
        <v/>
      </c>
      <c r="AL2213" t="str">
        <f>IFERROR(IF('Journal Template'!A2625="","",IF('Journal Template'!A2625=IFERROR(VLOOKUP('Journal Template'!A2625,Checks!AI:AI,1,0),0),"Entry in Branch/Satellite BU's","")),"")</f>
        <v/>
      </c>
      <c r="AO2213" s="171"/>
      <c r="AP2213" s="171"/>
      <c r="AQ2213" s="171"/>
      <c r="AR2213" s="171"/>
      <c r="CI2213" t="str">
        <f>IF(JRF!F2226&gt;0,"",IF(JRF!B2226="","",IF(LEFT(JRF!B2226,1)=IFERROR(VLOOKUP(LEFT(JRF!B2226,1),$CF$2:$CF$5,1,0),0),"Product Code Required",IF(JRF!C2226="","",IF(JRF!C2226=IFERROR(VLOOKUP(JRF!C2226,$CH:$CH,1,0),0),"Product Code Required","NA")))))</f>
        <v/>
      </c>
      <c r="CJ2213" t="str">
        <f>IF(JRF!AV2226&gt;0,"",IF(JRF!Q2226="","",IF(LEFT(JRF!Q2226,1)=IFERROR(VLOOKUP(LEFT(JRF!Q2226,1),$CF$2:$CF$5,1,0),0),"Product Code Required",IF(JRF!V2226="","",IF(JRF!V2226=IFERROR(VLOOKUP(JRF!V2226,$CH:$CH,1,0),0),"Product Code Required","NA")))))</f>
        <v/>
      </c>
      <c r="CK2213" t="str">
        <f>IFERROR(IF(LEN('Journal Template'!F2224)&gt;0,"",IF('Journal Template'!A2224="","",IF(LEFT('Journal Template'!A2224,1)=IFERROR(VLOOKUP(LEFT('Journal Template'!A2224,1),Checks!$CF$2:$CF$5,1,0),0),"Product Code Required",IF('Journal Template'!D2224="","",IF('Journal Template'!D2224=IFERROR(VLOOKUP('Journal Template'!D2224,Checks!$CH:$CH,1,0),0),"Product Code Required","NA"))))),"")</f>
        <v/>
      </c>
    </row>
    <row r="2214" spans="14:89">
      <c r="N2214" t="s">
        <v>10406</v>
      </c>
      <c r="O2214" t="s">
        <v>10407</v>
      </c>
      <c r="P2214" t="s">
        <v>386</v>
      </c>
      <c r="Q2214" s="150" t="str">
        <f>IF(JRF!D2227="","",IF(IFERROR(VLOOKUP(JRF!D2227,Checks!N:P,3,0),0)="A","","Inactive account in Use"))</f>
        <v/>
      </c>
      <c r="R2214" t="str">
        <f>IFERROR(IF('Journal Template'!C2626="","",IF(IFERROR(VLOOKUP('Journal Template'!C2626,Checks!N:P,3,0),0)="A","","Inactive account in Use")),"")</f>
        <v/>
      </c>
      <c r="V2214" s="150" t="str">
        <f>IF(JRF!C2227="","",IF(IFERROR(VLOOKUP(JRF!C2227,Checks!S:U,3,0),0)="A","Entry with System fund Dept",""))</f>
        <v/>
      </c>
      <c r="W2214" t="str">
        <f>IFERROR(IF('Journal Template'!D2626="","",IF(IFERROR(VLOOKUP('Journal Template'!D2626,Checks!S:U,3,0),0)="A","Entry with System fund Dept","")),"")</f>
        <v/>
      </c>
      <c r="X2214" t="s">
        <v>10404</v>
      </c>
      <c r="Y2214" t="s">
        <v>389</v>
      </c>
      <c r="Z2214" t="s">
        <v>10408</v>
      </c>
      <c r="AA2214" t="s">
        <v>391</v>
      </c>
      <c r="AB2214" t="s">
        <v>125</v>
      </c>
      <c r="AC2214" s="150" t="str">
        <f>IFERROR(IF(JRF!C2227="","",IF(AND(VLOOKUP(JRF!C2227,X:AA,4,0)=JRF!B2227,VLOOKUP(JRF!C2227,X:Y,2,0)="A"),"","Inactive Dept Combo Error")),"Inactive Dept Combo Error")</f>
        <v/>
      </c>
      <c r="AD2214" t="str">
        <f>IFERROR(IF('Journal Template'!D2626="","",IF(AND(VLOOKUP('Journal Template'!D2626,X:AA,4,0)='Journal Template'!A2626,VLOOKUP('Journal Template'!D2626,X:Y,2,0)="A"),"","Inactive Dept Combo Error")),"")</f>
        <v/>
      </c>
      <c r="AK2214" s="150" t="str">
        <f>IF(JRF!B2227="","",IF(JRF!B2227=IFERROR(VLOOKUP(JRF!B2227,Checks!AI:AI,1,0),0),"Entry in Branch/Satellite BU's",""))</f>
        <v/>
      </c>
      <c r="AL2214" t="str">
        <f>IFERROR(IF('Journal Template'!A2626="","",IF('Journal Template'!A2626=IFERROR(VLOOKUP('Journal Template'!A2626,Checks!AI:AI,1,0),0),"Entry in Branch/Satellite BU's","")),"")</f>
        <v/>
      </c>
      <c r="AO2214" s="171"/>
      <c r="AP2214" s="171"/>
      <c r="AQ2214" s="171"/>
      <c r="AR2214" s="171"/>
      <c r="CI2214" t="str">
        <f>IF(JRF!F2227&gt;0,"",IF(JRF!B2227="","",IF(LEFT(JRF!B2227,1)=IFERROR(VLOOKUP(LEFT(JRF!B2227,1),$CF$2:$CF$5,1,0),0),"Product Code Required",IF(JRF!C2227="","",IF(JRF!C2227=IFERROR(VLOOKUP(JRF!C2227,$CH:$CH,1,0),0),"Product Code Required","NA")))))</f>
        <v/>
      </c>
      <c r="CJ2214" t="str">
        <f>IF(JRF!AV2227&gt;0,"",IF(JRF!Q2227="","",IF(LEFT(JRF!Q2227,1)=IFERROR(VLOOKUP(LEFT(JRF!Q2227,1),$CF$2:$CF$5,1,0),0),"Product Code Required",IF(JRF!V2227="","",IF(JRF!V2227=IFERROR(VLOOKUP(JRF!V2227,$CH:$CH,1,0),0),"Product Code Required","NA")))))</f>
        <v/>
      </c>
      <c r="CK2214" t="str">
        <f>IFERROR(IF(LEN('Journal Template'!F2225)&gt;0,"",IF('Journal Template'!A2225="","",IF(LEFT('Journal Template'!A2225,1)=IFERROR(VLOOKUP(LEFT('Journal Template'!A2225,1),Checks!$CF$2:$CF$5,1,0),0),"Product Code Required",IF('Journal Template'!D2225="","",IF('Journal Template'!D2225=IFERROR(VLOOKUP('Journal Template'!D2225,Checks!$CH:$CH,1,0),0),"Product Code Required","NA"))))),"")</f>
        <v/>
      </c>
    </row>
    <row r="2215" spans="14:89">
      <c r="N2215" t="s">
        <v>10409</v>
      </c>
      <c r="O2215" t="s">
        <v>10410</v>
      </c>
      <c r="P2215" t="s">
        <v>386</v>
      </c>
      <c r="Q2215" s="150" t="str">
        <f>IF(JRF!D2228="","",IF(IFERROR(VLOOKUP(JRF!D2228,Checks!N:P,3,0),0)="A","","Inactive account in Use"))</f>
        <v/>
      </c>
      <c r="R2215" t="str">
        <f>IFERROR(IF('Journal Template'!C2627="","",IF(IFERROR(VLOOKUP('Journal Template'!C2627,Checks!N:P,3,0),0)="A","","Inactive account in Use")),"")</f>
        <v/>
      </c>
      <c r="V2215" s="150" t="str">
        <f>IF(JRF!C2228="","",IF(IFERROR(VLOOKUP(JRF!C2228,Checks!S:U,3,0),0)="A","Entry with System fund Dept",""))</f>
        <v/>
      </c>
      <c r="W2215" t="str">
        <f>IFERROR(IF('Journal Template'!D2627="","",IF(IFERROR(VLOOKUP('Journal Template'!D2627,Checks!S:U,3,0),0)="A","Entry with System fund Dept","")),"")</f>
        <v/>
      </c>
      <c r="X2215" t="s">
        <v>10411</v>
      </c>
      <c r="Y2215" t="s">
        <v>389</v>
      </c>
      <c r="Z2215" t="s">
        <v>10412</v>
      </c>
      <c r="AA2215" t="s">
        <v>505</v>
      </c>
      <c r="AB2215" t="s">
        <v>125</v>
      </c>
      <c r="AC2215" s="150" t="str">
        <f>IFERROR(IF(JRF!C2228="","",IF(AND(VLOOKUP(JRF!C2228,X:AA,4,0)=JRF!B2228,VLOOKUP(JRF!C2228,X:Y,2,0)="A"),"","Inactive Dept Combo Error")),"Inactive Dept Combo Error")</f>
        <v/>
      </c>
      <c r="AD2215" t="str">
        <f>IFERROR(IF('Journal Template'!D2627="","",IF(AND(VLOOKUP('Journal Template'!D2627,X:AA,4,0)='Journal Template'!A2627,VLOOKUP('Journal Template'!D2627,X:Y,2,0)="A"),"","Inactive Dept Combo Error")),"")</f>
        <v/>
      </c>
      <c r="AK2215" s="150" t="str">
        <f>IF(JRF!B2228="","",IF(JRF!B2228=IFERROR(VLOOKUP(JRF!B2228,Checks!AI:AI,1,0),0),"Entry in Branch/Satellite BU's",""))</f>
        <v/>
      </c>
      <c r="AL2215" t="str">
        <f>IFERROR(IF('Journal Template'!A2627="","",IF('Journal Template'!A2627=IFERROR(VLOOKUP('Journal Template'!A2627,Checks!AI:AI,1,0),0),"Entry in Branch/Satellite BU's","")),"")</f>
        <v/>
      </c>
      <c r="AO2215" s="171"/>
      <c r="AP2215" s="171"/>
      <c r="AQ2215" s="171"/>
      <c r="AR2215" s="171"/>
      <c r="CI2215" t="str">
        <f>IF(JRF!F2228&gt;0,"",IF(JRF!B2228="","",IF(LEFT(JRF!B2228,1)=IFERROR(VLOOKUP(LEFT(JRF!B2228,1),$CF$2:$CF$5,1,0),0),"Product Code Required",IF(JRF!C2228="","",IF(JRF!C2228=IFERROR(VLOOKUP(JRF!C2228,$CH:$CH,1,0),0),"Product Code Required","NA")))))</f>
        <v/>
      </c>
      <c r="CJ2215" t="str">
        <f>IF(JRF!AV2228&gt;0,"",IF(JRF!Q2228="","",IF(LEFT(JRF!Q2228,1)=IFERROR(VLOOKUP(LEFT(JRF!Q2228,1),$CF$2:$CF$5,1,0),0),"Product Code Required",IF(JRF!V2228="","",IF(JRF!V2228=IFERROR(VLOOKUP(JRF!V2228,$CH:$CH,1,0),0),"Product Code Required","NA")))))</f>
        <v/>
      </c>
      <c r="CK2215" t="str">
        <f>IFERROR(IF(LEN('Journal Template'!F2226)&gt;0,"",IF('Journal Template'!A2226="","",IF(LEFT('Journal Template'!A2226,1)=IFERROR(VLOOKUP(LEFT('Journal Template'!A2226,1),Checks!$CF$2:$CF$5,1,0),0),"Product Code Required",IF('Journal Template'!D2226="","",IF('Journal Template'!D2226=IFERROR(VLOOKUP('Journal Template'!D2226,Checks!$CH:$CH,1,0),0),"Product Code Required","NA"))))),"")</f>
        <v/>
      </c>
    </row>
    <row r="2216" spans="14:89">
      <c r="N2216" t="s">
        <v>10413</v>
      </c>
      <c r="O2216" t="s">
        <v>10414</v>
      </c>
      <c r="P2216" t="s">
        <v>386</v>
      </c>
      <c r="Q2216" s="150" t="str">
        <f>IF(JRF!D2229="","",IF(IFERROR(VLOOKUP(JRF!D2229,Checks!N:P,3,0),0)="A","","Inactive account in Use"))</f>
        <v/>
      </c>
      <c r="R2216" t="str">
        <f>IFERROR(IF('Journal Template'!C2628="","",IF(IFERROR(VLOOKUP('Journal Template'!C2628,Checks!N:P,3,0),0)="A","","Inactive account in Use")),"")</f>
        <v/>
      </c>
      <c r="V2216" s="150" t="str">
        <f>IF(JRF!C2229="","",IF(IFERROR(VLOOKUP(JRF!C2229,Checks!S:U,3,0),0)="A","Entry with System fund Dept",""))</f>
        <v/>
      </c>
      <c r="W2216" t="str">
        <f>IFERROR(IF('Journal Template'!D2628="","",IF(IFERROR(VLOOKUP('Journal Template'!D2628,Checks!S:U,3,0),0)="A","Entry with System fund Dept","")),"")</f>
        <v/>
      </c>
      <c r="X2216" t="s">
        <v>10415</v>
      </c>
      <c r="Y2216" t="s">
        <v>389</v>
      </c>
      <c r="Z2216" t="s">
        <v>10416</v>
      </c>
      <c r="AA2216" t="s">
        <v>505</v>
      </c>
      <c r="AB2216" t="s">
        <v>125</v>
      </c>
      <c r="AC2216" s="150" t="str">
        <f>IFERROR(IF(JRF!C2229="","",IF(AND(VLOOKUP(JRF!C2229,X:AA,4,0)=JRF!B2229,VLOOKUP(JRF!C2229,X:Y,2,0)="A"),"","Inactive Dept Combo Error")),"Inactive Dept Combo Error")</f>
        <v/>
      </c>
      <c r="AD2216" t="str">
        <f>IFERROR(IF('Journal Template'!D2628="","",IF(AND(VLOOKUP('Journal Template'!D2628,X:AA,4,0)='Journal Template'!A2628,VLOOKUP('Journal Template'!D2628,X:Y,2,0)="A"),"","Inactive Dept Combo Error")),"")</f>
        <v/>
      </c>
      <c r="AK2216" s="150" t="str">
        <f>IF(JRF!B2229="","",IF(JRF!B2229=IFERROR(VLOOKUP(JRF!B2229,Checks!AI:AI,1,0),0),"Entry in Branch/Satellite BU's",""))</f>
        <v/>
      </c>
      <c r="AL2216" t="str">
        <f>IFERROR(IF('Journal Template'!A2628="","",IF('Journal Template'!A2628=IFERROR(VLOOKUP('Journal Template'!A2628,Checks!AI:AI,1,0),0),"Entry in Branch/Satellite BU's","")),"")</f>
        <v/>
      </c>
      <c r="AO2216" s="171"/>
      <c r="AP2216" s="171"/>
      <c r="AQ2216" s="171"/>
      <c r="AR2216" s="171"/>
      <c r="CI2216" t="str">
        <f>IF(JRF!F2229&gt;0,"",IF(JRF!B2229="","",IF(LEFT(JRF!B2229,1)=IFERROR(VLOOKUP(LEFT(JRF!B2229,1),$CF$2:$CF$5,1,0),0),"Product Code Required",IF(JRF!C2229="","",IF(JRF!C2229=IFERROR(VLOOKUP(JRF!C2229,$CH:$CH,1,0),0),"Product Code Required","NA")))))</f>
        <v/>
      </c>
      <c r="CJ2216" t="str">
        <f>IF(JRF!AV2229&gt;0,"",IF(JRF!Q2229="","",IF(LEFT(JRF!Q2229,1)=IFERROR(VLOOKUP(LEFT(JRF!Q2229,1),$CF$2:$CF$5,1,0),0),"Product Code Required",IF(JRF!V2229="","",IF(JRF!V2229=IFERROR(VLOOKUP(JRF!V2229,$CH:$CH,1,0),0),"Product Code Required","NA")))))</f>
        <v/>
      </c>
      <c r="CK2216" t="str">
        <f>IFERROR(IF(LEN('Journal Template'!F2227)&gt;0,"",IF('Journal Template'!A2227="","",IF(LEFT('Journal Template'!A2227,1)=IFERROR(VLOOKUP(LEFT('Journal Template'!A2227,1),Checks!$CF$2:$CF$5,1,0),0),"Product Code Required",IF('Journal Template'!D2227="","",IF('Journal Template'!D2227=IFERROR(VLOOKUP('Journal Template'!D2227,Checks!$CH:$CH,1,0),0),"Product Code Required","NA"))))),"")</f>
        <v/>
      </c>
    </row>
    <row r="2217" spans="14:89">
      <c r="N2217" t="s">
        <v>10417</v>
      </c>
      <c r="O2217" t="s">
        <v>10418</v>
      </c>
      <c r="P2217" t="s">
        <v>386</v>
      </c>
      <c r="Q2217" s="150" t="str">
        <f>IF(JRF!D2230="","",IF(IFERROR(VLOOKUP(JRF!D2230,Checks!N:P,3,0),0)="A","","Inactive account in Use"))</f>
        <v/>
      </c>
      <c r="R2217" t="str">
        <f>IFERROR(IF('Journal Template'!C2629="","",IF(IFERROR(VLOOKUP('Journal Template'!C2629,Checks!N:P,3,0),0)="A","","Inactive account in Use")),"")</f>
        <v/>
      </c>
      <c r="V2217" s="150" t="str">
        <f>IF(JRF!C2230="","",IF(IFERROR(VLOOKUP(JRF!C2230,Checks!S:U,3,0),0)="A","Entry with System fund Dept",""))</f>
        <v/>
      </c>
      <c r="W2217" t="str">
        <f>IFERROR(IF('Journal Template'!D2629="","",IF(IFERROR(VLOOKUP('Journal Template'!D2629,Checks!S:U,3,0),0)="A","Entry with System fund Dept","")),"")</f>
        <v/>
      </c>
      <c r="X2217" t="s">
        <v>10419</v>
      </c>
      <c r="Y2217" t="s">
        <v>389</v>
      </c>
      <c r="Z2217" t="s">
        <v>10420</v>
      </c>
      <c r="AA2217" t="s">
        <v>505</v>
      </c>
      <c r="AB2217" t="s">
        <v>125</v>
      </c>
      <c r="AC2217" s="150" t="str">
        <f>IFERROR(IF(JRF!C2230="","",IF(AND(VLOOKUP(JRF!C2230,X:AA,4,0)=JRF!B2230,VLOOKUP(JRF!C2230,X:Y,2,0)="A"),"","Inactive Dept Combo Error")),"Inactive Dept Combo Error")</f>
        <v/>
      </c>
      <c r="AD2217" t="str">
        <f>IFERROR(IF('Journal Template'!D2629="","",IF(AND(VLOOKUP('Journal Template'!D2629,X:AA,4,0)='Journal Template'!A2629,VLOOKUP('Journal Template'!D2629,X:Y,2,0)="A"),"","Inactive Dept Combo Error")),"")</f>
        <v/>
      </c>
      <c r="AK2217" s="150" t="str">
        <f>IF(JRF!B2230="","",IF(JRF!B2230=IFERROR(VLOOKUP(JRF!B2230,Checks!AI:AI,1,0),0),"Entry in Branch/Satellite BU's",""))</f>
        <v/>
      </c>
      <c r="AL2217" t="str">
        <f>IFERROR(IF('Journal Template'!A2629="","",IF('Journal Template'!A2629=IFERROR(VLOOKUP('Journal Template'!A2629,Checks!AI:AI,1,0),0),"Entry in Branch/Satellite BU's","")),"")</f>
        <v/>
      </c>
      <c r="AO2217" s="171"/>
      <c r="AP2217" s="171"/>
      <c r="AQ2217" s="171"/>
      <c r="AR2217" s="171"/>
      <c r="CI2217" t="str">
        <f>IF(JRF!F2230&gt;0,"",IF(JRF!B2230="","",IF(LEFT(JRF!B2230,1)=IFERROR(VLOOKUP(LEFT(JRF!B2230,1),$CF$2:$CF$5,1,0),0),"Product Code Required",IF(JRF!C2230="","",IF(JRF!C2230=IFERROR(VLOOKUP(JRF!C2230,$CH:$CH,1,0),0),"Product Code Required","NA")))))</f>
        <v/>
      </c>
      <c r="CJ2217" t="str">
        <f>IF(JRF!AV2230&gt;0,"",IF(JRF!Q2230="","",IF(LEFT(JRF!Q2230,1)=IFERROR(VLOOKUP(LEFT(JRF!Q2230,1),$CF$2:$CF$5,1,0),0),"Product Code Required",IF(JRF!V2230="","",IF(JRF!V2230=IFERROR(VLOOKUP(JRF!V2230,$CH:$CH,1,0),0),"Product Code Required","NA")))))</f>
        <v/>
      </c>
      <c r="CK2217" t="str">
        <f>IFERROR(IF(LEN('Journal Template'!F2228)&gt;0,"",IF('Journal Template'!A2228="","",IF(LEFT('Journal Template'!A2228,1)=IFERROR(VLOOKUP(LEFT('Journal Template'!A2228,1),Checks!$CF$2:$CF$5,1,0),0),"Product Code Required",IF('Journal Template'!D2228="","",IF('Journal Template'!D2228=IFERROR(VLOOKUP('Journal Template'!D2228,Checks!$CH:$CH,1,0),0),"Product Code Required","NA"))))),"")</f>
        <v/>
      </c>
    </row>
    <row r="2218" spans="14:89">
      <c r="N2218" t="s">
        <v>10421</v>
      </c>
      <c r="O2218" t="s">
        <v>10422</v>
      </c>
      <c r="P2218" t="s">
        <v>386</v>
      </c>
      <c r="Q2218" s="150" t="str">
        <f>IF(JRF!D2231="","",IF(IFERROR(VLOOKUP(JRF!D2231,Checks!N:P,3,0),0)="A","","Inactive account in Use"))</f>
        <v/>
      </c>
      <c r="R2218" t="str">
        <f>IFERROR(IF('Journal Template'!C2630="","",IF(IFERROR(VLOOKUP('Journal Template'!C2630,Checks!N:P,3,0),0)="A","","Inactive account in Use")),"")</f>
        <v/>
      </c>
      <c r="V2218" s="150" t="str">
        <f>IF(JRF!C2231="","",IF(IFERROR(VLOOKUP(JRF!C2231,Checks!S:U,3,0),0)="A","Entry with System fund Dept",""))</f>
        <v/>
      </c>
      <c r="W2218" t="str">
        <f>IFERROR(IF('Journal Template'!D2630="","",IF(IFERROR(VLOOKUP('Journal Template'!D2630,Checks!S:U,3,0),0)="A","Entry with System fund Dept","")),"")</f>
        <v/>
      </c>
      <c r="X2218" t="s">
        <v>10423</v>
      </c>
      <c r="Y2218" t="s">
        <v>389</v>
      </c>
      <c r="Z2218" t="s">
        <v>10424</v>
      </c>
      <c r="AA2218" t="s">
        <v>505</v>
      </c>
      <c r="AB2218" t="s">
        <v>125</v>
      </c>
      <c r="AC2218" s="150" t="str">
        <f>IFERROR(IF(JRF!C2231="","",IF(AND(VLOOKUP(JRF!C2231,X:AA,4,0)=JRF!B2231,VLOOKUP(JRF!C2231,X:Y,2,0)="A"),"","Inactive Dept Combo Error")),"Inactive Dept Combo Error")</f>
        <v/>
      </c>
      <c r="AD2218" t="str">
        <f>IFERROR(IF('Journal Template'!D2630="","",IF(AND(VLOOKUP('Journal Template'!D2630,X:AA,4,0)='Journal Template'!A2630,VLOOKUP('Journal Template'!D2630,X:Y,2,0)="A"),"","Inactive Dept Combo Error")),"")</f>
        <v/>
      </c>
      <c r="AK2218" s="150" t="str">
        <f>IF(JRF!B2231="","",IF(JRF!B2231=IFERROR(VLOOKUP(JRF!B2231,Checks!AI:AI,1,0),0),"Entry in Branch/Satellite BU's",""))</f>
        <v/>
      </c>
      <c r="AL2218" t="str">
        <f>IFERROR(IF('Journal Template'!A2630="","",IF('Journal Template'!A2630=IFERROR(VLOOKUP('Journal Template'!A2630,Checks!AI:AI,1,0),0),"Entry in Branch/Satellite BU's","")),"")</f>
        <v/>
      </c>
      <c r="AO2218" s="171"/>
      <c r="AP2218" s="171"/>
      <c r="AQ2218" s="171"/>
      <c r="AR2218" s="171"/>
      <c r="CI2218" t="str">
        <f>IF(JRF!F2231&gt;0,"",IF(JRF!B2231="","",IF(LEFT(JRF!B2231,1)=IFERROR(VLOOKUP(LEFT(JRF!B2231,1),$CF$2:$CF$5,1,0),0),"Product Code Required",IF(JRF!C2231="","",IF(JRF!C2231=IFERROR(VLOOKUP(JRF!C2231,$CH:$CH,1,0),0),"Product Code Required","NA")))))</f>
        <v/>
      </c>
      <c r="CJ2218" t="str">
        <f>IF(JRF!AV2231&gt;0,"",IF(JRF!Q2231="","",IF(LEFT(JRF!Q2231,1)=IFERROR(VLOOKUP(LEFT(JRF!Q2231,1),$CF$2:$CF$5,1,0),0),"Product Code Required",IF(JRF!V2231="","",IF(JRF!V2231=IFERROR(VLOOKUP(JRF!V2231,$CH:$CH,1,0),0),"Product Code Required","NA")))))</f>
        <v/>
      </c>
      <c r="CK2218" t="str">
        <f>IFERROR(IF(LEN('Journal Template'!F2229)&gt;0,"",IF('Journal Template'!A2229="","",IF(LEFT('Journal Template'!A2229,1)=IFERROR(VLOOKUP(LEFT('Journal Template'!A2229,1),Checks!$CF$2:$CF$5,1,0),0),"Product Code Required",IF('Journal Template'!D2229="","",IF('Journal Template'!D2229=IFERROR(VLOOKUP('Journal Template'!D2229,Checks!$CH:$CH,1,0),0),"Product Code Required","NA"))))),"")</f>
        <v/>
      </c>
    </row>
    <row r="2219" spans="14:89">
      <c r="N2219" t="s">
        <v>10425</v>
      </c>
      <c r="O2219" t="s">
        <v>10426</v>
      </c>
      <c r="P2219" t="s">
        <v>386</v>
      </c>
      <c r="Q2219" s="150" t="str">
        <f>IF(JRF!D2232="","",IF(IFERROR(VLOOKUP(JRF!D2232,Checks!N:P,3,0),0)="A","","Inactive account in Use"))</f>
        <v/>
      </c>
      <c r="R2219" t="str">
        <f>IFERROR(IF('Journal Template'!C2631="","",IF(IFERROR(VLOOKUP('Journal Template'!C2631,Checks!N:P,3,0),0)="A","","Inactive account in Use")),"")</f>
        <v/>
      </c>
      <c r="V2219" s="150" t="str">
        <f>IF(JRF!C2232="","",IF(IFERROR(VLOOKUP(JRF!C2232,Checks!S:U,3,0),0)="A","Entry with System fund Dept",""))</f>
        <v/>
      </c>
      <c r="W2219" t="str">
        <f>IFERROR(IF('Journal Template'!D2631="","",IF(IFERROR(VLOOKUP('Journal Template'!D2631,Checks!S:U,3,0),0)="A","Entry with System fund Dept","")),"")</f>
        <v/>
      </c>
      <c r="X2219" t="s">
        <v>10427</v>
      </c>
      <c r="Y2219" t="s">
        <v>389</v>
      </c>
      <c r="Z2219" t="s">
        <v>10428</v>
      </c>
      <c r="AA2219" t="s">
        <v>505</v>
      </c>
      <c r="AB2219" t="s">
        <v>125</v>
      </c>
      <c r="AC2219" s="150" t="str">
        <f>IFERROR(IF(JRF!C2232="","",IF(AND(VLOOKUP(JRF!C2232,X:AA,4,0)=JRF!B2232,VLOOKUP(JRF!C2232,X:Y,2,0)="A"),"","Inactive Dept Combo Error")),"Inactive Dept Combo Error")</f>
        <v/>
      </c>
      <c r="AD2219" t="str">
        <f>IFERROR(IF('Journal Template'!D2631="","",IF(AND(VLOOKUP('Journal Template'!D2631,X:AA,4,0)='Journal Template'!A2631,VLOOKUP('Journal Template'!D2631,X:Y,2,0)="A"),"","Inactive Dept Combo Error")),"")</f>
        <v/>
      </c>
      <c r="AK2219" s="150" t="str">
        <f>IF(JRF!B2232="","",IF(JRF!B2232=IFERROR(VLOOKUP(JRF!B2232,Checks!AI:AI,1,0),0),"Entry in Branch/Satellite BU's",""))</f>
        <v/>
      </c>
      <c r="AL2219" t="str">
        <f>IFERROR(IF('Journal Template'!A2631="","",IF('Journal Template'!A2631=IFERROR(VLOOKUP('Journal Template'!A2631,Checks!AI:AI,1,0),0),"Entry in Branch/Satellite BU's","")),"")</f>
        <v/>
      </c>
      <c r="AO2219" s="171"/>
      <c r="AP2219" s="171"/>
      <c r="AQ2219" s="171"/>
      <c r="AR2219" s="171"/>
      <c r="CI2219" t="str">
        <f>IF(JRF!F2232&gt;0,"",IF(JRF!B2232="","",IF(LEFT(JRF!B2232,1)=IFERROR(VLOOKUP(LEFT(JRF!B2232,1),$CF$2:$CF$5,1,0),0),"Product Code Required",IF(JRF!C2232="","",IF(JRF!C2232=IFERROR(VLOOKUP(JRF!C2232,$CH:$CH,1,0),0),"Product Code Required","NA")))))</f>
        <v/>
      </c>
      <c r="CJ2219" t="str">
        <f>IF(JRF!AV2232&gt;0,"",IF(JRF!Q2232="","",IF(LEFT(JRF!Q2232,1)=IFERROR(VLOOKUP(LEFT(JRF!Q2232,1),$CF$2:$CF$5,1,0),0),"Product Code Required",IF(JRF!V2232="","",IF(JRF!V2232=IFERROR(VLOOKUP(JRF!V2232,$CH:$CH,1,0),0),"Product Code Required","NA")))))</f>
        <v/>
      </c>
      <c r="CK2219" t="str">
        <f>IFERROR(IF(LEN('Journal Template'!F2230)&gt;0,"",IF('Journal Template'!A2230="","",IF(LEFT('Journal Template'!A2230,1)=IFERROR(VLOOKUP(LEFT('Journal Template'!A2230,1),Checks!$CF$2:$CF$5,1,0),0),"Product Code Required",IF('Journal Template'!D2230="","",IF('Journal Template'!D2230=IFERROR(VLOOKUP('Journal Template'!D2230,Checks!$CH:$CH,1,0),0),"Product Code Required","NA"))))),"")</f>
        <v/>
      </c>
    </row>
    <row r="2220" spans="14:89">
      <c r="N2220" t="s">
        <v>10429</v>
      </c>
      <c r="O2220" t="s">
        <v>10430</v>
      </c>
      <c r="P2220" t="s">
        <v>386</v>
      </c>
      <c r="Q2220" s="150" t="str">
        <f>IF(JRF!D2233="","",IF(IFERROR(VLOOKUP(JRF!D2233,Checks!N:P,3,0),0)="A","","Inactive account in Use"))</f>
        <v/>
      </c>
      <c r="R2220" t="str">
        <f>IFERROR(IF('Journal Template'!C2632="","",IF(IFERROR(VLOOKUP('Journal Template'!C2632,Checks!N:P,3,0),0)="A","","Inactive account in Use")),"")</f>
        <v/>
      </c>
      <c r="V2220" s="150" t="str">
        <f>IF(JRF!C2233="","",IF(IFERROR(VLOOKUP(JRF!C2233,Checks!S:U,3,0),0)="A","Entry with System fund Dept",""))</f>
        <v/>
      </c>
      <c r="W2220" t="str">
        <f>IFERROR(IF('Journal Template'!D2632="","",IF(IFERROR(VLOOKUP('Journal Template'!D2632,Checks!S:U,3,0),0)="A","Entry with System fund Dept","")),"")</f>
        <v/>
      </c>
      <c r="X2220" t="s">
        <v>10431</v>
      </c>
      <c r="Y2220" t="s">
        <v>389</v>
      </c>
      <c r="Z2220" t="s">
        <v>10432</v>
      </c>
      <c r="AA2220" t="s">
        <v>505</v>
      </c>
      <c r="AB2220" t="s">
        <v>125</v>
      </c>
      <c r="AC2220" s="150" t="str">
        <f>IFERROR(IF(JRF!C2233="","",IF(AND(VLOOKUP(JRF!C2233,X:AA,4,0)=JRF!B2233,VLOOKUP(JRF!C2233,X:Y,2,0)="A"),"","Inactive Dept Combo Error")),"Inactive Dept Combo Error")</f>
        <v/>
      </c>
      <c r="AD2220" t="str">
        <f>IFERROR(IF('Journal Template'!D2632="","",IF(AND(VLOOKUP('Journal Template'!D2632,X:AA,4,0)='Journal Template'!A2632,VLOOKUP('Journal Template'!D2632,X:Y,2,0)="A"),"","Inactive Dept Combo Error")),"")</f>
        <v/>
      </c>
      <c r="AK2220" s="150" t="str">
        <f>IF(JRF!B2233="","",IF(JRF!B2233=IFERROR(VLOOKUP(JRF!B2233,Checks!AI:AI,1,0),0),"Entry in Branch/Satellite BU's",""))</f>
        <v/>
      </c>
      <c r="AL2220" t="str">
        <f>IFERROR(IF('Journal Template'!A2632="","",IF('Journal Template'!A2632=IFERROR(VLOOKUP('Journal Template'!A2632,Checks!AI:AI,1,0),0),"Entry in Branch/Satellite BU's","")),"")</f>
        <v/>
      </c>
      <c r="AO2220" s="171"/>
      <c r="AP2220" s="171"/>
      <c r="AQ2220" s="171"/>
      <c r="AR2220" s="171"/>
      <c r="CI2220" t="str">
        <f>IF(JRF!F2233&gt;0,"",IF(JRF!B2233="","",IF(LEFT(JRF!B2233,1)=IFERROR(VLOOKUP(LEFT(JRF!B2233,1),$CF$2:$CF$5,1,0),0),"Product Code Required",IF(JRF!C2233="","",IF(JRF!C2233=IFERROR(VLOOKUP(JRF!C2233,$CH:$CH,1,0),0),"Product Code Required","NA")))))</f>
        <v/>
      </c>
      <c r="CJ2220" t="str">
        <f>IF(JRF!AV2233&gt;0,"",IF(JRF!Q2233="","",IF(LEFT(JRF!Q2233,1)=IFERROR(VLOOKUP(LEFT(JRF!Q2233,1),$CF$2:$CF$5,1,0),0),"Product Code Required",IF(JRF!V2233="","",IF(JRF!V2233=IFERROR(VLOOKUP(JRF!V2233,$CH:$CH,1,0),0),"Product Code Required","NA")))))</f>
        <v/>
      </c>
      <c r="CK2220" t="str">
        <f>IFERROR(IF(LEN('Journal Template'!F2231)&gt;0,"",IF('Journal Template'!A2231="","",IF(LEFT('Journal Template'!A2231,1)=IFERROR(VLOOKUP(LEFT('Journal Template'!A2231,1),Checks!$CF$2:$CF$5,1,0),0),"Product Code Required",IF('Journal Template'!D2231="","",IF('Journal Template'!D2231=IFERROR(VLOOKUP('Journal Template'!D2231,Checks!$CH:$CH,1,0),0),"Product Code Required","NA"))))),"")</f>
        <v/>
      </c>
    </row>
    <row r="2221" spans="14:89">
      <c r="N2221" t="s">
        <v>10433</v>
      </c>
      <c r="O2221" t="s">
        <v>10434</v>
      </c>
      <c r="P2221" t="s">
        <v>386</v>
      </c>
      <c r="Q2221" s="150" t="str">
        <f>IF(JRF!D2234="","",IF(IFERROR(VLOOKUP(JRF!D2234,Checks!N:P,3,0),0)="A","","Inactive account in Use"))</f>
        <v/>
      </c>
      <c r="R2221" t="str">
        <f>IFERROR(IF('Journal Template'!C2633="","",IF(IFERROR(VLOOKUP('Journal Template'!C2633,Checks!N:P,3,0),0)="A","","Inactive account in Use")),"")</f>
        <v/>
      </c>
      <c r="V2221" s="150" t="str">
        <f>IF(JRF!C2234="","",IF(IFERROR(VLOOKUP(JRF!C2234,Checks!S:U,3,0),0)="A","Entry with System fund Dept",""))</f>
        <v/>
      </c>
      <c r="W2221" t="str">
        <f>IFERROR(IF('Journal Template'!D2633="","",IF(IFERROR(VLOOKUP('Journal Template'!D2633,Checks!S:U,3,0),0)="A","Entry with System fund Dept","")),"")</f>
        <v/>
      </c>
      <c r="X2221" t="s">
        <v>10435</v>
      </c>
      <c r="Y2221" t="s">
        <v>389</v>
      </c>
      <c r="Z2221" t="s">
        <v>10436</v>
      </c>
      <c r="AA2221" t="s">
        <v>505</v>
      </c>
      <c r="AB2221" t="s">
        <v>125</v>
      </c>
      <c r="AC2221" s="150" t="str">
        <f>IFERROR(IF(JRF!C2234="","",IF(AND(VLOOKUP(JRF!C2234,X:AA,4,0)=JRF!B2234,VLOOKUP(JRF!C2234,X:Y,2,0)="A"),"","Inactive Dept Combo Error")),"Inactive Dept Combo Error")</f>
        <v/>
      </c>
      <c r="AD2221" t="str">
        <f>IFERROR(IF('Journal Template'!D2633="","",IF(AND(VLOOKUP('Journal Template'!D2633,X:AA,4,0)='Journal Template'!A2633,VLOOKUP('Journal Template'!D2633,X:Y,2,0)="A"),"","Inactive Dept Combo Error")),"")</f>
        <v/>
      </c>
      <c r="AK2221" s="150" t="str">
        <f>IF(JRF!B2234="","",IF(JRF!B2234=IFERROR(VLOOKUP(JRF!B2234,Checks!AI:AI,1,0),0),"Entry in Branch/Satellite BU's",""))</f>
        <v/>
      </c>
      <c r="AL2221" t="str">
        <f>IFERROR(IF('Journal Template'!A2633="","",IF('Journal Template'!A2633=IFERROR(VLOOKUP('Journal Template'!A2633,Checks!AI:AI,1,0),0),"Entry in Branch/Satellite BU's","")),"")</f>
        <v/>
      </c>
      <c r="AO2221" s="171"/>
      <c r="AP2221" s="171"/>
      <c r="AQ2221" s="171"/>
      <c r="AR2221" s="171"/>
      <c r="CI2221" t="str">
        <f>IF(JRF!F2234&gt;0,"",IF(JRF!B2234="","",IF(LEFT(JRF!B2234,1)=IFERROR(VLOOKUP(LEFT(JRF!B2234,1),$CF$2:$CF$5,1,0),0),"Product Code Required",IF(JRF!C2234="","",IF(JRF!C2234=IFERROR(VLOOKUP(JRF!C2234,$CH:$CH,1,0),0),"Product Code Required","NA")))))</f>
        <v/>
      </c>
      <c r="CJ2221" t="str">
        <f>IF(JRF!AV2234&gt;0,"",IF(JRF!Q2234="","",IF(LEFT(JRF!Q2234,1)=IFERROR(VLOOKUP(LEFT(JRF!Q2234,1),$CF$2:$CF$5,1,0),0),"Product Code Required",IF(JRF!V2234="","",IF(JRF!V2234=IFERROR(VLOOKUP(JRF!V2234,$CH:$CH,1,0),0),"Product Code Required","NA")))))</f>
        <v/>
      </c>
      <c r="CK2221" t="str">
        <f>IFERROR(IF(LEN('Journal Template'!F2232)&gt;0,"",IF('Journal Template'!A2232="","",IF(LEFT('Journal Template'!A2232,1)=IFERROR(VLOOKUP(LEFT('Journal Template'!A2232,1),Checks!$CF$2:$CF$5,1,0),0),"Product Code Required",IF('Journal Template'!D2232="","",IF('Journal Template'!D2232=IFERROR(VLOOKUP('Journal Template'!D2232,Checks!$CH:$CH,1,0),0),"Product Code Required","NA"))))),"")</f>
        <v/>
      </c>
    </row>
    <row r="2222" spans="14:89">
      <c r="N2222" t="s">
        <v>10437</v>
      </c>
      <c r="O2222" t="s">
        <v>10438</v>
      </c>
      <c r="P2222" t="s">
        <v>386</v>
      </c>
      <c r="Q2222" s="150" t="str">
        <f>IF(JRF!D2235="","",IF(IFERROR(VLOOKUP(JRF!D2235,Checks!N:P,3,0),0)="A","","Inactive account in Use"))</f>
        <v/>
      </c>
      <c r="R2222" t="str">
        <f>IFERROR(IF('Journal Template'!C2634="","",IF(IFERROR(VLOOKUP('Journal Template'!C2634,Checks!N:P,3,0),0)="A","","Inactive account in Use")),"")</f>
        <v/>
      </c>
      <c r="V2222" s="150" t="str">
        <f>IF(JRF!C2235="","",IF(IFERROR(VLOOKUP(JRF!C2235,Checks!S:U,3,0),0)="A","Entry with System fund Dept",""))</f>
        <v/>
      </c>
      <c r="W2222" t="str">
        <f>IFERROR(IF('Journal Template'!D2634="","",IF(IFERROR(VLOOKUP('Journal Template'!D2634,Checks!S:U,3,0),0)="A","Entry with System fund Dept","")),"")</f>
        <v/>
      </c>
      <c r="X2222" t="s">
        <v>10439</v>
      </c>
      <c r="Y2222" t="s">
        <v>389</v>
      </c>
      <c r="Z2222" t="s">
        <v>10440</v>
      </c>
      <c r="AA2222" t="s">
        <v>505</v>
      </c>
      <c r="AB2222" t="s">
        <v>125</v>
      </c>
      <c r="AC2222" s="150" t="str">
        <f>IFERROR(IF(JRF!C2235="","",IF(AND(VLOOKUP(JRF!C2235,X:AA,4,0)=JRF!B2235,VLOOKUP(JRF!C2235,X:Y,2,0)="A"),"","Inactive Dept Combo Error")),"Inactive Dept Combo Error")</f>
        <v/>
      </c>
      <c r="AD2222" t="str">
        <f>IFERROR(IF('Journal Template'!D2634="","",IF(AND(VLOOKUP('Journal Template'!D2634,X:AA,4,0)='Journal Template'!A2634,VLOOKUP('Journal Template'!D2634,X:Y,2,0)="A"),"","Inactive Dept Combo Error")),"")</f>
        <v/>
      </c>
      <c r="AK2222" s="150" t="str">
        <f>IF(JRF!B2235="","",IF(JRF!B2235=IFERROR(VLOOKUP(JRF!B2235,Checks!AI:AI,1,0),0),"Entry in Branch/Satellite BU's",""))</f>
        <v/>
      </c>
      <c r="AL2222" t="str">
        <f>IFERROR(IF('Journal Template'!A2634="","",IF('Journal Template'!A2634=IFERROR(VLOOKUP('Journal Template'!A2634,Checks!AI:AI,1,0),0),"Entry in Branch/Satellite BU's","")),"")</f>
        <v/>
      </c>
      <c r="AO2222" s="171"/>
      <c r="AP2222" s="171"/>
      <c r="AQ2222" s="171"/>
      <c r="AR2222" s="171"/>
      <c r="CI2222" t="str">
        <f>IF(JRF!F2235&gt;0,"",IF(JRF!B2235="","",IF(LEFT(JRF!B2235,1)=IFERROR(VLOOKUP(LEFT(JRF!B2235,1),$CF$2:$CF$5,1,0),0),"Product Code Required",IF(JRF!C2235="","",IF(JRF!C2235=IFERROR(VLOOKUP(JRF!C2235,$CH:$CH,1,0),0),"Product Code Required","NA")))))</f>
        <v/>
      </c>
      <c r="CJ2222" t="str">
        <f>IF(JRF!AV2235&gt;0,"",IF(JRF!Q2235="","",IF(LEFT(JRF!Q2235,1)=IFERROR(VLOOKUP(LEFT(JRF!Q2235,1),$CF$2:$CF$5,1,0),0),"Product Code Required",IF(JRF!V2235="","",IF(JRF!V2235=IFERROR(VLOOKUP(JRF!V2235,$CH:$CH,1,0),0),"Product Code Required","NA")))))</f>
        <v/>
      </c>
      <c r="CK2222" t="str">
        <f>IFERROR(IF(LEN('Journal Template'!F2233)&gt;0,"",IF('Journal Template'!A2233="","",IF(LEFT('Journal Template'!A2233,1)=IFERROR(VLOOKUP(LEFT('Journal Template'!A2233,1),Checks!$CF$2:$CF$5,1,0),0),"Product Code Required",IF('Journal Template'!D2233="","",IF('Journal Template'!D2233=IFERROR(VLOOKUP('Journal Template'!D2233,Checks!$CH:$CH,1,0),0),"Product Code Required","NA"))))),"")</f>
        <v/>
      </c>
    </row>
    <row r="2223" spans="14:89">
      <c r="N2223" t="s">
        <v>10441</v>
      </c>
      <c r="O2223" t="s">
        <v>10442</v>
      </c>
      <c r="P2223" t="s">
        <v>386</v>
      </c>
      <c r="Q2223" s="150" t="str">
        <f>IF(JRF!D2236="","",IF(IFERROR(VLOOKUP(JRF!D2236,Checks!N:P,3,0),0)="A","","Inactive account in Use"))</f>
        <v/>
      </c>
      <c r="R2223" t="str">
        <f>IFERROR(IF('Journal Template'!C2635="","",IF(IFERROR(VLOOKUP('Journal Template'!C2635,Checks!N:P,3,0),0)="A","","Inactive account in Use")),"")</f>
        <v/>
      </c>
      <c r="V2223" s="150" t="str">
        <f>IF(JRF!C2236="","",IF(IFERROR(VLOOKUP(JRF!C2236,Checks!S:U,3,0),0)="A","Entry with System fund Dept",""))</f>
        <v/>
      </c>
      <c r="W2223" t="str">
        <f>IFERROR(IF('Journal Template'!D2635="","",IF(IFERROR(VLOOKUP('Journal Template'!D2635,Checks!S:U,3,0),0)="A","Entry with System fund Dept","")),"")</f>
        <v/>
      </c>
      <c r="X2223" t="s">
        <v>10443</v>
      </c>
      <c r="Y2223" t="s">
        <v>389</v>
      </c>
      <c r="Z2223" t="s">
        <v>10444</v>
      </c>
      <c r="AA2223" t="s">
        <v>505</v>
      </c>
      <c r="AB2223" t="s">
        <v>125</v>
      </c>
      <c r="AC2223" s="150" t="str">
        <f>IFERROR(IF(JRF!C2236="","",IF(AND(VLOOKUP(JRF!C2236,X:AA,4,0)=JRF!B2236,VLOOKUP(JRF!C2236,X:Y,2,0)="A"),"","Inactive Dept Combo Error")),"Inactive Dept Combo Error")</f>
        <v/>
      </c>
      <c r="AD2223" t="str">
        <f>IFERROR(IF('Journal Template'!D2635="","",IF(AND(VLOOKUP('Journal Template'!D2635,X:AA,4,0)='Journal Template'!A2635,VLOOKUP('Journal Template'!D2635,X:Y,2,0)="A"),"","Inactive Dept Combo Error")),"")</f>
        <v/>
      </c>
      <c r="AK2223" s="150" t="str">
        <f>IF(JRF!B2236="","",IF(JRF!B2236=IFERROR(VLOOKUP(JRF!B2236,Checks!AI:AI,1,0),0),"Entry in Branch/Satellite BU's",""))</f>
        <v/>
      </c>
      <c r="AL2223" t="str">
        <f>IFERROR(IF('Journal Template'!A2635="","",IF('Journal Template'!A2635=IFERROR(VLOOKUP('Journal Template'!A2635,Checks!AI:AI,1,0),0),"Entry in Branch/Satellite BU's","")),"")</f>
        <v/>
      </c>
      <c r="AO2223" s="171"/>
      <c r="AP2223" s="171"/>
      <c r="AQ2223" s="171"/>
      <c r="AR2223" s="171"/>
      <c r="CI2223" t="str">
        <f>IF(JRF!F2236&gt;0,"",IF(JRF!B2236="","",IF(LEFT(JRF!B2236,1)=IFERROR(VLOOKUP(LEFT(JRF!B2236,1),$CF$2:$CF$5,1,0),0),"Product Code Required",IF(JRF!C2236="","",IF(JRF!C2236=IFERROR(VLOOKUP(JRF!C2236,$CH:$CH,1,0),0),"Product Code Required","NA")))))</f>
        <v/>
      </c>
      <c r="CJ2223" t="str">
        <f>IF(JRF!AV2236&gt;0,"",IF(JRF!Q2236="","",IF(LEFT(JRF!Q2236,1)=IFERROR(VLOOKUP(LEFT(JRF!Q2236,1),$CF$2:$CF$5,1,0),0),"Product Code Required",IF(JRF!V2236="","",IF(JRF!V2236=IFERROR(VLOOKUP(JRF!V2236,$CH:$CH,1,0),0),"Product Code Required","NA")))))</f>
        <v/>
      </c>
      <c r="CK2223" t="str">
        <f>IFERROR(IF(LEN('Journal Template'!F2234)&gt;0,"",IF('Journal Template'!A2234="","",IF(LEFT('Journal Template'!A2234,1)=IFERROR(VLOOKUP(LEFT('Journal Template'!A2234,1),Checks!$CF$2:$CF$5,1,0),0),"Product Code Required",IF('Journal Template'!D2234="","",IF('Journal Template'!D2234=IFERROR(VLOOKUP('Journal Template'!D2234,Checks!$CH:$CH,1,0),0),"Product Code Required","NA"))))),"")</f>
        <v/>
      </c>
    </row>
    <row r="2224" spans="14:89">
      <c r="N2224" t="s">
        <v>10445</v>
      </c>
      <c r="O2224" t="s">
        <v>10446</v>
      </c>
      <c r="P2224" t="s">
        <v>386</v>
      </c>
      <c r="Q2224" s="150" t="str">
        <f>IF(JRF!D2237="","",IF(IFERROR(VLOOKUP(JRF!D2237,Checks!N:P,3,0),0)="A","","Inactive account in Use"))</f>
        <v/>
      </c>
      <c r="R2224" t="str">
        <f>IFERROR(IF('Journal Template'!C2636="","",IF(IFERROR(VLOOKUP('Journal Template'!C2636,Checks!N:P,3,0),0)="A","","Inactive account in Use")),"")</f>
        <v/>
      </c>
      <c r="V2224" s="150" t="str">
        <f>IF(JRF!C2237="","",IF(IFERROR(VLOOKUP(JRF!C2237,Checks!S:U,3,0),0)="A","Entry with System fund Dept",""))</f>
        <v/>
      </c>
      <c r="W2224" t="str">
        <f>IFERROR(IF('Journal Template'!D2636="","",IF(IFERROR(VLOOKUP('Journal Template'!D2636,Checks!S:U,3,0),0)="A","Entry with System fund Dept","")),"")</f>
        <v/>
      </c>
      <c r="X2224" t="s">
        <v>10447</v>
      </c>
      <c r="Y2224" t="s">
        <v>389</v>
      </c>
      <c r="Z2224" t="s">
        <v>10448</v>
      </c>
      <c r="AA2224" t="s">
        <v>505</v>
      </c>
      <c r="AB2224" t="s">
        <v>125</v>
      </c>
      <c r="AC2224" s="150" t="str">
        <f>IFERROR(IF(JRF!C2237="","",IF(AND(VLOOKUP(JRF!C2237,X:AA,4,0)=JRF!B2237,VLOOKUP(JRF!C2237,X:Y,2,0)="A"),"","Inactive Dept Combo Error")),"Inactive Dept Combo Error")</f>
        <v/>
      </c>
      <c r="AD2224" t="str">
        <f>IFERROR(IF('Journal Template'!D2636="","",IF(AND(VLOOKUP('Journal Template'!D2636,X:AA,4,0)='Journal Template'!A2636,VLOOKUP('Journal Template'!D2636,X:Y,2,0)="A"),"","Inactive Dept Combo Error")),"")</f>
        <v/>
      </c>
      <c r="AK2224" s="150" t="str">
        <f>IF(JRF!B2237="","",IF(JRF!B2237=IFERROR(VLOOKUP(JRF!B2237,Checks!AI:AI,1,0),0),"Entry in Branch/Satellite BU's",""))</f>
        <v/>
      </c>
      <c r="AL2224" t="str">
        <f>IFERROR(IF('Journal Template'!A2636="","",IF('Journal Template'!A2636=IFERROR(VLOOKUP('Journal Template'!A2636,Checks!AI:AI,1,0),0),"Entry in Branch/Satellite BU's","")),"")</f>
        <v/>
      </c>
      <c r="AO2224" s="171"/>
      <c r="AP2224" s="171"/>
      <c r="AQ2224" s="171"/>
      <c r="AR2224" s="171"/>
      <c r="CI2224" t="str">
        <f>IF(JRF!F2237&gt;0,"",IF(JRF!B2237="","",IF(LEFT(JRF!B2237,1)=IFERROR(VLOOKUP(LEFT(JRF!B2237,1),$CF$2:$CF$5,1,0),0),"Product Code Required",IF(JRF!C2237="","",IF(JRF!C2237=IFERROR(VLOOKUP(JRF!C2237,$CH:$CH,1,0),0),"Product Code Required","NA")))))</f>
        <v/>
      </c>
      <c r="CJ2224" t="str">
        <f>IF(JRF!AV2237&gt;0,"",IF(JRF!Q2237="","",IF(LEFT(JRF!Q2237,1)=IFERROR(VLOOKUP(LEFT(JRF!Q2237,1),$CF$2:$CF$5,1,0),0),"Product Code Required",IF(JRF!V2237="","",IF(JRF!V2237=IFERROR(VLOOKUP(JRF!V2237,$CH:$CH,1,0),0),"Product Code Required","NA")))))</f>
        <v/>
      </c>
      <c r="CK2224" t="str">
        <f>IFERROR(IF(LEN('Journal Template'!F2235)&gt;0,"",IF('Journal Template'!A2235="","",IF(LEFT('Journal Template'!A2235,1)=IFERROR(VLOOKUP(LEFT('Journal Template'!A2235,1),Checks!$CF$2:$CF$5,1,0),0),"Product Code Required",IF('Journal Template'!D2235="","",IF('Journal Template'!D2235=IFERROR(VLOOKUP('Journal Template'!D2235,Checks!$CH:$CH,1,0),0),"Product Code Required","NA"))))),"")</f>
        <v/>
      </c>
    </row>
    <row r="2225" spans="14:89">
      <c r="N2225" t="s">
        <v>10449</v>
      </c>
      <c r="O2225" t="s">
        <v>10450</v>
      </c>
      <c r="P2225" t="s">
        <v>386</v>
      </c>
      <c r="Q2225" s="150" t="str">
        <f>IF(JRF!D2238="","",IF(IFERROR(VLOOKUP(JRF!D2238,Checks!N:P,3,0),0)="A","","Inactive account in Use"))</f>
        <v/>
      </c>
      <c r="R2225" t="str">
        <f>IFERROR(IF('Journal Template'!C2637="","",IF(IFERROR(VLOOKUP('Journal Template'!C2637,Checks!N:P,3,0),0)="A","","Inactive account in Use")),"")</f>
        <v/>
      </c>
      <c r="V2225" s="150" t="str">
        <f>IF(JRF!C2238="","",IF(IFERROR(VLOOKUP(JRF!C2238,Checks!S:U,3,0),0)="A","Entry with System fund Dept",""))</f>
        <v/>
      </c>
      <c r="W2225" t="str">
        <f>IFERROR(IF('Journal Template'!D2637="","",IF(IFERROR(VLOOKUP('Journal Template'!D2637,Checks!S:U,3,0),0)="A","Entry with System fund Dept","")),"")</f>
        <v/>
      </c>
      <c r="X2225" t="s">
        <v>10451</v>
      </c>
      <c r="Y2225" t="s">
        <v>389</v>
      </c>
      <c r="Z2225" t="s">
        <v>10452</v>
      </c>
      <c r="AA2225" t="s">
        <v>505</v>
      </c>
      <c r="AB2225" t="s">
        <v>125</v>
      </c>
      <c r="AC2225" s="150" t="str">
        <f>IFERROR(IF(JRF!C2238="","",IF(AND(VLOOKUP(JRF!C2238,X:AA,4,0)=JRF!B2238,VLOOKUP(JRF!C2238,X:Y,2,0)="A"),"","Inactive Dept Combo Error")),"Inactive Dept Combo Error")</f>
        <v/>
      </c>
      <c r="AD2225" t="str">
        <f>IFERROR(IF('Journal Template'!D2637="","",IF(AND(VLOOKUP('Journal Template'!D2637,X:AA,4,0)='Journal Template'!A2637,VLOOKUP('Journal Template'!D2637,X:Y,2,0)="A"),"","Inactive Dept Combo Error")),"")</f>
        <v/>
      </c>
      <c r="AK2225" s="150" t="str">
        <f>IF(JRF!B2238="","",IF(JRF!B2238=IFERROR(VLOOKUP(JRF!B2238,Checks!AI:AI,1,0),0),"Entry in Branch/Satellite BU's",""))</f>
        <v/>
      </c>
      <c r="AL2225" t="str">
        <f>IFERROR(IF('Journal Template'!A2637="","",IF('Journal Template'!A2637=IFERROR(VLOOKUP('Journal Template'!A2637,Checks!AI:AI,1,0),0),"Entry in Branch/Satellite BU's","")),"")</f>
        <v/>
      </c>
      <c r="AO2225" s="171"/>
      <c r="AP2225" s="171"/>
      <c r="AQ2225" s="171"/>
      <c r="AR2225" s="171"/>
      <c r="CI2225" t="str">
        <f>IF(JRF!F2238&gt;0,"",IF(JRF!B2238="","",IF(LEFT(JRF!B2238,1)=IFERROR(VLOOKUP(LEFT(JRF!B2238,1),$CF$2:$CF$5,1,0),0),"Product Code Required",IF(JRF!C2238="","",IF(JRF!C2238=IFERROR(VLOOKUP(JRF!C2238,$CH:$CH,1,0),0),"Product Code Required","NA")))))</f>
        <v/>
      </c>
      <c r="CJ2225" t="str">
        <f>IF(JRF!AV2238&gt;0,"",IF(JRF!Q2238="","",IF(LEFT(JRF!Q2238,1)=IFERROR(VLOOKUP(LEFT(JRF!Q2238,1),$CF$2:$CF$5,1,0),0),"Product Code Required",IF(JRF!V2238="","",IF(JRF!V2238=IFERROR(VLOOKUP(JRF!V2238,$CH:$CH,1,0),0),"Product Code Required","NA")))))</f>
        <v/>
      </c>
      <c r="CK2225" t="str">
        <f>IFERROR(IF(LEN('Journal Template'!F2236)&gt;0,"",IF('Journal Template'!A2236="","",IF(LEFT('Journal Template'!A2236,1)=IFERROR(VLOOKUP(LEFT('Journal Template'!A2236,1),Checks!$CF$2:$CF$5,1,0),0),"Product Code Required",IF('Journal Template'!D2236="","",IF('Journal Template'!D2236=IFERROR(VLOOKUP('Journal Template'!D2236,Checks!$CH:$CH,1,0),0),"Product Code Required","NA"))))),"")</f>
        <v/>
      </c>
    </row>
    <row r="2226" spans="14:89">
      <c r="N2226" t="s">
        <v>10453</v>
      </c>
      <c r="O2226" t="s">
        <v>10454</v>
      </c>
      <c r="P2226" t="s">
        <v>386</v>
      </c>
      <c r="Q2226" s="150" t="str">
        <f>IF(JRF!D2239="","",IF(IFERROR(VLOOKUP(JRF!D2239,Checks!N:P,3,0),0)="A","","Inactive account in Use"))</f>
        <v/>
      </c>
      <c r="R2226" t="str">
        <f>IFERROR(IF('Journal Template'!C2638="","",IF(IFERROR(VLOOKUP('Journal Template'!C2638,Checks!N:P,3,0),0)="A","","Inactive account in Use")),"")</f>
        <v/>
      </c>
      <c r="V2226" s="150" t="str">
        <f>IF(JRF!C2239="","",IF(IFERROR(VLOOKUP(JRF!C2239,Checks!S:U,3,0),0)="A","Entry with System fund Dept",""))</f>
        <v/>
      </c>
      <c r="W2226" t="str">
        <f>IFERROR(IF('Journal Template'!D2638="","",IF(IFERROR(VLOOKUP('Journal Template'!D2638,Checks!S:U,3,0),0)="A","Entry with System fund Dept","")),"")</f>
        <v/>
      </c>
      <c r="X2226" t="s">
        <v>10455</v>
      </c>
      <c r="Y2226" t="s">
        <v>389</v>
      </c>
      <c r="Z2226" t="s">
        <v>10456</v>
      </c>
      <c r="AA2226" t="s">
        <v>505</v>
      </c>
      <c r="AB2226" t="s">
        <v>125</v>
      </c>
      <c r="AC2226" s="150" t="str">
        <f>IFERROR(IF(JRF!C2239="","",IF(AND(VLOOKUP(JRF!C2239,X:AA,4,0)=JRF!B2239,VLOOKUP(JRF!C2239,X:Y,2,0)="A"),"","Inactive Dept Combo Error")),"Inactive Dept Combo Error")</f>
        <v/>
      </c>
      <c r="AD2226" t="str">
        <f>IFERROR(IF('Journal Template'!D2638="","",IF(AND(VLOOKUP('Journal Template'!D2638,X:AA,4,0)='Journal Template'!A2638,VLOOKUP('Journal Template'!D2638,X:Y,2,0)="A"),"","Inactive Dept Combo Error")),"")</f>
        <v/>
      </c>
      <c r="AK2226" s="150" t="str">
        <f>IF(JRF!B2239="","",IF(JRF!B2239=IFERROR(VLOOKUP(JRF!B2239,Checks!AI:AI,1,0),0),"Entry in Branch/Satellite BU's",""))</f>
        <v/>
      </c>
      <c r="AL2226" t="str">
        <f>IFERROR(IF('Journal Template'!A2638="","",IF('Journal Template'!A2638=IFERROR(VLOOKUP('Journal Template'!A2638,Checks!AI:AI,1,0),0),"Entry in Branch/Satellite BU's","")),"")</f>
        <v/>
      </c>
      <c r="AO2226" s="171"/>
      <c r="AP2226" s="171"/>
      <c r="AQ2226" s="171"/>
      <c r="AR2226" s="171"/>
      <c r="CI2226" t="str">
        <f>IF(JRF!F2239&gt;0,"",IF(JRF!B2239="","",IF(LEFT(JRF!B2239,1)=IFERROR(VLOOKUP(LEFT(JRF!B2239,1),$CF$2:$CF$5,1,0),0),"Product Code Required",IF(JRF!C2239="","",IF(JRF!C2239=IFERROR(VLOOKUP(JRF!C2239,$CH:$CH,1,0),0),"Product Code Required","NA")))))</f>
        <v/>
      </c>
      <c r="CJ2226" t="str">
        <f>IF(JRF!AV2239&gt;0,"",IF(JRF!Q2239="","",IF(LEFT(JRF!Q2239,1)=IFERROR(VLOOKUP(LEFT(JRF!Q2239,1),$CF$2:$CF$5,1,0),0),"Product Code Required",IF(JRF!V2239="","",IF(JRF!V2239=IFERROR(VLOOKUP(JRF!V2239,$CH:$CH,1,0),0),"Product Code Required","NA")))))</f>
        <v/>
      </c>
      <c r="CK2226" t="str">
        <f>IFERROR(IF(LEN('Journal Template'!F2237)&gt;0,"",IF('Journal Template'!A2237="","",IF(LEFT('Journal Template'!A2237,1)=IFERROR(VLOOKUP(LEFT('Journal Template'!A2237,1),Checks!$CF$2:$CF$5,1,0),0),"Product Code Required",IF('Journal Template'!D2237="","",IF('Journal Template'!D2237=IFERROR(VLOOKUP('Journal Template'!D2237,Checks!$CH:$CH,1,0),0),"Product Code Required","NA"))))),"")</f>
        <v/>
      </c>
    </row>
    <row r="2227" spans="14:89">
      <c r="N2227" t="s">
        <v>10457</v>
      </c>
      <c r="O2227" t="s">
        <v>10458</v>
      </c>
      <c r="P2227" t="s">
        <v>386</v>
      </c>
      <c r="Q2227" s="150" t="str">
        <f>IF(JRF!D2240="","",IF(IFERROR(VLOOKUP(JRF!D2240,Checks!N:P,3,0),0)="A","","Inactive account in Use"))</f>
        <v/>
      </c>
      <c r="R2227" t="str">
        <f>IFERROR(IF('Journal Template'!C2639="","",IF(IFERROR(VLOOKUP('Journal Template'!C2639,Checks!N:P,3,0),0)="A","","Inactive account in Use")),"")</f>
        <v/>
      </c>
      <c r="V2227" s="150" t="str">
        <f>IF(JRF!C2240="","",IF(IFERROR(VLOOKUP(JRF!C2240,Checks!S:U,3,0),0)="A","Entry with System fund Dept",""))</f>
        <v/>
      </c>
      <c r="W2227" t="str">
        <f>IFERROR(IF('Journal Template'!D2639="","",IF(IFERROR(VLOOKUP('Journal Template'!D2639,Checks!S:U,3,0),0)="A","Entry with System fund Dept","")),"")</f>
        <v/>
      </c>
      <c r="X2227" t="s">
        <v>10459</v>
      </c>
      <c r="Y2227" t="s">
        <v>389</v>
      </c>
      <c r="Z2227" t="s">
        <v>10460</v>
      </c>
      <c r="AA2227" t="s">
        <v>505</v>
      </c>
      <c r="AB2227" t="s">
        <v>125</v>
      </c>
      <c r="AC2227" s="150" t="str">
        <f>IFERROR(IF(JRF!C2240="","",IF(AND(VLOOKUP(JRF!C2240,X:AA,4,0)=JRF!B2240,VLOOKUP(JRF!C2240,X:Y,2,0)="A"),"","Inactive Dept Combo Error")),"Inactive Dept Combo Error")</f>
        <v/>
      </c>
      <c r="AD2227" t="str">
        <f>IFERROR(IF('Journal Template'!D2639="","",IF(AND(VLOOKUP('Journal Template'!D2639,X:AA,4,0)='Journal Template'!A2639,VLOOKUP('Journal Template'!D2639,X:Y,2,0)="A"),"","Inactive Dept Combo Error")),"")</f>
        <v/>
      </c>
      <c r="AK2227" s="150" t="str">
        <f>IF(JRF!B2240="","",IF(JRF!B2240=IFERROR(VLOOKUP(JRF!B2240,Checks!AI:AI,1,0),0),"Entry in Branch/Satellite BU's",""))</f>
        <v/>
      </c>
      <c r="AL2227" t="str">
        <f>IFERROR(IF('Journal Template'!A2639="","",IF('Journal Template'!A2639=IFERROR(VLOOKUP('Journal Template'!A2639,Checks!AI:AI,1,0),0),"Entry in Branch/Satellite BU's","")),"")</f>
        <v/>
      </c>
      <c r="AO2227" s="171"/>
      <c r="AP2227" s="171"/>
      <c r="AQ2227" s="171"/>
      <c r="AR2227" s="171"/>
      <c r="CI2227" t="str">
        <f>IF(JRF!F2240&gt;0,"",IF(JRF!B2240="","",IF(LEFT(JRF!B2240,1)=IFERROR(VLOOKUP(LEFT(JRF!B2240,1),$CF$2:$CF$5,1,0),0),"Product Code Required",IF(JRF!C2240="","",IF(JRF!C2240=IFERROR(VLOOKUP(JRF!C2240,$CH:$CH,1,0),0),"Product Code Required","NA")))))</f>
        <v/>
      </c>
      <c r="CJ2227" t="str">
        <f>IF(JRF!AV2240&gt;0,"",IF(JRF!Q2240="","",IF(LEFT(JRF!Q2240,1)=IFERROR(VLOOKUP(LEFT(JRF!Q2240,1),$CF$2:$CF$5,1,0),0),"Product Code Required",IF(JRF!V2240="","",IF(JRF!V2240=IFERROR(VLOOKUP(JRF!V2240,$CH:$CH,1,0),0),"Product Code Required","NA")))))</f>
        <v/>
      </c>
      <c r="CK2227" t="str">
        <f>IFERROR(IF(LEN('Journal Template'!F2238)&gt;0,"",IF('Journal Template'!A2238="","",IF(LEFT('Journal Template'!A2238,1)=IFERROR(VLOOKUP(LEFT('Journal Template'!A2238,1),Checks!$CF$2:$CF$5,1,0),0),"Product Code Required",IF('Journal Template'!D2238="","",IF('Journal Template'!D2238=IFERROR(VLOOKUP('Journal Template'!D2238,Checks!$CH:$CH,1,0),0),"Product Code Required","NA"))))),"")</f>
        <v/>
      </c>
    </row>
    <row r="2228" spans="14:89">
      <c r="N2228" t="s">
        <v>10461</v>
      </c>
      <c r="O2228" t="s">
        <v>10462</v>
      </c>
      <c r="P2228" t="s">
        <v>386</v>
      </c>
      <c r="Q2228" s="150" t="str">
        <f>IF(JRF!D2241="","",IF(IFERROR(VLOOKUP(JRF!D2241,Checks!N:P,3,0),0)="A","","Inactive account in Use"))</f>
        <v/>
      </c>
      <c r="R2228" t="str">
        <f>IFERROR(IF('Journal Template'!C2640="","",IF(IFERROR(VLOOKUP('Journal Template'!C2640,Checks!N:P,3,0),0)="A","","Inactive account in Use")),"")</f>
        <v/>
      </c>
      <c r="V2228" s="150" t="str">
        <f>IF(JRF!C2241="","",IF(IFERROR(VLOOKUP(JRF!C2241,Checks!S:U,3,0),0)="A","Entry with System fund Dept",""))</f>
        <v/>
      </c>
      <c r="W2228" t="str">
        <f>IFERROR(IF('Journal Template'!D2640="","",IF(IFERROR(VLOOKUP('Journal Template'!D2640,Checks!S:U,3,0),0)="A","Entry with System fund Dept","")),"")</f>
        <v/>
      </c>
      <c r="X2228" t="s">
        <v>10463</v>
      </c>
      <c r="Y2228" t="s">
        <v>389</v>
      </c>
      <c r="Z2228" t="s">
        <v>10464</v>
      </c>
      <c r="AA2228" t="s">
        <v>505</v>
      </c>
      <c r="AB2228" t="s">
        <v>125</v>
      </c>
      <c r="AC2228" s="150" t="str">
        <f>IFERROR(IF(JRF!C2241="","",IF(AND(VLOOKUP(JRF!C2241,X:AA,4,0)=JRF!B2241,VLOOKUP(JRF!C2241,X:Y,2,0)="A"),"","Inactive Dept Combo Error")),"Inactive Dept Combo Error")</f>
        <v/>
      </c>
      <c r="AD2228" t="str">
        <f>IFERROR(IF('Journal Template'!D2640="","",IF(AND(VLOOKUP('Journal Template'!D2640,X:AA,4,0)='Journal Template'!A2640,VLOOKUP('Journal Template'!D2640,X:Y,2,0)="A"),"","Inactive Dept Combo Error")),"")</f>
        <v/>
      </c>
      <c r="AK2228" s="150" t="str">
        <f>IF(JRF!B2241="","",IF(JRF!B2241=IFERROR(VLOOKUP(JRF!B2241,Checks!AI:AI,1,0),0),"Entry in Branch/Satellite BU's",""))</f>
        <v/>
      </c>
      <c r="AL2228" t="str">
        <f>IFERROR(IF('Journal Template'!A2640="","",IF('Journal Template'!A2640=IFERROR(VLOOKUP('Journal Template'!A2640,Checks!AI:AI,1,0),0),"Entry in Branch/Satellite BU's","")),"")</f>
        <v/>
      </c>
      <c r="AO2228" s="171"/>
      <c r="AP2228" s="171"/>
      <c r="AQ2228" s="171"/>
      <c r="AR2228" s="171"/>
      <c r="CI2228" t="str">
        <f>IF(JRF!F2241&gt;0,"",IF(JRF!B2241="","",IF(LEFT(JRF!B2241,1)=IFERROR(VLOOKUP(LEFT(JRF!B2241,1),$CF$2:$CF$5,1,0),0),"Product Code Required",IF(JRF!C2241="","",IF(JRF!C2241=IFERROR(VLOOKUP(JRF!C2241,$CH:$CH,1,0),0),"Product Code Required","NA")))))</f>
        <v/>
      </c>
      <c r="CJ2228" t="str">
        <f>IF(JRF!AV2241&gt;0,"",IF(JRF!Q2241="","",IF(LEFT(JRF!Q2241,1)=IFERROR(VLOOKUP(LEFT(JRF!Q2241,1),$CF$2:$CF$5,1,0),0),"Product Code Required",IF(JRF!V2241="","",IF(JRF!V2241=IFERROR(VLOOKUP(JRF!V2241,$CH:$CH,1,0),0),"Product Code Required","NA")))))</f>
        <v/>
      </c>
      <c r="CK2228" t="str">
        <f>IFERROR(IF(LEN('Journal Template'!F2239)&gt;0,"",IF('Journal Template'!A2239="","",IF(LEFT('Journal Template'!A2239,1)=IFERROR(VLOOKUP(LEFT('Journal Template'!A2239,1),Checks!$CF$2:$CF$5,1,0),0),"Product Code Required",IF('Journal Template'!D2239="","",IF('Journal Template'!D2239=IFERROR(VLOOKUP('Journal Template'!D2239,Checks!$CH:$CH,1,0),0),"Product Code Required","NA"))))),"")</f>
        <v/>
      </c>
    </row>
    <row r="2229" spans="14:89">
      <c r="N2229" t="s">
        <v>10465</v>
      </c>
      <c r="O2229" t="s">
        <v>10466</v>
      </c>
      <c r="P2229" t="s">
        <v>386</v>
      </c>
      <c r="Q2229" s="150" t="str">
        <f>IF(JRF!D2242="","",IF(IFERROR(VLOOKUP(JRF!D2242,Checks!N:P,3,0),0)="A","","Inactive account in Use"))</f>
        <v/>
      </c>
      <c r="R2229" t="str">
        <f>IFERROR(IF('Journal Template'!C2641="","",IF(IFERROR(VLOOKUP('Journal Template'!C2641,Checks!N:P,3,0),0)="A","","Inactive account in Use")),"")</f>
        <v/>
      </c>
      <c r="V2229" s="150" t="str">
        <f>IF(JRF!C2242="","",IF(IFERROR(VLOOKUP(JRF!C2242,Checks!S:U,3,0),0)="A","Entry with System fund Dept",""))</f>
        <v/>
      </c>
      <c r="W2229" t="str">
        <f>IFERROR(IF('Journal Template'!D2641="","",IF(IFERROR(VLOOKUP('Journal Template'!D2641,Checks!S:U,3,0),0)="A","Entry with System fund Dept","")),"")</f>
        <v/>
      </c>
      <c r="X2229" t="s">
        <v>10467</v>
      </c>
      <c r="Y2229" t="s">
        <v>389</v>
      </c>
      <c r="Z2229" t="s">
        <v>10468</v>
      </c>
      <c r="AA2229" t="s">
        <v>505</v>
      </c>
      <c r="AB2229" t="s">
        <v>125</v>
      </c>
      <c r="AC2229" s="150" t="str">
        <f>IFERROR(IF(JRF!C2242="","",IF(AND(VLOOKUP(JRF!C2242,X:AA,4,0)=JRF!B2242,VLOOKUP(JRF!C2242,X:Y,2,0)="A"),"","Inactive Dept Combo Error")),"Inactive Dept Combo Error")</f>
        <v/>
      </c>
      <c r="AD2229" t="str">
        <f>IFERROR(IF('Journal Template'!D2641="","",IF(AND(VLOOKUP('Journal Template'!D2641,X:AA,4,0)='Journal Template'!A2641,VLOOKUP('Journal Template'!D2641,X:Y,2,0)="A"),"","Inactive Dept Combo Error")),"")</f>
        <v/>
      </c>
      <c r="AK2229" s="150" t="str">
        <f>IF(JRF!B2242="","",IF(JRF!B2242=IFERROR(VLOOKUP(JRF!B2242,Checks!AI:AI,1,0),0),"Entry in Branch/Satellite BU's",""))</f>
        <v/>
      </c>
      <c r="AL2229" t="str">
        <f>IFERROR(IF('Journal Template'!A2641="","",IF('Journal Template'!A2641=IFERROR(VLOOKUP('Journal Template'!A2641,Checks!AI:AI,1,0),0),"Entry in Branch/Satellite BU's","")),"")</f>
        <v/>
      </c>
      <c r="AO2229" s="171"/>
      <c r="AP2229" s="171"/>
      <c r="AQ2229" s="171"/>
      <c r="AR2229" s="171"/>
      <c r="CI2229" t="str">
        <f>IF(JRF!F2242&gt;0,"",IF(JRF!B2242="","",IF(LEFT(JRF!B2242,1)=IFERROR(VLOOKUP(LEFT(JRF!B2242,1),$CF$2:$CF$5,1,0),0),"Product Code Required",IF(JRF!C2242="","",IF(JRF!C2242=IFERROR(VLOOKUP(JRF!C2242,$CH:$CH,1,0),0),"Product Code Required","NA")))))</f>
        <v/>
      </c>
      <c r="CJ2229" t="str">
        <f>IF(JRF!AV2242&gt;0,"",IF(JRF!Q2242="","",IF(LEFT(JRF!Q2242,1)=IFERROR(VLOOKUP(LEFT(JRF!Q2242,1),$CF$2:$CF$5,1,0),0),"Product Code Required",IF(JRF!V2242="","",IF(JRF!V2242=IFERROR(VLOOKUP(JRF!V2242,$CH:$CH,1,0),0),"Product Code Required","NA")))))</f>
        <v/>
      </c>
      <c r="CK2229" t="str">
        <f>IFERROR(IF(LEN('Journal Template'!F2240)&gt;0,"",IF('Journal Template'!A2240="","",IF(LEFT('Journal Template'!A2240,1)=IFERROR(VLOOKUP(LEFT('Journal Template'!A2240,1),Checks!$CF$2:$CF$5,1,0),0),"Product Code Required",IF('Journal Template'!D2240="","",IF('Journal Template'!D2240=IFERROR(VLOOKUP('Journal Template'!D2240,Checks!$CH:$CH,1,0),0),"Product Code Required","NA"))))),"")</f>
        <v/>
      </c>
    </row>
    <row r="2230" spans="14:89">
      <c r="N2230" t="s">
        <v>10469</v>
      </c>
      <c r="O2230" t="s">
        <v>10470</v>
      </c>
      <c r="P2230" t="s">
        <v>386</v>
      </c>
      <c r="Q2230" s="150" t="str">
        <f>IF(JRF!D2243="","",IF(IFERROR(VLOOKUP(JRF!D2243,Checks!N:P,3,0),0)="A","","Inactive account in Use"))</f>
        <v/>
      </c>
      <c r="R2230" t="str">
        <f>IFERROR(IF('Journal Template'!C2642="","",IF(IFERROR(VLOOKUP('Journal Template'!C2642,Checks!N:P,3,0),0)="A","","Inactive account in Use")),"")</f>
        <v/>
      </c>
      <c r="V2230" s="150" t="str">
        <f>IF(JRF!C2243="","",IF(IFERROR(VLOOKUP(JRF!C2243,Checks!S:U,3,0),0)="A","Entry with System fund Dept",""))</f>
        <v/>
      </c>
      <c r="W2230" t="str">
        <f>IFERROR(IF('Journal Template'!D2642="","",IF(IFERROR(VLOOKUP('Journal Template'!D2642,Checks!S:U,3,0),0)="A","Entry with System fund Dept","")),"")</f>
        <v/>
      </c>
      <c r="X2230" t="s">
        <v>10471</v>
      </c>
      <c r="Y2230" t="s">
        <v>389</v>
      </c>
      <c r="Z2230" t="s">
        <v>10472</v>
      </c>
      <c r="AA2230" t="s">
        <v>505</v>
      </c>
      <c r="AB2230" t="s">
        <v>125</v>
      </c>
      <c r="AC2230" s="150" t="str">
        <f>IFERROR(IF(JRF!C2243="","",IF(AND(VLOOKUP(JRF!C2243,X:AA,4,0)=JRF!B2243,VLOOKUP(JRF!C2243,X:Y,2,0)="A"),"","Inactive Dept Combo Error")),"Inactive Dept Combo Error")</f>
        <v/>
      </c>
      <c r="AD2230" t="str">
        <f>IFERROR(IF('Journal Template'!D2642="","",IF(AND(VLOOKUP('Journal Template'!D2642,X:AA,4,0)='Journal Template'!A2642,VLOOKUP('Journal Template'!D2642,X:Y,2,0)="A"),"","Inactive Dept Combo Error")),"")</f>
        <v/>
      </c>
      <c r="AK2230" s="150" t="str">
        <f>IF(JRF!B2243="","",IF(JRF!B2243=IFERROR(VLOOKUP(JRF!B2243,Checks!AI:AI,1,0),0),"Entry in Branch/Satellite BU's",""))</f>
        <v/>
      </c>
      <c r="AL2230" t="str">
        <f>IFERROR(IF('Journal Template'!A2642="","",IF('Journal Template'!A2642=IFERROR(VLOOKUP('Journal Template'!A2642,Checks!AI:AI,1,0),0),"Entry in Branch/Satellite BU's","")),"")</f>
        <v/>
      </c>
      <c r="AO2230" s="171"/>
      <c r="AP2230" s="171"/>
      <c r="AQ2230" s="171"/>
      <c r="AR2230" s="171"/>
      <c r="CI2230" t="str">
        <f>IF(JRF!F2243&gt;0,"",IF(JRF!B2243="","",IF(LEFT(JRF!B2243,1)=IFERROR(VLOOKUP(LEFT(JRF!B2243,1),$CF$2:$CF$5,1,0),0),"Product Code Required",IF(JRF!C2243="","",IF(JRF!C2243=IFERROR(VLOOKUP(JRF!C2243,$CH:$CH,1,0),0),"Product Code Required","NA")))))</f>
        <v/>
      </c>
      <c r="CJ2230" t="str">
        <f>IF(JRF!AV2243&gt;0,"",IF(JRF!Q2243="","",IF(LEFT(JRF!Q2243,1)=IFERROR(VLOOKUP(LEFT(JRF!Q2243,1),$CF$2:$CF$5,1,0),0),"Product Code Required",IF(JRF!V2243="","",IF(JRF!V2243=IFERROR(VLOOKUP(JRF!V2243,$CH:$CH,1,0),0),"Product Code Required","NA")))))</f>
        <v/>
      </c>
      <c r="CK2230" t="str">
        <f>IFERROR(IF(LEN('Journal Template'!F2241)&gt;0,"",IF('Journal Template'!A2241="","",IF(LEFT('Journal Template'!A2241,1)=IFERROR(VLOOKUP(LEFT('Journal Template'!A2241,1),Checks!$CF$2:$CF$5,1,0),0),"Product Code Required",IF('Journal Template'!D2241="","",IF('Journal Template'!D2241=IFERROR(VLOOKUP('Journal Template'!D2241,Checks!$CH:$CH,1,0),0),"Product Code Required","NA"))))),"")</f>
        <v/>
      </c>
    </row>
    <row r="2231" spans="14:89">
      <c r="N2231" t="s">
        <v>10473</v>
      </c>
      <c r="O2231" t="s">
        <v>10474</v>
      </c>
      <c r="P2231" t="s">
        <v>386</v>
      </c>
      <c r="Q2231" s="150" t="str">
        <f>IF(JRF!D2244="","",IF(IFERROR(VLOOKUP(JRF!D2244,Checks!N:P,3,0),0)="A","","Inactive account in Use"))</f>
        <v/>
      </c>
      <c r="R2231" t="str">
        <f>IFERROR(IF('Journal Template'!C2643="","",IF(IFERROR(VLOOKUP('Journal Template'!C2643,Checks!N:P,3,0),0)="A","","Inactive account in Use")),"")</f>
        <v/>
      </c>
      <c r="V2231" s="150" t="str">
        <f>IF(JRF!C2244="","",IF(IFERROR(VLOOKUP(JRF!C2244,Checks!S:U,3,0),0)="A","Entry with System fund Dept",""))</f>
        <v/>
      </c>
      <c r="W2231" t="str">
        <f>IFERROR(IF('Journal Template'!D2643="","",IF(IFERROR(VLOOKUP('Journal Template'!D2643,Checks!S:U,3,0),0)="A","Entry with System fund Dept","")),"")</f>
        <v/>
      </c>
      <c r="X2231" t="s">
        <v>10475</v>
      </c>
      <c r="Y2231" t="s">
        <v>389</v>
      </c>
      <c r="Z2231" t="s">
        <v>10476</v>
      </c>
      <c r="AA2231" t="s">
        <v>505</v>
      </c>
      <c r="AB2231" t="s">
        <v>125</v>
      </c>
      <c r="AC2231" s="150" t="str">
        <f>IFERROR(IF(JRF!C2244="","",IF(AND(VLOOKUP(JRF!C2244,X:AA,4,0)=JRF!B2244,VLOOKUP(JRF!C2244,X:Y,2,0)="A"),"","Inactive Dept Combo Error")),"Inactive Dept Combo Error")</f>
        <v/>
      </c>
      <c r="AD2231" t="str">
        <f>IFERROR(IF('Journal Template'!D2643="","",IF(AND(VLOOKUP('Journal Template'!D2643,X:AA,4,0)='Journal Template'!A2643,VLOOKUP('Journal Template'!D2643,X:Y,2,0)="A"),"","Inactive Dept Combo Error")),"")</f>
        <v/>
      </c>
      <c r="AK2231" s="150" t="str">
        <f>IF(JRF!B2244="","",IF(JRF!B2244=IFERROR(VLOOKUP(JRF!B2244,Checks!AI:AI,1,0),0),"Entry in Branch/Satellite BU's",""))</f>
        <v/>
      </c>
      <c r="AL2231" t="str">
        <f>IFERROR(IF('Journal Template'!A2643="","",IF('Journal Template'!A2643=IFERROR(VLOOKUP('Journal Template'!A2643,Checks!AI:AI,1,0),0),"Entry in Branch/Satellite BU's","")),"")</f>
        <v/>
      </c>
      <c r="AO2231" s="171"/>
      <c r="AP2231" s="171"/>
      <c r="AQ2231" s="171"/>
      <c r="AR2231" s="171"/>
      <c r="CI2231" t="str">
        <f>IF(JRF!F2244&gt;0,"",IF(JRF!B2244="","",IF(LEFT(JRF!B2244,1)=IFERROR(VLOOKUP(LEFT(JRF!B2244,1),$CF$2:$CF$5,1,0),0),"Product Code Required",IF(JRF!C2244="","",IF(JRF!C2244=IFERROR(VLOOKUP(JRF!C2244,$CH:$CH,1,0),0),"Product Code Required","NA")))))</f>
        <v/>
      </c>
      <c r="CJ2231" t="str">
        <f>IF(JRF!AV2244&gt;0,"",IF(JRF!Q2244="","",IF(LEFT(JRF!Q2244,1)=IFERROR(VLOOKUP(LEFT(JRF!Q2244,1),$CF$2:$CF$5,1,0),0),"Product Code Required",IF(JRF!V2244="","",IF(JRF!V2244=IFERROR(VLOOKUP(JRF!V2244,$CH:$CH,1,0),0),"Product Code Required","NA")))))</f>
        <v/>
      </c>
      <c r="CK2231" t="str">
        <f>IFERROR(IF(LEN('Journal Template'!F2242)&gt;0,"",IF('Journal Template'!A2242="","",IF(LEFT('Journal Template'!A2242,1)=IFERROR(VLOOKUP(LEFT('Journal Template'!A2242,1),Checks!$CF$2:$CF$5,1,0),0),"Product Code Required",IF('Journal Template'!D2242="","",IF('Journal Template'!D2242=IFERROR(VLOOKUP('Journal Template'!D2242,Checks!$CH:$CH,1,0),0),"Product Code Required","NA"))))),"")</f>
        <v/>
      </c>
    </row>
    <row r="2232" spans="14:89">
      <c r="N2232" t="s">
        <v>10477</v>
      </c>
      <c r="O2232" t="s">
        <v>10478</v>
      </c>
      <c r="P2232" t="s">
        <v>386</v>
      </c>
      <c r="Q2232" s="150" t="str">
        <f>IF(JRF!D2245="","",IF(IFERROR(VLOOKUP(JRF!D2245,Checks!N:P,3,0),0)="A","","Inactive account in Use"))</f>
        <v/>
      </c>
      <c r="R2232" t="str">
        <f>IFERROR(IF('Journal Template'!C2644="","",IF(IFERROR(VLOOKUP('Journal Template'!C2644,Checks!N:P,3,0),0)="A","","Inactive account in Use")),"")</f>
        <v/>
      </c>
      <c r="V2232" s="150" t="str">
        <f>IF(JRF!C2245="","",IF(IFERROR(VLOOKUP(JRF!C2245,Checks!S:U,3,0),0)="A","Entry with System fund Dept",""))</f>
        <v/>
      </c>
      <c r="W2232" t="str">
        <f>IFERROR(IF('Journal Template'!D2644="","",IF(IFERROR(VLOOKUP('Journal Template'!D2644,Checks!S:U,3,0),0)="A","Entry with System fund Dept","")),"")</f>
        <v/>
      </c>
      <c r="X2232" t="s">
        <v>10479</v>
      </c>
      <c r="Y2232" t="s">
        <v>389</v>
      </c>
      <c r="Z2232" t="s">
        <v>10480</v>
      </c>
      <c r="AA2232" t="s">
        <v>505</v>
      </c>
      <c r="AB2232" t="s">
        <v>125</v>
      </c>
      <c r="AC2232" s="150" t="str">
        <f>IFERROR(IF(JRF!C2245="","",IF(AND(VLOOKUP(JRF!C2245,X:AA,4,0)=JRF!B2245,VLOOKUP(JRF!C2245,X:Y,2,0)="A"),"","Inactive Dept Combo Error")),"Inactive Dept Combo Error")</f>
        <v/>
      </c>
      <c r="AD2232" t="str">
        <f>IFERROR(IF('Journal Template'!D2644="","",IF(AND(VLOOKUP('Journal Template'!D2644,X:AA,4,0)='Journal Template'!A2644,VLOOKUP('Journal Template'!D2644,X:Y,2,0)="A"),"","Inactive Dept Combo Error")),"")</f>
        <v/>
      </c>
      <c r="AK2232" s="150" t="str">
        <f>IF(JRF!B2245="","",IF(JRF!B2245=IFERROR(VLOOKUP(JRF!B2245,Checks!AI:AI,1,0),0),"Entry in Branch/Satellite BU's",""))</f>
        <v/>
      </c>
      <c r="AL2232" t="str">
        <f>IFERROR(IF('Journal Template'!A2644="","",IF('Journal Template'!A2644=IFERROR(VLOOKUP('Journal Template'!A2644,Checks!AI:AI,1,0),0),"Entry in Branch/Satellite BU's","")),"")</f>
        <v/>
      </c>
      <c r="AO2232" s="171"/>
      <c r="AP2232" s="171"/>
      <c r="AQ2232" s="171"/>
      <c r="AR2232" s="171"/>
      <c r="CI2232" t="str">
        <f>IF(JRF!F2245&gt;0,"",IF(JRF!B2245="","",IF(LEFT(JRF!B2245,1)=IFERROR(VLOOKUP(LEFT(JRF!B2245,1),$CF$2:$CF$5,1,0),0),"Product Code Required",IF(JRF!C2245="","",IF(JRF!C2245=IFERROR(VLOOKUP(JRF!C2245,$CH:$CH,1,0),0),"Product Code Required","NA")))))</f>
        <v/>
      </c>
      <c r="CJ2232" t="str">
        <f>IF(JRF!AV2245&gt;0,"",IF(JRF!Q2245="","",IF(LEFT(JRF!Q2245,1)=IFERROR(VLOOKUP(LEFT(JRF!Q2245,1),$CF$2:$CF$5,1,0),0),"Product Code Required",IF(JRF!V2245="","",IF(JRF!V2245=IFERROR(VLOOKUP(JRF!V2245,$CH:$CH,1,0),0),"Product Code Required","NA")))))</f>
        <v/>
      </c>
      <c r="CK2232" t="str">
        <f>IFERROR(IF(LEN('Journal Template'!F2243)&gt;0,"",IF('Journal Template'!A2243="","",IF(LEFT('Journal Template'!A2243,1)=IFERROR(VLOOKUP(LEFT('Journal Template'!A2243,1),Checks!$CF$2:$CF$5,1,0),0),"Product Code Required",IF('Journal Template'!D2243="","",IF('Journal Template'!D2243=IFERROR(VLOOKUP('Journal Template'!D2243,Checks!$CH:$CH,1,0),0),"Product Code Required","NA"))))),"")</f>
        <v/>
      </c>
    </row>
    <row r="2233" spans="14:89">
      <c r="N2233" t="s">
        <v>10481</v>
      </c>
      <c r="O2233" t="s">
        <v>10482</v>
      </c>
      <c r="P2233" t="s">
        <v>386</v>
      </c>
      <c r="Q2233" s="150" t="str">
        <f>IF(JRF!D2246="","",IF(IFERROR(VLOOKUP(JRF!D2246,Checks!N:P,3,0),0)="A","","Inactive account in Use"))</f>
        <v/>
      </c>
      <c r="R2233" t="str">
        <f>IFERROR(IF('Journal Template'!C2645="","",IF(IFERROR(VLOOKUP('Journal Template'!C2645,Checks!N:P,3,0),0)="A","","Inactive account in Use")),"")</f>
        <v/>
      </c>
      <c r="V2233" s="150" t="str">
        <f>IF(JRF!C2246="","",IF(IFERROR(VLOOKUP(JRF!C2246,Checks!S:U,3,0),0)="A","Entry with System fund Dept",""))</f>
        <v/>
      </c>
      <c r="W2233" t="str">
        <f>IFERROR(IF('Journal Template'!D2645="","",IF(IFERROR(VLOOKUP('Journal Template'!D2645,Checks!S:U,3,0),0)="A","Entry with System fund Dept","")),"")</f>
        <v/>
      </c>
      <c r="X2233" t="s">
        <v>10483</v>
      </c>
      <c r="Y2233" t="s">
        <v>389</v>
      </c>
      <c r="Z2233" t="s">
        <v>10484</v>
      </c>
      <c r="AA2233" t="s">
        <v>505</v>
      </c>
      <c r="AB2233" t="s">
        <v>125</v>
      </c>
      <c r="AC2233" s="150" t="str">
        <f>IFERROR(IF(JRF!C2246="","",IF(AND(VLOOKUP(JRF!C2246,X:AA,4,0)=JRF!B2246,VLOOKUP(JRF!C2246,X:Y,2,0)="A"),"","Inactive Dept Combo Error")),"Inactive Dept Combo Error")</f>
        <v/>
      </c>
      <c r="AD2233" t="str">
        <f>IFERROR(IF('Journal Template'!D2645="","",IF(AND(VLOOKUP('Journal Template'!D2645,X:AA,4,0)='Journal Template'!A2645,VLOOKUP('Journal Template'!D2645,X:Y,2,0)="A"),"","Inactive Dept Combo Error")),"")</f>
        <v/>
      </c>
      <c r="AK2233" s="150" t="str">
        <f>IF(JRF!B2246="","",IF(JRF!B2246=IFERROR(VLOOKUP(JRF!B2246,Checks!AI:AI,1,0),0),"Entry in Branch/Satellite BU's",""))</f>
        <v/>
      </c>
      <c r="AL2233" t="str">
        <f>IFERROR(IF('Journal Template'!A2645="","",IF('Journal Template'!A2645=IFERROR(VLOOKUP('Journal Template'!A2645,Checks!AI:AI,1,0),0),"Entry in Branch/Satellite BU's","")),"")</f>
        <v/>
      </c>
      <c r="AO2233" s="171"/>
      <c r="AP2233" s="171"/>
      <c r="AQ2233" s="171"/>
      <c r="AR2233" s="171"/>
      <c r="CI2233" t="str">
        <f>IF(JRF!F2246&gt;0,"",IF(JRF!B2246="","",IF(LEFT(JRF!B2246,1)=IFERROR(VLOOKUP(LEFT(JRF!B2246,1),$CF$2:$CF$5,1,0),0),"Product Code Required",IF(JRF!C2246="","",IF(JRF!C2246=IFERROR(VLOOKUP(JRF!C2246,$CH:$CH,1,0),0),"Product Code Required","NA")))))</f>
        <v/>
      </c>
      <c r="CJ2233" t="str">
        <f>IF(JRF!AV2246&gt;0,"",IF(JRF!Q2246="","",IF(LEFT(JRF!Q2246,1)=IFERROR(VLOOKUP(LEFT(JRF!Q2246,1),$CF$2:$CF$5,1,0),0),"Product Code Required",IF(JRF!V2246="","",IF(JRF!V2246=IFERROR(VLOOKUP(JRF!V2246,$CH:$CH,1,0),0),"Product Code Required","NA")))))</f>
        <v/>
      </c>
      <c r="CK2233" t="str">
        <f>IFERROR(IF(LEN('Journal Template'!F2244)&gt;0,"",IF('Journal Template'!A2244="","",IF(LEFT('Journal Template'!A2244,1)=IFERROR(VLOOKUP(LEFT('Journal Template'!A2244,1),Checks!$CF$2:$CF$5,1,0),0),"Product Code Required",IF('Journal Template'!D2244="","",IF('Journal Template'!D2244=IFERROR(VLOOKUP('Journal Template'!D2244,Checks!$CH:$CH,1,0),0),"Product Code Required","NA"))))),"")</f>
        <v/>
      </c>
    </row>
    <row r="2234" spans="14:89">
      <c r="N2234" t="s">
        <v>10485</v>
      </c>
      <c r="O2234" t="s">
        <v>10486</v>
      </c>
      <c r="P2234" t="s">
        <v>386</v>
      </c>
      <c r="Q2234" s="150" t="str">
        <f>IF(JRF!D2247="","",IF(IFERROR(VLOOKUP(JRF!D2247,Checks!N:P,3,0),0)="A","","Inactive account in Use"))</f>
        <v/>
      </c>
      <c r="R2234" t="str">
        <f>IFERROR(IF('Journal Template'!C2646="","",IF(IFERROR(VLOOKUP('Journal Template'!C2646,Checks!N:P,3,0),0)="A","","Inactive account in Use")),"")</f>
        <v/>
      </c>
      <c r="V2234" s="150" t="str">
        <f>IF(JRF!C2247="","",IF(IFERROR(VLOOKUP(JRF!C2247,Checks!S:U,3,0),0)="A","Entry with System fund Dept",""))</f>
        <v/>
      </c>
      <c r="W2234" t="str">
        <f>IFERROR(IF('Journal Template'!D2646="","",IF(IFERROR(VLOOKUP('Journal Template'!D2646,Checks!S:U,3,0),0)="A","Entry with System fund Dept","")),"")</f>
        <v/>
      </c>
      <c r="X2234" t="s">
        <v>10487</v>
      </c>
      <c r="Y2234" t="s">
        <v>389</v>
      </c>
      <c r="Z2234" t="s">
        <v>10488</v>
      </c>
      <c r="AA2234" t="s">
        <v>505</v>
      </c>
      <c r="AB2234" t="s">
        <v>125</v>
      </c>
      <c r="AC2234" s="150" t="str">
        <f>IFERROR(IF(JRF!C2247="","",IF(AND(VLOOKUP(JRF!C2247,X:AA,4,0)=JRF!B2247,VLOOKUP(JRF!C2247,X:Y,2,0)="A"),"","Inactive Dept Combo Error")),"Inactive Dept Combo Error")</f>
        <v/>
      </c>
      <c r="AD2234" t="str">
        <f>IFERROR(IF('Journal Template'!D2646="","",IF(AND(VLOOKUP('Journal Template'!D2646,X:AA,4,0)='Journal Template'!A2646,VLOOKUP('Journal Template'!D2646,X:Y,2,0)="A"),"","Inactive Dept Combo Error")),"")</f>
        <v/>
      </c>
      <c r="AK2234" s="150" t="str">
        <f>IF(JRF!B2247="","",IF(JRF!B2247=IFERROR(VLOOKUP(JRF!B2247,Checks!AI:AI,1,0),0),"Entry in Branch/Satellite BU's",""))</f>
        <v/>
      </c>
      <c r="AL2234" t="str">
        <f>IFERROR(IF('Journal Template'!A2646="","",IF('Journal Template'!A2646=IFERROR(VLOOKUP('Journal Template'!A2646,Checks!AI:AI,1,0),0),"Entry in Branch/Satellite BU's","")),"")</f>
        <v/>
      </c>
      <c r="AO2234" s="171"/>
      <c r="AP2234" s="171"/>
      <c r="AQ2234" s="171"/>
      <c r="AR2234" s="171"/>
      <c r="CI2234" t="str">
        <f>IF(JRF!F2247&gt;0,"",IF(JRF!B2247="","",IF(LEFT(JRF!B2247,1)=IFERROR(VLOOKUP(LEFT(JRF!B2247,1),$CF$2:$CF$5,1,0),0),"Product Code Required",IF(JRF!C2247="","",IF(JRF!C2247=IFERROR(VLOOKUP(JRF!C2247,$CH:$CH,1,0),0),"Product Code Required","NA")))))</f>
        <v/>
      </c>
      <c r="CJ2234" t="str">
        <f>IF(JRF!AV2247&gt;0,"",IF(JRF!Q2247="","",IF(LEFT(JRF!Q2247,1)=IFERROR(VLOOKUP(LEFT(JRF!Q2247,1),$CF$2:$CF$5,1,0),0),"Product Code Required",IF(JRF!V2247="","",IF(JRF!V2247=IFERROR(VLOOKUP(JRF!V2247,$CH:$CH,1,0),0),"Product Code Required","NA")))))</f>
        <v/>
      </c>
      <c r="CK2234" t="str">
        <f>IFERROR(IF(LEN('Journal Template'!F2245)&gt;0,"",IF('Journal Template'!A2245="","",IF(LEFT('Journal Template'!A2245,1)=IFERROR(VLOOKUP(LEFT('Journal Template'!A2245,1),Checks!$CF$2:$CF$5,1,0),0),"Product Code Required",IF('Journal Template'!D2245="","",IF('Journal Template'!D2245=IFERROR(VLOOKUP('Journal Template'!D2245,Checks!$CH:$CH,1,0),0),"Product Code Required","NA"))))),"")</f>
        <v/>
      </c>
    </row>
    <row r="2235" spans="14:89">
      <c r="N2235" t="s">
        <v>10489</v>
      </c>
      <c r="O2235" t="s">
        <v>10490</v>
      </c>
      <c r="P2235" t="s">
        <v>386</v>
      </c>
      <c r="Q2235" s="150" t="str">
        <f>IF(JRF!D2248="","",IF(IFERROR(VLOOKUP(JRF!D2248,Checks!N:P,3,0),0)="A","","Inactive account in Use"))</f>
        <v/>
      </c>
      <c r="R2235" t="str">
        <f>IFERROR(IF('Journal Template'!C2647="","",IF(IFERROR(VLOOKUP('Journal Template'!C2647,Checks!N:P,3,0),0)="A","","Inactive account in Use")),"")</f>
        <v/>
      </c>
      <c r="V2235" s="150" t="str">
        <f>IF(JRF!C2248="","",IF(IFERROR(VLOOKUP(JRF!C2248,Checks!S:U,3,0),0)="A","Entry with System fund Dept",""))</f>
        <v/>
      </c>
      <c r="W2235" t="str">
        <f>IFERROR(IF('Journal Template'!D2647="","",IF(IFERROR(VLOOKUP('Journal Template'!D2647,Checks!S:U,3,0),0)="A","Entry with System fund Dept","")),"")</f>
        <v/>
      </c>
      <c r="X2235" t="s">
        <v>10491</v>
      </c>
      <c r="Y2235" t="s">
        <v>389</v>
      </c>
      <c r="Z2235" t="s">
        <v>10492</v>
      </c>
      <c r="AA2235" t="s">
        <v>505</v>
      </c>
      <c r="AB2235" t="s">
        <v>125</v>
      </c>
      <c r="AC2235" s="150" t="str">
        <f>IFERROR(IF(JRF!C2248="","",IF(AND(VLOOKUP(JRF!C2248,X:AA,4,0)=JRF!B2248,VLOOKUP(JRF!C2248,X:Y,2,0)="A"),"","Inactive Dept Combo Error")),"Inactive Dept Combo Error")</f>
        <v/>
      </c>
      <c r="AD2235" t="str">
        <f>IFERROR(IF('Journal Template'!D2647="","",IF(AND(VLOOKUP('Journal Template'!D2647,X:AA,4,0)='Journal Template'!A2647,VLOOKUP('Journal Template'!D2647,X:Y,2,0)="A"),"","Inactive Dept Combo Error")),"")</f>
        <v/>
      </c>
      <c r="AK2235" s="150" t="str">
        <f>IF(JRF!B2248="","",IF(JRF!B2248=IFERROR(VLOOKUP(JRF!B2248,Checks!AI:AI,1,0),0),"Entry in Branch/Satellite BU's",""))</f>
        <v/>
      </c>
      <c r="AL2235" t="str">
        <f>IFERROR(IF('Journal Template'!A2647="","",IF('Journal Template'!A2647=IFERROR(VLOOKUP('Journal Template'!A2647,Checks!AI:AI,1,0),0),"Entry in Branch/Satellite BU's","")),"")</f>
        <v/>
      </c>
      <c r="AO2235" s="171"/>
      <c r="AP2235" s="171"/>
      <c r="AQ2235" s="171"/>
      <c r="AR2235" s="171"/>
      <c r="CI2235" t="str">
        <f>IF(JRF!F2248&gt;0,"",IF(JRF!B2248="","",IF(LEFT(JRF!B2248,1)=IFERROR(VLOOKUP(LEFT(JRF!B2248,1),$CF$2:$CF$5,1,0),0),"Product Code Required",IF(JRF!C2248="","",IF(JRF!C2248=IFERROR(VLOOKUP(JRF!C2248,$CH:$CH,1,0),0),"Product Code Required","NA")))))</f>
        <v/>
      </c>
      <c r="CJ2235" t="str">
        <f>IF(JRF!AV2248&gt;0,"",IF(JRF!Q2248="","",IF(LEFT(JRF!Q2248,1)=IFERROR(VLOOKUP(LEFT(JRF!Q2248,1),$CF$2:$CF$5,1,0),0),"Product Code Required",IF(JRF!V2248="","",IF(JRF!V2248=IFERROR(VLOOKUP(JRF!V2248,$CH:$CH,1,0),0),"Product Code Required","NA")))))</f>
        <v/>
      </c>
      <c r="CK2235" t="str">
        <f>IFERROR(IF(LEN('Journal Template'!F2246)&gt;0,"",IF('Journal Template'!A2246="","",IF(LEFT('Journal Template'!A2246,1)=IFERROR(VLOOKUP(LEFT('Journal Template'!A2246,1),Checks!$CF$2:$CF$5,1,0),0),"Product Code Required",IF('Journal Template'!D2246="","",IF('Journal Template'!D2246=IFERROR(VLOOKUP('Journal Template'!D2246,Checks!$CH:$CH,1,0),0),"Product Code Required","NA"))))),"")</f>
        <v/>
      </c>
    </row>
    <row r="2236" spans="14:89">
      <c r="N2236" t="s">
        <v>10493</v>
      </c>
      <c r="O2236" t="s">
        <v>10494</v>
      </c>
      <c r="P2236" t="s">
        <v>386</v>
      </c>
      <c r="Q2236" s="150" t="str">
        <f>IF(JRF!D2249="","",IF(IFERROR(VLOOKUP(JRF!D2249,Checks!N:P,3,0),0)="A","","Inactive account in Use"))</f>
        <v/>
      </c>
      <c r="R2236" t="str">
        <f>IFERROR(IF('Journal Template'!C2648="","",IF(IFERROR(VLOOKUP('Journal Template'!C2648,Checks!N:P,3,0),0)="A","","Inactive account in Use")),"")</f>
        <v/>
      </c>
      <c r="V2236" s="150" t="str">
        <f>IF(JRF!C2249="","",IF(IFERROR(VLOOKUP(JRF!C2249,Checks!S:U,3,0),0)="A","Entry with System fund Dept",""))</f>
        <v/>
      </c>
      <c r="W2236" t="str">
        <f>IFERROR(IF('Journal Template'!D2648="","",IF(IFERROR(VLOOKUP('Journal Template'!D2648,Checks!S:U,3,0),0)="A","Entry with System fund Dept","")),"")</f>
        <v/>
      </c>
      <c r="X2236" t="s">
        <v>10495</v>
      </c>
      <c r="Y2236" t="s">
        <v>389</v>
      </c>
      <c r="Z2236" t="s">
        <v>10496</v>
      </c>
      <c r="AA2236" t="s">
        <v>505</v>
      </c>
      <c r="AB2236" t="s">
        <v>125</v>
      </c>
      <c r="AC2236" s="150" t="str">
        <f>IFERROR(IF(JRF!C2249="","",IF(AND(VLOOKUP(JRF!C2249,X:AA,4,0)=JRF!B2249,VLOOKUP(JRF!C2249,X:Y,2,0)="A"),"","Inactive Dept Combo Error")),"Inactive Dept Combo Error")</f>
        <v/>
      </c>
      <c r="AD2236" t="str">
        <f>IFERROR(IF('Journal Template'!D2648="","",IF(AND(VLOOKUP('Journal Template'!D2648,X:AA,4,0)='Journal Template'!A2648,VLOOKUP('Journal Template'!D2648,X:Y,2,0)="A"),"","Inactive Dept Combo Error")),"")</f>
        <v/>
      </c>
      <c r="AK2236" s="150" t="str">
        <f>IF(JRF!B2249="","",IF(JRF!B2249=IFERROR(VLOOKUP(JRF!B2249,Checks!AI:AI,1,0),0),"Entry in Branch/Satellite BU's",""))</f>
        <v/>
      </c>
      <c r="AL2236" t="str">
        <f>IFERROR(IF('Journal Template'!A2648="","",IF('Journal Template'!A2648=IFERROR(VLOOKUP('Journal Template'!A2648,Checks!AI:AI,1,0),0),"Entry in Branch/Satellite BU's","")),"")</f>
        <v/>
      </c>
      <c r="AO2236" s="171"/>
      <c r="AP2236" s="171"/>
      <c r="AQ2236" s="171"/>
      <c r="AR2236" s="171"/>
      <c r="CI2236" t="str">
        <f>IF(JRF!F2249&gt;0,"",IF(JRF!B2249="","",IF(LEFT(JRF!B2249,1)=IFERROR(VLOOKUP(LEFT(JRF!B2249,1),$CF$2:$CF$5,1,0),0),"Product Code Required",IF(JRF!C2249="","",IF(JRF!C2249=IFERROR(VLOOKUP(JRF!C2249,$CH:$CH,1,0),0),"Product Code Required","NA")))))</f>
        <v/>
      </c>
      <c r="CJ2236" t="str">
        <f>IF(JRF!AV2249&gt;0,"",IF(JRF!Q2249="","",IF(LEFT(JRF!Q2249,1)=IFERROR(VLOOKUP(LEFT(JRF!Q2249,1),$CF$2:$CF$5,1,0),0),"Product Code Required",IF(JRF!V2249="","",IF(JRF!V2249=IFERROR(VLOOKUP(JRF!V2249,$CH:$CH,1,0),0),"Product Code Required","NA")))))</f>
        <v/>
      </c>
      <c r="CK2236" t="str">
        <f>IFERROR(IF(LEN('Journal Template'!F2247)&gt;0,"",IF('Journal Template'!A2247="","",IF(LEFT('Journal Template'!A2247,1)=IFERROR(VLOOKUP(LEFT('Journal Template'!A2247,1),Checks!$CF$2:$CF$5,1,0),0),"Product Code Required",IF('Journal Template'!D2247="","",IF('Journal Template'!D2247=IFERROR(VLOOKUP('Journal Template'!D2247,Checks!$CH:$CH,1,0),0),"Product Code Required","NA"))))),"")</f>
        <v/>
      </c>
    </row>
    <row r="2237" spans="14:89">
      <c r="N2237" t="s">
        <v>10497</v>
      </c>
      <c r="O2237" t="s">
        <v>10498</v>
      </c>
      <c r="P2237" t="s">
        <v>386</v>
      </c>
      <c r="Q2237" s="150" t="str">
        <f>IF(JRF!D2250="","",IF(IFERROR(VLOOKUP(JRF!D2250,Checks!N:P,3,0),0)="A","","Inactive account in Use"))</f>
        <v/>
      </c>
      <c r="R2237" t="str">
        <f>IFERROR(IF('Journal Template'!C2649="","",IF(IFERROR(VLOOKUP('Journal Template'!C2649,Checks!N:P,3,0),0)="A","","Inactive account in Use")),"")</f>
        <v/>
      </c>
      <c r="V2237" s="150" t="str">
        <f>IF(JRF!C2250="","",IF(IFERROR(VLOOKUP(JRF!C2250,Checks!S:U,3,0),0)="A","Entry with System fund Dept",""))</f>
        <v/>
      </c>
      <c r="W2237" t="str">
        <f>IFERROR(IF('Journal Template'!D2649="","",IF(IFERROR(VLOOKUP('Journal Template'!D2649,Checks!S:U,3,0),0)="A","Entry with System fund Dept","")),"")</f>
        <v/>
      </c>
      <c r="X2237" t="s">
        <v>10499</v>
      </c>
      <c r="Y2237" t="s">
        <v>389</v>
      </c>
      <c r="Z2237" t="s">
        <v>10500</v>
      </c>
      <c r="AA2237" t="s">
        <v>505</v>
      </c>
      <c r="AB2237" t="s">
        <v>125</v>
      </c>
      <c r="AC2237" s="150" t="str">
        <f>IFERROR(IF(JRF!C2250="","",IF(AND(VLOOKUP(JRF!C2250,X:AA,4,0)=JRF!B2250,VLOOKUP(JRF!C2250,X:Y,2,0)="A"),"","Inactive Dept Combo Error")),"Inactive Dept Combo Error")</f>
        <v/>
      </c>
      <c r="AD2237" t="str">
        <f>IFERROR(IF('Journal Template'!D2649="","",IF(AND(VLOOKUP('Journal Template'!D2649,X:AA,4,0)='Journal Template'!A2649,VLOOKUP('Journal Template'!D2649,X:Y,2,0)="A"),"","Inactive Dept Combo Error")),"")</f>
        <v/>
      </c>
      <c r="AK2237" s="150" t="str">
        <f>IF(JRF!B2250="","",IF(JRF!B2250=IFERROR(VLOOKUP(JRF!B2250,Checks!AI:AI,1,0),0),"Entry in Branch/Satellite BU's",""))</f>
        <v/>
      </c>
      <c r="AL2237" t="str">
        <f>IFERROR(IF('Journal Template'!A2649="","",IF('Journal Template'!A2649=IFERROR(VLOOKUP('Journal Template'!A2649,Checks!AI:AI,1,0),0),"Entry in Branch/Satellite BU's","")),"")</f>
        <v/>
      </c>
      <c r="AO2237" s="171"/>
      <c r="AP2237" s="171"/>
      <c r="AQ2237" s="171"/>
      <c r="AR2237" s="171"/>
      <c r="CI2237" t="str">
        <f>IF(JRF!F2250&gt;0,"",IF(JRF!B2250="","",IF(LEFT(JRF!B2250,1)=IFERROR(VLOOKUP(LEFT(JRF!B2250,1),$CF$2:$CF$5,1,0),0),"Product Code Required",IF(JRF!C2250="","",IF(JRF!C2250=IFERROR(VLOOKUP(JRF!C2250,$CH:$CH,1,0),0),"Product Code Required","NA")))))</f>
        <v/>
      </c>
      <c r="CJ2237" t="str">
        <f>IF(JRF!AV2250&gt;0,"",IF(JRF!Q2250="","",IF(LEFT(JRF!Q2250,1)=IFERROR(VLOOKUP(LEFT(JRF!Q2250,1),$CF$2:$CF$5,1,0),0),"Product Code Required",IF(JRF!V2250="","",IF(JRF!V2250=IFERROR(VLOOKUP(JRF!V2250,$CH:$CH,1,0),0),"Product Code Required","NA")))))</f>
        <v/>
      </c>
      <c r="CK2237" t="str">
        <f>IFERROR(IF(LEN('Journal Template'!F2248)&gt;0,"",IF('Journal Template'!A2248="","",IF(LEFT('Journal Template'!A2248,1)=IFERROR(VLOOKUP(LEFT('Journal Template'!A2248,1),Checks!$CF$2:$CF$5,1,0),0),"Product Code Required",IF('Journal Template'!D2248="","",IF('Journal Template'!D2248=IFERROR(VLOOKUP('Journal Template'!D2248,Checks!$CH:$CH,1,0),0),"Product Code Required","NA"))))),"")</f>
        <v/>
      </c>
    </row>
    <row r="2238" spans="14:89">
      <c r="N2238" t="s">
        <v>10501</v>
      </c>
      <c r="O2238" t="s">
        <v>10502</v>
      </c>
      <c r="P2238" t="s">
        <v>386</v>
      </c>
      <c r="Q2238" s="150" t="str">
        <f>IF(JRF!D2251="","",IF(IFERROR(VLOOKUP(JRF!D2251,Checks!N:P,3,0),0)="A","","Inactive account in Use"))</f>
        <v/>
      </c>
      <c r="R2238" t="str">
        <f>IFERROR(IF('Journal Template'!C2650="","",IF(IFERROR(VLOOKUP('Journal Template'!C2650,Checks!N:P,3,0),0)="A","","Inactive account in Use")),"")</f>
        <v/>
      </c>
      <c r="V2238" s="150" t="str">
        <f>IF(JRF!C2251="","",IF(IFERROR(VLOOKUP(JRF!C2251,Checks!S:U,3,0),0)="A","Entry with System fund Dept",""))</f>
        <v/>
      </c>
      <c r="W2238" t="str">
        <f>IFERROR(IF('Journal Template'!D2650="","",IF(IFERROR(VLOOKUP('Journal Template'!D2650,Checks!S:U,3,0),0)="A","Entry with System fund Dept","")),"")</f>
        <v/>
      </c>
      <c r="X2238" t="s">
        <v>10503</v>
      </c>
      <c r="Y2238" t="s">
        <v>389</v>
      </c>
      <c r="Z2238" t="s">
        <v>10504</v>
      </c>
      <c r="AA2238" t="s">
        <v>505</v>
      </c>
      <c r="AB2238" t="s">
        <v>125</v>
      </c>
      <c r="AC2238" s="150" t="str">
        <f>IFERROR(IF(JRF!C2251="","",IF(AND(VLOOKUP(JRF!C2251,X:AA,4,0)=JRF!B2251,VLOOKUP(JRF!C2251,X:Y,2,0)="A"),"","Inactive Dept Combo Error")),"Inactive Dept Combo Error")</f>
        <v/>
      </c>
      <c r="AD2238" t="str">
        <f>IFERROR(IF('Journal Template'!D2650="","",IF(AND(VLOOKUP('Journal Template'!D2650,X:AA,4,0)='Journal Template'!A2650,VLOOKUP('Journal Template'!D2650,X:Y,2,0)="A"),"","Inactive Dept Combo Error")),"")</f>
        <v/>
      </c>
      <c r="AK2238" s="150" t="str">
        <f>IF(JRF!B2251="","",IF(JRF!B2251=IFERROR(VLOOKUP(JRF!B2251,Checks!AI:AI,1,0),0),"Entry in Branch/Satellite BU's",""))</f>
        <v/>
      </c>
      <c r="AL2238" t="str">
        <f>IFERROR(IF('Journal Template'!A2650="","",IF('Journal Template'!A2650=IFERROR(VLOOKUP('Journal Template'!A2650,Checks!AI:AI,1,0),0),"Entry in Branch/Satellite BU's","")),"")</f>
        <v/>
      </c>
      <c r="AO2238" s="171"/>
      <c r="AP2238" s="171"/>
      <c r="AQ2238" s="171"/>
      <c r="AR2238" s="171"/>
      <c r="CI2238" t="str">
        <f>IF(JRF!F2251&gt;0,"",IF(JRF!B2251="","",IF(LEFT(JRF!B2251,1)=IFERROR(VLOOKUP(LEFT(JRF!B2251,1),$CF$2:$CF$5,1,0),0),"Product Code Required",IF(JRF!C2251="","",IF(JRF!C2251=IFERROR(VLOOKUP(JRF!C2251,$CH:$CH,1,0),0),"Product Code Required","NA")))))</f>
        <v/>
      </c>
      <c r="CJ2238" t="str">
        <f>IF(JRF!AV2251&gt;0,"",IF(JRF!Q2251="","",IF(LEFT(JRF!Q2251,1)=IFERROR(VLOOKUP(LEFT(JRF!Q2251,1),$CF$2:$CF$5,1,0),0),"Product Code Required",IF(JRF!V2251="","",IF(JRF!V2251=IFERROR(VLOOKUP(JRF!V2251,$CH:$CH,1,0),0),"Product Code Required","NA")))))</f>
        <v/>
      </c>
      <c r="CK2238" t="str">
        <f>IFERROR(IF(LEN('Journal Template'!F2249)&gt;0,"",IF('Journal Template'!A2249="","",IF(LEFT('Journal Template'!A2249,1)=IFERROR(VLOOKUP(LEFT('Journal Template'!A2249,1),Checks!$CF$2:$CF$5,1,0),0),"Product Code Required",IF('Journal Template'!D2249="","",IF('Journal Template'!D2249=IFERROR(VLOOKUP('Journal Template'!D2249,Checks!$CH:$CH,1,0),0),"Product Code Required","NA"))))),"")</f>
        <v/>
      </c>
    </row>
    <row r="2239" spans="14:89">
      <c r="N2239" t="s">
        <v>10505</v>
      </c>
      <c r="O2239" t="s">
        <v>10506</v>
      </c>
      <c r="P2239" t="s">
        <v>386</v>
      </c>
      <c r="Q2239" s="150" t="str">
        <f>IF(JRF!D2252="","",IF(IFERROR(VLOOKUP(JRF!D2252,Checks!N:P,3,0),0)="A","","Inactive account in Use"))</f>
        <v/>
      </c>
      <c r="R2239" t="str">
        <f>IFERROR(IF('Journal Template'!C2651="","",IF(IFERROR(VLOOKUP('Journal Template'!C2651,Checks!N:P,3,0),0)="A","","Inactive account in Use")),"")</f>
        <v/>
      </c>
      <c r="V2239" s="150" t="str">
        <f>IF(JRF!C2252="","",IF(IFERROR(VLOOKUP(JRF!C2252,Checks!S:U,3,0),0)="A","Entry with System fund Dept",""))</f>
        <v/>
      </c>
      <c r="W2239" t="str">
        <f>IFERROR(IF('Journal Template'!D2651="","",IF(IFERROR(VLOOKUP('Journal Template'!D2651,Checks!S:U,3,0),0)="A","Entry with System fund Dept","")),"")</f>
        <v/>
      </c>
      <c r="X2239" t="s">
        <v>10507</v>
      </c>
      <c r="Y2239" t="s">
        <v>389</v>
      </c>
      <c r="Z2239" t="s">
        <v>10508</v>
      </c>
      <c r="AA2239" t="s">
        <v>505</v>
      </c>
      <c r="AB2239" t="s">
        <v>125</v>
      </c>
      <c r="AC2239" s="150" t="str">
        <f>IFERROR(IF(JRF!C2252="","",IF(AND(VLOOKUP(JRF!C2252,X:AA,4,0)=JRF!B2252,VLOOKUP(JRF!C2252,X:Y,2,0)="A"),"","Inactive Dept Combo Error")),"Inactive Dept Combo Error")</f>
        <v/>
      </c>
      <c r="AD2239" t="str">
        <f>IFERROR(IF('Journal Template'!D2651="","",IF(AND(VLOOKUP('Journal Template'!D2651,X:AA,4,0)='Journal Template'!A2651,VLOOKUP('Journal Template'!D2651,X:Y,2,0)="A"),"","Inactive Dept Combo Error")),"")</f>
        <v/>
      </c>
      <c r="AK2239" s="150" t="str">
        <f>IF(JRF!B2252="","",IF(JRF!B2252=IFERROR(VLOOKUP(JRF!B2252,Checks!AI:AI,1,0),0),"Entry in Branch/Satellite BU's",""))</f>
        <v/>
      </c>
      <c r="AL2239" t="str">
        <f>IFERROR(IF('Journal Template'!A2651="","",IF('Journal Template'!A2651=IFERROR(VLOOKUP('Journal Template'!A2651,Checks!AI:AI,1,0),0),"Entry in Branch/Satellite BU's","")),"")</f>
        <v/>
      </c>
      <c r="AO2239" s="171"/>
      <c r="AP2239" s="171"/>
      <c r="AQ2239" s="171"/>
      <c r="AR2239" s="171"/>
      <c r="CI2239" t="str">
        <f>IF(JRF!F2252&gt;0,"",IF(JRF!B2252="","",IF(LEFT(JRF!B2252,1)=IFERROR(VLOOKUP(LEFT(JRF!B2252,1),$CF$2:$CF$5,1,0),0),"Product Code Required",IF(JRF!C2252="","",IF(JRF!C2252=IFERROR(VLOOKUP(JRF!C2252,$CH:$CH,1,0),0),"Product Code Required","NA")))))</f>
        <v/>
      </c>
      <c r="CJ2239" t="str">
        <f>IF(JRF!AV2252&gt;0,"",IF(JRF!Q2252="","",IF(LEFT(JRF!Q2252,1)=IFERROR(VLOOKUP(LEFT(JRF!Q2252,1),$CF$2:$CF$5,1,0),0),"Product Code Required",IF(JRF!V2252="","",IF(JRF!V2252=IFERROR(VLOOKUP(JRF!V2252,$CH:$CH,1,0),0),"Product Code Required","NA")))))</f>
        <v/>
      </c>
      <c r="CK2239" t="str">
        <f>IFERROR(IF(LEN('Journal Template'!F2250)&gt;0,"",IF('Journal Template'!A2250="","",IF(LEFT('Journal Template'!A2250,1)=IFERROR(VLOOKUP(LEFT('Journal Template'!A2250,1),Checks!$CF$2:$CF$5,1,0),0),"Product Code Required",IF('Journal Template'!D2250="","",IF('Journal Template'!D2250=IFERROR(VLOOKUP('Journal Template'!D2250,Checks!$CH:$CH,1,0),0),"Product Code Required","NA"))))),"")</f>
        <v/>
      </c>
    </row>
    <row r="2240" spans="14:89">
      <c r="N2240" t="s">
        <v>10509</v>
      </c>
      <c r="O2240" t="s">
        <v>893</v>
      </c>
      <c r="P2240" t="s">
        <v>386</v>
      </c>
      <c r="Q2240" s="150" t="str">
        <f>IF(JRF!D2253="","",IF(IFERROR(VLOOKUP(JRF!D2253,Checks!N:P,3,0),0)="A","","Inactive account in Use"))</f>
        <v/>
      </c>
      <c r="R2240" t="str">
        <f>IFERROR(IF('Journal Template'!C2652="","",IF(IFERROR(VLOOKUP('Journal Template'!C2652,Checks!N:P,3,0),0)="A","","Inactive account in Use")),"")</f>
        <v/>
      </c>
      <c r="V2240" s="150" t="str">
        <f>IF(JRF!C2253="","",IF(IFERROR(VLOOKUP(JRF!C2253,Checks!S:U,3,0),0)="A","Entry with System fund Dept",""))</f>
        <v/>
      </c>
      <c r="W2240" t="str">
        <f>IFERROR(IF('Journal Template'!D2652="","",IF(IFERROR(VLOOKUP('Journal Template'!D2652,Checks!S:U,3,0),0)="A","Entry with System fund Dept","")),"")</f>
        <v/>
      </c>
      <c r="X2240" t="s">
        <v>10510</v>
      </c>
      <c r="Y2240" t="s">
        <v>389</v>
      </c>
      <c r="Z2240" t="s">
        <v>10511</v>
      </c>
      <c r="AA2240" t="s">
        <v>505</v>
      </c>
      <c r="AB2240" t="s">
        <v>125</v>
      </c>
      <c r="AC2240" s="150" t="str">
        <f>IFERROR(IF(JRF!C2253="","",IF(AND(VLOOKUP(JRF!C2253,X:AA,4,0)=JRF!B2253,VLOOKUP(JRF!C2253,X:Y,2,0)="A"),"","Inactive Dept Combo Error")),"Inactive Dept Combo Error")</f>
        <v/>
      </c>
      <c r="AD2240" t="str">
        <f>IFERROR(IF('Journal Template'!D2652="","",IF(AND(VLOOKUP('Journal Template'!D2652,X:AA,4,0)='Journal Template'!A2652,VLOOKUP('Journal Template'!D2652,X:Y,2,0)="A"),"","Inactive Dept Combo Error")),"")</f>
        <v/>
      </c>
      <c r="AK2240" s="150" t="str">
        <f>IF(JRF!B2253="","",IF(JRF!B2253=IFERROR(VLOOKUP(JRF!B2253,Checks!AI:AI,1,0),0),"Entry in Branch/Satellite BU's",""))</f>
        <v/>
      </c>
      <c r="AL2240" t="str">
        <f>IFERROR(IF('Journal Template'!A2652="","",IF('Journal Template'!A2652=IFERROR(VLOOKUP('Journal Template'!A2652,Checks!AI:AI,1,0),0),"Entry in Branch/Satellite BU's","")),"")</f>
        <v/>
      </c>
      <c r="AO2240" s="171"/>
      <c r="AP2240" s="171"/>
      <c r="AQ2240" s="171"/>
      <c r="AR2240" s="171"/>
      <c r="CI2240" t="str">
        <f>IF(JRF!F2253&gt;0,"",IF(JRF!B2253="","",IF(LEFT(JRF!B2253,1)=IFERROR(VLOOKUP(LEFT(JRF!B2253,1),$CF$2:$CF$5,1,0),0),"Product Code Required",IF(JRF!C2253="","",IF(JRF!C2253=IFERROR(VLOOKUP(JRF!C2253,$CH:$CH,1,0),0),"Product Code Required","NA")))))</f>
        <v/>
      </c>
      <c r="CJ2240" t="str">
        <f>IF(JRF!AV2253&gt;0,"",IF(JRF!Q2253="","",IF(LEFT(JRF!Q2253,1)=IFERROR(VLOOKUP(LEFT(JRF!Q2253,1),$CF$2:$CF$5,1,0),0),"Product Code Required",IF(JRF!V2253="","",IF(JRF!V2253=IFERROR(VLOOKUP(JRF!V2253,$CH:$CH,1,0),0),"Product Code Required","NA")))))</f>
        <v/>
      </c>
      <c r="CK2240" t="str">
        <f>IFERROR(IF(LEN('Journal Template'!F2251)&gt;0,"",IF('Journal Template'!A2251="","",IF(LEFT('Journal Template'!A2251,1)=IFERROR(VLOOKUP(LEFT('Journal Template'!A2251,1),Checks!$CF$2:$CF$5,1,0),0),"Product Code Required",IF('Journal Template'!D2251="","",IF('Journal Template'!D2251=IFERROR(VLOOKUP('Journal Template'!D2251,Checks!$CH:$CH,1,0),0),"Product Code Required","NA"))))),"")</f>
        <v/>
      </c>
    </row>
    <row r="2241" spans="14:89">
      <c r="N2241" t="s">
        <v>10512</v>
      </c>
      <c r="O2241" t="s">
        <v>75</v>
      </c>
      <c r="P2241" t="s">
        <v>386</v>
      </c>
      <c r="Q2241" s="150" t="str">
        <f>IF(JRF!D2254="","",IF(IFERROR(VLOOKUP(JRF!D2254,Checks!N:P,3,0),0)="A","","Inactive account in Use"))</f>
        <v/>
      </c>
      <c r="R2241" t="str">
        <f>IFERROR(IF('Journal Template'!C2653="","",IF(IFERROR(VLOOKUP('Journal Template'!C2653,Checks!N:P,3,0),0)="A","","Inactive account in Use")),"")</f>
        <v/>
      </c>
      <c r="V2241" s="150" t="str">
        <f>IF(JRF!C2254="","",IF(IFERROR(VLOOKUP(JRF!C2254,Checks!S:U,3,0),0)="A","Entry with System fund Dept",""))</f>
        <v/>
      </c>
      <c r="W2241" t="str">
        <f>IFERROR(IF('Journal Template'!D2653="","",IF(IFERROR(VLOOKUP('Journal Template'!D2653,Checks!S:U,3,0),0)="A","Entry with System fund Dept","")),"")</f>
        <v/>
      </c>
      <c r="X2241" t="s">
        <v>10513</v>
      </c>
      <c r="Y2241" t="s">
        <v>389</v>
      </c>
      <c r="Z2241" t="s">
        <v>10514</v>
      </c>
      <c r="AA2241" t="s">
        <v>505</v>
      </c>
      <c r="AB2241" t="s">
        <v>125</v>
      </c>
      <c r="AC2241" s="150" t="str">
        <f>IFERROR(IF(JRF!C2254="","",IF(AND(VLOOKUP(JRF!C2254,X:AA,4,0)=JRF!B2254,VLOOKUP(JRF!C2254,X:Y,2,0)="A"),"","Inactive Dept Combo Error")),"Inactive Dept Combo Error")</f>
        <v/>
      </c>
      <c r="AD2241" t="str">
        <f>IFERROR(IF('Journal Template'!D2653="","",IF(AND(VLOOKUP('Journal Template'!D2653,X:AA,4,0)='Journal Template'!A2653,VLOOKUP('Journal Template'!D2653,X:Y,2,0)="A"),"","Inactive Dept Combo Error")),"")</f>
        <v/>
      </c>
      <c r="AK2241" s="150" t="str">
        <f>IF(JRF!B2254="","",IF(JRF!B2254=IFERROR(VLOOKUP(JRF!B2254,Checks!AI:AI,1,0),0),"Entry in Branch/Satellite BU's",""))</f>
        <v/>
      </c>
      <c r="AL2241" t="str">
        <f>IFERROR(IF('Journal Template'!A2653="","",IF('Journal Template'!A2653=IFERROR(VLOOKUP('Journal Template'!A2653,Checks!AI:AI,1,0),0),"Entry in Branch/Satellite BU's","")),"")</f>
        <v/>
      </c>
      <c r="AO2241" s="171"/>
      <c r="AP2241" s="171"/>
      <c r="AQ2241" s="171"/>
      <c r="AR2241" s="171"/>
      <c r="CI2241" t="str">
        <f>IF(JRF!F2254&gt;0,"",IF(JRF!B2254="","",IF(LEFT(JRF!B2254,1)=IFERROR(VLOOKUP(LEFT(JRF!B2254,1),$CF$2:$CF$5,1,0),0),"Product Code Required",IF(JRF!C2254="","",IF(JRF!C2254=IFERROR(VLOOKUP(JRF!C2254,$CH:$CH,1,0),0),"Product Code Required","NA")))))</f>
        <v/>
      </c>
      <c r="CJ2241" t="str">
        <f>IF(JRF!AV2254&gt;0,"",IF(JRF!Q2254="","",IF(LEFT(JRF!Q2254,1)=IFERROR(VLOOKUP(LEFT(JRF!Q2254,1),$CF$2:$CF$5,1,0),0),"Product Code Required",IF(JRF!V2254="","",IF(JRF!V2254=IFERROR(VLOOKUP(JRF!V2254,$CH:$CH,1,0),0),"Product Code Required","NA")))))</f>
        <v/>
      </c>
      <c r="CK2241" t="str">
        <f>IFERROR(IF(LEN('Journal Template'!F2252)&gt;0,"",IF('Journal Template'!A2252="","",IF(LEFT('Journal Template'!A2252,1)=IFERROR(VLOOKUP(LEFT('Journal Template'!A2252,1),Checks!$CF$2:$CF$5,1,0),0),"Product Code Required",IF('Journal Template'!D2252="","",IF('Journal Template'!D2252=IFERROR(VLOOKUP('Journal Template'!D2252,Checks!$CH:$CH,1,0),0),"Product Code Required","NA"))))),"")</f>
        <v/>
      </c>
    </row>
    <row r="2242" spans="14:89">
      <c r="N2242" t="s">
        <v>10515</v>
      </c>
      <c r="O2242" t="s">
        <v>10516</v>
      </c>
      <c r="P2242" t="s">
        <v>386</v>
      </c>
      <c r="Q2242" s="150" t="str">
        <f>IF(JRF!D2255="","",IF(IFERROR(VLOOKUP(JRF!D2255,Checks!N:P,3,0),0)="A","","Inactive account in Use"))</f>
        <v/>
      </c>
      <c r="R2242" t="str">
        <f>IFERROR(IF('Journal Template'!C2654="","",IF(IFERROR(VLOOKUP('Journal Template'!C2654,Checks!N:P,3,0),0)="A","","Inactive account in Use")),"")</f>
        <v/>
      </c>
      <c r="V2242" s="150" t="str">
        <f>IF(JRF!C2255="","",IF(IFERROR(VLOOKUP(JRF!C2255,Checks!S:U,3,0),0)="A","Entry with System fund Dept",""))</f>
        <v/>
      </c>
      <c r="W2242" t="str">
        <f>IFERROR(IF('Journal Template'!D2654="","",IF(IFERROR(VLOOKUP('Journal Template'!D2654,Checks!S:U,3,0),0)="A","Entry with System fund Dept","")),"")</f>
        <v/>
      </c>
      <c r="X2242" t="s">
        <v>10517</v>
      </c>
      <c r="Y2242" t="s">
        <v>389</v>
      </c>
      <c r="Z2242" t="s">
        <v>10518</v>
      </c>
      <c r="AA2242" t="s">
        <v>505</v>
      </c>
      <c r="AB2242" t="s">
        <v>125</v>
      </c>
      <c r="AC2242" s="150" t="str">
        <f>IFERROR(IF(JRF!C2255="","",IF(AND(VLOOKUP(JRF!C2255,X:AA,4,0)=JRF!B2255,VLOOKUP(JRF!C2255,X:Y,2,0)="A"),"","Inactive Dept Combo Error")),"Inactive Dept Combo Error")</f>
        <v/>
      </c>
      <c r="AD2242" t="str">
        <f>IFERROR(IF('Journal Template'!D2654="","",IF(AND(VLOOKUP('Journal Template'!D2654,X:AA,4,0)='Journal Template'!A2654,VLOOKUP('Journal Template'!D2654,X:Y,2,0)="A"),"","Inactive Dept Combo Error")),"")</f>
        <v/>
      </c>
      <c r="AK2242" s="150" t="str">
        <f>IF(JRF!B2255="","",IF(JRF!B2255=IFERROR(VLOOKUP(JRF!B2255,Checks!AI:AI,1,0),0),"Entry in Branch/Satellite BU's",""))</f>
        <v/>
      </c>
      <c r="AL2242" t="str">
        <f>IFERROR(IF('Journal Template'!A2654="","",IF('Journal Template'!A2654=IFERROR(VLOOKUP('Journal Template'!A2654,Checks!AI:AI,1,0),0),"Entry in Branch/Satellite BU's","")),"")</f>
        <v/>
      </c>
      <c r="AO2242" s="171"/>
      <c r="AP2242" s="171"/>
      <c r="AQ2242" s="171"/>
      <c r="AR2242" s="171"/>
      <c r="CI2242" t="str">
        <f>IF(JRF!F2255&gt;0,"",IF(JRF!B2255="","",IF(LEFT(JRF!B2255,1)=IFERROR(VLOOKUP(LEFT(JRF!B2255,1),$CF$2:$CF$5,1,0),0),"Product Code Required",IF(JRF!C2255="","",IF(JRF!C2255=IFERROR(VLOOKUP(JRF!C2255,$CH:$CH,1,0),0),"Product Code Required","NA")))))</f>
        <v/>
      </c>
      <c r="CJ2242" t="str">
        <f>IF(JRF!AV2255&gt;0,"",IF(JRF!Q2255="","",IF(LEFT(JRF!Q2255,1)=IFERROR(VLOOKUP(LEFT(JRF!Q2255,1),$CF$2:$CF$5,1,0),0),"Product Code Required",IF(JRF!V2255="","",IF(JRF!V2255=IFERROR(VLOOKUP(JRF!V2255,$CH:$CH,1,0),0),"Product Code Required","NA")))))</f>
        <v/>
      </c>
      <c r="CK2242" t="str">
        <f>IFERROR(IF(LEN('Journal Template'!F2253)&gt;0,"",IF('Journal Template'!A2253="","",IF(LEFT('Journal Template'!A2253,1)=IFERROR(VLOOKUP(LEFT('Journal Template'!A2253,1),Checks!$CF$2:$CF$5,1,0),0),"Product Code Required",IF('Journal Template'!D2253="","",IF('Journal Template'!D2253=IFERROR(VLOOKUP('Journal Template'!D2253,Checks!$CH:$CH,1,0),0),"Product Code Required","NA"))))),"")</f>
        <v/>
      </c>
    </row>
    <row r="2243" spans="14:89">
      <c r="N2243" t="s">
        <v>10519</v>
      </c>
      <c r="O2243" t="s">
        <v>10520</v>
      </c>
      <c r="P2243" t="s">
        <v>386</v>
      </c>
      <c r="Q2243" s="150" t="str">
        <f>IF(JRF!D2256="","",IF(IFERROR(VLOOKUP(JRF!D2256,Checks!N:P,3,0),0)="A","","Inactive account in Use"))</f>
        <v/>
      </c>
      <c r="R2243" t="str">
        <f>IFERROR(IF('Journal Template'!C2655="","",IF(IFERROR(VLOOKUP('Journal Template'!C2655,Checks!N:P,3,0),0)="A","","Inactive account in Use")),"")</f>
        <v/>
      </c>
      <c r="V2243" s="150" t="str">
        <f>IF(JRF!C2256="","",IF(IFERROR(VLOOKUP(JRF!C2256,Checks!S:U,3,0),0)="A","Entry with System fund Dept",""))</f>
        <v/>
      </c>
      <c r="W2243" t="str">
        <f>IFERROR(IF('Journal Template'!D2655="","",IF(IFERROR(VLOOKUP('Journal Template'!D2655,Checks!S:U,3,0),0)="A","Entry with System fund Dept","")),"")</f>
        <v/>
      </c>
      <c r="X2243" t="s">
        <v>10521</v>
      </c>
      <c r="Y2243" t="s">
        <v>389</v>
      </c>
      <c r="Z2243" t="s">
        <v>10522</v>
      </c>
      <c r="AA2243" t="s">
        <v>505</v>
      </c>
      <c r="AB2243" t="s">
        <v>125</v>
      </c>
      <c r="AC2243" s="150" t="str">
        <f>IFERROR(IF(JRF!C2256="","",IF(AND(VLOOKUP(JRF!C2256,X:AA,4,0)=JRF!B2256,VLOOKUP(JRF!C2256,X:Y,2,0)="A"),"","Inactive Dept Combo Error")),"Inactive Dept Combo Error")</f>
        <v/>
      </c>
      <c r="AD2243" t="str">
        <f>IFERROR(IF('Journal Template'!D2655="","",IF(AND(VLOOKUP('Journal Template'!D2655,X:AA,4,0)='Journal Template'!A2655,VLOOKUP('Journal Template'!D2655,X:Y,2,0)="A"),"","Inactive Dept Combo Error")),"")</f>
        <v/>
      </c>
      <c r="AK2243" s="150" t="str">
        <f>IF(JRF!B2256="","",IF(JRF!B2256=IFERROR(VLOOKUP(JRF!B2256,Checks!AI:AI,1,0),0),"Entry in Branch/Satellite BU's",""))</f>
        <v/>
      </c>
      <c r="AL2243" t="str">
        <f>IFERROR(IF('Journal Template'!A2655="","",IF('Journal Template'!A2655=IFERROR(VLOOKUP('Journal Template'!A2655,Checks!AI:AI,1,0),0),"Entry in Branch/Satellite BU's","")),"")</f>
        <v/>
      </c>
      <c r="AO2243" s="171"/>
      <c r="AP2243" s="171"/>
      <c r="AQ2243" s="171"/>
      <c r="AR2243" s="171"/>
      <c r="CI2243" t="str">
        <f>IF(JRF!F2256&gt;0,"",IF(JRF!B2256="","",IF(LEFT(JRF!B2256,1)=IFERROR(VLOOKUP(LEFT(JRF!B2256,1),$CF$2:$CF$5,1,0),0),"Product Code Required",IF(JRF!C2256="","",IF(JRF!C2256=IFERROR(VLOOKUP(JRF!C2256,$CH:$CH,1,0),0),"Product Code Required","NA")))))</f>
        <v/>
      </c>
      <c r="CJ2243" t="str">
        <f>IF(JRF!AV2256&gt;0,"",IF(JRF!Q2256="","",IF(LEFT(JRF!Q2256,1)=IFERROR(VLOOKUP(LEFT(JRF!Q2256,1),$CF$2:$CF$5,1,0),0),"Product Code Required",IF(JRF!V2256="","",IF(JRF!V2256=IFERROR(VLOOKUP(JRF!V2256,$CH:$CH,1,0),0),"Product Code Required","NA")))))</f>
        <v/>
      </c>
      <c r="CK2243" t="str">
        <f>IFERROR(IF(LEN('Journal Template'!F2254)&gt;0,"",IF('Journal Template'!A2254="","",IF(LEFT('Journal Template'!A2254,1)=IFERROR(VLOOKUP(LEFT('Journal Template'!A2254,1),Checks!$CF$2:$CF$5,1,0),0),"Product Code Required",IF('Journal Template'!D2254="","",IF('Journal Template'!D2254=IFERROR(VLOOKUP('Journal Template'!D2254,Checks!$CH:$CH,1,0),0),"Product Code Required","NA"))))),"")</f>
        <v/>
      </c>
    </row>
    <row r="2244" spans="14:89">
      <c r="N2244" t="s">
        <v>10523</v>
      </c>
      <c r="O2244" t="s">
        <v>10524</v>
      </c>
      <c r="P2244" t="s">
        <v>386</v>
      </c>
      <c r="Q2244" s="150" t="str">
        <f>IF(JRF!D2257="","",IF(IFERROR(VLOOKUP(JRF!D2257,Checks!N:P,3,0),0)="A","","Inactive account in Use"))</f>
        <v/>
      </c>
      <c r="R2244" t="str">
        <f>IFERROR(IF('Journal Template'!C2656="","",IF(IFERROR(VLOOKUP('Journal Template'!C2656,Checks!N:P,3,0),0)="A","","Inactive account in Use")),"")</f>
        <v/>
      </c>
      <c r="V2244" s="150" t="str">
        <f>IF(JRF!C2257="","",IF(IFERROR(VLOOKUP(JRF!C2257,Checks!S:U,3,0),0)="A","Entry with System fund Dept",""))</f>
        <v/>
      </c>
      <c r="W2244" t="str">
        <f>IFERROR(IF('Journal Template'!D2656="","",IF(IFERROR(VLOOKUP('Journal Template'!D2656,Checks!S:U,3,0),0)="A","Entry with System fund Dept","")),"")</f>
        <v/>
      </c>
      <c r="X2244" t="s">
        <v>10525</v>
      </c>
      <c r="Y2244" t="s">
        <v>389</v>
      </c>
      <c r="Z2244" t="s">
        <v>10526</v>
      </c>
      <c r="AA2244" t="s">
        <v>505</v>
      </c>
      <c r="AB2244" t="s">
        <v>125</v>
      </c>
      <c r="AC2244" s="150" t="str">
        <f>IFERROR(IF(JRF!C2257="","",IF(AND(VLOOKUP(JRF!C2257,X:AA,4,0)=JRF!B2257,VLOOKUP(JRF!C2257,X:Y,2,0)="A"),"","Inactive Dept Combo Error")),"Inactive Dept Combo Error")</f>
        <v/>
      </c>
      <c r="AD2244" t="str">
        <f>IFERROR(IF('Journal Template'!D2656="","",IF(AND(VLOOKUP('Journal Template'!D2656,X:AA,4,0)='Journal Template'!A2656,VLOOKUP('Journal Template'!D2656,X:Y,2,0)="A"),"","Inactive Dept Combo Error")),"")</f>
        <v/>
      </c>
      <c r="AK2244" s="150" t="str">
        <f>IF(JRF!B2257="","",IF(JRF!B2257=IFERROR(VLOOKUP(JRF!B2257,Checks!AI:AI,1,0),0),"Entry in Branch/Satellite BU's",""))</f>
        <v/>
      </c>
      <c r="AL2244" t="str">
        <f>IFERROR(IF('Journal Template'!A2656="","",IF('Journal Template'!A2656=IFERROR(VLOOKUP('Journal Template'!A2656,Checks!AI:AI,1,0),0),"Entry in Branch/Satellite BU's","")),"")</f>
        <v/>
      </c>
      <c r="AO2244" s="171"/>
      <c r="AP2244" s="171"/>
      <c r="AQ2244" s="171"/>
      <c r="AR2244" s="171"/>
      <c r="CI2244" t="str">
        <f>IF(JRF!F2257&gt;0,"",IF(JRF!B2257="","",IF(LEFT(JRF!B2257,1)=IFERROR(VLOOKUP(LEFT(JRF!B2257,1),$CF$2:$CF$5,1,0),0),"Product Code Required",IF(JRF!C2257="","",IF(JRF!C2257=IFERROR(VLOOKUP(JRF!C2257,$CH:$CH,1,0),0),"Product Code Required","NA")))))</f>
        <v/>
      </c>
      <c r="CJ2244" t="str">
        <f>IF(JRF!AV2257&gt;0,"",IF(JRF!Q2257="","",IF(LEFT(JRF!Q2257,1)=IFERROR(VLOOKUP(LEFT(JRF!Q2257,1),$CF$2:$CF$5,1,0),0),"Product Code Required",IF(JRF!V2257="","",IF(JRF!V2257=IFERROR(VLOOKUP(JRF!V2257,$CH:$CH,1,0),0),"Product Code Required","NA")))))</f>
        <v/>
      </c>
      <c r="CK2244" t="str">
        <f>IFERROR(IF(LEN('Journal Template'!F2255)&gt;0,"",IF('Journal Template'!A2255="","",IF(LEFT('Journal Template'!A2255,1)=IFERROR(VLOOKUP(LEFT('Journal Template'!A2255,1),Checks!$CF$2:$CF$5,1,0),0),"Product Code Required",IF('Journal Template'!D2255="","",IF('Journal Template'!D2255=IFERROR(VLOOKUP('Journal Template'!D2255,Checks!$CH:$CH,1,0),0),"Product Code Required","NA"))))),"")</f>
        <v/>
      </c>
    </row>
    <row r="2245" spans="14:89">
      <c r="N2245" t="s">
        <v>10527</v>
      </c>
      <c r="O2245" t="s">
        <v>10528</v>
      </c>
      <c r="P2245" t="s">
        <v>386</v>
      </c>
      <c r="Q2245" s="150" t="str">
        <f>IF(JRF!D2258="","",IF(IFERROR(VLOOKUP(JRF!D2258,Checks!N:P,3,0),0)="A","","Inactive account in Use"))</f>
        <v/>
      </c>
      <c r="R2245" t="str">
        <f>IFERROR(IF('Journal Template'!C2657="","",IF(IFERROR(VLOOKUP('Journal Template'!C2657,Checks!N:P,3,0),0)="A","","Inactive account in Use")),"")</f>
        <v/>
      </c>
      <c r="V2245" s="150" t="str">
        <f>IF(JRF!C2258="","",IF(IFERROR(VLOOKUP(JRF!C2258,Checks!S:U,3,0),0)="A","Entry with System fund Dept",""))</f>
        <v/>
      </c>
      <c r="W2245" t="str">
        <f>IFERROR(IF('Journal Template'!D2657="","",IF(IFERROR(VLOOKUP('Journal Template'!D2657,Checks!S:U,3,0),0)="A","Entry with System fund Dept","")),"")</f>
        <v/>
      </c>
      <c r="X2245" t="s">
        <v>10529</v>
      </c>
      <c r="Y2245" t="s">
        <v>389</v>
      </c>
      <c r="Z2245" t="s">
        <v>10530</v>
      </c>
      <c r="AA2245" t="s">
        <v>505</v>
      </c>
      <c r="AB2245" t="s">
        <v>125</v>
      </c>
      <c r="AC2245" s="150" t="str">
        <f>IFERROR(IF(JRF!C2258="","",IF(AND(VLOOKUP(JRF!C2258,X:AA,4,0)=JRF!B2258,VLOOKUP(JRF!C2258,X:Y,2,0)="A"),"","Inactive Dept Combo Error")),"Inactive Dept Combo Error")</f>
        <v/>
      </c>
      <c r="AD2245" t="str">
        <f>IFERROR(IF('Journal Template'!D2657="","",IF(AND(VLOOKUP('Journal Template'!D2657,X:AA,4,0)='Journal Template'!A2657,VLOOKUP('Journal Template'!D2657,X:Y,2,0)="A"),"","Inactive Dept Combo Error")),"")</f>
        <v/>
      </c>
      <c r="AK2245" s="150" t="str">
        <f>IF(JRF!B2258="","",IF(JRF!B2258=IFERROR(VLOOKUP(JRF!B2258,Checks!AI:AI,1,0),0),"Entry in Branch/Satellite BU's",""))</f>
        <v/>
      </c>
      <c r="AL2245" t="str">
        <f>IFERROR(IF('Journal Template'!A2657="","",IF('Journal Template'!A2657=IFERROR(VLOOKUP('Journal Template'!A2657,Checks!AI:AI,1,0),0),"Entry in Branch/Satellite BU's","")),"")</f>
        <v/>
      </c>
      <c r="AO2245" s="171"/>
      <c r="AP2245" s="171"/>
      <c r="AQ2245" s="171"/>
      <c r="AR2245" s="171"/>
      <c r="CI2245" t="str">
        <f>IF(JRF!F2258&gt;0,"",IF(JRF!B2258="","",IF(LEFT(JRF!B2258,1)=IFERROR(VLOOKUP(LEFT(JRF!B2258,1),$CF$2:$CF$5,1,0),0),"Product Code Required",IF(JRF!C2258="","",IF(JRF!C2258=IFERROR(VLOOKUP(JRF!C2258,$CH:$CH,1,0),0),"Product Code Required","NA")))))</f>
        <v/>
      </c>
      <c r="CJ2245" t="str">
        <f>IF(JRF!AV2258&gt;0,"",IF(JRF!Q2258="","",IF(LEFT(JRF!Q2258,1)=IFERROR(VLOOKUP(LEFT(JRF!Q2258,1),$CF$2:$CF$5,1,0),0),"Product Code Required",IF(JRF!V2258="","",IF(JRF!V2258=IFERROR(VLOOKUP(JRF!V2258,$CH:$CH,1,0),0),"Product Code Required","NA")))))</f>
        <v/>
      </c>
      <c r="CK2245" t="str">
        <f>IFERROR(IF(LEN('Journal Template'!F2256)&gt;0,"",IF('Journal Template'!A2256="","",IF(LEFT('Journal Template'!A2256,1)=IFERROR(VLOOKUP(LEFT('Journal Template'!A2256,1),Checks!$CF$2:$CF$5,1,0),0),"Product Code Required",IF('Journal Template'!D2256="","",IF('Journal Template'!D2256=IFERROR(VLOOKUP('Journal Template'!D2256,Checks!$CH:$CH,1,0),0),"Product Code Required","NA"))))),"")</f>
        <v/>
      </c>
    </row>
    <row r="2246" spans="14:89">
      <c r="N2246" t="s">
        <v>10531</v>
      </c>
      <c r="O2246" t="s">
        <v>10532</v>
      </c>
      <c r="P2246" t="s">
        <v>386</v>
      </c>
      <c r="Q2246" s="150" t="str">
        <f>IF(JRF!D2259="","",IF(IFERROR(VLOOKUP(JRF!D2259,Checks!N:P,3,0),0)="A","","Inactive account in Use"))</f>
        <v/>
      </c>
      <c r="R2246" t="str">
        <f>IFERROR(IF('Journal Template'!C2658="","",IF(IFERROR(VLOOKUP('Journal Template'!C2658,Checks!N:P,3,0),0)="A","","Inactive account in Use")),"")</f>
        <v/>
      </c>
      <c r="V2246" s="150" t="str">
        <f>IF(JRF!C2259="","",IF(IFERROR(VLOOKUP(JRF!C2259,Checks!S:U,3,0),0)="A","Entry with System fund Dept",""))</f>
        <v/>
      </c>
      <c r="W2246" t="str">
        <f>IFERROR(IF('Journal Template'!D2658="","",IF(IFERROR(VLOOKUP('Journal Template'!D2658,Checks!S:U,3,0),0)="A","Entry with System fund Dept","")),"")</f>
        <v/>
      </c>
      <c r="X2246" t="s">
        <v>10533</v>
      </c>
      <c r="Y2246" t="s">
        <v>389</v>
      </c>
      <c r="Z2246" t="s">
        <v>10534</v>
      </c>
      <c r="AA2246" t="s">
        <v>505</v>
      </c>
      <c r="AB2246" t="s">
        <v>125</v>
      </c>
      <c r="AC2246" s="150" t="str">
        <f>IFERROR(IF(JRF!C2259="","",IF(AND(VLOOKUP(JRF!C2259,X:AA,4,0)=JRF!B2259,VLOOKUP(JRF!C2259,X:Y,2,0)="A"),"","Inactive Dept Combo Error")),"Inactive Dept Combo Error")</f>
        <v/>
      </c>
      <c r="AD2246" t="str">
        <f>IFERROR(IF('Journal Template'!D2658="","",IF(AND(VLOOKUP('Journal Template'!D2658,X:AA,4,0)='Journal Template'!A2658,VLOOKUP('Journal Template'!D2658,X:Y,2,0)="A"),"","Inactive Dept Combo Error")),"")</f>
        <v/>
      </c>
      <c r="AK2246" s="150" t="str">
        <f>IF(JRF!B2259="","",IF(JRF!B2259=IFERROR(VLOOKUP(JRF!B2259,Checks!AI:AI,1,0),0),"Entry in Branch/Satellite BU's",""))</f>
        <v/>
      </c>
      <c r="AL2246" t="str">
        <f>IFERROR(IF('Journal Template'!A2658="","",IF('Journal Template'!A2658=IFERROR(VLOOKUP('Journal Template'!A2658,Checks!AI:AI,1,0),0),"Entry in Branch/Satellite BU's","")),"")</f>
        <v/>
      </c>
      <c r="AO2246" s="171"/>
      <c r="AP2246" s="171"/>
      <c r="AQ2246" s="171"/>
      <c r="AR2246" s="171"/>
      <c r="CI2246" t="str">
        <f>IF(JRF!F2259&gt;0,"",IF(JRF!B2259="","",IF(LEFT(JRF!B2259,1)=IFERROR(VLOOKUP(LEFT(JRF!B2259,1),$CF$2:$CF$5,1,0),0),"Product Code Required",IF(JRF!C2259="","",IF(JRF!C2259=IFERROR(VLOOKUP(JRF!C2259,$CH:$CH,1,0),0),"Product Code Required","NA")))))</f>
        <v/>
      </c>
      <c r="CJ2246" t="str">
        <f>IF(JRF!AV2259&gt;0,"",IF(JRF!Q2259="","",IF(LEFT(JRF!Q2259,1)=IFERROR(VLOOKUP(LEFT(JRF!Q2259,1),$CF$2:$CF$5,1,0),0),"Product Code Required",IF(JRF!V2259="","",IF(JRF!V2259=IFERROR(VLOOKUP(JRF!V2259,$CH:$CH,1,0),0),"Product Code Required","NA")))))</f>
        <v/>
      </c>
      <c r="CK2246" t="str">
        <f>IFERROR(IF(LEN('Journal Template'!F2257)&gt;0,"",IF('Journal Template'!A2257="","",IF(LEFT('Journal Template'!A2257,1)=IFERROR(VLOOKUP(LEFT('Journal Template'!A2257,1),Checks!$CF$2:$CF$5,1,0),0),"Product Code Required",IF('Journal Template'!D2257="","",IF('Journal Template'!D2257=IFERROR(VLOOKUP('Journal Template'!D2257,Checks!$CH:$CH,1,0),0),"Product Code Required","NA"))))),"")</f>
        <v/>
      </c>
    </row>
    <row r="2247" spans="14:89">
      <c r="N2247" t="s">
        <v>10535</v>
      </c>
      <c r="O2247" t="s">
        <v>10536</v>
      </c>
      <c r="P2247" t="s">
        <v>386</v>
      </c>
      <c r="Q2247" s="150" t="str">
        <f>IF(JRF!D2260="","",IF(IFERROR(VLOOKUP(JRF!D2260,Checks!N:P,3,0),0)="A","","Inactive account in Use"))</f>
        <v/>
      </c>
      <c r="R2247" t="str">
        <f>IFERROR(IF('Journal Template'!C2659="","",IF(IFERROR(VLOOKUP('Journal Template'!C2659,Checks!N:P,3,0),0)="A","","Inactive account in Use")),"")</f>
        <v/>
      </c>
      <c r="V2247" s="150" t="str">
        <f>IF(JRF!C2260="","",IF(IFERROR(VLOOKUP(JRF!C2260,Checks!S:U,3,0),0)="A","Entry with System fund Dept",""))</f>
        <v/>
      </c>
      <c r="W2247" t="str">
        <f>IFERROR(IF('Journal Template'!D2659="","",IF(IFERROR(VLOOKUP('Journal Template'!D2659,Checks!S:U,3,0),0)="A","Entry with System fund Dept","")),"")</f>
        <v/>
      </c>
      <c r="X2247" t="s">
        <v>10537</v>
      </c>
      <c r="Y2247" t="s">
        <v>386</v>
      </c>
      <c r="Z2247" t="s">
        <v>10538</v>
      </c>
      <c r="AA2247" t="s">
        <v>391</v>
      </c>
      <c r="AB2247" t="s">
        <v>125</v>
      </c>
      <c r="AC2247" s="150" t="str">
        <f>IFERROR(IF(JRF!C2260="","",IF(AND(VLOOKUP(JRF!C2260,X:AA,4,0)=JRF!B2260,VLOOKUP(JRF!C2260,X:Y,2,0)="A"),"","Inactive Dept Combo Error")),"Inactive Dept Combo Error")</f>
        <v/>
      </c>
      <c r="AD2247" t="str">
        <f>IFERROR(IF('Journal Template'!D2659="","",IF(AND(VLOOKUP('Journal Template'!D2659,X:AA,4,0)='Journal Template'!A2659,VLOOKUP('Journal Template'!D2659,X:Y,2,0)="A"),"","Inactive Dept Combo Error")),"")</f>
        <v/>
      </c>
      <c r="AK2247" s="150" t="str">
        <f>IF(JRF!B2260="","",IF(JRF!B2260=IFERROR(VLOOKUP(JRF!B2260,Checks!AI:AI,1,0),0),"Entry in Branch/Satellite BU's",""))</f>
        <v/>
      </c>
      <c r="AL2247" t="str">
        <f>IFERROR(IF('Journal Template'!A2659="","",IF('Journal Template'!A2659=IFERROR(VLOOKUP('Journal Template'!A2659,Checks!AI:AI,1,0),0),"Entry in Branch/Satellite BU's","")),"")</f>
        <v/>
      </c>
      <c r="AO2247" s="171"/>
      <c r="AP2247" s="171"/>
      <c r="AQ2247" s="171"/>
      <c r="AR2247" s="171"/>
      <c r="CI2247" t="str">
        <f>IF(JRF!F2260&gt;0,"",IF(JRF!B2260="","",IF(LEFT(JRF!B2260,1)=IFERROR(VLOOKUP(LEFT(JRF!B2260,1),$CF$2:$CF$5,1,0),0),"Product Code Required",IF(JRF!C2260="","",IF(JRF!C2260=IFERROR(VLOOKUP(JRF!C2260,$CH:$CH,1,0),0),"Product Code Required","NA")))))</f>
        <v/>
      </c>
      <c r="CJ2247" t="str">
        <f>IF(JRF!AV2260&gt;0,"",IF(JRF!Q2260="","",IF(LEFT(JRF!Q2260,1)=IFERROR(VLOOKUP(LEFT(JRF!Q2260,1),$CF$2:$CF$5,1,0),0),"Product Code Required",IF(JRF!V2260="","",IF(JRF!V2260=IFERROR(VLOOKUP(JRF!V2260,$CH:$CH,1,0),0),"Product Code Required","NA")))))</f>
        <v/>
      </c>
      <c r="CK2247" t="str">
        <f>IFERROR(IF(LEN('Journal Template'!F2258)&gt;0,"",IF('Journal Template'!A2258="","",IF(LEFT('Journal Template'!A2258,1)=IFERROR(VLOOKUP(LEFT('Journal Template'!A2258,1),Checks!$CF$2:$CF$5,1,0),0),"Product Code Required",IF('Journal Template'!D2258="","",IF('Journal Template'!D2258=IFERROR(VLOOKUP('Journal Template'!D2258,Checks!$CH:$CH,1,0),0),"Product Code Required","NA"))))),"")</f>
        <v/>
      </c>
    </row>
    <row r="2248" spans="14:89">
      <c r="N2248" t="s">
        <v>10539</v>
      </c>
      <c r="O2248" t="s">
        <v>10540</v>
      </c>
      <c r="P2248" t="s">
        <v>386</v>
      </c>
      <c r="Q2248" s="150" t="str">
        <f>IF(JRF!D2261="","",IF(IFERROR(VLOOKUP(JRF!D2261,Checks!N:P,3,0),0)="A","","Inactive account in Use"))</f>
        <v/>
      </c>
      <c r="R2248" t="str">
        <f>IFERROR(IF('Journal Template'!C2660="","",IF(IFERROR(VLOOKUP('Journal Template'!C2660,Checks!N:P,3,0),0)="A","","Inactive account in Use")),"")</f>
        <v/>
      </c>
      <c r="V2248" s="150" t="str">
        <f>IF(JRF!C2261="","",IF(IFERROR(VLOOKUP(JRF!C2261,Checks!S:U,3,0),0)="A","Entry with System fund Dept",""))</f>
        <v/>
      </c>
      <c r="W2248" t="str">
        <f>IFERROR(IF('Journal Template'!D2660="","",IF(IFERROR(VLOOKUP('Journal Template'!D2660,Checks!S:U,3,0),0)="A","Entry with System fund Dept","")),"")</f>
        <v/>
      </c>
      <c r="X2248" t="s">
        <v>10537</v>
      </c>
      <c r="Y2248" t="s">
        <v>389</v>
      </c>
      <c r="Z2248" t="s">
        <v>10541</v>
      </c>
      <c r="AA2248" t="s">
        <v>9635</v>
      </c>
      <c r="AB2248" t="s">
        <v>125</v>
      </c>
      <c r="AC2248" s="150" t="str">
        <f>IFERROR(IF(JRF!C2261="","",IF(AND(VLOOKUP(JRF!C2261,X:AA,4,0)=JRF!B2261,VLOOKUP(JRF!C2261,X:Y,2,0)="A"),"","Inactive Dept Combo Error")),"Inactive Dept Combo Error")</f>
        <v/>
      </c>
      <c r="AD2248" t="str">
        <f>IFERROR(IF('Journal Template'!D2660="","",IF(AND(VLOOKUP('Journal Template'!D2660,X:AA,4,0)='Journal Template'!A2660,VLOOKUP('Journal Template'!D2660,X:Y,2,0)="A"),"","Inactive Dept Combo Error")),"")</f>
        <v/>
      </c>
      <c r="AK2248" s="150" t="str">
        <f>IF(JRF!B2261="","",IF(JRF!B2261=IFERROR(VLOOKUP(JRF!B2261,Checks!AI:AI,1,0),0),"Entry in Branch/Satellite BU's",""))</f>
        <v/>
      </c>
      <c r="AL2248" t="str">
        <f>IFERROR(IF('Journal Template'!A2660="","",IF('Journal Template'!A2660=IFERROR(VLOOKUP('Journal Template'!A2660,Checks!AI:AI,1,0),0),"Entry in Branch/Satellite BU's","")),"")</f>
        <v/>
      </c>
      <c r="AO2248" s="171"/>
      <c r="AP2248" s="171"/>
      <c r="AQ2248" s="171"/>
      <c r="AR2248" s="171"/>
      <c r="CI2248" t="str">
        <f>IF(JRF!F2261&gt;0,"",IF(JRF!B2261="","",IF(LEFT(JRF!B2261,1)=IFERROR(VLOOKUP(LEFT(JRF!B2261,1),$CF$2:$CF$5,1,0),0),"Product Code Required",IF(JRF!C2261="","",IF(JRF!C2261=IFERROR(VLOOKUP(JRF!C2261,$CH:$CH,1,0),0),"Product Code Required","NA")))))</f>
        <v/>
      </c>
      <c r="CJ2248" t="str">
        <f>IF(JRF!AV2261&gt;0,"",IF(JRF!Q2261="","",IF(LEFT(JRF!Q2261,1)=IFERROR(VLOOKUP(LEFT(JRF!Q2261,1),$CF$2:$CF$5,1,0),0),"Product Code Required",IF(JRF!V2261="","",IF(JRF!V2261=IFERROR(VLOOKUP(JRF!V2261,$CH:$CH,1,0),0),"Product Code Required","NA")))))</f>
        <v/>
      </c>
      <c r="CK2248" t="str">
        <f>IFERROR(IF(LEN('Journal Template'!F2259)&gt;0,"",IF('Journal Template'!A2259="","",IF(LEFT('Journal Template'!A2259,1)=IFERROR(VLOOKUP(LEFT('Journal Template'!A2259,1),Checks!$CF$2:$CF$5,1,0),0),"Product Code Required",IF('Journal Template'!D2259="","",IF('Journal Template'!D2259=IFERROR(VLOOKUP('Journal Template'!D2259,Checks!$CH:$CH,1,0),0),"Product Code Required","NA"))))),"")</f>
        <v/>
      </c>
    </row>
    <row r="2249" spans="14:89">
      <c r="N2249" t="s">
        <v>10542</v>
      </c>
      <c r="O2249" t="s">
        <v>10543</v>
      </c>
      <c r="P2249" t="s">
        <v>386</v>
      </c>
      <c r="Q2249" s="150" t="str">
        <f>IF(JRF!D2262="","",IF(IFERROR(VLOOKUP(JRF!D2262,Checks!N:P,3,0),0)="A","","Inactive account in Use"))</f>
        <v/>
      </c>
      <c r="R2249" t="str">
        <f>IFERROR(IF('Journal Template'!C2661="","",IF(IFERROR(VLOOKUP('Journal Template'!C2661,Checks!N:P,3,0),0)="A","","Inactive account in Use")),"")</f>
        <v/>
      </c>
      <c r="V2249" s="150" t="str">
        <f>IF(JRF!C2262="","",IF(IFERROR(VLOOKUP(JRF!C2262,Checks!S:U,3,0),0)="A","Entry with System fund Dept",""))</f>
        <v/>
      </c>
      <c r="W2249" t="str">
        <f>IFERROR(IF('Journal Template'!D2661="","",IF(IFERROR(VLOOKUP('Journal Template'!D2661,Checks!S:U,3,0),0)="A","Entry with System fund Dept","")),"")</f>
        <v/>
      </c>
      <c r="X2249" t="s">
        <v>10544</v>
      </c>
      <c r="Y2249" t="s">
        <v>386</v>
      </c>
      <c r="Z2249" t="s">
        <v>10545</v>
      </c>
      <c r="AA2249" t="s">
        <v>10142</v>
      </c>
      <c r="AB2249" t="s">
        <v>125</v>
      </c>
      <c r="AC2249" s="150" t="str">
        <f>IFERROR(IF(JRF!C2262="","",IF(AND(VLOOKUP(JRF!C2262,X:AA,4,0)=JRF!B2262,VLOOKUP(JRF!C2262,X:Y,2,0)="A"),"","Inactive Dept Combo Error")),"Inactive Dept Combo Error")</f>
        <v/>
      </c>
      <c r="AD2249" t="str">
        <f>IFERROR(IF('Journal Template'!D2661="","",IF(AND(VLOOKUP('Journal Template'!D2661,X:AA,4,0)='Journal Template'!A2661,VLOOKUP('Journal Template'!D2661,X:Y,2,0)="A"),"","Inactive Dept Combo Error")),"")</f>
        <v/>
      </c>
      <c r="AK2249" s="150" t="str">
        <f>IF(JRF!B2262="","",IF(JRF!B2262=IFERROR(VLOOKUP(JRF!B2262,Checks!AI:AI,1,0),0),"Entry in Branch/Satellite BU's",""))</f>
        <v/>
      </c>
      <c r="AL2249" t="str">
        <f>IFERROR(IF('Journal Template'!A2661="","",IF('Journal Template'!A2661=IFERROR(VLOOKUP('Journal Template'!A2661,Checks!AI:AI,1,0),0),"Entry in Branch/Satellite BU's","")),"")</f>
        <v/>
      </c>
      <c r="AO2249" s="171"/>
      <c r="AP2249" s="171"/>
      <c r="AQ2249" s="171"/>
      <c r="AR2249" s="171"/>
      <c r="CI2249" t="str">
        <f>IF(JRF!F2262&gt;0,"",IF(JRF!B2262="","",IF(LEFT(JRF!B2262,1)=IFERROR(VLOOKUP(LEFT(JRF!B2262,1),$CF$2:$CF$5,1,0),0),"Product Code Required",IF(JRF!C2262="","",IF(JRF!C2262=IFERROR(VLOOKUP(JRF!C2262,$CH:$CH,1,0),0),"Product Code Required","NA")))))</f>
        <v/>
      </c>
      <c r="CJ2249" t="str">
        <f>IF(JRF!AV2262&gt;0,"",IF(JRF!Q2262="","",IF(LEFT(JRF!Q2262,1)=IFERROR(VLOOKUP(LEFT(JRF!Q2262,1),$CF$2:$CF$5,1,0),0),"Product Code Required",IF(JRF!V2262="","",IF(JRF!V2262=IFERROR(VLOOKUP(JRF!V2262,$CH:$CH,1,0),0),"Product Code Required","NA")))))</f>
        <v/>
      </c>
      <c r="CK2249" t="str">
        <f>IFERROR(IF(LEN('Journal Template'!F2260)&gt;0,"",IF('Journal Template'!A2260="","",IF(LEFT('Journal Template'!A2260,1)=IFERROR(VLOOKUP(LEFT('Journal Template'!A2260,1),Checks!$CF$2:$CF$5,1,0),0),"Product Code Required",IF('Journal Template'!D2260="","",IF('Journal Template'!D2260=IFERROR(VLOOKUP('Journal Template'!D2260,Checks!$CH:$CH,1,0),0),"Product Code Required","NA"))))),"")</f>
        <v/>
      </c>
    </row>
    <row r="2250" spans="14:89">
      <c r="N2250" t="s">
        <v>10546</v>
      </c>
      <c r="O2250" t="s">
        <v>10547</v>
      </c>
      <c r="P2250" t="s">
        <v>386</v>
      </c>
      <c r="Q2250" s="150" t="str">
        <f>IF(JRF!D2263="","",IF(IFERROR(VLOOKUP(JRF!D2263,Checks!N:P,3,0),0)="A","","Inactive account in Use"))</f>
        <v/>
      </c>
      <c r="R2250" t="str">
        <f>IFERROR(IF('Journal Template'!C2662="","",IF(IFERROR(VLOOKUP('Journal Template'!C2662,Checks!N:P,3,0),0)="A","","Inactive account in Use")),"")</f>
        <v/>
      </c>
      <c r="V2250" s="150" t="str">
        <f>IF(JRF!C2263="","",IF(IFERROR(VLOOKUP(JRF!C2263,Checks!S:U,3,0),0)="A","Entry with System fund Dept",""))</f>
        <v/>
      </c>
      <c r="W2250" t="str">
        <f>IFERROR(IF('Journal Template'!D2662="","",IF(IFERROR(VLOOKUP('Journal Template'!D2662,Checks!S:U,3,0),0)="A","Entry with System fund Dept","")),"")</f>
        <v/>
      </c>
      <c r="X2250" t="s">
        <v>10544</v>
      </c>
      <c r="Y2250" t="s">
        <v>389</v>
      </c>
      <c r="Z2250" t="s">
        <v>10545</v>
      </c>
      <c r="AA2250" t="s">
        <v>391</v>
      </c>
      <c r="AB2250" t="s">
        <v>125</v>
      </c>
      <c r="AC2250" s="150" t="str">
        <f>IFERROR(IF(JRF!C2263="","",IF(AND(VLOOKUP(JRF!C2263,X:AA,4,0)=JRF!B2263,VLOOKUP(JRF!C2263,X:Y,2,0)="A"),"","Inactive Dept Combo Error")),"Inactive Dept Combo Error")</f>
        <v/>
      </c>
      <c r="AD2250" t="str">
        <f>IFERROR(IF('Journal Template'!D2662="","",IF(AND(VLOOKUP('Journal Template'!D2662,X:AA,4,0)='Journal Template'!A2662,VLOOKUP('Journal Template'!D2662,X:Y,2,0)="A"),"","Inactive Dept Combo Error")),"")</f>
        <v/>
      </c>
      <c r="AK2250" s="150" t="str">
        <f>IF(JRF!B2263="","",IF(JRF!B2263=IFERROR(VLOOKUP(JRF!B2263,Checks!AI:AI,1,0),0),"Entry in Branch/Satellite BU's",""))</f>
        <v/>
      </c>
      <c r="AL2250" t="str">
        <f>IFERROR(IF('Journal Template'!A2662="","",IF('Journal Template'!A2662=IFERROR(VLOOKUP('Journal Template'!A2662,Checks!AI:AI,1,0),0),"Entry in Branch/Satellite BU's","")),"")</f>
        <v/>
      </c>
      <c r="AO2250" s="171"/>
      <c r="AP2250" s="171"/>
      <c r="AQ2250" s="171"/>
      <c r="AR2250" s="171"/>
      <c r="CI2250" t="str">
        <f>IF(JRF!F2263&gt;0,"",IF(JRF!B2263="","",IF(LEFT(JRF!B2263,1)=IFERROR(VLOOKUP(LEFT(JRF!B2263,1),$CF$2:$CF$5,1,0),0),"Product Code Required",IF(JRF!C2263="","",IF(JRF!C2263=IFERROR(VLOOKUP(JRF!C2263,$CH:$CH,1,0),0),"Product Code Required","NA")))))</f>
        <v/>
      </c>
      <c r="CJ2250" t="str">
        <f>IF(JRF!AV2263&gt;0,"",IF(JRF!Q2263="","",IF(LEFT(JRF!Q2263,1)=IFERROR(VLOOKUP(LEFT(JRF!Q2263,1),$CF$2:$CF$5,1,0),0),"Product Code Required",IF(JRF!V2263="","",IF(JRF!V2263=IFERROR(VLOOKUP(JRF!V2263,$CH:$CH,1,0),0),"Product Code Required","NA")))))</f>
        <v/>
      </c>
      <c r="CK2250" t="str">
        <f>IFERROR(IF(LEN('Journal Template'!F2261)&gt;0,"",IF('Journal Template'!A2261="","",IF(LEFT('Journal Template'!A2261,1)=IFERROR(VLOOKUP(LEFT('Journal Template'!A2261,1),Checks!$CF$2:$CF$5,1,0),0),"Product Code Required",IF('Journal Template'!D2261="","",IF('Journal Template'!D2261=IFERROR(VLOOKUP('Journal Template'!D2261,Checks!$CH:$CH,1,0),0),"Product Code Required","NA"))))),"")</f>
        <v/>
      </c>
    </row>
    <row r="2251" spans="14:89">
      <c r="N2251" t="s">
        <v>10548</v>
      </c>
      <c r="O2251" t="s">
        <v>10549</v>
      </c>
      <c r="P2251" t="s">
        <v>386</v>
      </c>
      <c r="Q2251" s="150" t="str">
        <f>IF(JRF!D2264="","",IF(IFERROR(VLOOKUP(JRF!D2264,Checks!N:P,3,0),0)="A","","Inactive account in Use"))</f>
        <v/>
      </c>
      <c r="R2251" t="str">
        <f>IFERROR(IF('Journal Template'!C2663="","",IF(IFERROR(VLOOKUP('Journal Template'!C2663,Checks!N:P,3,0),0)="A","","Inactive account in Use")),"")</f>
        <v/>
      </c>
      <c r="V2251" s="150" t="str">
        <f>IF(JRF!C2264="","",IF(IFERROR(VLOOKUP(JRF!C2264,Checks!S:U,3,0),0)="A","Entry with System fund Dept",""))</f>
        <v/>
      </c>
      <c r="W2251" t="str">
        <f>IFERROR(IF('Journal Template'!D2663="","",IF(IFERROR(VLOOKUP('Journal Template'!D2663,Checks!S:U,3,0),0)="A","Entry with System fund Dept","")),"")</f>
        <v/>
      </c>
      <c r="X2251" t="s">
        <v>10550</v>
      </c>
      <c r="Y2251" t="s">
        <v>389</v>
      </c>
      <c r="Z2251" t="s">
        <v>10551</v>
      </c>
      <c r="AA2251" t="s">
        <v>10552</v>
      </c>
      <c r="AB2251" t="s">
        <v>10553</v>
      </c>
      <c r="AC2251" s="150" t="str">
        <f>IFERROR(IF(JRF!C2264="","",IF(AND(VLOOKUP(JRF!C2264,X:AA,4,0)=JRF!B2264,VLOOKUP(JRF!C2264,X:Y,2,0)="A"),"","Inactive Dept Combo Error")),"Inactive Dept Combo Error")</f>
        <v/>
      </c>
      <c r="AD2251" t="str">
        <f>IFERROR(IF('Journal Template'!D2663="","",IF(AND(VLOOKUP('Journal Template'!D2663,X:AA,4,0)='Journal Template'!A2663,VLOOKUP('Journal Template'!D2663,X:Y,2,0)="A"),"","Inactive Dept Combo Error")),"")</f>
        <v/>
      </c>
      <c r="AK2251" s="150" t="str">
        <f>IF(JRF!B2264="","",IF(JRF!B2264=IFERROR(VLOOKUP(JRF!B2264,Checks!AI:AI,1,0),0),"Entry in Branch/Satellite BU's",""))</f>
        <v/>
      </c>
      <c r="AL2251" t="str">
        <f>IFERROR(IF('Journal Template'!A2663="","",IF('Journal Template'!A2663=IFERROR(VLOOKUP('Journal Template'!A2663,Checks!AI:AI,1,0),0),"Entry in Branch/Satellite BU's","")),"")</f>
        <v/>
      </c>
      <c r="AO2251" s="171"/>
      <c r="AP2251" s="171"/>
      <c r="AQ2251" s="171"/>
      <c r="AR2251" s="171"/>
      <c r="CI2251" t="str">
        <f>IF(JRF!F2264&gt;0,"",IF(JRF!B2264="","",IF(LEFT(JRF!B2264,1)=IFERROR(VLOOKUP(LEFT(JRF!B2264,1),$CF$2:$CF$5,1,0),0),"Product Code Required",IF(JRF!C2264="","",IF(JRF!C2264=IFERROR(VLOOKUP(JRF!C2264,$CH:$CH,1,0),0),"Product Code Required","NA")))))</f>
        <v/>
      </c>
      <c r="CJ2251" t="str">
        <f>IF(JRF!AV2264&gt;0,"",IF(JRF!Q2264="","",IF(LEFT(JRF!Q2264,1)=IFERROR(VLOOKUP(LEFT(JRF!Q2264,1),$CF$2:$CF$5,1,0),0),"Product Code Required",IF(JRF!V2264="","",IF(JRF!V2264=IFERROR(VLOOKUP(JRF!V2264,$CH:$CH,1,0),0),"Product Code Required","NA")))))</f>
        <v/>
      </c>
      <c r="CK2251" t="str">
        <f>IFERROR(IF(LEN('Journal Template'!F2262)&gt;0,"",IF('Journal Template'!A2262="","",IF(LEFT('Journal Template'!A2262,1)=IFERROR(VLOOKUP(LEFT('Journal Template'!A2262,1),Checks!$CF$2:$CF$5,1,0),0),"Product Code Required",IF('Journal Template'!D2262="","",IF('Journal Template'!D2262=IFERROR(VLOOKUP('Journal Template'!D2262,Checks!$CH:$CH,1,0),0),"Product Code Required","NA"))))),"")</f>
        <v/>
      </c>
    </row>
    <row r="2252" spans="14:89">
      <c r="N2252" t="s">
        <v>10554</v>
      </c>
      <c r="O2252" t="s">
        <v>10555</v>
      </c>
      <c r="P2252" t="s">
        <v>386</v>
      </c>
      <c r="Q2252" s="150" t="str">
        <f>IF(JRF!D2265="","",IF(IFERROR(VLOOKUP(JRF!D2265,Checks!N:P,3,0),0)="A","","Inactive account in Use"))</f>
        <v/>
      </c>
      <c r="R2252" t="str">
        <f>IFERROR(IF('Journal Template'!C2664="","",IF(IFERROR(VLOOKUP('Journal Template'!C2664,Checks!N:P,3,0),0)="A","","Inactive account in Use")),"")</f>
        <v/>
      </c>
      <c r="V2252" s="150" t="str">
        <f>IF(JRF!C2265="","",IF(IFERROR(VLOOKUP(JRF!C2265,Checks!S:U,3,0),0)="A","Entry with System fund Dept",""))</f>
        <v/>
      </c>
      <c r="W2252" t="str">
        <f>IFERROR(IF('Journal Template'!D2664="","",IF(IFERROR(VLOOKUP('Journal Template'!D2664,Checks!S:U,3,0),0)="A","Entry with System fund Dept","")),"")</f>
        <v/>
      </c>
      <c r="X2252" t="s">
        <v>10556</v>
      </c>
      <c r="Y2252" t="s">
        <v>386</v>
      </c>
      <c r="Z2252" t="s">
        <v>10557</v>
      </c>
      <c r="AA2252" t="s">
        <v>391</v>
      </c>
      <c r="AB2252" t="s">
        <v>125</v>
      </c>
      <c r="AC2252" s="150" t="str">
        <f>IFERROR(IF(JRF!C2265="","",IF(AND(VLOOKUP(JRF!C2265,X:AA,4,0)=JRF!B2265,VLOOKUP(JRF!C2265,X:Y,2,0)="A"),"","Inactive Dept Combo Error")),"Inactive Dept Combo Error")</f>
        <v/>
      </c>
      <c r="AD2252" t="str">
        <f>IFERROR(IF('Journal Template'!D2664="","",IF(AND(VLOOKUP('Journal Template'!D2664,X:AA,4,0)='Journal Template'!A2664,VLOOKUP('Journal Template'!D2664,X:Y,2,0)="A"),"","Inactive Dept Combo Error")),"")</f>
        <v/>
      </c>
      <c r="AK2252" s="150" t="str">
        <f>IF(JRF!B2265="","",IF(JRF!B2265=IFERROR(VLOOKUP(JRF!B2265,Checks!AI:AI,1,0),0),"Entry in Branch/Satellite BU's",""))</f>
        <v/>
      </c>
      <c r="AL2252" t="str">
        <f>IFERROR(IF('Journal Template'!A2664="","",IF('Journal Template'!A2664=IFERROR(VLOOKUP('Journal Template'!A2664,Checks!AI:AI,1,0),0),"Entry in Branch/Satellite BU's","")),"")</f>
        <v/>
      </c>
      <c r="AO2252" s="171"/>
      <c r="AP2252" s="171"/>
      <c r="AQ2252" s="171"/>
      <c r="AR2252" s="171"/>
      <c r="CI2252" t="str">
        <f>IF(JRF!F2265&gt;0,"",IF(JRF!B2265="","",IF(LEFT(JRF!B2265,1)=IFERROR(VLOOKUP(LEFT(JRF!B2265,1),$CF$2:$CF$5,1,0),0),"Product Code Required",IF(JRF!C2265="","",IF(JRF!C2265=IFERROR(VLOOKUP(JRF!C2265,$CH:$CH,1,0),0),"Product Code Required","NA")))))</f>
        <v/>
      </c>
      <c r="CJ2252" t="str">
        <f>IF(JRF!AV2265&gt;0,"",IF(JRF!Q2265="","",IF(LEFT(JRF!Q2265,1)=IFERROR(VLOOKUP(LEFT(JRF!Q2265,1),$CF$2:$CF$5,1,0),0),"Product Code Required",IF(JRF!V2265="","",IF(JRF!V2265=IFERROR(VLOOKUP(JRF!V2265,$CH:$CH,1,0),0),"Product Code Required","NA")))))</f>
        <v/>
      </c>
      <c r="CK2252" t="str">
        <f>IFERROR(IF(LEN('Journal Template'!F2263)&gt;0,"",IF('Journal Template'!A2263="","",IF(LEFT('Journal Template'!A2263,1)=IFERROR(VLOOKUP(LEFT('Journal Template'!A2263,1),Checks!$CF$2:$CF$5,1,0),0),"Product Code Required",IF('Journal Template'!D2263="","",IF('Journal Template'!D2263=IFERROR(VLOOKUP('Journal Template'!D2263,Checks!$CH:$CH,1,0),0),"Product Code Required","NA"))))),"")</f>
        <v/>
      </c>
    </row>
    <row r="2253" spans="14:89">
      <c r="N2253" t="s">
        <v>10558</v>
      </c>
      <c r="O2253" t="s">
        <v>10559</v>
      </c>
      <c r="P2253" t="s">
        <v>386</v>
      </c>
      <c r="Q2253" s="150" t="str">
        <f>IF(JRF!D2266="","",IF(IFERROR(VLOOKUP(JRF!D2266,Checks!N:P,3,0),0)="A","","Inactive account in Use"))</f>
        <v/>
      </c>
      <c r="R2253" t="str">
        <f>IFERROR(IF('Journal Template'!C2665="","",IF(IFERROR(VLOOKUP('Journal Template'!C2665,Checks!N:P,3,0),0)="A","","Inactive account in Use")),"")</f>
        <v/>
      </c>
      <c r="V2253" s="150" t="str">
        <f>IF(JRF!C2266="","",IF(IFERROR(VLOOKUP(JRF!C2266,Checks!S:U,3,0),0)="A","Entry with System fund Dept",""))</f>
        <v/>
      </c>
      <c r="W2253" t="str">
        <f>IFERROR(IF('Journal Template'!D2665="","",IF(IFERROR(VLOOKUP('Journal Template'!D2665,Checks!S:U,3,0),0)="A","Entry with System fund Dept","")),"")</f>
        <v/>
      </c>
      <c r="X2253" t="s">
        <v>10560</v>
      </c>
      <c r="Y2253" t="s">
        <v>386</v>
      </c>
      <c r="Z2253" t="s">
        <v>10561</v>
      </c>
      <c r="AA2253" t="s">
        <v>412</v>
      </c>
      <c r="AB2253" t="s">
        <v>125</v>
      </c>
      <c r="AC2253" s="150" t="str">
        <f>IFERROR(IF(JRF!C2266="","",IF(AND(VLOOKUP(JRF!C2266,X:AA,4,0)=JRF!B2266,VLOOKUP(JRF!C2266,X:Y,2,0)="A"),"","Inactive Dept Combo Error")),"Inactive Dept Combo Error")</f>
        <v/>
      </c>
      <c r="AD2253" t="str">
        <f>IFERROR(IF('Journal Template'!D2665="","",IF(AND(VLOOKUP('Journal Template'!D2665,X:AA,4,0)='Journal Template'!A2665,VLOOKUP('Journal Template'!D2665,X:Y,2,0)="A"),"","Inactive Dept Combo Error")),"")</f>
        <v/>
      </c>
      <c r="AK2253" s="150" t="str">
        <f>IF(JRF!B2266="","",IF(JRF!B2266=IFERROR(VLOOKUP(JRF!B2266,Checks!AI:AI,1,0),0),"Entry in Branch/Satellite BU's",""))</f>
        <v/>
      </c>
      <c r="AL2253" t="str">
        <f>IFERROR(IF('Journal Template'!A2665="","",IF('Journal Template'!A2665=IFERROR(VLOOKUP('Journal Template'!A2665,Checks!AI:AI,1,0),0),"Entry in Branch/Satellite BU's","")),"")</f>
        <v/>
      </c>
      <c r="AO2253" s="171"/>
      <c r="AP2253" s="171"/>
      <c r="AQ2253" s="171"/>
      <c r="AR2253" s="171"/>
      <c r="CI2253" t="str">
        <f>IF(JRF!F2266&gt;0,"",IF(JRF!B2266="","",IF(LEFT(JRF!B2266,1)=IFERROR(VLOOKUP(LEFT(JRF!B2266,1),$CF$2:$CF$5,1,0),0),"Product Code Required",IF(JRF!C2266="","",IF(JRF!C2266=IFERROR(VLOOKUP(JRF!C2266,$CH:$CH,1,0),0),"Product Code Required","NA")))))</f>
        <v/>
      </c>
      <c r="CJ2253" t="str">
        <f>IF(JRF!AV2266&gt;0,"",IF(JRF!Q2266="","",IF(LEFT(JRF!Q2266,1)=IFERROR(VLOOKUP(LEFT(JRF!Q2266,1),$CF$2:$CF$5,1,0),0),"Product Code Required",IF(JRF!V2266="","",IF(JRF!V2266=IFERROR(VLOOKUP(JRF!V2266,$CH:$CH,1,0),0),"Product Code Required","NA")))))</f>
        <v/>
      </c>
      <c r="CK2253" t="str">
        <f>IFERROR(IF(LEN('Journal Template'!F2264)&gt;0,"",IF('Journal Template'!A2264="","",IF(LEFT('Journal Template'!A2264,1)=IFERROR(VLOOKUP(LEFT('Journal Template'!A2264,1),Checks!$CF$2:$CF$5,1,0),0),"Product Code Required",IF('Journal Template'!D2264="","",IF('Journal Template'!D2264=IFERROR(VLOOKUP('Journal Template'!D2264,Checks!$CH:$CH,1,0),0),"Product Code Required","NA"))))),"")</f>
        <v/>
      </c>
    </row>
    <row r="2254" spans="14:89">
      <c r="N2254" t="s">
        <v>10562</v>
      </c>
      <c r="O2254" t="s">
        <v>10563</v>
      </c>
      <c r="P2254" t="s">
        <v>386</v>
      </c>
      <c r="Q2254" s="150" t="str">
        <f>IF(JRF!D2267="","",IF(IFERROR(VLOOKUP(JRF!D2267,Checks!N:P,3,0),0)="A","","Inactive account in Use"))</f>
        <v/>
      </c>
      <c r="R2254" t="str">
        <f>IFERROR(IF('Journal Template'!C2666="","",IF(IFERROR(VLOOKUP('Journal Template'!C2666,Checks!N:P,3,0),0)="A","","Inactive account in Use")),"")</f>
        <v/>
      </c>
      <c r="V2254" s="150" t="str">
        <f>IF(JRF!C2267="","",IF(IFERROR(VLOOKUP(JRF!C2267,Checks!S:U,3,0),0)="A","Entry with System fund Dept",""))</f>
        <v/>
      </c>
      <c r="W2254" t="str">
        <f>IFERROR(IF('Journal Template'!D2666="","",IF(IFERROR(VLOOKUP('Journal Template'!D2666,Checks!S:U,3,0),0)="A","Entry with System fund Dept","")),"")</f>
        <v/>
      </c>
      <c r="X2254" t="s">
        <v>10564</v>
      </c>
      <c r="Y2254" t="s">
        <v>386</v>
      </c>
      <c r="Z2254" t="s">
        <v>10565</v>
      </c>
      <c r="AA2254" t="s">
        <v>412</v>
      </c>
      <c r="AB2254" t="s">
        <v>125</v>
      </c>
      <c r="AC2254" s="150" t="str">
        <f>IFERROR(IF(JRF!C2267="","",IF(AND(VLOOKUP(JRF!C2267,X:AA,4,0)=JRF!B2267,VLOOKUP(JRF!C2267,X:Y,2,0)="A"),"","Inactive Dept Combo Error")),"Inactive Dept Combo Error")</f>
        <v/>
      </c>
      <c r="AD2254" t="str">
        <f>IFERROR(IF('Journal Template'!D2666="","",IF(AND(VLOOKUP('Journal Template'!D2666,X:AA,4,0)='Journal Template'!A2666,VLOOKUP('Journal Template'!D2666,X:Y,2,0)="A"),"","Inactive Dept Combo Error")),"")</f>
        <v/>
      </c>
      <c r="AK2254" s="150" t="str">
        <f>IF(JRF!B2267="","",IF(JRF!B2267=IFERROR(VLOOKUP(JRF!B2267,Checks!AI:AI,1,0),0),"Entry in Branch/Satellite BU's",""))</f>
        <v/>
      </c>
      <c r="AL2254" t="str">
        <f>IFERROR(IF('Journal Template'!A2666="","",IF('Journal Template'!A2666=IFERROR(VLOOKUP('Journal Template'!A2666,Checks!AI:AI,1,0),0),"Entry in Branch/Satellite BU's","")),"")</f>
        <v/>
      </c>
      <c r="AO2254" s="171"/>
      <c r="AP2254" s="171"/>
      <c r="AQ2254" s="171"/>
      <c r="AR2254" s="171"/>
      <c r="CI2254" t="str">
        <f>IF(JRF!F2267&gt;0,"",IF(JRF!B2267="","",IF(LEFT(JRF!B2267,1)=IFERROR(VLOOKUP(LEFT(JRF!B2267,1),$CF$2:$CF$5,1,0),0),"Product Code Required",IF(JRF!C2267="","",IF(JRF!C2267=IFERROR(VLOOKUP(JRF!C2267,$CH:$CH,1,0),0),"Product Code Required","NA")))))</f>
        <v/>
      </c>
      <c r="CJ2254" t="str">
        <f>IF(JRF!AV2267&gt;0,"",IF(JRF!Q2267="","",IF(LEFT(JRF!Q2267,1)=IFERROR(VLOOKUP(LEFT(JRF!Q2267,1),$CF$2:$CF$5,1,0),0),"Product Code Required",IF(JRF!V2267="","",IF(JRF!V2267=IFERROR(VLOOKUP(JRF!V2267,$CH:$CH,1,0),0),"Product Code Required","NA")))))</f>
        <v/>
      </c>
      <c r="CK2254" t="str">
        <f>IFERROR(IF(LEN('Journal Template'!F2265)&gt;0,"",IF('Journal Template'!A2265="","",IF(LEFT('Journal Template'!A2265,1)=IFERROR(VLOOKUP(LEFT('Journal Template'!A2265,1),Checks!$CF$2:$CF$5,1,0),0),"Product Code Required",IF('Journal Template'!D2265="","",IF('Journal Template'!D2265=IFERROR(VLOOKUP('Journal Template'!D2265,Checks!$CH:$CH,1,0),0),"Product Code Required","NA"))))),"")</f>
        <v/>
      </c>
    </row>
    <row r="2255" spans="14:89">
      <c r="N2255" t="s">
        <v>10566</v>
      </c>
      <c r="O2255" t="s">
        <v>10567</v>
      </c>
      <c r="P2255" t="s">
        <v>386</v>
      </c>
      <c r="Q2255" s="150" t="str">
        <f>IF(JRF!D2268="","",IF(IFERROR(VLOOKUP(JRF!D2268,Checks!N:P,3,0),0)="A","","Inactive account in Use"))</f>
        <v/>
      </c>
      <c r="R2255" t="str">
        <f>IFERROR(IF('Journal Template'!C2667="","",IF(IFERROR(VLOOKUP('Journal Template'!C2667,Checks!N:P,3,0),0)="A","","Inactive account in Use")),"")</f>
        <v/>
      </c>
      <c r="V2255" s="150" t="str">
        <f>IF(JRF!C2268="","",IF(IFERROR(VLOOKUP(JRF!C2268,Checks!S:U,3,0),0)="A","Entry with System fund Dept",""))</f>
        <v/>
      </c>
      <c r="W2255" t="str">
        <f>IFERROR(IF('Journal Template'!D2667="","",IF(IFERROR(VLOOKUP('Journal Template'!D2667,Checks!S:U,3,0),0)="A","Entry with System fund Dept","")),"")</f>
        <v/>
      </c>
      <c r="X2255" t="s">
        <v>10568</v>
      </c>
      <c r="Y2255" t="s">
        <v>386</v>
      </c>
      <c r="Z2255" t="s">
        <v>10569</v>
      </c>
      <c r="AA2255" t="s">
        <v>412</v>
      </c>
      <c r="AB2255" t="s">
        <v>125</v>
      </c>
      <c r="AC2255" s="150" t="str">
        <f>IFERROR(IF(JRF!C2268="","",IF(AND(VLOOKUP(JRF!C2268,X:AA,4,0)=JRF!B2268,VLOOKUP(JRF!C2268,X:Y,2,0)="A"),"","Inactive Dept Combo Error")),"Inactive Dept Combo Error")</f>
        <v/>
      </c>
      <c r="AD2255" t="str">
        <f>IFERROR(IF('Journal Template'!D2667="","",IF(AND(VLOOKUP('Journal Template'!D2667,X:AA,4,0)='Journal Template'!A2667,VLOOKUP('Journal Template'!D2667,X:Y,2,0)="A"),"","Inactive Dept Combo Error")),"")</f>
        <v/>
      </c>
      <c r="AK2255" s="150" t="str">
        <f>IF(JRF!B2268="","",IF(JRF!B2268=IFERROR(VLOOKUP(JRF!B2268,Checks!AI:AI,1,0),0),"Entry in Branch/Satellite BU's",""))</f>
        <v/>
      </c>
      <c r="AL2255" t="str">
        <f>IFERROR(IF('Journal Template'!A2667="","",IF('Journal Template'!A2667=IFERROR(VLOOKUP('Journal Template'!A2667,Checks!AI:AI,1,0),0),"Entry in Branch/Satellite BU's","")),"")</f>
        <v/>
      </c>
      <c r="AO2255" s="171"/>
      <c r="AP2255" s="171"/>
      <c r="AQ2255" s="171"/>
      <c r="AR2255" s="171"/>
      <c r="CI2255" t="str">
        <f>IF(JRF!F2268&gt;0,"",IF(JRF!B2268="","",IF(LEFT(JRF!B2268,1)=IFERROR(VLOOKUP(LEFT(JRF!B2268,1),$CF$2:$CF$5,1,0),0),"Product Code Required",IF(JRF!C2268="","",IF(JRF!C2268=IFERROR(VLOOKUP(JRF!C2268,$CH:$CH,1,0),0),"Product Code Required","NA")))))</f>
        <v/>
      </c>
      <c r="CJ2255" t="str">
        <f>IF(JRF!AV2268&gt;0,"",IF(JRF!Q2268="","",IF(LEFT(JRF!Q2268,1)=IFERROR(VLOOKUP(LEFT(JRF!Q2268,1),$CF$2:$CF$5,1,0),0),"Product Code Required",IF(JRF!V2268="","",IF(JRF!V2268=IFERROR(VLOOKUP(JRF!V2268,$CH:$CH,1,0),0),"Product Code Required","NA")))))</f>
        <v/>
      </c>
      <c r="CK2255" t="str">
        <f>IFERROR(IF(LEN('Journal Template'!F2266)&gt;0,"",IF('Journal Template'!A2266="","",IF(LEFT('Journal Template'!A2266,1)=IFERROR(VLOOKUP(LEFT('Journal Template'!A2266,1),Checks!$CF$2:$CF$5,1,0),0),"Product Code Required",IF('Journal Template'!D2266="","",IF('Journal Template'!D2266=IFERROR(VLOOKUP('Journal Template'!D2266,Checks!$CH:$CH,1,0),0),"Product Code Required","NA"))))),"")</f>
        <v/>
      </c>
    </row>
    <row r="2256" spans="14:89">
      <c r="N2256" t="s">
        <v>10570</v>
      </c>
      <c r="O2256" t="s">
        <v>10571</v>
      </c>
      <c r="P2256" t="s">
        <v>386</v>
      </c>
      <c r="Q2256" s="150" t="str">
        <f>IF(JRF!D2269="","",IF(IFERROR(VLOOKUP(JRF!D2269,Checks!N:P,3,0),0)="A","","Inactive account in Use"))</f>
        <v/>
      </c>
      <c r="R2256" t="str">
        <f>IFERROR(IF('Journal Template'!C2668="","",IF(IFERROR(VLOOKUP('Journal Template'!C2668,Checks!N:P,3,0),0)="A","","Inactive account in Use")),"")</f>
        <v/>
      </c>
      <c r="V2256" s="150" t="str">
        <f>IF(JRF!C2269="","",IF(IFERROR(VLOOKUP(JRF!C2269,Checks!S:U,3,0),0)="A","Entry with System fund Dept",""))</f>
        <v/>
      </c>
      <c r="W2256" t="str">
        <f>IFERROR(IF('Journal Template'!D2668="","",IF(IFERROR(VLOOKUP('Journal Template'!D2668,Checks!S:U,3,0),0)="A","Entry with System fund Dept","")),"")</f>
        <v/>
      </c>
      <c r="X2256" t="s">
        <v>10572</v>
      </c>
      <c r="Y2256" t="s">
        <v>386</v>
      </c>
      <c r="Z2256" t="s">
        <v>10032</v>
      </c>
      <c r="AA2256" t="s">
        <v>412</v>
      </c>
      <c r="AB2256" t="s">
        <v>125</v>
      </c>
      <c r="AC2256" s="150" t="str">
        <f>IFERROR(IF(JRF!C2269="","",IF(AND(VLOOKUP(JRF!C2269,X:AA,4,0)=JRF!B2269,VLOOKUP(JRF!C2269,X:Y,2,0)="A"),"","Inactive Dept Combo Error")),"Inactive Dept Combo Error")</f>
        <v/>
      </c>
      <c r="AD2256" t="str">
        <f>IFERROR(IF('Journal Template'!D2668="","",IF(AND(VLOOKUP('Journal Template'!D2668,X:AA,4,0)='Journal Template'!A2668,VLOOKUP('Journal Template'!D2668,X:Y,2,0)="A"),"","Inactive Dept Combo Error")),"")</f>
        <v/>
      </c>
      <c r="AK2256" s="150" t="str">
        <f>IF(JRF!B2269="","",IF(JRF!B2269=IFERROR(VLOOKUP(JRF!B2269,Checks!AI:AI,1,0),0),"Entry in Branch/Satellite BU's",""))</f>
        <v/>
      </c>
      <c r="AL2256" t="str">
        <f>IFERROR(IF('Journal Template'!A2668="","",IF('Journal Template'!A2668=IFERROR(VLOOKUP('Journal Template'!A2668,Checks!AI:AI,1,0),0),"Entry in Branch/Satellite BU's","")),"")</f>
        <v/>
      </c>
      <c r="AO2256" s="171"/>
      <c r="AP2256" s="171"/>
      <c r="AQ2256" s="171"/>
      <c r="AR2256" s="171"/>
      <c r="CI2256" t="str">
        <f>IF(JRF!F2269&gt;0,"",IF(JRF!B2269="","",IF(LEFT(JRF!B2269,1)=IFERROR(VLOOKUP(LEFT(JRF!B2269,1),$CF$2:$CF$5,1,0),0),"Product Code Required",IF(JRF!C2269="","",IF(JRF!C2269=IFERROR(VLOOKUP(JRF!C2269,$CH:$CH,1,0),0),"Product Code Required","NA")))))</f>
        <v/>
      </c>
      <c r="CJ2256" t="str">
        <f>IF(JRF!AV2269&gt;0,"",IF(JRF!Q2269="","",IF(LEFT(JRF!Q2269,1)=IFERROR(VLOOKUP(LEFT(JRF!Q2269,1),$CF$2:$CF$5,1,0),0),"Product Code Required",IF(JRF!V2269="","",IF(JRF!V2269=IFERROR(VLOOKUP(JRF!V2269,$CH:$CH,1,0),0),"Product Code Required","NA")))))</f>
        <v/>
      </c>
      <c r="CK2256" t="str">
        <f>IFERROR(IF(LEN('Journal Template'!F2267)&gt;0,"",IF('Journal Template'!A2267="","",IF(LEFT('Journal Template'!A2267,1)=IFERROR(VLOOKUP(LEFT('Journal Template'!A2267,1),Checks!$CF$2:$CF$5,1,0),0),"Product Code Required",IF('Journal Template'!D2267="","",IF('Journal Template'!D2267=IFERROR(VLOOKUP('Journal Template'!D2267,Checks!$CH:$CH,1,0),0),"Product Code Required","NA"))))),"")</f>
        <v/>
      </c>
    </row>
    <row r="2257" spans="14:89">
      <c r="N2257" t="s">
        <v>10573</v>
      </c>
      <c r="O2257" t="s">
        <v>10574</v>
      </c>
      <c r="P2257" t="s">
        <v>386</v>
      </c>
      <c r="Q2257" s="150" t="str">
        <f>IF(JRF!D2270="","",IF(IFERROR(VLOOKUP(JRF!D2270,Checks!N:P,3,0),0)="A","","Inactive account in Use"))</f>
        <v/>
      </c>
      <c r="R2257" t="str">
        <f>IFERROR(IF('Journal Template'!C2669="","",IF(IFERROR(VLOOKUP('Journal Template'!C2669,Checks!N:P,3,0),0)="A","","Inactive account in Use")),"")</f>
        <v/>
      </c>
      <c r="V2257" s="150" t="str">
        <f>IF(JRF!C2270="","",IF(IFERROR(VLOOKUP(JRF!C2270,Checks!S:U,3,0),0)="A","Entry with System fund Dept",""))</f>
        <v/>
      </c>
      <c r="W2257" t="str">
        <f>IFERROR(IF('Journal Template'!D2669="","",IF(IFERROR(VLOOKUP('Journal Template'!D2669,Checks!S:U,3,0),0)="A","Entry with System fund Dept","")),"")</f>
        <v/>
      </c>
      <c r="X2257" t="s">
        <v>10575</v>
      </c>
      <c r="Y2257" t="s">
        <v>386</v>
      </c>
      <c r="Z2257" t="s">
        <v>10576</v>
      </c>
      <c r="AA2257" t="s">
        <v>412</v>
      </c>
      <c r="AB2257" t="s">
        <v>125</v>
      </c>
      <c r="AC2257" s="150" t="str">
        <f>IFERROR(IF(JRF!C2270="","",IF(AND(VLOOKUP(JRF!C2270,X:AA,4,0)=JRF!B2270,VLOOKUP(JRF!C2270,X:Y,2,0)="A"),"","Inactive Dept Combo Error")),"Inactive Dept Combo Error")</f>
        <v/>
      </c>
      <c r="AD2257" t="str">
        <f>IFERROR(IF('Journal Template'!D2669="","",IF(AND(VLOOKUP('Journal Template'!D2669,X:AA,4,0)='Journal Template'!A2669,VLOOKUP('Journal Template'!D2669,X:Y,2,0)="A"),"","Inactive Dept Combo Error")),"")</f>
        <v/>
      </c>
      <c r="AK2257" s="150" t="str">
        <f>IF(JRF!B2270="","",IF(JRF!B2270=IFERROR(VLOOKUP(JRF!B2270,Checks!AI:AI,1,0),0),"Entry in Branch/Satellite BU's",""))</f>
        <v/>
      </c>
      <c r="AL2257" t="str">
        <f>IFERROR(IF('Journal Template'!A2669="","",IF('Journal Template'!A2669=IFERROR(VLOOKUP('Journal Template'!A2669,Checks!AI:AI,1,0),0),"Entry in Branch/Satellite BU's","")),"")</f>
        <v/>
      </c>
      <c r="AO2257" s="171"/>
      <c r="AP2257" s="171"/>
      <c r="AQ2257" s="171"/>
      <c r="AR2257" s="171"/>
      <c r="CI2257" t="str">
        <f>IF(JRF!F2270&gt;0,"",IF(JRF!B2270="","",IF(LEFT(JRF!B2270,1)=IFERROR(VLOOKUP(LEFT(JRF!B2270,1),$CF$2:$CF$5,1,0),0),"Product Code Required",IF(JRF!C2270="","",IF(JRF!C2270=IFERROR(VLOOKUP(JRF!C2270,$CH:$CH,1,0),0),"Product Code Required","NA")))))</f>
        <v/>
      </c>
      <c r="CJ2257" t="str">
        <f>IF(JRF!AV2270&gt;0,"",IF(JRF!Q2270="","",IF(LEFT(JRF!Q2270,1)=IFERROR(VLOOKUP(LEFT(JRF!Q2270,1),$CF$2:$CF$5,1,0),0),"Product Code Required",IF(JRF!V2270="","",IF(JRF!V2270=IFERROR(VLOOKUP(JRF!V2270,$CH:$CH,1,0),0),"Product Code Required","NA")))))</f>
        <v/>
      </c>
      <c r="CK2257" t="str">
        <f>IFERROR(IF(LEN('Journal Template'!F2268)&gt;0,"",IF('Journal Template'!A2268="","",IF(LEFT('Journal Template'!A2268,1)=IFERROR(VLOOKUP(LEFT('Journal Template'!A2268,1),Checks!$CF$2:$CF$5,1,0),0),"Product Code Required",IF('Journal Template'!D2268="","",IF('Journal Template'!D2268=IFERROR(VLOOKUP('Journal Template'!D2268,Checks!$CH:$CH,1,0),0),"Product Code Required","NA"))))),"")</f>
        <v/>
      </c>
    </row>
    <row r="2258" spans="14:89">
      <c r="N2258" t="s">
        <v>10577</v>
      </c>
      <c r="O2258" t="s">
        <v>10578</v>
      </c>
      <c r="P2258" t="s">
        <v>386</v>
      </c>
      <c r="Q2258" s="150" t="str">
        <f>IF(JRF!D2271="","",IF(IFERROR(VLOOKUP(JRF!D2271,Checks!N:P,3,0),0)="A","","Inactive account in Use"))</f>
        <v/>
      </c>
      <c r="R2258" t="str">
        <f>IFERROR(IF('Journal Template'!C2670="","",IF(IFERROR(VLOOKUP('Journal Template'!C2670,Checks!N:P,3,0),0)="A","","Inactive account in Use")),"")</f>
        <v/>
      </c>
      <c r="V2258" s="150" t="str">
        <f>IF(JRF!C2271="","",IF(IFERROR(VLOOKUP(JRF!C2271,Checks!S:U,3,0),0)="A","Entry with System fund Dept",""))</f>
        <v/>
      </c>
      <c r="W2258" t="str">
        <f>IFERROR(IF('Journal Template'!D2670="","",IF(IFERROR(VLOOKUP('Journal Template'!D2670,Checks!S:U,3,0),0)="A","Entry with System fund Dept","")),"")</f>
        <v/>
      </c>
      <c r="X2258" t="s">
        <v>10579</v>
      </c>
      <c r="Y2258" t="s">
        <v>386</v>
      </c>
      <c r="Z2258" t="s">
        <v>10580</v>
      </c>
      <c r="AA2258" t="s">
        <v>412</v>
      </c>
      <c r="AB2258" t="s">
        <v>125</v>
      </c>
      <c r="AC2258" s="150" t="str">
        <f>IFERROR(IF(JRF!C2271="","",IF(AND(VLOOKUP(JRF!C2271,X:AA,4,0)=JRF!B2271,VLOOKUP(JRF!C2271,X:Y,2,0)="A"),"","Inactive Dept Combo Error")),"Inactive Dept Combo Error")</f>
        <v/>
      </c>
      <c r="AD2258" t="str">
        <f>IFERROR(IF('Journal Template'!D2670="","",IF(AND(VLOOKUP('Journal Template'!D2670,X:AA,4,0)='Journal Template'!A2670,VLOOKUP('Journal Template'!D2670,X:Y,2,0)="A"),"","Inactive Dept Combo Error")),"")</f>
        <v/>
      </c>
      <c r="AK2258" s="150" t="str">
        <f>IF(JRF!B2271="","",IF(JRF!B2271=IFERROR(VLOOKUP(JRF!B2271,Checks!AI:AI,1,0),0),"Entry in Branch/Satellite BU's",""))</f>
        <v/>
      </c>
      <c r="AL2258" t="str">
        <f>IFERROR(IF('Journal Template'!A2670="","",IF('Journal Template'!A2670=IFERROR(VLOOKUP('Journal Template'!A2670,Checks!AI:AI,1,0),0),"Entry in Branch/Satellite BU's","")),"")</f>
        <v/>
      </c>
      <c r="AO2258" s="171"/>
      <c r="AP2258" s="171"/>
      <c r="AQ2258" s="171"/>
      <c r="AR2258" s="171"/>
      <c r="CI2258" t="str">
        <f>IF(JRF!F2271&gt;0,"",IF(JRF!B2271="","",IF(LEFT(JRF!B2271,1)=IFERROR(VLOOKUP(LEFT(JRF!B2271,1),$CF$2:$CF$5,1,0),0),"Product Code Required",IF(JRF!C2271="","",IF(JRF!C2271=IFERROR(VLOOKUP(JRF!C2271,$CH:$CH,1,0),0),"Product Code Required","NA")))))</f>
        <v/>
      </c>
      <c r="CJ2258" t="str">
        <f>IF(JRF!AV2271&gt;0,"",IF(JRF!Q2271="","",IF(LEFT(JRF!Q2271,1)=IFERROR(VLOOKUP(LEFT(JRF!Q2271,1),$CF$2:$CF$5,1,0),0),"Product Code Required",IF(JRF!V2271="","",IF(JRF!V2271=IFERROR(VLOOKUP(JRF!V2271,$CH:$CH,1,0),0),"Product Code Required","NA")))))</f>
        <v/>
      </c>
      <c r="CK2258" t="str">
        <f>IFERROR(IF(LEN('Journal Template'!F2269)&gt;0,"",IF('Journal Template'!A2269="","",IF(LEFT('Journal Template'!A2269,1)=IFERROR(VLOOKUP(LEFT('Journal Template'!A2269,1),Checks!$CF$2:$CF$5,1,0),0),"Product Code Required",IF('Journal Template'!D2269="","",IF('Journal Template'!D2269=IFERROR(VLOOKUP('Journal Template'!D2269,Checks!$CH:$CH,1,0),0),"Product Code Required","NA"))))),"")</f>
        <v/>
      </c>
    </row>
    <row r="2259" spans="14:89">
      <c r="N2259" t="s">
        <v>10581</v>
      </c>
      <c r="O2259" t="s">
        <v>10582</v>
      </c>
      <c r="P2259" t="s">
        <v>386</v>
      </c>
      <c r="Q2259" s="150" t="str">
        <f>IF(JRF!D2272="","",IF(IFERROR(VLOOKUP(JRF!D2272,Checks!N:P,3,0),0)="A","","Inactive account in Use"))</f>
        <v/>
      </c>
      <c r="R2259" t="str">
        <f>IFERROR(IF('Journal Template'!C2671="","",IF(IFERROR(VLOOKUP('Journal Template'!C2671,Checks!N:P,3,0),0)="A","","Inactive account in Use")),"")</f>
        <v/>
      </c>
      <c r="V2259" s="150" t="str">
        <f>IF(JRF!C2272="","",IF(IFERROR(VLOOKUP(JRF!C2272,Checks!S:U,3,0),0)="A","Entry with System fund Dept",""))</f>
        <v/>
      </c>
      <c r="W2259" t="str">
        <f>IFERROR(IF('Journal Template'!D2671="","",IF(IFERROR(VLOOKUP('Journal Template'!D2671,Checks!S:U,3,0),0)="A","Entry with System fund Dept","")),"")</f>
        <v/>
      </c>
      <c r="X2259" t="s">
        <v>10583</v>
      </c>
      <c r="Y2259" t="s">
        <v>386</v>
      </c>
      <c r="Z2259" t="s">
        <v>10584</v>
      </c>
      <c r="AA2259" t="s">
        <v>412</v>
      </c>
      <c r="AB2259" t="s">
        <v>125</v>
      </c>
      <c r="AC2259" s="150" t="str">
        <f>IFERROR(IF(JRF!C2272="","",IF(AND(VLOOKUP(JRF!C2272,X:AA,4,0)=JRF!B2272,VLOOKUP(JRF!C2272,X:Y,2,0)="A"),"","Inactive Dept Combo Error")),"Inactive Dept Combo Error")</f>
        <v/>
      </c>
      <c r="AD2259" t="str">
        <f>IFERROR(IF('Journal Template'!D2671="","",IF(AND(VLOOKUP('Journal Template'!D2671,X:AA,4,0)='Journal Template'!A2671,VLOOKUP('Journal Template'!D2671,X:Y,2,0)="A"),"","Inactive Dept Combo Error")),"")</f>
        <v/>
      </c>
      <c r="AK2259" s="150" t="str">
        <f>IF(JRF!B2272="","",IF(JRF!B2272=IFERROR(VLOOKUP(JRF!B2272,Checks!AI:AI,1,0),0),"Entry in Branch/Satellite BU's",""))</f>
        <v/>
      </c>
      <c r="AL2259" t="str">
        <f>IFERROR(IF('Journal Template'!A2671="","",IF('Journal Template'!A2671=IFERROR(VLOOKUP('Journal Template'!A2671,Checks!AI:AI,1,0),0),"Entry in Branch/Satellite BU's","")),"")</f>
        <v/>
      </c>
      <c r="AO2259" s="171"/>
      <c r="AP2259" s="171"/>
      <c r="AQ2259" s="171"/>
      <c r="AR2259" s="171"/>
      <c r="CI2259" t="str">
        <f>IF(JRF!F2272&gt;0,"",IF(JRF!B2272="","",IF(LEFT(JRF!B2272,1)=IFERROR(VLOOKUP(LEFT(JRF!B2272,1),$CF$2:$CF$5,1,0),0),"Product Code Required",IF(JRF!C2272="","",IF(JRF!C2272=IFERROR(VLOOKUP(JRF!C2272,$CH:$CH,1,0),0),"Product Code Required","NA")))))</f>
        <v/>
      </c>
      <c r="CJ2259" t="str">
        <f>IF(JRF!AV2272&gt;0,"",IF(JRF!Q2272="","",IF(LEFT(JRF!Q2272,1)=IFERROR(VLOOKUP(LEFT(JRF!Q2272,1),$CF$2:$CF$5,1,0),0),"Product Code Required",IF(JRF!V2272="","",IF(JRF!V2272=IFERROR(VLOOKUP(JRF!V2272,$CH:$CH,1,0),0),"Product Code Required","NA")))))</f>
        <v/>
      </c>
      <c r="CK2259" t="str">
        <f>IFERROR(IF(LEN('Journal Template'!F2270)&gt;0,"",IF('Journal Template'!A2270="","",IF(LEFT('Journal Template'!A2270,1)=IFERROR(VLOOKUP(LEFT('Journal Template'!A2270,1),Checks!$CF$2:$CF$5,1,0),0),"Product Code Required",IF('Journal Template'!D2270="","",IF('Journal Template'!D2270=IFERROR(VLOOKUP('Journal Template'!D2270,Checks!$CH:$CH,1,0),0),"Product Code Required","NA"))))),"")</f>
        <v/>
      </c>
    </row>
    <row r="2260" spans="14:89">
      <c r="N2260" t="s">
        <v>10585</v>
      </c>
      <c r="O2260" t="s">
        <v>10586</v>
      </c>
      <c r="P2260" t="s">
        <v>386</v>
      </c>
      <c r="Q2260" s="150" t="str">
        <f>IF(JRF!D2273="","",IF(IFERROR(VLOOKUP(JRF!D2273,Checks!N:P,3,0),0)="A","","Inactive account in Use"))</f>
        <v/>
      </c>
      <c r="R2260" t="str">
        <f>IFERROR(IF('Journal Template'!C2672="","",IF(IFERROR(VLOOKUP('Journal Template'!C2672,Checks!N:P,3,0),0)="A","","Inactive account in Use")),"")</f>
        <v/>
      </c>
      <c r="V2260" s="150" t="str">
        <f>IF(JRF!C2273="","",IF(IFERROR(VLOOKUP(JRF!C2273,Checks!S:U,3,0),0)="A","Entry with System fund Dept",""))</f>
        <v/>
      </c>
      <c r="W2260" t="str">
        <f>IFERROR(IF('Journal Template'!D2672="","",IF(IFERROR(VLOOKUP('Journal Template'!D2672,Checks!S:U,3,0),0)="A","Entry with System fund Dept","")),"")</f>
        <v/>
      </c>
      <c r="X2260" t="s">
        <v>10587</v>
      </c>
      <c r="Y2260" t="s">
        <v>386</v>
      </c>
      <c r="Z2260" t="s">
        <v>10588</v>
      </c>
      <c r="AA2260" t="s">
        <v>412</v>
      </c>
      <c r="AB2260" t="s">
        <v>125</v>
      </c>
      <c r="AC2260" s="150" t="str">
        <f>IFERROR(IF(JRF!C2273="","",IF(AND(VLOOKUP(JRF!C2273,X:AA,4,0)=JRF!B2273,VLOOKUP(JRF!C2273,X:Y,2,0)="A"),"","Inactive Dept Combo Error")),"Inactive Dept Combo Error")</f>
        <v/>
      </c>
      <c r="AD2260" t="str">
        <f>IFERROR(IF('Journal Template'!D2672="","",IF(AND(VLOOKUP('Journal Template'!D2672,X:AA,4,0)='Journal Template'!A2672,VLOOKUP('Journal Template'!D2672,X:Y,2,0)="A"),"","Inactive Dept Combo Error")),"")</f>
        <v/>
      </c>
      <c r="AK2260" s="150" t="str">
        <f>IF(JRF!B2273="","",IF(JRF!B2273=IFERROR(VLOOKUP(JRF!B2273,Checks!AI:AI,1,0),0),"Entry in Branch/Satellite BU's",""))</f>
        <v/>
      </c>
      <c r="AL2260" t="str">
        <f>IFERROR(IF('Journal Template'!A2672="","",IF('Journal Template'!A2672=IFERROR(VLOOKUP('Journal Template'!A2672,Checks!AI:AI,1,0),0),"Entry in Branch/Satellite BU's","")),"")</f>
        <v/>
      </c>
      <c r="AO2260" s="171"/>
      <c r="AP2260" s="171"/>
      <c r="AQ2260" s="171"/>
      <c r="AR2260" s="171"/>
      <c r="CI2260" t="str">
        <f>IF(JRF!F2273&gt;0,"",IF(JRF!B2273="","",IF(LEFT(JRF!B2273,1)=IFERROR(VLOOKUP(LEFT(JRF!B2273,1),$CF$2:$CF$5,1,0),0),"Product Code Required",IF(JRF!C2273="","",IF(JRF!C2273=IFERROR(VLOOKUP(JRF!C2273,$CH:$CH,1,0),0),"Product Code Required","NA")))))</f>
        <v/>
      </c>
      <c r="CJ2260" t="str">
        <f>IF(JRF!AV2273&gt;0,"",IF(JRF!Q2273="","",IF(LEFT(JRF!Q2273,1)=IFERROR(VLOOKUP(LEFT(JRF!Q2273,1),$CF$2:$CF$5,1,0),0),"Product Code Required",IF(JRF!V2273="","",IF(JRF!V2273=IFERROR(VLOOKUP(JRF!V2273,$CH:$CH,1,0),0),"Product Code Required","NA")))))</f>
        <v/>
      </c>
      <c r="CK2260" t="str">
        <f>IFERROR(IF(LEN('Journal Template'!F2271)&gt;0,"",IF('Journal Template'!A2271="","",IF(LEFT('Journal Template'!A2271,1)=IFERROR(VLOOKUP(LEFT('Journal Template'!A2271,1),Checks!$CF$2:$CF$5,1,0),0),"Product Code Required",IF('Journal Template'!D2271="","",IF('Journal Template'!D2271=IFERROR(VLOOKUP('Journal Template'!D2271,Checks!$CH:$CH,1,0),0),"Product Code Required","NA"))))),"")</f>
        <v/>
      </c>
    </row>
    <row r="2261" spans="14:89">
      <c r="N2261" t="s">
        <v>10589</v>
      </c>
      <c r="O2261" t="s">
        <v>10590</v>
      </c>
      <c r="P2261" t="s">
        <v>386</v>
      </c>
      <c r="Q2261" s="150" t="str">
        <f>IF(JRF!D2274="","",IF(IFERROR(VLOOKUP(JRF!D2274,Checks!N:P,3,0),0)="A","","Inactive account in Use"))</f>
        <v/>
      </c>
      <c r="R2261" t="str">
        <f>IFERROR(IF('Journal Template'!C2673="","",IF(IFERROR(VLOOKUP('Journal Template'!C2673,Checks!N:P,3,0),0)="A","","Inactive account in Use")),"")</f>
        <v/>
      </c>
      <c r="V2261" s="150" t="str">
        <f>IF(JRF!C2274="","",IF(IFERROR(VLOOKUP(JRF!C2274,Checks!S:U,3,0),0)="A","Entry with System fund Dept",""))</f>
        <v/>
      </c>
      <c r="W2261" t="str">
        <f>IFERROR(IF('Journal Template'!D2673="","",IF(IFERROR(VLOOKUP('Journal Template'!D2673,Checks!S:U,3,0),0)="A","Entry with System fund Dept","")),"")</f>
        <v/>
      </c>
      <c r="X2261" t="s">
        <v>10591</v>
      </c>
      <c r="Y2261" t="s">
        <v>386</v>
      </c>
      <c r="Z2261" t="s">
        <v>10592</v>
      </c>
      <c r="AA2261" t="s">
        <v>412</v>
      </c>
      <c r="AB2261" t="s">
        <v>125</v>
      </c>
      <c r="AC2261" s="150" t="str">
        <f>IFERROR(IF(JRF!C2274="","",IF(AND(VLOOKUP(JRF!C2274,X:AA,4,0)=JRF!B2274,VLOOKUP(JRF!C2274,X:Y,2,0)="A"),"","Inactive Dept Combo Error")),"Inactive Dept Combo Error")</f>
        <v/>
      </c>
      <c r="AD2261" t="str">
        <f>IFERROR(IF('Journal Template'!D2673="","",IF(AND(VLOOKUP('Journal Template'!D2673,X:AA,4,0)='Journal Template'!A2673,VLOOKUP('Journal Template'!D2673,X:Y,2,0)="A"),"","Inactive Dept Combo Error")),"")</f>
        <v/>
      </c>
      <c r="AK2261" s="150" t="str">
        <f>IF(JRF!B2274="","",IF(JRF!B2274=IFERROR(VLOOKUP(JRF!B2274,Checks!AI:AI,1,0),0),"Entry in Branch/Satellite BU's",""))</f>
        <v/>
      </c>
      <c r="AL2261" t="str">
        <f>IFERROR(IF('Journal Template'!A2673="","",IF('Journal Template'!A2673=IFERROR(VLOOKUP('Journal Template'!A2673,Checks!AI:AI,1,0),0),"Entry in Branch/Satellite BU's","")),"")</f>
        <v/>
      </c>
      <c r="AO2261" s="171"/>
      <c r="AP2261" s="171"/>
      <c r="AQ2261" s="171"/>
      <c r="AR2261" s="171"/>
      <c r="CI2261" t="str">
        <f>IF(JRF!F2274&gt;0,"",IF(JRF!B2274="","",IF(LEFT(JRF!B2274,1)=IFERROR(VLOOKUP(LEFT(JRF!B2274,1),$CF$2:$CF$5,1,0),0),"Product Code Required",IF(JRF!C2274="","",IF(JRF!C2274=IFERROR(VLOOKUP(JRF!C2274,$CH:$CH,1,0),0),"Product Code Required","NA")))))</f>
        <v/>
      </c>
      <c r="CJ2261" t="str">
        <f>IF(JRF!AV2274&gt;0,"",IF(JRF!Q2274="","",IF(LEFT(JRF!Q2274,1)=IFERROR(VLOOKUP(LEFT(JRF!Q2274,1),$CF$2:$CF$5,1,0),0),"Product Code Required",IF(JRF!V2274="","",IF(JRF!V2274=IFERROR(VLOOKUP(JRF!V2274,$CH:$CH,1,0),0),"Product Code Required","NA")))))</f>
        <v/>
      </c>
      <c r="CK2261" t="str">
        <f>IFERROR(IF(LEN('Journal Template'!F2272)&gt;0,"",IF('Journal Template'!A2272="","",IF(LEFT('Journal Template'!A2272,1)=IFERROR(VLOOKUP(LEFT('Journal Template'!A2272,1),Checks!$CF$2:$CF$5,1,0),0),"Product Code Required",IF('Journal Template'!D2272="","",IF('Journal Template'!D2272=IFERROR(VLOOKUP('Journal Template'!D2272,Checks!$CH:$CH,1,0),0),"Product Code Required","NA"))))),"")</f>
        <v/>
      </c>
    </row>
    <row r="2262" spans="14:89">
      <c r="N2262" t="s">
        <v>10593</v>
      </c>
      <c r="O2262" t="s">
        <v>10594</v>
      </c>
      <c r="P2262" t="s">
        <v>386</v>
      </c>
      <c r="Q2262" s="150" t="str">
        <f>IF(JRF!D2275="","",IF(IFERROR(VLOOKUP(JRF!D2275,Checks!N:P,3,0),0)="A","","Inactive account in Use"))</f>
        <v/>
      </c>
      <c r="R2262" t="str">
        <f>IFERROR(IF('Journal Template'!C2674="","",IF(IFERROR(VLOOKUP('Journal Template'!C2674,Checks!N:P,3,0),0)="A","","Inactive account in Use")),"")</f>
        <v/>
      </c>
      <c r="V2262" s="150" t="str">
        <f>IF(JRF!C2275="","",IF(IFERROR(VLOOKUP(JRF!C2275,Checks!S:U,3,0),0)="A","Entry with System fund Dept",""))</f>
        <v/>
      </c>
      <c r="W2262" t="str">
        <f>IFERROR(IF('Journal Template'!D2674="","",IF(IFERROR(VLOOKUP('Journal Template'!D2674,Checks!S:U,3,0),0)="A","Entry with System fund Dept","")),"")</f>
        <v/>
      </c>
      <c r="X2262" t="s">
        <v>10595</v>
      </c>
      <c r="Y2262" t="s">
        <v>386</v>
      </c>
      <c r="Z2262" t="s">
        <v>10596</v>
      </c>
      <c r="AA2262" t="s">
        <v>412</v>
      </c>
      <c r="AB2262" t="s">
        <v>125</v>
      </c>
      <c r="AC2262" s="150" t="str">
        <f>IFERROR(IF(JRF!C2275="","",IF(AND(VLOOKUP(JRF!C2275,X:AA,4,0)=JRF!B2275,VLOOKUP(JRF!C2275,X:Y,2,0)="A"),"","Inactive Dept Combo Error")),"Inactive Dept Combo Error")</f>
        <v/>
      </c>
      <c r="AD2262" t="str">
        <f>IFERROR(IF('Journal Template'!D2674="","",IF(AND(VLOOKUP('Journal Template'!D2674,X:AA,4,0)='Journal Template'!A2674,VLOOKUP('Journal Template'!D2674,X:Y,2,0)="A"),"","Inactive Dept Combo Error")),"")</f>
        <v/>
      </c>
      <c r="AK2262" s="150" t="str">
        <f>IF(JRF!B2275="","",IF(JRF!B2275=IFERROR(VLOOKUP(JRF!B2275,Checks!AI:AI,1,0),0),"Entry in Branch/Satellite BU's",""))</f>
        <v/>
      </c>
      <c r="AL2262" t="str">
        <f>IFERROR(IF('Journal Template'!A2674="","",IF('Journal Template'!A2674=IFERROR(VLOOKUP('Journal Template'!A2674,Checks!AI:AI,1,0),0),"Entry in Branch/Satellite BU's","")),"")</f>
        <v/>
      </c>
      <c r="AO2262" s="171"/>
      <c r="AP2262" s="171"/>
      <c r="AQ2262" s="171"/>
      <c r="AR2262" s="171"/>
      <c r="CI2262" t="str">
        <f>IF(JRF!F2275&gt;0,"",IF(JRF!B2275="","",IF(LEFT(JRF!B2275,1)=IFERROR(VLOOKUP(LEFT(JRF!B2275,1),$CF$2:$CF$5,1,0),0),"Product Code Required",IF(JRF!C2275="","",IF(JRF!C2275=IFERROR(VLOOKUP(JRF!C2275,$CH:$CH,1,0),0),"Product Code Required","NA")))))</f>
        <v/>
      </c>
      <c r="CJ2262" t="str">
        <f>IF(JRF!AV2275&gt;0,"",IF(JRF!Q2275="","",IF(LEFT(JRF!Q2275,1)=IFERROR(VLOOKUP(LEFT(JRF!Q2275,1),$CF$2:$CF$5,1,0),0),"Product Code Required",IF(JRF!V2275="","",IF(JRF!V2275=IFERROR(VLOOKUP(JRF!V2275,$CH:$CH,1,0),0),"Product Code Required","NA")))))</f>
        <v/>
      </c>
      <c r="CK2262" t="str">
        <f>IFERROR(IF(LEN('Journal Template'!F2273)&gt;0,"",IF('Journal Template'!A2273="","",IF(LEFT('Journal Template'!A2273,1)=IFERROR(VLOOKUP(LEFT('Journal Template'!A2273,1),Checks!$CF$2:$CF$5,1,0),0),"Product Code Required",IF('Journal Template'!D2273="","",IF('Journal Template'!D2273=IFERROR(VLOOKUP('Journal Template'!D2273,Checks!$CH:$CH,1,0),0),"Product Code Required","NA"))))),"")</f>
        <v/>
      </c>
    </row>
    <row r="2263" spans="14:89">
      <c r="N2263" t="s">
        <v>10597</v>
      </c>
      <c r="O2263" t="s">
        <v>10567</v>
      </c>
      <c r="P2263" t="s">
        <v>386</v>
      </c>
      <c r="Q2263" s="150" t="str">
        <f>IF(JRF!D2276="","",IF(IFERROR(VLOOKUP(JRF!D2276,Checks!N:P,3,0),0)="A","","Inactive account in Use"))</f>
        <v/>
      </c>
      <c r="R2263" t="str">
        <f>IFERROR(IF('Journal Template'!C2675="","",IF(IFERROR(VLOOKUP('Journal Template'!C2675,Checks!N:P,3,0),0)="A","","Inactive account in Use")),"")</f>
        <v/>
      </c>
      <c r="V2263" s="150" t="str">
        <f>IF(JRF!C2276="","",IF(IFERROR(VLOOKUP(JRF!C2276,Checks!S:U,3,0),0)="A","Entry with System fund Dept",""))</f>
        <v/>
      </c>
      <c r="W2263" t="str">
        <f>IFERROR(IF('Journal Template'!D2675="","",IF(IFERROR(VLOOKUP('Journal Template'!D2675,Checks!S:U,3,0),0)="A","Entry with System fund Dept","")),"")</f>
        <v/>
      </c>
      <c r="X2263" t="s">
        <v>10598</v>
      </c>
      <c r="Y2263" t="s">
        <v>386</v>
      </c>
      <c r="Z2263" t="s">
        <v>10599</v>
      </c>
      <c r="AA2263" t="s">
        <v>412</v>
      </c>
      <c r="AB2263" t="s">
        <v>125</v>
      </c>
      <c r="AC2263" s="150" t="str">
        <f>IFERROR(IF(JRF!C2276="","",IF(AND(VLOOKUP(JRF!C2276,X:AA,4,0)=JRF!B2276,VLOOKUP(JRF!C2276,X:Y,2,0)="A"),"","Inactive Dept Combo Error")),"Inactive Dept Combo Error")</f>
        <v/>
      </c>
      <c r="AD2263" t="str">
        <f>IFERROR(IF('Journal Template'!D2675="","",IF(AND(VLOOKUP('Journal Template'!D2675,X:AA,4,0)='Journal Template'!A2675,VLOOKUP('Journal Template'!D2675,X:Y,2,0)="A"),"","Inactive Dept Combo Error")),"")</f>
        <v/>
      </c>
      <c r="AK2263" s="150" t="str">
        <f>IF(JRF!B2276="","",IF(JRF!B2276=IFERROR(VLOOKUP(JRF!B2276,Checks!AI:AI,1,0),0),"Entry in Branch/Satellite BU's",""))</f>
        <v/>
      </c>
      <c r="AL2263" t="str">
        <f>IFERROR(IF('Journal Template'!A2675="","",IF('Journal Template'!A2675=IFERROR(VLOOKUP('Journal Template'!A2675,Checks!AI:AI,1,0),0),"Entry in Branch/Satellite BU's","")),"")</f>
        <v/>
      </c>
      <c r="AO2263" s="171"/>
      <c r="AP2263" s="171"/>
      <c r="AQ2263" s="171"/>
      <c r="AR2263" s="171"/>
      <c r="CI2263" t="str">
        <f>IF(JRF!F2276&gt;0,"",IF(JRF!B2276="","",IF(LEFT(JRF!B2276,1)=IFERROR(VLOOKUP(LEFT(JRF!B2276,1),$CF$2:$CF$5,1,0),0),"Product Code Required",IF(JRF!C2276="","",IF(JRF!C2276=IFERROR(VLOOKUP(JRF!C2276,$CH:$CH,1,0),0),"Product Code Required","NA")))))</f>
        <v/>
      </c>
      <c r="CJ2263" t="str">
        <f>IF(JRF!AV2276&gt;0,"",IF(JRF!Q2276="","",IF(LEFT(JRF!Q2276,1)=IFERROR(VLOOKUP(LEFT(JRF!Q2276,1),$CF$2:$CF$5,1,0),0),"Product Code Required",IF(JRF!V2276="","",IF(JRF!V2276=IFERROR(VLOOKUP(JRF!V2276,$CH:$CH,1,0),0),"Product Code Required","NA")))))</f>
        <v/>
      </c>
      <c r="CK2263" t="str">
        <f>IFERROR(IF(LEN('Journal Template'!F2274)&gt;0,"",IF('Journal Template'!A2274="","",IF(LEFT('Journal Template'!A2274,1)=IFERROR(VLOOKUP(LEFT('Journal Template'!A2274,1),Checks!$CF$2:$CF$5,1,0),0),"Product Code Required",IF('Journal Template'!D2274="","",IF('Journal Template'!D2274=IFERROR(VLOOKUP('Journal Template'!D2274,Checks!$CH:$CH,1,0),0),"Product Code Required","NA"))))),"")</f>
        <v/>
      </c>
    </row>
    <row r="2264" spans="14:89">
      <c r="N2264" t="s">
        <v>10600</v>
      </c>
      <c r="O2264" t="s">
        <v>10601</v>
      </c>
      <c r="P2264" t="s">
        <v>386</v>
      </c>
      <c r="Q2264" s="150" t="str">
        <f>IF(JRF!D2277="","",IF(IFERROR(VLOOKUP(JRF!D2277,Checks!N:P,3,0),0)="A","","Inactive account in Use"))</f>
        <v/>
      </c>
      <c r="R2264" t="str">
        <f>IFERROR(IF('Journal Template'!C2676="","",IF(IFERROR(VLOOKUP('Journal Template'!C2676,Checks!N:P,3,0),0)="A","","Inactive account in Use")),"")</f>
        <v/>
      </c>
      <c r="V2264" s="150" t="str">
        <f>IF(JRF!C2277="","",IF(IFERROR(VLOOKUP(JRF!C2277,Checks!S:U,3,0),0)="A","Entry with System fund Dept",""))</f>
        <v/>
      </c>
      <c r="W2264" t="str">
        <f>IFERROR(IF('Journal Template'!D2676="","",IF(IFERROR(VLOOKUP('Journal Template'!D2676,Checks!S:U,3,0),0)="A","Entry with System fund Dept","")),"")</f>
        <v/>
      </c>
      <c r="X2264" t="s">
        <v>10602</v>
      </c>
      <c r="Y2264" t="s">
        <v>386</v>
      </c>
      <c r="Z2264" t="s">
        <v>10603</v>
      </c>
      <c r="AA2264" t="s">
        <v>412</v>
      </c>
      <c r="AB2264" t="s">
        <v>125</v>
      </c>
      <c r="AC2264" s="150" t="str">
        <f>IFERROR(IF(JRF!C2277="","",IF(AND(VLOOKUP(JRF!C2277,X:AA,4,0)=JRF!B2277,VLOOKUP(JRF!C2277,X:Y,2,0)="A"),"","Inactive Dept Combo Error")),"Inactive Dept Combo Error")</f>
        <v/>
      </c>
      <c r="AD2264" t="str">
        <f>IFERROR(IF('Journal Template'!D2676="","",IF(AND(VLOOKUP('Journal Template'!D2676,X:AA,4,0)='Journal Template'!A2676,VLOOKUP('Journal Template'!D2676,X:Y,2,0)="A"),"","Inactive Dept Combo Error")),"")</f>
        <v/>
      </c>
      <c r="AK2264" s="150" t="str">
        <f>IF(JRF!B2277="","",IF(JRF!B2277=IFERROR(VLOOKUP(JRF!B2277,Checks!AI:AI,1,0),0),"Entry in Branch/Satellite BU's",""))</f>
        <v/>
      </c>
      <c r="AL2264" t="str">
        <f>IFERROR(IF('Journal Template'!A2676="","",IF('Journal Template'!A2676=IFERROR(VLOOKUP('Journal Template'!A2676,Checks!AI:AI,1,0),0),"Entry in Branch/Satellite BU's","")),"")</f>
        <v/>
      </c>
      <c r="AO2264" s="171"/>
      <c r="AP2264" s="171"/>
      <c r="AQ2264" s="171"/>
      <c r="AR2264" s="171"/>
      <c r="CI2264" t="str">
        <f>IF(JRF!F2277&gt;0,"",IF(JRF!B2277="","",IF(LEFT(JRF!B2277,1)=IFERROR(VLOOKUP(LEFT(JRF!B2277,1),$CF$2:$CF$5,1,0),0),"Product Code Required",IF(JRF!C2277="","",IF(JRF!C2277=IFERROR(VLOOKUP(JRF!C2277,$CH:$CH,1,0),0),"Product Code Required","NA")))))</f>
        <v/>
      </c>
      <c r="CJ2264" t="str">
        <f>IF(JRF!AV2277&gt;0,"",IF(JRF!Q2277="","",IF(LEFT(JRF!Q2277,1)=IFERROR(VLOOKUP(LEFT(JRF!Q2277,1),$CF$2:$CF$5,1,0),0),"Product Code Required",IF(JRF!V2277="","",IF(JRF!V2277=IFERROR(VLOOKUP(JRF!V2277,$CH:$CH,1,0),0),"Product Code Required","NA")))))</f>
        <v/>
      </c>
      <c r="CK2264" t="str">
        <f>IFERROR(IF(LEN('Journal Template'!F2275)&gt;0,"",IF('Journal Template'!A2275="","",IF(LEFT('Journal Template'!A2275,1)=IFERROR(VLOOKUP(LEFT('Journal Template'!A2275,1),Checks!$CF$2:$CF$5,1,0),0),"Product Code Required",IF('Journal Template'!D2275="","",IF('Journal Template'!D2275=IFERROR(VLOOKUP('Journal Template'!D2275,Checks!$CH:$CH,1,0),0),"Product Code Required","NA"))))),"")</f>
        <v/>
      </c>
    </row>
    <row r="2265" spans="14:89">
      <c r="N2265" t="s">
        <v>10604</v>
      </c>
      <c r="O2265" t="s">
        <v>10605</v>
      </c>
      <c r="P2265" t="s">
        <v>386</v>
      </c>
      <c r="Q2265" s="150" t="str">
        <f>IF(JRF!D2278="","",IF(IFERROR(VLOOKUP(JRF!D2278,Checks!N:P,3,0),0)="A","","Inactive account in Use"))</f>
        <v/>
      </c>
      <c r="R2265" t="str">
        <f>IFERROR(IF('Journal Template'!C2677="","",IF(IFERROR(VLOOKUP('Journal Template'!C2677,Checks!N:P,3,0),0)="A","","Inactive account in Use")),"")</f>
        <v/>
      </c>
      <c r="V2265" s="150" t="str">
        <f>IF(JRF!C2278="","",IF(IFERROR(VLOOKUP(JRF!C2278,Checks!S:U,3,0),0)="A","Entry with System fund Dept",""))</f>
        <v/>
      </c>
      <c r="W2265" t="str">
        <f>IFERROR(IF('Journal Template'!D2677="","",IF(IFERROR(VLOOKUP('Journal Template'!D2677,Checks!S:U,3,0),0)="A","Entry with System fund Dept","")),"")</f>
        <v/>
      </c>
      <c r="X2265" t="s">
        <v>10606</v>
      </c>
      <c r="Y2265" t="s">
        <v>386</v>
      </c>
      <c r="Z2265" t="s">
        <v>10607</v>
      </c>
      <c r="AA2265" t="s">
        <v>412</v>
      </c>
      <c r="AB2265" t="s">
        <v>125</v>
      </c>
      <c r="AC2265" s="150" t="str">
        <f>IFERROR(IF(JRF!C2278="","",IF(AND(VLOOKUP(JRF!C2278,X:AA,4,0)=JRF!B2278,VLOOKUP(JRF!C2278,X:Y,2,0)="A"),"","Inactive Dept Combo Error")),"Inactive Dept Combo Error")</f>
        <v/>
      </c>
      <c r="AD2265" t="str">
        <f>IFERROR(IF('Journal Template'!D2677="","",IF(AND(VLOOKUP('Journal Template'!D2677,X:AA,4,0)='Journal Template'!A2677,VLOOKUP('Journal Template'!D2677,X:Y,2,0)="A"),"","Inactive Dept Combo Error")),"")</f>
        <v/>
      </c>
      <c r="AK2265" s="150" t="str">
        <f>IF(JRF!B2278="","",IF(JRF!B2278=IFERROR(VLOOKUP(JRF!B2278,Checks!AI:AI,1,0),0),"Entry in Branch/Satellite BU's",""))</f>
        <v/>
      </c>
      <c r="AL2265" t="str">
        <f>IFERROR(IF('Journal Template'!A2677="","",IF('Journal Template'!A2677=IFERROR(VLOOKUP('Journal Template'!A2677,Checks!AI:AI,1,0),0),"Entry in Branch/Satellite BU's","")),"")</f>
        <v/>
      </c>
      <c r="AO2265" s="171"/>
      <c r="AP2265" s="171"/>
      <c r="AQ2265" s="171"/>
      <c r="AR2265" s="171"/>
      <c r="CI2265" t="str">
        <f>IF(JRF!F2278&gt;0,"",IF(JRF!B2278="","",IF(LEFT(JRF!B2278,1)=IFERROR(VLOOKUP(LEFT(JRF!B2278,1),$CF$2:$CF$5,1,0),0),"Product Code Required",IF(JRF!C2278="","",IF(JRF!C2278=IFERROR(VLOOKUP(JRF!C2278,$CH:$CH,1,0),0),"Product Code Required","NA")))))</f>
        <v/>
      </c>
      <c r="CJ2265" t="str">
        <f>IF(JRF!AV2278&gt;0,"",IF(JRF!Q2278="","",IF(LEFT(JRF!Q2278,1)=IFERROR(VLOOKUP(LEFT(JRF!Q2278,1),$CF$2:$CF$5,1,0),0),"Product Code Required",IF(JRF!V2278="","",IF(JRF!V2278=IFERROR(VLOOKUP(JRF!V2278,$CH:$CH,1,0),0),"Product Code Required","NA")))))</f>
        <v/>
      </c>
      <c r="CK2265" t="str">
        <f>IFERROR(IF(LEN('Journal Template'!F2276)&gt;0,"",IF('Journal Template'!A2276="","",IF(LEFT('Journal Template'!A2276,1)=IFERROR(VLOOKUP(LEFT('Journal Template'!A2276,1),Checks!$CF$2:$CF$5,1,0),0),"Product Code Required",IF('Journal Template'!D2276="","",IF('Journal Template'!D2276=IFERROR(VLOOKUP('Journal Template'!D2276,Checks!$CH:$CH,1,0),0),"Product Code Required","NA"))))),"")</f>
        <v/>
      </c>
    </row>
    <row r="2266" spans="14:89">
      <c r="N2266" t="s">
        <v>10608</v>
      </c>
      <c r="O2266" t="s">
        <v>10609</v>
      </c>
      <c r="P2266" t="s">
        <v>386</v>
      </c>
      <c r="Q2266" s="150" t="str">
        <f>IF(JRF!D2279="","",IF(IFERROR(VLOOKUP(JRF!D2279,Checks!N:P,3,0),0)="A","","Inactive account in Use"))</f>
        <v/>
      </c>
      <c r="R2266" t="str">
        <f>IFERROR(IF('Journal Template'!C2678="","",IF(IFERROR(VLOOKUP('Journal Template'!C2678,Checks!N:P,3,0),0)="A","","Inactive account in Use")),"")</f>
        <v/>
      </c>
      <c r="V2266" s="150" t="str">
        <f>IF(JRF!C2279="","",IF(IFERROR(VLOOKUP(JRF!C2279,Checks!S:U,3,0),0)="A","Entry with System fund Dept",""))</f>
        <v/>
      </c>
      <c r="W2266" t="str">
        <f>IFERROR(IF('Journal Template'!D2678="","",IF(IFERROR(VLOOKUP('Journal Template'!D2678,Checks!S:U,3,0),0)="A","Entry with System fund Dept","")),"")</f>
        <v/>
      </c>
      <c r="X2266" t="s">
        <v>10610</v>
      </c>
      <c r="Y2266" t="s">
        <v>389</v>
      </c>
      <c r="Z2266" t="s">
        <v>10611</v>
      </c>
      <c r="AA2266" t="s">
        <v>10612</v>
      </c>
      <c r="AB2266" t="s">
        <v>1769</v>
      </c>
      <c r="AC2266" s="150" t="str">
        <f>IFERROR(IF(JRF!C2279="","",IF(AND(VLOOKUP(JRF!C2279,X:AA,4,0)=JRF!B2279,VLOOKUP(JRF!C2279,X:Y,2,0)="A"),"","Inactive Dept Combo Error")),"Inactive Dept Combo Error")</f>
        <v/>
      </c>
      <c r="AD2266" t="str">
        <f>IFERROR(IF('Journal Template'!D2678="","",IF(AND(VLOOKUP('Journal Template'!D2678,X:AA,4,0)='Journal Template'!A2678,VLOOKUP('Journal Template'!D2678,X:Y,2,0)="A"),"","Inactive Dept Combo Error")),"")</f>
        <v/>
      </c>
      <c r="AK2266" s="150" t="str">
        <f>IF(JRF!B2279="","",IF(JRF!B2279=IFERROR(VLOOKUP(JRF!B2279,Checks!AI:AI,1,0),0),"Entry in Branch/Satellite BU's",""))</f>
        <v/>
      </c>
      <c r="AL2266" t="str">
        <f>IFERROR(IF('Journal Template'!A2678="","",IF('Journal Template'!A2678=IFERROR(VLOOKUP('Journal Template'!A2678,Checks!AI:AI,1,0),0),"Entry in Branch/Satellite BU's","")),"")</f>
        <v/>
      </c>
      <c r="AO2266" s="171"/>
      <c r="AP2266" s="171"/>
      <c r="AQ2266" s="171"/>
      <c r="AR2266" s="171"/>
      <c r="CI2266" t="str">
        <f>IF(JRF!F2279&gt;0,"",IF(JRF!B2279="","",IF(LEFT(JRF!B2279,1)=IFERROR(VLOOKUP(LEFT(JRF!B2279,1),$CF$2:$CF$5,1,0),0),"Product Code Required",IF(JRF!C2279="","",IF(JRF!C2279=IFERROR(VLOOKUP(JRF!C2279,$CH:$CH,1,0),0),"Product Code Required","NA")))))</f>
        <v/>
      </c>
      <c r="CJ2266" t="str">
        <f>IF(JRF!AV2279&gt;0,"",IF(JRF!Q2279="","",IF(LEFT(JRF!Q2279,1)=IFERROR(VLOOKUP(LEFT(JRF!Q2279,1),$CF$2:$CF$5,1,0),0),"Product Code Required",IF(JRF!V2279="","",IF(JRF!V2279=IFERROR(VLOOKUP(JRF!V2279,$CH:$CH,1,0),0),"Product Code Required","NA")))))</f>
        <v/>
      </c>
      <c r="CK2266" t="str">
        <f>IFERROR(IF(LEN('Journal Template'!F2277)&gt;0,"",IF('Journal Template'!A2277="","",IF(LEFT('Journal Template'!A2277,1)=IFERROR(VLOOKUP(LEFT('Journal Template'!A2277,1),Checks!$CF$2:$CF$5,1,0),0),"Product Code Required",IF('Journal Template'!D2277="","",IF('Journal Template'!D2277=IFERROR(VLOOKUP('Journal Template'!D2277,Checks!$CH:$CH,1,0),0),"Product Code Required","NA"))))),"")</f>
        <v/>
      </c>
    </row>
    <row r="2267" spans="14:89">
      <c r="N2267" t="s">
        <v>10613</v>
      </c>
      <c r="O2267" t="s">
        <v>10614</v>
      </c>
      <c r="P2267" t="s">
        <v>386</v>
      </c>
      <c r="Q2267" s="150" t="str">
        <f>IF(JRF!D2280="","",IF(IFERROR(VLOOKUP(JRF!D2280,Checks!N:P,3,0),0)="A","","Inactive account in Use"))</f>
        <v/>
      </c>
      <c r="R2267" t="str">
        <f>IFERROR(IF('Journal Template'!C2679="","",IF(IFERROR(VLOOKUP('Journal Template'!C2679,Checks!N:P,3,0),0)="A","","Inactive account in Use")),"")</f>
        <v/>
      </c>
      <c r="V2267" s="150" t="str">
        <f>IF(JRF!C2280="","",IF(IFERROR(VLOOKUP(JRF!C2280,Checks!S:U,3,0),0)="A","Entry with System fund Dept",""))</f>
        <v/>
      </c>
      <c r="W2267" t="str">
        <f>IFERROR(IF('Journal Template'!D2679="","",IF(IFERROR(VLOOKUP('Journal Template'!D2679,Checks!S:U,3,0),0)="A","Entry with System fund Dept","")),"")</f>
        <v/>
      </c>
      <c r="X2267" t="s">
        <v>10615</v>
      </c>
      <c r="Y2267" t="s">
        <v>389</v>
      </c>
      <c r="Z2267" t="s">
        <v>10616</v>
      </c>
      <c r="AA2267" t="s">
        <v>10612</v>
      </c>
      <c r="AB2267" t="s">
        <v>1769</v>
      </c>
      <c r="AC2267" s="150" t="str">
        <f>IFERROR(IF(JRF!C2280="","",IF(AND(VLOOKUP(JRF!C2280,X:AA,4,0)=JRF!B2280,VLOOKUP(JRF!C2280,X:Y,2,0)="A"),"","Inactive Dept Combo Error")),"Inactive Dept Combo Error")</f>
        <v/>
      </c>
      <c r="AD2267" t="str">
        <f>IFERROR(IF('Journal Template'!D2679="","",IF(AND(VLOOKUP('Journal Template'!D2679,X:AA,4,0)='Journal Template'!A2679,VLOOKUP('Journal Template'!D2679,X:Y,2,0)="A"),"","Inactive Dept Combo Error")),"")</f>
        <v/>
      </c>
      <c r="AK2267" s="150" t="str">
        <f>IF(JRF!B2280="","",IF(JRF!B2280=IFERROR(VLOOKUP(JRF!B2280,Checks!AI:AI,1,0),0),"Entry in Branch/Satellite BU's",""))</f>
        <v/>
      </c>
      <c r="AL2267" t="str">
        <f>IFERROR(IF('Journal Template'!A2679="","",IF('Journal Template'!A2679=IFERROR(VLOOKUP('Journal Template'!A2679,Checks!AI:AI,1,0),0),"Entry in Branch/Satellite BU's","")),"")</f>
        <v/>
      </c>
      <c r="AO2267" s="171"/>
      <c r="AP2267" s="171"/>
      <c r="AQ2267" s="171"/>
      <c r="AR2267" s="171"/>
      <c r="CI2267" t="str">
        <f>IF(JRF!F2280&gt;0,"",IF(JRF!B2280="","",IF(LEFT(JRF!B2280,1)=IFERROR(VLOOKUP(LEFT(JRF!B2280,1),$CF$2:$CF$5,1,0),0),"Product Code Required",IF(JRF!C2280="","",IF(JRF!C2280=IFERROR(VLOOKUP(JRF!C2280,$CH:$CH,1,0),0),"Product Code Required","NA")))))</f>
        <v/>
      </c>
      <c r="CJ2267" t="str">
        <f>IF(JRF!AV2280&gt;0,"",IF(JRF!Q2280="","",IF(LEFT(JRF!Q2280,1)=IFERROR(VLOOKUP(LEFT(JRF!Q2280,1),$CF$2:$CF$5,1,0),0),"Product Code Required",IF(JRF!V2280="","",IF(JRF!V2280=IFERROR(VLOOKUP(JRF!V2280,$CH:$CH,1,0),0),"Product Code Required","NA")))))</f>
        <v/>
      </c>
      <c r="CK2267" t="str">
        <f>IFERROR(IF(LEN('Journal Template'!F2278)&gt;0,"",IF('Journal Template'!A2278="","",IF(LEFT('Journal Template'!A2278,1)=IFERROR(VLOOKUP(LEFT('Journal Template'!A2278,1),Checks!$CF$2:$CF$5,1,0),0),"Product Code Required",IF('Journal Template'!D2278="","",IF('Journal Template'!D2278=IFERROR(VLOOKUP('Journal Template'!D2278,Checks!$CH:$CH,1,0),0),"Product Code Required","NA"))))),"")</f>
        <v/>
      </c>
    </row>
    <row r="2268" spans="14:89">
      <c r="N2268" t="s">
        <v>10617</v>
      </c>
      <c r="O2268" t="s">
        <v>10618</v>
      </c>
      <c r="P2268" t="s">
        <v>386</v>
      </c>
      <c r="Q2268" s="150" t="str">
        <f>IF(JRF!D2281="","",IF(IFERROR(VLOOKUP(JRF!D2281,Checks!N:P,3,0),0)="A","","Inactive account in Use"))</f>
        <v/>
      </c>
      <c r="R2268" t="str">
        <f>IFERROR(IF('Journal Template'!C2680="","",IF(IFERROR(VLOOKUP('Journal Template'!C2680,Checks!N:P,3,0),0)="A","","Inactive account in Use")),"")</f>
        <v/>
      </c>
      <c r="V2268" s="150" t="str">
        <f>IF(JRF!C2281="","",IF(IFERROR(VLOOKUP(JRF!C2281,Checks!S:U,3,0),0)="A","Entry with System fund Dept",""))</f>
        <v/>
      </c>
      <c r="W2268" t="str">
        <f>IFERROR(IF('Journal Template'!D2680="","",IF(IFERROR(VLOOKUP('Journal Template'!D2680,Checks!S:U,3,0),0)="A","Entry with System fund Dept","")),"")</f>
        <v/>
      </c>
      <c r="X2268" t="s">
        <v>10619</v>
      </c>
      <c r="Y2268" t="s">
        <v>389</v>
      </c>
      <c r="Z2268" t="s">
        <v>10620</v>
      </c>
      <c r="AA2268" t="s">
        <v>412</v>
      </c>
      <c r="AB2268" t="s">
        <v>125</v>
      </c>
      <c r="AC2268" s="150" t="str">
        <f>IFERROR(IF(JRF!C2281="","",IF(AND(VLOOKUP(JRF!C2281,X:AA,4,0)=JRF!B2281,VLOOKUP(JRF!C2281,X:Y,2,0)="A"),"","Inactive Dept Combo Error")),"Inactive Dept Combo Error")</f>
        <v/>
      </c>
      <c r="AD2268" t="str">
        <f>IFERROR(IF('Journal Template'!D2680="","",IF(AND(VLOOKUP('Journal Template'!D2680,X:AA,4,0)='Journal Template'!A2680,VLOOKUP('Journal Template'!D2680,X:Y,2,0)="A"),"","Inactive Dept Combo Error")),"")</f>
        <v/>
      </c>
      <c r="AK2268" s="150" t="str">
        <f>IF(JRF!B2281="","",IF(JRF!B2281=IFERROR(VLOOKUP(JRF!B2281,Checks!AI:AI,1,0),0),"Entry in Branch/Satellite BU's",""))</f>
        <v/>
      </c>
      <c r="AL2268" t="str">
        <f>IFERROR(IF('Journal Template'!A2680="","",IF('Journal Template'!A2680=IFERROR(VLOOKUP('Journal Template'!A2680,Checks!AI:AI,1,0),0),"Entry in Branch/Satellite BU's","")),"")</f>
        <v/>
      </c>
      <c r="AO2268" s="171"/>
      <c r="AP2268" s="171"/>
      <c r="AQ2268" s="171"/>
      <c r="AR2268" s="171"/>
      <c r="CI2268" t="str">
        <f>IF(JRF!F2281&gt;0,"",IF(JRF!B2281="","",IF(LEFT(JRF!B2281,1)=IFERROR(VLOOKUP(LEFT(JRF!B2281,1),$CF$2:$CF$5,1,0),0),"Product Code Required",IF(JRF!C2281="","",IF(JRF!C2281=IFERROR(VLOOKUP(JRF!C2281,$CH:$CH,1,0),0),"Product Code Required","NA")))))</f>
        <v/>
      </c>
      <c r="CJ2268" t="str">
        <f>IF(JRF!AV2281&gt;0,"",IF(JRF!Q2281="","",IF(LEFT(JRF!Q2281,1)=IFERROR(VLOOKUP(LEFT(JRF!Q2281,1),$CF$2:$CF$5,1,0),0),"Product Code Required",IF(JRF!V2281="","",IF(JRF!V2281=IFERROR(VLOOKUP(JRF!V2281,$CH:$CH,1,0),0),"Product Code Required","NA")))))</f>
        <v/>
      </c>
      <c r="CK2268" t="str">
        <f>IFERROR(IF(LEN('Journal Template'!F2279)&gt;0,"",IF('Journal Template'!A2279="","",IF(LEFT('Journal Template'!A2279,1)=IFERROR(VLOOKUP(LEFT('Journal Template'!A2279,1),Checks!$CF$2:$CF$5,1,0),0),"Product Code Required",IF('Journal Template'!D2279="","",IF('Journal Template'!D2279=IFERROR(VLOOKUP('Journal Template'!D2279,Checks!$CH:$CH,1,0),0),"Product Code Required","NA"))))),"")</f>
        <v/>
      </c>
    </row>
    <row r="2269" spans="14:89">
      <c r="N2269" t="s">
        <v>10621</v>
      </c>
      <c r="O2269" t="s">
        <v>10622</v>
      </c>
      <c r="P2269" t="s">
        <v>386</v>
      </c>
      <c r="Q2269" s="150" t="str">
        <f>IF(JRF!D2282="","",IF(IFERROR(VLOOKUP(JRF!D2282,Checks!N:P,3,0),0)="A","","Inactive account in Use"))</f>
        <v/>
      </c>
      <c r="R2269" t="str">
        <f>IFERROR(IF('Journal Template'!C2681="","",IF(IFERROR(VLOOKUP('Journal Template'!C2681,Checks!N:P,3,0),0)="A","","Inactive account in Use")),"")</f>
        <v/>
      </c>
      <c r="V2269" s="150" t="str">
        <f>IF(JRF!C2282="","",IF(IFERROR(VLOOKUP(JRF!C2282,Checks!S:U,3,0),0)="A","Entry with System fund Dept",""))</f>
        <v/>
      </c>
      <c r="W2269" t="str">
        <f>IFERROR(IF('Journal Template'!D2681="","",IF(IFERROR(VLOOKUP('Journal Template'!D2681,Checks!S:U,3,0),0)="A","Entry with System fund Dept","")),"")</f>
        <v/>
      </c>
      <c r="X2269" t="s">
        <v>10623</v>
      </c>
      <c r="Y2269" t="s">
        <v>386</v>
      </c>
      <c r="Z2269" t="s">
        <v>10624</v>
      </c>
      <c r="AA2269" t="s">
        <v>623</v>
      </c>
      <c r="AB2269" t="s">
        <v>1769</v>
      </c>
      <c r="AC2269" s="150" t="str">
        <f>IFERROR(IF(JRF!C2282="","",IF(AND(VLOOKUP(JRF!C2282,X:AA,4,0)=JRF!B2282,VLOOKUP(JRF!C2282,X:Y,2,0)="A"),"","Inactive Dept Combo Error")),"Inactive Dept Combo Error")</f>
        <v/>
      </c>
      <c r="AD2269" t="str">
        <f>IFERROR(IF('Journal Template'!D2681="","",IF(AND(VLOOKUP('Journal Template'!D2681,X:AA,4,0)='Journal Template'!A2681,VLOOKUP('Journal Template'!D2681,X:Y,2,0)="A"),"","Inactive Dept Combo Error")),"")</f>
        <v/>
      </c>
      <c r="AK2269" s="150" t="str">
        <f>IF(JRF!B2282="","",IF(JRF!B2282=IFERROR(VLOOKUP(JRF!B2282,Checks!AI:AI,1,0),0),"Entry in Branch/Satellite BU's",""))</f>
        <v/>
      </c>
      <c r="AL2269" t="str">
        <f>IFERROR(IF('Journal Template'!A2681="","",IF('Journal Template'!A2681=IFERROR(VLOOKUP('Journal Template'!A2681,Checks!AI:AI,1,0),0),"Entry in Branch/Satellite BU's","")),"")</f>
        <v/>
      </c>
      <c r="AO2269" s="171"/>
      <c r="AP2269" s="171"/>
      <c r="AQ2269" s="171"/>
      <c r="AR2269" s="171"/>
      <c r="CI2269" t="str">
        <f>IF(JRF!F2282&gt;0,"",IF(JRF!B2282="","",IF(LEFT(JRF!B2282,1)=IFERROR(VLOOKUP(LEFT(JRF!B2282,1),$CF$2:$CF$5,1,0),0),"Product Code Required",IF(JRF!C2282="","",IF(JRF!C2282=IFERROR(VLOOKUP(JRF!C2282,$CH:$CH,1,0),0),"Product Code Required","NA")))))</f>
        <v/>
      </c>
      <c r="CJ2269" t="str">
        <f>IF(JRF!AV2282&gt;0,"",IF(JRF!Q2282="","",IF(LEFT(JRF!Q2282,1)=IFERROR(VLOOKUP(LEFT(JRF!Q2282,1),$CF$2:$CF$5,1,0),0),"Product Code Required",IF(JRF!V2282="","",IF(JRF!V2282=IFERROR(VLOOKUP(JRF!V2282,$CH:$CH,1,0),0),"Product Code Required","NA")))))</f>
        <v/>
      </c>
      <c r="CK2269" t="str">
        <f>IFERROR(IF(LEN('Journal Template'!F2280)&gt;0,"",IF('Journal Template'!A2280="","",IF(LEFT('Journal Template'!A2280,1)=IFERROR(VLOOKUP(LEFT('Journal Template'!A2280,1),Checks!$CF$2:$CF$5,1,0),0),"Product Code Required",IF('Journal Template'!D2280="","",IF('Journal Template'!D2280=IFERROR(VLOOKUP('Journal Template'!D2280,Checks!$CH:$CH,1,0),0),"Product Code Required","NA"))))),"")</f>
        <v/>
      </c>
    </row>
    <row r="2270" spans="14:89">
      <c r="N2270" t="s">
        <v>10625</v>
      </c>
      <c r="O2270" t="s">
        <v>10626</v>
      </c>
      <c r="P2270" t="s">
        <v>386</v>
      </c>
      <c r="Q2270" s="150" t="str">
        <f>IF(JRF!D2283="","",IF(IFERROR(VLOOKUP(JRF!D2283,Checks!N:P,3,0),0)="A","","Inactive account in Use"))</f>
        <v/>
      </c>
      <c r="R2270" t="str">
        <f>IFERROR(IF('Journal Template'!C2682="","",IF(IFERROR(VLOOKUP('Journal Template'!C2682,Checks!N:P,3,0),0)="A","","Inactive account in Use")),"")</f>
        <v/>
      </c>
      <c r="V2270" s="150" t="str">
        <f>IF(JRF!C2283="","",IF(IFERROR(VLOOKUP(JRF!C2283,Checks!S:U,3,0),0)="A","Entry with System fund Dept",""))</f>
        <v/>
      </c>
      <c r="W2270" t="str">
        <f>IFERROR(IF('Journal Template'!D2682="","",IF(IFERROR(VLOOKUP('Journal Template'!D2682,Checks!S:U,3,0),0)="A","Entry with System fund Dept","")),"")</f>
        <v/>
      </c>
      <c r="X2270" t="s">
        <v>10627</v>
      </c>
      <c r="Y2270" t="s">
        <v>386</v>
      </c>
      <c r="Z2270" t="s">
        <v>10628</v>
      </c>
      <c r="AA2270" t="s">
        <v>623</v>
      </c>
      <c r="AB2270" t="s">
        <v>1769</v>
      </c>
      <c r="AC2270" s="150" t="str">
        <f>IFERROR(IF(JRF!C2283="","",IF(AND(VLOOKUP(JRF!C2283,X:AA,4,0)=JRF!B2283,VLOOKUP(JRF!C2283,X:Y,2,0)="A"),"","Inactive Dept Combo Error")),"Inactive Dept Combo Error")</f>
        <v/>
      </c>
      <c r="AD2270" t="str">
        <f>IFERROR(IF('Journal Template'!D2682="","",IF(AND(VLOOKUP('Journal Template'!D2682,X:AA,4,0)='Journal Template'!A2682,VLOOKUP('Journal Template'!D2682,X:Y,2,0)="A"),"","Inactive Dept Combo Error")),"")</f>
        <v/>
      </c>
      <c r="AK2270" s="150" t="str">
        <f>IF(JRF!B2283="","",IF(JRF!B2283=IFERROR(VLOOKUP(JRF!B2283,Checks!AI:AI,1,0),0),"Entry in Branch/Satellite BU's",""))</f>
        <v/>
      </c>
      <c r="AL2270" t="str">
        <f>IFERROR(IF('Journal Template'!A2682="","",IF('Journal Template'!A2682=IFERROR(VLOOKUP('Journal Template'!A2682,Checks!AI:AI,1,0),0),"Entry in Branch/Satellite BU's","")),"")</f>
        <v/>
      </c>
      <c r="AO2270" s="171"/>
      <c r="AP2270" s="171"/>
      <c r="AQ2270" s="171"/>
      <c r="AR2270" s="171"/>
      <c r="CI2270" t="str">
        <f>IF(JRF!F2283&gt;0,"",IF(JRF!B2283="","",IF(LEFT(JRF!B2283,1)=IFERROR(VLOOKUP(LEFT(JRF!B2283,1),$CF$2:$CF$5,1,0),0),"Product Code Required",IF(JRF!C2283="","",IF(JRF!C2283=IFERROR(VLOOKUP(JRF!C2283,$CH:$CH,1,0),0),"Product Code Required","NA")))))</f>
        <v/>
      </c>
      <c r="CJ2270" t="str">
        <f>IF(JRF!AV2283&gt;0,"",IF(JRF!Q2283="","",IF(LEFT(JRF!Q2283,1)=IFERROR(VLOOKUP(LEFT(JRF!Q2283,1),$CF$2:$CF$5,1,0),0),"Product Code Required",IF(JRF!V2283="","",IF(JRF!V2283=IFERROR(VLOOKUP(JRF!V2283,$CH:$CH,1,0),0),"Product Code Required","NA")))))</f>
        <v/>
      </c>
      <c r="CK2270" t="str">
        <f>IFERROR(IF(LEN('Journal Template'!F2281)&gt;0,"",IF('Journal Template'!A2281="","",IF(LEFT('Journal Template'!A2281,1)=IFERROR(VLOOKUP(LEFT('Journal Template'!A2281,1),Checks!$CF$2:$CF$5,1,0),0),"Product Code Required",IF('Journal Template'!D2281="","",IF('Journal Template'!D2281=IFERROR(VLOOKUP('Journal Template'!D2281,Checks!$CH:$CH,1,0),0),"Product Code Required","NA"))))),"")</f>
        <v/>
      </c>
    </row>
    <row r="2271" spans="14:89">
      <c r="N2271" t="s">
        <v>10629</v>
      </c>
      <c r="O2271" t="s">
        <v>10630</v>
      </c>
      <c r="P2271" t="s">
        <v>386</v>
      </c>
      <c r="Q2271" s="150" t="str">
        <f>IF(JRF!D2284="","",IF(IFERROR(VLOOKUP(JRF!D2284,Checks!N:P,3,0),0)="A","","Inactive account in Use"))</f>
        <v/>
      </c>
      <c r="R2271" t="str">
        <f>IFERROR(IF('Journal Template'!C2683="","",IF(IFERROR(VLOOKUP('Journal Template'!C2683,Checks!N:P,3,0),0)="A","","Inactive account in Use")),"")</f>
        <v/>
      </c>
      <c r="V2271" s="150" t="str">
        <f>IF(JRF!C2284="","",IF(IFERROR(VLOOKUP(JRF!C2284,Checks!S:U,3,0),0)="A","Entry with System fund Dept",""))</f>
        <v/>
      </c>
      <c r="W2271" t="str">
        <f>IFERROR(IF('Journal Template'!D2683="","",IF(IFERROR(VLOOKUP('Journal Template'!D2683,Checks!S:U,3,0),0)="A","Entry with System fund Dept","")),"")</f>
        <v/>
      </c>
      <c r="X2271" t="s">
        <v>10631</v>
      </c>
      <c r="Y2271" t="s">
        <v>386</v>
      </c>
      <c r="Z2271" t="s">
        <v>10632</v>
      </c>
      <c r="AA2271" t="s">
        <v>412</v>
      </c>
      <c r="AB2271" t="s">
        <v>125</v>
      </c>
      <c r="AC2271" s="150" t="str">
        <f>IFERROR(IF(JRF!C2284="","",IF(AND(VLOOKUP(JRF!C2284,X:AA,4,0)=JRF!B2284,VLOOKUP(JRF!C2284,X:Y,2,0)="A"),"","Inactive Dept Combo Error")),"Inactive Dept Combo Error")</f>
        <v/>
      </c>
      <c r="AD2271" t="str">
        <f>IFERROR(IF('Journal Template'!D2683="","",IF(AND(VLOOKUP('Journal Template'!D2683,X:AA,4,0)='Journal Template'!A2683,VLOOKUP('Journal Template'!D2683,X:Y,2,0)="A"),"","Inactive Dept Combo Error")),"")</f>
        <v/>
      </c>
      <c r="AK2271" s="150" t="str">
        <f>IF(JRF!B2284="","",IF(JRF!B2284=IFERROR(VLOOKUP(JRF!B2284,Checks!AI:AI,1,0),0),"Entry in Branch/Satellite BU's",""))</f>
        <v/>
      </c>
      <c r="AL2271" t="str">
        <f>IFERROR(IF('Journal Template'!A2683="","",IF('Journal Template'!A2683=IFERROR(VLOOKUP('Journal Template'!A2683,Checks!AI:AI,1,0),0),"Entry in Branch/Satellite BU's","")),"")</f>
        <v/>
      </c>
      <c r="AO2271" s="171"/>
      <c r="AP2271" s="171"/>
      <c r="AQ2271" s="171"/>
      <c r="AR2271" s="171"/>
      <c r="CI2271" t="str">
        <f>IF(JRF!F2284&gt;0,"",IF(JRF!B2284="","",IF(LEFT(JRF!B2284,1)=IFERROR(VLOOKUP(LEFT(JRF!B2284,1),$CF$2:$CF$5,1,0),0),"Product Code Required",IF(JRF!C2284="","",IF(JRF!C2284=IFERROR(VLOOKUP(JRF!C2284,$CH:$CH,1,0),0),"Product Code Required","NA")))))</f>
        <v/>
      </c>
      <c r="CJ2271" t="str">
        <f>IF(JRF!AV2284&gt;0,"",IF(JRF!Q2284="","",IF(LEFT(JRF!Q2284,1)=IFERROR(VLOOKUP(LEFT(JRF!Q2284,1),$CF$2:$CF$5,1,0),0),"Product Code Required",IF(JRF!V2284="","",IF(JRF!V2284=IFERROR(VLOOKUP(JRF!V2284,$CH:$CH,1,0),0),"Product Code Required","NA")))))</f>
        <v/>
      </c>
      <c r="CK2271" t="str">
        <f>IFERROR(IF(LEN('Journal Template'!F2282)&gt;0,"",IF('Journal Template'!A2282="","",IF(LEFT('Journal Template'!A2282,1)=IFERROR(VLOOKUP(LEFT('Journal Template'!A2282,1),Checks!$CF$2:$CF$5,1,0),0),"Product Code Required",IF('Journal Template'!D2282="","",IF('Journal Template'!D2282=IFERROR(VLOOKUP('Journal Template'!D2282,Checks!$CH:$CH,1,0),0),"Product Code Required","NA"))))),"")</f>
        <v/>
      </c>
    </row>
    <row r="2272" spans="14:89">
      <c r="N2272" t="s">
        <v>10633</v>
      </c>
      <c r="O2272" t="s">
        <v>10634</v>
      </c>
      <c r="P2272" t="s">
        <v>386</v>
      </c>
      <c r="Q2272" s="150" t="str">
        <f>IF(JRF!D2285="","",IF(IFERROR(VLOOKUP(JRF!D2285,Checks!N:P,3,0),0)="A","","Inactive account in Use"))</f>
        <v/>
      </c>
      <c r="R2272" t="str">
        <f>IFERROR(IF('Journal Template'!C2684="","",IF(IFERROR(VLOOKUP('Journal Template'!C2684,Checks!N:P,3,0),0)="A","","Inactive account in Use")),"")</f>
        <v/>
      </c>
      <c r="V2272" s="150" t="str">
        <f>IF(JRF!C2285="","",IF(IFERROR(VLOOKUP(JRF!C2285,Checks!S:U,3,0),0)="A","Entry with System fund Dept",""))</f>
        <v/>
      </c>
      <c r="W2272" t="str">
        <f>IFERROR(IF('Journal Template'!D2684="","",IF(IFERROR(VLOOKUP('Journal Template'!D2684,Checks!S:U,3,0),0)="A","Entry with System fund Dept","")),"")</f>
        <v/>
      </c>
      <c r="X2272" t="s">
        <v>10635</v>
      </c>
      <c r="Y2272" t="s">
        <v>389</v>
      </c>
      <c r="Z2272" t="s">
        <v>10636</v>
      </c>
      <c r="AA2272" t="s">
        <v>412</v>
      </c>
      <c r="AB2272" t="s">
        <v>125</v>
      </c>
      <c r="AC2272" s="150" t="str">
        <f>IFERROR(IF(JRF!C2285="","",IF(AND(VLOOKUP(JRF!C2285,X:AA,4,0)=JRF!B2285,VLOOKUP(JRF!C2285,X:Y,2,0)="A"),"","Inactive Dept Combo Error")),"Inactive Dept Combo Error")</f>
        <v/>
      </c>
      <c r="AD2272" t="str">
        <f>IFERROR(IF('Journal Template'!D2684="","",IF(AND(VLOOKUP('Journal Template'!D2684,X:AA,4,0)='Journal Template'!A2684,VLOOKUP('Journal Template'!D2684,X:Y,2,0)="A"),"","Inactive Dept Combo Error")),"")</f>
        <v/>
      </c>
      <c r="AK2272" s="150" t="str">
        <f>IF(JRF!B2285="","",IF(JRF!B2285=IFERROR(VLOOKUP(JRF!B2285,Checks!AI:AI,1,0),0),"Entry in Branch/Satellite BU's",""))</f>
        <v/>
      </c>
      <c r="AL2272" t="str">
        <f>IFERROR(IF('Journal Template'!A2684="","",IF('Journal Template'!A2684=IFERROR(VLOOKUP('Journal Template'!A2684,Checks!AI:AI,1,0),0),"Entry in Branch/Satellite BU's","")),"")</f>
        <v/>
      </c>
      <c r="AO2272" s="171"/>
      <c r="AP2272" s="171"/>
      <c r="AQ2272" s="171"/>
      <c r="AR2272" s="171"/>
      <c r="CI2272" t="str">
        <f>IF(JRF!F2285&gt;0,"",IF(JRF!B2285="","",IF(LEFT(JRF!B2285,1)=IFERROR(VLOOKUP(LEFT(JRF!B2285,1),$CF$2:$CF$5,1,0),0),"Product Code Required",IF(JRF!C2285="","",IF(JRF!C2285=IFERROR(VLOOKUP(JRF!C2285,$CH:$CH,1,0),0),"Product Code Required","NA")))))</f>
        <v/>
      </c>
      <c r="CJ2272" t="str">
        <f>IF(JRF!AV2285&gt;0,"",IF(JRF!Q2285="","",IF(LEFT(JRF!Q2285,1)=IFERROR(VLOOKUP(LEFT(JRF!Q2285,1),$CF$2:$CF$5,1,0),0),"Product Code Required",IF(JRF!V2285="","",IF(JRF!V2285=IFERROR(VLOOKUP(JRF!V2285,$CH:$CH,1,0),0),"Product Code Required","NA")))))</f>
        <v/>
      </c>
      <c r="CK2272" t="str">
        <f>IFERROR(IF(LEN('Journal Template'!F2283)&gt;0,"",IF('Journal Template'!A2283="","",IF(LEFT('Journal Template'!A2283,1)=IFERROR(VLOOKUP(LEFT('Journal Template'!A2283,1),Checks!$CF$2:$CF$5,1,0),0),"Product Code Required",IF('Journal Template'!D2283="","",IF('Journal Template'!D2283=IFERROR(VLOOKUP('Journal Template'!D2283,Checks!$CH:$CH,1,0),0),"Product Code Required","NA"))))),"")</f>
        <v/>
      </c>
    </row>
    <row r="2273" spans="14:89">
      <c r="N2273" t="s">
        <v>10637</v>
      </c>
      <c r="O2273" t="s">
        <v>10638</v>
      </c>
      <c r="P2273" t="s">
        <v>386</v>
      </c>
      <c r="Q2273" s="150" t="str">
        <f>IF(JRF!D2286="","",IF(IFERROR(VLOOKUP(JRF!D2286,Checks!N:P,3,0),0)="A","","Inactive account in Use"))</f>
        <v/>
      </c>
      <c r="R2273" t="str">
        <f>IFERROR(IF('Journal Template'!C2685="","",IF(IFERROR(VLOOKUP('Journal Template'!C2685,Checks!N:P,3,0),0)="A","","Inactive account in Use")),"")</f>
        <v/>
      </c>
      <c r="V2273" s="150" t="str">
        <f>IF(JRF!C2286="","",IF(IFERROR(VLOOKUP(JRF!C2286,Checks!S:U,3,0),0)="A","Entry with System fund Dept",""))</f>
        <v/>
      </c>
      <c r="W2273" t="str">
        <f>IFERROR(IF('Journal Template'!D2685="","",IF(IFERROR(VLOOKUP('Journal Template'!D2685,Checks!S:U,3,0),0)="A","Entry with System fund Dept","")),"")</f>
        <v/>
      </c>
      <c r="X2273" t="s">
        <v>10639</v>
      </c>
      <c r="Y2273" t="s">
        <v>389</v>
      </c>
      <c r="Z2273" t="s">
        <v>10632</v>
      </c>
      <c r="AA2273" t="s">
        <v>412</v>
      </c>
      <c r="AB2273" t="s">
        <v>125</v>
      </c>
      <c r="AC2273" s="150" t="str">
        <f>IFERROR(IF(JRF!C2286="","",IF(AND(VLOOKUP(JRF!C2286,X:AA,4,0)=JRF!B2286,VLOOKUP(JRF!C2286,X:Y,2,0)="A"),"","Inactive Dept Combo Error")),"Inactive Dept Combo Error")</f>
        <v/>
      </c>
      <c r="AD2273" t="str">
        <f>IFERROR(IF('Journal Template'!D2685="","",IF(AND(VLOOKUP('Journal Template'!D2685,X:AA,4,0)='Journal Template'!A2685,VLOOKUP('Journal Template'!D2685,X:Y,2,0)="A"),"","Inactive Dept Combo Error")),"")</f>
        <v/>
      </c>
      <c r="AK2273" s="150" t="str">
        <f>IF(JRF!B2286="","",IF(JRF!B2286=IFERROR(VLOOKUP(JRF!B2286,Checks!AI:AI,1,0),0),"Entry in Branch/Satellite BU's",""))</f>
        <v/>
      </c>
      <c r="AL2273" t="str">
        <f>IFERROR(IF('Journal Template'!A2685="","",IF('Journal Template'!A2685=IFERROR(VLOOKUP('Journal Template'!A2685,Checks!AI:AI,1,0),0),"Entry in Branch/Satellite BU's","")),"")</f>
        <v/>
      </c>
      <c r="AO2273" s="171"/>
      <c r="AP2273" s="171"/>
      <c r="AQ2273" s="171"/>
      <c r="AR2273" s="171"/>
      <c r="CI2273" t="str">
        <f>IF(JRF!F2286&gt;0,"",IF(JRF!B2286="","",IF(LEFT(JRF!B2286,1)=IFERROR(VLOOKUP(LEFT(JRF!B2286,1),$CF$2:$CF$5,1,0),0),"Product Code Required",IF(JRF!C2286="","",IF(JRF!C2286=IFERROR(VLOOKUP(JRF!C2286,$CH:$CH,1,0),0),"Product Code Required","NA")))))</f>
        <v/>
      </c>
      <c r="CJ2273" t="str">
        <f>IF(JRF!AV2286&gt;0,"",IF(JRF!Q2286="","",IF(LEFT(JRF!Q2286,1)=IFERROR(VLOOKUP(LEFT(JRF!Q2286,1),$CF$2:$CF$5,1,0),0),"Product Code Required",IF(JRF!V2286="","",IF(JRF!V2286=IFERROR(VLOOKUP(JRF!V2286,$CH:$CH,1,0),0),"Product Code Required","NA")))))</f>
        <v/>
      </c>
      <c r="CK2273" t="str">
        <f>IFERROR(IF(LEN('Journal Template'!F2284)&gt;0,"",IF('Journal Template'!A2284="","",IF(LEFT('Journal Template'!A2284,1)=IFERROR(VLOOKUP(LEFT('Journal Template'!A2284,1),Checks!$CF$2:$CF$5,1,0),0),"Product Code Required",IF('Journal Template'!D2284="","",IF('Journal Template'!D2284=IFERROR(VLOOKUP('Journal Template'!D2284,Checks!$CH:$CH,1,0),0),"Product Code Required","NA"))))),"")</f>
        <v/>
      </c>
    </row>
    <row r="2274" spans="14:89">
      <c r="N2274" t="s">
        <v>10640</v>
      </c>
      <c r="O2274" t="s">
        <v>10641</v>
      </c>
      <c r="P2274" t="s">
        <v>386</v>
      </c>
      <c r="Q2274" s="150" t="str">
        <f>IF(JRF!D2287="","",IF(IFERROR(VLOOKUP(JRF!D2287,Checks!N:P,3,0),0)="A","","Inactive account in Use"))</f>
        <v/>
      </c>
      <c r="R2274" t="str">
        <f>IFERROR(IF('Journal Template'!C2686="","",IF(IFERROR(VLOOKUP('Journal Template'!C2686,Checks!N:P,3,0),0)="A","","Inactive account in Use")),"")</f>
        <v/>
      </c>
      <c r="V2274" s="150" t="str">
        <f>IF(JRF!C2287="","",IF(IFERROR(VLOOKUP(JRF!C2287,Checks!S:U,3,0),0)="A","Entry with System fund Dept",""))</f>
        <v/>
      </c>
      <c r="W2274" t="str">
        <f>IFERROR(IF('Journal Template'!D2686="","",IF(IFERROR(VLOOKUP('Journal Template'!D2686,Checks!S:U,3,0),0)="A","Entry with System fund Dept","")),"")</f>
        <v/>
      </c>
      <c r="X2274" t="s">
        <v>10642</v>
      </c>
      <c r="Y2274" t="s">
        <v>389</v>
      </c>
      <c r="Z2274" t="s">
        <v>10643</v>
      </c>
      <c r="AA2274" t="s">
        <v>412</v>
      </c>
      <c r="AB2274" t="s">
        <v>125</v>
      </c>
      <c r="AC2274" s="150" t="str">
        <f>IFERROR(IF(JRF!C2287="","",IF(AND(VLOOKUP(JRF!C2287,X:AA,4,0)=JRF!B2287,VLOOKUP(JRF!C2287,X:Y,2,0)="A"),"","Inactive Dept Combo Error")),"Inactive Dept Combo Error")</f>
        <v/>
      </c>
      <c r="AD2274" t="str">
        <f>IFERROR(IF('Journal Template'!D2686="","",IF(AND(VLOOKUP('Journal Template'!D2686,X:AA,4,0)='Journal Template'!A2686,VLOOKUP('Journal Template'!D2686,X:Y,2,0)="A"),"","Inactive Dept Combo Error")),"")</f>
        <v/>
      </c>
      <c r="AK2274" s="150" t="str">
        <f>IF(JRF!B2287="","",IF(JRF!B2287=IFERROR(VLOOKUP(JRF!B2287,Checks!AI:AI,1,0),0),"Entry in Branch/Satellite BU's",""))</f>
        <v/>
      </c>
      <c r="AL2274" t="str">
        <f>IFERROR(IF('Journal Template'!A2686="","",IF('Journal Template'!A2686=IFERROR(VLOOKUP('Journal Template'!A2686,Checks!AI:AI,1,0),0),"Entry in Branch/Satellite BU's","")),"")</f>
        <v/>
      </c>
      <c r="AO2274" s="171"/>
      <c r="AP2274" s="171"/>
      <c r="AQ2274" s="171"/>
      <c r="AR2274" s="171"/>
      <c r="CI2274" t="str">
        <f>IF(JRF!F2287&gt;0,"",IF(JRF!B2287="","",IF(LEFT(JRF!B2287,1)=IFERROR(VLOOKUP(LEFT(JRF!B2287,1),$CF$2:$CF$5,1,0),0),"Product Code Required",IF(JRF!C2287="","",IF(JRF!C2287=IFERROR(VLOOKUP(JRF!C2287,$CH:$CH,1,0),0),"Product Code Required","NA")))))</f>
        <v/>
      </c>
      <c r="CJ2274" t="str">
        <f>IF(JRF!AV2287&gt;0,"",IF(JRF!Q2287="","",IF(LEFT(JRF!Q2287,1)=IFERROR(VLOOKUP(LEFT(JRF!Q2287,1),$CF$2:$CF$5,1,0),0),"Product Code Required",IF(JRF!V2287="","",IF(JRF!V2287=IFERROR(VLOOKUP(JRF!V2287,$CH:$CH,1,0),0),"Product Code Required","NA")))))</f>
        <v/>
      </c>
      <c r="CK2274" t="str">
        <f>IFERROR(IF(LEN('Journal Template'!F2285)&gt;0,"",IF('Journal Template'!A2285="","",IF(LEFT('Journal Template'!A2285,1)=IFERROR(VLOOKUP(LEFT('Journal Template'!A2285,1),Checks!$CF$2:$CF$5,1,0),0),"Product Code Required",IF('Journal Template'!D2285="","",IF('Journal Template'!D2285=IFERROR(VLOOKUP('Journal Template'!D2285,Checks!$CH:$CH,1,0),0),"Product Code Required","NA"))))),"")</f>
        <v/>
      </c>
    </row>
    <row r="2275" spans="14:89">
      <c r="N2275" t="s">
        <v>10644</v>
      </c>
      <c r="O2275" t="s">
        <v>10645</v>
      </c>
      <c r="P2275" t="s">
        <v>386</v>
      </c>
      <c r="Q2275" s="150" t="str">
        <f>IF(JRF!D2288="","",IF(IFERROR(VLOOKUP(JRF!D2288,Checks!N:P,3,0),0)="A","","Inactive account in Use"))</f>
        <v/>
      </c>
      <c r="R2275" t="str">
        <f>IFERROR(IF('Journal Template'!C2687="","",IF(IFERROR(VLOOKUP('Journal Template'!C2687,Checks!N:P,3,0),0)="A","","Inactive account in Use")),"")</f>
        <v/>
      </c>
      <c r="V2275" s="150" t="str">
        <f>IF(JRF!C2288="","",IF(IFERROR(VLOOKUP(JRF!C2288,Checks!S:U,3,0),0)="A","Entry with System fund Dept",""))</f>
        <v/>
      </c>
      <c r="W2275" t="str">
        <f>IFERROR(IF('Journal Template'!D2687="","",IF(IFERROR(VLOOKUP('Journal Template'!D2687,Checks!S:U,3,0),0)="A","Entry with System fund Dept","")),"")</f>
        <v/>
      </c>
      <c r="X2275" t="s">
        <v>10646</v>
      </c>
      <c r="Y2275" t="s">
        <v>389</v>
      </c>
      <c r="Z2275" t="s">
        <v>10647</v>
      </c>
      <c r="AA2275" t="s">
        <v>412</v>
      </c>
      <c r="AB2275" t="s">
        <v>125</v>
      </c>
      <c r="AC2275" s="150" t="str">
        <f>IFERROR(IF(JRF!C2288="","",IF(AND(VLOOKUP(JRF!C2288,X:AA,4,0)=JRF!B2288,VLOOKUP(JRF!C2288,X:Y,2,0)="A"),"","Inactive Dept Combo Error")),"Inactive Dept Combo Error")</f>
        <v/>
      </c>
      <c r="AD2275" t="str">
        <f>IFERROR(IF('Journal Template'!D2687="","",IF(AND(VLOOKUP('Journal Template'!D2687,X:AA,4,0)='Journal Template'!A2687,VLOOKUP('Journal Template'!D2687,X:Y,2,0)="A"),"","Inactive Dept Combo Error")),"")</f>
        <v/>
      </c>
      <c r="AK2275" s="150" t="str">
        <f>IF(JRF!B2288="","",IF(JRF!B2288=IFERROR(VLOOKUP(JRF!B2288,Checks!AI:AI,1,0),0),"Entry in Branch/Satellite BU's",""))</f>
        <v/>
      </c>
      <c r="AL2275" t="str">
        <f>IFERROR(IF('Journal Template'!A2687="","",IF('Journal Template'!A2687=IFERROR(VLOOKUP('Journal Template'!A2687,Checks!AI:AI,1,0),0),"Entry in Branch/Satellite BU's","")),"")</f>
        <v/>
      </c>
      <c r="AO2275" s="171"/>
      <c r="AP2275" s="171"/>
      <c r="AQ2275" s="171"/>
      <c r="AR2275" s="171"/>
      <c r="CI2275" t="str">
        <f>IF(JRF!F2288&gt;0,"",IF(JRF!B2288="","",IF(LEFT(JRF!B2288,1)=IFERROR(VLOOKUP(LEFT(JRF!B2288,1),$CF$2:$CF$5,1,0),0),"Product Code Required",IF(JRF!C2288="","",IF(JRF!C2288=IFERROR(VLOOKUP(JRF!C2288,$CH:$CH,1,0),0),"Product Code Required","NA")))))</f>
        <v/>
      </c>
      <c r="CJ2275" t="str">
        <f>IF(JRF!AV2288&gt;0,"",IF(JRF!Q2288="","",IF(LEFT(JRF!Q2288,1)=IFERROR(VLOOKUP(LEFT(JRF!Q2288,1),$CF$2:$CF$5,1,0),0),"Product Code Required",IF(JRF!V2288="","",IF(JRF!V2288=IFERROR(VLOOKUP(JRF!V2288,$CH:$CH,1,0),0),"Product Code Required","NA")))))</f>
        <v/>
      </c>
      <c r="CK2275" t="str">
        <f>IFERROR(IF(LEN('Journal Template'!F2286)&gt;0,"",IF('Journal Template'!A2286="","",IF(LEFT('Journal Template'!A2286,1)=IFERROR(VLOOKUP(LEFT('Journal Template'!A2286,1),Checks!$CF$2:$CF$5,1,0),0),"Product Code Required",IF('Journal Template'!D2286="","",IF('Journal Template'!D2286=IFERROR(VLOOKUP('Journal Template'!D2286,Checks!$CH:$CH,1,0),0),"Product Code Required","NA"))))),"")</f>
        <v/>
      </c>
    </row>
    <row r="2276" spans="14:89">
      <c r="N2276" t="s">
        <v>10648</v>
      </c>
      <c r="O2276" t="s">
        <v>10649</v>
      </c>
      <c r="P2276" t="s">
        <v>386</v>
      </c>
      <c r="Q2276" s="150" t="str">
        <f>IF(JRF!D2289="","",IF(IFERROR(VLOOKUP(JRF!D2289,Checks!N:P,3,0),0)="A","","Inactive account in Use"))</f>
        <v/>
      </c>
      <c r="R2276" t="str">
        <f>IFERROR(IF('Journal Template'!C2688="","",IF(IFERROR(VLOOKUP('Journal Template'!C2688,Checks!N:P,3,0),0)="A","","Inactive account in Use")),"")</f>
        <v/>
      </c>
      <c r="V2276" s="150" t="str">
        <f>IF(JRF!C2289="","",IF(IFERROR(VLOOKUP(JRF!C2289,Checks!S:U,3,0),0)="A","Entry with System fund Dept",""))</f>
        <v/>
      </c>
      <c r="W2276" t="str">
        <f>IFERROR(IF('Journal Template'!D2688="","",IF(IFERROR(VLOOKUP('Journal Template'!D2688,Checks!S:U,3,0),0)="A","Entry with System fund Dept","")),"")</f>
        <v/>
      </c>
      <c r="X2276" t="s">
        <v>10650</v>
      </c>
      <c r="Y2276" t="s">
        <v>386</v>
      </c>
      <c r="Z2276" t="s">
        <v>10651</v>
      </c>
      <c r="AA2276" t="s">
        <v>412</v>
      </c>
      <c r="AB2276" t="s">
        <v>125</v>
      </c>
      <c r="AC2276" s="150" t="str">
        <f>IFERROR(IF(JRF!C2289="","",IF(AND(VLOOKUP(JRF!C2289,X:AA,4,0)=JRF!B2289,VLOOKUP(JRF!C2289,X:Y,2,0)="A"),"","Inactive Dept Combo Error")),"Inactive Dept Combo Error")</f>
        <v/>
      </c>
      <c r="AD2276" t="str">
        <f>IFERROR(IF('Journal Template'!D2688="","",IF(AND(VLOOKUP('Journal Template'!D2688,X:AA,4,0)='Journal Template'!A2688,VLOOKUP('Journal Template'!D2688,X:Y,2,0)="A"),"","Inactive Dept Combo Error")),"")</f>
        <v/>
      </c>
      <c r="AK2276" s="150" t="str">
        <f>IF(JRF!B2289="","",IF(JRF!B2289=IFERROR(VLOOKUP(JRF!B2289,Checks!AI:AI,1,0),0),"Entry in Branch/Satellite BU's",""))</f>
        <v/>
      </c>
      <c r="AL2276" t="str">
        <f>IFERROR(IF('Journal Template'!A2688="","",IF('Journal Template'!A2688=IFERROR(VLOOKUP('Journal Template'!A2688,Checks!AI:AI,1,0),0),"Entry in Branch/Satellite BU's","")),"")</f>
        <v/>
      </c>
      <c r="AO2276" s="171"/>
      <c r="AP2276" s="171"/>
      <c r="AQ2276" s="171"/>
      <c r="AR2276" s="171"/>
      <c r="CI2276" t="str">
        <f>IF(JRF!F2289&gt;0,"",IF(JRF!B2289="","",IF(LEFT(JRF!B2289,1)=IFERROR(VLOOKUP(LEFT(JRF!B2289,1),$CF$2:$CF$5,1,0),0),"Product Code Required",IF(JRF!C2289="","",IF(JRF!C2289=IFERROR(VLOOKUP(JRF!C2289,$CH:$CH,1,0),0),"Product Code Required","NA")))))</f>
        <v/>
      </c>
      <c r="CJ2276" t="str">
        <f>IF(JRF!AV2289&gt;0,"",IF(JRF!Q2289="","",IF(LEFT(JRF!Q2289,1)=IFERROR(VLOOKUP(LEFT(JRF!Q2289,1),$CF$2:$CF$5,1,0),0),"Product Code Required",IF(JRF!V2289="","",IF(JRF!V2289=IFERROR(VLOOKUP(JRF!V2289,$CH:$CH,1,0),0),"Product Code Required","NA")))))</f>
        <v/>
      </c>
      <c r="CK2276" t="str">
        <f>IFERROR(IF(LEN('Journal Template'!F2287)&gt;0,"",IF('Journal Template'!A2287="","",IF(LEFT('Journal Template'!A2287,1)=IFERROR(VLOOKUP(LEFT('Journal Template'!A2287,1),Checks!$CF$2:$CF$5,1,0),0),"Product Code Required",IF('Journal Template'!D2287="","",IF('Journal Template'!D2287=IFERROR(VLOOKUP('Journal Template'!D2287,Checks!$CH:$CH,1,0),0),"Product Code Required","NA"))))),"")</f>
        <v/>
      </c>
    </row>
    <row r="2277" spans="14:89">
      <c r="N2277" t="s">
        <v>10652</v>
      </c>
      <c r="O2277" t="s">
        <v>10653</v>
      </c>
      <c r="P2277" t="s">
        <v>386</v>
      </c>
      <c r="Q2277" s="150" t="str">
        <f>IF(JRF!D2290="","",IF(IFERROR(VLOOKUP(JRF!D2290,Checks!N:P,3,0),0)="A","","Inactive account in Use"))</f>
        <v/>
      </c>
      <c r="R2277" t="str">
        <f>IFERROR(IF('Journal Template'!C2689="","",IF(IFERROR(VLOOKUP('Journal Template'!C2689,Checks!N:P,3,0),0)="A","","Inactive account in Use")),"")</f>
        <v/>
      </c>
      <c r="V2277" s="150" t="str">
        <f>IF(JRF!C2290="","",IF(IFERROR(VLOOKUP(JRF!C2290,Checks!S:U,3,0),0)="A","Entry with System fund Dept",""))</f>
        <v/>
      </c>
      <c r="W2277" t="str">
        <f>IFERROR(IF('Journal Template'!D2689="","",IF(IFERROR(VLOOKUP('Journal Template'!D2689,Checks!S:U,3,0),0)="A","Entry with System fund Dept","")),"")</f>
        <v/>
      </c>
      <c r="X2277" t="s">
        <v>10654</v>
      </c>
      <c r="Y2277" t="s">
        <v>389</v>
      </c>
      <c r="Z2277" t="s">
        <v>10655</v>
      </c>
      <c r="AA2277" t="s">
        <v>505</v>
      </c>
      <c r="AB2277" t="s">
        <v>125</v>
      </c>
      <c r="AC2277" s="150" t="str">
        <f>IFERROR(IF(JRF!C2290="","",IF(AND(VLOOKUP(JRF!C2290,X:AA,4,0)=JRF!B2290,VLOOKUP(JRF!C2290,X:Y,2,0)="A"),"","Inactive Dept Combo Error")),"Inactive Dept Combo Error")</f>
        <v/>
      </c>
      <c r="AD2277" t="str">
        <f>IFERROR(IF('Journal Template'!D2689="","",IF(AND(VLOOKUP('Journal Template'!D2689,X:AA,4,0)='Journal Template'!A2689,VLOOKUP('Journal Template'!D2689,X:Y,2,0)="A"),"","Inactive Dept Combo Error")),"")</f>
        <v/>
      </c>
      <c r="AK2277" s="150" t="str">
        <f>IF(JRF!B2290="","",IF(JRF!B2290=IFERROR(VLOOKUP(JRF!B2290,Checks!AI:AI,1,0),0),"Entry in Branch/Satellite BU's",""))</f>
        <v/>
      </c>
      <c r="AL2277" t="str">
        <f>IFERROR(IF('Journal Template'!A2689="","",IF('Journal Template'!A2689=IFERROR(VLOOKUP('Journal Template'!A2689,Checks!AI:AI,1,0),0),"Entry in Branch/Satellite BU's","")),"")</f>
        <v/>
      </c>
      <c r="AO2277" s="171"/>
      <c r="AP2277" s="171"/>
      <c r="AQ2277" s="171"/>
      <c r="AR2277" s="171"/>
      <c r="CI2277" t="str">
        <f>IF(JRF!F2290&gt;0,"",IF(JRF!B2290="","",IF(LEFT(JRF!B2290,1)=IFERROR(VLOOKUP(LEFT(JRF!B2290,1),$CF$2:$CF$5,1,0),0),"Product Code Required",IF(JRF!C2290="","",IF(JRF!C2290=IFERROR(VLOOKUP(JRF!C2290,$CH:$CH,1,0),0),"Product Code Required","NA")))))</f>
        <v/>
      </c>
      <c r="CJ2277" t="str">
        <f>IF(JRF!AV2290&gt;0,"",IF(JRF!Q2290="","",IF(LEFT(JRF!Q2290,1)=IFERROR(VLOOKUP(LEFT(JRF!Q2290,1),$CF$2:$CF$5,1,0),0),"Product Code Required",IF(JRF!V2290="","",IF(JRF!V2290=IFERROR(VLOOKUP(JRF!V2290,$CH:$CH,1,0),0),"Product Code Required","NA")))))</f>
        <v/>
      </c>
      <c r="CK2277" t="str">
        <f>IFERROR(IF(LEN('Journal Template'!F2288)&gt;0,"",IF('Journal Template'!A2288="","",IF(LEFT('Journal Template'!A2288,1)=IFERROR(VLOOKUP(LEFT('Journal Template'!A2288,1),Checks!$CF$2:$CF$5,1,0),0),"Product Code Required",IF('Journal Template'!D2288="","",IF('Journal Template'!D2288=IFERROR(VLOOKUP('Journal Template'!D2288,Checks!$CH:$CH,1,0),0),"Product Code Required","NA"))))),"")</f>
        <v/>
      </c>
    </row>
    <row r="2278" spans="14:89">
      <c r="N2278" t="s">
        <v>10656</v>
      </c>
      <c r="O2278" t="s">
        <v>10657</v>
      </c>
      <c r="P2278" t="s">
        <v>386</v>
      </c>
      <c r="Q2278" s="150" t="str">
        <f>IF(JRF!D2291="","",IF(IFERROR(VLOOKUP(JRF!D2291,Checks!N:P,3,0),0)="A","","Inactive account in Use"))</f>
        <v/>
      </c>
      <c r="R2278" t="str">
        <f>IFERROR(IF('Journal Template'!C2690="","",IF(IFERROR(VLOOKUP('Journal Template'!C2690,Checks!N:P,3,0),0)="A","","Inactive account in Use")),"")</f>
        <v/>
      </c>
      <c r="V2278" s="150" t="str">
        <f>IF(JRF!C2291="","",IF(IFERROR(VLOOKUP(JRF!C2291,Checks!S:U,3,0),0)="A","Entry with System fund Dept",""))</f>
        <v/>
      </c>
      <c r="W2278" t="str">
        <f>IFERROR(IF('Journal Template'!D2690="","",IF(IFERROR(VLOOKUP('Journal Template'!D2690,Checks!S:U,3,0),0)="A","Entry with System fund Dept","")),"")</f>
        <v/>
      </c>
      <c r="X2278" t="s">
        <v>10658</v>
      </c>
      <c r="Y2278" t="s">
        <v>386</v>
      </c>
      <c r="Z2278" t="s">
        <v>10659</v>
      </c>
      <c r="AA2278" t="s">
        <v>412</v>
      </c>
      <c r="AB2278" t="s">
        <v>125</v>
      </c>
      <c r="AC2278" s="150" t="str">
        <f>IFERROR(IF(JRF!C2291="","",IF(AND(VLOOKUP(JRF!C2291,X:AA,4,0)=JRF!B2291,VLOOKUP(JRF!C2291,X:Y,2,0)="A"),"","Inactive Dept Combo Error")),"Inactive Dept Combo Error")</f>
        <v/>
      </c>
      <c r="AD2278" t="str">
        <f>IFERROR(IF('Journal Template'!D2690="","",IF(AND(VLOOKUP('Journal Template'!D2690,X:AA,4,0)='Journal Template'!A2690,VLOOKUP('Journal Template'!D2690,X:Y,2,0)="A"),"","Inactive Dept Combo Error")),"")</f>
        <v/>
      </c>
      <c r="AK2278" s="150" t="str">
        <f>IF(JRF!B2291="","",IF(JRF!B2291=IFERROR(VLOOKUP(JRF!B2291,Checks!AI:AI,1,0),0),"Entry in Branch/Satellite BU's",""))</f>
        <v/>
      </c>
      <c r="AL2278" t="str">
        <f>IFERROR(IF('Journal Template'!A2690="","",IF('Journal Template'!A2690=IFERROR(VLOOKUP('Journal Template'!A2690,Checks!AI:AI,1,0),0),"Entry in Branch/Satellite BU's","")),"")</f>
        <v/>
      </c>
      <c r="AO2278" s="171"/>
      <c r="AP2278" s="171"/>
      <c r="AQ2278" s="171"/>
      <c r="AR2278" s="171"/>
      <c r="CI2278" t="str">
        <f>IF(JRF!F2291&gt;0,"",IF(JRF!B2291="","",IF(LEFT(JRF!B2291,1)=IFERROR(VLOOKUP(LEFT(JRF!B2291,1),$CF$2:$CF$5,1,0),0),"Product Code Required",IF(JRF!C2291="","",IF(JRF!C2291=IFERROR(VLOOKUP(JRF!C2291,$CH:$CH,1,0),0),"Product Code Required","NA")))))</f>
        <v/>
      </c>
      <c r="CJ2278" t="str">
        <f>IF(JRF!AV2291&gt;0,"",IF(JRF!Q2291="","",IF(LEFT(JRF!Q2291,1)=IFERROR(VLOOKUP(LEFT(JRF!Q2291,1),$CF$2:$CF$5,1,0),0),"Product Code Required",IF(JRF!V2291="","",IF(JRF!V2291=IFERROR(VLOOKUP(JRF!V2291,$CH:$CH,1,0),0),"Product Code Required","NA")))))</f>
        <v/>
      </c>
      <c r="CK2278" t="str">
        <f>IFERROR(IF(LEN('Journal Template'!F2289)&gt;0,"",IF('Journal Template'!A2289="","",IF(LEFT('Journal Template'!A2289,1)=IFERROR(VLOOKUP(LEFT('Journal Template'!A2289,1),Checks!$CF$2:$CF$5,1,0),0),"Product Code Required",IF('Journal Template'!D2289="","",IF('Journal Template'!D2289=IFERROR(VLOOKUP('Journal Template'!D2289,Checks!$CH:$CH,1,0),0),"Product Code Required","NA"))))),"")</f>
        <v/>
      </c>
    </row>
    <row r="2279" spans="14:89">
      <c r="N2279" t="s">
        <v>10660</v>
      </c>
      <c r="O2279" t="s">
        <v>725</v>
      </c>
      <c r="P2279" t="s">
        <v>386</v>
      </c>
      <c r="Q2279" s="150" t="str">
        <f>IF(JRF!D2292="","",IF(IFERROR(VLOOKUP(JRF!D2292,Checks!N:P,3,0),0)="A","","Inactive account in Use"))</f>
        <v/>
      </c>
      <c r="R2279" t="str">
        <f>IFERROR(IF('Journal Template'!C2691="","",IF(IFERROR(VLOOKUP('Journal Template'!C2691,Checks!N:P,3,0),0)="A","","Inactive account in Use")),"")</f>
        <v/>
      </c>
      <c r="V2279" s="150" t="str">
        <f>IF(JRF!C2292="","",IF(IFERROR(VLOOKUP(JRF!C2292,Checks!S:U,3,0),0)="A","Entry with System fund Dept",""))</f>
        <v/>
      </c>
      <c r="W2279" t="str">
        <f>IFERROR(IF('Journal Template'!D2691="","",IF(IFERROR(VLOOKUP('Journal Template'!D2691,Checks!S:U,3,0),0)="A","Entry with System fund Dept","")),"")</f>
        <v/>
      </c>
      <c r="X2279" t="s">
        <v>10661</v>
      </c>
      <c r="Y2279" t="s">
        <v>389</v>
      </c>
      <c r="Z2279" t="s">
        <v>10662</v>
      </c>
      <c r="AA2279" t="s">
        <v>412</v>
      </c>
      <c r="AB2279" t="s">
        <v>125</v>
      </c>
      <c r="AC2279" s="150" t="str">
        <f>IFERROR(IF(JRF!C2292="","",IF(AND(VLOOKUP(JRF!C2292,X:AA,4,0)=JRF!B2292,VLOOKUP(JRF!C2292,X:Y,2,0)="A"),"","Inactive Dept Combo Error")),"Inactive Dept Combo Error")</f>
        <v/>
      </c>
      <c r="AD2279" t="str">
        <f>IFERROR(IF('Journal Template'!D2691="","",IF(AND(VLOOKUP('Journal Template'!D2691,X:AA,4,0)='Journal Template'!A2691,VLOOKUP('Journal Template'!D2691,X:Y,2,0)="A"),"","Inactive Dept Combo Error")),"")</f>
        <v/>
      </c>
      <c r="AK2279" s="150" t="str">
        <f>IF(JRF!B2292="","",IF(JRF!B2292=IFERROR(VLOOKUP(JRF!B2292,Checks!AI:AI,1,0),0),"Entry in Branch/Satellite BU's",""))</f>
        <v/>
      </c>
      <c r="AL2279" t="str">
        <f>IFERROR(IF('Journal Template'!A2691="","",IF('Journal Template'!A2691=IFERROR(VLOOKUP('Journal Template'!A2691,Checks!AI:AI,1,0),0),"Entry in Branch/Satellite BU's","")),"")</f>
        <v/>
      </c>
      <c r="AO2279" s="171"/>
      <c r="AP2279" s="171"/>
      <c r="AQ2279" s="171"/>
      <c r="AR2279" s="171"/>
      <c r="CI2279" t="str">
        <f>IF(JRF!F2292&gt;0,"",IF(JRF!B2292="","",IF(LEFT(JRF!B2292,1)=IFERROR(VLOOKUP(LEFT(JRF!B2292,1),$CF$2:$CF$5,1,0),0),"Product Code Required",IF(JRF!C2292="","",IF(JRF!C2292=IFERROR(VLOOKUP(JRF!C2292,$CH:$CH,1,0),0),"Product Code Required","NA")))))</f>
        <v/>
      </c>
      <c r="CJ2279" t="str">
        <f>IF(JRF!AV2292&gt;0,"",IF(JRF!Q2292="","",IF(LEFT(JRF!Q2292,1)=IFERROR(VLOOKUP(LEFT(JRF!Q2292,1),$CF$2:$CF$5,1,0),0),"Product Code Required",IF(JRF!V2292="","",IF(JRF!V2292=IFERROR(VLOOKUP(JRF!V2292,$CH:$CH,1,0),0),"Product Code Required","NA")))))</f>
        <v/>
      </c>
      <c r="CK2279" t="str">
        <f>IFERROR(IF(LEN('Journal Template'!F2290)&gt;0,"",IF('Journal Template'!A2290="","",IF(LEFT('Journal Template'!A2290,1)=IFERROR(VLOOKUP(LEFT('Journal Template'!A2290,1),Checks!$CF$2:$CF$5,1,0),0),"Product Code Required",IF('Journal Template'!D2290="","",IF('Journal Template'!D2290=IFERROR(VLOOKUP('Journal Template'!D2290,Checks!$CH:$CH,1,0),0),"Product Code Required","NA"))))),"")</f>
        <v/>
      </c>
    </row>
    <row r="2280" spans="14:89">
      <c r="N2280" t="s">
        <v>10663</v>
      </c>
      <c r="O2280" t="s">
        <v>745</v>
      </c>
      <c r="P2280" t="s">
        <v>386</v>
      </c>
      <c r="Q2280" s="150" t="str">
        <f>IF(JRF!D2293="","",IF(IFERROR(VLOOKUP(JRF!D2293,Checks!N:P,3,0),0)="A","","Inactive account in Use"))</f>
        <v/>
      </c>
      <c r="R2280" t="str">
        <f>IFERROR(IF('Journal Template'!C2692="","",IF(IFERROR(VLOOKUP('Journal Template'!C2692,Checks!N:P,3,0),0)="A","","Inactive account in Use")),"")</f>
        <v/>
      </c>
      <c r="V2280" s="150" t="str">
        <f>IF(JRF!C2293="","",IF(IFERROR(VLOOKUP(JRF!C2293,Checks!S:U,3,0),0)="A","Entry with System fund Dept",""))</f>
        <v/>
      </c>
      <c r="W2280" t="str">
        <f>IFERROR(IF('Journal Template'!D2692="","",IF(IFERROR(VLOOKUP('Journal Template'!D2692,Checks!S:U,3,0),0)="A","Entry with System fund Dept","")),"")</f>
        <v/>
      </c>
      <c r="X2280" t="s">
        <v>10664</v>
      </c>
      <c r="Y2280" t="s">
        <v>389</v>
      </c>
      <c r="Z2280" t="s">
        <v>10665</v>
      </c>
      <c r="AA2280" t="s">
        <v>412</v>
      </c>
      <c r="AB2280" t="s">
        <v>125</v>
      </c>
      <c r="AC2280" s="150" t="str">
        <f>IFERROR(IF(JRF!C2293="","",IF(AND(VLOOKUP(JRF!C2293,X:AA,4,0)=JRF!B2293,VLOOKUP(JRF!C2293,X:Y,2,0)="A"),"","Inactive Dept Combo Error")),"Inactive Dept Combo Error")</f>
        <v/>
      </c>
      <c r="AD2280" t="str">
        <f>IFERROR(IF('Journal Template'!D2692="","",IF(AND(VLOOKUP('Journal Template'!D2692,X:AA,4,0)='Journal Template'!A2692,VLOOKUP('Journal Template'!D2692,X:Y,2,0)="A"),"","Inactive Dept Combo Error")),"")</f>
        <v/>
      </c>
      <c r="AK2280" s="150" t="str">
        <f>IF(JRF!B2293="","",IF(JRF!B2293=IFERROR(VLOOKUP(JRF!B2293,Checks!AI:AI,1,0),0),"Entry in Branch/Satellite BU's",""))</f>
        <v/>
      </c>
      <c r="AL2280" t="str">
        <f>IFERROR(IF('Journal Template'!A2692="","",IF('Journal Template'!A2692=IFERROR(VLOOKUP('Journal Template'!A2692,Checks!AI:AI,1,0),0),"Entry in Branch/Satellite BU's","")),"")</f>
        <v/>
      </c>
      <c r="AO2280" s="171"/>
      <c r="AP2280" s="171"/>
      <c r="AQ2280" s="171"/>
      <c r="AR2280" s="171"/>
      <c r="CI2280" t="str">
        <f>IF(JRF!F2293&gt;0,"",IF(JRF!B2293="","",IF(LEFT(JRF!B2293,1)=IFERROR(VLOOKUP(LEFT(JRF!B2293,1),$CF$2:$CF$5,1,0),0),"Product Code Required",IF(JRF!C2293="","",IF(JRF!C2293=IFERROR(VLOOKUP(JRF!C2293,$CH:$CH,1,0),0),"Product Code Required","NA")))))</f>
        <v/>
      </c>
      <c r="CJ2280" t="str">
        <f>IF(JRF!AV2293&gt;0,"",IF(JRF!Q2293="","",IF(LEFT(JRF!Q2293,1)=IFERROR(VLOOKUP(LEFT(JRF!Q2293,1),$CF$2:$CF$5,1,0),0),"Product Code Required",IF(JRF!V2293="","",IF(JRF!V2293=IFERROR(VLOOKUP(JRF!V2293,$CH:$CH,1,0),0),"Product Code Required","NA")))))</f>
        <v/>
      </c>
      <c r="CK2280" t="str">
        <f>IFERROR(IF(LEN('Journal Template'!F2291)&gt;0,"",IF('Journal Template'!A2291="","",IF(LEFT('Journal Template'!A2291,1)=IFERROR(VLOOKUP(LEFT('Journal Template'!A2291,1),Checks!$CF$2:$CF$5,1,0),0),"Product Code Required",IF('Journal Template'!D2291="","",IF('Journal Template'!D2291=IFERROR(VLOOKUP('Journal Template'!D2291,Checks!$CH:$CH,1,0),0),"Product Code Required","NA"))))),"")</f>
        <v/>
      </c>
    </row>
    <row r="2281" spans="14:89">
      <c r="N2281" t="s">
        <v>10666</v>
      </c>
      <c r="O2281" t="s">
        <v>10667</v>
      </c>
      <c r="P2281" t="s">
        <v>386</v>
      </c>
      <c r="Q2281" s="150" t="str">
        <f>IF(JRF!D2294="","",IF(IFERROR(VLOOKUP(JRF!D2294,Checks!N:P,3,0),0)="A","","Inactive account in Use"))</f>
        <v/>
      </c>
      <c r="R2281" t="str">
        <f>IFERROR(IF('Journal Template'!C2693="","",IF(IFERROR(VLOOKUP('Journal Template'!C2693,Checks!N:P,3,0),0)="A","","Inactive account in Use")),"")</f>
        <v/>
      </c>
      <c r="V2281" s="150" t="str">
        <f>IF(JRF!C2294="","",IF(IFERROR(VLOOKUP(JRF!C2294,Checks!S:U,3,0),0)="A","Entry with System fund Dept",""))</f>
        <v/>
      </c>
      <c r="W2281" t="str">
        <f>IFERROR(IF('Journal Template'!D2693="","",IF(IFERROR(VLOOKUP('Journal Template'!D2693,Checks!S:U,3,0),0)="A","Entry with System fund Dept","")),"")</f>
        <v/>
      </c>
      <c r="X2281" t="s">
        <v>10668</v>
      </c>
      <c r="Y2281" t="s">
        <v>386</v>
      </c>
      <c r="Z2281" t="s">
        <v>10669</v>
      </c>
      <c r="AA2281" t="s">
        <v>505</v>
      </c>
      <c r="AB2281" t="s">
        <v>125</v>
      </c>
      <c r="AC2281" s="150" t="str">
        <f>IFERROR(IF(JRF!C2294="","",IF(AND(VLOOKUP(JRF!C2294,X:AA,4,0)=JRF!B2294,VLOOKUP(JRF!C2294,X:Y,2,0)="A"),"","Inactive Dept Combo Error")),"Inactive Dept Combo Error")</f>
        <v/>
      </c>
      <c r="AD2281" t="str">
        <f>IFERROR(IF('Journal Template'!D2693="","",IF(AND(VLOOKUP('Journal Template'!D2693,X:AA,4,0)='Journal Template'!A2693,VLOOKUP('Journal Template'!D2693,X:Y,2,0)="A"),"","Inactive Dept Combo Error")),"")</f>
        <v/>
      </c>
      <c r="AK2281" s="150" t="str">
        <f>IF(JRF!B2294="","",IF(JRF!B2294=IFERROR(VLOOKUP(JRF!B2294,Checks!AI:AI,1,0),0),"Entry in Branch/Satellite BU's",""))</f>
        <v/>
      </c>
      <c r="AL2281" t="str">
        <f>IFERROR(IF('Journal Template'!A2693="","",IF('Journal Template'!A2693=IFERROR(VLOOKUP('Journal Template'!A2693,Checks!AI:AI,1,0),0),"Entry in Branch/Satellite BU's","")),"")</f>
        <v/>
      </c>
      <c r="AO2281" s="171"/>
      <c r="AP2281" s="171"/>
      <c r="AQ2281" s="171"/>
      <c r="AR2281" s="171"/>
      <c r="CI2281" t="str">
        <f>IF(JRF!F2294&gt;0,"",IF(JRF!B2294="","",IF(LEFT(JRF!B2294,1)=IFERROR(VLOOKUP(LEFT(JRF!B2294,1),$CF$2:$CF$5,1,0),0),"Product Code Required",IF(JRF!C2294="","",IF(JRF!C2294=IFERROR(VLOOKUP(JRF!C2294,$CH:$CH,1,0),0),"Product Code Required","NA")))))</f>
        <v/>
      </c>
      <c r="CJ2281" t="str">
        <f>IF(JRF!AV2294&gt;0,"",IF(JRF!Q2294="","",IF(LEFT(JRF!Q2294,1)=IFERROR(VLOOKUP(LEFT(JRF!Q2294,1),$CF$2:$CF$5,1,0),0),"Product Code Required",IF(JRF!V2294="","",IF(JRF!V2294=IFERROR(VLOOKUP(JRF!V2294,$CH:$CH,1,0),0),"Product Code Required","NA")))))</f>
        <v/>
      </c>
      <c r="CK2281" t="str">
        <f>IFERROR(IF(LEN('Journal Template'!F2292)&gt;0,"",IF('Journal Template'!A2292="","",IF(LEFT('Journal Template'!A2292,1)=IFERROR(VLOOKUP(LEFT('Journal Template'!A2292,1),Checks!$CF$2:$CF$5,1,0),0),"Product Code Required",IF('Journal Template'!D2292="","",IF('Journal Template'!D2292=IFERROR(VLOOKUP('Journal Template'!D2292,Checks!$CH:$CH,1,0),0),"Product Code Required","NA"))))),"")</f>
        <v/>
      </c>
    </row>
    <row r="2282" spans="14:89">
      <c r="N2282" t="s">
        <v>10670</v>
      </c>
      <c r="O2282" t="s">
        <v>10671</v>
      </c>
      <c r="P2282" t="s">
        <v>386</v>
      </c>
      <c r="Q2282" s="150" t="str">
        <f>IF(JRF!D2295="","",IF(IFERROR(VLOOKUP(JRF!D2295,Checks!N:P,3,0),0)="A","","Inactive account in Use"))</f>
        <v/>
      </c>
      <c r="R2282" t="str">
        <f>IFERROR(IF('Journal Template'!C2694="","",IF(IFERROR(VLOOKUP('Journal Template'!C2694,Checks!N:P,3,0),0)="A","","Inactive account in Use")),"")</f>
        <v/>
      </c>
      <c r="V2282" s="150" t="str">
        <f>IF(JRF!C2295="","",IF(IFERROR(VLOOKUP(JRF!C2295,Checks!S:U,3,0),0)="A","Entry with System fund Dept",""))</f>
        <v/>
      </c>
      <c r="W2282" t="str">
        <f>IFERROR(IF('Journal Template'!D2694="","",IF(IFERROR(VLOOKUP('Journal Template'!D2694,Checks!S:U,3,0),0)="A","Entry with System fund Dept","")),"")</f>
        <v/>
      </c>
      <c r="X2282" t="s">
        <v>10672</v>
      </c>
      <c r="Y2282" t="s">
        <v>389</v>
      </c>
      <c r="Z2282" t="s">
        <v>10673</v>
      </c>
      <c r="AA2282" t="s">
        <v>412</v>
      </c>
      <c r="AB2282" t="s">
        <v>125</v>
      </c>
      <c r="AC2282" s="150" t="str">
        <f>IFERROR(IF(JRF!C2295="","",IF(AND(VLOOKUP(JRF!C2295,X:AA,4,0)=JRF!B2295,VLOOKUP(JRF!C2295,X:Y,2,0)="A"),"","Inactive Dept Combo Error")),"Inactive Dept Combo Error")</f>
        <v/>
      </c>
      <c r="AD2282" t="str">
        <f>IFERROR(IF('Journal Template'!D2694="","",IF(AND(VLOOKUP('Journal Template'!D2694,X:AA,4,0)='Journal Template'!A2694,VLOOKUP('Journal Template'!D2694,X:Y,2,0)="A"),"","Inactive Dept Combo Error")),"")</f>
        <v/>
      </c>
      <c r="AK2282" s="150" t="str">
        <f>IF(JRF!B2295="","",IF(JRF!B2295=IFERROR(VLOOKUP(JRF!B2295,Checks!AI:AI,1,0),0),"Entry in Branch/Satellite BU's",""))</f>
        <v/>
      </c>
      <c r="AL2282" t="str">
        <f>IFERROR(IF('Journal Template'!A2694="","",IF('Journal Template'!A2694=IFERROR(VLOOKUP('Journal Template'!A2694,Checks!AI:AI,1,0),0),"Entry in Branch/Satellite BU's","")),"")</f>
        <v/>
      </c>
      <c r="AO2282" s="171"/>
      <c r="AP2282" s="171"/>
      <c r="AQ2282" s="171"/>
      <c r="AR2282" s="171"/>
      <c r="CI2282" t="str">
        <f>IF(JRF!F2295&gt;0,"",IF(JRF!B2295="","",IF(LEFT(JRF!B2295,1)=IFERROR(VLOOKUP(LEFT(JRF!B2295,1),$CF$2:$CF$5,1,0),0),"Product Code Required",IF(JRF!C2295="","",IF(JRF!C2295=IFERROR(VLOOKUP(JRF!C2295,$CH:$CH,1,0),0),"Product Code Required","NA")))))</f>
        <v/>
      </c>
      <c r="CJ2282" t="str">
        <f>IF(JRF!AV2295&gt;0,"",IF(JRF!Q2295="","",IF(LEFT(JRF!Q2295,1)=IFERROR(VLOOKUP(LEFT(JRF!Q2295,1),$CF$2:$CF$5,1,0),0),"Product Code Required",IF(JRF!V2295="","",IF(JRF!V2295=IFERROR(VLOOKUP(JRF!V2295,$CH:$CH,1,0),0),"Product Code Required","NA")))))</f>
        <v/>
      </c>
      <c r="CK2282" t="str">
        <f>IFERROR(IF(LEN('Journal Template'!F2293)&gt;0,"",IF('Journal Template'!A2293="","",IF(LEFT('Journal Template'!A2293,1)=IFERROR(VLOOKUP(LEFT('Journal Template'!A2293,1),Checks!$CF$2:$CF$5,1,0),0),"Product Code Required",IF('Journal Template'!D2293="","",IF('Journal Template'!D2293=IFERROR(VLOOKUP('Journal Template'!D2293,Checks!$CH:$CH,1,0),0),"Product Code Required","NA"))))),"")</f>
        <v/>
      </c>
    </row>
    <row r="2283" spans="14:89">
      <c r="N2283" t="s">
        <v>10674</v>
      </c>
      <c r="O2283" t="s">
        <v>10675</v>
      </c>
      <c r="P2283" t="s">
        <v>386</v>
      </c>
      <c r="Q2283" s="150" t="str">
        <f>IF(JRF!D2296="","",IF(IFERROR(VLOOKUP(JRF!D2296,Checks!N:P,3,0),0)="A","","Inactive account in Use"))</f>
        <v/>
      </c>
      <c r="R2283" t="str">
        <f>IFERROR(IF('Journal Template'!C2695="","",IF(IFERROR(VLOOKUP('Journal Template'!C2695,Checks!N:P,3,0),0)="A","","Inactive account in Use")),"")</f>
        <v/>
      </c>
      <c r="V2283" s="150" t="str">
        <f>IF(JRF!C2296="","",IF(IFERROR(VLOOKUP(JRF!C2296,Checks!S:U,3,0),0)="A","Entry with System fund Dept",""))</f>
        <v/>
      </c>
      <c r="W2283" t="str">
        <f>IFERROR(IF('Journal Template'!D2695="","",IF(IFERROR(VLOOKUP('Journal Template'!D2695,Checks!S:U,3,0),0)="A","Entry with System fund Dept","")),"")</f>
        <v/>
      </c>
      <c r="X2283" t="s">
        <v>10676</v>
      </c>
      <c r="Y2283" t="s">
        <v>389</v>
      </c>
      <c r="Z2283" t="s">
        <v>10677</v>
      </c>
      <c r="AA2283" t="s">
        <v>505</v>
      </c>
      <c r="AB2283" t="s">
        <v>125</v>
      </c>
      <c r="AC2283" s="150" t="str">
        <f>IFERROR(IF(JRF!C2296="","",IF(AND(VLOOKUP(JRF!C2296,X:AA,4,0)=JRF!B2296,VLOOKUP(JRF!C2296,X:Y,2,0)="A"),"","Inactive Dept Combo Error")),"Inactive Dept Combo Error")</f>
        <v/>
      </c>
      <c r="AD2283" t="str">
        <f>IFERROR(IF('Journal Template'!D2695="","",IF(AND(VLOOKUP('Journal Template'!D2695,X:AA,4,0)='Journal Template'!A2695,VLOOKUP('Journal Template'!D2695,X:Y,2,0)="A"),"","Inactive Dept Combo Error")),"")</f>
        <v/>
      </c>
      <c r="AK2283" s="150" t="str">
        <f>IF(JRF!B2296="","",IF(JRF!B2296=IFERROR(VLOOKUP(JRF!B2296,Checks!AI:AI,1,0),0),"Entry in Branch/Satellite BU's",""))</f>
        <v/>
      </c>
      <c r="AL2283" t="str">
        <f>IFERROR(IF('Journal Template'!A2695="","",IF('Journal Template'!A2695=IFERROR(VLOOKUP('Journal Template'!A2695,Checks!AI:AI,1,0),0),"Entry in Branch/Satellite BU's","")),"")</f>
        <v/>
      </c>
      <c r="AO2283" s="171"/>
      <c r="AP2283" s="171"/>
      <c r="AQ2283" s="171"/>
      <c r="AR2283" s="171"/>
      <c r="CI2283" t="str">
        <f>IF(JRF!F2296&gt;0,"",IF(JRF!B2296="","",IF(LEFT(JRF!B2296,1)=IFERROR(VLOOKUP(LEFT(JRF!B2296,1),$CF$2:$CF$5,1,0),0),"Product Code Required",IF(JRF!C2296="","",IF(JRF!C2296=IFERROR(VLOOKUP(JRF!C2296,$CH:$CH,1,0),0),"Product Code Required","NA")))))</f>
        <v/>
      </c>
      <c r="CJ2283" t="str">
        <f>IF(JRF!AV2296&gt;0,"",IF(JRF!Q2296="","",IF(LEFT(JRF!Q2296,1)=IFERROR(VLOOKUP(LEFT(JRF!Q2296,1),$CF$2:$CF$5,1,0),0),"Product Code Required",IF(JRF!V2296="","",IF(JRF!V2296=IFERROR(VLOOKUP(JRF!V2296,$CH:$CH,1,0),0),"Product Code Required","NA")))))</f>
        <v/>
      </c>
      <c r="CK2283" t="str">
        <f>IFERROR(IF(LEN('Journal Template'!F2294)&gt;0,"",IF('Journal Template'!A2294="","",IF(LEFT('Journal Template'!A2294,1)=IFERROR(VLOOKUP(LEFT('Journal Template'!A2294,1),Checks!$CF$2:$CF$5,1,0),0),"Product Code Required",IF('Journal Template'!D2294="","",IF('Journal Template'!D2294=IFERROR(VLOOKUP('Journal Template'!D2294,Checks!$CH:$CH,1,0),0),"Product Code Required","NA"))))),"")</f>
        <v/>
      </c>
    </row>
    <row r="2284" spans="14:89">
      <c r="N2284" t="s">
        <v>10678</v>
      </c>
      <c r="O2284" t="s">
        <v>10679</v>
      </c>
      <c r="P2284" t="s">
        <v>386</v>
      </c>
      <c r="Q2284" s="150" t="str">
        <f>IF(JRF!D2297="","",IF(IFERROR(VLOOKUP(JRF!D2297,Checks!N:P,3,0),0)="A","","Inactive account in Use"))</f>
        <v/>
      </c>
      <c r="R2284" t="str">
        <f>IFERROR(IF('Journal Template'!C2696="","",IF(IFERROR(VLOOKUP('Journal Template'!C2696,Checks!N:P,3,0),0)="A","","Inactive account in Use")),"")</f>
        <v/>
      </c>
      <c r="V2284" s="150" t="str">
        <f>IF(JRF!C2297="","",IF(IFERROR(VLOOKUP(JRF!C2297,Checks!S:U,3,0),0)="A","Entry with System fund Dept",""))</f>
        <v/>
      </c>
      <c r="W2284" t="str">
        <f>IFERROR(IF('Journal Template'!D2696="","",IF(IFERROR(VLOOKUP('Journal Template'!D2696,Checks!S:U,3,0),0)="A","Entry with System fund Dept","")),"")</f>
        <v/>
      </c>
      <c r="X2284" t="s">
        <v>10680</v>
      </c>
      <c r="Y2284" t="s">
        <v>389</v>
      </c>
      <c r="Z2284" t="s">
        <v>10681</v>
      </c>
      <c r="AA2284" t="s">
        <v>505</v>
      </c>
      <c r="AB2284" t="s">
        <v>125</v>
      </c>
      <c r="AC2284" s="150" t="str">
        <f>IFERROR(IF(JRF!C2297="","",IF(AND(VLOOKUP(JRF!C2297,X:AA,4,0)=JRF!B2297,VLOOKUP(JRF!C2297,X:Y,2,0)="A"),"","Inactive Dept Combo Error")),"Inactive Dept Combo Error")</f>
        <v/>
      </c>
      <c r="AD2284" t="str">
        <f>IFERROR(IF('Journal Template'!D2696="","",IF(AND(VLOOKUP('Journal Template'!D2696,X:AA,4,0)='Journal Template'!A2696,VLOOKUP('Journal Template'!D2696,X:Y,2,0)="A"),"","Inactive Dept Combo Error")),"")</f>
        <v/>
      </c>
      <c r="AK2284" s="150" t="str">
        <f>IF(JRF!B2297="","",IF(JRF!B2297=IFERROR(VLOOKUP(JRF!B2297,Checks!AI:AI,1,0),0),"Entry in Branch/Satellite BU's",""))</f>
        <v/>
      </c>
      <c r="AL2284" t="str">
        <f>IFERROR(IF('Journal Template'!A2696="","",IF('Journal Template'!A2696=IFERROR(VLOOKUP('Journal Template'!A2696,Checks!AI:AI,1,0),0),"Entry in Branch/Satellite BU's","")),"")</f>
        <v/>
      </c>
      <c r="AO2284" s="171"/>
      <c r="AP2284" s="171"/>
      <c r="AQ2284" s="171"/>
      <c r="AR2284" s="171"/>
      <c r="CI2284" t="str">
        <f>IF(JRF!F2297&gt;0,"",IF(JRF!B2297="","",IF(LEFT(JRF!B2297,1)=IFERROR(VLOOKUP(LEFT(JRF!B2297,1),$CF$2:$CF$5,1,0),0),"Product Code Required",IF(JRF!C2297="","",IF(JRF!C2297=IFERROR(VLOOKUP(JRF!C2297,$CH:$CH,1,0),0),"Product Code Required","NA")))))</f>
        <v/>
      </c>
      <c r="CJ2284" t="str">
        <f>IF(JRF!AV2297&gt;0,"",IF(JRF!Q2297="","",IF(LEFT(JRF!Q2297,1)=IFERROR(VLOOKUP(LEFT(JRF!Q2297,1),$CF$2:$CF$5,1,0),0),"Product Code Required",IF(JRF!V2297="","",IF(JRF!V2297=IFERROR(VLOOKUP(JRF!V2297,$CH:$CH,1,0),0),"Product Code Required","NA")))))</f>
        <v/>
      </c>
      <c r="CK2284" t="str">
        <f>IFERROR(IF(LEN('Journal Template'!F2295)&gt;0,"",IF('Journal Template'!A2295="","",IF(LEFT('Journal Template'!A2295,1)=IFERROR(VLOOKUP(LEFT('Journal Template'!A2295,1),Checks!$CF$2:$CF$5,1,0),0),"Product Code Required",IF('Journal Template'!D2295="","",IF('Journal Template'!D2295=IFERROR(VLOOKUP('Journal Template'!D2295,Checks!$CH:$CH,1,0),0),"Product Code Required","NA"))))),"")</f>
        <v/>
      </c>
    </row>
    <row r="2285" spans="14:89">
      <c r="N2285" t="s">
        <v>10682</v>
      </c>
      <c r="O2285" t="s">
        <v>10683</v>
      </c>
      <c r="P2285" t="s">
        <v>386</v>
      </c>
      <c r="Q2285" s="150" t="str">
        <f>IF(JRF!D2298="","",IF(IFERROR(VLOOKUP(JRF!D2298,Checks!N:P,3,0),0)="A","","Inactive account in Use"))</f>
        <v/>
      </c>
      <c r="R2285" t="str">
        <f>IFERROR(IF('Journal Template'!C2697="","",IF(IFERROR(VLOOKUP('Journal Template'!C2697,Checks!N:P,3,0),0)="A","","Inactive account in Use")),"")</f>
        <v/>
      </c>
      <c r="V2285" s="150" t="str">
        <f>IF(JRF!C2298="","",IF(IFERROR(VLOOKUP(JRF!C2298,Checks!S:U,3,0),0)="A","Entry with System fund Dept",""))</f>
        <v/>
      </c>
      <c r="W2285" t="str">
        <f>IFERROR(IF('Journal Template'!D2697="","",IF(IFERROR(VLOOKUP('Journal Template'!D2697,Checks!S:U,3,0),0)="A","Entry with System fund Dept","")),"")</f>
        <v/>
      </c>
      <c r="X2285" t="s">
        <v>10684</v>
      </c>
      <c r="Y2285" t="s">
        <v>389</v>
      </c>
      <c r="Z2285" t="s">
        <v>10685</v>
      </c>
      <c r="AA2285" t="s">
        <v>412</v>
      </c>
      <c r="AB2285" t="s">
        <v>125</v>
      </c>
      <c r="AC2285" s="150" t="str">
        <f>IFERROR(IF(JRF!C2298="","",IF(AND(VLOOKUP(JRF!C2298,X:AA,4,0)=JRF!B2298,VLOOKUP(JRF!C2298,X:Y,2,0)="A"),"","Inactive Dept Combo Error")),"Inactive Dept Combo Error")</f>
        <v/>
      </c>
      <c r="AD2285" t="str">
        <f>IFERROR(IF('Journal Template'!D2697="","",IF(AND(VLOOKUP('Journal Template'!D2697,X:AA,4,0)='Journal Template'!A2697,VLOOKUP('Journal Template'!D2697,X:Y,2,0)="A"),"","Inactive Dept Combo Error")),"")</f>
        <v/>
      </c>
      <c r="AK2285" s="150" t="str">
        <f>IF(JRF!B2298="","",IF(JRF!B2298=IFERROR(VLOOKUP(JRF!B2298,Checks!AI:AI,1,0),0),"Entry in Branch/Satellite BU's",""))</f>
        <v/>
      </c>
      <c r="AL2285" t="str">
        <f>IFERROR(IF('Journal Template'!A2697="","",IF('Journal Template'!A2697=IFERROR(VLOOKUP('Journal Template'!A2697,Checks!AI:AI,1,0),0),"Entry in Branch/Satellite BU's","")),"")</f>
        <v/>
      </c>
      <c r="AO2285" s="171"/>
      <c r="AP2285" s="171"/>
      <c r="AQ2285" s="171"/>
      <c r="AR2285" s="171"/>
      <c r="CI2285" t="str">
        <f>IF(JRF!F2298&gt;0,"",IF(JRF!B2298="","",IF(LEFT(JRF!B2298,1)=IFERROR(VLOOKUP(LEFT(JRF!B2298,1),$CF$2:$CF$5,1,0),0),"Product Code Required",IF(JRF!C2298="","",IF(JRF!C2298=IFERROR(VLOOKUP(JRF!C2298,$CH:$CH,1,0),0),"Product Code Required","NA")))))</f>
        <v/>
      </c>
      <c r="CJ2285" t="str">
        <f>IF(JRF!AV2298&gt;0,"",IF(JRF!Q2298="","",IF(LEFT(JRF!Q2298,1)=IFERROR(VLOOKUP(LEFT(JRF!Q2298,1),$CF$2:$CF$5,1,0),0),"Product Code Required",IF(JRF!V2298="","",IF(JRF!V2298=IFERROR(VLOOKUP(JRF!V2298,$CH:$CH,1,0),0),"Product Code Required","NA")))))</f>
        <v/>
      </c>
      <c r="CK2285" t="str">
        <f>IFERROR(IF(LEN('Journal Template'!F2296)&gt;0,"",IF('Journal Template'!A2296="","",IF(LEFT('Journal Template'!A2296,1)=IFERROR(VLOOKUP(LEFT('Journal Template'!A2296,1),Checks!$CF$2:$CF$5,1,0),0),"Product Code Required",IF('Journal Template'!D2296="","",IF('Journal Template'!D2296=IFERROR(VLOOKUP('Journal Template'!D2296,Checks!$CH:$CH,1,0),0),"Product Code Required","NA"))))),"")</f>
        <v/>
      </c>
    </row>
    <row r="2286" spans="14:89">
      <c r="N2286" t="s">
        <v>10686</v>
      </c>
      <c r="O2286" t="s">
        <v>10687</v>
      </c>
      <c r="P2286" t="s">
        <v>386</v>
      </c>
      <c r="Q2286" s="150" t="str">
        <f>IF(JRF!D2299="","",IF(IFERROR(VLOOKUP(JRF!D2299,Checks!N:P,3,0),0)="A","","Inactive account in Use"))</f>
        <v/>
      </c>
      <c r="R2286" t="str">
        <f>IFERROR(IF('Journal Template'!C2698="","",IF(IFERROR(VLOOKUP('Journal Template'!C2698,Checks!N:P,3,0),0)="A","","Inactive account in Use")),"")</f>
        <v/>
      </c>
      <c r="V2286" s="150" t="str">
        <f>IF(JRF!C2299="","",IF(IFERROR(VLOOKUP(JRF!C2299,Checks!S:U,3,0),0)="A","Entry with System fund Dept",""))</f>
        <v/>
      </c>
      <c r="W2286" t="str">
        <f>IFERROR(IF('Journal Template'!D2698="","",IF(IFERROR(VLOOKUP('Journal Template'!D2698,Checks!S:U,3,0),0)="A","Entry with System fund Dept","")),"")</f>
        <v/>
      </c>
      <c r="X2286" t="s">
        <v>10688</v>
      </c>
      <c r="Y2286" t="s">
        <v>389</v>
      </c>
      <c r="Z2286" t="s">
        <v>10689</v>
      </c>
      <c r="AA2286" t="s">
        <v>412</v>
      </c>
      <c r="AB2286" t="s">
        <v>125</v>
      </c>
      <c r="AC2286" s="150" t="str">
        <f>IFERROR(IF(JRF!C2299="","",IF(AND(VLOOKUP(JRF!C2299,X:AA,4,0)=JRF!B2299,VLOOKUP(JRF!C2299,X:Y,2,0)="A"),"","Inactive Dept Combo Error")),"Inactive Dept Combo Error")</f>
        <v/>
      </c>
      <c r="AD2286" t="str">
        <f>IFERROR(IF('Journal Template'!D2698="","",IF(AND(VLOOKUP('Journal Template'!D2698,X:AA,4,0)='Journal Template'!A2698,VLOOKUP('Journal Template'!D2698,X:Y,2,0)="A"),"","Inactive Dept Combo Error")),"")</f>
        <v/>
      </c>
      <c r="AK2286" s="150" t="str">
        <f>IF(JRF!B2299="","",IF(JRF!B2299=IFERROR(VLOOKUP(JRF!B2299,Checks!AI:AI,1,0),0),"Entry in Branch/Satellite BU's",""))</f>
        <v/>
      </c>
      <c r="AL2286" t="str">
        <f>IFERROR(IF('Journal Template'!A2698="","",IF('Journal Template'!A2698=IFERROR(VLOOKUP('Journal Template'!A2698,Checks!AI:AI,1,0),0),"Entry in Branch/Satellite BU's","")),"")</f>
        <v/>
      </c>
      <c r="AO2286" s="171"/>
      <c r="AP2286" s="171"/>
      <c r="AQ2286" s="171"/>
      <c r="AR2286" s="171"/>
      <c r="CI2286" t="str">
        <f>IF(JRF!F2299&gt;0,"",IF(JRF!B2299="","",IF(LEFT(JRF!B2299,1)=IFERROR(VLOOKUP(LEFT(JRF!B2299,1),$CF$2:$CF$5,1,0),0),"Product Code Required",IF(JRF!C2299="","",IF(JRF!C2299=IFERROR(VLOOKUP(JRF!C2299,$CH:$CH,1,0),0),"Product Code Required","NA")))))</f>
        <v/>
      </c>
      <c r="CJ2286" t="str">
        <f>IF(JRF!AV2299&gt;0,"",IF(JRF!Q2299="","",IF(LEFT(JRF!Q2299,1)=IFERROR(VLOOKUP(LEFT(JRF!Q2299,1),$CF$2:$CF$5,1,0),0),"Product Code Required",IF(JRF!V2299="","",IF(JRF!V2299=IFERROR(VLOOKUP(JRF!V2299,$CH:$CH,1,0),0),"Product Code Required","NA")))))</f>
        <v/>
      </c>
      <c r="CK2286" t="str">
        <f>IFERROR(IF(LEN('Journal Template'!F2297)&gt;0,"",IF('Journal Template'!A2297="","",IF(LEFT('Journal Template'!A2297,1)=IFERROR(VLOOKUP(LEFT('Journal Template'!A2297,1),Checks!$CF$2:$CF$5,1,0),0),"Product Code Required",IF('Journal Template'!D2297="","",IF('Journal Template'!D2297=IFERROR(VLOOKUP('Journal Template'!D2297,Checks!$CH:$CH,1,0),0),"Product Code Required","NA"))))),"")</f>
        <v/>
      </c>
    </row>
    <row r="2287" spans="14:89">
      <c r="N2287" t="s">
        <v>10690</v>
      </c>
      <c r="O2287" t="s">
        <v>10691</v>
      </c>
      <c r="P2287" t="s">
        <v>386</v>
      </c>
      <c r="Q2287" s="150" t="str">
        <f>IF(JRF!D2300="","",IF(IFERROR(VLOOKUP(JRF!D2300,Checks!N:P,3,0),0)="A","","Inactive account in Use"))</f>
        <v/>
      </c>
      <c r="R2287" t="str">
        <f>IFERROR(IF('Journal Template'!C2699="","",IF(IFERROR(VLOOKUP('Journal Template'!C2699,Checks!N:P,3,0),0)="A","","Inactive account in Use")),"")</f>
        <v/>
      </c>
      <c r="V2287" s="150" t="str">
        <f>IF(JRF!C2300="","",IF(IFERROR(VLOOKUP(JRF!C2300,Checks!S:U,3,0),0)="A","Entry with System fund Dept",""))</f>
        <v/>
      </c>
      <c r="W2287" t="str">
        <f>IFERROR(IF('Journal Template'!D2699="","",IF(IFERROR(VLOOKUP('Journal Template'!D2699,Checks!S:U,3,0),0)="A","Entry with System fund Dept","")),"")</f>
        <v/>
      </c>
      <c r="X2287" t="s">
        <v>10692</v>
      </c>
      <c r="Y2287" t="s">
        <v>389</v>
      </c>
      <c r="Z2287" t="s">
        <v>10693</v>
      </c>
      <c r="AA2287" t="s">
        <v>505</v>
      </c>
      <c r="AB2287" t="s">
        <v>125</v>
      </c>
      <c r="AC2287" s="150" t="str">
        <f>IFERROR(IF(JRF!C2300="","",IF(AND(VLOOKUP(JRF!C2300,X:AA,4,0)=JRF!B2300,VLOOKUP(JRF!C2300,X:Y,2,0)="A"),"","Inactive Dept Combo Error")),"Inactive Dept Combo Error")</f>
        <v/>
      </c>
      <c r="AD2287" t="str">
        <f>IFERROR(IF('Journal Template'!D2699="","",IF(AND(VLOOKUP('Journal Template'!D2699,X:AA,4,0)='Journal Template'!A2699,VLOOKUP('Journal Template'!D2699,X:Y,2,0)="A"),"","Inactive Dept Combo Error")),"")</f>
        <v/>
      </c>
      <c r="AK2287" s="150" t="str">
        <f>IF(JRF!B2300="","",IF(JRF!B2300=IFERROR(VLOOKUP(JRF!B2300,Checks!AI:AI,1,0),0),"Entry in Branch/Satellite BU's",""))</f>
        <v/>
      </c>
      <c r="AL2287" t="str">
        <f>IFERROR(IF('Journal Template'!A2699="","",IF('Journal Template'!A2699=IFERROR(VLOOKUP('Journal Template'!A2699,Checks!AI:AI,1,0),0),"Entry in Branch/Satellite BU's","")),"")</f>
        <v/>
      </c>
      <c r="AO2287" s="171"/>
      <c r="AP2287" s="171"/>
      <c r="AQ2287" s="171"/>
      <c r="AR2287" s="171"/>
      <c r="CI2287" t="str">
        <f>IF(JRF!F2300&gt;0,"",IF(JRF!B2300="","",IF(LEFT(JRF!B2300,1)=IFERROR(VLOOKUP(LEFT(JRF!B2300,1),$CF$2:$CF$5,1,0),0),"Product Code Required",IF(JRF!C2300="","",IF(JRF!C2300=IFERROR(VLOOKUP(JRF!C2300,$CH:$CH,1,0),0),"Product Code Required","NA")))))</f>
        <v/>
      </c>
      <c r="CJ2287" t="str">
        <f>IF(JRF!AV2300&gt;0,"",IF(JRF!Q2300="","",IF(LEFT(JRF!Q2300,1)=IFERROR(VLOOKUP(LEFT(JRF!Q2300,1),$CF$2:$CF$5,1,0),0),"Product Code Required",IF(JRF!V2300="","",IF(JRF!V2300=IFERROR(VLOOKUP(JRF!V2300,$CH:$CH,1,0),0),"Product Code Required","NA")))))</f>
        <v/>
      </c>
      <c r="CK2287" t="str">
        <f>IFERROR(IF(LEN('Journal Template'!F2298)&gt;0,"",IF('Journal Template'!A2298="","",IF(LEFT('Journal Template'!A2298,1)=IFERROR(VLOOKUP(LEFT('Journal Template'!A2298,1),Checks!$CF$2:$CF$5,1,0),0),"Product Code Required",IF('Journal Template'!D2298="","",IF('Journal Template'!D2298=IFERROR(VLOOKUP('Journal Template'!D2298,Checks!$CH:$CH,1,0),0),"Product Code Required","NA"))))),"")</f>
        <v/>
      </c>
    </row>
    <row r="2288" spans="14:89">
      <c r="N2288" t="s">
        <v>10694</v>
      </c>
      <c r="O2288" t="s">
        <v>10695</v>
      </c>
      <c r="P2288" t="s">
        <v>386</v>
      </c>
      <c r="Q2288" s="150" t="str">
        <f>IF(JRF!D2301="","",IF(IFERROR(VLOOKUP(JRF!D2301,Checks!N:P,3,0),0)="A","","Inactive account in Use"))</f>
        <v/>
      </c>
      <c r="R2288" t="str">
        <f>IFERROR(IF('Journal Template'!C2700="","",IF(IFERROR(VLOOKUP('Journal Template'!C2700,Checks!N:P,3,0),0)="A","","Inactive account in Use")),"")</f>
        <v/>
      </c>
      <c r="V2288" s="150" t="str">
        <f>IF(JRF!C2301="","",IF(IFERROR(VLOOKUP(JRF!C2301,Checks!S:U,3,0),0)="A","Entry with System fund Dept",""))</f>
        <v/>
      </c>
      <c r="W2288" t="str">
        <f>IFERROR(IF('Journal Template'!D2700="","",IF(IFERROR(VLOOKUP('Journal Template'!D2700,Checks!S:U,3,0),0)="A","Entry with System fund Dept","")),"")</f>
        <v/>
      </c>
      <c r="X2288" t="s">
        <v>10696</v>
      </c>
      <c r="Y2288" t="s">
        <v>386</v>
      </c>
      <c r="Z2288" t="s">
        <v>10697</v>
      </c>
      <c r="AA2288" t="s">
        <v>412</v>
      </c>
      <c r="AB2288" t="s">
        <v>125</v>
      </c>
      <c r="AC2288" s="150" t="str">
        <f>IFERROR(IF(JRF!C2301="","",IF(AND(VLOOKUP(JRF!C2301,X:AA,4,0)=JRF!B2301,VLOOKUP(JRF!C2301,X:Y,2,0)="A"),"","Inactive Dept Combo Error")),"Inactive Dept Combo Error")</f>
        <v/>
      </c>
      <c r="AD2288" t="str">
        <f>IFERROR(IF('Journal Template'!D2700="","",IF(AND(VLOOKUP('Journal Template'!D2700,X:AA,4,0)='Journal Template'!A2700,VLOOKUP('Journal Template'!D2700,X:Y,2,0)="A"),"","Inactive Dept Combo Error")),"")</f>
        <v/>
      </c>
      <c r="AK2288" s="150" t="str">
        <f>IF(JRF!B2301="","",IF(JRF!B2301=IFERROR(VLOOKUP(JRF!B2301,Checks!AI:AI,1,0),0),"Entry in Branch/Satellite BU's",""))</f>
        <v/>
      </c>
      <c r="AL2288" t="str">
        <f>IFERROR(IF('Journal Template'!A2700="","",IF('Journal Template'!A2700=IFERROR(VLOOKUP('Journal Template'!A2700,Checks!AI:AI,1,0),0),"Entry in Branch/Satellite BU's","")),"")</f>
        <v/>
      </c>
      <c r="AO2288" s="171"/>
      <c r="AP2288" s="171"/>
      <c r="AQ2288" s="171"/>
      <c r="AR2288" s="171"/>
      <c r="CI2288" t="str">
        <f>IF(JRF!F2301&gt;0,"",IF(JRF!B2301="","",IF(LEFT(JRF!B2301,1)=IFERROR(VLOOKUP(LEFT(JRF!B2301,1),$CF$2:$CF$5,1,0),0),"Product Code Required",IF(JRF!C2301="","",IF(JRF!C2301=IFERROR(VLOOKUP(JRF!C2301,$CH:$CH,1,0),0),"Product Code Required","NA")))))</f>
        <v/>
      </c>
      <c r="CJ2288" t="str">
        <f>IF(JRF!AV2301&gt;0,"",IF(JRF!Q2301="","",IF(LEFT(JRF!Q2301,1)=IFERROR(VLOOKUP(LEFT(JRF!Q2301,1),$CF$2:$CF$5,1,0),0),"Product Code Required",IF(JRF!V2301="","",IF(JRF!V2301=IFERROR(VLOOKUP(JRF!V2301,$CH:$CH,1,0),0),"Product Code Required","NA")))))</f>
        <v/>
      </c>
      <c r="CK2288" t="str">
        <f>IFERROR(IF(LEN('Journal Template'!F2299)&gt;0,"",IF('Journal Template'!A2299="","",IF(LEFT('Journal Template'!A2299,1)=IFERROR(VLOOKUP(LEFT('Journal Template'!A2299,1),Checks!$CF$2:$CF$5,1,0),0),"Product Code Required",IF('Journal Template'!D2299="","",IF('Journal Template'!D2299=IFERROR(VLOOKUP('Journal Template'!D2299,Checks!$CH:$CH,1,0),0),"Product Code Required","NA"))))),"")</f>
        <v/>
      </c>
    </row>
    <row r="2289" spans="14:89">
      <c r="N2289" t="s">
        <v>10698</v>
      </c>
      <c r="O2289" t="s">
        <v>10699</v>
      </c>
      <c r="P2289" t="s">
        <v>386</v>
      </c>
      <c r="Q2289" s="150" t="str">
        <f>IF(JRF!D2302="","",IF(IFERROR(VLOOKUP(JRF!D2302,Checks!N:P,3,0),0)="A","","Inactive account in Use"))</f>
        <v/>
      </c>
      <c r="R2289" t="str">
        <f>IFERROR(IF('Journal Template'!C2701="","",IF(IFERROR(VLOOKUP('Journal Template'!C2701,Checks!N:P,3,0),0)="A","","Inactive account in Use")),"")</f>
        <v/>
      </c>
      <c r="V2289" s="150" t="str">
        <f>IF(JRF!C2302="","",IF(IFERROR(VLOOKUP(JRF!C2302,Checks!S:U,3,0),0)="A","Entry with System fund Dept",""))</f>
        <v/>
      </c>
      <c r="W2289" t="str">
        <f>IFERROR(IF('Journal Template'!D2701="","",IF(IFERROR(VLOOKUP('Journal Template'!D2701,Checks!S:U,3,0),0)="A","Entry with System fund Dept","")),"")</f>
        <v/>
      </c>
      <c r="X2289" t="s">
        <v>10700</v>
      </c>
      <c r="Y2289" t="s">
        <v>389</v>
      </c>
      <c r="Z2289" t="s">
        <v>10701</v>
      </c>
      <c r="AA2289" t="s">
        <v>505</v>
      </c>
      <c r="AB2289" t="s">
        <v>125</v>
      </c>
      <c r="AC2289" s="150" t="str">
        <f>IFERROR(IF(JRF!C2302="","",IF(AND(VLOOKUP(JRF!C2302,X:AA,4,0)=JRF!B2302,VLOOKUP(JRF!C2302,X:Y,2,0)="A"),"","Inactive Dept Combo Error")),"Inactive Dept Combo Error")</f>
        <v/>
      </c>
      <c r="AD2289" t="str">
        <f>IFERROR(IF('Journal Template'!D2701="","",IF(AND(VLOOKUP('Journal Template'!D2701,X:AA,4,0)='Journal Template'!A2701,VLOOKUP('Journal Template'!D2701,X:Y,2,0)="A"),"","Inactive Dept Combo Error")),"")</f>
        <v/>
      </c>
      <c r="AK2289" s="150" t="str">
        <f>IF(JRF!B2302="","",IF(JRF!B2302=IFERROR(VLOOKUP(JRF!B2302,Checks!AI:AI,1,0),0),"Entry in Branch/Satellite BU's",""))</f>
        <v/>
      </c>
      <c r="AL2289" t="str">
        <f>IFERROR(IF('Journal Template'!A2701="","",IF('Journal Template'!A2701=IFERROR(VLOOKUP('Journal Template'!A2701,Checks!AI:AI,1,0),0),"Entry in Branch/Satellite BU's","")),"")</f>
        <v/>
      </c>
      <c r="AO2289" s="171"/>
      <c r="AP2289" s="171"/>
      <c r="AQ2289" s="171"/>
      <c r="AR2289" s="171"/>
      <c r="CI2289" t="str">
        <f>IF(JRF!F2302&gt;0,"",IF(JRF!B2302="","",IF(LEFT(JRF!B2302,1)=IFERROR(VLOOKUP(LEFT(JRF!B2302,1),$CF$2:$CF$5,1,0),0),"Product Code Required",IF(JRF!C2302="","",IF(JRF!C2302=IFERROR(VLOOKUP(JRF!C2302,$CH:$CH,1,0),0),"Product Code Required","NA")))))</f>
        <v/>
      </c>
      <c r="CJ2289" t="str">
        <f>IF(JRF!AV2302&gt;0,"",IF(JRF!Q2302="","",IF(LEFT(JRF!Q2302,1)=IFERROR(VLOOKUP(LEFT(JRF!Q2302,1),$CF$2:$CF$5,1,0),0),"Product Code Required",IF(JRF!V2302="","",IF(JRF!V2302=IFERROR(VLOOKUP(JRF!V2302,$CH:$CH,1,0),0),"Product Code Required","NA")))))</f>
        <v/>
      </c>
      <c r="CK2289" t="str">
        <f>IFERROR(IF(LEN('Journal Template'!F2300)&gt;0,"",IF('Journal Template'!A2300="","",IF(LEFT('Journal Template'!A2300,1)=IFERROR(VLOOKUP(LEFT('Journal Template'!A2300,1),Checks!$CF$2:$CF$5,1,0),0),"Product Code Required",IF('Journal Template'!D2300="","",IF('Journal Template'!D2300=IFERROR(VLOOKUP('Journal Template'!D2300,Checks!$CH:$CH,1,0),0),"Product Code Required","NA"))))),"")</f>
        <v/>
      </c>
    </row>
    <row r="2290" spans="14:89">
      <c r="N2290" t="s">
        <v>10702</v>
      </c>
      <c r="O2290" t="s">
        <v>10703</v>
      </c>
      <c r="P2290" t="s">
        <v>386</v>
      </c>
      <c r="Q2290" s="150" t="str">
        <f>IF(JRF!D2303="","",IF(IFERROR(VLOOKUP(JRF!D2303,Checks!N:P,3,0),0)="A","","Inactive account in Use"))</f>
        <v/>
      </c>
      <c r="R2290" t="str">
        <f>IFERROR(IF('Journal Template'!C2702="","",IF(IFERROR(VLOOKUP('Journal Template'!C2702,Checks!N:P,3,0),0)="A","","Inactive account in Use")),"")</f>
        <v/>
      </c>
      <c r="V2290" s="150" t="str">
        <f>IF(JRF!C2303="","",IF(IFERROR(VLOOKUP(JRF!C2303,Checks!S:U,3,0),0)="A","Entry with System fund Dept",""))</f>
        <v/>
      </c>
      <c r="W2290" t="str">
        <f>IFERROR(IF('Journal Template'!D2702="","",IF(IFERROR(VLOOKUP('Journal Template'!D2702,Checks!S:U,3,0),0)="A","Entry with System fund Dept","")),"")</f>
        <v/>
      </c>
      <c r="X2290" t="s">
        <v>10704</v>
      </c>
      <c r="Y2290" t="s">
        <v>389</v>
      </c>
      <c r="Z2290" t="s">
        <v>10705</v>
      </c>
      <c r="AA2290" t="s">
        <v>412</v>
      </c>
      <c r="AB2290" t="s">
        <v>125</v>
      </c>
      <c r="AC2290" s="150" t="str">
        <f>IFERROR(IF(JRF!C2303="","",IF(AND(VLOOKUP(JRF!C2303,X:AA,4,0)=JRF!B2303,VLOOKUP(JRF!C2303,X:Y,2,0)="A"),"","Inactive Dept Combo Error")),"Inactive Dept Combo Error")</f>
        <v/>
      </c>
      <c r="AD2290" t="str">
        <f>IFERROR(IF('Journal Template'!D2702="","",IF(AND(VLOOKUP('Journal Template'!D2702,X:AA,4,0)='Journal Template'!A2702,VLOOKUP('Journal Template'!D2702,X:Y,2,0)="A"),"","Inactive Dept Combo Error")),"")</f>
        <v/>
      </c>
      <c r="AK2290" s="150" t="str">
        <f>IF(JRF!B2303="","",IF(JRF!B2303=IFERROR(VLOOKUP(JRF!B2303,Checks!AI:AI,1,0),0),"Entry in Branch/Satellite BU's",""))</f>
        <v/>
      </c>
      <c r="AL2290" t="str">
        <f>IFERROR(IF('Journal Template'!A2702="","",IF('Journal Template'!A2702=IFERROR(VLOOKUP('Journal Template'!A2702,Checks!AI:AI,1,0),0),"Entry in Branch/Satellite BU's","")),"")</f>
        <v/>
      </c>
      <c r="AO2290" s="171"/>
      <c r="AP2290" s="171"/>
      <c r="AQ2290" s="171"/>
      <c r="AR2290" s="171"/>
      <c r="CI2290" t="str">
        <f>IF(JRF!F2303&gt;0,"",IF(JRF!B2303="","",IF(LEFT(JRF!B2303,1)=IFERROR(VLOOKUP(LEFT(JRF!B2303,1),$CF$2:$CF$5,1,0),0),"Product Code Required",IF(JRF!C2303="","",IF(JRF!C2303=IFERROR(VLOOKUP(JRF!C2303,$CH:$CH,1,0),0),"Product Code Required","NA")))))</f>
        <v/>
      </c>
      <c r="CJ2290" t="str">
        <f>IF(JRF!AV2303&gt;0,"",IF(JRF!Q2303="","",IF(LEFT(JRF!Q2303,1)=IFERROR(VLOOKUP(LEFT(JRF!Q2303,1),$CF$2:$CF$5,1,0),0),"Product Code Required",IF(JRF!V2303="","",IF(JRF!V2303=IFERROR(VLOOKUP(JRF!V2303,$CH:$CH,1,0),0),"Product Code Required","NA")))))</f>
        <v/>
      </c>
      <c r="CK2290" t="str">
        <f>IFERROR(IF(LEN('Journal Template'!F2301)&gt;0,"",IF('Journal Template'!A2301="","",IF(LEFT('Journal Template'!A2301,1)=IFERROR(VLOOKUP(LEFT('Journal Template'!A2301,1),Checks!$CF$2:$CF$5,1,0),0),"Product Code Required",IF('Journal Template'!D2301="","",IF('Journal Template'!D2301=IFERROR(VLOOKUP('Journal Template'!D2301,Checks!$CH:$CH,1,0),0),"Product Code Required","NA"))))),"")</f>
        <v/>
      </c>
    </row>
    <row r="2291" spans="14:89">
      <c r="N2291" t="s">
        <v>10706</v>
      </c>
      <c r="O2291" t="s">
        <v>10707</v>
      </c>
      <c r="P2291" t="s">
        <v>386</v>
      </c>
      <c r="Q2291" s="150" t="str">
        <f>IF(JRF!D2304="","",IF(IFERROR(VLOOKUP(JRF!D2304,Checks!N:P,3,0),0)="A","","Inactive account in Use"))</f>
        <v/>
      </c>
      <c r="R2291" t="str">
        <f>IFERROR(IF('Journal Template'!C2703="","",IF(IFERROR(VLOOKUP('Journal Template'!C2703,Checks!N:P,3,0),0)="A","","Inactive account in Use")),"")</f>
        <v/>
      </c>
      <c r="V2291" s="150" t="str">
        <f>IF(JRF!C2304="","",IF(IFERROR(VLOOKUP(JRF!C2304,Checks!S:U,3,0),0)="A","Entry with System fund Dept",""))</f>
        <v/>
      </c>
      <c r="W2291" t="str">
        <f>IFERROR(IF('Journal Template'!D2703="","",IF(IFERROR(VLOOKUP('Journal Template'!D2703,Checks!S:U,3,0),0)="A","Entry with System fund Dept","")),"")</f>
        <v/>
      </c>
      <c r="X2291" t="s">
        <v>10708</v>
      </c>
      <c r="Y2291" t="s">
        <v>389</v>
      </c>
      <c r="Z2291" t="s">
        <v>10709</v>
      </c>
      <c r="AA2291" t="s">
        <v>412</v>
      </c>
      <c r="AB2291" t="s">
        <v>125</v>
      </c>
      <c r="AC2291" s="150" t="str">
        <f>IFERROR(IF(JRF!C2304="","",IF(AND(VLOOKUP(JRF!C2304,X:AA,4,0)=JRF!B2304,VLOOKUP(JRF!C2304,X:Y,2,0)="A"),"","Inactive Dept Combo Error")),"Inactive Dept Combo Error")</f>
        <v/>
      </c>
      <c r="AD2291" t="str">
        <f>IFERROR(IF('Journal Template'!D2703="","",IF(AND(VLOOKUP('Journal Template'!D2703,X:AA,4,0)='Journal Template'!A2703,VLOOKUP('Journal Template'!D2703,X:Y,2,0)="A"),"","Inactive Dept Combo Error")),"")</f>
        <v/>
      </c>
      <c r="AK2291" s="150" t="str">
        <f>IF(JRF!B2304="","",IF(JRF!B2304=IFERROR(VLOOKUP(JRF!B2304,Checks!AI:AI,1,0),0),"Entry in Branch/Satellite BU's",""))</f>
        <v/>
      </c>
      <c r="AL2291" t="str">
        <f>IFERROR(IF('Journal Template'!A2703="","",IF('Journal Template'!A2703=IFERROR(VLOOKUP('Journal Template'!A2703,Checks!AI:AI,1,0),0),"Entry in Branch/Satellite BU's","")),"")</f>
        <v/>
      </c>
      <c r="AO2291" s="171"/>
      <c r="AP2291" s="171"/>
      <c r="AQ2291" s="171"/>
      <c r="AR2291" s="171"/>
      <c r="CI2291" t="str">
        <f>IF(JRF!F2304&gt;0,"",IF(JRF!B2304="","",IF(LEFT(JRF!B2304,1)=IFERROR(VLOOKUP(LEFT(JRF!B2304,1),$CF$2:$CF$5,1,0),0),"Product Code Required",IF(JRF!C2304="","",IF(JRF!C2304=IFERROR(VLOOKUP(JRF!C2304,$CH:$CH,1,0),0),"Product Code Required","NA")))))</f>
        <v/>
      </c>
      <c r="CJ2291" t="str">
        <f>IF(JRF!AV2304&gt;0,"",IF(JRF!Q2304="","",IF(LEFT(JRF!Q2304,1)=IFERROR(VLOOKUP(LEFT(JRF!Q2304,1),$CF$2:$CF$5,1,0),0),"Product Code Required",IF(JRF!V2304="","",IF(JRF!V2304=IFERROR(VLOOKUP(JRF!V2304,$CH:$CH,1,0),0),"Product Code Required","NA")))))</f>
        <v/>
      </c>
      <c r="CK2291" t="str">
        <f>IFERROR(IF(LEN('Journal Template'!F2302)&gt;0,"",IF('Journal Template'!A2302="","",IF(LEFT('Journal Template'!A2302,1)=IFERROR(VLOOKUP(LEFT('Journal Template'!A2302,1),Checks!$CF$2:$CF$5,1,0),0),"Product Code Required",IF('Journal Template'!D2302="","",IF('Journal Template'!D2302=IFERROR(VLOOKUP('Journal Template'!D2302,Checks!$CH:$CH,1,0),0),"Product Code Required","NA"))))),"")</f>
        <v/>
      </c>
    </row>
    <row r="2292" spans="14:89">
      <c r="N2292" t="s">
        <v>10710</v>
      </c>
      <c r="O2292" t="s">
        <v>10711</v>
      </c>
      <c r="P2292" t="s">
        <v>386</v>
      </c>
      <c r="Q2292" s="150" t="str">
        <f>IF(JRF!D2305="","",IF(IFERROR(VLOOKUP(JRF!D2305,Checks!N:P,3,0),0)="A","","Inactive account in Use"))</f>
        <v/>
      </c>
      <c r="R2292" t="str">
        <f>IFERROR(IF('Journal Template'!C2704="","",IF(IFERROR(VLOOKUP('Journal Template'!C2704,Checks!N:P,3,0),0)="A","","Inactive account in Use")),"")</f>
        <v/>
      </c>
      <c r="V2292" s="150" t="str">
        <f>IF(JRF!C2305="","",IF(IFERROR(VLOOKUP(JRF!C2305,Checks!S:U,3,0),0)="A","Entry with System fund Dept",""))</f>
        <v/>
      </c>
      <c r="W2292" t="str">
        <f>IFERROR(IF('Journal Template'!D2704="","",IF(IFERROR(VLOOKUP('Journal Template'!D2704,Checks!S:U,3,0),0)="A","Entry with System fund Dept","")),"")</f>
        <v/>
      </c>
      <c r="X2292" t="s">
        <v>10712</v>
      </c>
      <c r="Y2292" t="s">
        <v>389</v>
      </c>
      <c r="Z2292" t="s">
        <v>10713</v>
      </c>
      <c r="AA2292" t="s">
        <v>412</v>
      </c>
      <c r="AB2292" t="s">
        <v>125</v>
      </c>
      <c r="AC2292" s="150" t="str">
        <f>IFERROR(IF(JRF!C2305="","",IF(AND(VLOOKUP(JRF!C2305,X:AA,4,0)=JRF!B2305,VLOOKUP(JRF!C2305,X:Y,2,0)="A"),"","Inactive Dept Combo Error")),"Inactive Dept Combo Error")</f>
        <v/>
      </c>
      <c r="AD2292" t="str">
        <f>IFERROR(IF('Journal Template'!D2704="","",IF(AND(VLOOKUP('Journal Template'!D2704,X:AA,4,0)='Journal Template'!A2704,VLOOKUP('Journal Template'!D2704,X:Y,2,0)="A"),"","Inactive Dept Combo Error")),"")</f>
        <v/>
      </c>
      <c r="AK2292" s="150" t="str">
        <f>IF(JRF!B2305="","",IF(JRF!B2305=IFERROR(VLOOKUP(JRF!B2305,Checks!AI:AI,1,0),0),"Entry in Branch/Satellite BU's",""))</f>
        <v/>
      </c>
      <c r="AL2292" t="str">
        <f>IFERROR(IF('Journal Template'!A2704="","",IF('Journal Template'!A2704=IFERROR(VLOOKUP('Journal Template'!A2704,Checks!AI:AI,1,0),0),"Entry in Branch/Satellite BU's","")),"")</f>
        <v/>
      </c>
      <c r="AO2292" s="171"/>
      <c r="AP2292" s="171"/>
      <c r="AQ2292" s="171"/>
      <c r="AR2292" s="171"/>
      <c r="CI2292" t="str">
        <f>IF(JRF!F2305&gt;0,"",IF(JRF!B2305="","",IF(LEFT(JRF!B2305,1)=IFERROR(VLOOKUP(LEFT(JRF!B2305,1),$CF$2:$CF$5,1,0),0),"Product Code Required",IF(JRF!C2305="","",IF(JRF!C2305=IFERROR(VLOOKUP(JRF!C2305,$CH:$CH,1,0),0),"Product Code Required","NA")))))</f>
        <v/>
      </c>
      <c r="CJ2292" t="str">
        <f>IF(JRF!AV2305&gt;0,"",IF(JRF!Q2305="","",IF(LEFT(JRF!Q2305,1)=IFERROR(VLOOKUP(LEFT(JRF!Q2305,1),$CF$2:$CF$5,1,0),0),"Product Code Required",IF(JRF!V2305="","",IF(JRF!V2305=IFERROR(VLOOKUP(JRF!V2305,$CH:$CH,1,0),0),"Product Code Required","NA")))))</f>
        <v/>
      </c>
      <c r="CK2292" t="str">
        <f>IFERROR(IF(LEN('Journal Template'!F2303)&gt;0,"",IF('Journal Template'!A2303="","",IF(LEFT('Journal Template'!A2303,1)=IFERROR(VLOOKUP(LEFT('Journal Template'!A2303,1),Checks!$CF$2:$CF$5,1,0),0),"Product Code Required",IF('Journal Template'!D2303="","",IF('Journal Template'!D2303=IFERROR(VLOOKUP('Journal Template'!D2303,Checks!$CH:$CH,1,0),0),"Product Code Required","NA"))))),"")</f>
        <v/>
      </c>
    </row>
    <row r="2293" spans="14:89">
      <c r="N2293" t="s">
        <v>10714</v>
      </c>
      <c r="O2293" t="s">
        <v>10715</v>
      </c>
      <c r="P2293" t="s">
        <v>386</v>
      </c>
      <c r="Q2293" s="150" t="str">
        <f>IF(JRF!D2306="","",IF(IFERROR(VLOOKUP(JRF!D2306,Checks!N:P,3,0),0)="A","","Inactive account in Use"))</f>
        <v/>
      </c>
      <c r="R2293" t="str">
        <f>IFERROR(IF('Journal Template'!C2705="","",IF(IFERROR(VLOOKUP('Journal Template'!C2705,Checks!N:P,3,0),0)="A","","Inactive account in Use")),"")</f>
        <v/>
      </c>
      <c r="V2293" s="150" t="str">
        <f>IF(JRF!C2306="","",IF(IFERROR(VLOOKUP(JRF!C2306,Checks!S:U,3,0),0)="A","Entry with System fund Dept",""))</f>
        <v/>
      </c>
      <c r="W2293" t="str">
        <f>IFERROR(IF('Journal Template'!D2705="","",IF(IFERROR(VLOOKUP('Journal Template'!D2705,Checks!S:U,3,0),0)="A","Entry with System fund Dept","")),"")</f>
        <v/>
      </c>
      <c r="X2293" t="s">
        <v>10716</v>
      </c>
      <c r="Y2293" t="s">
        <v>389</v>
      </c>
      <c r="Z2293" t="s">
        <v>10717</v>
      </c>
      <c r="AA2293" t="s">
        <v>412</v>
      </c>
      <c r="AB2293" t="s">
        <v>125</v>
      </c>
      <c r="AC2293" s="150" t="str">
        <f>IFERROR(IF(JRF!C2306="","",IF(AND(VLOOKUP(JRF!C2306,X:AA,4,0)=JRF!B2306,VLOOKUP(JRF!C2306,X:Y,2,0)="A"),"","Inactive Dept Combo Error")),"Inactive Dept Combo Error")</f>
        <v/>
      </c>
      <c r="AD2293" t="str">
        <f>IFERROR(IF('Journal Template'!D2705="","",IF(AND(VLOOKUP('Journal Template'!D2705,X:AA,4,0)='Journal Template'!A2705,VLOOKUP('Journal Template'!D2705,X:Y,2,0)="A"),"","Inactive Dept Combo Error")),"")</f>
        <v/>
      </c>
      <c r="AK2293" s="150" t="str">
        <f>IF(JRF!B2306="","",IF(JRF!B2306=IFERROR(VLOOKUP(JRF!B2306,Checks!AI:AI,1,0),0),"Entry in Branch/Satellite BU's",""))</f>
        <v/>
      </c>
      <c r="AL2293" t="str">
        <f>IFERROR(IF('Journal Template'!A2705="","",IF('Journal Template'!A2705=IFERROR(VLOOKUP('Journal Template'!A2705,Checks!AI:AI,1,0),0),"Entry in Branch/Satellite BU's","")),"")</f>
        <v/>
      </c>
      <c r="AO2293" s="171"/>
      <c r="AP2293" s="171"/>
      <c r="AQ2293" s="171"/>
      <c r="AR2293" s="171"/>
      <c r="CI2293" t="str">
        <f>IF(JRF!F2306&gt;0,"",IF(JRF!B2306="","",IF(LEFT(JRF!B2306,1)=IFERROR(VLOOKUP(LEFT(JRF!B2306,1),$CF$2:$CF$5,1,0),0),"Product Code Required",IF(JRF!C2306="","",IF(JRF!C2306=IFERROR(VLOOKUP(JRF!C2306,$CH:$CH,1,0),0),"Product Code Required","NA")))))</f>
        <v/>
      </c>
      <c r="CJ2293" t="str">
        <f>IF(JRF!AV2306&gt;0,"",IF(JRF!Q2306="","",IF(LEFT(JRF!Q2306,1)=IFERROR(VLOOKUP(LEFT(JRF!Q2306,1),$CF$2:$CF$5,1,0),0),"Product Code Required",IF(JRF!V2306="","",IF(JRF!V2306=IFERROR(VLOOKUP(JRF!V2306,$CH:$CH,1,0),0),"Product Code Required","NA")))))</f>
        <v/>
      </c>
      <c r="CK2293" t="str">
        <f>IFERROR(IF(LEN('Journal Template'!F2304)&gt;0,"",IF('Journal Template'!A2304="","",IF(LEFT('Journal Template'!A2304,1)=IFERROR(VLOOKUP(LEFT('Journal Template'!A2304,1),Checks!$CF$2:$CF$5,1,0),0),"Product Code Required",IF('Journal Template'!D2304="","",IF('Journal Template'!D2304=IFERROR(VLOOKUP('Journal Template'!D2304,Checks!$CH:$CH,1,0),0),"Product Code Required","NA"))))),"")</f>
        <v/>
      </c>
    </row>
    <row r="2294" spans="14:89">
      <c r="N2294" t="s">
        <v>10718</v>
      </c>
      <c r="O2294" t="s">
        <v>10719</v>
      </c>
      <c r="P2294" t="s">
        <v>386</v>
      </c>
      <c r="Q2294" s="150" t="str">
        <f>IF(JRF!D2307="","",IF(IFERROR(VLOOKUP(JRF!D2307,Checks!N:P,3,0),0)="A","","Inactive account in Use"))</f>
        <v/>
      </c>
      <c r="R2294" t="str">
        <f>IFERROR(IF('Journal Template'!C2706="","",IF(IFERROR(VLOOKUP('Journal Template'!C2706,Checks!N:P,3,0),0)="A","","Inactive account in Use")),"")</f>
        <v/>
      </c>
      <c r="V2294" s="150" t="str">
        <f>IF(JRF!C2307="","",IF(IFERROR(VLOOKUP(JRF!C2307,Checks!S:U,3,0),0)="A","Entry with System fund Dept",""))</f>
        <v/>
      </c>
      <c r="W2294" t="str">
        <f>IFERROR(IF('Journal Template'!D2706="","",IF(IFERROR(VLOOKUP('Journal Template'!D2706,Checks!S:U,3,0),0)="A","Entry with System fund Dept","")),"")</f>
        <v/>
      </c>
      <c r="X2294" t="s">
        <v>784</v>
      </c>
      <c r="Y2294" t="s">
        <v>386</v>
      </c>
      <c r="Z2294" t="s">
        <v>10720</v>
      </c>
      <c r="AA2294" t="s">
        <v>412</v>
      </c>
      <c r="AB2294" t="s">
        <v>125</v>
      </c>
      <c r="AC2294" s="150" t="str">
        <f>IFERROR(IF(JRF!C2307="","",IF(AND(VLOOKUP(JRF!C2307,X:AA,4,0)=JRF!B2307,VLOOKUP(JRF!C2307,X:Y,2,0)="A"),"","Inactive Dept Combo Error")),"Inactive Dept Combo Error")</f>
        <v/>
      </c>
      <c r="AD2294" t="str">
        <f>IFERROR(IF('Journal Template'!D2706="","",IF(AND(VLOOKUP('Journal Template'!D2706,X:AA,4,0)='Journal Template'!A2706,VLOOKUP('Journal Template'!D2706,X:Y,2,0)="A"),"","Inactive Dept Combo Error")),"")</f>
        <v/>
      </c>
      <c r="AK2294" s="150" t="str">
        <f>IF(JRF!B2307="","",IF(JRF!B2307=IFERROR(VLOOKUP(JRF!B2307,Checks!AI:AI,1,0),0),"Entry in Branch/Satellite BU's",""))</f>
        <v/>
      </c>
      <c r="AL2294" t="str">
        <f>IFERROR(IF('Journal Template'!A2706="","",IF('Journal Template'!A2706=IFERROR(VLOOKUP('Journal Template'!A2706,Checks!AI:AI,1,0),0),"Entry in Branch/Satellite BU's","")),"")</f>
        <v/>
      </c>
      <c r="AO2294" s="171"/>
      <c r="AP2294" s="171"/>
      <c r="AQ2294" s="171"/>
      <c r="AR2294" s="171"/>
      <c r="CI2294" t="str">
        <f>IF(JRF!F2307&gt;0,"",IF(JRF!B2307="","",IF(LEFT(JRF!B2307,1)=IFERROR(VLOOKUP(LEFT(JRF!B2307,1),$CF$2:$CF$5,1,0),0),"Product Code Required",IF(JRF!C2307="","",IF(JRF!C2307=IFERROR(VLOOKUP(JRF!C2307,$CH:$CH,1,0),0),"Product Code Required","NA")))))</f>
        <v/>
      </c>
      <c r="CJ2294" t="str">
        <f>IF(JRF!AV2307&gt;0,"",IF(JRF!Q2307="","",IF(LEFT(JRF!Q2307,1)=IFERROR(VLOOKUP(LEFT(JRF!Q2307,1),$CF$2:$CF$5,1,0),0),"Product Code Required",IF(JRF!V2307="","",IF(JRF!V2307=IFERROR(VLOOKUP(JRF!V2307,$CH:$CH,1,0),0),"Product Code Required","NA")))))</f>
        <v/>
      </c>
      <c r="CK2294" t="str">
        <f>IFERROR(IF(LEN('Journal Template'!F2305)&gt;0,"",IF('Journal Template'!A2305="","",IF(LEFT('Journal Template'!A2305,1)=IFERROR(VLOOKUP(LEFT('Journal Template'!A2305,1),Checks!$CF$2:$CF$5,1,0),0),"Product Code Required",IF('Journal Template'!D2305="","",IF('Journal Template'!D2305=IFERROR(VLOOKUP('Journal Template'!D2305,Checks!$CH:$CH,1,0),0),"Product Code Required","NA"))))),"")</f>
        <v/>
      </c>
    </row>
    <row r="2295" spans="14:89">
      <c r="N2295" t="s">
        <v>10721</v>
      </c>
      <c r="O2295" t="s">
        <v>10722</v>
      </c>
      <c r="P2295" t="s">
        <v>386</v>
      </c>
      <c r="Q2295" s="150" t="str">
        <f>IF(JRF!D2308="","",IF(IFERROR(VLOOKUP(JRF!D2308,Checks!N:P,3,0),0)="A","","Inactive account in Use"))</f>
        <v/>
      </c>
      <c r="R2295" t="str">
        <f>IFERROR(IF('Journal Template'!C2707="","",IF(IFERROR(VLOOKUP('Journal Template'!C2707,Checks!N:P,3,0),0)="A","","Inactive account in Use")),"")</f>
        <v/>
      </c>
      <c r="V2295" s="150" t="str">
        <f>IF(JRF!C2308="","",IF(IFERROR(VLOOKUP(JRF!C2308,Checks!S:U,3,0),0)="A","Entry with System fund Dept",""))</f>
        <v/>
      </c>
      <c r="W2295" t="str">
        <f>IFERROR(IF('Journal Template'!D2707="","",IF(IFERROR(VLOOKUP('Journal Template'!D2707,Checks!S:U,3,0),0)="A","Entry with System fund Dept","")),"")</f>
        <v/>
      </c>
      <c r="X2295" t="s">
        <v>10723</v>
      </c>
      <c r="Y2295" t="s">
        <v>389</v>
      </c>
      <c r="Z2295" t="s">
        <v>10724</v>
      </c>
      <c r="AA2295" t="s">
        <v>412</v>
      </c>
      <c r="AB2295" t="s">
        <v>125</v>
      </c>
      <c r="AC2295" s="150" t="str">
        <f>IFERROR(IF(JRF!C2308="","",IF(AND(VLOOKUP(JRF!C2308,X:AA,4,0)=JRF!B2308,VLOOKUP(JRF!C2308,X:Y,2,0)="A"),"","Inactive Dept Combo Error")),"Inactive Dept Combo Error")</f>
        <v/>
      </c>
      <c r="AD2295" t="str">
        <f>IFERROR(IF('Journal Template'!D2707="","",IF(AND(VLOOKUP('Journal Template'!D2707,X:AA,4,0)='Journal Template'!A2707,VLOOKUP('Journal Template'!D2707,X:Y,2,0)="A"),"","Inactive Dept Combo Error")),"")</f>
        <v/>
      </c>
      <c r="AK2295" s="150" t="str">
        <f>IF(JRF!B2308="","",IF(JRF!B2308=IFERROR(VLOOKUP(JRF!B2308,Checks!AI:AI,1,0),0),"Entry in Branch/Satellite BU's",""))</f>
        <v/>
      </c>
      <c r="AL2295" t="str">
        <f>IFERROR(IF('Journal Template'!A2707="","",IF('Journal Template'!A2707=IFERROR(VLOOKUP('Journal Template'!A2707,Checks!AI:AI,1,0),0),"Entry in Branch/Satellite BU's","")),"")</f>
        <v/>
      </c>
      <c r="AO2295" s="171"/>
      <c r="AP2295" s="171"/>
      <c r="AQ2295" s="171"/>
      <c r="AR2295" s="171"/>
      <c r="CI2295" t="str">
        <f>IF(JRF!F2308&gt;0,"",IF(JRF!B2308="","",IF(LEFT(JRF!B2308,1)=IFERROR(VLOOKUP(LEFT(JRF!B2308,1),$CF$2:$CF$5,1,0),0),"Product Code Required",IF(JRF!C2308="","",IF(JRF!C2308=IFERROR(VLOOKUP(JRF!C2308,$CH:$CH,1,0),0),"Product Code Required","NA")))))</f>
        <v/>
      </c>
      <c r="CJ2295" t="str">
        <f>IF(JRF!AV2308&gt;0,"",IF(JRF!Q2308="","",IF(LEFT(JRF!Q2308,1)=IFERROR(VLOOKUP(LEFT(JRF!Q2308,1),$CF$2:$CF$5,1,0),0),"Product Code Required",IF(JRF!V2308="","",IF(JRF!V2308=IFERROR(VLOOKUP(JRF!V2308,$CH:$CH,1,0),0),"Product Code Required","NA")))))</f>
        <v/>
      </c>
      <c r="CK2295" t="str">
        <f>IFERROR(IF(LEN('Journal Template'!F2306)&gt;0,"",IF('Journal Template'!A2306="","",IF(LEFT('Journal Template'!A2306,1)=IFERROR(VLOOKUP(LEFT('Journal Template'!A2306,1),Checks!$CF$2:$CF$5,1,0),0),"Product Code Required",IF('Journal Template'!D2306="","",IF('Journal Template'!D2306=IFERROR(VLOOKUP('Journal Template'!D2306,Checks!$CH:$CH,1,0),0),"Product Code Required","NA"))))),"")</f>
        <v/>
      </c>
    </row>
    <row r="2296" spans="14:89">
      <c r="N2296" t="s">
        <v>10725</v>
      </c>
      <c r="O2296" t="s">
        <v>10726</v>
      </c>
      <c r="P2296" t="s">
        <v>386</v>
      </c>
      <c r="Q2296" s="150" t="str">
        <f>IF(JRF!D2309="","",IF(IFERROR(VLOOKUP(JRF!D2309,Checks!N:P,3,0),0)="A","","Inactive account in Use"))</f>
        <v/>
      </c>
      <c r="R2296" t="str">
        <f>IFERROR(IF('Journal Template'!C2708="","",IF(IFERROR(VLOOKUP('Journal Template'!C2708,Checks!N:P,3,0),0)="A","","Inactive account in Use")),"")</f>
        <v/>
      </c>
      <c r="V2296" s="150" t="str">
        <f>IF(JRF!C2309="","",IF(IFERROR(VLOOKUP(JRF!C2309,Checks!S:U,3,0),0)="A","Entry with System fund Dept",""))</f>
        <v/>
      </c>
      <c r="W2296" t="str">
        <f>IFERROR(IF('Journal Template'!D2708="","",IF(IFERROR(VLOOKUP('Journal Template'!D2708,Checks!S:U,3,0),0)="A","Entry with System fund Dept","")),"")</f>
        <v/>
      </c>
      <c r="X2296" t="s">
        <v>10727</v>
      </c>
      <c r="Y2296" t="s">
        <v>389</v>
      </c>
      <c r="Z2296" t="s">
        <v>10728</v>
      </c>
      <c r="AA2296" t="s">
        <v>412</v>
      </c>
      <c r="AB2296" t="s">
        <v>125</v>
      </c>
      <c r="AC2296" s="150" t="str">
        <f>IFERROR(IF(JRF!C2309="","",IF(AND(VLOOKUP(JRF!C2309,X:AA,4,0)=JRF!B2309,VLOOKUP(JRF!C2309,X:Y,2,0)="A"),"","Inactive Dept Combo Error")),"Inactive Dept Combo Error")</f>
        <v/>
      </c>
      <c r="AD2296" t="str">
        <f>IFERROR(IF('Journal Template'!D2708="","",IF(AND(VLOOKUP('Journal Template'!D2708,X:AA,4,0)='Journal Template'!A2708,VLOOKUP('Journal Template'!D2708,X:Y,2,0)="A"),"","Inactive Dept Combo Error")),"")</f>
        <v/>
      </c>
      <c r="AK2296" s="150" t="str">
        <f>IF(JRF!B2309="","",IF(JRF!B2309=IFERROR(VLOOKUP(JRF!B2309,Checks!AI:AI,1,0),0),"Entry in Branch/Satellite BU's",""))</f>
        <v/>
      </c>
      <c r="AL2296" t="str">
        <f>IFERROR(IF('Journal Template'!A2708="","",IF('Journal Template'!A2708=IFERROR(VLOOKUP('Journal Template'!A2708,Checks!AI:AI,1,0),0),"Entry in Branch/Satellite BU's","")),"")</f>
        <v/>
      </c>
      <c r="AO2296" s="171"/>
      <c r="AP2296" s="171"/>
      <c r="AQ2296" s="171"/>
      <c r="AR2296" s="171"/>
      <c r="CI2296" t="str">
        <f>IF(JRF!F2309&gt;0,"",IF(JRF!B2309="","",IF(LEFT(JRF!B2309,1)=IFERROR(VLOOKUP(LEFT(JRF!B2309,1),$CF$2:$CF$5,1,0),0),"Product Code Required",IF(JRF!C2309="","",IF(JRF!C2309=IFERROR(VLOOKUP(JRF!C2309,$CH:$CH,1,0),0),"Product Code Required","NA")))))</f>
        <v/>
      </c>
      <c r="CJ2296" t="str">
        <f>IF(JRF!AV2309&gt;0,"",IF(JRF!Q2309="","",IF(LEFT(JRF!Q2309,1)=IFERROR(VLOOKUP(LEFT(JRF!Q2309,1),$CF$2:$CF$5,1,0),0),"Product Code Required",IF(JRF!V2309="","",IF(JRF!V2309=IFERROR(VLOOKUP(JRF!V2309,$CH:$CH,1,0),0),"Product Code Required","NA")))))</f>
        <v/>
      </c>
      <c r="CK2296" t="str">
        <f>IFERROR(IF(LEN('Journal Template'!F2307)&gt;0,"",IF('Journal Template'!A2307="","",IF(LEFT('Journal Template'!A2307,1)=IFERROR(VLOOKUP(LEFT('Journal Template'!A2307,1),Checks!$CF$2:$CF$5,1,0),0),"Product Code Required",IF('Journal Template'!D2307="","",IF('Journal Template'!D2307=IFERROR(VLOOKUP('Journal Template'!D2307,Checks!$CH:$CH,1,0),0),"Product Code Required","NA"))))),"")</f>
        <v/>
      </c>
    </row>
    <row r="2297" spans="14:89">
      <c r="N2297" t="s">
        <v>10729</v>
      </c>
      <c r="O2297" t="s">
        <v>10730</v>
      </c>
      <c r="P2297" t="s">
        <v>386</v>
      </c>
      <c r="Q2297" s="150" t="str">
        <f>IF(JRF!D2310="","",IF(IFERROR(VLOOKUP(JRF!D2310,Checks!N:P,3,0),0)="A","","Inactive account in Use"))</f>
        <v/>
      </c>
      <c r="R2297" t="str">
        <f>IFERROR(IF('Journal Template'!C2709="","",IF(IFERROR(VLOOKUP('Journal Template'!C2709,Checks!N:P,3,0),0)="A","","Inactive account in Use")),"")</f>
        <v/>
      </c>
      <c r="V2297" s="150" t="str">
        <f>IF(JRF!C2310="","",IF(IFERROR(VLOOKUP(JRF!C2310,Checks!S:U,3,0),0)="A","Entry with System fund Dept",""))</f>
        <v/>
      </c>
      <c r="W2297" t="str">
        <f>IFERROR(IF('Journal Template'!D2709="","",IF(IFERROR(VLOOKUP('Journal Template'!D2709,Checks!S:U,3,0),0)="A","Entry with System fund Dept","")),"")</f>
        <v/>
      </c>
      <c r="X2297" t="s">
        <v>10731</v>
      </c>
      <c r="Y2297" t="s">
        <v>389</v>
      </c>
      <c r="Z2297" t="s">
        <v>10732</v>
      </c>
      <c r="AA2297" t="s">
        <v>412</v>
      </c>
      <c r="AB2297" t="s">
        <v>125</v>
      </c>
      <c r="AC2297" s="150" t="str">
        <f>IFERROR(IF(JRF!C2310="","",IF(AND(VLOOKUP(JRF!C2310,X:AA,4,0)=JRF!B2310,VLOOKUP(JRF!C2310,X:Y,2,0)="A"),"","Inactive Dept Combo Error")),"Inactive Dept Combo Error")</f>
        <v/>
      </c>
      <c r="AD2297" t="str">
        <f>IFERROR(IF('Journal Template'!D2709="","",IF(AND(VLOOKUP('Journal Template'!D2709,X:AA,4,0)='Journal Template'!A2709,VLOOKUP('Journal Template'!D2709,X:Y,2,0)="A"),"","Inactive Dept Combo Error")),"")</f>
        <v/>
      </c>
      <c r="AK2297" s="150" t="str">
        <f>IF(JRF!B2310="","",IF(JRF!B2310=IFERROR(VLOOKUP(JRF!B2310,Checks!AI:AI,1,0),0),"Entry in Branch/Satellite BU's",""))</f>
        <v/>
      </c>
      <c r="AL2297" t="str">
        <f>IFERROR(IF('Journal Template'!A2709="","",IF('Journal Template'!A2709=IFERROR(VLOOKUP('Journal Template'!A2709,Checks!AI:AI,1,0),0),"Entry in Branch/Satellite BU's","")),"")</f>
        <v/>
      </c>
      <c r="AO2297" s="171"/>
      <c r="AP2297" s="171"/>
      <c r="AQ2297" s="171"/>
      <c r="AR2297" s="171"/>
      <c r="CI2297" t="str">
        <f>IF(JRF!F2310&gt;0,"",IF(JRF!B2310="","",IF(LEFT(JRF!B2310,1)=IFERROR(VLOOKUP(LEFT(JRF!B2310,1),$CF$2:$CF$5,1,0),0),"Product Code Required",IF(JRF!C2310="","",IF(JRF!C2310=IFERROR(VLOOKUP(JRF!C2310,$CH:$CH,1,0),0),"Product Code Required","NA")))))</f>
        <v/>
      </c>
      <c r="CJ2297" t="str">
        <f>IF(JRF!AV2310&gt;0,"",IF(JRF!Q2310="","",IF(LEFT(JRF!Q2310,1)=IFERROR(VLOOKUP(LEFT(JRF!Q2310,1),$CF$2:$CF$5,1,0),0),"Product Code Required",IF(JRF!V2310="","",IF(JRF!V2310=IFERROR(VLOOKUP(JRF!V2310,$CH:$CH,1,0),0),"Product Code Required","NA")))))</f>
        <v/>
      </c>
      <c r="CK2297" t="str">
        <f>IFERROR(IF(LEN('Journal Template'!F2308)&gt;0,"",IF('Journal Template'!A2308="","",IF(LEFT('Journal Template'!A2308,1)=IFERROR(VLOOKUP(LEFT('Journal Template'!A2308,1),Checks!$CF$2:$CF$5,1,0),0),"Product Code Required",IF('Journal Template'!D2308="","",IF('Journal Template'!D2308=IFERROR(VLOOKUP('Journal Template'!D2308,Checks!$CH:$CH,1,0),0),"Product Code Required","NA"))))),"")</f>
        <v/>
      </c>
    </row>
    <row r="2298" spans="14:89">
      <c r="N2298" t="s">
        <v>10733</v>
      </c>
      <c r="O2298" t="s">
        <v>10734</v>
      </c>
      <c r="P2298" t="s">
        <v>386</v>
      </c>
      <c r="Q2298" s="150" t="str">
        <f>IF(JRF!D2311="","",IF(IFERROR(VLOOKUP(JRF!D2311,Checks!N:P,3,0),0)="A","","Inactive account in Use"))</f>
        <v/>
      </c>
      <c r="R2298" t="str">
        <f>IFERROR(IF('Journal Template'!C2710="","",IF(IFERROR(VLOOKUP('Journal Template'!C2710,Checks!N:P,3,0),0)="A","","Inactive account in Use")),"")</f>
        <v/>
      </c>
      <c r="V2298" s="150" t="str">
        <f>IF(JRF!C2311="","",IF(IFERROR(VLOOKUP(JRF!C2311,Checks!S:U,3,0),0)="A","Entry with System fund Dept",""))</f>
        <v/>
      </c>
      <c r="W2298" t="str">
        <f>IFERROR(IF('Journal Template'!D2710="","",IF(IFERROR(VLOOKUP('Journal Template'!D2710,Checks!S:U,3,0),0)="A","Entry with System fund Dept","")),"")</f>
        <v/>
      </c>
      <c r="X2298" t="s">
        <v>10735</v>
      </c>
      <c r="Y2298" t="s">
        <v>386</v>
      </c>
      <c r="Z2298" t="s">
        <v>10736</v>
      </c>
      <c r="AA2298" t="s">
        <v>412</v>
      </c>
      <c r="AB2298" t="s">
        <v>125</v>
      </c>
      <c r="AC2298" s="150" t="str">
        <f>IFERROR(IF(JRF!C2311="","",IF(AND(VLOOKUP(JRF!C2311,X:AA,4,0)=JRF!B2311,VLOOKUP(JRF!C2311,X:Y,2,0)="A"),"","Inactive Dept Combo Error")),"Inactive Dept Combo Error")</f>
        <v/>
      </c>
      <c r="AD2298" t="str">
        <f>IFERROR(IF('Journal Template'!D2710="","",IF(AND(VLOOKUP('Journal Template'!D2710,X:AA,4,0)='Journal Template'!A2710,VLOOKUP('Journal Template'!D2710,X:Y,2,0)="A"),"","Inactive Dept Combo Error")),"")</f>
        <v/>
      </c>
      <c r="AK2298" s="150" t="str">
        <f>IF(JRF!B2311="","",IF(JRF!B2311=IFERROR(VLOOKUP(JRF!B2311,Checks!AI:AI,1,0),0),"Entry in Branch/Satellite BU's",""))</f>
        <v/>
      </c>
      <c r="AL2298" t="str">
        <f>IFERROR(IF('Journal Template'!A2710="","",IF('Journal Template'!A2710=IFERROR(VLOOKUP('Journal Template'!A2710,Checks!AI:AI,1,0),0),"Entry in Branch/Satellite BU's","")),"")</f>
        <v/>
      </c>
      <c r="AO2298" s="171"/>
      <c r="AP2298" s="171"/>
      <c r="AQ2298" s="171"/>
      <c r="AR2298" s="171"/>
      <c r="CI2298" t="str">
        <f>IF(JRF!F2311&gt;0,"",IF(JRF!B2311="","",IF(LEFT(JRF!B2311,1)=IFERROR(VLOOKUP(LEFT(JRF!B2311,1),$CF$2:$CF$5,1,0),0),"Product Code Required",IF(JRF!C2311="","",IF(JRF!C2311=IFERROR(VLOOKUP(JRF!C2311,$CH:$CH,1,0),0),"Product Code Required","NA")))))</f>
        <v/>
      </c>
      <c r="CJ2298" t="str">
        <f>IF(JRF!AV2311&gt;0,"",IF(JRF!Q2311="","",IF(LEFT(JRF!Q2311,1)=IFERROR(VLOOKUP(LEFT(JRF!Q2311,1),$CF$2:$CF$5,1,0),0),"Product Code Required",IF(JRF!V2311="","",IF(JRF!V2311=IFERROR(VLOOKUP(JRF!V2311,$CH:$CH,1,0),0),"Product Code Required","NA")))))</f>
        <v/>
      </c>
      <c r="CK2298" t="str">
        <f>IFERROR(IF(LEN('Journal Template'!F2309)&gt;0,"",IF('Journal Template'!A2309="","",IF(LEFT('Journal Template'!A2309,1)=IFERROR(VLOOKUP(LEFT('Journal Template'!A2309,1),Checks!$CF$2:$CF$5,1,0),0),"Product Code Required",IF('Journal Template'!D2309="","",IF('Journal Template'!D2309=IFERROR(VLOOKUP('Journal Template'!D2309,Checks!$CH:$CH,1,0),0),"Product Code Required","NA"))))),"")</f>
        <v/>
      </c>
    </row>
    <row r="2299" spans="14:89">
      <c r="N2299" t="s">
        <v>10737</v>
      </c>
      <c r="O2299" t="s">
        <v>10738</v>
      </c>
      <c r="P2299" t="s">
        <v>386</v>
      </c>
      <c r="Q2299" s="150" t="str">
        <f>IF(JRF!D2312="","",IF(IFERROR(VLOOKUP(JRF!D2312,Checks!N:P,3,0),0)="A","","Inactive account in Use"))</f>
        <v/>
      </c>
      <c r="R2299" t="str">
        <f>IFERROR(IF('Journal Template'!C2711="","",IF(IFERROR(VLOOKUP('Journal Template'!C2711,Checks!N:P,3,0),0)="A","","Inactive account in Use")),"")</f>
        <v/>
      </c>
      <c r="V2299" s="150" t="str">
        <f>IF(JRF!C2312="","",IF(IFERROR(VLOOKUP(JRF!C2312,Checks!S:U,3,0),0)="A","Entry with System fund Dept",""))</f>
        <v/>
      </c>
      <c r="W2299" t="str">
        <f>IFERROR(IF('Journal Template'!D2711="","",IF(IFERROR(VLOOKUP('Journal Template'!D2711,Checks!S:U,3,0),0)="A","Entry with System fund Dept","")),"")</f>
        <v/>
      </c>
      <c r="X2299" t="s">
        <v>10739</v>
      </c>
      <c r="Y2299" t="s">
        <v>386</v>
      </c>
      <c r="Z2299" t="s">
        <v>10740</v>
      </c>
      <c r="AA2299" t="s">
        <v>412</v>
      </c>
      <c r="AB2299" t="s">
        <v>125</v>
      </c>
      <c r="AC2299" s="150" t="str">
        <f>IFERROR(IF(JRF!C2312="","",IF(AND(VLOOKUP(JRF!C2312,X:AA,4,0)=JRF!B2312,VLOOKUP(JRF!C2312,X:Y,2,0)="A"),"","Inactive Dept Combo Error")),"Inactive Dept Combo Error")</f>
        <v/>
      </c>
      <c r="AD2299" t="str">
        <f>IFERROR(IF('Journal Template'!D2711="","",IF(AND(VLOOKUP('Journal Template'!D2711,X:AA,4,0)='Journal Template'!A2711,VLOOKUP('Journal Template'!D2711,X:Y,2,0)="A"),"","Inactive Dept Combo Error")),"")</f>
        <v/>
      </c>
      <c r="AK2299" s="150" t="str">
        <f>IF(JRF!B2312="","",IF(JRF!B2312=IFERROR(VLOOKUP(JRF!B2312,Checks!AI:AI,1,0),0),"Entry in Branch/Satellite BU's",""))</f>
        <v/>
      </c>
      <c r="AL2299" t="str">
        <f>IFERROR(IF('Journal Template'!A2711="","",IF('Journal Template'!A2711=IFERROR(VLOOKUP('Journal Template'!A2711,Checks!AI:AI,1,0),0),"Entry in Branch/Satellite BU's","")),"")</f>
        <v/>
      </c>
      <c r="AO2299" s="171"/>
      <c r="AP2299" s="171"/>
      <c r="AQ2299" s="171"/>
      <c r="AR2299" s="171"/>
      <c r="CI2299" t="str">
        <f>IF(JRF!F2312&gt;0,"",IF(JRF!B2312="","",IF(LEFT(JRF!B2312,1)=IFERROR(VLOOKUP(LEFT(JRF!B2312,1),$CF$2:$CF$5,1,0),0),"Product Code Required",IF(JRF!C2312="","",IF(JRF!C2312=IFERROR(VLOOKUP(JRF!C2312,$CH:$CH,1,0),0),"Product Code Required","NA")))))</f>
        <v/>
      </c>
      <c r="CJ2299" t="str">
        <f>IF(JRF!AV2312&gt;0,"",IF(JRF!Q2312="","",IF(LEFT(JRF!Q2312,1)=IFERROR(VLOOKUP(LEFT(JRF!Q2312,1),$CF$2:$CF$5,1,0),0),"Product Code Required",IF(JRF!V2312="","",IF(JRF!V2312=IFERROR(VLOOKUP(JRF!V2312,$CH:$CH,1,0),0),"Product Code Required","NA")))))</f>
        <v/>
      </c>
      <c r="CK2299" t="str">
        <f>IFERROR(IF(LEN('Journal Template'!F2310)&gt;0,"",IF('Journal Template'!A2310="","",IF(LEFT('Journal Template'!A2310,1)=IFERROR(VLOOKUP(LEFT('Journal Template'!A2310,1),Checks!$CF$2:$CF$5,1,0),0),"Product Code Required",IF('Journal Template'!D2310="","",IF('Journal Template'!D2310=IFERROR(VLOOKUP('Journal Template'!D2310,Checks!$CH:$CH,1,0),0),"Product Code Required","NA"))))),"")</f>
        <v/>
      </c>
    </row>
    <row r="2300" spans="14:89">
      <c r="N2300" t="s">
        <v>10741</v>
      </c>
      <c r="O2300" t="s">
        <v>10742</v>
      </c>
      <c r="P2300" t="s">
        <v>386</v>
      </c>
      <c r="Q2300" s="150" t="str">
        <f>IF(JRF!D2313="","",IF(IFERROR(VLOOKUP(JRF!D2313,Checks!N:P,3,0),0)="A","","Inactive account in Use"))</f>
        <v/>
      </c>
      <c r="R2300" t="str">
        <f>IFERROR(IF('Journal Template'!C2712="","",IF(IFERROR(VLOOKUP('Journal Template'!C2712,Checks!N:P,3,0),0)="A","","Inactive account in Use")),"")</f>
        <v/>
      </c>
      <c r="V2300" s="150" t="str">
        <f>IF(JRF!C2313="","",IF(IFERROR(VLOOKUP(JRF!C2313,Checks!S:U,3,0),0)="A","Entry with System fund Dept",""))</f>
        <v/>
      </c>
      <c r="W2300" t="str">
        <f>IFERROR(IF('Journal Template'!D2712="","",IF(IFERROR(VLOOKUP('Journal Template'!D2712,Checks!S:U,3,0),0)="A","Entry with System fund Dept","")),"")</f>
        <v/>
      </c>
      <c r="X2300" t="s">
        <v>10743</v>
      </c>
      <c r="Y2300" t="s">
        <v>386</v>
      </c>
      <c r="Z2300" t="s">
        <v>10744</v>
      </c>
      <c r="AA2300" t="s">
        <v>412</v>
      </c>
      <c r="AB2300" t="s">
        <v>125</v>
      </c>
      <c r="AC2300" s="150" t="str">
        <f>IFERROR(IF(JRF!C2313="","",IF(AND(VLOOKUP(JRF!C2313,X:AA,4,0)=JRF!B2313,VLOOKUP(JRF!C2313,X:Y,2,0)="A"),"","Inactive Dept Combo Error")),"Inactive Dept Combo Error")</f>
        <v/>
      </c>
      <c r="AD2300" t="str">
        <f>IFERROR(IF('Journal Template'!D2712="","",IF(AND(VLOOKUP('Journal Template'!D2712,X:AA,4,0)='Journal Template'!A2712,VLOOKUP('Journal Template'!D2712,X:Y,2,0)="A"),"","Inactive Dept Combo Error")),"")</f>
        <v/>
      </c>
      <c r="AK2300" s="150" t="str">
        <f>IF(JRF!B2313="","",IF(JRF!B2313=IFERROR(VLOOKUP(JRF!B2313,Checks!AI:AI,1,0),0),"Entry in Branch/Satellite BU's",""))</f>
        <v/>
      </c>
      <c r="AL2300" t="str">
        <f>IFERROR(IF('Journal Template'!A2712="","",IF('Journal Template'!A2712=IFERROR(VLOOKUP('Journal Template'!A2712,Checks!AI:AI,1,0),0),"Entry in Branch/Satellite BU's","")),"")</f>
        <v/>
      </c>
      <c r="AO2300" s="171"/>
      <c r="AP2300" s="171"/>
      <c r="AQ2300" s="171"/>
      <c r="AR2300" s="171"/>
      <c r="CI2300" t="str">
        <f>IF(JRF!F2313&gt;0,"",IF(JRF!B2313="","",IF(LEFT(JRF!B2313,1)=IFERROR(VLOOKUP(LEFT(JRF!B2313,1),$CF$2:$CF$5,1,0),0),"Product Code Required",IF(JRF!C2313="","",IF(JRF!C2313=IFERROR(VLOOKUP(JRF!C2313,$CH:$CH,1,0),0),"Product Code Required","NA")))))</f>
        <v/>
      </c>
      <c r="CJ2300" t="str">
        <f>IF(JRF!AV2313&gt;0,"",IF(JRF!Q2313="","",IF(LEFT(JRF!Q2313,1)=IFERROR(VLOOKUP(LEFT(JRF!Q2313,1),$CF$2:$CF$5,1,0),0),"Product Code Required",IF(JRF!V2313="","",IF(JRF!V2313=IFERROR(VLOOKUP(JRF!V2313,$CH:$CH,1,0),0),"Product Code Required","NA")))))</f>
        <v/>
      </c>
      <c r="CK2300" t="str">
        <f>IFERROR(IF(LEN('Journal Template'!F2311)&gt;0,"",IF('Journal Template'!A2311="","",IF(LEFT('Journal Template'!A2311,1)=IFERROR(VLOOKUP(LEFT('Journal Template'!A2311,1),Checks!$CF$2:$CF$5,1,0),0),"Product Code Required",IF('Journal Template'!D2311="","",IF('Journal Template'!D2311=IFERROR(VLOOKUP('Journal Template'!D2311,Checks!$CH:$CH,1,0),0),"Product Code Required","NA"))))),"")</f>
        <v/>
      </c>
    </row>
    <row r="2301" spans="14:89">
      <c r="N2301" t="s">
        <v>10745</v>
      </c>
      <c r="O2301" t="s">
        <v>10746</v>
      </c>
      <c r="P2301" t="s">
        <v>386</v>
      </c>
      <c r="Q2301" s="150" t="str">
        <f>IF(JRF!D2314="","",IF(IFERROR(VLOOKUP(JRF!D2314,Checks!N:P,3,0),0)="A","","Inactive account in Use"))</f>
        <v/>
      </c>
      <c r="R2301" t="str">
        <f>IFERROR(IF('Journal Template'!C2713="","",IF(IFERROR(VLOOKUP('Journal Template'!C2713,Checks!N:P,3,0),0)="A","","Inactive account in Use")),"")</f>
        <v/>
      </c>
      <c r="V2301" s="150" t="str">
        <f>IF(JRF!C2314="","",IF(IFERROR(VLOOKUP(JRF!C2314,Checks!S:U,3,0),0)="A","Entry with System fund Dept",""))</f>
        <v/>
      </c>
      <c r="W2301" t="str">
        <f>IFERROR(IF('Journal Template'!D2713="","",IF(IFERROR(VLOOKUP('Journal Template'!D2713,Checks!S:U,3,0),0)="A","Entry with System fund Dept","")),"")</f>
        <v/>
      </c>
      <c r="X2301" t="s">
        <v>10747</v>
      </c>
      <c r="Y2301" t="s">
        <v>389</v>
      </c>
      <c r="Z2301" t="s">
        <v>10748</v>
      </c>
      <c r="AA2301" t="s">
        <v>412</v>
      </c>
      <c r="AB2301" t="s">
        <v>125</v>
      </c>
      <c r="AC2301" s="150" t="str">
        <f>IFERROR(IF(JRF!C2314="","",IF(AND(VLOOKUP(JRF!C2314,X:AA,4,0)=JRF!B2314,VLOOKUP(JRF!C2314,X:Y,2,0)="A"),"","Inactive Dept Combo Error")),"Inactive Dept Combo Error")</f>
        <v/>
      </c>
      <c r="AD2301" t="str">
        <f>IFERROR(IF('Journal Template'!D2713="","",IF(AND(VLOOKUP('Journal Template'!D2713,X:AA,4,0)='Journal Template'!A2713,VLOOKUP('Journal Template'!D2713,X:Y,2,0)="A"),"","Inactive Dept Combo Error")),"")</f>
        <v/>
      </c>
      <c r="AK2301" s="150" t="str">
        <f>IF(JRF!B2314="","",IF(JRF!B2314=IFERROR(VLOOKUP(JRF!B2314,Checks!AI:AI,1,0),0),"Entry in Branch/Satellite BU's",""))</f>
        <v/>
      </c>
      <c r="AL2301" t="str">
        <f>IFERROR(IF('Journal Template'!A2713="","",IF('Journal Template'!A2713=IFERROR(VLOOKUP('Journal Template'!A2713,Checks!AI:AI,1,0),0),"Entry in Branch/Satellite BU's","")),"")</f>
        <v/>
      </c>
      <c r="AO2301" s="171"/>
      <c r="AP2301" s="171"/>
      <c r="AQ2301" s="171"/>
      <c r="AR2301" s="171"/>
      <c r="CI2301" t="str">
        <f>IF(JRF!F2314&gt;0,"",IF(JRF!B2314="","",IF(LEFT(JRF!B2314,1)=IFERROR(VLOOKUP(LEFT(JRF!B2314,1),$CF$2:$CF$5,1,0),0),"Product Code Required",IF(JRF!C2314="","",IF(JRF!C2314=IFERROR(VLOOKUP(JRF!C2314,$CH:$CH,1,0),0),"Product Code Required","NA")))))</f>
        <v/>
      </c>
      <c r="CJ2301" t="str">
        <f>IF(JRF!AV2314&gt;0,"",IF(JRF!Q2314="","",IF(LEFT(JRF!Q2314,1)=IFERROR(VLOOKUP(LEFT(JRF!Q2314,1),$CF$2:$CF$5,1,0),0),"Product Code Required",IF(JRF!V2314="","",IF(JRF!V2314=IFERROR(VLOOKUP(JRF!V2314,$CH:$CH,1,0),0),"Product Code Required","NA")))))</f>
        <v/>
      </c>
      <c r="CK2301" t="str">
        <f>IFERROR(IF(LEN('Journal Template'!F2312)&gt;0,"",IF('Journal Template'!A2312="","",IF(LEFT('Journal Template'!A2312,1)=IFERROR(VLOOKUP(LEFT('Journal Template'!A2312,1),Checks!$CF$2:$CF$5,1,0),0),"Product Code Required",IF('Journal Template'!D2312="","",IF('Journal Template'!D2312=IFERROR(VLOOKUP('Journal Template'!D2312,Checks!$CH:$CH,1,0),0),"Product Code Required","NA"))))),"")</f>
        <v/>
      </c>
    </row>
    <row r="2302" spans="14:89">
      <c r="N2302" t="s">
        <v>10749</v>
      </c>
      <c r="O2302" t="s">
        <v>10750</v>
      </c>
      <c r="P2302" t="s">
        <v>386</v>
      </c>
      <c r="Q2302" s="150" t="str">
        <f>IF(JRF!D2315="","",IF(IFERROR(VLOOKUP(JRF!D2315,Checks!N:P,3,0),0)="A","","Inactive account in Use"))</f>
        <v/>
      </c>
      <c r="R2302" t="str">
        <f>IFERROR(IF('Journal Template'!C2714="","",IF(IFERROR(VLOOKUP('Journal Template'!C2714,Checks!N:P,3,0),0)="A","","Inactive account in Use")),"")</f>
        <v/>
      </c>
      <c r="V2302" s="150" t="str">
        <f>IF(JRF!C2315="","",IF(IFERROR(VLOOKUP(JRF!C2315,Checks!S:U,3,0),0)="A","Entry with System fund Dept",""))</f>
        <v/>
      </c>
      <c r="W2302" t="str">
        <f>IFERROR(IF('Journal Template'!D2714="","",IF(IFERROR(VLOOKUP('Journal Template'!D2714,Checks!S:U,3,0),0)="A","Entry with System fund Dept","")),"")</f>
        <v/>
      </c>
      <c r="X2302" t="s">
        <v>10751</v>
      </c>
      <c r="Y2302" t="s">
        <v>389</v>
      </c>
      <c r="Z2302" t="s">
        <v>10752</v>
      </c>
      <c r="AA2302" t="s">
        <v>412</v>
      </c>
      <c r="AB2302" t="s">
        <v>125</v>
      </c>
      <c r="AC2302" s="150" t="str">
        <f>IFERROR(IF(JRF!C2315="","",IF(AND(VLOOKUP(JRF!C2315,X:AA,4,0)=JRF!B2315,VLOOKUP(JRF!C2315,X:Y,2,0)="A"),"","Inactive Dept Combo Error")),"Inactive Dept Combo Error")</f>
        <v/>
      </c>
      <c r="AD2302" t="str">
        <f>IFERROR(IF('Journal Template'!D2714="","",IF(AND(VLOOKUP('Journal Template'!D2714,X:AA,4,0)='Journal Template'!A2714,VLOOKUP('Journal Template'!D2714,X:Y,2,0)="A"),"","Inactive Dept Combo Error")),"")</f>
        <v/>
      </c>
      <c r="AK2302" s="150" t="str">
        <f>IF(JRF!B2315="","",IF(JRF!B2315=IFERROR(VLOOKUP(JRF!B2315,Checks!AI:AI,1,0),0),"Entry in Branch/Satellite BU's",""))</f>
        <v/>
      </c>
      <c r="AL2302" t="str">
        <f>IFERROR(IF('Journal Template'!A2714="","",IF('Journal Template'!A2714=IFERROR(VLOOKUP('Journal Template'!A2714,Checks!AI:AI,1,0),0),"Entry in Branch/Satellite BU's","")),"")</f>
        <v/>
      </c>
      <c r="AO2302" s="171"/>
      <c r="AP2302" s="171"/>
      <c r="AQ2302" s="171"/>
      <c r="AR2302" s="171"/>
      <c r="CI2302" t="str">
        <f>IF(JRF!F2315&gt;0,"",IF(JRF!B2315="","",IF(LEFT(JRF!B2315,1)=IFERROR(VLOOKUP(LEFT(JRF!B2315,1),$CF$2:$CF$5,1,0),0),"Product Code Required",IF(JRF!C2315="","",IF(JRF!C2315=IFERROR(VLOOKUP(JRF!C2315,$CH:$CH,1,0),0),"Product Code Required","NA")))))</f>
        <v/>
      </c>
      <c r="CJ2302" t="str">
        <f>IF(JRF!AV2315&gt;0,"",IF(JRF!Q2315="","",IF(LEFT(JRF!Q2315,1)=IFERROR(VLOOKUP(LEFT(JRF!Q2315,1),$CF$2:$CF$5,1,0),0),"Product Code Required",IF(JRF!V2315="","",IF(JRF!V2315=IFERROR(VLOOKUP(JRF!V2315,$CH:$CH,1,0),0),"Product Code Required","NA")))))</f>
        <v/>
      </c>
      <c r="CK2302" t="str">
        <f>IFERROR(IF(LEN('Journal Template'!F2313)&gt;0,"",IF('Journal Template'!A2313="","",IF(LEFT('Journal Template'!A2313,1)=IFERROR(VLOOKUP(LEFT('Journal Template'!A2313,1),Checks!$CF$2:$CF$5,1,0),0),"Product Code Required",IF('Journal Template'!D2313="","",IF('Journal Template'!D2313=IFERROR(VLOOKUP('Journal Template'!D2313,Checks!$CH:$CH,1,0),0),"Product Code Required","NA"))))),"")</f>
        <v/>
      </c>
    </row>
    <row r="2303" spans="14:89">
      <c r="N2303" t="s">
        <v>10753</v>
      </c>
      <c r="O2303" t="s">
        <v>10754</v>
      </c>
      <c r="P2303" t="s">
        <v>386</v>
      </c>
      <c r="Q2303" s="150" t="str">
        <f>IF(JRF!D2316="","",IF(IFERROR(VLOOKUP(JRF!D2316,Checks!N:P,3,0),0)="A","","Inactive account in Use"))</f>
        <v/>
      </c>
      <c r="R2303" t="str">
        <f>IFERROR(IF('Journal Template'!C2715="","",IF(IFERROR(VLOOKUP('Journal Template'!C2715,Checks!N:P,3,0),0)="A","","Inactive account in Use")),"")</f>
        <v/>
      </c>
      <c r="V2303" s="150" t="str">
        <f>IF(JRF!C2316="","",IF(IFERROR(VLOOKUP(JRF!C2316,Checks!S:U,3,0),0)="A","Entry with System fund Dept",""))</f>
        <v/>
      </c>
      <c r="W2303" t="str">
        <f>IFERROR(IF('Journal Template'!D2715="","",IF(IFERROR(VLOOKUP('Journal Template'!D2715,Checks!S:U,3,0),0)="A","Entry with System fund Dept","")),"")</f>
        <v/>
      </c>
      <c r="X2303" t="s">
        <v>10755</v>
      </c>
      <c r="Y2303" t="s">
        <v>389</v>
      </c>
      <c r="Z2303" t="s">
        <v>10756</v>
      </c>
      <c r="AA2303" t="s">
        <v>412</v>
      </c>
      <c r="AB2303" t="s">
        <v>125</v>
      </c>
      <c r="AC2303" s="150" t="str">
        <f>IFERROR(IF(JRF!C2316="","",IF(AND(VLOOKUP(JRF!C2316,X:AA,4,0)=JRF!B2316,VLOOKUP(JRF!C2316,X:Y,2,0)="A"),"","Inactive Dept Combo Error")),"Inactive Dept Combo Error")</f>
        <v/>
      </c>
      <c r="AD2303" t="str">
        <f>IFERROR(IF('Journal Template'!D2715="","",IF(AND(VLOOKUP('Journal Template'!D2715,X:AA,4,0)='Journal Template'!A2715,VLOOKUP('Journal Template'!D2715,X:Y,2,0)="A"),"","Inactive Dept Combo Error")),"")</f>
        <v/>
      </c>
      <c r="AK2303" s="150" t="str">
        <f>IF(JRF!B2316="","",IF(JRF!B2316=IFERROR(VLOOKUP(JRF!B2316,Checks!AI:AI,1,0),0),"Entry in Branch/Satellite BU's",""))</f>
        <v/>
      </c>
      <c r="AL2303" t="str">
        <f>IFERROR(IF('Journal Template'!A2715="","",IF('Journal Template'!A2715=IFERROR(VLOOKUP('Journal Template'!A2715,Checks!AI:AI,1,0),0),"Entry in Branch/Satellite BU's","")),"")</f>
        <v/>
      </c>
      <c r="AO2303" s="171"/>
      <c r="AP2303" s="171"/>
      <c r="AQ2303" s="171"/>
      <c r="AR2303" s="171"/>
      <c r="CI2303" t="str">
        <f>IF(JRF!F2316&gt;0,"",IF(JRF!B2316="","",IF(LEFT(JRF!B2316,1)=IFERROR(VLOOKUP(LEFT(JRF!B2316,1),$CF$2:$CF$5,1,0),0),"Product Code Required",IF(JRF!C2316="","",IF(JRF!C2316=IFERROR(VLOOKUP(JRF!C2316,$CH:$CH,1,0),0),"Product Code Required","NA")))))</f>
        <v/>
      </c>
      <c r="CJ2303" t="str">
        <f>IF(JRF!AV2316&gt;0,"",IF(JRF!Q2316="","",IF(LEFT(JRF!Q2316,1)=IFERROR(VLOOKUP(LEFT(JRF!Q2316,1),$CF$2:$CF$5,1,0),0),"Product Code Required",IF(JRF!V2316="","",IF(JRF!V2316=IFERROR(VLOOKUP(JRF!V2316,$CH:$CH,1,0),0),"Product Code Required","NA")))))</f>
        <v/>
      </c>
      <c r="CK2303" t="str">
        <f>IFERROR(IF(LEN('Journal Template'!F2314)&gt;0,"",IF('Journal Template'!A2314="","",IF(LEFT('Journal Template'!A2314,1)=IFERROR(VLOOKUP(LEFT('Journal Template'!A2314,1),Checks!$CF$2:$CF$5,1,0),0),"Product Code Required",IF('Journal Template'!D2314="","",IF('Journal Template'!D2314=IFERROR(VLOOKUP('Journal Template'!D2314,Checks!$CH:$CH,1,0),0),"Product Code Required","NA"))))),"")</f>
        <v/>
      </c>
    </row>
    <row r="2304" spans="14:89">
      <c r="N2304" t="s">
        <v>10757</v>
      </c>
      <c r="O2304" t="s">
        <v>10758</v>
      </c>
      <c r="P2304" t="s">
        <v>386</v>
      </c>
      <c r="Q2304" s="150" t="str">
        <f>IF(JRF!D2317="","",IF(IFERROR(VLOOKUP(JRF!D2317,Checks!N:P,3,0),0)="A","","Inactive account in Use"))</f>
        <v/>
      </c>
      <c r="R2304" t="str">
        <f>IFERROR(IF('Journal Template'!C2716="","",IF(IFERROR(VLOOKUP('Journal Template'!C2716,Checks!N:P,3,0),0)="A","","Inactive account in Use")),"")</f>
        <v/>
      </c>
      <c r="V2304" s="150" t="str">
        <f>IF(JRF!C2317="","",IF(IFERROR(VLOOKUP(JRF!C2317,Checks!S:U,3,0),0)="A","Entry with System fund Dept",""))</f>
        <v/>
      </c>
      <c r="W2304" t="str">
        <f>IFERROR(IF('Journal Template'!D2716="","",IF(IFERROR(VLOOKUP('Journal Template'!D2716,Checks!S:U,3,0),0)="A","Entry with System fund Dept","")),"")</f>
        <v/>
      </c>
      <c r="X2304" t="s">
        <v>645</v>
      </c>
      <c r="Y2304" t="s">
        <v>386</v>
      </c>
      <c r="Z2304" t="s">
        <v>10759</v>
      </c>
      <c r="AA2304" t="s">
        <v>412</v>
      </c>
      <c r="AB2304" t="s">
        <v>125</v>
      </c>
      <c r="AC2304" s="150" t="str">
        <f>IFERROR(IF(JRF!C2317="","",IF(AND(VLOOKUP(JRF!C2317,X:AA,4,0)=JRF!B2317,VLOOKUP(JRF!C2317,X:Y,2,0)="A"),"","Inactive Dept Combo Error")),"Inactive Dept Combo Error")</f>
        <v/>
      </c>
      <c r="AD2304" t="str">
        <f>IFERROR(IF('Journal Template'!D2716="","",IF(AND(VLOOKUP('Journal Template'!D2716,X:AA,4,0)='Journal Template'!A2716,VLOOKUP('Journal Template'!D2716,X:Y,2,0)="A"),"","Inactive Dept Combo Error")),"")</f>
        <v/>
      </c>
      <c r="AK2304" s="150" t="str">
        <f>IF(JRF!B2317="","",IF(JRF!B2317=IFERROR(VLOOKUP(JRF!B2317,Checks!AI:AI,1,0),0),"Entry in Branch/Satellite BU's",""))</f>
        <v/>
      </c>
      <c r="AL2304" t="str">
        <f>IFERROR(IF('Journal Template'!A2716="","",IF('Journal Template'!A2716=IFERROR(VLOOKUP('Journal Template'!A2716,Checks!AI:AI,1,0),0),"Entry in Branch/Satellite BU's","")),"")</f>
        <v/>
      </c>
      <c r="AO2304" s="171"/>
      <c r="AP2304" s="171"/>
      <c r="AQ2304" s="171"/>
      <c r="AR2304" s="171"/>
      <c r="CI2304" t="str">
        <f>IF(JRF!F2317&gt;0,"",IF(JRF!B2317="","",IF(LEFT(JRF!B2317,1)=IFERROR(VLOOKUP(LEFT(JRF!B2317,1),$CF$2:$CF$5,1,0),0),"Product Code Required",IF(JRF!C2317="","",IF(JRF!C2317=IFERROR(VLOOKUP(JRF!C2317,$CH:$CH,1,0),0),"Product Code Required","NA")))))</f>
        <v/>
      </c>
      <c r="CJ2304" t="str">
        <f>IF(JRF!AV2317&gt;0,"",IF(JRF!Q2317="","",IF(LEFT(JRF!Q2317,1)=IFERROR(VLOOKUP(LEFT(JRF!Q2317,1),$CF$2:$CF$5,1,0),0),"Product Code Required",IF(JRF!V2317="","",IF(JRF!V2317=IFERROR(VLOOKUP(JRF!V2317,$CH:$CH,1,0),0),"Product Code Required","NA")))))</f>
        <v/>
      </c>
      <c r="CK2304" t="str">
        <f>IFERROR(IF(LEN('Journal Template'!F2315)&gt;0,"",IF('Journal Template'!A2315="","",IF(LEFT('Journal Template'!A2315,1)=IFERROR(VLOOKUP(LEFT('Journal Template'!A2315,1),Checks!$CF$2:$CF$5,1,0),0),"Product Code Required",IF('Journal Template'!D2315="","",IF('Journal Template'!D2315=IFERROR(VLOOKUP('Journal Template'!D2315,Checks!$CH:$CH,1,0),0),"Product Code Required","NA"))))),"")</f>
        <v/>
      </c>
    </row>
    <row r="2305" spans="14:89">
      <c r="N2305" t="s">
        <v>10760</v>
      </c>
      <c r="O2305" t="s">
        <v>10761</v>
      </c>
      <c r="P2305" t="s">
        <v>386</v>
      </c>
      <c r="Q2305" s="150" t="str">
        <f>IF(JRF!D2318="","",IF(IFERROR(VLOOKUP(JRF!D2318,Checks!N:P,3,0),0)="A","","Inactive account in Use"))</f>
        <v/>
      </c>
      <c r="R2305" t="str">
        <f>IFERROR(IF('Journal Template'!C2717="","",IF(IFERROR(VLOOKUP('Journal Template'!C2717,Checks!N:P,3,0),0)="A","","Inactive account in Use")),"")</f>
        <v/>
      </c>
      <c r="V2305" s="150" t="str">
        <f>IF(JRF!C2318="","",IF(IFERROR(VLOOKUP(JRF!C2318,Checks!S:U,3,0),0)="A","Entry with System fund Dept",""))</f>
        <v/>
      </c>
      <c r="W2305" t="str">
        <f>IFERROR(IF('Journal Template'!D2717="","",IF(IFERROR(VLOOKUP('Journal Template'!D2717,Checks!S:U,3,0),0)="A","Entry with System fund Dept","")),"")</f>
        <v/>
      </c>
      <c r="X2305" t="s">
        <v>10762</v>
      </c>
      <c r="Y2305" t="s">
        <v>386</v>
      </c>
      <c r="Z2305" t="s">
        <v>10763</v>
      </c>
      <c r="AA2305" t="s">
        <v>412</v>
      </c>
      <c r="AB2305" t="s">
        <v>125</v>
      </c>
      <c r="AC2305" s="150" t="str">
        <f>IFERROR(IF(JRF!C2318="","",IF(AND(VLOOKUP(JRF!C2318,X:AA,4,0)=JRF!B2318,VLOOKUP(JRF!C2318,X:Y,2,0)="A"),"","Inactive Dept Combo Error")),"Inactive Dept Combo Error")</f>
        <v/>
      </c>
      <c r="AD2305" t="str">
        <f>IFERROR(IF('Journal Template'!D2717="","",IF(AND(VLOOKUP('Journal Template'!D2717,X:AA,4,0)='Journal Template'!A2717,VLOOKUP('Journal Template'!D2717,X:Y,2,0)="A"),"","Inactive Dept Combo Error")),"")</f>
        <v/>
      </c>
      <c r="AK2305" s="150" t="str">
        <f>IF(JRF!B2318="","",IF(JRF!B2318=IFERROR(VLOOKUP(JRF!B2318,Checks!AI:AI,1,0),0),"Entry in Branch/Satellite BU's",""))</f>
        <v/>
      </c>
      <c r="AL2305" t="str">
        <f>IFERROR(IF('Journal Template'!A2717="","",IF('Journal Template'!A2717=IFERROR(VLOOKUP('Journal Template'!A2717,Checks!AI:AI,1,0),0),"Entry in Branch/Satellite BU's","")),"")</f>
        <v/>
      </c>
      <c r="AO2305" s="171"/>
      <c r="AP2305" s="171"/>
      <c r="AQ2305" s="171"/>
      <c r="AR2305" s="171"/>
      <c r="CI2305" t="str">
        <f>IF(JRF!F2318&gt;0,"",IF(JRF!B2318="","",IF(LEFT(JRF!B2318,1)=IFERROR(VLOOKUP(LEFT(JRF!B2318,1),$CF$2:$CF$5,1,0),0),"Product Code Required",IF(JRF!C2318="","",IF(JRF!C2318=IFERROR(VLOOKUP(JRF!C2318,$CH:$CH,1,0),0),"Product Code Required","NA")))))</f>
        <v/>
      </c>
      <c r="CJ2305" t="str">
        <f>IF(JRF!AV2318&gt;0,"",IF(JRF!Q2318="","",IF(LEFT(JRF!Q2318,1)=IFERROR(VLOOKUP(LEFT(JRF!Q2318,1),$CF$2:$CF$5,1,0),0),"Product Code Required",IF(JRF!V2318="","",IF(JRF!V2318=IFERROR(VLOOKUP(JRF!V2318,$CH:$CH,1,0),0),"Product Code Required","NA")))))</f>
        <v/>
      </c>
      <c r="CK2305" t="str">
        <f>IFERROR(IF(LEN('Journal Template'!F2316)&gt;0,"",IF('Journal Template'!A2316="","",IF(LEFT('Journal Template'!A2316,1)=IFERROR(VLOOKUP(LEFT('Journal Template'!A2316,1),Checks!$CF$2:$CF$5,1,0),0),"Product Code Required",IF('Journal Template'!D2316="","",IF('Journal Template'!D2316=IFERROR(VLOOKUP('Journal Template'!D2316,Checks!$CH:$CH,1,0),0),"Product Code Required","NA"))))),"")</f>
        <v/>
      </c>
    </row>
    <row r="2306" spans="14:89">
      <c r="N2306" t="s">
        <v>10764</v>
      </c>
      <c r="O2306" t="s">
        <v>10765</v>
      </c>
      <c r="P2306" t="s">
        <v>386</v>
      </c>
      <c r="Q2306" s="150" t="str">
        <f>IF(JRF!D2319="","",IF(IFERROR(VLOOKUP(JRF!D2319,Checks!N:P,3,0),0)="A","","Inactive account in Use"))</f>
        <v/>
      </c>
      <c r="R2306" t="str">
        <f>IFERROR(IF('Journal Template'!C2718="","",IF(IFERROR(VLOOKUP('Journal Template'!C2718,Checks!N:P,3,0),0)="A","","Inactive account in Use")),"")</f>
        <v/>
      </c>
      <c r="V2306" s="150" t="str">
        <f>IF(JRF!C2319="","",IF(IFERROR(VLOOKUP(JRF!C2319,Checks!S:U,3,0),0)="A","Entry with System fund Dept",""))</f>
        <v/>
      </c>
      <c r="W2306" t="str">
        <f>IFERROR(IF('Journal Template'!D2718="","",IF(IFERROR(VLOOKUP('Journal Template'!D2718,Checks!S:U,3,0),0)="A","Entry with System fund Dept","")),"")</f>
        <v/>
      </c>
      <c r="X2306" t="s">
        <v>10766</v>
      </c>
      <c r="Y2306" t="s">
        <v>386</v>
      </c>
      <c r="Z2306" t="s">
        <v>10767</v>
      </c>
      <c r="AA2306" t="s">
        <v>412</v>
      </c>
      <c r="AB2306" t="s">
        <v>125</v>
      </c>
      <c r="AC2306" s="150" t="str">
        <f>IFERROR(IF(JRF!C2319="","",IF(AND(VLOOKUP(JRF!C2319,X:AA,4,0)=JRF!B2319,VLOOKUP(JRF!C2319,X:Y,2,0)="A"),"","Inactive Dept Combo Error")),"Inactive Dept Combo Error")</f>
        <v/>
      </c>
      <c r="AD2306" t="str">
        <f>IFERROR(IF('Journal Template'!D2718="","",IF(AND(VLOOKUP('Journal Template'!D2718,X:AA,4,0)='Journal Template'!A2718,VLOOKUP('Journal Template'!D2718,X:Y,2,0)="A"),"","Inactive Dept Combo Error")),"")</f>
        <v/>
      </c>
      <c r="AK2306" s="150" t="str">
        <f>IF(JRF!B2319="","",IF(JRF!B2319=IFERROR(VLOOKUP(JRF!B2319,Checks!AI:AI,1,0),0),"Entry in Branch/Satellite BU's",""))</f>
        <v/>
      </c>
      <c r="AL2306" t="str">
        <f>IFERROR(IF('Journal Template'!A2718="","",IF('Journal Template'!A2718=IFERROR(VLOOKUP('Journal Template'!A2718,Checks!AI:AI,1,0),0),"Entry in Branch/Satellite BU's","")),"")</f>
        <v/>
      </c>
      <c r="AO2306" s="171"/>
      <c r="AP2306" s="171"/>
      <c r="AQ2306" s="171"/>
      <c r="AR2306" s="171"/>
      <c r="CI2306" t="str">
        <f>IF(JRF!F2319&gt;0,"",IF(JRF!B2319="","",IF(LEFT(JRF!B2319,1)=IFERROR(VLOOKUP(LEFT(JRF!B2319,1),$CF$2:$CF$5,1,0),0),"Product Code Required",IF(JRF!C2319="","",IF(JRF!C2319=IFERROR(VLOOKUP(JRF!C2319,$CH:$CH,1,0),0),"Product Code Required","NA")))))</f>
        <v/>
      </c>
      <c r="CJ2306" t="str">
        <f>IF(JRF!AV2319&gt;0,"",IF(JRF!Q2319="","",IF(LEFT(JRF!Q2319,1)=IFERROR(VLOOKUP(LEFT(JRF!Q2319,1),$CF$2:$CF$5,1,0),0),"Product Code Required",IF(JRF!V2319="","",IF(JRF!V2319=IFERROR(VLOOKUP(JRF!V2319,$CH:$CH,1,0),0),"Product Code Required","NA")))))</f>
        <v/>
      </c>
      <c r="CK2306" t="str">
        <f>IFERROR(IF(LEN('Journal Template'!F2317)&gt;0,"",IF('Journal Template'!A2317="","",IF(LEFT('Journal Template'!A2317,1)=IFERROR(VLOOKUP(LEFT('Journal Template'!A2317,1),Checks!$CF$2:$CF$5,1,0),0),"Product Code Required",IF('Journal Template'!D2317="","",IF('Journal Template'!D2317=IFERROR(VLOOKUP('Journal Template'!D2317,Checks!$CH:$CH,1,0),0),"Product Code Required","NA"))))),"")</f>
        <v/>
      </c>
    </row>
    <row r="2307" spans="14:89">
      <c r="N2307" t="s">
        <v>10768</v>
      </c>
      <c r="O2307" t="s">
        <v>10769</v>
      </c>
      <c r="P2307" t="s">
        <v>386</v>
      </c>
      <c r="Q2307" s="150" t="str">
        <f>IF(JRF!D2320="","",IF(IFERROR(VLOOKUP(JRF!D2320,Checks!N:P,3,0),0)="A","","Inactive account in Use"))</f>
        <v/>
      </c>
      <c r="R2307" t="str">
        <f>IFERROR(IF('Journal Template'!C2719="","",IF(IFERROR(VLOOKUP('Journal Template'!C2719,Checks!N:P,3,0),0)="A","","Inactive account in Use")),"")</f>
        <v/>
      </c>
      <c r="V2307" s="150" t="str">
        <f>IF(JRF!C2320="","",IF(IFERROR(VLOOKUP(JRF!C2320,Checks!S:U,3,0),0)="A","Entry with System fund Dept",""))</f>
        <v/>
      </c>
      <c r="W2307" t="str">
        <f>IFERROR(IF('Journal Template'!D2719="","",IF(IFERROR(VLOOKUP('Journal Template'!D2719,Checks!S:U,3,0),0)="A","Entry with System fund Dept","")),"")</f>
        <v/>
      </c>
      <c r="X2307" t="s">
        <v>10770</v>
      </c>
      <c r="Y2307" t="s">
        <v>386</v>
      </c>
      <c r="Z2307" t="s">
        <v>10771</v>
      </c>
      <c r="AA2307" t="s">
        <v>412</v>
      </c>
      <c r="AB2307" t="s">
        <v>125</v>
      </c>
      <c r="AC2307" s="150" t="str">
        <f>IFERROR(IF(JRF!C2320="","",IF(AND(VLOOKUP(JRF!C2320,X:AA,4,0)=JRF!B2320,VLOOKUP(JRF!C2320,X:Y,2,0)="A"),"","Inactive Dept Combo Error")),"Inactive Dept Combo Error")</f>
        <v/>
      </c>
      <c r="AD2307" t="str">
        <f>IFERROR(IF('Journal Template'!D2719="","",IF(AND(VLOOKUP('Journal Template'!D2719,X:AA,4,0)='Journal Template'!A2719,VLOOKUP('Journal Template'!D2719,X:Y,2,0)="A"),"","Inactive Dept Combo Error")),"")</f>
        <v/>
      </c>
      <c r="AK2307" s="150" t="str">
        <f>IF(JRF!B2320="","",IF(JRF!B2320=IFERROR(VLOOKUP(JRF!B2320,Checks!AI:AI,1,0),0),"Entry in Branch/Satellite BU's",""))</f>
        <v/>
      </c>
      <c r="AL2307" t="str">
        <f>IFERROR(IF('Journal Template'!A2719="","",IF('Journal Template'!A2719=IFERROR(VLOOKUP('Journal Template'!A2719,Checks!AI:AI,1,0),0),"Entry in Branch/Satellite BU's","")),"")</f>
        <v/>
      </c>
      <c r="AO2307" s="171"/>
      <c r="AP2307" s="171"/>
      <c r="AQ2307" s="171"/>
      <c r="AR2307" s="171"/>
      <c r="CI2307" t="str">
        <f>IF(JRF!F2320&gt;0,"",IF(JRF!B2320="","",IF(LEFT(JRF!B2320,1)=IFERROR(VLOOKUP(LEFT(JRF!B2320,1),$CF$2:$CF$5,1,0),0),"Product Code Required",IF(JRF!C2320="","",IF(JRF!C2320=IFERROR(VLOOKUP(JRF!C2320,$CH:$CH,1,0),0),"Product Code Required","NA")))))</f>
        <v/>
      </c>
      <c r="CJ2307" t="str">
        <f>IF(JRF!AV2320&gt;0,"",IF(JRF!Q2320="","",IF(LEFT(JRF!Q2320,1)=IFERROR(VLOOKUP(LEFT(JRF!Q2320,1),$CF$2:$CF$5,1,0),0),"Product Code Required",IF(JRF!V2320="","",IF(JRF!V2320=IFERROR(VLOOKUP(JRF!V2320,$CH:$CH,1,0),0),"Product Code Required","NA")))))</f>
        <v/>
      </c>
      <c r="CK2307" t="str">
        <f>IFERROR(IF(LEN('Journal Template'!F2318)&gt;0,"",IF('Journal Template'!A2318="","",IF(LEFT('Journal Template'!A2318,1)=IFERROR(VLOOKUP(LEFT('Journal Template'!A2318,1),Checks!$CF$2:$CF$5,1,0),0),"Product Code Required",IF('Journal Template'!D2318="","",IF('Journal Template'!D2318=IFERROR(VLOOKUP('Journal Template'!D2318,Checks!$CH:$CH,1,0),0),"Product Code Required","NA"))))),"")</f>
        <v/>
      </c>
    </row>
    <row r="2308" spans="14:89">
      <c r="N2308" t="s">
        <v>10772</v>
      </c>
      <c r="O2308" t="s">
        <v>10773</v>
      </c>
      <c r="P2308" t="s">
        <v>386</v>
      </c>
      <c r="Q2308" s="150" t="str">
        <f>IF(JRF!D2321="","",IF(IFERROR(VLOOKUP(JRF!D2321,Checks!N:P,3,0),0)="A","","Inactive account in Use"))</f>
        <v/>
      </c>
      <c r="R2308" t="str">
        <f>IFERROR(IF('Journal Template'!C2720="","",IF(IFERROR(VLOOKUP('Journal Template'!C2720,Checks!N:P,3,0),0)="A","","Inactive account in Use")),"")</f>
        <v/>
      </c>
      <c r="V2308" s="150" t="str">
        <f>IF(JRF!C2321="","",IF(IFERROR(VLOOKUP(JRF!C2321,Checks!S:U,3,0),0)="A","Entry with System fund Dept",""))</f>
        <v/>
      </c>
      <c r="W2308" t="str">
        <f>IFERROR(IF('Journal Template'!D2720="","",IF(IFERROR(VLOOKUP('Journal Template'!D2720,Checks!S:U,3,0),0)="A","Entry with System fund Dept","")),"")</f>
        <v/>
      </c>
      <c r="X2308" t="s">
        <v>10774</v>
      </c>
      <c r="Y2308" t="s">
        <v>386</v>
      </c>
      <c r="Z2308" t="s">
        <v>10775</v>
      </c>
      <c r="AA2308" t="s">
        <v>412</v>
      </c>
      <c r="AB2308" t="s">
        <v>125</v>
      </c>
      <c r="AC2308" s="150" t="str">
        <f>IFERROR(IF(JRF!C2321="","",IF(AND(VLOOKUP(JRF!C2321,X:AA,4,0)=JRF!B2321,VLOOKUP(JRF!C2321,X:Y,2,0)="A"),"","Inactive Dept Combo Error")),"Inactive Dept Combo Error")</f>
        <v/>
      </c>
      <c r="AD2308" t="str">
        <f>IFERROR(IF('Journal Template'!D2720="","",IF(AND(VLOOKUP('Journal Template'!D2720,X:AA,4,0)='Journal Template'!A2720,VLOOKUP('Journal Template'!D2720,X:Y,2,0)="A"),"","Inactive Dept Combo Error")),"")</f>
        <v/>
      </c>
      <c r="AK2308" s="150" t="str">
        <f>IF(JRF!B2321="","",IF(JRF!B2321=IFERROR(VLOOKUP(JRF!B2321,Checks!AI:AI,1,0),0),"Entry in Branch/Satellite BU's",""))</f>
        <v/>
      </c>
      <c r="AL2308" t="str">
        <f>IFERROR(IF('Journal Template'!A2720="","",IF('Journal Template'!A2720=IFERROR(VLOOKUP('Journal Template'!A2720,Checks!AI:AI,1,0),0),"Entry in Branch/Satellite BU's","")),"")</f>
        <v/>
      </c>
      <c r="AO2308" s="171"/>
      <c r="AP2308" s="171"/>
      <c r="AQ2308" s="171"/>
      <c r="AR2308" s="171"/>
      <c r="CI2308" t="str">
        <f>IF(JRF!F2321&gt;0,"",IF(JRF!B2321="","",IF(LEFT(JRF!B2321,1)=IFERROR(VLOOKUP(LEFT(JRF!B2321,1),$CF$2:$CF$5,1,0),0),"Product Code Required",IF(JRF!C2321="","",IF(JRF!C2321=IFERROR(VLOOKUP(JRF!C2321,$CH:$CH,1,0),0),"Product Code Required","NA")))))</f>
        <v/>
      </c>
      <c r="CJ2308" t="str">
        <f>IF(JRF!AV2321&gt;0,"",IF(JRF!Q2321="","",IF(LEFT(JRF!Q2321,1)=IFERROR(VLOOKUP(LEFT(JRF!Q2321,1),$CF$2:$CF$5,1,0),0),"Product Code Required",IF(JRF!V2321="","",IF(JRF!V2321=IFERROR(VLOOKUP(JRF!V2321,$CH:$CH,1,0),0),"Product Code Required","NA")))))</f>
        <v/>
      </c>
      <c r="CK2308" t="str">
        <f>IFERROR(IF(LEN('Journal Template'!F2319)&gt;0,"",IF('Journal Template'!A2319="","",IF(LEFT('Journal Template'!A2319,1)=IFERROR(VLOOKUP(LEFT('Journal Template'!A2319,1),Checks!$CF$2:$CF$5,1,0),0),"Product Code Required",IF('Journal Template'!D2319="","",IF('Journal Template'!D2319=IFERROR(VLOOKUP('Journal Template'!D2319,Checks!$CH:$CH,1,0),0),"Product Code Required","NA"))))),"")</f>
        <v/>
      </c>
    </row>
    <row r="2309" spans="14:89">
      <c r="N2309" t="s">
        <v>10776</v>
      </c>
      <c r="O2309" t="s">
        <v>10777</v>
      </c>
      <c r="P2309" t="s">
        <v>386</v>
      </c>
      <c r="Q2309" s="150" t="str">
        <f>IF(JRF!D2322="","",IF(IFERROR(VLOOKUP(JRF!D2322,Checks!N:P,3,0),0)="A","","Inactive account in Use"))</f>
        <v/>
      </c>
      <c r="R2309" t="str">
        <f>IFERROR(IF('Journal Template'!C2721="","",IF(IFERROR(VLOOKUP('Journal Template'!C2721,Checks!N:P,3,0),0)="A","","Inactive account in Use")),"")</f>
        <v/>
      </c>
      <c r="V2309" s="150" t="str">
        <f>IF(JRF!C2322="","",IF(IFERROR(VLOOKUP(JRF!C2322,Checks!S:U,3,0),0)="A","Entry with System fund Dept",""))</f>
        <v/>
      </c>
      <c r="W2309" t="str">
        <f>IFERROR(IF('Journal Template'!D2721="","",IF(IFERROR(VLOOKUP('Journal Template'!D2721,Checks!S:U,3,0),0)="A","Entry with System fund Dept","")),"")</f>
        <v/>
      </c>
      <c r="X2309" t="s">
        <v>10778</v>
      </c>
      <c r="Y2309" t="s">
        <v>386</v>
      </c>
      <c r="Z2309" t="s">
        <v>10779</v>
      </c>
      <c r="AA2309" t="s">
        <v>412</v>
      </c>
      <c r="AB2309" t="s">
        <v>125</v>
      </c>
      <c r="AC2309" s="150" t="str">
        <f>IFERROR(IF(JRF!C2322="","",IF(AND(VLOOKUP(JRF!C2322,X:AA,4,0)=JRF!B2322,VLOOKUP(JRF!C2322,X:Y,2,0)="A"),"","Inactive Dept Combo Error")),"Inactive Dept Combo Error")</f>
        <v/>
      </c>
      <c r="AD2309" t="str">
        <f>IFERROR(IF('Journal Template'!D2721="","",IF(AND(VLOOKUP('Journal Template'!D2721,X:AA,4,0)='Journal Template'!A2721,VLOOKUP('Journal Template'!D2721,X:Y,2,0)="A"),"","Inactive Dept Combo Error")),"")</f>
        <v/>
      </c>
      <c r="AK2309" s="150" t="str">
        <f>IF(JRF!B2322="","",IF(JRF!B2322=IFERROR(VLOOKUP(JRF!B2322,Checks!AI:AI,1,0),0),"Entry in Branch/Satellite BU's",""))</f>
        <v/>
      </c>
      <c r="AL2309" t="str">
        <f>IFERROR(IF('Journal Template'!A2721="","",IF('Journal Template'!A2721=IFERROR(VLOOKUP('Journal Template'!A2721,Checks!AI:AI,1,0),0),"Entry in Branch/Satellite BU's","")),"")</f>
        <v/>
      </c>
      <c r="AO2309" s="171"/>
      <c r="AP2309" s="171"/>
      <c r="AQ2309" s="171"/>
      <c r="AR2309" s="171"/>
      <c r="CI2309" t="str">
        <f>IF(JRF!F2322&gt;0,"",IF(JRF!B2322="","",IF(LEFT(JRF!B2322,1)=IFERROR(VLOOKUP(LEFT(JRF!B2322,1),$CF$2:$CF$5,1,0),0),"Product Code Required",IF(JRF!C2322="","",IF(JRF!C2322=IFERROR(VLOOKUP(JRF!C2322,$CH:$CH,1,0),0),"Product Code Required","NA")))))</f>
        <v/>
      </c>
      <c r="CJ2309" t="str">
        <f>IF(JRF!AV2322&gt;0,"",IF(JRF!Q2322="","",IF(LEFT(JRF!Q2322,1)=IFERROR(VLOOKUP(LEFT(JRF!Q2322,1),$CF$2:$CF$5,1,0),0),"Product Code Required",IF(JRF!V2322="","",IF(JRF!V2322=IFERROR(VLOOKUP(JRF!V2322,$CH:$CH,1,0),0),"Product Code Required","NA")))))</f>
        <v/>
      </c>
      <c r="CK2309" t="str">
        <f>IFERROR(IF(LEN('Journal Template'!F2320)&gt;0,"",IF('Journal Template'!A2320="","",IF(LEFT('Journal Template'!A2320,1)=IFERROR(VLOOKUP(LEFT('Journal Template'!A2320,1),Checks!$CF$2:$CF$5,1,0),0),"Product Code Required",IF('Journal Template'!D2320="","",IF('Journal Template'!D2320=IFERROR(VLOOKUP('Journal Template'!D2320,Checks!$CH:$CH,1,0),0),"Product Code Required","NA"))))),"")</f>
        <v/>
      </c>
    </row>
    <row r="2310" spans="14:89">
      <c r="N2310" t="s">
        <v>10780</v>
      </c>
      <c r="O2310" t="s">
        <v>10781</v>
      </c>
      <c r="P2310" t="s">
        <v>386</v>
      </c>
      <c r="Q2310" s="150" t="str">
        <f>IF(JRF!D2323="","",IF(IFERROR(VLOOKUP(JRF!D2323,Checks!N:P,3,0),0)="A","","Inactive account in Use"))</f>
        <v/>
      </c>
      <c r="R2310" t="str">
        <f>IFERROR(IF('Journal Template'!C2722="","",IF(IFERROR(VLOOKUP('Journal Template'!C2722,Checks!N:P,3,0),0)="A","","Inactive account in Use")),"")</f>
        <v/>
      </c>
      <c r="V2310" s="150" t="str">
        <f>IF(JRF!C2323="","",IF(IFERROR(VLOOKUP(JRF!C2323,Checks!S:U,3,0),0)="A","Entry with System fund Dept",""))</f>
        <v/>
      </c>
      <c r="W2310" t="str">
        <f>IFERROR(IF('Journal Template'!D2722="","",IF(IFERROR(VLOOKUP('Journal Template'!D2722,Checks!S:U,3,0),0)="A","Entry with System fund Dept","")),"")</f>
        <v/>
      </c>
      <c r="X2310" t="s">
        <v>10782</v>
      </c>
      <c r="Y2310" t="s">
        <v>386</v>
      </c>
      <c r="Z2310" t="s">
        <v>10783</v>
      </c>
      <c r="AA2310" t="s">
        <v>412</v>
      </c>
      <c r="AB2310" t="s">
        <v>125</v>
      </c>
      <c r="AC2310" s="150" t="str">
        <f>IFERROR(IF(JRF!C2323="","",IF(AND(VLOOKUP(JRF!C2323,X:AA,4,0)=JRF!B2323,VLOOKUP(JRF!C2323,X:Y,2,0)="A"),"","Inactive Dept Combo Error")),"Inactive Dept Combo Error")</f>
        <v/>
      </c>
      <c r="AD2310" t="str">
        <f>IFERROR(IF('Journal Template'!D2722="","",IF(AND(VLOOKUP('Journal Template'!D2722,X:AA,4,0)='Journal Template'!A2722,VLOOKUP('Journal Template'!D2722,X:Y,2,0)="A"),"","Inactive Dept Combo Error")),"")</f>
        <v/>
      </c>
      <c r="AK2310" s="150" t="str">
        <f>IF(JRF!B2323="","",IF(JRF!B2323=IFERROR(VLOOKUP(JRF!B2323,Checks!AI:AI,1,0),0),"Entry in Branch/Satellite BU's",""))</f>
        <v/>
      </c>
      <c r="AL2310" t="str">
        <f>IFERROR(IF('Journal Template'!A2722="","",IF('Journal Template'!A2722=IFERROR(VLOOKUP('Journal Template'!A2722,Checks!AI:AI,1,0),0),"Entry in Branch/Satellite BU's","")),"")</f>
        <v/>
      </c>
      <c r="AO2310" s="171"/>
      <c r="AP2310" s="171"/>
      <c r="AQ2310" s="171"/>
      <c r="AR2310" s="171"/>
      <c r="CI2310" t="str">
        <f>IF(JRF!F2323&gt;0,"",IF(JRF!B2323="","",IF(LEFT(JRF!B2323,1)=IFERROR(VLOOKUP(LEFT(JRF!B2323,1),$CF$2:$CF$5,1,0),0),"Product Code Required",IF(JRF!C2323="","",IF(JRF!C2323=IFERROR(VLOOKUP(JRF!C2323,$CH:$CH,1,0),0),"Product Code Required","NA")))))</f>
        <v/>
      </c>
      <c r="CJ2310" t="str">
        <f>IF(JRF!AV2323&gt;0,"",IF(JRF!Q2323="","",IF(LEFT(JRF!Q2323,1)=IFERROR(VLOOKUP(LEFT(JRF!Q2323,1),$CF$2:$CF$5,1,0),0),"Product Code Required",IF(JRF!V2323="","",IF(JRF!V2323=IFERROR(VLOOKUP(JRF!V2323,$CH:$CH,1,0),0),"Product Code Required","NA")))))</f>
        <v/>
      </c>
      <c r="CK2310" t="str">
        <f>IFERROR(IF(LEN('Journal Template'!F2321)&gt;0,"",IF('Journal Template'!A2321="","",IF(LEFT('Journal Template'!A2321,1)=IFERROR(VLOOKUP(LEFT('Journal Template'!A2321,1),Checks!$CF$2:$CF$5,1,0),0),"Product Code Required",IF('Journal Template'!D2321="","",IF('Journal Template'!D2321=IFERROR(VLOOKUP('Journal Template'!D2321,Checks!$CH:$CH,1,0),0),"Product Code Required","NA"))))),"")</f>
        <v/>
      </c>
    </row>
    <row r="2311" spans="14:89">
      <c r="N2311" t="s">
        <v>10784</v>
      </c>
      <c r="O2311" t="s">
        <v>10785</v>
      </c>
      <c r="P2311" t="s">
        <v>386</v>
      </c>
      <c r="Q2311" s="150" t="str">
        <f>IF(JRF!D2324="","",IF(IFERROR(VLOOKUP(JRF!D2324,Checks!N:P,3,0),0)="A","","Inactive account in Use"))</f>
        <v/>
      </c>
      <c r="R2311" t="str">
        <f>IFERROR(IF('Journal Template'!C2723="","",IF(IFERROR(VLOOKUP('Journal Template'!C2723,Checks!N:P,3,0),0)="A","","Inactive account in Use")),"")</f>
        <v/>
      </c>
      <c r="V2311" s="150" t="str">
        <f>IF(JRF!C2324="","",IF(IFERROR(VLOOKUP(JRF!C2324,Checks!S:U,3,0),0)="A","Entry with System fund Dept",""))</f>
        <v/>
      </c>
      <c r="W2311" t="str">
        <f>IFERROR(IF('Journal Template'!D2723="","",IF(IFERROR(VLOOKUP('Journal Template'!D2723,Checks!S:U,3,0),0)="A","Entry with System fund Dept","")),"")</f>
        <v/>
      </c>
      <c r="X2311" t="s">
        <v>10786</v>
      </c>
      <c r="Y2311" t="s">
        <v>389</v>
      </c>
      <c r="Z2311" t="s">
        <v>10787</v>
      </c>
      <c r="AA2311" t="s">
        <v>505</v>
      </c>
      <c r="AB2311" t="s">
        <v>125</v>
      </c>
      <c r="AC2311" s="150" t="str">
        <f>IFERROR(IF(JRF!C2324="","",IF(AND(VLOOKUP(JRF!C2324,X:AA,4,0)=JRF!B2324,VLOOKUP(JRF!C2324,X:Y,2,0)="A"),"","Inactive Dept Combo Error")),"Inactive Dept Combo Error")</f>
        <v/>
      </c>
      <c r="AD2311" t="str">
        <f>IFERROR(IF('Journal Template'!D2723="","",IF(AND(VLOOKUP('Journal Template'!D2723,X:AA,4,0)='Journal Template'!A2723,VLOOKUP('Journal Template'!D2723,X:Y,2,0)="A"),"","Inactive Dept Combo Error")),"")</f>
        <v/>
      </c>
      <c r="AK2311" s="150" t="str">
        <f>IF(JRF!B2324="","",IF(JRF!B2324=IFERROR(VLOOKUP(JRF!B2324,Checks!AI:AI,1,0),0),"Entry in Branch/Satellite BU's",""))</f>
        <v/>
      </c>
      <c r="AL2311" t="str">
        <f>IFERROR(IF('Journal Template'!A2723="","",IF('Journal Template'!A2723=IFERROR(VLOOKUP('Journal Template'!A2723,Checks!AI:AI,1,0),0),"Entry in Branch/Satellite BU's","")),"")</f>
        <v/>
      </c>
      <c r="AO2311" s="171"/>
      <c r="AP2311" s="171"/>
      <c r="AQ2311" s="171"/>
      <c r="AR2311" s="171"/>
      <c r="CI2311" t="str">
        <f>IF(JRF!F2324&gt;0,"",IF(JRF!B2324="","",IF(LEFT(JRF!B2324,1)=IFERROR(VLOOKUP(LEFT(JRF!B2324,1),$CF$2:$CF$5,1,0),0),"Product Code Required",IF(JRF!C2324="","",IF(JRF!C2324=IFERROR(VLOOKUP(JRF!C2324,$CH:$CH,1,0),0),"Product Code Required","NA")))))</f>
        <v/>
      </c>
      <c r="CJ2311" t="str">
        <f>IF(JRF!AV2324&gt;0,"",IF(JRF!Q2324="","",IF(LEFT(JRF!Q2324,1)=IFERROR(VLOOKUP(LEFT(JRF!Q2324,1),$CF$2:$CF$5,1,0),0),"Product Code Required",IF(JRF!V2324="","",IF(JRF!V2324=IFERROR(VLOOKUP(JRF!V2324,$CH:$CH,1,0),0),"Product Code Required","NA")))))</f>
        <v/>
      </c>
      <c r="CK2311" t="str">
        <f>IFERROR(IF(LEN('Journal Template'!F2322)&gt;0,"",IF('Journal Template'!A2322="","",IF(LEFT('Journal Template'!A2322,1)=IFERROR(VLOOKUP(LEFT('Journal Template'!A2322,1),Checks!$CF$2:$CF$5,1,0),0),"Product Code Required",IF('Journal Template'!D2322="","",IF('Journal Template'!D2322=IFERROR(VLOOKUP('Journal Template'!D2322,Checks!$CH:$CH,1,0),0),"Product Code Required","NA"))))),"")</f>
        <v/>
      </c>
    </row>
    <row r="2312" spans="14:89">
      <c r="N2312" t="s">
        <v>10788</v>
      </c>
      <c r="O2312" t="s">
        <v>10789</v>
      </c>
      <c r="P2312" t="s">
        <v>386</v>
      </c>
      <c r="Q2312" s="150" t="str">
        <f>IF(JRF!D2325="","",IF(IFERROR(VLOOKUP(JRF!D2325,Checks!N:P,3,0),0)="A","","Inactive account in Use"))</f>
        <v/>
      </c>
      <c r="R2312" t="str">
        <f>IFERROR(IF('Journal Template'!C2724="","",IF(IFERROR(VLOOKUP('Journal Template'!C2724,Checks!N:P,3,0),0)="A","","Inactive account in Use")),"")</f>
        <v/>
      </c>
      <c r="V2312" s="150" t="str">
        <f>IF(JRF!C2325="","",IF(IFERROR(VLOOKUP(JRF!C2325,Checks!S:U,3,0),0)="A","Entry with System fund Dept",""))</f>
        <v/>
      </c>
      <c r="W2312" t="str">
        <f>IFERROR(IF('Journal Template'!D2724="","",IF(IFERROR(VLOOKUP('Journal Template'!D2724,Checks!S:U,3,0),0)="A","Entry with System fund Dept","")),"")</f>
        <v/>
      </c>
      <c r="X2312" t="s">
        <v>580</v>
      </c>
      <c r="Y2312" t="s">
        <v>386</v>
      </c>
      <c r="Z2312" t="s">
        <v>10790</v>
      </c>
      <c r="AA2312" t="s">
        <v>412</v>
      </c>
      <c r="AB2312" t="s">
        <v>125</v>
      </c>
      <c r="AC2312" s="150" t="str">
        <f>IFERROR(IF(JRF!C2325="","",IF(AND(VLOOKUP(JRF!C2325,X:AA,4,0)=JRF!B2325,VLOOKUP(JRF!C2325,X:Y,2,0)="A"),"","Inactive Dept Combo Error")),"Inactive Dept Combo Error")</f>
        <v/>
      </c>
      <c r="AD2312" t="str">
        <f>IFERROR(IF('Journal Template'!D2724="","",IF(AND(VLOOKUP('Journal Template'!D2724,X:AA,4,0)='Journal Template'!A2724,VLOOKUP('Journal Template'!D2724,X:Y,2,0)="A"),"","Inactive Dept Combo Error")),"")</f>
        <v/>
      </c>
      <c r="AK2312" s="150" t="str">
        <f>IF(JRF!B2325="","",IF(JRF!B2325=IFERROR(VLOOKUP(JRF!B2325,Checks!AI:AI,1,0),0),"Entry in Branch/Satellite BU's",""))</f>
        <v/>
      </c>
      <c r="AL2312" t="str">
        <f>IFERROR(IF('Journal Template'!A2724="","",IF('Journal Template'!A2724=IFERROR(VLOOKUP('Journal Template'!A2724,Checks!AI:AI,1,0),0),"Entry in Branch/Satellite BU's","")),"")</f>
        <v/>
      </c>
      <c r="AO2312" s="171"/>
      <c r="AP2312" s="171"/>
      <c r="AQ2312" s="171"/>
      <c r="AR2312" s="171"/>
      <c r="CI2312" t="str">
        <f>IF(JRF!F2325&gt;0,"",IF(JRF!B2325="","",IF(LEFT(JRF!B2325,1)=IFERROR(VLOOKUP(LEFT(JRF!B2325,1),$CF$2:$CF$5,1,0),0),"Product Code Required",IF(JRF!C2325="","",IF(JRF!C2325=IFERROR(VLOOKUP(JRF!C2325,$CH:$CH,1,0),0),"Product Code Required","NA")))))</f>
        <v/>
      </c>
      <c r="CJ2312" t="str">
        <f>IF(JRF!AV2325&gt;0,"",IF(JRF!Q2325="","",IF(LEFT(JRF!Q2325,1)=IFERROR(VLOOKUP(LEFT(JRF!Q2325,1),$CF$2:$CF$5,1,0),0),"Product Code Required",IF(JRF!V2325="","",IF(JRF!V2325=IFERROR(VLOOKUP(JRF!V2325,$CH:$CH,1,0),0),"Product Code Required","NA")))))</f>
        <v/>
      </c>
      <c r="CK2312" t="str">
        <f>IFERROR(IF(LEN('Journal Template'!F2323)&gt;0,"",IF('Journal Template'!A2323="","",IF(LEFT('Journal Template'!A2323,1)=IFERROR(VLOOKUP(LEFT('Journal Template'!A2323,1),Checks!$CF$2:$CF$5,1,0),0),"Product Code Required",IF('Journal Template'!D2323="","",IF('Journal Template'!D2323=IFERROR(VLOOKUP('Journal Template'!D2323,Checks!$CH:$CH,1,0),0),"Product Code Required","NA"))))),"")</f>
        <v/>
      </c>
    </row>
    <row r="2313" spans="14:89">
      <c r="N2313" t="s">
        <v>10791</v>
      </c>
      <c r="O2313" t="s">
        <v>10792</v>
      </c>
      <c r="P2313" t="s">
        <v>386</v>
      </c>
      <c r="Q2313" s="150" t="str">
        <f>IF(JRF!D2326="","",IF(IFERROR(VLOOKUP(JRF!D2326,Checks!N:P,3,0),0)="A","","Inactive account in Use"))</f>
        <v/>
      </c>
      <c r="R2313" t="str">
        <f>IFERROR(IF('Journal Template'!C2725="","",IF(IFERROR(VLOOKUP('Journal Template'!C2725,Checks!N:P,3,0),0)="A","","Inactive account in Use")),"")</f>
        <v/>
      </c>
      <c r="V2313" s="150" t="str">
        <f>IF(JRF!C2326="","",IF(IFERROR(VLOOKUP(JRF!C2326,Checks!S:U,3,0),0)="A","Entry with System fund Dept",""))</f>
        <v/>
      </c>
      <c r="W2313" t="str">
        <f>IFERROR(IF('Journal Template'!D2725="","",IF(IFERROR(VLOOKUP('Journal Template'!D2725,Checks!S:U,3,0),0)="A","Entry with System fund Dept","")),"")</f>
        <v/>
      </c>
      <c r="X2313" t="s">
        <v>656</v>
      </c>
      <c r="Y2313" t="s">
        <v>386</v>
      </c>
      <c r="Z2313" t="s">
        <v>10793</v>
      </c>
      <c r="AA2313" t="s">
        <v>412</v>
      </c>
      <c r="AB2313" t="s">
        <v>125</v>
      </c>
      <c r="AC2313" s="150" t="str">
        <f>IFERROR(IF(JRF!C2326="","",IF(AND(VLOOKUP(JRF!C2326,X:AA,4,0)=JRF!B2326,VLOOKUP(JRF!C2326,X:Y,2,0)="A"),"","Inactive Dept Combo Error")),"Inactive Dept Combo Error")</f>
        <v/>
      </c>
      <c r="AD2313" t="str">
        <f>IFERROR(IF('Journal Template'!D2725="","",IF(AND(VLOOKUP('Journal Template'!D2725,X:AA,4,0)='Journal Template'!A2725,VLOOKUP('Journal Template'!D2725,X:Y,2,0)="A"),"","Inactive Dept Combo Error")),"")</f>
        <v/>
      </c>
      <c r="AK2313" s="150" t="str">
        <f>IF(JRF!B2326="","",IF(JRF!B2326=IFERROR(VLOOKUP(JRF!B2326,Checks!AI:AI,1,0),0),"Entry in Branch/Satellite BU's",""))</f>
        <v/>
      </c>
      <c r="AL2313" t="str">
        <f>IFERROR(IF('Journal Template'!A2725="","",IF('Journal Template'!A2725=IFERROR(VLOOKUP('Journal Template'!A2725,Checks!AI:AI,1,0),0),"Entry in Branch/Satellite BU's","")),"")</f>
        <v/>
      </c>
      <c r="AO2313" s="171"/>
      <c r="AP2313" s="171"/>
      <c r="AQ2313" s="171"/>
      <c r="AR2313" s="171"/>
      <c r="CI2313" t="str">
        <f>IF(JRF!F2326&gt;0,"",IF(JRF!B2326="","",IF(LEFT(JRF!B2326,1)=IFERROR(VLOOKUP(LEFT(JRF!B2326,1),$CF$2:$CF$5,1,0),0),"Product Code Required",IF(JRF!C2326="","",IF(JRF!C2326=IFERROR(VLOOKUP(JRF!C2326,$CH:$CH,1,0),0),"Product Code Required","NA")))))</f>
        <v/>
      </c>
      <c r="CJ2313" t="str">
        <f>IF(JRF!AV2326&gt;0,"",IF(JRF!Q2326="","",IF(LEFT(JRF!Q2326,1)=IFERROR(VLOOKUP(LEFT(JRF!Q2326,1),$CF$2:$CF$5,1,0),0),"Product Code Required",IF(JRF!V2326="","",IF(JRF!V2326=IFERROR(VLOOKUP(JRF!V2326,$CH:$CH,1,0),0),"Product Code Required","NA")))))</f>
        <v/>
      </c>
      <c r="CK2313" t="str">
        <f>IFERROR(IF(LEN('Journal Template'!F2324)&gt;0,"",IF('Journal Template'!A2324="","",IF(LEFT('Journal Template'!A2324,1)=IFERROR(VLOOKUP(LEFT('Journal Template'!A2324,1),Checks!$CF$2:$CF$5,1,0),0),"Product Code Required",IF('Journal Template'!D2324="","",IF('Journal Template'!D2324=IFERROR(VLOOKUP('Journal Template'!D2324,Checks!$CH:$CH,1,0),0),"Product Code Required","NA"))))),"")</f>
        <v/>
      </c>
    </row>
    <row r="2314" spans="14:89">
      <c r="N2314" t="s">
        <v>10794</v>
      </c>
      <c r="O2314" t="s">
        <v>10795</v>
      </c>
      <c r="P2314" t="s">
        <v>386</v>
      </c>
      <c r="Q2314" s="150" t="str">
        <f>IF(JRF!D2327="","",IF(IFERROR(VLOOKUP(JRF!D2327,Checks!N:P,3,0),0)="A","","Inactive account in Use"))</f>
        <v/>
      </c>
      <c r="R2314" t="str">
        <f>IFERROR(IF('Journal Template'!C2726="","",IF(IFERROR(VLOOKUP('Journal Template'!C2726,Checks!N:P,3,0),0)="A","","Inactive account in Use")),"")</f>
        <v/>
      </c>
      <c r="V2314" s="150" t="str">
        <f>IF(JRF!C2327="","",IF(IFERROR(VLOOKUP(JRF!C2327,Checks!S:U,3,0),0)="A","Entry with System fund Dept",""))</f>
        <v/>
      </c>
      <c r="W2314" t="str">
        <f>IFERROR(IF('Journal Template'!D2726="","",IF(IFERROR(VLOOKUP('Journal Template'!D2726,Checks!S:U,3,0),0)="A","Entry with System fund Dept","")),"")</f>
        <v/>
      </c>
      <c r="X2314" t="s">
        <v>765</v>
      </c>
      <c r="Y2314" t="s">
        <v>386</v>
      </c>
      <c r="Z2314" t="s">
        <v>10796</v>
      </c>
      <c r="AA2314" t="s">
        <v>412</v>
      </c>
      <c r="AB2314" t="s">
        <v>125</v>
      </c>
      <c r="AC2314" s="150" t="str">
        <f>IFERROR(IF(JRF!C2327="","",IF(AND(VLOOKUP(JRF!C2327,X:AA,4,0)=JRF!B2327,VLOOKUP(JRF!C2327,X:Y,2,0)="A"),"","Inactive Dept Combo Error")),"Inactive Dept Combo Error")</f>
        <v/>
      </c>
      <c r="AD2314" t="str">
        <f>IFERROR(IF('Journal Template'!D2726="","",IF(AND(VLOOKUP('Journal Template'!D2726,X:AA,4,0)='Journal Template'!A2726,VLOOKUP('Journal Template'!D2726,X:Y,2,0)="A"),"","Inactive Dept Combo Error")),"")</f>
        <v/>
      </c>
      <c r="AK2314" s="150" t="str">
        <f>IF(JRF!B2327="","",IF(JRF!B2327=IFERROR(VLOOKUP(JRF!B2327,Checks!AI:AI,1,0),0),"Entry in Branch/Satellite BU's",""))</f>
        <v/>
      </c>
      <c r="AL2314" t="str">
        <f>IFERROR(IF('Journal Template'!A2726="","",IF('Journal Template'!A2726=IFERROR(VLOOKUP('Journal Template'!A2726,Checks!AI:AI,1,0),0),"Entry in Branch/Satellite BU's","")),"")</f>
        <v/>
      </c>
      <c r="AO2314" s="171"/>
      <c r="AP2314" s="171"/>
      <c r="AQ2314" s="171"/>
      <c r="AR2314" s="171"/>
      <c r="CI2314" t="str">
        <f>IF(JRF!F2327&gt;0,"",IF(JRF!B2327="","",IF(LEFT(JRF!B2327,1)=IFERROR(VLOOKUP(LEFT(JRF!B2327,1),$CF$2:$CF$5,1,0),0),"Product Code Required",IF(JRF!C2327="","",IF(JRF!C2327=IFERROR(VLOOKUP(JRF!C2327,$CH:$CH,1,0),0),"Product Code Required","NA")))))</f>
        <v/>
      </c>
      <c r="CJ2314" t="str">
        <f>IF(JRF!AV2327&gt;0,"",IF(JRF!Q2327="","",IF(LEFT(JRF!Q2327,1)=IFERROR(VLOOKUP(LEFT(JRF!Q2327,1),$CF$2:$CF$5,1,0),0),"Product Code Required",IF(JRF!V2327="","",IF(JRF!V2327=IFERROR(VLOOKUP(JRF!V2327,$CH:$CH,1,0),0),"Product Code Required","NA")))))</f>
        <v/>
      </c>
      <c r="CK2314" t="str">
        <f>IFERROR(IF(LEN('Journal Template'!F2325)&gt;0,"",IF('Journal Template'!A2325="","",IF(LEFT('Journal Template'!A2325,1)=IFERROR(VLOOKUP(LEFT('Journal Template'!A2325,1),Checks!$CF$2:$CF$5,1,0),0),"Product Code Required",IF('Journal Template'!D2325="","",IF('Journal Template'!D2325=IFERROR(VLOOKUP('Journal Template'!D2325,Checks!$CH:$CH,1,0),0),"Product Code Required","NA"))))),"")</f>
        <v/>
      </c>
    </row>
    <row r="2315" spans="14:89">
      <c r="N2315" t="s">
        <v>10797</v>
      </c>
      <c r="O2315" t="s">
        <v>10798</v>
      </c>
      <c r="P2315" t="s">
        <v>386</v>
      </c>
      <c r="Q2315" s="150" t="str">
        <f>IF(JRF!D2328="","",IF(IFERROR(VLOOKUP(JRF!D2328,Checks!N:P,3,0),0)="A","","Inactive account in Use"))</f>
        <v/>
      </c>
      <c r="R2315" t="str">
        <f>IFERROR(IF('Journal Template'!C2727="","",IF(IFERROR(VLOOKUP('Journal Template'!C2727,Checks!N:P,3,0),0)="A","","Inactive account in Use")),"")</f>
        <v/>
      </c>
      <c r="V2315" s="150" t="str">
        <f>IF(JRF!C2328="","",IF(IFERROR(VLOOKUP(JRF!C2328,Checks!S:U,3,0),0)="A","Entry with System fund Dept",""))</f>
        <v/>
      </c>
      <c r="W2315" t="str">
        <f>IFERROR(IF('Journal Template'!D2727="","",IF(IFERROR(VLOOKUP('Journal Template'!D2727,Checks!S:U,3,0),0)="A","Entry with System fund Dept","")),"")</f>
        <v/>
      </c>
      <c r="X2315" t="s">
        <v>10799</v>
      </c>
      <c r="Y2315" t="s">
        <v>386</v>
      </c>
      <c r="Z2315" t="s">
        <v>10800</v>
      </c>
      <c r="AA2315" t="s">
        <v>412</v>
      </c>
      <c r="AB2315" t="s">
        <v>125</v>
      </c>
      <c r="AC2315" s="150" t="str">
        <f>IFERROR(IF(JRF!C2328="","",IF(AND(VLOOKUP(JRF!C2328,X:AA,4,0)=JRF!B2328,VLOOKUP(JRF!C2328,X:Y,2,0)="A"),"","Inactive Dept Combo Error")),"Inactive Dept Combo Error")</f>
        <v/>
      </c>
      <c r="AD2315" t="str">
        <f>IFERROR(IF('Journal Template'!D2727="","",IF(AND(VLOOKUP('Journal Template'!D2727,X:AA,4,0)='Journal Template'!A2727,VLOOKUP('Journal Template'!D2727,X:Y,2,0)="A"),"","Inactive Dept Combo Error")),"")</f>
        <v/>
      </c>
      <c r="AK2315" s="150" t="str">
        <f>IF(JRF!B2328="","",IF(JRF!B2328=IFERROR(VLOOKUP(JRF!B2328,Checks!AI:AI,1,0),0),"Entry in Branch/Satellite BU's",""))</f>
        <v/>
      </c>
      <c r="AL2315" t="str">
        <f>IFERROR(IF('Journal Template'!A2727="","",IF('Journal Template'!A2727=IFERROR(VLOOKUP('Journal Template'!A2727,Checks!AI:AI,1,0),0),"Entry in Branch/Satellite BU's","")),"")</f>
        <v/>
      </c>
      <c r="AO2315" s="171"/>
      <c r="AP2315" s="171"/>
      <c r="AQ2315" s="171"/>
      <c r="AR2315" s="171"/>
      <c r="CI2315" t="str">
        <f>IF(JRF!F2328&gt;0,"",IF(JRF!B2328="","",IF(LEFT(JRF!B2328,1)=IFERROR(VLOOKUP(LEFT(JRF!B2328,1),$CF$2:$CF$5,1,0),0),"Product Code Required",IF(JRF!C2328="","",IF(JRF!C2328=IFERROR(VLOOKUP(JRF!C2328,$CH:$CH,1,0),0),"Product Code Required","NA")))))</f>
        <v/>
      </c>
      <c r="CJ2315" t="str">
        <f>IF(JRF!AV2328&gt;0,"",IF(JRF!Q2328="","",IF(LEFT(JRF!Q2328,1)=IFERROR(VLOOKUP(LEFT(JRF!Q2328,1),$CF$2:$CF$5,1,0),0),"Product Code Required",IF(JRF!V2328="","",IF(JRF!V2328=IFERROR(VLOOKUP(JRF!V2328,$CH:$CH,1,0),0),"Product Code Required","NA")))))</f>
        <v/>
      </c>
      <c r="CK2315" t="str">
        <f>IFERROR(IF(LEN('Journal Template'!F2326)&gt;0,"",IF('Journal Template'!A2326="","",IF(LEFT('Journal Template'!A2326,1)=IFERROR(VLOOKUP(LEFT('Journal Template'!A2326,1),Checks!$CF$2:$CF$5,1,0),0),"Product Code Required",IF('Journal Template'!D2326="","",IF('Journal Template'!D2326=IFERROR(VLOOKUP('Journal Template'!D2326,Checks!$CH:$CH,1,0),0),"Product Code Required","NA"))))),"")</f>
        <v/>
      </c>
    </row>
    <row r="2316" spans="14:89">
      <c r="N2316" t="s">
        <v>10801</v>
      </c>
      <c r="O2316" t="s">
        <v>10802</v>
      </c>
      <c r="P2316" t="s">
        <v>386</v>
      </c>
      <c r="Q2316" s="150" t="str">
        <f>IF(JRF!D2329="","",IF(IFERROR(VLOOKUP(JRF!D2329,Checks!N:P,3,0),0)="A","","Inactive account in Use"))</f>
        <v/>
      </c>
      <c r="R2316" t="str">
        <f>IFERROR(IF('Journal Template'!C2728="","",IF(IFERROR(VLOOKUP('Journal Template'!C2728,Checks!N:P,3,0),0)="A","","Inactive account in Use")),"")</f>
        <v/>
      </c>
      <c r="V2316" s="150" t="str">
        <f>IF(JRF!C2329="","",IF(IFERROR(VLOOKUP(JRF!C2329,Checks!S:U,3,0),0)="A","Entry with System fund Dept",""))</f>
        <v/>
      </c>
      <c r="W2316" t="str">
        <f>IFERROR(IF('Journal Template'!D2728="","",IF(IFERROR(VLOOKUP('Journal Template'!D2728,Checks!S:U,3,0),0)="A","Entry with System fund Dept","")),"")</f>
        <v/>
      </c>
      <c r="X2316" t="s">
        <v>10803</v>
      </c>
      <c r="Y2316" t="s">
        <v>389</v>
      </c>
      <c r="Z2316" t="s">
        <v>10804</v>
      </c>
      <c r="AA2316" t="s">
        <v>505</v>
      </c>
      <c r="AB2316" t="s">
        <v>125</v>
      </c>
      <c r="AC2316" s="150" t="str">
        <f>IFERROR(IF(JRF!C2329="","",IF(AND(VLOOKUP(JRF!C2329,X:AA,4,0)=JRF!B2329,VLOOKUP(JRF!C2329,X:Y,2,0)="A"),"","Inactive Dept Combo Error")),"Inactive Dept Combo Error")</f>
        <v/>
      </c>
      <c r="AD2316" t="str">
        <f>IFERROR(IF('Journal Template'!D2728="","",IF(AND(VLOOKUP('Journal Template'!D2728,X:AA,4,0)='Journal Template'!A2728,VLOOKUP('Journal Template'!D2728,X:Y,2,0)="A"),"","Inactive Dept Combo Error")),"")</f>
        <v/>
      </c>
      <c r="AK2316" s="150" t="str">
        <f>IF(JRF!B2329="","",IF(JRF!B2329=IFERROR(VLOOKUP(JRF!B2329,Checks!AI:AI,1,0),0),"Entry in Branch/Satellite BU's",""))</f>
        <v/>
      </c>
      <c r="AL2316" t="str">
        <f>IFERROR(IF('Journal Template'!A2728="","",IF('Journal Template'!A2728=IFERROR(VLOOKUP('Journal Template'!A2728,Checks!AI:AI,1,0),0),"Entry in Branch/Satellite BU's","")),"")</f>
        <v/>
      </c>
      <c r="AO2316" s="171"/>
      <c r="AP2316" s="171"/>
      <c r="AQ2316" s="171"/>
      <c r="AR2316" s="171"/>
      <c r="CI2316" t="str">
        <f>IF(JRF!F2329&gt;0,"",IF(JRF!B2329="","",IF(LEFT(JRF!B2329,1)=IFERROR(VLOOKUP(LEFT(JRF!B2329,1),$CF$2:$CF$5,1,0),0),"Product Code Required",IF(JRF!C2329="","",IF(JRF!C2329=IFERROR(VLOOKUP(JRF!C2329,$CH:$CH,1,0),0),"Product Code Required","NA")))))</f>
        <v/>
      </c>
      <c r="CJ2316" t="str">
        <f>IF(JRF!AV2329&gt;0,"",IF(JRF!Q2329="","",IF(LEFT(JRF!Q2329,1)=IFERROR(VLOOKUP(LEFT(JRF!Q2329,1),$CF$2:$CF$5,1,0),0),"Product Code Required",IF(JRF!V2329="","",IF(JRF!V2329=IFERROR(VLOOKUP(JRF!V2329,$CH:$CH,1,0),0),"Product Code Required","NA")))))</f>
        <v/>
      </c>
      <c r="CK2316" t="str">
        <f>IFERROR(IF(LEN('Journal Template'!F2327)&gt;0,"",IF('Journal Template'!A2327="","",IF(LEFT('Journal Template'!A2327,1)=IFERROR(VLOOKUP(LEFT('Journal Template'!A2327,1),Checks!$CF$2:$CF$5,1,0),0),"Product Code Required",IF('Journal Template'!D2327="","",IF('Journal Template'!D2327=IFERROR(VLOOKUP('Journal Template'!D2327,Checks!$CH:$CH,1,0),0),"Product Code Required","NA"))))),"")</f>
        <v/>
      </c>
    </row>
    <row r="2317" spans="14:89">
      <c r="N2317" t="s">
        <v>10805</v>
      </c>
      <c r="O2317" t="s">
        <v>10806</v>
      </c>
      <c r="P2317" t="s">
        <v>386</v>
      </c>
      <c r="Q2317" s="150" t="str">
        <f>IF(JRF!D2330="","",IF(IFERROR(VLOOKUP(JRF!D2330,Checks!N:P,3,0),0)="A","","Inactive account in Use"))</f>
        <v/>
      </c>
      <c r="R2317" t="str">
        <f>IFERROR(IF('Journal Template'!C2729="","",IF(IFERROR(VLOOKUP('Journal Template'!C2729,Checks!N:P,3,0),0)="A","","Inactive account in Use")),"")</f>
        <v/>
      </c>
      <c r="V2317" s="150" t="str">
        <f>IF(JRF!C2330="","",IF(IFERROR(VLOOKUP(JRF!C2330,Checks!S:U,3,0),0)="A","Entry with System fund Dept",""))</f>
        <v/>
      </c>
      <c r="W2317" t="str">
        <f>IFERROR(IF('Journal Template'!D2729="","",IF(IFERROR(VLOOKUP('Journal Template'!D2729,Checks!S:U,3,0),0)="A","Entry with System fund Dept","")),"")</f>
        <v/>
      </c>
      <c r="X2317" t="s">
        <v>10807</v>
      </c>
      <c r="Y2317" t="s">
        <v>389</v>
      </c>
      <c r="Z2317" t="s">
        <v>10808</v>
      </c>
      <c r="AA2317" t="s">
        <v>412</v>
      </c>
      <c r="AB2317" t="s">
        <v>125</v>
      </c>
      <c r="AC2317" s="150" t="str">
        <f>IFERROR(IF(JRF!C2330="","",IF(AND(VLOOKUP(JRF!C2330,X:AA,4,0)=JRF!B2330,VLOOKUP(JRF!C2330,X:Y,2,0)="A"),"","Inactive Dept Combo Error")),"Inactive Dept Combo Error")</f>
        <v/>
      </c>
      <c r="AD2317" t="str">
        <f>IFERROR(IF('Journal Template'!D2729="","",IF(AND(VLOOKUP('Journal Template'!D2729,X:AA,4,0)='Journal Template'!A2729,VLOOKUP('Journal Template'!D2729,X:Y,2,0)="A"),"","Inactive Dept Combo Error")),"")</f>
        <v/>
      </c>
      <c r="AK2317" s="150" t="str">
        <f>IF(JRF!B2330="","",IF(JRF!B2330=IFERROR(VLOOKUP(JRF!B2330,Checks!AI:AI,1,0),0),"Entry in Branch/Satellite BU's",""))</f>
        <v/>
      </c>
      <c r="AL2317" t="str">
        <f>IFERROR(IF('Journal Template'!A2729="","",IF('Journal Template'!A2729=IFERROR(VLOOKUP('Journal Template'!A2729,Checks!AI:AI,1,0),0),"Entry in Branch/Satellite BU's","")),"")</f>
        <v/>
      </c>
      <c r="AO2317" s="171"/>
      <c r="AP2317" s="171"/>
      <c r="AQ2317" s="171"/>
      <c r="AR2317" s="171"/>
      <c r="CI2317" t="str">
        <f>IF(JRF!F2330&gt;0,"",IF(JRF!B2330="","",IF(LEFT(JRF!B2330,1)=IFERROR(VLOOKUP(LEFT(JRF!B2330,1),$CF$2:$CF$5,1,0),0),"Product Code Required",IF(JRF!C2330="","",IF(JRF!C2330=IFERROR(VLOOKUP(JRF!C2330,$CH:$CH,1,0),0),"Product Code Required","NA")))))</f>
        <v/>
      </c>
      <c r="CJ2317" t="str">
        <f>IF(JRF!AV2330&gt;0,"",IF(JRF!Q2330="","",IF(LEFT(JRF!Q2330,1)=IFERROR(VLOOKUP(LEFT(JRF!Q2330,1),$CF$2:$CF$5,1,0),0),"Product Code Required",IF(JRF!V2330="","",IF(JRF!V2330=IFERROR(VLOOKUP(JRF!V2330,$CH:$CH,1,0),0),"Product Code Required","NA")))))</f>
        <v/>
      </c>
      <c r="CK2317" t="str">
        <f>IFERROR(IF(LEN('Journal Template'!F2328)&gt;0,"",IF('Journal Template'!A2328="","",IF(LEFT('Journal Template'!A2328,1)=IFERROR(VLOOKUP(LEFT('Journal Template'!A2328,1),Checks!$CF$2:$CF$5,1,0),0),"Product Code Required",IF('Journal Template'!D2328="","",IF('Journal Template'!D2328=IFERROR(VLOOKUP('Journal Template'!D2328,Checks!$CH:$CH,1,0),0),"Product Code Required","NA"))))),"")</f>
        <v/>
      </c>
    </row>
    <row r="2318" spans="14:89">
      <c r="N2318" t="s">
        <v>10809</v>
      </c>
      <c r="O2318" t="s">
        <v>10810</v>
      </c>
      <c r="P2318" t="s">
        <v>386</v>
      </c>
      <c r="Q2318" s="150" t="str">
        <f>IF(JRF!D2331="","",IF(IFERROR(VLOOKUP(JRF!D2331,Checks!N:P,3,0),0)="A","","Inactive account in Use"))</f>
        <v/>
      </c>
      <c r="R2318" t="str">
        <f>IFERROR(IF('Journal Template'!C2730="","",IF(IFERROR(VLOOKUP('Journal Template'!C2730,Checks!N:P,3,0),0)="A","","Inactive account in Use")),"")</f>
        <v/>
      </c>
      <c r="V2318" s="150" t="str">
        <f>IF(JRF!C2331="","",IF(IFERROR(VLOOKUP(JRF!C2331,Checks!S:U,3,0),0)="A","Entry with System fund Dept",""))</f>
        <v/>
      </c>
      <c r="W2318" t="str">
        <f>IFERROR(IF('Journal Template'!D2730="","",IF(IFERROR(VLOOKUP('Journal Template'!D2730,Checks!S:U,3,0),0)="A","Entry with System fund Dept","")),"")</f>
        <v/>
      </c>
      <c r="X2318" t="s">
        <v>10811</v>
      </c>
      <c r="Y2318" t="s">
        <v>386</v>
      </c>
      <c r="Z2318" t="s">
        <v>10812</v>
      </c>
      <c r="AA2318" t="s">
        <v>412</v>
      </c>
      <c r="AB2318" t="s">
        <v>125</v>
      </c>
      <c r="AC2318" s="150" t="str">
        <f>IFERROR(IF(JRF!C2331="","",IF(AND(VLOOKUP(JRF!C2331,X:AA,4,0)=JRF!B2331,VLOOKUP(JRF!C2331,X:Y,2,0)="A"),"","Inactive Dept Combo Error")),"Inactive Dept Combo Error")</f>
        <v/>
      </c>
      <c r="AD2318" t="str">
        <f>IFERROR(IF('Journal Template'!D2730="","",IF(AND(VLOOKUP('Journal Template'!D2730,X:AA,4,0)='Journal Template'!A2730,VLOOKUP('Journal Template'!D2730,X:Y,2,0)="A"),"","Inactive Dept Combo Error")),"")</f>
        <v/>
      </c>
      <c r="AK2318" s="150" t="str">
        <f>IF(JRF!B2331="","",IF(JRF!B2331=IFERROR(VLOOKUP(JRF!B2331,Checks!AI:AI,1,0),0),"Entry in Branch/Satellite BU's",""))</f>
        <v/>
      </c>
      <c r="AL2318" t="str">
        <f>IFERROR(IF('Journal Template'!A2730="","",IF('Journal Template'!A2730=IFERROR(VLOOKUP('Journal Template'!A2730,Checks!AI:AI,1,0),0),"Entry in Branch/Satellite BU's","")),"")</f>
        <v/>
      </c>
      <c r="AO2318" s="171"/>
      <c r="AP2318" s="171"/>
      <c r="AQ2318" s="171"/>
      <c r="AR2318" s="171"/>
      <c r="CI2318" t="str">
        <f>IF(JRF!F2331&gt;0,"",IF(JRF!B2331="","",IF(LEFT(JRF!B2331,1)=IFERROR(VLOOKUP(LEFT(JRF!B2331,1),$CF$2:$CF$5,1,0),0),"Product Code Required",IF(JRF!C2331="","",IF(JRF!C2331=IFERROR(VLOOKUP(JRF!C2331,$CH:$CH,1,0),0),"Product Code Required","NA")))))</f>
        <v/>
      </c>
      <c r="CJ2318" t="str">
        <f>IF(JRF!AV2331&gt;0,"",IF(JRF!Q2331="","",IF(LEFT(JRF!Q2331,1)=IFERROR(VLOOKUP(LEFT(JRF!Q2331,1),$CF$2:$CF$5,1,0),0),"Product Code Required",IF(JRF!V2331="","",IF(JRF!V2331=IFERROR(VLOOKUP(JRF!V2331,$CH:$CH,1,0),0),"Product Code Required","NA")))))</f>
        <v/>
      </c>
      <c r="CK2318" t="str">
        <f>IFERROR(IF(LEN('Journal Template'!F2329)&gt;0,"",IF('Journal Template'!A2329="","",IF(LEFT('Journal Template'!A2329,1)=IFERROR(VLOOKUP(LEFT('Journal Template'!A2329,1),Checks!$CF$2:$CF$5,1,0),0),"Product Code Required",IF('Journal Template'!D2329="","",IF('Journal Template'!D2329=IFERROR(VLOOKUP('Journal Template'!D2329,Checks!$CH:$CH,1,0),0),"Product Code Required","NA"))))),"")</f>
        <v/>
      </c>
    </row>
    <row r="2319" spans="14:89">
      <c r="N2319" t="s">
        <v>10813</v>
      </c>
      <c r="O2319" t="s">
        <v>10814</v>
      </c>
      <c r="P2319" t="s">
        <v>386</v>
      </c>
      <c r="Q2319" s="150" t="str">
        <f>IF(JRF!D2332="","",IF(IFERROR(VLOOKUP(JRF!D2332,Checks!N:P,3,0),0)="A","","Inactive account in Use"))</f>
        <v/>
      </c>
      <c r="R2319" t="str">
        <f>IFERROR(IF('Journal Template'!C2731="","",IF(IFERROR(VLOOKUP('Journal Template'!C2731,Checks!N:P,3,0),0)="A","","Inactive account in Use")),"")</f>
        <v/>
      </c>
      <c r="V2319" s="150" t="str">
        <f>IF(JRF!C2332="","",IF(IFERROR(VLOOKUP(JRF!C2332,Checks!S:U,3,0),0)="A","Entry with System fund Dept",""))</f>
        <v/>
      </c>
      <c r="W2319" t="str">
        <f>IFERROR(IF('Journal Template'!D2731="","",IF(IFERROR(VLOOKUP('Journal Template'!D2731,Checks!S:U,3,0),0)="A","Entry with System fund Dept","")),"")</f>
        <v/>
      </c>
      <c r="X2319" t="s">
        <v>10815</v>
      </c>
      <c r="Y2319" t="s">
        <v>389</v>
      </c>
      <c r="Z2319" t="s">
        <v>10816</v>
      </c>
      <c r="AA2319" t="s">
        <v>412</v>
      </c>
      <c r="AB2319" t="s">
        <v>125</v>
      </c>
      <c r="AC2319" s="150" t="str">
        <f>IFERROR(IF(JRF!C2332="","",IF(AND(VLOOKUP(JRF!C2332,X:AA,4,0)=JRF!B2332,VLOOKUP(JRF!C2332,X:Y,2,0)="A"),"","Inactive Dept Combo Error")),"Inactive Dept Combo Error")</f>
        <v/>
      </c>
      <c r="AD2319" t="str">
        <f>IFERROR(IF('Journal Template'!D2731="","",IF(AND(VLOOKUP('Journal Template'!D2731,X:AA,4,0)='Journal Template'!A2731,VLOOKUP('Journal Template'!D2731,X:Y,2,0)="A"),"","Inactive Dept Combo Error")),"")</f>
        <v/>
      </c>
      <c r="AK2319" s="150" t="str">
        <f>IF(JRF!B2332="","",IF(JRF!B2332=IFERROR(VLOOKUP(JRF!B2332,Checks!AI:AI,1,0),0),"Entry in Branch/Satellite BU's",""))</f>
        <v/>
      </c>
      <c r="AL2319" t="str">
        <f>IFERROR(IF('Journal Template'!A2731="","",IF('Journal Template'!A2731=IFERROR(VLOOKUP('Journal Template'!A2731,Checks!AI:AI,1,0),0),"Entry in Branch/Satellite BU's","")),"")</f>
        <v/>
      </c>
      <c r="AO2319" s="171"/>
      <c r="AP2319" s="171"/>
      <c r="AQ2319" s="171"/>
      <c r="AR2319" s="171"/>
      <c r="CI2319" t="str">
        <f>IF(JRF!F2332&gt;0,"",IF(JRF!B2332="","",IF(LEFT(JRF!B2332,1)=IFERROR(VLOOKUP(LEFT(JRF!B2332,1),$CF$2:$CF$5,1,0),0),"Product Code Required",IF(JRF!C2332="","",IF(JRF!C2332=IFERROR(VLOOKUP(JRF!C2332,$CH:$CH,1,0),0),"Product Code Required","NA")))))</f>
        <v/>
      </c>
      <c r="CJ2319" t="str">
        <f>IF(JRF!AV2332&gt;0,"",IF(JRF!Q2332="","",IF(LEFT(JRF!Q2332,1)=IFERROR(VLOOKUP(LEFT(JRF!Q2332,1),$CF$2:$CF$5,1,0),0),"Product Code Required",IF(JRF!V2332="","",IF(JRF!V2332=IFERROR(VLOOKUP(JRF!V2332,$CH:$CH,1,0),0),"Product Code Required","NA")))))</f>
        <v/>
      </c>
      <c r="CK2319" t="str">
        <f>IFERROR(IF(LEN('Journal Template'!F2330)&gt;0,"",IF('Journal Template'!A2330="","",IF(LEFT('Journal Template'!A2330,1)=IFERROR(VLOOKUP(LEFT('Journal Template'!A2330,1),Checks!$CF$2:$CF$5,1,0),0),"Product Code Required",IF('Journal Template'!D2330="","",IF('Journal Template'!D2330=IFERROR(VLOOKUP('Journal Template'!D2330,Checks!$CH:$CH,1,0),0),"Product Code Required","NA"))))),"")</f>
        <v/>
      </c>
    </row>
    <row r="2320" spans="14:89">
      <c r="N2320" t="s">
        <v>10817</v>
      </c>
      <c r="O2320" t="s">
        <v>10818</v>
      </c>
      <c r="P2320" t="s">
        <v>386</v>
      </c>
      <c r="Q2320" s="150" t="str">
        <f>IF(JRF!D2333="","",IF(IFERROR(VLOOKUP(JRF!D2333,Checks!N:P,3,0),0)="A","","Inactive account in Use"))</f>
        <v/>
      </c>
      <c r="R2320" t="str">
        <f>IFERROR(IF('Journal Template'!C2732="","",IF(IFERROR(VLOOKUP('Journal Template'!C2732,Checks!N:P,3,0),0)="A","","Inactive account in Use")),"")</f>
        <v/>
      </c>
      <c r="V2320" s="150" t="str">
        <f>IF(JRF!C2333="","",IF(IFERROR(VLOOKUP(JRF!C2333,Checks!S:U,3,0),0)="A","Entry with System fund Dept",""))</f>
        <v/>
      </c>
      <c r="W2320" t="str">
        <f>IFERROR(IF('Journal Template'!D2732="","",IF(IFERROR(VLOOKUP('Journal Template'!D2732,Checks!S:U,3,0),0)="A","Entry with System fund Dept","")),"")</f>
        <v/>
      </c>
      <c r="X2320" t="s">
        <v>10819</v>
      </c>
      <c r="Y2320" t="s">
        <v>386</v>
      </c>
      <c r="Z2320" t="s">
        <v>10820</v>
      </c>
      <c r="AA2320" t="s">
        <v>412</v>
      </c>
      <c r="AB2320" t="s">
        <v>125</v>
      </c>
      <c r="AC2320" s="150" t="str">
        <f>IFERROR(IF(JRF!C2333="","",IF(AND(VLOOKUP(JRF!C2333,X:AA,4,0)=JRF!B2333,VLOOKUP(JRF!C2333,X:Y,2,0)="A"),"","Inactive Dept Combo Error")),"Inactive Dept Combo Error")</f>
        <v/>
      </c>
      <c r="AD2320" t="str">
        <f>IFERROR(IF('Journal Template'!D2732="","",IF(AND(VLOOKUP('Journal Template'!D2732,X:AA,4,0)='Journal Template'!A2732,VLOOKUP('Journal Template'!D2732,X:Y,2,0)="A"),"","Inactive Dept Combo Error")),"")</f>
        <v/>
      </c>
      <c r="AK2320" s="150" t="str">
        <f>IF(JRF!B2333="","",IF(JRF!B2333=IFERROR(VLOOKUP(JRF!B2333,Checks!AI:AI,1,0),0),"Entry in Branch/Satellite BU's",""))</f>
        <v/>
      </c>
      <c r="AL2320" t="str">
        <f>IFERROR(IF('Journal Template'!A2732="","",IF('Journal Template'!A2732=IFERROR(VLOOKUP('Journal Template'!A2732,Checks!AI:AI,1,0),0),"Entry in Branch/Satellite BU's","")),"")</f>
        <v/>
      </c>
      <c r="AO2320" s="171"/>
      <c r="AP2320" s="171"/>
      <c r="AQ2320" s="171"/>
      <c r="AR2320" s="171"/>
      <c r="CI2320" t="str">
        <f>IF(JRF!F2333&gt;0,"",IF(JRF!B2333="","",IF(LEFT(JRF!B2333,1)=IFERROR(VLOOKUP(LEFT(JRF!B2333,1),$CF$2:$CF$5,1,0),0),"Product Code Required",IF(JRF!C2333="","",IF(JRF!C2333=IFERROR(VLOOKUP(JRF!C2333,$CH:$CH,1,0),0),"Product Code Required","NA")))))</f>
        <v/>
      </c>
      <c r="CJ2320" t="str">
        <f>IF(JRF!AV2333&gt;0,"",IF(JRF!Q2333="","",IF(LEFT(JRF!Q2333,1)=IFERROR(VLOOKUP(LEFT(JRF!Q2333,1),$CF$2:$CF$5,1,0),0),"Product Code Required",IF(JRF!V2333="","",IF(JRF!V2333=IFERROR(VLOOKUP(JRF!V2333,$CH:$CH,1,0),0),"Product Code Required","NA")))))</f>
        <v/>
      </c>
      <c r="CK2320" t="str">
        <f>IFERROR(IF(LEN('Journal Template'!F2331)&gt;0,"",IF('Journal Template'!A2331="","",IF(LEFT('Journal Template'!A2331,1)=IFERROR(VLOOKUP(LEFT('Journal Template'!A2331,1),Checks!$CF$2:$CF$5,1,0),0),"Product Code Required",IF('Journal Template'!D2331="","",IF('Journal Template'!D2331=IFERROR(VLOOKUP('Journal Template'!D2331,Checks!$CH:$CH,1,0),0),"Product Code Required","NA"))))),"")</f>
        <v/>
      </c>
    </row>
    <row r="2321" spans="14:89">
      <c r="N2321" t="s">
        <v>10821</v>
      </c>
      <c r="O2321" t="s">
        <v>10822</v>
      </c>
      <c r="P2321" t="s">
        <v>386</v>
      </c>
      <c r="Q2321" s="150" t="str">
        <f>IF(JRF!D2334="","",IF(IFERROR(VLOOKUP(JRF!D2334,Checks!N:P,3,0),0)="A","","Inactive account in Use"))</f>
        <v/>
      </c>
      <c r="R2321" t="str">
        <f>IFERROR(IF('Journal Template'!C2733="","",IF(IFERROR(VLOOKUP('Journal Template'!C2733,Checks!N:P,3,0),0)="A","","Inactive account in Use")),"")</f>
        <v/>
      </c>
      <c r="V2321" s="150" t="str">
        <f>IF(JRF!C2334="","",IF(IFERROR(VLOOKUP(JRF!C2334,Checks!S:U,3,0),0)="A","Entry with System fund Dept",""))</f>
        <v/>
      </c>
      <c r="W2321" t="str">
        <f>IFERROR(IF('Journal Template'!D2733="","",IF(IFERROR(VLOOKUP('Journal Template'!D2733,Checks!S:U,3,0),0)="A","Entry with System fund Dept","")),"")</f>
        <v/>
      </c>
      <c r="X2321" t="s">
        <v>10823</v>
      </c>
      <c r="Y2321" t="s">
        <v>386</v>
      </c>
      <c r="Z2321" t="s">
        <v>10824</v>
      </c>
      <c r="AA2321" t="s">
        <v>412</v>
      </c>
      <c r="AB2321" t="s">
        <v>125</v>
      </c>
      <c r="AC2321" s="150" t="str">
        <f>IFERROR(IF(JRF!C2334="","",IF(AND(VLOOKUP(JRF!C2334,X:AA,4,0)=JRF!B2334,VLOOKUP(JRF!C2334,X:Y,2,0)="A"),"","Inactive Dept Combo Error")),"Inactive Dept Combo Error")</f>
        <v/>
      </c>
      <c r="AD2321" t="str">
        <f>IFERROR(IF('Journal Template'!D2733="","",IF(AND(VLOOKUP('Journal Template'!D2733,X:AA,4,0)='Journal Template'!A2733,VLOOKUP('Journal Template'!D2733,X:Y,2,0)="A"),"","Inactive Dept Combo Error")),"")</f>
        <v/>
      </c>
      <c r="AK2321" s="150" t="str">
        <f>IF(JRF!B2334="","",IF(JRF!B2334=IFERROR(VLOOKUP(JRF!B2334,Checks!AI:AI,1,0),0),"Entry in Branch/Satellite BU's",""))</f>
        <v/>
      </c>
      <c r="AL2321" t="str">
        <f>IFERROR(IF('Journal Template'!A2733="","",IF('Journal Template'!A2733=IFERROR(VLOOKUP('Journal Template'!A2733,Checks!AI:AI,1,0),0),"Entry in Branch/Satellite BU's","")),"")</f>
        <v/>
      </c>
      <c r="AO2321" s="171"/>
      <c r="AP2321" s="171"/>
      <c r="AQ2321" s="171"/>
      <c r="AR2321" s="171"/>
      <c r="CI2321" t="str">
        <f>IF(JRF!F2334&gt;0,"",IF(JRF!B2334="","",IF(LEFT(JRF!B2334,1)=IFERROR(VLOOKUP(LEFT(JRF!B2334,1),$CF$2:$CF$5,1,0),0),"Product Code Required",IF(JRF!C2334="","",IF(JRF!C2334=IFERROR(VLOOKUP(JRF!C2334,$CH:$CH,1,0),0),"Product Code Required","NA")))))</f>
        <v/>
      </c>
      <c r="CJ2321" t="str">
        <f>IF(JRF!AV2334&gt;0,"",IF(JRF!Q2334="","",IF(LEFT(JRF!Q2334,1)=IFERROR(VLOOKUP(LEFT(JRF!Q2334,1),$CF$2:$CF$5,1,0),0),"Product Code Required",IF(JRF!V2334="","",IF(JRF!V2334=IFERROR(VLOOKUP(JRF!V2334,$CH:$CH,1,0),0),"Product Code Required","NA")))))</f>
        <v/>
      </c>
      <c r="CK2321" t="str">
        <f>IFERROR(IF(LEN('Journal Template'!F2332)&gt;0,"",IF('Journal Template'!A2332="","",IF(LEFT('Journal Template'!A2332,1)=IFERROR(VLOOKUP(LEFT('Journal Template'!A2332,1),Checks!$CF$2:$CF$5,1,0),0),"Product Code Required",IF('Journal Template'!D2332="","",IF('Journal Template'!D2332=IFERROR(VLOOKUP('Journal Template'!D2332,Checks!$CH:$CH,1,0),0),"Product Code Required","NA"))))),"")</f>
        <v/>
      </c>
    </row>
    <row r="2322" spans="14:89">
      <c r="N2322" t="s">
        <v>10825</v>
      </c>
      <c r="O2322" t="s">
        <v>10826</v>
      </c>
      <c r="P2322" t="s">
        <v>386</v>
      </c>
      <c r="Q2322" s="150" t="str">
        <f>IF(JRF!D2335="","",IF(IFERROR(VLOOKUP(JRF!D2335,Checks!N:P,3,0),0)="A","","Inactive account in Use"))</f>
        <v/>
      </c>
      <c r="R2322" t="str">
        <f>IFERROR(IF('Journal Template'!C2734="","",IF(IFERROR(VLOOKUP('Journal Template'!C2734,Checks!N:P,3,0),0)="A","","Inactive account in Use")),"")</f>
        <v/>
      </c>
      <c r="V2322" s="150" t="str">
        <f>IF(JRF!C2335="","",IF(IFERROR(VLOOKUP(JRF!C2335,Checks!S:U,3,0),0)="A","Entry with System fund Dept",""))</f>
        <v/>
      </c>
      <c r="W2322" t="str">
        <f>IFERROR(IF('Journal Template'!D2734="","",IF(IFERROR(VLOOKUP('Journal Template'!D2734,Checks!S:U,3,0),0)="A","Entry with System fund Dept","")),"")</f>
        <v/>
      </c>
      <c r="X2322" t="s">
        <v>10827</v>
      </c>
      <c r="Y2322" t="s">
        <v>389</v>
      </c>
      <c r="Z2322" t="s">
        <v>10828</v>
      </c>
      <c r="AA2322" t="s">
        <v>412</v>
      </c>
      <c r="AB2322" t="s">
        <v>125</v>
      </c>
      <c r="AC2322" s="150" t="str">
        <f>IFERROR(IF(JRF!C2335="","",IF(AND(VLOOKUP(JRF!C2335,X:AA,4,0)=JRF!B2335,VLOOKUP(JRF!C2335,X:Y,2,0)="A"),"","Inactive Dept Combo Error")),"Inactive Dept Combo Error")</f>
        <v/>
      </c>
      <c r="AD2322" t="str">
        <f>IFERROR(IF('Journal Template'!D2734="","",IF(AND(VLOOKUP('Journal Template'!D2734,X:AA,4,0)='Journal Template'!A2734,VLOOKUP('Journal Template'!D2734,X:Y,2,0)="A"),"","Inactive Dept Combo Error")),"")</f>
        <v/>
      </c>
      <c r="AK2322" s="150" t="str">
        <f>IF(JRF!B2335="","",IF(JRF!B2335=IFERROR(VLOOKUP(JRF!B2335,Checks!AI:AI,1,0),0),"Entry in Branch/Satellite BU's",""))</f>
        <v/>
      </c>
      <c r="AL2322" t="str">
        <f>IFERROR(IF('Journal Template'!A2734="","",IF('Journal Template'!A2734=IFERROR(VLOOKUP('Journal Template'!A2734,Checks!AI:AI,1,0),0),"Entry in Branch/Satellite BU's","")),"")</f>
        <v/>
      </c>
      <c r="AO2322" s="171"/>
      <c r="AP2322" s="171"/>
      <c r="AQ2322" s="171"/>
      <c r="AR2322" s="171"/>
      <c r="CI2322" t="str">
        <f>IF(JRF!F2335&gt;0,"",IF(JRF!B2335="","",IF(LEFT(JRF!B2335,1)=IFERROR(VLOOKUP(LEFT(JRF!B2335,1),$CF$2:$CF$5,1,0),0),"Product Code Required",IF(JRF!C2335="","",IF(JRF!C2335=IFERROR(VLOOKUP(JRF!C2335,$CH:$CH,1,0),0),"Product Code Required","NA")))))</f>
        <v/>
      </c>
      <c r="CJ2322" t="str">
        <f>IF(JRF!AV2335&gt;0,"",IF(JRF!Q2335="","",IF(LEFT(JRF!Q2335,1)=IFERROR(VLOOKUP(LEFT(JRF!Q2335,1),$CF$2:$CF$5,1,0),0),"Product Code Required",IF(JRF!V2335="","",IF(JRF!V2335=IFERROR(VLOOKUP(JRF!V2335,$CH:$CH,1,0),0),"Product Code Required","NA")))))</f>
        <v/>
      </c>
      <c r="CK2322" t="str">
        <f>IFERROR(IF(LEN('Journal Template'!F2333)&gt;0,"",IF('Journal Template'!A2333="","",IF(LEFT('Journal Template'!A2333,1)=IFERROR(VLOOKUP(LEFT('Journal Template'!A2333,1),Checks!$CF$2:$CF$5,1,0),0),"Product Code Required",IF('Journal Template'!D2333="","",IF('Journal Template'!D2333=IFERROR(VLOOKUP('Journal Template'!D2333,Checks!$CH:$CH,1,0),0),"Product Code Required","NA"))))),"")</f>
        <v/>
      </c>
    </row>
    <row r="2323" spans="14:89">
      <c r="N2323" t="s">
        <v>10829</v>
      </c>
      <c r="O2323" t="s">
        <v>10830</v>
      </c>
      <c r="P2323" t="s">
        <v>386</v>
      </c>
      <c r="Q2323" s="150" t="str">
        <f>IF(JRF!D2336="","",IF(IFERROR(VLOOKUP(JRF!D2336,Checks!N:P,3,0),0)="A","","Inactive account in Use"))</f>
        <v/>
      </c>
      <c r="R2323" t="str">
        <f>IFERROR(IF('Journal Template'!C2735="","",IF(IFERROR(VLOOKUP('Journal Template'!C2735,Checks!N:P,3,0),0)="A","","Inactive account in Use")),"")</f>
        <v/>
      </c>
      <c r="V2323" s="150" t="str">
        <f>IF(JRF!C2336="","",IF(IFERROR(VLOOKUP(JRF!C2336,Checks!S:U,3,0),0)="A","Entry with System fund Dept",""))</f>
        <v/>
      </c>
      <c r="W2323" t="str">
        <f>IFERROR(IF('Journal Template'!D2735="","",IF(IFERROR(VLOOKUP('Journal Template'!D2735,Checks!S:U,3,0),0)="A","Entry with System fund Dept","")),"")</f>
        <v/>
      </c>
      <c r="X2323" t="s">
        <v>10831</v>
      </c>
      <c r="Y2323" t="s">
        <v>389</v>
      </c>
      <c r="Z2323" t="s">
        <v>10832</v>
      </c>
      <c r="AA2323" t="s">
        <v>412</v>
      </c>
      <c r="AB2323" t="s">
        <v>125</v>
      </c>
      <c r="AC2323" s="150" t="str">
        <f>IFERROR(IF(JRF!C2336="","",IF(AND(VLOOKUP(JRF!C2336,X:AA,4,0)=JRF!B2336,VLOOKUP(JRF!C2336,X:Y,2,0)="A"),"","Inactive Dept Combo Error")),"Inactive Dept Combo Error")</f>
        <v/>
      </c>
      <c r="AD2323" t="str">
        <f>IFERROR(IF('Journal Template'!D2735="","",IF(AND(VLOOKUP('Journal Template'!D2735,X:AA,4,0)='Journal Template'!A2735,VLOOKUP('Journal Template'!D2735,X:Y,2,0)="A"),"","Inactive Dept Combo Error")),"")</f>
        <v/>
      </c>
      <c r="AK2323" s="150" t="str">
        <f>IF(JRF!B2336="","",IF(JRF!B2336=IFERROR(VLOOKUP(JRF!B2336,Checks!AI:AI,1,0),0),"Entry in Branch/Satellite BU's",""))</f>
        <v/>
      </c>
      <c r="AL2323" t="str">
        <f>IFERROR(IF('Journal Template'!A2735="","",IF('Journal Template'!A2735=IFERROR(VLOOKUP('Journal Template'!A2735,Checks!AI:AI,1,0),0),"Entry in Branch/Satellite BU's","")),"")</f>
        <v/>
      </c>
      <c r="AO2323" s="171"/>
      <c r="AP2323" s="171"/>
      <c r="AQ2323" s="171"/>
      <c r="AR2323" s="171"/>
      <c r="CI2323" t="str">
        <f>IF(JRF!F2336&gt;0,"",IF(JRF!B2336="","",IF(LEFT(JRF!B2336,1)=IFERROR(VLOOKUP(LEFT(JRF!B2336,1),$CF$2:$CF$5,1,0),0),"Product Code Required",IF(JRF!C2336="","",IF(JRF!C2336=IFERROR(VLOOKUP(JRF!C2336,$CH:$CH,1,0),0),"Product Code Required","NA")))))</f>
        <v/>
      </c>
      <c r="CJ2323" t="str">
        <f>IF(JRF!AV2336&gt;0,"",IF(JRF!Q2336="","",IF(LEFT(JRF!Q2336,1)=IFERROR(VLOOKUP(LEFT(JRF!Q2336,1),$CF$2:$CF$5,1,0),0),"Product Code Required",IF(JRF!V2336="","",IF(JRF!V2336=IFERROR(VLOOKUP(JRF!V2336,$CH:$CH,1,0),0),"Product Code Required","NA")))))</f>
        <v/>
      </c>
      <c r="CK2323" t="str">
        <f>IFERROR(IF(LEN('Journal Template'!F2334)&gt;0,"",IF('Journal Template'!A2334="","",IF(LEFT('Journal Template'!A2334,1)=IFERROR(VLOOKUP(LEFT('Journal Template'!A2334,1),Checks!$CF$2:$CF$5,1,0),0),"Product Code Required",IF('Journal Template'!D2334="","",IF('Journal Template'!D2334=IFERROR(VLOOKUP('Journal Template'!D2334,Checks!$CH:$CH,1,0),0),"Product Code Required","NA"))))),"")</f>
        <v/>
      </c>
    </row>
    <row r="2324" spans="14:89">
      <c r="N2324" t="s">
        <v>10833</v>
      </c>
      <c r="O2324" t="s">
        <v>10834</v>
      </c>
      <c r="P2324" t="s">
        <v>386</v>
      </c>
      <c r="Q2324" s="150" t="str">
        <f>IF(JRF!D2337="","",IF(IFERROR(VLOOKUP(JRF!D2337,Checks!N:P,3,0),0)="A","","Inactive account in Use"))</f>
        <v/>
      </c>
      <c r="R2324" t="str">
        <f>IFERROR(IF('Journal Template'!C2736="","",IF(IFERROR(VLOOKUP('Journal Template'!C2736,Checks!N:P,3,0),0)="A","","Inactive account in Use")),"")</f>
        <v/>
      </c>
      <c r="V2324" s="150" t="str">
        <f>IF(JRF!C2337="","",IF(IFERROR(VLOOKUP(JRF!C2337,Checks!S:U,3,0),0)="A","Entry with System fund Dept",""))</f>
        <v/>
      </c>
      <c r="W2324" t="str">
        <f>IFERROR(IF('Journal Template'!D2736="","",IF(IFERROR(VLOOKUP('Journal Template'!D2736,Checks!S:U,3,0),0)="A","Entry with System fund Dept","")),"")</f>
        <v/>
      </c>
      <c r="X2324" t="s">
        <v>10835</v>
      </c>
      <c r="Y2324" t="s">
        <v>389</v>
      </c>
      <c r="Z2324" t="s">
        <v>10836</v>
      </c>
      <c r="AA2324" t="s">
        <v>412</v>
      </c>
      <c r="AB2324" t="s">
        <v>125</v>
      </c>
      <c r="AC2324" s="150" t="str">
        <f>IFERROR(IF(JRF!C2337="","",IF(AND(VLOOKUP(JRF!C2337,X:AA,4,0)=JRF!B2337,VLOOKUP(JRF!C2337,X:Y,2,0)="A"),"","Inactive Dept Combo Error")),"Inactive Dept Combo Error")</f>
        <v/>
      </c>
      <c r="AD2324" t="str">
        <f>IFERROR(IF('Journal Template'!D2736="","",IF(AND(VLOOKUP('Journal Template'!D2736,X:AA,4,0)='Journal Template'!A2736,VLOOKUP('Journal Template'!D2736,X:Y,2,0)="A"),"","Inactive Dept Combo Error")),"")</f>
        <v/>
      </c>
      <c r="AK2324" s="150" t="str">
        <f>IF(JRF!B2337="","",IF(JRF!B2337=IFERROR(VLOOKUP(JRF!B2337,Checks!AI:AI,1,0),0),"Entry in Branch/Satellite BU's",""))</f>
        <v/>
      </c>
      <c r="AL2324" t="str">
        <f>IFERROR(IF('Journal Template'!A2736="","",IF('Journal Template'!A2736=IFERROR(VLOOKUP('Journal Template'!A2736,Checks!AI:AI,1,0),0),"Entry in Branch/Satellite BU's","")),"")</f>
        <v/>
      </c>
      <c r="AO2324" s="171"/>
      <c r="AP2324" s="171"/>
      <c r="AQ2324" s="171"/>
      <c r="AR2324" s="171"/>
      <c r="CI2324" t="str">
        <f>IF(JRF!F2337&gt;0,"",IF(JRF!B2337="","",IF(LEFT(JRF!B2337,1)=IFERROR(VLOOKUP(LEFT(JRF!B2337,1),$CF$2:$CF$5,1,0),0),"Product Code Required",IF(JRF!C2337="","",IF(JRF!C2337=IFERROR(VLOOKUP(JRF!C2337,$CH:$CH,1,0),0),"Product Code Required","NA")))))</f>
        <v/>
      </c>
      <c r="CJ2324" t="str">
        <f>IF(JRF!AV2337&gt;0,"",IF(JRF!Q2337="","",IF(LEFT(JRF!Q2337,1)=IFERROR(VLOOKUP(LEFT(JRF!Q2337,1),$CF$2:$CF$5,1,0),0),"Product Code Required",IF(JRF!V2337="","",IF(JRF!V2337=IFERROR(VLOOKUP(JRF!V2337,$CH:$CH,1,0),0),"Product Code Required","NA")))))</f>
        <v/>
      </c>
      <c r="CK2324" t="str">
        <f>IFERROR(IF(LEN('Journal Template'!F2335)&gt;0,"",IF('Journal Template'!A2335="","",IF(LEFT('Journal Template'!A2335,1)=IFERROR(VLOOKUP(LEFT('Journal Template'!A2335,1),Checks!$CF$2:$CF$5,1,0),0),"Product Code Required",IF('Journal Template'!D2335="","",IF('Journal Template'!D2335=IFERROR(VLOOKUP('Journal Template'!D2335,Checks!$CH:$CH,1,0),0),"Product Code Required","NA"))))),"")</f>
        <v/>
      </c>
    </row>
    <row r="2325" spans="14:89">
      <c r="N2325" t="s">
        <v>10837</v>
      </c>
      <c r="O2325" t="s">
        <v>10838</v>
      </c>
      <c r="P2325" t="s">
        <v>389</v>
      </c>
      <c r="Q2325" s="150" t="str">
        <f>IF(JRF!D2338="","",IF(IFERROR(VLOOKUP(JRF!D2338,Checks!N:P,3,0),0)="A","","Inactive account in Use"))</f>
        <v/>
      </c>
      <c r="R2325" t="str">
        <f>IFERROR(IF('Journal Template'!C2737="","",IF(IFERROR(VLOOKUP('Journal Template'!C2737,Checks!N:P,3,0),0)="A","","Inactive account in Use")),"")</f>
        <v/>
      </c>
      <c r="V2325" s="150" t="str">
        <f>IF(JRF!C2338="","",IF(IFERROR(VLOOKUP(JRF!C2338,Checks!S:U,3,0),0)="A","Entry with System fund Dept",""))</f>
        <v/>
      </c>
      <c r="W2325" t="str">
        <f>IFERROR(IF('Journal Template'!D2737="","",IF(IFERROR(VLOOKUP('Journal Template'!D2737,Checks!S:U,3,0),0)="A","Entry with System fund Dept","")),"")</f>
        <v/>
      </c>
      <c r="X2325" t="s">
        <v>10839</v>
      </c>
      <c r="Y2325" t="s">
        <v>389</v>
      </c>
      <c r="Z2325" t="s">
        <v>10840</v>
      </c>
      <c r="AA2325" t="s">
        <v>412</v>
      </c>
      <c r="AB2325" t="s">
        <v>125</v>
      </c>
      <c r="AC2325" s="150" t="str">
        <f>IFERROR(IF(JRF!C2338="","",IF(AND(VLOOKUP(JRF!C2338,X:AA,4,0)=JRF!B2338,VLOOKUP(JRF!C2338,X:Y,2,0)="A"),"","Inactive Dept Combo Error")),"Inactive Dept Combo Error")</f>
        <v/>
      </c>
      <c r="AD2325" t="str">
        <f>IFERROR(IF('Journal Template'!D2737="","",IF(AND(VLOOKUP('Journal Template'!D2737,X:AA,4,0)='Journal Template'!A2737,VLOOKUP('Journal Template'!D2737,X:Y,2,0)="A"),"","Inactive Dept Combo Error")),"")</f>
        <v/>
      </c>
      <c r="AK2325" s="150" t="str">
        <f>IF(JRF!B2338="","",IF(JRF!B2338=IFERROR(VLOOKUP(JRF!B2338,Checks!AI:AI,1,0),0),"Entry in Branch/Satellite BU's",""))</f>
        <v/>
      </c>
      <c r="AL2325" t="str">
        <f>IFERROR(IF('Journal Template'!A2737="","",IF('Journal Template'!A2737=IFERROR(VLOOKUP('Journal Template'!A2737,Checks!AI:AI,1,0),0),"Entry in Branch/Satellite BU's","")),"")</f>
        <v/>
      </c>
      <c r="AO2325" s="171"/>
      <c r="AP2325" s="171"/>
      <c r="AQ2325" s="171"/>
      <c r="AR2325" s="171"/>
      <c r="CI2325" t="str">
        <f>IF(JRF!F2338&gt;0,"",IF(JRF!B2338="","",IF(LEFT(JRF!B2338,1)=IFERROR(VLOOKUP(LEFT(JRF!B2338,1),$CF$2:$CF$5,1,0),0),"Product Code Required",IF(JRF!C2338="","",IF(JRF!C2338=IFERROR(VLOOKUP(JRF!C2338,$CH:$CH,1,0),0),"Product Code Required","NA")))))</f>
        <v/>
      </c>
      <c r="CJ2325" t="str">
        <f>IF(JRF!AV2338&gt;0,"",IF(JRF!Q2338="","",IF(LEFT(JRF!Q2338,1)=IFERROR(VLOOKUP(LEFT(JRF!Q2338,1),$CF$2:$CF$5,1,0),0),"Product Code Required",IF(JRF!V2338="","",IF(JRF!V2338=IFERROR(VLOOKUP(JRF!V2338,$CH:$CH,1,0),0),"Product Code Required","NA")))))</f>
        <v/>
      </c>
      <c r="CK2325" t="str">
        <f>IFERROR(IF(LEN('Journal Template'!F2336)&gt;0,"",IF('Journal Template'!A2336="","",IF(LEFT('Journal Template'!A2336,1)=IFERROR(VLOOKUP(LEFT('Journal Template'!A2336,1),Checks!$CF$2:$CF$5,1,0),0),"Product Code Required",IF('Journal Template'!D2336="","",IF('Journal Template'!D2336=IFERROR(VLOOKUP('Journal Template'!D2336,Checks!$CH:$CH,1,0),0),"Product Code Required","NA"))))),"")</f>
        <v/>
      </c>
    </row>
    <row r="2326" spans="14:89">
      <c r="N2326" t="s">
        <v>10841</v>
      </c>
      <c r="O2326" t="s">
        <v>10842</v>
      </c>
      <c r="P2326" t="s">
        <v>386</v>
      </c>
      <c r="Q2326" s="150" t="str">
        <f>IF(JRF!D2339="","",IF(IFERROR(VLOOKUP(JRF!D2339,Checks!N:P,3,0),0)="A","","Inactive account in Use"))</f>
        <v/>
      </c>
      <c r="R2326" t="str">
        <f>IFERROR(IF('Journal Template'!C2738="","",IF(IFERROR(VLOOKUP('Journal Template'!C2738,Checks!N:P,3,0),0)="A","","Inactive account in Use")),"")</f>
        <v/>
      </c>
      <c r="V2326" s="150" t="str">
        <f>IF(JRF!C2339="","",IF(IFERROR(VLOOKUP(JRF!C2339,Checks!S:U,3,0),0)="A","Entry with System fund Dept",""))</f>
        <v/>
      </c>
      <c r="W2326" t="str">
        <f>IFERROR(IF('Journal Template'!D2738="","",IF(IFERROR(VLOOKUP('Journal Template'!D2738,Checks!S:U,3,0),0)="A","Entry with System fund Dept","")),"")</f>
        <v/>
      </c>
      <c r="X2326" t="s">
        <v>10843</v>
      </c>
      <c r="Y2326" t="s">
        <v>389</v>
      </c>
      <c r="Z2326" t="s">
        <v>10844</v>
      </c>
      <c r="AA2326" t="s">
        <v>412</v>
      </c>
      <c r="AB2326" t="s">
        <v>125</v>
      </c>
      <c r="AC2326" s="150" t="str">
        <f>IFERROR(IF(JRF!C2339="","",IF(AND(VLOOKUP(JRF!C2339,X:AA,4,0)=JRF!B2339,VLOOKUP(JRF!C2339,X:Y,2,0)="A"),"","Inactive Dept Combo Error")),"Inactive Dept Combo Error")</f>
        <v/>
      </c>
      <c r="AD2326" t="str">
        <f>IFERROR(IF('Journal Template'!D2738="","",IF(AND(VLOOKUP('Journal Template'!D2738,X:AA,4,0)='Journal Template'!A2738,VLOOKUP('Journal Template'!D2738,X:Y,2,0)="A"),"","Inactive Dept Combo Error")),"")</f>
        <v/>
      </c>
      <c r="AK2326" s="150" t="str">
        <f>IF(JRF!B2339="","",IF(JRF!B2339=IFERROR(VLOOKUP(JRF!B2339,Checks!AI:AI,1,0),0),"Entry in Branch/Satellite BU's",""))</f>
        <v/>
      </c>
      <c r="AL2326" t="str">
        <f>IFERROR(IF('Journal Template'!A2738="","",IF('Journal Template'!A2738=IFERROR(VLOOKUP('Journal Template'!A2738,Checks!AI:AI,1,0),0),"Entry in Branch/Satellite BU's","")),"")</f>
        <v/>
      </c>
      <c r="AO2326" s="171"/>
      <c r="AP2326" s="171"/>
      <c r="AQ2326" s="171"/>
      <c r="AR2326" s="171"/>
      <c r="CI2326" t="str">
        <f>IF(JRF!F2339&gt;0,"",IF(JRF!B2339="","",IF(LEFT(JRF!B2339,1)=IFERROR(VLOOKUP(LEFT(JRF!B2339,1),$CF$2:$CF$5,1,0),0),"Product Code Required",IF(JRF!C2339="","",IF(JRF!C2339=IFERROR(VLOOKUP(JRF!C2339,$CH:$CH,1,0),0),"Product Code Required","NA")))))</f>
        <v/>
      </c>
      <c r="CJ2326" t="str">
        <f>IF(JRF!AV2339&gt;0,"",IF(JRF!Q2339="","",IF(LEFT(JRF!Q2339,1)=IFERROR(VLOOKUP(LEFT(JRF!Q2339,1),$CF$2:$CF$5,1,0),0),"Product Code Required",IF(JRF!V2339="","",IF(JRF!V2339=IFERROR(VLOOKUP(JRF!V2339,$CH:$CH,1,0),0),"Product Code Required","NA")))))</f>
        <v/>
      </c>
      <c r="CK2326" t="str">
        <f>IFERROR(IF(LEN('Journal Template'!F2337)&gt;0,"",IF('Journal Template'!A2337="","",IF(LEFT('Journal Template'!A2337,1)=IFERROR(VLOOKUP(LEFT('Journal Template'!A2337,1),Checks!$CF$2:$CF$5,1,0),0),"Product Code Required",IF('Journal Template'!D2337="","",IF('Journal Template'!D2337=IFERROR(VLOOKUP('Journal Template'!D2337,Checks!$CH:$CH,1,0),0),"Product Code Required","NA"))))),"")</f>
        <v/>
      </c>
    </row>
    <row r="2327" spans="14:89">
      <c r="N2327" t="s">
        <v>10845</v>
      </c>
      <c r="O2327" t="s">
        <v>10846</v>
      </c>
      <c r="P2327" t="s">
        <v>386</v>
      </c>
      <c r="Q2327" s="150" t="str">
        <f>IF(JRF!D2340="","",IF(IFERROR(VLOOKUP(JRF!D2340,Checks!N:P,3,0),0)="A","","Inactive account in Use"))</f>
        <v/>
      </c>
      <c r="R2327" t="str">
        <f>IFERROR(IF('Journal Template'!C2739="","",IF(IFERROR(VLOOKUP('Journal Template'!C2739,Checks!N:P,3,0),0)="A","","Inactive account in Use")),"")</f>
        <v/>
      </c>
      <c r="V2327" s="150" t="str">
        <f>IF(JRF!C2340="","",IF(IFERROR(VLOOKUP(JRF!C2340,Checks!S:U,3,0),0)="A","Entry with System fund Dept",""))</f>
        <v/>
      </c>
      <c r="W2327" t="str">
        <f>IFERROR(IF('Journal Template'!D2739="","",IF(IFERROR(VLOOKUP('Journal Template'!D2739,Checks!S:U,3,0),0)="A","Entry with System fund Dept","")),"")</f>
        <v/>
      </c>
      <c r="X2327" t="s">
        <v>10847</v>
      </c>
      <c r="Y2327" t="s">
        <v>389</v>
      </c>
      <c r="Z2327" t="s">
        <v>10828</v>
      </c>
      <c r="AA2327" t="s">
        <v>412</v>
      </c>
      <c r="AB2327" t="s">
        <v>125</v>
      </c>
      <c r="AC2327" s="150" t="str">
        <f>IFERROR(IF(JRF!C2340="","",IF(AND(VLOOKUP(JRF!C2340,X:AA,4,0)=JRF!B2340,VLOOKUP(JRF!C2340,X:Y,2,0)="A"),"","Inactive Dept Combo Error")),"Inactive Dept Combo Error")</f>
        <v/>
      </c>
      <c r="AD2327" t="str">
        <f>IFERROR(IF('Journal Template'!D2739="","",IF(AND(VLOOKUP('Journal Template'!D2739,X:AA,4,0)='Journal Template'!A2739,VLOOKUP('Journal Template'!D2739,X:Y,2,0)="A"),"","Inactive Dept Combo Error")),"")</f>
        <v/>
      </c>
      <c r="AK2327" s="150" t="str">
        <f>IF(JRF!B2340="","",IF(JRF!B2340=IFERROR(VLOOKUP(JRF!B2340,Checks!AI:AI,1,0),0),"Entry in Branch/Satellite BU's",""))</f>
        <v/>
      </c>
      <c r="AL2327" t="str">
        <f>IFERROR(IF('Journal Template'!A2739="","",IF('Journal Template'!A2739=IFERROR(VLOOKUP('Journal Template'!A2739,Checks!AI:AI,1,0),0),"Entry in Branch/Satellite BU's","")),"")</f>
        <v/>
      </c>
      <c r="AO2327" s="171"/>
      <c r="AP2327" s="171"/>
      <c r="AQ2327" s="171"/>
      <c r="AR2327" s="171"/>
      <c r="CI2327" t="str">
        <f>IF(JRF!F2340&gt;0,"",IF(JRF!B2340="","",IF(LEFT(JRF!B2340,1)=IFERROR(VLOOKUP(LEFT(JRF!B2340,1),$CF$2:$CF$5,1,0),0),"Product Code Required",IF(JRF!C2340="","",IF(JRF!C2340=IFERROR(VLOOKUP(JRF!C2340,$CH:$CH,1,0),0),"Product Code Required","NA")))))</f>
        <v/>
      </c>
      <c r="CJ2327" t="str">
        <f>IF(JRF!AV2340&gt;0,"",IF(JRF!Q2340="","",IF(LEFT(JRF!Q2340,1)=IFERROR(VLOOKUP(LEFT(JRF!Q2340,1),$CF$2:$CF$5,1,0),0),"Product Code Required",IF(JRF!V2340="","",IF(JRF!V2340=IFERROR(VLOOKUP(JRF!V2340,$CH:$CH,1,0),0),"Product Code Required","NA")))))</f>
        <v/>
      </c>
      <c r="CK2327" t="str">
        <f>IFERROR(IF(LEN('Journal Template'!F2338)&gt;0,"",IF('Journal Template'!A2338="","",IF(LEFT('Journal Template'!A2338,1)=IFERROR(VLOOKUP(LEFT('Journal Template'!A2338,1),Checks!$CF$2:$CF$5,1,0),0),"Product Code Required",IF('Journal Template'!D2338="","",IF('Journal Template'!D2338=IFERROR(VLOOKUP('Journal Template'!D2338,Checks!$CH:$CH,1,0),0),"Product Code Required","NA"))))),"")</f>
        <v/>
      </c>
    </row>
    <row r="2328" spans="14:89">
      <c r="N2328" t="s">
        <v>10848</v>
      </c>
      <c r="O2328" t="s">
        <v>10849</v>
      </c>
      <c r="P2328" t="s">
        <v>386</v>
      </c>
      <c r="Q2328" s="150" t="str">
        <f>IF(JRF!D2341="","",IF(IFERROR(VLOOKUP(JRF!D2341,Checks!N:P,3,0),0)="A","","Inactive account in Use"))</f>
        <v/>
      </c>
      <c r="R2328" t="str">
        <f>IFERROR(IF('Journal Template'!C2740="","",IF(IFERROR(VLOOKUP('Journal Template'!C2740,Checks!N:P,3,0),0)="A","","Inactive account in Use")),"")</f>
        <v/>
      </c>
      <c r="V2328" s="150" t="str">
        <f>IF(JRF!C2341="","",IF(IFERROR(VLOOKUP(JRF!C2341,Checks!S:U,3,0),0)="A","Entry with System fund Dept",""))</f>
        <v/>
      </c>
      <c r="W2328" t="str">
        <f>IFERROR(IF('Journal Template'!D2740="","",IF(IFERROR(VLOOKUP('Journal Template'!D2740,Checks!S:U,3,0),0)="A","Entry with System fund Dept","")),"")</f>
        <v/>
      </c>
      <c r="X2328" t="s">
        <v>10850</v>
      </c>
      <c r="Y2328" t="s">
        <v>386</v>
      </c>
      <c r="Z2328" t="s">
        <v>10851</v>
      </c>
      <c r="AA2328" t="s">
        <v>505</v>
      </c>
      <c r="AB2328" t="s">
        <v>125</v>
      </c>
      <c r="AC2328" s="150" t="str">
        <f>IFERROR(IF(JRF!C2341="","",IF(AND(VLOOKUP(JRF!C2341,X:AA,4,0)=JRF!B2341,VLOOKUP(JRF!C2341,X:Y,2,0)="A"),"","Inactive Dept Combo Error")),"Inactive Dept Combo Error")</f>
        <v/>
      </c>
      <c r="AD2328" t="str">
        <f>IFERROR(IF('Journal Template'!D2740="","",IF(AND(VLOOKUP('Journal Template'!D2740,X:AA,4,0)='Journal Template'!A2740,VLOOKUP('Journal Template'!D2740,X:Y,2,0)="A"),"","Inactive Dept Combo Error")),"")</f>
        <v/>
      </c>
      <c r="AK2328" s="150" t="str">
        <f>IF(JRF!B2341="","",IF(JRF!B2341=IFERROR(VLOOKUP(JRF!B2341,Checks!AI:AI,1,0),0),"Entry in Branch/Satellite BU's",""))</f>
        <v/>
      </c>
      <c r="AL2328" t="str">
        <f>IFERROR(IF('Journal Template'!A2740="","",IF('Journal Template'!A2740=IFERROR(VLOOKUP('Journal Template'!A2740,Checks!AI:AI,1,0),0),"Entry in Branch/Satellite BU's","")),"")</f>
        <v/>
      </c>
      <c r="AO2328" s="171"/>
      <c r="AP2328" s="171"/>
      <c r="AQ2328" s="171"/>
      <c r="AR2328" s="171"/>
      <c r="CI2328" t="str">
        <f>IF(JRF!F2341&gt;0,"",IF(JRF!B2341="","",IF(LEFT(JRF!B2341,1)=IFERROR(VLOOKUP(LEFT(JRF!B2341,1),$CF$2:$CF$5,1,0),0),"Product Code Required",IF(JRF!C2341="","",IF(JRF!C2341=IFERROR(VLOOKUP(JRF!C2341,$CH:$CH,1,0),0),"Product Code Required","NA")))))</f>
        <v/>
      </c>
      <c r="CJ2328" t="str">
        <f>IF(JRF!AV2341&gt;0,"",IF(JRF!Q2341="","",IF(LEFT(JRF!Q2341,1)=IFERROR(VLOOKUP(LEFT(JRF!Q2341,1),$CF$2:$CF$5,1,0),0),"Product Code Required",IF(JRF!V2341="","",IF(JRF!V2341=IFERROR(VLOOKUP(JRF!V2341,$CH:$CH,1,0),0),"Product Code Required","NA")))))</f>
        <v/>
      </c>
      <c r="CK2328" t="str">
        <f>IFERROR(IF(LEN('Journal Template'!F2339)&gt;0,"",IF('Journal Template'!A2339="","",IF(LEFT('Journal Template'!A2339,1)=IFERROR(VLOOKUP(LEFT('Journal Template'!A2339,1),Checks!$CF$2:$CF$5,1,0),0),"Product Code Required",IF('Journal Template'!D2339="","",IF('Journal Template'!D2339=IFERROR(VLOOKUP('Journal Template'!D2339,Checks!$CH:$CH,1,0),0),"Product Code Required","NA"))))),"")</f>
        <v/>
      </c>
    </row>
    <row r="2329" spans="14:89">
      <c r="N2329" t="s">
        <v>10852</v>
      </c>
      <c r="O2329" t="s">
        <v>10853</v>
      </c>
      <c r="P2329" t="s">
        <v>386</v>
      </c>
      <c r="Q2329" s="150" t="str">
        <f>IF(JRF!D2342="","",IF(IFERROR(VLOOKUP(JRF!D2342,Checks!N:P,3,0),0)="A","","Inactive account in Use"))</f>
        <v/>
      </c>
      <c r="R2329" t="str">
        <f>IFERROR(IF('Journal Template'!C2741="","",IF(IFERROR(VLOOKUP('Journal Template'!C2741,Checks!N:P,3,0),0)="A","","Inactive account in Use")),"")</f>
        <v/>
      </c>
      <c r="V2329" s="150" t="str">
        <f>IF(JRF!C2342="","",IF(IFERROR(VLOOKUP(JRF!C2342,Checks!S:U,3,0),0)="A","Entry with System fund Dept",""))</f>
        <v/>
      </c>
      <c r="W2329" t="str">
        <f>IFERROR(IF('Journal Template'!D2741="","",IF(IFERROR(VLOOKUP('Journal Template'!D2741,Checks!S:U,3,0),0)="A","Entry with System fund Dept","")),"")</f>
        <v/>
      </c>
      <c r="X2329" t="s">
        <v>701</v>
      </c>
      <c r="Y2329" t="s">
        <v>386</v>
      </c>
      <c r="Z2329" t="s">
        <v>10854</v>
      </c>
      <c r="AA2329" t="s">
        <v>412</v>
      </c>
      <c r="AB2329" t="s">
        <v>125</v>
      </c>
      <c r="AC2329" s="150" t="str">
        <f>IFERROR(IF(JRF!C2342="","",IF(AND(VLOOKUP(JRF!C2342,X:AA,4,0)=JRF!B2342,VLOOKUP(JRF!C2342,X:Y,2,0)="A"),"","Inactive Dept Combo Error")),"Inactive Dept Combo Error")</f>
        <v/>
      </c>
      <c r="AD2329" t="str">
        <f>IFERROR(IF('Journal Template'!D2741="","",IF(AND(VLOOKUP('Journal Template'!D2741,X:AA,4,0)='Journal Template'!A2741,VLOOKUP('Journal Template'!D2741,X:Y,2,0)="A"),"","Inactive Dept Combo Error")),"")</f>
        <v/>
      </c>
      <c r="AK2329" s="150" t="str">
        <f>IF(JRF!B2342="","",IF(JRF!B2342=IFERROR(VLOOKUP(JRF!B2342,Checks!AI:AI,1,0),0),"Entry in Branch/Satellite BU's",""))</f>
        <v/>
      </c>
      <c r="AL2329" t="str">
        <f>IFERROR(IF('Journal Template'!A2741="","",IF('Journal Template'!A2741=IFERROR(VLOOKUP('Journal Template'!A2741,Checks!AI:AI,1,0),0),"Entry in Branch/Satellite BU's","")),"")</f>
        <v/>
      </c>
      <c r="AO2329" s="171"/>
      <c r="AP2329" s="171"/>
      <c r="AQ2329" s="171"/>
      <c r="AR2329" s="171"/>
      <c r="CI2329" t="str">
        <f>IF(JRF!F2342&gt;0,"",IF(JRF!B2342="","",IF(LEFT(JRF!B2342,1)=IFERROR(VLOOKUP(LEFT(JRF!B2342,1),$CF$2:$CF$5,1,0),0),"Product Code Required",IF(JRF!C2342="","",IF(JRF!C2342=IFERROR(VLOOKUP(JRF!C2342,$CH:$CH,1,0),0),"Product Code Required","NA")))))</f>
        <v/>
      </c>
      <c r="CJ2329" t="str">
        <f>IF(JRF!AV2342&gt;0,"",IF(JRF!Q2342="","",IF(LEFT(JRF!Q2342,1)=IFERROR(VLOOKUP(LEFT(JRF!Q2342,1),$CF$2:$CF$5,1,0),0),"Product Code Required",IF(JRF!V2342="","",IF(JRF!V2342=IFERROR(VLOOKUP(JRF!V2342,$CH:$CH,1,0),0),"Product Code Required","NA")))))</f>
        <v/>
      </c>
      <c r="CK2329" t="str">
        <f>IFERROR(IF(LEN('Journal Template'!F2340)&gt;0,"",IF('Journal Template'!A2340="","",IF(LEFT('Journal Template'!A2340,1)=IFERROR(VLOOKUP(LEFT('Journal Template'!A2340,1),Checks!$CF$2:$CF$5,1,0),0),"Product Code Required",IF('Journal Template'!D2340="","",IF('Journal Template'!D2340=IFERROR(VLOOKUP('Journal Template'!D2340,Checks!$CH:$CH,1,0),0),"Product Code Required","NA"))))),"")</f>
        <v/>
      </c>
    </row>
    <row r="2330" spans="14:89">
      <c r="N2330" t="s">
        <v>10855</v>
      </c>
      <c r="O2330" t="s">
        <v>10856</v>
      </c>
      <c r="P2330" t="s">
        <v>386</v>
      </c>
      <c r="Q2330" s="150" t="str">
        <f>IF(JRF!D2343="","",IF(IFERROR(VLOOKUP(JRF!D2343,Checks!N:P,3,0),0)="A","","Inactive account in Use"))</f>
        <v/>
      </c>
      <c r="R2330" t="str">
        <f>IFERROR(IF('Journal Template'!C2742="","",IF(IFERROR(VLOOKUP('Journal Template'!C2742,Checks!N:P,3,0),0)="A","","Inactive account in Use")),"")</f>
        <v/>
      </c>
      <c r="V2330" s="150" t="str">
        <f>IF(JRF!C2343="","",IF(IFERROR(VLOOKUP(JRF!C2343,Checks!S:U,3,0),0)="A","Entry with System fund Dept",""))</f>
        <v/>
      </c>
      <c r="W2330" t="str">
        <f>IFERROR(IF('Journal Template'!D2742="","",IF(IFERROR(VLOOKUP('Journal Template'!D2742,Checks!S:U,3,0),0)="A","Entry with System fund Dept","")),"")</f>
        <v/>
      </c>
      <c r="X2330" t="s">
        <v>723</v>
      </c>
      <c r="Y2330" t="s">
        <v>386</v>
      </c>
      <c r="Z2330" t="s">
        <v>10857</v>
      </c>
      <c r="AA2330" t="s">
        <v>412</v>
      </c>
      <c r="AB2330" t="s">
        <v>125</v>
      </c>
      <c r="AC2330" s="150" t="str">
        <f>IFERROR(IF(JRF!C2343="","",IF(AND(VLOOKUP(JRF!C2343,X:AA,4,0)=JRF!B2343,VLOOKUP(JRF!C2343,X:Y,2,0)="A"),"","Inactive Dept Combo Error")),"Inactive Dept Combo Error")</f>
        <v/>
      </c>
      <c r="AD2330" t="str">
        <f>IFERROR(IF('Journal Template'!D2742="","",IF(AND(VLOOKUP('Journal Template'!D2742,X:AA,4,0)='Journal Template'!A2742,VLOOKUP('Journal Template'!D2742,X:Y,2,0)="A"),"","Inactive Dept Combo Error")),"")</f>
        <v/>
      </c>
      <c r="AK2330" s="150" t="str">
        <f>IF(JRF!B2343="","",IF(JRF!B2343=IFERROR(VLOOKUP(JRF!B2343,Checks!AI:AI,1,0),0),"Entry in Branch/Satellite BU's",""))</f>
        <v/>
      </c>
      <c r="AL2330" t="str">
        <f>IFERROR(IF('Journal Template'!A2742="","",IF('Journal Template'!A2742=IFERROR(VLOOKUP('Journal Template'!A2742,Checks!AI:AI,1,0),0),"Entry in Branch/Satellite BU's","")),"")</f>
        <v/>
      </c>
      <c r="AO2330" s="171"/>
      <c r="AP2330" s="171"/>
      <c r="AQ2330" s="171"/>
      <c r="AR2330" s="171"/>
      <c r="CI2330" t="str">
        <f>IF(JRF!F2343&gt;0,"",IF(JRF!B2343="","",IF(LEFT(JRF!B2343,1)=IFERROR(VLOOKUP(LEFT(JRF!B2343,1),$CF$2:$CF$5,1,0),0),"Product Code Required",IF(JRF!C2343="","",IF(JRF!C2343=IFERROR(VLOOKUP(JRF!C2343,$CH:$CH,1,0),0),"Product Code Required","NA")))))</f>
        <v/>
      </c>
      <c r="CJ2330" t="str">
        <f>IF(JRF!AV2343&gt;0,"",IF(JRF!Q2343="","",IF(LEFT(JRF!Q2343,1)=IFERROR(VLOOKUP(LEFT(JRF!Q2343,1),$CF$2:$CF$5,1,0),0),"Product Code Required",IF(JRF!V2343="","",IF(JRF!V2343=IFERROR(VLOOKUP(JRF!V2343,$CH:$CH,1,0),0),"Product Code Required","NA")))))</f>
        <v/>
      </c>
      <c r="CK2330" t="str">
        <f>IFERROR(IF(LEN('Journal Template'!F2341)&gt;0,"",IF('Journal Template'!A2341="","",IF(LEFT('Journal Template'!A2341,1)=IFERROR(VLOOKUP(LEFT('Journal Template'!A2341,1),Checks!$CF$2:$CF$5,1,0),0),"Product Code Required",IF('Journal Template'!D2341="","",IF('Journal Template'!D2341=IFERROR(VLOOKUP('Journal Template'!D2341,Checks!$CH:$CH,1,0),0),"Product Code Required","NA"))))),"")</f>
        <v/>
      </c>
    </row>
    <row r="2331" spans="14:89">
      <c r="N2331" t="s">
        <v>10858</v>
      </c>
      <c r="O2331" t="s">
        <v>10859</v>
      </c>
      <c r="P2331" t="s">
        <v>386</v>
      </c>
      <c r="Q2331" s="150" t="str">
        <f>IF(JRF!D2344="","",IF(IFERROR(VLOOKUP(JRF!D2344,Checks!N:P,3,0),0)="A","","Inactive account in Use"))</f>
        <v/>
      </c>
      <c r="R2331" t="str">
        <f>IFERROR(IF('Journal Template'!C2743="","",IF(IFERROR(VLOOKUP('Journal Template'!C2743,Checks!N:P,3,0),0)="A","","Inactive account in Use")),"")</f>
        <v/>
      </c>
      <c r="V2331" s="150" t="str">
        <f>IF(JRF!C2344="","",IF(IFERROR(VLOOKUP(JRF!C2344,Checks!S:U,3,0),0)="A","Entry with System fund Dept",""))</f>
        <v/>
      </c>
      <c r="W2331" t="str">
        <f>IFERROR(IF('Journal Template'!D2743="","",IF(IFERROR(VLOOKUP('Journal Template'!D2743,Checks!S:U,3,0),0)="A","Entry with System fund Dept","")),"")</f>
        <v/>
      </c>
      <c r="X2331" t="s">
        <v>10860</v>
      </c>
      <c r="Y2331" t="s">
        <v>389</v>
      </c>
      <c r="Z2331" t="s">
        <v>10861</v>
      </c>
      <c r="AA2331" t="s">
        <v>10862</v>
      </c>
      <c r="AB2331" t="s">
        <v>125</v>
      </c>
      <c r="AC2331" s="150" t="str">
        <f>IFERROR(IF(JRF!C2344="","",IF(AND(VLOOKUP(JRF!C2344,X:AA,4,0)=JRF!B2344,VLOOKUP(JRF!C2344,X:Y,2,0)="A"),"","Inactive Dept Combo Error")),"Inactive Dept Combo Error")</f>
        <v/>
      </c>
      <c r="AD2331" t="str">
        <f>IFERROR(IF('Journal Template'!D2743="","",IF(AND(VLOOKUP('Journal Template'!D2743,X:AA,4,0)='Journal Template'!A2743,VLOOKUP('Journal Template'!D2743,X:Y,2,0)="A"),"","Inactive Dept Combo Error")),"")</f>
        <v/>
      </c>
      <c r="AK2331" s="150" t="str">
        <f>IF(JRF!B2344="","",IF(JRF!B2344=IFERROR(VLOOKUP(JRF!B2344,Checks!AI:AI,1,0),0),"Entry in Branch/Satellite BU's",""))</f>
        <v/>
      </c>
      <c r="AL2331" t="str">
        <f>IFERROR(IF('Journal Template'!A2743="","",IF('Journal Template'!A2743=IFERROR(VLOOKUP('Journal Template'!A2743,Checks!AI:AI,1,0),0),"Entry in Branch/Satellite BU's","")),"")</f>
        <v/>
      </c>
      <c r="AO2331" s="171"/>
      <c r="AP2331" s="171"/>
      <c r="AQ2331" s="171"/>
      <c r="AR2331" s="171"/>
      <c r="CI2331" t="str">
        <f>IF(JRF!F2344&gt;0,"",IF(JRF!B2344="","",IF(LEFT(JRF!B2344,1)=IFERROR(VLOOKUP(LEFT(JRF!B2344,1),$CF$2:$CF$5,1,0),0),"Product Code Required",IF(JRF!C2344="","",IF(JRF!C2344=IFERROR(VLOOKUP(JRF!C2344,$CH:$CH,1,0),0),"Product Code Required","NA")))))</f>
        <v/>
      </c>
      <c r="CJ2331" t="str">
        <f>IF(JRF!AV2344&gt;0,"",IF(JRF!Q2344="","",IF(LEFT(JRF!Q2344,1)=IFERROR(VLOOKUP(LEFT(JRF!Q2344,1),$CF$2:$CF$5,1,0),0),"Product Code Required",IF(JRF!V2344="","",IF(JRF!V2344=IFERROR(VLOOKUP(JRF!V2344,$CH:$CH,1,0),0),"Product Code Required","NA")))))</f>
        <v/>
      </c>
      <c r="CK2331" t="str">
        <f>IFERROR(IF(LEN('Journal Template'!F2342)&gt;0,"",IF('Journal Template'!A2342="","",IF(LEFT('Journal Template'!A2342,1)=IFERROR(VLOOKUP(LEFT('Journal Template'!A2342,1),Checks!$CF$2:$CF$5,1,0),0),"Product Code Required",IF('Journal Template'!D2342="","",IF('Journal Template'!D2342=IFERROR(VLOOKUP('Journal Template'!D2342,Checks!$CH:$CH,1,0),0),"Product Code Required","NA"))))),"")</f>
        <v/>
      </c>
    </row>
    <row r="2332" spans="14:89">
      <c r="N2332" t="s">
        <v>10863</v>
      </c>
      <c r="O2332" t="s">
        <v>10864</v>
      </c>
      <c r="P2332" t="s">
        <v>386</v>
      </c>
      <c r="Q2332" s="150" t="str">
        <f>IF(JRF!D2345="","",IF(IFERROR(VLOOKUP(JRF!D2345,Checks!N:P,3,0),0)="A","","Inactive account in Use"))</f>
        <v/>
      </c>
      <c r="R2332" t="str">
        <f>IFERROR(IF('Journal Template'!C2744="","",IF(IFERROR(VLOOKUP('Journal Template'!C2744,Checks!N:P,3,0),0)="A","","Inactive account in Use")),"")</f>
        <v/>
      </c>
      <c r="V2332" s="150" t="str">
        <f>IF(JRF!C2345="","",IF(IFERROR(VLOOKUP(JRF!C2345,Checks!S:U,3,0),0)="A","Entry with System fund Dept",""))</f>
        <v/>
      </c>
      <c r="W2332" t="str">
        <f>IFERROR(IF('Journal Template'!D2744="","",IF(IFERROR(VLOOKUP('Journal Template'!D2744,Checks!S:U,3,0),0)="A","Entry with System fund Dept","")),"")</f>
        <v/>
      </c>
      <c r="X2332" t="s">
        <v>10865</v>
      </c>
      <c r="Y2332" t="s">
        <v>389</v>
      </c>
      <c r="Z2332" t="s">
        <v>10866</v>
      </c>
      <c r="AA2332" t="s">
        <v>623</v>
      </c>
      <c r="AB2332" t="s">
        <v>1769</v>
      </c>
      <c r="AC2332" s="150" t="str">
        <f>IFERROR(IF(JRF!C2345="","",IF(AND(VLOOKUP(JRF!C2345,X:AA,4,0)=JRF!B2345,VLOOKUP(JRF!C2345,X:Y,2,0)="A"),"","Inactive Dept Combo Error")),"Inactive Dept Combo Error")</f>
        <v/>
      </c>
      <c r="AD2332" t="str">
        <f>IFERROR(IF('Journal Template'!D2744="","",IF(AND(VLOOKUP('Journal Template'!D2744,X:AA,4,0)='Journal Template'!A2744,VLOOKUP('Journal Template'!D2744,X:Y,2,0)="A"),"","Inactive Dept Combo Error")),"")</f>
        <v/>
      </c>
      <c r="AK2332" s="150" t="str">
        <f>IF(JRF!B2345="","",IF(JRF!B2345=IFERROR(VLOOKUP(JRF!B2345,Checks!AI:AI,1,0),0),"Entry in Branch/Satellite BU's",""))</f>
        <v/>
      </c>
      <c r="AL2332" t="str">
        <f>IFERROR(IF('Journal Template'!A2744="","",IF('Journal Template'!A2744=IFERROR(VLOOKUP('Journal Template'!A2744,Checks!AI:AI,1,0),0),"Entry in Branch/Satellite BU's","")),"")</f>
        <v/>
      </c>
      <c r="AO2332" s="171"/>
      <c r="AP2332" s="171"/>
      <c r="AQ2332" s="171"/>
      <c r="AR2332" s="171"/>
      <c r="CI2332" t="str">
        <f>IF(JRF!F2345&gt;0,"",IF(JRF!B2345="","",IF(LEFT(JRF!B2345,1)=IFERROR(VLOOKUP(LEFT(JRF!B2345,1),$CF$2:$CF$5,1,0),0),"Product Code Required",IF(JRF!C2345="","",IF(JRF!C2345=IFERROR(VLOOKUP(JRF!C2345,$CH:$CH,1,0),0),"Product Code Required","NA")))))</f>
        <v/>
      </c>
      <c r="CJ2332" t="str">
        <f>IF(JRF!AV2345&gt;0,"",IF(JRF!Q2345="","",IF(LEFT(JRF!Q2345,1)=IFERROR(VLOOKUP(LEFT(JRF!Q2345,1),$CF$2:$CF$5,1,0),0),"Product Code Required",IF(JRF!V2345="","",IF(JRF!V2345=IFERROR(VLOOKUP(JRF!V2345,$CH:$CH,1,0),0),"Product Code Required","NA")))))</f>
        <v/>
      </c>
      <c r="CK2332" t="str">
        <f>IFERROR(IF(LEN('Journal Template'!F2343)&gt;0,"",IF('Journal Template'!A2343="","",IF(LEFT('Journal Template'!A2343,1)=IFERROR(VLOOKUP(LEFT('Journal Template'!A2343,1),Checks!$CF$2:$CF$5,1,0),0),"Product Code Required",IF('Journal Template'!D2343="","",IF('Journal Template'!D2343=IFERROR(VLOOKUP('Journal Template'!D2343,Checks!$CH:$CH,1,0),0),"Product Code Required","NA"))))),"")</f>
        <v/>
      </c>
    </row>
    <row r="2333" spans="14:89">
      <c r="N2333" t="s">
        <v>10867</v>
      </c>
      <c r="O2333" t="s">
        <v>10868</v>
      </c>
      <c r="P2333" t="s">
        <v>386</v>
      </c>
      <c r="Q2333" s="150" t="str">
        <f>IF(JRF!D2346="","",IF(IFERROR(VLOOKUP(JRF!D2346,Checks!N:P,3,0),0)="A","","Inactive account in Use"))</f>
        <v/>
      </c>
      <c r="R2333" t="str">
        <f>IFERROR(IF('Journal Template'!C2745="","",IF(IFERROR(VLOOKUP('Journal Template'!C2745,Checks!N:P,3,0),0)="A","","Inactive account in Use")),"")</f>
        <v/>
      </c>
      <c r="V2333" s="150" t="str">
        <f>IF(JRF!C2346="","",IF(IFERROR(VLOOKUP(JRF!C2346,Checks!S:U,3,0),0)="A","Entry with System fund Dept",""))</f>
        <v/>
      </c>
      <c r="W2333" t="str">
        <f>IFERROR(IF('Journal Template'!D2745="","",IF(IFERROR(VLOOKUP('Journal Template'!D2745,Checks!S:U,3,0),0)="A","Entry with System fund Dept","")),"")</f>
        <v/>
      </c>
      <c r="X2333" t="s">
        <v>10869</v>
      </c>
      <c r="Y2333" t="s">
        <v>389</v>
      </c>
      <c r="Z2333" t="s">
        <v>10870</v>
      </c>
      <c r="AA2333" t="s">
        <v>10871</v>
      </c>
      <c r="AB2333" t="s">
        <v>125</v>
      </c>
      <c r="AC2333" s="150" t="str">
        <f>IFERROR(IF(JRF!C2346="","",IF(AND(VLOOKUP(JRF!C2346,X:AA,4,0)=JRF!B2346,VLOOKUP(JRF!C2346,X:Y,2,0)="A"),"","Inactive Dept Combo Error")),"Inactive Dept Combo Error")</f>
        <v/>
      </c>
      <c r="AD2333" t="str">
        <f>IFERROR(IF('Journal Template'!D2745="","",IF(AND(VLOOKUP('Journal Template'!D2745,X:AA,4,0)='Journal Template'!A2745,VLOOKUP('Journal Template'!D2745,X:Y,2,0)="A"),"","Inactive Dept Combo Error")),"")</f>
        <v/>
      </c>
      <c r="AK2333" s="150" t="str">
        <f>IF(JRF!B2346="","",IF(JRF!B2346=IFERROR(VLOOKUP(JRF!B2346,Checks!AI:AI,1,0),0),"Entry in Branch/Satellite BU's",""))</f>
        <v/>
      </c>
      <c r="AL2333" t="str">
        <f>IFERROR(IF('Journal Template'!A2745="","",IF('Journal Template'!A2745=IFERROR(VLOOKUP('Journal Template'!A2745,Checks!AI:AI,1,0),0),"Entry in Branch/Satellite BU's","")),"")</f>
        <v/>
      </c>
      <c r="AO2333" s="171"/>
      <c r="AP2333" s="171"/>
      <c r="AQ2333" s="171"/>
      <c r="AR2333" s="171"/>
      <c r="CI2333" t="str">
        <f>IF(JRF!F2346&gt;0,"",IF(JRF!B2346="","",IF(LEFT(JRF!B2346,1)=IFERROR(VLOOKUP(LEFT(JRF!B2346,1),$CF$2:$CF$5,1,0),0),"Product Code Required",IF(JRF!C2346="","",IF(JRF!C2346=IFERROR(VLOOKUP(JRF!C2346,$CH:$CH,1,0),0),"Product Code Required","NA")))))</f>
        <v/>
      </c>
      <c r="CJ2333" t="str">
        <f>IF(JRF!AV2346&gt;0,"",IF(JRF!Q2346="","",IF(LEFT(JRF!Q2346,1)=IFERROR(VLOOKUP(LEFT(JRF!Q2346,1),$CF$2:$CF$5,1,0),0),"Product Code Required",IF(JRF!V2346="","",IF(JRF!V2346=IFERROR(VLOOKUP(JRF!V2346,$CH:$CH,1,0),0),"Product Code Required","NA")))))</f>
        <v/>
      </c>
      <c r="CK2333" t="str">
        <f>IFERROR(IF(LEN('Journal Template'!F2344)&gt;0,"",IF('Journal Template'!A2344="","",IF(LEFT('Journal Template'!A2344,1)=IFERROR(VLOOKUP(LEFT('Journal Template'!A2344,1),Checks!$CF$2:$CF$5,1,0),0),"Product Code Required",IF('Journal Template'!D2344="","",IF('Journal Template'!D2344=IFERROR(VLOOKUP('Journal Template'!D2344,Checks!$CH:$CH,1,0),0),"Product Code Required","NA"))))),"")</f>
        <v/>
      </c>
    </row>
    <row r="2334" spans="14:89">
      <c r="N2334" t="s">
        <v>10872</v>
      </c>
      <c r="O2334" t="s">
        <v>10873</v>
      </c>
      <c r="P2334" t="s">
        <v>386</v>
      </c>
      <c r="Q2334" s="150" t="str">
        <f>IF(JRF!D2347="","",IF(IFERROR(VLOOKUP(JRF!D2347,Checks!N:P,3,0),0)="A","","Inactive account in Use"))</f>
        <v/>
      </c>
      <c r="R2334" t="str">
        <f>IFERROR(IF('Journal Template'!C2746="","",IF(IFERROR(VLOOKUP('Journal Template'!C2746,Checks!N:P,3,0),0)="A","","Inactive account in Use")),"")</f>
        <v/>
      </c>
      <c r="V2334" s="150" t="str">
        <f>IF(JRF!C2347="","",IF(IFERROR(VLOOKUP(JRF!C2347,Checks!S:U,3,0),0)="A","Entry with System fund Dept",""))</f>
        <v/>
      </c>
      <c r="W2334" t="str">
        <f>IFERROR(IF('Journal Template'!D2746="","",IF(IFERROR(VLOOKUP('Journal Template'!D2746,Checks!S:U,3,0),0)="A","Entry with System fund Dept","")),"")</f>
        <v/>
      </c>
      <c r="X2334" t="s">
        <v>424</v>
      </c>
      <c r="Y2334" t="s">
        <v>386</v>
      </c>
      <c r="Z2334" t="s">
        <v>10874</v>
      </c>
      <c r="AA2334" t="s">
        <v>412</v>
      </c>
      <c r="AB2334" t="s">
        <v>125</v>
      </c>
      <c r="AC2334" s="150" t="str">
        <f>IFERROR(IF(JRF!C2347="","",IF(AND(VLOOKUP(JRF!C2347,X:AA,4,0)=JRF!B2347,VLOOKUP(JRF!C2347,X:Y,2,0)="A"),"","Inactive Dept Combo Error")),"Inactive Dept Combo Error")</f>
        <v/>
      </c>
      <c r="AD2334" t="str">
        <f>IFERROR(IF('Journal Template'!D2746="","",IF(AND(VLOOKUP('Journal Template'!D2746,X:AA,4,0)='Journal Template'!A2746,VLOOKUP('Journal Template'!D2746,X:Y,2,0)="A"),"","Inactive Dept Combo Error")),"")</f>
        <v/>
      </c>
      <c r="AK2334" s="150" t="str">
        <f>IF(JRF!B2347="","",IF(JRF!B2347=IFERROR(VLOOKUP(JRF!B2347,Checks!AI:AI,1,0),0),"Entry in Branch/Satellite BU's",""))</f>
        <v/>
      </c>
      <c r="AL2334" t="str">
        <f>IFERROR(IF('Journal Template'!A2746="","",IF('Journal Template'!A2746=IFERROR(VLOOKUP('Journal Template'!A2746,Checks!AI:AI,1,0),0),"Entry in Branch/Satellite BU's","")),"")</f>
        <v/>
      </c>
      <c r="AO2334" s="171"/>
      <c r="AP2334" s="171"/>
      <c r="AQ2334" s="171"/>
      <c r="AR2334" s="171"/>
      <c r="CI2334" t="str">
        <f>IF(JRF!F2347&gt;0,"",IF(JRF!B2347="","",IF(LEFT(JRF!B2347,1)=IFERROR(VLOOKUP(LEFT(JRF!B2347,1),$CF$2:$CF$5,1,0),0),"Product Code Required",IF(JRF!C2347="","",IF(JRF!C2347=IFERROR(VLOOKUP(JRF!C2347,$CH:$CH,1,0),0),"Product Code Required","NA")))))</f>
        <v/>
      </c>
      <c r="CJ2334" t="str">
        <f>IF(JRF!AV2347&gt;0,"",IF(JRF!Q2347="","",IF(LEFT(JRF!Q2347,1)=IFERROR(VLOOKUP(LEFT(JRF!Q2347,1),$CF$2:$CF$5,1,0),0),"Product Code Required",IF(JRF!V2347="","",IF(JRF!V2347=IFERROR(VLOOKUP(JRF!V2347,$CH:$CH,1,0),0),"Product Code Required","NA")))))</f>
        <v/>
      </c>
      <c r="CK2334" t="str">
        <f>IFERROR(IF(LEN('Journal Template'!F2345)&gt;0,"",IF('Journal Template'!A2345="","",IF(LEFT('Journal Template'!A2345,1)=IFERROR(VLOOKUP(LEFT('Journal Template'!A2345,1),Checks!$CF$2:$CF$5,1,0),0),"Product Code Required",IF('Journal Template'!D2345="","",IF('Journal Template'!D2345=IFERROR(VLOOKUP('Journal Template'!D2345,Checks!$CH:$CH,1,0),0),"Product Code Required","NA"))))),"")</f>
        <v/>
      </c>
    </row>
    <row r="2335" spans="14:89">
      <c r="N2335" t="s">
        <v>10875</v>
      </c>
      <c r="O2335" t="s">
        <v>10876</v>
      </c>
      <c r="P2335" t="s">
        <v>386</v>
      </c>
      <c r="Q2335" s="150" t="str">
        <f>IF(JRF!D2348="","",IF(IFERROR(VLOOKUP(JRF!D2348,Checks!N:P,3,0),0)="A","","Inactive account in Use"))</f>
        <v/>
      </c>
      <c r="R2335" t="str">
        <f>IFERROR(IF('Journal Template'!C2747="","",IF(IFERROR(VLOOKUP('Journal Template'!C2747,Checks!N:P,3,0),0)="A","","Inactive account in Use")),"")</f>
        <v/>
      </c>
      <c r="V2335" s="150" t="str">
        <f>IF(JRF!C2348="","",IF(IFERROR(VLOOKUP(JRF!C2348,Checks!S:U,3,0),0)="A","Entry with System fund Dept",""))</f>
        <v/>
      </c>
      <c r="W2335" t="str">
        <f>IFERROR(IF('Journal Template'!D2747="","",IF(IFERROR(VLOOKUP('Journal Template'!D2747,Checks!S:U,3,0),0)="A","Entry with System fund Dept","")),"")</f>
        <v/>
      </c>
      <c r="X2335" t="s">
        <v>527</v>
      </c>
      <c r="Y2335" t="s">
        <v>386</v>
      </c>
      <c r="Z2335" t="s">
        <v>10877</v>
      </c>
      <c r="AA2335" t="s">
        <v>412</v>
      </c>
      <c r="AB2335" t="s">
        <v>125</v>
      </c>
      <c r="AC2335" s="150" t="str">
        <f>IFERROR(IF(JRF!C2348="","",IF(AND(VLOOKUP(JRF!C2348,X:AA,4,0)=JRF!B2348,VLOOKUP(JRF!C2348,X:Y,2,0)="A"),"","Inactive Dept Combo Error")),"Inactive Dept Combo Error")</f>
        <v/>
      </c>
      <c r="AD2335" t="str">
        <f>IFERROR(IF('Journal Template'!D2747="","",IF(AND(VLOOKUP('Journal Template'!D2747,X:AA,4,0)='Journal Template'!A2747,VLOOKUP('Journal Template'!D2747,X:Y,2,0)="A"),"","Inactive Dept Combo Error")),"")</f>
        <v/>
      </c>
      <c r="AK2335" s="150" t="str">
        <f>IF(JRF!B2348="","",IF(JRF!B2348=IFERROR(VLOOKUP(JRF!B2348,Checks!AI:AI,1,0),0),"Entry in Branch/Satellite BU's",""))</f>
        <v/>
      </c>
      <c r="AL2335" t="str">
        <f>IFERROR(IF('Journal Template'!A2747="","",IF('Journal Template'!A2747=IFERROR(VLOOKUP('Journal Template'!A2747,Checks!AI:AI,1,0),0),"Entry in Branch/Satellite BU's","")),"")</f>
        <v/>
      </c>
      <c r="AO2335" s="171"/>
      <c r="AP2335" s="171"/>
      <c r="AQ2335" s="171"/>
      <c r="AR2335" s="171"/>
      <c r="CI2335" t="str">
        <f>IF(JRF!F2348&gt;0,"",IF(JRF!B2348="","",IF(LEFT(JRF!B2348,1)=IFERROR(VLOOKUP(LEFT(JRF!B2348,1),$CF$2:$CF$5,1,0),0),"Product Code Required",IF(JRF!C2348="","",IF(JRF!C2348=IFERROR(VLOOKUP(JRF!C2348,$CH:$CH,1,0),0),"Product Code Required","NA")))))</f>
        <v/>
      </c>
      <c r="CJ2335" t="str">
        <f>IF(JRF!AV2348&gt;0,"",IF(JRF!Q2348="","",IF(LEFT(JRF!Q2348,1)=IFERROR(VLOOKUP(LEFT(JRF!Q2348,1),$CF$2:$CF$5,1,0),0),"Product Code Required",IF(JRF!V2348="","",IF(JRF!V2348=IFERROR(VLOOKUP(JRF!V2348,$CH:$CH,1,0),0),"Product Code Required","NA")))))</f>
        <v/>
      </c>
      <c r="CK2335" t="str">
        <f>IFERROR(IF(LEN('Journal Template'!F2346)&gt;0,"",IF('Journal Template'!A2346="","",IF(LEFT('Journal Template'!A2346,1)=IFERROR(VLOOKUP(LEFT('Journal Template'!A2346,1),Checks!$CF$2:$CF$5,1,0),0),"Product Code Required",IF('Journal Template'!D2346="","",IF('Journal Template'!D2346=IFERROR(VLOOKUP('Journal Template'!D2346,Checks!$CH:$CH,1,0),0),"Product Code Required","NA"))))),"")</f>
        <v/>
      </c>
    </row>
    <row r="2336" spans="14:89">
      <c r="N2336" t="s">
        <v>10878</v>
      </c>
      <c r="O2336" t="s">
        <v>10879</v>
      </c>
      <c r="P2336" t="s">
        <v>386</v>
      </c>
      <c r="Q2336" s="150" t="str">
        <f>IF(JRF!D2349="","",IF(IFERROR(VLOOKUP(JRF!D2349,Checks!N:P,3,0),0)="A","","Inactive account in Use"))</f>
        <v/>
      </c>
      <c r="R2336" t="str">
        <f>IFERROR(IF('Journal Template'!C2748="","",IF(IFERROR(VLOOKUP('Journal Template'!C2748,Checks!N:P,3,0),0)="A","","Inactive account in Use")),"")</f>
        <v/>
      </c>
      <c r="V2336" s="150" t="str">
        <f>IF(JRF!C2349="","",IF(IFERROR(VLOOKUP(JRF!C2349,Checks!S:U,3,0),0)="A","Entry with System fund Dept",""))</f>
        <v/>
      </c>
      <c r="W2336" t="str">
        <f>IFERROR(IF('Journal Template'!D2748="","",IF(IFERROR(VLOOKUP('Journal Template'!D2748,Checks!S:U,3,0),0)="A","Entry with System fund Dept","")),"")</f>
        <v/>
      </c>
      <c r="X2336" t="s">
        <v>10880</v>
      </c>
      <c r="Y2336" t="s">
        <v>389</v>
      </c>
      <c r="Z2336" t="s">
        <v>10881</v>
      </c>
      <c r="AA2336" t="s">
        <v>412</v>
      </c>
      <c r="AB2336" t="s">
        <v>125</v>
      </c>
      <c r="AC2336" s="150" t="str">
        <f>IFERROR(IF(JRF!C2349="","",IF(AND(VLOOKUP(JRF!C2349,X:AA,4,0)=JRF!B2349,VLOOKUP(JRF!C2349,X:Y,2,0)="A"),"","Inactive Dept Combo Error")),"Inactive Dept Combo Error")</f>
        <v/>
      </c>
      <c r="AD2336" t="str">
        <f>IFERROR(IF('Journal Template'!D2748="","",IF(AND(VLOOKUP('Journal Template'!D2748,X:AA,4,0)='Journal Template'!A2748,VLOOKUP('Journal Template'!D2748,X:Y,2,0)="A"),"","Inactive Dept Combo Error")),"")</f>
        <v/>
      </c>
      <c r="AK2336" s="150" t="str">
        <f>IF(JRF!B2349="","",IF(JRF!B2349=IFERROR(VLOOKUP(JRF!B2349,Checks!AI:AI,1,0),0),"Entry in Branch/Satellite BU's",""))</f>
        <v/>
      </c>
      <c r="AL2336" t="str">
        <f>IFERROR(IF('Journal Template'!A2748="","",IF('Journal Template'!A2748=IFERROR(VLOOKUP('Journal Template'!A2748,Checks!AI:AI,1,0),0),"Entry in Branch/Satellite BU's","")),"")</f>
        <v/>
      </c>
      <c r="AO2336" s="171"/>
      <c r="AP2336" s="171"/>
      <c r="AQ2336" s="171"/>
      <c r="AR2336" s="171"/>
      <c r="CI2336" t="str">
        <f>IF(JRF!F2349&gt;0,"",IF(JRF!B2349="","",IF(LEFT(JRF!B2349,1)=IFERROR(VLOOKUP(LEFT(JRF!B2349,1),$CF$2:$CF$5,1,0),0),"Product Code Required",IF(JRF!C2349="","",IF(JRF!C2349=IFERROR(VLOOKUP(JRF!C2349,$CH:$CH,1,0),0),"Product Code Required","NA")))))</f>
        <v/>
      </c>
      <c r="CJ2336" t="str">
        <f>IF(JRF!AV2349&gt;0,"",IF(JRF!Q2349="","",IF(LEFT(JRF!Q2349,1)=IFERROR(VLOOKUP(LEFT(JRF!Q2349,1),$CF$2:$CF$5,1,0),0),"Product Code Required",IF(JRF!V2349="","",IF(JRF!V2349=IFERROR(VLOOKUP(JRF!V2349,$CH:$CH,1,0),0),"Product Code Required","NA")))))</f>
        <v/>
      </c>
      <c r="CK2336" t="str">
        <f>IFERROR(IF(LEN('Journal Template'!F2347)&gt;0,"",IF('Journal Template'!A2347="","",IF(LEFT('Journal Template'!A2347,1)=IFERROR(VLOOKUP(LEFT('Journal Template'!A2347,1),Checks!$CF$2:$CF$5,1,0),0),"Product Code Required",IF('Journal Template'!D2347="","",IF('Journal Template'!D2347=IFERROR(VLOOKUP('Journal Template'!D2347,Checks!$CH:$CH,1,0),0),"Product Code Required","NA"))))),"")</f>
        <v/>
      </c>
    </row>
    <row r="2337" spans="14:89">
      <c r="N2337" t="s">
        <v>10882</v>
      </c>
      <c r="O2337" t="s">
        <v>10883</v>
      </c>
      <c r="P2337" t="s">
        <v>386</v>
      </c>
      <c r="Q2337" s="150" t="str">
        <f>IF(JRF!D2350="","",IF(IFERROR(VLOOKUP(JRF!D2350,Checks!N:P,3,0),0)="A","","Inactive account in Use"))</f>
        <v/>
      </c>
      <c r="R2337" t="str">
        <f>IFERROR(IF('Journal Template'!C2749="","",IF(IFERROR(VLOOKUP('Journal Template'!C2749,Checks!N:P,3,0),0)="A","","Inactive account in Use")),"")</f>
        <v/>
      </c>
      <c r="V2337" s="150" t="str">
        <f>IF(JRF!C2350="","",IF(IFERROR(VLOOKUP(JRF!C2350,Checks!S:U,3,0),0)="A","Entry with System fund Dept",""))</f>
        <v/>
      </c>
      <c r="W2337" t="str">
        <f>IFERROR(IF('Journal Template'!D2749="","",IF(IFERROR(VLOOKUP('Journal Template'!D2749,Checks!S:U,3,0),0)="A","Entry with System fund Dept","")),"")</f>
        <v/>
      </c>
      <c r="X2337" t="s">
        <v>10884</v>
      </c>
      <c r="Y2337" t="s">
        <v>389</v>
      </c>
      <c r="Z2337" t="s">
        <v>10885</v>
      </c>
      <c r="AA2337" t="s">
        <v>412</v>
      </c>
      <c r="AB2337" t="s">
        <v>125</v>
      </c>
      <c r="AC2337" s="150" t="str">
        <f>IFERROR(IF(JRF!C2350="","",IF(AND(VLOOKUP(JRF!C2350,X:AA,4,0)=JRF!B2350,VLOOKUP(JRF!C2350,X:Y,2,0)="A"),"","Inactive Dept Combo Error")),"Inactive Dept Combo Error")</f>
        <v/>
      </c>
      <c r="AD2337" t="str">
        <f>IFERROR(IF('Journal Template'!D2749="","",IF(AND(VLOOKUP('Journal Template'!D2749,X:AA,4,0)='Journal Template'!A2749,VLOOKUP('Journal Template'!D2749,X:Y,2,0)="A"),"","Inactive Dept Combo Error")),"")</f>
        <v/>
      </c>
      <c r="AK2337" s="150" t="str">
        <f>IF(JRF!B2350="","",IF(JRF!B2350=IFERROR(VLOOKUP(JRF!B2350,Checks!AI:AI,1,0),0),"Entry in Branch/Satellite BU's",""))</f>
        <v/>
      </c>
      <c r="AL2337" t="str">
        <f>IFERROR(IF('Journal Template'!A2749="","",IF('Journal Template'!A2749=IFERROR(VLOOKUP('Journal Template'!A2749,Checks!AI:AI,1,0),0),"Entry in Branch/Satellite BU's","")),"")</f>
        <v/>
      </c>
      <c r="AO2337" s="171"/>
      <c r="AP2337" s="171"/>
      <c r="AQ2337" s="171"/>
      <c r="AR2337" s="171"/>
      <c r="CI2337" t="str">
        <f>IF(JRF!F2350&gt;0,"",IF(JRF!B2350="","",IF(LEFT(JRF!B2350,1)=IFERROR(VLOOKUP(LEFT(JRF!B2350,1),$CF$2:$CF$5,1,0),0),"Product Code Required",IF(JRF!C2350="","",IF(JRF!C2350=IFERROR(VLOOKUP(JRF!C2350,$CH:$CH,1,0),0),"Product Code Required","NA")))))</f>
        <v/>
      </c>
      <c r="CJ2337" t="str">
        <f>IF(JRF!AV2350&gt;0,"",IF(JRF!Q2350="","",IF(LEFT(JRF!Q2350,1)=IFERROR(VLOOKUP(LEFT(JRF!Q2350,1),$CF$2:$CF$5,1,0),0),"Product Code Required",IF(JRF!V2350="","",IF(JRF!V2350=IFERROR(VLOOKUP(JRF!V2350,$CH:$CH,1,0),0),"Product Code Required","NA")))))</f>
        <v/>
      </c>
      <c r="CK2337" t="str">
        <f>IFERROR(IF(LEN('Journal Template'!F2348)&gt;0,"",IF('Journal Template'!A2348="","",IF(LEFT('Journal Template'!A2348,1)=IFERROR(VLOOKUP(LEFT('Journal Template'!A2348,1),Checks!$CF$2:$CF$5,1,0),0),"Product Code Required",IF('Journal Template'!D2348="","",IF('Journal Template'!D2348=IFERROR(VLOOKUP('Journal Template'!D2348,Checks!$CH:$CH,1,0),0),"Product Code Required","NA"))))),"")</f>
        <v/>
      </c>
    </row>
    <row r="2338" spans="14:89">
      <c r="N2338" t="s">
        <v>10886</v>
      </c>
      <c r="O2338" t="s">
        <v>10887</v>
      </c>
      <c r="P2338" t="s">
        <v>386</v>
      </c>
      <c r="Q2338" s="150" t="str">
        <f>IF(JRF!D2351="","",IF(IFERROR(VLOOKUP(JRF!D2351,Checks!N:P,3,0),0)="A","","Inactive account in Use"))</f>
        <v/>
      </c>
      <c r="R2338" t="str">
        <f>IFERROR(IF('Journal Template'!C2750="","",IF(IFERROR(VLOOKUP('Journal Template'!C2750,Checks!N:P,3,0),0)="A","","Inactive account in Use")),"")</f>
        <v/>
      </c>
      <c r="V2338" s="150" t="str">
        <f>IF(JRF!C2351="","",IF(IFERROR(VLOOKUP(JRF!C2351,Checks!S:U,3,0),0)="A","Entry with System fund Dept",""))</f>
        <v/>
      </c>
      <c r="W2338" t="str">
        <f>IFERROR(IF('Journal Template'!D2750="","",IF(IFERROR(VLOOKUP('Journal Template'!D2750,Checks!S:U,3,0),0)="A","Entry with System fund Dept","")),"")</f>
        <v/>
      </c>
      <c r="X2338" t="s">
        <v>10888</v>
      </c>
      <c r="Y2338" t="s">
        <v>389</v>
      </c>
      <c r="Z2338" t="s">
        <v>10889</v>
      </c>
      <c r="AA2338" t="s">
        <v>412</v>
      </c>
      <c r="AB2338" t="s">
        <v>125</v>
      </c>
      <c r="AC2338" s="150" t="str">
        <f>IFERROR(IF(JRF!C2351="","",IF(AND(VLOOKUP(JRF!C2351,X:AA,4,0)=JRF!B2351,VLOOKUP(JRF!C2351,X:Y,2,0)="A"),"","Inactive Dept Combo Error")),"Inactive Dept Combo Error")</f>
        <v/>
      </c>
      <c r="AD2338" t="str">
        <f>IFERROR(IF('Journal Template'!D2750="","",IF(AND(VLOOKUP('Journal Template'!D2750,X:AA,4,0)='Journal Template'!A2750,VLOOKUP('Journal Template'!D2750,X:Y,2,0)="A"),"","Inactive Dept Combo Error")),"")</f>
        <v/>
      </c>
      <c r="AK2338" s="150" t="str">
        <f>IF(JRF!B2351="","",IF(JRF!B2351=IFERROR(VLOOKUP(JRF!B2351,Checks!AI:AI,1,0),0),"Entry in Branch/Satellite BU's",""))</f>
        <v/>
      </c>
      <c r="AL2338" t="str">
        <f>IFERROR(IF('Journal Template'!A2750="","",IF('Journal Template'!A2750=IFERROR(VLOOKUP('Journal Template'!A2750,Checks!AI:AI,1,0),0),"Entry in Branch/Satellite BU's","")),"")</f>
        <v/>
      </c>
      <c r="AO2338" s="171"/>
      <c r="AP2338" s="171"/>
      <c r="AQ2338" s="171"/>
      <c r="AR2338" s="171"/>
      <c r="CI2338" t="str">
        <f>IF(JRF!F2351&gt;0,"",IF(JRF!B2351="","",IF(LEFT(JRF!B2351,1)=IFERROR(VLOOKUP(LEFT(JRF!B2351,1),$CF$2:$CF$5,1,0),0),"Product Code Required",IF(JRF!C2351="","",IF(JRF!C2351=IFERROR(VLOOKUP(JRF!C2351,$CH:$CH,1,0),0),"Product Code Required","NA")))))</f>
        <v/>
      </c>
      <c r="CJ2338" t="str">
        <f>IF(JRF!AV2351&gt;0,"",IF(JRF!Q2351="","",IF(LEFT(JRF!Q2351,1)=IFERROR(VLOOKUP(LEFT(JRF!Q2351,1),$CF$2:$CF$5,1,0),0),"Product Code Required",IF(JRF!V2351="","",IF(JRF!V2351=IFERROR(VLOOKUP(JRF!V2351,$CH:$CH,1,0),0),"Product Code Required","NA")))))</f>
        <v/>
      </c>
      <c r="CK2338" t="str">
        <f>IFERROR(IF(LEN('Journal Template'!F2349)&gt;0,"",IF('Journal Template'!A2349="","",IF(LEFT('Journal Template'!A2349,1)=IFERROR(VLOOKUP(LEFT('Journal Template'!A2349,1),Checks!$CF$2:$CF$5,1,0),0),"Product Code Required",IF('Journal Template'!D2349="","",IF('Journal Template'!D2349=IFERROR(VLOOKUP('Journal Template'!D2349,Checks!$CH:$CH,1,0),0),"Product Code Required","NA"))))),"")</f>
        <v/>
      </c>
    </row>
    <row r="2339" spans="14:89">
      <c r="N2339" t="s">
        <v>10890</v>
      </c>
      <c r="O2339" t="s">
        <v>10891</v>
      </c>
      <c r="P2339" t="s">
        <v>386</v>
      </c>
      <c r="Q2339" s="150" t="str">
        <f>IF(JRF!D2352="","",IF(IFERROR(VLOOKUP(JRF!D2352,Checks!N:P,3,0),0)="A","","Inactive account in Use"))</f>
        <v/>
      </c>
      <c r="R2339" t="str">
        <f>IFERROR(IF('Journal Template'!C2751="","",IF(IFERROR(VLOOKUP('Journal Template'!C2751,Checks!N:P,3,0),0)="A","","Inactive account in Use")),"")</f>
        <v/>
      </c>
      <c r="V2339" s="150" t="str">
        <f>IF(JRF!C2352="","",IF(IFERROR(VLOOKUP(JRF!C2352,Checks!S:U,3,0),0)="A","Entry with System fund Dept",""))</f>
        <v/>
      </c>
      <c r="W2339" t="str">
        <f>IFERROR(IF('Journal Template'!D2751="","",IF(IFERROR(VLOOKUP('Journal Template'!D2751,Checks!S:U,3,0),0)="A","Entry with System fund Dept","")),"")</f>
        <v/>
      </c>
      <c r="X2339" t="s">
        <v>518</v>
      </c>
      <c r="Y2339" t="s">
        <v>386</v>
      </c>
      <c r="Z2339" t="s">
        <v>10892</v>
      </c>
      <c r="AA2339" t="s">
        <v>412</v>
      </c>
      <c r="AB2339" t="s">
        <v>125</v>
      </c>
      <c r="AC2339" s="150" t="str">
        <f>IFERROR(IF(JRF!C2352="","",IF(AND(VLOOKUP(JRF!C2352,X:AA,4,0)=JRF!B2352,VLOOKUP(JRF!C2352,X:Y,2,0)="A"),"","Inactive Dept Combo Error")),"Inactive Dept Combo Error")</f>
        <v/>
      </c>
      <c r="AD2339" t="str">
        <f>IFERROR(IF('Journal Template'!D2751="","",IF(AND(VLOOKUP('Journal Template'!D2751,X:AA,4,0)='Journal Template'!A2751,VLOOKUP('Journal Template'!D2751,X:Y,2,0)="A"),"","Inactive Dept Combo Error")),"")</f>
        <v/>
      </c>
      <c r="AK2339" s="150" t="str">
        <f>IF(JRF!B2352="","",IF(JRF!B2352=IFERROR(VLOOKUP(JRF!B2352,Checks!AI:AI,1,0),0),"Entry in Branch/Satellite BU's",""))</f>
        <v/>
      </c>
      <c r="AL2339" t="str">
        <f>IFERROR(IF('Journal Template'!A2751="","",IF('Journal Template'!A2751=IFERROR(VLOOKUP('Journal Template'!A2751,Checks!AI:AI,1,0),0),"Entry in Branch/Satellite BU's","")),"")</f>
        <v/>
      </c>
      <c r="AO2339" s="171"/>
      <c r="AP2339" s="171"/>
      <c r="AQ2339" s="171"/>
      <c r="AR2339" s="171"/>
      <c r="CI2339" t="str">
        <f>IF(JRF!F2352&gt;0,"",IF(JRF!B2352="","",IF(LEFT(JRF!B2352,1)=IFERROR(VLOOKUP(LEFT(JRF!B2352,1),$CF$2:$CF$5,1,0),0),"Product Code Required",IF(JRF!C2352="","",IF(JRF!C2352=IFERROR(VLOOKUP(JRF!C2352,$CH:$CH,1,0),0),"Product Code Required","NA")))))</f>
        <v/>
      </c>
      <c r="CJ2339" t="str">
        <f>IF(JRF!AV2352&gt;0,"",IF(JRF!Q2352="","",IF(LEFT(JRF!Q2352,1)=IFERROR(VLOOKUP(LEFT(JRF!Q2352,1),$CF$2:$CF$5,1,0),0),"Product Code Required",IF(JRF!V2352="","",IF(JRF!V2352=IFERROR(VLOOKUP(JRF!V2352,$CH:$CH,1,0),0),"Product Code Required","NA")))))</f>
        <v/>
      </c>
      <c r="CK2339" t="str">
        <f>IFERROR(IF(LEN('Journal Template'!F2350)&gt;0,"",IF('Journal Template'!A2350="","",IF(LEFT('Journal Template'!A2350,1)=IFERROR(VLOOKUP(LEFT('Journal Template'!A2350,1),Checks!$CF$2:$CF$5,1,0),0),"Product Code Required",IF('Journal Template'!D2350="","",IF('Journal Template'!D2350=IFERROR(VLOOKUP('Journal Template'!D2350,Checks!$CH:$CH,1,0),0),"Product Code Required","NA"))))),"")</f>
        <v/>
      </c>
    </row>
    <row r="2340" spans="14:89">
      <c r="N2340" t="s">
        <v>10893</v>
      </c>
      <c r="O2340" t="s">
        <v>10894</v>
      </c>
      <c r="P2340" t="s">
        <v>386</v>
      </c>
      <c r="Q2340" s="150" t="str">
        <f>IF(JRF!D2353="","",IF(IFERROR(VLOOKUP(JRF!D2353,Checks!N:P,3,0),0)="A","","Inactive account in Use"))</f>
        <v/>
      </c>
      <c r="R2340" t="str">
        <f>IFERROR(IF('Journal Template'!C2752="","",IF(IFERROR(VLOOKUP('Journal Template'!C2752,Checks!N:P,3,0),0)="A","","Inactive account in Use")),"")</f>
        <v/>
      </c>
      <c r="V2340" s="150" t="str">
        <f>IF(JRF!C2353="","",IF(IFERROR(VLOOKUP(JRF!C2353,Checks!S:U,3,0),0)="A","Entry with System fund Dept",""))</f>
        <v/>
      </c>
      <c r="W2340" t="str">
        <f>IFERROR(IF('Journal Template'!D2752="","",IF(IFERROR(VLOOKUP('Journal Template'!D2752,Checks!S:U,3,0),0)="A","Entry with System fund Dept","")),"")</f>
        <v/>
      </c>
      <c r="X2340" t="s">
        <v>600</v>
      </c>
      <c r="Y2340" t="s">
        <v>386</v>
      </c>
      <c r="Z2340" t="s">
        <v>10895</v>
      </c>
      <c r="AA2340" t="s">
        <v>412</v>
      </c>
      <c r="AB2340" t="s">
        <v>125</v>
      </c>
      <c r="AC2340" s="150" t="str">
        <f>IFERROR(IF(JRF!C2353="","",IF(AND(VLOOKUP(JRF!C2353,X:AA,4,0)=JRF!B2353,VLOOKUP(JRF!C2353,X:Y,2,0)="A"),"","Inactive Dept Combo Error")),"Inactive Dept Combo Error")</f>
        <v/>
      </c>
      <c r="AD2340" t="str">
        <f>IFERROR(IF('Journal Template'!D2752="","",IF(AND(VLOOKUP('Journal Template'!D2752,X:AA,4,0)='Journal Template'!A2752,VLOOKUP('Journal Template'!D2752,X:Y,2,0)="A"),"","Inactive Dept Combo Error")),"")</f>
        <v/>
      </c>
      <c r="AK2340" s="150" t="str">
        <f>IF(JRF!B2353="","",IF(JRF!B2353=IFERROR(VLOOKUP(JRF!B2353,Checks!AI:AI,1,0),0),"Entry in Branch/Satellite BU's",""))</f>
        <v/>
      </c>
      <c r="AL2340" t="str">
        <f>IFERROR(IF('Journal Template'!A2752="","",IF('Journal Template'!A2752=IFERROR(VLOOKUP('Journal Template'!A2752,Checks!AI:AI,1,0),0),"Entry in Branch/Satellite BU's","")),"")</f>
        <v/>
      </c>
      <c r="AO2340" s="171"/>
      <c r="AP2340" s="171"/>
      <c r="AQ2340" s="171"/>
      <c r="AR2340" s="171"/>
      <c r="CI2340" t="str">
        <f>IF(JRF!F2353&gt;0,"",IF(JRF!B2353="","",IF(LEFT(JRF!B2353,1)=IFERROR(VLOOKUP(LEFT(JRF!B2353,1),$CF$2:$CF$5,1,0),0),"Product Code Required",IF(JRF!C2353="","",IF(JRF!C2353=IFERROR(VLOOKUP(JRF!C2353,$CH:$CH,1,0),0),"Product Code Required","NA")))))</f>
        <v/>
      </c>
      <c r="CJ2340" t="str">
        <f>IF(JRF!AV2353&gt;0,"",IF(JRF!Q2353="","",IF(LEFT(JRF!Q2353,1)=IFERROR(VLOOKUP(LEFT(JRF!Q2353,1),$CF$2:$CF$5,1,0),0),"Product Code Required",IF(JRF!V2353="","",IF(JRF!V2353=IFERROR(VLOOKUP(JRF!V2353,$CH:$CH,1,0),0),"Product Code Required","NA")))))</f>
        <v/>
      </c>
      <c r="CK2340" t="str">
        <f>IFERROR(IF(LEN('Journal Template'!F2351)&gt;0,"",IF('Journal Template'!A2351="","",IF(LEFT('Journal Template'!A2351,1)=IFERROR(VLOOKUP(LEFT('Journal Template'!A2351,1),Checks!$CF$2:$CF$5,1,0),0),"Product Code Required",IF('Journal Template'!D2351="","",IF('Journal Template'!D2351=IFERROR(VLOOKUP('Journal Template'!D2351,Checks!$CH:$CH,1,0),0),"Product Code Required","NA"))))),"")</f>
        <v/>
      </c>
    </row>
    <row r="2341" spans="14:89">
      <c r="N2341" t="s">
        <v>10896</v>
      </c>
      <c r="O2341" t="s">
        <v>10897</v>
      </c>
      <c r="P2341" t="s">
        <v>386</v>
      </c>
      <c r="Q2341" s="150" t="str">
        <f>IF(JRF!D2354="","",IF(IFERROR(VLOOKUP(JRF!D2354,Checks!N:P,3,0),0)="A","","Inactive account in Use"))</f>
        <v/>
      </c>
      <c r="R2341" t="str">
        <f>IFERROR(IF('Journal Template'!C2753="","",IF(IFERROR(VLOOKUP('Journal Template'!C2753,Checks!N:P,3,0),0)="A","","Inactive account in Use")),"")</f>
        <v/>
      </c>
      <c r="V2341" s="150" t="str">
        <f>IF(JRF!C2354="","",IF(IFERROR(VLOOKUP(JRF!C2354,Checks!S:U,3,0),0)="A","Entry with System fund Dept",""))</f>
        <v/>
      </c>
      <c r="W2341" t="str">
        <f>IFERROR(IF('Journal Template'!D2753="","",IF(IFERROR(VLOOKUP('Journal Template'!D2753,Checks!S:U,3,0),0)="A","Entry with System fund Dept","")),"")</f>
        <v/>
      </c>
      <c r="X2341" t="s">
        <v>10898</v>
      </c>
      <c r="Y2341" t="s">
        <v>386</v>
      </c>
      <c r="Z2341" t="s">
        <v>10899</v>
      </c>
      <c r="AA2341" t="s">
        <v>412</v>
      </c>
      <c r="AB2341" t="s">
        <v>125</v>
      </c>
      <c r="AC2341" s="150" t="str">
        <f>IFERROR(IF(JRF!C2354="","",IF(AND(VLOOKUP(JRF!C2354,X:AA,4,0)=JRF!B2354,VLOOKUP(JRF!C2354,X:Y,2,0)="A"),"","Inactive Dept Combo Error")),"Inactive Dept Combo Error")</f>
        <v/>
      </c>
      <c r="AD2341" t="str">
        <f>IFERROR(IF('Journal Template'!D2753="","",IF(AND(VLOOKUP('Journal Template'!D2753,X:AA,4,0)='Journal Template'!A2753,VLOOKUP('Journal Template'!D2753,X:Y,2,0)="A"),"","Inactive Dept Combo Error")),"")</f>
        <v/>
      </c>
      <c r="AK2341" s="150" t="str">
        <f>IF(JRF!B2354="","",IF(JRF!B2354=IFERROR(VLOOKUP(JRF!B2354,Checks!AI:AI,1,0),0),"Entry in Branch/Satellite BU's",""))</f>
        <v/>
      </c>
      <c r="AL2341" t="str">
        <f>IFERROR(IF('Journal Template'!A2753="","",IF('Journal Template'!A2753=IFERROR(VLOOKUP('Journal Template'!A2753,Checks!AI:AI,1,0),0),"Entry in Branch/Satellite BU's","")),"")</f>
        <v/>
      </c>
      <c r="AO2341" s="171"/>
      <c r="AP2341" s="171"/>
      <c r="AQ2341" s="171"/>
      <c r="AR2341" s="171"/>
      <c r="CI2341" t="str">
        <f>IF(JRF!F2354&gt;0,"",IF(JRF!B2354="","",IF(LEFT(JRF!B2354,1)=IFERROR(VLOOKUP(LEFT(JRF!B2354,1),$CF$2:$CF$5,1,0),0),"Product Code Required",IF(JRF!C2354="","",IF(JRF!C2354=IFERROR(VLOOKUP(JRF!C2354,$CH:$CH,1,0),0),"Product Code Required","NA")))))</f>
        <v/>
      </c>
      <c r="CJ2341" t="str">
        <f>IF(JRF!AV2354&gt;0,"",IF(JRF!Q2354="","",IF(LEFT(JRF!Q2354,1)=IFERROR(VLOOKUP(LEFT(JRF!Q2354,1),$CF$2:$CF$5,1,0),0),"Product Code Required",IF(JRF!V2354="","",IF(JRF!V2354=IFERROR(VLOOKUP(JRF!V2354,$CH:$CH,1,0),0),"Product Code Required","NA")))))</f>
        <v/>
      </c>
      <c r="CK2341" t="str">
        <f>IFERROR(IF(LEN('Journal Template'!F2352)&gt;0,"",IF('Journal Template'!A2352="","",IF(LEFT('Journal Template'!A2352,1)=IFERROR(VLOOKUP(LEFT('Journal Template'!A2352,1),Checks!$CF$2:$CF$5,1,0),0),"Product Code Required",IF('Journal Template'!D2352="","",IF('Journal Template'!D2352=IFERROR(VLOOKUP('Journal Template'!D2352,Checks!$CH:$CH,1,0),0),"Product Code Required","NA"))))),"")</f>
        <v/>
      </c>
    </row>
    <row r="2342" spans="14:89">
      <c r="N2342" t="s">
        <v>10900</v>
      </c>
      <c r="O2342" t="s">
        <v>10901</v>
      </c>
      <c r="P2342" t="s">
        <v>386</v>
      </c>
      <c r="Q2342" s="150" t="str">
        <f>IF(JRF!D2355="","",IF(IFERROR(VLOOKUP(JRF!D2355,Checks!N:P,3,0),0)="A","","Inactive account in Use"))</f>
        <v/>
      </c>
      <c r="R2342" t="str">
        <f>IFERROR(IF('Journal Template'!C2754="","",IF(IFERROR(VLOOKUP('Journal Template'!C2754,Checks!N:P,3,0),0)="A","","Inactive account in Use")),"")</f>
        <v/>
      </c>
      <c r="V2342" s="150" t="str">
        <f>IF(JRF!C2355="","",IF(IFERROR(VLOOKUP(JRF!C2355,Checks!S:U,3,0),0)="A","Entry with System fund Dept",""))</f>
        <v/>
      </c>
      <c r="W2342" t="str">
        <f>IFERROR(IF('Journal Template'!D2754="","",IF(IFERROR(VLOOKUP('Journal Template'!D2754,Checks!S:U,3,0),0)="A","Entry with System fund Dept","")),"")</f>
        <v/>
      </c>
      <c r="X2342" t="s">
        <v>10902</v>
      </c>
      <c r="Y2342" t="s">
        <v>386</v>
      </c>
      <c r="Z2342" t="s">
        <v>10903</v>
      </c>
      <c r="AA2342" t="s">
        <v>412</v>
      </c>
      <c r="AB2342" t="s">
        <v>125</v>
      </c>
      <c r="AC2342" s="150" t="str">
        <f>IFERROR(IF(JRF!C2355="","",IF(AND(VLOOKUP(JRF!C2355,X:AA,4,0)=JRF!B2355,VLOOKUP(JRF!C2355,X:Y,2,0)="A"),"","Inactive Dept Combo Error")),"Inactive Dept Combo Error")</f>
        <v/>
      </c>
      <c r="AD2342" t="str">
        <f>IFERROR(IF('Journal Template'!D2754="","",IF(AND(VLOOKUP('Journal Template'!D2754,X:AA,4,0)='Journal Template'!A2754,VLOOKUP('Journal Template'!D2754,X:Y,2,0)="A"),"","Inactive Dept Combo Error")),"")</f>
        <v/>
      </c>
      <c r="AK2342" s="150" t="str">
        <f>IF(JRF!B2355="","",IF(JRF!B2355=IFERROR(VLOOKUP(JRF!B2355,Checks!AI:AI,1,0),0),"Entry in Branch/Satellite BU's",""))</f>
        <v/>
      </c>
      <c r="AL2342" t="str">
        <f>IFERROR(IF('Journal Template'!A2754="","",IF('Journal Template'!A2754=IFERROR(VLOOKUP('Journal Template'!A2754,Checks!AI:AI,1,0),0),"Entry in Branch/Satellite BU's","")),"")</f>
        <v/>
      </c>
      <c r="AO2342" s="171"/>
      <c r="AP2342" s="171"/>
      <c r="AQ2342" s="171"/>
      <c r="AR2342" s="171"/>
      <c r="CI2342" t="str">
        <f>IF(JRF!F2355&gt;0,"",IF(JRF!B2355="","",IF(LEFT(JRF!B2355,1)=IFERROR(VLOOKUP(LEFT(JRF!B2355,1),$CF$2:$CF$5,1,0),0),"Product Code Required",IF(JRF!C2355="","",IF(JRF!C2355=IFERROR(VLOOKUP(JRF!C2355,$CH:$CH,1,0),0),"Product Code Required","NA")))))</f>
        <v/>
      </c>
      <c r="CJ2342" t="str">
        <f>IF(JRF!AV2355&gt;0,"",IF(JRF!Q2355="","",IF(LEFT(JRF!Q2355,1)=IFERROR(VLOOKUP(LEFT(JRF!Q2355,1),$CF$2:$CF$5,1,0),0),"Product Code Required",IF(JRF!V2355="","",IF(JRF!V2355=IFERROR(VLOOKUP(JRF!V2355,$CH:$CH,1,0),0),"Product Code Required","NA")))))</f>
        <v/>
      </c>
      <c r="CK2342" t="str">
        <f>IFERROR(IF(LEN('Journal Template'!F2353)&gt;0,"",IF('Journal Template'!A2353="","",IF(LEFT('Journal Template'!A2353,1)=IFERROR(VLOOKUP(LEFT('Journal Template'!A2353,1),Checks!$CF$2:$CF$5,1,0),0),"Product Code Required",IF('Journal Template'!D2353="","",IF('Journal Template'!D2353=IFERROR(VLOOKUP('Journal Template'!D2353,Checks!$CH:$CH,1,0),0),"Product Code Required","NA"))))),"")</f>
        <v/>
      </c>
    </row>
    <row r="2343" spans="14:89">
      <c r="N2343" t="s">
        <v>10904</v>
      </c>
      <c r="O2343" t="s">
        <v>10905</v>
      </c>
      <c r="P2343" t="s">
        <v>386</v>
      </c>
      <c r="Q2343" s="150" t="str">
        <f>IF(JRF!D2356="","",IF(IFERROR(VLOOKUP(JRF!D2356,Checks!N:P,3,0),0)="A","","Inactive account in Use"))</f>
        <v/>
      </c>
      <c r="R2343" t="str">
        <f>IFERROR(IF('Journal Template'!C2755="","",IF(IFERROR(VLOOKUP('Journal Template'!C2755,Checks!N:P,3,0),0)="A","","Inactive account in Use")),"")</f>
        <v/>
      </c>
      <c r="V2343" s="150" t="str">
        <f>IF(JRF!C2356="","",IF(IFERROR(VLOOKUP(JRF!C2356,Checks!S:U,3,0),0)="A","Entry with System fund Dept",""))</f>
        <v/>
      </c>
      <c r="W2343" t="str">
        <f>IFERROR(IF('Journal Template'!D2755="","",IF(IFERROR(VLOOKUP('Journal Template'!D2755,Checks!S:U,3,0),0)="A","Entry with System fund Dept","")),"")</f>
        <v/>
      </c>
      <c r="X2343" t="s">
        <v>10906</v>
      </c>
      <c r="Y2343" t="s">
        <v>386</v>
      </c>
      <c r="Z2343" t="s">
        <v>10907</v>
      </c>
      <c r="AA2343" t="s">
        <v>412</v>
      </c>
      <c r="AB2343" t="s">
        <v>125</v>
      </c>
      <c r="AC2343" s="150" t="str">
        <f>IFERROR(IF(JRF!C2356="","",IF(AND(VLOOKUP(JRF!C2356,X:AA,4,0)=JRF!B2356,VLOOKUP(JRF!C2356,X:Y,2,0)="A"),"","Inactive Dept Combo Error")),"Inactive Dept Combo Error")</f>
        <v/>
      </c>
      <c r="AD2343" t="str">
        <f>IFERROR(IF('Journal Template'!D2755="","",IF(AND(VLOOKUP('Journal Template'!D2755,X:AA,4,0)='Journal Template'!A2755,VLOOKUP('Journal Template'!D2755,X:Y,2,0)="A"),"","Inactive Dept Combo Error")),"")</f>
        <v/>
      </c>
      <c r="AK2343" s="150" t="str">
        <f>IF(JRF!B2356="","",IF(JRF!B2356=IFERROR(VLOOKUP(JRF!B2356,Checks!AI:AI,1,0),0),"Entry in Branch/Satellite BU's",""))</f>
        <v/>
      </c>
      <c r="AL2343" t="str">
        <f>IFERROR(IF('Journal Template'!A2755="","",IF('Journal Template'!A2755=IFERROR(VLOOKUP('Journal Template'!A2755,Checks!AI:AI,1,0),0),"Entry in Branch/Satellite BU's","")),"")</f>
        <v/>
      </c>
      <c r="AO2343" s="171"/>
      <c r="AP2343" s="171"/>
      <c r="AQ2343" s="171"/>
      <c r="AR2343" s="171"/>
      <c r="CI2343" t="str">
        <f>IF(JRF!F2356&gt;0,"",IF(JRF!B2356="","",IF(LEFT(JRF!B2356,1)=IFERROR(VLOOKUP(LEFT(JRF!B2356,1),$CF$2:$CF$5,1,0),0),"Product Code Required",IF(JRF!C2356="","",IF(JRF!C2356=IFERROR(VLOOKUP(JRF!C2356,$CH:$CH,1,0),0),"Product Code Required","NA")))))</f>
        <v/>
      </c>
      <c r="CJ2343" t="str">
        <f>IF(JRF!AV2356&gt;0,"",IF(JRF!Q2356="","",IF(LEFT(JRF!Q2356,1)=IFERROR(VLOOKUP(LEFT(JRF!Q2356,1),$CF$2:$CF$5,1,0),0),"Product Code Required",IF(JRF!V2356="","",IF(JRF!V2356=IFERROR(VLOOKUP(JRF!V2356,$CH:$CH,1,0),0),"Product Code Required","NA")))))</f>
        <v/>
      </c>
      <c r="CK2343" t="str">
        <f>IFERROR(IF(LEN('Journal Template'!F2354)&gt;0,"",IF('Journal Template'!A2354="","",IF(LEFT('Journal Template'!A2354,1)=IFERROR(VLOOKUP(LEFT('Journal Template'!A2354,1),Checks!$CF$2:$CF$5,1,0),0),"Product Code Required",IF('Journal Template'!D2354="","",IF('Journal Template'!D2354=IFERROR(VLOOKUP('Journal Template'!D2354,Checks!$CH:$CH,1,0),0),"Product Code Required","NA"))))),"")</f>
        <v/>
      </c>
    </row>
    <row r="2344" spans="14:89">
      <c r="N2344" t="s">
        <v>10908</v>
      </c>
      <c r="O2344" t="s">
        <v>10909</v>
      </c>
      <c r="P2344" t="s">
        <v>386</v>
      </c>
      <c r="Q2344" s="150" t="str">
        <f>IF(JRF!D2357="","",IF(IFERROR(VLOOKUP(JRF!D2357,Checks!N:P,3,0),0)="A","","Inactive account in Use"))</f>
        <v/>
      </c>
      <c r="R2344" t="str">
        <f>IFERROR(IF('Journal Template'!C2756="","",IF(IFERROR(VLOOKUP('Journal Template'!C2756,Checks!N:P,3,0),0)="A","","Inactive account in Use")),"")</f>
        <v/>
      </c>
      <c r="V2344" s="150" t="str">
        <f>IF(JRF!C2357="","",IF(IFERROR(VLOOKUP(JRF!C2357,Checks!S:U,3,0),0)="A","Entry with System fund Dept",""))</f>
        <v/>
      </c>
      <c r="W2344" t="str">
        <f>IFERROR(IF('Journal Template'!D2756="","",IF(IFERROR(VLOOKUP('Journal Template'!D2756,Checks!S:U,3,0),0)="A","Entry with System fund Dept","")),"")</f>
        <v/>
      </c>
      <c r="X2344" t="s">
        <v>10910</v>
      </c>
      <c r="Y2344" t="s">
        <v>386</v>
      </c>
      <c r="Z2344" t="s">
        <v>10911</v>
      </c>
      <c r="AA2344" t="s">
        <v>412</v>
      </c>
      <c r="AB2344" t="s">
        <v>125</v>
      </c>
      <c r="AC2344" s="150" t="str">
        <f>IFERROR(IF(JRF!C2357="","",IF(AND(VLOOKUP(JRF!C2357,X:AA,4,0)=JRF!B2357,VLOOKUP(JRF!C2357,X:Y,2,0)="A"),"","Inactive Dept Combo Error")),"Inactive Dept Combo Error")</f>
        <v/>
      </c>
      <c r="AD2344" t="str">
        <f>IFERROR(IF('Journal Template'!D2756="","",IF(AND(VLOOKUP('Journal Template'!D2756,X:AA,4,0)='Journal Template'!A2756,VLOOKUP('Journal Template'!D2756,X:Y,2,0)="A"),"","Inactive Dept Combo Error")),"")</f>
        <v/>
      </c>
      <c r="AK2344" s="150" t="str">
        <f>IF(JRF!B2357="","",IF(JRF!B2357=IFERROR(VLOOKUP(JRF!B2357,Checks!AI:AI,1,0),0),"Entry in Branch/Satellite BU's",""))</f>
        <v/>
      </c>
      <c r="AL2344" t="str">
        <f>IFERROR(IF('Journal Template'!A2756="","",IF('Journal Template'!A2756=IFERROR(VLOOKUP('Journal Template'!A2756,Checks!AI:AI,1,0),0),"Entry in Branch/Satellite BU's","")),"")</f>
        <v/>
      </c>
      <c r="AO2344" s="171"/>
      <c r="AP2344" s="171"/>
      <c r="AQ2344" s="171"/>
      <c r="AR2344" s="171"/>
      <c r="CI2344" t="str">
        <f>IF(JRF!F2357&gt;0,"",IF(JRF!B2357="","",IF(LEFT(JRF!B2357,1)=IFERROR(VLOOKUP(LEFT(JRF!B2357,1),$CF$2:$CF$5,1,0),0),"Product Code Required",IF(JRF!C2357="","",IF(JRF!C2357=IFERROR(VLOOKUP(JRF!C2357,$CH:$CH,1,0),0),"Product Code Required","NA")))))</f>
        <v/>
      </c>
      <c r="CJ2344" t="str">
        <f>IF(JRF!AV2357&gt;0,"",IF(JRF!Q2357="","",IF(LEFT(JRF!Q2357,1)=IFERROR(VLOOKUP(LEFT(JRF!Q2357,1),$CF$2:$CF$5,1,0),0),"Product Code Required",IF(JRF!V2357="","",IF(JRF!V2357=IFERROR(VLOOKUP(JRF!V2357,$CH:$CH,1,0),0),"Product Code Required","NA")))))</f>
        <v/>
      </c>
      <c r="CK2344" t="str">
        <f>IFERROR(IF(LEN('Journal Template'!F2355)&gt;0,"",IF('Journal Template'!A2355="","",IF(LEFT('Journal Template'!A2355,1)=IFERROR(VLOOKUP(LEFT('Journal Template'!A2355,1),Checks!$CF$2:$CF$5,1,0),0),"Product Code Required",IF('Journal Template'!D2355="","",IF('Journal Template'!D2355=IFERROR(VLOOKUP('Journal Template'!D2355,Checks!$CH:$CH,1,0),0),"Product Code Required","NA"))))),"")</f>
        <v/>
      </c>
    </row>
    <row r="2345" spans="14:89">
      <c r="N2345" t="s">
        <v>10912</v>
      </c>
      <c r="O2345" t="s">
        <v>10913</v>
      </c>
      <c r="P2345" t="s">
        <v>386</v>
      </c>
      <c r="Q2345" s="150" t="str">
        <f>IF(JRF!D2358="","",IF(IFERROR(VLOOKUP(JRF!D2358,Checks!N:P,3,0),0)="A","","Inactive account in Use"))</f>
        <v/>
      </c>
      <c r="R2345" t="str">
        <f>IFERROR(IF('Journal Template'!C2757="","",IF(IFERROR(VLOOKUP('Journal Template'!C2757,Checks!N:P,3,0),0)="A","","Inactive account in Use")),"")</f>
        <v/>
      </c>
      <c r="V2345" s="150" t="str">
        <f>IF(JRF!C2358="","",IF(IFERROR(VLOOKUP(JRF!C2358,Checks!S:U,3,0),0)="A","Entry with System fund Dept",""))</f>
        <v/>
      </c>
      <c r="W2345" t="str">
        <f>IFERROR(IF('Journal Template'!D2757="","",IF(IFERROR(VLOOKUP('Journal Template'!D2757,Checks!S:U,3,0),0)="A","Entry with System fund Dept","")),"")</f>
        <v/>
      </c>
      <c r="X2345" t="s">
        <v>459</v>
      </c>
      <c r="Y2345" t="s">
        <v>386</v>
      </c>
      <c r="Z2345" t="s">
        <v>10914</v>
      </c>
      <c r="AA2345" t="s">
        <v>412</v>
      </c>
      <c r="AB2345" t="s">
        <v>125</v>
      </c>
      <c r="AC2345" s="150" t="str">
        <f>IFERROR(IF(JRF!C2358="","",IF(AND(VLOOKUP(JRF!C2358,X:AA,4,0)=JRF!B2358,VLOOKUP(JRF!C2358,X:Y,2,0)="A"),"","Inactive Dept Combo Error")),"Inactive Dept Combo Error")</f>
        <v/>
      </c>
      <c r="AD2345" t="str">
        <f>IFERROR(IF('Journal Template'!D2757="","",IF(AND(VLOOKUP('Journal Template'!D2757,X:AA,4,0)='Journal Template'!A2757,VLOOKUP('Journal Template'!D2757,X:Y,2,0)="A"),"","Inactive Dept Combo Error")),"")</f>
        <v/>
      </c>
      <c r="AK2345" s="150" t="str">
        <f>IF(JRF!B2358="","",IF(JRF!B2358=IFERROR(VLOOKUP(JRF!B2358,Checks!AI:AI,1,0),0),"Entry in Branch/Satellite BU's",""))</f>
        <v/>
      </c>
      <c r="AL2345" t="str">
        <f>IFERROR(IF('Journal Template'!A2757="","",IF('Journal Template'!A2757=IFERROR(VLOOKUP('Journal Template'!A2757,Checks!AI:AI,1,0),0),"Entry in Branch/Satellite BU's","")),"")</f>
        <v/>
      </c>
      <c r="AO2345" s="171"/>
      <c r="AP2345" s="171"/>
      <c r="AQ2345" s="171"/>
      <c r="AR2345" s="171"/>
      <c r="CI2345" t="str">
        <f>IF(JRF!F2358&gt;0,"",IF(JRF!B2358="","",IF(LEFT(JRF!B2358,1)=IFERROR(VLOOKUP(LEFT(JRF!B2358,1),$CF$2:$CF$5,1,0),0),"Product Code Required",IF(JRF!C2358="","",IF(JRF!C2358=IFERROR(VLOOKUP(JRF!C2358,$CH:$CH,1,0),0),"Product Code Required","NA")))))</f>
        <v/>
      </c>
      <c r="CJ2345" t="str">
        <f>IF(JRF!AV2358&gt;0,"",IF(JRF!Q2358="","",IF(LEFT(JRF!Q2358,1)=IFERROR(VLOOKUP(LEFT(JRF!Q2358,1),$CF$2:$CF$5,1,0),0),"Product Code Required",IF(JRF!V2358="","",IF(JRF!V2358=IFERROR(VLOOKUP(JRF!V2358,$CH:$CH,1,0),0),"Product Code Required","NA")))))</f>
        <v/>
      </c>
      <c r="CK2345" t="str">
        <f>IFERROR(IF(LEN('Journal Template'!F2356)&gt;0,"",IF('Journal Template'!A2356="","",IF(LEFT('Journal Template'!A2356,1)=IFERROR(VLOOKUP(LEFT('Journal Template'!A2356,1),Checks!$CF$2:$CF$5,1,0),0),"Product Code Required",IF('Journal Template'!D2356="","",IF('Journal Template'!D2356=IFERROR(VLOOKUP('Journal Template'!D2356,Checks!$CH:$CH,1,0),0),"Product Code Required","NA"))))),"")</f>
        <v/>
      </c>
    </row>
    <row r="2346" spans="14:89">
      <c r="N2346" t="s">
        <v>10915</v>
      </c>
      <c r="O2346" t="s">
        <v>10916</v>
      </c>
      <c r="P2346" t="s">
        <v>386</v>
      </c>
      <c r="Q2346" s="150" t="str">
        <f>IF(JRF!D2359="","",IF(IFERROR(VLOOKUP(JRF!D2359,Checks!N:P,3,0),0)="A","","Inactive account in Use"))</f>
        <v/>
      </c>
      <c r="R2346" t="str">
        <f>IFERROR(IF('Journal Template'!C2758="","",IF(IFERROR(VLOOKUP('Journal Template'!C2758,Checks!N:P,3,0),0)="A","","Inactive account in Use")),"")</f>
        <v/>
      </c>
      <c r="V2346" s="150" t="str">
        <f>IF(JRF!C2359="","",IF(IFERROR(VLOOKUP(JRF!C2359,Checks!S:U,3,0),0)="A","Entry with System fund Dept",""))</f>
        <v/>
      </c>
      <c r="W2346" t="str">
        <f>IFERROR(IF('Journal Template'!D2758="","",IF(IFERROR(VLOOKUP('Journal Template'!D2758,Checks!S:U,3,0),0)="A","Entry with System fund Dept","")),"")</f>
        <v/>
      </c>
      <c r="X2346" t="s">
        <v>448</v>
      </c>
      <c r="Y2346" t="s">
        <v>386</v>
      </c>
      <c r="Z2346" t="s">
        <v>10917</v>
      </c>
      <c r="AA2346" t="s">
        <v>412</v>
      </c>
      <c r="AB2346" t="s">
        <v>125</v>
      </c>
      <c r="AC2346" s="150" t="str">
        <f>IFERROR(IF(JRF!C2359="","",IF(AND(VLOOKUP(JRF!C2359,X:AA,4,0)=JRF!B2359,VLOOKUP(JRF!C2359,X:Y,2,0)="A"),"","Inactive Dept Combo Error")),"Inactive Dept Combo Error")</f>
        <v/>
      </c>
      <c r="AD2346" t="str">
        <f>IFERROR(IF('Journal Template'!D2758="","",IF(AND(VLOOKUP('Journal Template'!D2758,X:AA,4,0)='Journal Template'!A2758,VLOOKUP('Journal Template'!D2758,X:Y,2,0)="A"),"","Inactive Dept Combo Error")),"")</f>
        <v/>
      </c>
      <c r="AK2346" s="150" t="str">
        <f>IF(JRF!B2359="","",IF(JRF!B2359=IFERROR(VLOOKUP(JRF!B2359,Checks!AI:AI,1,0),0),"Entry in Branch/Satellite BU's",""))</f>
        <v/>
      </c>
      <c r="AL2346" t="str">
        <f>IFERROR(IF('Journal Template'!A2758="","",IF('Journal Template'!A2758=IFERROR(VLOOKUP('Journal Template'!A2758,Checks!AI:AI,1,0),0),"Entry in Branch/Satellite BU's","")),"")</f>
        <v/>
      </c>
      <c r="AO2346" s="171"/>
      <c r="AP2346" s="171"/>
      <c r="AQ2346" s="171"/>
      <c r="AR2346" s="171"/>
      <c r="CI2346" t="str">
        <f>IF(JRF!F2359&gt;0,"",IF(JRF!B2359="","",IF(LEFT(JRF!B2359,1)=IFERROR(VLOOKUP(LEFT(JRF!B2359,1),$CF$2:$CF$5,1,0),0),"Product Code Required",IF(JRF!C2359="","",IF(JRF!C2359=IFERROR(VLOOKUP(JRF!C2359,$CH:$CH,1,0),0),"Product Code Required","NA")))))</f>
        <v/>
      </c>
      <c r="CJ2346" t="str">
        <f>IF(JRF!AV2359&gt;0,"",IF(JRF!Q2359="","",IF(LEFT(JRF!Q2359,1)=IFERROR(VLOOKUP(LEFT(JRF!Q2359,1),$CF$2:$CF$5,1,0),0),"Product Code Required",IF(JRF!V2359="","",IF(JRF!V2359=IFERROR(VLOOKUP(JRF!V2359,$CH:$CH,1,0),0),"Product Code Required","NA")))))</f>
        <v/>
      </c>
      <c r="CK2346" t="str">
        <f>IFERROR(IF(LEN('Journal Template'!F2357)&gt;0,"",IF('Journal Template'!A2357="","",IF(LEFT('Journal Template'!A2357,1)=IFERROR(VLOOKUP(LEFT('Journal Template'!A2357,1),Checks!$CF$2:$CF$5,1,0),0),"Product Code Required",IF('Journal Template'!D2357="","",IF('Journal Template'!D2357=IFERROR(VLOOKUP('Journal Template'!D2357,Checks!$CH:$CH,1,0),0),"Product Code Required","NA"))))),"")</f>
        <v/>
      </c>
    </row>
    <row r="2347" spans="14:89">
      <c r="N2347" t="s">
        <v>10918</v>
      </c>
      <c r="O2347" t="s">
        <v>10919</v>
      </c>
      <c r="P2347" t="s">
        <v>386</v>
      </c>
      <c r="Q2347" s="150" t="str">
        <f>IF(JRF!D2360="","",IF(IFERROR(VLOOKUP(JRF!D2360,Checks!N:P,3,0),0)="A","","Inactive account in Use"))</f>
        <v/>
      </c>
      <c r="R2347" t="str">
        <f>IFERROR(IF('Journal Template'!C2759="","",IF(IFERROR(VLOOKUP('Journal Template'!C2759,Checks!N:P,3,0),0)="A","","Inactive account in Use")),"")</f>
        <v/>
      </c>
      <c r="V2347" s="150" t="str">
        <f>IF(JRF!C2360="","",IF(IFERROR(VLOOKUP(JRF!C2360,Checks!S:U,3,0),0)="A","Entry with System fund Dept",""))</f>
        <v/>
      </c>
      <c r="W2347" t="str">
        <f>IFERROR(IF('Journal Template'!D2759="","",IF(IFERROR(VLOOKUP('Journal Template'!D2759,Checks!S:U,3,0),0)="A","Entry with System fund Dept","")),"")</f>
        <v/>
      </c>
      <c r="X2347" t="s">
        <v>591</v>
      </c>
      <c r="Y2347" t="s">
        <v>386</v>
      </c>
      <c r="Z2347" t="s">
        <v>10920</v>
      </c>
      <c r="AA2347" t="s">
        <v>412</v>
      </c>
      <c r="AB2347" t="s">
        <v>125</v>
      </c>
      <c r="AC2347" s="150" t="str">
        <f>IFERROR(IF(JRF!C2360="","",IF(AND(VLOOKUP(JRF!C2360,X:AA,4,0)=JRF!B2360,VLOOKUP(JRF!C2360,X:Y,2,0)="A"),"","Inactive Dept Combo Error")),"Inactive Dept Combo Error")</f>
        <v/>
      </c>
      <c r="AD2347" t="str">
        <f>IFERROR(IF('Journal Template'!D2759="","",IF(AND(VLOOKUP('Journal Template'!D2759,X:AA,4,0)='Journal Template'!A2759,VLOOKUP('Journal Template'!D2759,X:Y,2,0)="A"),"","Inactive Dept Combo Error")),"")</f>
        <v/>
      </c>
      <c r="AK2347" s="150" t="str">
        <f>IF(JRF!B2360="","",IF(JRF!B2360=IFERROR(VLOOKUP(JRF!B2360,Checks!AI:AI,1,0),0),"Entry in Branch/Satellite BU's",""))</f>
        <v/>
      </c>
      <c r="AL2347" t="str">
        <f>IFERROR(IF('Journal Template'!A2759="","",IF('Journal Template'!A2759=IFERROR(VLOOKUP('Journal Template'!A2759,Checks!AI:AI,1,0),0),"Entry in Branch/Satellite BU's","")),"")</f>
        <v/>
      </c>
      <c r="AO2347" s="171"/>
      <c r="AP2347" s="171"/>
      <c r="AQ2347" s="171"/>
      <c r="AR2347" s="171"/>
      <c r="CI2347" t="str">
        <f>IF(JRF!F2360&gt;0,"",IF(JRF!B2360="","",IF(LEFT(JRF!B2360,1)=IFERROR(VLOOKUP(LEFT(JRF!B2360,1),$CF$2:$CF$5,1,0),0),"Product Code Required",IF(JRF!C2360="","",IF(JRF!C2360=IFERROR(VLOOKUP(JRF!C2360,$CH:$CH,1,0),0),"Product Code Required","NA")))))</f>
        <v/>
      </c>
      <c r="CJ2347" t="str">
        <f>IF(JRF!AV2360&gt;0,"",IF(JRF!Q2360="","",IF(LEFT(JRF!Q2360,1)=IFERROR(VLOOKUP(LEFT(JRF!Q2360,1),$CF$2:$CF$5,1,0),0),"Product Code Required",IF(JRF!V2360="","",IF(JRF!V2360=IFERROR(VLOOKUP(JRF!V2360,$CH:$CH,1,0),0),"Product Code Required","NA")))))</f>
        <v/>
      </c>
      <c r="CK2347" t="str">
        <f>IFERROR(IF(LEN('Journal Template'!F2358)&gt;0,"",IF('Journal Template'!A2358="","",IF(LEFT('Journal Template'!A2358,1)=IFERROR(VLOOKUP(LEFT('Journal Template'!A2358,1),Checks!$CF$2:$CF$5,1,0),0),"Product Code Required",IF('Journal Template'!D2358="","",IF('Journal Template'!D2358=IFERROR(VLOOKUP('Journal Template'!D2358,Checks!$CH:$CH,1,0),0),"Product Code Required","NA"))))),"")</f>
        <v/>
      </c>
    </row>
    <row r="2348" spans="14:89">
      <c r="N2348" t="s">
        <v>10921</v>
      </c>
      <c r="O2348" t="s">
        <v>10922</v>
      </c>
      <c r="P2348" t="s">
        <v>386</v>
      </c>
      <c r="Q2348" s="150" t="str">
        <f>IF(JRF!D2361="","",IF(IFERROR(VLOOKUP(JRF!D2361,Checks!N:P,3,0),0)="A","","Inactive account in Use"))</f>
        <v/>
      </c>
      <c r="R2348" t="str">
        <f>IFERROR(IF('Journal Template'!C2760="","",IF(IFERROR(VLOOKUP('Journal Template'!C2760,Checks!N:P,3,0),0)="A","","Inactive account in Use")),"")</f>
        <v/>
      </c>
      <c r="V2348" s="150" t="str">
        <f>IF(JRF!C2361="","",IF(IFERROR(VLOOKUP(JRF!C2361,Checks!S:U,3,0),0)="A","Entry with System fund Dept",""))</f>
        <v/>
      </c>
      <c r="W2348" t="str">
        <f>IFERROR(IF('Journal Template'!D2760="","",IF(IFERROR(VLOOKUP('Journal Template'!D2760,Checks!S:U,3,0),0)="A","Entry with System fund Dept","")),"")</f>
        <v/>
      </c>
      <c r="X2348" t="s">
        <v>10923</v>
      </c>
      <c r="Y2348" t="s">
        <v>386</v>
      </c>
      <c r="Z2348" t="s">
        <v>10924</v>
      </c>
      <c r="AA2348" t="s">
        <v>412</v>
      </c>
      <c r="AB2348" t="s">
        <v>125</v>
      </c>
      <c r="AC2348" s="150" t="str">
        <f>IFERROR(IF(JRF!C2361="","",IF(AND(VLOOKUP(JRF!C2361,X:AA,4,0)=JRF!B2361,VLOOKUP(JRF!C2361,X:Y,2,0)="A"),"","Inactive Dept Combo Error")),"Inactive Dept Combo Error")</f>
        <v/>
      </c>
      <c r="AD2348" t="str">
        <f>IFERROR(IF('Journal Template'!D2760="","",IF(AND(VLOOKUP('Journal Template'!D2760,X:AA,4,0)='Journal Template'!A2760,VLOOKUP('Journal Template'!D2760,X:Y,2,0)="A"),"","Inactive Dept Combo Error")),"")</f>
        <v/>
      </c>
      <c r="AK2348" s="150" t="str">
        <f>IF(JRF!B2361="","",IF(JRF!B2361=IFERROR(VLOOKUP(JRF!B2361,Checks!AI:AI,1,0),0),"Entry in Branch/Satellite BU's",""))</f>
        <v/>
      </c>
      <c r="AL2348" t="str">
        <f>IFERROR(IF('Journal Template'!A2760="","",IF('Journal Template'!A2760=IFERROR(VLOOKUP('Journal Template'!A2760,Checks!AI:AI,1,0),0),"Entry in Branch/Satellite BU's","")),"")</f>
        <v/>
      </c>
      <c r="AO2348" s="171"/>
      <c r="AP2348" s="171"/>
      <c r="AQ2348" s="171"/>
      <c r="AR2348" s="171"/>
      <c r="CI2348" t="str">
        <f>IF(JRF!F2361&gt;0,"",IF(JRF!B2361="","",IF(LEFT(JRF!B2361,1)=IFERROR(VLOOKUP(LEFT(JRF!B2361,1),$CF$2:$CF$5,1,0),0),"Product Code Required",IF(JRF!C2361="","",IF(JRF!C2361=IFERROR(VLOOKUP(JRF!C2361,$CH:$CH,1,0),0),"Product Code Required","NA")))))</f>
        <v/>
      </c>
      <c r="CJ2348" t="str">
        <f>IF(JRF!AV2361&gt;0,"",IF(JRF!Q2361="","",IF(LEFT(JRF!Q2361,1)=IFERROR(VLOOKUP(LEFT(JRF!Q2361,1),$CF$2:$CF$5,1,0),0),"Product Code Required",IF(JRF!V2361="","",IF(JRF!V2361=IFERROR(VLOOKUP(JRF!V2361,$CH:$CH,1,0),0),"Product Code Required","NA")))))</f>
        <v/>
      </c>
      <c r="CK2348" t="str">
        <f>IFERROR(IF(LEN('Journal Template'!F2359)&gt;0,"",IF('Journal Template'!A2359="","",IF(LEFT('Journal Template'!A2359,1)=IFERROR(VLOOKUP(LEFT('Journal Template'!A2359,1),Checks!$CF$2:$CF$5,1,0),0),"Product Code Required",IF('Journal Template'!D2359="","",IF('Journal Template'!D2359=IFERROR(VLOOKUP('Journal Template'!D2359,Checks!$CH:$CH,1,0),0),"Product Code Required","NA"))))),"")</f>
        <v/>
      </c>
    </row>
    <row r="2349" spans="14:89">
      <c r="N2349" t="s">
        <v>10925</v>
      </c>
      <c r="O2349" t="s">
        <v>10926</v>
      </c>
      <c r="P2349" t="s">
        <v>386</v>
      </c>
      <c r="Q2349" s="150" t="str">
        <f>IF(JRF!D2362="","",IF(IFERROR(VLOOKUP(JRF!D2362,Checks!N:P,3,0),0)="A","","Inactive account in Use"))</f>
        <v/>
      </c>
      <c r="R2349" t="str">
        <f>IFERROR(IF('Journal Template'!C2761="","",IF(IFERROR(VLOOKUP('Journal Template'!C2761,Checks!N:P,3,0),0)="A","","Inactive account in Use")),"")</f>
        <v/>
      </c>
      <c r="V2349" s="150" t="str">
        <f>IF(JRF!C2362="","",IF(IFERROR(VLOOKUP(JRF!C2362,Checks!S:U,3,0),0)="A","Entry with System fund Dept",""))</f>
        <v/>
      </c>
      <c r="W2349" t="str">
        <f>IFERROR(IF('Journal Template'!D2761="","",IF(IFERROR(VLOOKUP('Journal Template'!D2761,Checks!S:U,3,0),0)="A","Entry with System fund Dept","")),"")</f>
        <v/>
      </c>
      <c r="X2349" t="s">
        <v>10927</v>
      </c>
      <c r="Y2349" t="s">
        <v>389</v>
      </c>
      <c r="Z2349" t="s">
        <v>10928</v>
      </c>
      <c r="AA2349" t="s">
        <v>391</v>
      </c>
      <c r="AB2349" t="s">
        <v>125</v>
      </c>
      <c r="AC2349" s="150" t="str">
        <f>IFERROR(IF(JRF!C2362="","",IF(AND(VLOOKUP(JRF!C2362,X:AA,4,0)=JRF!B2362,VLOOKUP(JRF!C2362,X:Y,2,0)="A"),"","Inactive Dept Combo Error")),"Inactive Dept Combo Error")</f>
        <v/>
      </c>
      <c r="AD2349" t="str">
        <f>IFERROR(IF('Journal Template'!D2761="","",IF(AND(VLOOKUP('Journal Template'!D2761,X:AA,4,0)='Journal Template'!A2761,VLOOKUP('Journal Template'!D2761,X:Y,2,0)="A"),"","Inactive Dept Combo Error")),"")</f>
        <v/>
      </c>
      <c r="AK2349" s="150" t="str">
        <f>IF(JRF!B2362="","",IF(JRF!B2362=IFERROR(VLOOKUP(JRF!B2362,Checks!AI:AI,1,0),0),"Entry in Branch/Satellite BU's",""))</f>
        <v/>
      </c>
      <c r="AL2349" t="str">
        <f>IFERROR(IF('Journal Template'!A2761="","",IF('Journal Template'!A2761=IFERROR(VLOOKUP('Journal Template'!A2761,Checks!AI:AI,1,0),0),"Entry in Branch/Satellite BU's","")),"")</f>
        <v/>
      </c>
      <c r="AO2349" s="171"/>
      <c r="AP2349" s="171"/>
      <c r="AQ2349" s="171"/>
      <c r="AR2349" s="171"/>
      <c r="CI2349" t="str">
        <f>IF(JRF!F2362&gt;0,"",IF(JRF!B2362="","",IF(LEFT(JRF!B2362,1)=IFERROR(VLOOKUP(LEFT(JRF!B2362,1),$CF$2:$CF$5,1,0),0),"Product Code Required",IF(JRF!C2362="","",IF(JRF!C2362=IFERROR(VLOOKUP(JRF!C2362,$CH:$CH,1,0),0),"Product Code Required","NA")))))</f>
        <v/>
      </c>
      <c r="CJ2349" t="str">
        <f>IF(JRF!AV2362&gt;0,"",IF(JRF!Q2362="","",IF(LEFT(JRF!Q2362,1)=IFERROR(VLOOKUP(LEFT(JRF!Q2362,1),$CF$2:$CF$5,1,0),0),"Product Code Required",IF(JRF!V2362="","",IF(JRF!V2362=IFERROR(VLOOKUP(JRF!V2362,$CH:$CH,1,0),0),"Product Code Required","NA")))))</f>
        <v/>
      </c>
      <c r="CK2349" t="str">
        <f>IFERROR(IF(LEN('Journal Template'!F2360)&gt;0,"",IF('Journal Template'!A2360="","",IF(LEFT('Journal Template'!A2360,1)=IFERROR(VLOOKUP(LEFT('Journal Template'!A2360,1),Checks!$CF$2:$CF$5,1,0),0),"Product Code Required",IF('Journal Template'!D2360="","",IF('Journal Template'!D2360=IFERROR(VLOOKUP('Journal Template'!D2360,Checks!$CH:$CH,1,0),0),"Product Code Required","NA"))))),"")</f>
        <v/>
      </c>
    </row>
    <row r="2350" spans="14:89">
      <c r="N2350" t="s">
        <v>10929</v>
      </c>
      <c r="O2350" t="s">
        <v>10930</v>
      </c>
      <c r="P2350" t="s">
        <v>386</v>
      </c>
      <c r="Q2350" s="150" t="str">
        <f>IF(JRF!D2363="","",IF(IFERROR(VLOOKUP(JRF!D2363,Checks!N:P,3,0),0)="A","","Inactive account in Use"))</f>
        <v/>
      </c>
      <c r="R2350" t="str">
        <f>IFERROR(IF('Journal Template'!C2762="","",IF(IFERROR(VLOOKUP('Journal Template'!C2762,Checks!N:P,3,0),0)="A","","Inactive account in Use")),"")</f>
        <v/>
      </c>
      <c r="V2350" s="150" t="str">
        <f>IF(JRF!C2363="","",IF(IFERROR(VLOOKUP(JRF!C2363,Checks!S:U,3,0),0)="A","Entry with System fund Dept",""))</f>
        <v/>
      </c>
      <c r="W2350" t="str">
        <f>IFERROR(IF('Journal Template'!D2762="","",IF(IFERROR(VLOOKUP('Journal Template'!D2762,Checks!S:U,3,0),0)="A","Entry with System fund Dept","")),"")</f>
        <v/>
      </c>
      <c r="X2350" t="s">
        <v>560</v>
      </c>
      <c r="Y2350" t="s">
        <v>386</v>
      </c>
      <c r="Z2350" t="s">
        <v>10931</v>
      </c>
      <c r="AA2350" t="s">
        <v>505</v>
      </c>
      <c r="AB2350" t="s">
        <v>125</v>
      </c>
      <c r="AC2350" s="150" t="str">
        <f>IFERROR(IF(JRF!C2363="","",IF(AND(VLOOKUP(JRF!C2363,X:AA,4,0)=JRF!B2363,VLOOKUP(JRF!C2363,X:Y,2,0)="A"),"","Inactive Dept Combo Error")),"Inactive Dept Combo Error")</f>
        <v/>
      </c>
      <c r="AD2350" t="str">
        <f>IFERROR(IF('Journal Template'!D2762="","",IF(AND(VLOOKUP('Journal Template'!D2762,X:AA,4,0)='Journal Template'!A2762,VLOOKUP('Journal Template'!D2762,X:Y,2,0)="A"),"","Inactive Dept Combo Error")),"")</f>
        <v/>
      </c>
      <c r="AK2350" s="150" t="str">
        <f>IF(JRF!B2363="","",IF(JRF!B2363=IFERROR(VLOOKUP(JRF!B2363,Checks!AI:AI,1,0),0),"Entry in Branch/Satellite BU's",""))</f>
        <v/>
      </c>
      <c r="AL2350" t="str">
        <f>IFERROR(IF('Journal Template'!A2762="","",IF('Journal Template'!A2762=IFERROR(VLOOKUP('Journal Template'!A2762,Checks!AI:AI,1,0),0),"Entry in Branch/Satellite BU's","")),"")</f>
        <v/>
      </c>
      <c r="AO2350" s="171"/>
      <c r="AP2350" s="171"/>
      <c r="AQ2350" s="171"/>
      <c r="AR2350" s="171"/>
      <c r="CI2350" t="str">
        <f>IF(JRF!F2363&gt;0,"",IF(JRF!B2363="","",IF(LEFT(JRF!B2363,1)=IFERROR(VLOOKUP(LEFT(JRF!B2363,1),$CF$2:$CF$5,1,0),0),"Product Code Required",IF(JRF!C2363="","",IF(JRF!C2363=IFERROR(VLOOKUP(JRF!C2363,$CH:$CH,1,0),0),"Product Code Required","NA")))))</f>
        <v/>
      </c>
      <c r="CJ2350" t="str">
        <f>IF(JRF!AV2363&gt;0,"",IF(JRF!Q2363="","",IF(LEFT(JRF!Q2363,1)=IFERROR(VLOOKUP(LEFT(JRF!Q2363,1),$CF$2:$CF$5,1,0),0),"Product Code Required",IF(JRF!V2363="","",IF(JRF!V2363=IFERROR(VLOOKUP(JRF!V2363,$CH:$CH,1,0),0),"Product Code Required","NA")))))</f>
        <v/>
      </c>
      <c r="CK2350" t="str">
        <f>IFERROR(IF(LEN('Journal Template'!F2361)&gt;0,"",IF('Journal Template'!A2361="","",IF(LEFT('Journal Template'!A2361,1)=IFERROR(VLOOKUP(LEFT('Journal Template'!A2361,1),Checks!$CF$2:$CF$5,1,0),0),"Product Code Required",IF('Journal Template'!D2361="","",IF('Journal Template'!D2361=IFERROR(VLOOKUP('Journal Template'!D2361,Checks!$CH:$CH,1,0),0),"Product Code Required","NA"))))),"")</f>
        <v/>
      </c>
    </row>
    <row r="2351" spans="14:89">
      <c r="N2351" t="s">
        <v>10932</v>
      </c>
      <c r="O2351" t="s">
        <v>10933</v>
      </c>
      <c r="P2351" t="s">
        <v>386</v>
      </c>
      <c r="Q2351" s="150" t="str">
        <f>IF(JRF!D2364="","",IF(IFERROR(VLOOKUP(JRF!D2364,Checks!N:P,3,0),0)="A","","Inactive account in Use"))</f>
        <v/>
      </c>
      <c r="R2351" t="str">
        <f>IFERROR(IF('Journal Template'!C2763="","",IF(IFERROR(VLOOKUP('Journal Template'!C2763,Checks!N:P,3,0),0)="A","","Inactive account in Use")),"")</f>
        <v/>
      </c>
      <c r="V2351" s="150" t="str">
        <f>IF(JRF!C2364="","",IF(IFERROR(VLOOKUP(JRF!C2364,Checks!S:U,3,0),0)="A","Entry with System fund Dept",""))</f>
        <v/>
      </c>
      <c r="W2351" t="str">
        <f>IFERROR(IF('Journal Template'!D2763="","",IF(IFERROR(VLOOKUP('Journal Template'!D2763,Checks!S:U,3,0),0)="A","Entry with System fund Dept","")),"")</f>
        <v/>
      </c>
      <c r="X2351" t="s">
        <v>10934</v>
      </c>
      <c r="Y2351" t="s">
        <v>386</v>
      </c>
      <c r="Z2351" t="s">
        <v>10935</v>
      </c>
      <c r="AA2351" t="s">
        <v>505</v>
      </c>
      <c r="AB2351" t="s">
        <v>125</v>
      </c>
      <c r="AC2351" s="150" t="str">
        <f>IFERROR(IF(JRF!C2364="","",IF(AND(VLOOKUP(JRF!C2364,X:AA,4,0)=JRF!B2364,VLOOKUP(JRF!C2364,X:Y,2,0)="A"),"","Inactive Dept Combo Error")),"Inactive Dept Combo Error")</f>
        <v/>
      </c>
      <c r="AD2351" t="str">
        <f>IFERROR(IF('Journal Template'!D2763="","",IF(AND(VLOOKUP('Journal Template'!D2763,X:AA,4,0)='Journal Template'!A2763,VLOOKUP('Journal Template'!D2763,X:Y,2,0)="A"),"","Inactive Dept Combo Error")),"")</f>
        <v/>
      </c>
      <c r="AK2351" s="150" t="str">
        <f>IF(JRF!B2364="","",IF(JRF!B2364=IFERROR(VLOOKUP(JRF!B2364,Checks!AI:AI,1,0),0),"Entry in Branch/Satellite BU's",""))</f>
        <v/>
      </c>
      <c r="AL2351" t="str">
        <f>IFERROR(IF('Journal Template'!A2763="","",IF('Journal Template'!A2763=IFERROR(VLOOKUP('Journal Template'!A2763,Checks!AI:AI,1,0),0),"Entry in Branch/Satellite BU's","")),"")</f>
        <v/>
      </c>
      <c r="AO2351" s="171"/>
      <c r="AP2351" s="171"/>
      <c r="AQ2351" s="171"/>
      <c r="AR2351" s="171"/>
      <c r="CI2351" t="str">
        <f>IF(JRF!F2364&gt;0,"",IF(JRF!B2364="","",IF(LEFT(JRF!B2364,1)=IFERROR(VLOOKUP(LEFT(JRF!B2364,1),$CF$2:$CF$5,1,0),0),"Product Code Required",IF(JRF!C2364="","",IF(JRF!C2364=IFERROR(VLOOKUP(JRF!C2364,$CH:$CH,1,0),0),"Product Code Required","NA")))))</f>
        <v/>
      </c>
      <c r="CJ2351" t="str">
        <f>IF(JRF!AV2364&gt;0,"",IF(JRF!Q2364="","",IF(LEFT(JRF!Q2364,1)=IFERROR(VLOOKUP(LEFT(JRF!Q2364,1),$CF$2:$CF$5,1,0),0),"Product Code Required",IF(JRF!V2364="","",IF(JRF!V2364=IFERROR(VLOOKUP(JRF!V2364,$CH:$CH,1,0),0),"Product Code Required","NA")))))</f>
        <v/>
      </c>
      <c r="CK2351" t="str">
        <f>IFERROR(IF(LEN('Journal Template'!F2362)&gt;0,"",IF('Journal Template'!A2362="","",IF(LEFT('Journal Template'!A2362,1)=IFERROR(VLOOKUP(LEFT('Journal Template'!A2362,1),Checks!$CF$2:$CF$5,1,0),0),"Product Code Required",IF('Journal Template'!D2362="","",IF('Journal Template'!D2362=IFERROR(VLOOKUP('Journal Template'!D2362,Checks!$CH:$CH,1,0),0),"Product Code Required","NA"))))),"")</f>
        <v/>
      </c>
    </row>
    <row r="2352" spans="14:89">
      <c r="N2352" t="s">
        <v>10936</v>
      </c>
      <c r="O2352" t="s">
        <v>10937</v>
      </c>
      <c r="P2352" t="s">
        <v>386</v>
      </c>
      <c r="Q2352" s="150" t="str">
        <f>IF(JRF!D2365="","",IF(IFERROR(VLOOKUP(JRF!D2365,Checks!N:P,3,0),0)="A","","Inactive account in Use"))</f>
        <v/>
      </c>
      <c r="R2352" t="str">
        <f>IFERROR(IF('Journal Template'!C2764="","",IF(IFERROR(VLOOKUP('Journal Template'!C2764,Checks!N:P,3,0),0)="A","","Inactive account in Use")),"")</f>
        <v/>
      </c>
      <c r="V2352" s="150" t="str">
        <f>IF(JRF!C2365="","",IF(IFERROR(VLOOKUP(JRF!C2365,Checks!S:U,3,0),0)="A","Entry with System fund Dept",""))</f>
        <v/>
      </c>
      <c r="W2352" t="str">
        <f>IFERROR(IF('Journal Template'!D2764="","",IF(IFERROR(VLOOKUP('Journal Template'!D2764,Checks!S:U,3,0),0)="A","Entry with System fund Dept","")),"")</f>
        <v/>
      </c>
      <c r="X2352" t="s">
        <v>796</v>
      </c>
      <c r="Y2352" t="s">
        <v>386</v>
      </c>
      <c r="Z2352" t="s">
        <v>10938</v>
      </c>
      <c r="AA2352" t="s">
        <v>399</v>
      </c>
      <c r="AB2352" t="s">
        <v>125</v>
      </c>
      <c r="AC2352" s="150" t="str">
        <f>IFERROR(IF(JRF!C2365="","",IF(AND(VLOOKUP(JRF!C2365,X:AA,4,0)=JRF!B2365,VLOOKUP(JRF!C2365,X:Y,2,0)="A"),"","Inactive Dept Combo Error")),"Inactive Dept Combo Error")</f>
        <v/>
      </c>
      <c r="AD2352" t="str">
        <f>IFERROR(IF('Journal Template'!D2764="","",IF(AND(VLOOKUP('Journal Template'!D2764,X:AA,4,0)='Journal Template'!A2764,VLOOKUP('Journal Template'!D2764,X:Y,2,0)="A"),"","Inactive Dept Combo Error")),"")</f>
        <v/>
      </c>
      <c r="AK2352" s="150" t="str">
        <f>IF(JRF!B2365="","",IF(JRF!B2365=IFERROR(VLOOKUP(JRF!B2365,Checks!AI:AI,1,0),0),"Entry in Branch/Satellite BU's",""))</f>
        <v/>
      </c>
      <c r="AL2352" t="str">
        <f>IFERROR(IF('Journal Template'!A2764="","",IF('Journal Template'!A2764=IFERROR(VLOOKUP('Journal Template'!A2764,Checks!AI:AI,1,0),0),"Entry in Branch/Satellite BU's","")),"")</f>
        <v/>
      </c>
      <c r="AO2352" s="171"/>
      <c r="AP2352" s="171"/>
      <c r="AQ2352" s="171"/>
      <c r="AR2352" s="171"/>
      <c r="CI2352" t="str">
        <f>IF(JRF!F2365&gt;0,"",IF(JRF!B2365="","",IF(LEFT(JRF!B2365,1)=IFERROR(VLOOKUP(LEFT(JRF!B2365,1),$CF$2:$CF$5,1,0),0),"Product Code Required",IF(JRF!C2365="","",IF(JRF!C2365=IFERROR(VLOOKUP(JRF!C2365,$CH:$CH,1,0),0),"Product Code Required","NA")))))</f>
        <v/>
      </c>
      <c r="CJ2352" t="str">
        <f>IF(JRF!AV2365&gt;0,"",IF(JRF!Q2365="","",IF(LEFT(JRF!Q2365,1)=IFERROR(VLOOKUP(LEFT(JRF!Q2365,1),$CF$2:$CF$5,1,0),0),"Product Code Required",IF(JRF!V2365="","",IF(JRF!V2365=IFERROR(VLOOKUP(JRF!V2365,$CH:$CH,1,0),0),"Product Code Required","NA")))))</f>
        <v/>
      </c>
      <c r="CK2352" t="str">
        <f>IFERROR(IF(LEN('Journal Template'!F2363)&gt;0,"",IF('Journal Template'!A2363="","",IF(LEFT('Journal Template'!A2363,1)=IFERROR(VLOOKUP(LEFT('Journal Template'!A2363,1),Checks!$CF$2:$CF$5,1,0),0),"Product Code Required",IF('Journal Template'!D2363="","",IF('Journal Template'!D2363=IFERROR(VLOOKUP('Journal Template'!D2363,Checks!$CH:$CH,1,0),0),"Product Code Required","NA"))))),"")</f>
        <v/>
      </c>
    </row>
    <row r="2353" spans="14:89">
      <c r="N2353" t="s">
        <v>10939</v>
      </c>
      <c r="O2353" t="s">
        <v>10940</v>
      </c>
      <c r="P2353" t="s">
        <v>386</v>
      </c>
      <c r="Q2353" s="150" t="str">
        <f>IF(JRF!D2366="","",IF(IFERROR(VLOOKUP(JRF!D2366,Checks!N:P,3,0),0)="A","","Inactive account in Use"))</f>
        <v/>
      </c>
      <c r="R2353" t="str">
        <f>IFERROR(IF('Journal Template'!C2765="","",IF(IFERROR(VLOOKUP('Journal Template'!C2765,Checks!N:P,3,0),0)="A","","Inactive account in Use")),"")</f>
        <v/>
      </c>
      <c r="V2353" s="150" t="str">
        <f>IF(JRF!C2366="","",IF(IFERROR(VLOOKUP(JRF!C2366,Checks!S:U,3,0),0)="A","Entry with System fund Dept",""))</f>
        <v/>
      </c>
      <c r="W2353" t="str">
        <f>IFERROR(IF('Journal Template'!D2765="","",IF(IFERROR(VLOOKUP('Journal Template'!D2765,Checks!S:U,3,0),0)="A","Entry with System fund Dept","")),"")</f>
        <v/>
      </c>
      <c r="X2353" t="s">
        <v>774</v>
      </c>
      <c r="Y2353" t="s">
        <v>386</v>
      </c>
      <c r="Z2353" t="s">
        <v>10941</v>
      </c>
      <c r="AA2353" t="s">
        <v>412</v>
      </c>
      <c r="AB2353" t="s">
        <v>125</v>
      </c>
      <c r="AC2353" s="150" t="str">
        <f>IFERROR(IF(JRF!C2366="","",IF(AND(VLOOKUP(JRF!C2366,X:AA,4,0)=JRF!B2366,VLOOKUP(JRF!C2366,X:Y,2,0)="A"),"","Inactive Dept Combo Error")),"Inactive Dept Combo Error")</f>
        <v/>
      </c>
      <c r="AD2353" t="str">
        <f>IFERROR(IF('Journal Template'!D2765="","",IF(AND(VLOOKUP('Journal Template'!D2765,X:AA,4,0)='Journal Template'!A2765,VLOOKUP('Journal Template'!D2765,X:Y,2,0)="A"),"","Inactive Dept Combo Error")),"")</f>
        <v/>
      </c>
      <c r="AK2353" s="150" t="str">
        <f>IF(JRF!B2366="","",IF(JRF!B2366=IFERROR(VLOOKUP(JRF!B2366,Checks!AI:AI,1,0),0),"Entry in Branch/Satellite BU's",""))</f>
        <v/>
      </c>
      <c r="AL2353" t="str">
        <f>IFERROR(IF('Journal Template'!A2765="","",IF('Journal Template'!A2765=IFERROR(VLOOKUP('Journal Template'!A2765,Checks!AI:AI,1,0),0),"Entry in Branch/Satellite BU's","")),"")</f>
        <v/>
      </c>
      <c r="AO2353" s="171"/>
      <c r="AP2353" s="171"/>
      <c r="AQ2353" s="171"/>
      <c r="AR2353" s="171"/>
      <c r="CI2353" t="str">
        <f>IF(JRF!F2366&gt;0,"",IF(JRF!B2366="","",IF(LEFT(JRF!B2366,1)=IFERROR(VLOOKUP(LEFT(JRF!B2366,1),$CF$2:$CF$5,1,0),0),"Product Code Required",IF(JRF!C2366="","",IF(JRF!C2366=IFERROR(VLOOKUP(JRF!C2366,$CH:$CH,1,0),0),"Product Code Required","NA")))))</f>
        <v/>
      </c>
      <c r="CJ2353" t="str">
        <f>IF(JRF!AV2366&gt;0,"",IF(JRF!Q2366="","",IF(LEFT(JRF!Q2366,1)=IFERROR(VLOOKUP(LEFT(JRF!Q2366,1),$CF$2:$CF$5,1,0),0),"Product Code Required",IF(JRF!V2366="","",IF(JRF!V2366=IFERROR(VLOOKUP(JRF!V2366,$CH:$CH,1,0),0),"Product Code Required","NA")))))</f>
        <v/>
      </c>
      <c r="CK2353" t="str">
        <f>IFERROR(IF(LEN('Journal Template'!F2364)&gt;0,"",IF('Journal Template'!A2364="","",IF(LEFT('Journal Template'!A2364,1)=IFERROR(VLOOKUP(LEFT('Journal Template'!A2364,1),Checks!$CF$2:$CF$5,1,0),0),"Product Code Required",IF('Journal Template'!D2364="","",IF('Journal Template'!D2364=IFERROR(VLOOKUP('Journal Template'!D2364,Checks!$CH:$CH,1,0),0),"Product Code Required","NA"))))),"")</f>
        <v/>
      </c>
    </row>
    <row r="2354" spans="14:89">
      <c r="N2354" t="s">
        <v>10942</v>
      </c>
      <c r="O2354" t="s">
        <v>10943</v>
      </c>
      <c r="P2354" t="s">
        <v>386</v>
      </c>
      <c r="Q2354" s="150" t="str">
        <f>IF(JRF!D2367="","",IF(IFERROR(VLOOKUP(JRF!D2367,Checks!N:P,3,0),0)="A","","Inactive account in Use"))</f>
        <v/>
      </c>
      <c r="R2354" t="str">
        <f>IFERROR(IF('Journal Template'!C2766="","",IF(IFERROR(VLOOKUP('Journal Template'!C2766,Checks!N:P,3,0),0)="A","","Inactive account in Use")),"")</f>
        <v/>
      </c>
      <c r="V2354" s="150" t="str">
        <f>IF(JRF!C2367="","",IF(IFERROR(VLOOKUP(JRF!C2367,Checks!S:U,3,0),0)="A","Entry with System fund Dept",""))</f>
        <v/>
      </c>
      <c r="W2354" t="str">
        <f>IFERROR(IF('Journal Template'!D2766="","",IF(IFERROR(VLOOKUP('Journal Template'!D2766,Checks!S:U,3,0),0)="A","Entry with System fund Dept","")),"")</f>
        <v/>
      </c>
      <c r="X2354" t="s">
        <v>10944</v>
      </c>
      <c r="Y2354" t="s">
        <v>386</v>
      </c>
      <c r="Z2354" t="s">
        <v>10945</v>
      </c>
      <c r="AA2354" t="s">
        <v>391</v>
      </c>
      <c r="AB2354" t="s">
        <v>125</v>
      </c>
      <c r="AC2354" s="150" t="str">
        <f>IFERROR(IF(JRF!C2367="","",IF(AND(VLOOKUP(JRF!C2367,X:AA,4,0)=JRF!B2367,VLOOKUP(JRF!C2367,X:Y,2,0)="A"),"","Inactive Dept Combo Error")),"Inactive Dept Combo Error")</f>
        <v/>
      </c>
      <c r="AD2354" t="str">
        <f>IFERROR(IF('Journal Template'!D2766="","",IF(AND(VLOOKUP('Journal Template'!D2766,X:AA,4,0)='Journal Template'!A2766,VLOOKUP('Journal Template'!D2766,X:Y,2,0)="A"),"","Inactive Dept Combo Error")),"")</f>
        <v/>
      </c>
      <c r="AK2354" s="150" t="str">
        <f>IF(JRF!B2367="","",IF(JRF!B2367=IFERROR(VLOOKUP(JRF!B2367,Checks!AI:AI,1,0),0),"Entry in Branch/Satellite BU's",""))</f>
        <v/>
      </c>
      <c r="AL2354" t="str">
        <f>IFERROR(IF('Journal Template'!A2766="","",IF('Journal Template'!A2766=IFERROR(VLOOKUP('Journal Template'!A2766,Checks!AI:AI,1,0),0),"Entry in Branch/Satellite BU's","")),"")</f>
        <v/>
      </c>
      <c r="AO2354" s="171"/>
      <c r="AP2354" s="171"/>
      <c r="AQ2354" s="171"/>
      <c r="AR2354" s="171"/>
      <c r="CI2354" t="str">
        <f>IF(JRF!F2367&gt;0,"",IF(JRF!B2367="","",IF(LEFT(JRF!B2367,1)=IFERROR(VLOOKUP(LEFT(JRF!B2367,1),$CF$2:$CF$5,1,0),0),"Product Code Required",IF(JRF!C2367="","",IF(JRF!C2367=IFERROR(VLOOKUP(JRF!C2367,$CH:$CH,1,0),0),"Product Code Required","NA")))))</f>
        <v/>
      </c>
      <c r="CJ2354" t="str">
        <f>IF(JRF!AV2367&gt;0,"",IF(JRF!Q2367="","",IF(LEFT(JRF!Q2367,1)=IFERROR(VLOOKUP(LEFT(JRF!Q2367,1),$CF$2:$CF$5,1,0),0),"Product Code Required",IF(JRF!V2367="","",IF(JRF!V2367=IFERROR(VLOOKUP(JRF!V2367,$CH:$CH,1,0),0),"Product Code Required","NA")))))</f>
        <v/>
      </c>
      <c r="CK2354" t="str">
        <f>IFERROR(IF(LEN('Journal Template'!F2365)&gt;0,"",IF('Journal Template'!A2365="","",IF(LEFT('Journal Template'!A2365,1)=IFERROR(VLOOKUP(LEFT('Journal Template'!A2365,1),Checks!$CF$2:$CF$5,1,0),0),"Product Code Required",IF('Journal Template'!D2365="","",IF('Journal Template'!D2365=IFERROR(VLOOKUP('Journal Template'!D2365,Checks!$CH:$CH,1,0),0),"Product Code Required","NA"))))),"")</f>
        <v/>
      </c>
    </row>
    <row r="2355" spans="14:89">
      <c r="N2355" t="s">
        <v>10946</v>
      </c>
      <c r="O2355" t="s">
        <v>10947</v>
      </c>
      <c r="P2355" t="s">
        <v>386</v>
      </c>
      <c r="Q2355" s="150" t="str">
        <f>IF(JRF!D2368="","",IF(IFERROR(VLOOKUP(JRF!D2368,Checks!N:P,3,0),0)="A","","Inactive account in Use"))</f>
        <v/>
      </c>
      <c r="R2355" t="str">
        <f>IFERROR(IF('Journal Template'!C2767="","",IF(IFERROR(VLOOKUP('Journal Template'!C2767,Checks!N:P,3,0),0)="A","","Inactive account in Use")),"")</f>
        <v/>
      </c>
      <c r="V2355" s="150" t="str">
        <f>IF(JRF!C2368="","",IF(IFERROR(VLOOKUP(JRF!C2368,Checks!S:U,3,0),0)="A","Entry with System fund Dept",""))</f>
        <v/>
      </c>
      <c r="W2355" t="str">
        <f>IFERROR(IF('Journal Template'!D2767="","",IF(IFERROR(VLOOKUP('Journal Template'!D2767,Checks!S:U,3,0),0)="A","Entry with System fund Dept","")),"")</f>
        <v/>
      </c>
      <c r="X2355" t="s">
        <v>10948</v>
      </c>
      <c r="Y2355" t="s">
        <v>389</v>
      </c>
      <c r="Z2355" t="s">
        <v>10949</v>
      </c>
      <c r="AA2355" t="s">
        <v>391</v>
      </c>
      <c r="AB2355" t="s">
        <v>125</v>
      </c>
      <c r="AC2355" s="150" t="str">
        <f>IFERROR(IF(JRF!C2368="","",IF(AND(VLOOKUP(JRF!C2368,X:AA,4,0)=JRF!B2368,VLOOKUP(JRF!C2368,X:Y,2,0)="A"),"","Inactive Dept Combo Error")),"Inactive Dept Combo Error")</f>
        <v/>
      </c>
      <c r="AD2355" t="str">
        <f>IFERROR(IF('Journal Template'!D2767="","",IF(AND(VLOOKUP('Journal Template'!D2767,X:AA,4,0)='Journal Template'!A2767,VLOOKUP('Journal Template'!D2767,X:Y,2,0)="A"),"","Inactive Dept Combo Error")),"")</f>
        <v/>
      </c>
      <c r="AK2355" s="150" t="str">
        <f>IF(JRF!B2368="","",IF(JRF!B2368=IFERROR(VLOOKUP(JRF!B2368,Checks!AI:AI,1,0),0),"Entry in Branch/Satellite BU's",""))</f>
        <v/>
      </c>
      <c r="AL2355" t="str">
        <f>IFERROR(IF('Journal Template'!A2767="","",IF('Journal Template'!A2767=IFERROR(VLOOKUP('Journal Template'!A2767,Checks!AI:AI,1,0),0),"Entry in Branch/Satellite BU's","")),"")</f>
        <v/>
      </c>
      <c r="AO2355" s="171"/>
      <c r="AP2355" s="171"/>
      <c r="AQ2355" s="171"/>
      <c r="AR2355" s="171"/>
      <c r="CI2355" t="str">
        <f>IF(JRF!F2368&gt;0,"",IF(JRF!B2368="","",IF(LEFT(JRF!B2368,1)=IFERROR(VLOOKUP(LEFT(JRF!B2368,1),$CF$2:$CF$5,1,0),0),"Product Code Required",IF(JRF!C2368="","",IF(JRF!C2368=IFERROR(VLOOKUP(JRF!C2368,$CH:$CH,1,0),0),"Product Code Required","NA")))))</f>
        <v/>
      </c>
      <c r="CJ2355" t="str">
        <f>IF(JRF!AV2368&gt;0,"",IF(JRF!Q2368="","",IF(LEFT(JRF!Q2368,1)=IFERROR(VLOOKUP(LEFT(JRF!Q2368,1),$CF$2:$CF$5,1,0),0),"Product Code Required",IF(JRF!V2368="","",IF(JRF!V2368=IFERROR(VLOOKUP(JRF!V2368,$CH:$CH,1,0),0),"Product Code Required","NA")))))</f>
        <v/>
      </c>
      <c r="CK2355" t="str">
        <f>IFERROR(IF(LEN('Journal Template'!F2366)&gt;0,"",IF('Journal Template'!A2366="","",IF(LEFT('Journal Template'!A2366,1)=IFERROR(VLOOKUP(LEFT('Journal Template'!A2366,1),Checks!$CF$2:$CF$5,1,0),0),"Product Code Required",IF('Journal Template'!D2366="","",IF('Journal Template'!D2366=IFERROR(VLOOKUP('Journal Template'!D2366,Checks!$CH:$CH,1,0),0),"Product Code Required","NA"))))),"")</f>
        <v/>
      </c>
    </row>
    <row r="2356" spans="14:89">
      <c r="N2356" t="s">
        <v>10950</v>
      </c>
      <c r="O2356" t="s">
        <v>10951</v>
      </c>
      <c r="P2356" t="s">
        <v>386</v>
      </c>
      <c r="Q2356" s="150" t="str">
        <f>IF(JRF!D2369="","",IF(IFERROR(VLOOKUP(JRF!D2369,Checks!N:P,3,0),0)="A","","Inactive account in Use"))</f>
        <v/>
      </c>
      <c r="R2356" t="str">
        <f>IFERROR(IF('Journal Template'!C2768="","",IF(IFERROR(VLOOKUP('Journal Template'!C2768,Checks!N:P,3,0),0)="A","","Inactive account in Use")),"")</f>
        <v/>
      </c>
      <c r="V2356" s="150" t="str">
        <f>IF(JRF!C2369="","",IF(IFERROR(VLOOKUP(JRF!C2369,Checks!S:U,3,0),0)="A","Entry with System fund Dept",""))</f>
        <v/>
      </c>
      <c r="W2356" t="str">
        <f>IFERROR(IF('Journal Template'!D2768="","",IF(IFERROR(VLOOKUP('Journal Template'!D2768,Checks!S:U,3,0),0)="A","Entry with System fund Dept","")),"")</f>
        <v/>
      </c>
      <c r="X2356" t="s">
        <v>10952</v>
      </c>
      <c r="Y2356" t="s">
        <v>389</v>
      </c>
      <c r="Z2356" t="s">
        <v>10953</v>
      </c>
      <c r="AA2356" t="s">
        <v>391</v>
      </c>
      <c r="AB2356" t="s">
        <v>125</v>
      </c>
      <c r="AC2356" s="150" t="str">
        <f>IFERROR(IF(JRF!C2369="","",IF(AND(VLOOKUP(JRF!C2369,X:AA,4,0)=JRF!B2369,VLOOKUP(JRF!C2369,X:Y,2,0)="A"),"","Inactive Dept Combo Error")),"Inactive Dept Combo Error")</f>
        <v/>
      </c>
      <c r="AD2356" t="str">
        <f>IFERROR(IF('Journal Template'!D2768="","",IF(AND(VLOOKUP('Journal Template'!D2768,X:AA,4,0)='Journal Template'!A2768,VLOOKUP('Journal Template'!D2768,X:Y,2,0)="A"),"","Inactive Dept Combo Error")),"")</f>
        <v/>
      </c>
      <c r="AK2356" s="150" t="str">
        <f>IF(JRF!B2369="","",IF(JRF!B2369=IFERROR(VLOOKUP(JRF!B2369,Checks!AI:AI,1,0),0),"Entry in Branch/Satellite BU's",""))</f>
        <v/>
      </c>
      <c r="AL2356" t="str">
        <f>IFERROR(IF('Journal Template'!A2768="","",IF('Journal Template'!A2768=IFERROR(VLOOKUP('Journal Template'!A2768,Checks!AI:AI,1,0),0),"Entry in Branch/Satellite BU's","")),"")</f>
        <v/>
      </c>
      <c r="AO2356" s="171"/>
      <c r="AP2356" s="171"/>
      <c r="AQ2356" s="171"/>
      <c r="AR2356" s="171"/>
      <c r="CI2356" t="str">
        <f>IF(JRF!F2369&gt;0,"",IF(JRF!B2369="","",IF(LEFT(JRF!B2369,1)=IFERROR(VLOOKUP(LEFT(JRF!B2369,1),$CF$2:$CF$5,1,0),0),"Product Code Required",IF(JRF!C2369="","",IF(JRF!C2369=IFERROR(VLOOKUP(JRF!C2369,$CH:$CH,1,0),0),"Product Code Required","NA")))))</f>
        <v/>
      </c>
      <c r="CJ2356" t="str">
        <f>IF(JRF!AV2369&gt;0,"",IF(JRF!Q2369="","",IF(LEFT(JRF!Q2369,1)=IFERROR(VLOOKUP(LEFT(JRF!Q2369,1),$CF$2:$CF$5,1,0),0),"Product Code Required",IF(JRF!V2369="","",IF(JRF!V2369=IFERROR(VLOOKUP(JRF!V2369,$CH:$CH,1,0),0),"Product Code Required","NA")))))</f>
        <v/>
      </c>
      <c r="CK2356" t="str">
        <f>IFERROR(IF(LEN('Journal Template'!F2367)&gt;0,"",IF('Journal Template'!A2367="","",IF(LEFT('Journal Template'!A2367,1)=IFERROR(VLOOKUP(LEFT('Journal Template'!A2367,1),Checks!$CF$2:$CF$5,1,0),0),"Product Code Required",IF('Journal Template'!D2367="","",IF('Journal Template'!D2367=IFERROR(VLOOKUP('Journal Template'!D2367,Checks!$CH:$CH,1,0),0),"Product Code Required","NA"))))),"")</f>
        <v/>
      </c>
    </row>
    <row r="2357" spans="14:89">
      <c r="N2357" t="s">
        <v>10954</v>
      </c>
      <c r="O2357" t="s">
        <v>10955</v>
      </c>
      <c r="P2357" t="s">
        <v>386</v>
      </c>
      <c r="Q2357" s="150" t="str">
        <f>IF(JRF!D2370="","",IF(IFERROR(VLOOKUP(JRF!D2370,Checks!N:P,3,0),0)="A","","Inactive account in Use"))</f>
        <v/>
      </c>
      <c r="R2357" t="str">
        <f>IFERROR(IF('Journal Template'!C2769="","",IF(IFERROR(VLOOKUP('Journal Template'!C2769,Checks!N:P,3,0),0)="A","","Inactive account in Use")),"")</f>
        <v/>
      </c>
      <c r="V2357" s="150" t="str">
        <f>IF(JRF!C2370="","",IF(IFERROR(VLOOKUP(JRF!C2370,Checks!S:U,3,0),0)="A","Entry with System fund Dept",""))</f>
        <v/>
      </c>
      <c r="W2357" t="str">
        <f>IFERROR(IF('Journal Template'!D2769="","",IF(IFERROR(VLOOKUP('Journal Template'!D2769,Checks!S:U,3,0),0)="A","Entry with System fund Dept","")),"")</f>
        <v/>
      </c>
      <c r="X2357" t="s">
        <v>10956</v>
      </c>
      <c r="Y2357" t="s">
        <v>389</v>
      </c>
      <c r="Z2357" t="s">
        <v>10957</v>
      </c>
      <c r="AA2357" t="s">
        <v>391</v>
      </c>
      <c r="AB2357" t="s">
        <v>125</v>
      </c>
      <c r="AC2357" s="150" t="str">
        <f>IFERROR(IF(JRF!C2370="","",IF(AND(VLOOKUP(JRF!C2370,X:AA,4,0)=JRF!B2370,VLOOKUP(JRF!C2370,X:Y,2,0)="A"),"","Inactive Dept Combo Error")),"Inactive Dept Combo Error")</f>
        <v/>
      </c>
      <c r="AD2357" t="str">
        <f>IFERROR(IF('Journal Template'!D2769="","",IF(AND(VLOOKUP('Journal Template'!D2769,X:AA,4,0)='Journal Template'!A2769,VLOOKUP('Journal Template'!D2769,X:Y,2,0)="A"),"","Inactive Dept Combo Error")),"")</f>
        <v/>
      </c>
      <c r="AK2357" s="150" t="str">
        <f>IF(JRF!B2370="","",IF(JRF!B2370=IFERROR(VLOOKUP(JRF!B2370,Checks!AI:AI,1,0),0),"Entry in Branch/Satellite BU's",""))</f>
        <v/>
      </c>
      <c r="AL2357" t="str">
        <f>IFERROR(IF('Journal Template'!A2769="","",IF('Journal Template'!A2769=IFERROR(VLOOKUP('Journal Template'!A2769,Checks!AI:AI,1,0),0),"Entry in Branch/Satellite BU's","")),"")</f>
        <v/>
      </c>
      <c r="AO2357" s="171"/>
      <c r="AP2357" s="171"/>
      <c r="AQ2357" s="171"/>
      <c r="AR2357" s="171"/>
      <c r="CI2357" t="str">
        <f>IF(JRF!F2370&gt;0,"",IF(JRF!B2370="","",IF(LEFT(JRF!B2370,1)=IFERROR(VLOOKUP(LEFT(JRF!B2370,1),$CF$2:$CF$5,1,0),0),"Product Code Required",IF(JRF!C2370="","",IF(JRF!C2370=IFERROR(VLOOKUP(JRF!C2370,$CH:$CH,1,0),0),"Product Code Required","NA")))))</f>
        <v/>
      </c>
      <c r="CJ2357" t="str">
        <f>IF(JRF!AV2370&gt;0,"",IF(JRF!Q2370="","",IF(LEFT(JRF!Q2370,1)=IFERROR(VLOOKUP(LEFT(JRF!Q2370,1),$CF$2:$CF$5,1,0),0),"Product Code Required",IF(JRF!V2370="","",IF(JRF!V2370=IFERROR(VLOOKUP(JRF!V2370,$CH:$CH,1,0),0),"Product Code Required","NA")))))</f>
        <v/>
      </c>
      <c r="CK2357" t="str">
        <f>IFERROR(IF(LEN('Journal Template'!F2368)&gt;0,"",IF('Journal Template'!A2368="","",IF(LEFT('Journal Template'!A2368,1)=IFERROR(VLOOKUP(LEFT('Journal Template'!A2368,1),Checks!$CF$2:$CF$5,1,0),0),"Product Code Required",IF('Journal Template'!D2368="","",IF('Journal Template'!D2368=IFERROR(VLOOKUP('Journal Template'!D2368,Checks!$CH:$CH,1,0),0),"Product Code Required","NA"))))),"")</f>
        <v/>
      </c>
    </row>
    <row r="2358" spans="14:89">
      <c r="N2358" t="s">
        <v>10958</v>
      </c>
      <c r="O2358" t="s">
        <v>10959</v>
      </c>
      <c r="P2358" t="s">
        <v>386</v>
      </c>
      <c r="Q2358" s="150" t="str">
        <f>IF(JRF!D2371="","",IF(IFERROR(VLOOKUP(JRF!D2371,Checks!N:P,3,0),0)="A","","Inactive account in Use"))</f>
        <v/>
      </c>
      <c r="R2358" t="str">
        <f>IFERROR(IF('Journal Template'!C2770="","",IF(IFERROR(VLOOKUP('Journal Template'!C2770,Checks!N:P,3,0),0)="A","","Inactive account in Use")),"")</f>
        <v/>
      </c>
      <c r="V2358" s="150" t="str">
        <f>IF(JRF!C2371="","",IF(IFERROR(VLOOKUP(JRF!C2371,Checks!S:U,3,0),0)="A","Entry with System fund Dept",""))</f>
        <v/>
      </c>
      <c r="W2358" t="str">
        <f>IFERROR(IF('Journal Template'!D2770="","",IF(IFERROR(VLOOKUP('Journal Template'!D2770,Checks!S:U,3,0),0)="A","Entry with System fund Dept","")),"")</f>
        <v/>
      </c>
      <c r="X2358" t="s">
        <v>10960</v>
      </c>
      <c r="Y2358" t="s">
        <v>389</v>
      </c>
      <c r="Z2358" t="s">
        <v>10961</v>
      </c>
      <c r="AA2358" t="s">
        <v>391</v>
      </c>
      <c r="AB2358" t="s">
        <v>125</v>
      </c>
      <c r="AC2358" s="150" t="str">
        <f>IFERROR(IF(JRF!C2371="","",IF(AND(VLOOKUP(JRF!C2371,X:AA,4,0)=JRF!B2371,VLOOKUP(JRF!C2371,X:Y,2,0)="A"),"","Inactive Dept Combo Error")),"Inactive Dept Combo Error")</f>
        <v/>
      </c>
      <c r="AD2358" t="str">
        <f>IFERROR(IF('Journal Template'!D2770="","",IF(AND(VLOOKUP('Journal Template'!D2770,X:AA,4,0)='Journal Template'!A2770,VLOOKUP('Journal Template'!D2770,X:Y,2,0)="A"),"","Inactive Dept Combo Error")),"")</f>
        <v/>
      </c>
      <c r="AK2358" s="150" t="str">
        <f>IF(JRF!B2371="","",IF(JRF!B2371=IFERROR(VLOOKUP(JRF!B2371,Checks!AI:AI,1,0),0),"Entry in Branch/Satellite BU's",""))</f>
        <v/>
      </c>
      <c r="AL2358" t="str">
        <f>IFERROR(IF('Journal Template'!A2770="","",IF('Journal Template'!A2770=IFERROR(VLOOKUP('Journal Template'!A2770,Checks!AI:AI,1,0),0),"Entry in Branch/Satellite BU's","")),"")</f>
        <v/>
      </c>
      <c r="AO2358" s="171"/>
      <c r="AP2358" s="171"/>
      <c r="AQ2358" s="171"/>
      <c r="AR2358" s="171"/>
      <c r="CI2358" t="str">
        <f>IF(JRF!F2371&gt;0,"",IF(JRF!B2371="","",IF(LEFT(JRF!B2371,1)=IFERROR(VLOOKUP(LEFT(JRF!B2371,1),$CF$2:$CF$5,1,0),0),"Product Code Required",IF(JRF!C2371="","",IF(JRF!C2371=IFERROR(VLOOKUP(JRF!C2371,$CH:$CH,1,0),0),"Product Code Required","NA")))))</f>
        <v/>
      </c>
      <c r="CJ2358" t="str">
        <f>IF(JRF!AV2371&gt;0,"",IF(JRF!Q2371="","",IF(LEFT(JRF!Q2371,1)=IFERROR(VLOOKUP(LEFT(JRF!Q2371,1),$CF$2:$CF$5,1,0),0),"Product Code Required",IF(JRF!V2371="","",IF(JRF!V2371=IFERROR(VLOOKUP(JRF!V2371,$CH:$CH,1,0),0),"Product Code Required","NA")))))</f>
        <v/>
      </c>
      <c r="CK2358" t="str">
        <f>IFERROR(IF(LEN('Journal Template'!F2369)&gt;0,"",IF('Journal Template'!A2369="","",IF(LEFT('Journal Template'!A2369,1)=IFERROR(VLOOKUP(LEFT('Journal Template'!A2369,1),Checks!$CF$2:$CF$5,1,0),0),"Product Code Required",IF('Journal Template'!D2369="","",IF('Journal Template'!D2369=IFERROR(VLOOKUP('Journal Template'!D2369,Checks!$CH:$CH,1,0),0),"Product Code Required","NA"))))),"")</f>
        <v/>
      </c>
    </row>
    <row r="2359" spans="14:89">
      <c r="N2359" t="s">
        <v>10962</v>
      </c>
      <c r="O2359" t="s">
        <v>10963</v>
      </c>
      <c r="P2359" t="s">
        <v>386</v>
      </c>
      <c r="Q2359" s="150" t="str">
        <f>IF(JRF!D2372="","",IF(IFERROR(VLOOKUP(JRF!D2372,Checks!N:P,3,0),0)="A","","Inactive account in Use"))</f>
        <v/>
      </c>
      <c r="R2359" t="str">
        <f>IFERROR(IF('Journal Template'!C2771="","",IF(IFERROR(VLOOKUP('Journal Template'!C2771,Checks!N:P,3,0),0)="A","","Inactive account in Use")),"")</f>
        <v/>
      </c>
      <c r="V2359" s="150" t="str">
        <f>IF(JRF!C2372="","",IF(IFERROR(VLOOKUP(JRF!C2372,Checks!S:U,3,0),0)="A","Entry with System fund Dept",""))</f>
        <v/>
      </c>
      <c r="W2359" t="str">
        <f>IFERROR(IF('Journal Template'!D2771="","",IF(IFERROR(VLOOKUP('Journal Template'!D2771,Checks!S:U,3,0),0)="A","Entry with System fund Dept","")),"")</f>
        <v/>
      </c>
      <c r="X2359" t="s">
        <v>10964</v>
      </c>
      <c r="Y2359" t="s">
        <v>389</v>
      </c>
      <c r="Z2359" t="s">
        <v>10965</v>
      </c>
      <c r="AA2359" t="s">
        <v>391</v>
      </c>
      <c r="AB2359" t="s">
        <v>125</v>
      </c>
      <c r="AC2359" s="150" t="str">
        <f>IFERROR(IF(JRF!C2372="","",IF(AND(VLOOKUP(JRF!C2372,X:AA,4,0)=JRF!B2372,VLOOKUP(JRF!C2372,X:Y,2,0)="A"),"","Inactive Dept Combo Error")),"Inactive Dept Combo Error")</f>
        <v/>
      </c>
      <c r="AD2359" t="str">
        <f>IFERROR(IF('Journal Template'!D2771="","",IF(AND(VLOOKUP('Journal Template'!D2771,X:AA,4,0)='Journal Template'!A2771,VLOOKUP('Journal Template'!D2771,X:Y,2,0)="A"),"","Inactive Dept Combo Error")),"")</f>
        <v/>
      </c>
      <c r="AK2359" s="150" t="str">
        <f>IF(JRF!B2372="","",IF(JRF!B2372=IFERROR(VLOOKUP(JRF!B2372,Checks!AI:AI,1,0),0),"Entry in Branch/Satellite BU's",""))</f>
        <v/>
      </c>
      <c r="AL2359" t="str">
        <f>IFERROR(IF('Journal Template'!A2771="","",IF('Journal Template'!A2771=IFERROR(VLOOKUP('Journal Template'!A2771,Checks!AI:AI,1,0),0),"Entry in Branch/Satellite BU's","")),"")</f>
        <v/>
      </c>
      <c r="AO2359" s="171"/>
      <c r="AP2359" s="171"/>
      <c r="AQ2359" s="171"/>
      <c r="AR2359" s="171"/>
      <c r="CI2359" t="str">
        <f>IF(JRF!F2372&gt;0,"",IF(JRF!B2372="","",IF(LEFT(JRF!B2372,1)=IFERROR(VLOOKUP(LEFT(JRF!B2372,1),$CF$2:$CF$5,1,0),0),"Product Code Required",IF(JRF!C2372="","",IF(JRF!C2372=IFERROR(VLOOKUP(JRF!C2372,$CH:$CH,1,0),0),"Product Code Required","NA")))))</f>
        <v/>
      </c>
      <c r="CJ2359" t="str">
        <f>IF(JRF!AV2372&gt;0,"",IF(JRF!Q2372="","",IF(LEFT(JRF!Q2372,1)=IFERROR(VLOOKUP(LEFT(JRF!Q2372,1),$CF$2:$CF$5,1,0),0),"Product Code Required",IF(JRF!V2372="","",IF(JRF!V2372=IFERROR(VLOOKUP(JRF!V2372,$CH:$CH,1,0),0),"Product Code Required","NA")))))</f>
        <v/>
      </c>
      <c r="CK2359" t="str">
        <f>IFERROR(IF(LEN('Journal Template'!F2370)&gt;0,"",IF('Journal Template'!A2370="","",IF(LEFT('Journal Template'!A2370,1)=IFERROR(VLOOKUP(LEFT('Journal Template'!A2370,1),Checks!$CF$2:$CF$5,1,0),0),"Product Code Required",IF('Journal Template'!D2370="","",IF('Journal Template'!D2370=IFERROR(VLOOKUP('Journal Template'!D2370,Checks!$CH:$CH,1,0),0),"Product Code Required","NA"))))),"")</f>
        <v/>
      </c>
    </row>
    <row r="2360" spans="14:89">
      <c r="N2360" t="s">
        <v>10966</v>
      </c>
      <c r="O2360" t="s">
        <v>10967</v>
      </c>
      <c r="P2360" t="s">
        <v>386</v>
      </c>
      <c r="Q2360" s="150" t="str">
        <f>IF(JRF!D2373="","",IF(IFERROR(VLOOKUP(JRF!D2373,Checks!N:P,3,0),0)="A","","Inactive account in Use"))</f>
        <v/>
      </c>
      <c r="R2360" t="str">
        <f>IFERROR(IF('Journal Template'!C2772="","",IF(IFERROR(VLOOKUP('Journal Template'!C2772,Checks!N:P,3,0),0)="A","","Inactive account in Use")),"")</f>
        <v/>
      </c>
      <c r="V2360" s="150" t="str">
        <f>IF(JRF!C2373="","",IF(IFERROR(VLOOKUP(JRF!C2373,Checks!S:U,3,0),0)="A","Entry with System fund Dept",""))</f>
        <v/>
      </c>
      <c r="W2360" t="str">
        <f>IFERROR(IF('Journal Template'!D2772="","",IF(IFERROR(VLOOKUP('Journal Template'!D2772,Checks!S:U,3,0),0)="A","Entry with System fund Dept","")),"")</f>
        <v/>
      </c>
      <c r="X2360" t="s">
        <v>10968</v>
      </c>
      <c r="Y2360" t="s">
        <v>386</v>
      </c>
      <c r="Z2360" t="s">
        <v>10969</v>
      </c>
      <c r="AA2360" t="s">
        <v>391</v>
      </c>
      <c r="AB2360" t="s">
        <v>125</v>
      </c>
      <c r="AC2360" s="150" t="str">
        <f>IFERROR(IF(JRF!C2373="","",IF(AND(VLOOKUP(JRF!C2373,X:AA,4,0)=JRF!B2373,VLOOKUP(JRF!C2373,X:Y,2,0)="A"),"","Inactive Dept Combo Error")),"Inactive Dept Combo Error")</f>
        <v/>
      </c>
      <c r="AD2360" t="str">
        <f>IFERROR(IF('Journal Template'!D2772="","",IF(AND(VLOOKUP('Journal Template'!D2772,X:AA,4,0)='Journal Template'!A2772,VLOOKUP('Journal Template'!D2772,X:Y,2,0)="A"),"","Inactive Dept Combo Error")),"")</f>
        <v/>
      </c>
      <c r="AK2360" s="150" t="str">
        <f>IF(JRF!B2373="","",IF(JRF!B2373=IFERROR(VLOOKUP(JRF!B2373,Checks!AI:AI,1,0),0),"Entry in Branch/Satellite BU's",""))</f>
        <v/>
      </c>
      <c r="AL2360" t="str">
        <f>IFERROR(IF('Journal Template'!A2772="","",IF('Journal Template'!A2772=IFERROR(VLOOKUP('Journal Template'!A2772,Checks!AI:AI,1,0),0),"Entry in Branch/Satellite BU's","")),"")</f>
        <v/>
      </c>
      <c r="AO2360" s="171"/>
      <c r="AP2360" s="171"/>
      <c r="AQ2360" s="171"/>
      <c r="AR2360" s="171"/>
      <c r="CI2360" t="str">
        <f>IF(JRF!F2373&gt;0,"",IF(JRF!B2373="","",IF(LEFT(JRF!B2373,1)=IFERROR(VLOOKUP(LEFT(JRF!B2373,1),$CF$2:$CF$5,1,0),0),"Product Code Required",IF(JRF!C2373="","",IF(JRF!C2373=IFERROR(VLOOKUP(JRF!C2373,$CH:$CH,1,0),0),"Product Code Required","NA")))))</f>
        <v/>
      </c>
      <c r="CJ2360" t="str">
        <f>IF(JRF!AV2373&gt;0,"",IF(JRF!Q2373="","",IF(LEFT(JRF!Q2373,1)=IFERROR(VLOOKUP(LEFT(JRF!Q2373,1),$CF$2:$CF$5,1,0),0),"Product Code Required",IF(JRF!V2373="","",IF(JRF!V2373=IFERROR(VLOOKUP(JRF!V2373,$CH:$CH,1,0),0),"Product Code Required","NA")))))</f>
        <v/>
      </c>
      <c r="CK2360" t="str">
        <f>IFERROR(IF(LEN('Journal Template'!F2371)&gt;0,"",IF('Journal Template'!A2371="","",IF(LEFT('Journal Template'!A2371,1)=IFERROR(VLOOKUP(LEFT('Journal Template'!A2371,1),Checks!$CF$2:$CF$5,1,0),0),"Product Code Required",IF('Journal Template'!D2371="","",IF('Journal Template'!D2371=IFERROR(VLOOKUP('Journal Template'!D2371,Checks!$CH:$CH,1,0),0),"Product Code Required","NA"))))),"")</f>
        <v/>
      </c>
    </row>
    <row r="2361" spans="14:89">
      <c r="N2361" t="s">
        <v>10970</v>
      </c>
      <c r="O2361" t="s">
        <v>10971</v>
      </c>
      <c r="P2361" t="s">
        <v>386</v>
      </c>
      <c r="Q2361" s="150" t="str">
        <f>IF(JRF!D2374="","",IF(IFERROR(VLOOKUP(JRF!D2374,Checks!N:P,3,0),0)="A","","Inactive account in Use"))</f>
        <v/>
      </c>
      <c r="R2361" t="str">
        <f>IFERROR(IF('Journal Template'!C2773="","",IF(IFERROR(VLOOKUP('Journal Template'!C2773,Checks!N:P,3,0),0)="A","","Inactive account in Use")),"")</f>
        <v/>
      </c>
      <c r="V2361" s="150" t="str">
        <f>IF(JRF!C2374="","",IF(IFERROR(VLOOKUP(JRF!C2374,Checks!S:U,3,0),0)="A","Entry with System fund Dept",""))</f>
        <v/>
      </c>
      <c r="W2361" t="str">
        <f>IFERROR(IF('Journal Template'!D2773="","",IF(IFERROR(VLOOKUP('Journal Template'!D2773,Checks!S:U,3,0),0)="A","Entry with System fund Dept","")),"")</f>
        <v/>
      </c>
      <c r="X2361" t="s">
        <v>10972</v>
      </c>
      <c r="Y2361" t="s">
        <v>386</v>
      </c>
      <c r="Z2361" t="s">
        <v>10973</v>
      </c>
      <c r="AA2361" t="s">
        <v>391</v>
      </c>
      <c r="AB2361" t="s">
        <v>125</v>
      </c>
      <c r="AC2361" s="150" t="str">
        <f>IFERROR(IF(JRF!C2374="","",IF(AND(VLOOKUP(JRF!C2374,X:AA,4,0)=JRF!B2374,VLOOKUP(JRF!C2374,X:Y,2,0)="A"),"","Inactive Dept Combo Error")),"Inactive Dept Combo Error")</f>
        <v/>
      </c>
      <c r="AD2361" t="str">
        <f>IFERROR(IF('Journal Template'!D2773="","",IF(AND(VLOOKUP('Journal Template'!D2773,X:AA,4,0)='Journal Template'!A2773,VLOOKUP('Journal Template'!D2773,X:Y,2,0)="A"),"","Inactive Dept Combo Error")),"")</f>
        <v/>
      </c>
      <c r="AK2361" s="150" t="str">
        <f>IF(JRF!B2374="","",IF(JRF!B2374=IFERROR(VLOOKUP(JRF!B2374,Checks!AI:AI,1,0),0),"Entry in Branch/Satellite BU's",""))</f>
        <v/>
      </c>
      <c r="AL2361" t="str">
        <f>IFERROR(IF('Journal Template'!A2773="","",IF('Journal Template'!A2773=IFERROR(VLOOKUP('Journal Template'!A2773,Checks!AI:AI,1,0),0),"Entry in Branch/Satellite BU's","")),"")</f>
        <v/>
      </c>
      <c r="AO2361" s="171"/>
      <c r="AP2361" s="171"/>
      <c r="AQ2361" s="171"/>
      <c r="AR2361" s="171"/>
      <c r="CI2361" t="str">
        <f>IF(JRF!F2374&gt;0,"",IF(JRF!B2374="","",IF(LEFT(JRF!B2374,1)=IFERROR(VLOOKUP(LEFT(JRF!B2374,1),$CF$2:$CF$5,1,0),0),"Product Code Required",IF(JRF!C2374="","",IF(JRF!C2374=IFERROR(VLOOKUP(JRF!C2374,$CH:$CH,1,0),0),"Product Code Required","NA")))))</f>
        <v/>
      </c>
      <c r="CJ2361" t="str">
        <f>IF(JRF!AV2374&gt;0,"",IF(JRF!Q2374="","",IF(LEFT(JRF!Q2374,1)=IFERROR(VLOOKUP(LEFT(JRF!Q2374,1),$CF$2:$CF$5,1,0),0),"Product Code Required",IF(JRF!V2374="","",IF(JRF!V2374=IFERROR(VLOOKUP(JRF!V2374,$CH:$CH,1,0),0),"Product Code Required","NA")))))</f>
        <v/>
      </c>
      <c r="CK2361" t="str">
        <f>IFERROR(IF(LEN('Journal Template'!F2372)&gt;0,"",IF('Journal Template'!A2372="","",IF(LEFT('Journal Template'!A2372,1)=IFERROR(VLOOKUP(LEFT('Journal Template'!A2372,1),Checks!$CF$2:$CF$5,1,0),0),"Product Code Required",IF('Journal Template'!D2372="","",IF('Journal Template'!D2372=IFERROR(VLOOKUP('Journal Template'!D2372,Checks!$CH:$CH,1,0),0),"Product Code Required","NA"))))),"")</f>
        <v/>
      </c>
    </row>
    <row r="2362" spans="14:89">
      <c r="N2362" t="s">
        <v>10974</v>
      </c>
      <c r="O2362" t="s">
        <v>10975</v>
      </c>
      <c r="P2362" t="s">
        <v>386</v>
      </c>
      <c r="Q2362" s="150" t="str">
        <f>IF(JRF!D2375="","",IF(IFERROR(VLOOKUP(JRF!D2375,Checks!N:P,3,0),0)="A","","Inactive account in Use"))</f>
        <v/>
      </c>
      <c r="R2362" t="str">
        <f>IFERROR(IF('Journal Template'!C2774="","",IF(IFERROR(VLOOKUP('Journal Template'!C2774,Checks!N:P,3,0),0)="A","","Inactive account in Use")),"")</f>
        <v/>
      </c>
      <c r="V2362" s="150" t="str">
        <f>IF(JRF!C2375="","",IF(IFERROR(VLOOKUP(JRF!C2375,Checks!S:U,3,0),0)="A","Entry with System fund Dept",""))</f>
        <v/>
      </c>
      <c r="W2362" t="str">
        <f>IFERROR(IF('Journal Template'!D2774="","",IF(IFERROR(VLOOKUP('Journal Template'!D2774,Checks!S:U,3,0),0)="A","Entry with System fund Dept","")),"")</f>
        <v/>
      </c>
      <c r="X2362" t="s">
        <v>10976</v>
      </c>
      <c r="Y2362" t="s">
        <v>389</v>
      </c>
      <c r="Z2362" t="s">
        <v>10977</v>
      </c>
      <c r="AA2362" t="s">
        <v>391</v>
      </c>
      <c r="AB2362" t="s">
        <v>125</v>
      </c>
      <c r="AC2362" s="150" t="str">
        <f>IFERROR(IF(JRF!C2375="","",IF(AND(VLOOKUP(JRF!C2375,X:AA,4,0)=JRF!B2375,VLOOKUP(JRF!C2375,X:Y,2,0)="A"),"","Inactive Dept Combo Error")),"Inactive Dept Combo Error")</f>
        <v/>
      </c>
      <c r="AD2362" t="str">
        <f>IFERROR(IF('Journal Template'!D2774="","",IF(AND(VLOOKUP('Journal Template'!D2774,X:AA,4,0)='Journal Template'!A2774,VLOOKUP('Journal Template'!D2774,X:Y,2,0)="A"),"","Inactive Dept Combo Error")),"")</f>
        <v/>
      </c>
      <c r="AK2362" s="150" t="str">
        <f>IF(JRF!B2375="","",IF(JRF!B2375=IFERROR(VLOOKUP(JRF!B2375,Checks!AI:AI,1,0),0),"Entry in Branch/Satellite BU's",""))</f>
        <v/>
      </c>
      <c r="AL2362" t="str">
        <f>IFERROR(IF('Journal Template'!A2774="","",IF('Journal Template'!A2774=IFERROR(VLOOKUP('Journal Template'!A2774,Checks!AI:AI,1,0),0),"Entry in Branch/Satellite BU's","")),"")</f>
        <v/>
      </c>
      <c r="AO2362" s="171"/>
      <c r="AP2362" s="171"/>
      <c r="AQ2362" s="171"/>
      <c r="AR2362" s="171"/>
      <c r="CI2362" t="str">
        <f>IF(JRF!F2375&gt;0,"",IF(JRF!B2375="","",IF(LEFT(JRF!B2375,1)=IFERROR(VLOOKUP(LEFT(JRF!B2375,1),$CF$2:$CF$5,1,0),0),"Product Code Required",IF(JRF!C2375="","",IF(JRF!C2375=IFERROR(VLOOKUP(JRF!C2375,$CH:$CH,1,0),0),"Product Code Required","NA")))))</f>
        <v/>
      </c>
      <c r="CJ2362" t="str">
        <f>IF(JRF!AV2375&gt;0,"",IF(JRF!Q2375="","",IF(LEFT(JRF!Q2375,1)=IFERROR(VLOOKUP(LEFT(JRF!Q2375,1),$CF$2:$CF$5,1,0),0),"Product Code Required",IF(JRF!V2375="","",IF(JRF!V2375=IFERROR(VLOOKUP(JRF!V2375,$CH:$CH,1,0),0),"Product Code Required","NA")))))</f>
        <v/>
      </c>
      <c r="CK2362" t="str">
        <f>IFERROR(IF(LEN('Journal Template'!F2373)&gt;0,"",IF('Journal Template'!A2373="","",IF(LEFT('Journal Template'!A2373,1)=IFERROR(VLOOKUP(LEFT('Journal Template'!A2373,1),Checks!$CF$2:$CF$5,1,0),0),"Product Code Required",IF('Journal Template'!D2373="","",IF('Journal Template'!D2373=IFERROR(VLOOKUP('Journal Template'!D2373,Checks!$CH:$CH,1,0),0),"Product Code Required","NA"))))),"")</f>
        <v/>
      </c>
    </row>
    <row r="2363" spans="14:89">
      <c r="N2363" t="s">
        <v>10978</v>
      </c>
      <c r="O2363" t="s">
        <v>10979</v>
      </c>
      <c r="P2363" t="s">
        <v>386</v>
      </c>
      <c r="Q2363" s="150" t="str">
        <f>IF(JRF!D2376="","",IF(IFERROR(VLOOKUP(JRF!D2376,Checks!N:P,3,0),0)="A","","Inactive account in Use"))</f>
        <v/>
      </c>
      <c r="R2363" t="str">
        <f>IFERROR(IF('Journal Template'!C2775="","",IF(IFERROR(VLOOKUP('Journal Template'!C2775,Checks!N:P,3,0),0)="A","","Inactive account in Use")),"")</f>
        <v/>
      </c>
      <c r="V2363" s="150" t="str">
        <f>IF(JRF!C2376="","",IF(IFERROR(VLOOKUP(JRF!C2376,Checks!S:U,3,0),0)="A","Entry with System fund Dept",""))</f>
        <v/>
      </c>
      <c r="W2363" t="str">
        <f>IFERROR(IF('Journal Template'!D2775="","",IF(IFERROR(VLOOKUP('Journal Template'!D2775,Checks!S:U,3,0),0)="A","Entry with System fund Dept","")),"")</f>
        <v/>
      </c>
      <c r="X2363" t="s">
        <v>10980</v>
      </c>
      <c r="Y2363" t="s">
        <v>389</v>
      </c>
      <c r="Z2363" t="s">
        <v>10981</v>
      </c>
      <c r="AA2363" t="s">
        <v>391</v>
      </c>
      <c r="AB2363" t="s">
        <v>125</v>
      </c>
      <c r="AC2363" s="150" t="str">
        <f>IFERROR(IF(JRF!C2376="","",IF(AND(VLOOKUP(JRF!C2376,X:AA,4,0)=JRF!B2376,VLOOKUP(JRF!C2376,X:Y,2,0)="A"),"","Inactive Dept Combo Error")),"Inactive Dept Combo Error")</f>
        <v/>
      </c>
      <c r="AD2363" t="str">
        <f>IFERROR(IF('Journal Template'!D2775="","",IF(AND(VLOOKUP('Journal Template'!D2775,X:AA,4,0)='Journal Template'!A2775,VLOOKUP('Journal Template'!D2775,X:Y,2,0)="A"),"","Inactive Dept Combo Error")),"")</f>
        <v/>
      </c>
      <c r="AK2363" s="150" t="str">
        <f>IF(JRF!B2376="","",IF(JRF!B2376=IFERROR(VLOOKUP(JRF!B2376,Checks!AI:AI,1,0),0),"Entry in Branch/Satellite BU's",""))</f>
        <v/>
      </c>
      <c r="AL2363" t="str">
        <f>IFERROR(IF('Journal Template'!A2775="","",IF('Journal Template'!A2775=IFERROR(VLOOKUP('Journal Template'!A2775,Checks!AI:AI,1,0),0),"Entry in Branch/Satellite BU's","")),"")</f>
        <v/>
      </c>
      <c r="AO2363" s="171"/>
      <c r="AP2363" s="171"/>
      <c r="AQ2363" s="171"/>
      <c r="AR2363" s="171"/>
      <c r="CI2363" t="str">
        <f>IF(JRF!F2376&gt;0,"",IF(JRF!B2376="","",IF(LEFT(JRF!B2376,1)=IFERROR(VLOOKUP(LEFT(JRF!B2376,1),$CF$2:$CF$5,1,0),0),"Product Code Required",IF(JRF!C2376="","",IF(JRF!C2376=IFERROR(VLOOKUP(JRF!C2376,$CH:$CH,1,0),0),"Product Code Required","NA")))))</f>
        <v/>
      </c>
      <c r="CJ2363" t="str">
        <f>IF(JRF!AV2376&gt;0,"",IF(JRF!Q2376="","",IF(LEFT(JRF!Q2376,1)=IFERROR(VLOOKUP(LEFT(JRF!Q2376,1),$CF$2:$CF$5,1,0),0),"Product Code Required",IF(JRF!V2376="","",IF(JRF!V2376=IFERROR(VLOOKUP(JRF!V2376,$CH:$CH,1,0),0),"Product Code Required","NA")))))</f>
        <v/>
      </c>
      <c r="CK2363" t="str">
        <f>IFERROR(IF(LEN('Journal Template'!F2374)&gt;0,"",IF('Journal Template'!A2374="","",IF(LEFT('Journal Template'!A2374,1)=IFERROR(VLOOKUP(LEFT('Journal Template'!A2374,1),Checks!$CF$2:$CF$5,1,0),0),"Product Code Required",IF('Journal Template'!D2374="","",IF('Journal Template'!D2374=IFERROR(VLOOKUP('Journal Template'!D2374,Checks!$CH:$CH,1,0),0),"Product Code Required","NA"))))),"")</f>
        <v/>
      </c>
    </row>
    <row r="2364" spans="14:89">
      <c r="N2364" t="s">
        <v>10982</v>
      </c>
      <c r="O2364" t="s">
        <v>10983</v>
      </c>
      <c r="P2364" t="s">
        <v>386</v>
      </c>
      <c r="Q2364" s="150" t="str">
        <f>IF(JRF!D2377="","",IF(IFERROR(VLOOKUP(JRF!D2377,Checks!N:P,3,0),0)="A","","Inactive account in Use"))</f>
        <v/>
      </c>
      <c r="R2364" t="str">
        <f>IFERROR(IF('Journal Template'!C2776="","",IF(IFERROR(VLOOKUP('Journal Template'!C2776,Checks!N:P,3,0),0)="A","","Inactive account in Use")),"")</f>
        <v/>
      </c>
      <c r="V2364" s="150" t="str">
        <f>IF(JRF!C2377="","",IF(IFERROR(VLOOKUP(JRF!C2377,Checks!S:U,3,0),0)="A","Entry with System fund Dept",""))</f>
        <v/>
      </c>
      <c r="W2364" t="str">
        <f>IFERROR(IF('Journal Template'!D2776="","",IF(IFERROR(VLOOKUP('Journal Template'!D2776,Checks!S:U,3,0),0)="A","Entry with System fund Dept","")),"")</f>
        <v/>
      </c>
      <c r="X2364" t="s">
        <v>10984</v>
      </c>
      <c r="Y2364" t="s">
        <v>386</v>
      </c>
      <c r="Z2364" t="s">
        <v>10985</v>
      </c>
      <c r="AA2364" t="s">
        <v>391</v>
      </c>
      <c r="AB2364" t="s">
        <v>125</v>
      </c>
      <c r="AC2364" s="150" t="str">
        <f>IFERROR(IF(JRF!C2377="","",IF(AND(VLOOKUP(JRF!C2377,X:AA,4,0)=JRF!B2377,VLOOKUP(JRF!C2377,X:Y,2,0)="A"),"","Inactive Dept Combo Error")),"Inactive Dept Combo Error")</f>
        <v/>
      </c>
      <c r="AD2364" t="str">
        <f>IFERROR(IF('Journal Template'!D2776="","",IF(AND(VLOOKUP('Journal Template'!D2776,X:AA,4,0)='Journal Template'!A2776,VLOOKUP('Journal Template'!D2776,X:Y,2,0)="A"),"","Inactive Dept Combo Error")),"")</f>
        <v/>
      </c>
      <c r="AK2364" s="150" t="str">
        <f>IF(JRF!B2377="","",IF(JRF!B2377=IFERROR(VLOOKUP(JRF!B2377,Checks!AI:AI,1,0),0),"Entry in Branch/Satellite BU's",""))</f>
        <v/>
      </c>
      <c r="AL2364" t="str">
        <f>IFERROR(IF('Journal Template'!A2776="","",IF('Journal Template'!A2776=IFERROR(VLOOKUP('Journal Template'!A2776,Checks!AI:AI,1,0),0),"Entry in Branch/Satellite BU's","")),"")</f>
        <v/>
      </c>
      <c r="AO2364" s="171"/>
      <c r="AP2364" s="171"/>
      <c r="AQ2364" s="171"/>
      <c r="AR2364" s="171"/>
      <c r="CI2364" t="str">
        <f>IF(JRF!F2377&gt;0,"",IF(JRF!B2377="","",IF(LEFT(JRF!B2377,1)=IFERROR(VLOOKUP(LEFT(JRF!B2377,1),$CF$2:$CF$5,1,0),0),"Product Code Required",IF(JRF!C2377="","",IF(JRF!C2377=IFERROR(VLOOKUP(JRF!C2377,$CH:$CH,1,0),0),"Product Code Required","NA")))))</f>
        <v/>
      </c>
      <c r="CJ2364" t="str">
        <f>IF(JRF!AV2377&gt;0,"",IF(JRF!Q2377="","",IF(LEFT(JRF!Q2377,1)=IFERROR(VLOOKUP(LEFT(JRF!Q2377,1),$CF$2:$CF$5,1,0),0),"Product Code Required",IF(JRF!V2377="","",IF(JRF!V2377=IFERROR(VLOOKUP(JRF!V2377,$CH:$CH,1,0),0),"Product Code Required","NA")))))</f>
        <v/>
      </c>
      <c r="CK2364" t="str">
        <f>IFERROR(IF(LEN('Journal Template'!F2375)&gt;0,"",IF('Journal Template'!A2375="","",IF(LEFT('Journal Template'!A2375,1)=IFERROR(VLOOKUP(LEFT('Journal Template'!A2375,1),Checks!$CF$2:$CF$5,1,0),0),"Product Code Required",IF('Journal Template'!D2375="","",IF('Journal Template'!D2375=IFERROR(VLOOKUP('Journal Template'!D2375,Checks!$CH:$CH,1,0),0),"Product Code Required","NA"))))),"")</f>
        <v/>
      </c>
    </row>
    <row r="2365" spans="14:89">
      <c r="N2365" t="s">
        <v>10986</v>
      </c>
      <c r="O2365" t="s">
        <v>10987</v>
      </c>
      <c r="P2365" t="s">
        <v>386</v>
      </c>
      <c r="Q2365" s="150" t="str">
        <f>IF(JRF!D2378="","",IF(IFERROR(VLOOKUP(JRF!D2378,Checks!N:P,3,0),0)="A","","Inactive account in Use"))</f>
        <v/>
      </c>
      <c r="R2365" t="str">
        <f>IFERROR(IF('Journal Template'!C2777="","",IF(IFERROR(VLOOKUP('Journal Template'!C2777,Checks!N:P,3,0),0)="A","","Inactive account in Use")),"")</f>
        <v/>
      </c>
      <c r="V2365" s="150" t="str">
        <f>IF(JRF!C2378="","",IF(IFERROR(VLOOKUP(JRF!C2378,Checks!S:U,3,0),0)="A","Entry with System fund Dept",""))</f>
        <v/>
      </c>
      <c r="W2365" t="str">
        <f>IFERROR(IF('Journal Template'!D2777="","",IF(IFERROR(VLOOKUP('Journal Template'!D2777,Checks!S:U,3,0),0)="A","Entry with System fund Dept","")),"")</f>
        <v/>
      </c>
      <c r="X2365" t="s">
        <v>10988</v>
      </c>
      <c r="Y2365" t="s">
        <v>386</v>
      </c>
      <c r="Z2365" t="s">
        <v>10989</v>
      </c>
      <c r="AA2365" t="s">
        <v>391</v>
      </c>
      <c r="AB2365" t="s">
        <v>125</v>
      </c>
      <c r="AC2365" s="150" t="str">
        <f>IFERROR(IF(JRF!C2378="","",IF(AND(VLOOKUP(JRF!C2378,X:AA,4,0)=JRF!B2378,VLOOKUP(JRF!C2378,X:Y,2,0)="A"),"","Inactive Dept Combo Error")),"Inactive Dept Combo Error")</f>
        <v/>
      </c>
      <c r="AD2365" t="str">
        <f>IFERROR(IF('Journal Template'!D2777="","",IF(AND(VLOOKUP('Journal Template'!D2777,X:AA,4,0)='Journal Template'!A2777,VLOOKUP('Journal Template'!D2777,X:Y,2,0)="A"),"","Inactive Dept Combo Error")),"")</f>
        <v/>
      </c>
      <c r="AK2365" s="150" t="str">
        <f>IF(JRF!B2378="","",IF(JRF!B2378=IFERROR(VLOOKUP(JRF!B2378,Checks!AI:AI,1,0),0),"Entry in Branch/Satellite BU's",""))</f>
        <v/>
      </c>
      <c r="AL2365" t="str">
        <f>IFERROR(IF('Journal Template'!A2777="","",IF('Journal Template'!A2777=IFERROR(VLOOKUP('Journal Template'!A2777,Checks!AI:AI,1,0),0),"Entry in Branch/Satellite BU's","")),"")</f>
        <v/>
      </c>
      <c r="AO2365" s="171"/>
      <c r="AP2365" s="171"/>
      <c r="AQ2365" s="171"/>
      <c r="AR2365" s="171"/>
      <c r="CI2365" t="str">
        <f>IF(JRF!F2378&gt;0,"",IF(JRF!B2378="","",IF(LEFT(JRF!B2378,1)=IFERROR(VLOOKUP(LEFT(JRF!B2378,1),$CF$2:$CF$5,1,0),0),"Product Code Required",IF(JRF!C2378="","",IF(JRF!C2378=IFERROR(VLOOKUP(JRF!C2378,$CH:$CH,1,0),0),"Product Code Required","NA")))))</f>
        <v/>
      </c>
      <c r="CJ2365" t="str">
        <f>IF(JRF!AV2378&gt;0,"",IF(JRF!Q2378="","",IF(LEFT(JRF!Q2378,1)=IFERROR(VLOOKUP(LEFT(JRF!Q2378,1),$CF$2:$CF$5,1,0),0),"Product Code Required",IF(JRF!V2378="","",IF(JRF!V2378=IFERROR(VLOOKUP(JRF!V2378,$CH:$CH,1,0),0),"Product Code Required","NA")))))</f>
        <v/>
      </c>
      <c r="CK2365" t="str">
        <f>IFERROR(IF(LEN('Journal Template'!F2376)&gt;0,"",IF('Journal Template'!A2376="","",IF(LEFT('Journal Template'!A2376,1)=IFERROR(VLOOKUP(LEFT('Journal Template'!A2376,1),Checks!$CF$2:$CF$5,1,0),0),"Product Code Required",IF('Journal Template'!D2376="","",IF('Journal Template'!D2376=IFERROR(VLOOKUP('Journal Template'!D2376,Checks!$CH:$CH,1,0),0),"Product Code Required","NA"))))),"")</f>
        <v/>
      </c>
    </row>
    <row r="2366" spans="14:89">
      <c r="N2366" t="s">
        <v>10990</v>
      </c>
      <c r="O2366" t="s">
        <v>10991</v>
      </c>
      <c r="P2366" t="s">
        <v>386</v>
      </c>
      <c r="Q2366" s="150" t="str">
        <f>IF(JRF!D2379="","",IF(IFERROR(VLOOKUP(JRF!D2379,Checks!N:P,3,0),0)="A","","Inactive account in Use"))</f>
        <v/>
      </c>
      <c r="R2366" t="str">
        <f>IFERROR(IF('Journal Template'!C2778="","",IF(IFERROR(VLOOKUP('Journal Template'!C2778,Checks!N:P,3,0),0)="A","","Inactive account in Use")),"")</f>
        <v/>
      </c>
      <c r="V2366" s="150" t="str">
        <f>IF(JRF!C2379="","",IF(IFERROR(VLOOKUP(JRF!C2379,Checks!S:U,3,0),0)="A","Entry with System fund Dept",""))</f>
        <v/>
      </c>
      <c r="W2366" t="str">
        <f>IFERROR(IF('Journal Template'!D2778="","",IF(IFERROR(VLOOKUP('Journal Template'!D2778,Checks!S:U,3,0),0)="A","Entry with System fund Dept","")),"")</f>
        <v/>
      </c>
      <c r="X2366" t="s">
        <v>10992</v>
      </c>
      <c r="Y2366" t="s">
        <v>389</v>
      </c>
      <c r="Z2366" t="s">
        <v>10993</v>
      </c>
      <c r="AA2366" t="s">
        <v>391</v>
      </c>
      <c r="AB2366" t="s">
        <v>125</v>
      </c>
      <c r="AC2366" s="150" t="str">
        <f>IFERROR(IF(JRF!C2379="","",IF(AND(VLOOKUP(JRF!C2379,X:AA,4,0)=JRF!B2379,VLOOKUP(JRF!C2379,X:Y,2,0)="A"),"","Inactive Dept Combo Error")),"Inactive Dept Combo Error")</f>
        <v/>
      </c>
      <c r="AD2366" t="str">
        <f>IFERROR(IF('Journal Template'!D2778="","",IF(AND(VLOOKUP('Journal Template'!D2778,X:AA,4,0)='Journal Template'!A2778,VLOOKUP('Journal Template'!D2778,X:Y,2,0)="A"),"","Inactive Dept Combo Error")),"")</f>
        <v/>
      </c>
      <c r="AK2366" s="150" t="str">
        <f>IF(JRF!B2379="","",IF(JRF!B2379=IFERROR(VLOOKUP(JRF!B2379,Checks!AI:AI,1,0),0),"Entry in Branch/Satellite BU's",""))</f>
        <v/>
      </c>
      <c r="AL2366" t="str">
        <f>IFERROR(IF('Journal Template'!A2778="","",IF('Journal Template'!A2778=IFERROR(VLOOKUP('Journal Template'!A2778,Checks!AI:AI,1,0),0),"Entry in Branch/Satellite BU's","")),"")</f>
        <v/>
      </c>
      <c r="AO2366" s="171"/>
      <c r="AP2366" s="171"/>
      <c r="AQ2366" s="171"/>
      <c r="AR2366" s="171"/>
      <c r="CI2366" t="str">
        <f>IF(JRF!F2379&gt;0,"",IF(JRF!B2379="","",IF(LEFT(JRF!B2379,1)=IFERROR(VLOOKUP(LEFT(JRF!B2379,1),$CF$2:$CF$5,1,0),0),"Product Code Required",IF(JRF!C2379="","",IF(JRF!C2379=IFERROR(VLOOKUP(JRF!C2379,$CH:$CH,1,0),0),"Product Code Required","NA")))))</f>
        <v/>
      </c>
      <c r="CJ2366" t="str">
        <f>IF(JRF!AV2379&gt;0,"",IF(JRF!Q2379="","",IF(LEFT(JRF!Q2379,1)=IFERROR(VLOOKUP(LEFT(JRF!Q2379,1),$CF$2:$CF$5,1,0),0),"Product Code Required",IF(JRF!V2379="","",IF(JRF!V2379=IFERROR(VLOOKUP(JRF!V2379,$CH:$CH,1,0),0),"Product Code Required","NA")))))</f>
        <v/>
      </c>
      <c r="CK2366" t="str">
        <f>IFERROR(IF(LEN('Journal Template'!F2377)&gt;0,"",IF('Journal Template'!A2377="","",IF(LEFT('Journal Template'!A2377,1)=IFERROR(VLOOKUP(LEFT('Journal Template'!A2377,1),Checks!$CF$2:$CF$5,1,0),0),"Product Code Required",IF('Journal Template'!D2377="","",IF('Journal Template'!D2377=IFERROR(VLOOKUP('Journal Template'!D2377,Checks!$CH:$CH,1,0),0),"Product Code Required","NA"))))),"")</f>
        <v/>
      </c>
    </row>
    <row r="2367" spans="14:89">
      <c r="N2367" t="s">
        <v>10994</v>
      </c>
      <c r="O2367" t="s">
        <v>10995</v>
      </c>
      <c r="P2367" t="s">
        <v>386</v>
      </c>
      <c r="Q2367" s="150" t="str">
        <f>IF(JRF!D2380="","",IF(IFERROR(VLOOKUP(JRF!D2380,Checks!N:P,3,0),0)="A","","Inactive account in Use"))</f>
        <v/>
      </c>
      <c r="R2367" t="str">
        <f>IFERROR(IF('Journal Template'!C2779="","",IF(IFERROR(VLOOKUP('Journal Template'!C2779,Checks!N:P,3,0),0)="A","","Inactive account in Use")),"")</f>
        <v/>
      </c>
      <c r="V2367" s="150" t="str">
        <f>IF(JRF!C2380="","",IF(IFERROR(VLOOKUP(JRF!C2380,Checks!S:U,3,0),0)="A","Entry with System fund Dept",""))</f>
        <v/>
      </c>
      <c r="W2367" t="str">
        <f>IFERROR(IF('Journal Template'!D2779="","",IF(IFERROR(VLOOKUP('Journal Template'!D2779,Checks!S:U,3,0),0)="A","Entry with System fund Dept","")),"")</f>
        <v/>
      </c>
      <c r="X2367" t="s">
        <v>10996</v>
      </c>
      <c r="Y2367" t="s">
        <v>386</v>
      </c>
      <c r="Z2367" t="s">
        <v>10997</v>
      </c>
      <c r="AA2367" t="s">
        <v>391</v>
      </c>
      <c r="AB2367" t="s">
        <v>125</v>
      </c>
      <c r="AC2367" s="150" t="str">
        <f>IFERROR(IF(JRF!C2380="","",IF(AND(VLOOKUP(JRF!C2380,X:AA,4,0)=JRF!B2380,VLOOKUP(JRF!C2380,X:Y,2,0)="A"),"","Inactive Dept Combo Error")),"Inactive Dept Combo Error")</f>
        <v/>
      </c>
      <c r="AD2367" t="str">
        <f>IFERROR(IF('Journal Template'!D2779="","",IF(AND(VLOOKUP('Journal Template'!D2779,X:AA,4,0)='Journal Template'!A2779,VLOOKUP('Journal Template'!D2779,X:Y,2,0)="A"),"","Inactive Dept Combo Error")),"")</f>
        <v/>
      </c>
      <c r="AK2367" s="150" t="str">
        <f>IF(JRF!B2380="","",IF(JRF!B2380=IFERROR(VLOOKUP(JRF!B2380,Checks!AI:AI,1,0),0),"Entry in Branch/Satellite BU's",""))</f>
        <v/>
      </c>
      <c r="AL2367" t="str">
        <f>IFERROR(IF('Journal Template'!A2779="","",IF('Journal Template'!A2779=IFERROR(VLOOKUP('Journal Template'!A2779,Checks!AI:AI,1,0),0),"Entry in Branch/Satellite BU's","")),"")</f>
        <v/>
      </c>
      <c r="AO2367" s="171"/>
      <c r="AP2367" s="171"/>
      <c r="AQ2367" s="171"/>
      <c r="AR2367" s="171"/>
      <c r="CI2367" t="str">
        <f>IF(JRF!F2380&gt;0,"",IF(JRF!B2380="","",IF(LEFT(JRF!B2380,1)=IFERROR(VLOOKUP(LEFT(JRF!B2380,1),$CF$2:$CF$5,1,0),0),"Product Code Required",IF(JRF!C2380="","",IF(JRF!C2380=IFERROR(VLOOKUP(JRF!C2380,$CH:$CH,1,0),0),"Product Code Required","NA")))))</f>
        <v/>
      </c>
      <c r="CJ2367" t="str">
        <f>IF(JRF!AV2380&gt;0,"",IF(JRF!Q2380="","",IF(LEFT(JRF!Q2380,1)=IFERROR(VLOOKUP(LEFT(JRF!Q2380,1),$CF$2:$CF$5,1,0),0),"Product Code Required",IF(JRF!V2380="","",IF(JRF!V2380=IFERROR(VLOOKUP(JRF!V2380,$CH:$CH,1,0),0),"Product Code Required","NA")))))</f>
        <v/>
      </c>
      <c r="CK2367" t="str">
        <f>IFERROR(IF(LEN('Journal Template'!F2378)&gt;0,"",IF('Journal Template'!A2378="","",IF(LEFT('Journal Template'!A2378,1)=IFERROR(VLOOKUP(LEFT('Journal Template'!A2378,1),Checks!$CF$2:$CF$5,1,0),0),"Product Code Required",IF('Journal Template'!D2378="","",IF('Journal Template'!D2378=IFERROR(VLOOKUP('Journal Template'!D2378,Checks!$CH:$CH,1,0),0),"Product Code Required","NA"))))),"")</f>
        <v/>
      </c>
    </row>
    <row r="2368" spans="14:89">
      <c r="N2368" t="s">
        <v>10998</v>
      </c>
      <c r="O2368" t="s">
        <v>10999</v>
      </c>
      <c r="P2368" t="s">
        <v>386</v>
      </c>
      <c r="Q2368" s="150" t="str">
        <f>IF(JRF!D2381="","",IF(IFERROR(VLOOKUP(JRF!D2381,Checks!N:P,3,0),0)="A","","Inactive account in Use"))</f>
        <v/>
      </c>
      <c r="R2368" t="str">
        <f>IFERROR(IF('Journal Template'!C2780="","",IF(IFERROR(VLOOKUP('Journal Template'!C2780,Checks!N:P,3,0),0)="A","","Inactive account in Use")),"")</f>
        <v/>
      </c>
      <c r="V2368" s="150" t="str">
        <f>IF(JRF!C2381="","",IF(IFERROR(VLOOKUP(JRF!C2381,Checks!S:U,3,0),0)="A","Entry with System fund Dept",""))</f>
        <v/>
      </c>
      <c r="W2368" t="str">
        <f>IFERROR(IF('Journal Template'!D2780="","",IF(IFERROR(VLOOKUP('Journal Template'!D2780,Checks!S:U,3,0),0)="A","Entry with System fund Dept","")),"")</f>
        <v/>
      </c>
      <c r="X2368" t="s">
        <v>11000</v>
      </c>
      <c r="Y2368" t="s">
        <v>389</v>
      </c>
      <c r="Z2368" t="s">
        <v>11001</v>
      </c>
      <c r="AA2368" t="s">
        <v>391</v>
      </c>
      <c r="AB2368" t="s">
        <v>125</v>
      </c>
      <c r="AC2368" s="150" t="str">
        <f>IFERROR(IF(JRF!C2381="","",IF(AND(VLOOKUP(JRF!C2381,X:AA,4,0)=JRF!B2381,VLOOKUP(JRF!C2381,X:Y,2,0)="A"),"","Inactive Dept Combo Error")),"Inactive Dept Combo Error")</f>
        <v/>
      </c>
      <c r="AD2368" t="str">
        <f>IFERROR(IF('Journal Template'!D2780="","",IF(AND(VLOOKUP('Journal Template'!D2780,X:AA,4,0)='Journal Template'!A2780,VLOOKUP('Journal Template'!D2780,X:Y,2,0)="A"),"","Inactive Dept Combo Error")),"")</f>
        <v/>
      </c>
      <c r="AK2368" s="150" t="str">
        <f>IF(JRF!B2381="","",IF(JRF!B2381=IFERROR(VLOOKUP(JRF!B2381,Checks!AI:AI,1,0),0),"Entry in Branch/Satellite BU's",""))</f>
        <v/>
      </c>
      <c r="AL2368" t="str">
        <f>IFERROR(IF('Journal Template'!A2780="","",IF('Journal Template'!A2780=IFERROR(VLOOKUP('Journal Template'!A2780,Checks!AI:AI,1,0),0),"Entry in Branch/Satellite BU's","")),"")</f>
        <v/>
      </c>
      <c r="AO2368" s="171"/>
      <c r="AP2368" s="171"/>
      <c r="AQ2368" s="171"/>
      <c r="AR2368" s="171"/>
      <c r="CI2368" t="str">
        <f>IF(JRF!F2381&gt;0,"",IF(JRF!B2381="","",IF(LEFT(JRF!B2381,1)=IFERROR(VLOOKUP(LEFT(JRF!B2381,1),$CF$2:$CF$5,1,0),0),"Product Code Required",IF(JRF!C2381="","",IF(JRF!C2381=IFERROR(VLOOKUP(JRF!C2381,$CH:$CH,1,0),0),"Product Code Required","NA")))))</f>
        <v/>
      </c>
      <c r="CJ2368" t="str">
        <f>IF(JRF!AV2381&gt;0,"",IF(JRF!Q2381="","",IF(LEFT(JRF!Q2381,1)=IFERROR(VLOOKUP(LEFT(JRF!Q2381,1),$CF$2:$CF$5,1,0),0),"Product Code Required",IF(JRF!V2381="","",IF(JRF!V2381=IFERROR(VLOOKUP(JRF!V2381,$CH:$CH,1,0),0),"Product Code Required","NA")))))</f>
        <v/>
      </c>
      <c r="CK2368" t="str">
        <f>IFERROR(IF(LEN('Journal Template'!F2379)&gt;0,"",IF('Journal Template'!A2379="","",IF(LEFT('Journal Template'!A2379,1)=IFERROR(VLOOKUP(LEFT('Journal Template'!A2379,1),Checks!$CF$2:$CF$5,1,0),0),"Product Code Required",IF('Journal Template'!D2379="","",IF('Journal Template'!D2379=IFERROR(VLOOKUP('Journal Template'!D2379,Checks!$CH:$CH,1,0),0),"Product Code Required","NA"))))),"")</f>
        <v/>
      </c>
    </row>
    <row r="2369" spans="14:89">
      <c r="N2369" t="s">
        <v>11002</v>
      </c>
      <c r="O2369" t="s">
        <v>11003</v>
      </c>
      <c r="P2369" t="s">
        <v>386</v>
      </c>
      <c r="Q2369" s="150" t="str">
        <f>IF(JRF!D2382="","",IF(IFERROR(VLOOKUP(JRF!D2382,Checks!N:P,3,0),0)="A","","Inactive account in Use"))</f>
        <v/>
      </c>
      <c r="R2369" t="str">
        <f>IFERROR(IF('Journal Template'!C2781="","",IF(IFERROR(VLOOKUP('Journal Template'!C2781,Checks!N:P,3,0),0)="A","","Inactive account in Use")),"")</f>
        <v/>
      </c>
      <c r="V2369" s="150" t="str">
        <f>IF(JRF!C2382="","",IF(IFERROR(VLOOKUP(JRF!C2382,Checks!S:U,3,0),0)="A","Entry with System fund Dept",""))</f>
        <v/>
      </c>
      <c r="W2369" t="str">
        <f>IFERROR(IF('Journal Template'!D2781="","",IF(IFERROR(VLOOKUP('Journal Template'!D2781,Checks!S:U,3,0),0)="A","Entry with System fund Dept","")),"")</f>
        <v/>
      </c>
      <c r="X2369" t="s">
        <v>11004</v>
      </c>
      <c r="Y2369" t="s">
        <v>389</v>
      </c>
      <c r="Z2369" t="s">
        <v>11005</v>
      </c>
      <c r="AA2369" t="s">
        <v>391</v>
      </c>
      <c r="AB2369" t="s">
        <v>125</v>
      </c>
      <c r="AC2369" s="150" t="str">
        <f>IFERROR(IF(JRF!C2382="","",IF(AND(VLOOKUP(JRF!C2382,X:AA,4,0)=JRF!B2382,VLOOKUP(JRF!C2382,X:Y,2,0)="A"),"","Inactive Dept Combo Error")),"Inactive Dept Combo Error")</f>
        <v/>
      </c>
      <c r="AD2369" t="str">
        <f>IFERROR(IF('Journal Template'!D2781="","",IF(AND(VLOOKUP('Journal Template'!D2781,X:AA,4,0)='Journal Template'!A2781,VLOOKUP('Journal Template'!D2781,X:Y,2,0)="A"),"","Inactive Dept Combo Error")),"")</f>
        <v/>
      </c>
      <c r="AK2369" s="150" t="str">
        <f>IF(JRF!B2382="","",IF(JRF!B2382=IFERROR(VLOOKUP(JRF!B2382,Checks!AI:AI,1,0),0),"Entry in Branch/Satellite BU's",""))</f>
        <v/>
      </c>
      <c r="AL2369" t="str">
        <f>IFERROR(IF('Journal Template'!A2781="","",IF('Journal Template'!A2781=IFERROR(VLOOKUP('Journal Template'!A2781,Checks!AI:AI,1,0),0),"Entry in Branch/Satellite BU's","")),"")</f>
        <v/>
      </c>
      <c r="AO2369" s="171"/>
      <c r="AP2369" s="171"/>
      <c r="AQ2369" s="171"/>
      <c r="AR2369" s="171"/>
      <c r="CI2369" t="str">
        <f>IF(JRF!F2382&gt;0,"",IF(JRF!B2382="","",IF(LEFT(JRF!B2382,1)=IFERROR(VLOOKUP(LEFT(JRF!B2382,1),$CF$2:$CF$5,1,0),0),"Product Code Required",IF(JRF!C2382="","",IF(JRF!C2382=IFERROR(VLOOKUP(JRF!C2382,$CH:$CH,1,0),0),"Product Code Required","NA")))))</f>
        <v/>
      </c>
      <c r="CJ2369" t="str">
        <f>IF(JRF!AV2382&gt;0,"",IF(JRF!Q2382="","",IF(LEFT(JRF!Q2382,1)=IFERROR(VLOOKUP(LEFT(JRF!Q2382,1),$CF$2:$CF$5,1,0),0),"Product Code Required",IF(JRF!V2382="","",IF(JRF!V2382=IFERROR(VLOOKUP(JRF!V2382,$CH:$CH,1,0),0),"Product Code Required","NA")))))</f>
        <v/>
      </c>
      <c r="CK2369" t="str">
        <f>IFERROR(IF(LEN('Journal Template'!F2380)&gt;0,"",IF('Journal Template'!A2380="","",IF(LEFT('Journal Template'!A2380,1)=IFERROR(VLOOKUP(LEFT('Journal Template'!A2380,1),Checks!$CF$2:$CF$5,1,0),0),"Product Code Required",IF('Journal Template'!D2380="","",IF('Journal Template'!D2380=IFERROR(VLOOKUP('Journal Template'!D2380,Checks!$CH:$CH,1,0),0),"Product Code Required","NA"))))),"")</f>
        <v/>
      </c>
    </row>
    <row r="2370" spans="14:89">
      <c r="N2370" t="s">
        <v>11006</v>
      </c>
      <c r="O2370" t="s">
        <v>11007</v>
      </c>
      <c r="P2370" t="s">
        <v>386</v>
      </c>
      <c r="Q2370" s="150" t="str">
        <f>IF(JRF!D2383="","",IF(IFERROR(VLOOKUP(JRF!D2383,Checks!N:P,3,0),0)="A","","Inactive account in Use"))</f>
        <v/>
      </c>
      <c r="R2370" t="str">
        <f>IFERROR(IF('Journal Template'!C2782="","",IF(IFERROR(VLOOKUP('Journal Template'!C2782,Checks!N:P,3,0),0)="A","","Inactive account in Use")),"")</f>
        <v/>
      </c>
      <c r="V2370" s="150" t="str">
        <f>IF(JRF!C2383="","",IF(IFERROR(VLOOKUP(JRF!C2383,Checks!S:U,3,0),0)="A","Entry with System fund Dept",""))</f>
        <v/>
      </c>
      <c r="W2370" t="str">
        <f>IFERROR(IF('Journal Template'!D2782="","",IF(IFERROR(VLOOKUP('Journal Template'!D2782,Checks!S:U,3,0),0)="A","Entry with System fund Dept","")),"")</f>
        <v/>
      </c>
      <c r="X2370" t="s">
        <v>11004</v>
      </c>
      <c r="Y2370" t="s">
        <v>389</v>
      </c>
      <c r="Z2370" t="s">
        <v>11008</v>
      </c>
      <c r="AA2370" t="s">
        <v>6138</v>
      </c>
      <c r="AB2370" t="s">
        <v>125</v>
      </c>
      <c r="AC2370" s="150" t="str">
        <f>IFERROR(IF(JRF!C2383="","",IF(AND(VLOOKUP(JRF!C2383,X:AA,4,0)=JRF!B2383,VLOOKUP(JRF!C2383,X:Y,2,0)="A"),"","Inactive Dept Combo Error")),"Inactive Dept Combo Error")</f>
        <v/>
      </c>
      <c r="AD2370" t="str">
        <f>IFERROR(IF('Journal Template'!D2782="","",IF(AND(VLOOKUP('Journal Template'!D2782,X:AA,4,0)='Journal Template'!A2782,VLOOKUP('Journal Template'!D2782,X:Y,2,0)="A"),"","Inactive Dept Combo Error")),"")</f>
        <v/>
      </c>
      <c r="AK2370" s="150" t="str">
        <f>IF(JRF!B2383="","",IF(JRF!B2383=IFERROR(VLOOKUP(JRF!B2383,Checks!AI:AI,1,0),0),"Entry in Branch/Satellite BU's",""))</f>
        <v/>
      </c>
      <c r="AL2370" t="str">
        <f>IFERROR(IF('Journal Template'!A2782="","",IF('Journal Template'!A2782=IFERROR(VLOOKUP('Journal Template'!A2782,Checks!AI:AI,1,0),0),"Entry in Branch/Satellite BU's","")),"")</f>
        <v/>
      </c>
      <c r="AO2370" s="171"/>
      <c r="AP2370" s="171"/>
      <c r="AQ2370" s="171"/>
      <c r="AR2370" s="171"/>
      <c r="CI2370" t="str">
        <f>IF(JRF!F2383&gt;0,"",IF(JRF!B2383="","",IF(LEFT(JRF!B2383,1)=IFERROR(VLOOKUP(LEFT(JRF!B2383,1),$CF$2:$CF$5,1,0),0),"Product Code Required",IF(JRF!C2383="","",IF(JRF!C2383=IFERROR(VLOOKUP(JRF!C2383,$CH:$CH,1,0),0),"Product Code Required","NA")))))</f>
        <v/>
      </c>
      <c r="CJ2370" t="str">
        <f>IF(JRF!AV2383&gt;0,"",IF(JRF!Q2383="","",IF(LEFT(JRF!Q2383,1)=IFERROR(VLOOKUP(LEFT(JRF!Q2383,1),$CF$2:$CF$5,1,0),0),"Product Code Required",IF(JRF!V2383="","",IF(JRF!V2383=IFERROR(VLOOKUP(JRF!V2383,$CH:$CH,1,0),0),"Product Code Required","NA")))))</f>
        <v/>
      </c>
      <c r="CK2370" t="str">
        <f>IFERROR(IF(LEN('Journal Template'!F2381)&gt;0,"",IF('Journal Template'!A2381="","",IF(LEFT('Journal Template'!A2381,1)=IFERROR(VLOOKUP(LEFT('Journal Template'!A2381,1),Checks!$CF$2:$CF$5,1,0),0),"Product Code Required",IF('Journal Template'!D2381="","",IF('Journal Template'!D2381=IFERROR(VLOOKUP('Journal Template'!D2381,Checks!$CH:$CH,1,0),0),"Product Code Required","NA"))))),"")</f>
        <v/>
      </c>
    </row>
    <row r="2371" spans="14:89">
      <c r="N2371" t="s">
        <v>11009</v>
      </c>
      <c r="O2371" t="s">
        <v>11010</v>
      </c>
      <c r="P2371" t="s">
        <v>386</v>
      </c>
      <c r="Q2371" s="150" t="str">
        <f>IF(JRF!D2384="","",IF(IFERROR(VLOOKUP(JRF!D2384,Checks!N:P,3,0),0)="A","","Inactive account in Use"))</f>
        <v/>
      </c>
      <c r="R2371" t="str">
        <f>IFERROR(IF('Journal Template'!C2783="","",IF(IFERROR(VLOOKUP('Journal Template'!C2783,Checks!N:P,3,0),0)="A","","Inactive account in Use")),"")</f>
        <v/>
      </c>
      <c r="V2371" s="150" t="str">
        <f>IF(JRF!C2384="","",IF(IFERROR(VLOOKUP(JRF!C2384,Checks!S:U,3,0),0)="A","Entry with System fund Dept",""))</f>
        <v/>
      </c>
      <c r="W2371" t="str">
        <f>IFERROR(IF('Journal Template'!D2783="","",IF(IFERROR(VLOOKUP('Journal Template'!D2783,Checks!S:U,3,0),0)="A","Entry with System fund Dept","")),"")</f>
        <v/>
      </c>
      <c r="X2371" t="s">
        <v>11011</v>
      </c>
      <c r="Y2371" t="s">
        <v>386</v>
      </c>
      <c r="Z2371" t="s">
        <v>11012</v>
      </c>
      <c r="AA2371" t="s">
        <v>391</v>
      </c>
      <c r="AB2371" t="s">
        <v>125</v>
      </c>
      <c r="AC2371" s="150" t="str">
        <f>IFERROR(IF(JRF!C2384="","",IF(AND(VLOOKUP(JRF!C2384,X:AA,4,0)=JRF!B2384,VLOOKUP(JRF!C2384,X:Y,2,0)="A"),"","Inactive Dept Combo Error")),"Inactive Dept Combo Error")</f>
        <v/>
      </c>
      <c r="AD2371" t="str">
        <f>IFERROR(IF('Journal Template'!D2783="","",IF(AND(VLOOKUP('Journal Template'!D2783,X:AA,4,0)='Journal Template'!A2783,VLOOKUP('Journal Template'!D2783,X:Y,2,0)="A"),"","Inactive Dept Combo Error")),"")</f>
        <v/>
      </c>
      <c r="AK2371" s="150" t="str">
        <f>IF(JRF!B2384="","",IF(JRF!B2384=IFERROR(VLOOKUP(JRF!B2384,Checks!AI:AI,1,0),0),"Entry in Branch/Satellite BU's",""))</f>
        <v/>
      </c>
      <c r="AL2371" t="str">
        <f>IFERROR(IF('Journal Template'!A2783="","",IF('Journal Template'!A2783=IFERROR(VLOOKUP('Journal Template'!A2783,Checks!AI:AI,1,0),0),"Entry in Branch/Satellite BU's","")),"")</f>
        <v/>
      </c>
      <c r="AO2371" s="171"/>
      <c r="AP2371" s="171"/>
      <c r="AQ2371" s="171"/>
      <c r="AR2371" s="171"/>
      <c r="CI2371" t="str">
        <f>IF(JRF!F2384&gt;0,"",IF(JRF!B2384="","",IF(LEFT(JRF!B2384,1)=IFERROR(VLOOKUP(LEFT(JRF!B2384,1),$CF$2:$CF$5,1,0),0),"Product Code Required",IF(JRF!C2384="","",IF(JRF!C2384=IFERROR(VLOOKUP(JRF!C2384,$CH:$CH,1,0),0),"Product Code Required","NA")))))</f>
        <v/>
      </c>
      <c r="CJ2371" t="str">
        <f>IF(JRF!AV2384&gt;0,"",IF(JRF!Q2384="","",IF(LEFT(JRF!Q2384,1)=IFERROR(VLOOKUP(LEFT(JRF!Q2384,1),$CF$2:$CF$5,1,0),0),"Product Code Required",IF(JRF!V2384="","",IF(JRF!V2384=IFERROR(VLOOKUP(JRF!V2384,$CH:$CH,1,0),0),"Product Code Required","NA")))))</f>
        <v/>
      </c>
      <c r="CK2371" t="str">
        <f>IFERROR(IF(LEN('Journal Template'!F2382)&gt;0,"",IF('Journal Template'!A2382="","",IF(LEFT('Journal Template'!A2382,1)=IFERROR(VLOOKUP(LEFT('Journal Template'!A2382,1),Checks!$CF$2:$CF$5,1,0),0),"Product Code Required",IF('Journal Template'!D2382="","",IF('Journal Template'!D2382=IFERROR(VLOOKUP('Journal Template'!D2382,Checks!$CH:$CH,1,0),0),"Product Code Required","NA"))))),"")</f>
        <v/>
      </c>
    </row>
    <row r="2372" spans="14:89">
      <c r="N2372" t="s">
        <v>11013</v>
      </c>
      <c r="O2372" t="s">
        <v>11014</v>
      </c>
      <c r="P2372" t="s">
        <v>386</v>
      </c>
      <c r="Q2372" s="150" t="str">
        <f>IF(JRF!D2385="","",IF(IFERROR(VLOOKUP(JRF!D2385,Checks!N:P,3,0),0)="A","","Inactive account in Use"))</f>
        <v/>
      </c>
      <c r="R2372" t="str">
        <f>IFERROR(IF('Journal Template'!C2784="","",IF(IFERROR(VLOOKUP('Journal Template'!C2784,Checks!N:P,3,0),0)="A","","Inactive account in Use")),"")</f>
        <v/>
      </c>
      <c r="V2372" s="150" t="str">
        <f>IF(JRF!C2385="","",IF(IFERROR(VLOOKUP(JRF!C2385,Checks!S:U,3,0),0)="A","Entry with System fund Dept",""))</f>
        <v/>
      </c>
      <c r="W2372" t="str">
        <f>IFERROR(IF('Journal Template'!D2784="","",IF(IFERROR(VLOOKUP('Journal Template'!D2784,Checks!S:U,3,0),0)="A","Entry with System fund Dept","")),"")</f>
        <v/>
      </c>
      <c r="X2372" t="s">
        <v>11011</v>
      </c>
      <c r="Y2372" t="s">
        <v>389</v>
      </c>
      <c r="Z2372" t="s">
        <v>11015</v>
      </c>
      <c r="AA2372" t="s">
        <v>6138</v>
      </c>
      <c r="AB2372" t="s">
        <v>125</v>
      </c>
      <c r="AC2372" s="150" t="str">
        <f>IFERROR(IF(JRF!C2385="","",IF(AND(VLOOKUP(JRF!C2385,X:AA,4,0)=JRF!B2385,VLOOKUP(JRF!C2385,X:Y,2,0)="A"),"","Inactive Dept Combo Error")),"Inactive Dept Combo Error")</f>
        <v/>
      </c>
      <c r="AD2372" t="str">
        <f>IFERROR(IF('Journal Template'!D2784="","",IF(AND(VLOOKUP('Journal Template'!D2784,X:AA,4,0)='Journal Template'!A2784,VLOOKUP('Journal Template'!D2784,X:Y,2,0)="A"),"","Inactive Dept Combo Error")),"")</f>
        <v/>
      </c>
      <c r="AK2372" s="150" t="str">
        <f>IF(JRF!B2385="","",IF(JRF!B2385=IFERROR(VLOOKUP(JRF!B2385,Checks!AI:AI,1,0),0),"Entry in Branch/Satellite BU's",""))</f>
        <v/>
      </c>
      <c r="AL2372" t="str">
        <f>IFERROR(IF('Journal Template'!A2784="","",IF('Journal Template'!A2784=IFERROR(VLOOKUP('Journal Template'!A2784,Checks!AI:AI,1,0),0),"Entry in Branch/Satellite BU's","")),"")</f>
        <v/>
      </c>
      <c r="AO2372" s="171"/>
      <c r="AP2372" s="171"/>
      <c r="AQ2372" s="171"/>
      <c r="AR2372" s="171"/>
      <c r="CI2372" t="str">
        <f>IF(JRF!F2385&gt;0,"",IF(JRF!B2385="","",IF(LEFT(JRF!B2385,1)=IFERROR(VLOOKUP(LEFT(JRF!B2385,1),$CF$2:$CF$5,1,0),0),"Product Code Required",IF(JRF!C2385="","",IF(JRF!C2385=IFERROR(VLOOKUP(JRF!C2385,$CH:$CH,1,0),0),"Product Code Required","NA")))))</f>
        <v/>
      </c>
      <c r="CJ2372" t="str">
        <f>IF(JRF!AV2385&gt;0,"",IF(JRF!Q2385="","",IF(LEFT(JRF!Q2385,1)=IFERROR(VLOOKUP(LEFT(JRF!Q2385,1),$CF$2:$CF$5,1,0),0),"Product Code Required",IF(JRF!V2385="","",IF(JRF!V2385=IFERROR(VLOOKUP(JRF!V2385,$CH:$CH,1,0),0),"Product Code Required","NA")))))</f>
        <v/>
      </c>
      <c r="CK2372" t="str">
        <f>IFERROR(IF(LEN('Journal Template'!F2383)&gt;0,"",IF('Journal Template'!A2383="","",IF(LEFT('Journal Template'!A2383,1)=IFERROR(VLOOKUP(LEFT('Journal Template'!A2383,1),Checks!$CF$2:$CF$5,1,0),0),"Product Code Required",IF('Journal Template'!D2383="","",IF('Journal Template'!D2383=IFERROR(VLOOKUP('Journal Template'!D2383,Checks!$CH:$CH,1,0),0),"Product Code Required","NA"))))),"")</f>
        <v/>
      </c>
    </row>
    <row r="2373" spans="14:89">
      <c r="N2373" t="s">
        <v>11016</v>
      </c>
      <c r="O2373" t="s">
        <v>11017</v>
      </c>
      <c r="P2373" t="s">
        <v>386</v>
      </c>
      <c r="Q2373" s="150" t="str">
        <f>IF(JRF!D2386="","",IF(IFERROR(VLOOKUP(JRF!D2386,Checks!N:P,3,0),0)="A","","Inactive account in Use"))</f>
        <v/>
      </c>
      <c r="R2373" t="str">
        <f>IFERROR(IF('Journal Template'!C2785="","",IF(IFERROR(VLOOKUP('Journal Template'!C2785,Checks!N:P,3,0),0)="A","","Inactive account in Use")),"")</f>
        <v/>
      </c>
      <c r="V2373" s="150" t="str">
        <f>IF(JRF!C2386="","",IF(IFERROR(VLOOKUP(JRF!C2386,Checks!S:U,3,0),0)="A","Entry with System fund Dept",""))</f>
        <v/>
      </c>
      <c r="W2373" t="str">
        <f>IFERROR(IF('Journal Template'!D2785="","",IF(IFERROR(VLOOKUP('Journal Template'!D2785,Checks!S:U,3,0),0)="A","Entry with System fund Dept","")),"")</f>
        <v/>
      </c>
      <c r="X2373" t="s">
        <v>11018</v>
      </c>
      <c r="Y2373" t="s">
        <v>386</v>
      </c>
      <c r="Z2373" t="s">
        <v>11019</v>
      </c>
      <c r="AA2373" t="s">
        <v>391</v>
      </c>
      <c r="AB2373" t="s">
        <v>125</v>
      </c>
      <c r="AC2373" s="150" t="str">
        <f>IFERROR(IF(JRF!C2386="","",IF(AND(VLOOKUP(JRF!C2386,X:AA,4,0)=JRF!B2386,VLOOKUP(JRF!C2386,X:Y,2,0)="A"),"","Inactive Dept Combo Error")),"Inactive Dept Combo Error")</f>
        <v/>
      </c>
      <c r="AD2373" t="str">
        <f>IFERROR(IF('Journal Template'!D2785="","",IF(AND(VLOOKUP('Journal Template'!D2785,X:AA,4,0)='Journal Template'!A2785,VLOOKUP('Journal Template'!D2785,X:Y,2,0)="A"),"","Inactive Dept Combo Error")),"")</f>
        <v/>
      </c>
      <c r="AK2373" s="150" t="str">
        <f>IF(JRF!B2386="","",IF(JRF!B2386=IFERROR(VLOOKUP(JRF!B2386,Checks!AI:AI,1,0),0),"Entry in Branch/Satellite BU's",""))</f>
        <v/>
      </c>
      <c r="AL2373" t="str">
        <f>IFERROR(IF('Journal Template'!A2785="","",IF('Journal Template'!A2785=IFERROR(VLOOKUP('Journal Template'!A2785,Checks!AI:AI,1,0),0),"Entry in Branch/Satellite BU's","")),"")</f>
        <v/>
      </c>
      <c r="AO2373" s="171"/>
      <c r="AP2373" s="171"/>
      <c r="AQ2373" s="171"/>
      <c r="AR2373" s="171"/>
      <c r="CI2373" t="str">
        <f>IF(JRF!F2386&gt;0,"",IF(JRF!B2386="","",IF(LEFT(JRF!B2386,1)=IFERROR(VLOOKUP(LEFT(JRF!B2386,1),$CF$2:$CF$5,1,0),0),"Product Code Required",IF(JRF!C2386="","",IF(JRF!C2386=IFERROR(VLOOKUP(JRF!C2386,$CH:$CH,1,0),0),"Product Code Required","NA")))))</f>
        <v/>
      </c>
      <c r="CJ2373" t="str">
        <f>IF(JRF!AV2386&gt;0,"",IF(JRF!Q2386="","",IF(LEFT(JRF!Q2386,1)=IFERROR(VLOOKUP(LEFT(JRF!Q2386,1),$CF$2:$CF$5,1,0),0),"Product Code Required",IF(JRF!V2386="","",IF(JRF!V2386=IFERROR(VLOOKUP(JRF!V2386,$CH:$CH,1,0),0),"Product Code Required","NA")))))</f>
        <v/>
      </c>
      <c r="CK2373" t="str">
        <f>IFERROR(IF(LEN('Journal Template'!F2384)&gt;0,"",IF('Journal Template'!A2384="","",IF(LEFT('Journal Template'!A2384,1)=IFERROR(VLOOKUP(LEFT('Journal Template'!A2384,1),Checks!$CF$2:$CF$5,1,0),0),"Product Code Required",IF('Journal Template'!D2384="","",IF('Journal Template'!D2384=IFERROR(VLOOKUP('Journal Template'!D2384,Checks!$CH:$CH,1,0),0),"Product Code Required","NA"))))),"")</f>
        <v/>
      </c>
    </row>
    <row r="2374" spans="14:89">
      <c r="N2374" t="s">
        <v>11020</v>
      </c>
      <c r="O2374" t="s">
        <v>11021</v>
      </c>
      <c r="P2374" t="s">
        <v>386</v>
      </c>
      <c r="Q2374" s="150" t="str">
        <f>IF(JRF!D2387="","",IF(IFERROR(VLOOKUP(JRF!D2387,Checks!N:P,3,0),0)="A","","Inactive account in Use"))</f>
        <v/>
      </c>
      <c r="R2374" t="str">
        <f>IFERROR(IF('Journal Template'!C2786="","",IF(IFERROR(VLOOKUP('Journal Template'!C2786,Checks!N:P,3,0),0)="A","","Inactive account in Use")),"")</f>
        <v/>
      </c>
      <c r="V2374" s="150" t="str">
        <f>IF(JRF!C2387="","",IF(IFERROR(VLOOKUP(JRF!C2387,Checks!S:U,3,0),0)="A","Entry with System fund Dept",""))</f>
        <v/>
      </c>
      <c r="W2374" t="str">
        <f>IFERROR(IF('Journal Template'!D2786="","",IF(IFERROR(VLOOKUP('Journal Template'!D2786,Checks!S:U,3,0),0)="A","Entry with System fund Dept","")),"")</f>
        <v/>
      </c>
      <c r="X2374" t="s">
        <v>11022</v>
      </c>
      <c r="Y2374" t="s">
        <v>386</v>
      </c>
      <c r="Z2374" t="s">
        <v>11023</v>
      </c>
      <c r="AA2374" t="s">
        <v>391</v>
      </c>
      <c r="AB2374" t="s">
        <v>125</v>
      </c>
      <c r="AC2374" s="150" t="str">
        <f>IFERROR(IF(JRF!C2387="","",IF(AND(VLOOKUP(JRF!C2387,X:AA,4,0)=JRF!B2387,VLOOKUP(JRF!C2387,X:Y,2,0)="A"),"","Inactive Dept Combo Error")),"Inactive Dept Combo Error")</f>
        <v/>
      </c>
      <c r="AD2374" t="str">
        <f>IFERROR(IF('Journal Template'!D2786="","",IF(AND(VLOOKUP('Journal Template'!D2786,X:AA,4,0)='Journal Template'!A2786,VLOOKUP('Journal Template'!D2786,X:Y,2,0)="A"),"","Inactive Dept Combo Error")),"")</f>
        <v/>
      </c>
      <c r="AK2374" s="150" t="str">
        <f>IF(JRF!B2387="","",IF(JRF!B2387=IFERROR(VLOOKUP(JRF!B2387,Checks!AI:AI,1,0),0),"Entry in Branch/Satellite BU's",""))</f>
        <v/>
      </c>
      <c r="AL2374" t="str">
        <f>IFERROR(IF('Journal Template'!A2786="","",IF('Journal Template'!A2786=IFERROR(VLOOKUP('Journal Template'!A2786,Checks!AI:AI,1,0),0),"Entry in Branch/Satellite BU's","")),"")</f>
        <v/>
      </c>
      <c r="AO2374" s="171"/>
      <c r="AP2374" s="171"/>
      <c r="AQ2374" s="171"/>
      <c r="AR2374" s="171"/>
      <c r="CI2374" t="str">
        <f>IF(JRF!F2387&gt;0,"",IF(JRF!B2387="","",IF(LEFT(JRF!B2387,1)=IFERROR(VLOOKUP(LEFT(JRF!B2387,1),$CF$2:$CF$5,1,0),0),"Product Code Required",IF(JRF!C2387="","",IF(JRF!C2387=IFERROR(VLOOKUP(JRF!C2387,$CH:$CH,1,0),0),"Product Code Required","NA")))))</f>
        <v/>
      </c>
      <c r="CJ2374" t="str">
        <f>IF(JRF!AV2387&gt;0,"",IF(JRF!Q2387="","",IF(LEFT(JRF!Q2387,1)=IFERROR(VLOOKUP(LEFT(JRF!Q2387,1),$CF$2:$CF$5,1,0),0),"Product Code Required",IF(JRF!V2387="","",IF(JRF!V2387=IFERROR(VLOOKUP(JRF!V2387,$CH:$CH,1,0),0),"Product Code Required","NA")))))</f>
        <v/>
      </c>
      <c r="CK2374" t="str">
        <f>IFERROR(IF(LEN('Journal Template'!F2385)&gt;0,"",IF('Journal Template'!A2385="","",IF(LEFT('Journal Template'!A2385,1)=IFERROR(VLOOKUP(LEFT('Journal Template'!A2385,1),Checks!$CF$2:$CF$5,1,0),0),"Product Code Required",IF('Journal Template'!D2385="","",IF('Journal Template'!D2385=IFERROR(VLOOKUP('Journal Template'!D2385,Checks!$CH:$CH,1,0),0),"Product Code Required","NA"))))),"")</f>
        <v/>
      </c>
    </row>
    <row r="2375" spans="14:89">
      <c r="N2375" t="s">
        <v>11024</v>
      </c>
      <c r="O2375" t="s">
        <v>11025</v>
      </c>
      <c r="P2375" t="s">
        <v>386</v>
      </c>
      <c r="Q2375" s="150" t="str">
        <f>IF(JRF!D2388="","",IF(IFERROR(VLOOKUP(JRF!D2388,Checks!N:P,3,0),0)="A","","Inactive account in Use"))</f>
        <v/>
      </c>
      <c r="R2375" t="str">
        <f>IFERROR(IF('Journal Template'!C2787="","",IF(IFERROR(VLOOKUP('Journal Template'!C2787,Checks!N:P,3,0),0)="A","","Inactive account in Use")),"")</f>
        <v/>
      </c>
      <c r="V2375" s="150" t="str">
        <f>IF(JRF!C2388="","",IF(IFERROR(VLOOKUP(JRF!C2388,Checks!S:U,3,0),0)="A","Entry with System fund Dept",""))</f>
        <v/>
      </c>
      <c r="W2375" t="str">
        <f>IFERROR(IF('Journal Template'!D2787="","",IF(IFERROR(VLOOKUP('Journal Template'!D2787,Checks!S:U,3,0),0)="A","Entry with System fund Dept","")),"")</f>
        <v/>
      </c>
      <c r="X2375" t="s">
        <v>11026</v>
      </c>
      <c r="Y2375" t="s">
        <v>389</v>
      </c>
      <c r="Z2375" t="s">
        <v>11027</v>
      </c>
      <c r="AA2375" t="s">
        <v>391</v>
      </c>
      <c r="AB2375" t="s">
        <v>125</v>
      </c>
      <c r="AC2375" s="150" t="str">
        <f>IFERROR(IF(JRF!C2388="","",IF(AND(VLOOKUP(JRF!C2388,X:AA,4,0)=JRF!B2388,VLOOKUP(JRF!C2388,X:Y,2,0)="A"),"","Inactive Dept Combo Error")),"Inactive Dept Combo Error")</f>
        <v/>
      </c>
      <c r="AD2375" t="str">
        <f>IFERROR(IF('Journal Template'!D2787="","",IF(AND(VLOOKUP('Journal Template'!D2787,X:AA,4,0)='Journal Template'!A2787,VLOOKUP('Journal Template'!D2787,X:Y,2,0)="A"),"","Inactive Dept Combo Error")),"")</f>
        <v/>
      </c>
      <c r="AK2375" s="150" t="str">
        <f>IF(JRF!B2388="","",IF(JRF!B2388=IFERROR(VLOOKUP(JRF!B2388,Checks!AI:AI,1,0),0),"Entry in Branch/Satellite BU's",""))</f>
        <v/>
      </c>
      <c r="AL2375" t="str">
        <f>IFERROR(IF('Journal Template'!A2787="","",IF('Journal Template'!A2787=IFERROR(VLOOKUP('Journal Template'!A2787,Checks!AI:AI,1,0),0),"Entry in Branch/Satellite BU's","")),"")</f>
        <v/>
      </c>
      <c r="AO2375" s="171"/>
      <c r="AP2375" s="171"/>
      <c r="AQ2375" s="171"/>
      <c r="AR2375" s="171"/>
      <c r="CI2375" t="str">
        <f>IF(JRF!F2388&gt;0,"",IF(JRF!B2388="","",IF(LEFT(JRF!B2388,1)=IFERROR(VLOOKUP(LEFT(JRF!B2388,1),$CF$2:$CF$5,1,0),0),"Product Code Required",IF(JRF!C2388="","",IF(JRF!C2388=IFERROR(VLOOKUP(JRF!C2388,$CH:$CH,1,0),0),"Product Code Required","NA")))))</f>
        <v/>
      </c>
      <c r="CJ2375" t="str">
        <f>IF(JRF!AV2388&gt;0,"",IF(JRF!Q2388="","",IF(LEFT(JRF!Q2388,1)=IFERROR(VLOOKUP(LEFT(JRF!Q2388,1),$CF$2:$CF$5,1,0),0),"Product Code Required",IF(JRF!V2388="","",IF(JRF!V2388=IFERROR(VLOOKUP(JRF!V2388,$CH:$CH,1,0),0),"Product Code Required","NA")))))</f>
        <v/>
      </c>
      <c r="CK2375" t="str">
        <f>IFERROR(IF(LEN('Journal Template'!F2386)&gt;0,"",IF('Journal Template'!A2386="","",IF(LEFT('Journal Template'!A2386,1)=IFERROR(VLOOKUP(LEFT('Journal Template'!A2386,1),Checks!$CF$2:$CF$5,1,0),0),"Product Code Required",IF('Journal Template'!D2386="","",IF('Journal Template'!D2386=IFERROR(VLOOKUP('Journal Template'!D2386,Checks!$CH:$CH,1,0),0),"Product Code Required","NA"))))),"")</f>
        <v/>
      </c>
    </row>
    <row r="2376" spans="14:89">
      <c r="N2376" t="s">
        <v>11028</v>
      </c>
      <c r="O2376" t="s">
        <v>11029</v>
      </c>
      <c r="P2376" t="s">
        <v>386</v>
      </c>
      <c r="Q2376" s="150" t="str">
        <f>IF(JRF!D2389="","",IF(IFERROR(VLOOKUP(JRF!D2389,Checks!N:P,3,0),0)="A","","Inactive account in Use"))</f>
        <v/>
      </c>
      <c r="R2376" t="str">
        <f>IFERROR(IF('Journal Template'!C2788="","",IF(IFERROR(VLOOKUP('Journal Template'!C2788,Checks!N:P,3,0),0)="A","","Inactive account in Use")),"")</f>
        <v/>
      </c>
      <c r="V2376" s="150" t="str">
        <f>IF(JRF!C2389="","",IF(IFERROR(VLOOKUP(JRF!C2389,Checks!S:U,3,0),0)="A","Entry with System fund Dept",""))</f>
        <v/>
      </c>
      <c r="W2376" t="str">
        <f>IFERROR(IF('Journal Template'!D2788="","",IF(IFERROR(VLOOKUP('Journal Template'!D2788,Checks!S:U,3,0),0)="A","Entry with System fund Dept","")),"")</f>
        <v/>
      </c>
      <c r="X2376" t="s">
        <v>11030</v>
      </c>
      <c r="Y2376" t="s">
        <v>386</v>
      </c>
      <c r="Z2376" t="s">
        <v>11031</v>
      </c>
      <c r="AA2376" t="s">
        <v>391</v>
      </c>
      <c r="AB2376" t="s">
        <v>125</v>
      </c>
      <c r="AC2376" s="150" t="str">
        <f>IFERROR(IF(JRF!C2389="","",IF(AND(VLOOKUP(JRF!C2389,X:AA,4,0)=JRF!B2389,VLOOKUP(JRF!C2389,X:Y,2,0)="A"),"","Inactive Dept Combo Error")),"Inactive Dept Combo Error")</f>
        <v/>
      </c>
      <c r="AD2376" t="str">
        <f>IFERROR(IF('Journal Template'!D2788="","",IF(AND(VLOOKUP('Journal Template'!D2788,X:AA,4,0)='Journal Template'!A2788,VLOOKUP('Journal Template'!D2788,X:Y,2,0)="A"),"","Inactive Dept Combo Error")),"")</f>
        <v/>
      </c>
      <c r="AK2376" s="150" t="str">
        <f>IF(JRF!B2389="","",IF(JRF!B2389=IFERROR(VLOOKUP(JRF!B2389,Checks!AI:AI,1,0),0),"Entry in Branch/Satellite BU's",""))</f>
        <v/>
      </c>
      <c r="AL2376" t="str">
        <f>IFERROR(IF('Journal Template'!A2788="","",IF('Journal Template'!A2788=IFERROR(VLOOKUP('Journal Template'!A2788,Checks!AI:AI,1,0),0),"Entry in Branch/Satellite BU's","")),"")</f>
        <v/>
      </c>
      <c r="AO2376" s="171"/>
      <c r="AP2376" s="171"/>
      <c r="AQ2376" s="171"/>
      <c r="AR2376" s="171"/>
      <c r="CI2376" t="str">
        <f>IF(JRF!F2389&gt;0,"",IF(JRF!B2389="","",IF(LEFT(JRF!B2389,1)=IFERROR(VLOOKUP(LEFT(JRF!B2389,1),$CF$2:$CF$5,1,0),0),"Product Code Required",IF(JRF!C2389="","",IF(JRF!C2389=IFERROR(VLOOKUP(JRF!C2389,$CH:$CH,1,0),0),"Product Code Required","NA")))))</f>
        <v/>
      </c>
      <c r="CJ2376" t="str">
        <f>IF(JRF!AV2389&gt;0,"",IF(JRF!Q2389="","",IF(LEFT(JRF!Q2389,1)=IFERROR(VLOOKUP(LEFT(JRF!Q2389,1),$CF$2:$CF$5,1,0),0),"Product Code Required",IF(JRF!V2389="","",IF(JRF!V2389=IFERROR(VLOOKUP(JRF!V2389,$CH:$CH,1,0),0),"Product Code Required","NA")))))</f>
        <v/>
      </c>
      <c r="CK2376" t="str">
        <f>IFERROR(IF(LEN('Journal Template'!F2387)&gt;0,"",IF('Journal Template'!A2387="","",IF(LEFT('Journal Template'!A2387,1)=IFERROR(VLOOKUP(LEFT('Journal Template'!A2387,1),Checks!$CF$2:$CF$5,1,0),0),"Product Code Required",IF('Journal Template'!D2387="","",IF('Journal Template'!D2387=IFERROR(VLOOKUP('Journal Template'!D2387,Checks!$CH:$CH,1,0),0),"Product Code Required","NA"))))),"")</f>
        <v/>
      </c>
    </row>
    <row r="2377" spans="14:89">
      <c r="N2377" t="s">
        <v>11032</v>
      </c>
      <c r="O2377" t="s">
        <v>11033</v>
      </c>
      <c r="P2377" t="s">
        <v>386</v>
      </c>
      <c r="Q2377" s="150" t="str">
        <f>IF(JRF!D2390="","",IF(IFERROR(VLOOKUP(JRF!D2390,Checks!N:P,3,0),0)="A","","Inactive account in Use"))</f>
        <v/>
      </c>
      <c r="R2377" t="str">
        <f>IFERROR(IF('Journal Template'!C2789="","",IF(IFERROR(VLOOKUP('Journal Template'!C2789,Checks!N:P,3,0),0)="A","","Inactive account in Use")),"")</f>
        <v/>
      </c>
      <c r="V2377" s="150" t="str">
        <f>IF(JRF!C2390="","",IF(IFERROR(VLOOKUP(JRF!C2390,Checks!S:U,3,0),0)="A","Entry with System fund Dept",""))</f>
        <v/>
      </c>
      <c r="W2377" t="str">
        <f>IFERROR(IF('Journal Template'!D2789="","",IF(IFERROR(VLOOKUP('Journal Template'!D2789,Checks!S:U,3,0),0)="A","Entry with System fund Dept","")),"")</f>
        <v/>
      </c>
      <c r="X2377" t="s">
        <v>11034</v>
      </c>
      <c r="Y2377" t="s">
        <v>389</v>
      </c>
      <c r="Z2377" t="s">
        <v>11035</v>
      </c>
      <c r="AA2377" t="s">
        <v>391</v>
      </c>
      <c r="AB2377" t="s">
        <v>125</v>
      </c>
      <c r="AC2377" s="150" t="str">
        <f>IFERROR(IF(JRF!C2390="","",IF(AND(VLOOKUP(JRF!C2390,X:AA,4,0)=JRF!B2390,VLOOKUP(JRF!C2390,X:Y,2,0)="A"),"","Inactive Dept Combo Error")),"Inactive Dept Combo Error")</f>
        <v/>
      </c>
      <c r="AD2377" t="str">
        <f>IFERROR(IF('Journal Template'!D2789="","",IF(AND(VLOOKUP('Journal Template'!D2789,X:AA,4,0)='Journal Template'!A2789,VLOOKUP('Journal Template'!D2789,X:Y,2,0)="A"),"","Inactive Dept Combo Error")),"")</f>
        <v/>
      </c>
      <c r="AK2377" s="150" t="str">
        <f>IF(JRF!B2390="","",IF(JRF!B2390=IFERROR(VLOOKUP(JRF!B2390,Checks!AI:AI,1,0),0),"Entry in Branch/Satellite BU's",""))</f>
        <v/>
      </c>
      <c r="AL2377" t="str">
        <f>IFERROR(IF('Journal Template'!A2789="","",IF('Journal Template'!A2789=IFERROR(VLOOKUP('Journal Template'!A2789,Checks!AI:AI,1,0),0),"Entry in Branch/Satellite BU's","")),"")</f>
        <v/>
      </c>
      <c r="AO2377" s="171"/>
      <c r="AP2377" s="171"/>
      <c r="AQ2377" s="171"/>
      <c r="AR2377" s="171"/>
      <c r="CI2377" t="str">
        <f>IF(JRF!F2390&gt;0,"",IF(JRF!B2390="","",IF(LEFT(JRF!B2390,1)=IFERROR(VLOOKUP(LEFT(JRF!B2390,1),$CF$2:$CF$5,1,0),0),"Product Code Required",IF(JRF!C2390="","",IF(JRF!C2390=IFERROR(VLOOKUP(JRF!C2390,$CH:$CH,1,0),0),"Product Code Required","NA")))))</f>
        <v/>
      </c>
      <c r="CJ2377" t="str">
        <f>IF(JRF!AV2390&gt;0,"",IF(JRF!Q2390="","",IF(LEFT(JRF!Q2390,1)=IFERROR(VLOOKUP(LEFT(JRF!Q2390,1),$CF$2:$CF$5,1,0),0),"Product Code Required",IF(JRF!V2390="","",IF(JRF!V2390=IFERROR(VLOOKUP(JRF!V2390,$CH:$CH,1,0),0),"Product Code Required","NA")))))</f>
        <v/>
      </c>
      <c r="CK2377" t="str">
        <f>IFERROR(IF(LEN('Journal Template'!F2388)&gt;0,"",IF('Journal Template'!A2388="","",IF(LEFT('Journal Template'!A2388,1)=IFERROR(VLOOKUP(LEFT('Journal Template'!A2388,1),Checks!$CF$2:$CF$5,1,0),0),"Product Code Required",IF('Journal Template'!D2388="","",IF('Journal Template'!D2388=IFERROR(VLOOKUP('Journal Template'!D2388,Checks!$CH:$CH,1,0),0),"Product Code Required","NA"))))),"")</f>
        <v/>
      </c>
    </row>
    <row r="2378" spans="14:89">
      <c r="N2378" t="s">
        <v>11036</v>
      </c>
      <c r="O2378" t="s">
        <v>11037</v>
      </c>
      <c r="P2378" t="s">
        <v>386</v>
      </c>
      <c r="Q2378" s="150" t="str">
        <f>IF(JRF!D2391="","",IF(IFERROR(VLOOKUP(JRF!D2391,Checks!N:P,3,0),0)="A","","Inactive account in Use"))</f>
        <v/>
      </c>
      <c r="R2378" t="str">
        <f>IFERROR(IF('Journal Template'!C2790="","",IF(IFERROR(VLOOKUP('Journal Template'!C2790,Checks!N:P,3,0),0)="A","","Inactive account in Use")),"")</f>
        <v/>
      </c>
      <c r="V2378" s="150" t="str">
        <f>IF(JRF!C2391="","",IF(IFERROR(VLOOKUP(JRF!C2391,Checks!S:U,3,0),0)="A","Entry with System fund Dept",""))</f>
        <v/>
      </c>
      <c r="W2378" t="str">
        <f>IFERROR(IF('Journal Template'!D2790="","",IF(IFERROR(VLOOKUP('Journal Template'!D2790,Checks!S:U,3,0),0)="A","Entry with System fund Dept","")),"")</f>
        <v/>
      </c>
      <c r="X2378" t="s">
        <v>11038</v>
      </c>
      <c r="Y2378" t="s">
        <v>386</v>
      </c>
      <c r="Z2378" t="s">
        <v>11039</v>
      </c>
      <c r="AA2378" t="s">
        <v>391</v>
      </c>
      <c r="AB2378" t="s">
        <v>125</v>
      </c>
      <c r="AC2378" s="150" t="str">
        <f>IFERROR(IF(JRF!C2391="","",IF(AND(VLOOKUP(JRF!C2391,X:AA,4,0)=JRF!B2391,VLOOKUP(JRF!C2391,X:Y,2,0)="A"),"","Inactive Dept Combo Error")),"Inactive Dept Combo Error")</f>
        <v/>
      </c>
      <c r="AD2378" t="str">
        <f>IFERROR(IF('Journal Template'!D2790="","",IF(AND(VLOOKUP('Journal Template'!D2790,X:AA,4,0)='Journal Template'!A2790,VLOOKUP('Journal Template'!D2790,X:Y,2,0)="A"),"","Inactive Dept Combo Error")),"")</f>
        <v/>
      </c>
      <c r="AK2378" s="150" t="str">
        <f>IF(JRF!B2391="","",IF(JRF!B2391=IFERROR(VLOOKUP(JRF!B2391,Checks!AI:AI,1,0),0),"Entry in Branch/Satellite BU's",""))</f>
        <v/>
      </c>
      <c r="AL2378" t="str">
        <f>IFERROR(IF('Journal Template'!A2790="","",IF('Journal Template'!A2790=IFERROR(VLOOKUP('Journal Template'!A2790,Checks!AI:AI,1,0),0),"Entry in Branch/Satellite BU's","")),"")</f>
        <v/>
      </c>
      <c r="AO2378" s="171"/>
      <c r="AP2378" s="171"/>
      <c r="AQ2378" s="171"/>
      <c r="AR2378" s="171"/>
      <c r="CI2378" t="str">
        <f>IF(JRF!F2391&gt;0,"",IF(JRF!B2391="","",IF(LEFT(JRF!B2391,1)=IFERROR(VLOOKUP(LEFT(JRF!B2391,1),$CF$2:$CF$5,1,0),0),"Product Code Required",IF(JRF!C2391="","",IF(JRF!C2391=IFERROR(VLOOKUP(JRF!C2391,$CH:$CH,1,0),0),"Product Code Required","NA")))))</f>
        <v/>
      </c>
      <c r="CJ2378" t="str">
        <f>IF(JRF!AV2391&gt;0,"",IF(JRF!Q2391="","",IF(LEFT(JRF!Q2391,1)=IFERROR(VLOOKUP(LEFT(JRF!Q2391,1),$CF$2:$CF$5,1,0),0),"Product Code Required",IF(JRF!V2391="","",IF(JRF!V2391=IFERROR(VLOOKUP(JRF!V2391,$CH:$CH,1,0),0),"Product Code Required","NA")))))</f>
        <v/>
      </c>
      <c r="CK2378" t="str">
        <f>IFERROR(IF(LEN('Journal Template'!F2389)&gt;0,"",IF('Journal Template'!A2389="","",IF(LEFT('Journal Template'!A2389,1)=IFERROR(VLOOKUP(LEFT('Journal Template'!A2389,1),Checks!$CF$2:$CF$5,1,0),0),"Product Code Required",IF('Journal Template'!D2389="","",IF('Journal Template'!D2389=IFERROR(VLOOKUP('Journal Template'!D2389,Checks!$CH:$CH,1,0),0),"Product Code Required","NA"))))),"")</f>
        <v/>
      </c>
    </row>
    <row r="2379" spans="14:89">
      <c r="N2379" t="s">
        <v>11040</v>
      </c>
      <c r="O2379" t="s">
        <v>11041</v>
      </c>
      <c r="P2379" t="s">
        <v>386</v>
      </c>
      <c r="Q2379" s="150" t="str">
        <f>IF(JRF!D2392="","",IF(IFERROR(VLOOKUP(JRF!D2392,Checks!N:P,3,0),0)="A","","Inactive account in Use"))</f>
        <v/>
      </c>
      <c r="R2379" t="str">
        <f>IFERROR(IF('Journal Template'!C2791="","",IF(IFERROR(VLOOKUP('Journal Template'!C2791,Checks!N:P,3,0),0)="A","","Inactive account in Use")),"")</f>
        <v/>
      </c>
      <c r="V2379" s="150" t="str">
        <f>IF(JRF!C2392="","",IF(IFERROR(VLOOKUP(JRF!C2392,Checks!S:U,3,0),0)="A","Entry with System fund Dept",""))</f>
        <v/>
      </c>
      <c r="W2379" t="str">
        <f>IFERROR(IF('Journal Template'!D2791="","",IF(IFERROR(VLOOKUP('Journal Template'!D2791,Checks!S:U,3,0),0)="A","Entry with System fund Dept","")),"")</f>
        <v/>
      </c>
      <c r="X2379" t="s">
        <v>11042</v>
      </c>
      <c r="Y2379" t="s">
        <v>389</v>
      </c>
      <c r="Z2379" t="s">
        <v>11043</v>
      </c>
      <c r="AA2379" t="s">
        <v>391</v>
      </c>
      <c r="AB2379" t="s">
        <v>125</v>
      </c>
      <c r="AC2379" s="150" t="str">
        <f>IFERROR(IF(JRF!C2392="","",IF(AND(VLOOKUP(JRF!C2392,X:AA,4,0)=JRF!B2392,VLOOKUP(JRF!C2392,X:Y,2,0)="A"),"","Inactive Dept Combo Error")),"Inactive Dept Combo Error")</f>
        <v/>
      </c>
      <c r="AD2379" t="str">
        <f>IFERROR(IF('Journal Template'!D2791="","",IF(AND(VLOOKUP('Journal Template'!D2791,X:AA,4,0)='Journal Template'!A2791,VLOOKUP('Journal Template'!D2791,X:Y,2,0)="A"),"","Inactive Dept Combo Error")),"")</f>
        <v/>
      </c>
      <c r="AK2379" s="150" t="str">
        <f>IF(JRF!B2392="","",IF(JRF!B2392=IFERROR(VLOOKUP(JRF!B2392,Checks!AI:AI,1,0),0),"Entry in Branch/Satellite BU's",""))</f>
        <v/>
      </c>
      <c r="AL2379" t="str">
        <f>IFERROR(IF('Journal Template'!A2791="","",IF('Journal Template'!A2791=IFERROR(VLOOKUP('Journal Template'!A2791,Checks!AI:AI,1,0),0),"Entry in Branch/Satellite BU's","")),"")</f>
        <v/>
      </c>
      <c r="AO2379" s="171"/>
      <c r="AP2379" s="171"/>
      <c r="AQ2379" s="171"/>
      <c r="AR2379" s="171"/>
      <c r="CI2379" t="str">
        <f>IF(JRF!F2392&gt;0,"",IF(JRF!B2392="","",IF(LEFT(JRF!B2392,1)=IFERROR(VLOOKUP(LEFT(JRF!B2392,1),$CF$2:$CF$5,1,0),0),"Product Code Required",IF(JRF!C2392="","",IF(JRF!C2392=IFERROR(VLOOKUP(JRF!C2392,$CH:$CH,1,0),0),"Product Code Required","NA")))))</f>
        <v/>
      </c>
      <c r="CJ2379" t="str">
        <f>IF(JRF!AV2392&gt;0,"",IF(JRF!Q2392="","",IF(LEFT(JRF!Q2392,1)=IFERROR(VLOOKUP(LEFT(JRF!Q2392,1),$CF$2:$CF$5,1,0),0),"Product Code Required",IF(JRF!V2392="","",IF(JRF!V2392=IFERROR(VLOOKUP(JRF!V2392,$CH:$CH,1,0),0),"Product Code Required","NA")))))</f>
        <v/>
      </c>
      <c r="CK2379" t="str">
        <f>IFERROR(IF(LEN('Journal Template'!F2390)&gt;0,"",IF('Journal Template'!A2390="","",IF(LEFT('Journal Template'!A2390,1)=IFERROR(VLOOKUP(LEFT('Journal Template'!A2390,1),Checks!$CF$2:$CF$5,1,0),0),"Product Code Required",IF('Journal Template'!D2390="","",IF('Journal Template'!D2390=IFERROR(VLOOKUP('Journal Template'!D2390,Checks!$CH:$CH,1,0),0),"Product Code Required","NA"))))),"")</f>
        <v/>
      </c>
    </row>
    <row r="2380" spans="14:89">
      <c r="N2380" t="s">
        <v>11044</v>
      </c>
      <c r="O2380" t="s">
        <v>11045</v>
      </c>
      <c r="P2380" t="s">
        <v>386</v>
      </c>
      <c r="Q2380" s="150" t="str">
        <f>IF(JRF!D2393="","",IF(IFERROR(VLOOKUP(JRF!D2393,Checks!N:P,3,0),0)="A","","Inactive account in Use"))</f>
        <v/>
      </c>
      <c r="R2380" t="str">
        <f>IFERROR(IF('Journal Template'!C2792="","",IF(IFERROR(VLOOKUP('Journal Template'!C2792,Checks!N:P,3,0),0)="A","","Inactive account in Use")),"")</f>
        <v/>
      </c>
      <c r="V2380" s="150" t="str">
        <f>IF(JRF!C2393="","",IF(IFERROR(VLOOKUP(JRF!C2393,Checks!S:U,3,0),0)="A","Entry with System fund Dept",""))</f>
        <v/>
      </c>
      <c r="W2380" t="str">
        <f>IFERROR(IF('Journal Template'!D2792="","",IF(IFERROR(VLOOKUP('Journal Template'!D2792,Checks!S:U,3,0),0)="A","Entry with System fund Dept","")),"")</f>
        <v/>
      </c>
      <c r="X2380" t="s">
        <v>11046</v>
      </c>
      <c r="Y2380" t="s">
        <v>386</v>
      </c>
      <c r="Z2380" t="s">
        <v>11047</v>
      </c>
      <c r="AA2380" t="s">
        <v>391</v>
      </c>
      <c r="AB2380" t="s">
        <v>125</v>
      </c>
      <c r="AC2380" s="150" t="str">
        <f>IFERROR(IF(JRF!C2393="","",IF(AND(VLOOKUP(JRF!C2393,X:AA,4,0)=JRF!B2393,VLOOKUP(JRF!C2393,X:Y,2,0)="A"),"","Inactive Dept Combo Error")),"Inactive Dept Combo Error")</f>
        <v/>
      </c>
      <c r="AD2380" t="str">
        <f>IFERROR(IF('Journal Template'!D2792="","",IF(AND(VLOOKUP('Journal Template'!D2792,X:AA,4,0)='Journal Template'!A2792,VLOOKUP('Journal Template'!D2792,X:Y,2,0)="A"),"","Inactive Dept Combo Error")),"")</f>
        <v/>
      </c>
      <c r="AK2380" s="150" t="str">
        <f>IF(JRF!B2393="","",IF(JRF!B2393=IFERROR(VLOOKUP(JRF!B2393,Checks!AI:AI,1,0),0),"Entry in Branch/Satellite BU's",""))</f>
        <v/>
      </c>
      <c r="AL2380" t="str">
        <f>IFERROR(IF('Journal Template'!A2792="","",IF('Journal Template'!A2792=IFERROR(VLOOKUP('Journal Template'!A2792,Checks!AI:AI,1,0),0),"Entry in Branch/Satellite BU's","")),"")</f>
        <v/>
      </c>
      <c r="AO2380" s="171"/>
      <c r="AP2380" s="171"/>
      <c r="AQ2380" s="171"/>
      <c r="AR2380" s="171"/>
      <c r="CI2380" t="str">
        <f>IF(JRF!F2393&gt;0,"",IF(JRF!B2393="","",IF(LEFT(JRF!B2393,1)=IFERROR(VLOOKUP(LEFT(JRF!B2393,1),$CF$2:$CF$5,1,0),0),"Product Code Required",IF(JRF!C2393="","",IF(JRF!C2393=IFERROR(VLOOKUP(JRF!C2393,$CH:$CH,1,0),0),"Product Code Required","NA")))))</f>
        <v/>
      </c>
      <c r="CJ2380" t="str">
        <f>IF(JRF!AV2393&gt;0,"",IF(JRF!Q2393="","",IF(LEFT(JRF!Q2393,1)=IFERROR(VLOOKUP(LEFT(JRF!Q2393,1),$CF$2:$CF$5,1,0),0),"Product Code Required",IF(JRF!V2393="","",IF(JRF!V2393=IFERROR(VLOOKUP(JRF!V2393,$CH:$CH,1,0),0),"Product Code Required","NA")))))</f>
        <v/>
      </c>
      <c r="CK2380" t="str">
        <f>IFERROR(IF(LEN('Journal Template'!F2391)&gt;0,"",IF('Journal Template'!A2391="","",IF(LEFT('Journal Template'!A2391,1)=IFERROR(VLOOKUP(LEFT('Journal Template'!A2391,1),Checks!$CF$2:$CF$5,1,0),0),"Product Code Required",IF('Journal Template'!D2391="","",IF('Journal Template'!D2391=IFERROR(VLOOKUP('Journal Template'!D2391,Checks!$CH:$CH,1,0),0),"Product Code Required","NA"))))),"")</f>
        <v/>
      </c>
    </row>
    <row r="2381" spans="14:89">
      <c r="N2381" t="s">
        <v>11048</v>
      </c>
      <c r="O2381" t="s">
        <v>11049</v>
      </c>
      <c r="P2381" t="s">
        <v>386</v>
      </c>
      <c r="Q2381" s="150" t="str">
        <f>IF(JRF!D2394="","",IF(IFERROR(VLOOKUP(JRF!D2394,Checks!N:P,3,0),0)="A","","Inactive account in Use"))</f>
        <v/>
      </c>
      <c r="R2381" t="str">
        <f>IFERROR(IF('Journal Template'!C2793="","",IF(IFERROR(VLOOKUP('Journal Template'!C2793,Checks!N:P,3,0),0)="A","","Inactive account in Use")),"")</f>
        <v/>
      </c>
      <c r="V2381" s="150" t="str">
        <f>IF(JRF!C2394="","",IF(IFERROR(VLOOKUP(JRF!C2394,Checks!S:U,3,0),0)="A","Entry with System fund Dept",""))</f>
        <v/>
      </c>
      <c r="W2381" t="str">
        <f>IFERROR(IF('Journal Template'!D2793="","",IF(IFERROR(VLOOKUP('Journal Template'!D2793,Checks!S:U,3,0),0)="A","Entry with System fund Dept","")),"")</f>
        <v/>
      </c>
      <c r="X2381" t="s">
        <v>11050</v>
      </c>
      <c r="Y2381" t="s">
        <v>386</v>
      </c>
      <c r="Z2381" t="s">
        <v>11051</v>
      </c>
      <c r="AA2381" t="s">
        <v>391</v>
      </c>
      <c r="AB2381" t="s">
        <v>125</v>
      </c>
      <c r="AC2381" s="150" t="str">
        <f>IFERROR(IF(JRF!C2394="","",IF(AND(VLOOKUP(JRF!C2394,X:AA,4,0)=JRF!B2394,VLOOKUP(JRF!C2394,X:Y,2,0)="A"),"","Inactive Dept Combo Error")),"Inactive Dept Combo Error")</f>
        <v/>
      </c>
      <c r="AD2381" t="str">
        <f>IFERROR(IF('Journal Template'!D2793="","",IF(AND(VLOOKUP('Journal Template'!D2793,X:AA,4,0)='Journal Template'!A2793,VLOOKUP('Journal Template'!D2793,X:Y,2,0)="A"),"","Inactive Dept Combo Error")),"")</f>
        <v/>
      </c>
      <c r="AK2381" s="150" t="str">
        <f>IF(JRF!B2394="","",IF(JRF!B2394=IFERROR(VLOOKUP(JRF!B2394,Checks!AI:AI,1,0),0),"Entry in Branch/Satellite BU's",""))</f>
        <v/>
      </c>
      <c r="AL2381" t="str">
        <f>IFERROR(IF('Journal Template'!A2793="","",IF('Journal Template'!A2793=IFERROR(VLOOKUP('Journal Template'!A2793,Checks!AI:AI,1,0),0),"Entry in Branch/Satellite BU's","")),"")</f>
        <v/>
      </c>
      <c r="AO2381" s="171"/>
      <c r="AP2381" s="171"/>
      <c r="AQ2381" s="171"/>
      <c r="AR2381" s="171"/>
      <c r="CI2381" t="str">
        <f>IF(JRF!F2394&gt;0,"",IF(JRF!B2394="","",IF(LEFT(JRF!B2394,1)=IFERROR(VLOOKUP(LEFT(JRF!B2394,1),$CF$2:$CF$5,1,0),0),"Product Code Required",IF(JRF!C2394="","",IF(JRF!C2394=IFERROR(VLOOKUP(JRF!C2394,$CH:$CH,1,0),0),"Product Code Required","NA")))))</f>
        <v/>
      </c>
      <c r="CJ2381" t="str">
        <f>IF(JRF!AV2394&gt;0,"",IF(JRF!Q2394="","",IF(LEFT(JRF!Q2394,1)=IFERROR(VLOOKUP(LEFT(JRF!Q2394,1),$CF$2:$CF$5,1,0),0),"Product Code Required",IF(JRF!V2394="","",IF(JRF!V2394=IFERROR(VLOOKUP(JRF!V2394,$CH:$CH,1,0),0),"Product Code Required","NA")))))</f>
        <v/>
      </c>
      <c r="CK2381" t="str">
        <f>IFERROR(IF(LEN('Journal Template'!F2392)&gt;0,"",IF('Journal Template'!A2392="","",IF(LEFT('Journal Template'!A2392,1)=IFERROR(VLOOKUP(LEFT('Journal Template'!A2392,1),Checks!$CF$2:$CF$5,1,0),0),"Product Code Required",IF('Journal Template'!D2392="","",IF('Journal Template'!D2392=IFERROR(VLOOKUP('Journal Template'!D2392,Checks!$CH:$CH,1,0),0),"Product Code Required","NA"))))),"")</f>
        <v/>
      </c>
    </row>
    <row r="2382" spans="14:89">
      <c r="N2382" t="s">
        <v>11052</v>
      </c>
      <c r="O2382" t="s">
        <v>11053</v>
      </c>
      <c r="P2382" t="s">
        <v>386</v>
      </c>
      <c r="Q2382" s="150" t="str">
        <f>IF(JRF!D2395="","",IF(IFERROR(VLOOKUP(JRF!D2395,Checks!N:P,3,0),0)="A","","Inactive account in Use"))</f>
        <v/>
      </c>
      <c r="R2382" t="str">
        <f>IFERROR(IF('Journal Template'!C2794="","",IF(IFERROR(VLOOKUP('Journal Template'!C2794,Checks!N:P,3,0),0)="A","","Inactive account in Use")),"")</f>
        <v/>
      </c>
      <c r="V2382" s="150" t="str">
        <f>IF(JRF!C2395="","",IF(IFERROR(VLOOKUP(JRF!C2395,Checks!S:U,3,0),0)="A","Entry with System fund Dept",""))</f>
        <v/>
      </c>
      <c r="W2382" t="str">
        <f>IFERROR(IF('Journal Template'!D2794="","",IF(IFERROR(VLOOKUP('Journal Template'!D2794,Checks!S:U,3,0),0)="A","Entry with System fund Dept","")),"")</f>
        <v/>
      </c>
      <c r="X2382" t="s">
        <v>11050</v>
      </c>
      <c r="Y2382" t="s">
        <v>389</v>
      </c>
      <c r="Z2382" t="s">
        <v>11051</v>
      </c>
      <c r="AA2382" t="s">
        <v>11054</v>
      </c>
      <c r="AB2382" t="s">
        <v>125</v>
      </c>
      <c r="AC2382" s="150" t="str">
        <f>IFERROR(IF(JRF!C2395="","",IF(AND(VLOOKUP(JRF!C2395,X:AA,4,0)=JRF!B2395,VLOOKUP(JRF!C2395,X:Y,2,0)="A"),"","Inactive Dept Combo Error")),"Inactive Dept Combo Error")</f>
        <v/>
      </c>
      <c r="AD2382" t="str">
        <f>IFERROR(IF('Journal Template'!D2794="","",IF(AND(VLOOKUP('Journal Template'!D2794,X:AA,4,0)='Journal Template'!A2794,VLOOKUP('Journal Template'!D2794,X:Y,2,0)="A"),"","Inactive Dept Combo Error")),"")</f>
        <v/>
      </c>
      <c r="AK2382" s="150" t="str">
        <f>IF(JRF!B2395="","",IF(JRF!B2395=IFERROR(VLOOKUP(JRF!B2395,Checks!AI:AI,1,0),0),"Entry in Branch/Satellite BU's",""))</f>
        <v/>
      </c>
      <c r="AL2382" t="str">
        <f>IFERROR(IF('Journal Template'!A2794="","",IF('Journal Template'!A2794=IFERROR(VLOOKUP('Journal Template'!A2794,Checks!AI:AI,1,0),0),"Entry in Branch/Satellite BU's","")),"")</f>
        <v/>
      </c>
      <c r="AO2382" s="171"/>
      <c r="AP2382" s="171"/>
      <c r="AQ2382" s="171"/>
      <c r="AR2382" s="171"/>
      <c r="CI2382" t="str">
        <f>IF(JRF!F2395&gt;0,"",IF(JRF!B2395="","",IF(LEFT(JRF!B2395,1)=IFERROR(VLOOKUP(LEFT(JRF!B2395,1),$CF$2:$CF$5,1,0),0),"Product Code Required",IF(JRF!C2395="","",IF(JRF!C2395=IFERROR(VLOOKUP(JRF!C2395,$CH:$CH,1,0),0),"Product Code Required","NA")))))</f>
        <v/>
      </c>
      <c r="CJ2382" t="str">
        <f>IF(JRF!AV2395&gt;0,"",IF(JRF!Q2395="","",IF(LEFT(JRF!Q2395,1)=IFERROR(VLOOKUP(LEFT(JRF!Q2395,1),$CF$2:$CF$5,1,0),0),"Product Code Required",IF(JRF!V2395="","",IF(JRF!V2395=IFERROR(VLOOKUP(JRF!V2395,$CH:$CH,1,0),0),"Product Code Required","NA")))))</f>
        <v/>
      </c>
      <c r="CK2382" t="str">
        <f>IFERROR(IF(LEN('Journal Template'!F2393)&gt;0,"",IF('Journal Template'!A2393="","",IF(LEFT('Journal Template'!A2393,1)=IFERROR(VLOOKUP(LEFT('Journal Template'!A2393,1),Checks!$CF$2:$CF$5,1,0),0),"Product Code Required",IF('Journal Template'!D2393="","",IF('Journal Template'!D2393=IFERROR(VLOOKUP('Journal Template'!D2393,Checks!$CH:$CH,1,0),0),"Product Code Required","NA"))))),"")</f>
        <v/>
      </c>
    </row>
    <row r="2383" spans="14:89">
      <c r="N2383" t="s">
        <v>11055</v>
      </c>
      <c r="O2383" t="s">
        <v>11056</v>
      </c>
      <c r="P2383" t="s">
        <v>386</v>
      </c>
      <c r="Q2383" s="150" t="str">
        <f>IF(JRF!D2396="","",IF(IFERROR(VLOOKUP(JRF!D2396,Checks!N:P,3,0),0)="A","","Inactive account in Use"))</f>
        <v/>
      </c>
      <c r="R2383" t="str">
        <f>IFERROR(IF('Journal Template'!C2795="","",IF(IFERROR(VLOOKUP('Journal Template'!C2795,Checks!N:P,3,0),0)="A","","Inactive account in Use")),"")</f>
        <v/>
      </c>
      <c r="V2383" s="150" t="str">
        <f>IF(JRF!C2396="","",IF(IFERROR(VLOOKUP(JRF!C2396,Checks!S:U,3,0),0)="A","Entry with System fund Dept",""))</f>
        <v/>
      </c>
      <c r="W2383" t="str">
        <f>IFERROR(IF('Journal Template'!D2795="","",IF(IFERROR(VLOOKUP('Journal Template'!D2795,Checks!S:U,3,0),0)="A","Entry with System fund Dept","")),"")</f>
        <v/>
      </c>
      <c r="X2383" t="s">
        <v>11057</v>
      </c>
      <c r="Y2383" t="s">
        <v>389</v>
      </c>
      <c r="Z2383" t="s">
        <v>11058</v>
      </c>
      <c r="AA2383" t="s">
        <v>391</v>
      </c>
      <c r="AB2383" t="s">
        <v>125</v>
      </c>
      <c r="AC2383" s="150" t="str">
        <f>IFERROR(IF(JRF!C2396="","",IF(AND(VLOOKUP(JRF!C2396,X:AA,4,0)=JRF!B2396,VLOOKUP(JRF!C2396,X:Y,2,0)="A"),"","Inactive Dept Combo Error")),"Inactive Dept Combo Error")</f>
        <v/>
      </c>
      <c r="AD2383" t="str">
        <f>IFERROR(IF('Journal Template'!D2795="","",IF(AND(VLOOKUP('Journal Template'!D2795,X:AA,4,0)='Journal Template'!A2795,VLOOKUP('Journal Template'!D2795,X:Y,2,0)="A"),"","Inactive Dept Combo Error")),"")</f>
        <v/>
      </c>
      <c r="AK2383" s="150" t="str">
        <f>IF(JRF!B2396="","",IF(JRF!B2396=IFERROR(VLOOKUP(JRF!B2396,Checks!AI:AI,1,0),0),"Entry in Branch/Satellite BU's",""))</f>
        <v/>
      </c>
      <c r="AL2383" t="str">
        <f>IFERROR(IF('Journal Template'!A2795="","",IF('Journal Template'!A2795=IFERROR(VLOOKUP('Journal Template'!A2795,Checks!AI:AI,1,0),0),"Entry in Branch/Satellite BU's","")),"")</f>
        <v/>
      </c>
      <c r="AO2383" s="171"/>
      <c r="AP2383" s="171"/>
      <c r="AQ2383" s="171"/>
      <c r="AR2383" s="171"/>
      <c r="CI2383" t="str">
        <f>IF(JRF!F2396&gt;0,"",IF(JRF!B2396="","",IF(LEFT(JRF!B2396,1)=IFERROR(VLOOKUP(LEFT(JRF!B2396,1),$CF$2:$CF$5,1,0),0),"Product Code Required",IF(JRF!C2396="","",IF(JRF!C2396=IFERROR(VLOOKUP(JRF!C2396,$CH:$CH,1,0),0),"Product Code Required","NA")))))</f>
        <v/>
      </c>
      <c r="CJ2383" t="str">
        <f>IF(JRF!AV2396&gt;0,"",IF(JRF!Q2396="","",IF(LEFT(JRF!Q2396,1)=IFERROR(VLOOKUP(LEFT(JRF!Q2396,1),$CF$2:$CF$5,1,0),0),"Product Code Required",IF(JRF!V2396="","",IF(JRF!V2396=IFERROR(VLOOKUP(JRF!V2396,$CH:$CH,1,0),0),"Product Code Required","NA")))))</f>
        <v/>
      </c>
      <c r="CK2383" t="str">
        <f>IFERROR(IF(LEN('Journal Template'!F2394)&gt;0,"",IF('Journal Template'!A2394="","",IF(LEFT('Journal Template'!A2394,1)=IFERROR(VLOOKUP(LEFT('Journal Template'!A2394,1),Checks!$CF$2:$CF$5,1,0),0),"Product Code Required",IF('Journal Template'!D2394="","",IF('Journal Template'!D2394=IFERROR(VLOOKUP('Journal Template'!D2394,Checks!$CH:$CH,1,0),0),"Product Code Required","NA"))))),"")</f>
        <v/>
      </c>
    </row>
    <row r="2384" spans="14:89">
      <c r="N2384" t="s">
        <v>11059</v>
      </c>
      <c r="O2384" t="s">
        <v>11060</v>
      </c>
      <c r="P2384" t="s">
        <v>386</v>
      </c>
      <c r="Q2384" s="150" t="str">
        <f>IF(JRF!D2397="","",IF(IFERROR(VLOOKUP(JRF!D2397,Checks!N:P,3,0),0)="A","","Inactive account in Use"))</f>
        <v/>
      </c>
      <c r="R2384" t="str">
        <f>IFERROR(IF('Journal Template'!C2796="","",IF(IFERROR(VLOOKUP('Journal Template'!C2796,Checks!N:P,3,0),0)="A","","Inactive account in Use")),"")</f>
        <v/>
      </c>
      <c r="V2384" s="150" t="str">
        <f>IF(JRF!C2397="","",IF(IFERROR(VLOOKUP(JRF!C2397,Checks!S:U,3,0),0)="A","Entry with System fund Dept",""))</f>
        <v/>
      </c>
      <c r="W2384" t="str">
        <f>IFERROR(IF('Journal Template'!D2796="","",IF(IFERROR(VLOOKUP('Journal Template'!D2796,Checks!S:U,3,0),0)="A","Entry with System fund Dept","")),"")</f>
        <v/>
      </c>
      <c r="X2384" t="s">
        <v>11057</v>
      </c>
      <c r="Y2384" t="s">
        <v>389</v>
      </c>
      <c r="Z2384" t="s">
        <v>11058</v>
      </c>
      <c r="AA2384" t="s">
        <v>620</v>
      </c>
      <c r="AB2384" t="s">
        <v>125</v>
      </c>
      <c r="AC2384" s="150" t="str">
        <f>IFERROR(IF(JRF!C2397="","",IF(AND(VLOOKUP(JRF!C2397,X:AA,4,0)=JRF!B2397,VLOOKUP(JRF!C2397,X:Y,2,0)="A"),"","Inactive Dept Combo Error")),"Inactive Dept Combo Error")</f>
        <v/>
      </c>
      <c r="AD2384" t="str">
        <f>IFERROR(IF('Journal Template'!D2796="","",IF(AND(VLOOKUP('Journal Template'!D2796,X:AA,4,0)='Journal Template'!A2796,VLOOKUP('Journal Template'!D2796,X:Y,2,0)="A"),"","Inactive Dept Combo Error")),"")</f>
        <v/>
      </c>
      <c r="AK2384" s="150" t="str">
        <f>IF(JRF!B2397="","",IF(JRF!B2397=IFERROR(VLOOKUP(JRF!B2397,Checks!AI:AI,1,0),0),"Entry in Branch/Satellite BU's",""))</f>
        <v/>
      </c>
      <c r="AL2384" t="str">
        <f>IFERROR(IF('Journal Template'!A2796="","",IF('Journal Template'!A2796=IFERROR(VLOOKUP('Journal Template'!A2796,Checks!AI:AI,1,0),0),"Entry in Branch/Satellite BU's","")),"")</f>
        <v/>
      </c>
      <c r="AO2384" s="171"/>
      <c r="AP2384" s="171"/>
      <c r="AQ2384" s="171"/>
      <c r="AR2384" s="171"/>
      <c r="CI2384" t="str">
        <f>IF(JRF!F2397&gt;0,"",IF(JRF!B2397="","",IF(LEFT(JRF!B2397,1)=IFERROR(VLOOKUP(LEFT(JRF!B2397,1),$CF$2:$CF$5,1,0),0),"Product Code Required",IF(JRF!C2397="","",IF(JRF!C2397=IFERROR(VLOOKUP(JRF!C2397,$CH:$CH,1,0),0),"Product Code Required","NA")))))</f>
        <v/>
      </c>
      <c r="CJ2384" t="str">
        <f>IF(JRF!AV2397&gt;0,"",IF(JRF!Q2397="","",IF(LEFT(JRF!Q2397,1)=IFERROR(VLOOKUP(LEFT(JRF!Q2397,1),$CF$2:$CF$5,1,0),0),"Product Code Required",IF(JRF!V2397="","",IF(JRF!V2397=IFERROR(VLOOKUP(JRF!V2397,$CH:$CH,1,0),0),"Product Code Required","NA")))))</f>
        <v/>
      </c>
      <c r="CK2384" t="str">
        <f>IFERROR(IF(LEN('Journal Template'!F2395)&gt;0,"",IF('Journal Template'!A2395="","",IF(LEFT('Journal Template'!A2395,1)=IFERROR(VLOOKUP(LEFT('Journal Template'!A2395,1),Checks!$CF$2:$CF$5,1,0),0),"Product Code Required",IF('Journal Template'!D2395="","",IF('Journal Template'!D2395=IFERROR(VLOOKUP('Journal Template'!D2395,Checks!$CH:$CH,1,0),0),"Product Code Required","NA"))))),"")</f>
        <v/>
      </c>
    </row>
    <row r="2385" spans="14:89">
      <c r="N2385" t="s">
        <v>11061</v>
      </c>
      <c r="O2385" t="s">
        <v>11062</v>
      </c>
      <c r="P2385" t="s">
        <v>386</v>
      </c>
      <c r="Q2385" s="150" t="str">
        <f>IF(JRF!D2398="","",IF(IFERROR(VLOOKUP(JRF!D2398,Checks!N:P,3,0),0)="A","","Inactive account in Use"))</f>
        <v/>
      </c>
      <c r="R2385" t="str">
        <f>IFERROR(IF('Journal Template'!C2797="","",IF(IFERROR(VLOOKUP('Journal Template'!C2797,Checks!N:P,3,0),0)="A","","Inactive account in Use")),"")</f>
        <v/>
      </c>
      <c r="V2385" s="150" t="str">
        <f>IF(JRF!C2398="","",IF(IFERROR(VLOOKUP(JRF!C2398,Checks!S:U,3,0),0)="A","Entry with System fund Dept",""))</f>
        <v/>
      </c>
      <c r="W2385" t="str">
        <f>IFERROR(IF('Journal Template'!D2797="","",IF(IFERROR(VLOOKUP('Journal Template'!D2797,Checks!S:U,3,0),0)="A","Entry with System fund Dept","")),"")</f>
        <v/>
      </c>
      <c r="X2385" t="s">
        <v>11063</v>
      </c>
      <c r="Y2385" t="s">
        <v>386</v>
      </c>
      <c r="Z2385" t="s">
        <v>11064</v>
      </c>
      <c r="AA2385" t="s">
        <v>391</v>
      </c>
      <c r="AB2385" t="s">
        <v>125</v>
      </c>
      <c r="AC2385" s="150" t="str">
        <f>IFERROR(IF(JRF!C2398="","",IF(AND(VLOOKUP(JRF!C2398,X:AA,4,0)=JRF!B2398,VLOOKUP(JRF!C2398,X:Y,2,0)="A"),"","Inactive Dept Combo Error")),"Inactive Dept Combo Error")</f>
        <v/>
      </c>
      <c r="AD2385" t="str">
        <f>IFERROR(IF('Journal Template'!D2797="","",IF(AND(VLOOKUP('Journal Template'!D2797,X:AA,4,0)='Journal Template'!A2797,VLOOKUP('Journal Template'!D2797,X:Y,2,0)="A"),"","Inactive Dept Combo Error")),"")</f>
        <v/>
      </c>
      <c r="AK2385" s="150" t="str">
        <f>IF(JRF!B2398="","",IF(JRF!B2398=IFERROR(VLOOKUP(JRF!B2398,Checks!AI:AI,1,0),0),"Entry in Branch/Satellite BU's",""))</f>
        <v/>
      </c>
      <c r="AL2385" t="str">
        <f>IFERROR(IF('Journal Template'!A2797="","",IF('Journal Template'!A2797=IFERROR(VLOOKUP('Journal Template'!A2797,Checks!AI:AI,1,0),0),"Entry in Branch/Satellite BU's","")),"")</f>
        <v/>
      </c>
      <c r="AO2385" s="171"/>
      <c r="AP2385" s="171"/>
      <c r="AQ2385" s="171"/>
      <c r="AR2385" s="171"/>
      <c r="CI2385" t="str">
        <f>IF(JRF!F2398&gt;0,"",IF(JRF!B2398="","",IF(LEFT(JRF!B2398,1)=IFERROR(VLOOKUP(LEFT(JRF!B2398,1),$CF$2:$CF$5,1,0),0),"Product Code Required",IF(JRF!C2398="","",IF(JRF!C2398=IFERROR(VLOOKUP(JRF!C2398,$CH:$CH,1,0),0),"Product Code Required","NA")))))</f>
        <v/>
      </c>
      <c r="CJ2385" t="str">
        <f>IF(JRF!AV2398&gt;0,"",IF(JRF!Q2398="","",IF(LEFT(JRF!Q2398,1)=IFERROR(VLOOKUP(LEFT(JRF!Q2398,1),$CF$2:$CF$5,1,0),0),"Product Code Required",IF(JRF!V2398="","",IF(JRF!V2398=IFERROR(VLOOKUP(JRF!V2398,$CH:$CH,1,0),0),"Product Code Required","NA")))))</f>
        <v/>
      </c>
      <c r="CK2385" t="str">
        <f>IFERROR(IF(LEN('Journal Template'!F2396)&gt;0,"",IF('Journal Template'!A2396="","",IF(LEFT('Journal Template'!A2396,1)=IFERROR(VLOOKUP(LEFT('Journal Template'!A2396,1),Checks!$CF$2:$CF$5,1,0),0),"Product Code Required",IF('Journal Template'!D2396="","",IF('Journal Template'!D2396=IFERROR(VLOOKUP('Journal Template'!D2396,Checks!$CH:$CH,1,0),0),"Product Code Required","NA"))))),"")</f>
        <v/>
      </c>
    </row>
    <row r="2386" spans="14:89">
      <c r="N2386" t="s">
        <v>11065</v>
      </c>
      <c r="O2386" t="s">
        <v>11066</v>
      </c>
      <c r="P2386" t="s">
        <v>386</v>
      </c>
      <c r="Q2386" s="150" t="str">
        <f>IF(JRF!D2399="","",IF(IFERROR(VLOOKUP(JRF!D2399,Checks!N:P,3,0),0)="A","","Inactive account in Use"))</f>
        <v/>
      </c>
      <c r="R2386" t="str">
        <f>IFERROR(IF('Journal Template'!C2798="","",IF(IFERROR(VLOOKUP('Journal Template'!C2798,Checks!N:P,3,0),0)="A","","Inactive account in Use")),"")</f>
        <v/>
      </c>
      <c r="V2386" s="150" t="str">
        <f>IF(JRF!C2399="","",IF(IFERROR(VLOOKUP(JRF!C2399,Checks!S:U,3,0),0)="A","Entry with System fund Dept",""))</f>
        <v/>
      </c>
      <c r="W2386" t="str">
        <f>IFERROR(IF('Journal Template'!D2798="","",IF(IFERROR(VLOOKUP('Journal Template'!D2798,Checks!S:U,3,0),0)="A","Entry with System fund Dept","")),"")</f>
        <v/>
      </c>
      <c r="X2386" t="s">
        <v>11067</v>
      </c>
      <c r="Y2386" t="s">
        <v>386</v>
      </c>
      <c r="Z2386" t="s">
        <v>11068</v>
      </c>
      <c r="AA2386" t="s">
        <v>391</v>
      </c>
      <c r="AB2386" t="s">
        <v>125</v>
      </c>
      <c r="AC2386" s="150" t="str">
        <f>IFERROR(IF(JRF!C2399="","",IF(AND(VLOOKUP(JRF!C2399,X:AA,4,0)=JRF!B2399,VLOOKUP(JRF!C2399,X:Y,2,0)="A"),"","Inactive Dept Combo Error")),"Inactive Dept Combo Error")</f>
        <v/>
      </c>
      <c r="AD2386" t="str">
        <f>IFERROR(IF('Journal Template'!D2798="","",IF(AND(VLOOKUP('Journal Template'!D2798,X:AA,4,0)='Journal Template'!A2798,VLOOKUP('Journal Template'!D2798,X:Y,2,0)="A"),"","Inactive Dept Combo Error")),"")</f>
        <v/>
      </c>
      <c r="AK2386" s="150" t="str">
        <f>IF(JRF!B2399="","",IF(JRF!B2399=IFERROR(VLOOKUP(JRF!B2399,Checks!AI:AI,1,0),0),"Entry in Branch/Satellite BU's",""))</f>
        <v/>
      </c>
      <c r="AL2386" t="str">
        <f>IFERROR(IF('Journal Template'!A2798="","",IF('Journal Template'!A2798=IFERROR(VLOOKUP('Journal Template'!A2798,Checks!AI:AI,1,0),0),"Entry in Branch/Satellite BU's","")),"")</f>
        <v/>
      </c>
      <c r="AO2386" s="171"/>
      <c r="AP2386" s="171"/>
      <c r="AQ2386" s="171"/>
      <c r="AR2386" s="171"/>
      <c r="CI2386" t="str">
        <f>IF(JRF!F2399&gt;0,"",IF(JRF!B2399="","",IF(LEFT(JRF!B2399,1)=IFERROR(VLOOKUP(LEFT(JRF!B2399,1),$CF$2:$CF$5,1,0),0),"Product Code Required",IF(JRF!C2399="","",IF(JRF!C2399=IFERROR(VLOOKUP(JRF!C2399,$CH:$CH,1,0),0),"Product Code Required","NA")))))</f>
        <v/>
      </c>
      <c r="CJ2386" t="str">
        <f>IF(JRF!AV2399&gt;0,"",IF(JRF!Q2399="","",IF(LEFT(JRF!Q2399,1)=IFERROR(VLOOKUP(LEFT(JRF!Q2399,1),$CF$2:$CF$5,1,0),0),"Product Code Required",IF(JRF!V2399="","",IF(JRF!V2399=IFERROR(VLOOKUP(JRF!V2399,$CH:$CH,1,0),0),"Product Code Required","NA")))))</f>
        <v/>
      </c>
      <c r="CK2386" t="str">
        <f>IFERROR(IF(LEN('Journal Template'!F2397)&gt;0,"",IF('Journal Template'!A2397="","",IF(LEFT('Journal Template'!A2397,1)=IFERROR(VLOOKUP(LEFT('Journal Template'!A2397,1),Checks!$CF$2:$CF$5,1,0),0),"Product Code Required",IF('Journal Template'!D2397="","",IF('Journal Template'!D2397=IFERROR(VLOOKUP('Journal Template'!D2397,Checks!$CH:$CH,1,0),0),"Product Code Required","NA"))))),"")</f>
        <v/>
      </c>
    </row>
    <row r="2387" spans="14:89">
      <c r="N2387" t="s">
        <v>11069</v>
      </c>
      <c r="O2387" t="s">
        <v>11070</v>
      </c>
      <c r="P2387" t="s">
        <v>386</v>
      </c>
      <c r="Q2387" s="150" t="str">
        <f>IF(JRF!D2400="","",IF(IFERROR(VLOOKUP(JRF!D2400,Checks!N:P,3,0),0)="A","","Inactive account in Use"))</f>
        <v/>
      </c>
      <c r="R2387" t="str">
        <f>IFERROR(IF('Journal Template'!C2799="","",IF(IFERROR(VLOOKUP('Journal Template'!C2799,Checks!N:P,3,0),0)="A","","Inactive account in Use")),"")</f>
        <v/>
      </c>
      <c r="V2387" s="150" t="str">
        <f>IF(JRF!C2400="","",IF(IFERROR(VLOOKUP(JRF!C2400,Checks!S:U,3,0),0)="A","Entry with System fund Dept",""))</f>
        <v/>
      </c>
      <c r="W2387" t="str">
        <f>IFERROR(IF('Journal Template'!D2799="","",IF(IFERROR(VLOOKUP('Journal Template'!D2799,Checks!S:U,3,0),0)="A","Entry with System fund Dept","")),"")</f>
        <v/>
      </c>
      <c r="X2387" t="s">
        <v>11071</v>
      </c>
      <c r="Y2387" t="s">
        <v>386</v>
      </c>
      <c r="Z2387" t="s">
        <v>11072</v>
      </c>
      <c r="AA2387" t="s">
        <v>932</v>
      </c>
      <c r="AB2387" t="s">
        <v>3550</v>
      </c>
      <c r="AC2387" s="150" t="str">
        <f>IFERROR(IF(JRF!C2400="","",IF(AND(VLOOKUP(JRF!C2400,X:AA,4,0)=JRF!B2400,VLOOKUP(JRF!C2400,X:Y,2,0)="A"),"","Inactive Dept Combo Error")),"Inactive Dept Combo Error")</f>
        <v/>
      </c>
      <c r="AD2387" t="str">
        <f>IFERROR(IF('Journal Template'!D2799="","",IF(AND(VLOOKUP('Journal Template'!D2799,X:AA,4,0)='Journal Template'!A2799,VLOOKUP('Journal Template'!D2799,X:Y,2,0)="A"),"","Inactive Dept Combo Error")),"")</f>
        <v/>
      </c>
      <c r="AK2387" s="150" t="str">
        <f>IF(JRF!B2400="","",IF(JRF!B2400=IFERROR(VLOOKUP(JRF!B2400,Checks!AI:AI,1,0),0),"Entry in Branch/Satellite BU's",""))</f>
        <v/>
      </c>
      <c r="AL2387" t="str">
        <f>IFERROR(IF('Journal Template'!A2799="","",IF('Journal Template'!A2799=IFERROR(VLOOKUP('Journal Template'!A2799,Checks!AI:AI,1,0),0),"Entry in Branch/Satellite BU's","")),"")</f>
        <v/>
      </c>
      <c r="AO2387" s="171"/>
      <c r="AP2387" s="171"/>
      <c r="AQ2387" s="171"/>
      <c r="AR2387" s="171"/>
      <c r="CI2387" t="str">
        <f>IF(JRF!F2400&gt;0,"",IF(JRF!B2400="","",IF(LEFT(JRF!B2400,1)=IFERROR(VLOOKUP(LEFT(JRF!B2400,1),$CF$2:$CF$5,1,0),0),"Product Code Required",IF(JRF!C2400="","",IF(JRF!C2400=IFERROR(VLOOKUP(JRF!C2400,$CH:$CH,1,0),0),"Product Code Required","NA")))))</f>
        <v/>
      </c>
      <c r="CJ2387" t="str">
        <f>IF(JRF!AV2400&gt;0,"",IF(JRF!Q2400="","",IF(LEFT(JRF!Q2400,1)=IFERROR(VLOOKUP(LEFT(JRF!Q2400,1),$CF$2:$CF$5,1,0),0),"Product Code Required",IF(JRF!V2400="","",IF(JRF!V2400=IFERROR(VLOOKUP(JRF!V2400,$CH:$CH,1,0),0),"Product Code Required","NA")))))</f>
        <v/>
      </c>
      <c r="CK2387" t="str">
        <f>IFERROR(IF(LEN('Journal Template'!F2398)&gt;0,"",IF('Journal Template'!A2398="","",IF(LEFT('Journal Template'!A2398,1)=IFERROR(VLOOKUP(LEFT('Journal Template'!A2398,1),Checks!$CF$2:$CF$5,1,0),0),"Product Code Required",IF('Journal Template'!D2398="","",IF('Journal Template'!D2398=IFERROR(VLOOKUP('Journal Template'!D2398,Checks!$CH:$CH,1,0),0),"Product Code Required","NA"))))),"")</f>
        <v/>
      </c>
    </row>
    <row r="2388" spans="14:89">
      <c r="N2388" t="s">
        <v>11073</v>
      </c>
      <c r="O2388" t="s">
        <v>11074</v>
      </c>
      <c r="P2388" t="s">
        <v>386</v>
      </c>
      <c r="Q2388" s="150" t="str">
        <f>IF(JRF!D2401="","",IF(IFERROR(VLOOKUP(JRF!D2401,Checks!N:P,3,0),0)="A","","Inactive account in Use"))</f>
        <v/>
      </c>
      <c r="R2388" t="str">
        <f>IFERROR(IF('Journal Template'!C2800="","",IF(IFERROR(VLOOKUP('Journal Template'!C2800,Checks!N:P,3,0),0)="A","","Inactive account in Use")),"")</f>
        <v/>
      </c>
      <c r="V2388" s="150" t="str">
        <f>IF(JRF!C2401="","",IF(IFERROR(VLOOKUP(JRF!C2401,Checks!S:U,3,0),0)="A","Entry with System fund Dept",""))</f>
        <v/>
      </c>
      <c r="W2388" t="str">
        <f>IFERROR(IF('Journal Template'!D2800="","",IF(IFERROR(VLOOKUP('Journal Template'!D2800,Checks!S:U,3,0),0)="A","Entry with System fund Dept","")),"")</f>
        <v/>
      </c>
      <c r="X2388" t="s">
        <v>11075</v>
      </c>
      <c r="Y2388" t="s">
        <v>386</v>
      </c>
      <c r="Z2388" t="s">
        <v>11076</v>
      </c>
      <c r="AA2388" t="s">
        <v>11077</v>
      </c>
      <c r="AB2388" t="s">
        <v>125</v>
      </c>
      <c r="AC2388" s="150" t="str">
        <f>IFERROR(IF(JRF!C2401="","",IF(AND(VLOOKUP(JRF!C2401,X:AA,4,0)=JRF!B2401,VLOOKUP(JRF!C2401,X:Y,2,0)="A"),"","Inactive Dept Combo Error")),"Inactive Dept Combo Error")</f>
        <v/>
      </c>
      <c r="AD2388" t="str">
        <f>IFERROR(IF('Journal Template'!D2800="","",IF(AND(VLOOKUP('Journal Template'!D2800,X:AA,4,0)='Journal Template'!A2800,VLOOKUP('Journal Template'!D2800,X:Y,2,0)="A"),"","Inactive Dept Combo Error")),"")</f>
        <v/>
      </c>
      <c r="AK2388" s="150" t="str">
        <f>IF(JRF!B2401="","",IF(JRF!B2401=IFERROR(VLOOKUP(JRF!B2401,Checks!AI:AI,1,0),0),"Entry in Branch/Satellite BU's",""))</f>
        <v/>
      </c>
      <c r="AL2388" t="str">
        <f>IFERROR(IF('Journal Template'!A2800="","",IF('Journal Template'!A2800=IFERROR(VLOOKUP('Journal Template'!A2800,Checks!AI:AI,1,0),0),"Entry in Branch/Satellite BU's","")),"")</f>
        <v/>
      </c>
      <c r="AO2388" s="171"/>
      <c r="AP2388" s="171"/>
      <c r="AQ2388" s="171"/>
      <c r="AR2388" s="171"/>
      <c r="CI2388" t="str">
        <f>IF(JRF!F2401&gt;0,"",IF(JRF!B2401="","",IF(LEFT(JRF!B2401,1)=IFERROR(VLOOKUP(LEFT(JRF!B2401,1),$CF$2:$CF$5,1,0),0),"Product Code Required",IF(JRF!C2401="","",IF(JRF!C2401=IFERROR(VLOOKUP(JRF!C2401,$CH:$CH,1,0),0),"Product Code Required","NA")))))</f>
        <v/>
      </c>
      <c r="CJ2388" t="str">
        <f>IF(JRF!AV2401&gt;0,"",IF(JRF!Q2401="","",IF(LEFT(JRF!Q2401,1)=IFERROR(VLOOKUP(LEFT(JRF!Q2401,1),$CF$2:$CF$5,1,0),0),"Product Code Required",IF(JRF!V2401="","",IF(JRF!V2401=IFERROR(VLOOKUP(JRF!V2401,$CH:$CH,1,0),0),"Product Code Required","NA")))))</f>
        <v/>
      </c>
      <c r="CK2388" t="str">
        <f>IFERROR(IF(LEN('Journal Template'!F2399)&gt;0,"",IF('Journal Template'!A2399="","",IF(LEFT('Journal Template'!A2399,1)=IFERROR(VLOOKUP(LEFT('Journal Template'!A2399,1),Checks!$CF$2:$CF$5,1,0),0),"Product Code Required",IF('Journal Template'!D2399="","",IF('Journal Template'!D2399=IFERROR(VLOOKUP('Journal Template'!D2399,Checks!$CH:$CH,1,0),0),"Product Code Required","NA"))))),"")</f>
        <v/>
      </c>
    </row>
    <row r="2389" spans="14:89">
      <c r="N2389" t="s">
        <v>11078</v>
      </c>
      <c r="O2389" t="s">
        <v>11079</v>
      </c>
      <c r="P2389" t="s">
        <v>386</v>
      </c>
      <c r="Q2389" s="150" t="str">
        <f>IF(JRF!D2402="","",IF(IFERROR(VLOOKUP(JRF!D2402,Checks!N:P,3,0),0)="A","","Inactive account in Use"))</f>
        <v/>
      </c>
      <c r="R2389" t="str">
        <f>IFERROR(IF('Journal Template'!C2801="","",IF(IFERROR(VLOOKUP('Journal Template'!C2801,Checks!N:P,3,0),0)="A","","Inactive account in Use")),"")</f>
        <v/>
      </c>
      <c r="V2389" s="150" t="str">
        <f>IF(JRF!C2402="","",IF(IFERROR(VLOOKUP(JRF!C2402,Checks!S:U,3,0),0)="A","Entry with System fund Dept",""))</f>
        <v/>
      </c>
      <c r="W2389" t="str">
        <f>IFERROR(IF('Journal Template'!D2801="","",IF(IFERROR(VLOOKUP('Journal Template'!D2801,Checks!S:U,3,0),0)="A","Entry with System fund Dept","")),"")</f>
        <v/>
      </c>
      <c r="X2389" t="s">
        <v>11080</v>
      </c>
      <c r="Y2389" t="s">
        <v>386</v>
      </c>
      <c r="Z2389" t="s">
        <v>11081</v>
      </c>
      <c r="AA2389" t="s">
        <v>11077</v>
      </c>
      <c r="AB2389" t="s">
        <v>125</v>
      </c>
      <c r="AC2389" s="150" t="str">
        <f>IFERROR(IF(JRF!C2402="","",IF(AND(VLOOKUP(JRF!C2402,X:AA,4,0)=JRF!B2402,VLOOKUP(JRF!C2402,X:Y,2,0)="A"),"","Inactive Dept Combo Error")),"Inactive Dept Combo Error")</f>
        <v/>
      </c>
      <c r="AD2389" t="str">
        <f>IFERROR(IF('Journal Template'!D2801="","",IF(AND(VLOOKUP('Journal Template'!D2801,X:AA,4,0)='Journal Template'!A2801,VLOOKUP('Journal Template'!D2801,X:Y,2,0)="A"),"","Inactive Dept Combo Error")),"")</f>
        <v/>
      </c>
      <c r="AK2389" s="150" t="str">
        <f>IF(JRF!B2402="","",IF(JRF!B2402=IFERROR(VLOOKUP(JRF!B2402,Checks!AI:AI,1,0),0),"Entry in Branch/Satellite BU's",""))</f>
        <v/>
      </c>
      <c r="AL2389" t="str">
        <f>IFERROR(IF('Journal Template'!A2801="","",IF('Journal Template'!A2801=IFERROR(VLOOKUP('Journal Template'!A2801,Checks!AI:AI,1,0),0),"Entry in Branch/Satellite BU's","")),"")</f>
        <v/>
      </c>
      <c r="AO2389" s="171"/>
      <c r="AP2389" s="171"/>
      <c r="AQ2389" s="171"/>
      <c r="AR2389" s="171"/>
      <c r="CI2389" t="str">
        <f>IF(JRF!F2402&gt;0,"",IF(JRF!B2402="","",IF(LEFT(JRF!B2402,1)=IFERROR(VLOOKUP(LEFT(JRF!B2402,1),$CF$2:$CF$5,1,0),0),"Product Code Required",IF(JRF!C2402="","",IF(JRF!C2402=IFERROR(VLOOKUP(JRF!C2402,$CH:$CH,1,0),0),"Product Code Required","NA")))))</f>
        <v/>
      </c>
      <c r="CJ2389" t="str">
        <f>IF(JRF!AV2402&gt;0,"",IF(JRF!Q2402="","",IF(LEFT(JRF!Q2402,1)=IFERROR(VLOOKUP(LEFT(JRF!Q2402,1),$CF$2:$CF$5,1,0),0),"Product Code Required",IF(JRF!V2402="","",IF(JRF!V2402=IFERROR(VLOOKUP(JRF!V2402,$CH:$CH,1,0),0),"Product Code Required","NA")))))</f>
        <v/>
      </c>
      <c r="CK2389" t="str">
        <f>IFERROR(IF(LEN('Journal Template'!F2400)&gt;0,"",IF('Journal Template'!A2400="","",IF(LEFT('Journal Template'!A2400,1)=IFERROR(VLOOKUP(LEFT('Journal Template'!A2400,1),Checks!$CF$2:$CF$5,1,0),0),"Product Code Required",IF('Journal Template'!D2400="","",IF('Journal Template'!D2400=IFERROR(VLOOKUP('Journal Template'!D2400,Checks!$CH:$CH,1,0),0),"Product Code Required","NA"))))),"")</f>
        <v/>
      </c>
    </row>
    <row r="2390" spans="14:89">
      <c r="N2390" t="s">
        <v>11082</v>
      </c>
      <c r="O2390" t="s">
        <v>11083</v>
      </c>
      <c r="P2390" t="s">
        <v>386</v>
      </c>
      <c r="Q2390" s="150" t="str">
        <f>IF(JRF!D2403="","",IF(IFERROR(VLOOKUP(JRF!D2403,Checks!N:P,3,0),0)="A","","Inactive account in Use"))</f>
        <v/>
      </c>
      <c r="R2390" t="str">
        <f>IFERROR(IF('Journal Template'!C2802="","",IF(IFERROR(VLOOKUP('Journal Template'!C2802,Checks!N:P,3,0),0)="A","","Inactive account in Use")),"")</f>
        <v/>
      </c>
      <c r="V2390" s="150" t="str">
        <f>IF(JRF!C2403="","",IF(IFERROR(VLOOKUP(JRF!C2403,Checks!S:U,3,0),0)="A","Entry with System fund Dept",""))</f>
        <v/>
      </c>
      <c r="W2390" t="str">
        <f>IFERROR(IF('Journal Template'!D2802="","",IF(IFERROR(VLOOKUP('Journal Template'!D2802,Checks!S:U,3,0),0)="A","Entry with System fund Dept","")),"")</f>
        <v/>
      </c>
      <c r="X2390" t="s">
        <v>11080</v>
      </c>
      <c r="Y2390" t="s">
        <v>389</v>
      </c>
      <c r="Z2390" t="s">
        <v>11081</v>
      </c>
      <c r="AA2390" t="s">
        <v>391</v>
      </c>
      <c r="AB2390" t="s">
        <v>125</v>
      </c>
      <c r="AC2390" s="150" t="str">
        <f>IFERROR(IF(JRF!C2403="","",IF(AND(VLOOKUP(JRF!C2403,X:AA,4,0)=JRF!B2403,VLOOKUP(JRF!C2403,X:Y,2,0)="A"),"","Inactive Dept Combo Error")),"Inactive Dept Combo Error")</f>
        <v/>
      </c>
      <c r="AD2390" t="str">
        <f>IFERROR(IF('Journal Template'!D2802="","",IF(AND(VLOOKUP('Journal Template'!D2802,X:AA,4,0)='Journal Template'!A2802,VLOOKUP('Journal Template'!D2802,X:Y,2,0)="A"),"","Inactive Dept Combo Error")),"")</f>
        <v/>
      </c>
      <c r="AK2390" s="150" t="str">
        <f>IF(JRF!B2403="","",IF(JRF!B2403=IFERROR(VLOOKUP(JRF!B2403,Checks!AI:AI,1,0),0),"Entry in Branch/Satellite BU's",""))</f>
        <v/>
      </c>
      <c r="AL2390" t="str">
        <f>IFERROR(IF('Journal Template'!A2802="","",IF('Journal Template'!A2802=IFERROR(VLOOKUP('Journal Template'!A2802,Checks!AI:AI,1,0),0),"Entry in Branch/Satellite BU's","")),"")</f>
        <v/>
      </c>
      <c r="AO2390" s="171"/>
      <c r="AP2390" s="171"/>
      <c r="AQ2390" s="171"/>
      <c r="AR2390" s="171"/>
      <c r="CI2390" t="str">
        <f>IF(JRF!F2403&gt;0,"",IF(JRF!B2403="","",IF(LEFT(JRF!B2403,1)=IFERROR(VLOOKUP(LEFT(JRF!B2403,1),$CF$2:$CF$5,1,0),0),"Product Code Required",IF(JRF!C2403="","",IF(JRF!C2403=IFERROR(VLOOKUP(JRF!C2403,$CH:$CH,1,0),0),"Product Code Required","NA")))))</f>
        <v/>
      </c>
      <c r="CJ2390" t="str">
        <f>IF(JRF!AV2403&gt;0,"",IF(JRF!Q2403="","",IF(LEFT(JRF!Q2403,1)=IFERROR(VLOOKUP(LEFT(JRF!Q2403,1),$CF$2:$CF$5,1,0),0),"Product Code Required",IF(JRF!V2403="","",IF(JRF!V2403=IFERROR(VLOOKUP(JRF!V2403,$CH:$CH,1,0),0),"Product Code Required","NA")))))</f>
        <v/>
      </c>
      <c r="CK2390" t="str">
        <f>IFERROR(IF(LEN('Journal Template'!F2401)&gt;0,"",IF('Journal Template'!A2401="","",IF(LEFT('Journal Template'!A2401,1)=IFERROR(VLOOKUP(LEFT('Journal Template'!A2401,1),Checks!$CF$2:$CF$5,1,0),0),"Product Code Required",IF('Journal Template'!D2401="","",IF('Journal Template'!D2401=IFERROR(VLOOKUP('Journal Template'!D2401,Checks!$CH:$CH,1,0),0),"Product Code Required","NA"))))),"")</f>
        <v/>
      </c>
    </row>
    <row r="2391" spans="14:89">
      <c r="N2391" t="s">
        <v>11084</v>
      </c>
      <c r="O2391" t="s">
        <v>11085</v>
      </c>
      <c r="P2391" t="s">
        <v>386</v>
      </c>
      <c r="Q2391" s="150" t="str">
        <f>IF(JRF!D2404="","",IF(IFERROR(VLOOKUP(JRF!D2404,Checks!N:P,3,0),0)="A","","Inactive account in Use"))</f>
        <v/>
      </c>
      <c r="R2391" t="str">
        <f>IFERROR(IF('Journal Template'!C2803="","",IF(IFERROR(VLOOKUP('Journal Template'!C2803,Checks!N:P,3,0),0)="A","","Inactive account in Use")),"")</f>
        <v/>
      </c>
      <c r="V2391" s="150" t="str">
        <f>IF(JRF!C2404="","",IF(IFERROR(VLOOKUP(JRF!C2404,Checks!S:U,3,0),0)="A","Entry with System fund Dept",""))</f>
        <v/>
      </c>
      <c r="W2391" t="str">
        <f>IFERROR(IF('Journal Template'!D2803="","",IF(IFERROR(VLOOKUP('Journal Template'!D2803,Checks!S:U,3,0),0)="A","Entry with System fund Dept","")),"")</f>
        <v/>
      </c>
      <c r="X2391" t="s">
        <v>11086</v>
      </c>
      <c r="Y2391" t="s">
        <v>386</v>
      </c>
      <c r="Z2391" t="s">
        <v>11087</v>
      </c>
      <c r="AA2391" t="s">
        <v>11088</v>
      </c>
      <c r="AB2391" t="s">
        <v>125</v>
      </c>
      <c r="AC2391" s="150" t="str">
        <f>IFERROR(IF(JRF!C2404="","",IF(AND(VLOOKUP(JRF!C2404,X:AA,4,0)=JRF!B2404,VLOOKUP(JRF!C2404,X:Y,2,0)="A"),"","Inactive Dept Combo Error")),"Inactive Dept Combo Error")</f>
        <v/>
      </c>
      <c r="AD2391" t="str">
        <f>IFERROR(IF('Journal Template'!D2803="","",IF(AND(VLOOKUP('Journal Template'!D2803,X:AA,4,0)='Journal Template'!A2803,VLOOKUP('Journal Template'!D2803,X:Y,2,0)="A"),"","Inactive Dept Combo Error")),"")</f>
        <v/>
      </c>
      <c r="AK2391" s="150" t="str">
        <f>IF(JRF!B2404="","",IF(JRF!B2404=IFERROR(VLOOKUP(JRF!B2404,Checks!AI:AI,1,0),0),"Entry in Branch/Satellite BU's",""))</f>
        <v/>
      </c>
      <c r="AL2391" t="str">
        <f>IFERROR(IF('Journal Template'!A2803="","",IF('Journal Template'!A2803=IFERROR(VLOOKUP('Journal Template'!A2803,Checks!AI:AI,1,0),0),"Entry in Branch/Satellite BU's","")),"")</f>
        <v/>
      </c>
      <c r="AO2391" s="171"/>
      <c r="AP2391" s="171"/>
      <c r="AQ2391" s="171"/>
      <c r="AR2391" s="171"/>
      <c r="CI2391" t="str">
        <f>IF(JRF!F2404&gt;0,"",IF(JRF!B2404="","",IF(LEFT(JRF!B2404,1)=IFERROR(VLOOKUP(LEFT(JRF!B2404,1),$CF$2:$CF$5,1,0),0),"Product Code Required",IF(JRF!C2404="","",IF(JRF!C2404=IFERROR(VLOOKUP(JRF!C2404,$CH:$CH,1,0),0),"Product Code Required","NA")))))</f>
        <v/>
      </c>
      <c r="CJ2391" t="str">
        <f>IF(JRF!AV2404&gt;0,"",IF(JRF!Q2404="","",IF(LEFT(JRF!Q2404,1)=IFERROR(VLOOKUP(LEFT(JRF!Q2404,1),$CF$2:$CF$5,1,0),0),"Product Code Required",IF(JRF!V2404="","",IF(JRF!V2404=IFERROR(VLOOKUP(JRF!V2404,$CH:$CH,1,0),0),"Product Code Required","NA")))))</f>
        <v/>
      </c>
      <c r="CK2391" t="str">
        <f>IFERROR(IF(LEN('Journal Template'!F2402)&gt;0,"",IF('Journal Template'!A2402="","",IF(LEFT('Journal Template'!A2402,1)=IFERROR(VLOOKUP(LEFT('Journal Template'!A2402,1),Checks!$CF$2:$CF$5,1,0),0),"Product Code Required",IF('Journal Template'!D2402="","",IF('Journal Template'!D2402=IFERROR(VLOOKUP('Journal Template'!D2402,Checks!$CH:$CH,1,0),0),"Product Code Required","NA"))))),"")</f>
        <v/>
      </c>
    </row>
    <row r="2392" spans="14:89">
      <c r="N2392" t="s">
        <v>11089</v>
      </c>
      <c r="O2392" t="s">
        <v>11090</v>
      </c>
      <c r="P2392" t="s">
        <v>386</v>
      </c>
      <c r="Q2392" s="150" t="str">
        <f>IF(JRF!D2405="","",IF(IFERROR(VLOOKUP(JRF!D2405,Checks!N:P,3,0),0)="A","","Inactive account in Use"))</f>
        <v/>
      </c>
      <c r="R2392" t="str">
        <f>IFERROR(IF('Journal Template'!C2804="","",IF(IFERROR(VLOOKUP('Journal Template'!C2804,Checks!N:P,3,0),0)="A","","Inactive account in Use")),"")</f>
        <v/>
      </c>
      <c r="V2392" s="150" t="str">
        <f>IF(JRF!C2405="","",IF(IFERROR(VLOOKUP(JRF!C2405,Checks!S:U,3,0),0)="A","Entry with System fund Dept",""))</f>
        <v/>
      </c>
      <c r="W2392" t="str">
        <f>IFERROR(IF('Journal Template'!D2804="","",IF(IFERROR(VLOOKUP('Journal Template'!D2804,Checks!S:U,3,0),0)="A","Entry with System fund Dept","")),"")</f>
        <v/>
      </c>
      <c r="X2392" t="s">
        <v>11086</v>
      </c>
      <c r="Y2392" t="s">
        <v>389</v>
      </c>
      <c r="Z2392" t="s">
        <v>11091</v>
      </c>
      <c r="AA2392" t="s">
        <v>391</v>
      </c>
      <c r="AB2392" t="s">
        <v>125</v>
      </c>
      <c r="AC2392" s="150" t="str">
        <f>IFERROR(IF(JRF!C2405="","",IF(AND(VLOOKUP(JRF!C2405,X:AA,4,0)=JRF!B2405,VLOOKUP(JRF!C2405,X:Y,2,0)="A"),"","Inactive Dept Combo Error")),"Inactive Dept Combo Error")</f>
        <v/>
      </c>
      <c r="AD2392" t="str">
        <f>IFERROR(IF('Journal Template'!D2804="","",IF(AND(VLOOKUP('Journal Template'!D2804,X:AA,4,0)='Journal Template'!A2804,VLOOKUP('Journal Template'!D2804,X:Y,2,0)="A"),"","Inactive Dept Combo Error")),"")</f>
        <v/>
      </c>
      <c r="AK2392" s="150" t="str">
        <f>IF(JRF!B2405="","",IF(JRF!B2405=IFERROR(VLOOKUP(JRF!B2405,Checks!AI:AI,1,0),0),"Entry in Branch/Satellite BU's",""))</f>
        <v/>
      </c>
      <c r="AL2392" t="str">
        <f>IFERROR(IF('Journal Template'!A2804="","",IF('Journal Template'!A2804=IFERROR(VLOOKUP('Journal Template'!A2804,Checks!AI:AI,1,0),0),"Entry in Branch/Satellite BU's","")),"")</f>
        <v/>
      </c>
      <c r="AO2392" s="171"/>
      <c r="AP2392" s="171"/>
      <c r="AQ2392" s="171"/>
      <c r="AR2392" s="171"/>
      <c r="CI2392" t="str">
        <f>IF(JRF!F2405&gt;0,"",IF(JRF!B2405="","",IF(LEFT(JRF!B2405,1)=IFERROR(VLOOKUP(LEFT(JRF!B2405,1),$CF$2:$CF$5,1,0),0),"Product Code Required",IF(JRF!C2405="","",IF(JRF!C2405=IFERROR(VLOOKUP(JRF!C2405,$CH:$CH,1,0),0),"Product Code Required","NA")))))</f>
        <v/>
      </c>
      <c r="CJ2392" t="str">
        <f>IF(JRF!AV2405&gt;0,"",IF(JRF!Q2405="","",IF(LEFT(JRF!Q2405,1)=IFERROR(VLOOKUP(LEFT(JRF!Q2405,1),$CF$2:$CF$5,1,0),0),"Product Code Required",IF(JRF!V2405="","",IF(JRF!V2405=IFERROR(VLOOKUP(JRF!V2405,$CH:$CH,1,0),0),"Product Code Required","NA")))))</f>
        <v/>
      </c>
      <c r="CK2392" t="str">
        <f>IFERROR(IF(LEN('Journal Template'!F2403)&gt;0,"",IF('Journal Template'!A2403="","",IF(LEFT('Journal Template'!A2403,1)=IFERROR(VLOOKUP(LEFT('Journal Template'!A2403,1),Checks!$CF$2:$CF$5,1,0),0),"Product Code Required",IF('Journal Template'!D2403="","",IF('Journal Template'!D2403=IFERROR(VLOOKUP('Journal Template'!D2403,Checks!$CH:$CH,1,0),0),"Product Code Required","NA"))))),"")</f>
        <v/>
      </c>
    </row>
    <row r="2393" spans="14:89">
      <c r="N2393" t="s">
        <v>11092</v>
      </c>
      <c r="O2393" t="s">
        <v>11093</v>
      </c>
      <c r="P2393" t="s">
        <v>386</v>
      </c>
      <c r="Q2393" s="150" t="str">
        <f>IF(JRF!D2406="","",IF(IFERROR(VLOOKUP(JRF!D2406,Checks!N:P,3,0),0)="A","","Inactive account in Use"))</f>
        <v/>
      </c>
      <c r="R2393" t="str">
        <f>IFERROR(IF('Journal Template'!C2805="","",IF(IFERROR(VLOOKUP('Journal Template'!C2805,Checks!N:P,3,0),0)="A","","Inactive account in Use")),"")</f>
        <v/>
      </c>
      <c r="V2393" s="150" t="str">
        <f>IF(JRF!C2406="","",IF(IFERROR(VLOOKUP(JRF!C2406,Checks!S:U,3,0),0)="A","Entry with System fund Dept",""))</f>
        <v/>
      </c>
      <c r="W2393" t="str">
        <f>IFERROR(IF('Journal Template'!D2805="","",IF(IFERROR(VLOOKUP('Journal Template'!D2805,Checks!S:U,3,0),0)="A","Entry with System fund Dept","")),"")</f>
        <v/>
      </c>
      <c r="X2393" t="s">
        <v>11094</v>
      </c>
      <c r="Y2393" t="s">
        <v>386</v>
      </c>
      <c r="Z2393" t="s">
        <v>11095</v>
      </c>
      <c r="AA2393" t="s">
        <v>932</v>
      </c>
      <c r="AB2393" t="s">
        <v>3550</v>
      </c>
      <c r="AC2393" s="150" t="str">
        <f>IFERROR(IF(JRF!C2406="","",IF(AND(VLOOKUP(JRF!C2406,X:AA,4,0)=JRF!B2406,VLOOKUP(JRF!C2406,X:Y,2,0)="A"),"","Inactive Dept Combo Error")),"Inactive Dept Combo Error")</f>
        <v/>
      </c>
      <c r="AD2393" t="str">
        <f>IFERROR(IF('Journal Template'!D2805="","",IF(AND(VLOOKUP('Journal Template'!D2805,X:AA,4,0)='Journal Template'!A2805,VLOOKUP('Journal Template'!D2805,X:Y,2,0)="A"),"","Inactive Dept Combo Error")),"")</f>
        <v/>
      </c>
      <c r="AK2393" s="150" t="str">
        <f>IF(JRF!B2406="","",IF(JRF!B2406=IFERROR(VLOOKUP(JRF!B2406,Checks!AI:AI,1,0),0),"Entry in Branch/Satellite BU's",""))</f>
        <v/>
      </c>
      <c r="AL2393" t="str">
        <f>IFERROR(IF('Journal Template'!A2805="","",IF('Journal Template'!A2805=IFERROR(VLOOKUP('Journal Template'!A2805,Checks!AI:AI,1,0),0),"Entry in Branch/Satellite BU's","")),"")</f>
        <v/>
      </c>
      <c r="AO2393" s="171"/>
      <c r="AP2393" s="171"/>
      <c r="AQ2393" s="171"/>
      <c r="AR2393" s="171"/>
      <c r="CI2393" t="str">
        <f>IF(JRF!F2406&gt;0,"",IF(JRF!B2406="","",IF(LEFT(JRF!B2406,1)=IFERROR(VLOOKUP(LEFT(JRF!B2406,1),$CF$2:$CF$5,1,0),0),"Product Code Required",IF(JRF!C2406="","",IF(JRF!C2406=IFERROR(VLOOKUP(JRF!C2406,$CH:$CH,1,0),0),"Product Code Required","NA")))))</f>
        <v/>
      </c>
      <c r="CJ2393" t="str">
        <f>IF(JRF!AV2406&gt;0,"",IF(JRF!Q2406="","",IF(LEFT(JRF!Q2406,1)=IFERROR(VLOOKUP(LEFT(JRF!Q2406,1),$CF$2:$CF$5,1,0),0),"Product Code Required",IF(JRF!V2406="","",IF(JRF!V2406=IFERROR(VLOOKUP(JRF!V2406,$CH:$CH,1,0),0),"Product Code Required","NA")))))</f>
        <v/>
      </c>
      <c r="CK2393" t="str">
        <f>IFERROR(IF(LEN('Journal Template'!F2404)&gt;0,"",IF('Journal Template'!A2404="","",IF(LEFT('Journal Template'!A2404,1)=IFERROR(VLOOKUP(LEFT('Journal Template'!A2404,1),Checks!$CF$2:$CF$5,1,0),0),"Product Code Required",IF('Journal Template'!D2404="","",IF('Journal Template'!D2404=IFERROR(VLOOKUP('Journal Template'!D2404,Checks!$CH:$CH,1,0),0),"Product Code Required","NA"))))),"")</f>
        <v/>
      </c>
    </row>
    <row r="2394" spans="14:89">
      <c r="N2394" t="s">
        <v>11096</v>
      </c>
      <c r="O2394" t="s">
        <v>11097</v>
      </c>
      <c r="P2394" t="s">
        <v>386</v>
      </c>
      <c r="Q2394" s="150" t="str">
        <f>IF(JRF!D2407="","",IF(IFERROR(VLOOKUP(JRF!D2407,Checks!N:P,3,0),0)="A","","Inactive account in Use"))</f>
        <v/>
      </c>
      <c r="R2394" t="str">
        <f>IFERROR(IF('Journal Template'!C2806="","",IF(IFERROR(VLOOKUP('Journal Template'!C2806,Checks!N:P,3,0),0)="A","","Inactive account in Use")),"")</f>
        <v/>
      </c>
      <c r="V2394" s="150" t="str">
        <f>IF(JRF!C2407="","",IF(IFERROR(VLOOKUP(JRF!C2407,Checks!S:U,3,0),0)="A","Entry with System fund Dept",""))</f>
        <v/>
      </c>
      <c r="W2394" t="str">
        <f>IFERROR(IF('Journal Template'!D2806="","",IF(IFERROR(VLOOKUP('Journal Template'!D2806,Checks!S:U,3,0),0)="A","Entry with System fund Dept","")),"")</f>
        <v/>
      </c>
      <c r="X2394" t="s">
        <v>11098</v>
      </c>
      <c r="Y2394" t="s">
        <v>386</v>
      </c>
      <c r="Z2394" t="s">
        <v>11099</v>
      </c>
      <c r="AA2394" t="s">
        <v>391</v>
      </c>
      <c r="AB2394" t="s">
        <v>125</v>
      </c>
      <c r="AC2394" s="150" t="str">
        <f>IFERROR(IF(JRF!C2407="","",IF(AND(VLOOKUP(JRF!C2407,X:AA,4,0)=JRF!B2407,VLOOKUP(JRF!C2407,X:Y,2,0)="A"),"","Inactive Dept Combo Error")),"Inactive Dept Combo Error")</f>
        <v/>
      </c>
      <c r="AD2394" t="str">
        <f>IFERROR(IF('Journal Template'!D2806="","",IF(AND(VLOOKUP('Journal Template'!D2806,X:AA,4,0)='Journal Template'!A2806,VLOOKUP('Journal Template'!D2806,X:Y,2,0)="A"),"","Inactive Dept Combo Error")),"")</f>
        <v/>
      </c>
      <c r="AK2394" s="150" t="str">
        <f>IF(JRF!B2407="","",IF(JRF!B2407=IFERROR(VLOOKUP(JRF!B2407,Checks!AI:AI,1,0),0),"Entry in Branch/Satellite BU's",""))</f>
        <v/>
      </c>
      <c r="AL2394" t="str">
        <f>IFERROR(IF('Journal Template'!A2806="","",IF('Journal Template'!A2806=IFERROR(VLOOKUP('Journal Template'!A2806,Checks!AI:AI,1,0),0),"Entry in Branch/Satellite BU's","")),"")</f>
        <v/>
      </c>
      <c r="AO2394" s="171"/>
      <c r="AP2394" s="171"/>
      <c r="AQ2394" s="171"/>
      <c r="AR2394" s="171"/>
      <c r="CI2394" t="str">
        <f>IF(JRF!F2407&gt;0,"",IF(JRF!B2407="","",IF(LEFT(JRF!B2407,1)=IFERROR(VLOOKUP(LEFT(JRF!B2407,1),$CF$2:$CF$5,1,0),0),"Product Code Required",IF(JRF!C2407="","",IF(JRF!C2407=IFERROR(VLOOKUP(JRF!C2407,$CH:$CH,1,0),0),"Product Code Required","NA")))))</f>
        <v/>
      </c>
      <c r="CJ2394" t="str">
        <f>IF(JRF!AV2407&gt;0,"",IF(JRF!Q2407="","",IF(LEFT(JRF!Q2407,1)=IFERROR(VLOOKUP(LEFT(JRF!Q2407,1),$CF$2:$CF$5,1,0),0),"Product Code Required",IF(JRF!V2407="","",IF(JRF!V2407=IFERROR(VLOOKUP(JRF!V2407,$CH:$CH,1,0),0),"Product Code Required","NA")))))</f>
        <v/>
      </c>
      <c r="CK2394" t="str">
        <f>IFERROR(IF(LEN('Journal Template'!F2405)&gt;0,"",IF('Journal Template'!A2405="","",IF(LEFT('Journal Template'!A2405,1)=IFERROR(VLOOKUP(LEFT('Journal Template'!A2405,1),Checks!$CF$2:$CF$5,1,0),0),"Product Code Required",IF('Journal Template'!D2405="","",IF('Journal Template'!D2405=IFERROR(VLOOKUP('Journal Template'!D2405,Checks!$CH:$CH,1,0),0),"Product Code Required","NA"))))),"")</f>
        <v/>
      </c>
    </row>
    <row r="2395" spans="14:89">
      <c r="N2395" t="s">
        <v>11100</v>
      </c>
      <c r="O2395" t="s">
        <v>11101</v>
      </c>
      <c r="P2395" t="s">
        <v>386</v>
      </c>
      <c r="Q2395" s="150" t="str">
        <f>IF(JRF!D2408="","",IF(IFERROR(VLOOKUP(JRF!D2408,Checks!N:P,3,0),0)="A","","Inactive account in Use"))</f>
        <v/>
      </c>
      <c r="R2395" t="str">
        <f>IFERROR(IF('Journal Template'!C2807="","",IF(IFERROR(VLOOKUP('Journal Template'!C2807,Checks!N:P,3,0),0)="A","","Inactive account in Use")),"")</f>
        <v/>
      </c>
      <c r="V2395" s="150" t="str">
        <f>IF(JRF!C2408="","",IF(IFERROR(VLOOKUP(JRF!C2408,Checks!S:U,3,0),0)="A","Entry with System fund Dept",""))</f>
        <v/>
      </c>
      <c r="W2395" t="str">
        <f>IFERROR(IF('Journal Template'!D2807="","",IF(IFERROR(VLOOKUP('Journal Template'!D2807,Checks!S:U,3,0),0)="A","Entry with System fund Dept","")),"")</f>
        <v/>
      </c>
      <c r="X2395" t="s">
        <v>11102</v>
      </c>
      <c r="Y2395" t="s">
        <v>389</v>
      </c>
      <c r="Z2395" t="s">
        <v>11103</v>
      </c>
      <c r="AA2395" t="s">
        <v>391</v>
      </c>
      <c r="AB2395" t="s">
        <v>125</v>
      </c>
      <c r="AC2395" s="150" t="str">
        <f>IFERROR(IF(JRF!C2408="","",IF(AND(VLOOKUP(JRF!C2408,X:AA,4,0)=JRF!B2408,VLOOKUP(JRF!C2408,X:Y,2,0)="A"),"","Inactive Dept Combo Error")),"Inactive Dept Combo Error")</f>
        <v/>
      </c>
      <c r="AD2395" t="str">
        <f>IFERROR(IF('Journal Template'!D2807="","",IF(AND(VLOOKUP('Journal Template'!D2807,X:AA,4,0)='Journal Template'!A2807,VLOOKUP('Journal Template'!D2807,X:Y,2,0)="A"),"","Inactive Dept Combo Error")),"")</f>
        <v/>
      </c>
      <c r="AK2395" s="150" t="str">
        <f>IF(JRF!B2408="","",IF(JRF!B2408=IFERROR(VLOOKUP(JRF!B2408,Checks!AI:AI,1,0),0),"Entry in Branch/Satellite BU's",""))</f>
        <v/>
      </c>
      <c r="AL2395" t="str">
        <f>IFERROR(IF('Journal Template'!A2807="","",IF('Journal Template'!A2807=IFERROR(VLOOKUP('Journal Template'!A2807,Checks!AI:AI,1,0),0),"Entry in Branch/Satellite BU's","")),"")</f>
        <v/>
      </c>
      <c r="AO2395" s="171"/>
      <c r="AP2395" s="171"/>
      <c r="AQ2395" s="171"/>
      <c r="AR2395" s="171"/>
      <c r="CI2395" t="str">
        <f>IF(JRF!F2408&gt;0,"",IF(JRF!B2408="","",IF(LEFT(JRF!B2408,1)=IFERROR(VLOOKUP(LEFT(JRF!B2408,1),$CF$2:$CF$5,1,0),0),"Product Code Required",IF(JRF!C2408="","",IF(JRF!C2408=IFERROR(VLOOKUP(JRF!C2408,$CH:$CH,1,0),0),"Product Code Required","NA")))))</f>
        <v/>
      </c>
      <c r="CJ2395" t="str">
        <f>IF(JRF!AV2408&gt;0,"",IF(JRF!Q2408="","",IF(LEFT(JRF!Q2408,1)=IFERROR(VLOOKUP(LEFT(JRF!Q2408,1),$CF$2:$CF$5,1,0),0),"Product Code Required",IF(JRF!V2408="","",IF(JRF!V2408=IFERROR(VLOOKUP(JRF!V2408,$CH:$CH,1,0),0),"Product Code Required","NA")))))</f>
        <v/>
      </c>
      <c r="CK2395" t="str">
        <f>IFERROR(IF(LEN('Journal Template'!F2406)&gt;0,"",IF('Journal Template'!A2406="","",IF(LEFT('Journal Template'!A2406,1)=IFERROR(VLOOKUP(LEFT('Journal Template'!A2406,1),Checks!$CF$2:$CF$5,1,0),0),"Product Code Required",IF('Journal Template'!D2406="","",IF('Journal Template'!D2406=IFERROR(VLOOKUP('Journal Template'!D2406,Checks!$CH:$CH,1,0),0),"Product Code Required","NA"))))),"")</f>
        <v/>
      </c>
    </row>
    <row r="2396" spans="14:89">
      <c r="N2396" t="s">
        <v>11104</v>
      </c>
      <c r="O2396" t="s">
        <v>11105</v>
      </c>
      <c r="P2396" t="s">
        <v>386</v>
      </c>
      <c r="Q2396" s="150" t="str">
        <f>IF(JRF!D2409="","",IF(IFERROR(VLOOKUP(JRF!D2409,Checks!N:P,3,0),0)="A","","Inactive account in Use"))</f>
        <v/>
      </c>
      <c r="R2396" t="str">
        <f>IFERROR(IF('Journal Template'!C2808="","",IF(IFERROR(VLOOKUP('Journal Template'!C2808,Checks!N:P,3,0),0)="A","","Inactive account in Use")),"")</f>
        <v/>
      </c>
      <c r="V2396" s="150" t="str">
        <f>IF(JRF!C2409="","",IF(IFERROR(VLOOKUP(JRF!C2409,Checks!S:U,3,0),0)="A","Entry with System fund Dept",""))</f>
        <v/>
      </c>
      <c r="W2396" t="str">
        <f>IFERROR(IF('Journal Template'!D2808="","",IF(IFERROR(VLOOKUP('Journal Template'!D2808,Checks!S:U,3,0),0)="A","Entry with System fund Dept","")),"")</f>
        <v/>
      </c>
      <c r="X2396" t="s">
        <v>11106</v>
      </c>
      <c r="Y2396" t="s">
        <v>389</v>
      </c>
      <c r="Z2396" t="s">
        <v>11107</v>
      </c>
      <c r="AA2396" t="s">
        <v>391</v>
      </c>
      <c r="AB2396" t="s">
        <v>125</v>
      </c>
      <c r="AC2396" s="150" t="str">
        <f>IFERROR(IF(JRF!C2409="","",IF(AND(VLOOKUP(JRF!C2409,X:AA,4,0)=JRF!B2409,VLOOKUP(JRF!C2409,X:Y,2,0)="A"),"","Inactive Dept Combo Error")),"Inactive Dept Combo Error")</f>
        <v/>
      </c>
      <c r="AD2396" t="str">
        <f>IFERROR(IF('Journal Template'!D2808="","",IF(AND(VLOOKUP('Journal Template'!D2808,X:AA,4,0)='Journal Template'!A2808,VLOOKUP('Journal Template'!D2808,X:Y,2,0)="A"),"","Inactive Dept Combo Error")),"")</f>
        <v/>
      </c>
      <c r="AK2396" s="150" t="str">
        <f>IF(JRF!B2409="","",IF(JRF!B2409=IFERROR(VLOOKUP(JRF!B2409,Checks!AI:AI,1,0),0),"Entry in Branch/Satellite BU's",""))</f>
        <v/>
      </c>
      <c r="AL2396" t="str">
        <f>IFERROR(IF('Journal Template'!A2808="","",IF('Journal Template'!A2808=IFERROR(VLOOKUP('Journal Template'!A2808,Checks!AI:AI,1,0),0),"Entry in Branch/Satellite BU's","")),"")</f>
        <v/>
      </c>
      <c r="AO2396" s="171"/>
      <c r="AP2396" s="171"/>
      <c r="AQ2396" s="171"/>
      <c r="AR2396" s="171"/>
      <c r="CI2396" t="str">
        <f>IF(JRF!F2409&gt;0,"",IF(JRF!B2409="","",IF(LEFT(JRF!B2409,1)=IFERROR(VLOOKUP(LEFT(JRF!B2409,1),$CF$2:$CF$5,1,0),0),"Product Code Required",IF(JRF!C2409="","",IF(JRF!C2409=IFERROR(VLOOKUP(JRF!C2409,$CH:$CH,1,0),0),"Product Code Required","NA")))))</f>
        <v/>
      </c>
      <c r="CJ2396" t="str">
        <f>IF(JRF!AV2409&gt;0,"",IF(JRF!Q2409="","",IF(LEFT(JRF!Q2409,1)=IFERROR(VLOOKUP(LEFT(JRF!Q2409,1),$CF$2:$CF$5,1,0),0),"Product Code Required",IF(JRF!V2409="","",IF(JRF!V2409=IFERROR(VLOOKUP(JRF!V2409,$CH:$CH,1,0),0),"Product Code Required","NA")))))</f>
        <v/>
      </c>
      <c r="CK2396" t="str">
        <f>IFERROR(IF(LEN('Journal Template'!F2407)&gt;0,"",IF('Journal Template'!A2407="","",IF(LEFT('Journal Template'!A2407,1)=IFERROR(VLOOKUP(LEFT('Journal Template'!A2407,1),Checks!$CF$2:$CF$5,1,0),0),"Product Code Required",IF('Journal Template'!D2407="","",IF('Journal Template'!D2407=IFERROR(VLOOKUP('Journal Template'!D2407,Checks!$CH:$CH,1,0),0),"Product Code Required","NA"))))),"")</f>
        <v/>
      </c>
    </row>
    <row r="2397" spans="14:89">
      <c r="N2397" t="s">
        <v>11108</v>
      </c>
      <c r="O2397" t="s">
        <v>11109</v>
      </c>
      <c r="P2397" t="s">
        <v>386</v>
      </c>
      <c r="Q2397" s="150" t="str">
        <f>IF(JRF!D2410="","",IF(IFERROR(VLOOKUP(JRF!D2410,Checks!N:P,3,0),0)="A","","Inactive account in Use"))</f>
        <v/>
      </c>
      <c r="R2397" t="str">
        <f>IFERROR(IF('Journal Template'!C2809="","",IF(IFERROR(VLOOKUP('Journal Template'!C2809,Checks!N:P,3,0),0)="A","","Inactive account in Use")),"")</f>
        <v/>
      </c>
      <c r="V2397" s="150" t="str">
        <f>IF(JRF!C2410="","",IF(IFERROR(VLOOKUP(JRF!C2410,Checks!S:U,3,0),0)="A","Entry with System fund Dept",""))</f>
        <v/>
      </c>
      <c r="W2397" t="str">
        <f>IFERROR(IF('Journal Template'!D2809="","",IF(IFERROR(VLOOKUP('Journal Template'!D2809,Checks!S:U,3,0),0)="A","Entry with System fund Dept","")),"")</f>
        <v/>
      </c>
      <c r="X2397" t="s">
        <v>11110</v>
      </c>
      <c r="Y2397" t="s">
        <v>389</v>
      </c>
      <c r="Z2397" t="s">
        <v>11111</v>
      </c>
      <c r="AA2397" t="s">
        <v>391</v>
      </c>
      <c r="AB2397" t="s">
        <v>125</v>
      </c>
      <c r="AC2397" s="150" t="str">
        <f>IFERROR(IF(JRF!C2410="","",IF(AND(VLOOKUP(JRF!C2410,X:AA,4,0)=JRF!B2410,VLOOKUP(JRF!C2410,X:Y,2,0)="A"),"","Inactive Dept Combo Error")),"Inactive Dept Combo Error")</f>
        <v/>
      </c>
      <c r="AD2397" t="str">
        <f>IFERROR(IF('Journal Template'!D2809="","",IF(AND(VLOOKUP('Journal Template'!D2809,X:AA,4,0)='Journal Template'!A2809,VLOOKUP('Journal Template'!D2809,X:Y,2,0)="A"),"","Inactive Dept Combo Error")),"")</f>
        <v/>
      </c>
      <c r="AK2397" s="150" t="str">
        <f>IF(JRF!B2410="","",IF(JRF!B2410=IFERROR(VLOOKUP(JRF!B2410,Checks!AI:AI,1,0),0),"Entry in Branch/Satellite BU's",""))</f>
        <v/>
      </c>
      <c r="AL2397" t="str">
        <f>IFERROR(IF('Journal Template'!A2809="","",IF('Journal Template'!A2809=IFERROR(VLOOKUP('Journal Template'!A2809,Checks!AI:AI,1,0),0),"Entry in Branch/Satellite BU's","")),"")</f>
        <v/>
      </c>
      <c r="AO2397" s="171"/>
      <c r="AP2397" s="171"/>
      <c r="AQ2397" s="171"/>
      <c r="AR2397" s="171"/>
      <c r="CI2397" t="str">
        <f>IF(JRF!F2410&gt;0,"",IF(JRF!B2410="","",IF(LEFT(JRF!B2410,1)=IFERROR(VLOOKUP(LEFT(JRF!B2410,1),$CF$2:$CF$5,1,0),0),"Product Code Required",IF(JRF!C2410="","",IF(JRF!C2410=IFERROR(VLOOKUP(JRF!C2410,$CH:$CH,1,0),0),"Product Code Required","NA")))))</f>
        <v/>
      </c>
      <c r="CJ2397" t="str">
        <f>IF(JRF!AV2410&gt;0,"",IF(JRF!Q2410="","",IF(LEFT(JRF!Q2410,1)=IFERROR(VLOOKUP(LEFT(JRF!Q2410,1),$CF$2:$CF$5,1,0),0),"Product Code Required",IF(JRF!V2410="","",IF(JRF!V2410=IFERROR(VLOOKUP(JRF!V2410,$CH:$CH,1,0),0),"Product Code Required","NA")))))</f>
        <v/>
      </c>
      <c r="CK2397" t="str">
        <f>IFERROR(IF(LEN('Journal Template'!F2408)&gt;0,"",IF('Journal Template'!A2408="","",IF(LEFT('Journal Template'!A2408,1)=IFERROR(VLOOKUP(LEFT('Journal Template'!A2408,1),Checks!$CF$2:$CF$5,1,0),0),"Product Code Required",IF('Journal Template'!D2408="","",IF('Journal Template'!D2408=IFERROR(VLOOKUP('Journal Template'!D2408,Checks!$CH:$CH,1,0),0),"Product Code Required","NA"))))),"")</f>
        <v/>
      </c>
    </row>
    <row r="2398" spans="14:89">
      <c r="N2398" t="s">
        <v>11112</v>
      </c>
      <c r="O2398" t="s">
        <v>11113</v>
      </c>
      <c r="P2398" t="s">
        <v>386</v>
      </c>
      <c r="Q2398" s="150" t="str">
        <f>IF(JRF!D2411="","",IF(IFERROR(VLOOKUP(JRF!D2411,Checks!N:P,3,0),0)="A","","Inactive account in Use"))</f>
        <v/>
      </c>
      <c r="R2398" t="str">
        <f>IFERROR(IF('Journal Template'!C2810="","",IF(IFERROR(VLOOKUP('Journal Template'!C2810,Checks!N:P,3,0),0)="A","","Inactive account in Use")),"")</f>
        <v/>
      </c>
      <c r="V2398" s="150" t="str">
        <f>IF(JRF!C2411="","",IF(IFERROR(VLOOKUP(JRF!C2411,Checks!S:U,3,0),0)="A","Entry with System fund Dept",""))</f>
        <v/>
      </c>
      <c r="W2398" t="str">
        <f>IFERROR(IF('Journal Template'!D2810="","",IF(IFERROR(VLOOKUP('Journal Template'!D2810,Checks!S:U,3,0),0)="A","Entry with System fund Dept","")),"")</f>
        <v/>
      </c>
      <c r="X2398" t="s">
        <v>11114</v>
      </c>
      <c r="Y2398" t="s">
        <v>389</v>
      </c>
      <c r="Z2398" t="s">
        <v>11115</v>
      </c>
      <c r="AA2398" t="s">
        <v>391</v>
      </c>
      <c r="AB2398" t="s">
        <v>125</v>
      </c>
      <c r="AC2398" s="150" t="str">
        <f>IFERROR(IF(JRF!C2411="","",IF(AND(VLOOKUP(JRF!C2411,X:AA,4,0)=JRF!B2411,VLOOKUP(JRF!C2411,X:Y,2,0)="A"),"","Inactive Dept Combo Error")),"Inactive Dept Combo Error")</f>
        <v/>
      </c>
      <c r="AD2398" t="str">
        <f>IFERROR(IF('Journal Template'!D2810="","",IF(AND(VLOOKUP('Journal Template'!D2810,X:AA,4,0)='Journal Template'!A2810,VLOOKUP('Journal Template'!D2810,X:Y,2,0)="A"),"","Inactive Dept Combo Error")),"")</f>
        <v/>
      </c>
      <c r="AK2398" s="150" t="str">
        <f>IF(JRF!B2411="","",IF(JRF!B2411=IFERROR(VLOOKUP(JRF!B2411,Checks!AI:AI,1,0),0),"Entry in Branch/Satellite BU's",""))</f>
        <v/>
      </c>
      <c r="AL2398" t="str">
        <f>IFERROR(IF('Journal Template'!A2810="","",IF('Journal Template'!A2810=IFERROR(VLOOKUP('Journal Template'!A2810,Checks!AI:AI,1,0),0),"Entry in Branch/Satellite BU's","")),"")</f>
        <v/>
      </c>
      <c r="AO2398" s="171"/>
      <c r="AP2398" s="171"/>
      <c r="AQ2398" s="171"/>
      <c r="AR2398" s="171"/>
      <c r="CI2398" t="str">
        <f>IF(JRF!F2411&gt;0,"",IF(JRF!B2411="","",IF(LEFT(JRF!B2411,1)=IFERROR(VLOOKUP(LEFT(JRF!B2411,1),$CF$2:$CF$5,1,0),0),"Product Code Required",IF(JRF!C2411="","",IF(JRF!C2411=IFERROR(VLOOKUP(JRF!C2411,$CH:$CH,1,0),0),"Product Code Required","NA")))))</f>
        <v/>
      </c>
      <c r="CJ2398" t="str">
        <f>IF(JRF!AV2411&gt;0,"",IF(JRF!Q2411="","",IF(LEFT(JRF!Q2411,1)=IFERROR(VLOOKUP(LEFT(JRF!Q2411,1),$CF$2:$CF$5,1,0),0),"Product Code Required",IF(JRF!V2411="","",IF(JRF!V2411=IFERROR(VLOOKUP(JRF!V2411,$CH:$CH,1,0),0),"Product Code Required","NA")))))</f>
        <v/>
      </c>
      <c r="CK2398" t="str">
        <f>IFERROR(IF(LEN('Journal Template'!F2409)&gt;0,"",IF('Journal Template'!A2409="","",IF(LEFT('Journal Template'!A2409,1)=IFERROR(VLOOKUP(LEFT('Journal Template'!A2409,1),Checks!$CF$2:$CF$5,1,0),0),"Product Code Required",IF('Journal Template'!D2409="","",IF('Journal Template'!D2409=IFERROR(VLOOKUP('Journal Template'!D2409,Checks!$CH:$CH,1,0),0),"Product Code Required","NA"))))),"")</f>
        <v/>
      </c>
    </row>
    <row r="2399" spans="14:89">
      <c r="N2399" t="s">
        <v>11116</v>
      </c>
      <c r="O2399" t="s">
        <v>11117</v>
      </c>
      <c r="P2399" t="s">
        <v>386</v>
      </c>
      <c r="Q2399" s="150" t="str">
        <f>IF(JRF!D2412="","",IF(IFERROR(VLOOKUP(JRF!D2412,Checks!N:P,3,0),0)="A","","Inactive account in Use"))</f>
        <v/>
      </c>
      <c r="R2399" t="str">
        <f>IFERROR(IF('Journal Template'!C2811="","",IF(IFERROR(VLOOKUP('Journal Template'!C2811,Checks!N:P,3,0),0)="A","","Inactive account in Use")),"")</f>
        <v/>
      </c>
      <c r="V2399" s="150" t="str">
        <f>IF(JRF!C2412="","",IF(IFERROR(VLOOKUP(JRF!C2412,Checks!S:U,3,0),0)="A","Entry with System fund Dept",""))</f>
        <v/>
      </c>
      <c r="W2399" t="str">
        <f>IFERROR(IF('Journal Template'!D2811="","",IF(IFERROR(VLOOKUP('Journal Template'!D2811,Checks!S:U,3,0),0)="A","Entry with System fund Dept","")),"")</f>
        <v/>
      </c>
      <c r="X2399" t="s">
        <v>11118</v>
      </c>
      <c r="Y2399" t="s">
        <v>389</v>
      </c>
      <c r="Z2399" t="s">
        <v>11119</v>
      </c>
      <c r="AA2399" t="s">
        <v>11120</v>
      </c>
      <c r="AB2399" t="s">
        <v>125</v>
      </c>
      <c r="AC2399" s="150" t="str">
        <f>IFERROR(IF(JRF!C2412="","",IF(AND(VLOOKUP(JRF!C2412,X:AA,4,0)=JRF!B2412,VLOOKUP(JRF!C2412,X:Y,2,0)="A"),"","Inactive Dept Combo Error")),"Inactive Dept Combo Error")</f>
        <v/>
      </c>
      <c r="AD2399" t="str">
        <f>IFERROR(IF('Journal Template'!D2811="","",IF(AND(VLOOKUP('Journal Template'!D2811,X:AA,4,0)='Journal Template'!A2811,VLOOKUP('Journal Template'!D2811,X:Y,2,0)="A"),"","Inactive Dept Combo Error")),"")</f>
        <v/>
      </c>
      <c r="AK2399" s="150" t="str">
        <f>IF(JRF!B2412="","",IF(JRF!B2412=IFERROR(VLOOKUP(JRF!B2412,Checks!AI:AI,1,0),0),"Entry in Branch/Satellite BU's",""))</f>
        <v/>
      </c>
      <c r="AL2399" t="str">
        <f>IFERROR(IF('Journal Template'!A2811="","",IF('Journal Template'!A2811=IFERROR(VLOOKUP('Journal Template'!A2811,Checks!AI:AI,1,0),0),"Entry in Branch/Satellite BU's","")),"")</f>
        <v/>
      </c>
      <c r="AO2399" s="171"/>
      <c r="AP2399" s="171"/>
      <c r="AQ2399" s="171"/>
      <c r="AR2399" s="171"/>
      <c r="CI2399" t="str">
        <f>IF(JRF!F2412&gt;0,"",IF(JRF!B2412="","",IF(LEFT(JRF!B2412,1)=IFERROR(VLOOKUP(LEFT(JRF!B2412,1),$CF$2:$CF$5,1,0),0),"Product Code Required",IF(JRF!C2412="","",IF(JRF!C2412=IFERROR(VLOOKUP(JRF!C2412,$CH:$CH,1,0),0),"Product Code Required","NA")))))</f>
        <v/>
      </c>
      <c r="CJ2399" t="str">
        <f>IF(JRF!AV2412&gt;0,"",IF(JRF!Q2412="","",IF(LEFT(JRF!Q2412,1)=IFERROR(VLOOKUP(LEFT(JRF!Q2412,1),$CF$2:$CF$5,1,0),0),"Product Code Required",IF(JRF!V2412="","",IF(JRF!V2412=IFERROR(VLOOKUP(JRF!V2412,$CH:$CH,1,0),0),"Product Code Required","NA")))))</f>
        <v/>
      </c>
      <c r="CK2399" t="str">
        <f>IFERROR(IF(LEN('Journal Template'!F2410)&gt;0,"",IF('Journal Template'!A2410="","",IF(LEFT('Journal Template'!A2410,1)=IFERROR(VLOOKUP(LEFT('Journal Template'!A2410,1),Checks!$CF$2:$CF$5,1,0),0),"Product Code Required",IF('Journal Template'!D2410="","",IF('Journal Template'!D2410=IFERROR(VLOOKUP('Journal Template'!D2410,Checks!$CH:$CH,1,0),0),"Product Code Required","NA"))))),"")</f>
        <v/>
      </c>
    </row>
    <row r="2400" spans="14:89">
      <c r="N2400" t="s">
        <v>11121</v>
      </c>
      <c r="O2400" t="s">
        <v>11122</v>
      </c>
      <c r="P2400" t="s">
        <v>386</v>
      </c>
      <c r="Q2400" s="150" t="str">
        <f>IF(JRF!D2413="","",IF(IFERROR(VLOOKUP(JRF!D2413,Checks!N:P,3,0),0)="A","","Inactive account in Use"))</f>
        <v/>
      </c>
      <c r="R2400" t="str">
        <f>IFERROR(IF('Journal Template'!C2812="","",IF(IFERROR(VLOOKUP('Journal Template'!C2812,Checks!N:P,3,0),0)="A","","Inactive account in Use")),"")</f>
        <v/>
      </c>
      <c r="V2400" s="150" t="str">
        <f>IF(JRF!C2413="","",IF(IFERROR(VLOOKUP(JRF!C2413,Checks!S:U,3,0),0)="A","Entry with System fund Dept",""))</f>
        <v/>
      </c>
      <c r="W2400" t="str">
        <f>IFERROR(IF('Journal Template'!D2812="","",IF(IFERROR(VLOOKUP('Journal Template'!D2812,Checks!S:U,3,0),0)="A","Entry with System fund Dept","")),"")</f>
        <v/>
      </c>
      <c r="X2400" t="s">
        <v>7005</v>
      </c>
      <c r="Y2400" t="s">
        <v>386</v>
      </c>
      <c r="Z2400" t="s">
        <v>11123</v>
      </c>
      <c r="AA2400" t="s">
        <v>391</v>
      </c>
      <c r="AB2400" t="s">
        <v>125</v>
      </c>
      <c r="AC2400" s="150" t="str">
        <f>IFERROR(IF(JRF!C2413="","",IF(AND(VLOOKUP(JRF!C2413,X:AA,4,0)=JRF!B2413,VLOOKUP(JRF!C2413,X:Y,2,0)="A"),"","Inactive Dept Combo Error")),"Inactive Dept Combo Error")</f>
        <v/>
      </c>
      <c r="AD2400" t="str">
        <f>IFERROR(IF('Journal Template'!D2812="","",IF(AND(VLOOKUP('Journal Template'!D2812,X:AA,4,0)='Journal Template'!A2812,VLOOKUP('Journal Template'!D2812,X:Y,2,0)="A"),"","Inactive Dept Combo Error")),"")</f>
        <v/>
      </c>
      <c r="AK2400" s="150" t="str">
        <f>IF(JRF!B2413="","",IF(JRF!B2413=IFERROR(VLOOKUP(JRF!B2413,Checks!AI:AI,1,0),0),"Entry in Branch/Satellite BU's",""))</f>
        <v/>
      </c>
      <c r="AL2400" t="str">
        <f>IFERROR(IF('Journal Template'!A2812="","",IF('Journal Template'!A2812=IFERROR(VLOOKUP('Journal Template'!A2812,Checks!AI:AI,1,0),0),"Entry in Branch/Satellite BU's","")),"")</f>
        <v/>
      </c>
      <c r="AO2400" s="171"/>
      <c r="AP2400" s="171"/>
      <c r="AQ2400" s="171"/>
      <c r="AR2400" s="171"/>
      <c r="CI2400" t="str">
        <f>IF(JRF!F2413&gt;0,"",IF(JRF!B2413="","",IF(LEFT(JRF!B2413,1)=IFERROR(VLOOKUP(LEFT(JRF!B2413,1),$CF$2:$CF$5,1,0),0),"Product Code Required",IF(JRF!C2413="","",IF(JRF!C2413=IFERROR(VLOOKUP(JRF!C2413,$CH:$CH,1,0),0),"Product Code Required","NA")))))</f>
        <v/>
      </c>
      <c r="CJ2400" t="str">
        <f>IF(JRF!AV2413&gt;0,"",IF(JRF!Q2413="","",IF(LEFT(JRF!Q2413,1)=IFERROR(VLOOKUP(LEFT(JRF!Q2413,1),$CF$2:$CF$5,1,0),0),"Product Code Required",IF(JRF!V2413="","",IF(JRF!V2413=IFERROR(VLOOKUP(JRF!V2413,$CH:$CH,1,0),0),"Product Code Required","NA")))))</f>
        <v/>
      </c>
      <c r="CK2400" t="str">
        <f>IFERROR(IF(LEN('Journal Template'!F2411)&gt;0,"",IF('Journal Template'!A2411="","",IF(LEFT('Journal Template'!A2411,1)=IFERROR(VLOOKUP(LEFT('Journal Template'!A2411,1),Checks!$CF$2:$CF$5,1,0),0),"Product Code Required",IF('Journal Template'!D2411="","",IF('Journal Template'!D2411=IFERROR(VLOOKUP('Journal Template'!D2411,Checks!$CH:$CH,1,0),0),"Product Code Required","NA"))))),"")</f>
        <v/>
      </c>
    </row>
    <row r="2401" spans="14:89">
      <c r="N2401" t="s">
        <v>11124</v>
      </c>
      <c r="O2401" t="s">
        <v>11125</v>
      </c>
      <c r="P2401" t="s">
        <v>386</v>
      </c>
      <c r="Q2401" s="150" t="str">
        <f>IF(JRF!D2414="","",IF(IFERROR(VLOOKUP(JRF!D2414,Checks!N:P,3,0),0)="A","","Inactive account in Use"))</f>
        <v/>
      </c>
      <c r="R2401" t="str">
        <f>IFERROR(IF('Journal Template'!C2813="","",IF(IFERROR(VLOOKUP('Journal Template'!C2813,Checks!N:P,3,0),0)="A","","Inactive account in Use")),"")</f>
        <v/>
      </c>
      <c r="V2401" s="150" t="str">
        <f>IF(JRF!C2414="","",IF(IFERROR(VLOOKUP(JRF!C2414,Checks!S:U,3,0),0)="A","Entry with System fund Dept",""))</f>
        <v/>
      </c>
      <c r="W2401" t="str">
        <f>IFERROR(IF('Journal Template'!D2813="","",IF(IFERROR(VLOOKUP('Journal Template'!D2813,Checks!S:U,3,0),0)="A","Entry with System fund Dept","")),"")</f>
        <v/>
      </c>
      <c r="X2401" t="s">
        <v>7010</v>
      </c>
      <c r="Y2401" t="s">
        <v>386</v>
      </c>
      <c r="Z2401" t="s">
        <v>11126</v>
      </c>
      <c r="AA2401" t="s">
        <v>391</v>
      </c>
      <c r="AB2401" t="s">
        <v>125</v>
      </c>
      <c r="AC2401" s="150" t="str">
        <f>IFERROR(IF(JRF!C2414="","",IF(AND(VLOOKUP(JRF!C2414,X:AA,4,0)=JRF!B2414,VLOOKUP(JRF!C2414,X:Y,2,0)="A"),"","Inactive Dept Combo Error")),"Inactive Dept Combo Error")</f>
        <v/>
      </c>
      <c r="AD2401" t="str">
        <f>IFERROR(IF('Journal Template'!D2813="","",IF(AND(VLOOKUP('Journal Template'!D2813,X:AA,4,0)='Journal Template'!A2813,VLOOKUP('Journal Template'!D2813,X:Y,2,0)="A"),"","Inactive Dept Combo Error")),"")</f>
        <v/>
      </c>
      <c r="AK2401" s="150" t="str">
        <f>IF(JRF!B2414="","",IF(JRF!B2414=IFERROR(VLOOKUP(JRF!B2414,Checks!AI:AI,1,0),0),"Entry in Branch/Satellite BU's",""))</f>
        <v/>
      </c>
      <c r="AL2401" t="str">
        <f>IFERROR(IF('Journal Template'!A2813="","",IF('Journal Template'!A2813=IFERROR(VLOOKUP('Journal Template'!A2813,Checks!AI:AI,1,0),0),"Entry in Branch/Satellite BU's","")),"")</f>
        <v/>
      </c>
      <c r="AO2401" s="171"/>
      <c r="AP2401" s="171"/>
      <c r="AQ2401" s="171"/>
      <c r="AR2401" s="171"/>
      <c r="CI2401" t="str">
        <f>IF(JRF!F2414&gt;0,"",IF(JRF!B2414="","",IF(LEFT(JRF!B2414,1)=IFERROR(VLOOKUP(LEFT(JRF!B2414,1),$CF$2:$CF$5,1,0),0),"Product Code Required",IF(JRF!C2414="","",IF(JRF!C2414=IFERROR(VLOOKUP(JRF!C2414,$CH:$CH,1,0),0),"Product Code Required","NA")))))</f>
        <v/>
      </c>
      <c r="CJ2401" t="str">
        <f>IF(JRF!AV2414&gt;0,"",IF(JRF!Q2414="","",IF(LEFT(JRF!Q2414,1)=IFERROR(VLOOKUP(LEFT(JRF!Q2414,1),$CF$2:$CF$5,1,0),0),"Product Code Required",IF(JRF!V2414="","",IF(JRF!V2414=IFERROR(VLOOKUP(JRF!V2414,$CH:$CH,1,0),0),"Product Code Required","NA")))))</f>
        <v/>
      </c>
      <c r="CK2401" t="str">
        <f>IFERROR(IF(LEN('Journal Template'!F2412)&gt;0,"",IF('Journal Template'!A2412="","",IF(LEFT('Journal Template'!A2412,1)=IFERROR(VLOOKUP(LEFT('Journal Template'!A2412,1),Checks!$CF$2:$CF$5,1,0),0),"Product Code Required",IF('Journal Template'!D2412="","",IF('Journal Template'!D2412=IFERROR(VLOOKUP('Journal Template'!D2412,Checks!$CH:$CH,1,0),0),"Product Code Required","NA"))))),"")</f>
        <v/>
      </c>
    </row>
    <row r="2402" spans="14:89">
      <c r="N2402" t="s">
        <v>11127</v>
      </c>
      <c r="O2402" t="s">
        <v>11128</v>
      </c>
      <c r="P2402" t="s">
        <v>386</v>
      </c>
      <c r="Q2402" s="150" t="str">
        <f>IF(JRF!D2415="","",IF(IFERROR(VLOOKUP(JRF!D2415,Checks!N:P,3,0),0)="A","","Inactive account in Use"))</f>
        <v/>
      </c>
      <c r="R2402" t="str">
        <f>IFERROR(IF('Journal Template'!C2814="","",IF(IFERROR(VLOOKUP('Journal Template'!C2814,Checks!N:P,3,0),0)="A","","Inactive account in Use")),"")</f>
        <v/>
      </c>
      <c r="V2402" s="150" t="str">
        <f>IF(JRF!C2415="","",IF(IFERROR(VLOOKUP(JRF!C2415,Checks!S:U,3,0),0)="A","Entry with System fund Dept",""))</f>
        <v/>
      </c>
      <c r="W2402" t="str">
        <f>IFERROR(IF('Journal Template'!D2814="","",IF(IFERROR(VLOOKUP('Journal Template'!D2814,Checks!S:U,3,0),0)="A","Entry with System fund Dept","")),"")</f>
        <v/>
      </c>
      <c r="X2402" t="s">
        <v>11129</v>
      </c>
      <c r="Y2402" t="s">
        <v>389</v>
      </c>
      <c r="Z2402" t="s">
        <v>11130</v>
      </c>
      <c r="AA2402" t="s">
        <v>391</v>
      </c>
      <c r="AB2402" t="s">
        <v>125</v>
      </c>
      <c r="AC2402" s="150" t="str">
        <f>IFERROR(IF(JRF!C2415="","",IF(AND(VLOOKUP(JRF!C2415,X:AA,4,0)=JRF!B2415,VLOOKUP(JRF!C2415,X:Y,2,0)="A"),"","Inactive Dept Combo Error")),"Inactive Dept Combo Error")</f>
        <v/>
      </c>
      <c r="AD2402" t="str">
        <f>IFERROR(IF('Journal Template'!D2814="","",IF(AND(VLOOKUP('Journal Template'!D2814,X:AA,4,0)='Journal Template'!A2814,VLOOKUP('Journal Template'!D2814,X:Y,2,0)="A"),"","Inactive Dept Combo Error")),"")</f>
        <v/>
      </c>
      <c r="AK2402" s="150" t="str">
        <f>IF(JRF!B2415="","",IF(JRF!B2415=IFERROR(VLOOKUP(JRF!B2415,Checks!AI:AI,1,0),0),"Entry in Branch/Satellite BU's",""))</f>
        <v/>
      </c>
      <c r="AL2402" t="str">
        <f>IFERROR(IF('Journal Template'!A2814="","",IF('Journal Template'!A2814=IFERROR(VLOOKUP('Journal Template'!A2814,Checks!AI:AI,1,0),0),"Entry in Branch/Satellite BU's","")),"")</f>
        <v/>
      </c>
      <c r="AO2402" s="171"/>
      <c r="AP2402" s="171"/>
      <c r="AQ2402" s="171"/>
      <c r="AR2402" s="171"/>
      <c r="CI2402" t="str">
        <f>IF(JRF!F2415&gt;0,"",IF(JRF!B2415="","",IF(LEFT(JRF!B2415,1)=IFERROR(VLOOKUP(LEFT(JRF!B2415,1),$CF$2:$CF$5,1,0),0),"Product Code Required",IF(JRF!C2415="","",IF(JRF!C2415=IFERROR(VLOOKUP(JRF!C2415,$CH:$CH,1,0),0),"Product Code Required","NA")))))</f>
        <v/>
      </c>
      <c r="CJ2402" t="str">
        <f>IF(JRF!AV2415&gt;0,"",IF(JRF!Q2415="","",IF(LEFT(JRF!Q2415,1)=IFERROR(VLOOKUP(LEFT(JRF!Q2415,1),$CF$2:$CF$5,1,0),0),"Product Code Required",IF(JRF!V2415="","",IF(JRF!V2415=IFERROR(VLOOKUP(JRF!V2415,$CH:$CH,1,0),0),"Product Code Required","NA")))))</f>
        <v/>
      </c>
      <c r="CK2402" t="str">
        <f>IFERROR(IF(LEN('Journal Template'!F2413)&gt;0,"",IF('Journal Template'!A2413="","",IF(LEFT('Journal Template'!A2413,1)=IFERROR(VLOOKUP(LEFT('Journal Template'!A2413,1),Checks!$CF$2:$CF$5,1,0),0),"Product Code Required",IF('Journal Template'!D2413="","",IF('Journal Template'!D2413=IFERROR(VLOOKUP('Journal Template'!D2413,Checks!$CH:$CH,1,0),0),"Product Code Required","NA"))))),"")</f>
        <v/>
      </c>
    </row>
    <row r="2403" spans="14:89">
      <c r="N2403" t="s">
        <v>11131</v>
      </c>
      <c r="O2403" t="s">
        <v>11132</v>
      </c>
      <c r="P2403" t="s">
        <v>386</v>
      </c>
      <c r="Q2403" s="150" t="str">
        <f>IF(JRF!D2416="","",IF(IFERROR(VLOOKUP(JRF!D2416,Checks!N:P,3,0),0)="A","","Inactive account in Use"))</f>
        <v/>
      </c>
      <c r="R2403" t="str">
        <f>IFERROR(IF('Journal Template'!C2815="","",IF(IFERROR(VLOOKUP('Journal Template'!C2815,Checks!N:P,3,0),0)="A","","Inactive account in Use")),"")</f>
        <v/>
      </c>
      <c r="V2403" s="150" t="str">
        <f>IF(JRF!C2416="","",IF(IFERROR(VLOOKUP(JRF!C2416,Checks!S:U,3,0),0)="A","Entry with System fund Dept",""))</f>
        <v/>
      </c>
      <c r="W2403" t="str">
        <f>IFERROR(IF('Journal Template'!D2815="","",IF(IFERROR(VLOOKUP('Journal Template'!D2815,Checks!S:U,3,0),0)="A","Entry with System fund Dept","")),"")</f>
        <v/>
      </c>
      <c r="X2403" t="s">
        <v>11133</v>
      </c>
      <c r="Y2403" t="s">
        <v>389</v>
      </c>
      <c r="Z2403" t="s">
        <v>11134</v>
      </c>
      <c r="AA2403" t="s">
        <v>391</v>
      </c>
      <c r="AB2403" t="s">
        <v>125</v>
      </c>
      <c r="AC2403" s="150" t="str">
        <f>IFERROR(IF(JRF!C2416="","",IF(AND(VLOOKUP(JRF!C2416,X:AA,4,0)=JRF!B2416,VLOOKUP(JRF!C2416,X:Y,2,0)="A"),"","Inactive Dept Combo Error")),"Inactive Dept Combo Error")</f>
        <v/>
      </c>
      <c r="AD2403" t="str">
        <f>IFERROR(IF('Journal Template'!D2815="","",IF(AND(VLOOKUP('Journal Template'!D2815,X:AA,4,0)='Journal Template'!A2815,VLOOKUP('Journal Template'!D2815,X:Y,2,0)="A"),"","Inactive Dept Combo Error")),"")</f>
        <v/>
      </c>
      <c r="AK2403" s="150" t="str">
        <f>IF(JRF!B2416="","",IF(JRF!B2416=IFERROR(VLOOKUP(JRF!B2416,Checks!AI:AI,1,0),0),"Entry in Branch/Satellite BU's",""))</f>
        <v/>
      </c>
      <c r="AL2403" t="str">
        <f>IFERROR(IF('Journal Template'!A2815="","",IF('Journal Template'!A2815=IFERROR(VLOOKUP('Journal Template'!A2815,Checks!AI:AI,1,0),0),"Entry in Branch/Satellite BU's","")),"")</f>
        <v/>
      </c>
      <c r="AO2403" s="171"/>
      <c r="AP2403" s="171"/>
      <c r="AQ2403" s="171"/>
      <c r="AR2403" s="171"/>
      <c r="CI2403" t="str">
        <f>IF(JRF!F2416&gt;0,"",IF(JRF!B2416="","",IF(LEFT(JRF!B2416,1)=IFERROR(VLOOKUP(LEFT(JRF!B2416,1),$CF$2:$CF$5,1,0),0),"Product Code Required",IF(JRF!C2416="","",IF(JRF!C2416=IFERROR(VLOOKUP(JRF!C2416,$CH:$CH,1,0),0),"Product Code Required","NA")))))</f>
        <v/>
      </c>
      <c r="CJ2403" t="str">
        <f>IF(JRF!AV2416&gt;0,"",IF(JRF!Q2416="","",IF(LEFT(JRF!Q2416,1)=IFERROR(VLOOKUP(LEFT(JRF!Q2416,1),$CF$2:$CF$5,1,0),0),"Product Code Required",IF(JRF!V2416="","",IF(JRF!V2416=IFERROR(VLOOKUP(JRF!V2416,$CH:$CH,1,0),0),"Product Code Required","NA")))))</f>
        <v/>
      </c>
      <c r="CK2403" t="str">
        <f>IFERROR(IF(LEN('Journal Template'!F2414)&gt;0,"",IF('Journal Template'!A2414="","",IF(LEFT('Journal Template'!A2414,1)=IFERROR(VLOOKUP(LEFT('Journal Template'!A2414,1),Checks!$CF$2:$CF$5,1,0),0),"Product Code Required",IF('Journal Template'!D2414="","",IF('Journal Template'!D2414=IFERROR(VLOOKUP('Journal Template'!D2414,Checks!$CH:$CH,1,0),0),"Product Code Required","NA"))))),"")</f>
        <v/>
      </c>
    </row>
    <row r="2404" spans="14:89">
      <c r="N2404" t="s">
        <v>11135</v>
      </c>
      <c r="O2404" t="s">
        <v>11136</v>
      </c>
      <c r="P2404" t="s">
        <v>386</v>
      </c>
      <c r="Q2404" s="150" t="str">
        <f>IF(JRF!D2417="","",IF(IFERROR(VLOOKUP(JRF!D2417,Checks!N:P,3,0),0)="A","","Inactive account in Use"))</f>
        <v/>
      </c>
      <c r="R2404" t="str">
        <f>IFERROR(IF('Journal Template'!C2816="","",IF(IFERROR(VLOOKUP('Journal Template'!C2816,Checks!N:P,3,0),0)="A","","Inactive account in Use")),"")</f>
        <v/>
      </c>
      <c r="V2404" s="150" t="str">
        <f>IF(JRF!C2417="","",IF(IFERROR(VLOOKUP(JRF!C2417,Checks!S:U,3,0),0)="A","Entry with System fund Dept",""))</f>
        <v/>
      </c>
      <c r="W2404" t="str">
        <f>IFERROR(IF('Journal Template'!D2816="","",IF(IFERROR(VLOOKUP('Journal Template'!D2816,Checks!S:U,3,0),0)="A","Entry with System fund Dept","")),"")</f>
        <v/>
      </c>
      <c r="X2404" t="s">
        <v>11137</v>
      </c>
      <c r="Y2404" t="s">
        <v>389</v>
      </c>
      <c r="Z2404" t="s">
        <v>11138</v>
      </c>
      <c r="AA2404" t="s">
        <v>391</v>
      </c>
      <c r="AB2404" t="s">
        <v>125</v>
      </c>
      <c r="AC2404" s="150" t="str">
        <f>IFERROR(IF(JRF!C2417="","",IF(AND(VLOOKUP(JRF!C2417,X:AA,4,0)=JRF!B2417,VLOOKUP(JRF!C2417,X:Y,2,0)="A"),"","Inactive Dept Combo Error")),"Inactive Dept Combo Error")</f>
        <v/>
      </c>
      <c r="AD2404" t="str">
        <f>IFERROR(IF('Journal Template'!D2816="","",IF(AND(VLOOKUP('Journal Template'!D2816,X:AA,4,0)='Journal Template'!A2816,VLOOKUP('Journal Template'!D2816,X:Y,2,0)="A"),"","Inactive Dept Combo Error")),"")</f>
        <v/>
      </c>
      <c r="AK2404" s="150" t="str">
        <f>IF(JRF!B2417="","",IF(JRF!B2417=IFERROR(VLOOKUP(JRF!B2417,Checks!AI:AI,1,0),0),"Entry in Branch/Satellite BU's",""))</f>
        <v/>
      </c>
      <c r="AL2404" t="str">
        <f>IFERROR(IF('Journal Template'!A2816="","",IF('Journal Template'!A2816=IFERROR(VLOOKUP('Journal Template'!A2816,Checks!AI:AI,1,0),0),"Entry in Branch/Satellite BU's","")),"")</f>
        <v/>
      </c>
      <c r="AO2404" s="171"/>
      <c r="AP2404" s="171"/>
      <c r="AQ2404" s="171"/>
      <c r="AR2404" s="171"/>
      <c r="CI2404" t="str">
        <f>IF(JRF!F2417&gt;0,"",IF(JRF!B2417="","",IF(LEFT(JRF!B2417,1)=IFERROR(VLOOKUP(LEFT(JRF!B2417,1),$CF$2:$CF$5,1,0),0),"Product Code Required",IF(JRF!C2417="","",IF(JRF!C2417=IFERROR(VLOOKUP(JRF!C2417,$CH:$CH,1,0),0),"Product Code Required","NA")))))</f>
        <v/>
      </c>
      <c r="CJ2404" t="str">
        <f>IF(JRF!AV2417&gt;0,"",IF(JRF!Q2417="","",IF(LEFT(JRF!Q2417,1)=IFERROR(VLOOKUP(LEFT(JRF!Q2417,1),$CF$2:$CF$5,1,0),0),"Product Code Required",IF(JRF!V2417="","",IF(JRF!V2417=IFERROR(VLOOKUP(JRF!V2417,$CH:$CH,1,0),0),"Product Code Required","NA")))))</f>
        <v/>
      </c>
      <c r="CK2404" t="str">
        <f>IFERROR(IF(LEN('Journal Template'!F2415)&gt;0,"",IF('Journal Template'!A2415="","",IF(LEFT('Journal Template'!A2415,1)=IFERROR(VLOOKUP(LEFT('Journal Template'!A2415,1),Checks!$CF$2:$CF$5,1,0),0),"Product Code Required",IF('Journal Template'!D2415="","",IF('Journal Template'!D2415=IFERROR(VLOOKUP('Journal Template'!D2415,Checks!$CH:$CH,1,0),0),"Product Code Required","NA"))))),"")</f>
        <v/>
      </c>
    </row>
    <row r="2405" spans="14:89">
      <c r="N2405" t="s">
        <v>11139</v>
      </c>
      <c r="O2405" t="s">
        <v>11140</v>
      </c>
      <c r="P2405" t="s">
        <v>386</v>
      </c>
      <c r="Q2405" s="150" t="str">
        <f>IF(JRF!D2418="","",IF(IFERROR(VLOOKUP(JRF!D2418,Checks!N:P,3,0),0)="A","","Inactive account in Use"))</f>
        <v/>
      </c>
      <c r="R2405" t="str">
        <f>IFERROR(IF('Journal Template'!C2817="","",IF(IFERROR(VLOOKUP('Journal Template'!C2817,Checks!N:P,3,0),0)="A","","Inactive account in Use")),"")</f>
        <v/>
      </c>
      <c r="V2405" s="150" t="str">
        <f>IF(JRF!C2418="","",IF(IFERROR(VLOOKUP(JRF!C2418,Checks!S:U,3,0),0)="A","Entry with System fund Dept",""))</f>
        <v/>
      </c>
      <c r="W2405" t="str">
        <f>IFERROR(IF('Journal Template'!D2817="","",IF(IFERROR(VLOOKUP('Journal Template'!D2817,Checks!S:U,3,0),0)="A","Entry with System fund Dept","")),"")</f>
        <v/>
      </c>
      <c r="X2405" t="s">
        <v>11141</v>
      </c>
      <c r="Y2405" t="s">
        <v>389</v>
      </c>
      <c r="Z2405" t="s">
        <v>11119</v>
      </c>
      <c r="AA2405" t="s">
        <v>11142</v>
      </c>
      <c r="AB2405" t="s">
        <v>125</v>
      </c>
      <c r="AC2405" s="150" t="str">
        <f>IFERROR(IF(JRF!C2418="","",IF(AND(VLOOKUP(JRF!C2418,X:AA,4,0)=JRF!B2418,VLOOKUP(JRF!C2418,X:Y,2,0)="A"),"","Inactive Dept Combo Error")),"Inactive Dept Combo Error")</f>
        <v/>
      </c>
      <c r="AD2405" t="str">
        <f>IFERROR(IF('Journal Template'!D2817="","",IF(AND(VLOOKUP('Journal Template'!D2817,X:AA,4,0)='Journal Template'!A2817,VLOOKUP('Journal Template'!D2817,X:Y,2,0)="A"),"","Inactive Dept Combo Error")),"")</f>
        <v/>
      </c>
      <c r="AK2405" s="150" t="str">
        <f>IF(JRF!B2418="","",IF(JRF!B2418=IFERROR(VLOOKUP(JRF!B2418,Checks!AI:AI,1,0),0),"Entry in Branch/Satellite BU's",""))</f>
        <v/>
      </c>
      <c r="AL2405" t="str">
        <f>IFERROR(IF('Journal Template'!A2817="","",IF('Journal Template'!A2817=IFERROR(VLOOKUP('Journal Template'!A2817,Checks!AI:AI,1,0),0),"Entry in Branch/Satellite BU's","")),"")</f>
        <v/>
      </c>
      <c r="AO2405" s="171"/>
      <c r="AP2405" s="171"/>
      <c r="AQ2405" s="171"/>
      <c r="AR2405" s="171"/>
      <c r="CI2405" t="str">
        <f>IF(JRF!F2418&gt;0,"",IF(JRF!B2418="","",IF(LEFT(JRF!B2418,1)=IFERROR(VLOOKUP(LEFT(JRF!B2418,1),$CF$2:$CF$5,1,0),0),"Product Code Required",IF(JRF!C2418="","",IF(JRF!C2418=IFERROR(VLOOKUP(JRF!C2418,$CH:$CH,1,0),0),"Product Code Required","NA")))))</f>
        <v/>
      </c>
      <c r="CJ2405" t="str">
        <f>IF(JRF!AV2418&gt;0,"",IF(JRF!Q2418="","",IF(LEFT(JRF!Q2418,1)=IFERROR(VLOOKUP(LEFT(JRF!Q2418,1),$CF$2:$CF$5,1,0),0),"Product Code Required",IF(JRF!V2418="","",IF(JRF!V2418=IFERROR(VLOOKUP(JRF!V2418,$CH:$CH,1,0),0),"Product Code Required","NA")))))</f>
        <v/>
      </c>
      <c r="CK2405" t="str">
        <f>IFERROR(IF(LEN('Journal Template'!F2416)&gt;0,"",IF('Journal Template'!A2416="","",IF(LEFT('Journal Template'!A2416,1)=IFERROR(VLOOKUP(LEFT('Journal Template'!A2416,1),Checks!$CF$2:$CF$5,1,0),0),"Product Code Required",IF('Journal Template'!D2416="","",IF('Journal Template'!D2416=IFERROR(VLOOKUP('Journal Template'!D2416,Checks!$CH:$CH,1,0),0),"Product Code Required","NA"))))),"")</f>
        <v/>
      </c>
    </row>
    <row r="2406" spans="14:89">
      <c r="N2406" t="s">
        <v>11143</v>
      </c>
      <c r="O2406" t="s">
        <v>11144</v>
      </c>
      <c r="P2406" t="s">
        <v>386</v>
      </c>
      <c r="Q2406" s="150" t="str">
        <f>IF(JRF!D2419="","",IF(IFERROR(VLOOKUP(JRF!D2419,Checks!N:P,3,0),0)="A","","Inactive account in Use"))</f>
        <v/>
      </c>
      <c r="R2406" t="str">
        <f>IFERROR(IF('Journal Template'!C2818="","",IF(IFERROR(VLOOKUP('Journal Template'!C2818,Checks!N:P,3,0),0)="A","","Inactive account in Use")),"")</f>
        <v/>
      </c>
      <c r="V2406" s="150" t="str">
        <f>IF(JRF!C2419="","",IF(IFERROR(VLOOKUP(JRF!C2419,Checks!S:U,3,0),0)="A","Entry with System fund Dept",""))</f>
        <v/>
      </c>
      <c r="W2406" t="str">
        <f>IFERROR(IF('Journal Template'!D2818="","",IF(IFERROR(VLOOKUP('Journal Template'!D2818,Checks!S:U,3,0),0)="A","Entry with System fund Dept","")),"")</f>
        <v/>
      </c>
      <c r="X2406" t="s">
        <v>11145</v>
      </c>
      <c r="Y2406" t="s">
        <v>386</v>
      </c>
      <c r="Z2406" t="s">
        <v>11146</v>
      </c>
      <c r="AA2406" t="s">
        <v>391</v>
      </c>
      <c r="AB2406" t="s">
        <v>125</v>
      </c>
      <c r="AC2406" s="150" t="str">
        <f>IFERROR(IF(JRF!C2419="","",IF(AND(VLOOKUP(JRF!C2419,X:AA,4,0)=JRF!B2419,VLOOKUP(JRF!C2419,X:Y,2,0)="A"),"","Inactive Dept Combo Error")),"Inactive Dept Combo Error")</f>
        <v/>
      </c>
      <c r="AD2406" t="str">
        <f>IFERROR(IF('Journal Template'!D2818="","",IF(AND(VLOOKUP('Journal Template'!D2818,X:AA,4,0)='Journal Template'!A2818,VLOOKUP('Journal Template'!D2818,X:Y,2,0)="A"),"","Inactive Dept Combo Error")),"")</f>
        <v/>
      </c>
      <c r="AK2406" s="150" t="str">
        <f>IF(JRF!B2419="","",IF(JRF!B2419=IFERROR(VLOOKUP(JRF!B2419,Checks!AI:AI,1,0),0),"Entry in Branch/Satellite BU's",""))</f>
        <v/>
      </c>
      <c r="AL2406" t="str">
        <f>IFERROR(IF('Journal Template'!A2818="","",IF('Journal Template'!A2818=IFERROR(VLOOKUP('Journal Template'!A2818,Checks!AI:AI,1,0),0),"Entry in Branch/Satellite BU's","")),"")</f>
        <v/>
      </c>
      <c r="AO2406" s="171"/>
      <c r="AP2406" s="171"/>
      <c r="AQ2406" s="171"/>
      <c r="AR2406" s="171"/>
      <c r="CI2406" t="str">
        <f>IF(JRF!F2419&gt;0,"",IF(JRF!B2419="","",IF(LEFT(JRF!B2419,1)=IFERROR(VLOOKUP(LEFT(JRF!B2419,1),$CF$2:$CF$5,1,0),0),"Product Code Required",IF(JRF!C2419="","",IF(JRF!C2419=IFERROR(VLOOKUP(JRF!C2419,$CH:$CH,1,0),0),"Product Code Required","NA")))))</f>
        <v/>
      </c>
      <c r="CJ2406" t="str">
        <f>IF(JRF!AV2419&gt;0,"",IF(JRF!Q2419="","",IF(LEFT(JRF!Q2419,1)=IFERROR(VLOOKUP(LEFT(JRF!Q2419,1),$CF$2:$CF$5,1,0),0),"Product Code Required",IF(JRF!V2419="","",IF(JRF!V2419=IFERROR(VLOOKUP(JRF!V2419,$CH:$CH,1,0),0),"Product Code Required","NA")))))</f>
        <v/>
      </c>
      <c r="CK2406" t="str">
        <f>IFERROR(IF(LEN('Journal Template'!F2417)&gt;0,"",IF('Journal Template'!A2417="","",IF(LEFT('Journal Template'!A2417,1)=IFERROR(VLOOKUP(LEFT('Journal Template'!A2417,1),Checks!$CF$2:$CF$5,1,0),0),"Product Code Required",IF('Journal Template'!D2417="","",IF('Journal Template'!D2417=IFERROR(VLOOKUP('Journal Template'!D2417,Checks!$CH:$CH,1,0),0),"Product Code Required","NA"))))),"")</f>
        <v/>
      </c>
    </row>
    <row r="2407" spans="14:89">
      <c r="N2407" t="s">
        <v>11147</v>
      </c>
      <c r="O2407" t="s">
        <v>11148</v>
      </c>
      <c r="P2407" t="s">
        <v>386</v>
      </c>
      <c r="Q2407" s="150" t="str">
        <f>IF(JRF!D2420="","",IF(IFERROR(VLOOKUP(JRF!D2420,Checks!N:P,3,0),0)="A","","Inactive account in Use"))</f>
        <v/>
      </c>
      <c r="R2407" t="str">
        <f>IFERROR(IF('Journal Template'!C2819="","",IF(IFERROR(VLOOKUP('Journal Template'!C2819,Checks!N:P,3,0),0)="A","","Inactive account in Use")),"")</f>
        <v/>
      </c>
      <c r="V2407" s="150" t="str">
        <f>IF(JRF!C2420="","",IF(IFERROR(VLOOKUP(JRF!C2420,Checks!S:U,3,0),0)="A","Entry with System fund Dept",""))</f>
        <v/>
      </c>
      <c r="W2407" t="str">
        <f>IFERROR(IF('Journal Template'!D2819="","",IF(IFERROR(VLOOKUP('Journal Template'!D2819,Checks!S:U,3,0),0)="A","Entry with System fund Dept","")),"")</f>
        <v/>
      </c>
      <c r="X2407" t="s">
        <v>11145</v>
      </c>
      <c r="Y2407" t="s">
        <v>389</v>
      </c>
      <c r="Z2407" t="s">
        <v>11146</v>
      </c>
      <c r="AA2407" t="s">
        <v>11149</v>
      </c>
      <c r="AB2407" t="s">
        <v>125</v>
      </c>
      <c r="AC2407" s="150" t="str">
        <f>IFERROR(IF(JRF!C2420="","",IF(AND(VLOOKUP(JRF!C2420,X:AA,4,0)=JRF!B2420,VLOOKUP(JRF!C2420,X:Y,2,0)="A"),"","Inactive Dept Combo Error")),"Inactive Dept Combo Error")</f>
        <v/>
      </c>
      <c r="AD2407" t="str">
        <f>IFERROR(IF('Journal Template'!D2819="","",IF(AND(VLOOKUP('Journal Template'!D2819,X:AA,4,0)='Journal Template'!A2819,VLOOKUP('Journal Template'!D2819,X:Y,2,0)="A"),"","Inactive Dept Combo Error")),"")</f>
        <v/>
      </c>
      <c r="AK2407" s="150" t="str">
        <f>IF(JRF!B2420="","",IF(JRF!B2420=IFERROR(VLOOKUP(JRF!B2420,Checks!AI:AI,1,0),0),"Entry in Branch/Satellite BU's",""))</f>
        <v/>
      </c>
      <c r="AL2407" t="str">
        <f>IFERROR(IF('Journal Template'!A2819="","",IF('Journal Template'!A2819=IFERROR(VLOOKUP('Journal Template'!A2819,Checks!AI:AI,1,0),0),"Entry in Branch/Satellite BU's","")),"")</f>
        <v/>
      </c>
      <c r="AO2407" s="171"/>
      <c r="AP2407" s="171"/>
      <c r="AQ2407" s="171"/>
      <c r="AR2407" s="171"/>
      <c r="CI2407" t="str">
        <f>IF(JRF!F2420&gt;0,"",IF(JRF!B2420="","",IF(LEFT(JRF!B2420,1)=IFERROR(VLOOKUP(LEFT(JRF!B2420,1),$CF$2:$CF$5,1,0),0),"Product Code Required",IF(JRF!C2420="","",IF(JRF!C2420=IFERROR(VLOOKUP(JRF!C2420,$CH:$CH,1,0),0),"Product Code Required","NA")))))</f>
        <v/>
      </c>
      <c r="CJ2407" t="str">
        <f>IF(JRF!AV2420&gt;0,"",IF(JRF!Q2420="","",IF(LEFT(JRF!Q2420,1)=IFERROR(VLOOKUP(LEFT(JRF!Q2420,1),$CF$2:$CF$5,1,0),0),"Product Code Required",IF(JRF!V2420="","",IF(JRF!V2420=IFERROR(VLOOKUP(JRF!V2420,$CH:$CH,1,0),0),"Product Code Required","NA")))))</f>
        <v/>
      </c>
      <c r="CK2407" t="str">
        <f>IFERROR(IF(LEN('Journal Template'!F2418)&gt;0,"",IF('Journal Template'!A2418="","",IF(LEFT('Journal Template'!A2418,1)=IFERROR(VLOOKUP(LEFT('Journal Template'!A2418,1),Checks!$CF$2:$CF$5,1,0),0),"Product Code Required",IF('Journal Template'!D2418="","",IF('Journal Template'!D2418=IFERROR(VLOOKUP('Journal Template'!D2418,Checks!$CH:$CH,1,0),0),"Product Code Required","NA"))))),"")</f>
        <v/>
      </c>
    </row>
    <row r="2408" spans="14:89">
      <c r="N2408" t="s">
        <v>11150</v>
      </c>
      <c r="O2408" t="s">
        <v>11151</v>
      </c>
      <c r="P2408" t="s">
        <v>386</v>
      </c>
      <c r="Q2408" s="150" t="str">
        <f>IF(JRF!D2421="","",IF(IFERROR(VLOOKUP(JRF!D2421,Checks!N:P,3,0),0)="A","","Inactive account in Use"))</f>
        <v/>
      </c>
      <c r="R2408" t="str">
        <f>IFERROR(IF('Journal Template'!C2820="","",IF(IFERROR(VLOOKUP('Journal Template'!C2820,Checks!N:P,3,0),0)="A","","Inactive account in Use")),"")</f>
        <v/>
      </c>
      <c r="V2408" s="150" t="str">
        <f>IF(JRF!C2421="","",IF(IFERROR(VLOOKUP(JRF!C2421,Checks!S:U,3,0),0)="A","Entry with System fund Dept",""))</f>
        <v/>
      </c>
      <c r="W2408" t="str">
        <f>IFERROR(IF('Journal Template'!D2820="","",IF(IFERROR(VLOOKUP('Journal Template'!D2820,Checks!S:U,3,0),0)="A","Entry with System fund Dept","")),"")</f>
        <v/>
      </c>
      <c r="X2408" t="s">
        <v>11152</v>
      </c>
      <c r="Y2408" t="s">
        <v>389</v>
      </c>
      <c r="Z2408" t="s">
        <v>11153</v>
      </c>
      <c r="AA2408" t="s">
        <v>7395</v>
      </c>
      <c r="AB2408" t="s">
        <v>125</v>
      </c>
      <c r="AC2408" s="150" t="str">
        <f>IFERROR(IF(JRF!C2421="","",IF(AND(VLOOKUP(JRF!C2421,X:AA,4,0)=JRF!B2421,VLOOKUP(JRF!C2421,X:Y,2,0)="A"),"","Inactive Dept Combo Error")),"Inactive Dept Combo Error")</f>
        <v/>
      </c>
      <c r="AD2408" t="str">
        <f>IFERROR(IF('Journal Template'!D2820="","",IF(AND(VLOOKUP('Journal Template'!D2820,X:AA,4,0)='Journal Template'!A2820,VLOOKUP('Journal Template'!D2820,X:Y,2,0)="A"),"","Inactive Dept Combo Error")),"")</f>
        <v/>
      </c>
      <c r="AK2408" s="150" t="str">
        <f>IF(JRF!B2421="","",IF(JRF!B2421=IFERROR(VLOOKUP(JRF!B2421,Checks!AI:AI,1,0),0),"Entry in Branch/Satellite BU's",""))</f>
        <v/>
      </c>
      <c r="AL2408" t="str">
        <f>IFERROR(IF('Journal Template'!A2820="","",IF('Journal Template'!A2820=IFERROR(VLOOKUP('Journal Template'!A2820,Checks!AI:AI,1,0),0),"Entry in Branch/Satellite BU's","")),"")</f>
        <v/>
      </c>
      <c r="AO2408" s="171"/>
      <c r="AP2408" s="171"/>
      <c r="AQ2408" s="171"/>
      <c r="AR2408" s="171"/>
      <c r="CI2408" t="str">
        <f>IF(JRF!F2421&gt;0,"",IF(JRF!B2421="","",IF(LEFT(JRF!B2421,1)=IFERROR(VLOOKUP(LEFT(JRF!B2421,1),$CF$2:$CF$5,1,0),0),"Product Code Required",IF(JRF!C2421="","",IF(JRF!C2421=IFERROR(VLOOKUP(JRF!C2421,$CH:$CH,1,0),0),"Product Code Required","NA")))))</f>
        <v/>
      </c>
      <c r="CJ2408" t="str">
        <f>IF(JRF!AV2421&gt;0,"",IF(JRF!Q2421="","",IF(LEFT(JRF!Q2421,1)=IFERROR(VLOOKUP(LEFT(JRF!Q2421,1),$CF$2:$CF$5,1,0),0),"Product Code Required",IF(JRF!V2421="","",IF(JRF!V2421=IFERROR(VLOOKUP(JRF!V2421,$CH:$CH,1,0),0),"Product Code Required","NA")))))</f>
        <v/>
      </c>
      <c r="CK2408" t="str">
        <f>IFERROR(IF(LEN('Journal Template'!F2419)&gt;0,"",IF('Journal Template'!A2419="","",IF(LEFT('Journal Template'!A2419,1)=IFERROR(VLOOKUP(LEFT('Journal Template'!A2419,1),Checks!$CF$2:$CF$5,1,0),0),"Product Code Required",IF('Journal Template'!D2419="","",IF('Journal Template'!D2419=IFERROR(VLOOKUP('Journal Template'!D2419,Checks!$CH:$CH,1,0),0),"Product Code Required","NA"))))),"")</f>
        <v/>
      </c>
    </row>
    <row r="2409" spans="14:89">
      <c r="N2409" t="s">
        <v>11154</v>
      </c>
      <c r="O2409" t="s">
        <v>11155</v>
      </c>
      <c r="P2409" t="s">
        <v>386</v>
      </c>
      <c r="Q2409" s="150" t="str">
        <f>IF(JRF!D2422="","",IF(IFERROR(VLOOKUP(JRF!D2422,Checks!N:P,3,0),0)="A","","Inactive account in Use"))</f>
        <v/>
      </c>
      <c r="R2409" t="str">
        <f>IFERROR(IF('Journal Template'!C2821="","",IF(IFERROR(VLOOKUP('Journal Template'!C2821,Checks!N:P,3,0),0)="A","","Inactive account in Use")),"")</f>
        <v/>
      </c>
      <c r="V2409" s="150" t="str">
        <f>IF(JRF!C2422="","",IF(IFERROR(VLOOKUP(JRF!C2422,Checks!S:U,3,0),0)="A","Entry with System fund Dept",""))</f>
        <v/>
      </c>
      <c r="W2409" t="str">
        <f>IFERROR(IF('Journal Template'!D2821="","",IF(IFERROR(VLOOKUP('Journal Template'!D2821,Checks!S:U,3,0),0)="A","Entry with System fund Dept","")),"")</f>
        <v/>
      </c>
      <c r="X2409" t="s">
        <v>11152</v>
      </c>
      <c r="Y2409" t="s">
        <v>389</v>
      </c>
      <c r="Z2409" t="s">
        <v>11156</v>
      </c>
      <c r="AA2409" t="s">
        <v>391</v>
      </c>
      <c r="AB2409" t="s">
        <v>125</v>
      </c>
      <c r="AC2409" s="150" t="str">
        <f>IFERROR(IF(JRF!C2422="","",IF(AND(VLOOKUP(JRF!C2422,X:AA,4,0)=JRF!B2422,VLOOKUP(JRF!C2422,X:Y,2,0)="A"),"","Inactive Dept Combo Error")),"Inactive Dept Combo Error")</f>
        <v/>
      </c>
      <c r="AD2409" t="str">
        <f>IFERROR(IF('Journal Template'!D2821="","",IF(AND(VLOOKUP('Journal Template'!D2821,X:AA,4,0)='Journal Template'!A2821,VLOOKUP('Journal Template'!D2821,X:Y,2,0)="A"),"","Inactive Dept Combo Error")),"")</f>
        <v/>
      </c>
      <c r="AK2409" s="150" t="str">
        <f>IF(JRF!B2422="","",IF(JRF!B2422=IFERROR(VLOOKUP(JRF!B2422,Checks!AI:AI,1,0),0),"Entry in Branch/Satellite BU's",""))</f>
        <v/>
      </c>
      <c r="AL2409" t="str">
        <f>IFERROR(IF('Journal Template'!A2821="","",IF('Journal Template'!A2821=IFERROR(VLOOKUP('Journal Template'!A2821,Checks!AI:AI,1,0),0),"Entry in Branch/Satellite BU's","")),"")</f>
        <v/>
      </c>
      <c r="AO2409" s="171"/>
      <c r="AP2409" s="171"/>
      <c r="AQ2409" s="171"/>
      <c r="AR2409" s="171"/>
      <c r="CI2409" t="str">
        <f>IF(JRF!F2422&gt;0,"",IF(JRF!B2422="","",IF(LEFT(JRF!B2422,1)=IFERROR(VLOOKUP(LEFT(JRF!B2422,1),$CF$2:$CF$5,1,0),0),"Product Code Required",IF(JRF!C2422="","",IF(JRF!C2422=IFERROR(VLOOKUP(JRF!C2422,$CH:$CH,1,0),0),"Product Code Required","NA")))))</f>
        <v/>
      </c>
      <c r="CJ2409" t="str">
        <f>IF(JRF!AV2422&gt;0,"",IF(JRF!Q2422="","",IF(LEFT(JRF!Q2422,1)=IFERROR(VLOOKUP(LEFT(JRF!Q2422,1),$CF$2:$CF$5,1,0),0),"Product Code Required",IF(JRF!V2422="","",IF(JRF!V2422=IFERROR(VLOOKUP(JRF!V2422,$CH:$CH,1,0),0),"Product Code Required","NA")))))</f>
        <v/>
      </c>
      <c r="CK2409" t="str">
        <f>IFERROR(IF(LEN('Journal Template'!F2420)&gt;0,"",IF('Journal Template'!A2420="","",IF(LEFT('Journal Template'!A2420,1)=IFERROR(VLOOKUP(LEFT('Journal Template'!A2420,1),Checks!$CF$2:$CF$5,1,0),0),"Product Code Required",IF('Journal Template'!D2420="","",IF('Journal Template'!D2420=IFERROR(VLOOKUP('Journal Template'!D2420,Checks!$CH:$CH,1,0),0),"Product Code Required","NA"))))),"")</f>
        <v/>
      </c>
    </row>
    <row r="2410" spans="14:89">
      <c r="N2410" t="s">
        <v>11157</v>
      </c>
      <c r="O2410" t="s">
        <v>11158</v>
      </c>
      <c r="P2410" t="s">
        <v>386</v>
      </c>
      <c r="Q2410" s="150" t="str">
        <f>IF(JRF!D2423="","",IF(IFERROR(VLOOKUP(JRF!D2423,Checks!N:P,3,0),0)="A","","Inactive account in Use"))</f>
        <v/>
      </c>
      <c r="R2410" t="str">
        <f>IFERROR(IF('Journal Template'!C2822="","",IF(IFERROR(VLOOKUP('Journal Template'!C2822,Checks!N:P,3,0),0)="A","","Inactive account in Use")),"")</f>
        <v/>
      </c>
      <c r="V2410" s="150" t="str">
        <f>IF(JRF!C2423="","",IF(IFERROR(VLOOKUP(JRF!C2423,Checks!S:U,3,0),0)="A","Entry with System fund Dept",""))</f>
        <v/>
      </c>
      <c r="W2410" t="str">
        <f>IFERROR(IF('Journal Template'!D2822="","",IF(IFERROR(VLOOKUP('Journal Template'!D2822,Checks!S:U,3,0),0)="A","Entry with System fund Dept","")),"")</f>
        <v/>
      </c>
      <c r="X2410" t="s">
        <v>11159</v>
      </c>
      <c r="Y2410" t="s">
        <v>389</v>
      </c>
      <c r="Z2410" t="s">
        <v>11160</v>
      </c>
      <c r="AA2410" t="s">
        <v>391</v>
      </c>
      <c r="AB2410" t="s">
        <v>125</v>
      </c>
      <c r="AC2410" s="150" t="str">
        <f>IFERROR(IF(JRF!C2423="","",IF(AND(VLOOKUP(JRF!C2423,X:AA,4,0)=JRF!B2423,VLOOKUP(JRF!C2423,X:Y,2,0)="A"),"","Inactive Dept Combo Error")),"Inactive Dept Combo Error")</f>
        <v/>
      </c>
      <c r="AD2410" t="str">
        <f>IFERROR(IF('Journal Template'!D2822="","",IF(AND(VLOOKUP('Journal Template'!D2822,X:AA,4,0)='Journal Template'!A2822,VLOOKUP('Journal Template'!D2822,X:Y,2,0)="A"),"","Inactive Dept Combo Error")),"")</f>
        <v/>
      </c>
      <c r="AK2410" s="150" t="str">
        <f>IF(JRF!B2423="","",IF(JRF!B2423=IFERROR(VLOOKUP(JRF!B2423,Checks!AI:AI,1,0),0),"Entry in Branch/Satellite BU's",""))</f>
        <v/>
      </c>
      <c r="AL2410" t="str">
        <f>IFERROR(IF('Journal Template'!A2822="","",IF('Journal Template'!A2822=IFERROR(VLOOKUP('Journal Template'!A2822,Checks!AI:AI,1,0),0),"Entry in Branch/Satellite BU's","")),"")</f>
        <v/>
      </c>
      <c r="AO2410" s="171"/>
      <c r="AP2410" s="171"/>
      <c r="AQ2410" s="171"/>
      <c r="AR2410" s="171"/>
      <c r="CI2410" t="str">
        <f>IF(JRF!F2423&gt;0,"",IF(JRF!B2423="","",IF(LEFT(JRF!B2423,1)=IFERROR(VLOOKUP(LEFT(JRF!B2423,1),$CF$2:$CF$5,1,0),0),"Product Code Required",IF(JRF!C2423="","",IF(JRF!C2423=IFERROR(VLOOKUP(JRF!C2423,$CH:$CH,1,0),0),"Product Code Required","NA")))))</f>
        <v/>
      </c>
      <c r="CJ2410" t="str">
        <f>IF(JRF!AV2423&gt;0,"",IF(JRF!Q2423="","",IF(LEFT(JRF!Q2423,1)=IFERROR(VLOOKUP(LEFT(JRF!Q2423,1),$CF$2:$CF$5,1,0),0),"Product Code Required",IF(JRF!V2423="","",IF(JRF!V2423=IFERROR(VLOOKUP(JRF!V2423,$CH:$CH,1,0),0),"Product Code Required","NA")))))</f>
        <v/>
      </c>
      <c r="CK2410" t="str">
        <f>IFERROR(IF(LEN('Journal Template'!F2421)&gt;0,"",IF('Journal Template'!A2421="","",IF(LEFT('Journal Template'!A2421,1)=IFERROR(VLOOKUP(LEFT('Journal Template'!A2421,1),Checks!$CF$2:$CF$5,1,0),0),"Product Code Required",IF('Journal Template'!D2421="","",IF('Journal Template'!D2421=IFERROR(VLOOKUP('Journal Template'!D2421,Checks!$CH:$CH,1,0),0),"Product Code Required","NA"))))),"")</f>
        <v/>
      </c>
    </row>
    <row r="2411" spans="14:89">
      <c r="N2411" t="s">
        <v>11161</v>
      </c>
      <c r="O2411" t="s">
        <v>11162</v>
      </c>
      <c r="P2411" t="s">
        <v>386</v>
      </c>
      <c r="Q2411" s="150" t="str">
        <f>IF(JRF!D2424="","",IF(IFERROR(VLOOKUP(JRF!D2424,Checks!N:P,3,0),0)="A","","Inactive account in Use"))</f>
        <v/>
      </c>
      <c r="R2411" t="str">
        <f>IFERROR(IF('Journal Template'!C2823="","",IF(IFERROR(VLOOKUP('Journal Template'!C2823,Checks!N:P,3,0),0)="A","","Inactive account in Use")),"")</f>
        <v/>
      </c>
      <c r="V2411" s="150" t="str">
        <f>IF(JRF!C2424="","",IF(IFERROR(VLOOKUP(JRF!C2424,Checks!S:U,3,0),0)="A","Entry with System fund Dept",""))</f>
        <v/>
      </c>
      <c r="W2411" t="str">
        <f>IFERROR(IF('Journal Template'!D2823="","",IF(IFERROR(VLOOKUP('Journal Template'!D2823,Checks!S:U,3,0),0)="A","Entry with System fund Dept","")),"")</f>
        <v/>
      </c>
      <c r="X2411" t="s">
        <v>11163</v>
      </c>
      <c r="Y2411" t="s">
        <v>386</v>
      </c>
      <c r="Z2411" t="s">
        <v>11164</v>
      </c>
      <c r="AA2411" t="s">
        <v>3581</v>
      </c>
      <c r="AB2411" t="s">
        <v>125</v>
      </c>
      <c r="AC2411" s="150" t="str">
        <f>IFERROR(IF(JRF!C2424="","",IF(AND(VLOOKUP(JRF!C2424,X:AA,4,0)=JRF!B2424,VLOOKUP(JRF!C2424,X:Y,2,0)="A"),"","Inactive Dept Combo Error")),"Inactive Dept Combo Error")</f>
        <v/>
      </c>
      <c r="AD2411" t="str">
        <f>IFERROR(IF('Journal Template'!D2823="","",IF(AND(VLOOKUP('Journal Template'!D2823,X:AA,4,0)='Journal Template'!A2823,VLOOKUP('Journal Template'!D2823,X:Y,2,0)="A"),"","Inactive Dept Combo Error")),"")</f>
        <v/>
      </c>
      <c r="AK2411" s="150" t="str">
        <f>IF(JRF!B2424="","",IF(JRF!B2424=IFERROR(VLOOKUP(JRF!B2424,Checks!AI:AI,1,0),0),"Entry in Branch/Satellite BU's",""))</f>
        <v/>
      </c>
      <c r="AL2411" t="str">
        <f>IFERROR(IF('Journal Template'!A2823="","",IF('Journal Template'!A2823=IFERROR(VLOOKUP('Journal Template'!A2823,Checks!AI:AI,1,0),0),"Entry in Branch/Satellite BU's","")),"")</f>
        <v/>
      </c>
      <c r="AO2411" s="171"/>
      <c r="AP2411" s="171"/>
      <c r="AQ2411" s="171"/>
      <c r="AR2411" s="171"/>
      <c r="CI2411" t="str">
        <f>IF(JRF!F2424&gt;0,"",IF(JRF!B2424="","",IF(LEFT(JRF!B2424,1)=IFERROR(VLOOKUP(LEFT(JRF!B2424,1),$CF$2:$CF$5,1,0),0),"Product Code Required",IF(JRF!C2424="","",IF(JRF!C2424=IFERROR(VLOOKUP(JRF!C2424,$CH:$CH,1,0),0),"Product Code Required","NA")))))</f>
        <v/>
      </c>
      <c r="CJ2411" t="str">
        <f>IF(JRF!AV2424&gt;0,"",IF(JRF!Q2424="","",IF(LEFT(JRF!Q2424,1)=IFERROR(VLOOKUP(LEFT(JRF!Q2424,1),$CF$2:$CF$5,1,0),0),"Product Code Required",IF(JRF!V2424="","",IF(JRF!V2424=IFERROR(VLOOKUP(JRF!V2424,$CH:$CH,1,0),0),"Product Code Required","NA")))))</f>
        <v/>
      </c>
      <c r="CK2411" t="str">
        <f>IFERROR(IF(LEN('Journal Template'!F2422)&gt;0,"",IF('Journal Template'!A2422="","",IF(LEFT('Journal Template'!A2422,1)=IFERROR(VLOOKUP(LEFT('Journal Template'!A2422,1),Checks!$CF$2:$CF$5,1,0),0),"Product Code Required",IF('Journal Template'!D2422="","",IF('Journal Template'!D2422=IFERROR(VLOOKUP('Journal Template'!D2422,Checks!$CH:$CH,1,0),0),"Product Code Required","NA"))))),"")</f>
        <v/>
      </c>
    </row>
    <row r="2412" spans="14:89">
      <c r="N2412" t="s">
        <v>11165</v>
      </c>
      <c r="O2412" t="s">
        <v>11090</v>
      </c>
      <c r="P2412" t="s">
        <v>386</v>
      </c>
      <c r="Q2412" s="150" t="str">
        <f>IF(JRF!D2425="","",IF(IFERROR(VLOOKUP(JRF!D2425,Checks!N:P,3,0),0)="A","","Inactive account in Use"))</f>
        <v/>
      </c>
      <c r="R2412" t="str">
        <f>IFERROR(IF('Journal Template'!C2824="","",IF(IFERROR(VLOOKUP('Journal Template'!C2824,Checks!N:P,3,0),0)="A","","Inactive account in Use")),"")</f>
        <v/>
      </c>
      <c r="V2412" s="150" t="str">
        <f>IF(JRF!C2425="","",IF(IFERROR(VLOOKUP(JRF!C2425,Checks!S:U,3,0),0)="A","Entry with System fund Dept",""))</f>
        <v/>
      </c>
      <c r="W2412" t="str">
        <f>IFERROR(IF('Journal Template'!D2824="","",IF(IFERROR(VLOOKUP('Journal Template'!D2824,Checks!S:U,3,0),0)="A","Entry with System fund Dept","")),"")</f>
        <v/>
      </c>
      <c r="X2412" t="s">
        <v>11163</v>
      </c>
      <c r="Y2412" t="s">
        <v>389</v>
      </c>
      <c r="Z2412" t="s">
        <v>11164</v>
      </c>
      <c r="AA2412" t="s">
        <v>391</v>
      </c>
      <c r="AB2412" t="s">
        <v>125</v>
      </c>
      <c r="AC2412" s="150" t="str">
        <f>IFERROR(IF(JRF!C2425="","",IF(AND(VLOOKUP(JRF!C2425,X:AA,4,0)=JRF!B2425,VLOOKUP(JRF!C2425,X:Y,2,0)="A"),"","Inactive Dept Combo Error")),"Inactive Dept Combo Error")</f>
        <v/>
      </c>
      <c r="AD2412" t="str">
        <f>IFERROR(IF('Journal Template'!D2824="","",IF(AND(VLOOKUP('Journal Template'!D2824,X:AA,4,0)='Journal Template'!A2824,VLOOKUP('Journal Template'!D2824,X:Y,2,0)="A"),"","Inactive Dept Combo Error")),"")</f>
        <v/>
      </c>
      <c r="AK2412" s="150" t="str">
        <f>IF(JRF!B2425="","",IF(JRF!B2425=IFERROR(VLOOKUP(JRF!B2425,Checks!AI:AI,1,0),0),"Entry in Branch/Satellite BU's",""))</f>
        <v/>
      </c>
      <c r="AL2412" t="str">
        <f>IFERROR(IF('Journal Template'!A2824="","",IF('Journal Template'!A2824=IFERROR(VLOOKUP('Journal Template'!A2824,Checks!AI:AI,1,0),0),"Entry in Branch/Satellite BU's","")),"")</f>
        <v/>
      </c>
      <c r="AO2412" s="171"/>
      <c r="AP2412" s="171"/>
      <c r="AQ2412" s="171"/>
      <c r="AR2412" s="171"/>
      <c r="CI2412" t="str">
        <f>IF(JRF!F2425&gt;0,"",IF(JRF!B2425="","",IF(LEFT(JRF!B2425,1)=IFERROR(VLOOKUP(LEFT(JRF!B2425,1),$CF$2:$CF$5,1,0),0),"Product Code Required",IF(JRF!C2425="","",IF(JRF!C2425=IFERROR(VLOOKUP(JRF!C2425,$CH:$CH,1,0),0),"Product Code Required","NA")))))</f>
        <v/>
      </c>
      <c r="CJ2412" t="str">
        <f>IF(JRF!AV2425&gt;0,"",IF(JRF!Q2425="","",IF(LEFT(JRF!Q2425,1)=IFERROR(VLOOKUP(LEFT(JRF!Q2425,1),$CF$2:$CF$5,1,0),0),"Product Code Required",IF(JRF!V2425="","",IF(JRF!V2425=IFERROR(VLOOKUP(JRF!V2425,$CH:$CH,1,0),0),"Product Code Required","NA")))))</f>
        <v/>
      </c>
      <c r="CK2412" t="str">
        <f>IFERROR(IF(LEN('Journal Template'!F2423)&gt;0,"",IF('Journal Template'!A2423="","",IF(LEFT('Journal Template'!A2423,1)=IFERROR(VLOOKUP(LEFT('Journal Template'!A2423,1),Checks!$CF$2:$CF$5,1,0),0),"Product Code Required",IF('Journal Template'!D2423="","",IF('Journal Template'!D2423=IFERROR(VLOOKUP('Journal Template'!D2423,Checks!$CH:$CH,1,0),0),"Product Code Required","NA"))))),"")</f>
        <v/>
      </c>
    </row>
    <row r="2413" spans="14:89">
      <c r="N2413" t="s">
        <v>11166</v>
      </c>
      <c r="O2413" t="s">
        <v>11167</v>
      </c>
      <c r="P2413" t="s">
        <v>386</v>
      </c>
      <c r="Q2413" s="150" t="str">
        <f>IF(JRF!D2426="","",IF(IFERROR(VLOOKUP(JRF!D2426,Checks!N:P,3,0),0)="A","","Inactive account in Use"))</f>
        <v/>
      </c>
      <c r="R2413" t="str">
        <f>IFERROR(IF('Journal Template'!C2825="","",IF(IFERROR(VLOOKUP('Journal Template'!C2825,Checks!N:P,3,0),0)="A","","Inactive account in Use")),"")</f>
        <v/>
      </c>
      <c r="V2413" s="150" t="str">
        <f>IF(JRF!C2426="","",IF(IFERROR(VLOOKUP(JRF!C2426,Checks!S:U,3,0),0)="A","Entry with System fund Dept",""))</f>
        <v/>
      </c>
      <c r="W2413" t="str">
        <f>IFERROR(IF('Journal Template'!D2825="","",IF(IFERROR(VLOOKUP('Journal Template'!D2825,Checks!S:U,3,0),0)="A","Entry with System fund Dept","")),"")</f>
        <v/>
      </c>
      <c r="X2413" t="s">
        <v>11168</v>
      </c>
      <c r="Y2413" t="s">
        <v>389</v>
      </c>
      <c r="Z2413" t="s">
        <v>11169</v>
      </c>
      <c r="AA2413" t="s">
        <v>11170</v>
      </c>
      <c r="AB2413" t="s">
        <v>125</v>
      </c>
      <c r="AC2413" s="150" t="str">
        <f>IFERROR(IF(JRF!C2426="","",IF(AND(VLOOKUP(JRF!C2426,X:AA,4,0)=JRF!B2426,VLOOKUP(JRF!C2426,X:Y,2,0)="A"),"","Inactive Dept Combo Error")),"Inactive Dept Combo Error")</f>
        <v/>
      </c>
      <c r="AD2413" t="str">
        <f>IFERROR(IF('Journal Template'!D2825="","",IF(AND(VLOOKUP('Journal Template'!D2825,X:AA,4,0)='Journal Template'!A2825,VLOOKUP('Journal Template'!D2825,X:Y,2,0)="A"),"","Inactive Dept Combo Error")),"")</f>
        <v/>
      </c>
      <c r="AK2413" s="150" t="str">
        <f>IF(JRF!B2426="","",IF(JRF!B2426=IFERROR(VLOOKUP(JRF!B2426,Checks!AI:AI,1,0),0),"Entry in Branch/Satellite BU's",""))</f>
        <v/>
      </c>
      <c r="AL2413" t="str">
        <f>IFERROR(IF('Journal Template'!A2825="","",IF('Journal Template'!A2825=IFERROR(VLOOKUP('Journal Template'!A2825,Checks!AI:AI,1,0),0),"Entry in Branch/Satellite BU's","")),"")</f>
        <v/>
      </c>
      <c r="AO2413" s="171"/>
      <c r="AP2413" s="171"/>
      <c r="AQ2413" s="171"/>
      <c r="AR2413" s="171"/>
      <c r="CI2413" t="str">
        <f>IF(JRF!F2426&gt;0,"",IF(JRF!B2426="","",IF(LEFT(JRF!B2426,1)=IFERROR(VLOOKUP(LEFT(JRF!B2426,1),$CF$2:$CF$5,1,0),0),"Product Code Required",IF(JRF!C2426="","",IF(JRF!C2426=IFERROR(VLOOKUP(JRF!C2426,$CH:$CH,1,0),0),"Product Code Required","NA")))))</f>
        <v/>
      </c>
      <c r="CJ2413" t="str">
        <f>IF(JRF!AV2426&gt;0,"",IF(JRF!Q2426="","",IF(LEFT(JRF!Q2426,1)=IFERROR(VLOOKUP(LEFT(JRF!Q2426,1),$CF$2:$CF$5,1,0),0),"Product Code Required",IF(JRF!V2426="","",IF(JRF!V2426=IFERROR(VLOOKUP(JRF!V2426,$CH:$CH,1,0),0),"Product Code Required","NA")))))</f>
        <v/>
      </c>
      <c r="CK2413" t="str">
        <f>IFERROR(IF(LEN('Journal Template'!F2424)&gt;0,"",IF('Journal Template'!A2424="","",IF(LEFT('Journal Template'!A2424,1)=IFERROR(VLOOKUP(LEFT('Journal Template'!A2424,1),Checks!$CF$2:$CF$5,1,0),0),"Product Code Required",IF('Journal Template'!D2424="","",IF('Journal Template'!D2424=IFERROR(VLOOKUP('Journal Template'!D2424,Checks!$CH:$CH,1,0),0),"Product Code Required","NA"))))),"")</f>
        <v/>
      </c>
    </row>
    <row r="2414" spans="14:89">
      <c r="N2414" t="s">
        <v>11171</v>
      </c>
      <c r="O2414" t="s">
        <v>11172</v>
      </c>
      <c r="P2414" t="s">
        <v>386</v>
      </c>
      <c r="Q2414" s="150" t="str">
        <f>IF(JRF!D2427="","",IF(IFERROR(VLOOKUP(JRF!D2427,Checks!N:P,3,0),0)="A","","Inactive account in Use"))</f>
        <v/>
      </c>
      <c r="R2414" t="str">
        <f>IFERROR(IF('Journal Template'!C2826="","",IF(IFERROR(VLOOKUP('Journal Template'!C2826,Checks!N:P,3,0),0)="A","","Inactive account in Use")),"")</f>
        <v/>
      </c>
      <c r="V2414" s="150" t="str">
        <f>IF(JRF!C2427="","",IF(IFERROR(VLOOKUP(JRF!C2427,Checks!S:U,3,0),0)="A","Entry with System fund Dept",""))</f>
        <v/>
      </c>
      <c r="W2414" t="str">
        <f>IFERROR(IF('Journal Template'!D2826="","",IF(IFERROR(VLOOKUP('Journal Template'!D2826,Checks!S:U,3,0),0)="A","Entry with System fund Dept","")),"")</f>
        <v/>
      </c>
      <c r="X2414" t="s">
        <v>11168</v>
      </c>
      <c r="Y2414" t="s">
        <v>389</v>
      </c>
      <c r="Z2414" t="s">
        <v>11173</v>
      </c>
      <c r="AA2414" t="s">
        <v>391</v>
      </c>
      <c r="AB2414" t="s">
        <v>125</v>
      </c>
      <c r="AC2414" s="150" t="str">
        <f>IFERROR(IF(JRF!C2427="","",IF(AND(VLOOKUP(JRF!C2427,X:AA,4,0)=JRF!B2427,VLOOKUP(JRF!C2427,X:Y,2,0)="A"),"","Inactive Dept Combo Error")),"Inactive Dept Combo Error")</f>
        <v/>
      </c>
      <c r="AD2414" t="str">
        <f>IFERROR(IF('Journal Template'!D2826="","",IF(AND(VLOOKUP('Journal Template'!D2826,X:AA,4,0)='Journal Template'!A2826,VLOOKUP('Journal Template'!D2826,X:Y,2,0)="A"),"","Inactive Dept Combo Error")),"")</f>
        <v/>
      </c>
      <c r="AK2414" s="150" t="str">
        <f>IF(JRF!B2427="","",IF(JRF!B2427=IFERROR(VLOOKUP(JRF!B2427,Checks!AI:AI,1,0),0),"Entry in Branch/Satellite BU's",""))</f>
        <v/>
      </c>
      <c r="AL2414" t="str">
        <f>IFERROR(IF('Journal Template'!A2826="","",IF('Journal Template'!A2826=IFERROR(VLOOKUP('Journal Template'!A2826,Checks!AI:AI,1,0),0),"Entry in Branch/Satellite BU's","")),"")</f>
        <v/>
      </c>
      <c r="AO2414" s="171"/>
      <c r="AP2414" s="171"/>
      <c r="AQ2414" s="171"/>
      <c r="AR2414" s="171"/>
      <c r="CI2414" t="str">
        <f>IF(JRF!F2427&gt;0,"",IF(JRF!B2427="","",IF(LEFT(JRF!B2427,1)=IFERROR(VLOOKUP(LEFT(JRF!B2427,1),$CF$2:$CF$5,1,0),0),"Product Code Required",IF(JRF!C2427="","",IF(JRF!C2427=IFERROR(VLOOKUP(JRF!C2427,$CH:$CH,1,0),0),"Product Code Required","NA")))))</f>
        <v/>
      </c>
      <c r="CJ2414" t="str">
        <f>IF(JRF!AV2427&gt;0,"",IF(JRF!Q2427="","",IF(LEFT(JRF!Q2427,1)=IFERROR(VLOOKUP(LEFT(JRF!Q2427,1),$CF$2:$CF$5,1,0),0),"Product Code Required",IF(JRF!V2427="","",IF(JRF!V2427=IFERROR(VLOOKUP(JRF!V2427,$CH:$CH,1,0),0),"Product Code Required","NA")))))</f>
        <v/>
      </c>
      <c r="CK2414" t="str">
        <f>IFERROR(IF(LEN('Journal Template'!F2425)&gt;0,"",IF('Journal Template'!A2425="","",IF(LEFT('Journal Template'!A2425,1)=IFERROR(VLOOKUP(LEFT('Journal Template'!A2425,1),Checks!$CF$2:$CF$5,1,0),0),"Product Code Required",IF('Journal Template'!D2425="","",IF('Journal Template'!D2425=IFERROR(VLOOKUP('Journal Template'!D2425,Checks!$CH:$CH,1,0),0),"Product Code Required","NA"))))),"")</f>
        <v/>
      </c>
    </row>
    <row r="2415" spans="14:89">
      <c r="N2415" t="s">
        <v>11174</v>
      </c>
      <c r="O2415" t="s">
        <v>11175</v>
      </c>
      <c r="P2415" t="s">
        <v>386</v>
      </c>
      <c r="Q2415" s="150" t="str">
        <f>IF(JRF!D2428="","",IF(IFERROR(VLOOKUP(JRF!D2428,Checks!N:P,3,0),0)="A","","Inactive account in Use"))</f>
        <v/>
      </c>
      <c r="R2415" t="str">
        <f>IFERROR(IF('Journal Template'!C2827="","",IF(IFERROR(VLOOKUP('Journal Template'!C2827,Checks!N:P,3,0),0)="A","","Inactive account in Use")),"")</f>
        <v/>
      </c>
      <c r="V2415" s="150" t="str">
        <f>IF(JRF!C2428="","",IF(IFERROR(VLOOKUP(JRF!C2428,Checks!S:U,3,0),0)="A","Entry with System fund Dept",""))</f>
        <v/>
      </c>
      <c r="W2415" t="str">
        <f>IFERROR(IF('Journal Template'!D2827="","",IF(IFERROR(VLOOKUP('Journal Template'!D2827,Checks!S:U,3,0),0)="A","Entry with System fund Dept","")),"")</f>
        <v/>
      </c>
      <c r="X2415" t="s">
        <v>11176</v>
      </c>
      <c r="Y2415" t="s">
        <v>386</v>
      </c>
      <c r="Z2415" t="s">
        <v>525</v>
      </c>
      <c r="AA2415" t="s">
        <v>524</v>
      </c>
      <c r="AB2415" t="s">
        <v>125</v>
      </c>
      <c r="AC2415" s="150" t="str">
        <f>IFERROR(IF(JRF!C2428="","",IF(AND(VLOOKUP(JRF!C2428,X:AA,4,0)=JRF!B2428,VLOOKUP(JRF!C2428,X:Y,2,0)="A"),"","Inactive Dept Combo Error")),"Inactive Dept Combo Error")</f>
        <v/>
      </c>
      <c r="AD2415" t="str">
        <f>IFERROR(IF('Journal Template'!D2827="","",IF(AND(VLOOKUP('Journal Template'!D2827,X:AA,4,0)='Journal Template'!A2827,VLOOKUP('Journal Template'!D2827,X:Y,2,0)="A"),"","Inactive Dept Combo Error")),"")</f>
        <v/>
      </c>
      <c r="AK2415" s="150" t="str">
        <f>IF(JRF!B2428="","",IF(JRF!B2428=IFERROR(VLOOKUP(JRF!B2428,Checks!AI:AI,1,0),0),"Entry in Branch/Satellite BU's",""))</f>
        <v/>
      </c>
      <c r="AL2415" t="str">
        <f>IFERROR(IF('Journal Template'!A2827="","",IF('Journal Template'!A2827=IFERROR(VLOOKUP('Journal Template'!A2827,Checks!AI:AI,1,0),0),"Entry in Branch/Satellite BU's","")),"")</f>
        <v/>
      </c>
      <c r="AO2415" s="171"/>
      <c r="AP2415" s="171"/>
      <c r="AQ2415" s="171"/>
      <c r="AR2415" s="171"/>
      <c r="CI2415" t="str">
        <f>IF(JRF!F2428&gt;0,"",IF(JRF!B2428="","",IF(LEFT(JRF!B2428,1)=IFERROR(VLOOKUP(LEFT(JRF!B2428,1),$CF$2:$CF$5,1,0),0),"Product Code Required",IF(JRF!C2428="","",IF(JRF!C2428=IFERROR(VLOOKUP(JRF!C2428,$CH:$CH,1,0),0),"Product Code Required","NA")))))</f>
        <v/>
      </c>
      <c r="CJ2415" t="str">
        <f>IF(JRF!AV2428&gt;0,"",IF(JRF!Q2428="","",IF(LEFT(JRF!Q2428,1)=IFERROR(VLOOKUP(LEFT(JRF!Q2428,1),$CF$2:$CF$5,1,0),0),"Product Code Required",IF(JRF!V2428="","",IF(JRF!V2428=IFERROR(VLOOKUP(JRF!V2428,$CH:$CH,1,0),0),"Product Code Required","NA")))))</f>
        <v/>
      </c>
      <c r="CK2415" t="str">
        <f>IFERROR(IF(LEN('Journal Template'!F2426)&gt;0,"",IF('Journal Template'!A2426="","",IF(LEFT('Journal Template'!A2426,1)=IFERROR(VLOOKUP(LEFT('Journal Template'!A2426,1),Checks!$CF$2:$CF$5,1,0),0),"Product Code Required",IF('Journal Template'!D2426="","",IF('Journal Template'!D2426=IFERROR(VLOOKUP('Journal Template'!D2426,Checks!$CH:$CH,1,0),0),"Product Code Required","NA"))))),"")</f>
        <v/>
      </c>
    </row>
    <row r="2416" spans="14:89">
      <c r="N2416" t="s">
        <v>11177</v>
      </c>
      <c r="O2416" t="s">
        <v>11178</v>
      </c>
      <c r="P2416" t="s">
        <v>386</v>
      </c>
      <c r="Q2416" s="150" t="str">
        <f>IF(JRF!D2429="","",IF(IFERROR(VLOOKUP(JRF!D2429,Checks!N:P,3,0),0)="A","","Inactive account in Use"))</f>
        <v/>
      </c>
      <c r="R2416" t="str">
        <f>IFERROR(IF('Journal Template'!C2828="","",IF(IFERROR(VLOOKUP('Journal Template'!C2828,Checks!N:P,3,0),0)="A","","Inactive account in Use")),"")</f>
        <v/>
      </c>
      <c r="V2416" s="150" t="str">
        <f>IF(JRF!C2429="","",IF(IFERROR(VLOOKUP(JRF!C2429,Checks!S:U,3,0),0)="A","Entry with System fund Dept",""))</f>
        <v/>
      </c>
      <c r="W2416" t="str">
        <f>IFERROR(IF('Journal Template'!D2828="","",IF(IFERROR(VLOOKUP('Journal Template'!D2828,Checks!S:U,3,0),0)="A","Entry with System fund Dept","")),"")</f>
        <v/>
      </c>
      <c r="X2416" t="s">
        <v>11176</v>
      </c>
      <c r="Y2416" t="s">
        <v>389</v>
      </c>
      <c r="Z2416" t="s">
        <v>11179</v>
      </c>
      <c r="AA2416" t="s">
        <v>391</v>
      </c>
      <c r="AB2416" t="s">
        <v>125</v>
      </c>
      <c r="AC2416" s="150" t="str">
        <f>IFERROR(IF(JRF!C2429="","",IF(AND(VLOOKUP(JRF!C2429,X:AA,4,0)=JRF!B2429,VLOOKUP(JRF!C2429,X:Y,2,0)="A"),"","Inactive Dept Combo Error")),"Inactive Dept Combo Error")</f>
        <v/>
      </c>
      <c r="AD2416" t="str">
        <f>IFERROR(IF('Journal Template'!D2828="","",IF(AND(VLOOKUP('Journal Template'!D2828,X:AA,4,0)='Journal Template'!A2828,VLOOKUP('Journal Template'!D2828,X:Y,2,0)="A"),"","Inactive Dept Combo Error")),"")</f>
        <v/>
      </c>
      <c r="AK2416" s="150" t="str">
        <f>IF(JRF!B2429="","",IF(JRF!B2429=IFERROR(VLOOKUP(JRF!B2429,Checks!AI:AI,1,0),0),"Entry in Branch/Satellite BU's",""))</f>
        <v/>
      </c>
      <c r="AL2416" t="str">
        <f>IFERROR(IF('Journal Template'!A2828="","",IF('Journal Template'!A2828=IFERROR(VLOOKUP('Journal Template'!A2828,Checks!AI:AI,1,0),0),"Entry in Branch/Satellite BU's","")),"")</f>
        <v/>
      </c>
      <c r="AO2416" s="171"/>
      <c r="AP2416" s="171"/>
      <c r="AQ2416" s="171"/>
      <c r="AR2416" s="171"/>
      <c r="CI2416" t="str">
        <f>IF(JRF!F2429&gt;0,"",IF(JRF!B2429="","",IF(LEFT(JRF!B2429,1)=IFERROR(VLOOKUP(LEFT(JRF!B2429,1),$CF$2:$CF$5,1,0),0),"Product Code Required",IF(JRF!C2429="","",IF(JRF!C2429=IFERROR(VLOOKUP(JRF!C2429,$CH:$CH,1,0),0),"Product Code Required","NA")))))</f>
        <v/>
      </c>
      <c r="CJ2416" t="str">
        <f>IF(JRF!AV2429&gt;0,"",IF(JRF!Q2429="","",IF(LEFT(JRF!Q2429,1)=IFERROR(VLOOKUP(LEFT(JRF!Q2429,1),$CF$2:$CF$5,1,0),0),"Product Code Required",IF(JRF!V2429="","",IF(JRF!V2429=IFERROR(VLOOKUP(JRF!V2429,$CH:$CH,1,0),0),"Product Code Required","NA")))))</f>
        <v/>
      </c>
      <c r="CK2416" t="str">
        <f>IFERROR(IF(LEN('Journal Template'!F2427)&gt;0,"",IF('Journal Template'!A2427="","",IF(LEFT('Journal Template'!A2427,1)=IFERROR(VLOOKUP(LEFT('Journal Template'!A2427,1),Checks!$CF$2:$CF$5,1,0),0),"Product Code Required",IF('Journal Template'!D2427="","",IF('Journal Template'!D2427=IFERROR(VLOOKUP('Journal Template'!D2427,Checks!$CH:$CH,1,0),0),"Product Code Required","NA"))))),"")</f>
        <v/>
      </c>
    </row>
    <row r="2417" spans="14:89">
      <c r="N2417" t="s">
        <v>11180</v>
      </c>
      <c r="O2417" t="s">
        <v>11181</v>
      </c>
      <c r="P2417" t="s">
        <v>386</v>
      </c>
      <c r="Q2417" s="150" t="str">
        <f>IF(JRF!D2430="","",IF(IFERROR(VLOOKUP(JRF!D2430,Checks!N:P,3,0),0)="A","","Inactive account in Use"))</f>
        <v/>
      </c>
      <c r="R2417" t="str">
        <f>IFERROR(IF('Journal Template'!C2829="","",IF(IFERROR(VLOOKUP('Journal Template'!C2829,Checks!N:P,3,0),0)="A","","Inactive account in Use")),"")</f>
        <v/>
      </c>
      <c r="V2417" s="150" t="str">
        <f>IF(JRF!C2430="","",IF(IFERROR(VLOOKUP(JRF!C2430,Checks!S:U,3,0),0)="A","Entry with System fund Dept",""))</f>
        <v/>
      </c>
      <c r="W2417" t="str">
        <f>IFERROR(IF('Journal Template'!D2829="","",IF(IFERROR(VLOOKUP('Journal Template'!D2829,Checks!S:U,3,0),0)="A","Entry with System fund Dept","")),"")</f>
        <v/>
      </c>
      <c r="X2417" t="s">
        <v>11182</v>
      </c>
      <c r="Y2417" t="s">
        <v>386</v>
      </c>
      <c r="Z2417" t="s">
        <v>11183</v>
      </c>
      <c r="AA2417" t="s">
        <v>11184</v>
      </c>
      <c r="AB2417" t="s">
        <v>125</v>
      </c>
      <c r="AC2417" s="150" t="str">
        <f>IFERROR(IF(JRF!C2430="","",IF(AND(VLOOKUP(JRF!C2430,X:AA,4,0)=JRF!B2430,VLOOKUP(JRF!C2430,X:Y,2,0)="A"),"","Inactive Dept Combo Error")),"Inactive Dept Combo Error")</f>
        <v/>
      </c>
      <c r="AD2417" t="str">
        <f>IFERROR(IF('Journal Template'!D2829="","",IF(AND(VLOOKUP('Journal Template'!D2829,X:AA,4,0)='Journal Template'!A2829,VLOOKUP('Journal Template'!D2829,X:Y,2,0)="A"),"","Inactive Dept Combo Error")),"")</f>
        <v/>
      </c>
      <c r="AK2417" s="150" t="str">
        <f>IF(JRF!B2430="","",IF(JRF!B2430=IFERROR(VLOOKUP(JRF!B2430,Checks!AI:AI,1,0),0),"Entry in Branch/Satellite BU's",""))</f>
        <v/>
      </c>
      <c r="AL2417" t="str">
        <f>IFERROR(IF('Journal Template'!A2829="","",IF('Journal Template'!A2829=IFERROR(VLOOKUP('Journal Template'!A2829,Checks!AI:AI,1,0),0),"Entry in Branch/Satellite BU's","")),"")</f>
        <v/>
      </c>
      <c r="AO2417" s="171"/>
      <c r="AP2417" s="171"/>
      <c r="AQ2417" s="171"/>
      <c r="AR2417" s="171"/>
      <c r="CI2417" t="str">
        <f>IF(JRF!F2430&gt;0,"",IF(JRF!B2430="","",IF(LEFT(JRF!B2430,1)=IFERROR(VLOOKUP(LEFT(JRF!B2430,1),$CF$2:$CF$5,1,0),0),"Product Code Required",IF(JRF!C2430="","",IF(JRF!C2430=IFERROR(VLOOKUP(JRF!C2430,$CH:$CH,1,0),0),"Product Code Required","NA")))))</f>
        <v/>
      </c>
      <c r="CJ2417" t="str">
        <f>IF(JRF!AV2430&gt;0,"",IF(JRF!Q2430="","",IF(LEFT(JRF!Q2430,1)=IFERROR(VLOOKUP(LEFT(JRF!Q2430,1),$CF$2:$CF$5,1,0),0),"Product Code Required",IF(JRF!V2430="","",IF(JRF!V2430=IFERROR(VLOOKUP(JRF!V2430,$CH:$CH,1,0),0),"Product Code Required","NA")))))</f>
        <v/>
      </c>
      <c r="CK2417" t="str">
        <f>IFERROR(IF(LEN('Journal Template'!F2428)&gt;0,"",IF('Journal Template'!A2428="","",IF(LEFT('Journal Template'!A2428,1)=IFERROR(VLOOKUP(LEFT('Journal Template'!A2428,1),Checks!$CF$2:$CF$5,1,0),0),"Product Code Required",IF('Journal Template'!D2428="","",IF('Journal Template'!D2428=IFERROR(VLOOKUP('Journal Template'!D2428,Checks!$CH:$CH,1,0),0),"Product Code Required","NA"))))),"")</f>
        <v/>
      </c>
    </row>
    <row r="2418" spans="14:89">
      <c r="N2418" t="s">
        <v>11185</v>
      </c>
      <c r="O2418" t="s">
        <v>11186</v>
      </c>
      <c r="P2418" t="s">
        <v>386</v>
      </c>
      <c r="Q2418" s="150" t="str">
        <f>IF(JRF!D2431="","",IF(IFERROR(VLOOKUP(JRF!D2431,Checks!N:P,3,0),0)="A","","Inactive account in Use"))</f>
        <v/>
      </c>
      <c r="R2418" t="str">
        <f>IFERROR(IF('Journal Template'!C2830="","",IF(IFERROR(VLOOKUP('Journal Template'!C2830,Checks!N:P,3,0),0)="A","","Inactive account in Use")),"")</f>
        <v/>
      </c>
      <c r="V2418" s="150" t="str">
        <f>IF(JRF!C2431="","",IF(IFERROR(VLOOKUP(JRF!C2431,Checks!S:U,3,0),0)="A","Entry with System fund Dept",""))</f>
        <v/>
      </c>
      <c r="W2418" t="str">
        <f>IFERROR(IF('Journal Template'!D2830="","",IF(IFERROR(VLOOKUP('Journal Template'!D2830,Checks!S:U,3,0),0)="A","Entry with System fund Dept","")),"")</f>
        <v/>
      </c>
      <c r="X2418" t="s">
        <v>11187</v>
      </c>
      <c r="Y2418" t="s">
        <v>389</v>
      </c>
      <c r="Z2418" t="s">
        <v>11188</v>
      </c>
      <c r="AA2418" t="s">
        <v>1493</v>
      </c>
      <c r="AB2418" t="s">
        <v>125</v>
      </c>
      <c r="AC2418" s="150" t="str">
        <f>IFERROR(IF(JRF!C2431="","",IF(AND(VLOOKUP(JRF!C2431,X:AA,4,0)=JRF!B2431,VLOOKUP(JRF!C2431,X:Y,2,0)="A"),"","Inactive Dept Combo Error")),"Inactive Dept Combo Error")</f>
        <v/>
      </c>
      <c r="AD2418" t="str">
        <f>IFERROR(IF('Journal Template'!D2830="","",IF(AND(VLOOKUP('Journal Template'!D2830,X:AA,4,0)='Journal Template'!A2830,VLOOKUP('Journal Template'!D2830,X:Y,2,0)="A"),"","Inactive Dept Combo Error")),"")</f>
        <v/>
      </c>
      <c r="AK2418" s="150" t="str">
        <f>IF(JRF!B2431="","",IF(JRF!B2431=IFERROR(VLOOKUP(JRF!B2431,Checks!AI:AI,1,0),0),"Entry in Branch/Satellite BU's",""))</f>
        <v/>
      </c>
      <c r="AL2418" t="str">
        <f>IFERROR(IF('Journal Template'!A2830="","",IF('Journal Template'!A2830=IFERROR(VLOOKUP('Journal Template'!A2830,Checks!AI:AI,1,0),0),"Entry in Branch/Satellite BU's","")),"")</f>
        <v/>
      </c>
      <c r="AO2418" s="171"/>
      <c r="AP2418" s="171"/>
      <c r="AQ2418" s="171"/>
      <c r="AR2418" s="171"/>
      <c r="CI2418" t="str">
        <f>IF(JRF!F2431&gt;0,"",IF(JRF!B2431="","",IF(LEFT(JRF!B2431,1)=IFERROR(VLOOKUP(LEFT(JRF!B2431,1),$CF$2:$CF$5,1,0),0),"Product Code Required",IF(JRF!C2431="","",IF(JRF!C2431=IFERROR(VLOOKUP(JRF!C2431,$CH:$CH,1,0),0),"Product Code Required","NA")))))</f>
        <v/>
      </c>
      <c r="CJ2418" t="str">
        <f>IF(JRF!AV2431&gt;0,"",IF(JRF!Q2431="","",IF(LEFT(JRF!Q2431,1)=IFERROR(VLOOKUP(LEFT(JRF!Q2431,1),$CF$2:$CF$5,1,0),0),"Product Code Required",IF(JRF!V2431="","",IF(JRF!V2431=IFERROR(VLOOKUP(JRF!V2431,$CH:$CH,1,0),0),"Product Code Required","NA")))))</f>
        <v/>
      </c>
      <c r="CK2418" t="str">
        <f>IFERROR(IF(LEN('Journal Template'!F2429)&gt;0,"",IF('Journal Template'!A2429="","",IF(LEFT('Journal Template'!A2429,1)=IFERROR(VLOOKUP(LEFT('Journal Template'!A2429,1),Checks!$CF$2:$CF$5,1,0),0),"Product Code Required",IF('Journal Template'!D2429="","",IF('Journal Template'!D2429=IFERROR(VLOOKUP('Journal Template'!D2429,Checks!$CH:$CH,1,0),0),"Product Code Required","NA"))))),"")</f>
        <v/>
      </c>
    </row>
    <row r="2419" spans="14:89">
      <c r="N2419" t="s">
        <v>11189</v>
      </c>
      <c r="O2419" t="s">
        <v>11190</v>
      </c>
      <c r="P2419" t="s">
        <v>386</v>
      </c>
      <c r="Q2419" s="150" t="str">
        <f>IF(JRF!D2432="","",IF(IFERROR(VLOOKUP(JRF!D2432,Checks!N:P,3,0),0)="A","","Inactive account in Use"))</f>
        <v/>
      </c>
      <c r="R2419" t="str">
        <f>IFERROR(IF('Journal Template'!C2831="","",IF(IFERROR(VLOOKUP('Journal Template'!C2831,Checks!N:P,3,0),0)="A","","Inactive account in Use")),"")</f>
        <v/>
      </c>
      <c r="V2419" s="150" t="str">
        <f>IF(JRF!C2432="","",IF(IFERROR(VLOOKUP(JRF!C2432,Checks!S:U,3,0),0)="A","Entry with System fund Dept",""))</f>
        <v/>
      </c>
      <c r="W2419" t="str">
        <f>IFERROR(IF('Journal Template'!D2831="","",IF(IFERROR(VLOOKUP('Journal Template'!D2831,Checks!S:U,3,0),0)="A","Entry with System fund Dept","")),"")</f>
        <v/>
      </c>
      <c r="X2419" t="s">
        <v>11187</v>
      </c>
      <c r="Y2419" t="s">
        <v>389</v>
      </c>
      <c r="Z2419" t="s">
        <v>11191</v>
      </c>
      <c r="AA2419" t="s">
        <v>391</v>
      </c>
      <c r="AB2419" t="s">
        <v>125</v>
      </c>
      <c r="AC2419" s="150" t="str">
        <f>IFERROR(IF(JRF!C2432="","",IF(AND(VLOOKUP(JRF!C2432,X:AA,4,0)=JRF!B2432,VLOOKUP(JRF!C2432,X:Y,2,0)="A"),"","Inactive Dept Combo Error")),"Inactive Dept Combo Error")</f>
        <v/>
      </c>
      <c r="AD2419" t="str">
        <f>IFERROR(IF('Journal Template'!D2831="","",IF(AND(VLOOKUP('Journal Template'!D2831,X:AA,4,0)='Journal Template'!A2831,VLOOKUP('Journal Template'!D2831,X:Y,2,0)="A"),"","Inactive Dept Combo Error")),"")</f>
        <v/>
      </c>
      <c r="AK2419" s="150" t="str">
        <f>IF(JRF!B2432="","",IF(JRF!B2432=IFERROR(VLOOKUP(JRF!B2432,Checks!AI:AI,1,0),0),"Entry in Branch/Satellite BU's",""))</f>
        <v/>
      </c>
      <c r="AL2419" t="str">
        <f>IFERROR(IF('Journal Template'!A2831="","",IF('Journal Template'!A2831=IFERROR(VLOOKUP('Journal Template'!A2831,Checks!AI:AI,1,0),0),"Entry in Branch/Satellite BU's","")),"")</f>
        <v/>
      </c>
      <c r="AO2419" s="171"/>
      <c r="AP2419" s="171"/>
      <c r="AQ2419" s="171"/>
      <c r="AR2419" s="171"/>
      <c r="CI2419" t="str">
        <f>IF(JRF!F2432&gt;0,"",IF(JRF!B2432="","",IF(LEFT(JRF!B2432,1)=IFERROR(VLOOKUP(LEFT(JRF!B2432,1),$CF$2:$CF$5,1,0),0),"Product Code Required",IF(JRF!C2432="","",IF(JRF!C2432=IFERROR(VLOOKUP(JRF!C2432,$CH:$CH,1,0),0),"Product Code Required","NA")))))</f>
        <v/>
      </c>
      <c r="CJ2419" t="str">
        <f>IF(JRF!AV2432&gt;0,"",IF(JRF!Q2432="","",IF(LEFT(JRF!Q2432,1)=IFERROR(VLOOKUP(LEFT(JRF!Q2432,1),$CF$2:$CF$5,1,0),0),"Product Code Required",IF(JRF!V2432="","",IF(JRF!V2432=IFERROR(VLOOKUP(JRF!V2432,$CH:$CH,1,0),0),"Product Code Required","NA")))))</f>
        <v/>
      </c>
      <c r="CK2419" t="str">
        <f>IFERROR(IF(LEN('Journal Template'!F2430)&gt;0,"",IF('Journal Template'!A2430="","",IF(LEFT('Journal Template'!A2430,1)=IFERROR(VLOOKUP(LEFT('Journal Template'!A2430,1),Checks!$CF$2:$CF$5,1,0),0),"Product Code Required",IF('Journal Template'!D2430="","",IF('Journal Template'!D2430=IFERROR(VLOOKUP('Journal Template'!D2430,Checks!$CH:$CH,1,0),0),"Product Code Required","NA"))))),"")</f>
        <v/>
      </c>
    </row>
    <row r="2420" spans="14:89">
      <c r="N2420" t="s">
        <v>11192</v>
      </c>
      <c r="O2420" t="s">
        <v>11193</v>
      </c>
      <c r="P2420" t="s">
        <v>386</v>
      </c>
      <c r="Q2420" s="150" t="str">
        <f>IF(JRF!D2433="","",IF(IFERROR(VLOOKUP(JRF!D2433,Checks!N:P,3,0),0)="A","","Inactive account in Use"))</f>
        <v/>
      </c>
      <c r="R2420" t="str">
        <f>IFERROR(IF('Journal Template'!C2832="","",IF(IFERROR(VLOOKUP('Journal Template'!C2832,Checks!N:P,3,0),0)="A","","Inactive account in Use")),"")</f>
        <v/>
      </c>
      <c r="V2420" s="150" t="str">
        <f>IF(JRF!C2433="","",IF(IFERROR(VLOOKUP(JRF!C2433,Checks!S:U,3,0),0)="A","Entry with System fund Dept",""))</f>
        <v/>
      </c>
      <c r="W2420" t="str">
        <f>IFERROR(IF('Journal Template'!D2832="","",IF(IFERROR(VLOOKUP('Journal Template'!D2832,Checks!S:U,3,0),0)="A","Entry with System fund Dept","")),"")</f>
        <v/>
      </c>
      <c r="X2420" t="s">
        <v>11194</v>
      </c>
      <c r="Y2420" t="s">
        <v>386</v>
      </c>
      <c r="Z2420" t="s">
        <v>11195</v>
      </c>
      <c r="AA2420" t="s">
        <v>391</v>
      </c>
      <c r="AB2420" t="s">
        <v>125</v>
      </c>
      <c r="AC2420" s="150" t="str">
        <f>IFERROR(IF(JRF!C2433="","",IF(AND(VLOOKUP(JRF!C2433,X:AA,4,0)=JRF!B2433,VLOOKUP(JRF!C2433,X:Y,2,0)="A"),"","Inactive Dept Combo Error")),"Inactive Dept Combo Error")</f>
        <v/>
      </c>
      <c r="AD2420" t="str">
        <f>IFERROR(IF('Journal Template'!D2832="","",IF(AND(VLOOKUP('Journal Template'!D2832,X:AA,4,0)='Journal Template'!A2832,VLOOKUP('Journal Template'!D2832,X:Y,2,0)="A"),"","Inactive Dept Combo Error")),"")</f>
        <v/>
      </c>
      <c r="AK2420" s="150" t="str">
        <f>IF(JRF!B2433="","",IF(JRF!B2433=IFERROR(VLOOKUP(JRF!B2433,Checks!AI:AI,1,0),0),"Entry in Branch/Satellite BU's",""))</f>
        <v/>
      </c>
      <c r="AL2420" t="str">
        <f>IFERROR(IF('Journal Template'!A2832="","",IF('Journal Template'!A2832=IFERROR(VLOOKUP('Journal Template'!A2832,Checks!AI:AI,1,0),0),"Entry in Branch/Satellite BU's","")),"")</f>
        <v/>
      </c>
      <c r="AO2420" s="171"/>
      <c r="AP2420" s="171"/>
      <c r="AQ2420" s="171"/>
      <c r="AR2420" s="171"/>
      <c r="CI2420" t="str">
        <f>IF(JRF!F2433&gt;0,"",IF(JRF!B2433="","",IF(LEFT(JRF!B2433,1)=IFERROR(VLOOKUP(LEFT(JRF!B2433,1),$CF$2:$CF$5,1,0),0),"Product Code Required",IF(JRF!C2433="","",IF(JRF!C2433=IFERROR(VLOOKUP(JRF!C2433,$CH:$CH,1,0),0),"Product Code Required","NA")))))</f>
        <v/>
      </c>
      <c r="CJ2420" t="str">
        <f>IF(JRF!AV2433&gt;0,"",IF(JRF!Q2433="","",IF(LEFT(JRF!Q2433,1)=IFERROR(VLOOKUP(LEFT(JRF!Q2433,1),$CF$2:$CF$5,1,0),0),"Product Code Required",IF(JRF!V2433="","",IF(JRF!V2433=IFERROR(VLOOKUP(JRF!V2433,$CH:$CH,1,0),0),"Product Code Required","NA")))))</f>
        <v/>
      </c>
      <c r="CK2420" t="str">
        <f>IFERROR(IF(LEN('Journal Template'!F2431)&gt;0,"",IF('Journal Template'!A2431="","",IF(LEFT('Journal Template'!A2431,1)=IFERROR(VLOOKUP(LEFT('Journal Template'!A2431,1),Checks!$CF$2:$CF$5,1,0),0),"Product Code Required",IF('Journal Template'!D2431="","",IF('Journal Template'!D2431=IFERROR(VLOOKUP('Journal Template'!D2431,Checks!$CH:$CH,1,0),0),"Product Code Required","NA"))))),"")</f>
        <v/>
      </c>
    </row>
    <row r="2421" spans="14:89">
      <c r="N2421" t="s">
        <v>11196</v>
      </c>
      <c r="O2421" t="s">
        <v>11197</v>
      </c>
      <c r="P2421" t="s">
        <v>386</v>
      </c>
      <c r="Q2421" s="150" t="str">
        <f>IF(JRF!D2434="","",IF(IFERROR(VLOOKUP(JRF!D2434,Checks!N:P,3,0),0)="A","","Inactive account in Use"))</f>
        <v/>
      </c>
      <c r="R2421" t="str">
        <f>IFERROR(IF('Journal Template'!C2833="","",IF(IFERROR(VLOOKUP('Journal Template'!C2833,Checks!N:P,3,0),0)="A","","Inactive account in Use")),"")</f>
        <v/>
      </c>
      <c r="V2421" s="150" t="str">
        <f>IF(JRF!C2434="","",IF(IFERROR(VLOOKUP(JRF!C2434,Checks!S:U,3,0),0)="A","Entry with System fund Dept",""))</f>
        <v/>
      </c>
      <c r="W2421" t="str">
        <f>IFERROR(IF('Journal Template'!D2833="","",IF(IFERROR(VLOOKUP('Journal Template'!D2833,Checks!S:U,3,0),0)="A","Entry with System fund Dept","")),"")</f>
        <v/>
      </c>
      <c r="X2421" t="s">
        <v>11198</v>
      </c>
      <c r="Y2421" t="s">
        <v>386</v>
      </c>
      <c r="Z2421" t="s">
        <v>11199</v>
      </c>
      <c r="AA2421" t="s">
        <v>391</v>
      </c>
      <c r="AB2421" t="s">
        <v>125</v>
      </c>
      <c r="AC2421" s="150" t="str">
        <f>IFERROR(IF(JRF!C2434="","",IF(AND(VLOOKUP(JRF!C2434,X:AA,4,0)=JRF!B2434,VLOOKUP(JRF!C2434,X:Y,2,0)="A"),"","Inactive Dept Combo Error")),"Inactive Dept Combo Error")</f>
        <v/>
      </c>
      <c r="AD2421" t="str">
        <f>IFERROR(IF('Journal Template'!D2833="","",IF(AND(VLOOKUP('Journal Template'!D2833,X:AA,4,0)='Journal Template'!A2833,VLOOKUP('Journal Template'!D2833,X:Y,2,0)="A"),"","Inactive Dept Combo Error")),"")</f>
        <v/>
      </c>
      <c r="AK2421" s="150" t="str">
        <f>IF(JRF!B2434="","",IF(JRF!B2434=IFERROR(VLOOKUP(JRF!B2434,Checks!AI:AI,1,0),0),"Entry in Branch/Satellite BU's",""))</f>
        <v/>
      </c>
      <c r="AL2421" t="str">
        <f>IFERROR(IF('Journal Template'!A2833="","",IF('Journal Template'!A2833=IFERROR(VLOOKUP('Journal Template'!A2833,Checks!AI:AI,1,0),0),"Entry in Branch/Satellite BU's","")),"")</f>
        <v/>
      </c>
      <c r="AO2421" s="171"/>
      <c r="AP2421" s="171"/>
      <c r="AQ2421" s="171"/>
      <c r="AR2421" s="171"/>
      <c r="CI2421" t="str">
        <f>IF(JRF!F2434&gt;0,"",IF(JRF!B2434="","",IF(LEFT(JRF!B2434,1)=IFERROR(VLOOKUP(LEFT(JRF!B2434,1),$CF$2:$CF$5,1,0),0),"Product Code Required",IF(JRF!C2434="","",IF(JRF!C2434=IFERROR(VLOOKUP(JRF!C2434,$CH:$CH,1,0),0),"Product Code Required","NA")))))</f>
        <v/>
      </c>
      <c r="CJ2421" t="str">
        <f>IF(JRF!AV2434&gt;0,"",IF(JRF!Q2434="","",IF(LEFT(JRF!Q2434,1)=IFERROR(VLOOKUP(LEFT(JRF!Q2434,1),$CF$2:$CF$5,1,0),0),"Product Code Required",IF(JRF!V2434="","",IF(JRF!V2434=IFERROR(VLOOKUP(JRF!V2434,$CH:$CH,1,0),0),"Product Code Required","NA")))))</f>
        <v/>
      </c>
      <c r="CK2421" t="str">
        <f>IFERROR(IF(LEN('Journal Template'!F2432)&gt;0,"",IF('Journal Template'!A2432="","",IF(LEFT('Journal Template'!A2432,1)=IFERROR(VLOOKUP(LEFT('Journal Template'!A2432,1),Checks!$CF$2:$CF$5,1,0),0),"Product Code Required",IF('Journal Template'!D2432="","",IF('Journal Template'!D2432=IFERROR(VLOOKUP('Journal Template'!D2432,Checks!$CH:$CH,1,0),0),"Product Code Required","NA"))))),"")</f>
        <v/>
      </c>
    </row>
    <row r="2422" spans="14:89">
      <c r="N2422" t="s">
        <v>11200</v>
      </c>
      <c r="O2422" t="s">
        <v>11201</v>
      </c>
      <c r="P2422" t="s">
        <v>386</v>
      </c>
      <c r="Q2422" s="150" t="str">
        <f>IF(JRF!D2435="","",IF(IFERROR(VLOOKUP(JRF!D2435,Checks!N:P,3,0),0)="A","","Inactive account in Use"))</f>
        <v/>
      </c>
      <c r="R2422" t="str">
        <f>IFERROR(IF('Journal Template'!C2834="","",IF(IFERROR(VLOOKUP('Journal Template'!C2834,Checks!N:P,3,0),0)="A","","Inactive account in Use")),"")</f>
        <v/>
      </c>
      <c r="V2422" s="150" t="str">
        <f>IF(JRF!C2435="","",IF(IFERROR(VLOOKUP(JRF!C2435,Checks!S:U,3,0),0)="A","Entry with System fund Dept",""))</f>
        <v/>
      </c>
      <c r="W2422" t="str">
        <f>IFERROR(IF('Journal Template'!D2834="","",IF(IFERROR(VLOOKUP('Journal Template'!D2834,Checks!S:U,3,0),0)="A","Entry with System fund Dept","")),"")</f>
        <v/>
      </c>
      <c r="X2422" t="s">
        <v>11202</v>
      </c>
      <c r="Y2422" t="s">
        <v>386</v>
      </c>
      <c r="Z2422" t="s">
        <v>11203</v>
      </c>
      <c r="AA2422" t="s">
        <v>391</v>
      </c>
      <c r="AB2422" t="s">
        <v>125</v>
      </c>
      <c r="AC2422" s="150" t="str">
        <f>IFERROR(IF(JRF!C2435="","",IF(AND(VLOOKUP(JRF!C2435,X:AA,4,0)=JRF!B2435,VLOOKUP(JRF!C2435,X:Y,2,0)="A"),"","Inactive Dept Combo Error")),"Inactive Dept Combo Error")</f>
        <v/>
      </c>
      <c r="AD2422" t="str">
        <f>IFERROR(IF('Journal Template'!D2834="","",IF(AND(VLOOKUP('Journal Template'!D2834,X:AA,4,0)='Journal Template'!A2834,VLOOKUP('Journal Template'!D2834,X:Y,2,0)="A"),"","Inactive Dept Combo Error")),"")</f>
        <v/>
      </c>
      <c r="AK2422" s="150" t="str">
        <f>IF(JRF!B2435="","",IF(JRF!B2435=IFERROR(VLOOKUP(JRF!B2435,Checks!AI:AI,1,0),0),"Entry in Branch/Satellite BU's",""))</f>
        <v/>
      </c>
      <c r="AL2422" t="str">
        <f>IFERROR(IF('Journal Template'!A2834="","",IF('Journal Template'!A2834=IFERROR(VLOOKUP('Journal Template'!A2834,Checks!AI:AI,1,0),0),"Entry in Branch/Satellite BU's","")),"")</f>
        <v/>
      </c>
      <c r="AO2422" s="171"/>
      <c r="AP2422" s="171"/>
      <c r="AQ2422" s="171"/>
      <c r="AR2422" s="171"/>
      <c r="CI2422" t="str">
        <f>IF(JRF!F2435&gt;0,"",IF(JRF!B2435="","",IF(LEFT(JRF!B2435,1)=IFERROR(VLOOKUP(LEFT(JRF!B2435,1),$CF$2:$CF$5,1,0),0),"Product Code Required",IF(JRF!C2435="","",IF(JRF!C2435=IFERROR(VLOOKUP(JRF!C2435,$CH:$CH,1,0),0),"Product Code Required","NA")))))</f>
        <v/>
      </c>
      <c r="CJ2422" t="str">
        <f>IF(JRF!AV2435&gt;0,"",IF(JRF!Q2435="","",IF(LEFT(JRF!Q2435,1)=IFERROR(VLOOKUP(LEFT(JRF!Q2435,1),$CF$2:$CF$5,1,0),0),"Product Code Required",IF(JRF!V2435="","",IF(JRF!V2435=IFERROR(VLOOKUP(JRF!V2435,$CH:$CH,1,0),0),"Product Code Required","NA")))))</f>
        <v/>
      </c>
      <c r="CK2422" t="str">
        <f>IFERROR(IF(LEN('Journal Template'!F2433)&gt;0,"",IF('Journal Template'!A2433="","",IF(LEFT('Journal Template'!A2433,1)=IFERROR(VLOOKUP(LEFT('Journal Template'!A2433,1),Checks!$CF$2:$CF$5,1,0),0),"Product Code Required",IF('Journal Template'!D2433="","",IF('Journal Template'!D2433=IFERROR(VLOOKUP('Journal Template'!D2433,Checks!$CH:$CH,1,0),0),"Product Code Required","NA"))))),"")</f>
        <v/>
      </c>
    </row>
    <row r="2423" spans="14:89">
      <c r="N2423" t="s">
        <v>11204</v>
      </c>
      <c r="O2423" t="s">
        <v>11205</v>
      </c>
      <c r="P2423" t="s">
        <v>386</v>
      </c>
      <c r="Q2423" s="150" t="str">
        <f>IF(JRF!D2436="","",IF(IFERROR(VLOOKUP(JRF!D2436,Checks!N:P,3,0),0)="A","","Inactive account in Use"))</f>
        <v/>
      </c>
      <c r="R2423" t="str">
        <f>IFERROR(IF('Journal Template'!C2835="","",IF(IFERROR(VLOOKUP('Journal Template'!C2835,Checks!N:P,3,0),0)="A","","Inactive account in Use")),"")</f>
        <v/>
      </c>
      <c r="V2423" s="150" t="str">
        <f>IF(JRF!C2436="","",IF(IFERROR(VLOOKUP(JRF!C2436,Checks!S:U,3,0),0)="A","Entry with System fund Dept",""))</f>
        <v/>
      </c>
      <c r="W2423" t="str">
        <f>IFERROR(IF('Journal Template'!D2835="","",IF(IFERROR(VLOOKUP('Journal Template'!D2835,Checks!S:U,3,0),0)="A","Entry with System fund Dept","")),"")</f>
        <v/>
      </c>
      <c r="X2423" t="s">
        <v>11206</v>
      </c>
      <c r="Y2423" t="s">
        <v>386</v>
      </c>
      <c r="Z2423" t="s">
        <v>11207</v>
      </c>
      <c r="AA2423" t="s">
        <v>391</v>
      </c>
      <c r="AB2423" t="s">
        <v>125</v>
      </c>
      <c r="AC2423" s="150" t="str">
        <f>IFERROR(IF(JRF!C2436="","",IF(AND(VLOOKUP(JRF!C2436,X:AA,4,0)=JRF!B2436,VLOOKUP(JRF!C2436,X:Y,2,0)="A"),"","Inactive Dept Combo Error")),"Inactive Dept Combo Error")</f>
        <v/>
      </c>
      <c r="AD2423" t="str">
        <f>IFERROR(IF('Journal Template'!D2835="","",IF(AND(VLOOKUP('Journal Template'!D2835,X:AA,4,0)='Journal Template'!A2835,VLOOKUP('Journal Template'!D2835,X:Y,2,0)="A"),"","Inactive Dept Combo Error")),"")</f>
        <v/>
      </c>
      <c r="AK2423" s="150" t="str">
        <f>IF(JRF!B2436="","",IF(JRF!B2436=IFERROR(VLOOKUP(JRF!B2436,Checks!AI:AI,1,0),0),"Entry in Branch/Satellite BU's",""))</f>
        <v/>
      </c>
      <c r="AL2423" t="str">
        <f>IFERROR(IF('Journal Template'!A2835="","",IF('Journal Template'!A2835=IFERROR(VLOOKUP('Journal Template'!A2835,Checks!AI:AI,1,0),0),"Entry in Branch/Satellite BU's","")),"")</f>
        <v/>
      </c>
      <c r="AO2423" s="171"/>
      <c r="AP2423" s="171"/>
      <c r="AQ2423" s="171"/>
      <c r="AR2423" s="171"/>
      <c r="CI2423" t="str">
        <f>IF(JRF!F2436&gt;0,"",IF(JRF!B2436="","",IF(LEFT(JRF!B2436,1)=IFERROR(VLOOKUP(LEFT(JRF!B2436,1),$CF$2:$CF$5,1,0),0),"Product Code Required",IF(JRF!C2436="","",IF(JRF!C2436=IFERROR(VLOOKUP(JRF!C2436,$CH:$CH,1,0),0),"Product Code Required","NA")))))</f>
        <v/>
      </c>
      <c r="CJ2423" t="str">
        <f>IF(JRF!AV2436&gt;0,"",IF(JRF!Q2436="","",IF(LEFT(JRF!Q2436,1)=IFERROR(VLOOKUP(LEFT(JRF!Q2436,1),$CF$2:$CF$5,1,0),0),"Product Code Required",IF(JRF!V2436="","",IF(JRF!V2436=IFERROR(VLOOKUP(JRF!V2436,$CH:$CH,1,0),0),"Product Code Required","NA")))))</f>
        <v/>
      </c>
      <c r="CK2423" t="str">
        <f>IFERROR(IF(LEN('Journal Template'!F2434)&gt;0,"",IF('Journal Template'!A2434="","",IF(LEFT('Journal Template'!A2434,1)=IFERROR(VLOOKUP(LEFT('Journal Template'!A2434,1),Checks!$CF$2:$CF$5,1,0),0),"Product Code Required",IF('Journal Template'!D2434="","",IF('Journal Template'!D2434=IFERROR(VLOOKUP('Journal Template'!D2434,Checks!$CH:$CH,1,0),0),"Product Code Required","NA"))))),"")</f>
        <v/>
      </c>
    </row>
    <row r="2424" spans="14:89">
      <c r="N2424" t="s">
        <v>11208</v>
      </c>
      <c r="O2424" t="s">
        <v>11209</v>
      </c>
      <c r="P2424" t="s">
        <v>386</v>
      </c>
      <c r="Q2424" s="150" t="str">
        <f>IF(JRF!D2437="","",IF(IFERROR(VLOOKUP(JRF!D2437,Checks!N:P,3,0),0)="A","","Inactive account in Use"))</f>
        <v/>
      </c>
      <c r="R2424" t="str">
        <f>IFERROR(IF('Journal Template'!C2836="","",IF(IFERROR(VLOOKUP('Journal Template'!C2836,Checks!N:P,3,0),0)="A","","Inactive account in Use")),"")</f>
        <v/>
      </c>
      <c r="V2424" s="150" t="str">
        <f>IF(JRF!C2437="","",IF(IFERROR(VLOOKUP(JRF!C2437,Checks!S:U,3,0),0)="A","Entry with System fund Dept",""))</f>
        <v/>
      </c>
      <c r="W2424" t="str">
        <f>IFERROR(IF('Journal Template'!D2836="","",IF(IFERROR(VLOOKUP('Journal Template'!D2836,Checks!S:U,3,0),0)="A","Entry with System fund Dept","")),"")</f>
        <v/>
      </c>
      <c r="X2424" t="s">
        <v>11210</v>
      </c>
      <c r="Y2424" t="s">
        <v>389</v>
      </c>
      <c r="Z2424" t="s">
        <v>11211</v>
      </c>
      <c r="AA2424" t="s">
        <v>391</v>
      </c>
      <c r="AB2424" t="s">
        <v>125</v>
      </c>
      <c r="AC2424" s="150" t="str">
        <f>IFERROR(IF(JRF!C2437="","",IF(AND(VLOOKUP(JRF!C2437,X:AA,4,0)=JRF!B2437,VLOOKUP(JRF!C2437,X:Y,2,0)="A"),"","Inactive Dept Combo Error")),"Inactive Dept Combo Error")</f>
        <v/>
      </c>
      <c r="AD2424" t="str">
        <f>IFERROR(IF('Journal Template'!D2836="","",IF(AND(VLOOKUP('Journal Template'!D2836,X:AA,4,0)='Journal Template'!A2836,VLOOKUP('Journal Template'!D2836,X:Y,2,0)="A"),"","Inactive Dept Combo Error")),"")</f>
        <v/>
      </c>
      <c r="AK2424" s="150" t="str">
        <f>IF(JRF!B2437="","",IF(JRF!B2437=IFERROR(VLOOKUP(JRF!B2437,Checks!AI:AI,1,0),0),"Entry in Branch/Satellite BU's",""))</f>
        <v/>
      </c>
      <c r="AL2424" t="str">
        <f>IFERROR(IF('Journal Template'!A2836="","",IF('Journal Template'!A2836=IFERROR(VLOOKUP('Journal Template'!A2836,Checks!AI:AI,1,0),0),"Entry in Branch/Satellite BU's","")),"")</f>
        <v/>
      </c>
      <c r="AO2424" s="171"/>
      <c r="AP2424" s="171"/>
      <c r="AQ2424" s="171"/>
      <c r="AR2424" s="171"/>
      <c r="CI2424" t="str">
        <f>IF(JRF!F2437&gt;0,"",IF(JRF!B2437="","",IF(LEFT(JRF!B2437,1)=IFERROR(VLOOKUP(LEFT(JRF!B2437,1),$CF$2:$CF$5,1,0),0),"Product Code Required",IF(JRF!C2437="","",IF(JRF!C2437=IFERROR(VLOOKUP(JRF!C2437,$CH:$CH,1,0),0),"Product Code Required","NA")))))</f>
        <v/>
      </c>
      <c r="CJ2424" t="str">
        <f>IF(JRF!AV2437&gt;0,"",IF(JRF!Q2437="","",IF(LEFT(JRF!Q2437,1)=IFERROR(VLOOKUP(LEFT(JRF!Q2437,1),$CF$2:$CF$5,1,0),0),"Product Code Required",IF(JRF!V2437="","",IF(JRF!V2437=IFERROR(VLOOKUP(JRF!V2437,$CH:$CH,1,0),0),"Product Code Required","NA")))))</f>
        <v/>
      </c>
      <c r="CK2424" t="str">
        <f>IFERROR(IF(LEN('Journal Template'!F2435)&gt;0,"",IF('Journal Template'!A2435="","",IF(LEFT('Journal Template'!A2435,1)=IFERROR(VLOOKUP(LEFT('Journal Template'!A2435,1),Checks!$CF$2:$CF$5,1,0),0),"Product Code Required",IF('Journal Template'!D2435="","",IF('Journal Template'!D2435=IFERROR(VLOOKUP('Journal Template'!D2435,Checks!$CH:$CH,1,0),0),"Product Code Required","NA"))))),"")</f>
        <v/>
      </c>
    </row>
    <row r="2425" spans="14:89">
      <c r="N2425" t="s">
        <v>11212</v>
      </c>
      <c r="O2425" t="s">
        <v>11213</v>
      </c>
      <c r="P2425" t="s">
        <v>386</v>
      </c>
      <c r="Q2425" s="150" t="str">
        <f>IF(JRF!D2438="","",IF(IFERROR(VLOOKUP(JRF!D2438,Checks!N:P,3,0),0)="A","","Inactive account in Use"))</f>
        <v/>
      </c>
      <c r="R2425" t="str">
        <f>IFERROR(IF('Journal Template'!C2837="","",IF(IFERROR(VLOOKUP('Journal Template'!C2837,Checks!N:P,3,0),0)="A","","Inactive account in Use")),"")</f>
        <v/>
      </c>
      <c r="V2425" s="150" t="str">
        <f>IF(JRF!C2438="","",IF(IFERROR(VLOOKUP(JRF!C2438,Checks!S:U,3,0),0)="A","Entry with System fund Dept",""))</f>
        <v/>
      </c>
      <c r="W2425" t="str">
        <f>IFERROR(IF('Journal Template'!D2837="","",IF(IFERROR(VLOOKUP('Journal Template'!D2837,Checks!S:U,3,0),0)="A","Entry with System fund Dept","")),"")</f>
        <v/>
      </c>
      <c r="X2425" t="s">
        <v>11214</v>
      </c>
      <c r="Y2425" t="s">
        <v>389</v>
      </c>
      <c r="Z2425" t="s">
        <v>11215</v>
      </c>
      <c r="AA2425" t="s">
        <v>391</v>
      </c>
      <c r="AB2425" t="s">
        <v>125</v>
      </c>
      <c r="AC2425" s="150" t="str">
        <f>IFERROR(IF(JRF!C2438="","",IF(AND(VLOOKUP(JRF!C2438,X:AA,4,0)=JRF!B2438,VLOOKUP(JRF!C2438,X:Y,2,0)="A"),"","Inactive Dept Combo Error")),"Inactive Dept Combo Error")</f>
        <v/>
      </c>
      <c r="AD2425" t="str">
        <f>IFERROR(IF('Journal Template'!D2837="","",IF(AND(VLOOKUP('Journal Template'!D2837,X:AA,4,0)='Journal Template'!A2837,VLOOKUP('Journal Template'!D2837,X:Y,2,0)="A"),"","Inactive Dept Combo Error")),"")</f>
        <v/>
      </c>
      <c r="AK2425" s="150" t="str">
        <f>IF(JRF!B2438="","",IF(JRF!B2438=IFERROR(VLOOKUP(JRF!B2438,Checks!AI:AI,1,0),0),"Entry in Branch/Satellite BU's",""))</f>
        <v/>
      </c>
      <c r="AL2425" t="str">
        <f>IFERROR(IF('Journal Template'!A2837="","",IF('Journal Template'!A2837=IFERROR(VLOOKUP('Journal Template'!A2837,Checks!AI:AI,1,0),0),"Entry in Branch/Satellite BU's","")),"")</f>
        <v/>
      </c>
      <c r="AO2425" s="171"/>
      <c r="AP2425" s="171"/>
      <c r="AQ2425" s="171"/>
      <c r="AR2425" s="171"/>
      <c r="CI2425" t="str">
        <f>IF(JRF!F2438&gt;0,"",IF(JRF!B2438="","",IF(LEFT(JRF!B2438,1)=IFERROR(VLOOKUP(LEFT(JRF!B2438,1),$CF$2:$CF$5,1,0),0),"Product Code Required",IF(JRF!C2438="","",IF(JRF!C2438=IFERROR(VLOOKUP(JRF!C2438,$CH:$CH,1,0),0),"Product Code Required","NA")))))</f>
        <v/>
      </c>
      <c r="CJ2425" t="str">
        <f>IF(JRF!AV2438&gt;0,"",IF(JRF!Q2438="","",IF(LEFT(JRF!Q2438,1)=IFERROR(VLOOKUP(LEFT(JRF!Q2438,1),$CF$2:$CF$5,1,0),0),"Product Code Required",IF(JRF!V2438="","",IF(JRF!V2438=IFERROR(VLOOKUP(JRF!V2438,$CH:$CH,1,0),0),"Product Code Required","NA")))))</f>
        <v/>
      </c>
      <c r="CK2425" t="str">
        <f>IFERROR(IF(LEN('Journal Template'!F2436)&gt;0,"",IF('Journal Template'!A2436="","",IF(LEFT('Journal Template'!A2436,1)=IFERROR(VLOOKUP(LEFT('Journal Template'!A2436,1),Checks!$CF$2:$CF$5,1,0),0),"Product Code Required",IF('Journal Template'!D2436="","",IF('Journal Template'!D2436=IFERROR(VLOOKUP('Journal Template'!D2436,Checks!$CH:$CH,1,0),0),"Product Code Required","NA"))))),"")</f>
        <v/>
      </c>
    </row>
    <row r="2426" spans="14:89">
      <c r="N2426" t="s">
        <v>11216</v>
      </c>
      <c r="O2426" t="s">
        <v>11217</v>
      </c>
      <c r="P2426" t="s">
        <v>386</v>
      </c>
      <c r="Q2426" s="150" t="str">
        <f>IF(JRF!D2439="","",IF(IFERROR(VLOOKUP(JRF!D2439,Checks!N:P,3,0),0)="A","","Inactive account in Use"))</f>
        <v/>
      </c>
      <c r="R2426" t="str">
        <f>IFERROR(IF('Journal Template'!C2838="","",IF(IFERROR(VLOOKUP('Journal Template'!C2838,Checks!N:P,3,0),0)="A","","Inactive account in Use")),"")</f>
        <v/>
      </c>
      <c r="V2426" s="150" t="str">
        <f>IF(JRF!C2439="","",IF(IFERROR(VLOOKUP(JRF!C2439,Checks!S:U,3,0),0)="A","Entry with System fund Dept",""))</f>
        <v/>
      </c>
      <c r="W2426" t="str">
        <f>IFERROR(IF('Journal Template'!D2838="","",IF(IFERROR(VLOOKUP('Journal Template'!D2838,Checks!S:U,3,0),0)="A","Entry with System fund Dept","")),"")</f>
        <v/>
      </c>
      <c r="X2426" t="s">
        <v>11218</v>
      </c>
      <c r="Y2426" t="s">
        <v>386</v>
      </c>
      <c r="Z2426" t="s">
        <v>11219</v>
      </c>
      <c r="AA2426" t="s">
        <v>391</v>
      </c>
      <c r="AB2426" t="s">
        <v>125</v>
      </c>
      <c r="AC2426" s="150" t="str">
        <f>IFERROR(IF(JRF!C2439="","",IF(AND(VLOOKUP(JRF!C2439,X:AA,4,0)=JRF!B2439,VLOOKUP(JRF!C2439,X:Y,2,0)="A"),"","Inactive Dept Combo Error")),"Inactive Dept Combo Error")</f>
        <v/>
      </c>
      <c r="AD2426" t="str">
        <f>IFERROR(IF('Journal Template'!D2838="","",IF(AND(VLOOKUP('Journal Template'!D2838,X:AA,4,0)='Journal Template'!A2838,VLOOKUP('Journal Template'!D2838,X:Y,2,0)="A"),"","Inactive Dept Combo Error")),"")</f>
        <v/>
      </c>
      <c r="AK2426" s="150" t="str">
        <f>IF(JRF!B2439="","",IF(JRF!B2439=IFERROR(VLOOKUP(JRF!B2439,Checks!AI:AI,1,0),0),"Entry in Branch/Satellite BU's",""))</f>
        <v/>
      </c>
      <c r="AL2426" t="str">
        <f>IFERROR(IF('Journal Template'!A2838="","",IF('Journal Template'!A2838=IFERROR(VLOOKUP('Journal Template'!A2838,Checks!AI:AI,1,0),0),"Entry in Branch/Satellite BU's","")),"")</f>
        <v/>
      </c>
      <c r="AO2426" s="171"/>
      <c r="AP2426" s="171"/>
      <c r="AQ2426" s="171"/>
      <c r="AR2426" s="171"/>
      <c r="CI2426" t="str">
        <f>IF(JRF!F2439&gt;0,"",IF(JRF!B2439="","",IF(LEFT(JRF!B2439,1)=IFERROR(VLOOKUP(LEFT(JRF!B2439,1),$CF$2:$CF$5,1,0),0),"Product Code Required",IF(JRF!C2439="","",IF(JRF!C2439=IFERROR(VLOOKUP(JRF!C2439,$CH:$CH,1,0),0),"Product Code Required","NA")))))</f>
        <v/>
      </c>
      <c r="CJ2426" t="str">
        <f>IF(JRF!AV2439&gt;0,"",IF(JRF!Q2439="","",IF(LEFT(JRF!Q2439,1)=IFERROR(VLOOKUP(LEFT(JRF!Q2439,1),$CF$2:$CF$5,1,0),0),"Product Code Required",IF(JRF!V2439="","",IF(JRF!V2439=IFERROR(VLOOKUP(JRF!V2439,$CH:$CH,1,0),0),"Product Code Required","NA")))))</f>
        <v/>
      </c>
      <c r="CK2426" t="str">
        <f>IFERROR(IF(LEN('Journal Template'!F2437)&gt;0,"",IF('Journal Template'!A2437="","",IF(LEFT('Journal Template'!A2437,1)=IFERROR(VLOOKUP(LEFT('Journal Template'!A2437,1),Checks!$CF$2:$CF$5,1,0),0),"Product Code Required",IF('Journal Template'!D2437="","",IF('Journal Template'!D2437=IFERROR(VLOOKUP('Journal Template'!D2437,Checks!$CH:$CH,1,0),0),"Product Code Required","NA"))))),"")</f>
        <v/>
      </c>
    </row>
    <row r="2427" spans="14:89">
      <c r="N2427" t="s">
        <v>11220</v>
      </c>
      <c r="O2427" t="s">
        <v>11221</v>
      </c>
      <c r="P2427" t="s">
        <v>386</v>
      </c>
      <c r="Q2427" s="150" t="str">
        <f>IF(JRF!D2440="","",IF(IFERROR(VLOOKUP(JRF!D2440,Checks!N:P,3,0),0)="A","","Inactive account in Use"))</f>
        <v/>
      </c>
      <c r="R2427" t="str">
        <f>IFERROR(IF('Journal Template'!C2839="","",IF(IFERROR(VLOOKUP('Journal Template'!C2839,Checks!N:P,3,0),0)="A","","Inactive account in Use")),"")</f>
        <v/>
      </c>
      <c r="V2427" s="150" t="str">
        <f>IF(JRF!C2440="","",IF(IFERROR(VLOOKUP(JRF!C2440,Checks!S:U,3,0),0)="A","Entry with System fund Dept",""))</f>
        <v/>
      </c>
      <c r="W2427" t="str">
        <f>IFERROR(IF('Journal Template'!D2839="","",IF(IFERROR(VLOOKUP('Journal Template'!D2839,Checks!S:U,3,0),0)="A","Entry with System fund Dept","")),"")</f>
        <v/>
      </c>
      <c r="X2427" t="s">
        <v>11222</v>
      </c>
      <c r="Y2427" t="s">
        <v>389</v>
      </c>
      <c r="Z2427" t="s">
        <v>11223</v>
      </c>
      <c r="AA2427" t="s">
        <v>391</v>
      </c>
      <c r="AB2427" t="s">
        <v>125</v>
      </c>
      <c r="AC2427" s="150" t="str">
        <f>IFERROR(IF(JRF!C2440="","",IF(AND(VLOOKUP(JRF!C2440,X:AA,4,0)=JRF!B2440,VLOOKUP(JRF!C2440,X:Y,2,0)="A"),"","Inactive Dept Combo Error")),"Inactive Dept Combo Error")</f>
        <v/>
      </c>
      <c r="AD2427" t="str">
        <f>IFERROR(IF('Journal Template'!D2839="","",IF(AND(VLOOKUP('Journal Template'!D2839,X:AA,4,0)='Journal Template'!A2839,VLOOKUP('Journal Template'!D2839,X:Y,2,0)="A"),"","Inactive Dept Combo Error")),"")</f>
        <v/>
      </c>
      <c r="AK2427" s="150" t="str">
        <f>IF(JRF!B2440="","",IF(JRF!B2440=IFERROR(VLOOKUP(JRF!B2440,Checks!AI:AI,1,0),0),"Entry in Branch/Satellite BU's",""))</f>
        <v/>
      </c>
      <c r="AL2427" t="str">
        <f>IFERROR(IF('Journal Template'!A2839="","",IF('Journal Template'!A2839=IFERROR(VLOOKUP('Journal Template'!A2839,Checks!AI:AI,1,0),0),"Entry in Branch/Satellite BU's","")),"")</f>
        <v/>
      </c>
      <c r="AO2427" s="171"/>
      <c r="AP2427" s="171"/>
      <c r="AQ2427" s="171"/>
      <c r="AR2427" s="171"/>
      <c r="CI2427" t="str">
        <f>IF(JRF!F2440&gt;0,"",IF(JRF!B2440="","",IF(LEFT(JRF!B2440,1)=IFERROR(VLOOKUP(LEFT(JRF!B2440,1),$CF$2:$CF$5,1,0),0),"Product Code Required",IF(JRF!C2440="","",IF(JRF!C2440=IFERROR(VLOOKUP(JRF!C2440,$CH:$CH,1,0),0),"Product Code Required","NA")))))</f>
        <v/>
      </c>
      <c r="CJ2427" t="str">
        <f>IF(JRF!AV2440&gt;0,"",IF(JRF!Q2440="","",IF(LEFT(JRF!Q2440,1)=IFERROR(VLOOKUP(LEFT(JRF!Q2440,1),$CF$2:$CF$5,1,0),0),"Product Code Required",IF(JRF!V2440="","",IF(JRF!V2440=IFERROR(VLOOKUP(JRF!V2440,$CH:$CH,1,0),0),"Product Code Required","NA")))))</f>
        <v/>
      </c>
      <c r="CK2427" t="str">
        <f>IFERROR(IF(LEN('Journal Template'!F2438)&gt;0,"",IF('Journal Template'!A2438="","",IF(LEFT('Journal Template'!A2438,1)=IFERROR(VLOOKUP(LEFT('Journal Template'!A2438,1),Checks!$CF$2:$CF$5,1,0),0),"Product Code Required",IF('Journal Template'!D2438="","",IF('Journal Template'!D2438=IFERROR(VLOOKUP('Journal Template'!D2438,Checks!$CH:$CH,1,0),0),"Product Code Required","NA"))))),"")</f>
        <v/>
      </c>
    </row>
    <row r="2428" spans="14:89">
      <c r="N2428" t="s">
        <v>11224</v>
      </c>
      <c r="O2428" t="s">
        <v>11225</v>
      </c>
      <c r="P2428" t="s">
        <v>386</v>
      </c>
      <c r="Q2428" s="150" t="str">
        <f>IF(JRF!D2441="","",IF(IFERROR(VLOOKUP(JRF!D2441,Checks!N:P,3,0),0)="A","","Inactive account in Use"))</f>
        <v/>
      </c>
      <c r="R2428" t="str">
        <f>IFERROR(IF('Journal Template'!C2840="","",IF(IFERROR(VLOOKUP('Journal Template'!C2840,Checks!N:P,3,0),0)="A","","Inactive account in Use")),"")</f>
        <v/>
      </c>
      <c r="V2428" s="150" t="str">
        <f>IF(JRF!C2441="","",IF(IFERROR(VLOOKUP(JRF!C2441,Checks!S:U,3,0),0)="A","Entry with System fund Dept",""))</f>
        <v/>
      </c>
      <c r="W2428" t="str">
        <f>IFERROR(IF('Journal Template'!D2840="","",IF(IFERROR(VLOOKUP('Journal Template'!D2840,Checks!S:U,3,0),0)="A","Entry with System fund Dept","")),"")</f>
        <v/>
      </c>
      <c r="X2428" t="s">
        <v>11226</v>
      </c>
      <c r="Y2428" t="s">
        <v>389</v>
      </c>
      <c r="Z2428" t="s">
        <v>11227</v>
      </c>
      <c r="AA2428" t="s">
        <v>391</v>
      </c>
      <c r="AB2428" t="s">
        <v>125</v>
      </c>
      <c r="AC2428" s="150" t="str">
        <f>IFERROR(IF(JRF!C2441="","",IF(AND(VLOOKUP(JRF!C2441,X:AA,4,0)=JRF!B2441,VLOOKUP(JRF!C2441,X:Y,2,0)="A"),"","Inactive Dept Combo Error")),"Inactive Dept Combo Error")</f>
        <v/>
      </c>
      <c r="AD2428" t="str">
        <f>IFERROR(IF('Journal Template'!D2840="","",IF(AND(VLOOKUP('Journal Template'!D2840,X:AA,4,0)='Journal Template'!A2840,VLOOKUP('Journal Template'!D2840,X:Y,2,0)="A"),"","Inactive Dept Combo Error")),"")</f>
        <v/>
      </c>
      <c r="AK2428" s="150" t="str">
        <f>IF(JRF!B2441="","",IF(JRF!B2441=IFERROR(VLOOKUP(JRF!B2441,Checks!AI:AI,1,0),0),"Entry in Branch/Satellite BU's",""))</f>
        <v/>
      </c>
      <c r="AL2428" t="str">
        <f>IFERROR(IF('Journal Template'!A2840="","",IF('Journal Template'!A2840=IFERROR(VLOOKUP('Journal Template'!A2840,Checks!AI:AI,1,0),0),"Entry in Branch/Satellite BU's","")),"")</f>
        <v/>
      </c>
      <c r="AO2428" s="171"/>
      <c r="AP2428" s="171"/>
      <c r="AQ2428" s="171"/>
      <c r="AR2428" s="171"/>
      <c r="CI2428" t="str">
        <f>IF(JRF!F2441&gt;0,"",IF(JRF!B2441="","",IF(LEFT(JRF!B2441,1)=IFERROR(VLOOKUP(LEFT(JRF!B2441,1),$CF$2:$CF$5,1,0),0),"Product Code Required",IF(JRF!C2441="","",IF(JRF!C2441=IFERROR(VLOOKUP(JRF!C2441,$CH:$CH,1,0),0),"Product Code Required","NA")))))</f>
        <v/>
      </c>
      <c r="CJ2428" t="str">
        <f>IF(JRF!AV2441&gt;0,"",IF(JRF!Q2441="","",IF(LEFT(JRF!Q2441,1)=IFERROR(VLOOKUP(LEFT(JRF!Q2441,1),$CF$2:$CF$5,1,0),0),"Product Code Required",IF(JRF!V2441="","",IF(JRF!V2441=IFERROR(VLOOKUP(JRF!V2441,$CH:$CH,1,0),0),"Product Code Required","NA")))))</f>
        <v/>
      </c>
      <c r="CK2428" t="str">
        <f>IFERROR(IF(LEN('Journal Template'!F2439)&gt;0,"",IF('Journal Template'!A2439="","",IF(LEFT('Journal Template'!A2439,1)=IFERROR(VLOOKUP(LEFT('Journal Template'!A2439,1),Checks!$CF$2:$CF$5,1,0),0),"Product Code Required",IF('Journal Template'!D2439="","",IF('Journal Template'!D2439=IFERROR(VLOOKUP('Journal Template'!D2439,Checks!$CH:$CH,1,0),0),"Product Code Required","NA"))))),"")</f>
        <v/>
      </c>
    </row>
    <row r="2429" spans="14:89">
      <c r="N2429" t="s">
        <v>11228</v>
      </c>
      <c r="O2429" t="s">
        <v>11229</v>
      </c>
      <c r="P2429" t="s">
        <v>386</v>
      </c>
      <c r="Q2429" s="150" t="str">
        <f>IF(JRF!D2442="","",IF(IFERROR(VLOOKUP(JRF!D2442,Checks!N:P,3,0),0)="A","","Inactive account in Use"))</f>
        <v/>
      </c>
      <c r="R2429" t="str">
        <f>IFERROR(IF('Journal Template'!C2841="","",IF(IFERROR(VLOOKUP('Journal Template'!C2841,Checks!N:P,3,0),0)="A","","Inactive account in Use")),"")</f>
        <v/>
      </c>
      <c r="V2429" s="150" t="str">
        <f>IF(JRF!C2442="","",IF(IFERROR(VLOOKUP(JRF!C2442,Checks!S:U,3,0),0)="A","Entry with System fund Dept",""))</f>
        <v/>
      </c>
      <c r="W2429" t="str">
        <f>IFERROR(IF('Journal Template'!D2841="","",IF(IFERROR(VLOOKUP('Journal Template'!D2841,Checks!S:U,3,0),0)="A","Entry with System fund Dept","")),"")</f>
        <v/>
      </c>
      <c r="X2429" t="s">
        <v>11230</v>
      </c>
      <c r="Y2429" t="s">
        <v>386</v>
      </c>
      <c r="Z2429" t="s">
        <v>11231</v>
      </c>
      <c r="AA2429" t="s">
        <v>391</v>
      </c>
      <c r="AB2429" t="s">
        <v>125</v>
      </c>
      <c r="AC2429" s="150" t="str">
        <f>IFERROR(IF(JRF!C2442="","",IF(AND(VLOOKUP(JRF!C2442,X:AA,4,0)=JRF!B2442,VLOOKUP(JRF!C2442,X:Y,2,0)="A"),"","Inactive Dept Combo Error")),"Inactive Dept Combo Error")</f>
        <v/>
      </c>
      <c r="AD2429" t="str">
        <f>IFERROR(IF('Journal Template'!D2841="","",IF(AND(VLOOKUP('Journal Template'!D2841,X:AA,4,0)='Journal Template'!A2841,VLOOKUP('Journal Template'!D2841,X:Y,2,0)="A"),"","Inactive Dept Combo Error")),"")</f>
        <v/>
      </c>
      <c r="AK2429" s="150" t="str">
        <f>IF(JRF!B2442="","",IF(JRF!B2442=IFERROR(VLOOKUP(JRF!B2442,Checks!AI:AI,1,0),0),"Entry in Branch/Satellite BU's",""))</f>
        <v/>
      </c>
      <c r="AL2429" t="str">
        <f>IFERROR(IF('Journal Template'!A2841="","",IF('Journal Template'!A2841=IFERROR(VLOOKUP('Journal Template'!A2841,Checks!AI:AI,1,0),0),"Entry in Branch/Satellite BU's","")),"")</f>
        <v/>
      </c>
      <c r="AO2429" s="171"/>
      <c r="AP2429" s="171"/>
      <c r="AQ2429" s="171"/>
      <c r="AR2429" s="171"/>
      <c r="CI2429" t="str">
        <f>IF(JRF!F2442&gt;0,"",IF(JRF!B2442="","",IF(LEFT(JRF!B2442,1)=IFERROR(VLOOKUP(LEFT(JRF!B2442,1),$CF$2:$CF$5,1,0),0),"Product Code Required",IF(JRF!C2442="","",IF(JRF!C2442=IFERROR(VLOOKUP(JRF!C2442,$CH:$CH,1,0),0),"Product Code Required","NA")))))</f>
        <v/>
      </c>
      <c r="CJ2429" t="str">
        <f>IF(JRF!AV2442&gt;0,"",IF(JRF!Q2442="","",IF(LEFT(JRF!Q2442,1)=IFERROR(VLOOKUP(LEFT(JRF!Q2442,1),$CF$2:$CF$5,1,0),0),"Product Code Required",IF(JRF!V2442="","",IF(JRF!V2442=IFERROR(VLOOKUP(JRF!V2442,$CH:$CH,1,0),0),"Product Code Required","NA")))))</f>
        <v/>
      </c>
      <c r="CK2429" t="str">
        <f>IFERROR(IF(LEN('Journal Template'!F2440)&gt;0,"",IF('Journal Template'!A2440="","",IF(LEFT('Journal Template'!A2440,1)=IFERROR(VLOOKUP(LEFT('Journal Template'!A2440,1),Checks!$CF$2:$CF$5,1,0),0),"Product Code Required",IF('Journal Template'!D2440="","",IF('Journal Template'!D2440=IFERROR(VLOOKUP('Journal Template'!D2440,Checks!$CH:$CH,1,0),0),"Product Code Required","NA"))))),"")</f>
        <v/>
      </c>
    </row>
    <row r="2430" spans="14:89">
      <c r="N2430" t="s">
        <v>11232</v>
      </c>
      <c r="O2430" t="s">
        <v>11233</v>
      </c>
      <c r="P2430" t="s">
        <v>386</v>
      </c>
      <c r="Q2430" s="150" t="str">
        <f>IF(JRF!D2443="","",IF(IFERROR(VLOOKUP(JRF!D2443,Checks!N:P,3,0),0)="A","","Inactive account in Use"))</f>
        <v/>
      </c>
      <c r="R2430" t="str">
        <f>IFERROR(IF('Journal Template'!C2842="","",IF(IFERROR(VLOOKUP('Journal Template'!C2842,Checks!N:P,3,0),0)="A","","Inactive account in Use")),"")</f>
        <v/>
      </c>
      <c r="V2430" s="150" t="str">
        <f>IF(JRF!C2443="","",IF(IFERROR(VLOOKUP(JRF!C2443,Checks!S:U,3,0),0)="A","Entry with System fund Dept",""))</f>
        <v/>
      </c>
      <c r="W2430" t="str">
        <f>IFERROR(IF('Journal Template'!D2842="","",IF(IFERROR(VLOOKUP('Journal Template'!D2842,Checks!S:U,3,0),0)="A","Entry with System fund Dept","")),"")</f>
        <v/>
      </c>
      <c r="X2430" t="s">
        <v>11234</v>
      </c>
      <c r="Y2430" t="s">
        <v>389</v>
      </c>
      <c r="Z2430" t="s">
        <v>11235</v>
      </c>
      <c r="AA2430" t="s">
        <v>391</v>
      </c>
      <c r="AB2430" t="s">
        <v>125</v>
      </c>
      <c r="AC2430" s="150" t="str">
        <f>IFERROR(IF(JRF!C2443="","",IF(AND(VLOOKUP(JRF!C2443,X:AA,4,0)=JRF!B2443,VLOOKUP(JRF!C2443,X:Y,2,0)="A"),"","Inactive Dept Combo Error")),"Inactive Dept Combo Error")</f>
        <v/>
      </c>
      <c r="AD2430" t="str">
        <f>IFERROR(IF('Journal Template'!D2842="","",IF(AND(VLOOKUP('Journal Template'!D2842,X:AA,4,0)='Journal Template'!A2842,VLOOKUP('Journal Template'!D2842,X:Y,2,0)="A"),"","Inactive Dept Combo Error")),"")</f>
        <v/>
      </c>
      <c r="AK2430" s="150" t="str">
        <f>IF(JRF!B2443="","",IF(JRF!B2443=IFERROR(VLOOKUP(JRF!B2443,Checks!AI:AI,1,0),0),"Entry in Branch/Satellite BU's",""))</f>
        <v/>
      </c>
      <c r="AL2430" t="str">
        <f>IFERROR(IF('Journal Template'!A2842="","",IF('Journal Template'!A2842=IFERROR(VLOOKUP('Journal Template'!A2842,Checks!AI:AI,1,0),0),"Entry in Branch/Satellite BU's","")),"")</f>
        <v/>
      </c>
      <c r="AO2430" s="171"/>
      <c r="AP2430" s="171"/>
      <c r="AQ2430" s="171"/>
      <c r="AR2430" s="171"/>
      <c r="CI2430" t="str">
        <f>IF(JRF!F2443&gt;0,"",IF(JRF!B2443="","",IF(LEFT(JRF!B2443,1)=IFERROR(VLOOKUP(LEFT(JRF!B2443,1),$CF$2:$CF$5,1,0),0),"Product Code Required",IF(JRF!C2443="","",IF(JRF!C2443=IFERROR(VLOOKUP(JRF!C2443,$CH:$CH,1,0),0),"Product Code Required","NA")))))</f>
        <v/>
      </c>
      <c r="CJ2430" t="str">
        <f>IF(JRF!AV2443&gt;0,"",IF(JRF!Q2443="","",IF(LEFT(JRF!Q2443,1)=IFERROR(VLOOKUP(LEFT(JRF!Q2443,1),$CF$2:$CF$5,1,0),0),"Product Code Required",IF(JRF!V2443="","",IF(JRF!V2443=IFERROR(VLOOKUP(JRF!V2443,$CH:$CH,1,0),0),"Product Code Required","NA")))))</f>
        <v/>
      </c>
      <c r="CK2430" t="str">
        <f>IFERROR(IF(LEN('Journal Template'!F2441)&gt;0,"",IF('Journal Template'!A2441="","",IF(LEFT('Journal Template'!A2441,1)=IFERROR(VLOOKUP(LEFT('Journal Template'!A2441,1),Checks!$CF$2:$CF$5,1,0),0),"Product Code Required",IF('Journal Template'!D2441="","",IF('Journal Template'!D2441=IFERROR(VLOOKUP('Journal Template'!D2441,Checks!$CH:$CH,1,0),0),"Product Code Required","NA"))))),"")</f>
        <v/>
      </c>
    </row>
    <row r="2431" spans="14:89">
      <c r="N2431" t="s">
        <v>11236</v>
      </c>
      <c r="O2431" t="s">
        <v>11237</v>
      </c>
      <c r="P2431" t="s">
        <v>386</v>
      </c>
      <c r="Q2431" s="150" t="str">
        <f>IF(JRF!D2444="","",IF(IFERROR(VLOOKUP(JRF!D2444,Checks!N:P,3,0),0)="A","","Inactive account in Use"))</f>
        <v/>
      </c>
      <c r="R2431" t="str">
        <f>IFERROR(IF('Journal Template'!C2843="","",IF(IFERROR(VLOOKUP('Journal Template'!C2843,Checks!N:P,3,0),0)="A","","Inactive account in Use")),"")</f>
        <v/>
      </c>
      <c r="V2431" s="150" t="str">
        <f>IF(JRF!C2444="","",IF(IFERROR(VLOOKUP(JRF!C2444,Checks!S:U,3,0),0)="A","Entry with System fund Dept",""))</f>
        <v/>
      </c>
      <c r="W2431" t="str">
        <f>IFERROR(IF('Journal Template'!D2843="","",IF(IFERROR(VLOOKUP('Journal Template'!D2843,Checks!S:U,3,0),0)="A","Entry with System fund Dept","")),"")</f>
        <v/>
      </c>
      <c r="X2431" t="s">
        <v>11238</v>
      </c>
      <c r="Y2431" t="s">
        <v>389</v>
      </c>
      <c r="Z2431" t="s">
        <v>11239</v>
      </c>
      <c r="AA2431" t="s">
        <v>391</v>
      </c>
      <c r="AB2431" t="s">
        <v>125</v>
      </c>
      <c r="AC2431" s="150" t="str">
        <f>IFERROR(IF(JRF!C2444="","",IF(AND(VLOOKUP(JRF!C2444,X:AA,4,0)=JRF!B2444,VLOOKUP(JRF!C2444,X:Y,2,0)="A"),"","Inactive Dept Combo Error")),"Inactive Dept Combo Error")</f>
        <v/>
      </c>
      <c r="AD2431" t="str">
        <f>IFERROR(IF('Journal Template'!D2843="","",IF(AND(VLOOKUP('Journal Template'!D2843,X:AA,4,0)='Journal Template'!A2843,VLOOKUP('Journal Template'!D2843,X:Y,2,0)="A"),"","Inactive Dept Combo Error")),"")</f>
        <v/>
      </c>
      <c r="AK2431" s="150" t="str">
        <f>IF(JRF!B2444="","",IF(JRF!B2444=IFERROR(VLOOKUP(JRF!B2444,Checks!AI:AI,1,0),0),"Entry in Branch/Satellite BU's",""))</f>
        <v/>
      </c>
      <c r="AL2431" t="str">
        <f>IFERROR(IF('Journal Template'!A2843="","",IF('Journal Template'!A2843=IFERROR(VLOOKUP('Journal Template'!A2843,Checks!AI:AI,1,0),0),"Entry in Branch/Satellite BU's","")),"")</f>
        <v/>
      </c>
      <c r="AO2431" s="171"/>
      <c r="AP2431" s="171"/>
      <c r="AQ2431" s="171"/>
      <c r="AR2431" s="171"/>
      <c r="CI2431" t="str">
        <f>IF(JRF!F2444&gt;0,"",IF(JRF!B2444="","",IF(LEFT(JRF!B2444,1)=IFERROR(VLOOKUP(LEFT(JRF!B2444,1),$CF$2:$CF$5,1,0),0),"Product Code Required",IF(JRF!C2444="","",IF(JRF!C2444=IFERROR(VLOOKUP(JRF!C2444,$CH:$CH,1,0),0),"Product Code Required","NA")))))</f>
        <v/>
      </c>
      <c r="CJ2431" t="str">
        <f>IF(JRF!AV2444&gt;0,"",IF(JRF!Q2444="","",IF(LEFT(JRF!Q2444,1)=IFERROR(VLOOKUP(LEFT(JRF!Q2444,1),$CF$2:$CF$5,1,0),0),"Product Code Required",IF(JRF!V2444="","",IF(JRF!V2444=IFERROR(VLOOKUP(JRF!V2444,$CH:$CH,1,0),0),"Product Code Required","NA")))))</f>
        <v/>
      </c>
      <c r="CK2431" t="str">
        <f>IFERROR(IF(LEN('Journal Template'!F2442)&gt;0,"",IF('Journal Template'!A2442="","",IF(LEFT('Journal Template'!A2442,1)=IFERROR(VLOOKUP(LEFT('Journal Template'!A2442,1),Checks!$CF$2:$CF$5,1,0),0),"Product Code Required",IF('Journal Template'!D2442="","",IF('Journal Template'!D2442=IFERROR(VLOOKUP('Journal Template'!D2442,Checks!$CH:$CH,1,0),0),"Product Code Required","NA"))))),"")</f>
        <v/>
      </c>
    </row>
    <row r="2432" spans="14:89">
      <c r="N2432" t="s">
        <v>11240</v>
      </c>
      <c r="O2432" t="s">
        <v>11241</v>
      </c>
      <c r="P2432" t="s">
        <v>386</v>
      </c>
      <c r="Q2432" s="150" t="str">
        <f>IF(JRF!D2445="","",IF(IFERROR(VLOOKUP(JRF!D2445,Checks!N:P,3,0),0)="A","","Inactive account in Use"))</f>
        <v/>
      </c>
      <c r="R2432" t="str">
        <f>IFERROR(IF('Journal Template'!C2844="","",IF(IFERROR(VLOOKUP('Journal Template'!C2844,Checks!N:P,3,0),0)="A","","Inactive account in Use")),"")</f>
        <v/>
      </c>
      <c r="V2432" s="150" t="str">
        <f>IF(JRF!C2445="","",IF(IFERROR(VLOOKUP(JRF!C2445,Checks!S:U,3,0),0)="A","Entry with System fund Dept",""))</f>
        <v/>
      </c>
      <c r="W2432" t="str">
        <f>IFERROR(IF('Journal Template'!D2844="","",IF(IFERROR(VLOOKUP('Journal Template'!D2844,Checks!S:U,3,0),0)="A","Entry with System fund Dept","")),"")</f>
        <v/>
      </c>
      <c r="X2432" t="s">
        <v>11242</v>
      </c>
      <c r="Y2432" t="s">
        <v>389</v>
      </c>
      <c r="Z2432" t="s">
        <v>11243</v>
      </c>
      <c r="AA2432" t="s">
        <v>391</v>
      </c>
      <c r="AB2432" t="s">
        <v>125</v>
      </c>
      <c r="AC2432" s="150" t="str">
        <f>IFERROR(IF(JRF!C2445="","",IF(AND(VLOOKUP(JRF!C2445,X:AA,4,0)=JRF!B2445,VLOOKUP(JRF!C2445,X:Y,2,0)="A"),"","Inactive Dept Combo Error")),"Inactive Dept Combo Error")</f>
        <v/>
      </c>
      <c r="AD2432" t="str">
        <f>IFERROR(IF('Journal Template'!D2844="","",IF(AND(VLOOKUP('Journal Template'!D2844,X:AA,4,0)='Journal Template'!A2844,VLOOKUP('Journal Template'!D2844,X:Y,2,0)="A"),"","Inactive Dept Combo Error")),"")</f>
        <v/>
      </c>
      <c r="AK2432" s="150" t="str">
        <f>IF(JRF!B2445="","",IF(JRF!B2445=IFERROR(VLOOKUP(JRF!B2445,Checks!AI:AI,1,0),0),"Entry in Branch/Satellite BU's",""))</f>
        <v/>
      </c>
      <c r="AL2432" t="str">
        <f>IFERROR(IF('Journal Template'!A2844="","",IF('Journal Template'!A2844=IFERROR(VLOOKUP('Journal Template'!A2844,Checks!AI:AI,1,0),0),"Entry in Branch/Satellite BU's","")),"")</f>
        <v/>
      </c>
      <c r="AO2432" s="171"/>
      <c r="AP2432" s="171"/>
      <c r="AQ2432" s="171"/>
      <c r="AR2432" s="171"/>
      <c r="CI2432" t="str">
        <f>IF(JRF!F2445&gt;0,"",IF(JRF!B2445="","",IF(LEFT(JRF!B2445,1)=IFERROR(VLOOKUP(LEFT(JRF!B2445,1),$CF$2:$CF$5,1,0),0),"Product Code Required",IF(JRF!C2445="","",IF(JRF!C2445=IFERROR(VLOOKUP(JRF!C2445,$CH:$CH,1,0),0),"Product Code Required","NA")))))</f>
        <v/>
      </c>
      <c r="CJ2432" t="str">
        <f>IF(JRF!AV2445&gt;0,"",IF(JRF!Q2445="","",IF(LEFT(JRF!Q2445,1)=IFERROR(VLOOKUP(LEFT(JRF!Q2445,1),$CF$2:$CF$5,1,0),0),"Product Code Required",IF(JRF!V2445="","",IF(JRF!V2445=IFERROR(VLOOKUP(JRF!V2445,$CH:$CH,1,0),0),"Product Code Required","NA")))))</f>
        <v/>
      </c>
      <c r="CK2432" t="str">
        <f>IFERROR(IF(LEN('Journal Template'!F2443)&gt;0,"",IF('Journal Template'!A2443="","",IF(LEFT('Journal Template'!A2443,1)=IFERROR(VLOOKUP(LEFT('Journal Template'!A2443,1),Checks!$CF$2:$CF$5,1,0),0),"Product Code Required",IF('Journal Template'!D2443="","",IF('Journal Template'!D2443=IFERROR(VLOOKUP('Journal Template'!D2443,Checks!$CH:$CH,1,0),0),"Product Code Required","NA"))))),"")</f>
        <v/>
      </c>
    </row>
    <row r="2433" spans="14:89">
      <c r="N2433" t="s">
        <v>11244</v>
      </c>
      <c r="O2433" t="s">
        <v>11245</v>
      </c>
      <c r="P2433" t="s">
        <v>386</v>
      </c>
      <c r="Q2433" s="150" t="str">
        <f>IF(JRF!D2446="","",IF(IFERROR(VLOOKUP(JRF!D2446,Checks!N:P,3,0),0)="A","","Inactive account in Use"))</f>
        <v/>
      </c>
      <c r="R2433" t="str">
        <f>IFERROR(IF('Journal Template'!C2845="","",IF(IFERROR(VLOOKUP('Journal Template'!C2845,Checks!N:P,3,0),0)="A","","Inactive account in Use")),"")</f>
        <v/>
      </c>
      <c r="V2433" s="150" t="str">
        <f>IF(JRF!C2446="","",IF(IFERROR(VLOOKUP(JRF!C2446,Checks!S:U,3,0),0)="A","Entry with System fund Dept",""))</f>
        <v/>
      </c>
      <c r="W2433" t="str">
        <f>IFERROR(IF('Journal Template'!D2845="","",IF(IFERROR(VLOOKUP('Journal Template'!D2845,Checks!S:U,3,0),0)="A","Entry with System fund Dept","")),"")</f>
        <v/>
      </c>
      <c r="X2433" t="s">
        <v>11246</v>
      </c>
      <c r="Y2433" t="s">
        <v>386</v>
      </c>
      <c r="Z2433" t="s">
        <v>11247</v>
      </c>
      <c r="AA2433" t="s">
        <v>391</v>
      </c>
      <c r="AB2433" t="s">
        <v>125</v>
      </c>
      <c r="AC2433" s="150" t="str">
        <f>IFERROR(IF(JRF!C2446="","",IF(AND(VLOOKUP(JRF!C2446,X:AA,4,0)=JRF!B2446,VLOOKUP(JRF!C2446,X:Y,2,0)="A"),"","Inactive Dept Combo Error")),"Inactive Dept Combo Error")</f>
        <v/>
      </c>
      <c r="AD2433" t="str">
        <f>IFERROR(IF('Journal Template'!D2845="","",IF(AND(VLOOKUP('Journal Template'!D2845,X:AA,4,0)='Journal Template'!A2845,VLOOKUP('Journal Template'!D2845,X:Y,2,0)="A"),"","Inactive Dept Combo Error")),"")</f>
        <v/>
      </c>
      <c r="AK2433" s="150" t="str">
        <f>IF(JRF!B2446="","",IF(JRF!B2446=IFERROR(VLOOKUP(JRF!B2446,Checks!AI:AI,1,0),0),"Entry in Branch/Satellite BU's",""))</f>
        <v/>
      </c>
      <c r="AL2433" t="str">
        <f>IFERROR(IF('Journal Template'!A2845="","",IF('Journal Template'!A2845=IFERROR(VLOOKUP('Journal Template'!A2845,Checks!AI:AI,1,0),0),"Entry in Branch/Satellite BU's","")),"")</f>
        <v/>
      </c>
      <c r="AO2433" s="171"/>
      <c r="AP2433" s="171"/>
      <c r="AQ2433" s="171"/>
      <c r="AR2433" s="171"/>
      <c r="CI2433" t="str">
        <f>IF(JRF!F2446&gt;0,"",IF(JRF!B2446="","",IF(LEFT(JRF!B2446,1)=IFERROR(VLOOKUP(LEFT(JRF!B2446,1),$CF$2:$CF$5,1,0),0),"Product Code Required",IF(JRF!C2446="","",IF(JRF!C2446=IFERROR(VLOOKUP(JRF!C2446,$CH:$CH,1,0),0),"Product Code Required","NA")))))</f>
        <v/>
      </c>
      <c r="CJ2433" t="str">
        <f>IF(JRF!AV2446&gt;0,"",IF(JRF!Q2446="","",IF(LEFT(JRF!Q2446,1)=IFERROR(VLOOKUP(LEFT(JRF!Q2446,1),$CF$2:$CF$5,1,0),0),"Product Code Required",IF(JRF!V2446="","",IF(JRF!V2446=IFERROR(VLOOKUP(JRF!V2446,$CH:$CH,1,0),0),"Product Code Required","NA")))))</f>
        <v/>
      </c>
      <c r="CK2433" t="str">
        <f>IFERROR(IF(LEN('Journal Template'!F2444)&gt;0,"",IF('Journal Template'!A2444="","",IF(LEFT('Journal Template'!A2444,1)=IFERROR(VLOOKUP(LEFT('Journal Template'!A2444,1),Checks!$CF$2:$CF$5,1,0),0),"Product Code Required",IF('Journal Template'!D2444="","",IF('Journal Template'!D2444=IFERROR(VLOOKUP('Journal Template'!D2444,Checks!$CH:$CH,1,0),0),"Product Code Required","NA"))))),"")</f>
        <v/>
      </c>
    </row>
    <row r="2434" spans="14:89">
      <c r="N2434" t="s">
        <v>11248</v>
      </c>
      <c r="O2434" t="s">
        <v>10291</v>
      </c>
      <c r="P2434" t="s">
        <v>386</v>
      </c>
      <c r="Q2434" s="150" t="str">
        <f>IF(JRF!D2447="","",IF(IFERROR(VLOOKUP(JRF!D2447,Checks!N:P,3,0),0)="A","","Inactive account in Use"))</f>
        <v/>
      </c>
      <c r="R2434" t="str">
        <f>IFERROR(IF('Journal Template'!C2846="","",IF(IFERROR(VLOOKUP('Journal Template'!C2846,Checks!N:P,3,0),0)="A","","Inactive account in Use")),"")</f>
        <v/>
      </c>
      <c r="V2434" s="150" t="str">
        <f>IF(JRF!C2447="","",IF(IFERROR(VLOOKUP(JRF!C2447,Checks!S:U,3,0),0)="A","Entry with System fund Dept",""))</f>
        <v/>
      </c>
      <c r="W2434" t="str">
        <f>IFERROR(IF('Journal Template'!D2846="","",IF(IFERROR(VLOOKUP('Journal Template'!D2846,Checks!S:U,3,0),0)="A","Entry with System fund Dept","")),"")</f>
        <v/>
      </c>
      <c r="X2434" t="s">
        <v>11249</v>
      </c>
      <c r="Y2434" t="s">
        <v>389</v>
      </c>
      <c r="Z2434" t="s">
        <v>11250</v>
      </c>
      <c r="AA2434" t="s">
        <v>391</v>
      </c>
      <c r="AB2434" t="s">
        <v>125</v>
      </c>
      <c r="AC2434" s="150" t="str">
        <f>IFERROR(IF(JRF!C2447="","",IF(AND(VLOOKUP(JRF!C2447,X:AA,4,0)=JRF!B2447,VLOOKUP(JRF!C2447,X:Y,2,0)="A"),"","Inactive Dept Combo Error")),"Inactive Dept Combo Error")</f>
        <v/>
      </c>
      <c r="AD2434" t="str">
        <f>IFERROR(IF('Journal Template'!D2846="","",IF(AND(VLOOKUP('Journal Template'!D2846,X:AA,4,0)='Journal Template'!A2846,VLOOKUP('Journal Template'!D2846,X:Y,2,0)="A"),"","Inactive Dept Combo Error")),"")</f>
        <v/>
      </c>
      <c r="AK2434" s="150" t="str">
        <f>IF(JRF!B2447="","",IF(JRF!B2447=IFERROR(VLOOKUP(JRF!B2447,Checks!AI:AI,1,0),0),"Entry in Branch/Satellite BU's",""))</f>
        <v/>
      </c>
      <c r="AL2434" t="str">
        <f>IFERROR(IF('Journal Template'!A2846="","",IF('Journal Template'!A2846=IFERROR(VLOOKUP('Journal Template'!A2846,Checks!AI:AI,1,0),0),"Entry in Branch/Satellite BU's","")),"")</f>
        <v/>
      </c>
      <c r="AO2434" s="171"/>
      <c r="AP2434" s="171"/>
      <c r="AQ2434" s="171"/>
      <c r="AR2434" s="171"/>
      <c r="CI2434" t="str">
        <f>IF(JRF!F2447&gt;0,"",IF(JRF!B2447="","",IF(LEFT(JRF!B2447,1)=IFERROR(VLOOKUP(LEFT(JRF!B2447,1),$CF$2:$CF$5,1,0),0),"Product Code Required",IF(JRF!C2447="","",IF(JRF!C2447=IFERROR(VLOOKUP(JRF!C2447,$CH:$CH,1,0),0),"Product Code Required","NA")))))</f>
        <v/>
      </c>
      <c r="CJ2434" t="str">
        <f>IF(JRF!AV2447&gt;0,"",IF(JRF!Q2447="","",IF(LEFT(JRF!Q2447,1)=IFERROR(VLOOKUP(LEFT(JRF!Q2447,1),$CF$2:$CF$5,1,0),0),"Product Code Required",IF(JRF!V2447="","",IF(JRF!V2447=IFERROR(VLOOKUP(JRF!V2447,$CH:$CH,1,0),0),"Product Code Required","NA")))))</f>
        <v/>
      </c>
      <c r="CK2434" t="str">
        <f>IFERROR(IF(LEN('Journal Template'!F2445)&gt;0,"",IF('Journal Template'!A2445="","",IF(LEFT('Journal Template'!A2445,1)=IFERROR(VLOOKUP(LEFT('Journal Template'!A2445,1),Checks!$CF$2:$CF$5,1,0),0),"Product Code Required",IF('Journal Template'!D2445="","",IF('Journal Template'!D2445=IFERROR(VLOOKUP('Journal Template'!D2445,Checks!$CH:$CH,1,0),0),"Product Code Required","NA"))))),"")</f>
        <v/>
      </c>
    </row>
    <row r="2435" spans="14:89">
      <c r="N2435" t="s">
        <v>11251</v>
      </c>
      <c r="O2435" t="s">
        <v>11252</v>
      </c>
      <c r="P2435" t="s">
        <v>386</v>
      </c>
      <c r="Q2435" s="150" t="str">
        <f>IF(JRF!D2448="","",IF(IFERROR(VLOOKUP(JRF!D2448,Checks!N:P,3,0),0)="A","","Inactive account in Use"))</f>
        <v/>
      </c>
      <c r="R2435" t="str">
        <f>IFERROR(IF('Journal Template'!C2847="","",IF(IFERROR(VLOOKUP('Journal Template'!C2847,Checks!N:P,3,0),0)="A","","Inactive account in Use")),"")</f>
        <v/>
      </c>
      <c r="V2435" s="150" t="str">
        <f>IF(JRF!C2448="","",IF(IFERROR(VLOOKUP(JRF!C2448,Checks!S:U,3,0),0)="A","Entry with System fund Dept",""))</f>
        <v/>
      </c>
      <c r="W2435" t="str">
        <f>IFERROR(IF('Journal Template'!D2847="","",IF(IFERROR(VLOOKUP('Journal Template'!D2847,Checks!S:U,3,0),0)="A","Entry with System fund Dept","")),"")</f>
        <v/>
      </c>
      <c r="X2435" t="s">
        <v>11253</v>
      </c>
      <c r="Y2435" t="s">
        <v>389</v>
      </c>
      <c r="Z2435" t="s">
        <v>11254</v>
      </c>
      <c r="AA2435" t="s">
        <v>391</v>
      </c>
      <c r="AB2435" t="s">
        <v>125</v>
      </c>
      <c r="AC2435" s="150" t="str">
        <f>IFERROR(IF(JRF!C2448="","",IF(AND(VLOOKUP(JRF!C2448,X:AA,4,0)=JRF!B2448,VLOOKUP(JRF!C2448,X:Y,2,0)="A"),"","Inactive Dept Combo Error")),"Inactive Dept Combo Error")</f>
        <v/>
      </c>
      <c r="AD2435" t="str">
        <f>IFERROR(IF('Journal Template'!D2847="","",IF(AND(VLOOKUP('Journal Template'!D2847,X:AA,4,0)='Journal Template'!A2847,VLOOKUP('Journal Template'!D2847,X:Y,2,0)="A"),"","Inactive Dept Combo Error")),"")</f>
        <v/>
      </c>
      <c r="AK2435" s="150" t="str">
        <f>IF(JRF!B2448="","",IF(JRF!B2448=IFERROR(VLOOKUP(JRF!B2448,Checks!AI:AI,1,0),0),"Entry in Branch/Satellite BU's",""))</f>
        <v/>
      </c>
      <c r="AL2435" t="str">
        <f>IFERROR(IF('Journal Template'!A2847="","",IF('Journal Template'!A2847=IFERROR(VLOOKUP('Journal Template'!A2847,Checks!AI:AI,1,0),0),"Entry in Branch/Satellite BU's","")),"")</f>
        <v/>
      </c>
      <c r="AO2435" s="171"/>
      <c r="AP2435" s="171"/>
      <c r="AQ2435" s="171"/>
      <c r="AR2435" s="171"/>
      <c r="CI2435" t="str">
        <f>IF(JRF!F2448&gt;0,"",IF(JRF!B2448="","",IF(LEFT(JRF!B2448,1)=IFERROR(VLOOKUP(LEFT(JRF!B2448,1),$CF$2:$CF$5,1,0),0),"Product Code Required",IF(JRF!C2448="","",IF(JRF!C2448=IFERROR(VLOOKUP(JRF!C2448,$CH:$CH,1,0),0),"Product Code Required","NA")))))</f>
        <v/>
      </c>
      <c r="CJ2435" t="str">
        <f>IF(JRF!AV2448&gt;0,"",IF(JRF!Q2448="","",IF(LEFT(JRF!Q2448,1)=IFERROR(VLOOKUP(LEFT(JRF!Q2448,1),$CF$2:$CF$5,1,0),0),"Product Code Required",IF(JRF!V2448="","",IF(JRF!V2448=IFERROR(VLOOKUP(JRF!V2448,$CH:$CH,1,0),0),"Product Code Required","NA")))))</f>
        <v/>
      </c>
      <c r="CK2435" t="str">
        <f>IFERROR(IF(LEN('Journal Template'!F2446)&gt;0,"",IF('Journal Template'!A2446="","",IF(LEFT('Journal Template'!A2446,1)=IFERROR(VLOOKUP(LEFT('Journal Template'!A2446,1),Checks!$CF$2:$CF$5,1,0),0),"Product Code Required",IF('Journal Template'!D2446="","",IF('Journal Template'!D2446=IFERROR(VLOOKUP('Journal Template'!D2446,Checks!$CH:$CH,1,0),0),"Product Code Required","NA"))))),"")</f>
        <v/>
      </c>
    </row>
    <row r="2436" spans="14:89">
      <c r="N2436" t="s">
        <v>11255</v>
      </c>
      <c r="O2436" t="s">
        <v>11256</v>
      </c>
      <c r="P2436" t="s">
        <v>386</v>
      </c>
      <c r="Q2436" s="150" t="str">
        <f>IF(JRF!D2449="","",IF(IFERROR(VLOOKUP(JRF!D2449,Checks!N:P,3,0),0)="A","","Inactive account in Use"))</f>
        <v/>
      </c>
      <c r="R2436" t="str">
        <f>IFERROR(IF('Journal Template'!C2848="","",IF(IFERROR(VLOOKUP('Journal Template'!C2848,Checks!N:P,3,0),0)="A","","Inactive account in Use")),"")</f>
        <v/>
      </c>
      <c r="V2436" s="150" t="str">
        <f>IF(JRF!C2449="","",IF(IFERROR(VLOOKUP(JRF!C2449,Checks!S:U,3,0),0)="A","Entry with System fund Dept",""))</f>
        <v/>
      </c>
      <c r="W2436" t="str">
        <f>IFERROR(IF('Journal Template'!D2848="","",IF(IFERROR(VLOOKUP('Journal Template'!D2848,Checks!S:U,3,0),0)="A","Entry with System fund Dept","")),"")</f>
        <v/>
      </c>
      <c r="X2436" t="s">
        <v>11257</v>
      </c>
      <c r="Y2436" t="s">
        <v>389</v>
      </c>
      <c r="Z2436" t="s">
        <v>11258</v>
      </c>
      <c r="AA2436" t="s">
        <v>391</v>
      </c>
      <c r="AB2436" t="s">
        <v>125</v>
      </c>
      <c r="AC2436" s="150" t="str">
        <f>IFERROR(IF(JRF!C2449="","",IF(AND(VLOOKUP(JRF!C2449,X:AA,4,0)=JRF!B2449,VLOOKUP(JRF!C2449,X:Y,2,0)="A"),"","Inactive Dept Combo Error")),"Inactive Dept Combo Error")</f>
        <v/>
      </c>
      <c r="AD2436" t="str">
        <f>IFERROR(IF('Journal Template'!D2848="","",IF(AND(VLOOKUP('Journal Template'!D2848,X:AA,4,0)='Journal Template'!A2848,VLOOKUP('Journal Template'!D2848,X:Y,2,0)="A"),"","Inactive Dept Combo Error")),"")</f>
        <v/>
      </c>
      <c r="AK2436" s="150" t="str">
        <f>IF(JRF!B2449="","",IF(JRF!B2449=IFERROR(VLOOKUP(JRF!B2449,Checks!AI:AI,1,0),0),"Entry in Branch/Satellite BU's",""))</f>
        <v/>
      </c>
      <c r="AL2436" t="str">
        <f>IFERROR(IF('Journal Template'!A2848="","",IF('Journal Template'!A2848=IFERROR(VLOOKUP('Journal Template'!A2848,Checks!AI:AI,1,0),0),"Entry in Branch/Satellite BU's","")),"")</f>
        <v/>
      </c>
      <c r="AO2436" s="171"/>
      <c r="AP2436" s="171"/>
      <c r="AQ2436" s="171"/>
      <c r="AR2436" s="171"/>
      <c r="CI2436" t="str">
        <f>IF(JRF!F2449&gt;0,"",IF(JRF!B2449="","",IF(LEFT(JRF!B2449,1)=IFERROR(VLOOKUP(LEFT(JRF!B2449,1),$CF$2:$CF$5,1,0),0),"Product Code Required",IF(JRF!C2449="","",IF(JRF!C2449=IFERROR(VLOOKUP(JRF!C2449,$CH:$CH,1,0),0),"Product Code Required","NA")))))</f>
        <v/>
      </c>
      <c r="CJ2436" t="str">
        <f>IF(JRF!AV2449&gt;0,"",IF(JRF!Q2449="","",IF(LEFT(JRF!Q2449,1)=IFERROR(VLOOKUP(LEFT(JRF!Q2449,1),$CF$2:$CF$5,1,0),0),"Product Code Required",IF(JRF!V2449="","",IF(JRF!V2449=IFERROR(VLOOKUP(JRF!V2449,$CH:$CH,1,0),0),"Product Code Required","NA")))))</f>
        <v/>
      </c>
      <c r="CK2436" t="str">
        <f>IFERROR(IF(LEN('Journal Template'!F2447)&gt;0,"",IF('Journal Template'!A2447="","",IF(LEFT('Journal Template'!A2447,1)=IFERROR(VLOOKUP(LEFT('Journal Template'!A2447,1),Checks!$CF$2:$CF$5,1,0),0),"Product Code Required",IF('Journal Template'!D2447="","",IF('Journal Template'!D2447=IFERROR(VLOOKUP('Journal Template'!D2447,Checks!$CH:$CH,1,0),0),"Product Code Required","NA"))))),"")</f>
        <v/>
      </c>
    </row>
    <row r="2437" spans="14:89">
      <c r="N2437" t="s">
        <v>11259</v>
      </c>
      <c r="O2437" t="s">
        <v>11260</v>
      </c>
      <c r="P2437" t="s">
        <v>386</v>
      </c>
      <c r="Q2437" s="150" t="str">
        <f>IF(JRF!D2450="","",IF(IFERROR(VLOOKUP(JRF!D2450,Checks!N:P,3,0),0)="A","","Inactive account in Use"))</f>
        <v/>
      </c>
      <c r="R2437" t="str">
        <f>IFERROR(IF('Journal Template'!C2849="","",IF(IFERROR(VLOOKUP('Journal Template'!C2849,Checks!N:P,3,0),0)="A","","Inactive account in Use")),"")</f>
        <v/>
      </c>
      <c r="V2437" s="150" t="str">
        <f>IF(JRF!C2450="","",IF(IFERROR(VLOOKUP(JRF!C2450,Checks!S:U,3,0),0)="A","Entry with System fund Dept",""))</f>
        <v/>
      </c>
      <c r="W2437" t="str">
        <f>IFERROR(IF('Journal Template'!D2849="","",IF(IFERROR(VLOOKUP('Journal Template'!D2849,Checks!S:U,3,0),0)="A","Entry with System fund Dept","")),"")</f>
        <v/>
      </c>
      <c r="X2437" t="s">
        <v>11261</v>
      </c>
      <c r="Y2437" t="s">
        <v>386</v>
      </c>
      <c r="Z2437" t="s">
        <v>11262</v>
      </c>
      <c r="AA2437" t="s">
        <v>391</v>
      </c>
      <c r="AB2437" t="s">
        <v>125</v>
      </c>
      <c r="AC2437" s="150" t="str">
        <f>IFERROR(IF(JRF!C2450="","",IF(AND(VLOOKUP(JRF!C2450,X:AA,4,0)=JRF!B2450,VLOOKUP(JRF!C2450,X:Y,2,0)="A"),"","Inactive Dept Combo Error")),"Inactive Dept Combo Error")</f>
        <v/>
      </c>
      <c r="AD2437" t="str">
        <f>IFERROR(IF('Journal Template'!D2849="","",IF(AND(VLOOKUP('Journal Template'!D2849,X:AA,4,0)='Journal Template'!A2849,VLOOKUP('Journal Template'!D2849,X:Y,2,0)="A"),"","Inactive Dept Combo Error")),"")</f>
        <v/>
      </c>
      <c r="AK2437" s="150" t="str">
        <f>IF(JRF!B2450="","",IF(JRF!B2450=IFERROR(VLOOKUP(JRF!B2450,Checks!AI:AI,1,0),0),"Entry in Branch/Satellite BU's",""))</f>
        <v/>
      </c>
      <c r="AL2437" t="str">
        <f>IFERROR(IF('Journal Template'!A2849="","",IF('Journal Template'!A2849=IFERROR(VLOOKUP('Journal Template'!A2849,Checks!AI:AI,1,0),0),"Entry in Branch/Satellite BU's","")),"")</f>
        <v/>
      </c>
      <c r="AO2437" s="171"/>
      <c r="AP2437" s="171"/>
      <c r="AQ2437" s="171"/>
      <c r="AR2437" s="171"/>
      <c r="CI2437" t="str">
        <f>IF(JRF!F2450&gt;0,"",IF(JRF!B2450="","",IF(LEFT(JRF!B2450,1)=IFERROR(VLOOKUP(LEFT(JRF!B2450,1),$CF$2:$CF$5,1,0),0),"Product Code Required",IF(JRF!C2450="","",IF(JRF!C2450=IFERROR(VLOOKUP(JRF!C2450,$CH:$CH,1,0),0),"Product Code Required","NA")))))</f>
        <v/>
      </c>
      <c r="CJ2437" t="str">
        <f>IF(JRF!AV2450&gt;0,"",IF(JRF!Q2450="","",IF(LEFT(JRF!Q2450,1)=IFERROR(VLOOKUP(LEFT(JRF!Q2450,1),$CF$2:$CF$5,1,0),0),"Product Code Required",IF(JRF!V2450="","",IF(JRF!V2450=IFERROR(VLOOKUP(JRF!V2450,$CH:$CH,1,0),0),"Product Code Required","NA")))))</f>
        <v/>
      </c>
      <c r="CK2437" t="str">
        <f>IFERROR(IF(LEN('Journal Template'!F2448)&gt;0,"",IF('Journal Template'!A2448="","",IF(LEFT('Journal Template'!A2448,1)=IFERROR(VLOOKUP(LEFT('Journal Template'!A2448,1),Checks!$CF$2:$CF$5,1,0),0),"Product Code Required",IF('Journal Template'!D2448="","",IF('Journal Template'!D2448=IFERROR(VLOOKUP('Journal Template'!D2448,Checks!$CH:$CH,1,0),0),"Product Code Required","NA"))))),"")</f>
        <v/>
      </c>
    </row>
    <row r="2438" spans="14:89">
      <c r="N2438" t="s">
        <v>11263</v>
      </c>
      <c r="O2438" t="s">
        <v>11264</v>
      </c>
      <c r="P2438" t="s">
        <v>386</v>
      </c>
      <c r="Q2438" s="150" t="str">
        <f>IF(JRF!D2451="","",IF(IFERROR(VLOOKUP(JRF!D2451,Checks!N:P,3,0),0)="A","","Inactive account in Use"))</f>
        <v/>
      </c>
      <c r="R2438" t="str">
        <f>IFERROR(IF('Journal Template'!C2850="","",IF(IFERROR(VLOOKUP('Journal Template'!C2850,Checks!N:P,3,0),0)="A","","Inactive account in Use")),"")</f>
        <v/>
      </c>
      <c r="V2438" s="150" t="str">
        <f>IF(JRF!C2451="","",IF(IFERROR(VLOOKUP(JRF!C2451,Checks!S:U,3,0),0)="A","Entry with System fund Dept",""))</f>
        <v/>
      </c>
      <c r="W2438" t="str">
        <f>IFERROR(IF('Journal Template'!D2850="","",IF(IFERROR(VLOOKUP('Journal Template'!D2850,Checks!S:U,3,0),0)="A","Entry with System fund Dept","")),"")</f>
        <v/>
      </c>
      <c r="X2438" t="s">
        <v>11265</v>
      </c>
      <c r="Y2438" t="s">
        <v>389</v>
      </c>
      <c r="Z2438" t="s">
        <v>11266</v>
      </c>
      <c r="AA2438" t="s">
        <v>391</v>
      </c>
      <c r="AB2438" t="s">
        <v>125</v>
      </c>
      <c r="AC2438" s="150" t="str">
        <f>IFERROR(IF(JRF!C2451="","",IF(AND(VLOOKUP(JRF!C2451,X:AA,4,0)=JRF!B2451,VLOOKUP(JRF!C2451,X:Y,2,0)="A"),"","Inactive Dept Combo Error")),"Inactive Dept Combo Error")</f>
        <v/>
      </c>
      <c r="AD2438" t="str">
        <f>IFERROR(IF('Journal Template'!D2850="","",IF(AND(VLOOKUP('Journal Template'!D2850,X:AA,4,0)='Journal Template'!A2850,VLOOKUP('Journal Template'!D2850,X:Y,2,0)="A"),"","Inactive Dept Combo Error")),"")</f>
        <v/>
      </c>
      <c r="AK2438" s="150" t="str">
        <f>IF(JRF!B2451="","",IF(JRF!B2451=IFERROR(VLOOKUP(JRF!B2451,Checks!AI:AI,1,0),0),"Entry in Branch/Satellite BU's",""))</f>
        <v/>
      </c>
      <c r="AL2438" t="str">
        <f>IFERROR(IF('Journal Template'!A2850="","",IF('Journal Template'!A2850=IFERROR(VLOOKUP('Journal Template'!A2850,Checks!AI:AI,1,0),0),"Entry in Branch/Satellite BU's","")),"")</f>
        <v/>
      </c>
      <c r="AO2438" s="171"/>
      <c r="AP2438" s="171"/>
      <c r="AQ2438" s="171"/>
      <c r="AR2438" s="171"/>
      <c r="CI2438" t="str">
        <f>IF(JRF!F2451&gt;0,"",IF(JRF!B2451="","",IF(LEFT(JRF!B2451,1)=IFERROR(VLOOKUP(LEFT(JRF!B2451,1),$CF$2:$CF$5,1,0),0),"Product Code Required",IF(JRF!C2451="","",IF(JRF!C2451=IFERROR(VLOOKUP(JRF!C2451,$CH:$CH,1,0),0),"Product Code Required","NA")))))</f>
        <v/>
      </c>
      <c r="CJ2438" t="str">
        <f>IF(JRF!AV2451&gt;0,"",IF(JRF!Q2451="","",IF(LEFT(JRF!Q2451,1)=IFERROR(VLOOKUP(LEFT(JRF!Q2451,1),$CF$2:$CF$5,1,0),0),"Product Code Required",IF(JRF!V2451="","",IF(JRF!V2451=IFERROR(VLOOKUP(JRF!V2451,$CH:$CH,1,0),0),"Product Code Required","NA")))))</f>
        <v/>
      </c>
      <c r="CK2438" t="str">
        <f>IFERROR(IF(LEN('Journal Template'!F2449)&gt;0,"",IF('Journal Template'!A2449="","",IF(LEFT('Journal Template'!A2449,1)=IFERROR(VLOOKUP(LEFT('Journal Template'!A2449,1),Checks!$CF$2:$CF$5,1,0),0),"Product Code Required",IF('Journal Template'!D2449="","",IF('Journal Template'!D2449=IFERROR(VLOOKUP('Journal Template'!D2449,Checks!$CH:$CH,1,0),0),"Product Code Required","NA"))))),"")</f>
        <v/>
      </c>
    </row>
    <row r="2439" spans="14:89">
      <c r="N2439" t="s">
        <v>11267</v>
      </c>
      <c r="O2439" t="s">
        <v>11268</v>
      </c>
      <c r="P2439" t="s">
        <v>386</v>
      </c>
      <c r="Q2439" s="150" t="str">
        <f>IF(JRF!D2452="","",IF(IFERROR(VLOOKUP(JRF!D2452,Checks!N:P,3,0),0)="A","","Inactive account in Use"))</f>
        <v/>
      </c>
      <c r="R2439" t="str">
        <f>IFERROR(IF('Journal Template'!C2851="","",IF(IFERROR(VLOOKUP('Journal Template'!C2851,Checks!N:P,3,0),0)="A","","Inactive account in Use")),"")</f>
        <v/>
      </c>
      <c r="V2439" s="150" t="str">
        <f>IF(JRF!C2452="","",IF(IFERROR(VLOOKUP(JRF!C2452,Checks!S:U,3,0),0)="A","Entry with System fund Dept",""))</f>
        <v/>
      </c>
      <c r="W2439" t="str">
        <f>IFERROR(IF('Journal Template'!D2851="","",IF(IFERROR(VLOOKUP('Journal Template'!D2851,Checks!S:U,3,0),0)="A","Entry with System fund Dept","")),"")</f>
        <v/>
      </c>
      <c r="X2439" t="s">
        <v>11269</v>
      </c>
      <c r="Y2439" t="s">
        <v>389</v>
      </c>
      <c r="Z2439" t="s">
        <v>11270</v>
      </c>
      <c r="AA2439" t="s">
        <v>391</v>
      </c>
      <c r="AB2439" t="s">
        <v>125</v>
      </c>
      <c r="AC2439" s="150" t="str">
        <f>IFERROR(IF(JRF!C2452="","",IF(AND(VLOOKUP(JRF!C2452,X:AA,4,0)=JRF!B2452,VLOOKUP(JRF!C2452,X:Y,2,0)="A"),"","Inactive Dept Combo Error")),"Inactive Dept Combo Error")</f>
        <v/>
      </c>
      <c r="AD2439" t="str">
        <f>IFERROR(IF('Journal Template'!D2851="","",IF(AND(VLOOKUP('Journal Template'!D2851,X:AA,4,0)='Journal Template'!A2851,VLOOKUP('Journal Template'!D2851,X:Y,2,0)="A"),"","Inactive Dept Combo Error")),"")</f>
        <v/>
      </c>
      <c r="AK2439" s="150" t="str">
        <f>IF(JRF!B2452="","",IF(JRF!B2452=IFERROR(VLOOKUP(JRF!B2452,Checks!AI:AI,1,0),0),"Entry in Branch/Satellite BU's",""))</f>
        <v/>
      </c>
      <c r="AL2439" t="str">
        <f>IFERROR(IF('Journal Template'!A2851="","",IF('Journal Template'!A2851=IFERROR(VLOOKUP('Journal Template'!A2851,Checks!AI:AI,1,0),0),"Entry in Branch/Satellite BU's","")),"")</f>
        <v/>
      </c>
      <c r="AO2439" s="171"/>
      <c r="AP2439" s="171"/>
      <c r="AQ2439" s="171"/>
      <c r="AR2439" s="171"/>
      <c r="CI2439" t="str">
        <f>IF(JRF!F2452&gt;0,"",IF(JRF!B2452="","",IF(LEFT(JRF!B2452,1)=IFERROR(VLOOKUP(LEFT(JRF!B2452,1),$CF$2:$CF$5,1,0),0),"Product Code Required",IF(JRF!C2452="","",IF(JRF!C2452=IFERROR(VLOOKUP(JRF!C2452,$CH:$CH,1,0),0),"Product Code Required","NA")))))</f>
        <v/>
      </c>
      <c r="CJ2439" t="str">
        <f>IF(JRF!AV2452&gt;0,"",IF(JRF!Q2452="","",IF(LEFT(JRF!Q2452,1)=IFERROR(VLOOKUP(LEFT(JRF!Q2452,1),$CF$2:$CF$5,1,0),0),"Product Code Required",IF(JRF!V2452="","",IF(JRF!V2452=IFERROR(VLOOKUP(JRF!V2452,$CH:$CH,1,0),0),"Product Code Required","NA")))))</f>
        <v/>
      </c>
      <c r="CK2439" t="str">
        <f>IFERROR(IF(LEN('Journal Template'!F2450)&gt;0,"",IF('Journal Template'!A2450="","",IF(LEFT('Journal Template'!A2450,1)=IFERROR(VLOOKUP(LEFT('Journal Template'!A2450,1),Checks!$CF$2:$CF$5,1,0),0),"Product Code Required",IF('Journal Template'!D2450="","",IF('Journal Template'!D2450=IFERROR(VLOOKUP('Journal Template'!D2450,Checks!$CH:$CH,1,0),0),"Product Code Required","NA"))))),"")</f>
        <v/>
      </c>
    </row>
    <row r="2440" spans="14:89">
      <c r="N2440" t="s">
        <v>11271</v>
      </c>
      <c r="O2440" t="s">
        <v>11272</v>
      </c>
      <c r="P2440" t="s">
        <v>386</v>
      </c>
      <c r="Q2440" s="150" t="str">
        <f>IF(JRF!D2453="","",IF(IFERROR(VLOOKUP(JRF!D2453,Checks!N:P,3,0),0)="A","","Inactive account in Use"))</f>
        <v/>
      </c>
      <c r="R2440" t="str">
        <f>IFERROR(IF('Journal Template'!C2852="","",IF(IFERROR(VLOOKUP('Journal Template'!C2852,Checks!N:P,3,0),0)="A","","Inactive account in Use")),"")</f>
        <v/>
      </c>
      <c r="V2440" s="150" t="str">
        <f>IF(JRF!C2453="","",IF(IFERROR(VLOOKUP(JRF!C2453,Checks!S:U,3,0),0)="A","Entry with System fund Dept",""))</f>
        <v/>
      </c>
      <c r="W2440" t="str">
        <f>IFERROR(IF('Journal Template'!D2852="","",IF(IFERROR(VLOOKUP('Journal Template'!D2852,Checks!S:U,3,0),0)="A","Entry with System fund Dept","")),"")</f>
        <v/>
      </c>
      <c r="X2440" t="s">
        <v>11273</v>
      </c>
      <c r="Y2440" t="s">
        <v>386</v>
      </c>
      <c r="Z2440" t="s">
        <v>11274</v>
      </c>
      <c r="AA2440" t="s">
        <v>391</v>
      </c>
      <c r="AB2440" t="s">
        <v>125</v>
      </c>
      <c r="AC2440" s="150" t="str">
        <f>IFERROR(IF(JRF!C2453="","",IF(AND(VLOOKUP(JRF!C2453,X:AA,4,0)=JRF!B2453,VLOOKUP(JRF!C2453,X:Y,2,0)="A"),"","Inactive Dept Combo Error")),"Inactive Dept Combo Error")</f>
        <v/>
      </c>
      <c r="AD2440" t="str">
        <f>IFERROR(IF('Journal Template'!D2852="","",IF(AND(VLOOKUP('Journal Template'!D2852,X:AA,4,0)='Journal Template'!A2852,VLOOKUP('Journal Template'!D2852,X:Y,2,0)="A"),"","Inactive Dept Combo Error")),"")</f>
        <v/>
      </c>
      <c r="AK2440" s="150" t="str">
        <f>IF(JRF!B2453="","",IF(JRF!B2453=IFERROR(VLOOKUP(JRF!B2453,Checks!AI:AI,1,0),0),"Entry in Branch/Satellite BU's",""))</f>
        <v/>
      </c>
      <c r="AL2440" t="str">
        <f>IFERROR(IF('Journal Template'!A2852="","",IF('Journal Template'!A2852=IFERROR(VLOOKUP('Journal Template'!A2852,Checks!AI:AI,1,0),0),"Entry in Branch/Satellite BU's","")),"")</f>
        <v/>
      </c>
      <c r="AO2440" s="171"/>
      <c r="AP2440" s="171"/>
      <c r="AQ2440" s="171"/>
      <c r="AR2440" s="171"/>
      <c r="CI2440" t="str">
        <f>IF(JRF!F2453&gt;0,"",IF(JRF!B2453="","",IF(LEFT(JRF!B2453,1)=IFERROR(VLOOKUP(LEFT(JRF!B2453,1),$CF$2:$CF$5,1,0),0),"Product Code Required",IF(JRF!C2453="","",IF(JRF!C2453=IFERROR(VLOOKUP(JRF!C2453,$CH:$CH,1,0),0),"Product Code Required","NA")))))</f>
        <v/>
      </c>
      <c r="CJ2440" t="str">
        <f>IF(JRF!AV2453&gt;0,"",IF(JRF!Q2453="","",IF(LEFT(JRF!Q2453,1)=IFERROR(VLOOKUP(LEFT(JRF!Q2453,1),$CF$2:$CF$5,1,0),0),"Product Code Required",IF(JRF!V2453="","",IF(JRF!V2453=IFERROR(VLOOKUP(JRF!V2453,$CH:$CH,1,0),0),"Product Code Required","NA")))))</f>
        <v/>
      </c>
      <c r="CK2440" t="str">
        <f>IFERROR(IF(LEN('Journal Template'!F2451)&gt;0,"",IF('Journal Template'!A2451="","",IF(LEFT('Journal Template'!A2451,1)=IFERROR(VLOOKUP(LEFT('Journal Template'!A2451,1),Checks!$CF$2:$CF$5,1,0),0),"Product Code Required",IF('Journal Template'!D2451="","",IF('Journal Template'!D2451=IFERROR(VLOOKUP('Journal Template'!D2451,Checks!$CH:$CH,1,0),0),"Product Code Required","NA"))))),"")</f>
        <v/>
      </c>
    </row>
    <row r="2441" spans="14:89">
      <c r="N2441" t="s">
        <v>11275</v>
      </c>
      <c r="O2441" t="s">
        <v>11276</v>
      </c>
      <c r="P2441" t="s">
        <v>386</v>
      </c>
      <c r="Q2441" s="150" t="str">
        <f>IF(JRF!D2454="","",IF(IFERROR(VLOOKUP(JRF!D2454,Checks!N:P,3,0),0)="A","","Inactive account in Use"))</f>
        <v/>
      </c>
      <c r="R2441" t="str">
        <f>IFERROR(IF('Journal Template'!C2853="","",IF(IFERROR(VLOOKUP('Journal Template'!C2853,Checks!N:P,3,0),0)="A","","Inactive account in Use")),"")</f>
        <v/>
      </c>
      <c r="V2441" s="150" t="str">
        <f>IF(JRF!C2454="","",IF(IFERROR(VLOOKUP(JRF!C2454,Checks!S:U,3,0),0)="A","Entry with System fund Dept",""))</f>
        <v/>
      </c>
      <c r="W2441" t="str">
        <f>IFERROR(IF('Journal Template'!D2853="","",IF(IFERROR(VLOOKUP('Journal Template'!D2853,Checks!S:U,3,0),0)="A","Entry with System fund Dept","")),"")</f>
        <v/>
      </c>
      <c r="X2441" t="s">
        <v>11277</v>
      </c>
      <c r="Y2441" t="s">
        <v>386</v>
      </c>
      <c r="Z2441" t="s">
        <v>11278</v>
      </c>
      <c r="AA2441" t="s">
        <v>391</v>
      </c>
      <c r="AB2441" t="s">
        <v>125</v>
      </c>
      <c r="AC2441" s="150" t="str">
        <f>IFERROR(IF(JRF!C2454="","",IF(AND(VLOOKUP(JRF!C2454,X:AA,4,0)=JRF!B2454,VLOOKUP(JRF!C2454,X:Y,2,0)="A"),"","Inactive Dept Combo Error")),"Inactive Dept Combo Error")</f>
        <v/>
      </c>
      <c r="AD2441" t="str">
        <f>IFERROR(IF('Journal Template'!D2853="","",IF(AND(VLOOKUP('Journal Template'!D2853,X:AA,4,0)='Journal Template'!A2853,VLOOKUP('Journal Template'!D2853,X:Y,2,0)="A"),"","Inactive Dept Combo Error")),"")</f>
        <v/>
      </c>
      <c r="AK2441" s="150" t="str">
        <f>IF(JRF!B2454="","",IF(JRF!B2454=IFERROR(VLOOKUP(JRF!B2454,Checks!AI:AI,1,0),0),"Entry in Branch/Satellite BU's",""))</f>
        <v/>
      </c>
      <c r="AL2441" t="str">
        <f>IFERROR(IF('Journal Template'!A2853="","",IF('Journal Template'!A2853=IFERROR(VLOOKUP('Journal Template'!A2853,Checks!AI:AI,1,0),0),"Entry in Branch/Satellite BU's","")),"")</f>
        <v/>
      </c>
      <c r="AO2441" s="171"/>
      <c r="AP2441" s="171"/>
      <c r="AQ2441" s="171"/>
      <c r="AR2441" s="171"/>
      <c r="CI2441" t="str">
        <f>IF(JRF!F2454&gt;0,"",IF(JRF!B2454="","",IF(LEFT(JRF!B2454,1)=IFERROR(VLOOKUP(LEFT(JRF!B2454,1),$CF$2:$CF$5,1,0),0),"Product Code Required",IF(JRF!C2454="","",IF(JRF!C2454=IFERROR(VLOOKUP(JRF!C2454,$CH:$CH,1,0),0),"Product Code Required","NA")))))</f>
        <v/>
      </c>
      <c r="CJ2441" t="str">
        <f>IF(JRF!AV2454&gt;0,"",IF(JRF!Q2454="","",IF(LEFT(JRF!Q2454,1)=IFERROR(VLOOKUP(LEFT(JRF!Q2454,1),$CF$2:$CF$5,1,0),0),"Product Code Required",IF(JRF!V2454="","",IF(JRF!V2454=IFERROR(VLOOKUP(JRF!V2454,$CH:$CH,1,0),0),"Product Code Required","NA")))))</f>
        <v/>
      </c>
      <c r="CK2441" t="str">
        <f>IFERROR(IF(LEN('Journal Template'!F2452)&gt;0,"",IF('Journal Template'!A2452="","",IF(LEFT('Journal Template'!A2452,1)=IFERROR(VLOOKUP(LEFT('Journal Template'!A2452,1),Checks!$CF$2:$CF$5,1,0),0),"Product Code Required",IF('Journal Template'!D2452="","",IF('Journal Template'!D2452=IFERROR(VLOOKUP('Journal Template'!D2452,Checks!$CH:$CH,1,0),0),"Product Code Required","NA"))))),"")</f>
        <v/>
      </c>
    </row>
    <row r="2442" spans="14:89">
      <c r="N2442" t="s">
        <v>11279</v>
      </c>
      <c r="O2442" t="s">
        <v>11280</v>
      </c>
      <c r="P2442" t="s">
        <v>386</v>
      </c>
      <c r="Q2442" s="150" t="str">
        <f>IF(JRF!D2455="","",IF(IFERROR(VLOOKUP(JRF!D2455,Checks!N:P,3,0),0)="A","","Inactive account in Use"))</f>
        <v/>
      </c>
      <c r="R2442" t="str">
        <f>IFERROR(IF('Journal Template'!C2854="","",IF(IFERROR(VLOOKUP('Journal Template'!C2854,Checks!N:P,3,0),0)="A","","Inactive account in Use")),"")</f>
        <v/>
      </c>
      <c r="V2442" s="150" t="str">
        <f>IF(JRF!C2455="","",IF(IFERROR(VLOOKUP(JRF!C2455,Checks!S:U,3,0),0)="A","Entry with System fund Dept",""))</f>
        <v/>
      </c>
      <c r="W2442" t="str">
        <f>IFERROR(IF('Journal Template'!D2854="","",IF(IFERROR(VLOOKUP('Journal Template'!D2854,Checks!S:U,3,0),0)="A","Entry with System fund Dept","")),"")</f>
        <v/>
      </c>
      <c r="X2442" t="s">
        <v>11281</v>
      </c>
      <c r="Y2442" t="s">
        <v>389</v>
      </c>
      <c r="Z2442" t="s">
        <v>11282</v>
      </c>
      <c r="AA2442" t="s">
        <v>391</v>
      </c>
      <c r="AB2442" t="s">
        <v>125</v>
      </c>
      <c r="AC2442" s="150" t="str">
        <f>IFERROR(IF(JRF!C2455="","",IF(AND(VLOOKUP(JRF!C2455,X:AA,4,0)=JRF!B2455,VLOOKUP(JRF!C2455,X:Y,2,0)="A"),"","Inactive Dept Combo Error")),"Inactive Dept Combo Error")</f>
        <v/>
      </c>
      <c r="AD2442" t="str">
        <f>IFERROR(IF('Journal Template'!D2854="","",IF(AND(VLOOKUP('Journal Template'!D2854,X:AA,4,0)='Journal Template'!A2854,VLOOKUP('Journal Template'!D2854,X:Y,2,0)="A"),"","Inactive Dept Combo Error")),"")</f>
        <v/>
      </c>
      <c r="AK2442" s="150" t="str">
        <f>IF(JRF!B2455="","",IF(JRF!B2455=IFERROR(VLOOKUP(JRF!B2455,Checks!AI:AI,1,0),0),"Entry in Branch/Satellite BU's",""))</f>
        <v/>
      </c>
      <c r="AL2442" t="str">
        <f>IFERROR(IF('Journal Template'!A2854="","",IF('Journal Template'!A2854=IFERROR(VLOOKUP('Journal Template'!A2854,Checks!AI:AI,1,0),0),"Entry in Branch/Satellite BU's","")),"")</f>
        <v/>
      </c>
      <c r="AO2442" s="171"/>
      <c r="AP2442" s="171"/>
      <c r="AQ2442" s="171"/>
      <c r="AR2442" s="171"/>
      <c r="CI2442" t="str">
        <f>IF(JRF!F2455&gt;0,"",IF(JRF!B2455="","",IF(LEFT(JRF!B2455,1)=IFERROR(VLOOKUP(LEFT(JRF!B2455,1),$CF$2:$CF$5,1,0),0),"Product Code Required",IF(JRF!C2455="","",IF(JRF!C2455=IFERROR(VLOOKUP(JRF!C2455,$CH:$CH,1,0),0),"Product Code Required","NA")))))</f>
        <v/>
      </c>
      <c r="CJ2442" t="str">
        <f>IF(JRF!AV2455&gt;0,"",IF(JRF!Q2455="","",IF(LEFT(JRF!Q2455,1)=IFERROR(VLOOKUP(LEFT(JRF!Q2455,1),$CF$2:$CF$5,1,0),0),"Product Code Required",IF(JRF!V2455="","",IF(JRF!V2455=IFERROR(VLOOKUP(JRF!V2455,$CH:$CH,1,0),0),"Product Code Required","NA")))))</f>
        <v/>
      </c>
      <c r="CK2442" t="str">
        <f>IFERROR(IF(LEN('Journal Template'!F2453)&gt;0,"",IF('Journal Template'!A2453="","",IF(LEFT('Journal Template'!A2453,1)=IFERROR(VLOOKUP(LEFT('Journal Template'!A2453,1),Checks!$CF$2:$CF$5,1,0),0),"Product Code Required",IF('Journal Template'!D2453="","",IF('Journal Template'!D2453=IFERROR(VLOOKUP('Journal Template'!D2453,Checks!$CH:$CH,1,0),0),"Product Code Required","NA"))))),"")</f>
        <v/>
      </c>
    </row>
    <row r="2443" spans="14:89">
      <c r="N2443" t="s">
        <v>11283</v>
      </c>
      <c r="O2443" t="s">
        <v>11284</v>
      </c>
      <c r="P2443" t="s">
        <v>386</v>
      </c>
      <c r="Q2443" s="150" t="str">
        <f>IF(JRF!D2456="","",IF(IFERROR(VLOOKUP(JRF!D2456,Checks!N:P,3,0),0)="A","","Inactive account in Use"))</f>
        <v/>
      </c>
      <c r="R2443" t="str">
        <f>IFERROR(IF('Journal Template'!C2855="","",IF(IFERROR(VLOOKUP('Journal Template'!C2855,Checks!N:P,3,0),0)="A","","Inactive account in Use")),"")</f>
        <v/>
      </c>
      <c r="V2443" s="150" t="str">
        <f>IF(JRF!C2456="","",IF(IFERROR(VLOOKUP(JRF!C2456,Checks!S:U,3,0),0)="A","Entry with System fund Dept",""))</f>
        <v/>
      </c>
      <c r="W2443" t="str">
        <f>IFERROR(IF('Journal Template'!D2855="","",IF(IFERROR(VLOOKUP('Journal Template'!D2855,Checks!S:U,3,0),0)="A","Entry with System fund Dept","")),"")</f>
        <v/>
      </c>
      <c r="X2443" t="s">
        <v>11285</v>
      </c>
      <c r="Y2443" t="s">
        <v>389</v>
      </c>
      <c r="Z2443" t="s">
        <v>11286</v>
      </c>
      <c r="AA2443" t="s">
        <v>11077</v>
      </c>
      <c r="AB2443" t="s">
        <v>125</v>
      </c>
      <c r="AC2443" s="150" t="str">
        <f>IFERROR(IF(JRF!C2456="","",IF(AND(VLOOKUP(JRF!C2456,X:AA,4,0)=JRF!B2456,VLOOKUP(JRF!C2456,X:Y,2,0)="A"),"","Inactive Dept Combo Error")),"Inactive Dept Combo Error")</f>
        <v/>
      </c>
      <c r="AD2443" t="str">
        <f>IFERROR(IF('Journal Template'!D2855="","",IF(AND(VLOOKUP('Journal Template'!D2855,X:AA,4,0)='Journal Template'!A2855,VLOOKUP('Journal Template'!D2855,X:Y,2,0)="A"),"","Inactive Dept Combo Error")),"")</f>
        <v/>
      </c>
      <c r="AK2443" s="150" t="str">
        <f>IF(JRF!B2456="","",IF(JRF!B2456=IFERROR(VLOOKUP(JRF!B2456,Checks!AI:AI,1,0),0),"Entry in Branch/Satellite BU's",""))</f>
        <v/>
      </c>
      <c r="AL2443" t="str">
        <f>IFERROR(IF('Journal Template'!A2855="","",IF('Journal Template'!A2855=IFERROR(VLOOKUP('Journal Template'!A2855,Checks!AI:AI,1,0),0),"Entry in Branch/Satellite BU's","")),"")</f>
        <v/>
      </c>
      <c r="AO2443" s="171"/>
      <c r="AP2443" s="171"/>
      <c r="AQ2443" s="171"/>
      <c r="AR2443" s="171"/>
      <c r="CI2443" t="str">
        <f>IF(JRF!F2456&gt;0,"",IF(JRF!B2456="","",IF(LEFT(JRF!B2456,1)=IFERROR(VLOOKUP(LEFT(JRF!B2456,1),$CF$2:$CF$5,1,0),0),"Product Code Required",IF(JRF!C2456="","",IF(JRF!C2456=IFERROR(VLOOKUP(JRF!C2456,$CH:$CH,1,0),0),"Product Code Required","NA")))))</f>
        <v/>
      </c>
      <c r="CJ2443" t="str">
        <f>IF(JRF!AV2456&gt;0,"",IF(JRF!Q2456="","",IF(LEFT(JRF!Q2456,1)=IFERROR(VLOOKUP(LEFT(JRF!Q2456,1),$CF$2:$CF$5,1,0),0),"Product Code Required",IF(JRF!V2456="","",IF(JRF!V2456=IFERROR(VLOOKUP(JRF!V2456,$CH:$CH,1,0),0),"Product Code Required","NA")))))</f>
        <v/>
      </c>
      <c r="CK2443" t="str">
        <f>IFERROR(IF(LEN('Journal Template'!F2454)&gt;0,"",IF('Journal Template'!A2454="","",IF(LEFT('Journal Template'!A2454,1)=IFERROR(VLOOKUP(LEFT('Journal Template'!A2454,1),Checks!$CF$2:$CF$5,1,0),0),"Product Code Required",IF('Journal Template'!D2454="","",IF('Journal Template'!D2454=IFERROR(VLOOKUP('Journal Template'!D2454,Checks!$CH:$CH,1,0),0),"Product Code Required","NA"))))),"")</f>
        <v/>
      </c>
    </row>
    <row r="2444" spans="14:89">
      <c r="N2444" t="s">
        <v>11287</v>
      </c>
      <c r="O2444" t="s">
        <v>11288</v>
      </c>
      <c r="P2444" t="s">
        <v>386</v>
      </c>
      <c r="Q2444" s="150" t="str">
        <f>IF(JRF!D2457="","",IF(IFERROR(VLOOKUP(JRF!D2457,Checks!N:P,3,0),0)="A","","Inactive account in Use"))</f>
        <v/>
      </c>
      <c r="R2444" t="str">
        <f>IFERROR(IF('Journal Template'!C2856="","",IF(IFERROR(VLOOKUP('Journal Template'!C2856,Checks!N:P,3,0),0)="A","","Inactive account in Use")),"")</f>
        <v/>
      </c>
      <c r="V2444" s="150" t="str">
        <f>IF(JRF!C2457="","",IF(IFERROR(VLOOKUP(JRF!C2457,Checks!S:U,3,0),0)="A","Entry with System fund Dept",""))</f>
        <v/>
      </c>
      <c r="W2444" t="str">
        <f>IFERROR(IF('Journal Template'!D2856="","",IF(IFERROR(VLOOKUP('Journal Template'!D2856,Checks!S:U,3,0),0)="A","Entry with System fund Dept","")),"")</f>
        <v/>
      </c>
      <c r="X2444" t="s">
        <v>11285</v>
      </c>
      <c r="Y2444" t="s">
        <v>389</v>
      </c>
      <c r="Z2444" t="s">
        <v>11289</v>
      </c>
      <c r="AA2444" t="s">
        <v>391</v>
      </c>
      <c r="AB2444" t="s">
        <v>125</v>
      </c>
      <c r="AC2444" s="150" t="str">
        <f>IFERROR(IF(JRF!C2457="","",IF(AND(VLOOKUP(JRF!C2457,X:AA,4,0)=JRF!B2457,VLOOKUP(JRF!C2457,X:Y,2,0)="A"),"","Inactive Dept Combo Error")),"Inactive Dept Combo Error")</f>
        <v/>
      </c>
      <c r="AD2444" t="str">
        <f>IFERROR(IF('Journal Template'!D2856="","",IF(AND(VLOOKUP('Journal Template'!D2856,X:AA,4,0)='Journal Template'!A2856,VLOOKUP('Journal Template'!D2856,X:Y,2,0)="A"),"","Inactive Dept Combo Error")),"")</f>
        <v/>
      </c>
      <c r="AK2444" s="150" t="str">
        <f>IF(JRF!B2457="","",IF(JRF!B2457=IFERROR(VLOOKUP(JRF!B2457,Checks!AI:AI,1,0),0),"Entry in Branch/Satellite BU's",""))</f>
        <v/>
      </c>
      <c r="AL2444" t="str">
        <f>IFERROR(IF('Journal Template'!A2856="","",IF('Journal Template'!A2856=IFERROR(VLOOKUP('Journal Template'!A2856,Checks!AI:AI,1,0),0),"Entry in Branch/Satellite BU's","")),"")</f>
        <v/>
      </c>
      <c r="AO2444" s="171"/>
      <c r="AP2444" s="171"/>
      <c r="AQ2444" s="171"/>
      <c r="AR2444" s="171"/>
      <c r="CI2444" t="str">
        <f>IF(JRF!F2457&gt;0,"",IF(JRF!B2457="","",IF(LEFT(JRF!B2457,1)=IFERROR(VLOOKUP(LEFT(JRF!B2457,1),$CF$2:$CF$5,1,0),0),"Product Code Required",IF(JRF!C2457="","",IF(JRF!C2457=IFERROR(VLOOKUP(JRF!C2457,$CH:$CH,1,0),0),"Product Code Required","NA")))))</f>
        <v/>
      </c>
      <c r="CJ2444" t="str">
        <f>IF(JRF!AV2457&gt;0,"",IF(JRF!Q2457="","",IF(LEFT(JRF!Q2457,1)=IFERROR(VLOOKUP(LEFT(JRF!Q2457,1),$CF$2:$CF$5,1,0),0),"Product Code Required",IF(JRF!V2457="","",IF(JRF!V2457=IFERROR(VLOOKUP(JRF!V2457,$CH:$CH,1,0),0),"Product Code Required","NA")))))</f>
        <v/>
      </c>
      <c r="CK2444" t="str">
        <f>IFERROR(IF(LEN('Journal Template'!F2455)&gt;0,"",IF('Journal Template'!A2455="","",IF(LEFT('Journal Template'!A2455,1)=IFERROR(VLOOKUP(LEFT('Journal Template'!A2455,1),Checks!$CF$2:$CF$5,1,0),0),"Product Code Required",IF('Journal Template'!D2455="","",IF('Journal Template'!D2455=IFERROR(VLOOKUP('Journal Template'!D2455,Checks!$CH:$CH,1,0),0),"Product Code Required","NA"))))),"")</f>
        <v/>
      </c>
    </row>
    <row r="2445" spans="14:89">
      <c r="N2445" t="s">
        <v>11290</v>
      </c>
      <c r="O2445" t="s">
        <v>11291</v>
      </c>
      <c r="P2445" t="s">
        <v>386</v>
      </c>
      <c r="Q2445" s="150" t="str">
        <f>IF(JRF!D2458="","",IF(IFERROR(VLOOKUP(JRF!D2458,Checks!N:P,3,0),0)="A","","Inactive account in Use"))</f>
        <v/>
      </c>
      <c r="R2445" t="str">
        <f>IFERROR(IF('Journal Template'!C2857="","",IF(IFERROR(VLOOKUP('Journal Template'!C2857,Checks!N:P,3,0),0)="A","","Inactive account in Use")),"")</f>
        <v/>
      </c>
      <c r="V2445" s="150" t="str">
        <f>IF(JRF!C2458="","",IF(IFERROR(VLOOKUP(JRF!C2458,Checks!S:U,3,0),0)="A","Entry with System fund Dept",""))</f>
        <v/>
      </c>
      <c r="W2445" t="str">
        <f>IFERROR(IF('Journal Template'!D2857="","",IF(IFERROR(VLOOKUP('Journal Template'!D2857,Checks!S:U,3,0),0)="A","Entry with System fund Dept","")),"")</f>
        <v/>
      </c>
      <c r="X2445" t="s">
        <v>11292</v>
      </c>
      <c r="Y2445" t="s">
        <v>386</v>
      </c>
      <c r="Z2445" t="s">
        <v>11293</v>
      </c>
      <c r="AA2445" t="s">
        <v>391</v>
      </c>
      <c r="AB2445" t="s">
        <v>125</v>
      </c>
      <c r="AC2445" s="150" t="str">
        <f>IFERROR(IF(JRF!C2458="","",IF(AND(VLOOKUP(JRF!C2458,X:AA,4,0)=JRF!B2458,VLOOKUP(JRF!C2458,X:Y,2,0)="A"),"","Inactive Dept Combo Error")),"Inactive Dept Combo Error")</f>
        <v/>
      </c>
      <c r="AD2445" t="str">
        <f>IFERROR(IF('Journal Template'!D2857="","",IF(AND(VLOOKUP('Journal Template'!D2857,X:AA,4,0)='Journal Template'!A2857,VLOOKUP('Journal Template'!D2857,X:Y,2,0)="A"),"","Inactive Dept Combo Error")),"")</f>
        <v/>
      </c>
      <c r="AK2445" s="150" t="str">
        <f>IF(JRF!B2458="","",IF(JRF!B2458=IFERROR(VLOOKUP(JRF!B2458,Checks!AI:AI,1,0),0),"Entry in Branch/Satellite BU's",""))</f>
        <v/>
      </c>
      <c r="AL2445" t="str">
        <f>IFERROR(IF('Journal Template'!A2857="","",IF('Journal Template'!A2857=IFERROR(VLOOKUP('Journal Template'!A2857,Checks!AI:AI,1,0),0),"Entry in Branch/Satellite BU's","")),"")</f>
        <v/>
      </c>
      <c r="AO2445" s="171"/>
      <c r="AP2445" s="171"/>
      <c r="AQ2445" s="171"/>
      <c r="AR2445" s="171"/>
      <c r="CI2445" t="str">
        <f>IF(JRF!F2458&gt;0,"",IF(JRF!B2458="","",IF(LEFT(JRF!B2458,1)=IFERROR(VLOOKUP(LEFT(JRF!B2458,1),$CF$2:$CF$5,1,0),0),"Product Code Required",IF(JRF!C2458="","",IF(JRF!C2458=IFERROR(VLOOKUP(JRF!C2458,$CH:$CH,1,0),0),"Product Code Required","NA")))))</f>
        <v/>
      </c>
      <c r="CJ2445" t="str">
        <f>IF(JRF!AV2458&gt;0,"",IF(JRF!Q2458="","",IF(LEFT(JRF!Q2458,1)=IFERROR(VLOOKUP(LEFT(JRF!Q2458,1),$CF$2:$CF$5,1,0),0),"Product Code Required",IF(JRF!V2458="","",IF(JRF!V2458=IFERROR(VLOOKUP(JRF!V2458,$CH:$CH,1,0),0),"Product Code Required","NA")))))</f>
        <v/>
      </c>
      <c r="CK2445" t="str">
        <f>IFERROR(IF(LEN('Journal Template'!F2456)&gt;0,"",IF('Journal Template'!A2456="","",IF(LEFT('Journal Template'!A2456,1)=IFERROR(VLOOKUP(LEFT('Journal Template'!A2456,1),Checks!$CF$2:$CF$5,1,0),0),"Product Code Required",IF('Journal Template'!D2456="","",IF('Journal Template'!D2456=IFERROR(VLOOKUP('Journal Template'!D2456,Checks!$CH:$CH,1,0),0),"Product Code Required","NA"))))),"")</f>
        <v/>
      </c>
    </row>
    <row r="2446" spans="14:89">
      <c r="N2446" t="s">
        <v>11294</v>
      </c>
      <c r="O2446" t="s">
        <v>11295</v>
      </c>
      <c r="P2446" t="s">
        <v>386</v>
      </c>
      <c r="Q2446" s="150" t="str">
        <f>IF(JRF!D2459="","",IF(IFERROR(VLOOKUP(JRF!D2459,Checks!N:P,3,0),0)="A","","Inactive account in Use"))</f>
        <v/>
      </c>
      <c r="R2446" t="str">
        <f>IFERROR(IF('Journal Template'!C2858="","",IF(IFERROR(VLOOKUP('Journal Template'!C2858,Checks!N:P,3,0),0)="A","","Inactive account in Use")),"")</f>
        <v/>
      </c>
      <c r="V2446" s="150" t="str">
        <f>IF(JRF!C2459="","",IF(IFERROR(VLOOKUP(JRF!C2459,Checks!S:U,3,0),0)="A","Entry with System fund Dept",""))</f>
        <v/>
      </c>
      <c r="W2446" t="str">
        <f>IFERROR(IF('Journal Template'!D2858="","",IF(IFERROR(VLOOKUP('Journal Template'!D2858,Checks!S:U,3,0),0)="A","Entry with System fund Dept","")),"")</f>
        <v/>
      </c>
      <c r="X2446" t="s">
        <v>11296</v>
      </c>
      <c r="Y2446" t="s">
        <v>386</v>
      </c>
      <c r="Z2446" t="s">
        <v>11297</v>
      </c>
      <c r="AA2446" t="s">
        <v>391</v>
      </c>
      <c r="AB2446" t="s">
        <v>125</v>
      </c>
      <c r="AC2446" s="150" t="str">
        <f>IFERROR(IF(JRF!C2459="","",IF(AND(VLOOKUP(JRF!C2459,X:AA,4,0)=JRF!B2459,VLOOKUP(JRF!C2459,X:Y,2,0)="A"),"","Inactive Dept Combo Error")),"Inactive Dept Combo Error")</f>
        <v/>
      </c>
      <c r="AD2446" t="str">
        <f>IFERROR(IF('Journal Template'!D2858="","",IF(AND(VLOOKUP('Journal Template'!D2858,X:AA,4,0)='Journal Template'!A2858,VLOOKUP('Journal Template'!D2858,X:Y,2,0)="A"),"","Inactive Dept Combo Error")),"")</f>
        <v/>
      </c>
      <c r="AK2446" s="150" t="str">
        <f>IF(JRF!B2459="","",IF(JRF!B2459=IFERROR(VLOOKUP(JRF!B2459,Checks!AI:AI,1,0),0),"Entry in Branch/Satellite BU's",""))</f>
        <v/>
      </c>
      <c r="AL2446" t="str">
        <f>IFERROR(IF('Journal Template'!A2858="","",IF('Journal Template'!A2858=IFERROR(VLOOKUP('Journal Template'!A2858,Checks!AI:AI,1,0),0),"Entry in Branch/Satellite BU's","")),"")</f>
        <v/>
      </c>
      <c r="AO2446" s="171"/>
      <c r="AP2446" s="171"/>
      <c r="AQ2446" s="171"/>
      <c r="AR2446" s="171"/>
      <c r="CI2446" t="str">
        <f>IF(JRF!F2459&gt;0,"",IF(JRF!B2459="","",IF(LEFT(JRF!B2459,1)=IFERROR(VLOOKUP(LEFT(JRF!B2459,1),$CF$2:$CF$5,1,0),0),"Product Code Required",IF(JRF!C2459="","",IF(JRF!C2459=IFERROR(VLOOKUP(JRF!C2459,$CH:$CH,1,0),0),"Product Code Required","NA")))))</f>
        <v/>
      </c>
      <c r="CJ2446" t="str">
        <f>IF(JRF!AV2459&gt;0,"",IF(JRF!Q2459="","",IF(LEFT(JRF!Q2459,1)=IFERROR(VLOOKUP(LEFT(JRF!Q2459,1),$CF$2:$CF$5,1,0),0),"Product Code Required",IF(JRF!V2459="","",IF(JRF!V2459=IFERROR(VLOOKUP(JRF!V2459,$CH:$CH,1,0),0),"Product Code Required","NA")))))</f>
        <v/>
      </c>
      <c r="CK2446" t="str">
        <f>IFERROR(IF(LEN('Journal Template'!F2457)&gt;0,"",IF('Journal Template'!A2457="","",IF(LEFT('Journal Template'!A2457,1)=IFERROR(VLOOKUP(LEFT('Journal Template'!A2457,1),Checks!$CF$2:$CF$5,1,0),0),"Product Code Required",IF('Journal Template'!D2457="","",IF('Journal Template'!D2457=IFERROR(VLOOKUP('Journal Template'!D2457,Checks!$CH:$CH,1,0),0),"Product Code Required","NA"))))),"")</f>
        <v/>
      </c>
    </row>
    <row r="2447" spans="14:89">
      <c r="N2447" t="s">
        <v>11298</v>
      </c>
      <c r="O2447" t="s">
        <v>11299</v>
      </c>
      <c r="P2447" t="s">
        <v>386</v>
      </c>
      <c r="Q2447" s="150" t="str">
        <f>IF(JRF!D2460="","",IF(IFERROR(VLOOKUP(JRF!D2460,Checks!N:P,3,0),0)="A","","Inactive account in Use"))</f>
        <v/>
      </c>
      <c r="R2447" t="str">
        <f>IFERROR(IF('Journal Template'!C2859="","",IF(IFERROR(VLOOKUP('Journal Template'!C2859,Checks!N:P,3,0),0)="A","","Inactive account in Use")),"")</f>
        <v/>
      </c>
      <c r="V2447" s="150" t="str">
        <f>IF(JRF!C2460="","",IF(IFERROR(VLOOKUP(JRF!C2460,Checks!S:U,3,0),0)="A","Entry with System fund Dept",""))</f>
        <v/>
      </c>
      <c r="W2447" t="str">
        <f>IFERROR(IF('Journal Template'!D2859="","",IF(IFERROR(VLOOKUP('Journal Template'!D2859,Checks!S:U,3,0),0)="A","Entry with System fund Dept","")),"")</f>
        <v/>
      </c>
      <c r="X2447" t="s">
        <v>11300</v>
      </c>
      <c r="Y2447" t="s">
        <v>389</v>
      </c>
      <c r="Z2447" t="s">
        <v>11301</v>
      </c>
      <c r="AA2447" t="s">
        <v>391</v>
      </c>
      <c r="AB2447" t="s">
        <v>125</v>
      </c>
      <c r="AC2447" s="150" t="str">
        <f>IFERROR(IF(JRF!C2460="","",IF(AND(VLOOKUP(JRF!C2460,X:AA,4,0)=JRF!B2460,VLOOKUP(JRF!C2460,X:Y,2,0)="A"),"","Inactive Dept Combo Error")),"Inactive Dept Combo Error")</f>
        <v/>
      </c>
      <c r="AD2447" t="str">
        <f>IFERROR(IF('Journal Template'!D2859="","",IF(AND(VLOOKUP('Journal Template'!D2859,X:AA,4,0)='Journal Template'!A2859,VLOOKUP('Journal Template'!D2859,X:Y,2,0)="A"),"","Inactive Dept Combo Error")),"")</f>
        <v/>
      </c>
      <c r="AK2447" s="150" t="str">
        <f>IF(JRF!B2460="","",IF(JRF!B2460=IFERROR(VLOOKUP(JRF!B2460,Checks!AI:AI,1,0),0),"Entry in Branch/Satellite BU's",""))</f>
        <v/>
      </c>
      <c r="AL2447" t="str">
        <f>IFERROR(IF('Journal Template'!A2859="","",IF('Journal Template'!A2859=IFERROR(VLOOKUP('Journal Template'!A2859,Checks!AI:AI,1,0),0),"Entry in Branch/Satellite BU's","")),"")</f>
        <v/>
      </c>
      <c r="AO2447" s="171"/>
      <c r="AP2447" s="171"/>
      <c r="AQ2447" s="171"/>
      <c r="AR2447" s="171"/>
      <c r="CI2447" t="str">
        <f>IF(JRF!F2460&gt;0,"",IF(JRF!B2460="","",IF(LEFT(JRF!B2460,1)=IFERROR(VLOOKUP(LEFT(JRF!B2460,1),$CF$2:$CF$5,1,0),0),"Product Code Required",IF(JRF!C2460="","",IF(JRF!C2460=IFERROR(VLOOKUP(JRF!C2460,$CH:$CH,1,0),0),"Product Code Required","NA")))))</f>
        <v/>
      </c>
      <c r="CJ2447" t="str">
        <f>IF(JRF!AV2460&gt;0,"",IF(JRF!Q2460="","",IF(LEFT(JRF!Q2460,1)=IFERROR(VLOOKUP(LEFT(JRF!Q2460,1),$CF$2:$CF$5,1,0),0),"Product Code Required",IF(JRF!V2460="","",IF(JRF!V2460=IFERROR(VLOOKUP(JRF!V2460,$CH:$CH,1,0),0),"Product Code Required","NA")))))</f>
        <v/>
      </c>
      <c r="CK2447" t="str">
        <f>IFERROR(IF(LEN('Journal Template'!F2458)&gt;0,"",IF('Journal Template'!A2458="","",IF(LEFT('Journal Template'!A2458,1)=IFERROR(VLOOKUP(LEFT('Journal Template'!A2458,1),Checks!$CF$2:$CF$5,1,0),0),"Product Code Required",IF('Journal Template'!D2458="","",IF('Journal Template'!D2458=IFERROR(VLOOKUP('Journal Template'!D2458,Checks!$CH:$CH,1,0),0),"Product Code Required","NA"))))),"")</f>
        <v/>
      </c>
    </row>
    <row r="2448" spans="14:89">
      <c r="N2448" t="s">
        <v>11302</v>
      </c>
      <c r="O2448" t="s">
        <v>11303</v>
      </c>
      <c r="P2448" t="s">
        <v>386</v>
      </c>
      <c r="Q2448" s="150" t="str">
        <f>IF(JRF!D2461="","",IF(IFERROR(VLOOKUP(JRF!D2461,Checks!N:P,3,0),0)="A","","Inactive account in Use"))</f>
        <v/>
      </c>
      <c r="R2448" t="str">
        <f>IFERROR(IF('Journal Template'!C2860="","",IF(IFERROR(VLOOKUP('Journal Template'!C2860,Checks!N:P,3,0),0)="A","","Inactive account in Use")),"")</f>
        <v/>
      </c>
      <c r="V2448" s="150" t="str">
        <f>IF(JRF!C2461="","",IF(IFERROR(VLOOKUP(JRF!C2461,Checks!S:U,3,0),0)="A","Entry with System fund Dept",""))</f>
        <v/>
      </c>
      <c r="W2448" t="str">
        <f>IFERROR(IF('Journal Template'!D2860="","",IF(IFERROR(VLOOKUP('Journal Template'!D2860,Checks!S:U,3,0),0)="A","Entry with System fund Dept","")),"")</f>
        <v/>
      </c>
      <c r="X2448" t="s">
        <v>11304</v>
      </c>
      <c r="Y2448" t="s">
        <v>386</v>
      </c>
      <c r="Z2448" t="s">
        <v>11305</v>
      </c>
      <c r="AA2448" t="s">
        <v>391</v>
      </c>
      <c r="AB2448" t="s">
        <v>125</v>
      </c>
      <c r="AC2448" s="150" t="str">
        <f>IFERROR(IF(JRF!C2461="","",IF(AND(VLOOKUP(JRF!C2461,X:AA,4,0)=JRF!B2461,VLOOKUP(JRF!C2461,X:Y,2,0)="A"),"","Inactive Dept Combo Error")),"Inactive Dept Combo Error")</f>
        <v/>
      </c>
      <c r="AD2448" t="str">
        <f>IFERROR(IF('Journal Template'!D2860="","",IF(AND(VLOOKUP('Journal Template'!D2860,X:AA,4,0)='Journal Template'!A2860,VLOOKUP('Journal Template'!D2860,X:Y,2,0)="A"),"","Inactive Dept Combo Error")),"")</f>
        <v/>
      </c>
      <c r="AK2448" s="150" t="str">
        <f>IF(JRF!B2461="","",IF(JRF!B2461=IFERROR(VLOOKUP(JRF!B2461,Checks!AI:AI,1,0),0),"Entry in Branch/Satellite BU's",""))</f>
        <v/>
      </c>
      <c r="AL2448" t="str">
        <f>IFERROR(IF('Journal Template'!A2860="","",IF('Journal Template'!A2860=IFERROR(VLOOKUP('Journal Template'!A2860,Checks!AI:AI,1,0),0),"Entry in Branch/Satellite BU's","")),"")</f>
        <v/>
      </c>
      <c r="AO2448" s="171"/>
      <c r="AP2448" s="171"/>
      <c r="AQ2448" s="171"/>
      <c r="AR2448" s="171"/>
      <c r="CI2448" t="str">
        <f>IF(JRF!F2461&gt;0,"",IF(JRF!B2461="","",IF(LEFT(JRF!B2461,1)=IFERROR(VLOOKUP(LEFT(JRF!B2461,1),$CF$2:$CF$5,1,0),0),"Product Code Required",IF(JRF!C2461="","",IF(JRF!C2461=IFERROR(VLOOKUP(JRF!C2461,$CH:$CH,1,0),0),"Product Code Required","NA")))))</f>
        <v/>
      </c>
      <c r="CJ2448" t="str">
        <f>IF(JRF!AV2461&gt;0,"",IF(JRF!Q2461="","",IF(LEFT(JRF!Q2461,1)=IFERROR(VLOOKUP(LEFT(JRF!Q2461,1),$CF$2:$CF$5,1,0),0),"Product Code Required",IF(JRF!V2461="","",IF(JRF!V2461=IFERROR(VLOOKUP(JRF!V2461,$CH:$CH,1,0),0),"Product Code Required","NA")))))</f>
        <v/>
      </c>
      <c r="CK2448" t="str">
        <f>IFERROR(IF(LEN('Journal Template'!F2459)&gt;0,"",IF('Journal Template'!A2459="","",IF(LEFT('Journal Template'!A2459,1)=IFERROR(VLOOKUP(LEFT('Journal Template'!A2459,1),Checks!$CF$2:$CF$5,1,0),0),"Product Code Required",IF('Journal Template'!D2459="","",IF('Journal Template'!D2459=IFERROR(VLOOKUP('Journal Template'!D2459,Checks!$CH:$CH,1,0),0),"Product Code Required","NA"))))),"")</f>
        <v/>
      </c>
    </row>
    <row r="2449" spans="14:89">
      <c r="N2449" t="s">
        <v>11306</v>
      </c>
      <c r="O2449" t="s">
        <v>11307</v>
      </c>
      <c r="P2449" t="s">
        <v>386</v>
      </c>
      <c r="Q2449" s="150" t="str">
        <f>IF(JRF!D2462="","",IF(IFERROR(VLOOKUP(JRF!D2462,Checks!N:P,3,0),0)="A","","Inactive account in Use"))</f>
        <v/>
      </c>
      <c r="R2449" t="str">
        <f>IFERROR(IF('Journal Template'!C2861="","",IF(IFERROR(VLOOKUP('Journal Template'!C2861,Checks!N:P,3,0),0)="A","","Inactive account in Use")),"")</f>
        <v/>
      </c>
      <c r="V2449" s="150" t="str">
        <f>IF(JRF!C2462="","",IF(IFERROR(VLOOKUP(JRF!C2462,Checks!S:U,3,0),0)="A","Entry with System fund Dept",""))</f>
        <v/>
      </c>
      <c r="W2449" t="str">
        <f>IFERROR(IF('Journal Template'!D2861="","",IF(IFERROR(VLOOKUP('Journal Template'!D2861,Checks!S:U,3,0),0)="A","Entry with System fund Dept","")),"")</f>
        <v/>
      </c>
      <c r="X2449" t="s">
        <v>11308</v>
      </c>
      <c r="Y2449" t="s">
        <v>386</v>
      </c>
      <c r="Z2449" t="s">
        <v>11309</v>
      </c>
      <c r="AA2449" t="s">
        <v>391</v>
      </c>
      <c r="AB2449" t="s">
        <v>125</v>
      </c>
      <c r="AC2449" s="150" t="str">
        <f>IFERROR(IF(JRF!C2462="","",IF(AND(VLOOKUP(JRF!C2462,X:AA,4,0)=JRF!B2462,VLOOKUP(JRF!C2462,X:Y,2,0)="A"),"","Inactive Dept Combo Error")),"Inactive Dept Combo Error")</f>
        <v/>
      </c>
      <c r="AD2449" t="str">
        <f>IFERROR(IF('Journal Template'!D2861="","",IF(AND(VLOOKUP('Journal Template'!D2861,X:AA,4,0)='Journal Template'!A2861,VLOOKUP('Journal Template'!D2861,X:Y,2,0)="A"),"","Inactive Dept Combo Error")),"")</f>
        <v/>
      </c>
      <c r="AK2449" s="150" t="str">
        <f>IF(JRF!B2462="","",IF(JRF!B2462=IFERROR(VLOOKUP(JRF!B2462,Checks!AI:AI,1,0),0),"Entry in Branch/Satellite BU's",""))</f>
        <v/>
      </c>
      <c r="AL2449" t="str">
        <f>IFERROR(IF('Journal Template'!A2861="","",IF('Journal Template'!A2861=IFERROR(VLOOKUP('Journal Template'!A2861,Checks!AI:AI,1,0),0),"Entry in Branch/Satellite BU's","")),"")</f>
        <v/>
      </c>
      <c r="AO2449" s="171"/>
      <c r="AP2449" s="171"/>
      <c r="AQ2449" s="171"/>
      <c r="AR2449" s="171"/>
      <c r="CI2449" t="str">
        <f>IF(JRF!F2462&gt;0,"",IF(JRF!B2462="","",IF(LEFT(JRF!B2462,1)=IFERROR(VLOOKUP(LEFT(JRF!B2462,1),$CF$2:$CF$5,1,0),0),"Product Code Required",IF(JRF!C2462="","",IF(JRF!C2462=IFERROR(VLOOKUP(JRF!C2462,$CH:$CH,1,0),0),"Product Code Required","NA")))))</f>
        <v/>
      </c>
      <c r="CJ2449" t="str">
        <f>IF(JRF!AV2462&gt;0,"",IF(JRF!Q2462="","",IF(LEFT(JRF!Q2462,1)=IFERROR(VLOOKUP(LEFT(JRF!Q2462,1),$CF$2:$CF$5,1,0),0),"Product Code Required",IF(JRF!V2462="","",IF(JRF!V2462=IFERROR(VLOOKUP(JRF!V2462,$CH:$CH,1,0),0),"Product Code Required","NA")))))</f>
        <v/>
      </c>
      <c r="CK2449" t="str">
        <f>IFERROR(IF(LEN('Journal Template'!F2460)&gt;0,"",IF('Journal Template'!A2460="","",IF(LEFT('Journal Template'!A2460,1)=IFERROR(VLOOKUP(LEFT('Journal Template'!A2460,1),Checks!$CF$2:$CF$5,1,0),0),"Product Code Required",IF('Journal Template'!D2460="","",IF('Journal Template'!D2460=IFERROR(VLOOKUP('Journal Template'!D2460,Checks!$CH:$CH,1,0),0),"Product Code Required","NA"))))),"")</f>
        <v/>
      </c>
    </row>
    <row r="2450" spans="14:89">
      <c r="N2450" t="s">
        <v>11310</v>
      </c>
      <c r="O2450" t="s">
        <v>11311</v>
      </c>
      <c r="P2450" t="s">
        <v>386</v>
      </c>
      <c r="Q2450" s="150" t="str">
        <f>IF(JRF!D2463="","",IF(IFERROR(VLOOKUP(JRF!D2463,Checks!N:P,3,0),0)="A","","Inactive account in Use"))</f>
        <v/>
      </c>
      <c r="R2450" t="str">
        <f>IFERROR(IF('Journal Template'!C2862="","",IF(IFERROR(VLOOKUP('Journal Template'!C2862,Checks!N:P,3,0),0)="A","","Inactive account in Use")),"")</f>
        <v/>
      </c>
      <c r="V2450" s="150" t="str">
        <f>IF(JRF!C2463="","",IF(IFERROR(VLOOKUP(JRF!C2463,Checks!S:U,3,0),0)="A","Entry with System fund Dept",""))</f>
        <v/>
      </c>
      <c r="W2450" t="str">
        <f>IFERROR(IF('Journal Template'!D2862="","",IF(IFERROR(VLOOKUP('Journal Template'!D2862,Checks!S:U,3,0),0)="A","Entry with System fund Dept","")),"")</f>
        <v/>
      </c>
      <c r="X2450" t="s">
        <v>11312</v>
      </c>
      <c r="Y2450" t="s">
        <v>389</v>
      </c>
      <c r="Z2450" t="s">
        <v>11313</v>
      </c>
      <c r="AA2450" t="s">
        <v>391</v>
      </c>
      <c r="AB2450" t="s">
        <v>125</v>
      </c>
      <c r="AC2450" s="150" t="str">
        <f>IFERROR(IF(JRF!C2463="","",IF(AND(VLOOKUP(JRF!C2463,X:AA,4,0)=JRF!B2463,VLOOKUP(JRF!C2463,X:Y,2,0)="A"),"","Inactive Dept Combo Error")),"Inactive Dept Combo Error")</f>
        <v/>
      </c>
      <c r="AD2450" t="str">
        <f>IFERROR(IF('Journal Template'!D2862="","",IF(AND(VLOOKUP('Journal Template'!D2862,X:AA,4,0)='Journal Template'!A2862,VLOOKUP('Journal Template'!D2862,X:Y,2,0)="A"),"","Inactive Dept Combo Error")),"")</f>
        <v/>
      </c>
      <c r="AK2450" s="150" t="str">
        <f>IF(JRF!B2463="","",IF(JRF!B2463=IFERROR(VLOOKUP(JRF!B2463,Checks!AI:AI,1,0),0),"Entry in Branch/Satellite BU's",""))</f>
        <v/>
      </c>
      <c r="AL2450" t="str">
        <f>IFERROR(IF('Journal Template'!A2862="","",IF('Journal Template'!A2862=IFERROR(VLOOKUP('Journal Template'!A2862,Checks!AI:AI,1,0),0),"Entry in Branch/Satellite BU's","")),"")</f>
        <v/>
      </c>
      <c r="AO2450" s="171"/>
      <c r="AP2450" s="171"/>
      <c r="AQ2450" s="171"/>
      <c r="AR2450" s="171"/>
      <c r="CI2450" t="str">
        <f>IF(JRF!F2463&gt;0,"",IF(JRF!B2463="","",IF(LEFT(JRF!B2463,1)=IFERROR(VLOOKUP(LEFT(JRF!B2463,1),$CF$2:$CF$5,1,0),0),"Product Code Required",IF(JRF!C2463="","",IF(JRF!C2463=IFERROR(VLOOKUP(JRF!C2463,$CH:$CH,1,0),0),"Product Code Required","NA")))))</f>
        <v/>
      </c>
      <c r="CJ2450" t="str">
        <f>IF(JRF!AV2463&gt;0,"",IF(JRF!Q2463="","",IF(LEFT(JRF!Q2463,1)=IFERROR(VLOOKUP(LEFT(JRF!Q2463,1),$CF$2:$CF$5,1,0),0),"Product Code Required",IF(JRF!V2463="","",IF(JRF!V2463=IFERROR(VLOOKUP(JRF!V2463,$CH:$CH,1,0),0),"Product Code Required","NA")))))</f>
        <v/>
      </c>
      <c r="CK2450" t="str">
        <f>IFERROR(IF(LEN('Journal Template'!F2461)&gt;0,"",IF('Journal Template'!A2461="","",IF(LEFT('Journal Template'!A2461,1)=IFERROR(VLOOKUP(LEFT('Journal Template'!A2461,1),Checks!$CF$2:$CF$5,1,0),0),"Product Code Required",IF('Journal Template'!D2461="","",IF('Journal Template'!D2461=IFERROR(VLOOKUP('Journal Template'!D2461,Checks!$CH:$CH,1,0),0),"Product Code Required","NA"))))),"")</f>
        <v/>
      </c>
    </row>
    <row r="2451" spans="14:89">
      <c r="N2451" t="s">
        <v>11314</v>
      </c>
      <c r="O2451" t="s">
        <v>11315</v>
      </c>
      <c r="P2451" t="s">
        <v>386</v>
      </c>
      <c r="Q2451" s="150" t="str">
        <f>IF(JRF!D2464="","",IF(IFERROR(VLOOKUP(JRF!D2464,Checks!N:P,3,0),0)="A","","Inactive account in Use"))</f>
        <v/>
      </c>
      <c r="R2451" t="str">
        <f>IFERROR(IF('Journal Template'!C2863="","",IF(IFERROR(VLOOKUP('Journal Template'!C2863,Checks!N:P,3,0),0)="A","","Inactive account in Use")),"")</f>
        <v/>
      </c>
      <c r="V2451" s="150" t="str">
        <f>IF(JRF!C2464="","",IF(IFERROR(VLOOKUP(JRF!C2464,Checks!S:U,3,0),0)="A","Entry with System fund Dept",""))</f>
        <v/>
      </c>
      <c r="W2451" t="str">
        <f>IFERROR(IF('Journal Template'!D2863="","",IF(IFERROR(VLOOKUP('Journal Template'!D2863,Checks!S:U,3,0),0)="A","Entry with System fund Dept","")),"")</f>
        <v/>
      </c>
      <c r="X2451" t="s">
        <v>11316</v>
      </c>
      <c r="Y2451" t="s">
        <v>386</v>
      </c>
      <c r="Z2451" t="s">
        <v>11317</v>
      </c>
      <c r="AA2451" t="s">
        <v>391</v>
      </c>
      <c r="AB2451" t="s">
        <v>125</v>
      </c>
      <c r="AC2451" s="150" t="str">
        <f>IFERROR(IF(JRF!C2464="","",IF(AND(VLOOKUP(JRF!C2464,X:AA,4,0)=JRF!B2464,VLOOKUP(JRF!C2464,X:Y,2,0)="A"),"","Inactive Dept Combo Error")),"Inactive Dept Combo Error")</f>
        <v/>
      </c>
      <c r="AD2451" t="str">
        <f>IFERROR(IF('Journal Template'!D2863="","",IF(AND(VLOOKUP('Journal Template'!D2863,X:AA,4,0)='Journal Template'!A2863,VLOOKUP('Journal Template'!D2863,X:Y,2,0)="A"),"","Inactive Dept Combo Error")),"")</f>
        <v/>
      </c>
      <c r="AK2451" s="150" t="str">
        <f>IF(JRF!B2464="","",IF(JRF!B2464=IFERROR(VLOOKUP(JRF!B2464,Checks!AI:AI,1,0),0),"Entry in Branch/Satellite BU's",""))</f>
        <v/>
      </c>
      <c r="AL2451" t="str">
        <f>IFERROR(IF('Journal Template'!A2863="","",IF('Journal Template'!A2863=IFERROR(VLOOKUP('Journal Template'!A2863,Checks!AI:AI,1,0),0),"Entry in Branch/Satellite BU's","")),"")</f>
        <v/>
      </c>
      <c r="AO2451" s="171"/>
      <c r="AP2451" s="171"/>
      <c r="AQ2451" s="171"/>
      <c r="AR2451" s="171"/>
      <c r="CI2451" t="str">
        <f>IF(JRF!F2464&gt;0,"",IF(JRF!B2464="","",IF(LEFT(JRF!B2464,1)=IFERROR(VLOOKUP(LEFT(JRF!B2464,1),$CF$2:$CF$5,1,0),0),"Product Code Required",IF(JRF!C2464="","",IF(JRF!C2464=IFERROR(VLOOKUP(JRF!C2464,$CH:$CH,1,0),0),"Product Code Required","NA")))))</f>
        <v/>
      </c>
      <c r="CJ2451" t="str">
        <f>IF(JRF!AV2464&gt;0,"",IF(JRF!Q2464="","",IF(LEFT(JRF!Q2464,1)=IFERROR(VLOOKUP(LEFT(JRF!Q2464,1),$CF$2:$CF$5,1,0),0),"Product Code Required",IF(JRF!V2464="","",IF(JRF!V2464=IFERROR(VLOOKUP(JRF!V2464,$CH:$CH,1,0),0),"Product Code Required","NA")))))</f>
        <v/>
      </c>
      <c r="CK2451" t="str">
        <f>IFERROR(IF(LEN('Journal Template'!F2462)&gt;0,"",IF('Journal Template'!A2462="","",IF(LEFT('Journal Template'!A2462,1)=IFERROR(VLOOKUP(LEFT('Journal Template'!A2462,1),Checks!$CF$2:$CF$5,1,0),0),"Product Code Required",IF('Journal Template'!D2462="","",IF('Journal Template'!D2462=IFERROR(VLOOKUP('Journal Template'!D2462,Checks!$CH:$CH,1,0),0),"Product Code Required","NA"))))),"")</f>
        <v/>
      </c>
    </row>
    <row r="2452" spans="14:89">
      <c r="N2452" t="s">
        <v>11318</v>
      </c>
      <c r="O2452" t="s">
        <v>11319</v>
      </c>
      <c r="P2452" t="s">
        <v>386</v>
      </c>
      <c r="Q2452" s="150" t="str">
        <f>IF(JRF!D2465="","",IF(IFERROR(VLOOKUP(JRF!D2465,Checks!N:P,3,0),0)="A","","Inactive account in Use"))</f>
        <v/>
      </c>
      <c r="R2452" t="str">
        <f>IFERROR(IF('Journal Template'!C2864="","",IF(IFERROR(VLOOKUP('Journal Template'!C2864,Checks!N:P,3,0),0)="A","","Inactive account in Use")),"")</f>
        <v/>
      </c>
      <c r="V2452" s="150" t="str">
        <f>IF(JRF!C2465="","",IF(IFERROR(VLOOKUP(JRF!C2465,Checks!S:U,3,0),0)="A","Entry with System fund Dept",""))</f>
        <v/>
      </c>
      <c r="W2452" t="str">
        <f>IFERROR(IF('Journal Template'!D2864="","",IF(IFERROR(VLOOKUP('Journal Template'!D2864,Checks!S:U,3,0),0)="A","Entry with System fund Dept","")),"")</f>
        <v/>
      </c>
      <c r="X2452" t="s">
        <v>11320</v>
      </c>
      <c r="Y2452" t="s">
        <v>389</v>
      </c>
      <c r="Z2452" t="s">
        <v>11321</v>
      </c>
      <c r="AA2452" t="s">
        <v>391</v>
      </c>
      <c r="AB2452" t="s">
        <v>125</v>
      </c>
      <c r="AC2452" s="150" t="str">
        <f>IFERROR(IF(JRF!C2465="","",IF(AND(VLOOKUP(JRF!C2465,X:AA,4,0)=JRF!B2465,VLOOKUP(JRF!C2465,X:Y,2,0)="A"),"","Inactive Dept Combo Error")),"Inactive Dept Combo Error")</f>
        <v/>
      </c>
      <c r="AD2452" t="str">
        <f>IFERROR(IF('Journal Template'!D2864="","",IF(AND(VLOOKUP('Journal Template'!D2864,X:AA,4,0)='Journal Template'!A2864,VLOOKUP('Journal Template'!D2864,X:Y,2,0)="A"),"","Inactive Dept Combo Error")),"")</f>
        <v/>
      </c>
      <c r="AK2452" s="150" t="str">
        <f>IF(JRF!B2465="","",IF(JRF!B2465=IFERROR(VLOOKUP(JRF!B2465,Checks!AI:AI,1,0),0),"Entry in Branch/Satellite BU's",""))</f>
        <v/>
      </c>
      <c r="AL2452" t="str">
        <f>IFERROR(IF('Journal Template'!A2864="","",IF('Journal Template'!A2864=IFERROR(VLOOKUP('Journal Template'!A2864,Checks!AI:AI,1,0),0),"Entry in Branch/Satellite BU's","")),"")</f>
        <v/>
      </c>
      <c r="AO2452" s="171"/>
      <c r="AP2452" s="171"/>
      <c r="AQ2452" s="171"/>
      <c r="AR2452" s="171"/>
      <c r="CI2452" t="str">
        <f>IF(JRF!F2465&gt;0,"",IF(JRF!B2465="","",IF(LEFT(JRF!B2465,1)=IFERROR(VLOOKUP(LEFT(JRF!B2465,1),$CF$2:$CF$5,1,0),0),"Product Code Required",IF(JRF!C2465="","",IF(JRF!C2465=IFERROR(VLOOKUP(JRF!C2465,$CH:$CH,1,0),0),"Product Code Required","NA")))))</f>
        <v/>
      </c>
      <c r="CJ2452" t="str">
        <f>IF(JRF!AV2465&gt;0,"",IF(JRF!Q2465="","",IF(LEFT(JRF!Q2465,1)=IFERROR(VLOOKUP(LEFT(JRF!Q2465,1),$CF$2:$CF$5,1,0),0),"Product Code Required",IF(JRF!V2465="","",IF(JRF!V2465=IFERROR(VLOOKUP(JRF!V2465,$CH:$CH,1,0),0),"Product Code Required","NA")))))</f>
        <v/>
      </c>
      <c r="CK2452" t="str">
        <f>IFERROR(IF(LEN('Journal Template'!F2463)&gt;0,"",IF('Journal Template'!A2463="","",IF(LEFT('Journal Template'!A2463,1)=IFERROR(VLOOKUP(LEFT('Journal Template'!A2463,1),Checks!$CF$2:$CF$5,1,0),0),"Product Code Required",IF('Journal Template'!D2463="","",IF('Journal Template'!D2463=IFERROR(VLOOKUP('Journal Template'!D2463,Checks!$CH:$CH,1,0),0),"Product Code Required","NA"))))),"")</f>
        <v/>
      </c>
    </row>
    <row r="2453" spans="14:89">
      <c r="N2453" t="s">
        <v>11322</v>
      </c>
      <c r="O2453" t="s">
        <v>11323</v>
      </c>
      <c r="P2453" t="s">
        <v>386</v>
      </c>
      <c r="Q2453" s="150" t="str">
        <f>IF(JRF!D2466="","",IF(IFERROR(VLOOKUP(JRF!D2466,Checks!N:P,3,0),0)="A","","Inactive account in Use"))</f>
        <v/>
      </c>
      <c r="R2453" t="str">
        <f>IFERROR(IF('Journal Template'!C2865="","",IF(IFERROR(VLOOKUP('Journal Template'!C2865,Checks!N:P,3,0),0)="A","","Inactive account in Use")),"")</f>
        <v/>
      </c>
      <c r="V2453" s="150" t="str">
        <f>IF(JRF!C2466="","",IF(IFERROR(VLOOKUP(JRF!C2466,Checks!S:U,3,0),0)="A","Entry with System fund Dept",""))</f>
        <v/>
      </c>
      <c r="W2453" t="str">
        <f>IFERROR(IF('Journal Template'!D2865="","",IF(IFERROR(VLOOKUP('Journal Template'!D2865,Checks!S:U,3,0),0)="A","Entry with System fund Dept","")),"")</f>
        <v/>
      </c>
      <c r="X2453" t="s">
        <v>11324</v>
      </c>
      <c r="Y2453" t="s">
        <v>386</v>
      </c>
      <c r="Z2453" t="s">
        <v>11325</v>
      </c>
      <c r="AA2453" t="s">
        <v>391</v>
      </c>
      <c r="AB2453" t="s">
        <v>125</v>
      </c>
      <c r="AC2453" s="150" t="str">
        <f>IFERROR(IF(JRF!C2466="","",IF(AND(VLOOKUP(JRF!C2466,X:AA,4,0)=JRF!B2466,VLOOKUP(JRF!C2466,X:Y,2,0)="A"),"","Inactive Dept Combo Error")),"Inactive Dept Combo Error")</f>
        <v/>
      </c>
      <c r="AD2453" t="str">
        <f>IFERROR(IF('Journal Template'!D2865="","",IF(AND(VLOOKUP('Journal Template'!D2865,X:AA,4,0)='Journal Template'!A2865,VLOOKUP('Journal Template'!D2865,X:Y,2,0)="A"),"","Inactive Dept Combo Error")),"")</f>
        <v/>
      </c>
      <c r="AK2453" s="150" t="str">
        <f>IF(JRF!B2466="","",IF(JRF!B2466=IFERROR(VLOOKUP(JRF!B2466,Checks!AI:AI,1,0),0),"Entry in Branch/Satellite BU's",""))</f>
        <v/>
      </c>
      <c r="AL2453" t="str">
        <f>IFERROR(IF('Journal Template'!A2865="","",IF('Journal Template'!A2865=IFERROR(VLOOKUP('Journal Template'!A2865,Checks!AI:AI,1,0),0),"Entry in Branch/Satellite BU's","")),"")</f>
        <v/>
      </c>
      <c r="AO2453" s="171"/>
      <c r="AP2453" s="171"/>
      <c r="AQ2453" s="171"/>
      <c r="AR2453" s="171"/>
      <c r="CI2453" t="str">
        <f>IF(JRF!F2466&gt;0,"",IF(JRF!B2466="","",IF(LEFT(JRF!B2466,1)=IFERROR(VLOOKUP(LEFT(JRF!B2466,1),$CF$2:$CF$5,1,0),0),"Product Code Required",IF(JRF!C2466="","",IF(JRF!C2466=IFERROR(VLOOKUP(JRF!C2466,$CH:$CH,1,0),0),"Product Code Required","NA")))))</f>
        <v/>
      </c>
      <c r="CJ2453" t="str">
        <f>IF(JRF!AV2466&gt;0,"",IF(JRF!Q2466="","",IF(LEFT(JRF!Q2466,1)=IFERROR(VLOOKUP(LEFT(JRF!Q2466,1),$CF$2:$CF$5,1,0),0),"Product Code Required",IF(JRF!V2466="","",IF(JRF!V2466=IFERROR(VLOOKUP(JRF!V2466,$CH:$CH,1,0),0),"Product Code Required","NA")))))</f>
        <v/>
      </c>
      <c r="CK2453" t="str">
        <f>IFERROR(IF(LEN('Journal Template'!F2464)&gt;0,"",IF('Journal Template'!A2464="","",IF(LEFT('Journal Template'!A2464,1)=IFERROR(VLOOKUP(LEFT('Journal Template'!A2464,1),Checks!$CF$2:$CF$5,1,0),0),"Product Code Required",IF('Journal Template'!D2464="","",IF('Journal Template'!D2464=IFERROR(VLOOKUP('Journal Template'!D2464,Checks!$CH:$CH,1,0),0),"Product Code Required","NA"))))),"")</f>
        <v/>
      </c>
    </row>
    <row r="2454" spans="14:89">
      <c r="N2454" t="s">
        <v>11326</v>
      </c>
      <c r="O2454" t="s">
        <v>11327</v>
      </c>
      <c r="P2454" t="s">
        <v>386</v>
      </c>
      <c r="Q2454" s="150" t="str">
        <f>IF(JRF!D2467="","",IF(IFERROR(VLOOKUP(JRF!D2467,Checks!N:P,3,0),0)="A","","Inactive account in Use"))</f>
        <v/>
      </c>
      <c r="R2454" t="str">
        <f>IFERROR(IF('Journal Template'!C2866="","",IF(IFERROR(VLOOKUP('Journal Template'!C2866,Checks!N:P,3,0),0)="A","","Inactive account in Use")),"")</f>
        <v/>
      </c>
      <c r="V2454" s="150" t="str">
        <f>IF(JRF!C2467="","",IF(IFERROR(VLOOKUP(JRF!C2467,Checks!S:U,3,0),0)="A","Entry with System fund Dept",""))</f>
        <v/>
      </c>
      <c r="W2454" t="str">
        <f>IFERROR(IF('Journal Template'!D2866="","",IF(IFERROR(VLOOKUP('Journal Template'!D2866,Checks!S:U,3,0),0)="A","Entry with System fund Dept","")),"")</f>
        <v/>
      </c>
      <c r="X2454" t="s">
        <v>11328</v>
      </c>
      <c r="Y2454" t="s">
        <v>386</v>
      </c>
      <c r="Z2454" t="s">
        <v>11329</v>
      </c>
      <c r="AA2454" t="s">
        <v>391</v>
      </c>
      <c r="AB2454" t="s">
        <v>125</v>
      </c>
      <c r="AC2454" s="150" t="str">
        <f>IFERROR(IF(JRF!C2467="","",IF(AND(VLOOKUP(JRF!C2467,X:AA,4,0)=JRF!B2467,VLOOKUP(JRF!C2467,X:Y,2,0)="A"),"","Inactive Dept Combo Error")),"Inactive Dept Combo Error")</f>
        <v/>
      </c>
      <c r="AD2454" t="str">
        <f>IFERROR(IF('Journal Template'!D2866="","",IF(AND(VLOOKUP('Journal Template'!D2866,X:AA,4,0)='Journal Template'!A2866,VLOOKUP('Journal Template'!D2866,X:Y,2,0)="A"),"","Inactive Dept Combo Error")),"")</f>
        <v/>
      </c>
      <c r="AK2454" s="150" t="str">
        <f>IF(JRF!B2467="","",IF(JRF!B2467=IFERROR(VLOOKUP(JRF!B2467,Checks!AI:AI,1,0),0),"Entry in Branch/Satellite BU's",""))</f>
        <v/>
      </c>
      <c r="AL2454" t="str">
        <f>IFERROR(IF('Journal Template'!A2866="","",IF('Journal Template'!A2866=IFERROR(VLOOKUP('Journal Template'!A2866,Checks!AI:AI,1,0),0),"Entry in Branch/Satellite BU's","")),"")</f>
        <v/>
      </c>
      <c r="AO2454" s="171"/>
      <c r="AP2454" s="171"/>
      <c r="AQ2454" s="171"/>
      <c r="AR2454" s="171"/>
      <c r="CI2454" t="str">
        <f>IF(JRF!F2467&gt;0,"",IF(JRF!B2467="","",IF(LEFT(JRF!B2467,1)=IFERROR(VLOOKUP(LEFT(JRF!B2467,1),$CF$2:$CF$5,1,0),0),"Product Code Required",IF(JRF!C2467="","",IF(JRF!C2467=IFERROR(VLOOKUP(JRF!C2467,$CH:$CH,1,0),0),"Product Code Required","NA")))))</f>
        <v/>
      </c>
      <c r="CJ2454" t="str">
        <f>IF(JRF!AV2467&gt;0,"",IF(JRF!Q2467="","",IF(LEFT(JRF!Q2467,1)=IFERROR(VLOOKUP(LEFT(JRF!Q2467,1),$CF$2:$CF$5,1,0),0),"Product Code Required",IF(JRF!V2467="","",IF(JRF!V2467=IFERROR(VLOOKUP(JRF!V2467,$CH:$CH,1,0),0),"Product Code Required","NA")))))</f>
        <v/>
      </c>
      <c r="CK2454" t="str">
        <f>IFERROR(IF(LEN('Journal Template'!F2465)&gt;0,"",IF('Journal Template'!A2465="","",IF(LEFT('Journal Template'!A2465,1)=IFERROR(VLOOKUP(LEFT('Journal Template'!A2465,1),Checks!$CF$2:$CF$5,1,0),0),"Product Code Required",IF('Journal Template'!D2465="","",IF('Journal Template'!D2465=IFERROR(VLOOKUP('Journal Template'!D2465,Checks!$CH:$CH,1,0),0),"Product Code Required","NA"))))),"")</f>
        <v/>
      </c>
    </row>
    <row r="2455" spans="14:89">
      <c r="N2455" t="s">
        <v>11330</v>
      </c>
      <c r="O2455" t="s">
        <v>11331</v>
      </c>
      <c r="P2455" t="s">
        <v>386</v>
      </c>
      <c r="Q2455" s="150" t="str">
        <f>IF(JRF!D2468="","",IF(IFERROR(VLOOKUP(JRF!D2468,Checks!N:P,3,0),0)="A","","Inactive account in Use"))</f>
        <v/>
      </c>
      <c r="R2455" t="str">
        <f>IFERROR(IF('Journal Template'!C2867="","",IF(IFERROR(VLOOKUP('Journal Template'!C2867,Checks!N:P,3,0),0)="A","","Inactive account in Use")),"")</f>
        <v/>
      </c>
      <c r="V2455" s="150" t="str">
        <f>IF(JRF!C2468="","",IF(IFERROR(VLOOKUP(JRF!C2468,Checks!S:U,3,0),0)="A","Entry with System fund Dept",""))</f>
        <v/>
      </c>
      <c r="W2455" t="str">
        <f>IFERROR(IF('Journal Template'!D2867="","",IF(IFERROR(VLOOKUP('Journal Template'!D2867,Checks!S:U,3,0),0)="A","Entry with System fund Dept","")),"")</f>
        <v/>
      </c>
      <c r="X2455" t="s">
        <v>11332</v>
      </c>
      <c r="Y2455" t="s">
        <v>386</v>
      </c>
      <c r="Z2455" t="s">
        <v>11333</v>
      </c>
      <c r="AA2455" t="s">
        <v>391</v>
      </c>
      <c r="AB2455" t="s">
        <v>125</v>
      </c>
      <c r="AC2455" s="150" t="str">
        <f>IFERROR(IF(JRF!C2468="","",IF(AND(VLOOKUP(JRF!C2468,X:AA,4,0)=JRF!B2468,VLOOKUP(JRF!C2468,X:Y,2,0)="A"),"","Inactive Dept Combo Error")),"Inactive Dept Combo Error")</f>
        <v/>
      </c>
      <c r="AD2455" t="str">
        <f>IFERROR(IF('Journal Template'!D2867="","",IF(AND(VLOOKUP('Journal Template'!D2867,X:AA,4,0)='Journal Template'!A2867,VLOOKUP('Journal Template'!D2867,X:Y,2,0)="A"),"","Inactive Dept Combo Error")),"")</f>
        <v/>
      </c>
      <c r="AK2455" s="150" t="str">
        <f>IF(JRF!B2468="","",IF(JRF!B2468=IFERROR(VLOOKUP(JRF!B2468,Checks!AI:AI,1,0),0),"Entry in Branch/Satellite BU's",""))</f>
        <v/>
      </c>
      <c r="AL2455" t="str">
        <f>IFERROR(IF('Journal Template'!A2867="","",IF('Journal Template'!A2867=IFERROR(VLOOKUP('Journal Template'!A2867,Checks!AI:AI,1,0),0),"Entry in Branch/Satellite BU's","")),"")</f>
        <v/>
      </c>
      <c r="AO2455" s="171"/>
      <c r="AP2455" s="171"/>
      <c r="AQ2455" s="171"/>
      <c r="AR2455" s="171"/>
      <c r="CI2455" t="str">
        <f>IF(JRF!F2468&gt;0,"",IF(JRF!B2468="","",IF(LEFT(JRF!B2468,1)=IFERROR(VLOOKUP(LEFT(JRF!B2468,1),$CF$2:$CF$5,1,0),0),"Product Code Required",IF(JRF!C2468="","",IF(JRF!C2468=IFERROR(VLOOKUP(JRF!C2468,$CH:$CH,1,0),0),"Product Code Required","NA")))))</f>
        <v/>
      </c>
      <c r="CJ2455" t="str">
        <f>IF(JRF!AV2468&gt;0,"",IF(JRF!Q2468="","",IF(LEFT(JRF!Q2468,1)=IFERROR(VLOOKUP(LEFT(JRF!Q2468,1),$CF$2:$CF$5,1,0),0),"Product Code Required",IF(JRF!V2468="","",IF(JRF!V2468=IFERROR(VLOOKUP(JRF!V2468,$CH:$CH,1,0),0),"Product Code Required","NA")))))</f>
        <v/>
      </c>
      <c r="CK2455" t="str">
        <f>IFERROR(IF(LEN('Journal Template'!F2466)&gt;0,"",IF('Journal Template'!A2466="","",IF(LEFT('Journal Template'!A2466,1)=IFERROR(VLOOKUP(LEFT('Journal Template'!A2466,1),Checks!$CF$2:$CF$5,1,0),0),"Product Code Required",IF('Journal Template'!D2466="","",IF('Journal Template'!D2466=IFERROR(VLOOKUP('Journal Template'!D2466,Checks!$CH:$CH,1,0),0),"Product Code Required","NA"))))),"")</f>
        <v/>
      </c>
    </row>
    <row r="2456" spans="14:89">
      <c r="N2456" t="s">
        <v>11334</v>
      </c>
      <c r="O2456" t="s">
        <v>11335</v>
      </c>
      <c r="P2456" t="s">
        <v>386</v>
      </c>
      <c r="Q2456" s="150" t="str">
        <f>IF(JRF!D2469="","",IF(IFERROR(VLOOKUP(JRF!D2469,Checks!N:P,3,0),0)="A","","Inactive account in Use"))</f>
        <v/>
      </c>
      <c r="R2456" t="str">
        <f>IFERROR(IF('Journal Template'!C2868="","",IF(IFERROR(VLOOKUP('Journal Template'!C2868,Checks!N:P,3,0),0)="A","","Inactive account in Use")),"")</f>
        <v/>
      </c>
      <c r="V2456" s="150" t="str">
        <f>IF(JRF!C2469="","",IF(IFERROR(VLOOKUP(JRF!C2469,Checks!S:U,3,0),0)="A","Entry with System fund Dept",""))</f>
        <v/>
      </c>
      <c r="W2456" t="str">
        <f>IFERROR(IF('Journal Template'!D2868="","",IF(IFERROR(VLOOKUP('Journal Template'!D2868,Checks!S:U,3,0),0)="A","Entry with System fund Dept","")),"")</f>
        <v/>
      </c>
      <c r="X2456" t="s">
        <v>11336</v>
      </c>
      <c r="Y2456" t="s">
        <v>389</v>
      </c>
      <c r="Z2456" t="s">
        <v>11337</v>
      </c>
      <c r="AA2456" t="s">
        <v>391</v>
      </c>
      <c r="AB2456" t="s">
        <v>125</v>
      </c>
      <c r="AC2456" s="150" t="str">
        <f>IFERROR(IF(JRF!C2469="","",IF(AND(VLOOKUP(JRF!C2469,X:AA,4,0)=JRF!B2469,VLOOKUP(JRF!C2469,X:Y,2,0)="A"),"","Inactive Dept Combo Error")),"Inactive Dept Combo Error")</f>
        <v/>
      </c>
      <c r="AD2456" t="str">
        <f>IFERROR(IF('Journal Template'!D2868="","",IF(AND(VLOOKUP('Journal Template'!D2868,X:AA,4,0)='Journal Template'!A2868,VLOOKUP('Journal Template'!D2868,X:Y,2,0)="A"),"","Inactive Dept Combo Error")),"")</f>
        <v/>
      </c>
      <c r="AK2456" s="150" t="str">
        <f>IF(JRF!B2469="","",IF(JRF!B2469=IFERROR(VLOOKUP(JRF!B2469,Checks!AI:AI,1,0),0),"Entry in Branch/Satellite BU's",""))</f>
        <v/>
      </c>
      <c r="AL2456" t="str">
        <f>IFERROR(IF('Journal Template'!A2868="","",IF('Journal Template'!A2868=IFERROR(VLOOKUP('Journal Template'!A2868,Checks!AI:AI,1,0),0),"Entry in Branch/Satellite BU's","")),"")</f>
        <v/>
      </c>
      <c r="AO2456" s="171"/>
      <c r="AP2456" s="171"/>
      <c r="AQ2456" s="171"/>
      <c r="AR2456" s="171"/>
      <c r="CI2456" t="str">
        <f>IF(JRF!F2469&gt;0,"",IF(JRF!B2469="","",IF(LEFT(JRF!B2469,1)=IFERROR(VLOOKUP(LEFT(JRF!B2469,1),$CF$2:$CF$5,1,0),0),"Product Code Required",IF(JRF!C2469="","",IF(JRF!C2469=IFERROR(VLOOKUP(JRF!C2469,$CH:$CH,1,0),0),"Product Code Required","NA")))))</f>
        <v/>
      </c>
      <c r="CJ2456" t="str">
        <f>IF(JRF!AV2469&gt;0,"",IF(JRF!Q2469="","",IF(LEFT(JRF!Q2469,1)=IFERROR(VLOOKUP(LEFT(JRF!Q2469,1),$CF$2:$CF$5,1,0),0),"Product Code Required",IF(JRF!V2469="","",IF(JRF!V2469=IFERROR(VLOOKUP(JRF!V2469,$CH:$CH,1,0),0),"Product Code Required","NA")))))</f>
        <v/>
      </c>
      <c r="CK2456" t="str">
        <f>IFERROR(IF(LEN('Journal Template'!F2467)&gt;0,"",IF('Journal Template'!A2467="","",IF(LEFT('Journal Template'!A2467,1)=IFERROR(VLOOKUP(LEFT('Journal Template'!A2467,1),Checks!$CF$2:$CF$5,1,0),0),"Product Code Required",IF('Journal Template'!D2467="","",IF('Journal Template'!D2467=IFERROR(VLOOKUP('Journal Template'!D2467,Checks!$CH:$CH,1,0),0),"Product Code Required","NA"))))),"")</f>
        <v/>
      </c>
    </row>
    <row r="2457" spans="14:89">
      <c r="N2457" t="s">
        <v>11338</v>
      </c>
      <c r="O2457" t="s">
        <v>11339</v>
      </c>
      <c r="P2457" t="s">
        <v>386</v>
      </c>
      <c r="Q2457" s="150" t="str">
        <f>IF(JRF!D2470="","",IF(IFERROR(VLOOKUP(JRF!D2470,Checks!N:P,3,0),0)="A","","Inactive account in Use"))</f>
        <v/>
      </c>
      <c r="R2457" t="str">
        <f>IFERROR(IF('Journal Template'!C2869="","",IF(IFERROR(VLOOKUP('Journal Template'!C2869,Checks!N:P,3,0),0)="A","","Inactive account in Use")),"")</f>
        <v/>
      </c>
      <c r="V2457" s="150" t="str">
        <f>IF(JRF!C2470="","",IF(IFERROR(VLOOKUP(JRF!C2470,Checks!S:U,3,0),0)="A","Entry with System fund Dept",""))</f>
        <v/>
      </c>
      <c r="W2457" t="str">
        <f>IFERROR(IF('Journal Template'!D2869="","",IF(IFERROR(VLOOKUP('Journal Template'!D2869,Checks!S:U,3,0),0)="A","Entry with System fund Dept","")),"")</f>
        <v/>
      </c>
      <c r="X2457" t="s">
        <v>11340</v>
      </c>
      <c r="Y2457" t="s">
        <v>386</v>
      </c>
      <c r="Z2457" t="s">
        <v>11341</v>
      </c>
      <c r="AA2457" t="s">
        <v>391</v>
      </c>
      <c r="AB2457" t="s">
        <v>125</v>
      </c>
      <c r="AC2457" s="150" t="str">
        <f>IFERROR(IF(JRF!C2470="","",IF(AND(VLOOKUP(JRF!C2470,X:AA,4,0)=JRF!B2470,VLOOKUP(JRF!C2470,X:Y,2,0)="A"),"","Inactive Dept Combo Error")),"Inactive Dept Combo Error")</f>
        <v/>
      </c>
      <c r="AD2457" t="str">
        <f>IFERROR(IF('Journal Template'!D2869="","",IF(AND(VLOOKUP('Journal Template'!D2869,X:AA,4,0)='Journal Template'!A2869,VLOOKUP('Journal Template'!D2869,X:Y,2,0)="A"),"","Inactive Dept Combo Error")),"")</f>
        <v/>
      </c>
      <c r="AK2457" s="150" t="str">
        <f>IF(JRF!B2470="","",IF(JRF!B2470=IFERROR(VLOOKUP(JRF!B2470,Checks!AI:AI,1,0),0),"Entry in Branch/Satellite BU's",""))</f>
        <v/>
      </c>
      <c r="AL2457" t="str">
        <f>IFERROR(IF('Journal Template'!A2869="","",IF('Journal Template'!A2869=IFERROR(VLOOKUP('Journal Template'!A2869,Checks!AI:AI,1,0),0),"Entry in Branch/Satellite BU's","")),"")</f>
        <v/>
      </c>
      <c r="AO2457" s="171"/>
      <c r="AP2457" s="171"/>
      <c r="AQ2457" s="171"/>
      <c r="AR2457" s="171"/>
      <c r="CI2457" t="str">
        <f>IF(JRF!F2470&gt;0,"",IF(JRF!B2470="","",IF(LEFT(JRF!B2470,1)=IFERROR(VLOOKUP(LEFT(JRF!B2470,1),$CF$2:$CF$5,1,0),0),"Product Code Required",IF(JRF!C2470="","",IF(JRF!C2470=IFERROR(VLOOKUP(JRF!C2470,$CH:$CH,1,0),0),"Product Code Required","NA")))))</f>
        <v/>
      </c>
      <c r="CJ2457" t="str">
        <f>IF(JRF!AV2470&gt;0,"",IF(JRF!Q2470="","",IF(LEFT(JRF!Q2470,1)=IFERROR(VLOOKUP(LEFT(JRF!Q2470,1),$CF$2:$CF$5,1,0),0),"Product Code Required",IF(JRF!V2470="","",IF(JRF!V2470=IFERROR(VLOOKUP(JRF!V2470,$CH:$CH,1,0),0),"Product Code Required","NA")))))</f>
        <v/>
      </c>
      <c r="CK2457" t="str">
        <f>IFERROR(IF(LEN('Journal Template'!F2468)&gt;0,"",IF('Journal Template'!A2468="","",IF(LEFT('Journal Template'!A2468,1)=IFERROR(VLOOKUP(LEFT('Journal Template'!A2468,1),Checks!$CF$2:$CF$5,1,0),0),"Product Code Required",IF('Journal Template'!D2468="","",IF('Journal Template'!D2468=IFERROR(VLOOKUP('Journal Template'!D2468,Checks!$CH:$CH,1,0),0),"Product Code Required","NA"))))),"")</f>
        <v/>
      </c>
    </row>
    <row r="2458" spans="14:89">
      <c r="N2458" t="s">
        <v>11342</v>
      </c>
      <c r="O2458" t="s">
        <v>11343</v>
      </c>
      <c r="P2458" t="s">
        <v>386</v>
      </c>
      <c r="Q2458" s="150" t="str">
        <f>IF(JRF!D2471="","",IF(IFERROR(VLOOKUP(JRF!D2471,Checks!N:P,3,0),0)="A","","Inactive account in Use"))</f>
        <v/>
      </c>
      <c r="R2458" t="str">
        <f>IFERROR(IF('Journal Template'!C2870="","",IF(IFERROR(VLOOKUP('Journal Template'!C2870,Checks!N:P,3,0),0)="A","","Inactive account in Use")),"")</f>
        <v/>
      </c>
      <c r="V2458" s="150" t="str">
        <f>IF(JRF!C2471="","",IF(IFERROR(VLOOKUP(JRF!C2471,Checks!S:U,3,0),0)="A","Entry with System fund Dept",""))</f>
        <v/>
      </c>
      <c r="W2458" t="str">
        <f>IFERROR(IF('Journal Template'!D2870="","",IF(IFERROR(VLOOKUP('Journal Template'!D2870,Checks!S:U,3,0),0)="A","Entry with System fund Dept","")),"")</f>
        <v/>
      </c>
      <c r="X2458" t="s">
        <v>11344</v>
      </c>
      <c r="Y2458" t="s">
        <v>389</v>
      </c>
      <c r="Z2458" t="s">
        <v>11345</v>
      </c>
      <c r="AA2458" t="s">
        <v>391</v>
      </c>
      <c r="AB2458" t="s">
        <v>125</v>
      </c>
      <c r="AC2458" s="150" t="str">
        <f>IFERROR(IF(JRF!C2471="","",IF(AND(VLOOKUP(JRF!C2471,X:AA,4,0)=JRF!B2471,VLOOKUP(JRF!C2471,X:Y,2,0)="A"),"","Inactive Dept Combo Error")),"Inactive Dept Combo Error")</f>
        <v/>
      </c>
      <c r="AD2458" t="str">
        <f>IFERROR(IF('Journal Template'!D2870="","",IF(AND(VLOOKUP('Journal Template'!D2870,X:AA,4,0)='Journal Template'!A2870,VLOOKUP('Journal Template'!D2870,X:Y,2,0)="A"),"","Inactive Dept Combo Error")),"")</f>
        <v/>
      </c>
      <c r="AK2458" s="150" t="str">
        <f>IF(JRF!B2471="","",IF(JRF!B2471=IFERROR(VLOOKUP(JRF!B2471,Checks!AI:AI,1,0),0),"Entry in Branch/Satellite BU's",""))</f>
        <v/>
      </c>
      <c r="AL2458" t="str">
        <f>IFERROR(IF('Journal Template'!A2870="","",IF('Journal Template'!A2870=IFERROR(VLOOKUP('Journal Template'!A2870,Checks!AI:AI,1,0),0),"Entry in Branch/Satellite BU's","")),"")</f>
        <v/>
      </c>
      <c r="AO2458" s="171"/>
      <c r="AP2458" s="171"/>
      <c r="AQ2458" s="171"/>
      <c r="AR2458" s="171"/>
      <c r="CI2458" t="str">
        <f>IF(JRF!F2471&gt;0,"",IF(JRF!B2471="","",IF(LEFT(JRF!B2471,1)=IFERROR(VLOOKUP(LEFT(JRF!B2471,1),$CF$2:$CF$5,1,0),0),"Product Code Required",IF(JRF!C2471="","",IF(JRF!C2471=IFERROR(VLOOKUP(JRF!C2471,$CH:$CH,1,0),0),"Product Code Required","NA")))))</f>
        <v/>
      </c>
      <c r="CJ2458" t="str">
        <f>IF(JRF!AV2471&gt;0,"",IF(JRF!Q2471="","",IF(LEFT(JRF!Q2471,1)=IFERROR(VLOOKUP(LEFT(JRF!Q2471,1),$CF$2:$CF$5,1,0),0),"Product Code Required",IF(JRF!V2471="","",IF(JRF!V2471=IFERROR(VLOOKUP(JRF!V2471,$CH:$CH,1,0),0),"Product Code Required","NA")))))</f>
        <v/>
      </c>
      <c r="CK2458" t="str">
        <f>IFERROR(IF(LEN('Journal Template'!F2469)&gt;0,"",IF('Journal Template'!A2469="","",IF(LEFT('Journal Template'!A2469,1)=IFERROR(VLOOKUP(LEFT('Journal Template'!A2469,1),Checks!$CF$2:$CF$5,1,0),0),"Product Code Required",IF('Journal Template'!D2469="","",IF('Journal Template'!D2469=IFERROR(VLOOKUP('Journal Template'!D2469,Checks!$CH:$CH,1,0),0),"Product Code Required","NA"))))),"")</f>
        <v/>
      </c>
    </row>
    <row r="2459" spans="14:89">
      <c r="N2459" t="s">
        <v>11346</v>
      </c>
      <c r="O2459" t="s">
        <v>11347</v>
      </c>
      <c r="P2459" t="s">
        <v>386</v>
      </c>
      <c r="Q2459" s="150" t="str">
        <f>IF(JRF!D2472="","",IF(IFERROR(VLOOKUP(JRF!D2472,Checks!N:P,3,0),0)="A","","Inactive account in Use"))</f>
        <v/>
      </c>
      <c r="R2459" t="str">
        <f>IFERROR(IF('Journal Template'!C2871="","",IF(IFERROR(VLOOKUP('Journal Template'!C2871,Checks!N:P,3,0),0)="A","","Inactive account in Use")),"")</f>
        <v/>
      </c>
      <c r="V2459" s="150" t="str">
        <f>IF(JRF!C2472="","",IF(IFERROR(VLOOKUP(JRF!C2472,Checks!S:U,3,0),0)="A","Entry with System fund Dept",""))</f>
        <v/>
      </c>
      <c r="W2459" t="str">
        <f>IFERROR(IF('Journal Template'!D2871="","",IF(IFERROR(VLOOKUP('Journal Template'!D2871,Checks!S:U,3,0),0)="A","Entry with System fund Dept","")),"")</f>
        <v/>
      </c>
      <c r="X2459" t="s">
        <v>11348</v>
      </c>
      <c r="Y2459" t="s">
        <v>386</v>
      </c>
      <c r="Z2459" t="s">
        <v>11349</v>
      </c>
      <c r="AA2459" t="s">
        <v>391</v>
      </c>
      <c r="AB2459" t="s">
        <v>125</v>
      </c>
      <c r="AC2459" s="150" t="str">
        <f>IFERROR(IF(JRF!C2472="","",IF(AND(VLOOKUP(JRF!C2472,X:AA,4,0)=JRF!B2472,VLOOKUP(JRF!C2472,X:Y,2,0)="A"),"","Inactive Dept Combo Error")),"Inactive Dept Combo Error")</f>
        <v/>
      </c>
      <c r="AD2459" t="str">
        <f>IFERROR(IF('Journal Template'!D2871="","",IF(AND(VLOOKUP('Journal Template'!D2871,X:AA,4,0)='Journal Template'!A2871,VLOOKUP('Journal Template'!D2871,X:Y,2,0)="A"),"","Inactive Dept Combo Error")),"")</f>
        <v/>
      </c>
      <c r="AK2459" s="150" t="str">
        <f>IF(JRF!B2472="","",IF(JRF!B2472=IFERROR(VLOOKUP(JRF!B2472,Checks!AI:AI,1,0),0),"Entry in Branch/Satellite BU's",""))</f>
        <v/>
      </c>
      <c r="AL2459" t="str">
        <f>IFERROR(IF('Journal Template'!A2871="","",IF('Journal Template'!A2871=IFERROR(VLOOKUP('Journal Template'!A2871,Checks!AI:AI,1,0),0),"Entry in Branch/Satellite BU's","")),"")</f>
        <v/>
      </c>
      <c r="AO2459" s="171"/>
      <c r="AP2459" s="171"/>
      <c r="AQ2459" s="171"/>
      <c r="AR2459" s="171"/>
      <c r="CI2459" t="str">
        <f>IF(JRF!F2472&gt;0,"",IF(JRF!B2472="","",IF(LEFT(JRF!B2472,1)=IFERROR(VLOOKUP(LEFT(JRF!B2472,1),$CF$2:$CF$5,1,0),0),"Product Code Required",IF(JRF!C2472="","",IF(JRF!C2472=IFERROR(VLOOKUP(JRF!C2472,$CH:$CH,1,0),0),"Product Code Required","NA")))))</f>
        <v/>
      </c>
      <c r="CJ2459" t="str">
        <f>IF(JRF!AV2472&gt;0,"",IF(JRF!Q2472="","",IF(LEFT(JRF!Q2472,1)=IFERROR(VLOOKUP(LEFT(JRF!Q2472,1),$CF$2:$CF$5,1,0),0),"Product Code Required",IF(JRF!V2472="","",IF(JRF!V2472=IFERROR(VLOOKUP(JRF!V2472,$CH:$CH,1,0),0),"Product Code Required","NA")))))</f>
        <v/>
      </c>
      <c r="CK2459" t="str">
        <f>IFERROR(IF(LEN('Journal Template'!F2470)&gt;0,"",IF('Journal Template'!A2470="","",IF(LEFT('Journal Template'!A2470,1)=IFERROR(VLOOKUP(LEFT('Journal Template'!A2470,1),Checks!$CF$2:$CF$5,1,0),0),"Product Code Required",IF('Journal Template'!D2470="","",IF('Journal Template'!D2470=IFERROR(VLOOKUP('Journal Template'!D2470,Checks!$CH:$CH,1,0),0),"Product Code Required","NA"))))),"")</f>
        <v/>
      </c>
    </row>
    <row r="2460" spans="14:89">
      <c r="N2460" t="s">
        <v>11350</v>
      </c>
      <c r="O2460" t="s">
        <v>11351</v>
      </c>
      <c r="P2460" t="s">
        <v>386</v>
      </c>
      <c r="Q2460" s="150" t="str">
        <f>IF(JRF!D2473="","",IF(IFERROR(VLOOKUP(JRF!D2473,Checks!N:P,3,0),0)="A","","Inactive account in Use"))</f>
        <v/>
      </c>
      <c r="R2460" t="str">
        <f>IFERROR(IF('Journal Template'!C2872="","",IF(IFERROR(VLOOKUP('Journal Template'!C2872,Checks!N:P,3,0),0)="A","","Inactive account in Use")),"")</f>
        <v/>
      </c>
      <c r="V2460" s="150" t="str">
        <f>IF(JRF!C2473="","",IF(IFERROR(VLOOKUP(JRF!C2473,Checks!S:U,3,0),0)="A","Entry with System fund Dept",""))</f>
        <v/>
      </c>
      <c r="W2460" t="str">
        <f>IFERROR(IF('Journal Template'!D2872="","",IF(IFERROR(VLOOKUP('Journal Template'!D2872,Checks!S:U,3,0),0)="A","Entry with System fund Dept","")),"")</f>
        <v/>
      </c>
      <c r="X2460" t="s">
        <v>11352</v>
      </c>
      <c r="Y2460" t="s">
        <v>389</v>
      </c>
      <c r="Z2460" t="s">
        <v>11353</v>
      </c>
      <c r="AA2460" t="s">
        <v>391</v>
      </c>
      <c r="AB2460" t="s">
        <v>125</v>
      </c>
      <c r="AC2460" s="150" t="str">
        <f>IFERROR(IF(JRF!C2473="","",IF(AND(VLOOKUP(JRF!C2473,X:AA,4,0)=JRF!B2473,VLOOKUP(JRF!C2473,X:Y,2,0)="A"),"","Inactive Dept Combo Error")),"Inactive Dept Combo Error")</f>
        <v/>
      </c>
      <c r="AD2460" t="str">
        <f>IFERROR(IF('Journal Template'!D2872="","",IF(AND(VLOOKUP('Journal Template'!D2872,X:AA,4,0)='Journal Template'!A2872,VLOOKUP('Journal Template'!D2872,X:Y,2,0)="A"),"","Inactive Dept Combo Error")),"")</f>
        <v/>
      </c>
      <c r="AK2460" s="150" t="str">
        <f>IF(JRF!B2473="","",IF(JRF!B2473=IFERROR(VLOOKUP(JRF!B2473,Checks!AI:AI,1,0),0),"Entry in Branch/Satellite BU's",""))</f>
        <v/>
      </c>
      <c r="AL2460" t="str">
        <f>IFERROR(IF('Journal Template'!A2872="","",IF('Journal Template'!A2872=IFERROR(VLOOKUP('Journal Template'!A2872,Checks!AI:AI,1,0),0),"Entry in Branch/Satellite BU's","")),"")</f>
        <v/>
      </c>
      <c r="AO2460" s="171"/>
      <c r="AP2460" s="171"/>
      <c r="AQ2460" s="171"/>
      <c r="AR2460" s="171"/>
      <c r="CI2460" t="str">
        <f>IF(JRF!F2473&gt;0,"",IF(JRF!B2473="","",IF(LEFT(JRF!B2473,1)=IFERROR(VLOOKUP(LEFT(JRF!B2473,1),$CF$2:$CF$5,1,0),0),"Product Code Required",IF(JRF!C2473="","",IF(JRF!C2473=IFERROR(VLOOKUP(JRF!C2473,$CH:$CH,1,0),0),"Product Code Required","NA")))))</f>
        <v/>
      </c>
      <c r="CJ2460" t="str">
        <f>IF(JRF!AV2473&gt;0,"",IF(JRF!Q2473="","",IF(LEFT(JRF!Q2473,1)=IFERROR(VLOOKUP(LEFT(JRF!Q2473,1),$CF$2:$CF$5,1,0),0),"Product Code Required",IF(JRF!V2473="","",IF(JRF!V2473=IFERROR(VLOOKUP(JRF!V2473,$CH:$CH,1,0),0),"Product Code Required","NA")))))</f>
        <v/>
      </c>
      <c r="CK2460" t="str">
        <f>IFERROR(IF(LEN('Journal Template'!F2471)&gt;0,"",IF('Journal Template'!A2471="","",IF(LEFT('Journal Template'!A2471,1)=IFERROR(VLOOKUP(LEFT('Journal Template'!A2471,1),Checks!$CF$2:$CF$5,1,0),0),"Product Code Required",IF('Journal Template'!D2471="","",IF('Journal Template'!D2471=IFERROR(VLOOKUP('Journal Template'!D2471,Checks!$CH:$CH,1,0),0),"Product Code Required","NA"))))),"")</f>
        <v/>
      </c>
    </row>
    <row r="2461" spans="14:89">
      <c r="N2461" t="s">
        <v>11354</v>
      </c>
      <c r="O2461" t="s">
        <v>11355</v>
      </c>
      <c r="P2461" t="s">
        <v>386</v>
      </c>
      <c r="Q2461" s="150" t="str">
        <f>IF(JRF!D2474="","",IF(IFERROR(VLOOKUP(JRF!D2474,Checks!N:P,3,0),0)="A","","Inactive account in Use"))</f>
        <v/>
      </c>
      <c r="R2461" t="str">
        <f>IFERROR(IF('Journal Template'!C2873="","",IF(IFERROR(VLOOKUP('Journal Template'!C2873,Checks!N:P,3,0),0)="A","","Inactive account in Use")),"")</f>
        <v/>
      </c>
      <c r="V2461" s="150" t="str">
        <f>IF(JRF!C2474="","",IF(IFERROR(VLOOKUP(JRF!C2474,Checks!S:U,3,0),0)="A","Entry with System fund Dept",""))</f>
        <v/>
      </c>
      <c r="W2461" t="str">
        <f>IFERROR(IF('Journal Template'!D2873="","",IF(IFERROR(VLOOKUP('Journal Template'!D2873,Checks!S:U,3,0),0)="A","Entry with System fund Dept","")),"")</f>
        <v/>
      </c>
      <c r="X2461" t="s">
        <v>11356</v>
      </c>
      <c r="Y2461" t="s">
        <v>389</v>
      </c>
      <c r="Z2461" t="s">
        <v>11357</v>
      </c>
      <c r="AA2461" t="s">
        <v>391</v>
      </c>
      <c r="AB2461" t="s">
        <v>125</v>
      </c>
      <c r="AC2461" s="150" t="str">
        <f>IFERROR(IF(JRF!C2474="","",IF(AND(VLOOKUP(JRF!C2474,X:AA,4,0)=JRF!B2474,VLOOKUP(JRF!C2474,X:Y,2,0)="A"),"","Inactive Dept Combo Error")),"Inactive Dept Combo Error")</f>
        <v/>
      </c>
      <c r="AD2461" t="str">
        <f>IFERROR(IF('Journal Template'!D2873="","",IF(AND(VLOOKUP('Journal Template'!D2873,X:AA,4,0)='Journal Template'!A2873,VLOOKUP('Journal Template'!D2873,X:Y,2,0)="A"),"","Inactive Dept Combo Error")),"")</f>
        <v/>
      </c>
      <c r="AK2461" s="150" t="str">
        <f>IF(JRF!B2474="","",IF(JRF!B2474=IFERROR(VLOOKUP(JRF!B2474,Checks!AI:AI,1,0),0),"Entry in Branch/Satellite BU's",""))</f>
        <v/>
      </c>
      <c r="AL2461" t="str">
        <f>IFERROR(IF('Journal Template'!A2873="","",IF('Journal Template'!A2873=IFERROR(VLOOKUP('Journal Template'!A2873,Checks!AI:AI,1,0),0),"Entry in Branch/Satellite BU's","")),"")</f>
        <v/>
      </c>
      <c r="AO2461" s="171"/>
      <c r="AP2461" s="171"/>
      <c r="AQ2461" s="171"/>
      <c r="AR2461" s="171"/>
      <c r="CI2461" t="str">
        <f>IF(JRF!F2474&gt;0,"",IF(JRF!B2474="","",IF(LEFT(JRF!B2474,1)=IFERROR(VLOOKUP(LEFT(JRF!B2474,1),$CF$2:$CF$5,1,0),0),"Product Code Required",IF(JRF!C2474="","",IF(JRF!C2474=IFERROR(VLOOKUP(JRF!C2474,$CH:$CH,1,0),0),"Product Code Required","NA")))))</f>
        <v/>
      </c>
      <c r="CJ2461" t="str">
        <f>IF(JRF!AV2474&gt;0,"",IF(JRF!Q2474="","",IF(LEFT(JRF!Q2474,1)=IFERROR(VLOOKUP(LEFT(JRF!Q2474,1),$CF$2:$CF$5,1,0),0),"Product Code Required",IF(JRF!V2474="","",IF(JRF!V2474=IFERROR(VLOOKUP(JRF!V2474,$CH:$CH,1,0),0),"Product Code Required","NA")))))</f>
        <v/>
      </c>
      <c r="CK2461" t="str">
        <f>IFERROR(IF(LEN('Journal Template'!F2472)&gt;0,"",IF('Journal Template'!A2472="","",IF(LEFT('Journal Template'!A2472,1)=IFERROR(VLOOKUP(LEFT('Journal Template'!A2472,1),Checks!$CF$2:$CF$5,1,0),0),"Product Code Required",IF('Journal Template'!D2472="","",IF('Journal Template'!D2472=IFERROR(VLOOKUP('Journal Template'!D2472,Checks!$CH:$CH,1,0),0),"Product Code Required","NA"))))),"")</f>
        <v/>
      </c>
    </row>
    <row r="2462" spans="14:89">
      <c r="N2462" t="s">
        <v>11358</v>
      </c>
      <c r="O2462" t="s">
        <v>11359</v>
      </c>
      <c r="P2462" t="s">
        <v>386</v>
      </c>
      <c r="Q2462" s="150" t="str">
        <f>IF(JRF!D2475="","",IF(IFERROR(VLOOKUP(JRF!D2475,Checks!N:P,3,0),0)="A","","Inactive account in Use"))</f>
        <v/>
      </c>
      <c r="R2462" t="str">
        <f>IFERROR(IF('Journal Template'!C2874="","",IF(IFERROR(VLOOKUP('Journal Template'!C2874,Checks!N:P,3,0),0)="A","","Inactive account in Use")),"")</f>
        <v/>
      </c>
      <c r="V2462" s="150" t="str">
        <f>IF(JRF!C2475="","",IF(IFERROR(VLOOKUP(JRF!C2475,Checks!S:U,3,0),0)="A","Entry with System fund Dept",""))</f>
        <v/>
      </c>
      <c r="W2462" t="str">
        <f>IFERROR(IF('Journal Template'!D2874="","",IF(IFERROR(VLOOKUP('Journal Template'!D2874,Checks!S:U,3,0),0)="A","Entry with System fund Dept","")),"")</f>
        <v/>
      </c>
      <c r="X2462" t="s">
        <v>11360</v>
      </c>
      <c r="Y2462" t="s">
        <v>389</v>
      </c>
      <c r="Z2462" t="s">
        <v>11361</v>
      </c>
      <c r="AA2462" t="s">
        <v>391</v>
      </c>
      <c r="AB2462" t="s">
        <v>125</v>
      </c>
      <c r="AC2462" s="150" t="str">
        <f>IFERROR(IF(JRF!C2475="","",IF(AND(VLOOKUP(JRF!C2475,X:AA,4,0)=JRF!B2475,VLOOKUP(JRF!C2475,X:Y,2,0)="A"),"","Inactive Dept Combo Error")),"Inactive Dept Combo Error")</f>
        <v/>
      </c>
      <c r="AD2462" t="str">
        <f>IFERROR(IF('Journal Template'!D2874="","",IF(AND(VLOOKUP('Journal Template'!D2874,X:AA,4,0)='Journal Template'!A2874,VLOOKUP('Journal Template'!D2874,X:Y,2,0)="A"),"","Inactive Dept Combo Error")),"")</f>
        <v/>
      </c>
      <c r="AK2462" s="150" t="str">
        <f>IF(JRF!B2475="","",IF(JRF!B2475=IFERROR(VLOOKUP(JRF!B2475,Checks!AI:AI,1,0),0),"Entry in Branch/Satellite BU's",""))</f>
        <v/>
      </c>
      <c r="AL2462" t="str">
        <f>IFERROR(IF('Journal Template'!A2874="","",IF('Journal Template'!A2874=IFERROR(VLOOKUP('Journal Template'!A2874,Checks!AI:AI,1,0),0),"Entry in Branch/Satellite BU's","")),"")</f>
        <v/>
      </c>
      <c r="AO2462" s="171"/>
      <c r="AP2462" s="171"/>
      <c r="AQ2462" s="171"/>
      <c r="AR2462" s="171"/>
      <c r="CI2462" t="str">
        <f>IF(JRF!F2475&gt;0,"",IF(JRF!B2475="","",IF(LEFT(JRF!B2475,1)=IFERROR(VLOOKUP(LEFT(JRF!B2475,1),$CF$2:$CF$5,1,0),0),"Product Code Required",IF(JRF!C2475="","",IF(JRF!C2475=IFERROR(VLOOKUP(JRF!C2475,$CH:$CH,1,0),0),"Product Code Required","NA")))))</f>
        <v/>
      </c>
      <c r="CJ2462" t="str">
        <f>IF(JRF!AV2475&gt;0,"",IF(JRF!Q2475="","",IF(LEFT(JRF!Q2475,1)=IFERROR(VLOOKUP(LEFT(JRF!Q2475,1),$CF$2:$CF$5,1,0),0),"Product Code Required",IF(JRF!V2475="","",IF(JRF!V2475=IFERROR(VLOOKUP(JRF!V2475,$CH:$CH,1,0),0),"Product Code Required","NA")))))</f>
        <v/>
      </c>
      <c r="CK2462" t="str">
        <f>IFERROR(IF(LEN('Journal Template'!F2473)&gt;0,"",IF('Journal Template'!A2473="","",IF(LEFT('Journal Template'!A2473,1)=IFERROR(VLOOKUP(LEFT('Journal Template'!A2473,1),Checks!$CF$2:$CF$5,1,0),0),"Product Code Required",IF('Journal Template'!D2473="","",IF('Journal Template'!D2473=IFERROR(VLOOKUP('Journal Template'!D2473,Checks!$CH:$CH,1,0),0),"Product Code Required","NA"))))),"")</f>
        <v/>
      </c>
    </row>
    <row r="2463" spans="14:89">
      <c r="N2463" t="s">
        <v>11362</v>
      </c>
      <c r="O2463" t="s">
        <v>11363</v>
      </c>
      <c r="P2463" t="s">
        <v>386</v>
      </c>
      <c r="Q2463" s="150" t="str">
        <f>IF(JRF!D2476="","",IF(IFERROR(VLOOKUP(JRF!D2476,Checks!N:P,3,0),0)="A","","Inactive account in Use"))</f>
        <v/>
      </c>
      <c r="R2463" t="str">
        <f>IFERROR(IF('Journal Template'!C2875="","",IF(IFERROR(VLOOKUP('Journal Template'!C2875,Checks!N:P,3,0),0)="A","","Inactive account in Use")),"")</f>
        <v/>
      </c>
      <c r="V2463" s="150" t="str">
        <f>IF(JRF!C2476="","",IF(IFERROR(VLOOKUP(JRF!C2476,Checks!S:U,3,0),0)="A","Entry with System fund Dept",""))</f>
        <v/>
      </c>
      <c r="W2463" t="str">
        <f>IFERROR(IF('Journal Template'!D2875="","",IF(IFERROR(VLOOKUP('Journal Template'!D2875,Checks!S:U,3,0),0)="A","Entry with System fund Dept","")),"")</f>
        <v/>
      </c>
      <c r="X2463" t="s">
        <v>11364</v>
      </c>
      <c r="Y2463" t="s">
        <v>389</v>
      </c>
      <c r="Z2463" t="s">
        <v>11365</v>
      </c>
      <c r="AA2463" t="s">
        <v>391</v>
      </c>
      <c r="AB2463" t="s">
        <v>125</v>
      </c>
      <c r="AC2463" s="150" t="str">
        <f>IFERROR(IF(JRF!C2476="","",IF(AND(VLOOKUP(JRF!C2476,X:AA,4,0)=JRF!B2476,VLOOKUP(JRF!C2476,X:Y,2,0)="A"),"","Inactive Dept Combo Error")),"Inactive Dept Combo Error")</f>
        <v/>
      </c>
      <c r="AD2463" t="str">
        <f>IFERROR(IF('Journal Template'!D2875="","",IF(AND(VLOOKUP('Journal Template'!D2875,X:AA,4,0)='Journal Template'!A2875,VLOOKUP('Journal Template'!D2875,X:Y,2,0)="A"),"","Inactive Dept Combo Error")),"")</f>
        <v/>
      </c>
      <c r="AK2463" s="150" t="str">
        <f>IF(JRF!B2476="","",IF(JRF!B2476=IFERROR(VLOOKUP(JRF!B2476,Checks!AI:AI,1,0),0),"Entry in Branch/Satellite BU's",""))</f>
        <v/>
      </c>
      <c r="AL2463" t="str">
        <f>IFERROR(IF('Journal Template'!A2875="","",IF('Journal Template'!A2875=IFERROR(VLOOKUP('Journal Template'!A2875,Checks!AI:AI,1,0),0),"Entry in Branch/Satellite BU's","")),"")</f>
        <v/>
      </c>
      <c r="AO2463" s="171"/>
      <c r="AP2463" s="171"/>
      <c r="AQ2463" s="171"/>
      <c r="AR2463" s="171"/>
      <c r="CI2463" t="str">
        <f>IF(JRF!F2476&gt;0,"",IF(JRF!B2476="","",IF(LEFT(JRF!B2476,1)=IFERROR(VLOOKUP(LEFT(JRF!B2476,1),$CF$2:$CF$5,1,0),0),"Product Code Required",IF(JRF!C2476="","",IF(JRF!C2476=IFERROR(VLOOKUP(JRF!C2476,$CH:$CH,1,0),0),"Product Code Required","NA")))))</f>
        <v/>
      </c>
      <c r="CJ2463" t="str">
        <f>IF(JRF!AV2476&gt;0,"",IF(JRF!Q2476="","",IF(LEFT(JRF!Q2476,1)=IFERROR(VLOOKUP(LEFT(JRF!Q2476,1),$CF$2:$CF$5,1,0),0),"Product Code Required",IF(JRF!V2476="","",IF(JRF!V2476=IFERROR(VLOOKUP(JRF!V2476,$CH:$CH,1,0),0),"Product Code Required","NA")))))</f>
        <v/>
      </c>
      <c r="CK2463" t="str">
        <f>IFERROR(IF(LEN('Journal Template'!F2474)&gt;0,"",IF('Journal Template'!A2474="","",IF(LEFT('Journal Template'!A2474,1)=IFERROR(VLOOKUP(LEFT('Journal Template'!A2474,1),Checks!$CF$2:$CF$5,1,0),0),"Product Code Required",IF('Journal Template'!D2474="","",IF('Journal Template'!D2474=IFERROR(VLOOKUP('Journal Template'!D2474,Checks!$CH:$CH,1,0),0),"Product Code Required","NA"))))),"")</f>
        <v/>
      </c>
    </row>
    <row r="2464" spans="14:89">
      <c r="N2464" t="s">
        <v>11366</v>
      </c>
      <c r="O2464" t="s">
        <v>11367</v>
      </c>
      <c r="P2464" t="s">
        <v>386</v>
      </c>
      <c r="Q2464" s="150" t="str">
        <f>IF(JRF!D2477="","",IF(IFERROR(VLOOKUP(JRF!D2477,Checks!N:P,3,0),0)="A","","Inactive account in Use"))</f>
        <v/>
      </c>
      <c r="R2464" t="str">
        <f>IFERROR(IF('Journal Template'!C2876="","",IF(IFERROR(VLOOKUP('Journal Template'!C2876,Checks!N:P,3,0),0)="A","","Inactive account in Use")),"")</f>
        <v/>
      </c>
      <c r="V2464" s="150" t="str">
        <f>IF(JRF!C2477="","",IF(IFERROR(VLOOKUP(JRF!C2477,Checks!S:U,3,0),0)="A","Entry with System fund Dept",""))</f>
        <v/>
      </c>
      <c r="W2464" t="str">
        <f>IFERROR(IF('Journal Template'!D2876="","",IF(IFERROR(VLOOKUP('Journal Template'!D2876,Checks!S:U,3,0),0)="A","Entry with System fund Dept","")),"")</f>
        <v/>
      </c>
      <c r="X2464" t="s">
        <v>11368</v>
      </c>
      <c r="Y2464" t="s">
        <v>389</v>
      </c>
      <c r="Z2464" t="s">
        <v>11369</v>
      </c>
      <c r="AA2464" t="s">
        <v>391</v>
      </c>
      <c r="AB2464" t="s">
        <v>125</v>
      </c>
      <c r="AC2464" s="150" t="str">
        <f>IFERROR(IF(JRF!C2477="","",IF(AND(VLOOKUP(JRF!C2477,X:AA,4,0)=JRF!B2477,VLOOKUP(JRF!C2477,X:Y,2,0)="A"),"","Inactive Dept Combo Error")),"Inactive Dept Combo Error")</f>
        <v/>
      </c>
      <c r="AD2464" t="str">
        <f>IFERROR(IF('Journal Template'!D2876="","",IF(AND(VLOOKUP('Journal Template'!D2876,X:AA,4,0)='Journal Template'!A2876,VLOOKUP('Journal Template'!D2876,X:Y,2,0)="A"),"","Inactive Dept Combo Error")),"")</f>
        <v/>
      </c>
      <c r="AK2464" s="150" t="str">
        <f>IF(JRF!B2477="","",IF(JRF!B2477=IFERROR(VLOOKUP(JRF!B2477,Checks!AI:AI,1,0),0),"Entry in Branch/Satellite BU's",""))</f>
        <v/>
      </c>
      <c r="AL2464" t="str">
        <f>IFERROR(IF('Journal Template'!A2876="","",IF('Journal Template'!A2876=IFERROR(VLOOKUP('Journal Template'!A2876,Checks!AI:AI,1,0),0),"Entry in Branch/Satellite BU's","")),"")</f>
        <v/>
      </c>
      <c r="AO2464" s="171"/>
      <c r="AP2464" s="171"/>
      <c r="AQ2464" s="171"/>
      <c r="AR2464" s="171"/>
      <c r="CI2464" t="str">
        <f>IF(JRF!F2477&gt;0,"",IF(JRF!B2477="","",IF(LEFT(JRF!B2477,1)=IFERROR(VLOOKUP(LEFT(JRF!B2477,1),$CF$2:$CF$5,1,0),0),"Product Code Required",IF(JRF!C2477="","",IF(JRF!C2477=IFERROR(VLOOKUP(JRF!C2477,$CH:$CH,1,0),0),"Product Code Required","NA")))))</f>
        <v/>
      </c>
      <c r="CJ2464" t="str">
        <f>IF(JRF!AV2477&gt;0,"",IF(JRF!Q2477="","",IF(LEFT(JRF!Q2477,1)=IFERROR(VLOOKUP(LEFT(JRF!Q2477,1),$CF$2:$CF$5,1,0),0),"Product Code Required",IF(JRF!V2477="","",IF(JRF!V2477=IFERROR(VLOOKUP(JRF!V2477,$CH:$CH,1,0),0),"Product Code Required","NA")))))</f>
        <v/>
      </c>
      <c r="CK2464" t="str">
        <f>IFERROR(IF(LEN('Journal Template'!F2475)&gt;0,"",IF('Journal Template'!A2475="","",IF(LEFT('Journal Template'!A2475,1)=IFERROR(VLOOKUP(LEFT('Journal Template'!A2475,1),Checks!$CF$2:$CF$5,1,0),0),"Product Code Required",IF('Journal Template'!D2475="","",IF('Journal Template'!D2475=IFERROR(VLOOKUP('Journal Template'!D2475,Checks!$CH:$CH,1,0),0),"Product Code Required","NA"))))),"")</f>
        <v/>
      </c>
    </row>
    <row r="2465" spans="14:89">
      <c r="N2465" t="s">
        <v>11370</v>
      </c>
      <c r="O2465" t="s">
        <v>11371</v>
      </c>
      <c r="P2465" t="s">
        <v>386</v>
      </c>
      <c r="Q2465" s="150" t="str">
        <f>IF(JRF!D2478="","",IF(IFERROR(VLOOKUP(JRF!D2478,Checks!N:P,3,0),0)="A","","Inactive account in Use"))</f>
        <v/>
      </c>
      <c r="R2465" t="str">
        <f>IFERROR(IF('Journal Template'!C2877="","",IF(IFERROR(VLOOKUP('Journal Template'!C2877,Checks!N:P,3,0),0)="A","","Inactive account in Use")),"")</f>
        <v/>
      </c>
      <c r="V2465" s="150" t="str">
        <f>IF(JRF!C2478="","",IF(IFERROR(VLOOKUP(JRF!C2478,Checks!S:U,3,0),0)="A","Entry with System fund Dept",""))</f>
        <v/>
      </c>
      <c r="W2465" t="str">
        <f>IFERROR(IF('Journal Template'!D2877="","",IF(IFERROR(VLOOKUP('Journal Template'!D2877,Checks!S:U,3,0),0)="A","Entry with System fund Dept","")),"")</f>
        <v/>
      </c>
      <c r="X2465" t="s">
        <v>11372</v>
      </c>
      <c r="Y2465" t="s">
        <v>389</v>
      </c>
      <c r="Z2465" t="s">
        <v>11373</v>
      </c>
      <c r="AA2465" t="s">
        <v>11374</v>
      </c>
      <c r="AB2465" t="s">
        <v>125</v>
      </c>
      <c r="AC2465" s="150" t="str">
        <f>IFERROR(IF(JRF!C2478="","",IF(AND(VLOOKUP(JRF!C2478,X:AA,4,0)=JRF!B2478,VLOOKUP(JRF!C2478,X:Y,2,0)="A"),"","Inactive Dept Combo Error")),"Inactive Dept Combo Error")</f>
        <v/>
      </c>
      <c r="AD2465" t="str">
        <f>IFERROR(IF('Journal Template'!D2877="","",IF(AND(VLOOKUP('Journal Template'!D2877,X:AA,4,0)='Journal Template'!A2877,VLOOKUP('Journal Template'!D2877,X:Y,2,0)="A"),"","Inactive Dept Combo Error")),"")</f>
        <v/>
      </c>
      <c r="AK2465" s="150" t="str">
        <f>IF(JRF!B2478="","",IF(JRF!B2478=IFERROR(VLOOKUP(JRF!B2478,Checks!AI:AI,1,0),0),"Entry in Branch/Satellite BU's",""))</f>
        <v/>
      </c>
      <c r="AL2465" t="str">
        <f>IFERROR(IF('Journal Template'!A2877="","",IF('Journal Template'!A2877=IFERROR(VLOOKUP('Journal Template'!A2877,Checks!AI:AI,1,0),0),"Entry in Branch/Satellite BU's","")),"")</f>
        <v/>
      </c>
      <c r="AO2465" s="171"/>
      <c r="AP2465" s="171"/>
      <c r="AQ2465" s="171"/>
      <c r="AR2465" s="171"/>
      <c r="CI2465" t="str">
        <f>IF(JRF!F2478&gt;0,"",IF(JRF!B2478="","",IF(LEFT(JRF!B2478,1)=IFERROR(VLOOKUP(LEFT(JRF!B2478,1),$CF$2:$CF$5,1,0),0),"Product Code Required",IF(JRF!C2478="","",IF(JRF!C2478=IFERROR(VLOOKUP(JRF!C2478,$CH:$CH,1,0),0),"Product Code Required","NA")))))</f>
        <v/>
      </c>
      <c r="CJ2465" t="str">
        <f>IF(JRF!AV2478&gt;0,"",IF(JRF!Q2478="","",IF(LEFT(JRF!Q2478,1)=IFERROR(VLOOKUP(LEFT(JRF!Q2478,1),$CF$2:$CF$5,1,0),0),"Product Code Required",IF(JRF!V2478="","",IF(JRF!V2478=IFERROR(VLOOKUP(JRF!V2478,$CH:$CH,1,0),0),"Product Code Required","NA")))))</f>
        <v/>
      </c>
      <c r="CK2465" t="str">
        <f>IFERROR(IF(LEN('Journal Template'!F2476)&gt;0,"",IF('Journal Template'!A2476="","",IF(LEFT('Journal Template'!A2476,1)=IFERROR(VLOOKUP(LEFT('Journal Template'!A2476,1),Checks!$CF$2:$CF$5,1,0),0),"Product Code Required",IF('Journal Template'!D2476="","",IF('Journal Template'!D2476=IFERROR(VLOOKUP('Journal Template'!D2476,Checks!$CH:$CH,1,0),0),"Product Code Required","NA"))))),"")</f>
        <v/>
      </c>
    </row>
    <row r="2466" spans="14:89">
      <c r="N2466" t="s">
        <v>11375</v>
      </c>
      <c r="O2466" t="s">
        <v>11376</v>
      </c>
      <c r="P2466" t="s">
        <v>386</v>
      </c>
      <c r="Q2466" s="150" t="str">
        <f>IF(JRF!D2479="","",IF(IFERROR(VLOOKUP(JRF!D2479,Checks!N:P,3,0),0)="A","","Inactive account in Use"))</f>
        <v/>
      </c>
      <c r="R2466" t="str">
        <f>IFERROR(IF('Journal Template'!C2878="","",IF(IFERROR(VLOOKUP('Journal Template'!C2878,Checks!N:P,3,0),0)="A","","Inactive account in Use")),"")</f>
        <v/>
      </c>
      <c r="V2466" s="150" t="str">
        <f>IF(JRF!C2479="","",IF(IFERROR(VLOOKUP(JRF!C2479,Checks!S:U,3,0),0)="A","Entry with System fund Dept",""))</f>
        <v/>
      </c>
      <c r="W2466" t="str">
        <f>IFERROR(IF('Journal Template'!D2878="","",IF(IFERROR(VLOOKUP('Journal Template'!D2878,Checks!S:U,3,0),0)="A","Entry with System fund Dept","")),"")</f>
        <v/>
      </c>
      <c r="X2466" t="s">
        <v>11372</v>
      </c>
      <c r="Y2466" t="s">
        <v>389</v>
      </c>
      <c r="Z2466" t="s">
        <v>11377</v>
      </c>
      <c r="AA2466" t="s">
        <v>391</v>
      </c>
      <c r="AB2466" t="s">
        <v>125</v>
      </c>
      <c r="AC2466" s="150" t="str">
        <f>IFERROR(IF(JRF!C2479="","",IF(AND(VLOOKUP(JRF!C2479,X:AA,4,0)=JRF!B2479,VLOOKUP(JRF!C2479,X:Y,2,0)="A"),"","Inactive Dept Combo Error")),"Inactive Dept Combo Error")</f>
        <v/>
      </c>
      <c r="AD2466" t="str">
        <f>IFERROR(IF('Journal Template'!D2878="","",IF(AND(VLOOKUP('Journal Template'!D2878,X:AA,4,0)='Journal Template'!A2878,VLOOKUP('Journal Template'!D2878,X:Y,2,0)="A"),"","Inactive Dept Combo Error")),"")</f>
        <v/>
      </c>
      <c r="AK2466" s="150" t="str">
        <f>IF(JRF!B2479="","",IF(JRF!B2479=IFERROR(VLOOKUP(JRF!B2479,Checks!AI:AI,1,0),0),"Entry in Branch/Satellite BU's",""))</f>
        <v/>
      </c>
      <c r="AL2466" t="str">
        <f>IFERROR(IF('Journal Template'!A2878="","",IF('Journal Template'!A2878=IFERROR(VLOOKUP('Journal Template'!A2878,Checks!AI:AI,1,0),0),"Entry in Branch/Satellite BU's","")),"")</f>
        <v/>
      </c>
      <c r="AO2466" s="171"/>
      <c r="AP2466" s="171"/>
      <c r="AQ2466" s="171"/>
      <c r="AR2466" s="171"/>
      <c r="CI2466" t="str">
        <f>IF(JRF!F2479&gt;0,"",IF(JRF!B2479="","",IF(LEFT(JRF!B2479,1)=IFERROR(VLOOKUP(LEFT(JRF!B2479,1),$CF$2:$CF$5,1,0),0),"Product Code Required",IF(JRF!C2479="","",IF(JRF!C2479=IFERROR(VLOOKUP(JRF!C2479,$CH:$CH,1,0),0),"Product Code Required","NA")))))</f>
        <v/>
      </c>
      <c r="CJ2466" t="str">
        <f>IF(JRF!AV2479&gt;0,"",IF(JRF!Q2479="","",IF(LEFT(JRF!Q2479,1)=IFERROR(VLOOKUP(LEFT(JRF!Q2479,1),$CF$2:$CF$5,1,0),0),"Product Code Required",IF(JRF!V2479="","",IF(JRF!V2479=IFERROR(VLOOKUP(JRF!V2479,$CH:$CH,1,0),0),"Product Code Required","NA")))))</f>
        <v/>
      </c>
      <c r="CK2466" t="str">
        <f>IFERROR(IF(LEN('Journal Template'!F2477)&gt;0,"",IF('Journal Template'!A2477="","",IF(LEFT('Journal Template'!A2477,1)=IFERROR(VLOOKUP(LEFT('Journal Template'!A2477,1),Checks!$CF$2:$CF$5,1,0),0),"Product Code Required",IF('Journal Template'!D2477="","",IF('Journal Template'!D2477=IFERROR(VLOOKUP('Journal Template'!D2477,Checks!$CH:$CH,1,0),0),"Product Code Required","NA"))))),"")</f>
        <v/>
      </c>
    </row>
    <row r="2467" spans="14:89">
      <c r="N2467" t="s">
        <v>11378</v>
      </c>
      <c r="O2467" t="s">
        <v>11379</v>
      </c>
      <c r="P2467" t="s">
        <v>386</v>
      </c>
      <c r="Q2467" s="150" t="str">
        <f>IF(JRF!D2480="","",IF(IFERROR(VLOOKUP(JRF!D2480,Checks!N:P,3,0),0)="A","","Inactive account in Use"))</f>
        <v/>
      </c>
      <c r="R2467" t="str">
        <f>IFERROR(IF('Journal Template'!C2879="","",IF(IFERROR(VLOOKUP('Journal Template'!C2879,Checks!N:P,3,0),0)="A","","Inactive account in Use")),"")</f>
        <v/>
      </c>
      <c r="V2467" s="150" t="str">
        <f>IF(JRF!C2480="","",IF(IFERROR(VLOOKUP(JRF!C2480,Checks!S:U,3,0),0)="A","Entry with System fund Dept",""))</f>
        <v/>
      </c>
      <c r="W2467" t="str">
        <f>IFERROR(IF('Journal Template'!D2879="","",IF(IFERROR(VLOOKUP('Journal Template'!D2879,Checks!S:U,3,0),0)="A","Entry with System fund Dept","")),"")</f>
        <v/>
      </c>
      <c r="X2467" t="s">
        <v>11380</v>
      </c>
      <c r="Y2467" t="s">
        <v>386</v>
      </c>
      <c r="Z2467" t="s">
        <v>11381</v>
      </c>
      <c r="AA2467" t="s">
        <v>391</v>
      </c>
      <c r="AB2467" t="s">
        <v>125</v>
      </c>
      <c r="AC2467" s="150" t="str">
        <f>IFERROR(IF(JRF!C2480="","",IF(AND(VLOOKUP(JRF!C2480,X:AA,4,0)=JRF!B2480,VLOOKUP(JRF!C2480,X:Y,2,0)="A"),"","Inactive Dept Combo Error")),"Inactive Dept Combo Error")</f>
        <v/>
      </c>
      <c r="AD2467" t="str">
        <f>IFERROR(IF('Journal Template'!D2879="","",IF(AND(VLOOKUP('Journal Template'!D2879,X:AA,4,0)='Journal Template'!A2879,VLOOKUP('Journal Template'!D2879,X:Y,2,0)="A"),"","Inactive Dept Combo Error")),"")</f>
        <v/>
      </c>
      <c r="AK2467" s="150" t="str">
        <f>IF(JRF!B2480="","",IF(JRF!B2480=IFERROR(VLOOKUP(JRF!B2480,Checks!AI:AI,1,0),0),"Entry in Branch/Satellite BU's",""))</f>
        <v/>
      </c>
      <c r="AL2467" t="str">
        <f>IFERROR(IF('Journal Template'!A2879="","",IF('Journal Template'!A2879=IFERROR(VLOOKUP('Journal Template'!A2879,Checks!AI:AI,1,0),0),"Entry in Branch/Satellite BU's","")),"")</f>
        <v/>
      </c>
      <c r="AO2467" s="171"/>
      <c r="AP2467" s="171"/>
      <c r="AQ2467" s="171"/>
      <c r="AR2467" s="171"/>
      <c r="CI2467" t="str">
        <f>IF(JRF!F2480&gt;0,"",IF(JRF!B2480="","",IF(LEFT(JRF!B2480,1)=IFERROR(VLOOKUP(LEFT(JRF!B2480,1),$CF$2:$CF$5,1,0),0),"Product Code Required",IF(JRF!C2480="","",IF(JRF!C2480=IFERROR(VLOOKUP(JRF!C2480,$CH:$CH,1,0),0),"Product Code Required","NA")))))</f>
        <v/>
      </c>
      <c r="CJ2467" t="str">
        <f>IF(JRF!AV2480&gt;0,"",IF(JRF!Q2480="","",IF(LEFT(JRF!Q2480,1)=IFERROR(VLOOKUP(LEFT(JRF!Q2480,1),$CF$2:$CF$5,1,0),0),"Product Code Required",IF(JRF!V2480="","",IF(JRF!V2480=IFERROR(VLOOKUP(JRF!V2480,$CH:$CH,1,0),0),"Product Code Required","NA")))))</f>
        <v/>
      </c>
      <c r="CK2467" t="str">
        <f>IFERROR(IF(LEN('Journal Template'!F2478)&gt;0,"",IF('Journal Template'!A2478="","",IF(LEFT('Journal Template'!A2478,1)=IFERROR(VLOOKUP(LEFT('Journal Template'!A2478,1),Checks!$CF$2:$CF$5,1,0),0),"Product Code Required",IF('Journal Template'!D2478="","",IF('Journal Template'!D2478=IFERROR(VLOOKUP('Journal Template'!D2478,Checks!$CH:$CH,1,0),0),"Product Code Required","NA"))))),"")</f>
        <v/>
      </c>
    </row>
    <row r="2468" spans="14:89">
      <c r="N2468" t="s">
        <v>11382</v>
      </c>
      <c r="O2468" t="s">
        <v>11383</v>
      </c>
      <c r="P2468" t="s">
        <v>386</v>
      </c>
      <c r="Q2468" s="150" t="str">
        <f>IF(JRF!D2481="","",IF(IFERROR(VLOOKUP(JRF!D2481,Checks!N:P,3,0),0)="A","","Inactive account in Use"))</f>
        <v/>
      </c>
      <c r="R2468" t="str">
        <f>IFERROR(IF('Journal Template'!C2880="","",IF(IFERROR(VLOOKUP('Journal Template'!C2880,Checks!N:P,3,0),0)="A","","Inactive account in Use")),"")</f>
        <v/>
      </c>
      <c r="V2468" s="150" t="str">
        <f>IF(JRF!C2481="","",IF(IFERROR(VLOOKUP(JRF!C2481,Checks!S:U,3,0),0)="A","Entry with System fund Dept",""))</f>
        <v/>
      </c>
      <c r="W2468" t="str">
        <f>IFERROR(IF('Journal Template'!D2880="","",IF(IFERROR(VLOOKUP('Journal Template'!D2880,Checks!S:U,3,0),0)="A","Entry with System fund Dept","")),"")</f>
        <v/>
      </c>
      <c r="X2468" t="s">
        <v>11384</v>
      </c>
      <c r="Y2468" t="s">
        <v>389</v>
      </c>
      <c r="Z2468" t="s">
        <v>11385</v>
      </c>
      <c r="AA2468" t="s">
        <v>391</v>
      </c>
      <c r="AB2468" t="s">
        <v>125</v>
      </c>
      <c r="AC2468" s="150" t="str">
        <f>IFERROR(IF(JRF!C2481="","",IF(AND(VLOOKUP(JRF!C2481,X:AA,4,0)=JRF!B2481,VLOOKUP(JRF!C2481,X:Y,2,0)="A"),"","Inactive Dept Combo Error")),"Inactive Dept Combo Error")</f>
        <v/>
      </c>
      <c r="AD2468" t="str">
        <f>IFERROR(IF('Journal Template'!D2880="","",IF(AND(VLOOKUP('Journal Template'!D2880,X:AA,4,0)='Journal Template'!A2880,VLOOKUP('Journal Template'!D2880,X:Y,2,0)="A"),"","Inactive Dept Combo Error")),"")</f>
        <v/>
      </c>
      <c r="AK2468" s="150" t="str">
        <f>IF(JRF!B2481="","",IF(JRF!B2481=IFERROR(VLOOKUP(JRF!B2481,Checks!AI:AI,1,0),0),"Entry in Branch/Satellite BU's",""))</f>
        <v/>
      </c>
      <c r="AL2468" t="str">
        <f>IFERROR(IF('Journal Template'!A2880="","",IF('Journal Template'!A2880=IFERROR(VLOOKUP('Journal Template'!A2880,Checks!AI:AI,1,0),0),"Entry in Branch/Satellite BU's","")),"")</f>
        <v/>
      </c>
      <c r="AO2468" s="171"/>
      <c r="AP2468" s="171"/>
      <c r="AQ2468" s="171"/>
      <c r="AR2468" s="171"/>
      <c r="CI2468" t="str">
        <f>IF(JRF!F2481&gt;0,"",IF(JRF!B2481="","",IF(LEFT(JRF!B2481,1)=IFERROR(VLOOKUP(LEFT(JRF!B2481,1),$CF$2:$CF$5,1,0),0),"Product Code Required",IF(JRF!C2481="","",IF(JRF!C2481=IFERROR(VLOOKUP(JRF!C2481,$CH:$CH,1,0),0),"Product Code Required","NA")))))</f>
        <v/>
      </c>
      <c r="CJ2468" t="str">
        <f>IF(JRF!AV2481&gt;0,"",IF(JRF!Q2481="","",IF(LEFT(JRF!Q2481,1)=IFERROR(VLOOKUP(LEFT(JRF!Q2481,1),$CF$2:$CF$5,1,0),0),"Product Code Required",IF(JRF!V2481="","",IF(JRF!V2481=IFERROR(VLOOKUP(JRF!V2481,$CH:$CH,1,0),0),"Product Code Required","NA")))))</f>
        <v/>
      </c>
      <c r="CK2468" t="str">
        <f>IFERROR(IF(LEN('Journal Template'!F2479)&gt;0,"",IF('Journal Template'!A2479="","",IF(LEFT('Journal Template'!A2479,1)=IFERROR(VLOOKUP(LEFT('Journal Template'!A2479,1),Checks!$CF$2:$CF$5,1,0),0),"Product Code Required",IF('Journal Template'!D2479="","",IF('Journal Template'!D2479=IFERROR(VLOOKUP('Journal Template'!D2479,Checks!$CH:$CH,1,0),0),"Product Code Required","NA"))))),"")</f>
        <v/>
      </c>
    </row>
    <row r="2469" spans="14:89">
      <c r="N2469" t="s">
        <v>11386</v>
      </c>
      <c r="O2469" t="s">
        <v>11387</v>
      </c>
      <c r="P2469" t="s">
        <v>386</v>
      </c>
      <c r="Q2469" s="150" t="str">
        <f>IF(JRF!D2482="","",IF(IFERROR(VLOOKUP(JRF!D2482,Checks!N:P,3,0),0)="A","","Inactive account in Use"))</f>
        <v/>
      </c>
      <c r="R2469" t="str">
        <f>IFERROR(IF('Journal Template'!C2881="","",IF(IFERROR(VLOOKUP('Journal Template'!C2881,Checks!N:P,3,0),0)="A","","Inactive account in Use")),"")</f>
        <v/>
      </c>
      <c r="V2469" s="150" t="str">
        <f>IF(JRF!C2482="","",IF(IFERROR(VLOOKUP(JRF!C2482,Checks!S:U,3,0),0)="A","Entry with System fund Dept",""))</f>
        <v/>
      </c>
      <c r="W2469" t="str">
        <f>IFERROR(IF('Journal Template'!D2881="","",IF(IFERROR(VLOOKUP('Journal Template'!D2881,Checks!S:U,3,0),0)="A","Entry with System fund Dept","")),"")</f>
        <v/>
      </c>
      <c r="X2469" t="s">
        <v>11388</v>
      </c>
      <c r="Y2469" t="s">
        <v>389</v>
      </c>
      <c r="Z2469" t="s">
        <v>11389</v>
      </c>
      <c r="AA2469" t="s">
        <v>11390</v>
      </c>
      <c r="AB2469" t="s">
        <v>125</v>
      </c>
      <c r="AC2469" s="150" t="str">
        <f>IFERROR(IF(JRF!C2482="","",IF(AND(VLOOKUP(JRF!C2482,X:AA,4,0)=JRF!B2482,VLOOKUP(JRF!C2482,X:Y,2,0)="A"),"","Inactive Dept Combo Error")),"Inactive Dept Combo Error")</f>
        <v/>
      </c>
      <c r="AD2469" t="str">
        <f>IFERROR(IF('Journal Template'!D2881="","",IF(AND(VLOOKUP('Journal Template'!D2881,X:AA,4,0)='Journal Template'!A2881,VLOOKUP('Journal Template'!D2881,X:Y,2,0)="A"),"","Inactive Dept Combo Error")),"")</f>
        <v/>
      </c>
      <c r="AK2469" s="150" t="str">
        <f>IF(JRF!B2482="","",IF(JRF!B2482=IFERROR(VLOOKUP(JRF!B2482,Checks!AI:AI,1,0),0),"Entry in Branch/Satellite BU's",""))</f>
        <v/>
      </c>
      <c r="AL2469" t="str">
        <f>IFERROR(IF('Journal Template'!A2881="","",IF('Journal Template'!A2881=IFERROR(VLOOKUP('Journal Template'!A2881,Checks!AI:AI,1,0),0),"Entry in Branch/Satellite BU's","")),"")</f>
        <v/>
      </c>
      <c r="AO2469" s="171"/>
      <c r="AP2469" s="171"/>
      <c r="AQ2469" s="171"/>
      <c r="AR2469" s="171"/>
      <c r="CI2469" t="str">
        <f>IF(JRF!F2482&gt;0,"",IF(JRF!B2482="","",IF(LEFT(JRF!B2482,1)=IFERROR(VLOOKUP(LEFT(JRF!B2482,1),$CF$2:$CF$5,1,0),0),"Product Code Required",IF(JRF!C2482="","",IF(JRF!C2482=IFERROR(VLOOKUP(JRF!C2482,$CH:$CH,1,0),0),"Product Code Required","NA")))))</f>
        <v/>
      </c>
      <c r="CJ2469" t="str">
        <f>IF(JRF!AV2482&gt;0,"",IF(JRF!Q2482="","",IF(LEFT(JRF!Q2482,1)=IFERROR(VLOOKUP(LEFT(JRF!Q2482,1),$CF$2:$CF$5,1,0),0),"Product Code Required",IF(JRF!V2482="","",IF(JRF!V2482=IFERROR(VLOOKUP(JRF!V2482,$CH:$CH,1,0),0),"Product Code Required","NA")))))</f>
        <v/>
      </c>
      <c r="CK2469" t="str">
        <f>IFERROR(IF(LEN('Journal Template'!F2480)&gt;0,"",IF('Journal Template'!A2480="","",IF(LEFT('Journal Template'!A2480,1)=IFERROR(VLOOKUP(LEFT('Journal Template'!A2480,1),Checks!$CF$2:$CF$5,1,0),0),"Product Code Required",IF('Journal Template'!D2480="","",IF('Journal Template'!D2480=IFERROR(VLOOKUP('Journal Template'!D2480,Checks!$CH:$CH,1,0),0),"Product Code Required","NA"))))),"")</f>
        <v/>
      </c>
    </row>
    <row r="2470" spans="14:89">
      <c r="N2470" t="s">
        <v>11391</v>
      </c>
      <c r="O2470" t="s">
        <v>11392</v>
      </c>
      <c r="P2470" t="s">
        <v>386</v>
      </c>
      <c r="Q2470" s="150" t="str">
        <f>IF(JRF!D2483="","",IF(IFERROR(VLOOKUP(JRF!D2483,Checks!N:P,3,0),0)="A","","Inactive account in Use"))</f>
        <v/>
      </c>
      <c r="R2470" t="str">
        <f>IFERROR(IF('Journal Template'!C2882="","",IF(IFERROR(VLOOKUP('Journal Template'!C2882,Checks!N:P,3,0),0)="A","","Inactive account in Use")),"")</f>
        <v/>
      </c>
      <c r="V2470" s="150" t="str">
        <f>IF(JRF!C2483="","",IF(IFERROR(VLOOKUP(JRF!C2483,Checks!S:U,3,0),0)="A","Entry with System fund Dept",""))</f>
        <v/>
      </c>
      <c r="W2470" t="str">
        <f>IFERROR(IF('Journal Template'!D2882="","",IF(IFERROR(VLOOKUP('Journal Template'!D2882,Checks!S:U,3,0),0)="A","Entry with System fund Dept","")),"")</f>
        <v/>
      </c>
      <c r="X2470" t="s">
        <v>11393</v>
      </c>
      <c r="Y2470" t="s">
        <v>386</v>
      </c>
      <c r="Z2470" t="s">
        <v>11394</v>
      </c>
      <c r="AA2470" t="s">
        <v>391</v>
      </c>
      <c r="AB2470" t="s">
        <v>125</v>
      </c>
      <c r="AC2470" s="150" t="str">
        <f>IFERROR(IF(JRF!C2483="","",IF(AND(VLOOKUP(JRF!C2483,X:AA,4,0)=JRF!B2483,VLOOKUP(JRF!C2483,X:Y,2,0)="A"),"","Inactive Dept Combo Error")),"Inactive Dept Combo Error")</f>
        <v/>
      </c>
      <c r="AD2470" t="str">
        <f>IFERROR(IF('Journal Template'!D2882="","",IF(AND(VLOOKUP('Journal Template'!D2882,X:AA,4,0)='Journal Template'!A2882,VLOOKUP('Journal Template'!D2882,X:Y,2,0)="A"),"","Inactive Dept Combo Error")),"")</f>
        <v/>
      </c>
      <c r="AK2470" s="150" t="str">
        <f>IF(JRF!B2483="","",IF(JRF!B2483=IFERROR(VLOOKUP(JRF!B2483,Checks!AI:AI,1,0),0),"Entry in Branch/Satellite BU's",""))</f>
        <v/>
      </c>
      <c r="AL2470" t="str">
        <f>IFERROR(IF('Journal Template'!A2882="","",IF('Journal Template'!A2882=IFERROR(VLOOKUP('Journal Template'!A2882,Checks!AI:AI,1,0),0),"Entry in Branch/Satellite BU's","")),"")</f>
        <v/>
      </c>
      <c r="AO2470" s="171"/>
      <c r="AP2470" s="171"/>
      <c r="AQ2470" s="171"/>
      <c r="AR2470" s="171"/>
      <c r="CI2470" t="str">
        <f>IF(JRF!F2483&gt;0,"",IF(JRF!B2483="","",IF(LEFT(JRF!B2483,1)=IFERROR(VLOOKUP(LEFT(JRF!B2483,1),$CF$2:$CF$5,1,0),0),"Product Code Required",IF(JRF!C2483="","",IF(JRF!C2483=IFERROR(VLOOKUP(JRF!C2483,$CH:$CH,1,0),0),"Product Code Required","NA")))))</f>
        <v/>
      </c>
      <c r="CJ2470" t="str">
        <f>IF(JRF!AV2483&gt;0,"",IF(JRF!Q2483="","",IF(LEFT(JRF!Q2483,1)=IFERROR(VLOOKUP(LEFT(JRF!Q2483,1),$CF$2:$CF$5,1,0),0),"Product Code Required",IF(JRF!V2483="","",IF(JRF!V2483=IFERROR(VLOOKUP(JRF!V2483,$CH:$CH,1,0),0),"Product Code Required","NA")))))</f>
        <v/>
      </c>
      <c r="CK2470" t="str">
        <f>IFERROR(IF(LEN('Journal Template'!F2481)&gt;0,"",IF('Journal Template'!A2481="","",IF(LEFT('Journal Template'!A2481,1)=IFERROR(VLOOKUP(LEFT('Journal Template'!A2481,1),Checks!$CF$2:$CF$5,1,0),0),"Product Code Required",IF('Journal Template'!D2481="","",IF('Journal Template'!D2481=IFERROR(VLOOKUP('Journal Template'!D2481,Checks!$CH:$CH,1,0),0),"Product Code Required","NA"))))),"")</f>
        <v/>
      </c>
    </row>
    <row r="2471" spans="14:89">
      <c r="N2471" t="s">
        <v>11395</v>
      </c>
      <c r="O2471" t="s">
        <v>11396</v>
      </c>
      <c r="P2471" t="s">
        <v>386</v>
      </c>
      <c r="Q2471" s="150" t="str">
        <f>IF(JRF!D2484="","",IF(IFERROR(VLOOKUP(JRF!D2484,Checks!N:P,3,0),0)="A","","Inactive account in Use"))</f>
        <v/>
      </c>
      <c r="R2471" t="str">
        <f>IFERROR(IF('Journal Template'!C2883="","",IF(IFERROR(VLOOKUP('Journal Template'!C2883,Checks!N:P,3,0),0)="A","","Inactive account in Use")),"")</f>
        <v/>
      </c>
      <c r="V2471" s="150" t="str">
        <f>IF(JRF!C2484="","",IF(IFERROR(VLOOKUP(JRF!C2484,Checks!S:U,3,0),0)="A","Entry with System fund Dept",""))</f>
        <v/>
      </c>
      <c r="W2471" t="str">
        <f>IFERROR(IF('Journal Template'!D2883="","",IF(IFERROR(VLOOKUP('Journal Template'!D2883,Checks!S:U,3,0),0)="A","Entry with System fund Dept","")),"")</f>
        <v/>
      </c>
      <c r="X2471" t="s">
        <v>11397</v>
      </c>
      <c r="Y2471" t="s">
        <v>386</v>
      </c>
      <c r="Z2471" t="s">
        <v>11398</v>
      </c>
      <c r="AA2471" t="s">
        <v>391</v>
      </c>
      <c r="AB2471" t="s">
        <v>125</v>
      </c>
      <c r="AC2471" s="150" t="str">
        <f>IFERROR(IF(JRF!C2484="","",IF(AND(VLOOKUP(JRF!C2484,X:AA,4,0)=JRF!B2484,VLOOKUP(JRF!C2484,X:Y,2,0)="A"),"","Inactive Dept Combo Error")),"Inactive Dept Combo Error")</f>
        <v/>
      </c>
      <c r="AD2471" t="str">
        <f>IFERROR(IF('Journal Template'!D2883="","",IF(AND(VLOOKUP('Journal Template'!D2883,X:AA,4,0)='Journal Template'!A2883,VLOOKUP('Journal Template'!D2883,X:Y,2,0)="A"),"","Inactive Dept Combo Error")),"")</f>
        <v/>
      </c>
      <c r="AK2471" s="150" t="str">
        <f>IF(JRF!B2484="","",IF(JRF!B2484=IFERROR(VLOOKUP(JRF!B2484,Checks!AI:AI,1,0),0),"Entry in Branch/Satellite BU's",""))</f>
        <v/>
      </c>
      <c r="AL2471" t="str">
        <f>IFERROR(IF('Journal Template'!A2883="","",IF('Journal Template'!A2883=IFERROR(VLOOKUP('Journal Template'!A2883,Checks!AI:AI,1,0),0),"Entry in Branch/Satellite BU's","")),"")</f>
        <v/>
      </c>
      <c r="AO2471" s="171"/>
      <c r="AP2471" s="171"/>
      <c r="AQ2471" s="171"/>
      <c r="AR2471" s="171"/>
      <c r="CI2471" t="str">
        <f>IF(JRF!F2484&gt;0,"",IF(JRF!B2484="","",IF(LEFT(JRF!B2484,1)=IFERROR(VLOOKUP(LEFT(JRF!B2484,1),$CF$2:$CF$5,1,0),0),"Product Code Required",IF(JRF!C2484="","",IF(JRF!C2484=IFERROR(VLOOKUP(JRF!C2484,$CH:$CH,1,0),0),"Product Code Required","NA")))))</f>
        <v/>
      </c>
      <c r="CJ2471" t="str">
        <f>IF(JRF!AV2484&gt;0,"",IF(JRF!Q2484="","",IF(LEFT(JRF!Q2484,1)=IFERROR(VLOOKUP(LEFT(JRF!Q2484,1),$CF$2:$CF$5,1,0),0),"Product Code Required",IF(JRF!V2484="","",IF(JRF!V2484=IFERROR(VLOOKUP(JRF!V2484,$CH:$CH,1,0),0),"Product Code Required","NA")))))</f>
        <v/>
      </c>
      <c r="CK2471" t="str">
        <f>IFERROR(IF(LEN('Journal Template'!F2482)&gt;0,"",IF('Journal Template'!A2482="","",IF(LEFT('Journal Template'!A2482,1)=IFERROR(VLOOKUP(LEFT('Journal Template'!A2482,1),Checks!$CF$2:$CF$5,1,0),0),"Product Code Required",IF('Journal Template'!D2482="","",IF('Journal Template'!D2482=IFERROR(VLOOKUP('Journal Template'!D2482,Checks!$CH:$CH,1,0),0),"Product Code Required","NA"))))),"")</f>
        <v/>
      </c>
    </row>
    <row r="2472" spans="14:89">
      <c r="N2472" t="s">
        <v>11399</v>
      </c>
      <c r="O2472" t="s">
        <v>11400</v>
      </c>
      <c r="P2472" t="s">
        <v>386</v>
      </c>
      <c r="Q2472" s="150" t="str">
        <f>IF(JRF!D2485="","",IF(IFERROR(VLOOKUP(JRF!D2485,Checks!N:P,3,0),0)="A","","Inactive account in Use"))</f>
        <v/>
      </c>
      <c r="R2472" t="str">
        <f>IFERROR(IF('Journal Template'!C2884="","",IF(IFERROR(VLOOKUP('Journal Template'!C2884,Checks!N:P,3,0),0)="A","","Inactive account in Use")),"")</f>
        <v/>
      </c>
      <c r="V2472" s="150" t="str">
        <f>IF(JRF!C2485="","",IF(IFERROR(VLOOKUP(JRF!C2485,Checks!S:U,3,0),0)="A","Entry with System fund Dept",""))</f>
        <v/>
      </c>
      <c r="W2472" t="str">
        <f>IFERROR(IF('Journal Template'!D2884="","",IF(IFERROR(VLOOKUP('Journal Template'!D2884,Checks!S:U,3,0),0)="A","Entry with System fund Dept","")),"")</f>
        <v/>
      </c>
      <c r="X2472" t="s">
        <v>11401</v>
      </c>
      <c r="Y2472" t="s">
        <v>389</v>
      </c>
      <c r="Z2472" t="s">
        <v>11402</v>
      </c>
      <c r="AA2472" t="s">
        <v>391</v>
      </c>
      <c r="AB2472" t="s">
        <v>125</v>
      </c>
      <c r="AC2472" s="150" t="str">
        <f>IFERROR(IF(JRF!C2485="","",IF(AND(VLOOKUP(JRF!C2485,X:AA,4,0)=JRF!B2485,VLOOKUP(JRF!C2485,X:Y,2,0)="A"),"","Inactive Dept Combo Error")),"Inactive Dept Combo Error")</f>
        <v/>
      </c>
      <c r="AD2472" t="str">
        <f>IFERROR(IF('Journal Template'!D2884="","",IF(AND(VLOOKUP('Journal Template'!D2884,X:AA,4,0)='Journal Template'!A2884,VLOOKUP('Journal Template'!D2884,X:Y,2,0)="A"),"","Inactive Dept Combo Error")),"")</f>
        <v/>
      </c>
      <c r="AK2472" s="150" t="str">
        <f>IF(JRF!B2485="","",IF(JRF!B2485=IFERROR(VLOOKUP(JRF!B2485,Checks!AI:AI,1,0),0),"Entry in Branch/Satellite BU's",""))</f>
        <v/>
      </c>
      <c r="AL2472" t="str">
        <f>IFERROR(IF('Journal Template'!A2884="","",IF('Journal Template'!A2884=IFERROR(VLOOKUP('Journal Template'!A2884,Checks!AI:AI,1,0),0),"Entry in Branch/Satellite BU's","")),"")</f>
        <v/>
      </c>
      <c r="AO2472" s="171"/>
      <c r="AP2472" s="171"/>
      <c r="AQ2472" s="171"/>
      <c r="AR2472" s="171"/>
      <c r="CI2472" t="str">
        <f>IF(JRF!F2485&gt;0,"",IF(JRF!B2485="","",IF(LEFT(JRF!B2485,1)=IFERROR(VLOOKUP(LEFT(JRF!B2485,1),$CF$2:$CF$5,1,0),0),"Product Code Required",IF(JRF!C2485="","",IF(JRF!C2485=IFERROR(VLOOKUP(JRF!C2485,$CH:$CH,1,0),0),"Product Code Required","NA")))))</f>
        <v/>
      </c>
      <c r="CJ2472" t="str">
        <f>IF(JRF!AV2485&gt;0,"",IF(JRF!Q2485="","",IF(LEFT(JRF!Q2485,1)=IFERROR(VLOOKUP(LEFT(JRF!Q2485,1),$CF$2:$CF$5,1,0),0),"Product Code Required",IF(JRF!V2485="","",IF(JRF!V2485=IFERROR(VLOOKUP(JRF!V2485,$CH:$CH,1,0),0),"Product Code Required","NA")))))</f>
        <v/>
      </c>
      <c r="CK2472" t="str">
        <f>IFERROR(IF(LEN('Journal Template'!F2483)&gt;0,"",IF('Journal Template'!A2483="","",IF(LEFT('Journal Template'!A2483,1)=IFERROR(VLOOKUP(LEFT('Journal Template'!A2483,1),Checks!$CF$2:$CF$5,1,0),0),"Product Code Required",IF('Journal Template'!D2483="","",IF('Journal Template'!D2483=IFERROR(VLOOKUP('Journal Template'!D2483,Checks!$CH:$CH,1,0),0),"Product Code Required","NA"))))),"")</f>
        <v/>
      </c>
    </row>
    <row r="2473" spans="14:89">
      <c r="N2473" t="s">
        <v>11403</v>
      </c>
      <c r="O2473" t="s">
        <v>11404</v>
      </c>
      <c r="P2473" t="s">
        <v>386</v>
      </c>
      <c r="Q2473" s="150" t="str">
        <f>IF(JRF!D2486="","",IF(IFERROR(VLOOKUP(JRF!D2486,Checks!N:P,3,0),0)="A","","Inactive account in Use"))</f>
        <v/>
      </c>
      <c r="R2473" t="str">
        <f>IFERROR(IF('Journal Template'!C2885="","",IF(IFERROR(VLOOKUP('Journal Template'!C2885,Checks!N:P,3,0),0)="A","","Inactive account in Use")),"")</f>
        <v/>
      </c>
      <c r="V2473" s="150" t="str">
        <f>IF(JRF!C2486="","",IF(IFERROR(VLOOKUP(JRF!C2486,Checks!S:U,3,0),0)="A","Entry with System fund Dept",""))</f>
        <v/>
      </c>
      <c r="W2473" t="str">
        <f>IFERROR(IF('Journal Template'!D2885="","",IF(IFERROR(VLOOKUP('Journal Template'!D2885,Checks!S:U,3,0),0)="A","Entry with System fund Dept","")),"")</f>
        <v/>
      </c>
      <c r="X2473" t="s">
        <v>11405</v>
      </c>
      <c r="Y2473" t="s">
        <v>389</v>
      </c>
      <c r="Z2473" t="s">
        <v>11406</v>
      </c>
      <c r="AA2473" t="s">
        <v>391</v>
      </c>
      <c r="AB2473" t="s">
        <v>125</v>
      </c>
      <c r="AC2473" s="150" t="str">
        <f>IFERROR(IF(JRF!C2486="","",IF(AND(VLOOKUP(JRF!C2486,X:AA,4,0)=JRF!B2486,VLOOKUP(JRF!C2486,X:Y,2,0)="A"),"","Inactive Dept Combo Error")),"Inactive Dept Combo Error")</f>
        <v/>
      </c>
      <c r="AD2473" t="str">
        <f>IFERROR(IF('Journal Template'!D2885="","",IF(AND(VLOOKUP('Journal Template'!D2885,X:AA,4,0)='Journal Template'!A2885,VLOOKUP('Journal Template'!D2885,X:Y,2,0)="A"),"","Inactive Dept Combo Error")),"")</f>
        <v/>
      </c>
      <c r="AK2473" s="150" t="str">
        <f>IF(JRF!B2486="","",IF(JRF!B2486=IFERROR(VLOOKUP(JRF!B2486,Checks!AI:AI,1,0),0),"Entry in Branch/Satellite BU's",""))</f>
        <v/>
      </c>
      <c r="AL2473" t="str">
        <f>IFERROR(IF('Journal Template'!A2885="","",IF('Journal Template'!A2885=IFERROR(VLOOKUP('Journal Template'!A2885,Checks!AI:AI,1,0),0),"Entry in Branch/Satellite BU's","")),"")</f>
        <v/>
      </c>
      <c r="AO2473" s="171"/>
      <c r="AP2473" s="171"/>
      <c r="AQ2473" s="171"/>
      <c r="AR2473" s="171"/>
      <c r="CI2473" t="str">
        <f>IF(JRF!F2486&gt;0,"",IF(JRF!B2486="","",IF(LEFT(JRF!B2486,1)=IFERROR(VLOOKUP(LEFT(JRF!B2486,1),$CF$2:$CF$5,1,0),0),"Product Code Required",IF(JRF!C2486="","",IF(JRF!C2486=IFERROR(VLOOKUP(JRF!C2486,$CH:$CH,1,0),0),"Product Code Required","NA")))))</f>
        <v/>
      </c>
      <c r="CJ2473" t="str">
        <f>IF(JRF!AV2486&gt;0,"",IF(JRF!Q2486="","",IF(LEFT(JRF!Q2486,1)=IFERROR(VLOOKUP(LEFT(JRF!Q2486,1),$CF$2:$CF$5,1,0),0),"Product Code Required",IF(JRF!V2486="","",IF(JRF!V2486=IFERROR(VLOOKUP(JRF!V2486,$CH:$CH,1,0),0),"Product Code Required","NA")))))</f>
        <v/>
      </c>
      <c r="CK2473" t="str">
        <f>IFERROR(IF(LEN('Journal Template'!F2484)&gt;0,"",IF('Journal Template'!A2484="","",IF(LEFT('Journal Template'!A2484,1)=IFERROR(VLOOKUP(LEFT('Journal Template'!A2484,1),Checks!$CF$2:$CF$5,1,0),0),"Product Code Required",IF('Journal Template'!D2484="","",IF('Journal Template'!D2484=IFERROR(VLOOKUP('Journal Template'!D2484,Checks!$CH:$CH,1,0),0),"Product Code Required","NA"))))),"")</f>
        <v/>
      </c>
    </row>
    <row r="2474" spans="14:89">
      <c r="N2474" t="s">
        <v>11407</v>
      </c>
      <c r="O2474" t="s">
        <v>11408</v>
      </c>
      <c r="P2474" t="s">
        <v>386</v>
      </c>
      <c r="Q2474" s="150" t="str">
        <f>IF(JRF!D2487="","",IF(IFERROR(VLOOKUP(JRF!D2487,Checks!N:P,3,0),0)="A","","Inactive account in Use"))</f>
        <v/>
      </c>
      <c r="R2474" t="str">
        <f>IFERROR(IF('Journal Template'!C2886="","",IF(IFERROR(VLOOKUP('Journal Template'!C2886,Checks!N:P,3,0),0)="A","","Inactive account in Use")),"")</f>
        <v/>
      </c>
      <c r="V2474" s="150" t="str">
        <f>IF(JRF!C2487="","",IF(IFERROR(VLOOKUP(JRF!C2487,Checks!S:U,3,0),0)="A","Entry with System fund Dept",""))</f>
        <v/>
      </c>
      <c r="W2474" t="str">
        <f>IFERROR(IF('Journal Template'!D2886="","",IF(IFERROR(VLOOKUP('Journal Template'!D2886,Checks!S:U,3,0),0)="A","Entry with System fund Dept","")),"")</f>
        <v/>
      </c>
      <c r="X2474" t="s">
        <v>11409</v>
      </c>
      <c r="Y2474" t="s">
        <v>386</v>
      </c>
      <c r="Z2474" t="s">
        <v>11410</v>
      </c>
      <c r="AA2474" t="s">
        <v>391</v>
      </c>
      <c r="AB2474" t="s">
        <v>125</v>
      </c>
      <c r="AC2474" s="150" t="str">
        <f>IFERROR(IF(JRF!C2487="","",IF(AND(VLOOKUP(JRF!C2487,X:AA,4,0)=JRF!B2487,VLOOKUP(JRF!C2487,X:Y,2,0)="A"),"","Inactive Dept Combo Error")),"Inactive Dept Combo Error")</f>
        <v/>
      </c>
      <c r="AD2474" t="str">
        <f>IFERROR(IF('Journal Template'!D2886="","",IF(AND(VLOOKUP('Journal Template'!D2886,X:AA,4,0)='Journal Template'!A2886,VLOOKUP('Journal Template'!D2886,X:Y,2,0)="A"),"","Inactive Dept Combo Error")),"")</f>
        <v/>
      </c>
      <c r="AK2474" s="150" t="str">
        <f>IF(JRF!B2487="","",IF(JRF!B2487=IFERROR(VLOOKUP(JRF!B2487,Checks!AI:AI,1,0),0),"Entry in Branch/Satellite BU's",""))</f>
        <v/>
      </c>
      <c r="AL2474" t="str">
        <f>IFERROR(IF('Journal Template'!A2886="","",IF('Journal Template'!A2886=IFERROR(VLOOKUP('Journal Template'!A2886,Checks!AI:AI,1,0),0),"Entry in Branch/Satellite BU's","")),"")</f>
        <v/>
      </c>
      <c r="AO2474" s="171"/>
      <c r="AP2474" s="171"/>
      <c r="AQ2474" s="171"/>
      <c r="AR2474" s="171"/>
      <c r="CI2474" t="str">
        <f>IF(JRF!F2487&gt;0,"",IF(JRF!B2487="","",IF(LEFT(JRF!B2487,1)=IFERROR(VLOOKUP(LEFT(JRF!B2487,1),$CF$2:$CF$5,1,0),0),"Product Code Required",IF(JRF!C2487="","",IF(JRF!C2487=IFERROR(VLOOKUP(JRF!C2487,$CH:$CH,1,0),0),"Product Code Required","NA")))))</f>
        <v/>
      </c>
      <c r="CJ2474" t="str">
        <f>IF(JRF!AV2487&gt;0,"",IF(JRF!Q2487="","",IF(LEFT(JRF!Q2487,1)=IFERROR(VLOOKUP(LEFT(JRF!Q2487,1),$CF$2:$CF$5,1,0),0),"Product Code Required",IF(JRF!V2487="","",IF(JRF!V2487=IFERROR(VLOOKUP(JRF!V2487,$CH:$CH,1,0),0),"Product Code Required","NA")))))</f>
        <v/>
      </c>
      <c r="CK2474" t="str">
        <f>IFERROR(IF(LEN('Journal Template'!F2485)&gt;0,"",IF('Journal Template'!A2485="","",IF(LEFT('Journal Template'!A2485,1)=IFERROR(VLOOKUP(LEFT('Journal Template'!A2485,1),Checks!$CF$2:$CF$5,1,0),0),"Product Code Required",IF('Journal Template'!D2485="","",IF('Journal Template'!D2485=IFERROR(VLOOKUP('Journal Template'!D2485,Checks!$CH:$CH,1,0),0),"Product Code Required","NA"))))),"")</f>
        <v/>
      </c>
    </row>
    <row r="2475" spans="14:89">
      <c r="N2475" t="s">
        <v>11411</v>
      </c>
      <c r="O2475" t="s">
        <v>11412</v>
      </c>
      <c r="P2475" t="s">
        <v>386</v>
      </c>
      <c r="Q2475" s="150" t="str">
        <f>IF(JRF!D2488="","",IF(IFERROR(VLOOKUP(JRF!D2488,Checks!N:P,3,0),0)="A","","Inactive account in Use"))</f>
        <v/>
      </c>
      <c r="R2475" t="str">
        <f>IFERROR(IF('Journal Template'!C2887="","",IF(IFERROR(VLOOKUP('Journal Template'!C2887,Checks!N:P,3,0),0)="A","","Inactive account in Use")),"")</f>
        <v/>
      </c>
      <c r="V2475" s="150" t="str">
        <f>IF(JRF!C2488="","",IF(IFERROR(VLOOKUP(JRF!C2488,Checks!S:U,3,0),0)="A","Entry with System fund Dept",""))</f>
        <v/>
      </c>
      <c r="W2475" t="str">
        <f>IFERROR(IF('Journal Template'!D2887="","",IF(IFERROR(VLOOKUP('Journal Template'!D2887,Checks!S:U,3,0),0)="A","Entry with System fund Dept","")),"")</f>
        <v/>
      </c>
      <c r="X2475" t="s">
        <v>11413</v>
      </c>
      <c r="Y2475" t="s">
        <v>386</v>
      </c>
      <c r="Z2475" t="s">
        <v>11414</v>
      </c>
      <c r="AA2475" t="s">
        <v>391</v>
      </c>
      <c r="AB2475" t="s">
        <v>125</v>
      </c>
      <c r="AC2475" s="150" t="str">
        <f>IFERROR(IF(JRF!C2488="","",IF(AND(VLOOKUP(JRF!C2488,X:AA,4,0)=JRF!B2488,VLOOKUP(JRF!C2488,X:Y,2,0)="A"),"","Inactive Dept Combo Error")),"Inactive Dept Combo Error")</f>
        <v/>
      </c>
      <c r="AD2475" t="str">
        <f>IFERROR(IF('Journal Template'!D2887="","",IF(AND(VLOOKUP('Journal Template'!D2887,X:AA,4,0)='Journal Template'!A2887,VLOOKUP('Journal Template'!D2887,X:Y,2,0)="A"),"","Inactive Dept Combo Error")),"")</f>
        <v/>
      </c>
      <c r="AK2475" s="150" t="str">
        <f>IF(JRF!B2488="","",IF(JRF!B2488=IFERROR(VLOOKUP(JRF!B2488,Checks!AI:AI,1,0),0),"Entry in Branch/Satellite BU's",""))</f>
        <v/>
      </c>
      <c r="AL2475" t="str">
        <f>IFERROR(IF('Journal Template'!A2887="","",IF('Journal Template'!A2887=IFERROR(VLOOKUP('Journal Template'!A2887,Checks!AI:AI,1,0),0),"Entry in Branch/Satellite BU's","")),"")</f>
        <v/>
      </c>
      <c r="AO2475" s="171"/>
      <c r="AP2475" s="171"/>
      <c r="AQ2475" s="171"/>
      <c r="AR2475" s="171"/>
      <c r="CI2475" t="str">
        <f>IF(JRF!F2488&gt;0,"",IF(JRF!B2488="","",IF(LEFT(JRF!B2488,1)=IFERROR(VLOOKUP(LEFT(JRF!B2488,1),$CF$2:$CF$5,1,0),0),"Product Code Required",IF(JRF!C2488="","",IF(JRF!C2488=IFERROR(VLOOKUP(JRF!C2488,$CH:$CH,1,0),0),"Product Code Required","NA")))))</f>
        <v/>
      </c>
      <c r="CJ2475" t="str">
        <f>IF(JRF!AV2488&gt;0,"",IF(JRF!Q2488="","",IF(LEFT(JRF!Q2488,1)=IFERROR(VLOOKUP(LEFT(JRF!Q2488,1),$CF$2:$CF$5,1,0),0),"Product Code Required",IF(JRF!V2488="","",IF(JRF!V2488=IFERROR(VLOOKUP(JRF!V2488,$CH:$CH,1,0),0),"Product Code Required","NA")))))</f>
        <v/>
      </c>
      <c r="CK2475" t="str">
        <f>IFERROR(IF(LEN('Journal Template'!F2486)&gt;0,"",IF('Journal Template'!A2486="","",IF(LEFT('Journal Template'!A2486,1)=IFERROR(VLOOKUP(LEFT('Journal Template'!A2486,1),Checks!$CF$2:$CF$5,1,0),0),"Product Code Required",IF('Journal Template'!D2486="","",IF('Journal Template'!D2486=IFERROR(VLOOKUP('Journal Template'!D2486,Checks!$CH:$CH,1,0),0),"Product Code Required","NA"))))),"")</f>
        <v/>
      </c>
    </row>
    <row r="2476" spans="14:89">
      <c r="N2476" t="s">
        <v>11415</v>
      </c>
      <c r="O2476" t="s">
        <v>11416</v>
      </c>
      <c r="P2476" t="s">
        <v>386</v>
      </c>
      <c r="Q2476" s="150" t="str">
        <f>IF(JRF!D2489="","",IF(IFERROR(VLOOKUP(JRF!D2489,Checks!N:P,3,0),0)="A","","Inactive account in Use"))</f>
        <v/>
      </c>
      <c r="R2476" t="str">
        <f>IFERROR(IF('Journal Template'!C2888="","",IF(IFERROR(VLOOKUP('Journal Template'!C2888,Checks!N:P,3,0),0)="A","","Inactive account in Use")),"")</f>
        <v/>
      </c>
      <c r="V2476" s="150" t="str">
        <f>IF(JRF!C2489="","",IF(IFERROR(VLOOKUP(JRF!C2489,Checks!S:U,3,0),0)="A","Entry with System fund Dept",""))</f>
        <v/>
      </c>
      <c r="W2476" t="str">
        <f>IFERROR(IF('Journal Template'!D2888="","",IF(IFERROR(VLOOKUP('Journal Template'!D2888,Checks!S:U,3,0),0)="A","Entry with System fund Dept","")),"")</f>
        <v/>
      </c>
      <c r="X2476" t="s">
        <v>11417</v>
      </c>
      <c r="Y2476" t="s">
        <v>389</v>
      </c>
      <c r="Z2476" t="s">
        <v>11418</v>
      </c>
      <c r="AA2476" t="s">
        <v>391</v>
      </c>
      <c r="AB2476" t="s">
        <v>125</v>
      </c>
      <c r="AC2476" s="150" t="str">
        <f>IFERROR(IF(JRF!C2489="","",IF(AND(VLOOKUP(JRF!C2489,X:AA,4,0)=JRF!B2489,VLOOKUP(JRF!C2489,X:Y,2,0)="A"),"","Inactive Dept Combo Error")),"Inactive Dept Combo Error")</f>
        <v/>
      </c>
      <c r="AD2476" t="str">
        <f>IFERROR(IF('Journal Template'!D2888="","",IF(AND(VLOOKUP('Journal Template'!D2888,X:AA,4,0)='Journal Template'!A2888,VLOOKUP('Journal Template'!D2888,X:Y,2,0)="A"),"","Inactive Dept Combo Error")),"")</f>
        <v/>
      </c>
      <c r="AK2476" s="150" t="str">
        <f>IF(JRF!B2489="","",IF(JRF!B2489=IFERROR(VLOOKUP(JRF!B2489,Checks!AI:AI,1,0),0),"Entry in Branch/Satellite BU's",""))</f>
        <v/>
      </c>
      <c r="AL2476" t="str">
        <f>IFERROR(IF('Journal Template'!A2888="","",IF('Journal Template'!A2888=IFERROR(VLOOKUP('Journal Template'!A2888,Checks!AI:AI,1,0),0),"Entry in Branch/Satellite BU's","")),"")</f>
        <v/>
      </c>
      <c r="AO2476" s="171"/>
      <c r="AP2476" s="171"/>
      <c r="AQ2476" s="171"/>
      <c r="AR2476" s="171"/>
      <c r="CI2476" t="str">
        <f>IF(JRF!F2489&gt;0,"",IF(JRF!B2489="","",IF(LEFT(JRF!B2489,1)=IFERROR(VLOOKUP(LEFT(JRF!B2489,1),$CF$2:$CF$5,1,0),0),"Product Code Required",IF(JRF!C2489="","",IF(JRF!C2489=IFERROR(VLOOKUP(JRF!C2489,$CH:$CH,1,0),0),"Product Code Required","NA")))))</f>
        <v/>
      </c>
      <c r="CJ2476" t="str">
        <f>IF(JRF!AV2489&gt;0,"",IF(JRF!Q2489="","",IF(LEFT(JRF!Q2489,1)=IFERROR(VLOOKUP(LEFT(JRF!Q2489,1),$CF$2:$CF$5,1,0),0),"Product Code Required",IF(JRF!V2489="","",IF(JRF!V2489=IFERROR(VLOOKUP(JRF!V2489,$CH:$CH,1,0),0),"Product Code Required","NA")))))</f>
        <v/>
      </c>
      <c r="CK2476" t="str">
        <f>IFERROR(IF(LEN('Journal Template'!F2487)&gt;0,"",IF('Journal Template'!A2487="","",IF(LEFT('Journal Template'!A2487,1)=IFERROR(VLOOKUP(LEFT('Journal Template'!A2487,1),Checks!$CF$2:$CF$5,1,0),0),"Product Code Required",IF('Journal Template'!D2487="","",IF('Journal Template'!D2487=IFERROR(VLOOKUP('Journal Template'!D2487,Checks!$CH:$CH,1,0),0),"Product Code Required","NA"))))),"")</f>
        <v/>
      </c>
    </row>
    <row r="2477" spans="14:89">
      <c r="N2477" t="s">
        <v>11419</v>
      </c>
      <c r="O2477" t="s">
        <v>11420</v>
      </c>
      <c r="P2477" t="s">
        <v>386</v>
      </c>
      <c r="Q2477" s="150" t="str">
        <f>IF(JRF!D2490="","",IF(IFERROR(VLOOKUP(JRF!D2490,Checks!N:P,3,0),0)="A","","Inactive account in Use"))</f>
        <v/>
      </c>
      <c r="R2477" t="str">
        <f>IFERROR(IF('Journal Template'!C2889="","",IF(IFERROR(VLOOKUP('Journal Template'!C2889,Checks!N:P,3,0),0)="A","","Inactive account in Use")),"")</f>
        <v/>
      </c>
      <c r="V2477" s="150" t="str">
        <f>IF(JRF!C2490="","",IF(IFERROR(VLOOKUP(JRF!C2490,Checks!S:U,3,0),0)="A","Entry with System fund Dept",""))</f>
        <v/>
      </c>
      <c r="W2477" t="str">
        <f>IFERROR(IF('Journal Template'!D2889="","",IF(IFERROR(VLOOKUP('Journal Template'!D2889,Checks!S:U,3,0),0)="A","Entry with System fund Dept","")),"")</f>
        <v/>
      </c>
      <c r="X2477" t="s">
        <v>11421</v>
      </c>
      <c r="Y2477" t="s">
        <v>389</v>
      </c>
      <c r="Z2477" t="s">
        <v>11422</v>
      </c>
      <c r="AA2477" t="s">
        <v>391</v>
      </c>
      <c r="AB2477" t="s">
        <v>125</v>
      </c>
      <c r="AC2477" s="150" t="str">
        <f>IFERROR(IF(JRF!C2490="","",IF(AND(VLOOKUP(JRF!C2490,X:AA,4,0)=JRF!B2490,VLOOKUP(JRF!C2490,X:Y,2,0)="A"),"","Inactive Dept Combo Error")),"Inactive Dept Combo Error")</f>
        <v/>
      </c>
      <c r="AD2477" t="str">
        <f>IFERROR(IF('Journal Template'!D2889="","",IF(AND(VLOOKUP('Journal Template'!D2889,X:AA,4,0)='Journal Template'!A2889,VLOOKUP('Journal Template'!D2889,X:Y,2,0)="A"),"","Inactive Dept Combo Error")),"")</f>
        <v/>
      </c>
      <c r="AK2477" s="150" t="str">
        <f>IF(JRF!B2490="","",IF(JRF!B2490=IFERROR(VLOOKUP(JRF!B2490,Checks!AI:AI,1,0),0),"Entry in Branch/Satellite BU's",""))</f>
        <v/>
      </c>
      <c r="AL2477" t="str">
        <f>IFERROR(IF('Journal Template'!A2889="","",IF('Journal Template'!A2889=IFERROR(VLOOKUP('Journal Template'!A2889,Checks!AI:AI,1,0),0),"Entry in Branch/Satellite BU's","")),"")</f>
        <v/>
      </c>
      <c r="AO2477" s="171"/>
      <c r="AP2477" s="171"/>
      <c r="AQ2477" s="171"/>
      <c r="AR2477" s="171"/>
      <c r="CI2477" t="str">
        <f>IF(JRF!F2490&gt;0,"",IF(JRF!B2490="","",IF(LEFT(JRF!B2490,1)=IFERROR(VLOOKUP(LEFT(JRF!B2490,1),$CF$2:$CF$5,1,0),0),"Product Code Required",IF(JRF!C2490="","",IF(JRF!C2490=IFERROR(VLOOKUP(JRF!C2490,$CH:$CH,1,0),0),"Product Code Required","NA")))))</f>
        <v/>
      </c>
      <c r="CJ2477" t="str">
        <f>IF(JRF!AV2490&gt;0,"",IF(JRF!Q2490="","",IF(LEFT(JRF!Q2490,1)=IFERROR(VLOOKUP(LEFT(JRF!Q2490,1),$CF$2:$CF$5,1,0),0),"Product Code Required",IF(JRF!V2490="","",IF(JRF!V2490=IFERROR(VLOOKUP(JRF!V2490,$CH:$CH,1,0),0),"Product Code Required","NA")))))</f>
        <v/>
      </c>
      <c r="CK2477" t="str">
        <f>IFERROR(IF(LEN('Journal Template'!F2488)&gt;0,"",IF('Journal Template'!A2488="","",IF(LEFT('Journal Template'!A2488,1)=IFERROR(VLOOKUP(LEFT('Journal Template'!A2488,1),Checks!$CF$2:$CF$5,1,0),0),"Product Code Required",IF('Journal Template'!D2488="","",IF('Journal Template'!D2488=IFERROR(VLOOKUP('Journal Template'!D2488,Checks!$CH:$CH,1,0),0),"Product Code Required","NA"))))),"")</f>
        <v/>
      </c>
    </row>
    <row r="2478" spans="14:89">
      <c r="N2478" t="s">
        <v>11423</v>
      </c>
      <c r="O2478" t="s">
        <v>11424</v>
      </c>
      <c r="P2478" t="s">
        <v>386</v>
      </c>
      <c r="Q2478" s="150" t="str">
        <f>IF(JRF!D2491="","",IF(IFERROR(VLOOKUP(JRF!D2491,Checks!N:P,3,0),0)="A","","Inactive account in Use"))</f>
        <v/>
      </c>
      <c r="R2478" t="str">
        <f>IFERROR(IF('Journal Template'!C2890="","",IF(IFERROR(VLOOKUP('Journal Template'!C2890,Checks!N:P,3,0),0)="A","","Inactive account in Use")),"")</f>
        <v/>
      </c>
      <c r="V2478" s="150" t="str">
        <f>IF(JRF!C2491="","",IF(IFERROR(VLOOKUP(JRF!C2491,Checks!S:U,3,0),0)="A","Entry with System fund Dept",""))</f>
        <v/>
      </c>
      <c r="W2478" t="str">
        <f>IFERROR(IF('Journal Template'!D2890="","",IF(IFERROR(VLOOKUP('Journal Template'!D2890,Checks!S:U,3,0),0)="A","Entry with System fund Dept","")),"")</f>
        <v/>
      </c>
      <c r="X2478" t="s">
        <v>11425</v>
      </c>
      <c r="Y2478" t="s">
        <v>389</v>
      </c>
      <c r="Z2478" t="s">
        <v>11426</v>
      </c>
      <c r="AA2478" t="s">
        <v>391</v>
      </c>
      <c r="AB2478" t="s">
        <v>125</v>
      </c>
      <c r="AC2478" s="150" t="str">
        <f>IFERROR(IF(JRF!C2491="","",IF(AND(VLOOKUP(JRF!C2491,X:AA,4,0)=JRF!B2491,VLOOKUP(JRF!C2491,X:Y,2,0)="A"),"","Inactive Dept Combo Error")),"Inactive Dept Combo Error")</f>
        <v/>
      </c>
      <c r="AD2478" t="str">
        <f>IFERROR(IF('Journal Template'!D2890="","",IF(AND(VLOOKUP('Journal Template'!D2890,X:AA,4,0)='Journal Template'!A2890,VLOOKUP('Journal Template'!D2890,X:Y,2,0)="A"),"","Inactive Dept Combo Error")),"")</f>
        <v/>
      </c>
      <c r="AK2478" s="150" t="str">
        <f>IF(JRF!B2491="","",IF(JRF!B2491=IFERROR(VLOOKUP(JRF!B2491,Checks!AI:AI,1,0),0),"Entry in Branch/Satellite BU's",""))</f>
        <v/>
      </c>
      <c r="AL2478" t="str">
        <f>IFERROR(IF('Journal Template'!A2890="","",IF('Journal Template'!A2890=IFERROR(VLOOKUP('Journal Template'!A2890,Checks!AI:AI,1,0),0),"Entry in Branch/Satellite BU's","")),"")</f>
        <v/>
      </c>
      <c r="AO2478" s="171"/>
      <c r="AP2478" s="171"/>
      <c r="AQ2478" s="171"/>
      <c r="AR2478" s="171"/>
      <c r="CI2478" t="str">
        <f>IF(JRF!F2491&gt;0,"",IF(JRF!B2491="","",IF(LEFT(JRF!B2491,1)=IFERROR(VLOOKUP(LEFT(JRF!B2491,1),$CF$2:$CF$5,1,0),0),"Product Code Required",IF(JRF!C2491="","",IF(JRF!C2491=IFERROR(VLOOKUP(JRF!C2491,$CH:$CH,1,0),0),"Product Code Required","NA")))))</f>
        <v/>
      </c>
      <c r="CJ2478" t="str">
        <f>IF(JRF!AV2491&gt;0,"",IF(JRF!Q2491="","",IF(LEFT(JRF!Q2491,1)=IFERROR(VLOOKUP(LEFT(JRF!Q2491,1),$CF$2:$CF$5,1,0),0),"Product Code Required",IF(JRF!V2491="","",IF(JRF!V2491=IFERROR(VLOOKUP(JRF!V2491,$CH:$CH,1,0),0),"Product Code Required","NA")))))</f>
        <v/>
      </c>
      <c r="CK2478" t="str">
        <f>IFERROR(IF(LEN('Journal Template'!F2489)&gt;0,"",IF('Journal Template'!A2489="","",IF(LEFT('Journal Template'!A2489,1)=IFERROR(VLOOKUP(LEFT('Journal Template'!A2489,1),Checks!$CF$2:$CF$5,1,0),0),"Product Code Required",IF('Journal Template'!D2489="","",IF('Journal Template'!D2489=IFERROR(VLOOKUP('Journal Template'!D2489,Checks!$CH:$CH,1,0),0),"Product Code Required","NA"))))),"")</f>
        <v/>
      </c>
    </row>
    <row r="2479" spans="14:89">
      <c r="N2479" t="s">
        <v>11427</v>
      </c>
      <c r="O2479" t="s">
        <v>11428</v>
      </c>
      <c r="P2479" t="s">
        <v>386</v>
      </c>
      <c r="Q2479" s="150" t="str">
        <f>IF(JRF!D2492="","",IF(IFERROR(VLOOKUP(JRF!D2492,Checks!N:P,3,0),0)="A","","Inactive account in Use"))</f>
        <v/>
      </c>
      <c r="R2479" t="str">
        <f>IFERROR(IF('Journal Template'!C2891="","",IF(IFERROR(VLOOKUP('Journal Template'!C2891,Checks!N:P,3,0),0)="A","","Inactive account in Use")),"")</f>
        <v/>
      </c>
      <c r="V2479" s="150" t="str">
        <f>IF(JRF!C2492="","",IF(IFERROR(VLOOKUP(JRF!C2492,Checks!S:U,3,0),0)="A","Entry with System fund Dept",""))</f>
        <v/>
      </c>
      <c r="W2479" t="str">
        <f>IFERROR(IF('Journal Template'!D2891="","",IF(IFERROR(VLOOKUP('Journal Template'!D2891,Checks!S:U,3,0),0)="A","Entry with System fund Dept","")),"")</f>
        <v/>
      </c>
      <c r="X2479" t="s">
        <v>11429</v>
      </c>
      <c r="Y2479" t="s">
        <v>386</v>
      </c>
      <c r="Z2479" t="s">
        <v>11430</v>
      </c>
      <c r="AA2479" t="s">
        <v>391</v>
      </c>
      <c r="AB2479" t="s">
        <v>125</v>
      </c>
      <c r="AC2479" s="150" t="str">
        <f>IFERROR(IF(JRF!C2492="","",IF(AND(VLOOKUP(JRF!C2492,X:AA,4,0)=JRF!B2492,VLOOKUP(JRF!C2492,X:Y,2,0)="A"),"","Inactive Dept Combo Error")),"Inactive Dept Combo Error")</f>
        <v/>
      </c>
      <c r="AD2479" t="str">
        <f>IFERROR(IF('Journal Template'!D2891="","",IF(AND(VLOOKUP('Journal Template'!D2891,X:AA,4,0)='Journal Template'!A2891,VLOOKUP('Journal Template'!D2891,X:Y,2,0)="A"),"","Inactive Dept Combo Error")),"")</f>
        <v/>
      </c>
      <c r="AK2479" s="150" t="str">
        <f>IF(JRF!B2492="","",IF(JRF!B2492=IFERROR(VLOOKUP(JRF!B2492,Checks!AI:AI,1,0),0),"Entry in Branch/Satellite BU's",""))</f>
        <v/>
      </c>
      <c r="AL2479" t="str">
        <f>IFERROR(IF('Journal Template'!A2891="","",IF('Journal Template'!A2891=IFERROR(VLOOKUP('Journal Template'!A2891,Checks!AI:AI,1,0),0),"Entry in Branch/Satellite BU's","")),"")</f>
        <v/>
      </c>
      <c r="AO2479" s="171"/>
      <c r="AP2479" s="171"/>
      <c r="AQ2479" s="171"/>
      <c r="AR2479" s="171"/>
      <c r="CI2479" t="str">
        <f>IF(JRF!F2492&gt;0,"",IF(JRF!B2492="","",IF(LEFT(JRF!B2492,1)=IFERROR(VLOOKUP(LEFT(JRF!B2492,1),$CF$2:$CF$5,1,0),0),"Product Code Required",IF(JRF!C2492="","",IF(JRF!C2492=IFERROR(VLOOKUP(JRF!C2492,$CH:$CH,1,0),0),"Product Code Required","NA")))))</f>
        <v/>
      </c>
      <c r="CJ2479" t="str">
        <f>IF(JRF!AV2492&gt;0,"",IF(JRF!Q2492="","",IF(LEFT(JRF!Q2492,1)=IFERROR(VLOOKUP(LEFT(JRF!Q2492,1),$CF$2:$CF$5,1,0),0),"Product Code Required",IF(JRF!V2492="","",IF(JRF!V2492=IFERROR(VLOOKUP(JRF!V2492,$CH:$CH,1,0),0),"Product Code Required","NA")))))</f>
        <v/>
      </c>
      <c r="CK2479" t="str">
        <f>IFERROR(IF(LEN('Journal Template'!F2490)&gt;0,"",IF('Journal Template'!A2490="","",IF(LEFT('Journal Template'!A2490,1)=IFERROR(VLOOKUP(LEFT('Journal Template'!A2490,1),Checks!$CF$2:$CF$5,1,0),0),"Product Code Required",IF('Journal Template'!D2490="","",IF('Journal Template'!D2490=IFERROR(VLOOKUP('Journal Template'!D2490,Checks!$CH:$CH,1,0),0),"Product Code Required","NA"))))),"")</f>
        <v/>
      </c>
    </row>
    <row r="2480" spans="14:89">
      <c r="N2480" t="s">
        <v>11431</v>
      </c>
      <c r="O2480" t="s">
        <v>11432</v>
      </c>
      <c r="P2480" t="s">
        <v>386</v>
      </c>
      <c r="Q2480" s="150" t="str">
        <f>IF(JRF!D2493="","",IF(IFERROR(VLOOKUP(JRF!D2493,Checks!N:P,3,0),0)="A","","Inactive account in Use"))</f>
        <v/>
      </c>
      <c r="R2480" t="str">
        <f>IFERROR(IF('Journal Template'!C2892="","",IF(IFERROR(VLOOKUP('Journal Template'!C2892,Checks!N:P,3,0),0)="A","","Inactive account in Use")),"")</f>
        <v/>
      </c>
      <c r="V2480" s="150" t="str">
        <f>IF(JRF!C2493="","",IF(IFERROR(VLOOKUP(JRF!C2493,Checks!S:U,3,0),0)="A","Entry with System fund Dept",""))</f>
        <v/>
      </c>
      <c r="W2480" t="str">
        <f>IFERROR(IF('Journal Template'!D2892="","",IF(IFERROR(VLOOKUP('Journal Template'!D2892,Checks!S:U,3,0),0)="A","Entry with System fund Dept","")),"")</f>
        <v/>
      </c>
      <c r="X2480" t="s">
        <v>11433</v>
      </c>
      <c r="Y2480" t="s">
        <v>389</v>
      </c>
      <c r="Z2480" t="s">
        <v>11434</v>
      </c>
      <c r="AA2480" t="s">
        <v>391</v>
      </c>
      <c r="AB2480" t="s">
        <v>125</v>
      </c>
      <c r="AC2480" s="150" t="str">
        <f>IFERROR(IF(JRF!C2493="","",IF(AND(VLOOKUP(JRF!C2493,X:AA,4,0)=JRF!B2493,VLOOKUP(JRF!C2493,X:Y,2,0)="A"),"","Inactive Dept Combo Error")),"Inactive Dept Combo Error")</f>
        <v/>
      </c>
      <c r="AD2480" t="str">
        <f>IFERROR(IF('Journal Template'!D2892="","",IF(AND(VLOOKUP('Journal Template'!D2892,X:AA,4,0)='Journal Template'!A2892,VLOOKUP('Journal Template'!D2892,X:Y,2,0)="A"),"","Inactive Dept Combo Error")),"")</f>
        <v/>
      </c>
      <c r="AK2480" s="150" t="str">
        <f>IF(JRF!B2493="","",IF(JRF!B2493=IFERROR(VLOOKUP(JRF!B2493,Checks!AI:AI,1,0),0),"Entry in Branch/Satellite BU's",""))</f>
        <v/>
      </c>
      <c r="AL2480" t="str">
        <f>IFERROR(IF('Journal Template'!A2892="","",IF('Journal Template'!A2892=IFERROR(VLOOKUP('Journal Template'!A2892,Checks!AI:AI,1,0),0),"Entry in Branch/Satellite BU's","")),"")</f>
        <v/>
      </c>
      <c r="AO2480" s="171"/>
      <c r="AP2480" s="171"/>
      <c r="AQ2480" s="171"/>
      <c r="AR2480" s="171"/>
      <c r="CI2480" t="str">
        <f>IF(JRF!F2493&gt;0,"",IF(JRF!B2493="","",IF(LEFT(JRF!B2493,1)=IFERROR(VLOOKUP(LEFT(JRF!B2493,1),$CF$2:$CF$5,1,0),0),"Product Code Required",IF(JRF!C2493="","",IF(JRF!C2493=IFERROR(VLOOKUP(JRF!C2493,$CH:$CH,1,0),0),"Product Code Required","NA")))))</f>
        <v/>
      </c>
      <c r="CJ2480" t="str">
        <f>IF(JRF!AV2493&gt;0,"",IF(JRF!Q2493="","",IF(LEFT(JRF!Q2493,1)=IFERROR(VLOOKUP(LEFT(JRF!Q2493,1),$CF$2:$CF$5,1,0),0),"Product Code Required",IF(JRF!V2493="","",IF(JRF!V2493=IFERROR(VLOOKUP(JRF!V2493,$CH:$CH,1,0),0),"Product Code Required","NA")))))</f>
        <v/>
      </c>
      <c r="CK2480" t="str">
        <f>IFERROR(IF(LEN('Journal Template'!F2491)&gt;0,"",IF('Journal Template'!A2491="","",IF(LEFT('Journal Template'!A2491,1)=IFERROR(VLOOKUP(LEFT('Journal Template'!A2491,1),Checks!$CF$2:$CF$5,1,0),0),"Product Code Required",IF('Journal Template'!D2491="","",IF('Journal Template'!D2491=IFERROR(VLOOKUP('Journal Template'!D2491,Checks!$CH:$CH,1,0),0),"Product Code Required","NA"))))),"")</f>
        <v/>
      </c>
    </row>
    <row r="2481" spans="14:89">
      <c r="N2481" t="s">
        <v>11435</v>
      </c>
      <c r="O2481" t="s">
        <v>11436</v>
      </c>
      <c r="P2481" t="s">
        <v>386</v>
      </c>
      <c r="Q2481" s="150" t="str">
        <f>IF(JRF!D2494="","",IF(IFERROR(VLOOKUP(JRF!D2494,Checks!N:P,3,0),0)="A","","Inactive account in Use"))</f>
        <v/>
      </c>
      <c r="R2481" t="str">
        <f>IFERROR(IF('Journal Template'!C2893="","",IF(IFERROR(VLOOKUP('Journal Template'!C2893,Checks!N:P,3,0),0)="A","","Inactive account in Use")),"")</f>
        <v/>
      </c>
      <c r="V2481" s="150" t="str">
        <f>IF(JRF!C2494="","",IF(IFERROR(VLOOKUP(JRF!C2494,Checks!S:U,3,0),0)="A","Entry with System fund Dept",""))</f>
        <v/>
      </c>
      <c r="W2481" t="str">
        <f>IFERROR(IF('Journal Template'!D2893="","",IF(IFERROR(VLOOKUP('Journal Template'!D2893,Checks!S:U,3,0),0)="A","Entry with System fund Dept","")),"")</f>
        <v/>
      </c>
      <c r="X2481" t="s">
        <v>11437</v>
      </c>
      <c r="Y2481" t="s">
        <v>386</v>
      </c>
      <c r="Z2481" t="s">
        <v>11438</v>
      </c>
      <c r="AA2481" t="s">
        <v>391</v>
      </c>
      <c r="AB2481" t="s">
        <v>125</v>
      </c>
      <c r="AC2481" s="150" t="str">
        <f>IFERROR(IF(JRF!C2494="","",IF(AND(VLOOKUP(JRF!C2494,X:AA,4,0)=JRF!B2494,VLOOKUP(JRF!C2494,X:Y,2,0)="A"),"","Inactive Dept Combo Error")),"Inactive Dept Combo Error")</f>
        <v/>
      </c>
      <c r="AD2481" t="str">
        <f>IFERROR(IF('Journal Template'!D2893="","",IF(AND(VLOOKUP('Journal Template'!D2893,X:AA,4,0)='Journal Template'!A2893,VLOOKUP('Journal Template'!D2893,X:Y,2,0)="A"),"","Inactive Dept Combo Error")),"")</f>
        <v/>
      </c>
      <c r="AK2481" s="150" t="str">
        <f>IF(JRF!B2494="","",IF(JRF!B2494=IFERROR(VLOOKUP(JRF!B2494,Checks!AI:AI,1,0),0),"Entry in Branch/Satellite BU's",""))</f>
        <v/>
      </c>
      <c r="AL2481" t="str">
        <f>IFERROR(IF('Journal Template'!A2893="","",IF('Journal Template'!A2893=IFERROR(VLOOKUP('Journal Template'!A2893,Checks!AI:AI,1,0),0),"Entry in Branch/Satellite BU's","")),"")</f>
        <v/>
      </c>
      <c r="AO2481" s="171"/>
      <c r="AP2481" s="171"/>
      <c r="AQ2481" s="171"/>
      <c r="AR2481" s="171"/>
      <c r="CI2481" t="str">
        <f>IF(JRF!F2494&gt;0,"",IF(JRF!B2494="","",IF(LEFT(JRF!B2494,1)=IFERROR(VLOOKUP(LEFT(JRF!B2494,1),$CF$2:$CF$5,1,0),0),"Product Code Required",IF(JRF!C2494="","",IF(JRF!C2494=IFERROR(VLOOKUP(JRF!C2494,$CH:$CH,1,0),0),"Product Code Required","NA")))))</f>
        <v/>
      </c>
      <c r="CJ2481" t="str">
        <f>IF(JRF!AV2494&gt;0,"",IF(JRF!Q2494="","",IF(LEFT(JRF!Q2494,1)=IFERROR(VLOOKUP(LEFT(JRF!Q2494,1),$CF$2:$CF$5,1,0),0),"Product Code Required",IF(JRF!V2494="","",IF(JRF!V2494=IFERROR(VLOOKUP(JRF!V2494,$CH:$CH,1,0),0),"Product Code Required","NA")))))</f>
        <v/>
      </c>
      <c r="CK2481" t="str">
        <f>IFERROR(IF(LEN('Journal Template'!F2492)&gt;0,"",IF('Journal Template'!A2492="","",IF(LEFT('Journal Template'!A2492,1)=IFERROR(VLOOKUP(LEFT('Journal Template'!A2492,1),Checks!$CF$2:$CF$5,1,0),0),"Product Code Required",IF('Journal Template'!D2492="","",IF('Journal Template'!D2492=IFERROR(VLOOKUP('Journal Template'!D2492,Checks!$CH:$CH,1,0),0),"Product Code Required","NA"))))),"")</f>
        <v/>
      </c>
    </row>
    <row r="2482" spans="14:89">
      <c r="N2482" t="s">
        <v>11439</v>
      </c>
      <c r="O2482" t="s">
        <v>11440</v>
      </c>
      <c r="P2482" t="s">
        <v>386</v>
      </c>
      <c r="Q2482" s="150" t="str">
        <f>IF(JRF!D2495="","",IF(IFERROR(VLOOKUP(JRF!D2495,Checks!N:P,3,0),0)="A","","Inactive account in Use"))</f>
        <v/>
      </c>
      <c r="R2482" t="str">
        <f>IFERROR(IF('Journal Template'!C2894="","",IF(IFERROR(VLOOKUP('Journal Template'!C2894,Checks!N:P,3,0),0)="A","","Inactive account in Use")),"")</f>
        <v/>
      </c>
      <c r="V2482" s="150" t="str">
        <f>IF(JRF!C2495="","",IF(IFERROR(VLOOKUP(JRF!C2495,Checks!S:U,3,0),0)="A","Entry with System fund Dept",""))</f>
        <v/>
      </c>
      <c r="W2482" t="str">
        <f>IFERROR(IF('Journal Template'!D2894="","",IF(IFERROR(VLOOKUP('Journal Template'!D2894,Checks!S:U,3,0),0)="A","Entry with System fund Dept","")),"")</f>
        <v/>
      </c>
      <c r="X2482" t="s">
        <v>11441</v>
      </c>
      <c r="Y2482" t="s">
        <v>389</v>
      </c>
      <c r="Z2482" t="s">
        <v>11442</v>
      </c>
      <c r="AA2482" t="s">
        <v>391</v>
      </c>
      <c r="AB2482" t="s">
        <v>125</v>
      </c>
      <c r="AC2482" s="150" t="str">
        <f>IFERROR(IF(JRF!C2495="","",IF(AND(VLOOKUP(JRF!C2495,X:AA,4,0)=JRF!B2495,VLOOKUP(JRF!C2495,X:Y,2,0)="A"),"","Inactive Dept Combo Error")),"Inactive Dept Combo Error")</f>
        <v/>
      </c>
      <c r="AD2482" t="str">
        <f>IFERROR(IF('Journal Template'!D2894="","",IF(AND(VLOOKUP('Journal Template'!D2894,X:AA,4,0)='Journal Template'!A2894,VLOOKUP('Journal Template'!D2894,X:Y,2,0)="A"),"","Inactive Dept Combo Error")),"")</f>
        <v/>
      </c>
      <c r="AK2482" s="150" t="str">
        <f>IF(JRF!B2495="","",IF(JRF!B2495=IFERROR(VLOOKUP(JRF!B2495,Checks!AI:AI,1,0),0),"Entry in Branch/Satellite BU's",""))</f>
        <v/>
      </c>
      <c r="AL2482" t="str">
        <f>IFERROR(IF('Journal Template'!A2894="","",IF('Journal Template'!A2894=IFERROR(VLOOKUP('Journal Template'!A2894,Checks!AI:AI,1,0),0),"Entry in Branch/Satellite BU's","")),"")</f>
        <v/>
      </c>
      <c r="AO2482" s="171"/>
      <c r="AP2482" s="171"/>
      <c r="AQ2482" s="171"/>
      <c r="AR2482" s="171"/>
      <c r="CI2482" t="str">
        <f>IF(JRF!F2495&gt;0,"",IF(JRF!B2495="","",IF(LEFT(JRF!B2495,1)=IFERROR(VLOOKUP(LEFT(JRF!B2495,1),$CF$2:$CF$5,1,0),0),"Product Code Required",IF(JRF!C2495="","",IF(JRF!C2495=IFERROR(VLOOKUP(JRF!C2495,$CH:$CH,1,0),0),"Product Code Required","NA")))))</f>
        <v/>
      </c>
      <c r="CJ2482" t="str">
        <f>IF(JRF!AV2495&gt;0,"",IF(JRF!Q2495="","",IF(LEFT(JRF!Q2495,1)=IFERROR(VLOOKUP(LEFT(JRF!Q2495,1),$CF$2:$CF$5,1,0),0),"Product Code Required",IF(JRF!V2495="","",IF(JRF!V2495=IFERROR(VLOOKUP(JRF!V2495,$CH:$CH,1,0),0),"Product Code Required","NA")))))</f>
        <v/>
      </c>
      <c r="CK2482" t="str">
        <f>IFERROR(IF(LEN('Journal Template'!F2493)&gt;0,"",IF('Journal Template'!A2493="","",IF(LEFT('Journal Template'!A2493,1)=IFERROR(VLOOKUP(LEFT('Journal Template'!A2493,1),Checks!$CF$2:$CF$5,1,0),0),"Product Code Required",IF('Journal Template'!D2493="","",IF('Journal Template'!D2493=IFERROR(VLOOKUP('Journal Template'!D2493,Checks!$CH:$CH,1,0),0),"Product Code Required","NA"))))),"")</f>
        <v/>
      </c>
    </row>
    <row r="2483" spans="14:89">
      <c r="N2483" t="s">
        <v>11443</v>
      </c>
      <c r="O2483" t="s">
        <v>11444</v>
      </c>
      <c r="P2483" t="s">
        <v>386</v>
      </c>
      <c r="Q2483" s="150" t="str">
        <f>IF(JRF!D2496="","",IF(IFERROR(VLOOKUP(JRF!D2496,Checks!N:P,3,0),0)="A","","Inactive account in Use"))</f>
        <v/>
      </c>
      <c r="R2483" t="str">
        <f>IFERROR(IF('Journal Template'!C2895="","",IF(IFERROR(VLOOKUP('Journal Template'!C2895,Checks!N:P,3,0),0)="A","","Inactive account in Use")),"")</f>
        <v/>
      </c>
      <c r="V2483" s="150" t="str">
        <f>IF(JRF!C2496="","",IF(IFERROR(VLOOKUP(JRF!C2496,Checks!S:U,3,0),0)="A","Entry with System fund Dept",""))</f>
        <v/>
      </c>
      <c r="W2483" t="str">
        <f>IFERROR(IF('Journal Template'!D2895="","",IF(IFERROR(VLOOKUP('Journal Template'!D2895,Checks!S:U,3,0),0)="A","Entry with System fund Dept","")),"")</f>
        <v/>
      </c>
      <c r="X2483" t="s">
        <v>11445</v>
      </c>
      <c r="Y2483" t="s">
        <v>386</v>
      </c>
      <c r="Z2483" t="s">
        <v>11446</v>
      </c>
      <c r="AA2483" t="s">
        <v>391</v>
      </c>
      <c r="AB2483" t="s">
        <v>125</v>
      </c>
      <c r="AC2483" s="150" t="str">
        <f>IFERROR(IF(JRF!C2496="","",IF(AND(VLOOKUP(JRF!C2496,X:AA,4,0)=JRF!B2496,VLOOKUP(JRF!C2496,X:Y,2,0)="A"),"","Inactive Dept Combo Error")),"Inactive Dept Combo Error")</f>
        <v/>
      </c>
      <c r="AD2483" t="str">
        <f>IFERROR(IF('Journal Template'!D2895="","",IF(AND(VLOOKUP('Journal Template'!D2895,X:AA,4,0)='Journal Template'!A2895,VLOOKUP('Journal Template'!D2895,X:Y,2,0)="A"),"","Inactive Dept Combo Error")),"")</f>
        <v/>
      </c>
      <c r="AK2483" s="150" t="str">
        <f>IF(JRF!B2496="","",IF(JRF!B2496=IFERROR(VLOOKUP(JRF!B2496,Checks!AI:AI,1,0),0),"Entry in Branch/Satellite BU's",""))</f>
        <v/>
      </c>
      <c r="AL2483" t="str">
        <f>IFERROR(IF('Journal Template'!A2895="","",IF('Journal Template'!A2895=IFERROR(VLOOKUP('Journal Template'!A2895,Checks!AI:AI,1,0),0),"Entry in Branch/Satellite BU's","")),"")</f>
        <v/>
      </c>
      <c r="AO2483" s="171"/>
      <c r="AP2483" s="171"/>
      <c r="AQ2483" s="171"/>
      <c r="AR2483" s="171"/>
      <c r="CI2483" t="str">
        <f>IF(JRF!F2496&gt;0,"",IF(JRF!B2496="","",IF(LEFT(JRF!B2496,1)=IFERROR(VLOOKUP(LEFT(JRF!B2496,1),$CF$2:$CF$5,1,0),0),"Product Code Required",IF(JRF!C2496="","",IF(JRF!C2496=IFERROR(VLOOKUP(JRF!C2496,$CH:$CH,1,0),0),"Product Code Required","NA")))))</f>
        <v/>
      </c>
      <c r="CJ2483" t="str">
        <f>IF(JRF!AV2496&gt;0,"",IF(JRF!Q2496="","",IF(LEFT(JRF!Q2496,1)=IFERROR(VLOOKUP(LEFT(JRF!Q2496,1),$CF$2:$CF$5,1,0),0),"Product Code Required",IF(JRF!V2496="","",IF(JRF!V2496=IFERROR(VLOOKUP(JRF!V2496,$CH:$CH,1,0),0),"Product Code Required","NA")))))</f>
        <v/>
      </c>
      <c r="CK2483" t="str">
        <f>IFERROR(IF(LEN('Journal Template'!F2494)&gt;0,"",IF('Journal Template'!A2494="","",IF(LEFT('Journal Template'!A2494,1)=IFERROR(VLOOKUP(LEFT('Journal Template'!A2494,1),Checks!$CF$2:$CF$5,1,0),0),"Product Code Required",IF('Journal Template'!D2494="","",IF('Journal Template'!D2494=IFERROR(VLOOKUP('Journal Template'!D2494,Checks!$CH:$CH,1,0),0),"Product Code Required","NA"))))),"")</f>
        <v/>
      </c>
    </row>
    <row r="2484" spans="14:89">
      <c r="N2484" t="s">
        <v>11447</v>
      </c>
      <c r="O2484" t="s">
        <v>11448</v>
      </c>
      <c r="P2484" t="s">
        <v>386</v>
      </c>
      <c r="Q2484" s="150" t="str">
        <f>IF(JRF!D2497="","",IF(IFERROR(VLOOKUP(JRF!D2497,Checks!N:P,3,0),0)="A","","Inactive account in Use"))</f>
        <v/>
      </c>
      <c r="R2484" t="str">
        <f>IFERROR(IF('Journal Template'!C2896="","",IF(IFERROR(VLOOKUP('Journal Template'!C2896,Checks!N:P,3,0),0)="A","","Inactive account in Use")),"")</f>
        <v/>
      </c>
      <c r="V2484" s="150" t="str">
        <f>IF(JRF!C2497="","",IF(IFERROR(VLOOKUP(JRF!C2497,Checks!S:U,3,0),0)="A","Entry with System fund Dept",""))</f>
        <v/>
      </c>
      <c r="W2484" t="str">
        <f>IFERROR(IF('Journal Template'!D2896="","",IF(IFERROR(VLOOKUP('Journal Template'!D2896,Checks!S:U,3,0),0)="A","Entry with System fund Dept","")),"")</f>
        <v/>
      </c>
      <c r="X2484" t="s">
        <v>11449</v>
      </c>
      <c r="Y2484" t="s">
        <v>386</v>
      </c>
      <c r="Z2484" t="s">
        <v>11450</v>
      </c>
      <c r="AA2484" t="s">
        <v>391</v>
      </c>
      <c r="AB2484" t="s">
        <v>125</v>
      </c>
      <c r="AC2484" s="150" t="str">
        <f>IFERROR(IF(JRF!C2497="","",IF(AND(VLOOKUP(JRF!C2497,X:AA,4,0)=JRF!B2497,VLOOKUP(JRF!C2497,X:Y,2,0)="A"),"","Inactive Dept Combo Error")),"Inactive Dept Combo Error")</f>
        <v/>
      </c>
      <c r="AD2484" t="str">
        <f>IFERROR(IF('Journal Template'!D2896="","",IF(AND(VLOOKUP('Journal Template'!D2896,X:AA,4,0)='Journal Template'!A2896,VLOOKUP('Journal Template'!D2896,X:Y,2,0)="A"),"","Inactive Dept Combo Error")),"")</f>
        <v/>
      </c>
      <c r="AK2484" s="150" t="str">
        <f>IF(JRF!B2497="","",IF(JRF!B2497=IFERROR(VLOOKUP(JRF!B2497,Checks!AI:AI,1,0),0),"Entry in Branch/Satellite BU's",""))</f>
        <v/>
      </c>
      <c r="AL2484" t="str">
        <f>IFERROR(IF('Journal Template'!A2896="","",IF('Journal Template'!A2896=IFERROR(VLOOKUP('Journal Template'!A2896,Checks!AI:AI,1,0),0),"Entry in Branch/Satellite BU's","")),"")</f>
        <v/>
      </c>
      <c r="AO2484" s="171"/>
      <c r="AP2484" s="171"/>
      <c r="AQ2484" s="171"/>
      <c r="AR2484" s="171"/>
      <c r="CI2484" t="str">
        <f>IF(JRF!F2497&gt;0,"",IF(JRF!B2497="","",IF(LEFT(JRF!B2497,1)=IFERROR(VLOOKUP(LEFT(JRF!B2497,1),$CF$2:$CF$5,1,0),0),"Product Code Required",IF(JRF!C2497="","",IF(JRF!C2497=IFERROR(VLOOKUP(JRF!C2497,$CH:$CH,1,0),0),"Product Code Required","NA")))))</f>
        <v/>
      </c>
      <c r="CJ2484" t="str">
        <f>IF(JRF!AV2497&gt;0,"",IF(JRF!Q2497="","",IF(LEFT(JRF!Q2497,1)=IFERROR(VLOOKUP(LEFT(JRF!Q2497,1),$CF$2:$CF$5,1,0),0),"Product Code Required",IF(JRF!V2497="","",IF(JRF!V2497=IFERROR(VLOOKUP(JRF!V2497,$CH:$CH,1,0),0),"Product Code Required","NA")))))</f>
        <v/>
      </c>
      <c r="CK2484" t="str">
        <f>IFERROR(IF(LEN('Journal Template'!F2495)&gt;0,"",IF('Journal Template'!A2495="","",IF(LEFT('Journal Template'!A2495,1)=IFERROR(VLOOKUP(LEFT('Journal Template'!A2495,1),Checks!$CF$2:$CF$5,1,0),0),"Product Code Required",IF('Journal Template'!D2495="","",IF('Journal Template'!D2495=IFERROR(VLOOKUP('Journal Template'!D2495,Checks!$CH:$CH,1,0),0),"Product Code Required","NA"))))),"")</f>
        <v/>
      </c>
    </row>
    <row r="2485" spans="14:89">
      <c r="N2485" t="s">
        <v>11451</v>
      </c>
      <c r="O2485" t="s">
        <v>11452</v>
      </c>
      <c r="P2485" t="s">
        <v>386</v>
      </c>
      <c r="Q2485" s="150" t="str">
        <f>IF(JRF!D2498="","",IF(IFERROR(VLOOKUP(JRF!D2498,Checks!N:P,3,0),0)="A","","Inactive account in Use"))</f>
        <v/>
      </c>
      <c r="R2485" t="str">
        <f>IFERROR(IF('Journal Template'!C2897="","",IF(IFERROR(VLOOKUP('Journal Template'!C2897,Checks!N:P,3,0),0)="A","","Inactive account in Use")),"")</f>
        <v/>
      </c>
      <c r="V2485" s="150" t="str">
        <f>IF(JRF!C2498="","",IF(IFERROR(VLOOKUP(JRF!C2498,Checks!S:U,3,0),0)="A","Entry with System fund Dept",""))</f>
        <v/>
      </c>
      <c r="W2485" t="str">
        <f>IFERROR(IF('Journal Template'!D2897="","",IF(IFERROR(VLOOKUP('Journal Template'!D2897,Checks!S:U,3,0),0)="A","Entry with System fund Dept","")),"")</f>
        <v/>
      </c>
      <c r="X2485" t="s">
        <v>11453</v>
      </c>
      <c r="Y2485" t="s">
        <v>389</v>
      </c>
      <c r="Z2485" t="s">
        <v>11454</v>
      </c>
      <c r="AA2485" t="s">
        <v>391</v>
      </c>
      <c r="AB2485" t="s">
        <v>125</v>
      </c>
      <c r="AC2485" s="150" t="str">
        <f>IFERROR(IF(JRF!C2498="","",IF(AND(VLOOKUP(JRF!C2498,X:AA,4,0)=JRF!B2498,VLOOKUP(JRF!C2498,X:Y,2,0)="A"),"","Inactive Dept Combo Error")),"Inactive Dept Combo Error")</f>
        <v/>
      </c>
      <c r="AD2485" t="str">
        <f>IFERROR(IF('Journal Template'!D2897="","",IF(AND(VLOOKUP('Journal Template'!D2897,X:AA,4,0)='Journal Template'!A2897,VLOOKUP('Journal Template'!D2897,X:Y,2,0)="A"),"","Inactive Dept Combo Error")),"")</f>
        <v/>
      </c>
      <c r="AK2485" s="150" t="str">
        <f>IF(JRF!B2498="","",IF(JRF!B2498=IFERROR(VLOOKUP(JRF!B2498,Checks!AI:AI,1,0),0),"Entry in Branch/Satellite BU's",""))</f>
        <v/>
      </c>
      <c r="AL2485" t="str">
        <f>IFERROR(IF('Journal Template'!A2897="","",IF('Journal Template'!A2897=IFERROR(VLOOKUP('Journal Template'!A2897,Checks!AI:AI,1,0),0),"Entry in Branch/Satellite BU's","")),"")</f>
        <v/>
      </c>
      <c r="AO2485" s="171"/>
      <c r="AP2485" s="171"/>
      <c r="AQ2485" s="171"/>
      <c r="AR2485" s="171"/>
      <c r="CI2485" t="str">
        <f>IF(JRF!F2498&gt;0,"",IF(JRF!B2498="","",IF(LEFT(JRF!B2498,1)=IFERROR(VLOOKUP(LEFT(JRF!B2498,1),$CF$2:$CF$5,1,0),0),"Product Code Required",IF(JRF!C2498="","",IF(JRF!C2498=IFERROR(VLOOKUP(JRF!C2498,$CH:$CH,1,0),0),"Product Code Required","NA")))))</f>
        <v/>
      </c>
      <c r="CJ2485" t="str">
        <f>IF(JRF!AV2498&gt;0,"",IF(JRF!Q2498="","",IF(LEFT(JRF!Q2498,1)=IFERROR(VLOOKUP(LEFT(JRF!Q2498,1),$CF$2:$CF$5,1,0),0),"Product Code Required",IF(JRF!V2498="","",IF(JRF!V2498=IFERROR(VLOOKUP(JRF!V2498,$CH:$CH,1,0),0),"Product Code Required","NA")))))</f>
        <v/>
      </c>
      <c r="CK2485" t="str">
        <f>IFERROR(IF(LEN('Journal Template'!F2496)&gt;0,"",IF('Journal Template'!A2496="","",IF(LEFT('Journal Template'!A2496,1)=IFERROR(VLOOKUP(LEFT('Journal Template'!A2496,1),Checks!$CF$2:$CF$5,1,0),0),"Product Code Required",IF('Journal Template'!D2496="","",IF('Journal Template'!D2496=IFERROR(VLOOKUP('Journal Template'!D2496,Checks!$CH:$CH,1,0),0),"Product Code Required","NA"))))),"")</f>
        <v/>
      </c>
    </row>
    <row r="2486" spans="14:89">
      <c r="N2486" t="s">
        <v>11455</v>
      </c>
      <c r="O2486" t="s">
        <v>11456</v>
      </c>
      <c r="P2486" t="s">
        <v>386</v>
      </c>
      <c r="Q2486" s="150" t="str">
        <f>IF(JRF!D2499="","",IF(IFERROR(VLOOKUP(JRF!D2499,Checks!N:P,3,0),0)="A","","Inactive account in Use"))</f>
        <v/>
      </c>
      <c r="R2486" t="str">
        <f>IFERROR(IF('Journal Template'!C2898="","",IF(IFERROR(VLOOKUP('Journal Template'!C2898,Checks!N:P,3,0),0)="A","","Inactive account in Use")),"")</f>
        <v/>
      </c>
      <c r="V2486" s="150" t="str">
        <f>IF(JRF!C2499="","",IF(IFERROR(VLOOKUP(JRF!C2499,Checks!S:U,3,0),0)="A","Entry with System fund Dept",""))</f>
        <v/>
      </c>
      <c r="W2486" t="str">
        <f>IFERROR(IF('Journal Template'!D2898="","",IF(IFERROR(VLOOKUP('Journal Template'!D2898,Checks!S:U,3,0),0)="A","Entry with System fund Dept","")),"")</f>
        <v/>
      </c>
      <c r="X2486" t="s">
        <v>11457</v>
      </c>
      <c r="Y2486" t="s">
        <v>386</v>
      </c>
      <c r="Z2486" t="s">
        <v>11458</v>
      </c>
      <c r="AA2486" t="s">
        <v>391</v>
      </c>
      <c r="AB2486" t="s">
        <v>125</v>
      </c>
      <c r="AC2486" s="150" t="str">
        <f>IFERROR(IF(JRF!C2499="","",IF(AND(VLOOKUP(JRF!C2499,X:AA,4,0)=JRF!B2499,VLOOKUP(JRF!C2499,X:Y,2,0)="A"),"","Inactive Dept Combo Error")),"Inactive Dept Combo Error")</f>
        <v/>
      </c>
      <c r="AD2486" t="str">
        <f>IFERROR(IF('Journal Template'!D2898="","",IF(AND(VLOOKUP('Journal Template'!D2898,X:AA,4,0)='Journal Template'!A2898,VLOOKUP('Journal Template'!D2898,X:Y,2,0)="A"),"","Inactive Dept Combo Error")),"")</f>
        <v/>
      </c>
      <c r="AK2486" s="150" t="str">
        <f>IF(JRF!B2499="","",IF(JRF!B2499=IFERROR(VLOOKUP(JRF!B2499,Checks!AI:AI,1,0),0),"Entry in Branch/Satellite BU's",""))</f>
        <v/>
      </c>
      <c r="AL2486" t="str">
        <f>IFERROR(IF('Journal Template'!A2898="","",IF('Journal Template'!A2898=IFERROR(VLOOKUP('Journal Template'!A2898,Checks!AI:AI,1,0),0),"Entry in Branch/Satellite BU's","")),"")</f>
        <v/>
      </c>
      <c r="AO2486" s="171"/>
      <c r="AP2486" s="171"/>
      <c r="AQ2486" s="171"/>
      <c r="AR2486" s="171"/>
      <c r="CI2486" t="str">
        <f>IF(JRF!F2499&gt;0,"",IF(JRF!B2499="","",IF(LEFT(JRF!B2499,1)=IFERROR(VLOOKUP(LEFT(JRF!B2499,1),$CF$2:$CF$5,1,0),0),"Product Code Required",IF(JRF!C2499="","",IF(JRF!C2499=IFERROR(VLOOKUP(JRF!C2499,$CH:$CH,1,0),0),"Product Code Required","NA")))))</f>
        <v/>
      </c>
      <c r="CJ2486" t="str">
        <f>IF(JRF!AV2499&gt;0,"",IF(JRF!Q2499="","",IF(LEFT(JRF!Q2499,1)=IFERROR(VLOOKUP(LEFT(JRF!Q2499,1),$CF$2:$CF$5,1,0),0),"Product Code Required",IF(JRF!V2499="","",IF(JRF!V2499=IFERROR(VLOOKUP(JRF!V2499,$CH:$CH,1,0),0),"Product Code Required","NA")))))</f>
        <v/>
      </c>
      <c r="CK2486" t="str">
        <f>IFERROR(IF(LEN('Journal Template'!F2497)&gt;0,"",IF('Journal Template'!A2497="","",IF(LEFT('Journal Template'!A2497,1)=IFERROR(VLOOKUP(LEFT('Journal Template'!A2497,1),Checks!$CF$2:$CF$5,1,0),0),"Product Code Required",IF('Journal Template'!D2497="","",IF('Journal Template'!D2497=IFERROR(VLOOKUP('Journal Template'!D2497,Checks!$CH:$CH,1,0),0),"Product Code Required","NA"))))),"")</f>
        <v/>
      </c>
    </row>
    <row r="2487" spans="14:89">
      <c r="N2487" t="s">
        <v>11459</v>
      </c>
      <c r="O2487" t="s">
        <v>11460</v>
      </c>
      <c r="P2487" t="s">
        <v>386</v>
      </c>
      <c r="Q2487" s="150" t="str">
        <f>IF(JRF!D2500="","",IF(IFERROR(VLOOKUP(JRF!D2500,Checks!N:P,3,0),0)="A","","Inactive account in Use"))</f>
        <v/>
      </c>
      <c r="R2487" t="str">
        <f>IFERROR(IF('Journal Template'!C2899="","",IF(IFERROR(VLOOKUP('Journal Template'!C2899,Checks!N:P,3,0),0)="A","","Inactive account in Use")),"")</f>
        <v/>
      </c>
      <c r="V2487" s="150" t="str">
        <f>IF(JRF!C2500="","",IF(IFERROR(VLOOKUP(JRF!C2500,Checks!S:U,3,0),0)="A","Entry with System fund Dept",""))</f>
        <v/>
      </c>
      <c r="W2487" t="str">
        <f>IFERROR(IF('Journal Template'!D2899="","",IF(IFERROR(VLOOKUP('Journal Template'!D2899,Checks!S:U,3,0),0)="A","Entry with System fund Dept","")),"")</f>
        <v/>
      </c>
      <c r="X2487" t="s">
        <v>11461</v>
      </c>
      <c r="Y2487" t="s">
        <v>389</v>
      </c>
      <c r="Z2487" t="s">
        <v>11462</v>
      </c>
      <c r="AA2487" t="s">
        <v>391</v>
      </c>
      <c r="AB2487" t="s">
        <v>125</v>
      </c>
      <c r="AC2487" s="150" t="str">
        <f>IFERROR(IF(JRF!C2500="","",IF(AND(VLOOKUP(JRF!C2500,X:AA,4,0)=JRF!B2500,VLOOKUP(JRF!C2500,X:Y,2,0)="A"),"","Inactive Dept Combo Error")),"Inactive Dept Combo Error")</f>
        <v/>
      </c>
      <c r="AD2487" t="str">
        <f>IFERROR(IF('Journal Template'!D2899="","",IF(AND(VLOOKUP('Journal Template'!D2899,X:AA,4,0)='Journal Template'!A2899,VLOOKUP('Journal Template'!D2899,X:Y,2,0)="A"),"","Inactive Dept Combo Error")),"")</f>
        <v/>
      </c>
      <c r="AK2487" s="150" t="str">
        <f>IF(JRF!B2500="","",IF(JRF!B2500=IFERROR(VLOOKUP(JRF!B2500,Checks!AI:AI,1,0),0),"Entry in Branch/Satellite BU's",""))</f>
        <v/>
      </c>
      <c r="AL2487" t="str">
        <f>IFERROR(IF('Journal Template'!A2899="","",IF('Journal Template'!A2899=IFERROR(VLOOKUP('Journal Template'!A2899,Checks!AI:AI,1,0),0),"Entry in Branch/Satellite BU's","")),"")</f>
        <v/>
      </c>
      <c r="AO2487" s="171"/>
      <c r="AP2487" s="171"/>
      <c r="AQ2487" s="171"/>
      <c r="AR2487" s="171"/>
      <c r="CI2487" t="str">
        <f>IF(JRF!F2500&gt;0,"",IF(JRF!B2500="","",IF(LEFT(JRF!B2500,1)=IFERROR(VLOOKUP(LEFT(JRF!B2500,1),$CF$2:$CF$5,1,0),0),"Product Code Required",IF(JRF!C2500="","",IF(JRF!C2500=IFERROR(VLOOKUP(JRF!C2500,$CH:$CH,1,0),0),"Product Code Required","NA")))))</f>
        <v/>
      </c>
      <c r="CJ2487" t="str">
        <f>IF(JRF!AV2500&gt;0,"",IF(JRF!Q2500="","",IF(LEFT(JRF!Q2500,1)=IFERROR(VLOOKUP(LEFT(JRF!Q2500,1),$CF$2:$CF$5,1,0),0),"Product Code Required",IF(JRF!V2500="","",IF(JRF!V2500=IFERROR(VLOOKUP(JRF!V2500,$CH:$CH,1,0),0),"Product Code Required","NA")))))</f>
        <v/>
      </c>
      <c r="CK2487" t="str">
        <f>IFERROR(IF(LEN('Journal Template'!F2498)&gt;0,"",IF('Journal Template'!A2498="","",IF(LEFT('Journal Template'!A2498,1)=IFERROR(VLOOKUP(LEFT('Journal Template'!A2498,1),Checks!$CF$2:$CF$5,1,0),0),"Product Code Required",IF('Journal Template'!D2498="","",IF('Journal Template'!D2498=IFERROR(VLOOKUP('Journal Template'!D2498,Checks!$CH:$CH,1,0),0),"Product Code Required","NA"))))),"")</f>
        <v/>
      </c>
    </row>
    <row r="2488" spans="14:89">
      <c r="N2488" t="s">
        <v>11463</v>
      </c>
      <c r="O2488" t="s">
        <v>11464</v>
      </c>
      <c r="P2488" t="s">
        <v>386</v>
      </c>
      <c r="Q2488" s="150" t="str">
        <f>IF(JRF!D2501="","",IF(IFERROR(VLOOKUP(JRF!D2501,Checks!N:P,3,0),0)="A","","Inactive account in Use"))</f>
        <v/>
      </c>
      <c r="R2488" t="str">
        <f>IFERROR(IF('Journal Template'!C2900="","",IF(IFERROR(VLOOKUP('Journal Template'!C2900,Checks!N:P,3,0),0)="A","","Inactive account in Use")),"")</f>
        <v/>
      </c>
      <c r="V2488" s="150" t="str">
        <f>IF(JRF!C2501="","",IF(IFERROR(VLOOKUP(JRF!C2501,Checks!S:U,3,0),0)="A","Entry with System fund Dept",""))</f>
        <v/>
      </c>
      <c r="W2488" t="str">
        <f>IFERROR(IF('Journal Template'!D2900="","",IF(IFERROR(VLOOKUP('Journal Template'!D2900,Checks!S:U,3,0),0)="A","Entry with System fund Dept","")),"")</f>
        <v/>
      </c>
      <c r="X2488" t="s">
        <v>11465</v>
      </c>
      <c r="Y2488" t="s">
        <v>389</v>
      </c>
      <c r="Z2488" t="s">
        <v>11466</v>
      </c>
      <c r="AA2488" t="s">
        <v>391</v>
      </c>
      <c r="AB2488" t="s">
        <v>125</v>
      </c>
      <c r="AC2488" s="150" t="str">
        <f>IFERROR(IF(JRF!C2501="","",IF(AND(VLOOKUP(JRF!C2501,X:AA,4,0)=JRF!B2501,VLOOKUP(JRF!C2501,X:Y,2,0)="A"),"","Inactive Dept Combo Error")),"Inactive Dept Combo Error")</f>
        <v/>
      </c>
      <c r="AD2488" t="str">
        <f>IFERROR(IF('Journal Template'!D2900="","",IF(AND(VLOOKUP('Journal Template'!D2900,X:AA,4,0)='Journal Template'!A2900,VLOOKUP('Journal Template'!D2900,X:Y,2,0)="A"),"","Inactive Dept Combo Error")),"")</f>
        <v/>
      </c>
      <c r="AK2488" s="150" t="str">
        <f>IF(JRF!B2501="","",IF(JRF!B2501=IFERROR(VLOOKUP(JRF!B2501,Checks!AI:AI,1,0),0),"Entry in Branch/Satellite BU's",""))</f>
        <v/>
      </c>
      <c r="AL2488" t="str">
        <f>IFERROR(IF('Journal Template'!A2900="","",IF('Journal Template'!A2900=IFERROR(VLOOKUP('Journal Template'!A2900,Checks!AI:AI,1,0),0),"Entry in Branch/Satellite BU's","")),"")</f>
        <v/>
      </c>
      <c r="AO2488" s="171"/>
      <c r="AP2488" s="171"/>
      <c r="AQ2488" s="171"/>
      <c r="AR2488" s="171"/>
      <c r="CI2488" t="str">
        <f>IF(JRF!F2501&gt;0,"",IF(JRF!B2501="","",IF(LEFT(JRF!B2501,1)=IFERROR(VLOOKUP(LEFT(JRF!B2501,1),$CF$2:$CF$5,1,0),0),"Product Code Required",IF(JRF!C2501="","",IF(JRF!C2501=IFERROR(VLOOKUP(JRF!C2501,$CH:$CH,1,0),0),"Product Code Required","NA")))))</f>
        <v/>
      </c>
      <c r="CJ2488" t="str">
        <f>IF(JRF!AV2501&gt;0,"",IF(JRF!Q2501="","",IF(LEFT(JRF!Q2501,1)=IFERROR(VLOOKUP(LEFT(JRF!Q2501,1),$CF$2:$CF$5,1,0),0),"Product Code Required",IF(JRF!V2501="","",IF(JRF!V2501=IFERROR(VLOOKUP(JRF!V2501,$CH:$CH,1,0),0),"Product Code Required","NA")))))</f>
        <v/>
      </c>
      <c r="CK2488" t="str">
        <f>IFERROR(IF(LEN('Journal Template'!F2499)&gt;0,"",IF('Journal Template'!A2499="","",IF(LEFT('Journal Template'!A2499,1)=IFERROR(VLOOKUP(LEFT('Journal Template'!A2499,1),Checks!$CF$2:$CF$5,1,0),0),"Product Code Required",IF('Journal Template'!D2499="","",IF('Journal Template'!D2499=IFERROR(VLOOKUP('Journal Template'!D2499,Checks!$CH:$CH,1,0),0),"Product Code Required","NA"))))),"")</f>
        <v/>
      </c>
    </row>
    <row r="2489" spans="14:89">
      <c r="N2489" t="s">
        <v>11467</v>
      </c>
      <c r="O2489" t="s">
        <v>11468</v>
      </c>
      <c r="P2489" t="s">
        <v>386</v>
      </c>
      <c r="Q2489" s="150" t="str">
        <f>IF(JRF!D2502="","",IF(IFERROR(VLOOKUP(JRF!D2502,Checks!N:P,3,0),0)="A","","Inactive account in Use"))</f>
        <v/>
      </c>
      <c r="R2489" t="str">
        <f>IFERROR(IF('Journal Template'!C2901="","",IF(IFERROR(VLOOKUP('Journal Template'!C2901,Checks!N:P,3,0),0)="A","","Inactive account in Use")),"")</f>
        <v/>
      </c>
      <c r="V2489" s="150" t="str">
        <f>IF(JRF!C2502="","",IF(IFERROR(VLOOKUP(JRF!C2502,Checks!S:U,3,0),0)="A","Entry with System fund Dept",""))</f>
        <v/>
      </c>
      <c r="W2489" t="str">
        <f>IFERROR(IF('Journal Template'!D2901="","",IF(IFERROR(VLOOKUP('Journal Template'!D2901,Checks!S:U,3,0),0)="A","Entry with System fund Dept","")),"")</f>
        <v/>
      </c>
      <c r="X2489" t="s">
        <v>11469</v>
      </c>
      <c r="Y2489" t="s">
        <v>389</v>
      </c>
      <c r="Z2489" t="s">
        <v>11470</v>
      </c>
      <c r="AA2489" t="s">
        <v>391</v>
      </c>
      <c r="AB2489" t="s">
        <v>125</v>
      </c>
      <c r="AC2489" s="150" t="str">
        <f>IFERROR(IF(JRF!C2502="","",IF(AND(VLOOKUP(JRF!C2502,X:AA,4,0)=JRF!B2502,VLOOKUP(JRF!C2502,X:Y,2,0)="A"),"","Inactive Dept Combo Error")),"Inactive Dept Combo Error")</f>
        <v/>
      </c>
      <c r="AD2489" t="str">
        <f>IFERROR(IF('Journal Template'!D2901="","",IF(AND(VLOOKUP('Journal Template'!D2901,X:AA,4,0)='Journal Template'!A2901,VLOOKUP('Journal Template'!D2901,X:Y,2,0)="A"),"","Inactive Dept Combo Error")),"")</f>
        <v/>
      </c>
      <c r="AK2489" s="150" t="str">
        <f>IF(JRF!B2502="","",IF(JRF!B2502=IFERROR(VLOOKUP(JRF!B2502,Checks!AI:AI,1,0),0),"Entry in Branch/Satellite BU's",""))</f>
        <v/>
      </c>
      <c r="AL2489" t="str">
        <f>IFERROR(IF('Journal Template'!A2901="","",IF('Journal Template'!A2901=IFERROR(VLOOKUP('Journal Template'!A2901,Checks!AI:AI,1,0),0),"Entry in Branch/Satellite BU's","")),"")</f>
        <v/>
      </c>
      <c r="AO2489" s="171"/>
      <c r="AP2489" s="171"/>
      <c r="AQ2489" s="171"/>
      <c r="AR2489" s="171"/>
      <c r="CI2489" t="str">
        <f>IF(JRF!F2502&gt;0,"",IF(JRF!B2502="","",IF(LEFT(JRF!B2502,1)=IFERROR(VLOOKUP(LEFT(JRF!B2502,1),$CF$2:$CF$5,1,0),0),"Product Code Required",IF(JRF!C2502="","",IF(JRF!C2502=IFERROR(VLOOKUP(JRF!C2502,$CH:$CH,1,0),0),"Product Code Required","NA")))))</f>
        <v/>
      </c>
      <c r="CJ2489" t="str">
        <f>IF(JRF!AV2502&gt;0,"",IF(JRF!Q2502="","",IF(LEFT(JRF!Q2502,1)=IFERROR(VLOOKUP(LEFT(JRF!Q2502,1),$CF$2:$CF$5,1,0),0),"Product Code Required",IF(JRF!V2502="","",IF(JRF!V2502=IFERROR(VLOOKUP(JRF!V2502,$CH:$CH,1,0),0),"Product Code Required","NA")))))</f>
        <v/>
      </c>
      <c r="CK2489" t="str">
        <f>IFERROR(IF(LEN('Journal Template'!F2500)&gt;0,"",IF('Journal Template'!A2500="","",IF(LEFT('Journal Template'!A2500,1)=IFERROR(VLOOKUP(LEFT('Journal Template'!A2500,1),Checks!$CF$2:$CF$5,1,0),0),"Product Code Required",IF('Journal Template'!D2500="","",IF('Journal Template'!D2500=IFERROR(VLOOKUP('Journal Template'!D2500,Checks!$CH:$CH,1,0),0),"Product Code Required","NA"))))),"")</f>
        <v/>
      </c>
    </row>
    <row r="2490" spans="14:89">
      <c r="N2490" t="s">
        <v>11471</v>
      </c>
      <c r="O2490" t="s">
        <v>11472</v>
      </c>
      <c r="P2490" t="s">
        <v>386</v>
      </c>
      <c r="Q2490" s="150" t="str">
        <f>IF(JRF!D2503="","",IF(IFERROR(VLOOKUP(JRF!D2503,Checks!N:P,3,0),0)="A","","Inactive account in Use"))</f>
        <v/>
      </c>
      <c r="R2490" t="str">
        <f>IFERROR(IF('Journal Template'!C2902="","",IF(IFERROR(VLOOKUP('Journal Template'!C2902,Checks!N:P,3,0),0)="A","","Inactive account in Use")),"")</f>
        <v/>
      </c>
      <c r="V2490" s="150" t="str">
        <f>IF(JRF!C2503="","",IF(IFERROR(VLOOKUP(JRF!C2503,Checks!S:U,3,0),0)="A","Entry with System fund Dept",""))</f>
        <v/>
      </c>
      <c r="W2490" t="str">
        <f>IFERROR(IF('Journal Template'!D2902="","",IF(IFERROR(VLOOKUP('Journal Template'!D2902,Checks!S:U,3,0),0)="A","Entry with System fund Dept","")),"")</f>
        <v/>
      </c>
      <c r="X2490" t="s">
        <v>11473</v>
      </c>
      <c r="Y2490" t="s">
        <v>389</v>
      </c>
      <c r="Z2490" t="s">
        <v>11474</v>
      </c>
      <c r="AA2490" t="s">
        <v>391</v>
      </c>
      <c r="AB2490" t="s">
        <v>125</v>
      </c>
      <c r="AC2490" s="150" t="str">
        <f>IFERROR(IF(JRF!C2503="","",IF(AND(VLOOKUP(JRF!C2503,X:AA,4,0)=JRF!B2503,VLOOKUP(JRF!C2503,X:Y,2,0)="A"),"","Inactive Dept Combo Error")),"Inactive Dept Combo Error")</f>
        <v/>
      </c>
      <c r="AD2490" t="str">
        <f>IFERROR(IF('Journal Template'!D2902="","",IF(AND(VLOOKUP('Journal Template'!D2902,X:AA,4,0)='Journal Template'!A2902,VLOOKUP('Journal Template'!D2902,X:Y,2,0)="A"),"","Inactive Dept Combo Error")),"")</f>
        <v/>
      </c>
      <c r="AK2490" s="150" t="str">
        <f>IF(JRF!B2503="","",IF(JRF!B2503=IFERROR(VLOOKUP(JRF!B2503,Checks!AI:AI,1,0),0),"Entry in Branch/Satellite BU's",""))</f>
        <v/>
      </c>
      <c r="AL2490" t="str">
        <f>IFERROR(IF('Journal Template'!A2902="","",IF('Journal Template'!A2902=IFERROR(VLOOKUP('Journal Template'!A2902,Checks!AI:AI,1,0),0),"Entry in Branch/Satellite BU's","")),"")</f>
        <v/>
      </c>
      <c r="AO2490" s="171"/>
      <c r="AP2490" s="171"/>
      <c r="AQ2490" s="171"/>
      <c r="AR2490" s="171"/>
      <c r="CI2490" t="str">
        <f>IF(JRF!F2503&gt;0,"",IF(JRF!B2503="","",IF(LEFT(JRF!B2503,1)=IFERROR(VLOOKUP(LEFT(JRF!B2503,1),$CF$2:$CF$5,1,0),0),"Product Code Required",IF(JRF!C2503="","",IF(JRF!C2503=IFERROR(VLOOKUP(JRF!C2503,$CH:$CH,1,0),0),"Product Code Required","NA")))))</f>
        <v/>
      </c>
      <c r="CJ2490" t="str">
        <f>IF(JRF!AV2503&gt;0,"",IF(JRF!Q2503="","",IF(LEFT(JRF!Q2503,1)=IFERROR(VLOOKUP(LEFT(JRF!Q2503,1),$CF$2:$CF$5,1,0),0),"Product Code Required",IF(JRF!V2503="","",IF(JRF!V2503=IFERROR(VLOOKUP(JRF!V2503,$CH:$CH,1,0),0),"Product Code Required","NA")))))</f>
        <v/>
      </c>
      <c r="CK2490" t="str">
        <f>IFERROR(IF(LEN('Journal Template'!F2501)&gt;0,"",IF('Journal Template'!A2501="","",IF(LEFT('Journal Template'!A2501,1)=IFERROR(VLOOKUP(LEFT('Journal Template'!A2501,1),Checks!$CF$2:$CF$5,1,0),0),"Product Code Required",IF('Journal Template'!D2501="","",IF('Journal Template'!D2501=IFERROR(VLOOKUP('Journal Template'!D2501,Checks!$CH:$CH,1,0),0),"Product Code Required","NA"))))),"")</f>
        <v/>
      </c>
    </row>
    <row r="2491" spans="14:89">
      <c r="N2491" t="s">
        <v>11475</v>
      </c>
      <c r="O2491" t="s">
        <v>11476</v>
      </c>
      <c r="P2491" t="s">
        <v>386</v>
      </c>
      <c r="Q2491" s="150" t="str">
        <f>IF(JRF!D2504="","",IF(IFERROR(VLOOKUP(JRF!D2504,Checks!N:P,3,0),0)="A","","Inactive account in Use"))</f>
        <v/>
      </c>
      <c r="R2491" t="str">
        <f>IFERROR(IF('Journal Template'!C2903="","",IF(IFERROR(VLOOKUP('Journal Template'!C2903,Checks!N:P,3,0),0)="A","","Inactive account in Use")),"")</f>
        <v/>
      </c>
      <c r="V2491" s="150" t="str">
        <f>IF(JRF!C2504="","",IF(IFERROR(VLOOKUP(JRF!C2504,Checks!S:U,3,0),0)="A","Entry with System fund Dept",""))</f>
        <v/>
      </c>
      <c r="W2491" t="str">
        <f>IFERROR(IF('Journal Template'!D2903="","",IF(IFERROR(VLOOKUP('Journal Template'!D2903,Checks!S:U,3,0),0)="A","Entry with System fund Dept","")),"")</f>
        <v/>
      </c>
      <c r="X2491" t="s">
        <v>11477</v>
      </c>
      <c r="Y2491" t="s">
        <v>386</v>
      </c>
      <c r="Z2491" t="s">
        <v>11478</v>
      </c>
      <c r="AA2491" t="s">
        <v>391</v>
      </c>
      <c r="AB2491" t="s">
        <v>125</v>
      </c>
      <c r="AC2491" s="150" t="str">
        <f>IFERROR(IF(JRF!C2504="","",IF(AND(VLOOKUP(JRF!C2504,X:AA,4,0)=JRF!B2504,VLOOKUP(JRF!C2504,X:Y,2,0)="A"),"","Inactive Dept Combo Error")),"Inactive Dept Combo Error")</f>
        <v/>
      </c>
      <c r="AD2491" t="str">
        <f>IFERROR(IF('Journal Template'!D2903="","",IF(AND(VLOOKUP('Journal Template'!D2903,X:AA,4,0)='Journal Template'!A2903,VLOOKUP('Journal Template'!D2903,X:Y,2,0)="A"),"","Inactive Dept Combo Error")),"")</f>
        <v/>
      </c>
      <c r="AK2491" s="150" t="str">
        <f>IF(JRF!B2504="","",IF(JRF!B2504=IFERROR(VLOOKUP(JRF!B2504,Checks!AI:AI,1,0),0),"Entry in Branch/Satellite BU's",""))</f>
        <v/>
      </c>
      <c r="AL2491" t="str">
        <f>IFERROR(IF('Journal Template'!A2903="","",IF('Journal Template'!A2903=IFERROR(VLOOKUP('Journal Template'!A2903,Checks!AI:AI,1,0),0),"Entry in Branch/Satellite BU's","")),"")</f>
        <v/>
      </c>
      <c r="AO2491" s="171"/>
      <c r="AP2491" s="171"/>
      <c r="AQ2491" s="171"/>
      <c r="AR2491" s="171"/>
      <c r="CI2491" t="str">
        <f>IF(JRF!F2504&gt;0,"",IF(JRF!B2504="","",IF(LEFT(JRF!B2504,1)=IFERROR(VLOOKUP(LEFT(JRF!B2504,1),$CF$2:$CF$5,1,0),0),"Product Code Required",IF(JRF!C2504="","",IF(JRF!C2504=IFERROR(VLOOKUP(JRF!C2504,$CH:$CH,1,0),0),"Product Code Required","NA")))))</f>
        <v/>
      </c>
      <c r="CJ2491" t="str">
        <f>IF(JRF!AV2504&gt;0,"",IF(JRF!Q2504="","",IF(LEFT(JRF!Q2504,1)=IFERROR(VLOOKUP(LEFT(JRF!Q2504,1),$CF$2:$CF$5,1,0),0),"Product Code Required",IF(JRF!V2504="","",IF(JRF!V2504=IFERROR(VLOOKUP(JRF!V2504,$CH:$CH,1,0),0),"Product Code Required","NA")))))</f>
        <v/>
      </c>
      <c r="CK2491" t="str">
        <f>IFERROR(IF(LEN('Journal Template'!F2502)&gt;0,"",IF('Journal Template'!A2502="","",IF(LEFT('Journal Template'!A2502,1)=IFERROR(VLOOKUP(LEFT('Journal Template'!A2502,1),Checks!$CF$2:$CF$5,1,0),0),"Product Code Required",IF('Journal Template'!D2502="","",IF('Journal Template'!D2502=IFERROR(VLOOKUP('Journal Template'!D2502,Checks!$CH:$CH,1,0),0),"Product Code Required","NA"))))),"")</f>
        <v/>
      </c>
    </row>
    <row r="2492" spans="14:89">
      <c r="N2492" t="s">
        <v>11479</v>
      </c>
      <c r="O2492" t="s">
        <v>11480</v>
      </c>
      <c r="P2492" t="s">
        <v>386</v>
      </c>
      <c r="Q2492" s="150" t="str">
        <f>IF(JRF!D2505="","",IF(IFERROR(VLOOKUP(JRF!D2505,Checks!N:P,3,0),0)="A","","Inactive account in Use"))</f>
        <v/>
      </c>
      <c r="R2492" t="str">
        <f>IFERROR(IF('Journal Template'!C2904="","",IF(IFERROR(VLOOKUP('Journal Template'!C2904,Checks!N:P,3,0),0)="A","","Inactive account in Use")),"")</f>
        <v/>
      </c>
      <c r="V2492" s="150" t="str">
        <f>IF(JRF!C2505="","",IF(IFERROR(VLOOKUP(JRF!C2505,Checks!S:U,3,0),0)="A","Entry with System fund Dept",""))</f>
        <v/>
      </c>
      <c r="W2492" t="str">
        <f>IFERROR(IF('Journal Template'!D2904="","",IF(IFERROR(VLOOKUP('Journal Template'!D2904,Checks!S:U,3,0),0)="A","Entry with System fund Dept","")),"")</f>
        <v/>
      </c>
      <c r="X2492" t="s">
        <v>11481</v>
      </c>
      <c r="Y2492" t="s">
        <v>389</v>
      </c>
      <c r="Z2492" t="s">
        <v>11482</v>
      </c>
      <c r="AA2492" t="s">
        <v>391</v>
      </c>
      <c r="AB2492" t="s">
        <v>125</v>
      </c>
      <c r="AC2492" s="150" t="str">
        <f>IFERROR(IF(JRF!C2505="","",IF(AND(VLOOKUP(JRF!C2505,X:AA,4,0)=JRF!B2505,VLOOKUP(JRF!C2505,X:Y,2,0)="A"),"","Inactive Dept Combo Error")),"Inactive Dept Combo Error")</f>
        <v/>
      </c>
      <c r="AD2492" t="str">
        <f>IFERROR(IF('Journal Template'!D2904="","",IF(AND(VLOOKUP('Journal Template'!D2904,X:AA,4,0)='Journal Template'!A2904,VLOOKUP('Journal Template'!D2904,X:Y,2,0)="A"),"","Inactive Dept Combo Error")),"")</f>
        <v/>
      </c>
      <c r="AK2492" s="150" t="str">
        <f>IF(JRF!B2505="","",IF(JRF!B2505=IFERROR(VLOOKUP(JRF!B2505,Checks!AI:AI,1,0),0),"Entry in Branch/Satellite BU's",""))</f>
        <v/>
      </c>
      <c r="AL2492" t="str">
        <f>IFERROR(IF('Journal Template'!A2904="","",IF('Journal Template'!A2904=IFERROR(VLOOKUP('Journal Template'!A2904,Checks!AI:AI,1,0),0),"Entry in Branch/Satellite BU's","")),"")</f>
        <v/>
      </c>
      <c r="AO2492" s="171"/>
      <c r="AP2492" s="171"/>
      <c r="AQ2492" s="171"/>
      <c r="AR2492" s="171"/>
      <c r="CI2492" t="str">
        <f>IF(JRF!F2505&gt;0,"",IF(JRF!B2505="","",IF(LEFT(JRF!B2505,1)=IFERROR(VLOOKUP(LEFT(JRF!B2505,1),$CF$2:$CF$5,1,0),0),"Product Code Required",IF(JRF!C2505="","",IF(JRF!C2505=IFERROR(VLOOKUP(JRF!C2505,$CH:$CH,1,0),0),"Product Code Required","NA")))))</f>
        <v/>
      </c>
      <c r="CJ2492" t="str">
        <f>IF(JRF!AV2505&gt;0,"",IF(JRF!Q2505="","",IF(LEFT(JRF!Q2505,1)=IFERROR(VLOOKUP(LEFT(JRF!Q2505,1),$CF$2:$CF$5,1,0),0),"Product Code Required",IF(JRF!V2505="","",IF(JRF!V2505=IFERROR(VLOOKUP(JRF!V2505,$CH:$CH,1,0),0),"Product Code Required","NA")))))</f>
        <v/>
      </c>
      <c r="CK2492" t="str">
        <f>IFERROR(IF(LEN('Journal Template'!F2503)&gt;0,"",IF('Journal Template'!A2503="","",IF(LEFT('Journal Template'!A2503,1)=IFERROR(VLOOKUP(LEFT('Journal Template'!A2503,1),Checks!$CF$2:$CF$5,1,0),0),"Product Code Required",IF('Journal Template'!D2503="","",IF('Journal Template'!D2503=IFERROR(VLOOKUP('Journal Template'!D2503,Checks!$CH:$CH,1,0),0),"Product Code Required","NA"))))),"")</f>
        <v/>
      </c>
    </row>
    <row r="2493" spans="14:89">
      <c r="N2493" t="s">
        <v>11483</v>
      </c>
      <c r="O2493" t="s">
        <v>11484</v>
      </c>
      <c r="P2493" t="s">
        <v>386</v>
      </c>
      <c r="Q2493" s="150" t="str">
        <f>IF(JRF!D2506="","",IF(IFERROR(VLOOKUP(JRF!D2506,Checks!N:P,3,0),0)="A","","Inactive account in Use"))</f>
        <v/>
      </c>
      <c r="R2493" t="str">
        <f>IFERROR(IF('Journal Template'!C2905="","",IF(IFERROR(VLOOKUP('Journal Template'!C2905,Checks!N:P,3,0),0)="A","","Inactive account in Use")),"")</f>
        <v/>
      </c>
      <c r="V2493" s="150" t="str">
        <f>IF(JRF!C2506="","",IF(IFERROR(VLOOKUP(JRF!C2506,Checks!S:U,3,0),0)="A","Entry with System fund Dept",""))</f>
        <v/>
      </c>
      <c r="W2493" t="str">
        <f>IFERROR(IF('Journal Template'!D2905="","",IF(IFERROR(VLOOKUP('Journal Template'!D2905,Checks!S:U,3,0),0)="A","Entry with System fund Dept","")),"")</f>
        <v/>
      </c>
      <c r="X2493" t="s">
        <v>11485</v>
      </c>
      <c r="Y2493" t="s">
        <v>389</v>
      </c>
      <c r="Z2493" t="s">
        <v>11486</v>
      </c>
      <c r="AA2493" t="s">
        <v>391</v>
      </c>
      <c r="AB2493" t="s">
        <v>125</v>
      </c>
      <c r="AC2493" s="150" t="str">
        <f>IFERROR(IF(JRF!C2506="","",IF(AND(VLOOKUP(JRF!C2506,X:AA,4,0)=JRF!B2506,VLOOKUP(JRF!C2506,X:Y,2,0)="A"),"","Inactive Dept Combo Error")),"Inactive Dept Combo Error")</f>
        <v/>
      </c>
      <c r="AD2493" t="str">
        <f>IFERROR(IF('Journal Template'!D2905="","",IF(AND(VLOOKUP('Journal Template'!D2905,X:AA,4,0)='Journal Template'!A2905,VLOOKUP('Journal Template'!D2905,X:Y,2,0)="A"),"","Inactive Dept Combo Error")),"")</f>
        <v/>
      </c>
      <c r="AK2493" s="150" t="str">
        <f>IF(JRF!B2506="","",IF(JRF!B2506=IFERROR(VLOOKUP(JRF!B2506,Checks!AI:AI,1,0),0),"Entry in Branch/Satellite BU's",""))</f>
        <v/>
      </c>
      <c r="AL2493" t="str">
        <f>IFERROR(IF('Journal Template'!A2905="","",IF('Journal Template'!A2905=IFERROR(VLOOKUP('Journal Template'!A2905,Checks!AI:AI,1,0),0),"Entry in Branch/Satellite BU's","")),"")</f>
        <v/>
      </c>
      <c r="AO2493" s="171"/>
      <c r="AP2493" s="171"/>
      <c r="AQ2493" s="171"/>
      <c r="AR2493" s="171"/>
      <c r="CI2493" t="str">
        <f>IF(JRF!F2506&gt;0,"",IF(JRF!B2506="","",IF(LEFT(JRF!B2506,1)=IFERROR(VLOOKUP(LEFT(JRF!B2506,1),$CF$2:$CF$5,1,0),0),"Product Code Required",IF(JRF!C2506="","",IF(JRF!C2506=IFERROR(VLOOKUP(JRF!C2506,$CH:$CH,1,0),0),"Product Code Required","NA")))))</f>
        <v/>
      </c>
      <c r="CJ2493" t="str">
        <f>IF(JRF!AV2506&gt;0,"",IF(JRF!Q2506="","",IF(LEFT(JRF!Q2506,1)=IFERROR(VLOOKUP(LEFT(JRF!Q2506,1),$CF$2:$CF$5,1,0),0),"Product Code Required",IF(JRF!V2506="","",IF(JRF!V2506=IFERROR(VLOOKUP(JRF!V2506,$CH:$CH,1,0),0),"Product Code Required","NA")))))</f>
        <v/>
      </c>
      <c r="CK2493" t="str">
        <f>IFERROR(IF(LEN('Journal Template'!F2504)&gt;0,"",IF('Journal Template'!A2504="","",IF(LEFT('Journal Template'!A2504,1)=IFERROR(VLOOKUP(LEFT('Journal Template'!A2504,1),Checks!$CF$2:$CF$5,1,0),0),"Product Code Required",IF('Journal Template'!D2504="","",IF('Journal Template'!D2504=IFERROR(VLOOKUP('Journal Template'!D2504,Checks!$CH:$CH,1,0),0),"Product Code Required","NA"))))),"")</f>
        <v/>
      </c>
    </row>
    <row r="2494" spans="14:89">
      <c r="N2494" t="s">
        <v>11487</v>
      </c>
      <c r="O2494" t="s">
        <v>11488</v>
      </c>
      <c r="P2494" t="s">
        <v>386</v>
      </c>
      <c r="Q2494" s="150" t="str">
        <f>IF(JRF!D2507="","",IF(IFERROR(VLOOKUP(JRF!D2507,Checks!N:P,3,0),0)="A","","Inactive account in Use"))</f>
        <v/>
      </c>
      <c r="R2494" t="str">
        <f>IFERROR(IF('Journal Template'!C2906="","",IF(IFERROR(VLOOKUP('Journal Template'!C2906,Checks!N:P,3,0),0)="A","","Inactive account in Use")),"")</f>
        <v/>
      </c>
      <c r="V2494" s="150" t="str">
        <f>IF(JRF!C2507="","",IF(IFERROR(VLOOKUP(JRF!C2507,Checks!S:U,3,0),0)="A","Entry with System fund Dept",""))</f>
        <v/>
      </c>
      <c r="W2494" t="str">
        <f>IFERROR(IF('Journal Template'!D2906="","",IF(IFERROR(VLOOKUP('Journal Template'!D2906,Checks!S:U,3,0),0)="A","Entry with System fund Dept","")),"")</f>
        <v/>
      </c>
      <c r="X2494" t="s">
        <v>11489</v>
      </c>
      <c r="Y2494" t="s">
        <v>389</v>
      </c>
      <c r="Z2494" t="s">
        <v>11490</v>
      </c>
      <c r="AA2494" t="s">
        <v>391</v>
      </c>
      <c r="AB2494" t="s">
        <v>125</v>
      </c>
      <c r="AC2494" s="150" t="str">
        <f>IFERROR(IF(JRF!C2507="","",IF(AND(VLOOKUP(JRF!C2507,X:AA,4,0)=JRF!B2507,VLOOKUP(JRF!C2507,X:Y,2,0)="A"),"","Inactive Dept Combo Error")),"Inactive Dept Combo Error")</f>
        <v/>
      </c>
      <c r="AD2494" t="str">
        <f>IFERROR(IF('Journal Template'!D2906="","",IF(AND(VLOOKUP('Journal Template'!D2906,X:AA,4,0)='Journal Template'!A2906,VLOOKUP('Journal Template'!D2906,X:Y,2,0)="A"),"","Inactive Dept Combo Error")),"")</f>
        <v/>
      </c>
      <c r="AK2494" s="150" t="str">
        <f>IF(JRF!B2507="","",IF(JRF!B2507=IFERROR(VLOOKUP(JRF!B2507,Checks!AI:AI,1,0),0),"Entry in Branch/Satellite BU's",""))</f>
        <v/>
      </c>
      <c r="AL2494" t="str">
        <f>IFERROR(IF('Journal Template'!A2906="","",IF('Journal Template'!A2906=IFERROR(VLOOKUP('Journal Template'!A2906,Checks!AI:AI,1,0),0),"Entry in Branch/Satellite BU's","")),"")</f>
        <v/>
      </c>
      <c r="AO2494" s="171"/>
      <c r="AP2494" s="171"/>
      <c r="AQ2494" s="171"/>
      <c r="AR2494" s="171"/>
      <c r="CI2494" t="str">
        <f>IF(JRF!F2507&gt;0,"",IF(JRF!B2507="","",IF(LEFT(JRF!B2507,1)=IFERROR(VLOOKUP(LEFT(JRF!B2507,1),$CF$2:$CF$5,1,0),0),"Product Code Required",IF(JRF!C2507="","",IF(JRF!C2507=IFERROR(VLOOKUP(JRF!C2507,$CH:$CH,1,0),0),"Product Code Required","NA")))))</f>
        <v/>
      </c>
      <c r="CJ2494" t="str">
        <f>IF(JRF!AV2507&gt;0,"",IF(JRF!Q2507="","",IF(LEFT(JRF!Q2507,1)=IFERROR(VLOOKUP(LEFT(JRF!Q2507,1),$CF$2:$CF$5,1,0),0),"Product Code Required",IF(JRF!V2507="","",IF(JRF!V2507=IFERROR(VLOOKUP(JRF!V2507,$CH:$CH,1,0),0),"Product Code Required","NA")))))</f>
        <v/>
      </c>
      <c r="CK2494" t="str">
        <f>IFERROR(IF(LEN('Journal Template'!F2505)&gt;0,"",IF('Journal Template'!A2505="","",IF(LEFT('Journal Template'!A2505,1)=IFERROR(VLOOKUP(LEFT('Journal Template'!A2505,1),Checks!$CF$2:$CF$5,1,0),0),"Product Code Required",IF('Journal Template'!D2505="","",IF('Journal Template'!D2505=IFERROR(VLOOKUP('Journal Template'!D2505,Checks!$CH:$CH,1,0),0),"Product Code Required","NA"))))),"")</f>
        <v/>
      </c>
    </row>
    <row r="2495" spans="14:89">
      <c r="N2495" t="s">
        <v>11491</v>
      </c>
      <c r="O2495" t="s">
        <v>11492</v>
      </c>
      <c r="P2495" t="s">
        <v>386</v>
      </c>
      <c r="Q2495" s="150" t="str">
        <f>IF(JRF!D2508="","",IF(IFERROR(VLOOKUP(JRF!D2508,Checks!N:P,3,0),0)="A","","Inactive account in Use"))</f>
        <v/>
      </c>
      <c r="R2495" t="str">
        <f>IFERROR(IF('Journal Template'!C2907="","",IF(IFERROR(VLOOKUP('Journal Template'!C2907,Checks!N:P,3,0),0)="A","","Inactive account in Use")),"")</f>
        <v/>
      </c>
      <c r="V2495" s="150" t="str">
        <f>IF(JRF!C2508="","",IF(IFERROR(VLOOKUP(JRF!C2508,Checks!S:U,3,0),0)="A","Entry with System fund Dept",""))</f>
        <v/>
      </c>
      <c r="W2495" t="str">
        <f>IFERROR(IF('Journal Template'!D2907="","",IF(IFERROR(VLOOKUP('Journal Template'!D2907,Checks!S:U,3,0),0)="A","Entry with System fund Dept","")),"")</f>
        <v/>
      </c>
      <c r="X2495" t="s">
        <v>11493</v>
      </c>
      <c r="Y2495" t="s">
        <v>389</v>
      </c>
      <c r="Z2495" t="s">
        <v>11494</v>
      </c>
      <c r="AA2495" t="s">
        <v>391</v>
      </c>
      <c r="AB2495" t="s">
        <v>125</v>
      </c>
      <c r="AC2495" s="150" t="str">
        <f>IFERROR(IF(JRF!C2508="","",IF(AND(VLOOKUP(JRF!C2508,X:AA,4,0)=JRF!B2508,VLOOKUP(JRF!C2508,X:Y,2,0)="A"),"","Inactive Dept Combo Error")),"Inactive Dept Combo Error")</f>
        <v/>
      </c>
      <c r="AD2495" t="str">
        <f>IFERROR(IF('Journal Template'!D2907="","",IF(AND(VLOOKUP('Journal Template'!D2907,X:AA,4,0)='Journal Template'!A2907,VLOOKUP('Journal Template'!D2907,X:Y,2,0)="A"),"","Inactive Dept Combo Error")),"")</f>
        <v/>
      </c>
      <c r="AK2495" s="150" t="str">
        <f>IF(JRF!B2508="","",IF(JRF!B2508=IFERROR(VLOOKUP(JRF!B2508,Checks!AI:AI,1,0),0),"Entry in Branch/Satellite BU's",""))</f>
        <v/>
      </c>
      <c r="AL2495" t="str">
        <f>IFERROR(IF('Journal Template'!A2907="","",IF('Journal Template'!A2907=IFERROR(VLOOKUP('Journal Template'!A2907,Checks!AI:AI,1,0),0),"Entry in Branch/Satellite BU's","")),"")</f>
        <v/>
      </c>
      <c r="AO2495" s="171"/>
      <c r="AP2495" s="171"/>
      <c r="AQ2495" s="171"/>
      <c r="AR2495" s="171"/>
      <c r="CI2495" t="str">
        <f>IF(JRF!F2508&gt;0,"",IF(JRF!B2508="","",IF(LEFT(JRF!B2508,1)=IFERROR(VLOOKUP(LEFT(JRF!B2508,1),$CF$2:$CF$5,1,0),0),"Product Code Required",IF(JRF!C2508="","",IF(JRF!C2508=IFERROR(VLOOKUP(JRF!C2508,$CH:$CH,1,0),0),"Product Code Required","NA")))))</f>
        <v/>
      </c>
      <c r="CJ2495" t="str">
        <f>IF(JRF!AV2508&gt;0,"",IF(JRF!Q2508="","",IF(LEFT(JRF!Q2508,1)=IFERROR(VLOOKUP(LEFT(JRF!Q2508,1),$CF$2:$CF$5,1,0),0),"Product Code Required",IF(JRF!V2508="","",IF(JRF!V2508=IFERROR(VLOOKUP(JRF!V2508,$CH:$CH,1,0),0),"Product Code Required","NA")))))</f>
        <v/>
      </c>
      <c r="CK2495" t="str">
        <f>IFERROR(IF(LEN('Journal Template'!F2506)&gt;0,"",IF('Journal Template'!A2506="","",IF(LEFT('Journal Template'!A2506,1)=IFERROR(VLOOKUP(LEFT('Journal Template'!A2506,1),Checks!$CF$2:$CF$5,1,0),0),"Product Code Required",IF('Journal Template'!D2506="","",IF('Journal Template'!D2506=IFERROR(VLOOKUP('Journal Template'!D2506,Checks!$CH:$CH,1,0),0),"Product Code Required","NA"))))),"")</f>
        <v/>
      </c>
    </row>
    <row r="2496" spans="14:89">
      <c r="N2496" t="s">
        <v>11495</v>
      </c>
      <c r="O2496" t="s">
        <v>11496</v>
      </c>
      <c r="P2496" t="s">
        <v>386</v>
      </c>
      <c r="Q2496" s="150" t="str">
        <f>IF(JRF!D2509="","",IF(IFERROR(VLOOKUP(JRF!D2509,Checks!N:P,3,0),0)="A","","Inactive account in Use"))</f>
        <v/>
      </c>
      <c r="R2496" t="str">
        <f>IFERROR(IF('Journal Template'!C2908="","",IF(IFERROR(VLOOKUP('Journal Template'!C2908,Checks!N:P,3,0),0)="A","","Inactive account in Use")),"")</f>
        <v/>
      </c>
      <c r="V2496" s="150" t="str">
        <f>IF(JRF!C2509="","",IF(IFERROR(VLOOKUP(JRF!C2509,Checks!S:U,3,0),0)="A","Entry with System fund Dept",""))</f>
        <v/>
      </c>
      <c r="W2496" t="str">
        <f>IFERROR(IF('Journal Template'!D2908="","",IF(IFERROR(VLOOKUP('Journal Template'!D2908,Checks!S:U,3,0),0)="A","Entry with System fund Dept","")),"")</f>
        <v/>
      </c>
      <c r="X2496" t="s">
        <v>11497</v>
      </c>
      <c r="Y2496" t="s">
        <v>389</v>
      </c>
      <c r="Z2496" t="s">
        <v>11498</v>
      </c>
      <c r="AA2496" t="s">
        <v>391</v>
      </c>
      <c r="AB2496" t="s">
        <v>125</v>
      </c>
      <c r="AC2496" s="150" t="str">
        <f>IFERROR(IF(JRF!C2509="","",IF(AND(VLOOKUP(JRF!C2509,X:AA,4,0)=JRF!B2509,VLOOKUP(JRF!C2509,X:Y,2,0)="A"),"","Inactive Dept Combo Error")),"Inactive Dept Combo Error")</f>
        <v/>
      </c>
      <c r="AD2496" t="str">
        <f>IFERROR(IF('Journal Template'!D2908="","",IF(AND(VLOOKUP('Journal Template'!D2908,X:AA,4,0)='Journal Template'!A2908,VLOOKUP('Journal Template'!D2908,X:Y,2,0)="A"),"","Inactive Dept Combo Error")),"")</f>
        <v/>
      </c>
      <c r="AK2496" s="150" t="str">
        <f>IF(JRF!B2509="","",IF(JRF!B2509=IFERROR(VLOOKUP(JRF!B2509,Checks!AI:AI,1,0),0),"Entry in Branch/Satellite BU's",""))</f>
        <v/>
      </c>
      <c r="AL2496" t="str">
        <f>IFERROR(IF('Journal Template'!A2908="","",IF('Journal Template'!A2908=IFERROR(VLOOKUP('Journal Template'!A2908,Checks!AI:AI,1,0),0),"Entry in Branch/Satellite BU's","")),"")</f>
        <v/>
      </c>
      <c r="AO2496" s="171"/>
      <c r="AP2496" s="171"/>
      <c r="AQ2496" s="171"/>
      <c r="AR2496" s="171"/>
      <c r="CI2496" t="str">
        <f>IF(JRF!F2509&gt;0,"",IF(JRF!B2509="","",IF(LEFT(JRF!B2509,1)=IFERROR(VLOOKUP(LEFT(JRF!B2509,1),$CF$2:$CF$5,1,0),0),"Product Code Required",IF(JRF!C2509="","",IF(JRF!C2509=IFERROR(VLOOKUP(JRF!C2509,$CH:$CH,1,0),0),"Product Code Required","NA")))))</f>
        <v/>
      </c>
      <c r="CJ2496" t="str">
        <f>IF(JRF!AV2509&gt;0,"",IF(JRF!Q2509="","",IF(LEFT(JRF!Q2509,1)=IFERROR(VLOOKUP(LEFT(JRF!Q2509,1),$CF$2:$CF$5,1,0),0),"Product Code Required",IF(JRF!V2509="","",IF(JRF!V2509=IFERROR(VLOOKUP(JRF!V2509,$CH:$CH,1,0),0),"Product Code Required","NA")))))</f>
        <v/>
      </c>
      <c r="CK2496" t="str">
        <f>IFERROR(IF(LEN('Journal Template'!F2507)&gt;0,"",IF('Journal Template'!A2507="","",IF(LEFT('Journal Template'!A2507,1)=IFERROR(VLOOKUP(LEFT('Journal Template'!A2507,1),Checks!$CF$2:$CF$5,1,0),0),"Product Code Required",IF('Journal Template'!D2507="","",IF('Journal Template'!D2507=IFERROR(VLOOKUP('Journal Template'!D2507,Checks!$CH:$CH,1,0),0),"Product Code Required","NA"))))),"")</f>
        <v/>
      </c>
    </row>
    <row r="2497" spans="14:89">
      <c r="N2497" t="s">
        <v>11499</v>
      </c>
      <c r="O2497" t="s">
        <v>11500</v>
      </c>
      <c r="P2497" t="s">
        <v>386</v>
      </c>
      <c r="Q2497" s="150" t="str">
        <f>IF(JRF!D2510="","",IF(IFERROR(VLOOKUP(JRF!D2510,Checks!N:P,3,0),0)="A","","Inactive account in Use"))</f>
        <v/>
      </c>
      <c r="R2497" t="str">
        <f>IFERROR(IF('Journal Template'!C2909="","",IF(IFERROR(VLOOKUP('Journal Template'!C2909,Checks!N:P,3,0),0)="A","","Inactive account in Use")),"")</f>
        <v/>
      </c>
      <c r="V2497" s="150" t="str">
        <f>IF(JRF!C2510="","",IF(IFERROR(VLOOKUP(JRF!C2510,Checks!S:U,3,0),0)="A","Entry with System fund Dept",""))</f>
        <v/>
      </c>
      <c r="W2497" t="str">
        <f>IFERROR(IF('Journal Template'!D2909="","",IF(IFERROR(VLOOKUP('Journal Template'!D2909,Checks!S:U,3,0),0)="A","Entry with System fund Dept","")),"")</f>
        <v/>
      </c>
      <c r="X2497" t="s">
        <v>11501</v>
      </c>
      <c r="Y2497" t="s">
        <v>389</v>
      </c>
      <c r="Z2497" t="s">
        <v>11502</v>
      </c>
      <c r="AA2497" t="s">
        <v>391</v>
      </c>
      <c r="AB2497" t="s">
        <v>125</v>
      </c>
      <c r="AC2497" s="150" t="str">
        <f>IFERROR(IF(JRF!C2510="","",IF(AND(VLOOKUP(JRF!C2510,X:AA,4,0)=JRF!B2510,VLOOKUP(JRF!C2510,X:Y,2,0)="A"),"","Inactive Dept Combo Error")),"Inactive Dept Combo Error")</f>
        <v/>
      </c>
      <c r="AD2497" t="str">
        <f>IFERROR(IF('Journal Template'!D2909="","",IF(AND(VLOOKUP('Journal Template'!D2909,X:AA,4,0)='Journal Template'!A2909,VLOOKUP('Journal Template'!D2909,X:Y,2,0)="A"),"","Inactive Dept Combo Error")),"")</f>
        <v/>
      </c>
      <c r="AK2497" s="150" t="str">
        <f>IF(JRF!B2510="","",IF(JRF!B2510=IFERROR(VLOOKUP(JRF!B2510,Checks!AI:AI,1,0),0),"Entry in Branch/Satellite BU's",""))</f>
        <v/>
      </c>
      <c r="AL2497" t="str">
        <f>IFERROR(IF('Journal Template'!A2909="","",IF('Journal Template'!A2909=IFERROR(VLOOKUP('Journal Template'!A2909,Checks!AI:AI,1,0),0),"Entry in Branch/Satellite BU's","")),"")</f>
        <v/>
      </c>
      <c r="AO2497" s="171"/>
      <c r="AP2497" s="171"/>
      <c r="AQ2497" s="171"/>
      <c r="AR2497" s="171"/>
      <c r="CI2497" t="str">
        <f>IF(JRF!F2510&gt;0,"",IF(JRF!B2510="","",IF(LEFT(JRF!B2510,1)=IFERROR(VLOOKUP(LEFT(JRF!B2510,1),$CF$2:$CF$5,1,0),0),"Product Code Required",IF(JRF!C2510="","",IF(JRF!C2510=IFERROR(VLOOKUP(JRF!C2510,$CH:$CH,1,0),0),"Product Code Required","NA")))))</f>
        <v/>
      </c>
      <c r="CJ2497" t="str">
        <f>IF(JRF!AV2510&gt;0,"",IF(JRF!Q2510="","",IF(LEFT(JRF!Q2510,1)=IFERROR(VLOOKUP(LEFT(JRF!Q2510,1),$CF$2:$CF$5,1,0),0),"Product Code Required",IF(JRF!V2510="","",IF(JRF!V2510=IFERROR(VLOOKUP(JRF!V2510,$CH:$CH,1,0),0),"Product Code Required","NA")))))</f>
        <v/>
      </c>
      <c r="CK2497" t="str">
        <f>IFERROR(IF(LEN('Journal Template'!F2508)&gt;0,"",IF('Journal Template'!A2508="","",IF(LEFT('Journal Template'!A2508,1)=IFERROR(VLOOKUP(LEFT('Journal Template'!A2508,1),Checks!$CF$2:$CF$5,1,0),0),"Product Code Required",IF('Journal Template'!D2508="","",IF('Journal Template'!D2508=IFERROR(VLOOKUP('Journal Template'!D2508,Checks!$CH:$CH,1,0),0),"Product Code Required","NA"))))),"")</f>
        <v/>
      </c>
    </row>
    <row r="2498" spans="14:89">
      <c r="N2498" t="s">
        <v>11503</v>
      </c>
      <c r="O2498" t="s">
        <v>11504</v>
      </c>
      <c r="P2498" t="s">
        <v>386</v>
      </c>
      <c r="Q2498" s="150" t="str">
        <f>IF(JRF!D2511="","",IF(IFERROR(VLOOKUP(JRF!D2511,Checks!N:P,3,0),0)="A","","Inactive account in Use"))</f>
        <v/>
      </c>
      <c r="R2498" t="str">
        <f>IFERROR(IF('Journal Template'!C2910="","",IF(IFERROR(VLOOKUP('Journal Template'!C2910,Checks!N:P,3,0),0)="A","","Inactive account in Use")),"")</f>
        <v/>
      </c>
      <c r="V2498" s="150" t="str">
        <f>IF(JRF!C2511="","",IF(IFERROR(VLOOKUP(JRF!C2511,Checks!S:U,3,0),0)="A","Entry with System fund Dept",""))</f>
        <v/>
      </c>
      <c r="W2498" t="str">
        <f>IFERROR(IF('Journal Template'!D2910="","",IF(IFERROR(VLOOKUP('Journal Template'!D2910,Checks!S:U,3,0),0)="A","Entry with System fund Dept","")),"")</f>
        <v/>
      </c>
      <c r="X2498" t="s">
        <v>11505</v>
      </c>
      <c r="Y2498" t="s">
        <v>386</v>
      </c>
      <c r="Z2498" t="s">
        <v>11506</v>
      </c>
      <c r="AA2498" t="s">
        <v>391</v>
      </c>
      <c r="AB2498" t="s">
        <v>125</v>
      </c>
      <c r="AC2498" s="150" t="str">
        <f>IFERROR(IF(JRF!C2511="","",IF(AND(VLOOKUP(JRF!C2511,X:AA,4,0)=JRF!B2511,VLOOKUP(JRF!C2511,X:Y,2,0)="A"),"","Inactive Dept Combo Error")),"Inactive Dept Combo Error")</f>
        <v/>
      </c>
      <c r="AD2498" t="str">
        <f>IFERROR(IF('Journal Template'!D2910="","",IF(AND(VLOOKUP('Journal Template'!D2910,X:AA,4,0)='Journal Template'!A2910,VLOOKUP('Journal Template'!D2910,X:Y,2,0)="A"),"","Inactive Dept Combo Error")),"")</f>
        <v/>
      </c>
      <c r="AK2498" s="150" t="str">
        <f>IF(JRF!B2511="","",IF(JRF!B2511=IFERROR(VLOOKUP(JRF!B2511,Checks!AI:AI,1,0),0),"Entry in Branch/Satellite BU's",""))</f>
        <v/>
      </c>
      <c r="AL2498" t="str">
        <f>IFERROR(IF('Journal Template'!A2910="","",IF('Journal Template'!A2910=IFERROR(VLOOKUP('Journal Template'!A2910,Checks!AI:AI,1,0),0),"Entry in Branch/Satellite BU's","")),"")</f>
        <v/>
      </c>
      <c r="AO2498" s="171"/>
      <c r="AP2498" s="171"/>
      <c r="AQ2498" s="171"/>
      <c r="AR2498" s="171"/>
      <c r="CI2498" t="str">
        <f>IF(JRF!F2511&gt;0,"",IF(JRF!B2511="","",IF(LEFT(JRF!B2511,1)=IFERROR(VLOOKUP(LEFT(JRF!B2511,1),$CF$2:$CF$5,1,0),0),"Product Code Required",IF(JRF!C2511="","",IF(JRF!C2511=IFERROR(VLOOKUP(JRF!C2511,$CH:$CH,1,0),0),"Product Code Required","NA")))))</f>
        <v/>
      </c>
      <c r="CJ2498" t="str">
        <f>IF(JRF!AV2511&gt;0,"",IF(JRF!Q2511="","",IF(LEFT(JRF!Q2511,1)=IFERROR(VLOOKUP(LEFT(JRF!Q2511,1),$CF$2:$CF$5,1,0),0),"Product Code Required",IF(JRF!V2511="","",IF(JRF!V2511=IFERROR(VLOOKUP(JRF!V2511,$CH:$CH,1,0),0),"Product Code Required","NA")))))</f>
        <v/>
      </c>
      <c r="CK2498" t="str">
        <f>IFERROR(IF(LEN('Journal Template'!F2509)&gt;0,"",IF('Journal Template'!A2509="","",IF(LEFT('Journal Template'!A2509,1)=IFERROR(VLOOKUP(LEFT('Journal Template'!A2509,1),Checks!$CF$2:$CF$5,1,0),0),"Product Code Required",IF('Journal Template'!D2509="","",IF('Journal Template'!D2509=IFERROR(VLOOKUP('Journal Template'!D2509,Checks!$CH:$CH,1,0),0),"Product Code Required","NA"))))),"")</f>
        <v/>
      </c>
    </row>
    <row r="2499" spans="14:89">
      <c r="N2499" t="s">
        <v>11507</v>
      </c>
      <c r="O2499" t="s">
        <v>11508</v>
      </c>
      <c r="P2499" t="s">
        <v>386</v>
      </c>
      <c r="Q2499" s="150" t="str">
        <f>IF(JRF!D2512="","",IF(IFERROR(VLOOKUP(JRF!D2512,Checks!N:P,3,0),0)="A","","Inactive account in Use"))</f>
        <v/>
      </c>
      <c r="R2499" t="str">
        <f>IFERROR(IF('Journal Template'!C2911="","",IF(IFERROR(VLOOKUP('Journal Template'!C2911,Checks!N:P,3,0),0)="A","","Inactive account in Use")),"")</f>
        <v/>
      </c>
      <c r="V2499" s="150" t="str">
        <f>IF(JRF!C2512="","",IF(IFERROR(VLOOKUP(JRF!C2512,Checks!S:U,3,0),0)="A","Entry with System fund Dept",""))</f>
        <v/>
      </c>
      <c r="W2499" t="str">
        <f>IFERROR(IF('Journal Template'!D2911="","",IF(IFERROR(VLOOKUP('Journal Template'!D2911,Checks!S:U,3,0),0)="A","Entry with System fund Dept","")),"")</f>
        <v/>
      </c>
      <c r="X2499" t="s">
        <v>11509</v>
      </c>
      <c r="Y2499" t="s">
        <v>389</v>
      </c>
      <c r="Z2499" t="s">
        <v>11510</v>
      </c>
      <c r="AA2499" t="s">
        <v>391</v>
      </c>
      <c r="AB2499" t="s">
        <v>125</v>
      </c>
      <c r="AC2499" s="150" t="str">
        <f>IFERROR(IF(JRF!C2512="","",IF(AND(VLOOKUP(JRF!C2512,X:AA,4,0)=JRF!B2512,VLOOKUP(JRF!C2512,X:Y,2,0)="A"),"","Inactive Dept Combo Error")),"Inactive Dept Combo Error")</f>
        <v/>
      </c>
      <c r="AD2499" t="str">
        <f>IFERROR(IF('Journal Template'!D2911="","",IF(AND(VLOOKUP('Journal Template'!D2911,X:AA,4,0)='Journal Template'!A2911,VLOOKUP('Journal Template'!D2911,X:Y,2,0)="A"),"","Inactive Dept Combo Error")),"")</f>
        <v/>
      </c>
      <c r="AK2499" s="150" t="str">
        <f>IF(JRF!B2512="","",IF(JRF!B2512=IFERROR(VLOOKUP(JRF!B2512,Checks!AI:AI,1,0),0),"Entry in Branch/Satellite BU's",""))</f>
        <v/>
      </c>
      <c r="AL2499" t="str">
        <f>IFERROR(IF('Journal Template'!A2911="","",IF('Journal Template'!A2911=IFERROR(VLOOKUP('Journal Template'!A2911,Checks!AI:AI,1,0),0),"Entry in Branch/Satellite BU's","")),"")</f>
        <v/>
      </c>
      <c r="AO2499" s="171"/>
      <c r="AP2499" s="171"/>
      <c r="AQ2499" s="171"/>
      <c r="AR2499" s="171"/>
      <c r="CI2499" t="str">
        <f>IF(JRF!F2512&gt;0,"",IF(JRF!B2512="","",IF(LEFT(JRF!B2512,1)=IFERROR(VLOOKUP(LEFT(JRF!B2512,1),$CF$2:$CF$5,1,0),0),"Product Code Required",IF(JRF!C2512="","",IF(JRF!C2512=IFERROR(VLOOKUP(JRF!C2512,$CH:$CH,1,0),0),"Product Code Required","NA")))))</f>
        <v/>
      </c>
      <c r="CJ2499" t="str">
        <f>IF(JRF!AV2512&gt;0,"",IF(JRF!Q2512="","",IF(LEFT(JRF!Q2512,1)=IFERROR(VLOOKUP(LEFT(JRF!Q2512,1),$CF$2:$CF$5,1,0),0),"Product Code Required",IF(JRF!V2512="","",IF(JRF!V2512=IFERROR(VLOOKUP(JRF!V2512,$CH:$CH,1,0),0),"Product Code Required","NA")))))</f>
        <v/>
      </c>
      <c r="CK2499" t="str">
        <f>IFERROR(IF(LEN('Journal Template'!F2510)&gt;0,"",IF('Journal Template'!A2510="","",IF(LEFT('Journal Template'!A2510,1)=IFERROR(VLOOKUP(LEFT('Journal Template'!A2510,1),Checks!$CF$2:$CF$5,1,0),0),"Product Code Required",IF('Journal Template'!D2510="","",IF('Journal Template'!D2510=IFERROR(VLOOKUP('Journal Template'!D2510,Checks!$CH:$CH,1,0),0),"Product Code Required","NA"))))),"")</f>
        <v/>
      </c>
    </row>
    <row r="2500" spans="14:89">
      <c r="N2500" t="s">
        <v>11511</v>
      </c>
      <c r="O2500" t="s">
        <v>11512</v>
      </c>
      <c r="P2500" t="s">
        <v>386</v>
      </c>
      <c r="Q2500" s="150" t="str">
        <f>IF(JRF!D2513="","",IF(IFERROR(VLOOKUP(JRF!D2513,Checks!N:P,3,0),0)="A","","Inactive account in Use"))</f>
        <v/>
      </c>
      <c r="R2500" t="str">
        <f>IFERROR(IF('Journal Template'!C2912="","",IF(IFERROR(VLOOKUP('Journal Template'!C2912,Checks!N:P,3,0),0)="A","","Inactive account in Use")),"")</f>
        <v/>
      </c>
      <c r="V2500" s="150" t="str">
        <f>IF(JRF!C2513="","",IF(IFERROR(VLOOKUP(JRF!C2513,Checks!S:U,3,0),0)="A","Entry with System fund Dept",""))</f>
        <v/>
      </c>
      <c r="W2500" t="str">
        <f>IFERROR(IF('Journal Template'!D2912="","",IF(IFERROR(VLOOKUP('Journal Template'!D2912,Checks!S:U,3,0),0)="A","Entry with System fund Dept","")),"")</f>
        <v/>
      </c>
      <c r="X2500" t="s">
        <v>11513</v>
      </c>
      <c r="Y2500" t="s">
        <v>389</v>
      </c>
      <c r="Z2500" t="s">
        <v>11514</v>
      </c>
      <c r="AA2500" t="s">
        <v>391</v>
      </c>
      <c r="AB2500" t="s">
        <v>125</v>
      </c>
      <c r="AC2500" s="150" t="str">
        <f>IFERROR(IF(JRF!C2513="","",IF(AND(VLOOKUP(JRF!C2513,X:AA,4,0)=JRF!B2513,VLOOKUP(JRF!C2513,X:Y,2,0)="A"),"","Inactive Dept Combo Error")),"Inactive Dept Combo Error")</f>
        <v/>
      </c>
      <c r="AD2500" t="str">
        <f>IFERROR(IF('Journal Template'!D2912="","",IF(AND(VLOOKUP('Journal Template'!D2912,X:AA,4,0)='Journal Template'!A2912,VLOOKUP('Journal Template'!D2912,X:Y,2,0)="A"),"","Inactive Dept Combo Error")),"")</f>
        <v/>
      </c>
      <c r="AK2500" s="150" t="str">
        <f>IF(JRF!B2513="","",IF(JRF!B2513=IFERROR(VLOOKUP(JRF!B2513,Checks!AI:AI,1,0),0),"Entry in Branch/Satellite BU's",""))</f>
        <v/>
      </c>
      <c r="AL2500" t="str">
        <f>IFERROR(IF('Journal Template'!A2912="","",IF('Journal Template'!A2912=IFERROR(VLOOKUP('Journal Template'!A2912,Checks!AI:AI,1,0),0),"Entry in Branch/Satellite BU's","")),"")</f>
        <v/>
      </c>
      <c r="AO2500" s="171"/>
      <c r="AP2500" s="171"/>
      <c r="AQ2500" s="171"/>
      <c r="AR2500" s="171"/>
      <c r="CI2500" t="str">
        <f>IF(JRF!F2513&gt;0,"",IF(JRF!B2513="","",IF(LEFT(JRF!B2513,1)=IFERROR(VLOOKUP(LEFT(JRF!B2513,1),$CF$2:$CF$5,1,0),0),"Product Code Required",IF(JRF!C2513="","",IF(JRF!C2513=IFERROR(VLOOKUP(JRF!C2513,$CH:$CH,1,0),0),"Product Code Required","NA")))))</f>
        <v/>
      </c>
      <c r="CJ2500" t="str">
        <f>IF(JRF!AV2513&gt;0,"",IF(JRF!Q2513="","",IF(LEFT(JRF!Q2513,1)=IFERROR(VLOOKUP(LEFT(JRF!Q2513,1),$CF$2:$CF$5,1,0),0),"Product Code Required",IF(JRF!V2513="","",IF(JRF!V2513=IFERROR(VLOOKUP(JRF!V2513,$CH:$CH,1,0),0),"Product Code Required","NA")))))</f>
        <v/>
      </c>
      <c r="CK2500" t="str">
        <f>IFERROR(IF(LEN('Journal Template'!F2511)&gt;0,"",IF('Journal Template'!A2511="","",IF(LEFT('Journal Template'!A2511,1)=IFERROR(VLOOKUP(LEFT('Journal Template'!A2511,1),Checks!$CF$2:$CF$5,1,0),0),"Product Code Required",IF('Journal Template'!D2511="","",IF('Journal Template'!D2511=IFERROR(VLOOKUP('Journal Template'!D2511,Checks!$CH:$CH,1,0),0),"Product Code Required","NA"))))),"")</f>
        <v/>
      </c>
    </row>
    <row r="2501" spans="14:89">
      <c r="N2501" t="s">
        <v>11515</v>
      </c>
      <c r="O2501" t="s">
        <v>11516</v>
      </c>
      <c r="P2501" t="s">
        <v>386</v>
      </c>
      <c r="Q2501" s="150" t="str">
        <f>IF(JRF!D2514="","",IF(IFERROR(VLOOKUP(JRF!D2514,Checks!N:P,3,0),0)="A","","Inactive account in Use"))</f>
        <v/>
      </c>
      <c r="R2501" t="str">
        <f>IFERROR(IF('Journal Template'!C2913="","",IF(IFERROR(VLOOKUP('Journal Template'!C2913,Checks!N:P,3,0),0)="A","","Inactive account in Use")),"")</f>
        <v/>
      </c>
      <c r="V2501" s="150" t="str">
        <f>IF(JRF!C2514="","",IF(IFERROR(VLOOKUP(JRF!C2514,Checks!S:U,3,0),0)="A","Entry with System fund Dept",""))</f>
        <v/>
      </c>
      <c r="W2501" t="str">
        <f>IFERROR(IF('Journal Template'!D2913="","",IF(IFERROR(VLOOKUP('Journal Template'!D2913,Checks!S:U,3,0),0)="A","Entry with System fund Dept","")),"")</f>
        <v/>
      </c>
      <c r="X2501" t="s">
        <v>11517</v>
      </c>
      <c r="Y2501" t="s">
        <v>389</v>
      </c>
      <c r="Z2501" t="s">
        <v>11518</v>
      </c>
      <c r="AA2501" t="s">
        <v>391</v>
      </c>
      <c r="AB2501" t="s">
        <v>125</v>
      </c>
      <c r="AC2501" s="150" t="str">
        <f>IFERROR(IF(JRF!C2514="","",IF(AND(VLOOKUP(JRF!C2514,X:AA,4,0)=JRF!B2514,VLOOKUP(JRF!C2514,X:Y,2,0)="A"),"","Inactive Dept Combo Error")),"Inactive Dept Combo Error")</f>
        <v/>
      </c>
      <c r="AD2501" t="str">
        <f>IFERROR(IF('Journal Template'!D2913="","",IF(AND(VLOOKUP('Journal Template'!D2913,X:AA,4,0)='Journal Template'!A2913,VLOOKUP('Journal Template'!D2913,X:Y,2,0)="A"),"","Inactive Dept Combo Error")),"")</f>
        <v/>
      </c>
      <c r="AK2501" s="150" t="str">
        <f>IF(JRF!B2514="","",IF(JRF!B2514=IFERROR(VLOOKUP(JRF!B2514,Checks!AI:AI,1,0),0),"Entry in Branch/Satellite BU's",""))</f>
        <v/>
      </c>
      <c r="AL2501" t="str">
        <f>IFERROR(IF('Journal Template'!A2913="","",IF('Journal Template'!A2913=IFERROR(VLOOKUP('Journal Template'!A2913,Checks!AI:AI,1,0),0),"Entry in Branch/Satellite BU's","")),"")</f>
        <v/>
      </c>
      <c r="AO2501" s="171"/>
      <c r="AP2501" s="171"/>
      <c r="AQ2501" s="171"/>
      <c r="AR2501" s="171"/>
      <c r="CI2501" t="str">
        <f>IF(JRF!F2514&gt;0,"",IF(JRF!B2514="","",IF(LEFT(JRF!B2514,1)=IFERROR(VLOOKUP(LEFT(JRF!B2514,1),$CF$2:$CF$5,1,0),0),"Product Code Required",IF(JRF!C2514="","",IF(JRF!C2514=IFERROR(VLOOKUP(JRF!C2514,$CH:$CH,1,0),0),"Product Code Required","NA")))))</f>
        <v/>
      </c>
      <c r="CJ2501" t="str">
        <f>IF(JRF!AV2514&gt;0,"",IF(JRF!Q2514="","",IF(LEFT(JRF!Q2514,1)=IFERROR(VLOOKUP(LEFT(JRF!Q2514,1),$CF$2:$CF$5,1,0),0),"Product Code Required",IF(JRF!V2514="","",IF(JRF!V2514=IFERROR(VLOOKUP(JRF!V2514,$CH:$CH,1,0),0),"Product Code Required","NA")))))</f>
        <v/>
      </c>
      <c r="CK2501" t="str">
        <f>IFERROR(IF(LEN('Journal Template'!F2512)&gt;0,"",IF('Journal Template'!A2512="","",IF(LEFT('Journal Template'!A2512,1)=IFERROR(VLOOKUP(LEFT('Journal Template'!A2512,1),Checks!$CF$2:$CF$5,1,0),0),"Product Code Required",IF('Journal Template'!D2512="","",IF('Journal Template'!D2512=IFERROR(VLOOKUP('Journal Template'!D2512,Checks!$CH:$CH,1,0),0),"Product Code Required","NA"))))),"")</f>
        <v/>
      </c>
    </row>
    <row r="2502" spans="14:89">
      <c r="N2502" t="s">
        <v>11519</v>
      </c>
      <c r="O2502" t="s">
        <v>11520</v>
      </c>
      <c r="P2502" t="s">
        <v>386</v>
      </c>
      <c r="Q2502" s="150" t="str">
        <f>IF(JRF!D2515="","",IF(IFERROR(VLOOKUP(JRF!D2515,Checks!N:P,3,0),0)="A","","Inactive account in Use"))</f>
        <v/>
      </c>
      <c r="R2502" t="str">
        <f>IFERROR(IF('Journal Template'!C2914="","",IF(IFERROR(VLOOKUP('Journal Template'!C2914,Checks!N:P,3,0),0)="A","","Inactive account in Use")),"")</f>
        <v/>
      </c>
      <c r="V2502" s="150" t="str">
        <f>IF(JRF!C2515="","",IF(IFERROR(VLOOKUP(JRF!C2515,Checks!S:U,3,0),0)="A","Entry with System fund Dept",""))</f>
        <v/>
      </c>
      <c r="W2502" t="str">
        <f>IFERROR(IF('Journal Template'!D2914="","",IF(IFERROR(VLOOKUP('Journal Template'!D2914,Checks!S:U,3,0),0)="A","Entry with System fund Dept","")),"")</f>
        <v/>
      </c>
      <c r="X2502" t="s">
        <v>11521</v>
      </c>
      <c r="Y2502" t="s">
        <v>386</v>
      </c>
      <c r="Z2502" t="s">
        <v>11522</v>
      </c>
      <c r="AA2502" t="s">
        <v>391</v>
      </c>
      <c r="AB2502" t="s">
        <v>125</v>
      </c>
      <c r="AC2502" s="150" t="str">
        <f>IFERROR(IF(JRF!C2515="","",IF(AND(VLOOKUP(JRF!C2515,X:AA,4,0)=JRF!B2515,VLOOKUP(JRF!C2515,X:Y,2,0)="A"),"","Inactive Dept Combo Error")),"Inactive Dept Combo Error")</f>
        <v/>
      </c>
      <c r="AD2502" t="str">
        <f>IFERROR(IF('Journal Template'!D2914="","",IF(AND(VLOOKUP('Journal Template'!D2914,X:AA,4,0)='Journal Template'!A2914,VLOOKUP('Journal Template'!D2914,X:Y,2,0)="A"),"","Inactive Dept Combo Error")),"")</f>
        <v/>
      </c>
      <c r="AK2502" s="150" t="str">
        <f>IF(JRF!B2515="","",IF(JRF!B2515=IFERROR(VLOOKUP(JRF!B2515,Checks!AI:AI,1,0),0),"Entry in Branch/Satellite BU's",""))</f>
        <v/>
      </c>
      <c r="AL2502" t="str">
        <f>IFERROR(IF('Journal Template'!A2914="","",IF('Journal Template'!A2914=IFERROR(VLOOKUP('Journal Template'!A2914,Checks!AI:AI,1,0),0),"Entry in Branch/Satellite BU's","")),"")</f>
        <v/>
      </c>
      <c r="AO2502" s="171"/>
      <c r="AP2502" s="171"/>
      <c r="AQ2502" s="171"/>
      <c r="AR2502" s="171"/>
      <c r="CI2502" t="str">
        <f>IF(JRF!F2515&gt;0,"",IF(JRF!B2515="","",IF(LEFT(JRF!B2515,1)=IFERROR(VLOOKUP(LEFT(JRF!B2515,1),$CF$2:$CF$5,1,0),0),"Product Code Required",IF(JRF!C2515="","",IF(JRF!C2515=IFERROR(VLOOKUP(JRF!C2515,$CH:$CH,1,0),0),"Product Code Required","NA")))))</f>
        <v/>
      </c>
      <c r="CJ2502" t="str">
        <f>IF(JRF!AV2515&gt;0,"",IF(JRF!Q2515="","",IF(LEFT(JRF!Q2515,1)=IFERROR(VLOOKUP(LEFT(JRF!Q2515,1),$CF$2:$CF$5,1,0),0),"Product Code Required",IF(JRF!V2515="","",IF(JRF!V2515=IFERROR(VLOOKUP(JRF!V2515,$CH:$CH,1,0),0),"Product Code Required","NA")))))</f>
        <v/>
      </c>
      <c r="CK2502" t="str">
        <f>IFERROR(IF(LEN('Journal Template'!F2513)&gt;0,"",IF('Journal Template'!A2513="","",IF(LEFT('Journal Template'!A2513,1)=IFERROR(VLOOKUP(LEFT('Journal Template'!A2513,1),Checks!$CF$2:$CF$5,1,0),0),"Product Code Required",IF('Journal Template'!D2513="","",IF('Journal Template'!D2513=IFERROR(VLOOKUP('Journal Template'!D2513,Checks!$CH:$CH,1,0),0),"Product Code Required","NA"))))),"")</f>
        <v/>
      </c>
    </row>
    <row r="2503" spans="14:89">
      <c r="N2503" t="s">
        <v>11523</v>
      </c>
      <c r="O2503" t="s">
        <v>11524</v>
      </c>
      <c r="P2503" t="s">
        <v>386</v>
      </c>
      <c r="Q2503" s="150" t="str">
        <f>IF(JRF!D2516="","",IF(IFERROR(VLOOKUP(JRF!D2516,Checks!N:P,3,0),0)="A","","Inactive account in Use"))</f>
        <v/>
      </c>
      <c r="R2503" t="str">
        <f>IFERROR(IF('Journal Template'!C2915="","",IF(IFERROR(VLOOKUP('Journal Template'!C2915,Checks!N:P,3,0),0)="A","","Inactive account in Use")),"")</f>
        <v/>
      </c>
      <c r="V2503" s="150" t="str">
        <f>IF(JRF!C2516="","",IF(IFERROR(VLOOKUP(JRF!C2516,Checks!S:U,3,0),0)="A","Entry with System fund Dept",""))</f>
        <v/>
      </c>
      <c r="W2503" t="str">
        <f>IFERROR(IF('Journal Template'!D2915="","",IF(IFERROR(VLOOKUP('Journal Template'!D2915,Checks!S:U,3,0),0)="A","Entry with System fund Dept","")),"")</f>
        <v/>
      </c>
      <c r="X2503" t="s">
        <v>11525</v>
      </c>
      <c r="Y2503" t="s">
        <v>389</v>
      </c>
      <c r="Z2503" t="s">
        <v>11526</v>
      </c>
      <c r="AA2503" t="s">
        <v>391</v>
      </c>
      <c r="AB2503" t="s">
        <v>125</v>
      </c>
      <c r="AC2503" s="150" t="str">
        <f>IFERROR(IF(JRF!C2516="","",IF(AND(VLOOKUP(JRF!C2516,X:AA,4,0)=JRF!B2516,VLOOKUP(JRF!C2516,X:Y,2,0)="A"),"","Inactive Dept Combo Error")),"Inactive Dept Combo Error")</f>
        <v/>
      </c>
      <c r="AD2503" t="str">
        <f>IFERROR(IF('Journal Template'!D2915="","",IF(AND(VLOOKUP('Journal Template'!D2915,X:AA,4,0)='Journal Template'!A2915,VLOOKUP('Journal Template'!D2915,X:Y,2,0)="A"),"","Inactive Dept Combo Error")),"")</f>
        <v/>
      </c>
      <c r="AK2503" s="150" t="str">
        <f>IF(JRF!B2516="","",IF(JRF!B2516=IFERROR(VLOOKUP(JRF!B2516,Checks!AI:AI,1,0),0),"Entry in Branch/Satellite BU's",""))</f>
        <v/>
      </c>
      <c r="AL2503" t="str">
        <f>IFERROR(IF('Journal Template'!A2915="","",IF('Journal Template'!A2915=IFERROR(VLOOKUP('Journal Template'!A2915,Checks!AI:AI,1,0),0),"Entry in Branch/Satellite BU's","")),"")</f>
        <v/>
      </c>
      <c r="AO2503" s="171"/>
      <c r="AP2503" s="171"/>
      <c r="AQ2503" s="171"/>
      <c r="AR2503" s="171"/>
      <c r="CI2503" t="str">
        <f>IF(JRF!F2516&gt;0,"",IF(JRF!B2516="","",IF(LEFT(JRF!B2516,1)=IFERROR(VLOOKUP(LEFT(JRF!B2516,1),$CF$2:$CF$5,1,0),0),"Product Code Required",IF(JRF!C2516="","",IF(JRF!C2516=IFERROR(VLOOKUP(JRF!C2516,$CH:$CH,1,0),0),"Product Code Required","NA")))))</f>
        <v/>
      </c>
      <c r="CJ2503" t="str">
        <f>IF(JRF!AV2516&gt;0,"",IF(JRF!Q2516="","",IF(LEFT(JRF!Q2516,1)=IFERROR(VLOOKUP(LEFT(JRF!Q2516,1),$CF$2:$CF$5,1,0),0),"Product Code Required",IF(JRF!V2516="","",IF(JRF!V2516=IFERROR(VLOOKUP(JRF!V2516,$CH:$CH,1,0),0),"Product Code Required","NA")))))</f>
        <v/>
      </c>
      <c r="CK2503" t="str">
        <f>IFERROR(IF(LEN('Journal Template'!F2514)&gt;0,"",IF('Journal Template'!A2514="","",IF(LEFT('Journal Template'!A2514,1)=IFERROR(VLOOKUP(LEFT('Journal Template'!A2514,1),Checks!$CF$2:$CF$5,1,0),0),"Product Code Required",IF('Journal Template'!D2514="","",IF('Journal Template'!D2514=IFERROR(VLOOKUP('Journal Template'!D2514,Checks!$CH:$CH,1,0),0),"Product Code Required","NA"))))),"")</f>
        <v/>
      </c>
    </row>
    <row r="2504" spans="14:89">
      <c r="N2504" t="s">
        <v>11527</v>
      </c>
      <c r="O2504" t="s">
        <v>11528</v>
      </c>
      <c r="P2504" t="s">
        <v>386</v>
      </c>
      <c r="Q2504" s="150" t="str">
        <f>IF(JRF!D2517="","",IF(IFERROR(VLOOKUP(JRF!D2517,Checks!N:P,3,0),0)="A","","Inactive account in Use"))</f>
        <v/>
      </c>
      <c r="R2504" t="str">
        <f>IFERROR(IF('Journal Template'!C2916="","",IF(IFERROR(VLOOKUP('Journal Template'!C2916,Checks!N:P,3,0),0)="A","","Inactive account in Use")),"")</f>
        <v/>
      </c>
      <c r="V2504" s="150" t="str">
        <f>IF(JRF!C2517="","",IF(IFERROR(VLOOKUP(JRF!C2517,Checks!S:U,3,0),0)="A","Entry with System fund Dept",""))</f>
        <v/>
      </c>
      <c r="W2504" t="str">
        <f>IFERROR(IF('Journal Template'!D2916="","",IF(IFERROR(VLOOKUP('Journal Template'!D2916,Checks!S:U,3,0),0)="A","Entry with System fund Dept","")),"")</f>
        <v/>
      </c>
      <c r="X2504" t="s">
        <v>11529</v>
      </c>
      <c r="Y2504" t="s">
        <v>389</v>
      </c>
      <c r="Z2504" t="s">
        <v>11530</v>
      </c>
      <c r="AA2504" t="s">
        <v>391</v>
      </c>
      <c r="AB2504" t="s">
        <v>125</v>
      </c>
      <c r="AC2504" s="150" t="str">
        <f>IFERROR(IF(JRF!C2517="","",IF(AND(VLOOKUP(JRF!C2517,X:AA,4,0)=JRF!B2517,VLOOKUP(JRF!C2517,X:Y,2,0)="A"),"","Inactive Dept Combo Error")),"Inactive Dept Combo Error")</f>
        <v/>
      </c>
      <c r="AD2504" t="str">
        <f>IFERROR(IF('Journal Template'!D2916="","",IF(AND(VLOOKUP('Journal Template'!D2916,X:AA,4,0)='Journal Template'!A2916,VLOOKUP('Journal Template'!D2916,X:Y,2,0)="A"),"","Inactive Dept Combo Error")),"")</f>
        <v/>
      </c>
      <c r="AK2504" s="150" t="str">
        <f>IF(JRF!B2517="","",IF(JRF!B2517=IFERROR(VLOOKUP(JRF!B2517,Checks!AI:AI,1,0),0),"Entry in Branch/Satellite BU's",""))</f>
        <v/>
      </c>
      <c r="AL2504" t="str">
        <f>IFERROR(IF('Journal Template'!A2916="","",IF('Journal Template'!A2916=IFERROR(VLOOKUP('Journal Template'!A2916,Checks!AI:AI,1,0),0),"Entry in Branch/Satellite BU's","")),"")</f>
        <v/>
      </c>
      <c r="AO2504" s="171"/>
      <c r="AP2504" s="171"/>
      <c r="AQ2504" s="171"/>
      <c r="AR2504" s="171"/>
      <c r="CI2504" t="str">
        <f>IF(JRF!F2517&gt;0,"",IF(JRF!B2517="","",IF(LEFT(JRF!B2517,1)=IFERROR(VLOOKUP(LEFT(JRF!B2517,1),$CF$2:$CF$5,1,0),0),"Product Code Required",IF(JRF!C2517="","",IF(JRF!C2517=IFERROR(VLOOKUP(JRF!C2517,$CH:$CH,1,0),0),"Product Code Required","NA")))))</f>
        <v/>
      </c>
      <c r="CJ2504" t="str">
        <f>IF(JRF!AV2517&gt;0,"",IF(JRF!Q2517="","",IF(LEFT(JRF!Q2517,1)=IFERROR(VLOOKUP(LEFT(JRF!Q2517,1),$CF$2:$CF$5,1,0),0),"Product Code Required",IF(JRF!V2517="","",IF(JRF!V2517=IFERROR(VLOOKUP(JRF!V2517,$CH:$CH,1,0),0),"Product Code Required","NA")))))</f>
        <v/>
      </c>
      <c r="CK2504" t="str">
        <f>IFERROR(IF(LEN('Journal Template'!F2515)&gt;0,"",IF('Journal Template'!A2515="","",IF(LEFT('Journal Template'!A2515,1)=IFERROR(VLOOKUP(LEFT('Journal Template'!A2515,1),Checks!$CF$2:$CF$5,1,0),0),"Product Code Required",IF('Journal Template'!D2515="","",IF('Journal Template'!D2515=IFERROR(VLOOKUP('Journal Template'!D2515,Checks!$CH:$CH,1,0),0),"Product Code Required","NA"))))),"")</f>
        <v/>
      </c>
    </row>
    <row r="2505" spans="14:89">
      <c r="N2505" t="s">
        <v>11531</v>
      </c>
      <c r="O2505" t="s">
        <v>11532</v>
      </c>
      <c r="P2505" t="s">
        <v>386</v>
      </c>
      <c r="Q2505" s="150" t="str">
        <f>IF(JRF!D2518="","",IF(IFERROR(VLOOKUP(JRF!D2518,Checks!N:P,3,0),0)="A","","Inactive account in Use"))</f>
        <v/>
      </c>
      <c r="R2505" t="str">
        <f>IFERROR(IF('Journal Template'!C2917="","",IF(IFERROR(VLOOKUP('Journal Template'!C2917,Checks!N:P,3,0),0)="A","","Inactive account in Use")),"")</f>
        <v/>
      </c>
      <c r="V2505" s="150" t="str">
        <f>IF(JRF!C2518="","",IF(IFERROR(VLOOKUP(JRF!C2518,Checks!S:U,3,0),0)="A","Entry with System fund Dept",""))</f>
        <v/>
      </c>
      <c r="W2505" t="str">
        <f>IFERROR(IF('Journal Template'!D2917="","",IF(IFERROR(VLOOKUP('Journal Template'!D2917,Checks!S:U,3,0),0)="A","Entry with System fund Dept","")),"")</f>
        <v/>
      </c>
      <c r="X2505" t="s">
        <v>11533</v>
      </c>
      <c r="Y2505" t="s">
        <v>386</v>
      </c>
      <c r="Z2505" t="s">
        <v>11534</v>
      </c>
      <c r="AA2505" t="s">
        <v>391</v>
      </c>
      <c r="AB2505" t="s">
        <v>125</v>
      </c>
      <c r="AC2505" s="150" t="str">
        <f>IFERROR(IF(JRF!C2518="","",IF(AND(VLOOKUP(JRF!C2518,X:AA,4,0)=JRF!B2518,VLOOKUP(JRF!C2518,X:Y,2,0)="A"),"","Inactive Dept Combo Error")),"Inactive Dept Combo Error")</f>
        <v/>
      </c>
      <c r="AD2505" t="str">
        <f>IFERROR(IF('Journal Template'!D2917="","",IF(AND(VLOOKUP('Journal Template'!D2917,X:AA,4,0)='Journal Template'!A2917,VLOOKUP('Journal Template'!D2917,X:Y,2,0)="A"),"","Inactive Dept Combo Error")),"")</f>
        <v/>
      </c>
      <c r="AK2505" s="150" t="str">
        <f>IF(JRF!B2518="","",IF(JRF!B2518=IFERROR(VLOOKUP(JRF!B2518,Checks!AI:AI,1,0),0),"Entry in Branch/Satellite BU's",""))</f>
        <v/>
      </c>
      <c r="AL2505" t="str">
        <f>IFERROR(IF('Journal Template'!A2917="","",IF('Journal Template'!A2917=IFERROR(VLOOKUP('Journal Template'!A2917,Checks!AI:AI,1,0),0),"Entry in Branch/Satellite BU's","")),"")</f>
        <v/>
      </c>
      <c r="AO2505" s="171"/>
      <c r="AP2505" s="171"/>
      <c r="AQ2505" s="171"/>
      <c r="AR2505" s="171"/>
      <c r="CI2505" t="str">
        <f>IF(JRF!F2518&gt;0,"",IF(JRF!B2518="","",IF(LEFT(JRF!B2518,1)=IFERROR(VLOOKUP(LEFT(JRF!B2518,1),$CF$2:$CF$5,1,0),0),"Product Code Required",IF(JRF!C2518="","",IF(JRF!C2518=IFERROR(VLOOKUP(JRF!C2518,$CH:$CH,1,0),0),"Product Code Required","NA")))))</f>
        <v/>
      </c>
      <c r="CJ2505" t="str">
        <f>IF(JRF!AV2518&gt;0,"",IF(JRF!Q2518="","",IF(LEFT(JRF!Q2518,1)=IFERROR(VLOOKUP(LEFT(JRF!Q2518,1),$CF$2:$CF$5,1,0),0),"Product Code Required",IF(JRF!V2518="","",IF(JRF!V2518=IFERROR(VLOOKUP(JRF!V2518,$CH:$CH,1,0),0),"Product Code Required","NA")))))</f>
        <v/>
      </c>
      <c r="CK2505" t="str">
        <f>IFERROR(IF(LEN('Journal Template'!F2516)&gt;0,"",IF('Journal Template'!A2516="","",IF(LEFT('Journal Template'!A2516,1)=IFERROR(VLOOKUP(LEFT('Journal Template'!A2516,1),Checks!$CF$2:$CF$5,1,0),0),"Product Code Required",IF('Journal Template'!D2516="","",IF('Journal Template'!D2516=IFERROR(VLOOKUP('Journal Template'!D2516,Checks!$CH:$CH,1,0),0),"Product Code Required","NA"))))),"")</f>
        <v/>
      </c>
    </row>
    <row r="2506" spans="14:89">
      <c r="N2506" t="s">
        <v>11535</v>
      </c>
      <c r="O2506" t="s">
        <v>11536</v>
      </c>
      <c r="P2506" t="s">
        <v>386</v>
      </c>
      <c r="Q2506" s="150" t="str">
        <f>IF(JRF!D2519="","",IF(IFERROR(VLOOKUP(JRF!D2519,Checks!N:P,3,0),0)="A","","Inactive account in Use"))</f>
        <v/>
      </c>
      <c r="R2506" t="str">
        <f>IFERROR(IF('Journal Template'!C2918="","",IF(IFERROR(VLOOKUP('Journal Template'!C2918,Checks!N:P,3,0),0)="A","","Inactive account in Use")),"")</f>
        <v/>
      </c>
      <c r="V2506" s="150" t="str">
        <f>IF(JRF!C2519="","",IF(IFERROR(VLOOKUP(JRF!C2519,Checks!S:U,3,0),0)="A","Entry with System fund Dept",""))</f>
        <v/>
      </c>
      <c r="W2506" t="str">
        <f>IFERROR(IF('Journal Template'!D2918="","",IF(IFERROR(VLOOKUP('Journal Template'!D2918,Checks!S:U,3,0),0)="A","Entry with System fund Dept","")),"")</f>
        <v/>
      </c>
      <c r="X2506" t="s">
        <v>11537</v>
      </c>
      <c r="Y2506" t="s">
        <v>386</v>
      </c>
      <c r="Z2506" t="s">
        <v>11538</v>
      </c>
      <c r="AA2506" t="s">
        <v>391</v>
      </c>
      <c r="AB2506" t="s">
        <v>125</v>
      </c>
      <c r="AC2506" s="150" t="str">
        <f>IFERROR(IF(JRF!C2519="","",IF(AND(VLOOKUP(JRF!C2519,X:AA,4,0)=JRF!B2519,VLOOKUP(JRF!C2519,X:Y,2,0)="A"),"","Inactive Dept Combo Error")),"Inactive Dept Combo Error")</f>
        <v/>
      </c>
      <c r="AD2506" t="str">
        <f>IFERROR(IF('Journal Template'!D2918="","",IF(AND(VLOOKUP('Journal Template'!D2918,X:AA,4,0)='Journal Template'!A2918,VLOOKUP('Journal Template'!D2918,X:Y,2,0)="A"),"","Inactive Dept Combo Error")),"")</f>
        <v/>
      </c>
      <c r="AK2506" s="150" t="str">
        <f>IF(JRF!B2519="","",IF(JRF!B2519=IFERROR(VLOOKUP(JRF!B2519,Checks!AI:AI,1,0),0),"Entry in Branch/Satellite BU's",""))</f>
        <v/>
      </c>
      <c r="AL2506" t="str">
        <f>IFERROR(IF('Journal Template'!A2918="","",IF('Journal Template'!A2918=IFERROR(VLOOKUP('Journal Template'!A2918,Checks!AI:AI,1,0),0),"Entry in Branch/Satellite BU's","")),"")</f>
        <v/>
      </c>
      <c r="AO2506" s="171"/>
      <c r="AP2506" s="171"/>
      <c r="AQ2506" s="171"/>
      <c r="AR2506" s="171"/>
      <c r="CI2506" t="str">
        <f>IF(JRF!F2519&gt;0,"",IF(JRF!B2519="","",IF(LEFT(JRF!B2519,1)=IFERROR(VLOOKUP(LEFT(JRF!B2519,1),$CF$2:$CF$5,1,0),0),"Product Code Required",IF(JRF!C2519="","",IF(JRF!C2519=IFERROR(VLOOKUP(JRF!C2519,$CH:$CH,1,0),0),"Product Code Required","NA")))))</f>
        <v/>
      </c>
      <c r="CJ2506" t="str">
        <f>IF(JRF!AV2519&gt;0,"",IF(JRF!Q2519="","",IF(LEFT(JRF!Q2519,1)=IFERROR(VLOOKUP(LEFT(JRF!Q2519,1),$CF$2:$CF$5,1,0),0),"Product Code Required",IF(JRF!V2519="","",IF(JRF!V2519=IFERROR(VLOOKUP(JRF!V2519,$CH:$CH,1,0),0),"Product Code Required","NA")))))</f>
        <v/>
      </c>
      <c r="CK2506" t="str">
        <f>IFERROR(IF(LEN('Journal Template'!F2517)&gt;0,"",IF('Journal Template'!A2517="","",IF(LEFT('Journal Template'!A2517,1)=IFERROR(VLOOKUP(LEFT('Journal Template'!A2517,1),Checks!$CF$2:$CF$5,1,0),0),"Product Code Required",IF('Journal Template'!D2517="","",IF('Journal Template'!D2517=IFERROR(VLOOKUP('Journal Template'!D2517,Checks!$CH:$CH,1,0),0),"Product Code Required","NA"))))),"")</f>
        <v/>
      </c>
    </row>
    <row r="2507" spans="14:89">
      <c r="N2507" t="s">
        <v>11539</v>
      </c>
      <c r="O2507" t="s">
        <v>11540</v>
      </c>
      <c r="P2507" t="s">
        <v>386</v>
      </c>
      <c r="Q2507" s="150" t="str">
        <f>IF(JRF!D2520="","",IF(IFERROR(VLOOKUP(JRF!D2520,Checks!N:P,3,0),0)="A","","Inactive account in Use"))</f>
        <v/>
      </c>
      <c r="R2507" t="str">
        <f>IFERROR(IF('Journal Template'!C2919="","",IF(IFERROR(VLOOKUP('Journal Template'!C2919,Checks!N:P,3,0),0)="A","","Inactive account in Use")),"")</f>
        <v/>
      </c>
      <c r="V2507" s="150" t="str">
        <f>IF(JRF!C2520="","",IF(IFERROR(VLOOKUP(JRF!C2520,Checks!S:U,3,0),0)="A","Entry with System fund Dept",""))</f>
        <v/>
      </c>
      <c r="W2507" t="str">
        <f>IFERROR(IF('Journal Template'!D2919="","",IF(IFERROR(VLOOKUP('Journal Template'!D2919,Checks!S:U,3,0),0)="A","Entry with System fund Dept","")),"")</f>
        <v/>
      </c>
      <c r="X2507" t="s">
        <v>11541</v>
      </c>
      <c r="Y2507" t="s">
        <v>389</v>
      </c>
      <c r="Z2507" t="s">
        <v>11542</v>
      </c>
      <c r="AA2507" t="s">
        <v>391</v>
      </c>
      <c r="AB2507" t="s">
        <v>125</v>
      </c>
      <c r="AC2507" s="150" t="str">
        <f>IFERROR(IF(JRF!C2520="","",IF(AND(VLOOKUP(JRF!C2520,X:AA,4,0)=JRF!B2520,VLOOKUP(JRF!C2520,X:Y,2,0)="A"),"","Inactive Dept Combo Error")),"Inactive Dept Combo Error")</f>
        <v/>
      </c>
      <c r="AD2507" t="str">
        <f>IFERROR(IF('Journal Template'!D2919="","",IF(AND(VLOOKUP('Journal Template'!D2919,X:AA,4,0)='Journal Template'!A2919,VLOOKUP('Journal Template'!D2919,X:Y,2,0)="A"),"","Inactive Dept Combo Error")),"")</f>
        <v/>
      </c>
      <c r="AK2507" s="150" t="str">
        <f>IF(JRF!B2520="","",IF(JRF!B2520=IFERROR(VLOOKUP(JRF!B2520,Checks!AI:AI,1,0),0),"Entry in Branch/Satellite BU's",""))</f>
        <v/>
      </c>
      <c r="AL2507" t="str">
        <f>IFERROR(IF('Journal Template'!A2919="","",IF('Journal Template'!A2919=IFERROR(VLOOKUP('Journal Template'!A2919,Checks!AI:AI,1,0),0),"Entry in Branch/Satellite BU's","")),"")</f>
        <v/>
      </c>
      <c r="AO2507" s="171"/>
      <c r="AP2507" s="171"/>
      <c r="AQ2507" s="171"/>
      <c r="AR2507" s="171"/>
      <c r="CI2507" t="str">
        <f>IF(JRF!F2520&gt;0,"",IF(JRF!B2520="","",IF(LEFT(JRF!B2520,1)=IFERROR(VLOOKUP(LEFT(JRF!B2520,1),$CF$2:$CF$5,1,0),0),"Product Code Required",IF(JRF!C2520="","",IF(JRF!C2520=IFERROR(VLOOKUP(JRF!C2520,$CH:$CH,1,0),0),"Product Code Required","NA")))))</f>
        <v/>
      </c>
      <c r="CJ2507" t="str">
        <f>IF(JRF!AV2520&gt;0,"",IF(JRF!Q2520="","",IF(LEFT(JRF!Q2520,1)=IFERROR(VLOOKUP(LEFT(JRF!Q2520,1),$CF$2:$CF$5,1,0),0),"Product Code Required",IF(JRF!V2520="","",IF(JRF!V2520=IFERROR(VLOOKUP(JRF!V2520,$CH:$CH,1,0),0),"Product Code Required","NA")))))</f>
        <v/>
      </c>
      <c r="CK2507" t="str">
        <f>IFERROR(IF(LEN('Journal Template'!F2518)&gt;0,"",IF('Journal Template'!A2518="","",IF(LEFT('Journal Template'!A2518,1)=IFERROR(VLOOKUP(LEFT('Journal Template'!A2518,1),Checks!$CF$2:$CF$5,1,0),0),"Product Code Required",IF('Journal Template'!D2518="","",IF('Journal Template'!D2518=IFERROR(VLOOKUP('Journal Template'!D2518,Checks!$CH:$CH,1,0),0),"Product Code Required","NA"))))),"")</f>
        <v/>
      </c>
    </row>
    <row r="2508" spans="14:89">
      <c r="N2508" t="s">
        <v>11543</v>
      </c>
      <c r="O2508" t="s">
        <v>11544</v>
      </c>
      <c r="P2508" t="s">
        <v>386</v>
      </c>
      <c r="Q2508" s="150" t="str">
        <f>IF(JRF!D2521="","",IF(IFERROR(VLOOKUP(JRF!D2521,Checks!N:P,3,0),0)="A","","Inactive account in Use"))</f>
        <v/>
      </c>
      <c r="R2508" t="str">
        <f>IFERROR(IF('Journal Template'!C2920="","",IF(IFERROR(VLOOKUP('Journal Template'!C2920,Checks!N:P,3,0),0)="A","","Inactive account in Use")),"")</f>
        <v/>
      </c>
      <c r="V2508" s="150" t="str">
        <f>IF(JRF!C2521="","",IF(IFERROR(VLOOKUP(JRF!C2521,Checks!S:U,3,0),0)="A","Entry with System fund Dept",""))</f>
        <v/>
      </c>
      <c r="W2508" t="str">
        <f>IFERROR(IF('Journal Template'!D2920="","",IF(IFERROR(VLOOKUP('Journal Template'!D2920,Checks!S:U,3,0),0)="A","Entry with System fund Dept","")),"")</f>
        <v/>
      </c>
      <c r="X2508" t="s">
        <v>11545</v>
      </c>
      <c r="Y2508" t="s">
        <v>389</v>
      </c>
      <c r="Z2508" t="s">
        <v>11546</v>
      </c>
      <c r="AA2508" t="s">
        <v>391</v>
      </c>
      <c r="AB2508" t="s">
        <v>125</v>
      </c>
      <c r="AC2508" s="150" t="str">
        <f>IFERROR(IF(JRF!C2521="","",IF(AND(VLOOKUP(JRF!C2521,X:AA,4,0)=JRF!B2521,VLOOKUP(JRF!C2521,X:Y,2,0)="A"),"","Inactive Dept Combo Error")),"Inactive Dept Combo Error")</f>
        <v/>
      </c>
      <c r="AD2508" t="str">
        <f>IFERROR(IF('Journal Template'!D2920="","",IF(AND(VLOOKUP('Journal Template'!D2920,X:AA,4,0)='Journal Template'!A2920,VLOOKUP('Journal Template'!D2920,X:Y,2,0)="A"),"","Inactive Dept Combo Error")),"")</f>
        <v/>
      </c>
      <c r="AK2508" s="150" t="str">
        <f>IF(JRF!B2521="","",IF(JRF!B2521=IFERROR(VLOOKUP(JRF!B2521,Checks!AI:AI,1,0),0),"Entry in Branch/Satellite BU's",""))</f>
        <v/>
      </c>
      <c r="AL2508" t="str">
        <f>IFERROR(IF('Journal Template'!A2920="","",IF('Journal Template'!A2920=IFERROR(VLOOKUP('Journal Template'!A2920,Checks!AI:AI,1,0),0),"Entry in Branch/Satellite BU's","")),"")</f>
        <v/>
      </c>
      <c r="AO2508" s="171"/>
      <c r="AP2508" s="171"/>
      <c r="AQ2508" s="171"/>
      <c r="AR2508" s="171"/>
      <c r="CI2508" t="str">
        <f>IF(JRF!F2521&gt;0,"",IF(JRF!B2521="","",IF(LEFT(JRF!B2521,1)=IFERROR(VLOOKUP(LEFT(JRF!B2521,1),$CF$2:$CF$5,1,0),0),"Product Code Required",IF(JRF!C2521="","",IF(JRF!C2521=IFERROR(VLOOKUP(JRF!C2521,$CH:$CH,1,0),0),"Product Code Required","NA")))))</f>
        <v/>
      </c>
      <c r="CJ2508" t="str">
        <f>IF(JRF!AV2521&gt;0,"",IF(JRF!Q2521="","",IF(LEFT(JRF!Q2521,1)=IFERROR(VLOOKUP(LEFT(JRF!Q2521,1),$CF$2:$CF$5,1,0),0),"Product Code Required",IF(JRF!V2521="","",IF(JRF!V2521=IFERROR(VLOOKUP(JRF!V2521,$CH:$CH,1,0),0),"Product Code Required","NA")))))</f>
        <v/>
      </c>
      <c r="CK2508" t="str">
        <f>IFERROR(IF(LEN('Journal Template'!F2519)&gt;0,"",IF('Journal Template'!A2519="","",IF(LEFT('Journal Template'!A2519,1)=IFERROR(VLOOKUP(LEFT('Journal Template'!A2519,1),Checks!$CF$2:$CF$5,1,0),0),"Product Code Required",IF('Journal Template'!D2519="","",IF('Journal Template'!D2519=IFERROR(VLOOKUP('Journal Template'!D2519,Checks!$CH:$CH,1,0),0),"Product Code Required","NA"))))),"")</f>
        <v/>
      </c>
    </row>
    <row r="2509" spans="14:89">
      <c r="N2509" t="s">
        <v>11547</v>
      </c>
      <c r="O2509" t="s">
        <v>11548</v>
      </c>
      <c r="P2509" t="s">
        <v>386</v>
      </c>
      <c r="Q2509" s="150" t="str">
        <f>IF(JRF!D2522="","",IF(IFERROR(VLOOKUP(JRF!D2522,Checks!N:P,3,0),0)="A","","Inactive account in Use"))</f>
        <v/>
      </c>
      <c r="R2509" t="str">
        <f>IFERROR(IF('Journal Template'!C2921="","",IF(IFERROR(VLOOKUP('Journal Template'!C2921,Checks!N:P,3,0),0)="A","","Inactive account in Use")),"")</f>
        <v/>
      </c>
      <c r="V2509" s="150" t="str">
        <f>IF(JRF!C2522="","",IF(IFERROR(VLOOKUP(JRF!C2522,Checks!S:U,3,0),0)="A","Entry with System fund Dept",""))</f>
        <v/>
      </c>
      <c r="W2509" t="str">
        <f>IFERROR(IF('Journal Template'!D2921="","",IF(IFERROR(VLOOKUP('Journal Template'!D2921,Checks!S:U,3,0),0)="A","Entry with System fund Dept","")),"")</f>
        <v/>
      </c>
      <c r="X2509" t="s">
        <v>11549</v>
      </c>
      <c r="Y2509" t="s">
        <v>389</v>
      </c>
      <c r="Z2509" t="s">
        <v>11550</v>
      </c>
      <c r="AA2509" t="s">
        <v>391</v>
      </c>
      <c r="AB2509" t="s">
        <v>125</v>
      </c>
      <c r="AC2509" s="150" t="str">
        <f>IFERROR(IF(JRF!C2522="","",IF(AND(VLOOKUP(JRF!C2522,X:AA,4,0)=JRF!B2522,VLOOKUP(JRF!C2522,X:Y,2,0)="A"),"","Inactive Dept Combo Error")),"Inactive Dept Combo Error")</f>
        <v/>
      </c>
      <c r="AD2509" t="str">
        <f>IFERROR(IF('Journal Template'!D2921="","",IF(AND(VLOOKUP('Journal Template'!D2921,X:AA,4,0)='Journal Template'!A2921,VLOOKUP('Journal Template'!D2921,X:Y,2,0)="A"),"","Inactive Dept Combo Error")),"")</f>
        <v/>
      </c>
      <c r="AK2509" s="150" t="str">
        <f>IF(JRF!B2522="","",IF(JRF!B2522=IFERROR(VLOOKUP(JRF!B2522,Checks!AI:AI,1,0),0),"Entry in Branch/Satellite BU's",""))</f>
        <v/>
      </c>
      <c r="AL2509" t="str">
        <f>IFERROR(IF('Journal Template'!A2921="","",IF('Journal Template'!A2921=IFERROR(VLOOKUP('Journal Template'!A2921,Checks!AI:AI,1,0),0),"Entry in Branch/Satellite BU's","")),"")</f>
        <v/>
      </c>
      <c r="AO2509" s="171"/>
      <c r="AP2509" s="171"/>
      <c r="AQ2509" s="171"/>
      <c r="AR2509" s="171"/>
      <c r="CI2509" t="str">
        <f>IF(JRF!F2522&gt;0,"",IF(JRF!B2522="","",IF(LEFT(JRF!B2522,1)=IFERROR(VLOOKUP(LEFT(JRF!B2522,1),$CF$2:$CF$5,1,0),0),"Product Code Required",IF(JRF!C2522="","",IF(JRF!C2522=IFERROR(VLOOKUP(JRF!C2522,$CH:$CH,1,0),0),"Product Code Required","NA")))))</f>
        <v/>
      </c>
      <c r="CJ2509" t="str">
        <f>IF(JRF!AV2522&gt;0,"",IF(JRF!Q2522="","",IF(LEFT(JRF!Q2522,1)=IFERROR(VLOOKUP(LEFT(JRF!Q2522,1),$CF$2:$CF$5,1,0),0),"Product Code Required",IF(JRF!V2522="","",IF(JRF!V2522=IFERROR(VLOOKUP(JRF!V2522,$CH:$CH,1,0),0),"Product Code Required","NA")))))</f>
        <v/>
      </c>
      <c r="CK2509" t="str">
        <f>IFERROR(IF(LEN('Journal Template'!F2520)&gt;0,"",IF('Journal Template'!A2520="","",IF(LEFT('Journal Template'!A2520,1)=IFERROR(VLOOKUP(LEFT('Journal Template'!A2520,1),Checks!$CF$2:$CF$5,1,0),0),"Product Code Required",IF('Journal Template'!D2520="","",IF('Journal Template'!D2520=IFERROR(VLOOKUP('Journal Template'!D2520,Checks!$CH:$CH,1,0),0),"Product Code Required","NA"))))),"")</f>
        <v/>
      </c>
    </row>
    <row r="2510" spans="14:89">
      <c r="N2510" t="s">
        <v>11551</v>
      </c>
      <c r="O2510" t="s">
        <v>11552</v>
      </c>
      <c r="P2510" t="s">
        <v>386</v>
      </c>
      <c r="Q2510" s="150" t="str">
        <f>IF(JRF!D2523="","",IF(IFERROR(VLOOKUP(JRF!D2523,Checks!N:P,3,0),0)="A","","Inactive account in Use"))</f>
        <v/>
      </c>
      <c r="R2510" t="str">
        <f>IFERROR(IF('Journal Template'!C2922="","",IF(IFERROR(VLOOKUP('Journal Template'!C2922,Checks!N:P,3,0),0)="A","","Inactive account in Use")),"")</f>
        <v/>
      </c>
      <c r="V2510" s="150" t="str">
        <f>IF(JRF!C2523="","",IF(IFERROR(VLOOKUP(JRF!C2523,Checks!S:U,3,0),0)="A","Entry with System fund Dept",""))</f>
        <v/>
      </c>
      <c r="W2510" t="str">
        <f>IFERROR(IF('Journal Template'!D2922="","",IF(IFERROR(VLOOKUP('Journal Template'!D2922,Checks!S:U,3,0),0)="A","Entry with System fund Dept","")),"")</f>
        <v/>
      </c>
      <c r="X2510" t="s">
        <v>11553</v>
      </c>
      <c r="Y2510" t="s">
        <v>389</v>
      </c>
      <c r="Z2510" t="s">
        <v>11554</v>
      </c>
      <c r="AA2510" t="s">
        <v>391</v>
      </c>
      <c r="AB2510" t="s">
        <v>125</v>
      </c>
      <c r="AC2510" s="150" t="str">
        <f>IFERROR(IF(JRF!C2523="","",IF(AND(VLOOKUP(JRF!C2523,X:AA,4,0)=JRF!B2523,VLOOKUP(JRF!C2523,X:Y,2,0)="A"),"","Inactive Dept Combo Error")),"Inactive Dept Combo Error")</f>
        <v/>
      </c>
      <c r="AD2510" t="str">
        <f>IFERROR(IF('Journal Template'!D2922="","",IF(AND(VLOOKUP('Journal Template'!D2922,X:AA,4,0)='Journal Template'!A2922,VLOOKUP('Journal Template'!D2922,X:Y,2,0)="A"),"","Inactive Dept Combo Error")),"")</f>
        <v/>
      </c>
      <c r="AK2510" s="150" t="str">
        <f>IF(JRF!B2523="","",IF(JRF!B2523=IFERROR(VLOOKUP(JRF!B2523,Checks!AI:AI,1,0),0),"Entry in Branch/Satellite BU's",""))</f>
        <v/>
      </c>
      <c r="AL2510" t="str">
        <f>IFERROR(IF('Journal Template'!A2922="","",IF('Journal Template'!A2922=IFERROR(VLOOKUP('Journal Template'!A2922,Checks!AI:AI,1,0),0),"Entry in Branch/Satellite BU's","")),"")</f>
        <v/>
      </c>
      <c r="AO2510" s="171"/>
      <c r="AP2510" s="171"/>
      <c r="AQ2510" s="171"/>
      <c r="AR2510" s="171"/>
      <c r="CI2510" t="str">
        <f>IF(JRF!F2523&gt;0,"",IF(JRF!B2523="","",IF(LEFT(JRF!B2523,1)=IFERROR(VLOOKUP(LEFT(JRF!B2523,1),$CF$2:$CF$5,1,0),0),"Product Code Required",IF(JRF!C2523="","",IF(JRF!C2523=IFERROR(VLOOKUP(JRF!C2523,$CH:$CH,1,0),0),"Product Code Required","NA")))))</f>
        <v/>
      </c>
      <c r="CJ2510" t="str">
        <f>IF(JRF!AV2523&gt;0,"",IF(JRF!Q2523="","",IF(LEFT(JRF!Q2523,1)=IFERROR(VLOOKUP(LEFT(JRF!Q2523,1),$CF$2:$CF$5,1,0),0),"Product Code Required",IF(JRF!V2523="","",IF(JRF!V2523=IFERROR(VLOOKUP(JRF!V2523,$CH:$CH,1,0),0),"Product Code Required","NA")))))</f>
        <v/>
      </c>
      <c r="CK2510" t="str">
        <f>IFERROR(IF(LEN('Journal Template'!F2521)&gt;0,"",IF('Journal Template'!A2521="","",IF(LEFT('Journal Template'!A2521,1)=IFERROR(VLOOKUP(LEFT('Journal Template'!A2521,1),Checks!$CF$2:$CF$5,1,0),0),"Product Code Required",IF('Journal Template'!D2521="","",IF('Journal Template'!D2521=IFERROR(VLOOKUP('Journal Template'!D2521,Checks!$CH:$CH,1,0),0),"Product Code Required","NA"))))),"")</f>
        <v/>
      </c>
    </row>
    <row r="2511" spans="14:89">
      <c r="N2511" t="s">
        <v>11555</v>
      </c>
      <c r="O2511" t="s">
        <v>11556</v>
      </c>
      <c r="P2511" t="s">
        <v>386</v>
      </c>
      <c r="Q2511" s="150" t="str">
        <f>IF(JRF!D2524="","",IF(IFERROR(VLOOKUP(JRF!D2524,Checks!N:P,3,0),0)="A","","Inactive account in Use"))</f>
        <v/>
      </c>
      <c r="R2511" t="str">
        <f>IFERROR(IF('Journal Template'!C2923="","",IF(IFERROR(VLOOKUP('Journal Template'!C2923,Checks!N:P,3,0),0)="A","","Inactive account in Use")),"")</f>
        <v/>
      </c>
      <c r="V2511" s="150" t="str">
        <f>IF(JRF!C2524="","",IF(IFERROR(VLOOKUP(JRF!C2524,Checks!S:U,3,0),0)="A","Entry with System fund Dept",""))</f>
        <v/>
      </c>
      <c r="W2511" t="str">
        <f>IFERROR(IF('Journal Template'!D2923="","",IF(IFERROR(VLOOKUP('Journal Template'!D2923,Checks!S:U,3,0),0)="A","Entry with System fund Dept","")),"")</f>
        <v/>
      </c>
      <c r="X2511" t="s">
        <v>11557</v>
      </c>
      <c r="Y2511" t="s">
        <v>389</v>
      </c>
      <c r="Z2511" t="s">
        <v>11558</v>
      </c>
      <c r="AA2511" t="s">
        <v>391</v>
      </c>
      <c r="AB2511" t="s">
        <v>125</v>
      </c>
      <c r="AC2511" s="150" t="str">
        <f>IFERROR(IF(JRF!C2524="","",IF(AND(VLOOKUP(JRF!C2524,X:AA,4,0)=JRF!B2524,VLOOKUP(JRF!C2524,X:Y,2,0)="A"),"","Inactive Dept Combo Error")),"Inactive Dept Combo Error")</f>
        <v/>
      </c>
      <c r="AD2511" t="str">
        <f>IFERROR(IF('Journal Template'!D2923="","",IF(AND(VLOOKUP('Journal Template'!D2923,X:AA,4,0)='Journal Template'!A2923,VLOOKUP('Journal Template'!D2923,X:Y,2,0)="A"),"","Inactive Dept Combo Error")),"")</f>
        <v/>
      </c>
      <c r="AK2511" s="150" t="str">
        <f>IF(JRF!B2524="","",IF(JRF!B2524=IFERROR(VLOOKUP(JRF!B2524,Checks!AI:AI,1,0),0),"Entry in Branch/Satellite BU's",""))</f>
        <v/>
      </c>
      <c r="AL2511" t="str">
        <f>IFERROR(IF('Journal Template'!A2923="","",IF('Journal Template'!A2923=IFERROR(VLOOKUP('Journal Template'!A2923,Checks!AI:AI,1,0),0),"Entry in Branch/Satellite BU's","")),"")</f>
        <v/>
      </c>
      <c r="AO2511" s="171"/>
      <c r="AP2511" s="171"/>
      <c r="AQ2511" s="171"/>
      <c r="AR2511" s="171"/>
      <c r="CI2511" t="str">
        <f>IF(JRF!F2524&gt;0,"",IF(JRF!B2524="","",IF(LEFT(JRF!B2524,1)=IFERROR(VLOOKUP(LEFT(JRF!B2524,1),$CF$2:$CF$5,1,0),0),"Product Code Required",IF(JRF!C2524="","",IF(JRF!C2524=IFERROR(VLOOKUP(JRF!C2524,$CH:$CH,1,0),0),"Product Code Required","NA")))))</f>
        <v/>
      </c>
      <c r="CJ2511" t="str">
        <f>IF(JRF!AV2524&gt;0,"",IF(JRF!Q2524="","",IF(LEFT(JRF!Q2524,1)=IFERROR(VLOOKUP(LEFT(JRF!Q2524,1),$CF$2:$CF$5,1,0),0),"Product Code Required",IF(JRF!V2524="","",IF(JRF!V2524=IFERROR(VLOOKUP(JRF!V2524,$CH:$CH,1,0),0),"Product Code Required","NA")))))</f>
        <v/>
      </c>
      <c r="CK2511" t="str">
        <f>IFERROR(IF(LEN('Journal Template'!F2522)&gt;0,"",IF('Journal Template'!A2522="","",IF(LEFT('Journal Template'!A2522,1)=IFERROR(VLOOKUP(LEFT('Journal Template'!A2522,1),Checks!$CF$2:$CF$5,1,0),0),"Product Code Required",IF('Journal Template'!D2522="","",IF('Journal Template'!D2522=IFERROR(VLOOKUP('Journal Template'!D2522,Checks!$CH:$CH,1,0),0),"Product Code Required","NA"))))),"")</f>
        <v/>
      </c>
    </row>
    <row r="2512" spans="14:89">
      <c r="N2512" t="s">
        <v>11559</v>
      </c>
      <c r="O2512" t="s">
        <v>11560</v>
      </c>
      <c r="P2512" t="s">
        <v>386</v>
      </c>
      <c r="Q2512" s="150" t="str">
        <f>IF(JRF!D2525="","",IF(IFERROR(VLOOKUP(JRF!D2525,Checks!N:P,3,0),0)="A","","Inactive account in Use"))</f>
        <v/>
      </c>
      <c r="R2512" t="str">
        <f>IFERROR(IF('Journal Template'!C2924="","",IF(IFERROR(VLOOKUP('Journal Template'!C2924,Checks!N:P,3,0),0)="A","","Inactive account in Use")),"")</f>
        <v/>
      </c>
      <c r="V2512" s="150" t="str">
        <f>IF(JRF!C2525="","",IF(IFERROR(VLOOKUP(JRF!C2525,Checks!S:U,3,0),0)="A","Entry with System fund Dept",""))</f>
        <v/>
      </c>
      <c r="W2512" t="str">
        <f>IFERROR(IF('Journal Template'!D2924="","",IF(IFERROR(VLOOKUP('Journal Template'!D2924,Checks!S:U,3,0),0)="A","Entry with System fund Dept","")),"")</f>
        <v/>
      </c>
      <c r="X2512" t="s">
        <v>11561</v>
      </c>
      <c r="Y2512" t="s">
        <v>389</v>
      </c>
      <c r="Z2512" t="s">
        <v>11562</v>
      </c>
      <c r="AA2512" t="s">
        <v>391</v>
      </c>
      <c r="AB2512" t="s">
        <v>125</v>
      </c>
      <c r="AC2512" s="150" t="str">
        <f>IFERROR(IF(JRF!C2525="","",IF(AND(VLOOKUP(JRF!C2525,X:AA,4,0)=JRF!B2525,VLOOKUP(JRF!C2525,X:Y,2,0)="A"),"","Inactive Dept Combo Error")),"Inactive Dept Combo Error")</f>
        <v/>
      </c>
      <c r="AD2512" t="str">
        <f>IFERROR(IF('Journal Template'!D2924="","",IF(AND(VLOOKUP('Journal Template'!D2924,X:AA,4,0)='Journal Template'!A2924,VLOOKUP('Journal Template'!D2924,X:Y,2,0)="A"),"","Inactive Dept Combo Error")),"")</f>
        <v/>
      </c>
      <c r="AK2512" s="150" t="str">
        <f>IF(JRF!B2525="","",IF(JRF!B2525=IFERROR(VLOOKUP(JRF!B2525,Checks!AI:AI,1,0),0),"Entry in Branch/Satellite BU's",""))</f>
        <v/>
      </c>
      <c r="AL2512" t="str">
        <f>IFERROR(IF('Journal Template'!A2924="","",IF('Journal Template'!A2924=IFERROR(VLOOKUP('Journal Template'!A2924,Checks!AI:AI,1,0),0),"Entry in Branch/Satellite BU's","")),"")</f>
        <v/>
      </c>
      <c r="AO2512" s="171"/>
      <c r="AP2512" s="171"/>
      <c r="AQ2512" s="171"/>
      <c r="AR2512" s="171"/>
      <c r="CI2512" t="str">
        <f>IF(JRF!F2525&gt;0,"",IF(JRF!B2525="","",IF(LEFT(JRF!B2525,1)=IFERROR(VLOOKUP(LEFT(JRF!B2525,1),$CF$2:$CF$5,1,0),0),"Product Code Required",IF(JRF!C2525="","",IF(JRF!C2525=IFERROR(VLOOKUP(JRF!C2525,$CH:$CH,1,0),0),"Product Code Required","NA")))))</f>
        <v/>
      </c>
      <c r="CJ2512" t="str">
        <f>IF(JRF!AV2525&gt;0,"",IF(JRF!Q2525="","",IF(LEFT(JRF!Q2525,1)=IFERROR(VLOOKUP(LEFT(JRF!Q2525,1),$CF$2:$CF$5,1,0),0),"Product Code Required",IF(JRF!V2525="","",IF(JRF!V2525=IFERROR(VLOOKUP(JRF!V2525,$CH:$CH,1,0),0),"Product Code Required","NA")))))</f>
        <v/>
      </c>
      <c r="CK2512" t="str">
        <f>IFERROR(IF(LEN('Journal Template'!F2523)&gt;0,"",IF('Journal Template'!A2523="","",IF(LEFT('Journal Template'!A2523,1)=IFERROR(VLOOKUP(LEFT('Journal Template'!A2523,1),Checks!$CF$2:$CF$5,1,0),0),"Product Code Required",IF('Journal Template'!D2523="","",IF('Journal Template'!D2523=IFERROR(VLOOKUP('Journal Template'!D2523,Checks!$CH:$CH,1,0),0),"Product Code Required","NA"))))),"")</f>
        <v/>
      </c>
    </row>
    <row r="2513" spans="14:89">
      <c r="N2513" t="s">
        <v>11563</v>
      </c>
      <c r="O2513" t="s">
        <v>11564</v>
      </c>
      <c r="P2513" t="s">
        <v>386</v>
      </c>
      <c r="Q2513" s="150" t="str">
        <f>IF(JRF!D2526="","",IF(IFERROR(VLOOKUP(JRF!D2526,Checks!N:P,3,0),0)="A","","Inactive account in Use"))</f>
        <v/>
      </c>
      <c r="R2513" t="str">
        <f>IFERROR(IF('Journal Template'!C2925="","",IF(IFERROR(VLOOKUP('Journal Template'!C2925,Checks!N:P,3,0),0)="A","","Inactive account in Use")),"")</f>
        <v/>
      </c>
      <c r="V2513" s="150" t="str">
        <f>IF(JRF!C2526="","",IF(IFERROR(VLOOKUP(JRF!C2526,Checks!S:U,3,0),0)="A","Entry with System fund Dept",""))</f>
        <v/>
      </c>
      <c r="W2513" t="str">
        <f>IFERROR(IF('Journal Template'!D2925="","",IF(IFERROR(VLOOKUP('Journal Template'!D2925,Checks!S:U,3,0),0)="A","Entry with System fund Dept","")),"")</f>
        <v/>
      </c>
      <c r="X2513" t="s">
        <v>11565</v>
      </c>
      <c r="Y2513" t="s">
        <v>389</v>
      </c>
      <c r="Z2513" t="s">
        <v>11566</v>
      </c>
      <c r="AA2513" t="s">
        <v>391</v>
      </c>
      <c r="AB2513" t="s">
        <v>125</v>
      </c>
      <c r="AC2513" s="150" t="str">
        <f>IFERROR(IF(JRF!C2526="","",IF(AND(VLOOKUP(JRF!C2526,X:AA,4,0)=JRF!B2526,VLOOKUP(JRF!C2526,X:Y,2,0)="A"),"","Inactive Dept Combo Error")),"Inactive Dept Combo Error")</f>
        <v/>
      </c>
      <c r="AD2513" t="str">
        <f>IFERROR(IF('Journal Template'!D2925="","",IF(AND(VLOOKUP('Journal Template'!D2925,X:AA,4,0)='Journal Template'!A2925,VLOOKUP('Journal Template'!D2925,X:Y,2,0)="A"),"","Inactive Dept Combo Error")),"")</f>
        <v/>
      </c>
      <c r="AK2513" s="150" t="str">
        <f>IF(JRF!B2526="","",IF(JRF!B2526=IFERROR(VLOOKUP(JRF!B2526,Checks!AI:AI,1,0),0),"Entry in Branch/Satellite BU's",""))</f>
        <v/>
      </c>
      <c r="AL2513" t="str">
        <f>IFERROR(IF('Journal Template'!A2925="","",IF('Journal Template'!A2925=IFERROR(VLOOKUP('Journal Template'!A2925,Checks!AI:AI,1,0),0),"Entry in Branch/Satellite BU's","")),"")</f>
        <v/>
      </c>
      <c r="AO2513" s="171"/>
      <c r="AP2513" s="171"/>
      <c r="AQ2513" s="171"/>
      <c r="AR2513" s="171"/>
      <c r="CI2513" t="str">
        <f>IF(JRF!F2526&gt;0,"",IF(JRF!B2526="","",IF(LEFT(JRF!B2526,1)=IFERROR(VLOOKUP(LEFT(JRF!B2526,1),$CF$2:$CF$5,1,0),0),"Product Code Required",IF(JRF!C2526="","",IF(JRF!C2526=IFERROR(VLOOKUP(JRF!C2526,$CH:$CH,1,0),0),"Product Code Required","NA")))))</f>
        <v/>
      </c>
      <c r="CJ2513" t="str">
        <f>IF(JRF!AV2526&gt;0,"",IF(JRF!Q2526="","",IF(LEFT(JRF!Q2526,1)=IFERROR(VLOOKUP(LEFT(JRF!Q2526,1),$CF$2:$CF$5,1,0),0),"Product Code Required",IF(JRF!V2526="","",IF(JRF!V2526=IFERROR(VLOOKUP(JRF!V2526,$CH:$CH,1,0),0),"Product Code Required","NA")))))</f>
        <v/>
      </c>
      <c r="CK2513" t="str">
        <f>IFERROR(IF(LEN('Journal Template'!F2524)&gt;0,"",IF('Journal Template'!A2524="","",IF(LEFT('Journal Template'!A2524,1)=IFERROR(VLOOKUP(LEFT('Journal Template'!A2524,1),Checks!$CF$2:$CF$5,1,0),0),"Product Code Required",IF('Journal Template'!D2524="","",IF('Journal Template'!D2524=IFERROR(VLOOKUP('Journal Template'!D2524,Checks!$CH:$CH,1,0),0),"Product Code Required","NA"))))),"")</f>
        <v/>
      </c>
    </row>
    <row r="2514" spans="14:89">
      <c r="N2514" t="s">
        <v>11567</v>
      </c>
      <c r="O2514" t="s">
        <v>11568</v>
      </c>
      <c r="P2514" t="s">
        <v>386</v>
      </c>
      <c r="Q2514" s="150" t="str">
        <f>IF(JRF!D2527="","",IF(IFERROR(VLOOKUP(JRF!D2527,Checks!N:P,3,0),0)="A","","Inactive account in Use"))</f>
        <v/>
      </c>
      <c r="R2514" t="str">
        <f>IFERROR(IF('Journal Template'!C2926="","",IF(IFERROR(VLOOKUP('Journal Template'!C2926,Checks!N:P,3,0),0)="A","","Inactive account in Use")),"")</f>
        <v/>
      </c>
      <c r="V2514" s="150" t="str">
        <f>IF(JRF!C2527="","",IF(IFERROR(VLOOKUP(JRF!C2527,Checks!S:U,3,0),0)="A","Entry with System fund Dept",""))</f>
        <v/>
      </c>
      <c r="W2514" t="str">
        <f>IFERROR(IF('Journal Template'!D2926="","",IF(IFERROR(VLOOKUP('Journal Template'!D2926,Checks!S:U,3,0),0)="A","Entry with System fund Dept","")),"")</f>
        <v/>
      </c>
      <c r="X2514" t="s">
        <v>11569</v>
      </c>
      <c r="Y2514" t="s">
        <v>389</v>
      </c>
      <c r="Z2514" t="s">
        <v>11570</v>
      </c>
      <c r="AA2514" t="s">
        <v>391</v>
      </c>
      <c r="AB2514" t="s">
        <v>125</v>
      </c>
      <c r="AC2514" s="150" t="str">
        <f>IFERROR(IF(JRF!C2527="","",IF(AND(VLOOKUP(JRF!C2527,X:AA,4,0)=JRF!B2527,VLOOKUP(JRF!C2527,X:Y,2,0)="A"),"","Inactive Dept Combo Error")),"Inactive Dept Combo Error")</f>
        <v/>
      </c>
      <c r="AD2514" t="str">
        <f>IFERROR(IF('Journal Template'!D2926="","",IF(AND(VLOOKUP('Journal Template'!D2926,X:AA,4,0)='Journal Template'!A2926,VLOOKUP('Journal Template'!D2926,X:Y,2,0)="A"),"","Inactive Dept Combo Error")),"")</f>
        <v/>
      </c>
      <c r="AK2514" s="150" t="str">
        <f>IF(JRF!B2527="","",IF(JRF!B2527=IFERROR(VLOOKUP(JRF!B2527,Checks!AI:AI,1,0),0),"Entry in Branch/Satellite BU's",""))</f>
        <v/>
      </c>
      <c r="AL2514" t="str">
        <f>IFERROR(IF('Journal Template'!A2926="","",IF('Journal Template'!A2926=IFERROR(VLOOKUP('Journal Template'!A2926,Checks!AI:AI,1,0),0),"Entry in Branch/Satellite BU's","")),"")</f>
        <v/>
      </c>
      <c r="AO2514" s="171"/>
      <c r="AP2514" s="171"/>
      <c r="AQ2514" s="171"/>
      <c r="AR2514" s="171"/>
      <c r="CI2514" t="str">
        <f>IF(JRF!F2527&gt;0,"",IF(JRF!B2527="","",IF(LEFT(JRF!B2527,1)=IFERROR(VLOOKUP(LEFT(JRF!B2527,1),$CF$2:$CF$5,1,0),0),"Product Code Required",IF(JRF!C2527="","",IF(JRF!C2527=IFERROR(VLOOKUP(JRF!C2527,$CH:$CH,1,0),0),"Product Code Required","NA")))))</f>
        <v/>
      </c>
      <c r="CJ2514" t="str">
        <f>IF(JRF!AV2527&gt;0,"",IF(JRF!Q2527="","",IF(LEFT(JRF!Q2527,1)=IFERROR(VLOOKUP(LEFT(JRF!Q2527,1),$CF$2:$CF$5,1,0),0),"Product Code Required",IF(JRF!V2527="","",IF(JRF!V2527=IFERROR(VLOOKUP(JRF!V2527,$CH:$CH,1,0),0),"Product Code Required","NA")))))</f>
        <v/>
      </c>
      <c r="CK2514" t="str">
        <f>IFERROR(IF(LEN('Journal Template'!F2525)&gt;0,"",IF('Journal Template'!A2525="","",IF(LEFT('Journal Template'!A2525,1)=IFERROR(VLOOKUP(LEFT('Journal Template'!A2525,1),Checks!$CF$2:$CF$5,1,0),0),"Product Code Required",IF('Journal Template'!D2525="","",IF('Journal Template'!D2525=IFERROR(VLOOKUP('Journal Template'!D2525,Checks!$CH:$CH,1,0),0),"Product Code Required","NA"))))),"")</f>
        <v/>
      </c>
    </row>
    <row r="2515" spans="14:89">
      <c r="N2515" t="s">
        <v>11571</v>
      </c>
      <c r="O2515" t="s">
        <v>11572</v>
      </c>
      <c r="P2515" t="s">
        <v>386</v>
      </c>
      <c r="Q2515" s="150" t="str">
        <f>IF(JRF!D2528="","",IF(IFERROR(VLOOKUP(JRF!D2528,Checks!N:P,3,0),0)="A","","Inactive account in Use"))</f>
        <v/>
      </c>
      <c r="R2515" t="str">
        <f>IFERROR(IF('Journal Template'!C2927="","",IF(IFERROR(VLOOKUP('Journal Template'!C2927,Checks!N:P,3,0),0)="A","","Inactive account in Use")),"")</f>
        <v/>
      </c>
      <c r="V2515" s="150" t="str">
        <f>IF(JRF!C2528="","",IF(IFERROR(VLOOKUP(JRF!C2528,Checks!S:U,3,0),0)="A","Entry with System fund Dept",""))</f>
        <v/>
      </c>
      <c r="W2515" t="str">
        <f>IFERROR(IF('Journal Template'!D2927="","",IF(IFERROR(VLOOKUP('Journal Template'!D2927,Checks!S:U,3,0),0)="A","Entry with System fund Dept","")),"")</f>
        <v/>
      </c>
      <c r="X2515" t="s">
        <v>11573</v>
      </c>
      <c r="Y2515" t="s">
        <v>389</v>
      </c>
      <c r="Z2515" t="s">
        <v>11574</v>
      </c>
      <c r="AA2515" t="s">
        <v>391</v>
      </c>
      <c r="AB2515" t="s">
        <v>125</v>
      </c>
      <c r="AC2515" s="150" t="str">
        <f>IFERROR(IF(JRF!C2528="","",IF(AND(VLOOKUP(JRF!C2528,X:AA,4,0)=JRF!B2528,VLOOKUP(JRF!C2528,X:Y,2,0)="A"),"","Inactive Dept Combo Error")),"Inactive Dept Combo Error")</f>
        <v/>
      </c>
      <c r="AD2515" t="str">
        <f>IFERROR(IF('Journal Template'!D2927="","",IF(AND(VLOOKUP('Journal Template'!D2927,X:AA,4,0)='Journal Template'!A2927,VLOOKUP('Journal Template'!D2927,X:Y,2,0)="A"),"","Inactive Dept Combo Error")),"")</f>
        <v/>
      </c>
      <c r="AK2515" s="150" t="str">
        <f>IF(JRF!B2528="","",IF(JRF!B2528=IFERROR(VLOOKUP(JRF!B2528,Checks!AI:AI,1,0),0),"Entry in Branch/Satellite BU's",""))</f>
        <v/>
      </c>
      <c r="AL2515" t="str">
        <f>IFERROR(IF('Journal Template'!A2927="","",IF('Journal Template'!A2927=IFERROR(VLOOKUP('Journal Template'!A2927,Checks!AI:AI,1,0),0),"Entry in Branch/Satellite BU's","")),"")</f>
        <v/>
      </c>
      <c r="AO2515" s="171"/>
      <c r="AP2515" s="171"/>
      <c r="AQ2515" s="171"/>
      <c r="AR2515" s="171"/>
      <c r="CI2515" t="str">
        <f>IF(JRF!F2528&gt;0,"",IF(JRF!B2528="","",IF(LEFT(JRF!B2528,1)=IFERROR(VLOOKUP(LEFT(JRF!B2528,1),$CF$2:$CF$5,1,0),0),"Product Code Required",IF(JRF!C2528="","",IF(JRF!C2528=IFERROR(VLOOKUP(JRF!C2528,$CH:$CH,1,0),0),"Product Code Required","NA")))))</f>
        <v/>
      </c>
      <c r="CJ2515" t="str">
        <f>IF(JRF!AV2528&gt;0,"",IF(JRF!Q2528="","",IF(LEFT(JRF!Q2528,1)=IFERROR(VLOOKUP(LEFT(JRF!Q2528,1),$CF$2:$CF$5,1,0),0),"Product Code Required",IF(JRF!V2528="","",IF(JRF!V2528=IFERROR(VLOOKUP(JRF!V2528,$CH:$CH,1,0),0),"Product Code Required","NA")))))</f>
        <v/>
      </c>
      <c r="CK2515" t="str">
        <f>IFERROR(IF(LEN('Journal Template'!F2526)&gt;0,"",IF('Journal Template'!A2526="","",IF(LEFT('Journal Template'!A2526,1)=IFERROR(VLOOKUP(LEFT('Journal Template'!A2526,1),Checks!$CF$2:$CF$5,1,0),0),"Product Code Required",IF('Journal Template'!D2526="","",IF('Journal Template'!D2526=IFERROR(VLOOKUP('Journal Template'!D2526,Checks!$CH:$CH,1,0),0),"Product Code Required","NA"))))),"")</f>
        <v/>
      </c>
    </row>
    <row r="2516" spans="14:89">
      <c r="N2516" t="s">
        <v>11575</v>
      </c>
      <c r="O2516" t="s">
        <v>11576</v>
      </c>
      <c r="P2516" t="s">
        <v>386</v>
      </c>
      <c r="Q2516" s="150" t="str">
        <f>IF(JRF!D2529="","",IF(IFERROR(VLOOKUP(JRF!D2529,Checks!N:P,3,0),0)="A","","Inactive account in Use"))</f>
        <v/>
      </c>
      <c r="R2516" t="str">
        <f>IFERROR(IF('Journal Template'!C2928="","",IF(IFERROR(VLOOKUP('Journal Template'!C2928,Checks!N:P,3,0),0)="A","","Inactive account in Use")),"")</f>
        <v/>
      </c>
      <c r="V2516" s="150" t="str">
        <f>IF(JRF!C2529="","",IF(IFERROR(VLOOKUP(JRF!C2529,Checks!S:U,3,0),0)="A","Entry with System fund Dept",""))</f>
        <v/>
      </c>
      <c r="W2516" t="str">
        <f>IFERROR(IF('Journal Template'!D2928="","",IF(IFERROR(VLOOKUP('Journal Template'!D2928,Checks!S:U,3,0),0)="A","Entry with System fund Dept","")),"")</f>
        <v/>
      </c>
      <c r="X2516" t="s">
        <v>11577</v>
      </c>
      <c r="Y2516" t="s">
        <v>386</v>
      </c>
      <c r="Z2516" t="s">
        <v>11578</v>
      </c>
      <c r="AA2516" t="s">
        <v>391</v>
      </c>
      <c r="AB2516" t="s">
        <v>125</v>
      </c>
      <c r="AC2516" s="150" t="str">
        <f>IFERROR(IF(JRF!C2529="","",IF(AND(VLOOKUP(JRF!C2529,X:AA,4,0)=JRF!B2529,VLOOKUP(JRF!C2529,X:Y,2,0)="A"),"","Inactive Dept Combo Error")),"Inactive Dept Combo Error")</f>
        <v/>
      </c>
      <c r="AD2516" t="str">
        <f>IFERROR(IF('Journal Template'!D2928="","",IF(AND(VLOOKUP('Journal Template'!D2928,X:AA,4,0)='Journal Template'!A2928,VLOOKUP('Journal Template'!D2928,X:Y,2,0)="A"),"","Inactive Dept Combo Error")),"")</f>
        <v/>
      </c>
      <c r="AK2516" s="150" t="str">
        <f>IF(JRF!B2529="","",IF(JRF!B2529=IFERROR(VLOOKUP(JRF!B2529,Checks!AI:AI,1,0),0),"Entry in Branch/Satellite BU's",""))</f>
        <v/>
      </c>
      <c r="AL2516" t="str">
        <f>IFERROR(IF('Journal Template'!A2928="","",IF('Journal Template'!A2928=IFERROR(VLOOKUP('Journal Template'!A2928,Checks!AI:AI,1,0),0),"Entry in Branch/Satellite BU's","")),"")</f>
        <v/>
      </c>
      <c r="AO2516" s="171"/>
      <c r="AP2516" s="171"/>
      <c r="AQ2516" s="171"/>
      <c r="AR2516" s="171"/>
      <c r="CI2516" t="str">
        <f>IF(JRF!F2529&gt;0,"",IF(JRF!B2529="","",IF(LEFT(JRF!B2529,1)=IFERROR(VLOOKUP(LEFT(JRF!B2529,1),$CF$2:$CF$5,1,0),0),"Product Code Required",IF(JRF!C2529="","",IF(JRF!C2529=IFERROR(VLOOKUP(JRF!C2529,$CH:$CH,1,0),0),"Product Code Required","NA")))))</f>
        <v/>
      </c>
      <c r="CJ2516" t="str">
        <f>IF(JRF!AV2529&gt;0,"",IF(JRF!Q2529="","",IF(LEFT(JRF!Q2529,1)=IFERROR(VLOOKUP(LEFT(JRF!Q2529,1),$CF$2:$CF$5,1,0),0),"Product Code Required",IF(JRF!V2529="","",IF(JRF!V2529=IFERROR(VLOOKUP(JRF!V2529,$CH:$CH,1,0),0),"Product Code Required","NA")))))</f>
        <v/>
      </c>
      <c r="CK2516" t="str">
        <f>IFERROR(IF(LEN('Journal Template'!F2527)&gt;0,"",IF('Journal Template'!A2527="","",IF(LEFT('Journal Template'!A2527,1)=IFERROR(VLOOKUP(LEFT('Journal Template'!A2527,1),Checks!$CF$2:$CF$5,1,0),0),"Product Code Required",IF('Journal Template'!D2527="","",IF('Journal Template'!D2527=IFERROR(VLOOKUP('Journal Template'!D2527,Checks!$CH:$CH,1,0),0),"Product Code Required","NA"))))),"")</f>
        <v/>
      </c>
    </row>
    <row r="2517" spans="14:89">
      <c r="N2517" t="s">
        <v>11579</v>
      </c>
      <c r="O2517" t="s">
        <v>11580</v>
      </c>
      <c r="P2517" t="s">
        <v>386</v>
      </c>
      <c r="Q2517" s="150" t="str">
        <f>IF(JRF!D2530="","",IF(IFERROR(VLOOKUP(JRF!D2530,Checks!N:P,3,0),0)="A","","Inactive account in Use"))</f>
        <v/>
      </c>
      <c r="R2517" t="str">
        <f>IFERROR(IF('Journal Template'!C2929="","",IF(IFERROR(VLOOKUP('Journal Template'!C2929,Checks!N:P,3,0),0)="A","","Inactive account in Use")),"")</f>
        <v/>
      </c>
      <c r="V2517" s="150" t="str">
        <f>IF(JRF!C2530="","",IF(IFERROR(VLOOKUP(JRF!C2530,Checks!S:U,3,0),0)="A","Entry with System fund Dept",""))</f>
        <v/>
      </c>
      <c r="W2517" t="str">
        <f>IFERROR(IF('Journal Template'!D2929="","",IF(IFERROR(VLOOKUP('Journal Template'!D2929,Checks!S:U,3,0),0)="A","Entry with System fund Dept","")),"")</f>
        <v/>
      </c>
      <c r="X2517" t="s">
        <v>11581</v>
      </c>
      <c r="Y2517" t="s">
        <v>389</v>
      </c>
      <c r="Z2517" t="s">
        <v>11582</v>
      </c>
      <c r="AA2517" t="s">
        <v>391</v>
      </c>
      <c r="AB2517" t="s">
        <v>125</v>
      </c>
      <c r="AC2517" s="150" t="str">
        <f>IFERROR(IF(JRF!C2530="","",IF(AND(VLOOKUP(JRF!C2530,X:AA,4,0)=JRF!B2530,VLOOKUP(JRF!C2530,X:Y,2,0)="A"),"","Inactive Dept Combo Error")),"Inactive Dept Combo Error")</f>
        <v/>
      </c>
      <c r="AD2517" t="str">
        <f>IFERROR(IF('Journal Template'!D2929="","",IF(AND(VLOOKUP('Journal Template'!D2929,X:AA,4,0)='Journal Template'!A2929,VLOOKUP('Journal Template'!D2929,X:Y,2,0)="A"),"","Inactive Dept Combo Error")),"")</f>
        <v/>
      </c>
      <c r="AK2517" s="150" t="str">
        <f>IF(JRF!B2530="","",IF(JRF!B2530=IFERROR(VLOOKUP(JRF!B2530,Checks!AI:AI,1,0),0),"Entry in Branch/Satellite BU's",""))</f>
        <v/>
      </c>
      <c r="AL2517" t="str">
        <f>IFERROR(IF('Journal Template'!A2929="","",IF('Journal Template'!A2929=IFERROR(VLOOKUP('Journal Template'!A2929,Checks!AI:AI,1,0),0),"Entry in Branch/Satellite BU's","")),"")</f>
        <v/>
      </c>
      <c r="AO2517" s="171"/>
      <c r="AP2517" s="171"/>
      <c r="AQ2517" s="171"/>
      <c r="AR2517" s="171"/>
      <c r="CI2517" t="str">
        <f>IF(JRF!F2530&gt;0,"",IF(JRF!B2530="","",IF(LEFT(JRF!B2530,1)=IFERROR(VLOOKUP(LEFT(JRF!B2530,1),$CF$2:$CF$5,1,0),0),"Product Code Required",IF(JRF!C2530="","",IF(JRF!C2530=IFERROR(VLOOKUP(JRF!C2530,$CH:$CH,1,0),0),"Product Code Required","NA")))))</f>
        <v/>
      </c>
      <c r="CJ2517" t="str">
        <f>IF(JRF!AV2530&gt;0,"",IF(JRF!Q2530="","",IF(LEFT(JRF!Q2530,1)=IFERROR(VLOOKUP(LEFT(JRF!Q2530,1),$CF$2:$CF$5,1,0),0),"Product Code Required",IF(JRF!V2530="","",IF(JRF!V2530=IFERROR(VLOOKUP(JRF!V2530,$CH:$CH,1,0),0),"Product Code Required","NA")))))</f>
        <v/>
      </c>
      <c r="CK2517" t="str">
        <f>IFERROR(IF(LEN('Journal Template'!F2528)&gt;0,"",IF('Journal Template'!A2528="","",IF(LEFT('Journal Template'!A2528,1)=IFERROR(VLOOKUP(LEFT('Journal Template'!A2528,1),Checks!$CF$2:$CF$5,1,0),0),"Product Code Required",IF('Journal Template'!D2528="","",IF('Journal Template'!D2528=IFERROR(VLOOKUP('Journal Template'!D2528,Checks!$CH:$CH,1,0),0),"Product Code Required","NA"))))),"")</f>
        <v/>
      </c>
    </row>
    <row r="2518" spans="14:89">
      <c r="N2518" t="s">
        <v>11583</v>
      </c>
      <c r="O2518" t="s">
        <v>11584</v>
      </c>
      <c r="P2518" t="s">
        <v>386</v>
      </c>
      <c r="Q2518" s="150" t="str">
        <f>IF(JRF!D2531="","",IF(IFERROR(VLOOKUP(JRF!D2531,Checks!N:P,3,0),0)="A","","Inactive account in Use"))</f>
        <v/>
      </c>
      <c r="R2518" t="str">
        <f>IFERROR(IF('Journal Template'!C2930="","",IF(IFERROR(VLOOKUP('Journal Template'!C2930,Checks!N:P,3,0),0)="A","","Inactive account in Use")),"")</f>
        <v/>
      </c>
      <c r="V2518" s="150" t="str">
        <f>IF(JRF!C2531="","",IF(IFERROR(VLOOKUP(JRF!C2531,Checks!S:U,3,0),0)="A","Entry with System fund Dept",""))</f>
        <v/>
      </c>
      <c r="W2518" t="str">
        <f>IFERROR(IF('Journal Template'!D2930="","",IF(IFERROR(VLOOKUP('Journal Template'!D2930,Checks!S:U,3,0),0)="A","Entry with System fund Dept","")),"")</f>
        <v/>
      </c>
      <c r="X2518" t="s">
        <v>11585</v>
      </c>
      <c r="Y2518" t="s">
        <v>386</v>
      </c>
      <c r="Z2518" t="s">
        <v>11586</v>
      </c>
      <c r="AA2518" t="s">
        <v>391</v>
      </c>
      <c r="AB2518" t="s">
        <v>125</v>
      </c>
      <c r="AC2518" s="150" t="str">
        <f>IFERROR(IF(JRF!C2531="","",IF(AND(VLOOKUP(JRF!C2531,X:AA,4,0)=JRF!B2531,VLOOKUP(JRF!C2531,X:Y,2,0)="A"),"","Inactive Dept Combo Error")),"Inactive Dept Combo Error")</f>
        <v/>
      </c>
      <c r="AD2518" t="str">
        <f>IFERROR(IF('Journal Template'!D2930="","",IF(AND(VLOOKUP('Journal Template'!D2930,X:AA,4,0)='Journal Template'!A2930,VLOOKUP('Journal Template'!D2930,X:Y,2,0)="A"),"","Inactive Dept Combo Error")),"")</f>
        <v/>
      </c>
      <c r="AK2518" s="150" t="str">
        <f>IF(JRF!B2531="","",IF(JRF!B2531=IFERROR(VLOOKUP(JRF!B2531,Checks!AI:AI,1,0),0),"Entry in Branch/Satellite BU's",""))</f>
        <v/>
      </c>
      <c r="AL2518" t="str">
        <f>IFERROR(IF('Journal Template'!A2930="","",IF('Journal Template'!A2930=IFERROR(VLOOKUP('Journal Template'!A2930,Checks!AI:AI,1,0),0),"Entry in Branch/Satellite BU's","")),"")</f>
        <v/>
      </c>
      <c r="AO2518" s="171"/>
      <c r="AP2518" s="171"/>
      <c r="AQ2518" s="171"/>
      <c r="AR2518" s="171"/>
      <c r="CI2518" t="str">
        <f>IF(JRF!F2531&gt;0,"",IF(JRF!B2531="","",IF(LEFT(JRF!B2531,1)=IFERROR(VLOOKUP(LEFT(JRF!B2531,1),$CF$2:$CF$5,1,0),0),"Product Code Required",IF(JRF!C2531="","",IF(JRF!C2531=IFERROR(VLOOKUP(JRF!C2531,$CH:$CH,1,0),0),"Product Code Required","NA")))))</f>
        <v/>
      </c>
      <c r="CJ2518" t="str">
        <f>IF(JRF!AV2531&gt;0,"",IF(JRF!Q2531="","",IF(LEFT(JRF!Q2531,1)=IFERROR(VLOOKUP(LEFT(JRF!Q2531,1),$CF$2:$CF$5,1,0),0),"Product Code Required",IF(JRF!V2531="","",IF(JRF!V2531=IFERROR(VLOOKUP(JRF!V2531,$CH:$CH,1,0),0),"Product Code Required","NA")))))</f>
        <v/>
      </c>
      <c r="CK2518" t="str">
        <f>IFERROR(IF(LEN('Journal Template'!F2529)&gt;0,"",IF('Journal Template'!A2529="","",IF(LEFT('Journal Template'!A2529,1)=IFERROR(VLOOKUP(LEFT('Journal Template'!A2529,1),Checks!$CF$2:$CF$5,1,0),0),"Product Code Required",IF('Journal Template'!D2529="","",IF('Journal Template'!D2529=IFERROR(VLOOKUP('Journal Template'!D2529,Checks!$CH:$CH,1,0),0),"Product Code Required","NA"))))),"")</f>
        <v/>
      </c>
    </row>
    <row r="2519" spans="14:89">
      <c r="N2519" t="s">
        <v>11587</v>
      </c>
      <c r="O2519" t="s">
        <v>11588</v>
      </c>
      <c r="P2519" t="s">
        <v>386</v>
      </c>
      <c r="Q2519" s="150" t="str">
        <f>IF(JRF!D2532="","",IF(IFERROR(VLOOKUP(JRF!D2532,Checks!N:P,3,0),0)="A","","Inactive account in Use"))</f>
        <v/>
      </c>
      <c r="R2519" t="str">
        <f>IFERROR(IF('Journal Template'!C2931="","",IF(IFERROR(VLOOKUP('Journal Template'!C2931,Checks!N:P,3,0),0)="A","","Inactive account in Use")),"")</f>
        <v/>
      </c>
      <c r="V2519" s="150" t="str">
        <f>IF(JRF!C2532="","",IF(IFERROR(VLOOKUP(JRF!C2532,Checks!S:U,3,0),0)="A","Entry with System fund Dept",""))</f>
        <v/>
      </c>
      <c r="W2519" t="str">
        <f>IFERROR(IF('Journal Template'!D2931="","",IF(IFERROR(VLOOKUP('Journal Template'!D2931,Checks!S:U,3,0),0)="A","Entry with System fund Dept","")),"")</f>
        <v/>
      </c>
      <c r="X2519" t="s">
        <v>11589</v>
      </c>
      <c r="Y2519" t="s">
        <v>389</v>
      </c>
      <c r="Z2519" t="s">
        <v>11590</v>
      </c>
      <c r="AA2519" t="s">
        <v>391</v>
      </c>
      <c r="AB2519" t="s">
        <v>125</v>
      </c>
      <c r="AC2519" s="150" t="str">
        <f>IFERROR(IF(JRF!C2532="","",IF(AND(VLOOKUP(JRF!C2532,X:AA,4,0)=JRF!B2532,VLOOKUP(JRF!C2532,X:Y,2,0)="A"),"","Inactive Dept Combo Error")),"Inactive Dept Combo Error")</f>
        <v/>
      </c>
      <c r="AD2519" t="str">
        <f>IFERROR(IF('Journal Template'!D2931="","",IF(AND(VLOOKUP('Journal Template'!D2931,X:AA,4,0)='Journal Template'!A2931,VLOOKUP('Journal Template'!D2931,X:Y,2,0)="A"),"","Inactive Dept Combo Error")),"")</f>
        <v/>
      </c>
      <c r="AK2519" s="150" t="str">
        <f>IF(JRF!B2532="","",IF(JRF!B2532=IFERROR(VLOOKUP(JRF!B2532,Checks!AI:AI,1,0),0),"Entry in Branch/Satellite BU's",""))</f>
        <v/>
      </c>
      <c r="AL2519" t="str">
        <f>IFERROR(IF('Journal Template'!A2931="","",IF('Journal Template'!A2931=IFERROR(VLOOKUP('Journal Template'!A2931,Checks!AI:AI,1,0),0),"Entry in Branch/Satellite BU's","")),"")</f>
        <v/>
      </c>
      <c r="AO2519" s="171"/>
      <c r="AP2519" s="171"/>
      <c r="AQ2519" s="171"/>
      <c r="AR2519" s="171"/>
      <c r="CI2519" t="str">
        <f>IF(JRF!F2532&gt;0,"",IF(JRF!B2532="","",IF(LEFT(JRF!B2532,1)=IFERROR(VLOOKUP(LEFT(JRF!B2532,1),$CF$2:$CF$5,1,0),0),"Product Code Required",IF(JRF!C2532="","",IF(JRF!C2532=IFERROR(VLOOKUP(JRF!C2532,$CH:$CH,1,0),0),"Product Code Required","NA")))))</f>
        <v/>
      </c>
      <c r="CJ2519" t="str">
        <f>IF(JRF!AV2532&gt;0,"",IF(JRF!Q2532="","",IF(LEFT(JRF!Q2532,1)=IFERROR(VLOOKUP(LEFT(JRF!Q2532,1),$CF$2:$CF$5,1,0),0),"Product Code Required",IF(JRF!V2532="","",IF(JRF!V2532=IFERROR(VLOOKUP(JRF!V2532,$CH:$CH,1,0),0),"Product Code Required","NA")))))</f>
        <v/>
      </c>
      <c r="CK2519" t="str">
        <f>IFERROR(IF(LEN('Journal Template'!F2530)&gt;0,"",IF('Journal Template'!A2530="","",IF(LEFT('Journal Template'!A2530,1)=IFERROR(VLOOKUP(LEFT('Journal Template'!A2530,1),Checks!$CF$2:$CF$5,1,0),0),"Product Code Required",IF('Journal Template'!D2530="","",IF('Journal Template'!D2530=IFERROR(VLOOKUP('Journal Template'!D2530,Checks!$CH:$CH,1,0),0),"Product Code Required","NA"))))),"")</f>
        <v/>
      </c>
    </row>
    <row r="2520" spans="14:89">
      <c r="N2520" t="s">
        <v>11591</v>
      </c>
      <c r="O2520" t="s">
        <v>11592</v>
      </c>
      <c r="P2520" t="s">
        <v>386</v>
      </c>
      <c r="Q2520" s="150" t="str">
        <f>IF(JRF!D2533="","",IF(IFERROR(VLOOKUP(JRF!D2533,Checks!N:P,3,0),0)="A","","Inactive account in Use"))</f>
        <v/>
      </c>
      <c r="R2520" t="str">
        <f>IFERROR(IF('Journal Template'!C2932="","",IF(IFERROR(VLOOKUP('Journal Template'!C2932,Checks!N:P,3,0),0)="A","","Inactive account in Use")),"")</f>
        <v/>
      </c>
      <c r="V2520" s="150" t="str">
        <f>IF(JRF!C2533="","",IF(IFERROR(VLOOKUP(JRF!C2533,Checks!S:U,3,0),0)="A","Entry with System fund Dept",""))</f>
        <v/>
      </c>
      <c r="W2520" t="str">
        <f>IFERROR(IF('Journal Template'!D2932="","",IF(IFERROR(VLOOKUP('Journal Template'!D2932,Checks!S:U,3,0),0)="A","Entry with System fund Dept","")),"")</f>
        <v/>
      </c>
      <c r="X2520" t="s">
        <v>11593</v>
      </c>
      <c r="Y2520" t="s">
        <v>386</v>
      </c>
      <c r="Z2520" t="s">
        <v>11594</v>
      </c>
      <c r="AA2520" t="s">
        <v>391</v>
      </c>
      <c r="AB2520" t="s">
        <v>125</v>
      </c>
      <c r="AC2520" s="150" t="str">
        <f>IFERROR(IF(JRF!C2533="","",IF(AND(VLOOKUP(JRF!C2533,X:AA,4,0)=JRF!B2533,VLOOKUP(JRF!C2533,X:Y,2,0)="A"),"","Inactive Dept Combo Error")),"Inactive Dept Combo Error")</f>
        <v/>
      </c>
      <c r="AD2520" t="str">
        <f>IFERROR(IF('Journal Template'!D2932="","",IF(AND(VLOOKUP('Journal Template'!D2932,X:AA,4,0)='Journal Template'!A2932,VLOOKUP('Journal Template'!D2932,X:Y,2,0)="A"),"","Inactive Dept Combo Error")),"")</f>
        <v/>
      </c>
      <c r="AK2520" s="150" t="str">
        <f>IF(JRF!B2533="","",IF(JRF!B2533=IFERROR(VLOOKUP(JRF!B2533,Checks!AI:AI,1,0),0),"Entry in Branch/Satellite BU's",""))</f>
        <v/>
      </c>
      <c r="AL2520" t="str">
        <f>IFERROR(IF('Journal Template'!A2932="","",IF('Journal Template'!A2932=IFERROR(VLOOKUP('Journal Template'!A2932,Checks!AI:AI,1,0),0),"Entry in Branch/Satellite BU's","")),"")</f>
        <v/>
      </c>
      <c r="AO2520" s="171"/>
      <c r="AP2520" s="171"/>
      <c r="AQ2520" s="171"/>
      <c r="AR2520" s="171"/>
      <c r="CI2520" t="str">
        <f>IF(JRF!F2533&gt;0,"",IF(JRF!B2533="","",IF(LEFT(JRF!B2533,1)=IFERROR(VLOOKUP(LEFT(JRF!B2533,1),$CF$2:$CF$5,1,0),0),"Product Code Required",IF(JRF!C2533="","",IF(JRF!C2533=IFERROR(VLOOKUP(JRF!C2533,$CH:$CH,1,0),0),"Product Code Required","NA")))))</f>
        <v/>
      </c>
      <c r="CJ2520" t="str">
        <f>IF(JRF!AV2533&gt;0,"",IF(JRF!Q2533="","",IF(LEFT(JRF!Q2533,1)=IFERROR(VLOOKUP(LEFT(JRF!Q2533,1),$CF$2:$CF$5,1,0),0),"Product Code Required",IF(JRF!V2533="","",IF(JRF!V2533=IFERROR(VLOOKUP(JRF!V2533,$CH:$CH,1,0),0),"Product Code Required","NA")))))</f>
        <v/>
      </c>
      <c r="CK2520" t="str">
        <f>IFERROR(IF(LEN('Journal Template'!F2531)&gt;0,"",IF('Journal Template'!A2531="","",IF(LEFT('Journal Template'!A2531,1)=IFERROR(VLOOKUP(LEFT('Journal Template'!A2531,1),Checks!$CF$2:$CF$5,1,0),0),"Product Code Required",IF('Journal Template'!D2531="","",IF('Journal Template'!D2531=IFERROR(VLOOKUP('Journal Template'!D2531,Checks!$CH:$CH,1,0),0),"Product Code Required","NA"))))),"")</f>
        <v/>
      </c>
    </row>
    <row r="2521" spans="14:89">
      <c r="N2521" t="s">
        <v>11595</v>
      </c>
      <c r="O2521" t="s">
        <v>11596</v>
      </c>
      <c r="P2521" t="s">
        <v>386</v>
      </c>
      <c r="Q2521" s="150" t="str">
        <f>IF(JRF!D2534="","",IF(IFERROR(VLOOKUP(JRF!D2534,Checks!N:P,3,0),0)="A","","Inactive account in Use"))</f>
        <v/>
      </c>
      <c r="R2521" t="str">
        <f>IFERROR(IF('Journal Template'!C2933="","",IF(IFERROR(VLOOKUP('Journal Template'!C2933,Checks!N:P,3,0),0)="A","","Inactive account in Use")),"")</f>
        <v/>
      </c>
      <c r="V2521" s="150" t="str">
        <f>IF(JRF!C2534="","",IF(IFERROR(VLOOKUP(JRF!C2534,Checks!S:U,3,0),0)="A","Entry with System fund Dept",""))</f>
        <v/>
      </c>
      <c r="W2521" t="str">
        <f>IFERROR(IF('Journal Template'!D2933="","",IF(IFERROR(VLOOKUP('Journal Template'!D2933,Checks!S:U,3,0),0)="A","Entry with System fund Dept","")),"")</f>
        <v/>
      </c>
      <c r="X2521" t="s">
        <v>11597</v>
      </c>
      <c r="Y2521" t="s">
        <v>389</v>
      </c>
      <c r="Z2521" t="s">
        <v>11598</v>
      </c>
      <c r="AA2521" t="s">
        <v>391</v>
      </c>
      <c r="AB2521" t="s">
        <v>125</v>
      </c>
      <c r="AC2521" s="150" t="str">
        <f>IFERROR(IF(JRF!C2534="","",IF(AND(VLOOKUP(JRF!C2534,X:AA,4,0)=JRF!B2534,VLOOKUP(JRF!C2534,X:Y,2,0)="A"),"","Inactive Dept Combo Error")),"Inactive Dept Combo Error")</f>
        <v/>
      </c>
      <c r="AD2521" t="str">
        <f>IFERROR(IF('Journal Template'!D2933="","",IF(AND(VLOOKUP('Journal Template'!D2933,X:AA,4,0)='Journal Template'!A2933,VLOOKUP('Journal Template'!D2933,X:Y,2,0)="A"),"","Inactive Dept Combo Error")),"")</f>
        <v/>
      </c>
      <c r="AK2521" s="150" t="str">
        <f>IF(JRF!B2534="","",IF(JRF!B2534=IFERROR(VLOOKUP(JRF!B2534,Checks!AI:AI,1,0),0),"Entry in Branch/Satellite BU's",""))</f>
        <v/>
      </c>
      <c r="AL2521" t="str">
        <f>IFERROR(IF('Journal Template'!A2933="","",IF('Journal Template'!A2933=IFERROR(VLOOKUP('Journal Template'!A2933,Checks!AI:AI,1,0),0),"Entry in Branch/Satellite BU's","")),"")</f>
        <v/>
      </c>
      <c r="AO2521" s="171"/>
      <c r="AP2521" s="171"/>
      <c r="AQ2521" s="171"/>
      <c r="AR2521" s="171"/>
      <c r="CI2521" t="str">
        <f>IF(JRF!F2534&gt;0,"",IF(JRF!B2534="","",IF(LEFT(JRF!B2534,1)=IFERROR(VLOOKUP(LEFT(JRF!B2534,1),$CF$2:$CF$5,1,0),0),"Product Code Required",IF(JRF!C2534="","",IF(JRF!C2534=IFERROR(VLOOKUP(JRF!C2534,$CH:$CH,1,0),0),"Product Code Required","NA")))))</f>
        <v/>
      </c>
      <c r="CJ2521" t="str">
        <f>IF(JRF!AV2534&gt;0,"",IF(JRF!Q2534="","",IF(LEFT(JRF!Q2534,1)=IFERROR(VLOOKUP(LEFT(JRF!Q2534,1),$CF$2:$CF$5,1,0),0),"Product Code Required",IF(JRF!V2534="","",IF(JRF!V2534=IFERROR(VLOOKUP(JRF!V2534,$CH:$CH,1,0),0),"Product Code Required","NA")))))</f>
        <v/>
      </c>
      <c r="CK2521" t="str">
        <f>IFERROR(IF(LEN('Journal Template'!F2532)&gt;0,"",IF('Journal Template'!A2532="","",IF(LEFT('Journal Template'!A2532,1)=IFERROR(VLOOKUP(LEFT('Journal Template'!A2532,1),Checks!$CF$2:$CF$5,1,0),0),"Product Code Required",IF('Journal Template'!D2532="","",IF('Journal Template'!D2532=IFERROR(VLOOKUP('Journal Template'!D2532,Checks!$CH:$CH,1,0),0),"Product Code Required","NA"))))),"")</f>
        <v/>
      </c>
    </row>
    <row r="2522" spans="14:89">
      <c r="N2522" t="s">
        <v>11599</v>
      </c>
      <c r="O2522" t="s">
        <v>11600</v>
      </c>
      <c r="P2522" t="s">
        <v>386</v>
      </c>
      <c r="Q2522" s="150" t="str">
        <f>IF(JRF!D2535="","",IF(IFERROR(VLOOKUP(JRF!D2535,Checks!N:P,3,0),0)="A","","Inactive account in Use"))</f>
        <v/>
      </c>
      <c r="R2522" t="str">
        <f>IFERROR(IF('Journal Template'!C2934="","",IF(IFERROR(VLOOKUP('Journal Template'!C2934,Checks!N:P,3,0),0)="A","","Inactive account in Use")),"")</f>
        <v/>
      </c>
      <c r="V2522" s="150" t="str">
        <f>IF(JRF!C2535="","",IF(IFERROR(VLOOKUP(JRF!C2535,Checks!S:U,3,0),0)="A","Entry with System fund Dept",""))</f>
        <v/>
      </c>
      <c r="W2522" t="str">
        <f>IFERROR(IF('Journal Template'!D2934="","",IF(IFERROR(VLOOKUP('Journal Template'!D2934,Checks!S:U,3,0),0)="A","Entry with System fund Dept","")),"")</f>
        <v/>
      </c>
      <c r="X2522" t="s">
        <v>11601</v>
      </c>
      <c r="Y2522" t="s">
        <v>389</v>
      </c>
      <c r="Z2522" t="s">
        <v>11602</v>
      </c>
      <c r="AA2522" t="s">
        <v>391</v>
      </c>
      <c r="AB2522" t="s">
        <v>125</v>
      </c>
      <c r="AC2522" s="150" t="str">
        <f>IFERROR(IF(JRF!C2535="","",IF(AND(VLOOKUP(JRF!C2535,X:AA,4,0)=JRF!B2535,VLOOKUP(JRF!C2535,X:Y,2,0)="A"),"","Inactive Dept Combo Error")),"Inactive Dept Combo Error")</f>
        <v/>
      </c>
      <c r="AD2522" t="str">
        <f>IFERROR(IF('Journal Template'!D2934="","",IF(AND(VLOOKUP('Journal Template'!D2934,X:AA,4,0)='Journal Template'!A2934,VLOOKUP('Journal Template'!D2934,X:Y,2,0)="A"),"","Inactive Dept Combo Error")),"")</f>
        <v/>
      </c>
      <c r="AK2522" s="150" t="str">
        <f>IF(JRF!B2535="","",IF(JRF!B2535=IFERROR(VLOOKUP(JRF!B2535,Checks!AI:AI,1,0),0),"Entry in Branch/Satellite BU's",""))</f>
        <v/>
      </c>
      <c r="AL2522" t="str">
        <f>IFERROR(IF('Journal Template'!A2934="","",IF('Journal Template'!A2934=IFERROR(VLOOKUP('Journal Template'!A2934,Checks!AI:AI,1,0),0),"Entry in Branch/Satellite BU's","")),"")</f>
        <v/>
      </c>
      <c r="AO2522" s="171"/>
      <c r="AP2522" s="171"/>
      <c r="AQ2522" s="171"/>
      <c r="AR2522" s="171"/>
      <c r="CI2522" t="str">
        <f>IF(JRF!F2535&gt;0,"",IF(JRF!B2535="","",IF(LEFT(JRF!B2535,1)=IFERROR(VLOOKUP(LEFT(JRF!B2535,1),$CF$2:$CF$5,1,0),0),"Product Code Required",IF(JRF!C2535="","",IF(JRF!C2535=IFERROR(VLOOKUP(JRF!C2535,$CH:$CH,1,0),0),"Product Code Required","NA")))))</f>
        <v/>
      </c>
      <c r="CJ2522" t="str">
        <f>IF(JRF!AV2535&gt;0,"",IF(JRF!Q2535="","",IF(LEFT(JRF!Q2535,1)=IFERROR(VLOOKUP(LEFT(JRF!Q2535,1),$CF$2:$CF$5,1,0),0),"Product Code Required",IF(JRF!V2535="","",IF(JRF!V2535=IFERROR(VLOOKUP(JRF!V2535,$CH:$CH,1,0),0),"Product Code Required","NA")))))</f>
        <v/>
      </c>
      <c r="CK2522" t="str">
        <f>IFERROR(IF(LEN('Journal Template'!F2533)&gt;0,"",IF('Journal Template'!A2533="","",IF(LEFT('Journal Template'!A2533,1)=IFERROR(VLOOKUP(LEFT('Journal Template'!A2533,1),Checks!$CF$2:$CF$5,1,0),0),"Product Code Required",IF('Journal Template'!D2533="","",IF('Journal Template'!D2533=IFERROR(VLOOKUP('Journal Template'!D2533,Checks!$CH:$CH,1,0),0),"Product Code Required","NA"))))),"")</f>
        <v/>
      </c>
    </row>
    <row r="2523" spans="14:89">
      <c r="N2523" t="s">
        <v>11603</v>
      </c>
      <c r="O2523" t="s">
        <v>11604</v>
      </c>
      <c r="P2523" t="s">
        <v>386</v>
      </c>
      <c r="Q2523" s="150" t="str">
        <f>IF(JRF!D2536="","",IF(IFERROR(VLOOKUP(JRF!D2536,Checks!N:P,3,0),0)="A","","Inactive account in Use"))</f>
        <v/>
      </c>
      <c r="R2523" t="str">
        <f>IFERROR(IF('Journal Template'!C2935="","",IF(IFERROR(VLOOKUP('Journal Template'!C2935,Checks!N:P,3,0),0)="A","","Inactive account in Use")),"")</f>
        <v/>
      </c>
      <c r="V2523" s="150" t="str">
        <f>IF(JRF!C2536="","",IF(IFERROR(VLOOKUP(JRF!C2536,Checks!S:U,3,0),0)="A","Entry with System fund Dept",""))</f>
        <v/>
      </c>
      <c r="W2523" t="str">
        <f>IFERROR(IF('Journal Template'!D2935="","",IF(IFERROR(VLOOKUP('Journal Template'!D2935,Checks!S:U,3,0),0)="A","Entry with System fund Dept","")),"")</f>
        <v/>
      </c>
      <c r="X2523" t="s">
        <v>11605</v>
      </c>
      <c r="Y2523" t="s">
        <v>386</v>
      </c>
      <c r="Z2523" t="s">
        <v>11606</v>
      </c>
      <c r="AA2523" t="s">
        <v>391</v>
      </c>
      <c r="AB2523" t="s">
        <v>125</v>
      </c>
      <c r="AC2523" s="150" t="str">
        <f>IFERROR(IF(JRF!C2536="","",IF(AND(VLOOKUP(JRF!C2536,X:AA,4,0)=JRF!B2536,VLOOKUP(JRF!C2536,X:Y,2,0)="A"),"","Inactive Dept Combo Error")),"Inactive Dept Combo Error")</f>
        <v/>
      </c>
      <c r="AD2523" t="str">
        <f>IFERROR(IF('Journal Template'!D2935="","",IF(AND(VLOOKUP('Journal Template'!D2935,X:AA,4,0)='Journal Template'!A2935,VLOOKUP('Journal Template'!D2935,X:Y,2,0)="A"),"","Inactive Dept Combo Error")),"")</f>
        <v/>
      </c>
      <c r="AK2523" s="150" t="str">
        <f>IF(JRF!B2536="","",IF(JRF!B2536=IFERROR(VLOOKUP(JRF!B2536,Checks!AI:AI,1,0),0),"Entry in Branch/Satellite BU's",""))</f>
        <v/>
      </c>
      <c r="AL2523" t="str">
        <f>IFERROR(IF('Journal Template'!A2935="","",IF('Journal Template'!A2935=IFERROR(VLOOKUP('Journal Template'!A2935,Checks!AI:AI,1,0),0),"Entry in Branch/Satellite BU's","")),"")</f>
        <v/>
      </c>
      <c r="AO2523" s="171"/>
      <c r="AP2523" s="171"/>
      <c r="AQ2523" s="171"/>
      <c r="AR2523" s="171"/>
      <c r="CI2523" t="str">
        <f>IF(JRF!F2536&gt;0,"",IF(JRF!B2536="","",IF(LEFT(JRF!B2536,1)=IFERROR(VLOOKUP(LEFT(JRF!B2536,1),$CF$2:$CF$5,1,0),0),"Product Code Required",IF(JRF!C2536="","",IF(JRF!C2536=IFERROR(VLOOKUP(JRF!C2536,$CH:$CH,1,0),0),"Product Code Required","NA")))))</f>
        <v/>
      </c>
      <c r="CJ2523" t="str">
        <f>IF(JRF!AV2536&gt;0,"",IF(JRF!Q2536="","",IF(LEFT(JRF!Q2536,1)=IFERROR(VLOOKUP(LEFT(JRF!Q2536,1),$CF$2:$CF$5,1,0),0),"Product Code Required",IF(JRF!V2536="","",IF(JRF!V2536=IFERROR(VLOOKUP(JRF!V2536,$CH:$CH,1,0),0),"Product Code Required","NA")))))</f>
        <v/>
      </c>
      <c r="CK2523" t="str">
        <f>IFERROR(IF(LEN('Journal Template'!F2534)&gt;0,"",IF('Journal Template'!A2534="","",IF(LEFT('Journal Template'!A2534,1)=IFERROR(VLOOKUP(LEFT('Journal Template'!A2534,1),Checks!$CF$2:$CF$5,1,0),0),"Product Code Required",IF('Journal Template'!D2534="","",IF('Journal Template'!D2534=IFERROR(VLOOKUP('Journal Template'!D2534,Checks!$CH:$CH,1,0),0),"Product Code Required","NA"))))),"")</f>
        <v/>
      </c>
    </row>
    <row r="2524" spans="14:89">
      <c r="N2524" t="s">
        <v>11607</v>
      </c>
      <c r="O2524" t="s">
        <v>11608</v>
      </c>
      <c r="P2524" t="s">
        <v>386</v>
      </c>
      <c r="Q2524" s="150" t="str">
        <f>IF(JRF!D2537="","",IF(IFERROR(VLOOKUP(JRF!D2537,Checks!N:P,3,0),0)="A","","Inactive account in Use"))</f>
        <v/>
      </c>
      <c r="R2524" t="str">
        <f>IFERROR(IF('Journal Template'!C2936="","",IF(IFERROR(VLOOKUP('Journal Template'!C2936,Checks!N:P,3,0),0)="A","","Inactive account in Use")),"")</f>
        <v/>
      </c>
      <c r="V2524" s="150" t="str">
        <f>IF(JRF!C2537="","",IF(IFERROR(VLOOKUP(JRF!C2537,Checks!S:U,3,0),0)="A","Entry with System fund Dept",""))</f>
        <v/>
      </c>
      <c r="W2524" t="str">
        <f>IFERROR(IF('Journal Template'!D2936="","",IF(IFERROR(VLOOKUP('Journal Template'!D2936,Checks!S:U,3,0),0)="A","Entry with System fund Dept","")),"")</f>
        <v/>
      </c>
      <c r="X2524" t="s">
        <v>11609</v>
      </c>
      <c r="Y2524" t="s">
        <v>389</v>
      </c>
      <c r="Z2524" t="s">
        <v>11610</v>
      </c>
      <c r="AA2524" t="s">
        <v>391</v>
      </c>
      <c r="AB2524" t="s">
        <v>125</v>
      </c>
      <c r="AC2524" s="150" t="str">
        <f>IFERROR(IF(JRF!C2537="","",IF(AND(VLOOKUP(JRF!C2537,X:AA,4,0)=JRF!B2537,VLOOKUP(JRF!C2537,X:Y,2,0)="A"),"","Inactive Dept Combo Error")),"Inactive Dept Combo Error")</f>
        <v/>
      </c>
      <c r="AD2524" t="str">
        <f>IFERROR(IF('Journal Template'!D2936="","",IF(AND(VLOOKUP('Journal Template'!D2936,X:AA,4,0)='Journal Template'!A2936,VLOOKUP('Journal Template'!D2936,X:Y,2,0)="A"),"","Inactive Dept Combo Error")),"")</f>
        <v/>
      </c>
      <c r="AK2524" s="150" t="str">
        <f>IF(JRF!B2537="","",IF(JRF!B2537=IFERROR(VLOOKUP(JRF!B2537,Checks!AI:AI,1,0),0),"Entry in Branch/Satellite BU's",""))</f>
        <v/>
      </c>
      <c r="AL2524" t="str">
        <f>IFERROR(IF('Journal Template'!A2936="","",IF('Journal Template'!A2936=IFERROR(VLOOKUP('Journal Template'!A2936,Checks!AI:AI,1,0),0),"Entry in Branch/Satellite BU's","")),"")</f>
        <v/>
      </c>
      <c r="AO2524" s="171"/>
      <c r="AP2524" s="171"/>
      <c r="AQ2524" s="171"/>
      <c r="AR2524" s="171"/>
      <c r="CI2524" t="str">
        <f>IF(JRF!F2537&gt;0,"",IF(JRF!B2537="","",IF(LEFT(JRF!B2537,1)=IFERROR(VLOOKUP(LEFT(JRF!B2537,1),$CF$2:$CF$5,1,0),0),"Product Code Required",IF(JRF!C2537="","",IF(JRF!C2537=IFERROR(VLOOKUP(JRF!C2537,$CH:$CH,1,0),0),"Product Code Required","NA")))))</f>
        <v/>
      </c>
      <c r="CJ2524" t="str">
        <f>IF(JRF!AV2537&gt;0,"",IF(JRF!Q2537="","",IF(LEFT(JRF!Q2537,1)=IFERROR(VLOOKUP(LEFT(JRF!Q2537,1),$CF$2:$CF$5,1,0),0),"Product Code Required",IF(JRF!V2537="","",IF(JRF!V2537=IFERROR(VLOOKUP(JRF!V2537,$CH:$CH,1,0),0),"Product Code Required","NA")))))</f>
        <v/>
      </c>
      <c r="CK2524" t="str">
        <f>IFERROR(IF(LEN('Journal Template'!F2535)&gt;0,"",IF('Journal Template'!A2535="","",IF(LEFT('Journal Template'!A2535,1)=IFERROR(VLOOKUP(LEFT('Journal Template'!A2535,1),Checks!$CF$2:$CF$5,1,0),0),"Product Code Required",IF('Journal Template'!D2535="","",IF('Journal Template'!D2535=IFERROR(VLOOKUP('Journal Template'!D2535,Checks!$CH:$CH,1,0),0),"Product Code Required","NA"))))),"")</f>
        <v/>
      </c>
    </row>
    <row r="2525" spans="14:89">
      <c r="N2525" t="s">
        <v>11611</v>
      </c>
      <c r="O2525" t="s">
        <v>11612</v>
      </c>
      <c r="P2525" t="s">
        <v>386</v>
      </c>
      <c r="Q2525" s="150" t="str">
        <f>IF(JRF!D2538="","",IF(IFERROR(VLOOKUP(JRF!D2538,Checks!N:P,3,0),0)="A","","Inactive account in Use"))</f>
        <v/>
      </c>
      <c r="R2525" t="str">
        <f>IFERROR(IF('Journal Template'!C2937="","",IF(IFERROR(VLOOKUP('Journal Template'!C2937,Checks!N:P,3,0),0)="A","","Inactive account in Use")),"")</f>
        <v/>
      </c>
      <c r="V2525" s="150" t="str">
        <f>IF(JRF!C2538="","",IF(IFERROR(VLOOKUP(JRF!C2538,Checks!S:U,3,0),0)="A","Entry with System fund Dept",""))</f>
        <v/>
      </c>
      <c r="W2525" t="str">
        <f>IFERROR(IF('Journal Template'!D2937="","",IF(IFERROR(VLOOKUP('Journal Template'!D2937,Checks!S:U,3,0),0)="A","Entry with System fund Dept","")),"")</f>
        <v/>
      </c>
      <c r="X2525" t="s">
        <v>11613</v>
      </c>
      <c r="Y2525" t="s">
        <v>389</v>
      </c>
      <c r="Z2525" t="s">
        <v>11614</v>
      </c>
      <c r="AA2525" t="s">
        <v>11615</v>
      </c>
      <c r="AB2525" t="s">
        <v>125</v>
      </c>
      <c r="AC2525" s="150" t="str">
        <f>IFERROR(IF(JRF!C2538="","",IF(AND(VLOOKUP(JRF!C2538,X:AA,4,0)=JRF!B2538,VLOOKUP(JRF!C2538,X:Y,2,0)="A"),"","Inactive Dept Combo Error")),"Inactive Dept Combo Error")</f>
        <v/>
      </c>
      <c r="AD2525" t="str">
        <f>IFERROR(IF('Journal Template'!D2937="","",IF(AND(VLOOKUP('Journal Template'!D2937,X:AA,4,0)='Journal Template'!A2937,VLOOKUP('Journal Template'!D2937,X:Y,2,0)="A"),"","Inactive Dept Combo Error")),"")</f>
        <v/>
      </c>
      <c r="AK2525" s="150" t="str">
        <f>IF(JRF!B2538="","",IF(JRF!B2538=IFERROR(VLOOKUP(JRF!B2538,Checks!AI:AI,1,0),0),"Entry in Branch/Satellite BU's",""))</f>
        <v/>
      </c>
      <c r="AL2525" t="str">
        <f>IFERROR(IF('Journal Template'!A2937="","",IF('Journal Template'!A2937=IFERROR(VLOOKUP('Journal Template'!A2937,Checks!AI:AI,1,0),0),"Entry in Branch/Satellite BU's","")),"")</f>
        <v/>
      </c>
      <c r="AO2525" s="171"/>
      <c r="AP2525" s="171"/>
      <c r="AQ2525" s="171"/>
      <c r="AR2525" s="171"/>
      <c r="CI2525" t="str">
        <f>IF(JRF!F2538&gt;0,"",IF(JRF!B2538="","",IF(LEFT(JRF!B2538,1)=IFERROR(VLOOKUP(LEFT(JRF!B2538,1),$CF$2:$CF$5,1,0),0),"Product Code Required",IF(JRF!C2538="","",IF(JRF!C2538=IFERROR(VLOOKUP(JRF!C2538,$CH:$CH,1,0),0),"Product Code Required","NA")))))</f>
        <v/>
      </c>
      <c r="CJ2525" t="str">
        <f>IF(JRF!AV2538&gt;0,"",IF(JRF!Q2538="","",IF(LEFT(JRF!Q2538,1)=IFERROR(VLOOKUP(LEFT(JRF!Q2538,1),$CF$2:$CF$5,1,0),0),"Product Code Required",IF(JRF!V2538="","",IF(JRF!V2538=IFERROR(VLOOKUP(JRF!V2538,$CH:$CH,1,0),0),"Product Code Required","NA")))))</f>
        <v/>
      </c>
      <c r="CK2525" t="str">
        <f>IFERROR(IF(LEN('Journal Template'!F2536)&gt;0,"",IF('Journal Template'!A2536="","",IF(LEFT('Journal Template'!A2536,1)=IFERROR(VLOOKUP(LEFT('Journal Template'!A2536,1),Checks!$CF$2:$CF$5,1,0),0),"Product Code Required",IF('Journal Template'!D2536="","",IF('Journal Template'!D2536=IFERROR(VLOOKUP('Journal Template'!D2536,Checks!$CH:$CH,1,0),0),"Product Code Required","NA"))))),"")</f>
        <v/>
      </c>
    </row>
    <row r="2526" spans="14:89">
      <c r="N2526" t="s">
        <v>11616</v>
      </c>
      <c r="O2526" t="s">
        <v>11617</v>
      </c>
      <c r="P2526" t="s">
        <v>386</v>
      </c>
      <c r="Q2526" s="150" t="str">
        <f>IF(JRF!D2539="","",IF(IFERROR(VLOOKUP(JRF!D2539,Checks!N:P,3,0),0)="A","","Inactive account in Use"))</f>
        <v/>
      </c>
      <c r="R2526" t="str">
        <f>IFERROR(IF('Journal Template'!C2938="","",IF(IFERROR(VLOOKUP('Journal Template'!C2938,Checks!N:P,3,0),0)="A","","Inactive account in Use")),"")</f>
        <v/>
      </c>
      <c r="V2526" s="150" t="str">
        <f>IF(JRF!C2539="","",IF(IFERROR(VLOOKUP(JRF!C2539,Checks!S:U,3,0),0)="A","Entry with System fund Dept",""))</f>
        <v/>
      </c>
      <c r="W2526" t="str">
        <f>IFERROR(IF('Journal Template'!D2938="","",IF(IFERROR(VLOOKUP('Journal Template'!D2938,Checks!S:U,3,0),0)="A","Entry with System fund Dept","")),"")</f>
        <v/>
      </c>
      <c r="X2526" t="s">
        <v>11618</v>
      </c>
      <c r="Y2526" t="s">
        <v>389</v>
      </c>
      <c r="Z2526" t="s">
        <v>11619</v>
      </c>
      <c r="AA2526" t="s">
        <v>505</v>
      </c>
      <c r="AB2526" t="s">
        <v>125</v>
      </c>
      <c r="AC2526" s="150" t="str">
        <f>IFERROR(IF(JRF!C2539="","",IF(AND(VLOOKUP(JRF!C2539,X:AA,4,0)=JRF!B2539,VLOOKUP(JRF!C2539,X:Y,2,0)="A"),"","Inactive Dept Combo Error")),"Inactive Dept Combo Error")</f>
        <v/>
      </c>
      <c r="AD2526" t="str">
        <f>IFERROR(IF('Journal Template'!D2938="","",IF(AND(VLOOKUP('Journal Template'!D2938,X:AA,4,0)='Journal Template'!A2938,VLOOKUP('Journal Template'!D2938,X:Y,2,0)="A"),"","Inactive Dept Combo Error")),"")</f>
        <v/>
      </c>
      <c r="AK2526" s="150" t="str">
        <f>IF(JRF!B2539="","",IF(JRF!B2539=IFERROR(VLOOKUP(JRF!B2539,Checks!AI:AI,1,0),0),"Entry in Branch/Satellite BU's",""))</f>
        <v/>
      </c>
      <c r="AL2526" t="str">
        <f>IFERROR(IF('Journal Template'!A2938="","",IF('Journal Template'!A2938=IFERROR(VLOOKUP('Journal Template'!A2938,Checks!AI:AI,1,0),0),"Entry in Branch/Satellite BU's","")),"")</f>
        <v/>
      </c>
      <c r="AO2526" s="171"/>
      <c r="AP2526" s="171"/>
      <c r="AQ2526" s="171"/>
      <c r="AR2526" s="171"/>
      <c r="CI2526" t="str">
        <f>IF(JRF!F2539&gt;0,"",IF(JRF!B2539="","",IF(LEFT(JRF!B2539,1)=IFERROR(VLOOKUP(LEFT(JRF!B2539,1),$CF$2:$CF$5,1,0),0),"Product Code Required",IF(JRF!C2539="","",IF(JRF!C2539=IFERROR(VLOOKUP(JRF!C2539,$CH:$CH,1,0),0),"Product Code Required","NA")))))</f>
        <v/>
      </c>
      <c r="CJ2526" t="str">
        <f>IF(JRF!AV2539&gt;0,"",IF(JRF!Q2539="","",IF(LEFT(JRF!Q2539,1)=IFERROR(VLOOKUP(LEFT(JRF!Q2539,1),$CF$2:$CF$5,1,0),0),"Product Code Required",IF(JRF!V2539="","",IF(JRF!V2539=IFERROR(VLOOKUP(JRF!V2539,$CH:$CH,1,0),0),"Product Code Required","NA")))))</f>
        <v/>
      </c>
      <c r="CK2526" t="str">
        <f>IFERROR(IF(LEN('Journal Template'!F2537)&gt;0,"",IF('Journal Template'!A2537="","",IF(LEFT('Journal Template'!A2537,1)=IFERROR(VLOOKUP(LEFT('Journal Template'!A2537,1),Checks!$CF$2:$CF$5,1,0),0),"Product Code Required",IF('Journal Template'!D2537="","",IF('Journal Template'!D2537=IFERROR(VLOOKUP('Journal Template'!D2537,Checks!$CH:$CH,1,0),0),"Product Code Required","NA"))))),"")</f>
        <v/>
      </c>
    </row>
    <row r="2527" spans="14:89">
      <c r="N2527" t="s">
        <v>11620</v>
      </c>
      <c r="O2527" t="s">
        <v>11621</v>
      </c>
      <c r="P2527" t="s">
        <v>386</v>
      </c>
      <c r="Q2527" s="150" t="str">
        <f>IF(JRF!D2540="","",IF(IFERROR(VLOOKUP(JRF!D2540,Checks!N:P,3,0),0)="A","","Inactive account in Use"))</f>
        <v/>
      </c>
      <c r="R2527" t="str">
        <f>IFERROR(IF('Journal Template'!C2939="","",IF(IFERROR(VLOOKUP('Journal Template'!C2939,Checks!N:P,3,0),0)="A","","Inactive account in Use")),"")</f>
        <v/>
      </c>
      <c r="V2527" s="150" t="str">
        <f>IF(JRF!C2540="","",IF(IFERROR(VLOOKUP(JRF!C2540,Checks!S:U,3,0),0)="A","Entry with System fund Dept",""))</f>
        <v/>
      </c>
      <c r="W2527" t="str">
        <f>IFERROR(IF('Journal Template'!D2939="","",IF(IFERROR(VLOOKUP('Journal Template'!D2939,Checks!S:U,3,0),0)="A","Entry with System fund Dept","")),"")</f>
        <v/>
      </c>
      <c r="X2527" t="s">
        <v>11622</v>
      </c>
      <c r="Y2527" t="s">
        <v>386</v>
      </c>
      <c r="Z2527" t="s">
        <v>11623</v>
      </c>
      <c r="AA2527" t="s">
        <v>391</v>
      </c>
      <c r="AB2527" t="s">
        <v>125</v>
      </c>
      <c r="AC2527" s="150" t="str">
        <f>IFERROR(IF(JRF!C2540="","",IF(AND(VLOOKUP(JRF!C2540,X:AA,4,0)=JRF!B2540,VLOOKUP(JRF!C2540,X:Y,2,0)="A"),"","Inactive Dept Combo Error")),"Inactive Dept Combo Error")</f>
        <v/>
      </c>
      <c r="AD2527" t="str">
        <f>IFERROR(IF('Journal Template'!D2939="","",IF(AND(VLOOKUP('Journal Template'!D2939,X:AA,4,0)='Journal Template'!A2939,VLOOKUP('Journal Template'!D2939,X:Y,2,0)="A"),"","Inactive Dept Combo Error")),"")</f>
        <v/>
      </c>
      <c r="AK2527" s="150" t="str">
        <f>IF(JRF!B2540="","",IF(JRF!B2540=IFERROR(VLOOKUP(JRF!B2540,Checks!AI:AI,1,0),0),"Entry in Branch/Satellite BU's",""))</f>
        <v/>
      </c>
      <c r="AL2527" t="str">
        <f>IFERROR(IF('Journal Template'!A2939="","",IF('Journal Template'!A2939=IFERROR(VLOOKUP('Journal Template'!A2939,Checks!AI:AI,1,0),0),"Entry in Branch/Satellite BU's","")),"")</f>
        <v/>
      </c>
      <c r="AO2527" s="171"/>
      <c r="AP2527" s="171"/>
      <c r="AQ2527" s="171"/>
      <c r="AR2527" s="171"/>
      <c r="CI2527" t="str">
        <f>IF(JRF!F2540&gt;0,"",IF(JRF!B2540="","",IF(LEFT(JRF!B2540,1)=IFERROR(VLOOKUP(LEFT(JRF!B2540,1),$CF$2:$CF$5,1,0),0),"Product Code Required",IF(JRF!C2540="","",IF(JRF!C2540=IFERROR(VLOOKUP(JRF!C2540,$CH:$CH,1,0),0),"Product Code Required","NA")))))</f>
        <v/>
      </c>
      <c r="CJ2527" t="str">
        <f>IF(JRF!AV2540&gt;0,"",IF(JRF!Q2540="","",IF(LEFT(JRF!Q2540,1)=IFERROR(VLOOKUP(LEFT(JRF!Q2540,1),$CF$2:$CF$5,1,0),0),"Product Code Required",IF(JRF!V2540="","",IF(JRF!V2540=IFERROR(VLOOKUP(JRF!V2540,$CH:$CH,1,0),0),"Product Code Required","NA")))))</f>
        <v/>
      </c>
      <c r="CK2527" t="str">
        <f>IFERROR(IF(LEN('Journal Template'!F2538)&gt;0,"",IF('Journal Template'!A2538="","",IF(LEFT('Journal Template'!A2538,1)=IFERROR(VLOOKUP(LEFT('Journal Template'!A2538,1),Checks!$CF$2:$CF$5,1,0),0),"Product Code Required",IF('Journal Template'!D2538="","",IF('Journal Template'!D2538=IFERROR(VLOOKUP('Journal Template'!D2538,Checks!$CH:$CH,1,0),0),"Product Code Required","NA"))))),"")</f>
        <v/>
      </c>
    </row>
    <row r="2528" spans="14:89">
      <c r="N2528" t="s">
        <v>11624</v>
      </c>
      <c r="O2528" t="s">
        <v>11625</v>
      </c>
      <c r="P2528" t="s">
        <v>386</v>
      </c>
      <c r="Q2528" s="150" t="str">
        <f>IF(JRF!D2541="","",IF(IFERROR(VLOOKUP(JRF!D2541,Checks!N:P,3,0),0)="A","","Inactive account in Use"))</f>
        <v/>
      </c>
      <c r="R2528" t="str">
        <f>IFERROR(IF('Journal Template'!C2940="","",IF(IFERROR(VLOOKUP('Journal Template'!C2940,Checks!N:P,3,0),0)="A","","Inactive account in Use")),"")</f>
        <v/>
      </c>
      <c r="V2528" s="150" t="str">
        <f>IF(JRF!C2541="","",IF(IFERROR(VLOOKUP(JRF!C2541,Checks!S:U,3,0),0)="A","Entry with System fund Dept",""))</f>
        <v/>
      </c>
      <c r="W2528" t="str">
        <f>IFERROR(IF('Journal Template'!D2940="","",IF(IFERROR(VLOOKUP('Journal Template'!D2940,Checks!S:U,3,0),0)="A","Entry with System fund Dept","")),"")</f>
        <v/>
      </c>
      <c r="X2528" t="s">
        <v>11626</v>
      </c>
      <c r="Y2528" t="s">
        <v>389</v>
      </c>
      <c r="Z2528" t="s">
        <v>11627</v>
      </c>
      <c r="AA2528" t="s">
        <v>391</v>
      </c>
      <c r="AB2528" t="s">
        <v>125</v>
      </c>
      <c r="AC2528" s="150" t="str">
        <f>IFERROR(IF(JRF!C2541="","",IF(AND(VLOOKUP(JRF!C2541,X:AA,4,0)=JRF!B2541,VLOOKUP(JRF!C2541,X:Y,2,0)="A"),"","Inactive Dept Combo Error")),"Inactive Dept Combo Error")</f>
        <v/>
      </c>
      <c r="AD2528" t="str">
        <f>IFERROR(IF('Journal Template'!D2940="","",IF(AND(VLOOKUP('Journal Template'!D2940,X:AA,4,0)='Journal Template'!A2940,VLOOKUP('Journal Template'!D2940,X:Y,2,0)="A"),"","Inactive Dept Combo Error")),"")</f>
        <v/>
      </c>
      <c r="AK2528" s="150" t="str">
        <f>IF(JRF!B2541="","",IF(JRF!B2541=IFERROR(VLOOKUP(JRF!B2541,Checks!AI:AI,1,0),0),"Entry in Branch/Satellite BU's",""))</f>
        <v/>
      </c>
      <c r="AL2528" t="str">
        <f>IFERROR(IF('Journal Template'!A2940="","",IF('Journal Template'!A2940=IFERROR(VLOOKUP('Journal Template'!A2940,Checks!AI:AI,1,0),0),"Entry in Branch/Satellite BU's","")),"")</f>
        <v/>
      </c>
      <c r="AO2528" s="171"/>
      <c r="AP2528" s="171"/>
      <c r="AQ2528" s="171"/>
      <c r="AR2528" s="171"/>
      <c r="CI2528" t="str">
        <f>IF(JRF!F2541&gt;0,"",IF(JRF!B2541="","",IF(LEFT(JRF!B2541,1)=IFERROR(VLOOKUP(LEFT(JRF!B2541,1),$CF$2:$CF$5,1,0),0),"Product Code Required",IF(JRF!C2541="","",IF(JRF!C2541=IFERROR(VLOOKUP(JRF!C2541,$CH:$CH,1,0),0),"Product Code Required","NA")))))</f>
        <v/>
      </c>
      <c r="CJ2528" t="str">
        <f>IF(JRF!AV2541&gt;0,"",IF(JRF!Q2541="","",IF(LEFT(JRF!Q2541,1)=IFERROR(VLOOKUP(LEFT(JRF!Q2541,1),$CF$2:$CF$5,1,0),0),"Product Code Required",IF(JRF!V2541="","",IF(JRF!V2541=IFERROR(VLOOKUP(JRF!V2541,$CH:$CH,1,0),0),"Product Code Required","NA")))))</f>
        <v/>
      </c>
      <c r="CK2528" t="str">
        <f>IFERROR(IF(LEN('Journal Template'!F2539)&gt;0,"",IF('Journal Template'!A2539="","",IF(LEFT('Journal Template'!A2539,1)=IFERROR(VLOOKUP(LEFT('Journal Template'!A2539,1),Checks!$CF$2:$CF$5,1,0),0),"Product Code Required",IF('Journal Template'!D2539="","",IF('Journal Template'!D2539=IFERROR(VLOOKUP('Journal Template'!D2539,Checks!$CH:$CH,1,0),0),"Product Code Required","NA"))))),"")</f>
        <v/>
      </c>
    </row>
    <row r="2529" spans="14:89">
      <c r="N2529" t="s">
        <v>11628</v>
      </c>
      <c r="O2529" t="s">
        <v>11629</v>
      </c>
      <c r="P2529" t="s">
        <v>386</v>
      </c>
      <c r="Q2529" s="150" t="str">
        <f>IF(JRF!D2542="","",IF(IFERROR(VLOOKUP(JRF!D2542,Checks!N:P,3,0),0)="A","","Inactive account in Use"))</f>
        <v/>
      </c>
      <c r="R2529" t="str">
        <f>IFERROR(IF('Journal Template'!C2941="","",IF(IFERROR(VLOOKUP('Journal Template'!C2941,Checks!N:P,3,0),0)="A","","Inactive account in Use")),"")</f>
        <v/>
      </c>
      <c r="V2529" s="150" t="str">
        <f>IF(JRF!C2542="","",IF(IFERROR(VLOOKUP(JRF!C2542,Checks!S:U,3,0),0)="A","Entry with System fund Dept",""))</f>
        <v/>
      </c>
      <c r="W2529" t="str">
        <f>IFERROR(IF('Journal Template'!D2941="","",IF(IFERROR(VLOOKUP('Journal Template'!D2941,Checks!S:U,3,0),0)="A","Entry with System fund Dept","")),"")</f>
        <v/>
      </c>
      <c r="X2529" t="s">
        <v>11630</v>
      </c>
      <c r="Y2529" t="s">
        <v>386</v>
      </c>
      <c r="Z2529" t="s">
        <v>11631</v>
      </c>
      <c r="AA2529" t="s">
        <v>391</v>
      </c>
      <c r="AB2529" t="s">
        <v>125</v>
      </c>
      <c r="AC2529" s="150" t="str">
        <f>IFERROR(IF(JRF!C2542="","",IF(AND(VLOOKUP(JRF!C2542,X:AA,4,0)=JRF!B2542,VLOOKUP(JRF!C2542,X:Y,2,0)="A"),"","Inactive Dept Combo Error")),"Inactive Dept Combo Error")</f>
        <v/>
      </c>
      <c r="AD2529" t="str">
        <f>IFERROR(IF('Journal Template'!D2941="","",IF(AND(VLOOKUP('Journal Template'!D2941,X:AA,4,0)='Journal Template'!A2941,VLOOKUP('Journal Template'!D2941,X:Y,2,0)="A"),"","Inactive Dept Combo Error")),"")</f>
        <v/>
      </c>
      <c r="AK2529" s="150" t="str">
        <f>IF(JRF!B2542="","",IF(JRF!B2542=IFERROR(VLOOKUP(JRF!B2542,Checks!AI:AI,1,0),0),"Entry in Branch/Satellite BU's",""))</f>
        <v/>
      </c>
      <c r="AL2529" t="str">
        <f>IFERROR(IF('Journal Template'!A2941="","",IF('Journal Template'!A2941=IFERROR(VLOOKUP('Journal Template'!A2941,Checks!AI:AI,1,0),0),"Entry in Branch/Satellite BU's","")),"")</f>
        <v/>
      </c>
      <c r="AO2529" s="171"/>
      <c r="AP2529" s="171"/>
      <c r="AQ2529" s="171"/>
      <c r="AR2529" s="171"/>
      <c r="CI2529" t="str">
        <f>IF(JRF!F2542&gt;0,"",IF(JRF!B2542="","",IF(LEFT(JRF!B2542,1)=IFERROR(VLOOKUP(LEFT(JRF!B2542,1),$CF$2:$CF$5,1,0),0),"Product Code Required",IF(JRF!C2542="","",IF(JRF!C2542=IFERROR(VLOOKUP(JRF!C2542,$CH:$CH,1,0),0),"Product Code Required","NA")))))</f>
        <v/>
      </c>
      <c r="CJ2529" t="str">
        <f>IF(JRF!AV2542&gt;0,"",IF(JRF!Q2542="","",IF(LEFT(JRF!Q2542,1)=IFERROR(VLOOKUP(LEFT(JRF!Q2542,1),$CF$2:$CF$5,1,0),0),"Product Code Required",IF(JRF!V2542="","",IF(JRF!V2542=IFERROR(VLOOKUP(JRF!V2542,$CH:$CH,1,0),0),"Product Code Required","NA")))))</f>
        <v/>
      </c>
      <c r="CK2529" t="str">
        <f>IFERROR(IF(LEN('Journal Template'!F2540)&gt;0,"",IF('Journal Template'!A2540="","",IF(LEFT('Journal Template'!A2540,1)=IFERROR(VLOOKUP(LEFT('Journal Template'!A2540,1),Checks!$CF$2:$CF$5,1,0),0),"Product Code Required",IF('Journal Template'!D2540="","",IF('Journal Template'!D2540=IFERROR(VLOOKUP('Journal Template'!D2540,Checks!$CH:$CH,1,0),0),"Product Code Required","NA"))))),"")</f>
        <v/>
      </c>
    </row>
    <row r="2530" spans="14:89">
      <c r="N2530" t="s">
        <v>11632</v>
      </c>
      <c r="O2530" t="s">
        <v>11633</v>
      </c>
      <c r="P2530" t="s">
        <v>386</v>
      </c>
      <c r="Q2530" s="150" t="str">
        <f>IF(JRF!D2543="","",IF(IFERROR(VLOOKUP(JRF!D2543,Checks!N:P,3,0),0)="A","","Inactive account in Use"))</f>
        <v/>
      </c>
      <c r="R2530" t="str">
        <f>IFERROR(IF('Journal Template'!C2942="","",IF(IFERROR(VLOOKUP('Journal Template'!C2942,Checks!N:P,3,0),0)="A","","Inactive account in Use")),"")</f>
        <v/>
      </c>
      <c r="V2530" s="150" t="str">
        <f>IF(JRF!C2543="","",IF(IFERROR(VLOOKUP(JRF!C2543,Checks!S:U,3,0),0)="A","Entry with System fund Dept",""))</f>
        <v/>
      </c>
      <c r="W2530" t="str">
        <f>IFERROR(IF('Journal Template'!D2942="","",IF(IFERROR(VLOOKUP('Journal Template'!D2942,Checks!S:U,3,0),0)="A","Entry with System fund Dept","")),"")</f>
        <v/>
      </c>
      <c r="X2530" t="s">
        <v>11634</v>
      </c>
      <c r="Y2530" t="s">
        <v>389</v>
      </c>
      <c r="Z2530" t="s">
        <v>11635</v>
      </c>
      <c r="AA2530" t="s">
        <v>11636</v>
      </c>
      <c r="AB2530" t="s">
        <v>125</v>
      </c>
      <c r="AC2530" s="150" t="str">
        <f>IFERROR(IF(JRF!C2543="","",IF(AND(VLOOKUP(JRF!C2543,X:AA,4,0)=JRF!B2543,VLOOKUP(JRF!C2543,X:Y,2,0)="A"),"","Inactive Dept Combo Error")),"Inactive Dept Combo Error")</f>
        <v/>
      </c>
      <c r="AD2530" t="str">
        <f>IFERROR(IF('Journal Template'!D2942="","",IF(AND(VLOOKUP('Journal Template'!D2942,X:AA,4,0)='Journal Template'!A2942,VLOOKUP('Journal Template'!D2942,X:Y,2,0)="A"),"","Inactive Dept Combo Error")),"")</f>
        <v/>
      </c>
      <c r="AK2530" s="150" t="str">
        <f>IF(JRF!B2543="","",IF(JRF!B2543=IFERROR(VLOOKUP(JRF!B2543,Checks!AI:AI,1,0),0),"Entry in Branch/Satellite BU's",""))</f>
        <v/>
      </c>
      <c r="AL2530" t="str">
        <f>IFERROR(IF('Journal Template'!A2942="","",IF('Journal Template'!A2942=IFERROR(VLOOKUP('Journal Template'!A2942,Checks!AI:AI,1,0),0),"Entry in Branch/Satellite BU's","")),"")</f>
        <v/>
      </c>
      <c r="AO2530" s="171"/>
      <c r="AP2530" s="171"/>
      <c r="AQ2530" s="171"/>
      <c r="AR2530" s="171"/>
      <c r="CI2530" t="str">
        <f>IF(JRF!F2543&gt;0,"",IF(JRF!B2543="","",IF(LEFT(JRF!B2543,1)=IFERROR(VLOOKUP(LEFT(JRF!B2543,1),$CF$2:$CF$5,1,0),0),"Product Code Required",IF(JRF!C2543="","",IF(JRF!C2543=IFERROR(VLOOKUP(JRF!C2543,$CH:$CH,1,0),0),"Product Code Required","NA")))))</f>
        <v/>
      </c>
      <c r="CJ2530" t="str">
        <f>IF(JRF!AV2543&gt;0,"",IF(JRF!Q2543="","",IF(LEFT(JRF!Q2543,1)=IFERROR(VLOOKUP(LEFT(JRF!Q2543,1),$CF$2:$CF$5,1,0),0),"Product Code Required",IF(JRF!V2543="","",IF(JRF!V2543=IFERROR(VLOOKUP(JRF!V2543,$CH:$CH,1,0),0),"Product Code Required","NA")))))</f>
        <v/>
      </c>
      <c r="CK2530" t="str">
        <f>IFERROR(IF(LEN('Journal Template'!F2541)&gt;0,"",IF('Journal Template'!A2541="","",IF(LEFT('Journal Template'!A2541,1)=IFERROR(VLOOKUP(LEFT('Journal Template'!A2541,1),Checks!$CF$2:$CF$5,1,0),0),"Product Code Required",IF('Journal Template'!D2541="","",IF('Journal Template'!D2541=IFERROR(VLOOKUP('Journal Template'!D2541,Checks!$CH:$CH,1,0),0),"Product Code Required","NA"))))),"")</f>
        <v/>
      </c>
    </row>
    <row r="2531" spans="14:89">
      <c r="N2531" t="s">
        <v>11637</v>
      </c>
      <c r="O2531" t="s">
        <v>11638</v>
      </c>
      <c r="P2531" t="s">
        <v>386</v>
      </c>
      <c r="Q2531" s="150" t="str">
        <f>IF(JRF!D2544="","",IF(IFERROR(VLOOKUP(JRF!D2544,Checks!N:P,3,0),0)="A","","Inactive account in Use"))</f>
        <v/>
      </c>
      <c r="R2531" t="str">
        <f>IFERROR(IF('Journal Template'!C2943="","",IF(IFERROR(VLOOKUP('Journal Template'!C2943,Checks!N:P,3,0),0)="A","","Inactive account in Use")),"")</f>
        <v/>
      </c>
      <c r="V2531" s="150" t="str">
        <f>IF(JRF!C2544="","",IF(IFERROR(VLOOKUP(JRF!C2544,Checks!S:U,3,0),0)="A","Entry with System fund Dept",""))</f>
        <v/>
      </c>
      <c r="W2531" t="str">
        <f>IFERROR(IF('Journal Template'!D2943="","",IF(IFERROR(VLOOKUP('Journal Template'!D2943,Checks!S:U,3,0),0)="A","Entry with System fund Dept","")),"")</f>
        <v/>
      </c>
      <c r="X2531" t="s">
        <v>11634</v>
      </c>
      <c r="Y2531" t="s">
        <v>389</v>
      </c>
      <c r="Z2531" t="s">
        <v>11639</v>
      </c>
      <c r="AA2531" t="s">
        <v>391</v>
      </c>
      <c r="AB2531" t="s">
        <v>125</v>
      </c>
      <c r="AC2531" s="150" t="str">
        <f>IFERROR(IF(JRF!C2544="","",IF(AND(VLOOKUP(JRF!C2544,X:AA,4,0)=JRF!B2544,VLOOKUP(JRF!C2544,X:Y,2,0)="A"),"","Inactive Dept Combo Error")),"Inactive Dept Combo Error")</f>
        <v/>
      </c>
      <c r="AD2531" t="str">
        <f>IFERROR(IF('Journal Template'!D2943="","",IF(AND(VLOOKUP('Journal Template'!D2943,X:AA,4,0)='Journal Template'!A2943,VLOOKUP('Journal Template'!D2943,X:Y,2,0)="A"),"","Inactive Dept Combo Error")),"")</f>
        <v/>
      </c>
      <c r="AK2531" s="150" t="str">
        <f>IF(JRF!B2544="","",IF(JRF!B2544=IFERROR(VLOOKUP(JRF!B2544,Checks!AI:AI,1,0),0),"Entry in Branch/Satellite BU's",""))</f>
        <v/>
      </c>
      <c r="AL2531" t="str">
        <f>IFERROR(IF('Journal Template'!A2943="","",IF('Journal Template'!A2943=IFERROR(VLOOKUP('Journal Template'!A2943,Checks!AI:AI,1,0),0),"Entry in Branch/Satellite BU's","")),"")</f>
        <v/>
      </c>
      <c r="AO2531" s="171"/>
      <c r="AP2531" s="171"/>
      <c r="AQ2531" s="171"/>
      <c r="AR2531" s="171"/>
      <c r="CI2531" t="str">
        <f>IF(JRF!F2544&gt;0,"",IF(JRF!B2544="","",IF(LEFT(JRF!B2544,1)=IFERROR(VLOOKUP(LEFT(JRF!B2544,1),$CF$2:$CF$5,1,0),0),"Product Code Required",IF(JRF!C2544="","",IF(JRF!C2544=IFERROR(VLOOKUP(JRF!C2544,$CH:$CH,1,0),0),"Product Code Required","NA")))))</f>
        <v/>
      </c>
      <c r="CJ2531" t="str">
        <f>IF(JRF!AV2544&gt;0,"",IF(JRF!Q2544="","",IF(LEFT(JRF!Q2544,1)=IFERROR(VLOOKUP(LEFT(JRF!Q2544,1),$CF$2:$CF$5,1,0),0),"Product Code Required",IF(JRF!V2544="","",IF(JRF!V2544=IFERROR(VLOOKUP(JRF!V2544,$CH:$CH,1,0),0),"Product Code Required","NA")))))</f>
        <v/>
      </c>
      <c r="CK2531" t="str">
        <f>IFERROR(IF(LEN('Journal Template'!F2542)&gt;0,"",IF('Journal Template'!A2542="","",IF(LEFT('Journal Template'!A2542,1)=IFERROR(VLOOKUP(LEFT('Journal Template'!A2542,1),Checks!$CF$2:$CF$5,1,0),0),"Product Code Required",IF('Journal Template'!D2542="","",IF('Journal Template'!D2542=IFERROR(VLOOKUP('Journal Template'!D2542,Checks!$CH:$CH,1,0),0),"Product Code Required","NA"))))),"")</f>
        <v/>
      </c>
    </row>
    <row r="2532" spans="14:89">
      <c r="N2532" t="s">
        <v>11640</v>
      </c>
      <c r="O2532" t="s">
        <v>11641</v>
      </c>
      <c r="P2532" t="s">
        <v>386</v>
      </c>
      <c r="Q2532" s="150" t="str">
        <f>IF(JRF!D2545="","",IF(IFERROR(VLOOKUP(JRF!D2545,Checks!N:P,3,0),0)="A","","Inactive account in Use"))</f>
        <v/>
      </c>
      <c r="R2532" t="str">
        <f>IFERROR(IF('Journal Template'!C2944="","",IF(IFERROR(VLOOKUP('Journal Template'!C2944,Checks!N:P,3,0),0)="A","","Inactive account in Use")),"")</f>
        <v/>
      </c>
      <c r="V2532" s="150" t="str">
        <f>IF(JRF!C2545="","",IF(IFERROR(VLOOKUP(JRF!C2545,Checks!S:U,3,0),0)="A","Entry with System fund Dept",""))</f>
        <v/>
      </c>
      <c r="W2532" t="str">
        <f>IFERROR(IF('Journal Template'!D2944="","",IF(IFERROR(VLOOKUP('Journal Template'!D2944,Checks!S:U,3,0),0)="A","Entry with System fund Dept","")),"")</f>
        <v/>
      </c>
      <c r="X2532" t="s">
        <v>11642</v>
      </c>
      <c r="Y2532" t="s">
        <v>389</v>
      </c>
      <c r="Z2532" t="s">
        <v>11643</v>
      </c>
      <c r="AA2532" t="s">
        <v>391</v>
      </c>
      <c r="AB2532" t="s">
        <v>125</v>
      </c>
      <c r="AC2532" s="150" t="str">
        <f>IFERROR(IF(JRF!C2545="","",IF(AND(VLOOKUP(JRF!C2545,X:AA,4,0)=JRF!B2545,VLOOKUP(JRF!C2545,X:Y,2,0)="A"),"","Inactive Dept Combo Error")),"Inactive Dept Combo Error")</f>
        <v/>
      </c>
      <c r="AD2532" t="str">
        <f>IFERROR(IF('Journal Template'!D2944="","",IF(AND(VLOOKUP('Journal Template'!D2944,X:AA,4,0)='Journal Template'!A2944,VLOOKUP('Journal Template'!D2944,X:Y,2,0)="A"),"","Inactive Dept Combo Error")),"")</f>
        <v/>
      </c>
      <c r="AK2532" s="150" t="str">
        <f>IF(JRF!B2545="","",IF(JRF!B2545=IFERROR(VLOOKUP(JRF!B2545,Checks!AI:AI,1,0),0),"Entry in Branch/Satellite BU's",""))</f>
        <v/>
      </c>
      <c r="AL2532" t="str">
        <f>IFERROR(IF('Journal Template'!A2944="","",IF('Journal Template'!A2944=IFERROR(VLOOKUP('Journal Template'!A2944,Checks!AI:AI,1,0),0),"Entry in Branch/Satellite BU's","")),"")</f>
        <v/>
      </c>
      <c r="AO2532" s="171"/>
      <c r="AP2532" s="171"/>
      <c r="AQ2532" s="171"/>
      <c r="AR2532" s="171"/>
      <c r="CI2532" t="str">
        <f>IF(JRF!F2545&gt;0,"",IF(JRF!B2545="","",IF(LEFT(JRF!B2545,1)=IFERROR(VLOOKUP(LEFT(JRF!B2545,1),$CF$2:$CF$5,1,0),0),"Product Code Required",IF(JRF!C2545="","",IF(JRF!C2545=IFERROR(VLOOKUP(JRF!C2545,$CH:$CH,1,0),0),"Product Code Required","NA")))))</f>
        <v/>
      </c>
      <c r="CJ2532" t="str">
        <f>IF(JRF!AV2545&gt;0,"",IF(JRF!Q2545="","",IF(LEFT(JRF!Q2545,1)=IFERROR(VLOOKUP(LEFT(JRF!Q2545,1),$CF$2:$CF$5,1,0),0),"Product Code Required",IF(JRF!V2545="","",IF(JRF!V2545=IFERROR(VLOOKUP(JRF!V2545,$CH:$CH,1,0),0),"Product Code Required","NA")))))</f>
        <v/>
      </c>
      <c r="CK2532" t="str">
        <f>IFERROR(IF(LEN('Journal Template'!F2543)&gt;0,"",IF('Journal Template'!A2543="","",IF(LEFT('Journal Template'!A2543,1)=IFERROR(VLOOKUP(LEFT('Journal Template'!A2543,1),Checks!$CF$2:$CF$5,1,0),0),"Product Code Required",IF('Journal Template'!D2543="","",IF('Journal Template'!D2543=IFERROR(VLOOKUP('Journal Template'!D2543,Checks!$CH:$CH,1,0),0),"Product Code Required","NA"))))),"")</f>
        <v/>
      </c>
    </row>
    <row r="2533" spans="14:89">
      <c r="N2533" t="s">
        <v>11644</v>
      </c>
      <c r="O2533" t="s">
        <v>11645</v>
      </c>
      <c r="P2533" t="s">
        <v>386</v>
      </c>
      <c r="Q2533" s="150" t="str">
        <f>IF(JRF!D2546="","",IF(IFERROR(VLOOKUP(JRF!D2546,Checks!N:P,3,0),0)="A","","Inactive account in Use"))</f>
        <v/>
      </c>
      <c r="R2533" t="str">
        <f>IFERROR(IF('Journal Template'!C2945="","",IF(IFERROR(VLOOKUP('Journal Template'!C2945,Checks!N:P,3,0),0)="A","","Inactive account in Use")),"")</f>
        <v/>
      </c>
      <c r="V2533" s="150" t="str">
        <f>IF(JRF!C2546="","",IF(IFERROR(VLOOKUP(JRF!C2546,Checks!S:U,3,0),0)="A","Entry with System fund Dept",""))</f>
        <v/>
      </c>
      <c r="W2533" t="str">
        <f>IFERROR(IF('Journal Template'!D2945="","",IF(IFERROR(VLOOKUP('Journal Template'!D2945,Checks!S:U,3,0),0)="A","Entry with System fund Dept","")),"")</f>
        <v/>
      </c>
      <c r="X2533" t="s">
        <v>11642</v>
      </c>
      <c r="Y2533" t="s">
        <v>389</v>
      </c>
      <c r="Z2533" t="s">
        <v>11646</v>
      </c>
      <c r="AA2533" t="s">
        <v>7395</v>
      </c>
      <c r="AB2533" t="s">
        <v>125</v>
      </c>
      <c r="AC2533" s="150" t="str">
        <f>IFERROR(IF(JRF!C2546="","",IF(AND(VLOOKUP(JRF!C2546,X:AA,4,0)=JRF!B2546,VLOOKUP(JRF!C2546,X:Y,2,0)="A"),"","Inactive Dept Combo Error")),"Inactive Dept Combo Error")</f>
        <v/>
      </c>
      <c r="AD2533" t="str">
        <f>IFERROR(IF('Journal Template'!D2945="","",IF(AND(VLOOKUP('Journal Template'!D2945,X:AA,4,0)='Journal Template'!A2945,VLOOKUP('Journal Template'!D2945,X:Y,2,0)="A"),"","Inactive Dept Combo Error")),"")</f>
        <v/>
      </c>
      <c r="AK2533" s="150" t="str">
        <f>IF(JRF!B2546="","",IF(JRF!B2546=IFERROR(VLOOKUP(JRF!B2546,Checks!AI:AI,1,0),0),"Entry in Branch/Satellite BU's",""))</f>
        <v/>
      </c>
      <c r="AL2533" t="str">
        <f>IFERROR(IF('Journal Template'!A2945="","",IF('Journal Template'!A2945=IFERROR(VLOOKUP('Journal Template'!A2945,Checks!AI:AI,1,0),0),"Entry in Branch/Satellite BU's","")),"")</f>
        <v/>
      </c>
      <c r="AO2533" s="171"/>
      <c r="AP2533" s="171"/>
      <c r="AQ2533" s="171"/>
      <c r="AR2533" s="171"/>
      <c r="CI2533" t="str">
        <f>IF(JRF!F2546&gt;0,"",IF(JRF!B2546="","",IF(LEFT(JRF!B2546,1)=IFERROR(VLOOKUP(LEFT(JRF!B2546,1),$CF$2:$CF$5,1,0),0),"Product Code Required",IF(JRF!C2546="","",IF(JRF!C2546=IFERROR(VLOOKUP(JRF!C2546,$CH:$CH,1,0),0),"Product Code Required","NA")))))</f>
        <v/>
      </c>
      <c r="CJ2533" t="str">
        <f>IF(JRF!AV2546&gt;0,"",IF(JRF!Q2546="","",IF(LEFT(JRF!Q2546,1)=IFERROR(VLOOKUP(LEFT(JRF!Q2546,1),$CF$2:$CF$5,1,0),0),"Product Code Required",IF(JRF!V2546="","",IF(JRF!V2546=IFERROR(VLOOKUP(JRF!V2546,$CH:$CH,1,0),0),"Product Code Required","NA")))))</f>
        <v/>
      </c>
      <c r="CK2533" t="str">
        <f>IFERROR(IF(LEN('Journal Template'!F2544)&gt;0,"",IF('Journal Template'!A2544="","",IF(LEFT('Journal Template'!A2544,1)=IFERROR(VLOOKUP(LEFT('Journal Template'!A2544,1),Checks!$CF$2:$CF$5,1,0),0),"Product Code Required",IF('Journal Template'!D2544="","",IF('Journal Template'!D2544=IFERROR(VLOOKUP('Journal Template'!D2544,Checks!$CH:$CH,1,0),0),"Product Code Required","NA"))))),"")</f>
        <v/>
      </c>
    </row>
    <row r="2534" spans="14:89">
      <c r="N2534" t="s">
        <v>11647</v>
      </c>
      <c r="O2534" t="s">
        <v>11648</v>
      </c>
      <c r="P2534" t="s">
        <v>386</v>
      </c>
      <c r="Q2534" s="150" t="str">
        <f>IF(JRF!D2547="","",IF(IFERROR(VLOOKUP(JRF!D2547,Checks!N:P,3,0),0)="A","","Inactive account in Use"))</f>
        <v/>
      </c>
      <c r="R2534" t="str">
        <f>IFERROR(IF('Journal Template'!C2946="","",IF(IFERROR(VLOOKUP('Journal Template'!C2946,Checks!N:P,3,0),0)="A","","Inactive account in Use")),"")</f>
        <v/>
      </c>
      <c r="V2534" s="150" t="str">
        <f>IF(JRF!C2547="","",IF(IFERROR(VLOOKUP(JRF!C2547,Checks!S:U,3,0),0)="A","Entry with System fund Dept",""))</f>
        <v/>
      </c>
      <c r="W2534" t="str">
        <f>IFERROR(IF('Journal Template'!D2946="","",IF(IFERROR(VLOOKUP('Journal Template'!D2946,Checks!S:U,3,0),0)="A","Entry with System fund Dept","")),"")</f>
        <v/>
      </c>
      <c r="X2534" t="s">
        <v>11649</v>
      </c>
      <c r="Y2534" t="s">
        <v>389</v>
      </c>
      <c r="Z2534" t="s">
        <v>11650</v>
      </c>
      <c r="AA2534" t="s">
        <v>391</v>
      </c>
      <c r="AB2534" t="s">
        <v>125</v>
      </c>
      <c r="AC2534" s="150" t="str">
        <f>IFERROR(IF(JRF!C2547="","",IF(AND(VLOOKUP(JRF!C2547,X:AA,4,0)=JRF!B2547,VLOOKUP(JRF!C2547,X:Y,2,0)="A"),"","Inactive Dept Combo Error")),"Inactive Dept Combo Error")</f>
        <v/>
      </c>
      <c r="AD2534" t="str">
        <f>IFERROR(IF('Journal Template'!D2946="","",IF(AND(VLOOKUP('Journal Template'!D2946,X:AA,4,0)='Journal Template'!A2946,VLOOKUP('Journal Template'!D2946,X:Y,2,0)="A"),"","Inactive Dept Combo Error")),"")</f>
        <v/>
      </c>
      <c r="AK2534" s="150" t="str">
        <f>IF(JRF!B2547="","",IF(JRF!B2547=IFERROR(VLOOKUP(JRF!B2547,Checks!AI:AI,1,0),0),"Entry in Branch/Satellite BU's",""))</f>
        <v/>
      </c>
      <c r="AL2534" t="str">
        <f>IFERROR(IF('Journal Template'!A2946="","",IF('Journal Template'!A2946=IFERROR(VLOOKUP('Journal Template'!A2946,Checks!AI:AI,1,0),0),"Entry in Branch/Satellite BU's","")),"")</f>
        <v/>
      </c>
      <c r="AO2534" s="171"/>
      <c r="AP2534" s="171"/>
      <c r="AQ2534" s="171"/>
      <c r="AR2534" s="171"/>
      <c r="CI2534" t="str">
        <f>IF(JRF!F2547&gt;0,"",IF(JRF!B2547="","",IF(LEFT(JRF!B2547,1)=IFERROR(VLOOKUP(LEFT(JRF!B2547,1),$CF$2:$CF$5,1,0),0),"Product Code Required",IF(JRF!C2547="","",IF(JRF!C2547=IFERROR(VLOOKUP(JRF!C2547,$CH:$CH,1,0),0),"Product Code Required","NA")))))</f>
        <v/>
      </c>
      <c r="CJ2534" t="str">
        <f>IF(JRF!AV2547&gt;0,"",IF(JRF!Q2547="","",IF(LEFT(JRF!Q2547,1)=IFERROR(VLOOKUP(LEFT(JRF!Q2547,1),$CF$2:$CF$5,1,0),0),"Product Code Required",IF(JRF!V2547="","",IF(JRF!V2547=IFERROR(VLOOKUP(JRF!V2547,$CH:$CH,1,0),0),"Product Code Required","NA")))))</f>
        <v/>
      </c>
      <c r="CK2534" t="str">
        <f>IFERROR(IF(LEN('Journal Template'!F2545)&gt;0,"",IF('Journal Template'!A2545="","",IF(LEFT('Journal Template'!A2545,1)=IFERROR(VLOOKUP(LEFT('Journal Template'!A2545,1),Checks!$CF$2:$CF$5,1,0),0),"Product Code Required",IF('Journal Template'!D2545="","",IF('Journal Template'!D2545=IFERROR(VLOOKUP('Journal Template'!D2545,Checks!$CH:$CH,1,0),0),"Product Code Required","NA"))))),"")</f>
        <v/>
      </c>
    </row>
    <row r="2535" spans="14:89">
      <c r="N2535" t="s">
        <v>11651</v>
      </c>
      <c r="O2535" t="s">
        <v>11652</v>
      </c>
      <c r="P2535" t="s">
        <v>386</v>
      </c>
      <c r="Q2535" s="150" t="str">
        <f>IF(JRF!D2548="","",IF(IFERROR(VLOOKUP(JRF!D2548,Checks!N:P,3,0),0)="A","","Inactive account in Use"))</f>
        <v/>
      </c>
      <c r="R2535" t="str">
        <f>IFERROR(IF('Journal Template'!C2947="","",IF(IFERROR(VLOOKUP('Journal Template'!C2947,Checks!N:P,3,0),0)="A","","Inactive account in Use")),"")</f>
        <v/>
      </c>
      <c r="V2535" s="150" t="str">
        <f>IF(JRF!C2548="","",IF(IFERROR(VLOOKUP(JRF!C2548,Checks!S:U,3,0),0)="A","Entry with System fund Dept",""))</f>
        <v/>
      </c>
      <c r="W2535" t="str">
        <f>IFERROR(IF('Journal Template'!D2947="","",IF(IFERROR(VLOOKUP('Journal Template'!D2947,Checks!S:U,3,0),0)="A","Entry with System fund Dept","")),"")</f>
        <v/>
      </c>
      <c r="X2535" t="s">
        <v>11649</v>
      </c>
      <c r="Y2535" t="s">
        <v>389</v>
      </c>
      <c r="Z2535" t="s">
        <v>11650</v>
      </c>
      <c r="AA2535" t="s">
        <v>814</v>
      </c>
      <c r="AB2535" t="s">
        <v>125</v>
      </c>
      <c r="AC2535" s="150" t="str">
        <f>IFERROR(IF(JRF!C2548="","",IF(AND(VLOOKUP(JRF!C2548,X:AA,4,0)=JRF!B2548,VLOOKUP(JRF!C2548,X:Y,2,0)="A"),"","Inactive Dept Combo Error")),"Inactive Dept Combo Error")</f>
        <v/>
      </c>
      <c r="AD2535" t="str">
        <f>IFERROR(IF('Journal Template'!D2947="","",IF(AND(VLOOKUP('Journal Template'!D2947,X:AA,4,0)='Journal Template'!A2947,VLOOKUP('Journal Template'!D2947,X:Y,2,0)="A"),"","Inactive Dept Combo Error")),"")</f>
        <v/>
      </c>
      <c r="AK2535" s="150" t="str">
        <f>IF(JRF!B2548="","",IF(JRF!B2548=IFERROR(VLOOKUP(JRF!B2548,Checks!AI:AI,1,0),0),"Entry in Branch/Satellite BU's",""))</f>
        <v/>
      </c>
      <c r="AL2535" t="str">
        <f>IFERROR(IF('Journal Template'!A2947="","",IF('Journal Template'!A2947=IFERROR(VLOOKUP('Journal Template'!A2947,Checks!AI:AI,1,0),0),"Entry in Branch/Satellite BU's","")),"")</f>
        <v/>
      </c>
      <c r="AO2535" s="171"/>
      <c r="AP2535" s="171"/>
      <c r="AQ2535" s="171"/>
      <c r="AR2535" s="171"/>
      <c r="CI2535" t="str">
        <f>IF(JRF!F2548&gt;0,"",IF(JRF!B2548="","",IF(LEFT(JRF!B2548,1)=IFERROR(VLOOKUP(LEFT(JRF!B2548,1),$CF$2:$CF$5,1,0),0),"Product Code Required",IF(JRF!C2548="","",IF(JRF!C2548=IFERROR(VLOOKUP(JRF!C2548,$CH:$CH,1,0),0),"Product Code Required","NA")))))</f>
        <v/>
      </c>
      <c r="CJ2535" t="str">
        <f>IF(JRF!AV2548&gt;0,"",IF(JRF!Q2548="","",IF(LEFT(JRF!Q2548,1)=IFERROR(VLOOKUP(LEFT(JRF!Q2548,1),$CF$2:$CF$5,1,0),0),"Product Code Required",IF(JRF!V2548="","",IF(JRF!V2548=IFERROR(VLOOKUP(JRF!V2548,$CH:$CH,1,0),0),"Product Code Required","NA")))))</f>
        <v/>
      </c>
      <c r="CK2535" t="str">
        <f>IFERROR(IF(LEN('Journal Template'!F2546)&gt;0,"",IF('Journal Template'!A2546="","",IF(LEFT('Journal Template'!A2546,1)=IFERROR(VLOOKUP(LEFT('Journal Template'!A2546,1),Checks!$CF$2:$CF$5,1,0),0),"Product Code Required",IF('Journal Template'!D2546="","",IF('Journal Template'!D2546=IFERROR(VLOOKUP('Journal Template'!D2546,Checks!$CH:$CH,1,0),0),"Product Code Required","NA"))))),"")</f>
        <v/>
      </c>
    </row>
    <row r="2536" spans="14:89">
      <c r="N2536" t="s">
        <v>11653</v>
      </c>
      <c r="O2536" t="s">
        <v>11654</v>
      </c>
      <c r="P2536" t="s">
        <v>386</v>
      </c>
      <c r="Q2536" s="150" t="str">
        <f>IF(JRF!D2549="","",IF(IFERROR(VLOOKUP(JRF!D2549,Checks!N:P,3,0),0)="A","","Inactive account in Use"))</f>
        <v/>
      </c>
      <c r="R2536" t="str">
        <f>IFERROR(IF('Journal Template'!C2948="","",IF(IFERROR(VLOOKUP('Journal Template'!C2948,Checks!N:P,3,0),0)="A","","Inactive account in Use")),"")</f>
        <v/>
      </c>
      <c r="V2536" s="150" t="str">
        <f>IF(JRF!C2549="","",IF(IFERROR(VLOOKUP(JRF!C2549,Checks!S:U,3,0),0)="A","Entry with System fund Dept",""))</f>
        <v/>
      </c>
      <c r="W2536" t="str">
        <f>IFERROR(IF('Journal Template'!D2948="","",IF(IFERROR(VLOOKUP('Journal Template'!D2948,Checks!S:U,3,0),0)="A","Entry with System fund Dept","")),"")</f>
        <v/>
      </c>
      <c r="X2536" t="s">
        <v>11649</v>
      </c>
      <c r="Y2536" t="s">
        <v>389</v>
      </c>
      <c r="Z2536" t="s">
        <v>11650</v>
      </c>
      <c r="AA2536" t="s">
        <v>11655</v>
      </c>
      <c r="AB2536" t="s">
        <v>125</v>
      </c>
      <c r="AC2536" s="150" t="str">
        <f>IFERROR(IF(JRF!C2549="","",IF(AND(VLOOKUP(JRF!C2549,X:AA,4,0)=JRF!B2549,VLOOKUP(JRF!C2549,X:Y,2,0)="A"),"","Inactive Dept Combo Error")),"Inactive Dept Combo Error")</f>
        <v/>
      </c>
      <c r="AD2536" t="str">
        <f>IFERROR(IF('Journal Template'!D2948="","",IF(AND(VLOOKUP('Journal Template'!D2948,X:AA,4,0)='Journal Template'!A2948,VLOOKUP('Journal Template'!D2948,X:Y,2,0)="A"),"","Inactive Dept Combo Error")),"")</f>
        <v/>
      </c>
      <c r="AK2536" s="150" t="str">
        <f>IF(JRF!B2549="","",IF(JRF!B2549=IFERROR(VLOOKUP(JRF!B2549,Checks!AI:AI,1,0),0),"Entry in Branch/Satellite BU's",""))</f>
        <v/>
      </c>
      <c r="AL2536" t="str">
        <f>IFERROR(IF('Journal Template'!A2948="","",IF('Journal Template'!A2948=IFERROR(VLOOKUP('Journal Template'!A2948,Checks!AI:AI,1,0),0),"Entry in Branch/Satellite BU's","")),"")</f>
        <v/>
      </c>
      <c r="AO2536" s="171"/>
      <c r="AP2536" s="171"/>
      <c r="AQ2536" s="171"/>
      <c r="AR2536" s="171"/>
      <c r="CI2536" t="str">
        <f>IF(JRF!F2549&gt;0,"",IF(JRF!B2549="","",IF(LEFT(JRF!B2549,1)=IFERROR(VLOOKUP(LEFT(JRF!B2549,1),$CF$2:$CF$5,1,0),0),"Product Code Required",IF(JRF!C2549="","",IF(JRF!C2549=IFERROR(VLOOKUP(JRF!C2549,$CH:$CH,1,0),0),"Product Code Required","NA")))))</f>
        <v/>
      </c>
      <c r="CJ2536" t="str">
        <f>IF(JRF!AV2549&gt;0,"",IF(JRF!Q2549="","",IF(LEFT(JRF!Q2549,1)=IFERROR(VLOOKUP(LEFT(JRF!Q2549,1),$CF$2:$CF$5,1,0),0),"Product Code Required",IF(JRF!V2549="","",IF(JRF!V2549=IFERROR(VLOOKUP(JRF!V2549,$CH:$CH,1,0),0),"Product Code Required","NA")))))</f>
        <v/>
      </c>
      <c r="CK2536" t="str">
        <f>IFERROR(IF(LEN('Journal Template'!F2547)&gt;0,"",IF('Journal Template'!A2547="","",IF(LEFT('Journal Template'!A2547,1)=IFERROR(VLOOKUP(LEFT('Journal Template'!A2547,1),Checks!$CF$2:$CF$5,1,0),0),"Product Code Required",IF('Journal Template'!D2547="","",IF('Journal Template'!D2547=IFERROR(VLOOKUP('Journal Template'!D2547,Checks!$CH:$CH,1,0),0),"Product Code Required","NA"))))),"")</f>
        <v/>
      </c>
    </row>
    <row r="2537" spans="14:89">
      <c r="N2537" t="s">
        <v>11656</v>
      </c>
      <c r="O2537" t="s">
        <v>11657</v>
      </c>
      <c r="P2537" t="s">
        <v>386</v>
      </c>
      <c r="Q2537" s="150" t="str">
        <f>IF(JRF!D2550="","",IF(IFERROR(VLOOKUP(JRF!D2550,Checks!N:P,3,0),0)="A","","Inactive account in Use"))</f>
        <v/>
      </c>
      <c r="R2537" t="str">
        <f>IFERROR(IF('Journal Template'!C2949="","",IF(IFERROR(VLOOKUP('Journal Template'!C2949,Checks!N:P,3,0),0)="A","","Inactive account in Use")),"")</f>
        <v/>
      </c>
      <c r="V2537" s="150" t="str">
        <f>IF(JRF!C2550="","",IF(IFERROR(VLOOKUP(JRF!C2550,Checks!S:U,3,0),0)="A","Entry with System fund Dept",""))</f>
        <v/>
      </c>
      <c r="W2537" t="str">
        <f>IFERROR(IF('Journal Template'!D2949="","",IF(IFERROR(VLOOKUP('Journal Template'!D2949,Checks!S:U,3,0),0)="A","Entry with System fund Dept","")),"")</f>
        <v/>
      </c>
      <c r="X2537" t="s">
        <v>11658</v>
      </c>
      <c r="Y2537" t="s">
        <v>386</v>
      </c>
      <c r="Z2537" t="s">
        <v>11659</v>
      </c>
      <c r="AA2537" t="s">
        <v>11660</v>
      </c>
      <c r="AB2537" t="s">
        <v>125</v>
      </c>
      <c r="AC2537" s="150" t="str">
        <f>IFERROR(IF(JRF!C2550="","",IF(AND(VLOOKUP(JRF!C2550,X:AA,4,0)=JRF!B2550,VLOOKUP(JRF!C2550,X:Y,2,0)="A"),"","Inactive Dept Combo Error")),"Inactive Dept Combo Error")</f>
        <v/>
      </c>
      <c r="AD2537" t="str">
        <f>IFERROR(IF('Journal Template'!D2949="","",IF(AND(VLOOKUP('Journal Template'!D2949,X:AA,4,0)='Journal Template'!A2949,VLOOKUP('Journal Template'!D2949,X:Y,2,0)="A"),"","Inactive Dept Combo Error")),"")</f>
        <v/>
      </c>
      <c r="AK2537" s="150" t="str">
        <f>IF(JRF!B2550="","",IF(JRF!B2550=IFERROR(VLOOKUP(JRF!B2550,Checks!AI:AI,1,0),0),"Entry in Branch/Satellite BU's",""))</f>
        <v/>
      </c>
      <c r="AL2537" t="str">
        <f>IFERROR(IF('Journal Template'!A2949="","",IF('Journal Template'!A2949=IFERROR(VLOOKUP('Journal Template'!A2949,Checks!AI:AI,1,0),0),"Entry in Branch/Satellite BU's","")),"")</f>
        <v/>
      </c>
      <c r="AO2537" s="171"/>
      <c r="AP2537" s="171"/>
      <c r="AQ2537" s="171"/>
      <c r="AR2537" s="171"/>
      <c r="CI2537" t="str">
        <f>IF(JRF!F2550&gt;0,"",IF(JRF!B2550="","",IF(LEFT(JRF!B2550,1)=IFERROR(VLOOKUP(LEFT(JRF!B2550,1),$CF$2:$CF$5,1,0),0),"Product Code Required",IF(JRF!C2550="","",IF(JRF!C2550=IFERROR(VLOOKUP(JRF!C2550,$CH:$CH,1,0),0),"Product Code Required","NA")))))</f>
        <v/>
      </c>
      <c r="CJ2537" t="str">
        <f>IF(JRF!AV2550&gt;0,"",IF(JRF!Q2550="","",IF(LEFT(JRF!Q2550,1)=IFERROR(VLOOKUP(LEFT(JRF!Q2550,1),$CF$2:$CF$5,1,0),0),"Product Code Required",IF(JRF!V2550="","",IF(JRF!V2550=IFERROR(VLOOKUP(JRF!V2550,$CH:$CH,1,0),0),"Product Code Required","NA")))))</f>
        <v/>
      </c>
      <c r="CK2537" t="str">
        <f>IFERROR(IF(LEN('Journal Template'!F2548)&gt;0,"",IF('Journal Template'!A2548="","",IF(LEFT('Journal Template'!A2548,1)=IFERROR(VLOOKUP(LEFT('Journal Template'!A2548,1),Checks!$CF$2:$CF$5,1,0),0),"Product Code Required",IF('Journal Template'!D2548="","",IF('Journal Template'!D2548=IFERROR(VLOOKUP('Journal Template'!D2548,Checks!$CH:$CH,1,0),0),"Product Code Required","NA"))))),"")</f>
        <v/>
      </c>
    </row>
    <row r="2538" spans="14:89">
      <c r="N2538" t="s">
        <v>11661</v>
      </c>
      <c r="O2538" t="s">
        <v>11662</v>
      </c>
      <c r="P2538" t="s">
        <v>386</v>
      </c>
      <c r="Q2538" s="150" t="str">
        <f>IF(JRF!D2551="","",IF(IFERROR(VLOOKUP(JRF!D2551,Checks!N:P,3,0),0)="A","","Inactive account in Use"))</f>
        <v/>
      </c>
      <c r="R2538" t="str">
        <f>IFERROR(IF('Journal Template'!C2950="","",IF(IFERROR(VLOOKUP('Journal Template'!C2950,Checks!N:P,3,0),0)="A","","Inactive account in Use")),"")</f>
        <v/>
      </c>
      <c r="V2538" s="150" t="str">
        <f>IF(JRF!C2551="","",IF(IFERROR(VLOOKUP(JRF!C2551,Checks!S:U,3,0),0)="A","Entry with System fund Dept",""))</f>
        <v/>
      </c>
      <c r="W2538" t="str">
        <f>IFERROR(IF('Journal Template'!D2950="","",IF(IFERROR(VLOOKUP('Journal Template'!D2950,Checks!S:U,3,0),0)="A","Entry with System fund Dept","")),"")</f>
        <v/>
      </c>
      <c r="X2538" t="s">
        <v>11658</v>
      </c>
      <c r="Y2538" t="s">
        <v>389</v>
      </c>
      <c r="Z2538" t="s">
        <v>11659</v>
      </c>
      <c r="AA2538" t="s">
        <v>391</v>
      </c>
      <c r="AB2538" t="s">
        <v>125</v>
      </c>
      <c r="AC2538" s="150" t="str">
        <f>IFERROR(IF(JRF!C2551="","",IF(AND(VLOOKUP(JRF!C2551,X:AA,4,0)=JRF!B2551,VLOOKUP(JRF!C2551,X:Y,2,0)="A"),"","Inactive Dept Combo Error")),"Inactive Dept Combo Error")</f>
        <v/>
      </c>
      <c r="AD2538" t="str">
        <f>IFERROR(IF('Journal Template'!D2950="","",IF(AND(VLOOKUP('Journal Template'!D2950,X:AA,4,0)='Journal Template'!A2950,VLOOKUP('Journal Template'!D2950,X:Y,2,0)="A"),"","Inactive Dept Combo Error")),"")</f>
        <v/>
      </c>
      <c r="AK2538" s="150" t="str">
        <f>IF(JRF!B2551="","",IF(JRF!B2551=IFERROR(VLOOKUP(JRF!B2551,Checks!AI:AI,1,0),0),"Entry in Branch/Satellite BU's",""))</f>
        <v/>
      </c>
      <c r="AL2538" t="str">
        <f>IFERROR(IF('Journal Template'!A2950="","",IF('Journal Template'!A2950=IFERROR(VLOOKUP('Journal Template'!A2950,Checks!AI:AI,1,0),0),"Entry in Branch/Satellite BU's","")),"")</f>
        <v/>
      </c>
      <c r="AO2538" s="171"/>
      <c r="AP2538" s="171"/>
      <c r="AQ2538" s="171"/>
      <c r="AR2538" s="171"/>
      <c r="CI2538" t="str">
        <f>IF(JRF!F2551&gt;0,"",IF(JRF!B2551="","",IF(LEFT(JRF!B2551,1)=IFERROR(VLOOKUP(LEFT(JRF!B2551,1),$CF$2:$CF$5,1,0),0),"Product Code Required",IF(JRF!C2551="","",IF(JRF!C2551=IFERROR(VLOOKUP(JRF!C2551,$CH:$CH,1,0),0),"Product Code Required","NA")))))</f>
        <v/>
      </c>
      <c r="CJ2538" t="str">
        <f>IF(JRF!AV2551&gt;0,"",IF(JRF!Q2551="","",IF(LEFT(JRF!Q2551,1)=IFERROR(VLOOKUP(LEFT(JRF!Q2551,1),$CF$2:$CF$5,1,0),0),"Product Code Required",IF(JRF!V2551="","",IF(JRF!V2551=IFERROR(VLOOKUP(JRF!V2551,$CH:$CH,1,0),0),"Product Code Required","NA")))))</f>
        <v/>
      </c>
      <c r="CK2538" t="str">
        <f>IFERROR(IF(LEN('Journal Template'!F2549)&gt;0,"",IF('Journal Template'!A2549="","",IF(LEFT('Journal Template'!A2549,1)=IFERROR(VLOOKUP(LEFT('Journal Template'!A2549,1),Checks!$CF$2:$CF$5,1,0),0),"Product Code Required",IF('Journal Template'!D2549="","",IF('Journal Template'!D2549=IFERROR(VLOOKUP('Journal Template'!D2549,Checks!$CH:$CH,1,0),0),"Product Code Required","NA"))))),"")</f>
        <v/>
      </c>
    </row>
    <row r="2539" spans="14:89">
      <c r="N2539" t="s">
        <v>11663</v>
      </c>
      <c r="O2539" t="s">
        <v>11664</v>
      </c>
      <c r="P2539" t="s">
        <v>386</v>
      </c>
      <c r="Q2539" s="150" t="str">
        <f>IF(JRF!D2552="","",IF(IFERROR(VLOOKUP(JRF!D2552,Checks!N:P,3,0),0)="A","","Inactive account in Use"))</f>
        <v/>
      </c>
      <c r="R2539" t="str">
        <f>IFERROR(IF('Journal Template'!C2951="","",IF(IFERROR(VLOOKUP('Journal Template'!C2951,Checks!N:P,3,0),0)="A","","Inactive account in Use")),"")</f>
        <v/>
      </c>
      <c r="V2539" s="150" t="str">
        <f>IF(JRF!C2552="","",IF(IFERROR(VLOOKUP(JRF!C2552,Checks!S:U,3,0),0)="A","Entry with System fund Dept",""))</f>
        <v/>
      </c>
      <c r="W2539" t="str">
        <f>IFERROR(IF('Journal Template'!D2951="","",IF(IFERROR(VLOOKUP('Journal Template'!D2951,Checks!S:U,3,0),0)="A","Entry with System fund Dept","")),"")</f>
        <v/>
      </c>
      <c r="X2539" t="s">
        <v>11665</v>
      </c>
      <c r="Y2539" t="s">
        <v>389</v>
      </c>
      <c r="Z2539" t="s">
        <v>11666</v>
      </c>
      <c r="AA2539" t="s">
        <v>11667</v>
      </c>
      <c r="AB2539" t="s">
        <v>125</v>
      </c>
      <c r="AC2539" s="150" t="str">
        <f>IFERROR(IF(JRF!C2552="","",IF(AND(VLOOKUP(JRF!C2552,X:AA,4,0)=JRF!B2552,VLOOKUP(JRF!C2552,X:Y,2,0)="A"),"","Inactive Dept Combo Error")),"Inactive Dept Combo Error")</f>
        <v/>
      </c>
      <c r="AD2539" t="str">
        <f>IFERROR(IF('Journal Template'!D2951="","",IF(AND(VLOOKUP('Journal Template'!D2951,X:AA,4,0)='Journal Template'!A2951,VLOOKUP('Journal Template'!D2951,X:Y,2,0)="A"),"","Inactive Dept Combo Error")),"")</f>
        <v/>
      </c>
      <c r="AK2539" s="150" t="str">
        <f>IF(JRF!B2552="","",IF(JRF!B2552=IFERROR(VLOOKUP(JRF!B2552,Checks!AI:AI,1,0),0),"Entry in Branch/Satellite BU's",""))</f>
        <v/>
      </c>
      <c r="AL2539" t="str">
        <f>IFERROR(IF('Journal Template'!A2951="","",IF('Journal Template'!A2951=IFERROR(VLOOKUP('Journal Template'!A2951,Checks!AI:AI,1,0),0),"Entry in Branch/Satellite BU's","")),"")</f>
        <v/>
      </c>
      <c r="AO2539" s="171"/>
      <c r="AP2539" s="171"/>
      <c r="AQ2539" s="171"/>
      <c r="AR2539" s="171"/>
      <c r="CI2539" t="str">
        <f>IF(JRF!F2552&gt;0,"",IF(JRF!B2552="","",IF(LEFT(JRF!B2552,1)=IFERROR(VLOOKUP(LEFT(JRF!B2552,1),$CF$2:$CF$5,1,0),0),"Product Code Required",IF(JRF!C2552="","",IF(JRF!C2552=IFERROR(VLOOKUP(JRF!C2552,$CH:$CH,1,0),0),"Product Code Required","NA")))))</f>
        <v/>
      </c>
      <c r="CJ2539" t="str">
        <f>IF(JRF!AV2552&gt;0,"",IF(JRF!Q2552="","",IF(LEFT(JRF!Q2552,1)=IFERROR(VLOOKUP(LEFT(JRF!Q2552,1),$CF$2:$CF$5,1,0),0),"Product Code Required",IF(JRF!V2552="","",IF(JRF!V2552=IFERROR(VLOOKUP(JRF!V2552,$CH:$CH,1,0),0),"Product Code Required","NA")))))</f>
        <v/>
      </c>
      <c r="CK2539" t="str">
        <f>IFERROR(IF(LEN('Journal Template'!F2550)&gt;0,"",IF('Journal Template'!A2550="","",IF(LEFT('Journal Template'!A2550,1)=IFERROR(VLOOKUP(LEFT('Journal Template'!A2550,1),Checks!$CF$2:$CF$5,1,0),0),"Product Code Required",IF('Journal Template'!D2550="","",IF('Journal Template'!D2550=IFERROR(VLOOKUP('Journal Template'!D2550,Checks!$CH:$CH,1,0),0),"Product Code Required","NA"))))),"")</f>
        <v/>
      </c>
    </row>
    <row r="2540" spans="14:89">
      <c r="N2540" t="s">
        <v>11668</v>
      </c>
      <c r="O2540" t="s">
        <v>11669</v>
      </c>
      <c r="P2540" t="s">
        <v>386</v>
      </c>
      <c r="Q2540" s="150" t="str">
        <f>IF(JRF!D2553="","",IF(IFERROR(VLOOKUP(JRF!D2553,Checks!N:P,3,0),0)="A","","Inactive account in Use"))</f>
        <v/>
      </c>
      <c r="R2540" t="str">
        <f>IFERROR(IF('Journal Template'!C2952="","",IF(IFERROR(VLOOKUP('Journal Template'!C2952,Checks!N:P,3,0),0)="A","","Inactive account in Use")),"")</f>
        <v/>
      </c>
      <c r="V2540" s="150" t="str">
        <f>IF(JRF!C2553="","",IF(IFERROR(VLOOKUP(JRF!C2553,Checks!S:U,3,0),0)="A","Entry with System fund Dept",""))</f>
        <v/>
      </c>
      <c r="W2540" t="str">
        <f>IFERROR(IF('Journal Template'!D2952="","",IF(IFERROR(VLOOKUP('Journal Template'!D2952,Checks!S:U,3,0),0)="A","Entry with System fund Dept","")),"")</f>
        <v/>
      </c>
      <c r="X2540" t="s">
        <v>11665</v>
      </c>
      <c r="Y2540" t="s">
        <v>389</v>
      </c>
      <c r="Z2540" t="s">
        <v>11670</v>
      </c>
      <c r="AA2540" t="s">
        <v>391</v>
      </c>
      <c r="AB2540" t="s">
        <v>125</v>
      </c>
      <c r="AC2540" s="150" t="str">
        <f>IFERROR(IF(JRF!C2553="","",IF(AND(VLOOKUP(JRF!C2553,X:AA,4,0)=JRF!B2553,VLOOKUP(JRF!C2553,X:Y,2,0)="A"),"","Inactive Dept Combo Error")),"Inactive Dept Combo Error")</f>
        <v/>
      </c>
      <c r="AD2540" t="str">
        <f>IFERROR(IF('Journal Template'!D2952="","",IF(AND(VLOOKUP('Journal Template'!D2952,X:AA,4,0)='Journal Template'!A2952,VLOOKUP('Journal Template'!D2952,X:Y,2,0)="A"),"","Inactive Dept Combo Error")),"")</f>
        <v/>
      </c>
      <c r="AK2540" s="150" t="str">
        <f>IF(JRF!B2553="","",IF(JRF!B2553=IFERROR(VLOOKUP(JRF!B2553,Checks!AI:AI,1,0),0),"Entry in Branch/Satellite BU's",""))</f>
        <v/>
      </c>
      <c r="AL2540" t="str">
        <f>IFERROR(IF('Journal Template'!A2952="","",IF('Journal Template'!A2952=IFERROR(VLOOKUP('Journal Template'!A2952,Checks!AI:AI,1,0),0),"Entry in Branch/Satellite BU's","")),"")</f>
        <v/>
      </c>
      <c r="AO2540" s="171"/>
      <c r="AP2540" s="171"/>
      <c r="AQ2540" s="171"/>
      <c r="AR2540" s="171"/>
      <c r="CI2540" t="str">
        <f>IF(JRF!F2553&gt;0,"",IF(JRF!B2553="","",IF(LEFT(JRF!B2553,1)=IFERROR(VLOOKUP(LEFT(JRF!B2553,1),$CF$2:$CF$5,1,0),0),"Product Code Required",IF(JRF!C2553="","",IF(JRF!C2553=IFERROR(VLOOKUP(JRF!C2553,$CH:$CH,1,0),0),"Product Code Required","NA")))))</f>
        <v/>
      </c>
      <c r="CJ2540" t="str">
        <f>IF(JRF!AV2553&gt;0,"",IF(JRF!Q2553="","",IF(LEFT(JRF!Q2553,1)=IFERROR(VLOOKUP(LEFT(JRF!Q2553,1),$CF$2:$CF$5,1,0),0),"Product Code Required",IF(JRF!V2553="","",IF(JRF!V2553=IFERROR(VLOOKUP(JRF!V2553,$CH:$CH,1,0),0),"Product Code Required","NA")))))</f>
        <v/>
      </c>
      <c r="CK2540" t="str">
        <f>IFERROR(IF(LEN('Journal Template'!F2551)&gt;0,"",IF('Journal Template'!A2551="","",IF(LEFT('Journal Template'!A2551,1)=IFERROR(VLOOKUP(LEFT('Journal Template'!A2551,1),Checks!$CF$2:$CF$5,1,0),0),"Product Code Required",IF('Journal Template'!D2551="","",IF('Journal Template'!D2551=IFERROR(VLOOKUP('Journal Template'!D2551,Checks!$CH:$CH,1,0),0),"Product Code Required","NA"))))),"")</f>
        <v/>
      </c>
    </row>
    <row r="2541" spans="14:89">
      <c r="N2541" t="s">
        <v>11671</v>
      </c>
      <c r="O2541" t="s">
        <v>11672</v>
      </c>
      <c r="P2541" t="s">
        <v>386</v>
      </c>
      <c r="Q2541" s="150" t="str">
        <f>IF(JRF!D2554="","",IF(IFERROR(VLOOKUP(JRF!D2554,Checks!N:P,3,0),0)="A","","Inactive account in Use"))</f>
        <v/>
      </c>
      <c r="R2541" t="str">
        <f>IFERROR(IF('Journal Template'!C2953="","",IF(IFERROR(VLOOKUP('Journal Template'!C2953,Checks!N:P,3,0),0)="A","","Inactive account in Use")),"")</f>
        <v/>
      </c>
      <c r="V2541" s="150" t="str">
        <f>IF(JRF!C2554="","",IF(IFERROR(VLOOKUP(JRF!C2554,Checks!S:U,3,0),0)="A","Entry with System fund Dept",""))</f>
        <v/>
      </c>
      <c r="W2541" t="str">
        <f>IFERROR(IF('Journal Template'!D2953="","",IF(IFERROR(VLOOKUP('Journal Template'!D2953,Checks!S:U,3,0),0)="A","Entry with System fund Dept","")),"")</f>
        <v/>
      </c>
      <c r="X2541" t="s">
        <v>11673</v>
      </c>
      <c r="Y2541" t="s">
        <v>389</v>
      </c>
      <c r="Z2541" t="s">
        <v>11674</v>
      </c>
      <c r="AA2541" t="s">
        <v>391</v>
      </c>
      <c r="AB2541" t="s">
        <v>125</v>
      </c>
      <c r="AC2541" s="150" t="str">
        <f>IFERROR(IF(JRF!C2554="","",IF(AND(VLOOKUP(JRF!C2554,X:AA,4,0)=JRF!B2554,VLOOKUP(JRF!C2554,X:Y,2,0)="A"),"","Inactive Dept Combo Error")),"Inactive Dept Combo Error")</f>
        <v/>
      </c>
      <c r="AD2541" t="str">
        <f>IFERROR(IF('Journal Template'!D2953="","",IF(AND(VLOOKUP('Journal Template'!D2953,X:AA,4,0)='Journal Template'!A2953,VLOOKUP('Journal Template'!D2953,X:Y,2,0)="A"),"","Inactive Dept Combo Error")),"")</f>
        <v/>
      </c>
      <c r="AK2541" s="150" t="str">
        <f>IF(JRF!B2554="","",IF(JRF!B2554=IFERROR(VLOOKUP(JRF!B2554,Checks!AI:AI,1,0),0),"Entry in Branch/Satellite BU's",""))</f>
        <v/>
      </c>
      <c r="AL2541" t="str">
        <f>IFERROR(IF('Journal Template'!A2953="","",IF('Journal Template'!A2953=IFERROR(VLOOKUP('Journal Template'!A2953,Checks!AI:AI,1,0),0),"Entry in Branch/Satellite BU's","")),"")</f>
        <v/>
      </c>
      <c r="AO2541" s="171"/>
      <c r="AP2541" s="171"/>
      <c r="AQ2541" s="171"/>
      <c r="AR2541" s="171"/>
      <c r="CI2541" t="str">
        <f>IF(JRF!F2554&gt;0,"",IF(JRF!B2554="","",IF(LEFT(JRF!B2554,1)=IFERROR(VLOOKUP(LEFT(JRF!B2554,1),$CF$2:$CF$5,1,0),0),"Product Code Required",IF(JRF!C2554="","",IF(JRF!C2554=IFERROR(VLOOKUP(JRF!C2554,$CH:$CH,1,0),0),"Product Code Required","NA")))))</f>
        <v/>
      </c>
      <c r="CJ2541" t="str">
        <f>IF(JRF!AV2554&gt;0,"",IF(JRF!Q2554="","",IF(LEFT(JRF!Q2554,1)=IFERROR(VLOOKUP(LEFT(JRF!Q2554,1),$CF$2:$CF$5,1,0),0),"Product Code Required",IF(JRF!V2554="","",IF(JRF!V2554=IFERROR(VLOOKUP(JRF!V2554,$CH:$CH,1,0),0),"Product Code Required","NA")))))</f>
        <v/>
      </c>
      <c r="CK2541" t="str">
        <f>IFERROR(IF(LEN('Journal Template'!F2552)&gt;0,"",IF('Journal Template'!A2552="","",IF(LEFT('Journal Template'!A2552,1)=IFERROR(VLOOKUP(LEFT('Journal Template'!A2552,1),Checks!$CF$2:$CF$5,1,0),0),"Product Code Required",IF('Journal Template'!D2552="","",IF('Journal Template'!D2552=IFERROR(VLOOKUP('Journal Template'!D2552,Checks!$CH:$CH,1,0),0),"Product Code Required","NA"))))),"")</f>
        <v/>
      </c>
    </row>
    <row r="2542" spans="14:89">
      <c r="N2542" t="s">
        <v>11675</v>
      </c>
      <c r="O2542" t="s">
        <v>11676</v>
      </c>
      <c r="P2542" t="s">
        <v>386</v>
      </c>
      <c r="Q2542" s="150" t="str">
        <f>IF(JRF!D2555="","",IF(IFERROR(VLOOKUP(JRF!D2555,Checks!N:P,3,0),0)="A","","Inactive account in Use"))</f>
        <v/>
      </c>
      <c r="R2542" t="str">
        <f>IFERROR(IF('Journal Template'!C2954="","",IF(IFERROR(VLOOKUP('Journal Template'!C2954,Checks!N:P,3,0),0)="A","","Inactive account in Use")),"")</f>
        <v/>
      </c>
      <c r="V2542" s="150" t="str">
        <f>IF(JRF!C2555="","",IF(IFERROR(VLOOKUP(JRF!C2555,Checks!S:U,3,0),0)="A","Entry with System fund Dept",""))</f>
        <v/>
      </c>
      <c r="W2542" t="str">
        <f>IFERROR(IF('Journal Template'!D2954="","",IF(IFERROR(VLOOKUP('Journal Template'!D2954,Checks!S:U,3,0),0)="A","Entry with System fund Dept","")),"")</f>
        <v/>
      </c>
      <c r="X2542" t="s">
        <v>11673</v>
      </c>
      <c r="Y2542" t="s">
        <v>389</v>
      </c>
      <c r="Z2542" t="s">
        <v>11674</v>
      </c>
      <c r="AA2542" t="s">
        <v>11677</v>
      </c>
      <c r="AB2542" t="s">
        <v>125</v>
      </c>
      <c r="AC2542" s="150" t="str">
        <f>IFERROR(IF(JRF!C2555="","",IF(AND(VLOOKUP(JRF!C2555,X:AA,4,0)=JRF!B2555,VLOOKUP(JRF!C2555,X:Y,2,0)="A"),"","Inactive Dept Combo Error")),"Inactive Dept Combo Error")</f>
        <v/>
      </c>
      <c r="AD2542" t="str">
        <f>IFERROR(IF('Journal Template'!D2954="","",IF(AND(VLOOKUP('Journal Template'!D2954,X:AA,4,0)='Journal Template'!A2954,VLOOKUP('Journal Template'!D2954,X:Y,2,0)="A"),"","Inactive Dept Combo Error")),"")</f>
        <v/>
      </c>
      <c r="AK2542" s="150" t="str">
        <f>IF(JRF!B2555="","",IF(JRF!B2555=IFERROR(VLOOKUP(JRF!B2555,Checks!AI:AI,1,0),0),"Entry in Branch/Satellite BU's",""))</f>
        <v/>
      </c>
      <c r="AL2542" t="str">
        <f>IFERROR(IF('Journal Template'!A2954="","",IF('Journal Template'!A2954=IFERROR(VLOOKUP('Journal Template'!A2954,Checks!AI:AI,1,0),0),"Entry in Branch/Satellite BU's","")),"")</f>
        <v/>
      </c>
      <c r="AO2542" s="171"/>
      <c r="AP2542" s="171"/>
      <c r="AQ2542" s="171"/>
      <c r="AR2542" s="171"/>
      <c r="CI2542" t="str">
        <f>IF(JRF!F2555&gt;0,"",IF(JRF!B2555="","",IF(LEFT(JRF!B2555,1)=IFERROR(VLOOKUP(LEFT(JRF!B2555,1),$CF$2:$CF$5,1,0),0),"Product Code Required",IF(JRF!C2555="","",IF(JRF!C2555=IFERROR(VLOOKUP(JRF!C2555,$CH:$CH,1,0),0),"Product Code Required","NA")))))</f>
        <v/>
      </c>
      <c r="CJ2542" t="str">
        <f>IF(JRF!AV2555&gt;0,"",IF(JRF!Q2555="","",IF(LEFT(JRF!Q2555,1)=IFERROR(VLOOKUP(LEFT(JRF!Q2555,1),$CF$2:$CF$5,1,0),0),"Product Code Required",IF(JRF!V2555="","",IF(JRF!V2555=IFERROR(VLOOKUP(JRF!V2555,$CH:$CH,1,0),0),"Product Code Required","NA")))))</f>
        <v/>
      </c>
      <c r="CK2542" t="str">
        <f>IFERROR(IF(LEN('Journal Template'!F2553)&gt;0,"",IF('Journal Template'!A2553="","",IF(LEFT('Journal Template'!A2553,1)=IFERROR(VLOOKUP(LEFT('Journal Template'!A2553,1),Checks!$CF$2:$CF$5,1,0),0),"Product Code Required",IF('Journal Template'!D2553="","",IF('Journal Template'!D2553=IFERROR(VLOOKUP('Journal Template'!D2553,Checks!$CH:$CH,1,0),0),"Product Code Required","NA"))))),"")</f>
        <v/>
      </c>
    </row>
    <row r="2543" spans="14:89">
      <c r="N2543" t="s">
        <v>11678</v>
      </c>
      <c r="O2543" t="s">
        <v>11679</v>
      </c>
      <c r="P2543" t="s">
        <v>386</v>
      </c>
      <c r="Q2543" s="150" t="str">
        <f>IF(JRF!D2556="","",IF(IFERROR(VLOOKUP(JRF!D2556,Checks!N:P,3,0),0)="A","","Inactive account in Use"))</f>
        <v/>
      </c>
      <c r="R2543" t="str">
        <f>IFERROR(IF('Journal Template'!C2955="","",IF(IFERROR(VLOOKUP('Journal Template'!C2955,Checks!N:P,3,0),0)="A","","Inactive account in Use")),"")</f>
        <v/>
      </c>
      <c r="V2543" s="150" t="str">
        <f>IF(JRF!C2556="","",IF(IFERROR(VLOOKUP(JRF!C2556,Checks!S:U,3,0),0)="A","Entry with System fund Dept",""))</f>
        <v/>
      </c>
      <c r="W2543" t="str">
        <f>IFERROR(IF('Journal Template'!D2955="","",IF(IFERROR(VLOOKUP('Journal Template'!D2955,Checks!S:U,3,0),0)="A","Entry with System fund Dept","")),"")</f>
        <v/>
      </c>
      <c r="X2543" t="s">
        <v>11680</v>
      </c>
      <c r="Y2543" t="s">
        <v>389</v>
      </c>
      <c r="Z2543" t="s">
        <v>11681</v>
      </c>
      <c r="AA2543" t="s">
        <v>1493</v>
      </c>
      <c r="AB2543" t="s">
        <v>125</v>
      </c>
      <c r="AC2543" s="150" t="str">
        <f>IFERROR(IF(JRF!C2556="","",IF(AND(VLOOKUP(JRF!C2556,X:AA,4,0)=JRF!B2556,VLOOKUP(JRF!C2556,X:Y,2,0)="A"),"","Inactive Dept Combo Error")),"Inactive Dept Combo Error")</f>
        <v/>
      </c>
      <c r="AD2543" t="str">
        <f>IFERROR(IF('Journal Template'!D2955="","",IF(AND(VLOOKUP('Journal Template'!D2955,X:AA,4,0)='Journal Template'!A2955,VLOOKUP('Journal Template'!D2955,X:Y,2,0)="A"),"","Inactive Dept Combo Error")),"")</f>
        <v/>
      </c>
      <c r="AK2543" s="150" t="str">
        <f>IF(JRF!B2556="","",IF(JRF!B2556=IFERROR(VLOOKUP(JRF!B2556,Checks!AI:AI,1,0),0),"Entry in Branch/Satellite BU's",""))</f>
        <v/>
      </c>
      <c r="AL2543" t="str">
        <f>IFERROR(IF('Journal Template'!A2955="","",IF('Journal Template'!A2955=IFERROR(VLOOKUP('Journal Template'!A2955,Checks!AI:AI,1,0),0),"Entry in Branch/Satellite BU's","")),"")</f>
        <v/>
      </c>
      <c r="AO2543" s="171"/>
      <c r="AP2543" s="171"/>
      <c r="AQ2543" s="171"/>
      <c r="AR2543" s="171"/>
      <c r="CI2543" t="str">
        <f>IF(JRF!F2556&gt;0,"",IF(JRF!B2556="","",IF(LEFT(JRF!B2556,1)=IFERROR(VLOOKUP(LEFT(JRF!B2556,1),$CF$2:$CF$5,1,0),0),"Product Code Required",IF(JRF!C2556="","",IF(JRF!C2556=IFERROR(VLOOKUP(JRF!C2556,$CH:$CH,1,0),0),"Product Code Required","NA")))))</f>
        <v/>
      </c>
      <c r="CJ2543" t="str">
        <f>IF(JRF!AV2556&gt;0,"",IF(JRF!Q2556="","",IF(LEFT(JRF!Q2556,1)=IFERROR(VLOOKUP(LEFT(JRF!Q2556,1),$CF$2:$CF$5,1,0),0),"Product Code Required",IF(JRF!V2556="","",IF(JRF!V2556=IFERROR(VLOOKUP(JRF!V2556,$CH:$CH,1,0),0),"Product Code Required","NA")))))</f>
        <v/>
      </c>
      <c r="CK2543" t="str">
        <f>IFERROR(IF(LEN('Journal Template'!F2554)&gt;0,"",IF('Journal Template'!A2554="","",IF(LEFT('Journal Template'!A2554,1)=IFERROR(VLOOKUP(LEFT('Journal Template'!A2554,1),Checks!$CF$2:$CF$5,1,0),0),"Product Code Required",IF('Journal Template'!D2554="","",IF('Journal Template'!D2554=IFERROR(VLOOKUP('Journal Template'!D2554,Checks!$CH:$CH,1,0),0),"Product Code Required","NA"))))),"")</f>
        <v/>
      </c>
    </row>
    <row r="2544" spans="14:89">
      <c r="N2544" t="s">
        <v>11682</v>
      </c>
      <c r="O2544" t="s">
        <v>11683</v>
      </c>
      <c r="P2544" t="s">
        <v>386</v>
      </c>
      <c r="Q2544" s="150" t="str">
        <f>IF(JRF!D2557="","",IF(IFERROR(VLOOKUP(JRF!D2557,Checks!N:P,3,0),0)="A","","Inactive account in Use"))</f>
        <v/>
      </c>
      <c r="R2544" t="str">
        <f>IFERROR(IF('Journal Template'!C2956="","",IF(IFERROR(VLOOKUP('Journal Template'!C2956,Checks!N:P,3,0),0)="A","","Inactive account in Use")),"")</f>
        <v/>
      </c>
      <c r="V2544" s="150" t="str">
        <f>IF(JRF!C2557="","",IF(IFERROR(VLOOKUP(JRF!C2557,Checks!S:U,3,0),0)="A","Entry with System fund Dept",""))</f>
        <v/>
      </c>
      <c r="W2544" t="str">
        <f>IFERROR(IF('Journal Template'!D2956="","",IF(IFERROR(VLOOKUP('Journal Template'!D2956,Checks!S:U,3,0),0)="A","Entry with System fund Dept","")),"")</f>
        <v/>
      </c>
      <c r="X2544" t="s">
        <v>11680</v>
      </c>
      <c r="Y2544" t="s">
        <v>389</v>
      </c>
      <c r="Z2544" t="s">
        <v>11684</v>
      </c>
      <c r="AA2544" t="s">
        <v>391</v>
      </c>
      <c r="AB2544" t="s">
        <v>125</v>
      </c>
      <c r="AC2544" s="150" t="str">
        <f>IFERROR(IF(JRF!C2557="","",IF(AND(VLOOKUP(JRF!C2557,X:AA,4,0)=JRF!B2557,VLOOKUP(JRF!C2557,X:Y,2,0)="A"),"","Inactive Dept Combo Error")),"Inactive Dept Combo Error")</f>
        <v/>
      </c>
      <c r="AD2544" t="str">
        <f>IFERROR(IF('Journal Template'!D2956="","",IF(AND(VLOOKUP('Journal Template'!D2956,X:AA,4,0)='Journal Template'!A2956,VLOOKUP('Journal Template'!D2956,X:Y,2,0)="A"),"","Inactive Dept Combo Error")),"")</f>
        <v/>
      </c>
      <c r="AK2544" s="150" t="str">
        <f>IF(JRF!B2557="","",IF(JRF!B2557=IFERROR(VLOOKUP(JRF!B2557,Checks!AI:AI,1,0),0),"Entry in Branch/Satellite BU's",""))</f>
        <v/>
      </c>
      <c r="AL2544" t="str">
        <f>IFERROR(IF('Journal Template'!A2956="","",IF('Journal Template'!A2956=IFERROR(VLOOKUP('Journal Template'!A2956,Checks!AI:AI,1,0),0),"Entry in Branch/Satellite BU's","")),"")</f>
        <v/>
      </c>
      <c r="AO2544" s="171"/>
      <c r="AP2544" s="171"/>
      <c r="AQ2544" s="171"/>
      <c r="AR2544" s="171"/>
      <c r="CI2544" t="str">
        <f>IF(JRF!F2557&gt;0,"",IF(JRF!B2557="","",IF(LEFT(JRF!B2557,1)=IFERROR(VLOOKUP(LEFT(JRF!B2557,1),$CF$2:$CF$5,1,0),0),"Product Code Required",IF(JRF!C2557="","",IF(JRF!C2557=IFERROR(VLOOKUP(JRF!C2557,$CH:$CH,1,0),0),"Product Code Required","NA")))))</f>
        <v/>
      </c>
      <c r="CJ2544" t="str">
        <f>IF(JRF!AV2557&gt;0,"",IF(JRF!Q2557="","",IF(LEFT(JRF!Q2557,1)=IFERROR(VLOOKUP(LEFT(JRF!Q2557,1),$CF$2:$CF$5,1,0),0),"Product Code Required",IF(JRF!V2557="","",IF(JRF!V2557=IFERROR(VLOOKUP(JRF!V2557,$CH:$CH,1,0),0),"Product Code Required","NA")))))</f>
        <v/>
      </c>
      <c r="CK2544" t="str">
        <f>IFERROR(IF(LEN('Journal Template'!F2555)&gt;0,"",IF('Journal Template'!A2555="","",IF(LEFT('Journal Template'!A2555,1)=IFERROR(VLOOKUP(LEFT('Journal Template'!A2555,1),Checks!$CF$2:$CF$5,1,0),0),"Product Code Required",IF('Journal Template'!D2555="","",IF('Journal Template'!D2555=IFERROR(VLOOKUP('Journal Template'!D2555,Checks!$CH:$CH,1,0),0),"Product Code Required","NA"))))),"")</f>
        <v/>
      </c>
    </row>
    <row r="2545" spans="14:89">
      <c r="N2545" t="s">
        <v>11685</v>
      </c>
      <c r="O2545" t="s">
        <v>11686</v>
      </c>
      <c r="P2545" t="s">
        <v>386</v>
      </c>
      <c r="Q2545" s="150" t="str">
        <f>IF(JRF!D2558="","",IF(IFERROR(VLOOKUP(JRF!D2558,Checks!N:P,3,0),0)="A","","Inactive account in Use"))</f>
        <v/>
      </c>
      <c r="R2545" t="str">
        <f>IFERROR(IF('Journal Template'!C2957="","",IF(IFERROR(VLOOKUP('Journal Template'!C2957,Checks!N:P,3,0),0)="A","","Inactive account in Use")),"")</f>
        <v/>
      </c>
      <c r="V2545" s="150" t="str">
        <f>IF(JRF!C2558="","",IF(IFERROR(VLOOKUP(JRF!C2558,Checks!S:U,3,0),0)="A","Entry with System fund Dept",""))</f>
        <v/>
      </c>
      <c r="W2545" t="str">
        <f>IFERROR(IF('Journal Template'!D2957="","",IF(IFERROR(VLOOKUP('Journal Template'!D2957,Checks!S:U,3,0),0)="A","Entry with System fund Dept","")),"")</f>
        <v/>
      </c>
      <c r="X2545" t="s">
        <v>11687</v>
      </c>
      <c r="Y2545" t="s">
        <v>389</v>
      </c>
      <c r="Z2545" t="s">
        <v>11688</v>
      </c>
      <c r="AA2545" t="s">
        <v>1493</v>
      </c>
      <c r="AB2545" t="s">
        <v>125</v>
      </c>
      <c r="AC2545" s="150" t="str">
        <f>IFERROR(IF(JRF!C2558="","",IF(AND(VLOOKUP(JRF!C2558,X:AA,4,0)=JRF!B2558,VLOOKUP(JRF!C2558,X:Y,2,0)="A"),"","Inactive Dept Combo Error")),"Inactive Dept Combo Error")</f>
        <v/>
      </c>
      <c r="AD2545" t="str">
        <f>IFERROR(IF('Journal Template'!D2957="","",IF(AND(VLOOKUP('Journal Template'!D2957,X:AA,4,0)='Journal Template'!A2957,VLOOKUP('Journal Template'!D2957,X:Y,2,0)="A"),"","Inactive Dept Combo Error")),"")</f>
        <v/>
      </c>
      <c r="AK2545" s="150" t="str">
        <f>IF(JRF!B2558="","",IF(JRF!B2558=IFERROR(VLOOKUP(JRF!B2558,Checks!AI:AI,1,0),0),"Entry in Branch/Satellite BU's",""))</f>
        <v/>
      </c>
      <c r="AL2545" t="str">
        <f>IFERROR(IF('Journal Template'!A2957="","",IF('Journal Template'!A2957=IFERROR(VLOOKUP('Journal Template'!A2957,Checks!AI:AI,1,0),0),"Entry in Branch/Satellite BU's","")),"")</f>
        <v/>
      </c>
      <c r="AO2545" s="171"/>
      <c r="AP2545" s="171"/>
      <c r="AQ2545" s="171"/>
      <c r="AR2545" s="171"/>
      <c r="CI2545" t="str">
        <f>IF(JRF!F2558&gt;0,"",IF(JRF!B2558="","",IF(LEFT(JRF!B2558,1)=IFERROR(VLOOKUP(LEFT(JRF!B2558,1),$CF$2:$CF$5,1,0),0),"Product Code Required",IF(JRF!C2558="","",IF(JRF!C2558=IFERROR(VLOOKUP(JRF!C2558,$CH:$CH,1,0),0),"Product Code Required","NA")))))</f>
        <v/>
      </c>
      <c r="CJ2545" t="str">
        <f>IF(JRF!AV2558&gt;0,"",IF(JRF!Q2558="","",IF(LEFT(JRF!Q2558,1)=IFERROR(VLOOKUP(LEFT(JRF!Q2558,1),$CF$2:$CF$5,1,0),0),"Product Code Required",IF(JRF!V2558="","",IF(JRF!V2558=IFERROR(VLOOKUP(JRF!V2558,$CH:$CH,1,0),0),"Product Code Required","NA")))))</f>
        <v/>
      </c>
      <c r="CK2545" t="str">
        <f>IFERROR(IF(LEN('Journal Template'!F2556)&gt;0,"",IF('Journal Template'!A2556="","",IF(LEFT('Journal Template'!A2556,1)=IFERROR(VLOOKUP(LEFT('Journal Template'!A2556,1),Checks!$CF$2:$CF$5,1,0),0),"Product Code Required",IF('Journal Template'!D2556="","",IF('Journal Template'!D2556=IFERROR(VLOOKUP('Journal Template'!D2556,Checks!$CH:$CH,1,0),0),"Product Code Required","NA"))))),"")</f>
        <v/>
      </c>
    </row>
    <row r="2546" spans="14:89">
      <c r="N2546" t="s">
        <v>11689</v>
      </c>
      <c r="O2546" t="s">
        <v>11690</v>
      </c>
      <c r="P2546" t="s">
        <v>386</v>
      </c>
      <c r="Q2546" s="150" t="str">
        <f>IF(JRF!D2559="","",IF(IFERROR(VLOOKUP(JRF!D2559,Checks!N:P,3,0),0)="A","","Inactive account in Use"))</f>
        <v/>
      </c>
      <c r="R2546" t="str">
        <f>IFERROR(IF('Journal Template'!C2958="","",IF(IFERROR(VLOOKUP('Journal Template'!C2958,Checks!N:P,3,0),0)="A","","Inactive account in Use")),"")</f>
        <v/>
      </c>
      <c r="V2546" s="150" t="str">
        <f>IF(JRF!C2559="","",IF(IFERROR(VLOOKUP(JRF!C2559,Checks!S:U,3,0),0)="A","Entry with System fund Dept",""))</f>
        <v/>
      </c>
      <c r="W2546" t="str">
        <f>IFERROR(IF('Journal Template'!D2958="","",IF(IFERROR(VLOOKUP('Journal Template'!D2958,Checks!S:U,3,0),0)="A","Entry with System fund Dept","")),"")</f>
        <v/>
      </c>
      <c r="X2546" t="s">
        <v>11687</v>
      </c>
      <c r="Y2546" t="s">
        <v>389</v>
      </c>
      <c r="Z2546" t="s">
        <v>11691</v>
      </c>
      <c r="AA2546" t="s">
        <v>391</v>
      </c>
      <c r="AB2546" t="s">
        <v>125</v>
      </c>
      <c r="AC2546" s="150" t="str">
        <f>IFERROR(IF(JRF!C2559="","",IF(AND(VLOOKUP(JRF!C2559,X:AA,4,0)=JRF!B2559,VLOOKUP(JRF!C2559,X:Y,2,0)="A"),"","Inactive Dept Combo Error")),"Inactive Dept Combo Error")</f>
        <v/>
      </c>
      <c r="AD2546" t="str">
        <f>IFERROR(IF('Journal Template'!D2958="","",IF(AND(VLOOKUP('Journal Template'!D2958,X:AA,4,0)='Journal Template'!A2958,VLOOKUP('Journal Template'!D2958,X:Y,2,0)="A"),"","Inactive Dept Combo Error")),"")</f>
        <v/>
      </c>
      <c r="AK2546" s="150" t="str">
        <f>IF(JRF!B2559="","",IF(JRF!B2559=IFERROR(VLOOKUP(JRF!B2559,Checks!AI:AI,1,0),0),"Entry in Branch/Satellite BU's",""))</f>
        <v/>
      </c>
      <c r="AL2546" t="str">
        <f>IFERROR(IF('Journal Template'!A2958="","",IF('Journal Template'!A2958=IFERROR(VLOOKUP('Journal Template'!A2958,Checks!AI:AI,1,0),0),"Entry in Branch/Satellite BU's","")),"")</f>
        <v/>
      </c>
      <c r="AO2546" s="171"/>
      <c r="AP2546" s="171"/>
      <c r="AQ2546" s="171"/>
      <c r="AR2546" s="171"/>
      <c r="CI2546" t="str">
        <f>IF(JRF!F2559&gt;0,"",IF(JRF!B2559="","",IF(LEFT(JRF!B2559,1)=IFERROR(VLOOKUP(LEFT(JRF!B2559,1),$CF$2:$CF$5,1,0),0),"Product Code Required",IF(JRF!C2559="","",IF(JRF!C2559=IFERROR(VLOOKUP(JRF!C2559,$CH:$CH,1,0),0),"Product Code Required","NA")))))</f>
        <v/>
      </c>
      <c r="CJ2546" t="str">
        <f>IF(JRF!AV2559&gt;0,"",IF(JRF!Q2559="","",IF(LEFT(JRF!Q2559,1)=IFERROR(VLOOKUP(LEFT(JRF!Q2559,1),$CF$2:$CF$5,1,0),0),"Product Code Required",IF(JRF!V2559="","",IF(JRF!V2559=IFERROR(VLOOKUP(JRF!V2559,$CH:$CH,1,0),0),"Product Code Required","NA")))))</f>
        <v/>
      </c>
      <c r="CK2546" t="str">
        <f>IFERROR(IF(LEN('Journal Template'!F2557)&gt;0,"",IF('Journal Template'!A2557="","",IF(LEFT('Journal Template'!A2557,1)=IFERROR(VLOOKUP(LEFT('Journal Template'!A2557,1),Checks!$CF$2:$CF$5,1,0),0),"Product Code Required",IF('Journal Template'!D2557="","",IF('Journal Template'!D2557=IFERROR(VLOOKUP('Journal Template'!D2557,Checks!$CH:$CH,1,0),0),"Product Code Required","NA"))))),"")</f>
        <v/>
      </c>
    </row>
    <row r="2547" spans="14:89">
      <c r="N2547" t="s">
        <v>11692</v>
      </c>
      <c r="O2547" t="s">
        <v>11693</v>
      </c>
      <c r="P2547" t="s">
        <v>386</v>
      </c>
      <c r="Q2547" s="150" t="str">
        <f>IF(JRF!D2560="","",IF(IFERROR(VLOOKUP(JRF!D2560,Checks!N:P,3,0),0)="A","","Inactive account in Use"))</f>
        <v/>
      </c>
      <c r="R2547" t="str">
        <f>IFERROR(IF('Journal Template'!C2959="","",IF(IFERROR(VLOOKUP('Journal Template'!C2959,Checks!N:P,3,0),0)="A","","Inactive account in Use")),"")</f>
        <v/>
      </c>
      <c r="V2547" s="150" t="str">
        <f>IF(JRF!C2560="","",IF(IFERROR(VLOOKUP(JRF!C2560,Checks!S:U,3,0),0)="A","Entry with System fund Dept",""))</f>
        <v/>
      </c>
      <c r="W2547" t="str">
        <f>IFERROR(IF('Journal Template'!D2959="","",IF(IFERROR(VLOOKUP('Journal Template'!D2959,Checks!S:U,3,0),0)="A","Entry with System fund Dept","")),"")</f>
        <v/>
      </c>
      <c r="X2547" t="s">
        <v>11694</v>
      </c>
      <c r="Y2547" t="s">
        <v>389</v>
      </c>
      <c r="Z2547" t="s">
        <v>11695</v>
      </c>
      <c r="AA2547" t="s">
        <v>391</v>
      </c>
      <c r="AB2547" t="s">
        <v>125</v>
      </c>
      <c r="AC2547" s="150" t="str">
        <f>IFERROR(IF(JRF!C2560="","",IF(AND(VLOOKUP(JRF!C2560,X:AA,4,0)=JRF!B2560,VLOOKUP(JRF!C2560,X:Y,2,0)="A"),"","Inactive Dept Combo Error")),"Inactive Dept Combo Error")</f>
        <v/>
      </c>
      <c r="AD2547" t="str">
        <f>IFERROR(IF('Journal Template'!D2959="","",IF(AND(VLOOKUP('Journal Template'!D2959,X:AA,4,0)='Journal Template'!A2959,VLOOKUP('Journal Template'!D2959,X:Y,2,0)="A"),"","Inactive Dept Combo Error")),"")</f>
        <v/>
      </c>
      <c r="AK2547" s="150" t="str">
        <f>IF(JRF!B2560="","",IF(JRF!B2560=IFERROR(VLOOKUP(JRF!B2560,Checks!AI:AI,1,0),0),"Entry in Branch/Satellite BU's",""))</f>
        <v/>
      </c>
      <c r="AL2547" t="str">
        <f>IFERROR(IF('Journal Template'!A2959="","",IF('Journal Template'!A2959=IFERROR(VLOOKUP('Journal Template'!A2959,Checks!AI:AI,1,0),0),"Entry in Branch/Satellite BU's","")),"")</f>
        <v/>
      </c>
      <c r="AO2547" s="171"/>
      <c r="AP2547" s="171"/>
      <c r="AQ2547" s="171"/>
      <c r="AR2547" s="171"/>
      <c r="CI2547" t="str">
        <f>IF(JRF!F2560&gt;0,"",IF(JRF!B2560="","",IF(LEFT(JRF!B2560,1)=IFERROR(VLOOKUP(LEFT(JRF!B2560,1),$CF$2:$CF$5,1,0),0),"Product Code Required",IF(JRF!C2560="","",IF(JRF!C2560=IFERROR(VLOOKUP(JRF!C2560,$CH:$CH,1,0),0),"Product Code Required","NA")))))</f>
        <v/>
      </c>
      <c r="CJ2547" t="str">
        <f>IF(JRF!AV2560&gt;0,"",IF(JRF!Q2560="","",IF(LEFT(JRF!Q2560,1)=IFERROR(VLOOKUP(LEFT(JRF!Q2560,1),$CF$2:$CF$5,1,0),0),"Product Code Required",IF(JRF!V2560="","",IF(JRF!V2560=IFERROR(VLOOKUP(JRF!V2560,$CH:$CH,1,0),0),"Product Code Required","NA")))))</f>
        <v/>
      </c>
      <c r="CK2547" t="str">
        <f>IFERROR(IF(LEN('Journal Template'!F2558)&gt;0,"",IF('Journal Template'!A2558="","",IF(LEFT('Journal Template'!A2558,1)=IFERROR(VLOOKUP(LEFT('Journal Template'!A2558,1),Checks!$CF$2:$CF$5,1,0),0),"Product Code Required",IF('Journal Template'!D2558="","",IF('Journal Template'!D2558=IFERROR(VLOOKUP('Journal Template'!D2558,Checks!$CH:$CH,1,0),0),"Product Code Required","NA"))))),"")</f>
        <v/>
      </c>
    </row>
    <row r="2548" spans="14:89">
      <c r="N2548" t="s">
        <v>11696</v>
      </c>
      <c r="O2548" t="s">
        <v>11697</v>
      </c>
      <c r="P2548" t="s">
        <v>386</v>
      </c>
      <c r="Q2548" s="150" t="str">
        <f>IF(JRF!D2561="","",IF(IFERROR(VLOOKUP(JRF!D2561,Checks!N:P,3,0),0)="A","","Inactive account in Use"))</f>
        <v/>
      </c>
      <c r="R2548" t="str">
        <f>IFERROR(IF('Journal Template'!C2960="","",IF(IFERROR(VLOOKUP('Journal Template'!C2960,Checks!N:P,3,0),0)="A","","Inactive account in Use")),"")</f>
        <v/>
      </c>
      <c r="V2548" s="150" t="str">
        <f>IF(JRF!C2561="","",IF(IFERROR(VLOOKUP(JRF!C2561,Checks!S:U,3,0),0)="A","Entry with System fund Dept",""))</f>
        <v/>
      </c>
      <c r="W2548" t="str">
        <f>IFERROR(IF('Journal Template'!D2960="","",IF(IFERROR(VLOOKUP('Journal Template'!D2960,Checks!S:U,3,0),0)="A","Entry with System fund Dept","")),"")</f>
        <v/>
      </c>
      <c r="X2548" t="s">
        <v>11694</v>
      </c>
      <c r="Y2548" t="s">
        <v>389</v>
      </c>
      <c r="Z2548" t="s">
        <v>11698</v>
      </c>
      <c r="AA2548" t="s">
        <v>11699</v>
      </c>
      <c r="AB2548" t="s">
        <v>125</v>
      </c>
      <c r="AC2548" s="150" t="str">
        <f>IFERROR(IF(JRF!C2561="","",IF(AND(VLOOKUP(JRF!C2561,X:AA,4,0)=JRF!B2561,VLOOKUP(JRF!C2561,X:Y,2,0)="A"),"","Inactive Dept Combo Error")),"Inactive Dept Combo Error")</f>
        <v/>
      </c>
      <c r="AD2548" t="str">
        <f>IFERROR(IF('Journal Template'!D2960="","",IF(AND(VLOOKUP('Journal Template'!D2960,X:AA,4,0)='Journal Template'!A2960,VLOOKUP('Journal Template'!D2960,X:Y,2,0)="A"),"","Inactive Dept Combo Error")),"")</f>
        <v/>
      </c>
      <c r="AK2548" s="150" t="str">
        <f>IF(JRF!B2561="","",IF(JRF!B2561=IFERROR(VLOOKUP(JRF!B2561,Checks!AI:AI,1,0),0),"Entry in Branch/Satellite BU's",""))</f>
        <v/>
      </c>
      <c r="AL2548" t="str">
        <f>IFERROR(IF('Journal Template'!A2960="","",IF('Journal Template'!A2960=IFERROR(VLOOKUP('Journal Template'!A2960,Checks!AI:AI,1,0),0),"Entry in Branch/Satellite BU's","")),"")</f>
        <v/>
      </c>
      <c r="AO2548" s="171"/>
      <c r="AP2548" s="171"/>
      <c r="AQ2548" s="171"/>
      <c r="AR2548" s="171"/>
      <c r="CI2548" t="str">
        <f>IF(JRF!F2561&gt;0,"",IF(JRF!B2561="","",IF(LEFT(JRF!B2561,1)=IFERROR(VLOOKUP(LEFT(JRF!B2561,1),$CF$2:$CF$5,1,0),0),"Product Code Required",IF(JRF!C2561="","",IF(JRF!C2561=IFERROR(VLOOKUP(JRF!C2561,$CH:$CH,1,0),0),"Product Code Required","NA")))))</f>
        <v/>
      </c>
      <c r="CJ2548" t="str">
        <f>IF(JRF!AV2561&gt;0,"",IF(JRF!Q2561="","",IF(LEFT(JRF!Q2561,1)=IFERROR(VLOOKUP(LEFT(JRF!Q2561,1),$CF$2:$CF$5,1,0),0),"Product Code Required",IF(JRF!V2561="","",IF(JRF!V2561=IFERROR(VLOOKUP(JRF!V2561,$CH:$CH,1,0),0),"Product Code Required","NA")))))</f>
        <v/>
      </c>
      <c r="CK2548" t="str">
        <f>IFERROR(IF(LEN('Journal Template'!F2559)&gt;0,"",IF('Journal Template'!A2559="","",IF(LEFT('Journal Template'!A2559,1)=IFERROR(VLOOKUP(LEFT('Journal Template'!A2559,1),Checks!$CF$2:$CF$5,1,0),0),"Product Code Required",IF('Journal Template'!D2559="","",IF('Journal Template'!D2559=IFERROR(VLOOKUP('Journal Template'!D2559,Checks!$CH:$CH,1,0),0),"Product Code Required","NA"))))),"")</f>
        <v/>
      </c>
    </row>
    <row r="2549" spans="14:89">
      <c r="N2549" t="s">
        <v>11700</v>
      </c>
      <c r="O2549" t="s">
        <v>11701</v>
      </c>
      <c r="P2549" t="s">
        <v>386</v>
      </c>
      <c r="Q2549" s="150" t="str">
        <f>IF(JRF!D2562="","",IF(IFERROR(VLOOKUP(JRF!D2562,Checks!N:P,3,0),0)="A","","Inactive account in Use"))</f>
        <v/>
      </c>
      <c r="R2549" t="str">
        <f>IFERROR(IF('Journal Template'!C2961="","",IF(IFERROR(VLOOKUP('Journal Template'!C2961,Checks!N:P,3,0),0)="A","","Inactive account in Use")),"")</f>
        <v/>
      </c>
      <c r="V2549" s="150" t="str">
        <f>IF(JRF!C2562="","",IF(IFERROR(VLOOKUP(JRF!C2562,Checks!S:U,3,0),0)="A","Entry with System fund Dept",""))</f>
        <v/>
      </c>
      <c r="W2549" t="str">
        <f>IFERROR(IF('Journal Template'!D2961="","",IF(IFERROR(VLOOKUP('Journal Template'!D2961,Checks!S:U,3,0),0)="A","Entry with System fund Dept","")),"")</f>
        <v/>
      </c>
      <c r="X2549" t="s">
        <v>11702</v>
      </c>
      <c r="Y2549" t="s">
        <v>389</v>
      </c>
      <c r="Z2549" t="s">
        <v>11703</v>
      </c>
      <c r="AA2549" t="s">
        <v>391</v>
      </c>
      <c r="AB2549" t="s">
        <v>125</v>
      </c>
      <c r="AC2549" s="150" t="str">
        <f>IFERROR(IF(JRF!C2562="","",IF(AND(VLOOKUP(JRF!C2562,X:AA,4,0)=JRF!B2562,VLOOKUP(JRF!C2562,X:Y,2,0)="A"),"","Inactive Dept Combo Error")),"Inactive Dept Combo Error")</f>
        <v/>
      </c>
      <c r="AD2549" t="str">
        <f>IFERROR(IF('Journal Template'!D2961="","",IF(AND(VLOOKUP('Journal Template'!D2961,X:AA,4,0)='Journal Template'!A2961,VLOOKUP('Journal Template'!D2961,X:Y,2,0)="A"),"","Inactive Dept Combo Error")),"")</f>
        <v/>
      </c>
      <c r="AK2549" s="150" t="str">
        <f>IF(JRF!B2562="","",IF(JRF!B2562=IFERROR(VLOOKUP(JRF!B2562,Checks!AI:AI,1,0),0),"Entry in Branch/Satellite BU's",""))</f>
        <v/>
      </c>
      <c r="AL2549" t="str">
        <f>IFERROR(IF('Journal Template'!A2961="","",IF('Journal Template'!A2961=IFERROR(VLOOKUP('Journal Template'!A2961,Checks!AI:AI,1,0),0),"Entry in Branch/Satellite BU's","")),"")</f>
        <v/>
      </c>
      <c r="AO2549" s="171"/>
      <c r="AP2549" s="171"/>
      <c r="AQ2549" s="171"/>
      <c r="AR2549" s="171"/>
      <c r="CI2549" t="str">
        <f>IF(JRF!F2562&gt;0,"",IF(JRF!B2562="","",IF(LEFT(JRF!B2562,1)=IFERROR(VLOOKUP(LEFT(JRF!B2562,1),$CF$2:$CF$5,1,0),0),"Product Code Required",IF(JRF!C2562="","",IF(JRF!C2562=IFERROR(VLOOKUP(JRF!C2562,$CH:$CH,1,0),0),"Product Code Required","NA")))))</f>
        <v/>
      </c>
      <c r="CJ2549" t="str">
        <f>IF(JRF!AV2562&gt;0,"",IF(JRF!Q2562="","",IF(LEFT(JRF!Q2562,1)=IFERROR(VLOOKUP(LEFT(JRF!Q2562,1),$CF$2:$CF$5,1,0),0),"Product Code Required",IF(JRF!V2562="","",IF(JRF!V2562=IFERROR(VLOOKUP(JRF!V2562,$CH:$CH,1,0),0),"Product Code Required","NA")))))</f>
        <v/>
      </c>
      <c r="CK2549" t="str">
        <f>IFERROR(IF(LEN('Journal Template'!F2560)&gt;0,"",IF('Journal Template'!A2560="","",IF(LEFT('Journal Template'!A2560,1)=IFERROR(VLOOKUP(LEFT('Journal Template'!A2560,1),Checks!$CF$2:$CF$5,1,0),0),"Product Code Required",IF('Journal Template'!D2560="","",IF('Journal Template'!D2560=IFERROR(VLOOKUP('Journal Template'!D2560,Checks!$CH:$CH,1,0),0),"Product Code Required","NA"))))),"")</f>
        <v/>
      </c>
    </row>
    <row r="2550" spans="14:89">
      <c r="N2550" t="s">
        <v>11704</v>
      </c>
      <c r="O2550" t="s">
        <v>11705</v>
      </c>
      <c r="P2550" t="s">
        <v>386</v>
      </c>
      <c r="Q2550" s="150" t="str">
        <f>IF(JRF!D2563="","",IF(IFERROR(VLOOKUP(JRF!D2563,Checks!N:P,3,0),0)="A","","Inactive account in Use"))</f>
        <v/>
      </c>
      <c r="R2550" t="str">
        <f>IFERROR(IF('Journal Template'!C2962="","",IF(IFERROR(VLOOKUP('Journal Template'!C2962,Checks!N:P,3,0),0)="A","","Inactive account in Use")),"")</f>
        <v/>
      </c>
      <c r="V2550" s="150" t="str">
        <f>IF(JRF!C2563="","",IF(IFERROR(VLOOKUP(JRF!C2563,Checks!S:U,3,0),0)="A","Entry with System fund Dept",""))</f>
        <v/>
      </c>
      <c r="W2550" t="str">
        <f>IFERROR(IF('Journal Template'!D2962="","",IF(IFERROR(VLOOKUP('Journal Template'!D2962,Checks!S:U,3,0),0)="A","Entry with System fund Dept","")),"")</f>
        <v/>
      </c>
      <c r="X2550" t="s">
        <v>11706</v>
      </c>
      <c r="Y2550" t="s">
        <v>389</v>
      </c>
      <c r="Z2550" t="s">
        <v>11707</v>
      </c>
      <c r="AA2550" t="s">
        <v>391</v>
      </c>
      <c r="AB2550" t="s">
        <v>125</v>
      </c>
      <c r="AC2550" s="150" t="str">
        <f>IFERROR(IF(JRF!C2563="","",IF(AND(VLOOKUP(JRF!C2563,X:AA,4,0)=JRF!B2563,VLOOKUP(JRF!C2563,X:Y,2,0)="A"),"","Inactive Dept Combo Error")),"Inactive Dept Combo Error")</f>
        <v/>
      </c>
      <c r="AD2550" t="str">
        <f>IFERROR(IF('Journal Template'!D2962="","",IF(AND(VLOOKUP('Journal Template'!D2962,X:AA,4,0)='Journal Template'!A2962,VLOOKUP('Journal Template'!D2962,X:Y,2,0)="A"),"","Inactive Dept Combo Error")),"")</f>
        <v/>
      </c>
      <c r="AK2550" s="150" t="str">
        <f>IF(JRF!B2563="","",IF(JRF!B2563=IFERROR(VLOOKUP(JRF!B2563,Checks!AI:AI,1,0),0),"Entry in Branch/Satellite BU's",""))</f>
        <v/>
      </c>
      <c r="AL2550" t="str">
        <f>IFERROR(IF('Journal Template'!A2962="","",IF('Journal Template'!A2962=IFERROR(VLOOKUP('Journal Template'!A2962,Checks!AI:AI,1,0),0),"Entry in Branch/Satellite BU's","")),"")</f>
        <v/>
      </c>
      <c r="AO2550" s="171"/>
      <c r="AP2550" s="171"/>
      <c r="AQ2550" s="171"/>
      <c r="AR2550" s="171"/>
      <c r="CI2550" t="str">
        <f>IF(JRF!F2563&gt;0,"",IF(JRF!B2563="","",IF(LEFT(JRF!B2563,1)=IFERROR(VLOOKUP(LEFT(JRF!B2563,1),$CF$2:$CF$5,1,0),0),"Product Code Required",IF(JRF!C2563="","",IF(JRF!C2563=IFERROR(VLOOKUP(JRF!C2563,$CH:$CH,1,0),0),"Product Code Required","NA")))))</f>
        <v/>
      </c>
      <c r="CJ2550" t="str">
        <f>IF(JRF!AV2563&gt;0,"",IF(JRF!Q2563="","",IF(LEFT(JRF!Q2563,1)=IFERROR(VLOOKUP(LEFT(JRF!Q2563,1),$CF$2:$CF$5,1,0),0),"Product Code Required",IF(JRF!V2563="","",IF(JRF!V2563=IFERROR(VLOOKUP(JRF!V2563,$CH:$CH,1,0),0),"Product Code Required","NA")))))</f>
        <v/>
      </c>
      <c r="CK2550" t="str">
        <f>IFERROR(IF(LEN('Journal Template'!F2561)&gt;0,"",IF('Journal Template'!A2561="","",IF(LEFT('Journal Template'!A2561,1)=IFERROR(VLOOKUP(LEFT('Journal Template'!A2561,1),Checks!$CF$2:$CF$5,1,0),0),"Product Code Required",IF('Journal Template'!D2561="","",IF('Journal Template'!D2561=IFERROR(VLOOKUP('Journal Template'!D2561,Checks!$CH:$CH,1,0),0),"Product Code Required","NA"))))),"")</f>
        <v/>
      </c>
    </row>
    <row r="2551" spans="14:89">
      <c r="N2551" t="s">
        <v>11708</v>
      </c>
      <c r="O2551" t="s">
        <v>11709</v>
      </c>
      <c r="P2551" t="s">
        <v>386</v>
      </c>
      <c r="Q2551" s="150" t="str">
        <f>IF(JRF!D2564="","",IF(IFERROR(VLOOKUP(JRF!D2564,Checks!N:P,3,0),0)="A","","Inactive account in Use"))</f>
        <v/>
      </c>
      <c r="R2551" t="str">
        <f>IFERROR(IF('Journal Template'!C2963="","",IF(IFERROR(VLOOKUP('Journal Template'!C2963,Checks!N:P,3,0),0)="A","","Inactive account in Use")),"")</f>
        <v/>
      </c>
      <c r="V2551" s="150" t="str">
        <f>IF(JRF!C2564="","",IF(IFERROR(VLOOKUP(JRF!C2564,Checks!S:U,3,0),0)="A","Entry with System fund Dept",""))</f>
        <v/>
      </c>
      <c r="W2551" t="str">
        <f>IFERROR(IF('Journal Template'!D2963="","",IF(IFERROR(VLOOKUP('Journal Template'!D2963,Checks!S:U,3,0),0)="A","Entry with System fund Dept","")),"")</f>
        <v/>
      </c>
      <c r="X2551" t="s">
        <v>3999</v>
      </c>
      <c r="Y2551" t="s">
        <v>386</v>
      </c>
      <c r="Z2551" t="s">
        <v>11710</v>
      </c>
      <c r="AA2551" t="s">
        <v>932</v>
      </c>
      <c r="AB2551" t="s">
        <v>3550</v>
      </c>
      <c r="AC2551" s="150" t="str">
        <f>IFERROR(IF(JRF!C2564="","",IF(AND(VLOOKUP(JRF!C2564,X:AA,4,0)=JRF!B2564,VLOOKUP(JRF!C2564,X:Y,2,0)="A"),"","Inactive Dept Combo Error")),"Inactive Dept Combo Error")</f>
        <v/>
      </c>
      <c r="AD2551" t="str">
        <f>IFERROR(IF('Journal Template'!D2963="","",IF(AND(VLOOKUP('Journal Template'!D2963,X:AA,4,0)='Journal Template'!A2963,VLOOKUP('Journal Template'!D2963,X:Y,2,0)="A"),"","Inactive Dept Combo Error")),"")</f>
        <v/>
      </c>
      <c r="AK2551" s="150" t="str">
        <f>IF(JRF!B2564="","",IF(JRF!B2564=IFERROR(VLOOKUP(JRF!B2564,Checks!AI:AI,1,0),0),"Entry in Branch/Satellite BU's",""))</f>
        <v/>
      </c>
      <c r="AL2551" t="str">
        <f>IFERROR(IF('Journal Template'!A2963="","",IF('Journal Template'!A2963=IFERROR(VLOOKUP('Journal Template'!A2963,Checks!AI:AI,1,0),0),"Entry in Branch/Satellite BU's","")),"")</f>
        <v/>
      </c>
      <c r="AO2551" s="171"/>
      <c r="AP2551" s="171"/>
      <c r="AQ2551" s="171"/>
      <c r="AR2551" s="171"/>
      <c r="CI2551" t="str">
        <f>IF(JRF!F2564&gt;0,"",IF(JRF!B2564="","",IF(LEFT(JRF!B2564,1)=IFERROR(VLOOKUP(LEFT(JRF!B2564,1),$CF$2:$CF$5,1,0),0),"Product Code Required",IF(JRF!C2564="","",IF(JRF!C2564=IFERROR(VLOOKUP(JRF!C2564,$CH:$CH,1,0),0),"Product Code Required","NA")))))</f>
        <v/>
      </c>
      <c r="CJ2551" t="str">
        <f>IF(JRF!AV2564&gt;0,"",IF(JRF!Q2564="","",IF(LEFT(JRF!Q2564,1)=IFERROR(VLOOKUP(LEFT(JRF!Q2564,1),$CF$2:$CF$5,1,0),0),"Product Code Required",IF(JRF!V2564="","",IF(JRF!V2564=IFERROR(VLOOKUP(JRF!V2564,$CH:$CH,1,0),0),"Product Code Required","NA")))))</f>
        <v/>
      </c>
      <c r="CK2551" t="str">
        <f>IFERROR(IF(LEN('Journal Template'!F2562)&gt;0,"",IF('Journal Template'!A2562="","",IF(LEFT('Journal Template'!A2562,1)=IFERROR(VLOOKUP(LEFT('Journal Template'!A2562,1),Checks!$CF$2:$CF$5,1,0),0),"Product Code Required",IF('Journal Template'!D2562="","",IF('Journal Template'!D2562=IFERROR(VLOOKUP('Journal Template'!D2562,Checks!$CH:$CH,1,0),0),"Product Code Required","NA"))))),"")</f>
        <v/>
      </c>
    </row>
    <row r="2552" spans="14:89">
      <c r="N2552" t="s">
        <v>11711</v>
      </c>
      <c r="O2552" t="s">
        <v>11712</v>
      </c>
      <c r="P2552" t="s">
        <v>386</v>
      </c>
      <c r="Q2552" s="150" t="str">
        <f>IF(JRF!D2565="","",IF(IFERROR(VLOOKUP(JRF!D2565,Checks!N:P,3,0),0)="A","","Inactive account in Use"))</f>
        <v/>
      </c>
      <c r="R2552" t="str">
        <f>IFERROR(IF('Journal Template'!C2964="","",IF(IFERROR(VLOOKUP('Journal Template'!C2964,Checks!N:P,3,0),0)="A","","Inactive account in Use")),"")</f>
        <v/>
      </c>
      <c r="V2552" s="150" t="str">
        <f>IF(JRF!C2565="","",IF(IFERROR(VLOOKUP(JRF!C2565,Checks!S:U,3,0),0)="A","Entry with System fund Dept",""))</f>
        <v/>
      </c>
      <c r="W2552" t="str">
        <f>IFERROR(IF('Journal Template'!D2964="","",IF(IFERROR(VLOOKUP('Journal Template'!D2964,Checks!S:U,3,0),0)="A","Entry with System fund Dept","")),"")</f>
        <v/>
      </c>
      <c r="X2552" t="s">
        <v>4003</v>
      </c>
      <c r="Y2552" t="s">
        <v>386</v>
      </c>
      <c r="Z2552" t="s">
        <v>11713</v>
      </c>
      <c r="AA2552" t="s">
        <v>932</v>
      </c>
      <c r="AB2552" t="s">
        <v>3550</v>
      </c>
      <c r="AC2552" s="150" t="str">
        <f>IFERROR(IF(JRF!C2565="","",IF(AND(VLOOKUP(JRF!C2565,X:AA,4,0)=JRF!B2565,VLOOKUP(JRF!C2565,X:Y,2,0)="A"),"","Inactive Dept Combo Error")),"Inactive Dept Combo Error")</f>
        <v/>
      </c>
      <c r="AD2552" t="str">
        <f>IFERROR(IF('Journal Template'!D2964="","",IF(AND(VLOOKUP('Journal Template'!D2964,X:AA,4,0)='Journal Template'!A2964,VLOOKUP('Journal Template'!D2964,X:Y,2,0)="A"),"","Inactive Dept Combo Error")),"")</f>
        <v/>
      </c>
      <c r="AK2552" s="150" t="str">
        <f>IF(JRF!B2565="","",IF(JRF!B2565=IFERROR(VLOOKUP(JRF!B2565,Checks!AI:AI,1,0),0),"Entry in Branch/Satellite BU's",""))</f>
        <v/>
      </c>
      <c r="AL2552" t="str">
        <f>IFERROR(IF('Journal Template'!A2964="","",IF('Journal Template'!A2964=IFERROR(VLOOKUP('Journal Template'!A2964,Checks!AI:AI,1,0),0),"Entry in Branch/Satellite BU's","")),"")</f>
        <v/>
      </c>
      <c r="AO2552" s="171"/>
      <c r="AP2552" s="171"/>
      <c r="AQ2552" s="171"/>
      <c r="AR2552" s="171"/>
      <c r="CI2552" t="str">
        <f>IF(JRF!F2565&gt;0,"",IF(JRF!B2565="","",IF(LEFT(JRF!B2565,1)=IFERROR(VLOOKUP(LEFT(JRF!B2565,1),$CF$2:$CF$5,1,0),0),"Product Code Required",IF(JRF!C2565="","",IF(JRF!C2565=IFERROR(VLOOKUP(JRF!C2565,$CH:$CH,1,0),0),"Product Code Required","NA")))))</f>
        <v/>
      </c>
      <c r="CJ2552" t="str">
        <f>IF(JRF!AV2565&gt;0,"",IF(JRF!Q2565="","",IF(LEFT(JRF!Q2565,1)=IFERROR(VLOOKUP(LEFT(JRF!Q2565,1),$CF$2:$CF$5,1,0),0),"Product Code Required",IF(JRF!V2565="","",IF(JRF!V2565=IFERROR(VLOOKUP(JRF!V2565,$CH:$CH,1,0),0),"Product Code Required","NA")))))</f>
        <v/>
      </c>
      <c r="CK2552" t="str">
        <f>IFERROR(IF(LEN('Journal Template'!F2563)&gt;0,"",IF('Journal Template'!A2563="","",IF(LEFT('Journal Template'!A2563,1)=IFERROR(VLOOKUP(LEFT('Journal Template'!A2563,1),Checks!$CF$2:$CF$5,1,0),0),"Product Code Required",IF('Journal Template'!D2563="","",IF('Journal Template'!D2563=IFERROR(VLOOKUP('Journal Template'!D2563,Checks!$CH:$CH,1,0),0),"Product Code Required","NA"))))),"")</f>
        <v/>
      </c>
    </row>
    <row r="2553" spans="14:89">
      <c r="N2553" t="s">
        <v>11714</v>
      </c>
      <c r="O2553" t="s">
        <v>11715</v>
      </c>
      <c r="P2553" t="s">
        <v>386</v>
      </c>
      <c r="Q2553" s="150" t="str">
        <f>IF(JRF!D2566="","",IF(IFERROR(VLOOKUP(JRF!D2566,Checks!N:P,3,0),0)="A","","Inactive account in Use"))</f>
        <v/>
      </c>
      <c r="R2553" t="str">
        <f>IFERROR(IF('Journal Template'!C2965="","",IF(IFERROR(VLOOKUP('Journal Template'!C2965,Checks!N:P,3,0),0)="A","","Inactive account in Use")),"")</f>
        <v/>
      </c>
      <c r="V2553" s="150" t="str">
        <f>IF(JRF!C2566="","",IF(IFERROR(VLOOKUP(JRF!C2566,Checks!S:U,3,0),0)="A","Entry with System fund Dept",""))</f>
        <v/>
      </c>
      <c r="W2553" t="str">
        <f>IFERROR(IF('Journal Template'!D2965="","",IF(IFERROR(VLOOKUP('Journal Template'!D2965,Checks!S:U,3,0),0)="A","Entry with System fund Dept","")),"")</f>
        <v/>
      </c>
      <c r="X2553" t="s">
        <v>11716</v>
      </c>
      <c r="Y2553" t="s">
        <v>389</v>
      </c>
      <c r="Z2553" t="s">
        <v>11717</v>
      </c>
      <c r="AA2553" t="s">
        <v>391</v>
      </c>
      <c r="AB2553" t="s">
        <v>125</v>
      </c>
      <c r="AC2553" s="150" t="str">
        <f>IFERROR(IF(JRF!C2566="","",IF(AND(VLOOKUP(JRF!C2566,X:AA,4,0)=JRF!B2566,VLOOKUP(JRF!C2566,X:Y,2,0)="A"),"","Inactive Dept Combo Error")),"Inactive Dept Combo Error")</f>
        <v/>
      </c>
      <c r="AD2553" t="str">
        <f>IFERROR(IF('Journal Template'!D2965="","",IF(AND(VLOOKUP('Journal Template'!D2965,X:AA,4,0)='Journal Template'!A2965,VLOOKUP('Journal Template'!D2965,X:Y,2,0)="A"),"","Inactive Dept Combo Error")),"")</f>
        <v/>
      </c>
      <c r="AK2553" s="150" t="str">
        <f>IF(JRF!B2566="","",IF(JRF!B2566=IFERROR(VLOOKUP(JRF!B2566,Checks!AI:AI,1,0),0),"Entry in Branch/Satellite BU's",""))</f>
        <v/>
      </c>
      <c r="AL2553" t="str">
        <f>IFERROR(IF('Journal Template'!A2965="","",IF('Journal Template'!A2965=IFERROR(VLOOKUP('Journal Template'!A2965,Checks!AI:AI,1,0),0),"Entry in Branch/Satellite BU's","")),"")</f>
        <v/>
      </c>
      <c r="AO2553" s="171"/>
      <c r="AP2553" s="171"/>
      <c r="AQ2553" s="171"/>
      <c r="AR2553" s="171"/>
      <c r="CI2553" t="str">
        <f>IF(JRF!F2566&gt;0,"",IF(JRF!B2566="","",IF(LEFT(JRF!B2566,1)=IFERROR(VLOOKUP(LEFT(JRF!B2566,1),$CF$2:$CF$5,1,0),0),"Product Code Required",IF(JRF!C2566="","",IF(JRF!C2566=IFERROR(VLOOKUP(JRF!C2566,$CH:$CH,1,0),0),"Product Code Required","NA")))))</f>
        <v/>
      </c>
      <c r="CJ2553" t="str">
        <f>IF(JRF!AV2566&gt;0,"",IF(JRF!Q2566="","",IF(LEFT(JRF!Q2566,1)=IFERROR(VLOOKUP(LEFT(JRF!Q2566,1),$CF$2:$CF$5,1,0),0),"Product Code Required",IF(JRF!V2566="","",IF(JRF!V2566=IFERROR(VLOOKUP(JRF!V2566,$CH:$CH,1,0),0),"Product Code Required","NA")))))</f>
        <v/>
      </c>
      <c r="CK2553" t="str">
        <f>IFERROR(IF(LEN('Journal Template'!F2564)&gt;0,"",IF('Journal Template'!A2564="","",IF(LEFT('Journal Template'!A2564,1)=IFERROR(VLOOKUP(LEFT('Journal Template'!A2564,1),Checks!$CF$2:$CF$5,1,0),0),"Product Code Required",IF('Journal Template'!D2564="","",IF('Journal Template'!D2564=IFERROR(VLOOKUP('Journal Template'!D2564,Checks!$CH:$CH,1,0),0),"Product Code Required","NA"))))),"")</f>
        <v/>
      </c>
    </row>
    <row r="2554" spans="14:89">
      <c r="N2554" t="s">
        <v>11718</v>
      </c>
      <c r="O2554" t="s">
        <v>11719</v>
      </c>
      <c r="P2554" t="s">
        <v>386</v>
      </c>
      <c r="Q2554" s="150" t="str">
        <f>IF(JRF!D2567="","",IF(IFERROR(VLOOKUP(JRF!D2567,Checks!N:P,3,0),0)="A","","Inactive account in Use"))</f>
        <v/>
      </c>
      <c r="R2554" t="str">
        <f>IFERROR(IF('Journal Template'!C2966="","",IF(IFERROR(VLOOKUP('Journal Template'!C2966,Checks!N:P,3,0),0)="A","","Inactive account in Use")),"")</f>
        <v/>
      </c>
      <c r="V2554" s="150" t="str">
        <f>IF(JRF!C2567="","",IF(IFERROR(VLOOKUP(JRF!C2567,Checks!S:U,3,0),0)="A","Entry with System fund Dept",""))</f>
        <v/>
      </c>
      <c r="W2554" t="str">
        <f>IFERROR(IF('Journal Template'!D2966="","",IF(IFERROR(VLOOKUP('Journal Template'!D2966,Checks!S:U,3,0),0)="A","Entry with System fund Dept","")),"")</f>
        <v/>
      </c>
      <c r="X2554" t="s">
        <v>4008</v>
      </c>
      <c r="Y2554" t="s">
        <v>386</v>
      </c>
      <c r="Z2554" t="s">
        <v>11720</v>
      </c>
      <c r="AA2554" t="s">
        <v>932</v>
      </c>
      <c r="AB2554" t="s">
        <v>3550</v>
      </c>
      <c r="AC2554" s="150" t="str">
        <f>IFERROR(IF(JRF!C2567="","",IF(AND(VLOOKUP(JRF!C2567,X:AA,4,0)=JRF!B2567,VLOOKUP(JRF!C2567,X:Y,2,0)="A"),"","Inactive Dept Combo Error")),"Inactive Dept Combo Error")</f>
        <v/>
      </c>
      <c r="AD2554" t="str">
        <f>IFERROR(IF('Journal Template'!D2966="","",IF(AND(VLOOKUP('Journal Template'!D2966,X:AA,4,0)='Journal Template'!A2966,VLOOKUP('Journal Template'!D2966,X:Y,2,0)="A"),"","Inactive Dept Combo Error")),"")</f>
        <v/>
      </c>
      <c r="AK2554" s="150" t="str">
        <f>IF(JRF!B2567="","",IF(JRF!B2567=IFERROR(VLOOKUP(JRF!B2567,Checks!AI:AI,1,0),0),"Entry in Branch/Satellite BU's",""))</f>
        <v/>
      </c>
      <c r="AL2554" t="str">
        <f>IFERROR(IF('Journal Template'!A2966="","",IF('Journal Template'!A2966=IFERROR(VLOOKUP('Journal Template'!A2966,Checks!AI:AI,1,0),0),"Entry in Branch/Satellite BU's","")),"")</f>
        <v/>
      </c>
      <c r="AO2554" s="171"/>
      <c r="AP2554" s="171"/>
      <c r="AQ2554" s="171"/>
      <c r="AR2554" s="171"/>
      <c r="CI2554" t="str">
        <f>IF(JRF!F2567&gt;0,"",IF(JRF!B2567="","",IF(LEFT(JRF!B2567,1)=IFERROR(VLOOKUP(LEFT(JRF!B2567,1),$CF$2:$CF$5,1,0),0),"Product Code Required",IF(JRF!C2567="","",IF(JRF!C2567=IFERROR(VLOOKUP(JRF!C2567,$CH:$CH,1,0),0),"Product Code Required","NA")))))</f>
        <v/>
      </c>
      <c r="CJ2554" t="str">
        <f>IF(JRF!AV2567&gt;0,"",IF(JRF!Q2567="","",IF(LEFT(JRF!Q2567,1)=IFERROR(VLOOKUP(LEFT(JRF!Q2567,1),$CF$2:$CF$5,1,0),0),"Product Code Required",IF(JRF!V2567="","",IF(JRF!V2567=IFERROR(VLOOKUP(JRF!V2567,$CH:$CH,1,0),0),"Product Code Required","NA")))))</f>
        <v/>
      </c>
      <c r="CK2554" t="str">
        <f>IFERROR(IF(LEN('Journal Template'!F2565)&gt;0,"",IF('Journal Template'!A2565="","",IF(LEFT('Journal Template'!A2565,1)=IFERROR(VLOOKUP(LEFT('Journal Template'!A2565,1),Checks!$CF$2:$CF$5,1,0),0),"Product Code Required",IF('Journal Template'!D2565="","",IF('Journal Template'!D2565=IFERROR(VLOOKUP('Journal Template'!D2565,Checks!$CH:$CH,1,0),0),"Product Code Required","NA"))))),"")</f>
        <v/>
      </c>
    </row>
    <row r="2555" spans="14:89">
      <c r="N2555" t="s">
        <v>11721</v>
      </c>
      <c r="O2555" t="s">
        <v>11722</v>
      </c>
      <c r="P2555" t="s">
        <v>386</v>
      </c>
      <c r="Q2555" s="150" t="str">
        <f>IF(JRF!D2568="","",IF(IFERROR(VLOOKUP(JRF!D2568,Checks!N:P,3,0),0)="A","","Inactive account in Use"))</f>
        <v/>
      </c>
      <c r="R2555" t="str">
        <f>IFERROR(IF('Journal Template'!C2967="","",IF(IFERROR(VLOOKUP('Journal Template'!C2967,Checks!N:P,3,0),0)="A","","Inactive account in Use")),"")</f>
        <v/>
      </c>
      <c r="V2555" s="150" t="str">
        <f>IF(JRF!C2568="","",IF(IFERROR(VLOOKUP(JRF!C2568,Checks!S:U,3,0),0)="A","Entry with System fund Dept",""))</f>
        <v/>
      </c>
      <c r="W2555" t="str">
        <f>IFERROR(IF('Journal Template'!D2967="","",IF(IFERROR(VLOOKUP('Journal Template'!D2967,Checks!S:U,3,0),0)="A","Entry with System fund Dept","")),"")</f>
        <v/>
      </c>
      <c r="X2555" t="s">
        <v>4012</v>
      </c>
      <c r="Y2555" t="s">
        <v>386</v>
      </c>
      <c r="Z2555" t="s">
        <v>11723</v>
      </c>
      <c r="AA2555" t="s">
        <v>932</v>
      </c>
      <c r="AB2555" t="s">
        <v>3550</v>
      </c>
      <c r="AC2555" s="150" t="str">
        <f>IFERROR(IF(JRF!C2568="","",IF(AND(VLOOKUP(JRF!C2568,X:AA,4,0)=JRF!B2568,VLOOKUP(JRF!C2568,X:Y,2,0)="A"),"","Inactive Dept Combo Error")),"Inactive Dept Combo Error")</f>
        <v/>
      </c>
      <c r="AD2555" t="str">
        <f>IFERROR(IF('Journal Template'!D2967="","",IF(AND(VLOOKUP('Journal Template'!D2967,X:AA,4,0)='Journal Template'!A2967,VLOOKUP('Journal Template'!D2967,X:Y,2,0)="A"),"","Inactive Dept Combo Error")),"")</f>
        <v/>
      </c>
      <c r="AK2555" s="150" t="str">
        <f>IF(JRF!B2568="","",IF(JRF!B2568=IFERROR(VLOOKUP(JRF!B2568,Checks!AI:AI,1,0),0),"Entry in Branch/Satellite BU's",""))</f>
        <v/>
      </c>
      <c r="AL2555" t="str">
        <f>IFERROR(IF('Journal Template'!A2967="","",IF('Journal Template'!A2967=IFERROR(VLOOKUP('Journal Template'!A2967,Checks!AI:AI,1,0),0),"Entry in Branch/Satellite BU's","")),"")</f>
        <v/>
      </c>
      <c r="AO2555" s="171"/>
      <c r="AP2555" s="171"/>
      <c r="AQ2555" s="171"/>
      <c r="AR2555" s="171"/>
      <c r="CI2555" t="str">
        <f>IF(JRF!F2568&gt;0,"",IF(JRF!B2568="","",IF(LEFT(JRF!B2568,1)=IFERROR(VLOOKUP(LEFT(JRF!B2568,1),$CF$2:$CF$5,1,0),0),"Product Code Required",IF(JRF!C2568="","",IF(JRF!C2568=IFERROR(VLOOKUP(JRF!C2568,$CH:$CH,1,0),0),"Product Code Required","NA")))))</f>
        <v/>
      </c>
      <c r="CJ2555" t="str">
        <f>IF(JRF!AV2568&gt;0,"",IF(JRF!Q2568="","",IF(LEFT(JRF!Q2568,1)=IFERROR(VLOOKUP(LEFT(JRF!Q2568,1),$CF$2:$CF$5,1,0),0),"Product Code Required",IF(JRF!V2568="","",IF(JRF!V2568=IFERROR(VLOOKUP(JRF!V2568,$CH:$CH,1,0),0),"Product Code Required","NA")))))</f>
        <v/>
      </c>
      <c r="CK2555" t="str">
        <f>IFERROR(IF(LEN('Journal Template'!F2566)&gt;0,"",IF('Journal Template'!A2566="","",IF(LEFT('Journal Template'!A2566,1)=IFERROR(VLOOKUP(LEFT('Journal Template'!A2566,1),Checks!$CF$2:$CF$5,1,0),0),"Product Code Required",IF('Journal Template'!D2566="","",IF('Journal Template'!D2566=IFERROR(VLOOKUP('Journal Template'!D2566,Checks!$CH:$CH,1,0),0),"Product Code Required","NA"))))),"")</f>
        <v/>
      </c>
    </row>
    <row r="2556" spans="14:89">
      <c r="N2556" t="s">
        <v>11724</v>
      </c>
      <c r="O2556" t="s">
        <v>11725</v>
      </c>
      <c r="P2556" t="s">
        <v>386</v>
      </c>
      <c r="Q2556" s="150" t="str">
        <f>IF(JRF!D2569="","",IF(IFERROR(VLOOKUP(JRF!D2569,Checks!N:P,3,0),0)="A","","Inactive account in Use"))</f>
        <v/>
      </c>
      <c r="R2556" t="str">
        <f>IFERROR(IF('Journal Template'!C2968="","",IF(IFERROR(VLOOKUP('Journal Template'!C2968,Checks!N:P,3,0),0)="A","","Inactive account in Use")),"")</f>
        <v/>
      </c>
      <c r="V2556" s="150" t="str">
        <f>IF(JRF!C2569="","",IF(IFERROR(VLOOKUP(JRF!C2569,Checks!S:U,3,0),0)="A","Entry with System fund Dept",""))</f>
        <v/>
      </c>
      <c r="W2556" t="str">
        <f>IFERROR(IF('Journal Template'!D2968="","",IF(IFERROR(VLOOKUP('Journal Template'!D2968,Checks!S:U,3,0),0)="A","Entry with System fund Dept","")),"")</f>
        <v/>
      </c>
      <c r="X2556" t="s">
        <v>4017</v>
      </c>
      <c r="Y2556" t="s">
        <v>386</v>
      </c>
      <c r="Z2556" t="s">
        <v>11726</v>
      </c>
      <c r="AA2556" t="s">
        <v>391</v>
      </c>
      <c r="AB2556" t="s">
        <v>125</v>
      </c>
      <c r="AC2556" s="150" t="str">
        <f>IFERROR(IF(JRF!C2569="","",IF(AND(VLOOKUP(JRF!C2569,X:AA,4,0)=JRF!B2569,VLOOKUP(JRF!C2569,X:Y,2,0)="A"),"","Inactive Dept Combo Error")),"Inactive Dept Combo Error")</f>
        <v/>
      </c>
      <c r="AD2556" t="str">
        <f>IFERROR(IF('Journal Template'!D2968="","",IF(AND(VLOOKUP('Journal Template'!D2968,X:AA,4,0)='Journal Template'!A2968,VLOOKUP('Journal Template'!D2968,X:Y,2,0)="A"),"","Inactive Dept Combo Error")),"")</f>
        <v/>
      </c>
      <c r="AK2556" s="150" t="str">
        <f>IF(JRF!B2569="","",IF(JRF!B2569=IFERROR(VLOOKUP(JRF!B2569,Checks!AI:AI,1,0),0),"Entry in Branch/Satellite BU's",""))</f>
        <v/>
      </c>
      <c r="AL2556" t="str">
        <f>IFERROR(IF('Journal Template'!A2968="","",IF('Journal Template'!A2968=IFERROR(VLOOKUP('Journal Template'!A2968,Checks!AI:AI,1,0),0),"Entry in Branch/Satellite BU's","")),"")</f>
        <v/>
      </c>
      <c r="AO2556" s="171"/>
      <c r="AP2556" s="171"/>
      <c r="AQ2556" s="171"/>
      <c r="AR2556" s="171"/>
      <c r="CI2556" t="str">
        <f>IF(JRF!F2569&gt;0,"",IF(JRF!B2569="","",IF(LEFT(JRF!B2569,1)=IFERROR(VLOOKUP(LEFT(JRF!B2569,1),$CF$2:$CF$5,1,0),0),"Product Code Required",IF(JRF!C2569="","",IF(JRF!C2569=IFERROR(VLOOKUP(JRF!C2569,$CH:$CH,1,0),0),"Product Code Required","NA")))))</f>
        <v/>
      </c>
      <c r="CJ2556" t="str">
        <f>IF(JRF!AV2569&gt;0,"",IF(JRF!Q2569="","",IF(LEFT(JRF!Q2569,1)=IFERROR(VLOOKUP(LEFT(JRF!Q2569,1),$CF$2:$CF$5,1,0),0),"Product Code Required",IF(JRF!V2569="","",IF(JRF!V2569=IFERROR(VLOOKUP(JRF!V2569,$CH:$CH,1,0),0),"Product Code Required","NA")))))</f>
        <v/>
      </c>
      <c r="CK2556" t="str">
        <f>IFERROR(IF(LEN('Journal Template'!F2567)&gt;0,"",IF('Journal Template'!A2567="","",IF(LEFT('Journal Template'!A2567,1)=IFERROR(VLOOKUP(LEFT('Journal Template'!A2567,1),Checks!$CF$2:$CF$5,1,0),0),"Product Code Required",IF('Journal Template'!D2567="","",IF('Journal Template'!D2567=IFERROR(VLOOKUP('Journal Template'!D2567,Checks!$CH:$CH,1,0),0),"Product Code Required","NA"))))),"")</f>
        <v/>
      </c>
    </row>
    <row r="2557" spans="14:89">
      <c r="N2557" t="s">
        <v>11727</v>
      </c>
      <c r="O2557" t="s">
        <v>11728</v>
      </c>
      <c r="P2557" t="s">
        <v>386</v>
      </c>
      <c r="Q2557" s="150" t="str">
        <f>IF(JRF!D2570="","",IF(IFERROR(VLOOKUP(JRF!D2570,Checks!N:P,3,0),0)="A","","Inactive account in Use"))</f>
        <v/>
      </c>
      <c r="R2557" t="str">
        <f>IFERROR(IF('Journal Template'!C2969="","",IF(IFERROR(VLOOKUP('Journal Template'!C2969,Checks!N:P,3,0),0)="A","","Inactive account in Use")),"")</f>
        <v/>
      </c>
      <c r="V2557" s="150" t="str">
        <f>IF(JRF!C2570="","",IF(IFERROR(VLOOKUP(JRF!C2570,Checks!S:U,3,0),0)="A","Entry with System fund Dept",""))</f>
        <v/>
      </c>
      <c r="W2557" t="str">
        <f>IFERROR(IF('Journal Template'!D2969="","",IF(IFERROR(VLOOKUP('Journal Template'!D2969,Checks!S:U,3,0),0)="A","Entry with System fund Dept","")),"")</f>
        <v/>
      </c>
      <c r="X2557" t="s">
        <v>11729</v>
      </c>
      <c r="Y2557" t="s">
        <v>389</v>
      </c>
      <c r="Z2557" t="s">
        <v>11730</v>
      </c>
      <c r="AA2557" t="s">
        <v>391</v>
      </c>
      <c r="AB2557" t="s">
        <v>125</v>
      </c>
      <c r="AC2557" s="150" t="str">
        <f>IFERROR(IF(JRF!C2570="","",IF(AND(VLOOKUP(JRF!C2570,X:AA,4,0)=JRF!B2570,VLOOKUP(JRF!C2570,X:Y,2,0)="A"),"","Inactive Dept Combo Error")),"Inactive Dept Combo Error")</f>
        <v/>
      </c>
      <c r="AD2557" t="str">
        <f>IFERROR(IF('Journal Template'!D2969="","",IF(AND(VLOOKUP('Journal Template'!D2969,X:AA,4,0)='Journal Template'!A2969,VLOOKUP('Journal Template'!D2969,X:Y,2,0)="A"),"","Inactive Dept Combo Error")),"")</f>
        <v/>
      </c>
      <c r="AK2557" s="150" t="str">
        <f>IF(JRF!B2570="","",IF(JRF!B2570=IFERROR(VLOOKUP(JRF!B2570,Checks!AI:AI,1,0),0),"Entry in Branch/Satellite BU's",""))</f>
        <v/>
      </c>
      <c r="AL2557" t="str">
        <f>IFERROR(IF('Journal Template'!A2969="","",IF('Journal Template'!A2969=IFERROR(VLOOKUP('Journal Template'!A2969,Checks!AI:AI,1,0),0),"Entry in Branch/Satellite BU's","")),"")</f>
        <v/>
      </c>
      <c r="AO2557" s="171"/>
      <c r="AP2557" s="171"/>
      <c r="AQ2557" s="171"/>
      <c r="AR2557" s="171"/>
      <c r="CI2557" t="str">
        <f>IF(JRF!F2570&gt;0,"",IF(JRF!B2570="","",IF(LEFT(JRF!B2570,1)=IFERROR(VLOOKUP(LEFT(JRF!B2570,1),$CF$2:$CF$5,1,0),0),"Product Code Required",IF(JRF!C2570="","",IF(JRF!C2570=IFERROR(VLOOKUP(JRF!C2570,$CH:$CH,1,0),0),"Product Code Required","NA")))))</f>
        <v/>
      </c>
      <c r="CJ2557" t="str">
        <f>IF(JRF!AV2570&gt;0,"",IF(JRF!Q2570="","",IF(LEFT(JRF!Q2570,1)=IFERROR(VLOOKUP(LEFT(JRF!Q2570,1),$CF$2:$CF$5,1,0),0),"Product Code Required",IF(JRF!V2570="","",IF(JRF!V2570=IFERROR(VLOOKUP(JRF!V2570,$CH:$CH,1,0),0),"Product Code Required","NA")))))</f>
        <v/>
      </c>
      <c r="CK2557" t="str">
        <f>IFERROR(IF(LEN('Journal Template'!F2568)&gt;0,"",IF('Journal Template'!A2568="","",IF(LEFT('Journal Template'!A2568,1)=IFERROR(VLOOKUP(LEFT('Journal Template'!A2568,1),Checks!$CF$2:$CF$5,1,0),0),"Product Code Required",IF('Journal Template'!D2568="","",IF('Journal Template'!D2568=IFERROR(VLOOKUP('Journal Template'!D2568,Checks!$CH:$CH,1,0),0),"Product Code Required","NA"))))),"")</f>
        <v/>
      </c>
    </row>
    <row r="2558" spans="14:89">
      <c r="N2558" t="s">
        <v>11731</v>
      </c>
      <c r="O2558" t="s">
        <v>11732</v>
      </c>
      <c r="P2558" t="s">
        <v>386</v>
      </c>
      <c r="Q2558" s="150" t="str">
        <f>IF(JRF!D2571="","",IF(IFERROR(VLOOKUP(JRF!D2571,Checks!N:P,3,0),0)="A","","Inactive account in Use"))</f>
        <v/>
      </c>
      <c r="R2558" t="str">
        <f>IFERROR(IF('Journal Template'!C2970="","",IF(IFERROR(VLOOKUP('Journal Template'!C2970,Checks!N:P,3,0),0)="A","","Inactive account in Use")),"")</f>
        <v/>
      </c>
      <c r="V2558" s="150" t="str">
        <f>IF(JRF!C2571="","",IF(IFERROR(VLOOKUP(JRF!C2571,Checks!S:U,3,0),0)="A","Entry with System fund Dept",""))</f>
        <v/>
      </c>
      <c r="W2558" t="str">
        <f>IFERROR(IF('Journal Template'!D2970="","",IF(IFERROR(VLOOKUP('Journal Template'!D2970,Checks!S:U,3,0),0)="A","Entry with System fund Dept","")),"")</f>
        <v/>
      </c>
      <c r="X2558" t="s">
        <v>11733</v>
      </c>
      <c r="Y2558" t="s">
        <v>389</v>
      </c>
      <c r="Z2558" t="s">
        <v>11734</v>
      </c>
      <c r="AA2558" t="s">
        <v>391</v>
      </c>
      <c r="AB2558" t="s">
        <v>125</v>
      </c>
      <c r="AC2558" s="150" t="str">
        <f>IFERROR(IF(JRF!C2571="","",IF(AND(VLOOKUP(JRF!C2571,X:AA,4,0)=JRF!B2571,VLOOKUP(JRF!C2571,X:Y,2,0)="A"),"","Inactive Dept Combo Error")),"Inactive Dept Combo Error")</f>
        <v/>
      </c>
      <c r="AD2558" t="str">
        <f>IFERROR(IF('Journal Template'!D2970="","",IF(AND(VLOOKUP('Journal Template'!D2970,X:AA,4,0)='Journal Template'!A2970,VLOOKUP('Journal Template'!D2970,X:Y,2,0)="A"),"","Inactive Dept Combo Error")),"")</f>
        <v/>
      </c>
      <c r="AK2558" s="150" t="str">
        <f>IF(JRF!B2571="","",IF(JRF!B2571=IFERROR(VLOOKUP(JRF!B2571,Checks!AI:AI,1,0),0),"Entry in Branch/Satellite BU's",""))</f>
        <v/>
      </c>
      <c r="AL2558" t="str">
        <f>IFERROR(IF('Journal Template'!A2970="","",IF('Journal Template'!A2970=IFERROR(VLOOKUP('Journal Template'!A2970,Checks!AI:AI,1,0),0),"Entry in Branch/Satellite BU's","")),"")</f>
        <v/>
      </c>
      <c r="AO2558" s="171"/>
      <c r="AP2558" s="171"/>
      <c r="AQ2558" s="171"/>
      <c r="AR2558" s="171"/>
      <c r="CI2558" t="str">
        <f>IF(JRF!F2571&gt;0,"",IF(JRF!B2571="","",IF(LEFT(JRF!B2571,1)=IFERROR(VLOOKUP(LEFT(JRF!B2571,1),$CF$2:$CF$5,1,0),0),"Product Code Required",IF(JRF!C2571="","",IF(JRF!C2571=IFERROR(VLOOKUP(JRF!C2571,$CH:$CH,1,0),0),"Product Code Required","NA")))))</f>
        <v/>
      </c>
      <c r="CJ2558" t="str">
        <f>IF(JRF!AV2571&gt;0,"",IF(JRF!Q2571="","",IF(LEFT(JRF!Q2571,1)=IFERROR(VLOOKUP(LEFT(JRF!Q2571,1),$CF$2:$CF$5,1,0),0),"Product Code Required",IF(JRF!V2571="","",IF(JRF!V2571=IFERROR(VLOOKUP(JRF!V2571,$CH:$CH,1,0),0),"Product Code Required","NA")))))</f>
        <v/>
      </c>
      <c r="CK2558" t="str">
        <f>IFERROR(IF(LEN('Journal Template'!F2569)&gt;0,"",IF('Journal Template'!A2569="","",IF(LEFT('Journal Template'!A2569,1)=IFERROR(VLOOKUP(LEFT('Journal Template'!A2569,1),Checks!$CF$2:$CF$5,1,0),0),"Product Code Required",IF('Journal Template'!D2569="","",IF('Journal Template'!D2569=IFERROR(VLOOKUP('Journal Template'!D2569,Checks!$CH:$CH,1,0),0),"Product Code Required","NA"))))),"")</f>
        <v/>
      </c>
    </row>
    <row r="2559" spans="14:89">
      <c r="N2559" t="s">
        <v>11735</v>
      </c>
      <c r="O2559" t="s">
        <v>11736</v>
      </c>
      <c r="P2559" t="s">
        <v>386</v>
      </c>
      <c r="Q2559" s="150" t="str">
        <f>IF(JRF!D2572="","",IF(IFERROR(VLOOKUP(JRF!D2572,Checks!N:P,3,0),0)="A","","Inactive account in Use"))</f>
        <v/>
      </c>
      <c r="R2559" t="str">
        <f>IFERROR(IF('Journal Template'!C2971="","",IF(IFERROR(VLOOKUP('Journal Template'!C2971,Checks!N:P,3,0),0)="A","","Inactive account in Use")),"")</f>
        <v/>
      </c>
      <c r="V2559" s="150" t="str">
        <f>IF(JRF!C2572="","",IF(IFERROR(VLOOKUP(JRF!C2572,Checks!S:U,3,0),0)="A","Entry with System fund Dept",""))</f>
        <v/>
      </c>
      <c r="W2559" t="str">
        <f>IFERROR(IF('Journal Template'!D2971="","",IF(IFERROR(VLOOKUP('Journal Template'!D2971,Checks!S:U,3,0),0)="A","Entry with System fund Dept","")),"")</f>
        <v/>
      </c>
      <c r="X2559" t="s">
        <v>11737</v>
      </c>
      <c r="Y2559" t="s">
        <v>389</v>
      </c>
      <c r="Z2559" t="s">
        <v>11738</v>
      </c>
      <c r="AA2559" t="s">
        <v>391</v>
      </c>
      <c r="AB2559" t="s">
        <v>125</v>
      </c>
      <c r="AC2559" s="150" t="str">
        <f>IFERROR(IF(JRF!C2572="","",IF(AND(VLOOKUP(JRF!C2572,X:AA,4,0)=JRF!B2572,VLOOKUP(JRF!C2572,X:Y,2,0)="A"),"","Inactive Dept Combo Error")),"Inactive Dept Combo Error")</f>
        <v/>
      </c>
      <c r="AD2559" t="str">
        <f>IFERROR(IF('Journal Template'!D2971="","",IF(AND(VLOOKUP('Journal Template'!D2971,X:AA,4,0)='Journal Template'!A2971,VLOOKUP('Journal Template'!D2971,X:Y,2,0)="A"),"","Inactive Dept Combo Error")),"")</f>
        <v/>
      </c>
      <c r="AK2559" s="150" t="str">
        <f>IF(JRF!B2572="","",IF(JRF!B2572=IFERROR(VLOOKUP(JRF!B2572,Checks!AI:AI,1,0),0),"Entry in Branch/Satellite BU's",""))</f>
        <v/>
      </c>
      <c r="AL2559" t="str">
        <f>IFERROR(IF('Journal Template'!A2971="","",IF('Journal Template'!A2971=IFERROR(VLOOKUP('Journal Template'!A2971,Checks!AI:AI,1,0),0),"Entry in Branch/Satellite BU's","")),"")</f>
        <v/>
      </c>
      <c r="AO2559" s="171"/>
      <c r="AP2559" s="171"/>
      <c r="AQ2559" s="171"/>
      <c r="AR2559" s="171"/>
      <c r="CI2559" t="str">
        <f>IF(JRF!F2572&gt;0,"",IF(JRF!B2572="","",IF(LEFT(JRF!B2572,1)=IFERROR(VLOOKUP(LEFT(JRF!B2572,1),$CF$2:$CF$5,1,0),0),"Product Code Required",IF(JRF!C2572="","",IF(JRF!C2572=IFERROR(VLOOKUP(JRF!C2572,$CH:$CH,1,0),0),"Product Code Required","NA")))))</f>
        <v/>
      </c>
      <c r="CJ2559" t="str">
        <f>IF(JRF!AV2572&gt;0,"",IF(JRF!Q2572="","",IF(LEFT(JRF!Q2572,1)=IFERROR(VLOOKUP(LEFT(JRF!Q2572,1),$CF$2:$CF$5,1,0),0),"Product Code Required",IF(JRF!V2572="","",IF(JRF!V2572=IFERROR(VLOOKUP(JRF!V2572,$CH:$CH,1,0),0),"Product Code Required","NA")))))</f>
        <v/>
      </c>
      <c r="CK2559" t="str">
        <f>IFERROR(IF(LEN('Journal Template'!F2570)&gt;0,"",IF('Journal Template'!A2570="","",IF(LEFT('Journal Template'!A2570,1)=IFERROR(VLOOKUP(LEFT('Journal Template'!A2570,1),Checks!$CF$2:$CF$5,1,0),0),"Product Code Required",IF('Journal Template'!D2570="","",IF('Journal Template'!D2570=IFERROR(VLOOKUP('Journal Template'!D2570,Checks!$CH:$CH,1,0),0),"Product Code Required","NA"))))),"")</f>
        <v/>
      </c>
    </row>
    <row r="2560" spans="14:89">
      <c r="N2560" t="s">
        <v>11739</v>
      </c>
      <c r="O2560" t="s">
        <v>11740</v>
      </c>
      <c r="P2560" t="s">
        <v>386</v>
      </c>
      <c r="Q2560" s="150" t="str">
        <f>IF(JRF!D2573="","",IF(IFERROR(VLOOKUP(JRF!D2573,Checks!N:P,3,0),0)="A","","Inactive account in Use"))</f>
        <v/>
      </c>
      <c r="R2560" t="str">
        <f>IFERROR(IF('Journal Template'!C2972="","",IF(IFERROR(VLOOKUP('Journal Template'!C2972,Checks!N:P,3,0),0)="A","","Inactive account in Use")),"")</f>
        <v/>
      </c>
      <c r="V2560" s="150" t="str">
        <f>IF(JRF!C2573="","",IF(IFERROR(VLOOKUP(JRF!C2573,Checks!S:U,3,0),0)="A","Entry with System fund Dept",""))</f>
        <v/>
      </c>
      <c r="W2560" t="str">
        <f>IFERROR(IF('Journal Template'!D2972="","",IF(IFERROR(VLOOKUP('Journal Template'!D2972,Checks!S:U,3,0),0)="A","Entry with System fund Dept","")),"")</f>
        <v/>
      </c>
      <c r="X2560" t="s">
        <v>11741</v>
      </c>
      <c r="Y2560" t="s">
        <v>386</v>
      </c>
      <c r="Z2560" t="s">
        <v>11742</v>
      </c>
      <c r="AA2560" t="s">
        <v>391</v>
      </c>
      <c r="AB2560" t="s">
        <v>125</v>
      </c>
      <c r="AC2560" s="150" t="str">
        <f>IFERROR(IF(JRF!C2573="","",IF(AND(VLOOKUP(JRF!C2573,X:AA,4,0)=JRF!B2573,VLOOKUP(JRF!C2573,X:Y,2,0)="A"),"","Inactive Dept Combo Error")),"Inactive Dept Combo Error")</f>
        <v/>
      </c>
      <c r="AD2560" t="str">
        <f>IFERROR(IF('Journal Template'!D2972="","",IF(AND(VLOOKUP('Journal Template'!D2972,X:AA,4,0)='Journal Template'!A2972,VLOOKUP('Journal Template'!D2972,X:Y,2,0)="A"),"","Inactive Dept Combo Error")),"")</f>
        <v/>
      </c>
      <c r="AK2560" s="150" t="str">
        <f>IF(JRF!B2573="","",IF(JRF!B2573=IFERROR(VLOOKUP(JRF!B2573,Checks!AI:AI,1,0),0),"Entry in Branch/Satellite BU's",""))</f>
        <v/>
      </c>
      <c r="AL2560" t="str">
        <f>IFERROR(IF('Journal Template'!A2972="","",IF('Journal Template'!A2972=IFERROR(VLOOKUP('Journal Template'!A2972,Checks!AI:AI,1,0),0),"Entry in Branch/Satellite BU's","")),"")</f>
        <v/>
      </c>
      <c r="AO2560" s="171"/>
      <c r="AP2560" s="171"/>
      <c r="AQ2560" s="171"/>
      <c r="AR2560" s="171"/>
      <c r="CI2560" t="str">
        <f>IF(JRF!F2573&gt;0,"",IF(JRF!B2573="","",IF(LEFT(JRF!B2573,1)=IFERROR(VLOOKUP(LEFT(JRF!B2573,1),$CF$2:$CF$5,1,0),0),"Product Code Required",IF(JRF!C2573="","",IF(JRF!C2573=IFERROR(VLOOKUP(JRF!C2573,$CH:$CH,1,0),0),"Product Code Required","NA")))))</f>
        <v/>
      </c>
      <c r="CJ2560" t="str">
        <f>IF(JRF!AV2573&gt;0,"",IF(JRF!Q2573="","",IF(LEFT(JRF!Q2573,1)=IFERROR(VLOOKUP(LEFT(JRF!Q2573,1),$CF$2:$CF$5,1,0),0),"Product Code Required",IF(JRF!V2573="","",IF(JRF!V2573=IFERROR(VLOOKUP(JRF!V2573,$CH:$CH,1,0),0),"Product Code Required","NA")))))</f>
        <v/>
      </c>
      <c r="CK2560" t="str">
        <f>IFERROR(IF(LEN('Journal Template'!F2571)&gt;0,"",IF('Journal Template'!A2571="","",IF(LEFT('Journal Template'!A2571,1)=IFERROR(VLOOKUP(LEFT('Journal Template'!A2571,1),Checks!$CF$2:$CF$5,1,0),0),"Product Code Required",IF('Journal Template'!D2571="","",IF('Journal Template'!D2571=IFERROR(VLOOKUP('Journal Template'!D2571,Checks!$CH:$CH,1,0),0),"Product Code Required","NA"))))),"")</f>
        <v/>
      </c>
    </row>
    <row r="2561" spans="14:89">
      <c r="N2561" t="s">
        <v>11743</v>
      </c>
      <c r="O2561" t="s">
        <v>11744</v>
      </c>
      <c r="P2561" t="s">
        <v>386</v>
      </c>
      <c r="Q2561" s="150" t="str">
        <f>IF(JRF!D2574="","",IF(IFERROR(VLOOKUP(JRF!D2574,Checks!N:P,3,0),0)="A","","Inactive account in Use"))</f>
        <v/>
      </c>
      <c r="R2561" t="str">
        <f>IFERROR(IF('Journal Template'!C2973="","",IF(IFERROR(VLOOKUP('Journal Template'!C2973,Checks!N:P,3,0),0)="A","","Inactive account in Use")),"")</f>
        <v/>
      </c>
      <c r="V2561" s="150" t="str">
        <f>IF(JRF!C2574="","",IF(IFERROR(VLOOKUP(JRF!C2574,Checks!S:U,3,0),0)="A","Entry with System fund Dept",""))</f>
        <v/>
      </c>
      <c r="W2561" t="str">
        <f>IFERROR(IF('Journal Template'!D2973="","",IF(IFERROR(VLOOKUP('Journal Template'!D2973,Checks!S:U,3,0),0)="A","Entry with System fund Dept","")),"")</f>
        <v/>
      </c>
      <c r="X2561" t="s">
        <v>11745</v>
      </c>
      <c r="Y2561" t="s">
        <v>389</v>
      </c>
      <c r="Z2561" t="s">
        <v>11746</v>
      </c>
      <c r="AA2561" t="s">
        <v>391</v>
      </c>
      <c r="AB2561" t="s">
        <v>125</v>
      </c>
      <c r="AC2561" s="150" t="str">
        <f>IFERROR(IF(JRF!C2574="","",IF(AND(VLOOKUP(JRF!C2574,X:AA,4,0)=JRF!B2574,VLOOKUP(JRF!C2574,X:Y,2,0)="A"),"","Inactive Dept Combo Error")),"Inactive Dept Combo Error")</f>
        <v/>
      </c>
      <c r="AD2561" t="str">
        <f>IFERROR(IF('Journal Template'!D2973="","",IF(AND(VLOOKUP('Journal Template'!D2973,X:AA,4,0)='Journal Template'!A2973,VLOOKUP('Journal Template'!D2973,X:Y,2,0)="A"),"","Inactive Dept Combo Error")),"")</f>
        <v/>
      </c>
      <c r="AK2561" s="150" t="str">
        <f>IF(JRF!B2574="","",IF(JRF!B2574=IFERROR(VLOOKUP(JRF!B2574,Checks!AI:AI,1,0),0),"Entry in Branch/Satellite BU's",""))</f>
        <v/>
      </c>
      <c r="AL2561" t="str">
        <f>IFERROR(IF('Journal Template'!A2973="","",IF('Journal Template'!A2973=IFERROR(VLOOKUP('Journal Template'!A2973,Checks!AI:AI,1,0),0),"Entry in Branch/Satellite BU's","")),"")</f>
        <v/>
      </c>
      <c r="AO2561" s="171"/>
      <c r="AP2561" s="171"/>
      <c r="AQ2561" s="171"/>
      <c r="AR2561" s="171"/>
      <c r="CI2561" t="str">
        <f>IF(JRF!F2574&gt;0,"",IF(JRF!B2574="","",IF(LEFT(JRF!B2574,1)=IFERROR(VLOOKUP(LEFT(JRF!B2574,1),$CF$2:$CF$5,1,0),0),"Product Code Required",IF(JRF!C2574="","",IF(JRF!C2574=IFERROR(VLOOKUP(JRF!C2574,$CH:$CH,1,0),0),"Product Code Required","NA")))))</f>
        <v/>
      </c>
      <c r="CJ2561" t="str">
        <f>IF(JRF!AV2574&gt;0,"",IF(JRF!Q2574="","",IF(LEFT(JRF!Q2574,1)=IFERROR(VLOOKUP(LEFT(JRF!Q2574,1),$CF$2:$CF$5,1,0),0),"Product Code Required",IF(JRF!V2574="","",IF(JRF!V2574=IFERROR(VLOOKUP(JRF!V2574,$CH:$CH,1,0),0),"Product Code Required","NA")))))</f>
        <v/>
      </c>
      <c r="CK2561" t="str">
        <f>IFERROR(IF(LEN('Journal Template'!F2572)&gt;0,"",IF('Journal Template'!A2572="","",IF(LEFT('Journal Template'!A2572,1)=IFERROR(VLOOKUP(LEFT('Journal Template'!A2572,1),Checks!$CF$2:$CF$5,1,0),0),"Product Code Required",IF('Journal Template'!D2572="","",IF('Journal Template'!D2572=IFERROR(VLOOKUP('Journal Template'!D2572,Checks!$CH:$CH,1,0),0),"Product Code Required","NA"))))),"")</f>
        <v/>
      </c>
    </row>
    <row r="2562" spans="14:89">
      <c r="N2562" t="s">
        <v>11747</v>
      </c>
      <c r="O2562" t="s">
        <v>11748</v>
      </c>
      <c r="P2562" t="s">
        <v>386</v>
      </c>
      <c r="Q2562" s="150" t="str">
        <f>IF(JRF!D2575="","",IF(IFERROR(VLOOKUP(JRF!D2575,Checks!N:P,3,0),0)="A","","Inactive account in Use"))</f>
        <v/>
      </c>
      <c r="R2562" t="str">
        <f>IFERROR(IF('Journal Template'!C2974="","",IF(IFERROR(VLOOKUP('Journal Template'!C2974,Checks!N:P,3,0),0)="A","","Inactive account in Use")),"")</f>
        <v/>
      </c>
      <c r="V2562" s="150" t="str">
        <f>IF(JRF!C2575="","",IF(IFERROR(VLOOKUP(JRF!C2575,Checks!S:U,3,0),0)="A","Entry with System fund Dept",""))</f>
        <v/>
      </c>
      <c r="W2562" t="str">
        <f>IFERROR(IF('Journal Template'!D2974="","",IF(IFERROR(VLOOKUP('Journal Template'!D2974,Checks!S:U,3,0),0)="A","Entry with System fund Dept","")),"")</f>
        <v/>
      </c>
      <c r="X2562" t="s">
        <v>11749</v>
      </c>
      <c r="Y2562" t="s">
        <v>389</v>
      </c>
      <c r="Z2562" t="s">
        <v>11750</v>
      </c>
      <c r="AA2562" t="s">
        <v>391</v>
      </c>
      <c r="AB2562" t="s">
        <v>125</v>
      </c>
      <c r="AC2562" s="150" t="str">
        <f>IFERROR(IF(JRF!C2575="","",IF(AND(VLOOKUP(JRF!C2575,X:AA,4,0)=JRF!B2575,VLOOKUP(JRF!C2575,X:Y,2,0)="A"),"","Inactive Dept Combo Error")),"Inactive Dept Combo Error")</f>
        <v/>
      </c>
      <c r="AD2562" t="str">
        <f>IFERROR(IF('Journal Template'!D2974="","",IF(AND(VLOOKUP('Journal Template'!D2974,X:AA,4,0)='Journal Template'!A2974,VLOOKUP('Journal Template'!D2974,X:Y,2,0)="A"),"","Inactive Dept Combo Error")),"")</f>
        <v/>
      </c>
      <c r="AK2562" s="150" t="str">
        <f>IF(JRF!B2575="","",IF(JRF!B2575=IFERROR(VLOOKUP(JRF!B2575,Checks!AI:AI,1,0),0),"Entry in Branch/Satellite BU's",""))</f>
        <v/>
      </c>
      <c r="AL2562" t="str">
        <f>IFERROR(IF('Journal Template'!A2974="","",IF('Journal Template'!A2974=IFERROR(VLOOKUP('Journal Template'!A2974,Checks!AI:AI,1,0),0),"Entry in Branch/Satellite BU's","")),"")</f>
        <v/>
      </c>
      <c r="AO2562" s="171"/>
      <c r="AP2562" s="171"/>
      <c r="AQ2562" s="171"/>
      <c r="AR2562" s="171"/>
      <c r="CI2562" t="str">
        <f>IF(JRF!F2575&gt;0,"",IF(JRF!B2575="","",IF(LEFT(JRF!B2575,1)=IFERROR(VLOOKUP(LEFT(JRF!B2575,1),$CF$2:$CF$5,1,0),0),"Product Code Required",IF(JRF!C2575="","",IF(JRF!C2575=IFERROR(VLOOKUP(JRF!C2575,$CH:$CH,1,0),0),"Product Code Required","NA")))))</f>
        <v/>
      </c>
      <c r="CJ2562" t="str">
        <f>IF(JRF!AV2575&gt;0,"",IF(JRF!Q2575="","",IF(LEFT(JRF!Q2575,1)=IFERROR(VLOOKUP(LEFT(JRF!Q2575,1),$CF$2:$CF$5,1,0),0),"Product Code Required",IF(JRF!V2575="","",IF(JRF!V2575=IFERROR(VLOOKUP(JRF!V2575,$CH:$CH,1,0),0),"Product Code Required","NA")))))</f>
        <v/>
      </c>
      <c r="CK2562" t="str">
        <f>IFERROR(IF(LEN('Journal Template'!F2573)&gt;0,"",IF('Journal Template'!A2573="","",IF(LEFT('Journal Template'!A2573,1)=IFERROR(VLOOKUP(LEFT('Journal Template'!A2573,1),Checks!$CF$2:$CF$5,1,0),0),"Product Code Required",IF('Journal Template'!D2573="","",IF('Journal Template'!D2573=IFERROR(VLOOKUP('Journal Template'!D2573,Checks!$CH:$CH,1,0),0),"Product Code Required","NA"))))),"")</f>
        <v/>
      </c>
    </row>
    <row r="2563" spans="14:89">
      <c r="N2563" t="s">
        <v>11751</v>
      </c>
      <c r="O2563" t="s">
        <v>11752</v>
      </c>
      <c r="P2563" t="s">
        <v>386</v>
      </c>
      <c r="Q2563" s="150" t="str">
        <f>IF(JRF!D2576="","",IF(IFERROR(VLOOKUP(JRF!D2576,Checks!N:P,3,0),0)="A","","Inactive account in Use"))</f>
        <v/>
      </c>
      <c r="R2563" t="str">
        <f>IFERROR(IF('Journal Template'!C2975="","",IF(IFERROR(VLOOKUP('Journal Template'!C2975,Checks!N:P,3,0),0)="A","","Inactive account in Use")),"")</f>
        <v/>
      </c>
      <c r="V2563" s="150" t="str">
        <f>IF(JRF!C2576="","",IF(IFERROR(VLOOKUP(JRF!C2576,Checks!S:U,3,0),0)="A","Entry with System fund Dept",""))</f>
        <v/>
      </c>
      <c r="W2563" t="str">
        <f>IFERROR(IF('Journal Template'!D2975="","",IF(IFERROR(VLOOKUP('Journal Template'!D2975,Checks!S:U,3,0),0)="A","Entry with System fund Dept","")),"")</f>
        <v/>
      </c>
      <c r="X2563" t="s">
        <v>11753</v>
      </c>
      <c r="Y2563" t="s">
        <v>386</v>
      </c>
      <c r="Z2563" t="s">
        <v>11754</v>
      </c>
      <c r="AA2563" t="s">
        <v>391</v>
      </c>
      <c r="AB2563" t="s">
        <v>125</v>
      </c>
      <c r="AC2563" s="150" t="str">
        <f>IFERROR(IF(JRF!C2576="","",IF(AND(VLOOKUP(JRF!C2576,X:AA,4,0)=JRF!B2576,VLOOKUP(JRF!C2576,X:Y,2,0)="A"),"","Inactive Dept Combo Error")),"Inactive Dept Combo Error")</f>
        <v/>
      </c>
      <c r="AD2563" t="str">
        <f>IFERROR(IF('Journal Template'!D2975="","",IF(AND(VLOOKUP('Journal Template'!D2975,X:AA,4,0)='Journal Template'!A2975,VLOOKUP('Journal Template'!D2975,X:Y,2,0)="A"),"","Inactive Dept Combo Error")),"")</f>
        <v/>
      </c>
      <c r="AK2563" s="150" t="str">
        <f>IF(JRF!B2576="","",IF(JRF!B2576=IFERROR(VLOOKUP(JRF!B2576,Checks!AI:AI,1,0),0),"Entry in Branch/Satellite BU's",""))</f>
        <v/>
      </c>
      <c r="AL2563" t="str">
        <f>IFERROR(IF('Journal Template'!A2975="","",IF('Journal Template'!A2975=IFERROR(VLOOKUP('Journal Template'!A2975,Checks!AI:AI,1,0),0),"Entry in Branch/Satellite BU's","")),"")</f>
        <v/>
      </c>
      <c r="AO2563" s="171"/>
      <c r="AP2563" s="171"/>
      <c r="AQ2563" s="171"/>
      <c r="AR2563" s="171"/>
      <c r="CI2563" t="str">
        <f>IF(JRF!F2576&gt;0,"",IF(JRF!B2576="","",IF(LEFT(JRF!B2576,1)=IFERROR(VLOOKUP(LEFT(JRF!B2576,1),$CF$2:$CF$5,1,0),0),"Product Code Required",IF(JRF!C2576="","",IF(JRF!C2576=IFERROR(VLOOKUP(JRF!C2576,$CH:$CH,1,0),0),"Product Code Required","NA")))))</f>
        <v/>
      </c>
      <c r="CJ2563" t="str">
        <f>IF(JRF!AV2576&gt;0,"",IF(JRF!Q2576="","",IF(LEFT(JRF!Q2576,1)=IFERROR(VLOOKUP(LEFT(JRF!Q2576,1),$CF$2:$CF$5,1,0),0),"Product Code Required",IF(JRF!V2576="","",IF(JRF!V2576=IFERROR(VLOOKUP(JRF!V2576,$CH:$CH,1,0),0),"Product Code Required","NA")))))</f>
        <v/>
      </c>
      <c r="CK2563" t="str">
        <f>IFERROR(IF(LEN('Journal Template'!F2574)&gt;0,"",IF('Journal Template'!A2574="","",IF(LEFT('Journal Template'!A2574,1)=IFERROR(VLOOKUP(LEFT('Journal Template'!A2574,1),Checks!$CF$2:$CF$5,1,0),0),"Product Code Required",IF('Journal Template'!D2574="","",IF('Journal Template'!D2574=IFERROR(VLOOKUP('Journal Template'!D2574,Checks!$CH:$CH,1,0),0),"Product Code Required","NA"))))),"")</f>
        <v/>
      </c>
    </row>
    <row r="2564" spans="14:89">
      <c r="N2564" t="s">
        <v>11755</v>
      </c>
      <c r="O2564" t="s">
        <v>11756</v>
      </c>
      <c r="P2564" t="s">
        <v>386</v>
      </c>
      <c r="Q2564" s="150" t="str">
        <f>IF(JRF!D2577="","",IF(IFERROR(VLOOKUP(JRF!D2577,Checks!N:P,3,0),0)="A","","Inactive account in Use"))</f>
        <v/>
      </c>
      <c r="R2564" t="str">
        <f>IFERROR(IF('Journal Template'!C2976="","",IF(IFERROR(VLOOKUP('Journal Template'!C2976,Checks!N:P,3,0),0)="A","","Inactive account in Use")),"")</f>
        <v/>
      </c>
      <c r="V2564" s="150" t="str">
        <f>IF(JRF!C2577="","",IF(IFERROR(VLOOKUP(JRF!C2577,Checks!S:U,3,0),0)="A","Entry with System fund Dept",""))</f>
        <v/>
      </c>
      <c r="W2564" t="str">
        <f>IFERROR(IF('Journal Template'!D2976="","",IF(IFERROR(VLOOKUP('Journal Template'!D2976,Checks!S:U,3,0),0)="A","Entry with System fund Dept","")),"")</f>
        <v/>
      </c>
      <c r="X2564" t="s">
        <v>11757</v>
      </c>
      <c r="Y2564" t="s">
        <v>389</v>
      </c>
      <c r="Z2564" t="s">
        <v>11758</v>
      </c>
      <c r="AA2564" t="s">
        <v>391</v>
      </c>
      <c r="AB2564" t="s">
        <v>125</v>
      </c>
      <c r="AC2564" s="150" t="str">
        <f>IFERROR(IF(JRF!C2577="","",IF(AND(VLOOKUP(JRF!C2577,X:AA,4,0)=JRF!B2577,VLOOKUP(JRF!C2577,X:Y,2,0)="A"),"","Inactive Dept Combo Error")),"Inactive Dept Combo Error")</f>
        <v/>
      </c>
      <c r="AD2564" t="str">
        <f>IFERROR(IF('Journal Template'!D2976="","",IF(AND(VLOOKUP('Journal Template'!D2976,X:AA,4,0)='Journal Template'!A2976,VLOOKUP('Journal Template'!D2976,X:Y,2,0)="A"),"","Inactive Dept Combo Error")),"")</f>
        <v/>
      </c>
      <c r="AK2564" s="150" t="str">
        <f>IF(JRF!B2577="","",IF(JRF!B2577=IFERROR(VLOOKUP(JRF!B2577,Checks!AI:AI,1,0),0),"Entry in Branch/Satellite BU's",""))</f>
        <v/>
      </c>
      <c r="AL2564" t="str">
        <f>IFERROR(IF('Journal Template'!A2976="","",IF('Journal Template'!A2976=IFERROR(VLOOKUP('Journal Template'!A2976,Checks!AI:AI,1,0),0),"Entry in Branch/Satellite BU's","")),"")</f>
        <v/>
      </c>
      <c r="AO2564" s="171"/>
      <c r="AP2564" s="171"/>
      <c r="AQ2564" s="171"/>
      <c r="AR2564" s="171"/>
      <c r="CI2564" t="str">
        <f>IF(JRF!F2577&gt;0,"",IF(JRF!B2577="","",IF(LEFT(JRF!B2577,1)=IFERROR(VLOOKUP(LEFT(JRF!B2577,1),$CF$2:$CF$5,1,0),0),"Product Code Required",IF(JRF!C2577="","",IF(JRF!C2577=IFERROR(VLOOKUP(JRF!C2577,$CH:$CH,1,0),0),"Product Code Required","NA")))))</f>
        <v/>
      </c>
      <c r="CJ2564" t="str">
        <f>IF(JRF!AV2577&gt;0,"",IF(JRF!Q2577="","",IF(LEFT(JRF!Q2577,1)=IFERROR(VLOOKUP(LEFT(JRF!Q2577,1),$CF$2:$CF$5,1,0),0),"Product Code Required",IF(JRF!V2577="","",IF(JRF!V2577=IFERROR(VLOOKUP(JRF!V2577,$CH:$CH,1,0),0),"Product Code Required","NA")))))</f>
        <v/>
      </c>
      <c r="CK2564" t="str">
        <f>IFERROR(IF(LEN('Journal Template'!F2575)&gt;0,"",IF('Journal Template'!A2575="","",IF(LEFT('Journal Template'!A2575,1)=IFERROR(VLOOKUP(LEFT('Journal Template'!A2575,1),Checks!$CF$2:$CF$5,1,0),0),"Product Code Required",IF('Journal Template'!D2575="","",IF('Journal Template'!D2575=IFERROR(VLOOKUP('Journal Template'!D2575,Checks!$CH:$CH,1,0),0),"Product Code Required","NA"))))),"")</f>
        <v/>
      </c>
    </row>
    <row r="2565" spans="14:89">
      <c r="N2565" t="s">
        <v>11759</v>
      </c>
      <c r="O2565" t="s">
        <v>11760</v>
      </c>
      <c r="P2565" t="s">
        <v>386</v>
      </c>
      <c r="Q2565" s="150" t="str">
        <f>IF(JRF!D2578="","",IF(IFERROR(VLOOKUP(JRF!D2578,Checks!N:P,3,0),0)="A","","Inactive account in Use"))</f>
        <v/>
      </c>
      <c r="R2565" t="str">
        <f>IFERROR(IF('Journal Template'!C2977="","",IF(IFERROR(VLOOKUP('Journal Template'!C2977,Checks!N:P,3,0),0)="A","","Inactive account in Use")),"")</f>
        <v/>
      </c>
      <c r="V2565" s="150" t="str">
        <f>IF(JRF!C2578="","",IF(IFERROR(VLOOKUP(JRF!C2578,Checks!S:U,3,0),0)="A","Entry with System fund Dept",""))</f>
        <v/>
      </c>
      <c r="W2565" t="str">
        <f>IFERROR(IF('Journal Template'!D2977="","",IF(IFERROR(VLOOKUP('Journal Template'!D2977,Checks!S:U,3,0),0)="A","Entry with System fund Dept","")),"")</f>
        <v/>
      </c>
      <c r="X2565" t="s">
        <v>11761</v>
      </c>
      <c r="Y2565" t="s">
        <v>386</v>
      </c>
      <c r="Z2565" t="s">
        <v>11762</v>
      </c>
      <c r="AA2565" t="s">
        <v>391</v>
      </c>
      <c r="AB2565" t="s">
        <v>125</v>
      </c>
      <c r="AC2565" s="150" t="str">
        <f>IFERROR(IF(JRF!C2578="","",IF(AND(VLOOKUP(JRF!C2578,X:AA,4,0)=JRF!B2578,VLOOKUP(JRF!C2578,X:Y,2,0)="A"),"","Inactive Dept Combo Error")),"Inactive Dept Combo Error")</f>
        <v/>
      </c>
      <c r="AD2565" t="str">
        <f>IFERROR(IF('Journal Template'!D2977="","",IF(AND(VLOOKUP('Journal Template'!D2977,X:AA,4,0)='Journal Template'!A2977,VLOOKUP('Journal Template'!D2977,X:Y,2,0)="A"),"","Inactive Dept Combo Error")),"")</f>
        <v/>
      </c>
      <c r="AK2565" s="150" t="str">
        <f>IF(JRF!B2578="","",IF(JRF!B2578=IFERROR(VLOOKUP(JRF!B2578,Checks!AI:AI,1,0),0),"Entry in Branch/Satellite BU's",""))</f>
        <v/>
      </c>
      <c r="AL2565" t="str">
        <f>IFERROR(IF('Journal Template'!A2977="","",IF('Journal Template'!A2977=IFERROR(VLOOKUP('Journal Template'!A2977,Checks!AI:AI,1,0),0),"Entry in Branch/Satellite BU's","")),"")</f>
        <v/>
      </c>
      <c r="AO2565" s="171"/>
      <c r="AP2565" s="171"/>
      <c r="AQ2565" s="171"/>
      <c r="AR2565" s="171"/>
      <c r="CI2565" t="str">
        <f>IF(JRF!F2578&gt;0,"",IF(JRF!B2578="","",IF(LEFT(JRF!B2578,1)=IFERROR(VLOOKUP(LEFT(JRF!B2578,1),$CF$2:$CF$5,1,0),0),"Product Code Required",IF(JRF!C2578="","",IF(JRF!C2578=IFERROR(VLOOKUP(JRF!C2578,$CH:$CH,1,0),0),"Product Code Required","NA")))))</f>
        <v/>
      </c>
      <c r="CJ2565" t="str">
        <f>IF(JRF!AV2578&gt;0,"",IF(JRF!Q2578="","",IF(LEFT(JRF!Q2578,1)=IFERROR(VLOOKUP(LEFT(JRF!Q2578,1),$CF$2:$CF$5,1,0),0),"Product Code Required",IF(JRF!V2578="","",IF(JRF!V2578=IFERROR(VLOOKUP(JRF!V2578,$CH:$CH,1,0),0),"Product Code Required","NA")))))</f>
        <v/>
      </c>
      <c r="CK2565" t="str">
        <f>IFERROR(IF(LEN('Journal Template'!F2576)&gt;0,"",IF('Journal Template'!A2576="","",IF(LEFT('Journal Template'!A2576,1)=IFERROR(VLOOKUP(LEFT('Journal Template'!A2576,1),Checks!$CF$2:$CF$5,1,0),0),"Product Code Required",IF('Journal Template'!D2576="","",IF('Journal Template'!D2576=IFERROR(VLOOKUP('Journal Template'!D2576,Checks!$CH:$CH,1,0),0),"Product Code Required","NA"))))),"")</f>
        <v/>
      </c>
    </row>
    <row r="2566" spans="14:89">
      <c r="N2566" t="s">
        <v>11763</v>
      </c>
      <c r="O2566" t="s">
        <v>11764</v>
      </c>
      <c r="P2566" t="s">
        <v>386</v>
      </c>
      <c r="Q2566" s="150" t="str">
        <f>IF(JRF!D2579="","",IF(IFERROR(VLOOKUP(JRF!D2579,Checks!N:P,3,0),0)="A","","Inactive account in Use"))</f>
        <v/>
      </c>
      <c r="R2566" t="str">
        <f>IFERROR(IF('Journal Template'!C2978="","",IF(IFERROR(VLOOKUP('Journal Template'!C2978,Checks!N:P,3,0),0)="A","","Inactive account in Use")),"")</f>
        <v/>
      </c>
      <c r="V2566" s="150" t="str">
        <f>IF(JRF!C2579="","",IF(IFERROR(VLOOKUP(JRF!C2579,Checks!S:U,3,0),0)="A","Entry with System fund Dept",""))</f>
        <v/>
      </c>
      <c r="W2566" t="str">
        <f>IFERROR(IF('Journal Template'!D2978="","",IF(IFERROR(VLOOKUP('Journal Template'!D2978,Checks!S:U,3,0),0)="A","Entry with System fund Dept","")),"")</f>
        <v/>
      </c>
      <c r="X2566" t="s">
        <v>11765</v>
      </c>
      <c r="Y2566" t="s">
        <v>386</v>
      </c>
      <c r="Z2566" t="s">
        <v>11766</v>
      </c>
      <c r="AA2566" t="s">
        <v>391</v>
      </c>
      <c r="AB2566" t="s">
        <v>125</v>
      </c>
      <c r="AC2566" s="150" t="str">
        <f>IFERROR(IF(JRF!C2579="","",IF(AND(VLOOKUP(JRF!C2579,X:AA,4,0)=JRF!B2579,VLOOKUP(JRF!C2579,X:Y,2,0)="A"),"","Inactive Dept Combo Error")),"Inactive Dept Combo Error")</f>
        <v/>
      </c>
      <c r="AD2566" t="str">
        <f>IFERROR(IF('Journal Template'!D2978="","",IF(AND(VLOOKUP('Journal Template'!D2978,X:AA,4,0)='Journal Template'!A2978,VLOOKUP('Journal Template'!D2978,X:Y,2,0)="A"),"","Inactive Dept Combo Error")),"")</f>
        <v/>
      </c>
      <c r="AK2566" s="150" t="str">
        <f>IF(JRF!B2579="","",IF(JRF!B2579=IFERROR(VLOOKUP(JRF!B2579,Checks!AI:AI,1,0),0),"Entry in Branch/Satellite BU's",""))</f>
        <v/>
      </c>
      <c r="AL2566" t="str">
        <f>IFERROR(IF('Journal Template'!A2978="","",IF('Journal Template'!A2978=IFERROR(VLOOKUP('Journal Template'!A2978,Checks!AI:AI,1,0),0),"Entry in Branch/Satellite BU's","")),"")</f>
        <v/>
      </c>
      <c r="AO2566" s="171"/>
      <c r="AP2566" s="171"/>
      <c r="AQ2566" s="171"/>
      <c r="AR2566" s="171"/>
      <c r="CI2566" t="str">
        <f>IF(JRF!F2579&gt;0,"",IF(JRF!B2579="","",IF(LEFT(JRF!B2579,1)=IFERROR(VLOOKUP(LEFT(JRF!B2579,1),$CF$2:$CF$5,1,0),0),"Product Code Required",IF(JRF!C2579="","",IF(JRF!C2579=IFERROR(VLOOKUP(JRF!C2579,$CH:$CH,1,0),0),"Product Code Required","NA")))))</f>
        <v/>
      </c>
      <c r="CJ2566" t="str">
        <f>IF(JRF!AV2579&gt;0,"",IF(JRF!Q2579="","",IF(LEFT(JRF!Q2579,1)=IFERROR(VLOOKUP(LEFT(JRF!Q2579,1),$CF$2:$CF$5,1,0),0),"Product Code Required",IF(JRF!V2579="","",IF(JRF!V2579=IFERROR(VLOOKUP(JRF!V2579,$CH:$CH,1,0),0),"Product Code Required","NA")))))</f>
        <v/>
      </c>
      <c r="CK2566" t="str">
        <f>IFERROR(IF(LEN('Journal Template'!F2577)&gt;0,"",IF('Journal Template'!A2577="","",IF(LEFT('Journal Template'!A2577,1)=IFERROR(VLOOKUP(LEFT('Journal Template'!A2577,1),Checks!$CF$2:$CF$5,1,0),0),"Product Code Required",IF('Journal Template'!D2577="","",IF('Journal Template'!D2577=IFERROR(VLOOKUP('Journal Template'!D2577,Checks!$CH:$CH,1,0),0),"Product Code Required","NA"))))),"")</f>
        <v/>
      </c>
    </row>
    <row r="2567" spans="14:89">
      <c r="N2567" t="s">
        <v>11767</v>
      </c>
      <c r="O2567" t="s">
        <v>11768</v>
      </c>
      <c r="P2567" t="s">
        <v>386</v>
      </c>
      <c r="Q2567" s="150" t="str">
        <f>IF(JRF!D2580="","",IF(IFERROR(VLOOKUP(JRF!D2580,Checks!N:P,3,0),0)="A","","Inactive account in Use"))</f>
        <v/>
      </c>
      <c r="R2567" t="str">
        <f>IFERROR(IF('Journal Template'!C2979="","",IF(IFERROR(VLOOKUP('Journal Template'!C2979,Checks!N:P,3,0),0)="A","","Inactive account in Use")),"")</f>
        <v/>
      </c>
      <c r="V2567" s="150" t="str">
        <f>IF(JRF!C2580="","",IF(IFERROR(VLOOKUP(JRF!C2580,Checks!S:U,3,0),0)="A","Entry with System fund Dept",""))</f>
        <v/>
      </c>
      <c r="W2567" t="str">
        <f>IFERROR(IF('Journal Template'!D2979="","",IF(IFERROR(VLOOKUP('Journal Template'!D2979,Checks!S:U,3,0),0)="A","Entry with System fund Dept","")),"")</f>
        <v/>
      </c>
      <c r="X2567" t="s">
        <v>11769</v>
      </c>
      <c r="Y2567" t="s">
        <v>386</v>
      </c>
      <c r="Z2567" t="s">
        <v>11770</v>
      </c>
      <c r="AA2567" t="s">
        <v>391</v>
      </c>
      <c r="AB2567" t="s">
        <v>125</v>
      </c>
      <c r="AC2567" s="150" t="str">
        <f>IFERROR(IF(JRF!C2580="","",IF(AND(VLOOKUP(JRF!C2580,X:AA,4,0)=JRF!B2580,VLOOKUP(JRF!C2580,X:Y,2,0)="A"),"","Inactive Dept Combo Error")),"Inactive Dept Combo Error")</f>
        <v/>
      </c>
      <c r="AD2567" t="str">
        <f>IFERROR(IF('Journal Template'!D2979="","",IF(AND(VLOOKUP('Journal Template'!D2979,X:AA,4,0)='Journal Template'!A2979,VLOOKUP('Journal Template'!D2979,X:Y,2,0)="A"),"","Inactive Dept Combo Error")),"")</f>
        <v/>
      </c>
      <c r="AK2567" s="150" t="str">
        <f>IF(JRF!B2580="","",IF(JRF!B2580=IFERROR(VLOOKUP(JRF!B2580,Checks!AI:AI,1,0),0),"Entry in Branch/Satellite BU's",""))</f>
        <v/>
      </c>
      <c r="AL2567" t="str">
        <f>IFERROR(IF('Journal Template'!A2979="","",IF('Journal Template'!A2979=IFERROR(VLOOKUP('Journal Template'!A2979,Checks!AI:AI,1,0),0),"Entry in Branch/Satellite BU's","")),"")</f>
        <v/>
      </c>
      <c r="AO2567" s="171"/>
      <c r="AP2567" s="171"/>
      <c r="AQ2567" s="171"/>
      <c r="AR2567" s="171"/>
      <c r="CI2567" t="str">
        <f>IF(JRF!F2580&gt;0,"",IF(JRF!B2580="","",IF(LEFT(JRF!B2580,1)=IFERROR(VLOOKUP(LEFT(JRF!B2580,1),$CF$2:$CF$5,1,0),0),"Product Code Required",IF(JRF!C2580="","",IF(JRF!C2580=IFERROR(VLOOKUP(JRF!C2580,$CH:$CH,1,0),0),"Product Code Required","NA")))))</f>
        <v/>
      </c>
      <c r="CJ2567" t="str">
        <f>IF(JRF!AV2580&gt;0,"",IF(JRF!Q2580="","",IF(LEFT(JRF!Q2580,1)=IFERROR(VLOOKUP(LEFT(JRF!Q2580,1),$CF$2:$CF$5,1,0),0),"Product Code Required",IF(JRF!V2580="","",IF(JRF!V2580=IFERROR(VLOOKUP(JRF!V2580,$CH:$CH,1,0),0),"Product Code Required","NA")))))</f>
        <v/>
      </c>
      <c r="CK2567" t="str">
        <f>IFERROR(IF(LEN('Journal Template'!F2578)&gt;0,"",IF('Journal Template'!A2578="","",IF(LEFT('Journal Template'!A2578,1)=IFERROR(VLOOKUP(LEFT('Journal Template'!A2578,1),Checks!$CF$2:$CF$5,1,0),0),"Product Code Required",IF('Journal Template'!D2578="","",IF('Journal Template'!D2578=IFERROR(VLOOKUP('Journal Template'!D2578,Checks!$CH:$CH,1,0),0),"Product Code Required","NA"))))),"")</f>
        <v/>
      </c>
    </row>
    <row r="2568" spans="14:89">
      <c r="N2568" t="s">
        <v>11771</v>
      </c>
      <c r="O2568" t="s">
        <v>11772</v>
      </c>
      <c r="P2568" t="s">
        <v>386</v>
      </c>
      <c r="Q2568" s="150" t="str">
        <f>IF(JRF!D2581="","",IF(IFERROR(VLOOKUP(JRF!D2581,Checks!N:P,3,0),0)="A","","Inactive account in Use"))</f>
        <v/>
      </c>
      <c r="R2568" t="str">
        <f>IFERROR(IF('Journal Template'!C2980="","",IF(IFERROR(VLOOKUP('Journal Template'!C2980,Checks!N:P,3,0),0)="A","","Inactive account in Use")),"")</f>
        <v/>
      </c>
      <c r="V2568" s="150" t="str">
        <f>IF(JRF!C2581="","",IF(IFERROR(VLOOKUP(JRF!C2581,Checks!S:U,3,0),0)="A","Entry with System fund Dept",""))</f>
        <v/>
      </c>
      <c r="W2568" t="str">
        <f>IFERROR(IF('Journal Template'!D2980="","",IF(IFERROR(VLOOKUP('Journal Template'!D2980,Checks!S:U,3,0),0)="A","Entry with System fund Dept","")),"")</f>
        <v/>
      </c>
      <c r="X2568" t="s">
        <v>11773</v>
      </c>
      <c r="Y2568" t="s">
        <v>389</v>
      </c>
      <c r="Z2568" t="s">
        <v>11774</v>
      </c>
      <c r="AA2568" t="s">
        <v>11775</v>
      </c>
      <c r="AB2568" t="s">
        <v>125</v>
      </c>
      <c r="AC2568" s="150" t="str">
        <f>IFERROR(IF(JRF!C2581="","",IF(AND(VLOOKUP(JRF!C2581,X:AA,4,0)=JRF!B2581,VLOOKUP(JRF!C2581,X:Y,2,0)="A"),"","Inactive Dept Combo Error")),"Inactive Dept Combo Error")</f>
        <v/>
      </c>
      <c r="AD2568" t="str">
        <f>IFERROR(IF('Journal Template'!D2980="","",IF(AND(VLOOKUP('Journal Template'!D2980,X:AA,4,0)='Journal Template'!A2980,VLOOKUP('Journal Template'!D2980,X:Y,2,0)="A"),"","Inactive Dept Combo Error")),"")</f>
        <v/>
      </c>
      <c r="AK2568" s="150" t="str">
        <f>IF(JRF!B2581="","",IF(JRF!B2581=IFERROR(VLOOKUP(JRF!B2581,Checks!AI:AI,1,0),0),"Entry in Branch/Satellite BU's",""))</f>
        <v/>
      </c>
      <c r="AL2568" t="str">
        <f>IFERROR(IF('Journal Template'!A2980="","",IF('Journal Template'!A2980=IFERROR(VLOOKUP('Journal Template'!A2980,Checks!AI:AI,1,0),0),"Entry in Branch/Satellite BU's","")),"")</f>
        <v/>
      </c>
      <c r="AO2568" s="171"/>
      <c r="AP2568" s="171"/>
      <c r="AQ2568" s="171"/>
      <c r="AR2568" s="171"/>
      <c r="CI2568" t="str">
        <f>IF(JRF!F2581&gt;0,"",IF(JRF!B2581="","",IF(LEFT(JRF!B2581,1)=IFERROR(VLOOKUP(LEFT(JRF!B2581,1),$CF$2:$CF$5,1,0),0),"Product Code Required",IF(JRF!C2581="","",IF(JRF!C2581=IFERROR(VLOOKUP(JRF!C2581,$CH:$CH,1,0),0),"Product Code Required","NA")))))</f>
        <v/>
      </c>
      <c r="CJ2568" t="str">
        <f>IF(JRF!AV2581&gt;0,"",IF(JRF!Q2581="","",IF(LEFT(JRF!Q2581,1)=IFERROR(VLOOKUP(LEFT(JRF!Q2581,1),$CF$2:$CF$5,1,0),0),"Product Code Required",IF(JRF!V2581="","",IF(JRF!V2581=IFERROR(VLOOKUP(JRF!V2581,$CH:$CH,1,0),0),"Product Code Required","NA")))))</f>
        <v/>
      </c>
      <c r="CK2568" t="str">
        <f>IFERROR(IF(LEN('Journal Template'!F2579)&gt;0,"",IF('Journal Template'!A2579="","",IF(LEFT('Journal Template'!A2579,1)=IFERROR(VLOOKUP(LEFT('Journal Template'!A2579,1),Checks!$CF$2:$CF$5,1,0),0),"Product Code Required",IF('Journal Template'!D2579="","",IF('Journal Template'!D2579=IFERROR(VLOOKUP('Journal Template'!D2579,Checks!$CH:$CH,1,0),0),"Product Code Required","NA"))))),"")</f>
        <v/>
      </c>
    </row>
    <row r="2569" spans="14:89">
      <c r="N2569" t="s">
        <v>11776</v>
      </c>
      <c r="O2569" t="s">
        <v>11777</v>
      </c>
      <c r="P2569" t="s">
        <v>386</v>
      </c>
      <c r="Q2569" s="150" t="str">
        <f>IF(JRF!D2582="","",IF(IFERROR(VLOOKUP(JRF!D2582,Checks!N:P,3,0),0)="A","","Inactive account in Use"))</f>
        <v/>
      </c>
      <c r="R2569" t="str">
        <f>IFERROR(IF('Journal Template'!C2981="","",IF(IFERROR(VLOOKUP('Journal Template'!C2981,Checks!N:P,3,0),0)="A","","Inactive account in Use")),"")</f>
        <v/>
      </c>
      <c r="V2569" s="150" t="str">
        <f>IF(JRF!C2582="","",IF(IFERROR(VLOOKUP(JRF!C2582,Checks!S:U,3,0),0)="A","Entry with System fund Dept",""))</f>
        <v/>
      </c>
      <c r="W2569" t="str">
        <f>IFERROR(IF('Journal Template'!D2981="","",IF(IFERROR(VLOOKUP('Journal Template'!D2981,Checks!S:U,3,0),0)="A","Entry with System fund Dept","")),"")</f>
        <v/>
      </c>
      <c r="X2569" t="s">
        <v>11778</v>
      </c>
      <c r="Y2569" t="s">
        <v>386</v>
      </c>
      <c r="Z2569" t="s">
        <v>11779</v>
      </c>
      <c r="AA2569" t="s">
        <v>11780</v>
      </c>
      <c r="AB2569" t="s">
        <v>125</v>
      </c>
      <c r="AC2569" s="150" t="str">
        <f>IFERROR(IF(JRF!C2582="","",IF(AND(VLOOKUP(JRF!C2582,X:AA,4,0)=JRF!B2582,VLOOKUP(JRF!C2582,X:Y,2,0)="A"),"","Inactive Dept Combo Error")),"Inactive Dept Combo Error")</f>
        <v/>
      </c>
      <c r="AD2569" t="str">
        <f>IFERROR(IF('Journal Template'!D2981="","",IF(AND(VLOOKUP('Journal Template'!D2981,X:AA,4,0)='Journal Template'!A2981,VLOOKUP('Journal Template'!D2981,X:Y,2,0)="A"),"","Inactive Dept Combo Error")),"")</f>
        <v/>
      </c>
      <c r="AK2569" s="150" t="str">
        <f>IF(JRF!B2582="","",IF(JRF!B2582=IFERROR(VLOOKUP(JRF!B2582,Checks!AI:AI,1,0),0),"Entry in Branch/Satellite BU's",""))</f>
        <v/>
      </c>
      <c r="AL2569" t="str">
        <f>IFERROR(IF('Journal Template'!A2981="","",IF('Journal Template'!A2981=IFERROR(VLOOKUP('Journal Template'!A2981,Checks!AI:AI,1,0),0),"Entry in Branch/Satellite BU's","")),"")</f>
        <v/>
      </c>
      <c r="AO2569" s="171"/>
      <c r="AP2569" s="171"/>
      <c r="AQ2569" s="171"/>
      <c r="AR2569" s="171"/>
      <c r="CI2569" t="str">
        <f>IF(JRF!F2582&gt;0,"",IF(JRF!B2582="","",IF(LEFT(JRF!B2582,1)=IFERROR(VLOOKUP(LEFT(JRF!B2582,1),$CF$2:$CF$5,1,0),0),"Product Code Required",IF(JRF!C2582="","",IF(JRF!C2582=IFERROR(VLOOKUP(JRF!C2582,$CH:$CH,1,0),0),"Product Code Required","NA")))))</f>
        <v/>
      </c>
      <c r="CJ2569" t="str">
        <f>IF(JRF!AV2582&gt;0,"",IF(JRF!Q2582="","",IF(LEFT(JRF!Q2582,1)=IFERROR(VLOOKUP(LEFT(JRF!Q2582,1),$CF$2:$CF$5,1,0),0),"Product Code Required",IF(JRF!V2582="","",IF(JRF!V2582=IFERROR(VLOOKUP(JRF!V2582,$CH:$CH,1,0),0),"Product Code Required","NA")))))</f>
        <v/>
      </c>
      <c r="CK2569" t="str">
        <f>IFERROR(IF(LEN('Journal Template'!F2580)&gt;0,"",IF('Journal Template'!A2580="","",IF(LEFT('Journal Template'!A2580,1)=IFERROR(VLOOKUP(LEFT('Journal Template'!A2580,1),Checks!$CF$2:$CF$5,1,0),0),"Product Code Required",IF('Journal Template'!D2580="","",IF('Journal Template'!D2580=IFERROR(VLOOKUP('Journal Template'!D2580,Checks!$CH:$CH,1,0),0),"Product Code Required","NA"))))),"")</f>
        <v/>
      </c>
    </row>
    <row r="2570" spans="14:89">
      <c r="N2570" t="s">
        <v>11781</v>
      </c>
      <c r="O2570" t="s">
        <v>11782</v>
      </c>
      <c r="P2570" t="s">
        <v>386</v>
      </c>
      <c r="Q2570" s="150" t="str">
        <f>IF(JRF!D2583="","",IF(IFERROR(VLOOKUP(JRF!D2583,Checks!N:P,3,0),0)="A","","Inactive account in Use"))</f>
        <v/>
      </c>
      <c r="R2570" t="str">
        <f>IFERROR(IF('Journal Template'!C2982="","",IF(IFERROR(VLOOKUP('Journal Template'!C2982,Checks!N:P,3,0),0)="A","","Inactive account in Use")),"")</f>
        <v/>
      </c>
      <c r="V2570" s="150" t="str">
        <f>IF(JRF!C2583="","",IF(IFERROR(VLOOKUP(JRF!C2583,Checks!S:U,3,0),0)="A","Entry with System fund Dept",""))</f>
        <v/>
      </c>
      <c r="W2570" t="str">
        <f>IFERROR(IF('Journal Template'!D2982="","",IF(IFERROR(VLOOKUP('Journal Template'!D2982,Checks!S:U,3,0),0)="A","Entry with System fund Dept","")),"")</f>
        <v/>
      </c>
      <c r="X2570" t="s">
        <v>11778</v>
      </c>
      <c r="Y2570" t="s">
        <v>389</v>
      </c>
      <c r="Z2570" t="s">
        <v>11779</v>
      </c>
      <c r="AA2570" t="s">
        <v>11775</v>
      </c>
      <c r="AB2570" t="s">
        <v>125</v>
      </c>
      <c r="AC2570" s="150" t="str">
        <f>IFERROR(IF(JRF!C2583="","",IF(AND(VLOOKUP(JRF!C2583,X:AA,4,0)=JRF!B2583,VLOOKUP(JRF!C2583,X:Y,2,0)="A"),"","Inactive Dept Combo Error")),"Inactive Dept Combo Error")</f>
        <v/>
      </c>
      <c r="AD2570" t="str">
        <f>IFERROR(IF('Journal Template'!D2982="","",IF(AND(VLOOKUP('Journal Template'!D2982,X:AA,4,0)='Journal Template'!A2982,VLOOKUP('Journal Template'!D2982,X:Y,2,0)="A"),"","Inactive Dept Combo Error")),"")</f>
        <v/>
      </c>
      <c r="AK2570" s="150" t="str">
        <f>IF(JRF!B2583="","",IF(JRF!B2583=IFERROR(VLOOKUP(JRF!B2583,Checks!AI:AI,1,0),0),"Entry in Branch/Satellite BU's",""))</f>
        <v/>
      </c>
      <c r="AL2570" t="str">
        <f>IFERROR(IF('Journal Template'!A2982="","",IF('Journal Template'!A2982=IFERROR(VLOOKUP('Journal Template'!A2982,Checks!AI:AI,1,0),0),"Entry in Branch/Satellite BU's","")),"")</f>
        <v/>
      </c>
      <c r="AO2570" s="171"/>
      <c r="AP2570" s="171"/>
      <c r="AQ2570" s="171"/>
      <c r="AR2570" s="171"/>
      <c r="CI2570" t="str">
        <f>IF(JRF!F2583&gt;0,"",IF(JRF!B2583="","",IF(LEFT(JRF!B2583,1)=IFERROR(VLOOKUP(LEFT(JRF!B2583,1),$CF$2:$CF$5,1,0),0),"Product Code Required",IF(JRF!C2583="","",IF(JRF!C2583=IFERROR(VLOOKUP(JRF!C2583,$CH:$CH,1,0),0),"Product Code Required","NA")))))</f>
        <v/>
      </c>
      <c r="CJ2570" t="str">
        <f>IF(JRF!AV2583&gt;0,"",IF(JRF!Q2583="","",IF(LEFT(JRF!Q2583,1)=IFERROR(VLOOKUP(LEFT(JRF!Q2583,1),$CF$2:$CF$5,1,0),0),"Product Code Required",IF(JRF!V2583="","",IF(JRF!V2583=IFERROR(VLOOKUP(JRF!V2583,$CH:$CH,1,0),0),"Product Code Required","NA")))))</f>
        <v/>
      </c>
      <c r="CK2570" t="str">
        <f>IFERROR(IF(LEN('Journal Template'!F2581)&gt;0,"",IF('Journal Template'!A2581="","",IF(LEFT('Journal Template'!A2581,1)=IFERROR(VLOOKUP(LEFT('Journal Template'!A2581,1),Checks!$CF$2:$CF$5,1,0),0),"Product Code Required",IF('Journal Template'!D2581="","",IF('Journal Template'!D2581=IFERROR(VLOOKUP('Journal Template'!D2581,Checks!$CH:$CH,1,0),0),"Product Code Required","NA"))))),"")</f>
        <v/>
      </c>
    </row>
    <row r="2571" spans="14:89">
      <c r="N2571" t="s">
        <v>11783</v>
      </c>
      <c r="O2571" t="s">
        <v>11784</v>
      </c>
      <c r="P2571" t="s">
        <v>386</v>
      </c>
      <c r="Q2571" s="150" t="str">
        <f>IF(JRF!D2584="","",IF(IFERROR(VLOOKUP(JRF!D2584,Checks!N:P,3,0),0)="A","","Inactive account in Use"))</f>
        <v/>
      </c>
      <c r="R2571" t="str">
        <f>IFERROR(IF('Journal Template'!C2983="","",IF(IFERROR(VLOOKUP('Journal Template'!C2983,Checks!N:P,3,0),0)="A","","Inactive account in Use")),"")</f>
        <v/>
      </c>
      <c r="V2571" s="150" t="str">
        <f>IF(JRF!C2584="","",IF(IFERROR(VLOOKUP(JRF!C2584,Checks!S:U,3,0),0)="A","Entry with System fund Dept",""))</f>
        <v/>
      </c>
      <c r="W2571" t="str">
        <f>IFERROR(IF('Journal Template'!D2983="","",IF(IFERROR(VLOOKUP('Journal Template'!D2983,Checks!S:U,3,0),0)="A","Entry with System fund Dept","")),"")</f>
        <v/>
      </c>
      <c r="X2571" t="s">
        <v>11785</v>
      </c>
      <c r="Y2571" t="s">
        <v>386</v>
      </c>
      <c r="Z2571" t="s">
        <v>11786</v>
      </c>
      <c r="AA2571" t="s">
        <v>1493</v>
      </c>
      <c r="AB2571" t="s">
        <v>125</v>
      </c>
      <c r="AC2571" s="150" t="str">
        <f>IFERROR(IF(JRF!C2584="","",IF(AND(VLOOKUP(JRF!C2584,X:AA,4,0)=JRF!B2584,VLOOKUP(JRF!C2584,X:Y,2,0)="A"),"","Inactive Dept Combo Error")),"Inactive Dept Combo Error")</f>
        <v/>
      </c>
      <c r="AD2571" t="str">
        <f>IFERROR(IF('Journal Template'!D2983="","",IF(AND(VLOOKUP('Journal Template'!D2983,X:AA,4,0)='Journal Template'!A2983,VLOOKUP('Journal Template'!D2983,X:Y,2,0)="A"),"","Inactive Dept Combo Error")),"")</f>
        <v/>
      </c>
      <c r="AK2571" s="150" t="str">
        <f>IF(JRF!B2584="","",IF(JRF!B2584=IFERROR(VLOOKUP(JRF!B2584,Checks!AI:AI,1,0),0),"Entry in Branch/Satellite BU's",""))</f>
        <v/>
      </c>
      <c r="AL2571" t="str">
        <f>IFERROR(IF('Journal Template'!A2983="","",IF('Journal Template'!A2983=IFERROR(VLOOKUP('Journal Template'!A2983,Checks!AI:AI,1,0),0),"Entry in Branch/Satellite BU's","")),"")</f>
        <v/>
      </c>
      <c r="AO2571" s="171"/>
      <c r="AP2571" s="171"/>
      <c r="AQ2571" s="171"/>
      <c r="AR2571" s="171"/>
      <c r="CI2571" t="str">
        <f>IF(JRF!F2584&gt;0,"",IF(JRF!B2584="","",IF(LEFT(JRF!B2584,1)=IFERROR(VLOOKUP(LEFT(JRF!B2584,1),$CF$2:$CF$5,1,0),0),"Product Code Required",IF(JRF!C2584="","",IF(JRF!C2584=IFERROR(VLOOKUP(JRF!C2584,$CH:$CH,1,0),0),"Product Code Required","NA")))))</f>
        <v/>
      </c>
      <c r="CJ2571" t="str">
        <f>IF(JRF!AV2584&gt;0,"",IF(JRF!Q2584="","",IF(LEFT(JRF!Q2584,1)=IFERROR(VLOOKUP(LEFT(JRF!Q2584,1),$CF$2:$CF$5,1,0),0),"Product Code Required",IF(JRF!V2584="","",IF(JRF!V2584=IFERROR(VLOOKUP(JRF!V2584,$CH:$CH,1,0),0),"Product Code Required","NA")))))</f>
        <v/>
      </c>
      <c r="CK2571" t="str">
        <f>IFERROR(IF(LEN('Journal Template'!F2582)&gt;0,"",IF('Journal Template'!A2582="","",IF(LEFT('Journal Template'!A2582,1)=IFERROR(VLOOKUP(LEFT('Journal Template'!A2582,1),Checks!$CF$2:$CF$5,1,0),0),"Product Code Required",IF('Journal Template'!D2582="","",IF('Journal Template'!D2582=IFERROR(VLOOKUP('Journal Template'!D2582,Checks!$CH:$CH,1,0),0),"Product Code Required","NA"))))),"")</f>
        <v/>
      </c>
    </row>
    <row r="2572" spans="14:89">
      <c r="N2572" t="s">
        <v>11787</v>
      </c>
      <c r="O2572" t="s">
        <v>11788</v>
      </c>
      <c r="P2572" t="s">
        <v>386</v>
      </c>
      <c r="Q2572" s="150" t="str">
        <f>IF(JRF!D2585="","",IF(IFERROR(VLOOKUP(JRF!D2585,Checks!N:P,3,0),0)="A","","Inactive account in Use"))</f>
        <v/>
      </c>
      <c r="R2572" t="str">
        <f>IFERROR(IF('Journal Template'!C2984="","",IF(IFERROR(VLOOKUP('Journal Template'!C2984,Checks!N:P,3,0),0)="A","","Inactive account in Use")),"")</f>
        <v/>
      </c>
      <c r="V2572" s="150" t="str">
        <f>IF(JRF!C2585="","",IF(IFERROR(VLOOKUP(JRF!C2585,Checks!S:U,3,0),0)="A","Entry with System fund Dept",""))</f>
        <v/>
      </c>
      <c r="W2572" t="str">
        <f>IFERROR(IF('Journal Template'!D2984="","",IF(IFERROR(VLOOKUP('Journal Template'!D2984,Checks!S:U,3,0),0)="A","Entry with System fund Dept","")),"")</f>
        <v/>
      </c>
      <c r="X2572" t="s">
        <v>11785</v>
      </c>
      <c r="Y2572" t="s">
        <v>389</v>
      </c>
      <c r="Z2572" t="s">
        <v>11789</v>
      </c>
      <c r="AA2572" t="s">
        <v>11775</v>
      </c>
      <c r="AB2572" t="s">
        <v>125</v>
      </c>
      <c r="AC2572" s="150" t="str">
        <f>IFERROR(IF(JRF!C2585="","",IF(AND(VLOOKUP(JRF!C2585,X:AA,4,0)=JRF!B2585,VLOOKUP(JRF!C2585,X:Y,2,0)="A"),"","Inactive Dept Combo Error")),"Inactive Dept Combo Error")</f>
        <v/>
      </c>
      <c r="AD2572" t="str">
        <f>IFERROR(IF('Journal Template'!D2984="","",IF(AND(VLOOKUP('Journal Template'!D2984,X:AA,4,0)='Journal Template'!A2984,VLOOKUP('Journal Template'!D2984,X:Y,2,0)="A"),"","Inactive Dept Combo Error")),"")</f>
        <v/>
      </c>
      <c r="AK2572" s="150" t="str">
        <f>IF(JRF!B2585="","",IF(JRF!B2585=IFERROR(VLOOKUP(JRF!B2585,Checks!AI:AI,1,0),0),"Entry in Branch/Satellite BU's",""))</f>
        <v/>
      </c>
      <c r="AL2572" t="str">
        <f>IFERROR(IF('Journal Template'!A2984="","",IF('Journal Template'!A2984=IFERROR(VLOOKUP('Journal Template'!A2984,Checks!AI:AI,1,0),0),"Entry in Branch/Satellite BU's","")),"")</f>
        <v/>
      </c>
      <c r="AO2572" s="171"/>
      <c r="AP2572" s="171"/>
      <c r="AQ2572" s="171"/>
      <c r="AR2572" s="171"/>
      <c r="CI2572" t="str">
        <f>IF(JRF!F2585&gt;0,"",IF(JRF!B2585="","",IF(LEFT(JRF!B2585,1)=IFERROR(VLOOKUP(LEFT(JRF!B2585,1),$CF$2:$CF$5,1,0),0),"Product Code Required",IF(JRF!C2585="","",IF(JRF!C2585=IFERROR(VLOOKUP(JRF!C2585,$CH:$CH,1,0),0),"Product Code Required","NA")))))</f>
        <v/>
      </c>
      <c r="CJ2572" t="str">
        <f>IF(JRF!AV2585&gt;0,"",IF(JRF!Q2585="","",IF(LEFT(JRF!Q2585,1)=IFERROR(VLOOKUP(LEFT(JRF!Q2585,1),$CF$2:$CF$5,1,0),0),"Product Code Required",IF(JRF!V2585="","",IF(JRF!V2585=IFERROR(VLOOKUP(JRF!V2585,$CH:$CH,1,0),0),"Product Code Required","NA")))))</f>
        <v/>
      </c>
      <c r="CK2572" t="str">
        <f>IFERROR(IF(LEN('Journal Template'!F2583)&gt;0,"",IF('Journal Template'!A2583="","",IF(LEFT('Journal Template'!A2583,1)=IFERROR(VLOOKUP(LEFT('Journal Template'!A2583,1),Checks!$CF$2:$CF$5,1,0),0),"Product Code Required",IF('Journal Template'!D2583="","",IF('Journal Template'!D2583=IFERROR(VLOOKUP('Journal Template'!D2583,Checks!$CH:$CH,1,0),0),"Product Code Required","NA"))))),"")</f>
        <v/>
      </c>
    </row>
    <row r="2573" spans="14:89">
      <c r="N2573" t="s">
        <v>11790</v>
      </c>
      <c r="O2573" t="s">
        <v>11791</v>
      </c>
      <c r="P2573" t="s">
        <v>386</v>
      </c>
      <c r="Q2573" s="150" t="str">
        <f>IF(JRF!D2586="","",IF(IFERROR(VLOOKUP(JRF!D2586,Checks!N:P,3,0),0)="A","","Inactive account in Use"))</f>
        <v/>
      </c>
      <c r="R2573" t="str">
        <f>IFERROR(IF('Journal Template'!C2985="","",IF(IFERROR(VLOOKUP('Journal Template'!C2985,Checks!N:P,3,0),0)="A","","Inactive account in Use")),"")</f>
        <v/>
      </c>
      <c r="V2573" s="150" t="str">
        <f>IF(JRF!C2586="","",IF(IFERROR(VLOOKUP(JRF!C2586,Checks!S:U,3,0),0)="A","Entry with System fund Dept",""))</f>
        <v/>
      </c>
      <c r="W2573" t="str">
        <f>IFERROR(IF('Journal Template'!D2985="","",IF(IFERROR(VLOOKUP('Journal Template'!D2985,Checks!S:U,3,0),0)="A","Entry with System fund Dept","")),"")</f>
        <v/>
      </c>
      <c r="X2573" t="s">
        <v>4021</v>
      </c>
      <c r="Y2573" t="s">
        <v>386</v>
      </c>
      <c r="Z2573" t="s">
        <v>11792</v>
      </c>
      <c r="AA2573" t="s">
        <v>391</v>
      </c>
      <c r="AB2573" t="s">
        <v>125</v>
      </c>
      <c r="AC2573" s="150" t="str">
        <f>IFERROR(IF(JRF!C2586="","",IF(AND(VLOOKUP(JRF!C2586,X:AA,4,0)=JRF!B2586,VLOOKUP(JRF!C2586,X:Y,2,0)="A"),"","Inactive Dept Combo Error")),"Inactive Dept Combo Error")</f>
        <v/>
      </c>
      <c r="AD2573" t="str">
        <f>IFERROR(IF('Journal Template'!D2985="","",IF(AND(VLOOKUP('Journal Template'!D2985,X:AA,4,0)='Journal Template'!A2985,VLOOKUP('Journal Template'!D2985,X:Y,2,0)="A"),"","Inactive Dept Combo Error")),"")</f>
        <v/>
      </c>
      <c r="AK2573" s="150" t="str">
        <f>IF(JRF!B2586="","",IF(JRF!B2586=IFERROR(VLOOKUP(JRF!B2586,Checks!AI:AI,1,0),0),"Entry in Branch/Satellite BU's",""))</f>
        <v/>
      </c>
      <c r="AL2573" t="str">
        <f>IFERROR(IF('Journal Template'!A2985="","",IF('Journal Template'!A2985=IFERROR(VLOOKUP('Journal Template'!A2985,Checks!AI:AI,1,0),0),"Entry in Branch/Satellite BU's","")),"")</f>
        <v/>
      </c>
      <c r="AO2573" s="171"/>
      <c r="AP2573" s="171"/>
      <c r="AQ2573" s="171"/>
      <c r="AR2573" s="171"/>
      <c r="CI2573" t="str">
        <f>IF(JRF!F2586&gt;0,"",IF(JRF!B2586="","",IF(LEFT(JRF!B2586,1)=IFERROR(VLOOKUP(LEFT(JRF!B2586,1),$CF$2:$CF$5,1,0),0),"Product Code Required",IF(JRF!C2586="","",IF(JRF!C2586=IFERROR(VLOOKUP(JRF!C2586,$CH:$CH,1,0),0),"Product Code Required","NA")))))</f>
        <v/>
      </c>
      <c r="CJ2573" t="str">
        <f>IF(JRF!AV2586&gt;0,"",IF(JRF!Q2586="","",IF(LEFT(JRF!Q2586,1)=IFERROR(VLOOKUP(LEFT(JRF!Q2586,1),$CF$2:$CF$5,1,0),0),"Product Code Required",IF(JRF!V2586="","",IF(JRF!V2586=IFERROR(VLOOKUP(JRF!V2586,$CH:$CH,1,0),0),"Product Code Required","NA")))))</f>
        <v/>
      </c>
      <c r="CK2573" t="str">
        <f>IFERROR(IF(LEN('Journal Template'!F2584)&gt;0,"",IF('Journal Template'!A2584="","",IF(LEFT('Journal Template'!A2584,1)=IFERROR(VLOOKUP(LEFT('Journal Template'!A2584,1),Checks!$CF$2:$CF$5,1,0),0),"Product Code Required",IF('Journal Template'!D2584="","",IF('Journal Template'!D2584=IFERROR(VLOOKUP('Journal Template'!D2584,Checks!$CH:$CH,1,0),0),"Product Code Required","NA"))))),"")</f>
        <v/>
      </c>
    </row>
    <row r="2574" spans="14:89">
      <c r="N2574" t="s">
        <v>11793</v>
      </c>
      <c r="O2574" t="s">
        <v>11794</v>
      </c>
      <c r="P2574" t="s">
        <v>386</v>
      </c>
      <c r="Q2574" s="150" t="str">
        <f>IF(JRF!D2587="","",IF(IFERROR(VLOOKUP(JRF!D2587,Checks!N:P,3,0),0)="A","","Inactive account in Use"))</f>
        <v/>
      </c>
      <c r="R2574" t="str">
        <f>IFERROR(IF('Journal Template'!C2986="","",IF(IFERROR(VLOOKUP('Journal Template'!C2986,Checks!N:P,3,0),0)="A","","Inactive account in Use")),"")</f>
        <v/>
      </c>
      <c r="V2574" s="150" t="str">
        <f>IF(JRF!C2587="","",IF(IFERROR(VLOOKUP(JRF!C2587,Checks!S:U,3,0),0)="A","Entry with System fund Dept",""))</f>
        <v/>
      </c>
      <c r="W2574" t="str">
        <f>IFERROR(IF('Journal Template'!D2986="","",IF(IFERROR(VLOOKUP('Journal Template'!D2986,Checks!S:U,3,0),0)="A","Entry with System fund Dept","")),"")</f>
        <v/>
      </c>
      <c r="X2574" t="s">
        <v>11795</v>
      </c>
      <c r="Y2574" t="s">
        <v>386</v>
      </c>
      <c r="Z2574" t="s">
        <v>11796</v>
      </c>
      <c r="AA2574" t="s">
        <v>391</v>
      </c>
      <c r="AB2574" t="s">
        <v>125</v>
      </c>
      <c r="AC2574" s="150" t="str">
        <f>IFERROR(IF(JRF!C2587="","",IF(AND(VLOOKUP(JRF!C2587,X:AA,4,0)=JRF!B2587,VLOOKUP(JRF!C2587,X:Y,2,0)="A"),"","Inactive Dept Combo Error")),"Inactive Dept Combo Error")</f>
        <v/>
      </c>
      <c r="AD2574" t="str">
        <f>IFERROR(IF('Journal Template'!D2986="","",IF(AND(VLOOKUP('Journal Template'!D2986,X:AA,4,0)='Journal Template'!A2986,VLOOKUP('Journal Template'!D2986,X:Y,2,0)="A"),"","Inactive Dept Combo Error")),"")</f>
        <v/>
      </c>
      <c r="AK2574" s="150" t="str">
        <f>IF(JRF!B2587="","",IF(JRF!B2587=IFERROR(VLOOKUP(JRF!B2587,Checks!AI:AI,1,0),0),"Entry in Branch/Satellite BU's",""))</f>
        <v/>
      </c>
      <c r="AL2574" t="str">
        <f>IFERROR(IF('Journal Template'!A2986="","",IF('Journal Template'!A2986=IFERROR(VLOOKUP('Journal Template'!A2986,Checks!AI:AI,1,0),0),"Entry in Branch/Satellite BU's","")),"")</f>
        <v/>
      </c>
      <c r="AO2574" s="171"/>
      <c r="AP2574" s="171"/>
      <c r="AQ2574" s="171"/>
      <c r="AR2574" s="171"/>
      <c r="CI2574" t="str">
        <f>IF(JRF!F2587&gt;0,"",IF(JRF!B2587="","",IF(LEFT(JRF!B2587,1)=IFERROR(VLOOKUP(LEFT(JRF!B2587,1),$CF$2:$CF$5,1,0),0),"Product Code Required",IF(JRF!C2587="","",IF(JRF!C2587=IFERROR(VLOOKUP(JRF!C2587,$CH:$CH,1,0),0),"Product Code Required","NA")))))</f>
        <v/>
      </c>
      <c r="CJ2574" t="str">
        <f>IF(JRF!AV2587&gt;0,"",IF(JRF!Q2587="","",IF(LEFT(JRF!Q2587,1)=IFERROR(VLOOKUP(LEFT(JRF!Q2587,1),$CF$2:$CF$5,1,0),0),"Product Code Required",IF(JRF!V2587="","",IF(JRF!V2587=IFERROR(VLOOKUP(JRF!V2587,$CH:$CH,1,0),0),"Product Code Required","NA")))))</f>
        <v/>
      </c>
      <c r="CK2574" t="str">
        <f>IFERROR(IF(LEN('Journal Template'!F2585)&gt;0,"",IF('Journal Template'!A2585="","",IF(LEFT('Journal Template'!A2585,1)=IFERROR(VLOOKUP(LEFT('Journal Template'!A2585,1),Checks!$CF$2:$CF$5,1,0),0),"Product Code Required",IF('Journal Template'!D2585="","",IF('Journal Template'!D2585=IFERROR(VLOOKUP('Journal Template'!D2585,Checks!$CH:$CH,1,0),0),"Product Code Required","NA"))))),"")</f>
        <v/>
      </c>
    </row>
    <row r="2575" spans="14:89">
      <c r="N2575" t="s">
        <v>11797</v>
      </c>
      <c r="O2575" t="s">
        <v>11798</v>
      </c>
      <c r="P2575" t="s">
        <v>386</v>
      </c>
      <c r="Q2575" s="150" t="str">
        <f>IF(JRF!D2588="","",IF(IFERROR(VLOOKUP(JRF!D2588,Checks!N:P,3,0),0)="A","","Inactive account in Use"))</f>
        <v/>
      </c>
      <c r="R2575" t="str">
        <f>IFERROR(IF('Journal Template'!C2987="","",IF(IFERROR(VLOOKUP('Journal Template'!C2987,Checks!N:P,3,0),0)="A","","Inactive account in Use")),"")</f>
        <v/>
      </c>
      <c r="V2575" s="150" t="str">
        <f>IF(JRF!C2588="","",IF(IFERROR(VLOOKUP(JRF!C2588,Checks!S:U,3,0),0)="A","Entry with System fund Dept",""))</f>
        <v/>
      </c>
      <c r="W2575" t="str">
        <f>IFERROR(IF('Journal Template'!D2987="","",IF(IFERROR(VLOOKUP('Journal Template'!D2987,Checks!S:U,3,0),0)="A","Entry with System fund Dept","")),"")</f>
        <v/>
      </c>
      <c r="X2575" t="s">
        <v>11799</v>
      </c>
      <c r="Y2575" t="s">
        <v>389</v>
      </c>
      <c r="Z2575" t="s">
        <v>11800</v>
      </c>
      <c r="AA2575" t="s">
        <v>391</v>
      </c>
      <c r="AB2575" t="s">
        <v>125</v>
      </c>
      <c r="AC2575" s="150" t="str">
        <f>IFERROR(IF(JRF!C2588="","",IF(AND(VLOOKUP(JRF!C2588,X:AA,4,0)=JRF!B2588,VLOOKUP(JRF!C2588,X:Y,2,0)="A"),"","Inactive Dept Combo Error")),"Inactive Dept Combo Error")</f>
        <v/>
      </c>
      <c r="AD2575" t="str">
        <f>IFERROR(IF('Journal Template'!D2987="","",IF(AND(VLOOKUP('Journal Template'!D2987,X:AA,4,0)='Journal Template'!A2987,VLOOKUP('Journal Template'!D2987,X:Y,2,0)="A"),"","Inactive Dept Combo Error")),"")</f>
        <v/>
      </c>
      <c r="AK2575" s="150" t="str">
        <f>IF(JRF!B2588="","",IF(JRF!B2588=IFERROR(VLOOKUP(JRF!B2588,Checks!AI:AI,1,0),0),"Entry in Branch/Satellite BU's",""))</f>
        <v/>
      </c>
      <c r="AL2575" t="str">
        <f>IFERROR(IF('Journal Template'!A2987="","",IF('Journal Template'!A2987=IFERROR(VLOOKUP('Journal Template'!A2987,Checks!AI:AI,1,0),0),"Entry in Branch/Satellite BU's","")),"")</f>
        <v/>
      </c>
      <c r="AO2575" s="171"/>
      <c r="AP2575" s="171"/>
      <c r="AQ2575" s="171"/>
      <c r="AR2575" s="171"/>
      <c r="CI2575" t="str">
        <f>IF(JRF!F2588&gt;0,"",IF(JRF!B2588="","",IF(LEFT(JRF!B2588,1)=IFERROR(VLOOKUP(LEFT(JRF!B2588,1),$CF$2:$CF$5,1,0),0),"Product Code Required",IF(JRF!C2588="","",IF(JRF!C2588=IFERROR(VLOOKUP(JRF!C2588,$CH:$CH,1,0),0),"Product Code Required","NA")))))</f>
        <v/>
      </c>
      <c r="CJ2575" t="str">
        <f>IF(JRF!AV2588&gt;0,"",IF(JRF!Q2588="","",IF(LEFT(JRF!Q2588,1)=IFERROR(VLOOKUP(LEFT(JRF!Q2588,1),$CF$2:$CF$5,1,0),0),"Product Code Required",IF(JRF!V2588="","",IF(JRF!V2588=IFERROR(VLOOKUP(JRF!V2588,$CH:$CH,1,0),0),"Product Code Required","NA")))))</f>
        <v/>
      </c>
      <c r="CK2575" t="str">
        <f>IFERROR(IF(LEN('Journal Template'!F2586)&gt;0,"",IF('Journal Template'!A2586="","",IF(LEFT('Journal Template'!A2586,1)=IFERROR(VLOOKUP(LEFT('Journal Template'!A2586,1),Checks!$CF$2:$CF$5,1,0),0),"Product Code Required",IF('Journal Template'!D2586="","",IF('Journal Template'!D2586=IFERROR(VLOOKUP('Journal Template'!D2586,Checks!$CH:$CH,1,0),0),"Product Code Required","NA"))))),"")</f>
        <v/>
      </c>
    </row>
    <row r="2576" spans="14:89">
      <c r="N2576" t="s">
        <v>11801</v>
      </c>
      <c r="O2576" t="s">
        <v>11802</v>
      </c>
      <c r="P2576" t="s">
        <v>386</v>
      </c>
      <c r="Q2576" s="150" t="str">
        <f>IF(JRF!D2589="","",IF(IFERROR(VLOOKUP(JRF!D2589,Checks!N:P,3,0),0)="A","","Inactive account in Use"))</f>
        <v/>
      </c>
      <c r="R2576" t="str">
        <f>IFERROR(IF('Journal Template'!C2988="","",IF(IFERROR(VLOOKUP('Journal Template'!C2988,Checks!N:P,3,0),0)="A","","Inactive account in Use")),"")</f>
        <v/>
      </c>
      <c r="V2576" s="150" t="str">
        <f>IF(JRF!C2589="","",IF(IFERROR(VLOOKUP(JRF!C2589,Checks!S:U,3,0),0)="A","Entry with System fund Dept",""))</f>
        <v/>
      </c>
      <c r="W2576" t="str">
        <f>IFERROR(IF('Journal Template'!D2988="","",IF(IFERROR(VLOOKUP('Journal Template'!D2988,Checks!S:U,3,0),0)="A","Entry with System fund Dept","")),"")</f>
        <v/>
      </c>
      <c r="X2576" t="s">
        <v>11803</v>
      </c>
      <c r="Y2576" t="s">
        <v>386</v>
      </c>
      <c r="Z2576" t="s">
        <v>11804</v>
      </c>
      <c r="AA2576" t="s">
        <v>391</v>
      </c>
      <c r="AB2576" t="s">
        <v>125</v>
      </c>
      <c r="AC2576" s="150" t="str">
        <f>IFERROR(IF(JRF!C2589="","",IF(AND(VLOOKUP(JRF!C2589,X:AA,4,0)=JRF!B2589,VLOOKUP(JRF!C2589,X:Y,2,0)="A"),"","Inactive Dept Combo Error")),"Inactive Dept Combo Error")</f>
        <v/>
      </c>
      <c r="AD2576" t="str">
        <f>IFERROR(IF('Journal Template'!D2988="","",IF(AND(VLOOKUP('Journal Template'!D2988,X:AA,4,0)='Journal Template'!A2988,VLOOKUP('Journal Template'!D2988,X:Y,2,0)="A"),"","Inactive Dept Combo Error")),"")</f>
        <v/>
      </c>
      <c r="AK2576" s="150" t="str">
        <f>IF(JRF!B2589="","",IF(JRF!B2589=IFERROR(VLOOKUP(JRF!B2589,Checks!AI:AI,1,0),0),"Entry in Branch/Satellite BU's",""))</f>
        <v/>
      </c>
      <c r="AL2576" t="str">
        <f>IFERROR(IF('Journal Template'!A2988="","",IF('Journal Template'!A2988=IFERROR(VLOOKUP('Journal Template'!A2988,Checks!AI:AI,1,0),0),"Entry in Branch/Satellite BU's","")),"")</f>
        <v/>
      </c>
      <c r="AO2576" s="171"/>
      <c r="AP2576" s="171"/>
      <c r="AQ2576" s="171"/>
      <c r="AR2576" s="171"/>
      <c r="CI2576" t="str">
        <f>IF(JRF!F2589&gt;0,"",IF(JRF!B2589="","",IF(LEFT(JRF!B2589,1)=IFERROR(VLOOKUP(LEFT(JRF!B2589,1),$CF$2:$CF$5,1,0),0),"Product Code Required",IF(JRF!C2589="","",IF(JRF!C2589=IFERROR(VLOOKUP(JRF!C2589,$CH:$CH,1,0),0),"Product Code Required","NA")))))</f>
        <v/>
      </c>
      <c r="CJ2576" t="str">
        <f>IF(JRF!AV2589&gt;0,"",IF(JRF!Q2589="","",IF(LEFT(JRF!Q2589,1)=IFERROR(VLOOKUP(LEFT(JRF!Q2589,1),$CF$2:$CF$5,1,0),0),"Product Code Required",IF(JRF!V2589="","",IF(JRF!V2589=IFERROR(VLOOKUP(JRF!V2589,$CH:$CH,1,0),0),"Product Code Required","NA")))))</f>
        <v/>
      </c>
      <c r="CK2576" t="str">
        <f>IFERROR(IF(LEN('Journal Template'!F2587)&gt;0,"",IF('Journal Template'!A2587="","",IF(LEFT('Journal Template'!A2587,1)=IFERROR(VLOOKUP(LEFT('Journal Template'!A2587,1),Checks!$CF$2:$CF$5,1,0),0),"Product Code Required",IF('Journal Template'!D2587="","",IF('Journal Template'!D2587=IFERROR(VLOOKUP('Journal Template'!D2587,Checks!$CH:$CH,1,0),0),"Product Code Required","NA"))))),"")</f>
        <v/>
      </c>
    </row>
    <row r="2577" spans="14:89">
      <c r="N2577" t="s">
        <v>11805</v>
      </c>
      <c r="O2577" t="s">
        <v>11806</v>
      </c>
      <c r="P2577" t="s">
        <v>386</v>
      </c>
      <c r="Q2577" s="150" t="str">
        <f>IF(JRF!D2590="","",IF(IFERROR(VLOOKUP(JRF!D2590,Checks!N:P,3,0),0)="A","","Inactive account in Use"))</f>
        <v/>
      </c>
      <c r="R2577" t="str">
        <f>IFERROR(IF('Journal Template'!C2989="","",IF(IFERROR(VLOOKUP('Journal Template'!C2989,Checks!N:P,3,0),0)="A","","Inactive account in Use")),"")</f>
        <v/>
      </c>
      <c r="V2577" s="150" t="str">
        <f>IF(JRF!C2590="","",IF(IFERROR(VLOOKUP(JRF!C2590,Checks!S:U,3,0),0)="A","Entry with System fund Dept",""))</f>
        <v/>
      </c>
      <c r="W2577" t="str">
        <f>IFERROR(IF('Journal Template'!D2989="","",IF(IFERROR(VLOOKUP('Journal Template'!D2989,Checks!S:U,3,0),0)="A","Entry with System fund Dept","")),"")</f>
        <v/>
      </c>
      <c r="X2577" t="s">
        <v>11807</v>
      </c>
      <c r="Y2577" t="s">
        <v>389</v>
      </c>
      <c r="Z2577" t="s">
        <v>11808</v>
      </c>
      <c r="AA2577" t="s">
        <v>391</v>
      </c>
      <c r="AB2577" t="s">
        <v>125</v>
      </c>
      <c r="AC2577" s="150" t="str">
        <f>IFERROR(IF(JRF!C2590="","",IF(AND(VLOOKUP(JRF!C2590,X:AA,4,0)=JRF!B2590,VLOOKUP(JRF!C2590,X:Y,2,0)="A"),"","Inactive Dept Combo Error")),"Inactive Dept Combo Error")</f>
        <v/>
      </c>
      <c r="AD2577" t="str">
        <f>IFERROR(IF('Journal Template'!D2989="","",IF(AND(VLOOKUP('Journal Template'!D2989,X:AA,4,0)='Journal Template'!A2989,VLOOKUP('Journal Template'!D2989,X:Y,2,0)="A"),"","Inactive Dept Combo Error")),"")</f>
        <v/>
      </c>
      <c r="AK2577" s="150" t="str">
        <f>IF(JRF!B2590="","",IF(JRF!B2590=IFERROR(VLOOKUP(JRF!B2590,Checks!AI:AI,1,0),0),"Entry in Branch/Satellite BU's",""))</f>
        <v/>
      </c>
      <c r="AL2577" t="str">
        <f>IFERROR(IF('Journal Template'!A2989="","",IF('Journal Template'!A2989=IFERROR(VLOOKUP('Journal Template'!A2989,Checks!AI:AI,1,0),0),"Entry in Branch/Satellite BU's","")),"")</f>
        <v/>
      </c>
      <c r="AO2577" s="171"/>
      <c r="AP2577" s="171"/>
      <c r="AQ2577" s="171"/>
      <c r="AR2577" s="171"/>
      <c r="CI2577" t="str">
        <f>IF(JRF!F2590&gt;0,"",IF(JRF!B2590="","",IF(LEFT(JRF!B2590,1)=IFERROR(VLOOKUP(LEFT(JRF!B2590,1),$CF$2:$CF$5,1,0),0),"Product Code Required",IF(JRF!C2590="","",IF(JRF!C2590=IFERROR(VLOOKUP(JRF!C2590,$CH:$CH,1,0),0),"Product Code Required","NA")))))</f>
        <v/>
      </c>
      <c r="CJ2577" t="str">
        <f>IF(JRF!AV2590&gt;0,"",IF(JRF!Q2590="","",IF(LEFT(JRF!Q2590,1)=IFERROR(VLOOKUP(LEFT(JRF!Q2590,1),$CF$2:$CF$5,1,0),0),"Product Code Required",IF(JRF!V2590="","",IF(JRF!V2590=IFERROR(VLOOKUP(JRF!V2590,$CH:$CH,1,0),0),"Product Code Required","NA")))))</f>
        <v/>
      </c>
      <c r="CK2577" t="str">
        <f>IFERROR(IF(LEN('Journal Template'!F2588)&gt;0,"",IF('Journal Template'!A2588="","",IF(LEFT('Journal Template'!A2588,1)=IFERROR(VLOOKUP(LEFT('Journal Template'!A2588,1),Checks!$CF$2:$CF$5,1,0),0),"Product Code Required",IF('Journal Template'!D2588="","",IF('Journal Template'!D2588=IFERROR(VLOOKUP('Journal Template'!D2588,Checks!$CH:$CH,1,0),0),"Product Code Required","NA"))))),"")</f>
        <v/>
      </c>
    </row>
    <row r="2578" spans="14:89">
      <c r="N2578" t="s">
        <v>11809</v>
      </c>
      <c r="O2578" t="s">
        <v>11810</v>
      </c>
      <c r="P2578" t="s">
        <v>386</v>
      </c>
      <c r="Q2578" s="150" t="str">
        <f>IF(JRF!D2591="","",IF(IFERROR(VLOOKUP(JRF!D2591,Checks!N:P,3,0),0)="A","","Inactive account in Use"))</f>
        <v/>
      </c>
      <c r="R2578" t="str">
        <f>IFERROR(IF('Journal Template'!C2990="","",IF(IFERROR(VLOOKUP('Journal Template'!C2990,Checks!N:P,3,0),0)="A","","Inactive account in Use")),"")</f>
        <v/>
      </c>
      <c r="V2578" s="150" t="str">
        <f>IF(JRF!C2591="","",IF(IFERROR(VLOOKUP(JRF!C2591,Checks!S:U,3,0),0)="A","Entry with System fund Dept",""))</f>
        <v/>
      </c>
      <c r="W2578" t="str">
        <f>IFERROR(IF('Journal Template'!D2990="","",IF(IFERROR(VLOOKUP('Journal Template'!D2990,Checks!S:U,3,0),0)="A","Entry with System fund Dept","")),"")</f>
        <v/>
      </c>
      <c r="X2578" t="s">
        <v>11811</v>
      </c>
      <c r="Y2578" t="s">
        <v>389</v>
      </c>
      <c r="Z2578" t="s">
        <v>11812</v>
      </c>
      <c r="AA2578" t="s">
        <v>391</v>
      </c>
      <c r="AB2578" t="s">
        <v>125</v>
      </c>
      <c r="AC2578" s="150" t="str">
        <f>IFERROR(IF(JRF!C2591="","",IF(AND(VLOOKUP(JRF!C2591,X:AA,4,0)=JRF!B2591,VLOOKUP(JRF!C2591,X:Y,2,0)="A"),"","Inactive Dept Combo Error")),"Inactive Dept Combo Error")</f>
        <v/>
      </c>
      <c r="AD2578" t="str">
        <f>IFERROR(IF('Journal Template'!D2990="","",IF(AND(VLOOKUP('Journal Template'!D2990,X:AA,4,0)='Journal Template'!A2990,VLOOKUP('Journal Template'!D2990,X:Y,2,0)="A"),"","Inactive Dept Combo Error")),"")</f>
        <v/>
      </c>
      <c r="AK2578" s="150" t="str">
        <f>IF(JRF!B2591="","",IF(JRF!B2591=IFERROR(VLOOKUP(JRF!B2591,Checks!AI:AI,1,0),0),"Entry in Branch/Satellite BU's",""))</f>
        <v/>
      </c>
      <c r="AL2578" t="str">
        <f>IFERROR(IF('Journal Template'!A2990="","",IF('Journal Template'!A2990=IFERROR(VLOOKUP('Journal Template'!A2990,Checks!AI:AI,1,0),0),"Entry in Branch/Satellite BU's","")),"")</f>
        <v/>
      </c>
      <c r="AO2578" s="171"/>
      <c r="AP2578" s="171"/>
      <c r="AQ2578" s="171"/>
      <c r="AR2578" s="171"/>
      <c r="CI2578" t="str">
        <f>IF(JRF!F2591&gt;0,"",IF(JRF!B2591="","",IF(LEFT(JRF!B2591,1)=IFERROR(VLOOKUP(LEFT(JRF!B2591,1),$CF$2:$CF$5,1,0),0),"Product Code Required",IF(JRF!C2591="","",IF(JRF!C2591=IFERROR(VLOOKUP(JRF!C2591,$CH:$CH,1,0),0),"Product Code Required","NA")))))</f>
        <v/>
      </c>
      <c r="CJ2578" t="str">
        <f>IF(JRF!AV2591&gt;0,"",IF(JRF!Q2591="","",IF(LEFT(JRF!Q2591,1)=IFERROR(VLOOKUP(LEFT(JRF!Q2591,1),$CF$2:$CF$5,1,0),0),"Product Code Required",IF(JRF!V2591="","",IF(JRF!V2591=IFERROR(VLOOKUP(JRF!V2591,$CH:$CH,1,0),0),"Product Code Required","NA")))))</f>
        <v/>
      </c>
      <c r="CK2578" t="str">
        <f>IFERROR(IF(LEN('Journal Template'!F2589)&gt;0,"",IF('Journal Template'!A2589="","",IF(LEFT('Journal Template'!A2589,1)=IFERROR(VLOOKUP(LEFT('Journal Template'!A2589,1),Checks!$CF$2:$CF$5,1,0),0),"Product Code Required",IF('Journal Template'!D2589="","",IF('Journal Template'!D2589=IFERROR(VLOOKUP('Journal Template'!D2589,Checks!$CH:$CH,1,0),0),"Product Code Required","NA"))))),"")</f>
        <v/>
      </c>
    </row>
    <row r="2579" spans="14:89">
      <c r="N2579" t="s">
        <v>11813</v>
      </c>
      <c r="O2579" t="s">
        <v>11814</v>
      </c>
      <c r="P2579" t="s">
        <v>386</v>
      </c>
      <c r="Q2579" s="150" t="str">
        <f>IF(JRF!D2592="","",IF(IFERROR(VLOOKUP(JRF!D2592,Checks!N:P,3,0),0)="A","","Inactive account in Use"))</f>
        <v/>
      </c>
      <c r="R2579" t="str">
        <f>IFERROR(IF('Journal Template'!C2991="","",IF(IFERROR(VLOOKUP('Journal Template'!C2991,Checks!N:P,3,0),0)="A","","Inactive account in Use")),"")</f>
        <v/>
      </c>
      <c r="V2579" s="150" t="str">
        <f>IF(JRF!C2592="","",IF(IFERROR(VLOOKUP(JRF!C2592,Checks!S:U,3,0),0)="A","Entry with System fund Dept",""))</f>
        <v/>
      </c>
      <c r="W2579" t="str">
        <f>IFERROR(IF('Journal Template'!D2991="","",IF(IFERROR(VLOOKUP('Journal Template'!D2991,Checks!S:U,3,0),0)="A","Entry with System fund Dept","")),"")</f>
        <v/>
      </c>
      <c r="X2579" t="s">
        <v>11815</v>
      </c>
      <c r="Y2579" t="s">
        <v>386</v>
      </c>
      <c r="Z2579" t="s">
        <v>11816</v>
      </c>
      <c r="AA2579" t="s">
        <v>391</v>
      </c>
      <c r="AB2579" t="s">
        <v>125</v>
      </c>
      <c r="AC2579" s="150" t="str">
        <f>IFERROR(IF(JRF!C2592="","",IF(AND(VLOOKUP(JRF!C2592,X:AA,4,0)=JRF!B2592,VLOOKUP(JRF!C2592,X:Y,2,0)="A"),"","Inactive Dept Combo Error")),"Inactive Dept Combo Error")</f>
        <v/>
      </c>
      <c r="AD2579" t="str">
        <f>IFERROR(IF('Journal Template'!D2991="","",IF(AND(VLOOKUP('Journal Template'!D2991,X:AA,4,0)='Journal Template'!A2991,VLOOKUP('Journal Template'!D2991,X:Y,2,0)="A"),"","Inactive Dept Combo Error")),"")</f>
        <v/>
      </c>
      <c r="AK2579" s="150" t="str">
        <f>IF(JRF!B2592="","",IF(JRF!B2592=IFERROR(VLOOKUP(JRF!B2592,Checks!AI:AI,1,0),0),"Entry in Branch/Satellite BU's",""))</f>
        <v/>
      </c>
      <c r="AL2579" t="str">
        <f>IFERROR(IF('Journal Template'!A2991="","",IF('Journal Template'!A2991=IFERROR(VLOOKUP('Journal Template'!A2991,Checks!AI:AI,1,0),0),"Entry in Branch/Satellite BU's","")),"")</f>
        <v/>
      </c>
      <c r="AO2579" s="171"/>
      <c r="AP2579" s="171"/>
      <c r="AQ2579" s="171"/>
      <c r="AR2579" s="171"/>
      <c r="CI2579" t="str">
        <f>IF(JRF!F2592&gt;0,"",IF(JRF!B2592="","",IF(LEFT(JRF!B2592,1)=IFERROR(VLOOKUP(LEFT(JRF!B2592,1),$CF$2:$CF$5,1,0),0),"Product Code Required",IF(JRF!C2592="","",IF(JRF!C2592=IFERROR(VLOOKUP(JRF!C2592,$CH:$CH,1,0),0),"Product Code Required","NA")))))</f>
        <v/>
      </c>
      <c r="CJ2579" t="str">
        <f>IF(JRF!AV2592&gt;0,"",IF(JRF!Q2592="","",IF(LEFT(JRF!Q2592,1)=IFERROR(VLOOKUP(LEFT(JRF!Q2592,1),$CF$2:$CF$5,1,0),0),"Product Code Required",IF(JRF!V2592="","",IF(JRF!V2592=IFERROR(VLOOKUP(JRF!V2592,$CH:$CH,1,0),0),"Product Code Required","NA")))))</f>
        <v/>
      </c>
      <c r="CK2579" t="str">
        <f>IFERROR(IF(LEN('Journal Template'!F2590)&gt;0,"",IF('Journal Template'!A2590="","",IF(LEFT('Journal Template'!A2590,1)=IFERROR(VLOOKUP(LEFT('Journal Template'!A2590,1),Checks!$CF$2:$CF$5,1,0),0),"Product Code Required",IF('Journal Template'!D2590="","",IF('Journal Template'!D2590=IFERROR(VLOOKUP('Journal Template'!D2590,Checks!$CH:$CH,1,0),0),"Product Code Required","NA"))))),"")</f>
        <v/>
      </c>
    </row>
    <row r="2580" spans="14:89">
      <c r="N2580" t="s">
        <v>11817</v>
      </c>
      <c r="O2580" t="s">
        <v>11818</v>
      </c>
      <c r="P2580" t="s">
        <v>386</v>
      </c>
      <c r="Q2580" s="150" t="str">
        <f>IF(JRF!D2593="","",IF(IFERROR(VLOOKUP(JRF!D2593,Checks!N:P,3,0),0)="A","","Inactive account in Use"))</f>
        <v/>
      </c>
      <c r="R2580" t="str">
        <f>IFERROR(IF('Journal Template'!C2992="","",IF(IFERROR(VLOOKUP('Journal Template'!C2992,Checks!N:P,3,0),0)="A","","Inactive account in Use")),"")</f>
        <v/>
      </c>
      <c r="V2580" s="150" t="str">
        <f>IF(JRF!C2593="","",IF(IFERROR(VLOOKUP(JRF!C2593,Checks!S:U,3,0),0)="A","Entry with System fund Dept",""))</f>
        <v/>
      </c>
      <c r="W2580" t="str">
        <f>IFERROR(IF('Journal Template'!D2992="","",IF(IFERROR(VLOOKUP('Journal Template'!D2992,Checks!S:U,3,0),0)="A","Entry with System fund Dept","")),"")</f>
        <v/>
      </c>
      <c r="X2580" t="s">
        <v>11819</v>
      </c>
      <c r="Y2580" t="s">
        <v>386</v>
      </c>
      <c r="Z2580" t="s">
        <v>11820</v>
      </c>
      <c r="AA2580" t="s">
        <v>11821</v>
      </c>
      <c r="AB2580" t="s">
        <v>125</v>
      </c>
      <c r="AC2580" s="150" t="str">
        <f>IFERROR(IF(JRF!C2593="","",IF(AND(VLOOKUP(JRF!C2593,X:AA,4,0)=JRF!B2593,VLOOKUP(JRF!C2593,X:Y,2,0)="A"),"","Inactive Dept Combo Error")),"Inactive Dept Combo Error")</f>
        <v/>
      </c>
      <c r="AD2580" t="str">
        <f>IFERROR(IF('Journal Template'!D2992="","",IF(AND(VLOOKUP('Journal Template'!D2992,X:AA,4,0)='Journal Template'!A2992,VLOOKUP('Journal Template'!D2992,X:Y,2,0)="A"),"","Inactive Dept Combo Error")),"")</f>
        <v/>
      </c>
      <c r="AK2580" s="150" t="str">
        <f>IF(JRF!B2593="","",IF(JRF!B2593=IFERROR(VLOOKUP(JRF!B2593,Checks!AI:AI,1,0),0),"Entry in Branch/Satellite BU's",""))</f>
        <v/>
      </c>
      <c r="AL2580" t="str">
        <f>IFERROR(IF('Journal Template'!A2992="","",IF('Journal Template'!A2992=IFERROR(VLOOKUP('Journal Template'!A2992,Checks!AI:AI,1,0),0),"Entry in Branch/Satellite BU's","")),"")</f>
        <v/>
      </c>
      <c r="AO2580" s="171"/>
      <c r="AP2580" s="171"/>
      <c r="AQ2580" s="171"/>
      <c r="AR2580" s="171"/>
      <c r="CI2580" t="str">
        <f>IF(JRF!F2593&gt;0,"",IF(JRF!B2593="","",IF(LEFT(JRF!B2593,1)=IFERROR(VLOOKUP(LEFT(JRF!B2593,1),$CF$2:$CF$5,1,0),0),"Product Code Required",IF(JRF!C2593="","",IF(JRF!C2593=IFERROR(VLOOKUP(JRF!C2593,$CH:$CH,1,0),0),"Product Code Required","NA")))))</f>
        <v/>
      </c>
      <c r="CJ2580" t="str">
        <f>IF(JRF!AV2593&gt;0,"",IF(JRF!Q2593="","",IF(LEFT(JRF!Q2593,1)=IFERROR(VLOOKUP(LEFT(JRF!Q2593,1),$CF$2:$CF$5,1,0),0),"Product Code Required",IF(JRF!V2593="","",IF(JRF!V2593=IFERROR(VLOOKUP(JRF!V2593,$CH:$CH,1,0),0),"Product Code Required","NA")))))</f>
        <v/>
      </c>
      <c r="CK2580" t="str">
        <f>IFERROR(IF(LEN('Journal Template'!F2591)&gt;0,"",IF('Journal Template'!A2591="","",IF(LEFT('Journal Template'!A2591,1)=IFERROR(VLOOKUP(LEFT('Journal Template'!A2591,1),Checks!$CF$2:$CF$5,1,0),0),"Product Code Required",IF('Journal Template'!D2591="","",IF('Journal Template'!D2591=IFERROR(VLOOKUP('Journal Template'!D2591,Checks!$CH:$CH,1,0),0),"Product Code Required","NA"))))),"")</f>
        <v/>
      </c>
    </row>
    <row r="2581" spans="14:89">
      <c r="N2581" t="s">
        <v>11822</v>
      </c>
      <c r="O2581" t="s">
        <v>11823</v>
      </c>
      <c r="P2581" t="s">
        <v>386</v>
      </c>
      <c r="Q2581" s="150" t="str">
        <f>IF(JRF!D2594="","",IF(IFERROR(VLOOKUP(JRF!D2594,Checks!N:P,3,0),0)="A","","Inactive account in Use"))</f>
        <v/>
      </c>
      <c r="R2581" t="str">
        <f>IFERROR(IF('Journal Template'!C2993="","",IF(IFERROR(VLOOKUP('Journal Template'!C2993,Checks!N:P,3,0),0)="A","","Inactive account in Use")),"")</f>
        <v/>
      </c>
      <c r="V2581" s="150" t="str">
        <f>IF(JRF!C2594="","",IF(IFERROR(VLOOKUP(JRF!C2594,Checks!S:U,3,0),0)="A","Entry with System fund Dept",""))</f>
        <v/>
      </c>
      <c r="W2581" t="str">
        <f>IFERROR(IF('Journal Template'!D2993="","",IF(IFERROR(VLOOKUP('Journal Template'!D2993,Checks!S:U,3,0),0)="A","Entry with System fund Dept","")),"")</f>
        <v/>
      </c>
      <c r="X2581" t="s">
        <v>11824</v>
      </c>
      <c r="Y2581" t="s">
        <v>389</v>
      </c>
      <c r="Z2581" t="s">
        <v>11825</v>
      </c>
      <c r="AA2581" t="s">
        <v>391</v>
      </c>
      <c r="AB2581" t="s">
        <v>125</v>
      </c>
      <c r="AC2581" s="150" t="str">
        <f>IFERROR(IF(JRF!C2594="","",IF(AND(VLOOKUP(JRF!C2594,X:AA,4,0)=JRF!B2594,VLOOKUP(JRF!C2594,X:Y,2,0)="A"),"","Inactive Dept Combo Error")),"Inactive Dept Combo Error")</f>
        <v/>
      </c>
      <c r="AD2581" t="str">
        <f>IFERROR(IF('Journal Template'!D2993="","",IF(AND(VLOOKUP('Journal Template'!D2993,X:AA,4,0)='Journal Template'!A2993,VLOOKUP('Journal Template'!D2993,X:Y,2,0)="A"),"","Inactive Dept Combo Error")),"")</f>
        <v/>
      </c>
      <c r="AK2581" s="150" t="str">
        <f>IF(JRF!B2594="","",IF(JRF!B2594=IFERROR(VLOOKUP(JRF!B2594,Checks!AI:AI,1,0),0),"Entry in Branch/Satellite BU's",""))</f>
        <v/>
      </c>
      <c r="AL2581" t="str">
        <f>IFERROR(IF('Journal Template'!A2993="","",IF('Journal Template'!A2993=IFERROR(VLOOKUP('Journal Template'!A2993,Checks!AI:AI,1,0),0),"Entry in Branch/Satellite BU's","")),"")</f>
        <v/>
      </c>
      <c r="AO2581" s="171"/>
      <c r="AP2581" s="171"/>
      <c r="AQ2581" s="171"/>
      <c r="AR2581" s="171"/>
      <c r="CI2581" t="str">
        <f>IF(JRF!F2594&gt;0,"",IF(JRF!B2594="","",IF(LEFT(JRF!B2594,1)=IFERROR(VLOOKUP(LEFT(JRF!B2594,1),$CF$2:$CF$5,1,0),0),"Product Code Required",IF(JRF!C2594="","",IF(JRF!C2594=IFERROR(VLOOKUP(JRF!C2594,$CH:$CH,1,0),0),"Product Code Required","NA")))))</f>
        <v/>
      </c>
      <c r="CJ2581" t="str">
        <f>IF(JRF!AV2594&gt;0,"",IF(JRF!Q2594="","",IF(LEFT(JRF!Q2594,1)=IFERROR(VLOOKUP(LEFT(JRF!Q2594,1),$CF$2:$CF$5,1,0),0),"Product Code Required",IF(JRF!V2594="","",IF(JRF!V2594=IFERROR(VLOOKUP(JRF!V2594,$CH:$CH,1,0),0),"Product Code Required","NA")))))</f>
        <v/>
      </c>
      <c r="CK2581" t="str">
        <f>IFERROR(IF(LEN('Journal Template'!F2592)&gt;0,"",IF('Journal Template'!A2592="","",IF(LEFT('Journal Template'!A2592,1)=IFERROR(VLOOKUP(LEFT('Journal Template'!A2592,1),Checks!$CF$2:$CF$5,1,0),0),"Product Code Required",IF('Journal Template'!D2592="","",IF('Journal Template'!D2592=IFERROR(VLOOKUP('Journal Template'!D2592,Checks!$CH:$CH,1,0),0),"Product Code Required","NA"))))),"")</f>
        <v/>
      </c>
    </row>
    <row r="2582" spans="14:89">
      <c r="N2582" t="s">
        <v>11826</v>
      </c>
      <c r="O2582" t="s">
        <v>11827</v>
      </c>
      <c r="P2582" t="s">
        <v>386</v>
      </c>
      <c r="Q2582" s="150" t="str">
        <f>IF(JRF!D2595="","",IF(IFERROR(VLOOKUP(JRF!D2595,Checks!N:P,3,0),0)="A","","Inactive account in Use"))</f>
        <v/>
      </c>
      <c r="R2582" t="str">
        <f>IFERROR(IF('Journal Template'!C2994="","",IF(IFERROR(VLOOKUP('Journal Template'!C2994,Checks!N:P,3,0),0)="A","","Inactive account in Use")),"")</f>
        <v/>
      </c>
      <c r="V2582" s="150" t="str">
        <f>IF(JRF!C2595="","",IF(IFERROR(VLOOKUP(JRF!C2595,Checks!S:U,3,0),0)="A","Entry with System fund Dept",""))</f>
        <v/>
      </c>
      <c r="W2582" t="str">
        <f>IFERROR(IF('Journal Template'!D2994="","",IF(IFERROR(VLOOKUP('Journal Template'!D2994,Checks!S:U,3,0),0)="A","Entry with System fund Dept","")),"")</f>
        <v/>
      </c>
      <c r="X2582" t="s">
        <v>11828</v>
      </c>
      <c r="Y2582" t="s">
        <v>386</v>
      </c>
      <c r="Z2582" t="s">
        <v>11829</v>
      </c>
      <c r="AA2582" t="s">
        <v>391</v>
      </c>
      <c r="AB2582" t="s">
        <v>125</v>
      </c>
      <c r="AC2582" s="150" t="str">
        <f>IFERROR(IF(JRF!C2595="","",IF(AND(VLOOKUP(JRF!C2595,X:AA,4,0)=JRF!B2595,VLOOKUP(JRF!C2595,X:Y,2,0)="A"),"","Inactive Dept Combo Error")),"Inactive Dept Combo Error")</f>
        <v/>
      </c>
      <c r="AD2582" t="str">
        <f>IFERROR(IF('Journal Template'!D2994="","",IF(AND(VLOOKUP('Journal Template'!D2994,X:AA,4,0)='Journal Template'!A2994,VLOOKUP('Journal Template'!D2994,X:Y,2,0)="A"),"","Inactive Dept Combo Error")),"")</f>
        <v/>
      </c>
      <c r="AK2582" s="150" t="str">
        <f>IF(JRF!B2595="","",IF(JRF!B2595=IFERROR(VLOOKUP(JRF!B2595,Checks!AI:AI,1,0),0),"Entry in Branch/Satellite BU's",""))</f>
        <v/>
      </c>
      <c r="AL2582" t="str">
        <f>IFERROR(IF('Journal Template'!A2994="","",IF('Journal Template'!A2994=IFERROR(VLOOKUP('Journal Template'!A2994,Checks!AI:AI,1,0),0),"Entry in Branch/Satellite BU's","")),"")</f>
        <v/>
      </c>
      <c r="AO2582" s="171"/>
      <c r="AP2582" s="171"/>
      <c r="AQ2582" s="171"/>
      <c r="AR2582" s="171"/>
      <c r="CI2582" t="str">
        <f>IF(JRF!F2595&gt;0,"",IF(JRF!B2595="","",IF(LEFT(JRF!B2595,1)=IFERROR(VLOOKUP(LEFT(JRF!B2595,1),$CF$2:$CF$5,1,0),0),"Product Code Required",IF(JRF!C2595="","",IF(JRF!C2595=IFERROR(VLOOKUP(JRF!C2595,$CH:$CH,1,0),0),"Product Code Required","NA")))))</f>
        <v/>
      </c>
      <c r="CJ2582" t="str">
        <f>IF(JRF!AV2595&gt;0,"",IF(JRF!Q2595="","",IF(LEFT(JRF!Q2595,1)=IFERROR(VLOOKUP(LEFT(JRF!Q2595,1),$CF$2:$CF$5,1,0),0),"Product Code Required",IF(JRF!V2595="","",IF(JRF!V2595=IFERROR(VLOOKUP(JRF!V2595,$CH:$CH,1,0),0),"Product Code Required","NA")))))</f>
        <v/>
      </c>
      <c r="CK2582" t="str">
        <f>IFERROR(IF(LEN('Journal Template'!F2593)&gt;0,"",IF('Journal Template'!A2593="","",IF(LEFT('Journal Template'!A2593,1)=IFERROR(VLOOKUP(LEFT('Journal Template'!A2593,1),Checks!$CF$2:$CF$5,1,0),0),"Product Code Required",IF('Journal Template'!D2593="","",IF('Journal Template'!D2593=IFERROR(VLOOKUP('Journal Template'!D2593,Checks!$CH:$CH,1,0),0),"Product Code Required","NA"))))),"")</f>
        <v/>
      </c>
    </row>
    <row r="2583" spans="14:89">
      <c r="N2583" t="s">
        <v>11830</v>
      </c>
      <c r="O2583" t="s">
        <v>11831</v>
      </c>
      <c r="P2583" t="s">
        <v>386</v>
      </c>
      <c r="Q2583" s="150" t="str">
        <f>IF(JRF!D2596="","",IF(IFERROR(VLOOKUP(JRF!D2596,Checks!N:P,3,0),0)="A","","Inactive account in Use"))</f>
        <v/>
      </c>
      <c r="R2583" t="str">
        <f>IFERROR(IF('Journal Template'!C2995="","",IF(IFERROR(VLOOKUP('Journal Template'!C2995,Checks!N:P,3,0),0)="A","","Inactive account in Use")),"")</f>
        <v/>
      </c>
      <c r="V2583" s="150" t="str">
        <f>IF(JRF!C2596="","",IF(IFERROR(VLOOKUP(JRF!C2596,Checks!S:U,3,0),0)="A","Entry with System fund Dept",""))</f>
        <v/>
      </c>
      <c r="W2583" t="str">
        <f>IFERROR(IF('Journal Template'!D2995="","",IF(IFERROR(VLOOKUP('Journal Template'!D2995,Checks!S:U,3,0),0)="A","Entry with System fund Dept","")),"")</f>
        <v/>
      </c>
      <c r="X2583" t="s">
        <v>11832</v>
      </c>
      <c r="Y2583" t="s">
        <v>386</v>
      </c>
      <c r="Z2583" t="s">
        <v>11833</v>
      </c>
      <c r="AA2583" t="s">
        <v>391</v>
      </c>
      <c r="AB2583" t="s">
        <v>125</v>
      </c>
      <c r="AC2583" s="150" t="str">
        <f>IFERROR(IF(JRF!C2596="","",IF(AND(VLOOKUP(JRF!C2596,X:AA,4,0)=JRF!B2596,VLOOKUP(JRF!C2596,X:Y,2,0)="A"),"","Inactive Dept Combo Error")),"Inactive Dept Combo Error")</f>
        <v/>
      </c>
      <c r="AD2583" t="str">
        <f>IFERROR(IF('Journal Template'!D2995="","",IF(AND(VLOOKUP('Journal Template'!D2995,X:AA,4,0)='Journal Template'!A2995,VLOOKUP('Journal Template'!D2995,X:Y,2,0)="A"),"","Inactive Dept Combo Error")),"")</f>
        <v/>
      </c>
      <c r="AK2583" s="150" t="str">
        <f>IF(JRF!B2596="","",IF(JRF!B2596=IFERROR(VLOOKUP(JRF!B2596,Checks!AI:AI,1,0),0),"Entry in Branch/Satellite BU's",""))</f>
        <v/>
      </c>
      <c r="AL2583" t="str">
        <f>IFERROR(IF('Journal Template'!A2995="","",IF('Journal Template'!A2995=IFERROR(VLOOKUP('Journal Template'!A2995,Checks!AI:AI,1,0),0),"Entry in Branch/Satellite BU's","")),"")</f>
        <v/>
      </c>
      <c r="AO2583" s="171"/>
      <c r="AP2583" s="171"/>
      <c r="AQ2583" s="171"/>
      <c r="AR2583" s="171"/>
      <c r="CI2583" t="str">
        <f>IF(JRF!F2596&gt;0,"",IF(JRF!B2596="","",IF(LEFT(JRF!B2596,1)=IFERROR(VLOOKUP(LEFT(JRF!B2596,1),$CF$2:$CF$5,1,0),0),"Product Code Required",IF(JRF!C2596="","",IF(JRF!C2596=IFERROR(VLOOKUP(JRF!C2596,$CH:$CH,1,0),0),"Product Code Required","NA")))))</f>
        <v/>
      </c>
      <c r="CJ2583" t="str">
        <f>IF(JRF!AV2596&gt;0,"",IF(JRF!Q2596="","",IF(LEFT(JRF!Q2596,1)=IFERROR(VLOOKUP(LEFT(JRF!Q2596,1),$CF$2:$CF$5,1,0),0),"Product Code Required",IF(JRF!V2596="","",IF(JRF!V2596=IFERROR(VLOOKUP(JRF!V2596,$CH:$CH,1,0),0),"Product Code Required","NA")))))</f>
        <v/>
      </c>
      <c r="CK2583" t="str">
        <f>IFERROR(IF(LEN('Journal Template'!F2594)&gt;0,"",IF('Journal Template'!A2594="","",IF(LEFT('Journal Template'!A2594,1)=IFERROR(VLOOKUP(LEFT('Journal Template'!A2594,1),Checks!$CF$2:$CF$5,1,0),0),"Product Code Required",IF('Journal Template'!D2594="","",IF('Journal Template'!D2594=IFERROR(VLOOKUP('Journal Template'!D2594,Checks!$CH:$CH,1,0),0),"Product Code Required","NA"))))),"")</f>
        <v/>
      </c>
    </row>
    <row r="2584" spans="14:89">
      <c r="N2584" t="s">
        <v>11834</v>
      </c>
      <c r="O2584" t="s">
        <v>11835</v>
      </c>
      <c r="P2584" t="s">
        <v>386</v>
      </c>
      <c r="Q2584" s="150" t="str">
        <f>IF(JRF!D2597="","",IF(IFERROR(VLOOKUP(JRF!D2597,Checks!N:P,3,0),0)="A","","Inactive account in Use"))</f>
        <v/>
      </c>
      <c r="R2584" t="str">
        <f>IFERROR(IF('Journal Template'!C2996="","",IF(IFERROR(VLOOKUP('Journal Template'!C2996,Checks!N:P,3,0),0)="A","","Inactive account in Use")),"")</f>
        <v/>
      </c>
      <c r="V2584" s="150" t="str">
        <f>IF(JRF!C2597="","",IF(IFERROR(VLOOKUP(JRF!C2597,Checks!S:U,3,0),0)="A","Entry with System fund Dept",""))</f>
        <v/>
      </c>
      <c r="W2584" t="str">
        <f>IFERROR(IF('Journal Template'!D2996="","",IF(IFERROR(VLOOKUP('Journal Template'!D2996,Checks!S:U,3,0),0)="A","Entry with System fund Dept","")),"")</f>
        <v/>
      </c>
      <c r="X2584" t="s">
        <v>11836</v>
      </c>
      <c r="Y2584" t="s">
        <v>386</v>
      </c>
      <c r="Z2584" t="s">
        <v>11837</v>
      </c>
      <c r="AA2584" t="s">
        <v>391</v>
      </c>
      <c r="AB2584" t="s">
        <v>125</v>
      </c>
      <c r="AC2584" s="150" t="str">
        <f>IFERROR(IF(JRF!C2597="","",IF(AND(VLOOKUP(JRF!C2597,X:AA,4,0)=JRF!B2597,VLOOKUP(JRF!C2597,X:Y,2,0)="A"),"","Inactive Dept Combo Error")),"Inactive Dept Combo Error")</f>
        <v/>
      </c>
      <c r="AD2584" t="str">
        <f>IFERROR(IF('Journal Template'!D2996="","",IF(AND(VLOOKUP('Journal Template'!D2996,X:AA,4,0)='Journal Template'!A2996,VLOOKUP('Journal Template'!D2996,X:Y,2,0)="A"),"","Inactive Dept Combo Error")),"")</f>
        <v/>
      </c>
      <c r="AK2584" s="150" t="str">
        <f>IF(JRF!B2597="","",IF(JRF!B2597=IFERROR(VLOOKUP(JRF!B2597,Checks!AI:AI,1,0),0),"Entry in Branch/Satellite BU's",""))</f>
        <v/>
      </c>
      <c r="AL2584" t="str">
        <f>IFERROR(IF('Journal Template'!A2996="","",IF('Journal Template'!A2996=IFERROR(VLOOKUP('Journal Template'!A2996,Checks!AI:AI,1,0),0),"Entry in Branch/Satellite BU's","")),"")</f>
        <v/>
      </c>
      <c r="AO2584" s="171"/>
      <c r="AP2584" s="171"/>
      <c r="AQ2584" s="171"/>
      <c r="AR2584" s="171"/>
      <c r="CI2584" t="str">
        <f>IF(JRF!F2597&gt;0,"",IF(JRF!B2597="","",IF(LEFT(JRF!B2597,1)=IFERROR(VLOOKUP(LEFT(JRF!B2597,1),$CF$2:$CF$5,1,0),0),"Product Code Required",IF(JRF!C2597="","",IF(JRF!C2597=IFERROR(VLOOKUP(JRF!C2597,$CH:$CH,1,0),0),"Product Code Required","NA")))))</f>
        <v/>
      </c>
      <c r="CJ2584" t="str">
        <f>IF(JRF!AV2597&gt;0,"",IF(JRF!Q2597="","",IF(LEFT(JRF!Q2597,1)=IFERROR(VLOOKUP(LEFT(JRF!Q2597,1),$CF$2:$CF$5,1,0),0),"Product Code Required",IF(JRF!V2597="","",IF(JRF!V2597=IFERROR(VLOOKUP(JRF!V2597,$CH:$CH,1,0),0),"Product Code Required","NA")))))</f>
        <v/>
      </c>
      <c r="CK2584" t="str">
        <f>IFERROR(IF(LEN('Journal Template'!F2595)&gt;0,"",IF('Journal Template'!A2595="","",IF(LEFT('Journal Template'!A2595,1)=IFERROR(VLOOKUP(LEFT('Journal Template'!A2595,1),Checks!$CF$2:$CF$5,1,0),0),"Product Code Required",IF('Journal Template'!D2595="","",IF('Journal Template'!D2595=IFERROR(VLOOKUP('Journal Template'!D2595,Checks!$CH:$CH,1,0),0),"Product Code Required","NA"))))),"")</f>
        <v/>
      </c>
    </row>
    <row r="2585" spans="14:89">
      <c r="N2585" t="s">
        <v>11838</v>
      </c>
      <c r="O2585" t="s">
        <v>11839</v>
      </c>
      <c r="P2585" t="s">
        <v>386</v>
      </c>
      <c r="Q2585" s="150" t="str">
        <f>IF(JRF!D2598="","",IF(IFERROR(VLOOKUP(JRF!D2598,Checks!N:P,3,0),0)="A","","Inactive account in Use"))</f>
        <v/>
      </c>
      <c r="R2585" t="str">
        <f>IFERROR(IF('Journal Template'!C2997="","",IF(IFERROR(VLOOKUP('Journal Template'!C2997,Checks!N:P,3,0),0)="A","","Inactive account in Use")),"")</f>
        <v/>
      </c>
      <c r="V2585" s="150" t="str">
        <f>IF(JRF!C2598="","",IF(IFERROR(VLOOKUP(JRF!C2598,Checks!S:U,3,0),0)="A","Entry with System fund Dept",""))</f>
        <v/>
      </c>
      <c r="W2585" t="str">
        <f>IFERROR(IF('Journal Template'!D2997="","",IF(IFERROR(VLOOKUP('Journal Template'!D2997,Checks!S:U,3,0),0)="A","Entry with System fund Dept","")),"")</f>
        <v/>
      </c>
      <c r="X2585" t="s">
        <v>11840</v>
      </c>
      <c r="Y2585" t="s">
        <v>386</v>
      </c>
      <c r="Z2585" t="s">
        <v>11841</v>
      </c>
      <c r="AA2585" t="s">
        <v>391</v>
      </c>
      <c r="AB2585" t="s">
        <v>125</v>
      </c>
      <c r="AC2585" s="150" t="str">
        <f>IFERROR(IF(JRF!C2598="","",IF(AND(VLOOKUP(JRF!C2598,X:AA,4,0)=JRF!B2598,VLOOKUP(JRF!C2598,X:Y,2,0)="A"),"","Inactive Dept Combo Error")),"Inactive Dept Combo Error")</f>
        <v/>
      </c>
      <c r="AD2585" t="str">
        <f>IFERROR(IF('Journal Template'!D2997="","",IF(AND(VLOOKUP('Journal Template'!D2997,X:AA,4,0)='Journal Template'!A2997,VLOOKUP('Journal Template'!D2997,X:Y,2,0)="A"),"","Inactive Dept Combo Error")),"")</f>
        <v/>
      </c>
      <c r="AK2585" s="150" t="str">
        <f>IF(JRF!B2598="","",IF(JRF!B2598=IFERROR(VLOOKUP(JRF!B2598,Checks!AI:AI,1,0),0),"Entry in Branch/Satellite BU's",""))</f>
        <v/>
      </c>
      <c r="AL2585" t="str">
        <f>IFERROR(IF('Journal Template'!A2997="","",IF('Journal Template'!A2997=IFERROR(VLOOKUP('Journal Template'!A2997,Checks!AI:AI,1,0),0),"Entry in Branch/Satellite BU's","")),"")</f>
        <v/>
      </c>
      <c r="AO2585" s="171"/>
      <c r="AP2585" s="171"/>
      <c r="AQ2585" s="171"/>
      <c r="AR2585" s="171"/>
      <c r="CI2585" t="str">
        <f>IF(JRF!F2598&gt;0,"",IF(JRF!B2598="","",IF(LEFT(JRF!B2598,1)=IFERROR(VLOOKUP(LEFT(JRF!B2598,1),$CF$2:$CF$5,1,0),0),"Product Code Required",IF(JRF!C2598="","",IF(JRF!C2598=IFERROR(VLOOKUP(JRF!C2598,$CH:$CH,1,0),0),"Product Code Required","NA")))))</f>
        <v/>
      </c>
      <c r="CJ2585" t="str">
        <f>IF(JRF!AV2598&gt;0,"",IF(JRF!Q2598="","",IF(LEFT(JRF!Q2598,1)=IFERROR(VLOOKUP(LEFT(JRF!Q2598,1),$CF$2:$CF$5,1,0),0),"Product Code Required",IF(JRF!V2598="","",IF(JRF!V2598=IFERROR(VLOOKUP(JRF!V2598,$CH:$CH,1,0),0),"Product Code Required","NA")))))</f>
        <v/>
      </c>
      <c r="CK2585" t="str">
        <f>IFERROR(IF(LEN('Journal Template'!F2596)&gt;0,"",IF('Journal Template'!A2596="","",IF(LEFT('Journal Template'!A2596,1)=IFERROR(VLOOKUP(LEFT('Journal Template'!A2596,1),Checks!$CF$2:$CF$5,1,0),0),"Product Code Required",IF('Journal Template'!D2596="","",IF('Journal Template'!D2596=IFERROR(VLOOKUP('Journal Template'!D2596,Checks!$CH:$CH,1,0),0),"Product Code Required","NA"))))),"")</f>
        <v/>
      </c>
    </row>
    <row r="2586" spans="14:89">
      <c r="N2586" t="s">
        <v>11842</v>
      </c>
      <c r="O2586" t="s">
        <v>11843</v>
      </c>
      <c r="P2586" t="s">
        <v>386</v>
      </c>
      <c r="Q2586" s="150" t="str">
        <f>IF(JRF!D2599="","",IF(IFERROR(VLOOKUP(JRF!D2599,Checks!N:P,3,0),0)="A","","Inactive account in Use"))</f>
        <v/>
      </c>
      <c r="R2586" t="str">
        <f>IFERROR(IF('Journal Template'!C2998="","",IF(IFERROR(VLOOKUP('Journal Template'!C2998,Checks!N:P,3,0),0)="A","","Inactive account in Use")),"")</f>
        <v/>
      </c>
      <c r="V2586" s="150" t="str">
        <f>IF(JRF!C2599="","",IF(IFERROR(VLOOKUP(JRF!C2599,Checks!S:U,3,0),0)="A","Entry with System fund Dept",""))</f>
        <v/>
      </c>
      <c r="W2586" t="str">
        <f>IFERROR(IF('Journal Template'!D2998="","",IF(IFERROR(VLOOKUP('Journal Template'!D2998,Checks!S:U,3,0),0)="A","Entry with System fund Dept","")),"")</f>
        <v/>
      </c>
      <c r="X2586" t="s">
        <v>11844</v>
      </c>
      <c r="Y2586" t="s">
        <v>386</v>
      </c>
      <c r="Z2586" t="s">
        <v>11845</v>
      </c>
      <c r="AA2586" t="s">
        <v>391</v>
      </c>
      <c r="AB2586" t="s">
        <v>125</v>
      </c>
      <c r="AC2586" s="150" t="str">
        <f>IFERROR(IF(JRF!C2599="","",IF(AND(VLOOKUP(JRF!C2599,X:AA,4,0)=JRF!B2599,VLOOKUP(JRF!C2599,X:Y,2,0)="A"),"","Inactive Dept Combo Error")),"Inactive Dept Combo Error")</f>
        <v/>
      </c>
      <c r="AD2586" t="str">
        <f>IFERROR(IF('Journal Template'!D2998="","",IF(AND(VLOOKUP('Journal Template'!D2998,X:AA,4,0)='Journal Template'!A2998,VLOOKUP('Journal Template'!D2998,X:Y,2,0)="A"),"","Inactive Dept Combo Error")),"")</f>
        <v/>
      </c>
      <c r="AK2586" s="150" t="str">
        <f>IF(JRF!B2599="","",IF(JRF!B2599=IFERROR(VLOOKUP(JRF!B2599,Checks!AI:AI,1,0),0),"Entry in Branch/Satellite BU's",""))</f>
        <v/>
      </c>
      <c r="AL2586" t="str">
        <f>IFERROR(IF('Journal Template'!A2998="","",IF('Journal Template'!A2998=IFERROR(VLOOKUP('Journal Template'!A2998,Checks!AI:AI,1,0),0),"Entry in Branch/Satellite BU's","")),"")</f>
        <v/>
      </c>
      <c r="AO2586" s="171"/>
      <c r="AP2586" s="171"/>
      <c r="AQ2586" s="171"/>
      <c r="AR2586" s="171"/>
      <c r="CI2586" t="str">
        <f>IF(JRF!F2599&gt;0,"",IF(JRF!B2599="","",IF(LEFT(JRF!B2599,1)=IFERROR(VLOOKUP(LEFT(JRF!B2599,1),$CF$2:$CF$5,1,0),0),"Product Code Required",IF(JRF!C2599="","",IF(JRF!C2599=IFERROR(VLOOKUP(JRF!C2599,$CH:$CH,1,0),0),"Product Code Required","NA")))))</f>
        <v/>
      </c>
      <c r="CJ2586" t="str">
        <f>IF(JRF!AV2599&gt;0,"",IF(JRF!Q2599="","",IF(LEFT(JRF!Q2599,1)=IFERROR(VLOOKUP(LEFT(JRF!Q2599,1),$CF$2:$CF$5,1,0),0),"Product Code Required",IF(JRF!V2599="","",IF(JRF!V2599=IFERROR(VLOOKUP(JRF!V2599,$CH:$CH,1,0),0),"Product Code Required","NA")))))</f>
        <v/>
      </c>
      <c r="CK2586" t="str">
        <f>IFERROR(IF(LEN('Journal Template'!F2597)&gt;0,"",IF('Journal Template'!A2597="","",IF(LEFT('Journal Template'!A2597,1)=IFERROR(VLOOKUP(LEFT('Journal Template'!A2597,1),Checks!$CF$2:$CF$5,1,0),0),"Product Code Required",IF('Journal Template'!D2597="","",IF('Journal Template'!D2597=IFERROR(VLOOKUP('Journal Template'!D2597,Checks!$CH:$CH,1,0),0),"Product Code Required","NA"))))),"")</f>
        <v/>
      </c>
    </row>
    <row r="2587" spans="14:89">
      <c r="N2587" t="s">
        <v>11846</v>
      </c>
      <c r="O2587" t="s">
        <v>11847</v>
      </c>
      <c r="P2587" t="s">
        <v>386</v>
      </c>
      <c r="Q2587" s="150" t="str">
        <f>IF(JRF!D2600="","",IF(IFERROR(VLOOKUP(JRF!D2600,Checks!N:P,3,0),0)="A","","Inactive account in Use"))</f>
        <v/>
      </c>
      <c r="R2587" t="str">
        <f>IFERROR(IF('Journal Template'!C2999="","",IF(IFERROR(VLOOKUP('Journal Template'!C2999,Checks!N:P,3,0),0)="A","","Inactive account in Use")),"")</f>
        <v/>
      </c>
      <c r="V2587" s="150" t="str">
        <f>IF(JRF!C2600="","",IF(IFERROR(VLOOKUP(JRF!C2600,Checks!S:U,3,0),0)="A","Entry with System fund Dept",""))</f>
        <v/>
      </c>
      <c r="W2587" t="str">
        <f>IFERROR(IF('Journal Template'!D2999="","",IF(IFERROR(VLOOKUP('Journal Template'!D2999,Checks!S:U,3,0),0)="A","Entry with System fund Dept","")),"")</f>
        <v/>
      </c>
      <c r="X2587" t="s">
        <v>11848</v>
      </c>
      <c r="Y2587" t="s">
        <v>389</v>
      </c>
      <c r="Z2587" t="s">
        <v>11849</v>
      </c>
      <c r="AA2587" t="s">
        <v>391</v>
      </c>
      <c r="AB2587" t="s">
        <v>125</v>
      </c>
      <c r="AC2587" s="150" t="str">
        <f>IFERROR(IF(JRF!C2600="","",IF(AND(VLOOKUP(JRF!C2600,X:AA,4,0)=JRF!B2600,VLOOKUP(JRF!C2600,X:Y,2,0)="A"),"","Inactive Dept Combo Error")),"Inactive Dept Combo Error")</f>
        <v/>
      </c>
      <c r="AD2587" t="str">
        <f>IFERROR(IF('Journal Template'!D2999="","",IF(AND(VLOOKUP('Journal Template'!D2999,X:AA,4,0)='Journal Template'!A2999,VLOOKUP('Journal Template'!D2999,X:Y,2,0)="A"),"","Inactive Dept Combo Error")),"")</f>
        <v/>
      </c>
      <c r="AK2587" s="150" t="str">
        <f>IF(JRF!B2600="","",IF(JRF!B2600=IFERROR(VLOOKUP(JRF!B2600,Checks!AI:AI,1,0),0),"Entry in Branch/Satellite BU's",""))</f>
        <v/>
      </c>
      <c r="AL2587" t="str">
        <f>IFERROR(IF('Journal Template'!A2999="","",IF('Journal Template'!A2999=IFERROR(VLOOKUP('Journal Template'!A2999,Checks!AI:AI,1,0),0),"Entry in Branch/Satellite BU's","")),"")</f>
        <v/>
      </c>
      <c r="AO2587" s="171"/>
      <c r="AP2587" s="171"/>
      <c r="AQ2587" s="171"/>
      <c r="AR2587" s="171"/>
      <c r="CI2587" t="str">
        <f>IF(JRF!F2600&gt;0,"",IF(JRF!B2600="","",IF(LEFT(JRF!B2600,1)=IFERROR(VLOOKUP(LEFT(JRF!B2600,1),$CF$2:$CF$5,1,0),0),"Product Code Required",IF(JRF!C2600="","",IF(JRF!C2600=IFERROR(VLOOKUP(JRF!C2600,$CH:$CH,1,0),0),"Product Code Required","NA")))))</f>
        <v/>
      </c>
      <c r="CJ2587" t="str">
        <f>IF(JRF!AV2600&gt;0,"",IF(JRF!Q2600="","",IF(LEFT(JRF!Q2600,1)=IFERROR(VLOOKUP(LEFT(JRF!Q2600,1),$CF$2:$CF$5,1,0),0),"Product Code Required",IF(JRF!V2600="","",IF(JRF!V2600=IFERROR(VLOOKUP(JRF!V2600,$CH:$CH,1,0),0),"Product Code Required","NA")))))</f>
        <v/>
      </c>
      <c r="CK2587" t="str">
        <f>IFERROR(IF(LEN('Journal Template'!F2598)&gt;0,"",IF('Journal Template'!A2598="","",IF(LEFT('Journal Template'!A2598,1)=IFERROR(VLOOKUP(LEFT('Journal Template'!A2598,1),Checks!$CF$2:$CF$5,1,0),0),"Product Code Required",IF('Journal Template'!D2598="","",IF('Journal Template'!D2598=IFERROR(VLOOKUP('Journal Template'!D2598,Checks!$CH:$CH,1,0),0),"Product Code Required","NA"))))),"")</f>
        <v/>
      </c>
    </row>
    <row r="2588" spans="14:89">
      <c r="N2588" t="s">
        <v>11850</v>
      </c>
      <c r="O2588" t="s">
        <v>11851</v>
      </c>
      <c r="P2588" t="s">
        <v>386</v>
      </c>
      <c r="Q2588" s="150" t="str">
        <f>IF(JRF!D2601="","",IF(IFERROR(VLOOKUP(JRF!D2601,Checks!N:P,3,0),0)="A","","Inactive account in Use"))</f>
        <v/>
      </c>
      <c r="R2588" t="str">
        <f>IFERROR(IF('Journal Template'!C3000="","",IF(IFERROR(VLOOKUP('Journal Template'!C3000,Checks!N:P,3,0),0)="A","","Inactive account in Use")),"")</f>
        <v/>
      </c>
      <c r="V2588" s="150" t="str">
        <f>IF(JRF!C2601="","",IF(IFERROR(VLOOKUP(JRF!C2601,Checks!S:U,3,0),0)="A","Entry with System fund Dept",""))</f>
        <v/>
      </c>
      <c r="W2588" t="str">
        <f>IFERROR(IF('Journal Template'!D3000="","",IF(IFERROR(VLOOKUP('Journal Template'!D3000,Checks!S:U,3,0),0)="A","Entry with System fund Dept","")),"")</f>
        <v/>
      </c>
      <c r="X2588" t="s">
        <v>11852</v>
      </c>
      <c r="Y2588" t="s">
        <v>389</v>
      </c>
      <c r="Z2588" t="s">
        <v>11853</v>
      </c>
      <c r="AA2588" t="s">
        <v>391</v>
      </c>
      <c r="AB2588" t="s">
        <v>125</v>
      </c>
      <c r="AC2588" s="150" t="str">
        <f>IFERROR(IF(JRF!C2601="","",IF(AND(VLOOKUP(JRF!C2601,X:AA,4,0)=JRF!B2601,VLOOKUP(JRF!C2601,X:Y,2,0)="A"),"","Inactive Dept Combo Error")),"Inactive Dept Combo Error")</f>
        <v/>
      </c>
      <c r="AD2588" t="str">
        <f>IFERROR(IF('Journal Template'!D3000="","",IF(AND(VLOOKUP('Journal Template'!D3000,X:AA,4,0)='Journal Template'!A3000,VLOOKUP('Journal Template'!D3000,X:Y,2,0)="A"),"","Inactive Dept Combo Error")),"")</f>
        <v/>
      </c>
      <c r="AK2588" s="150" t="str">
        <f>IF(JRF!B2601="","",IF(JRF!B2601=IFERROR(VLOOKUP(JRF!B2601,Checks!AI:AI,1,0),0),"Entry in Branch/Satellite BU's",""))</f>
        <v/>
      </c>
      <c r="AL2588" t="str">
        <f>IFERROR(IF('Journal Template'!A3000="","",IF('Journal Template'!A3000=IFERROR(VLOOKUP('Journal Template'!A3000,Checks!AI:AI,1,0),0),"Entry in Branch/Satellite BU's","")),"")</f>
        <v/>
      </c>
      <c r="AO2588" s="171"/>
      <c r="AP2588" s="171"/>
      <c r="AQ2588" s="171"/>
      <c r="AR2588" s="171"/>
      <c r="CI2588" t="str">
        <f>IF(JRF!F2601&gt;0,"",IF(JRF!B2601="","",IF(LEFT(JRF!B2601,1)=IFERROR(VLOOKUP(LEFT(JRF!B2601,1),$CF$2:$CF$5,1,0),0),"Product Code Required",IF(JRF!C2601="","",IF(JRF!C2601=IFERROR(VLOOKUP(JRF!C2601,$CH:$CH,1,0),0),"Product Code Required","NA")))))</f>
        <v/>
      </c>
      <c r="CJ2588" t="str">
        <f>IF(JRF!AV2601&gt;0,"",IF(JRF!Q2601="","",IF(LEFT(JRF!Q2601,1)=IFERROR(VLOOKUP(LEFT(JRF!Q2601,1),$CF$2:$CF$5,1,0),0),"Product Code Required",IF(JRF!V2601="","",IF(JRF!V2601=IFERROR(VLOOKUP(JRF!V2601,$CH:$CH,1,0),0),"Product Code Required","NA")))))</f>
        <v/>
      </c>
      <c r="CK2588" t="str">
        <f>IFERROR(IF(LEN('Journal Template'!F2599)&gt;0,"",IF('Journal Template'!A2599="","",IF(LEFT('Journal Template'!A2599,1)=IFERROR(VLOOKUP(LEFT('Journal Template'!A2599,1),Checks!$CF$2:$CF$5,1,0),0),"Product Code Required",IF('Journal Template'!D2599="","",IF('Journal Template'!D2599=IFERROR(VLOOKUP('Journal Template'!D2599,Checks!$CH:$CH,1,0),0),"Product Code Required","NA"))))),"")</f>
        <v/>
      </c>
    </row>
    <row r="2589" spans="14:89">
      <c r="N2589" t="s">
        <v>11854</v>
      </c>
      <c r="O2589" t="s">
        <v>11855</v>
      </c>
      <c r="P2589" t="s">
        <v>386</v>
      </c>
      <c r="Q2589" s="150" t="str">
        <f>IF(JRF!D2602="","",IF(IFERROR(VLOOKUP(JRF!D2602,Checks!N:P,3,0),0)="A","","Inactive account in Use"))</f>
        <v/>
      </c>
      <c r="R2589" t="str">
        <f>IFERROR(IF('Journal Template'!C3001="","",IF(IFERROR(VLOOKUP('Journal Template'!C3001,Checks!N:P,3,0),0)="A","","Inactive account in Use")),"")</f>
        <v/>
      </c>
      <c r="V2589" s="150" t="str">
        <f>IF(JRF!C2602="","",IF(IFERROR(VLOOKUP(JRF!C2602,Checks!S:U,3,0),0)="A","Entry with System fund Dept",""))</f>
        <v/>
      </c>
      <c r="W2589" t="str">
        <f>IFERROR(IF('Journal Template'!D3001="","",IF(IFERROR(VLOOKUP('Journal Template'!D3001,Checks!S:U,3,0),0)="A","Entry with System fund Dept","")),"")</f>
        <v/>
      </c>
      <c r="X2589" t="s">
        <v>11856</v>
      </c>
      <c r="Y2589" t="s">
        <v>389</v>
      </c>
      <c r="Z2589" t="s">
        <v>11857</v>
      </c>
      <c r="AA2589" t="s">
        <v>391</v>
      </c>
      <c r="AB2589" t="s">
        <v>125</v>
      </c>
      <c r="AC2589" s="150" t="str">
        <f>IFERROR(IF(JRF!C2602="","",IF(AND(VLOOKUP(JRF!C2602,X:AA,4,0)=JRF!B2602,VLOOKUP(JRF!C2602,X:Y,2,0)="A"),"","Inactive Dept Combo Error")),"Inactive Dept Combo Error")</f>
        <v/>
      </c>
      <c r="AD2589" t="str">
        <f>IFERROR(IF('Journal Template'!D3001="","",IF(AND(VLOOKUP('Journal Template'!D3001,X:AA,4,0)='Journal Template'!A3001,VLOOKUP('Journal Template'!D3001,X:Y,2,0)="A"),"","Inactive Dept Combo Error")),"")</f>
        <v/>
      </c>
      <c r="AK2589" s="150" t="str">
        <f>IF(JRF!B2602="","",IF(JRF!B2602=IFERROR(VLOOKUP(JRF!B2602,Checks!AI:AI,1,0),0),"Entry in Branch/Satellite BU's",""))</f>
        <v/>
      </c>
      <c r="AL2589" t="str">
        <f>IFERROR(IF('Journal Template'!A3001="","",IF('Journal Template'!A3001=IFERROR(VLOOKUP('Journal Template'!A3001,Checks!AI:AI,1,0),0),"Entry in Branch/Satellite BU's","")),"")</f>
        <v/>
      </c>
      <c r="AO2589" s="171"/>
      <c r="AP2589" s="171"/>
      <c r="AQ2589" s="171"/>
      <c r="AR2589" s="171"/>
      <c r="CI2589" t="str">
        <f>IF(JRF!F2602&gt;0,"",IF(JRF!B2602="","",IF(LEFT(JRF!B2602,1)=IFERROR(VLOOKUP(LEFT(JRF!B2602,1),$CF$2:$CF$5,1,0),0),"Product Code Required",IF(JRF!C2602="","",IF(JRF!C2602=IFERROR(VLOOKUP(JRF!C2602,$CH:$CH,1,0),0),"Product Code Required","NA")))))</f>
        <v/>
      </c>
      <c r="CJ2589" t="str">
        <f>IF(JRF!AV2602&gt;0,"",IF(JRF!Q2602="","",IF(LEFT(JRF!Q2602,1)=IFERROR(VLOOKUP(LEFT(JRF!Q2602,1),$CF$2:$CF$5,1,0),0),"Product Code Required",IF(JRF!V2602="","",IF(JRF!V2602=IFERROR(VLOOKUP(JRF!V2602,$CH:$CH,1,0),0),"Product Code Required","NA")))))</f>
        <v/>
      </c>
      <c r="CK2589" t="str">
        <f>IFERROR(IF(LEN('Journal Template'!F2600)&gt;0,"",IF('Journal Template'!A2600="","",IF(LEFT('Journal Template'!A2600,1)=IFERROR(VLOOKUP(LEFT('Journal Template'!A2600,1),Checks!$CF$2:$CF$5,1,0),0),"Product Code Required",IF('Journal Template'!D2600="","",IF('Journal Template'!D2600=IFERROR(VLOOKUP('Journal Template'!D2600,Checks!$CH:$CH,1,0),0),"Product Code Required","NA"))))),"")</f>
        <v/>
      </c>
    </row>
    <row r="2590" spans="14:89">
      <c r="N2590" t="s">
        <v>11858</v>
      </c>
      <c r="O2590" t="s">
        <v>11859</v>
      </c>
      <c r="P2590" t="s">
        <v>386</v>
      </c>
      <c r="Q2590" s="150" t="str">
        <f>IF(JRF!D2603="","",IF(IFERROR(VLOOKUP(JRF!D2603,Checks!N:P,3,0),0)="A","","Inactive account in Use"))</f>
        <v/>
      </c>
      <c r="R2590" t="str">
        <f>IFERROR(IF('Journal Template'!C3002="","",IF(IFERROR(VLOOKUP('Journal Template'!C3002,Checks!N:P,3,0),0)="A","","Inactive account in Use")),"")</f>
        <v/>
      </c>
      <c r="V2590" s="150" t="str">
        <f>IF(JRF!C2603="","",IF(IFERROR(VLOOKUP(JRF!C2603,Checks!S:U,3,0),0)="A","Entry with System fund Dept",""))</f>
        <v/>
      </c>
      <c r="W2590" t="str">
        <f>IFERROR(IF('Journal Template'!D3002="","",IF(IFERROR(VLOOKUP('Journal Template'!D3002,Checks!S:U,3,0),0)="A","Entry with System fund Dept","")),"")</f>
        <v/>
      </c>
      <c r="X2590" t="s">
        <v>11860</v>
      </c>
      <c r="Y2590" t="s">
        <v>389</v>
      </c>
      <c r="Z2590" t="s">
        <v>11861</v>
      </c>
      <c r="AA2590" t="s">
        <v>391</v>
      </c>
      <c r="AB2590" t="s">
        <v>125</v>
      </c>
      <c r="AC2590" s="150" t="str">
        <f>IFERROR(IF(JRF!C2603="","",IF(AND(VLOOKUP(JRF!C2603,X:AA,4,0)=JRF!B2603,VLOOKUP(JRF!C2603,X:Y,2,0)="A"),"","Inactive Dept Combo Error")),"Inactive Dept Combo Error")</f>
        <v/>
      </c>
      <c r="AD2590" t="str">
        <f>IFERROR(IF('Journal Template'!D3002="","",IF(AND(VLOOKUP('Journal Template'!D3002,X:AA,4,0)='Journal Template'!A3002,VLOOKUP('Journal Template'!D3002,X:Y,2,0)="A"),"","Inactive Dept Combo Error")),"")</f>
        <v/>
      </c>
      <c r="AK2590" s="150" t="str">
        <f>IF(JRF!B2603="","",IF(JRF!B2603=IFERROR(VLOOKUP(JRF!B2603,Checks!AI:AI,1,0),0),"Entry in Branch/Satellite BU's",""))</f>
        <v/>
      </c>
      <c r="AL2590" t="str">
        <f>IFERROR(IF('Journal Template'!A3002="","",IF('Journal Template'!A3002=IFERROR(VLOOKUP('Journal Template'!A3002,Checks!AI:AI,1,0),0),"Entry in Branch/Satellite BU's","")),"")</f>
        <v/>
      </c>
      <c r="AO2590" s="171"/>
      <c r="AP2590" s="171"/>
      <c r="AQ2590" s="171"/>
      <c r="AR2590" s="171"/>
      <c r="CI2590" t="str">
        <f>IF(JRF!F2603&gt;0,"",IF(JRF!B2603="","",IF(LEFT(JRF!B2603,1)=IFERROR(VLOOKUP(LEFT(JRF!B2603,1),$CF$2:$CF$5,1,0),0),"Product Code Required",IF(JRF!C2603="","",IF(JRF!C2603=IFERROR(VLOOKUP(JRF!C2603,$CH:$CH,1,0),0),"Product Code Required","NA")))))</f>
        <v/>
      </c>
      <c r="CJ2590" t="str">
        <f>IF(JRF!AV2603&gt;0,"",IF(JRF!Q2603="","",IF(LEFT(JRF!Q2603,1)=IFERROR(VLOOKUP(LEFT(JRF!Q2603,1),$CF$2:$CF$5,1,0),0),"Product Code Required",IF(JRF!V2603="","",IF(JRF!V2603=IFERROR(VLOOKUP(JRF!V2603,$CH:$CH,1,0),0),"Product Code Required","NA")))))</f>
        <v/>
      </c>
      <c r="CK2590" t="str">
        <f>IFERROR(IF(LEN('Journal Template'!F2601)&gt;0,"",IF('Journal Template'!A2601="","",IF(LEFT('Journal Template'!A2601,1)=IFERROR(VLOOKUP(LEFT('Journal Template'!A2601,1),Checks!$CF$2:$CF$5,1,0),0),"Product Code Required",IF('Journal Template'!D2601="","",IF('Journal Template'!D2601=IFERROR(VLOOKUP('Journal Template'!D2601,Checks!$CH:$CH,1,0),0),"Product Code Required","NA"))))),"")</f>
        <v/>
      </c>
    </row>
    <row r="2591" spans="14:89">
      <c r="N2591" t="s">
        <v>11862</v>
      </c>
      <c r="O2591" t="s">
        <v>11863</v>
      </c>
      <c r="P2591" t="s">
        <v>386</v>
      </c>
      <c r="Q2591" s="150" t="str">
        <f>IF(JRF!D2604="","",IF(IFERROR(VLOOKUP(JRF!D2604,Checks!N:P,3,0),0)="A","","Inactive account in Use"))</f>
        <v/>
      </c>
      <c r="R2591" t="str">
        <f>IFERROR(IF('Journal Template'!C3003="","",IF(IFERROR(VLOOKUP('Journal Template'!C3003,Checks!N:P,3,0),0)="A","","Inactive account in Use")),"")</f>
        <v/>
      </c>
      <c r="V2591" s="150" t="str">
        <f>IF(JRF!C2604="","",IF(IFERROR(VLOOKUP(JRF!C2604,Checks!S:U,3,0),0)="A","Entry with System fund Dept",""))</f>
        <v/>
      </c>
      <c r="W2591" t="str">
        <f>IFERROR(IF('Journal Template'!D3003="","",IF(IFERROR(VLOOKUP('Journal Template'!D3003,Checks!S:U,3,0),0)="A","Entry with System fund Dept","")),"")</f>
        <v/>
      </c>
      <c r="X2591" t="s">
        <v>11864</v>
      </c>
      <c r="Y2591" t="s">
        <v>386</v>
      </c>
      <c r="Z2591" t="s">
        <v>11865</v>
      </c>
      <c r="AA2591" t="s">
        <v>391</v>
      </c>
      <c r="AB2591" t="s">
        <v>125</v>
      </c>
      <c r="AC2591" s="150" t="str">
        <f>IFERROR(IF(JRF!C2604="","",IF(AND(VLOOKUP(JRF!C2604,X:AA,4,0)=JRF!B2604,VLOOKUP(JRF!C2604,X:Y,2,0)="A"),"","Inactive Dept Combo Error")),"Inactive Dept Combo Error")</f>
        <v/>
      </c>
      <c r="AD2591" t="str">
        <f>IFERROR(IF('Journal Template'!D3003="","",IF(AND(VLOOKUP('Journal Template'!D3003,X:AA,4,0)='Journal Template'!A3003,VLOOKUP('Journal Template'!D3003,X:Y,2,0)="A"),"","Inactive Dept Combo Error")),"")</f>
        <v/>
      </c>
      <c r="AK2591" s="150" t="str">
        <f>IF(JRF!B2604="","",IF(JRF!B2604=IFERROR(VLOOKUP(JRF!B2604,Checks!AI:AI,1,0),0),"Entry in Branch/Satellite BU's",""))</f>
        <v/>
      </c>
      <c r="AL2591" t="str">
        <f>IFERROR(IF('Journal Template'!A3003="","",IF('Journal Template'!A3003=IFERROR(VLOOKUP('Journal Template'!A3003,Checks!AI:AI,1,0),0),"Entry in Branch/Satellite BU's","")),"")</f>
        <v/>
      </c>
      <c r="AO2591" s="171"/>
      <c r="AP2591" s="171"/>
      <c r="AQ2591" s="171"/>
      <c r="AR2591" s="171"/>
      <c r="CI2591" t="str">
        <f>IF(JRF!F2604&gt;0,"",IF(JRF!B2604="","",IF(LEFT(JRF!B2604,1)=IFERROR(VLOOKUP(LEFT(JRF!B2604,1),$CF$2:$CF$5,1,0),0),"Product Code Required",IF(JRF!C2604="","",IF(JRF!C2604=IFERROR(VLOOKUP(JRF!C2604,$CH:$CH,1,0),0),"Product Code Required","NA")))))</f>
        <v/>
      </c>
      <c r="CJ2591" t="str">
        <f>IF(JRF!AV2604&gt;0,"",IF(JRF!Q2604="","",IF(LEFT(JRF!Q2604,1)=IFERROR(VLOOKUP(LEFT(JRF!Q2604,1),$CF$2:$CF$5,1,0),0),"Product Code Required",IF(JRF!V2604="","",IF(JRF!V2604=IFERROR(VLOOKUP(JRF!V2604,$CH:$CH,1,0),0),"Product Code Required","NA")))))</f>
        <v/>
      </c>
      <c r="CK2591" t="str">
        <f>IFERROR(IF(LEN('Journal Template'!F2602)&gt;0,"",IF('Journal Template'!A2602="","",IF(LEFT('Journal Template'!A2602,1)=IFERROR(VLOOKUP(LEFT('Journal Template'!A2602,1),Checks!$CF$2:$CF$5,1,0),0),"Product Code Required",IF('Journal Template'!D2602="","",IF('Journal Template'!D2602=IFERROR(VLOOKUP('Journal Template'!D2602,Checks!$CH:$CH,1,0),0),"Product Code Required","NA"))))),"")</f>
        <v/>
      </c>
    </row>
    <row r="2592" spans="14:89">
      <c r="N2592" t="s">
        <v>11866</v>
      </c>
      <c r="O2592" t="s">
        <v>11867</v>
      </c>
      <c r="P2592" t="s">
        <v>386</v>
      </c>
      <c r="Q2592" s="150" t="str">
        <f>IF(JRF!D2605="","",IF(IFERROR(VLOOKUP(JRF!D2605,Checks!N:P,3,0),0)="A","","Inactive account in Use"))</f>
        <v/>
      </c>
      <c r="R2592" t="str">
        <f>IFERROR(IF('Journal Template'!C3004="","",IF(IFERROR(VLOOKUP('Journal Template'!C3004,Checks!N:P,3,0),0)="A","","Inactive account in Use")),"")</f>
        <v/>
      </c>
      <c r="V2592" s="150" t="str">
        <f>IF(JRF!C2605="","",IF(IFERROR(VLOOKUP(JRF!C2605,Checks!S:U,3,0),0)="A","Entry with System fund Dept",""))</f>
        <v/>
      </c>
      <c r="W2592" t="str">
        <f>IFERROR(IF('Journal Template'!D3004="","",IF(IFERROR(VLOOKUP('Journal Template'!D3004,Checks!S:U,3,0),0)="A","Entry with System fund Dept","")),"")</f>
        <v/>
      </c>
      <c r="X2592" t="s">
        <v>11868</v>
      </c>
      <c r="Y2592" t="s">
        <v>389</v>
      </c>
      <c r="Z2592" t="s">
        <v>11869</v>
      </c>
      <c r="AA2592" t="s">
        <v>391</v>
      </c>
      <c r="AB2592" t="s">
        <v>125</v>
      </c>
      <c r="AC2592" s="150" t="str">
        <f>IFERROR(IF(JRF!C2605="","",IF(AND(VLOOKUP(JRF!C2605,X:AA,4,0)=JRF!B2605,VLOOKUP(JRF!C2605,X:Y,2,0)="A"),"","Inactive Dept Combo Error")),"Inactive Dept Combo Error")</f>
        <v/>
      </c>
      <c r="AD2592" t="str">
        <f>IFERROR(IF('Journal Template'!D3004="","",IF(AND(VLOOKUP('Journal Template'!D3004,X:AA,4,0)='Journal Template'!A3004,VLOOKUP('Journal Template'!D3004,X:Y,2,0)="A"),"","Inactive Dept Combo Error")),"")</f>
        <v/>
      </c>
      <c r="AK2592" s="150" t="str">
        <f>IF(JRF!B2605="","",IF(JRF!B2605=IFERROR(VLOOKUP(JRF!B2605,Checks!AI:AI,1,0),0),"Entry in Branch/Satellite BU's",""))</f>
        <v/>
      </c>
      <c r="AL2592" t="str">
        <f>IFERROR(IF('Journal Template'!A3004="","",IF('Journal Template'!A3004=IFERROR(VLOOKUP('Journal Template'!A3004,Checks!AI:AI,1,0),0),"Entry in Branch/Satellite BU's","")),"")</f>
        <v/>
      </c>
      <c r="AO2592" s="171"/>
      <c r="AP2592" s="171"/>
      <c r="AQ2592" s="171"/>
      <c r="AR2592" s="171"/>
      <c r="CI2592" t="str">
        <f>IF(JRF!F2605&gt;0,"",IF(JRF!B2605="","",IF(LEFT(JRF!B2605,1)=IFERROR(VLOOKUP(LEFT(JRF!B2605,1),$CF$2:$CF$5,1,0),0),"Product Code Required",IF(JRF!C2605="","",IF(JRF!C2605=IFERROR(VLOOKUP(JRF!C2605,$CH:$CH,1,0),0),"Product Code Required","NA")))))</f>
        <v/>
      </c>
      <c r="CJ2592" t="str">
        <f>IF(JRF!AV2605&gt;0,"",IF(JRF!Q2605="","",IF(LEFT(JRF!Q2605,1)=IFERROR(VLOOKUP(LEFT(JRF!Q2605,1),$CF$2:$CF$5,1,0),0),"Product Code Required",IF(JRF!V2605="","",IF(JRF!V2605=IFERROR(VLOOKUP(JRF!V2605,$CH:$CH,1,0),0),"Product Code Required","NA")))))</f>
        <v/>
      </c>
      <c r="CK2592" t="str">
        <f>IFERROR(IF(LEN('Journal Template'!F2603)&gt;0,"",IF('Journal Template'!A2603="","",IF(LEFT('Journal Template'!A2603,1)=IFERROR(VLOOKUP(LEFT('Journal Template'!A2603,1),Checks!$CF$2:$CF$5,1,0),0),"Product Code Required",IF('Journal Template'!D2603="","",IF('Journal Template'!D2603=IFERROR(VLOOKUP('Journal Template'!D2603,Checks!$CH:$CH,1,0),0),"Product Code Required","NA"))))),"")</f>
        <v/>
      </c>
    </row>
    <row r="2593" spans="14:89">
      <c r="N2593" t="s">
        <v>11870</v>
      </c>
      <c r="O2593" t="s">
        <v>11871</v>
      </c>
      <c r="P2593" t="s">
        <v>386</v>
      </c>
      <c r="Q2593" s="150" t="str">
        <f>IF(JRF!D2606="","",IF(IFERROR(VLOOKUP(JRF!D2606,Checks!N:P,3,0),0)="A","","Inactive account in Use"))</f>
        <v/>
      </c>
      <c r="R2593" t="str">
        <f>IFERROR(IF('Journal Template'!C3005="","",IF(IFERROR(VLOOKUP('Journal Template'!C3005,Checks!N:P,3,0),0)="A","","Inactive account in Use")),"")</f>
        <v/>
      </c>
      <c r="V2593" s="150" t="str">
        <f>IF(JRF!C2606="","",IF(IFERROR(VLOOKUP(JRF!C2606,Checks!S:U,3,0),0)="A","Entry with System fund Dept",""))</f>
        <v/>
      </c>
      <c r="W2593" t="str">
        <f>IFERROR(IF('Journal Template'!D3005="","",IF(IFERROR(VLOOKUP('Journal Template'!D3005,Checks!S:U,3,0),0)="A","Entry with System fund Dept","")),"")</f>
        <v/>
      </c>
      <c r="X2593" t="s">
        <v>11872</v>
      </c>
      <c r="Y2593" t="s">
        <v>389</v>
      </c>
      <c r="Z2593" t="s">
        <v>11873</v>
      </c>
      <c r="AA2593" t="s">
        <v>391</v>
      </c>
      <c r="AB2593" t="s">
        <v>125</v>
      </c>
      <c r="AC2593" s="150" t="str">
        <f>IFERROR(IF(JRF!C2606="","",IF(AND(VLOOKUP(JRF!C2606,X:AA,4,0)=JRF!B2606,VLOOKUP(JRF!C2606,X:Y,2,0)="A"),"","Inactive Dept Combo Error")),"Inactive Dept Combo Error")</f>
        <v/>
      </c>
      <c r="AD2593" t="str">
        <f>IFERROR(IF('Journal Template'!D3005="","",IF(AND(VLOOKUP('Journal Template'!D3005,X:AA,4,0)='Journal Template'!A3005,VLOOKUP('Journal Template'!D3005,X:Y,2,0)="A"),"","Inactive Dept Combo Error")),"")</f>
        <v/>
      </c>
      <c r="AK2593" s="150" t="str">
        <f>IF(JRF!B2606="","",IF(JRF!B2606=IFERROR(VLOOKUP(JRF!B2606,Checks!AI:AI,1,0),0),"Entry in Branch/Satellite BU's",""))</f>
        <v/>
      </c>
      <c r="AL2593" t="str">
        <f>IFERROR(IF('Journal Template'!A3005="","",IF('Journal Template'!A3005=IFERROR(VLOOKUP('Journal Template'!A3005,Checks!AI:AI,1,0),0),"Entry in Branch/Satellite BU's","")),"")</f>
        <v/>
      </c>
      <c r="AO2593" s="171"/>
      <c r="AP2593" s="171"/>
      <c r="AQ2593" s="171"/>
      <c r="AR2593" s="171"/>
      <c r="CI2593" t="str">
        <f>IF(JRF!F2606&gt;0,"",IF(JRF!B2606="","",IF(LEFT(JRF!B2606,1)=IFERROR(VLOOKUP(LEFT(JRF!B2606,1),$CF$2:$CF$5,1,0),0),"Product Code Required",IF(JRF!C2606="","",IF(JRF!C2606=IFERROR(VLOOKUP(JRF!C2606,$CH:$CH,1,0),0),"Product Code Required","NA")))))</f>
        <v/>
      </c>
      <c r="CJ2593" t="str">
        <f>IF(JRF!AV2606&gt;0,"",IF(JRF!Q2606="","",IF(LEFT(JRF!Q2606,1)=IFERROR(VLOOKUP(LEFT(JRF!Q2606,1),$CF$2:$CF$5,1,0),0),"Product Code Required",IF(JRF!V2606="","",IF(JRF!V2606=IFERROR(VLOOKUP(JRF!V2606,$CH:$CH,1,0),0),"Product Code Required","NA")))))</f>
        <v/>
      </c>
      <c r="CK2593" t="str">
        <f>IFERROR(IF(LEN('Journal Template'!F2604)&gt;0,"",IF('Journal Template'!A2604="","",IF(LEFT('Journal Template'!A2604,1)=IFERROR(VLOOKUP(LEFT('Journal Template'!A2604,1),Checks!$CF$2:$CF$5,1,0),0),"Product Code Required",IF('Journal Template'!D2604="","",IF('Journal Template'!D2604=IFERROR(VLOOKUP('Journal Template'!D2604,Checks!$CH:$CH,1,0),0),"Product Code Required","NA"))))),"")</f>
        <v/>
      </c>
    </row>
    <row r="2594" spans="14:89">
      <c r="N2594" t="s">
        <v>11874</v>
      </c>
      <c r="O2594" t="s">
        <v>11875</v>
      </c>
      <c r="P2594" t="s">
        <v>386</v>
      </c>
      <c r="Q2594" s="150" t="str">
        <f>IF(JRF!D2607="","",IF(IFERROR(VLOOKUP(JRF!D2607,Checks!N:P,3,0),0)="A","","Inactive account in Use"))</f>
        <v/>
      </c>
      <c r="R2594" t="str">
        <f>IFERROR(IF('Journal Template'!C3006="","",IF(IFERROR(VLOOKUP('Journal Template'!C3006,Checks!N:P,3,0),0)="A","","Inactive account in Use")),"")</f>
        <v/>
      </c>
      <c r="V2594" s="150" t="str">
        <f>IF(JRF!C2607="","",IF(IFERROR(VLOOKUP(JRF!C2607,Checks!S:U,3,0),0)="A","Entry with System fund Dept",""))</f>
        <v/>
      </c>
      <c r="W2594" t="str">
        <f>IFERROR(IF('Journal Template'!D3006="","",IF(IFERROR(VLOOKUP('Journal Template'!D3006,Checks!S:U,3,0),0)="A","Entry with System fund Dept","")),"")</f>
        <v/>
      </c>
      <c r="X2594" t="s">
        <v>11876</v>
      </c>
      <c r="Y2594" t="s">
        <v>386</v>
      </c>
      <c r="Z2594" t="s">
        <v>11877</v>
      </c>
      <c r="AA2594" t="s">
        <v>391</v>
      </c>
      <c r="AB2594" t="s">
        <v>125</v>
      </c>
      <c r="AC2594" s="150" t="str">
        <f>IFERROR(IF(JRF!C2607="","",IF(AND(VLOOKUP(JRF!C2607,X:AA,4,0)=JRF!B2607,VLOOKUP(JRF!C2607,X:Y,2,0)="A"),"","Inactive Dept Combo Error")),"Inactive Dept Combo Error")</f>
        <v/>
      </c>
      <c r="AD2594" t="str">
        <f>IFERROR(IF('Journal Template'!D3006="","",IF(AND(VLOOKUP('Journal Template'!D3006,X:AA,4,0)='Journal Template'!A3006,VLOOKUP('Journal Template'!D3006,X:Y,2,0)="A"),"","Inactive Dept Combo Error")),"")</f>
        <v/>
      </c>
      <c r="AK2594" s="150" t="str">
        <f>IF(JRF!B2607="","",IF(JRF!B2607=IFERROR(VLOOKUP(JRF!B2607,Checks!AI:AI,1,0),0),"Entry in Branch/Satellite BU's",""))</f>
        <v/>
      </c>
      <c r="AL2594" t="str">
        <f>IFERROR(IF('Journal Template'!A3006="","",IF('Journal Template'!A3006=IFERROR(VLOOKUP('Journal Template'!A3006,Checks!AI:AI,1,0),0),"Entry in Branch/Satellite BU's","")),"")</f>
        <v/>
      </c>
      <c r="AO2594" s="171"/>
      <c r="AP2594" s="171"/>
      <c r="AQ2594" s="171"/>
      <c r="AR2594" s="171"/>
      <c r="CI2594" t="str">
        <f>IF(JRF!F2607&gt;0,"",IF(JRF!B2607="","",IF(LEFT(JRF!B2607,1)=IFERROR(VLOOKUP(LEFT(JRF!B2607,1),$CF$2:$CF$5,1,0),0),"Product Code Required",IF(JRF!C2607="","",IF(JRF!C2607=IFERROR(VLOOKUP(JRF!C2607,$CH:$CH,1,0),0),"Product Code Required","NA")))))</f>
        <v/>
      </c>
      <c r="CJ2594" t="str">
        <f>IF(JRF!AV2607&gt;0,"",IF(JRF!Q2607="","",IF(LEFT(JRF!Q2607,1)=IFERROR(VLOOKUP(LEFT(JRF!Q2607,1),$CF$2:$CF$5,1,0),0),"Product Code Required",IF(JRF!V2607="","",IF(JRF!V2607=IFERROR(VLOOKUP(JRF!V2607,$CH:$CH,1,0),0),"Product Code Required","NA")))))</f>
        <v/>
      </c>
      <c r="CK2594" t="str">
        <f>IFERROR(IF(LEN('Journal Template'!F2605)&gt;0,"",IF('Journal Template'!A2605="","",IF(LEFT('Journal Template'!A2605,1)=IFERROR(VLOOKUP(LEFT('Journal Template'!A2605,1),Checks!$CF$2:$CF$5,1,0),0),"Product Code Required",IF('Journal Template'!D2605="","",IF('Journal Template'!D2605=IFERROR(VLOOKUP('Journal Template'!D2605,Checks!$CH:$CH,1,0),0),"Product Code Required","NA"))))),"")</f>
        <v/>
      </c>
    </row>
    <row r="2595" spans="14:89">
      <c r="N2595" t="s">
        <v>11878</v>
      </c>
      <c r="O2595" t="s">
        <v>11879</v>
      </c>
      <c r="P2595" t="s">
        <v>386</v>
      </c>
      <c r="Q2595" s="150" t="str">
        <f>IF(JRF!D2608="","",IF(IFERROR(VLOOKUP(JRF!D2608,Checks!N:P,3,0),0)="A","","Inactive account in Use"))</f>
        <v/>
      </c>
      <c r="R2595" t="str">
        <f>IFERROR(IF('Journal Template'!C3007="","",IF(IFERROR(VLOOKUP('Journal Template'!C3007,Checks!N:P,3,0),0)="A","","Inactive account in Use")),"")</f>
        <v/>
      </c>
      <c r="V2595" s="150" t="str">
        <f>IF(JRF!C2608="","",IF(IFERROR(VLOOKUP(JRF!C2608,Checks!S:U,3,0),0)="A","Entry with System fund Dept",""))</f>
        <v/>
      </c>
      <c r="W2595" t="str">
        <f>IFERROR(IF('Journal Template'!D3007="","",IF(IFERROR(VLOOKUP('Journal Template'!D3007,Checks!S:U,3,0),0)="A","Entry with System fund Dept","")),"")</f>
        <v/>
      </c>
      <c r="X2595" t="s">
        <v>11880</v>
      </c>
      <c r="Y2595" t="s">
        <v>386</v>
      </c>
      <c r="Z2595" t="s">
        <v>11881</v>
      </c>
      <c r="AA2595" t="s">
        <v>391</v>
      </c>
      <c r="AB2595" t="s">
        <v>125</v>
      </c>
      <c r="AC2595" s="150" t="str">
        <f>IFERROR(IF(JRF!C2608="","",IF(AND(VLOOKUP(JRF!C2608,X:AA,4,0)=JRF!B2608,VLOOKUP(JRF!C2608,X:Y,2,0)="A"),"","Inactive Dept Combo Error")),"Inactive Dept Combo Error")</f>
        <v/>
      </c>
      <c r="AD2595" t="str">
        <f>IFERROR(IF('Journal Template'!D3007="","",IF(AND(VLOOKUP('Journal Template'!D3007,X:AA,4,0)='Journal Template'!A3007,VLOOKUP('Journal Template'!D3007,X:Y,2,0)="A"),"","Inactive Dept Combo Error")),"")</f>
        <v/>
      </c>
      <c r="AK2595" s="150" t="str">
        <f>IF(JRF!B2608="","",IF(JRF!B2608=IFERROR(VLOOKUP(JRF!B2608,Checks!AI:AI,1,0),0),"Entry in Branch/Satellite BU's",""))</f>
        <v/>
      </c>
      <c r="AL2595" t="str">
        <f>IFERROR(IF('Journal Template'!A3007="","",IF('Journal Template'!A3007=IFERROR(VLOOKUP('Journal Template'!A3007,Checks!AI:AI,1,0),0),"Entry in Branch/Satellite BU's","")),"")</f>
        <v/>
      </c>
      <c r="AO2595" s="171"/>
      <c r="AP2595" s="171"/>
      <c r="AQ2595" s="171"/>
      <c r="AR2595" s="171"/>
      <c r="CI2595" t="str">
        <f>IF(JRF!F2608&gt;0,"",IF(JRF!B2608="","",IF(LEFT(JRF!B2608,1)=IFERROR(VLOOKUP(LEFT(JRF!B2608,1),$CF$2:$CF$5,1,0),0),"Product Code Required",IF(JRF!C2608="","",IF(JRF!C2608=IFERROR(VLOOKUP(JRF!C2608,$CH:$CH,1,0),0),"Product Code Required","NA")))))</f>
        <v/>
      </c>
      <c r="CJ2595" t="str">
        <f>IF(JRF!AV2608&gt;0,"",IF(JRF!Q2608="","",IF(LEFT(JRF!Q2608,1)=IFERROR(VLOOKUP(LEFT(JRF!Q2608,1),$CF$2:$CF$5,1,0),0),"Product Code Required",IF(JRF!V2608="","",IF(JRF!V2608=IFERROR(VLOOKUP(JRF!V2608,$CH:$CH,1,0),0),"Product Code Required","NA")))))</f>
        <v/>
      </c>
      <c r="CK2595" t="str">
        <f>IFERROR(IF(LEN('Journal Template'!F2606)&gt;0,"",IF('Journal Template'!A2606="","",IF(LEFT('Journal Template'!A2606,1)=IFERROR(VLOOKUP(LEFT('Journal Template'!A2606,1),Checks!$CF$2:$CF$5,1,0),0),"Product Code Required",IF('Journal Template'!D2606="","",IF('Journal Template'!D2606=IFERROR(VLOOKUP('Journal Template'!D2606,Checks!$CH:$CH,1,0),0),"Product Code Required","NA"))))),"")</f>
        <v/>
      </c>
    </row>
    <row r="2596" spans="14:89">
      <c r="N2596" t="s">
        <v>11882</v>
      </c>
      <c r="O2596" t="s">
        <v>11883</v>
      </c>
      <c r="P2596" t="s">
        <v>386</v>
      </c>
      <c r="Q2596" s="150" t="str">
        <f>IF(JRF!D2609="","",IF(IFERROR(VLOOKUP(JRF!D2609,Checks!N:P,3,0),0)="A","","Inactive account in Use"))</f>
        <v/>
      </c>
      <c r="R2596" t="str">
        <f>IFERROR(IF('Journal Template'!C3008="","",IF(IFERROR(VLOOKUP('Journal Template'!C3008,Checks!N:P,3,0),0)="A","","Inactive account in Use")),"")</f>
        <v/>
      </c>
      <c r="V2596" s="150" t="str">
        <f>IF(JRF!C2609="","",IF(IFERROR(VLOOKUP(JRF!C2609,Checks!S:U,3,0),0)="A","Entry with System fund Dept",""))</f>
        <v/>
      </c>
      <c r="W2596" t="str">
        <f>IFERROR(IF('Journal Template'!D3008="","",IF(IFERROR(VLOOKUP('Journal Template'!D3008,Checks!S:U,3,0),0)="A","Entry with System fund Dept","")),"")</f>
        <v/>
      </c>
      <c r="X2596" t="s">
        <v>11884</v>
      </c>
      <c r="Y2596" t="s">
        <v>386</v>
      </c>
      <c r="Z2596" t="s">
        <v>11885</v>
      </c>
      <c r="AA2596" t="s">
        <v>391</v>
      </c>
      <c r="AB2596" t="s">
        <v>125</v>
      </c>
      <c r="AC2596" s="150" t="str">
        <f>IFERROR(IF(JRF!C2609="","",IF(AND(VLOOKUP(JRF!C2609,X:AA,4,0)=JRF!B2609,VLOOKUP(JRF!C2609,X:Y,2,0)="A"),"","Inactive Dept Combo Error")),"Inactive Dept Combo Error")</f>
        <v/>
      </c>
      <c r="AD2596" t="str">
        <f>IFERROR(IF('Journal Template'!D3008="","",IF(AND(VLOOKUP('Journal Template'!D3008,X:AA,4,0)='Journal Template'!A3008,VLOOKUP('Journal Template'!D3008,X:Y,2,0)="A"),"","Inactive Dept Combo Error")),"")</f>
        <v/>
      </c>
      <c r="AK2596" s="150" t="str">
        <f>IF(JRF!B2609="","",IF(JRF!B2609=IFERROR(VLOOKUP(JRF!B2609,Checks!AI:AI,1,0),0),"Entry in Branch/Satellite BU's",""))</f>
        <v/>
      </c>
      <c r="AL2596" t="str">
        <f>IFERROR(IF('Journal Template'!A3008="","",IF('Journal Template'!A3008=IFERROR(VLOOKUP('Journal Template'!A3008,Checks!AI:AI,1,0),0),"Entry in Branch/Satellite BU's","")),"")</f>
        <v/>
      </c>
      <c r="AO2596" s="171"/>
      <c r="AP2596" s="171"/>
      <c r="AQ2596" s="171"/>
      <c r="AR2596" s="171"/>
      <c r="CI2596" t="str">
        <f>IF(JRF!F2609&gt;0,"",IF(JRF!B2609="","",IF(LEFT(JRF!B2609,1)=IFERROR(VLOOKUP(LEFT(JRF!B2609,1),$CF$2:$CF$5,1,0),0),"Product Code Required",IF(JRF!C2609="","",IF(JRF!C2609=IFERROR(VLOOKUP(JRF!C2609,$CH:$CH,1,0),0),"Product Code Required","NA")))))</f>
        <v/>
      </c>
      <c r="CJ2596" t="str">
        <f>IF(JRF!AV2609&gt;0,"",IF(JRF!Q2609="","",IF(LEFT(JRF!Q2609,1)=IFERROR(VLOOKUP(LEFT(JRF!Q2609,1),$CF$2:$CF$5,1,0),0),"Product Code Required",IF(JRF!V2609="","",IF(JRF!V2609=IFERROR(VLOOKUP(JRF!V2609,$CH:$CH,1,0),0),"Product Code Required","NA")))))</f>
        <v/>
      </c>
      <c r="CK2596" t="str">
        <f>IFERROR(IF(LEN('Journal Template'!F2607)&gt;0,"",IF('Journal Template'!A2607="","",IF(LEFT('Journal Template'!A2607,1)=IFERROR(VLOOKUP(LEFT('Journal Template'!A2607,1),Checks!$CF$2:$CF$5,1,0),0),"Product Code Required",IF('Journal Template'!D2607="","",IF('Journal Template'!D2607=IFERROR(VLOOKUP('Journal Template'!D2607,Checks!$CH:$CH,1,0),0),"Product Code Required","NA"))))),"")</f>
        <v/>
      </c>
    </row>
    <row r="2597" spans="14:89">
      <c r="N2597" t="s">
        <v>11886</v>
      </c>
      <c r="O2597" t="s">
        <v>11887</v>
      </c>
      <c r="P2597" t="s">
        <v>386</v>
      </c>
      <c r="Q2597" s="150" t="str">
        <f>IF(JRF!D2610="","",IF(IFERROR(VLOOKUP(JRF!D2610,Checks!N:P,3,0),0)="A","","Inactive account in Use"))</f>
        <v/>
      </c>
      <c r="R2597" t="str">
        <f>IFERROR(IF('Journal Template'!C3009="","",IF(IFERROR(VLOOKUP('Journal Template'!C3009,Checks!N:P,3,0),0)="A","","Inactive account in Use")),"")</f>
        <v/>
      </c>
      <c r="V2597" s="150" t="str">
        <f>IF(JRF!C2610="","",IF(IFERROR(VLOOKUP(JRF!C2610,Checks!S:U,3,0),0)="A","Entry with System fund Dept",""))</f>
        <v/>
      </c>
      <c r="W2597" t="str">
        <f>IFERROR(IF('Journal Template'!D3009="","",IF(IFERROR(VLOOKUP('Journal Template'!D3009,Checks!S:U,3,0),0)="A","Entry with System fund Dept","")),"")</f>
        <v/>
      </c>
      <c r="X2597" t="s">
        <v>11888</v>
      </c>
      <c r="Y2597" t="s">
        <v>386</v>
      </c>
      <c r="Z2597" t="s">
        <v>11889</v>
      </c>
      <c r="AA2597" t="s">
        <v>391</v>
      </c>
      <c r="AB2597" t="s">
        <v>125</v>
      </c>
      <c r="AC2597" s="150" t="str">
        <f>IFERROR(IF(JRF!C2610="","",IF(AND(VLOOKUP(JRF!C2610,X:AA,4,0)=JRF!B2610,VLOOKUP(JRF!C2610,X:Y,2,0)="A"),"","Inactive Dept Combo Error")),"Inactive Dept Combo Error")</f>
        <v/>
      </c>
      <c r="AD2597" t="str">
        <f>IFERROR(IF('Journal Template'!D3009="","",IF(AND(VLOOKUP('Journal Template'!D3009,X:AA,4,0)='Journal Template'!A3009,VLOOKUP('Journal Template'!D3009,X:Y,2,0)="A"),"","Inactive Dept Combo Error")),"")</f>
        <v/>
      </c>
      <c r="AK2597" s="150" t="str">
        <f>IF(JRF!B2610="","",IF(JRF!B2610=IFERROR(VLOOKUP(JRF!B2610,Checks!AI:AI,1,0),0),"Entry in Branch/Satellite BU's",""))</f>
        <v/>
      </c>
      <c r="AL2597" t="str">
        <f>IFERROR(IF('Journal Template'!A3009="","",IF('Journal Template'!A3009=IFERROR(VLOOKUP('Journal Template'!A3009,Checks!AI:AI,1,0),0),"Entry in Branch/Satellite BU's","")),"")</f>
        <v/>
      </c>
      <c r="AO2597" s="171"/>
      <c r="AP2597" s="171"/>
      <c r="AQ2597" s="171"/>
      <c r="AR2597" s="171"/>
      <c r="CI2597" t="str">
        <f>IF(JRF!F2610&gt;0,"",IF(JRF!B2610="","",IF(LEFT(JRF!B2610,1)=IFERROR(VLOOKUP(LEFT(JRF!B2610,1),$CF$2:$CF$5,1,0),0),"Product Code Required",IF(JRF!C2610="","",IF(JRF!C2610=IFERROR(VLOOKUP(JRF!C2610,$CH:$CH,1,0),0),"Product Code Required","NA")))))</f>
        <v/>
      </c>
      <c r="CJ2597" t="str">
        <f>IF(JRF!AV2610&gt;0,"",IF(JRF!Q2610="","",IF(LEFT(JRF!Q2610,1)=IFERROR(VLOOKUP(LEFT(JRF!Q2610,1),$CF$2:$CF$5,1,0),0),"Product Code Required",IF(JRF!V2610="","",IF(JRF!V2610=IFERROR(VLOOKUP(JRF!V2610,$CH:$CH,1,0),0),"Product Code Required","NA")))))</f>
        <v/>
      </c>
      <c r="CK2597" t="str">
        <f>IFERROR(IF(LEN('Journal Template'!F2608)&gt;0,"",IF('Journal Template'!A2608="","",IF(LEFT('Journal Template'!A2608,1)=IFERROR(VLOOKUP(LEFT('Journal Template'!A2608,1),Checks!$CF$2:$CF$5,1,0),0),"Product Code Required",IF('Journal Template'!D2608="","",IF('Journal Template'!D2608=IFERROR(VLOOKUP('Journal Template'!D2608,Checks!$CH:$CH,1,0),0),"Product Code Required","NA"))))),"")</f>
        <v/>
      </c>
    </row>
    <row r="2598" spans="14:89">
      <c r="N2598" t="s">
        <v>11890</v>
      </c>
      <c r="O2598" t="s">
        <v>11891</v>
      </c>
      <c r="P2598" t="s">
        <v>386</v>
      </c>
      <c r="Q2598" s="150" t="str">
        <f>IF(JRF!D2611="","",IF(IFERROR(VLOOKUP(JRF!D2611,Checks!N:P,3,0),0)="A","","Inactive account in Use"))</f>
        <v/>
      </c>
      <c r="R2598" t="str">
        <f>IFERROR(IF('Journal Template'!C3010="","",IF(IFERROR(VLOOKUP('Journal Template'!C3010,Checks!N:P,3,0),0)="A","","Inactive account in Use")),"")</f>
        <v/>
      </c>
      <c r="V2598" s="150" t="str">
        <f>IF(JRF!C2611="","",IF(IFERROR(VLOOKUP(JRF!C2611,Checks!S:U,3,0),0)="A","Entry with System fund Dept",""))</f>
        <v/>
      </c>
      <c r="W2598" t="str">
        <f>IFERROR(IF('Journal Template'!D3010="","",IF(IFERROR(VLOOKUP('Journal Template'!D3010,Checks!S:U,3,0),0)="A","Entry with System fund Dept","")),"")</f>
        <v/>
      </c>
      <c r="X2598" t="s">
        <v>11892</v>
      </c>
      <c r="Y2598" t="s">
        <v>386</v>
      </c>
      <c r="Z2598" t="s">
        <v>11893</v>
      </c>
      <c r="AA2598" t="s">
        <v>391</v>
      </c>
      <c r="AB2598" t="s">
        <v>125</v>
      </c>
      <c r="AC2598" s="150" t="str">
        <f>IFERROR(IF(JRF!C2611="","",IF(AND(VLOOKUP(JRF!C2611,X:AA,4,0)=JRF!B2611,VLOOKUP(JRF!C2611,X:Y,2,0)="A"),"","Inactive Dept Combo Error")),"Inactive Dept Combo Error")</f>
        <v/>
      </c>
      <c r="AD2598" t="str">
        <f>IFERROR(IF('Journal Template'!D3010="","",IF(AND(VLOOKUP('Journal Template'!D3010,X:AA,4,0)='Journal Template'!A3010,VLOOKUP('Journal Template'!D3010,X:Y,2,0)="A"),"","Inactive Dept Combo Error")),"")</f>
        <v/>
      </c>
      <c r="AK2598" s="150" t="str">
        <f>IF(JRF!B2611="","",IF(JRF!B2611=IFERROR(VLOOKUP(JRF!B2611,Checks!AI:AI,1,0),0),"Entry in Branch/Satellite BU's",""))</f>
        <v/>
      </c>
      <c r="AL2598" t="str">
        <f>IFERROR(IF('Journal Template'!A3010="","",IF('Journal Template'!A3010=IFERROR(VLOOKUP('Journal Template'!A3010,Checks!AI:AI,1,0),0),"Entry in Branch/Satellite BU's","")),"")</f>
        <v/>
      </c>
      <c r="AO2598" s="171"/>
      <c r="AP2598" s="171"/>
      <c r="AQ2598" s="171"/>
      <c r="AR2598" s="171"/>
      <c r="CI2598" t="str">
        <f>IF(JRF!F2611&gt;0,"",IF(JRF!B2611="","",IF(LEFT(JRF!B2611,1)=IFERROR(VLOOKUP(LEFT(JRF!B2611,1),$CF$2:$CF$5,1,0),0),"Product Code Required",IF(JRF!C2611="","",IF(JRF!C2611=IFERROR(VLOOKUP(JRF!C2611,$CH:$CH,1,0),0),"Product Code Required","NA")))))</f>
        <v/>
      </c>
      <c r="CJ2598" t="str">
        <f>IF(JRF!AV2611&gt;0,"",IF(JRF!Q2611="","",IF(LEFT(JRF!Q2611,1)=IFERROR(VLOOKUP(LEFT(JRF!Q2611,1),$CF$2:$CF$5,1,0),0),"Product Code Required",IF(JRF!V2611="","",IF(JRF!V2611=IFERROR(VLOOKUP(JRF!V2611,$CH:$CH,1,0),0),"Product Code Required","NA")))))</f>
        <v/>
      </c>
      <c r="CK2598" t="str">
        <f>IFERROR(IF(LEN('Journal Template'!F2609)&gt;0,"",IF('Journal Template'!A2609="","",IF(LEFT('Journal Template'!A2609,1)=IFERROR(VLOOKUP(LEFT('Journal Template'!A2609,1),Checks!$CF$2:$CF$5,1,0),0),"Product Code Required",IF('Journal Template'!D2609="","",IF('Journal Template'!D2609=IFERROR(VLOOKUP('Journal Template'!D2609,Checks!$CH:$CH,1,0),0),"Product Code Required","NA"))))),"")</f>
        <v/>
      </c>
    </row>
    <row r="2599" spans="14:89">
      <c r="N2599" t="s">
        <v>11894</v>
      </c>
      <c r="O2599" t="s">
        <v>11895</v>
      </c>
      <c r="P2599" t="s">
        <v>386</v>
      </c>
      <c r="Q2599" s="150" t="str">
        <f>IF(JRF!D2612="","",IF(IFERROR(VLOOKUP(JRF!D2612,Checks!N:P,3,0),0)="A","","Inactive account in Use"))</f>
        <v/>
      </c>
      <c r="R2599" t="str">
        <f>IFERROR(IF('Journal Template'!C3011="","",IF(IFERROR(VLOOKUP('Journal Template'!C3011,Checks!N:P,3,0),0)="A","","Inactive account in Use")),"")</f>
        <v/>
      </c>
      <c r="V2599" s="150" t="str">
        <f>IF(JRF!C2612="","",IF(IFERROR(VLOOKUP(JRF!C2612,Checks!S:U,3,0),0)="A","Entry with System fund Dept",""))</f>
        <v/>
      </c>
      <c r="W2599" t="str">
        <f>IFERROR(IF('Journal Template'!D3011="","",IF(IFERROR(VLOOKUP('Journal Template'!D3011,Checks!S:U,3,0),0)="A","Entry with System fund Dept","")),"")</f>
        <v/>
      </c>
      <c r="X2599" t="s">
        <v>11896</v>
      </c>
      <c r="Y2599" t="s">
        <v>386</v>
      </c>
      <c r="Z2599" t="s">
        <v>11897</v>
      </c>
      <c r="AA2599" t="s">
        <v>391</v>
      </c>
      <c r="AB2599" t="s">
        <v>125</v>
      </c>
      <c r="AC2599" s="150" t="str">
        <f>IFERROR(IF(JRF!C2612="","",IF(AND(VLOOKUP(JRF!C2612,X:AA,4,0)=JRF!B2612,VLOOKUP(JRF!C2612,X:Y,2,0)="A"),"","Inactive Dept Combo Error")),"Inactive Dept Combo Error")</f>
        <v/>
      </c>
      <c r="AD2599" t="str">
        <f>IFERROR(IF('Journal Template'!D3011="","",IF(AND(VLOOKUP('Journal Template'!D3011,X:AA,4,0)='Journal Template'!A3011,VLOOKUP('Journal Template'!D3011,X:Y,2,0)="A"),"","Inactive Dept Combo Error")),"")</f>
        <v/>
      </c>
      <c r="AK2599" s="150" t="str">
        <f>IF(JRF!B2612="","",IF(JRF!B2612=IFERROR(VLOOKUP(JRF!B2612,Checks!AI:AI,1,0),0),"Entry in Branch/Satellite BU's",""))</f>
        <v/>
      </c>
      <c r="AL2599" t="str">
        <f>IFERROR(IF('Journal Template'!A3011="","",IF('Journal Template'!A3011=IFERROR(VLOOKUP('Journal Template'!A3011,Checks!AI:AI,1,0),0),"Entry in Branch/Satellite BU's","")),"")</f>
        <v/>
      </c>
      <c r="AO2599" s="171"/>
      <c r="AP2599" s="171"/>
      <c r="AQ2599" s="171"/>
      <c r="AR2599" s="171"/>
      <c r="CI2599" t="str">
        <f>IF(JRF!F2612&gt;0,"",IF(JRF!B2612="","",IF(LEFT(JRF!B2612,1)=IFERROR(VLOOKUP(LEFT(JRF!B2612,1),$CF$2:$CF$5,1,0),0),"Product Code Required",IF(JRF!C2612="","",IF(JRF!C2612=IFERROR(VLOOKUP(JRF!C2612,$CH:$CH,1,0),0),"Product Code Required","NA")))))</f>
        <v/>
      </c>
      <c r="CJ2599" t="str">
        <f>IF(JRF!AV2612&gt;0,"",IF(JRF!Q2612="","",IF(LEFT(JRF!Q2612,1)=IFERROR(VLOOKUP(LEFT(JRF!Q2612,1),$CF$2:$CF$5,1,0),0),"Product Code Required",IF(JRF!V2612="","",IF(JRF!V2612=IFERROR(VLOOKUP(JRF!V2612,$CH:$CH,1,0),0),"Product Code Required","NA")))))</f>
        <v/>
      </c>
      <c r="CK2599" t="str">
        <f>IFERROR(IF(LEN('Journal Template'!F2610)&gt;0,"",IF('Journal Template'!A2610="","",IF(LEFT('Journal Template'!A2610,1)=IFERROR(VLOOKUP(LEFT('Journal Template'!A2610,1),Checks!$CF$2:$CF$5,1,0),0),"Product Code Required",IF('Journal Template'!D2610="","",IF('Journal Template'!D2610=IFERROR(VLOOKUP('Journal Template'!D2610,Checks!$CH:$CH,1,0),0),"Product Code Required","NA"))))),"")</f>
        <v/>
      </c>
    </row>
    <row r="2600" spans="14:89">
      <c r="N2600" t="s">
        <v>11898</v>
      </c>
      <c r="O2600" t="s">
        <v>11899</v>
      </c>
      <c r="P2600" t="s">
        <v>386</v>
      </c>
      <c r="Q2600" s="150" t="str">
        <f>IF(JRF!D2613="","",IF(IFERROR(VLOOKUP(JRF!D2613,Checks!N:P,3,0),0)="A","","Inactive account in Use"))</f>
        <v/>
      </c>
      <c r="R2600" t="str">
        <f>IFERROR(IF('Journal Template'!C3012="","",IF(IFERROR(VLOOKUP('Journal Template'!C3012,Checks!N:P,3,0),0)="A","","Inactive account in Use")),"")</f>
        <v/>
      </c>
      <c r="V2600" s="150" t="str">
        <f>IF(JRF!C2613="","",IF(IFERROR(VLOOKUP(JRF!C2613,Checks!S:U,3,0),0)="A","Entry with System fund Dept",""))</f>
        <v/>
      </c>
      <c r="W2600" t="str">
        <f>IFERROR(IF('Journal Template'!D3012="","",IF(IFERROR(VLOOKUP('Journal Template'!D3012,Checks!S:U,3,0),0)="A","Entry with System fund Dept","")),"")</f>
        <v/>
      </c>
      <c r="X2600" t="s">
        <v>11900</v>
      </c>
      <c r="Y2600" t="s">
        <v>386</v>
      </c>
      <c r="Z2600" t="s">
        <v>11901</v>
      </c>
      <c r="AA2600" t="s">
        <v>391</v>
      </c>
      <c r="AB2600" t="s">
        <v>125</v>
      </c>
      <c r="AC2600" s="150" t="str">
        <f>IFERROR(IF(JRF!C2613="","",IF(AND(VLOOKUP(JRF!C2613,X:AA,4,0)=JRF!B2613,VLOOKUP(JRF!C2613,X:Y,2,0)="A"),"","Inactive Dept Combo Error")),"Inactive Dept Combo Error")</f>
        <v/>
      </c>
      <c r="AD2600" t="str">
        <f>IFERROR(IF('Journal Template'!D3012="","",IF(AND(VLOOKUP('Journal Template'!D3012,X:AA,4,0)='Journal Template'!A3012,VLOOKUP('Journal Template'!D3012,X:Y,2,0)="A"),"","Inactive Dept Combo Error")),"")</f>
        <v/>
      </c>
      <c r="AK2600" s="150" t="str">
        <f>IF(JRF!B2613="","",IF(JRF!B2613=IFERROR(VLOOKUP(JRF!B2613,Checks!AI:AI,1,0),0),"Entry in Branch/Satellite BU's",""))</f>
        <v/>
      </c>
      <c r="AL2600" t="str">
        <f>IFERROR(IF('Journal Template'!A3012="","",IF('Journal Template'!A3012=IFERROR(VLOOKUP('Journal Template'!A3012,Checks!AI:AI,1,0),0),"Entry in Branch/Satellite BU's","")),"")</f>
        <v/>
      </c>
      <c r="AO2600" s="171"/>
      <c r="AP2600" s="171"/>
      <c r="AQ2600" s="171"/>
      <c r="AR2600" s="171"/>
      <c r="CI2600" t="str">
        <f>IF(JRF!F2613&gt;0,"",IF(JRF!B2613="","",IF(LEFT(JRF!B2613,1)=IFERROR(VLOOKUP(LEFT(JRF!B2613,1),$CF$2:$CF$5,1,0),0),"Product Code Required",IF(JRF!C2613="","",IF(JRF!C2613=IFERROR(VLOOKUP(JRF!C2613,$CH:$CH,1,0),0),"Product Code Required","NA")))))</f>
        <v/>
      </c>
      <c r="CJ2600" t="str">
        <f>IF(JRF!AV2613&gt;0,"",IF(JRF!Q2613="","",IF(LEFT(JRF!Q2613,1)=IFERROR(VLOOKUP(LEFT(JRF!Q2613,1),$CF$2:$CF$5,1,0),0),"Product Code Required",IF(JRF!V2613="","",IF(JRF!V2613=IFERROR(VLOOKUP(JRF!V2613,$CH:$CH,1,0),0),"Product Code Required","NA")))))</f>
        <v/>
      </c>
      <c r="CK2600" t="str">
        <f>IFERROR(IF(LEN('Journal Template'!F2611)&gt;0,"",IF('Journal Template'!A2611="","",IF(LEFT('Journal Template'!A2611,1)=IFERROR(VLOOKUP(LEFT('Journal Template'!A2611,1),Checks!$CF$2:$CF$5,1,0),0),"Product Code Required",IF('Journal Template'!D2611="","",IF('Journal Template'!D2611=IFERROR(VLOOKUP('Journal Template'!D2611,Checks!$CH:$CH,1,0),0),"Product Code Required","NA"))))),"")</f>
        <v/>
      </c>
    </row>
    <row r="2601" spans="14:89">
      <c r="N2601" t="s">
        <v>11902</v>
      </c>
      <c r="O2601" t="s">
        <v>11903</v>
      </c>
      <c r="P2601" t="s">
        <v>386</v>
      </c>
      <c r="Q2601" s="150" t="str">
        <f>IF(JRF!D2614="","",IF(IFERROR(VLOOKUP(JRF!D2614,Checks!N:P,3,0),0)="A","","Inactive account in Use"))</f>
        <v/>
      </c>
      <c r="R2601" t="str">
        <f>IFERROR(IF('Journal Template'!C3013="","",IF(IFERROR(VLOOKUP('Journal Template'!C3013,Checks!N:P,3,0),0)="A","","Inactive account in Use")),"")</f>
        <v/>
      </c>
      <c r="V2601" s="150" t="str">
        <f>IF(JRF!C2614="","",IF(IFERROR(VLOOKUP(JRF!C2614,Checks!S:U,3,0),0)="A","Entry with System fund Dept",""))</f>
        <v/>
      </c>
      <c r="W2601" t="str">
        <f>IFERROR(IF('Journal Template'!D3013="","",IF(IFERROR(VLOOKUP('Journal Template'!D3013,Checks!S:U,3,0),0)="A","Entry with System fund Dept","")),"")</f>
        <v/>
      </c>
      <c r="X2601" t="s">
        <v>11904</v>
      </c>
      <c r="Y2601" t="s">
        <v>389</v>
      </c>
      <c r="Z2601" t="s">
        <v>11905</v>
      </c>
      <c r="AA2601" t="s">
        <v>391</v>
      </c>
      <c r="AB2601" t="s">
        <v>125</v>
      </c>
      <c r="AC2601" s="150" t="str">
        <f>IFERROR(IF(JRF!C2614="","",IF(AND(VLOOKUP(JRF!C2614,X:AA,4,0)=JRF!B2614,VLOOKUP(JRF!C2614,X:Y,2,0)="A"),"","Inactive Dept Combo Error")),"Inactive Dept Combo Error")</f>
        <v/>
      </c>
      <c r="AD2601" t="str">
        <f>IFERROR(IF('Journal Template'!D3013="","",IF(AND(VLOOKUP('Journal Template'!D3013,X:AA,4,0)='Journal Template'!A3013,VLOOKUP('Journal Template'!D3013,X:Y,2,0)="A"),"","Inactive Dept Combo Error")),"")</f>
        <v/>
      </c>
      <c r="AK2601" s="150" t="str">
        <f>IF(JRF!B2614="","",IF(JRF!B2614=IFERROR(VLOOKUP(JRF!B2614,Checks!AI:AI,1,0),0),"Entry in Branch/Satellite BU's",""))</f>
        <v/>
      </c>
      <c r="AL2601" t="str">
        <f>IFERROR(IF('Journal Template'!A3013="","",IF('Journal Template'!A3013=IFERROR(VLOOKUP('Journal Template'!A3013,Checks!AI:AI,1,0),0),"Entry in Branch/Satellite BU's","")),"")</f>
        <v/>
      </c>
      <c r="AO2601" s="171"/>
      <c r="AP2601" s="171"/>
      <c r="AQ2601" s="171"/>
      <c r="AR2601" s="171"/>
      <c r="CI2601" t="str">
        <f>IF(JRF!F2614&gt;0,"",IF(JRF!B2614="","",IF(LEFT(JRF!B2614,1)=IFERROR(VLOOKUP(LEFT(JRF!B2614,1),$CF$2:$CF$5,1,0),0),"Product Code Required",IF(JRF!C2614="","",IF(JRF!C2614=IFERROR(VLOOKUP(JRF!C2614,$CH:$CH,1,0),0),"Product Code Required","NA")))))</f>
        <v/>
      </c>
      <c r="CJ2601" t="str">
        <f>IF(JRF!AV2614&gt;0,"",IF(JRF!Q2614="","",IF(LEFT(JRF!Q2614,1)=IFERROR(VLOOKUP(LEFT(JRF!Q2614,1),$CF$2:$CF$5,1,0),0),"Product Code Required",IF(JRF!V2614="","",IF(JRF!V2614=IFERROR(VLOOKUP(JRF!V2614,$CH:$CH,1,0),0),"Product Code Required","NA")))))</f>
        <v/>
      </c>
      <c r="CK2601" t="str">
        <f>IFERROR(IF(LEN('Journal Template'!F2612)&gt;0,"",IF('Journal Template'!A2612="","",IF(LEFT('Journal Template'!A2612,1)=IFERROR(VLOOKUP(LEFT('Journal Template'!A2612,1),Checks!$CF$2:$CF$5,1,0),0),"Product Code Required",IF('Journal Template'!D2612="","",IF('Journal Template'!D2612=IFERROR(VLOOKUP('Journal Template'!D2612,Checks!$CH:$CH,1,0),0),"Product Code Required","NA"))))),"")</f>
        <v/>
      </c>
    </row>
    <row r="2602" spans="14:89">
      <c r="N2602" t="s">
        <v>11906</v>
      </c>
      <c r="O2602" t="s">
        <v>11907</v>
      </c>
      <c r="P2602" t="s">
        <v>386</v>
      </c>
      <c r="Q2602" s="150" t="str">
        <f>IF(JRF!D2615="","",IF(IFERROR(VLOOKUP(JRF!D2615,Checks!N:P,3,0),0)="A","","Inactive account in Use"))</f>
        <v/>
      </c>
      <c r="R2602" t="str">
        <f>IFERROR(IF('Journal Template'!C3014="","",IF(IFERROR(VLOOKUP('Journal Template'!C3014,Checks!N:P,3,0),0)="A","","Inactive account in Use")),"")</f>
        <v/>
      </c>
      <c r="V2602" s="150" t="str">
        <f>IF(JRF!C2615="","",IF(IFERROR(VLOOKUP(JRF!C2615,Checks!S:U,3,0),0)="A","Entry with System fund Dept",""))</f>
        <v/>
      </c>
      <c r="W2602" t="str">
        <f>IFERROR(IF('Journal Template'!D3014="","",IF(IFERROR(VLOOKUP('Journal Template'!D3014,Checks!S:U,3,0),0)="A","Entry with System fund Dept","")),"")</f>
        <v/>
      </c>
      <c r="X2602" t="s">
        <v>11908</v>
      </c>
      <c r="Y2602" t="s">
        <v>386</v>
      </c>
      <c r="Z2602" t="s">
        <v>11909</v>
      </c>
      <c r="AA2602" t="s">
        <v>391</v>
      </c>
      <c r="AB2602" t="s">
        <v>125</v>
      </c>
      <c r="AC2602" s="150" t="str">
        <f>IFERROR(IF(JRF!C2615="","",IF(AND(VLOOKUP(JRF!C2615,X:AA,4,0)=JRF!B2615,VLOOKUP(JRF!C2615,X:Y,2,0)="A"),"","Inactive Dept Combo Error")),"Inactive Dept Combo Error")</f>
        <v/>
      </c>
      <c r="AD2602" t="str">
        <f>IFERROR(IF('Journal Template'!D3014="","",IF(AND(VLOOKUP('Journal Template'!D3014,X:AA,4,0)='Journal Template'!A3014,VLOOKUP('Journal Template'!D3014,X:Y,2,0)="A"),"","Inactive Dept Combo Error")),"")</f>
        <v/>
      </c>
      <c r="AK2602" s="150" t="str">
        <f>IF(JRF!B2615="","",IF(JRF!B2615=IFERROR(VLOOKUP(JRF!B2615,Checks!AI:AI,1,0),0),"Entry in Branch/Satellite BU's",""))</f>
        <v/>
      </c>
      <c r="AL2602" t="str">
        <f>IFERROR(IF('Journal Template'!A3014="","",IF('Journal Template'!A3014=IFERROR(VLOOKUP('Journal Template'!A3014,Checks!AI:AI,1,0),0),"Entry in Branch/Satellite BU's","")),"")</f>
        <v/>
      </c>
      <c r="AO2602" s="171"/>
      <c r="AP2602" s="171"/>
      <c r="AQ2602" s="171"/>
      <c r="AR2602" s="171"/>
      <c r="CI2602" t="str">
        <f>IF(JRF!F2615&gt;0,"",IF(JRF!B2615="","",IF(LEFT(JRF!B2615,1)=IFERROR(VLOOKUP(LEFT(JRF!B2615,1),$CF$2:$CF$5,1,0),0),"Product Code Required",IF(JRF!C2615="","",IF(JRF!C2615=IFERROR(VLOOKUP(JRF!C2615,$CH:$CH,1,0),0),"Product Code Required","NA")))))</f>
        <v/>
      </c>
      <c r="CJ2602" t="str">
        <f>IF(JRF!AV2615&gt;0,"",IF(JRF!Q2615="","",IF(LEFT(JRF!Q2615,1)=IFERROR(VLOOKUP(LEFT(JRF!Q2615,1),$CF$2:$CF$5,1,0),0),"Product Code Required",IF(JRF!V2615="","",IF(JRF!V2615=IFERROR(VLOOKUP(JRF!V2615,$CH:$CH,1,0),0),"Product Code Required","NA")))))</f>
        <v/>
      </c>
      <c r="CK2602" t="str">
        <f>IFERROR(IF(LEN('Journal Template'!F2613)&gt;0,"",IF('Journal Template'!A2613="","",IF(LEFT('Journal Template'!A2613,1)=IFERROR(VLOOKUP(LEFT('Journal Template'!A2613,1),Checks!$CF$2:$CF$5,1,0),0),"Product Code Required",IF('Journal Template'!D2613="","",IF('Journal Template'!D2613=IFERROR(VLOOKUP('Journal Template'!D2613,Checks!$CH:$CH,1,0),0),"Product Code Required","NA"))))),"")</f>
        <v/>
      </c>
    </row>
    <row r="2603" spans="14:89">
      <c r="N2603" t="s">
        <v>11910</v>
      </c>
      <c r="O2603" t="s">
        <v>11911</v>
      </c>
      <c r="P2603" t="s">
        <v>386</v>
      </c>
      <c r="Q2603" s="150" t="str">
        <f>IF(JRF!D2616="","",IF(IFERROR(VLOOKUP(JRF!D2616,Checks!N:P,3,0),0)="A","","Inactive account in Use"))</f>
        <v/>
      </c>
      <c r="R2603" t="str">
        <f>IFERROR(IF('Journal Template'!C3015="","",IF(IFERROR(VLOOKUP('Journal Template'!C3015,Checks!N:P,3,0),0)="A","","Inactive account in Use")),"")</f>
        <v/>
      </c>
      <c r="V2603" s="150" t="str">
        <f>IF(JRF!C2616="","",IF(IFERROR(VLOOKUP(JRF!C2616,Checks!S:U,3,0),0)="A","Entry with System fund Dept",""))</f>
        <v/>
      </c>
      <c r="W2603" t="str">
        <f>IFERROR(IF('Journal Template'!D3015="","",IF(IFERROR(VLOOKUP('Journal Template'!D3015,Checks!S:U,3,0),0)="A","Entry with System fund Dept","")),"")</f>
        <v/>
      </c>
      <c r="X2603" t="s">
        <v>11912</v>
      </c>
      <c r="Y2603" t="s">
        <v>389</v>
      </c>
      <c r="Z2603" t="s">
        <v>11913</v>
      </c>
      <c r="AA2603" t="s">
        <v>391</v>
      </c>
      <c r="AB2603" t="s">
        <v>125</v>
      </c>
      <c r="AC2603" s="150" t="str">
        <f>IFERROR(IF(JRF!C2616="","",IF(AND(VLOOKUP(JRF!C2616,X:AA,4,0)=JRF!B2616,VLOOKUP(JRF!C2616,X:Y,2,0)="A"),"","Inactive Dept Combo Error")),"Inactive Dept Combo Error")</f>
        <v/>
      </c>
      <c r="AD2603" t="str">
        <f>IFERROR(IF('Journal Template'!D3015="","",IF(AND(VLOOKUP('Journal Template'!D3015,X:AA,4,0)='Journal Template'!A3015,VLOOKUP('Journal Template'!D3015,X:Y,2,0)="A"),"","Inactive Dept Combo Error")),"")</f>
        <v/>
      </c>
      <c r="AK2603" s="150" t="str">
        <f>IF(JRF!B2616="","",IF(JRF!B2616=IFERROR(VLOOKUP(JRF!B2616,Checks!AI:AI,1,0),0),"Entry in Branch/Satellite BU's",""))</f>
        <v/>
      </c>
      <c r="AL2603" t="str">
        <f>IFERROR(IF('Journal Template'!A3015="","",IF('Journal Template'!A3015=IFERROR(VLOOKUP('Journal Template'!A3015,Checks!AI:AI,1,0),0),"Entry in Branch/Satellite BU's","")),"")</f>
        <v/>
      </c>
      <c r="AO2603" s="171"/>
      <c r="AP2603" s="171"/>
      <c r="AQ2603" s="171"/>
      <c r="AR2603" s="171"/>
      <c r="CI2603" t="str">
        <f>IF(JRF!F2616&gt;0,"",IF(JRF!B2616="","",IF(LEFT(JRF!B2616,1)=IFERROR(VLOOKUP(LEFT(JRF!B2616,1),$CF$2:$CF$5,1,0),0),"Product Code Required",IF(JRF!C2616="","",IF(JRF!C2616=IFERROR(VLOOKUP(JRF!C2616,$CH:$CH,1,0),0),"Product Code Required","NA")))))</f>
        <v/>
      </c>
      <c r="CJ2603" t="str">
        <f>IF(JRF!AV2616&gt;0,"",IF(JRF!Q2616="","",IF(LEFT(JRF!Q2616,1)=IFERROR(VLOOKUP(LEFT(JRF!Q2616,1),$CF$2:$CF$5,1,0),0),"Product Code Required",IF(JRF!V2616="","",IF(JRF!V2616=IFERROR(VLOOKUP(JRF!V2616,$CH:$CH,1,0),0),"Product Code Required","NA")))))</f>
        <v/>
      </c>
      <c r="CK2603" t="str">
        <f>IFERROR(IF(LEN('Journal Template'!F2614)&gt;0,"",IF('Journal Template'!A2614="","",IF(LEFT('Journal Template'!A2614,1)=IFERROR(VLOOKUP(LEFT('Journal Template'!A2614,1),Checks!$CF$2:$CF$5,1,0),0),"Product Code Required",IF('Journal Template'!D2614="","",IF('Journal Template'!D2614=IFERROR(VLOOKUP('Journal Template'!D2614,Checks!$CH:$CH,1,0),0),"Product Code Required","NA"))))),"")</f>
        <v/>
      </c>
    </row>
    <row r="2604" spans="14:89">
      <c r="N2604" t="s">
        <v>11914</v>
      </c>
      <c r="O2604" t="s">
        <v>11915</v>
      </c>
      <c r="P2604" t="s">
        <v>386</v>
      </c>
      <c r="Q2604" s="150" t="str">
        <f>IF(JRF!D2617="","",IF(IFERROR(VLOOKUP(JRF!D2617,Checks!N:P,3,0),0)="A","","Inactive account in Use"))</f>
        <v/>
      </c>
      <c r="R2604" t="str">
        <f>IFERROR(IF('Journal Template'!C3016="","",IF(IFERROR(VLOOKUP('Journal Template'!C3016,Checks!N:P,3,0),0)="A","","Inactive account in Use")),"")</f>
        <v/>
      </c>
      <c r="V2604" s="150" t="str">
        <f>IF(JRF!C2617="","",IF(IFERROR(VLOOKUP(JRF!C2617,Checks!S:U,3,0),0)="A","Entry with System fund Dept",""))</f>
        <v/>
      </c>
      <c r="W2604" t="str">
        <f>IFERROR(IF('Journal Template'!D3016="","",IF(IFERROR(VLOOKUP('Journal Template'!D3016,Checks!S:U,3,0),0)="A","Entry with System fund Dept","")),"")</f>
        <v/>
      </c>
      <c r="X2604" t="s">
        <v>11916</v>
      </c>
      <c r="Y2604" t="s">
        <v>386</v>
      </c>
      <c r="Z2604" t="s">
        <v>11917</v>
      </c>
      <c r="AA2604" t="s">
        <v>391</v>
      </c>
      <c r="AB2604" t="s">
        <v>125</v>
      </c>
      <c r="AC2604" s="150" t="str">
        <f>IFERROR(IF(JRF!C2617="","",IF(AND(VLOOKUP(JRF!C2617,X:AA,4,0)=JRF!B2617,VLOOKUP(JRF!C2617,X:Y,2,0)="A"),"","Inactive Dept Combo Error")),"Inactive Dept Combo Error")</f>
        <v/>
      </c>
      <c r="AD2604" t="str">
        <f>IFERROR(IF('Journal Template'!D3016="","",IF(AND(VLOOKUP('Journal Template'!D3016,X:AA,4,0)='Journal Template'!A3016,VLOOKUP('Journal Template'!D3016,X:Y,2,0)="A"),"","Inactive Dept Combo Error")),"")</f>
        <v/>
      </c>
      <c r="AK2604" s="150" t="str">
        <f>IF(JRF!B2617="","",IF(JRF!B2617=IFERROR(VLOOKUP(JRF!B2617,Checks!AI:AI,1,0),0),"Entry in Branch/Satellite BU's",""))</f>
        <v/>
      </c>
      <c r="AL2604" t="str">
        <f>IFERROR(IF('Journal Template'!A3016="","",IF('Journal Template'!A3016=IFERROR(VLOOKUP('Journal Template'!A3016,Checks!AI:AI,1,0),0),"Entry in Branch/Satellite BU's","")),"")</f>
        <v/>
      </c>
      <c r="AO2604" s="171"/>
      <c r="AP2604" s="171"/>
      <c r="AQ2604" s="171"/>
      <c r="AR2604" s="171"/>
      <c r="CI2604" t="str">
        <f>IF(JRF!F2617&gt;0,"",IF(JRF!B2617="","",IF(LEFT(JRF!B2617,1)=IFERROR(VLOOKUP(LEFT(JRF!B2617,1),$CF$2:$CF$5,1,0),0),"Product Code Required",IF(JRF!C2617="","",IF(JRF!C2617=IFERROR(VLOOKUP(JRF!C2617,$CH:$CH,1,0),0),"Product Code Required","NA")))))</f>
        <v/>
      </c>
      <c r="CJ2604" t="str">
        <f>IF(JRF!AV2617&gt;0,"",IF(JRF!Q2617="","",IF(LEFT(JRF!Q2617,1)=IFERROR(VLOOKUP(LEFT(JRF!Q2617,1),$CF$2:$CF$5,1,0),0),"Product Code Required",IF(JRF!V2617="","",IF(JRF!V2617=IFERROR(VLOOKUP(JRF!V2617,$CH:$CH,1,0),0),"Product Code Required","NA")))))</f>
        <v/>
      </c>
      <c r="CK2604" t="str">
        <f>IFERROR(IF(LEN('Journal Template'!F2615)&gt;0,"",IF('Journal Template'!A2615="","",IF(LEFT('Journal Template'!A2615,1)=IFERROR(VLOOKUP(LEFT('Journal Template'!A2615,1),Checks!$CF$2:$CF$5,1,0),0),"Product Code Required",IF('Journal Template'!D2615="","",IF('Journal Template'!D2615=IFERROR(VLOOKUP('Journal Template'!D2615,Checks!$CH:$CH,1,0),0),"Product Code Required","NA"))))),"")</f>
        <v/>
      </c>
    </row>
    <row r="2605" spans="14:89">
      <c r="N2605" t="s">
        <v>11918</v>
      </c>
      <c r="O2605" t="s">
        <v>11919</v>
      </c>
      <c r="P2605" t="s">
        <v>386</v>
      </c>
      <c r="Q2605" s="150" t="str">
        <f>IF(JRF!D2618="","",IF(IFERROR(VLOOKUP(JRF!D2618,Checks!N:P,3,0),0)="A","","Inactive account in Use"))</f>
        <v/>
      </c>
      <c r="R2605" t="str">
        <f>IFERROR(IF('Journal Template'!C3017="","",IF(IFERROR(VLOOKUP('Journal Template'!C3017,Checks!N:P,3,0),0)="A","","Inactive account in Use")),"")</f>
        <v/>
      </c>
      <c r="V2605" s="150" t="str">
        <f>IF(JRF!C2618="","",IF(IFERROR(VLOOKUP(JRF!C2618,Checks!S:U,3,0),0)="A","Entry with System fund Dept",""))</f>
        <v/>
      </c>
      <c r="W2605" t="str">
        <f>IFERROR(IF('Journal Template'!D3017="","",IF(IFERROR(VLOOKUP('Journal Template'!D3017,Checks!S:U,3,0),0)="A","Entry with System fund Dept","")),"")</f>
        <v/>
      </c>
      <c r="X2605" t="s">
        <v>11920</v>
      </c>
      <c r="Y2605" t="s">
        <v>386</v>
      </c>
      <c r="Z2605" t="s">
        <v>11921</v>
      </c>
      <c r="AA2605" t="s">
        <v>391</v>
      </c>
      <c r="AB2605" t="s">
        <v>125</v>
      </c>
      <c r="AC2605" s="150" t="str">
        <f>IFERROR(IF(JRF!C2618="","",IF(AND(VLOOKUP(JRF!C2618,X:AA,4,0)=JRF!B2618,VLOOKUP(JRF!C2618,X:Y,2,0)="A"),"","Inactive Dept Combo Error")),"Inactive Dept Combo Error")</f>
        <v/>
      </c>
      <c r="AD2605" t="str">
        <f>IFERROR(IF('Journal Template'!D3017="","",IF(AND(VLOOKUP('Journal Template'!D3017,X:AA,4,0)='Journal Template'!A3017,VLOOKUP('Journal Template'!D3017,X:Y,2,0)="A"),"","Inactive Dept Combo Error")),"")</f>
        <v/>
      </c>
      <c r="AK2605" s="150" t="str">
        <f>IF(JRF!B2618="","",IF(JRF!B2618=IFERROR(VLOOKUP(JRF!B2618,Checks!AI:AI,1,0),0),"Entry in Branch/Satellite BU's",""))</f>
        <v/>
      </c>
      <c r="AL2605" t="str">
        <f>IFERROR(IF('Journal Template'!A3017="","",IF('Journal Template'!A3017=IFERROR(VLOOKUP('Journal Template'!A3017,Checks!AI:AI,1,0),0),"Entry in Branch/Satellite BU's","")),"")</f>
        <v/>
      </c>
      <c r="AO2605" s="171"/>
      <c r="AP2605" s="171"/>
      <c r="AQ2605" s="171"/>
      <c r="AR2605" s="171"/>
      <c r="CI2605" t="str">
        <f>IF(JRF!F2618&gt;0,"",IF(JRF!B2618="","",IF(LEFT(JRF!B2618,1)=IFERROR(VLOOKUP(LEFT(JRF!B2618,1),$CF$2:$CF$5,1,0),0),"Product Code Required",IF(JRF!C2618="","",IF(JRF!C2618=IFERROR(VLOOKUP(JRF!C2618,$CH:$CH,1,0),0),"Product Code Required","NA")))))</f>
        <v/>
      </c>
      <c r="CJ2605" t="str">
        <f>IF(JRF!AV2618&gt;0,"",IF(JRF!Q2618="","",IF(LEFT(JRF!Q2618,1)=IFERROR(VLOOKUP(LEFT(JRF!Q2618,1),$CF$2:$CF$5,1,0),0),"Product Code Required",IF(JRF!V2618="","",IF(JRF!V2618=IFERROR(VLOOKUP(JRF!V2618,$CH:$CH,1,0),0),"Product Code Required","NA")))))</f>
        <v/>
      </c>
      <c r="CK2605" t="str">
        <f>IFERROR(IF(LEN('Journal Template'!F2616)&gt;0,"",IF('Journal Template'!A2616="","",IF(LEFT('Journal Template'!A2616,1)=IFERROR(VLOOKUP(LEFT('Journal Template'!A2616,1),Checks!$CF$2:$CF$5,1,0),0),"Product Code Required",IF('Journal Template'!D2616="","",IF('Journal Template'!D2616=IFERROR(VLOOKUP('Journal Template'!D2616,Checks!$CH:$CH,1,0),0),"Product Code Required","NA"))))),"")</f>
        <v/>
      </c>
    </row>
    <row r="2606" spans="14:89">
      <c r="N2606" t="s">
        <v>11922</v>
      </c>
      <c r="O2606" t="s">
        <v>11923</v>
      </c>
      <c r="P2606" t="s">
        <v>386</v>
      </c>
      <c r="Q2606" s="150" t="str">
        <f>IF(JRF!D2619="","",IF(IFERROR(VLOOKUP(JRF!D2619,Checks!N:P,3,0),0)="A","","Inactive account in Use"))</f>
        <v/>
      </c>
      <c r="R2606" t="str">
        <f>IFERROR(IF('Journal Template'!C3018="","",IF(IFERROR(VLOOKUP('Journal Template'!C3018,Checks!N:P,3,0),0)="A","","Inactive account in Use")),"")</f>
        <v/>
      </c>
      <c r="V2606" s="150" t="str">
        <f>IF(JRF!C2619="","",IF(IFERROR(VLOOKUP(JRF!C2619,Checks!S:U,3,0),0)="A","Entry with System fund Dept",""))</f>
        <v/>
      </c>
      <c r="W2606" t="str">
        <f>IFERROR(IF('Journal Template'!D3018="","",IF(IFERROR(VLOOKUP('Journal Template'!D3018,Checks!S:U,3,0),0)="A","Entry with System fund Dept","")),"")</f>
        <v/>
      </c>
      <c r="X2606" t="s">
        <v>11924</v>
      </c>
      <c r="Y2606" t="s">
        <v>386</v>
      </c>
      <c r="Z2606" t="s">
        <v>11925</v>
      </c>
      <c r="AA2606" t="s">
        <v>391</v>
      </c>
      <c r="AB2606" t="s">
        <v>125</v>
      </c>
      <c r="AC2606" s="150" t="str">
        <f>IFERROR(IF(JRF!C2619="","",IF(AND(VLOOKUP(JRF!C2619,X:AA,4,0)=JRF!B2619,VLOOKUP(JRF!C2619,X:Y,2,0)="A"),"","Inactive Dept Combo Error")),"Inactive Dept Combo Error")</f>
        <v/>
      </c>
      <c r="AD2606" t="str">
        <f>IFERROR(IF('Journal Template'!D3018="","",IF(AND(VLOOKUP('Journal Template'!D3018,X:AA,4,0)='Journal Template'!A3018,VLOOKUP('Journal Template'!D3018,X:Y,2,0)="A"),"","Inactive Dept Combo Error")),"")</f>
        <v/>
      </c>
      <c r="AK2606" s="150" t="str">
        <f>IF(JRF!B2619="","",IF(JRF!B2619=IFERROR(VLOOKUP(JRF!B2619,Checks!AI:AI,1,0),0),"Entry in Branch/Satellite BU's",""))</f>
        <v/>
      </c>
      <c r="AL2606" t="str">
        <f>IFERROR(IF('Journal Template'!A3018="","",IF('Journal Template'!A3018=IFERROR(VLOOKUP('Journal Template'!A3018,Checks!AI:AI,1,0),0),"Entry in Branch/Satellite BU's","")),"")</f>
        <v/>
      </c>
      <c r="AO2606" s="171"/>
      <c r="AP2606" s="171"/>
      <c r="AQ2606" s="171"/>
      <c r="AR2606" s="171"/>
      <c r="CI2606" t="str">
        <f>IF(JRF!F2619&gt;0,"",IF(JRF!B2619="","",IF(LEFT(JRF!B2619,1)=IFERROR(VLOOKUP(LEFT(JRF!B2619,1),$CF$2:$CF$5,1,0),0),"Product Code Required",IF(JRF!C2619="","",IF(JRF!C2619=IFERROR(VLOOKUP(JRF!C2619,$CH:$CH,1,0),0),"Product Code Required","NA")))))</f>
        <v/>
      </c>
      <c r="CJ2606" t="str">
        <f>IF(JRF!AV2619&gt;0,"",IF(JRF!Q2619="","",IF(LEFT(JRF!Q2619,1)=IFERROR(VLOOKUP(LEFT(JRF!Q2619,1),$CF$2:$CF$5,1,0),0),"Product Code Required",IF(JRF!V2619="","",IF(JRF!V2619=IFERROR(VLOOKUP(JRF!V2619,$CH:$CH,1,0),0),"Product Code Required","NA")))))</f>
        <v/>
      </c>
      <c r="CK2606" t="str">
        <f>IFERROR(IF(LEN('Journal Template'!F2617)&gt;0,"",IF('Journal Template'!A2617="","",IF(LEFT('Journal Template'!A2617,1)=IFERROR(VLOOKUP(LEFT('Journal Template'!A2617,1),Checks!$CF$2:$CF$5,1,0),0),"Product Code Required",IF('Journal Template'!D2617="","",IF('Journal Template'!D2617=IFERROR(VLOOKUP('Journal Template'!D2617,Checks!$CH:$CH,1,0),0),"Product Code Required","NA"))))),"")</f>
        <v/>
      </c>
    </row>
    <row r="2607" spans="14:89">
      <c r="N2607" t="s">
        <v>11926</v>
      </c>
      <c r="O2607" t="s">
        <v>11927</v>
      </c>
      <c r="P2607" t="s">
        <v>386</v>
      </c>
      <c r="Q2607" s="150" t="str">
        <f>IF(JRF!D2620="","",IF(IFERROR(VLOOKUP(JRF!D2620,Checks!N:P,3,0),0)="A","","Inactive account in Use"))</f>
        <v/>
      </c>
      <c r="R2607" t="str">
        <f>IFERROR(IF('Journal Template'!C3019="","",IF(IFERROR(VLOOKUP('Journal Template'!C3019,Checks!N:P,3,0),0)="A","","Inactive account in Use")),"")</f>
        <v/>
      </c>
      <c r="V2607" s="150" t="str">
        <f>IF(JRF!C2620="","",IF(IFERROR(VLOOKUP(JRF!C2620,Checks!S:U,3,0),0)="A","Entry with System fund Dept",""))</f>
        <v/>
      </c>
      <c r="W2607" t="str">
        <f>IFERROR(IF('Journal Template'!D3019="","",IF(IFERROR(VLOOKUP('Journal Template'!D3019,Checks!S:U,3,0),0)="A","Entry with System fund Dept","")),"")</f>
        <v/>
      </c>
      <c r="X2607" t="s">
        <v>11928</v>
      </c>
      <c r="Y2607" t="s">
        <v>386</v>
      </c>
      <c r="Z2607" t="s">
        <v>11929</v>
      </c>
      <c r="AA2607" t="s">
        <v>391</v>
      </c>
      <c r="AB2607" t="s">
        <v>125</v>
      </c>
      <c r="AC2607" s="150" t="str">
        <f>IFERROR(IF(JRF!C2620="","",IF(AND(VLOOKUP(JRF!C2620,X:AA,4,0)=JRF!B2620,VLOOKUP(JRF!C2620,X:Y,2,0)="A"),"","Inactive Dept Combo Error")),"Inactive Dept Combo Error")</f>
        <v/>
      </c>
      <c r="AD2607" t="str">
        <f>IFERROR(IF('Journal Template'!D3019="","",IF(AND(VLOOKUP('Journal Template'!D3019,X:AA,4,0)='Journal Template'!A3019,VLOOKUP('Journal Template'!D3019,X:Y,2,0)="A"),"","Inactive Dept Combo Error")),"")</f>
        <v/>
      </c>
      <c r="AK2607" s="150" t="str">
        <f>IF(JRF!B2620="","",IF(JRF!B2620=IFERROR(VLOOKUP(JRF!B2620,Checks!AI:AI,1,0),0),"Entry in Branch/Satellite BU's",""))</f>
        <v/>
      </c>
      <c r="AL2607" t="str">
        <f>IFERROR(IF('Journal Template'!A3019="","",IF('Journal Template'!A3019=IFERROR(VLOOKUP('Journal Template'!A3019,Checks!AI:AI,1,0),0),"Entry in Branch/Satellite BU's","")),"")</f>
        <v/>
      </c>
      <c r="AO2607" s="171"/>
      <c r="AP2607" s="171"/>
      <c r="AQ2607" s="171"/>
      <c r="AR2607" s="171"/>
      <c r="CI2607" t="str">
        <f>IF(JRF!F2620&gt;0,"",IF(JRF!B2620="","",IF(LEFT(JRF!B2620,1)=IFERROR(VLOOKUP(LEFT(JRF!B2620,1),$CF$2:$CF$5,1,0),0),"Product Code Required",IF(JRF!C2620="","",IF(JRF!C2620=IFERROR(VLOOKUP(JRF!C2620,$CH:$CH,1,0),0),"Product Code Required","NA")))))</f>
        <v/>
      </c>
      <c r="CJ2607" t="str">
        <f>IF(JRF!AV2620&gt;0,"",IF(JRF!Q2620="","",IF(LEFT(JRF!Q2620,1)=IFERROR(VLOOKUP(LEFT(JRF!Q2620,1),$CF$2:$CF$5,1,0),0),"Product Code Required",IF(JRF!V2620="","",IF(JRF!V2620=IFERROR(VLOOKUP(JRF!V2620,$CH:$CH,1,0),0),"Product Code Required","NA")))))</f>
        <v/>
      </c>
      <c r="CK2607" t="str">
        <f>IFERROR(IF(LEN('Journal Template'!F2618)&gt;0,"",IF('Journal Template'!A2618="","",IF(LEFT('Journal Template'!A2618,1)=IFERROR(VLOOKUP(LEFT('Journal Template'!A2618,1),Checks!$CF$2:$CF$5,1,0),0),"Product Code Required",IF('Journal Template'!D2618="","",IF('Journal Template'!D2618=IFERROR(VLOOKUP('Journal Template'!D2618,Checks!$CH:$CH,1,0),0),"Product Code Required","NA"))))),"")</f>
        <v/>
      </c>
    </row>
    <row r="2608" spans="14:89">
      <c r="N2608" t="s">
        <v>11930</v>
      </c>
      <c r="O2608" t="s">
        <v>11931</v>
      </c>
      <c r="P2608" t="s">
        <v>386</v>
      </c>
      <c r="Q2608" s="150" t="str">
        <f>IF(JRF!D2621="","",IF(IFERROR(VLOOKUP(JRF!D2621,Checks!N:P,3,0),0)="A","","Inactive account in Use"))</f>
        <v/>
      </c>
      <c r="R2608" t="str">
        <f>IFERROR(IF('Journal Template'!C3020="","",IF(IFERROR(VLOOKUP('Journal Template'!C3020,Checks!N:P,3,0),0)="A","","Inactive account in Use")),"")</f>
        <v/>
      </c>
      <c r="V2608" s="150" t="str">
        <f>IF(JRF!C2621="","",IF(IFERROR(VLOOKUP(JRF!C2621,Checks!S:U,3,0),0)="A","Entry with System fund Dept",""))</f>
        <v/>
      </c>
      <c r="W2608" t="str">
        <f>IFERROR(IF('Journal Template'!D3020="","",IF(IFERROR(VLOOKUP('Journal Template'!D3020,Checks!S:U,3,0),0)="A","Entry with System fund Dept","")),"")</f>
        <v/>
      </c>
      <c r="X2608" t="s">
        <v>11932</v>
      </c>
      <c r="Y2608" t="s">
        <v>389</v>
      </c>
      <c r="Z2608" t="s">
        <v>11933</v>
      </c>
      <c r="AA2608" t="s">
        <v>391</v>
      </c>
      <c r="AB2608" t="s">
        <v>125</v>
      </c>
      <c r="AC2608" s="150" t="str">
        <f>IFERROR(IF(JRF!C2621="","",IF(AND(VLOOKUP(JRF!C2621,X:AA,4,0)=JRF!B2621,VLOOKUP(JRF!C2621,X:Y,2,0)="A"),"","Inactive Dept Combo Error")),"Inactive Dept Combo Error")</f>
        <v/>
      </c>
      <c r="AD2608" t="str">
        <f>IFERROR(IF('Journal Template'!D3020="","",IF(AND(VLOOKUP('Journal Template'!D3020,X:AA,4,0)='Journal Template'!A3020,VLOOKUP('Journal Template'!D3020,X:Y,2,0)="A"),"","Inactive Dept Combo Error")),"")</f>
        <v/>
      </c>
      <c r="AK2608" s="150" t="str">
        <f>IF(JRF!B2621="","",IF(JRF!B2621=IFERROR(VLOOKUP(JRF!B2621,Checks!AI:AI,1,0),0),"Entry in Branch/Satellite BU's",""))</f>
        <v/>
      </c>
      <c r="AL2608" t="str">
        <f>IFERROR(IF('Journal Template'!A3020="","",IF('Journal Template'!A3020=IFERROR(VLOOKUP('Journal Template'!A3020,Checks!AI:AI,1,0),0),"Entry in Branch/Satellite BU's","")),"")</f>
        <v/>
      </c>
      <c r="AO2608" s="171"/>
      <c r="AP2608" s="171"/>
      <c r="AQ2608" s="171"/>
      <c r="AR2608" s="171"/>
      <c r="CI2608" t="str">
        <f>IF(JRF!F2621&gt;0,"",IF(JRF!B2621="","",IF(LEFT(JRF!B2621,1)=IFERROR(VLOOKUP(LEFT(JRF!B2621,1),$CF$2:$CF$5,1,0),0),"Product Code Required",IF(JRF!C2621="","",IF(JRF!C2621=IFERROR(VLOOKUP(JRF!C2621,$CH:$CH,1,0),0),"Product Code Required","NA")))))</f>
        <v/>
      </c>
      <c r="CJ2608" t="str">
        <f>IF(JRF!AV2621&gt;0,"",IF(JRF!Q2621="","",IF(LEFT(JRF!Q2621,1)=IFERROR(VLOOKUP(LEFT(JRF!Q2621,1),$CF$2:$CF$5,1,0),0),"Product Code Required",IF(JRF!V2621="","",IF(JRF!V2621=IFERROR(VLOOKUP(JRF!V2621,$CH:$CH,1,0),0),"Product Code Required","NA")))))</f>
        <v/>
      </c>
      <c r="CK2608" t="str">
        <f>IFERROR(IF(LEN('Journal Template'!F2619)&gt;0,"",IF('Journal Template'!A2619="","",IF(LEFT('Journal Template'!A2619,1)=IFERROR(VLOOKUP(LEFT('Journal Template'!A2619,1),Checks!$CF$2:$CF$5,1,0),0),"Product Code Required",IF('Journal Template'!D2619="","",IF('Journal Template'!D2619=IFERROR(VLOOKUP('Journal Template'!D2619,Checks!$CH:$CH,1,0),0),"Product Code Required","NA"))))),"")</f>
        <v/>
      </c>
    </row>
    <row r="2609" spans="14:89">
      <c r="N2609" t="s">
        <v>11934</v>
      </c>
      <c r="O2609" t="s">
        <v>11935</v>
      </c>
      <c r="P2609" t="s">
        <v>386</v>
      </c>
      <c r="Q2609" s="150" t="str">
        <f>IF(JRF!D2622="","",IF(IFERROR(VLOOKUP(JRF!D2622,Checks!N:P,3,0),0)="A","","Inactive account in Use"))</f>
        <v/>
      </c>
      <c r="R2609" t="str">
        <f>IFERROR(IF('Journal Template'!C3021="","",IF(IFERROR(VLOOKUP('Journal Template'!C3021,Checks!N:P,3,0),0)="A","","Inactive account in Use")),"")</f>
        <v/>
      </c>
      <c r="V2609" s="150" t="str">
        <f>IF(JRF!C2622="","",IF(IFERROR(VLOOKUP(JRF!C2622,Checks!S:U,3,0),0)="A","Entry with System fund Dept",""))</f>
        <v/>
      </c>
      <c r="W2609" t="str">
        <f>IFERROR(IF('Journal Template'!D3021="","",IF(IFERROR(VLOOKUP('Journal Template'!D3021,Checks!S:U,3,0),0)="A","Entry with System fund Dept","")),"")</f>
        <v/>
      </c>
      <c r="X2609" t="s">
        <v>11936</v>
      </c>
      <c r="Y2609" t="s">
        <v>389</v>
      </c>
      <c r="Z2609" t="s">
        <v>11937</v>
      </c>
      <c r="AA2609" t="s">
        <v>391</v>
      </c>
      <c r="AB2609" t="s">
        <v>125</v>
      </c>
      <c r="AC2609" s="150" t="str">
        <f>IFERROR(IF(JRF!C2622="","",IF(AND(VLOOKUP(JRF!C2622,X:AA,4,0)=JRF!B2622,VLOOKUP(JRF!C2622,X:Y,2,0)="A"),"","Inactive Dept Combo Error")),"Inactive Dept Combo Error")</f>
        <v/>
      </c>
      <c r="AD2609" t="str">
        <f>IFERROR(IF('Journal Template'!D3021="","",IF(AND(VLOOKUP('Journal Template'!D3021,X:AA,4,0)='Journal Template'!A3021,VLOOKUP('Journal Template'!D3021,X:Y,2,0)="A"),"","Inactive Dept Combo Error")),"")</f>
        <v/>
      </c>
      <c r="AK2609" s="150" t="str">
        <f>IF(JRF!B2622="","",IF(JRF!B2622=IFERROR(VLOOKUP(JRF!B2622,Checks!AI:AI,1,0),0),"Entry in Branch/Satellite BU's",""))</f>
        <v/>
      </c>
      <c r="AL2609" t="str">
        <f>IFERROR(IF('Journal Template'!A3021="","",IF('Journal Template'!A3021=IFERROR(VLOOKUP('Journal Template'!A3021,Checks!AI:AI,1,0),0),"Entry in Branch/Satellite BU's","")),"")</f>
        <v/>
      </c>
      <c r="AO2609" s="171"/>
      <c r="AP2609" s="171"/>
      <c r="AQ2609" s="171"/>
      <c r="AR2609" s="171"/>
      <c r="CI2609" t="str">
        <f>IF(JRF!F2622&gt;0,"",IF(JRF!B2622="","",IF(LEFT(JRF!B2622,1)=IFERROR(VLOOKUP(LEFT(JRF!B2622,1),$CF$2:$CF$5,1,0),0),"Product Code Required",IF(JRF!C2622="","",IF(JRF!C2622=IFERROR(VLOOKUP(JRF!C2622,$CH:$CH,1,0),0),"Product Code Required","NA")))))</f>
        <v/>
      </c>
      <c r="CJ2609" t="str">
        <f>IF(JRF!AV2622&gt;0,"",IF(JRF!Q2622="","",IF(LEFT(JRF!Q2622,1)=IFERROR(VLOOKUP(LEFT(JRF!Q2622,1),$CF$2:$CF$5,1,0),0),"Product Code Required",IF(JRF!V2622="","",IF(JRF!V2622=IFERROR(VLOOKUP(JRF!V2622,$CH:$CH,1,0),0),"Product Code Required","NA")))))</f>
        <v/>
      </c>
      <c r="CK2609" t="str">
        <f>IFERROR(IF(LEN('Journal Template'!F2620)&gt;0,"",IF('Journal Template'!A2620="","",IF(LEFT('Journal Template'!A2620,1)=IFERROR(VLOOKUP(LEFT('Journal Template'!A2620,1),Checks!$CF$2:$CF$5,1,0),0),"Product Code Required",IF('Journal Template'!D2620="","",IF('Journal Template'!D2620=IFERROR(VLOOKUP('Journal Template'!D2620,Checks!$CH:$CH,1,0),0),"Product Code Required","NA"))))),"")</f>
        <v/>
      </c>
    </row>
    <row r="2610" spans="14:89">
      <c r="N2610" t="s">
        <v>11938</v>
      </c>
      <c r="O2610" t="s">
        <v>11939</v>
      </c>
      <c r="P2610" t="s">
        <v>386</v>
      </c>
      <c r="Q2610" s="150" t="str">
        <f>IF(JRF!D2623="","",IF(IFERROR(VLOOKUP(JRF!D2623,Checks!N:P,3,0),0)="A","","Inactive account in Use"))</f>
        <v/>
      </c>
      <c r="R2610" t="str">
        <f>IFERROR(IF('Journal Template'!C3022="","",IF(IFERROR(VLOOKUP('Journal Template'!C3022,Checks!N:P,3,0),0)="A","","Inactive account in Use")),"")</f>
        <v/>
      </c>
      <c r="V2610" s="150" t="str">
        <f>IF(JRF!C2623="","",IF(IFERROR(VLOOKUP(JRF!C2623,Checks!S:U,3,0),0)="A","Entry with System fund Dept",""))</f>
        <v/>
      </c>
      <c r="W2610" t="str">
        <f>IFERROR(IF('Journal Template'!D3022="","",IF(IFERROR(VLOOKUP('Journal Template'!D3022,Checks!S:U,3,0),0)="A","Entry with System fund Dept","")),"")</f>
        <v/>
      </c>
      <c r="X2610" t="s">
        <v>11940</v>
      </c>
      <c r="Y2610" t="s">
        <v>386</v>
      </c>
      <c r="Z2610" t="s">
        <v>11941</v>
      </c>
      <c r="AA2610" t="s">
        <v>391</v>
      </c>
      <c r="AB2610" t="s">
        <v>125</v>
      </c>
      <c r="AC2610" s="150" t="str">
        <f>IFERROR(IF(JRF!C2623="","",IF(AND(VLOOKUP(JRF!C2623,X:AA,4,0)=JRF!B2623,VLOOKUP(JRF!C2623,X:Y,2,0)="A"),"","Inactive Dept Combo Error")),"Inactive Dept Combo Error")</f>
        <v/>
      </c>
      <c r="AD2610" t="str">
        <f>IFERROR(IF('Journal Template'!D3022="","",IF(AND(VLOOKUP('Journal Template'!D3022,X:AA,4,0)='Journal Template'!A3022,VLOOKUP('Journal Template'!D3022,X:Y,2,0)="A"),"","Inactive Dept Combo Error")),"")</f>
        <v/>
      </c>
      <c r="AK2610" s="150" t="str">
        <f>IF(JRF!B2623="","",IF(JRF!B2623=IFERROR(VLOOKUP(JRF!B2623,Checks!AI:AI,1,0),0),"Entry in Branch/Satellite BU's",""))</f>
        <v/>
      </c>
      <c r="AL2610" t="str">
        <f>IFERROR(IF('Journal Template'!A3022="","",IF('Journal Template'!A3022=IFERROR(VLOOKUP('Journal Template'!A3022,Checks!AI:AI,1,0),0),"Entry in Branch/Satellite BU's","")),"")</f>
        <v/>
      </c>
      <c r="AO2610" s="171"/>
      <c r="AP2610" s="171"/>
      <c r="AQ2610" s="171"/>
      <c r="AR2610" s="171"/>
      <c r="CI2610" t="str">
        <f>IF(JRF!F2623&gt;0,"",IF(JRF!B2623="","",IF(LEFT(JRF!B2623,1)=IFERROR(VLOOKUP(LEFT(JRF!B2623,1),$CF$2:$CF$5,1,0),0),"Product Code Required",IF(JRF!C2623="","",IF(JRF!C2623=IFERROR(VLOOKUP(JRF!C2623,$CH:$CH,1,0),0),"Product Code Required","NA")))))</f>
        <v/>
      </c>
      <c r="CJ2610" t="str">
        <f>IF(JRF!AV2623&gt;0,"",IF(JRF!Q2623="","",IF(LEFT(JRF!Q2623,1)=IFERROR(VLOOKUP(LEFT(JRF!Q2623,1),$CF$2:$CF$5,1,0),0),"Product Code Required",IF(JRF!V2623="","",IF(JRF!V2623=IFERROR(VLOOKUP(JRF!V2623,$CH:$CH,1,0),0),"Product Code Required","NA")))))</f>
        <v/>
      </c>
      <c r="CK2610" t="str">
        <f>IFERROR(IF(LEN('Journal Template'!F2621)&gt;0,"",IF('Journal Template'!A2621="","",IF(LEFT('Journal Template'!A2621,1)=IFERROR(VLOOKUP(LEFT('Journal Template'!A2621,1),Checks!$CF$2:$CF$5,1,0),0),"Product Code Required",IF('Journal Template'!D2621="","",IF('Journal Template'!D2621=IFERROR(VLOOKUP('Journal Template'!D2621,Checks!$CH:$CH,1,0),0),"Product Code Required","NA"))))),"")</f>
        <v/>
      </c>
    </row>
    <row r="2611" spans="14:89">
      <c r="N2611" t="s">
        <v>11942</v>
      </c>
      <c r="O2611" t="s">
        <v>11943</v>
      </c>
      <c r="P2611" t="s">
        <v>386</v>
      </c>
      <c r="Q2611" s="150" t="str">
        <f>IF(JRF!D2624="","",IF(IFERROR(VLOOKUP(JRF!D2624,Checks!N:P,3,0),0)="A","","Inactive account in Use"))</f>
        <v/>
      </c>
      <c r="R2611" t="str">
        <f>IFERROR(IF('Journal Template'!C3023="","",IF(IFERROR(VLOOKUP('Journal Template'!C3023,Checks!N:P,3,0),0)="A","","Inactive account in Use")),"")</f>
        <v/>
      </c>
      <c r="V2611" s="150" t="str">
        <f>IF(JRF!C2624="","",IF(IFERROR(VLOOKUP(JRF!C2624,Checks!S:U,3,0),0)="A","Entry with System fund Dept",""))</f>
        <v/>
      </c>
      <c r="W2611" t="str">
        <f>IFERROR(IF('Journal Template'!D3023="","",IF(IFERROR(VLOOKUP('Journal Template'!D3023,Checks!S:U,3,0),0)="A","Entry with System fund Dept","")),"")</f>
        <v/>
      </c>
      <c r="X2611" t="s">
        <v>11944</v>
      </c>
      <c r="Y2611" t="s">
        <v>389</v>
      </c>
      <c r="Z2611" t="s">
        <v>11945</v>
      </c>
      <c r="AA2611" t="s">
        <v>391</v>
      </c>
      <c r="AB2611" t="s">
        <v>125</v>
      </c>
      <c r="AC2611" s="150" t="str">
        <f>IFERROR(IF(JRF!C2624="","",IF(AND(VLOOKUP(JRF!C2624,X:AA,4,0)=JRF!B2624,VLOOKUP(JRF!C2624,X:Y,2,0)="A"),"","Inactive Dept Combo Error")),"Inactive Dept Combo Error")</f>
        <v/>
      </c>
      <c r="AD2611" t="str">
        <f>IFERROR(IF('Journal Template'!D3023="","",IF(AND(VLOOKUP('Journal Template'!D3023,X:AA,4,0)='Journal Template'!A3023,VLOOKUP('Journal Template'!D3023,X:Y,2,0)="A"),"","Inactive Dept Combo Error")),"")</f>
        <v/>
      </c>
      <c r="AK2611" s="150" t="str">
        <f>IF(JRF!B2624="","",IF(JRF!B2624=IFERROR(VLOOKUP(JRF!B2624,Checks!AI:AI,1,0),0),"Entry in Branch/Satellite BU's",""))</f>
        <v/>
      </c>
      <c r="AL2611" t="str">
        <f>IFERROR(IF('Journal Template'!A3023="","",IF('Journal Template'!A3023=IFERROR(VLOOKUP('Journal Template'!A3023,Checks!AI:AI,1,0),0),"Entry in Branch/Satellite BU's","")),"")</f>
        <v/>
      </c>
      <c r="AO2611" s="171"/>
      <c r="AP2611" s="171"/>
      <c r="AQ2611" s="171"/>
      <c r="AR2611" s="171"/>
      <c r="CI2611" t="str">
        <f>IF(JRF!F2624&gt;0,"",IF(JRF!B2624="","",IF(LEFT(JRF!B2624,1)=IFERROR(VLOOKUP(LEFT(JRF!B2624,1),$CF$2:$CF$5,1,0),0),"Product Code Required",IF(JRF!C2624="","",IF(JRF!C2624=IFERROR(VLOOKUP(JRF!C2624,$CH:$CH,1,0),0),"Product Code Required","NA")))))</f>
        <v/>
      </c>
      <c r="CJ2611" t="str">
        <f>IF(JRF!AV2624&gt;0,"",IF(JRF!Q2624="","",IF(LEFT(JRF!Q2624,1)=IFERROR(VLOOKUP(LEFT(JRF!Q2624,1),$CF$2:$CF$5,1,0),0),"Product Code Required",IF(JRF!V2624="","",IF(JRF!V2624=IFERROR(VLOOKUP(JRF!V2624,$CH:$CH,1,0),0),"Product Code Required","NA")))))</f>
        <v/>
      </c>
      <c r="CK2611" t="str">
        <f>IFERROR(IF(LEN('Journal Template'!F2622)&gt;0,"",IF('Journal Template'!A2622="","",IF(LEFT('Journal Template'!A2622,1)=IFERROR(VLOOKUP(LEFT('Journal Template'!A2622,1),Checks!$CF$2:$CF$5,1,0),0),"Product Code Required",IF('Journal Template'!D2622="","",IF('Journal Template'!D2622=IFERROR(VLOOKUP('Journal Template'!D2622,Checks!$CH:$CH,1,0),0),"Product Code Required","NA"))))),"")</f>
        <v/>
      </c>
    </row>
    <row r="2612" spans="14:89">
      <c r="N2612" t="s">
        <v>11946</v>
      </c>
      <c r="O2612" t="s">
        <v>11947</v>
      </c>
      <c r="P2612" t="s">
        <v>386</v>
      </c>
      <c r="Q2612" s="150" t="str">
        <f>IF(JRF!D2625="","",IF(IFERROR(VLOOKUP(JRF!D2625,Checks!N:P,3,0),0)="A","","Inactive account in Use"))</f>
        <v/>
      </c>
      <c r="R2612" t="str">
        <f>IFERROR(IF('Journal Template'!C3024="","",IF(IFERROR(VLOOKUP('Journal Template'!C3024,Checks!N:P,3,0),0)="A","","Inactive account in Use")),"")</f>
        <v/>
      </c>
      <c r="V2612" s="150" t="str">
        <f>IF(JRF!C2625="","",IF(IFERROR(VLOOKUP(JRF!C2625,Checks!S:U,3,0),0)="A","Entry with System fund Dept",""))</f>
        <v/>
      </c>
      <c r="W2612" t="str">
        <f>IFERROR(IF('Journal Template'!D3024="","",IF(IFERROR(VLOOKUP('Journal Template'!D3024,Checks!S:U,3,0),0)="A","Entry with System fund Dept","")),"")</f>
        <v/>
      </c>
      <c r="X2612" t="s">
        <v>11948</v>
      </c>
      <c r="Y2612" t="s">
        <v>386</v>
      </c>
      <c r="Z2612" t="s">
        <v>11949</v>
      </c>
      <c r="AA2612" t="s">
        <v>391</v>
      </c>
      <c r="AB2612" t="s">
        <v>125</v>
      </c>
      <c r="AC2612" s="150" t="str">
        <f>IFERROR(IF(JRF!C2625="","",IF(AND(VLOOKUP(JRF!C2625,X:AA,4,0)=JRF!B2625,VLOOKUP(JRF!C2625,X:Y,2,0)="A"),"","Inactive Dept Combo Error")),"Inactive Dept Combo Error")</f>
        <v/>
      </c>
      <c r="AD2612" t="str">
        <f>IFERROR(IF('Journal Template'!D3024="","",IF(AND(VLOOKUP('Journal Template'!D3024,X:AA,4,0)='Journal Template'!A3024,VLOOKUP('Journal Template'!D3024,X:Y,2,0)="A"),"","Inactive Dept Combo Error")),"")</f>
        <v/>
      </c>
      <c r="AK2612" s="150" t="str">
        <f>IF(JRF!B2625="","",IF(JRF!B2625=IFERROR(VLOOKUP(JRF!B2625,Checks!AI:AI,1,0),0),"Entry in Branch/Satellite BU's",""))</f>
        <v/>
      </c>
      <c r="AL2612" t="str">
        <f>IFERROR(IF('Journal Template'!A3024="","",IF('Journal Template'!A3024=IFERROR(VLOOKUP('Journal Template'!A3024,Checks!AI:AI,1,0),0),"Entry in Branch/Satellite BU's","")),"")</f>
        <v/>
      </c>
      <c r="AO2612" s="171"/>
      <c r="AP2612" s="171"/>
      <c r="AQ2612" s="171"/>
      <c r="AR2612" s="171"/>
      <c r="CI2612" t="str">
        <f>IF(JRF!F2625&gt;0,"",IF(JRF!B2625="","",IF(LEFT(JRF!B2625,1)=IFERROR(VLOOKUP(LEFT(JRF!B2625,1),$CF$2:$CF$5,1,0),0),"Product Code Required",IF(JRF!C2625="","",IF(JRF!C2625=IFERROR(VLOOKUP(JRF!C2625,$CH:$CH,1,0),0),"Product Code Required","NA")))))</f>
        <v/>
      </c>
      <c r="CJ2612" t="str">
        <f>IF(JRF!AV2625&gt;0,"",IF(JRF!Q2625="","",IF(LEFT(JRF!Q2625,1)=IFERROR(VLOOKUP(LEFT(JRF!Q2625,1),$CF$2:$CF$5,1,0),0),"Product Code Required",IF(JRF!V2625="","",IF(JRF!V2625=IFERROR(VLOOKUP(JRF!V2625,$CH:$CH,1,0),0),"Product Code Required","NA")))))</f>
        <v/>
      </c>
      <c r="CK2612" t="str">
        <f>IFERROR(IF(LEN('Journal Template'!F2623)&gt;0,"",IF('Journal Template'!A2623="","",IF(LEFT('Journal Template'!A2623,1)=IFERROR(VLOOKUP(LEFT('Journal Template'!A2623,1),Checks!$CF$2:$CF$5,1,0),0),"Product Code Required",IF('Journal Template'!D2623="","",IF('Journal Template'!D2623=IFERROR(VLOOKUP('Journal Template'!D2623,Checks!$CH:$CH,1,0),0),"Product Code Required","NA"))))),"")</f>
        <v/>
      </c>
    </row>
    <row r="2613" spans="14:89">
      <c r="N2613" t="s">
        <v>11950</v>
      </c>
      <c r="O2613" t="s">
        <v>11951</v>
      </c>
      <c r="P2613" t="s">
        <v>386</v>
      </c>
      <c r="Q2613" s="150" t="str">
        <f>IF(JRF!D2626="","",IF(IFERROR(VLOOKUP(JRF!D2626,Checks!N:P,3,0),0)="A","","Inactive account in Use"))</f>
        <v/>
      </c>
      <c r="R2613" t="str">
        <f>IFERROR(IF('Journal Template'!C3025="","",IF(IFERROR(VLOOKUP('Journal Template'!C3025,Checks!N:P,3,0),0)="A","","Inactive account in Use")),"")</f>
        <v/>
      </c>
      <c r="V2613" s="150" t="str">
        <f>IF(JRF!C2626="","",IF(IFERROR(VLOOKUP(JRF!C2626,Checks!S:U,3,0),0)="A","Entry with System fund Dept",""))</f>
        <v/>
      </c>
      <c r="W2613" t="str">
        <f>IFERROR(IF('Journal Template'!D3025="","",IF(IFERROR(VLOOKUP('Journal Template'!D3025,Checks!S:U,3,0),0)="A","Entry with System fund Dept","")),"")</f>
        <v/>
      </c>
      <c r="X2613" t="s">
        <v>11952</v>
      </c>
      <c r="Y2613" t="s">
        <v>386</v>
      </c>
      <c r="Z2613" t="s">
        <v>11953</v>
      </c>
      <c r="AA2613" t="s">
        <v>391</v>
      </c>
      <c r="AB2613" t="s">
        <v>125</v>
      </c>
      <c r="AC2613" s="150" t="str">
        <f>IFERROR(IF(JRF!C2626="","",IF(AND(VLOOKUP(JRF!C2626,X:AA,4,0)=JRF!B2626,VLOOKUP(JRF!C2626,X:Y,2,0)="A"),"","Inactive Dept Combo Error")),"Inactive Dept Combo Error")</f>
        <v/>
      </c>
      <c r="AD2613" t="str">
        <f>IFERROR(IF('Journal Template'!D3025="","",IF(AND(VLOOKUP('Journal Template'!D3025,X:AA,4,0)='Journal Template'!A3025,VLOOKUP('Journal Template'!D3025,X:Y,2,0)="A"),"","Inactive Dept Combo Error")),"")</f>
        <v/>
      </c>
      <c r="AK2613" s="150" t="str">
        <f>IF(JRF!B2626="","",IF(JRF!B2626=IFERROR(VLOOKUP(JRF!B2626,Checks!AI:AI,1,0),0),"Entry in Branch/Satellite BU's",""))</f>
        <v/>
      </c>
      <c r="AL2613" t="str">
        <f>IFERROR(IF('Journal Template'!A3025="","",IF('Journal Template'!A3025=IFERROR(VLOOKUP('Journal Template'!A3025,Checks!AI:AI,1,0),0),"Entry in Branch/Satellite BU's","")),"")</f>
        <v/>
      </c>
      <c r="AO2613" s="171"/>
      <c r="AP2613" s="171"/>
      <c r="AQ2613" s="171"/>
      <c r="AR2613" s="171"/>
      <c r="CI2613" t="str">
        <f>IF(JRF!F2626&gt;0,"",IF(JRF!B2626="","",IF(LEFT(JRF!B2626,1)=IFERROR(VLOOKUP(LEFT(JRF!B2626,1),$CF$2:$CF$5,1,0),0),"Product Code Required",IF(JRF!C2626="","",IF(JRF!C2626=IFERROR(VLOOKUP(JRF!C2626,$CH:$CH,1,0),0),"Product Code Required","NA")))))</f>
        <v/>
      </c>
      <c r="CJ2613" t="str">
        <f>IF(JRF!AV2626&gt;0,"",IF(JRF!Q2626="","",IF(LEFT(JRF!Q2626,1)=IFERROR(VLOOKUP(LEFT(JRF!Q2626,1),$CF$2:$CF$5,1,0),0),"Product Code Required",IF(JRF!V2626="","",IF(JRF!V2626=IFERROR(VLOOKUP(JRF!V2626,$CH:$CH,1,0),0),"Product Code Required","NA")))))</f>
        <v/>
      </c>
      <c r="CK2613" t="str">
        <f>IFERROR(IF(LEN('Journal Template'!F2624)&gt;0,"",IF('Journal Template'!A2624="","",IF(LEFT('Journal Template'!A2624,1)=IFERROR(VLOOKUP(LEFT('Journal Template'!A2624,1),Checks!$CF$2:$CF$5,1,0),0),"Product Code Required",IF('Journal Template'!D2624="","",IF('Journal Template'!D2624=IFERROR(VLOOKUP('Journal Template'!D2624,Checks!$CH:$CH,1,0),0),"Product Code Required","NA"))))),"")</f>
        <v/>
      </c>
    </row>
    <row r="2614" spans="14:89">
      <c r="N2614" t="s">
        <v>11954</v>
      </c>
      <c r="O2614" t="s">
        <v>11955</v>
      </c>
      <c r="P2614" t="s">
        <v>386</v>
      </c>
      <c r="Q2614" s="150" t="str">
        <f>IF(JRF!D2627="","",IF(IFERROR(VLOOKUP(JRF!D2627,Checks!N:P,3,0),0)="A","","Inactive account in Use"))</f>
        <v/>
      </c>
      <c r="R2614" t="str">
        <f>IFERROR(IF('Journal Template'!C3026="","",IF(IFERROR(VLOOKUP('Journal Template'!C3026,Checks!N:P,3,0),0)="A","","Inactive account in Use")),"")</f>
        <v/>
      </c>
      <c r="V2614" s="150" t="str">
        <f>IF(JRF!C2627="","",IF(IFERROR(VLOOKUP(JRF!C2627,Checks!S:U,3,0),0)="A","Entry with System fund Dept",""))</f>
        <v/>
      </c>
      <c r="W2614" t="str">
        <f>IFERROR(IF('Journal Template'!D3026="","",IF(IFERROR(VLOOKUP('Journal Template'!D3026,Checks!S:U,3,0),0)="A","Entry with System fund Dept","")),"")</f>
        <v/>
      </c>
      <c r="X2614" t="s">
        <v>11956</v>
      </c>
      <c r="Y2614" t="s">
        <v>386</v>
      </c>
      <c r="Z2614" t="s">
        <v>11957</v>
      </c>
      <c r="AA2614" t="s">
        <v>391</v>
      </c>
      <c r="AB2614" t="s">
        <v>125</v>
      </c>
      <c r="AC2614" s="150" t="str">
        <f>IFERROR(IF(JRF!C2627="","",IF(AND(VLOOKUP(JRF!C2627,X:AA,4,0)=JRF!B2627,VLOOKUP(JRF!C2627,X:Y,2,0)="A"),"","Inactive Dept Combo Error")),"Inactive Dept Combo Error")</f>
        <v/>
      </c>
      <c r="AD2614" t="str">
        <f>IFERROR(IF('Journal Template'!D3026="","",IF(AND(VLOOKUP('Journal Template'!D3026,X:AA,4,0)='Journal Template'!A3026,VLOOKUP('Journal Template'!D3026,X:Y,2,0)="A"),"","Inactive Dept Combo Error")),"")</f>
        <v/>
      </c>
      <c r="AK2614" s="150" t="str">
        <f>IF(JRF!B2627="","",IF(JRF!B2627=IFERROR(VLOOKUP(JRF!B2627,Checks!AI:AI,1,0),0),"Entry in Branch/Satellite BU's",""))</f>
        <v/>
      </c>
      <c r="AL2614" t="str">
        <f>IFERROR(IF('Journal Template'!A3026="","",IF('Journal Template'!A3026=IFERROR(VLOOKUP('Journal Template'!A3026,Checks!AI:AI,1,0),0),"Entry in Branch/Satellite BU's","")),"")</f>
        <v/>
      </c>
      <c r="AO2614" s="171"/>
      <c r="AP2614" s="171"/>
      <c r="AQ2614" s="171"/>
      <c r="AR2614" s="171"/>
      <c r="CI2614" t="str">
        <f>IF(JRF!F2627&gt;0,"",IF(JRF!B2627="","",IF(LEFT(JRF!B2627,1)=IFERROR(VLOOKUP(LEFT(JRF!B2627,1),$CF$2:$CF$5,1,0),0),"Product Code Required",IF(JRF!C2627="","",IF(JRF!C2627=IFERROR(VLOOKUP(JRF!C2627,$CH:$CH,1,0),0),"Product Code Required","NA")))))</f>
        <v/>
      </c>
      <c r="CJ2614" t="str">
        <f>IF(JRF!AV2627&gt;0,"",IF(JRF!Q2627="","",IF(LEFT(JRF!Q2627,1)=IFERROR(VLOOKUP(LEFT(JRF!Q2627,1),$CF$2:$CF$5,1,0),0),"Product Code Required",IF(JRF!V2627="","",IF(JRF!V2627=IFERROR(VLOOKUP(JRF!V2627,$CH:$CH,1,0),0),"Product Code Required","NA")))))</f>
        <v/>
      </c>
      <c r="CK2614" t="str">
        <f>IFERROR(IF(LEN('Journal Template'!F2625)&gt;0,"",IF('Journal Template'!A2625="","",IF(LEFT('Journal Template'!A2625,1)=IFERROR(VLOOKUP(LEFT('Journal Template'!A2625,1),Checks!$CF$2:$CF$5,1,0),0),"Product Code Required",IF('Journal Template'!D2625="","",IF('Journal Template'!D2625=IFERROR(VLOOKUP('Journal Template'!D2625,Checks!$CH:$CH,1,0),0),"Product Code Required","NA"))))),"")</f>
        <v/>
      </c>
    </row>
    <row r="2615" spans="14:89">
      <c r="N2615" t="s">
        <v>11958</v>
      </c>
      <c r="O2615" t="s">
        <v>11959</v>
      </c>
      <c r="P2615" t="s">
        <v>386</v>
      </c>
      <c r="Q2615" s="150" t="str">
        <f>IF(JRF!D2628="","",IF(IFERROR(VLOOKUP(JRF!D2628,Checks!N:P,3,0),0)="A","","Inactive account in Use"))</f>
        <v/>
      </c>
      <c r="R2615" t="str">
        <f>IFERROR(IF('Journal Template'!C3027="","",IF(IFERROR(VLOOKUP('Journal Template'!C3027,Checks!N:P,3,0),0)="A","","Inactive account in Use")),"")</f>
        <v/>
      </c>
      <c r="V2615" s="150" t="str">
        <f>IF(JRF!C2628="","",IF(IFERROR(VLOOKUP(JRF!C2628,Checks!S:U,3,0),0)="A","Entry with System fund Dept",""))</f>
        <v/>
      </c>
      <c r="W2615" t="str">
        <f>IFERROR(IF('Journal Template'!D3027="","",IF(IFERROR(VLOOKUP('Journal Template'!D3027,Checks!S:U,3,0),0)="A","Entry with System fund Dept","")),"")</f>
        <v/>
      </c>
      <c r="X2615" t="s">
        <v>11960</v>
      </c>
      <c r="Y2615" t="s">
        <v>386</v>
      </c>
      <c r="Z2615" t="s">
        <v>11961</v>
      </c>
      <c r="AA2615" t="s">
        <v>391</v>
      </c>
      <c r="AB2615" t="s">
        <v>125</v>
      </c>
      <c r="AC2615" s="150" t="str">
        <f>IFERROR(IF(JRF!C2628="","",IF(AND(VLOOKUP(JRF!C2628,X:AA,4,0)=JRF!B2628,VLOOKUP(JRF!C2628,X:Y,2,0)="A"),"","Inactive Dept Combo Error")),"Inactive Dept Combo Error")</f>
        <v/>
      </c>
      <c r="AD2615" t="str">
        <f>IFERROR(IF('Journal Template'!D3027="","",IF(AND(VLOOKUP('Journal Template'!D3027,X:AA,4,0)='Journal Template'!A3027,VLOOKUP('Journal Template'!D3027,X:Y,2,0)="A"),"","Inactive Dept Combo Error")),"")</f>
        <v/>
      </c>
      <c r="AK2615" s="150" t="str">
        <f>IF(JRF!B2628="","",IF(JRF!B2628=IFERROR(VLOOKUP(JRF!B2628,Checks!AI:AI,1,0),0),"Entry in Branch/Satellite BU's",""))</f>
        <v/>
      </c>
      <c r="AL2615" t="str">
        <f>IFERROR(IF('Journal Template'!A3027="","",IF('Journal Template'!A3027=IFERROR(VLOOKUP('Journal Template'!A3027,Checks!AI:AI,1,0),0),"Entry in Branch/Satellite BU's","")),"")</f>
        <v/>
      </c>
      <c r="AO2615" s="171"/>
      <c r="AP2615" s="171"/>
      <c r="AQ2615" s="171"/>
      <c r="AR2615" s="171"/>
      <c r="CI2615" t="str">
        <f>IF(JRF!F2628&gt;0,"",IF(JRF!B2628="","",IF(LEFT(JRF!B2628,1)=IFERROR(VLOOKUP(LEFT(JRF!B2628,1),$CF$2:$CF$5,1,0),0),"Product Code Required",IF(JRF!C2628="","",IF(JRF!C2628=IFERROR(VLOOKUP(JRF!C2628,$CH:$CH,1,0),0),"Product Code Required","NA")))))</f>
        <v/>
      </c>
      <c r="CJ2615" t="str">
        <f>IF(JRF!AV2628&gt;0,"",IF(JRF!Q2628="","",IF(LEFT(JRF!Q2628,1)=IFERROR(VLOOKUP(LEFT(JRF!Q2628,1),$CF$2:$CF$5,1,0),0),"Product Code Required",IF(JRF!V2628="","",IF(JRF!V2628=IFERROR(VLOOKUP(JRF!V2628,$CH:$CH,1,0),0),"Product Code Required","NA")))))</f>
        <v/>
      </c>
      <c r="CK2615" t="str">
        <f>IFERROR(IF(LEN('Journal Template'!F2626)&gt;0,"",IF('Journal Template'!A2626="","",IF(LEFT('Journal Template'!A2626,1)=IFERROR(VLOOKUP(LEFT('Journal Template'!A2626,1),Checks!$CF$2:$CF$5,1,0),0),"Product Code Required",IF('Journal Template'!D2626="","",IF('Journal Template'!D2626=IFERROR(VLOOKUP('Journal Template'!D2626,Checks!$CH:$CH,1,0),0),"Product Code Required","NA"))))),"")</f>
        <v/>
      </c>
    </row>
    <row r="2616" spans="14:89">
      <c r="N2616" t="s">
        <v>11962</v>
      </c>
      <c r="O2616" t="s">
        <v>11963</v>
      </c>
      <c r="P2616" t="s">
        <v>386</v>
      </c>
      <c r="Q2616" s="150" t="str">
        <f>IF(JRF!D2629="","",IF(IFERROR(VLOOKUP(JRF!D2629,Checks!N:P,3,0),0)="A","","Inactive account in Use"))</f>
        <v/>
      </c>
      <c r="R2616" t="str">
        <f>IFERROR(IF('Journal Template'!C3028="","",IF(IFERROR(VLOOKUP('Journal Template'!C3028,Checks!N:P,3,0),0)="A","","Inactive account in Use")),"")</f>
        <v/>
      </c>
      <c r="V2616" s="150" t="str">
        <f>IF(JRF!C2629="","",IF(IFERROR(VLOOKUP(JRF!C2629,Checks!S:U,3,0),0)="A","Entry with System fund Dept",""))</f>
        <v/>
      </c>
      <c r="W2616" t="str">
        <f>IFERROR(IF('Journal Template'!D3028="","",IF(IFERROR(VLOOKUP('Journal Template'!D3028,Checks!S:U,3,0),0)="A","Entry with System fund Dept","")),"")</f>
        <v/>
      </c>
      <c r="X2616" t="s">
        <v>11964</v>
      </c>
      <c r="Y2616" t="s">
        <v>386</v>
      </c>
      <c r="Z2616" t="s">
        <v>11965</v>
      </c>
      <c r="AA2616" t="s">
        <v>391</v>
      </c>
      <c r="AB2616" t="s">
        <v>125</v>
      </c>
      <c r="AC2616" s="150" t="str">
        <f>IFERROR(IF(JRF!C2629="","",IF(AND(VLOOKUP(JRF!C2629,X:AA,4,0)=JRF!B2629,VLOOKUP(JRF!C2629,X:Y,2,0)="A"),"","Inactive Dept Combo Error")),"Inactive Dept Combo Error")</f>
        <v/>
      </c>
      <c r="AD2616" t="str">
        <f>IFERROR(IF('Journal Template'!D3028="","",IF(AND(VLOOKUP('Journal Template'!D3028,X:AA,4,0)='Journal Template'!A3028,VLOOKUP('Journal Template'!D3028,X:Y,2,0)="A"),"","Inactive Dept Combo Error")),"")</f>
        <v/>
      </c>
      <c r="AK2616" s="150" t="str">
        <f>IF(JRF!B2629="","",IF(JRF!B2629=IFERROR(VLOOKUP(JRF!B2629,Checks!AI:AI,1,0),0),"Entry in Branch/Satellite BU's",""))</f>
        <v/>
      </c>
      <c r="AL2616" t="str">
        <f>IFERROR(IF('Journal Template'!A3028="","",IF('Journal Template'!A3028=IFERROR(VLOOKUP('Journal Template'!A3028,Checks!AI:AI,1,0),0),"Entry in Branch/Satellite BU's","")),"")</f>
        <v/>
      </c>
      <c r="AO2616" s="171"/>
      <c r="AP2616" s="171"/>
      <c r="AQ2616" s="171"/>
      <c r="AR2616" s="171"/>
      <c r="CI2616" t="str">
        <f>IF(JRF!F2629&gt;0,"",IF(JRF!B2629="","",IF(LEFT(JRF!B2629,1)=IFERROR(VLOOKUP(LEFT(JRF!B2629,1),$CF$2:$CF$5,1,0),0),"Product Code Required",IF(JRF!C2629="","",IF(JRF!C2629=IFERROR(VLOOKUP(JRF!C2629,$CH:$CH,1,0),0),"Product Code Required","NA")))))</f>
        <v/>
      </c>
      <c r="CJ2616" t="str">
        <f>IF(JRF!AV2629&gt;0,"",IF(JRF!Q2629="","",IF(LEFT(JRF!Q2629,1)=IFERROR(VLOOKUP(LEFT(JRF!Q2629,1),$CF$2:$CF$5,1,0),0),"Product Code Required",IF(JRF!V2629="","",IF(JRF!V2629=IFERROR(VLOOKUP(JRF!V2629,$CH:$CH,1,0),0),"Product Code Required","NA")))))</f>
        <v/>
      </c>
      <c r="CK2616" t="str">
        <f>IFERROR(IF(LEN('Journal Template'!F2627)&gt;0,"",IF('Journal Template'!A2627="","",IF(LEFT('Journal Template'!A2627,1)=IFERROR(VLOOKUP(LEFT('Journal Template'!A2627,1),Checks!$CF$2:$CF$5,1,0),0),"Product Code Required",IF('Journal Template'!D2627="","",IF('Journal Template'!D2627=IFERROR(VLOOKUP('Journal Template'!D2627,Checks!$CH:$CH,1,0),0),"Product Code Required","NA"))))),"")</f>
        <v/>
      </c>
    </row>
    <row r="2617" spans="14:89">
      <c r="N2617" t="s">
        <v>11966</v>
      </c>
      <c r="O2617" t="s">
        <v>11967</v>
      </c>
      <c r="P2617" t="s">
        <v>386</v>
      </c>
      <c r="Q2617" s="150" t="str">
        <f>IF(JRF!D2630="","",IF(IFERROR(VLOOKUP(JRF!D2630,Checks!N:P,3,0),0)="A","","Inactive account in Use"))</f>
        <v/>
      </c>
      <c r="R2617" t="str">
        <f>IFERROR(IF('Journal Template'!C3029="","",IF(IFERROR(VLOOKUP('Journal Template'!C3029,Checks!N:P,3,0),0)="A","","Inactive account in Use")),"")</f>
        <v/>
      </c>
      <c r="V2617" s="150" t="str">
        <f>IF(JRF!C2630="","",IF(IFERROR(VLOOKUP(JRF!C2630,Checks!S:U,3,0),0)="A","Entry with System fund Dept",""))</f>
        <v/>
      </c>
      <c r="W2617" t="str">
        <f>IFERROR(IF('Journal Template'!D3029="","",IF(IFERROR(VLOOKUP('Journal Template'!D3029,Checks!S:U,3,0),0)="A","Entry with System fund Dept","")),"")</f>
        <v/>
      </c>
      <c r="X2617" t="s">
        <v>11968</v>
      </c>
      <c r="Y2617" t="s">
        <v>386</v>
      </c>
      <c r="Z2617" t="s">
        <v>11969</v>
      </c>
      <c r="AA2617" t="s">
        <v>391</v>
      </c>
      <c r="AB2617" t="s">
        <v>125</v>
      </c>
      <c r="AC2617" s="150" t="str">
        <f>IFERROR(IF(JRF!C2630="","",IF(AND(VLOOKUP(JRF!C2630,X:AA,4,0)=JRF!B2630,VLOOKUP(JRF!C2630,X:Y,2,0)="A"),"","Inactive Dept Combo Error")),"Inactive Dept Combo Error")</f>
        <v/>
      </c>
      <c r="AD2617" t="str">
        <f>IFERROR(IF('Journal Template'!D3029="","",IF(AND(VLOOKUP('Journal Template'!D3029,X:AA,4,0)='Journal Template'!A3029,VLOOKUP('Journal Template'!D3029,X:Y,2,0)="A"),"","Inactive Dept Combo Error")),"")</f>
        <v/>
      </c>
      <c r="AK2617" s="150" t="str">
        <f>IF(JRF!B2630="","",IF(JRF!B2630=IFERROR(VLOOKUP(JRF!B2630,Checks!AI:AI,1,0),0),"Entry in Branch/Satellite BU's",""))</f>
        <v/>
      </c>
      <c r="AL2617" t="str">
        <f>IFERROR(IF('Journal Template'!A3029="","",IF('Journal Template'!A3029=IFERROR(VLOOKUP('Journal Template'!A3029,Checks!AI:AI,1,0),0),"Entry in Branch/Satellite BU's","")),"")</f>
        <v/>
      </c>
      <c r="AO2617" s="171"/>
      <c r="AP2617" s="171"/>
      <c r="AQ2617" s="171"/>
      <c r="AR2617" s="171"/>
      <c r="CI2617" t="str">
        <f>IF(JRF!F2630&gt;0,"",IF(JRF!B2630="","",IF(LEFT(JRF!B2630,1)=IFERROR(VLOOKUP(LEFT(JRF!B2630,1),$CF$2:$CF$5,1,0),0),"Product Code Required",IF(JRF!C2630="","",IF(JRF!C2630=IFERROR(VLOOKUP(JRF!C2630,$CH:$CH,1,0),0),"Product Code Required","NA")))))</f>
        <v/>
      </c>
      <c r="CJ2617" t="str">
        <f>IF(JRF!AV2630&gt;0,"",IF(JRF!Q2630="","",IF(LEFT(JRF!Q2630,1)=IFERROR(VLOOKUP(LEFT(JRF!Q2630,1),$CF$2:$CF$5,1,0),0),"Product Code Required",IF(JRF!V2630="","",IF(JRF!V2630=IFERROR(VLOOKUP(JRF!V2630,$CH:$CH,1,0),0),"Product Code Required","NA")))))</f>
        <v/>
      </c>
      <c r="CK2617" t="str">
        <f>IFERROR(IF(LEN('Journal Template'!F2628)&gt;0,"",IF('Journal Template'!A2628="","",IF(LEFT('Journal Template'!A2628,1)=IFERROR(VLOOKUP(LEFT('Journal Template'!A2628,1),Checks!$CF$2:$CF$5,1,0),0),"Product Code Required",IF('Journal Template'!D2628="","",IF('Journal Template'!D2628=IFERROR(VLOOKUP('Journal Template'!D2628,Checks!$CH:$CH,1,0),0),"Product Code Required","NA"))))),"")</f>
        <v/>
      </c>
    </row>
    <row r="2618" spans="14:89">
      <c r="N2618" t="s">
        <v>11970</v>
      </c>
      <c r="O2618" t="s">
        <v>11971</v>
      </c>
      <c r="P2618" t="s">
        <v>386</v>
      </c>
      <c r="Q2618" s="150" t="str">
        <f>IF(JRF!D2631="","",IF(IFERROR(VLOOKUP(JRF!D2631,Checks!N:P,3,0),0)="A","","Inactive account in Use"))</f>
        <v/>
      </c>
      <c r="R2618" t="str">
        <f>IFERROR(IF('Journal Template'!C3030="","",IF(IFERROR(VLOOKUP('Journal Template'!C3030,Checks!N:P,3,0),0)="A","","Inactive account in Use")),"")</f>
        <v/>
      </c>
      <c r="V2618" s="150" t="str">
        <f>IF(JRF!C2631="","",IF(IFERROR(VLOOKUP(JRF!C2631,Checks!S:U,3,0),0)="A","Entry with System fund Dept",""))</f>
        <v/>
      </c>
      <c r="W2618" t="str">
        <f>IFERROR(IF('Journal Template'!D3030="","",IF(IFERROR(VLOOKUP('Journal Template'!D3030,Checks!S:U,3,0),0)="A","Entry with System fund Dept","")),"")</f>
        <v/>
      </c>
      <c r="X2618" t="s">
        <v>11972</v>
      </c>
      <c r="Y2618" t="s">
        <v>386</v>
      </c>
      <c r="Z2618" t="s">
        <v>11973</v>
      </c>
      <c r="AA2618" t="s">
        <v>391</v>
      </c>
      <c r="AB2618" t="s">
        <v>125</v>
      </c>
      <c r="AC2618" s="150" t="str">
        <f>IFERROR(IF(JRF!C2631="","",IF(AND(VLOOKUP(JRF!C2631,X:AA,4,0)=JRF!B2631,VLOOKUP(JRF!C2631,X:Y,2,0)="A"),"","Inactive Dept Combo Error")),"Inactive Dept Combo Error")</f>
        <v/>
      </c>
      <c r="AD2618" t="str">
        <f>IFERROR(IF('Journal Template'!D3030="","",IF(AND(VLOOKUP('Journal Template'!D3030,X:AA,4,0)='Journal Template'!A3030,VLOOKUP('Journal Template'!D3030,X:Y,2,0)="A"),"","Inactive Dept Combo Error")),"")</f>
        <v/>
      </c>
      <c r="AK2618" s="150" t="str">
        <f>IF(JRF!B2631="","",IF(JRF!B2631=IFERROR(VLOOKUP(JRF!B2631,Checks!AI:AI,1,0),0),"Entry in Branch/Satellite BU's",""))</f>
        <v/>
      </c>
      <c r="AL2618" t="str">
        <f>IFERROR(IF('Journal Template'!A3030="","",IF('Journal Template'!A3030=IFERROR(VLOOKUP('Journal Template'!A3030,Checks!AI:AI,1,0),0),"Entry in Branch/Satellite BU's","")),"")</f>
        <v/>
      </c>
      <c r="AO2618" s="171"/>
      <c r="AP2618" s="171"/>
      <c r="AQ2618" s="171"/>
      <c r="AR2618" s="171"/>
      <c r="CI2618" t="str">
        <f>IF(JRF!F2631&gt;0,"",IF(JRF!B2631="","",IF(LEFT(JRF!B2631,1)=IFERROR(VLOOKUP(LEFT(JRF!B2631,1),$CF$2:$CF$5,1,0),0),"Product Code Required",IF(JRF!C2631="","",IF(JRF!C2631=IFERROR(VLOOKUP(JRF!C2631,$CH:$CH,1,0),0),"Product Code Required","NA")))))</f>
        <v/>
      </c>
      <c r="CJ2618" t="str">
        <f>IF(JRF!AV2631&gt;0,"",IF(JRF!Q2631="","",IF(LEFT(JRF!Q2631,1)=IFERROR(VLOOKUP(LEFT(JRF!Q2631,1),$CF$2:$CF$5,1,0),0),"Product Code Required",IF(JRF!V2631="","",IF(JRF!V2631=IFERROR(VLOOKUP(JRF!V2631,$CH:$CH,1,0),0),"Product Code Required","NA")))))</f>
        <v/>
      </c>
      <c r="CK2618" t="str">
        <f>IFERROR(IF(LEN('Journal Template'!F2629)&gt;0,"",IF('Journal Template'!A2629="","",IF(LEFT('Journal Template'!A2629,1)=IFERROR(VLOOKUP(LEFT('Journal Template'!A2629,1),Checks!$CF$2:$CF$5,1,0),0),"Product Code Required",IF('Journal Template'!D2629="","",IF('Journal Template'!D2629=IFERROR(VLOOKUP('Journal Template'!D2629,Checks!$CH:$CH,1,0),0),"Product Code Required","NA"))))),"")</f>
        <v/>
      </c>
    </row>
    <row r="2619" spans="14:89">
      <c r="N2619" t="s">
        <v>11974</v>
      </c>
      <c r="O2619" t="s">
        <v>11975</v>
      </c>
      <c r="P2619" t="s">
        <v>386</v>
      </c>
      <c r="Q2619" s="150" t="str">
        <f>IF(JRF!D2632="","",IF(IFERROR(VLOOKUP(JRF!D2632,Checks!N:P,3,0),0)="A","","Inactive account in Use"))</f>
        <v/>
      </c>
      <c r="R2619" t="str">
        <f>IFERROR(IF('Journal Template'!C3031="","",IF(IFERROR(VLOOKUP('Journal Template'!C3031,Checks!N:P,3,0),0)="A","","Inactive account in Use")),"")</f>
        <v/>
      </c>
      <c r="V2619" s="150" t="str">
        <f>IF(JRF!C2632="","",IF(IFERROR(VLOOKUP(JRF!C2632,Checks!S:U,3,0),0)="A","Entry with System fund Dept",""))</f>
        <v/>
      </c>
      <c r="W2619" t="str">
        <f>IFERROR(IF('Journal Template'!D3031="","",IF(IFERROR(VLOOKUP('Journal Template'!D3031,Checks!S:U,3,0),0)="A","Entry with System fund Dept","")),"")</f>
        <v/>
      </c>
      <c r="X2619" t="s">
        <v>11976</v>
      </c>
      <c r="Y2619" t="s">
        <v>386</v>
      </c>
      <c r="Z2619" t="s">
        <v>11977</v>
      </c>
      <c r="AA2619" t="s">
        <v>391</v>
      </c>
      <c r="AB2619" t="s">
        <v>125</v>
      </c>
      <c r="AC2619" s="150" t="str">
        <f>IFERROR(IF(JRF!C2632="","",IF(AND(VLOOKUP(JRF!C2632,X:AA,4,0)=JRF!B2632,VLOOKUP(JRF!C2632,X:Y,2,0)="A"),"","Inactive Dept Combo Error")),"Inactive Dept Combo Error")</f>
        <v/>
      </c>
      <c r="AD2619" t="str">
        <f>IFERROR(IF('Journal Template'!D3031="","",IF(AND(VLOOKUP('Journal Template'!D3031,X:AA,4,0)='Journal Template'!A3031,VLOOKUP('Journal Template'!D3031,X:Y,2,0)="A"),"","Inactive Dept Combo Error")),"")</f>
        <v/>
      </c>
      <c r="AK2619" s="150" t="str">
        <f>IF(JRF!B2632="","",IF(JRF!B2632=IFERROR(VLOOKUP(JRF!B2632,Checks!AI:AI,1,0),0),"Entry in Branch/Satellite BU's",""))</f>
        <v/>
      </c>
      <c r="AL2619" t="str">
        <f>IFERROR(IF('Journal Template'!A3031="","",IF('Journal Template'!A3031=IFERROR(VLOOKUP('Journal Template'!A3031,Checks!AI:AI,1,0),0),"Entry in Branch/Satellite BU's","")),"")</f>
        <v/>
      </c>
      <c r="AO2619" s="171"/>
      <c r="AP2619" s="171"/>
      <c r="AQ2619" s="171"/>
      <c r="AR2619" s="171"/>
      <c r="CI2619" t="str">
        <f>IF(JRF!F2632&gt;0,"",IF(JRF!B2632="","",IF(LEFT(JRF!B2632,1)=IFERROR(VLOOKUP(LEFT(JRF!B2632,1),$CF$2:$CF$5,1,0),0),"Product Code Required",IF(JRF!C2632="","",IF(JRF!C2632=IFERROR(VLOOKUP(JRF!C2632,$CH:$CH,1,0),0),"Product Code Required","NA")))))</f>
        <v/>
      </c>
      <c r="CJ2619" t="str">
        <f>IF(JRF!AV2632&gt;0,"",IF(JRF!Q2632="","",IF(LEFT(JRF!Q2632,1)=IFERROR(VLOOKUP(LEFT(JRF!Q2632,1),$CF$2:$CF$5,1,0),0),"Product Code Required",IF(JRF!V2632="","",IF(JRF!V2632=IFERROR(VLOOKUP(JRF!V2632,$CH:$CH,1,0),0),"Product Code Required","NA")))))</f>
        <v/>
      </c>
      <c r="CK2619" t="str">
        <f>IFERROR(IF(LEN('Journal Template'!F2630)&gt;0,"",IF('Journal Template'!A2630="","",IF(LEFT('Journal Template'!A2630,1)=IFERROR(VLOOKUP(LEFT('Journal Template'!A2630,1),Checks!$CF$2:$CF$5,1,0),0),"Product Code Required",IF('Journal Template'!D2630="","",IF('Journal Template'!D2630=IFERROR(VLOOKUP('Journal Template'!D2630,Checks!$CH:$CH,1,0),0),"Product Code Required","NA"))))),"")</f>
        <v/>
      </c>
    </row>
    <row r="2620" spans="14:89">
      <c r="N2620" t="s">
        <v>11978</v>
      </c>
      <c r="O2620" t="s">
        <v>11979</v>
      </c>
      <c r="P2620" t="s">
        <v>386</v>
      </c>
      <c r="Q2620" s="150" t="str">
        <f>IF(JRF!D2633="","",IF(IFERROR(VLOOKUP(JRF!D2633,Checks!N:P,3,0),0)="A","","Inactive account in Use"))</f>
        <v/>
      </c>
      <c r="R2620" t="str">
        <f>IFERROR(IF('Journal Template'!C3032="","",IF(IFERROR(VLOOKUP('Journal Template'!C3032,Checks!N:P,3,0),0)="A","","Inactive account in Use")),"")</f>
        <v/>
      </c>
      <c r="V2620" s="150" t="str">
        <f>IF(JRF!C2633="","",IF(IFERROR(VLOOKUP(JRF!C2633,Checks!S:U,3,0),0)="A","Entry with System fund Dept",""))</f>
        <v/>
      </c>
      <c r="W2620" t="str">
        <f>IFERROR(IF('Journal Template'!D3032="","",IF(IFERROR(VLOOKUP('Journal Template'!D3032,Checks!S:U,3,0),0)="A","Entry with System fund Dept","")),"")</f>
        <v/>
      </c>
      <c r="X2620" t="s">
        <v>11980</v>
      </c>
      <c r="Y2620" t="s">
        <v>386</v>
      </c>
      <c r="Z2620" t="s">
        <v>11981</v>
      </c>
      <c r="AA2620" t="s">
        <v>391</v>
      </c>
      <c r="AB2620" t="s">
        <v>125</v>
      </c>
      <c r="AC2620" s="150" t="str">
        <f>IFERROR(IF(JRF!C2633="","",IF(AND(VLOOKUP(JRF!C2633,X:AA,4,0)=JRF!B2633,VLOOKUP(JRF!C2633,X:Y,2,0)="A"),"","Inactive Dept Combo Error")),"Inactive Dept Combo Error")</f>
        <v/>
      </c>
      <c r="AD2620" t="str">
        <f>IFERROR(IF('Journal Template'!D3032="","",IF(AND(VLOOKUP('Journal Template'!D3032,X:AA,4,0)='Journal Template'!A3032,VLOOKUP('Journal Template'!D3032,X:Y,2,0)="A"),"","Inactive Dept Combo Error")),"")</f>
        <v/>
      </c>
      <c r="AK2620" s="150" t="str">
        <f>IF(JRF!B2633="","",IF(JRF!B2633=IFERROR(VLOOKUP(JRF!B2633,Checks!AI:AI,1,0),0),"Entry in Branch/Satellite BU's",""))</f>
        <v/>
      </c>
      <c r="AL2620" t="str">
        <f>IFERROR(IF('Journal Template'!A3032="","",IF('Journal Template'!A3032=IFERROR(VLOOKUP('Journal Template'!A3032,Checks!AI:AI,1,0),0),"Entry in Branch/Satellite BU's","")),"")</f>
        <v/>
      </c>
      <c r="AO2620" s="171"/>
      <c r="AP2620" s="171"/>
      <c r="AQ2620" s="171"/>
      <c r="AR2620" s="171"/>
      <c r="CI2620" t="str">
        <f>IF(JRF!F2633&gt;0,"",IF(JRF!B2633="","",IF(LEFT(JRF!B2633,1)=IFERROR(VLOOKUP(LEFT(JRF!B2633,1),$CF$2:$CF$5,1,0),0),"Product Code Required",IF(JRF!C2633="","",IF(JRF!C2633=IFERROR(VLOOKUP(JRF!C2633,$CH:$CH,1,0),0),"Product Code Required","NA")))))</f>
        <v/>
      </c>
      <c r="CJ2620" t="str">
        <f>IF(JRF!AV2633&gt;0,"",IF(JRF!Q2633="","",IF(LEFT(JRF!Q2633,1)=IFERROR(VLOOKUP(LEFT(JRF!Q2633,1),$CF$2:$CF$5,1,0),0),"Product Code Required",IF(JRF!V2633="","",IF(JRF!V2633=IFERROR(VLOOKUP(JRF!V2633,$CH:$CH,1,0),0),"Product Code Required","NA")))))</f>
        <v/>
      </c>
      <c r="CK2620" t="str">
        <f>IFERROR(IF(LEN('Journal Template'!F2631)&gt;0,"",IF('Journal Template'!A2631="","",IF(LEFT('Journal Template'!A2631,1)=IFERROR(VLOOKUP(LEFT('Journal Template'!A2631,1),Checks!$CF$2:$CF$5,1,0),0),"Product Code Required",IF('Journal Template'!D2631="","",IF('Journal Template'!D2631=IFERROR(VLOOKUP('Journal Template'!D2631,Checks!$CH:$CH,1,0),0),"Product Code Required","NA"))))),"")</f>
        <v/>
      </c>
    </row>
    <row r="2621" spans="14:89">
      <c r="N2621" t="s">
        <v>11982</v>
      </c>
      <c r="O2621" t="s">
        <v>11983</v>
      </c>
      <c r="P2621" t="s">
        <v>386</v>
      </c>
      <c r="Q2621" s="150" t="str">
        <f>IF(JRF!D2634="","",IF(IFERROR(VLOOKUP(JRF!D2634,Checks!N:P,3,0),0)="A","","Inactive account in Use"))</f>
        <v/>
      </c>
      <c r="R2621" t="str">
        <f>IFERROR(IF('Journal Template'!C3033="","",IF(IFERROR(VLOOKUP('Journal Template'!C3033,Checks!N:P,3,0),0)="A","","Inactive account in Use")),"")</f>
        <v/>
      </c>
      <c r="V2621" s="150" t="str">
        <f>IF(JRF!C2634="","",IF(IFERROR(VLOOKUP(JRF!C2634,Checks!S:U,3,0),0)="A","Entry with System fund Dept",""))</f>
        <v/>
      </c>
      <c r="W2621" t="str">
        <f>IFERROR(IF('Journal Template'!D3033="","",IF(IFERROR(VLOOKUP('Journal Template'!D3033,Checks!S:U,3,0),0)="A","Entry with System fund Dept","")),"")</f>
        <v/>
      </c>
      <c r="X2621" t="s">
        <v>11984</v>
      </c>
      <c r="Y2621" t="s">
        <v>386</v>
      </c>
      <c r="Z2621" t="s">
        <v>11985</v>
      </c>
      <c r="AA2621" t="s">
        <v>391</v>
      </c>
      <c r="AB2621" t="s">
        <v>125</v>
      </c>
      <c r="AC2621" s="150" t="str">
        <f>IFERROR(IF(JRF!C2634="","",IF(AND(VLOOKUP(JRF!C2634,X:AA,4,0)=JRF!B2634,VLOOKUP(JRF!C2634,X:Y,2,0)="A"),"","Inactive Dept Combo Error")),"Inactive Dept Combo Error")</f>
        <v/>
      </c>
      <c r="AD2621" t="str">
        <f>IFERROR(IF('Journal Template'!D3033="","",IF(AND(VLOOKUP('Journal Template'!D3033,X:AA,4,0)='Journal Template'!A3033,VLOOKUP('Journal Template'!D3033,X:Y,2,0)="A"),"","Inactive Dept Combo Error")),"")</f>
        <v/>
      </c>
      <c r="AK2621" s="150" t="str">
        <f>IF(JRF!B2634="","",IF(JRF!B2634=IFERROR(VLOOKUP(JRF!B2634,Checks!AI:AI,1,0),0),"Entry in Branch/Satellite BU's",""))</f>
        <v/>
      </c>
      <c r="AL2621" t="str">
        <f>IFERROR(IF('Journal Template'!A3033="","",IF('Journal Template'!A3033=IFERROR(VLOOKUP('Journal Template'!A3033,Checks!AI:AI,1,0),0),"Entry in Branch/Satellite BU's","")),"")</f>
        <v/>
      </c>
      <c r="AO2621" s="171"/>
      <c r="AP2621" s="171"/>
      <c r="AQ2621" s="171"/>
      <c r="AR2621" s="171"/>
      <c r="CI2621" t="str">
        <f>IF(JRF!F2634&gt;0,"",IF(JRF!B2634="","",IF(LEFT(JRF!B2634,1)=IFERROR(VLOOKUP(LEFT(JRF!B2634,1),$CF$2:$CF$5,1,0),0),"Product Code Required",IF(JRF!C2634="","",IF(JRF!C2634=IFERROR(VLOOKUP(JRF!C2634,$CH:$CH,1,0),0),"Product Code Required","NA")))))</f>
        <v/>
      </c>
      <c r="CJ2621" t="str">
        <f>IF(JRF!AV2634&gt;0,"",IF(JRF!Q2634="","",IF(LEFT(JRF!Q2634,1)=IFERROR(VLOOKUP(LEFT(JRF!Q2634,1),$CF$2:$CF$5,1,0),0),"Product Code Required",IF(JRF!V2634="","",IF(JRF!V2634=IFERROR(VLOOKUP(JRF!V2634,$CH:$CH,1,0),0),"Product Code Required","NA")))))</f>
        <v/>
      </c>
      <c r="CK2621" t="str">
        <f>IFERROR(IF(LEN('Journal Template'!F2632)&gt;0,"",IF('Journal Template'!A2632="","",IF(LEFT('Journal Template'!A2632,1)=IFERROR(VLOOKUP(LEFT('Journal Template'!A2632,1),Checks!$CF$2:$CF$5,1,0),0),"Product Code Required",IF('Journal Template'!D2632="","",IF('Journal Template'!D2632=IFERROR(VLOOKUP('Journal Template'!D2632,Checks!$CH:$CH,1,0),0),"Product Code Required","NA"))))),"")</f>
        <v/>
      </c>
    </row>
    <row r="2622" spans="14:89">
      <c r="N2622" t="s">
        <v>11986</v>
      </c>
      <c r="O2622" t="s">
        <v>11987</v>
      </c>
      <c r="P2622" t="s">
        <v>386</v>
      </c>
      <c r="Q2622" s="150" t="str">
        <f>IF(JRF!D2635="","",IF(IFERROR(VLOOKUP(JRF!D2635,Checks!N:P,3,0),0)="A","","Inactive account in Use"))</f>
        <v/>
      </c>
      <c r="R2622" t="str">
        <f>IFERROR(IF('Journal Template'!C3034="","",IF(IFERROR(VLOOKUP('Journal Template'!C3034,Checks!N:P,3,0),0)="A","","Inactive account in Use")),"")</f>
        <v/>
      </c>
      <c r="V2622" s="150" t="str">
        <f>IF(JRF!C2635="","",IF(IFERROR(VLOOKUP(JRF!C2635,Checks!S:U,3,0),0)="A","Entry with System fund Dept",""))</f>
        <v/>
      </c>
      <c r="W2622" t="str">
        <f>IFERROR(IF('Journal Template'!D3034="","",IF(IFERROR(VLOOKUP('Journal Template'!D3034,Checks!S:U,3,0),0)="A","Entry with System fund Dept","")),"")</f>
        <v/>
      </c>
      <c r="X2622" t="s">
        <v>11988</v>
      </c>
      <c r="Y2622" t="s">
        <v>386</v>
      </c>
      <c r="Z2622" t="s">
        <v>11989</v>
      </c>
      <c r="AA2622" t="s">
        <v>391</v>
      </c>
      <c r="AB2622" t="s">
        <v>125</v>
      </c>
      <c r="AC2622" s="150" t="str">
        <f>IFERROR(IF(JRF!C2635="","",IF(AND(VLOOKUP(JRF!C2635,X:AA,4,0)=JRF!B2635,VLOOKUP(JRF!C2635,X:Y,2,0)="A"),"","Inactive Dept Combo Error")),"Inactive Dept Combo Error")</f>
        <v/>
      </c>
      <c r="AD2622" t="str">
        <f>IFERROR(IF('Journal Template'!D3034="","",IF(AND(VLOOKUP('Journal Template'!D3034,X:AA,4,0)='Journal Template'!A3034,VLOOKUP('Journal Template'!D3034,X:Y,2,0)="A"),"","Inactive Dept Combo Error")),"")</f>
        <v/>
      </c>
      <c r="AK2622" s="150" t="str">
        <f>IF(JRF!B2635="","",IF(JRF!B2635=IFERROR(VLOOKUP(JRF!B2635,Checks!AI:AI,1,0),0),"Entry in Branch/Satellite BU's",""))</f>
        <v/>
      </c>
      <c r="AL2622" t="str">
        <f>IFERROR(IF('Journal Template'!A3034="","",IF('Journal Template'!A3034=IFERROR(VLOOKUP('Journal Template'!A3034,Checks!AI:AI,1,0),0),"Entry in Branch/Satellite BU's","")),"")</f>
        <v/>
      </c>
      <c r="AO2622" s="171"/>
      <c r="AP2622" s="171"/>
      <c r="AQ2622" s="171"/>
      <c r="AR2622" s="171"/>
      <c r="CI2622" t="str">
        <f>IF(JRF!F2635&gt;0,"",IF(JRF!B2635="","",IF(LEFT(JRF!B2635,1)=IFERROR(VLOOKUP(LEFT(JRF!B2635,1),$CF$2:$CF$5,1,0),0),"Product Code Required",IF(JRF!C2635="","",IF(JRF!C2635=IFERROR(VLOOKUP(JRF!C2635,$CH:$CH,1,0),0),"Product Code Required","NA")))))</f>
        <v/>
      </c>
      <c r="CJ2622" t="str">
        <f>IF(JRF!AV2635&gt;0,"",IF(JRF!Q2635="","",IF(LEFT(JRF!Q2635,1)=IFERROR(VLOOKUP(LEFT(JRF!Q2635,1),$CF$2:$CF$5,1,0),0),"Product Code Required",IF(JRF!V2635="","",IF(JRF!V2635=IFERROR(VLOOKUP(JRF!V2635,$CH:$CH,1,0),0),"Product Code Required","NA")))))</f>
        <v/>
      </c>
      <c r="CK2622" t="str">
        <f>IFERROR(IF(LEN('Journal Template'!F2633)&gt;0,"",IF('Journal Template'!A2633="","",IF(LEFT('Journal Template'!A2633,1)=IFERROR(VLOOKUP(LEFT('Journal Template'!A2633,1),Checks!$CF$2:$CF$5,1,0),0),"Product Code Required",IF('Journal Template'!D2633="","",IF('Journal Template'!D2633=IFERROR(VLOOKUP('Journal Template'!D2633,Checks!$CH:$CH,1,0),0),"Product Code Required","NA"))))),"")</f>
        <v/>
      </c>
    </row>
    <row r="2623" spans="14:89">
      <c r="N2623" t="s">
        <v>11990</v>
      </c>
      <c r="O2623" t="s">
        <v>11991</v>
      </c>
      <c r="P2623" t="s">
        <v>386</v>
      </c>
      <c r="Q2623" s="150" t="str">
        <f>IF(JRF!D2636="","",IF(IFERROR(VLOOKUP(JRF!D2636,Checks!N:P,3,0),0)="A","","Inactive account in Use"))</f>
        <v/>
      </c>
      <c r="R2623" t="str">
        <f>IFERROR(IF('Journal Template'!C3035="","",IF(IFERROR(VLOOKUP('Journal Template'!C3035,Checks!N:P,3,0),0)="A","","Inactive account in Use")),"")</f>
        <v/>
      </c>
      <c r="V2623" s="150" t="str">
        <f>IF(JRF!C2636="","",IF(IFERROR(VLOOKUP(JRF!C2636,Checks!S:U,3,0),0)="A","Entry with System fund Dept",""))</f>
        <v/>
      </c>
      <c r="W2623" t="str">
        <f>IFERROR(IF('Journal Template'!D3035="","",IF(IFERROR(VLOOKUP('Journal Template'!D3035,Checks!S:U,3,0),0)="A","Entry with System fund Dept","")),"")</f>
        <v/>
      </c>
      <c r="X2623" t="s">
        <v>11992</v>
      </c>
      <c r="Y2623" t="s">
        <v>386</v>
      </c>
      <c r="Z2623" t="s">
        <v>11993</v>
      </c>
      <c r="AA2623" t="s">
        <v>391</v>
      </c>
      <c r="AB2623" t="s">
        <v>125</v>
      </c>
      <c r="AC2623" s="150" t="str">
        <f>IFERROR(IF(JRF!C2636="","",IF(AND(VLOOKUP(JRF!C2636,X:AA,4,0)=JRF!B2636,VLOOKUP(JRF!C2636,X:Y,2,0)="A"),"","Inactive Dept Combo Error")),"Inactive Dept Combo Error")</f>
        <v/>
      </c>
      <c r="AD2623" t="str">
        <f>IFERROR(IF('Journal Template'!D3035="","",IF(AND(VLOOKUP('Journal Template'!D3035,X:AA,4,0)='Journal Template'!A3035,VLOOKUP('Journal Template'!D3035,X:Y,2,0)="A"),"","Inactive Dept Combo Error")),"")</f>
        <v/>
      </c>
      <c r="AK2623" s="150" t="str">
        <f>IF(JRF!B2636="","",IF(JRF!B2636=IFERROR(VLOOKUP(JRF!B2636,Checks!AI:AI,1,0),0),"Entry in Branch/Satellite BU's",""))</f>
        <v/>
      </c>
      <c r="AL2623" t="str">
        <f>IFERROR(IF('Journal Template'!A3035="","",IF('Journal Template'!A3035=IFERROR(VLOOKUP('Journal Template'!A3035,Checks!AI:AI,1,0),0),"Entry in Branch/Satellite BU's","")),"")</f>
        <v/>
      </c>
      <c r="AO2623" s="171"/>
      <c r="AP2623" s="171"/>
      <c r="AQ2623" s="171"/>
      <c r="AR2623" s="171"/>
      <c r="CI2623" t="str">
        <f>IF(JRF!F2636&gt;0,"",IF(JRF!B2636="","",IF(LEFT(JRF!B2636,1)=IFERROR(VLOOKUP(LEFT(JRF!B2636,1),$CF$2:$CF$5,1,0),0),"Product Code Required",IF(JRF!C2636="","",IF(JRF!C2636=IFERROR(VLOOKUP(JRF!C2636,$CH:$CH,1,0),0),"Product Code Required","NA")))))</f>
        <v/>
      </c>
      <c r="CJ2623" t="str">
        <f>IF(JRF!AV2636&gt;0,"",IF(JRF!Q2636="","",IF(LEFT(JRF!Q2636,1)=IFERROR(VLOOKUP(LEFT(JRF!Q2636,1),$CF$2:$CF$5,1,0),0),"Product Code Required",IF(JRF!V2636="","",IF(JRF!V2636=IFERROR(VLOOKUP(JRF!V2636,$CH:$CH,1,0),0),"Product Code Required","NA")))))</f>
        <v/>
      </c>
      <c r="CK2623" t="str">
        <f>IFERROR(IF(LEN('Journal Template'!F2634)&gt;0,"",IF('Journal Template'!A2634="","",IF(LEFT('Journal Template'!A2634,1)=IFERROR(VLOOKUP(LEFT('Journal Template'!A2634,1),Checks!$CF$2:$CF$5,1,0),0),"Product Code Required",IF('Journal Template'!D2634="","",IF('Journal Template'!D2634=IFERROR(VLOOKUP('Journal Template'!D2634,Checks!$CH:$CH,1,0),0),"Product Code Required","NA"))))),"")</f>
        <v/>
      </c>
    </row>
    <row r="2624" spans="14:89">
      <c r="N2624" t="s">
        <v>11994</v>
      </c>
      <c r="O2624" t="s">
        <v>11995</v>
      </c>
      <c r="P2624" t="s">
        <v>386</v>
      </c>
      <c r="Q2624" s="150" t="str">
        <f>IF(JRF!D2637="","",IF(IFERROR(VLOOKUP(JRF!D2637,Checks!N:P,3,0),0)="A","","Inactive account in Use"))</f>
        <v/>
      </c>
      <c r="R2624" t="str">
        <f>IFERROR(IF('Journal Template'!C3036="","",IF(IFERROR(VLOOKUP('Journal Template'!C3036,Checks!N:P,3,0),0)="A","","Inactive account in Use")),"")</f>
        <v/>
      </c>
      <c r="V2624" s="150" t="str">
        <f>IF(JRF!C2637="","",IF(IFERROR(VLOOKUP(JRF!C2637,Checks!S:U,3,0),0)="A","Entry with System fund Dept",""))</f>
        <v/>
      </c>
      <c r="W2624" t="str">
        <f>IFERROR(IF('Journal Template'!D3036="","",IF(IFERROR(VLOOKUP('Journal Template'!D3036,Checks!S:U,3,0),0)="A","Entry with System fund Dept","")),"")</f>
        <v/>
      </c>
      <c r="X2624" t="s">
        <v>11996</v>
      </c>
      <c r="Y2624" t="s">
        <v>386</v>
      </c>
      <c r="Z2624" t="s">
        <v>11997</v>
      </c>
      <c r="AA2624" t="s">
        <v>391</v>
      </c>
      <c r="AB2624" t="s">
        <v>125</v>
      </c>
      <c r="AC2624" s="150" t="str">
        <f>IFERROR(IF(JRF!C2637="","",IF(AND(VLOOKUP(JRF!C2637,X:AA,4,0)=JRF!B2637,VLOOKUP(JRF!C2637,X:Y,2,0)="A"),"","Inactive Dept Combo Error")),"Inactive Dept Combo Error")</f>
        <v/>
      </c>
      <c r="AD2624" t="str">
        <f>IFERROR(IF('Journal Template'!D3036="","",IF(AND(VLOOKUP('Journal Template'!D3036,X:AA,4,0)='Journal Template'!A3036,VLOOKUP('Journal Template'!D3036,X:Y,2,0)="A"),"","Inactive Dept Combo Error")),"")</f>
        <v/>
      </c>
      <c r="AK2624" s="150" t="str">
        <f>IF(JRF!B2637="","",IF(JRF!B2637=IFERROR(VLOOKUP(JRF!B2637,Checks!AI:AI,1,0),0),"Entry in Branch/Satellite BU's",""))</f>
        <v/>
      </c>
      <c r="AL2624" t="str">
        <f>IFERROR(IF('Journal Template'!A3036="","",IF('Journal Template'!A3036=IFERROR(VLOOKUP('Journal Template'!A3036,Checks!AI:AI,1,0),0),"Entry in Branch/Satellite BU's","")),"")</f>
        <v/>
      </c>
      <c r="AO2624" s="171"/>
      <c r="AP2624" s="171"/>
      <c r="AQ2624" s="171"/>
      <c r="AR2624" s="171"/>
      <c r="CI2624" t="str">
        <f>IF(JRF!F2637&gt;0,"",IF(JRF!B2637="","",IF(LEFT(JRF!B2637,1)=IFERROR(VLOOKUP(LEFT(JRF!B2637,1),$CF$2:$CF$5,1,0),0),"Product Code Required",IF(JRF!C2637="","",IF(JRF!C2637=IFERROR(VLOOKUP(JRF!C2637,$CH:$CH,1,0),0),"Product Code Required","NA")))))</f>
        <v/>
      </c>
      <c r="CJ2624" t="str">
        <f>IF(JRF!AV2637&gt;0,"",IF(JRF!Q2637="","",IF(LEFT(JRF!Q2637,1)=IFERROR(VLOOKUP(LEFT(JRF!Q2637,1),$CF$2:$CF$5,1,0),0),"Product Code Required",IF(JRF!V2637="","",IF(JRF!V2637=IFERROR(VLOOKUP(JRF!V2637,$CH:$CH,1,0),0),"Product Code Required","NA")))))</f>
        <v/>
      </c>
      <c r="CK2624" t="str">
        <f>IFERROR(IF(LEN('Journal Template'!F2635)&gt;0,"",IF('Journal Template'!A2635="","",IF(LEFT('Journal Template'!A2635,1)=IFERROR(VLOOKUP(LEFT('Journal Template'!A2635,1),Checks!$CF$2:$CF$5,1,0),0),"Product Code Required",IF('Journal Template'!D2635="","",IF('Journal Template'!D2635=IFERROR(VLOOKUP('Journal Template'!D2635,Checks!$CH:$CH,1,0),0),"Product Code Required","NA"))))),"")</f>
        <v/>
      </c>
    </row>
    <row r="2625" spans="14:89">
      <c r="N2625" t="s">
        <v>11998</v>
      </c>
      <c r="O2625" t="s">
        <v>11999</v>
      </c>
      <c r="P2625" t="s">
        <v>386</v>
      </c>
      <c r="Q2625" s="150" t="str">
        <f>IF(JRF!D2638="","",IF(IFERROR(VLOOKUP(JRF!D2638,Checks!N:P,3,0),0)="A","","Inactive account in Use"))</f>
        <v/>
      </c>
      <c r="R2625" t="str">
        <f>IFERROR(IF('Journal Template'!C3037="","",IF(IFERROR(VLOOKUP('Journal Template'!C3037,Checks!N:P,3,0),0)="A","","Inactive account in Use")),"")</f>
        <v/>
      </c>
      <c r="V2625" s="150" t="str">
        <f>IF(JRF!C2638="","",IF(IFERROR(VLOOKUP(JRF!C2638,Checks!S:U,3,0),0)="A","Entry with System fund Dept",""))</f>
        <v/>
      </c>
      <c r="W2625" t="str">
        <f>IFERROR(IF('Journal Template'!D3037="","",IF(IFERROR(VLOOKUP('Journal Template'!D3037,Checks!S:U,3,0),0)="A","Entry with System fund Dept","")),"")</f>
        <v/>
      </c>
      <c r="X2625" t="s">
        <v>12000</v>
      </c>
      <c r="Y2625" t="s">
        <v>386</v>
      </c>
      <c r="Z2625" t="s">
        <v>12001</v>
      </c>
      <c r="AA2625" t="s">
        <v>391</v>
      </c>
      <c r="AB2625" t="s">
        <v>125</v>
      </c>
      <c r="AC2625" s="150" t="str">
        <f>IFERROR(IF(JRF!C2638="","",IF(AND(VLOOKUP(JRF!C2638,X:AA,4,0)=JRF!B2638,VLOOKUP(JRF!C2638,X:Y,2,0)="A"),"","Inactive Dept Combo Error")),"Inactive Dept Combo Error")</f>
        <v/>
      </c>
      <c r="AD2625" t="str">
        <f>IFERROR(IF('Journal Template'!D3037="","",IF(AND(VLOOKUP('Journal Template'!D3037,X:AA,4,0)='Journal Template'!A3037,VLOOKUP('Journal Template'!D3037,X:Y,2,0)="A"),"","Inactive Dept Combo Error")),"")</f>
        <v/>
      </c>
      <c r="AK2625" s="150" t="str">
        <f>IF(JRF!B2638="","",IF(JRF!B2638=IFERROR(VLOOKUP(JRF!B2638,Checks!AI:AI,1,0),0),"Entry in Branch/Satellite BU's",""))</f>
        <v/>
      </c>
      <c r="AL2625" t="str">
        <f>IFERROR(IF('Journal Template'!A3037="","",IF('Journal Template'!A3037=IFERROR(VLOOKUP('Journal Template'!A3037,Checks!AI:AI,1,0),0),"Entry in Branch/Satellite BU's","")),"")</f>
        <v/>
      </c>
      <c r="AO2625" s="171"/>
      <c r="AP2625" s="171"/>
      <c r="AQ2625" s="171"/>
      <c r="AR2625" s="171"/>
      <c r="CI2625" t="str">
        <f>IF(JRF!F2638&gt;0,"",IF(JRF!B2638="","",IF(LEFT(JRF!B2638,1)=IFERROR(VLOOKUP(LEFT(JRF!B2638,1),$CF$2:$CF$5,1,0),0),"Product Code Required",IF(JRF!C2638="","",IF(JRF!C2638=IFERROR(VLOOKUP(JRF!C2638,$CH:$CH,1,0),0),"Product Code Required","NA")))))</f>
        <v/>
      </c>
      <c r="CJ2625" t="str">
        <f>IF(JRF!AV2638&gt;0,"",IF(JRF!Q2638="","",IF(LEFT(JRF!Q2638,1)=IFERROR(VLOOKUP(LEFT(JRF!Q2638,1),$CF$2:$CF$5,1,0),0),"Product Code Required",IF(JRF!V2638="","",IF(JRF!V2638=IFERROR(VLOOKUP(JRF!V2638,$CH:$CH,1,0),0),"Product Code Required","NA")))))</f>
        <v/>
      </c>
      <c r="CK2625" t="str">
        <f>IFERROR(IF(LEN('Journal Template'!F2636)&gt;0,"",IF('Journal Template'!A2636="","",IF(LEFT('Journal Template'!A2636,1)=IFERROR(VLOOKUP(LEFT('Journal Template'!A2636,1),Checks!$CF$2:$CF$5,1,0),0),"Product Code Required",IF('Journal Template'!D2636="","",IF('Journal Template'!D2636=IFERROR(VLOOKUP('Journal Template'!D2636,Checks!$CH:$CH,1,0),0),"Product Code Required","NA"))))),"")</f>
        <v/>
      </c>
    </row>
    <row r="2626" spans="14:89">
      <c r="N2626" t="s">
        <v>12002</v>
      </c>
      <c r="O2626" t="s">
        <v>12003</v>
      </c>
      <c r="P2626" t="s">
        <v>386</v>
      </c>
      <c r="Q2626" s="150" t="str">
        <f>IF(JRF!D2639="","",IF(IFERROR(VLOOKUP(JRF!D2639,Checks!N:P,3,0),0)="A","","Inactive account in Use"))</f>
        <v/>
      </c>
      <c r="R2626" t="str">
        <f>IFERROR(IF('Journal Template'!C3038="","",IF(IFERROR(VLOOKUP('Journal Template'!C3038,Checks!N:P,3,0),0)="A","","Inactive account in Use")),"")</f>
        <v/>
      </c>
      <c r="V2626" s="150" t="str">
        <f>IF(JRF!C2639="","",IF(IFERROR(VLOOKUP(JRF!C2639,Checks!S:U,3,0),0)="A","Entry with System fund Dept",""))</f>
        <v/>
      </c>
      <c r="W2626" t="str">
        <f>IFERROR(IF('Journal Template'!D3038="","",IF(IFERROR(VLOOKUP('Journal Template'!D3038,Checks!S:U,3,0),0)="A","Entry with System fund Dept","")),"")</f>
        <v/>
      </c>
      <c r="X2626" t="s">
        <v>12004</v>
      </c>
      <c r="Y2626" t="s">
        <v>386</v>
      </c>
      <c r="Z2626" t="s">
        <v>12005</v>
      </c>
      <c r="AA2626" t="s">
        <v>391</v>
      </c>
      <c r="AB2626" t="s">
        <v>125</v>
      </c>
      <c r="AC2626" s="150" t="str">
        <f>IFERROR(IF(JRF!C2639="","",IF(AND(VLOOKUP(JRF!C2639,X:AA,4,0)=JRF!B2639,VLOOKUP(JRF!C2639,X:Y,2,0)="A"),"","Inactive Dept Combo Error")),"Inactive Dept Combo Error")</f>
        <v/>
      </c>
      <c r="AD2626" t="str">
        <f>IFERROR(IF('Journal Template'!D3038="","",IF(AND(VLOOKUP('Journal Template'!D3038,X:AA,4,0)='Journal Template'!A3038,VLOOKUP('Journal Template'!D3038,X:Y,2,0)="A"),"","Inactive Dept Combo Error")),"")</f>
        <v/>
      </c>
      <c r="AK2626" s="150" t="str">
        <f>IF(JRF!B2639="","",IF(JRF!B2639=IFERROR(VLOOKUP(JRF!B2639,Checks!AI:AI,1,0),0),"Entry in Branch/Satellite BU's",""))</f>
        <v/>
      </c>
      <c r="AL2626" t="str">
        <f>IFERROR(IF('Journal Template'!A3038="","",IF('Journal Template'!A3038=IFERROR(VLOOKUP('Journal Template'!A3038,Checks!AI:AI,1,0),0),"Entry in Branch/Satellite BU's","")),"")</f>
        <v/>
      </c>
      <c r="AO2626" s="171"/>
      <c r="AP2626" s="171"/>
      <c r="AQ2626" s="171"/>
      <c r="AR2626" s="171"/>
      <c r="CI2626" t="str">
        <f>IF(JRF!F2639&gt;0,"",IF(JRF!B2639="","",IF(LEFT(JRF!B2639,1)=IFERROR(VLOOKUP(LEFT(JRF!B2639,1),$CF$2:$CF$5,1,0),0),"Product Code Required",IF(JRF!C2639="","",IF(JRF!C2639=IFERROR(VLOOKUP(JRF!C2639,$CH:$CH,1,0),0),"Product Code Required","NA")))))</f>
        <v/>
      </c>
      <c r="CJ2626" t="str">
        <f>IF(JRF!AV2639&gt;0,"",IF(JRF!Q2639="","",IF(LEFT(JRF!Q2639,1)=IFERROR(VLOOKUP(LEFT(JRF!Q2639,1),$CF$2:$CF$5,1,0),0),"Product Code Required",IF(JRF!V2639="","",IF(JRF!V2639=IFERROR(VLOOKUP(JRF!V2639,$CH:$CH,1,0),0),"Product Code Required","NA")))))</f>
        <v/>
      </c>
      <c r="CK2626" t="str">
        <f>IFERROR(IF(LEN('Journal Template'!F2637)&gt;0,"",IF('Journal Template'!A2637="","",IF(LEFT('Journal Template'!A2637,1)=IFERROR(VLOOKUP(LEFT('Journal Template'!A2637,1),Checks!$CF$2:$CF$5,1,0),0),"Product Code Required",IF('Journal Template'!D2637="","",IF('Journal Template'!D2637=IFERROR(VLOOKUP('Journal Template'!D2637,Checks!$CH:$CH,1,0),0),"Product Code Required","NA"))))),"")</f>
        <v/>
      </c>
    </row>
    <row r="2627" spans="14:89">
      <c r="N2627" t="s">
        <v>12006</v>
      </c>
      <c r="O2627" t="s">
        <v>12007</v>
      </c>
      <c r="P2627" t="s">
        <v>386</v>
      </c>
      <c r="Q2627" s="150" t="str">
        <f>IF(JRF!D2640="","",IF(IFERROR(VLOOKUP(JRF!D2640,Checks!N:P,3,0),0)="A","","Inactive account in Use"))</f>
        <v/>
      </c>
      <c r="R2627" t="str">
        <f>IFERROR(IF('Journal Template'!C3039="","",IF(IFERROR(VLOOKUP('Journal Template'!C3039,Checks!N:P,3,0),0)="A","","Inactive account in Use")),"")</f>
        <v/>
      </c>
      <c r="V2627" s="150" t="str">
        <f>IF(JRF!C2640="","",IF(IFERROR(VLOOKUP(JRF!C2640,Checks!S:U,3,0),0)="A","Entry with System fund Dept",""))</f>
        <v/>
      </c>
      <c r="W2627" t="str">
        <f>IFERROR(IF('Journal Template'!D3039="","",IF(IFERROR(VLOOKUP('Journal Template'!D3039,Checks!S:U,3,0),0)="A","Entry with System fund Dept","")),"")</f>
        <v/>
      </c>
      <c r="X2627" t="s">
        <v>12008</v>
      </c>
      <c r="Y2627" t="s">
        <v>386</v>
      </c>
      <c r="Z2627" t="s">
        <v>12009</v>
      </c>
      <c r="AA2627" t="s">
        <v>391</v>
      </c>
      <c r="AB2627" t="s">
        <v>125</v>
      </c>
      <c r="AC2627" s="150" t="str">
        <f>IFERROR(IF(JRF!C2640="","",IF(AND(VLOOKUP(JRF!C2640,X:AA,4,0)=JRF!B2640,VLOOKUP(JRF!C2640,X:Y,2,0)="A"),"","Inactive Dept Combo Error")),"Inactive Dept Combo Error")</f>
        <v/>
      </c>
      <c r="AD2627" t="str">
        <f>IFERROR(IF('Journal Template'!D3039="","",IF(AND(VLOOKUP('Journal Template'!D3039,X:AA,4,0)='Journal Template'!A3039,VLOOKUP('Journal Template'!D3039,X:Y,2,0)="A"),"","Inactive Dept Combo Error")),"")</f>
        <v/>
      </c>
      <c r="AK2627" s="150" t="str">
        <f>IF(JRF!B2640="","",IF(JRF!B2640=IFERROR(VLOOKUP(JRF!B2640,Checks!AI:AI,1,0),0),"Entry in Branch/Satellite BU's",""))</f>
        <v/>
      </c>
      <c r="AL2627" t="str">
        <f>IFERROR(IF('Journal Template'!A3039="","",IF('Journal Template'!A3039=IFERROR(VLOOKUP('Journal Template'!A3039,Checks!AI:AI,1,0),0),"Entry in Branch/Satellite BU's","")),"")</f>
        <v/>
      </c>
      <c r="AO2627" s="171"/>
      <c r="AP2627" s="171"/>
      <c r="AQ2627" s="171"/>
      <c r="AR2627" s="171"/>
      <c r="CI2627" t="str">
        <f>IF(JRF!F2640&gt;0,"",IF(JRF!B2640="","",IF(LEFT(JRF!B2640,1)=IFERROR(VLOOKUP(LEFT(JRF!B2640,1),$CF$2:$CF$5,1,0),0),"Product Code Required",IF(JRF!C2640="","",IF(JRF!C2640=IFERROR(VLOOKUP(JRF!C2640,$CH:$CH,1,0),0),"Product Code Required","NA")))))</f>
        <v/>
      </c>
      <c r="CJ2627" t="str">
        <f>IF(JRF!AV2640&gt;0,"",IF(JRF!Q2640="","",IF(LEFT(JRF!Q2640,1)=IFERROR(VLOOKUP(LEFT(JRF!Q2640,1),$CF$2:$CF$5,1,0),0),"Product Code Required",IF(JRF!V2640="","",IF(JRF!V2640=IFERROR(VLOOKUP(JRF!V2640,$CH:$CH,1,0),0),"Product Code Required","NA")))))</f>
        <v/>
      </c>
      <c r="CK2627" t="str">
        <f>IFERROR(IF(LEN('Journal Template'!F2638)&gt;0,"",IF('Journal Template'!A2638="","",IF(LEFT('Journal Template'!A2638,1)=IFERROR(VLOOKUP(LEFT('Journal Template'!A2638,1),Checks!$CF$2:$CF$5,1,0),0),"Product Code Required",IF('Journal Template'!D2638="","",IF('Journal Template'!D2638=IFERROR(VLOOKUP('Journal Template'!D2638,Checks!$CH:$CH,1,0),0),"Product Code Required","NA"))))),"")</f>
        <v/>
      </c>
    </row>
    <row r="2628" spans="14:89">
      <c r="N2628" t="s">
        <v>12010</v>
      </c>
      <c r="O2628" t="s">
        <v>12011</v>
      </c>
      <c r="P2628" t="s">
        <v>386</v>
      </c>
      <c r="Q2628" s="150" t="str">
        <f>IF(JRF!D2641="","",IF(IFERROR(VLOOKUP(JRF!D2641,Checks!N:P,3,0),0)="A","","Inactive account in Use"))</f>
        <v/>
      </c>
      <c r="R2628" t="str">
        <f>IFERROR(IF('Journal Template'!C3040="","",IF(IFERROR(VLOOKUP('Journal Template'!C3040,Checks!N:P,3,0),0)="A","","Inactive account in Use")),"")</f>
        <v/>
      </c>
      <c r="V2628" s="150" t="str">
        <f>IF(JRF!C2641="","",IF(IFERROR(VLOOKUP(JRF!C2641,Checks!S:U,3,0),0)="A","Entry with System fund Dept",""))</f>
        <v/>
      </c>
      <c r="W2628" t="str">
        <f>IFERROR(IF('Journal Template'!D3040="","",IF(IFERROR(VLOOKUP('Journal Template'!D3040,Checks!S:U,3,0),0)="A","Entry with System fund Dept","")),"")</f>
        <v/>
      </c>
      <c r="X2628" t="s">
        <v>12012</v>
      </c>
      <c r="Y2628" t="s">
        <v>386</v>
      </c>
      <c r="Z2628" t="s">
        <v>12013</v>
      </c>
      <c r="AA2628" t="s">
        <v>391</v>
      </c>
      <c r="AB2628" t="s">
        <v>125</v>
      </c>
      <c r="AC2628" s="150" t="str">
        <f>IFERROR(IF(JRF!C2641="","",IF(AND(VLOOKUP(JRF!C2641,X:AA,4,0)=JRF!B2641,VLOOKUP(JRF!C2641,X:Y,2,0)="A"),"","Inactive Dept Combo Error")),"Inactive Dept Combo Error")</f>
        <v/>
      </c>
      <c r="AD2628" t="str">
        <f>IFERROR(IF('Journal Template'!D3040="","",IF(AND(VLOOKUP('Journal Template'!D3040,X:AA,4,0)='Journal Template'!A3040,VLOOKUP('Journal Template'!D3040,X:Y,2,0)="A"),"","Inactive Dept Combo Error")),"")</f>
        <v/>
      </c>
      <c r="AK2628" s="150" t="str">
        <f>IF(JRF!B2641="","",IF(JRF!B2641=IFERROR(VLOOKUP(JRF!B2641,Checks!AI:AI,1,0),0),"Entry in Branch/Satellite BU's",""))</f>
        <v/>
      </c>
      <c r="AL2628" t="str">
        <f>IFERROR(IF('Journal Template'!A3040="","",IF('Journal Template'!A3040=IFERROR(VLOOKUP('Journal Template'!A3040,Checks!AI:AI,1,0),0),"Entry in Branch/Satellite BU's","")),"")</f>
        <v/>
      </c>
      <c r="AO2628" s="171"/>
      <c r="AP2628" s="171"/>
      <c r="AQ2628" s="171"/>
      <c r="AR2628" s="171"/>
      <c r="CI2628" t="str">
        <f>IF(JRF!F2641&gt;0,"",IF(JRF!B2641="","",IF(LEFT(JRF!B2641,1)=IFERROR(VLOOKUP(LEFT(JRF!B2641,1),$CF$2:$CF$5,1,0),0),"Product Code Required",IF(JRF!C2641="","",IF(JRF!C2641=IFERROR(VLOOKUP(JRF!C2641,$CH:$CH,1,0),0),"Product Code Required","NA")))))</f>
        <v/>
      </c>
      <c r="CJ2628" t="str">
        <f>IF(JRF!AV2641&gt;0,"",IF(JRF!Q2641="","",IF(LEFT(JRF!Q2641,1)=IFERROR(VLOOKUP(LEFT(JRF!Q2641,1),$CF$2:$CF$5,1,0),0),"Product Code Required",IF(JRF!V2641="","",IF(JRF!V2641=IFERROR(VLOOKUP(JRF!V2641,$CH:$CH,1,0),0),"Product Code Required","NA")))))</f>
        <v/>
      </c>
      <c r="CK2628" t="str">
        <f>IFERROR(IF(LEN('Journal Template'!F2639)&gt;0,"",IF('Journal Template'!A2639="","",IF(LEFT('Journal Template'!A2639,1)=IFERROR(VLOOKUP(LEFT('Journal Template'!A2639,1),Checks!$CF$2:$CF$5,1,0),0),"Product Code Required",IF('Journal Template'!D2639="","",IF('Journal Template'!D2639=IFERROR(VLOOKUP('Journal Template'!D2639,Checks!$CH:$CH,1,0),0),"Product Code Required","NA"))))),"")</f>
        <v/>
      </c>
    </row>
    <row r="2629" spans="14:89">
      <c r="N2629" t="s">
        <v>12014</v>
      </c>
      <c r="O2629" t="s">
        <v>12015</v>
      </c>
      <c r="P2629" t="s">
        <v>386</v>
      </c>
      <c r="Q2629" s="150" t="str">
        <f>IF(JRF!D2642="","",IF(IFERROR(VLOOKUP(JRF!D2642,Checks!N:P,3,0),0)="A","","Inactive account in Use"))</f>
        <v/>
      </c>
      <c r="R2629" t="str">
        <f>IFERROR(IF('Journal Template'!C3041="","",IF(IFERROR(VLOOKUP('Journal Template'!C3041,Checks!N:P,3,0),0)="A","","Inactive account in Use")),"")</f>
        <v/>
      </c>
      <c r="V2629" s="150" t="str">
        <f>IF(JRF!C2642="","",IF(IFERROR(VLOOKUP(JRF!C2642,Checks!S:U,3,0),0)="A","Entry with System fund Dept",""))</f>
        <v/>
      </c>
      <c r="W2629" t="str">
        <f>IFERROR(IF('Journal Template'!D3041="","",IF(IFERROR(VLOOKUP('Journal Template'!D3041,Checks!S:U,3,0),0)="A","Entry with System fund Dept","")),"")</f>
        <v/>
      </c>
      <c r="X2629" t="s">
        <v>12016</v>
      </c>
      <c r="Y2629" t="s">
        <v>389</v>
      </c>
      <c r="Z2629" t="s">
        <v>12017</v>
      </c>
      <c r="AA2629" t="s">
        <v>391</v>
      </c>
      <c r="AB2629" t="s">
        <v>125</v>
      </c>
      <c r="AC2629" s="150" t="str">
        <f>IFERROR(IF(JRF!C2642="","",IF(AND(VLOOKUP(JRF!C2642,X:AA,4,0)=JRF!B2642,VLOOKUP(JRF!C2642,X:Y,2,0)="A"),"","Inactive Dept Combo Error")),"Inactive Dept Combo Error")</f>
        <v/>
      </c>
      <c r="AD2629" t="str">
        <f>IFERROR(IF('Journal Template'!D3041="","",IF(AND(VLOOKUP('Journal Template'!D3041,X:AA,4,0)='Journal Template'!A3041,VLOOKUP('Journal Template'!D3041,X:Y,2,0)="A"),"","Inactive Dept Combo Error")),"")</f>
        <v/>
      </c>
      <c r="AK2629" s="150" t="str">
        <f>IF(JRF!B2642="","",IF(JRF!B2642=IFERROR(VLOOKUP(JRF!B2642,Checks!AI:AI,1,0),0),"Entry in Branch/Satellite BU's",""))</f>
        <v/>
      </c>
      <c r="AL2629" t="str">
        <f>IFERROR(IF('Journal Template'!A3041="","",IF('Journal Template'!A3041=IFERROR(VLOOKUP('Journal Template'!A3041,Checks!AI:AI,1,0),0),"Entry in Branch/Satellite BU's","")),"")</f>
        <v/>
      </c>
      <c r="AO2629" s="171"/>
      <c r="AP2629" s="171"/>
      <c r="AQ2629" s="171"/>
      <c r="AR2629" s="171"/>
      <c r="CI2629" t="str">
        <f>IF(JRF!F2642&gt;0,"",IF(JRF!B2642="","",IF(LEFT(JRF!B2642,1)=IFERROR(VLOOKUP(LEFT(JRF!B2642,1),$CF$2:$CF$5,1,0),0),"Product Code Required",IF(JRF!C2642="","",IF(JRF!C2642=IFERROR(VLOOKUP(JRF!C2642,$CH:$CH,1,0),0),"Product Code Required","NA")))))</f>
        <v/>
      </c>
      <c r="CJ2629" t="str">
        <f>IF(JRF!AV2642&gt;0,"",IF(JRF!Q2642="","",IF(LEFT(JRF!Q2642,1)=IFERROR(VLOOKUP(LEFT(JRF!Q2642,1),$CF$2:$CF$5,1,0),0),"Product Code Required",IF(JRF!V2642="","",IF(JRF!V2642=IFERROR(VLOOKUP(JRF!V2642,$CH:$CH,1,0),0),"Product Code Required","NA")))))</f>
        <v/>
      </c>
      <c r="CK2629" t="str">
        <f>IFERROR(IF(LEN('Journal Template'!F2640)&gt;0,"",IF('Journal Template'!A2640="","",IF(LEFT('Journal Template'!A2640,1)=IFERROR(VLOOKUP(LEFT('Journal Template'!A2640,1),Checks!$CF$2:$CF$5,1,0),0),"Product Code Required",IF('Journal Template'!D2640="","",IF('Journal Template'!D2640=IFERROR(VLOOKUP('Journal Template'!D2640,Checks!$CH:$CH,1,0),0),"Product Code Required","NA"))))),"")</f>
        <v/>
      </c>
    </row>
    <row r="2630" spans="14:89">
      <c r="N2630" t="s">
        <v>12018</v>
      </c>
      <c r="O2630" t="s">
        <v>12019</v>
      </c>
      <c r="P2630" t="s">
        <v>386</v>
      </c>
      <c r="Q2630" s="150" t="str">
        <f>IF(JRF!D2643="","",IF(IFERROR(VLOOKUP(JRF!D2643,Checks!N:P,3,0),0)="A","","Inactive account in Use"))</f>
        <v/>
      </c>
      <c r="R2630" t="str">
        <f>IFERROR(IF('Journal Template'!C3042="","",IF(IFERROR(VLOOKUP('Journal Template'!C3042,Checks!N:P,3,0),0)="A","","Inactive account in Use")),"")</f>
        <v/>
      </c>
      <c r="V2630" s="150" t="str">
        <f>IF(JRF!C2643="","",IF(IFERROR(VLOOKUP(JRF!C2643,Checks!S:U,3,0),0)="A","Entry with System fund Dept",""))</f>
        <v/>
      </c>
      <c r="W2630" t="str">
        <f>IFERROR(IF('Journal Template'!D3042="","",IF(IFERROR(VLOOKUP('Journal Template'!D3042,Checks!S:U,3,0),0)="A","Entry with System fund Dept","")),"")</f>
        <v/>
      </c>
      <c r="X2630" t="s">
        <v>12020</v>
      </c>
      <c r="Y2630" t="s">
        <v>389</v>
      </c>
      <c r="Z2630" t="s">
        <v>12021</v>
      </c>
      <c r="AA2630" t="s">
        <v>391</v>
      </c>
      <c r="AB2630" t="s">
        <v>125</v>
      </c>
      <c r="AC2630" s="150" t="str">
        <f>IFERROR(IF(JRF!C2643="","",IF(AND(VLOOKUP(JRF!C2643,X:AA,4,0)=JRF!B2643,VLOOKUP(JRF!C2643,X:Y,2,0)="A"),"","Inactive Dept Combo Error")),"Inactive Dept Combo Error")</f>
        <v/>
      </c>
      <c r="AD2630" t="str">
        <f>IFERROR(IF('Journal Template'!D3042="","",IF(AND(VLOOKUP('Journal Template'!D3042,X:AA,4,0)='Journal Template'!A3042,VLOOKUP('Journal Template'!D3042,X:Y,2,0)="A"),"","Inactive Dept Combo Error")),"")</f>
        <v/>
      </c>
      <c r="AK2630" s="150" t="str">
        <f>IF(JRF!B2643="","",IF(JRF!B2643=IFERROR(VLOOKUP(JRF!B2643,Checks!AI:AI,1,0),0),"Entry in Branch/Satellite BU's",""))</f>
        <v/>
      </c>
      <c r="AL2630" t="str">
        <f>IFERROR(IF('Journal Template'!A3042="","",IF('Journal Template'!A3042=IFERROR(VLOOKUP('Journal Template'!A3042,Checks!AI:AI,1,0),0),"Entry in Branch/Satellite BU's","")),"")</f>
        <v/>
      </c>
      <c r="AO2630" s="171"/>
      <c r="AP2630" s="171"/>
      <c r="AQ2630" s="171"/>
      <c r="AR2630" s="171"/>
      <c r="CI2630" t="str">
        <f>IF(JRF!F2643&gt;0,"",IF(JRF!B2643="","",IF(LEFT(JRF!B2643,1)=IFERROR(VLOOKUP(LEFT(JRF!B2643,1),$CF$2:$CF$5,1,0),0),"Product Code Required",IF(JRF!C2643="","",IF(JRF!C2643=IFERROR(VLOOKUP(JRF!C2643,$CH:$CH,1,0),0),"Product Code Required","NA")))))</f>
        <v/>
      </c>
      <c r="CJ2630" t="str">
        <f>IF(JRF!AV2643&gt;0,"",IF(JRF!Q2643="","",IF(LEFT(JRF!Q2643,1)=IFERROR(VLOOKUP(LEFT(JRF!Q2643,1),$CF$2:$CF$5,1,0),0),"Product Code Required",IF(JRF!V2643="","",IF(JRF!V2643=IFERROR(VLOOKUP(JRF!V2643,$CH:$CH,1,0),0),"Product Code Required","NA")))))</f>
        <v/>
      </c>
      <c r="CK2630" t="str">
        <f>IFERROR(IF(LEN('Journal Template'!F2641)&gt;0,"",IF('Journal Template'!A2641="","",IF(LEFT('Journal Template'!A2641,1)=IFERROR(VLOOKUP(LEFT('Journal Template'!A2641,1),Checks!$CF$2:$CF$5,1,0),0),"Product Code Required",IF('Journal Template'!D2641="","",IF('Journal Template'!D2641=IFERROR(VLOOKUP('Journal Template'!D2641,Checks!$CH:$CH,1,0),0),"Product Code Required","NA"))))),"")</f>
        <v/>
      </c>
    </row>
    <row r="2631" spans="14:89">
      <c r="N2631" t="s">
        <v>12022</v>
      </c>
      <c r="O2631" t="s">
        <v>12023</v>
      </c>
      <c r="P2631" t="s">
        <v>386</v>
      </c>
      <c r="Q2631" s="150" t="str">
        <f>IF(JRF!D2644="","",IF(IFERROR(VLOOKUP(JRF!D2644,Checks!N:P,3,0),0)="A","","Inactive account in Use"))</f>
        <v/>
      </c>
      <c r="R2631" t="str">
        <f>IFERROR(IF('Journal Template'!C3043="","",IF(IFERROR(VLOOKUP('Journal Template'!C3043,Checks!N:P,3,0),0)="A","","Inactive account in Use")),"")</f>
        <v/>
      </c>
      <c r="V2631" s="150" t="str">
        <f>IF(JRF!C2644="","",IF(IFERROR(VLOOKUP(JRF!C2644,Checks!S:U,3,0),0)="A","Entry with System fund Dept",""))</f>
        <v/>
      </c>
      <c r="W2631" t="str">
        <f>IFERROR(IF('Journal Template'!D3043="","",IF(IFERROR(VLOOKUP('Journal Template'!D3043,Checks!S:U,3,0),0)="A","Entry with System fund Dept","")),"")</f>
        <v/>
      </c>
      <c r="X2631" t="s">
        <v>12024</v>
      </c>
      <c r="Y2631" t="s">
        <v>389</v>
      </c>
      <c r="Z2631" t="s">
        <v>12025</v>
      </c>
      <c r="AA2631" t="s">
        <v>391</v>
      </c>
      <c r="AB2631" t="s">
        <v>125</v>
      </c>
      <c r="AC2631" s="150" t="str">
        <f>IFERROR(IF(JRF!C2644="","",IF(AND(VLOOKUP(JRF!C2644,X:AA,4,0)=JRF!B2644,VLOOKUP(JRF!C2644,X:Y,2,0)="A"),"","Inactive Dept Combo Error")),"Inactive Dept Combo Error")</f>
        <v/>
      </c>
      <c r="AD2631" t="str">
        <f>IFERROR(IF('Journal Template'!D3043="","",IF(AND(VLOOKUP('Journal Template'!D3043,X:AA,4,0)='Journal Template'!A3043,VLOOKUP('Journal Template'!D3043,X:Y,2,0)="A"),"","Inactive Dept Combo Error")),"")</f>
        <v/>
      </c>
      <c r="AK2631" s="150" t="str">
        <f>IF(JRF!B2644="","",IF(JRF!B2644=IFERROR(VLOOKUP(JRF!B2644,Checks!AI:AI,1,0),0),"Entry in Branch/Satellite BU's",""))</f>
        <v/>
      </c>
      <c r="AL2631" t="str">
        <f>IFERROR(IF('Journal Template'!A3043="","",IF('Journal Template'!A3043=IFERROR(VLOOKUP('Journal Template'!A3043,Checks!AI:AI,1,0),0),"Entry in Branch/Satellite BU's","")),"")</f>
        <v/>
      </c>
      <c r="AO2631" s="171"/>
      <c r="AP2631" s="171"/>
      <c r="AQ2631" s="171"/>
      <c r="AR2631" s="171"/>
      <c r="CI2631" t="str">
        <f>IF(JRF!F2644&gt;0,"",IF(JRF!B2644="","",IF(LEFT(JRF!B2644,1)=IFERROR(VLOOKUP(LEFT(JRF!B2644,1),$CF$2:$CF$5,1,0),0),"Product Code Required",IF(JRF!C2644="","",IF(JRF!C2644=IFERROR(VLOOKUP(JRF!C2644,$CH:$CH,1,0),0),"Product Code Required","NA")))))</f>
        <v/>
      </c>
      <c r="CJ2631" t="str">
        <f>IF(JRF!AV2644&gt;0,"",IF(JRF!Q2644="","",IF(LEFT(JRF!Q2644,1)=IFERROR(VLOOKUP(LEFT(JRF!Q2644,1),$CF$2:$CF$5,1,0),0),"Product Code Required",IF(JRF!V2644="","",IF(JRF!V2644=IFERROR(VLOOKUP(JRF!V2644,$CH:$CH,1,0),0),"Product Code Required","NA")))))</f>
        <v/>
      </c>
      <c r="CK2631" t="str">
        <f>IFERROR(IF(LEN('Journal Template'!F2642)&gt;0,"",IF('Journal Template'!A2642="","",IF(LEFT('Journal Template'!A2642,1)=IFERROR(VLOOKUP(LEFT('Journal Template'!A2642,1),Checks!$CF$2:$CF$5,1,0),0),"Product Code Required",IF('Journal Template'!D2642="","",IF('Journal Template'!D2642=IFERROR(VLOOKUP('Journal Template'!D2642,Checks!$CH:$CH,1,0),0),"Product Code Required","NA"))))),"")</f>
        <v/>
      </c>
    </row>
    <row r="2632" spans="14:89">
      <c r="N2632" t="s">
        <v>12026</v>
      </c>
      <c r="O2632" t="s">
        <v>12027</v>
      </c>
      <c r="P2632" t="s">
        <v>386</v>
      </c>
      <c r="Q2632" s="150" t="str">
        <f>IF(JRF!D2645="","",IF(IFERROR(VLOOKUP(JRF!D2645,Checks!N:P,3,0),0)="A","","Inactive account in Use"))</f>
        <v/>
      </c>
      <c r="R2632" t="str">
        <f>IFERROR(IF('Journal Template'!C3044="","",IF(IFERROR(VLOOKUP('Journal Template'!C3044,Checks!N:P,3,0),0)="A","","Inactive account in Use")),"")</f>
        <v/>
      </c>
      <c r="V2632" s="150" t="str">
        <f>IF(JRF!C2645="","",IF(IFERROR(VLOOKUP(JRF!C2645,Checks!S:U,3,0),0)="A","Entry with System fund Dept",""))</f>
        <v/>
      </c>
      <c r="W2632" t="str">
        <f>IFERROR(IF('Journal Template'!D3044="","",IF(IFERROR(VLOOKUP('Journal Template'!D3044,Checks!S:U,3,0),0)="A","Entry with System fund Dept","")),"")</f>
        <v/>
      </c>
      <c r="X2632" t="s">
        <v>12028</v>
      </c>
      <c r="Y2632" t="s">
        <v>389</v>
      </c>
      <c r="Z2632" t="s">
        <v>12029</v>
      </c>
      <c r="AA2632" t="s">
        <v>391</v>
      </c>
      <c r="AB2632" t="s">
        <v>125</v>
      </c>
      <c r="AC2632" s="150" t="str">
        <f>IFERROR(IF(JRF!C2645="","",IF(AND(VLOOKUP(JRF!C2645,X:AA,4,0)=JRF!B2645,VLOOKUP(JRF!C2645,X:Y,2,0)="A"),"","Inactive Dept Combo Error")),"Inactive Dept Combo Error")</f>
        <v/>
      </c>
      <c r="AD2632" t="str">
        <f>IFERROR(IF('Journal Template'!D3044="","",IF(AND(VLOOKUP('Journal Template'!D3044,X:AA,4,0)='Journal Template'!A3044,VLOOKUP('Journal Template'!D3044,X:Y,2,0)="A"),"","Inactive Dept Combo Error")),"")</f>
        <v/>
      </c>
      <c r="AK2632" s="150" t="str">
        <f>IF(JRF!B2645="","",IF(JRF!B2645=IFERROR(VLOOKUP(JRF!B2645,Checks!AI:AI,1,0),0),"Entry in Branch/Satellite BU's",""))</f>
        <v/>
      </c>
      <c r="AL2632" t="str">
        <f>IFERROR(IF('Journal Template'!A3044="","",IF('Journal Template'!A3044=IFERROR(VLOOKUP('Journal Template'!A3044,Checks!AI:AI,1,0),0),"Entry in Branch/Satellite BU's","")),"")</f>
        <v/>
      </c>
      <c r="AO2632" s="171"/>
      <c r="AP2632" s="171"/>
      <c r="AQ2632" s="171"/>
      <c r="AR2632" s="171"/>
      <c r="CI2632" t="str">
        <f>IF(JRF!F2645&gt;0,"",IF(JRF!B2645="","",IF(LEFT(JRF!B2645,1)=IFERROR(VLOOKUP(LEFT(JRF!B2645,1),$CF$2:$CF$5,1,0),0),"Product Code Required",IF(JRF!C2645="","",IF(JRF!C2645=IFERROR(VLOOKUP(JRF!C2645,$CH:$CH,1,0),0),"Product Code Required","NA")))))</f>
        <v/>
      </c>
      <c r="CJ2632" t="str">
        <f>IF(JRF!AV2645&gt;0,"",IF(JRF!Q2645="","",IF(LEFT(JRF!Q2645,1)=IFERROR(VLOOKUP(LEFT(JRF!Q2645,1),$CF$2:$CF$5,1,0),0),"Product Code Required",IF(JRF!V2645="","",IF(JRF!V2645=IFERROR(VLOOKUP(JRF!V2645,$CH:$CH,1,0),0),"Product Code Required","NA")))))</f>
        <v/>
      </c>
      <c r="CK2632" t="str">
        <f>IFERROR(IF(LEN('Journal Template'!F2643)&gt;0,"",IF('Journal Template'!A2643="","",IF(LEFT('Journal Template'!A2643,1)=IFERROR(VLOOKUP(LEFT('Journal Template'!A2643,1),Checks!$CF$2:$CF$5,1,0),0),"Product Code Required",IF('Journal Template'!D2643="","",IF('Journal Template'!D2643=IFERROR(VLOOKUP('Journal Template'!D2643,Checks!$CH:$CH,1,0),0),"Product Code Required","NA"))))),"")</f>
        <v/>
      </c>
    </row>
    <row r="2633" spans="14:89">
      <c r="N2633" t="s">
        <v>12030</v>
      </c>
      <c r="O2633" t="s">
        <v>12031</v>
      </c>
      <c r="P2633" t="s">
        <v>386</v>
      </c>
      <c r="Q2633" s="150" t="str">
        <f>IF(JRF!D2646="","",IF(IFERROR(VLOOKUP(JRF!D2646,Checks!N:P,3,0),0)="A","","Inactive account in Use"))</f>
        <v/>
      </c>
      <c r="R2633" t="str">
        <f>IFERROR(IF('Journal Template'!C3045="","",IF(IFERROR(VLOOKUP('Journal Template'!C3045,Checks!N:P,3,0),0)="A","","Inactive account in Use")),"")</f>
        <v/>
      </c>
      <c r="V2633" s="150" t="str">
        <f>IF(JRF!C2646="","",IF(IFERROR(VLOOKUP(JRF!C2646,Checks!S:U,3,0),0)="A","Entry with System fund Dept",""))</f>
        <v/>
      </c>
      <c r="W2633" t="str">
        <f>IFERROR(IF('Journal Template'!D3045="","",IF(IFERROR(VLOOKUP('Journal Template'!D3045,Checks!S:U,3,0),0)="A","Entry with System fund Dept","")),"")</f>
        <v/>
      </c>
      <c r="X2633" t="s">
        <v>12032</v>
      </c>
      <c r="Y2633" t="s">
        <v>389</v>
      </c>
      <c r="Z2633" t="s">
        <v>12033</v>
      </c>
      <c r="AA2633" t="s">
        <v>391</v>
      </c>
      <c r="AB2633" t="s">
        <v>125</v>
      </c>
      <c r="AC2633" s="150" t="str">
        <f>IFERROR(IF(JRF!C2646="","",IF(AND(VLOOKUP(JRF!C2646,X:AA,4,0)=JRF!B2646,VLOOKUP(JRF!C2646,X:Y,2,0)="A"),"","Inactive Dept Combo Error")),"Inactive Dept Combo Error")</f>
        <v/>
      </c>
      <c r="AD2633" t="str">
        <f>IFERROR(IF('Journal Template'!D3045="","",IF(AND(VLOOKUP('Journal Template'!D3045,X:AA,4,0)='Journal Template'!A3045,VLOOKUP('Journal Template'!D3045,X:Y,2,0)="A"),"","Inactive Dept Combo Error")),"")</f>
        <v/>
      </c>
      <c r="AK2633" s="150" t="str">
        <f>IF(JRF!B2646="","",IF(JRF!B2646=IFERROR(VLOOKUP(JRF!B2646,Checks!AI:AI,1,0),0),"Entry in Branch/Satellite BU's",""))</f>
        <v/>
      </c>
      <c r="AL2633" t="str">
        <f>IFERROR(IF('Journal Template'!A3045="","",IF('Journal Template'!A3045=IFERROR(VLOOKUP('Journal Template'!A3045,Checks!AI:AI,1,0),0),"Entry in Branch/Satellite BU's","")),"")</f>
        <v/>
      </c>
      <c r="AO2633" s="171"/>
      <c r="AP2633" s="171"/>
      <c r="AQ2633" s="171"/>
      <c r="AR2633" s="171"/>
      <c r="CI2633" t="str">
        <f>IF(JRF!F2646&gt;0,"",IF(JRF!B2646="","",IF(LEFT(JRF!B2646,1)=IFERROR(VLOOKUP(LEFT(JRF!B2646,1),$CF$2:$CF$5,1,0),0),"Product Code Required",IF(JRF!C2646="","",IF(JRF!C2646=IFERROR(VLOOKUP(JRF!C2646,$CH:$CH,1,0),0),"Product Code Required","NA")))))</f>
        <v/>
      </c>
      <c r="CJ2633" t="str">
        <f>IF(JRF!AV2646&gt;0,"",IF(JRF!Q2646="","",IF(LEFT(JRF!Q2646,1)=IFERROR(VLOOKUP(LEFT(JRF!Q2646,1),$CF$2:$CF$5,1,0),0),"Product Code Required",IF(JRF!V2646="","",IF(JRF!V2646=IFERROR(VLOOKUP(JRF!V2646,$CH:$CH,1,0),0),"Product Code Required","NA")))))</f>
        <v/>
      </c>
      <c r="CK2633" t="str">
        <f>IFERROR(IF(LEN('Journal Template'!F2644)&gt;0,"",IF('Journal Template'!A2644="","",IF(LEFT('Journal Template'!A2644,1)=IFERROR(VLOOKUP(LEFT('Journal Template'!A2644,1),Checks!$CF$2:$CF$5,1,0),0),"Product Code Required",IF('Journal Template'!D2644="","",IF('Journal Template'!D2644=IFERROR(VLOOKUP('Journal Template'!D2644,Checks!$CH:$CH,1,0),0),"Product Code Required","NA"))))),"")</f>
        <v/>
      </c>
    </row>
    <row r="2634" spans="14:89">
      <c r="N2634" t="s">
        <v>12034</v>
      </c>
      <c r="O2634" t="s">
        <v>12035</v>
      </c>
      <c r="P2634" t="s">
        <v>386</v>
      </c>
      <c r="Q2634" s="150" t="str">
        <f>IF(JRF!D2647="","",IF(IFERROR(VLOOKUP(JRF!D2647,Checks!N:P,3,0),0)="A","","Inactive account in Use"))</f>
        <v/>
      </c>
      <c r="R2634" t="str">
        <f>IFERROR(IF('Journal Template'!C3046="","",IF(IFERROR(VLOOKUP('Journal Template'!C3046,Checks!N:P,3,0),0)="A","","Inactive account in Use")),"")</f>
        <v/>
      </c>
      <c r="V2634" s="150" t="str">
        <f>IF(JRF!C2647="","",IF(IFERROR(VLOOKUP(JRF!C2647,Checks!S:U,3,0),0)="A","Entry with System fund Dept",""))</f>
        <v/>
      </c>
      <c r="W2634" t="str">
        <f>IFERROR(IF('Journal Template'!D3046="","",IF(IFERROR(VLOOKUP('Journal Template'!D3046,Checks!S:U,3,0),0)="A","Entry with System fund Dept","")),"")</f>
        <v/>
      </c>
      <c r="X2634" t="s">
        <v>12036</v>
      </c>
      <c r="Y2634" t="s">
        <v>389</v>
      </c>
      <c r="Z2634" t="s">
        <v>12037</v>
      </c>
      <c r="AA2634" t="s">
        <v>391</v>
      </c>
      <c r="AB2634" t="s">
        <v>125</v>
      </c>
      <c r="AC2634" s="150" t="str">
        <f>IFERROR(IF(JRF!C2647="","",IF(AND(VLOOKUP(JRF!C2647,X:AA,4,0)=JRF!B2647,VLOOKUP(JRF!C2647,X:Y,2,0)="A"),"","Inactive Dept Combo Error")),"Inactive Dept Combo Error")</f>
        <v/>
      </c>
      <c r="AD2634" t="str">
        <f>IFERROR(IF('Journal Template'!D3046="","",IF(AND(VLOOKUP('Journal Template'!D3046,X:AA,4,0)='Journal Template'!A3046,VLOOKUP('Journal Template'!D3046,X:Y,2,0)="A"),"","Inactive Dept Combo Error")),"")</f>
        <v/>
      </c>
      <c r="AK2634" s="150" t="str">
        <f>IF(JRF!B2647="","",IF(JRF!B2647=IFERROR(VLOOKUP(JRF!B2647,Checks!AI:AI,1,0),0),"Entry in Branch/Satellite BU's",""))</f>
        <v/>
      </c>
      <c r="AL2634" t="str">
        <f>IFERROR(IF('Journal Template'!A3046="","",IF('Journal Template'!A3046=IFERROR(VLOOKUP('Journal Template'!A3046,Checks!AI:AI,1,0),0),"Entry in Branch/Satellite BU's","")),"")</f>
        <v/>
      </c>
      <c r="AO2634" s="171"/>
      <c r="AP2634" s="171"/>
      <c r="AQ2634" s="171"/>
      <c r="AR2634" s="171"/>
      <c r="CI2634" t="str">
        <f>IF(JRF!F2647&gt;0,"",IF(JRF!B2647="","",IF(LEFT(JRF!B2647,1)=IFERROR(VLOOKUP(LEFT(JRF!B2647,1),$CF$2:$CF$5,1,0),0),"Product Code Required",IF(JRF!C2647="","",IF(JRF!C2647=IFERROR(VLOOKUP(JRF!C2647,$CH:$CH,1,0),0),"Product Code Required","NA")))))</f>
        <v/>
      </c>
      <c r="CJ2634" t="str">
        <f>IF(JRF!AV2647&gt;0,"",IF(JRF!Q2647="","",IF(LEFT(JRF!Q2647,1)=IFERROR(VLOOKUP(LEFT(JRF!Q2647,1),$CF$2:$CF$5,1,0),0),"Product Code Required",IF(JRF!V2647="","",IF(JRF!V2647=IFERROR(VLOOKUP(JRF!V2647,$CH:$CH,1,0),0),"Product Code Required","NA")))))</f>
        <v/>
      </c>
      <c r="CK2634" t="str">
        <f>IFERROR(IF(LEN('Journal Template'!F2645)&gt;0,"",IF('Journal Template'!A2645="","",IF(LEFT('Journal Template'!A2645,1)=IFERROR(VLOOKUP(LEFT('Journal Template'!A2645,1),Checks!$CF$2:$CF$5,1,0),0),"Product Code Required",IF('Journal Template'!D2645="","",IF('Journal Template'!D2645=IFERROR(VLOOKUP('Journal Template'!D2645,Checks!$CH:$CH,1,0),0),"Product Code Required","NA"))))),"")</f>
        <v/>
      </c>
    </row>
    <row r="2635" spans="14:89">
      <c r="N2635" t="s">
        <v>12038</v>
      </c>
      <c r="O2635" t="s">
        <v>12039</v>
      </c>
      <c r="P2635" t="s">
        <v>386</v>
      </c>
      <c r="Q2635" s="150" t="str">
        <f>IF(JRF!D2648="","",IF(IFERROR(VLOOKUP(JRF!D2648,Checks!N:P,3,0),0)="A","","Inactive account in Use"))</f>
        <v/>
      </c>
      <c r="R2635" t="str">
        <f>IFERROR(IF('Journal Template'!C3047="","",IF(IFERROR(VLOOKUP('Journal Template'!C3047,Checks!N:P,3,0),0)="A","","Inactive account in Use")),"")</f>
        <v/>
      </c>
      <c r="V2635" s="150" t="str">
        <f>IF(JRF!C2648="","",IF(IFERROR(VLOOKUP(JRF!C2648,Checks!S:U,3,0),0)="A","Entry with System fund Dept",""))</f>
        <v/>
      </c>
      <c r="W2635" t="str">
        <f>IFERROR(IF('Journal Template'!D3047="","",IF(IFERROR(VLOOKUP('Journal Template'!D3047,Checks!S:U,3,0),0)="A","Entry with System fund Dept","")),"")</f>
        <v/>
      </c>
      <c r="X2635" t="s">
        <v>12040</v>
      </c>
      <c r="Y2635" t="s">
        <v>389</v>
      </c>
      <c r="Z2635" t="s">
        <v>12041</v>
      </c>
      <c r="AA2635" t="s">
        <v>391</v>
      </c>
      <c r="AB2635" t="s">
        <v>125</v>
      </c>
      <c r="AC2635" s="150" t="str">
        <f>IFERROR(IF(JRF!C2648="","",IF(AND(VLOOKUP(JRF!C2648,X:AA,4,0)=JRF!B2648,VLOOKUP(JRF!C2648,X:Y,2,0)="A"),"","Inactive Dept Combo Error")),"Inactive Dept Combo Error")</f>
        <v/>
      </c>
      <c r="AD2635" t="str">
        <f>IFERROR(IF('Journal Template'!D3047="","",IF(AND(VLOOKUP('Journal Template'!D3047,X:AA,4,0)='Journal Template'!A3047,VLOOKUP('Journal Template'!D3047,X:Y,2,0)="A"),"","Inactive Dept Combo Error")),"")</f>
        <v/>
      </c>
      <c r="AK2635" s="150" t="str">
        <f>IF(JRF!B2648="","",IF(JRF!B2648=IFERROR(VLOOKUP(JRF!B2648,Checks!AI:AI,1,0),0),"Entry in Branch/Satellite BU's",""))</f>
        <v/>
      </c>
      <c r="AL2635" t="str">
        <f>IFERROR(IF('Journal Template'!A3047="","",IF('Journal Template'!A3047=IFERROR(VLOOKUP('Journal Template'!A3047,Checks!AI:AI,1,0),0),"Entry in Branch/Satellite BU's","")),"")</f>
        <v/>
      </c>
      <c r="AO2635" s="171"/>
      <c r="AP2635" s="171"/>
      <c r="AQ2635" s="171"/>
      <c r="AR2635" s="171"/>
      <c r="CI2635" t="str">
        <f>IF(JRF!F2648&gt;0,"",IF(JRF!B2648="","",IF(LEFT(JRF!B2648,1)=IFERROR(VLOOKUP(LEFT(JRF!B2648,1),$CF$2:$CF$5,1,0),0),"Product Code Required",IF(JRF!C2648="","",IF(JRF!C2648=IFERROR(VLOOKUP(JRF!C2648,$CH:$CH,1,0),0),"Product Code Required","NA")))))</f>
        <v/>
      </c>
      <c r="CJ2635" t="str">
        <f>IF(JRF!AV2648&gt;0,"",IF(JRF!Q2648="","",IF(LEFT(JRF!Q2648,1)=IFERROR(VLOOKUP(LEFT(JRF!Q2648,1),$CF$2:$CF$5,1,0),0),"Product Code Required",IF(JRF!V2648="","",IF(JRF!V2648=IFERROR(VLOOKUP(JRF!V2648,$CH:$CH,1,0),0),"Product Code Required","NA")))))</f>
        <v/>
      </c>
      <c r="CK2635" t="str">
        <f>IFERROR(IF(LEN('Journal Template'!F2646)&gt;0,"",IF('Journal Template'!A2646="","",IF(LEFT('Journal Template'!A2646,1)=IFERROR(VLOOKUP(LEFT('Journal Template'!A2646,1),Checks!$CF$2:$CF$5,1,0),0),"Product Code Required",IF('Journal Template'!D2646="","",IF('Journal Template'!D2646=IFERROR(VLOOKUP('Journal Template'!D2646,Checks!$CH:$CH,1,0),0),"Product Code Required","NA"))))),"")</f>
        <v/>
      </c>
    </row>
    <row r="2636" spans="14:89">
      <c r="N2636" t="s">
        <v>12042</v>
      </c>
      <c r="O2636" t="s">
        <v>12043</v>
      </c>
      <c r="P2636" t="s">
        <v>386</v>
      </c>
      <c r="Q2636" s="150" t="str">
        <f>IF(JRF!D2649="","",IF(IFERROR(VLOOKUP(JRF!D2649,Checks!N:P,3,0),0)="A","","Inactive account in Use"))</f>
        <v/>
      </c>
      <c r="R2636" t="str">
        <f>IFERROR(IF('Journal Template'!C3048="","",IF(IFERROR(VLOOKUP('Journal Template'!C3048,Checks!N:P,3,0),0)="A","","Inactive account in Use")),"")</f>
        <v/>
      </c>
      <c r="V2636" s="150" t="str">
        <f>IF(JRF!C2649="","",IF(IFERROR(VLOOKUP(JRF!C2649,Checks!S:U,3,0),0)="A","Entry with System fund Dept",""))</f>
        <v/>
      </c>
      <c r="W2636" t="str">
        <f>IFERROR(IF('Journal Template'!D3048="","",IF(IFERROR(VLOOKUP('Journal Template'!D3048,Checks!S:U,3,0),0)="A","Entry with System fund Dept","")),"")</f>
        <v/>
      </c>
      <c r="X2636" t="s">
        <v>12044</v>
      </c>
      <c r="Y2636" t="s">
        <v>386</v>
      </c>
      <c r="Z2636" t="s">
        <v>12045</v>
      </c>
      <c r="AA2636" t="s">
        <v>391</v>
      </c>
      <c r="AB2636" t="s">
        <v>125</v>
      </c>
      <c r="AC2636" s="150" t="str">
        <f>IFERROR(IF(JRF!C2649="","",IF(AND(VLOOKUP(JRF!C2649,X:AA,4,0)=JRF!B2649,VLOOKUP(JRF!C2649,X:Y,2,0)="A"),"","Inactive Dept Combo Error")),"Inactive Dept Combo Error")</f>
        <v/>
      </c>
      <c r="AD2636" t="str">
        <f>IFERROR(IF('Journal Template'!D3048="","",IF(AND(VLOOKUP('Journal Template'!D3048,X:AA,4,0)='Journal Template'!A3048,VLOOKUP('Journal Template'!D3048,X:Y,2,0)="A"),"","Inactive Dept Combo Error")),"")</f>
        <v/>
      </c>
      <c r="AK2636" s="150" t="str">
        <f>IF(JRF!B2649="","",IF(JRF!B2649=IFERROR(VLOOKUP(JRF!B2649,Checks!AI:AI,1,0),0),"Entry in Branch/Satellite BU's",""))</f>
        <v/>
      </c>
      <c r="AL2636" t="str">
        <f>IFERROR(IF('Journal Template'!A3048="","",IF('Journal Template'!A3048=IFERROR(VLOOKUP('Journal Template'!A3048,Checks!AI:AI,1,0),0),"Entry in Branch/Satellite BU's","")),"")</f>
        <v/>
      </c>
      <c r="AO2636" s="171"/>
      <c r="AP2636" s="171"/>
      <c r="AQ2636" s="171"/>
      <c r="AR2636" s="171"/>
      <c r="CI2636" t="str">
        <f>IF(JRF!F2649&gt;0,"",IF(JRF!B2649="","",IF(LEFT(JRF!B2649,1)=IFERROR(VLOOKUP(LEFT(JRF!B2649,1),$CF$2:$CF$5,1,0),0),"Product Code Required",IF(JRF!C2649="","",IF(JRF!C2649=IFERROR(VLOOKUP(JRF!C2649,$CH:$CH,1,0),0),"Product Code Required","NA")))))</f>
        <v/>
      </c>
      <c r="CJ2636" t="str">
        <f>IF(JRF!AV2649&gt;0,"",IF(JRF!Q2649="","",IF(LEFT(JRF!Q2649,1)=IFERROR(VLOOKUP(LEFT(JRF!Q2649,1),$CF$2:$CF$5,1,0),0),"Product Code Required",IF(JRF!V2649="","",IF(JRF!V2649=IFERROR(VLOOKUP(JRF!V2649,$CH:$CH,1,0),0),"Product Code Required","NA")))))</f>
        <v/>
      </c>
      <c r="CK2636" t="str">
        <f>IFERROR(IF(LEN('Journal Template'!F2647)&gt;0,"",IF('Journal Template'!A2647="","",IF(LEFT('Journal Template'!A2647,1)=IFERROR(VLOOKUP(LEFT('Journal Template'!A2647,1),Checks!$CF$2:$CF$5,1,0),0),"Product Code Required",IF('Journal Template'!D2647="","",IF('Journal Template'!D2647=IFERROR(VLOOKUP('Journal Template'!D2647,Checks!$CH:$CH,1,0),0),"Product Code Required","NA"))))),"")</f>
        <v/>
      </c>
    </row>
    <row r="2637" spans="14:89">
      <c r="N2637" t="s">
        <v>12046</v>
      </c>
      <c r="O2637" t="s">
        <v>12047</v>
      </c>
      <c r="P2637" t="s">
        <v>386</v>
      </c>
      <c r="Q2637" s="150" t="str">
        <f>IF(JRF!D2650="","",IF(IFERROR(VLOOKUP(JRF!D2650,Checks!N:P,3,0),0)="A","","Inactive account in Use"))</f>
        <v/>
      </c>
      <c r="R2637" t="str">
        <f>IFERROR(IF('Journal Template'!C3049="","",IF(IFERROR(VLOOKUP('Journal Template'!C3049,Checks!N:P,3,0),0)="A","","Inactive account in Use")),"")</f>
        <v/>
      </c>
      <c r="V2637" s="150" t="str">
        <f>IF(JRF!C2650="","",IF(IFERROR(VLOOKUP(JRF!C2650,Checks!S:U,3,0),0)="A","Entry with System fund Dept",""))</f>
        <v/>
      </c>
      <c r="W2637" t="str">
        <f>IFERROR(IF('Journal Template'!D3049="","",IF(IFERROR(VLOOKUP('Journal Template'!D3049,Checks!S:U,3,0),0)="A","Entry with System fund Dept","")),"")</f>
        <v/>
      </c>
      <c r="X2637" t="s">
        <v>12048</v>
      </c>
      <c r="Y2637" t="s">
        <v>386</v>
      </c>
      <c r="Z2637" t="s">
        <v>12049</v>
      </c>
      <c r="AA2637" t="s">
        <v>391</v>
      </c>
      <c r="AB2637" t="s">
        <v>125</v>
      </c>
      <c r="AC2637" s="150" t="str">
        <f>IFERROR(IF(JRF!C2650="","",IF(AND(VLOOKUP(JRF!C2650,X:AA,4,0)=JRF!B2650,VLOOKUP(JRF!C2650,X:Y,2,0)="A"),"","Inactive Dept Combo Error")),"Inactive Dept Combo Error")</f>
        <v/>
      </c>
      <c r="AD2637" t="str">
        <f>IFERROR(IF('Journal Template'!D3049="","",IF(AND(VLOOKUP('Journal Template'!D3049,X:AA,4,0)='Journal Template'!A3049,VLOOKUP('Journal Template'!D3049,X:Y,2,0)="A"),"","Inactive Dept Combo Error")),"")</f>
        <v/>
      </c>
      <c r="AK2637" s="150" t="str">
        <f>IF(JRF!B2650="","",IF(JRF!B2650=IFERROR(VLOOKUP(JRF!B2650,Checks!AI:AI,1,0),0),"Entry in Branch/Satellite BU's",""))</f>
        <v/>
      </c>
      <c r="AL2637" t="str">
        <f>IFERROR(IF('Journal Template'!A3049="","",IF('Journal Template'!A3049=IFERROR(VLOOKUP('Journal Template'!A3049,Checks!AI:AI,1,0),0),"Entry in Branch/Satellite BU's","")),"")</f>
        <v/>
      </c>
      <c r="AO2637" s="171"/>
      <c r="AP2637" s="171"/>
      <c r="AQ2637" s="171"/>
      <c r="AR2637" s="171"/>
      <c r="CI2637" t="str">
        <f>IF(JRF!F2650&gt;0,"",IF(JRF!B2650="","",IF(LEFT(JRF!B2650,1)=IFERROR(VLOOKUP(LEFT(JRF!B2650,1),$CF$2:$CF$5,1,0),0),"Product Code Required",IF(JRF!C2650="","",IF(JRF!C2650=IFERROR(VLOOKUP(JRF!C2650,$CH:$CH,1,0),0),"Product Code Required","NA")))))</f>
        <v/>
      </c>
      <c r="CJ2637" t="str">
        <f>IF(JRF!AV2650&gt;0,"",IF(JRF!Q2650="","",IF(LEFT(JRF!Q2650,1)=IFERROR(VLOOKUP(LEFT(JRF!Q2650,1),$CF$2:$CF$5,1,0),0),"Product Code Required",IF(JRF!V2650="","",IF(JRF!V2650=IFERROR(VLOOKUP(JRF!V2650,$CH:$CH,1,0),0),"Product Code Required","NA")))))</f>
        <v/>
      </c>
      <c r="CK2637" t="str">
        <f>IFERROR(IF(LEN('Journal Template'!F2648)&gt;0,"",IF('Journal Template'!A2648="","",IF(LEFT('Journal Template'!A2648,1)=IFERROR(VLOOKUP(LEFT('Journal Template'!A2648,1),Checks!$CF$2:$CF$5,1,0),0),"Product Code Required",IF('Journal Template'!D2648="","",IF('Journal Template'!D2648=IFERROR(VLOOKUP('Journal Template'!D2648,Checks!$CH:$CH,1,0),0),"Product Code Required","NA"))))),"")</f>
        <v/>
      </c>
    </row>
    <row r="2638" spans="14:89">
      <c r="N2638" t="s">
        <v>12050</v>
      </c>
      <c r="O2638" t="s">
        <v>12051</v>
      </c>
      <c r="P2638" t="s">
        <v>386</v>
      </c>
      <c r="Q2638" s="150" t="str">
        <f>IF(JRF!D2651="","",IF(IFERROR(VLOOKUP(JRF!D2651,Checks!N:P,3,0),0)="A","","Inactive account in Use"))</f>
        <v/>
      </c>
      <c r="R2638" t="str">
        <f>IFERROR(IF('Journal Template'!C3050="","",IF(IFERROR(VLOOKUP('Journal Template'!C3050,Checks!N:P,3,0),0)="A","","Inactive account in Use")),"")</f>
        <v/>
      </c>
      <c r="V2638" s="150" t="str">
        <f>IF(JRF!C2651="","",IF(IFERROR(VLOOKUP(JRF!C2651,Checks!S:U,3,0),0)="A","Entry with System fund Dept",""))</f>
        <v/>
      </c>
      <c r="W2638" t="str">
        <f>IFERROR(IF('Journal Template'!D3050="","",IF(IFERROR(VLOOKUP('Journal Template'!D3050,Checks!S:U,3,0),0)="A","Entry with System fund Dept","")),"")</f>
        <v/>
      </c>
      <c r="X2638" t="s">
        <v>12052</v>
      </c>
      <c r="Y2638" t="s">
        <v>386</v>
      </c>
      <c r="Z2638" t="s">
        <v>12053</v>
      </c>
      <c r="AA2638" t="s">
        <v>391</v>
      </c>
      <c r="AB2638" t="s">
        <v>125</v>
      </c>
      <c r="AC2638" s="150" t="str">
        <f>IFERROR(IF(JRF!C2651="","",IF(AND(VLOOKUP(JRF!C2651,X:AA,4,0)=JRF!B2651,VLOOKUP(JRF!C2651,X:Y,2,0)="A"),"","Inactive Dept Combo Error")),"Inactive Dept Combo Error")</f>
        <v/>
      </c>
      <c r="AD2638" t="str">
        <f>IFERROR(IF('Journal Template'!D3050="","",IF(AND(VLOOKUP('Journal Template'!D3050,X:AA,4,0)='Journal Template'!A3050,VLOOKUP('Journal Template'!D3050,X:Y,2,0)="A"),"","Inactive Dept Combo Error")),"")</f>
        <v/>
      </c>
      <c r="AK2638" s="150" t="str">
        <f>IF(JRF!B2651="","",IF(JRF!B2651=IFERROR(VLOOKUP(JRF!B2651,Checks!AI:AI,1,0),0),"Entry in Branch/Satellite BU's",""))</f>
        <v/>
      </c>
      <c r="AL2638" t="str">
        <f>IFERROR(IF('Journal Template'!A3050="","",IF('Journal Template'!A3050=IFERROR(VLOOKUP('Journal Template'!A3050,Checks!AI:AI,1,0),0),"Entry in Branch/Satellite BU's","")),"")</f>
        <v/>
      </c>
      <c r="AO2638" s="171"/>
      <c r="AP2638" s="171"/>
      <c r="AQ2638" s="171"/>
      <c r="AR2638" s="171"/>
      <c r="CI2638" t="str">
        <f>IF(JRF!F2651&gt;0,"",IF(JRF!B2651="","",IF(LEFT(JRF!B2651,1)=IFERROR(VLOOKUP(LEFT(JRF!B2651,1),$CF$2:$CF$5,1,0),0),"Product Code Required",IF(JRF!C2651="","",IF(JRF!C2651=IFERROR(VLOOKUP(JRF!C2651,$CH:$CH,1,0),0),"Product Code Required","NA")))))</f>
        <v/>
      </c>
      <c r="CJ2638" t="str">
        <f>IF(JRF!AV2651&gt;0,"",IF(JRF!Q2651="","",IF(LEFT(JRF!Q2651,1)=IFERROR(VLOOKUP(LEFT(JRF!Q2651,1),$CF$2:$CF$5,1,0),0),"Product Code Required",IF(JRF!V2651="","",IF(JRF!V2651=IFERROR(VLOOKUP(JRF!V2651,$CH:$CH,1,0),0),"Product Code Required","NA")))))</f>
        <v/>
      </c>
      <c r="CK2638" t="str">
        <f>IFERROR(IF(LEN('Journal Template'!F2649)&gt;0,"",IF('Journal Template'!A2649="","",IF(LEFT('Journal Template'!A2649,1)=IFERROR(VLOOKUP(LEFT('Journal Template'!A2649,1),Checks!$CF$2:$CF$5,1,0),0),"Product Code Required",IF('Journal Template'!D2649="","",IF('Journal Template'!D2649=IFERROR(VLOOKUP('Journal Template'!D2649,Checks!$CH:$CH,1,0),0),"Product Code Required","NA"))))),"")</f>
        <v/>
      </c>
    </row>
    <row r="2639" spans="14:89">
      <c r="N2639" t="s">
        <v>12054</v>
      </c>
      <c r="O2639" t="s">
        <v>12055</v>
      </c>
      <c r="P2639" t="s">
        <v>386</v>
      </c>
      <c r="Q2639" s="150" t="str">
        <f>IF(JRF!D2652="","",IF(IFERROR(VLOOKUP(JRF!D2652,Checks!N:P,3,0),0)="A","","Inactive account in Use"))</f>
        <v/>
      </c>
      <c r="R2639" t="str">
        <f>IFERROR(IF('Journal Template'!C3051="","",IF(IFERROR(VLOOKUP('Journal Template'!C3051,Checks!N:P,3,0),0)="A","","Inactive account in Use")),"")</f>
        <v/>
      </c>
      <c r="V2639" s="150" t="str">
        <f>IF(JRF!C2652="","",IF(IFERROR(VLOOKUP(JRF!C2652,Checks!S:U,3,0),0)="A","Entry with System fund Dept",""))</f>
        <v/>
      </c>
      <c r="W2639" t="str">
        <f>IFERROR(IF('Journal Template'!D3051="","",IF(IFERROR(VLOOKUP('Journal Template'!D3051,Checks!S:U,3,0),0)="A","Entry with System fund Dept","")),"")</f>
        <v/>
      </c>
      <c r="X2639" t="s">
        <v>12056</v>
      </c>
      <c r="Y2639" t="s">
        <v>386</v>
      </c>
      <c r="Z2639" t="s">
        <v>12057</v>
      </c>
      <c r="AA2639" t="s">
        <v>623</v>
      </c>
      <c r="AB2639" t="s">
        <v>1769</v>
      </c>
      <c r="AC2639" s="150" t="str">
        <f>IFERROR(IF(JRF!C2652="","",IF(AND(VLOOKUP(JRF!C2652,X:AA,4,0)=JRF!B2652,VLOOKUP(JRF!C2652,X:Y,2,0)="A"),"","Inactive Dept Combo Error")),"Inactive Dept Combo Error")</f>
        <v/>
      </c>
      <c r="AD2639" t="str">
        <f>IFERROR(IF('Journal Template'!D3051="","",IF(AND(VLOOKUP('Journal Template'!D3051,X:AA,4,0)='Journal Template'!A3051,VLOOKUP('Journal Template'!D3051,X:Y,2,0)="A"),"","Inactive Dept Combo Error")),"")</f>
        <v/>
      </c>
      <c r="AK2639" s="150" t="str">
        <f>IF(JRF!B2652="","",IF(JRF!B2652=IFERROR(VLOOKUP(JRF!B2652,Checks!AI:AI,1,0),0),"Entry in Branch/Satellite BU's",""))</f>
        <v/>
      </c>
      <c r="AL2639" t="str">
        <f>IFERROR(IF('Journal Template'!A3051="","",IF('Journal Template'!A3051=IFERROR(VLOOKUP('Journal Template'!A3051,Checks!AI:AI,1,0),0),"Entry in Branch/Satellite BU's","")),"")</f>
        <v/>
      </c>
      <c r="AO2639" s="171"/>
      <c r="AP2639" s="171"/>
      <c r="AQ2639" s="171"/>
      <c r="AR2639" s="171"/>
      <c r="CI2639" t="str">
        <f>IF(JRF!F2652&gt;0,"",IF(JRF!B2652="","",IF(LEFT(JRF!B2652,1)=IFERROR(VLOOKUP(LEFT(JRF!B2652,1),$CF$2:$CF$5,1,0),0),"Product Code Required",IF(JRF!C2652="","",IF(JRF!C2652=IFERROR(VLOOKUP(JRF!C2652,$CH:$CH,1,0),0),"Product Code Required","NA")))))</f>
        <v/>
      </c>
      <c r="CJ2639" t="str">
        <f>IF(JRF!AV2652&gt;0,"",IF(JRF!Q2652="","",IF(LEFT(JRF!Q2652,1)=IFERROR(VLOOKUP(LEFT(JRF!Q2652,1),$CF$2:$CF$5,1,0),0),"Product Code Required",IF(JRF!V2652="","",IF(JRF!V2652=IFERROR(VLOOKUP(JRF!V2652,$CH:$CH,1,0),0),"Product Code Required","NA")))))</f>
        <v/>
      </c>
      <c r="CK2639" t="str">
        <f>IFERROR(IF(LEN('Journal Template'!F2650)&gt;0,"",IF('Journal Template'!A2650="","",IF(LEFT('Journal Template'!A2650,1)=IFERROR(VLOOKUP(LEFT('Journal Template'!A2650,1),Checks!$CF$2:$CF$5,1,0),0),"Product Code Required",IF('Journal Template'!D2650="","",IF('Journal Template'!D2650=IFERROR(VLOOKUP('Journal Template'!D2650,Checks!$CH:$CH,1,0),0),"Product Code Required","NA"))))),"")</f>
        <v/>
      </c>
    </row>
    <row r="2640" spans="14:89">
      <c r="N2640" t="s">
        <v>12058</v>
      </c>
      <c r="O2640" t="s">
        <v>12059</v>
      </c>
      <c r="P2640" t="s">
        <v>386</v>
      </c>
      <c r="Q2640" s="150" t="str">
        <f>IF(JRF!D2653="","",IF(IFERROR(VLOOKUP(JRF!D2653,Checks!N:P,3,0),0)="A","","Inactive account in Use"))</f>
        <v/>
      </c>
      <c r="R2640" t="str">
        <f>IFERROR(IF('Journal Template'!C3052="","",IF(IFERROR(VLOOKUP('Journal Template'!C3052,Checks!N:P,3,0),0)="A","","Inactive account in Use")),"")</f>
        <v/>
      </c>
      <c r="V2640" s="150" t="str">
        <f>IF(JRF!C2653="","",IF(IFERROR(VLOOKUP(JRF!C2653,Checks!S:U,3,0),0)="A","Entry with System fund Dept",""))</f>
        <v/>
      </c>
      <c r="W2640" t="str">
        <f>IFERROR(IF('Journal Template'!D3052="","",IF(IFERROR(VLOOKUP('Journal Template'!D3052,Checks!S:U,3,0),0)="A","Entry with System fund Dept","")),"")</f>
        <v/>
      </c>
      <c r="X2640" t="s">
        <v>12060</v>
      </c>
      <c r="Y2640" t="s">
        <v>386</v>
      </c>
      <c r="Z2640" t="s">
        <v>12061</v>
      </c>
      <c r="AA2640" t="s">
        <v>623</v>
      </c>
      <c r="AB2640" t="s">
        <v>1769</v>
      </c>
      <c r="AC2640" s="150" t="str">
        <f>IFERROR(IF(JRF!C2653="","",IF(AND(VLOOKUP(JRF!C2653,X:AA,4,0)=JRF!B2653,VLOOKUP(JRF!C2653,X:Y,2,0)="A"),"","Inactive Dept Combo Error")),"Inactive Dept Combo Error")</f>
        <v/>
      </c>
      <c r="AD2640" t="str">
        <f>IFERROR(IF('Journal Template'!D3052="","",IF(AND(VLOOKUP('Journal Template'!D3052,X:AA,4,0)='Journal Template'!A3052,VLOOKUP('Journal Template'!D3052,X:Y,2,0)="A"),"","Inactive Dept Combo Error")),"")</f>
        <v/>
      </c>
      <c r="AK2640" s="150" t="str">
        <f>IF(JRF!B2653="","",IF(JRF!B2653=IFERROR(VLOOKUP(JRF!B2653,Checks!AI:AI,1,0),0),"Entry in Branch/Satellite BU's",""))</f>
        <v/>
      </c>
      <c r="AL2640" t="str">
        <f>IFERROR(IF('Journal Template'!A3052="","",IF('Journal Template'!A3052=IFERROR(VLOOKUP('Journal Template'!A3052,Checks!AI:AI,1,0),0),"Entry in Branch/Satellite BU's","")),"")</f>
        <v/>
      </c>
      <c r="AO2640" s="171"/>
      <c r="AP2640" s="171"/>
      <c r="AQ2640" s="171"/>
      <c r="AR2640" s="171"/>
      <c r="CI2640" t="str">
        <f>IF(JRF!F2653&gt;0,"",IF(JRF!B2653="","",IF(LEFT(JRF!B2653,1)=IFERROR(VLOOKUP(LEFT(JRF!B2653,1),$CF$2:$CF$5,1,0),0),"Product Code Required",IF(JRF!C2653="","",IF(JRF!C2653=IFERROR(VLOOKUP(JRF!C2653,$CH:$CH,1,0),0),"Product Code Required","NA")))))</f>
        <v/>
      </c>
      <c r="CJ2640" t="str">
        <f>IF(JRF!AV2653&gt;0,"",IF(JRF!Q2653="","",IF(LEFT(JRF!Q2653,1)=IFERROR(VLOOKUP(LEFT(JRF!Q2653,1),$CF$2:$CF$5,1,0),0),"Product Code Required",IF(JRF!V2653="","",IF(JRF!V2653=IFERROR(VLOOKUP(JRF!V2653,$CH:$CH,1,0),0),"Product Code Required","NA")))))</f>
        <v/>
      </c>
      <c r="CK2640" t="str">
        <f>IFERROR(IF(LEN('Journal Template'!F2651)&gt;0,"",IF('Journal Template'!A2651="","",IF(LEFT('Journal Template'!A2651,1)=IFERROR(VLOOKUP(LEFT('Journal Template'!A2651,1),Checks!$CF$2:$CF$5,1,0),0),"Product Code Required",IF('Journal Template'!D2651="","",IF('Journal Template'!D2651=IFERROR(VLOOKUP('Journal Template'!D2651,Checks!$CH:$CH,1,0),0),"Product Code Required","NA"))))),"")</f>
        <v/>
      </c>
    </row>
    <row r="2641" spans="14:89">
      <c r="N2641" t="s">
        <v>12062</v>
      </c>
      <c r="O2641" t="s">
        <v>12063</v>
      </c>
      <c r="P2641" t="s">
        <v>386</v>
      </c>
      <c r="Q2641" s="150" t="str">
        <f>IF(JRF!D2654="","",IF(IFERROR(VLOOKUP(JRF!D2654,Checks!N:P,3,0),0)="A","","Inactive account in Use"))</f>
        <v/>
      </c>
      <c r="R2641" t="str">
        <f>IFERROR(IF('Journal Template'!C3053="","",IF(IFERROR(VLOOKUP('Journal Template'!C3053,Checks!N:P,3,0),0)="A","","Inactive account in Use")),"")</f>
        <v/>
      </c>
      <c r="V2641" s="150" t="str">
        <f>IF(JRF!C2654="","",IF(IFERROR(VLOOKUP(JRF!C2654,Checks!S:U,3,0),0)="A","Entry with System fund Dept",""))</f>
        <v/>
      </c>
      <c r="W2641" t="str">
        <f>IFERROR(IF('Journal Template'!D3053="","",IF(IFERROR(VLOOKUP('Journal Template'!D3053,Checks!S:U,3,0),0)="A","Entry with System fund Dept","")),"")</f>
        <v/>
      </c>
      <c r="X2641" t="s">
        <v>12064</v>
      </c>
      <c r="Y2641" t="s">
        <v>389</v>
      </c>
      <c r="Z2641" t="s">
        <v>12065</v>
      </c>
      <c r="AA2641" t="s">
        <v>391</v>
      </c>
      <c r="AB2641" t="s">
        <v>125</v>
      </c>
      <c r="AC2641" s="150" t="str">
        <f>IFERROR(IF(JRF!C2654="","",IF(AND(VLOOKUP(JRF!C2654,X:AA,4,0)=JRF!B2654,VLOOKUP(JRF!C2654,X:Y,2,0)="A"),"","Inactive Dept Combo Error")),"Inactive Dept Combo Error")</f>
        <v/>
      </c>
      <c r="AD2641" t="str">
        <f>IFERROR(IF('Journal Template'!D3053="","",IF(AND(VLOOKUP('Journal Template'!D3053,X:AA,4,0)='Journal Template'!A3053,VLOOKUP('Journal Template'!D3053,X:Y,2,0)="A"),"","Inactive Dept Combo Error")),"")</f>
        <v/>
      </c>
      <c r="AK2641" s="150" t="str">
        <f>IF(JRF!B2654="","",IF(JRF!B2654=IFERROR(VLOOKUP(JRF!B2654,Checks!AI:AI,1,0),0),"Entry in Branch/Satellite BU's",""))</f>
        <v/>
      </c>
      <c r="AL2641" t="str">
        <f>IFERROR(IF('Journal Template'!A3053="","",IF('Journal Template'!A3053=IFERROR(VLOOKUP('Journal Template'!A3053,Checks!AI:AI,1,0),0),"Entry in Branch/Satellite BU's","")),"")</f>
        <v/>
      </c>
      <c r="AO2641" s="171"/>
      <c r="AP2641" s="171"/>
      <c r="AQ2641" s="171"/>
      <c r="AR2641" s="171"/>
      <c r="CI2641" t="str">
        <f>IF(JRF!F2654&gt;0,"",IF(JRF!B2654="","",IF(LEFT(JRF!B2654,1)=IFERROR(VLOOKUP(LEFT(JRF!B2654,1),$CF$2:$CF$5,1,0),0),"Product Code Required",IF(JRF!C2654="","",IF(JRF!C2654=IFERROR(VLOOKUP(JRF!C2654,$CH:$CH,1,0),0),"Product Code Required","NA")))))</f>
        <v/>
      </c>
      <c r="CJ2641" t="str">
        <f>IF(JRF!AV2654&gt;0,"",IF(JRF!Q2654="","",IF(LEFT(JRF!Q2654,1)=IFERROR(VLOOKUP(LEFT(JRF!Q2654,1),$CF$2:$CF$5,1,0),0),"Product Code Required",IF(JRF!V2654="","",IF(JRF!V2654=IFERROR(VLOOKUP(JRF!V2654,$CH:$CH,1,0),0),"Product Code Required","NA")))))</f>
        <v/>
      </c>
      <c r="CK2641" t="str">
        <f>IFERROR(IF(LEN('Journal Template'!F2652)&gt;0,"",IF('Journal Template'!A2652="","",IF(LEFT('Journal Template'!A2652,1)=IFERROR(VLOOKUP(LEFT('Journal Template'!A2652,1),Checks!$CF$2:$CF$5,1,0),0),"Product Code Required",IF('Journal Template'!D2652="","",IF('Journal Template'!D2652=IFERROR(VLOOKUP('Journal Template'!D2652,Checks!$CH:$CH,1,0),0),"Product Code Required","NA"))))),"")</f>
        <v/>
      </c>
    </row>
    <row r="2642" spans="14:89">
      <c r="N2642" t="s">
        <v>12066</v>
      </c>
      <c r="O2642" t="s">
        <v>12067</v>
      </c>
      <c r="P2642" t="s">
        <v>386</v>
      </c>
      <c r="Q2642" s="150" t="str">
        <f>IF(JRF!D2655="","",IF(IFERROR(VLOOKUP(JRF!D2655,Checks!N:P,3,0),0)="A","","Inactive account in Use"))</f>
        <v/>
      </c>
      <c r="R2642" t="str">
        <f>IFERROR(IF('Journal Template'!C3054="","",IF(IFERROR(VLOOKUP('Journal Template'!C3054,Checks!N:P,3,0),0)="A","","Inactive account in Use")),"")</f>
        <v/>
      </c>
      <c r="V2642" s="150" t="str">
        <f>IF(JRF!C2655="","",IF(IFERROR(VLOOKUP(JRF!C2655,Checks!S:U,3,0),0)="A","Entry with System fund Dept",""))</f>
        <v/>
      </c>
      <c r="W2642" t="str">
        <f>IFERROR(IF('Journal Template'!D3054="","",IF(IFERROR(VLOOKUP('Journal Template'!D3054,Checks!S:U,3,0),0)="A","Entry with System fund Dept","")),"")</f>
        <v/>
      </c>
      <c r="X2642" t="s">
        <v>12068</v>
      </c>
      <c r="Y2642" t="s">
        <v>386</v>
      </c>
      <c r="Z2642" t="s">
        <v>12069</v>
      </c>
      <c r="AA2642" t="s">
        <v>391</v>
      </c>
      <c r="AB2642" t="s">
        <v>125</v>
      </c>
      <c r="AC2642" s="150" t="str">
        <f>IFERROR(IF(JRF!C2655="","",IF(AND(VLOOKUP(JRF!C2655,X:AA,4,0)=JRF!B2655,VLOOKUP(JRF!C2655,X:Y,2,0)="A"),"","Inactive Dept Combo Error")),"Inactive Dept Combo Error")</f>
        <v/>
      </c>
      <c r="AD2642" t="str">
        <f>IFERROR(IF('Journal Template'!D3054="","",IF(AND(VLOOKUP('Journal Template'!D3054,X:AA,4,0)='Journal Template'!A3054,VLOOKUP('Journal Template'!D3054,X:Y,2,0)="A"),"","Inactive Dept Combo Error")),"")</f>
        <v/>
      </c>
      <c r="AK2642" s="150" t="str">
        <f>IF(JRF!B2655="","",IF(JRF!B2655=IFERROR(VLOOKUP(JRF!B2655,Checks!AI:AI,1,0),0),"Entry in Branch/Satellite BU's",""))</f>
        <v/>
      </c>
      <c r="AL2642" t="str">
        <f>IFERROR(IF('Journal Template'!A3054="","",IF('Journal Template'!A3054=IFERROR(VLOOKUP('Journal Template'!A3054,Checks!AI:AI,1,0),0),"Entry in Branch/Satellite BU's","")),"")</f>
        <v/>
      </c>
      <c r="AO2642" s="171"/>
      <c r="AP2642" s="171"/>
      <c r="AQ2642" s="171"/>
      <c r="AR2642" s="171"/>
      <c r="CI2642" t="str">
        <f>IF(JRF!F2655&gt;0,"",IF(JRF!B2655="","",IF(LEFT(JRF!B2655,1)=IFERROR(VLOOKUP(LEFT(JRF!B2655,1),$CF$2:$CF$5,1,0),0),"Product Code Required",IF(JRF!C2655="","",IF(JRF!C2655=IFERROR(VLOOKUP(JRF!C2655,$CH:$CH,1,0),0),"Product Code Required","NA")))))</f>
        <v/>
      </c>
      <c r="CJ2642" t="str">
        <f>IF(JRF!AV2655&gt;0,"",IF(JRF!Q2655="","",IF(LEFT(JRF!Q2655,1)=IFERROR(VLOOKUP(LEFT(JRF!Q2655,1),$CF$2:$CF$5,1,0),0),"Product Code Required",IF(JRF!V2655="","",IF(JRF!V2655=IFERROR(VLOOKUP(JRF!V2655,$CH:$CH,1,0),0),"Product Code Required","NA")))))</f>
        <v/>
      </c>
      <c r="CK2642" t="str">
        <f>IFERROR(IF(LEN('Journal Template'!F2653)&gt;0,"",IF('Journal Template'!A2653="","",IF(LEFT('Journal Template'!A2653,1)=IFERROR(VLOOKUP(LEFT('Journal Template'!A2653,1),Checks!$CF$2:$CF$5,1,0),0),"Product Code Required",IF('Journal Template'!D2653="","",IF('Journal Template'!D2653=IFERROR(VLOOKUP('Journal Template'!D2653,Checks!$CH:$CH,1,0),0),"Product Code Required","NA"))))),"")</f>
        <v/>
      </c>
    </row>
    <row r="2643" spans="14:89">
      <c r="N2643" t="s">
        <v>12070</v>
      </c>
      <c r="O2643" t="s">
        <v>12071</v>
      </c>
      <c r="P2643" t="s">
        <v>386</v>
      </c>
      <c r="Q2643" s="150" t="str">
        <f>IF(JRF!D2656="","",IF(IFERROR(VLOOKUP(JRF!D2656,Checks!N:P,3,0),0)="A","","Inactive account in Use"))</f>
        <v/>
      </c>
      <c r="R2643" t="str">
        <f>IFERROR(IF('Journal Template'!C3055="","",IF(IFERROR(VLOOKUP('Journal Template'!C3055,Checks!N:P,3,0),0)="A","","Inactive account in Use")),"")</f>
        <v/>
      </c>
      <c r="V2643" s="150" t="str">
        <f>IF(JRF!C2656="","",IF(IFERROR(VLOOKUP(JRF!C2656,Checks!S:U,3,0),0)="A","Entry with System fund Dept",""))</f>
        <v/>
      </c>
      <c r="W2643" t="str">
        <f>IFERROR(IF('Journal Template'!D3055="","",IF(IFERROR(VLOOKUP('Journal Template'!D3055,Checks!S:U,3,0),0)="A","Entry with System fund Dept","")),"")</f>
        <v/>
      </c>
      <c r="X2643" t="s">
        <v>12072</v>
      </c>
      <c r="Y2643" t="s">
        <v>389</v>
      </c>
      <c r="Z2643" t="s">
        <v>12073</v>
      </c>
      <c r="AA2643" t="s">
        <v>391</v>
      </c>
      <c r="AB2643" t="s">
        <v>125</v>
      </c>
      <c r="AC2643" s="150" t="str">
        <f>IFERROR(IF(JRF!C2656="","",IF(AND(VLOOKUP(JRF!C2656,X:AA,4,0)=JRF!B2656,VLOOKUP(JRF!C2656,X:Y,2,0)="A"),"","Inactive Dept Combo Error")),"Inactive Dept Combo Error")</f>
        <v/>
      </c>
      <c r="AD2643" t="str">
        <f>IFERROR(IF('Journal Template'!D3055="","",IF(AND(VLOOKUP('Journal Template'!D3055,X:AA,4,0)='Journal Template'!A3055,VLOOKUP('Journal Template'!D3055,X:Y,2,0)="A"),"","Inactive Dept Combo Error")),"")</f>
        <v/>
      </c>
      <c r="AK2643" s="150" t="str">
        <f>IF(JRF!B2656="","",IF(JRF!B2656=IFERROR(VLOOKUP(JRF!B2656,Checks!AI:AI,1,0),0),"Entry in Branch/Satellite BU's",""))</f>
        <v/>
      </c>
      <c r="AL2643" t="str">
        <f>IFERROR(IF('Journal Template'!A3055="","",IF('Journal Template'!A3055=IFERROR(VLOOKUP('Journal Template'!A3055,Checks!AI:AI,1,0),0),"Entry in Branch/Satellite BU's","")),"")</f>
        <v/>
      </c>
      <c r="AO2643" s="171"/>
      <c r="AP2643" s="171"/>
      <c r="AQ2643" s="171"/>
      <c r="AR2643" s="171"/>
      <c r="CI2643" t="str">
        <f>IF(JRF!F2656&gt;0,"",IF(JRF!B2656="","",IF(LEFT(JRF!B2656,1)=IFERROR(VLOOKUP(LEFT(JRF!B2656,1),$CF$2:$CF$5,1,0),0),"Product Code Required",IF(JRF!C2656="","",IF(JRF!C2656=IFERROR(VLOOKUP(JRF!C2656,$CH:$CH,1,0),0),"Product Code Required","NA")))))</f>
        <v/>
      </c>
      <c r="CJ2643" t="str">
        <f>IF(JRF!AV2656&gt;0,"",IF(JRF!Q2656="","",IF(LEFT(JRF!Q2656,1)=IFERROR(VLOOKUP(LEFT(JRF!Q2656,1),$CF$2:$CF$5,1,0),0),"Product Code Required",IF(JRF!V2656="","",IF(JRF!V2656=IFERROR(VLOOKUP(JRF!V2656,$CH:$CH,1,0),0),"Product Code Required","NA")))))</f>
        <v/>
      </c>
      <c r="CK2643" t="str">
        <f>IFERROR(IF(LEN('Journal Template'!F2654)&gt;0,"",IF('Journal Template'!A2654="","",IF(LEFT('Journal Template'!A2654,1)=IFERROR(VLOOKUP(LEFT('Journal Template'!A2654,1),Checks!$CF$2:$CF$5,1,0),0),"Product Code Required",IF('Journal Template'!D2654="","",IF('Journal Template'!D2654=IFERROR(VLOOKUP('Journal Template'!D2654,Checks!$CH:$CH,1,0),0),"Product Code Required","NA"))))),"")</f>
        <v/>
      </c>
    </row>
    <row r="2644" spans="14:89">
      <c r="N2644" t="s">
        <v>12074</v>
      </c>
      <c r="O2644" t="s">
        <v>12075</v>
      </c>
      <c r="P2644" t="s">
        <v>386</v>
      </c>
      <c r="Q2644" s="150" t="str">
        <f>IF(JRF!D2657="","",IF(IFERROR(VLOOKUP(JRF!D2657,Checks!N:P,3,0),0)="A","","Inactive account in Use"))</f>
        <v/>
      </c>
      <c r="R2644" t="str">
        <f>IFERROR(IF('Journal Template'!C3056="","",IF(IFERROR(VLOOKUP('Journal Template'!C3056,Checks!N:P,3,0),0)="A","","Inactive account in Use")),"")</f>
        <v/>
      </c>
      <c r="V2644" s="150" t="str">
        <f>IF(JRF!C2657="","",IF(IFERROR(VLOOKUP(JRF!C2657,Checks!S:U,3,0),0)="A","Entry with System fund Dept",""))</f>
        <v/>
      </c>
      <c r="W2644" t="str">
        <f>IFERROR(IF('Journal Template'!D3056="","",IF(IFERROR(VLOOKUP('Journal Template'!D3056,Checks!S:U,3,0),0)="A","Entry with System fund Dept","")),"")</f>
        <v/>
      </c>
      <c r="X2644" t="s">
        <v>12076</v>
      </c>
      <c r="Y2644" t="s">
        <v>386</v>
      </c>
      <c r="Z2644" t="s">
        <v>12077</v>
      </c>
      <c r="AA2644" t="s">
        <v>623</v>
      </c>
      <c r="AB2644" t="s">
        <v>1769</v>
      </c>
      <c r="AC2644" s="150" t="str">
        <f>IFERROR(IF(JRF!C2657="","",IF(AND(VLOOKUP(JRF!C2657,X:AA,4,0)=JRF!B2657,VLOOKUP(JRF!C2657,X:Y,2,0)="A"),"","Inactive Dept Combo Error")),"Inactive Dept Combo Error")</f>
        <v/>
      </c>
      <c r="AD2644" t="str">
        <f>IFERROR(IF('Journal Template'!D3056="","",IF(AND(VLOOKUP('Journal Template'!D3056,X:AA,4,0)='Journal Template'!A3056,VLOOKUP('Journal Template'!D3056,X:Y,2,0)="A"),"","Inactive Dept Combo Error")),"")</f>
        <v/>
      </c>
      <c r="AK2644" s="150" t="str">
        <f>IF(JRF!B2657="","",IF(JRF!B2657=IFERROR(VLOOKUP(JRF!B2657,Checks!AI:AI,1,0),0),"Entry in Branch/Satellite BU's",""))</f>
        <v/>
      </c>
      <c r="AL2644" t="str">
        <f>IFERROR(IF('Journal Template'!A3056="","",IF('Journal Template'!A3056=IFERROR(VLOOKUP('Journal Template'!A3056,Checks!AI:AI,1,0),0),"Entry in Branch/Satellite BU's","")),"")</f>
        <v/>
      </c>
      <c r="AO2644" s="171"/>
      <c r="AP2644" s="171"/>
      <c r="AQ2644" s="171"/>
      <c r="AR2644" s="171"/>
      <c r="CI2644" t="str">
        <f>IF(JRF!F2657&gt;0,"",IF(JRF!B2657="","",IF(LEFT(JRF!B2657,1)=IFERROR(VLOOKUP(LEFT(JRF!B2657,1),$CF$2:$CF$5,1,0),0),"Product Code Required",IF(JRF!C2657="","",IF(JRF!C2657=IFERROR(VLOOKUP(JRF!C2657,$CH:$CH,1,0),0),"Product Code Required","NA")))))</f>
        <v/>
      </c>
      <c r="CJ2644" t="str">
        <f>IF(JRF!AV2657&gt;0,"",IF(JRF!Q2657="","",IF(LEFT(JRF!Q2657,1)=IFERROR(VLOOKUP(LEFT(JRF!Q2657,1),$CF$2:$CF$5,1,0),0),"Product Code Required",IF(JRF!V2657="","",IF(JRF!V2657=IFERROR(VLOOKUP(JRF!V2657,$CH:$CH,1,0),0),"Product Code Required","NA")))))</f>
        <v/>
      </c>
      <c r="CK2644" t="str">
        <f>IFERROR(IF(LEN('Journal Template'!F2655)&gt;0,"",IF('Journal Template'!A2655="","",IF(LEFT('Journal Template'!A2655,1)=IFERROR(VLOOKUP(LEFT('Journal Template'!A2655,1),Checks!$CF$2:$CF$5,1,0),0),"Product Code Required",IF('Journal Template'!D2655="","",IF('Journal Template'!D2655=IFERROR(VLOOKUP('Journal Template'!D2655,Checks!$CH:$CH,1,0),0),"Product Code Required","NA"))))),"")</f>
        <v/>
      </c>
    </row>
    <row r="2645" spans="14:89">
      <c r="N2645" t="s">
        <v>12078</v>
      </c>
      <c r="O2645" t="s">
        <v>12079</v>
      </c>
      <c r="P2645" t="s">
        <v>386</v>
      </c>
      <c r="Q2645" s="150" t="str">
        <f>IF(JRF!D2658="","",IF(IFERROR(VLOOKUP(JRF!D2658,Checks!N:P,3,0),0)="A","","Inactive account in Use"))</f>
        <v/>
      </c>
      <c r="R2645" t="str">
        <f>IFERROR(IF('Journal Template'!C3057="","",IF(IFERROR(VLOOKUP('Journal Template'!C3057,Checks!N:P,3,0),0)="A","","Inactive account in Use")),"")</f>
        <v/>
      </c>
      <c r="V2645" s="150" t="str">
        <f>IF(JRF!C2658="","",IF(IFERROR(VLOOKUP(JRF!C2658,Checks!S:U,3,0),0)="A","Entry with System fund Dept",""))</f>
        <v/>
      </c>
      <c r="W2645" t="str">
        <f>IFERROR(IF('Journal Template'!D3057="","",IF(IFERROR(VLOOKUP('Journal Template'!D3057,Checks!S:U,3,0),0)="A","Entry with System fund Dept","")),"")</f>
        <v/>
      </c>
      <c r="X2645" t="s">
        <v>12080</v>
      </c>
      <c r="Y2645" t="s">
        <v>389</v>
      </c>
      <c r="Z2645" t="s">
        <v>12081</v>
      </c>
      <c r="AA2645" t="s">
        <v>391</v>
      </c>
      <c r="AB2645" t="s">
        <v>125</v>
      </c>
      <c r="AC2645" s="150" t="str">
        <f>IFERROR(IF(JRF!C2658="","",IF(AND(VLOOKUP(JRF!C2658,X:AA,4,0)=JRF!B2658,VLOOKUP(JRF!C2658,X:Y,2,0)="A"),"","Inactive Dept Combo Error")),"Inactive Dept Combo Error")</f>
        <v/>
      </c>
      <c r="AD2645" t="str">
        <f>IFERROR(IF('Journal Template'!D3057="","",IF(AND(VLOOKUP('Journal Template'!D3057,X:AA,4,0)='Journal Template'!A3057,VLOOKUP('Journal Template'!D3057,X:Y,2,0)="A"),"","Inactive Dept Combo Error")),"")</f>
        <v/>
      </c>
      <c r="AK2645" s="150" t="str">
        <f>IF(JRF!B2658="","",IF(JRF!B2658=IFERROR(VLOOKUP(JRF!B2658,Checks!AI:AI,1,0),0),"Entry in Branch/Satellite BU's",""))</f>
        <v/>
      </c>
      <c r="AL2645" t="str">
        <f>IFERROR(IF('Journal Template'!A3057="","",IF('Journal Template'!A3057=IFERROR(VLOOKUP('Journal Template'!A3057,Checks!AI:AI,1,0),0),"Entry in Branch/Satellite BU's","")),"")</f>
        <v/>
      </c>
      <c r="AO2645" s="171"/>
      <c r="AP2645" s="171"/>
      <c r="AQ2645" s="171"/>
      <c r="AR2645" s="171"/>
      <c r="CI2645" t="str">
        <f>IF(JRF!F2658&gt;0,"",IF(JRF!B2658="","",IF(LEFT(JRF!B2658,1)=IFERROR(VLOOKUP(LEFT(JRF!B2658,1),$CF$2:$CF$5,1,0),0),"Product Code Required",IF(JRF!C2658="","",IF(JRF!C2658=IFERROR(VLOOKUP(JRF!C2658,$CH:$CH,1,0),0),"Product Code Required","NA")))))</f>
        <v/>
      </c>
      <c r="CJ2645" t="str">
        <f>IF(JRF!AV2658&gt;0,"",IF(JRF!Q2658="","",IF(LEFT(JRF!Q2658,1)=IFERROR(VLOOKUP(LEFT(JRF!Q2658,1),$CF$2:$CF$5,1,0),0),"Product Code Required",IF(JRF!V2658="","",IF(JRF!V2658=IFERROR(VLOOKUP(JRF!V2658,$CH:$CH,1,0),0),"Product Code Required","NA")))))</f>
        <v/>
      </c>
      <c r="CK2645" t="str">
        <f>IFERROR(IF(LEN('Journal Template'!F2656)&gt;0,"",IF('Journal Template'!A2656="","",IF(LEFT('Journal Template'!A2656,1)=IFERROR(VLOOKUP(LEFT('Journal Template'!A2656,1),Checks!$CF$2:$CF$5,1,0),0),"Product Code Required",IF('Journal Template'!D2656="","",IF('Journal Template'!D2656=IFERROR(VLOOKUP('Journal Template'!D2656,Checks!$CH:$CH,1,0),0),"Product Code Required","NA"))))),"")</f>
        <v/>
      </c>
    </row>
    <row r="2646" spans="14:89">
      <c r="N2646" t="s">
        <v>12082</v>
      </c>
      <c r="O2646" t="s">
        <v>12083</v>
      </c>
      <c r="P2646" t="s">
        <v>386</v>
      </c>
      <c r="Q2646" s="150" t="str">
        <f>IF(JRF!D2659="","",IF(IFERROR(VLOOKUP(JRF!D2659,Checks!N:P,3,0),0)="A","","Inactive account in Use"))</f>
        <v/>
      </c>
      <c r="R2646" t="str">
        <f>IFERROR(IF('Journal Template'!C3058="","",IF(IFERROR(VLOOKUP('Journal Template'!C3058,Checks!N:P,3,0),0)="A","","Inactive account in Use")),"")</f>
        <v/>
      </c>
      <c r="V2646" s="150" t="str">
        <f>IF(JRF!C2659="","",IF(IFERROR(VLOOKUP(JRF!C2659,Checks!S:U,3,0),0)="A","Entry with System fund Dept",""))</f>
        <v/>
      </c>
      <c r="W2646" t="str">
        <f>IFERROR(IF('Journal Template'!D3058="","",IF(IFERROR(VLOOKUP('Journal Template'!D3058,Checks!S:U,3,0),0)="A","Entry with System fund Dept","")),"")</f>
        <v/>
      </c>
      <c r="X2646" t="s">
        <v>12084</v>
      </c>
      <c r="Y2646" t="s">
        <v>386</v>
      </c>
      <c r="Z2646" t="s">
        <v>12085</v>
      </c>
      <c r="AA2646" t="s">
        <v>391</v>
      </c>
      <c r="AB2646" t="s">
        <v>125</v>
      </c>
      <c r="AC2646" s="150" t="str">
        <f>IFERROR(IF(JRF!C2659="","",IF(AND(VLOOKUP(JRF!C2659,X:AA,4,0)=JRF!B2659,VLOOKUP(JRF!C2659,X:Y,2,0)="A"),"","Inactive Dept Combo Error")),"Inactive Dept Combo Error")</f>
        <v/>
      </c>
      <c r="AD2646" t="str">
        <f>IFERROR(IF('Journal Template'!D3058="","",IF(AND(VLOOKUP('Journal Template'!D3058,X:AA,4,0)='Journal Template'!A3058,VLOOKUP('Journal Template'!D3058,X:Y,2,0)="A"),"","Inactive Dept Combo Error")),"")</f>
        <v/>
      </c>
      <c r="AK2646" s="150" t="str">
        <f>IF(JRF!B2659="","",IF(JRF!B2659=IFERROR(VLOOKUP(JRF!B2659,Checks!AI:AI,1,0),0),"Entry in Branch/Satellite BU's",""))</f>
        <v/>
      </c>
      <c r="AL2646" t="str">
        <f>IFERROR(IF('Journal Template'!A3058="","",IF('Journal Template'!A3058=IFERROR(VLOOKUP('Journal Template'!A3058,Checks!AI:AI,1,0),0),"Entry in Branch/Satellite BU's","")),"")</f>
        <v/>
      </c>
      <c r="AO2646" s="171"/>
      <c r="AP2646" s="171"/>
      <c r="AQ2646" s="171"/>
      <c r="AR2646" s="171"/>
      <c r="CI2646" t="str">
        <f>IF(JRF!F2659&gt;0,"",IF(JRF!B2659="","",IF(LEFT(JRF!B2659,1)=IFERROR(VLOOKUP(LEFT(JRF!B2659,1),$CF$2:$CF$5,1,0),0),"Product Code Required",IF(JRF!C2659="","",IF(JRF!C2659=IFERROR(VLOOKUP(JRF!C2659,$CH:$CH,1,0),0),"Product Code Required","NA")))))</f>
        <v/>
      </c>
      <c r="CJ2646" t="str">
        <f>IF(JRF!AV2659&gt;0,"",IF(JRF!Q2659="","",IF(LEFT(JRF!Q2659,1)=IFERROR(VLOOKUP(LEFT(JRF!Q2659,1),$CF$2:$CF$5,1,0),0),"Product Code Required",IF(JRF!V2659="","",IF(JRF!V2659=IFERROR(VLOOKUP(JRF!V2659,$CH:$CH,1,0),0),"Product Code Required","NA")))))</f>
        <v/>
      </c>
      <c r="CK2646" t="str">
        <f>IFERROR(IF(LEN('Journal Template'!F2657)&gt;0,"",IF('Journal Template'!A2657="","",IF(LEFT('Journal Template'!A2657,1)=IFERROR(VLOOKUP(LEFT('Journal Template'!A2657,1),Checks!$CF$2:$CF$5,1,0),0),"Product Code Required",IF('Journal Template'!D2657="","",IF('Journal Template'!D2657=IFERROR(VLOOKUP('Journal Template'!D2657,Checks!$CH:$CH,1,0),0),"Product Code Required","NA"))))),"")</f>
        <v/>
      </c>
    </row>
    <row r="2647" spans="14:89">
      <c r="N2647" t="s">
        <v>12086</v>
      </c>
      <c r="O2647" t="s">
        <v>12087</v>
      </c>
      <c r="P2647" t="s">
        <v>386</v>
      </c>
      <c r="Q2647" s="150" t="str">
        <f>IF(JRF!D2660="","",IF(IFERROR(VLOOKUP(JRF!D2660,Checks!N:P,3,0),0)="A","","Inactive account in Use"))</f>
        <v/>
      </c>
      <c r="R2647" t="str">
        <f>IFERROR(IF('Journal Template'!C3059="","",IF(IFERROR(VLOOKUP('Journal Template'!C3059,Checks!N:P,3,0),0)="A","","Inactive account in Use")),"")</f>
        <v/>
      </c>
      <c r="V2647" s="150" t="str">
        <f>IF(JRF!C2660="","",IF(IFERROR(VLOOKUP(JRF!C2660,Checks!S:U,3,0),0)="A","Entry with System fund Dept",""))</f>
        <v/>
      </c>
      <c r="W2647" t="str">
        <f>IFERROR(IF('Journal Template'!D3059="","",IF(IFERROR(VLOOKUP('Journal Template'!D3059,Checks!S:U,3,0),0)="A","Entry with System fund Dept","")),"")</f>
        <v/>
      </c>
      <c r="X2647" t="s">
        <v>12088</v>
      </c>
      <c r="Y2647" t="s">
        <v>386</v>
      </c>
      <c r="Z2647" t="s">
        <v>12089</v>
      </c>
      <c r="AA2647" t="s">
        <v>391</v>
      </c>
      <c r="AB2647" t="s">
        <v>125</v>
      </c>
      <c r="AC2647" s="150" t="str">
        <f>IFERROR(IF(JRF!C2660="","",IF(AND(VLOOKUP(JRF!C2660,X:AA,4,0)=JRF!B2660,VLOOKUP(JRF!C2660,X:Y,2,0)="A"),"","Inactive Dept Combo Error")),"Inactive Dept Combo Error")</f>
        <v/>
      </c>
      <c r="AD2647" t="str">
        <f>IFERROR(IF('Journal Template'!D3059="","",IF(AND(VLOOKUP('Journal Template'!D3059,X:AA,4,0)='Journal Template'!A3059,VLOOKUP('Journal Template'!D3059,X:Y,2,0)="A"),"","Inactive Dept Combo Error")),"")</f>
        <v/>
      </c>
      <c r="AK2647" s="150" t="str">
        <f>IF(JRF!B2660="","",IF(JRF!B2660=IFERROR(VLOOKUP(JRF!B2660,Checks!AI:AI,1,0),0),"Entry in Branch/Satellite BU's",""))</f>
        <v/>
      </c>
      <c r="AL2647" t="str">
        <f>IFERROR(IF('Journal Template'!A3059="","",IF('Journal Template'!A3059=IFERROR(VLOOKUP('Journal Template'!A3059,Checks!AI:AI,1,0),0),"Entry in Branch/Satellite BU's","")),"")</f>
        <v/>
      </c>
      <c r="AO2647" s="171"/>
      <c r="AP2647" s="171"/>
      <c r="AQ2647" s="171"/>
      <c r="AR2647" s="171"/>
      <c r="CI2647" t="str">
        <f>IF(JRF!F2660&gt;0,"",IF(JRF!B2660="","",IF(LEFT(JRF!B2660,1)=IFERROR(VLOOKUP(LEFT(JRF!B2660,1),$CF$2:$CF$5,1,0),0),"Product Code Required",IF(JRF!C2660="","",IF(JRF!C2660=IFERROR(VLOOKUP(JRF!C2660,$CH:$CH,1,0),0),"Product Code Required","NA")))))</f>
        <v/>
      </c>
      <c r="CJ2647" t="str">
        <f>IF(JRF!AV2660&gt;0,"",IF(JRF!Q2660="","",IF(LEFT(JRF!Q2660,1)=IFERROR(VLOOKUP(LEFT(JRF!Q2660,1),$CF$2:$CF$5,1,0),0),"Product Code Required",IF(JRF!V2660="","",IF(JRF!V2660=IFERROR(VLOOKUP(JRF!V2660,$CH:$CH,1,0),0),"Product Code Required","NA")))))</f>
        <v/>
      </c>
      <c r="CK2647" t="str">
        <f>IFERROR(IF(LEN('Journal Template'!F2658)&gt;0,"",IF('Journal Template'!A2658="","",IF(LEFT('Journal Template'!A2658,1)=IFERROR(VLOOKUP(LEFT('Journal Template'!A2658,1),Checks!$CF$2:$CF$5,1,0),0),"Product Code Required",IF('Journal Template'!D2658="","",IF('Journal Template'!D2658=IFERROR(VLOOKUP('Journal Template'!D2658,Checks!$CH:$CH,1,0),0),"Product Code Required","NA"))))),"")</f>
        <v/>
      </c>
    </row>
    <row r="2648" spans="14:89">
      <c r="N2648" t="s">
        <v>12090</v>
      </c>
      <c r="O2648" t="s">
        <v>12091</v>
      </c>
      <c r="P2648" t="s">
        <v>386</v>
      </c>
      <c r="Q2648" s="150" t="str">
        <f>IF(JRF!D2661="","",IF(IFERROR(VLOOKUP(JRF!D2661,Checks!N:P,3,0),0)="A","","Inactive account in Use"))</f>
        <v/>
      </c>
      <c r="R2648" t="str">
        <f>IFERROR(IF('Journal Template'!C3060="","",IF(IFERROR(VLOOKUP('Journal Template'!C3060,Checks!N:P,3,0),0)="A","","Inactive account in Use")),"")</f>
        <v/>
      </c>
      <c r="V2648" s="150" t="str">
        <f>IF(JRF!C2661="","",IF(IFERROR(VLOOKUP(JRF!C2661,Checks!S:U,3,0),0)="A","Entry with System fund Dept",""))</f>
        <v/>
      </c>
      <c r="W2648" t="str">
        <f>IFERROR(IF('Journal Template'!D3060="","",IF(IFERROR(VLOOKUP('Journal Template'!D3060,Checks!S:U,3,0),0)="A","Entry with System fund Dept","")),"")</f>
        <v/>
      </c>
      <c r="X2648" t="s">
        <v>12092</v>
      </c>
      <c r="Y2648" t="s">
        <v>386</v>
      </c>
      <c r="Z2648" t="s">
        <v>12093</v>
      </c>
      <c r="AA2648" t="s">
        <v>391</v>
      </c>
      <c r="AB2648" t="s">
        <v>125</v>
      </c>
      <c r="AC2648" s="150" t="str">
        <f>IFERROR(IF(JRF!C2661="","",IF(AND(VLOOKUP(JRF!C2661,X:AA,4,0)=JRF!B2661,VLOOKUP(JRF!C2661,X:Y,2,0)="A"),"","Inactive Dept Combo Error")),"Inactive Dept Combo Error")</f>
        <v/>
      </c>
      <c r="AD2648" t="str">
        <f>IFERROR(IF('Journal Template'!D3060="","",IF(AND(VLOOKUP('Journal Template'!D3060,X:AA,4,0)='Journal Template'!A3060,VLOOKUP('Journal Template'!D3060,X:Y,2,0)="A"),"","Inactive Dept Combo Error")),"")</f>
        <v/>
      </c>
      <c r="AK2648" s="150" t="str">
        <f>IF(JRF!B2661="","",IF(JRF!B2661=IFERROR(VLOOKUP(JRF!B2661,Checks!AI:AI,1,0),0),"Entry in Branch/Satellite BU's",""))</f>
        <v/>
      </c>
      <c r="AL2648" t="str">
        <f>IFERROR(IF('Journal Template'!A3060="","",IF('Journal Template'!A3060=IFERROR(VLOOKUP('Journal Template'!A3060,Checks!AI:AI,1,0),0),"Entry in Branch/Satellite BU's","")),"")</f>
        <v/>
      </c>
      <c r="AO2648" s="171"/>
      <c r="AP2648" s="171"/>
      <c r="AQ2648" s="171"/>
      <c r="AR2648" s="171"/>
      <c r="CI2648" t="str">
        <f>IF(JRF!F2661&gt;0,"",IF(JRF!B2661="","",IF(LEFT(JRF!B2661,1)=IFERROR(VLOOKUP(LEFT(JRF!B2661,1),$CF$2:$CF$5,1,0),0),"Product Code Required",IF(JRF!C2661="","",IF(JRF!C2661=IFERROR(VLOOKUP(JRF!C2661,$CH:$CH,1,0),0),"Product Code Required","NA")))))</f>
        <v/>
      </c>
      <c r="CJ2648" t="str">
        <f>IF(JRF!AV2661&gt;0,"",IF(JRF!Q2661="","",IF(LEFT(JRF!Q2661,1)=IFERROR(VLOOKUP(LEFT(JRF!Q2661,1),$CF$2:$CF$5,1,0),0),"Product Code Required",IF(JRF!V2661="","",IF(JRF!V2661=IFERROR(VLOOKUP(JRF!V2661,$CH:$CH,1,0),0),"Product Code Required","NA")))))</f>
        <v/>
      </c>
      <c r="CK2648" t="str">
        <f>IFERROR(IF(LEN('Journal Template'!F2659)&gt;0,"",IF('Journal Template'!A2659="","",IF(LEFT('Journal Template'!A2659,1)=IFERROR(VLOOKUP(LEFT('Journal Template'!A2659,1),Checks!$CF$2:$CF$5,1,0),0),"Product Code Required",IF('Journal Template'!D2659="","",IF('Journal Template'!D2659=IFERROR(VLOOKUP('Journal Template'!D2659,Checks!$CH:$CH,1,0),0),"Product Code Required","NA"))))),"")</f>
        <v/>
      </c>
    </row>
    <row r="2649" spans="14:89">
      <c r="N2649" t="s">
        <v>12094</v>
      </c>
      <c r="O2649" t="s">
        <v>12095</v>
      </c>
      <c r="P2649" t="s">
        <v>386</v>
      </c>
      <c r="Q2649" s="150" t="str">
        <f>IF(JRF!D2662="","",IF(IFERROR(VLOOKUP(JRF!D2662,Checks!N:P,3,0),0)="A","","Inactive account in Use"))</f>
        <v/>
      </c>
      <c r="R2649" t="str">
        <f>IFERROR(IF('Journal Template'!C3061="","",IF(IFERROR(VLOOKUP('Journal Template'!C3061,Checks!N:P,3,0),0)="A","","Inactive account in Use")),"")</f>
        <v/>
      </c>
      <c r="V2649" s="150" t="str">
        <f>IF(JRF!C2662="","",IF(IFERROR(VLOOKUP(JRF!C2662,Checks!S:U,3,0),0)="A","Entry with System fund Dept",""))</f>
        <v/>
      </c>
      <c r="W2649" t="str">
        <f>IFERROR(IF('Journal Template'!D3061="","",IF(IFERROR(VLOOKUP('Journal Template'!D3061,Checks!S:U,3,0),0)="A","Entry with System fund Dept","")),"")</f>
        <v/>
      </c>
      <c r="X2649" t="s">
        <v>12096</v>
      </c>
      <c r="Y2649" t="s">
        <v>386</v>
      </c>
      <c r="Z2649" t="s">
        <v>12097</v>
      </c>
      <c r="AA2649" t="s">
        <v>391</v>
      </c>
      <c r="AB2649" t="s">
        <v>125</v>
      </c>
      <c r="AC2649" s="150" t="str">
        <f>IFERROR(IF(JRF!C2662="","",IF(AND(VLOOKUP(JRF!C2662,X:AA,4,0)=JRF!B2662,VLOOKUP(JRF!C2662,X:Y,2,0)="A"),"","Inactive Dept Combo Error")),"Inactive Dept Combo Error")</f>
        <v/>
      </c>
      <c r="AD2649" t="str">
        <f>IFERROR(IF('Journal Template'!D3061="","",IF(AND(VLOOKUP('Journal Template'!D3061,X:AA,4,0)='Journal Template'!A3061,VLOOKUP('Journal Template'!D3061,X:Y,2,0)="A"),"","Inactive Dept Combo Error")),"")</f>
        <v/>
      </c>
      <c r="AK2649" s="150" t="str">
        <f>IF(JRF!B2662="","",IF(JRF!B2662=IFERROR(VLOOKUP(JRF!B2662,Checks!AI:AI,1,0),0),"Entry in Branch/Satellite BU's",""))</f>
        <v/>
      </c>
      <c r="AL2649" t="str">
        <f>IFERROR(IF('Journal Template'!A3061="","",IF('Journal Template'!A3061=IFERROR(VLOOKUP('Journal Template'!A3061,Checks!AI:AI,1,0),0),"Entry in Branch/Satellite BU's","")),"")</f>
        <v/>
      </c>
      <c r="AO2649" s="171"/>
      <c r="AP2649" s="171"/>
      <c r="AQ2649" s="171"/>
      <c r="AR2649" s="171"/>
      <c r="CI2649" t="str">
        <f>IF(JRF!F2662&gt;0,"",IF(JRF!B2662="","",IF(LEFT(JRF!B2662,1)=IFERROR(VLOOKUP(LEFT(JRF!B2662,1),$CF$2:$CF$5,1,0),0),"Product Code Required",IF(JRF!C2662="","",IF(JRF!C2662=IFERROR(VLOOKUP(JRF!C2662,$CH:$CH,1,0),0),"Product Code Required","NA")))))</f>
        <v/>
      </c>
      <c r="CJ2649" t="str">
        <f>IF(JRF!AV2662&gt;0,"",IF(JRF!Q2662="","",IF(LEFT(JRF!Q2662,1)=IFERROR(VLOOKUP(LEFT(JRF!Q2662,1),$CF$2:$CF$5,1,0),0),"Product Code Required",IF(JRF!V2662="","",IF(JRF!V2662=IFERROR(VLOOKUP(JRF!V2662,$CH:$CH,1,0),0),"Product Code Required","NA")))))</f>
        <v/>
      </c>
      <c r="CK2649" t="str">
        <f>IFERROR(IF(LEN('Journal Template'!F2660)&gt;0,"",IF('Journal Template'!A2660="","",IF(LEFT('Journal Template'!A2660,1)=IFERROR(VLOOKUP(LEFT('Journal Template'!A2660,1),Checks!$CF$2:$CF$5,1,0),0),"Product Code Required",IF('Journal Template'!D2660="","",IF('Journal Template'!D2660=IFERROR(VLOOKUP('Journal Template'!D2660,Checks!$CH:$CH,1,0),0),"Product Code Required","NA"))))),"")</f>
        <v/>
      </c>
    </row>
    <row r="2650" spans="14:89">
      <c r="N2650" t="s">
        <v>12098</v>
      </c>
      <c r="O2650" t="s">
        <v>12099</v>
      </c>
      <c r="P2650" t="s">
        <v>386</v>
      </c>
      <c r="Q2650" s="150" t="str">
        <f>IF(JRF!D2663="","",IF(IFERROR(VLOOKUP(JRF!D2663,Checks!N:P,3,0),0)="A","","Inactive account in Use"))</f>
        <v/>
      </c>
      <c r="R2650" t="str">
        <f>IFERROR(IF('Journal Template'!C3062="","",IF(IFERROR(VLOOKUP('Journal Template'!C3062,Checks!N:P,3,0),0)="A","","Inactive account in Use")),"")</f>
        <v/>
      </c>
      <c r="V2650" s="150" t="str">
        <f>IF(JRF!C2663="","",IF(IFERROR(VLOOKUP(JRF!C2663,Checks!S:U,3,0),0)="A","Entry with System fund Dept",""))</f>
        <v/>
      </c>
      <c r="W2650" t="str">
        <f>IFERROR(IF('Journal Template'!D3062="","",IF(IFERROR(VLOOKUP('Journal Template'!D3062,Checks!S:U,3,0),0)="A","Entry with System fund Dept","")),"")</f>
        <v/>
      </c>
      <c r="X2650" t="s">
        <v>12100</v>
      </c>
      <c r="Y2650" t="s">
        <v>386</v>
      </c>
      <c r="Z2650" t="s">
        <v>12101</v>
      </c>
      <c r="AA2650" t="s">
        <v>391</v>
      </c>
      <c r="AB2650" t="s">
        <v>125</v>
      </c>
      <c r="AC2650" s="150" t="str">
        <f>IFERROR(IF(JRF!C2663="","",IF(AND(VLOOKUP(JRF!C2663,X:AA,4,0)=JRF!B2663,VLOOKUP(JRF!C2663,X:Y,2,0)="A"),"","Inactive Dept Combo Error")),"Inactive Dept Combo Error")</f>
        <v/>
      </c>
      <c r="AD2650" t="str">
        <f>IFERROR(IF('Journal Template'!D3062="","",IF(AND(VLOOKUP('Journal Template'!D3062,X:AA,4,0)='Journal Template'!A3062,VLOOKUP('Journal Template'!D3062,X:Y,2,0)="A"),"","Inactive Dept Combo Error")),"")</f>
        <v/>
      </c>
      <c r="AK2650" s="150" t="str">
        <f>IF(JRF!B2663="","",IF(JRF!B2663=IFERROR(VLOOKUP(JRF!B2663,Checks!AI:AI,1,0),0),"Entry in Branch/Satellite BU's",""))</f>
        <v/>
      </c>
      <c r="AL2650" t="str">
        <f>IFERROR(IF('Journal Template'!A3062="","",IF('Journal Template'!A3062=IFERROR(VLOOKUP('Journal Template'!A3062,Checks!AI:AI,1,0),0),"Entry in Branch/Satellite BU's","")),"")</f>
        <v/>
      </c>
      <c r="AO2650" s="171"/>
      <c r="AP2650" s="171"/>
      <c r="AQ2650" s="171"/>
      <c r="AR2650" s="171"/>
      <c r="CI2650" t="str">
        <f>IF(JRF!F2663&gt;0,"",IF(JRF!B2663="","",IF(LEFT(JRF!B2663,1)=IFERROR(VLOOKUP(LEFT(JRF!B2663,1),$CF$2:$CF$5,1,0),0),"Product Code Required",IF(JRF!C2663="","",IF(JRF!C2663=IFERROR(VLOOKUP(JRF!C2663,$CH:$CH,1,0),0),"Product Code Required","NA")))))</f>
        <v/>
      </c>
      <c r="CJ2650" t="str">
        <f>IF(JRF!AV2663&gt;0,"",IF(JRF!Q2663="","",IF(LEFT(JRF!Q2663,1)=IFERROR(VLOOKUP(LEFT(JRF!Q2663,1),$CF$2:$CF$5,1,0),0),"Product Code Required",IF(JRF!V2663="","",IF(JRF!V2663=IFERROR(VLOOKUP(JRF!V2663,$CH:$CH,1,0),0),"Product Code Required","NA")))))</f>
        <v/>
      </c>
      <c r="CK2650" t="str">
        <f>IFERROR(IF(LEN('Journal Template'!F2661)&gt;0,"",IF('Journal Template'!A2661="","",IF(LEFT('Journal Template'!A2661,1)=IFERROR(VLOOKUP(LEFT('Journal Template'!A2661,1),Checks!$CF$2:$CF$5,1,0),0),"Product Code Required",IF('Journal Template'!D2661="","",IF('Journal Template'!D2661=IFERROR(VLOOKUP('Journal Template'!D2661,Checks!$CH:$CH,1,0),0),"Product Code Required","NA"))))),"")</f>
        <v/>
      </c>
    </row>
    <row r="2651" spans="14:89">
      <c r="N2651" t="s">
        <v>12102</v>
      </c>
      <c r="O2651" t="s">
        <v>12103</v>
      </c>
      <c r="P2651" t="s">
        <v>386</v>
      </c>
      <c r="Q2651" s="150" t="str">
        <f>IF(JRF!D2664="","",IF(IFERROR(VLOOKUP(JRF!D2664,Checks!N:P,3,0),0)="A","","Inactive account in Use"))</f>
        <v/>
      </c>
      <c r="R2651" t="str">
        <f>IFERROR(IF('Journal Template'!C3063="","",IF(IFERROR(VLOOKUP('Journal Template'!C3063,Checks!N:P,3,0),0)="A","","Inactive account in Use")),"")</f>
        <v/>
      </c>
      <c r="V2651" s="150" t="str">
        <f>IF(JRF!C2664="","",IF(IFERROR(VLOOKUP(JRF!C2664,Checks!S:U,3,0),0)="A","Entry with System fund Dept",""))</f>
        <v/>
      </c>
      <c r="W2651" t="str">
        <f>IFERROR(IF('Journal Template'!D3063="","",IF(IFERROR(VLOOKUP('Journal Template'!D3063,Checks!S:U,3,0),0)="A","Entry with System fund Dept","")),"")</f>
        <v/>
      </c>
      <c r="X2651" t="s">
        <v>12104</v>
      </c>
      <c r="Y2651" t="s">
        <v>389</v>
      </c>
      <c r="Z2651" t="s">
        <v>12105</v>
      </c>
      <c r="AA2651" t="s">
        <v>391</v>
      </c>
      <c r="AB2651" t="s">
        <v>125</v>
      </c>
      <c r="AC2651" s="150" t="str">
        <f>IFERROR(IF(JRF!C2664="","",IF(AND(VLOOKUP(JRF!C2664,X:AA,4,0)=JRF!B2664,VLOOKUP(JRF!C2664,X:Y,2,0)="A"),"","Inactive Dept Combo Error")),"Inactive Dept Combo Error")</f>
        <v/>
      </c>
      <c r="AD2651" t="str">
        <f>IFERROR(IF('Journal Template'!D3063="","",IF(AND(VLOOKUP('Journal Template'!D3063,X:AA,4,0)='Journal Template'!A3063,VLOOKUP('Journal Template'!D3063,X:Y,2,0)="A"),"","Inactive Dept Combo Error")),"")</f>
        <v/>
      </c>
      <c r="AK2651" s="150" t="str">
        <f>IF(JRF!B2664="","",IF(JRF!B2664=IFERROR(VLOOKUP(JRF!B2664,Checks!AI:AI,1,0),0),"Entry in Branch/Satellite BU's",""))</f>
        <v/>
      </c>
      <c r="AL2651" t="str">
        <f>IFERROR(IF('Journal Template'!A3063="","",IF('Journal Template'!A3063=IFERROR(VLOOKUP('Journal Template'!A3063,Checks!AI:AI,1,0),0),"Entry in Branch/Satellite BU's","")),"")</f>
        <v/>
      </c>
      <c r="AO2651" s="171"/>
      <c r="AP2651" s="171"/>
      <c r="AQ2651" s="171"/>
      <c r="AR2651" s="171"/>
      <c r="CI2651" t="str">
        <f>IF(JRF!F2664&gt;0,"",IF(JRF!B2664="","",IF(LEFT(JRF!B2664,1)=IFERROR(VLOOKUP(LEFT(JRF!B2664,1),$CF$2:$CF$5,1,0),0),"Product Code Required",IF(JRF!C2664="","",IF(JRF!C2664=IFERROR(VLOOKUP(JRF!C2664,$CH:$CH,1,0),0),"Product Code Required","NA")))))</f>
        <v/>
      </c>
      <c r="CJ2651" t="str">
        <f>IF(JRF!AV2664&gt;0,"",IF(JRF!Q2664="","",IF(LEFT(JRF!Q2664,1)=IFERROR(VLOOKUP(LEFT(JRF!Q2664,1),$CF$2:$CF$5,1,0),0),"Product Code Required",IF(JRF!V2664="","",IF(JRF!V2664=IFERROR(VLOOKUP(JRF!V2664,$CH:$CH,1,0),0),"Product Code Required","NA")))))</f>
        <v/>
      </c>
      <c r="CK2651" t="str">
        <f>IFERROR(IF(LEN('Journal Template'!F2662)&gt;0,"",IF('Journal Template'!A2662="","",IF(LEFT('Journal Template'!A2662,1)=IFERROR(VLOOKUP(LEFT('Journal Template'!A2662,1),Checks!$CF$2:$CF$5,1,0),0),"Product Code Required",IF('Journal Template'!D2662="","",IF('Journal Template'!D2662=IFERROR(VLOOKUP('Journal Template'!D2662,Checks!$CH:$CH,1,0),0),"Product Code Required","NA"))))),"")</f>
        <v/>
      </c>
    </row>
    <row r="2652" spans="14:89">
      <c r="N2652" t="s">
        <v>12106</v>
      </c>
      <c r="O2652" t="s">
        <v>12107</v>
      </c>
      <c r="P2652" t="s">
        <v>386</v>
      </c>
      <c r="Q2652" s="150" t="str">
        <f>IF(JRF!D2665="","",IF(IFERROR(VLOOKUP(JRF!D2665,Checks!N:P,3,0),0)="A","","Inactive account in Use"))</f>
        <v/>
      </c>
      <c r="R2652" t="str">
        <f>IFERROR(IF('Journal Template'!C3064="","",IF(IFERROR(VLOOKUP('Journal Template'!C3064,Checks!N:P,3,0),0)="A","","Inactive account in Use")),"")</f>
        <v/>
      </c>
      <c r="V2652" s="150" t="str">
        <f>IF(JRF!C2665="","",IF(IFERROR(VLOOKUP(JRF!C2665,Checks!S:U,3,0),0)="A","Entry with System fund Dept",""))</f>
        <v/>
      </c>
      <c r="W2652" t="str">
        <f>IFERROR(IF('Journal Template'!D3064="","",IF(IFERROR(VLOOKUP('Journal Template'!D3064,Checks!S:U,3,0),0)="A","Entry with System fund Dept","")),"")</f>
        <v/>
      </c>
      <c r="X2652" t="s">
        <v>12108</v>
      </c>
      <c r="Y2652" t="s">
        <v>389</v>
      </c>
      <c r="Z2652" t="s">
        <v>12109</v>
      </c>
      <c r="AA2652" t="s">
        <v>391</v>
      </c>
      <c r="AB2652" t="s">
        <v>125</v>
      </c>
      <c r="AC2652" s="150" t="str">
        <f>IFERROR(IF(JRF!C2665="","",IF(AND(VLOOKUP(JRF!C2665,X:AA,4,0)=JRF!B2665,VLOOKUP(JRF!C2665,X:Y,2,0)="A"),"","Inactive Dept Combo Error")),"Inactive Dept Combo Error")</f>
        <v/>
      </c>
      <c r="AD2652" t="str">
        <f>IFERROR(IF('Journal Template'!D3064="","",IF(AND(VLOOKUP('Journal Template'!D3064,X:AA,4,0)='Journal Template'!A3064,VLOOKUP('Journal Template'!D3064,X:Y,2,0)="A"),"","Inactive Dept Combo Error")),"")</f>
        <v/>
      </c>
      <c r="AK2652" s="150" t="str">
        <f>IF(JRF!B2665="","",IF(JRF!B2665=IFERROR(VLOOKUP(JRF!B2665,Checks!AI:AI,1,0),0),"Entry in Branch/Satellite BU's",""))</f>
        <v/>
      </c>
      <c r="AL2652" t="str">
        <f>IFERROR(IF('Journal Template'!A3064="","",IF('Journal Template'!A3064=IFERROR(VLOOKUP('Journal Template'!A3064,Checks!AI:AI,1,0),0),"Entry in Branch/Satellite BU's","")),"")</f>
        <v/>
      </c>
      <c r="AO2652" s="171"/>
      <c r="AP2652" s="171"/>
      <c r="AQ2652" s="171"/>
      <c r="AR2652" s="171"/>
      <c r="CI2652" t="str">
        <f>IF(JRF!F2665&gt;0,"",IF(JRF!B2665="","",IF(LEFT(JRF!B2665,1)=IFERROR(VLOOKUP(LEFT(JRF!B2665,1),$CF$2:$CF$5,1,0),0),"Product Code Required",IF(JRF!C2665="","",IF(JRF!C2665=IFERROR(VLOOKUP(JRF!C2665,$CH:$CH,1,0),0),"Product Code Required","NA")))))</f>
        <v/>
      </c>
      <c r="CJ2652" t="str">
        <f>IF(JRF!AV2665&gt;0,"",IF(JRF!Q2665="","",IF(LEFT(JRF!Q2665,1)=IFERROR(VLOOKUP(LEFT(JRF!Q2665,1),$CF$2:$CF$5,1,0),0),"Product Code Required",IF(JRF!V2665="","",IF(JRF!V2665=IFERROR(VLOOKUP(JRF!V2665,$CH:$CH,1,0),0),"Product Code Required","NA")))))</f>
        <v/>
      </c>
      <c r="CK2652" t="str">
        <f>IFERROR(IF(LEN('Journal Template'!F2663)&gt;0,"",IF('Journal Template'!A2663="","",IF(LEFT('Journal Template'!A2663,1)=IFERROR(VLOOKUP(LEFT('Journal Template'!A2663,1),Checks!$CF$2:$CF$5,1,0),0),"Product Code Required",IF('Journal Template'!D2663="","",IF('Journal Template'!D2663=IFERROR(VLOOKUP('Journal Template'!D2663,Checks!$CH:$CH,1,0),0),"Product Code Required","NA"))))),"")</f>
        <v/>
      </c>
    </row>
    <row r="2653" spans="14:89">
      <c r="N2653" t="s">
        <v>12110</v>
      </c>
      <c r="O2653" t="s">
        <v>12111</v>
      </c>
      <c r="P2653" t="s">
        <v>386</v>
      </c>
      <c r="Q2653" s="150" t="str">
        <f>IF(JRF!D2666="","",IF(IFERROR(VLOOKUP(JRF!D2666,Checks!N:P,3,0),0)="A","","Inactive account in Use"))</f>
        <v/>
      </c>
      <c r="R2653" t="str">
        <f>IFERROR(IF('Journal Template'!C3065="","",IF(IFERROR(VLOOKUP('Journal Template'!C3065,Checks!N:P,3,0),0)="A","","Inactive account in Use")),"")</f>
        <v/>
      </c>
      <c r="V2653" s="150" t="str">
        <f>IF(JRF!C2666="","",IF(IFERROR(VLOOKUP(JRF!C2666,Checks!S:U,3,0),0)="A","Entry with System fund Dept",""))</f>
        <v/>
      </c>
      <c r="W2653" t="str">
        <f>IFERROR(IF('Journal Template'!D3065="","",IF(IFERROR(VLOOKUP('Journal Template'!D3065,Checks!S:U,3,0),0)="A","Entry with System fund Dept","")),"")</f>
        <v/>
      </c>
      <c r="X2653" t="s">
        <v>12112</v>
      </c>
      <c r="Y2653" t="s">
        <v>386</v>
      </c>
      <c r="Z2653" t="s">
        <v>12113</v>
      </c>
      <c r="AA2653" t="s">
        <v>391</v>
      </c>
      <c r="AB2653" t="s">
        <v>125</v>
      </c>
      <c r="AC2653" s="150" t="str">
        <f>IFERROR(IF(JRF!C2666="","",IF(AND(VLOOKUP(JRF!C2666,X:AA,4,0)=JRF!B2666,VLOOKUP(JRF!C2666,X:Y,2,0)="A"),"","Inactive Dept Combo Error")),"Inactive Dept Combo Error")</f>
        <v/>
      </c>
      <c r="AD2653" t="str">
        <f>IFERROR(IF('Journal Template'!D3065="","",IF(AND(VLOOKUP('Journal Template'!D3065,X:AA,4,0)='Journal Template'!A3065,VLOOKUP('Journal Template'!D3065,X:Y,2,0)="A"),"","Inactive Dept Combo Error")),"")</f>
        <v/>
      </c>
      <c r="AK2653" s="150" t="str">
        <f>IF(JRF!B2666="","",IF(JRF!B2666=IFERROR(VLOOKUP(JRF!B2666,Checks!AI:AI,1,0),0),"Entry in Branch/Satellite BU's",""))</f>
        <v/>
      </c>
      <c r="AL2653" t="str">
        <f>IFERROR(IF('Journal Template'!A3065="","",IF('Journal Template'!A3065=IFERROR(VLOOKUP('Journal Template'!A3065,Checks!AI:AI,1,0),0),"Entry in Branch/Satellite BU's","")),"")</f>
        <v/>
      </c>
      <c r="AO2653" s="171"/>
      <c r="AP2653" s="171"/>
      <c r="AQ2653" s="171"/>
      <c r="AR2653" s="171"/>
      <c r="CI2653" t="str">
        <f>IF(JRF!F2666&gt;0,"",IF(JRF!B2666="","",IF(LEFT(JRF!B2666,1)=IFERROR(VLOOKUP(LEFT(JRF!B2666,1),$CF$2:$CF$5,1,0),0),"Product Code Required",IF(JRF!C2666="","",IF(JRF!C2666=IFERROR(VLOOKUP(JRF!C2666,$CH:$CH,1,0),0),"Product Code Required","NA")))))</f>
        <v/>
      </c>
      <c r="CJ2653" t="str">
        <f>IF(JRF!AV2666&gt;0,"",IF(JRF!Q2666="","",IF(LEFT(JRF!Q2666,1)=IFERROR(VLOOKUP(LEFT(JRF!Q2666,1),$CF$2:$CF$5,1,0),0),"Product Code Required",IF(JRF!V2666="","",IF(JRF!V2666=IFERROR(VLOOKUP(JRF!V2666,$CH:$CH,1,0),0),"Product Code Required","NA")))))</f>
        <v/>
      </c>
      <c r="CK2653" t="str">
        <f>IFERROR(IF(LEN('Journal Template'!F2664)&gt;0,"",IF('Journal Template'!A2664="","",IF(LEFT('Journal Template'!A2664,1)=IFERROR(VLOOKUP(LEFT('Journal Template'!A2664,1),Checks!$CF$2:$CF$5,1,0),0),"Product Code Required",IF('Journal Template'!D2664="","",IF('Journal Template'!D2664=IFERROR(VLOOKUP('Journal Template'!D2664,Checks!$CH:$CH,1,0),0),"Product Code Required","NA"))))),"")</f>
        <v/>
      </c>
    </row>
    <row r="2654" spans="14:89">
      <c r="N2654" t="s">
        <v>12114</v>
      </c>
      <c r="O2654" t="s">
        <v>12115</v>
      </c>
      <c r="P2654" t="s">
        <v>386</v>
      </c>
      <c r="Q2654" s="150" t="str">
        <f>IF(JRF!D2667="","",IF(IFERROR(VLOOKUP(JRF!D2667,Checks!N:P,3,0),0)="A","","Inactive account in Use"))</f>
        <v/>
      </c>
      <c r="R2654" t="str">
        <f>IFERROR(IF('Journal Template'!C3066="","",IF(IFERROR(VLOOKUP('Journal Template'!C3066,Checks!N:P,3,0),0)="A","","Inactive account in Use")),"")</f>
        <v/>
      </c>
      <c r="V2654" s="150" t="str">
        <f>IF(JRF!C2667="","",IF(IFERROR(VLOOKUP(JRF!C2667,Checks!S:U,3,0),0)="A","Entry with System fund Dept",""))</f>
        <v/>
      </c>
      <c r="W2654" t="str">
        <f>IFERROR(IF('Journal Template'!D3066="","",IF(IFERROR(VLOOKUP('Journal Template'!D3066,Checks!S:U,3,0),0)="A","Entry with System fund Dept","")),"")</f>
        <v/>
      </c>
      <c r="X2654" t="s">
        <v>12116</v>
      </c>
      <c r="Y2654" t="s">
        <v>386</v>
      </c>
      <c r="Z2654" t="s">
        <v>12117</v>
      </c>
      <c r="AA2654" t="s">
        <v>391</v>
      </c>
      <c r="AB2654" t="s">
        <v>125</v>
      </c>
      <c r="AC2654" s="150" t="str">
        <f>IFERROR(IF(JRF!C2667="","",IF(AND(VLOOKUP(JRF!C2667,X:AA,4,0)=JRF!B2667,VLOOKUP(JRF!C2667,X:Y,2,0)="A"),"","Inactive Dept Combo Error")),"Inactive Dept Combo Error")</f>
        <v/>
      </c>
      <c r="AD2654" t="str">
        <f>IFERROR(IF('Journal Template'!D3066="","",IF(AND(VLOOKUP('Journal Template'!D3066,X:AA,4,0)='Journal Template'!A3066,VLOOKUP('Journal Template'!D3066,X:Y,2,0)="A"),"","Inactive Dept Combo Error")),"")</f>
        <v/>
      </c>
      <c r="AK2654" s="150" t="str">
        <f>IF(JRF!B2667="","",IF(JRF!B2667=IFERROR(VLOOKUP(JRF!B2667,Checks!AI:AI,1,0),0),"Entry in Branch/Satellite BU's",""))</f>
        <v/>
      </c>
      <c r="AL2654" t="str">
        <f>IFERROR(IF('Journal Template'!A3066="","",IF('Journal Template'!A3066=IFERROR(VLOOKUP('Journal Template'!A3066,Checks!AI:AI,1,0),0),"Entry in Branch/Satellite BU's","")),"")</f>
        <v/>
      </c>
      <c r="AO2654" s="171"/>
      <c r="AP2654" s="171"/>
      <c r="AQ2654" s="171"/>
      <c r="AR2654" s="171"/>
      <c r="CI2654" t="str">
        <f>IF(JRF!F2667&gt;0,"",IF(JRF!B2667="","",IF(LEFT(JRF!B2667,1)=IFERROR(VLOOKUP(LEFT(JRF!B2667,1),$CF$2:$CF$5,1,0),0),"Product Code Required",IF(JRF!C2667="","",IF(JRF!C2667=IFERROR(VLOOKUP(JRF!C2667,$CH:$CH,1,0),0),"Product Code Required","NA")))))</f>
        <v/>
      </c>
      <c r="CJ2654" t="str">
        <f>IF(JRF!AV2667&gt;0,"",IF(JRF!Q2667="","",IF(LEFT(JRF!Q2667,1)=IFERROR(VLOOKUP(LEFT(JRF!Q2667,1),$CF$2:$CF$5,1,0),0),"Product Code Required",IF(JRF!V2667="","",IF(JRF!V2667=IFERROR(VLOOKUP(JRF!V2667,$CH:$CH,1,0),0),"Product Code Required","NA")))))</f>
        <v/>
      </c>
      <c r="CK2654" t="str">
        <f>IFERROR(IF(LEN('Journal Template'!F2665)&gt;0,"",IF('Journal Template'!A2665="","",IF(LEFT('Journal Template'!A2665,1)=IFERROR(VLOOKUP(LEFT('Journal Template'!A2665,1),Checks!$CF$2:$CF$5,1,0),0),"Product Code Required",IF('Journal Template'!D2665="","",IF('Journal Template'!D2665=IFERROR(VLOOKUP('Journal Template'!D2665,Checks!$CH:$CH,1,0),0),"Product Code Required","NA"))))),"")</f>
        <v/>
      </c>
    </row>
    <row r="2655" spans="14:89">
      <c r="N2655" t="s">
        <v>12118</v>
      </c>
      <c r="O2655" t="s">
        <v>12119</v>
      </c>
      <c r="P2655" t="s">
        <v>386</v>
      </c>
      <c r="Q2655" s="150" t="str">
        <f>IF(JRF!D2668="","",IF(IFERROR(VLOOKUP(JRF!D2668,Checks!N:P,3,0),0)="A","","Inactive account in Use"))</f>
        <v/>
      </c>
      <c r="R2655" t="str">
        <f>IFERROR(IF('Journal Template'!C3067="","",IF(IFERROR(VLOOKUP('Journal Template'!C3067,Checks!N:P,3,0),0)="A","","Inactive account in Use")),"")</f>
        <v/>
      </c>
      <c r="V2655" s="150" t="str">
        <f>IF(JRF!C2668="","",IF(IFERROR(VLOOKUP(JRF!C2668,Checks!S:U,3,0),0)="A","Entry with System fund Dept",""))</f>
        <v/>
      </c>
      <c r="W2655" t="str">
        <f>IFERROR(IF('Journal Template'!D3067="","",IF(IFERROR(VLOOKUP('Journal Template'!D3067,Checks!S:U,3,0),0)="A","Entry with System fund Dept","")),"")</f>
        <v/>
      </c>
      <c r="X2655" t="s">
        <v>12120</v>
      </c>
      <c r="Y2655" t="s">
        <v>386</v>
      </c>
      <c r="Z2655" t="s">
        <v>12121</v>
      </c>
      <c r="AA2655" t="s">
        <v>391</v>
      </c>
      <c r="AB2655" t="s">
        <v>125</v>
      </c>
      <c r="AC2655" s="150" t="str">
        <f>IFERROR(IF(JRF!C2668="","",IF(AND(VLOOKUP(JRF!C2668,X:AA,4,0)=JRF!B2668,VLOOKUP(JRF!C2668,X:Y,2,0)="A"),"","Inactive Dept Combo Error")),"Inactive Dept Combo Error")</f>
        <v/>
      </c>
      <c r="AD2655" t="str">
        <f>IFERROR(IF('Journal Template'!D3067="","",IF(AND(VLOOKUP('Journal Template'!D3067,X:AA,4,0)='Journal Template'!A3067,VLOOKUP('Journal Template'!D3067,X:Y,2,0)="A"),"","Inactive Dept Combo Error")),"")</f>
        <v/>
      </c>
      <c r="AK2655" s="150" t="str">
        <f>IF(JRF!B2668="","",IF(JRF!B2668=IFERROR(VLOOKUP(JRF!B2668,Checks!AI:AI,1,0),0),"Entry in Branch/Satellite BU's",""))</f>
        <v/>
      </c>
      <c r="AL2655" t="str">
        <f>IFERROR(IF('Journal Template'!A3067="","",IF('Journal Template'!A3067=IFERROR(VLOOKUP('Journal Template'!A3067,Checks!AI:AI,1,0),0),"Entry in Branch/Satellite BU's","")),"")</f>
        <v/>
      </c>
      <c r="AO2655" s="171"/>
      <c r="AP2655" s="171"/>
      <c r="AQ2655" s="171"/>
      <c r="AR2655" s="171"/>
      <c r="CI2655" t="str">
        <f>IF(JRF!F2668&gt;0,"",IF(JRF!B2668="","",IF(LEFT(JRF!B2668,1)=IFERROR(VLOOKUP(LEFT(JRF!B2668,1),$CF$2:$CF$5,1,0),0),"Product Code Required",IF(JRF!C2668="","",IF(JRF!C2668=IFERROR(VLOOKUP(JRF!C2668,$CH:$CH,1,0),0),"Product Code Required","NA")))))</f>
        <v/>
      </c>
      <c r="CJ2655" t="str">
        <f>IF(JRF!AV2668&gt;0,"",IF(JRF!Q2668="","",IF(LEFT(JRF!Q2668,1)=IFERROR(VLOOKUP(LEFT(JRF!Q2668,1),$CF$2:$CF$5,1,0),0),"Product Code Required",IF(JRF!V2668="","",IF(JRF!V2668=IFERROR(VLOOKUP(JRF!V2668,$CH:$CH,1,0),0),"Product Code Required","NA")))))</f>
        <v/>
      </c>
      <c r="CK2655" t="str">
        <f>IFERROR(IF(LEN('Journal Template'!F2666)&gt;0,"",IF('Journal Template'!A2666="","",IF(LEFT('Journal Template'!A2666,1)=IFERROR(VLOOKUP(LEFT('Journal Template'!A2666,1),Checks!$CF$2:$CF$5,1,0),0),"Product Code Required",IF('Journal Template'!D2666="","",IF('Journal Template'!D2666=IFERROR(VLOOKUP('Journal Template'!D2666,Checks!$CH:$CH,1,0),0),"Product Code Required","NA"))))),"")</f>
        <v/>
      </c>
    </row>
    <row r="2656" spans="14:89">
      <c r="N2656" t="s">
        <v>12122</v>
      </c>
      <c r="O2656" t="s">
        <v>12123</v>
      </c>
      <c r="P2656" t="s">
        <v>386</v>
      </c>
      <c r="Q2656" s="150" t="str">
        <f>IF(JRF!D2669="","",IF(IFERROR(VLOOKUP(JRF!D2669,Checks!N:P,3,0),0)="A","","Inactive account in Use"))</f>
        <v/>
      </c>
      <c r="R2656" t="str">
        <f>IFERROR(IF('Journal Template'!C3068="","",IF(IFERROR(VLOOKUP('Journal Template'!C3068,Checks!N:P,3,0),0)="A","","Inactive account in Use")),"")</f>
        <v/>
      </c>
      <c r="V2656" s="150" t="str">
        <f>IF(JRF!C2669="","",IF(IFERROR(VLOOKUP(JRF!C2669,Checks!S:U,3,0),0)="A","Entry with System fund Dept",""))</f>
        <v/>
      </c>
      <c r="W2656" t="str">
        <f>IFERROR(IF('Journal Template'!D3068="","",IF(IFERROR(VLOOKUP('Journal Template'!D3068,Checks!S:U,3,0),0)="A","Entry with System fund Dept","")),"")</f>
        <v/>
      </c>
      <c r="X2656" t="s">
        <v>12124</v>
      </c>
      <c r="Y2656" t="s">
        <v>386</v>
      </c>
      <c r="Z2656" t="s">
        <v>12125</v>
      </c>
      <c r="AA2656" t="s">
        <v>391</v>
      </c>
      <c r="AB2656" t="s">
        <v>125</v>
      </c>
      <c r="AC2656" s="150" t="str">
        <f>IFERROR(IF(JRF!C2669="","",IF(AND(VLOOKUP(JRF!C2669,X:AA,4,0)=JRF!B2669,VLOOKUP(JRF!C2669,X:Y,2,0)="A"),"","Inactive Dept Combo Error")),"Inactive Dept Combo Error")</f>
        <v/>
      </c>
      <c r="AD2656" t="str">
        <f>IFERROR(IF('Journal Template'!D3068="","",IF(AND(VLOOKUP('Journal Template'!D3068,X:AA,4,0)='Journal Template'!A3068,VLOOKUP('Journal Template'!D3068,X:Y,2,0)="A"),"","Inactive Dept Combo Error")),"")</f>
        <v/>
      </c>
      <c r="AK2656" s="150" t="str">
        <f>IF(JRF!B2669="","",IF(JRF!B2669=IFERROR(VLOOKUP(JRF!B2669,Checks!AI:AI,1,0),0),"Entry in Branch/Satellite BU's",""))</f>
        <v/>
      </c>
      <c r="AL2656" t="str">
        <f>IFERROR(IF('Journal Template'!A3068="","",IF('Journal Template'!A3068=IFERROR(VLOOKUP('Journal Template'!A3068,Checks!AI:AI,1,0),0),"Entry in Branch/Satellite BU's","")),"")</f>
        <v/>
      </c>
      <c r="AO2656" s="171"/>
      <c r="AP2656" s="171"/>
      <c r="AQ2656" s="171"/>
      <c r="AR2656" s="171"/>
      <c r="CI2656" t="str">
        <f>IF(JRF!F2669&gt;0,"",IF(JRF!B2669="","",IF(LEFT(JRF!B2669,1)=IFERROR(VLOOKUP(LEFT(JRF!B2669,1),$CF$2:$CF$5,1,0),0),"Product Code Required",IF(JRF!C2669="","",IF(JRF!C2669=IFERROR(VLOOKUP(JRF!C2669,$CH:$CH,1,0),0),"Product Code Required","NA")))))</f>
        <v/>
      </c>
      <c r="CJ2656" t="str">
        <f>IF(JRF!AV2669&gt;0,"",IF(JRF!Q2669="","",IF(LEFT(JRF!Q2669,1)=IFERROR(VLOOKUP(LEFT(JRF!Q2669,1),$CF$2:$CF$5,1,0),0),"Product Code Required",IF(JRF!V2669="","",IF(JRF!V2669=IFERROR(VLOOKUP(JRF!V2669,$CH:$CH,1,0),0),"Product Code Required","NA")))))</f>
        <v/>
      </c>
      <c r="CK2656" t="str">
        <f>IFERROR(IF(LEN('Journal Template'!F2667)&gt;0,"",IF('Journal Template'!A2667="","",IF(LEFT('Journal Template'!A2667,1)=IFERROR(VLOOKUP(LEFT('Journal Template'!A2667,1),Checks!$CF$2:$CF$5,1,0),0),"Product Code Required",IF('Journal Template'!D2667="","",IF('Journal Template'!D2667=IFERROR(VLOOKUP('Journal Template'!D2667,Checks!$CH:$CH,1,0),0),"Product Code Required","NA"))))),"")</f>
        <v/>
      </c>
    </row>
    <row r="2657" spans="14:89">
      <c r="N2657" t="s">
        <v>12126</v>
      </c>
      <c r="O2657" t="s">
        <v>12127</v>
      </c>
      <c r="P2657" t="s">
        <v>386</v>
      </c>
      <c r="Q2657" s="150" t="str">
        <f>IF(JRF!D2670="","",IF(IFERROR(VLOOKUP(JRF!D2670,Checks!N:P,3,0),0)="A","","Inactive account in Use"))</f>
        <v/>
      </c>
      <c r="R2657" t="str">
        <f>IFERROR(IF('Journal Template'!C3069="","",IF(IFERROR(VLOOKUP('Journal Template'!C3069,Checks!N:P,3,0),0)="A","","Inactive account in Use")),"")</f>
        <v/>
      </c>
      <c r="V2657" s="150" t="str">
        <f>IF(JRF!C2670="","",IF(IFERROR(VLOOKUP(JRF!C2670,Checks!S:U,3,0),0)="A","Entry with System fund Dept",""))</f>
        <v/>
      </c>
      <c r="W2657" t="str">
        <f>IFERROR(IF('Journal Template'!D3069="","",IF(IFERROR(VLOOKUP('Journal Template'!D3069,Checks!S:U,3,0),0)="A","Entry with System fund Dept","")),"")</f>
        <v/>
      </c>
      <c r="X2657" t="s">
        <v>12128</v>
      </c>
      <c r="Y2657" t="s">
        <v>386</v>
      </c>
      <c r="Z2657" t="s">
        <v>12129</v>
      </c>
      <c r="AA2657" t="s">
        <v>391</v>
      </c>
      <c r="AB2657" t="s">
        <v>125</v>
      </c>
      <c r="AC2657" s="150" t="str">
        <f>IFERROR(IF(JRF!C2670="","",IF(AND(VLOOKUP(JRF!C2670,X:AA,4,0)=JRF!B2670,VLOOKUP(JRF!C2670,X:Y,2,0)="A"),"","Inactive Dept Combo Error")),"Inactive Dept Combo Error")</f>
        <v/>
      </c>
      <c r="AD2657" t="str">
        <f>IFERROR(IF('Journal Template'!D3069="","",IF(AND(VLOOKUP('Journal Template'!D3069,X:AA,4,0)='Journal Template'!A3069,VLOOKUP('Journal Template'!D3069,X:Y,2,0)="A"),"","Inactive Dept Combo Error")),"")</f>
        <v/>
      </c>
      <c r="AK2657" s="150" t="str">
        <f>IF(JRF!B2670="","",IF(JRF!B2670=IFERROR(VLOOKUP(JRF!B2670,Checks!AI:AI,1,0),0),"Entry in Branch/Satellite BU's",""))</f>
        <v/>
      </c>
      <c r="AL2657" t="str">
        <f>IFERROR(IF('Journal Template'!A3069="","",IF('Journal Template'!A3069=IFERROR(VLOOKUP('Journal Template'!A3069,Checks!AI:AI,1,0),0),"Entry in Branch/Satellite BU's","")),"")</f>
        <v/>
      </c>
      <c r="AO2657" s="171"/>
      <c r="AP2657" s="171"/>
      <c r="AQ2657" s="171"/>
      <c r="AR2657" s="171"/>
      <c r="CI2657" t="str">
        <f>IF(JRF!F2670&gt;0,"",IF(JRF!B2670="","",IF(LEFT(JRF!B2670,1)=IFERROR(VLOOKUP(LEFT(JRF!B2670,1),$CF$2:$CF$5,1,0),0),"Product Code Required",IF(JRF!C2670="","",IF(JRF!C2670=IFERROR(VLOOKUP(JRF!C2670,$CH:$CH,1,0),0),"Product Code Required","NA")))))</f>
        <v/>
      </c>
      <c r="CJ2657" t="str">
        <f>IF(JRF!AV2670&gt;0,"",IF(JRF!Q2670="","",IF(LEFT(JRF!Q2670,1)=IFERROR(VLOOKUP(LEFT(JRF!Q2670,1),$CF$2:$CF$5,1,0),0),"Product Code Required",IF(JRF!V2670="","",IF(JRF!V2670=IFERROR(VLOOKUP(JRF!V2670,$CH:$CH,1,0),0),"Product Code Required","NA")))))</f>
        <v/>
      </c>
      <c r="CK2657" t="str">
        <f>IFERROR(IF(LEN('Journal Template'!F2668)&gt;0,"",IF('Journal Template'!A2668="","",IF(LEFT('Journal Template'!A2668,1)=IFERROR(VLOOKUP(LEFT('Journal Template'!A2668,1),Checks!$CF$2:$CF$5,1,0),0),"Product Code Required",IF('Journal Template'!D2668="","",IF('Journal Template'!D2668=IFERROR(VLOOKUP('Journal Template'!D2668,Checks!$CH:$CH,1,0),0),"Product Code Required","NA"))))),"")</f>
        <v/>
      </c>
    </row>
    <row r="2658" spans="14:89">
      <c r="N2658" t="s">
        <v>12130</v>
      </c>
      <c r="O2658" t="s">
        <v>12131</v>
      </c>
      <c r="P2658" t="s">
        <v>386</v>
      </c>
      <c r="Q2658" s="150" t="str">
        <f>IF(JRF!D2671="","",IF(IFERROR(VLOOKUP(JRF!D2671,Checks!N:P,3,0),0)="A","","Inactive account in Use"))</f>
        <v/>
      </c>
      <c r="R2658" t="str">
        <f>IFERROR(IF('Journal Template'!C3070="","",IF(IFERROR(VLOOKUP('Journal Template'!C3070,Checks!N:P,3,0),0)="A","","Inactive account in Use")),"")</f>
        <v/>
      </c>
      <c r="V2658" s="150" t="str">
        <f>IF(JRF!C2671="","",IF(IFERROR(VLOOKUP(JRF!C2671,Checks!S:U,3,0),0)="A","Entry with System fund Dept",""))</f>
        <v/>
      </c>
      <c r="W2658" t="str">
        <f>IFERROR(IF('Journal Template'!D3070="","",IF(IFERROR(VLOOKUP('Journal Template'!D3070,Checks!S:U,3,0),0)="A","Entry with System fund Dept","")),"")</f>
        <v/>
      </c>
      <c r="X2658" t="s">
        <v>12132</v>
      </c>
      <c r="Y2658" t="s">
        <v>386</v>
      </c>
      <c r="Z2658" t="s">
        <v>12133</v>
      </c>
      <c r="AA2658" t="s">
        <v>391</v>
      </c>
      <c r="AB2658" t="s">
        <v>125</v>
      </c>
      <c r="AC2658" s="150" t="str">
        <f>IFERROR(IF(JRF!C2671="","",IF(AND(VLOOKUP(JRF!C2671,X:AA,4,0)=JRF!B2671,VLOOKUP(JRF!C2671,X:Y,2,0)="A"),"","Inactive Dept Combo Error")),"Inactive Dept Combo Error")</f>
        <v/>
      </c>
      <c r="AD2658" t="str">
        <f>IFERROR(IF('Journal Template'!D3070="","",IF(AND(VLOOKUP('Journal Template'!D3070,X:AA,4,0)='Journal Template'!A3070,VLOOKUP('Journal Template'!D3070,X:Y,2,0)="A"),"","Inactive Dept Combo Error")),"")</f>
        <v/>
      </c>
      <c r="AK2658" s="150" t="str">
        <f>IF(JRF!B2671="","",IF(JRF!B2671=IFERROR(VLOOKUP(JRF!B2671,Checks!AI:AI,1,0),0),"Entry in Branch/Satellite BU's",""))</f>
        <v/>
      </c>
      <c r="AL2658" t="str">
        <f>IFERROR(IF('Journal Template'!A3070="","",IF('Journal Template'!A3070=IFERROR(VLOOKUP('Journal Template'!A3070,Checks!AI:AI,1,0),0),"Entry in Branch/Satellite BU's","")),"")</f>
        <v/>
      </c>
      <c r="AO2658" s="171"/>
      <c r="AP2658" s="171"/>
      <c r="AQ2658" s="171"/>
      <c r="AR2658" s="171"/>
      <c r="CI2658" t="str">
        <f>IF(JRF!F2671&gt;0,"",IF(JRF!B2671="","",IF(LEFT(JRF!B2671,1)=IFERROR(VLOOKUP(LEFT(JRF!B2671,1),$CF$2:$CF$5,1,0),0),"Product Code Required",IF(JRF!C2671="","",IF(JRF!C2671=IFERROR(VLOOKUP(JRF!C2671,$CH:$CH,1,0),0),"Product Code Required","NA")))))</f>
        <v/>
      </c>
      <c r="CJ2658" t="str">
        <f>IF(JRF!AV2671&gt;0,"",IF(JRF!Q2671="","",IF(LEFT(JRF!Q2671,1)=IFERROR(VLOOKUP(LEFT(JRF!Q2671,1),$CF$2:$CF$5,1,0),0),"Product Code Required",IF(JRF!V2671="","",IF(JRF!V2671=IFERROR(VLOOKUP(JRF!V2671,$CH:$CH,1,0),0),"Product Code Required","NA")))))</f>
        <v/>
      </c>
      <c r="CK2658" t="str">
        <f>IFERROR(IF(LEN('Journal Template'!F2669)&gt;0,"",IF('Journal Template'!A2669="","",IF(LEFT('Journal Template'!A2669,1)=IFERROR(VLOOKUP(LEFT('Journal Template'!A2669,1),Checks!$CF$2:$CF$5,1,0),0),"Product Code Required",IF('Journal Template'!D2669="","",IF('Journal Template'!D2669=IFERROR(VLOOKUP('Journal Template'!D2669,Checks!$CH:$CH,1,0),0),"Product Code Required","NA"))))),"")</f>
        <v/>
      </c>
    </row>
    <row r="2659" spans="14:89">
      <c r="N2659" t="s">
        <v>12134</v>
      </c>
      <c r="O2659" t="s">
        <v>12135</v>
      </c>
      <c r="P2659" t="s">
        <v>386</v>
      </c>
      <c r="Q2659" s="150" t="str">
        <f>IF(JRF!D2672="","",IF(IFERROR(VLOOKUP(JRF!D2672,Checks!N:P,3,0),0)="A","","Inactive account in Use"))</f>
        <v/>
      </c>
      <c r="R2659" t="str">
        <f>IFERROR(IF('Journal Template'!C3071="","",IF(IFERROR(VLOOKUP('Journal Template'!C3071,Checks!N:P,3,0),0)="A","","Inactive account in Use")),"")</f>
        <v/>
      </c>
      <c r="V2659" s="150" t="str">
        <f>IF(JRF!C2672="","",IF(IFERROR(VLOOKUP(JRF!C2672,Checks!S:U,3,0),0)="A","Entry with System fund Dept",""))</f>
        <v/>
      </c>
      <c r="W2659" t="str">
        <f>IFERROR(IF('Journal Template'!D3071="","",IF(IFERROR(VLOOKUP('Journal Template'!D3071,Checks!S:U,3,0),0)="A","Entry with System fund Dept","")),"")</f>
        <v/>
      </c>
      <c r="X2659" t="s">
        <v>12136</v>
      </c>
      <c r="Y2659" t="s">
        <v>386</v>
      </c>
      <c r="Z2659" t="s">
        <v>12137</v>
      </c>
      <c r="AA2659" t="s">
        <v>391</v>
      </c>
      <c r="AB2659" t="s">
        <v>125</v>
      </c>
      <c r="AC2659" s="150" t="str">
        <f>IFERROR(IF(JRF!C2672="","",IF(AND(VLOOKUP(JRF!C2672,X:AA,4,0)=JRF!B2672,VLOOKUP(JRF!C2672,X:Y,2,0)="A"),"","Inactive Dept Combo Error")),"Inactive Dept Combo Error")</f>
        <v/>
      </c>
      <c r="AD2659" t="str">
        <f>IFERROR(IF('Journal Template'!D3071="","",IF(AND(VLOOKUP('Journal Template'!D3071,X:AA,4,0)='Journal Template'!A3071,VLOOKUP('Journal Template'!D3071,X:Y,2,0)="A"),"","Inactive Dept Combo Error")),"")</f>
        <v/>
      </c>
      <c r="AK2659" s="150" t="str">
        <f>IF(JRF!B2672="","",IF(JRF!B2672=IFERROR(VLOOKUP(JRF!B2672,Checks!AI:AI,1,0),0),"Entry in Branch/Satellite BU's",""))</f>
        <v/>
      </c>
      <c r="AL2659" t="str">
        <f>IFERROR(IF('Journal Template'!A3071="","",IF('Journal Template'!A3071=IFERROR(VLOOKUP('Journal Template'!A3071,Checks!AI:AI,1,0),0),"Entry in Branch/Satellite BU's","")),"")</f>
        <v/>
      </c>
      <c r="AO2659" s="171"/>
      <c r="AP2659" s="171"/>
      <c r="AQ2659" s="171"/>
      <c r="AR2659" s="171"/>
      <c r="CI2659" t="str">
        <f>IF(JRF!F2672&gt;0,"",IF(JRF!B2672="","",IF(LEFT(JRF!B2672,1)=IFERROR(VLOOKUP(LEFT(JRF!B2672,1),$CF$2:$CF$5,1,0),0),"Product Code Required",IF(JRF!C2672="","",IF(JRF!C2672=IFERROR(VLOOKUP(JRF!C2672,$CH:$CH,1,0),0),"Product Code Required","NA")))))</f>
        <v/>
      </c>
      <c r="CJ2659" t="str">
        <f>IF(JRF!AV2672&gt;0,"",IF(JRF!Q2672="","",IF(LEFT(JRF!Q2672,1)=IFERROR(VLOOKUP(LEFT(JRF!Q2672,1),$CF$2:$CF$5,1,0),0),"Product Code Required",IF(JRF!V2672="","",IF(JRF!V2672=IFERROR(VLOOKUP(JRF!V2672,$CH:$CH,1,0),0),"Product Code Required","NA")))))</f>
        <v/>
      </c>
      <c r="CK2659" t="str">
        <f>IFERROR(IF(LEN('Journal Template'!F2670)&gt;0,"",IF('Journal Template'!A2670="","",IF(LEFT('Journal Template'!A2670,1)=IFERROR(VLOOKUP(LEFT('Journal Template'!A2670,1),Checks!$CF$2:$CF$5,1,0),0),"Product Code Required",IF('Journal Template'!D2670="","",IF('Journal Template'!D2670=IFERROR(VLOOKUP('Journal Template'!D2670,Checks!$CH:$CH,1,0),0),"Product Code Required","NA"))))),"")</f>
        <v/>
      </c>
    </row>
    <row r="2660" spans="14:89">
      <c r="N2660" t="s">
        <v>12138</v>
      </c>
      <c r="O2660" t="s">
        <v>12139</v>
      </c>
      <c r="P2660" t="s">
        <v>386</v>
      </c>
      <c r="Q2660" s="150" t="str">
        <f>IF(JRF!D2673="","",IF(IFERROR(VLOOKUP(JRF!D2673,Checks!N:P,3,0),0)="A","","Inactive account in Use"))</f>
        <v/>
      </c>
      <c r="R2660" t="str">
        <f>IFERROR(IF('Journal Template'!C3072="","",IF(IFERROR(VLOOKUP('Journal Template'!C3072,Checks!N:P,3,0),0)="A","","Inactive account in Use")),"")</f>
        <v/>
      </c>
      <c r="V2660" s="150" t="str">
        <f>IF(JRF!C2673="","",IF(IFERROR(VLOOKUP(JRF!C2673,Checks!S:U,3,0),0)="A","Entry with System fund Dept",""))</f>
        <v/>
      </c>
      <c r="W2660" t="str">
        <f>IFERROR(IF('Journal Template'!D3072="","",IF(IFERROR(VLOOKUP('Journal Template'!D3072,Checks!S:U,3,0),0)="A","Entry with System fund Dept","")),"")</f>
        <v/>
      </c>
      <c r="X2660" t="s">
        <v>12140</v>
      </c>
      <c r="Y2660" t="s">
        <v>386</v>
      </c>
      <c r="Z2660" t="s">
        <v>12141</v>
      </c>
      <c r="AA2660" t="s">
        <v>391</v>
      </c>
      <c r="AB2660" t="s">
        <v>125</v>
      </c>
      <c r="AC2660" s="150" t="str">
        <f>IFERROR(IF(JRF!C2673="","",IF(AND(VLOOKUP(JRF!C2673,X:AA,4,0)=JRF!B2673,VLOOKUP(JRF!C2673,X:Y,2,0)="A"),"","Inactive Dept Combo Error")),"Inactive Dept Combo Error")</f>
        <v/>
      </c>
      <c r="AD2660" t="str">
        <f>IFERROR(IF('Journal Template'!D3072="","",IF(AND(VLOOKUP('Journal Template'!D3072,X:AA,4,0)='Journal Template'!A3072,VLOOKUP('Journal Template'!D3072,X:Y,2,0)="A"),"","Inactive Dept Combo Error")),"")</f>
        <v/>
      </c>
      <c r="AK2660" s="150" t="str">
        <f>IF(JRF!B2673="","",IF(JRF!B2673=IFERROR(VLOOKUP(JRF!B2673,Checks!AI:AI,1,0),0),"Entry in Branch/Satellite BU's",""))</f>
        <v/>
      </c>
      <c r="AL2660" t="str">
        <f>IFERROR(IF('Journal Template'!A3072="","",IF('Journal Template'!A3072=IFERROR(VLOOKUP('Journal Template'!A3072,Checks!AI:AI,1,0),0),"Entry in Branch/Satellite BU's","")),"")</f>
        <v/>
      </c>
      <c r="AO2660" s="171"/>
      <c r="AP2660" s="171"/>
      <c r="AQ2660" s="171"/>
      <c r="AR2660" s="171"/>
      <c r="CI2660" t="str">
        <f>IF(JRF!F2673&gt;0,"",IF(JRF!B2673="","",IF(LEFT(JRF!B2673,1)=IFERROR(VLOOKUP(LEFT(JRF!B2673,1),$CF$2:$CF$5,1,0),0),"Product Code Required",IF(JRF!C2673="","",IF(JRF!C2673=IFERROR(VLOOKUP(JRF!C2673,$CH:$CH,1,0),0),"Product Code Required","NA")))))</f>
        <v/>
      </c>
      <c r="CJ2660" t="str">
        <f>IF(JRF!AV2673&gt;0,"",IF(JRF!Q2673="","",IF(LEFT(JRF!Q2673,1)=IFERROR(VLOOKUP(LEFT(JRF!Q2673,1),$CF$2:$CF$5,1,0),0),"Product Code Required",IF(JRF!V2673="","",IF(JRF!V2673=IFERROR(VLOOKUP(JRF!V2673,$CH:$CH,1,0),0),"Product Code Required","NA")))))</f>
        <v/>
      </c>
      <c r="CK2660" t="str">
        <f>IFERROR(IF(LEN('Journal Template'!F2671)&gt;0,"",IF('Journal Template'!A2671="","",IF(LEFT('Journal Template'!A2671,1)=IFERROR(VLOOKUP(LEFT('Journal Template'!A2671,1),Checks!$CF$2:$CF$5,1,0),0),"Product Code Required",IF('Journal Template'!D2671="","",IF('Journal Template'!D2671=IFERROR(VLOOKUP('Journal Template'!D2671,Checks!$CH:$CH,1,0),0),"Product Code Required","NA"))))),"")</f>
        <v/>
      </c>
    </row>
    <row r="2661" spans="14:89">
      <c r="N2661" t="s">
        <v>12142</v>
      </c>
      <c r="O2661" t="s">
        <v>12143</v>
      </c>
      <c r="P2661" t="s">
        <v>386</v>
      </c>
      <c r="Q2661" s="150" t="str">
        <f>IF(JRF!D2674="","",IF(IFERROR(VLOOKUP(JRF!D2674,Checks!N:P,3,0),0)="A","","Inactive account in Use"))</f>
        <v/>
      </c>
      <c r="R2661" t="str">
        <f>IFERROR(IF('Journal Template'!C3073="","",IF(IFERROR(VLOOKUP('Journal Template'!C3073,Checks!N:P,3,0),0)="A","","Inactive account in Use")),"")</f>
        <v/>
      </c>
      <c r="V2661" s="150" t="str">
        <f>IF(JRF!C2674="","",IF(IFERROR(VLOOKUP(JRF!C2674,Checks!S:U,3,0),0)="A","Entry with System fund Dept",""))</f>
        <v/>
      </c>
      <c r="W2661" t="str">
        <f>IFERROR(IF('Journal Template'!D3073="","",IF(IFERROR(VLOOKUP('Journal Template'!D3073,Checks!S:U,3,0),0)="A","Entry with System fund Dept","")),"")</f>
        <v/>
      </c>
      <c r="X2661" t="s">
        <v>12144</v>
      </c>
      <c r="Y2661" t="s">
        <v>389</v>
      </c>
      <c r="Z2661" t="s">
        <v>12145</v>
      </c>
      <c r="AA2661" t="s">
        <v>932</v>
      </c>
      <c r="AB2661" t="s">
        <v>3550</v>
      </c>
      <c r="AC2661" s="150" t="str">
        <f>IFERROR(IF(JRF!C2674="","",IF(AND(VLOOKUP(JRF!C2674,X:AA,4,0)=JRF!B2674,VLOOKUP(JRF!C2674,X:Y,2,0)="A"),"","Inactive Dept Combo Error")),"Inactive Dept Combo Error")</f>
        <v/>
      </c>
      <c r="AD2661" t="str">
        <f>IFERROR(IF('Journal Template'!D3073="","",IF(AND(VLOOKUP('Journal Template'!D3073,X:AA,4,0)='Journal Template'!A3073,VLOOKUP('Journal Template'!D3073,X:Y,2,0)="A"),"","Inactive Dept Combo Error")),"")</f>
        <v/>
      </c>
      <c r="AK2661" s="150" t="str">
        <f>IF(JRF!B2674="","",IF(JRF!B2674=IFERROR(VLOOKUP(JRF!B2674,Checks!AI:AI,1,0),0),"Entry in Branch/Satellite BU's",""))</f>
        <v/>
      </c>
      <c r="AL2661" t="str">
        <f>IFERROR(IF('Journal Template'!A3073="","",IF('Journal Template'!A3073=IFERROR(VLOOKUP('Journal Template'!A3073,Checks!AI:AI,1,0),0),"Entry in Branch/Satellite BU's","")),"")</f>
        <v/>
      </c>
      <c r="AO2661" s="171"/>
      <c r="AP2661" s="171"/>
      <c r="AQ2661" s="171"/>
      <c r="AR2661" s="171"/>
      <c r="CI2661" t="str">
        <f>IF(JRF!F2674&gt;0,"",IF(JRF!B2674="","",IF(LEFT(JRF!B2674,1)=IFERROR(VLOOKUP(LEFT(JRF!B2674,1),$CF$2:$CF$5,1,0),0),"Product Code Required",IF(JRF!C2674="","",IF(JRF!C2674=IFERROR(VLOOKUP(JRF!C2674,$CH:$CH,1,0),0),"Product Code Required","NA")))))</f>
        <v/>
      </c>
      <c r="CJ2661" t="str">
        <f>IF(JRF!AV2674&gt;0,"",IF(JRF!Q2674="","",IF(LEFT(JRF!Q2674,1)=IFERROR(VLOOKUP(LEFT(JRF!Q2674,1),$CF$2:$CF$5,1,0),0),"Product Code Required",IF(JRF!V2674="","",IF(JRF!V2674=IFERROR(VLOOKUP(JRF!V2674,$CH:$CH,1,0),0),"Product Code Required","NA")))))</f>
        <v/>
      </c>
      <c r="CK2661" t="str">
        <f>IFERROR(IF(LEN('Journal Template'!F2672)&gt;0,"",IF('Journal Template'!A2672="","",IF(LEFT('Journal Template'!A2672,1)=IFERROR(VLOOKUP(LEFT('Journal Template'!A2672,1),Checks!$CF$2:$CF$5,1,0),0),"Product Code Required",IF('Journal Template'!D2672="","",IF('Journal Template'!D2672=IFERROR(VLOOKUP('Journal Template'!D2672,Checks!$CH:$CH,1,0),0),"Product Code Required","NA"))))),"")</f>
        <v/>
      </c>
    </row>
    <row r="2662" spans="14:89">
      <c r="N2662" t="s">
        <v>12146</v>
      </c>
      <c r="O2662" t="s">
        <v>12147</v>
      </c>
      <c r="P2662" t="s">
        <v>386</v>
      </c>
      <c r="Q2662" s="150" t="str">
        <f>IF(JRF!D2675="","",IF(IFERROR(VLOOKUP(JRF!D2675,Checks!N:P,3,0),0)="A","","Inactive account in Use"))</f>
        <v/>
      </c>
      <c r="R2662" t="str">
        <f>IFERROR(IF('Journal Template'!C3074="","",IF(IFERROR(VLOOKUP('Journal Template'!C3074,Checks!N:P,3,0),0)="A","","Inactive account in Use")),"")</f>
        <v/>
      </c>
      <c r="V2662" s="150" t="str">
        <f>IF(JRF!C2675="","",IF(IFERROR(VLOOKUP(JRF!C2675,Checks!S:U,3,0),0)="A","Entry with System fund Dept",""))</f>
        <v/>
      </c>
      <c r="W2662" t="str">
        <f>IFERROR(IF('Journal Template'!D3074="","",IF(IFERROR(VLOOKUP('Journal Template'!D3074,Checks!S:U,3,0),0)="A","Entry with System fund Dept","")),"")</f>
        <v/>
      </c>
      <c r="X2662" t="s">
        <v>12148</v>
      </c>
      <c r="Y2662" t="s">
        <v>386</v>
      </c>
      <c r="Z2662" t="s">
        <v>12149</v>
      </c>
      <c r="AA2662" t="s">
        <v>391</v>
      </c>
      <c r="AB2662" t="s">
        <v>125</v>
      </c>
      <c r="AC2662" s="150" t="str">
        <f>IFERROR(IF(JRF!C2675="","",IF(AND(VLOOKUP(JRF!C2675,X:AA,4,0)=JRF!B2675,VLOOKUP(JRF!C2675,X:Y,2,0)="A"),"","Inactive Dept Combo Error")),"Inactive Dept Combo Error")</f>
        <v/>
      </c>
      <c r="AD2662" t="str">
        <f>IFERROR(IF('Journal Template'!D3074="","",IF(AND(VLOOKUP('Journal Template'!D3074,X:AA,4,0)='Journal Template'!A3074,VLOOKUP('Journal Template'!D3074,X:Y,2,0)="A"),"","Inactive Dept Combo Error")),"")</f>
        <v/>
      </c>
      <c r="AK2662" s="150" t="str">
        <f>IF(JRF!B2675="","",IF(JRF!B2675=IFERROR(VLOOKUP(JRF!B2675,Checks!AI:AI,1,0),0),"Entry in Branch/Satellite BU's",""))</f>
        <v/>
      </c>
      <c r="AL2662" t="str">
        <f>IFERROR(IF('Journal Template'!A3074="","",IF('Journal Template'!A3074=IFERROR(VLOOKUP('Journal Template'!A3074,Checks!AI:AI,1,0),0),"Entry in Branch/Satellite BU's","")),"")</f>
        <v/>
      </c>
      <c r="AO2662" s="171"/>
      <c r="AP2662" s="171"/>
      <c r="AQ2662" s="171"/>
      <c r="AR2662" s="171"/>
      <c r="CI2662" t="str">
        <f>IF(JRF!F2675&gt;0,"",IF(JRF!B2675="","",IF(LEFT(JRF!B2675,1)=IFERROR(VLOOKUP(LEFT(JRF!B2675,1),$CF$2:$CF$5,1,0),0),"Product Code Required",IF(JRF!C2675="","",IF(JRF!C2675=IFERROR(VLOOKUP(JRF!C2675,$CH:$CH,1,0),0),"Product Code Required","NA")))))</f>
        <v/>
      </c>
      <c r="CJ2662" t="str">
        <f>IF(JRF!AV2675&gt;0,"",IF(JRF!Q2675="","",IF(LEFT(JRF!Q2675,1)=IFERROR(VLOOKUP(LEFT(JRF!Q2675,1),$CF$2:$CF$5,1,0),0),"Product Code Required",IF(JRF!V2675="","",IF(JRF!V2675=IFERROR(VLOOKUP(JRF!V2675,$CH:$CH,1,0),0),"Product Code Required","NA")))))</f>
        <v/>
      </c>
      <c r="CK2662" t="str">
        <f>IFERROR(IF(LEN('Journal Template'!F2673)&gt;0,"",IF('Journal Template'!A2673="","",IF(LEFT('Journal Template'!A2673,1)=IFERROR(VLOOKUP(LEFT('Journal Template'!A2673,1),Checks!$CF$2:$CF$5,1,0),0),"Product Code Required",IF('Journal Template'!D2673="","",IF('Journal Template'!D2673=IFERROR(VLOOKUP('Journal Template'!D2673,Checks!$CH:$CH,1,0),0),"Product Code Required","NA"))))),"")</f>
        <v/>
      </c>
    </row>
    <row r="2663" spans="14:89">
      <c r="N2663" t="s">
        <v>12150</v>
      </c>
      <c r="O2663" t="s">
        <v>12151</v>
      </c>
      <c r="P2663" t="s">
        <v>386</v>
      </c>
      <c r="Q2663" s="150" t="str">
        <f>IF(JRF!D2676="","",IF(IFERROR(VLOOKUP(JRF!D2676,Checks!N:P,3,0),0)="A","","Inactive account in Use"))</f>
        <v/>
      </c>
      <c r="R2663" t="str">
        <f>IFERROR(IF('Journal Template'!C3075="","",IF(IFERROR(VLOOKUP('Journal Template'!C3075,Checks!N:P,3,0),0)="A","","Inactive account in Use")),"")</f>
        <v/>
      </c>
      <c r="V2663" s="150" t="str">
        <f>IF(JRF!C2676="","",IF(IFERROR(VLOOKUP(JRF!C2676,Checks!S:U,3,0),0)="A","Entry with System fund Dept",""))</f>
        <v/>
      </c>
      <c r="W2663" t="str">
        <f>IFERROR(IF('Journal Template'!D3075="","",IF(IFERROR(VLOOKUP('Journal Template'!D3075,Checks!S:U,3,0),0)="A","Entry with System fund Dept","")),"")</f>
        <v/>
      </c>
      <c r="X2663" t="s">
        <v>12152</v>
      </c>
      <c r="Y2663" t="s">
        <v>386</v>
      </c>
      <c r="Z2663" t="s">
        <v>12153</v>
      </c>
      <c r="AA2663" t="s">
        <v>391</v>
      </c>
      <c r="AB2663" t="s">
        <v>125</v>
      </c>
      <c r="AC2663" s="150" t="str">
        <f>IFERROR(IF(JRF!C2676="","",IF(AND(VLOOKUP(JRF!C2676,X:AA,4,0)=JRF!B2676,VLOOKUP(JRF!C2676,X:Y,2,0)="A"),"","Inactive Dept Combo Error")),"Inactive Dept Combo Error")</f>
        <v/>
      </c>
      <c r="AD2663" t="str">
        <f>IFERROR(IF('Journal Template'!D3075="","",IF(AND(VLOOKUP('Journal Template'!D3075,X:AA,4,0)='Journal Template'!A3075,VLOOKUP('Journal Template'!D3075,X:Y,2,0)="A"),"","Inactive Dept Combo Error")),"")</f>
        <v/>
      </c>
      <c r="AK2663" s="150" t="str">
        <f>IF(JRF!B2676="","",IF(JRF!B2676=IFERROR(VLOOKUP(JRF!B2676,Checks!AI:AI,1,0),0),"Entry in Branch/Satellite BU's",""))</f>
        <v/>
      </c>
      <c r="AL2663" t="str">
        <f>IFERROR(IF('Journal Template'!A3075="","",IF('Journal Template'!A3075=IFERROR(VLOOKUP('Journal Template'!A3075,Checks!AI:AI,1,0),0),"Entry in Branch/Satellite BU's","")),"")</f>
        <v/>
      </c>
      <c r="AO2663" s="171"/>
      <c r="AP2663" s="171"/>
      <c r="AQ2663" s="171"/>
      <c r="AR2663" s="171"/>
      <c r="CI2663" t="str">
        <f>IF(JRF!F2676&gt;0,"",IF(JRF!B2676="","",IF(LEFT(JRF!B2676,1)=IFERROR(VLOOKUP(LEFT(JRF!B2676,1),$CF$2:$CF$5,1,0),0),"Product Code Required",IF(JRF!C2676="","",IF(JRF!C2676=IFERROR(VLOOKUP(JRF!C2676,$CH:$CH,1,0),0),"Product Code Required","NA")))))</f>
        <v/>
      </c>
      <c r="CJ2663" t="str">
        <f>IF(JRF!AV2676&gt;0,"",IF(JRF!Q2676="","",IF(LEFT(JRF!Q2676,1)=IFERROR(VLOOKUP(LEFT(JRF!Q2676,1),$CF$2:$CF$5,1,0),0),"Product Code Required",IF(JRF!V2676="","",IF(JRF!V2676=IFERROR(VLOOKUP(JRF!V2676,$CH:$CH,1,0),0),"Product Code Required","NA")))))</f>
        <v/>
      </c>
      <c r="CK2663" t="str">
        <f>IFERROR(IF(LEN('Journal Template'!F2674)&gt;0,"",IF('Journal Template'!A2674="","",IF(LEFT('Journal Template'!A2674,1)=IFERROR(VLOOKUP(LEFT('Journal Template'!A2674,1),Checks!$CF$2:$CF$5,1,0),0),"Product Code Required",IF('Journal Template'!D2674="","",IF('Journal Template'!D2674=IFERROR(VLOOKUP('Journal Template'!D2674,Checks!$CH:$CH,1,0),0),"Product Code Required","NA"))))),"")</f>
        <v/>
      </c>
    </row>
    <row r="2664" spans="14:89">
      <c r="N2664" t="s">
        <v>12154</v>
      </c>
      <c r="O2664" t="s">
        <v>12155</v>
      </c>
      <c r="P2664" t="s">
        <v>386</v>
      </c>
      <c r="Q2664" s="150" t="str">
        <f>IF(JRF!D2677="","",IF(IFERROR(VLOOKUP(JRF!D2677,Checks!N:P,3,0),0)="A","","Inactive account in Use"))</f>
        <v/>
      </c>
      <c r="R2664" t="str">
        <f>IFERROR(IF('Journal Template'!C3076="","",IF(IFERROR(VLOOKUP('Journal Template'!C3076,Checks!N:P,3,0),0)="A","","Inactive account in Use")),"")</f>
        <v/>
      </c>
      <c r="V2664" s="150" t="str">
        <f>IF(JRF!C2677="","",IF(IFERROR(VLOOKUP(JRF!C2677,Checks!S:U,3,0),0)="A","Entry with System fund Dept",""))</f>
        <v/>
      </c>
      <c r="W2664" t="str">
        <f>IFERROR(IF('Journal Template'!D3076="","",IF(IFERROR(VLOOKUP('Journal Template'!D3076,Checks!S:U,3,0),0)="A","Entry with System fund Dept","")),"")</f>
        <v/>
      </c>
      <c r="X2664" t="s">
        <v>12156</v>
      </c>
      <c r="Y2664" t="s">
        <v>389</v>
      </c>
      <c r="Z2664" t="s">
        <v>12157</v>
      </c>
      <c r="AA2664" t="s">
        <v>391</v>
      </c>
      <c r="AB2664" t="s">
        <v>125</v>
      </c>
      <c r="AC2664" s="150" t="str">
        <f>IFERROR(IF(JRF!C2677="","",IF(AND(VLOOKUP(JRF!C2677,X:AA,4,0)=JRF!B2677,VLOOKUP(JRF!C2677,X:Y,2,0)="A"),"","Inactive Dept Combo Error")),"Inactive Dept Combo Error")</f>
        <v/>
      </c>
      <c r="AD2664" t="str">
        <f>IFERROR(IF('Journal Template'!D3076="","",IF(AND(VLOOKUP('Journal Template'!D3076,X:AA,4,0)='Journal Template'!A3076,VLOOKUP('Journal Template'!D3076,X:Y,2,0)="A"),"","Inactive Dept Combo Error")),"")</f>
        <v/>
      </c>
      <c r="AK2664" s="150" t="str">
        <f>IF(JRF!B2677="","",IF(JRF!B2677=IFERROR(VLOOKUP(JRF!B2677,Checks!AI:AI,1,0),0),"Entry in Branch/Satellite BU's",""))</f>
        <v/>
      </c>
      <c r="AL2664" t="str">
        <f>IFERROR(IF('Journal Template'!A3076="","",IF('Journal Template'!A3076=IFERROR(VLOOKUP('Journal Template'!A3076,Checks!AI:AI,1,0),0),"Entry in Branch/Satellite BU's","")),"")</f>
        <v/>
      </c>
      <c r="AO2664" s="171"/>
      <c r="AP2664" s="171"/>
      <c r="AQ2664" s="171"/>
      <c r="AR2664" s="171"/>
      <c r="CI2664" t="str">
        <f>IF(JRF!F2677&gt;0,"",IF(JRF!B2677="","",IF(LEFT(JRF!B2677,1)=IFERROR(VLOOKUP(LEFT(JRF!B2677,1),$CF$2:$CF$5,1,0),0),"Product Code Required",IF(JRF!C2677="","",IF(JRF!C2677=IFERROR(VLOOKUP(JRF!C2677,$CH:$CH,1,0),0),"Product Code Required","NA")))))</f>
        <v/>
      </c>
      <c r="CJ2664" t="str">
        <f>IF(JRF!AV2677&gt;0,"",IF(JRF!Q2677="","",IF(LEFT(JRF!Q2677,1)=IFERROR(VLOOKUP(LEFT(JRF!Q2677,1),$CF$2:$CF$5,1,0),0),"Product Code Required",IF(JRF!V2677="","",IF(JRF!V2677=IFERROR(VLOOKUP(JRF!V2677,$CH:$CH,1,0),0),"Product Code Required","NA")))))</f>
        <v/>
      </c>
      <c r="CK2664" t="str">
        <f>IFERROR(IF(LEN('Journal Template'!F2675)&gt;0,"",IF('Journal Template'!A2675="","",IF(LEFT('Journal Template'!A2675,1)=IFERROR(VLOOKUP(LEFT('Journal Template'!A2675,1),Checks!$CF$2:$CF$5,1,0),0),"Product Code Required",IF('Journal Template'!D2675="","",IF('Journal Template'!D2675=IFERROR(VLOOKUP('Journal Template'!D2675,Checks!$CH:$CH,1,0),0),"Product Code Required","NA"))))),"")</f>
        <v/>
      </c>
    </row>
    <row r="2665" spans="14:89">
      <c r="N2665" t="s">
        <v>12158</v>
      </c>
      <c r="O2665" t="s">
        <v>12159</v>
      </c>
      <c r="P2665" t="s">
        <v>386</v>
      </c>
      <c r="Q2665" s="150" t="str">
        <f>IF(JRF!D2678="","",IF(IFERROR(VLOOKUP(JRF!D2678,Checks!N:P,3,0),0)="A","","Inactive account in Use"))</f>
        <v/>
      </c>
      <c r="R2665" t="str">
        <f>IFERROR(IF('Journal Template'!C3077="","",IF(IFERROR(VLOOKUP('Journal Template'!C3077,Checks!N:P,3,0),0)="A","","Inactive account in Use")),"")</f>
        <v/>
      </c>
      <c r="V2665" s="150" t="str">
        <f>IF(JRF!C2678="","",IF(IFERROR(VLOOKUP(JRF!C2678,Checks!S:U,3,0),0)="A","Entry with System fund Dept",""))</f>
        <v/>
      </c>
      <c r="W2665" t="str">
        <f>IFERROR(IF('Journal Template'!D3077="","",IF(IFERROR(VLOOKUP('Journal Template'!D3077,Checks!S:U,3,0),0)="A","Entry with System fund Dept","")),"")</f>
        <v/>
      </c>
      <c r="X2665" t="s">
        <v>12160</v>
      </c>
      <c r="Y2665" t="s">
        <v>386</v>
      </c>
      <c r="Z2665" t="s">
        <v>12161</v>
      </c>
      <c r="AA2665" t="s">
        <v>391</v>
      </c>
      <c r="AB2665" t="s">
        <v>125</v>
      </c>
      <c r="AC2665" s="150" t="str">
        <f>IFERROR(IF(JRF!C2678="","",IF(AND(VLOOKUP(JRF!C2678,X:AA,4,0)=JRF!B2678,VLOOKUP(JRF!C2678,X:Y,2,0)="A"),"","Inactive Dept Combo Error")),"Inactive Dept Combo Error")</f>
        <v/>
      </c>
      <c r="AD2665" t="str">
        <f>IFERROR(IF('Journal Template'!D3077="","",IF(AND(VLOOKUP('Journal Template'!D3077,X:AA,4,0)='Journal Template'!A3077,VLOOKUP('Journal Template'!D3077,X:Y,2,0)="A"),"","Inactive Dept Combo Error")),"")</f>
        <v/>
      </c>
      <c r="AK2665" s="150" t="str">
        <f>IF(JRF!B2678="","",IF(JRF!B2678=IFERROR(VLOOKUP(JRF!B2678,Checks!AI:AI,1,0),0),"Entry in Branch/Satellite BU's",""))</f>
        <v/>
      </c>
      <c r="AL2665" t="str">
        <f>IFERROR(IF('Journal Template'!A3077="","",IF('Journal Template'!A3077=IFERROR(VLOOKUP('Journal Template'!A3077,Checks!AI:AI,1,0),0),"Entry in Branch/Satellite BU's","")),"")</f>
        <v/>
      </c>
      <c r="AO2665" s="171"/>
      <c r="AP2665" s="171"/>
      <c r="AQ2665" s="171"/>
      <c r="AR2665" s="171"/>
      <c r="CI2665" t="str">
        <f>IF(JRF!F2678&gt;0,"",IF(JRF!B2678="","",IF(LEFT(JRF!B2678,1)=IFERROR(VLOOKUP(LEFT(JRF!B2678,1),$CF$2:$CF$5,1,0),0),"Product Code Required",IF(JRF!C2678="","",IF(JRF!C2678=IFERROR(VLOOKUP(JRF!C2678,$CH:$CH,1,0),0),"Product Code Required","NA")))))</f>
        <v/>
      </c>
      <c r="CJ2665" t="str">
        <f>IF(JRF!AV2678&gt;0,"",IF(JRF!Q2678="","",IF(LEFT(JRF!Q2678,1)=IFERROR(VLOOKUP(LEFT(JRF!Q2678,1),$CF$2:$CF$5,1,0),0),"Product Code Required",IF(JRF!V2678="","",IF(JRF!V2678=IFERROR(VLOOKUP(JRF!V2678,$CH:$CH,1,0),0),"Product Code Required","NA")))))</f>
        <v/>
      </c>
      <c r="CK2665" t="str">
        <f>IFERROR(IF(LEN('Journal Template'!F2676)&gt;0,"",IF('Journal Template'!A2676="","",IF(LEFT('Journal Template'!A2676,1)=IFERROR(VLOOKUP(LEFT('Journal Template'!A2676,1),Checks!$CF$2:$CF$5,1,0),0),"Product Code Required",IF('Journal Template'!D2676="","",IF('Journal Template'!D2676=IFERROR(VLOOKUP('Journal Template'!D2676,Checks!$CH:$CH,1,0),0),"Product Code Required","NA"))))),"")</f>
        <v/>
      </c>
    </row>
    <row r="2666" spans="14:89">
      <c r="N2666" t="s">
        <v>12162</v>
      </c>
      <c r="O2666" t="s">
        <v>12163</v>
      </c>
      <c r="P2666" t="s">
        <v>386</v>
      </c>
      <c r="Q2666" s="150" t="str">
        <f>IF(JRF!D2679="","",IF(IFERROR(VLOOKUP(JRF!D2679,Checks!N:P,3,0),0)="A","","Inactive account in Use"))</f>
        <v/>
      </c>
      <c r="R2666" t="str">
        <f>IFERROR(IF('Journal Template'!C3078="","",IF(IFERROR(VLOOKUP('Journal Template'!C3078,Checks!N:P,3,0),0)="A","","Inactive account in Use")),"")</f>
        <v/>
      </c>
      <c r="V2666" s="150" t="str">
        <f>IF(JRF!C2679="","",IF(IFERROR(VLOOKUP(JRF!C2679,Checks!S:U,3,0),0)="A","Entry with System fund Dept",""))</f>
        <v/>
      </c>
      <c r="W2666" t="str">
        <f>IFERROR(IF('Journal Template'!D3078="","",IF(IFERROR(VLOOKUP('Journal Template'!D3078,Checks!S:U,3,0),0)="A","Entry with System fund Dept","")),"")</f>
        <v/>
      </c>
      <c r="X2666" t="s">
        <v>12164</v>
      </c>
      <c r="Y2666" t="s">
        <v>386</v>
      </c>
      <c r="Z2666" t="s">
        <v>12165</v>
      </c>
      <c r="AA2666" t="s">
        <v>391</v>
      </c>
      <c r="AB2666" t="s">
        <v>125</v>
      </c>
      <c r="AC2666" s="150" t="str">
        <f>IFERROR(IF(JRF!C2679="","",IF(AND(VLOOKUP(JRF!C2679,X:AA,4,0)=JRF!B2679,VLOOKUP(JRF!C2679,X:Y,2,0)="A"),"","Inactive Dept Combo Error")),"Inactive Dept Combo Error")</f>
        <v/>
      </c>
      <c r="AD2666" t="str">
        <f>IFERROR(IF('Journal Template'!D3078="","",IF(AND(VLOOKUP('Journal Template'!D3078,X:AA,4,0)='Journal Template'!A3078,VLOOKUP('Journal Template'!D3078,X:Y,2,0)="A"),"","Inactive Dept Combo Error")),"")</f>
        <v/>
      </c>
      <c r="AK2666" s="150" t="str">
        <f>IF(JRF!B2679="","",IF(JRF!B2679=IFERROR(VLOOKUP(JRF!B2679,Checks!AI:AI,1,0),0),"Entry in Branch/Satellite BU's",""))</f>
        <v/>
      </c>
      <c r="AL2666" t="str">
        <f>IFERROR(IF('Journal Template'!A3078="","",IF('Journal Template'!A3078=IFERROR(VLOOKUP('Journal Template'!A3078,Checks!AI:AI,1,0),0),"Entry in Branch/Satellite BU's","")),"")</f>
        <v/>
      </c>
      <c r="AO2666" s="171"/>
      <c r="AP2666" s="171"/>
      <c r="AQ2666" s="171"/>
      <c r="AR2666" s="171"/>
      <c r="CI2666" t="str">
        <f>IF(JRF!F2679&gt;0,"",IF(JRF!B2679="","",IF(LEFT(JRF!B2679,1)=IFERROR(VLOOKUP(LEFT(JRF!B2679,1),$CF$2:$CF$5,1,0),0),"Product Code Required",IF(JRF!C2679="","",IF(JRF!C2679=IFERROR(VLOOKUP(JRF!C2679,$CH:$CH,1,0),0),"Product Code Required","NA")))))</f>
        <v/>
      </c>
      <c r="CJ2666" t="str">
        <f>IF(JRF!AV2679&gt;0,"",IF(JRF!Q2679="","",IF(LEFT(JRF!Q2679,1)=IFERROR(VLOOKUP(LEFT(JRF!Q2679,1),$CF$2:$CF$5,1,0),0),"Product Code Required",IF(JRF!V2679="","",IF(JRF!V2679=IFERROR(VLOOKUP(JRF!V2679,$CH:$CH,1,0),0),"Product Code Required","NA")))))</f>
        <v/>
      </c>
      <c r="CK2666" t="str">
        <f>IFERROR(IF(LEN('Journal Template'!F2677)&gt;0,"",IF('Journal Template'!A2677="","",IF(LEFT('Journal Template'!A2677,1)=IFERROR(VLOOKUP(LEFT('Journal Template'!A2677,1),Checks!$CF$2:$CF$5,1,0),0),"Product Code Required",IF('Journal Template'!D2677="","",IF('Journal Template'!D2677=IFERROR(VLOOKUP('Journal Template'!D2677,Checks!$CH:$CH,1,0),0),"Product Code Required","NA"))))),"")</f>
        <v/>
      </c>
    </row>
    <row r="2667" spans="14:89">
      <c r="N2667" t="s">
        <v>12166</v>
      </c>
      <c r="O2667" t="s">
        <v>12167</v>
      </c>
      <c r="P2667" t="s">
        <v>386</v>
      </c>
      <c r="Q2667" s="150" t="str">
        <f>IF(JRF!D2680="","",IF(IFERROR(VLOOKUP(JRF!D2680,Checks!N:P,3,0),0)="A","","Inactive account in Use"))</f>
        <v/>
      </c>
      <c r="R2667" t="str">
        <f>IFERROR(IF('Journal Template'!C3079="","",IF(IFERROR(VLOOKUP('Journal Template'!C3079,Checks!N:P,3,0),0)="A","","Inactive account in Use")),"")</f>
        <v/>
      </c>
      <c r="V2667" s="150" t="str">
        <f>IF(JRF!C2680="","",IF(IFERROR(VLOOKUP(JRF!C2680,Checks!S:U,3,0),0)="A","Entry with System fund Dept",""))</f>
        <v/>
      </c>
      <c r="W2667" t="str">
        <f>IFERROR(IF('Journal Template'!D3079="","",IF(IFERROR(VLOOKUP('Journal Template'!D3079,Checks!S:U,3,0),0)="A","Entry with System fund Dept","")),"")</f>
        <v/>
      </c>
      <c r="X2667" t="s">
        <v>12168</v>
      </c>
      <c r="Y2667" t="s">
        <v>386</v>
      </c>
      <c r="Z2667" t="s">
        <v>12169</v>
      </c>
      <c r="AA2667" t="s">
        <v>391</v>
      </c>
      <c r="AB2667" t="s">
        <v>125</v>
      </c>
      <c r="AC2667" s="150" t="str">
        <f>IFERROR(IF(JRF!C2680="","",IF(AND(VLOOKUP(JRF!C2680,X:AA,4,0)=JRF!B2680,VLOOKUP(JRF!C2680,X:Y,2,0)="A"),"","Inactive Dept Combo Error")),"Inactive Dept Combo Error")</f>
        <v/>
      </c>
      <c r="AD2667" t="str">
        <f>IFERROR(IF('Journal Template'!D3079="","",IF(AND(VLOOKUP('Journal Template'!D3079,X:AA,4,0)='Journal Template'!A3079,VLOOKUP('Journal Template'!D3079,X:Y,2,0)="A"),"","Inactive Dept Combo Error")),"")</f>
        <v/>
      </c>
      <c r="AK2667" s="150" t="str">
        <f>IF(JRF!B2680="","",IF(JRF!B2680=IFERROR(VLOOKUP(JRF!B2680,Checks!AI:AI,1,0),0),"Entry in Branch/Satellite BU's",""))</f>
        <v/>
      </c>
      <c r="AL2667" t="str">
        <f>IFERROR(IF('Journal Template'!A3079="","",IF('Journal Template'!A3079=IFERROR(VLOOKUP('Journal Template'!A3079,Checks!AI:AI,1,0),0),"Entry in Branch/Satellite BU's","")),"")</f>
        <v/>
      </c>
      <c r="AO2667" s="171"/>
      <c r="AP2667" s="171"/>
      <c r="AQ2667" s="171"/>
      <c r="AR2667" s="171"/>
      <c r="CI2667" t="str">
        <f>IF(JRF!F2680&gt;0,"",IF(JRF!B2680="","",IF(LEFT(JRF!B2680,1)=IFERROR(VLOOKUP(LEFT(JRF!B2680,1),$CF$2:$CF$5,1,0),0),"Product Code Required",IF(JRF!C2680="","",IF(JRF!C2680=IFERROR(VLOOKUP(JRF!C2680,$CH:$CH,1,0),0),"Product Code Required","NA")))))</f>
        <v/>
      </c>
      <c r="CJ2667" t="str">
        <f>IF(JRF!AV2680&gt;0,"",IF(JRF!Q2680="","",IF(LEFT(JRF!Q2680,1)=IFERROR(VLOOKUP(LEFT(JRF!Q2680,1),$CF$2:$CF$5,1,0),0),"Product Code Required",IF(JRF!V2680="","",IF(JRF!V2680=IFERROR(VLOOKUP(JRF!V2680,$CH:$CH,1,0),0),"Product Code Required","NA")))))</f>
        <v/>
      </c>
      <c r="CK2667" t="str">
        <f>IFERROR(IF(LEN('Journal Template'!F2678)&gt;0,"",IF('Journal Template'!A2678="","",IF(LEFT('Journal Template'!A2678,1)=IFERROR(VLOOKUP(LEFT('Journal Template'!A2678,1),Checks!$CF$2:$CF$5,1,0),0),"Product Code Required",IF('Journal Template'!D2678="","",IF('Journal Template'!D2678=IFERROR(VLOOKUP('Journal Template'!D2678,Checks!$CH:$CH,1,0),0),"Product Code Required","NA"))))),"")</f>
        <v/>
      </c>
    </row>
    <row r="2668" spans="14:89">
      <c r="N2668" t="s">
        <v>12170</v>
      </c>
      <c r="O2668" t="s">
        <v>12171</v>
      </c>
      <c r="P2668" t="s">
        <v>386</v>
      </c>
      <c r="Q2668" s="150" t="str">
        <f>IF(JRF!D2681="","",IF(IFERROR(VLOOKUP(JRF!D2681,Checks!N:P,3,0),0)="A","","Inactive account in Use"))</f>
        <v/>
      </c>
      <c r="R2668" t="str">
        <f>IFERROR(IF('Journal Template'!C3080="","",IF(IFERROR(VLOOKUP('Journal Template'!C3080,Checks!N:P,3,0),0)="A","","Inactive account in Use")),"")</f>
        <v/>
      </c>
      <c r="V2668" s="150" t="str">
        <f>IF(JRF!C2681="","",IF(IFERROR(VLOOKUP(JRF!C2681,Checks!S:U,3,0),0)="A","Entry with System fund Dept",""))</f>
        <v/>
      </c>
      <c r="W2668" t="str">
        <f>IFERROR(IF('Journal Template'!D3080="","",IF(IFERROR(VLOOKUP('Journal Template'!D3080,Checks!S:U,3,0),0)="A","Entry with System fund Dept","")),"")</f>
        <v/>
      </c>
      <c r="X2668" t="s">
        <v>12172</v>
      </c>
      <c r="Y2668" t="s">
        <v>386</v>
      </c>
      <c r="Z2668" t="s">
        <v>12173</v>
      </c>
      <c r="AA2668" t="s">
        <v>391</v>
      </c>
      <c r="AB2668" t="s">
        <v>125</v>
      </c>
      <c r="AC2668" s="150" t="str">
        <f>IFERROR(IF(JRF!C2681="","",IF(AND(VLOOKUP(JRF!C2681,X:AA,4,0)=JRF!B2681,VLOOKUP(JRF!C2681,X:Y,2,0)="A"),"","Inactive Dept Combo Error")),"Inactive Dept Combo Error")</f>
        <v/>
      </c>
      <c r="AD2668" t="str">
        <f>IFERROR(IF('Journal Template'!D3080="","",IF(AND(VLOOKUP('Journal Template'!D3080,X:AA,4,0)='Journal Template'!A3080,VLOOKUP('Journal Template'!D3080,X:Y,2,0)="A"),"","Inactive Dept Combo Error")),"")</f>
        <v/>
      </c>
      <c r="AK2668" s="150" t="str">
        <f>IF(JRF!B2681="","",IF(JRF!B2681=IFERROR(VLOOKUP(JRF!B2681,Checks!AI:AI,1,0),0),"Entry in Branch/Satellite BU's",""))</f>
        <v/>
      </c>
      <c r="AL2668" t="str">
        <f>IFERROR(IF('Journal Template'!A3080="","",IF('Journal Template'!A3080=IFERROR(VLOOKUP('Journal Template'!A3080,Checks!AI:AI,1,0),0),"Entry in Branch/Satellite BU's","")),"")</f>
        <v/>
      </c>
      <c r="AO2668" s="171"/>
      <c r="AP2668" s="171"/>
      <c r="AQ2668" s="171"/>
      <c r="AR2668" s="171"/>
      <c r="CI2668" t="str">
        <f>IF(JRF!F2681&gt;0,"",IF(JRF!B2681="","",IF(LEFT(JRF!B2681,1)=IFERROR(VLOOKUP(LEFT(JRF!B2681,1),$CF$2:$CF$5,1,0),0),"Product Code Required",IF(JRF!C2681="","",IF(JRF!C2681=IFERROR(VLOOKUP(JRF!C2681,$CH:$CH,1,0),0),"Product Code Required","NA")))))</f>
        <v/>
      </c>
      <c r="CJ2668" t="str">
        <f>IF(JRF!AV2681&gt;0,"",IF(JRF!Q2681="","",IF(LEFT(JRF!Q2681,1)=IFERROR(VLOOKUP(LEFT(JRF!Q2681,1),$CF$2:$CF$5,1,0),0),"Product Code Required",IF(JRF!V2681="","",IF(JRF!V2681=IFERROR(VLOOKUP(JRF!V2681,$CH:$CH,1,0),0),"Product Code Required","NA")))))</f>
        <v/>
      </c>
      <c r="CK2668" t="str">
        <f>IFERROR(IF(LEN('Journal Template'!F2679)&gt;0,"",IF('Journal Template'!A2679="","",IF(LEFT('Journal Template'!A2679,1)=IFERROR(VLOOKUP(LEFT('Journal Template'!A2679,1),Checks!$CF$2:$CF$5,1,0),0),"Product Code Required",IF('Journal Template'!D2679="","",IF('Journal Template'!D2679=IFERROR(VLOOKUP('Journal Template'!D2679,Checks!$CH:$CH,1,0),0),"Product Code Required","NA"))))),"")</f>
        <v/>
      </c>
    </row>
    <row r="2669" spans="14:89">
      <c r="N2669" t="s">
        <v>12174</v>
      </c>
      <c r="O2669" t="s">
        <v>12175</v>
      </c>
      <c r="P2669" t="s">
        <v>386</v>
      </c>
      <c r="Q2669" s="150" t="str">
        <f>IF(JRF!D2682="","",IF(IFERROR(VLOOKUP(JRF!D2682,Checks!N:P,3,0),0)="A","","Inactive account in Use"))</f>
        <v/>
      </c>
      <c r="R2669" t="str">
        <f>IFERROR(IF('Journal Template'!C3081="","",IF(IFERROR(VLOOKUP('Journal Template'!C3081,Checks!N:P,3,0),0)="A","","Inactive account in Use")),"")</f>
        <v/>
      </c>
      <c r="V2669" s="150" t="str">
        <f>IF(JRF!C2682="","",IF(IFERROR(VLOOKUP(JRF!C2682,Checks!S:U,3,0),0)="A","Entry with System fund Dept",""))</f>
        <v/>
      </c>
      <c r="W2669" t="str">
        <f>IFERROR(IF('Journal Template'!D3081="","",IF(IFERROR(VLOOKUP('Journal Template'!D3081,Checks!S:U,3,0),0)="A","Entry with System fund Dept","")),"")</f>
        <v/>
      </c>
      <c r="X2669" t="s">
        <v>12176</v>
      </c>
      <c r="Y2669" t="s">
        <v>389</v>
      </c>
      <c r="Z2669" t="s">
        <v>12177</v>
      </c>
      <c r="AA2669" t="s">
        <v>391</v>
      </c>
      <c r="AB2669" t="s">
        <v>125</v>
      </c>
      <c r="AC2669" s="150" t="str">
        <f>IFERROR(IF(JRF!C2682="","",IF(AND(VLOOKUP(JRF!C2682,X:AA,4,0)=JRF!B2682,VLOOKUP(JRF!C2682,X:Y,2,0)="A"),"","Inactive Dept Combo Error")),"Inactive Dept Combo Error")</f>
        <v/>
      </c>
      <c r="AD2669" t="str">
        <f>IFERROR(IF('Journal Template'!D3081="","",IF(AND(VLOOKUP('Journal Template'!D3081,X:AA,4,0)='Journal Template'!A3081,VLOOKUP('Journal Template'!D3081,X:Y,2,0)="A"),"","Inactive Dept Combo Error")),"")</f>
        <v/>
      </c>
      <c r="AK2669" s="150" t="str">
        <f>IF(JRF!B2682="","",IF(JRF!B2682=IFERROR(VLOOKUP(JRF!B2682,Checks!AI:AI,1,0),0),"Entry in Branch/Satellite BU's",""))</f>
        <v/>
      </c>
      <c r="AL2669" t="str">
        <f>IFERROR(IF('Journal Template'!A3081="","",IF('Journal Template'!A3081=IFERROR(VLOOKUP('Journal Template'!A3081,Checks!AI:AI,1,0),0),"Entry in Branch/Satellite BU's","")),"")</f>
        <v/>
      </c>
      <c r="AO2669" s="171"/>
      <c r="AP2669" s="171"/>
      <c r="AQ2669" s="171"/>
      <c r="AR2669" s="171"/>
      <c r="CI2669" t="str">
        <f>IF(JRF!F2682&gt;0,"",IF(JRF!B2682="","",IF(LEFT(JRF!B2682,1)=IFERROR(VLOOKUP(LEFT(JRF!B2682,1),$CF$2:$CF$5,1,0),0),"Product Code Required",IF(JRF!C2682="","",IF(JRF!C2682=IFERROR(VLOOKUP(JRF!C2682,$CH:$CH,1,0),0),"Product Code Required","NA")))))</f>
        <v/>
      </c>
      <c r="CJ2669" t="str">
        <f>IF(JRF!AV2682&gt;0,"",IF(JRF!Q2682="","",IF(LEFT(JRF!Q2682,1)=IFERROR(VLOOKUP(LEFT(JRF!Q2682,1),$CF$2:$CF$5,1,0),0),"Product Code Required",IF(JRF!V2682="","",IF(JRF!V2682=IFERROR(VLOOKUP(JRF!V2682,$CH:$CH,1,0),0),"Product Code Required","NA")))))</f>
        <v/>
      </c>
      <c r="CK2669" t="str">
        <f>IFERROR(IF(LEN('Journal Template'!F2680)&gt;0,"",IF('Journal Template'!A2680="","",IF(LEFT('Journal Template'!A2680,1)=IFERROR(VLOOKUP(LEFT('Journal Template'!A2680,1),Checks!$CF$2:$CF$5,1,0),0),"Product Code Required",IF('Journal Template'!D2680="","",IF('Journal Template'!D2680=IFERROR(VLOOKUP('Journal Template'!D2680,Checks!$CH:$CH,1,0),0),"Product Code Required","NA"))))),"")</f>
        <v/>
      </c>
    </row>
    <row r="2670" spans="14:89">
      <c r="N2670" t="s">
        <v>12178</v>
      </c>
      <c r="O2670" t="s">
        <v>12179</v>
      </c>
      <c r="P2670" t="s">
        <v>386</v>
      </c>
      <c r="Q2670" s="150" t="str">
        <f>IF(JRF!D2683="","",IF(IFERROR(VLOOKUP(JRF!D2683,Checks!N:P,3,0),0)="A","","Inactive account in Use"))</f>
        <v/>
      </c>
      <c r="R2670" t="str">
        <f>IFERROR(IF('Journal Template'!C3082="","",IF(IFERROR(VLOOKUP('Journal Template'!C3082,Checks!N:P,3,0),0)="A","","Inactive account in Use")),"")</f>
        <v/>
      </c>
      <c r="V2670" s="150" t="str">
        <f>IF(JRF!C2683="","",IF(IFERROR(VLOOKUP(JRF!C2683,Checks!S:U,3,0),0)="A","Entry with System fund Dept",""))</f>
        <v/>
      </c>
      <c r="W2670" t="str">
        <f>IFERROR(IF('Journal Template'!D3082="","",IF(IFERROR(VLOOKUP('Journal Template'!D3082,Checks!S:U,3,0),0)="A","Entry with System fund Dept","")),"")</f>
        <v/>
      </c>
      <c r="X2670" t="s">
        <v>12180</v>
      </c>
      <c r="Y2670" t="s">
        <v>389</v>
      </c>
      <c r="Z2670" t="s">
        <v>12181</v>
      </c>
      <c r="AA2670" t="s">
        <v>391</v>
      </c>
      <c r="AB2670" t="s">
        <v>125</v>
      </c>
      <c r="AC2670" s="150" t="str">
        <f>IFERROR(IF(JRF!C2683="","",IF(AND(VLOOKUP(JRF!C2683,X:AA,4,0)=JRF!B2683,VLOOKUP(JRF!C2683,X:Y,2,0)="A"),"","Inactive Dept Combo Error")),"Inactive Dept Combo Error")</f>
        <v/>
      </c>
      <c r="AD2670" t="str">
        <f>IFERROR(IF('Journal Template'!D3082="","",IF(AND(VLOOKUP('Journal Template'!D3082,X:AA,4,0)='Journal Template'!A3082,VLOOKUP('Journal Template'!D3082,X:Y,2,0)="A"),"","Inactive Dept Combo Error")),"")</f>
        <v/>
      </c>
      <c r="AK2670" s="150" t="str">
        <f>IF(JRF!B2683="","",IF(JRF!B2683=IFERROR(VLOOKUP(JRF!B2683,Checks!AI:AI,1,0),0),"Entry in Branch/Satellite BU's",""))</f>
        <v/>
      </c>
      <c r="AL2670" t="str">
        <f>IFERROR(IF('Journal Template'!A3082="","",IF('Journal Template'!A3082=IFERROR(VLOOKUP('Journal Template'!A3082,Checks!AI:AI,1,0),0),"Entry in Branch/Satellite BU's","")),"")</f>
        <v/>
      </c>
      <c r="AO2670" s="171"/>
      <c r="AP2670" s="171"/>
      <c r="AQ2670" s="171"/>
      <c r="AR2670" s="171"/>
      <c r="CI2670" t="str">
        <f>IF(JRF!F2683&gt;0,"",IF(JRF!B2683="","",IF(LEFT(JRF!B2683,1)=IFERROR(VLOOKUP(LEFT(JRF!B2683,1),$CF$2:$CF$5,1,0),0),"Product Code Required",IF(JRF!C2683="","",IF(JRF!C2683=IFERROR(VLOOKUP(JRF!C2683,$CH:$CH,1,0),0),"Product Code Required","NA")))))</f>
        <v/>
      </c>
      <c r="CJ2670" t="str">
        <f>IF(JRF!AV2683&gt;0,"",IF(JRF!Q2683="","",IF(LEFT(JRF!Q2683,1)=IFERROR(VLOOKUP(LEFT(JRF!Q2683,1),$CF$2:$CF$5,1,0),0),"Product Code Required",IF(JRF!V2683="","",IF(JRF!V2683=IFERROR(VLOOKUP(JRF!V2683,$CH:$CH,1,0),0),"Product Code Required","NA")))))</f>
        <v/>
      </c>
      <c r="CK2670" t="str">
        <f>IFERROR(IF(LEN('Journal Template'!F2681)&gt;0,"",IF('Journal Template'!A2681="","",IF(LEFT('Journal Template'!A2681,1)=IFERROR(VLOOKUP(LEFT('Journal Template'!A2681,1),Checks!$CF$2:$CF$5,1,0),0),"Product Code Required",IF('Journal Template'!D2681="","",IF('Journal Template'!D2681=IFERROR(VLOOKUP('Journal Template'!D2681,Checks!$CH:$CH,1,0),0),"Product Code Required","NA"))))),"")</f>
        <v/>
      </c>
    </row>
    <row r="2671" spans="14:89">
      <c r="N2671" t="s">
        <v>12182</v>
      </c>
      <c r="O2671" t="s">
        <v>12183</v>
      </c>
      <c r="P2671" t="s">
        <v>386</v>
      </c>
      <c r="Q2671" s="150" t="str">
        <f>IF(JRF!D2684="","",IF(IFERROR(VLOOKUP(JRF!D2684,Checks!N:P,3,0),0)="A","","Inactive account in Use"))</f>
        <v/>
      </c>
      <c r="R2671" t="str">
        <f>IFERROR(IF('Journal Template'!C3083="","",IF(IFERROR(VLOOKUP('Journal Template'!C3083,Checks!N:P,3,0),0)="A","","Inactive account in Use")),"")</f>
        <v/>
      </c>
      <c r="V2671" s="150" t="str">
        <f>IF(JRF!C2684="","",IF(IFERROR(VLOOKUP(JRF!C2684,Checks!S:U,3,0),0)="A","Entry with System fund Dept",""))</f>
        <v/>
      </c>
      <c r="W2671" t="str">
        <f>IFERROR(IF('Journal Template'!D3083="","",IF(IFERROR(VLOOKUP('Journal Template'!D3083,Checks!S:U,3,0),0)="A","Entry with System fund Dept","")),"")</f>
        <v/>
      </c>
      <c r="X2671" t="s">
        <v>12184</v>
      </c>
      <c r="Y2671" t="s">
        <v>389</v>
      </c>
      <c r="Z2671" t="s">
        <v>12185</v>
      </c>
      <c r="AA2671" t="s">
        <v>391</v>
      </c>
      <c r="AB2671" t="s">
        <v>125</v>
      </c>
      <c r="AC2671" s="150" t="str">
        <f>IFERROR(IF(JRF!C2684="","",IF(AND(VLOOKUP(JRF!C2684,X:AA,4,0)=JRF!B2684,VLOOKUP(JRF!C2684,X:Y,2,0)="A"),"","Inactive Dept Combo Error")),"Inactive Dept Combo Error")</f>
        <v/>
      </c>
      <c r="AD2671" t="str">
        <f>IFERROR(IF('Journal Template'!D3083="","",IF(AND(VLOOKUP('Journal Template'!D3083,X:AA,4,0)='Journal Template'!A3083,VLOOKUP('Journal Template'!D3083,X:Y,2,0)="A"),"","Inactive Dept Combo Error")),"")</f>
        <v/>
      </c>
      <c r="AK2671" s="150" t="str">
        <f>IF(JRF!B2684="","",IF(JRF!B2684=IFERROR(VLOOKUP(JRF!B2684,Checks!AI:AI,1,0),0),"Entry in Branch/Satellite BU's",""))</f>
        <v/>
      </c>
      <c r="AL2671" t="str">
        <f>IFERROR(IF('Journal Template'!A3083="","",IF('Journal Template'!A3083=IFERROR(VLOOKUP('Journal Template'!A3083,Checks!AI:AI,1,0),0),"Entry in Branch/Satellite BU's","")),"")</f>
        <v/>
      </c>
      <c r="AO2671" s="171"/>
      <c r="AP2671" s="171"/>
      <c r="AQ2671" s="171"/>
      <c r="AR2671" s="171"/>
      <c r="CI2671" t="str">
        <f>IF(JRF!F2684&gt;0,"",IF(JRF!B2684="","",IF(LEFT(JRF!B2684,1)=IFERROR(VLOOKUP(LEFT(JRF!B2684,1),$CF$2:$CF$5,1,0),0),"Product Code Required",IF(JRF!C2684="","",IF(JRF!C2684=IFERROR(VLOOKUP(JRF!C2684,$CH:$CH,1,0),0),"Product Code Required","NA")))))</f>
        <v/>
      </c>
      <c r="CJ2671" t="str">
        <f>IF(JRF!AV2684&gt;0,"",IF(JRF!Q2684="","",IF(LEFT(JRF!Q2684,1)=IFERROR(VLOOKUP(LEFT(JRF!Q2684,1),$CF$2:$CF$5,1,0),0),"Product Code Required",IF(JRF!V2684="","",IF(JRF!V2684=IFERROR(VLOOKUP(JRF!V2684,$CH:$CH,1,0),0),"Product Code Required","NA")))))</f>
        <v/>
      </c>
      <c r="CK2671" t="str">
        <f>IFERROR(IF(LEN('Journal Template'!F2682)&gt;0,"",IF('Journal Template'!A2682="","",IF(LEFT('Journal Template'!A2682,1)=IFERROR(VLOOKUP(LEFT('Journal Template'!A2682,1),Checks!$CF$2:$CF$5,1,0),0),"Product Code Required",IF('Journal Template'!D2682="","",IF('Journal Template'!D2682=IFERROR(VLOOKUP('Journal Template'!D2682,Checks!$CH:$CH,1,0),0),"Product Code Required","NA"))))),"")</f>
        <v/>
      </c>
    </row>
    <row r="2672" spans="14:89">
      <c r="N2672" t="s">
        <v>12186</v>
      </c>
      <c r="O2672" t="s">
        <v>12187</v>
      </c>
      <c r="P2672" t="s">
        <v>386</v>
      </c>
      <c r="Q2672" s="150" t="str">
        <f>IF(JRF!D2685="","",IF(IFERROR(VLOOKUP(JRF!D2685,Checks!N:P,3,0),0)="A","","Inactive account in Use"))</f>
        <v/>
      </c>
      <c r="R2672" t="str">
        <f>IFERROR(IF('Journal Template'!C3084="","",IF(IFERROR(VLOOKUP('Journal Template'!C3084,Checks!N:P,3,0),0)="A","","Inactive account in Use")),"")</f>
        <v/>
      </c>
      <c r="V2672" s="150" t="str">
        <f>IF(JRF!C2685="","",IF(IFERROR(VLOOKUP(JRF!C2685,Checks!S:U,3,0),0)="A","Entry with System fund Dept",""))</f>
        <v/>
      </c>
      <c r="W2672" t="str">
        <f>IFERROR(IF('Journal Template'!D3084="","",IF(IFERROR(VLOOKUP('Journal Template'!D3084,Checks!S:U,3,0),0)="A","Entry with System fund Dept","")),"")</f>
        <v/>
      </c>
      <c r="X2672" t="s">
        <v>12188</v>
      </c>
      <c r="Y2672" t="s">
        <v>386</v>
      </c>
      <c r="Z2672" t="s">
        <v>12189</v>
      </c>
      <c r="AA2672" t="s">
        <v>391</v>
      </c>
      <c r="AB2672" t="s">
        <v>125</v>
      </c>
      <c r="AC2672" s="150" t="str">
        <f>IFERROR(IF(JRF!C2685="","",IF(AND(VLOOKUP(JRF!C2685,X:AA,4,0)=JRF!B2685,VLOOKUP(JRF!C2685,X:Y,2,0)="A"),"","Inactive Dept Combo Error")),"Inactive Dept Combo Error")</f>
        <v/>
      </c>
      <c r="AD2672" t="str">
        <f>IFERROR(IF('Journal Template'!D3084="","",IF(AND(VLOOKUP('Journal Template'!D3084,X:AA,4,0)='Journal Template'!A3084,VLOOKUP('Journal Template'!D3084,X:Y,2,0)="A"),"","Inactive Dept Combo Error")),"")</f>
        <v/>
      </c>
      <c r="AK2672" s="150" t="str">
        <f>IF(JRF!B2685="","",IF(JRF!B2685=IFERROR(VLOOKUP(JRF!B2685,Checks!AI:AI,1,0),0),"Entry in Branch/Satellite BU's",""))</f>
        <v/>
      </c>
      <c r="AL2672" t="str">
        <f>IFERROR(IF('Journal Template'!A3084="","",IF('Journal Template'!A3084=IFERROR(VLOOKUP('Journal Template'!A3084,Checks!AI:AI,1,0),0),"Entry in Branch/Satellite BU's","")),"")</f>
        <v/>
      </c>
      <c r="AO2672" s="171"/>
      <c r="AP2672" s="171"/>
      <c r="AQ2672" s="171"/>
      <c r="AR2672" s="171"/>
      <c r="CI2672" t="str">
        <f>IF(JRF!F2685&gt;0,"",IF(JRF!B2685="","",IF(LEFT(JRF!B2685,1)=IFERROR(VLOOKUP(LEFT(JRF!B2685,1),$CF$2:$CF$5,1,0),0),"Product Code Required",IF(JRF!C2685="","",IF(JRF!C2685=IFERROR(VLOOKUP(JRF!C2685,$CH:$CH,1,0),0),"Product Code Required","NA")))))</f>
        <v/>
      </c>
      <c r="CJ2672" t="str">
        <f>IF(JRF!AV2685&gt;0,"",IF(JRF!Q2685="","",IF(LEFT(JRF!Q2685,1)=IFERROR(VLOOKUP(LEFT(JRF!Q2685,1),$CF$2:$CF$5,1,0),0),"Product Code Required",IF(JRF!V2685="","",IF(JRF!V2685=IFERROR(VLOOKUP(JRF!V2685,$CH:$CH,1,0),0),"Product Code Required","NA")))))</f>
        <v/>
      </c>
      <c r="CK2672" t="str">
        <f>IFERROR(IF(LEN('Journal Template'!F2683)&gt;0,"",IF('Journal Template'!A2683="","",IF(LEFT('Journal Template'!A2683,1)=IFERROR(VLOOKUP(LEFT('Journal Template'!A2683,1),Checks!$CF$2:$CF$5,1,0),0),"Product Code Required",IF('Journal Template'!D2683="","",IF('Journal Template'!D2683=IFERROR(VLOOKUP('Journal Template'!D2683,Checks!$CH:$CH,1,0),0),"Product Code Required","NA"))))),"")</f>
        <v/>
      </c>
    </row>
    <row r="2673" spans="14:89">
      <c r="N2673" t="s">
        <v>12190</v>
      </c>
      <c r="O2673" t="s">
        <v>12191</v>
      </c>
      <c r="P2673" t="s">
        <v>386</v>
      </c>
      <c r="Q2673" s="150" t="str">
        <f>IF(JRF!D2686="","",IF(IFERROR(VLOOKUP(JRF!D2686,Checks!N:P,3,0),0)="A","","Inactive account in Use"))</f>
        <v/>
      </c>
      <c r="R2673" t="str">
        <f>IFERROR(IF('Journal Template'!C3085="","",IF(IFERROR(VLOOKUP('Journal Template'!C3085,Checks!N:P,3,0),0)="A","","Inactive account in Use")),"")</f>
        <v/>
      </c>
      <c r="V2673" s="150" t="str">
        <f>IF(JRF!C2686="","",IF(IFERROR(VLOOKUP(JRF!C2686,Checks!S:U,3,0),0)="A","Entry with System fund Dept",""))</f>
        <v/>
      </c>
      <c r="W2673" t="str">
        <f>IFERROR(IF('Journal Template'!D3085="","",IF(IFERROR(VLOOKUP('Journal Template'!D3085,Checks!S:U,3,0),0)="A","Entry with System fund Dept","")),"")</f>
        <v/>
      </c>
      <c r="X2673" t="s">
        <v>12192</v>
      </c>
      <c r="Y2673" t="s">
        <v>389</v>
      </c>
      <c r="Z2673" t="s">
        <v>12193</v>
      </c>
      <c r="AA2673" t="s">
        <v>391</v>
      </c>
      <c r="AB2673" t="s">
        <v>125</v>
      </c>
      <c r="AC2673" s="150" t="str">
        <f>IFERROR(IF(JRF!C2686="","",IF(AND(VLOOKUP(JRF!C2686,X:AA,4,0)=JRF!B2686,VLOOKUP(JRF!C2686,X:Y,2,0)="A"),"","Inactive Dept Combo Error")),"Inactive Dept Combo Error")</f>
        <v/>
      </c>
      <c r="AD2673" t="str">
        <f>IFERROR(IF('Journal Template'!D3085="","",IF(AND(VLOOKUP('Journal Template'!D3085,X:AA,4,0)='Journal Template'!A3085,VLOOKUP('Journal Template'!D3085,X:Y,2,0)="A"),"","Inactive Dept Combo Error")),"")</f>
        <v/>
      </c>
      <c r="AK2673" s="150" t="str">
        <f>IF(JRF!B2686="","",IF(JRF!B2686=IFERROR(VLOOKUP(JRF!B2686,Checks!AI:AI,1,0),0),"Entry in Branch/Satellite BU's",""))</f>
        <v/>
      </c>
      <c r="AL2673" t="str">
        <f>IFERROR(IF('Journal Template'!A3085="","",IF('Journal Template'!A3085=IFERROR(VLOOKUP('Journal Template'!A3085,Checks!AI:AI,1,0),0),"Entry in Branch/Satellite BU's","")),"")</f>
        <v/>
      </c>
      <c r="AO2673" s="171"/>
      <c r="AP2673" s="171"/>
      <c r="AQ2673" s="171"/>
      <c r="AR2673" s="171"/>
      <c r="CI2673" t="str">
        <f>IF(JRF!F2686&gt;0,"",IF(JRF!B2686="","",IF(LEFT(JRF!B2686,1)=IFERROR(VLOOKUP(LEFT(JRF!B2686,1),$CF$2:$CF$5,1,0),0),"Product Code Required",IF(JRF!C2686="","",IF(JRF!C2686=IFERROR(VLOOKUP(JRF!C2686,$CH:$CH,1,0),0),"Product Code Required","NA")))))</f>
        <v/>
      </c>
      <c r="CJ2673" t="str">
        <f>IF(JRF!AV2686&gt;0,"",IF(JRF!Q2686="","",IF(LEFT(JRF!Q2686,1)=IFERROR(VLOOKUP(LEFT(JRF!Q2686,1),$CF$2:$CF$5,1,0),0),"Product Code Required",IF(JRF!V2686="","",IF(JRF!V2686=IFERROR(VLOOKUP(JRF!V2686,$CH:$CH,1,0),0),"Product Code Required","NA")))))</f>
        <v/>
      </c>
      <c r="CK2673" t="str">
        <f>IFERROR(IF(LEN('Journal Template'!F2684)&gt;0,"",IF('Journal Template'!A2684="","",IF(LEFT('Journal Template'!A2684,1)=IFERROR(VLOOKUP(LEFT('Journal Template'!A2684,1),Checks!$CF$2:$CF$5,1,0),0),"Product Code Required",IF('Journal Template'!D2684="","",IF('Journal Template'!D2684=IFERROR(VLOOKUP('Journal Template'!D2684,Checks!$CH:$CH,1,0),0),"Product Code Required","NA"))))),"")</f>
        <v/>
      </c>
    </row>
    <row r="2674" spans="14:89">
      <c r="N2674" t="s">
        <v>12194</v>
      </c>
      <c r="O2674" t="s">
        <v>12195</v>
      </c>
      <c r="P2674" t="s">
        <v>386</v>
      </c>
      <c r="Q2674" s="150" t="str">
        <f>IF(JRF!D2687="","",IF(IFERROR(VLOOKUP(JRF!D2687,Checks!N:P,3,0),0)="A","","Inactive account in Use"))</f>
        <v/>
      </c>
      <c r="R2674" t="str">
        <f>IFERROR(IF('Journal Template'!C3086="","",IF(IFERROR(VLOOKUP('Journal Template'!C3086,Checks!N:P,3,0),0)="A","","Inactive account in Use")),"")</f>
        <v/>
      </c>
      <c r="V2674" s="150" t="str">
        <f>IF(JRF!C2687="","",IF(IFERROR(VLOOKUP(JRF!C2687,Checks!S:U,3,0),0)="A","Entry with System fund Dept",""))</f>
        <v/>
      </c>
      <c r="W2674" t="str">
        <f>IFERROR(IF('Journal Template'!D3086="","",IF(IFERROR(VLOOKUP('Journal Template'!D3086,Checks!S:U,3,0),0)="A","Entry with System fund Dept","")),"")</f>
        <v/>
      </c>
      <c r="X2674" t="s">
        <v>12196</v>
      </c>
      <c r="Y2674" t="s">
        <v>389</v>
      </c>
      <c r="Z2674" t="s">
        <v>12197</v>
      </c>
      <c r="AA2674" t="s">
        <v>391</v>
      </c>
      <c r="AB2674" t="s">
        <v>125</v>
      </c>
      <c r="AC2674" s="150" t="str">
        <f>IFERROR(IF(JRF!C2687="","",IF(AND(VLOOKUP(JRF!C2687,X:AA,4,0)=JRF!B2687,VLOOKUP(JRF!C2687,X:Y,2,0)="A"),"","Inactive Dept Combo Error")),"Inactive Dept Combo Error")</f>
        <v/>
      </c>
      <c r="AD2674" t="str">
        <f>IFERROR(IF('Journal Template'!D3086="","",IF(AND(VLOOKUP('Journal Template'!D3086,X:AA,4,0)='Journal Template'!A3086,VLOOKUP('Journal Template'!D3086,X:Y,2,0)="A"),"","Inactive Dept Combo Error")),"")</f>
        <v/>
      </c>
      <c r="AK2674" s="150" t="str">
        <f>IF(JRF!B2687="","",IF(JRF!B2687=IFERROR(VLOOKUP(JRF!B2687,Checks!AI:AI,1,0),0),"Entry in Branch/Satellite BU's",""))</f>
        <v/>
      </c>
      <c r="AL2674" t="str">
        <f>IFERROR(IF('Journal Template'!A3086="","",IF('Journal Template'!A3086=IFERROR(VLOOKUP('Journal Template'!A3086,Checks!AI:AI,1,0),0),"Entry in Branch/Satellite BU's","")),"")</f>
        <v/>
      </c>
      <c r="AO2674" s="171"/>
      <c r="AP2674" s="171"/>
      <c r="AQ2674" s="171"/>
      <c r="AR2674" s="171"/>
      <c r="CI2674" t="str">
        <f>IF(JRF!F2687&gt;0,"",IF(JRF!B2687="","",IF(LEFT(JRF!B2687,1)=IFERROR(VLOOKUP(LEFT(JRF!B2687,1),$CF$2:$CF$5,1,0),0),"Product Code Required",IF(JRF!C2687="","",IF(JRF!C2687=IFERROR(VLOOKUP(JRF!C2687,$CH:$CH,1,0),0),"Product Code Required","NA")))))</f>
        <v/>
      </c>
      <c r="CJ2674" t="str">
        <f>IF(JRF!AV2687&gt;0,"",IF(JRF!Q2687="","",IF(LEFT(JRF!Q2687,1)=IFERROR(VLOOKUP(LEFT(JRF!Q2687,1),$CF$2:$CF$5,1,0),0),"Product Code Required",IF(JRF!V2687="","",IF(JRF!V2687=IFERROR(VLOOKUP(JRF!V2687,$CH:$CH,1,0),0),"Product Code Required","NA")))))</f>
        <v/>
      </c>
      <c r="CK2674" t="str">
        <f>IFERROR(IF(LEN('Journal Template'!F2685)&gt;0,"",IF('Journal Template'!A2685="","",IF(LEFT('Journal Template'!A2685,1)=IFERROR(VLOOKUP(LEFT('Journal Template'!A2685,1),Checks!$CF$2:$CF$5,1,0),0),"Product Code Required",IF('Journal Template'!D2685="","",IF('Journal Template'!D2685=IFERROR(VLOOKUP('Journal Template'!D2685,Checks!$CH:$CH,1,0),0),"Product Code Required","NA"))))),"")</f>
        <v/>
      </c>
    </row>
    <row r="2675" spans="14:89">
      <c r="N2675" t="s">
        <v>12198</v>
      </c>
      <c r="O2675" t="s">
        <v>12199</v>
      </c>
      <c r="P2675" t="s">
        <v>386</v>
      </c>
      <c r="Q2675" s="150" t="str">
        <f>IF(JRF!D2688="","",IF(IFERROR(VLOOKUP(JRF!D2688,Checks!N:P,3,0),0)="A","","Inactive account in Use"))</f>
        <v/>
      </c>
      <c r="R2675" t="str">
        <f>IFERROR(IF('Journal Template'!C3087="","",IF(IFERROR(VLOOKUP('Journal Template'!C3087,Checks!N:P,3,0),0)="A","","Inactive account in Use")),"")</f>
        <v/>
      </c>
      <c r="V2675" s="150" t="str">
        <f>IF(JRF!C2688="","",IF(IFERROR(VLOOKUP(JRF!C2688,Checks!S:U,3,0),0)="A","Entry with System fund Dept",""))</f>
        <v/>
      </c>
      <c r="W2675" t="str">
        <f>IFERROR(IF('Journal Template'!D3087="","",IF(IFERROR(VLOOKUP('Journal Template'!D3087,Checks!S:U,3,0),0)="A","Entry with System fund Dept","")),"")</f>
        <v/>
      </c>
      <c r="X2675" t="s">
        <v>12200</v>
      </c>
      <c r="Y2675" t="s">
        <v>389</v>
      </c>
      <c r="Z2675" t="s">
        <v>12201</v>
      </c>
      <c r="AA2675" t="s">
        <v>391</v>
      </c>
      <c r="AB2675" t="s">
        <v>125</v>
      </c>
      <c r="AC2675" s="150" t="str">
        <f>IFERROR(IF(JRF!C2688="","",IF(AND(VLOOKUP(JRF!C2688,X:AA,4,0)=JRF!B2688,VLOOKUP(JRF!C2688,X:Y,2,0)="A"),"","Inactive Dept Combo Error")),"Inactive Dept Combo Error")</f>
        <v/>
      </c>
      <c r="AD2675" t="str">
        <f>IFERROR(IF('Journal Template'!D3087="","",IF(AND(VLOOKUP('Journal Template'!D3087,X:AA,4,0)='Journal Template'!A3087,VLOOKUP('Journal Template'!D3087,X:Y,2,0)="A"),"","Inactive Dept Combo Error")),"")</f>
        <v/>
      </c>
      <c r="AK2675" s="150" t="str">
        <f>IF(JRF!B2688="","",IF(JRF!B2688=IFERROR(VLOOKUP(JRF!B2688,Checks!AI:AI,1,0),0),"Entry in Branch/Satellite BU's",""))</f>
        <v/>
      </c>
      <c r="AL2675" t="str">
        <f>IFERROR(IF('Journal Template'!A3087="","",IF('Journal Template'!A3087=IFERROR(VLOOKUP('Journal Template'!A3087,Checks!AI:AI,1,0),0),"Entry in Branch/Satellite BU's","")),"")</f>
        <v/>
      </c>
      <c r="AO2675" s="171"/>
      <c r="AP2675" s="171"/>
      <c r="AQ2675" s="171"/>
      <c r="AR2675" s="171"/>
      <c r="CI2675" t="str">
        <f>IF(JRF!F2688&gt;0,"",IF(JRF!B2688="","",IF(LEFT(JRF!B2688,1)=IFERROR(VLOOKUP(LEFT(JRF!B2688,1),$CF$2:$CF$5,1,0),0),"Product Code Required",IF(JRF!C2688="","",IF(JRF!C2688=IFERROR(VLOOKUP(JRF!C2688,$CH:$CH,1,0),0),"Product Code Required","NA")))))</f>
        <v/>
      </c>
      <c r="CJ2675" t="str">
        <f>IF(JRF!AV2688&gt;0,"",IF(JRF!Q2688="","",IF(LEFT(JRF!Q2688,1)=IFERROR(VLOOKUP(LEFT(JRF!Q2688,1),$CF$2:$CF$5,1,0),0),"Product Code Required",IF(JRF!V2688="","",IF(JRF!V2688=IFERROR(VLOOKUP(JRF!V2688,$CH:$CH,1,0),0),"Product Code Required","NA")))))</f>
        <v/>
      </c>
      <c r="CK2675" t="str">
        <f>IFERROR(IF(LEN('Journal Template'!F2686)&gt;0,"",IF('Journal Template'!A2686="","",IF(LEFT('Journal Template'!A2686,1)=IFERROR(VLOOKUP(LEFT('Journal Template'!A2686,1),Checks!$CF$2:$CF$5,1,0),0),"Product Code Required",IF('Journal Template'!D2686="","",IF('Journal Template'!D2686=IFERROR(VLOOKUP('Journal Template'!D2686,Checks!$CH:$CH,1,0),0),"Product Code Required","NA"))))),"")</f>
        <v/>
      </c>
    </row>
    <row r="2676" spans="14:89">
      <c r="N2676" t="s">
        <v>12202</v>
      </c>
      <c r="O2676" t="s">
        <v>12203</v>
      </c>
      <c r="P2676" t="s">
        <v>386</v>
      </c>
      <c r="Q2676" s="150" t="str">
        <f>IF(JRF!D2689="","",IF(IFERROR(VLOOKUP(JRF!D2689,Checks!N:P,3,0),0)="A","","Inactive account in Use"))</f>
        <v/>
      </c>
      <c r="R2676" t="str">
        <f>IFERROR(IF('Journal Template'!C3088="","",IF(IFERROR(VLOOKUP('Journal Template'!C3088,Checks!N:P,3,0),0)="A","","Inactive account in Use")),"")</f>
        <v/>
      </c>
      <c r="V2676" s="150" t="str">
        <f>IF(JRF!C2689="","",IF(IFERROR(VLOOKUP(JRF!C2689,Checks!S:U,3,0),0)="A","Entry with System fund Dept",""))</f>
        <v/>
      </c>
      <c r="W2676" t="str">
        <f>IFERROR(IF('Journal Template'!D3088="","",IF(IFERROR(VLOOKUP('Journal Template'!D3088,Checks!S:U,3,0),0)="A","Entry with System fund Dept","")),"")</f>
        <v/>
      </c>
      <c r="X2676" t="s">
        <v>12204</v>
      </c>
      <c r="Y2676" t="s">
        <v>389</v>
      </c>
      <c r="Z2676" t="s">
        <v>12205</v>
      </c>
      <c r="AA2676" t="s">
        <v>391</v>
      </c>
      <c r="AB2676" t="s">
        <v>125</v>
      </c>
      <c r="AC2676" s="150" t="str">
        <f>IFERROR(IF(JRF!C2689="","",IF(AND(VLOOKUP(JRF!C2689,X:AA,4,0)=JRF!B2689,VLOOKUP(JRF!C2689,X:Y,2,0)="A"),"","Inactive Dept Combo Error")),"Inactive Dept Combo Error")</f>
        <v/>
      </c>
      <c r="AD2676" t="str">
        <f>IFERROR(IF('Journal Template'!D3088="","",IF(AND(VLOOKUP('Journal Template'!D3088,X:AA,4,0)='Journal Template'!A3088,VLOOKUP('Journal Template'!D3088,X:Y,2,0)="A"),"","Inactive Dept Combo Error")),"")</f>
        <v/>
      </c>
      <c r="AK2676" s="150" t="str">
        <f>IF(JRF!B2689="","",IF(JRF!B2689=IFERROR(VLOOKUP(JRF!B2689,Checks!AI:AI,1,0),0),"Entry in Branch/Satellite BU's",""))</f>
        <v/>
      </c>
      <c r="AL2676" t="str">
        <f>IFERROR(IF('Journal Template'!A3088="","",IF('Journal Template'!A3088=IFERROR(VLOOKUP('Journal Template'!A3088,Checks!AI:AI,1,0),0),"Entry in Branch/Satellite BU's","")),"")</f>
        <v/>
      </c>
      <c r="AO2676" s="171"/>
      <c r="AP2676" s="171"/>
      <c r="AQ2676" s="171"/>
      <c r="AR2676" s="171"/>
      <c r="CI2676" t="str">
        <f>IF(JRF!F2689&gt;0,"",IF(JRF!B2689="","",IF(LEFT(JRF!B2689,1)=IFERROR(VLOOKUP(LEFT(JRF!B2689,1),$CF$2:$CF$5,1,0),0),"Product Code Required",IF(JRF!C2689="","",IF(JRF!C2689=IFERROR(VLOOKUP(JRF!C2689,$CH:$CH,1,0),0),"Product Code Required","NA")))))</f>
        <v/>
      </c>
      <c r="CJ2676" t="str">
        <f>IF(JRF!AV2689&gt;0,"",IF(JRF!Q2689="","",IF(LEFT(JRF!Q2689,1)=IFERROR(VLOOKUP(LEFT(JRF!Q2689,1),$CF$2:$CF$5,1,0),0),"Product Code Required",IF(JRF!V2689="","",IF(JRF!V2689=IFERROR(VLOOKUP(JRF!V2689,$CH:$CH,1,0),0),"Product Code Required","NA")))))</f>
        <v/>
      </c>
      <c r="CK2676" t="str">
        <f>IFERROR(IF(LEN('Journal Template'!F2687)&gt;0,"",IF('Journal Template'!A2687="","",IF(LEFT('Journal Template'!A2687,1)=IFERROR(VLOOKUP(LEFT('Journal Template'!A2687,1),Checks!$CF$2:$CF$5,1,0),0),"Product Code Required",IF('Journal Template'!D2687="","",IF('Journal Template'!D2687=IFERROR(VLOOKUP('Journal Template'!D2687,Checks!$CH:$CH,1,0),0),"Product Code Required","NA"))))),"")</f>
        <v/>
      </c>
    </row>
    <row r="2677" spans="14:89">
      <c r="N2677" t="s">
        <v>12206</v>
      </c>
      <c r="O2677" t="s">
        <v>12207</v>
      </c>
      <c r="P2677" t="s">
        <v>386</v>
      </c>
      <c r="Q2677" s="150" t="str">
        <f>IF(JRF!D2690="","",IF(IFERROR(VLOOKUP(JRF!D2690,Checks!N:P,3,0),0)="A","","Inactive account in Use"))</f>
        <v/>
      </c>
      <c r="R2677" t="str">
        <f>IFERROR(IF('Journal Template'!C3089="","",IF(IFERROR(VLOOKUP('Journal Template'!C3089,Checks!N:P,3,0),0)="A","","Inactive account in Use")),"")</f>
        <v/>
      </c>
      <c r="V2677" s="150" t="str">
        <f>IF(JRF!C2690="","",IF(IFERROR(VLOOKUP(JRF!C2690,Checks!S:U,3,0),0)="A","Entry with System fund Dept",""))</f>
        <v/>
      </c>
      <c r="W2677" t="str">
        <f>IFERROR(IF('Journal Template'!D3089="","",IF(IFERROR(VLOOKUP('Journal Template'!D3089,Checks!S:U,3,0),0)="A","Entry with System fund Dept","")),"")</f>
        <v/>
      </c>
      <c r="X2677" t="s">
        <v>12208</v>
      </c>
      <c r="Y2677" t="s">
        <v>389</v>
      </c>
      <c r="Z2677" t="s">
        <v>12209</v>
      </c>
      <c r="AA2677" t="s">
        <v>391</v>
      </c>
      <c r="AB2677" t="s">
        <v>125</v>
      </c>
      <c r="AC2677" s="150" t="str">
        <f>IFERROR(IF(JRF!C2690="","",IF(AND(VLOOKUP(JRF!C2690,X:AA,4,0)=JRF!B2690,VLOOKUP(JRF!C2690,X:Y,2,0)="A"),"","Inactive Dept Combo Error")),"Inactive Dept Combo Error")</f>
        <v/>
      </c>
      <c r="AD2677" t="str">
        <f>IFERROR(IF('Journal Template'!D3089="","",IF(AND(VLOOKUP('Journal Template'!D3089,X:AA,4,0)='Journal Template'!A3089,VLOOKUP('Journal Template'!D3089,X:Y,2,0)="A"),"","Inactive Dept Combo Error")),"")</f>
        <v/>
      </c>
      <c r="AK2677" s="150" t="str">
        <f>IF(JRF!B2690="","",IF(JRF!B2690=IFERROR(VLOOKUP(JRF!B2690,Checks!AI:AI,1,0),0),"Entry in Branch/Satellite BU's",""))</f>
        <v/>
      </c>
      <c r="AL2677" t="str">
        <f>IFERROR(IF('Journal Template'!A3089="","",IF('Journal Template'!A3089=IFERROR(VLOOKUP('Journal Template'!A3089,Checks!AI:AI,1,0),0),"Entry in Branch/Satellite BU's","")),"")</f>
        <v/>
      </c>
      <c r="AO2677" s="171"/>
      <c r="AP2677" s="171"/>
      <c r="AQ2677" s="171"/>
      <c r="AR2677" s="171"/>
      <c r="CI2677" t="str">
        <f>IF(JRF!F2690&gt;0,"",IF(JRF!B2690="","",IF(LEFT(JRF!B2690,1)=IFERROR(VLOOKUP(LEFT(JRF!B2690,1),$CF$2:$CF$5,1,0),0),"Product Code Required",IF(JRF!C2690="","",IF(JRF!C2690=IFERROR(VLOOKUP(JRF!C2690,$CH:$CH,1,0),0),"Product Code Required","NA")))))</f>
        <v/>
      </c>
      <c r="CJ2677" t="str">
        <f>IF(JRF!AV2690&gt;0,"",IF(JRF!Q2690="","",IF(LEFT(JRF!Q2690,1)=IFERROR(VLOOKUP(LEFT(JRF!Q2690,1),$CF$2:$CF$5,1,0),0),"Product Code Required",IF(JRF!V2690="","",IF(JRF!V2690=IFERROR(VLOOKUP(JRF!V2690,$CH:$CH,1,0),0),"Product Code Required","NA")))))</f>
        <v/>
      </c>
      <c r="CK2677" t="str">
        <f>IFERROR(IF(LEN('Journal Template'!F2688)&gt;0,"",IF('Journal Template'!A2688="","",IF(LEFT('Journal Template'!A2688,1)=IFERROR(VLOOKUP(LEFT('Journal Template'!A2688,1),Checks!$CF$2:$CF$5,1,0),0),"Product Code Required",IF('Journal Template'!D2688="","",IF('Journal Template'!D2688=IFERROR(VLOOKUP('Journal Template'!D2688,Checks!$CH:$CH,1,0),0),"Product Code Required","NA"))))),"")</f>
        <v/>
      </c>
    </row>
    <row r="2678" spans="14:89">
      <c r="N2678" t="s">
        <v>12210</v>
      </c>
      <c r="O2678" t="s">
        <v>12211</v>
      </c>
      <c r="P2678" t="s">
        <v>386</v>
      </c>
      <c r="Q2678" s="150" t="str">
        <f>IF(JRF!D2691="","",IF(IFERROR(VLOOKUP(JRF!D2691,Checks!N:P,3,0),0)="A","","Inactive account in Use"))</f>
        <v/>
      </c>
      <c r="R2678" t="str">
        <f>IFERROR(IF('Journal Template'!C3090="","",IF(IFERROR(VLOOKUP('Journal Template'!C3090,Checks!N:P,3,0),0)="A","","Inactive account in Use")),"")</f>
        <v/>
      </c>
      <c r="V2678" s="150" t="str">
        <f>IF(JRF!C2691="","",IF(IFERROR(VLOOKUP(JRF!C2691,Checks!S:U,3,0),0)="A","Entry with System fund Dept",""))</f>
        <v/>
      </c>
      <c r="W2678" t="str">
        <f>IFERROR(IF('Journal Template'!D3090="","",IF(IFERROR(VLOOKUP('Journal Template'!D3090,Checks!S:U,3,0),0)="A","Entry with System fund Dept","")),"")</f>
        <v/>
      </c>
      <c r="X2678" t="s">
        <v>12212</v>
      </c>
      <c r="Y2678" t="s">
        <v>389</v>
      </c>
      <c r="Z2678" t="s">
        <v>12213</v>
      </c>
      <c r="AA2678" t="s">
        <v>391</v>
      </c>
      <c r="AB2678" t="s">
        <v>125</v>
      </c>
      <c r="AC2678" s="150" t="str">
        <f>IFERROR(IF(JRF!C2691="","",IF(AND(VLOOKUP(JRF!C2691,X:AA,4,0)=JRF!B2691,VLOOKUP(JRF!C2691,X:Y,2,0)="A"),"","Inactive Dept Combo Error")),"Inactive Dept Combo Error")</f>
        <v/>
      </c>
      <c r="AD2678" t="str">
        <f>IFERROR(IF('Journal Template'!D3090="","",IF(AND(VLOOKUP('Journal Template'!D3090,X:AA,4,0)='Journal Template'!A3090,VLOOKUP('Journal Template'!D3090,X:Y,2,0)="A"),"","Inactive Dept Combo Error")),"")</f>
        <v/>
      </c>
      <c r="AK2678" s="150" t="str">
        <f>IF(JRF!B2691="","",IF(JRF!B2691=IFERROR(VLOOKUP(JRF!B2691,Checks!AI:AI,1,0),0),"Entry in Branch/Satellite BU's",""))</f>
        <v/>
      </c>
      <c r="AL2678" t="str">
        <f>IFERROR(IF('Journal Template'!A3090="","",IF('Journal Template'!A3090=IFERROR(VLOOKUP('Journal Template'!A3090,Checks!AI:AI,1,0),0),"Entry in Branch/Satellite BU's","")),"")</f>
        <v/>
      </c>
      <c r="AO2678" s="171"/>
      <c r="AP2678" s="171"/>
      <c r="AQ2678" s="171"/>
      <c r="AR2678" s="171"/>
      <c r="CI2678" t="str">
        <f>IF(JRF!F2691&gt;0,"",IF(JRF!B2691="","",IF(LEFT(JRF!B2691,1)=IFERROR(VLOOKUP(LEFT(JRF!B2691,1),$CF$2:$CF$5,1,0),0),"Product Code Required",IF(JRF!C2691="","",IF(JRF!C2691=IFERROR(VLOOKUP(JRF!C2691,$CH:$CH,1,0),0),"Product Code Required","NA")))))</f>
        <v/>
      </c>
      <c r="CJ2678" t="str">
        <f>IF(JRF!AV2691&gt;0,"",IF(JRF!Q2691="","",IF(LEFT(JRF!Q2691,1)=IFERROR(VLOOKUP(LEFT(JRF!Q2691,1),$CF$2:$CF$5,1,0),0),"Product Code Required",IF(JRF!V2691="","",IF(JRF!V2691=IFERROR(VLOOKUP(JRF!V2691,$CH:$CH,1,0),0),"Product Code Required","NA")))))</f>
        <v/>
      </c>
      <c r="CK2678" t="str">
        <f>IFERROR(IF(LEN('Journal Template'!F2689)&gt;0,"",IF('Journal Template'!A2689="","",IF(LEFT('Journal Template'!A2689,1)=IFERROR(VLOOKUP(LEFT('Journal Template'!A2689,1),Checks!$CF$2:$CF$5,1,0),0),"Product Code Required",IF('Journal Template'!D2689="","",IF('Journal Template'!D2689=IFERROR(VLOOKUP('Journal Template'!D2689,Checks!$CH:$CH,1,0),0),"Product Code Required","NA"))))),"")</f>
        <v/>
      </c>
    </row>
    <row r="2679" spans="14:89">
      <c r="N2679" t="s">
        <v>12214</v>
      </c>
      <c r="O2679" t="s">
        <v>12215</v>
      </c>
      <c r="P2679" t="s">
        <v>386</v>
      </c>
      <c r="Q2679" s="150" t="str">
        <f>IF(JRF!D2692="","",IF(IFERROR(VLOOKUP(JRF!D2692,Checks!N:P,3,0),0)="A","","Inactive account in Use"))</f>
        <v/>
      </c>
      <c r="R2679" t="str">
        <f>IFERROR(IF('Journal Template'!C3091="","",IF(IFERROR(VLOOKUP('Journal Template'!C3091,Checks!N:P,3,0),0)="A","","Inactive account in Use")),"")</f>
        <v/>
      </c>
      <c r="V2679" s="150" t="str">
        <f>IF(JRF!C2692="","",IF(IFERROR(VLOOKUP(JRF!C2692,Checks!S:U,3,0),0)="A","Entry with System fund Dept",""))</f>
        <v/>
      </c>
      <c r="W2679" t="str">
        <f>IFERROR(IF('Journal Template'!D3091="","",IF(IFERROR(VLOOKUP('Journal Template'!D3091,Checks!S:U,3,0),0)="A","Entry with System fund Dept","")),"")</f>
        <v/>
      </c>
      <c r="X2679" t="s">
        <v>12216</v>
      </c>
      <c r="Y2679" t="s">
        <v>389</v>
      </c>
      <c r="Z2679" t="s">
        <v>12217</v>
      </c>
      <c r="AA2679" t="s">
        <v>391</v>
      </c>
      <c r="AB2679" t="s">
        <v>125</v>
      </c>
      <c r="AC2679" s="150" t="str">
        <f>IFERROR(IF(JRF!C2692="","",IF(AND(VLOOKUP(JRF!C2692,X:AA,4,0)=JRF!B2692,VLOOKUP(JRF!C2692,X:Y,2,0)="A"),"","Inactive Dept Combo Error")),"Inactive Dept Combo Error")</f>
        <v/>
      </c>
      <c r="AD2679" t="str">
        <f>IFERROR(IF('Journal Template'!D3091="","",IF(AND(VLOOKUP('Journal Template'!D3091,X:AA,4,0)='Journal Template'!A3091,VLOOKUP('Journal Template'!D3091,X:Y,2,0)="A"),"","Inactive Dept Combo Error")),"")</f>
        <v/>
      </c>
      <c r="AK2679" s="150" t="str">
        <f>IF(JRF!B2692="","",IF(JRF!B2692=IFERROR(VLOOKUP(JRF!B2692,Checks!AI:AI,1,0),0),"Entry in Branch/Satellite BU's",""))</f>
        <v/>
      </c>
      <c r="AL2679" t="str">
        <f>IFERROR(IF('Journal Template'!A3091="","",IF('Journal Template'!A3091=IFERROR(VLOOKUP('Journal Template'!A3091,Checks!AI:AI,1,0),0),"Entry in Branch/Satellite BU's","")),"")</f>
        <v/>
      </c>
      <c r="AO2679" s="171"/>
      <c r="AP2679" s="171"/>
      <c r="AQ2679" s="171"/>
      <c r="AR2679" s="171"/>
      <c r="CI2679" t="str">
        <f>IF(JRF!F2692&gt;0,"",IF(JRF!B2692="","",IF(LEFT(JRF!B2692,1)=IFERROR(VLOOKUP(LEFT(JRF!B2692,1),$CF$2:$CF$5,1,0),0),"Product Code Required",IF(JRF!C2692="","",IF(JRF!C2692=IFERROR(VLOOKUP(JRF!C2692,$CH:$CH,1,0),0),"Product Code Required","NA")))))</f>
        <v/>
      </c>
      <c r="CJ2679" t="str">
        <f>IF(JRF!AV2692&gt;0,"",IF(JRF!Q2692="","",IF(LEFT(JRF!Q2692,1)=IFERROR(VLOOKUP(LEFT(JRF!Q2692,1),$CF$2:$CF$5,1,0),0),"Product Code Required",IF(JRF!V2692="","",IF(JRF!V2692=IFERROR(VLOOKUP(JRF!V2692,$CH:$CH,1,0),0),"Product Code Required","NA")))))</f>
        <v/>
      </c>
      <c r="CK2679" t="str">
        <f>IFERROR(IF(LEN('Journal Template'!F2690)&gt;0,"",IF('Journal Template'!A2690="","",IF(LEFT('Journal Template'!A2690,1)=IFERROR(VLOOKUP(LEFT('Journal Template'!A2690,1),Checks!$CF$2:$CF$5,1,0),0),"Product Code Required",IF('Journal Template'!D2690="","",IF('Journal Template'!D2690=IFERROR(VLOOKUP('Journal Template'!D2690,Checks!$CH:$CH,1,0),0),"Product Code Required","NA"))))),"")</f>
        <v/>
      </c>
    </row>
    <row r="2680" spans="14:89">
      <c r="N2680" t="s">
        <v>12218</v>
      </c>
      <c r="O2680" t="s">
        <v>12219</v>
      </c>
      <c r="P2680" t="s">
        <v>386</v>
      </c>
      <c r="Q2680" s="150" t="str">
        <f>IF(JRF!D2693="","",IF(IFERROR(VLOOKUP(JRF!D2693,Checks!N:P,3,0),0)="A","","Inactive account in Use"))</f>
        <v/>
      </c>
      <c r="R2680" t="str">
        <f>IFERROR(IF('Journal Template'!C3092="","",IF(IFERROR(VLOOKUP('Journal Template'!C3092,Checks!N:P,3,0),0)="A","","Inactive account in Use")),"")</f>
        <v/>
      </c>
      <c r="V2680" s="150" t="str">
        <f>IF(JRF!C2693="","",IF(IFERROR(VLOOKUP(JRF!C2693,Checks!S:U,3,0),0)="A","Entry with System fund Dept",""))</f>
        <v/>
      </c>
      <c r="W2680" t="str">
        <f>IFERROR(IF('Journal Template'!D3092="","",IF(IFERROR(VLOOKUP('Journal Template'!D3092,Checks!S:U,3,0),0)="A","Entry with System fund Dept","")),"")</f>
        <v/>
      </c>
      <c r="X2680" t="s">
        <v>12220</v>
      </c>
      <c r="Y2680" t="s">
        <v>389</v>
      </c>
      <c r="Z2680" t="s">
        <v>12221</v>
      </c>
      <c r="AA2680" t="s">
        <v>391</v>
      </c>
      <c r="AB2680" t="s">
        <v>125</v>
      </c>
      <c r="AC2680" s="150" t="str">
        <f>IFERROR(IF(JRF!C2693="","",IF(AND(VLOOKUP(JRF!C2693,X:AA,4,0)=JRF!B2693,VLOOKUP(JRF!C2693,X:Y,2,0)="A"),"","Inactive Dept Combo Error")),"Inactive Dept Combo Error")</f>
        <v/>
      </c>
      <c r="AD2680" t="str">
        <f>IFERROR(IF('Journal Template'!D3092="","",IF(AND(VLOOKUP('Journal Template'!D3092,X:AA,4,0)='Journal Template'!A3092,VLOOKUP('Journal Template'!D3092,X:Y,2,0)="A"),"","Inactive Dept Combo Error")),"")</f>
        <v/>
      </c>
      <c r="AK2680" s="150" t="str">
        <f>IF(JRF!B2693="","",IF(JRF!B2693=IFERROR(VLOOKUP(JRF!B2693,Checks!AI:AI,1,0),0),"Entry in Branch/Satellite BU's",""))</f>
        <v/>
      </c>
      <c r="AL2680" t="str">
        <f>IFERROR(IF('Journal Template'!A3092="","",IF('Journal Template'!A3092=IFERROR(VLOOKUP('Journal Template'!A3092,Checks!AI:AI,1,0),0),"Entry in Branch/Satellite BU's","")),"")</f>
        <v/>
      </c>
      <c r="AO2680" s="171"/>
      <c r="AP2680" s="171"/>
      <c r="AQ2680" s="171"/>
      <c r="AR2680" s="171"/>
      <c r="CI2680" t="str">
        <f>IF(JRF!F2693&gt;0,"",IF(JRF!B2693="","",IF(LEFT(JRF!B2693,1)=IFERROR(VLOOKUP(LEFT(JRF!B2693,1),$CF$2:$CF$5,1,0),0),"Product Code Required",IF(JRF!C2693="","",IF(JRF!C2693=IFERROR(VLOOKUP(JRF!C2693,$CH:$CH,1,0),0),"Product Code Required","NA")))))</f>
        <v/>
      </c>
      <c r="CJ2680" t="str">
        <f>IF(JRF!AV2693&gt;0,"",IF(JRF!Q2693="","",IF(LEFT(JRF!Q2693,1)=IFERROR(VLOOKUP(LEFT(JRF!Q2693,1),$CF$2:$CF$5,1,0),0),"Product Code Required",IF(JRF!V2693="","",IF(JRF!V2693=IFERROR(VLOOKUP(JRF!V2693,$CH:$CH,1,0),0),"Product Code Required","NA")))))</f>
        <v/>
      </c>
      <c r="CK2680" t="str">
        <f>IFERROR(IF(LEN('Journal Template'!F2691)&gt;0,"",IF('Journal Template'!A2691="","",IF(LEFT('Journal Template'!A2691,1)=IFERROR(VLOOKUP(LEFT('Journal Template'!A2691,1),Checks!$CF$2:$CF$5,1,0),0),"Product Code Required",IF('Journal Template'!D2691="","",IF('Journal Template'!D2691=IFERROR(VLOOKUP('Journal Template'!D2691,Checks!$CH:$CH,1,0),0),"Product Code Required","NA"))))),"")</f>
        <v/>
      </c>
    </row>
    <row r="2681" spans="14:89">
      <c r="N2681" t="s">
        <v>12222</v>
      </c>
      <c r="O2681" t="s">
        <v>12223</v>
      </c>
      <c r="P2681" t="s">
        <v>386</v>
      </c>
      <c r="Q2681" s="150" t="str">
        <f>IF(JRF!D2694="","",IF(IFERROR(VLOOKUP(JRF!D2694,Checks!N:P,3,0),0)="A","","Inactive account in Use"))</f>
        <v/>
      </c>
      <c r="R2681" t="str">
        <f>IFERROR(IF('Journal Template'!C3093="","",IF(IFERROR(VLOOKUP('Journal Template'!C3093,Checks!N:P,3,0),0)="A","","Inactive account in Use")),"")</f>
        <v/>
      </c>
      <c r="V2681" s="150" t="str">
        <f>IF(JRF!C2694="","",IF(IFERROR(VLOOKUP(JRF!C2694,Checks!S:U,3,0),0)="A","Entry with System fund Dept",""))</f>
        <v/>
      </c>
      <c r="W2681" t="str">
        <f>IFERROR(IF('Journal Template'!D3093="","",IF(IFERROR(VLOOKUP('Journal Template'!D3093,Checks!S:U,3,0),0)="A","Entry with System fund Dept","")),"")</f>
        <v/>
      </c>
      <c r="X2681" t="s">
        <v>12224</v>
      </c>
      <c r="Y2681" t="s">
        <v>389</v>
      </c>
      <c r="Z2681" t="s">
        <v>12225</v>
      </c>
      <c r="AA2681" t="s">
        <v>391</v>
      </c>
      <c r="AB2681" t="s">
        <v>125</v>
      </c>
      <c r="AC2681" s="150" t="str">
        <f>IFERROR(IF(JRF!C2694="","",IF(AND(VLOOKUP(JRF!C2694,X:AA,4,0)=JRF!B2694,VLOOKUP(JRF!C2694,X:Y,2,0)="A"),"","Inactive Dept Combo Error")),"Inactive Dept Combo Error")</f>
        <v/>
      </c>
      <c r="AD2681" t="str">
        <f>IFERROR(IF('Journal Template'!D3093="","",IF(AND(VLOOKUP('Journal Template'!D3093,X:AA,4,0)='Journal Template'!A3093,VLOOKUP('Journal Template'!D3093,X:Y,2,0)="A"),"","Inactive Dept Combo Error")),"")</f>
        <v/>
      </c>
      <c r="AK2681" s="150" t="str">
        <f>IF(JRF!B2694="","",IF(JRF!B2694=IFERROR(VLOOKUP(JRF!B2694,Checks!AI:AI,1,0),0),"Entry in Branch/Satellite BU's",""))</f>
        <v/>
      </c>
      <c r="AL2681" t="str">
        <f>IFERROR(IF('Journal Template'!A3093="","",IF('Journal Template'!A3093=IFERROR(VLOOKUP('Journal Template'!A3093,Checks!AI:AI,1,0),0),"Entry in Branch/Satellite BU's","")),"")</f>
        <v/>
      </c>
      <c r="AO2681" s="171"/>
      <c r="AP2681" s="171"/>
      <c r="AQ2681" s="171"/>
      <c r="AR2681" s="171"/>
      <c r="CI2681" t="str">
        <f>IF(JRF!F2694&gt;0,"",IF(JRF!B2694="","",IF(LEFT(JRF!B2694,1)=IFERROR(VLOOKUP(LEFT(JRF!B2694,1),$CF$2:$CF$5,1,0),0),"Product Code Required",IF(JRF!C2694="","",IF(JRF!C2694=IFERROR(VLOOKUP(JRF!C2694,$CH:$CH,1,0),0),"Product Code Required","NA")))))</f>
        <v/>
      </c>
      <c r="CJ2681" t="str">
        <f>IF(JRF!AV2694&gt;0,"",IF(JRF!Q2694="","",IF(LEFT(JRF!Q2694,1)=IFERROR(VLOOKUP(LEFT(JRF!Q2694,1),$CF$2:$CF$5,1,0),0),"Product Code Required",IF(JRF!V2694="","",IF(JRF!V2694=IFERROR(VLOOKUP(JRF!V2694,$CH:$CH,1,0),0),"Product Code Required","NA")))))</f>
        <v/>
      </c>
      <c r="CK2681" t="str">
        <f>IFERROR(IF(LEN('Journal Template'!F2692)&gt;0,"",IF('Journal Template'!A2692="","",IF(LEFT('Journal Template'!A2692,1)=IFERROR(VLOOKUP(LEFT('Journal Template'!A2692,1),Checks!$CF$2:$CF$5,1,0),0),"Product Code Required",IF('Journal Template'!D2692="","",IF('Journal Template'!D2692=IFERROR(VLOOKUP('Journal Template'!D2692,Checks!$CH:$CH,1,0),0),"Product Code Required","NA"))))),"")</f>
        <v/>
      </c>
    </row>
    <row r="2682" spans="14:89">
      <c r="N2682" t="s">
        <v>12226</v>
      </c>
      <c r="O2682" t="s">
        <v>12227</v>
      </c>
      <c r="P2682" t="s">
        <v>386</v>
      </c>
      <c r="Q2682" s="150" t="str">
        <f>IF(JRF!D2695="","",IF(IFERROR(VLOOKUP(JRF!D2695,Checks!N:P,3,0),0)="A","","Inactive account in Use"))</f>
        <v/>
      </c>
      <c r="R2682" t="str">
        <f>IFERROR(IF('Journal Template'!C3094="","",IF(IFERROR(VLOOKUP('Journal Template'!C3094,Checks!N:P,3,0),0)="A","","Inactive account in Use")),"")</f>
        <v/>
      </c>
      <c r="V2682" s="150" t="str">
        <f>IF(JRF!C2695="","",IF(IFERROR(VLOOKUP(JRF!C2695,Checks!S:U,3,0),0)="A","Entry with System fund Dept",""))</f>
        <v/>
      </c>
      <c r="W2682" t="str">
        <f>IFERROR(IF('Journal Template'!D3094="","",IF(IFERROR(VLOOKUP('Journal Template'!D3094,Checks!S:U,3,0),0)="A","Entry with System fund Dept","")),"")</f>
        <v/>
      </c>
      <c r="X2682" t="s">
        <v>12228</v>
      </c>
      <c r="Y2682" t="s">
        <v>389</v>
      </c>
      <c r="Z2682" t="s">
        <v>12229</v>
      </c>
      <c r="AA2682" t="s">
        <v>391</v>
      </c>
      <c r="AB2682" t="s">
        <v>125</v>
      </c>
      <c r="AC2682" s="150" t="str">
        <f>IFERROR(IF(JRF!C2695="","",IF(AND(VLOOKUP(JRF!C2695,X:AA,4,0)=JRF!B2695,VLOOKUP(JRF!C2695,X:Y,2,0)="A"),"","Inactive Dept Combo Error")),"Inactive Dept Combo Error")</f>
        <v/>
      </c>
      <c r="AD2682" t="str">
        <f>IFERROR(IF('Journal Template'!D3094="","",IF(AND(VLOOKUP('Journal Template'!D3094,X:AA,4,0)='Journal Template'!A3094,VLOOKUP('Journal Template'!D3094,X:Y,2,0)="A"),"","Inactive Dept Combo Error")),"")</f>
        <v/>
      </c>
      <c r="AK2682" s="150" t="str">
        <f>IF(JRF!B2695="","",IF(JRF!B2695=IFERROR(VLOOKUP(JRF!B2695,Checks!AI:AI,1,0),0),"Entry in Branch/Satellite BU's",""))</f>
        <v/>
      </c>
      <c r="AL2682" t="str">
        <f>IFERROR(IF('Journal Template'!A3094="","",IF('Journal Template'!A3094=IFERROR(VLOOKUP('Journal Template'!A3094,Checks!AI:AI,1,0),0),"Entry in Branch/Satellite BU's","")),"")</f>
        <v/>
      </c>
      <c r="AO2682" s="171"/>
      <c r="AP2682" s="171"/>
      <c r="AQ2682" s="171"/>
      <c r="AR2682" s="171"/>
      <c r="CI2682" t="str">
        <f>IF(JRF!F2695&gt;0,"",IF(JRF!B2695="","",IF(LEFT(JRF!B2695,1)=IFERROR(VLOOKUP(LEFT(JRF!B2695,1),$CF$2:$CF$5,1,0),0),"Product Code Required",IF(JRF!C2695="","",IF(JRF!C2695=IFERROR(VLOOKUP(JRF!C2695,$CH:$CH,1,0),0),"Product Code Required","NA")))))</f>
        <v/>
      </c>
      <c r="CJ2682" t="str">
        <f>IF(JRF!AV2695&gt;0,"",IF(JRF!Q2695="","",IF(LEFT(JRF!Q2695,1)=IFERROR(VLOOKUP(LEFT(JRF!Q2695,1),$CF$2:$CF$5,1,0),0),"Product Code Required",IF(JRF!V2695="","",IF(JRF!V2695=IFERROR(VLOOKUP(JRF!V2695,$CH:$CH,1,0),0),"Product Code Required","NA")))))</f>
        <v/>
      </c>
      <c r="CK2682" t="str">
        <f>IFERROR(IF(LEN('Journal Template'!F2693)&gt;0,"",IF('Journal Template'!A2693="","",IF(LEFT('Journal Template'!A2693,1)=IFERROR(VLOOKUP(LEFT('Journal Template'!A2693,1),Checks!$CF$2:$CF$5,1,0),0),"Product Code Required",IF('Journal Template'!D2693="","",IF('Journal Template'!D2693=IFERROR(VLOOKUP('Journal Template'!D2693,Checks!$CH:$CH,1,0),0),"Product Code Required","NA"))))),"")</f>
        <v/>
      </c>
    </row>
    <row r="2683" spans="14:89">
      <c r="N2683" t="s">
        <v>12230</v>
      </c>
      <c r="O2683" t="s">
        <v>12231</v>
      </c>
      <c r="P2683" t="s">
        <v>386</v>
      </c>
      <c r="Q2683" s="150" t="str">
        <f>IF(JRF!D2696="","",IF(IFERROR(VLOOKUP(JRF!D2696,Checks!N:P,3,0),0)="A","","Inactive account in Use"))</f>
        <v/>
      </c>
      <c r="R2683" t="str">
        <f>IFERROR(IF('Journal Template'!C3095="","",IF(IFERROR(VLOOKUP('Journal Template'!C3095,Checks!N:P,3,0),0)="A","","Inactive account in Use")),"")</f>
        <v/>
      </c>
      <c r="V2683" s="150" t="str">
        <f>IF(JRF!C2696="","",IF(IFERROR(VLOOKUP(JRF!C2696,Checks!S:U,3,0),0)="A","Entry with System fund Dept",""))</f>
        <v/>
      </c>
      <c r="W2683" t="str">
        <f>IFERROR(IF('Journal Template'!D3095="","",IF(IFERROR(VLOOKUP('Journal Template'!D3095,Checks!S:U,3,0),0)="A","Entry with System fund Dept","")),"")</f>
        <v/>
      </c>
      <c r="X2683" t="s">
        <v>12232</v>
      </c>
      <c r="Y2683" t="s">
        <v>389</v>
      </c>
      <c r="Z2683" t="s">
        <v>12233</v>
      </c>
      <c r="AA2683" t="s">
        <v>391</v>
      </c>
      <c r="AB2683" t="s">
        <v>125</v>
      </c>
      <c r="AC2683" s="150" t="str">
        <f>IFERROR(IF(JRF!C2696="","",IF(AND(VLOOKUP(JRF!C2696,X:AA,4,0)=JRF!B2696,VLOOKUP(JRF!C2696,X:Y,2,0)="A"),"","Inactive Dept Combo Error")),"Inactive Dept Combo Error")</f>
        <v/>
      </c>
      <c r="AD2683" t="str">
        <f>IFERROR(IF('Journal Template'!D3095="","",IF(AND(VLOOKUP('Journal Template'!D3095,X:AA,4,0)='Journal Template'!A3095,VLOOKUP('Journal Template'!D3095,X:Y,2,0)="A"),"","Inactive Dept Combo Error")),"")</f>
        <v/>
      </c>
      <c r="AK2683" s="150" t="str">
        <f>IF(JRF!B2696="","",IF(JRF!B2696=IFERROR(VLOOKUP(JRF!B2696,Checks!AI:AI,1,0),0),"Entry in Branch/Satellite BU's",""))</f>
        <v/>
      </c>
      <c r="AL2683" t="str">
        <f>IFERROR(IF('Journal Template'!A3095="","",IF('Journal Template'!A3095=IFERROR(VLOOKUP('Journal Template'!A3095,Checks!AI:AI,1,0),0),"Entry in Branch/Satellite BU's","")),"")</f>
        <v/>
      </c>
      <c r="AO2683" s="171"/>
      <c r="AP2683" s="171"/>
      <c r="AQ2683" s="171"/>
      <c r="AR2683" s="171"/>
      <c r="CI2683" t="str">
        <f>IF(JRF!F2696&gt;0,"",IF(JRF!B2696="","",IF(LEFT(JRF!B2696,1)=IFERROR(VLOOKUP(LEFT(JRF!B2696,1),$CF$2:$CF$5,1,0),0),"Product Code Required",IF(JRF!C2696="","",IF(JRF!C2696=IFERROR(VLOOKUP(JRF!C2696,$CH:$CH,1,0),0),"Product Code Required","NA")))))</f>
        <v/>
      </c>
      <c r="CJ2683" t="str">
        <f>IF(JRF!AV2696&gt;0,"",IF(JRF!Q2696="","",IF(LEFT(JRF!Q2696,1)=IFERROR(VLOOKUP(LEFT(JRF!Q2696,1),$CF$2:$CF$5,1,0),0),"Product Code Required",IF(JRF!V2696="","",IF(JRF!V2696=IFERROR(VLOOKUP(JRF!V2696,$CH:$CH,1,0),0),"Product Code Required","NA")))))</f>
        <v/>
      </c>
      <c r="CK2683" t="str">
        <f>IFERROR(IF(LEN('Journal Template'!F2694)&gt;0,"",IF('Journal Template'!A2694="","",IF(LEFT('Journal Template'!A2694,1)=IFERROR(VLOOKUP(LEFT('Journal Template'!A2694,1),Checks!$CF$2:$CF$5,1,0),0),"Product Code Required",IF('Journal Template'!D2694="","",IF('Journal Template'!D2694=IFERROR(VLOOKUP('Journal Template'!D2694,Checks!$CH:$CH,1,0),0),"Product Code Required","NA"))))),"")</f>
        <v/>
      </c>
    </row>
    <row r="2684" spans="14:89">
      <c r="N2684" t="s">
        <v>12234</v>
      </c>
      <c r="O2684" t="s">
        <v>12235</v>
      </c>
      <c r="P2684" t="s">
        <v>386</v>
      </c>
      <c r="Q2684" s="150" t="str">
        <f>IF(JRF!D2697="","",IF(IFERROR(VLOOKUP(JRF!D2697,Checks!N:P,3,0),0)="A","","Inactive account in Use"))</f>
        <v/>
      </c>
      <c r="R2684" t="str">
        <f>IFERROR(IF('Journal Template'!C3096="","",IF(IFERROR(VLOOKUP('Journal Template'!C3096,Checks!N:P,3,0),0)="A","","Inactive account in Use")),"")</f>
        <v/>
      </c>
      <c r="V2684" s="150" t="str">
        <f>IF(JRF!C2697="","",IF(IFERROR(VLOOKUP(JRF!C2697,Checks!S:U,3,0),0)="A","Entry with System fund Dept",""))</f>
        <v/>
      </c>
      <c r="W2684" t="str">
        <f>IFERROR(IF('Journal Template'!D3096="","",IF(IFERROR(VLOOKUP('Journal Template'!D3096,Checks!S:U,3,0),0)="A","Entry with System fund Dept","")),"")</f>
        <v/>
      </c>
      <c r="X2684" t="s">
        <v>12236</v>
      </c>
      <c r="Y2684" t="s">
        <v>389</v>
      </c>
      <c r="Z2684" t="s">
        <v>12237</v>
      </c>
      <c r="AA2684" t="s">
        <v>391</v>
      </c>
      <c r="AB2684" t="s">
        <v>125</v>
      </c>
      <c r="AC2684" s="150" t="str">
        <f>IFERROR(IF(JRF!C2697="","",IF(AND(VLOOKUP(JRF!C2697,X:AA,4,0)=JRF!B2697,VLOOKUP(JRF!C2697,X:Y,2,0)="A"),"","Inactive Dept Combo Error")),"Inactive Dept Combo Error")</f>
        <v/>
      </c>
      <c r="AD2684" t="str">
        <f>IFERROR(IF('Journal Template'!D3096="","",IF(AND(VLOOKUP('Journal Template'!D3096,X:AA,4,0)='Journal Template'!A3096,VLOOKUP('Journal Template'!D3096,X:Y,2,0)="A"),"","Inactive Dept Combo Error")),"")</f>
        <v/>
      </c>
      <c r="AK2684" s="150" t="str">
        <f>IF(JRF!B2697="","",IF(JRF!B2697=IFERROR(VLOOKUP(JRF!B2697,Checks!AI:AI,1,0),0),"Entry in Branch/Satellite BU's",""))</f>
        <v/>
      </c>
      <c r="AL2684" t="str">
        <f>IFERROR(IF('Journal Template'!A3096="","",IF('Journal Template'!A3096=IFERROR(VLOOKUP('Journal Template'!A3096,Checks!AI:AI,1,0),0),"Entry in Branch/Satellite BU's","")),"")</f>
        <v/>
      </c>
      <c r="AO2684" s="171"/>
      <c r="AP2684" s="171"/>
      <c r="AQ2684" s="171"/>
      <c r="AR2684" s="171"/>
      <c r="CI2684" t="str">
        <f>IF(JRF!F2697&gt;0,"",IF(JRF!B2697="","",IF(LEFT(JRF!B2697,1)=IFERROR(VLOOKUP(LEFT(JRF!B2697,1),$CF$2:$CF$5,1,0),0),"Product Code Required",IF(JRF!C2697="","",IF(JRF!C2697=IFERROR(VLOOKUP(JRF!C2697,$CH:$CH,1,0),0),"Product Code Required","NA")))))</f>
        <v/>
      </c>
      <c r="CJ2684" t="str">
        <f>IF(JRF!AV2697&gt;0,"",IF(JRF!Q2697="","",IF(LEFT(JRF!Q2697,1)=IFERROR(VLOOKUP(LEFT(JRF!Q2697,1),$CF$2:$CF$5,1,0),0),"Product Code Required",IF(JRF!V2697="","",IF(JRF!V2697=IFERROR(VLOOKUP(JRF!V2697,$CH:$CH,1,0),0),"Product Code Required","NA")))))</f>
        <v/>
      </c>
      <c r="CK2684" t="str">
        <f>IFERROR(IF(LEN('Journal Template'!F2695)&gt;0,"",IF('Journal Template'!A2695="","",IF(LEFT('Journal Template'!A2695,1)=IFERROR(VLOOKUP(LEFT('Journal Template'!A2695,1),Checks!$CF$2:$CF$5,1,0),0),"Product Code Required",IF('Journal Template'!D2695="","",IF('Journal Template'!D2695=IFERROR(VLOOKUP('Journal Template'!D2695,Checks!$CH:$CH,1,0),0),"Product Code Required","NA"))))),"")</f>
        <v/>
      </c>
    </row>
    <row r="2685" spans="14:89">
      <c r="N2685" t="s">
        <v>12238</v>
      </c>
      <c r="O2685" t="s">
        <v>12239</v>
      </c>
      <c r="P2685" t="s">
        <v>386</v>
      </c>
      <c r="Q2685" s="150" t="str">
        <f>IF(JRF!D2698="","",IF(IFERROR(VLOOKUP(JRF!D2698,Checks!N:P,3,0),0)="A","","Inactive account in Use"))</f>
        <v/>
      </c>
      <c r="R2685" t="str">
        <f>IFERROR(IF('Journal Template'!C3097="","",IF(IFERROR(VLOOKUP('Journal Template'!C3097,Checks!N:P,3,0),0)="A","","Inactive account in Use")),"")</f>
        <v/>
      </c>
      <c r="V2685" s="150" t="str">
        <f>IF(JRF!C2698="","",IF(IFERROR(VLOOKUP(JRF!C2698,Checks!S:U,3,0),0)="A","Entry with System fund Dept",""))</f>
        <v/>
      </c>
      <c r="W2685" t="str">
        <f>IFERROR(IF('Journal Template'!D3097="","",IF(IFERROR(VLOOKUP('Journal Template'!D3097,Checks!S:U,3,0),0)="A","Entry with System fund Dept","")),"")</f>
        <v/>
      </c>
      <c r="X2685" t="s">
        <v>12240</v>
      </c>
      <c r="Y2685" t="s">
        <v>389</v>
      </c>
      <c r="Z2685" t="s">
        <v>12241</v>
      </c>
      <c r="AA2685" t="s">
        <v>391</v>
      </c>
      <c r="AB2685" t="s">
        <v>125</v>
      </c>
      <c r="AC2685" s="150" t="str">
        <f>IFERROR(IF(JRF!C2698="","",IF(AND(VLOOKUP(JRF!C2698,X:AA,4,0)=JRF!B2698,VLOOKUP(JRF!C2698,X:Y,2,0)="A"),"","Inactive Dept Combo Error")),"Inactive Dept Combo Error")</f>
        <v/>
      </c>
      <c r="AD2685" t="str">
        <f>IFERROR(IF('Journal Template'!D3097="","",IF(AND(VLOOKUP('Journal Template'!D3097,X:AA,4,0)='Journal Template'!A3097,VLOOKUP('Journal Template'!D3097,X:Y,2,0)="A"),"","Inactive Dept Combo Error")),"")</f>
        <v/>
      </c>
      <c r="AK2685" s="150" t="str">
        <f>IF(JRF!B2698="","",IF(JRF!B2698=IFERROR(VLOOKUP(JRF!B2698,Checks!AI:AI,1,0),0),"Entry in Branch/Satellite BU's",""))</f>
        <v/>
      </c>
      <c r="AL2685" t="str">
        <f>IFERROR(IF('Journal Template'!A3097="","",IF('Journal Template'!A3097=IFERROR(VLOOKUP('Journal Template'!A3097,Checks!AI:AI,1,0),0),"Entry in Branch/Satellite BU's","")),"")</f>
        <v/>
      </c>
      <c r="AO2685" s="171"/>
      <c r="AP2685" s="171"/>
      <c r="AQ2685" s="171"/>
      <c r="AR2685" s="171"/>
      <c r="CI2685" t="str">
        <f>IF(JRF!F2698&gt;0,"",IF(JRF!B2698="","",IF(LEFT(JRF!B2698,1)=IFERROR(VLOOKUP(LEFT(JRF!B2698,1),$CF$2:$CF$5,1,0),0),"Product Code Required",IF(JRF!C2698="","",IF(JRF!C2698=IFERROR(VLOOKUP(JRF!C2698,$CH:$CH,1,0),0),"Product Code Required","NA")))))</f>
        <v/>
      </c>
      <c r="CJ2685" t="str">
        <f>IF(JRF!AV2698&gt;0,"",IF(JRF!Q2698="","",IF(LEFT(JRF!Q2698,1)=IFERROR(VLOOKUP(LEFT(JRF!Q2698,1),$CF$2:$CF$5,1,0),0),"Product Code Required",IF(JRF!V2698="","",IF(JRF!V2698=IFERROR(VLOOKUP(JRF!V2698,$CH:$CH,1,0),0),"Product Code Required","NA")))))</f>
        <v/>
      </c>
      <c r="CK2685" t="str">
        <f>IFERROR(IF(LEN('Journal Template'!F2696)&gt;0,"",IF('Journal Template'!A2696="","",IF(LEFT('Journal Template'!A2696,1)=IFERROR(VLOOKUP(LEFT('Journal Template'!A2696,1),Checks!$CF$2:$CF$5,1,0),0),"Product Code Required",IF('Journal Template'!D2696="","",IF('Journal Template'!D2696=IFERROR(VLOOKUP('Journal Template'!D2696,Checks!$CH:$CH,1,0),0),"Product Code Required","NA"))))),"")</f>
        <v/>
      </c>
    </row>
    <row r="2686" spans="14:89">
      <c r="N2686" t="s">
        <v>12242</v>
      </c>
      <c r="O2686" t="s">
        <v>12243</v>
      </c>
      <c r="P2686" t="s">
        <v>386</v>
      </c>
      <c r="Q2686" s="150" t="str">
        <f>IF(JRF!D2699="","",IF(IFERROR(VLOOKUP(JRF!D2699,Checks!N:P,3,0),0)="A","","Inactive account in Use"))</f>
        <v/>
      </c>
      <c r="R2686" t="str">
        <f>IFERROR(IF('Journal Template'!C3098="","",IF(IFERROR(VLOOKUP('Journal Template'!C3098,Checks!N:P,3,0),0)="A","","Inactive account in Use")),"")</f>
        <v/>
      </c>
      <c r="V2686" s="150" t="str">
        <f>IF(JRF!C2699="","",IF(IFERROR(VLOOKUP(JRF!C2699,Checks!S:U,3,0),0)="A","Entry with System fund Dept",""))</f>
        <v/>
      </c>
      <c r="W2686" t="str">
        <f>IFERROR(IF('Journal Template'!D3098="","",IF(IFERROR(VLOOKUP('Journal Template'!D3098,Checks!S:U,3,0),0)="A","Entry with System fund Dept","")),"")</f>
        <v/>
      </c>
      <c r="X2686" t="s">
        <v>12244</v>
      </c>
      <c r="Y2686" t="s">
        <v>389</v>
      </c>
      <c r="Z2686" t="s">
        <v>12245</v>
      </c>
      <c r="AA2686" t="s">
        <v>391</v>
      </c>
      <c r="AB2686" t="s">
        <v>125</v>
      </c>
      <c r="AC2686" s="150" t="str">
        <f>IFERROR(IF(JRF!C2699="","",IF(AND(VLOOKUP(JRF!C2699,X:AA,4,0)=JRF!B2699,VLOOKUP(JRF!C2699,X:Y,2,0)="A"),"","Inactive Dept Combo Error")),"Inactive Dept Combo Error")</f>
        <v/>
      </c>
      <c r="AD2686" t="str">
        <f>IFERROR(IF('Journal Template'!D3098="","",IF(AND(VLOOKUP('Journal Template'!D3098,X:AA,4,0)='Journal Template'!A3098,VLOOKUP('Journal Template'!D3098,X:Y,2,0)="A"),"","Inactive Dept Combo Error")),"")</f>
        <v/>
      </c>
      <c r="AK2686" s="150" t="str">
        <f>IF(JRF!B2699="","",IF(JRF!B2699=IFERROR(VLOOKUP(JRF!B2699,Checks!AI:AI,1,0),0),"Entry in Branch/Satellite BU's",""))</f>
        <v/>
      </c>
      <c r="AL2686" t="str">
        <f>IFERROR(IF('Journal Template'!A3098="","",IF('Journal Template'!A3098=IFERROR(VLOOKUP('Journal Template'!A3098,Checks!AI:AI,1,0),0),"Entry in Branch/Satellite BU's","")),"")</f>
        <v/>
      </c>
      <c r="AO2686" s="171"/>
      <c r="AP2686" s="171"/>
      <c r="AQ2686" s="171"/>
      <c r="AR2686" s="171"/>
      <c r="CI2686" t="str">
        <f>IF(JRF!F2699&gt;0,"",IF(JRF!B2699="","",IF(LEFT(JRF!B2699,1)=IFERROR(VLOOKUP(LEFT(JRF!B2699,1),$CF$2:$CF$5,1,0),0),"Product Code Required",IF(JRF!C2699="","",IF(JRF!C2699=IFERROR(VLOOKUP(JRF!C2699,$CH:$CH,1,0),0),"Product Code Required","NA")))))</f>
        <v/>
      </c>
      <c r="CJ2686" t="str">
        <f>IF(JRF!AV2699&gt;0,"",IF(JRF!Q2699="","",IF(LEFT(JRF!Q2699,1)=IFERROR(VLOOKUP(LEFT(JRF!Q2699,1),$CF$2:$CF$5,1,0),0),"Product Code Required",IF(JRF!V2699="","",IF(JRF!V2699=IFERROR(VLOOKUP(JRF!V2699,$CH:$CH,1,0),0),"Product Code Required","NA")))))</f>
        <v/>
      </c>
      <c r="CK2686" t="str">
        <f>IFERROR(IF(LEN('Journal Template'!F2697)&gt;0,"",IF('Journal Template'!A2697="","",IF(LEFT('Journal Template'!A2697,1)=IFERROR(VLOOKUP(LEFT('Journal Template'!A2697,1),Checks!$CF$2:$CF$5,1,0),0),"Product Code Required",IF('Journal Template'!D2697="","",IF('Journal Template'!D2697=IFERROR(VLOOKUP('Journal Template'!D2697,Checks!$CH:$CH,1,0),0),"Product Code Required","NA"))))),"")</f>
        <v/>
      </c>
    </row>
    <row r="2687" spans="14:89">
      <c r="N2687" t="s">
        <v>12246</v>
      </c>
      <c r="O2687" t="s">
        <v>12247</v>
      </c>
      <c r="P2687" t="s">
        <v>386</v>
      </c>
      <c r="Q2687" s="150" t="str">
        <f>IF(JRF!D2700="","",IF(IFERROR(VLOOKUP(JRF!D2700,Checks!N:P,3,0),0)="A","","Inactive account in Use"))</f>
        <v/>
      </c>
      <c r="R2687" t="str">
        <f>IFERROR(IF('Journal Template'!C3099="","",IF(IFERROR(VLOOKUP('Journal Template'!C3099,Checks!N:P,3,0),0)="A","","Inactive account in Use")),"")</f>
        <v/>
      </c>
      <c r="V2687" s="150" t="str">
        <f>IF(JRF!C2700="","",IF(IFERROR(VLOOKUP(JRF!C2700,Checks!S:U,3,0),0)="A","Entry with System fund Dept",""))</f>
        <v/>
      </c>
      <c r="W2687" t="str">
        <f>IFERROR(IF('Journal Template'!D3099="","",IF(IFERROR(VLOOKUP('Journal Template'!D3099,Checks!S:U,3,0),0)="A","Entry with System fund Dept","")),"")</f>
        <v/>
      </c>
      <c r="X2687" t="s">
        <v>12248</v>
      </c>
      <c r="Y2687" t="s">
        <v>389</v>
      </c>
      <c r="Z2687" t="s">
        <v>12249</v>
      </c>
      <c r="AA2687" t="s">
        <v>391</v>
      </c>
      <c r="AB2687" t="s">
        <v>125</v>
      </c>
      <c r="AC2687" s="150" t="str">
        <f>IFERROR(IF(JRF!C2700="","",IF(AND(VLOOKUP(JRF!C2700,X:AA,4,0)=JRF!B2700,VLOOKUP(JRF!C2700,X:Y,2,0)="A"),"","Inactive Dept Combo Error")),"Inactive Dept Combo Error")</f>
        <v/>
      </c>
      <c r="AD2687" t="str">
        <f>IFERROR(IF('Journal Template'!D3099="","",IF(AND(VLOOKUP('Journal Template'!D3099,X:AA,4,0)='Journal Template'!A3099,VLOOKUP('Journal Template'!D3099,X:Y,2,0)="A"),"","Inactive Dept Combo Error")),"")</f>
        <v/>
      </c>
      <c r="AK2687" s="150" t="str">
        <f>IF(JRF!B2700="","",IF(JRF!B2700=IFERROR(VLOOKUP(JRF!B2700,Checks!AI:AI,1,0),0),"Entry in Branch/Satellite BU's",""))</f>
        <v/>
      </c>
      <c r="AL2687" t="str">
        <f>IFERROR(IF('Journal Template'!A3099="","",IF('Journal Template'!A3099=IFERROR(VLOOKUP('Journal Template'!A3099,Checks!AI:AI,1,0),0),"Entry in Branch/Satellite BU's","")),"")</f>
        <v/>
      </c>
      <c r="AO2687" s="171"/>
      <c r="AP2687" s="171"/>
      <c r="AQ2687" s="171"/>
      <c r="AR2687" s="171"/>
      <c r="CI2687" t="str">
        <f>IF(JRF!F2700&gt;0,"",IF(JRF!B2700="","",IF(LEFT(JRF!B2700,1)=IFERROR(VLOOKUP(LEFT(JRF!B2700,1),$CF$2:$CF$5,1,0),0),"Product Code Required",IF(JRF!C2700="","",IF(JRF!C2700=IFERROR(VLOOKUP(JRF!C2700,$CH:$CH,1,0),0),"Product Code Required","NA")))))</f>
        <v/>
      </c>
      <c r="CJ2687" t="str">
        <f>IF(JRF!AV2700&gt;0,"",IF(JRF!Q2700="","",IF(LEFT(JRF!Q2700,1)=IFERROR(VLOOKUP(LEFT(JRF!Q2700,1),$CF$2:$CF$5,1,0),0),"Product Code Required",IF(JRF!V2700="","",IF(JRF!V2700=IFERROR(VLOOKUP(JRF!V2700,$CH:$CH,1,0),0),"Product Code Required","NA")))))</f>
        <v/>
      </c>
      <c r="CK2687" t="str">
        <f>IFERROR(IF(LEN('Journal Template'!F2698)&gt;0,"",IF('Journal Template'!A2698="","",IF(LEFT('Journal Template'!A2698,1)=IFERROR(VLOOKUP(LEFT('Journal Template'!A2698,1),Checks!$CF$2:$CF$5,1,0),0),"Product Code Required",IF('Journal Template'!D2698="","",IF('Journal Template'!D2698=IFERROR(VLOOKUP('Journal Template'!D2698,Checks!$CH:$CH,1,0),0),"Product Code Required","NA"))))),"")</f>
        <v/>
      </c>
    </row>
    <row r="2688" spans="14:89">
      <c r="N2688" t="s">
        <v>12250</v>
      </c>
      <c r="O2688" t="s">
        <v>12251</v>
      </c>
      <c r="P2688" t="s">
        <v>386</v>
      </c>
      <c r="Q2688" s="150" t="str">
        <f>IF(JRF!D2701="","",IF(IFERROR(VLOOKUP(JRF!D2701,Checks!N:P,3,0),0)="A","","Inactive account in Use"))</f>
        <v/>
      </c>
      <c r="R2688" t="str">
        <f>IFERROR(IF('Journal Template'!C3100="","",IF(IFERROR(VLOOKUP('Journal Template'!C3100,Checks!N:P,3,0),0)="A","","Inactive account in Use")),"")</f>
        <v/>
      </c>
      <c r="V2688" s="150" t="str">
        <f>IF(JRF!C2701="","",IF(IFERROR(VLOOKUP(JRF!C2701,Checks!S:U,3,0),0)="A","Entry with System fund Dept",""))</f>
        <v/>
      </c>
      <c r="W2688" t="str">
        <f>IFERROR(IF('Journal Template'!D3100="","",IF(IFERROR(VLOOKUP('Journal Template'!D3100,Checks!S:U,3,0),0)="A","Entry with System fund Dept","")),"")</f>
        <v/>
      </c>
      <c r="X2688" t="s">
        <v>12252</v>
      </c>
      <c r="Y2688" t="s">
        <v>389</v>
      </c>
      <c r="Z2688" t="s">
        <v>12253</v>
      </c>
      <c r="AA2688" t="s">
        <v>391</v>
      </c>
      <c r="AB2688" t="s">
        <v>125</v>
      </c>
      <c r="AC2688" s="150" t="str">
        <f>IFERROR(IF(JRF!C2701="","",IF(AND(VLOOKUP(JRF!C2701,X:AA,4,0)=JRF!B2701,VLOOKUP(JRF!C2701,X:Y,2,0)="A"),"","Inactive Dept Combo Error")),"Inactive Dept Combo Error")</f>
        <v/>
      </c>
      <c r="AD2688" t="str">
        <f>IFERROR(IF('Journal Template'!D3100="","",IF(AND(VLOOKUP('Journal Template'!D3100,X:AA,4,0)='Journal Template'!A3100,VLOOKUP('Journal Template'!D3100,X:Y,2,0)="A"),"","Inactive Dept Combo Error")),"")</f>
        <v/>
      </c>
      <c r="AK2688" s="150" t="str">
        <f>IF(JRF!B2701="","",IF(JRF!B2701=IFERROR(VLOOKUP(JRF!B2701,Checks!AI:AI,1,0),0),"Entry in Branch/Satellite BU's",""))</f>
        <v/>
      </c>
      <c r="AL2688" t="str">
        <f>IFERROR(IF('Journal Template'!A3100="","",IF('Journal Template'!A3100=IFERROR(VLOOKUP('Journal Template'!A3100,Checks!AI:AI,1,0),0),"Entry in Branch/Satellite BU's","")),"")</f>
        <v/>
      </c>
      <c r="AO2688" s="171"/>
      <c r="AP2688" s="171"/>
      <c r="AQ2688" s="171"/>
      <c r="AR2688" s="171"/>
      <c r="CI2688" t="str">
        <f>IF(JRF!F2701&gt;0,"",IF(JRF!B2701="","",IF(LEFT(JRF!B2701,1)=IFERROR(VLOOKUP(LEFT(JRF!B2701,1),$CF$2:$CF$5,1,0),0),"Product Code Required",IF(JRF!C2701="","",IF(JRF!C2701=IFERROR(VLOOKUP(JRF!C2701,$CH:$CH,1,0),0),"Product Code Required","NA")))))</f>
        <v/>
      </c>
      <c r="CJ2688" t="str">
        <f>IF(JRF!AV2701&gt;0,"",IF(JRF!Q2701="","",IF(LEFT(JRF!Q2701,1)=IFERROR(VLOOKUP(LEFT(JRF!Q2701,1),$CF$2:$CF$5,1,0),0),"Product Code Required",IF(JRF!V2701="","",IF(JRF!V2701=IFERROR(VLOOKUP(JRF!V2701,$CH:$CH,1,0),0),"Product Code Required","NA")))))</f>
        <v/>
      </c>
      <c r="CK2688" t="str">
        <f>IFERROR(IF(LEN('Journal Template'!F2699)&gt;0,"",IF('Journal Template'!A2699="","",IF(LEFT('Journal Template'!A2699,1)=IFERROR(VLOOKUP(LEFT('Journal Template'!A2699,1),Checks!$CF$2:$CF$5,1,0),0),"Product Code Required",IF('Journal Template'!D2699="","",IF('Journal Template'!D2699=IFERROR(VLOOKUP('Journal Template'!D2699,Checks!$CH:$CH,1,0),0),"Product Code Required","NA"))))),"")</f>
        <v/>
      </c>
    </row>
    <row r="2689" spans="14:89">
      <c r="N2689" t="s">
        <v>12254</v>
      </c>
      <c r="O2689" t="s">
        <v>12255</v>
      </c>
      <c r="P2689" t="s">
        <v>386</v>
      </c>
      <c r="Q2689" s="150" t="str">
        <f>IF(JRF!D2702="","",IF(IFERROR(VLOOKUP(JRF!D2702,Checks!N:P,3,0),0)="A","","Inactive account in Use"))</f>
        <v/>
      </c>
      <c r="R2689" t="str">
        <f>IFERROR(IF('Journal Template'!C3101="","",IF(IFERROR(VLOOKUP('Journal Template'!C3101,Checks!N:P,3,0),0)="A","","Inactive account in Use")),"")</f>
        <v/>
      </c>
      <c r="V2689" s="150" t="str">
        <f>IF(JRF!C2702="","",IF(IFERROR(VLOOKUP(JRF!C2702,Checks!S:U,3,0),0)="A","Entry with System fund Dept",""))</f>
        <v/>
      </c>
      <c r="W2689" t="str">
        <f>IFERROR(IF('Journal Template'!D3101="","",IF(IFERROR(VLOOKUP('Journal Template'!D3101,Checks!S:U,3,0),0)="A","Entry with System fund Dept","")),"")</f>
        <v/>
      </c>
      <c r="X2689" t="s">
        <v>12256</v>
      </c>
      <c r="Y2689" t="s">
        <v>389</v>
      </c>
      <c r="Z2689" t="s">
        <v>12257</v>
      </c>
      <c r="AA2689" t="s">
        <v>391</v>
      </c>
      <c r="AB2689" t="s">
        <v>125</v>
      </c>
      <c r="AC2689" s="150" t="str">
        <f>IFERROR(IF(JRF!C2702="","",IF(AND(VLOOKUP(JRF!C2702,X:AA,4,0)=JRF!B2702,VLOOKUP(JRF!C2702,X:Y,2,0)="A"),"","Inactive Dept Combo Error")),"Inactive Dept Combo Error")</f>
        <v/>
      </c>
      <c r="AD2689" t="str">
        <f>IFERROR(IF('Journal Template'!D3101="","",IF(AND(VLOOKUP('Journal Template'!D3101,X:AA,4,0)='Journal Template'!A3101,VLOOKUP('Journal Template'!D3101,X:Y,2,0)="A"),"","Inactive Dept Combo Error")),"")</f>
        <v/>
      </c>
      <c r="AK2689" s="150" t="str">
        <f>IF(JRF!B2702="","",IF(JRF!B2702=IFERROR(VLOOKUP(JRF!B2702,Checks!AI:AI,1,0),0),"Entry in Branch/Satellite BU's",""))</f>
        <v/>
      </c>
      <c r="AL2689" t="str">
        <f>IFERROR(IF('Journal Template'!A3101="","",IF('Journal Template'!A3101=IFERROR(VLOOKUP('Journal Template'!A3101,Checks!AI:AI,1,0),0),"Entry in Branch/Satellite BU's","")),"")</f>
        <v/>
      </c>
      <c r="AO2689" s="171"/>
      <c r="AP2689" s="171"/>
      <c r="AQ2689" s="171"/>
      <c r="AR2689" s="171"/>
      <c r="CI2689" t="str">
        <f>IF(JRF!F2702&gt;0,"",IF(JRF!B2702="","",IF(LEFT(JRF!B2702,1)=IFERROR(VLOOKUP(LEFT(JRF!B2702,1),$CF$2:$CF$5,1,0),0),"Product Code Required",IF(JRF!C2702="","",IF(JRF!C2702=IFERROR(VLOOKUP(JRF!C2702,$CH:$CH,1,0),0),"Product Code Required","NA")))))</f>
        <v/>
      </c>
      <c r="CJ2689" t="str">
        <f>IF(JRF!AV2702&gt;0,"",IF(JRF!Q2702="","",IF(LEFT(JRF!Q2702,1)=IFERROR(VLOOKUP(LEFT(JRF!Q2702,1),$CF$2:$CF$5,1,0),0),"Product Code Required",IF(JRF!V2702="","",IF(JRF!V2702=IFERROR(VLOOKUP(JRF!V2702,$CH:$CH,1,0),0),"Product Code Required","NA")))))</f>
        <v/>
      </c>
      <c r="CK2689" t="str">
        <f>IFERROR(IF(LEN('Journal Template'!F2700)&gt;0,"",IF('Journal Template'!A2700="","",IF(LEFT('Journal Template'!A2700,1)=IFERROR(VLOOKUP(LEFT('Journal Template'!A2700,1),Checks!$CF$2:$CF$5,1,0),0),"Product Code Required",IF('Journal Template'!D2700="","",IF('Journal Template'!D2700=IFERROR(VLOOKUP('Journal Template'!D2700,Checks!$CH:$CH,1,0),0),"Product Code Required","NA"))))),"")</f>
        <v/>
      </c>
    </row>
    <row r="2690" spans="14:89">
      <c r="N2690" t="s">
        <v>12258</v>
      </c>
      <c r="O2690" t="s">
        <v>12259</v>
      </c>
      <c r="P2690" t="s">
        <v>386</v>
      </c>
      <c r="Q2690" s="150" t="str">
        <f>IF(JRF!D2703="","",IF(IFERROR(VLOOKUP(JRF!D2703,Checks!N:P,3,0),0)="A","","Inactive account in Use"))</f>
        <v/>
      </c>
      <c r="R2690" t="str">
        <f>IFERROR(IF('Journal Template'!C3102="","",IF(IFERROR(VLOOKUP('Journal Template'!C3102,Checks!N:P,3,0),0)="A","","Inactive account in Use")),"")</f>
        <v/>
      </c>
      <c r="V2690" s="150" t="str">
        <f>IF(JRF!C2703="","",IF(IFERROR(VLOOKUP(JRF!C2703,Checks!S:U,3,0),0)="A","Entry with System fund Dept",""))</f>
        <v/>
      </c>
      <c r="W2690" t="str">
        <f>IFERROR(IF('Journal Template'!D3102="","",IF(IFERROR(VLOOKUP('Journal Template'!D3102,Checks!S:U,3,0),0)="A","Entry with System fund Dept","")),"")</f>
        <v/>
      </c>
      <c r="X2690" t="s">
        <v>12260</v>
      </c>
      <c r="Y2690" t="s">
        <v>389</v>
      </c>
      <c r="Z2690" t="s">
        <v>12261</v>
      </c>
      <c r="AA2690" t="s">
        <v>391</v>
      </c>
      <c r="AB2690" t="s">
        <v>125</v>
      </c>
      <c r="AC2690" s="150" t="str">
        <f>IFERROR(IF(JRF!C2703="","",IF(AND(VLOOKUP(JRF!C2703,X:AA,4,0)=JRF!B2703,VLOOKUP(JRF!C2703,X:Y,2,0)="A"),"","Inactive Dept Combo Error")),"Inactive Dept Combo Error")</f>
        <v/>
      </c>
      <c r="AD2690" t="str">
        <f>IFERROR(IF('Journal Template'!D3102="","",IF(AND(VLOOKUP('Journal Template'!D3102,X:AA,4,0)='Journal Template'!A3102,VLOOKUP('Journal Template'!D3102,X:Y,2,0)="A"),"","Inactive Dept Combo Error")),"")</f>
        <v/>
      </c>
      <c r="AK2690" s="150" t="str">
        <f>IF(JRF!B2703="","",IF(JRF!B2703=IFERROR(VLOOKUP(JRF!B2703,Checks!AI:AI,1,0),0),"Entry in Branch/Satellite BU's",""))</f>
        <v/>
      </c>
      <c r="AL2690" t="str">
        <f>IFERROR(IF('Journal Template'!A3102="","",IF('Journal Template'!A3102=IFERROR(VLOOKUP('Journal Template'!A3102,Checks!AI:AI,1,0),0),"Entry in Branch/Satellite BU's","")),"")</f>
        <v/>
      </c>
      <c r="AO2690" s="171"/>
      <c r="AP2690" s="171"/>
      <c r="AQ2690" s="171"/>
      <c r="AR2690" s="171"/>
      <c r="CI2690" t="str">
        <f>IF(JRF!F2703&gt;0,"",IF(JRF!B2703="","",IF(LEFT(JRF!B2703,1)=IFERROR(VLOOKUP(LEFT(JRF!B2703,1),$CF$2:$CF$5,1,0),0),"Product Code Required",IF(JRF!C2703="","",IF(JRF!C2703=IFERROR(VLOOKUP(JRF!C2703,$CH:$CH,1,0),0),"Product Code Required","NA")))))</f>
        <v/>
      </c>
      <c r="CJ2690" t="str">
        <f>IF(JRF!AV2703&gt;0,"",IF(JRF!Q2703="","",IF(LEFT(JRF!Q2703,1)=IFERROR(VLOOKUP(LEFT(JRF!Q2703,1),$CF$2:$CF$5,1,0),0),"Product Code Required",IF(JRF!V2703="","",IF(JRF!V2703=IFERROR(VLOOKUP(JRF!V2703,$CH:$CH,1,0),0),"Product Code Required","NA")))))</f>
        <v/>
      </c>
      <c r="CK2690" t="str">
        <f>IFERROR(IF(LEN('Journal Template'!F2701)&gt;0,"",IF('Journal Template'!A2701="","",IF(LEFT('Journal Template'!A2701,1)=IFERROR(VLOOKUP(LEFT('Journal Template'!A2701,1),Checks!$CF$2:$CF$5,1,0),0),"Product Code Required",IF('Journal Template'!D2701="","",IF('Journal Template'!D2701=IFERROR(VLOOKUP('Journal Template'!D2701,Checks!$CH:$CH,1,0),0),"Product Code Required","NA"))))),"")</f>
        <v/>
      </c>
    </row>
    <row r="2691" spans="14:89">
      <c r="N2691" t="s">
        <v>12262</v>
      </c>
      <c r="O2691" t="s">
        <v>12263</v>
      </c>
      <c r="P2691" t="s">
        <v>386</v>
      </c>
      <c r="Q2691" s="150" t="str">
        <f>IF(JRF!D2704="","",IF(IFERROR(VLOOKUP(JRF!D2704,Checks!N:P,3,0),0)="A","","Inactive account in Use"))</f>
        <v/>
      </c>
      <c r="R2691" t="str">
        <f>IFERROR(IF('Journal Template'!C3103="","",IF(IFERROR(VLOOKUP('Journal Template'!C3103,Checks!N:P,3,0),0)="A","","Inactive account in Use")),"")</f>
        <v/>
      </c>
      <c r="V2691" s="150" t="str">
        <f>IF(JRF!C2704="","",IF(IFERROR(VLOOKUP(JRF!C2704,Checks!S:U,3,0),0)="A","Entry with System fund Dept",""))</f>
        <v/>
      </c>
      <c r="W2691" t="str">
        <f>IFERROR(IF('Journal Template'!D3103="","",IF(IFERROR(VLOOKUP('Journal Template'!D3103,Checks!S:U,3,0),0)="A","Entry with System fund Dept","")),"")</f>
        <v/>
      </c>
      <c r="X2691" t="s">
        <v>7015</v>
      </c>
      <c r="Y2691" t="s">
        <v>386</v>
      </c>
      <c r="Z2691" t="s">
        <v>12264</v>
      </c>
      <c r="AA2691" t="s">
        <v>391</v>
      </c>
      <c r="AB2691" t="s">
        <v>125</v>
      </c>
      <c r="AC2691" s="150" t="str">
        <f>IFERROR(IF(JRF!C2704="","",IF(AND(VLOOKUP(JRF!C2704,X:AA,4,0)=JRF!B2704,VLOOKUP(JRF!C2704,X:Y,2,0)="A"),"","Inactive Dept Combo Error")),"Inactive Dept Combo Error")</f>
        <v/>
      </c>
      <c r="AD2691" t="str">
        <f>IFERROR(IF('Journal Template'!D3103="","",IF(AND(VLOOKUP('Journal Template'!D3103,X:AA,4,0)='Journal Template'!A3103,VLOOKUP('Journal Template'!D3103,X:Y,2,0)="A"),"","Inactive Dept Combo Error")),"")</f>
        <v/>
      </c>
      <c r="AK2691" s="150" t="str">
        <f>IF(JRF!B2704="","",IF(JRF!B2704=IFERROR(VLOOKUP(JRF!B2704,Checks!AI:AI,1,0),0),"Entry in Branch/Satellite BU's",""))</f>
        <v/>
      </c>
      <c r="AL2691" t="str">
        <f>IFERROR(IF('Journal Template'!A3103="","",IF('Journal Template'!A3103=IFERROR(VLOOKUP('Journal Template'!A3103,Checks!AI:AI,1,0),0),"Entry in Branch/Satellite BU's","")),"")</f>
        <v/>
      </c>
      <c r="AO2691" s="171"/>
      <c r="AP2691" s="171"/>
      <c r="AQ2691" s="171"/>
      <c r="AR2691" s="171"/>
      <c r="CI2691" t="str">
        <f>IF(JRF!F2704&gt;0,"",IF(JRF!B2704="","",IF(LEFT(JRF!B2704,1)=IFERROR(VLOOKUP(LEFT(JRF!B2704,1),$CF$2:$CF$5,1,0),0),"Product Code Required",IF(JRF!C2704="","",IF(JRF!C2704=IFERROR(VLOOKUP(JRF!C2704,$CH:$CH,1,0),0),"Product Code Required","NA")))))</f>
        <v/>
      </c>
      <c r="CJ2691" t="str">
        <f>IF(JRF!AV2704&gt;0,"",IF(JRF!Q2704="","",IF(LEFT(JRF!Q2704,1)=IFERROR(VLOOKUP(LEFT(JRF!Q2704,1),$CF$2:$CF$5,1,0),0),"Product Code Required",IF(JRF!V2704="","",IF(JRF!V2704=IFERROR(VLOOKUP(JRF!V2704,$CH:$CH,1,0),0),"Product Code Required","NA")))))</f>
        <v/>
      </c>
      <c r="CK2691" t="str">
        <f>IFERROR(IF(LEN('Journal Template'!F2702)&gt;0,"",IF('Journal Template'!A2702="","",IF(LEFT('Journal Template'!A2702,1)=IFERROR(VLOOKUP(LEFT('Journal Template'!A2702,1),Checks!$CF$2:$CF$5,1,0),0),"Product Code Required",IF('Journal Template'!D2702="","",IF('Journal Template'!D2702=IFERROR(VLOOKUP('Journal Template'!D2702,Checks!$CH:$CH,1,0),0),"Product Code Required","NA"))))),"")</f>
        <v/>
      </c>
    </row>
    <row r="2692" spans="14:89">
      <c r="N2692" t="s">
        <v>12265</v>
      </c>
      <c r="O2692" t="s">
        <v>12266</v>
      </c>
      <c r="P2692" t="s">
        <v>386</v>
      </c>
      <c r="Q2692" s="150" t="str">
        <f>IF(JRF!D2705="","",IF(IFERROR(VLOOKUP(JRF!D2705,Checks!N:P,3,0),0)="A","","Inactive account in Use"))</f>
        <v/>
      </c>
      <c r="R2692" t="str">
        <f>IFERROR(IF('Journal Template'!C3104="","",IF(IFERROR(VLOOKUP('Journal Template'!C3104,Checks!N:P,3,0),0)="A","","Inactive account in Use")),"")</f>
        <v/>
      </c>
      <c r="V2692" s="150" t="str">
        <f>IF(JRF!C2705="","",IF(IFERROR(VLOOKUP(JRF!C2705,Checks!S:U,3,0),0)="A","Entry with System fund Dept",""))</f>
        <v/>
      </c>
      <c r="W2692" t="str">
        <f>IFERROR(IF('Journal Template'!D3104="","",IF(IFERROR(VLOOKUP('Journal Template'!D3104,Checks!S:U,3,0),0)="A","Entry with System fund Dept","")),"")</f>
        <v/>
      </c>
      <c r="X2692" t="s">
        <v>12267</v>
      </c>
      <c r="Y2692" t="s">
        <v>389</v>
      </c>
      <c r="Z2692" t="s">
        <v>12268</v>
      </c>
      <c r="AA2692" t="s">
        <v>391</v>
      </c>
      <c r="AB2692" t="s">
        <v>125</v>
      </c>
      <c r="AC2692" s="150" t="str">
        <f>IFERROR(IF(JRF!C2705="","",IF(AND(VLOOKUP(JRF!C2705,X:AA,4,0)=JRF!B2705,VLOOKUP(JRF!C2705,X:Y,2,0)="A"),"","Inactive Dept Combo Error")),"Inactive Dept Combo Error")</f>
        <v/>
      </c>
      <c r="AD2692" t="str">
        <f>IFERROR(IF('Journal Template'!D3104="","",IF(AND(VLOOKUP('Journal Template'!D3104,X:AA,4,0)='Journal Template'!A3104,VLOOKUP('Journal Template'!D3104,X:Y,2,0)="A"),"","Inactive Dept Combo Error")),"")</f>
        <v/>
      </c>
      <c r="AK2692" s="150" t="str">
        <f>IF(JRF!B2705="","",IF(JRF!B2705=IFERROR(VLOOKUP(JRF!B2705,Checks!AI:AI,1,0),0),"Entry in Branch/Satellite BU's",""))</f>
        <v/>
      </c>
      <c r="AL2692" t="str">
        <f>IFERROR(IF('Journal Template'!A3104="","",IF('Journal Template'!A3104=IFERROR(VLOOKUP('Journal Template'!A3104,Checks!AI:AI,1,0),0),"Entry in Branch/Satellite BU's","")),"")</f>
        <v/>
      </c>
      <c r="AO2692" s="171"/>
      <c r="AP2692" s="171"/>
      <c r="AQ2692" s="171"/>
      <c r="AR2692" s="171"/>
      <c r="CI2692" t="str">
        <f>IF(JRF!F2705&gt;0,"",IF(JRF!B2705="","",IF(LEFT(JRF!B2705,1)=IFERROR(VLOOKUP(LEFT(JRF!B2705,1),$CF$2:$CF$5,1,0),0),"Product Code Required",IF(JRF!C2705="","",IF(JRF!C2705=IFERROR(VLOOKUP(JRF!C2705,$CH:$CH,1,0),0),"Product Code Required","NA")))))</f>
        <v/>
      </c>
      <c r="CJ2692" t="str">
        <f>IF(JRF!AV2705&gt;0,"",IF(JRF!Q2705="","",IF(LEFT(JRF!Q2705,1)=IFERROR(VLOOKUP(LEFT(JRF!Q2705,1),$CF$2:$CF$5,1,0),0),"Product Code Required",IF(JRF!V2705="","",IF(JRF!V2705=IFERROR(VLOOKUP(JRF!V2705,$CH:$CH,1,0),0),"Product Code Required","NA")))))</f>
        <v/>
      </c>
      <c r="CK2692" t="str">
        <f>IFERROR(IF(LEN('Journal Template'!F2703)&gt;0,"",IF('Journal Template'!A2703="","",IF(LEFT('Journal Template'!A2703,1)=IFERROR(VLOOKUP(LEFT('Journal Template'!A2703,1),Checks!$CF$2:$CF$5,1,0),0),"Product Code Required",IF('Journal Template'!D2703="","",IF('Journal Template'!D2703=IFERROR(VLOOKUP('Journal Template'!D2703,Checks!$CH:$CH,1,0),0),"Product Code Required","NA"))))),"")</f>
        <v/>
      </c>
    </row>
    <row r="2693" spans="14:89">
      <c r="N2693" t="s">
        <v>12269</v>
      </c>
      <c r="O2693" t="s">
        <v>12270</v>
      </c>
      <c r="P2693" t="s">
        <v>386</v>
      </c>
      <c r="Q2693" s="150" t="str">
        <f>IF(JRF!D2706="","",IF(IFERROR(VLOOKUP(JRF!D2706,Checks!N:P,3,0),0)="A","","Inactive account in Use"))</f>
        <v/>
      </c>
      <c r="R2693" t="str">
        <f>IFERROR(IF('Journal Template'!C3105="","",IF(IFERROR(VLOOKUP('Journal Template'!C3105,Checks!N:P,3,0),0)="A","","Inactive account in Use")),"")</f>
        <v/>
      </c>
      <c r="V2693" s="150" t="str">
        <f>IF(JRF!C2706="","",IF(IFERROR(VLOOKUP(JRF!C2706,Checks!S:U,3,0),0)="A","Entry with System fund Dept",""))</f>
        <v/>
      </c>
      <c r="W2693" t="str">
        <f>IFERROR(IF('Journal Template'!D3105="","",IF(IFERROR(VLOOKUP('Journal Template'!D3105,Checks!S:U,3,0),0)="A","Entry with System fund Dept","")),"")</f>
        <v/>
      </c>
      <c r="X2693" t="s">
        <v>12271</v>
      </c>
      <c r="Y2693" t="s">
        <v>389</v>
      </c>
      <c r="Z2693" t="s">
        <v>12272</v>
      </c>
      <c r="AA2693" t="s">
        <v>391</v>
      </c>
      <c r="AB2693" t="s">
        <v>125</v>
      </c>
      <c r="AC2693" s="150" t="str">
        <f>IFERROR(IF(JRF!C2706="","",IF(AND(VLOOKUP(JRF!C2706,X:AA,4,0)=JRF!B2706,VLOOKUP(JRF!C2706,X:Y,2,0)="A"),"","Inactive Dept Combo Error")),"Inactive Dept Combo Error")</f>
        <v/>
      </c>
      <c r="AD2693" t="str">
        <f>IFERROR(IF('Journal Template'!D3105="","",IF(AND(VLOOKUP('Journal Template'!D3105,X:AA,4,0)='Journal Template'!A3105,VLOOKUP('Journal Template'!D3105,X:Y,2,0)="A"),"","Inactive Dept Combo Error")),"")</f>
        <v/>
      </c>
      <c r="AK2693" s="150" t="str">
        <f>IF(JRF!B2706="","",IF(JRF!B2706=IFERROR(VLOOKUP(JRF!B2706,Checks!AI:AI,1,0),0),"Entry in Branch/Satellite BU's",""))</f>
        <v/>
      </c>
      <c r="AL2693" t="str">
        <f>IFERROR(IF('Journal Template'!A3105="","",IF('Journal Template'!A3105=IFERROR(VLOOKUP('Journal Template'!A3105,Checks!AI:AI,1,0),0),"Entry in Branch/Satellite BU's","")),"")</f>
        <v/>
      </c>
      <c r="AO2693" s="171"/>
      <c r="AP2693" s="171"/>
      <c r="AQ2693" s="171"/>
      <c r="AR2693" s="171"/>
      <c r="CI2693" t="str">
        <f>IF(JRF!F2706&gt;0,"",IF(JRF!B2706="","",IF(LEFT(JRF!B2706,1)=IFERROR(VLOOKUP(LEFT(JRF!B2706,1),$CF$2:$CF$5,1,0),0),"Product Code Required",IF(JRF!C2706="","",IF(JRF!C2706=IFERROR(VLOOKUP(JRF!C2706,$CH:$CH,1,0),0),"Product Code Required","NA")))))</f>
        <v/>
      </c>
      <c r="CJ2693" t="str">
        <f>IF(JRF!AV2706&gt;0,"",IF(JRF!Q2706="","",IF(LEFT(JRF!Q2706,1)=IFERROR(VLOOKUP(LEFT(JRF!Q2706,1),$CF$2:$CF$5,1,0),0),"Product Code Required",IF(JRF!V2706="","",IF(JRF!V2706=IFERROR(VLOOKUP(JRF!V2706,$CH:$CH,1,0),0),"Product Code Required","NA")))))</f>
        <v/>
      </c>
      <c r="CK2693" t="str">
        <f>IFERROR(IF(LEN('Journal Template'!F2704)&gt;0,"",IF('Journal Template'!A2704="","",IF(LEFT('Journal Template'!A2704,1)=IFERROR(VLOOKUP(LEFT('Journal Template'!A2704,1),Checks!$CF$2:$CF$5,1,0),0),"Product Code Required",IF('Journal Template'!D2704="","",IF('Journal Template'!D2704=IFERROR(VLOOKUP('Journal Template'!D2704,Checks!$CH:$CH,1,0),0),"Product Code Required","NA"))))),"")</f>
        <v/>
      </c>
    </row>
    <row r="2694" spans="14:89">
      <c r="N2694" t="s">
        <v>12273</v>
      </c>
      <c r="O2694" t="s">
        <v>12274</v>
      </c>
      <c r="P2694" t="s">
        <v>386</v>
      </c>
      <c r="Q2694" s="150" t="str">
        <f>IF(JRF!D2707="","",IF(IFERROR(VLOOKUP(JRF!D2707,Checks!N:P,3,0),0)="A","","Inactive account in Use"))</f>
        <v/>
      </c>
      <c r="R2694" t="str">
        <f>IFERROR(IF('Journal Template'!C3106="","",IF(IFERROR(VLOOKUP('Journal Template'!C3106,Checks!N:P,3,0),0)="A","","Inactive account in Use")),"")</f>
        <v/>
      </c>
      <c r="V2694" s="150" t="str">
        <f>IF(JRF!C2707="","",IF(IFERROR(VLOOKUP(JRF!C2707,Checks!S:U,3,0),0)="A","Entry with System fund Dept",""))</f>
        <v/>
      </c>
      <c r="W2694" t="str">
        <f>IFERROR(IF('Journal Template'!D3106="","",IF(IFERROR(VLOOKUP('Journal Template'!D3106,Checks!S:U,3,0),0)="A","Entry with System fund Dept","")),"")</f>
        <v/>
      </c>
      <c r="X2694" t="s">
        <v>12275</v>
      </c>
      <c r="Y2694" t="s">
        <v>389</v>
      </c>
      <c r="Z2694" t="s">
        <v>12276</v>
      </c>
      <c r="AA2694" t="s">
        <v>391</v>
      </c>
      <c r="AB2694" t="s">
        <v>125</v>
      </c>
      <c r="AC2694" s="150" t="str">
        <f>IFERROR(IF(JRF!C2707="","",IF(AND(VLOOKUP(JRF!C2707,X:AA,4,0)=JRF!B2707,VLOOKUP(JRF!C2707,X:Y,2,0)="A"),"","Inactive Dept Combo Error")),"Inactive Dept Combo Error")</f>
        <v/>
      </c>
      <c r="AD2694" t="str">
        <f>IFERROR(IF('Journal Template'!D3106="","",IF(AND(VLOOKUP('Journal Template'!D3106,X:AA,4,0)='Journal Template'!A3106,VLOOKUP('Journal Template'!D3106,X:Y,2,0)="A"),"","Inactive Dept Combo Error")),"")</f>
        <v/>
      </c>
      <c r="AK2694" s="150" t="str">
        <f>IF(JRF!B2707="","",IF(JRF!B2707=IFERROR(VLOOKUP(JRF!B2707,Checks!AI:AI,1,0),0),"Entry in Branch/Satellite BU's",""))</f>
        <v/>
      </c>
      <c r="AL2694" t="str">
        <f>IFERROR(IF('Journal Template'!A3106="","",IF('Journal Template'!A3106=IFERROR(VLOOKUP('Journal Template'!A3106,Checks!AI:AI,1,0),0),"Entry in Branch/Satellite BU's","")),"")</f>
        <v/>
      </c>
      <c r="AO2694" s="171"/>
      <c r="AP2694" s="171"/>
      <c r="AQ2694" s="171"/>
      <c r="AR2694" s="171"/>
      <c r="CI2694" t="str">
        <f>IF(JRF!F2707&gt;0,"",IF(JRF!B2707="","",IF(LEFT(JRF!B2707,1)=IFERROR(VLOOKUP(LEFT(JRF!B2707,1),$CF$2:$CF$5,1,0),0),"Product Code Required",IF(JRF!C2707="","",IF(JRF!C2707=IFERROR(VLOOKUP(JRF!C2707,$CH:$CH,1,0),0),"Product Code Required","NA")))))</f>
        <v/>
      </c>
      <c r="CJ2694" t="str">
        <f>IF(JRF!AV2707&gt;0,"",IF(JRF!Q2707="","",IF(LEFT(JRF!Q2707,1)=IFERROR(VLOOKUP(LEFT(JRF!Q2707,1),$CF$2:$CF$5,1,0),0),"Product Code Required",IF(JRF!V2707="","",IF(JRF!V2707=IFERROR(VLOOKUP(JRF!V2707,$CH:$CH,1,0),0),"Product Code Required","NA")))))</f>
        <v/>
      </c>
      <c r="CK2694" t="str">
        <f>IFERROR(IF(LEN('Journal Template'!F2705)&gt;0,"",IF('Journal Template'!A2705="","",IF(LEFT('Journal Template'!A2705,1)=IFERROR(VLOOKUP(LEFT('Journal Template'!A2705,1),Checks!$CF$2:$CF$5,1,0),0),"Product Code Required",IF('Journal Template'!D2705="","",IF('Journal Template'!D2705=IFERROR(VLOOKUP('Journal Template'!D2705,Checks!$CH:$CH,1,0),0),"Product Code Required","NA"))))),"")</f>
        <v/>
      </c>
    </row>
    <row r="2695" spans="14:89">
      <c r="N2695" t="s">
        <v>12277</v>
      </c>
      <c r="O2695" t="s">
        <v>12278</v>
      </c>
      <c r="P2695" t="s">
        <v>386</v>
      </c>
      <c r="Q2695" s="150" t="str">
        <f>IF(JRF!D2708="","",IF(IFERROR(VLOOKUP(JRF!D2708,Checks!N:P,3,0),0)="A","","Inactive account in Use"))</f>
        <v/>
      </c>
      <c r="R2695" t="str">
        <f>IFERROR(IF('Journal Template'!C3107="","",IF(IFERROR(VLOOKUP('Journal Template'!C3107,Checks!N:P,3,0),0)="A","","Inactive account in Use")),"")</f>
        <v/>
      </c>
      <c r="V2695" s="150" t="str">
        <f>IF(JRF!C2708="","",IF(IFERROR(VLOOKUP(JRF!C2708,Checks!S:U,3,0),0)="A","Entry with System fund Dept",""))</f>
        <v/>
      </c>
      <c r="W2695" t="str">
        <f>IFERROR(IF('Journal Template'!D3107="","",IF(IFERROR(VLOOKUP('Journal Template'!D3107,Checks!S:U,3,0),0)="A","Entry with System fund Dept","")),"")</f>
        <v/>
      </c>
      <c r="X2695" t="s">
        <v>12279</v>
      </c>
      <c r="Y2695" t="s">
        <v>389</v>
      </c>
      <c r="Z2695" t="s">
        <v>12280</v>
      </c>
      <c r="AA2695" t="s">
        <v>391</v>
      </c>
      <c r="AB2695" t="s">
        <v>125</v>
      </c>
      <c r="AC2695" s="150" t="str">
        <f>IFERROR(IF(JRF!C2708="","",IF(AND(VLOOKUP(JRF!C2708,X:AA,4,0)=JRF!B2708,VLOOKUP(JRF!C2708,X:Y,2,0)="A"),"","Inactive Dept Combo Error")),"Inactive Dept Combo Error")</f>
        <v/>
      </c>
      <c r="AD2695" t="str">
        <f>IFERROR(IF('Journal Template'!D3107="","",IF(AND(VLOOKUP('Journal Template'!D3107,X:AA,4,0)='Journal Template'!A3107,VLOOKUP('Journal Template'!D3107,X:Y,2,0)="A"),"","Inactive Dept Combo Error")),"")</f>
        <v/>
      </c>
      <c r="AK2695" s="150" t="str">
        <f>IF(JRF!B2708="","",IF(JRF!B2708=IFERROR(VLOOKUP(JRF!B2708,Checks!AI:AI,1,0),0),"Entry in Branch/Satellite BU's",""))</f>
        <v/>
      </c>
      <c r="AL2695" t="str">
        <f>IFERROR(IF('Journal Template'!A3107="","",IF('Journal Template'!A3107=IFERROR(VLOOKUP('Journal Template'!A3107,Checks!AI:AI,1,0),0),"Entry in Branch/Satellite BU's","")),"")</f>
        <v/>
      </c>
      <c r="AO2695" s="171"/>
      <c r="AP2695" s="171"/>
      <c r="AQ2695" s="171"/>
      <c r="AR2695" s="171"/>
      <c r="CI2695" t="str">
        <f>IF(JRF!F2708&gt;0,"",IF(JRF!B2708="","",IF(LEFT(JRF!B2708,1)=IFERROR(VLOOKUP(LEFT(JRF!B2708,1),$CF$2:$CF$5,1,0),0),"Product Code Required",IF(JRF!C2708="","",IF(JRF!C2708=IFERROR(VLOOKUP(JRF!C2708,$CH:$CH,1,0),0),"Product Code Required","NA")))))</f>
        <v/>
      </c>
      <c r="CJ2695" t="str">
        <f>IF(JRF!AV2708&gt;0,"",IF(JRF!Q2708="","",IF(LEFT(JRF!Q2708,1)=IFERROR(VLOOKUP(LEFT(JRF!Q2708,1),$CF$2:$CF$5,1,0),0),"Product Code Required",IF(JRF!V2708="","",IF(JRF!V2708=IFERROR(VLOOKUP(JRF!V2708,$CH:$CH,1,0),0),"Product Code Required","NA")))))</f>
        <v/>
      </c>
      <c r="CK2695" t="str">
        <f>IFERROR(IF(LEN('Journal Template'!F2706)&gt;0,"",IF('Journal Template'!A2706="","",IF(LEFT('Journal Template'!A2706,1)=IFERROR(VLOOKUP(LEFT('Journal Template'!A2706,1),Checks!$CF$2:$CF$5,1,0),0),"Product Code Required",IF('Journal Template'!D2706="","",IF('Journal Template'!D2706=IFERROR(VLOOKUP('Journal Template'!D2706,Checks!$CH:$CH,1,0),0),"Product Code Required","NA"))))),"")</f>
        <v/>
      </c>
    </row>
    <row r="2696" spans="14:89">
      <c r="N2696" t="s">
        <v>12281</v>
      </c>
      <c r="O2696" t="s">
        <v>12282</v>
      </c>
      <c r="P2696" t="s">
        <v>386</v>
      </c>
      <c r="Q2696" s="150" t="str">
        <f>IF(JRF!D2709="","",IF(IFERROR(VLOOKUP(JRF!D2709,Checks!N:P,3,0),0)="A","","Inactive account in Use"))</f>
        <v/>
      </c>
      <c r="R2696" t="str">
        <f>IFERROR(IF('Journal Template'!C3108="","",IF(IFERROR(VLOOKUP('Journal Template'!C3108,Checks!N:P,3,0),0)="A","","Inactive account in Use")),"")</f>
        <v/>
      </c>
      <c r="V2696" s="150" t="str">
        <f>IF(JRF!C2709="","",IF(IFERROR(VLOOKUP(JRF!C2709,Checks!S:U,3,0),0)="A","Entry with System fund Dept",""))</f>
        <v/>
      </c>
      <c r="W2696" t="str">
        <f>IFERROR(IF('Journal Template'!D3108="","",IF(IFERROR(VLOOKUP('Journal Template'!D3108,Checks!S:U,3,0),0)="A","Entry with System fund Dept","")),"")</f>
        <v/>
      </c>
      <c r="X2696" t="s">
        <v>12283</v>
      </c>
      <c r="Y2696" t="s">
        <v>386</v>
      </c>
      <c r="Z2696" t="s">
        <v>12284</v>
      </c>
      <c r="AA2696" t="s">
        <v>391</v>
      </c>
      <c r="AB2696" t="s">
        <v>125</v>
      </c>
      <c r="AC2696" s="150" t="str">
        <f>IFERROR(IF(JRF!C2709="","",IF(AND(VLOOKUP(JRF!C2709,X:AA,4,0)=JRF!B2709,VLOOKUP(JRF!C2709,X:Y,2,0)="A"),"","Inactive Dept Combo Error")),"Inactive Dept Combo Error")</f>
        <v/>
      </c>
      <c r="AD2696" t="str">
        <f>IFERROR(IF('Journal Template'!D3108="","",IF(AND(VLOOKUP('Journal Template'!D3108,X:AA,4,0)='Journal Template'!A3108,VLOOKUP('Journal Template'!D3108,X:Y,2,0)="A"),"","Inactive Dept Combo Error")),"")</f>
        <v/>
      </c>
      <c r="AK2696" s="150" t="str">
        <f>IF(JRF!B2709="","",IF(JRF!B2709=IFERROR(VLOOKUP(JRF!B2709,Checks!AI:AI,1,0),0),"Entry in Branch/Satellite BU's",""))</f>
        <v/>
      </c>
      <c r="AL2696" t="str">
        <f>IFERROR(IF('Journal Template'!A3108="","",IF('Journal Template'!A3108=IFERROR(VLOOKUP('Journal Template'!A3108,Checks!AI:AI,1,0),0),"Entry in Branch/Satellite BU's","")),"")</f>
        <v/>
      </c>
      <c r="AO2696" s="171"/>
      <c r="AP2696" s="171"/>
      <c r="AQ2696" s="171"/>
      <c r="AR2696" s="171"/>
      <c r="CI2696" t="str">
        <f>IF(JRF!F2709&gt;0,"",IF(JRF!B2709="","",IF(LEFT(JRF!B2709,1)=IFERROR(VLOOKUP(LEFT(JRF!B2709,1),$CF$2:$CF$5,1,0),0),"Product Code Required",IF(JRF!C2709="","",IF(JRF!C2709=IFERROR(VLOOKUP(JRF!C2709,$CH:$CH,1,0),0),"Product Code Required","NA")))))</f>
        <v/>
      </c>
      <c r="CJ2696" t="str">
        <f>IF(JRF!AV2709&gt;0,"",IF(JRF!Q2709="","",IF(LEFT(JRF!Q2709,1)=IFERROR(VLOOKUP(LEFT(JRF!Q2709,1),$CF$2:$CF$5,1,0),0),"Product Code Required",IF(JRF!V2709="","",IF(JRF!V2709=IFERROR(VLOOKUP(JRF!V2709,$CH:$CH,1,0),0),"Product Code Required","NA")))))</f>
        <v/>
      </c>
      <c r="CK2696" t="str">
        <f>IFERROR(IF(LEN('Journal Template'!F2707)&gt;0,"",IF('Journal Template'!A2707="","",IF(LEFT('Journal Template'!A2707,1)=IFERROR(VLOOKUP(LEFT('Journal Template'!A2707,1),Checks!$CF$2:$CF$5,1,0),0),"Product Code Required",IF('Journal Template'!D2707="","",IF('Journal Template'!D2707=IFERROR(VLOOKUP('Journal Template'!D2707,Checks!$CH:$CH,1,0),0),"Product Code Required","NA"))))),"")</f>
        <v/>
      </c>
    </row>
    <row r="2697" spans="14:89">
      <c r="N2697" t="s">
        <v>12285</v>
      </c>
      <c r="O2697" t="s">
        <v>12286</v>
      </c>
      <c r="P2697" t="s">
        <v>386</v>
      </c>
      <c r="Q2697" s="150" t="str">
        <f>IF(JRF!D2710="","",IF(IFERROR(VLOOKUP(JRF!D2710,Checks!N:P,3,0),0)="A","","Inactive account in Use"))</f>
        <v/>
      </c>
      <c r="R2697" t="str">
        <f>IFERROR(IF('Journal Template'!C3109="","",IF(IFERROR(VLOOKUP('Journal Template'!C3109,Checks!N:P,3,0),0)="A","","Inactive account in Use")),"")</f>
        <v/>
      </c>
      <c r="V2697" s="150" t="str">
        <f>IF(JRF!C2710="","",IF(IFERROR(VLOOKUP(JRF!C2710,Checks!S:U,3,0),0)="A","Entry with System fund Dept",""))</f>
        <v/>
      </c>
      <c r="W2697" t="str">
        <f>IFERROR(IF('Journal Template'!D3109="","",IF(IFERROR(VLOOKUP('Journal Template'!D3109,Checks!S:U,3,0),0)="A","Entry with System fund Dept","")),"")</f>
        <v/>
      </c>
      <c r="X2697" t="s">
        <v>12287</v>
      </c>
      <c r="Y2697" t="s">
        <v>389</v>
      </c>
      <c r="Z2697" t="s">
        <v>12288</v>
      </c>
      <c r="AA2697" t="s">
        <v>391</v>
      </c>
      <c r="AB2697" t="s">
        <v>125</v>
      </c>
      <c r="AC2697" s="150" t="str">
        <f>IFERROR(IF(JRF!C2710="","",IF(AND(VLOOKUP(JRF!C2710,X:AA,4,0)=JRF!B2710,VLOOKUP(JRF!C2710,X:Y,2,0)="A"),"","Inactive Dept Combo Error")),"Inactive Dept Combo Error")</f>
        <v/>
      </c>
      <c r="AD2697" t="str">
        <f>IFERROR(IF('Journal Template'!D3109="","",IF(AND(VLOOKUP('Journal Template'!D3109,X:AA,4,0)='Journal Template'!A3109,VLOOKUP('Journal Template'!D3109,X:Y,2,0)="A"),"","Inactive Dept Combo Error")),"")</f>
        <v/>
      </c>
      <c r="AK2697" s="150" t="str">
        <f>IF(JRF!B2710="","",IF(JRF!B2710=IFERROR(VLOOKUP(JRF!B2710,Checks!AI:AI,1,0),0),"Entry in Branch/Satellite BU's",""))</f>
        <v/>
      </c>
      <c r="AL2697" t="str">
        <f>IFERROR(IF('Journal Template'!A3109="","",IF('Journal Template'!A3109=IFERROR(VLOOKUP('Journal Template'!A3109,Checks!AI:AI,1,0),0),"Entry in Branch/Satellite BU's","")),"")</f>
        <v/>
      </c>
      <c r="AO2697" s="171"/>
      <c r="AP2697" s="171"/>
      <c r="AQ2697" s="171"/>
      <c r="AR2697" s="171"/>
      <c r="CI2697" t="str">
        <f>IF(JRF!F2710&gt;0,"",IF(JRF!B2710="","",IF(LEFT(JRF!B2710,1)=IFERROR(VLOOKUP(LEFT(JRF!B2710,1),$CF$2:$CF$5,1,0),0),"Product Code Required",IF(JRF!C2710="","",IF(JRF!C2710=IFERROR(VLOOKUP(JRF!C2710,$CH:$CH,1,0),0),"Product Code Required","NA")))))</f>
        <v/>
      </c>
      <c r="CJ2697" t="str">
        <f>IF(JRF!AV2710&gt;0,"",IF(JRF!Q2710="","",IF(LEFT(JRF!Q2710,1)=IFERROR(VLOOKUP(LEFT(JRF!Q2710,1),$CF$2:$CF$5,1,0),0),"Product Code Required",IF(JRF!V2710="","",IF(JRF!V2710=IFERROR(VLOOKUP(JRF!V2710,$CH:$CH,1,0),0),"Product Code Required","NA")))))</f>
        <v/>
      </c>
      <c r="CK2697" t="str">
        <f>IFERROR(IF(LEN('Journal Template'!F2708)&gt;0,"",IF('Journal Template'!A2708="","",IF(LEFT('Journal Template'!A2708,1)=IFERROR(VLOOKUP(LEFT('Journal Template'!A2708,1),Checks!$CF$2:$CF$5,1,0),0),"Product Code Required",IF('Journal Template'!D2708="","",IF('Journal Template'!D2708=IFERROR(VLOOKUP('Journal Template'!D2708,Checks!$CH:$CH,1,0),0),"Product Code Required","NA"))))),"")</f>
        <v/>
      </c>
    </row>
    <row r="2698" spans="14:89">
      <c r="N2698" t="s">
        <v>12289</v>
      </c>
      <c r="O2698" t="s">
        <v>12290</v>
      </c>
      <c r="P2698" t="s">
        <v>386</v>
      </c>
      <c r="Q2698" s="150" t="str">
        <f>IF(JRF!D2711="","",IF(IFERROR(VLOOKUP(JRF!D2711,Checks!N:P,3,0),0)="A","","Inactive account in Use"))</f>
        <v/>
      </c>
      <c r="R2698" t="str">
        <f>IFERROR(IF('Journal Template'!C3110="","",IF(IFERROR(VLOOKUP('Journal Template'!C3110,Checks!N:P,3,0),0)="A","","Inactive account in Use")),"")</f>
        <v/>
      </c>
      <c r="V2698" s="150" t="str">
        <f>IF(JRF!C2711="","",IF(IFERROR(VLOOKUP(JRF!C2711,Checks!S:U,3,0),0)="A","Entry with System fund Dept",""))</f>
        <v/>
      </c>
      <c r="W2698" t="str">
        <f>IFERROR(IF('Journal Template'!D3110="","",IF(IFERROR(VLOOKUP('Journal Template'!D3110,Checks!S:U,3,0),0)="A","Entry with System fund Dept","")),"")</f>
        <v/>
      </c>
      <c r="X2698" t="s">
        <v>12291</v>
      </c>
      <c r="Y2698" t="s">
        <v>389</v>
      </c>
      <c r="Z2698" t="s">
        <v>12292</v>
      </c>
      <c r="AA2698" t="s">
        <v>391</v>
      </c>
      <c r="AB2698" t="s">
        <v>125</v>
      </c>
      <c r="AC2698" s="150" t="str">
        <f>IFERROR(IF(JRF!C2711="","",IF(AND(VLOOKUP(JRF!C2711,X:AA,4,0)=JRF!B2711,VLOOKUP(JRF!C2711,X:Y,2,0)="A"),"","Inactive Dept Combo Error")),"Inactive Dept Combo Error")</f>
        <v/>
      </c>
      <c r="AD2698" t="str">
        <f>IFERROR(IF('Journal Template'!D3110="","",IF(AND(VLOOKUP('Journal Template'!D3110,X:AA,4,0)='Journal Template'!A3110,VLOOKUP('Journal Template'!D3110,X:Y,2,0)="A"),"","Inactive Dept Combo Error")),"")</f>
        <v/>
      </c>
      <c r="AK2698" s="150" t="str">
        <f>IF(JRF!B2711="","",IF(JRF!B2711=IFERROR(VLOOKUP(JRF!B2711,Checks!AI:AI,1,0),0),"Entry in Branch/Satellite BU's",""))</f>
        <v/>
      </c>
      <c r="AL2698" t="str">
        <f>IFERROR(IF('Journal Template'!A3110="","",IF('Journal Template'!A3110=IFERROR(VLOOKUP('Journal Template'!A3110,Checks!AI:AI,1,0),0),"Entry in Branch/Satellite BU's","")),"")</f>
        <v/>
      </c>
      <c r="AO2698" s="171"/>
      <c r="AP2698" s="171"/>
      <c r="AQ2698" s="171"/>
      <c r="AR2698" s="171"/>
      <c r="CI2698" t="str">
        <f>IF(JRF!F2711&gt;0,"",IF(JRF!B2711="","",IF(LEFT(JRF!B2711,1)=IFERROR(VLOOKUP(LEFT(JRF!B2711,1),$CF$2:$CF$5,1,0),0),"Product Code Required",IF(JRF!C2711="","",IF(JRF!C2711=IFERROR(VLOOKUP(JRF!C2711,$CH:$CH,1,0),0),"Product Code Required","NA")))))</f>
        <v/>
      </c>
      <c r="CJ2698" t="str">
        <f>IF(JRF!AV2711&gt;0,"",IF(JRF!Q2711="","",IF(LEFT(JRF!Q2711,1)=IFERROR(VLOOKUP(LEFT(JRF!Q2711,1),$CF$2:$CF$5,1,0),0),"Product Code Required",IF(JRF!V2711="","",IF(JRF!V2711=IFERROR(VLOOKUP(JRF!V2711,$CH:$CH,1,0),0),"Product Code Required","NA")))))</f>
        <v/>
      </c>
      <c r="CK2698" t="str">
        <f>IFERROR(IF(LEN('Journal Template'!F2709)&gt;0,"",IF('Journal Template'!A2709="","",IF(LEFT('Journal Template'!A2709,1)=IFERROR(VLOOKUP(LEFT('Journal Template'!A2709,1),Checks!$CF$2:$CF$5,1,0),0),"Product Code Required",IF('Journal Template'!D2709="","",IF('Journal Template'!D2709=IFERROR(VLOOKUP('Journal Template'!D2709,Checks!$CH:$CH,1,0),0),"Product Code Required","NA"))))),"")</f>
        <v/>
      </c>
    </row>
    <row r="2699" spans="14:89">
      <c r="N2699" t="s">
        <v>12293</v>
      </c>
      <c r="O2699" t="s">
        <v>12294</v>
      </c>
      <c r="P2699" t="s">
        <v>386</v>
      </c>
      <c r="Q2699" s="150" t="str">
        <f>IF(JRF!D2712="","",IF(IFERROR(VLOOKUP(JRF!D2712,Checks!N:P,3,0),0)="A","","Inactive account in Use"))</f>
        <v/>
      </c>
      <c r="R2699" t="str">
        <f>IFERROR(IF('Journal Template'!C3111="","",IF(IFERROR(VLOOKUP('Journal Template'!C3111,Checks!N:P,3,0),0)="A","","Inactive account in Use")),"")</f>
        <v/>
      </c>
      <c r="V2699" s="150" t="str">
        <f>IF(JRF!C2712="","",IF(IFERROR(VLOOKUP(JRF!C2712,Checks!S:U,3,0),0)="A","Entry with System fund Dept",""))</f>
        <v/>
      </c>
      <c r="W2699" t="str">
        <f>IFERROR(IF('Journal Template'!D3111="","",IF(IFERROR(VLOOKUP('Journal Template'!D3111,Checks!S:U,3,0),0)="A","Entry with System fund Dept","")),"")</f>
        <v/>
      </c>
      <c r="X2699" t="s">
        <v>7020</v>
      </c>
      <c r="Y2699" t="s">
        <v>386</v>
      </c>
      <c r="Z2699" t="s">
        <v>12295</v>
      </c>
      <c r="AA2699" t="s">
        <v>391</v>
      </c>
      <c r="AB2699" t="s">
        <v>125</v>
      </c>
      <c r="AC2699" s="150" t="str">
        <f>IFERROR(IF(JRF!C2712="","",IF(AND(VLOOKUP(JRF!C2712,X:AA,4,0)=JRF!B2712,VLOOKUP(JRF!C2712,X:Y,2,0)="A"),"","Inactive Dept Combo Error")),"Inactive Dept Combo Error")</f>
        <v/>
      </c>
      <c r="AD2699" t="str">
        <f>IFERROR(IF('Journal Template'!D3111="","",IF(AND(VLOOKUP('Journal Template'!D3111,X:AA,4,0)='Journal Template'!A3111,VLOOKUP('Journal Template'!D3111,X:Y,2,0)="A"),"","Inactive Dept Combo Error")),"")</f>
        <v/>
      </c>
      <c r="AK2699" s="150" t="str">
        <f>IF(JRF!B2712="","",IF(JRF!B2712=IFERROR(VLOOKUP(JRF!B2712,Checks!AI:AI,1,0),0),"Entry in Branch/Satellite BU's",""))</f>
        <v/>
      </c>
      <c r="AL2699" t="str">
        <f>IFERROR(IF('Journal Template'!A3111="","",IF('Journal Template'!A3111=IFERROR(VLOOKUP('Journal Template'!A3111,Checks!AI:AI,1,0),0),"Entry in Branch/Satellite BU's","")),"")</f>
        <v/>
      </c>
      <c r="AO2699" s="171"/>
      <c r="AP2699" s="171"/>
      <c r="AQ2699" s="171"/>
      <c r="AR2699" s="171"/>
      <c r="CI2699" t="str">
        <f>IF(JRF!F2712&gt;0,"",IF(JRF!B2712="","",IF(LEFT(JRF!B2712,1)=IFERROR(VLOOKUP(LEFT(JRF!B2712,1),$CF$2:$CF$5,1,0),0),"Product Code Required",IF(JRF!C2712="","",IF(JRF!C2712=IFERROR(VLOOKUP(JRF!C2712,$CH:$CH,1,0),0),"Product Code Required","NA")))))</f>
        <v/>
      </c>
      <c r="CJ2699" t="str">
        <f>IF(JRF!AV2712&gt;0,"",IF(JRF!Q2712="","",IF(LEFT(JRF!Q2712,1)=IFERROR(VLOOKUP(LEFT(JRF!Q2712,1),$CF$2:$CF$5,1,0),0),"Product Code Required",IF(JRF!V2712="","",IF(JRF!V2712=IFERROR(VLOOKUP(JRF!V2712,$CH:$CH,1,0),0),"Product Code Required","NA")))))</f>
        <v/>
      </c>
      <c r="CK2699" t="str">
        <f>IFERROR(IF(LEN('Journal Template'!F2710)&gt;0,"",IF('Journal Template'!A2710="","",IF(LEFT('Journal Template'!A2710,1)=IFERROR(VLOOKUP(LEFT('Journal Template'!A2710,1),Checks!$CF$2:$CF$5,1,0),0),"Product Code Required",IF('Journal Template'!D2710="","",IF('Journal Template'!D2710=IFERROR(VLOOKUP('Journal Template'!D2710,Checks!$CH:$CH,1,0),0),"Product Code Required","NA"))))),"")</f>
        <v/>
      </c>
    </row>
    <row r="2700" spans="14:89">
      <c r="N2700" t="s">
        <v>12296</v>
      </c>
      <c r="O2700" t="s">
        <v>12297</v>
      </c>
      <c r="P2700" t="s">
        <v>386</v>
      </c>
      <c r="Q2700" s="150" t="str">
        <f>IF(JRF!D2713="","",IF(IFERROR(VLOOKUP(JRF!D2713,Checks!N:P,3,0),0)="A","","Inactive account in Use"))</f>
        <v/>
      </c>
      <c r="R2700" t="str">
        <f>IFERROR(IF('Journal Template'!C3112="","",IF(IFERROR(VLOOKUP('Journal Template'!C3112,Checks!N:P,3,0),0)="A","","Inactive account in Use")),"")</f>
        <v/>
      </c>
      <c r="V2700" s="150" t="str">
        <f>IF(JRF!C2713="","",IF(IFERROR(VLOOKUP(JRF!C2713,Checks!S:U,3,0),0)="A","Entry with System fund Dept",""))</f>
        <v/>
      </c>
      <c r="W2700" t="str">
        <f>IFERROR(IF('Journal Template'!D3112="","",IF(IFERROR(VLOOKUP('Journal Template'!D3112,Checks!S:U,3,0),0)="A","Entry with System fund Dept","")),"")</f>
        <v/>
      </c>
      <c r="X2700" t="s">
        <v>7025</v>
      </c>
      <c r="Y2700" t="s">
        <v>386</v>
      </c>
      <c r="Z2700" t="s">
        <v>12298</v>
      </c>
      <c r="AA2700" t="s">
        <v>391</v>
      </c>
      <c r="AB2700" t="s">
        <v>125</v>
      </c>
      <c r="AC2700" s="150" t="str">
        <f>IFERROR(IF(JRF!C2713="","",IF(AND(VLOOKUP(JRF!C2713,X:AA,4,0)=JRF!B2713,VLOOKUP(JRF!C2713,X:Y,2,0)="A"),"","Inactive Dept Combo Error")),"Inactive Dept Combo Error")</f>
        <v/>
      </c>
      <c r="AD2700" t="str">
        <f>IFERROR(IF('Journal Template'!D3112="","",IF(AND(VLOOKUP('Journal Template'!D3112,X:AA,4,0)='Journal Template'!A3112,VLOOKUP('Journal Template'!D3112,X:Y,2,0)="A"),"","Inactive Dept Combo Error")),"")</f>
        <v/>
      </c>
      <c r="AK2700" s="150" t="str">
        <f>IF(JRF!B2713="","",IF(JRF!B2713=IFERROR(VLOOKUP(JRF!B2713,Checks!AI:AI,1,0),0),"Entry in Branch/Satellite BU's",""))</f>
        <v/>
      </c>
      <c r="AL2700" t="str">
        <f>IFERROR(IF('Journal Template'!A3112="","",IF('Journal Template'!A3112=IFERROR(VLOOKUP('Journal Template'!A3112,Checks!AI:AI,1,0),0),"Entry in Branch/Satellite BU's","")),"")</f>
        <v/>
      </c>
      <c r="AO2700" s="171"/>
      <c r="AP2700" s="171"/>
      <c r="AQ2700" s="171"/>
      <c r="AR2700" s="171"/>
      <c r="CI2700" t="str">
        <f>IF(JRF!F2713&gt;0,"",IF(JRF!B2713="","",IF(LEFT(JRF!B2713,1)=IFERROR(VLOOKUP(LEFT(JRF!B2713,1),$CF$2:$CF$5,1,0),0),"Product Code Required",IF(JRF!C2713="","",IF(JRF!C2713=IFERROR(VLOOKUP(JRF!C2713,$CH:$CH,1,0),0),"Product Code Required","NA")))))</f>
        <v/>
      </c>
      <c r="CJ2700" t="str">
        <f>IF(JRF!AV2713&gt;0,"",IF(JRF!Q2713="","",IF(LEFT(JRF!Q2713,1)=IFERROR(VLOOKUP(LEFT(JRF!Q2713,1),$CF$2:$CF$5,1,0),0),"Product Code Required",IF(JRF!V2713="","",IF(JRF!V2713=IFERROR(VLOOKUP(JRF!V2713,$CH:$CH,1,0),0),"Product Code Required","NA")))))</f>
        <v/>
      </c>
      <c r="CK2700" t="str">
        <f>IFERROR(IF(LEN('Journal Template'!F2711)&gt;0,"",IF('Journal Template'!A2711="","",IF(LEFT('Journal Template'!A2711,1)=IFERROR(VLOOKUP(LEFT('Journal Template'!A2711,1),Checks!$CF$2:$CF$5,1,0),0),"Product Code Required",IF('Journal Template'!D2711="","",IF('Journal Template'!D2711=IFERROR(VLOOKUP('Journal Template'!D2711,Checks!$CH:$CH,1,0),0),"Product Code Required","NA"))))),"")</f>
        <v/>
      </c>
    </row>
    <row r="2701" spans="14:89">
      <c r="N2701" t="s">
        <v>12299</v>
      </c>
      <c r="O2701" t="s">
        <v>12300</v>
      </c>
      <c r="P2701" t="s">
        <v>386</v>
      </c>
      <c r="Q2701" s="150" t="str">
        <f>IF(JRF!D2714="","",IF(IFERROR(VLOOKUP(JRF!D2714,Checks!N:P,3,0),0)="A","","Inactive account in Use"))</f>
        <v/>
      </c>
      <c r="R2701" t="str">
        <f>IFERROR(IF('Journal Template'!C3113="","",IF(IFERROR(VLOOKUP('Journal Template'!C3113,Checks!N:P,3,0),0)="A","","Inactive account in Use")),"")</f>
        <v/>
      </c>
      <c r="V2701" s="150" t="str">
        <f>IF(JRF!C2714="","",IF(IFERROR(VLOOKUP(JRF!C2714,Checks!S:U,3,0),0)="A","Entry with System fund Dept",""))</f>
        <v/>
      </c>
      <c r="W2701" t="str">
        <f>IFERROR(IF('Journal Template'!D3113="","",IF(IFERROR(VLOOKUP('Journal Template'!D3113,Checks!S:U,3,0),0)="A","Entry with System fund Dept","")),"")</f>
        <v/>
      </c>
      <c r="X2701" t="s">
        <v>7029</v>
      </c>
      <c r="Y2701" t="s">
        <v>386</v>
      </c>
      <c r="Z2701" t="s">
        <v>12301</v>
      </c>
      <c r="AA2701" t="s">
        <v>391</v>
      </c>
      <c r="AB2701" t="s">
        <v>125</v>
      </c>
      <c r="AC2701" s="150" t="str">
        <f>IFERROR(IF(JRF!C2714="","",IF(AND(VLOOKUP(JRF!C2714,X:AA,4,0)=JRF!B2714,VLOOKUP(JRF!C2714,X:Y,2,0)="A"),"","Inactive Dept Combo Error")),"Inactive Dept Combo Error")</f>
        <v/>
      </c>
      <c r="AD2701" t="str">
        <f>IFERROR(IF('Journal Template'!D3113="","",IF(AND(VLOOKUP('Journal Template'!D3113,X:AA,4,0)='Journal Template'!A3113,VLOOKUP('Journal Template'!D3113,X:Y,2,0)="A"),"","Inactive Dept Combo Error")),"")</f>
        <v/>
      </c>
      <c r="AK2701" s="150" t="str">
        <f>IF(JRF!B2714="","",IF(JRF!B2714=IFERROR(VLOOKUP(JRF!B2714,Checks!AI:AI,1,0),0),"Entry in Branch/Satellite BU's",""))</f>
        <v/>
      </c>
      <c r="AL2701" t="str">
        <f>IFERROR(IF('Journal Template'!A3113="","",IF('Journal Template'!A3113=IFERROR(VLOOKUP('Journal Template'!A3113,Checks!AI:AI,1,0),0),"Entry in Branch/Satellite BU's","")),"")</f>
        <v/>
      </c>
      <c r="AO2701" s="171"/>
      <c r="AP2701" s="171"/>
      <c r="AQ2701" s="171"/>
      <c r="AR2701" s="171"/>
      <c r="CI2701" t="str">
        <f>IF(JRF!F2714&gt;0,"",IF(JRF!B2714="","",IF(LEFT(JRF!B2714,1)=IFERROR(VLOOKUP(LEFT(JRF!B2714,1),$CF$2:$CF$5,1,0),0),"Product Code Required",IF(JRF!C2714="","",IF(JRF!C2714=IFERROR(VLOOKUP(JRF!C2714,$CH:$CH,1,0),0),"Product Code Required","NA")))))</f>
        <v/>
      </c>
      <c r="CJ2701" t="str">
        <f>IF(JRF!AV2714&gt;0,"",IF(JRF!Q2714="","",IF(LEFT(JRF!Q2714,1)=IFERROR(VLOOKUP(LEFT(JRF!Q2714,1),$CF$2:$CF$5,1,0),0),"Product Code Required",IF(JRF!V2714="","",IF(JRF!V2714=IFERROR(VLOOKUP(JRF!V2714,$CH:$CH,1,0),0),"Product Code Required","NA")))))</f>
        <v/>
      </c>
      <c r="CK2701" t="str">
        <f>IFERROR(IF(LEN('Journal Template'!F2712)&gt;0,"",IF('Journal Template'!A2712="","",IF(LEFT('Journal Template'!A2712,1)=IFERROR(VLOOKUP(LEFT('Journal Template'!A2712,1),Checks!$CF$2:$CF$5,1,0),0),"Product Code Required",IF('Journal Template'!D2712="","",IF('Journal Template'!D2712=IFERROR(VLOOKUP('Journal Template'!D2712,Checks!$CH:$CH,1,0),0),"Product Code Required","NA"))))),"")</f>
        <v/>
      </c>
    </row>
    <row r="2702" spans="14:89">
      <c r="N2702" t="s">
        <v>12302</v>
      </c>
      <c r="O2702" t="s">
        <v>12303</v>
      </c>
      <c r="P2702" t="s">
        <v>386</v>
      </c>
      <c r="Q2702" s="150" t="str">
        <f>IF(JRF!D2715="","",IF(IFERROR(VLOOKUP(JRF!D2715,Checks!N:P,3,0),0)="A","","Inactive account in Use"))</f>
        <v/>
      </c>
      <c r="R2702" t="str">
        <f>IFERROR(IF('Journal Template'!C3114="","",IF(IFERROR(VLOOKUP('Journal Template'!C3114,Checks!N:P,3,0),0)="A","","Inactive account in Use")),"")</f>
        <v/>
      </c>
      <c r="V2702" s="150" t="str">
        <f>IF(JRF!C2715="","",IF(IFERROR(VLOOKUP(JRF!C2715,Checks!S:U,3,0),0)="A","Entry with System fund Dept",""))</f>
        <v/>
      </c>
      <c r="W2702" t="str">
        <f>IFERROR(IF('Journal Template'!D3114="","",IF(IFERROR(VLOOKUP('Journal Template'!D3114,Checks!S:U,3,0),0)="A","Entry with System fund Dept","")),"")</f>
        <v/>
      </c>
      <c r="X2702" t="s">
        <v>12304</v>
      </c>
      <c r="Y2702" t="s">
        <v>386</v>
      </c>
      <c r="Z2702" t="s">
        <v>12305</v>
      </c>
      <c r="AA2702" t="s">
        <v>391</v>
      </c>
      <c r="AB2702" t="s">
        <v>125</v>
      </c>
      <c r="AC2702" s="150" t="str">
        <f>IFERROR(IF(JRF!C2715="","",IF(AND(VLOOKUP(JRF!C2715,X:AA,4,0)=JRF!B2715,VLOOKUP(JRF!C2715,X:Y,2,0)="A"),"","Inactive Dept Combo Error")),"Inactive Dept Combo Error")</f>
        <v/>
      </c>
      <c r="AD2702" t="str">
        <f>IFERROR(IF('Journal Template'!D3114="","",IF(AND(VLOOKUP('Journal Template'!D3114,X:AA,4,0)='Journal Template'!A3114,VLOOKUP('Journal Template'!D3114,X:Y,2,0)="A"),"","Inactive Dept Combo Error")),"")</f>
        <v/>
      </c>
      <c r="AK2702" s="150" t="str">
        <f>IF(JRF!B2715="","",IF(JRF!B2715=IFERROR(VLOOKUP(JRF!B2715,Checks!AI:AI,1,0),0),"Entry in Branch/Satellite BU's",""))</f>
        <v/>
      </c>
      <c r="AL2702" t="str">
        <f>IFERROR(IF('Journal Template'!A3114="","",IF('Journal Template'!A3114=IFERROR(VLOOKUP('Journal Template'!A3114,Checks!AI:AI,1,0),0),"Entry in Branch/Satellite BU's","")),"")</f>
        <v/>
      </c>
      <c r="AO2702" s="171"/>
      <c r="AP2702" s="171"/>
      <c r="AQ2702" s="171"/>
      <c r="AR2702" s="171"/>
      <c r="CI2702" t="str">
        <f>IF(JRF!F2715&gt;0,"",IF(JRF!B2715="","",IF(LEFT(JRF!B2715,1)=IFERROR(VLOOKUP(LEFT(JRF!B2715,1),$CF$2:$CF$5,1,0),0),"Product Code Required",IF(JRF!C2715="","",IF(JRF!C2715=IFERROR(VLOOKUP(JRF!C2715,$CH:$CH,1,0),0),"Product Code Required","NA")))))</f>
        <v/>
      </c>
      <c r="CJ2702" t="str">
        <f>IF(JRF!AV2715&gt;0,"",IF(JRF!Q2715="","",IF(LEFT(JRF!Q2715,1)=IFERROR(VLOOKUP(LEFT(JRF!Q2715,1),$CF$2:$CF$5,1,0),0),"Product Code Required",IF(JRF!V2715="","",IF(JRF!V2715=IFERROR(VLOOKUP(JRF!V2715,$CH:$CH,1,0),0),"Product Code Required","NA")))))</f>
        <v/>
      </c>
      <c r="CK2702" t="str">
        <f>IFERROR(IF(LEN('Journal Template'!F2713)&gt;0,"",IF('Journal Template'!A2713="","",IF(LEFT('Journal Template'!A2713,1)=IFERROR(VLOOKUP(LEFT('Journal Template'!A2713,1),Checks!$CF$2:$CF$5,1,0),0),"Product Code Required",IF('Journal Template'!D2713="","",IF('Journal Template'!D2713=IFERROR(VLOOKUP('Journal Template'!D2713,Checks!$CH:$CH,1,0),0),"Product Code Required","NA"))))),"")</f>
        <v/>
      </c>
    </row>
    <row r="2703" spans="14:89">
      <c r="N2703" t="s">
        <v>12306</v>
      </c>
      <c r="O2703" t="s">
        <v>12307</v>
      </c>
      <c r="P2703" t="s">
        <v>386</v>
      </c>
      <c r="Q2703" s="150" t="str">
        <f>IF(JRF!D2716="","",IF(IFERROR(VLOOKUP(JRF!D2716,Checks!N:P,3,0),0)="A","","Inactive account in Use"))</f>
        <v/>
      </c>
      <c r="R2703" t="str">
        <f>IFERROR(IF('Journal Template'!C3115="","",IF(IFERROR(VLOOKUP('Journal Template'!C3115,Checks!N:P,3,0),0)="A","","Inactive account in Use")),"")</f>
        <v/>
      </c>
      <c r="V2703" s="150" t="str">
        <f>IF(JRF!C2716="","",IF(IFERROR(VLOOKUP(JRF!C2716,Checks!S:U,3,0),0)="A","Entry with System fund Dept",""))</f>
        <v/>
      </c>
      <c r="W2703" t="str">
        <f>IFERROR(IF('Journal Template'!D3115="","",IF(IFERROR(VLOOKUP('Journal Template'!D3115,Checks!S:U,3,0),0)="A","Entry with System fund Dept","")),"")</f>
        <v/>
      </c>
      <c r="X2703" t="s">
        <v>12308</v>
      </c>
      <c r="Y2703" t="s">
        <v>386</v>
      </c>
      <c r="Z2703" t="s">
        <v>12309</v>
      </c>
      <c r="AA2703" t="s">
        <v>391</v>
      </c>
      <c r="AB2703" t="s">
        <v>125</v>
      </c>
      <c r="AC2703" s="150" t="str">
        <f>IFERROR(IF(JRF!C2716="","",IF(AND(VLOOKUP(JRF!C2716,X:AA,4,0)=JRF!B2716,VLOOKUP(JRF!C2716,X:Y,2,0)="A"),"","Inactive Dept Combo Error")),"Inactive Dept Combo Error")</f>
        <v/>
      </c>
      <c r="AD2703" t="str">
        <f>IFERROR(IF('Journal Template'!D3115="","",IF(AND(VLOOKUP('Journal Template'!D3115,X:AA,4,0)='Journal Template'!A3115,VLOOKUP('Journal Template'!D3115,X:Y,2,0)="A"),"","Inactive Dept Combo Error")),"")</f>
        <v/>
      </c>
      <c r="AK2703" s="150" t="str">
        <f>IF(JRF!B2716="","",IF(JRF!B2716=IFERROR(VLOOKUP(JRF!B2716,Checks!AI:AI,1,0),0),"Entry in Branch/Satellite BU's",""))</f>
        <v/>
      </c>
      <c r="AL2703" t="str">
        <f>IFERROR(IF('Journal Template'!A3115="","",IF('Journal Template'!A3115=IFERROR(VLOOKUP('Journal Template'!A3115,Checks!AI:AI,1,0),0),"Entry in Branch/Satellite BU's","")),"")</f>
        <v/>
      </c>
      <c r="AO2703" s="171"/>
      <c r="AP2703" s="171"/>
      <c r="AQ2703" s="171"/>
      <c r="AR2703" s="171"/>
      <c r="CI2703" t="str">
        <f>IF(JRF!F2716&gt;0,"",IF(JRF!B2716="","",IF(LEFT(JRF!B2716,1)=IFERROR(VLOOKUP(LEFT(JRF!B2716,1),$CF$2:$CF$5,1,0),0),"Product Code Required",IF(JRF!C2716="","",IF(JRF!C2716=IFERROR(VLOOKUP(JRF!C2716,$CH:$CH,1,0),0),"Product Code Required","NA")))))</f>
        <v/>
      </c>
      <c r="CJ2703" t="str">
        <f>IF(JRF!AV2716&gt;0,"",IF(JRF!Q2716="","",IF(LEFT(JRF!Q2716,1)=IFERROR(VLOOKUP(LEFT(JRF!Q2716,1),$CF$2:$CF$5,1,0),0),"Product Code Required",IF(JRF!V2716="","",IF(JRF!V2716=IFERROR(VLOOKUP(JRF!V2716,$CH:$CH,1,0),0),"Product Code Required","NA")))))</f>
        <v/>
      </c>
      <c r="CK2703" t="str">
        <f>IFERROR(IF(LEN('Journal Template'!F2714)&gt;0,"",IF('Journal Template'!A2714="","",IF(LEFT('Journal Template'!A2714,1)=IFERROR(VLOOKUP(LEFT('Journal Template'!A2714,1),Checks!$CF$2:$CF$5,1,0),0),"Product Code Required",IF('Journal Template'!D2714="","",IF('Journal Template'!D2714=IFERROR(VLOOKUP('Journal Template'!D2714,Checks!$CH:$CH,1,0),0),"Product Code Required","NA"))))),"")</f>
        <v/>
      </c>
    </row>
    <row r="2704" spans="14:89">
      <c r="N2704" t="s">
        <v>12310</v>
      </c>
      <c r="O2704" t="s">
        <v>12311</v>
      </c>
      <c r="P2704" t="s">
        <v>386</v>
      </c>
      <c r="Q2704" s="150" t="str">
        <f>IF(JRF!D2717="","",IF(IFERROR(VLOOKUP(JRF!D2717,Checks!N:P,3,0),0)="A","","Inactive account in Use"))</f>
        <v/>
      </c>
      <c r="R2704" t="str">
        <f>IFERROR(IF('Journal Template'!C3116="","",IF(IFERROR(VLOOKUP('Journal Template'!C3116,Checks!N:P,3,0),0)="A","","Inactive account in Use")),"")</f>
        <v/>
      </c>
      <c r="V2704" s="150" t="str">
        <f>IF(JRF!C2717="","",IF(IFERROR(VLOOKUP(JRF!C2717,Checks!S:U,3,0),0)="A","Entry with System fund Dept",""))</f>
        <v/>
      </c>
      <c r="W2704" t="str">
        <f>IFERROR(IF('Journal Template'!D3116="","",IF(IFERROR(VLOOKUP('Journal Template'!D3116,Checks!S:U,3,0),0)="A","Entry with System fund Dept","")),"")</f>
        <v/>
      </c>
      <c r="X2704" t="s">
        <v>12312</v>
      </c>
      <c r="Y2704" t="s">
        <v>386</v>
      </c>
      <c r="Z2704" t="s">
        <v>12313</v>
      </c>
      <c r="AA2704" t="s">
        <v>391</v>
      </c>
      <c r="AB2704" t="s">
        <v>125</v>
      </c>
      <c r="AC2704" s="150" t="str">
        <f>IFERROR(IF(JRF!C2717="","",IF(AND(VLOOKUP(JRF!C2717,X:AA,4,0)=JRF!B2717,VLOOKUP(JRF!C2717,X:Y,2,0)="A"),"","Inactive Dept Combo Error")),"Inactive Dept Combo Error")</f>
        <v/>
      </c>
      <c r="AD2704" t="str">
        <f>IFERROR(IF('Journal Template'!D3116="","",IF(AND(VLOOKUP('Journal Template'!D3116,X:AA,4,0)='Journal Template'!A3116,VLOOKUP('Journal Template'!D3116,X:Y,2,0)="A"),"","Inactive Dept Combo Error")),"")</f>
        <v/>
      </c>
      <c r="AK2704" s="150" t="str">
        <f>IF(JRF!B2717="","",IF(JRF!B2717=IFERROR(VLOOKUP(JRF!B2717,Checks!AI:AI,1,0),0),"Entry in Branch/Satellite BU's",""))</f>
        <v/>
      </c>
      <c r="AL2704" t="str">
        <f>IFERROR(IF('Journal Template'!A3116="","",IF('Journal Template'!A3116=IFERROR(VLOOKUP('Journal Template'!A3116,Checks!AI:AI,1,0),0),"Entry in Branch/Satellite BU's","")),"")</f>
        <v/>
      </c>
      <c r="AO2704" s="171"/>
      <c r="AP2704" s="171"/>
      <c r="AQ2704" s="171"/>
      <c r="AR2704" s="171"/>
      <c r="CI2704" t="str">
        <f>IF(JRF!F2717&gt;0,"",IF(JRF!B2717="","",IF(LEFT(JRF!B2717,1)=IFERROR(VLOOKUP(LEFT(JRF!B2717,1),$CF$2:$CF$5,1,0),0),"Product Code Required",IF(JRF!C2717="","",IF(JRF!C2717=IFERROR(VLOOKUP(JRF!C2717,$CH:$CH,1,0),0),"Product Code Required","NA")))))</f>
        <v/>
      </c>
      <c r="CJ2704" t="str">
        <f>IF(JRF!AV2717&gt;0,"",IF(JRF!Q2717="","",IF(LEFT(JRF!Q2717,1)=IFERROR(VLOOKUP(LEFT(JRF!Q2717,1),$CF$2:$CF$5,1,0),0),"Product Code Required",IF(JRF!V2717="","",IF(JRF!V2717=IFERROR(VLOOKUP(JRF!V2717,$CH:$CH,1,0),0),"Product Code Required","NA")))))</f>
        <v/>
      </c>
      <c r="CK2704" t="str">
        <f>IFERROR(IF(LEN('Journal Template'!F2715)&gt;0,"",IF('Journal Template'!A2715="","",IF(LEFT('Journal Template'!A2715,1)=IFERROR(VLOOKUP(LEFT('Journal Template'!A2715,1),Checks!$CF$2:$CF$5,1,0),0),"Product Code Required",IF('Journal Template'!D2715="","",IF('Journal Template'!D2715=IFERROR(VLOOKUP('Journal Template'!D2715,Checks!$CH:$CH,1,0),0),"Product Code Required","NA"))))),"")</f>
        <v/>
      </c>
    </row>
    <row r="2705" spans="14:89">
      <c r="N2705" t="s">
        <v>12314</v>
      </c>
      <c r="O2705" t="s">
        <v>12315</v>
      </c>
      <c r="P2705" t="s">
        <v>386</v>
      </c>
      <c r="Q2705" s="150" t="str">
        <f>IF(JRF!D2718="","",IF(IFERROR(VLOOKUP(JRF!D2718,Checks!N:P,3,0),0)="A","","Inactive account in Use"))</f>
        <v/>
      </c>
      <c r="R2705" t="str">
        <f>IFERROR(IF('Journal Template'!C3117="","",IF(IFERROR(VLOOKUP('Journal Template'!C3117,Checks!N:P,3,0),0)="A","","Inactive account in Use")),"")</f>
        <v/>
      </c>
      <c r="V2705" s="150" t="str">
        <f>IF(JRF!C2718="","",IF(IFERROR(VLOOKUP(JRF!C2718,Checks!S:U,3,0),0)="A","Entry with System fund Dept",""))</f>
        <v/>
      </c>
      <c r="W2705" t="str">
        <f>IFERROR(IF('Journal Template'!D3117="","",IF(IFERROR(VLOOKUP('Journal Template'!D3117,Checks!S:U,3,0),0)="A","Entry with System fund Dept","")),"")</f>
        <v/>
      </c>
      <c r="X2705" t="s">
        <v>12316</v>
      </c>
      <c r="Y2705" t="s">
        <v>389</v>
      </c>
      <c r="Z2705" t="s">
        <v>12317</v>
      </c>
      <c r="AA2705" t="s">
        <v>391</v>
      </c>
      <c r="AB2705" t="s">
        <v>125</v>
      </c>
      <c r="AC2705" s="150" t="str">
        <f>IFERROR(IF(JRF!C2718="","",IF(AND(VLOOKUP(JRF!C2718,X:AA,4,0)=JRF!B2718,VLOOKUP(JRF!C2718,X:Y,2,0)="A"),"","Inactive Dept Combo Error")),"Inactive Dept Combo Error")</f>
        <v/>
      </c>
      <c r="AD2705" t="str">
        <f>IFERROR(IF('Journal Template'!D3117="","",IF(AND(VLOOKUP('Journal Template'!D3117,X:AA,4,0)='Journal Template'!A3117,VLOOKUP('Journal Template'!D3117,X:Y,2,0)="A"),"","Inactive Dept Combo Error")),"")</f>
        <v/>
      </c>
      <c r="AK2705" s="150" t="str">
        <f>IF(JRF!B2718="","",IF(JRF!B2718=IFERROR(VLOOKUP(JRF!B2718,Checks!AI:AI,1,0),0),"Entry in Branch/Satellite BU's",""))</f>
        <v/>
      </c>
      <c r="AL2705" t="str">
        <f>IFERROR(IF('Journal Template'!A3117="","",IF('Journal Template'!A3117=IFERROR(VLOOKUP('Journal Template'!A3117,Checks!AI:AI,1,0),0),"Entry in Branch/Satellite BU's","")),"")</f>
        <v/>
      </c>
      <c r="AO2705" s="171"/>
      <c r="AP2705" s="171"/>
      <c r="AQ2705" s="171"/>
      <c r="AR2705" s="171"/>
      <c r="CI2705" t="str">
        <f>IF(JRF!F2718&gt;0,"",IF(JRF!B2718="","",IF(LEFT(JRF!B2718,1)=IFERROR(VLOOKUP(LEFT(JRF!B2718,1),$CF$2:$CF$5,1,0),0),"Product Code Required",IF(JRF!C2718="","",IF(JRF!C2718=IFERROR(VLOOKUP(JRF!C2718,$CH:$CH,1,0),0),"Product Code Required","NA")))))</f>
        <v/>
      </c>
      <c r="CJ2705" t="str">
        <f>IF(JRF!AV2718&gt;0,"",IF(JRF!Q2718="","",IF(LEFT(JRF!Q2718,1)=IFERROR(VLOOKUP(LEFT(JRF!Q2718,1),$CF$2:$CF$5,1,0),0),"Product Code Required",IF(JRF!V2718="","",IF(JRF!V2718=IFERROR(VLOOKUP(JRF!V2718,$CH:$CH,1,0),0),"Product Code Required","NA")))))</f>
        <v/>
      </c>
      <c r="CK2705" t="str">
        <f>IFERROR(IF(LEN('Journal Template'!F2716)&gt;0,"",IF('Journal Template'!A2716="","",IF(LEFT('Journal Template'!A2716,1)=IFERROR(VLOOKUP(LEFT('Journal Template'!A2716,1),Checks!$CF$2:$CF$5,1,0),0),"Product Code Required",IF('Journal Template'!D2716="","",IF('Journal Template'!D2716=IFERROR(VLOOKUP('Journal Template'!D2716,Checks!$CH:$CH,1,0),0),"Product Code Required","NA"))))),"")</f>
        <v/>
      </c>
    </row>
    <row r="2706" spans="14:89">
      <c r="N2706" t="s">
        <v>12318</v>
      </c>
      <c r="O2706" t="s">
        <v>12319</v>
      </c>
      <c r="P2706" t="s">
        <v>386</v>
      </c>
      <c r="Q2706" s="150" t="str">
        <f>IF(JRF!D2719="","",IF(IFERROR(VLOOKUP(JRF!D2719,Checks!N:P,3,0),0)="A","","Inactive account in Use"))</f>
        <v/>
      </c>
      <c r="R2706" t="str">
        <f>IFERROR(IF('Journal Template'!C3118="","",IF(IFERROR(VLOOKUP('Journal Template'!C3118,Checks!N:P,3,0),0)="A","","Inactive account in Use")),"")</f>
        <v/>
      </c>
      <c r="V2706" s="150" t="str">
        <f>IF(JRF!C2719="","",IF(IFERROR(VLOOKUP(JRF!C2719,Checks!S:U,3,0),0)="A","Entry with System fund Dept",""))</f>
        <v/>
      </c>
      <c r="W2706" t="str">
        <f>IFERROR(IF('Journal Template'!D3118="","",IF(IFERROR(VLOOKUP('Journal Template'!D3118,Checks!S:U,3,0),0)="A","Entry with System fund Dept","")),"")</f>
        <v/>
      </c>
      <c r="X2706" t="s">
        <v>12320</v>
      </c>
      <c r="Y2706" t="s">
        <v>389</v>
      </c>
      <c r="Z2706" t="s">
        <v>12321</v>
      </c>
      <c r="AA2706" t="s">
        <v>391</v>
      </c>
      <c r="AB2706" t="s">
        <v>125</v>
      </c>
      <c r="AC2706" s="150" t="str">
        <f>IFERROR(IF(JRF!C2719="","",IF(AND(VLOOKUP(JRF!C2719,X:AA,4,0)=JRF!B2719,VLOOKUP(JRF!C2719,X:Y,2,0)="A"),"","Inactive Dept Combo Error")),"Inactive Dept Combo Error")</f>
        <v/>
      </c>
      <c r="AD2706" t="str">
        <f>IFERROR(IF('Journal Template'!D3118="","",IF(AND(VLOOKUP('Journal Template'!D3118,X:AA,4,0)='Journal Template'!A3118,VLOOKUP('Journal Template'!D3118,X:Y,2,0)="A"),"","Inactive Dept Combo Error")),"")</f>
        <v/>
      </c>
      <c r="AK2706" s="150" t="str">
        <f>IF(JRF!B2719="","",IF(JRF!B2719=IFERROR(VLOOKUP(JRF!B2719,Checks!AI:AI,1,0),0),"Entry in Branch/Satellite BU's",""))</f>
        <v/>
      </c>
      <c r="AL2706" t="str">
        <f>IFERROR(IF('Journal Template'!A3118="","",IF('Journal Template'!A3118=IFERROR(VLOOKUP('Journal Template'!A3118,Checks!AI:AI,1,0),0),"Entry in Branch/Satellite BU's","")),"")</f>
        <v/>
      </c>
      <c r="AO2706" s="171"/>
      <c r="AP2706" s="171"/>
      <c r="AQ2706" s="171"/>
      <c r="AR2706" s="171"/>
      <c r="CI2706" t="str">
        <f>IF(JRF!F2719&gt;0,"",IF(JRF!B2719="","",IF(LEFT(JRF!B2719,1)=IFERROR(VLOOKUP(LEFT(JRF!B2719,1),$CF$2:$CF$5,1,0),0),"Product Code Required",IF(JRF!C2719="","",IF(JRF!C2719=IFERROR(VLOOKUP(JRF!C2719,$CH:$CH,1,0),0),"Product Code Required","NA")))))</f>
        <v/>
      </c>
      <c r="CJ2706" t="str">
        <f>IF(JRF!AV2719&gt;0,"",IF(JRF!Q2719="","",IF(LEFT(JRF!Q2719,1)=IFERROR(VLOOKUP(LEFT(JRF!Q2719,1),$CF$2:$CF$5,1,0),0),"Product Code Required",IF(JRF!V2719="","",IF(JRF!V2719=IFERROR(VLOOKUP(JRF!V2719,$CH:$CH,1,0),0),"Product Code Required","NA")))))</f>
        <v/>
      </c>
      <c r="CK2706" t="str">
        <f>IFERROR(IF(LEN('Journal Template'!F2717)&gt;0,"",IF('Journal Template'!A2717="","",IF(LEFT('Journal Template'!A2717,1)=IFERROR(VLOOKUP(LEFT('Journal Template'!A2717,1),Checks!$CF$2:$CF$5,1,0),0),"Product Code Required",IF('Journal Template'!D2717="","",IF('Journal Template'!D2717=IFERROR(VLOOKUP('Journal Template'!D2717,Checks!$CH:$CH,1,0),0),"Product Code Required","NA"))))),"")</f>
        <v/>
      </c>
    </row>
    <row r="2707" spans="14:89">
      <c r="N2707" t="s">
        <v>12322</v>
      </c>
      <c r="O2707" t="s">
        <v>12323</v>
      </c>
      <c r="P2707" t="s">
        <v>386</v>
      </c>
      <c r="Q2707" s="150" t="str">
        <f>IF(JRF!D2720="","",IF(IFERROR(VLOOKUP(JRF!D2720,Checks!N:P,3,0),0)="A","","Inactive account in Use"))</f>
        <v/>
      </c>
      <c r="R2707" t="str">
        <f>IFERROR(IF('Journal Template'!C3119="","",IF(IFERROR(VLOOKUP('Journal Template'!C3119,Checks!N:P,3,0),0)="A","","Inactive account in Use")),"")</f>
        <v/>
      </c>
      <c r="V2707" s="150" t="str">
        <f>IF(JRF!C2720="","",IF(IFERROR(VLOOKUP(JRF!C2720,Checks!S:U,3,0),0)="A","Entry with System fund Dept",""))</f>
        <v/>
      </c>
      <c r="W2707" t="str">
        <f>IFERROR(IF('Journal Template'!D3119="","",IF(IFERROR(VLOOKUP('Journal Template'!D3119,Checks!S:U,3,0),0)="A","Entry with System fund Dept","")),"")</f>
        <v/>
      </c>
      <c r="X2707" t="s">
        <v>12324</v>
      </c>
      <c r="Y2707" t="s">
        <v>389</v>
      </c>
      <c r="Z2707" t="s">
        <v>12325</v>
      </c>
      <c r="AA2707" t="s">
        <v>391</v>
      </c>
      <c r="AB2707" t="s">
        <v>125</v>
      </c>
      <c r="AC2707" s="150" t="str">
        <f>IFERROR(IF(JRF!C2720="","",IF(AND(VLOOKUP(JRF!C2720,X:AA,4,0)=JRF!B2720,VLOOKUP(JRF!C2720,X:Y,2,0)="A"),"","Inactive Dept Combo Error")),"Inactive Dept Combo Error")</f>
        <v/>
      </c>
      <c r="AD2707" t="str">
        <f>IFERROR(IF('Journal Template'!D3119="","",IF(AND(VLOOKUP('Journal Template'!D3119,X:AA,4,0)='Journal Template'!A3119,VLOOKUP('Journal Template'!D3119,X:Y,2,0)="A"),"","Inactive Dept Combo Error")),"")</f>
        <v/>
      </c>
      <c r="AK2707" s="150" t="str">
        <f>IF(JRF!B2720="","",IF(JRF!B2720=IFERROR(VLOOKUP(JRF!B2720,Checks!AI:AI,1,0),0),"Entry in Branch/Satellite BU's",""))</f>
        <v/>
      </c>
      <c r="AL2707" t="str">
        <f>IFERROR(IF('Journal Template'!A3119="","",IF('Journal Template'!A3119=IFERROR(VLOOKUP('Journal Template'!A3119,Checks!AI:AI,1,0),0),"Entry in Branch/Satellite BU's","")),"")</f>
        <v/>
      </c>
      <c r="AO2707" s="171"/>
      <c r="AP2707" s="171"/>
      <c r="AQ2707" s="171"/>
      <c r="AR2707" s="171"/>
      <c r="CI2707" t="str">
        <f>IF(JRF!F2720&gt;0,"",IF(JRF!B2720="","",IF(LEFT(JRF!B2720,1)=IFERROR(VLOOKUP(LEFT(JRF!B2720,1),$CF$2:$CF$5,1,0),0),"Product Code Required",IF(JRF!C2720="","",IF(JRF!C2720=IFERROR(VLOOKUP(JRF!C2720,$CH:$CH,1,0),0),"Product Code Required","NA")))))</f>
        <v/>
      </c>
      <c r="CJ2707" t="str">
        <f>IF(JRF!AV2720&gt;0,"",IF(JRF!Q2720="","",IF(LEFT(JRF!Q2720,1)=IFERROR(VLOOKUP(LEFT(JRF!Q2720,1),$CF$2:$CF$5,1,0),0),"Product Code Required",IF(JRF!V2720="","",IF(JRF!V2720=IFERROR(VLOOKUP(JRF!V2720,$CH:$CH,1,0),0),"Product Code Required","NA")))))</f>
        <v/>
      </c>
      <c r="CK2707" t="str">
        <f>IFERROR(IF(LEN('Journal Template'!F2718)&gt;0,"",IF('Journal Template'!A2718="","",IF(LEFT('Journal Template'!A2718,1)=IFERROR(VLOOKUP(LEFT('Journal Template'!A2718,1),Checks!$CF$2:$CF$5,1,0),0),"Product Code Required",IF('Journal Template'!D2718="","",IF('Journal Template'!D2718=IFERROR(VLOOKUP('Journal Template'!D2718,Checks!$CH:$CH,1,0),0),"Product Code Required","NA"))))),"")</f>
        <v/>
      </c>
    </row>
    <row r="2708" spans="14:89">
      <c r="N2708" t="s">
        <v>12326</v>
      </c>
      <c r="O2708" t="s">
        <v>12327</v>
      </c>
      <c r="P2708" t="s">
        <v>389</v>
      </c>
      <c r="Q2708" s="150" t="str">
        <f>IF(JRF!D2721="","",IF(IFERROR(VLOOKUP(JRF!D2721,Checks!N:P,3,0),0)="A","","Inactive account in Use"))</f>
        <v/>
      </c>
      <c r="R2708" t="str">
        <f>IFERROR(IF('Journal Template'!C3120="","",IF(IFERROR(VLOOKUP('Journal Template'!C3120,Checks!N:P,3,0),0)="A","","Inactive account in Use")),"")</f>
        <v/>
      </c>
      <c r="V2708" s="150" t="str">
        <f>IF(JRF!C2721="","",IF(IFERROR(VLOOKUP(JRF!C2721,Checks!S:U,3,0),0)="A","Entry with System fund Dept",""))</f>
        <v/>
      </c>
      <c r="W2708" t="str">
        <f>IFERROR(IF('Journal Template'!D3120="","",IF(IFERROR(VLOOKUP('Journal Template'!D3120,Checks!S:U,3,0),0)="A","Entry with System fund Dept","")),"")</f>
        <v/>
      </c>
      <c r="X2708" t="s">
        <v>12328</v>
      </c>
      <c r="Y2708" t="s">
        <v>389</v>
      </c>
      <c r="Z2708" t="s">
        <v>12329</v>
      </c>
      <c r="AA2708" t="s">
        <v>391</v>
      </c>
      <c r="AB2708" t="s">
        <v>125</v>
      </c>
      <c r="AC2708" s="150" t="str">
        <f>IFERROR(IF(JRF!C2721="","",IF(AND(VLOOKUP(JRF!C2721,X:AA,4,0)=JRF!B2721,VLOOKUP(JRF!C2721,X:Y,2,0)="A"),"","Inactive Dept Combo Error")),"Inactive Dept Combo Error")</f>
        <v/>
      </c>
      <c r="AD2708" t="str">
        <f>IFERROR(IF('Journal Template'!D3120="","",IF(AND(VLOOKUP('Journal Template'!D3120,X:AA,4,0)='Journal Template'!A3120,VLOOKUP('Journal Template'!D3120,X:Y,2,0)="A"),"","Inactive Dept Combo Error")),"")</f>
        <v/>
      </c>
      <c r="AK2708" s="150" t="str">
        <f>IF(JRF!B2721="","",IF(JRF!B2721=IFERROR(VLOOKUP(JRF!B2721,Checks!AI:AI,1,0),0),"Entry in Branch/Satellite BU's",""))</f>
        <v/>
      </c>
      <c r="AL2708" t="str">
        <f>IFERROR(IF('Journal Template'!A3120="","",IF('Journal Template'!A3120=IFERROR(VLOOKUP('Journal Template'!A3120,Checks!AI:AI,1,0),0),"Entry in Branch/Satellite BU's","")),"")</f>
        <v/>
      </c>
      <c r="AO2708" s="171"/>
      <c r="AP2708" s="171"/>
      <c r="AQ2708" s="171"/>
      <c r="AR2708" s="171"/>
      <c r="CI2708" t="str">
        <f>IF(JRF!F2721&gt;0,"",IF(JRF!B2721="","",IF(LEFT(JRF!B2721,1)=IFERROR(VLOOKUP(LEFT(JRF!B2721,1),$CF$2:$CF$5,1,0),0),"Product Code Required",IF(JRF!C2721="","",IF(JRF!C2721=IFERROR(VLOOKUP(JRF!C2721,$CH:$CH,1,0),0),"Product Code Required","NA")))))</f>
        <v/>
      </c>
      <c r="CJ2708" t="str">
        <f>IF(JRF!AV2721&gt;0,"",IF(JRF!Q2721="","",IF(LEFT(JRF!Q2721,1)=IFERROR(VLOOKUP(LEFT(JRF!Q2721,1),$CF$2:$CF$5,1,0),0),"Product Code Required",IF(JRF!V2721="","",IF(JRF!V2721=IFERROR(VLOOKUP(JRF!V2721,$CH:$CH,1,0),0),"Product Code Required","NA")))))</f>
        <v/>
      </c>
      <c r="CK2708" t="str">
        <f>IFERROR(IF(LEN('Journal Template'!F2719)&gt;0,"",IF('Journal Template'!A2719="","",IF(LEFT('Journal Template'!A2719,1)=IFERROR(VLOOKUP(LEFT('Journal Template'!A2719,1),Checks!$CF$2:$CF$5,1,0),0),"Product Code Required",IF('Journal Template'!D2719="","",IF('Journal Template'!D2719=IFERROR(VLOOKUP('Journal Template'!D2719,Checks!$CH:$CH,1,0),0),"Product Code Required","NA"))))),"")</f>
        <v/>
      </c>
    </row>
    <row r="2709" spans="14:89">
      <c r="N2709" t="s">
        <v>12330</v>
      </c>
      <c r="O2709" t="s">
        <v>12331</v>
      </c>
      <c r="P2709" t="s">
        <v>389</v>
      </c>
      <c r="Q2709" s="150" t="str">
        <f>IF(JRF!D2722="","",IF(IFERROR(VLOOKUP(JRF!D2722,Checks!N:P,3,0),0)="A","","Inactive account in Use"))</f>
        <v/>
      </c>
      <c r="R2709" t="str">
        <f>IFERROR(IF('Journal Template'!C3121="","",IF(IFERROR(VLOOKUP('Journal Template'!C3121,Checks!N:P,3,0),0)="A","","Inactive account in Use")),"")</f>
        <v/>
      </c>
      <c r="V2709" s="150" t="str">
        <f>IF(JRF!C2722="","",IF(IFERROR(VLOOKUP(JRF!C2722,Checks!S:U,3,0),0)="A","Entry with System fund Dept",""))</f>
        <v/>
      </c>
      <c r="W2709" t="str">
        <f>IFERROR(IF('Journal Template'!D3121="","",IF(IFERROR(VLOOKUP('Journal Template'!D3121,Checks!S:U,3,0),0)="A","Entry with System fund Dept","")),"")</f>
        <v/>
      </c>
      <c r="X2709" t="s">
        <v>12332</v>
      </c>
      <c r="Y2709" t="s">
        <v>389</v>
      </c>
      <c r="Z2709" t="s">
        <v>12333</v>
      </c>
      <c r="AA2709" t="s">
        <v>391</v>
      </c>
      <c r="AB2709" t="s">
        <v>125</v>
      </c>
      <c r="AC2709" s="150" t="str">
        <f>IFERROR(IF(JRF!C2722="","",IF(AND(VLOOKUP(JRF!C2722,X:AA,4,0)=JRF!B2722,VLOOKUP(JRF!C2722,X:Y,2,0)="A"),"","Inactive Dept Combo Error")),"Inactive Dept Combo Error")</f>
        <v/>
      </c>
      <c r="AD2709" t="str">
        <f>IFERROR(IF('Journal Template'!D3121="","",IF(AND(VLOOKUP('Journal Template'!D3121,X:AA,4,0)='Journal Template'!A3121,VLOOKUP('Journal Template'!D3121,X:Y,2,0)="A"),"","Inactive Dept Combo Error")),"")</f>
        <v/>
      </c>
      <c r="AK2709" s="150" t="str">
        <f>IF(JRF!B2722="","",IF(JRF!B2722=IFERROR(VLOOKUP(JRF!B2722,Checks!AI:AI,1,0),0),"Entry in Branch/Satellite BU's",""))</f>
        <v/>
      </c>
      <c r="AL2709" t="str">
        <f>IFERROR(IF('Journal Template'!A3121="","",IF('Journal Template'!A3121=IFERROR(VLOOKUP('Journal Template'!A3121,Checks!AI:AI,1,0),0),"Entry in Branch/Satellite BU's","")),"")</f>
        <v/>
      </c>
      <c r="AO2709" s="171"/>
      <c r="AP2709" s="171"/>
      <c r="AQ2709" s="171"/>
      <c r="AR2709" s="171"/>
      <c r="CI2709" t="str">
        <f>IF(JRF!F2722&gt;0,"",IF(JRF!B2722="","",IF(LEFT(JRF!B2722,1)=IFERROR(VLOOKUP(LEFT(JRF!B2722,1),$CF$2:$CF$5,1,0),0),"Product Code Required",IF(JRF!C2722="","",IF(JRF!C2722=IFERROR(VLOOKUP(JRF!C2722,$CH:$CH,1,0),0),"Product Code Required","NA")))))</f>
        <v/>
      </c>
      <c r="CJ2709" t="str">
        <f>IF(JRF!AV2722&gt;0,"",IF(JRF!Q2722="","",IF(LEFT(JRF!Q2722,1)=IFERROR(VLOOKUP(LEFT(JRF!Q2722,1),$CF$2:$CF$5,1,0),0),"Product Code Required",IF(JRF!V2722="","",IF(JRF!V2722=IFERROR(VLOOKUP(JRF!V2722,$CH:$CH,1,0),0),"Product Code Required","NA")))))</f>
        <v/>
      </c>
      <c r="CK2709" t="str">
        <f>IFERROR(IF(LEN('Journal Template'!F2720)&gt;0,"",IF('Journal Template'!A2720="","",IF(LEFT('Journal Template'!A2720,1)=IFERROR(VLOOKUP(LEFT('Journal Template'!A2720,1),Checks!$CF$2:$CF$5,1,0),0),"Product Code Required",IF('Journal Template'!D2720="","",IF('Journal Template'!D2720=IFERROR(VLOOKUP('Journal Template'!D2720,Checks!$CH:$CH,1,0),0),"Product Code Required","NA"))))),"")</f>
        <v/>
      </c>
    </row>
    <row r="2710" spans="14:89">
      <c r="N2710" t="s">
        <v>12334</v>
      </c>
      <c r="O2710" t="s">
        <v>12335</v>
      </c>
      <c r="P2710" t="s">
        <v>389</v>
      </c>
      <c r="Q2710" s="150" t="str">
        <f>IF(JRF!D2723="","",IF(IFERROR(VLOOKUP(JRF!D2723,Checks!N:P,3,0),0)="A","","Inactive account in Use"))</f>
        <v/>
      </c>
      <c r="R2710" t="str">
        <f>IFERROR(IF('Journal Template'!C3122="","",IF(IFERROR(VLOOKUP('Journal Template'!C3122,Checks!N:P,3,0),0)="A","","Inactive account in Use")),"")</f>
        <v/>
      </c>
      <c r="V2710" s="150" t="str">
        <f>IF(JRF!C2723="","",IF(IFERROR(VLOOKUP(JRF!C2723,Checks!S:U,3,0),0)="A","Entry with System fund Dept",""))</f>
        <v/>
      </c>
      <c r="W2710" t="str">
        <f>IFERROR(IF('Journal Template'!D3122="","",IF(IFERROR(VLOOKUP('Journal Template'!D3122,Checks!S:U,3,0),0)="A","Entry with System fund Dept","")),"")</f>
        <v/>
      </c>
      <c r="X2710" t="s">
        <v>12336</v>
      </c>
      <c r="Y2710" t="s">
        <v>386</v>
      </c>
      <c r="Z2710" t="s">
        <v>12337</v>
      </c>
      <c r="AA2710" t="s">
        <v>391</v>
      </c>
      <c r="AB2710" t="s">
        <v>125</v>
      </c>
      <c r="AC2710" s="150" t="str">
        <f>IFERROR(IF(JRF!C2723="","",IF(AND(VLOOKUP(JRF!C2723,X:AA,4,0)=JRF!B2723,VLOOKUP(JRF!C2723,X:Y,2,0)="A"),"","Inactive Dept Combo Error")),"Inactive Dept Combo Error")</f>
        <v/>
      </c>
      <c r="AD2710" t="str">
        <f>IFERROR(IF('Journal Template'!D3122="","",IF(AND(VLOOKUP('Journal Template'!D3122,X:AA,4,0)='Journal Template'!A3122,VLOOKUP('Journal Template'!D3122,X:Y,2,0)="A"),"","Inactive Dept Combo Error")),"")</f>
        <v/>
      </c>
      <c r="AK2710" s="150" t="str">
        <f>IF(JRF!B2723="","",IF(JRF!B2723=IFERROR(VLOOKUP(JRF!B2723,Checks!AI:AI,1,0),0),"Entry in Branch/Satellite BU's",""))</f>
        <v/>
      </c>
      <c r="AL2710" t="str">
        <f>IFERROR(IF('Journal Template'!A3122="","",IF('Journal Template'!A3122=IFERROR(VLOOKUP('Journal Template'!A3122,Checks!AI:AI,1,0),0),"Entry in Branch/Satellite BU's","")),"")</f>
        <v/>
      </c>
      <c r="AO2710" s="171"/>
      <c r="AP2710" s="171"/>
      <c r="AQ2710" s="171"/>
      <c r="AR2710" s="171"/>
      <c r="CI2710" t="str">
        <f>IF(JRF!F2723&gt;0,"",IF(JRF!B2723="","",IF(LEFT(JRF!B2723,1)=IFERROR(VLOOKUP(LEFT(JRF!B2723,1),$CF$2:$CF$5,1,0),0),"Product Code Required",IF(JRF!C2723="","",IF(JRF!C2723=IFERROR(VLOOKUP(JRF!C2723,$CH:$CH,1,0),0),"Product Code Required","NA")))))</f>
        <v/>
      </c>
      <c r="CJ2710" t="str">
        <f>IF(JRF!AV2723&gt;0,"",IF(JRF!Q2723="","",IF(LEFT(JRF!Q2723,1)=IFERROR(VLOOKUP(LEFT(JRF!Q2723,1),$CF$2:$CF$5,1,0),0),"Product Code Required",IF(JRF!V2723="","",IF(JRF!V2723=IFERROR(VLOOKUP(JRF!V2723,$CH:$CH,1,0),0),"Product Code Required","NA")))))</f>
        <v/>
      </c>
      <c r="CK2710" t="str">
        <f>IFERROR(IF(LEN('Journal Template'!F2721)&gt;0,"",IF('Journal Template'!A2721="","",IF(LEFT('Journal Template'!A2721,1)=IFERROR(VLOOKUP(LEFT('Journal Template'!A2721,1),Checks!$CF$2:$CF$5,1,0),0),"Product Code Required",IF('Journal Template'!D2721="","",IF('Journal Template'!D2721=IFERROR(VLOOKUP('Journal Template'!D2721,Checks!$CH:$CH,1,0),0),"Product Code Required","NA"))))),"")</f>
        <v/>
      </c>
    </row>
    <row r="2711" spans="14:89">
      <c r="N2711" t="s">
        <v>12338</v>
      </c>
      <c r="O2711" t="s">
        <v>12339</v>
      </c>
      <c r="P2711" t="s">
        <v>389</v>
      </c>
      <c r="Q2711" s="150" t="str">
        <f>IF(JRF!D2724="","",IF(IFERROR(VLOOKUP(JRF!D2724,Checks!N:P,3,0),0)="A","","Inactive account in Use"))</f>
        <v/>
      </c>
      <c r="R2711" t="str">
        <f>IFERROR(IF('Journal Template'!C3123="","",IF(IFERROR(VLOOKUP('Journal Template'!C3123,Checks!N:P,3,0),0)="A","","Inactive account in Use")),"")</f>
        <v/>
      </c>
      <c r="V2711" s="150" t="str">
        <f>IF(JRF!C2724="","",IF(IFERROR(VLOOKUP(JRF!C2724,Checks!S:U,3,0),0)="A","Entry with System fund Dept",""))</f>
        <v/>
      </c>
      <c r="W2711" t="str">
        <f>IFERROR(IF('Journal Template'!D3123="","",IF(IFERROR(VLOOKUP('Journal Template'!D3123,Checks!S:U,3,0),0)="A","Entry with System fund Dept","")),"")</f>
        <v/>
      </c>
      <c r="X2711" t="s">
        <v>12340</v>
      </c>
      <c r="Y2711" t="s">
        <v>389</v>
      </c>
      <c r="Z2711" t="s">
        <v>12341</v>
      </c>
      <c r="AA2711" t="s">
        <v>391</v>
      </c>
      <c r="AB2711" t="s">
        <v>125</v>
      </c>
      <c r="AC2711" s="150" t="str">
        <f>IFERROR(IF(JRF!C2724="","",IF(AND(VLOOKUP(JRF!C2724,X:AA,4,0)=JRF!B2724,VLOOKUP(JRF!C2724,X:Y,2,0)="A"),"","Inactive Dept Combo Error")),"Inactive Dept Combo Error")</f>
        <v/>
      </c>
      <c r="AD2711" t="str">
        <f>IFERROR(IF('Journal Template'!D3123="","",IF(AND(VLOOKUP('Journal Template'!D3123,X:AA,4,0)='Journal Template'!A3123,VLOOKUP('Journal Template'!D3123,X:Y,2,0)="A"),"","Inactive Dept Combo Error")),"")</f>
        <v/>
      </c>
      <c r="AK2711" s="150" t="str">
        <f>IF(JRF!B2724="","",IF(JRF!B2724=IFERROR(VLOOKUP(JRF!B2724,Checks!AI:AI,1,0),0),"Entry in Branch/Satellite BU's",""))</f>
        <v/>
      </c>
      <c r="AL2711" t="str">
        <f>IFERROR(IF('Journal Template'!A3123="","",IF('Journal Template'!A3123=IFERROR(VLOOKUP('Journal Template'!A3123,Checks!AI:AI,1,0),0),"Entry in Branch/Satellite BU's","")),"")</f>
        <v/>
      </c>
      <c r="AO2711" s="171"/>
      <c r="AP2711" s="171"/>
      <c r="AQ2711" s="171"/>
      <c r="AR2711" s="171"/>
      <c r="CI2711" t="str">
        <f>IF(JRF!F2724&gt;0,"",IF(JRF!B2724="","",IF(LEFT(JRF!B2724,1)=IFERROR(VLOOKUP(LEFT(JRF!B2724,1),$CF$2:$CF$5,1,0),0),"Product Code Required",IF(JRF!C2724="","",IF(JRF!C2724=IFERROR(VLOOKUP(JRF!C2724,$CH:$CH,1,0),0),"Product Code Required","NA")))))</f>
        <v/>
      </c>
      <c r="CJ2711" t="str">
        <f>IF(JRF!AV2724&gt;0,"",IF(JRF!Q2724="","",IF(LEFT(JRF!Q2724,1)=IFERROR(VLOOKUP(LEFT(JRF!Q2724,1),$CF$2:$CF$5,1,0),0),"Product Code Required",IF(JRF!V2724="","",IF(JRF!V2724=IFERROR(VLOOKUP(JRF!V2724,$CH:$CH,1,0),0),"Product Code Required","NA")))))</f>
        <v/>
      </c>
      <c r="CK2711" t="str">
        <f>IFERROR(IF(LEN('Journal Template'!F2722)&gt;0,"",IF('Journal Template'!A2722="","",IF(LEFT('Journal Template'!A2722,1)=IFERROR(VLOOKUP(LEFT('Journal Template'!A2722,1),Checks!$CF$2:$CF$5,1,0),0),"Product Code Required",IF('Journal Template'!D2722="","",IF('Journal Template'!D2722=IFERROR(VLOOKUP('Journal Template'!D2722,Checks!$CH:$CH,1,0),0),"Product Code Required","NA"))))),"")</f>
        <v/>
      </c>
    </row>
    <row r="2712" spans="14:89">
      <c r="N2712" t="s">
        <v>12342</v>
      </c>
      <c r="O2712" t="s">
        <v>12343</v>
      </c>
      <c r="P2712" t="s">
        <v>389</v>
      </c>
      <c r="Q2712" s="150" t="str">
        <f>IF(JRF!D2725="","",IF(IFERROR(VLOOKUP(JRF!D2725,Checks!N:P,3,0),0)="A","","Inactive account in Use"))</f>
        <v/>
      </c>
      <c r="R2712" t="str">
        <f>IFERROR(IF('Journal Template'!C3124="","",IF(IFERROR(VLOOKUP('Journal Template'!C3124,Checks!N:P,3,0),0)="A","","Inactive account in Use")),"")</f>
        <v/>
      </c>
      <c r="V2712" s="150" t="str">
        <f>IF(JRF!C2725="","",IF(IFERROR(VLOOKUP(JRF!C2725,Checks!S:U,3,0),0)="A","Entry with System fund Dept",""))</f>
        <v/>
      </c>
      <c r="W2712" t="str">
        <f>IFERROR(IF('Journal Template'!D3124="","",IF(IFERROR(VLOOKUP('Journal Template'!D3124,Checks!S:U,3,0),0)="A","Entry with System fund Dept","")),"")</f>
        <v/>
      </c>
      <c r="X2712" t="s">
        <v>12344</v>
      </c>
      <c r="Y2712" t="s">
        <v>389</v>
      </c>
      <c r="Z2712" t="s">
        <v>12345</v>
      </c>
      <c r="AA2712" t="s">
        <v>391</v>
      </c>
      <c r="AB2712" t="s">
        <v>125</v>
      </c>
      <c r="AC2712" s="150" t="str">
        <f>IFERROR(IF(JRF!C2725="","",IF(AND(VLOOKUP(JRF!C2725,X:AA,4,0)=JRF!B2725,VLOOKUP(JRF!C2725,X:Y,2,0)="A"),"","Inactive Dept Combo Error")),"Inactive Dept Combo Error")</f>
        <v/>
      </c>
      <c r="AD2712" t="str">
        <f>IFERROR(IF('Journal Template'!D3124="","",IF(AND(VLOOKUP('Journal Template'!D3124,X:AA,4,0)='Journal Template'!A3124,VLOOKUP('Journal Template'!D3124,X:Y,2,0)="A"),"","Inactive Dept Combo Error")),"")</f>
        <v/>
      </c>
      <c r="AK2712" s="150" t="str">
        <f>IF(JRF!B2725="","",IF(JRF!B2725=IFERROR(VLOOKUP(JRF!B2725,Checks!AI:AI,1,0),0),"Entry in Branch/Satellite BU's",""))</f>
        <v/>
      </c>
      <c r="AL2712" t="str">
        <f>IFERROR(IF('Journal Template'!A3124="","",IF('Journal Template'!A3124=IFERROR(VLOOKUP('Journal Template'!A3124,Checks!AI:AI,1,0),0),"Entry in Branch/Satellite BU's","")),"")</f>
        <v/>
      </c>
      <c r="AO2712" s="171"/>
      <c r="AP2712" s="171"/>
      <c r="AQ2712" s="171"/>
      <c r="AR2712" s="171"/>
      <c r="CI2712" t="str">
        <f>IF(JRF!F2725&gt;0,"",IF(JRF!B2725="","",IF(LEFT(JRF!B2725,1)=IFERROR(VLOOKUP(LEFT(JRF!B2725,1),$CF$2:$CF$5,1,0),0),"Product Code Required",IF(JRF!C2725="","",IF(JRF!C2725=IFERROR(VLOOKUP(JRF!C2725,$CH:$CH,1,0),0),"Product Code Required","NA")))))</f>
        <v/>
      </c>
      <c r="CJ2712" t="str">
        <f>IF(JRF!AV2725&gt;0,"",IF(JRF!Q2725="","",IF(LEFT(JRF!Q2725,1)=IFERROR(VLOOKUP(LEFT(JRF!Q2725,1),$CF$2:$CF$5,1,0),0),"Product Code Required",IF(JRF!V2725="","",IF(JRF!V2725=IFERROR(VLOOKUP(JRF!V2725,$CH:$CH,1,0),0),"Product Code Required","NA")))))</f>
        <v/>
      </c>
      <c r="CK2712" t="str">
        <f>IFERROR(IF(LEN('Journal Template'!F2723)&gt;0,"",IF('Journal Template'!A2723="","",IF(LEFT('Journal Template'!A2723,1)=IFERROR(VLOOKUP(LEFT('Journal Template'!A2723,1),Checks!$CF$2:$CF$5,1,0),0),"Product Code Required",IF('Journal Template'!D2723="","",IF('Journal Template'!D2723=IFERROR(VLOOKUP('Journal Template'!D2723,Checks!$CH:$CH,1,0),0),"Product Code Required","NA"))))),"")</f>
        <v/>
      </c>
    </row>
    <row r="2713" spans="14:89">
      <c r="N2713" t="s">
        <v>12346</v>
      </c>
      <c r="O2713" t="s">
        <v>12347</v>
      </c>
      <c r="P2713" t="s">
        <v>389</v>
      </c>
      <c r="Q2713" s="150" t="str">
        <f>IF(JRF!D2726="","",IF(IFERROR(VLOOKUP(JRF!D2726,Checks!N:P,3,0),0)="A","","Inactive account in Use"))</f>
        <v/>
      </c>
      <c r="R2713" t="str">
        <f>IFERROR(IF('Journal Template'!C3125="","",IF(IFERROR(VLOOKUP('Journal Template'!C3125,Checks!N:P,3,0),0)="A","","Inactive account in Use")),"")</f>
        <v/>
      </c>
      <c r="V2713" s="150" t="str">
        <f>IF(JRF!C2726="","",IF(IFERROR(VLOOKUP(JRF!C2726,Checks!S:U,3,0),0)="A","Entry with System fund Dept",""))</f>
        <v/>
      </c>
      <c r="W2713" t="str">
        <f>IFERROR(IF('Journal Template'!D3125="","",IF(IFERROR(VLOOKUP('Journal Template'!D3125,Checks!S:U,3,0),0)="A","Entry with System fund Dept","")),"")</f>
        <v/>
      </c>
      <c r="X2713" t="s">
        <v>12348</v>
      </c>
      <c r="Y2713" t="s">
        <v>389</v>
      </c>
      <c r="Z2713" t="s">
        <v>12349</v>
      </c>
      <c r="AA2713" t="s">
        <v>391</v>
      </c>
      <c r="AB2713" t="s">
        <v>125</v>
      </c>
      <c r="AC2713" s="150" t="str">
        <f>IFERROR(IF(JRF!C2726="","",IF(AND(VLOOKUP(JRF!C2726,X:AA,4,0)=JRF!B2726,VLOOKUP(JRF!C2726,X:Y,2,0)="A"),"","Inactive Dept Combo Error")),"Inactive Dept Combo Error")</f>
        <v/>
      </c>
      <c r="AD2713" t="str">
        <f>IFERROR(IF('Journal Template'!D3125="","",IF(AND(VLOOKUP('Journal Template'!D3125,X:AA,4,0)='Journal Template'!A3125,VLOOKUP('Journal Template'!D3125,X:Y,2,0)="A"),"","Inactive Dept Combo Error")),"")</f>
        <v/>
      </c>
      <c r="AK2713" s="150" t="str">
        <f>IF(JRF!B2726="","",IF(JRF!B2726=IFERROR(VLOOKUP(JRF!B2726,Checks!AI:AI,1,0),0),"Entry in Branch/Satellite BU's",""))</f>
        <v/>
      </c>
      <c r="AL2713" t="str">
        <f>IFERROR(IF('Journal Template'!A3125="","",IF('Journal Template'!A3125=IFERROR(VLOOKUP('Journal Template'!A3125,Checks!AI:AI,1,0),0),"Entry in Branch/Satellite BU's","")),"")</f>
        <v/>
      </c>
      <c r="AO2713" s="171"/>
      <c r="AP2713" s="171"/>
      <c r="AQ2713" s="171"/>
      <c r="AR2713" s="171"/>
      <c r="CI2713" t="str">
        <f>IF(JRF!F2726&gt;0,"",IF(JRF!B2726="","",IF(LEFT(JRF!B2726,1)=IFERROR(VLOOKUP(LEFT(JRF!B2726,1),$CF$2:$CF$5,1,0),0),"Product Code Required",IF(JRF!C2726="","",IF(JRF!C2726=IFERROR(VLOOKUP(JRF!C2726,$CH:$CH,1,0),0),"Product Code Required","NA")))))</f>
        <v/>
      </c>
      <c r="CJ2713" t="str">
        <f>IF(JRF!AV2726&gt;0,"",IF(JRF!Q2726="","",IF(LEFT(JRF!Q2726,1)=IFERROR(VLOOKUP(LEFT(JRF!Q2726,1),$CF$2:$CF$5,1,0),0),"Product Code Required",IF(JRF!V2726="","",IF(JRF!V2726=IFERROR(VLOOKUP(JRF!V2726,$CH:$CH,1,0),0),"Product Code Required","NA")))))</f>
        <v/>
      </c>
      <c r="CK2713" t="str">
        <f>IFERROR(IF(LEN('Journal Template'!F2724)&gt;0,"",IF('Journal Template'!A2724="","",IF(LEFT('Journal Template'!A2724,1)=IFERROR(VLOOKUP(LEFT('Journal Template'!A2724,1),Checks!$CF$2:$CF$5,1,0),0),"Product Code Required",IF('Journal Template'!D2724="","",IF('Journal Template'!D2724=IFERROR(VLOOKUP('Journal Template'!D2724,Checks!$CH:$CH,1,0),0),"Product Code Required","NA"))))),"")</f>
        <v/>
      </c>
    </row>
    <row r="2714" spans="14:89">
      <c r="N2714" t="s">
        <v>12350</v>
      </c>
      <c r="O2714" t="s">
        <v>12351</v>
      </c>
      <c r="P2714" t="s">
        <v>389</v>
      </c>
      <c r="Q2714" s="150" t="str">
        <f>IF(JRF!D2727="","",IF(IFERROR(VLOOKUP(JRF!D2727,Checks!N:P,3,0),0)="A","","Inactive account in Use"))</f>
        <v/>
      </c>
      <c r="R2714" t="str">
        <f>IFERROR(IF('Journal Template'!C3126="","",IF(IFERROR(VLOOKUP('Journal Template'!C3126,Checks!N:P,3,0),0)="A","","Inactive account in Use")),"")</f>
        <v/>
      </c>
      <c r="V2714" s="150" t="str">
        <f>IF(JRF!C2727="","",IF(IFERROR(VLOOKUP(JRF!C2727,Checks!S:U,3,0),0)="A","Entry with System fund Dept",""))</f>
        <v/>
      </c>
      <c r="W2714" t="str">
        <f>IFERROR(IF('Journal Template'!D3126="","",IF(IFERROR(VLOOKUP('Journal Template'!D3126,Checks!S:U,3,0),0)="A","Entry with System fund Dept","")),"")</f>
        <v/>
      </c>
      <c r="X2714" t="s">
        <v>12352</v>
      </c>
      <c r="Y2714" t="s">
        <v>389</v>
      </c>
      <c r="Z2714" t="s">
        <v>12353</v>
      </c>
      <c r="AA2714" t="s">
        <v>391</v>
      </c>
      <c r="AB2714" t="s">
        <v>125</v>
      </c>
      <c r="AC2714" s="150" t="str">
        <f>IFERROR(IF(JRF!C2727="","",IF(AND(VLOOKUP(JRF!C2727,X:AA,4,0)=JRF!B2727,VLOOKUP(JRF!C2727,X:Y,2,0)="A"),"","Inactive Dept Combo Error")),"Inactive Dept Combo Error")</f>
        <v/>
      </c>
      <c r="AD2714" t="str">
        <f>IFERROR(IF('Journal Template'!D3126="","",IF(AND(VLOOKUP('Journal Template'!D3126,X:AA,4,0)='Journal Template'!A3126,VLOOKUP('Journal Template'!D3126,X:Y,2,0)="A"),"","Inactive Dept Combo Error")),"")</f>
        <v/>
      </c>
      <c r="AK2714" s="150" t="str">
        <f>IF(JRF!B2727="","",IF(JRF!B2727=IFERROR(VLOOKUP(JRF!B2727,Checks!AI:AI,1,0),0),"Entry in Branch/Satellite BU's",""))</f>
        <v/>
      </c>
      <c r="AL2714" t="str">
        <f>IFERROR(IF('Journal Template'!A3126="","",IF('Journal Template'!A3126=IFERROR(VLOOKUP('Journal Template'!A3126,Checks!AI:AI,1,0),0),"Entry in Branch/Satellite BU's","")),"")</f>
        <v/>
      </c>
      <c r="AO2714" s="171"/>
      <c r="AP2714" s="171"/>
      <c r="AQ2714" s="171"/>
      <c r="AR2714" s="171"/>
      <c r="CI2714" t="str">
        <f>IF(JRF!F2727&gt;0,"",IF(JRF!B2727="","",IF(LEFT(JRF!B2727,1)=IFERROR(VLOOKUP(LEFT(JRF!B2727,1),$CF$2:$CF$5,1,0),0),"Product Code Required",IF(JRF!C2727="","",IF(JRF!C2727=IFERROR(VLOOKUP(JRF!C2727,$CH:$CH,1,0),0),"Product Code Required","NA")))))</f>
        <v/>
      </c>
      <c r="CJ2714" t="str">
        <f>IF(JRF!AV2727&gt;0,"",IF(JRF!Q2727="","",IF(LEFT(JRF!Q2727,1)=IFERROR(VLOOKUP(LEFT(JRF!Q2727,1),$CF$2:$CF$5,1,0),0),"Product Code Required",IF(JRF!V2727="","",IF(JRF!V2727=IFERROR(VLOOKUP(JRF!V2727,$CH:$CH,1,0),0),"Product Code Required","NA")))))</f>
        <v/>
      </c>
      <c r="CK2714" t="str">
        <f>IFERROR(IF(LEN('Journal Template'!F2725)&gt;0,"",IF('Journal Template'!A2725="","",IF(LEFT('Journal Template'!A2725,1)=IFERROR(VLOOKUP(LEFT('Journal Template'!A2725,1),Checks!$CF$2:$CF$5,1,0),0),"Product Code Required",IF('Journal Template'!D2725="","",IF('Journal Template'!D2725=IFERROR(VLOOKUP('Journal Template'!D2725,Checks!$CH:$CH,1,0),0),"Product Code Required","NA"))))),"")</f>
        <v/>
      </c>
    </row>
    <row r="2715" spans="14:89">
      <c r="N2715" t="s">
        <v>12354</v>
      </c>
      <c r="O2715" t="s">
        <v>12355</v>
      </c>
      <c r="P2715" t="s">
        <v>389</v>
      </c>
      <c r="Q2715" s="150" t="str">
        <f>IF(JRF!D2728="","",IF(IFERROR(VLOOKUP(JRF!D2728,Checks!N:P,3,0),0)="A","","Inactive account in Use"))</f>
        <v/>
      </c>
      <c r="R2715" t="str">
        <f>IFERROR(IF('Journal Template'!C3127="","",IF(IFERROR(VLOOKUP('Journal Template'!C3127,Checks!N:P,3,0),0)="A","","Inactive account in Use")),"")</f>
        <v/>
      </c>
      <c r="V2715" s="150" t="str">
        <f>IF(JRF!C2728="","",IF(IFERROR(VLOOKUP(JRF!C2728,Checks!S:U,3,0),0)="A","Entry with System fund Dept",""))</f>
        <v/>
      </c>
      <c r="W2715" t="str">
        <f>IFERROR(IF('Journal Template'!D3127="","",IF(IFERROR(VLOOKUP('Journal Template'!D3127,Checks!S:U,3,0),0)="A","Entry with System fund Dept","")),"")</f>
        <v/>
      </c>
      <c r="X2715" t="s">
        <v>12356</v>
      </c>
      <c r="Y2715" t="s">
        <v>389</v>
      </c>
      <c r="Z2715" t="s">
        <v>12357</v>
      </c>
      <c r="AA2715" t="s">
        <v>391</v>
      </c>
      <c r="AB2715" t="s">
        <v>125</v>
      </c>
      <c r="AC2715" s="150" t="str">
        <f>IFERROR(IF(JRF!C2728="","",IF(AND(VLOOKUP(JRF!C2728,X:AA,4,0)=JRF!B2728,VLOOKUP(JRF!C2728,X:Y,2,0)="A"),"","Inactive Dept Combo Error")),"Inactive Dept Combo Error")</f>
        <v/>
      </c>
      <c r="AD2715" t="str">
        <f>IFERROR(IF('Journal Template'!D3127="","",IF(AND(VLOOKUP('Journal Template'!D3127,X:AA,4,0)='Journal Template'!A3127,VLOOKUP('Journal Template'!D3127,X:Y,2,0)="A"),"","Inactive Dept Combo Error")),"")</f>
        <v/>
      </c>
      <c r="AK2715" s="150" t="str">
        <f>IF(JRF!B2728="","",IF(JRF!B2728=IFERROR(VLOOKUP(JRF!B2728,Checks!AI:AI,1,0),0),"Entry in Branch/Satellite BU's",""))</f>
        <v/>
      </c>
      <c r="AL2715" t="str">
        <f>IFERROR(IF('Journal Template'!A3127="","",IF('Journal Template'!A3127=IFERROR(VLOOKUP('Journal Template'!A3127,Checks!AI:AI,1,0),0),"Entry in Branch/Satellite BU's","")),"")</f>
        <v/>
      </c>
      <c r="AO2715" s="171"/>
      <c r="AP2715" s="171"/>
      <c r="AQ2715" s="171"/>
      <c r="AR2715" s="171"/>
      <c r="CI2715" t="str">
        <f>IF(JRF!F2728&gt;0,"",IF(JRF!B2728="","",IF(LEFT(JRF!B2728,1)=IFERROR(VLOOKUP(LEFT(JRF!B2728,1),$CF$2:$CF$5,1,0),0),"Product Code Required",IF(JRF!C2728="","",IF(JRF!C2728=IFERROR(VLOOKUP(JRF!C2728,$CH:$CH,1,0),0),"Product Code Required","NA")))))</f>
        <v/>
      </c>
      <c r="CJ2715" t="str">
        <f>IF(JRF!AV2728&gt;0,"",IF(JRF!Q2728="","",IF(LEFT(JRF!Q2728,1)=IFERROR(VLOOKUP(LEFT(JRF!Q2728,1),$CF$2:$CF$5,1,0),0),"Product Code Required",IF(JRF!V2728="","",IF(JRF!V2728=IFERROR(VLOOKUP(JRF!V2728,$CH:$CH,1,0),0),"Product Code Required","NA")))))</f>
        <v/>
      </c>
      <c r="CK2715" t="str">
        <f>IFERROR(IF(LEN('Journal Template'!F2726)&gt;0,"",IF('Journal Template'!A2726="","",IF(LEFT('Journal Template'!A2726,1)=IFERROR(VLOOKUP(LEFT('Journal Template'!A2726,1),Checks!$CF$2:$CF$5,1,0),0),"Product Code Required",IF('Journal Template'!D2726="","",IF('Journal Template'!D2726=IFERROR(VLOOKUP('Journal Template'!D2726,Checks!$CH:$CH,1,0),0),"Product Code Required","NA"))))),"")</f>
        <v/>
      </c>
    </row>
    <row r="2716" spans="14:89">
      <c r="N2716" t="s">
        <v>12358</v>
      </c>
      <c r="O2716" t="s">
        <v>12359</v>
      </c>
      <c r="P2716" t="s">
        <v>386</v>
      </c>
      <c r="Q2716" s="150" t="str">
        <f>IF(JRF!D2729="","",IF(IFERROR(VLOOKUP(JRF!D2729,Checks!N:P,3,0),0)="A","","Inactive account in Use"))</f>
        <v/>
      </c>
      <c r="R2716" t="str">
        <f>IFERROR(IF('Journal Template'!C3128="","",IF(IFERROR(VLOOKUP('Journal Template'!C3128,Checks!N:P,3,0),0)="A","","Inactive account in Use")),"")</f>
        <v/>
      </c>
      <c r="V2716" s="150" t="str">
        <f>IF(JRF!C2729="","",IF(IFERROR(VLOOKUP(JRF!C2729,Checks!S:U,3,0),0)="A","Entry with System fund Dept",""))</f>
        <v/>
      </c>
      <c r="W2716" t="str">
        <f>IFERROR(IF('Journal Template'!D3128="","",IF(IFERROR(VLOOKUP('Journal Template'!D3128,Checks!S:U,3,0),0)="A","Entry with System fund Dept","")),"")</f>
        <v/>
      </c>
      <c r="X2716" t="s">
        <v>12360</v>
      </c>
      <c r="Y2716" t="s">
        <v>389</v>
      </c>
      <c r="Z2716" t="s">
        <v>12361</v>
      </c>
      <c r="AA2716" t="s">
        <v>391</v>
      </c>
      <c r="AB2716" t="s">
        <v>125</v>
      </c>
      <c r="AC2716" s="150" t="str">
        <f>IFERROR(IF(JRF!C2729="","",IF(AND(VLOOKUP(JRF!C2729,X:AA,4,0)=JRF!B2729,VLOOKUP(JRF!C2729,X:Y,2,0)="A"),"","Inactive Dept Combo Error")),"Inactive Dept Combo Error")</f>
        <v/>
      </c>
      <c r="AD2716" t="str">
        <f>IFERROR(IF('Journal Template'!D3128="","",IF(AND(VLOOKUP('Journal Template'!D3128,X:AA,4,0)='Journal Template'!A3128,VLOOKUP('Journal Template'!D3128,X:Y,2,0)="A"),"","Inactive Dept Combo Error")),"")</f>
        <v/>
      </c>
      <c r="AK2716" s="150" t="str">
        <f>IF(JRF!B2729="","",IF(JRF!B2729=IFERROR(VLOOKUP(JRF!B2729,Checks!AI:AI,1,0),0),"Entry in Branch/Satellite BU's",""))</f>
        <v/>
      </c>
      <c r="AL2716" t="str">
        <f>IFERROR(IF('Journal Template'!A3128="","",IF('Journal Template'!A3128=IFERROR(VLOOKUP('Journal Template'!A3128,Checks!AI:AI,1,0),0),"Entry in Branch/Satellite BU's","")),"")</f>
        <v/>
      </c>
      <c r="AO2716" s="171"/>
      <c r="AP2716" s="171"/>
      <c r="AQ2716" s="171"/>
      <c r="AR2716" s="171"/>
      <c r="CI2716" t="str">
        <f>IF(JRF!F2729&gt;0,"",IF(JRF!B2729="","",IF(LEFT(JRF!B2729,1)=IFERROR(VLOOKUP(LEFT(JRF!B2729,1),$CF$2:$CF$5,1,0),0),"Product Code Required",IF(JRF!C2729="","",IF(JRF!C2729=IFERROR(VLOOKUP(JRF!C2729,$CH:$CH,1,0),0),"Product Code Required","NA")))))</f>
        <v/>
      </c>
      <c r="CJ2716" t="str">
        <f>IF(JRF!AV2729&gt;0,"",IF(JRF!Q2729="","",IF(LEFT(JRF!Q2729,1)=IFERROR(VLOOKUP(LEFT(JRF!Q2729,1),$CF$2:$CF$5,1,0),0),"Product Code Required",IF(JRF!V2729="","",IF(JRF!V2729=IFERROR(VLOOKUP(JRF!V2729,$CH:$CH,1,0),0),"Product Code Required","NA")))))</f>
        <v/>
      </c>
      <c r="CK2716" t="str">
        <f>IFERROR(IF(LEN('Journal Template'!F2727)&gt;0,"",IF('Journal Template'!A2727="","",IF(LEFT('Journal Template'!A2727,1)=IFERROR(VLOOKUP(LEFT('Journal Template'!A2727,1),Checks!$CF$2:$CF$5,1,0),0),"Product Code Required",IF('Journal Template'!D2727="","",IF('Journal Template'!D2727=IFERROR(VLOOKUP('Journal Template'!D2727,Checks!$CH:$CH,1,0),0),"Product Code Required","NA"))))),"")</f>
        <v/>
      </c>
    </row>
    <row r="2717" spans="14:89">
      <c r="N2717" t="s">
        <v>12362</v>
      </c>
      <c r="O2717" t="s">
        <v>12363</v>
      </c>
      <c r="P2717" t="s">
        <v>386</v>
      </c>
      <c r="Q2717" s="150" t="str">
        <f>IF(JRF!D2730="","",IF(IFERROR(VLOOKUP(JRF!D2730,Checks!N:P,3,0),0)="A","","Inactive account in Use"))</f>
        <v/>
      </c>
      <c r="R2717" t="str">
        <f>IFERROR(IF('Journal Template'!C3129="","",IF(IFERROR(VLOOKUP('Journal Template'!C3129,Checks!N:P,3,0),0)="A","","Inactive account in Use")),"")</f>
        <v/>
      </c>
      <c r="V2717" s="150" t="str">
        <f>IF(JRF!C2730="","",IF(IFERROR(VLOOKUP(JRF!C2730,Checks!S:U,3,0),0)="A","Entry with System fund Dept",""))</f>
        <v/>
      </c>
      <c r="W2717" t="str">
        <f>IFERROR(IF('Journal Template'!D3129="","",IF(IFERROR(VLOOKUP('Journal Template'!D3129,Checks!S:U,3,0),0)="A","Entry with System fund Dept","")),"")</f>
        <v/>
      </c>
      <c r="X2717" t="s">
        <v>12364</v>
      </c>
      <c r="Y2717" t="s">
        <v>389</v>
      </c>
      <c r="Z2717" t="s">
        <v>12365</v>
      </c>
      <c r="AA2717" t="s">
        <v>391</v>
      </c>
      <c r="AB2717" t="s">
        <v>125</v>
      </c>
      <c r="AC2717" s="150" t="str">
        <f>IFERROR(IF(JRF!C2730="","",IF(AND(VLOOKUP(JRF!C2730,X:AA,4,0)=JRF!B2730,VLOOKUP(JRF!C2730,X:Y,2,0)="A"),"","Inactive Dept Combo Error")),"Inactive Dept Combo Error")</f>
        <v/>
      </c>
      <c r="AD2717" t="str">
        <f>IFERROR(IF('Journal Template'!D3129="","",IF(AND(VLOOKUP('Journal Template'!D3129,X:AA,4,0)='Journal Template'!A3129,VLOOKUP('Journal Template'!D3129,X:Y,2,0)="A"),"","Inactive Dept Combo Error")),"")</f>
        <v/>
      </c>
      <c r="AK2717" s="150" t="str">
        <f>IF(JRF!B2730="","",IF(JRF!B2730=IFERROR(VLOOKUP(JRF!B2730,Checks!AI:AI,1,0),0),"Entry in Branch/Satellite BU's",""))</f>
        <v/>
      </c>
      <c r="AL2717" t="str">
        <f>IFERROR(IF('Journal Template'!A3129="","",IF('Journal Template'!A3129=IFERROR(VLOOKUP('Journal Template'!A3129,Checks!AI:AI,1,0),0),"Entry in Branch/Satellite BU's","")),"")</f>
        <v/>
      </c>
      <c r="AO2717" s="171"/>
      <c r="AP2717" s="171"/>
      <c r="AQ2717" s="171"/>
      <c r="AR2717" s="171"/>
      <c r="CI2717" t="str">
        <f>IF(JRF!F2730&gt;0,"",IF(JRF!B2730="","",IF(LEFT(JRF!B2730,1)=IFERROR(VLOOKUP(LEFT(JRF!B2730,1),$CF$2:$CF$5,1,0),0),"Product Code Required",IF(JRF!C2730="","",IF(JRF!C2730=IFERROR(VLOOKUP(JRF!C2730,$CH:$CH,1,0),0),"Product Code Required","NA")))))</f>
        <v/>
      </c>
      <c r="CJ2717" t="str">
        <f>IF(JRF!AV2730&gt;0,"",IF(JRF!Q2730="","",IF(LEFT(JRF!Q2730,1)=IFERROR(VLOOKUP(LEFT(JRF!Q2730,1),$CF$2:$CF$5,1,0),0),"Product Code Required",IF(JRF!V2730="","",IF(JRF!V2730=IFERROR(VLOOKUP(JRF!V2730,$CH:$CH,1,0),0),"Product Code Required","NA")))))</f>
        <v/>
      </c>
      <c r="CK2717" t="str">
        <f>IFERROR(IF(LEN('Journal Template'!F2728)&gt;0,"",IF('Journal Template'!A2728="","",IF(LEFT('Journal Template'!A2728,1)=IFERROR(VLOOKUP(LEFT('Journal Template'!A2728,1),Checks!$CF$2:$CF$5,1,0),0),"Product Code Required",IF('Journal Template'!D2728="","",IF('Journal Template'!D2728=IFERROR(VLOOKUP('Journal Template'!D2728,Checks!$CH:$CH,1,0),0),"Product Code Required","NA"))))),"")</f>
        <v/>
      </c>
    </row>
    <row r="2718" spans="14:89">
      <c r="N2718" t="s">
        <v>12366</v>
      </c>
      <c r="O2718" t="s">
        <v>12367</v>
      </c>
      <c r="P2718" t="s">
        <v>386</v>
      </c>
      <c r="Q2718" s="150" t="str">
        <f>IF(JRF!D2731="","",IF(IFERROR(VLOOKUP(JRF!D2731,Checks!N:P,3,0),0)="A","","Inactive account in Use"))</f>
        <v/>
      </c>
      <c r="R2718" t="str">
        <f>IFERROR(IF('Journal Template'!C3130="","",IF(IFERROR(VLOOKUP('Journal Template'!C3130,Checks!N:P,3,0),0)="A","","Inactive account in Use")),"")</f>
        <v/>
      </c>
      <c r="V2718" s="150" t="str">
        <f>IF(JRF!C2731="","",IF(IFERROR(VLOOKUP(JRF!C2731,Checks!S:U,3,0),0)="A","Entry with System fund Dept",""))</f>
        <v/>
      </c>
      <c r="W2718" t="str">
        <f>IFERROR(IF('Journal Template'!D3130="","",IF(IFERROR(VLOOKUP('Journal Template'!D3130,Checks!S:U,3,0),0)="A","Entry with System fund Dept","")),"")</f>
        <v/>
      </c>
      <c r="X2718" t="s">
        <v>12368</v>
      </c>
      <c r="Y2718" t="s">
        <v>389</v>
      </c>
      <c r="Z2718" t="s">
        <v>12369</v>
      </c>
      <c r="AA2718" t="s">
        <v>391</v>
      </c>
      <c r="AB2718" t="s">
        <v>125</v>
      </c>
      <c r="AC2718" s="150" t="str">
        <f>IFERROR(IF(JRF!C2731="","",IF(AND(VLOOKUP(JRF!C2731,X:AA,4,0)=JRF!B2731,VLOOKUP(JRF!C2731,X:Y,2,0)="A"),"","Inactive Dept Combo Error")),"Inactive Dept Combo Error")</f>
        <v/>
      </c>
      <c r="AD2718" t="str">
        <f>IFERROR(IF('Journal Template'!D3130="","",IF(AND(VLOOKUP('Journal Template'!D3130,X:AA,4,0)='Journal Template'!A3130,VLOOKUP('Journal Template'!D3130,X:Y,2,0)="A"),"","Inactive Dept Combo Error")),"")</f>
        <v/>
      </c>
      <c r="AK2718" s="150" t="str">
        <f>IF(JRF!B2731="","",IF(JRF!B2731=IFERROR(VLOOKUP(JRF!B2731,Checks!AI:AI,1,0),0),"Entry in Branch/Satellite BU's",""))</f>
        <v/>
      </c>
      <c r="AL2718" t="str">
        <f>IFERROR(IF('Journal Template'!A3130="","",IF('Journal Template'!A3130=IFERROR(VLOOKUP('Journal Template'!A3130,Checks!AI:AI,1,0),0),"Entry in Branch/Satellite BU's","")),"")</f>
        <v/>
      </c>
      <c r="AO2718" s="171"/>
      <c r="AP2718" s="171"/>
      <c r="AQ2718" s="171"/>
      <c r="AR2718" s="171"/>
      <c r="CI2718" t="str">
        <f>IF(JRF!F2731&gt;0,"",IF(JRF!B2731="","",IF(LEFT(JRF!B2731,1)=IFERROR(VLOOKUP(LEFT(JRF!B2731,1),$CF$2:$CF$5,1,0),0),"Product Code Required",IF(JRF!C2731="","",IF(JRF!C2731=IFERROR(VLOOKUP(JRF!C2731,$CH:$CH,1,0),0),"Product Code Required","NA")))))</f>
        <v/>
      </c>
      <c r="CJ2718" t="str">
        <f>IF(JRF!AV2731&gt;0,"",IF(JRF!Q2731="","",IF(LEFT(JRF!Q2731,1)=IFERROR(VLOOKUP(LEFT(JRF!Q2731,1),$CF$2:$CF$5,1,0),0),"Product Code Required",IF(JRF!V2731="","",IF(JRF!V2731=IFERROR(VLOOKUP(JRF!V2731,$CH:$CH,1,0),0),"Product Code Required","NA")))))</f>
        <v/>
      </c>
      <c r="CK2718" t="str">
        <f>IFERROR(IF(LEN('Journal Template'!F2729)&gt;0,"",IF('Journal Template'!A2729="","",IF(LEFT('Journal Template'!A2729,1)=IFERROR(VLOOKUP(LEFT('Journal Template'!A2729,1),Checks!$CF$2:$CF$5,1,0),0),"Product Code Required",IF('Journal Template'!D2729="","",IF('Journal Template'!D2729=IFERROR(VLOOKUP('Journal Template'!D2729,Checks!$CH:$CH,1,0),0),"Product Code Required","NA"))))),"")</f>
        <v/>
      </c>
    </row>
    <row r="2719" spans="14:89">
      <c r="N2719" t="s">
        <v>12370</v>
      </c>
      <c r="O2719" t="s">
        <v>12371</v>
      </c>
      <c r="P2719" t="s">
        <v>386</v>
      </c>
      <c r="Q2719" s="150" t="str">
        <f>IF(JRF!D2732="","",IF(IFERROR(VLOOKUP(JRF!D2732,Checks!N:P,3,0),0)="A","","Inactive account in Use"))</f>
        <v/>
      </c>
      <c r="R2719" t="str">
        <f>IFERROR(IF('Journal Template'!C3131="","",IF(IFERROR(VLOOKUP('Journal Template'!C3131,Checks!N:P,3,0),0)="A","","Inactive account in Use")),"")</f>
        <v/>
      </c>
      <c r="V2719" s="150" t="str">
        <f>IF(JRF!C2732="","",IF(IFERROR(VLOOKUP(JRF!C2732,Checks!S:U,3,0),0)="A","Entry with System fund Dept",""))</f>
        <v/>
      </c>
      <c r="W2719" t="str">
        <f>IFERROR(IF('Journal Template'!D3131="","",IF(IFERROR(VLOOKUP('Journal Template'!D3131,Checks!S:U,3,0),0)="A","Entry with System fund Dept","")),"")</f>
        <v/>
      </c>
      <c r="X2719" t="s">
        <v>12372</v>
      </c>
      <c r="Y2719" t="s">
        <v>386</v>
      </c>
      <c r="Z2719" t="s">
        <v>12373</v>
      </c>
      <c r="AA2719" t="s">
        <v>391</v>
      </c>
      <c r="AB2719" t="s">
        <v>125</v>
      </c>
      <c r="AC2719" s="150" t="str">
        <f>IFERROR(IF(JRF!C2732="","",IF(AND(VLOOKUP(JRF!C2732,X:AA,4,0)=JRF!B2732,VLOOKUP(JRF!C2732,X:Y,2,0)="A"),"","Inactive Dept Combo Error")),"Inactive Dept Combo Error")</f>
        <v/>
      </c>
      <c r="AD2719" t="str">
        <f>IFERROR(IF('Journal Template'!D3131="","",IF(AND(VLOOKUP('Journal Template'!D3131,X:AA,4,0)='Journal Template'!A3131,VLOOKUP('Journal Template'!D3131,X:Y,2,0)="A"),"","Inactive Dept Combo Error")),"")</f>
        <v/>
      </c>
      <c r="AK2719" s="150" t="str">
        <f>IF(JRF!B2732="","",IF(JRF!B2732=IFERROR(VLOOKUP(JRF!B2732,Checks!AI:AI,1,0),0),"Entry in Branch/Satellite BU's",""))</f>
        <v/>
      </c>
      <c r="AL2719" t="str">
        <f>IFERROR(IF('Journal Template'!A3131="","",IF('Journal Template'!A3131=IFERROR(VLOOKUP('Journal Template'!A3131,Checks!AI:AI,1,0),0),"Entry in Branch/Satellite BU's","")),"")</f>
        <v/>
      </c>
      <c r="AO2719" s="171"/>
      <c r="AP2719" s="171"/>
      <c r="AQ2719" s="171"/>
      <c r="AR2719" s="171"/>
      <c r="CI2719" t="str">
        <f>IF(JRF!F2732&gt;0,"",IF(JRF!B2732="","",IF(LEFT(JRF!B2732,1)=IFERROR(VLOOKUP(LEFT(JRF!B2732,1),$CF$2:$CF$5,1,0),0),"Product Code Required",IF(JRF!C2732="","",IF(JRF!C2732=IFERROR(VLOOKUP(JRF!C2732,$CH:$CH,1,0),0),"Product Code Required","NA")))))</f>
        <v/>
      </c>
      <c r="CJ2719" t="str">
        <f>IF(JRF!AV2732&gt;0,"",IF(JRF!Q2732="","",IF(LEFT(JRF!Q2732,1)=IFERROR(VLOOKUP(LEFT(JRF!Q2732,1),$CF$2:$CF$5,1,0),0),"Product Code Required",IF(JRF!V2732="","",IF(JRF!V2732=IFERROR(VLOOKUP(JRF!V2732,$CH:$CH,1,0),0),"Product Code Required","NA")))))</f>
        <v/>
      </c>
      <c r="CK2719" t="str">
        <f>IFERROR(IF(LEN('Journal Template'!F2730)&gt;0,"",IF('Journal Template'!A2730="","",IF(LEFT('Journal Template'!A2730,1)=IFERROR(VLOOKUP(LEFT('Journal Template'!A2730,1),Checks!$CF$2:$CF$5,1,0),0),"Product Code Required",IF('Journal Template'!D2730="","",IF('Journal Template'!D2730=IFERROR(VLOOKUP('Journal Template'!D2730,Checks!$CH:$CH,1,0),0),"Product Code Required","NA"))))),"")</f>
        <v/>
      </c>
    </row>
    <row r="2720" spans="14:89">
      <c r="N2720" t="s">
        <v>12374</v>
      </c>
      <c r="O2720" t="s">
        <v>12375</v>
      </c>
      <c r="P2720" t="s">
        <v>386</v>
      </c>
      <c r="Q2720" s="150" t="str">
        <f>IF(JRF!D2733="","",IF(IFERROR(VLOOKUP(JRF!D2733,Checks!N:P,3,0),0)="A","","Inactive account in Use"))</f>
        <v/>
      </c>
      <c r="R2720" t="str">
        <f>IFERROR(IF('Journal Template'!C3132="","",IF(IFERROR(VLOOKUP('Journal Template'!C3132,Checks!N:P,3,0),0)="A","","Inactive account in Use")),"")</f>
        <v/>
      </c>
      <c r="V2720" s="150" t="str">
        <f>IF(JRF!C2733="","",IF(IFERROR(VLOOKUP(JRF!C2733,Checks!S:U,3,0),0)="A","Entry with System fund Dept",""))</f>
        <v/>
      </c>
      <c r="W2720" t="str">
        <f>IFERROR(IF('Journal Template'!D3132="","",IF(IFERROR(VLOOKUP('Journal Template'!D3132,Checks!S:U,3,0),0)="A","Entry with System fund Dept","")),"")</f>
        <v/>
      </c>
      <c r="X2720" t="s">
        <v>12376</v>
      </c>
      <c r="Y2720" t="s">
        <v>389</v>
      </c>
      <c r="Z2720" t="s">
        <v>12377</v>
      </c>
      <c r="AA2720" t="s">
        <v>391</v>
      </c>
      <c r="AB2720" t="s">
        <v>125</v>
      </c>
      <c r="AC2720" s="150" t="str">
        <f>IFERROR(IF(JRF!C2733="","",IF(AND(VLOOKUP(JRF!C2733,X:AA,4,0)=JRF!B2733,VLOOKUP(JRF!C2733,X:Y,2,0)="A"),"","Inactive Dept Combo Error")),"Inactive Dept Combo Error")</f>
        <v/>
      </c>
      <c r="AD2720" t="str">
        <f>IFERROR(IF('Journal Template'!D3132="","",IF(AND(VLOOKUP('Journal Template'!D3132,X:AA,4,0)='Journal Template'!A3132,VLOOKUP('Journal Template'!D3132,X:Y,2,0)="A"),"","Inactive Dept Combo Error")),"")</f>
        <v/>
      </c>
      <c r="AK2720" s="150" t="str">
        <f>IF(JRF!B2733="","",IF(JRF!B2733=IFERROR(VLOOKUP(JRF!B2733,Checks!AI:AI,1,0),0),"Entry in Branch/Satellite BU's",""))</f>
        <v/>
      </c>
      <c r="AL2720" t="str">
        <f>IFERROR(IF('Journal Template'!A3132="","",IF('Journal Template'!A3132=IFERROR(VLOOKUP('Journal Template'!A3132,Checks!AI:AI,1,0),0),"Entry in Branch/Satellite BU's","")),"")</f>
        <v/>
      </c>
      <c r="AO2720" s="171"/>
      <c r="AP2720" s="171"/>
      <c r="AQ2720" s="171"/>
      <c r="AR2720" s="171"/>
      <c r="CI2720" t="str">
        <f>IF(JRF!F2733&gt;0,"",IF(JRF!B2733="","",IF(LEFT(JRF!B2733,1)=IFERROR(VLOOKUP(LEFT(JRF!B2733,1),$CF$2:$CF$5,1,0),0),"Product Code Required",IF(JRF!C2733="","",IF(JRF!C2733=IFERROR(VLOOKUP(JRF!C2733,$CH:$CH,1,0),0),"Product Code Required","NA")))))</f>
        <v/>
      </c>
      <c r="CJ2720" t="str">
        <f>IF(JRF!AV2733&gt;0,"",IF(JRF!Q2733="","",IF(LEFT(JRF!Q2733,1)=IFERROR(VLOOKUP(LEFT(JRF!Q2733,1),$CF$2:$CF$5,1,0),0),"Product Code Required",IF(JRF!V2733="","",IF(JRF!V2733=IFERROR(VLOOKUP(JRF!V2733,$CH:$CH,1,0),0),"Product Code Required","NA")))))</f>
        <v/>
      </c>
      <c r="CK2720" t="str">
        <f>IFERROR(IF(LEN('Journal Template'!F2731)&gt;0,"",IF('Journal Template'!A2731="","",IF(LEFT('Journal Template'!A2731,1)=IFERROR(VLOOKUP(LEFT('Journal Template'!A2731,1),Checks!$CF$2:$CF$5,1,0),0),"Product Code Required",IF('Journal Template'!D2731="","",IF('Journal Template'!D2731=IFERROR(VLOOKUP('Journal Template'!D2731,Checks!$CH:$CH,1,0),0),"Product Code Required","NA"))))),"")</f>
        <v/>
      </c>
    </row>
    <row r="2721" spans="14:89">
      <c r="N2721" t="s">
        <v>12378</v>
      </c>
      <c r="O2721" t="s">
        <v>12379</v>
      </c>
      <c r="P2721" t="s">
        <v>386</v>
      </c>
      <c r="Q2721" s="150" t="str">
        <f>IF(JRF!D2734="","",IF(IFERROR(VLOOKUP(JRF!D2734,Checks!N:P,3,0),0)="A","","Inactive account in Use"))</f>
        <v/>
      </c>
      <c r="R2721" t="str">
        <f>IFERROR(IF('Journal Template'!C3133="","",IF(IFERROR(VLOOKUP('Journal Template'!C3133,Checks!N:P,3,0),0)="A","","Inactive account in Use")),"")</f>
        <v/>
      </c>
      <c r="V2721" s="150" t="str">
        <f>IF(JRF!C2734="","",IF(IFERROR(VLOOKUP(JRF!C2734,Checks!S:U,3,0),0)="A","Entry with System fund Dept",""))</f>
        <v/>
      </c>
      <c r="W2721" t="str">
        <f>IFERROR(IF('Journal Template'!D3133="","",IF(IFERROR(VLOOKUP('Journal Template'!D3133,Checks!S:U,3,0),0)="A","Entry with System fund Dept","")),"")</f>
        <v/>
      </c>
      <c r="X2721" t="s">
        <v>12380</v>
      </c>
      <c r="Y2721" t="s">
        <v>389</v>
      </c>
      <c r="Z2721" t="s">
        <v>12381</v>
      </c>
      <c r="AA2721" t="s">
        <v>391</v>
      </c>
      <c r="AB2721" t="s">
        <v>125</v>
      </c>
      <c r="AC2721" s="150" t="str">
        <f>IFERROR(IF(JRF!C2734="","",IF(AND(VLOOKUP(JRF!C2734,X:AA,4,0)=JRF!B2734,VLOOKUP(JRF!C2734,X:Y,2,0)="A"),"","Inactive Dept Combo Error")),"Inactive Dept Combo Error")</f>
        <v/>
      </c>
      <c r="AD2721" t="str">
        <f>IFERROR(IF('Journal Template'!D3133="","",IF(AND(VLOOKUP('Journal Template'!D3133,X:AA,4,0)='Journal Template'!A3133,VLOOKUP('Journal Template'!D3133,X:Y,2,0)="A"),"","Inactive Dept Combo Error")),"")</f>
        <v/>
      </c>
      <c r="AK2721" s="150" t="str">
        <f>IF(JRF!B2734="","",IF(JRF!B2734=IFERROR(VLOOKUP(JRF!B2734,Checks!AI:AI,1,0),0),"Entry in Branch/Satellite BU's",""))</f>
        <v/>
      </c>
      <c r="AL2721" t="str">
        <f>IFERROR(IF('Journal Template'!A3133="","",IF('Journal Template'!A3133=IFERROR(VLOOKUP('Journal Template'!A3133,Checks!AI:AI,1,0),0),"Entry in Branch/Satellite BU's","")),"")</f>
        <v/>
      </c>
      <c r="AO2721" s="171"/>
      <c r="AP2721" s="171"/>
      <c r="AQ2721" s="171"/>
      <c r="AR2721" s="171"/>
      <c r="CI2721" t="str">
        <f>IF(JRF!F2734&gt;0,"",IF(JRF!B2734="","",IF(LEFT(JRF!B2734,1)=IFERROR(VLOOKUP(LEFT(JRF!B2734,1),$CF$2:$CF$5,1,0),0),"Product Code Required",IF(JRF!C2734="","",IF(JRF!C2734=IFERROR(VLOOKUP(JRF!C2734,$CH:$CH,1,0),0),"Product Code Required","NA")))))</f>
        <v/>
      </c>
      <c r="CJ2721" t="str">
        <f>IF(JRF!AV2734&gt;0,"",IF(JRF!Q2734="","",IF(LEFT(JRF!Q2734,1)=IFERROR(VLOOKUP(LEFT(JRF!Q2734,1),$CF$2:$CF$5,1,0),0),"Product Code Required",IF(JRF!V2734="","",IF(JRF!V2734=IFERROR(VLOOKUP(JRF!V2734,$CH:$CH,1,0),0),"Product Code Required","NA")))))</f>
        <v/>
      </c>
      <c r="CK2721" t="str">
        <f>IFERROR(IF(LEN('Journal Template'!F2732)&gt;0,"",IF('Journal Template'!A2732="","",IF(LEFT('Journal Template'!A2732,1)=IFERROR(VLOOKUP(LEFT('Journal Template'!A2732,1),Checks!$CF$2:$CF$5,1,0),0),"Product Code Required",IF('Journal Template'!D2732="","",IF('Journal Template'!D2732=IFERROR(VLOOKUP('Journal Template'!D2732,Checks!$CH:$CH,1,0),0),"Product Code Required","NA"))))),"")</f>
        <v/>
      </c>
    </row>
    <row r="2722" spans="14:89">
      <c r="N2722" t="s">
        <v>12382</v>
      </c>
      <c r="O2722" t="s">
        <v>12383</v>
      </c>
      <c r="P2722" t="s">
        <v>386</v>
      </c>
      <c r="Q2722" s="150" t="str">
        <f>IF(JRF!D2735="","",IF(IFERROR(VLOOKUP(JRF!D2735,Checks!N:P,3,0),0)="A","","Inactive account in Use"))</f>
        <v/>
      </c>
      <c r="R2722" t="str">
        <f>IFERROR(IF('Journal Template'!C3134="","",IF(IFERROR(VLOOKUP('Journal Template'!C3134,Checks!N:P,3,0),0)="A","","Inactive account in Use")),"")</f>
        <v/>
      </c>
      <c r="V2722" s="150" t="str">
        <f>IF(JRF!C2735="","",IF(IFERROR(VLOOKUP(JRF!C2735,Checks!S:U,3,0),0)="A","Entry with System fund Dept",""))</f>
        <v/>
      </c>
      <c r="W2722" t="str">
        <f>IFERROR(IF('Journal Template'!D3134="","",IF(IFERROR(VLOOKUP('Journal Template'!D3134,Checks!S:U,3,0),0)="A","Entry with System fund Dept","")),"")</f>
        <v/>
      </c>
      <c r="X2722" t="s">
        <v>12384</v>
      </c>
      <c r="Y2722" t="s">
        <v>389</v>
      </c>
      <c r="Z2722" t="s">
        <v>12385</v>
      </c>
      <c r="AA2722" t="s">
        <v>391</v>
      </c>
      <c r="AB2722" t="s">
        <v>125</v>
      </c>
      <c r="AC2722" s="150" t="str">
        <f>IFERROR(IF(JRF!C2735="","",IF(AND(VLOOKUP(JRF!C2735,X:AA,4,0)=JRF!B2735,VLOOKUP(JRF!C2735,X:Y,2,0)="A"),"","Inactive Dept Combo Error")),"Inactive Dept Combo Error")</f>
        <v/>
      </c>
      <c r="AD2722" t="str">
        <f>IFERROR(IF('Journal Template'!D3134="","",IF(AND(VLOOKUP('Journal Template'!D3134,X:AA,4,0)='Journal Template'!A3134,VLOOKUP('Journal Template'!D3134,X:Y,2,0)="A"),"","Inactive Dept Combo Error")),"")</f>
        <v/>
      </c>
      <c r="AK2722" s="150" t="str">
        <f>IF(JRF!B2735="","",IF(JRF!B2735=IFERROR(VLOOKUP(JRF!B2735,Checks!AI:AI,1,0),0),"Entry in Branch/Satellite BU's",""))</f>
        <v/>
      </c>
      <c r="AL2722" t="str">
        <f>IFERROR(IF('Journal Template'!A3134="","",IF('Journal Template'!A3134=IFERROR(VLOOKUP('Journal Template'!A3134,Checks!AI:AI,1,0),0),"Entry in Branch/Satellite BU's","")),"")</f>
        <v/>
      </c>
      <c r="AO2722" s="171"/>
      <c r="AP2722" s="171"/>
      <c r="AQ2722" s="171"/>
      <c r="AR2722" s="171"/>
      <c r="CI2722" t="str">
        <f>IF(JRF!F2735&gt;0,"",IF(JRF!B2735="","",IF(LEFT(JRF!B2735,1)=IFERROR(VLOOKUP(LEFT(JRF!B2735,1),$CF$2:$CF$5,1,0),0),"Product Code Required",IF(JRF!C2735="","",IF(JRF!C2735=IFERROR(VLOOKUP(JRF!C2735,$CH:$CH,1,0),0),"Product Code Required","NA")))))</f>
        <v/>
      </c>
      <c r="CJ2722" t="str">
        <f>IF(JRF!AV2735&gt;0,"",IF(JRF!Q2735="","",IF(LEFT(JRF!Q2735,1)=IFERROR(VLOOKUP(LEFT(JRF!Q2735,1),$CF$2:$CF$5,1,0),0),"Product Code Required",IF(JRF!V2735="","",IF(JRF!V2735=IFERROR(VLOOKUP(JRF!V2735,$CH:$CH,1,0),0),"Product Code Required","NA")))))</f>
        <v/>
      </c>
      <c r="CK2722" t="str">
        <f>IFERROR(IF(LEN('Journal Template'!F2733)&gt;0,"",IF('Journal Template'!A2733="","",IF(LEFT('Journal Template'!A2733,1)=IFERROR(VLOOKUP(LEFT('Journal Template'!A2733,1),Checks!$CF$2:$CF$5,1,0),0),"Product Code Required",IF('Journal Template'!D2733="","",IF('Journal Template'!D2733=IFERROR(VLOOKUP('Journal Template'!D2733,Checks!$CH:$CH,1,0),0),"Product Code Required","NA"))))),"")</f>
        <v/>
      </c>
    </row>
    <row r="2723" spans="14:89">
      <c r="N2723" t="s">
        <v>12386</v>
      </c>
      <c r="O2723" t="s">
        <v>12387</v>
      </c>
      <c r="P2723" t="s">
        <v>386</v>
      </c>
      <c r="Q2723" s="150" t="str">
        <f>IF(JRF!D2736="","",IF(IFERROR(VLOOKUP(JRF!D2736,Checks!N:P,3,0),0)="A","","Inactive account in Use"))</f>
        <v/>
      </c>
      <c r="R2723" t="str">
        <f>IFERROR(IF('Journal Template'!C3135="","",IF(IFERROR(VLOOKUP('Journal Template'!C3135,Checks!N:P,3,0),0)="A","","Inactive account in Use")),"")</f>
        <v/>
      </c>
      <c r="V2723" s="150" t="str">
        <f>IF(JRF!C2736="","",IF(IFERROR(VLOOKUP(JRF!C2736,Checks!S:U,3,0),0)="A","Entry with System fund Dept",""))</f>
        <v/>
      </c>
      <c r="W2723" t="str">
        <f>IFERROR(IF('Journal Template'!D3135="","",IF(IFERROR(VLOOKUP('Journal Template'!D3135,Checks!S:U,3,0),0)="A","Entry with System fund Dept","")),"")</f>
        <v/>
      </c>
      <c r="X2723" t="s">
        <v>12388</v>
      </c>
      <c r="Y2723" t="s">
        <v>389</v>
      </c>
      <c r="Z2723" t="s">
        <v>12389</v>
      </c>
      <c r="AA2723" t="s">
        <v>391</v>
      </c>
      <c r="AB2723" t="s">
        <v>125</v>
      </c>
      <c r="AC2723" s="150" t="str">
        <f>IFERROR(IF(JRF!C2736="","",IF(AND(VLOOKUP(JRF!C2736,X:AA,4,0)=JRF!B2736,VLOOKUP(JRF!C2736,X:Y,2,0)="A"),"","Inactive Dept Combo Error")),"Inactive Dept Combo Error")</f>
        <v/>
      </c>
      <c r="AD2723" t="str">
        <f>IFERROR(IF('Journal Template'!D3135="","",IF(AND(VLOOKUP('Journal Template'!D3135,X:AA,4,0)='Journal Template'!A3135,VLOOKUP('Journal Template'!D3135,X:Y,2,0)="A"),"","Inactive Dept Combo Error")),"")</f>
        <v/>
      </c>
      <c r="AK2723" s="150" t="str">
        <f>IF(JRF!B2736="","",IF(JRF!B2736=IFERROR(VLOOKUP(JRF!B2736,Checks!AI:AI,1,0),0),"Entry in Branch/Satellite BU's",""))</f>
        <v/>
      </c>
      <c r="AL2723" t="str">
        <f>IFERROR(IF('Journal Template'!A3135="","",IF('Journal Template'!A3135=IFERROR(VLOOKUP('Journal Template'!A3135,Checks!AI:AI,1,0),0),"Entry in Branch/Satellite BU's","")),"")</f>
        <v/>
      </c>
      <c r="AO2723" s="171"/>
      <c r="AP2723" s="171"/>
      <c r="AQ2723" s="171"/>
      <c r="AR2723" s="171"/>
      <c r="CI2723" t="str">
        <f>IF(JRF!F2736&gt;0,"",IF(JRF!B2736="","",IF(LEFT(JRF!B2736,1)=IFERROR(VLOOKUP(LEFT(JRF!B2736,1),$CF$2:$CF$5,1,0),0),"Product Code Required",IF(JRF!C2736="","",IF(JRF!C2736=IFERROR(VLOOKUP(JRF!C2736,$CH:$CH,1,0),0),"Product Code Required","NA")))))</f>
        <v/>
      </c>
      <c r="CJ2723" t="str">
        <f>IF(JRF!AV2736&gt;0,"",IF(JRF!Q2736="","",IF(LEFT(JRF!Q2736,1)=IFERROR(VLOOKUP(LEFT(JRF!Q2736,1),$CF$2:$CF$5,1,0),0),"Product Code Required",IF(JRF!V2736="","",IF(JRF!V2736=IFERROR(VLOOKUP(JRF!V2736,$CH:$CH,1,0),0),"Product Code Required","NA")))))</f>
        <v/>
      </c>
      <c r="CK2723" t="str">
        <f>IFERROR(IF(LEN('Journal Template'!F2734)&gt;0,"",IF('Journal Template'!A2734="","",IF(LEFT('Journal Template'!A2734,1)=IFERROR(VLOOKUP(LEFT('Journal Template'!A2734,1),Checks!$CF$2:$CF$5,1,0),0),"Product Code Required",IF('Journal Template'!D2734="","",IF('Journal Template'!D2734=IFERROR(VLOOKUP('Journal Template'!D2734,Checks!$CH:$CH,1,0),0),"Product Code Required","NA"))))),"")</f>
        <v/>
      </c>
    </row>
    <row r="2724" spans="14:89">
      <c r="N2724" t="s">
        <v>12390</v>
      </c>
      <c r="O2724" t="s">
        <v>12391</v>
      </c>
      <c r="P2724" t="s">
        <v>386</v>
      </c>
      <c r="Q2724" s="150" t="str">
        <f>IF(JRF!D2737="","",IF(IFERROR(VLOOKUP(JRF!D2737,Checks!N:P,3,0),0)="A","","Inactive account in Use"))</f>
        <v/>
      </c>
      <c r="R2724" t="str">
        <f>IFERROR(IF('Journal Template'!C3136="","",IF(IFERROR(VLOOKUP('Journal Template'!C3136,Checks!N:P,3,0),0)="A","","Inactive account in Use")),"")</f>
        <v/>
      </c>
      <c r="V2724" s="150" t="str">
        <f>IF(JRF!C2737="","",IF(IFERROR(VLOOKUP(JRF!C2737,Checks!S:U,3,0),0)="A","Entry with System fund Dept",""))</f>
        <v/>
      </c>
      <c r="W2724" t="str">
        <f>IFERROR(IF('Journal Template'!D3136="","",IF(IFERROR(VLOOKUP('Journal Template'!D3136,Checks!S:U,3,0),0)="A","Entry with System fund Dept","")),"")</f>
        <v/>
      </c>
      <c r="X2724" t="s">
        <v>12392</v>
      </c>
      <c r="Y2724" t="s">
        <v>386</v>
      </c>
      <c r="Z2724" t="s">
        <v>12393</v>
      </c>
      <c r="AA2724" t="s">
        <v>391</v>
      </c>
      <c r="AB2724" t="s">
        <v>125</v>
      </c>
      <c r="AC2724" s="150" t="str">
        <f>IFERROR(IF(JRF!C2737="","",IF(AND(VLOOKUP(JRF!C2737,X:AA,4,0)=JRF!B2737,VLOOKUP(JRF!C2737,X:Y,2,0)="A"),"","Inactive Dept Combo Error")),"Inactive Dept Combo Error")</f>
        <v/>
      </c>
      <c r="AD2724" t="str">
        <f>IFERROR(IF('Journal Template'!D3136="","",IF(AND(VLOOKUP('Journal Template'!D3136,X:AA,4,0)='Journal Template'!A3136,VLOOKUP('Journal Template'!D3136,X:Y,2,0)="A"),"","Inactive Dept Combo Error")),"")</f>
        <v/>
      </c>
      <c r="AK2724" s="150" t="str">
        <f>IF(JRF!B2737="","",IF(JRF!B2737=IFERROR(VLOOKUP(JRF!B2737,Checks!AI:AI,1,0),0),"Entry in Branch/Satellite BU's",""))</f>
        <v/>
      </c>
      <c r="AL2724" t="str">
        <f>IFERROR(IF('Journal Template'!A3136="","",IF('Journal Template'!A3136=IFERROR(VLOOKUP('Journal Template'!A3136,Checks!AI:AI,1,0),0),"Entry in Branch/Satellite BU's","")),"")</f>
        <v/>
      </c>
      <c r="AO2724" s="171"/>
      <c r="AP2724" s="171"/>
      <c r="AQ2724" s="171"/>
      <c r="AR2724" s="171"/>
      <c r="CI2724" t="str">
        <f>IF(JRF!F2737&gt;0,"",IF(JRF!B2737="","",IF(LEFT(JRF!B2737,1)=IFERROR(VLOOKUP(LEFT(JRF!B2737,1),$CF$2:$CF$5,1,0),0),"Product Code Required",IF(JRF!C2737="","",IF(JRF!C2737=IFERROR(VLOOKUP(JRF!C2737,$CH:$CH,1,0),0),"Product Code Required","NA")))))</f>
        <v/>
      </c>
      <c r="CJ2724" t="str">
        <f>IF(JRF!AV2737&gt;0,"",IF(JRF!Q2737="","",IF(LEFT(JRF!Q2737,1)=IFERROR(VLOOKUP(LEFT(JRF!Q2737,1),$CF$2:$CF$5,1,0),0),"Product Code Required",IF(JRF!V2737="","",IF(JRF!V2737=IFERROR(VLOOKUP(JRF!V2737,$CH:$CH,1,0),0),"Product Code Required","NA")))))</f>
        <v/>
      </c>
      <c r="CK2724" t="str">
        <f>IFERROR(IF(LEN('Journal Template'!F2735)&gt;0,"",IF('Journal Template'!A2735="","",IF(LEFT('Journal Template'!A2735,1)=IFERROR(VLOOKUP(LEFT('Journal Template'!A2735,1),Checks!$CF$2:$CF$5,1,0),0),"Product Code Required",IF('Journal Template'!D2735="","",IF('Journal Template'!D2735=IFERROR(VLOOKUP('Journal Template'!D2735,Checks!$CH:$CH,1,0),0),"Product Code Required","NA"))))),"")</f>
        <v/>
      </c>
    </row>
    <row r="2725" spans="14:89">
      <c r="N2725" t="s">
        <v>12394</v>
      </c>
      <c r="O2725" t="s">
        <v>12395</v>
      </c>
      <c r="P2725" t="s">
        <v>386</v>
      </c>
      <c r="Q2725" s="150" t="str">
        <f>IF(JRF!D2738="","",IF(IFERROR(VLOOKUP(JRF!D2738,Checks!N:P,3,0),0)="A","","Inactive account in Use"))</f>
        <v/>
      </c>
      <c r="R2725" t="str">
        <f>IFERROR(IF('Journal Template'!C3137="","",IF(IFERROR(VLOOKUP('Journal Template'!C3137,Checks!N:P,3,0),0)="A","","Inactive account in Use")),"")</f>
        <v/>
      </c>
      <c r="V2725" s="150" t="str">
        <f>IF(JRF!C2738="","",IF(IFERROR(VLOOKUP(JRF!C2738,Checks!S:U,3,0),0)="A","Entry with System fund Dept",""))</f>
        <v/>
      </c>
      <c r="W2725" t="str">
        <f>IFERROR(IF('Journal Template'!D3137="","",IF(IFERROR(VLOOKUP('Journal Template'!D3137,Checks!S:U,3,0),0)="A","Entry with System fund Dept","")),"")</f>
        <v/>
      </c>
      <c r="X2725" t="s">
        <v>12396</v>
      </c>
      <c r="Y2725" t="s">
        <v>386</v>
      </c>
      <c r="Z2725" t="s">
        <v>12397</v>
      </c>
      <c r="AA2725" t="s">
        <v>391</v>
      </c>
      <c r="AB2725" t="s">
        <v>125</v>
      </c>
      <c r="AC2725" s="150" t="str">
        <f>IFERROR(IF(JRF!C2738="","",IF(AND(VLOOKUP(JRF!C2738,X:AA,4,0)=JRF!B2738,VLOOKUP(JRF!C2738,X:Y,2,0)="A"),"","Inactive Dept Combo Error")),"Inactive Dept Combo Error")</f>
        <v/>
      </c>
      <c r="AD2725" t="str">
        <f>IFERROR(IF('Journal Template'!D3137="","",IF(AND(VLOOKUP('Journal Template'!D3137,X:AA,4,0)='Journal Template'!A3137,VLOOKUP('Journal Template'!D3137,X:Y,2,0)="A"),"","Inactive Dept Combo Error")),"")</f>
        <v/>
      </c>
      <c r="AK2725" s="150" t="str">
        <f>IF(JRF!B2738="","",IF(JRF!B2738=IFERROR(VLOOKUP(JRF!B2738,Checks!AI:AI,1,0),0),"Entry in Branch/Satellite BU's",""))</f>
        <v/>
      </c>
      <c r="AL2725" t="str">
        <f>IFERROR(IF('Journal Template'!A3137="","",IF('Journal Template'!A3137=IFERROR(VLOOKUP('Journal Template'!A3137,Checks!AI:AI,1,0),0),"Entry in Branch/Satellite BU's","")),"")</f>
        <v/>
      </c>
      <c r="AO2725" s="171"/>
      <c r="AP2725" s="171"/>
      <c r="AQ2725" s="171"/>
      <c r="AR2725" s="171"/>
      <c r="CI2725" t="str">
        <f>IF(JRF!F2738&gt;0,"",IF(JRF!B2738="","",IF(LEFT(JRF!B2738,1)=IFERROR(VLOOKUP(LEFT(JRF!B2738,1),$CF$2:$CF$5,1,0),0),"Product Code Required",IF(JRF!C2738="","",IF(JRF!C2738=IFERROR(VLOOKUP(JRF!C2738,$CH:$CH,1,0),0),"Product Code Required","NA")))))</f>
        <v/>
      </c>
      <c r="CJ2725" t="str">
        <f>IF(JRF!AV2738&gt;0,"",IF(JRF!Q2738="","",IF(LEFT(JRF!Q2738,1)=IFERROR(VLOOKUP(LEFT(JRF!Q2738,1),$CF$2:$CF$5,1,0),0),"Product Code Required",IF(JRF!V2738="","",IF(JRF!V2738=IFERROR(VLOOKUP(JRF!V2738,$CH:$CH,1,0),0),"Product Code Required","NA")))))</f>
        <v/>
      </c>
      <c r="CK2725" t="str">
        <f>IFERROR(IF(LEN('Journal Template'!F2736)&gt;0,"",IF('Journal Template'!A2736="","",IF(LEFT('Journal Template'!A2736,1)=IFERROR(VLOOKUP(LEFT('Journal Template'!A2736,1),Checks!$CF$2:$CF$5,1,0),0),"Product Code Required",IF('Journal Template'!D2736="","",IF('Journal Template'!D2736=IFERROR(VLOOKUP('Journal Template'!D2736,Checks!$CH:$CH,1,0),0),"Product Code Required","NA"))))),"")</f>
        <v/>
      </c>
    </row>
    <row r="2726" spans="14:89">
      <c r="N2726" t="s">
        <v>12398</v>
      </c>
      <c r="O2726" t="s">
        <v>12399</v>
      </c>
      <c r="P2726" t="s">
        <v>386</v>
      </c>
      <c r="Q2726" s="150" t="str">
        <f>IF(JRF!D2739="","",IF(IFERROR(VLOOKUP(JRF!D2739,Checks!N:P,3,0),0)="A","","Inactive account in Use"))</f>
        <v/>
      </c>
      <c r="R2726" t="str">
        <f>IFERROR(IF('Journal Template'!C3138="","",IF(IFERROR(VLOOKUP('Journal Template'!C3138,Checks!N:P,3,0),0)="A","","Inactive account in Use")),"")</f>
        <v/>
      </c>
      <c r="V2726" s="150" t="str">
        <f>IF(JRF!C2739="","",IF(IFERROR(VLOOKUP(JRF!C2739,Checks!S:U,3,0),0)="A","Entry with System fund Dept",""))</f>
        <v/>
      </c>
      <c r="W2726" t="str">
        <f>IFERROR(IF('Journal Template'!D3138="","",IF(IFERROR(VLOOKUP('Journal Template'!D3138,Checks!S:U,3,0),0)="A","Entry with System fund Dept","")),"")</f>
        <v/>
      </c>
      <c r="X2726" t="s">
        <v>12400</v>
      </c>
      <c r="Y2726" t="s">
        <v>389</v>
      </c>
      <c r="Z2726" t="s">
        <v>12401</v>
      </c>
      <c r="AA2726" t="s">
        <v>391</v>
      </c>
      <c r="AB2726" t="s">
        <v>125</v>
      </c>
      <c r="AC2726" s="150" t="str">
        <f>IFERROR(IF(JRF!C2739="","",IF(AND(VLOOKUP(JRF!C2739,X:AA,4,0)=JRF!B2739,VLOOKUP(JRF!C2739,X:Y,2,0)="A"),"","Inactive Dept Combo Error")),"Inactive Dept Combo Error")</f>
        <v/>
      </c>
      <c r="AD2726" t="str">
        <f>IFERROR(IF('Journal Template'!D3138="","",IF(AND(VLOOKUP('Journal Template'!D3138,X:AA,4,0)='Journal Template'!A3138,VLOOKUP('Journal Template'!D3138,X:Y,2,0)="A"),"","Inactive Dept Combo Error")),"")</f>
        <v/>
      </c>
      <c r="AK2726" s="150" t="str">
        <f>IF(JRF!B2739="","",IF(JRF!B2739=IFERROR(VLOOKUP(JRF!B2739,Checks!AI:AI,1,0),0),"Entry in Branch/Satellite BU's",""))</f>
        <v/>
      </c>
      <c r="AL2726" t="str">
        <f>IFERROR(IF('Journal Template'!A3138="","",IF('Journal Template'!A3138=IFERROR(VLOOKUP('Journal Template'!A3138,Checks!AI:AI,1,0),0),"Entry in Branch/Satellite BU's","")),"")</f>
        <v/>
      </c>
      <c r="AO2726" s="171"/>
      <c r="AP2726" s="171"/>
      <c r="AQ2726" s="171"/>
      <c r="AR2726" s="171"/>
      <c r="CI2726" t="str">
        <f>IF(JRF!F2739&gt;0,"",IF(JRF!B2739="","",IF(LEFT(JRF!B2739,1)=IFERROR(VLOOKUP(LEFT(JRF!B2739,1),$CF$2:$CF$5,1,0),0),"Product Code Required",IF(JRF!C2739="","",IF(JRF!C2739=IFERROR(VLOOKUP(JRF!C2739,$CH:$CH,1,0),0),"Product Code Required","NA")))))</f>
        <v/>
      </c>
      <c r="CJ2726" t="str">
        <f>IF(JRF!AV2739&gt;0,"",IF(JRF!Q2739="","",IF(LEFT(JRF!Q2739,1)=IFERROR(VLOOKUP(LEFT(JRF!Q2739,1),$CF$2:$CF$5,1,0),0),"Product Code Required",IF(JRF!V2739="","",IF(JRF!V2739=IFERROR(VLOOKUP(JRF!V2739,$CH:$CH,1,0),0),"Product Code Required","NA")))))</f>
        <v/>
      </c>
      <c r="CK2726" t="str">
        <f>IFERROR(IF(LEN('Journal Template'!F2737)&gt;0,"",IF('Journal Template'!A2737="","",IF(LEFT('Journal Template'!A2737,1)=IFERROR(VLOOKUP(LEFT('Journal Template'!A2737,1),Checks!$CF$2:$CF$5,1,0),0),"Product Code Required",IF('Journal Template'!D2737="","",IF('Journal Template'!D2737=IFERROR(VLOOKUP('Journal Template'!D2737,Checks!$CH:$CH,1,0),0),"Product Code Required","NA"))))),"")</f>
        <v/>
      </c>
    </row>
    <row r="2727" spans="14:89">
      <c r="N2727" t="s">
        <v>12402</v>
      </c>
      <c r="O2727" t="s">
        <v>12403</v>
      </c>
      <c r="P2727" t="s">
        <v>386</v>
      </c>
      <c r="Q2727" s="150" t="str">
        <f>IF(JRF!D2740="","",IF(IFERROR(VLOOKUP(JRF!D2740,Checks!N:P,3,0),0)="A","","Inactive account in Use"))</f>
        <v/>
      </c>
      <c r="R2727" t="str">
        <f>IFERROR(IF('Journal Template'!C3139="","",IF(IFERROR(VLOOKUP('Journal Template'!C3139,Checks!N:P,3,0),0)="A","","Inactive account in Use")),"")</f>
        <v/>
      </c>
      <c r="V2727" s="150" t="str">
        <f>IF(JRF!C2740="","",IF(IFERROR(VLOOKUP(JRF!C2740,Checks!S:U,3,0),0)="A","Entry with System fund Dept",""))</f>
        <v/>
      </c>
      <c r="W2727" t="str">
        <f>IFERROR(IF('Journal Template'!D3139="","",IF(IFERROR(VLOOKUP('Journal Template'!D3139,Checks!S:U,3,0),0)="A","Entry with System fund Dept","")),"")</f>
        <v/>
      </c>
      <c r="X2727" t="s">
        <v>4437</v>
      </c>
      <c r="Y2727" t="s">
        <v>386</v>
      </c>
      <c r="Z2727" t="s">
        <v>12404</v>
      </c>
      <c r="AA2727" t="s">
        <v>391</v>
      </c>
      <c r="AB2727" t="s">
        <v>125</v>
      </c>
      <c r="AC2727" s="150" t="str">
        <f>IFERROR(IF(JRF!C2740="","",IF(AND(VLOOKUP(JRF!C2740,X:AA,4,0)=JRF!B2740,VLOOKUP(JRF!C2740,X:Y,2,0)="A"),"","Inactive Dept Combo Error")),"Inactive Dept Combo Error")</f>
        <v/>
      </c>
      <c r="AD2727" t="str">
        <f>IFERROR(IF('Journal Template'!D3139="","",IF(AND(VLOOKUP('Journal Template'!D3139,X:AA,4,0)='Journal Template'!A3139,VLOOKUP('Journal Template'!D3139,X:Y,2,0)="A"),"","Inactive Dept Combo Error")),"")</f>
        <v/>
      </c>
      <c r="AK2727" s="150" t="str">
        <f>IF(JRF!B2740="","",IF(JRF!B2740=IFERROR(VLOOKUP(JRF!B2740,Checks!AI:AI,1,0),0),"Entry in Branch/Satellite BU's",""))</f>
        <v/>
      </c>
      <c r="AL2727" t="str">
        <f>IFERROR(IF('Journal Template'!A3139="","",IF('Journal Template'!A3139=IFERROR(VLOOKUP('Journal Template'!A3139,Checks!AI:AI,1,0),0),"Entry in Branch/Satellite BU's","")),"")</f>
        <v/>
      </c>
      <c r="AO2727" s="171"/>
      <c r="AP2727" s="171"/>
      <c r="AQ2727" s="171"/>
      <c r="AR2727" s="171"/>
      <c r="CI2727" t="str">
        <f>IF(JRF!F2740&gt;0,"",IF(JRF!B2740="","",IF(LEFT(JRF!B2740,1)=IFERROR(VLOOKUP(LEFT(JRF!B2740,1),$CF$2:$CF$5,1,0),0),"Product Code Required",IF(JRF!C2740="","",IF(JRF!C2740=IFERROR(VLOOKUP(JRF!C2740,$CH:$CH,1,0),0),"Product Code Required","NA")))))</f>
        <v/>
      </c>
      <c r="CJ2727" t="str">
        <f>IF(JRF!AV2740&gt;0,"",IF(JRF!Q2740="","",IF(LEFT(JRF!Q2740,1)=IFERROR(VLOOKUP(LEFT(JRF!Q2740,1),$CF$2:$CF$5,1,0),0),"Product Code Required",IF(JRF!V2740="","",IF(JRF!V2740=IFERROR(VLOOKUP(JRF!V2740,$CH:$CH,1,0),0),"Product Code Required","NA")))))</f>
        <v/>
      </c>
      <c r="CK2727" t="str">
        <f>IFERROR(IF(LEN('Journal Template'!F2738)&gt;0,"",IF('Journal Template'!A2738="","",IF(LEFT('Journal Template'!A2738,1)=IFERROR(VLOOKUP(LEFT('Journal Template'!A2738,1),Checks!$CF$2:$CF$5,1,0),0),"Product Code Required",IF('Journal Template'!D2738="","",IF('Journal Template'!D2738=IFERROR(VLOOKUP('Journal Template'!D2738,Checks!$CH:$CH,1,0),0),"Product Code Required","NA"))))),"")</f>
        <v/>
      </c>
    </row>
    <row r="2728" spans="14:89">
      <c r="N2728" t="s">
        <v>12405</v>
      </c>
      <c r="O2728" t="s">
        <v>12406</v>
      </c>
      <c r="P2728" t="s">
        <v>386</v>
      </c>
      <c r="Q2728" s="150" t="str">
        <f>IF(JRF!D2741="","",IF(IFERROR(VLOOKUP(JRF!D2741,Checks!N:P,3,0),0)="A","","Inactive account in Use"))</f>
        <v/>
      </c>
      <c r="R2728" t="str">
        <f>IFERROR(IF('Journal Template'!C3140="","",IF(IFERROR(VLOOKUP('Journal Template'!C3140,Checks!N:P,3,0),0)="A","","Inactive account in Use")),"")</f>
        <v/>
      </c>
      <c r="V2728" s="150" t="str">
        <f>IF(JRF!C2741="","",IF(IFERROR(VLOOKUP(JRF!C2741,Checks!S:U,3,0),0)="A","Entry with System fund Dept",""))</f>
        <v/>
      </c>
      <c r="W2728" t="str">
        <f>IFERROR(IF('Journal Template'!D3140="","",IF(IFERROR(VLOOKUP('Journal Template'!D3140,Checks!S:U,3,0),0)="A","Entry with System fund Dept","")),"")</f>
        <v/>
      </c>
      <c r="X2728" t="s">
        <v>12407</v>
      </c>
      <c r="Y2728" t="s">
        <v>389</v>
      </c>
      <c r="Z2728" t="s">
        <v>12408</v>
      </c>
      <c r="AA2728" t="s">
        <v>391</v>
      </c>
      <c r="AB2728" t="s">
        <v>125</v>
      </c>
      <c r="AC2728" s="150" t="str">
        <f>IFERROR(IF(JRF!C2741="","",IF(AND(VLOOKUP(JRF!C2741,X:AA,4,0)=JRF!B2741,VLOOKUP(JRF!C2741,X:Y,2,0)="A"),"","Inactive Dept Combo Error")),"Inactive Dept Combo Error")</f>
        <v/>
      </c>
      <c r="AD2728" t="str">
        <f>IFERROR(IF('Journal Template'!D3140="","",IF(AND(VLOOKUP('Journal Template'!D3140,X:AA,4,0)='Journal Template'!A3140,VLOOKUP('Journal Template'!D3140,X:Y,2,0)="A"),"","Inactive Dept Combo Error")),"")</f>
        <v/>
      </c>
      <c r="AK2728" s="150" t="str">
        <f>IF(JRF!B2741="","",IF(JRF!B2741=IFERROR(VLOOKUP(JRF!B2741,Checks!AI:AI,1,0),0),"Entry in Branch/Satellite BU's",""))</f>
        <v/>
      </c>
      <c r="AL2728" t="str">
        <f>IFERROR(IF('Journal Template'!A3140="","",IF('Journal Template'!A3140=IFERROR(VLOOKUP('Journal Template'!A3140,Checks!AI:AI,1,0),0),"Entry in Branch/Satellite BU's","")),"")</f>
        <v/>
      </c>
      <c r="AO2728" s="171"/>
      <c r="AP2728" s="171"/>
      <c r="AQ2728" s="171"/>
      <c r="AR2728" s="171"/>
      <c r="CI2728" t="str">
        <f>IF(JRF!F2741&gt;0,"",IF(JRF!B2741="","",IF(LEFT(JRF!B2741,1)=IFERROR(VLOOKUP(LEFT(JRF!B2741,1),$CF$2:$CF$5,1,0),0),"Product Code Required",IF(JRF!C2741="","",IF(JRF!C2741=IFERROR(VLOOKUP(JRF!C2741,$CH:$CH,1,0),0),"Product Code Required","NA")))))</f>
        <v/>
      </c>
      <c r="CJ2728" t="str">
        <f>IF(JRF!AV2741&gt;0,"",IF(JRF!Q2741="","",IF(LEFT(JRF!Q2741,1)=IFERROR(VLOOKUP(LEFT(JRF!Q2741,1),$CF$2:$CF$5,1,0),0),"Product Code Required",IF(JRF!V2741="","",IF(JRF!V2741=IFERROR(VLOOKUP(JRF!V2741,$CH:$CH,1,0),0),"Product Code Required","NA")))))</f>
        <v/>
      </c>
      <c r="CK2728" t="str">
        <f>IFERROR(IF(LEN('Journal Template'!F2739)&gt;0,"",IF('Journal Template'!A2739="","",IF(LEFT('Journal Template'!A2739,1)=IFERROR(VLOOKUP(LEFT('Journal Template'!A2739,1),Checks!$CF$2:$CF$5,1,0),0),"Product Code Required",IF('Journal Template'!D2739="","",IF('Journal Template'!D2739=IFERROR(VLOOKUP('Journal Template'!D2739,Checks!$CH:$CH,1,0),0),"Product Code Required","NA"))))),"")</f>
        <v/>
      </c>
    </row>
    <row r="2729" spans="14:89">
      <c r="N2729" t="s">
        <v>12409</v>
      </c>
      <c r="O2729" t="s">
        <v>12410</v>
      </c>
      <c r="P2729" t="s">
        <v>386</v>
      </c>
      <c r="Q2729" s="150" t="str">
        <f>IF(JRF!D2742="","",IF(IFERROR(VLOOKUP(JRF!D2742,Checks!N:P,3,0),0)="A","","Inactive account in Use"))</f>
        <v/>
      </c>
      <c r="R2729" t="str">
        <f>IFERROR(IF('Journal Template'!C3141="","",IF(IFERROR(VLOOKUP('Journal Template'!C3141,Checks!N:P,3,0),0)="A","","Inactive account in Use")),"")</f>
        <v/>
      </c>
      <c r="V2729" s="150" t="str">
        <f>IF(JRF!C2742="","",IF(IFERROR(VLOOKUP(JRF!C2742,Checks!S:U,3,0),0)="A","Entry with System fund Dept",""))</f>
        <v/>
      </c>
      <c r="W2729" t="str">
        <f>IFERROR(IF('Journal Template'!D3141="","",IF(IFERROR(VLOOKUP('Journal Template'!D3141,Checks!S:U,3,0),0)="A","Entry with System fund Dept","")),"")</f>
        <v/>
      </c>
      <c r="X2729" t="s">
        <v>5416</v>
      </c>
      <c r="Y2729" t="s">
        <v>386</v>
      </c>
      <c r="Z2729" t="s">
        <v>12411</v>
      </c>
      <c r="AA2729" t="s">
        <v>391</v>
      </c>
      <c r="AB2729" t="s">
        <v>125</v>
      </c>
      <c r="AC2729" s="150" t="str">
        <f>IFERROR(IF(JRF!C2742="","",IF(AND(VLOOKUP(JRF!C2742,X:AA,4,0)=JRF!B2742,VLOOKUP(JRF!C2742,X:Y,2,0)="A"),"","Inactive Dept Combo Error")),"Inactive Dept Combo Error")</f>
        <v/>
      </c>
      <c r="AD2729" t="str">
        <f>IFERROR(IF('Journal Template'!D3141="","",IF(AND(VLOOKUP('Journal Template'!D3141,X:AA,4,0)='Journal Template'!A3141,VLOOKUP('Journal Template'!D3141,X:Y,2,0)="A"),"","Inactive Dept Combo Error")),"")</f>
        <v/>
      </c>
      <c r="AK2729" s="150" t="str">
        <f>IF(JRF!B2742="","",IF(JRF!B2742=IFERROR(VLOOKUP(JRF!B2742,Checks!AI:AI,1,0),0),"Entry in Branch/Satellite BU's",""))</f>
        <v/>
      </c>
      <c r="AL2729" t="str">
        <f>IFERROR(IF('Journal Template'!A3141="","",IF('Journal Template'!A3141=IFERROR(VLOOKUP('Journal Template'!A3141,Checks!AI:AI,1,0),0),"Entry in Branch/Satellite BU's","")),"")</f>
        <v/>
      </c>
      <c r="AO2729" s="171"/>
      <c r="AP2729" s="171"/>
      <c r="AQ2729" s="171"/>
      <c r="AR2729" s="171"/>
      <c r="CI2729" t="str">
        <f>IF(JRF!F2742&gt;0,"",IF(JRF!B2742="","",IF(LEFT(JRF!B2742,1)=IFERROR(VLOOKUP(LEFT(JRF!B2742,1),$CF$2:$CF$5,1,0),0),"Product Code Required",IF(JRF!C2742="","",IF(JRF!C2742=IFERROR(VLOOKUP(JRF!C2742,$CH:$CH,1,0),0),"Product Code Required","NA")))))</f>
        <v/>
      </c>
      <c r="CJ2729" t="str">
        <f>IF(JRF!AV2742&gt;0,"",IF(JRF!Q2742="","",IF(LEFT(JRF!Q2742,1)=IFERROR(VLOOKUP(LEFT(JRF!Q2742,1),$CF$2:$CF$5,1,0),0),"Product Code Required",IF(JRF!V2742="","",IF(JRF!V2742=IFERROR(VLOOKUP(JRF!V2742,$CH:$CH,1,0),0),"Product Code Required","NA")))))</f>
        <v/>
      </c>
      <c r="CK2729" t="str">
        <f>IFERROR(IF(LEN('Journal Template'!F2740)&gt;0,"",IF('Journal Template'!A2740="","",IF(LEFT('Journal Template'!A2740,1)=IFERROR(VLOOKUP(LEFT('Journal Template'!A2740,1),Checks!$CF$2:$CF$5,1,0),0),"Product Code Required",IF('Journal Template'!D2740="","",IF('Journal Template'!D2740=IFERROR(VLOOKUP('Journal Template'!D2740,Checks!$CH:$CH,1,0),0),"Product Code Required","NA"))))),"")</f>
        <v/>
      </c>
    </row>
    <row r="2730" spans="14:89">
      <c r="N2730" t="s">
        <v>12412</v>
      </c>
      <c r="O2730" t="s">
        <v>12413</v>
      </c>
      <c r="P2730" t="s">
        <v>386</v>
      </c>
      <c r="Q2730" s="150" t="str">
        <f>IF(JRF!D2743="","",IF(IFERROR(VLOOKUP(JRF!D2743,Checks!N:P,3,0),0)="A","","Inactive account in Use"))</f>
        <v/>
      </c>
      <c r="R2730" t="str">
        <f>IFERROR(IF('Journal Template'!C3142="","",IF(IFERROR(VLOOKUP('Journal Template'!C3142,Checks!N:P,3,0),0)="A","","Inactive account in Use")),"")</f>
        <v/>
      </c>
      <c r="V2730" s="150" t="str">
        <f>IF(JRF!C2743="","",IF(IFERROR(VLOOKUP(JRF!C2743,Checks!S:U,3,0),0)="A","Entry with System fund Dept",""))</f>
        <v/>
      </c>
      <c r="W2730" t="str">
        <f>IFERROR(IF('Journal Template'!D3142="","",IF(IFERROR(VLOOKUP('Journal Template'!D3142,Checks!S:U,3,0),0)="A","Entry with System fund Dept","")),"")</f>
        <v/>
      </c>
      <c r="X2730" t="s">
        <v>12414</v>
      </c>
      <c r="Y2730" t="s">
        <v>389</v>
      </c>
      <c r="Z2730" t="s">
        <v>12415</v>
      </c>
      <c r="AA2730" t="s">
        <v>391</v>
      </c>
      <c r="AB2730" t="s">
        <v>125</v>
      </c>
      <c r="AC2730" s="150" t="str">
        <f>IFERROR(IF(JRF!C2743="","",IF(AND(VLOOKUP(JRF!C2743,X:AA,4,0)=JRF!B2743,VLOOKUP(JRF!C2743,X:Y,2,0)="A"),"","Inactive Dept Combo Error")),"Inactive Dept Combo Error")</f>
        <v/>
      </c>
      <c r="AD2730" t="str">
        <f>IFERROR(IF('Journal Template'!D3142="","",IF(AND(VLOOKUP('Journal Template'!D3142,X:AA,4,0)='Journal Template'!A3142,VLOOKUP('Journal Template'!D3142,X:Y,2,0)="A"),"","Inactive Dept Combo Error")),"")</f>
        <v/>
      </c>
      <c r="AK2730" s="150" t="str">
        <f>IF(JRF!B2743="","",IF(JRF!B2743=IFERROR(VLOOKUP(JRF!B2743,Checks!AI:AI,1,0),0),"Entry in Branch/Satellite BU's",""))</f>
        <v/>
      </c>
      <c r="AL2730" t="str">
        <f>IFERROR(IF('Journal Template'!A3142="","",IF('Journal Template'!A3142=IFERROR(VLOOKUP('Journal Template'!A3142,Checks!AI:AI,1,0),0),"Entry in Branch/Satellite BU's","")),"")</f>
        <v/>
      </c>
      <c r="AO2730" s="171"/>
      <c r="AP2730" s="171"/>
      <c r="AQ2730" s="171"/>
      <c r="AR2730" s="171"/>
      <c r="CI2730" t="str">
        <f>IF(JRF!F2743&gt;0,"",IF(JRF!B2743="","",IF(LEFT(JRF!B2743,1)=IFERROR(VLOOKUP(LEFT(JRF!B2743,1),$CF$2:$CF$5,1,0),0),"Product Code Required",IF(JRF!C2743="","",IF(JRF!C2743=IFERROR(VLOOKUP(JRF!C2743,$CH:$CH,1,0),0),"Product Code Required","NA")))))</f>
        <v/>
      </c>
      <c r="CJ2730" t="str">
        <f>IF(JRF!AV2743&gt;0,"",IF(JRF!Q2743="","",IF(LEFT(JRF!Q2743,1)=IFERROR(VLOOKUP(LEFT(JRF!Q2743,1),$CF$2:$CF$5,1,0),0),"Product Code Required",IF(JRF!V2743="","",IF(JRF!V2743=IFERROR(VLOOKUP(JRF!V2743,$CH:$CH,1,0),0),"Product Code Required","NA")))))</f>
        <v/>
      </c>
      <c r="CK2730" t="str">
        <f>IFERROR(IF(LEN('Journal Template'!F2741)&gt;0,"",IF('Journal Template'!A2741="","",IF(LEFT('Journal Template'!A2741,1)=IFERROR(VLOOKUP(LEFT('Journal Template'!A2741,1),Checks!$CF$2:$CF$5,1,0),0),"Product Code Required",IF('Journal Template'!D2741="","",IF('Journal Template'!D2741=IFERROR(VLOOKUP('Journal Template'!D2741,Checks!$CH:$CH,1,0),0),"Product Code Required","NA"))))),"")</f>
        <v/>
      </c>
    </row>
    <row r="2731" spans="14:89">
      <c r="N2731" t="s">
        <v>12416</v>
      </c>
      <c r="O2731" t="s">
        <v>12417</v>
      </c>
      <c r="P2731" t="s">
        <v>386</v>
      </c>
      <c r="Q2731" s="150" t="str">
        <f>IF(JRF!D2744="","",IF(IFERROR(VLOOKUP(JRF!D2744,Checks!N:P,3,0),0)="A","","Inactive account in Use"))</f>
        <v/>
      </c>
      <c r="R2731" t="str">
        <f>IFERROR(IF('Journal Template'!C3143="","",IF(IFERROR(VLOOKUP('Journal Template'!C3143,Checks!N:P,3,0),0)="A","","Inactive account in Use")),"")</f>
        <v/>
      </c>
      <c r="V2731" s="150" t="str">
        <f>IF(JRF!C2744="","",IF(IFERROR(VLOOKUP(JRF!C2744,Checks!S:U,3,0),0)="A","Entry with System fund Dept",""))</f>
        <v/>
      </c>
      <c r="W2731" t="str">
        <f>IFERROR(IF('Journal Template'!D3143="","",IF(IFERROR(VLOOKUP('Journal Template'!D3143,Checks!S:U,3,0),0)="A","Entry with System fund Dept","")),"")</f>
        <v/>
      </c>
      <c r="X2731" t="s">
        <v>4441</v>
      </c>
      <c r="Y2731" t="s">
        <v>386</v>
      </c>
      <c r="Z2731" t="s">
        <v>12418</v>
      </c>
      <c r="AA2731" t="s">
        <v>391</v>
      </c>
      <c r="AB2731" t="s">
        <v>125</v>
      </c>
      <c r="AC2731" s="150" t="str">
        <f>IFERROR(IF(JRF!C2744="","",IF(AND(VLOOKUP(JRF!C2744,X:AA,4,0)=JRF!B2744,VLOOKUP(JRF!C2744,X:Y,2,0)="A"),"","Inactive Dept Combo Error")),"Inactive Dept Combo Error")</f>
        <v/>
      </c>
      <c r="AD2731" t="str">
        <f>IFERROR(IF('Journal Template'!D3143="","",IF(AND(VLOOKUP('Journal Template'!D3143,X:AA,4,0)='Journal Template'!A3143,VLOOKUP('Journal Template'!D3143,X:Y,2,0)="A"),"","Inactive Dept Combo Error")),"")</f>
        <v/>
      </c>
      <c r="AK2731" s="150" t="str">
        <f>IF(JRF!B2744="","",IF(JRF!B2744=IFERROR(VLOOKUP(JRF!B2744,Checks!AI:AI,1,0),0),"Entry in Branch/Satellite BU's",""))</f>
        <v/>
      </c>
      <c r="AL2731" t="str">
        <f>IFERROR(IF('Journal Template'!A3143="","",IF('Journal Template'!A3143=IFERROR(VLOOKUP('Journal Template'!A3143,Checks!AI:AI,1,0),0),"Entry in Branch/Satellite BU's","")),"")</f>
        <v/>
      </c>
      <c r="AO2731" s="171"/>
      <c r="AP2731" s="171"/>
      <c r="AQ2731" s="171"/>
      <c r="AR2731" s="171"/>
      <c r="CI2731" t="str">
        <f>IF(JRF!F2744&gt;0,"",IF(JRF!B2744="","",IF(LEFT(JRF!B2744,1)=IFERROR(VLOOKUP(LEFT(JRF!B2744,1),$CF$2:$CF$5,1,0),0),"Product Code Required",IF(JRF!C2744="","",IF(JRF!C2744=IFERROR(VLOOKUP(JRF!C2744,$CH:$CH,1,0),0),"Product Code Required","NA")))))</f>
        <v/>
      </c>
      <c r="CJ2731" t="str">
        <f>IF(JRF!AV2744&gt;0,"",IF(JRF!Q2744="","",IF(LEFT(JRF!Q2744,1)=IFERROR(VLOOKUP(LEFT(JRF!Q2744,1),$CF$2:$CF$5,1,0),0),"Product Code Required",IF(JRF!V2744="","",IF(JRF!V2744=IFERROR(VLOOKUP(JRF!V2744,$CH:$CH,1,0),0),"Product Code Required","NA")))))</f>
        <v/>
      </c>
      <c r="CK2731" t="str">
        <f>IFERROR(IF(LEN('Journal Template'!F2742)&gt;0,"",IF('Journal Template'!A2742="","",IF(LEFT('Journal Template'!A2742,1)=IFERROR(VLOOKUP(LEFT('Journal Template'!A2742,1),Checks!$CF$2:$CF$5,1,0),0),"Product Code Required",IF('Journal Template'!D2742="","",IF('Journal Template'!D2742=IFERROR(VLOOKUP('Journal Template'!D2742,Checks!$CH:$CH,1,0),0),"Product Code Required","NA"))))),"")</f>
        <v/>
      </c>
    </row>
    <row r="2732" spans="14:89">
      <c r="N2732" t="s">
        <v>12419</v>
      </c>
      <c r="O2732" t="s">
        <v>12420</v>
      </c>
      <c r="P2732" t="s">
        <v>386</v>
      </c>
      <c r="Q2732" s="150" t="str">
        <f>IF(JRF!D2745="","",IF(IFERROR(VLOOKUP(JRF!D2745,Checks!N:P,3,0),0)="A","","Inactive account in Use"))</f>
        <v/>
      </c>
      <c r="R2732" t="str">
        <f>IFERROR(IF('Journal Template'!C3144="","",IF(IFERROR(VLOOKUP('Journal Template'!C3144,Checks!N:P,3,0),0)="A","","Inactive account in Use")),"")</f>
        <v/>
      </c>
      <c r="V2732" s="150" t="str">
        <f>IF(JRF!C2745="","",IF(IFERROR(VLOOKUP(JRF!C2745,Checks!S:U,3,0),0)="A","Entry with System fund Dept",""))</f>
        <v/>
      </c>
      <c r="W2732" t="str">
        <f>IFERROR(IF('Journal Template'!D3144="","",IF(IFERROR(VLOOKUP('Journal Template'!D3144,Checks!S:U,3,0),0)="A","Entry with System fund Dept","")),"")</f>
        <v/>
      </c>
      <c r="X2732" t="s">
        <v>5318</v>
      </c>
      <c r="Y2732" t="s">
        <v>386</v>
      </c>
      <c r="Z2732" t="s">
        <v>12421</v>
      </c>
      <c r="AA2732" t="s">
        <v>391</v>
      </c>
      <c r="AB2732" t="s">
        <v>125</v>
      </c>
      <c r="AC2732" s="150" t="str">
        <f>IFERROR(IF(JRF!C2745="","",IF(AND(VLOOKUP(JRF!C2745,X:AA,4,0)=JRF!B2745,VLOOKUP(JRF!C2745,X:Y,2,0)="A"),"","Inactive Dept Combo Error")),"Inactive Dept Combo Error")</f>
        <v/>
      </c>
      <c r="AD2732" t="str">
        <f>IFERROR(IF('Journal Template'!D3144="","",IF(AND(VLOOKUP('Journal Template'!D3144,X:AA,4,0)='Journal Template'!A3144,VLOOKUP('Journal Template'!D3144,X:Y,2,0)="A"),"","Inactive Dept Combo Error")),"")</f>
        <v/>
      </c>
      <c r="AK2732" s="150" t="str">
        <f>IF(JRF!B2745="","",IF(JRF!B2745=IFERROR(VLOOKUP(JRF!B2745,Checks!AI:AI,1,0),0),"Entry in Branch/Satellite BU's",""))</f>
        <v/>
      </c>
      <c r="AL2732" t="str">
        <f>IFERROR(IF('Journal Template'!A3144="","",IF('Journal Template'!A3144=IFERROR(VLOOKUP('Journal Template'!A3144,Checks!AI:AI,1,0),0),"Entry in Branch/Satellite BU's","")),"")</f>
        <v/>
      </c>
      <c r="AO2732" s="171"/>
      <c r="AP2732" s="171"/>
      <c r="AQ2732" s="171"/>
      <c r="AR2732" s="171"/>
      <c r="CI2732" t="str">
        <f>IF(JRF!F2745&gt;0,"",IF(JRF!B2745="","",IF(LEFT(JRF!B2745,1)=IFERROR(VLOOKUP(LEFT(JRF!B2745,1),$CF$2:$CF$5,1,0),0),"Product Code Required",IF(JRF!C2745="","",IF(JRF!C2745=IFERROR(VLOOKUP(JRF!C2745,$CH:$CH,1,0),0),"Product Code Required","NA")))))</f>
        <v/>
      </c>
      <c r="CJ2732" t="str">
        <f>IF(JRF!AV2745&gt;0,"",IF(JRF!Q2745="","",IF(LEFT(JRF!Q2745,1)=IFERROR(VLOOKUP(LEFT(JRF!Q2745,1),$CF$2:$CF$5,1,0),0),"Product Code Required",IF(JRF!V2745="","",IF(JRF!V2745=IFERROR(VLOOKUP(JRF!V2745,$CH:$CH,1,0),0),"Product Code Required","NA")))))</f>
        <v/>
      </c>
      <c r="CK2732" t="str">
        <f>IFERROR(IF(LEN('Journal Template'!F2743)&gt;0,"",IF('Journal Template'!A2743="","",IF(LEFT('Journal Template'!A2743,1)=IFERROR(VLOOKUP(LEFT('Journal Template'!A2743,1),Checks!$CF$2:$CF$5,1,0),0),"Product Code Required",IF('Journal Template'!D2743="","",IF('Journal Template'!D2743=IFERROR(VLOOKUP('Journal Template'!D2743,Checks!$CH:$CH,1,0),0),"Product Code Required","NA"))))),"")</f>
        <v/>
      </c>
    </row>
    <row r="2733" spans="14:89">
      <c r="N2733" t="s">
        <v>12422</v>
      </c>
      <c r="O2733" t="s">
        <v>12423</v>
      </c>
      <c r="P2733" t="s">
        <v>386</v>
      </c>
      <c r="Q2733" s="150" t="str">
        <f>IF(JRF!D2746="","",IF(IFERROR(VLOOKUP(JRF!D2746,Checks!N:P,3,0),0)="A","","Inactive account in Use"))</f>
        <v/>
      </c>
      <c r="R2733" t="str">
        <f>IFERROR(IF('Journal Template'!C3145="","",IF(IFERROR(VLOOKUP('Journal Template'!C3145,Checks!N:P,3,0),0)="A","","Inactive account in Use")),"")</f>
        <v/>
      </c>
      <c r="V2733" s="150" t="str">
        <f>IF(JRF!C2746="","",IF(IFERROR(VLOOKUP(JRF!C2746,Checks!S:U,3,0),0)="A","Entry with System fund Dept",""))</f>
        <v/>
      </c>
      <c r="W2733" t="str">
        <f>IFERROR(IF('Journal Template'!D3145="","",IF(IFERROR(VLOOKUP('Journal Template'!D3145,Checks!S:U,3,0),0)="A","Entry with System fund Dept","")),"")</f>
        <v/>
      </c>
      <c r="X2733" t="s">
        <v>1785</v>
      </c>
      <c r="Y2733" t="s">
        <v>386</v>
      </c>
      <c r="Z2733" t="s">
        <v>12424</v>
      </c>
      <c r="AA2733" t="s">
        <v>391</v>
      </c>
      <c r="AB2733" t="s">
        <v>125</v>
      </c>
      <c r="AC2733" s="150" t="str">
        <f>IFERROR(IF(JRF!C2746="","",IF(AND(VLOOKUP(JRF!C2746,X:AA,4,0)=JRF!B2746,VLOOKUP(JRF!C2746,X:Y,2,0)="A"),"","Inactive Dept Combo Error")),"Inactive Dept Combo Error")</f>
        <v/>
      </c>
      <c r="AD2733" t="str">
        <f>IFERROR(IF('Journal Template'!D3145="","",IF(AND(VLOOKUP('Journal Template'!D3145,X:AA,4,0)='Journal Template'!A3145,VLOOKUP('Journal Template'!D3145,X:Y,2,0)="A"),"","Inactive Dept Combo Error")),"")</f>
        <v/>
      </c>
      <c r="AK2733" s="150" t="str">
        <f>IF(JRF!B2746="","",IF(JRF!B2746=IFERROR(VLOOKUP(JRF!B2746,Checks!AI:AI,1,0),0),"Entry in Branch/Satellite BU's",""))</f>
        <v/>
      </c>
      <c r="AL2733" t="str">
        <f>IFERROR(IF('Journal Template'!A3145="","",IF('Journal Template'!A3145=IFERROR(VLOOKUP('Journal Template'!A3145,Checks!AI:AI,1,0),0),"Entry in Branch/Satellite BU's","")),"")</f>
        <v/>
      </c>
      <c r="AO2733" s="171"/>
      <c r="AP2733" s="171"/>
      <c r="AQ2733" s="171"/>
      <c r="AR2733" s="171"/>
      <c r="CI2733" t="str">
        <f>IF(JRF!F2746&gt;0,"",IF(JRF!B2746="","",IF(LEFT(JRF!B2746,1)=IFERROR(VLOOKUP(LEFT(JRF!B2746,1),$CF$2:$CF$5,1,0),0),"Product Code Required",IF(JRF!C2746="","",IF(JRF!C2746=IFERROR(VLOOKUP(JRF!C2746,$CH:$CH,1,0),0),"Product Code Required","NA")))))</f>
        <v/>
      </c>
      <c r="CJ2733" t="str">
        <f>IF(JRF!AV2746&gt;0,"",IF(JRF!Q2746="","",IF(LEFT(JRF!Q2746,1)=IFERROR(VLOOKUP(LEFT(JRF!Q2746,1),$CF$2:$CF$5,1,0),0),"Product Code Required",IF(JRF!V2746="","",IF(JRF!V2746=IFERROR(VLOOKUP(JRF!V2746,$CH:$CH,1,0),0),"Product Code Required","NA")))))</f>
        <v/>
      </c>
      <c r="CK2733" t="str">
        <f>IFERROR(IF(LEN('Journal Template'!F2744)&gt;0,"",IF('Journal Template'!A2744="","",IF(LEFT('Journal Template'!A2744,1)=IFERROR(VLOOKUP(LEFT('Journal Template'!A2744,1),Checks!$CF$2:$CF$5,1,0),0),"Product Code Required",IF('Journal Template'!D2744="","",IF('Journal Template'!D2744=IFERROR(VLOOKUP('Journal Template'!D2744,Checks!$CH:$CH,1,0),0),"Product Code Required","NA"))))),"")</f>
        <v/>
      </c>
    </row>
    <row r="2734" spans="14:89">
      <c r="N2734" t="s">
        <v>12425</v>
      </c>
      <c r="O2734" t="s">
        <v>12426</v>
      </c>
      <c r="P2734" t="s">
        <v>386</v>
      </c>
      <c r="Q2734" s="150" t="str">
        <f>IF(JRF!D2747="","",IF(IFERROR(VLOOKUP(JRF!D2747,Checks!N:P,3,0),0)="A","","Inactive account in Use"))</f>
        <v/>
      </c>
      <c r="R2734" t="str">
        <f>IFERROR(IF('Journal Template'!C3146="","",IF(IFERROR(VLOOKUP('Journal Template'!C3146,Checks!N:P,3,0),0)="A","","Inactive account in Use")),"")</f>
        <v/>
      </c>
      <c r="V2734" s="150" t="str">
        <f>IF(JRF!C2747="","",IF(IFERROR(VLOOKUP(JRF!C2747,Checks!S:U,3,0),0)="A","Entry with System fund Dept",""))</f>
        <v/>
      </c>
      <c r="W2734" t="str">
        <f>IFERROR(IF('Journal Template'!D3146="","",IF(IFERROR(VLOOKUP('Journal Template'!D3146,Checks!S:U,3,0),0)="A","Entry with System fund Dept","")),"")</f>
        <v/>
      </c>
      <c r="X2734" t="s">
        <v>1790</v>
      </c>
      <c r="Y2734" t="s">
        <v>386</v>
      </c>
      <c r="Z2734" t="s">
        <v>12427</v>
      </c>
      <c r="AA2734" t="s">
        <v>391</v>
      </c>
      <c r="AB2734" t="s">
        <v>125</v>
      </c>
      <c r="AC2734" s="150" t="str">
        <f>IFERROR(IF(JRF!C2747="","",IF(AND(VLOOKUP(JRF!C2747,X:AA,4,0)=JRF!B2747,VLOOKUP(JRF!C2747,X:Y,2,0)="A"),"","Inactive Dept Combo Error")),"Inactive Dept Combo Error")</f>
        <v/>
      </c>
      <c r="AD2734" t="str">
        <f>IFERROR(IF('Journal Template'!D3146="","",IF(AND(VLOOKUP('Journal Template'!D3146,X:AA,4,0)='Journal Template'!A3146,VLOOKUP('Journal Template'!D3146,X:Y,2,0)="A"),"","Inactive Dept Combo Error")),"")</f>
        <v/>
      </c>
      <c r="AK2734" s="150" t="str">
        <f>IF(JRF!B2747="","",IF(JRF!B2747=IFERROR(VLOOKUP(JRF!B2747,Checks!AI:AI,1,0),0),"Entry in Branch/Satellite BU's",""))</f>
        <v/>
      </c>
      <c r="AL2734" t="str">
        <f>IFERROR(IF('Journal Template'!A3146="","",IF('Journal Template'!A3146=IFERROR(VLOOKUP('Journal Template'!A3146,Checks!AI:AI,1,0),0),"Entry in Branch/Satellite BU's","")),"")</f>
        <v/>
      </c>
      <c r="AO2734" s="171"/>
      <c r="AP2734" s="171"/>
      <c r="AQ2734" s="171"/>
      <c r="AR2734" s="171"/>
      <c r="CI2734" t="str">
        <f>IF(JRF!F2747&gt;0,"",IF(JRF!B2747="","",IF(LEFT(JRF!B2747,1)=IFERROR(VLOOKUP(LEFT(JRF!B2747,1),$CF$2:$CF$5,1,0),0),"Product Code Required",IF(JRF!C2747="","",IF(JRF!C2747=IFERROR(VLOOKUP(JRF!C2747,$CH:$CH,1,0),0),"Product Code Required","NA")))))</f>
        <v/>
      </c>
      <c r="CJ2734" t="str">
        <f>IF(JRF!AV2747&gt;0,"",IF(JRF!Q2747="","",IF(LEFT(JRF!Q2747,1)=IFERROR(VLOOKUP(LEFT(JRF!Q2747,1),$CF$2:$CF$5,1,0),0),"Product Code Required",IF(JRF!V2747="","",IF(JRF!V2747=IFERROR(VLOOKUP(JRF!V2747,$CH:$CH,1,0),0),"Product Code Required","NA")))))</f>
        <v/>
      </c>
      <c r="CK2734" t="str">
        <f>IFERROR(IF(LEN('Journal Template'!F2745)&gt;0,"",IF('Journal Template'!A2745="","",IF(LEFT('Journal Template'!A2745,1)=IFERROR(VLOOKUP(LEFT('Journal Template'!A2745,1),Checks!$CF$2:$CF$5,1,0),0),"Product Code Required",IF('Journal Template'!D2745="","",IF('Journal Template'!D2745=IFERROR(VLOOKUP('Journal Template'!D2745,Checks!$CH:$CH,1,0),0),"Product Code Required","NA"))))),"")</f>
        <v/>
      </c>
    </row>
    <row r="2735" spans="14:89">
      <c r="N2735" t="s">
        <v>12428</v>
      </c>
      <c r="O2735" t="s">
        <v>12429</v>
      </c>
      <c r="P2735" t="s">
        <v>386</v>
      </c>
      <c r="Q2735" s="150" t="str">
        <f>IF(JRF!D2748="","",IF(IFERROR(VLOOKUP(JRF!D2748,Checks!N:P,3,0),0)="A","","Inactive account in Use"))</f>
        <v/>
      </c>
      <c r="R2735" t="str">
        <f>IFERROR(IF('Journal Template'!C3147="","",IF(IFERROR(VLOOKUP('Journal Template'!C3147,Checks!N:P,3,0),0)="A","","Inactive account in Use")),"")</f>
        <v/>
      </c>
      <c r="V2735" s="150" t="str">
        <f>IF(JRF!C2748="","",IF(IFERROR(VLOOKUP(JRF!C2748,Checks!S:U,3,0),0)="A","Entry with System fund Dept",""))</f>
        <v/>
      </c>
      <c r="W2735" t="str">
        <f>IFERROR(IF('Journal Template'!D3147="","",IF(IFERROR(VLOOKUP('Journal Template'!D3147,Checks!S:U,3,0),0)="A","Entry with System fund Dept","")),"")</f>
        <v/>
      </c>
      <c r="X2735" t="s">
        <v>1795</v>
      </c>
      <c r="Y2735" t="s">
        <v>386</v>
      </c>
      <c r="Z2735" t="s">
        <v>12430</v>
      </c>
      <c r="AA2735" t="s">
        <v>391</v>
      </c>
      <c r="AB2735" t="s">
        <v>125</v>
      </c>
      <c r="AC2735" s="150" t="str">
        <f>IFERROR(IF(JRF!C2748="","",IF(AND(VLOOKUP(JRF!C2748,X:AA,4,0)=JRF!B2748,VLOOKUP(JRF!C2748,X:Y,2,0)="A"),"","Inactive Dept Combo Error")),"Inactive Dept Combo Error")</f>
        <v/>
      </c>
      <c r="AD2735" t="str">
        <f>IFERROR(IF('Journal Template'!D3147="","",IF(AND(VLOOKUP('Journal Template'!D3147,X:AA,4,0)='Journal Template'!A3147,VLOOKUP('Journal Template'!D3147,X:Y,2,0)="A"),"","Inactive Dept Combo Error")),"")</f>
        <v/>
      </c>
      <c r="AK2735" s="150" t="str">
        <f>IF(JRF!B2748="","",IF(JRF!B2748=IFERROR(VLOOKUP(JRF!B2748,Checks!AI:AI,1,0),0),"Entry in Branch/Satellite BU's",""))</f>
        <v/>
      </c>
      <c r="AL2735" t="str">
        <f>IFERROR(IF('Journal Template'!A3147="","",IF('Journal Template'!A3147=IFERROR(VLOOKUP('Journal Template'!A3147,Checks!AI:AI,1,0),0),"Entry in Branch/Satellite BU's","")),"")</f>
        <v/>
      </c>
      <c r="AO2735" s="171"/>
      <c r="AP2735" s="171"/>
      <c r="AQ2735" s="171"/>
      <c r="AR2735" s="171"/>
      <c r="CI2735" t="str">
        <f>IF(JRF!F2748&gt;0,"",IF(JRF!B2748="","",IF(LEFT(JRF!B2748,1)=IFERROR(VLOOKUP(LEFT(JRF!B2748,1),$CF$2:$CF$5,1,0),0),"Product Code Required",IF(JRF!C2748="","",IF(JRF!C2748=IFERROR(VLOOKUP(JRF!C2748,$CH:$CH,1,0),0),"Product Code Required","NA")))))</f>
        <v/>
      </c>
      <c r="CJ2735" t="str">
        <f>IF(JRF!AV2748&gt;0,"",IF(JRF!Q2748="","",IF(LEFT(JRF!Q2748,1)=IFERROR(VLOOKUP(LEFT(JRF!Q2748,1),$CF$2:$CF$5,1,0),0),"Product Code Required",IF(JRF!V2748="","",IF(JRF!V2748=IFERROR(VLOOKUP(JRF!V2748,$CH:$CH,1,0),0),"Product Code Required","NA")))))</f>
        <v/>
      </c>
      <c r="CK2735" t="str">
        <f>IFERROR(IF(LEN('Journal Template'!F2746)&gt;0,"",IF('Journal Template'!A2746="","",IF(LEFT('Journal Template'!A2746,1)=IFERROR(VLOOKUP(LEFT('Journal Template'!A2746,1),Checks!$CF$2:$CF$5,1,0),0),"Product Code Required",IF('Journal Template'!D2746="","",IF('Journal Template'!D2746=IFERROR(VLOOKUP('Journal Template'!D2746,Checks!$CH:$CH,1,0),0),"Product Code Required","NA"))))),"")</f>
        <v/>
      </c>
    </row>
    <row r="2736" spans="14:89">
      <c r="N2736" t="s">
        <v>12431</v>
      </c>
      <c r="O2736" t="s">
        <v>12432</v>
      </c>
      <c r="P2736" t="s">
        <v>386</v>
      </c>
      <c r="Q2736" s="150" t="str">
        <f>IF(JRF!D2749="","",IF(IFERROR(VLOOKUP(JRF!D2749,Checks!N:P,3,0),0)="A","","Inactive account in Use"))</f>
        <v/>
      </c>
      <c r="R2736" t="str">
        <f>IFERROR(IF('Journal Template'!C3148="","",IF(IFERROR(VLOOKUP('Journal Template'!C3148,Checks!N:P,3,0),0)="A","","Inactive account in Use")),"")</f>
        <v/>
      </c>
      <c r="V2736" s="150" t="str">
        <f>IF(JRF!C2749="","",IF(IFERROR(VLOOKUP(JRF!C2749,Checks!S:U,3,0),0)="A","Entry with System fund Dept",""))</f>
        <v/>
      </c>
      <c r="W2736" t="str">
        <f>IFERROR(IF('Journal Template'!D3148="","",IF(IFERROR(VLOOKUP('Journal Template'!D3148,Checks!S:U,3,0),0)="A","Entry with System fund Dept","")),"")</f>
        <v/>
      </c>
      <c r="X2736" t="s">
        <v>1800</v>
      </c>
      <c r="Y2736" t="s">
        <v>386</v>
      </c>
      <c r="Z2736" t="s">
        <v>12433</v>
      </c>
      <c r="AA2736" t="s">
        <v>391</v>
      </c>
      <c r="AB2736" t="s">
        <v>125</v>
      </c>
      <c r="AC2736" s="150" t="str">
        <f>IFERROR(IF(JRF!C2749="","",IF(AND(VLOOKUP(JRF!C2749,X:AA,4,0)=JRF!B2749,VLOOKUP(JRF!C2749,X:Y,2,0)="A"),"","Inactive Dept Combo Error")),"Inactive Dept Combo Error")</f>
        <v/>
      </c>
      <c r="AD2736" t="str">
        <f>IFERROR(IF('Journal Template'!D3148="","",IF(AND(VLOOKUP('Journal Template'!D3148,X:AA,4,0)='Journal Template'!A3148,VLOOKUP('Journal Template'!D3148,X:Y,2,0)="A"),"","Inactive Dept Combo Error")),"")</f>
        <v/>
      </c>
      <c r="AK2736" s="150" t="str">
        <f>IF(JRF!B2749="","",IF(JRF!B2749=IFERROR(VLOOKUP(JRF!B2749,Checks!AI:AI,1,0),0),"Entry in Branch/Satellite BU's",""))</f>
        <v/>
      </c>
      <c r="AL2736" t="str">
        <f>IFERROR(IF('Journal Template'!A3148="","",IF('Journal Template'!A3148=IFERROR(VLOOKUP('Journal Template'!A3148,Checks!AI:AI,1,0),0),"Entry in Branch/Satellite BU's","")),"")</f>
        <v/>
      </c>
      <c r="AO2736" s="171"/>
      <c r="AP2736" s="171"/>
      <c r="AQ2736" s="171"/>
      <c r="AR2736" s="171"/>
      <c r="CI2736" t="str">
        <f>IF(JRF!F2749&gt;0,"",IF(JRF!B2749="","",IF(LEFT(JRF!B2749,1)=IFERROR(VLOOKUP(LEFT(JRF!B2749,1),$CF$2:$CF$5,1,0),0),"Product Code Required",IF(JRF!C2749="","",IF(JRF!C2749=IFERROR(VLOOKUP(JRF!C2749,$CH:$CH,1,0),0),"Product Code Required","NA")))))</f>
        <v/>
      </c>
      <c r="CJ2736" t="str">
        <f>IF(JRF!AV2749&gt;0,"",IF(JRF!Q2749="","",IF(LEFT(JRF!Q2749,1)=IFERROR(VLOOKUP(LEFT(JRF!Q2749,1),$CF$2:$CF$5,1,0),0),"Product Code Required",IF(JRF!V2749="","",IF(JRF!V2749=IFERROR(VLOOKUP(JRF!V2749,$CH:$CH,1,0),0),"Product Code Required","NA")))))</f>
        <v/>
      </c>
      <c r="CK2736" t="str">
        <f>IFERROR(IF(LEN('Journal Template'!F2747)&gt;0,"",IF('Journal Template'!A2747="","",IF(LEFT('Journal Template'!A2747,1)=IFERROR(VLOOKUP(LEFT('Journal Template'!A2747,1),Checks!$CF$2:$CF$5,1,0),0),"Product Code Required",IF('Journal Template'!D2747="","",IF('Journal Template'!D2747=IFERROR(VLOOKUP('Journal Template'!D2747,Checks!$CH:$CH,1,0),0),"Product Code Required","NA"))))),"")</f>
        <v/>
      </c>
    </row>
    <row r="2737" spans="14:89">
      <c r="N2737" t="s">
        <v>12434</v>
      </c>
      <c r="O2737" t="s">
        <v>12435</v>
      </c>
      <c r="P2737" t="s">
        <v>386</v>
      </c>
      <c r="Q2737" s="150" t="str">
        <f>IF(JRF!D2750="","",IF(IFERROR(VLOOKUP(JRF!D2750,Checks!N:P,3,0),0)="A","","Inactive account in Use"))</f>
        <v/>
      </c>
      <c r="R2737" t="str">
        <f>IFERROR(IF('Journal Template'!C3149="","",IF(IFERROR(VLOOKUP('Journal Template'!C3149,Checks!N:P,3,0),0)="A","","Inactive account in Use")),"")</f>
        <v/>
      </c>
      <c r="V2737" s="150" t="str">
        <f>IF(JRF!C2750="","",IF(IFERROR(VLOOKUP(JRF!C2750,Checks!S:U,3,0),0)="A","Entry with System fund Dept",""))</f>
        <v/>
      </c>
      <c r="W2737" t="str">
        <f>IFERROR(IF('Journal Template'!D3149="","",IF(IFERROR(VLOOKUP('Journal Template'!D3149,Checks!S:U,3,0),0)="A","Entry with System fund Dept","")),"")</f>
        <v/>
      </c>
      <c r="X2737" t="s">
        <v>1805</v>
      </c>
      <c r="Y2737" t="s">
        <v>386</v>
      </c>
      <c r="Z2737" t="s">
        <v>12436</v>
      </c>
      <c r="AA2737" t="s">
        <v>391</v>
      </c>
      <c r="AB2737" t="s">
        <v>125</v>
      </c>
      <c r="AC2737" s="150" t="str">
        <f>IFERROR(IF(JRF!C2750="","",IF(AND(VLOOKUP(JRF!C2750,X:AA,4,0)=JRF!B2750,VLOOKUP(JRF!C2750,X:Y,2,0)="A"),"","Inactive Dept Combo Error")),"Inactive Dept Combo Error")</f>
        <v/>
      </c>
      <c r="AD2737" t="str">
        <f>IFERROR(IF('Journal Template'!D3149="","",IF(AND(VLOOKUP('Journal Template'!D3149,X:AA,4,0)='Journal Template'!A3149,VLOOKUP('Journal Template'!D3149,X:Y,2,0)="A"),"","Inactive Dept Combo Error")),"")</f>
        <v/>
      </c>
      <c r="AK2737" s="150" t="str">
        <f>IF(JRF!B2750="","",IF(JRF!B2750=IFERROR(VLOOKUP(JRF!B2750,Checks!AI:AI,1,0),0),"Entry in Branch/Satellite BU's",""))</f>
        <v/>
      </c>
      <c r="AL2737" t="str">
        <f>IFERROR(IF('Journal Template'!A3149="","",IF('Journal Template'!A3149=IFERROR(VLOOKUP('Journal Template'!A3149,Checks!AI:AI,1,0),0),"Entry in Branch/Satellite BU's","")),"")</f>
        <v/>
      </c>
      <c r="AO2737" s="171"/>
      <c r="AP2737" s="171"/>
      <c r="AQ2737" s="171"/>
      <c r="AR2737" s="171"/>
      <c r="CI2737" t="str">
        <f>IF(JRF!F2750&gt;0,"",IF(JRF!B2750="","",IF(LEFT(JRF!B2750,1)=IFERROR(VLOOKUP(LEFT(JRF!B2750,1),$CF$2:$CF$5,1,0),0),"Product Code Required",IF(JRF!C2750="","",IF(JRF!C2750=IFERROR(VLOOKUP(JRF!C2750,$CH:$CH,1,0),0),"Product Code Required","NA")))))</f>
        <v/>
      </c>
      <c r="CJ2737" t="str">
        <f>IF(JRF!AV2750&gt;0,"",IF(JRF!Q2750="","",IF(LEFT(JRF!Q2750,1)=IFERROR(VLOOKUP(LEFT(JRF!Q2750,1),$CF$2:$CF$5,1,0),0),"Product Code Required",IF(JRF!V2750="","",IF(JRF!V2750=IFERROR(VLOOKUP(JRF!V2750,$CH:$CH,1,0),0),"Product Code Required","NA")))))</f>
        <v/>
      </c>
      <c r="CK2737" t="str">
        <f>IFERROR(IF(LEN('Journal Template'!F2748)&gt;0,"",IF('Journal Template'!A2748="","",IF(LEFT('Journal Template'!A2748,1)=IFERROR(VLOOKUP(LEFT('Journal Template'!A2748,1),Checks!$CF$2:$CF$5,1,0),0),"Product Code Required",IF('Journal Template'!D2748="","",IF('Journal Template'!D2748=IFERROR(VLOOKUP('Journal Template'!D2748,Checks!$CH:$CH,1,0),0),"Product Code Required","NA"))))),"")</f>
        <v/>
      </c>
    </row>
    <row r="2738" spans="14:89">
      <c r="N2738" t="s">
        <v>12437</v>
      </c>
      <c r="O2738" t="s">
        <v>12438</v>
      </c>
      <c r="P2738" t="s">
        <v>386</v>
      </c>
      <c r="Q2738" s="150" t="str">
        <f>IF(JRF!D2751="","",IF(IFERROR(VLOOKUP(JRF!D2751,Checks!N:P,3,0),0)="A","","Inactive account in Use"))</f>
        <v/>
      </c>
      <c r="R2738" t="str">
        <f>IFERROR(IF('Journal Template'!C3150="","",IF(IFERROR(VLOOKUP('Journal Template'!C3150,Checks!N:P,3,0),0)="A","","Inactive account in Use")),"")</f>
        <v/>
      </c>
      <c r="V2738" s="150" t="str">
        <f>IF(JRF!C2751="","",IF(IFERROR(VLOOKUP(JRF!C2751,Checks!S:U,3,0),0)="A","Entry with System fund Dept",""))</f>
        <v/>
      </c>
      <c r="W2738" t="str">
        <f>IFERROR(IF('Journal Template'!D3150="","",IF(IFERROR(VLOOKUP('Journal Template'!D3150,Checks!S:U,3,0),0)="A","Entry with System fund Dept","")),"")</f>
        <v/>
      </c>
      <c r="X2738" t="s">
        <v>12439</v>
      </c>
      <c r="Y2738" t="s">
        <v>389</v>
      </c>
      <c r="Z2738" t="s">
        <v>12440</v>
      </c>
      <c r="AA2738" t="s">
        <v>391</v>
      </c>
      <c r="AB2738" t="s">
        <v>125</v>
      </c>
      <c r="AC2738" s="150" t="str">
        <f>IFERROR(IF(JRF!C2751="","",IF(AND(VLOOKUP(JRF!C2751,X:AA,4,0)=JRF!B2751,VLOOKUP(JRF!C2751,X:Y,2,0)="A"),"","Inactive Dept Combo Error")),"Inactive Dept Combo Error")</f>
        <v/>
      </c>
      <c r="AD2738" t="str">
        <f>IFERROR(IF('Journal Template'!D3150="","",IF(AND(VLOOKUP('Journal Template'!D3150,X:AA,4,0)='Journal Template'!A3150,VLOOKUP('Journal Template'!D3150,X:Y,2,0)="A"),"","Inactive Dept Combo Error")),"")</f>
        <v/>
      </c>
      <c r="AK2738" s="150" t="str">
        <f>IF(JRF!B2751="","",IF(JRF!B2751=IFERROR(VLOOKUP(JRF!B2751,Checks!AI:AI,1,0),0),"Entry in Branch/Satellite BU's",""))</f>
        <v/>
      </c>
      <c r="AL2738" t="str">
        <f>IFERROR(IF('Journal Template'!A3150="","",IF('Journal Template'!A3150=IFERROR(VLOOKUP('Journal Template'!A3150,Checks!AI:AI,1,0),0),"Entry in Branch/Satellite BU's","")),"")</f>
        <v/>
      </c>
      <c r="AO2738" s="171"/>
      <c r="AP2738" s="171"/>
      <c r="AQ2738" s="171"/>
      <c r="AR2738" s="171"/>
      <c r="CI2738" t="str">
        <f>IF(JRF!F2751&gt;0,"",IF(JRF!B2751="","",IF(LEFT(JRF!B2751,1)=IFERROR(VLOOKUP(LEFT(JRF!B2751,1),$CF$2:$CF$5,1,0),0),"Product Code Required",IF(JRF!C2751="","",IF(JRF!C2751=IFERROR(VLOOKUP(JRF!C2751,$CH:$CH,1,0),0),"Product Code Required","NA")))))</f>
        <v/>
      </c>
      <c r="CJ2738" t="str">
        <f>IF(JRF!AV2751&gt;0,"",IF(JRF!Q2751="","",IF(LEFT(JRF!Q2751,1)=IFERROR(VLOOKUP(LEFT(JRF!Q2751,1),$CF$2:$CF$5,1,0),0),"Product Code Required",IF(JRF!V2751="","",IF(JRF!V2751=IFERROR(VLOOKUP(JRF!V2751,$CH:$CH,1,0),0),"Product Code Required","NA")))))</f>
        <v/>
      </c>
      <c r="CK2738" t="str">
        <f>IFERROR(IF(LEN('Journal Template'!F2749)&gt;0,"",IF('Journal Template'!A2749="","",IF(LEFT('Journal Template'!A2749,1)=IFERROR(VLOOKUP(LEFT('Journal Template'!A2749,1),Checks!$CF$2:$CF$5,1,0),0),"Product Code Required",IF('Journal Template'!D2749="","",IF('Journal Template'!D2749=IFERROR(VLOOKUP('Journal Template'!D2749,Checks!$CH:$CH,1,0),0),"Product Code Required","NA"))))),"")</f>
        <v/>
      </c>
    </row>
    <row r="2739" spans="14:89">
      <c r="N2739" t="s">
        <v>12441</v>
      </c>
      <c r="O2739" t="s">
        <v>12442</v>
      </c>
      <c r="P2739" t="s">
        <v>386</v>
      </c>
      <c r="Q2739" s="150" t="str">
        <f>IF(JRF!D2752="","",IF(IFERROR(VLOOKUP(JRF!D2752,Checks!N:P,3,0),0)="A","","Inactive account in Use"))</f>
        <v/>
      </c>
      <c r="R2739" t="str">
        <f>IFERROR(IF('Journal Template'!C3151="","",IF(IFERROR(VLOOKUP('Journal Template'!C3151,Checks!N:P,3,0),0)="A","","Inactive account in Use")),"")</f>
        <v/>
      </c>
      <c r="V2739" s="150" t="str">
        <f>IF(JRF!C2752="","",IF(IFERROR(VLOOKUP(JRF!C2752,Checks!S:U,3,0),0)="A","Entry with System fund Dept",""))</f>
        <v/>
      </c>
      <c r="W2739" t="str">
        <f>IFERROR(IF('Journal Template'!D3151="","",IF(IFERROR(VLOOKUP('Journal Template'!D3151,Checks!S:U,3,0),0)="A","Entry with System fund Dept","")),"")</f>
        <v/>
      </c>
      <c r="X2739" t="s">
        <v>12443</v>
      </c>
      <c r="Y2739" t="s">
        <v>389</v>
      </c>
      <c r="Z2739" t="s">
        <v>12444</v>
      </c>
      <c r="AA2739" t="s">
        <v>391</v>
      </c>
      <c r="AB2739" t="s">
        <v>125</v>
      </c>
      <c r="AC2739" s="150" t="str">
        <f>IFERROR(IF(JRF!C2752="","",IF(AND(VLOOKUP(JRF!C2752,X:AA,4,0)=JRF!B2752,VLOOKUP(JRF!C2752,X:Y,2,0)="A"),"","Inactive Dept Combo Error")),"Inactive Dept Combo Error")</f>
        <v/>
      </c>
      <c r="AD2739" t="str">
        <f>IFERROR(IF('Journal Template'!D3151="","",IF(AND(VLOOKUP('Journal Template'!D3151,X:AA,4,0)='Journal Template'!A3151,VLOOKUP('Journal Template'!D3151,X:Y,2,0)="A"),"","Inactive Dept Combo Error")),"")</f>
        <v/>
      </c>
      <c r="AK2739" s="150" t="str">
        <f>IF(JRF!B2752="","",IF(JRF!B2752=IFERROR(VLOOKUP(JRF!B2752,Checks!AI:AI,1,0),0),"Entry in Branch/Satellite BU's",""))</f>
        <v/>
      </c>
      <c r="AL2739" t="str">
        <f>IFERROR(IF('Journal Template'!A3151="","",IF('Journal Template'!A3151=IFERROR(VLOOKUP('Journal Template'!A3151,Checks!AI:AI,1,0),0),"Entry in Branch/Satellite BU's","")),"")</f>
        <v/>
      </c>
      <c r="AO2739" s="171"/>
      <c r="AP2739" s="171"/>
      <c r="AQ2739" s="171"/>
      <c r="AR2739" s="171"/>
      <c r="CI2739" t="str">
        <f>IF(JRF!F2752&gt;0,"",IF(JRF!B2752="","",IF(LEFT(JRF!B2752,1)=IFERROR(VLOOKUP(LEFT(JRF!B2752,1),$CF$2:$CF$5,1,0),0),"Product Code Required",IF(JRF!C2752="","",IF(JRF!C2752=IFERROR(VLOOKUP(JRF!C2752,$CH:$CH,1,0),0),"Product Code Required","NA")))))</f>
        <v/>
      </c>
      <c r="CJ2739" t="str">
        <f>IF(JRF!AV2752&gt;0,"",IF(JRF!Q2752="","",IF(LEFT(JRF!Q2752,1)=IFERROR(VLOOKUP(LEFT(JRF!Q2752,1),$CF$2:$CF$5,1,0),0),"Product Code Required",IF(JRF!V2752="","",IF(JRF!V2752=IFERROR(VLOOKUP(JRF!V2752,$CH:$CH,1,0),0),"Product Code Required","NA")))))</f>
        <v/>
      </c>
      <c r="CK2739" t="str">
        <f>IFERROR(IF(LEN('Journal Template'!F2750)&gt;0,"",IF('Journal Template'!A2750="","",IF(LEFT('Journal Template'!A2750,1)=IFERROR(VLOOKUP(LEFT('Journal Template'!A2750,1),Checks!$CF$2:$CF$5,1,0),0),"Product Code Required",IF('Journal Template'!D2750="","",IF('Journal Template'!D2750=IFERROR(VLOOKUP('Journal Template'!D2750,Checks!$CH:$CH,1,0),0),"Product Code Required","NA"))))),"")</f>
        <v/>
      </c>
    </row>
    <row r="2740" spans="14:89">
      <c r="N2740" t="s">
        <v>12445</v>
      </c>
      <c r="O2740" t="s">
        <v>12446</v>
      </c>
      <c r="P2740" t="s">
        <v>389</v>
      </c>
      <c r="Q2740" s="150" t="str">
        <f>IF(JRF!D2753="","",IF(IFERROR(VLOOKUP(JRF!D2753,Checks!N:P,3,0),0)="A","","Inactive account in Use"))</f>
        <v/>
      </c>
      <c r="R2740" t="str">
        <f>IFERROR(IF('Journal Template'!C3152="","",IF(IFERROR(VLOOKUP('Journal Template'!C3152,Checks!N:P,3,0),0)="A","","Inactive account in Use")),"")</f>
        <v/>
      </c>
      <c r="V2740" s="150" t="str">
        <f>IF(JRF!C2753="","",IF(IFERROR(VLOOKUP(JRF!C2753,Checks!S:U,3,0),0)="A","Entry with System fund Dept",""))</f>
        <v/>
      </c>
      <c r="W2740" t="str">
        <f>IFERROR(IF('Journal Template'!D3152="","",IF(IFERROR(VLOOKUP('Journal Template'!D3152,Checks!S:U,3,0),0)="A","Entry with System fund Dept","")),"")</f>
        <v/>
      </c>
      <c r="X2740" t="s">
        <v>4446</v>
      </c>
      <c r="Y2740" t="s">
        <v>386</v>
      </c>
      <c r="Z2740" t="s">
        <v>12447</v>
      </c>
      <c r="AA2740" t="s">
        <v>391</v>
      </c>
      <c r="AB2740" t="s">
        <v>125</v>
      </c>
      <c r="AC2740" s="150" t="str">
        <f>IFERROR(IF(JRF!C2753="","",IF(AND(VLOOKUP(JRF!C2753,X:AA,4,0)=JRF!B2753,VLOOKUP(JRF!C2753,X:Y,2,0)="A"),"","Inactive Dept Combo Error")),"Inactive Dept Combo Error")</f>
        <v/>
      </c>
      <c r="AD2740" t="str">
        <f>IFERROR(IF('Journal Template'!D3152="","",IF(AND(VLOOKUP('Journal Template'!D3152,X:AA,4,0)='Journal Template'!A3152,VLOOKUP('Journal Template'!D3152,X:Y,2,0)="A"),"","Inactive Dept Combo Error")),"")</f>
        <v/>
      </c>
      <c r="AK2740" s="150" t="str">
        <f>IF(JRF!B2753="","",IF(JRF!B2753=IFERROR(VLOOKUP(JRF!B2753,Checks!AI:AI,1,0),0),"Entry in Branch/Satellite BU's",""))</f>
        <v/>
      </c>
      <c r="AL2740" t="str">
        <f>IFERROR(IF('Journal Template'!A3152="","",IF('Journal Template'!A3152=IFERROR(VLOOKUP('Journal Template'!A3152,Checks!AI:AI,1,0),0),"Entry in Branch/Satellite BU's","")),"")</f>
        <v/>
      </c>
      <c r="AO2740" s="171"/>
      <c r="AP2740" s="171"/>
      <c r="AQ2740" s="171"/>
      <c r="AR2740" s="171"/>
      <c r="CI2740" t="str">
        <f>IF(JRF!F2753&gt;0,"",IF(JRF!B2753="","",IF(LEFT(JRF!B2753,1)=IFERROR(VLOOKUP(LEFT(JRF!B2753,1),$CF$2:$CF$5,1,0),0),"Product Code Required",IF(JRF!C2753="","",IF(JRF!C2753=IFERROR(VLOOKUP(JRF!C2753,$CH:$CH,1,0),0),"Product Code Required","NA")))))</f>
        <v/>
      </c>
      <c r="CJ2740" t="str">
        <f>IF(JRF!AV2753&gt;0,"",IF(JRF!Q2753="","",IF(LEFT(JRF!Q2753,1)=IFERROR(VLOOKUP(LEFT(JRF!Q2753,1),$CF$2:$CF$5,1,0),0),"Product Code Required",IF(JRF!V2753="","",IF(JRF!V2753=IFERROR(VLOOKUP(JRF!V2753,$CH:$CH,1,0),0),"Product Code Required","NA")))))</f>
        <v/>
      </c>
      <c r="CK2740" t="str">
        <f>IFERROR(IF(LEN('Journal Template'!F2751)&gt;0,"",IF('Journal Template'!A2751="","",IF(LEFT('Journal Template'!A2751,1)=IFERROR(VLOOKUP(LEFT('Journal Template'!A2751,1),Checks!$CF$2:$CF$5,1,0),0),"Product Code Required",IF('Journal Template'!D2751="","",IF('Journal Template'!D2751=IFERROR(VLOOKUP('Journal Template'!D2751,Checks!$CH:$CH,1,0),0),"Product Code Required","NA"))))),"")</f>
        <v/>
      </c>
    </row>
    <row r="2741" spans="14:89">
      <c r="N2741" t="s">
        <v>12448</v>
      </c>
      <c r="O2741" t="s">
        <v>12263</v>
      </c>
      <c r="P2741" t="s">
        <v>389</v>
      </c>
      <c r="Q2741" s="150" t="str">
        <f>IF(JRF!D2754="","",IF(IFERROR(VLOOKUP(JRF!D2754,Checks!N:P,3,0),0)="A","","Inactive account in Use"))</f>
        <v/>
      </c>
      <c r="R2741" t="str">
        <f>IFERROR(IF('Journal Template'!C3153="","",IF(IFERROR(VLOOKUP('Journal Template'!C3153,Checks!N:P,3,0),0)="A","","Inactive account in Use")),"")</f>
        <v/>
      </c>
      <c r="V2741" s="150" t="str">
        <f>IF(JRF!C2754="","",IF(IFERROR(VLOOKUP(JRF!C2754,Checks!S:U,3,0),0)="A","Entry with System fund Dept",""))</f>
        <v/>
      </c>
      <c r="W2741" t="str">
        <f>IFERROR(IF('Journal Template'!D3153="","",IF(IFERROR(VLOOKUP('Journal Template'!D3153,Checks!S:U,3,0),0)="A","Entry with System fund Dept","")),"")</f>
        <v/>
      </c>
      <c r="X2741" t="s">
        <v>1808</v>
      </c>
      <c r="Y2741" t="s">
        <v>386</v>
      </c>
      <c r="Z2741" t="s">
        <v>12449</v>
      </c>
      <c r="AA2741" t="s">
        <v>391</v>
      </c>
      <c r="AB2741" t="s">
        <v>125</v>
      </c>
      <c r="AC2741" s="150" t="str">
        <f>IFERROR(IF(JRF!C2754="","",IF(AND(VLOOKUP(JRF!C2754,X:AA,4,0)=JRF!B2754,VLOOKUP(JRF!C2754,X:Y,2,0)="A"),"","Inactive Dept Combo Error")),"Inactive Dept Combo Error")</f>
        <v/>
      </c>
      <c r="AD2741" t="str">
        <f>IFERROR(IF('Journal Template'!D3153="","",IF(AND(VLOOKUP('Journal Template'!D3153,X:AA,4,0)='Journal Template'!A3153,VLOOKUP('Journal Template'!D3153,X:Y,2,0)="A"),"","Inactive Dept Combo Error")),"")</f>
        <v/>
      </c>
      <c r="AK2741" s="150" t="str">
        <f>IF(JRF!B2754="","",IF(JRF!B2754=IFERROR(VLOOKUP(JRF!B2754,Checks!AI:AI,1,0),0),"Entry in Branch/Satellite BU's",""))</f>
        <v/>
      </c>
      <c r="AL2741" t="str">
        <f>IFERROR(IF('Journal Template'!A3153="","",IF('Journal Template'!A3153=IFERROR(VLOOKUP('Journal Template'!A3153,Checks!AI:AI,1,0),0),"Entry in Branch/Satellite BU's","")),"")</f>
        <v/>
      </c>
      <c r="AO2741" s="171"/>
      <c r="AP2741" s="171"/>
      <c r="AQ2741" s="171"/>
      <c r="AR2741" s="171"/>
      <c r="CI2741" t="str">
        <f>IF(JRF!F2754&gt;0,"",IF(JRF!B2754="","",IF(LEFT(JRF!B2754,1)=IFERROR(VLOOKUP(LEFT(JRF!B2754,1),$CF$2:$CF$5,1,0),0),"Product Code Required",IF(JRF!C2754="","",IF(JRF!C2754=IFERROR(VLOOKUP(JRF!C2754,$CH:$CH,1,0),0),"Product Code Required","NA")))))</f>
        <v/>
      </c>
      <c r="CJ2741" t="str">
        <f>IF(JRF!AV2754&gt;0,"",IF(JRF!Q2754="","",IF(LEFT(JRF!Q2754,1)=IFERROR(VLOOKUP(LEFT(JRF!Q2754,1),$CF$2:$CF$5,1,0),0),"Product Code Required",IF(JRF!V2754="","",IF(JRF!V2754=IFERROR(VLOOKUP(JRF!V2754,$CH:$CH,1,0),0),"Product Code Required","NA")))))</f>
        <v/>
      </c>
      <c r="CK2741" t="str">
        <f>IFERROR(IF(LEN('Journal Template'!F2752)&gt;0,"",IF('Journal Template'!A2752="","",IF(LEFT('Journal Template'!A2752,1)=IFERROR(VLOOKUP(LEFT('Journal Template'!A2752,1),Checks!$CF$2:$CF$5,1,0),0),"Product Code Required",IF('Journal Template'!D2752="","",IF('Journal Template'!D2752=IFERROR(VLOOKUP('Journal Template'!D2752,Checks!$CH:$CH,1,0),0),"Product Code Required","NA"))))),"")</f>
        <v/>
      </c>
    </row>
    <row r="2742" spans="14:89">
      <c r="N2742" t="s">
        <v>12450</v>
      </c>
      <c r="O2742" t="s">
        <v>12266</v>
      </c>
      <c r="P2742" t="s">
        <v>389</v>
      </c>
      <c r="Q2742" s="150" t="str">
        <f>IF(JRF!D2755="","",IF(IFERROR(VLOOKUP(JRF!D2755,Checks!N:P,3,0),0)="A","","Inactive account in Use"))</f>
        <v/>
      </c>
      <c r="R2742" t="str">
        <f>IFERROR(IF('Journal Template'!C3154="","",IF(IFERROR(VLOOKUP('Journal Template'!C3154,Checks!N:P,3,0),0)="A","","Inactive account in Use")),"")</f>
        <v/>
      </c>
      <c r="V2742" s="150" t="str">
        <f>IF(JRF!C2755="","",IF(IFERROR(VLOOKUP(JRF!C2755,Checks!S:U,3,0),0)="A","Entry with System fund Dept",""))</f>
        <v/>
      </c>
      <c r="W2742" t="str">
        <f>IFERROR(IF('Journal Template'!D3154="","",IF(IFERROR(VLOOKUP('Journal Template'!D3154,Checks!S:U,3,0),0)="A","Entry with System fund Dept","")),"")</f>
        <v/>
      </c>
      <c r="X2742" t="s">
        <v>1813</v>
      </c>
      <c r="Y2742" t="s">
        <v>386</v>
      </c>
      <c r="Z2742" t="s">
        <v>12451</v>
      </c>
      <c r="AA2742" t="s">
        <v>391</v>
      </c>
      <c r="AB2742" t="s">
        <v>125</v>
      </c>
      <c r="AC2742" s="150" t="str">
        <f>IFERROR(IF(JRF!C2755="","",IF(AND(VLOOKUP(JRF!C2755,X:AA,4,0)=JRF!B2755,VLOOKUP(JRF!C2755,X:Y,2,0)="A"),"","Inactive Dept Combo Error")),"Inactive Dept Combo Error")</f>
        <v/>
      </c>
      <c r="AD2742" t="str">
        <f>IFERROR(IF('Journal Template'!D3154="","",IF(AND(VLOOKUP('Journal Template'!D3154,X:AA,4,0)='Journal Template'!A3154,VLOOKUP('Journal Template'!D3154,X:Y,2,0)="A"),"","Inactive Dept Combo Error")),"")</f>
        <v/>
      </c>
      <c r="AK2742" s="150" t="str">
        <f>IF(JRF!B2755="","",IF(JRF!B2755=IFERROR(VLOOKUP(JRF!B2755,Checks!AI:AI,1,0),0),"Entry in Branch/Satellite BU's",""))</f>
        <v/>
      </c>
      <c r="AL2742" t="str">
        <f>IFERROR(IF('Journal Template'!A3154="","",IF('Journal Template'!A3154=IFERROR(VLOOKUP('Journal Template'!A3154,Checks!AI:AI,1,0),0),"Entry in Branch/Satellite BU's","")),"")</f>
        <v/>
      </c>
      <c r="AO2742" s="171"/>
      <c r="AP2742" s="171"/>
      <c r="AQ2742" s="171"/>
      <c r="AR2742" s="171"/>
      <c r="CI2742" t="str">
        <f>IF(JRF!F2755&gt;0,"",IF(JRF!B2755="","",IF(LEFT(JRF!B2755,1)=IFERROR(VLOOKUP(LEFT(JRF!B2755,1),$CF$2:$CF$5,1,0),0),"Product Code Required",IF(JRF!C2755="","",IF(JRF!C2755=IFERROR(VLOOKUP(JRF!C2755,$CH:$CH,1,0),0),"Product Code Required","NA")))))</f>
        <v/>
      </c>
      <c r="CJ2742" t="str">
        <f>IF(JRF!AV2755&gt;0,"",IF(JRF!Q2755="","",IF(LEFT(JRF!Q2755,1)=IFERROR(VLOOKUP(LEFT(JRF!Q2755,1),$CF$2:$CF$5,1,0),0),"Product Code Required",IF(JRF!V2755="","",IF(JRF!V2755=IFERROR(VLOOKUP(JRF!V2755,$CH:$CH,1,0),0),"Product Code Required","NA")))))</f>
        <v/>
      </c>
      <c r="CK2742" t="str">
        <f>IFERROR(IF(LEN('Journal Template'!F2753)&gt;0,"",IF('Journal Template'!A2753="","",IF(LEFT('Journal Template'!A2753,1)=IFERROR(VLOOKUP(LEFT('Journal Template'!A2753,1),Checks!$CF$2:$CF$5,1,0),0),"Product Code Required",IF('Journal Template'!D2753="","",IF('Journal Template'!D2753=IFERROR(VLOOKUP('Journal Template'!D2753,Checks!$CH:$CH,1,0),0),"Product Code Required","NA"))))),"")</f>
        <v/>
      </c>
    </row>
    <row r="2743" spans="14:89">
      <c r="N2743" t="s">
        <v>12452</v>
      </c>
      <c r="O2743" t="s">
        <v>12453</v>
      </c>
      <c r="P2743" t="s">
        <v>389</v>
      </c>
      <c r="Q2743" s="150" t="str">
        <f>IF(JRF!D2756="","",IF(IFERROR(VLOOKUP(JRF!D2756,Checks!N:P,3,0),0)="A","","Inactive account in Use"))</f>
        <v/>
      </c>
      <c r="R2743" t="str">
        <f>IFERROR(IF('Journal Template'!C3155="","",IF(IFERROR(VLOOKUP('Journal Template'!C3155,Checks!N:P,3,0),0)="A","","Inactive account in Use")),"")</f>
        <v/>
      </c>
      <c r="V2743" s="150" t="str">
        <f>IF(JRF!C2756="","",IF(IFERROR(VLOOKUP(JRF!C2756,Checks!S:U,3,0),0)="A","Entry with System fund Dept",""))</f>
        <v/>
      </c>
      <c r="W2743" t="str">
        <f>IFERROR(IF('Journal Template'!D3155="","",IF(IFERROR(VLOOKUP('Journal Template'!D3155,Checks!S:U,3,0),0)="A","Entry with System fund Dept","")),"")</f>
        <v/>
      </c>
      <c r="X2743" t="s">
        <v>4451</v>
      </c>
      <c r="Y2743" t="s">
        <v>386</v>
      </c>
      <c r="Z2743" t="s">
        <v>12454</v>
      </c>
      <c r="AA2743" t="s">
        <v>391</v>
      </c>
      <c r="AB2743" t="s">
        <v>125</v>
      </c>
      <c r="AC2743" s="150" t="str">
        <f>IFERROR(IF(JRF!C2756="","",IF(AND(VLOOKUP(JRF!C2756,X:AA,4,0)=JRF!B2756,VLOOKUP(JRF!C2756,X:Y,2,0)="A"),"","Inactive Dept Combo Error")),"Inactive Dept Combo Error")</f>
        <v/>
      </c>
      <c r="AD2743" t="str">
        <f>IFERROR(IF('Journal Template'!D3155="","",IF(AND(VLOOKUP('Journal Template'!D3155,X:AA,4,0)='Journal Template'!A3155,VLOOKUP('Journal Template'!D3155,X:Y,2,0)="A"),"","Inactive Dept Combo Error")),"")</f>
        <v/>
      </c>
      <c r="AK2743" s="150" t="str">
        <f>IF(JRF!B2756="","",IF(JRF!B2756=IFERROR(VLOOKUP(JRF!B2756,Checks!AI:AI,1,0),0),"Entry in Branch/Satellite BU's",""))</f>
        <v/>
      </c>
      <c r="AL2743" t="str">
        <f>IFERROR(IF('Journal Template'!A3155="","",IF('Journal Template'!A3155=IFERROR(VLOOKUP('Journal Template'!A3155,Checks!AI:AI,1,0),0),"Entry in Branch/Satellite BU's","")),"")</f>
        <v/>
      </c>
      <c r="AO2743" s="171"/>
      <c r="AP2743" s="171"/>
      <c r="AQ2743" s="171"/>
      <c r="AR2743" s="171"/>
      <c r="CI2743" t="str">
        <f>IF(JRF!F2756&gt;0,"",IF(JRF!B2756="","",IF(LEFT(JRF!B2756,1)=IFERROR(VLOOKUP(LEFT(JRF!B2756,1),$CF$2:$CF$5,1,0),0),"Product Code Required",IF(JRF!C2756="","",IF(JRF!C2756=IFERROR(VLOOKUP(JRF!C2756,$CH:$CH,1,0),0),"Product Code Required","NA")))))</f>
        <v/>
      </c>
      <c r="CJ2743" t="str">
        <f>IF(JRF!AV2756&gt;0,"",IF(JRF!Q2756="","",IF(LEFT(JRF!Q2756,1)=IFERROR(VLOOKUP(LEFT(JRF!Q2756,1),$CF$2:$CF$5,1,0),0),"Product Code Required",IF(JRF!V2756="","",IF(JRF!V2756=IFERROR(VLOOKUP(JRF!V2756,$CH:$CH,1,0),0),"Product Code Required","NA")))))</f>
        <v/>
      </c>
      <c r="CK2743" t="str">
        <f>IFERROR(IF(LEN('Journal Template'!F2754)&gt;0,"",IF('Journal Template'!A2754="","",IF(LEFT('Journal Template'!A2754,1)=IFERROR(VLOOKUP(LEFT('Journal Template'!A2754,1),Checks!$CF$2:$CF$5,1,0),0),"Product Code Required",IF('Journal Template'!D2754="","",IF('Journal Template'!D2754=IFERROR(VLOOKUP('Journal Template'!D2754,Checks!$CH:$CH,1,0),0),"Product Code Required","NA"))))),"")</f>
        <v/>
      </c>
    </row>
    <row r="2744" spans="14:89">
      <c r="N2744" t="s">
        <v>12455</v>
      </c>
      <c r="O2744" t="s">
        <v>12456</v>
      </c>
      <c r="P2744" t="s">
        <v>389</v>
      </c>
      <c r="Q2744" s="150" t="str">
        <f>IF(JRF!D2757="","",IF(IFERROR(VLOOKUP(JRF!D2757,Checks!N:P,3,0),0)="A","","Inactive account in Use"))</f>
        <v/>
      </c>
      <c r="R2744" t="str">
        <f>IFERROR(IF('Journal Template'!C3156="","",IF(IFERROR(VLOOKUP('Journal Template'!C3156,Checks!N:P,3,0),0)="A","","Inactive account in Use")),"")</f>
        <v/>
      </c>
      <c r="V2744" s="150" t="str">
        <f>IF(JRF!C2757="","",IF(IFERROR(VLOOKUP(JRF!C2757,Checks!S:U,3,0),0)="A","Entry with System fund Dept",""))</f>
        <v/>
      </c>
      <c r="W2744" t="str">
        <f>IFERROR(IF('Journal Template'!D3156="","",IF(IFERROR(VLOOKUP('Journal Template'!D3156,Checks!S:U,3,0),0)="A","Entry with System fund Dept","")),"")</f>
        <v/>
      </c>
      <c r="X2744" t="s">
        <v>5421</v>
      </c>
      <c r="Y2744" t="s">
        <v>386</v>
      </c>
      <c r="Z2744" t="s">
        <v>12457</v>
      </c>
      <c r="AA2744" t="s">
        <v>391</v>
      </c>
      <c r="AB2744" t="s">
        <v>125</v>
      </c>
      <c r="AC2744" s="150" t="str">
        <f>IFERROR(IF(JRF!C2757="","",IF(AND(VLOOKUP(JRF!C2757,X:AA,4,0)=JRF!B2757,VLOOKUP(JRF!C2757,X:Y,2,0)="A"),"","Inactive Dept Combo Error")),"Inactive Dept Combo Error")</f>
        <v/>
      </c>
      <c r="AD2744" t="str">
        <f>IFERROR(IF('Journal Template'!D3156="","",IF(AND(VLOOKUP('Journal Template'!D3156,X:AA,4,0)='Journal Template'!A3156,VLOOKUP('Journal Template'!D3156,X:Y,2,0)="A"),"","Inactive Dept Combo Error")),"")</f>
        <v/>
      </c>
      <c r="AK2744" s="150" t="str">
        <f>IF(JRF!B2757="","",IF(JRF!B2757=IFERROR(VLOOKUP(JRF!B2757,Checks!AI:AI,1,0),0),"Entry in Branch/Satellite BU's",""))</f>
        <v/>
      </c>
      <c r="AL2744" t="str">
        <f>IFERROR(IF('Journal Template'!A3156="","",IF('Journal Template'!A3156=IFERROR(VLOOKUP('Journal Template'!A3156,Checks!AI:AI,1,0),0),"Entry in Branch/Satellite BU's","")),"")</f>
        <v/>
      </c>
      <c r="AO2744" s="171"/>
      <c r="AP2744" s="171"/>
      <c r="AQ2744" s="171"/>
      <c r="AR2744" s="171"/>
      <c r="CI2744" t="str">
        <f>IF(JRF!F2757&gt;0,"",IF(JRF!B2757="","",IF(LEFT(JRF!B2757,1)=IFERROR(VLOOKUP(LEFT(JRF!B2757,1),$CF$2:$CF$5,1,0),0),"Product Code Required",IF(JRF!C2757="","",IF(JRF!C2757=IFERROR(VLOOKUP(JRF!C2757,$CH:$CH,1,0),0),"Product Code Required","NA")))))</f>
        <v/>
      </c>
      <c r="CJ2744" t="str">
        <f>IF(JRF!AV2757&gt;0,"",IF(JRF!Q2757="","",IF(LEFT(JRF!Q2757,1)=IFERROR(VLOOKUP(LEFT(JRF!Q2757,1),$CF$2:$CF$5,1,0),0),"Product Code Required",IF(JRF!V2757="","",IF(JRF!V2757=IFERROR(VLOOKUP(JRF!V2757,$CH:$CH,1,0),0),"Product Code Required","NA")))))</f>
        <v/>
      </c>
      <c r="CK2744" t="str">
        <f>IFERROR(IF(LEN('Journal Template'!F2755)&gt;0,"",IF('Journal Template'!A2755="","",IF(LEFT('Journal Template'!A2755,1)=IFERROR(VLOOKUP(LEFT('Journal Template'!A2755,1),Checks!$CF$2:$CF$5,1,0),0),"Product Code Required",IF('Journal Template'!D2755="","",IF('Journal Template'!D2755=IFERROR(VLOOKUP('Journal Template'!D2755,Checks!$CH:$CH,1,0),0),"Product Code Required","NA"))))),"")</f>
        <v/>
      </c>
    </row>
    <row r="2745" spans="14:89">
      <c r="N2745" t="s">
        <v>12458</v>
      </c>
      <c r="O2745" t="s">
        <v>12459</v>
      </c>
      <c r="P2745" t="s">
        <v>389</v>
      </c>
      <c r="Q2745" s="150" t="str">
        <f>IF(JRF!D2758="","",IF(IFERROR(VLOOKUP(JRF!D2758,Checks!N:P,3,0),0)="A","","Inactive account in Use"))</f>
        <v/>
      </c>
      <c r="R2745" t="str">
        <f>IFERROR(IF('Journal Template'!C3157="","",IF(IFERROR(VLOOKUP('Journal Template'!C3157,Checks!N:P,3,0),0)="A","","Inactive account in Use")),"")</f>
        <v/>
      </c>
      <c r="V2745" s="150" t="str">
        <f>IF(JRF!C2758="","",IF(IFERROR(VLOOKUP(JRF!C2758,Checks!S:U,3,0),0)="A","Entry with System fund Dept",""))</f>
        <v/>
      </c>
      <c r="W2745" t="str">
        <f>IFERROR(IF('Journal Template'!D3157="","",IF(IFERROR(VLOOKUP('Journal Template'!D3157,Checks!S:U,3,0),0)="A","Entry with System fund Dept","")),"")</f>
        <v/>
      </c>
      <c r="X2745" t="s">
        <v>4208</v>
      </c>
      <c r="Y2745" t="s">
        <v>386</v>
      </c>
      <c r="Z2745" t="s">
        <v>3769</v>
      </c>
      <c r="AA2745" t="s">
        <v>391</v>
      </c>
      <c r="AB2745" t="s">
        <v>125</v>
      </c>
      <c r="AC2745" s="150" t="str">
        <f>IFERROR(IF(JRF!C2758="","",IF(AND(VLOOKUP(JRF!C2758,X:AA,4,0)=JRF!B2758,VLOOKUP(JRF!C2758,X:Y,2,0)="A"),"","Inactive Dept Combo Error")),"Inactive Dept Combo Error")</f>
        <v/>
      </c>
      <c r="AD2745" t="str">
        <f>IFERROR(IF('Journal Template'!D3157="","",IF(AND(VLOOKUP('Journal Template'!D3157,X:AA,4,0)='Journal Template'!A3157,VLOOKUP('Journal Template'!D3157,X:Y,2,0)="A"),"","Inactive Dept Combo Error")),"")</f>
        <v/>
      </c>
      <c r="AK2745" s="150" t="str">
        <f>IF(JRF!B2758="","",IF(JRF!B2758=IFERROR(VLOOKUP(JRF!B2758,Checks!AI:AI,1,0),0),"Entry in Branch/Satellite BU's",""))</f>
        <v/>
      </c>
      <c r="AL2745" t="str">
        <f>IFERROR(IF('Journal Template'!A3157="","",IF('Journal Template'!A3157=IFERROR(VLOOKUP('Journal Template'!A3157,Checks!AI:AI,1,0),0),"Entry in Branch/Satellite BU's","")),"")</f>
        <v/>
      </c>
      <c r="AO2745" s="171"/>
      <c r="AP2745" s="171"/>
      <c r="AQ2745" s="171"/>
      <c r="AR2745" s="171"/>
      <c r="CI2745" t="str">
        <f>IF(JRF!F2758&gt;0,"",IF(JRF!B2758="","",IF(LEFT(JRF!B2758,1)=IFERROR(VLOOKUP(LEFT(JRF!B2758,1),$CF$2:$CF$5,1,0),0),"Product Code Required",IF(JRF!C2758="","",IF(JRF!C2758=IFERROR(VLOOKUP(JRF!C2758,$CH:$CH,1,0),0),"Product Code Required","NA")))))</f>
        <v/>
      </c>
      <c r="CJ2745" t="str">
        <f>IF(JRF!AV2758&gt;0,"",IF(JRF!Q2758="","",IF(LEFT(JRF!Q2758,1)=IFERROR(VLOOKUP(LEFT(JRF!Q2758,1),$CF$2:$CF$5,1,0),0),"Product Code Required",IF(JRF!V2758="","",IF(JRF!V2758=IFERROR(VLOOKUP(JRF!V2758,$CH:$CH,1,0),0),"Product Code Required","NA")))))</f>
        <v/>
      </c>
      <c r="CK2745" t="str">
        <f>IFERROR(IF(LEN('Journal Template'!F2756)&gt;0,"",IF('Journal Template'!A2756="","",IF(LEFT('Journal Template'!A2756,1)=IFERROR(VLOOKUP(LEFT('Journal Template'!A2756,1),Checks!$CF$2:$CF$5,1,0),0),"Product Code Required",IF('Journal Template'!D2756="","",IF('Journal Template'!D2756=IFERROR(VLOOKUP('Journal Template'!D2756,Checks!$CH:$CH,1,0),0),"Product Code Required","NA"))))),"")</f>
        <v/>
      </c>
    </row>
    <row r="2746" spans="14:89">
      <c r="N2746" t="s">
        <v>12460</v>
      </c>
      <c r="O2746" t="s">
        <v>12461</v>
      </c>
      <c r="P2746" t="s">
        <v>386</v>
      </c>
      <c r="Q2746" s="150" t="str">
        <f>IF(JRF!D2759="","",IF(IFERROR(VLOOKUP(JRF!D2759,Checks!N:P,3,0),0)="A","","Inactive account in Use"))</f>
        <v/>
      </c>
      <c r="R2746" t="str">
        <f>IFERROR(IF('Journal Template'!C3158="","",IF(IFERROR(VLOOKUP('Journal Template'!C3158,Checks!N:P,3,0),0)="A","","Inactive account in Use")),"")</f>
        <v/>
      </c>
      <c r="V2746" s="150" t="str">
        <f>IF(JRF!C2759="","",IF(IFERROR(VLOOKUP(JRF!C2759,Checks!S:U,3,0),0)="A","Entry with System fund Dept",""))</f>
        <v/>
      </c>
      <c r="W2746" t="str">
        <f>IFERROR(IF('Journal Template'!D3158="","",IF(IFERROR(VLOOKUP('Journal Template'!D3158,Checks!S:U,3,0),0)="A","Entry with System fund Dept","")),"")</f>
        <v/>
      </c>
      <c r="X2746" t="s">
        <v>12462</v>
      </c>
      <c r="Y2746" t="s">
        <v>386</v>
      </c>
      <c r="Z2746" t="s">
        <v>12463</v>
      </c>
      <c r="AA2746" t="s">
        <v>391</v>
      </c>
      <c r="AB2746" t="s">
        <v>125</v>
      </c>
      <c r="AC2746" s="150" t="str">
        <f>IFERROR(IF(JRF!C2759="","",IF(AND(VLOOKUP(JRF!C2759,X:AA,4,0)=JRF!B2759,VLOOKUP(JRF!C2759,X:Y,2,0)="A"),"","Inactive Dept Combo Error")),"Inactive Dept Combo Error")</f>
        <v/>
      </c>
      <c r="AD2746" t="str">
        <f>IFERROR(IF('Journal Template'!D3158="","",IF(AND(VLOOKUP('Journal Template'!D3158,X:AA,4,0)='Journal Template'!A3158,VLOOKUP('Journal Template'!D3158,X:Y,2,0)="A"),"","Inactive Dept Combo Error")),"")</f>
        <v/>
      </c>
      <c r="AK2746" s="150" t="str">
        <f>IF(JRF!B2759="","",IF(JRF!B2759=IFERROR(VLOOKUP(JRF!B2759,Checks!AI:AI,1,0),0),"Entry in Branch/Satellite BU's",""))</f>
        <v/>
      </c>
      <c r="AL2746" t="str">
        <f>IFERROR(IF('Journal Template'!A3158="","",IF('Journal Template'!A3158=IFERROR(VLOOKUP('Journal Template'!A3158,Checks!AI:AI,1,0),0),"Entry in Branch/Satellite BU's","")),"")</f>
        <v/>
      </c>
      <c r="AO2746" s="171"/>
      <c r="AP2746" s="171"/>
      <c r="AQ2746" s="171"/>
      <c r="AR2746" s="171"/>
      <c r="CI2746" t="str">
        <f>IF(JRF!F2759&gt;0,"",IF(JRF!B2759="","",IF(LEFT(JRF!B2759,1)=IFERROR(VLOOKUP(LEFT(JRF!B2759,1),$CF$2:$CF$5,1,0),0),"Product Code Required",IF(JRF!C2759="","",IF(JRF!C2759=IFERROR(VLOOKUP(JRF!C2759,$CH:$CH,1,0),0),"Product Code Required","NA")))))</f>
        <v/>
      </c>
      <c r="CJ2746" t="str">
        <f>IF(JRF!AV2759&gt;0,"",IF(JRF!Q2759="","",IF(LEFT(JRF!Q2759,1)=IFERROR(VLOOKUP(LEFT(JRF!Q2759,1),$CF$2:$CF$5,1,0),0),"Product Code Required",IF(JRF!V2759="","",IF(JRF!V2759=IFERROR(VLOOKUP(JRF!V2759,$CH:$CH,1,0),0),"Product Code Required","NA")))))</f>
        <v/>
      </c>
      <c r="CK2746" t="str">
        <f>IFERROR(IF(LEN('Journal Template'!F2757)&gt;0,"",IF('Journal Template'!A2757="","",IF(LEFT('Journal Template'!A2757,1)=IFERROR(VLOOKUP(LEFT('Journal Template'!A2757,1),Checks!$CF$2:$CF$5,1,0),0),"Product Code Required",IF('Journal Template'!D2757="","",IF('Journal Template'!D2757=IFERROR(VLOOKUP('Journal Template'!D2757,Checks!$CH:$CH,1,0),0),"Product Code Required","NA"))))),"")</f>
        <v/>
      </c>
    </row>
    <row r="2747" spans="14:89">
      <c r="N2747" t="s">
        <v>12464</v>
      </c>
      <c r="O2747" t="s">
        <v>12465</v>
      </c>
      <c r="P2747" t="s">
        <v>386</v>
      </c>
      <c r="Q2747" s="150" t="str">
        <f>IF(JRF!D2760="","",IF(IFERROR(VLOOKUP(JRF!D2760,Checks!N:P,3,0),0)="A","","Inactive account in Use"))</f>
        <v/>
      </c>
      <c r="R2747" t="str">
        <f>IFERROR(IF('Journal Template'!C3159="","",IF(IFERROR(VLOOKUP('Journal Template'!C3159,Checks!N:P,3,0),0)="A","","Inactive account in Use")),"")</f>
        <v/>
      </c>
      <c r="V2747" s="150" t="str">
        <f>IF(JRF!C2760="","",IF(IFERROR(VLOOKUP(JRF!C2760,Checks!S:U,3,0),0)="A","Entry with System fund Dept",""))</f>
        <v/>
      </c>
      <c r="W2747" t="str">
        <f>IFERROR(IF('Journal Template'!D3159="","",IF(IFERROR(VLOOKUP('Journal Template'!D3159,Checks!S:U,3,0),0)="A","Entry with System fund Dept","")),"")</f>
        <v/>
      </c>
      <c r="X2747" t="s">
        <v>7317</v>
      </c>
      <c r="Y2747" t="s">
        <v>386</v>
      </c>
      <c r="Z2747" t="s">
        <v>12466</v>
      </c>
      <c r="AA2747" t="s">
        <v>391</v>
      </c>
      <c r="AB2747" t="s">
        <v>125</v>
      </c>
      <c r="AC2747" s="150" t="str">
        <f>IFERROR(IF(JRF!C2760="","",IF(AND(VLOOKUP(JRF!C2760,X:AA,4,0)=JRF!B2760,VLOOKUP(JRF!C2760,X:Y,2,0)="A"),"","Inactive Dept Combo Error")),"Inactive Dept Combo Error")</f>
        <v/>
      </c>
      <c r="AD2747" t="str">
        <f>IFERROR(IF('Journal Template'!D3159="","",IF(AND(VLOOKUP('Journal Template'!D3159,X:AA,4,0)='Journal Template'!A3159,VLOOKUP('Journal Template'!D3159,X:Y,2,0)="A"),"","Inactive Dept Combo Error")),"")</f>
        <v/>
      </c>
      <c r="AK2747" s="150" t="str">
        <f>IF(JRF!B2760="","",IF(JRF!B2760=IFERROR(VLOOKUP(JRF!B2760,Checks!AI:AI,1,0),0),"Entry in Branch/Satellite BU's",""))</f>
        <v/>
      </c>
      <c r="AL2747" t="str">
        <f>IFERROR(IF('Journal Template'!A3159="","",IF('Journal Template'!A3159=IFERROR(VLOOKUP('Journal Template'!A3159,Checks!AI:AI,1,0),0),"Entry in Branch/Satellite BU's","")),"")</f>
        <v/>
      </c>
      <c r="AO2747" s="171"/>
      <c r="AP2747" s="171"/>
      <c r="AQ2747" s="171"/>
      <c r="AR2747" s="171"/>
      <c r="CI2747" t="str">
        <f>IF(JRF!F2760&gt;0,"",IF(JRF!B2760="","",IF(LEFT(JRF!B2760,1)=IFERROR(VLOOKUP(LEFT(JRF!B2760,1),$CF$2:$CF$5,1,0),0),"Product Code Required",IF(JRF!C2760="","",IF(JRF!C2760=IFERROR(VLOOKUP(JRF!C2760,$CH:$CH,1,0),0),"Product Code Required","NA")))))</f>
        <v/>
      </c>
      <c r="CJ2747" t="str">
        <f>IF(JRF!AV2760&gt;0,"",IF(JRF!Q2760="","",IF(LEFT(JRF!Q2760,1)=IFERROR(VLOOKUP(LEFT(JRF!Q2760,1),$CF$2:$CF$5,1,0),0),"Product Code Required",IF(JRF!V2760="","",IF(JRF!V2760=IFERROR(VLOOKUP(JRF!V2760,$CH:$CH,1,0),0),"Product Code Required","NA")))))</f>
        <v/>
      </c>
      <c r="CK2747" t="str">
        <f>IFERROR(IF(LEN('Journal Template'!F2758)&gt;0,"",IF('Journal Template'!A2758="","",IF(LEFT('Journal Template'!A2758,1)=IFERROR(VLOOKUP(LEFT('Journal Template'!A2758,1),Checks!$CF$2:$CF$5,1,0),0),"Product Code Required",IF('Journal Template'!D2758="","",IF('Journal Template'!D2758=IFERROR(VLOOKUP('Journal Template'!D2758,Checks!$CH:$CH,1,0),0),"Product Code Required","NA"))))),"")</f>
        <v/>
      </c>
    </row>
    <row r="2748" spans="14:89">
      <c r="N2748" t="s">
        <v>12467</v>
      </c>
      <c r="O2748" t="s">
        <v>12468</v>
      </c>
      <c r="P2748" t="s">
        <v>386</v>
      </c>
      <c r="Q2748" s="150" t="str">
        <f>IF(JRF!D2761="","",IF(IFERROR(VLOOKUP(JRF!D2761,Checks!N:P,3,0),0)="A","","Inactive account in Use"))</f>
        <v/>
      </c>
      <c r="R2748" t="str">
        <f>IFERROR(IF('Journal Template'!C3160="","",IF(IFERROR(VLOOKUP('Journal Template'!C3160,Checks!N:P,3,0),0)="A","","Inactive account in Use")),"")</f>
        <v/>
      </c>
      <c r="V2748" s="150" t="str">
        <f>IF(JRF!C2761="","",IF(IFERROR(VLOOKUP(JRF!C2761,Checks!S:U,3,0),0)="A","Entry with System fund Dept",""))</f>
        <v/>
      </c>
      <c r="W2748" t="str">
        <f>IFERROR(IF('Journal Template'!D3160="","",IF(IFERROR(VLOOKUP('Journal Template'!D3160,Checks!S:U,3,0),0)="A","Entry with System fund Dept","")),"")</f>
        <v/>
      </c>
      <c r="X2748" t="s">
        <v>4026</v>
      </c>
      <c r="Y2748" t="s">
        <v>386</v>
      </c>
      <c r="Z2748" t="s">
        <v>12469</v>
      </c>
      <c r="AA2748" t="s">
        <v>391</v>
      </c>
      <c r="AB2748" t="s">
        <v>125</v>
      </c>
      <c r="AC2748" s="150" t="str">
        <f>IFERROR(IF(JRF!C2761="","",IF(AND(VLOOKUP(JRF!C2761,X:AA,4,0)=JRF!B2761,VLOOKUP(JRF!C2761,X:Y,2,0)="A"),"","Inactive Dept Combo Error")),"Inactive Dept Combo Error")</f>
        <v/>
      </c>
      <c r="AD2748" t="str">
        <f>IFERROR(IF('Journal Template'!D3160="","",IF(AND(VLOOKUP('Journal Template'!D3160,X:AA,4,0)='Journal Template'!A3160,VLOOKUP('Journal Template'!D3160,X:Y,2,0)="A"),"","Inactive Dept Combo Error")),"")</f>
        <v/>
      </c>
      <c r="AK2748" s="150" t="str">
        <f>IF(JRF!B2761="","",IF(JRF!B2761=IFERROR(VLOOKUP(JRF!B2761,Checks!AI:AI,1,0),0),"Entry in Branch/Satellite BU's",""))</f>
        <v/>
      </c>
      <c r="AL2748" t="str">
        <f>IFERROR(IF('Journal Template'!A3160="","",IF('Journal Template'!A3160=IFERROR(VLOOKUP('Journal Template'!A3160,Checks!AI:AI,1,0),0),"Entry in Branch/Satellite BU's","")),"")</f>
        <v/>
      </c>
      <c r="AO2748" s="171"/>
      <c r="AP2748" s="171"/>
      <c r="AQ2748" s="171"/>
      <c r="AR2748" s="171"/>
      <c r="CI2748" t="str">
        <f>IF(JRF!F2761&gt;0,"",IF(JRF!B2761="","",IF(LEFT(JRF!B2761,1)=IFERROR(VLOOKUP(LEFT(JRF!B2761,1),$CF$2:$CF$5,1,0),0),"Product Code Required",IF(JRF!C2761="","",IF(JRF!C2761=IFERROR(VLOOKUP(JRF!C2761,$CH:$CH,1,0),0),"Product Code Required","NA")))))</f>
        <v/>
      </c>
      <c r="CJ2748" t="str">
        <f>IF(JRF!AV2761&gt;0,"",IF(JRF!Q2761="","",IF(LEFT(JRF!Q2761,1)=IFERROR(VLOOKUP(LEFT(JRF!Q2761,1),$CF$2:$CF$5,1,0),0),"Product Code Required",IF(JRF!V2761="","",IF(JRF!V2761=IFERROR(VLOOKUP(JRF!V2761,$CH:$CH,1,0),0),"Product Code Required","NA")))))</f>
        <v/>
      </c>
      <c r="CK2748" t="str">
        <f>IFERROR(IF(LEN('Journal Template'!F2759)&gt;0,"",IF('Journal Template'!A2759="","",IF(LEFT('Journal Template'!A2759,1)=IFERROR(VLOOKUP(LEFT('Journal Template'!A2759,1),Checks!$CF$2:$CF$5,1,0),0),"Product Code Required",IF('Journal Template'!D2759="","",IF('Journal Template'!D2759=IFERROR(VLOOKUP('Journal Template'!D2759,Checks!$CH:$CH,1,0),0),"Product Code Required","NA"))))),"")</f>
        <v/>
      </c>
    </row>
    <row r="2749" spans="14:89">
      <c r="N2749" t="s">
        <v>12470</v>
      </c>
      <c r="O2749" t="s">
        <v>12471</v>
      </c>
      <c r="P2749" t="s">
        <v>386</v>
      </c>
      <c r="Q2749" s="150" t="str">
        <f>IF(JRF!D2762="","",IF(IFERROR(VLOOKUP(JRF!D2762,Checks!N:P,3,0),0)="A","","Inactive account in Use"))</f>
        <v/>
      </c>
      <c r="R2749" t="str">
        <f>IFERROR(IF('Journal Template'!C3161="","",IF(IFERROR(VLOOKUP('Journal Template'!C3161,Checks!N:P,3,0),0)="A","","Inactive account in Use")),"")</f>
        <v/>
      </c>
      <c r="V2749" s="150" t="str">
        <f>IF(JRF!C2762="","",IF(IFERROR(VLOOKUP(JRF!C2762,Checks!S:U,3,0),0)="A","Entry with System fund Dept",""))</f>
        <v/>
      </c>
      <c r="W2749" t="str">
        <f>IFERROR(IF('Journal Template'!D3161="","",IF(IFERROR(VLOOKUP('Journal Template'!D3161,Checks!S:U,3,0),0)="A","Entry with System fund Dept","")),"")</f>
        <v/>
      </c>
      <c r="X2749" t="s">
        <v>12472</v>
      </c>
      <c r="Y2749" t="s">
        <v>386</v>
      </c>
      <c r="Z2749" t="s">
        <v>12473</v>
      </c>
      <c r="AA2749" t="s">
        <v>391</v>
      </c>
      <c r="AB2749" t="s">
        <v>125</v>
      </c>
      <c r="AC2749" s="150" t="str">
        <f>IFERROR(IF(JRF!C2762="","",IF(AND(VLOOKUP(JRF!C2762,X:AA,4,0)=JRF!B2762,VLOOKUP(JRF!C2762,X:Y,2,0)="A"),"","Inactive Dept Combo Error")),"Inactive Dept Combo Error")</f>
        <v/>
      </c>
      <c r="AD2749" t="str">
        <f>IFERROR(IF('Journal Template'!D3161="","",IF(AND(VLOOKUP('Journal Template'!D3161,X:AA,4,0)='Journal Template'!A3161,VLOOKUP('Journal Template'!D3161,X:Y,2,0)="A"),"","Inactive Dept Combo Error")),"")</f>
        <v/>
      </c>
      <c r="AK2749" s="150" t="str">
        <f>IF(JRF!B2762="","",IF(JRF!B2762=IFERROR(VLOOKUP(JRF!B2762,Checks!AI:AI,1,0),0),"Entry in Branch/Satellite BU's",""))</f>
        <v/>
      </c>
      <c r="AL2749" t="str">
        <f>IFERROR(IF('Journal Template'!A3161="","",IF('Journal Template'!A3161=IFERROR(VLOOKUP('Journal Template'!A3161,Checks!AI:AI,1,0),0),"Entry in Branch/Satellite BU's","")),"")</f>
        <v/>
      </c>
      <c r="AO2749" s="171"/>
      <c r="AP2749" s="171"/>
      <c r="AQ2749" s="171"/>
      <c r="AR2749" s="171"/>
      <c r="CI2749" t="str">
        <f>IF(JRF!F2762&gt;0,"",IF(JRF!B2762="","",IF(LEFT(JRF!B2762,1)=IFERROR(VLOOKUP(LEFT(JRF!B2762,1),$CF$2:$CF$5,1,0),0),"Product Code Required",IF(JRF!C2762="","",IF(JRF!C2762=IFERROR(VLOOKUP(JRF!C2762,$CH:$CH,1,0),0),"Product Code Required","NA")))))</f>
        <v/>
      </c>
      <c r="CJ2749" t="str">
        <f>IF(JRF!AV2762&gt;0,"",IF(JRF!Q2762="","",IF(LEFT(JRF!Q2762,1)=IFERROR(VLOOKUP(LEFT(JRF!Q2762,1),$CF$2:$CF$5,1,0),0),"Product Code Required",IF(JRF!V2762="","",IF(JRF!V2762=IFERROR(VLOOKUP(JRF!V2762,$CH:$CH,1,0),0),"Product Code Required","NA")))))</f>
        <v/>
      </c>
      <c r="CK2749" t="str">
        <f>IFERROR(IF(LEN('Journal Template'!F2760)&gt;0,"",IF('Journal Template'!A2760="","",IF(LEFT('Journal Template'!A2760,1)=IFERROR(VLOOKUP(LEFT('Journal Template'!A2760,1),Checks!$CF$2:$CF$5,1,0),0),"Product Code Required",IF('Journal Template'!D2760="","",IF('Journal Template'!D2760=IFERROR(VLOOKUP('Journal Template'!D2760,Checks!$CH:$CH,1,0),0),"Product Code Required","NA"))))),"")</f>
        <v/>
      </c>
    </row>
    <row r="2750" spans="14:89">
      <c r="N2750" t="s">
        <v>12474</v>
      </c>
      <c r="O2750" t="s">
        <v>12475</v>
      </c>
      <c r="P2750" t="s">
        <v>386</v>
      </c>
      <c r="Q2750" s="150" t="str">
        <f>IF(JRF!D2763="","",IF(IFERROR(VLOOKUP(JRF!D2763,Checks!N:P,3,0),0)="A","","Inactive account in Use"))</f>
        <v/>
      </c>
      <c r="R2750" t="str">
        <f>IFERROR(IF('Journal Template'!C3162="","",IF(IFERROR(VLOOKUP('Journal Template'!C3162,Checks!N:P,3,0),0)="A","","Inactive account in Use")),"")</f>
        <v/>
      </c>
      <c r="V2750" s="150" t="str">
        <f>IF(JRF!C2763="","",IF(IFERROR(VLOOKUP(JRF!C2763,Checks!S:U,3,0),0)="A","Entry with System fund Dept",""))</f>
        <v/>
      </c>
      <c r="W2750" t="str">
        <f>IFERROR(IF('Journal Template'!D3162="","",IF(IFERROR(VLOOKUP('Journal Template'!D3162,Checks!S:U,3,0),0)="A","Entry with System fund Dept","")),"")</f>
        <v/>
      </c>
      <c r="X2750" t="s">
        <v>12476</v>
      </c>
      <c r="Y2750" t="s">
        <v>386</v>
      </c>
      <c r="Z2750" t="s">
        <v>12477</v>
      </c>
      <c r="AA2750" t="s">
        <v>391</v>
      </c>
      <c r="AB2750" t="s">
        <v>125</v>
      </c>
      <c r="AC2750" s="150" t="str">
        <f>IFERROR(IF(JRF!C2763="","",IF(AND(VLOOKUP(JRF!C2763,X:AA,4,0)=JRF!B2763,VLOOKUP(JRF!C2763,X:Y,2,0)="A"),"","Inactive Dept Combo Error")),"Inactive Dept Combo Error")</f>
        <v/>
      </c>
      <c r="AD2750" t="str">
        <f>IFERROR(IF('Journal Template'!D3162="","",IF(AND(VLOOKUP('Journal Template'!D3162,X:AA,4,0)='Journal Template'!A3162,VLOOKUP('Journal Template'!D3162,X:Y,2,0)="A"),"","Inactive Dept Combo Error")),"")</f>
        <v/>
      </c>
      <c r="AK2750" s="150" t="str">
        <f>IF(JRF!B2763="","",IF(JRF!B2763=IFERROR(VLOOKUP(JRF!B2763,Checks!AI:AI,1,0),0),"Entry in Branch/Satellite BU's",""))</f>
        <v/>
      </c>
      <c r="AL2750" t="str">
        <f>IFERROR(IF('Journal Template'!A3162="","",IF('Journal Template'!A3162=IFERROR(VLOOKUP('Journal Template'!A3162,Checks!AI:AI,1,0),0),"Entry in Branch/Satellite BU's","")),"")</f>
        <v/>
      </c>
      <c r="AO2750" s="171"/>
      <c r="AP2750" s="171"/>
      <c r="AQ2750" s="171"/>
      <c r="AR2750" s="171"/>
      <c r="CI2750" t="str">
        <f>IF(JRF!F2763&gt;0,"",IF(JRF!B2763="","",IF(LEFT(JRF!B2763,1)=IFERROR(VLOOKUP(LEFT(JRF!B2763,1),$CF$2:$CF$5,1,0),0),"Product Code Required",IF(JRF!C2763="","",IF(JRF!C2763=IFERROR(VLOOKUP(JRF!C2763,$CH:$CH,1,0),0),"Product Code Required","NA")))))</f>
        <v/>
      </c>
      <c r="CJ2750" t="str">
        <f>IF(JRF!AV2763&gt;0,"",IF(JRF!Q2763="","",IF(LEFT(JRF!Q2763,1)=IFERROR(VLOOKUP(LEFT(JRF!Q2763,1),$CF$2:$CF$5,1,0),0),"Product Code Required",IF(JRF!V2763="","",IF(JRF!V2763=IFERROR(VLOOKUP(JRF!V2763,$CH:$CH,1,0),0),"Product Code Required","NA")))))</f>
        <v/>
      </c>
      <c r="CK2750" t="str">
        <f>IFERROR(IF(LEN('Journal Template'!F2761)&gt;0,"",IF('Journal Template'!A2761="","",IF(LEFT('Journal Template'!A2761,1)=IFERROR(VLOOKUP(LEFT('Journal Template'!A2761,1),Checks!$CF$2:$CF$5,1,0),0),"Product Code Required",IF('Journal Template'!D2761="","",IF('Journal Template'!D2761=IFERROR(VLOOKUP('Journal Template'!D2761,Checks!$CH:$CH,1,0),0),"Product Code Required","NA"))))),"")</f>
        <v/>
      </c>
    </row>
    <row r="2751" spans="14:89">
      <c r="N2751" t="s">
        <v>12478</v>
      </c>
      <c r="O2751" t="s">
        <v>12479</v>
      </c>
      <c r="P2751" t="s">
        <v>386</v>
      </c>
      <c r="Q2751" s="150" t="str">
        <f>IF(JRF!D2764="","",IF(IFERROR(VLOOKUP(JRF!D2764,Checks!N:P,3,0),0)="A","","Inactive account in Use"))</f>
        <v/>
      </c>
      <c r="R2751" t="str">
        <f>IFERROR(IF('Journal Template'!C3163="","",IF(IFERROR(VLOOKUP('Journal Template'!C3163,Checks!N:P,3,0),0)="A","","Inactive account in Use")),"")</f>
        <v/>
      </c>
      <c r="V2751" s="150" t="str">
        <f>IF(JRF!C2764="","",IF(IFERROR(VLOOKUP(JRF!C2764,Checks!S:U,3,0),0)="A","Entry with System fund Dept",""))</f>
        <v/>
      </c>
      <c r="W2751" t="str">
        <f>IFERROR(IF('Journal Template'!D3163="","",IF(IFERROR(VLOOKUP('Journal Template'!D3163,Checks!S:U,3,0),0)="A","Entry with System fund Dept","")),"")</f>
        <v/>
      </c>
      <c r="X2751" t="s">
        <v>1816</v>
      </c>
      <c r="Y2751" t="s">
        <v>386</v>
      </c>
      <c r="Z2751" t="s">
        <v>12480</v>
      </c>
      <c r="AA2751" t="s">
        <v>391</v>
      </c>
      <c r="AB2751" t="s">
        <v>125</v>
      </c>
      <c r="AC2751" s="150" t="str">
        <f>IFERROR(IF(JRF!C2764="","",IF(AND(VLOOKUP(JRF!C2764,X:AA,4,0)=JRF!B2764,VLOOKUP(JRF!C2764,X:Y,2,0)="A"),"","Inactive Dept Combo Error")),"Inactive Dept Combo Error")</f>
        <v/>
      </c>
      <c r="AD2751" t="str">
        <f>IFERROR(IF('Journal Template'!D3163="","",IF(AND(VLOOKUP('Journal Template'!D3163,X:AA,4,0)='Journal Template'!A3163,VLOOKUP('Journal Template'!D3163,X:Y,2,0)="A"),"","Inactive Dept Combo Error")),"")</f>
        <v/>
      </c>
      <c r="AK2751" s="150" t="str">
        <f>IF(JRF!B2764="","",IF(JRF!B2764=IFERROR(VLOOKUP(JRF!B2764,Checks!AI:AI,1,0),0),"Entry in Branch/Satellite BU's",""))</f>
        <v/>
      </c>
      <c r="AL2751" t="str">
        <f>IFERROR(IF('Journal Template'!A3163="","",IF('Journal Template'!A3163=IFERROR(VLOOKUP('Journal Template'!A3163,Checks!AI:AI,1,0),0),"Entry in Branch/Satellite BU's","")),"")</f>
        <v/>
      </c>
      <c r="AO2751" s="171"/>
      <c r="AP2751" s="171"/>
      <c r="AQ2751" s="171"/>
      <c r="AR2751" s="171"/>
      <c r="CI2751" t="str">
        <f>IF(JRF!F2764&gt;0,"",IF(JRF!B2764="","",IF(LEFT(JRF!B2764,1)=IFERROR(VLOOKUP(LEFT(JRF!B2764,1),$CF$2:$CF$5,1,0),0),"Product Code Required",IF(JRF!C2764="","",IF(JRF!C2764=IFERROR(VLOOKUP(JRF!C2764,$CH:$CH,1,0),0),"Product Code Required","NA")))))</f>
        <v/>
      </c>
      <c r="CJ2751" t="str">
        <f>IF(JRF!AV2764&gt;0,"",IF(JRF!Q2764="","",IF(LEFT(JRF!Q2764,1)=IFERROR(VLOOKUP(LEFT(JRF!Q2764,1),$CF$2:$CF$5,1,0),0),"Product Code Required",IF(JRF!V2764="","",IF(JRF!V2764=IFERROR(VLOOKUP(JRF!V2764,$CH:$CH,1,0),0),"Product Code Required","NA")))))</f>
        <v/>
      </c>
      <c r="CK2751" t="str">
        <f>IFERROR(IF(LEN('Journal Template'!F2762)&gt;0,"",IF('Journal Template'!A2762="","",IF(LEFT('Journal Template'!A2762,1)=IFERROR(VLOOKUP(LEFT('Journal Template'!A2762,1),Checks!$CF$2:$CF$5,1,0),0),"Product Code Required",IF('Journal Template'!D2762="","",IF('Journal Template'!D2762=IFERROR(VLOOKUP('Journal Template'!D2762,Checks!$CH:$CH,1,0),0),"Product Code Required","NA"))))),"")</f>
        <v/>
      </c>
    </row>
    <row r="2752" spans="14:89">
      <c r="N2752" t="s">
        <v>12481</v>
      </c>
      <c r="O2752" t="s">
        <v>12482</v>
      </c>
      <c r="P2752" t="s">
        <v>386</v>
      </c>
      <c r="Q2752" s="150" t="str">
        <f>IF(JRF!D2765="","",IF(IFERROR(VLOOKUP(JRF!D2765,Checks!N:P,3,0),0)="A","","Inactive account in Use"))</f>
        <v/>
      </c>
      <c r="R2752" t="str">
        <f>IFERROR(IF('Journal Template'!C3164="","",IF(IFERROR(VLOOKUP('Journal Template'!C3164,Checks!N:P,3,0),0)="A","","Inactive account in Use")),"")</f>
        <v/>
      </c>
      <c r="V2752" s="150" t="str">
        <f>IF(JRF!C2765="","",IF(IFERROR(VLOOKUP(JRF!C2765,Checks!S:U,3,0),0)="A","Entry with System fund Dept",""))</f>
        <v/>
      </c>
      <c r="W2752" t="str">
        <f>IFERROR(IF('Journal Template'!D3164="","",IF(IFERROR(VLOOKUP('Journal Template'!D3164,Checks!S:U,3,0),0)="A","Entry with System fund Dept","")),"")</f>
        <v/>
      </c>
      <c r="X2752" t="s">
        <v>4031</v>
      </c>
      <c r="Y2752" t="s">
        <v>386</v>
      </c>
      <c r="Z2752" t="s">
        <v>12483</v>
      </c>
      <c r="AA2752" t="s">
        <v>391</v>
      </c>
      <c r="AB2752" t="s">
        <v>125</v>
      </c>
      <c r="AC2752" s="150" t="str">
        <f>IFERROR(IF(JRF!C2765="","",IF(AND(VLOOKUP(JRF!C2765,X:AA,4,0)=JRF!B2765,VLOOKUP(JRF!C2765,X:Y,2,0)="A"),"","Inactive Dept Combo Error")),"Inactive Dept Combo Error")</f>
        <v/>
      </c>
      <c r="AD2752" t="str">
        <f>IFERROR(IF('Journal Template'!D3164="","",IF(AND(VLOOKUP('Journal Template'!D3164,X:AA,4,0)='Journal Template'!A3164,VLOOKUP('Journal Template'!D3164,X:Y,2,0)="A"),"","Inactive Dept Combo Error")),"")</f>
        <v/>
      </c>
      <c r="AK2752" s="150" t="str">
        <f>IF(JRF!B2765="","",IF(JRF!B2765=IFERROR(VLOOKUP(JRF!B2765,Checks!AI:AI,1,0),0),"Entry in Branch/Satellite BU's",""))</f>
        <v/>
      </c>
      <c r="AL2752" t="str">
        <f>IFERROR(IF('Journal Template'!A3164="","",IF('Journal Template'!A3164=IFERROR(VLOOKUP('Journal Template'!A3164,Checks!AI:AI,1,0),0),"Entry in Branch/Satellite BU's","")),"")</f>
        <v/>
      </c>
      <c r="AO2752" s="171"/>
      <c r="AP2752" s="171"/>
      <c r="AQ2752" s="171"/>
      <c r="AR2752" s="171"/>
      <c r="CI2752" t="str">
        <f>IF(JRF!F2765&gt;0,"",IF(JRF!B2765="","",IF(LEFT(JRF!B2765,1)=IFERROR(VLOOKUP(LEFT(JRF!B2765,1),$CF$2:$CF$5,1,0),0),"Product Code Required",IF(JRF!C2765="","",IF(JRF!C2765=IFERROR(VLOOKUP(JRF!C2765,$CH:$CH,1,0),0),"Product Code Required","NA")))))</f>
        <v/>
      </c>
      <c r="CJ2752" t="str">
        <f>IF(JRF!AV2765&gt;0,"",IF(JRF!Q2765="","",IF(LEFT(JRF!Q2765,1)=IFERROR(VLOOKUP(LEFT(JRF!Q2765,1),$CF$2:$CF$5,1,0),0),"Product Code Required",IF(JRF!V2765="","",IF(JRF!V2765=IFERROR(VLOOKUP(JRF!V2765,$CH:$CH,1,0),0),"Product Code Required","NA")))))</f>
        <v/>
      </c>
      <c r="CK2752" t="str">
        <f>IFERROR(IF(LEN('Journal Template'!F2763)&gt;0,"",IF('Journal Template'!A2763="","",IF(LEFT('Journal Template'!A2763,1)=IFERROR(VLOOKUP(LEFT('Journal Template'!A2763,1),Checks!$CF$2:$CF$5,1,0),0),"Product Code Required",IF('Journal Template'!D2763="","",IF('Journal Template'!D2763=IFERROR(VLOOKUP('Journal Template'!D2763,Checks!$CH:$CH,1,0),0),"Product Code Required","NA"))))),"")</f>
        <v/>
      </c>
    </row>
    <row r="2753" spans="14:89">
      <c r="N2753" t="s">
        <v>12484</v>
      </c>
      <c r="O2753" t="s">
        <v>12485</v>
      </c>
      <c r="P2753" t="s">
        <v>386</v>
      </c>
      <c r="Q2753" s="150" t="str">
        <f>IF(JRF!D2766="","",IF(IFERROR(VLOOKUP(JRF!D2766,Checks!N:P,3,0),0)="A","","Inactive account in Use"))</f>
        <v/>
      </c>
      <c r="R2753" t="str">
        <f>IFERROR(IF('Journal Template'!C3165="","",IF(IFERROR(VLOOKUP('Journal Template'!C3165,Checks!N:P,3,0),0)="A","","Inactive account in Use")),"")</f>
        <v/>
      </c>
      <c r="V2753" s="150" t="str">
        <f>IF(JRF!C2766="","",IF(IFERROR(VLOOKUP(JRF!C2766,Checks!S:U,3,0),0)="A","Entry with System fund Dept",""))</f>
        <v/>
      </c>
      <c r="W2753" t="str">
        <f>IFERROR(IF('Journal Template'!D3165="","",IF(IFERROR(VLOOKUP('Journal Template'!D3165,Checks!S:U,3,0),0)="A","Entry with System fund Dept","")),"")</f>
        <v/>
      </c>
      <c r="X2753" t="s">
        <v>12486</v>
      </c>
      <c r="Y2753" t="s">
        <v>389</v>
      </c>
      <c r="Z2753" t="s">
        <v>12487</v>
      </c>
      <c r="AA2753" t="s">
        <v>391</v>
      </c>
      <c r="AB2753" t="s">
        <v>125</v>
      </c>
      <c r="AC2753" s="150" t="str">
        <f>IFERROR(IF(JRF!C2766="","",IF(AND(VLOOKUP(JRF!C2766,X:AA,4,0)=JRF!B2766,VLOOKUP(JRF!C2766,X:Y,2,0)="A"),"","Inactive Dept Combo Error")),"Inactive Dept Combo Error")</f>
        <v/>
      </c>
      <c r="AD2753" t="str">
        <f>IFERROR(IF('Journal Template'!D3165="","",IF(AND(VLOOKUP('Journal Template'!D3165,X:AA,4,0)='Journal Template'!A3165,VLOOKUP('Journal Template'!D3165,X:Y,2,0)="A"),"","Inactive Dept Combo Error")),"")</f>
        <v/>
      </c>
      <c r="AK2753" s="150" t="str">
        <f>IF(JRF!B2766="","",IF(JRF!B2766=IFERROR(VLOOKUP(JRF!B2766,Checks!AI:AI,1,0),0),"Entry in Branch/Satellite BU's",""))</f>
        <v/>
      </c>
      <c r="AL2753" t="str">
        <f>IFERROR(IF('Journal Template'!A3165="","",IF('Journal Template'!A3165=IFERROR(VLOOKUP('Journal Template'!A3165,Checks!AI:AI,1,0),0),"Entry in Branch/Satellite BU's","")),"")</f>
        <v/>
      </c>
      <c r="AO2753" s="171"/>
      <c r="AP2753" s="171"/>
      <c r="AQ2753" s="171"/>
      <c r="AR2753" s="171"/>
      <c r="CI2753" t="str">
        <f>IF(JRF!F2766&gt;0,"",IF(JRF!B2766="","",IF(LEFT(JRF!B2766,1)=IFERROR(VLOOKUP(LEFT(JRF!B2766,1),$CF$2:$CF$5,1,0),0),"Product Code Required",IF(JRF!C2766="","",IF(JRF!C2766=IFERROR(VLOOKUP(JRF!C2766,$CH:$CH,1,0),0),"Product Code Required","NA")))))</f>
        <v/>
      </c>
      <c r="CJ2753" t="str">
        <f>IF(JRF!AV2766&gt;0,"",IF(JRF!Q2766="","",IF(LEFT(JRF!Q2766,1)=IFERROR(VLOOKUP(LEFT(JRF!Q2766,1),$CF$2:$CF$5,1,0),0),"Product Code Required",IF(JRF!V2766="","",IF(JRF!V2766=IFERROR(VLOOKUP(JRF!V2766,$CH:$CH,1,0),0),"Product Code Required","NA")))))</f>
        <v/>
      </c>
      <c r="CK2753" t="str">
        <f>IFERROR(IF(LEN('Journal Template'!F2764)&gt;0,"",IF('Journal Template'!A2764="","",IF(LEFT('Journal Template'!A2764,1)=IFERROR(VLOOKUP(LEFT('Journal Template'!A2764,1),Checks!$CF$2:$CF$5,1,0),0),"Product Code Required",IF('Journal Template'!D2764="","",IF('Journal Template'!D2764=IFERROR(VLOOKUP('Journal Template'!D2764,Checks!$CH:$CH,1,0),0),"Product Code Required","NA"))))),"")</f>
        <v/>
      </c>
    </row>
    <row r="2754" spans="14:89">
      <c r="N2754" t="s">
        <v>12488</v>
      </c>
      <c r="O2754" t="s">
        <v>12489</v>
      </c>
      <c r="P2754" t="s">
        <v>386</v>
      </c>
      <c r="Q2754" s="150" t="str">
        <f>IF(JRF!D2767="","",IF(IFERROR(VLOOKUP(JRF!D2767,Checks!N:P,3,0),0)="A","","Inactive account in Use"))</f>
        <v/>
      </c>
      <c r="R2754" t="str">
        <f>IFERROR(IF('Journal Template'!C3166="","",IF(IFERROR(VLOOKUP('Journal Template'!C3166,Checks!N:P,3,0),0)="A","","Inactive account in Use")),"")</f>
        <v/>
      </c>
      <c r="V2754" s="150" t="str">
        <f>IF(JRF!C2767="","",IF(IFERROR(VLOOKUP(JRF!C2767,Checks!S:U,3,0),0)="A","Entry with System fund Dept",""))</f>
        <v/>
      </c>
      <c r="W2754" t="str">
        <f>IFERROR(IF('Journal Template'!D3166="","",IF(IFERROR(VLOOKUP('Journal Template'!D3166,Checks!S:U,3,0),0)="A","Entry with System fund Dept","")),"")</f>
        <v/>
      </c>
      <c r="X2754" t="s">
        <v>12490</v>
      </c>
      <c r="Y2754" t="s">
        <v>389</v>
      </c>
      <c r="Z2754" t="s">
        <v>12491</v>
      </c>
      <c r="AA2754" t="s">
        <v>391</v>
      </c>
      <c r="AB2754" t="s">
        <v>125</v>
      </c>
      <c r="AC2754" s="150" t="str">
        <f>IFERROR(IF(JRF!C2767="","",IF(AND(VLOOKUP(JRF!C2767,X:AA,4,0)=JRF!B2767,VLOOKUP(JRF!C2767,X:Y,2,0)="A"),"","Inactive Dept Combo Error")),"Inactive Dept Combo Error")</f>
        <v/>
      </c>
      <c r="AD2754" t="str">
        <f>IFERROR(IF('Journal Template'!D3166="","",IF(AND(VLOOKUP('Journal Template'!D3166,X:AA,4,0)='Journal Template'!A3166,VLOOKUP('Journal Template'!D3166,X:Y,2,0)="A"),"","Inactive Dept Combo Error")),"")</f>
        <v/>
      </c>
      <c r="AK2754" s="150" t="str">
        <f>IF(JRF!B2767="","",IF(JRF!B2767=IFERROR(VLOOKUP(JRF!B2767,Checks!AI:AI,1,0),0),"Entry in Branch/Satellite BU's",""))</f>
        <v/>
      </c>
      <c r="AL2754" t="str">
        <f>IFERROR(IF('Journal Template'!A3166="","",IF('Journal Template'!A3166=IFERROR(VLOOKUP('Journal Template'!A3166,Checks!AI:AI,1,0),0),"Entry in Branch/Satellite BU's","")),"")</f>
        <v/>
      </c>
      <c r="AO2754" s="171"/>
      <c r="AP2754" s="171"/>
      <c r="AQ2754" s="171"/>
      <c r="AR2754" s="171"/>
      <c r="CI2754" t="str">
        <f>IF(JRF!F2767&gt;0,"",IF(JRF!B2767="","",IF(LEFT(JRF!B2767,1)=IFERROR(VLOOKUP(LEFT(JRF!B2767,1),$CF$2:$CF$5,1,0),0),"Product Code Required",IF(JRF!C2767="","",IF(JRF!C2767=IFERROR(VLOOKUP(JRF!C2767,$CH:$CH,1,0),0),"Product Code Required","NA")))))</f>
        <v/>
      </c>
      <c r="CJ2754" t="str">
        <f>IF(JRF!AV2767&gt;0,"",IF(JRF!Q2767="","",IF(LEFT(JRF!Q2767,1)=IFERROR(VLOOKUP(LEFT(JRF!Q2767,1),$CF$2:$CF$5,1,0),0),"Product Code Required",IF(JRF!V2767="","",IF(JRF!V2767=IFERROR(VLOOKUP(JRF!V2767,$CH:$CH,1,0),0),"Product Code Required","NA")))))</f>
        <v/>
      </c>
      <c r="CK2754" t="str">
        <f>IFERROR(IF(LEN('Journal Template'!F2765)&gt;0,"",IF('Journal Template'!A2765="","",IF(LEFT('Journal Template'!A2765,1)=IFERROR(VLOOKUP(LEFT('Journal Template'!A2765,1),Checks!$CF$2:$CF$5,1,0),0),"Product Code Required",IF('Journal Template'!D2765="","",IF('Journal Template'!D2765=IFERROR(VLOOKUP('Journal Template'!D2765,Checks!$CH:$CH,1,0),0),"Product Code Required","NA"))))),"")</f>
        <v/>
      </c>
    </row>
    <row r="2755" spans="14:89">
      <c r="N2755" t="s">
        <v>12492</v>
      </c>
      <c r="O2755" t="s">
        <v>12493</v>
      </c>
      <c r="P2755" t="s">
        <v>386</v>
      </c>
      <c r="Q2755" s="150" t="str">
        <f>IF(JRF!D2768="","",IF(IFERROR(VLOOKUP(JRF!D2768,Checks!N:P,3,0),0)="A","","Inactive account in Use"))</f>
        <v/>
      </c>
      <c r="R2755" t="str">
        <f>IFERROR(IF('Journal Template'!C3167="","",IF(IFERROR(VLOOKUP('Journal Template'!C3167,Checks!N:P,3,0),0)="A","","Inactive account in Use")),"")</f>
        <v/>
      </c>
      <c r="V2755" s="150" t="str">
        <f>IF(JRF!C2768="","",IF(IFERROR(VLOOKUP(JRF!C2768,Checks!S:U,3,0),0)="A","Entry with System fund Dept",""))</f>
        <v/>
      </c>
      <c r="W2755" t="str">
        <f>IFERROR(IF('Journal Template'!D3167="","",IF(IFERROR(VLOOKUP('Journal Template'!D3167,Checks!S:U,3,0),0)="A","Entry with System fund Dept","")),"")</f>
        <v/>
      </c>
      <c r="X2755" t="s">
        <v>12494</v>
      </c>
      <c r="Y2755" t="s">
        <v>389</v>
      </c>
      <c r="Z2755" t="s">
        <v>12495</v>
      </c>
      <c r="AA2755" t="s">
        <v>391</v>
      </c>
      <c r="AB2755" t="s">
        <v>125</v>
      </c>
      <c r="AC2755" s="150" t="str">
        <f>IFERROR(IF(JRF!C2768="","",IF(AND(VLOOKUP(JRF!C2768,X:AA,4,0)=JRF!B2768,VLOOKUP(JRF!C2768,X:Y,2,0)="A"),"","Inactive Dept Combo Error")),"Inactive Dept Combo Error")</f>
        <v/>
      </c>
      <c r="AD2755" t="str">
        <f>IFERROR(IF('Journal Template'!D3167="","",IF(AND(VLOOKUP('Journal Template'!D3167,X:AA,4,0)='Journal Template'!A3167,VLOOKUP('Journal Template'!D3167,X:Y,2,0)="A"),"","Inactive Dept Combo Error")),"")</f>
        <v/>
      </c>
      <c r="AK2755" s="150" t="str">
        <f>IF(JRF!B2768="","",IF(JRF!B2768=IFERROR(VLOOKUP(JRF!B2768,Checks!AI:AI,1,0),0),"Entry in Branch/Satellite BU's",""))</f>
        <v/>
      </c>
      <c r="AL2755" t="str">
        <f>IFERROR(IF('Journal Template'!A3167="","",IF('Journal Template'!A3167=IFERROR(VLOOKUP('Journal Template'!A3167,Checks!AI:AI,1,0),0),"Entry in Branch/Satellite BU's","")),"")</f>
        <v/>
      </c>
      <c r="AO2755" s="171"/>
      <c r="AP2755" s="171"/>
      <c r="AQ2755" s="171"/>
      <c r="AR2755" s="171"/>
      <c r="CI2755" t="str">
        <f>IF(JRF!F2768&gt;0,"",IF(JRF!B2768="","",IF(LEFT(JRF!B2768,1)=IFERROR(VLOOKUP(LEFT(JRF!B2768,1),$CF$2:$CF$5,1,0),0),"Product Code Required",IF(JRF!C2768="","",IF(JRF!C2768=IFERROR(VLOOKUP(JRF!C2768,$CH:$CH,1,0),0),"Product Code Required","NA")))))</f>
        <v/>
      </c>
      <c r="CJ2755" t="str">
        <f>IF(JRF!AV2768&gt;0,"",IF(JRF!Q2768="","",IF(LEFT(JRF!Q2768,1)=IFERROR(VLOOKUP(LEFT(JRF!Q2768,1),$CF$2:$CF$5,1,0),0),"Product Code Required",IF(JRF!V2768="","",IF(JRF!V2768=IFERROR(VLOOKUP(JRF!V2768,$CH:$CH,1,0),0),"Product Code Required","NA")))))</f>
        <v/>
      </c>
      <c r="CK2755" t="str">
        <f>IFERROR(IF(LEN('Journal Template'!F2766)&gt;0,"",IF('Journal Template'!A2766="","",IF(LEFT('Journal Template'!A2766,1)=IFERROR(VLOOKUP(LEFT('Journal Template'!A2766,1),Checks!$CF$2:$CF$5,1,0),0),"Product Code Required",IF('Journal Template'!D2766="","",IF('Journal Template'!D2766=IFERROR(VLOOKUP('Journal Template'!D2766,Checks!$CH:$CH,1,0),0),"Product Code Required","NA"))))),"")</f>
        <v/>
      </c>
    </row>
    <row r="2756" spans="14:89">
      <c r="N2756" t="s">
        <v>12496</v>
      </c>
      <c r="O2756" t="s">
        <v>12497</v>
      </c>
      <c r="P2756" t="s">
        <v>386</v>
      </c>
      <c r="Q2756" s="150" t="str">
        <f>IF(JRF!D2769="","",IF(IFERROR(VLOOKUP(JRF!D2769,Checks!N:P,3,0),0)="A","","Inactive account in Use"))</f>
        <v/>
      </c>
      <c r="R2756" t="str">
        <f>IFERROR(IF('Journal Template'!C3168="","",IF(IFERROR(VLOOKUP('Journal Template'!C3168,Checks!N:P,3,0),0)="A","","Inactive account in Use")),"")</f>
        <v/>
      </c>
      <c r="V2756" s="150" t="str">
        <f>IF(JRF!C2769="","",IF(IFERROR(VLOOKUP(JRF!C2769,Checks!S:U,3,0),0)="A","Entry with System fund Dept",""))</f>
        <v/>
      </c>
      <c r="W2756" t="str">
        <f>IFERROR(IF('Journal Template'!D3168="","",IF(IFERROR(VLOOKUP('Journal Template'!D3168,Checks!S:U,3,0),0)="A","Entry with System fund Dept","")),"")</f>
        <v/>
      </c>
      <c r="X2756" t="s">
        <v>12498</v>
      </c>
      <c r="Y2756" t="s">
        <v>389</v>
      </c>
      <c r="Z2756" t="s">
        <v>12499</v>
      </c>
      <c r="AA2756" t="s">
        <v>391</v>
      </c>
      <c r="AB2756" t="s">
        <v>125</v>
      </c>
      <c r="AC2756" s="150" t="str">
        <f>IFERROR(IF(JRF!C2769="","",IF(AND(VLOOKUP(JRF!C2769,X:AA,4,0)=JRF!B2769,VLOOKUP(JRF!C2769,X:Y,2,0)="A"),"","Inactive Dept Combo Error")),"Inactive Dept Combo Error")</f>
        <v/>
      </c>
      <c r="AD2756" t="str">
        <f>IFERROR(IF('Journal Template'!D3168="","",IF(AND(VLOOKUP('Journal Template'!D3168,X:AA,4,0)='Journal Template'!A3168,VLOOKUP('Journal Template'!D3168,X:Y,2,0)="A"),"","Inactive Dept Combo Error")),"")</f>
        <v/>
      </c>
      <c r="AK2756" s="150" t="str">
        <f>IF(JRF!B2769="","",IF(JRF!B2769=IFERROR(VLOOKUP(JRF!B2769,Checks!AI:AI,1,0),0),"Entry in Branch/Satellite BU's",""))</f>
        <v/>
      </c>
      <c r="AL2756" t="str">
        <f>IFERROR(IF('Journal Template'!A3168="","",IF('Journal Template'!A3168=IFERROR(VLOOKUP('Journal Template'!A3168,Checks!AI:AI,1,0),0),"Entry in Branch/Satellite BU's","")),"")</f>
        <v/>
      </c>
      <c r="AO2756" s="171"/>
      <c r="AP2756" s="171"/>
      <c r="AQ2756" s="171"/>
      <c r="AR2756" s="171"/>
      <c r="CI2756" t="str">
        <f>IF(JRF!F2769&gt;0,"",IF(JRF!B2769="","",IF(LEFT(JRF!B2769,1)=IFERROR(VLOOKUP(LEFT(JRF!B2769,1),$CF$2:$CF$5,1,0),0),"Product Code Required",IF(JRF!C2769="","",IF(JRF!C2769=IFERROR(VLOOKUP(JRF!C2769,$CH:$CH,1,0),0),"Product Code Required","NA")))))</f>
        <v/>
      </c>
      <c r="CJ2756" t="str">
        <f>IF(JRF!AV2769&gt;0,"",IF(JRF!Q2769="","",IF(LEFT(JRF!Q2769,1)=IFERROR(VLOOKUP(LEFT(JRF!Q2769,1),$CF$2:$CF$5,1,0),0),"Product Code Required",IF(JRF!V2769="","",IF(JRF!V2769=IFERROR(VLOOKUP(JRF!V2769,$CH:$CH,1,0),0),"Product Code Required","NA")))))</f>
        <v/>
      </c>
      <c r="CK2756" t="str">
        <f>IFERROR(IF(LEN('Journal Template'!F2767)&gt;0,"",IF('Journal Template'!A2767="","",IF(LEFT('Journal Template'!A2767,1)=IFERROR(VLOOKUP(LEFT('Journal Template'!A2767,1),Checks!$CF$2:$CF$5,1,0),0),"Product Code Required",IF('Journal Template'!D2767="","",IF('Journal Template'!D2767=IFERROR(VLOOKUP('Journal Template'!D2767,Checks!$CH:$CH,1,0),0),"Product Code Required","NA"))))),"")</f>
        <v/>
      </c>
    </row>
    <row r="2757" spans="14:89">
      <c r="N2757" t="s">
        <v>12500</v>
      </c>
      <c r="O2757" t="s">
        <v>12501</v>
      </c>
      <c r="P2757" t="s">
        <v>386</v>
      </c>
      <c r="Q2757" s="150" t="str">
        <f>IF(JRF!D2770="","",IF(IFERROR(VLOOKUP(JRF!D2770,Checks!N:P,3,0),0)="A","","Inactive account in Use"))</f>
        <v/>
      </c>
      <c r="R2757" t="str">
        <f>IFERROR(IF('Journal Template'!C3169="","",IF(IFERROR(VLOOKUP('Journal Template'!C3169,Checks!N:P,3,0),0)="A","","Inactive account in Use")),"")</f>
        <v/>
      </c>
      <c r="V2757" s="150" t="str">
        <f>IF(JRF!C2770="","",IF(IFERROR(VLOOKUP(JRF!C2770,Checks!S:U,3,0),0)="A","Entry with System fund Dept",""))</f>
        <v/>
      </c>
      <c r="W2757" t="str">
        <f>IFERROR(IF('Journal Template'!D3169="","",IF(IFERROR(VLOOKUP('Journal Template'!D3169,Checks!S:U,3,0),0)="A","Entry with System fund Dept","")),"")</f>
        <v/>
      </c>
      <c r="X2757" t="s">
        <v>12502</v>
      </c>
      <c r="Y2757" t="s">
        <v>386</v>
      </c>
      <c r="Z2757" t="s">
        <v>12503</v>
      </c>
      <c r="AA2757" t="s">
        <v>623</v>
      </c>
      <c r="AB2757" t="s">
        <v>1769</v>
      </c>
      <c r="AC2757" s="150" t="str">
        <f>IFERROR(IF(JRF!C2770="","",IF(AND(VLOOKUP(JRF!C2770,X:AA,4,0)=JRF!B2770,VLOOKUP(JRF!C2770,X:Y,2,0)="A"),"","Inactive Dept Combo Error")),"Inactive Dept Combo Error")</f>
        <v/>
      </c>
      <c r="AD2757" t="str">
        <f>IFERROR(IF('Journal Template'!D3169="","",IF(AND(VLOOKUP('Journal Template'!D3169,X:AA,4,0)='Journal Template'!A3169,VLOOKUP('Journal Template'!D3169,X:Y,2,0)="A"),"","Inactive Dept Combo Error")),"")</f>
        <v/>
      </c>
      <c r="AK2757" s="150" t="str">
        <f>IF(JRF!B2770="","",IF(JRF!B2770=IFERROR(VLOOKUP(JRF!B2770,Checks!AI:AI,1,0),0),"Entry in Branch/Satellite BU's",""))</f>
        <v/>
      </c>
      <c r="AL2757" t="str">
        <f>IFERROR(IF('Journal Template'!A3169="","",IF('Journal Template'!A3169=IFERROR(VLOOKUP('Journal Template'!A3169,Checks!AI:AI,1,0),0),"Entry in Branch/Satellite BU's","")),"")</f>
        <v/>
      </c>
      <c r="AO2757" s="171"/>
      <c r="AP2757" s="171"/>
      <c r="AQ2757" s="171"/>
      <c r="AR2757" s="171"/>
      <c r="CI2757" t="str">
        <f>IF(JRF!F2770&gt;0,"",IF(JRF!B2770="","",IF(LEFT(JRF!B2770,1)=IFERROR(VLOOKUP(LEFT(JRF!B2770,1),$CF$2:$CF$5,1,0),0),"Product Code Required",IF(JRF!C2770="","",IF(JRF!C2770=IFERROR(VLOOKUP(JRF!C2770,$CH:$CH,1,0),0),"Product Code Required","NA")))))</f>
        <v/>
      </c>
      <c r="CJ2757" t="str">
        <f>IF(JRF!AV2770&gt;0,"",IF(JRF!Q2770="","",IF(LEFT(JRF!Q2770,1)=IFERROR(VLOOKUP(LEFT(JRF!Q2770,1),$CF$2:$CF$5,1,0),0),"Product Code Required",IF(JRF!V2770="","",IF(JRF!V2770=IFERROR(VLOOKUP(JRF!V2770,$CH:$CH,1,0),0),"Product Code Required","NA")))))</f>
        <v/>
      </c>
      <c r="CK2757" t="str">
        <f>IFERROR(IF(LEN('Journal Template'!F2768)&gt;0,"",IF('Journal Template'!A2768="","",IF(LEFT('Journal Template'!A2768,1)=IFERROR(VLOOKUP(LEFT('Journal Template'!A2768,1),Checks!$CF$2:$CF$5,1,0),0),"Product Code Required",IF('Journal Template'!D2768="","",IF('Journal Template'!D2768=IFERROR(VLOOKUP('Journal Template'!D2768,Checks!$CH:$CH,1,0),0),"Product Code Required","NA"))))),"")</f>
        <v/>
      </c>
    </row>
    <row r="2758" spans="14:89">
      <c r="N2758" t="s">
        <v>12504</v>
      </c>
      <c r="O2758" t="s">
        <v>12505</v>
      </c>
      <c r="P2758" t="s">
        <v>386</v>
      </c>
      <c r="Q2758" s="150" t="str">
        <f>IF(JRF!D2771="","",IF(IFERROR(VLOOKUP(JRF!D2771,Checks!N:P,3,0),0)="A","","Inactive account in Use"))</f>
        <v/>
      </c>
      <c r="R2758" t="str">
        <f>IFERROR(IF('Journal Template'!C3170="","",IF(IFERROR(VLOOKUP('Journal Template'!C3170,Checks!N:P,3,0),0)="A","","Inactive account in Use")),"")</f>
        <v/>
      </c>
      <c r="V2758" s="150" t="str">
        <f>IF(JRF!C2771="","",IF(IFERROR(VLOOKUP(JRF!C2771,Checks!S:U,3,0),0)="A","Entry with System fund Dept",""))</f>
        <v/>
      </c>
      <c r="W2758" t="str">
        <f>IFERROR(IF('Journal Template'!D3170="","",IF(IFERROR(VLOOKUP('Journal Template'!D3170,Checks!S:U,3,0),0)="A","Entry with System fund Dept","")),"")</f>
        <v/>
      </c>
      <c r="X2758" t="s">
        <v>12506</v>
      </c>
      <c r="Y2758" t="s">
        <v>386</v>
      </c>
      <c r="Z2758" t="s">
        <v>12507</v>
      </c>
      <c r="AA2758" t="s">
        <v>391</v>
      </c>
      <c r="AB2758" t="s">
        <v>125</v>
      </c>
      <c r="AC2758" s="150" t="str">
        <f>IFERROR(IF(JRF!C2771="","",IF(AND(VLOOKUP(JRF!C2771,X:AA,4,0)=JRF!B2771,VLOOKUP(JRF!C2771,X:Y,2,0)="A"),"","Inactive Dept Combo Error")),"Inactive Dept Combo Error")</f>
        <v/>
      </c>
      <c r="AD2758" t="str">
        <f>IFERROR(IF('Journal Template'!D3170="","",IF(AND(VLOOKUP('Journal Template'!D3170,X:AA,4,0)='Journal Template'!A3170,VLOOKUP('Journal Template'!D3170,X:Y,2,0)="A"),"","Inactive Dept Combo Error")),"")</f>
        <v/>
      </c>
      <c r="AK2758" s="150" t="str">
        <f>IF(JRF!B2771="","",IF(JRF!B2771=IFERROR(VLOOKUP(JRF!B2771,Checks!AI:AI,1,0),0),"Entry in Branch/Satellite BU's",""))</f>
        <v/>
      </c>
      <c r="AL2758" t="str">
        <f>IFERROR(IF('Journal Template'!A3170="","",IF('Journal Template'!A3170=IFERROR(VLOOKUP('Journal Template'!A3170,Checks!AI:AI,1,0),0),"Entry in Branch/Satellite BU's","")),"")</f>
        <v/>
      </c>
      <c r="AO2758" s="171"/>
      <c r="AP2758" s="171"/>
      <c r="AQ2758" s="171"/>
      <c r="AR2758" s="171"/>
      <c r="CI2758" t="str">
        <f>IF(JRF!F2771&gt;0,"",IF(JRF!B2771="","",IF(LEFT(JRF!B2771,1)=IFERROR(VLOOKUP(LEFT(JRF!B2771,1),$CF$2:$CF$5,1,0),0),"Product Code Required",IF(JRF!C2771="","",IF(JRF!C2771=IFERROR(VLOOKUP(JRF!C2771,$CH:$CH,1,0),0),"Product Code Required","NA")))))</f>
        <v/>
      </c>
      <c r="CJ2758" t="str">
        <f>IF(JRF!AV2771&gt;0,"",IF(JRF!Q2771="","",IF(LEFT(JRF!Q2771,1)=IFERROR(VLOOKUP(LEFT(JRF!Q2771,1),$CF$2:$CF$5,1,0),0),"Product Code Required",IF(JRF!V2771="","",IF(JRF!V2771=IFERROR(VLOOKUP(JRF!V2771,$CH:$CH,1,0),0),"Product Code Required","NA")))))</f>
        <v/>
      </c>
      <c r="CK2758" t="str">
        <f>IFERROR(IF(LEN('Journal Template'!F2769)&gt;0,"",IF('Journal Template'!A2769="","",IF(LEFT('Journal Template'!A2769,1)=IFERROR(VLOOKUP(LEFT('Journal Template'!A2769,1),Checks!$CF$2:$CF$5,1,0),0),"Product Code Required",IF('Journal Template'!D2769="","",IF('Journal Template'!D2769=IFERROR(VLOOKUP('Journal Template'!D2769,Checks!$CH:$CH,1,0),0),"Product Code Required","NA"))))),"")</f>
        <v/>
      </c>
    </row>
    <row r="2759" spans="14:89">
      <c r="N2759" t="s">
        <v>12508</v>
      </c>
      <c r="O2759" t="s">
        <v>12509</v>
      </c>
      <c r="P2759" t="s">
        <v>386</v>
      </c>
      <c r="Q2759" s="150" t="str">
        <f>IF(JRF!D2772="","",IF(IFERROR(VLOOKUP(JRF!D2772,Checks!N:P,3,0),0)="A","","Inactive account in Use"))</f>
        <v/>
      </c>
      <c r="R2759" t="str">
        <f>IFERROR(IF('Journal Template'!C3171="","",IF(IFERROR(VLOOKUP('Journal Template'!C3171,Checks!N:P,3,0),0)="A","","Inactive account in Use")),"")</f>
        <v/>
      </c>
      <c r="V2759" s="150" t="str">
        <f>IF(JRF!C2772="","",IF(IFERROR(VLOOKUP(JRF!C2772,Checks!S:U,3,0),0)="A","Entry with System fund Dept",""))</f>
        <v/>
      </c>
      <c r="W2759" t="str">
        <f>IFERROR(IF('Journal Template'!D3171="","",IF(IFERROR(VLOOKUP('Journal Template'!D3171,Checks!S:U,3,0),0)="A","Entry with System fund Dept","")),"")</f>
        <v/>
      </c>
      <c r="X2759" t="s">
        <v>12510</v>
      </c>
      <c r="Y2759" t="s">
        <v>389</v>
      </c>
      <c r="Z2759" t="s">
        <v>12511</v>
      </c>
      <c r="AA2759" t="s">
        <v>391</v>
      </c>
      <c r="AB2759" t="s">
        <v>125</v>
      </c>
      <c r="AC2759" s="150" t="str">
        <f>IFERROR(IF(JRF!C2772="","",IF(AND(VLOOKUP(JRF!C2772,X:AA,4,0)=JRF!B2772,VLOOKUP(JRF!C2772,X:Y,2,0)="A"),"","Inactive Dept Combo Error")),"Inactive Dept Combo Error")</f>
        <v/>
      </c>
      <c r="AD2759" t="str">
        <f>IFERROR(IF('Journal Template'!D3171="","",IF(AND(VLOOKUP('Journal Template'!D3171,X:AA,4,0)='Journal Template'!A3171,VLOOKUP('Journal Template'!D3171,X:Y,2,0)="A"),"","Inactive Dept Combo Error")),"")</f>
        <v/>
      </c>
      <c r="AK2759" s="150" t="str">
        <f>IF(JRF!B2772="","",IF(JRF!B2772=IFERROR(VLOOKUP(JRF!B2772,Checks!AI:AI,1,0),0),"Entry in Branch/Satellite BU's",""))</f>
        <v/>
      </c>
      <c r="AL2759" t="str">
        <f>IFERROR(IF('Journal Template'!A3171="","",IF('Journal Template'!A3171=IFERROR(VLOOKUP('Journal Template'!A3171,Checks!AI:AI,1,0),0),"Entry in Branch/Satellite BU's","")),"")</f>
        <v/>
      </c>
      <c r="AO2759" s="171"/>
      <c r="AP2759" s="171"/>
      <c r="AQ2759" s="171"/>
      <c r="AR2759" s="171"/>
      <c r="CI2759" t="str">
        <f>IF(JRF!F2772&gt;0,"",IF(JRF!B2772="","",IF(LEFT(JRF!B2772,1)=IFERROR(VLOOKUP(LEFT(JRF!B2772,1),$CF$2:$CF$5,1,0),0),"Product Code Required",IF(JRF!C2772="","",IF(JRF!C2772=IFERROR(VLOOKUP(JRF!C2772,$CH:$CH,1,0),0),"Product Code Required","NA")))))</f>
        <v/>
      </c>
      <c r="CJ2759" t="str">
        <f>IF(JRF!AV2772&gt;0,"",IF(JRF!Q2772="","",IF(LEFT(JRF!Q2772,1)=IFERROR(VLOOKUP(LEFT(JRF!Q2772,1),$CF$2:$CF$5,1,0),0),"Product Code Required",IF(JRF!V2772="","",IF(JRF!V2772=IFERROR(VLOOKUP(JRF!V2772,$CH:$CH,1,0),0),"Product Code Required","NA")))))</f>
        <v/>
      </c>
      <c r="CK2759" t="str">
        <f>IFERROR(IF(LEN('Journal Template'!F2770)&gt;0,"",IF('Journal Template'!A2770="","",IF(LEFT('Journal Template'!A2770,1)=IFERROR(VLOOKUP(LEFT('Journal Template'!A2770,1),Checks!$CF$2:$CF$5,1,0),0),"Product Code Required",IF('Journal Template'!D2770="","",IF('Journal Template'!D2770=IFERROR(VLOOKUP('Journal Template'!D2770,Checks!$CH:$CH,1,0),0),"Product Code Required","NA"))))),"")</f>
        <v/>
      </c>
    </row>
    <row r="2760" spans="14:89">
      <c r="N2760" t="s">
        <v>12512</v>
      </c>
      <c r="O2760" t="s">
        <v>12513</v>
      </c>
      <c r="P2760" t="s">
        <v>386</v>
      </c>
      <c r="Q2760" s="150" t="str">
        <f>IF(JRF!D2773="","",IF(IFERROR(VLOOKUP(JRF!D2773,Checks!N:P,3,0),0)="A","","Inactive account in Use"))</f>
        <v/>
      </c>
      <c r="R2760" t="str">
        <f>IFERROR(IF('Journal Template'!C3172="","",IF(IFERROR(VLOOKUP('Journal Template'!C3172,Checks!N:P,3,0),0)="A","","Inactive account in Use")),"")</f>
        <v/>
      </c>
      <c r="V2760" s="150" t="str">
        <f>IF(JRF!C2773="","",IF(IFERROR(VLOOKUP(JRF!C2773,Checks!S:U,3,0),0)="A","Entry with System fund Dept",""))</f>
        <v/>
      </c>
      <c r="W2760" t="str">
        <f>IFERROR(IF('Journal Template'!D3172="","",IF(IFERROR(VLOOKUP('Journal Template'!D3172,Checks!S:U,3,0),0)="A","Entry with System fund Dept","")),"")</f>
        <v/>
      </c>
      <c r="X2760" t="s">
        <v>7322</v>
      </c>
      <c r="Y2760" t="s">
        <v>386</v>
      </c>
      <c r="Z2760" t="s">
        <v>12514</v>
      </c>
      <c r="AA2760" t="s">
        <v>932</v>
      </c>
      <c r="AB2760" t="s">
        <v>3550</v>
      </c>
      <c r="AC2760" s="150" t="str">
        <f>IFERROR(IF(JRF!C2773="","",IF(AND(VLOOKUP(JRF!C2773,X:AA,4,0)=JRF!B2773,VLOOKUP(JRF!C2773,X:Y,2,0)="A"),"","Inactive Dept Combo Error")),"Inactive Dept Combo Error")</f>
        <v/>
      </c>
      <c r="AD2760" t="str">
        <f>IFERROR(IF('Journal Template'!D3172="","",IF(AND(VLOOKUP('Journal Template'!D3172,X:AA,4,0)='Journal Template'!A3172,VLOOKUP('Journal Template'!D3172,X:Y,2,0)="A"),"","Inactive Dept Combo Error")),"")</f>
        <v/>
      </c>
      <c r="AK2760" s="150" t="str">
        <f>IF(JRF!B2773="","",IF(JRF!B2773=IFERROR(VLOOKUP(JRF!B2773,Checks!AI:AI,1,0),0),"Entry in Branch/Satellite BU's",""))</f>
        <v/>
      </c>
      <c r="AL2760" t="str">
        <f>IFERROR(IF('Journal Template'!A3172="","",IF('Journal Template'!A3172=IFERROR(VLOOKUP('Journal Template'!A3172,Checks!AI:AI,1,0),0),"Entry in Branch/Satellite BU's","")),"")</f>
        <v/>
      </c>
      <c r="AO2760" s="171"/>
      <c r="AP2760" s="171"/>
      <c r="AQ2760" s="171"/>
      <c r="AR2760" s="171"/>
      <c r="CI2760" t="str">
        <f>IF(JRF!F2773&gt;0,"",IF(JRF!B2773="","",IF(LEFT(JRF!B2773,1)=IFERROR(VLOOKUP(LEFT(JRF!B2773,1),$CF$2:$CF$5,1,0),0),"Product Code Required",IF(JRF!C2773="","",IF(JRF!C2773=IFERROR(VLOOKUP(JRF!C2773,$CH:$CH,1,0),0),"Product Code Required","NA")))))</f>
        <v/>
      </c>
      <c r="CJ2760" t="str">
        <f>IF(JRF!AV2773&gt;0,"",IF(JRF!Q2773="","",IF(LEFT(JRF!Q2773,1)=IFERROR(VLOOKUP(LEFT(JRF!Q2773,1),$CF$2:$CF$5,1,0),0),"Product Code Required",IF(JRF!V2773="","",IF(JRF!V2773=IFERROR(VLOOKUP(JRF!V2773,$CH:$CH,1,0),0),"Product Code Required","NA")))))</f>
        <v/>
      </c>
      <c r="CK2760" t="str">
        <f>IFERROR(IF(LEN('Journal Template'!F2771)&gt;0,"",IF('Journal Template'!A2771="","",IF(LEFT('Journal Template'!A2771,1)=IFERROR(VLOOKUP(LEFT('Journal Template'!A2771,1),Checks!$CF$2:$CF$5,1,0),0),"Product Code Required",IF('Journal Template'!D2771="","",IF('Journal Template'!D2771=IFERROR(VLOOKUP('Journal Template'!D2771,Checks!$CH:$CH,1,0),0),"Product Code Required","NA"))))),"")</f>
        <v/>
      </c>
    </row>
    <row r="2761" spans="14:89">
      <c r="N2761" t="s">
        <v>12515</v>
      </c>
      <c r="O2761" t="s">
        <v>12516</v>
      </c>
      <c r="P2761" t="s">
        <v>386</v>
      </c>
      <c r="Q2761" s="150" t="str">
        <f>IF(JRF!D2774="","",IF(IFERROR(VLOOKUP(JRF!D2774,Checks!N:P,3,0),0)="A","","Inactive account in Use"))</f>
        <v/>
      </c>
      <c r="R2761" t="str">
        <f>IFERROR(IF('Journal Template'!C3173="","",IF(IFERROR(VLOOKUP('Journal Template'!C3173,Checks!N:P,3,0),0)="A","","Inactive account in Use")),"")</f>
        <v/>
      </c>
      <c r="V2761" s="150" t="str">
        <f>IF(JRF!C2774="","",IF(IFERROR(VLOOKUP(JRF!C2774,Checks!S:U,3,0),0)="A","Entry with System fund Dept",""))</f>
        <v/>
      </c>
      <c r="W2761" t="str">
        <f>IFERROR(IF('Journal Template'!D3173="","",IF(IFERROR(VLOOKUP('Journal Template'!D3173,Checks!S:U,3,0),0)="A","Entry with System fund Dept","")),"")</f>
        <v/>
      </c>
      <c r="X2761" t="s">
        <v>1821</v>
      </c>
      <c r="Y2761" t="s">
        <v>386</v>
      </c>
      <c r="Z2761" t="s">
        <v>12517</v>
      </c>
      <c r="AA2761" t="s">
        <v>932</v>
      </c>
      <c r="AB2761" t="s">
        <v>3550</v>
      </c>
      <c r="AC2761" s="150" t="str">
        <f>IFERROR(IF(JRF!C2774="","",IF(AND(VLOOKUP(JRF!C2774,X:AA,4,0)=JRF!B2774,VLOOKUP(JRF!C2774,X:Y,2,0)="A"),"","Inactive Dept Combo Error")),"Inactive Dept Combo Error")</f>
        <v/>
      </c>
      <c r="AD2761" t="str">
        <f>IFERROR(IF('Journal Template'!D3173="","",IF(AND(VLOOKUP('Journal Template'!D3173,X:AA,4,0)='Journal Template'!A3173,VLOOKUP('Journal Template'!D3173,X:Y,2,0)="A"),"","Inactive Dept Combo Error")),"")</f>
        <v/>
      </c>
      <c r="AK2761" s="150" t="str">
        <f>IF(JRF!B2774="","",IF(JRF!B2774=IFERROR(VLOOKUP(JRF!B2774,Checks!AI:AI,1,0),0),"Entry in Branch/Satellite BU's",""))</f>
        <v/>
      </c>
      <c r="AL2761" t="str">
        <f>IFERROR(IF('Journal Template'!A3173="","",IF('Journal Template'!A3173=IFERROR(VLOOKUP('Journal Template'!A3173,Checks!AI:AI,1,0),0),"Entry in Branch/Satellite BU's","")),"")</f>
        <v/>
      </c>
      <c r="AO2761" s="171"/>
      <c r="AP2761" s="171"/>
      <c r="AQ2761" s="171"/>
      <c r="AR2761" s="171"/>
      <c r="CI2761" t="str">
        <f>IF(JRF!F2774&gt;0,"",IF(JRF!B2774="","",IF(LEFT(JRF!B2774,1)=IFERROR(VLOOKUP(LEFT(JRF!B2774,1),$CF$2:$CF$5,1,0),0),"Product Code Required",IF(JRF!C2774="","",IF(JRF!C2774=IFERROR(VLOOKUP(JRF!C2774,$CH:$CH,1,0),0),"Product Code Required","NA")))))</f>
        <v/>
      </c>
      <c r="CJ2761" t="str">
        <f>IF(JRF!AV2774&gt;0,"",IF(JRF!Q2774="","",IF(LEFT(JRF!Q2774,1)=IFERROR(VLOOKUP(LEFT(JRF!Q2774,1),$CF$2:$CF$5,1,0),0),"Product Code Required",IF(JRF!V2774="","",IF(JRF!V2774=IFERROR(VLOOKUP(JRF!V2774,$CH:$CH,1,0),0),"Product Code Required","NA")))))</f>
        <v/>
      </c>
      <c r="CK2761" t="str">
        <f>IFERROR(IF(LEN('Journal Template'!F2772)&gt;0,"",IF('Journal Template'!A2772="","",IF(LEFT('Journal Template'!A2772,1)=IFERROR(VLOOKUP(LEFT('Journal Template'!A2772,1),Checks!$CF$2:$CF$5,1,0),0),"Product Code Required",IF('Journal Template'!D2772="","",IF('Journal Template'!D2772=IFERROR(VLOOKUP('Journal Template'!D2772,Checks!$CH:$CH,1,0),0),"Product Code Required","NA"))))),"")</f>
        <v/>
      </c>
    </row>
    <row r="2762" spans="14:89">
      <c r="N2762" t="s">
        <v>12518</v>
      </c>
      <c r="O2762" t="s">
        <v>12519</v>
      </c>
      <c r="P2762" t="s">
        <v>386</v>
      </c>
      <c r="Q2762" s="150" t="str">
        <f>IF(JRF!D2775="","",IF(IFERROR(VLOOKUP(JRF!D2775,Checks!N:P,3,0),0)="A","","Inactive account in Use"))</f>
        <v/>
      </c>
      <c r="R2762" t="str">
        <f>IFERROR(IF('Journal Template'!C3174="","",IF(IFERROR(VLOOKUP('Journal Template'!C3174,Checks!N:P,3,0),0)="A","","Inactive account in Use")),"")</f>
        <v/>
      </c>
      <c r="V2762" s="150" t="str">
        <f>IF(JRF!C2775="","",IF(IFERROR(VLOOKUP(JRF!C2775,Checks!S:U,3,0),0)="A","Entry with System fund Dept",""))</f>
        <v/>
      </c>
      <c r="W2762" t="str">
        <f>IFERROR(IF('Journal Template'!D3174="","",IF(IFERROR(VLOOKUP('Journal Template'!D3174,Checks!S:U,3,0),0)="A","Entry with System fund Dept","")),"")</f>
        <v/>
      </c>
      <c r="X2762" t="s">
        <v>12520</v>
      </c>
      <c r="Y2762" t="s">
        <v>386</v>
      </c>
      <c r="Z2762" t="s">
        <v>12521</v>
      </c>
      <c r="AA2762" t="s">
        <v>391</v>
      </c>
      <c r="AB2762" t="s">
        <v>125</v>
      </c>
      <c r="AC2762" s="150" t="str">
        <f>IFERROR(IF(JRF!C2775="","",IF(AND(VLOOKUP(JRF!C2775,X:AA,4,0)=JRF!B2775,VLOOKUP(JRF!C2775,X:Y,2,0)="A"),"","Inactive Dept Combo Error")),"Inactive Dept Combo Error")</f>
        <v/>
      </c>
      <c r="AD2762" t="str">
        <f>IFERROR(IF('Journal Template'!D3174="","",IF(AND(VLOOKUP('Journal Template'!D3174,X:AA,4,0)='Journal Template'!A3174,VLOOKUP('Journal Template'!D3174,X:Y,2,0)="A"),"","Inactive Dept Combo Error")),"")</f>
        <v/>
      </c>
      <c r="AK2762" s="150" t="str">
        <f>IF(JRF!B2775="","",IF(JRF!B2775=IFERROR(VLOOKUP(JRF!B2775,Checks!AI:AI,1,0),0),"Entry in Branch/Satellite BU's",""))</f>
        <v/>
      </c>
      <c r="AL2762" t="str">
        <f>IFERROR(IF('Journal Template'!A3174="","",IF('Journal Template'!A3174=IFERROR(VLOOKUP('Journal Template'!A3174,Checks!AI:AI,1,0),0),"Entry in Branch/Satellite BU's","")),"")</f>
        <v/>
      </c>
      <c r="AO2762" s="171"/>
      <c r="AP2762" s="171"/>
      <c r="AQ2762" s="171"/>
      <c r="AR2762" s="171"/>
      <c r="CI2762" t="str">
        <f>IF(JRF!F2775&gt;0,"",IF(JRF!B2775="","",IF(LEFT(JRF!B2775,1)=IFERROR(VLOOKUP(LEFT(JRF!B2775,1),$CF$2:$CF$5,1,0),0),"Product Code Required",IF(JRF!C2775="","",IF(JRF!C2775=IFERROR(VLOOKUP(JRF!C2775,$CH:$CH,1,0),0),"Product Code Required","NA")))))</f>
        <v/>
      </c>
      <c r="CJ2762" t="str">
        <f>IF(JRF!AV2775&gt;0,"",IF(JRF!Q2775="","",IF(LEFT(JRF!Q2775,1)=IFERROR(VLOOKUP(LEFT(JRF!Q2775,1),$CF$2:$CF$5,1,0),0),"Product Code Required",IF(JRF!V2775="","",IF(JRF!V2775=IFERROR(VLOOKUP(JRF!V2775,$CH:$CH,1,0),0),"Product Code Required","NA")))))</f>
        <v/>
      </c>
      <c r="CK2762" t="str">
        <f>IFERROR(IF(LEN('Journal Template'!F2773)&gt;0,"",IF('Journal Template'!A2773="","",IF(LEFT('Journal Template'!A2773,1)=IFERROR(VLOOKUP(LEFT('Journal Template'!A2773,1),Checks!$CF$2:$CF$5,1,0),0),"Product Code Required",IF('Journal Template'!D2773="","",IF('Journal Template'!D2773=IFERROR(VLOOKUP('Journal Template'!D2773,Checks!$CH:$CH,1,0),0),"Product Code Required","NA"))))),"")</f>
        <v/>
      </c>
    </row>
    <row r="2763" spans="14:89">
      <c r="N2763" t="s">
        <v>12522</v>
      </c>
      <c r="O2763" t="s">
        <v>12523</v>
      </c>
      <c r="P2763" t="s">
        <v>386</v>
      </c>
      <c r="Q2763" s="150" t="str">
        <f>IF(JRF!D2776="","",IF(IFERROR(VLOOKUP(JRF!D2776,Checks!N:P,3,0),0)="A","","Inactive account in Use"))</f>
        <v/>
      </c>
      <c r="R2763" t="str">
        <f>IFERROR(IF('Journal Template'!C3175="","",IF(IFERROR(VLOOKUP('Journal Template'!C3175,Checks!N:P,3,0),0)="A","","Inactive account in Use")),"")</f>
        <v/>
      </c>
      <c r="V2763" s="150" t="str">
        <f>IF(JRF!C2776="","",IF(IFERROR(VLOOKUP(JRF!C2776,Checks!S:U,3,0),0)="A","Entry with System fund Dept",""))</f>
        <v/>
      </c>
      <c r="W2763" t="str">
        <f>IFERROR(IF('Journal Template'!D3175="","",IF(IFERROR(VLOOKUP('Journal Template'!D3175,Checks!S:U,3,0),0)="A","Entry with System fund Dept","")),"")</f>
        <v/>
      </c>
      <c r="X2763" t="s">
        <v>12524</v>
      </c>
      <c r="Y2763" t="s">
        <v>386</v>
      </c>
      <c r="Z2763" t="s">
        <v>12525</v>
      </c>
      <c r="AA2763" t="s">
        <v>814</v>
      </c>
      <c r="AB2763" t="s">
        <v>125</v>
      </c>
      <c r="AC2763" s="150" t="str">
        <f>IFERROR(IF(JRF!C2776="","",IF(AND(VLOOKUP(JRF!C2776,X:AA,4,0)=JRF!B2776,VLOOKUP(JRF!C2776,X:Y,2,0)="A"),"","Inactive Dept Combo Error")),"Inactive Dept Combo Error")</f>
        <v/>
      </c>
      <c r="AD2763" t="str">
        <f>IFERROR(IF('Journal Template'!D3175="","",IF(AND(VLOOKUP('Journal Template'!D3175,X:AA,4,0)='Journal Template'!A3175,VLOOKUP('Journal Template'!D3175,X:Y,2,0)="A"),"","Inactive Dept Combo Error")),"")</f>
        <v/>
      </c>
      <c r="AK2763" s="150" t="str">
        <f>IF(JRF!B2776="","",IF(JRF!B2776=IFERROR(VLOOKUP(JRF!B2776,Checks!AI:AI,1,0),0),"Entry in Branch/Satellite BU's",""))</f>
        <v/>
      </c>
      <c r="AL2763" t="str">
        <f>IFERROR(IF('Journal Template'!A3175="","",IF('Journal Template'!A3175=IFERROR(VLOOKUP('Journal Template'!A3175,Checks!AI:AI,1,0),0),"Entry in Branch/Satellite BU's","")),"")</f>
        <v/>
      </c>
      <c r="AO2763" s="171"/>
      <c r="AP2763" s="171"/>
      <c r="AQ2763" s="171"/>
      <c r="AR2763" s="171"/>
      <c r="CI2763" t="str">
        <f>IF(JRF!F2776&gt;0,"",IF(JRF!B2776="","",IF(LEFT(JRF!B2776,1)=IFERROR(VLOOKUP(LEFT(JRF!B2776,1),$CF$2:$CF$5,1,0),0),"Product Code Required",IF(JRF!C2776="","",IF(JRF!C2776=IFERROR(VLOOKUP(JRF!C2776,$CH:$CH,1,0),0),"Product Code Required","NA")))))</f>
        <v/>
      </c>
      <c r="CJ2763" t="str">
        <f>IF(JRF!AV2776&gt;0,"",IF(JRF!Q2776="","",IF(LEFT(JRF!Q2776,1)=IFERROR(VLOOKUP(LEFT(JRF!Q2776,1),$CF$2:$CF$5,1,0),0),"Product Code Required",IF(JRF!V2776="","",IF(JRF!V2776=IFERROR(VLOOKUP(JRF!V2776,$CH:$CH,1,0),0),"Product Code Required","NA")))))</f>
        <v/>
      </c>
      <c r="CK2763" t="str">
        <f>IFERROR(IF(LEN('Journal Template'!F2774)&gt;0,"",IF('Journal Template'!A2774="","",IF(LEFT('Journal Template'!A2774,1)=IFERROR(VLOOKUP(LEFT('Journal Template'!A2774,1),Checks!$CF$2:$CF$5,1,0),0),"Product Code Required",IF('Journal Template'!D2774="","",IF('Journal Template'!D2774=IFERROR(VLOOKUP('Journal Template'!D2774,Checks!$CH:$CH,1,0),0),"Product Code Required","NA"))))),"")</f>
        <v/>
      </c>
    </row>
    <row r="2764" spans="14:89">
      <c r="N2764" t="s">
        <v>12526</v>
      </c>
      <c r="O2764" t="s">
        <v>12527</v>
      </c>
      <c r="P2764" t="s">
        <v>386</v>
      </c>
      <c r="Q2764" s="150" t="str">
        <f>IF(JRF!D2777="","",IF(IFERROR(VLOOKUP(JRF!D2777,Checks!N:P,3,0),0)="A","","Inactive account in Use"))</f>
        <v/>
      </c>
      <c r="R2764" t="str">
        <f>IFERROR(IF('Journal Template'!C3176="","",IF(IFERROR(VLOOKUP('Journal Template'!C3176,Checks!N:P,3,0),0)="A","","Inactive account in Use")),"")</f>
        <v/>
      </c>
      <c r="V2764" s="150" t="str">
        <f>IF(JRF!C2777="","",IF(IFERROR(VLOOKUP(JRF!C2777,Checks!S:U,3,0),0)="A","Entry with System fund Dept",""))</f>
        <v/>
      </c>
      <c r="W2764" t="str">
        <f>IFERROR(IF('Journal Template'!D3176="","",IF(IFERROR(VLOOKUP('Journal Template'!D3176,Checks!S:U,3,0),0)="A","Entry with System fund Dept","")),"")</f>
        <v/>
      </c>
      <c r="X2764" t="s">
        <v>12524</v>
      </c>
      <c r="Y2764" t="s">
        <v>389</v>
      </c>
      <c r="Z2764" t="s">
        <v>12528</v>
      </c>
      <c r="AA2764" t="s">
        <v>391</v>
      </c>
      <c r="AB2764" t="s">
        <v>125</v>
      </c>
      <c r="AC2764" s="150" t="str">
        <f>IFERROR(IF(JRF!C2777="","",IF(AND(VLOOKUP(JRF!C2777,X:AA,4,0)=JRF!B2777,VLOOKUP(JRF!C2777,X:Y,2,0)="A"),"","Inactive Dept Combo Error")),"Inactive Dept Combo Error")</f>
        <v/>
      </c>
      <c r="AD2764" t="str">
        <f>IFERROR(IF('Journal Template'!D3176="","",IF(AND(VLOOKUP('Journal Template'!D3176,X:AA,4,0)='Journal Template'!A3176,VLOOKUP('Journal Template'!D3176,X:Y,2,0)="A"),"","Inactive Dept Combo Error")),"")</f>
        <v/>
      </c>
      <c r="AK2764" s="150" t="str">
        <f>IF(JRF!B2777="","",IF(JRF!B2777=IFERROR(VLOOKUP(JRF!B2777,Checks!AI:AI,1,0),0),"Entry in Branch/Satellite BU's",""))</f>
        <v/>
      </c>
      <c r="AL2764" t="str">
        <f>IFERROR(IF('Journal Template'!A3176="","",IF('Journal Template'!A3176=IFERROR(VLOOKUP('Journal Template'!A3176,Checks!AI:AI,1,0),0),"Entry in Branch/Satellite BU's","")),"")</f>
        <v/>
      </c>
      <c r="AO2764" s="171"/>
      <c r="AP2764" s="171"/>
      <c r="AQ2764" s="171"/>
      <c r="AR2764" s="171"/>
      <c r="CI2764" t="str">
        <f>IF(JRF!F2777&gt;0,"",IF(JRF!B2777="","",IF(LEFT(JRF!B2777,1)=IFERROR(VLOOKUP(LEFT(JRF!B2777,1),$CF$2:$CF$5,1,0),0),"Product Code Required",IF(JRF!C2777="","",IF(JRF!C2777=IFERROR(VLOOKUP(JRF!C2777,$CH:$CH,1,0),0),"Product Code Required","NA")))))</f>
        <v/>
      </c>
      <c r="CJ2764" t="str">
        <f>IF(JRF!AV2777&gt;0,"",IF(JRF!Q2777="","",IF(LEFT(JRF!Q2777,1)=IFERROR(VLOOKUP(LEFT(JRF!Q2777,1),$CF$2:$CF$5,1,0),0),"Product Code Required",IF(JRF!V2777="","",IF(JRF!V2777=IFERROR(VLOOKUP(JRF!V2777,$CH:$CH,1,0),0),"Product Code Required","NA")))))</f>
        <v/>
      </c>
      <c r="CK2764" t="str">
        <f>IFERROR(IF(LEN('Journal Template'!F2775)&gt;0,"",IF('Journal Template'!A2775="","",IF(LEFT('Journal Template'!A2775,1)=IFERROR(VLOOKUP(LEFT('Journal Template'!A2775,1),Checks!$CF$2:$CF$5,1,0),0),"Product Code Required",IF('Journal Template'!D2775="","",IF('Journal Template'!D2775=IFERROR(VLOOKUP('Journal Template'!D2775,Checks!$CH:$CH,1,0),0),"Product Code Required","NA"))))),"")</f>
        <v/>
      </c>
    </row>
    <row r="2765" spans="14:89">
      <c r="N2765" t="s">
        <v>12529</v>
      </c>
      <c r="O2765" t="s">
        <v>12530</v>
      </c>
      <c r="P2765" t="s">
        <v>386</v>
      </c>
      <c r="Q2765" s="150" t="str">
        <f>IF(JRF!D2778="","",IF(IFERROR(VLOOKUP(JRF!D2778,Checks!N:P,3,0),0)="A","","Inactive account in Use"))</f>
        <v/>
      </c>
      <c r="R2765" t="str">
        <f>IFERROR(IF('Journal Template'!C3177="","",IF(IFERROR(VLOOKUP('Journal Template'!C3177,Checks!N:P,3,0),0)="A","","Inactive account in Use")),"")</f>
        <v/>
      </c>
      <c r="V2765" s="150" t="str">
        <f>IF(JRF!C2778="","",IF(IFERROR(VLOOKUP(JRF!C2778,Checks!S:U,3,0),0)="A","Entry with System fund Dept",""))</f>
        <v/>
      </c>
      <c r="W2765" t="str">
        <f>IFERROR(IF('Journal Template'!D3177="","",IF(IFERROR(VLOOKUP('Journal Template'!D3177,Checks!S:U,3,0),0)="A","Entry with System fund Dept","")),"")</f>
        <v/>
      </c>
      <c r="X2765" t="s">
        <v>12524</v>
      </c>
      <c r="Y2765" t="s">
        <v>389</v>
      </c>
      <c r="Z2765" t="s">
        <v>12528</v>
      </c>
      <c r="AA2765" t="s">
        <v>12531</v>
      </c>
      <c r="AB2765" t="s">
        <v>125</v>
      </c>
      <c r="AC2765" s="150" t="str">
        <f>IFERROR(IF(JRF!C2778="","",IF(AND(VLOOKUP(JRF!C2778,X:AA,4,0)=JRF!B2778,VLOOKUP(JRF!C2778,X:Y,2,0)="A"),"","Inactive Dept Combo Error")),"Inactive Dept Combo Error")</f>
        <v/>
      </c>
      <c r="AD2765" t="str">
        <f>IFERROR(IF('Journal Template'!D3177="","",IF(AND(VLOOKUP('Journal Template'!D3177,X:AA,4,0)='Journal Template'!A3177,VLOOKUP('Journal Template'!D3177,X:Y,2,0)="A"),"","Inactive Dept Combo Error")),"")</f>
        <v/>
      </c>
      <c r="AK2765" s="150" t="str">
        <f>IF(JRF!B2778="","",IF(JRF!B2778=IFERROR(VLOOKUP(JRF!B2778,Checks!AI:AI,1,0),0),"Entry in Branch/Satellite BU's",""))</f>
        <v/>
      </c>
      <c r="AL2765" t="str">
        <f>IFERROR(IF('Journal Template'!A3177="","",IF('Journal Template'!A3177=IFERROR(VLOOKUP('Journal Template'!A3177,Checks!AI:AI,1,0),0),"Entry in Branch/Satellite BU's","")),"")</f>
        <v/>
      </c>
      <c r="AO2765" s="171"/>
      <c r="AP2765" s="171"/>
      <c r="AQ2765" s="171"/>
      <c r="AR2765" s="171"/>
      <c r="CI2765" t="str">
        <f>IF(JRF!F2778&gt;0,"",IF(JRF!B2778="","",IF(LEFT(JRF!B2778,1)=IFERROR(VLOOKUP(LEFT(JRF!B2778,1),$CF$2:$CF$5,1,0),0),"Product Code Required",IF(JRF!C2778="","",IF(JRF!C2778=IFERROR(VLOOKUP(JRF!C2778,$CH:$CH,1,0),0),"Product Code Required","NA")))))</f>
        <v/>
      </c>
      <c r="CJ2765" t="str">
        <f>IF(JRF!AV2778&gt;0,"",IF(JRF!Q2778="","",IF(LEFT(JRF!Q2778,1)=IFERROR(VLOOKUP(LEFT(JRF!Q2778,1),$CF$2:$CF$5,1,0),0),"Product Code Required",IF(JRF!V2778="","",IF(JRF!V2778=IFERROR(VLOOKUP(JRF!V2778,$CH:$CH,1,0),0),"Product Code Required","NA")))))</f>
        <v/>
      </c>
      <c r="CK2765" t="str">
        <f>IFERROR(IF(LEN('Journal Template'!F2776)&gt;0,"",IF('Journal Template'!A2776="","",IF(LEFT('Journal Template'!A2776,1)=IFERROR(VLOOKUP(LEFT('Journal Template'!A2776,1),Checks!$CF$2:$CF$5,1,0),0),"Product Code Required",IF('Journal Template'!D2776="","",IF('Journal Template'!D2776=IFERROR(VLOOKUP('Journal Template'!D2776,Checks!$CH:$CH,1,0),0),"Product Code Required","NA"))))),"")</f>
        <v/>
      </c>
    </row>
    <row r="2766" spans="14:89">
      <c r="N2766" t="s">
        <v>12532</v>
      </c>
      <c r="O2766" t="s">
        <v>12533</v>
      </c>
      <c r="P2766" t="s">
        <v>386</v>
      </c>
      <c r="Q2766" s="150" t="str">
        <f>IF(JRF!D2779="","",IF(IFERROR(VLOOKUP(JRF!D2779,Checks!N:P,3,0),0)="A","","Inactive account in Use"))</f>
        <v/>
      </c>
      <c r="R2766" t="str">
        <f>IFERROR(IF('Journal Template'!C3178="","",IF(IFERROR(VLOOKUP('Journal Template'!C3178,Checks!N:P,3,0),0)="A","","Inactive account in Use")),"")</f>
        <v/>
      </c>
      <c r="V2766" s="150" t="str">
        <f>IF(JRF!C2779="","",IF(IFERROR(VLOOKUP(JRF!C2779,Checks!S:U,3,0),0)="A","Entry with System fund Dept",""))</f>
        <v/>
      </c>
      <c r="W2766" t="str">
        <f>IFERROR(IF('Journal Template'!D3178="","",IF(IFERROR(VLOOKUP('Journal Template'!D3178,Checks!S:U,3,0),0)="A","Entry with System fund Dept","")),"")</f>
        <v/>
      </c>
      <c r="X2766" t="s">
        <v>12534</v>
      </c>
      <c r="Y2766" t="s">
        <v>389</v>
      </c>
      <c r="Z2766" t="s">
        <v>12535</v>
      </c>
      <c r="AA2766" t="s">
        <v>391</v>
      </c>
      <c r="AB2766" t="s">
        <v>125</v>
      </c>
      <c r="AC2766" s="150" t="str">
        <f>IFERROR(IF(JRF!C2779="","",IF(AND(VLOOKUP(JRF!C2779,X:AA,4,0)=JRF!B2779,VLOOKUP(JRF!C2779,X:Y,2,0)="A"),"","Inactive Dept Combo Error")),"Inactive Dept Combo Error")</f>
        <v/>
      </c>
      <c r="AD2766" t="str">
        <f>IFERROR(IF('Journal Template'!D3178="","",IF(AND(VLOOKUP('Journal Template'!D3178,X:AA,4,0)='Journal Template'!A3178,VLOOKUP('Journal Template'!D3178,X:Y,2,0)="A"),"","Inactive Dept Combo Error")),"")</f>
        <v/>
      </c>
      <c r="AK2766" s="150" t="str">
        <f>IF(JRF!B2779="","",IF(JRF!B2779=IFERROR(VLOOKUP(JRF!B2779,Checks!AI:AI,1,0),0),"Entry in Branch/Satellite BU's",""))</f>
        <v/>
      </c>
      <c r="AL2766" t="str">
        <f>IFERROR(IF('Journal Template'!A3178="","",IF('Journal Template'!A3178=IFERROR(VLOOKUP('Journal Template'!A3178,Checks!AI:AI,1,0),0),"Entry in Branch/Satellite BU's","")),"")</f>
        <v/>
      </c>
      <c r="AO2766" s="171"/>
      <c r="AP2766" s="171"/>
      <c r="AQ2766" s="171"/>
      <c r="AR2766" s="171"/>
      <c r="CI2766" t="str">
        <f>IF(JRF!F2779&gt;0,"",IF(JRF!B2779="","",IF(LEFT(JRF!B2779,1)=IFERROR(VLOOKUP(LEFT(JRF!B2779,1),$CF$2:$CF$5,1,0),0),"Product Code Required",IF(JRF!C2779="","",IF(JRF!C2779=IFERROR(VLOOKUP(JRF!C2779,$CH:$CH,1,0),0),"Product Code Required","NA")))))</f>
        <v/>
      </c>
      <c r="CJ2766" t="str">
        <f>IF(JRF!AV2779&gt;0,"",IF(JRF!Q2779="","",IF(LEFT(JRF!Q2779,1)=IFERROR(VLOOKUP(LEFT(JRF!Q2779,1),$CF$2:$CF$5,1,0),0),"Product Code Required",IF(JRF!V2779="","",IF(JRF!V2779=IFERROR(VLOOKUP(JRF!V2779,$CH:$CH,1,0),0),"Product Code Required","NA")))))</f>
        <v/>
      </c>
      <c r="CK2766" t="str">
        <f>IFERROR(IF(LEN('Journal Template'!F2777)&gt;0,"",IF('Journal Template'!A2777="","",IF(LEFT('Journal Template'!A2777,1)=IFERROR(VLOOKUP(LEFT('Journal Template'!A2777,1),Checks!$CF$2:$CF$5,1,0),0),"Product Code Required",IF('Journal Template'!D2777="","",IF('Journal Template'!D2777=IFERROR(VLOOKUP('Journal Template'!D2777,Checks!$CH:$CH,1,0),0),"Product Code Required","NA"))))),"")</f>
        <v/>
      </c>
    </row>
    <row r="2767" spans="14:89">
      <c r="N2767" t="s">
        <v>12536</v>
      </c>
      <c r="O2767" t="s">
        <v>12537</v>
      </c>
      <c r="P2767" t="s">
        <v>386</v>
      </c>
      <c r="Q2767" s="150" t="str">
        <f>IF(JRF!D2780="","",IF(IFERROR(VLOOKUP(JRF!D2780,Checks!N:P,3,0),0)="A","","Inactive account in Use"))</f>
        <v/>
      </c>
      <c r="R2767" t="str">
        <f>IFERROR(IF('Journal Template'!C3179="","",IF(IFERROR(VLOOKUP('Journal Template'!C3179,Checks!N:P,3,0),0)="A","","Inactive account in Use")),"")</f>
        <v/>
      </c>
      <c r="V2767" s="150" t="str">
        <f>IF(JRF!C2780="","",IF(IFERROR(VLOOKUP(JRF!C2780,Checks!S:U,3,0),0)="A","Entry with System fund Dept",""))</f>
        <v/>
      </c>
      <c r="W2767" t="str">
        <f>IFERROR(IF('Journal Template'!D3179="","",IF(IFERROR(VLOOKUP('Journal Template'!D3179,Checks!S:U,3,0),0)="A","Entry with System fund Dept","")),"")</f>
        <v/>
      </c>
      <c r="X2767" t="s">
        <v>12538</v>
      </c>
      <c r="Y2767" t="s">
        <v>389</v>
      </c>
      <c r="Z2767" t="s">
        <v>12539</v>
      </c>
      <c r="AA2767" t="s">
        <v>391</v>
      </c>
      <c r="AB2767" t="s">
        <v>125</v>
      </c>
      <c r="AC2767" s="150" t="str">
        <f>IFERROR(IF(JRF!C2780="","",IF(AND(VLOOKUP(JRF!C2780,X:AA,4,0)=JRF!B2780,VLOOKUP(JRF!C2780,X:Y,2,0)="A"),"","Inactive Dept Combo Error")),"Inactive Dept Combo Error")</f>
        <v/>
      </c>
      <c r="AD2767" t="str">
        <f>IFERROR(IF('Journal Template'!D3179="","",IF(AND(VLOOKUP('Journal Template'!D3179,X:AA,4,0)='Journal Template'!A3179,VLOOKUP('Journal Template'!D3179,X:Y,2,0)="A"),"","Inactive Dept Combo Error")),"")</f>
        <v/>
      </c>
      <c r="AK2767" s="150" t="str">
        <f>IF(JRF!B2780="","",IF(JRF!B2780=IFERROR(VLOOKUP(JRF!B2780,Checks!AI:AI,1,0),0),"Entry in Branch/Satellite BU's",""))</f>
        <v/>
      </c>
      <c r="AL2767" t="str">
        <f>IFERROR(IF('Journal Template'!A3179="","",IF('Journal Template'!A3179=IFERROR(VLOOKUP('Journal Template'!A3179,Checks!AI:AI,1,0),0),"Entry in Branch/Satellite BU's","")),"")</f>
        <v/>
      </c>
      <c r="AO2767" s="171"/>
      <c r="AP2767" s="171"/>
      <c r="AQ2767" s="171"/>
      <c r="AR2767" s="171"/>
      <c r="CI2767" t="str">
        <f>IF(JRF!F2780&gt;0,"",IF(JRF!B2780="","",IF(LEFT(JRF!B2780,1)=IFERROR(VLOOKUP(LEFT(JRF!B2780,1),$CF$2:$CF$5,1,0),0),"Product Code Required",IF(JRF!C2780="","",IF(JRF!C2780=IFERROR(VLOOKUP(JRF!C2780,$CH:$CH,1,0),0),"Product Code Required","NA")))))</f>
        <v/>
      </c>
      <c r="CJ2767" t="str">
        <f>IF(JRF!AV2780&gt;0,"",IF(JRF!Q2780="","",IF(LEFT(JRF!Q2780,1)=IFERROR(VLOOKUP(LEFT(JRF!Q2780,1),$CF$2:$CF$5,1,0),0),"Product Code Required",IF(JRF!V2780="","",IF(JRF!V2780=IFERROR(VLOOKUP(JRF!V2780,$CH:$CH,1,0),0),"Product Code Required","NA")))))</f>
        <v/>
      </c>
      <c r="CK2767" t="str">
        <f>IFERROR(IF(LEN('Journal Template'!F2778)&gt;0,"",IF('Journal Template'!A2778="","",IF(LEFT('Journal Template'!A2778,1)=IFERROR(VLOOKUP(LEFT('Journal Template'!A2778,1),Checks!$CF$2:$CF$5,1,0),0),"Product Code Required",IF('Journal Template'!D2778="","",IF('Journal Template'!D2778=IFERROR(VLOOKUP('Journal Template'!D2778,Checks!$CH:$CH,1,0),0),"Product Code Required","NA"))))),"")</f>
        <v/>
      </c>
    </row>
    <row r="2768" spans="14:89">
      <c r="N2768" t="s">
        <v>12540</v>
      </c>
      <c r="O2768" t="s">
        <v>12541</v>
      </c>
      <c r="P2768" t="s">
        <v>386</v>
      </c>
      <c r="Q2768" s="150" t="str">
        <f>IF(JRF!D2781="","",IF(IFERROR(VLOOKUP(JRF!D2781,Checks!N:P,3,0),0)="A","","Inactive account in Use"))</f>
        <v/>
      </c>
      <c r="R2768" t="str">
        <f>IFERROR(IF('Journal Template'!C3180="","",IF(IFERROR(VLOOKUP('Journal Template'!C3180,Checks!N:P,3,0),0)="A","","Inactive account in Use")),"")</f>
        <v/>
      </c>
      <c r="V2768" s="150" t="str">
        <f>IF(JRF!C2781="","",IF(IFERROR(VLOOKUP(JRF!C2781,Checks!S:U,3,0),0)="A","Entry with System fund Dept",""))</f>
        <v/>
      </c>
      <c r="W2768" t="str">
        <f>IFERROR(IF('Journal Template'!D3180="","",IF(IFERROR(VLOOKUP('Journal Template'!D3180,Checks!S:U,3,0),0)="A","Entry with System fund Dept","")),"")</f>
        <v/>
      </c>
      <c r="X2768" t="s">
        <v>12542</v>
      </c>
      <c r="Y2768" t="s">
        <v>389</v>
      </c>
      <c r="Z2768" t="s">
        <v>12543</v>
      </c>
      <c r="AA2768" t="s">
        <v>391</v>
      </c>
      <c r="AB2768" t="s">
        <v>125</v>
      </c>
      <c r="AC2768" s="150" t="str">
        <f>IFERROR(IF(JRF!C2781="","",IF(AND(VLOOKUP(JRF!C2781,X:AA,4,0)=JRF!B2781,VLOOKUP(JRF!C2781,X:Y,2,0)="A"),"","Inactive Dept Combo Error")),"Inactive Dept Combo Error")</f>
        <v/>
      </c>
      <c r="AD2768" t="str">
        <f>IFERROR(IF('Journal Template'!D3180="","",IF(AND(VLOOKUP('Journal Template'!D3180,X:AA,4,0)='Journal Template'!A3180,VLOOKUP('Journal Template'!D3180,X:Y,2,0)="A"),"","Inactive Dept Combo Error")),"")</f>
        <v/>
      </c>
      <c r="AK2768" s="150" t="str">
        <f>IF(JRF!B2781="","",IF(JRF!B2781=IFERROR(VLOOKUP(JRF!B2781,Checks!AI:AI,1,0),0),"Entry in Branch/Satellite BU's",""))</f>
        <v/>
      </c>
      <c r="AL2768" t="str">
        <f>IFERROR(IF('Journal Template'!A3180="","",IF('Journal Template'!A3180=IFERROR(VLOOKUP('Journal Template'!A3180,Checks!AI:AI,1,0),0),"Entry in Branch/Satellite BU's","")),"")</f>
        <v/>
      </c>
      <c r="AO2768" s="171"/>
      <c r="AP2768" s="171"/>
      <c r="AQ2768" s="171"/>
      <c r="AR2768" s="171"/>
      <c r="CI2768" t="str">
        <f>IF(JRF!F2781&gt;0,"",IF(JRF!B2781="","",IF(LEFT(JRF!B2781,1)=IFERROR(VLOOKUP(LEFT(JRF!B2781,1),$CF$2:$CF$5,1,0),0),"Product Code Required",IF(JRF!C2781="","",IF(JRF!C2781=IFERROR(VLOOKUP(JRF!C2781,$CH:$CH,1,0),0),"Product Code Required","NA")))))</f>
        <v/>
      </c>
      <c r="CJ2768" t="str">
        <f>IF(JRF!AV2781&gt;0,"",IF(JRF!Q2781="","",IF(LEFT(JRF!Q2781,1)=IFERROR(VLOOKUP(LEFT(JRF!Q2781,1),$CF$2:$CF$5,1,0),0),"Product Code Required",IF(JRF!V2781="","",IF(JRF!V2781=IFERROR(VLOOKUP(JRF!V2781,$CH:$CH,1,0),0),"Product Code Required","NA")))))</f>
        <v/>
      </c>
      <c r="CK2768" t="str">
        <f>IFERROR(IF(LEN('Journal Template'!F2779)&gt;0,"",IF('Journal Template'!A2779="","",IF(LEFT('Journal Template'!A2779,1)=IFERROR(VLOOKUP(LEFT('Journal Template'!A2779,1),Checks!$CF$2:$CF$5,1,0),0),"Product Code Required",IF('Journal Template'!D2779="","",IF('Journal Template'!D2779=IFERROR(VLOOKUP('Journal Template'!D2779,Checks!$CH:$CH,1,0),0),"Product Code Required","NA"))))),"")</f>
        <v/>
      </c>
    </row>
    <row r="2769" spans="14:89">
      <c r="N2769" t="s">
        <v>12544</v>
      </c>
      <c r="O2769" t="s">
        <v>12545</v>
      </c>
      <c r="P2769" t="s">
        <v>386</v>
      </c>
      <c r="Q2769" s="150" t="str">
        <f>IF(JRF!D2782="","",IF(IFERROR(VLOOKUP(JRF!D2782,Checks!N:P,3,0),0)="A","","Inactive account in Use"))</f>
        <v/>
      </c>
      <c r="R2769" t="str">
        <f>IFERROR(IF('Journal Template'!C3181="","",IF(IFERROR(VLOOKUP('Journal Template'!C3181,Checks!N:P,3,0),0)="A","","Inactive account in Use")),"")</f>
        <v/>
      </c>
      <c r="V2769" s="150" t="str">
        <f>IF(JRF!C2782="","",IF(IFERROR(VLOOKUP(JRF!C2782,Checks!S:U,3,0),0)="A","Entry with System fund Dept",""))</f>
        <v/>
      </c>
      <c r="W2769" t="str">
        <f>IFERROR(IF('Journal Template'!D3181="","",IF(IFERROR(VLOOKUP('Journal Template'!D3181,Checks!S:U,3,0),0)="A","Entry with System fund Dept","")),"")</f>
        <v/>
      </c>
      <c r="X2769" t="s">
        <v>12546</v>
      </c>
      <c r="Y2769" t="s">
        <v>389</v>
      </c>
      <c r="Z2769" t="s">
        <v>12547</v>
      </c>
      <c r="AA2769" t="s">
        <v>391</v>
      </c>
      <c r="AB2769" t="s">
        <v>125</v>
      </c>
      <c r="AC2769" s="150" t="str">
        <f>IFERROR(IF(JRF!C2782="","",IF(AND(VLOOKUP(JRF!C2782,X:AA,4,0)=JRF!B2782,VLOOKUP(JRF!C2782,X:Y,2,0)="A"),"","Inactive Dept Combo Error")),"Inactive Dept Combo Error")</f>
        <v/>
      </c>
      <c r="AD2769" t="str">
        <f>IFERROR(IF('Journal Template'!D3181="","",IF(AND(VLOOKUP('Journal Template'!D3181,X:AA,4,0)='Journal Template'!A3181,VLOOKUP('Journal Template'!D3181,X:Y,2,0)="A"),"","Inactive Dept Combo Error")),"")</f>
        <v/>
      </c>
      <c r="AK2769" s="150" t="str">
        <f>IF(JRF!B2782="","",IF(JRF!B2782=IFERROR(VLOOKUP(JRF!B2782,Checks!AI:AI,1,0),0),"Entry in Branch/Satellite BU's",""))</f>
        <v/>
      </c>
      <c r="AL2769" t="str">
        <f>IFERROR(IF('Journal Template'!A3181="","",IF('Journal Template'!A3181=IFERROR(VLOOKUP('Journal Template'!A3181,Checks!AI:AI,1,0),0),"Entry in Branch/Satellite BU's","")),"")</f>
        <v/>
      </c>
      <c r="AO2769" s="171"/>
      <c r="AP2769" s="171"/>
      <c r="AQ2769" s="171"/>
      <c r="AR2769" s="171"/>
      <c r="CI2769" t="str">
        <f>IF(JRF!F2782&gt;0,"",IF(JRF!B2782="","",IF(LEFT(JRF!B2782,1)=IFERROR(VLOOKUP(LEFT(JRF!B2782,1),$CF$2:$CF$5,1,0),0),"Product Code Required",IF(JRF!C2782="","",IF(JRF!C2782=IFERROR(VLOOKUP(JRF!C2782,$CH:$CH,1,0),0),"Product Code Required","NA")))))</f>
        <v/>
      </c>
      <c r="CJ2769" t="str">
        <f>IF(JRF!AV2782&gt;0,"",IF(JRF!Q2782="","",IF(LEFT(JRF!Q2782,1)=IFERROR(VLOOKUP(LEFT(JRF!Q2782,1),$CF$2:$CF$5,1,0),0),"Product Code Required",IF(JRF!V2782="","",IF(JRF!V2782=IFERROR(VLOOKUP(JRF!V2782,$CH:$CH,1,0),0),"Product Code Required","NA")))))</f>
        <v/>
      </c>
      <c r="CK2769" t="str">
        <f>IFERROR(IF(LEN('Journal Template'!F2780)&gt;0,"",IF('Journal Template'!A2780="","",IF(LEFT('Journal Template'!A2780,1)=IFERROR(VLOOKUP(LEFT('Journal Template'!A2780,1),Checks!$CF$2:$CF$5,1,0),0),"Product Code Required",IF('Journal Template'!D2780="","",IF('Journal Template'!D2780=IFERROR(VLOOKUP('Journal Template'!D2780,Checks!$CH:$CH,1,0),0),"Product Code Required","NA"))))),"")</f>
        <v/>
      </c>
    </row>
    <row r="2770" spans="14:89">
      <c r="N2770" t="s">
        <v>12548</v>
      </c>
      <c r="O2770" t="s">
        <v>12549</v>
      </c>
      <c r="P2770" t="s">
        <v>386</v>
      </c>
      <c r="Q2770" s="150" t="str">
        <f>IF(JRF!D2783="","",IF(IFERROR(VLOOKUP(JRF!D2783,Checks!N:P,3,0),0)="A","","Inactive account in Use"))</f>
        <v/>
      </c>
      <c r="R2770" t="str">
        <f>IFERROR(IF('Journal Template'!C3182="","",IF(IFERROR(VLOOKUP('Journal Template'!C3182,Checks!N:P,3,0),0)="A","","Inactive account in Use")),"")</f>
        <v/>
      </c>
      <c r="V2770" s="150" t="str">
        <f>IF(JRF!C2783="","",IF(IFERROR(VLOOKUP(JRF!C2783,Checks!S:U,3,0),0)="A","Entry with System fund Dept",""))</f>
        <v/>
      </c>
      <c r="W2770" t="str">
        <f>IFERROR(IF('Journal Template'!D3182="","",IF(IFERROR(VLOOKUP('Journal Template'!D3182,Checks!S:U,3,0),0)="A","Entry with System fund Dept","")),"")</f>
        <v/>
      </c>
      <c r="X2770" t="s">
        <v>12550</v>
      </c>
      <c r="Y2770" t="s">
        <v>389</v>
      </c>
      <c r="Z2770" t="s">
        <v>12551</v>
      </c>
      <c r="AA2770" t="s">
        <v>391</v>
      </c>
      <c r="AB2770" t="s">
        <v>125</v>
      </c>
      <c r="AC2770" s="150" t="str">
        <f>IFERROR(IF(JRF!C2783="","",IF(AND(VLOOKUP(JRF!C2783,X:AA,4,0)=JRF!B2783,VLOOKUP(JRF!C2783,X:Y,2,0)="A"),"","Inactive Dept Combo Error")),"Inactive Dept Combo Error")</f>
        <v/>
      </c>
      <c r="AD2770" t="str">
        <f>IFERROR(IF('Journal Template'!D3182="","",IF(AND(VLOOKUP('Journal Template'!D3182,X:AA,4,0)='Journal Template'!A3182,VLOOKUP('Journal Template'!D3182,X:Y,2,0)="A"),"","Inactive Dept Combo Error")),"")</f>
        <v/>
      </c>
      <c r="AK2770" s="150" t="str">
        <f>IF(JRF!B2783="","",IF(JRF!B2783=IFERROR(VLOOKUP(JRF!B2783,Checks!AI:AI,1,0),0),"Entry in Branch/Satellite BU's",""))</f>
        <v/>
      </c>
      <c r="AL2770" t="str">
        <f>IFERROR(IF('Journal Template'!A3182="","",IF('Journal Template'!A3182=IFERROR(VLOOKUP('Journal Template'!A3182,Checks!AI:AI,1,0),0),"Entry in Branch/Satellite BU's","")),"")</f>
        <v/>
      </c>
      <c r="AO2770" s="171"/>
      <c r="AP2770" s="171"/>
      <c r="AQ2770" s="171"/>
      <c r="AR2770" s="171"/>
      <c r="CI2770" t="str">
        <f>IF(JRF!F2783&gt;0,"",IF(JRF!B2783="","",IF(LEFT(JRF!B2783,1)=IFERROR(VLOOKUP(LEFT(JRF!B2783,1),$CF$2:$CF$5,1,0),0),"Product Code Required",IF(JRF!C2783="","",IF(JRF!C2783=IFERROR(VLOOKUP(JRF!C2783,$CH:$CH,1,0),0),"Product Code Required","NA")))))</f>
        <v/>
      </c>
      <c r="CJ2770" t="str">
        <f>IF(JRF!AV2783&gt;0,"",IF(JRF!Q2783="","",IF(LEFT(JRF!Q2783,1)=IFERROR(VLOOKUP(LEFT(JRF!Q2783,1),$CF$2:$CF$5,1,0),0),"Product Code Required",IF(JRF!V2783="","",IF(JRF!V2783=IFERROR(VLOOKUP(JRF!V2783,$CH:$CH,1,0),0),"Product Code Required","NA")))))</f>
        <v/>
      </c>
      <c r="CK2770" t="str">
        <f>IFERROR(IF(LEN('Journal Template'!F2781)&gt;0,"",IF('Journal Template'!A2781="","",IF(LEFT('Journal Template'!A2781,1)=IFERROR(VLOOKUP(LEFT('Journal Template'!A2781,1),Checks!$CF$2:$CF$5,1,0),0),"Product Code Required",IF('Journal Template'!D2781="","",IF('Journal Template'!D2781=IFERROR(VLOOKUP('Journal Template'!D2781,Checks!$CH:$CH,1,0),0),"Product Code Required","NA"))))),"")</f>
        <v/>
      </c>
    </row>
    <row r="2771" spans="14:89">
      <c r="N2771" t="s">
        <v>12552</v>
      </c>
      <c r="O2771" t="s">
        <v>12553</v>
      </c>
      <c r="P2771" t="s">
        <v>386</v>
      </c>
      <c r="Q2771" s="150" t="str">
        <f>IF(JRF!D2784="","",IF(IFERROR(VLOOKUP(JRF!D2784,Checks!N:P,3,0),0)="A","","Inactive account in Use"))</f>
        <v/>
      </c>
      <c r="R2771" t="str">
        <f>IFERROR(IF('Journal Template'!C3183="","",IF(IFERROR(VLOOKUP('Journal Template'!C3183,Checks!N:P,3,0),0)="A","","Inactive account in Use")),"")</f>
        <v/>
      </c>
      <c r="V2771" s="150" t="str">
        <f>IF(JRF!C2784="","",IF(IFERROR(VLOOKUP(JRF!C2784,Checks!S:U,3,0),0)="A","Entry with System fund Dept",""))</f>
        <v/>
      </c>
      <c r="W2771" t="str">
        <f>IFERROR(IF('Journal Template'!D3183="","",IF(IFERROR(VLOOKUP('Journal Template'!D3183,Checks!S:U,3,0),0)="A","Entry with System fund Dept","")),"")</f>
        <v/>
      </c>
      <c r="X2771" t="s">
        <v>12554</v>
      </c>
      <c r="Y2771" t="s">
        <v>389</v>
      </c>
      <c r="Z2771" t="s">
        <v>12555</v>
      </c>
      <c r="AA2771" t="s">
        <v>391</v>
      </c>
      <c r="AB2771" t="s">
        <v>125</v>
      </c>
      <c r="AC2771" s="150" t="str">
        <f>IFERROR(IF(JRF!C2784="","",IF(AND(VLOOKUP(JRF!C2784,X:AA,4,0)=JRF!B2784,VLOOKUP(JRF!C2784,X:Y,2,0)="A"),"","Inactive Dept Combo Error")),"Inactive Dept Combo Error")</f>
        <v/>
      </c>
      <c r="AD2771" t="str">
        <f>IFERROR(IF('Journal Template'!D3183="","",IF(AND(VLOOKUP('Journal Template'!D3183,X:AA,4,0)='Journal Template'!A3183,VLOOKUP('Journal Template'!D3183,X:Y,2,0)="A"),"","Inactive Dept Combo Error")),"")</f>
        <v/>
      </c>
      <c r="AK2771" s="150" t="str">
        <f>IF(JRF!B2784="","",IF(JRF!B2784=IFERROR(VLOOKUP(JRF!B2784,Checks!AI:AI,1,0),0),"Entry in Branch/Satellite BU's",""))</f>
        <v/>
      </c>
      <c r="AL2771" t="str">
        <f>IFERROR(IF('Journal Template'!A3183="","",IF('Journal Template'!A3183=IFERROR(VLOOKUP('Journal Template'!A3183,Checks!AI:AI,1,0),0),"Entry in Branch/Satellite BU's","")),"")</f>
        <v/>
      </c>
      <c r="AO2771" s="171"/>
      <c r="AP2771" s="171"/>
      <c r="AQ2771" s="171"/>
      <c r="AR2771" s="171"/>
      <c r="CI2771" t="str">
        <f>IF(JRF!F2784&gt;0,"",IF(JRF!B2784="","",IF(LEFT(JRF!B2784,1)=IFERROR(VLOOKUP(LEFT(JRF!B2784,1),$CF$2:$CF$5,1,0),0),"Product Code Required",IF(JRF!C2784="","",IF(JRF!C2784=IFERROR(VLOOKUP(JRF!C2784,$CH:$CH,1,0),0),"Product Code Required","NA")))))</f>
        <v/>
      </c>
      <c r="CJ2771" t="str">
        <f>IF(JRF!AV2784&gt;0,"",IF(JRF!Q2784="","",IF(LEFT(JRF!Q2784,1)=IFERROR(VLOOKUP(LEFT(JRF!Q2784,1),$CF$2:$CF$5,1,0),0),"Product Code Required",IF(JRF!V2784="","",IF(JRF!V2784=IFERROR(VLOOKUP(JRF!V2784,$CH:$CH,1,0),0),"Product Code Required","NA")))))</f>
        <v/>
      </c>
      <c r="CK2771" t="str">
        <f>IFERROR(IF(LEN('Journal Template'!F2782)&gt;0,"",IF('Journal Template'!A2782="","",IF(LEFT('Journal Template'!A2782,1)=IFERROR(VLOOKUP(LEFT('Journal Template'!A2782,1),Checks!$CF$2:$CF$5,1,0),0),"Product Code Required",IF('Journal Template'!D2782="","",IF('Journal Template'!D2782=IFERROR(VLOOKUP('Journal Template'!D2782,Checks!$CH:$CH,1,0),0),"Product Code Required","NA"))))),"")</f>
        <v/>
      </c>
    </row>
    <row r="2772" spans="14:89">
      <c r="N2772" t="s">
        <v>12556</v>
      </c>
      <c r="O2772" t="s">
        <v>12523</v>
      </c>
      <c r="P2772" t="s">
        <v>386</v>
      </c>
      <c r="Q2772" s="150" t="str">
        <f>IF(JRF!D2785="","",IF(IFERROR(VLOOKUP(JRF!D2785,Checks!N:P,3,0),0)="A","","Inactive account in Use"))</f>
        <v/>
      </c>
      <c r="R2772" t="str">
        <f>IFERROR(IF('Journal Template'!C3184="","",IF(IFERROR(VLOOKUP('Journal Template'!C3184,Checks!N:P,3,0),0)="A","","Inactive account in Use")),"")</f>
        <v/>
      </c>
      <c r="V2772" s="150" t="str">
        <f>IF(JRF!C2785="","",IF(IFERROR(VLOOKUP(JRF!C2785,Checks!S:U,3,0),0)="A","Entry with System fund Dept",""))</f>
        <v/>
      </c>
      <c r="W2772" t="str">
        <f>IFERROR(IF('Journal Template'!D3184="","",IF(IFERROR(VLOOKUP('Journal Template'!D3184,Checks!S:U,3,0),0)="A","Entry with System fund Dept","")),"")</f>
        <v/>
      </c>
      <c r="X2772" t="s">
        <v>1826</v>
      </c>
      <c r="Y2772" t="s">
        <v>386</v>
      </c>
      <c r="Z2772" t="s">
        <v>12557</v>
      </c>
      <c r="AA2772" t="s">
        <v>391</v>
      </c>
      <c r="AB2772" t="s">
        <v>125</v>
      </c>
      <c r="AC2772" s="150" t="str">
        <f>IFERROR(IF(JRF!C2785="","",IF(AND(VLOOKUP(JRF!C2785,X:AA,4,0)=JRF!B2785,VLOOKUP(JRF!C2785,X:Y,2,0)="A"),"","Inactive Dept Combo Error")),"Inactive Dept Combo Error")</f>
        <v/>
      </c>
      <c r="AD2772" t="str">
        <f>IFERROR(IF('Journal Template'!D3184="","",IF(AND(VLOOKUP('Journal Template'!D3184,X:AA,4,0)='Journal Template'!A3184,VLOOKUP('Journal Template'!D3184,X:Y,2,0)="A"),"","Inactive Dept Combo Error")),"")</f>
        <v/>
      </c>
      <c r="AK2772" s="150" t="str">
        <f>IF(JRF!B2785="","",IF(JRF!B2785=IFERROR(VLOOKUP(JRF!B2785,Checks!AI:AI,1,0),0),"Entry in Branch/Satellite BU's",""))</f>
        <v/>
      </c>
      <c r="AL2772" t="str">
        <f>IFERROR(IF('Journal Template'!A3184="","",IF('Journal Template'!A3184=IFERROR(VLOOKUP('Journal Template'!A3184,Checks!AI:AI,1,0),0),"Entry in Branch/Satellite BU's","")),"")</f>
        <v/>
      </c>
      <c r="AO2772" s="171"/>
      <c r="AP2772" s="171"/>
      <c r="AQ2772" s="171"/>
      <c r="AR2772" s="171"/>
      <c r="CI2772" t="str">
        <f>IF(JRF!F2785&gt;0,"",IF(JRF!B2785="","",IF(LEFT(JRF!B2785,1)=IFERROR(VLOOKUP(LEFT(JRF!B2785,1),$CF$2:$CF$5,1,0),0),"Product Code Required",IF(JRF!C2785="","",IF(JRF!C2785=IFERROR(VLOOKUP(JRF!C2785,$CH:$CH,1,0),0),"Product Code Required","NA")))))</f>
        <v/>
      </c>
      <c r="CJ2772" t="str">
        <f>IF(JRF!AV2785&gt;0,"",IF(JRF!Q2785="","",IF(LEFT(JRF!Q2785,1)=IFERROR(VLOOKUP(LEFT(JRF!Q2785,1),$CF$2:$CF$5,1,0),0),"Product Code Required",IF(JRF!V2785="","",IF(JRF!V2785=IFERROR(VLOOKUP(JRF!V2785,$CH:$CH,1,0),0),"Product Code Required","NA")))))</f>
        <v/>
      </c>
      <c r="CK2772" t="str">
        <f>IFERROR(IF(LEN('Journal Template'!F2783)&gt;0,"",IF('Journal Template'!A2783="","",IF(LEFT('Journal Template'!A2783,1)=IFERROR(VLOOKUP(LEFT('Journal Template'!A2783,1),Checks!$CF$2:$CF$5,1,0),0),"Product Code Required",IF('Journal Template'!D2783="","",IF('Journal Template'!D2783=IFERROR(VLOOKUP('Journal Template'!D2783,Checks!$CH:$CH,1,0),0),"Product Code Required","NA"))))),"")</f>
        <v/>
      </c>
    </row>
    <row r="2773" spans="14:89">
      <c r="N2773" t="s">
        <v>12558</v>
      </c>
      <c r="O2773" t="s">
        <v>12559</v>
      </c>
      <c r="P2773" t="s">
        <v>389</v>
      </c>
      <c r="Q2773" s="150" t="str">
        <f>IF(JRF!D2786="","",IF(IFERROR(VLOOKUP(JRF!D2786,Checks!N:P,3,0),0)="A","","Inactive account in Use"))</f>
        <v/>
      </c>
      <c r="R2773" t="str">
        <f>IFERROR(IF('Journal Template'!C3185="","",IF(IFERROR(VLOOKUP('Journal Template'!C3185,Checks!N:P,3,0),0)="A","","Inactive account in Use")),"")</f>
        <v/>
      </c>
      <c r="V2773" s="150" t="str">
        <f>IF(JRF!C2786="","",IF(IFERROR(VLOOKUP(JRF!C2786,Checks!S:U,3,0),0)="A","Entry with System fund Dept",""))</f>
        <v/>
      </c>
      <c r="W2773" t="str">
        <f>IFERROR(IF('Journal Template'!D3185="","",IF(IFERROR(VLOOKUP('Journal Template'!D3185,Checks!S:U,3,0),0)="A","Entry with System fund Dept","")),"")</f>
        <v/>
      </c>
      <c r="X2773" t="s">
        <v>12560</v>
      </c>
      <c r="Y2773" t="s">
        <v>389</v>
      </c>
      <c r="Z2773" t="s">
        <v>12561</v>
      </c>
      <c r="AA2773" t="s">
        <v>391</v>
      </c>
      <c r="AB2773" t="s">
        <v>125</v>
      </c>
      <c r="AC2773" s="150" t="str">
        <f>IFERROR(IF(JRF!C2786="","",IF(AND(VLOOKUP(JRF!C2786,X:AA,4,0)=JRF!B2786,VLOOKUP(JRF!C2786,X:Y,2,0)="A"),"","Inactive Dept Combo Error")),"Inactive Dept Combo Error")</f>
        <v/>
      </c>
      <c r="AD2773" t="str">
        <f>IFERROR(IF('Journal Template'!D3185="","",IF(AND(VLOOKUP('Journal Template'!D3185,X:AA,4,0)='Journal Template'!A3185,VLOOKUP('Journal Template'!D3185,X:Y,2,0)="A"),"","Inactive Dept Combo Error")),"")</f>
        <v/>
      </c>
      <c r="AK2773" s="150" t="str">
        <f>IF(JRF!B2786="","",IF(JRF!B2786=IFERROR(VLOOKUP(JRF!B2786,Checks!AI:AI,1,0),0),"Entry in Branch/Satellite BU's",""))</f>
        <v/>
      </c>
      <c r="AL2773" t="str">
        <f>IFERROR(IF('Journal Template'!A3185="","",IF('Journal Template'!A3185=IFERROR(VLOOKUP('Journal Template'!A3185,Checks!AI:AI,1,0),0),"Entry in Branch/Satellite BU's","")),"")</f>
        <v/>
      </c>
      <c r="AO2773" s="171"/>
      <c r="AP2773" s="171"/>
      <c r="AQ2773" s="171"/>
      <c r="AR2773" s="171"/>
      <c r="CI2773" t="str">
        <f>IF(JRF!F2786&gt;0,"",IF(JRF!B2786="","",IF(LEFT(JRF!B2786,1)=IFERROR(VLOOKUP(LEFT(JRF!B2786,1),$CF$2:$CF$5,1,0),0),"Product Code Required",IF(JRF!C2786="","",IF(JRF!C2786=IFERROR(VLOOKUP(JRF!C2786,$CH:$CH,1,0),0),"Product Code Required","NA")))))</f>
        <v/>
      </c>
      <c r="CJ2773" t="str">
        <f>IF(JRF!AV2786&gt;0,"",IF(JRF!Q2786="","",IF(LEFT(JRF!Q2786,1)=IFERROR(VLOOKUP(LEFT(JRF!Q2786,1),$CF$2:$CF$5,1,0),0),"Product Code Required",IF(JRF!V2786="","",IF(JRF!V2786=IFERROR(VLOOKUP(JRF!V2786,$CH:$CH,1,0),0),"Product Code Required","NA")))))</f>
        <v/>
      </c>
      <c r="CK2773" t="str">
        <f>IFERROR(IF(LEN('Journal Template'!F2784)&gt;0,"",IF('Journal Template'!A2784="","",IF(LEFT('Journal Template'!A2784,1)=IFERROR(VLOOKUP(LEFT('Journal Template'!A2784,1),Checks!$CF$2:$CF$5,1,0),0),"Product Code Required",IF('Journal Template'!D2784="","",IF('Journal Template'!D2784=IFERROR(VLOOKUP('Journal Template'!D2784,Checks!$CH:$CH,1,0),0),"Product Code Required","NA"))))),"")</f>
        <v/>
      </c>
    </row>
    <row r="2774" spans="14:89">
      <c r="N2774" t="s">
        <v>12562</v>
      </c>
      <c r="O2774" t="s">
        <v>12563</v>
      </c>
      <c r="P2774" t="s">
        <v>389</v>
      </c>
      <c r="Q2774" s="150" t="str">
        <f>IF(JRF!D2787="","",IF(IFERROR(VLOOKUP(JRF!D2787,Checks!N:P,3,0),0)="A","","Inactive account in Use"))</f>
        <v/>
      </c>
      <c r="R2774" t="str">
        <f>IFERROR(IF('Journal Template'!C3186="","",IF(IFERROR(VLOOKUP('Journal Template'!C3186,Checks!N:P,3,0),0)="A","","Inactive account in Use")),"")</f>
        <v/>
      </c>
      <c r="V2774" s="150" t="str">
        <f>IF(JRF!C2787="","",IF(IFERROR(VLOOKUP(JRF!C2787,Checks!S:U,3,0),0)="A","Entry with System fund Dept",""))</f>
        <v/>
      </c>
      <c r="W2774" t="str">
        <f>IFERROR(IF('Journal Template'!D3186="","",IF(IFERROR(VLOOKUP('Journal Template'!D3186,Checks!S:U,3,0),0)="A","Entry with System fund Dept","")),"")</f>
        <v/>
      </c>
      <c r="X2774" t="s">
        <v>12564</v>
      </c>
      <c r="Y2774" t="s">
        <v>389</v>
      </c>
      <c r="Z2774" t="s">
        <v>12565</v>
      </c>
      <c r="AA2774" t="s">
        <v>391</v>
      </c>
      <c r="AB2774" t="s">
        <v>125</v>
      </c>
      <c r="AC2774" s="150" t="str">
        <f>IFERROR(IF(JRF!C2787="","",IF(AND(VLOOKUP(JRF!C2787,X:AA,4,0)=JRF!B2787,VLOOKUP(JRF!C2787,X:Y,2,0)="A"),"","Inactive Dept Combo Error")),"Inactive Dept Combo Error")</f>
        <v/>
      </c>
      <c r="AD2774" t="str">
        <f>IFERROR(IF('Journal Template'!D3186="","",IF(AND(VLOOKUP('Journal Template'!D3186,X:AA,4,0)='Journal Template'!A3186,VLOOKUP('Journal Template'!D3186,X:Y,2,0)="A"),"","Inactive Dept Combo Error")),"")</f>
        <v/>
      </c>
      <c r="AK2774" s="150" t="str">
        <f>IF(JRF!B2787="","",IF(JRF!B2787=IFERROR(VLOOKUP(JRF!B2787,Checks!AI:AI,1,0),0),"Entry in Branch/Satellite BU's",""))</f>
        <v/>
      </c>
      <c r="AL2774" t="str">
        <f>IFERROR(IF('Journal Template'!A3186="","",IF('Journal Template'!A3186=IFERROR(VLOOKUP('Journal Template'!A3186,Checks!AI:AI,1,0),0),"Entry in Branch/Satellite BU's","")),"")</f>
        <v/>
      </c>
      <c r="AO2774" s="171"/>
      <c r="AP2774" s="171"/>
      <c r="AQ2774" s="171"/>
      <c r="AR2774" s="171"/>
      <c r="CI2774" t="str">
        <f>IF(JRF!F2787&gt;0,"",IF(JRF!B2787="","",IF(LEFT(JRF!B2787,1)=IFERROR(VLOOKUP(LEFT(JRF!B2787,1),$CF$2:$CF$5,1,0),0),"Product Code Required",IF(JRF!C2787="","",IF(JRF!C2787=IFERROR(VLOOKUP(JRF!C2787,$CH:$CH,1,0),0),"Product Code Required","NA")))))</f>
        <v/>
      </c>
      <c r="CJ2774" t="str">
        <f>IF(JRF!AV2787&gt;0,"",IF(JRF!Q2787="","",IF(LEFT(JRF!Q2787,1)=IFERROR(VLOOKUP(LEFT(JRF!Q2787,1),$CF$2:$CF$5,1,0),0),"Product Code Required",IF(JRF!V2787="","",IF(JRF!V2787=IFERROR(VLOOKUP(JRF!V2787,$CH:$CH,1,0),0),"Product Code Required","NA")))))</f>
        <v/>
      </c>
      <c r="CK2774" t="str">
        <f>IFERROR(IF(LEN('Journal Template'!F2785)&gt;0,"",IF('Journal Template'!A2785="","",IF(LEFT('Journal Template'!A2785,1)=IFERROR(VLOOKUP(LEFT('Journal Template'!A2785,1),Checks!$CF$2:$CF$5,1,0),0),"Product Code Required",IF('Journal Template'!D2785="","",IF('Journal Template'!D2785=IFERROR(VLOOKUP('Journal Template'!D2785,Checks!$CH:$CH,1,0),0),"Product Code Required","NA"))))),"")</f>
        <v/>
      </c>
    </row>
    <row r="2775" spans="14:89">
      <c r="N2775" t="s">
        <v>12566</v>
      </c>
      <c r="O2775" t="s">
        <v>12567</v>
      </c>
      <c r="P2775" t="s">
        <v>389</v>
      </c>
      <c r="Q2775" s="150" t="str">
        <f>IF(JRF!D2788="","",IF(IFERROR(VLOOKUP(JRF!D2788,Checks!N:P,3,0),0)="A","","Inactive account in Use"))</f>
        <v/>
      </c>
      <c r="R2775" t="str">
        <f>IFERROR(IF('Journal Template'!C3187="","",IF(IFERROR(VLOOKUP('Journal Template'!C3187,Checks!N:P,3,0),0)="A","","Inactive account in Use")),"")</f>
        <v/>
      </c>
      <c r="V2775" s="150" t="str">
        <f>IF(JRF!C2788="","",IF(IFERROR(VLOOKUP(JRF!C2788,Checks!S:U,3,0),0)="A","Entry with System fund Dept",""))</f>
        <v/>
      </c>
      <c r="W2775" t="str">
        <f>IFERROR(IF('Journal Template'!D3187="","",IF(IFERROR(VLOOKUP('Journal Template'!D3187,Checks!S:U,3,0),0)="A","Entry with System fund Dept","")),"")</f>
        <v/>
      </c>
      <c r="X2775" t="s">
        <v>12564</v>
      </c>
      <c r="Y2775" t="s">
        <v>389</v>
      </c>
      <c r="Z2775" t="s">
        <v>12568</v>
      </c>
      <c r="AA2775" t="s">
        <v>1493</v>
      </c>
      <c r="AB2775" t="s">
        <v>125</v>
      </c>
      <c r="AC2775" s="150" t="str">
        <f>IFERROR(IF(JRF!C2788="","",IF(AND(VLOOKUP(JRF!C2788,X:AA,4,0)=JRF!B2788,VLOOKUP(JRF!C2788,X:Y,2,0)="A"),"","Inactive Dept Combo Error")),"Inactive Dept Combo Error")</f>
        <v/>
      </c>
      <c r="AD2775" t="str">
        <f>IFERROR(IF('Journal Template'!D3187="","",IF(AND(VLOOKUP('Journal Template'!D3187,X:AA,4,0)='Journal Template'!A3187,VLOOKUP('Journal Template'!D3187,X:Y,2,0)="A"),"","Inactive Dept Combo Error")),"")</f>
        <v/>
      </c>
      <c r="AK2775" s="150" t="str">
        <f>IF(JRF!B2788="","",IF(JRF!B2788=IFERROR(VLOOKUP(JRF!B2788,Checks!AI:AI,1,0),0),"Entry in Branch/Satellite BU's",""))</f>
        <v/>
      </c>
      <c r="AL2775" t="str">
        <f>IFERROR(IF('Journal Template'!A3187="","",IF('Journal Template'!A3187=IFERROR(VLOOKUP('Journal Template'!A3187,Checks!AI:AI,1,0),0),"Entry in Branch/Satellite BU's","")),"")</f>
        <v/>
      </c>
      <c r="AO2775" s="171"/>
      <c r="AP2775" s="171"/>
      <c r="AQ2775" s="171"/>
      <c r="AR2775" s="171"/>
      <c r="CI2775" t="str">
        <f>IF(JRF!F2788&gt;0,"",IF(JRF!B2788="","",IF(LEFT(JRF!B2788,1)=IFERROR(VLOOKUP(LEFT(JRF!B2788,1),$CF$2:$CF$5,1,0),0),"Product Code Required",IF(JRF!C2788="","",IF(JRF!C2788=IFERROR(VLOOKUP(JRF!C2788,$CH:$CH,1,0),0),"Product Code Required","NA")))))</f>
        <v/>
      </c>
      <c r="CJ2775" t="str">
        <f>IF(JRF!AV2788&gt;0,"",IF(JRF!Q2788="","",IF(LEFT(JRF!Q2788,1)=IFERROR(VLOOKUP(LEFT(JRF!Q2788,1),$CF$2:$CF$5,1,0),0),"Product Code Required",IF(JRF!V2788="","",IF(JRF!V2788=IFERROR(VLOOKUP(JRF!V2788,$CH:$CH,1,0),0),"Product Code Required","NA")))))</f>
        <v/>
      </c>
      <c r="CK2775" t="str">
        <f>IFERROR(IF(LEN('Journal Template'!F2786)&gt;0,"",IF('Journal Template'!A2786="","",IF(LEFT('Journal Template'!A2786,1)=IFERROR(VLOOKUP(LEFT('Journal Template'!A2786,1),Checks!$CF$2:$CF$5,1,0),0),"Product Code Required",IF('Journal Template'!D2786="","",IF('Journal Template'!D2786=IFERROR(VLOOKUP('Journal Template'!D2786,Checks!$CH:$CH,1,0),0),"Product Code Required","NA"))))),"")</f>
        <v/>
      </c>
    </row>
    <row r="2776" spans="14:89">
      <c r="N2776" t="s">
        <v>12569</v>
      </c>
      <c r="O2776" t="s">
        <v>12570</v>
      </c>
      <c r="P2776" t="s">
        <v>386</v>
      </c>
      <c r="Q2776" s="150" t="str">
        <f>IF(JRF!D2789="","",IF(IFERROR(VLOOKUP(JRF!D2789,Checks!N:P,3,0),0)="A","","Inactive account in Use"))</f>
        <v/>
      </c>
      <c r="R2776" t="str">
        <f>IFERROR(IF('Journal Template'!C3188="","",IF(IFERROR(VLOOKUP('Journal Template'!C3188,Checks!N:P,3,0),0)="A","","Inactive account in Use")),"")</f>
        <v/>
      </c>
      <c r="V2776" s="150" t="str">
        <f>IF(JRF!C2789="","",IF(IFERROR(VLOOKUP(JRF!C2789,Checks!S:U,3,0),0)="A","Entry with System fund Dept",""))</f>
        <v/>
      </c>
      <c r="W2776" t="str">
        <f>IFERROR(IF('Journal Template'!D3188="","",IF(IFERROR(VLOOKUP('Journal Template'!D3188,Checks!S:U,3,0),0)="A","Entry with System fund Dept","")),"")</f>
        <v/>
      </c>
      <c r="X2776" t="s">
        <v>12571</v>
      </c>
      <c r="Y2776" t="s">
        <v>389</v>
      </c>
      <c r="Z2776" t="s">
        <v>12572</v>
      </c>
      <c r="AA2776" t="s">
        <v>1493</v>
      </c>
      <c r="AB2776" t="s">
        <v>125</v>
      </c>
      <c r="AC2776" s="150" t="str">
        <f>IFERROR(IF(JRF!C2789="","",IF(AND(VLOOKUP(JRF!C2789,X:AA,4,0)=JRF!B2789,VLOOKUP(JRF!C2789,X:Y,2,0)="A"),"","Inactive Dept Combo Error")),"Inactive Dept Combo Error")</f>
        <v/>
      </c>
      <c r="AD2776" t="str">
        <f>IFERROR(IF('Journal Template'!D3188="","",IF(AND(VLOOKUP('Journal Template'!D3188,X:AA,4,0)='Journal Template'!A3188,VLOOKUP('Journal Template'!D3188,X:Y,2,0)="A"),"","Inactive Dept Combo Error")),"")</f>
        <v/>
      </c>
      <c r="AK2776" s="150" t="str">
        <f>IF(JRF!B2789="","",IF(JRF!B2789=IFERROR(VLOOKUP(JRF!B2789,Checks!AI:AI,1,0),0),"Entry in Branch/Satellite BU's",""))</f>
        <v/>
      </c>
      <c r="AL2776" t="str">
        <f>IFERROR(IF('Journal Template'!A3188="","",IF('Journal Template'!A3188=IFERROR(VLOOKUP('Journal Template'!A3188,Checks!AI:AI,1,0),0),"Entry in Branch/Satellite BU's","")),"")</f>
        <v/>
      </c>
      <c r="AO2776" s="171"/>
      <c r="AP2776" s="171"/>
      <c r="AQ2776" s="171"/>
      <c r="AR2776" s="171"/>
      <c r="CI2776" t="str">
        <f>IF(JRF!F2789&gt;0,"",IF(JRF!B2789="","",IF(LEFT(JRF!B2789,1)=IFERROR(VLOOKUP(LEFT(JRF!B2789,1),$CF$2:$CF$5,1,0),0),"Product Code Required",IF(JRF!C2789="","",IF(JRF!C2789=IFERROR(VLOOKUP(JRF!C2789,$CH:$CH,1,0),0),"Product Code Required","NA")))))</f>
        <v/>
      </c>
      <c r="CJ2776" t="str">
        <f>IF(JRF!AV2789&gt;0,"",IF(JRF!Q2789="","",IF(LEFT(JRF!Q2789,1)=IFERROR(VLOOKUP(LEFT(JRF!Q2789,1),$CF$2:$CF$5,1,0),0),"Product Code Required",IF(JRF!V2789="","",IF(JRF!V2789=IFERROR(VLOOKUP(JRF!V2789,$CH:$CH,1,0),0),"Product Code Required","NA")))))</f>
        <v/>
      </c>
      <c r="CK2776" t="str">
        <f>IFERROR(IF(LEN('Journal Template'!F2787)&gt;0,"",IF('Journal Template'!A2787="","",IF(LEFT('Journal Template'!A2787,1)=IFERROR(VLOOKUP(LEFT('Journal Template'!A2787,1),Checks!$CF$2:$CF$5,1,0),0),"Product Code Required",IF('Journal Template'!D2787="","",IF('Journal Template'!D2787=IFERROR(VLOOKUP('Journal Template'!D2787,Checks!$CH:$CH,1,0),0),"Product Code Required","NA"))))),"")</f>
        <v/>
      </c>
    </row>
    <row r="2777" spans="14:89">
      <c r="N2777" t="s">
        <v>12573</v>
      </c>
      <c r="O2777" t="s">
        <v>12574</v>
      </c>
      <c r="P2777" t="s">
        <v>386</v>
      </c>
      <c r="Q2777" s="150" t="str">
        <f>IF(JRF!D2790="","",IF(IFERROR(VLOOKUP(JRF!D2790,Checks!N:P,3,0),0)="A","","Inactive account in Use"))</f>
        <v/>
      </c>
      <c r="R2777" t="str">
        <f>IFERROR(IF('Journal Template'!C3189="","",IF(IFERROR(VLOOKUP('Journal Template'!C3189,Checks!N:P,3,0),0)="A","","Inactive account in Use")),"")</f>
        <v/>
      </c>
      <c r="V2777" s="150" t="str">
        <f>IF(JRF!C2790="","",IF(IFERROR(VLOOKUP(JRF!C2790,Checks!S:U,3,0),0)="A","Entry with System fund Dept",""))</f>
        <v/>
      </c>
      <c r="W2777" t="str">
        <f>IFERROR(IF('Journal Template'!D3189="","",IF(IFERROR(VLOOKUP('Journal Template'!D3189,Checks!S:U,3,0),0)="A","Entry with System fund Dept","")),"")</f>
        <v/>
      </c>
      <c r="X2777" t="s">
        <v>12571</v>
      </c>
      <c r="Y2777" t="s">
        <v>389</v>
      </c>
      <c r="Z2777" t="s">
        <v>12575</v>
      </c>
      <c r="AA2777" t="s">
        <v>391</v>
      </c>
      <c r="AB2777" t="s">
        <v>125</v>
      </c>
      <c r="AC2777" s="150" t="str">
        <f>IFERROR(IF(JRF!C2790="","",IF(AND(VLOOKUP(JRF!C2790,X:AA,4,0)=JRF!B2790,VLOOKUP(JRF!C2790,X:Y,2,0)="A"),"","Inactive Dept Combo Error")),"Inactive Dept Combo Error")</f>
        <v/>
      </c>
      <c r="AD2777" t="str">
        <f>IFERROR(IF('Journal Template'!D3189="","",IF(AND(VLOOKUP('Journal Template'!D3189,X:AA,4,0)='Journal Template'!A3189,VLOOKUP('Journal Template'!D3189,X:Y,2,0)="A"),"","Inactive Dept Combo Error")),"")</f>
        <v/>
      </c>
      <c r="AK2777" s="150" t="str">
        <f>IF(JRF!B2790="","",IF(JRF!B2790=IFERROR(VLOOKUP(JRF!B2790,Checks!AI:AI,1,0),0),"Entry in Branch/Satellite BU's",""))</f>
        <v/>
      </c>
      <c r="AL2777" t="str">
        <f>IFERROR(IF('Journal Template'!A3189="","",IF('Journal Template'!A3189=IFERROR(VLOOKUP('Journal Template'!A3189,Checks!AI:AI,1,0),0),"Entry in Branch/Satellite BU's","")),"")</f>
        <v/>
      </c>
      <c r="AO2777" s="171"/>
      <c r="AP2777" s="171"/>
      <c r="AQ2777" s="171"/>
      <c r="AR2777" s="171"/>
      <c r="CI2777" t="str">
        <f>IF(JRF!F2790&gt;0,"",IF(JRF!B2790="","",IF(LEFT(JRF!B2790,1)=IFERROR(VLOOKUP(LEFT(JRF!B2790,1),$CF$2:$CF$5,1,0),0),"Product Code Required",IF(JRF!C2790="","",IF(JRF!C2790=IFERROR(VLOOKUP(JRF!C2790,$CH:$CH,1,0),0),"Product Code Required","NA")))))</f>
        <v/>
      </c>
      <c r="CJ2777" t="str">
        <f>IF(JRF!AV2790&gt;0,"",IF(JRF!Q2790="","",IF(LEFT(JRF!Q2790,1)=IFERROR(VLOOKUP(LEFT(JRF!Q2790,1),$CF$2:$CF$5,1,0),0),"Product Code Required",IF(JRF!V2790="","",IF(JRF!V2790=IFERROR(VLOOKUP(JRF!V2790,$CH:$CH,1,0),0),"Product Code Required","NA")))))</f>
        <v/>
      </c>
      <c r="CK2777" t="str">
        <f>IFERROR(IF(LEN('Journal Template'!F2788)&gt;0,"",IF('Journal Template'!A2788="","",IF(LEFT('Journal Template'!A2788,1)=IFERROR(VLOOKUP(LEFT('Journal Template'!A2788,1),Checks!$CF$2:$CF$5,1,0),0),"Product Code Required",IF('Journal Template'!D2788="","",IF('Journal Template'!D2788=IFERROR(VLOOKUP('Journal Template'!D2788,Checks!$CH:$CH,1,0),0),"Product Code Required","NA"))))),"")</f>
        <v/>
      </c>
    </row>
    <row r="2778" spans="14:89">
      <c r="N2778" t="s">
        <v>12576</v>
      </c>
      <c r="O2778" t="s">
        <v>12577</v>
      </c>
      <c r="P2778" t="s">
        <v>386</v>
      </c>
      <c r="Q2778" s="150" t="str">
        <f>IF(JRF!D2791="","",IF(IFERROR(VLOOKUP(JRF!D2791,Checks!N:P,3,0),0)="A","","Inactive account in Use"))</f>
        <v/>
      </c>
      <c r="R2778" t="str">
        <f>IFERROR(IF('Journal Template'!C3190="","",IF(IFERROR(VLOOKUP('Journal Template'!C3190,Checks!N:P,3,0),0)="A","","Inactive account in Use")),"")</f>
        <v/>
      </c>
      <c r="V2778" s="150" t="str">
        <f>IF(JRF!C2791="","",IF(IFERROR(VLOOKUP(JRF!C2791,Checks!S:U,3,0),0)="A","Entry with System fund Dept",""))</f>
        <v/>
      </c>
      <c r="W2778" t="str">
        <f>IFERROR(IF('Journal Template'!D3190="","",IF(IFERROR(VLOOKUP('Journal Template'!D3190,Checks!S:U,3,0),0)="A","Entry with System fund Dept","")),"")</f>
        <v/>
      </c>
      <c r="X2778" t="s">
        <v>12578</v>
      </c>
      <c r="Y2778" t="s">
        <v>389</v>
      </c>
      <c r="Z2778" t="s">
        <v>12579</v>
      </c>
      <c r="AA2778" t="s">
        <v>391</v>
      </c>
      <c r="AB2778" t="s">
        <v>125</v>
      </c>
      <c r="AC2778" s="150" t="str">
        <f>IFERROR(IF(JRF!C2791="","",IF(AND(VLOOKUP(JRF!C2791,X:AA,4,0)=JRF!B2791,VLOOKUP(JRF!C2791,X:Y,2,0)="A"),"","Inactive Dept Combo Error")),"Inactive Dept Combo Error")</f>
        <v/>
      </c>
      <c r="AD2778" t="str">
        <f>IFERROR(IF('Journal Template'!D3190="","",IF(AND(VLOOKUP('Journal Template'!D3190,X:AA,4,0)='Journal Template'!A3190,VLOOKUP('Journal Template'!D3190,X:Y,2,0)="A"),"","Inactive Dept Combo Error")),"")</f>
        <v/>
      </c>
      <c r="AK2778" s="150" t="str">
        <f>IF(JRF!B2791="","",IF(JRF!B2791=IFERROR(VLOOKUP(JRF!B2791,Checks!AI:AI,1,0),0),"Entry in Branch/Satellite BU's",""))</f>
        <v/>
      </c>
      <c r="AL2778" t="str">
        <f>IFERROR(IF('Journal Template'!A3190="","",IF('Journal Template'!A3190=IFERROR(VLOOKUP('Journal Template'!A3190,Checks!AI:AI,1,0),0),"Entry in Branch/Satellite BU's","")),"")</f>
        <v/>
      </c>
      <c r="AO2778" s="171"/>
      <c r="AP2778" s="171"/>
      <c r="AQ2778" s="171"/>
      <c r="AR2778" s="171"/>
      <c r="CI2778" t="str">
        <f>IF(JRF!F2791&gt;0,"",IF(JRF!B2791="","",IF(LEFT(JRF!B2791,1)=IFERROR(VLOOKUP(LEFT(JRF!B2791,1),$CF$2:$CF$5,1,0),0),"Product Code Required",IF(JRF!C2791="","",IF(JRF!C2791=IFERROR(VLOOKUP(JRF!C2791,$CH:$CH,1,0),0),"Product Code Required","NA")))))</f>
        <v/>
      </c>
      <c r="CJ2778" t="str">
        <f>IF(JRF!AV2791&gt;0,"",IF(JRF!Q2791="","",IF(LEFT(JRF!Q2791,1)=IFERROR(VLOOKUP(LEFT(JRF!Q2791,1),$CF$2:$CF$5,1,0),0),"Product Code Required",IF(JRF!V2791="","",IF(JRF!V2791=IFERROR(VLOOKUP(JRF!V2791,$CH:$CH,1,0),0),"Product Code Required","NA")))))</f>
        <v/>
      </c>
      <c r="CK2778" t="str">
        <f>IFERROR(IF(LEN('Journal Template'!F2789)&gt;0,"",IF('Journal Template'!A2789="","",IF(LEFT('Journal Template'!A2789,1)=IFERROR(VLOOKUP(LEFT('Journal Template'!A2789,1),Checks!$CF$2:$CF$5,1,0),0),"Product Code Required",IF('Journal Template'!D2789="","",IF('Journal Template'!D2789=IFERROR(VLOOKUP('Journal Template'!D2789,Checks!$CH:$CH,1,0),0),"Product Code Required","NA"))))),"")</f>
        <v/>
      </c>
    </row>
    <row r="2779" spans="14:89">
      <c r="N2779" t="s">
        <v>12580</v>
      </c>
      <c r="O2779" t="s">
        <v>12581</v>
      </c>
      <c r="P2779" t="s">
        <v>386</v>
      </c>
      <c r="Q2779" s="150" t="str">
        <f>IF(JRF!D2792="","",IF(IFERROR(VLOOKUP(JRF!D2792,Checks!N:P,3,0),0)="A","","Inactive account in Use"))</f>
        <v/>
      </c>
      <c r="R2779" t="str">
        <f>IFERROR(IF('Journal Template'!C3191="","",IF(IFERROR(VLOOKUP('Journal Template'!C3191,Checks!N:P,3,0),0)="A","","Inactive account in Use")),"")</f>
        <v/>
      </c>
      <c r="V2779" s="150" t="str">
        <f>IF(JRF!C2792="","",IF(IFERROR(VLOOKUP(JRF!C2792,Checks!S:U,3,0),0)="A","Entry with System fund Dept",""))</f>
        <v/>
      </c>
      <c r="W2779" t="str">
        <f>IFERROR(IF('Journal Template'!D3191="","",IF(IFERROR(VLOOKUP('Journal Template'!D3191,Checks!S:U,3,0),0)="A","Entry with System fund Dept","")),"")</f>
        <v/>
      </c>
      <c r="X2779" t="s">
        <v>12578</v>
      </c>
      <c r="Y2779" t="s">
        <v>389</v>
      </c>
      <c r="Z2779" t="s">
        <v>12582</v>
      </c>
      <c r="AA2779" t="s">
        <v>1493</v>
      </c>
      <c r="AB2779" t="s">
        <v>125</v>
      </c>
      <c r="AC2779" s="150" t="str">
        <f>IFERROR(IF(JRF!C2792="","",IF(AND(VLOOKUP(JRF!C2792,X:AA,4,0)=JRF!B2792,VLOOKUP(JRF!C2792,X:Y,2,0)="A"),"","Inactive Dept Combo Error")),"Inactive Dept Combo Error")</f>
        <v/>
      </c>
      <c r="AD2779" t="str">
        <f>IFERROR(IF('Journal Template'!D3191="","",IF(AND(VLOOKUP('Journal Template'!D3191,X:AA,4,0)='Journal Template'!A3191,VLOOKUP('Journal Template'!D3191,X:Y,2,0)="A"),"","Inactive Dept Combo Error")),"")</f>
        <v/>
      </c>
      <c r="AK2779" s="150" t="str">
        <f>IF(JRF!B2792="","",IF(JRF!B2792=IFERROR(VLOOKUP(JRF!B2792,Checks!AI:AI,1,0),0),"Entry in Branch/Satellite BU's",""))</f>
        <v/>
      </c>
      <c r="AL2779" t="str">
        <f>IFERROR(IF('Journal Template'!A3191="","",IF('Journal Template'!A3191=IFERROR(VLOOKUP('Journal Template'!A3191,Checks!AI:AI,1,0),0),"Entry in Branch/Satellite BU's","")),"")</f>
        <v/>
      </c>
      <c r="AO2779" s="171"/>
      <c r="AP2779" s="171"/>
      <c r="AQ2779" s="171"/>
      <c r="AR2779" s="171"/>
      <c r="CI2779" t="str">
        <f>IF(JRF!F2792&gt;0,"",IF(JRF!B2792="","",IF(LEFT(JRF!B2792,1)=IFERROR(VLOOKUP(LEFT(JRF!B2792,1),$CF$2:$CF$5,1,0),0),"Product Code Required",IF(JRF!C2792="","",IF(JRF!C2792=IFERROR(VLOOKUP(JRF!C2792,$CH:$CH,1,0),0),"Product Code Required","NA")))))</f>
        <v/>
      </c>
      <c r="CJ2779" t="str">
        <f>IF(JRF!AV2792&gt;0,"",IF(JRF!Q2792="","",IF(LEFT(JRF!Q2792,1)=IFERROR(VLOOKUP(LEFT(JRF!Q2792,1),$CF$2:$CF$5,1,0),0),"Product Code Required",IF(JRF!V2792="","",IF(JRF!V2792=IFERROR(VLOOKUP(JRF!V2792,$CH:$CH,1,0),0),"Product Code Required","NA")))))</f>
        <v/>
      </c>
      <c r="CK2779" t="str">
        <f>IFERROR(IF(LEN('Journal Template'!F2790)&gt;0,"",IF('Journal Template'!A2790="","",IF(LEFT('Journal Template'!A2790,1)=IFERROR(VLOOKUP(LEFT('Journal Template'!A2790,1),Checks!$CF$2:$CF$5,1,0),0),"Product Code Required",IF('Journal Template'!D2790="","",IF('Journal Template'!D2790=IFERROR(VLOOKUP('Journal Template'!D2790,Checks!$CH:$CH,1,0),0),"Product Code Required","NA"))))),"")</f>
        <v/>
      </c>
    </row>
    <row r="2780" spans="14:89">
      <c r="N2780" t="s">
        <v>12583</v>
      </c>
      <c r="O2780" t="s">
        <v>12584</v>
      </c>
      <c r="P2780" t="s">
        <v>386</v>
      </c>
      <c r="Q2780" s="150" t="str">
        <f>IF(JRF!D2793="","",IF(IFERROR(VLOOKUP(JRF!D2793,Checks!N:P,3,0),0)="A","","Inactive account in Use"))</f>
        <v/>
      </c>
      <c r="R2780" t="str">
        <f>IFERROR(IF('Journal Template'!C3192="","",IF(IFERROR(VLOOKUP('Journal Template'!C3192,Checks!N:P,3,0),0)="A","","Inactive account in Use")),"")</f>
        <v/>
      </c>
      <c r="V2780" s="150" t="str">
        <f>IF(JRF!C2793="","",IF(IFERROR(VLOOKUP(JRF!C2793,Checks!S:U,3,0),0)="A","Entry with System fund Dept",""))</f>
        <v/>
      </c>
      <c r="W2780" t="str">
        <f>IFERROR(IF('Journal Template'!D3192="","",IF(IFERROR(VLOOKUP('Journal Template'!D3192,Checks!S:U,3,0),0)="A","Entry with System fund Dept","")),"")</f>
        <v/>
      </c>
      <c r="X2780" t="s">
        <v>12585</v>
      </c>
      <c r="Y2780" t="s">
        <v>386</v>
      </c>
      <c r="Z2780" t="s">
        <v>12586</v>
      </c>
      <c r="AA2780" t="s">
        <v>1493</v>
      </c>
      <c r="AB2780" t="s">
        <v>125</v>
      </c>
      <c r="AC2780" s="150" t="str">
        <f>IFERROR(IF(JRF!C2793="","",IF(AND(VLOOKUP(JRF!C2793,X:AA,4,0)=JRF!B2793,VLOOKUP(JRF!C2793,X:Y,2,0)="A"),"","Inactive Dept Combo Error")),"Inactive Dept Combo Error")</f>
        <v/>
      </c>
      <c r="AD2780" t="str">
        <f>IFERROR(IF('Journal Template'!D3192="","",IF(AND(VLOOKUP('Journal Template'!D3192,X:AA,4,0)='Journal Template'!A3192,VLOOKUP('Journal Template'!D3192,X:Y,2,0)="A"),"","Inactive Dept Combo Error")),"")</f>
        <v/>
      </c>
      <c r="AK2780" s="150" t="str">
        <f>IF(JRF!B2793="","",IF(JRF!B2793=IFERROR(VLOOKUP(JRF!B2793,Checks!AI:AI,1,0),0),"Entry in Branch/Satellite BU's",""))</f>
        <v/>
      </c>
      <c r="AL2780" t="str">
        <f>IFERROR(IF('Journal Template'!A3192="","",IF('Journal Template'!A3192=IFERROR(VLOOKUP('Journal Template'!A3192,Checks!AI:AI,1,0),0),"Entry in Branch/Satellite BU's","")),"")</f>
        <v/>
      </c>
      <c r="AO2780" s="171"/>
      <c r="AP2780" s="171"/>
      <c r="AQ2780" s="171"/>
      <c r="AR2780" s="171"/>
      <c r="CI2780" t="str">
        <f>IF(JRF!F2793&gt;0,"",IF(JRF!B2793="","",IF(LEFT(JRF!B2793,1)=IFERROR(VLOOKUP(LEFT(JRF!B2793,1),$CF$2:$CF$5,1,0),0),"Product Code Required",IF(JRF!C2793="","",IF(JRF!C2793=IFERROR(VLOOKUP(JRF!C2793,$CH:$CH,1,0),0),"Product Code Required","NA")))))</f>
        <v/>
      </c>
      <c r="CJ2780" t="str">
        <f>IF(JRF!AV2793&gt;0,"",IF(JRF!Q2793="","",IF(LEFT(JRF!Q2793,1)=IFERROR(VLOOKUP(LEFT(JRF!Q2793,1),$CF$2:$CF$5,1,0),0),"Product Code Required",IF(JRF!V2793="","",IF(JRF!V2793=IFERROR(VLOOKUP(JRF!V2793,$CH:$CH,1,0),0),"Product Code Required","NA")))))</f>
        <v/>
      </c>
      <c r="CK2780" t="str">
        <f>IFERROR(IF(LEN('Journal Template'!F2791)&gt;0,"",IF('Journal Template'!A2791="","",IF(LEFT('Journal Template'!A2791,1)=IFERROR(VLOOKUP(LEFT('Journal Template'!A2791,1),Checks!$CF$2:$CF$5,1,0),0),"Product Code Required",IF('Journal Template'!D2791="","",IF('Journal Template'!D2791=IFERROR(VLOOKUP('Journal Template'!D2791,Checks!$CH:$CH,1,0),0),"Product Code Required","NA"))))),"")</f>
        <v/>
      </c>
    </row>
    <row r="2781" spans="14:89">
      <c r="N2781" t="s">
        <v>12587</v>
      </c>
      <c r="O2781" t="s">
        <v>12588</v>
      </c>
      <c r="P2781" t="s">
        <v>386</v>
      </c>
      <c r="Q2781" s="150" t="str">
        <f>IF(JRF!D2794="","",IF(IFERROR(VLOOKUP(JRF!D2794,Checks!N:P,3,0),0)="A","","Inactive account in Use"))</f>
        <v/>
      </c>
      <c r="R2781" t="str">
        <f>IFERROR(IF('Journal Template'!C3193="","",IF(IFERROR(VLOOKUP('Journal Template'!C3193,Checks!N:P,3,0),0)="A","","Inactive account in Use")),"")</f>
        <v/>
      </c>
      <c r="V2781" s="150" t="str">
        <f>IF(JRF!C2794="","",IF(IFERROR(VLOOKUP(JRF!C2794,Checks!S:U,3,0),0)="A","Entry with System fund Dept",""))</f>
        <v/>
      </c>
      <c r="W2781" t="str">
        <f>IFERROR(IF('Journal Template'!D3193="","",IF(IFERROR(VLOOKUP('Journal Template'!D3193,Checks!S:U,3,0),0)="A","Entry with System fund Dept","")),"")</f>
        <v/>
      </c>
      <c r="X2781" t="s">
        <v>12585</v>
      </c>
      <c r="Y2781" t="s">
        <v>389</v>
      </c>
      <c r="Z2781" t="s">
        <v>12586</v>
      </c>
      <c r="AA2781" t="s">
        <v>391</v>
      </c>
      <c r="AB2781" t="s">
        <v>125</v>
      </c>
      <c r="AC2781" s="150" t="str">
        <f>IFERROR(IF(JRF!C2794="","",IF(AND(VLOOKUP(JRF!C2794,X:AA,4,0)=JRF!B2794,VLOOKUP(JRF!C2794,X:Y,2,0)="A"),"","Inactive Dept Combo Error")),"Inactive Dept Combo Error")</f>
        <v/>
      </c>
      <c r="AD2781" t="str">
        <f>IFERROR(IF('Journal Template'!D3193="","",IF(AND(VLOOKUP('Journal Template'!D3193,X:AA,4,0)='Journal Template'!A3193,VLOOKUP('Journal Template'!D3193,X:Y,2,0)="A"),"","Inactive Dept Combo Error")),"")</f>
        <v/>
      </c>
      <c r="AK2781" s="150" t="str">
        <f>IF(JRF!B2794="","",IF(JRF!B2794=IFERROR(VLOOKUP(JRF!B2794,Checks!AI:AI,1,0),0),"Entry in Branch/Satellite BU's",""))</f>
        <v/>
      </c>
      <c r="AL2781" t="str">
        <f>IFERROR(IF('Journal Template'!A3193="","",IF('Journal Template'!A3193=IFERROR(VLOOKUP('Journal Template'!A3193,Checks!AI:AI,1,0),0),"Entry in Branch/Satellite BU's","")),"")</f>
        <v/>
      </c>
      <c r="AO2781" s="171"/>
      <c r="AP2781" s="171"/>
      <c r="AQ2781" s="171"/>
      <c r="AR2781" s="171"/>
      <c r="CI2781" t="str">
        <f>IF(JRF!F2794&gt;0,"",IF(JRF!B2794="","",IF(LEFT(JRF!B2794,1)=IFERROR(VLOOKUP(LEFT(JRF!B2794,1),$CF$2:$CF$5,1,0),0),"Product Code Required",IF(JRF!C2794="","",IF(JRF!C2794=IFERROR(VLOOKUP(JRF!C2794,$CH:$CH,1,0),0),"Product Code Required","NA")))))</f>
        <v/>
      </c>
      <c r="CJ2781" t="str">
        <f>IF(JRF!AV2794&gt;0,"",IF(JRF!Q2794="","",IF(LEFT(JRF!Q2794,1)=IFERROR(VLOOKUP(LEFT(JRF!Q2794,1),$CF$2:$CF$5,1,0),0),"Product Code Required",IF(JRF!V2794="","",IF(JRF!V2794=IFERROR(VLOOKUP(JRF!V2794,$CH:$CH,1,0),0),"Product Code Required","NA")))))</f>
        <v/>
      </c>
      <c r="CK2781" t="str">
        <f>IFERROR(IF(LEN('Journal Template'!F2792)&gt;0,"",IF('Journal Template'!A2792="","",IF(LEFT('Journal Template'!A2792,1)=IFERROR(VLOOKUP(LEFT('Journal Template'!A2792,1),Checks!$CF$2:$CF$5,1,0),0),"Product Code Required",IF('Journal Template'!D2792="","",IF('Journal Template'!D2792=IFERROR(VLOOKUP('Journal Template'!D2792,Checks!$CH:$CH,1,0),0),"Product Code Required","NA"))))),"")</f>
        <v/>
      </c>
    </row>
    <row r="2782" spans="14:89">
      <c r="N2782" t="s">
        <v>12589</v>
      </c>
      <c r="O2782" t="s">
        <v>12590</v>
      </c>
      <c r="P2782" t="s">
        <v>386</v>
      </c>
      <c r="Q2782" s="150" t="str">
        <f>IF(JRF!D2795="","",IF(IFERROR(VLOOKUP(JRF!D2795,Checks!N:P,3,0),0)="A","","Inactive account in Use"))</f>
        <v/>
      </c>
      <c r="R2782" t="str">
        <f>IFERROR(IF('Journal Template'!C3194="","",IF(IFERROR(VLOOKUP('Journal Template'!C3194,Checks!N:P,3,0),0)="A","","Inactive account in Use")),"")</f>
        <v/>
      </c>
      <c r="V2782" s="150" t="str">
        <f>IF(JRF!C2795="","",IF(IFERROR(VLOOKUP(JRF!C2795,Checks!S:U,3,0),0)="A","Entry with System fund Dept",""))</f>
        <v/>
      </c>
      <c r="W2782" t="str">
        <f>IFERROR(IF('Journal Template'!D3194="","",IF(IFERROR(VLOOKUP('Journal Template'!D3194,Checks!S:U,3,0),0)="A","Entry with System fund Dept","")),"")</f>
        <v/>
      </c>
      <c r="X2782" t="s">
        <v>12591</v>
      </c>
      <c r="Y2782" t="s">
        <v>389</v>
      </c>
      <c r="Z2782" t="s">
        <v>12592</v>
      </c>
      <c r="AA2782" t="s">
        <v>391</v>
      </c>
      <c r="AB2782" t="s">
        <v>125</v>
      </c>
      <c r="AC2782" s="150" t="str">
        <f>IFERROR(IF(JRF!C2795="","",IF(AND(VLOOKUP(JRF!C2795,X:AA,4,0)=JRF!B2795,VLOOKUP(JRF!C2795,X:Y,2,0)="A"),"","Inactive Dept Combo Error")),"Inactive Dept Combo Error")</f>
        <v/>
      </c>
      <c r="AD2782" t="str">
        <f>IFERROR(IF('Journal Template'!D3194="","",IF(AND(VLOOKUP('Journal Template'!D3194,X:AA,4,0)='Journal Template'!A3194,VLOOKUP('Journal Template'!D3194,X:Y,2,0)="A"),"","Inactive Dept Combo Error")),"")</f>
        <v/>
      </c>
      <c r="AK2782" s="150" t="str">
        <f>IF(JRF!B2795="","",IF(JRF!B2795=IFERROR(VLOOKUP(JRF!B2795,Checks!AI:AI,1,0),0),"Entry in Branch/Satellite BU's",""))</f>
        <v/>
      </c>
      <c r="AL2782" t="str">
        <f>IFERROR(IF('Journal Template'!A3194="","",IF('Journal Template'!A3194=IFERROR(VLOOKUP('Journal Template'!A3194,Checks!AI:AI,1,0),0),"Entry in Branch/Satellite BU's","")),"")</f>
        <v/>
      </c>
      <c r="AO2782" s="171"/>
      <c r="AP2782" s="171"/>
      <c r="AQ2782" s="171"/>
      <c r="AR2782" s="171"/>
      <c r="CI2782" t="str">
        <f>IF(JRF!F2795&gt;0,"",IF(JRF!B2795="","",IF(LEFT(JRF!B2795,1)=IFERROR(VLOOKUP(LEFT(JRF!B2795,1),$CF$2:$CF$5,1,0),0),"Product Code Required",IF(JRF!C2795="","",IF(JRF!C2795=IFERROR(VLOOKUP(JRF!C2795,$CH:$CH,1,0),0),"Product Code Required","NA")))))</f>
        <v/>
      </c>
      <c r="CJ2782" t="str">
        <f>IF(JRF!AV2795&gt;0,"",IF(JRF!Q2795="","",IF(LEFT(JRF!Q2795,1)=IFERROR(VLOOKUP(LEFT(JRF!Q2795,1),$CF$2:$CF$5,1,0),0),"Product Code Required",IF(JRF!V2795="","",IF(JRF!V2795=IFERROR(VLOOKUP(JRF!V2795,$CH:$CH,1,0),0),"Product Code Required","NA")))))</f>
        <v/>
      </c>
      <c r="CK2782" t="str">
        <f>IFERROR(IF(LEN('Journal Template'!F2793)&gt;0,"",IF('Journal Template'!A2793="","",IF(LEFT('Journal Template'!A2793,1)=IFERROR(VLOOKUP(LEFT('Journal Template'!A2793,1),Checks!$CF$2:$CF$5,1,0),0),"Product Code Required",IF('Journal Template'!D2793="","",IF('Journal Template'!D2793=IFERROR(VLOOKUP('Journal Template'!D2793,Checks!$CH:$CH,1,0),0),"Product Code Required","NA"))))),"")</f>
        <v/>
      </c>
    </row>
    <row r="2783" spans="14:89">
      <c r="N2783" t="s">
        <v>12593</v>
      </c>
      <c r="O2783" t="s">
        <v>12594</v>
      </c>
      <c r="P2783" t="s">
        <v>386</v>
      </c>
      <c r="Q2783" s="150" t="str">
        <f>IF(JRF!D2796="","",IF(IFERROR(VLOOKUP(JRF!D2796,Checks!N:P,3,0),0)="A","","Inactive account in Use"))</f>
        <v/>
      </c>
      <c r="R2783" t="str">
        <f>IFERROR(IF('Journal Template'!C3195="","",IF(IFERROR(VLOOKUP('Journal Template'!C3195,Checks!N:P,3,0),0)="A","","Inactive account in Use")),"")</f>
        <v/>
      </c>
      <c r="V2783" s="150" t="str">
        <f>IF(JRF!C2796="","",IF(IFERROR(VLOOKUP(JRF!C2796,Checks!S:U,3,0),0)="A","Entry with System fund Dept",""))</f>
        <v/>
      </c>
      <c r="W2783" t="str">
        <f>IFERROR(IF('Journal Template'!D3195="","",IF(IFERROR(VLOOKUP('Journal Template'!D3195,Checks!S:U,3,0),0)="A","Entry with System fund Dept","")),"")</f>
        <v/>
      </c>
      <c r="X2783" t="s">
        <v>4456</v>
      </c>
      <c r="Y2783" t="s">
        <v>386</v>
      </c>
      <c r="Z2783" t="s">
        <v>12595</v>
      </c>
      <c r="AA2783" t="s">
        <v>391</v>
      </c>
      <c r="AB2783" t="s">
        <v>125</v>
      </c>
      <c r="AC2783" s="150" t="str">
        <f>IFERROR(IF(JRF!C2796="","",IF(AND(VLOOKUP(JRF!C2796,X:AA,4,0)=JRF!B2796,VLOOKUP(JRF!C2796,X:Y,2,0)="A"),"","Inactive Dept Combo Error")),"Inactive Dept Combo Error")</f>
        <v/>
      </c>
      <c r="AD2783" t="str">
        <f>IFERROR(IF('Journal Template'!D3195="","",IF(AND(VLOOKUP('Journal Template'!D3195,X:AA,4,0)='Journal Template'!A3195,VLOOKUP('Journal Template'!D3195,X:Y,2,0)="A"),"","Inactive Dept Combo Error")),"")</f>
        <v/>
      </c>
      <c r="AK2783" s="150" t="str">
        <f>IF(JRF!B2796="","",IF(JRF!B2796=IFERROR(VLOOKUP(JRF!B2796,Checks!AI:AI,1,0),0),"Entry in Branch/Satellite BU's",""))</f>
        <v/>
      </c>
      <c r="AL2783" t="str">
        <f>IFERROR(IF('Journal Template'!A3195="","",IF('Journal Template'!A3195=IFERROR(VLOOKUP('Journal Template'!A3195,Checks!AI:AI,1,0),0),"Entry in Branch/Satellite BU's","")),"")</f>
        <v/>
      </c>
      <c r="AO2783" s="171"/>
      <c r="AP2783" s="171"/>
      <c r="AQ2783" s="171"/>
      <c r="AR2783" s="171"/>
      <c r="CI2783" t="str">
        <f>IF(JRF!F2796&gt;0,"",IF(JRF!B2796="","",IF(LEFT(JRF!B2796,1)=IFERROR(VLOOKUP(LEFT(JRF!B2796,1),$CF$2:$CF$5,1,0),0),"Product Code Required",IF(JRF!C2796="","",IF(JRF!C2796=IFERROR(VLOOKUP(JRF!C2796,$CH:$CH,1,0),0),"Product Code Required","NA")))))</f>
        <v/>
      </c>
      <c r="CJ2783" t="str">
        <f>IF(JRF!AV2796&gt;0,"",IF(JRF!Q2796="","",IF(LEFT(JRF!Q2796,1)=IFERROR(VLOOKUP(LEFT(JRF!Q2796,1),$CF$2:$CF$5,1,0),0),"Product Code Required",IF(JRF!V2796="","",IF(JRF!V2796=IFERROR(VLOOKUP(JRF!V2796,$CH:$CH,1,0),0),"Product Code Required","NA")))))</f>
        <v/>
      </c>
      <c r="CK2783" t="str">
        <f>IFERROR(IF(LEN('Journal Template'!F2794)&gt;0,"",IF('Journal Template'!A2794="","",IF(LEFT('Journal Template'!A2794,1)=IFERROR(VLOOKUP(LEFT('Journal Template'!A2794,1),Checks!$CF$2:$CF$5,1,0),0),"Product Code Required",IF('Journal Template'!D2794="","",IF('Journal Template'!D2794=IFERROR(VLOOKUP('Journal Template'!D2794,Checks!$CH:$CH,1,0),0),"Product Code Required","NA"))))),"")</f>
        <v/>
      </c>
    </row>
    <row r="2784" spans="14:89">
      <c r="N2784" t="s">
        <v>12596</v>
      </c>
      <c r="O2784" t="s">
        <v>12597</v>
      </c>
      <c r="P2784" t="s">
        <v>386</v>
      </c>
      <c r="Q2784" s="150" t="str">
        <f>IF(JRF!D2797="","",IF(IFERROR(VLOOKUP(JRF!D2797,Checks!N:P,3,0),0)="A","","Inactive account in Use"))</f>
        <v/>
      </c>
      <c r="R2784" t="str">
        <f>IFERROR(IF('Journal Template'!C3196="","",IF(IFERROR(VLOOKUP('Journal Template'!C3196,Checks!N:P,3,0),0)="A","","Inactive account in Use")),"")</f>
        <v/>
      </c>
      <c r="V2784" s="150" t="str">
        <f>IF(JRF!C2797="","",IF(IFERROR(VLOOKUP(JRF!C2797,Checks!S:U,3,0),0)="A","Entry with System fund Dept",""))</f>
        <v/>
      </c>
      <c r="W2784" t="str">
        <f>IFERROR(IF('Journal Template'!D3196="","",IF(IFERROR(VLOOKUP('Journal Template'!D3196,Checks!S:U,3,0),0)="A","Entry with System fund Dept","")),"")</f>
        <v/>
      </c>
      <c r="X2784" t="s">
        <v>12598</v>
      </c>
      <c r="Y2784" t="s">
        <v>389</v>
      </c>
      <c r="Z2784" t="s">
        <v>12599</v>
      </c>
      <c r="AA2784" t="s">
        <v>391</v>
      </c>
      <c r="AB2784" t="s">
        <v>125</v>
      </c>
      <c r="AC2784" s="150" t="str">
        <f>IFERROR(IF(JRF!C2797="","",IF(AND(VLOOKUP(JRF!C2797,X:AA,4,0)=JRF!B2797,VLOOKUP(JRF!C2797,X:Y,2,0)="A"),"","Inactive Dept Combo Error")),"Inactive Dept Combo Error")</f>
        <v/>
      </c>
      <c r="AD2784" t="str">
        <f>IFERROR(IF('Journal Template'!D3196="","",IF(AND(VLOOKUP('Journal Template'!D3196,X:AA,4,0)='Journal Template'!A3196,VLOOKUP('Journal Template'!D3196,X:Y,2,0)="A"),"","Inactive Dept Combo Error")),"")</f>
        <v/>
      </c>
      <c r="AK2784" s="150" t="str">
        <f>IF(JRF!B2797="","",IF(JRF!B2797=IFERROR(VLOOKUP(JRF!B2797,Checks!AI:AI,1,0),0),"Entry in Branch/Satellite BU's",""))</f>
        <v/>
      </c>
      <c r="AL2784" t="str">
        <f>IFERROR(IF('Journal Template'!A3196="","",IF('Journal Template'!A3196=IFERROR(VLOOKUP('Journal Template'!A3196,Checks!AI:AI,1,0),0),"Entry in Branch/Satellite BU's","")),"")</f>
        <v/>
      </c>
      <c r="AO2784" s="171"/>
      <c r="AP2784" s="171"/>
      <c r="AQ2784" s="171"/>
      <c r="AR2784" s="171"/>
      <c r="CI2784" t="str">
        <f>IF(JRF!F2797&gt;0,"",IF(JRF!B2797="","",IF(LEFT(JRF!B2797,1)=IFERROR(VLOOKUP(LEFT(JRF!B2797,1),$CF$2:$CF$5,1,0),0),"Product Code Required",IF(JRF!C2797="","",IF(JRF!C2797=IFERROR(VLOOKUP(JRF!C2797,$CH:$CH,1,0),0),"Product Code Required","NA")))))</f>
        <v/>
      </c>
      <c r="CJ2784" t="str">
        <f>IF(JRF!AV2797&gt;0,"",IF(JRF!Q2797="","",IF(LEFT(JRF!Q2797,1)=IFERROR(VLOOKUP(LEFT(JRF!Q2797,1),$CF$2:$CF$5,1,0),0),"Product Code Required",IF(JRF!V2797="","",IF(JRF!V2797=IFERROR(VLOOKUP(JRF!V2797,$CH:$CH,1,0),0),"Product Code Required","NA")))))</f>
        <v/>
      </c>
      <c r="CK2784" t="str">
        <f>IFERROR(IF(LEN('Journal Template'!F2795)&gt;0,"",IF('Journal Template'!A2795="","",IF(LEFT('Journal Template'!A2795,1)=IFERROR(VLOOKUP(LEFT('Journal Template'!A2795,1),Checks!$CF$2:$CF$5,1,0),0),"Product Code Required",IF('Journal Template'!D2795="","",IF('Journal Template'!D2795=IFERROR(VLOOKUP('Journal Template'!D2795,Checks!$CH:$CH,1,0),0),"Product Code Required","NA"))))),"")</f>
        <v/>
      </c>
    </row>
    <row r="2785" spans="14:89">
      <c r="N2785" t="s">
        <v>12600</v>
      </c>
      <c r="O2785" t="s">
        <v>12601</v>
      </c>
      <c r="P2785" t="s">
        <v>386</v>
      </c>
      <c r="Q2785" s="150" t="str">
        <f>IF(JRF!D2798="","",IF(IFERROR(VLOOKUP(JRF!D2798,Checks!N:P,3,0),0)="A","","Inactive account in Use"))</f>
        <v/>
      </c>
      <c r="R2785" t="str">
        <f>IFERROR(IF('Journal Template'!C3197="","",IF(IFERROR(VLOOKUP('Journal Template'!C3197,Checks!N:P,3,0),0)="A","","Inactive account in Use")),"")</f>
        <v/>
      </c>
      <c r="V2785" s="150" t="str">
        <f>IF(JRF!C2798="","",IF(IFERROR(VLOOKUP(JRF!C2798,Checks!S:U,3,0),0)="A","Entry with System fund Dept",""))</f>
        <v/>
      </c>
      <c r="W2785" t="str">
        <f>IFERROR(IF('Journal Template'!D3197="","",IF(IFERROR(VLOOKUP('Journal Template'!D3197,Checks!S:U,3,0),0)="A","Entry with System fund Dept","")),"")</f>
        <v/>
      </c>
      <c r="X2785" t="s">
        <v>4036</v>
      </c>
      <c r="Y2785" t="s">
        <v>386</v>
      </c>
      <c r="Z2785" t="s">
        <v>12602</v>
      </c>
      <c r="AA2785" t="s">
        <v>391</v>
      </c>
      <c r="AB2785" t="s">
        <v>125</v>
      </c>
      <c r="AC2785" s="150" t="str">
        <f>IFERROR(IF(JRF!C2798="","",IF(AND(VLOOKUP(JRF!C2798,X:AA,4,0)=JRF!B2798,VLOOKUP(JRF!C2798,X:Y,2,0)="A"),"","Inactive Dept Combo Error")),"Inactive Dept Combo Error")</f>
        <v/>
      </c>
      <c r="AD2785" t="str">
        <f>IFERROR(IF('Journal Template'!D3197="","",IF(AND(VLOOKUP('Journal Template'!D3197,X:AA,4,0)='Journal Template'!A3197,VLOOKUP('Journal Template'!D3197,X:Y,2,0)="A"),"","Inactive Dept Combo Error")),"")</f>
        <v/>
      </c>
      <c r="AK2785" s="150" t="str">
        <f>IF(JRF!B2798="","",IF(JRF!B2798=IFERROR(VLOOKUP(JRF!B2798,Checks!AI:AI,1,0),0),"Entry in Branch/Satellite BU's",""))</f>
        <v/>
      </c>
      <c r="AL2785" t="str">
        <f>IFERROR(IF('Journal Template'!A3197="","",IF('Journal Template'!A3197=IFERROR(VLOOKUP('Journal Template'!A3197,Checks!AI:AI,1,0),0),"Entry in Branch/Satellite BU's","")),"")</f>
        <v/>
      </c>
      <c r="AO2785" s="171"/>
      <c r="AP2785" s="171"/>
      <c r="AQ2785" s="171"/>
      <c r="AR2785" s="171"/>
      <c r="CI2785" t="str">
        <f>IF(JRF!F2798&gt;0,"",IF(JRF!B2798="","",IF(LEFT(JRF!B2798,1)=IFERROR(VLOOKUP(LEFT(JRF!B2798,1),$CF$2:$CF$5,1,0),0),"Product Code Required",IF(JRF!C2798="","",IF(JRF!C2798=IFERROR(VLOOKUP(JRF!C2798,$CH:$CH,1,0),0),"Product Code Required","NA")))))</f>
        <v/>
      </c>
      <c r="CJ2785" t="str">
        <f>IF(JRF!AV2798&gt;0,"",IF(JRF!Q2798="","",IF(LEFT(JRF!Q2798,1)=IFERROR(VLOOKUP(LEFT(JRF!Q2798,1),$CF$2:$CF$5,1,0),0),"Product Code Required",IF(JRF!V2798="","",IF(JRF!V2798=IFERROR(VLOOKUP(JRF!V2798,$CH:$CH,1,0),0),"Product Code Required","NA")))))</f>
        <v/>
      </c>
      <c r="CK2785" t="str">
        <f>IFERROR(IF(LEN('Journal Template'!F2796)&gt;0,"",IF('Journal Template'!A2796="","",IF(LEFT('Journal Template'!A2796,1)=IFERROR(VLOOKUP(LEFT('Journal Template'!A2796,1),Checks!$CF$2:$CF$5,1,0),0),"Product Code Required",IF('Journal Template'!D2796="","",IF('Journal Template'!D2796=IFERROR(VLOOKUP('Journal Template'!D2796,Checks!$CH:$CH,1,0),0),"Product Code Required","NA"))))),"")</f>
        <v/>
      </c>
    </row>
    <row r="2786" spans="14:89">
      <c r="N2786" t="s">
        <v>12603</v>
      </c>
      <c r="O2786" t="s">
        <v>12604</v>
      </c>
      <c r="P2786" t="s">
        <v>386</v>
      </c>
      <c r="Q2786" s="150" t="str">
        <f>IF(JRF!D2799="","",IF(IFERROR(VLOOKUP(JRF!D2799,Checks!N:P,3,0),0)="A","","Inactive account in Use"))</f>
        <v/>
      </c>
      <c r="R2786" t="str">
        <f>IFERROR(IF('Journal Template'!C3198="","",IF(IFERROR(VLOOKUP('Journal Template'!C3198,Checks!N:P,3,0),0)="A","","Inactive account in Use")),"")</f>
        <v/>
      </c>
      <c r="V2786" s="150" t="str">
        <f>IF(JRF!C2799="","",IF(IFERROR(VLOOKUP(JRF!C2799,Checks!S:U,3,0),0)="A","Entry with System fund Dept",""))</f>
        <v/>
      </c>
      <c r="W2786" t="str">
        <f>IFERROR(IF('Journal Template'!D3198="","",IF(IFERROR(VLOOKUP('Journal Template'!D3198,Checks!S:U,3,0),0)="A","Entry with System fund Dept","")),"")</f>
        <v/>
      </c>
      <c r="X2786" t="s">
        <v>1831</v>
      </c>
      <c r="Y2786" t="s">
        <v>386</v>
      </c>
      <c r="Z2786" t="s">
        <v>12605</v>
      </c>
      <c r="AA2786" t="s">
        <v>391</v>
      </c>
      <c r="AB2786" t="s">
        <v>125</v>
      </c>
      <c r="AC2786" s="150" t="str">
        <f>IFERROR(IF(JRF!C2799="","",IF(AND(VLOOKUP(JRF!C2799,X:AA,4,0)=JRF!B2799,VLOOKUP(JRF!C2799,X:Y,2,0)="A"),"","Inactive Dept Combo Error")),"Inactive Dept Combo Error")</f>
        <v/>
      </c>
      <c r="AD2786" t="str">
        <f>IFERROR(IF('Journal Template'!D3198="","",IF(AND(VLOOKUP('Journal Template'!D3198,X:AA,4,0)='Journal Template'!A3198,VLOOKUP('Journal Template'!D3198,X:Y,2,0)="A"),"","Inactive Dept Combo Error")),"")</f>
        <v/>
      </c>
      <c r="AK2786" s="150" t="str">
        <f>IF(JRF!B2799="","",IF(JRF!B2799=IFERROR(VLOOKUP(JRF!B2799,Checks!AI:AI,1,0),0),"Entry in Branch/Satellite BU's",""))</f>
        <v/>
      </c>
      <c r="AL2786" t="str">
        <f>IFERROR(IF('Journal Template'!A3198="","",IF('Journal Template'!A3198=IFERROR(VLOOKUP('Journal Template'!A3198,Checks!AI:AI,1,0),0),"Entry in Branch/Satellite BU's","")),"")</f>
        <v/>
      </c>
      <c r="AO2786" s="171"/>
      <c r="AP2786" s="171"/>
      <c r="AQ2786" s="171"/>
      <c r="AR2786" s="171"/>
      <c r="CI2786" t="str">
        <f>IF(JRF!F2799&gt;0,"",IF(JRF!B2799="","",IF(LEFT(JRF!B2799,1)=IFERROR(VLOOKUP(LEFT(JRF!B2799,1),$CF$2:$CF$5,1,0),0),"Product Code Required",IF(JRF!C2799="","",IF(JRF!C2799=IFERROR(VLOOKUP(JRF!C2799,$CH:$CH,1,0),0),"Product Code Required","NA")))))</f>
        <v/>
      </c>
      <c r="CJ2786" t="str">
        <f>IF(JRF!AV2799&gt;0,"",IF(JRF!Q2799="","",IF(LEFT(JRF!Q2799,1)=IFERROR(VLOOKUP(LEFT(JRF!Q2799,1),$CF$2:$CF$5,1,0),0),"Product Code Required",IF(JRF!V2799="","",IF(JRF!V2799=IFERROR(VLOOKUP(JRF!V2799,$CH:$CH,1,0),0),"Product Code Required","NA")))))</f>
        <v/>
      </c>
      <c r="CK2786" t="str">
        <f>IFERROR(IF(LEN('Journal Template'!F2797)&gt;0,"",IF('Journal Template'!A2797="","",IF(LEFT('Journal Template'!A2797,1)=IFERROR(VLOOKUP(LEFT('Journal Template'!A2797,1),Checks!$CF$2:$CF$5,1,0),0),"Product Code Required",IF('Journal Template'!D2797="","",IF('Journal Template'!D2797=IFERROR(VLOOKUP('Journal Template'!D2797,Checks!$CH:$CH,1,0),0),"Product Code Required","NA"))))),"")</f>
        <v/>
      </c>
    </row>
    <row r="2787" spans="14:89">
      <c r="N2787" t="s">
        <v>12606</v>
      </c>
      <c r="O2787" t="s">
        <v>12607</v>
      </c>
      <c r="P2787" t="s">
        <v>386</v>
      </c>
      <c r="Q2787" s="150" t="str">
        <f>IF(JRF!D2800="","",IF(IFERROR(VLOOKUP(JRF!D2800,Checks!N:P,3,0),0)="A","","Inactive account in Use"))</f>
        <v/>
      </c>
      <c r="R2787" t="str">
        <f>IFERROR(IF('Journal Template'!C3199="","",IF(IFERROR(VLOOKUP('Journal Template'!C3199,Checks!N:P,3,0),0)="A","","Inactive account in Use")),"")</f>
        <v/>
      </c>
      <c r="V2787" s="150" t="str">
        <f>IF(JRF!C2800="","",IF(IFERROR(VLOOKUP(JRF!C2800,Checks!S:U,3,0),0)="A","Entry with System fund Dept",""))</f>
        <v/>
      </c>
      <c r="W2787" t="str">
        <f>IFERROR(IF('Journal Template'!D3199="","",IF(IFERROR(VLOOKUP('Journal Template'!D3199,Checks!S:U,3,0),0)="A","Entry with System fund Dept","")),"")</f>
        <v/>
      </c>
      <c r="X2787" t="s">
        <v>12608</v>
      </c>
      <c r="Y2787" t="s">
        <v>389</v>
      </c>
      <c r="Z2787" t="s">
        <v>12609</v>
      </c>
      <c r="AA2787" t="s">
        <v>391</v>
      </c>
      <c r="AB2787" t="s">
        <v>125</v>
      </c>
      <c r="AC2787" s="150" t="str">
        <f>IFERROR(IF(JRF!C2800="","",IF(AND(VLOOKUP(JRF!C2800,X:AA,4,0)=JRF!B2800,VLOOKUP(JRF!C2800,X:Y,2,0)="A"),"","Inactive Dept Combo Error")),"Inactive Dept Combo Error")</f>
        <v/>
      </c>
      <c r="AD2787" t="str">
        <f>IFERROR(IF('Journal Template'!D3199="","",IF(AND(VLOOKUP('Journal Template'!D3199,X:AA,4,0)='Journal Template'!A3199,VLOOKUP('Journal Template'!D3199,X:Y,2,0)="A"),"","Inactive Dept Combo Error")),"")</f>
        <v/>
      </c>
      <c r="AK2787" s="150" t="str">
        <f>IF(JRF!B2800="","",IF(JRF!B2800=IFERROR(VLOOKUP(JRF!B2800,Checks!AI:AI,1,0),0),"Entry in Branch/Satellite BU's",""))</f>
        <v/>
      </c>
      <c r="AL2787" t="str">
        <f>IFERROR(IF('Journal Template'!A3199="","",IF('Journal Template'!A3199=IFERROR(VLOOKUP('Journal Template'!A3199,Checks!AI:AI,1,0),0),"Entry in Branch/Satellite BU's","")),"")</f>
        <v/>
      </c>
      <c r="AO2787" s="171"/>
      <c r="AP2787" s="171"/>
      <c r="AQ2787" s="171"/>
      <c r="AR2787" s="171"/>
      <c r="CI2787" t="str">
        <f>IF(JRF!F2800&gt;0,"",IF(JRF!B2800="","",IF(LEFT(JRF!B2800,1)=IFERROR(VLOOKUP(LEFT(JRF!B2800,1),$CF$2:$CF$5,1,0),0),"Product Code Required",IF(JRF!C2800="","",IF(JRF!C2800=IFERROR(VLOOKUP(JRF!C2800,$CH:$CH,1,0),0),"Product Code Required","NA")))))</f>
        <v/>
      </c>
      <c r="CJ2787" t="str">
        <f>IF(JRF!AV2800&gt;0,"",IF(JRF!Q2800="","",IF(LEFT(JRF!Q2800,1)=IFERROR(VLOOKUP(LEFT(JRF!Q2800,1),$CF$2:$CF$5,1,0),0),"Product Code Required",IF(JRF!V2800="","",IF(JRF!V2800=IFERROR(VLOOKUP(JRF!V2800,$CH:$CH,1,0),0),"Product Code Required","NA")))))</f>
        <v/>
      </c>
      <c r="CK2787" t="str">
        <f>IFERROR(IF(LEN('Journal Template'!F2798)&gt;0,"",IF('Journal Template'!A2798="","",IF(LEFT('Journal Template'!A2798,1)=IFERROR(VLOOKUP(LEFT('Journal Template'!A2798,1),Checks!$CF$2:$CF$5,1,0),0),"Product Code Required",IF('Journal Template'!D2798="","",IF('Journal Template'!D2798=IFERROR(VLOOKUP('Journal Template'!D2798,Checks!$CH:$CH,1,0),0),"Product Code Required","NA"))))),"")</f>
        <v/>
      </c>
    </row>
    <row r="2788" spans="14:89">
      <c r="N2788" t="s">
        <v>12610</v>
      </c>
      <c r="O2788" t="s">
        <v>12611</v>
      </c>
      <c r="P2788" t="s">
        <v>386</v>
      </c>
      <c r="Q2788" s="150" t="str">
        <f>IF(JRF!D2801="","",IF(IFERROR(VLOOKUP(JRF!D2801,Checks!N:P,3,0),0)="A","","Inactive account in Use"))</f>
        <v/>
      </c>
      <c r="R2788" t="str">
        <f>IFERROR(IF('Journal Template'!C3200="","",IF(IFERROR(VLOOKUP('Journal Template'!C3200,Checks!N:P,3,0),0)="A","","Inactive account in Use")),"")</f>
        <v/>
      </c>
      <c r="V2788" s="150" t="str">
        <f>IF(JRF!C2801="","",IF(IFERROR(VLOOKUP(JRF!C2801,Checks!S:U,3,0),0)="A","Entry with System fund Dept",""))</f>
        <v/>
      </c>
      <c r="W2788" t="str">
        <f>IFERROR(IF('Journal Template'!D3200="","",IF(IFERROR(VLOOKUP('Journal Template'!D3200,Checks!S:U,3,0),0)="A","Entry with System fund Dept","")),"")</f>
        <v/>
      </c>
      <c r="X2788" t="s">
        <v>12612</v>
      </c>
      <c r="Y2788" t="s">
        <v>389</v>
      </c>
      <c r="Z2788" t="s">
        <v>12613</v>
      </c>
      <c r="AA2788" t="s">
        <v>391</v>
      </c>
      <c r="AB2788" t="s">
        <v>125</v>
      </c>
      <c r="AC2788" s="150" t="str">
        <f>IFERROR(IF(JRF!C2801="","",IF(AND(VLOOKUP(JRF!C2801,X:AA,4,0)=JRF!B2801,VLOOKUP(JRF!C2801,X:Y,2,0)="A"),"","Inactive Dept Combo Error")),"Inactive Dept Combo Error")</f>
        <v/>
      </c>
      <c r="AD2788" t="str">
        <f>IFERROR(IF('Journal Template'!D3200="","",IF(AND(VLOOKUP('Journal Template'!D3200,X:AA,4,0)='Journal Template'!A3200,VLOOKUP('Journal Template'!D3200,X:Y,2,0)="A"),"","Inactive Dept Combo Error")),"")</f>
        <v/>
      </c>
      <c r="AK2788" s="150" t="str">
        <f>IF(JRF!B2801="","",IF(JRF!B2801=IFERROR(VLOOKUP(JRF!B2801,Checks!AI:AI,1,0),0),"Entry in Branch/Satellite BU's",""))</f>
        <v/>
      </c>
      <c r="AL2788" t="str">
        <f>IFERROR(IF('Journal Template'!A3200="","",IF('Journal Template'!A3200=IFERROR(VLOOKUP('Journal Template'!A3200,Checks!AI:AI,1,0),0),"Entry in Branch/Satellite BU's","")),"")</f>
        <v/>
      </c>
      <c r="AO2788" s="171"/>
      <c r="AP2788" s="171"/>
      <c r="AQ2788" s="171"/>
      <c r="AR2788" s="171"/>
      <c r="CI2788" t="str">
        <f>IF(JRF!F2801&gt;0,"",IF(JRF!B2801="","",IF(LEFT(JRF!B2801,1)=IFERROR(VLOOKUP(LEFT(JRF!B2801,1),$CF$2:$CF$5,1,0),0),"Product Code Required",IF(JRF!C2801="","",IF(JRF!C2801=IFERROR(VLOOKUP(JRF!C2801,$CH:$CH,1,0),0),"Product Code Required","NA")))))</f>
        <v/>
      </c>
      <c r="CJ2788" t="str">
        <f>IF(JRF!AV2801&gt;0,"",IF(JRF!Q2801="","",IF(LEFT(JRF!Q2801,1)=IFERROR(VLOOKUP(LEFT(JRF!Q2801,1),$CF$2:$CF$5,1,0),0),"Product Code Required",IF(JRF!V2801="","",IF(JRF!V2801=IFERROR(VLOOKUP(JRF!V2801,$CH:$CH,1,0),0),"Product Code Required","NA")))))</f>
        <v/>
      </c>
      <c r="CK2788" t="str">
        <f>IFERROR(IF(LEN('Journal Template'!F2799)&gt;0,"",IF('Journal Template'!A2799="","",IF(LEFT('Journal Template'!A2799,1)=IFERROR(VLOOKUP(LEFT('Journal Template'!A2799,1),Checks!$CF$2:$CF$5,1,0),0),"Product Code Required",IF('Journal Template'!D2799="","",IF('Journal Template'!D2799=IFERROR(VLOOKUP('Journal Template'!D2799,Checks!$CH:$CH,1,0),0),"Product Code Required","NA"))))),"")</f>
        <v/>
      </c>
    </row>
    <row r="2789" spans="14:89">
      <c r="N2789" t="s">
        <v>12614</v>
      </c>
      <c r="O2789" t="s">
        <v>12615</v>
      </c>
      <c r="P2789" t="s">
        <v>386</v>
      </c>
      <c r="Q2789" s="150" t="str">
        <f>IF(JRF!D2802="","",IF(IFERROR(VLOOKUP(JRF!D2802,Checks!N:P,3,0),0)="A","","Inactive account in Use"))</f>
        <v/>
      </c>
      <c r="R2789" t="str">
        <f>IFERROR(IF('Journal Template'!C3201="","",IF(IFERROR(VLOOKUP('Journal Template'!C3201,Checks!N:P,3,0),0)="A","","Inactive account in Use")),"")</f>
        <v/>
      </c>
      <c r="V2789" s="150" t="str">
        <f>IF(JRF!C2802="","",IF(IFERROR(VLOOKUP(JRF!C2802,Checks!S:U,3,0),0)="A","Entry with System fund Dept",""))</f>
        <v/>
      </c>
      <c r="W2789" t="str">
        <f>IFERROR(IF('Journal Template'!D3201="","",IF(IFERROR(VLOOKUP('Journal Template'!D3201,Checks!S:U,3,0),0)="A","Entry with System fund Dept","")),"")</f>
        <v/>
      </c>
      <c r="X2789" t="s">
        <v>12616</v>
      </c>
      <c r="Y2789" t="s">
        <v>389</v>
      </c>
      <c r="Z2789" t="s">
        <v>12617</v>
      </c>
      <c r="AA2789" t="s">
        <v>932</v>
      </c>
      <c r="AB2789" t="s">
        <v>3550</v>
      </c>
      <c r="AC2789" s="150" t="str">
        <f>IFERROR(IF(JRF!C2802="","",IF(AND(VLOOKUP(JRF!C2802,X:AA,4,0)=JRF!B2802,VLOOKUP(JRF!C2802,X:Y,2,0)="A"),"","Inactive Dept Combo Error")),"Inactive Dept Combo Error")</f>
        <v/>
      </c>
      <c r="AD2789" t="str">
        <f>IFERROR(IF('Journal Template'!D3201="","",IF(AND(VLOOKUP('Journal Template'!D3201,X:AA,4,0)='Journal Template'!A3201,VLOOKUP('Journal Template'!D3201,X:Y,2,0)="A"),"","Inactive Dept Combo Error")),"")</f>
        <v/>
      </c>
      <c r="AK2789" s="150" t="str">
        <f>IF(JRF!B2802="","",IF(JRF!B2802=IFERROR(VLOOKUP(JRF!B2802,Checks!AI:AI,1,0),0),"Entry in Branch/Satellite BU's",""))</f>
        <v/>
      </c>
      <c r="AL2789" t="str">
        <f>IFERROR(IF('Journal Template'!A3201="","",IF('Journal Template'!A3201=IFERROR(VLOOKUP('Journal Template'!A3201,Checks!AI:AI,1,0),0),"Entry in Branch/Satellite BU's","")),"")</f>
        <v/>
      </c>
      <c r="AO2789" s="171"/>
      <c r="AP2789" s="171"/>
      <c r="AQ2789" s="171"/>
      <c r="AR2789" s="171"/>
      <c r="CI2789" t="str">
        <f>IF(JRF!F2802&gt;0,"",IF(JRF!B2802="","",IF(LEFT(JRF!B2802,1)=IFERROR(VLOOKUP(LEFT(JRF!B2802,1),$CF$2:$CF$5,1,0),0),"Product Code Required",IF(JRF!C2802="","",IF(JRF!C2802=IFERROR(VLOOKUP(JRF!C2802,$CH:$CH,1,0),0),"Product Code Required","NA")))))</f>
        <v/>
      </c>
      <c r="CJ2789" t="str">
        <f>IF(JRF!AV2802&gt;0,"",IF(JRF!Q2802="","",IF(LEFT(JRF!Q2802,1)=IFERROR(VLOOKUP(LEFT(JRF!Q2802,1),$CF$2:$CF$5,1,0),0),"Product Code Required",IF(JRF!V2802="","",IF(JRF!V2802=IFERROR(VLOOKUP(JRF!V2802,$CH:$CH,1,0),0),"Product Code Required","NA")))))</f>
        <v/>
      </c>
      <c r="CK2789" t="str">
        <f>IFERROR(IF(LEN('Journal Template'!F2800)&gt;0,"",IF('Journal Template'!A2800="","",IF(LEFT('Journal Template'!A2800,1)=IFERROR(VLOOKUP(LEFT('Journal Template'!A2800,1),Checks!$CF$2:$CF$5,1,0),0),"Product Code Required",IF('Journal Template'!D2800="","",IF('Journal Template'!D2800=IFERROR(VLOOKUP('Journal Template'!D2800,Checks!$CH:$CH,1,0),0),"Product Code Required","NA"))))),"")</f>
        <v/>
      </c>
    </row>
    <row r="2790" spans="14:89">
      <c r="N2790" t="s">
        <v>12618</v>
      </c>
      <c r="O2790" t="s">
        <v>12619</v>
      </c>
      <c r="P2790" t="s">
        <v>386</v>
      </c>
      <c r="Q2790" s="150" t="str">
        <f>IF(JRF!D2803="","",IF(IFERROR(VLOOKUP(JRF!D2803,Checks!N:P,3,0),0)="A","","Inactive account in Use"))</f>
        <v/>
      </c>
      <c r="R2790" t="str">
        <f>IFERROR(IF('Journal Template'!C3202="","",IF(IFERROR(VLOOKUP('Journal Template'!C3202,Checks!N:P,3,0),0)="A","","Inactive account in Use")),"")</f>
        <v/>
      </c>
      <c r="V2790" s="150" t="str">
        <f>IF(JRF!C2803="","",IF(IFERROR(VLOOKUP(JRF!C2803,Checks!S:U,3,0),0)="A","Entry with System fund Dept",""))</f>
        <v/>
      </c>
      <c r="W2790" t="str">
        <f>IFERROR(IF('Journal Template'!D3202="","",IF(IFERROR(VLOOKUP('Journal Template'!D3202,Checks!S:U,3,0),0)="A","Entry with System fund Dept","")),"")</f>
        <v/>
      </c>
      <c r="X2790" t="s">
        <v>12620</v>
      </c>
      <c r="Y2790" t="s">
        <v>389</v>
      </c>
      <c r="Z2790" t="s">
        <v>12621</v>
      </c>
      <c r="AA2790" t="s">
        <v>391</v>
      </c>
      <c r="AB2790" t="s">
        <v>125</v>
      </c>
      <c r="AC2790" s="150" t="str">
        <f>IFERROR(IF(JRF!C2803="","",IF(AND(VLOOKUP(JRF!C2803,X:AA,4,0)=JRF!B2803,VLOOKUP(JRF!C2803,X:Y,2,0)="A"),"","Inactive Dept Combo Error")),"Inactive Dept Combo Error")</f>
        <v/>
      </c>
      <c r="AD2790" t="str">
        <f>IFERROR(IF('Journal Template'!D3202="","",IF(AND(VLOOKUP('Journal Template'!D3202,X:AA,4,0)='Journal Template'!A3202,VLOOKUP('Journal Template'!D3202,X:Y,2,0)="A"),"","Inactive Dept Combo Error")),"")</f>
        <v/>
      </c>
      <c r="AK2790" s="150" t="str">
        <f>IF(JRF!B2803="","",IF(JRF!B2803=IFERROR(VLOOKUP(JRF!B2803,Checks!AI:AI,1,0),0),"Entry in Branch/Satellite BU's",""))</f>
        <v/>
      </c>
      <c r="AL2790" t="str">
        <f>IFERROR(IF('Journal Template'!A3202="","",IF('Journal Template'!A3202=IFERROR(VLOOKUP('Journal Template'!A3202,Checks!AI:AI,1,0),0),"Entry in Branch/Satellite BU's","")),"")</f>
        <v/>
      </c>
      <c r="AO2790" s="171"/>
      <c r="AP2790" s="171"/>
      <c r="AQ2790" s="171"/>
      <c r="AR2790" s="171"/>
      <c r="CI2790" t="str">
        <f>IF(JRF!F2803&gt;0,"",IF(JRF!B2803="","",IF(LEFT(JRF!B2803,1)=IFERROR(VLOOKUP(LEFT(JRF!B2803,1),$CF$2:$CF$5,1,0),0),"Product Code Required",IF(JRF!C2803="","",IF(JRF!C2803=IFERROR(VLOOKUP(JRF!C2803,$CH:$CH,1,0),0),"Product Code Required","NA")))))</f>
        <v/>
      </c>
      <c r="CJ2790" t="str">
        <f>IF(JRF!AV2803&gt;0,"",IF(JRF!Q2803="","",IF(LEFT(JRF!Q2803,1)=IFERROR(VLOOKUP(LEFT(JRF!Q2803,1),$CF$2:$CF$5,1,0),0),"Product Code Required",IF(JRF!V2803="","",IF(JRF!V2803=IFERROR(VLOOKUP(JRF!V2803,$CH:$CH,1,0),0),"Product Code Required","NA")))))</f>
        <v/>
      </c>
      <c r="CK2790" t="str">
        <f>IFERROR(IF(LEN('Journal Template'!F2801)&gt;0,"",IF('Journal Template'!A2801="","",IF(LEFT('Journal Template'!A2801,1)=IFERROR(VLOOKUP(LEFT('Journal Template'!A2801,1),Checks!$CF$2:$CF$5,1,0),0),"Product Code Required",IF('Journal Template'!D2801="","",IF('Journal Template'!D2801=IFERROR(VLOOKUP('Journal Template'!D2801,Checks!$CH:$CH,1,0),0),"Product Code Required","NA"))))),"")</f>
        <v/>
      </c>
    </row>
    <row r="2791" spans="14:89">
      <c r="N2791" t="s">
        <v>12622</v>
      </c>
      <c r="O2791" t="s">
        <v>12623</v>
      </c>
      <c r="P2791" t="s">
        <v>386</v>
      </c>
      <c r="Q2791" s="150" t="str">
        <f>IF(JRF!D2804="","",IF(IFERROR(VLOOKUP(JRF!D2804,Checks!N:P,3,0),0)="A","","Inactive account in Use"))</f>
        <v/>
      </c>
      <c r="R2791" t="str">
        <f>IFERROR(IF('Journal Template'!C3203="","",IF(IFERROR(VLOOKUP('Journal Template'!C3203,Checks!N:P,3,0),0)="A","","Inactive account in Use")),"")</f>
        <v/>
      </c>
      <c r="V2791" s="150" t="str">
        <f>IF(JRF!C2804="","",IF(IFERROR(VLOOKUP(JRF!C2804,Checks!S:U,3,0),0)="A","Entry with System fund Dept",""))</f>
        <v/>
      </c>
      <c r="W2791" t="str">
        <f>IFERROR(IF('Journal Template'!D3203="","",IF(IFERROR(VLOOKUP('Journal Template'!D3203,Checks!S:U,3,0),0)="A","Entry with System fund Dept","")),"")</f>
        <v/>
      </c>
      <c r="X2791" t="s">
        <v>12624</v>
      </c>
      <c r="Y2791" t="s">
        <v>389</v>
      </c>
      <c r="Z2791" t="s">
        <v>12625</v>
      </c>
      <c r="AA2791" t="s">
        <v>391</v>
      </c>
      <c r="AB2791" t="s">
        <v>125</v>
      </c>
      <c r="AC2791" s="150" t="str">
        <f>IFERROR(IF(JRF!C2804="","",IF(AND(VLOOKUP(JRF!C2804,X:AA,4,0)=JRF!B2804,VLOOKUP(JRF!C2804,X:Y,2,0)="A"),"","Inactive Dept Combo Error")),"Inactive Dept Combo Error")</f>
        <v/>
      </c>
      <c r="AD2791" t="str">
        <f>IFERROR(IF('Journal Template'!D3203="","",IF(AND(VLOOKUP('Journal Template'!D3203,X:AA,4,0)='Journal Template'!A3203,VLOOKUP('Journal Template'!D3203,X:Y,2,0)="A"),"","Inactive Dept Combo Error")),"")</f>
        <v/>
      </c>
      <c r="AK2791" s="150" t="str">
        <f>IF(JRF!B2804="","",IF(JRF!B2804=IFERROR(VLOOKUP(JRF!B2804,Checks!AI:AI,1,0),0),"Entry in Branch/Satellite BU's",""))</f>
        <v/>
      </c>
      <c r="AL2791" t="str">
        <f>IFERROR(IF('Journal Template'!A3203="","",IF('Journal Template'!A3203=IFERROR(VLOOKUP('Journal Template'!A3203,Checks!AI:AI,1,0),0),"Entry in Branch/Satellite BU's","")),"")</f>
        <v/>
      </c>
      <c r="AO2791" s="171"/>
      <c r="AP2791" s="171"/>
      <c r="AQ2791" s="171"/>
      <c r="AR2791" s="171"/>
      <c r="CI2791" t="str">
        <f>IF(JRF!F2804&gt;0,"",IF(JRF!B2804="","",IF(LEFT(JRF!B2804,1)=IFERROR(VLOOKUP(LEFT(JRF!B2804,1),$CF$2:$CF$5,1,0),0),"Product Code Required",IF(JRF!C2804="","",IF(JRF!C2804=IFERROR(VLOOKUP(JRF!C2804,$CH:$CH,1,0),0),"Product Code Required","NA")))))</f>
        <v/>
      </c>
      <c r="CJ2791" t="str">
        <f>IF(JRF!AV2804&gt;0,"",IF(JRF!Q2804="","",IF(LEFT(JRF!Q2804,1)=IFERROR(VLOOKUP(LEFT(JRF!Q2804,1),$CF$2:$CF$5,1,0),0),"Product Code Required",IF(JRF!V2804="","",IF(JRF!V2804=IFERROR(VLOOKUP(JRF!V2804,$CH:$CH,1,0),0),"Product Code Required","NA")))))</f>
        <v/>
      </c>
      <c r="CK2791" t="str">
        <f>IFERROR(IF(LEN('Journal Template'!F2802)&gt;0,"",IF('Journal Template'!A2802="","",IF(LEFT('Journal Template'!A2802,1)=IFERROR(VLOOKUP(LEFT('Journal Template'!A2802,1),Checks!$CF$2:$CF$5,1,0),0),"Product Code Required",IF('Journal Template'!D2802="","",IF('Journal Template'!D2802=IFERROR(VLOOKUP('Journal Template'!D2802,Checks!$CH:$CH,1,0),0),"Product Code Required","NA"))))),"")</f>
        <v/>
      </c>
    </row>
    <row r="2792" spans="14:89">
      <c r="N2792" t="s">
        <v>12626</v>
      </c>
      <c r="O2792" t="s">
        <v>12627</v>
      </c>
      <c r="P2792" t="s">
        <v>386</v>
      </c>
      <c r="Q2792" s="150" t="str">
        <f>IF(JRF!D2805="","",IF(IFERROR(VLOOKUP(JRF!D2805,Checks!N:P,3,0),0)="A","","Inactive account in Use"))</f>
        <v/>
      </c>
      <c r="R2792" t="str">
        <f>IFERROR(IF('Journal Template'!C3204="","",IF(IFERROR(VLOOKUP('Journal Template'!C3204,Checks!N:P,3,0),0)="A","","Inactive account in Use")),"")</f>
        <v/>
      </c>
      <c r="V2792" s="150" t="str">
        <f>IF(JRF!C2805="","",IF(IFERROR(VLOOKUP(JRF!C2805,Checks!S:U,3,0),0)="A","Entry with System fund Dept",""))</f>
        <v/>
      </c>
      <c r="W2792" t="str">
        <f>IFERROR(IF('Journal Template'!D3204="","",IF(IFERROR(VLOOKUP('Journal Template'!D3204,Checks!S:U,3,0),0)="A","Entry with System fund Dept","")),"")</f>
        <v/>
      </c>
      <c r="X2792" t="s">
        <v>1836</v>
      </c>
      <c r="Y2792" t="s">
        <v>386</v>
      </c>
      <c r="Z2792" t="s">
        <v>12628</v>
      </c>
      <c r="AA2792" t="s">
        <v>391</v>
      </c>
      <c r="AB2792" t="s">
        <v>125</v>
      </c>
      <c r="AC2792" s="150" t="str">
        <f>IFERROR(IF(JRF!C2805="","",IF(AND(VLOOKUP(JRF!C2805,X:AA,4,0)=JRF!B2805,VLOOKUP(JRF!C2805,X:Y,2,0)="A"),"","Inactive Dept Combo Error")),"Inactive Dept Combo Error")</f>
        <v/>
      </c>
      <c r="AD2792" t="str">
        <f>IFERROR(IF('Journal Template'!D3204="","",IF(AND(VLOOKUP('Journal Template'!D3204,X:AA,4,0)='Journal Template'!A3204,VLOOKUP('Journal Template'!D3204,X:Y,2,0)="A"),"","Inactive Dept Combo Error")),"")</f>
        <v/>
      </c>
      <c r="AK2792" s="150" t="str">
        <f>IF(JRF!B2805="","",IF(JRF!B2805=IFERROR(VLOOKUP(JRF!B2805,Checks!AI:AI,1,0),0),"Entry in Branch/Satellite BU's",""))</f>
        <v/>
      </c>
      <c r="AL2792" t="str">
        <f>IFERROR(IF('Journal Template'!A3204="","",IF('Journal Template'!A3204=IFERROR(VLOOKUP('Journal Template'!A3204,Checks!AI:AI,1,0),0),"Entry in Branch/Satellite BU's","")),"")</f>
        <v/>
      </c>
      <c r="AO2792" s="171"/>
      <c r="AP2792" s="171"/>
      <c r="AQ2792" s="171"/>
      <c r="AR2792" s="171"/>
      <c r="CI2792" t="str">
        <f>IF(JRF!F2805&gt;0,"",IF(JRF!B2805="","",IF(LEFT(JRF!B2805,1)=IFERROR(VLOOKUP(LEFT(JRF!B2805,1),$CF$2:$CF$5,1,0),0),"Product Code Required",IF(JRF!C2805="","",IF(JRF!C2805=IFERROR(VLOOKUP(JRF!C2805,$CH:$CH,1,0),0),"Product Code Required","NA")))))</f>
        <v/>
      </c>
      <c r="CJ2792" t="str">
        <f>IF(JRF!AV2805&gt;0,"",IF(JRF!Q2805="","",IF(LEFT(JRF!Q2805,1)=IFERROR(VLOOKUP(LEFT(JRF!Q2805,1),$CF$2:$CF$5,1,0),0),"Product Code Required",IF(JRF!V2805="","",IF(JRF!V2805=IFERROR(VLOOKUP(JRF!V2805,$CH:$CH,1,0),0),"Product Code Required","NA")))))</f>
        <v/>
      </c>
      <c r="CK2792" t="str">
        <f>IFERROR(IF(LEN('Journal Template'!F2803)&gt;0,"",IF('Journal Template'!A2803="","",IF(LEFT('Journal Template'!A2803,1)=IFERROR(VLOOKUP(LEFT('Journal Template'!A2803,1),Checks!$CF$2:$CF$5,1,0),0),"Product Code Required",IF('Journal Template'!D2803="","",IF('Journal Template'!D2803=IFERROR(VLOOKUP('Journal Template'!D2803,Checks!$CH:$CH,1,0),0),"Product Code Required","NA"))))),"")</f>
        <v/>
      </c>
    </row>
    <row r="2793" spans="14:89">
      <c r="N2793" t="s">
        <v>12629</v>
      </c>
      <c r="O2793" t="s">
        <v>12630</v>
      </c>
      <c r="P2793" t="s">
        <v>386</v>
      </c>
      <c r="Q2793" s="150" t="str">
        <f>IF(JRF!D2806="","",IF(IFERROR(VLOOKUP(JRF!D2806,Checks!N:P,3,0),0)="A","","Inactive account in Use"))</f>
        <v/>
      </c>
      <c r="R2793" t="str">
        <f>IFERROR(IF('Journal Template'!C3205="","",IF(IFERROR(VLOOKUP('Journal Template'!C3205,Checks!N:P,3,0),0)="A","","Inactive account in Use")),"")</f>
        <v/>
      </c>
      <c r="V2793" s="150" t="str">
        <f>IF(JRF!C2806="","",IF(IFERROR(VLOOKUP(JRF!C2806,Checks!S:U,3,0),0)="A","Entry with System fund Dept",""))</f>
        <v/>
      </c>
      <c r="W2793" t="str">
        <f>IFERROR(IF('Journal Template'!D3205="","",IF(IFERROR(VLOOKUP('Journal Template'!D3205,Checks!S:U,3,0),0)="A","Entry with System fund Dept","")),"")</f>
        <v/>
      </c>
      <c r="X2793" t="s">
        <v>1839</v>
      </c>
      <c r="Y2793" t="s">
        <v>386</v>
      </c>
      <c r="Z2793" t="s">
        <v>12631</v>
      </c>
      <c r="AA2793" t="s">
        <v>391</v>
      </c>
      <c r="AB2793" t="s">
        <v>125</v>
      </c>
      <c r="AC2793" s="150" t="str">
        <f>IFERROR(IF(JRF!C2806="","",IF(AND(VLOOKUP(JRF!C2806,X:AA,4,0)=JRF!B2806,VLOOKUP(JRF!C2806,X:Y,2,0)="A"),"","Inactive Dept Combo Error")),"Inactive Dept Combo Error")</f>
        <v/>
      </c>
      <c r="AD2793" t="str">
        <f>IFERROR(IF('Journal Template'!D3205="","",IF(AND(VLOOKUP('Journal Template'!D3205,X:AA,4,0)='Journal Template'!A3205,VLOOKUP('Journal Template'!D3205,X:Y,2,0)="A"),"","Inactive Dept Combo Error")),"")</f>
        <v/>
      </c>
      <c r="AK2793" s="150" t="str">
        <f>IF(JRF!B2806="","",IF(JRF!B2806=IFERROR(VLOOKUP(JRF!B2806,Checks!AI:AI,1,0),0),"Entry in Branch/Satellite BU's",""))</f>
        <v/>
      </c>
      <c r="AL2793" t="str">
        <f>IFERROR(IF('Journal Template'!A3205="","",IF('Journal Template'!A3205=IFERROR(VLOOKUP('Journal Template'!A3205,Checks!AI:AI,1,0),0),"Entry in Branch/Satellite BU's","")),"")</f>
        <v/>
      </c>
      <c r="AO2793" s="171"/>
      <c r="AP2793" s="171"/>
      <c r="AQ2793" s="171"/>
      <c r="AR2793" s="171"/>
      <c r="CI2793" t="str">
        <f>IF(JRF!F2806&gt;0,"",IF(JRF!B2806="","",IF(LEFT(JRF!B2806,1)=IFERROR(VLOOKUP(LEFT(JRF!B2806,1),$CF$2:$CF$5,1,0),0),"Product Code Required",IF(JRF!C2806="","",IF(JRF!C2806=IFERROR(VLOOKUP(JRF!C2806,$CH:$CH,1,0),0),"Product Code Required","NA")))))</f>
        <v/>
      </c>
      <c r="CJ2793" t="str">
        <f>IF(JRF!AV2806&gt;0,"",IF(JRF!Q2806="","",IF(LEFT(JRF!Q2806,1)=IFERROR(VLOOKUP(LEFT(JRF!Q2806,1),$CF$2:$CF$5,1,0),0),"Product Code Required",IF(JRF!V2806="","",IF(JRF!V2806=IFERROR(VLOOKUP(JRF!V2806,$CH:$CH,1,0),0),"Product Code Required","NA")))))</f>
        <v/>
      </c>
      <c r="CK2793" t="str">
        <f>IFERROR(IF(LEN('Journal Template'!F2804)&gt;0,"",IF('Journal Template'!A2804="","",IF(LEFT('Journal Template'!A2804,1)=IFERROR(VLOOKUP(LEFT('Journal Template'!A2804,1),Checks!$CF$2:$CF$5,1,0),0),"Product Code Required",IF('Journal Template'!D2804="","",IF('Journal Template'!D2804=IFERROR(VLOOKUP('Journal Template'!D2804,Checks!$CH:$CH,1,0),0),"Product Code Required","NA"))))),"")</f>
        <v/>
      </c>
    </row>
    <row r="2794" spans="14:89">
      <c r="N2794" t="s">
        <v>12632</v>
      </c>
      <c r="O2794" t="s">
        <v>12633</v>
      </c>
      <c r="P2794" t="s">
        <v>386</v>
      </c>
      <c r="Q2794" s="150" t="str">
        <f>IF(JRF!D2807="","",IF(IFERROR(VLOOKUP(JRF!D2807,Checks!N:P,3,0),0)="A","","Inactive account in Use"))</f>
        <v/>
      </c>
      <c r="R2794" t="str">
        <f>IFERROR(IF('Journal Template'!C3206="","",IF(IFERROR(VLOOKUP('Journal Template'!C3206,Checks!N:P,3,0),0)="A","","Inactive account in Use")),"")</f>
        <v/>
      </c>
      <c r="V2794" s="150" t="str">
        <f>IF(JRF!C2807="","",IF(IFERROR(VLOOKUP(JRF!C2807,Checks!S:U,3,0),0)="A","Entry with System fund Dept",""))</f>
        <v/>
      </c>
      <c r="W2794" t="str">
        <f>IFERROR(IF('Journal Template'!D3206="","",IF(IFERROR(VLOOKUP('Journal Template'!D3206,Checks!S:U,3,0),0)="A","Entry with System fund Dept","")),"")</f>
        <v/>
      </c>
      <c r="X2794" t="s">
        <v>12634</v>
      </c>
      <c r="Y2794" t="s">
        <v>389</v>
      </c>
      <c r="Z2794" t="s">
        <v>12635</v>
      </c>
      <c r="AA2794" t="s">
        <v>391</v>
      </c>
      <c r="AB2794" t="s">
        <v>125</v>
      </c>
      <c r="AC2794" s="150" t="str">
        <f>IFERROR(IF(JRF!C2807="","",IF(AND(VLOOKUP(JRF!C2807,X:AA,4,0)=JRF!B2807,VLOOKUP(JRF!C2807,X:Y,2,0)="A"),"","Inactive Dept Combo Error")),"Inactive Dept Combo Error")</f>
        <v/>
      </c>
      <c r="AD2794" t="str">
        <f>IFERROR(IF('Journal Template'!D3206="","",IF(AND(VLOOKUP('Journal Template'!D3206,X:AA,4,0)='Journal Template'!A3206,VLOOKUP('Journal Template'!D3206,X:Y,2,0)="A"),"","Inactive Dept Combo Error")),"")</f>
        <v/>
      </c>
      <c r="AK2794" s="150" t="str">
        <f>IF(JRF!B2807="","",IF(JRF!B2807=IFERROR(VLOOKUP(JRF!B2807,Checks!AI:AI,1,0),0),"Entry in Branch/Satellite BU's",""))</f>
        <v/>
      </c>
      <c r="AL2794" t="str">
        <f>IFERROR(IF('Journal Template'!A3206="","",IF('Journal Template'!A3206=IFERROR(VLOOKUP('Journal Template'!A3206,Checks!AI:AI,1,0),0),"Entry in Branch/Satellite BU's","")),"")</f>
        <v/>
      </c>
      <c r="AO2794" s="171"/>
      <c r="AP2794" s="171"/>
      <c r="AQ2794" s="171"/>
      <c r="AR2794" s="171"/>
      <c r="CI2794" t="str">
        <f>IF(JRF!F2807&gt;0,"",IF(JRF!B2807="","",IF(LEFT(JRF!B2807,1)=IFERROR(VLOOKUP(LEFT(JRF!B2807,1),$CF$2:$CF$5,1,0),0),"Product Code Required",IF(JRF!C2807="","",IF(JRF!C2807=IFERROR(VLOOKUP(JRF!C2807,$CH:$CH,1,0),0),"Product Code Required","NA")))))</f>
        <v/>
      </c>
      <c r="CJ2794" t="str">
        <f>IF(JRF!AV2807&gt;0,"",IF(JRF!Q2807="","",IF(LEFT(JRF!Q2807,1)=IFERROR(VLOOKUP(LEFT(JRF!Q2807,1),$CF$2:$CF$5,1,0),0),"Product Code Required",IF(JRF!V2807="","",IF(JRF!V2807=IFERROR(VLOOKUP(JRF!V2807,$CH:$CH,1,0),0),"Product Code Required","NA")))))</f>
        <v/>
      </c>
      <c r="CK2794" t="str">
        <f>IFERROR(IF(LEN('Journal Template'!F2805)&gt;0,"",IF('Journal Template'!A2805="","",IF(LEFT('Journal Template'!A2805,1)=IFERROR(VLOOKUP(LEFT('Journal Template'!A2805,1),Checks!$CF$2:$CF$5,1,0),0),"Product Code Required",IF('Journal Template'!D2805="","",IF('Journal Template'!D2805=IFERROR(VLOOKUP('Journal Template'!D2805,Checks!$CH:$CH,1,0),0),"Product Code Required","NA"))))),"")</f>
        <v/>
      </c>
    </row>
    <row r="2795" spans="14:89">
      <c r="N2795" t="s">
        <v>12636</v>
      </c>
      <c r="O2795" t="s">
        <v>12637</v>
      </c>
      <c r="P2795" t="s">
        <v>386</v>
      </c>
      <c r="Q2795" s="150" t="str">
        <f>IF(JRF!D2808="","",IF(IFERROR(VLOOKUP(JRF!D2808,Checks!N:P,3,0),0)="A","","Inactive account in Use"))</f>
        <v/>
      </c>
      <c r="R2795" t="str">
        <f>IFERROR(IF('Journal Template'!C3207="","",IF(IFERROR(VLOOKUP('Journal Template'!C3207,Checks!N:P,3,0),0)="A","","Inactive account in Use")),"")</f>
        <v/>
      </c>
      <c r="V2795" s="150" t="str">
        <f>IF(JRF!C2808="","",IF(IFERROR(VLOOKUP(JRF!C2808,Checks!S:U,3,0),0)="A","Entry with System fund Dept",""))</f>
        <v/>
      </c>
      <c r="W2795" t="str">
        <f>IFERROR(IF('Journal Template'!D3207="","",IF(IFERROR(VLOOKUP('Journal Template'!D3207,Checks!S:U,3,0),0)="A","Entry with System fund Dept","")),"")</f>
        <v/>
      </c>
      <c r="X2795" t="s">
        <v>12638</v>
      </c>
      <c r="Y2795" t="s">
        <v>389</v>
      </c>
      <c r="Z2795" t="s">
        <v>12639</v>
      </c>
      <c r="AA2795" t="s">
        <v>399</v>
      </c>
      <c r="AB2795" t="s">
        <v>125</v>
      </c>
      <c r="AC2795" s="150" t="str">
        <f>IFERROR(IF(JRF!C2808="","",IF(AND(VLOOKUP(JRF!C2808,X:AA,4,0)=JRF!B2808,VLOOKUP(JRF!C2808,X:Y,2,0)="A"),"","Inactive Dept Combo Error")),"Inactive Dept Combo Error")</f>
        <v/>
      </c>
      <c r="AD2795" t="str">
        <f>IFERROR(IF('Journal Template'!D3207="","",IF(AND(VLOOKUP('Journal Template'!D3207,X:AA,4,0)='Journal Template'!A3207,VLOOKUP('Journal Template'!D3207,X:Y,2,0)="A"),"","Inactive Dept Combo Error")),"")</f>
        <v/>
      </c>
      <c r="AK2795" s="150" t="str">
        <f>IF(JRF!B2808="","",IF(JRF!B2808=IFERROR(VLOOKUP(JRF!B2808,Checks!AI:AI,1,0),0),"Entry in Branch/Satellite BU's",""))</f>
        <v/>
      </c>
      <c r="AL2795" t="str">
        <f>IFERROR(IF('Journal Template'!A3207="","",IF('Journal Template'!A3207=IFERROR(VLOOKUP('Journal Template'!A3207,Checks!AI:AI,1,0),0),"Entry in Branch/Satellite BU's","")),"")</f>
        <v/>
      </c>
      <c r="AO2795" s="171"/>
      <c r="AP2795" s="171"/>
      <c r="AQ2795" s="171"/>
      <c r="AR2795" s="171"/>
      <c r="CI2795" t="str">
        <f>IF(JRF!F2808&gt;0,"",IF(JRF!B2808="","",IF(LEFT(JRF!B2808,1)=IFERROR(VLOOKUP(LEFT(JRF!B2808,1),$CF$2:$CF$5,1,0),0),"Product Code Required",IF(JRF!C2808="","",IF(JRF!C2808=IFERROR(VLOOKUP(JRF!C2808,$CH:$CH,1,0),0),"Product Code Required","NA")))))</f>
        <v/>
      </c>
      <c r="CJ2795" t="str">
        <f>IF(JRF!AV2808&gt;0,"",IF(JRF!Q2808="","",IF(LEFT(JRF!Q2808,1)=IFERROR(VLOOKUP(LEFT(JRF!Q2808,1),$CF$2:$CF$5,1,0),0),"Product Code Required",IF(JRF!V2808="","",IF(JRF!V2808=IFERROR(VLOOKUP(JRF!V2808,$CH:$CH,1,0),0),"Product Code Required","NA")))))</f>
        <v/>
      </c>
      <c r="CK2795" t="str">
        <f>IFERROR(IF(LEN('Journal Template'!F2806)&gt;0,"",IF('Journal Template'!A2806="","",IF(LEFT('Journal Template'!A2806,1)=IFERROR(VLOOKUP(LEFT('Journal Template'!A2806,1),Checks!$CF$2:$CF$5,1,0),0),"Product Code Required",IF('Journal Template'!D2806="","",IF('Journal Template'!D2806=IFERROR(VLOOKUP('Journal Template'!D2806,Checks!$CH:$CH,1,0),0),"Product Code Required","NA"))))),"")</f>
        <v/>
      </c>
    </row>
    <row r="2796" spans="14:89">
      <c r="N2796" t="s">
        <v>12640</v>
      </c>
      <c r="O2796" t="s">
        <v>12641</v>
      </c>
      <c r="P2796" t="s">
        <v>386</v>
      </c>
      <c r="Q2796" s="150" t="str">
        <f>IF(JRF!D2809="","",IF(IFERROR(VLOOKUP(JRF!D2809,Checks!N:P,3,0),0)="A","","Inactive account in Use"))</f>
        <v/>
      </c>
      <c r="R2796" t="str">
        <f>IFERROR(IF('Journal Template'!C3208="","",IF(IFERROR(VLOOKUP('Journal Template'!C3208,Checks!N:P,3,0),0)="A","","Inactive account in Use")),"")</f>
        <v/>
      </c>
      <c r="V2796" s="150" t="str">
        <f>IF(JRF!C2809="","",IF(IFERROR(VLOOKUP(JRF!C2809,Checks!S:U,3,0),0)="A","Entry with System fund Dept",""))</f>
        <v/>
      </c>
      <c r="W2796" t="str">
        <f>IFERROR(IF('Journal Template'!D3208="","",IF(IFERROR(VLOOKUP('Journal Template'!D3208,Checks!S:U,3,0),0)="A","Entry with System fund Dept","")),"")</f>
        <v/>
      </c>
      <c r="X2796" t="s">
        <v>12642</v>
      </c>
      <c r="Y2796" t="s">
        <v>386</v>
      </c>
      <c r="Z2796" t="s">
        <v>12643</v>
      </c>
      <c r="AA2796" t="s">
        <v>391</v>
      </c>
      <c r="AB2796" t="s">
        <v>125</v>
      </c>
      <c r="AC2796" s="150" t="str">
        <f>IFERROR(IF(JRF!C2809="","",IF(AND(VLOOKUP(JRF!C2809,X:AA,4,0)=JRF!B2809,VLOOKUP(JRF!C2809,X:Y,2,0)="A"),"","Inactive Dept Combo Error")),"Inactive Dept Combo Error")</f>
        <v/>
      </c>
      <c r="AD2796" t="str">
        <f>IFERROR(IF('Journal Template'!D3208="","",IF(AND(VLOOKUP('Journal Template'!D3208,X:AA,4,0)='Journal Template'!A3208,VLOOKUP('Journal Template'!D3208,X:Y,2,0)="A"),"","Inactive Dept Combo Error")),"")</f>
        <v/>
      </c>
      <c r="AK2796" s="150" t="str">
        <f>IF(JRF!B2809="","",IF(JRF!B2809=IFERROR(VLOOKUP(JRF!B2809,Checks!AI:AI,1,0),0),"Entry in Branch/Satellite BU's",""))</f>
        <v/>
      </c>
      <c r="AL2796" t="str">
        <f>IFERROR(IF('Journal Template'!A3208="","",IF('Journal Template'!A3208=IFERROR(VLOOKUP('Journal Template'!A3208,Checks!AI:AI,1,0),0),"Entry in Branch/Satellite BU's","")),"")</f>
        <v/>
      </c>
      <c r="AO2796" s="171"/>
      <c r="AP2796" s="171"/>
      <c r="AQ2796" s="171"/>
      <c r="AR2796" s="171"/>
      <c r="CI2796" t="str">
        <f>IF(JRF!F2809&gt;0,"",IF(JRF!B2809="","",IF(LEFT(JRF!B2809,1)=IFERROR(VLOOKUP(LEFT(JRF!B2809,1),$CF$2:$CF$5,1,0),0),"Product Code Required",IF(JRF!C2809="","",IF(JRF!C2809=IFERROR(VLOOKUP(JRF!C2809,$CH:$CH,1,0),0),"Product Code Required","NA")))))</f>
        <v/>
      </c>
      <c r="CJ2796" t="str">
        <f>IF(JRF!AV2809&gt;0,"",IF(JRF!Q2809="","",IF(LEFT(JRF!Q2809,1)=IFERROR(VLOOKUP(LEFT(JRF!Q2809,1),$CF$2:$CF$5,1,0),0),"Product Code Required",IF(JRF!V2809="","",IF(JRF!V2809=IFERROR(VLOOKUP(JRF!V2809,$CH:$CH,1,0),0),"Product Code Required","NA")))))</f>
        <v/>
      </c>
      <c r="CK2796" t="str">
        <f>IFERROR(IF(LEN('Journal Template'!F2807)&gt;0,"",IF('Journal Template'!A2807="","",IF(LEFT('Journal Template'!A2807,1)=IFERROR(VLOOKUP(LEFT('Journal Template'!A2807,1),Checks!$CF$2:$CF$5,1,0),0),"Product Code Required",IF('Journal Template'!D2807="","",IF('Journal Template'!D2807=IFERROR(VLOOKUP('Journal Template'!D2807,Checks!$CH:$CH,1,0),0),"Product Code Required","NA"))))),"")</f>
        <v/>
      </c>
    </row>
    <row r="2797" spans="14:89">
      <c r="N2797" t="s">
        <v>12644</v>
      </c>
      <c r="O2797" t="s">
        <v>12645</v>
      </c>
      <c r="P2797" t="s">
        <v>386</v>
      </c>
      <c r="Q2797" s="150" t="str">
        <f>IF(JRF!D2810="","",IF(IFERROR(VLOOKUP(JRF!D2810,Checks!N:P,3,0),0)="A","","Inactive account in Use"))</f>
        <v/>
      </c>
      <c r="R2797" t="str">
        <f>IFERROR(IF('Journal Template'!C3209="","",IF(IFERROR(VLOOKUP('Journal Template'!C3209,Checks!N:P,3,0),0)="A","","Inactive account in Use")),"")</f>
        <v/>
      </c>
      <c r="V2797" s="150" t="str">
        <f>IF(JRF!C2810="","",IF(IFERROR(VLOOKUP(JRF!C2810,Checks!S:U,3,0),0)="A","Entry with System fund Dept",""))</f>
        <v/>
      </c>
      <c r="W2797" t="str">
        <f>IFERROR(IF('Journal Template'!D3209="","",IF(IFERROR(VLOOKUP('Journal Template'!D3209,Checks!S:U,3,0),0)="A","Entry with System fund Dept","")),"")</f>
        <v/>
      </c>
      <c r="X2797" t="s">
        <v>12646</v>
      </c>
      <c r="Y2797" t="s">
        <v>389</v>
      </c>
      <c r="Z2797" t="s">
        <v>12647</v>
      </c>
      <c r="AA2797" t="s">
        <v>399</v>
      </c>
      <c r="AB2797" t="s">
        <v>125</v>
      </c>
      <c r="AC2797" s="150" t="str">
        <f>IFERROR(IF(JRF!C2810="","",IF(AND(VLOOKUP(JRF!C2810,X:AA,4,0)=JRF!B2810,VLOOKUP(JRF!C2810,X:Y,2,0)="A"),"","Inactive Dept Combo Error")),"Inactive Dept Combo Error")</f>
        <v/>
      </c>
      <c r="AD2797" t="str">
        <f>IFERROR(IF('Journal Template'!D3209="","",IF(AND(VLOOKUP('Journal Template'!D3209,X:AA,4,0)='Journal Template'!A3209,VLOOKUP('Journal Template'!D3209,X:Y,2,0)="A"),"","Inactive Dept Combo Error")),"")</f>
        <v/>
      </c>
      <c r="AK2797" s="150" t="str">
        <f>IF(JRF!B2810="","",IF(JRF!B2810=IFERROR(VLOOKUP(JRF!B2810,Checks!AI:AI,1,0),0),"Entry in Branch/Satellite BU's",""))</f>
        <v/>
      </c>
      <c r="AL2797" t="str">
        <f>IFERROR(IF('Journal Template'!A3209="","",IF('Journal Template'!A3209=IFERROR(VLOOKUP('Journal Template'!A3209,Checks!AI:AI,1,0),0),"Entry in Branch/Satellite BU's","")),"")</f>
        <v/>
      </c>
      <c r="AO2797" s="171"/>
      <c r="AP2797" s="171"/>
      <c r="AQ2797" s="171"/>
      <c r="AR2797" s="171"/>
      <c r="CI2797" t="str">
        <f>IF(JRF!F2810&gt;0,"",IF(JRF!B2810="","",IF(LEFT(JRF!B2810,1)=IFERROR(VLOOKUP(LEFT(JRF!B2810,1),$CF$2:$CF$5,1,0),0),"Product Code Required",IF(JRF!C2810="","",IF(JRF!C2810=IFERROR(VLOOKUP(JRF!C2810,$CH:$CH,1,0),0),"Product Code Required","NA")))))</f>
        <v/>
      </c>
      <c r="CJ2797" t="str">
        <f>IF(JRF!AV2810&gt;0,"",IF(JRF!Q2810="","",IF(LEFT(JRF!Q2810,1)=IFERROR(VLOOKUP(LEFT(JRF!Q2810,1),$CF$2:$CF$5,1,0),0),"Product Code Required",IF(JRF!V2810="","",IF(JRF!V2810=IFERROR(VLOOKUP(JRF!V2810,$CH:$CH,1,0),0),"Product Code Required","NA")))))</f>
        <v/>
      </c>
      <c r="CK2797" t="str">
        <f>IFERROR(IF(LEN('Journal Template'!F2808)&gt;0,"",IF('Journal Template'!A2808="","",IF(LEFT('Journal Template'!A2808,1)=IFERROR(VLOOKUP(LEFT('Journal Template'!A2808,1),Checks!$CF$2:$CF$5,1,0),0),"Product Code Required",IF('Journal Template'!D2808="","",IF('Journal Template'!D2808=IFERROR(VLOOKUP('Journal Template'!D2808,Checks!$CH:$CH,1,0),0),"Product Code Required","NA"))))),"")</f>
        <v/>
      </c>
    </row>
    <row r="2798" spans="14:89">
      <c r="N2798" t="s">
        <v>12648</v>
      </c>
      <c r="O2798" t="s">
        <v>12649</v>
      </c>
      <c r="P2798" t="s">
        <v>386</v>
      </c>
      <c r="Q2798" s="150" t="str">
        <f>IF(JRF!D2811="","",IF(IFERROR(VLOOKUP(JRF!D2811,Checks!N:P,3,0),0)="A","","Inactive account in Use"))</f>
        <v/>
      </c>
      <c r="R2798" t="str">
        <f>IFERROR(IF('Journal Template'!C3210="","",IF(IFERROR(VLOOKUP('Journal Template'!C3210,Checks!N:P,3,0),0)="A","","Inactive account in Use")),"")</f>
        <v/>
      </c>
      <c r="V2798" s="150" t="str">
        <f>IF(JRF!C2811="","",IF(IFERROR(VLOOKUP(JRF!C2811,Checks!S:U,3,0),0)="A","Entry with System fund Dept",""))</f>
        <v/>
      </c>
      <c r="W2798" t="str">
        <f>IFERROR(IF('Journal Template'!D3210="","",IF(IFERROR(VLOOKUP('Journal Template'!D3210,Checks!S:U,3,0),0)="A","Entry with System fund Dept","")),"")</f>
        <v/>
      </c>
      <c r="X2798" t="s">
        <v>1843</v>
      </c>
      <c r="Y2798" t="s">
        <v>386</v>
      </c>
      <c r="Z2798" t="s">
        <v>12650</v>
      </c>
      <c r="AA2798" t="s">
        <v>391</v>
      </c>
      <c r="AB2798" t="s">
        <v>125</v>
      </c>
      <c r="AC2798" s="150" t="str">
        <f>IFERROR(IF(JRF!C2811="","",IF(AND(VLOOKUP(JRF!C2811,X:AA,4,0)=JRF!B2811,VLOOKUP(JRF!C2811,X:Y,2,0)="A"),"","Inactive Dept Combo Error")),"Inactive Dept Combo Error")</f>
        <v/>
      </c>
      <c r="AD2798" t="str">
        <f>IFERROR(IF('Journal Template'!D3210="","",IF(AND(VLOOKUP('Journal Template'!D3210,X:AA,4,0)='Journal Template'!A3210,VLOOKUP('Journal Template'!D3210,X:Y,2,0)="A"),"","Inactive Dept Combo Error")),"")</f>
        <v/>
      </c>
      <c r="AK2798" s="150" t="str">
        <f>IF(JRF!B2811="","",IF(JRF!B2811=IFERROR(VLOOKUP(JRF!B2811,Checks!AI:AI,1,0),0),"Entry in Branch/Satellite BU's",""))</f>
        <v/>
      </c>
      <c r="AL2798" t="str">
        <f>IFERROR(IF('Journal Template'!A3210="","",IF('Journal Template'!A3210=IFERROR(VLOOKUP('Journal Template'!A3210,Checks!AI:AI,1,0),0),"Entry in Branch/Satellite BU's","")),"")</f>
        <v/>
      </c>
      <c r="AO2798" s="171"/>
      <c r="AP2798" s="171"/>
      <c r="AQ2798" s="171"/>
      <c r="AR2798" s="171"/>
      <c r="CI2798" t="str">
        <f>IF(JRF!F2811&gt;0,"",IF(JRF!B2811="","",IF(LEFT(JRF!B2811,1)=IFERROR(VLOOKUP(LEFT(JRF!B2811,1),$CF$2:$CF$5,1,0),0),"Product Code Required",IF(JRF!C2811="","",IF(JRF!C2811=IFERROR(VLOOKUP(JRF!C2811,$CH:$CH,1,0),0),"Product Code Required","NA")))))</f>
        <v/>
      </c>
      <c r="CJ2798" t="str">
        <f>IF(JRF!AV2811&gt;0,"",IF(JRF!Q2811="","",IF(LEFT(JRF!Q2811,1)=IFERROR(VLOOKUP(LEFT(JRF!Q2811,1),$CF$2:$CF$5,1,0),0),"Product Code Required",IF(JRF!V2811="","",IF(JRF!V2811=IFERROR(VLOOKUP(JRF!V2811,$CH:$CH,1,0),0),"Product Code Required","NA")))))</f>
        <v/>
      </c>
      <c r="CK2798" t="str">
        <f>IFERROR(IF(LEN('Journal Template'!F2809)&gt;0,"",IF('Journal Template'!A2809="","",IF(LEFT('Journal Template'!A2809,1)=IFERROR(VLOOKUP(LEFT('Journal Template'!A2809,1),Checks!$CF$2:$CF$5,1,0),0),"Product Code Required",IF('Journal Template'!D2809="","",IF('Journal Template'!D2809=IFERROR(VLOOKUP('Journal Template'!D2809,Checks!$CH:$CH,1,0),0),"Product Code Required","NA"))))),"")</f>
        <v/>
      </c>
    </row>
    <row r="2799" spans="14:89">
      <c r="N2799" t="s">
        <v>12651</v>
      </c>
      <c r="O2799" t="s">
        <v>12652</v>
      </c>
      <c r="P2799" t="s">
        <v>386</v>
      </c>
      <c r="Q2799" s="150" t="str">
        <f>IF(JRF!D2812="","",IF(IFERROR(VLOOKUP(JRF!D2812,Checks!N:P,3,0),0)="A","","Inactive account in Use"))</f>
        <v/>
      </c>
      <c r="R2799" t="str">
        <f>IFERROR(IF('Journal Template'!C3211="","",IF(IFERROR(VLOOKUP('Journal Template'!C3211,Checks!N:P,3,0),0)="A","","Inactive account in Use")),"")</f>
        <v/>
      </c>
      <c r="V2799" s="150" t="str">
        <f>IF(JRF!C2812="","",IF(IFERROR(VLOOKUP(JRF!C2812,Checks!S:U,3,0),0)="A","Entry with System fund Dept",""))</f>
        <v/>
      </c>
      <c r="W2799" t="str">
        <f>IFERROR(IF('Journal Template'!D3211="","",IF(IFERROR(VLOOKUP('Journal Template'!D3211,Checks!S:U,3,0),0)="A","Entry with System fund Dept","")),"")</f>
        <v/>
      </c>
      <c r="X2799" t="s">
        <v>12653</v>
      </c>
      <c r="Y2799" t="s">
        <v>389</v>
      </c>
      <c r="Z2799" t="s">
        <v>12654</v>
      </c>
      <c r="AA2799" t="s">
        <v>391</v>
      </c>
      <c r="AB2799" t="s">
        <v>125</v>
      </c>
      <c r="AC2799" s="150" t="str">
        <f>IFERROR(IF(JRF!C2812="","",IF(AND(VLOOKUP(JRF!C2812,X:AA,4,0)=JRF!B2812,VLOOKUP(JRF!C2812,X:Y,2,0)="A"),"","Inactive Dept Combo Error")),"Inactive Dept Combo Error")</f>
        <v/>
      </c>
      <c r="AD2799" t="str">
        <f>IFERROR(IF('Journal Template'!D3211="","",IF(AND(VLOOKUP('Journal Template'!D3211,X:AA,4,0)='Journal Template'!A3211,VLOOKUP('Journal Template'!D3211,X:Y,2,0)="A"),"","Inactive Dept Combo Error")),"")</f>
        <v/>
      </c>
      <c r="AK2799" s="150" t="str">
        <f>IF(JRF!B2812="","",IF(JRF!B2812=IFERROR(VLOOKUP(JRF!B2812,Checks!AI:AI,1,0),0),"Entry in Branch/Satellite BU's",""))</f>
        <v/>
      </c>
      <c r="AL2799" t="str">
        <f>IFERROR(IF('Journal Template'!A3211="","",IF('Journal Template'!A3211=IFERROR(VLOOKUP('Journal Template'!A3211,Checks!AI:AI,1,0),0),"Entry in Branch/Satellite BU's","")),"")</f>
        <v/>
      </c>
      <c r="AO2799" s="171"/>
      <c r="AP2799" s="171"/>
      <c r="AQ2799" s="171"/>
      <c r="AR2799" s="171"/>
      <c r="CI2799" t="str">
        <f>IF(JRF!F2812&gt;0,"",IF(JRF!B2812="","",IF(LEFT(JRF!B2812,1)=IFERROR(VLOOKUP(LEFT(JRF!B2812,1),$CF$2:$CF$5,1,0),0),"Product Code Required",IF(JRF!C2812="","",IF(JRF!C2812=IFERROR(VLOOKUP(JRF!C2812,$CH:$CH,1,0),0),"Product Code Required","NA")))))</f>
        <v/>
      </c>
      <c r="CJ2799" t="str">
        <f>IF(JRF!AV2812&gt;0,"",IF(JRF!Q2812="","",IF(LEFT(JRF!Q2812,1)=IFERROR(VLOOKUP(LEFT(JRF!Q2812,1),$CF$2:$CF$5,1,0),0),"Product Code Required",IF(JRF!V2812="","",IF(JRF!V2812=IFERROR(VLOOKUP(JRF!V2812,$CH:$CH,1,0),0),"Product Code Required","NA")))))</f>
        <v/>
      </c>
      <c r="CK2799" t="str">
        <f>IFERROR(IF(LEN('Journal Template'!F2810)&gt;0,"",IF('Journal Template'!A2810="","",IF(LEFT('Journal Template'!A2810,1)=IFERROR(VLOOKUP(LEFT('Journal Template'!A2810,1),Checks!$CF$2:$CF$5,1,0),0),"Product Code Required",IF('Journal Template'!D2810="","",IF('Journal Template'!D2810=IFERROR(VLOOKUP('Journal Template'!D2810,Checks!$CH:$CH,1,0),0),"Product Code Required","NA"))))),"")</f>
        <v/>
      </c>
    </row>
    <row r="2800" spans="14:89">
      <c r="N2800" t="s">
        <v>12655</v>
      </c>
      <c r="O2800" t="s">
        <v>12656</v>
      </c>
      <c r="P2800" t="s">
        <v>386</v>
      </c>
      <c r="Q2800" s="150" t="str">
        <f>IF(JRF!D2813="","",IF(IFERROR(VLOOKUP(JRF!D2813,Checks!N:P,3,0),0)="A","","Inactive account in Use"))</f>
        <v/>
      </c>
      <c r="R2800" t="str">
        <f>IFERROR(IF('Journal Template'!C3212="","",IF(IFERROR(VLOOKUP('Journal Template'!C3212,Checks!N:P,3,0),0)="A","","Inactive account in Use")),"")</f>
        <v/>
      </c>
      <c r="V2800" s="150" t="str">
        <f>IF(JRF!C2813="","",IF(IFERROR(VLOOKUP(JRF!C2813,Checks!S:U,3,0),0)="A","Entry with System fund Dept",""))</f>
        <v/>
      </c>
      <c r="W2800" t="str">
        <f>IFERROR(IF('Journal Template'!D3212="","",IF(IFERROR(VLOOKUP('Journal Template'!D3212,Checks!S:U,3,0),0)="A","Entry with System fund Dept","")),"")</f>
        <v/>
      </c>
      <c r="X2800" t="s">
        <v>12657</v>
      </c>
      <c r="Y2800" t="s">
        <v>389</v>
      </c>
      <c r="Z2800" t="s">
        <v>12658</v>
      </c>
      <c r="AA2800" t="s">
        <v>391</v>
      </c>
      <c r="AB2800" t="s">
        <v>125</v>
      </c>
      <c r="AC2800" s="150" t="str">
        <f>IFERROR(IF(JRF!C2813="","",IF(AND(VLOOKUP(JRF!C2813,X:AA,4,0)=JRF!B2813,VLOOKUP(JRF!C2813,X:Y,2,0)="A"),"","Inactive Dept Combo Error")),"Inactive Dept Combo Error")</f>
        <v/>
      </c>
      <c r="AD2800" t="str">
        <f>IFERROR(IF('Journal Template'!D3212="","",IF(AND(VLOOKUP('Journal Template'!D3212,X:AA,4,0)='Journal Template'!A3212,VLOOKUP('Journal Template'!D3212,X:Y,2,0)="A"),"","Inactive Dept Combo Error")),"")</f>
        <v/>
      </c>
      <c r="AK2800" s="150" t="str">
        <f>IF(JRF!B2813="","",IF(JRF!B2813=IFERROR(VLOOKUP(JRF!B2813,Checks!AI:AI,1,0),0),"Entry in Branch/Satellite BU's",""))</f>
        <v/>
      </c>
      <c r="AL2800" t="str">
        <f>IFERROR(IF('Journal Template'!A3212="","",IF('Journal Template'!A3212=IFERROR(VLOOKUP('Journal Template'!A3212,Checks!AI:AI,1,0),0),"Entry in Branch/Satellite BU's","")),"")</f>
        <v/>
      </c>
      <c r="AO2800" s="171"/>
      <c r="AP2800" s="171"/>
      <c r="AQ2800" s="171"/>
      <c r="AR2800" s="171"/>
      <c r="CI2800" t="str">
        <f>IF(JRF!F2813&gt;0,"",IF(JRF!B2813="","",IF(LEFT(JRF!B2813,1)=IFERROR(VLOOKUP(LEFT(JRF!B2813,1),$CF$2:$CF$5,1,0),0),"Product Code Required",IF(JRF!C2813="","",IF(JRF!C2813=IFERROR(VLOOKUP(JRF!C2813,$CH:$CH,1,0),0),"Product Code Required","NA")))))</f>
        <v/>
      </c>
      <c r="CJ2800" t="str">
        <f>IF(JRF!AV2813&gt;0,"",IF(JRF!Q2813="","",IF(LEFT(JRF!Q2813,1)=IFERROR(VLOOKUP(LEFT(JRF!Q2813,1),$CF$2:$CF$5,1,0),0),"Product Code Required",IF(JRF!V2813="","",IF(JRF!V2813=IFERROR(VLOOKUP(JRF!V2813,$CH:$CH,1,0),0),"Product Code Required","NA")))))</f>
        <v/>
      </c>
      <c r="CK2800" t="str">
        <f>IFERROR(IF(LEN('Journal Template'!F2811)&gt;0,"",IF('Journal Template'!A2811="","",IF(LEFT('Journal Template'!A2811,1)=IFERROR(VLOOKUP(LEFT('Journal Template'!A2811,1),Checks!$CF$2:$CF$5,1,0),0),"Product Code Required",IF('Journal Template'!D2811="","",IF('Journal Template'!D2811=IFERROR(VLOOKUP('Journal Template'!D2811,Checks!$CH:$CH,1,0),0),"Product Code Required","NA"))))),"")</f>
        <v/>
      </c>
    </row>
    <row r="2801" spans="14:89">
      <c r="N2801" t="s">
        <v>12659</v>
      </c>
      <c r="O2801" t="s">
        <v>12660</v>
      </c>
      <c r="P2801" t="s">
        <v>386</v>
      </c>
      <c r="Q2801" s="150" t="str">
        <f>IF(JRF!D2814="","",IF(IFERROR(VLOOKUP(JRF!D2814,Checks!N:P,3,0),0)="A","","Inactive account in Use"))</f>
        <v/>
      </c>
      <c r="R2801" t="str">
        <f>IFERROR(IF('Journal Template'!C3213="","",IF(IFERROR(VLOOKUP('Journal Template'!C3213,Checks!N:P,3,0),0)="A","","Inactive account in Use")),"")</f>
        <v/>
      </c>
      <c r="V2801" s="150" t="str">
        <f>IF(JRF!C2814="","",IF(IFERROR(VLOOKUP(JRF!C2814,Checks!S:U,3,0),0)="A","Entry with System fund Dept",""))</f>
        <v/>
      </c>
      <c r="W2801" t="str">
        <f>IFERROR(IF('Journal Template'!D3213="","",IF(IFERROR(VLOOKUP('Journal Template'!D3213,Checks!S:U,3,0),0)="A","Entry with System fund Dept","")),"")</f>
        <v/>
      </c>
      <c r="X2801" t="s">
        <v>12661</v>
      </c>
      <c r="Y2801" t="s">
        <v>389</v>
      </c>
      <c r="Z2801" t="s">
        <v>12662</v>
      </c>
      <c r="AA2801" t="s">
        <v>391</v>
      </c>
      <c r="AB2801" t="s">
        <v>125</v>
      </c>
      <c r="AC2801" s="150" t="str">
        <f>IFERROR(IF(JRF!C2814="","",IF(AND(VLOOKUP(JRF!C2814,X:AA,4,0)=JRF!B2814,VLOOKUP(JRF!C2814,X:Y,2,0)="A"),"","Inactive Dept Combo Error")),"Inactive Dept Combo Error")</f>
        <v/>
      </c>
      <c r="AD2801" t="str">
        <f>IFERROR(IF('Journal Template'!D3213="","",IF(AND(VLOOKUP('Journal Template'!D3213,X:AA,4,0)='Journal Template'!A3213,VLOOKUP('Journal Template'!D3213,X:Y,2,0)="A"),"","Inactive Dept Combo Error")),"")</f>
        <v/>
      </c>
      <c r="AK2801" s="150" t="str">
        <f>IF(JRF!B2814="","",IF(JRF!B2814=IFERROR(VLOOKUP(JRF!B2814,Checks!AI:AI,1,0),0),"Entry in Branch/Satellite BU's",""))</f>
        <v/>
      </c>
      <c r="AL2801" t="str">
        <f>IFERROR(IF('Journal Template'!A3213="","",IF('Journal Template'!A3213=IFERROR(VLOOKUP('Journal Template'!A3213,Checks!AI:AI,1,0),0),"Entry in Branch/Satellite BU's","")),"")</f>
        <v/>
      </c>
      <c r="AO2801" s="171"/>
      <c r="AP2801" s="171"/>
      <c r="AQ2801" s="171"/>
      <c r="AR2801" s="171"/>
      <c r="CI2801" t="str">
        <f>IF(JRF!F2814&gt;0,"",IF(JRF!B2814="","",IF(LEFT(JRF!B2814,1)=IFERROR(VLOOKUP(LEFT(JRF!B2814,1),$CF$2:$CF$5,1,0),0),"Product Code Required",IF(JRF!C2814="","",IF(JRF!C2814=IFERROR(VLOOKUP(JRF!C2814,$CH:$CH,1,0),0),"Product Code Required","NA")))))</f>
        <v/>
      </c>
      <c r="CJ2801" t="str">
        <f>IF(JRF!AV2814&gt;0,"",IF(JRF!Q2814="","",IF(LEFT(JRF!Q2814,1)=IFERROR(VLOOKUP(LEFT(JRF!Q2814,1),$CF$2:$CF$5,1,0),0),"Product Code Required",IF(JRF!V2814="","",IF(JRF!V2814=IFERROR(VLOOKUP(JRF!V2814,$CH:$CH,1,0),0),"Product Code Required","NA")))))</f>
        <v/>
      </c>
      <c r="CK2801" t="str">
        <f>IFERROR(IF(LEN('Journal Template'!F2812)&gt;0,"",IF('Journal Template'!A2812="","",IF(LEFT('Journal Template'!A2812,1)=IFERROR(VLOOKUP(LEFT('Journal Template'!A2812,1),Checks!$CF$2:$CF$5,1,0),0),"Product Code Required",IF('Journal Template'!D2812="","",IF('Journal Template'!D2812=IFERROR(VLOOKUP('Journal Template'!D2812,Checks!$CH:$CH,1,0),0),"Product Code Required","NA"))))),"")</f>
        <v/>
      </c>
    </row>
    <row r="2802" spans="14:89">
      <c r="N2802" t="s">
        <v>12663</v>
      </c>
      <c r="O2802" t="s">
        <v>12664</v>
      </c>
      <c r="P2802" t="s">
        <v>386</v>
      </c>
      <c r="Q2802" s="150" t="str">
        <f>IF(JRF!D2815="","",IF(IFERROR(VLOOKUP(JRF!D2815,Checks!N:P,3,0),0)="A","","Inactive account in Use"))</f>
        <v/>
      </c>
      <c r="R2802" t="str">
        <f>IFERROR(IF('Journal Template'!C3214="","",IF(IFERROR(VLOOKUP('Journal Template'!C3214,Checks!N:P,3,0),0)="A","","Inactive account in Use")),"")</f>
        <v/>
      </c>
      <c r="V2802" s="150" t="str">
        <f>IF(JRF!C2815="","",IF(IFERROR(VLOOKUP(JRF!C2815,Checks!S:U,3,0),0)="A","Entry with System fund Dept",""))</f>
        <v/>
      </c>
      <c r="W2802" t="str">
        <f>IFERROR(IF('Journal Template'!D3214="","",IF(IFERROR(VLOOKUP('Journal Template'!D3214,Checks!S:U,3,0),0)="A","Entry with System fund Dept","")),"")</f>
        <v/>
      </c>
      <c r="X2802" t="s">
        <v>12665</v>
      </c>
      <c r="Y2802" t="s">
        <v>389</v>
      </c>
      <c r="Z2802" t="s">
        <v>12666</v>
      </c>
      <c r="AA2802" t="s">
        <v>391</v>
      </c>
      <c r="AB2802" t="s">
        <v>125</v>
      </c>
      <c r="AC2802" s="150" t="str">
        <f>IFERROR(IF(JRF!C2815="","",IF(AND(VLOOKUP(JRF!C2815,X:AA,4,0)=JRF!B2815,VLOOKUP(JRF!C2815,X:Y,2,0)="A"),"","Inactive Dept Combo Error")),"Inactive Dept Combo Error")</f>
        <v/>
      </c>
      <c r="AD2802" t="str">
        <f>IFERROR(IF('Journal Template'!D3214="","",IF(AND(VLOOKUP('Journal Template'!D3214,X:AA,4,0)='Journal Template'!A3214,VLOOKUP('Journal Template'!D3214,X:Y,2,0)="A"),"","Inactive Dept Combo Error")),"")</f>
        <v/>
      </c>
      <c r="AK2802" s="150" t="str">
        <f>IF(JRF!B2815="","",IF(JRF!B2815=IFERROR(VLOOKUP(JRF!B2815,Checks!AI:AI,1,0),0),"Entry in Branch/Satellite BU's",""))</f>
        <v/>
      </c>
      <c r="AL2802" t="str">
        <f>IFERROR(IF('Journal Template'!A3214="","",IF('Journal Template'!A3214=IFERROR(VLOOKUP('Journal Template'!A3214,Checks!AI:AI,1,0),0),"Entry in Branch/Satellite BU's","")),"")</f>
        <v/>
      </c>
      <c r="AO2802" s="171"/>
      <c r="AP2802" s="171"/>
      <c r="AQ2802" s="171"/>
      <c r="AR2802" s="171"/>
      <c r="CI2802" t="str">
        <f>IF(JRF!F2815&gt;0,"",IF(JRF!B2815="","",IF(LEFT(JRF!B2815,1)=IFERROR(VLOOKUP(LEFT(JRF!B2815,1),$CF$2:$CF$5,1,0),0),"Product Code Required",IF(JRF!C2815="","",IF(JRF!C2815=IFERROR(VLOOKUP(JRF!C2815,$CH:$CH,1,0),0),"Product Code Required","NA")))))</f>
        <v/>
      </c>
      <c r="CJ2802" t="str">
        <f>IF(JRF!AV2815&gt;0,"",IF(JRF!Q2815="","",IF(LEFT(JRF!Q2815,1)=IFERROR(VLOOKUP(LEFT(JRF!Q2815,1),$CF$2:$CF$5,1,0),0),"Product Code Required",IF(JRF!V2815="","",IF(JRF!V2815=IFERROR(VLOOKUP(JRF!V2815,$CH:$CH,1,0),0),"Product Code Required","NA")))))</f>
        <v/>
      </c>
      <c r="CK2802" t="str">
        <f>IFERROR(IF(LEN('Journal Template'!F2813)&gt;0,"",IF('Journal Template'!A2813="","",IF(LEFT('Journal Template'!A2813,1)=IFERROR(VLOOKUP(LEFT('Journal Template'!A2813,1),Checks!$CF$2:$CF$5,1,0),0),"Product Code Required",IF('Journal Template'!D2813="","",IF('Journal Template'!D2813=IFERROR(VLOOKUP('Journal Template'!D2813,Checks!$CH:$CH,1,0),0),"Product Code Required","NA"))))),"")</f>
        <v/>
      </c>
    </row>
    <row r="2803" spans="14:89">
      <c r="N2803" t="s">
        <v>12667</v>
      </c>
      <c r="O2803" t="s">
        <v>12668</v>
      </c>
      <c r="P2803" t="s">
        <v>386</v>
      </c>
      <c r="Q2803" s="150" t="str">
        <f>IF(JRF!D2816="","",IF(IFERROR(VLOOKUP(JRF!D2816,Checks!N:P,3,0),0)="A","","Inactive account in Use"))</f>
        <v/>
      </c>
      <c r="R2803" t="str">
        <f>IFERROR(IF('Journal Template'!C3215="","",IF(IFERROR(VLOOKUP('Journal Template'!C3215,Checks!N:P,3,0),0)="A","","Inactive account in Use")),"")</f>
        <v/>
      </c>
      <c r="V2803" s="150" t="str">
        <f>IF(JRF!C2816="","",IF(IFERROR(VLOOKUP(JRF!C2816,Checks!S:U,3,0),0)="A","Entry with System fund Dept",""))</f>
        <v/>
      </c>
      <c r="W2803" t="str">
        <f>IFERROR(IF('Journal Template'!D3215="","",IF(IFERROR(VLOOKUP('Journal Template'!D3215,Checks!S:U,3,0),0)="A","Entry with System fund Dept","")),"")</f>
        <v/>
      </c>
      <c r="X2803" t="s">
        <v>12669</v>
      </c>
      <c r="Y2803" t="s">
        <v>389</v>
      </c>
      <c r="Z2803" t="s">
        <v>12670</v>
      </c>
      <c r="AA2803" t="s">
        <v>391</v>
      </c>
      <c r="AB2803" t="s">
        <v>125</v>
      </c>
      <c r="AC2803" s="150" t="str">
        <f>IFERROR(IF(JRF!C2816="","",IF(AND(VLOOKUP(JRF!C2816,X:AA,4,0)=JRF!B2816,VLOOKUP(JRF!C2816,X:Y,2,0)="A"),"","Inactive Dept Combo Error")),"Inactive Dept Combo Error")</f>
        <v/>
      </c>
      <c r="AD2803" t="str">
        <f>IFERROR(IF('Journal Template'!D3215="","",IF(AND(VLOOKUP('Journal Template'!D3215,X:AA,4,0)='Journal Template'!A3215,VLOOKUP('Journal Template'!D3215,X:Y,2,0)="A"),"","Inactive Dept Combo Error")),"")</f>
        <v/>
      </c>
      <c r="AK2803" s="150" t="str">
        <f>IF(JRF!B2816="","",IF(JRF!B2816=IFERROR(VLOOKUP(JRF!B2816,Checks!AI:AI,1,0),0),"Entry in Branch/Satellite BU's",""))</f>
        <v/>
      </c>
      <c r="AL2803" t="str">
        <f>IFERROR(IF('Journal Template'!A3215="","",IF('Journal Template'!A3215=IFERROR(VLOOKUP('Journal Template'!A3215,Checks!AI:AI,1,0),0),"Entry in Branch/Satellite BU's","")),"")</f>
        <v/>
      </c>
      <c r="AO2803" s="171"/>
      <c r="AP2803" s="171"/>
      <c r="AQ2803" s="171"/>
      <c r="AR2803" s="171"/>
      <c r="CI2803" t="str">
        <f>IF(JRF!F2816&gt;0,"",IF(JRF!B2816="","",IF(LEFT(JRF!B2816,1)=IFERROR(VLOOKUP(LEFT(JRF!B2816,1),$CF$2:$CF$5,1,0),0),"Product Code Required",IF(JRF!C2816="","",IF(JRF!C2816=IFERROR(VLOOKUP(JRF!C2816,$CH:$CH,1,0),0),"Product Code Required","NA")))))</f>
        <v/>
      </c>
      <c r="CJ2803" t="str">
        <f>IF(JRF!AV2816&gt;0,"",IF(JRF!Q2816="","",IF(LEFT(JRF!Q2816,1)=IFERROR(VLOOKUP(LEFT(JRF!Q2816,1),$CF$2:$CF$5,1,0),0),"Product Code Required",IF(JRF!V2816="","",IF(JRF!V2816=IFERROR(VLOOKUP(JRF!V2816,$CH:$CH,1,0),0),"Product Code Required","NA")))))</f>
        <v/>
      </c>
      <c r="CK2803" t="str">
        <f>IFERROR(IF(LEN('Journal Template'!F2814)&gt;0,"",IF('Journal Template'!A2814="","",IF(LEFT('Journal Template'!A2814,1)=IFERROR(VLOOKUP(LEFT('Journal Template'!A2814,1),Checks!$CF$2:$CF$5,1,0),0),"Product Code Required",IF('Journal Template'!D2814="","",IF('Journal Template'!D2814=IFERROR(VLOOKUP('Journal Template'!D2814,Checks!$CH:$CH,1,0),0),"Product Code Required","NA"))))),"")</f>
        <v/>
      </c>
    </row>
    <row r="2804" spans="14:89">
      <c r="N2804" t="s">
        <v>12671</v>
      </c>
      <c r="O2804" t="s">
        <v>12672</v>
      </c>
      <c r="P2804" t="s">
        <v>386</v>
      </c>
      <c r="Q2804" s="150" t="str">
        <f>IF(JRF!D2817="","",IF(IFERROR(VLOOKUP(JRF!D2817,Checks!N:P,3,0),0)="A","","Inactive account in Use"))</f>
        <v/>
      </c>
      <c r="R2804" t="str">
        <f>IFERROR(IF('Journal Template'!C3216="","",IF(IFERROR(VLOOKUP('Journal Template'!C3216,Checks!N:P,3,0),0)="A","","Inactive account in Use")),"")</f>
        <v/>
      </c>
      <c r="V2804" s="150" t="str">
        <f>IF(JRF!C2817="","",IF(IFERROR(VLOOKUP(JRF!C2817,Checks!S:U,3,0),0)="A","Entry with System fund Dept",""))</f>
        <v/>
      </c>
      <c r="W2804" t="str">
        <f>IFERROR(IF('Journal Template'!D3216="","",IF(IFERROR(VLOOKUP('Journal Template'!D3216,Checks!S:U,3,0),0)="A","Entry with System fund Dept","")),"")</f>
        <v/>
      </c>
      <c r="X2804" t="s">
        <v>12673</v>
      </c>
      <c r="Y2804" t="s">
        <v>389</v>
      </c>
      <c r="Z2804" t="s">
        <v>12674</v>
      </c>
      <c r="AA2804" t="s">
        <v>391</v>
      </c>
      <c r="AB2804" t="s">
        <v>125</v>
      </c>
      <c r="AC2804" s="150" t="str">
        <f>IFERROR(IF(JRF!C2817="","",IF(AND(VLOOKUP(JRF!C2817,X:AA,4,0)=JRF!B2817,VLOOKUP(JRF!C2817,X:Y,2,0)="A"),"","Inactive Dept Combo Error")),"Inactive Dept Combo Error")</f>
        <v/>
      </c>
      <c r="AD2804" t="str">
        <f>IFERROR(IF('Journal Template'!D3216="","",IF(AND(VLOOKUP('Journal Template'!D3216,X:AA,4,0)='Journal Template'!A3216,VLOOKUP('Journal Template'!D3216,X:Y,2,0)="A"),"","Inactive Dept Combo Error")),"")</f>
        <v/>
      </c>
      <c r="AK2804" s="150" t="str">
        <f>IF(JRF!B2817="","",IF(JRF!B2817=IFERROR(VLOOKUP(JRF!B2817,Checks!AI:AI,1,0),0),"Entry in Branch/Satellite BU's",""))</f>
        <v/>
      </c>
      <c r="AL2804" t="str">
        <f>IFERROR(IF('Journal Template'!A3216="","",IF('Journal Template'!A3216=IFERROR(VLOOKUP('Journal Template'!A3216,Checks!AI:AI,1,0),0),"Entry in Branch/Satellite BU's","")),"")</f>
        <v/>
      </c>
      <c r="AO2804" s="171"/>
      <c r="AP2804" s="171"/>
      <c r="AQ2804" s="171"/>
      <c r="AR2804" s="171"/>
      <c r="CI2804" t="str">
        <f>IF(JRF!F2817&gt;0,"",IF(JRF!B2817="","",IF(LEFT(JRF!B2817,1)=IFERROR(VLOOKUP(LEFT(JRF!B2817,1),$CF$2:$CF$5,1,0),0),"Product Code Required",IF(JRF!C2817="","",IF(JRF!C2817=IFERROR(VLOOKUP(JRF!C2817,$CH:$CH,1,0),0),"Product Code Required","NA")))))</f>
        <v/>
      </c>
      <c r="CJ2804" t="str">
        <f>IF(JRF!AV2817&gt;0,"",IF(JRF!Q2817="","",IF(LEFT(JRF!Q2817,1)=IFERROR(VLOOKUP(LEFT(JRF!Q2817,1),$CF$2:$CF$5,1,0),0),"Product Code Required",IF(JRF!V2817="","",IF(JRF!V2817=IFERROR(VLOOKUP(JRF!V2817,$CH:$CH,1,0),0),"Product Code Required","NA")))))</f>
        <v/>
      </c>
      <c r="CK2804" t="str">
        <f>IFERROR(IF(LEN('Journal Template'!F2815)&gt;0,"",IF('Journal Template'!A2815="","",IF(LEFT('Journal Template'!A2815,1)=IFERROR(VLOOKUP(LEFT('Journal Template'!A2815,1),Checks!$CF$2:$CF$5,1,0),0),"Product Code Required",IF('Journal Template'!D2815="","",IF('Journal Template'!D2815=IFERROR(VLOOKUP('Journal Template'!D2815,Checks!$CH:$CH,1,0),0),"Product Code Required","NA"))))),"")</f>
        <v/>
      </c>
    </row>
    <row r="2805" spans="14:89">
      <c r="N2805" t="s">
        <v>12675</v>
      </c>
      <c r="O2805" t="s">
        <v>12676</v>
      </c>
      <c r="P2805" t="s">
        <v>386</v>
      </c>
      <c r="Q2805" s="150" t="str">
        <f>IF(JRF!D2818="","",IF(IFERROR(VLOOKUP(JRF!D2818,Checks!N:P,3,0),0)="A","","Inactive account in Use"))</f>
        <v/>
      </c>
      <c r="R2805" t="str">
        <f>IFERROR(IF('Journal Template'!C3217="","",IF(IFERROR(VLOOKUP('Journal Template'!C3217,Checks!N:P,3,0),0)="A","","Inactive account in Use")),"")</f>
        <v/>
      </c>
      <c r="V2805" s="150" t="str">
        <f>IF(JRF!C2818="","",IF(IFERROR(VLOOKUP(JRF!C2818,Checks!S:U,3,0),0)="A","Entry with System fund Dept",""))</f>
        <v/>
      </c>
      <c r="W2805" t="str">
        <f>IFERROR(IF('Journal Template'!D3217="","",IF(IFERROR(VLOOKUP('Journal Template'!D3217,Checks!S:U,3,0),0)="A","Entry with System fund Dept","")),"")</f>
        <v/>
      </c>
      <c r="X2805" t="s">
        <v>12677</v>
      </c>
      <c r="Y2805" t="s">
        <v>389</v>
      </c>
      <c r="Z2805" t="s">
        <v>12678</v>
      </c>
      <c r="AA2805" t="s">
        <v>391</v>
      </c>
      <c r="AB2805" t="s">
        <v>125</v>
      </c>
      <c r="AC2805" s="150" t="str">
        <f>IFERROR(IF(JRF!C2818="","",IF(AND(VLOOKUP(JRF!C2818,X:AA,4,0)=JRF!B2818,VLOOKUP(JRF!C2818,X:Y,2,0)="A"),"","Inactive Dept Combo Error")),"Inactive Dept Combo Error")</f>
        <v/>
      </c>
      <c r="AD2805" t="str">
        <f>IFERROR(IF('Journal Template'!D3217="","",IF(AND(VLOOKUP('Journal Template'!D3217,X:AA,4,0)='Journal Template'!A3217,VLOOKUP('Journal Template'!D3217,X:Y,2,0)="A"),"","Inactive Dept Combo Error")),"")</f>
        <v/>
      </c>
      <c r="AK2805" s="150" t="str">
        <f>IF(JRF!B2818="","",IF(JRF!B2818=IFERROR(VLOOKUP(JRF!B2818,Checks!AI:AI,1,0),0),"Entry in Branch/Satellite BU's",""))</f>
        <v/>
      </c>
      <c r="AL2805" t="str">
        <f>IFERROR(IF('Journal Template'!A3217="","",IF('Journal Template'!A3217=IFERROR(VLOOKUP('Journal Template'!A3217,Checks!AI:AI,1,0),0),"Entry in Branch/Satellite BU's","")),"")</f>
        <v/>
      </c>
      <c r="AO2805" s="171"/>
      <c r="AP2805" s="171"/>
      <c r="AQ2805" s="171"/>
      <c r="AR2805" s="171"/>
      <c r="CI2805" t="str">
        <f>IF(JRF!F2818&gt;0,"",IF(JRF!B2818="","",IF(LEFT(JRF!B2818,1)=IFERROR(VLOOKUP(LEFT(JRF!B2818,1),$CF$2:$CF$5,1,0),0),"Product Code Required",IF(JRF!C2818="","",IF(JRF!C2818=IFERROR(VLOOKUP(JRF!C2818,$CH:$CH,1,0),0),"Product Code Required","NA")))))</f>
        <v/>
      </c>
      <c r="CJ2805" t="str">
        <f>IF(JRF!AV2818&gt;0,"",IF(JRF!Q2818="","",IF(LEFT(JRF!Q2818,1)=IFERROR(VLOOKUP(LEFT(JRF!Q2818,1),$CF$2:$CF$5,1,0),0),"Product Code Required",IF(JRF!V2818="","",IF(JRF!V2818=IFERROR(VLOOKUP(JRF!V2818,$CH:$CH,1,0),0),"Product Code Required","NA")))))</f>
        <v/>
      </c>
      <c r="CK2805" t="str">
        <f>IFERROR(IF(LEN('Journal Template'!F2816)&gt;0,"",IF('Journal Template'!A2816="","",IF(LEFT('Journal Template'!A2816,1)=IFERROR(VLOOKUP(LEFT('Journal Template'!A2816,1),Checks!$CF$2:$CF$5,1,0),0),"Product Code Required",IF('Journal Template'!D2816="","",IF('Journal Template'!D2816=IFERROR(VLOOKUP('Journal Template'!D2816,Checks!$CH:$CH,1,0),0),"Product Code Required","NA"))))),"")</f>
        <v/>
      </c>
    </row>
    <row r="2806" spans="14:89">
      <c r="N2806" t="s">
        <v>12679</v>
      </c>
      <c r="O2806" t="s">
        <v>12680</v>
      </c>
      <c r="P2806" t="s">
        <v>386</v>
      </c>
      <c r="Q2806" s="150" t="str">
        <f>IF(JRF!D2819="","",IF(IFERROR(VLOOKUP(JRF!D2819,Checks!N:P,3,0),0)="A","","Inactive account in Use"))</f>
        <v/>
      </c>
      <c r="R2806" t="str">
        <f>IFERROR(IF('Journal Template'!C3218="","",IF(IFERROR(VLOOKUP('Journal Template'!C3218,Checks!N:P,3,0),0)="A","","Inactive account in Use")),"")</f>
        <v/>
      </c>
      <c r="V2806" s="150" t="str">
        <f>IF(JRF!C2819="","",IF(IFERROR(VLOOKUP(JRF!C2819,Checks!S:U,3,0),0)="A","Entry with System fund Dept",""))</f>
        <v/>
      </c>
      <c r="W2806" t="str">
        <f>IFERROR(IF('Journal Template'!D3218="","",IF(IFERROR(VLOOKUP('Journal Template'!D3218,Checks!S:U,3,0),0)="A","Entry with System fund Dept","")),"")</f>
        <v/>
      </c>
      <c r="X2806" t="s">
        <v>12681</v>
      </c>
      <c r="Y2806" t="s">
        <v>389</v>
      </c>
      <c r="Z2806" t="s">
        <v>12682</v>
      </c>
      <c r="AA2806" t="s">
        <v>391</v>
      </c>
      <c r="AB2806" t="s">
        <v>125</v>
      </c>
      <c r="AC2806" s="150" t="str">
        <f>IFERROR(IF(JRF!C2819="","",IF(AND(VLOOKUP(JRF!C2819,X:AA,4,0)=JRF!B2819,VLOOKUP(JRF!C2819,X:Y,2,0)="A"),"","Inactive Dept Combo Error")),"Inactive Dept Combo Error")</f>
        <v/>
      </c>
      <c r="AD2806" t="str">
        <f>IFERROR(IF('Journal Template'!D3218="","",IF(AND(VLOOKUP('Journal Template'!D3218,X:AA,4,0)='Journal Template'!A3218,VLOOKUP('Journal Template'!D3218,X:Y,2,0)="A"),"","Inactive Dept Combo Error")),"")</f>
        <v/>
      </c>
      <c r="AK2806" s="150" t="str">
        <f>IF(JRF!B2819="","",IF(JRF!B2819=IFERROR(VLOOKUP(JRF!B2819,Checks!AI:AI,1,0),0),"Entry in Branch/Satellite BU's",""))</f>
        <v/>
      </c>
      <c r="AL2806" t="str">
        <f>IFERROR(IF('Journal Template'!A3218="","",IF('Journal Template'!A3218=IFERROR(VLOOKUP('Journal Template'!A3218,Checks!AI:AI,1,0),0),"Entry in Branch/Satellite BU's","")),"")</f>
        <v/>
      </c>
      <c r="AO2806" s="171"/>
      <c r="AP2806" s="171"/>
      <c r="AQ2806" s="171"/>
      <c r="AR2806" s="171"/>
      <c r="CI2806" t="str">
        <f>IF(JRF!F2819&gt;0,"",IF(JRF!B2819="","",IF(LEFT(JRF!B2819,1)=IFERROR(VLOOKUP(LEFT(JRF!B2819,1),$CF$2:$CF$5,1,0),0),"Product Code Required",IF(JRF!C2819="","",IF(JRF!C2819=IFERROR(VLOOKUP(JRF!C2819,$CH:$CH,1,0),0),"Product Code Required","NA")))))</f>
        <v/>
      </c>
      <c r="CJ2806" t="str">
        <f>IF(JRF!AV2819&gt;0,"",IF(JRF!Q2819="","",IF(LEFT(JRF!Q2819,1)=IFERROR(VLOOKUP(LEFT(JRF!Q2819,1),$CF$2:$CF$5,1,0),0),"Product Code Required",IF(JRF!V2819="","",IF(JRF!V2819=IFERROR(VLOOKUP(JRF!V2819,$CH:$CH,1,0),0),"Product Code Required","NA")))))</f>
        <v/>
      </c>
      <c r="CK2806" t="str">
        <f>IFERROR(IF(LEN('Journal Template'!F2817)&gt;0,"",IF('Journal Template'!A2817="","",IF(LEFT('Journal Template'!A2817,1)=IFERROR(VLOOKUP(LEFT('Journal Template'!A2817,1),Checks!$CF$2:$CF$5,1,0),0),"Product Code Required",IF('Journal Template'!D2817="","",IF('Journal Template'!D2817=IFERROR(VLOOKUP('Journal Template'!D2817,Checks!$CH:$CH,1,0),0),"Product Code Required","NA"))))),"")</f>
        <v/>
      </c>
    </row>
    <row r="2807" spans="14:89">
      <c r="N2807" t="s">
        <v>12683</v>
      </c>
      <c r="O2807" t="s">
        <v>12684</v>
      </c>
      <c r="P2807" t="s">
        <v>386</v>
      </c>
      <c r="Q2807" s="150" t="str">
        <f>IF(JRF!D2820="","",IF(IFERROR(VLOOKUP(JRF!D2820,Checks!N:P,3,0),0)="A","","Inactive account in Use"))</f>
        <v/>
      </c>
      <c r="R2807" t="str">
        <f>IFERROR(IF('Journal Template'!C3219="","",IF(IFERROR(VLOOKUP('Journal Template'!C3219,Checks!N:P,3,0),0)="A","","Inactive account in Use")),"")</f>
        <v/>
      </c>
      <c r="V2807" s="150" t="str">
        <f>IF(JRF!C2820="","",IF(IFERROR(VLOOKUP(JRF!C2820,Checks!S:U,3,0),0)="A","Entry with System fund Dept",""))</f>
        <v/>
      </c>
      <c r="W2807" t="str">
        <f>IFERROR(IF('Journal Template'!D3219="","",IF(IFERROR(VLOOKUP('Journal Template'!D3219,Checks!S:U,3,0),0)="A","Entry with System fund Dept","")),"")</f>
        <v/>
      </c>
      <c r="X2807" t="s">
        <v>12685</v>
      </c>
      <c r="Y2807" t="s">
        <v>389</v>
      </c>
      <c r="Z2807" t="s">
        <v>12686</v>
      </c>
      <c r="AA2807" t="s">
        <v>399</v>
      </c>
      <c r="AB2807" t="s">
        <v>125</v>
      </c>
      <c r="AC2807" s="150" t="str">
        <f>IFERROR(IF(JRF!C2820="","",IF(AND(VLOOKUP(JRF!C2820,X:AA,4,0)=JRF!B2820,VLOOKUP(JRF!C2820,X:Y,2,0)="A"),"","Inactive Dept Combo Error")),"Inactive Dept Combo Error")</f>
        <v/>
      </c>
      <c r="AD2807" t="str">
        <f>IFERROR(IF('Journal Template'!D3219="","",IF(AND(VLOOKUP('Journal Template'!D3219,X:AA,4,0)='Journal Template'!A3219,VLOOKUP('Journal Template'!D3219,X:Y,2,0)="A"),"","Inactive Dept Combo Error")),"")</f>
        <v/>
      </c>
      <c r="AK2807" s="150" t="str">
        <f>IF(JRF!B2820="","",IF(JRF!B2820=IFERROR(VLOOKUP(JRF!B2820,Checks!AI:AI,1,0),0),"Entry in Branch/Satellite BU's",""))</f>
        <v/>
      </c>
      <c r="AL2807" t="str">
        <f>IFERROR(IF('Journal Template'!A3219="","",IF('Journal Template'!A3219=IFERROR(VLOOKUP('Journal Template'!A3219,Checks!AI:AI,1,0),0),"Entry in Branch/Satellite BU's","")),"")</f>
        <v/>
      </c>
      <c r="AO2807" s="171"/>
      <c r="AP2807" s="171"/>
      <c r="AQ2807" s="171"/>
      <c r="AR2807" s="171"/>
      <c r="CI2807" t="str">
        <f>IF(JRF!F2820&gt;0,"",IF(JRF!B2820="","",IF(LEFT(JRF!B2820,1)=IFERROR(VLOOKUP(LEFT(JRF!B2820,1),$CF$2:$CF$5,1,0),0),"Product Code Required",IF(JRF!C2820="","",IF(JRF!C2820=IFERROR(VLOOKUP(JRF!C2820,$CH:$CH,1,0),0),"Product Code Required","NA")))))</f>
        <v/>
      </c>
      <c r="CJ2807" t="str">
        <f>IF(JRF!AV2820&gt;0,"",IF(JRF!Q2820="","",IF(LEFT(JRF!Q2820,1)=IFERROR(VLOOKUP(LEFT(JRF!Q2820,1),$CF$2:$CF$5,1,0),0),"Product Code Required",IF(JRF!V2820="","",IF(JRF!V2820=IFERROR(VLOOKUP(JRF!V2820,$CH:$CH,1,0),0),"Product Code Required","NA")))))</f>
        <v/>
      </c>
      <c r="CK2807" t="str">
        <f>IFERROR(IF(LEN('Journal Template'!F2818)&gt;0,"",IF('Journal Template'!A2818="","",IF(LEFT('Journal Template'!A2818,1)=IFERROR(VLOOKUP(LEFT('Journal Template'!A2818,1),Checks!$CF$2:$CF$5,1,0),0),"Product Code Required",IF('Journal Template'!D2818="","",IF('Journal Template'!D2818=IFERROR(VLOOKUP('Journal Template'!D2818,Checks!$CH:$CH,1,0),0),"Product Code Required","NA"))))),"")</f>
        <v/>
      </c>
    </row>
    <row r="2808" spans="14:89">
      <c r="N2808" t="s">
        <v>12687</v>
      </c>
      <c r="O2808" t="s">
        <v>12688</v>
      </c>
      <c r="P2808" t="s">
        <v>386</v>
      </c>
      <c r="Q2808" s="150" t="str">
        <f>IF(JRF!D2821="","",IF(IFERROR(VLOOKUP(JRF!D2821,Checks!N:P,3,0),0)="A","","Inactive account in Use"))</f>
        <v/>
      </c>
      <c r="R2808" t="str">
        <f>IFERROR(IF('Journal Template'!C3220="","",IF(IFERROR(VLOOKUP('Journal Template'!C3220,Checks!N:P,3,0),0)="A","","Inactive account in Use")),"")</f>
        <v/>
      </c>
      <c r="V2808" s="150" t="str">
        <f>IF(JRF!C2821="","",IF(IFERROR(VLOOKUP(JRF!C2821,Checks!S:U,3,0),0)="A","Entry with System fund Dept",""))</f>
        <v/>
      </c>
      <c r="W2808" t="str">
        <f>IFERROR(IF('Journal Template'!D3220="","",IF(IFERROR(VLOOKUP('Journal Template'!D3220,Checks!S:U,3,0),0)="A","Entry with System fund Dept","")),"")</f>
        <v/>
      </c>
      <c r="X2808" t="s">
        <v>12689</v>
      </c>
      <c r="Y2808" t="s">
        <v>389</v>
      </c>
      <c r="Z2808" t="s">
        <v>12690</v>
      </c>
      <c r="AA2808" t="s">
        <v>399</v>
      </c>
      <c r="AB2808" t="s">
        <v>125</v>
      </c>
      <c r="AC2808" s="150" t="str">
        <f>IFERROR(IF(JRF!C2821="","",IF(AND(VLOOKUP(JRF!C2821,X:AA,4,0)=JRF!B2821,VLOOKUP(JRF!C2821,X:Y,2,0)="A"),"","Inactive Dept Combo Error")),"Inactive Dept Combo Error")</f>
        <v/>
      </c>
      <c r="AD2808" t="str">
        <f>IFERROR(IF('Journal Template'!D3220="","",IF(AND(VLOOKUP('Journal Template'!D3220,X:AA,4,0)='Journal Template'!A3220,VLOOKUP('Journal Template'!D3220,X:Y,2,0)="A"),"","Inactive Dept Combo Error")),"")</f>
        <v/>
      </c>
      <c r="AK2808" s="150" t="str">
        <f>IF(JRF!B2821="","",IF(JRF!B2821=IFERROR(VLOOKUP(JRF!B2821,Checks!AI:AI,1,0),0),"Entry in Branch/Satellite BU's",""))</f>
        <v/>
      </c>
      <c r="AL2808" t="str">
        <f>IFERROR(IF('Journal Template'!A3220="","",IF('Journal Template'!A3220=IFERROR(VLOOKUP('Journal Template'!A3220,Checks!AI:AI,1,0),0),"Entry in Branch/Satellite BU's","")),"")</f>
        <v/>
      </c>
      <c r="AO2808" s="171"/>
      <c r="AP2808" s="171"/>
      <c r="AQ2808" s="171"/>
      <c r="AR2808" s="171"/>
      <c r="CI2808" t="str">
        <f>IF(JRF!F2821&gt;0,"",IF(JRF!B2821="","",IF(LEFT(JRF!B2821,1)=IFERROR(VLOOKUP(LEFT(JRF!B2821,1),$CF$2:$CF$5,1,0),0),"Product Code Required",IF(JRF!C2821="","",IF(JRF!C2821=IFERROR(VLOOKUP(JRF!C2821,$CH:$CH,1,0),0),"Product Code Required","NA")))))</f>
        <v/>
      </c>
      <c r="CJ2808" t="str">
        <f>IF(JRF!AV2821&gt;0,"",IF(JRF!Q2821="","",IF(LEFT(JRF!Q2821,1)=IFERROR(VLOOKUP(LEFT(JRF!Q2821,1),$CF$2:$CF$5,1,0),0),"Product Code Required",IF(JRF!V2821="","",IF(JRF!V2821=IFERROR(VLOOKUP(JRF!V2821,$CH:$CH,1,0),0),"Product Code Required","NA")))))</f>
        <v/>
      </c>
      <c r="CK2808" t="str">
        <f>IFERROR(IF(LEN('Journal Template'!F2819)&gt;0,"",IF('Journal Template'!A2819="","",IF(LEFT('Journal Template'!A2819,1)=IFERROR(VLOOKUP(LEFT('Journal Template'!A2819,1),Checks!$CF$2:$CF$5,1,0),0),"Product Code Required",IF('Journal Template'!D2819="","",IF('Journal Template'!D2819=IFERROR(VLOOKUP('Journal Template'!D2819,Checks!$CH:$CH,1,0),0),"Product Code Required","NA"))))),"")</f>
        <v/>
      </c>
    </row>
    <row r="2809" spans="14:89">
      <c r="N2809" t="s">
        <v>12691</v>
      </c>
      <c r="O2809" t="s">
        <v>12692</v>
      </c>
      <c r="P2809" t="s">
        <v>386</v>
      </c>
      <c r="Q2809" s="150" t="str">
        <f>IF(JRF!D2822="","",IF(IFERROR(VLOOKUP(JRF!D2822,Checks!N:P,3,0),0)="A","","Inactive account in Use"))</f>
        <v/>
      </c>
      <c r="R2809" t="str">
        <f>IFERROR(IF('Journal Template'!C3221="","",IF(IFERROR(VLOOKUP('Journal Template'!C3221,Checks!N:P,3,0),0)="A","","Inactive account in Use")),"")</f>
        <v/>
      </c>
      <c r="V2809" s="150" t="str">
        <f>IF(JRF!C2822="","",IF(IFERROR(VLOOKUP(JRF!C2822,Checks!S:U,3,0),0)="A","Entry with System fund Dept",""))</f>
        <v/>
      </c>
      <c r="W2809" t="str">
        <f>IFERROR(IF('Journal Template'!D3221="","",IF(IFERROR(VLOOKUP('Journal Template'!D3221,Checks!S:U,3,0),0)="A","Entry with System fund Dept","")),"")</f>
        <v/>
      </c>
      <c r="X2809" t="s">
        <v>12693</v>
      </c>
      <c r="Y2809" t="s">
        <v>389</v>
      </c>
      <c r="Z2809" t="s">
        <v>12694</v>
      </c>
      <c r="AA2809" t="s">
        <v>399</v>
      </c>
      <c r="AB2809" t="s">
        <v>125</v>
      </c>
      <c r="AC2809" s="150" t="str">
        <f>IFERROR(IF(JRF!C2822="","",IF(AND(VLOOKUP(JRF!C2822,X:AA,4,0)=JRF!B2822,VLOOKUP(JRF!C2822,X:Y,2,0)="A"),"","Inactive Dept Combo Error")),"Inactive Dept Combo Error")</f>
        <v/>
      </c>
      <c r="AD2809" t="str">
        <f>IFERROR(IF('Journal Template'!D3221="","",IF(AND(VLOOKUP('Journal Template'!D3221,X:AA,4,0)='Journal Template'!A3221,VLOOKUP('Journal Template'!D3221,X:Y,2,0)="A"),"","Inactive Dept Combo Error")),"")</f>
        <v/>
      </c>
      <c r="AK2809" s="150" t="str">
        <f>IF(JRF!B2822="","",IF(JRF!B2822=IFERROR(VLOOKUP(JRF!B2822,Checks!AI:AI,1,0),0),"Entry in Branch/Satellite BU's",""))</f>
        <v/>
      </c>
      <c r="AL2809" t="str">
        <f>IFERROR(IF('Journal Template'!A3221="","",IF('Journal Template'!A3221=IFERROR(VLOOKUP('Journal Template'!A3221,Checks!AI:AI,1,0),0),"Entry in Branch/Satellite BU's","")),"")</f>
        <v/>
      </c>
      <c r="AO2809" s="171"/>
      <c r="AP2809" s="171"/>
      <c r="AQ2809" s="171"/>
      <c r="AR2809" s="171"/>
      <c r="CI2809" t="str">
        <f>IF(JRF!F2822&gt;0,"",IF(JRF!B2822="","",IF(LEFT(JRF!B2822,1)=IFERROR(VLOOKUP(LEFT(JRF!B2822,1),$CF$2:$CF$5,1,0),0),"Product Code Required",IF(JRF!C2822="","",IF(JRF!C2822=IFERROR(VLOOKUP(JRF!C2822,$CH:$CH,1,0),0),"Product Code Required","NA")))))</f>
        <v/>
      </c>
      <c r="CJ2809" t="str">
        <f>IF(JRF!AV2822&gt;0,"",IF(JRF!Q2822="","",IF(LEFT(JRF!Q2822,1)=IFERROR(VLOOKUP(LEFT(JRF!Q2822,1),$CF$2:$CF$5,1,0),0),"Product Code Required",IF(JRF!V2822="","",IF(JRF!V2822=IFERROR(VLOOKUP(JRF!V2822,$CH:$CH,1,0),0),"Product Code Required","NA")))))</f>
        <v/>
      </c>
      <c r="CK2809" t="str">
        <f>IFERROR(IF(LEN('Journal Template'!F2820)&gt;0,"",IF('Journal Template'!A2820="","",IF(LEFT('Journal Template'!A2820,1)=IFERROR(VLOOKUP(LEFT('Journal Template'!A2820,1),Checks!$CF$2:$CF$5,1,0),0),"Product Code Required",IF('Journal Template'!D2820="","",IF('Journal Template'!D2820=IFERROR(VLOOKUP('Journal Template'!D2820,Checks!$CH:$CH,1,0),0),"Product Code Required","NA"))))),"")</f>
        <v/>
      </c>
    </row>
    <row r="2810" spans="14:89">
      <c r="N2810" t="s">
        <v>12695</v>
      </c>
      <c r="O2810" t="s">
        <v>12696</v>
      </c>
      <c r="P2810" t="s">
        <v>386</v>
      </c>
      <c r="Q2810" s="150" t="str">
        <f>IF(JRF!D2823="","",IF(IFERROR(VLOOKUP(JRF!D2823,Checks!N:P,3,0),0)="A","","Inactive account in Use"))</f>
        <v/>
      </c>
      <c r="R2810" t="str">
        <f>IFERROR(IF('Journal Template'!C3222="","",IF(IFERROR(VLOOKUP('Journal Template'!C3222,Checks!N:P,3,0),0)="A","","Inactive account in Use")),"")</f>
        <v/>
      </c>
      <c r="V2810" s="150" t="str">
        <f>IF(JRF!C2823="","",IF(IFERROR(VLOOKUP(JRF!C2823,Checks!S:U,3,0),0)="A","Entry with System fund Dept",""))</f>
        <v/>
      </c>
      <c r="W2810" t="str">
        <f>IFERROR(IF('Journal Template'!D3222="","",IF(IFERROR(VLOOKUP('Journal Template'!D3222,Checks!S:U,3,0),0)="A","Entry with System fund Dept","")),"")</f>
        <v/>
      </c>
      <c r="X2810" t="s">
        <v>12697</v>
      </c>
      <c r="Y2810" t="s">
        <v>389</v>
      </c>
      <c r="Z2810" t="s">
        <v>12698</v>
      </c>
      <c r="AA2810" t="s">
        <v>399</v>
      </c>
      <c r="AB2810" t="s">
        <v>125</v>
      </c>
      <c r="AC2810" s="150" t="str">
        <f>IFERROR(IF(JRF!C2823="","",IF(AND(VLOOKUP(JRF!C2823,X:AA,4,0)=JRF!B2823,VLOOKUP(JRF!C2823,X:Y,2,0)="A"),"","Inactive Dept Combo Error")),"Inactive Dept Combo Error")</f>
        <v/>
      </c>
      <c r="AD2810" t="str">
        <f>IFERROR(IF('Journal Template'!D3222="","",IF(AND(VLOOKUP('Journal Template'!D3222,X:AA,4,0)='Journal Template'!A3222,VLOOKUP('Journal Template'!D3222,X:Y,2,0)="A"),"","Inactive Dept Combo Error")),"")</f>
        <v/>
      </c>
      <c r="AK2810" s="150" t="str">
        <f>IF(JRF!B2823="","",IF(JRF!B2823=IFERROR(VLOOKUP(JRF!B2823,Checks!AI:AI,1,0),0),"Entry in Branch/Satellite BU's",""))</f>
        <v/>
      </c>
      <c r="AL2810" t="str">
        <f>IFERROR(IF('Journal Template'!A3222="","",IF('Journal Template'!A3222=IFERROR(VLOOKUP('Journal Template'!A3222,Checks!AI:AI,1,0),0),"Entry in Branch/Satellite BU's","")),"")</f>
        <v/>
      </c>
      <c r="AO2810" s="171"/>
      <c r="AP2810" s="171"/>
      <c r="AQ2810" s="171"/>
      <c r="AR2810" s="171"/>
      <c r="CI2810" t="str">
        <f>IF(JRF!F2823&gt;0,"",IF(JRF!B2823="","",IF(LEFT(JRF!B2823,1)=IFERROR(VLOOKUP(LEFT(JRF!B2823,1),$CF$2:$CF$5,1,0),0),"Product Code Required",IF(JRF!C2823="","",IF(JRF!C2823=IFERROR(VLOOKUP(JRF!C2823,$CH:$CH,1,0),0),"Product Code Required","NA")))))</f>
        <v/>
      </c>
      <c r="CJ2810" t="str">
        <f>IF(JRF!AV2823&gt;0,"",IF(JRF!Q2823="","",IF(LEFT(JRF!Q2823,1)=IFERROR(VLOOKUP(LEFT(JRF!Q2823,1),$CF$2:$CF$5,1,0),0),"Product Code Required",IF(JRF!V2823="","",IF(JRF!V2823=IFERROR(VLOOKUP(JRF!V2823,$CH:$CH,1,0),0),"Product Code Required","NA")))))</f>
        <v/>
      </c>
      <c r="CK2810" t="str">
        <f>IFERROR(IF(LEN('Journal Template'!F2821)&gt;0,"",IF('Journal Template'!A2821="","",IF(LEFT('Journal Template'!A2821,1)=IFERROR(VLOOKUP(LEFT('Journal Template'!A2821,1),Checks!$CF$2:$CF$5,1,0),0),"Product Code Required",IF('Journal Template'!D2821="","",IF('Journal Template'!D2821=IFERROR(VLOOKUP('Journal Template'!D2821,Checks!$CH:$CH,1,0),0),"Product Code Required","NA"))))),"")</f>
        <v/>
      </c>
    </row>
    <row r="2811" spans="14:89">
      <c r="N2811" t="s">
        <v>12699</v>
      </c>
      <c r="O2811" t="s">
        <v>12700</v>
      </c>
      <c r="P2811" t="s">
        <v>386</v>
      </c>
      <c r="Q2811" s="150" t="str">
        <f>IF(JRF!D2824="","",IF(IFERROR(VLOOKUP(JRF!D2824,Checks!N:P,3,0),0)="A","","Inactive account in Use"))</f>
        <v/>
      </c>
      <c r="R2811" t="str">
        <f>IFERROR(IF('Journal Template'!C3223="","",IF(IFERROR(VLOOKUP('Journal Template'!C3223,Checks!N:P,3,0),0)="A","","Inactive account in Use")),"")</f>
        <v/>
      </c>
      <c r="V2811" s="150" t="str">
        <f>IF(JRF!C2824="","",IF(IFERROR(VLOOKUP(JRF!C2824,Checks!S:U,3,0),0)="A","Entry with System fund Dept",""))</f>
        <v/>
      </c>
      <c r="W2811" t="str">
        <f>IFERROR(IF('Journal Template'!D3223="","",IF(IFERROR(VLOOKUP('Journal Template'!D3223,Checks!S:U,3,0),0)="A","Entry with System fund Dept","")),"")</f>
        <v/>
      </c>
      <c r="X2811" t="s">
        <v>12697</v>
      </c>
      <c r="Y2811" t="s">
        <v>389</v>
      </c>
      <c r="Z2811" t="s">
        <v>12701</v>
      </c>
      <c r="AA2811" t="s">
        <v>391</v>
      </c>
      <c r="AB2811" t="s">
        <v>125</v>
      </c>
      <c r="AC2811" s="150" t="str">
        <f>IFERROR(IF(JRF!C2824="","",IF(AND(VLOOKUP(JRF!C2824,X:AA,4,0)=JRF!B2824,VLOOKUP(JRF!C2824,X:Y,2,0)="A"),"","Inactive Dept Combo Error")),"Inactive Dept Combo Error")</f>
        <v/>
      </c>
      <c r="AD2811" t="str">
        <f>IFERROR(IF('Journal Template'!D3223="","",IF(AND(VLOOKUP('Journal Template'!D3223,X:AA,4,0)='Journal Template'!A3223,VLOOKUP('Journal Template'!D3223,X:Y,2,0)="A"),"","Inactive Dept Combo Error")),"")</f>
        <v/>
      </c>
      <c r="AK2811" s="150" t="str">
        <f>IF(JRF!B2824="","",IF(JRF!B2824=IFERROR(VLOOKUP(JRF!B2824,Checks!AI:AI,1,0),0),"Entry in Branch/Satellite BU's",""))</f>
        <v/>
      </c>
      <c r="AL2811" t="str">
        <f>IFERROR(IF('Journal Template'!A3223="","",IF('Journal Template'!A3223=IFERROR(VLOOKUP('Journal Template'!A3223,Checks!AI:AI,1,0),0),"Entry in Branch/Satellite BU's","")),"")</f>
        <v/>
      </c>
      <c r="AO2811" s="171"/>
      <c r="AP2811" s="171"/>
      <c r="AQ2811" s="171"/>
      <c r="AR2811" s="171"/>
      <c r="CI2811" t="str">
        <f>IF(JRF!F2824&gt;0,"",IF(JRF!B2824="","",IF(LEFT(JRF!B2824,1)=IFERROR(VLOOKUP(LEFT(JRF!B2824,1),$CF$2:$CF$5,1,0),0),"Product Code Required",IF(JRF!C2824="","",IF(JRF!C2824=IFERROR(VLOOKUP(JRF!C2824,$CH:$CH,1,0),0),"Product Code Required","NA")))))</f>
        <v/>
      </c>
      <c r="CJ2811" t="str">
        <f>IF(JRF!AV2824&gt;0,"",IF(JRF!Q2824="","",IF(LEFT(JRF!Q2824,1)=IFERROR(VLOOKUP(LEFT(JRF!Q2824,1),$CF$2:$CF$5,1,0),0),"Product Code Required",IF(JRF!V2824="","",IF(JRF!V2824=IFERROR(VLOOKUP(JRF!V2824,$CH:$CH,1,0),0),"Product Code Required","NA")))))</f>
        <v/>
      </c>
      <c r="CK2811" t="str">
        <f>IFERROR(IF(LEN('Journal Template'!F2822)&gt;0,"",IF('Journal Template'!A2822="","",IF(LEFT('Journal Template'!A2822,1)=IFERROR(VLOOKUP(LEFT('Journal Template'!A2822,1),Checks!$CF$2:$CF$5,1,0),0),"Product Code Required",IF('Journal Template'!D2822="","",IF('Journal Template'!D2822=IFERROR(VLOOKUP('Journal Template'!D2822,Checks!$CH:$CH,1,0),0),"Product Code Required","NA"))))),"")</f>
        <v/>
      </c>
    </row>
    <row r="2812" spans="14:89">
      <c r="N2812" t="s">
        <v>12702</v>
      </c>
      <c r="O2812" t="s">
        <v>12703</v>
      </c>
      <c r="P2812" t="s">
        <v>386</v>
      </c>
      <c r="Q2812" s="150" t="str">
        <f>IF(JRF!D2825="","",IF(IFERROR(VLOOKUP(JRF!D2825,Checks!N:P,3,0),0)="A","","Inactive account in Use"))</f>
        <v/>
      </c>
      <c r="R2812" t="str">
        <f>IFERROR(IF('Journal Template'!C3224="","",IF(IFERROR(VLOOKUP('Journal Template'!C3224,Checks!N:P,3,0),0)="A","","Inactive account in Use")),"")</f>
        <v/>
      </c>
      <c r="V2812" s="150" t="str">
        <f>IF(JRF!C2825="","",IF(IFERROR(VLOOKUP(JRF!C2825,Checks!S:U,3,0),0)="A","Entry with System fund Dept",""))</f>
        <v/>
      </c>
      <c r="W2812" t="str">
        <f>IFERROR(IF('Journal Template'!D3224="","",IF(IFERROR(VLOOKUP('Journal Template'!D3224,Checks!S:U,3,0),0)="A","Entry with System fund Dept","")),"")</f>
        <v/>
      </c>
      <c r="X2812" t="s">
        <v>12704</v>
      </c>
      <c r="Y2812" t="s">
        <v>389</v>
      </c>
      <c r="Z2812" t="s">
        <v>12705</v>
      </c>
      <c r="AA2812" t="s">
        <v>391</v>
      </c>
      <c r="AB2812" t="s">
        <v>125</v>
      </c>
      <c r="AC2812" s="150" t="str">
        <f>IFERROR(IF(JRF!C2825="","",IF(AND(VLOOKUP(JRF!C2825,X:AA,4,0)=JRF!B2825,VLOOKUP(JRF!C2825,X:Y,2,0)="A"),"","Inactive Dept Combo Error")),"Inactive Dept Combo Error")</f>
        <v/>
      </c>
      <c r="AD2812" t="str">
        <f>IFERROR(IF('Journal Template'!D3224="","",IF(AND(VLOOKUP('Journal Template'!D3224,X:AA,4,0)='Journal Template'!A3224,VLOOKUP('Journal Template'!D3224,X:Y,2,0)="A"),"","Inactive Dept Combo Error")),"")</f>
        <v/>
      </c>
      <c r="AK2812" s="150" t="str">
        <f>IF(JRF!B2825="","",IF(JRF!B2825=IFERROR(VLOOKUP(JRF!B2825,Checks!AI:AI,1,0),0),"Entry in Branch/Satellite BU's",""))</f>
        <v/>
      </c>
      <c r="AL2812" t="str">
        <f>IFERROR(IF('Journal Template'!A3224="","",IF('Journal Template'!A3224=IFERROR(VLOOKUP('Journal Template'!A3224,Checks!AI:AI,1,0),0),"Entry in Branch/Satellite BU's","")),"")</f>
        <v/>
      </c>
      <c r="AO2812" s="171"/>
      <c r="AP2812" s="171"/>
      <c r="AQ2812" s="171"/>
      <c r="AR2812" s="171"/>
      <c r="CI2812" t="str">
        <f>IF(JRF!F2825&gt;0,"",IF(JRF!B2825="","",IF(LEFT(JRF!B2825,1)=IFERROR(VLOOKUP(LEFT(JRF!B2825,1),$CF$2:$CF$5,1,0),0),"Product Code Required",IF(JRF!C2825="","",IF(JRF!C2825=IFERROR(VLOOKUP(JRF!C2825,$CH:$CH,1,0),0),"Product Code Required","NA")))))</f>
        <v/>
      </c>
      <c r="CJ2812" t="str">
        <f>IF(JRF!AV2825&gt;0,"",IF(JRF!Q2825="","",IF(LEFT(JRF!Q2825,1)=IFERROR(VLOOKUP(LEFT(JRF!Q2825,1),$CF$2:$CF$5,1,0),0),"Product Code Required",IF(JRF!V2825="","",IF(JRF!V2825=IFERROR(VLOOKUP(JRF!V2825,$CH:$CH,1,0),0),"Product Code Required","NA")))))</f>
        <v/>
      </c>
      <c r="CK2812" t="str">
        <f>IFERROR(IF(LEN('Journal Template'!F2823)&gt;0,"",IF('Journal Template'!A2823="","",IF(LEFT('Journal Template'!A2823,1)=IFERROR(VLOOKUP(LEFT('Journal Template'!A2823,1),Checks!$CF$2:$CF$5,1,0),0),"Product Code Required",IF('Journal Template'!D2823="","",IF('Journal Template'!D2823=IFERROR(VLOOKUP('Journal Template'!D2823,Checks!$CH:$CH,1,0),0),"Product Code Required","NA"))))),"")</f>
        <v/>
      </c>
    </row>
    <row r="2813" spans="14:89">
      <c r="N2813" t="s">
        <v>12706</v>
      </c>
      <c r="O2813" t="s">
        <v>12707</v>
      </c>
      <c r="P2813" t="s">
        <v>386</v>
      </c>
      <c r="Q2813" s="150" t="str">
        <f>IF(JRF!D2826="","",IF(IFERROR(VLOOKUP(JRF!D2826,Checks!N:P,3,0),0)="A","","Inactive account in Use"))</f>
        <v/>
      </c>
      <c r="R2813" t="str">
        <f>IFERROR(IF('Journal Template'!C3225="","",IF(IFERROR(VLOOKUP('Journal Template'!C3225,Checks!N:P,3,0),0)="A","","Inactive account in Use")),"")</f>
        <v/>
      </c>
      <c r="V2813" s="150" t="str">
        <f>IF(JRF!C2826="","",IF(IFERROR(VLOOKUP(JRF!C2826,Checks!S:U,3,0),0)="A","Entry with System fund Dept",""))</f>
        <v/>
      </c>
      <c r="W2813" t="str">
        <f>IFERROR(IF('Journal Template'!D3225="","",IF(IFERROR(VLOOKUP('Journal Template'!D3225,Checks!S:U,3,0),0)="A","Entry with System fund Dept","")),"")</f>
        <v/>
      </c>
      <c r="X2813" t="s">
        <v>7034</v>
      </c>
      <c r="Y2813" t="s">
        <v>386</v>
      </c>
      <c r="Z2813" t="s">
        <v>12708</v>
      </c>
      <c r="AA2813" t="s">
        <v>391</v>
      </c>
      <c r="AB2813" t="s">
        <v>125</v>
      </c>
      <c r="AC2813" s="150" t="str">
        <f>IFERROR(IF(JRF!C2826="","",IF(AND(VLOOKUP(JRF!C2826,X:AA,4,0)=JRF!B2826,VLOOKUP(JRF!C2826,X:Y,2,0)="A"),"","Inactive Dept Combo Error")),"Inactive Dept Combo Error")</f>
        <v/>
      </c>
      <c r="AD2813" t="str">
        <f>IFERROR(IF('Journal Template'!D3225="","",IF(AND(VLOOKUP('Journal Template'!D3225,X:AA,4,0)='Journal Template'!A3225,VLOOKUP('Journal Template'!D3225,X:Y,2,0)="A"),"","Inactive Dept Combo Error")),"")</f>
        <v/>
      </c>
      <c r="AK2813" s="150" t="str">
        <f>IF(JRF!B2826="","",IF(JRF!B2826=IFERROR(VLOOKUP(JRF!B2826,Checks!AI:AI,1,0),0),"Entry in Branch/Satellite BU's",""))</f>
        <v/>
      </c>
      <c r="AL2813" t="str">
        <f>IFERROR(IF('Journal Template'!A3225="","",IF('Journal Template'!A3225=IFERROR(VLOOKUP('Journal Template'!A3225,Checks!AI:AI,1,0),0),"Entry in Branch/Satellite BU's","")),"")</f>
        <v/>
      </c>
      <c r="AO2813" s="171"/>
      <c r="AP2813" s="171"/>
      <c r="AQ2813" s="171"/>
      <c r="AR2813" s="171"/>
      <c r="CI2813" t="str">
        <f>IF(JRF!F2826&gt;0,"",IF(JRF!B2826="","",IF(LEFT(JRF!B2826,1)=IFERROR(VLOOKUP(LEFT(JRF!B2826,1),$CF$2:$CF$5,1,0),0),"Product Code Required",IF(JRF!C2826="","",IF(JRF!C2826=IFERROR(VLOOKUP(JRF!C2826,$CH:$CH,1,0),0),"Product Code Required","NA")))))</f>
        <v/>
      </c>
      <c r="CJ2813" t="str">
        <f>IF(JRF!AV2826&gt;0,"",IF(JRF!Q2826="","",IF(LEFT(JRF!Q2826,1)=IFERROR(VLOOKUP(LEFT(JRF!Q2826,1),$CF$2:$CF$5,1,0),0),"Product Code Required",IF(JRF!V2826="","",IF(JRF!V2826=IFERROR(VLOOKUP(JRF!V2826,$CH:$CH,1,0),0),"Product Code Required","NA")))))</f>
        <v/>
      </c>
      <c r="CK2813" t="str">
        <f>IFERROR(IF(LEN('Journal Template'!F2824)&gt;0,"",IF('Journal Template'!A2824="","",IF(LEFT('Journal Template'!A2824,1)=IFERROR(VLOOKUP(LEFT('Journal Template'!A2824,1),Checks!$CF$2:$CF$5,1,0),0),"Product Code Required",IF('Journal Template'!D2824="","",IF('Journal Template'!D2824=IFERROR(VLOOKUP('Journal Template'!D2824,Checks!$CH:$CH,1,0),0),"Product Code Required","NA"))))),"")</f>
        <v/>
      </c>
    </row>
    <row r="2814" spans="14:89">
      <c r="N2814" t="s">
        <v>12709</v>
      </c>
      <c r="O2814" t="s">
        <v>12710</v>
      </c>
      <c r="P2814" t="s">
        <v>386</v>
      </c>
      <c r="Q2814" s="150" t="str">
        <f>IF(JRF!D2827="","",IF(IFERROR(VLOOKUP(JRF!D2827,Checks!N:P,3,0),0)="A","","Inactive account in Use"))</f>
        <v/>
      </c>
      <c r="R2814" t="str">
        <f>IFERROR(IF('Journal Template'!C3226="","",IF(IFERROR(VLOOKUP('Journal Template'!C3226,Checks!N:P,3,0),0)="A","","Inactive account in Use")),"")</f>
        <v/>
      </c>
      <c r="V2814" s="150" t="str">
        <f>IF(JRF!C2827="","",IF(IFERROR(VLOOKUP(JRF!C2827,Checks!S:U,3,0),0)="A","Entry with System fund Dept",""))</f>
        <v/>
      </c>
      <c r="W2814" t="str">
        <f>IFERROR(IF('Journal Template'!D3226="","",IF(IFERROR(VLOOKUP('Journal Template'!D3226,Checks!S:U,3,0),0)="A","Entry with System fund Dept","")),"")</f>
        <v/>
      </c>
      <c r="X2814" t="s">
        <v>12711</v>
      </c>
      <c r="Y2814" t="s">
        <v>389</v>
      </c>
      <c r="Z2814" t="s">
        <v>12712</v>
      </c>
      <c r="AA2814" t="s">
        <v>391</v>
      </c>
      <c r="AB2814" t="s">
        <v>125</v>
      </c>
      <c r="AC2814" s="150" t="str">
        <f>IFERROR(IF(JRF!C2827="","",IF(AND(VLOOKUP(JRF!C2827,X:AA,4,0)=JRF!B2827,VLOOKUP(JRF!C2827,X:Y,2,0)="A"),"","Inactive Dept Combo Error")),"Inactive Dept Combo Error")</f>
        <v/>
      </c>
      <c r="AD2814" t="str">
        <f>IFERROR(IF('Journal Template'!D3226="","",IF(AND(VLOOKUP('Journal Template'!D3226,X:AA,4,0)='Journal Template'!A3226,VLOOKUP('Journal Template'!D3226,X:Y,2,0)="A"),"","Inactive Dept Combo Error")),"")</f>
        <v/>
      </c>
      <c r="AK2814" s="150" t="str">
        <f>IF(JRF!B2827="","",IF(JRF!B2827=IFERROR(VLOOKUP(JRF!B2827,Checks!AI:AI,1,0),0),"Entry in Branch/Satellite BU's",""))</f>
        <v/>
      </c>
      <c r="AL2814" t="str">
        <f>IFERROR(IF('Journal Template'!A3226="","",IF('Journal Template'!A3226=IFERROR(VLOOKUP('Journal Template'!A3226,Checks!AI:AI,1,0),0),"Entry in Branch/Satellite BU's","")),"")</f>
        <v/>
      </c>
      <c r="AO2814" s="171"/>
      <c r="AP2814" s="171"/>
      <c r="AQ2814" s="171"/>
      <c r="AR2814" s="171"/>
      <c r="CI2814" t="str">
        <f>IF(JRF!F2827&gt;0,"",IF(JRF!B2827="","",IF(LEFT(JRF!B2827,1)=IFERROR(VLOOKUP(LEFT(JRF!B2827,1),$CF$2:$CF$5,1,0),0),"Product Code Required",IF(JRF!C2827="","",IF(JRF!C2827=IFERROR(VLOOKUP(JRF!C2827,$CH:$CH,1,0),0),"Product Code Required","NA")))))</f>
        <v/>
      </c>
      <c r="CJ2814" t="str">
        <f>IF(JRF!AV2827&gt;0,"",IF(JRF!Q2827="","",IF(LEFT(JRF!Q2827,1)=IFERROR(VLOOKUP(LEFT(JRF!Q2827,1),$CF$2:$CF$5,1,0),0),"Product Code Required",IF(JRF!V2827="","",IF(JRF!V2827=IFERROR(VLOOKUP(JRF!V2827,$CH:$CH,1,0),0),"Product Code Required","NA")))))</f>
        <v/>
      </c>
      <c r="CK2814" t="str">
        <f>IFERROR(IF(LEN('Journal Template'!F2825)&gt;0,"",IF('Journal Template'!A2825="","",IF(LEFT('Journal Template'!A2825,1)=IFERROR(VLOOKUP(LEFT('Journal Template'!A2825,1),Checks!$CF$2:$CF$5,1,0),0),"Product Code Required",IF('Journal Template'!D2825="","",IF('Journal Template'!D2825=IFERROR(VLOOKUP('Journal Template'!D2825,Checks!$CH:$CH,1,0),0),"Product Code Required","NA"))))),"")</f>
        <v/>
      </c>
    </row>
    <row r="2815" spans="14:89">
      <c r="N2815" t="s">
        <v>12713</v>
      </c>
      <c r="O2815" t="s">
        <v>12714</v>
      </c>
      <c r="P2815" t="s">
        <v>386</v>
      </c>
      <c r="Q2815" s="150" t="str">
        <f>IF(JRF!D2828="","",IF(IFERROR(VLOOKUP(JRF!D2828,Checks!N:P,3,0),0)="A","","Inactive account in Use"))</f>
        <v/>
      </c>
      <c r="R2815" t="str">
        <f>IFERROR(IF('Journal Template'!C3227="","",IF(IFERROR(VLOOKUP('Journal Template'!C3227,Checks!N:P,3,0),0)="A","","Inactive account in Use")),"")</f>
        <v/>
      </c>
      <c r="V2815" s="150" t="str">
        <f>IF(JRF!C2828="","",IF(IFERROR(VLOOKUP(JRF!C2828,Checks!S:U,3,0),0)="A","Entry with System fund Dept",""))</f>
        <v/>
      </c>
      <c r="W2815" t="str">
        <f>IFERROR(IF('Journal Template'!D3227="","",IF(IFERROR(VLOOKUP('Journal Template'!D3227,Checks!S:U,3,0),0)="A","Entry with System fund Dept","")),"")</f>
        <v/>
      </c>
      <c r="X2815" t="s">
        <v>12715</v>
      </c>
      <c r="Y2815" t="s">
        <v>389</v>
      </c>
      <c r="Z2815" t="s">
        <v>12716</v>
      </c>
      <c r="AA2815" t="s">
        <v>391</v>
      </c>
      <c r="AB2815" t="s">
        <v>125</v>
      </c>
      <c r="AC2815" s="150" t="str">
        <f>IFERROR(IF(JRF!C2828="","",IF(AND(VLOOKUP(JRF!C2828,X:AA,4,0)=JRF!B2828,VLOOKUP(JRF!C2828,X:Y,2,0)="A"),"","Inactive Dept Combo Error")),"Inactive Dept Combo Error")</f>
        <v/>
      </c>
      <c r="AD2815" t="str">
        <f>IFERROR(IF('Journal Template'!D3227="","",IF(AND(VLOOKUP('Journal Template'!D3227,X:AA,4,0)='Journal Template'!A3227,VLOOKUP('Journal Template'!D3227,X:Y,2,0)="A"),"","Inactive Dept Combo Error")),"")</f>
        <v/>
      </c>
      <c r="AK2815" s="150" t="str">
        <f>IF(JRF!B2828="","",IF(JRF!B2828=IFERROR(VLOOKUP(JRF!B2828,Checks!AI:AI,1,0),0),"Entry in Branch/Satellite BU's",""))</f>
        <v/>
      </c>
      <c r="AL2815" t="str">
        <f>IFERROR(IF('Journal Template'!A3227="","",IF('Journal Template'!A3227=IFERROR(VLOOKUP('Journal Template'!A3227,Checks!AI:AI,1,0),0),"Entry in Branch/Satellite BU's","")),"")</f>
        <v/>
      </c>
      <c r="AO2815" s="171"/>
      <c r="AP2815" s="171"/>
      <c r="AQ2815" s="171"/>
      <c r="AR2815" s="171"/>
      <c r="CI2815" t="str">
        <f>IF(JRF!F2828&gt;0,"",IF(JRF!B2828="","",IF(LEFT(JRF!B2828,1)=IFERROR(VLOOKUP(LEFT(JRF!B2828,1),$CF$2:$CF$5,1,0),0),"Product Code Required",IF(JRF!C2828="","",IF(JRF!C2828=IFERROR(VLOOKUP(JRF!C2828,$CH:$CH,1,0),0),"Product Code Required","NA")))))</f>
        <v/>
      </c>
      <c r="CJ2815" t="str">
        <f>IF(JRF!AV2828&gt;0,"",IF(JRF!Q2828="","",IF(LEFT(JRF!Q2828,1)=IFERROR(VLOOKUP(LEFT(JRF!Q2828,1),$CF$2:$CF$5,1,0),0),"Product Code Required",IF(JRF!V2828="","",IF(JRF!V2828=IFERROR(VLOOKUP(JRF!V2828,$CH:$CH,1,0),0),"Product Code Required","NA")))))</f>
        <v/>
      </c>
      <c r="CK2815" t="str">
        <f>IFERROR(IF(LEN('Journal Template'!F2826)&gt;0,"",IF('Journal Template'!A2826="","",IF(LEFT('Journal Template'!A2826,1)=IFERROR(VLOOKUP(LEFT('Journal Template'!A2826,1),Checks!$CF$2:$CF$5,1,0),0),"Product Code Required",IF('Journal Template'!D2826="","",IF('Journal Template'!D2826=IFERROR(VLOOKUP('Journal Template'!D2826,Checks!$CH:$CH,1,0),0),"Product Code Required","NA"))))),"")</f>
        <v/>
      </c>
    </row>
    <row r="2816" spans="14:89">
      <c r="N2816" t="s">
        <v>12717</v>
      </c>
      <c r="O2816" t="s">
        <v>12718</v>
      </c>
      <c r="P2816" t="s">
        <v>386</v>
      </c>
      <c r="Q2816" s="150" t="str">
        <f>IF(JRF!D2829="","",IF(IFERROR(VLOOKUP(JRF!D2829,Checks!N:P,3,0),0)="A","","Inactive account in Use"))</f>
        <v/>
      </c>
      <c r="R2816" t="str">
        <f>IFERROR(IF('Journal Template'!C3228="","",IF(IFERROR(VLOOKUP('Journal Template'!C3228,Checks!N:P,3,0),0)="A","","Inactive account in Use")),"")</f>
        <v/>
      </c>
      <c r="V2816" s="150" t="str">
        <f>IF(JRF!C2829="","",IF(IFERROR(VLOOKUP(JRF!C2829,Checks!S:U,3,0),0)="A","Entry with System fund Dept",""))</f>
        <v/>
      </c>
      <c r="W2816" t="str">
        <f>IFERROR(IF('Journal Template'!D3228="","",IF(IFERROR(VLOOKUP('Journal Template'!D3228,Checks!S:U,3,0),0)="A","Entry with System fund Dept","")),"")</f>
        <v/>
      </c>
      <c r="X2816" t="s">
        <v>12719</v>
      </c>
      <c r="Y2816" t="s">
        <v>389</v>
      </c>
      <c r="Z2816" t="s">
        <v>12720</v>
      </c>
      <c r="AA2816" t="s">
        <v>391</v>
      </c>
      <c r="AB2816" t="s">
        <v>125</v>
      </c>
      <c r="AC2816" s="150" t="str">
        <f>IFERROR(IF(JRF!C2829="","",IF(AND(VLOOKUP(JRF!C2829,X:AA,4,0)=JRF!B2829,VLOOKUP(JRF!C2829,X:Y,2,0)="A"),"","Inactive Dept Combo Error")),"Inactive Dept Combo Error")</f>
        <v/>
      </c>
      <c r="AD2816" t="str">
        <f>IFERROR(IF('Journal Template'!D3228="","",IF(AND(VLOOKUP('Journal Template'!D3228,X:AA,4,0)='Journal Template'!A3228,VLOOKUP('Journal Template'!D3228,X:Y,2,0)="A"),"","Inactive Dept Combo Error")),"")</f>
        <v/>
      </c>
      <c r="AK2816" s="150" t="str">
        <f>IF(JRF!B2829="","",IF(JRF!B2829=IFERROR(VLOOKUP(JRF!B2829,Checks!AI:AI,1,0),0),"Entry in Branch/Satellite BU's",""))</f>
        <v/>
      </c>
      <c r="AL2816" t="str">
        <f>IFERROR(IF('Journal Template'!A3228="","",IF('Journal Template'!A3228=IFERROR(VLOOKUP('Journal Template'!A3228,Checks!AI:AI,1,0),0),"Entry in Branch/Satellite BU's","")),"")</f>
        <v/>
      </c>
      <c r="AO2816" s="171"/>
      <c r="AP2816" s="171"/>
      <c r="AQ2816" s="171"/>
      <c r="AR2816" s="171"/>
      <c r="CI2816" t="str">
        <f>IF(JRF!F2829&gt;0,"",IF(JRF!B2829="","",IF(LEFT(JRF!B2829,1)=IFERROR(VLOOKUP(LEFT(JRF!B2829,1),$CF$2:$CF$5,1,0),0),"Product Code Required",IF(JRF!C2829="","",IF(JRF!C2829=IFERROR(VLOOKUP(JRF!C2829,$CH:$CH,1,0),0),"Product Code Required","NA")))))</f>
        <v/>
      </c>
      <c r="CJ2816" t="str">
        <f>IF(JRF!AV2829&gt;0,"",IF(JRF!Q2829="","",IF(LEFT(JRF!Q2829,1)=IFERROR(VLOOKUP(LEFT(JRF!Q2829,1),$CF$2:$CF$5,1,0),0),"Product Code Required",IF(JRF!V2829="","",IF(JRF!V2829=IFERROR(VLOOKUP(JRF!V2829,$CH:$CH,1,0),0),"Product Code Required","NA")))))</f>
        <v/>
      </c>
      <c r="CK2816" t="str">
        <f>IFERROR(IF(LEN('Journal Template'!F2827)&gt;0,"",IF('Journal Template'!A2827="","",IF(LEFT('Journal Template'!A2827,1)=IFERROR(VLOOKUP(LEFT('Journal Template'!A2827,1),Checks!$CF$2:$CF$5,1,0),0),"Product Code Required",IF('Journal Template'!D2827="","",IF('Journal Template'!D2827=IFERROR(VLOOKUP('Journal Template'!D2827,Checks!$CH:$CH,1,0),0),"Product Code Required","NA"))))),"")</f>
        <v/>
      </c>
    </row>
    <row r="2817" spans="14:89">
      <c r="N2817" t="s">
        <v>12721</v>
      </c>
      <c r="O2817" t="s">
        <v>12722</v>
      </c>
      <c r="P2817" t="s">
        <v>386</v>
      </c>
      <c r="Q2817" s="150" t="str">
        <f>IF(JRF!D2830="","",IF(IFERROR(VLOOKUP(JRF!D2830,Checks!N:P,3,0),0)="A","","Inactive account in Use"))</f>
        <v/>
      </c>
      <c r="R2817" t="str">
        <f>IFERROR(IF('Journal Template'!C3229="","",IF(IFERROR(VLOOKUP('Journal Template'!C3229,Checks!N:P,3,0),0)="A","","Inactive account in Use")),"")</f>
        <v/>
      </c>
      <c r="V2817" s="150" t="str">
        <f>IF(JRF!C2830="","",IF(IFERROR(VLOOKUP(JRF!C2830,Checks!S:U,3,0),0)="A","Entry with System fund Dept",""))</f>
        <v/>
      </c>
      <c r="W2817" t="str">
        <f>IFERROR(IF('Journal Template'!D3229="","",IF(IFERROR(VLOOKUP('Journal Template'!D3229,Checks!S:U,3,0),0)="A","Entry with System fund Dept","")),"")</f>
        <v/>
      </c>
      <c r="X2817" t="s">
        <v>1848</v>
      </c>
      <c r="Y2817" t="s">
        <v>386</v>
      </c>
      <c r="Z2817" t="s">
        <v>12723</v>
      </c>
      <c r="AA2817" t="s">
        <v>391</v>
      </c>
      <c r="AB2817" t="s">
        <v>125</v>
      </c>
      <c r="AC2817" s="150" t="str">
        <f>IFERROR(IF(JRF!C2830="","",IF(AND(VLOOKUP(JRF!C2830,X:AA,4,0)=JRF!B2830,VLOOKUP(JRF!C2830,X:Y,2,0)="A"),"","Inactive Dept Combo Error")),"Inactive Dept Combo Error")</f>
        <v/>
      </c>
      <c r="AD2817" t="str">
        <f>IFERROR(IF('Journal Template'!D3229="","",IF(AND(VLOOKUP('Journal Template'!D3229,X:AA,4,0)='Journal Template'!A3229,VLOOKUP('Journal Template'!D3229,X:Y,2,0)="A"),"","Inactive Dept Combo Error")),"")</f>
        <v/>
      </c>
      <c r="AK2817" s="150" t="str">
        <f>IF(JRF!B2830="","",IF(JRF!B2830=IFERROR(VLOOKUP(JRF!B2830,Checks!AI:AI,1,0),0),"Entry in Branch/Satellite BU's",""))</f>
        <v/>
      </c>
      <c r="AL2817" t="str">
        <f>IFERROR(IF('Journal Template'!A3229="","",IF('Journal Template'!A3229=IFERROR(VLOOKUP('Journal Template'!A3229,Checks!AI:AI,1,0),0),"Entry in Branch/Satellite BU's","")),"")</f>
        <v/>
      </c>
      <c r="AO2817" s="171"/>
      <c r="AP2817" s="171"/>
      <c r="AQ2817" s="171"/>
      <c r="AR2817" s="171"/>
      <c r="CI2817" t="str">
        <f>IF(JRF!F2830&gt;0,"",IF(JRF!B2830="","",IF(LEFT(JRF!B2830,1)=IFERROR(VLOOKUP(LEFT(JRF!B2830,1),$CF$2:$CF$5,1,0),0),"Product Code Required",IF(JRF!C2830="","",IF(JRF!C2830=IFERROR(VLOOKUP(JRF!C2830,$CH:$CH,1,0),0),"Product Code Required","NA")))))</f>
        <v/>
      </c>
      <c r="CJ2817" t="str">
        <f>IF(JRF!AV2830&gt;0,"",IF(JRF!Q2830="","",IF(LEFT(JRF!Q2830,1)=IFERROR(VLOOKUP(LEFT(JRF!Q2830,1),$CF$2:$CF$5,1,0),0),"Product Code Required",IF(JRF!V2830="","",IF(JRF!V2830=IFERROR(VLOOKUP(JRF!V2830,$CH:$CH,1,0),0),"Product Code Required","NA")))))</f>
        <v/>
      </c>
      <c r="CK2817" t="str">
        <f>IFERROR(IF(LEN('Journal Template'!F2828)&gt;0,"",IF('Journal Template'!A2828="","",IF(LEFT('Journal Template'!A2828,1)=IFERROR(VLOOKUP(LEFT('Journal Template'!A2828,1),Checks!$CF$2:$CF$5,1,0),0),"Product Code Required",IF('Journal Template'!D2828="","",IF('Journal Template'!D2828=IFERROR(VLOOKUP('Journal Template'!D2828,Checks!$CH:$CH,1,0),0),"Product Code Required","NA"))))),"")</f>
        <v/>
      </c>
    </row>
    <row r="2818" spans="14:89">
      <c r="N2818" t="s">
        <v>12724</v>
      </c>
      <c r="O2818" t="s">
        <v>12725</v>
      </c>
      <c r="P2818" t="s">
        <v>386</v>
      </c>
      <c r="Q2818" s="150" t="str">
        <f>IF(JRF!D2831="","",IF(IFERROR(VLOOKUP(JRF!D2831,Checks!N:P,3,0),0)="A","","Inactive account in Use"))</f>
        <v/>
      </c>
      <c r="R2818" t="str">
        <f>IFERROR(IF('Journal Template'!C3230="","",IF(IFERROR(VLOOKUP('Journal Template'!C3230,Checks!N:P,3,0),0)="A","","Inactive account in Use")),"")</f>
        <v/>
      </c>
      <c r="V2818" s="150" t="str">
        <f>IF(JRF!C2831="","",IF(IFERROR(VLOOKUP(JRF!C2831,Checks!S:U,3,0),0)="A","Entry with System fund Dept",""))</f>
        <v/>
      </c>
      <c r="W2818" t="str">
        <f>IFERROR(IF('Journal Template'!D3230="","",IF(IFERROR(VLOOKUP('Journal Template'!D3230,Checks!S:U,3,0),0)="A","Entry with System fund Dept","")),"")</f>
        <v/>
      </c>
      <c r="X2818" t="s">
        <v>12726</v>
      </c>
      <c r="Y2818" t="s">
        <v>389</v>
      </c>
      <c r="Z2818" t="s">
        <v>12727</v>
      </c>
      <c r="AA2818" t="s">
        <v>391</v>
      </c>
      <c r="AB2818" t="s">
        <v>125</v>
      </c>
      <c r="AC2818" s="150" t="str">
        <f>IFERROR(IF(JRF!C2831="","",IF(AND(VLOOKUP(JRF!C2831,X:AA,4,0)=JRF!B2831,VLOOKUP(JRF!C2831,X:Y,2,0)="A"),"","Inactive Dept Combo Error")),"Inactive Dept Combo Error")</f>
        <v/>
      </c>
      <c r="AD2818" t="str">
        <f>IFERROR(IF('Journal Template'!D3230="","",IF(AND(VLOOKUP('Journal Template'!D3230,X:AA,4,0)='Journal Template'!A3230,VLOOKUP('Journal Template'!D3230,X:Y,2,0)="A"),"","Inactive Dept Combo Error")),"")</f>
        <v/>
      </c>
      <c r="AK2818" s="150" t="str">
        <f>IF(JRF!B2831="","",IF(JRF!B2831=IFERROR(VLOOKUP(JRF!B2831,Checks!AI:AI,1,0),0),"Entry in Branch/Satellite BU's",""))</f>
        <v/>
      </c>
      <c r="AL2818" t="str">
        <f>IFERROR(IF('Journal Template'!A3230="","",IF('Journal Template'!A3230=IFERROR(VLOOKUP('Journal Template'!A3230,Checks!AI:AI,1,0),0),"Entry in Branch/Satellite BU's","")),"")</f>
        <v/>
      </c>
      <c r="AO2818" s="171"/>
      <c r="AP2818" s="171"/>
      <c r="AQ2818" s="171"/>
      <c r="AR2818" s="171"/>
      <c r="CI2818" t="str">
        <f>IF(JRF!F2831&gt;0,"",IF(JRF!B2831="","",IF(LEFT(JRF!B2831,1)=IFERROR(VLOOKUP(LEFT(JRF!B2831,1),$CF$2:$CF$5,1,0),0),"Product Code Required",IF(JRF!C2831="","",IF(JRF!C2831=IFERROR(VLOOKUP(JRF!C2831,$CH:$CH,1,0),0),"Product Code Required","NA")))))</f>
        <v/>
      </c>
      <c r="CJ2818" t="str">
        <f>IF(JRF!AV2831&gt;0,"",IF(JRF!Q2831="","",IF(LEFT(JRF!Q2831,1)=IFERROR(VLOOKUP(LEFT(JRF!Q2831,1),$CF$2:$CF$5,1,0),0),"Product Code Required",IF(JRF!V2831="","",IF(JRF!V2831=IFERROR(VLOOKUP(JRF!V2831,$CH:$CH,1,0),0),"Product Code Required","NA")))))</f>
        <v/>
      </c>
      <c r="CK2818" t="str">
        <f>IFERROR(IF(LEN('Journal Template'!F2829)&gt;0,"",IF('Journal Template'!A2829="","",IF(LEFT('Journal Template'!A2829,1)=IFERROR(VLOOKUP(LEFT('Journal Template'!A2829,1),Checks!$CF$2:$CF$5,1,0),0),"Product Code Required",IF('Journal Template'!D2829="","",IF('Journal Template'!D2829=IFERROR(VLOOKUP('Journal Template'!D2829,Checks!$CH:$CH,1,0),0),"Product Code Required","NA"))))),"")</f>
        <v/>
      </c>
    </row>
    <row r="2819" spans="14:89">
      <c r="N2819" t="s">
        <v>12728</v>
      </c>
      <c r="O2819" t="s">
        <v>12729</v>
      </c>
      <c r="P2819" t="s">
        <v>386</v>
      </c>
      <c r="Q2819" s="150" t="str">
        <f>IF(JRF!D2832="","",IF(IFERROR(VLOOKUP(JRF!D2832,Checks!N:P,3,0),0)="A","","Inactive account in Use"))</f>
        <v/>
      </c>
      <c r="R2819" t="str">
        <f>IFERROR(IF('Journal Template'!C3231="","",IF(IFERROR(VLOOKUP('Journal Template'!C3231,Checks!N:P,3,0),0)="A","","Inactive account in Use")),"")</f>
        <v/>
      </c>
      <c r="V2819" s="150" t="str">
        <f>IF(JRF!C2832="","",IF(IFERROR(VLOOKUP(JRF!C2832,Checks!S:U,3,0),0)="A","Entry with System fund Dept",""))</f>
        <v/>
      </c>
      <c r="W2819" t="str">
        <f>IFERROR(IF('Journal Template'!D3231="","",IF(IFERROR(VLOOKUP('Journal Template'!D3231,Checks!S:U,3,0),0)="A","Entry with System fund Dept","")),"")</f>
        <v/>
      </c>
      <c r="X2819" t="s">
        <v>1852</v>
      </c>
      <c r="Y2819" t="s">
        <v>386</v>
      </c>
      <c r="Z2819" t="s">
        <v>12730</v>
      </c>
      <c r="AA2819" t="s">
        <v>391</v>
      </c>
      <c r="AB2819" t="s">
        <v>125</v>
      </c>
      <c r="AC2819" s="150" t="str">
        <f>IFERROR(IF(JRF!C2832="","",IF(AND(VLOOKUP(JRF!C2832,X:AA,4,0)=JRF!B2832,VLOOKUP(JRF!C2832,X:Y,2,0)="A"),"","Inactive Dept Combo Error")),"Inactive Dept Combo Error")</f>
        <v/>
      </c>
      <c r="AD2819" t="str">
        <f>IFERROR(IF('Journal Template'!D3231="","",IF(AND(VLOOKUP('Journal Template'!D3231,X:AA,4,0)='Journal Template'!A3231,VLOOKUP('Journal Template'!D3231,X:Y,2,0)="A"),"","Inactive Dept Combo Error")),"")</f>
        <v/>
      </c>
      <c r="AK2819" s="150" t="str">
        <f>IF(JRF!B2832="","",IF(JRF!B2832=IFERROR(VLOOKUP(JRF!B2832,Checks!AI:AI,1,0),0),"Entry in Branch/Satellite BU's",""))</f>
        <v/>
      </c>
      <c r="AL2819" t="str">
        <f>IFERROR(IF('Journal Template'!A3231="","",IF('Journal Template'!A3231=IFERROR(VLOOKUP('Journal Template'!A3231,Checks!AI:AI,1,0),0),"Entry in Branch/Satellite BU's","")),"")</f>
        <v/>
      </c>
      <c r="AO2819" s="171"/>
      <c r="AP2819" s="171"/>
      <c r="AQ2819" s="171"/>
      <c r="AR2819" s="171"/>
      <c r="CI2819" t="str">
        <f>IF(JRF!F2832&gt;0,"",IF(JRF!B2832="","",IF(LEFT(JRF!B2832,1)=IFERROR(VLOOKUP(LEFT(JRF!B2832,1),$CF$2:$CF$5,1,0),0),"Product Code Required",IF(JRF!C2832="","",IF(JRF!C2832=IFERROR(VLOOKUP(JRF!C2832,$CH:$CH,1,0),0),"Product Code Required","NA")))))</f>
        <v/>
      </c>
      <c r="CJ2819" t="str">
        <f>IF(JRF!AV2832&gt;0,"",IF(JRF!Q2832="","",IF(LEFT(JRF!Q2832,1)=IFERROR(VLOOKUP(LEFT(JRF!Q2832,1),$CF$2:$CF$5,1,0),0),"Product Code Required",IF(JRF!V2832="","",IF(JRF!V2832=IFERROR(VLOOKUP(JRF!V2832,$CH:$CH,1,0),0),"Product Code Required","NA")))))</f>
        <v/>
      </c>
      <c r="CK2819" t="str">
        <f>IFERROR(IF(LEN('Journal Template'!F2830)&gt;0,"",IF('Journal Template'!A2830="","",IF(LEFT('Journal Template'!A2830,1)=IFERROR(VLOOKUP(LEFT('Journal Template'!A2830,1),Checks!$CF$2:$CF$5,1,0),0),"Product Code Required",IF('Journal Template'!D2830="","",IF('Journal Template'!D2830=IFERROR(VLOOKUP('Journal Template'!D2830,Checks!$CH:$CH,1,0),0),"Product Code Required","NA"))))),"")</f>
        <v/>
      </c>
    </row>
    <row r="2820" spans="14:89">
      <c r="N2820" t="s">
        <v>12731</v>
      </c>
      <c r="O2820" t="s">
        <v>12732</v>
      </c>
      <c r="P2820" t="s">
        <v>386</v>
      </c>
      <c r="Q2820" s="150" t="str">
        <f>IF(JRF!D2833="","",IF(IFERROR(VLOOKUP(JRF!D2833,Checks!N:P,3,0),0)="A","","Inactive account in Use"))</f>
        <v/>
      </c>
      <c r="R2820" t="str">
        <f>IFERROR(IF('Journal Template'!C3232="","",IF(IFERROR(VLOOKUP('Journal Template'!C3232,Checks!N:P,3,0),0)="A","","Inactive account in Use")),"")</f>
        <v/>
      </c>
      <c r="V2820" s="150" t="str">
        <f>IF(JRF!C2833="","",IF(IFERROR(VLOOKUP(JRF!C2833,Checks!S:U,3,0),0)="A","Entry with System fund Dept",""))</f>
        <v/>
      </c>
      <c r="W2820" t="str">
        <f>IFERROR(IF('Journal Template'!D3232="","",IF(IFERROR(VLOOKUP('Journal Template'!D3232,Checks!S:U,3,0),0)="A","Entry with System fund Dept","")),"")</f>
        <v/>
      </c>
      <c r="X2820" t="s">
        <v>12733</v>
      </c>
      <c r="Y2820" t="s">
        <v>389</v>
      </c>
      <c r="Z2820" t="s">
        <v>12734</v>
      </c>
      <c r="AA2820" t="s">
        <v>391</v>
      </c>
      <c r="AB2820" t="s">
        <v>125</v>
      </c>
      <c r="AC2820" s="150" t="str">
        <f>IFERROR(IF(JRF!C2833="","",IF(AND(VLOOKUP(JRF!C2833,X:AA,4,0)=JRF!B2833,VLOOKUP(JRF!C2833,X:Y,2,0)="A"),"","Inactive Dept Combo Error")),"Inactive Dept Combo Error")</f>
        <v/>
      </c>
      <c r="AD2820" t="str">
        <f>IFERROR(IF('Journal Template'!D3232="","",IF(AND(VLOOKUP('Journal Template'!D3232,X:AA,4,0)='Journal Template'!A3232,VLOOKUP('Journal Template'!D3232,X:Y,2,0)="A"),"","Inactive Dept Combo Error")),"")</f>
        <v/>
      </c>
      <c r="AK2820" s="150" t="str">
        <f>IF(JRF!B2833="","",IF(JRF!B2833=IFERROR(VLOOKUP(JRF!B2833,Checks!AI:AI,1,0),0),"Entry in Branch/Satellite BU's",""))</f>
        <v/>
      </c>
      <c r="AL2820" t="str">
        <f>IFERROR(IF('Journal Template'!A3232="","",IF('Journal Template'!A3232=IFERROR(VLOOKUP('Journal Template'!A3232,Checks!AI:AI,1,0),0),"Entry in Branch/Satellite BU's","")),"")</f>
        <v/>
      </c>
      <c r="AO2820" s="171"/>
      <c r="AP2820" s="171"/>
      <c r="AQ2820" s="171"/>
      <c r="AR2820" s="171"/>
      <c r="CI2820" t="str">
        <f>IF(JRF!F2833&gt;0,"",IF(JRF!B2833="","",IF(LEFT(JRF!B2833,1)=IFERROR(VLOOKUP(LEFT(JRF!B2833,1),$CF$2:$CF$5,1,0),0),"Product Code Required",IF(JRF!C2833="","",IF(JRF!C2833=IFERROR(VLOOKUP(JRF!C2833,$CH:$CH,1,0),0),"Product Code Required","NA")))))</f>
        <v/>
      </c>
      <c r="CJ2820" t="str">
        <f>IF(JRF!AV2833&gt;0,"",IF(JRF!Q2833="","",IF(LEFT(JRF!Q2833,1)=IFERROR(VLOOKUP(LEFT(JRF!Q2833,1),$CF$2:$CF$5,1,0),0),"Product Code Required",IF(JRF!V2833="","",IF(JRF!V2833=IFERROR(VLOOKUP(JRF!V2833,$CH:$CH,1,0),0),"Product Code Required","NA")))))</f>
        <v/>
      </c>
      <c r="CK2820" t="str">
        <f>IFERROR(IF(LEN('Journal Template'!F2831)&gt;0,"",IF('Journal Template'!A2831="","",IF(LEFT('Journal Template'!A2831,1)=IFERROR(VLOOKUP(LEFT('Journal Template'!A2831,1),Checks!$CF$2:$CF$5,1,0),0),"Product Code Required",IF('Journal Template'!D2831="","",IF('Journal Template'!D2831=IFERROR(VLOOKUP('Journal Template'!D2831,Checks!$CH:$CH,1,0),0),"Product Code Required","NA"))))),"")</f>
        <v/>
      </c>
    </row>
    <row r="2821" spans="14:89">
      <c r="N2821" t="s">
        <v>12735</v>
      </c>
      <c r="O2821" t="s">
        <v>12736</v>
      </c>
      <c r="P2821" t="s">
        <v>386</v>
      </c>
      <c r="Q2821" s="150" t="str">
        <f>IF(JRF!D2834="","",IF(IFERROR(VLOOKUP(JRF!D2834,Checks!N:P,3,0),0)="A","","Inactive account in Use"))</f>
        <v/>
      </c>
      <c r="R2821" t="str">
        <f>IFERROR(IF('Journal Template'!C3233="","",IF(IFERROR(VLOOKUP('Journal Template'!C3233,Checks!N:P,3,0),0)="A","","Inactive account in Use")),"")</f>
        <v/>
      </c>
      <c r="V2821" s="150" t="str">
        <f>IF(JRF!C2834="","",IF(IFERROR(VLOOKUP(JRF!C2834,Checks!S:U,3,0),0)="A","Entry with System fund Dept",""))</f>
        <v/>
      </c>
      <c r="W2821" t="str">
        <f>IFERROR(IF('Journal Template'!D3233="","",IF(IFERROR(VLOOKUP('Journal Template'!D3233,Checks!S:U,3,0),0)="A","Entry with System fund Dept","")),"")</f>
        <v/>
      </c>
      <c r="X2821" t="s">
        <v>7039</v>
      </c>
      <c r="Y2821" t="s">
        <v>386</v>
      </c>
      <c r="Z2821" t="s">
        <v>12737</v>
      </c>
      <c r="AA2821" t="s">
        <v>391</v>
      </c>
      <c r="AB2821" t="s">
        <v>125</v>
      </c>
      <c r="AC2821" s="150" t="str">
        <f>IFERROR(IF(JRF!C2834="","",IF(AND(VLOOKUP(JRF!C2834,X:AA,4,0)=JRF!B2834,VLOOKUP(JRF!C2834,X:Y,2,0)="A"),"","Inactive Dept Combo Error")),"Inactive Dept Combo Error")</f>
        <v/>
      </c>
      <c r="AD2821" t="str">
        <f>IFERROR(IF('Journal Template'!D3233="","",IF(AND(VLOOKUP('Journal Template'!D3233,X:AA,4,0)='Journal Template'!A3233,VLOOKUP('Journal Template'!D3233,X:Y,2,0)="A"),"","Inactive Dept Combo Error")),"")</f>
        <v/>
      </c>
      <c r="AK2821" s="150" t="str">
        <f>IF(JRF!B2834="","",IF(JRF!B2834=IFERROR(VLOOKUP(JRF!B2834,Checks!AI:AI,1,0),0),"Entry in Branch/Satellite BU's",""))</f>
        <v/>
      </c>
      <c r="AL2821" t="str">
        <f>IFERROR(IF('Journal Template'!A3233="","",IF('Journal Template'!A3233=IFERROR(VLOOKUP('Journal Template'!A3233,Checks!AI:AI,1,0),0),"Entry in Branch/Satellite BU's","")),"")</f>
        <v/>
      </c>
      <c r="AO2821" s="171"/>
      <c r="AP2821" s="171"/>
      <c r="AQ2821" s="171"/>
      <c r="AR2821" s="171"/>
      <c r="CI2821" t="str">
        <f>IF(JRF!F2834&gt;0,"",IF(JRF!B2834="","",IF(LEFT(JRF!B2834,1)=IFERROR(VLOOKUP(LEFT(JRF!B2834,1),$CF$2:$CF$5,1,0),0),"Product Code Required",IF(JRF!C2834="","",IF(JRF!C2834=IFERROR(VLOOKUP(JRF!C2834,$CH:$CH,1,0),0),"Product Code Required","NA")))))</f>
        <v/>
      </c>
      <c r="CJ2821" t="str">
        <f>IF(JRF!AV2834&gt;0,"",IF(JRF!Q2834="","",IF(LEFT(JRF!Q2834,1)=IFERROR(VLOOKUP(LEFT(JRF!Q2834,1),$CF$2:$CF$5,1,0),0),"Product Code Required",IF(JRF!V2834="","",IF(JRF!V2834=IFERROR(VLOOKUP(JRF!V2834,$CH:$CH,1,0),0),"Product Code Required","NA")))))</f>
        <v/>
      </c>
      <c r="CK2821" t="str">
        <f>IFERROR(IF(LEN('Journal Template'!F2832)&gt;0,"",IF('Journal Template'!A2832="","",IF(LEFT('Journal Template'!A2832,1)=IFERROR(VLOOKUP(LEFT('Journal Template'!A2832,1),Checks!$CF$2:$CF$5,1,0),0),"Product Code Required",IF('Journal Template'!D2832="","",IF('Journal Template'!D2832=IFERROR(VLOOKUP('Journal Template'!D2832,Checks!$CH:$CH,1,0),0),"Product Code Required","NA"))))),"")</f>
        <v/>
      </c>
    </row>
    <row r="2822" spans="14:89">
      <c r="N2822" t="s">
        <v>12738</v>
      </c>
      <c r="O2822" t="s">
        <v>12739</v>
      </c>
      <c r="P2822" t="s">
        <v>386</v>
      </c>
      <c r="Q2822" s="150" t="str">
        <f>IF(JRF!D2835="","",IF(IFERROR(VLOOKUP(JRF!D2835,Checks!N:P,3,0),0)="A","","Inactive account in Use"))</f>
        <v/>
      </c>
      <c r="R2822" t="str">
        <f>IFERROR(IF('Journal Template'!C3234="","",IF(IFERROR(VLOOKUP('Journal Template'!C3234,Checks!N:P,3,0),0)="A","","Inactive account in Use")),"")</f>
        <v/>
      </c>
      <c r="V2822" s="150" t="str">
        <f>IF(JRF!C2835="","",IF(IFERROR(VLOOKUP(JRF!C2835,Checks!S:U,3,0),0)="A","Entry with System fund Dept",""))</f>
        <v/>
      </c>
      <c r="W2822" t="str">
        <f>IFERROR(IF('Journal Template'!D3234="","",IF(IFERROR(VLOOKUP('Journal Template'!D3234,Checks!S:U,3,0),0)="A","Entry with System fund Dept","")),"")</f>
        <v/>
      </c>
      <c r="X2822" t="s">
        <v>1857</v>
      </c>
      <c r="Y2822" t="s">
        <v>386</v>
      </c>
      <c r="Z2822" t="s">
        <v>12740</v>
      </c>
      <c r="AA2822" t="s">
        <v>391</v>
      </c>
      <c r="AB2822" t="s">
        <v>125</v>
      </c>
      <c r="AC2822" s="150" t="str">
        <f>IFERROR(IF(JRF!C2835="","",IF(AND(VLOOKUP(JRF!C2835,X:AA,4,0)=JRF!B2835,VLOOKUP(JRF!C2835,X:Y,2,0)="A"),"","Inactive Dept Combo Error")),"Inactive Dept Combo Error")</f>
        <v/>
      </c>
      <c r="AD2822" t="str">
        <f>IFERROR(IF('Journal Template'!D3234="","",IF(AND(VLOOKUP('Journal Template'!D3234,X:AA,4,0)='Journal Template'!A3234,VLOOKUP('Journal Template'!D3234,X:Y,2,0)="A"),"","Inactive Dept Combo Error")),"")</f>
        <v/>
      </c>
      <c r="AK2822" s="150" t="str">
        <f>IF(JRF!B2835="","",IF(JRF!B2835=IFERROR(VLOOKUP(JRF!B2835,Checks!AI:AI,1,0),0),"Entry in Branch/Satellite BU's",""))</f>
        <v/>
      </c>
      <c r="AL2822" t="str">
        <f>IFERROR(IF('Journal Template'!A3234="","",IF('Journal Template'!A3234=IFERROR(VLOOKUP('Journal Template'!A3234,Checks!AI:AI,1,0),0),"Entry in Branch/Satellite BU's","")),"")</f>
        <v/>
      </c>
      <c r="AO2822" s="171"/>
      <c r="AP2822" s="171"/>
      <c r="AQ2822" s="171"/>
      <c r="AR2822" s="171"/>
      <c r="CI2822" t="str">
        <f>IF(JRF!F2835&gt;0,"",IF(JRF!B2835="","",IF(LEFT(JRF!B2835,1)=IFERROR(VLOOKUP(LEFT(JRF!B2835,1),$CF$2:$CF$5,1,0),0),"Product Code Required",IF(JRF!C2835="","",IF(JRF!C2835=IFERROR(VLOOKUP(JRF!C2835,$CH:$CH,1,0),0),"Product Code Required","NA")))))</f>
        <v/>
      </c>
      <c r="CJ2822" t="str">
        <f>IF(JRF!AV2835&gt;0,"",IF(JRF!Q2835="","",IF(LEFT(JRF!Q2835,1)=IFERROR(VLOOKUP(LEFT(JRF!Q2835,1),$CF$2:$CF$5,1,0),0),"Product Code Required",IF(JRF!V2835="","",IF(JRF!V2835=IFERROR(VLOOKUP(JRF!V2835,$CH:$CH,1,0),0),"Product Code Required","NA")))))</f>
        <v/>
      </c>
      <c r="CK2822" t="str">
        <f>IFERROR(IF(LEN('Journal Template'!F2833)&gt;0,"",IF('Journal Template'!A2833="","",IF(LEFT('Journal Template'!A2833,1)=IFERROR(VLOOKUP(LEFT('Journal Template'!A2833,1),Checks!$CF$2:$CF$5,1,0),0),"Product Code Required",IF('Journal Template'!D2833="","",IF('Journal Template'!D2833=IFERROR(VLOOKUP('Journal Template'!D2833,Checks!$CH:$CH,1,0),0),"Product Code Required","NA"))))),"")</f>
        <v/>
      </c>
    </row>
    <row r="2823" spans="14:89">
      <c r="N2823" t="s">
        <v>12741</v>
      </c>
      <c r="O2823" t="s">
        <v>12742</v>
      </c>
      <c r="P2823" t="s">
        <v>386</v>
      </c>
      <c r="Q2823" s="150" t="str">
        <f>IF(JRF!D2836="","",IF(IFERROR(VLOOKUP(JRF!D2836,Checks!N:P,3,0),0)="A","","Inactive account in Use"))</f>
        <v/>
      </c>
      <c r="R2823" t="str">
        <f>IFERROR(IF('Journal Template'!C3235="","",IF(IFERROR(VLOOKUP('Journal Template'!C3235,Checks!N:P,3,0),0)="A","","Inactive account in Use")),"")</f>
        <v/>
      </c>
      <c r="V2823" s="150" t="str">
        <f>IF(JRF!C2836="","",IF(IFERROR(VLOOKUP(JRF!C2836,Checks!S:U,3,0),0)="A","Entry with System fund Dept",""))</f>
        <v/>
      </c>
      <c r="W2823" t="str">
        <f>IFERROR(IF('Journal Template'!D3235="","",IF(IFERROR(VLOOKUP('Journal Template'!D3235,Checks!S:U,3,0),0)="A","Entry with System fund Dept","")),"")</f>
        <v/>
      </c>
      <c r="X2823" t="s">
        <v>1862</v>
      </c>
      <c r="Y2823" t="s">
        <v>386</v>
      </c>
      <c r="Z2823" t="s">
        <v>12743</v>
      </c>
      <c r="AA2823" t="s">
        <v>391</v>
      </c>
      <c r="AB2823" t="s">
        <v>125</v>
      </c>
      <c r="AC2823" s="150" t="str">
        <f>IFERROR(IF(JRF!C2836="","",IF(AND(VLOOKUP(JRF!C2836,X:AA,4,0)=JRF!B2836,VLOOKUP(JRF!C2836,X:Y,2,0)="A"),"","Inactive Dept Combo Error")),"Inactive Dept Combo Error")</f>
        <v/>
      </c>
      <c r="AD2823" t="str">
        <f>IFERROR(IF('Journal Template'!D3235="","",IF(AND(VLOOKUP('Journal Template'!D3235,X:AA,4,0)='Journal Template'!A3235,VLOOKUP('Journal Template'!D3235,X:Y,2,0)="A"),"","Inactive Dept Combo Error")),"")</f>
        <v/>
      </c>
      <c r="AK2823" s="150" t="str">
        <f>IF(JRF!B2836="","",IF(JRF!B2836=IFERROR(VLOOKUP(JRF!B2836,Checks!AI:AI,1,0),0),"Entry in Branch/Satellite BU's",""))</f>
        <v/>
      </c>
      <c r="AL2823" t="str">
        <f>IFERROR(IF('Journal Template'!A3235="","",IF('Journal Template'!A3235=IFERROR(VLOOKUP('Journal Template'!A3235,Checks!AI:AI,1,0),0),"Entry in Branch/Satellite BU's","")),"")</f>
        <v/>
      </c>
      <c r="AO2823" s="171"/>
      <c r="AP2823" s="171"/>
      <c r="AQ2823" s="171"/>
      <c r="AR2823" s="171"/>
      <c r="CI2823" t="str">
        <f>IF(JRF!F2836&gt;0,"",IF(JRF!B2836="","",IF(LEFT(JRF!B2836,1)=IFERROR(VLOOKUP(LEFT(JRF!B2836,1),$CF$2:$CF$5,1,0),0),"Product Code Required",IF(JRF!C2836="","",IF(JRF!C2836=IFERROR(VLOOKUP(JRF!C2836,$CH:$CH,1,0),0),"Product Code Required","NA")))))</f>
        <v/>
      </c>
      <c r="CJ2823" t="str">
        <f>IF(JRF!AV2836&gt;0,"",IF(JRF!Q2836="","",IF(LEFT(JRF!Q2836,1)=IFERROR(VLOOKUP(LEFT(JRF!Q2836,1),$CF$2:$CF$5,1,0),0),"Product Code Required",IF(JRF!V2836="","",IF(JRF!V2836=IFERROR(VLOOKUP(JRF!V2836,$CH:$CH,1,0),0),"Product Code Required","NA")))))</f>
        <v/>
      </c>
      <c r="CK2823" t="str">
        <f>IFERROR(IF(LEN('Journal Template'!F2834)&gt;0,"",IF('Journal Template'!A2834="","",IF(LEFT('Journal Template'!A2834,1)=IFERROR(VLOOKUP(LEFT('Journal Template'!A2834,1),Checks!$CF$2:$CF$5,1,0),0),"Product Code Required",IF('Journal Template'!D2834="","",IF('Journal Template'!D2834=IFERROR(VLOOKUP('Journal Template'!D2834,Checks!$CH:$CH,1,0),0),"Product Code Required","NA"))))),"")</f>
        <v/>
      </c>
    </row>
    <row r="2824" spans="14:89">
      <c r="N2824" t="s">
        <v>12744</v>
      </c>
      <c r="O2824" t="s">
        <v>12745</v>
      </c>
      <c r="P2824" t="s">
        <v>386</v>
      </c>
      <c r="Q2824" s="150" t="str">
        <f>IF(JRF!D2837="","",IF(IFERROR(VLOOKUP(JRF!D2837,Checks!N:P,3,0),0)="A","","Inactive account in Use"))</f>
        <v/>
      </c>
      <c r="R2824" t="str">
        <f>IFERROR(IF('Journal Template'!C3236="","",IF(IFERROR(VLOOKUP('Journal Template'!C3236,Checks!N:P,3,0),0)="A","","Inactive account in Use")),"")</f>
        <v/>
      </c>
      <c r="V2824" s="150" t="str">
        <f>IF(JRF!C2837="","",IF(IFERROR(VLOOKUP(JRF!C2837,Checks!S:U,3,0),0)="A","Entry with System fund Dept",""))</f>
        <v/>
      </c>
      <c r="W2824" t="str">
        <f>IFERROR(IF('Journal Template'!D3236="","",IF(IFERROR(VLOOKUP('Journal Template'!D3236,Checks!S:U,3,0),0)="A","Entry with System fund Dept","")),"")</f>
        <v/>
      </c>
      <c r="X2824" t="s">
        <v>7044</v>
      </c>
      <c r="Y2824" t="s">
        <v>386</v>
      </c>
      <c r="Z2824" t="s">
        <v>12746</v>
      </c>
      <c r="AA2824" t="s">
        <v>391</v>
      </c>
      <c r="AB2824" t="s">
        <v>125</v>
      </c>
      <c r="AC2824" s="150" t="str">
        <f>IFERROR(IF(JRF!C2837="","",IF(AND(VLOOKUP(JRF!C2837,X:AA,4,0)=JRF!B2837,VLOOKUP(JRF!C2837,X:Y,2,0)="A"),"","Inactive Dept Combo Error")),"Inactive Dept Combo Error")</f>
        <v/>
      </c>
      <c r="AD2824" t="str">
        <f>IFERROR(IF('Journal Template'!D3236="","",IF(AND(VLOOKUP('Journal Template'!D3236,X:AA,4,0)='Journal Template'!A3236,VLOOKUP('Journal Template'!D3236,X:Y,2,0)="A"),"","Inactive Dept Combo Error")),"")</f>
        <v/>
      </c>
      <c r="AK2824" s="150" t="str">
        <f>IF(JRF!B2837="","",IF(JRF!B2837=IFERROR(VLOOKUP(JRF!B2837,Checks!AI:AI,1,0),0),"Entry in Branch/Satellite BU's",""))</f>
        <v/>
      </c>
      <c r="AL2824" t="str">
        <f>IFERROR(IF('Journal Template'!A3236="","",IF('Journal Template'!A3236=IFERROR(VLOOKUP('Journal Template'!A3236,Checks!AI:AI,1,0),0),"Entry in Branch/Satellite BU's","")),"")</f>
        <v/>
      </c>
      <c r="AO2824" s="171"/>
      <c r="AP2824" s="171"/>
      <c r="AQ2824" s="171"/>
      <c r="AR2824" s="171"/>
      <c r="CI2824" t="str">
        <f>IF(JRF!F2837&gt;0,"",IF(JRF!B2837="","",IF(LEFT(JRF!B2837,1)=IFERROR(VLOOKUP(LEFT(JRF!B2837,1),$CF$2:$CF$5,1,0),0),"Product Code Required",IF(JRF!C2837="","",IF(JRF!C2837=IFERROR(VLOOKUP(JRF!C2837,$CH:$CH,1,0),0),"Product Code Required","NA")))))</f>
        <v/>
      </c>
      <c r="CJ2824" t="str">
        <f>IF(JRF!AV2837&gt;0,"",IF(JRF!Q2837="","",IF(LEFT(JRF!Q2837,1)=IFERROR(VLOOKUP(LEFT(JRF!Q2837,1),$CF$2:$CF$5,1,0),0),"Product Code Required",IF(JRF!V2837="","",IF(JRF!V2837=IFERROR(VLOOKUP(JRF!V2837,$CH:$CH,1,0),0),"Product Code Required","NA")))))</f>
        <v/>
      </c>
      <c r="CK2824" t="str">
        <f>IFERROR(IF(LEN('Journal Template'!F2835)&gt;0,"",IF('Journal Template'!A2835="","",IF(LEFT('Journal Template'!A2835,1)=IFERROR(VLOOKUP(LEFT('Journal Template'!A2835,1),Checks!$CF$2:$CF$5,1,0),0),"Product Code Required",IF('Journal Template'!D2835="","",IF('Journal Template'!D2835=IFERROR(VLOOKUP('Journal Template'!D2835,Checks!$CH:$CH,1,0),0),"Product Code Required","NA"))))),"")</f>
        <v/>
      </c>
    </row>
    <row r="2825" spans="14:89">
      <c r="N2825" t="s">
        <v>12747</v>
      </c>
      <c r="O2825" t="s">
        <v>12748</v>
      </c>
      <c r="P2825" t="s">
        <v>386</v>
      </c>
      <c r="Q2825" s="150" t="str">
        <f>IF(JRF!D2838="","",IF(IFERROR(VLOOKUP(JRF!D2838,Checks!N:P,3,0),0)="A","","Inactive account in Use"))</f>
        <v/>
      </c>
      <c r="R2825" t="str">
        <f>IFERROR(IF('Journal Template'!C3237="","",IF(IFERROR(VLOOKUP('Journal Template'!C3237,Checks!N:P,3,0),0)="A","","Inactive account in Use")),"")</f>
        <v/>
      </c>
      <c r="V2825" s="150" t="str">
        <f>IF(JRF!C2838="","",IF(IFERROR(VLOOKUP(JRF!C2838,Checks!S:U,3,0),0)="A","Entry with System fund Dept",""))</f>
        <v/>
      </c>
      <c r="W2825" t="str">
        <f>IFERROR(IF('Journal Template'!D3237="","",IF(IFERROR(VLOOKUP('Journal Template'!D3237,Checks!S:U,3,0),0)="A","Entry with System fund Dept","")),"")</f>
        <v/>
      </c>
      <c r="X2825" t="s">
        <v>12749</v>
      </c>
      <c r="Y2825" t="s">
        <v>389</v>
      </c>
      <c r="Z2825" t="s">
        <v>12750</v>
      </c>
      <c r="AA2825" t="s">
        <v>391</v>
      </c>
      <c r="AB2825" t="s">
        <v>125</v>
      </c>
      <c r="AC2825" s="150" t="str">
        <f>IFERROR(IF(JRF!C2838="","",IF(AND(VLOOKUP(JRF!C2838,X:AA,4,0)=JRF!B2838,VLOOKUP(JRF!C2838,X:Y,2,0)="A"),"","Inactive Dept Combo Error")),"Inactive Dept Combo Error")</f>
        <v/>
      </c>
      <c r="AD2825" t="str">
        <f>IFERROR(IF('Journal Template'!D3237="","",IF(AND(VLOOKUP('Journal Template'!D3237,X:AA,4,0)='Journal Template'!A3237,VLOOKUP('Journal Template'!D3237,X:Y,2,0)="A"),"","Inactive Dept Combo Error")),"")</f>
        <v/>
      </c>
      <c r="AK2825" s="150" t="str">
        <f>IF(JRF!B2838="","",IF(JRF!B2838=IFERROR(VLOOKUP(JRF!B2838,Checks!AI:AI,1,0),0),"Entry in Branch/Satellite BU's",""))</f>
        <v/>
      </c>
      <c r="AL2825" t="str">
        <f>IFERROR(IF('Journal Template'!A3237="","",IF('Journal Template'!A3237=IFERROR(VLOOKUP('Journal Template'!A3237,Checks!AI:AI,1,0),0),"Entry in Branch/Satellite BU's","")),"")</f>
        <v/>
      </c>
      <c r="AO2825" s="171"/>
      <c r="AP2825" s="171"/>
      <c r="AQ2825" s="171"/>
      <c r="AR2825" s="171"/>
      <c r="CI2825" t="str">
        <f>IF(JRF!F2838&gt;0,"",IF(JRF!B2838="","",IF(LEFT(JRF!B2838,1)=IFERROR(VLOOKUP(LEFT(JRF!B2838,1),$CF$2:$CF$5,1,0),0),"Product Code Required",IF(JRF!C2838="","",IF(JRF!C2838=IFERROR(VLOOKUP(JRF!C2838,$CH:$CH,1,0),0),"Product Code Required","NA")))))</f>
        <v/>
      </c>
      <c r="CJ2825" t="str">
        <f>IF(JRF!AV2838&gt;0,"",IF(JRF!Q2838="","",IF(LEFT(JRF!Q2838,1)=IFERROR(VLOOKUP(LEFT(JRF!Q2838,1),$CF$2:$CF$5,1,0),0),"Product Code Required",IF(JRF!V2838="","",IF(JRF!V2838=IFERROR(VLOOKUP(JRF!V2838,$CH:$CH,1,0),0),"Product Code Required","NA")))))</f>
        <v/>
      </c>
      <c r="CK2825" t="str">
        <f>IFERROR(IF(LEN('Journal Template'!F2836)&gt;0,"",IF('Journal Template'!A2836="","",IF(LEFT('Journal Template'!A2836,1)=IFERROR(VLOOKUP(LEFT('Journal Template'!A2836,1),Checks!$CF$2:$CF$5,1,0),0),"Product Code Required",IF('Journal Template'!D2836="","",IF('Journal Template'!D2836=IFERROR(VLOOKUP('Journal Template'!D2836,Checks!$CH:$CH,1,0),0),"Product Code Required","NA"))))),"")</f>
        <v/>
      </c>
    </row>
    <row r="2826" spans="14:89">
      <c r="N2826" t="s">
        <v>12751</v>
      </c>
      <c r="O2826" t="s">
        <v>12752</v>
      </c>
      <c r="P2826" t="s">
        <v>386</v>
      </c>
      <c r="Q2826" s="150" t="str">
        <f>IF(JRF!D2839="","",IF(IFERROR(VLOOKUP(JRF!D2839,Checks!N:P,3,0),0)="A","","Inactive account in Use"))</f>
        <v/>
      </c>
      <c r="R2826" t="str">
        <f>IFERROR(IF('Journal Template'!C3238="","",IF(IFERROR(VLOOKUP('Journal Template'!C3238,Checks!N:P,3,0),0)="A","","Inactive account in Use")),"")</f>
        <v/>
      </c>
      <c r="V2826" s="150" t="str">
        <f>IF(JRF!C2839="","",IF(IFERROR(VLOOKUP(JRF!C2839,Checks!S:U,3,0),0)="A","Entry with System fund Dept",""))</f>
        <v/>
      </c>
      <c r="W2826" t="str">
        <f>IFERROR(IF('Journal Template'!D3238="","",IF(IFERROR(VLOOKUP('Journal Template'!D3238,Checks!S:U,3,0),0)="A","Entry with System fund Dept","")),"")</f>
        <v/>
      </c>
      <c r="X2826" t="s">
        <v>4041</v>
      </c>
      <c r="Y2826" t="s">
        <v>386</v>
      </c>
      <c r="Z2826" t="s">
        <v>12753</v>
      </c>
      <c r="AA2826" t="s">
        <v>391</v>
      </c>
      <c r="AB2826" t="s">
        <v>125</v>
      </c>
      <c r="AC2826" s="150" t="str">
        <f>IFERROR(IF(JRF!C2839="","",IF(AND(VLOOKUP(JRF!C2839,X:AA,4,0)=JRF!B2839,VLOOKUP(JRF!C2839,X:Y,2,0)="A"),"","Inactive Dept Combo Error")),"Inactive Dept Combo Error")</f>
        <v/>
      </c>
      <c r="AD2826" t="str">
        <f>IFERROR(IF('Journal Template'!D3238="","",IF(AND(VLOOKUP('Journal Template'!D3238,X:AA,4,0)='Journal Template'!A3238,VLOOKUP('Journal Template'!D3238,X:Y,2,0)="A"),"","Inactive Dept Combo Error")),"")</f>
        <v/>
      </c>
      <c r="AK2826" s="150" t="str">
        <f>IF(JRF!B2839="","",IF(JRF!B2839=IFERROR(VLOOKUP(JRF!B2839,Checks!AI:AI,1,0),0),"Entry in Branch/Satellite BU's",""))</f>
        <v/>
      </c>
      <c r="AL2826" t="str">
        <f>IFERROR(IF('Journal Template'!A3238="","",IF('Journal Template'!A3238=IFERROR(VLOOKUP('Journal Template'!A3238,Checks!AI:AI,1,0),0),"Entry in Branch/Satellite BU's","")),"")</f>
        <v/>
      </c>
      <c r="AO2826" s="171"/>
      <c r="AP2826" s="171"/>
      <c r="AQ2826" s="171"/>
      <c r="AR2826" s="171"/>
      <c r="CI2826" t="str">
        <f>IF(JRF!F2839&gt;0,"",IF(JRF!B2839="","",IF(LEFT(JRF!B2839,1)=IFERROR(VLOOKUP(LEFT(JRF!B2839,1),$CF$2:$CF$5,1,0),0),"Product Code Required",IF(JRF!C2839="","",IF(JRF!C2839=IFERROR(VLOOKUP(JRF!C2839,$CH:$CH,1,0),0),"Product Code Required","NA")))))</f>
        <v/>
      </c>
      <c r="CJ2826" t="str">
        <f>IF(JRF!AV2839&gt;0,"",IF(JRF!Q2839="","",IF(LEFT(JRF!Q2839,1)=IFERROR(VLOOKUP(LEFT(JRF!Q2839,1),$CF$2:$CF$5,1,0),0),"Product Code Required",IF(JRF!V2839="","",IF(JRF!V2839=IFERROR(VLOOKUP(JRF!V2839,$CH:$CH,1,0),0),"Product Code Required","NA")))))</f>
        <v/>
      </c>
      <c r="CK2826" t="str">
        <f>IFERROR(IF(LEN('Journal Template'!F2837)&gt;0,"",IF('Journal Template'!A2837="","",IF(LEFT('Journal Template'!A2837,1)=IFERROR(VLOOKUP(LEFT('Journal Template'!A2837,1),Checks!$CF$2:$CF$5,1,0),0),"Product Code Required",IF('Journal Template'!D2837="","",IF('Journal Template'!D2837=IFERROR(VLOOKUP('Journal Template'!D2837,Checks!$CH:$CH,1,0),0),"Product Code Required","NA"))))),"")</f>
        <v/>
      </c>
    </row>
    <row r="2827" spans="14:89">
      <c r="N2827" t="s">
        <v>12754</v>
      </c>
      <c r="O2827" t="s">
        <v>12755</v>
      </c>
      <c r="P2827" t="s">
        <v>386</v>
      </c>
      <c r="Q2827" s="150" t="str">
        <f>IF(JRF!D2840="","",IF(IFERROR(VLOOKUP(JRF!D2840,Checks!N:P,3,0),0)="A","","Inactive account in Use"))</f>
        <v/>
      </c>
      <c r="R2827" t="str">
        <f>IFERROR(IF('Journal Template'!C3239="","",IF(IFERROR(VLOOKUP('Journal Template'!C3239,Checks!N:P,3,0),0)="A","","Inactive account in Use")),"")</f>
        <v/>
      </c>
      <c r="V2827" s="150" t="str">
        <f>IF(JRF!C2840="","",IF(IFERROR(VLOOKUP(JRF!C2840,Checks!S:U,3,0),0)="A","Entry with System fund Dept",""))</f>
        <v/>
      </c>
      <c r="W2827" t="str">
        <f>IFERROR(IF('Journal Template'!D3239="","",IF(IFERROR(VLOOKUP('Journal Template'!D3239,Checks!S:U,3,0),0)="A","Entry with System fund Dept","")),"")</f>
        <v/>
      </c>
      <c r="X2827" t="s">
        <v>12756</v>
      </c>
      <c r="Y2827" t="s">
        <v>389</v>
      </c>
      <c r="Z2827" t="s">
        <v>12757</v>
      </c>
      <c r="AA2827" t="s">
        <v>391</v>
      </c>
      <c r="AB2827" t="s">
        <v>125</v>
      </c>
      <c r="AC2827" s="150" t="str">
        <f>IFERROR(IF(JRF!C2840="","",IF(AND(VLOOKUP(JRF!C2840,X:AA,4,0)=JRF!B2840,VLOOKUP(JRF!C2840,X:Y,2,0)="A"),"","Inactive Dept Combo Error")),"Inactive Dept Combo Error")</f>
        <v/>
      </c>
      <c r="AD2827" t="str">
        <f>IFERROR(IF('Journal Template'!D3239="","",IF(AND(VLOOKUP('Journal Template'!D3239,X:AA,4,0)='Journal Template'!A3239,VLOOKUP('Journal Template'!D3239,X:Y,2,0)="A"),"","Inactive Dept Combo Error")),"")</f>
        <v/>
      </c>
      <c r="AK2827" s="150" t="str">
        <f>IF(JRF!B2840="","",IF(JRF!B2840=IFERROR(VLOOKUP(JRF!B2840,Checks!AI:AI,1,0),0),"Entry in Branch/Satellite BU's",""))</f>
        <v/>
      </c>
      <c r="AL2827" t="str">
        <f>IFERROR(IF('Journal Template'!A3239="","",IF('Journal Template'!A3239=IFERROR(VLOOKUP('Journal Template'!A3239,Checks!AI:AI,1,0),0),"Entry in Branch/Satellite BU's","")),"")</f>
        <v/>
      </c>
      <c r="AO2827" s="171"/>
      <c r="AP2827" s="171"/>
      <c r="AQ2827" s="171"/>
      <c r="AR2827" s="171"/>
      <c r="CI2827" t="str">
        <f>IF(JRF!F2840&gt;0,"",IF(JRF!B2840="","",IF(LEFT(JRF!B2840,1)=IFERROR(VLOOKUP(LEFT(JRF!B2840,1),$CF$2:$CF$5,1,0),0),"Product Code Required",IF(JRF!C2840="","",IF(JRF!C2840=IFERROR(VLOOKUP(JRF!C2840,$CH:$CH,1,0),0),"Product Code Required","NA")))))</f>
        <v/>
      </c>
      <c r="CJ2827" t="str">
        <f>IF(JRF!AV2840&gt;0,"",IF(JRF!Q2840="","",IF(LEFT(JRF!Q2840,1)=IFERROR(VLOOKUP(LEFT(JRF!Q2840,1),$CF$2:$CF$5,1,0),0),"Product Code Required",IF(JRF!V2840="","",IF(JRF!V2840=IFERROR(VLOOKUP(JRF!V2840,$CH:$CH,1,0),0),"Product Code Required","NA")))))</f>
        <v/>
      </c>
      <c r="CK2827" t="str">
        <f>IFERROR(IF(LEN('Journal Template'!F2838)&gt;0,"",IF('Journal Template'!A2838="","",IF(LEFT('Journal Template'!A2838,1)=IFERROR(VLOOKUP(LEFT('Journal Template'!A2838,1),Checks!$CF$2:$CF$5,1,0),0),"Product Code Required",IF('Journal Template'!D2838="","",IF('Journal Template'!D2838=IFERROR(VLOOKUP('Journal Template'!D2838,Checks!$CH:$CH,1,0),0),"Product Code Required","NA"))))),"")</f>
        <v/>
      </c>
    </row>
    <row r="2828" spans="14:89">
      <c r="N2828" t="s">
        <v>12758</v>
      </c>
      <c r="O2828" t="s">
        <v>12759</v>
      </c>
      <c r="P2828" t="s">
        <v>386</v>
      </c>
      <c r="Q2828" s="150" t="str">
        <f>IF(JRF!D2841="","",IF(IFERROR(VLOOKUP(JRF!D2841,Checks!N:P,3,0),0)="A","","Inactive account in Use"))</f>
        <v/>
      </c>
      <c r="R2828" t="str">
        <f>IFERROR(IF('Journal Template'!C3240="","",IF(IFERROR(VLOOKUP('Journal Template'!C3240,Checks!N:P,3,0),0)="A","","Inactive account in Use")),"")</f>
        <v/>
      </c>
      <c r="V2828" s="150" t="str">
        <f>IF(JRF!C2841="","",IF(IFERROR(VLOOKUP(JRF!C2841,Checks!S:U,3,0),0)="A","Entry with System fund Dept",""))</f>
        <v/>
      </c>
      <c r="W2828" t="str">
        <f>IFERROR(IF('Journal Template'!D3240="","",IF(IFERROR(VLOOKUP('Journal Template'!D3240,Checks!S:U,3,0),0)="A","Entry with System fund Dept","")),"")</f>
        <v/>
      </c>
      <c r="X2828" t="s">
        <v>12760</v>
      </c>
      <c r="Y2828" t="s">
        <v>389</v>
      </c>
      <c r="Z2828" t="s">
        <v>12761</v>
      </c>
      <c r="AA2828" t="s">
        <v>391</v>
      </c>
      <c r="AB2828" t="s">
        <v>125</v>
      </c>
      <c r="AC2828" s="150" t="str">
        <f>IFERROR(IF(JRF!C2841="","",IF(AND(VLOOKUP(JRF!C2841,X:AA,4,0)=JRF!B2841,VLOOKUP(JRF!C2841,X:Y,2,0)="A"),"","Inactive Dept Combo Error")),"Inactive Dept Combo Error")</f>
        <v/>
      </c>
      <c r="AD2828" t="str">
        <f>IFERROR(IF('Journal Template'!D3240="","",IF(AND(VLOOKUP('Journal Template'!D3240,X:AA,4,0)='Journal Template'!A3240,VLOOKUP('Journal Template'!D3240,X:Y,2,0)="A"),"","Inactive Dept Combo Error")),"")</f>
        <v/>
      </c>
      <c r="AK2828" s="150" t="str">
        <f>IF(JRF!B2841="","",IF(JRF!B2841=IFERROR(VLOOKUP(JRF!B2841,Checks!AI:AI,1,0),0),"Entry in Branch/Satellite BU's",""))</f>
        <v/>
      </c>
      <c r="AL2828" t="str">
        <f>IFERROR(IF('Journal Template'!A3240="","",IF('Journal Template'!A3240=IFERROR(VLOOKUP('Journal Template'!A3240,Checks!AI:AI,1,0),0),"Entry in Branch/Satellite BU's","")),"")</f>
        <v/>
      </c>
      <c r="AO2828" s="171"/>
      <c r="AP2828" s="171"/>
      <c r="AQ2828" s="171"/>
      <c r="AR2828" s="171"/>
      <c r="CI2828" t="str">
        <f>IF(JRF!F2841&gt;0,"",IF(JRF!B2841="","",IF(LEFT(JRF!B2841,1)=IFERROR(VLOOKUP(LEFT(JRF!B2841,1),$CF$2:$CF$5,1,0),0),"Product Code Required",IF(JRF!C2841="","",IF(JRF!C2841=IFERROR(VLOOKUP(JRF!C2841,$CH:$CH,1,0),0),"Product Code Required","NA")))))</f>
        <v/>
      </c>
      <c r="CJ2828" t="str">
        <f>IF(JRF!AV2841&gt;0,"",IF(JRF!Q2841="","",IF(LEFT(JRF!Q2841,1)=IFERROR(VLOOKUP(LEFT(JRF!Q2841,1),$CF$2:$CF$5,1,0),0),"Product Code Required",IF(JRF!V2841="","",IF(JRF!V2841=IFERROR(VLOOKUP(JRF!V2841,$CH:$CH,1,0),0),"Product Code Required","NA")))))</f>
        <v/>
      </c>
      <c r="CK2828" t="str">
        <f>IFERROR(IF(LEN('Journal Template'!F2839)&gt;0,"",IF('Journal Template'!A2839="","",IF(LEFT('Journal Template'!A2839,1)=IFERROR(VLOOKUP(LEFT('Journal Template'!A2839,1),Checks!$CF$2:$CF$5,1,0),0),"Product Code Required",IF('Journal Template'!D2839="","",IF('Journal Template'!D2839=IFERROR(VLOOKUP('Journal Template'!D2839,Checks!$CH:$CH,1,0),0),"Product Code Required","NA"))))),"")</f>
        <v/>
      </c>
    </row>
    <row r="2829" spans="14:89">
      <c r="N2829" t="s">
        <v>12762</v>
      </c>
      <c r="O2829" t="s">
        <v>12763</v>
      </c>
      <c r="P2829" t="s">
        <v>386</v>
      </c>
      <c r="Q2829" s="150" t="str">
        <f>IF(JRF!D2842="","",IF(IFERROR(VLOOKUP(JRF!D2842,Checks!N:P,3,0),0)="A","","Inactive account in Use"))</f>
        <v/>
      </c>
      <c r="R2829" t="str">
        <f>IFERROR(IF('Journal Template'!C3241="","",IF(IFERROR(VLOOKUP('Journal Template'!C3241,Checks!N:P,3,0),0)="A","","Inactive account in Use")),"")</f>
        <v/>
      </c>
      <c r="V2829" s="150" t="str">
        <f>IF(JRF!C2842="","",IF(IFERROR(VLOOKUP(JRF!C2842,Checks!S:U,3,0),0)="A","Entry with System fund Dept",""))</f>
        <v/>
      </c>
      <c r="W2829" t="str">
        <f>IFERROR(IF('Journal Template'!D3241="","",IF(IFERROR(VLOOKUP('Journal Template'!D3241,Checks!S:U,3,0),0)="A","Entry with System fund Dept","")),"")</f>
        <v/>
      </c>
      <c r="X2829" t="s">
        <v>4461</v>
      </c>
      <c r="Y2829" t="s">
        <v>386</v>
      </c>
      <c r="Z2829" t="s">
        <v>12764</v>
      </c>
      <c r="AA2829" t="s">
        <v>391</v>
      </c>
      <c r="AB2829" t="s">
        <v>125</v>
      </c>
      <c r="AC2829" s="150" t="str">
        <f>IFERROR(IF(JRF!C2842="","",IF(AND(VLOOKUP(JRF!C2842,X:AA,4,0)=JRF!B2842,VLOOKUP(JRF!C2842,X:Y,2,0)="A"),"","Inactive Dept Combo Error")),"Inactive Dept Combo Error")</f>
        <v/>
      </c>
      <c r="AD2829" t="str">
        <f>IFERROR(IF('Journal Template'!D3241="","",IF(AND(VLOOKUP('Journal Template'!D3241,X:AA,4,0)='Journal Template'!A3241,VLOOKUP('Journal Template'!D3241,X:Y,2,0)="A"),"","Inactive Dept Combo Error")),"")</f>
        <v/>
      </c>
      <c r="AK2829" s="150" t="str">
        <f>IF(JRF!B2842="","",IF(JRF!B2842=IFERROR(VLOOKUP(JRF!B2842,Checks!AI:AI,1,0),0),"Entry in Branch/Satellite BU's",""))</f>
        <v/>
      </c>
      <c r="AL2829" t="str">
        <f>IFERROR(IF('Journal Template'!A3241="","",IF('Journal Template'!A3241=IFERROR(VLOOKUP('Journal Template'!A3241,Checks!AI:AI,1,0),0),"Entry in Branch/Satellite BU's","")),"")</f>
        <v/>
      </c>
      <c r="AO2829" s="171"/>
      <c r="AP2829" s="171"/>
      <c r="AQ2829" s="171"/>
      <c r="AR2829" s="171"/>
      <c r="CI2829" t="str">
        <f>IF(JRF!F2842&gt;0,"",IF(JRF!B2842="","",IF(LEFT(JRF!B2842,1)=IFERROR(VLOOKUP(LEFT(JRF!B2842,1),$CF$2:$CF$5,1,0),0),"Product Code Required",IF(JRF!C2842="","",IF(JRF!C2842=IFERROR(VLOOKUP(JRF!C2842,$CH:$CH,1,0),0),"Product Code Required","NA")))))</f>
        <v/>
      </c>
      <c r="CJ2829" t="str">
        <f>IF(JRF!AV2842&gt;0,"",IF(JRF!Q2842="","",IF(LEFT(JRF!Q2842,1)=IFERROR(VLOOKUP(LEFT(JRF!Q2842,1),$CF$2:$CF$5,1,0),0),"Product Code Required",IF(JRF!V2842="","",IF(JRF!V2842=IFERROR(VLOOKUP(JRF!V2842,$CH:$CH,1,0),0),"Product Code Required","NA")))))</f>
        <v/>
      </c>
      <c r="CK2829" t="str">
        <f>IFERROR(IF(LEN('Journal Template'!F2840)&gt;0,"",IF('Journal Template'!A2840="","",IF(LEFT('Journal Template'!A2840,1)=IFERROR(VLOOKUP(LEFT('Journal Template'!A2840,1),Checks!$CF$2:$CF$5,1,0),0),"Product Code Required",IF('Journal Template'!D2840="","",IF('Journal Template'!D2840=IFERROR(VLOOKUP('Journal Template'!D2840,Checks!$CH:$CH,1,0),0),"Product Code Required","NA"))))),"")</f>
        <v/>
      </c>
    </row>
    <row r="2830" spans="14:89">
      <c r="N2830" t="s">
        <v>12765</v>
      </c>
      <c r="O2830" t="s">
        <v>11452</v>
      </c>
      <c r="P2830" t="s">
        <v>386</v>
      </c>
      <c r="Q2830" s="150" t="str">
        <f>IF(JRF!D2843="","",IF(IFERROR(VLOOKUP(JRF!D2843,Checks!N:P,3,0),0)="A","","Inactive account in Use"))</f>
        <v/>
      </c>
      <c r="R2830" t="str">
        <f>IFERROR(IF('Journal Template'!C3242="","",IF(IFERROR(VLOOKUP('Journal Template'!C3242,Checks!N:P,3,0),0)="A","","Inactive account in Use")),"")</f>
        <v/>
      </c>
      <c r="V2830" s="150" t="str">
        <f>IF(JRF!C2843="","",IF(IFERROR(VLOOKUP(JRF!C2843,Checks!S:U,3,0),0)="A","Entry with System fund Dept",""))</f>
        <v/>
      </c>
      <c r="W2830" t="str">
        <f>IFERROR(IF('Journal Template'!D3242="","",IF(IFERROR(VLOOKUP('Journal Template'!D3242,Checks!S:U,3,0),0)="A","Entry with System fund Dept","")),"")</f>
        <v/>
      </c>
      <c r="X2830" t="s">
        <v>12766</v>
      </c>
      <c r="Y2830" t="s">
        <v>389</v>
      </c>
      <c r="Z2830" t="s">
        <v>12767</v>
      </c>
      <c r="AA2830" t="s">
        <v>391</v>
      </c>
      <c r="AB2830" t="s">
        <v>125</v>
      </c>
      <c r="AC2830" s="150" t="str">
        <f>IFERROR(IF(JRF!C2843="","",IF(AND(VLOOKUP(JRF!C2843,X:AA,4,0)=JRF!B2843,VLOOKUP(JRF!C2843,X:Y,2,0)="A"),"","Inactive Dept Combo Error")),"Inactive Dept Combo Error")</f>
        <v/>
      </c>
      <c r="AD2830" t="str">
        <f>IFERROR(IF('Journal Template'!D3242="","",IF(AND(VLOOKUP('Journal Template'!D3242,X:AA,4,0)='Journal Template'!A3242,VLOOKUP('Journal Template'!D3242,X:Y,2,0)="A"),"","Inactive Dept Combo Error")),"")</f>
        <v/>
      </c>
      <c r="AK2830" s="150" t="str">
        <f>IF(JRF!B2843="","",IF(JRF!B2843=IFERROR(VLOOKUP(JRF!B2843,Checks!AI:AI,1,0),0),"Entry in Branch/Satellite BU's",""))</f>
        <v/>
      </c>
      <c r="AL2830" t="str">
        <f>IFERROR(IF('Journal Template'!A3242="","",IF('Journal Template'!A3242=IFERROR(VLOOKUP('Journal Template'!A3242,Checks!AI:AI,1,0),0),"Entry in Branch/Satellite BU's","")),"")</f>
        <v/>
      </c>
      <c r="AO2830" s="171"/>
      <c r="AP2830" s="171"/>
      <c r="AQ2830" s="171"/>
      <c r="AR2830" s="171"/>
      <c r="CI2830" t="str">
        <f>IF(JRF!F2843&gt;0,"",IF(JRF!B2843="","",IF(LEFT(JRF!B2843,1)=IFERROR(VLOOKUP(LEFT(JRF!B2843,1),$CF$2:$CF$5,1,0),0),"Product Code Required",IF(JRF!C2843="","",IF(JRF!C2843=IFERROR(VLOOKUP(JRF!C2843,$CH:$CH,1,0),0),"Product Code Required","NA")))))</f>
        <v/>
      </c>
      <c r="CJ2830" t="str">
        <f>IF(JRF!AV2843&gt;0,"",IF(JRF!Q2843="","",IF(LEFT(JRF!Q2843,1)=IFERROR(VLOOKUP(LEFT(JRF!Q2843,1),$CF$2:$CF$5,1,0),0),"Product Code Required",IF(JRF!V2843="","",IF(JRF!V2843=IFERROR(VLOOKUP(JRF!V2843,$CH:$CH,1,0),0),"Product Code Required","NA")))))</f>
        <v/>
      </c>
      <c r="CK2830" t="str">
        <f>IFERROR(IF(LEN('Journal Template'!F2841)&gt;0,"",IF('Journal Template'!A2841="","",IF(LEFT('Journal Template'!A2841,1)=IFERROR(VLOOKUP(LEFT('Journal Template'!A2841,1),Checks!$CF$2:$CF$5,1,0),0),"Product Code Required",IF('Journal Template'!D2841="","",IF('Journal Template'!D2841=IFERROR(VLOOKUP('Journal Template'!D2841,Checks!$CH:$CH,1,0),0),"Product Code Required","NA"))))),"")</f>
        <v/>
      </c>
    </row>
    <row r="2831" spans="14:89">
      <c r="N2831" t="s">
        <v>12768</v>
      </c>
      <c r="O2831" t="s">
        <v>12769</v>
      </c>
      <c r="P2831" t="s">
        <v>386</v>
      </c>
      <c r="Q2831" s="150" t="str">
        <f>IF(JRF!D2844="","",IF(IFERROR(VLOOKUP(JRF!D2844,Checks!N:P,3,0),0)="A","","Inactive account in Use"))</f>
        <v/>
      </c>
      <c r="R2831" t="str">
        <f>IFERROR(IF('Journal Template'!C3243="","",IF(IFERROR(VLOOKUP('Journal Template'!C3243,Checks!N:P,3,0),0)="A","","Inactive account in Use")),"")</f>
        <v/>
      </c>
      <c r="V2831" s="150" t="str">
        <f>IF(JRF!C2844="","",IF(IFERROR(VLOOKUP(JRF!C2844,Checks!S:U,3,0),0)="A","Entry with System fund Dept",""))</f>
        <v/>
      </c>
      <c r="W2831" t="str">
        <f>IFERROR(IF('Journal Template'!D3243="","",IF(IFERROR(VLOOKUP('Journal Template'!D3243,Checks!S:U,3,0),0)="A","Entry with System fund Dept","")),"")</f>
        <v/>
      </c>
      <c r="X2831" t="s">
        <v>7049</v>
      </c>
      <c r="Y2831" t="s">
        <v>386</v>
      </c>
      <c r="Z2831" t="s">
        <v>12770</v>
      </c>
      <c r="AA2831" t="s">
        <v>391</v>
      </c>
      <c r="AB2831" t="s">
        <v>125</v>
      </c>
      <c r="AC2831" s="150" t="str">
        <f>IFERROR(IF(JRF!C2844="","",IF(AND(VLOOKUP(JRF!C2844,X:AA,4,0)=JRF!B2844,VLOOKUP(JRF!C2844,X:Y,2,0)="A"),"","Inactive Dept Combo Error")),"Inactive Dept Combo Error")</f>
        <v/>
      </c>
      <c r="AD2831" t="str">
        <f>IFERROR(IF('Journal Template'!D3243="","",IF(AND(VLOOKUP('Journal Template'!D3243,X:AA,4,0)='Journal Template'!A3243,VLOOKUP('Journal Template'!D3243,X:Y,2,0)="A"),"","Inactive Dept Combo Error")),"")</f>
        <v/>
      </c>
      <c r="AK2831" s="150" t="str">
        <f>IF(JRF!B2844="","",IF(JRF!B2844=IFERROR(VLOOKUP(JRF!B2844,Checks!AI:AI,1,0),0),"Entry in Branch/Satellite BU's",""))</f>
        <v/>
      </c>
      <c r="AL2831" t="str">
        <f>IFERROR(IF('Journal Template'!A3243="","",IF('Journal Template'!A3243=IFERROR(VLOOKUP('Journal Template'!A3243,Checks!AI:AI,1,0),0),"Entry in Branch/Satellite BU's","")),"")</f>
        <v/>
      </c>
      <c r="AO2831" s="171"/>
      <c r="AP2831" s="171"/>
      <c r="AQ2831" s="171"/>
      <c r="AR2831" s="171"/>
      <c r="CI2831" t="str">
        <f>IF(JRF!F2844&gt;0,"",IF(JRF!B2844="","",IF(LEFT(JRF!B2844,1)=IFERROR(VLOOKUP(LEFT(JRF!B2844,1),$CF$2:$CF$5,1,0),0),"Product Code Required",IF(JRF!C2844="","",IF(JRF!C2844=IFERROR(VLOOKUP(JRF!C2844,$CH:$CH,1,0),0),"Product Code Required","NA")))))</f>
        <v/>
      </c>
      <c r="CJ2831" t="str">
        <f>IF(JRF!AV2844&gt;0,"",IF(JRF!Q2844="","",IF(LEFT(JRF!Q2844,1)=IFERROR(VLOOKUP(LEFT(JRF!Q2844,1),$CF$2:$CF$5,1,0),0),"Product Code Required",IF(JRF!V2844="","",IF(JRF!V2844=IFERROR(VLOOKUP(JRF!V2844,$CH:$CH,1,0),0),"Product Code Required","NA")))))</f>
        <v/>
      </c>
      <c r="CK2831" t="str">
        <f>IFERROR(IF(LEN('Journal Template'!F2842)&gt;0,"",IF('Journal Template'!A2842="","",IF(LEFT('Journal Template'!A2842,1)=IFERROR(VLOOKUP(LEFT('Journal Template'!A2842,1),Checks!$CF$2:$CF$5,1,0),0),"Product Code Required",IF('Journal Template'!D2842="","",IF('Journal Template'!D2842=IFERROR(VLOOKUP('Journal Template'!D2842,Checks!$CH:$CH,1,0),0),"Product Code Required","NA"))))),"")</f>
        <v/>
      </c>
    </row>
    <row r="2832" spans="14:89">
      <c r="N2832" t="s">
        <v>12771</v>
      </c>
      <c r="O2832" t="s">
        <v>12772</v>
      </c>
      <c r="P2832" t="s">
        <v>386</v>
      </c>
      <c r="Q2832" s="150" t="str">
        <f>IF(JRF!D2845="","",IF(IFERROR(VLOOKUP(JRF!D2845,Checks!N:P,3,0),0)="A","","Inactive account in Use"))</f>
        <v/>
      </c>
      <c r="R2832" t="str">
        <f>IFERROR(IF('Journal Template'!C3244="","",IF(IFERROR(VLOOKUP('Journal Template'!C3244,Checks!N:P,3,0),0)="A","","Inactive account in Use")),"")</f>
        <v/>
      </c>
      <c r="V2832" s="150" t="str">
        <f>IF(JRF!C2845="","",IF(IFERROR(VLOOKUP(JRF!C2845,Checks!S:U,3,0),0)="A","Entry with System fund Dept",""))</f>
        <v/>
      </c>
      <c r="W2832" t="str">
        <f>IFERROR(IF('Journal Template'!D3244="","",IF(IFERROR(VLOOKUP('Journal Template'!D3244,Checks!S:U,3,0),0)="A","Entry with System fund Dept","")),"")</f>
        <v/>
      </c>
      <c r="X2832" t="s">
        <v>4466</v>
      </c>
      <c r="Y2832" t="s">
        <v>386</v>
      </c>
      <c r="Z2832" t="s">
        <v>12773</v>
      </c>
      <c r="AA2832" t="s">
        <v>391</v>
      </c>
      <c r="AB2832" t="s">
        <v>125</v>
      </c>
      <c r="AC2832" s="150" t="str">
        <f>IFERROR(IF(JRF!C2845="","",IF(AND(VLOOKUP(JRF!C2845,X:AA,4,0)=JRF!B2845,VLOOKUP(JRF!C2845,X:Y,2,0)="A"),"","Inactive Dept Combo Error")),"Inactive Dept Combo Error")</f>
        <v/>
      </c>
      <c r="AD2832" t="str">
        <f>IFERROR(IF('Journal Template'!D3244="","",IF(AND(VLOOKUP('Journal Template'!D3244,X:AA,4,0)='Journal Template'!A3244,VLOOKUP('Journal Template'!D3244,X:Y,2,0)="A"),"","Inactive Dept Combo Error")),"")</f>
        <v/>
      </c>
      <c r="AK2832" s="150" t="str">
        <f>IF(JRF!B2845="","",IF(JRF!B2845=IFERROR(VLOOKUP(JRF!B2845,Checks!AI:AI,1,0),0),"Entry in Branch/Satellite BU's",""))</f>
        <v/>
      </c>
      <c r="AL2832" t="str">
        <f>IFERROR(IF('Journal Template'!A3244="","",IF('Journal Template'!A3244=IFERROR(VLOOKUP('Journal Template'!A3244,Checks!AI:AI,1,0),0),"Entry in Branch/Satellite BU's","")),"")</f>
        <v/>
      </c>
      <c r="AO2832" s="171"/>
      <c r="AP2832" s="171"/>
      <c r="AQ2832" s="171"/>
      <c r="AR2832" s="171"/>
      <c r="CI2832" t="str">
        <f>IF(JRF!F2845&gt;0,"",IF(JRF!B2845="","",IF(LEFT(JRF!B2845,1)=IFERROR(VLOOKUP(LEFT(JRF!B2845,1),$CF$2:$CF$5,1,0),0),"Product Code Required",IF(JRF!C2845="","",IF(JRF!C2845=IFERROR(VLOOKUP(JRF!C2845,$CH:$CH,1,0),0),"Product Code Required","NA")))))</f>
        <v/>
      </c>
      <c r="CJ2832" t="str">
        <f>IF(JRF!AV2845&gt;0,"",IF(JRF!Q2845="","",IF(LEFT(JRF!Q2845,1)=IFERROR(VLOOKUP(LEFT(JRF!Q2845,1),$CF$2:$CF$5,1,0),0),"Product Code Required",IF(JRF!V2845="","",IF(JRF!V2845=IFERROR(VLOOKUP(JRF!V2845,$CH:$CH,1,0),0),"Product Code Required","NA")))))</f>
        <v/>
      </c>
      <c r="CK2832" t="str">
        <f>IFERROR(IF(LEN('Journal Template'!F2843)&gt;0,"",IF('Journal Template'!A2843="","",IF(LEFT('Journal Template'!A2843,1)=IFERROR(VLOOKUP(LEFT('Journal Template'!A2843,1),Checks!$CF$2:$CF$5,1,0),0),"Product Code Required",IF('Journal Template'!D2843="","",IF('Journal Template'!D2843=IFERROR(VLOOKUP('Journal Template'!D2843,Checks!$CH:$CH,1,0),0),"Product Code Required","NA"))))),"")</f>
        <v/>
      </c>
    </row>
    <row r="2833" spans="14:89">
      <c r="N2833" t="s">
        <v>12774</v>
      </c>
      <c r="O2833" t="s">
        <v>12775</v>
      </c>
      <c r="P2833" t="s">
        <v>386</v>
      </c>
      <c r="Q2833" s="150" t="str">
        <f>IF(JRF!D2846="","",IF(IFERROR(VLOOKUP(JRF!D2846,Checks!N:P,3,0),0)="A","","Inactive account in Use"))</f>
        <v/>
      </c>
      <c r="R2833" t="str">
        <f>IFERROR(IF('Journal Template'!C3245="","",IF(IFERROR(VLOOKUP('Journal Template'!C3245,Checks!N:P,3,0),0)="A","","Inactive account in Use")),"")</f>
        <v/>
      </c>
      <c r="V2833" s="150" t="str">
        <f>IF(JRF!C2846="","",IF(IFERROR(VLOOKUP(JRF!C2846,Checks!S:U,3,0),0)="A","Entry with System fund Dept",""))</f>
        <v/>
      </c>
      <c r="W2833" t="str">
        <f>IFERROR(IF('Journal Template'!D3245="","",IF(IFERROR(VLOOKUP('Journal Template'!D3245,Checks!S:U,3,0),0)="A","Entry with System fund Dept","")),"")</f>
        <v/>
      </c>
      <c r="X2833" t="s">
        <v>12776</v>
      </c>
      <c r="Y2833" t="s">
        <v>389</v>
      </c>
      <c r="Z2833" t="s">
        <v>12777</v>
      </c>
      <c r="AA2833" t="s">
        <v>391</v>
      </c>
      <c r="AB2833" t="s">
        <v>125</v>
      </c>
      <c r="AC2833" s="150" t="str">
        <f>IFERROR(IF(JRF!C2846="","",IF(AND(VLOOKUP(JRF!C2846,X:AA,4,0)=JRF!B2846,VLOOKUP(JRF!C2846,X:Y,2,0)="A"),"","Inactive Dept Combo Error")),"Inactive Dept Combo Error")</f>
        <v/>
      </c>
      <c r="AD2833" t="str">
        <f>IFERROR(IF('Journal Template'!D3245="","",IF(AND(VLOOKUP('Journal Template'!D3245,X:AA,4,0)='Journal Template'!A3245,VLOOKUP('Journal Template'!D3245,X:Y,2,0)="A"),"","Inactive Dept Combo Error")),"")</f>
        <v/>
      </c>
      <c r="AK2833" s="150" t="str">
        <f>IF(JRF!B2846="","",IF(JRF!B2846=IFERROR(VLOOKUP(JRF!B2846,Checks!AI:AI,1,0),0),"Entry in Branch/Satellite BU's",""))</f>
        <v/>
      </c>
      <c r="AL2833" t="str">
        <f>IFERROR(IF('Journal Template'!A3245="","",IF('Journal Template'!A3245=IFERROR(VLOOKUP('Journal Template'!A3245,Checks!AI:AI,1,0),0),"Entry in Branch/Satellite BU's","")),"")</f>
        <v/>
      </c>
      <c r="AO2833" s="171"/>
      <c r="AP2833" s="171"/>
      <c r="AQ2833" s="171"/>
      <c r="AR2833" s="171"/>
      <c r="CI2833" t="str">
        <f>IF(JRF!F2846&gt;0,"",IF(JRF!B2846="","",IF(LEFT(JRF!B2846,1)=IFERROR(VLOOKUP(LEFT(JRF!B2846,1),$CF$2:$CF$5,1,0),0),"Product Code Required",IF(JRF!C2846="","",IF(JRF!C2846=IFERROR(VLOOKUP(JRF!C2846,$CH:$CH,1,0),0),"Product Code Required","NA")))))</f>
        <v/>
      </c>
      <c r="CJ2833" t="str">
        <f>IF(JRF!AV2846&gt;0,"",IF(JRF!Q2846="","",IF(LEFT(JRF!Q2846,1)=IFERROR(VLOOKUP(LEFT(JRF!Q2846,1),$CF$2:$CF$5,1,0),0),"Product Code Required",IF(JRF!V2846="","",IF(JRF!V2846=IFERROR(VLOOKUP(JRF!V2846,$CH:$CH,1,0),0),"Product Code Required","NA")))))</f>
        <v/>
      </c>
      <c r="CK2833" t="str">
        <f>IFERROR(IF(LEN('Journal Template'!F2844)&gt;0,"",IF('Journal Template'!A2844="","",IF(LEFT('Journal Template'!A2844,1)=IFERROR(VLOOKUP(LEFT('Journal Template'!A2844,1),Checks!$CF$2:$CF$5,1,0),0),"Product Code Required",IF('Journal Template'!D2844="","",IF('Journal Template'!D2844=IFERROR(VLOOKUP('Journal Template'!D2844,Checks!$CH:$CH,1,0),0),"Product Code Required","NA"))))),"")</f>
        <v/>
      </c>
    </row>
    <row r="2834" spans="14:89">
      <c r="N2834" t="s">
        <v>12778</v>
      </c>
      <c r="O2834" t="s">
        <v>12779</v>
      </c>
      <c r="P2834" t="s">
        <v>386</v>
      </c>
      <c r="Q2834" s="150" t="str">
        <f>IF(JRF!D2847="","",IF(IFERROR(VLOOKUP(JRF!D2847,Checks!N:P,3,0),0)="A","","Inactive account in Use"))</f>
        <v/>
      </c>
      <c r="R2834" t="str">
        <f>IFERROR(IF('Journal Template'!C3246="","",IF(IFERROR(VLOOKUP('Journal Template'!C3246,Checks!N:P,3,0),0)="A","","Inactive account in Use")),"")</f>
        <v/>
      </c>
      <c r="V2834" s="150" t="str">
        <f>IF(JRF!C2847="","",IF(IFERROR(VLOOKUP(JRF!C2847,Checks!S:U,3,0),0)="A","Entry with System fund Dept",""))</f>
        <v/>
      </c>
      <c r="W2834" t="str">
        <f>IFERROR(IF('Journal Template'!D3246="","",IF(IFERROR(VLOOKUP('Journal Template'!D3246,Checks!S:U,3,0),0)="A","Entry with System fund Dept","")),"")</f>
        <v/>
      </c>
      <c r="X2834" t="s">
        <v>1867</v>
      </c>
      <c r="Y2834" t="s">
        <v>386</v>
      </c>
      <c r="Z2834" t="s">
        <v>12780</v>
      </c>
      <c r="AA2834" t="s">
        <v>391</v>
      </c>
      <c r="AB2834" t="s">
        <v>125</v>
      </c>
      <c r="AC2834" s="150" t="str">
        <f>IFERROR(IF(JRF!C2847="","",IF(AND(VLOOKUP(JRF!C2847,X:AA,4,0)=JRF!B2847,VLOOKUP(JRF!C2847,X:Y,2,0)="A"),"","Inactive Dept Combo Error")),"Inactive Dept Combo Error")</f>
        <v/>
      </c>
      <c r="AD2834" t="str">
        <f>IFERROR(IF('Journal Template'!D3246="","",IF(AND(VLOOKUP('Journal Template'!D3246,X:AA,4,0)='Journal Template'!A3246,VLOOKUP('Journal Template'!D3246,X:Y,2,0)="A"),"","Inactive Dept Combo Error")),"")</f>
        <v/>
      </c>
      <c r="AK2834" s="150" t="str">
        <f>IF(JRF!B2847="","",IF(JRF!B2847=IFERROR(VLOOKUP(JRF!B2847,Checks!AI:AI,1,0),0),"Entry in Branch/Satellite BU's",""))</f>
        <v/>
      </c>
      <c r="AL2834" t="str">
        <f>IFERROR(IF('Journal Template'!A3246="","",IF('Journal Template'!A3246=IFERROR(VLOOKUP('Journal Template'!A3246,Checks!AI:AI,1,0),0),"Entry in Branch/Satellite BU's","")),"")</f>
        <v/>
      </c>
      <c r="AO2834" s="171"/>
      <c r="AP2834" s="171"/>
      <c r="AQ2834" s="171"/>
      <c r="AR2834" s="171"/>
      <c r="CI2834" t="str">
        <f>IF(JRF!F2847&gt;0,"",IF(JRF!B2847="","",IF(LEFT(JRF!B2847,1)=IFERROR(VLOOKUP(LEFT(JRF!B2847,1),$CF$2:$CF$5,1,0),0),"Product Code Required",IF(JRF!C2847="","",IF(JRF!C2847=IFERROR(VLOOKUP(JRF!C2847,$CH:$CH,1,0),0),"Product Code Required","NA")))))</f>
        <v/>
      </c>
      <c r="CJ2834" t="str">
        <f>IF(JRF!AV2847&gt;0,"",IF(JRF!Q2847="","",IF(LEFT(JRF!Q2847,1)=IFERROR(VLOOKUP(LEFT(JRF!Q2847,1),$CF$2:$CF$5,1,0),0),"Product Code Required",IF(JRF!V2847="","",IF(JRF!V2847=IFERROR(VLOOKUP(JRF!V2847,$CH:$CH,1,0),0),"Product Code Required","NA")))))</f>
        <v/>
      </c>
      <c r="CK2834" t="str">
        <f>IFERROR(IF(LEN('Journal Template'!F2845)&gt;0,"",IF('Journal Template'!A2845="","",IF(LEFT('Journal Template'!A2845,1)=IFERROR(VLOOKUP(LEFT('Journal Template'!A2845,1),Checks!$CF$2:$CF$5,1,0),0),"Product Code Required",IF('Journal Template'!D2845="","",IF('Journal Template'!D2845=IFERROR(VLOOKUP('Journal Template'!D2845,Checks!$CH:$CH,1,0),0),"Product Code Required","NA"))))),"")</f>
        <v/>
      </c>
    </row>
    <row r="2835" spans="14:89">
      <c r="N2835" t="s">
        <v>12781</v>
      </c>
      <c r="O2835" t="s">
        <v>12782</v>
      </c>
      <c r="P2835" t="s">
        <v>386</v>
      </c>
      <c r="Q2835" s="150" t="str">
        <f>IF(JRF!D2848="","",IF(IFERROR(VLOOKUP(JRF!D2848,Checks!N:P,3,0),0)="A","","Inactive account in Use"))</f>
        <v/>
      </c>
      <c r="R2835" t="str">
        <f>IFERROR(IF('Journal Template'!C3247="","",IF(IFERROR(VLOOKUP('Journal Template'!C3247,Checks!N:P,3,0),0)="A","","Inactive account in Use")),"")</f>
        <v/>
      </c>
      <c r="V2835" s="150" t="str">
        <f>IF(JRF!C2848="","",IF(IFERROR(VLOOKUP(JRF!C2848,Checks!S:U,3,0),0)="A","Entry with System fund Dept",""))</f>
        <v/>
      </c>
      <c r="W2835" t="str">
        <f>IFERROR(IF('Journal Template'!D3247="","",IF(IFERROR(VLOOKUP('Journal Template'!D3247,Checks!S:U,3,0),0)="A","Entry with System fund Dept","")),"")</f>
        <v/>
      </c>
      <c r="X2835" t="s">
        <v>4471</v>
      </c>
      <c r="Y2835" t="s">
        <v>386</v>
      </c>
      <c r="Z2835" t="s">
        <v>12783</v>
      </c>
      <c r="AA2835" t="s">
        <v>391</v>
      </c>
      <c r="AB2835" t="s">
        <v>125</v>
      </c>
      <c r="AC2835" s="150" t="str">
        <f>IFERROR(IF(JRF!C2848="","",IF(AND(VLOOKUP(JRF!C2848,X:AA,4,0)=JRF!B2848,VLOOKUP(JRF!C2848,X:Y,2,0)="A"),"","Inactive Dept Combo Error")),"Inactive Dept Combo Error")</f>
        <v/>
      </c>
      <c r="AD2835" t="str">
        <f>IFERROR(IF('Journal Template'!D3247="","",IF(AND(VLOOKUP('Journal Template'!D3247,X:AA,4,0)='Journal Template'!A3247,VLOOKUP('Journal Template'!D3247,X:Y,2,0)="A"),"","Inactive Dept Combo Error")),"")</f>
        <v/>
      </c>
      <c r="AK2835" s="150" t="str">
        <f>IF(JRF!B2848="","",IF(JRF!B2848=IFERROR(VLOOKUP(JRF!B2848,Checks!AI:AI,1,0),0),"Entry in Branch/Satellite BU's",""))</f>
        <v/>
      </c>
      <c r="AL2835" t="str">
        <f>IFERROR(IF('Journal Template'!A3247="","",IF('Journal Template'!A3247=IFERROR(VLOOKUP('Journal Template'!A3247,Checks!AI:AI,1,0),0),"Entry in Branch/Satellite BU's","")),"")</f>
        <v/>
      </c>
      <c r="AO2835" s="171"/>
      <c r="AP2835" s="171"/>
      <c r="AQ2835" s="171"/>
      <c r="AR2835" s="171"/>
      <c r="CI2835" t="str">
        <f>IF(JRF!F2848&gt;0,"",IF(JRF!B2848="","",IF(LEFT(JRF!B2848,1)=IFERROR(VLOOKUP(LEFT(JRF!B2848,1),$CF$2:$CF$5,1,0),0),"Product Code Required",IF(JRF!C2848="","",IF(JRF!C2848=IFERROR(VLOOKUP(JRF!C2848,$CH:$CH,1,0),0),"Product Code Required","NA")))))</f>
        <v/>
      </c>
      <c r="CJ2835" t="str">
        <f>IF(JRF!AV2848&gt;0,"",IF(JRF!Q2848="","",IF(LEFT(JRF!Q2848,1)=IFERROR(VLOOKUP(LEFT(JRF!Q2848,1),$CF$2:$CF$5,1,0),0),"Product Code Required",IF(JRF!V2848="","",IF(JRF!V2848=IFERROR(VLOOKUP(JRF!V2848,$CH:$CH,1,0),0),"Product Code Required","NA")))))</f>
        <v/>
      </c>
      <c r="CK2835" t="str">
        <f>IFERROR(IF(LEN('Journal Template'!F2846)&gt;0,"",IF('Journal Template'!A2846="","",IF(LEFT('Journal Template'!A2846,1)=IFERROR(VLOOKUP(LEFT('Journal Template'!A2846,1),Checks!$CF$2:$CF$5,1,0),0),"Product Code Required",IF('Journal Template'!D2846="","",IF('Journal Template'!D2846=IFERROR(VLOOKUP('Journal Template'!D2846,Checks!$CH:$CH,1,0),0),"Product Code Required","NA"))))),"")</f>
        <v/>
      </c>
    </row>
    <row r="2836" spans="14:89">
      <c r="N2836" t="s">
        <v>12784</v>
      </c>
      <c r="O2836" t="s">
        <v>12785</v>
      </c>
      <c r="P2836" t="s">
        <v>386</v>
      </c>
      <c r="Q2836" s="150" t="str">
        <f>IF(JRF!D2849="","",IF(IFERROR(VLOOKUP(JRF!D2849,Checks!N:P,3,0),0)="A","","Inactive account in Use"))</f>
        <v/>
      </c>
      <c r="R2836" t="str">
        <f>IFERROR(IF('Journal Template'!C3248="","",IF(IFERROR(VLOOKUP('Journal Template'!C3248,Checks!N:P,3,0),0)="A","","Inactive account in Use")),"")</f>
        <v/>
      </c>
      <c r="V2836" s="150" t="str">
        <f>IF(JRF!C2849="","",IF(IFERROR(VLOOKUP(JRF!C2849,Checks!S:U,3,0),0)="A","Entry with System fund Dept",""))</f>
        <v/>
      </c>
      <c r="W2836" t="str">
        <f>IFERROR(IF('Journal Template'!D3248="","",IF(IFERROR(VLOOKUP('Journal Template'!D3248,Checks!S:U,3,0),0)="A","Entry with System fund Dept","")),"")</f>
        <v/>
      </c>
      <c r="X2836" t="s">
        <v>12786</v>
      </c>
      <c r="Y2836" t="s">
        <v>389</v>
      </c>
      <c r="Z2836" t="s">
        <v>12787</v>
      </c>
      <c r="AA2836" t="s">
        <v>391</v>
      </c>
      <c r="AB2836" t="s">
        <v>125</v>
      </c>
      <c r="AC2836" s="150" t="str">
        <f>IFERROR(IF(JRF!C2849="","",IF(AND(VLOOKUP(JRF!C2849,X:AA,4,0)=JRF!B2849,VLOOKUP(JRF!C2849,X:Y,2,0)="A"),"","Inactive Dept Combo Error")),"Inactive Dept Combo Error")</f>
        <v/>
      </c>
      <c r="AD2836" t="str">
        <f>IFERROR(IF('Journal Template'!D3248="","",IF(AND(VLOOKUP('Journal Template'!D3248,X:AA,4,0)='Journal Template'!A3248,VLOOKUP('Journal Template'!D3248,X:Y,2,0)="A"),"","Inactive Dept Combo Error")),"")</f>
        <v/>
      </c>
      <c r="AK2836" s="150" t="str">
        <f>IF(JRF!B2849="","",IF(JRF!B2849=IFERROR(VLOOKUP(JRF!B2849,Checks!AI:AI,1,0),0),"Entry in Branch/Satellite BU's",""))</f>
        <v/>
      </c>
      <c r="AL2836" t="str">
        <f>IFERROR(IF('Journal Template'!A3248="","",IF('Journal Template'!A3248=IFERROR(VLOOKUP('Journal Template'!A3248,Checks!AI:AI,1,0),0),"Entry in Branch/Satellite BU's","")),"")</f>
        <v/>
      </c>
      <c r="AO2836" s="171"/>
      <c r="AP2836" s="171"/>
      <c r="AQ2836" s="171"/>
      <c r="AR2836" s="171"/>
      <c r="CI2836" t="str">
        <f>IF(JRF!F2849&gt;0,"",IF(JRF!B2849="","",IF(LEFT(JRF!B2849,1)=IFERROR(VLOOKUP(LEFT(JRF!B2849,1),$CF$2:$CF$5,1,0),0),"Product Code Required",IF(JRF!C2849="","",IF(JRF!C2849=IFERROR(VLOOKUP(JRF!C2849,$CH:$CH,1,0),0),"Product Code Required","NA")))))</f>
        <v/>
      </c>
      <c r="CJ2836" t="str">
        <f>IF(JRF!AV2849&gt;0,"",IF(JRF!Q2849="","",IF(LEFT(JRF!Q2849,1)=IFERROR(VLOOKUP(LEFT(JRF!Q2849,1),$CF$2:$CF$5,1,0),0),"Product Code Required",IF(JRF!V2849="","",IF(JRF!V2849=IFERROR(VLOOKUP(JRF!V2849,$CH:$CH,1,0),0),"Product Code Required","NA")))))</f>
        <v/>
      </c>
      <c r="CK2836" t="str">
        <f>IFERROR(IF(LEN('Journal Template'!F2847)&gt;0,"",IF('Journal Template'!A2847="","",IF(LEFT('Journal Template'!A2847,1)=IFERROR(VLOOKUP(LEFT('Journal Template'!A2847,1),Checks!$CF$2:$CF$5,1,0),0),"Product Code Required",IF('Journal Template'!D2847="","",IF('Journal Template'!D2847=IFERROR(VLOOKUP('Journal Template'!D2847,Checks!$CH:$CH,1,0),0),"Product Code Required","NA"))))),"")</f>
        <v/>
      </c>
    </row>
    <row r="2837" spans="14:89">
      <c r="N2837" t="s">
        <v>12788</v>
      </c>
      <c r="O2837" t="s">
        <v>12789</v>
      </c>
      <c r="P2837" t="s">
        <v>386</v>
      </c>
      <c r="Q2837" s="150" t="str">
        <f>IF(JRF!D2850="","",IF(IFERROR(VLOOKUP(JRF!D2850,Checks!N:P,3,0),0)="A","","Inactive account in Use"))</f>
        <v/>
      </c>
      <c r="R2837" t="str">
        <f>IFERROR(IF('Journal Template'!C3249="","",IF(IFERROR(VLOOKUP('Journal Template'!C3249,Checks!N:P,3,0),0)="A","","Inactive account in Use")),"")</f>
        <v/>
      </c>
      <c r="V2837" s="150" t="str">
        <f>IF(JRF!C2850="","",IF(IFERROR(VLOOKUP(JRF!C2850,Checks!S:U,3,0),0)="A","Entry with System fund Dept",""))</f>
        <v/>
      </c>
      <c r="W2837" t="str">
        <f>IFERROR(IF('Journal Template'!D3249="","",IF(IFERROR(VLOOKUP('Journal Template'!D3249,Checks!S:U,3,0),0)="A","Entry with System fund Dept","")),"")</f>
        <v/>
      </c>
      <c r="X2837" t="s">
        <v>12790</v>
      </c>
      <c r="Y2837" t="s">
        <v>389</v>
      </c>
      <c r="Z2837" t="s">
        <v>12791</v>
      </c>
      <c r="AA2837" t="s">
        <v>391</v>
      </c>
      <c r="AB2837" t="s">
        <v>125</v>
      </c>
      <c r="AC2837" s="150" t="str">
        <f>IFERROR(IF(JRF!C2850="","",IF(AND(VLOOKUP(JRF!C2850,X:AA,4,0)=JRF!B2850,VLOOKUP(JRF!C2850,X:Y,2,0)="A"),"","Inactive Dept Combo Error")),"Inactive Dept Combo Error")</f>
        <v/>
      </c>
      <c r="AD2837" t="str">
        <f>IFERROR(IF('Journal Template'!D3249="","",IF(AND(VLOOKUP('Journal Template'!D3249,X:AA,4,0)='Journal Template'!A3249,VLOOKUP('Journal Template'!D3249,X:Y,2,0)="A"),"","Inactive Dept Combo Error")),"")</f>
        <v/>
      </c>
      <c r="AK2837" s="150" t="str">
        <f>IF(JRF!B2850="","",IF(JRF!B2850=IFERROR(VLOOKUP(JRF!B2850,Checks!AI:AI,1,0),0),"Entry in Branch/Satellite BU's",""))</f>
        <v/>
      </c>
      <c r="AL2837" t="str">
        <f>IFERROR(IF('Journal Template'!A3249="","",IF('Journal Template'!A3249=IFERROR(VLOOKUP('Journal Template'!A3249,Checks!AI:AI,1,0),0),"Entry in Branch/Satellite BU's","")),"")</f>
        <v/>
      </c>
      <c r="AO2837" s="171"/>
      <c r="AP2837" s="171"/>
      <c r="AQ2837" s="171"/>
      <c r="AR2837" s="171"/>
      <c r="CI2837" t="str">
        <f>IF(JRF!F2850&gt;0,"",IF(JRF!B2850="","",IF(LEFT(JRF!B2850,1)=IFERROR(VLOOKUP(LEFT(JRF!B2850,1),$CF$2:$CF$5,1,0),0),"Product Code Required",IF(JRF!C2850="","",IF(JRF!C2850=IFERROR(VLOOKUP(JRF!C2850,$CH:$CH,1,0),0),"Product Code Required","NA")))))</f>
        <v/>
      </c>
      <c r="CJ2837" t="str">
        <f>IF(JRF!AV2850&gt;0,"",IF(JRF!Q2850="","",IF(LEFT(JRF!Q2850,1)=IFERROR(VLOOKUP(LEFT(JRF!Q2850,1),$CF$2:$CF$5,1,0),0),"Product Code Required",IF(JRF!V2850="","",IF(JRF!V2850=IFERROR(VLOOKUP(JRF!V2850,$CH:$CH,1,0),0),"Product Code Required","NA")))))</f>
        <v/>
      </c>
      <c r="CK2837" t="str">
        <f>IFERROR(IF(LEN('Journal Template'!F2848)&gt;0,"",IF('Journal Template'!A2848="","",IF(LEFT('Journal Template'!A2848,1)=IFERROR(VLOOKUP(LEFT('Journal Template'!A2848,1),Checks!$CF$2:$CF$5,1,0),0),"Product Code Required",IF('Journal Template'!D2848="","",IF('Journal Template'!D2848=IFERROR(VLOOKUP('Journal Template'!D2848,Checks!$CH:$CH,1,0),0),"Product Code Required","NA"))))),"")</f>
        <v/>
      </c>
    </row>
    <row r="2838" spans="14:89">
      <c r="N2838" t="s">
        <v>12792</v>
      </c>
      <c r="O2838" t="s">
        <v>11504</v>
      </c>
      <c r="P2838" t="s">
        <v>389</v>
      </c>
      <c r="Q2838" s="150" t="str">
        <f>IF(JRF!D2851="","",IF(IFERROR(VLOOKUP(JRF!D2851,Checks!N:P,3,0),0)="A","","Inactive account in Use"))</f>
        <v/>
      </c>
      <c r="R2838" t="str">
        <f>IFERROR(IF('Journal Template'!C3250="","",IF(IFERROR(VLOOKUP('Journal Template'!C3250,Checks!N:P,3,0),0)="A","","Inactive account in Use")),"")</f>
        <v/>
      </c>
      <c r="V2838" s="150" t="str">
        <f>IF(JRF!C2851="","",IF(IFERROR(VLOOKUP(JRF!C2851,Checks!S:U,3,0),0)="A","Entry with System fund Dept",""))</f>
        <v/>
      </c>
      <c r="W2838" t="str">
        <f>IFERROR(IF('Journal Template'!D3250="","",IF(IFERROR(VLOOKUP('Journal Template'!D3250,Checks!S:U,3,0),0)="A","Entry with System fund Dept","")),"")</f>
        <v/>
      </c>
      <c r="X2838" t="s">
        <v>4476</v>
      </c>
      <c r="Y2838" t="s">
        <v>386</v>
      </c>
      <c r="Z2838" t="s">
        <v>12793</v>
      </c>
      <c r="AA2838" t="s">
        <v>391</v>
      </c>
      <c r="AB2838" t="s">
        <v>125</v>
      </c>
      <c r="AC2838" s="150" t="str">
        <f>IFERROR(IF(JRF!C2851="","",IF(AND(VLOOKUP(JRF!C2851,X:AA,4,0)=JRF!B2851,VLOOKUP(JRF!C2851,X:Y,2,0)="A"),"","Inactive Dept Combo Error")),"Inactive Dept Combo Error")</f>
        <v/>
      </c>
      <c r="AD2838" t="str">
        <f>IFERROR(IF('Journal Template'!D3250="","",IF(AND(VLOOKUP('Journal Template'!D3250,X:AA,4,0)='Journal Template'!A3250,VLOOKUP('Journal Template'!D3250,X:Y,2,0)="A"),"","Inactive Dept Combo Error")),"")</f>
        <v/>
      </c>
      <c r="AK2838" s="150" t="str">
        <f>IF(JRF!B2851="","",IF(JRF!B2851=IFERROR(VLOOKUP(JRF!B2851,Checks!AI:AI,1,0),0),"Entry in Branch/Satellite BU's",""))</f>
        <v/>
      </c>
      <c r="AL2838" t="str">
        <f>IFERROR(IF('Journal Template'!A3250="","",IF('Journal Template'!A3250=IFERROR(VLOOKUP('Journal Template'!A3250,Checks!AI:AI,1,0),0),"Entry in Branch/Satellite BU's","")),"")</f>
        <v/>
      </c>
      <c r="AO2838" s="171"/>
      <c r="AP2838" s="171"/>
      <c r="AQ2838" s="171"/>
      <c r="AR2838" s="171"/>
      <c r="CI2838" t="str">
        <f>IF(JRF!F2851&gt;0,"",IF(JRF!B2851="","",IF(LEFT(JRF!B2851,1)=IFERROR(VLOOKUP(LEFT(JRF!B2851,1),$CF$2:$CF$5,1,0),0),"Product Code Required",IF(JRF!C2851="","",IF(JRF!C2851=IFERROR(VLOOKUP(JRF!C2851,$CH:$CH,1,0),0),"Product Code Required","NA")))))</f>
        <v/>
      </c>
      <c r="CJ2838" t="str">
        <f>IF(JRF!AV2851&gt;0,"",IF(JRF!Q2851="","",IF(LEFT(JRF!Q2851,1)=IFERROR(VLOOKUP(LEFT(JRF!Q2851,1),$CF$2:$CF$5,1,0),0),"Product Code Required",IF(JRF!V2851="","",IF(JRF!V2851=IFERROR(VLOOKUP(JRF!V2851,$CH:$CH,1,0),0),"Product Code Required","NA")))))</f>
        <v/>
      </c>
      <c r="CK2838" t="str">
        <f>IFERROR(IF(LEN('Journal Template'!F2849)&gt;0,"",IF('Journal Template'!A2849="","",IF(LEFT('Journal Template'!A2849,1)=IFERROR(VLOOKUP(LEFT('Journal Template'!A2849,1),Checks!$CF$2:$CF$5,1,0),0),"Product Code Required",IF('Journal Template'!D2849="","",IF('Journal Template'!D2849=IFERROR(VLOOKUP('Journal Template'!D2849,Checks!$CH:$CH,1,0),0),"Product Code Required","NA"))))),"")</f>
        <v/>
      </c>
    </row>
    <row r="2839" spans="14:89">
      <c r="N2839" t="s">
        <v>12794</v>
      </c>
      <c r="O2839" t="s">
        <v>11512</v>
      </c>
      <c r="P2839" t="s">
        <v>389</v>
      </c>
      <c r="Q2839" s="150" t="str">
        <f>IF(JRF!D2852="","",IF(IFERROR(VLOOKUP(JRF!D2852,Checks!N:P,3,0),0)="A","","Inactive account in Use"))</f>
        <v/>
      </c>
      <c r="R2839" t="str">
        <f>IFERROR(IF('Journal Template'!C3251="","",IF(IFERROR(VLOOKUP('Journal Template'!C3251,Checks!N:P,3,0),0)="A","","Inactive account in Use")),"")</f>
        <v/>
      </c>
      <c r="V2839" s="150" t="str">
        <f>IF(JRF!C2852="","",IF(IFERROR(VLOOKUP(JRF!C2852,Checks!S:U,3,0),0)="A","Entry with System fund Dept",""))</f>
        <v/>
      </c>
      <c r="W2839" t="str">
        <f>IFERROR(IF('Journal Template'!D3251="","",IF(IFERROR(VLOOKUP('Journal Template'!D3251,Checks!S:U,3,0),0)="A","Entry with System fund Dept","")),"")</f>
        <v/>
      </c>
      <c r="X2839" t="s">
        <v>4481</v>
      </c>
      <c r="Y2839" t="s">
        <v>386</v>
      </c>
      <c r="Z2839" t="s">
        <v>12795</v>
      </c>
      <c r="AA2839" t="s">
        <v>391</v>
      </c>
      <c r="AB2839" t="s">
        <v>125</v>
      </c>
      <c r="AC2839" s="150" t="str">
        <f>IFERROR(IF(JRF!C2852="","",IF(AND(VLOOKUP(JRF!C2852,X:AA,4,0)=JRF!B2852,VLOOKUP(JRF!C2852,X:Y,2,0)="A"),"","Inactive Dept Combo Error")),"Inactive Dept Combo Error")</f>
        <v/>
      </c>
      <c r="AD2839" t="str">
        <f>IFERROR(IF('Journal Template'!D3251="","",IF(AND(VLOOKUP('Journal Template'!D3251,X:AA,4,0)='Journal Template'!A3251,VLOOKUP('Journal Template'!D3251,X:Y,2,0)="A"),"","Inactive Dept Combo Error")),"")</f>
        <v/>
      </c>
      <c r="AK2839" s="150" t="str">
        <f>IF(JRF!B2852="","",IF(JRF!B2852=IFERROR(VLOOKUP(JRF!B2852,Checks!AI:AI,1,0),0),"Entry in Branch/Satellite BU's",""))</f>
        <v/>
      </c>
      <c r="AL2839" t="str">
        <f>IFERROR(IF('Journal Template'!A3251="","",IF('Journal Template'!A3251=IFERROR(VLOOKUP('Journal Template'!A3251,Checks!AI:AI,1,0),0),"Entry in Branch/Satellite BU's","")),"")</f>
        <v/>
      </c>
      <c r="AO2839" s="171"/>
      <c r="AP2839" s="171"/>
      <c r="AQ2839" s="171"/>
      <c r="AR2839" s="171"/>
      <c r="CI2839" t="str">
        <f>IF(JRF!F2852&gt;0,"",IF(JRF!B2852="","",IF(LEFT(JRF!B2852,1)=IFERROR(VLOOKUP(LEFT(JRF!B2852,1),$CF$2:$CF$5,1,0),0),"Product Code Required",IF(JRF!C2852="","",IF(JRF!C2852=IFERROR(VLOOKUP(JRF!C2852,$CH:$CH,1,0),0),"Product Code Required","NA")))))</f>
        <v/>
      </c>
      <c r="CJ2839" t="str">
        <f>IF(JRF!AV2852&gt;0,"",IF(JRF!Q2852="","",IF(LEFT(JRF!Q2852,1)=IFERROR(VLOOKUP(LEFT(JRF!Q2852,1),$CF$2:$CF$5,1,0),0),"Product Code Required",IF(JRF!V2852="","",IF(JRF!V2852=IFERROR(VLOOKUP(JRF!V2852,$CH:$CH,1,0),0),"Product Code Required","NA")))))</f>
        <v/>
      </c>
      <c r="CK2839" t="str">
        <f>IFERROR(IF(LEN('Journal Template'!F2850)&gt;0,"",IF('Journal Template'!A2850="","",IF(LEFT('Journal Template'!A2850,1)=IFERROR(VLOOKUP(LEFT('Journal Template'!A2850,1),Checks!$CF$2:$CF$5,1,0),0),"Product Code Required",IF('Journal Template'!D2850="","",IF('Journal Template'!D2850=IFERROR(VLOOKUP('Journal Template'!D2850,Checks!$CH:$CH,1,0),0),"Product Code Required","NA"))))),"")</f>
        <v/>
      </c>
    </row>
    <row r="2840" spans="14:89">
      <c r="N2840" t="s">
        <v>12796</v>
      </c>
      <c r="O2840" t="s">
        <v>11520</v>
      </c>
      <c r="P2840" t="s">
        <v>389</v>
      </c>
      <c r="Q2840" s="150" t="str">
        <f>IF(JRF!D2853="","",IF(IFERROR(VLOOKUP(JRF!D2853,Checks!N:P,3,0),0)="A","","Inactive account in Use"))</f>
        <v/>
      </c>
      <c r="R2840" t="str">
        <f>IFERROR(IF('Journal Template'!C3252="","",IF(IFERROR(VLOOKUP('Journal Template'!C3252,Checks!N:P,3,0),0)="A","","Inactive account in Use")),"")</f>
        <v/>
      </c>
      <c r="V2840" s="150" t="str">
        <f>IF(JRF!C2853="","",IF(IFERROR(VLOOKUP(JRF!C2853,Checks!S:U,3,0),0)="A","Entry with System fund Dept",""))</f>
        <v/>
      </c>
      <c r="W2840" t="str">
        <f>IFERROR(IF('Journal Template'!D3252="","",IF(IFERROR(VLOOKUP('Journal Template'!D3252,Checks!S:U,3,0),0)="A","Entry with System fund Dept","")),"")</f>
        <v/>
      </c>
      <c r="X2840" t="s">
        <v>4486</v>
      </c>
      <c r="Y2840" t="s">
        <v>386</v>
      </c>
      <c r="Z2840" t="s">
        <v>12797</v>
      </c>
      <c r="AA2840" t="s">
        <v>391</v>
      </c>
      <c r="AB2840" t="s">
        <v>125</v>
      </c>
      <c r="AC2840" s="150" t="str">
        <f>IFERROR(IF(JRF!C2853="","",IF(AND(VLOOKUP(JRF!C2853,X:AA,4,0)=JRF!B2853,VLOOKUP(JRF!C2853,X:Y,2,0)="A"),"","Inactive Dept Combo Error")),"Inactive Dept Combo Error")</f>
        <v/>
      </c>
      <c r="AD2840" t="str">
        <f>IFERROR(IF('Journal Template'!D3252="","",IF(AND(VLOOKUP('Journal Template'!D3252,X:AA,4,0)='Journal Template'!A3252,VLOOKUP('Journal Template'!D3252,X:Y,2,0)="A"),"","Inactive Dept Combo Error")),"")</f>
        <v/>
      </c>
      <c r="AK2840" s="150" t="str">
        <f>IF(JRF!B2853="","",IF(JRF!B2853=IFERROR(VLOOKUP(JRF!B2853,Checks!AI:AI,1,0),0),"Entry in Branch/Satellite BU's",""))</f>
        <v/>
      </c>
      <c r="AL2840" t="str">
        <f>IFERROR(IF('Journal Template'!A3252="","",IF('Journal Template'!A3252=IFERROR(VLOOKUP('Journal Template'!A3252,Checks!AI:AI,1,0),0),"Entry in Branch/Satellite BU's","")),"")</f>
        <v/>
      </c>
      <c r="AO2840" s="171"/>
      <c r="AP2840" s="171"/>
      <c r="AQ2840" s="171"/>
      <c r="AR2840" s="171"/>
      <c r="CI2840" t="str">
        <f>IF(JRF!F2853&gt;0,"",IF(JRF!B2853="","",IF(LEFT(JRF!B2853,1)=IFERROR(VLOOKUP(LEFT(JRF!B2853,1),$CF$2:$CF$5,1,0),0),"Product Code Required",IF(JRF!C2853="","",IF(JRF!C2853=IFERROR(VLOOKUP(JRF!C2853,$CH:$CH,1,0),0),"Product Code Required","NA")))))</f>
        <v/>
      </c>
      <c r="CJ2840" t="str">
        <f>IF(JRF!AV2853&gt;0,"",IF(JRF!Q2853="","",IF(LEFT(JRF!Q2853,1)=IFERROR(VLOOKUP(LEFT(JRF!Q2853,1),$CF$2:$CF$5,1,0),0),"Product Code Required",IF(JRF!V2853="","",IF(JRF!V2853=IFERROR(VLOOKUP(JRF!V2853,$CH:$CH,1,0),0),"Product Code Required","NA")))))</f>
        <v/>
      </c>
      <c r="CK2840" t="str">
        <f>IFERROR(IF(LEN('Journal Template'!F2851)&gt;0,"",IF('Journal Template'!A2851="","",IF(LEFT('Journal Template'!A2851,1)=IFERROR(VLOOKUP(LEFT('Journal Template'!A2851,1),Checks!$CF$2:$CF$5,1,0),0),"Product Code Required",IF('Journal Template'!D2851="","",IF('Journal Template'!D2851=IFERROR(VLOOKUP('Journal Template'!D2851,Checks!$CH:$CH,1,0),0),"Product Code Required","NA"))))),"")</f>
        <v/>
      </c>
    </row>
    <row r="2841" spans="14:89">
      <c r="N2841" t="s">
        <v>12798</v>
      </c>
      <c r="O2841" t="s">
        <v>11528</v>
      </c>
      <c r="P2841" t="s">
        <v>389</v>
      </c>
      <c r="Q2841" s="150" t="str">
        <f>IF(JRF!D2854="","",IF(IFERROR(VLOOKUP(JRF!D2854,Checks!N:P,3,0),0)="A","","Inactive account in Use"))</f>
        <v/>
      </c>
      <c r="R2841" t="str">
        <f>IFERROR(IF('Journal Template'!C3253="","",IF(IFERROR(VLOOKUP('Journal Template'!C3253,Checks!N:P,3,0),0)="A","","Inactive account in Use")),"")</f>
        <v/>
      </c>
      <c r="V2841" s="150" t="str">
        <f>IF(JRF!C2854="","",IF(IFERROR(VLOOKUP(JRF!C2854,Checks!S:U,3,0),0)="A","Entry with System fund Dept",""))</f>
        <v/>
      </c>
      <c r="W2841" t="str">
        <f>IFERROR(IF('Journal Template'!D3253="","",IF(IFERROR(VLOOKUP('Journal Template'!D3253,Checks!S:U,3,0),0)="A","Entry with System fund Dept","")),"")</f>
        <v/>
      </c>
      <c r="X2841" t="s">
        <v>1870</v>
      </c>
      <c r="Y2841" t="s">
        <v>386</v>
      </c>
      <c r="Z2841" t="s">
        <v>12799</v>
      </c>
      <c r="AA2841" t="s">
        <v>391</v>
      </c>
      <c r="AB2841" t="s">
        <v>125</v>
      </c>
      <c r="AC2841" s="150" t="str">
        <f>IFERROR(IF(JRF!C2854="","",IF(AND(VLOOKUP(JRF!C2854,X:AA,4,0)=JRF!B2854,VLOOKUP(JRF!C2854,X:Y,2,0)="A"),"","Inactive Dept Combo Error")),"Inactive Dept Combo Error")</f>
        <v/>
      </c>
      <c r="AD2841" t="str">
        <f>IFERROR(IF('Journal Template'!D3253="","",IF(AND(VLOOKUP('Journal Template'!D3253,X:AA,4,0)='Journal Template'!A3253,VLOOKUP('Journal Template'!D3253,X:Y,2,0)="A"),"","Inactive Dept Combo Error")),"")</f>
        <v/>
      </c>
      <c r="AK2841" s="150" t="str">
        <f>IF(JRF!B2854="","",IF(JRF!B2854=IFERROR(VLOOKUP(JRF!B2854,Checks!AI:AI,1,0),0),"Entry in Branch/Satellite BU's",""))</f>
        <v/>
      </c>
      <c r="AL2841" t="str">
        <f>IFERROR(IF('Journal Template'!A3253="","",IF('Journal Template'!A3253=IFERROR(VLOOKUP('Journal Template'!A3253,Checks!AI:AI,1,0),0),"Entry in Branch/Satellite BU's","")),"")</f>
        <v/>
      </c>
      <c r="AO2841" s="171"/>
      <c r="AP2841" s="171"/>
      <c r="AQ2841" s="171"/>
      <c r="AR2841" s="171"/>
      <c r="CI2841" t="str">
        <f>IF(JRF!F2854&gt;0,"",IF(JRF!B2854="","",IF(LEFT(JRF!B2854,1)=IFERROR(VLOOKUP(LEFT(JRF!B2854,1),$CF$2:$CF$5,1,0),0),"Product Code Required",IF(JRF!C2854="","",IF(JRF!C2854=IFERROR(VLOOKUP(JRF!C2854,$CH:$CH,1,0),0),"Product Code Required","NA")))))</f>
        <v/>
      </c>
      <c r="CJ2841" t="str">
        <f>IF(JRF!AV2854&gt;0,"",IF(JRF!Q2854="","",IF(LEFT(JRF!Q2854,1)=IFERROR(VLOOKUP(LEFT(JRF!Q2854,1),$CF$2:$CF$5,1,0),0),"Product Code Required",IF(JRF!V2854="","",IF(JRF!V2854=IFERROR(VLOOKUP(JRF!V2854,$CH:$CH,1,0),0),"Product Code Required","NA")))))</f>
        <v/>
      </c>
      <c r="CK2841" t="str">
        <f>IFERROR(IF(LEN('Journal Template'!F2852)&gt;0,"",IF('Journal Template'!A2852="","",IF(LEFT('Journal Template'!A2852,1)=IFERROR(VLOOKUP(LEFT('Journal Template'!A2852,1),Checks!$CF$2:$CF$5,1,0),0),"Product Code Required",IF('Journal Template'!D2852="","",IF('Journal Template'!D2852=IFERROR(VLOOKUP('Journal Template'!D2852,Checks!$CH:$CH,1,0),0),"Product Code Required","NA"))))),"")</f>
        <v/>
      </c>
    </row>
    <row r="2842" spans="14:89">
      <c r="N2842" t="s">
        <v>12800</v>
      </c>
      <c r="O2842" t="s">
        <v>12801</v>
      </c>
      <c r="P2842" t="s">
        <v>386</v>
      </c>
      <c r="Q2842" s="150" t="str">
        <f>IF(JRF!D2855="","",IF(IFERROR(VLOOKUP(JRF!D2855,Checks!N:P,3,0),0)="A","","Inactive account in Use"))</f>
        <v/>
      </c>
      <c r="R2842" t="str">
        <f>IFERROR(IF('Journal Template'!C3254="","",IF(IFERROR(VLOOKUP('Journal Template'!C3254,Checks!N:P,3,0),0)="A","","Inactive account in Use")),"")</f>
        <v/>
      </c>
      <c r="V2842" s="150" t="str">
        <f>IF(JRF!C2855="","",IF(IFERROR(VLOOKUP(JRF!C2855,Checks!S:U,3,0),0)="A","Entry with System fund Dept",""))</f>
        <v/>
      </c>
      <c r="W2842" t="str">
        <f>IFERROR(IF('Journal Template'!D3254="","",IF(IFERROR(VLOOKUP('Journal Template'!D3254,Checks!S:U,3,0),0)="A","Entry with System fund Dept","")),"")</f>
        <v/>
      </c>
      <c r="X2842" t="s">
        <v>12802</v>
      </c>
      <c r="Y2842" t="s">
        <v>389</v>
      </c>
      <c r="Z2842" t="s">
        <v>12803</v>
      </c>
      <c r="AA2842" t="s">
        <v>391</v>
      </c>
      <c r="AB2842" t="s">
        <v>125</v>
      </c>
      <c r="AC2842" s="150" t="str">
        <f>IFERROR(IF(JRF!C2855="","",IF(AND(VLOOKUP(JRF!C2855,X:AA,4,0)=JRF!B2855,VLOOKUP(JRF!C2855,X:Y,2,0)="A"),"","Inactive Dept Combo Error")),"Inactive Dept Combo Error")</f>
        <v/>
      </c>
      <c r="AD2842" t="str">
        <f>IFERROR(IF('Journal Template'!D3254="","",IF(AND(VLOOKUP('Journal Template'!D3254,X:AA,4,0)='Journal Template'!A3254,VLOOKUP('Journal Template'!D3254,X:Y,2,0)="A"),"","Inactive Dept Combo Error")),"")</f>
        <v/>
      </c>
      <c r="AK2842" s="150" t="str">
        <f>IF(JRF!B2855="","",IF(JRF!B2855=IFERROR(VLOOKUP(JRF!B2855,Checks!AI:AI,1,0),0),"Entry in Branch/Satellite BU's",""))</f>
        <v/>
      </c>
      <c r="AL2842" t="str">
        <f>IFERROR(IF('Journal Template'!A3254="","",IF('Journal Template'!A3254=IFERROR(VLOOKUP('Journal Template'!A3254,Checks!AI:AI,1,0),0),"Entry in Branch/Satellite BU's","")),"")</f>
        <v/>
      </c>
      <c r="AO2842" s="171"/>
      <c r="AP2842" s="171"/>
      <c r="AQ2842" s="171"/>
      <c r="AR2842" s="171"/>
      <c r="CI2842" t="str">
        <f>IF(JRF!F2855&gt;0,"",IF(JRF!B2855="","",IF(LEFT(JRF!B2855,1)=IFERROR(VLOOKUP(LEFT(JRF!B2855,1),$CF$2:$CF$5,1,0),0),"Product Code Required",IF(JRF!C2855="","",IF(JRF!C2855=IFERROR(VLOOKUP(JRF!C2855,$CH:$CH,1,0),0),"Product Code Required","NA")))))</f>
        <v/>
      </c>
      <c r="CJ2842" t="str">
        <f>IF(JRF!AV2855&gt;0,"",IF(JRF!Q2855="","",IF(LEFT(JRF!Q2855,1)=IFERROR(VLOOKUP(LEFT(JRF!Q2855,1),$CF$2:$CF$5,1,0),0),"Product Code Required",IF(JRF!V2855="","",IF(JRF!V2855=IFERROR(VLOOKUP(JRF!V2855,$CH:$CH,1,0),0),"Product Code Required","NA")))))</f>
        <v/>
      </c>
      <c r="CK2842" t="str">
        <f>IFERROR(IF(LEN('Journal Template'!F2853)&gt;0,"",IF('Journal Template'!A2853="","",IF(LEFT('Journal Template'!A2853,1)=IFERROR(VLOOKUP(LEFT('Journal Template'!A2853,1),Checks!$CF$2:$CF$5,1,0),0),"Product Code Required",IF('Journal Template'!D2853="","",IF('Journal Template'!D2853=IFERROR(VLOOKUP('Journal Template'!D2853,Checks!$CH:$CH,1,0),0),"Product Code Required","NA"))))),"")</f>
        <v/>
      </c>
    </row>
    <row r="2843" spans="14:89">
      <c r="N2843" t="s">
        <v>12804</v>
      </c>
      <c r="O2843" t="s">
        <v>12805</v>
      </c>
      <c r="P2843" t="s">
        <v>386</v>
      </c>
      <c r="Q2843" s="150" t="str">
        <f>IF(JRF!D2856="","",IF(IFERROR(VLOOKUP(JRF!D2856,Checks!N:P,3,0),0)="A","","Inactive account in Use"))</f>
        <v/>
      </c>
      <c r="R2843" t="str">
        <f>IFERROR(IF('Journal Template'!C3255="","",IF(IFERROR(VLOOKUP('Journal Template'!C3255,Checks!N:P,3,0),0)="A","","Inactive account in Use")),"")</f>
        <v/>
      </c>
      <c r="V2843" s="150" t="str">
        <f>IF(JRF!C2856="","",IF(IFERROR(VLOOKUP(JRF!C2856,Checks!S:U,3,0),0)="A","Entry with System fund Dept",""))</f>
        <v/>
      </c>
      <c r="W2843" t="str">
        <f>IFERROR(IF('Journal Template'!D3255="","",IF(IFERROR(VLOOKUP('Journal Template'!D3255,Checks!S:U,3,0),0)="A","Entry with System fund Dept","")),"")</f>
        <v/>
      </c>
      <c r="X2843" t="s">
        <v>12806</v>
      </c>
      <c r="Y2843" t="s">
        <v>389</v>
      </c>
      <c r="Z2843" t="s">
        <v>12807</v>
      </c>
      <c r="AA2843" t="s">
        <v>391</v>
      </c>
      <c r="AB2843" t="s">
        <v>125</v>
      </c>
      <c r="AC2843" s="150" t="str">
        <f>IFERROR(IF(JRF!C2856="","",IF(AND(VLOOKUP(JRF!C2856,X:AA,4,0)=JRF!B2856,VLOOKUP(JRF!C2856,X:Y,2,0)="A"),"","Inactive Dept Combo Error")),"Inactive Dept Combo Error")</f>
        <v/>
      </c>
      <c r="AD2843" t="str">
        <f>IFERROR(IF('Journal Template'!D3255="","",IF(AND(VLOOKUP('Journal Template'!D3255,X:AA,4,0)='Journal Template'!A3255,VLOOKUP('Journal Template'!D3255,X:Y,2,0)="A"),"","Inactive Dept Combo Error")),"")</f>
        <v/>
      </c>
      <c r="AK2843" s="150" t="str">
        <f>IF(JRF!B2856="","",IF(JRF!B2856=IFERROR(VLOOKUP(JRF!B2856,Checks!AI:AI,1,0),0),"Entry in Branch/Satellite BU's",""))</f>
        <v/>
      </c>
      <c r="AL2843" t="str">
        <f>IFERROR(IF('Journal Template'!A3255="","",IF('Journal Template'!A3255=IFERROR(VLOOKUP('Journal Template'!A3255,Checks!AI:AI,1,0),0),"Entry in Branch/Satellite BU's","")),"")</f>
        <v/>
      </c>
      <c r="AO2843" s="171"/>
      <c r="AP2843" s="171"/>
      <c r="AQ2843" s="171"/>
      <c r="AR2843" s="171"/>
      <c r="CI2843" t="str">
        <f>IF(JRF!F2856&gt;0,"",IF(JRF!B2856="","",IF(LEFT(JRF!B2856,1)=IFERROR(VLOOKUP(LEFT(JRF!B2856,1),$CF$2:$CF$5,1,0),0),"Product Code Required",IF(JRF!C2856="","",IF(JRF!C2856=IFERROR(VLOOKUP(JRF!C2856,$CH:$CH,1,0),0),"Product Code Required","NA")))))</f>
        <v/>
      </c>
      <c r="CJ2843" t="str">
        <f>IF(JRF!AV2856&gt;0,"",IF(JRF!Q2856="","",IF(LEFT(JRF!Q2856,1)=IFERROR(VLOOKUP(LEFT(JRF!Q2856,1),$CF$2:$CF$5,1,0),0),"Product Code Required",IF(JRF!V2856="","",IF(JRF!V2856=IFERROR(VLOOKUP(JRF!V2856,$CH:$CH,1,0),0),"Product Code Required","NA")))))</f>
        <v/>
      </c>
      <c r="CK2843" t="str">
        <f>IFERROR(IF(LEN('Journal Template'!F2854)&gt;0,"",IF('Journal Template'!A2854="","",IF(LEFT('Journal Template'!A2854,1)=IFERROR(VLOOKUP(LEFT('Journal Template'!A2854,1),Checks!$CF$2:$CF$5,1,0),0),"Product Code Required",IF('Journal Template'!D2854="","",IF('Journal Template'!D2854=IFERROR(VLOOKUP('Journal Template'!D2854,Checks!$CH:$CH,1,0),0),"Product Code Required","NA"))))),"")</f>
        <v/>
      </c>
    </row>
    <row r="2844" spans="14:89">
      <c r="N2844" t="s">
        <v>12808</v>
      </c>
      <c r="O2844" t="s">
        <v>12809</v>
      </c>
      <c r="P2844" t="s">
        <v>386</v>
      </c>
      <c r="Q2844" s="150" t="str">
        <f>IF(JRF!D2857="","",IF(IFERROR(VLOOKUP(JRF!D2857,Checks!N:P,3,0),0)="A","","Inactive account in Use"))</f>
        <v/>
      </c>
      <c r="R2844" t="str">
        <f>IFERROR(IF('Journal Template'!C3256="","",IF(IFERROR(VLOOKUP('Journal Template'!C3256,Checks!N:P,3,0),0)="A","","Inactive account in Use")),"")</f>
        <v/>
      </c>
      <c r="V2844" s="150" t="str">
        <f>IF(JRF!C2857="","",IF(IFERROR(VLOOKUP(JRF!C2857,Checks!S:U,3,0),0)="A","Entry with System fund Dept",""))</f>
        <v/>
      </c>
      <c r="W2844" t="str">
        <f>IFERROR(IF('Journal Template'!D3256="","",IF(IFERROR(VLOOKUP('Journal Template'!D3256,Checks!S:U,3,0),0)="A","Entry with System fund Dept","")),"")</f>
        <v/>
      </c>
      <c r="X2844" t="s">
        <v>1875</v>
      </c>
      <c r="Y2844" t="s">
        <v>386</v>
      </c>
      <c r="Z2844" t="s">
        <v>12810</v>
      </c>
      <c r="AA2844" t="s">
        <v>391</v>
      </c>
      <c r="AB2844" t="s">
        <v>125</v>
      </c>
      <c r="AC2844" s="150" t="str">
        <f>IFERROR(IF(JRF!C2857="","",IF(AND(VLOOKUP(JRF!C2857,X:AA,4,0)=JRF!B2857,VLOOKUP(JRF!C2857,X:Y,2,0)="A"),"","Inactive Dept Combo Error")),"Inactive Dept Combo Error")</f>
        <v/>
      </c>
      <c r="AD2844" t="str">
        <f>IFERROR(IF('Journal Template'!D3256="","",IF(AND(VLOOKUP('Journal Template'!D3256,X:AA,4,0)='Journal Template'!A3256,VLOOKUP('Journal Template'!D3256,X:Y,2,0)="A"),"","Inactive Dept Combo Error")),"")</f>
        <v/>
      </c>
      <c r="AK2844" s="150" t="str">
        <f>IF(JRF!B2857="","",IF(JRF!B2857=IFERROR(VLOOKUP(JRF!B2857,Checks!AI:AI,1,0),0),"Entry in Branch/Satellite BU's",""))</f>
        <v/>
      </c>
      <c r="AL2844" t="str">
        <f>IFERROR(IF('Journal Template'!A3256="","",IF('Journal Template'!A3256=IFERROR(VLOOKUP('Journal Template'!A3256,Checks!AI:AI,1,0),0),"Entry in Branch/Satellite BU's","")),"")</f>
        <v/>
      </c>
      <c r="AO2844" s="171"/>
      <c r="AP2844" s="171"/>
      <c r="AQ2844" s="171"/>
      <c r="AR2844" s="171"/>
      <c r="CI2844" t="str">
        <f>IF(JRF!F2857&gt;0,"",IF(JRF!B2857="","",IF(LEFT(JRF!B2857,1)=IFERROR(VLOOKUP(LEFT(JRF!B2857,1),$CF$2:$CF$5,1,0),0),"Product Code Required",IF(JRF!C2857="","",IF(JRF!C2857=IFERROR(VLOOKUP(JRF!C2857,$CH:$CH,1,0),0),"Product Code Required","NA")))))</f>
        <v/>
      </c>
      <c r="CJ2844" t="str">
        <f>IF(JRF!AV2857&gt;0,"",IF(JRF!Q2857="","",IF(LEFT(JRF!Q2857,1)=IFERROR(VLOOKUP(LEFT(JRF!Q2857,1),$CF$2:$CF$5,1,0),0),"Product Code Required",IF(JRF!V2857="","",IF(JRF!V2857=IFERROR(VLOOKUP(JRF!V2857,$CH:$CH,1,0),0),"Product Code Required","NA")))))</f>
        <v/>
      </c>
      <c r="CK2844" t="str">
        <f>IFERROR(IF(LEN('Journal Template'!F2855)&gt;0,"",IF('Journal Template'!A2855="","",IF(LEFT('Journal Template'!A2855,1)=IFERROR(VLOOKUP(LEFT('Journal Template'!A2855,1),Checks!$CF$2:$CF$5,1,0),0),"Product Code Required",IF('Journal Template'!D2855="","",IF('Journal Template'!D2855=IFERROR(VLOOKUP('Journal Template'!D2855,Checks!$CH:$CH,1,0),0),"Product Code Required","NA"))))),"")</f>
        <v/>
      </c>
    </row>
    <row r="2845" spans="14:89">
      <c r="N2845" t="s">
        <v>12811</v>
      </c>
      <c r="O2845" t="s">
        <v>12812</v>
      </c>
      <c r="P2845" t="s">
        <v>386</v>
      </c>
      <c r="Q2845" s="150" t="str">
        <f>IF(JRF!D2858="","",IF(IFERROR(VLOOKUP(JRF!D2858,Checks!N:P,3,0),0)="A","","Inactive account in Use"))</f>
        <v/>
      </c>
      <c r="R2845" t="str">
        <f>IFERROR(IF('Journal Template'!C3257="","",IF(IFERROR(VLOOKUP('Journal Template'!C3257,Checks!N:P,3,0),0)="A","","Inactive account in Use")),"")</f>
        <v/>
      </c>
      <c r="V2845" s="150" t="str">
        <f>IF(JRF!C2858="","",IF(IFERROR(VLOOKUP(JRF!C2858,Checks!S:U,3,0),0)="A","Entry with System fund Dept",""))</f>
        <v/>
      </c>
      <c r="W2845" t="str">
        <f>IFERROR(IF('Journal Template'!D3257="","",IF(IFERROR(VLOOKUP('Journal Template'!D3257,Checks!S:U,3,0),0)="A","Entry with System fund Dept","")),"")</f>
        <v/>
      </c>
      <c r="X2845" t="s">
        <v>7054</v>
      </c>
      <c r="Y2845" t="s">
        <v>386</v>
      </c>
      <c r="Z2845" t="s">
        <v>12813</v>
      </c>
      <c r="AA2845" t="s">
        <v>391</v>
      </c>
      <c r="AB2845" t="s">
        <v>125</v>
      </c>
      <c r="AC2845" s="150" t="str">
        <f>IFERROR(IF(JRF!C2858="","",IF(AND(VLOOKUP(JRF!C2858,X:AA,4,0)=JRF!B2858,VLOOKUP(JRF!C2858,X:Y,2,0)="A"),"","Inactive Dept Combo Error")),"Inactive Dept Combo Error")</f>
        <v/>
      </c>
      <c r="AD2845" t="str">
        <f>IFERROR(IF('Journal Template'!D3257="","",IF(AND(VLOOKUP('Journal Template'!D3257,X:AA,4,0)='Journal Template'!A3257,VLOOKUP('Journal Template'!D3257,X:Y,2,0)="A"),"","Inactive Dept Combo Error")),"")</f>
        <v/>
      </c>
      <c r="AK2845" s="150" t="str">
        <f>IF(JRF!B2858="","",IF(JRF!B2858=IFERROR(VLOOKUP(JRF!B2858,Checks!AI:AI,1,0),0),"Entry in Branch/Satellite BU's",""))</f>
        <v/>
      </c>
      <c r="AL2845" t="str">
        <f>IFERROR(IF('Journal Template'!A3257="","",IF('Journal Template'!A3257=IFERROR(VLOOKUP('Journal Template'!A3257,Checks!AI:AI,1,0),0),"Entry in Branch/Satellite BU's","")),"")</f>
        <v/>
      </c>
      <c r="AO2845" s="171"/>
      <c r="AP2845" s="171"/>
      <c r="AQ2845" s="171"/>
      <c r="AR2845" s="171"/>
      <c r="CI2845" t="str">
        <f>IF(JRF!F2858&gt;0,"",IF(JRF!B2858="","",IF(LEFT(JRF!B2858,1)=IFERROR(VLOOKUP(LEFT(JRF!B2858,1),$CF$2:$CF$5,1,0),0),"Product Code Required",IF(JRF!C2858="","",IF(JRF!C2858=IFERROR(VLOOKUP(JRF!C2858,$CH:$CH,1,0),0),"Product Code Required","NA")))))</f>
        <v/>
      </c>
      <c r="CJ2845" t="str">
        <f>IF(JRF!AV2858&gt;0,"",IF(JRF!Q2858="","",IF(LEFT(JRF!Q2858,1)=IFERROR(VLOOKUP(LEFT(JRF!Q2858,1),$CF$2:$CF$5,1,0),0),"Product Code Required",IF(JRF!V2858="","",IF(JRF!V2858=IFERROR(VLOOKUP(JRF!V2858,$CH:$CH,1,0),0),"Product Code Required","NA")))))</f>
        <v/>
      </c>
      <c r="CK2845" t="str">
        <f>IFERROR(IF(LEN('Journal Template'!F2856)&gt;0,"",IF('Journal Template'!A2856="","",IF(LEFT('Journal Template'!A2856,1)=IFERROR(VLOOKUP(LEFT('Journal Template'!A2856,1),Checks!$CF$2:$CF$5,1,0),0),"Product Code Required",IF('Journal Template'!D2856="","",IF('Journal Template'!D2856=IFERROR(VLOOKUP('Journal Template'!D2856,Checks!$CH:$CH,1,0),0),"Product Code Required","NA"))))),"")</f>
        <v/>
      </c>
    </row>
    <row r="2846" spans="14:89">
      <c r="N2846" t="s">
        <v>12814</v>
      </c>
      <c r="O2846" t="s">
        <v>12815</v>
      </c>
      <c r="P2846" t="s">
        <v>386</v>
      </c>
      <c r="Q2846" s="150" t="str">
        <f>IF(JRF!D2859="","",IF(IFERROR(VLOOKUP(JRF!D2859,Checks!N:P,3,0),0)="A","","Inactive account in Use"))</f>
        <v/>
      </c>
      <c r="R2846" t="str">
        <f>IFERROR(IF('Journal Template'!C3258="","",IF(IFERROR(VLOOKUP('Journal Template'!C3258,Checks!N:P,3,0),0)="A","","Inactive account in Use")),"")</f>
        <v/>
      </c>
      <c r="V2846" s="150" t="str">
        <f>IF(JRF!C2859="","",IF(IFERROR(VLOOKUP(JRF!C2859,Checks!S:U,3,0),0)="A","Entry with System fund Dept",""))</f>
        <v/>
      </c>
      <c r="W2846" t="str">
        <f>IFERROR(IF('Journal Template'!D3258="","",IF(IFERROR(VLOOKUP('Journal Template'!D3258,Checks!S:U,3,0),0)="A","Entry with System fund Dept","")),"")</f>
        <v/>
      </c>
      <c r="X2846" t="s">
        <v>12816</v>
      </c>
      <c r="Y2846" t="s">
        <v>389</v>
      </c>
      <c r="Z2846" t="s">
        <v>12817</v>
      </c>
      <c r="AA2846" t="s">
        <v>391</v>
      </c>
      <c r="AB2846" t="s">
        <v>125</v>
      </c>
      <c r="AC2846" s="150" t="str">
        <f>IFERROR(IF(JRF!C2859="","",IF(AND(VLOOKUP(JRF!C2859,X:AA,4,0)=JRF!B2859,VLOOKUP(JRF!C2859,X:Y,2,0)="A"),"","Inactive Dept Combo Error")),"Inactive Dept Combo Error")</f>
        <v/>
      </c>
      <c r="AD2846" t="str">
        <f>IFERROR(IF('Journal Template'!D3258="","",IF(AND(VLOOKUP('Journal Template'!D3258,X:AA,4,0)='Journal Template'!A3258,VLOOKUP('Journal Template'!D3258,X:Y,2,0)="A"),"","Inactive Dept Combo Error")),"")</f>
        <v/>
      </c>
      <c r="AK2846" s="150" t="str">
        <f>IF(JRF!B2859="","",IF(JRF!B2859=IFERROR(VLOOKUP(JRF!B2859,Checks!AI:AI,1,0),0),"Entry in Branch/Satellite BU's",""))</f>
        <v/>
      </c>
      <c r="AL2846" t="str">
        <f>IFERROR(IF('Journal Template'!A3258="","",IF('Journal Template'!A3258=IFERROR(VLOOKUP('Journal Template'!A3258,Checks!AI:AI,1,0),0),"Entry in Branch/Satellite BU's","")),"")</f>
        <v/>
      </c>
      <c r="AO2846" s="171"/>
      <c r="AP2846" s="171"/>
      <c r="AQ2846" s="171"/>
      <c r="AR2846" s="171"/>
      <c r="CI2846" t="str">
        <f>IF(JRF!F2859&gt;0,"",IF(JRF!B2859="","",IF(LEFT(JRF!B2859,1)=IFERROR(VLOOKUP(LEFT(JRF!B2859,1),$CF$2:$CF$5,1,0),0),"Product Code Required",IF(JRF!C2859="","",IF(JRF!C2859=IFERROR(VLOOKUP(JRF!C2859,$CH:$CH,1,0),0),"Product Code Required","NA")))))</f>
        <v/>
      </c>
      <c r="CJ2846" t="str">
        <f>IF(JRF!AV2859&gt;0,"",IF(JRF!Q2859="","",IF(LEFT(JRF!Q2859,1)=IFERROR(VLOOKUP(LEFT(JRF!Q2859,1),$CF$2:$CF$5,1,0),0),"Product Code Required",IF(JRF!V2859="","",IF(JRF!V2859=IFERROR(VLOOKUP(JRF!V2859,$CH:$CH,1,0),0),"Product Code Required","NA")))))</f>
        <v/>
      </c>
      <c r="CK2846" t="str">
        <f>IFERROR(IF(LEN('Journal Template'!F2857)&gt;0,"",IF('Journal Template'!A2857="","",IF(LEFT('Journal Template'!A2857,1)=IFERROR(VLOOKUP(LEFT('Journal Template'!A2857,1),Checks!$CF$2:$CF$5,1,0),0),"Product Code Required",IF('Journal Template'!D2857="","",IF('Journal Template'!D2857=IFERROR(VLOOKUP('Journal Template'!D2857,Checks!$CH:$CH,1,0),0),"Product Code Required","NA"))))),"")</f>
        <v/>
      </c>
    </row>
    <row r="2847" spans="14:89">
      <c r="N2847" t="s">
        <v>12818</v>
      </c>
      <c r="O2847" t="s">
        <v>12819</v>
      </c>
      <c r="P2847" t="s">
        <v>386</v>
      </c>
      <c r="Q2847" s="150" t="str">
        <f>IF(JRF!D2860="","",IF(IFERROR(VLOOKUP(JRF!D2860,Checks!N:P,3,0),0)="A","","Inactive account in Use"))</f>
        <v/>
      </c>
      <c r="R2847" t="str">
        <f>IFERROR(IF('Journal Template'!C3259="","",IF(IFERROR(VLOOKUP('Journal Template'!C3259,Checks!N:P,3,0),0)="A","","Inactive account in Use")),"")</f>
        <v/>
      </c>
      <c r="V2847" s="150" t="str">
        <f>IF(JRF!C2860="","",IF(IFERROR(VLOOKUP(JRF!C2860,Checks!S:U,3,0),0)="A","Entry with System fund Dept",""))</f>
        <v/>
      </c>
      <c r="W2847" t="str">
        <f>IFERROR(IF('Journal Template'!D3259="","",IF(IFERROR(VLOOKUP('Journal Template'!D3259,Checks!S:U,3,0),0)="A","Entry with System fund Dept","")),"")</f>
        <v/>
      </c>
      <c r="X2847" t="s">
        <v>1879</v>
      </c>
      <c r="Y2847" t="s">
        <v>386</v>
      </c>
      <c r="Z2847" t="s">
        <v>12820</v>
      </c>
      <c r="AA2847" t="s">
        <v>391</v>
      </c>
      <c r="AB2847" t="s">
        <v>125</v>
      </c>
      <c r="AC2847" s="150" t="str">
        <f>IFERROR(IF(JRF!C2860="","",IF(AND(VLOOKUP(JRF!C2860,X:AA,4,0)=JRF!B2860,VLOOKUP(JRF!C2860,X:Y,2,0)="A"),"","Inactive Dept Combo Error")),"Inactive Dept Combo Error")</f>
        <v/>
      </c>
      <c r="AD2847" t="str">
        <f>IFERROR(IF('Journal Template'!D3259="","",IF(AND(VLOOKUP('Journal Template'!D3259,X:AA,4,0)='Journal Template'!A3259,VLOOKUP('Journal Template'!D3259,X:Y,2,0)="A"),"","Inactive Dept Combo Error")),"")</f>
        <v/>
      </c>
      <c r="AK2847" s="150" t="str">
        <f>IF(JRF!B2860="","",IF(JRF!B2860=IFERROR(VLOOKUP(JRF!B2860,Checks!AI:AI,1,0),0),"Entry in Branch/Satellite BU's",""))</f>
        <v/>
      </c>
      <c r="AL2847" t="str">
        <f>IFERROR(IF('Journal Template'!A3259="","",IF('Journal Template'!A3259=IFERROR(VLOOKUP('Journal Template'!A3259,Checks!AI:AI,1,0),0),"Entry in Branch/Satellite BU's","")),"")</f>
        <v/>
      </c>
      <c r="AO2847" s="171"/>
      <c r="AP2847" s="171"/>
      <c r="AQ2847" s="171"/>
      <c r="AR2847" s="171"/>
      <c r="CI2847" t="str">
        <f>IF(JRF!F2860&gt;0,"",IF(JRF!B2860="","",IF(LEFT(JRF!B2860,1)=IFERROR(VLOOKUP(LEFT(JRF!B2860,1),$CF$2:$CF$5,1,0),0),"Product Code Required",IF(JRF!C2860="","",IF(JRF!C2860=IFERROR(VLOOKUP(JRF!C2860,$CH:$CH,1,0),0),"Product Code Required","NA")))))</f>
        <v/>
      </c>
      <c r="CJ2847" t="str">
        <f>IF(JRF!AV2860&gt;0,"",IF(JRF!Q2860="","",IF(LEFT(JRF!Q2860,1)=IFERROR(VLOOKUP(LEFT(JRF!Q2860,1),$CF$2:$CF$5,1,0),0),"Product Code Required",IF(JRF!V2860="","",IF(JRF!V2860=IFERROR(VLOOKUP(JRF!V2860,$CH:$CH,1,0),0),"Product Code Required","NA")))))</f>
        <v/>
      </c>
      <c r="CK2847" t="str">
        <f>IFERROR(IF(LEN('Journal Template'!F2858)&gt;0,"",IF('Journal Template'!A2858="","",IF(LEFT('Journal Template'!A2858,1)=IFERROR(VLOOKUP(LEFT('Journal Template'!A2858,1),Checks!$CF$2:$CF$5,1,0),0),"Product Code Required",IF('Journal Template'!D2858="","",IF('Journal Template'!D2858=IFERROR(VLOOKUP('Journal Template'!D2858,Checks!$CH:$CH,1,0),0),"Product Code Required","NA"))))),"")</f>
        <v/>
      </c>
    </row>
    <row r="2848" spans="14:89">
      <c r="N2848" t="s">
        <v>12821</v>
      </c>
      <c r="O2848" t="s">
        <v>12822</v>
      </c>
      <c r="P2848" t="s">
        <v>386</v>
      </c>
      <c r="Q2848" s="150" t="str">
        <f>IF(JRF!D2861="","",IF(IFERROR(VLOOKUP(JRF!D2861,Checks!N:P,3,0),0)="A","","Inactive account in Use"))</f>
        <v/>
      </c>
      <c r="R2848" t="str">
        <f>IFERROR(IF('Journal Template'!C3260="","",IF(IFERROR(VLOOKUP('Journal Template'!C3260,Checks!N:P,3,0),0)="A","","Inactive account in Use")),"")</f>
        <v/>
      </c>
      <c r="V2848" s="150" t="str">
        <f>IF(JRF!C2861="","",IF(IFERROR(VLOOKUP(JRF!C2861,Checks!S:U,3,0),0)="A","Entry with System fund Dept",""))</f>
        <v/>
      </c>
      <c r="W2848" t="str">
        <f>IFERROR(IF('Journal Template'!D3260="","",IF(IFERROR(VLOOKUP('Journal Template'!D3260,Checks!S:U,3,0),0)="A","Entry with System fund Dept","")),"")</f>
        <v/>
      </c>
      <c r="X2848" t="s">
        <v>4491</v>
      </c>
      <c r="Y2848" t="s">
        <v>386</v>
      </c>
      <c r="Z2848" t="s">
        <v>12823</v>
      </c>
      <c r="AA2848" t="s">
        <v>391</v>
      </c>
      <c r="AB2848" t="s">
        <v>125</v>
      </c>
      <c r="AC2848" s="150" t="str">
        <f>IFERROR(IF(JRF!C2861="","",IF(AND(VLOOKUP(JRF!C2861,X:AA,4,0)=JRF!B2861,VLOOKUP(JRF!C2861,X:Y,2,0)="A"),"","Inactive Dept Combo Error")),"Inactive Dept Combo Error")</f>
        <v/>
      </c>
      <c r="AD2848" t="str">
        <f>IFERROR(IF('Journal Template'!D3260="","",IF(AND(VLOOKUP('Journal Template'!D3260,X:AA,4,0)='Journal Template'!A3260,VLOOKUP('Journal Template'!D3260,X:Y,2,0)="A"),"","Inactive Dept Combo Error")),"")</f>
        <v/>
      </c>
      <c r="AK2848" s="150" t="str">
        <f>IF(JRF!B2861="","",IF(JRF!B2861=IFERROR(VLOOKUP(JRF!B2861,Checks!AI:AI,1,0),0),"Entry in Branch/Satellite BU's",""))</f>
        <v/>
      </c>
      <c r="AL2848" t="str">
        <f>IFERROR(IF('Journal Template'!A3260="","",IF('Journal Template'!A3260=IFERROR(VLOOKUP('Journal Template'!A3260,Checks!AI:AI,1,0),0),"Entry in Branch/Satellite BU's","")),"")</f>
        <v/>
      </c>
      <c r="AO2848" s="171"/>
      <c r="AP2848" s="171"/>
      <c r="AQ2848" s="171"/>
      <c r="AR2848" s="171"/>
      <c r="CI2848" t="str">
        <f>IF(JRF!F2861&gt;0,"",IF(JRF!B2861="","",IF(LEFT(JRF!B2861,1)=IFERROR(VLOOKUP(LEFT(JRF!B2861,1),$CF$2:$CF$5,1,0),0),"Product Code Required",IF(JRF!C2861="","",IF(JRF!C2861=IFERROR(VLOOKUP(JRF!C2861,$CH:$CH,1,0),0),"Product Code Required","NA")))))</f>
        <v/>
      </c>
      <c r="CJ2848" t="str">
        <f>IF(JRF!AV2861&gt;0,"",IF(JRF!Q2861="","",IF(LEFT(JRF!Q2861,1)=IFERROR(VLOOKUP(LEFT(JRF!Q2861,1),$CF$2:$CF$5,1,0),0),"Product Code Required",IF(JRF!V2861="","",IF(JRF!V2861=IFERROR(VLOOKUP(JRF!V2861,$CH:$CH,1,0),0),"Product Code Required","NA")))))</f>
        <v/>
      </c>
      <c r="CK2848" t="str">
        <f>IFERROR(IF(LEN('Journal Template'!F2859)&gt;0,"",IF('Journal Template'!A2859="","",IF(LEFT('Journal Template'!A2859,1)=IFERROR(VLOOKUP(LEFT('Journal Template'!A2859,1),Checks!$CF$2:$CF$5,1,0),0),"Product Code Required",IF('Journal Template'!D2859="","",IF('Journal Template'!D2859=IFERROR(VLOOKUP('Journal Template'!D2859,Checks!$CH:$CH,1,0),0),"Product Code Required","NA"))))),"")</f>
        <v/>
      </c>
    </row>
    <row r="2849" spans="14:89">
      <c r="N2849" t="s">
        <v>12824</v>
      </c>
      <c r="O2849" t="s">
        <v>12825</v>
      </c>
      <c r="P2849" t="s">
        <v>386</v>
      </c>
      <c r="Q2849" s="150" t="str">
        <f>IF(JRF!D2862="","",IF(IFERROR(VLOOKUP(JRF!D2862,Checks!N:P,3,0),0)="A","","Inactive account in Use"))</f>
        <v/>
      </c>
      <c r="R2849" t="str">
        <f>IFERROR(IF('Journal Template'!C3261="","",IF(IFERROR(VLOOKUP('Journal Template'!C3261,Checks!N:P,3,0),0)="A","","Inactive account in Use")),"")</f>
        <v/>
      </c>
      <c r="V2849" s="150" t="str">
        <f>IF(JRF!C2862="","",IF(IFERROR(VLOOKUP(JRF!C2862,Checks!S:U,3,0),0)="A","Entry with System fund Dept",""))</f>
        <v/>
      </c>
      <c r="W2849" t="str">
        <f>IFERROR(IF('Journal Template'!D3261="","",IF(IFERROR(VLOOKUP('Journal Template'!D3261,Checks!S:U,3,0),0)="A","Entry with System fund Dept","")),"")</f>
        <v/>
      </c>
      <c r="X2849" t="s">
        <v>4213</v>
      </c>
      <c r="Y2849" t="s">
        <v>386</v>
      </c>
      <c r="Z2849" t="s">
        <v>12826</v>
      </c>
      <c r="AA2849" t="s">
        <v>932</v>
      </c>
      <c r="AB2849" t="s">
        <v>3550</v>
      </c>
      <c r="AC2849" s="150" t="str">
        <f>IFERROR(IF(JRF!C2862="","",IF(AND(VLOOKUP(JRF!C2862,X:AA,4,0)=JRF!B2862,VLOOKUP(JRF!C2862,X:Y,2,0)="A"),"","Inactive Dept Combo Error")),"Inactive Dept Combo Error")</f>
        <v/>
      </c>
      <c r="AD2849" t="str">
        <f>IFERROR(IF('Journal Template'!D3261="","",IF(AND(VLOOKUP('Journal Template'!D3261,X:AA,4,0)='Journal Template'!A3261,VLOOKUP('Journal Template'!D3261,X:Y,2,0)="A"),"","Inactive Dept Combo Error")),"")</f>
        <v/>
      </c>
      <c r="AK2849" s="150" t="str">
        <f>IF(JRF!B2862="","",IF(JRF!B2862=IFERROR(VLOOKUP(JRF!B2862,Checks!AI:AI,1,0),0),"Entry in Branch/Satellite BU's",""))</f>
        <v/>
      </c>
      <c r="AL2849" t="str">
        <f>IFERROR(IF('Journal Template'!A3261="","",IF('Journal Template'!A3261=IFERROR(VLOOKUP('Journal Template'!A3261,Checks!AI:AI,1,0),0),"Entry in Branch/Satellite BU's","")),"")</f>
        <v/>
      </c>
      <c r="AO2849" s="171"/>
      <c r="AP2849" s="171"/>
      <c r="AQ2849" s="171"/>
      <c r="AR2849" s="171"/>
      <c r="CI2849" t="str">
        <f>IF(JRF!F2862&gt;0,"",IF(JRF!B2862="","",IF(LEFT(JRF!B2862,1)=IFERROR(VLOOKUP(LEFT(JRF!B2862,1),$CF$2:$CF$5,1,0),0),"Product Code Required",IF(JRF!C2862="","",IF(JRF!C2862=IFERROR(VLOOKUP(JRF!C2862,$CH:$CH,1,0),0),"Product Code Required","NA")))))</f>
        <v/>
      </c>
      <c r="CJ2849" t="str">
        <f>IF(JRF!AV2862&gt;0,"",IF(JRF!Q2862="","",IF(LEFT(JRF!Q2862,1)=IFERROR(VLOOKUP(LEFT(JRF!Q2862,1),$CF$2:$CF$5,1,0),0),"Product Code Required",IF(JRF!V2862="","",IF(JRF!V2862=IFERROR(VLOOKUP(JRF!V2862,$CH:$CH,1,0),0),"Product Code Required","NA")))))</f>
        <v/>
      </c>
      <c r="CK2849" t="str">
        <f>IFERROR(IF(LEN('Journal Template'!F2860)&gt;0,"",IF('Journal Template'!A2860="","",IF(LEFT('Journal Template'!A2860,1)=IFERROR(VLOOKUP(LEFT('Journal Template'!A2860,1),Checks!$CF$2:$CF$5,1,0),0),"Product Code Required",IF('Journal Template'!D2860="","",IF('Journal Template'!D2860=IFERROR(VLOOKUP('Journal Template'!D2860,Checks!$CH:$CH,1,0),0),"Product Code Required","NA"))))),"")</f>
        <v/>
      </c>
    </row>
    <row r="2850" spans="14:89">
      <c r="N2850" t="s">
        <v>12827</v>
      </c>
      <c r="O2850" t="s">
        <v>12828</v>
      </c>
      <c r="P2850" t="s">
        <v>386</v>
      </c>
      <c r="Q2850" s="150" t="str">
        <f>IF(JRF!D2863="","",IF(IFERROR(VLOOKUP(JRF!D2863,Checks!N:P,3,0),0)="A","","Inactive account in Use"))</f>
        <v/>
      </c>
      <c r="R2850" t="str">
        <f>IFERROR(IF('Journal Template'!C3262="","",IF(IFERROR(VLOOKUP('Journal Template'!C3262,Checks!N:P,3,0),0)="A","","Inactive account in Use")),"")</f>
        <v/>
      </c>
      <c r="V2850" s="150" t="str">
        <f>IF(JRF!C2863="","",IF(IFERROR(VLOOKUP(JRF!C2863,Checks!S:U,3,0),0)="A","Entry with System fund Dept",""))</f>
        <v/>
      </c>
      <c r="W2850" t="str">
        <f>IFERROR(IF('Journal Template'!D3262="","",IF(IFERROR(VLOOKUP('Journal Template'!D3262,Checks!S:U,3,0),0)="A","Entry with System fund Dept","")),"")</f>
        <v/>
      </c>
      <c r="X2850" t="s">
        <v>12829</v>
      </c>
      <c r="Y2850" t="s">
        <v>389</v>
      </c>
      <c r="Z2850" t="s">
        <v>12830</v>
      </c>
      <c r="AA2850" t="s">
        <v>932</v>
      </c>
      <c r="AB2850" t="s">
        <v>3550</v>
      </c>
      <c r="AC2850" s="150" t="str">
        <f>IFERROR(IF(JRF!C2863="","",IF(AND(VLOOKUP(JRF!C2863,X:AA,4,0)=JRF!B2863,VLOOKUP(JRF!C2863,X:Y,2,0)="A"),"","Inactive Dept Combo Error")),"Inactive Dept Combo Error")</f>
        <v/>
      </c>
      <c r="AD2850" t="str">
        <f>IFERROR(IF('Journal Template'!D3262="","",IF(AND(VLOOKUP('Journal Template'!D3262,X:AA,4,0)='Journal Template'!A3262,VLOOKUP('Journal Template'!D3262,X:Y,2,0)="A"),"","Inactive Dept Combo Error")),"")</f>
        <v/>
      </c>
      <c r="AK2850" s="150" t="str">
        <f>IF(JRF!B2863="","",IF(JRF!B2863=IFERROR(VLOOKUP(JRF!B2863,Checks!AI:AI,1,0),0),"Entry in Branch/Satellite BU's",""))</f>
        <v/>
      </c>
      <c r="AL2850" t="str">
        <f>IFERROR(IF('Journal Template'!A3262="","",IF('Journal Template'!A3262=IFERROR(VLOOKUP('Journal Template'!A3262,Checks!AI:AI,1,0),0),"Entry in Branch/Satellite BU's","")),"")</f>
        <v/>
      </c>
      <c r="AO2850" s="171"/>
      <c r="AP2850" s="171"/>
      <c r="AQ2850" s="171"/>
      <c r="AR2850" s="171"/>
      <c r="CI2850" t="str">
        <f>IF(JRF!F2863&gt;0,"",IF(JRF!B2863="","",IF(LEFT(JRF!B2863,1)=IFERROR(VLOOKUP(LEFT(JRF!B2863,1),$CF$2:$CF$5,1,0),0),"Product Code Required",IF(JRF!C2863="","",IF(JRF!C2863=IFERROR(VLOOKUP(JRF!C2863,$CH:$CH,1,0),0),"Product Code Required","NA")))))</f>
        <v/>
      </c>
      <c r="CJ2850" t="str">
        <f>IF(JRF!AV2863&gt;0,"",IF(JRF!Q2863="","",IF(LEFT(JRF!Q2863,1)=IFERROR(VLOOKUP(LEFT(JRF!Q2863,1),$CF$2:$CF$5,1,0),0),"Product Code Required",IF(JRF!V2863="","",IF(JRF!V2863=IFERROR(VLOOKUP(JRF!V2863,$CH:$CH,1,0),0),"Product Code Required","NA")))))</f>
        <v/>
      </c>
      <c r="CK2850" t="str">
        <f>IFERROR(IF(LEN('Journal Template'!F2861)&gt;0,"",IF('Journal Template'!A2861="","",IF(LEFT('Journal Template'!A2861,1)=IFERROR(VLOOKUP(LEFT('Journal Template'!A2861,1),Checks!$CF$2:$CF$5,1,0),0),"Product Code Required",IF('Journal Template'!D2861="","",IF('Journal Template'!D2861=IFERROR(VLOOKUP('Journal Template'!D2861,Checks!$CH:$CH,1,0),0),"Product Code Required","NA"))))),"")</f>
        <v/>
      </c>
    </row>
    <row r="2851" spans="14:89">
      <c r="N2851" t="s">
        <v>12831</v>
      </c>
      <c r="O2851" t="s">
        <v>12832</v>
      </c>
      <c r="P2851" t="s">
        <v>386</v>
      </c>
      <c r="Q2851" s="150" t="str">
        <f>IF(JRF!D2864="","",IF(IFERROR(VLOOKUP(JRF!D2864,Checks!N:P,3,0),0)="A","","Inactive account in Use"))</f>
        <v/>
      </c>
      <c r="R2851" t="str">
        <f>IFERROR(IF('Journal Template'!C3263="","",IF(IFERROR(VLOOKUP('Journal Template'!C3263,Checks!N:P,3,0),0)="A","","Inactive account in Use")),"")</f>
        <v/>
      </c>
      <c r="V2851" s="150" t="str">
        <f>IF(JRF!C2864="","",IF(IFERROR(VLOOKUP(JRF!C2864,Checks!S:U,3,0),0)="A","Entry with System fund Dept",""))</f>
        <v/>
      </c>
      <c r="W2851" t="str">
        <f>IFERROR(IF('Journal Template'!D3263="","",IF(IFERROR(VLOOKUP('Journal Template'!D3263,Checks!S:U,3,0),0)="A","Entry with System fund Dept","")),"")</f>
        <v/>
      </c>
      <c r="X2851" t="s">
        <v>12833</v>
      </c>
      <c r="Y2851" t="s">
        <v>389</v>
      </c>
      <c r="Z2851" t="s">
        <v>12834</v>
      </c>
      <c r="AA2851" t="s">
        <v>391</v>
      </c>
      <c r="AB2851" t="s">
        <v>125</v>
      </c>
      <c r="AC2851" s="150" t="str">
        <f>IFERROR(IF(JRF!C2864="","",IF(AND(VLOOKUP(JRF!C2864,X:AA,4,0)=JRF!B2864,VLOOKUP(JRF!C2864,X:Y,2,0)="A"),"","Inactive Dept Combo Error")),"Inactive Dept Combo Error")</f>
        <v/>
      </c>
      <c r="AD2851" t="str">
        <f>IFERROR(IF('Journal Template'!D3263="","",IF(AND(VLOOKUP('Journal Template'!D3263,X:AA,4,0)='Journal Template'!A3263,VLOOKUP('Journal Template'!D3263,X:Y,2,0)="A"),"","Inactive Dept Combo Error")),"")</f>
        <v/>
      </c>
      <c r="AK2851" s="150" t="str">
        <f>IF(JRF!B2864="","",IF(JRF!B2864=IFERROR(VLOOKUP(JRF!B2864,Checks!AI:AI,1,0),0),"Entry in Branch/Satellite BU's",""))</f>
        <v/>
      </c>
      <c r="AL2851" t="str">
        <f>IFERROR(IF('Journal Template'!A3263="","",IF('Journal Template'!A3263=IFERROR(VLOOKUP('Journal Template'!A3263,Checks!AI:AI,1,0),0),"Entry in Branch/Satellite BU's","")),"")</f>
        <v/>
      </c>
      <c r="AO2851" s="171"/>
      <c r="AP2851" s="171"/>
      <c r="AQ2851" s="171"/>
      <c r="AR2851" s="171"/>
      <c r="CI2851" t="str">
        <f>IF(JRF!F2864&gt;0,"",IF(JRF!B2864="","",IF(LEFT(JRF!B2864,1)=IFERROR(VLOOKUP(LEFT(JRF!B2864,1),$CF$2:$CF$5,1,0),0),"Product Code Required",IF(JRF!C2864="","",IF(JRF!C2864=IFERROR(VLOOKUP(JRF!C2864,$CH:$CH,1,0),0),"Product Code Required","NA")))))</f>
        <v/>
      </c>
      <c r="CJ2851" t="str">
        <f>IF(JRF!AV2864&gt;0,"",IF(JRF!Q2864="","",IF(LEFT(JRF!Q2864,1)=IFERROR(VLOOKUP(LEFT(JRF!Q2864,1),$CF$2:$CF$5,1,0),0),"Product Code Required",IF(JRF!V2864="","",IF(JRF!V2864=IFERROR(VLOOKUP(JRF!V2864,$CH:$CH,1,0),0),"Product Code Required","NA")))))</f>
        <v/>
      </c>
      <c r="CK2851" t="str">
        <f>IFERROR(IF(LEN('Journal Template'!F2862)&gt;0,"",IF('Journal Template'!A2862="","",IF(LEFT('Journal Template'!A2862,1)=IFERROR(VLOOKUP(LEFT('Journal Template'!A2862,1),Checks!$CF$2:$CF$5,1,0),0),"Product Code Required",IF('Journal Template'!D2862="","",IF('Journal Template'!D2862=IFERROR(VLOOKUP('Journal Template'!D2862,Checks!$CH:$CH,1,0),0),"Product Code Required","NA"))))),"")</f>
        <v/>
      </c>
    </row>
    <row r="2852" spans="14:89">
      <c r="N2852" t="s">
        <v>12835</v>
      </c>
      <c r="O2852" t="s">
        <v>12836</v>
      </c>
      <c r="P2852" t="s">
        <v>386</v>
      </c>
      <c r="Q2852" s="150" t="str">
        <f>IF(JRF!D2865="","",IF(IFERROR(VLOOKUP(JRF!D2865,Checks!N:P,3,0),0)="A","","Inactive account in Use"))</f>
        <v/>
      </c>
      <c r="R2852" t="str">
        <f>IFERROR(IF('Journal Template'!C3264="","",IF(IFERROR(VLOOKUP('Journal Template'!C3264,Checks!N:P,3,0),0)="A","","Inactive account in Use")),"")</f>
        <v/>
      </c>
      <c r="V2852" s="150" t="str">
        <f>IF(JRF!C2865="","",IF(IFERROR(VLOOKUP(JRF!C2865,Checks!S:U,3,0),0)="A","Entry with System fund Dept",""))</f>
        <v/>
      </c>
      <c r="W2852" t="str">
        <f>IFERROR(IF('Journal Template'!D3264="","",IF(IFERROR(VLOOKUP('Journal Template'!D3264,Checks!S:U,3,0),0)="A","Entry with System fund Dept","")),"")</f>
        <v/>
      </c>
      <c r="X2852" t="s">
        <v>12837</v>
      </c>
      <c r="Y2852" t="s">
        <v>389</v>
      </c>
      <c r="Z2852" t="s">
        <v>12838</v>
      </c>
      <c r="AA2852" t="s">
        <v>391</v>
      </c>
      <c r="AB2852" t="s">
        <v>125</v>
      </c>
      <c r="AC2852" s="150" t="str">
        <f>IFERROR(IF(JRF!C2865="","",IF(AND(VLOOKUP(JRF!C2865,X:AA,4,0)=JRF!B2865,VLOOKUP(JRF!C2865,X:Y,2,0)="A"),"","Inactive Dept Combo Error")),"Inactive Dept Combo Error")</f>
        <v/>
      </c>
      <c r="AD2852" t="str">
        <f>IFERROR(IF('Journal Template'!D3264="","",IF(AND(VLOOKUP('Journal Template'!D3264,X:AA,4,0)='Journal Template'!A3264,VLOOKUP('Journal Template'!D3264,X:Y,2,0)="A"),"","Inactive Dept Combo Error")),"")</f>
        <v/>
      </c>
      <c r="AK2852" s="150" t="str">
        <f>IF(JRF!B2865="","",IF(JRF!B2865=IFERROR(VLOOKUP(JRF!B2865,Checks!AI:AI,1,0),0),"Entry in Branch/Satellite BU's",""))</f>
        <v/>
      </c>
      <c r="AL2852" t="str">
        <f>IFERROR(IF('Journal Template'!A3264="","",IF('Journal Template'!A3264=IFERROR(VLOOKUP('Journal Template'!A3264,Checks!AI:AI,1,0),0),"Entry in Branch/Satellite BU's","")),"")</f>
        <v/>
      </c>
      <c r="AO2852" s="171"/>
      <c r="AP2852" s="171"/>
      <c r="AQ2852" s="171"/>
      <c r="AR2852" s="171"/>
      <c r="CI2852" t="str">
        <f>IF(JRF!F2865&gt;0,"",IF(JRF!B2865="","",IF(LEFT(JRF!B2865,1)=IFERROR(VLOOKUP(LEFT(JRF!B2865,1),$CF$2:$CF$5,1,0),0),"Product Code Required",IF(JRF!C2865="","",IF(JRF!C2865=IFERROR(VLOOKUP(JRF!C2865,$CH:$CH,1,0),0),"Product Code Required","NA")))))</f>
        <v/>
      </c>
      <c r="CJ2852" t="str">
        <f>IF(JRF!AV2865&gt;0,"",IF(JRF!Q2865="","",IF(LEFT(JRF!Q2865,1)=IFERROR(VLOOKUP(LEFT(JRF!Q2865,1),$CF$2:$CF$5,1,0),0),"Product Code Required",IF(JRF!V2865="","",IF(JRF!V2865=IFERROR(VLOOKUP(JRF!V2865,$CH:$CH,1,0),0),"Product Code Required","NA")))))</f>
        <v/>
      </c>
      <c r="CK2852" t="str">
        <f>IFERROR(IF(LEN('Journal Template'!F2863)&gt;0,"",IF('Journal Template'!A2863="","",IF(LEFT('Journal Template'!A2863,1)=IFERROR(VLOOKUP(LEFT('Journal Template'!A2863,1),Checks!$CF$2:$CF$5,1,0),0),"Product Code Required",IF('Journal Template'!D2863="","",IF('Journal Template'!D2863=IFERROR(VLOOKUP('Journal Template'!D2863,Checks!$CH:$CH,1,0),0),"Product Code Required","NA"))))),"")</f>
        <v/>
      </c>
    </row>
    <row r="2853" spans="14:89">
      <c r="N2853" t="s">
        <v>12839</v>
      </c>
      <c r="O2853" t="s">
        <v>12840</v>
      </c>
      <c r="P2853" t="s">
        <v>386</v>
      </c>
      <c r="Q2853" s="150" t="str">
        <f>IF(JRF!D2866="","",IF(IFERROR(VLOOKUP(JRF!D2866,Checks!N:P,3,0),0)="A","","Inactive account in Use"))</f>
        <v/>
      </c>
      <c r="R2853" t="str">
        <f>IFERROR(IF('Journal Template'!C3265="","",IF(IFERROR(VLOOKUP('Journal Template'!C3265,Checks!N:P,3,0),0)="A","","Inactive account in Use")),"")</f>
        <v/>
      </c>
      <c r="V2853" s="150" t="str">
        <f>IF(JRF!C2866="","",IF(IFERROR(VLOOKUP(JRF!C2866,Checks!S:U,3,0),0)="A","Entry with System fund Dept",""))</f>
        <v/>
      </c>
      <c r="W2853" t="str">
        <f>IFERROR(IF('Journal Template'!D3265="","",IF(IFERROR(VLOOKUP('Journal Template'!D3265,Checks!S:U,3,0),0)="A","Entry with System fund Dept","")),"")</f>
        <v/>
      </c>
      <c r="X2853" t="s">
        <v>1884</v>
      </c>
      <c r="Y2853" t="s">
        <v>386</v>
      </c>
      <c r="Z2853" t="s">
        <v>12841</v>
      </c>
      <c r="AA2853" t="s">
        <v>391</v>
      </c>
      <c r="AB2853" t="s">
        <v>125</v>
      </c>
      <c r="AC2853" s="150" t="str">
        <f>IFERROR(IF(JRF!C2866="","",IF(AND(VLOOKUP(JRF!C2866,X:AA,4,0)=JRF!B2866,VLOOKUP(JRF!C2866,X:Y,2,0)="A"),"","Inactive Dept Combo Error")),"Inactive Dept Combo Error")</f>
        <v/>
      </c>
      <c r="AD2853" t="str">
        <f>IFERROR(IF('Journal Template'!D3265="","",IF(AND(VLOOKUP('Journal Template'!D3265,X:AA,4,0)='Journal Template'!A3265,VLOOKUP('Journal Template'!D3265,X:Y,2,0)="A"),"","Inactive Dept Combo Error")),"")</f>
        <v/>
      </c>
      <c r="AK2853" s="150" t="str">
        <f>IF(JRF!B2866="","",IF(JRF!B2866=IFERROR(VLOOKUP(JRF!B2866,Checks!AI:AI,1,0),0),"Entry in Branch/Satellite BU's",""))</f>
        <v/>
      </c>
      <c r="AL2853" t="str">
        <f>IFERROR(IF('Journal Template'!A3265="","",IF('Journal Template'!A3265=IFERROR(VLOOKUP('Journal Template'!A3265,Checks!AI:AI,1,0),0),"Entry in Branch/Satellite BU's","")),"")</f>
        <v/>
      </c>
      <c r="AO2853" s="171"/>
      <c r="AP2853" s="171"/>
      <c r="AQ2853" s="171"/>
      <c r="AR2853" s="171"/>
      <c r="CI2853" t="str">
        <f>IF(JRF!F2866&gt;0,"",IF(JRF!B2866="","",IF(LEFT(JRF!B2866,1)=IFERROR(VLOOKUP(LEFT(JRF!B2866,1),$CF$2:$CF$5,1,0),0),"Product Code Required",IF(JRF!C2866="","",IF(JRF!C2866=IFERROR(VLOOKUP(JRF!C2866,$CH:$CH,1,0),0),"Product Code Required","NA")))))</f>
        <v/>
      </c>
      <c r="CJ2853" t="str">
        <f>IF(JRF!AV2866&gt;0,"",IF(JRF!Q2866="","",IF(LEFT(JRF!Q2866,1)=IFERROR(VLOOKUP(LEFT(JRF!Q2866,1),$CF$2:$CF$5,1,0),0),"Product Code Required",IF(JRF!V2866="","",IF(JRF!V2866=IFERROR(VLOOKUP(JRF!V2866,$CH:$CH,1,0),0),"Product Code Required","NA")))))</f>
        <v/>
      </c>
      <c r="CK2853" t="str">
        <f>IFERROR(IF(LEN('Journal Template'!F2864)&gt;0,"",IF('Journal Template'!A2864="","",IF(LEFT('Journal Template'!A2864,1)=IFERROR(VLOOKUP(LEFT('Journal Template'!A2864,1),Checks!$CF$2:$CF$5,1,0),0),"Product Code Required",IF('Journal Template'!D2864="","",IF('Journal Template'!D2864=IFERROR(VLOOKUP('Journal Template'!D2864,Checks!$CH:$CH,1,0),0),"Product Code Required","NA"))))),"")</f>
        <v/>
      </c>
    </row>
    <row r="2854" spans="14:89">
      <c r="N2854" t="s">
        <v>12842</v>
      </c>
      <c r="O2854" t="s">
        <v>12843</v>
      </c>
      <c r="P2854" t="s">
        <v>386</v>
      </c>
      <c r="Q2854" s="150" t="str">
        <f>IF(JRF!D2867="","",IF(IFERROR(VLOOKUP(JRF!D2867,Checks!N:P,3,0),0)="A","","Inactive account in Use"))</f>
        <v/>
      </c>
      <c r="R2854" t="str">
        <f>IFERROR(IF('Journal Template'!C3266="","",IF(IFERROR(VLOOKUP('Journal Template'!C3266,Checks!N:P,3,0),0)="A","","Inactive account in Use")),"")</f>
        <v/>
      </c>
      <c r="V2854" s="150" t="str">
        <f>IF(JRF!C2867="","",IF(IFERROR(VLOOKUP(JRF!C2867,Checks!S:U,3,0),0)="A","Entry with System fund Dept",""))</f>
        <v/>
      </c>
      <c r="W2854" t="str">
        <f>IFERROR(IF('Journal Template'!D3266="","",IF(IFERROR(VLOOKUP('Journal Template'!D3266,Checks!S:U,3,0),0)="A","Entry with System fund Dept","")),"")</f>
        <v/>
      </c>
      <c r="X2854" t="s">
        <v>1889</v>
      </c>
      <c r="Y2854" t="s">
        <v>386</v>
      </c>
      <c r="Z2854" t="s">
        <v>12844</v>
      </c>
      <c r="AA2854" t="s">
        <v>391</v>
      </c>
      <c r="AB2854" t="s">
        <v>125</v>
      </c>
      <c r="AC2854" s="150" t="str">
        <f>IFERROR(IF(JRF!C2867="","",IF(AND(VLOOKUP(JRF!C2867,X:AA,4,0)=JRF!B2867,VLOOKUP(JRF!C2867,X:Y,2,0)="A"),"","Inactive Dept Combo Error")),"Inactive Dept Combo Error")</f>
        <v/>
      </c>
      <c r="AD2854" t="str">
        <f>IFERROR(IF('Journal Template'!D3266="","",IF(AND(VLOOKUP('Journal Template'!D3266,X:AA,4,0)='Journal Template'!A3266,VLOOKUP('Journal Template'!D3266,X:Y,2,0)="A"),"","Inactive Dept Combo Error")),"")</f>
        <v/>
      </c>
      <c r="AK2854" s="150" t="str">
        <f>IF(JRF!B2867="","",IF(JRF!B2867=IFERROR(VLOOKUP(JRF!B2867,Checks!AI:AI,1,0),0),"Entry in Branch/Satellite BU's",""))</f>
        <v/>
      </c>
      <c r="AL2854" t="str">
        <f>IFERROR(IF('Journal Template'!A3266="","",IF('Journal Template'!A3266=IFERROR(VLOOKUP('Journal Template'!A3266,Checks!AI:AI,1,0),0),"Entry in Branch/Satellite BU's","")),"")</f>
        <v/>
      </c>
      <c r="AO2854" s="171"/>
      <c r="AP2854" s="171"/>
      <c r="AQ2854" s="171"/>
      <c r="AR2854" s="171"/>
      <c r="CI2854" t="str">
        <f>IF(JRF!F2867&gt;0,"",IF(JRF!B2867="","",IF(LEFT(JRF!B2867,1)=IFERROR(VLOOKUP(LEFT(JRF!B2867,1),$CF$2:$CF$5,1,0),0),"Product Code Required",IF(JRF!C2867="","",IF(JRF!C2867=IFERROR(VLOOKUP(JRF!C2867,$CH:$CH,1,0),0),"Product Code Required","NA")))))</f>
        <v/>
      </c>
      <c r="CJ2854" t="str">
        <f>IF(JRF!AV2867&gt;0,"",IF(JRF!Q2867="","",IF(LEFT(JRF!Q2867,1)=IFERROR(VLOOKUP(LEFT(JRF!Q2867,1),$CF$2:$CF$5,1,0),0),"Product Code Required",IF(JRF!V2867="","",IF(JRF!V2867=IFERROR(VLOOKUP(JRF!V2867,$CH:$CH,1,0),0),"Product Code Required","NA")))))</f>
        <v/>
      </c>
      <c r="CK2854" t="str">
        <f>IFERROR(IF(LEN('Journal Template'!F2865)&gt;0,"",IF('Journal Template'!A2865="","",IF(LEFT('Journal Template'!A2865,1)=IFERROR(VLOOKUP(LEFT('Journal Template'!A2865,1),Checks!$CF$2:$CF$5,1,0),0),"Product Code Required",IF('Journal Template'!D2865="","",IF('Journal Template'!D2865=IFERROR(VLOOKUP('Journal Template'!D2865,Checks!$CH:$CH,1,0),0),"Product Code Required","NA"))))),"")</f>
        <v/>
      </c>
    </row>
    <row r="2855" spans="14:89">
      <c r="N2855" t="s">
        <v>12845</v>
      </c>
      <c r="O2855" t="s">
        <v>12846</v>
      </c>
      <c r="P2855" t="s">
        <v>386</v>
      </c>
      <c r="Q2855" s="150" t="str">
        <f>IF(JRF!D2868="","",IF(IFERROR(VLOOKUP(JRF!D2868,Checks!N:P,3,0),0)="A","","Inactive account in Use"))</f>
        <v/>
      </c>
      <c r="R2855" t="str">
        <f>IFERROR(IF('Journal Template'!C3267="","",IF(IFERROR(VLOOKUP('Journal Template'!C3267,Checks!N:P,3,0),0)="A","","Inactive account in Use")),"")</f>
        <v/>
      </c>
      <c r="V2855" s="150" t="str">
        <f>IF(JRF!C2868="","",IF(IFERROR(VLOOKUP(JRF!C2868,Checks!S:U,3,0),0)="A","Entry with System fund Dept",""))</f>
        <v/>
      </c>
      <c r="W2855" t="str">
        <f>IFERROR(IF('Journal Template'!D3267="","",IF(IFERROR(VLOOKUP('Journal Template'!D3267,Checks!S:U,3,0),0)="A","Entry with System fund Dept","")),"")</f>
        <v/>
      </c>
      <c r="X2855" t="s">
        <v>1892</v>
      </c>
      <c r="Y2855" t="s">
        <v>386</v>
      </c>
      <c r="Z2855" t="s">
        <v>12847</v>
      </c>
      <c r="AA2855" t="s">
        <v>391</v>
      </c>
      <c r="AB2855" t="s">
        <v>125</v>
      </c>
      <c r="AC2855" s="150" t="str">
        <f>IFERROR(IF(JRF!C2868="","",IF(AND(VLOOKUP(JRF!C2868,X:AA,4,0)=JRF!B2868,VLOOKUP(JRF!C2868,X:Y,2,0)="A"),"","Inactive Dept Combo Error")),"Inactive Dept Combo Error")</f>
        <v/>
      </c>
      <c r="AD2855" t="str">
        <f>IFERROR(IF('Journal Template'!D3267="","",IF(AND(VLOOKUP('Journal Template'!D3267,X:AA,4,0)='Journal Template'!A3267,VLOOKUP('Journal Template'!D3267,X:Y,2,0)="A"),"","Inactive Dept Combo Error")),"")</f>
        <v/>
      </c>
      <c r="AK2855" s="150" t="str">
        <f>IF(JRF!B2868="","",IF(JRF!B2868=IFERROR(VLOOKUP(JRF!B2868,Checks!AI:AI,1,0),0),"Entry in Branch/Satellite BU's",""))</f>
        <v/>
      </c>
      <c r="AL2855" t="str">
        <f>IFERROR(IF('Journal Template'!A3267="","",IF('Journal Template'!A3267=IFERROR(VLOOKUP('Journal Template'!A3267,Checks!AI:AI,1,0),0),"Entry in Branch/Satellite BU's","")),"")</f>
        <v/>
      </c>
      <c r="AO2855" s="171"/>
      <c r="AP2855" s="171"/>
      <c r="AQ2855" s="171"/>
      <c r="AR2855" s="171"/>
      <c r="CI2855" t="str">
        <f>IF(JRF!F2868&gt;0,"",IF(JRF!B2868="","",IF(LEFT(JRF!B2868,1)=IFERROR(VLOOKUP(LEFT(JRF!B2868,1),$CF$2:$CF$5,1,0),0),"Product Code Required",IF(JRF!C2868="","",IF(JRF!C2868=IFERROR(VLOOKUP(JRF!C2868,$CH:$CH,1,0),0),"Product Code Required","NA")))))</f>
        <v/>
      </c>
      <c r="CJ2855" t="str">
        <f>IF(JRF!AV2868&gt;0,"",IF(JRF!Q2868="","",IF(LEFT(JRF!Q2868,1)=IFERROR(VLOOKUP(LEFT(JRF!Q2868,1),$CF$2:$CF$5,1,0),0),"Product Code Required",IF(JRF!V2868="","",IF(JRF!V2868=IFERROR(VLOOKUP(JRF!V2868,$CH:$CH,1,0),0),"Product Code Required","NA")))))</f>
        <v/>
      </c>
      <c r="CK2855" t="str">
        <f>IFERROR(IF(LEN('Journal Template'!F2866)&gt;0,"",IF('Journal Template'!A2866="","",IF(LEFT('Journal Template'!A2866,1)=IFERROR(VLOOKUP(LEFT('Journal Template'!A2866,1),Checks!$CF$2:$CF$5,1,0),0),"Product Code Required",IF('Journal Template'!D2866="","",IF('Journal Template'!D2866=IFERROR(VLOOKUP('Journal Template'!D2866,Checks!$CH:$CH,1,0),0),"Product Code Required","NA"))))),"")</f>
        <v/>
      </c>
    </row>
    <row r="2856" spans="14:89">
      <c r="N2856" t="s">
        <v>12848</v>
      </c>
      <c r="O2856" t="s">
        <v>12849</v>
      </c>
      <c r="P2856" t="s">
        <v>386</v>
      </c>
      <c r="Q2856" s="150" t="str">
        <f>IF(JRF!D2869="","",IF(IFERROR(VLOOKUP(JRF!D2869,Checks!N:P,3,0),0)="A","","Inactive account in Use"))</f>
        <v/>
      </c>
      <c r="R2856" t="str">
        <f>IFERROR(IF('Journal Template'!C3268="","",IF(IFERROR(VLOOKUP('Journal Template'!C3268,Checks!N:P,3,0),0)="A","","Inactive account in Use")),"")</f>
        <v/>
      </c>
      <c r="V2856" s="150" t="str">
        <f>IF(JRF!C2869="","",IF(IFERROR(VLOOKUP(JRF!C2869,Checks!S:U,3,0),0)="A","Entry with System fund Dept",""))</f>
        <v/>
      </c>
      <c r="W2856" t="str">
        <f>IFERROR(IF('Journal Template'!D3268="","",IF(IFERROR(VLOOKUP('Journal Template'!D3268,Checks!S:U,3,0),0)="A","Entry with System fund Dept","")),"")</f>
        <v/>
      </c>
      <c r="X2856" t="s">
        <v>4496</v>
      </c>
      <c r="Y2856" t="s">
        <v>386</v>
      </c>
      <c r="Z2856" t="s">
        <v>12850</v>
      </c>
      <c r="AA2856" t="s">
        <v>391</v>
      </c>
      <c r="AB2856" t="s">
        <v>125</v>
      </c>
      <c r="AC2856" s="150" t="str">
        <f>IFERROR(IF(JRF!C2869="","",IF(AND(VLOOKUP(JRF!C2869,X:AA,4,0)=JRF!B2869,VLOOKUP(JRF!C2869,X:Y,2,0)="A"),"","Inactive Dept Combo Error")),"Inactive Dept Combo Error")</f>
        <v/>
      </c>
      <c r="AD2856" t="str">
        <f>IFERROR(IF('Journal Template'!D3268="","",IF(AND(VLOOKUP('Journal Template'!D3268,X:AA,4,0)='Journal Template'!A3268,VLOOKUP('Journal Template'!D3268,X:Y,2,0)="A"),"","Inactive Dept Combo Error")),"")</f>
        <v/>
      </c>
      <c r="AK2856" s="150" t="str">
        <f>IF(JRF!B2869="","",IF(JRF!B2869=IFERROR(VLOOKUP(JRF!B2869,Checks!AI:AI,1,0),0),"Entry in Branch/Satellite BU's",""))</f>
        <v/>
      </c>
      <c r="AL2856" t="str">
        <f>IFERROR(IF('Journal Template'!A3268="","",IF('Journal Template'!A3268=IFERROR(VLOOKUP('Journal Template'!A3268,Checks!AI:AI,1,0),0),"Entry in Branch/Satellite BU's","")),"")</f>
        <v/>
      </c>
      <c r="AO2856" s="171"/>
      <c r="AP2856" s="171"/>
      <c r="AQ2856" s="171"/>
      <c r="AR2856" s="171"/>
      <c r="CI2856" t="str">
        <f>IF(JRF!F2869&gt;0,"",IF(JRF!B2869="","",IF(LEFT(JRF!B2869,1)=IFERROR(VLOOKUP(LEFT(JRF!B2869,1),$CF$2:$CF$5,1,0),0),"Product Code Required",IF(JRF!C2869="","",IF(JRF!C2869=IFERROR(VLOOKUP(JRF!C2869,$CH:$CH,1,0),0),"Product Code Required","NA")))))</f>
        <v/>
      </c>
      <c r="CJ2856" t="str">
        <f>IF(JRF!AV2869&gt;0,"",IF(JRF!Q2869="","",IF(LEFT(JRF!Q2869,1)=IFERROR(VLOOKUP(LEFT(JRF!Q2869,1),$CF$2:$CF$5,1,0),0),"Product Code Required",IF(JRF!V2869="","",IF(JRF!V2869=IFERROR(VLOOKUP(JRF!V2869,$CH:$CH,1,0),0),"Product Code Required","NA")))))</f>
        <v/>
      </c>
      <c r="CK2856" t="str">
        <f>IFERROR(IF(LEN('Journal Template'!F2867)&gt;0,"",IF('Journal Template'!A2867="","",IF(LEFT('Journal Template'!A2867,1)=IFERROR(VLOOKUP(LEFT('Journal Template'!A2867,1),Checks!$CF$2:$CF$5,1,0),0),"Product Code Required",IF('Journal Template'!D2867="","",IF('Journal Template'!D2867=IFERROR(VLOOKUP('Journal Template'!D2867,Checks!$CH:$CH,1,0),0),"Product Code Required","NA"))))),"")</f>
        <v/>
      </c>
    </row>
    <row r="2857" spans="14:89">
      <c r="N2857" t="s">
        <v>12851</v>
      </c>
      <c r="O2857" t="s">
        <v>12852</v>
      </c>
      <c r="P2857" t="s">
        <v>386</v>
      </c>
      <c r="Q2857" s="150" t="str">
        <f>IF(JRF!D2870="","",IF(IFERROR(VLOOKUP(JRF!D2870,Checks!N:P,3,0),0)="A","","Inactive account in Use"))</f>
        <v/>
      </c>
      <c r="R2857" t="str">
        <f>IFERROR(IF('Journal Template'!C3269="","",IF(IFERROR(VLOOKUP('Journal Template'!C3269,Checks!N:P,3,0),0)="A","","Inactive account in Use")),"")</f>
        <v/>
      </c>
      <c r="V2857" s="150" t="str">
        <f>IF(JRF!C2870="","",IF(IFERROR(VLOOKUP(JRF!C2870,Checks!S:U,3,0),0)="A","Entry with System fund Dept",""))</f>
        <v/>
      </c>
      <c r="W2857" t="str">
        <f>IFERROR(IF('Journal Template'!D3269="","",IF(IFERROR(VLOOKUP('Journal Template'!D3269,Checks!S:U,3,0),0)="A","Entry with System fund Dept","")),"")</f>
        <v/>
      </c>
      <c r="X2857" t="s">
        <v>4496</v>
      </c>
      <c r="Y2857" t="s">
        <v>389</v>
      </c>
      <c r="Z2857" t="s">
        <v>12853</v>
      </c>
      <c r="AA2857" t="s">
        <v>5237</v>
      </c>
      <c r="AB2857" t="s">
        <v>125</v>
      </c>
      <c r="AC2857" s="150" t="str">
        <f>IFERROR(IF(JRF!C2870="","",IF(AND(VLOOKUP(JRF!C2870,X:AA,4,0)=JRF!B2870,VLOOKUP(JRF!C2870,X:Y,2,0)="A"),"","Inactive Dept Combo Error")),"Inactive Dept Combo Error")</f>
        <v/>
      </c>
      <c r="AD2857" t="str">
        <f>IFERROR(IF('Journal Template'!D3269="","",IF(AND(VLOOKUP('Journal Template'!D3269,X:AA,4,0)='Journal Template'!A3269,VLOOKUP('Journal Template'!D3269,X:Y,2,0)="A"),"","Inactive Dept Combo Error")),"")</f>
        <v/>
      </c>
      <c r="AK2857" s="150" t="str">
        <f>IF(JRF!B2870="","",IF(JRF!B2870=IFERROR(VLOOKUP(JRF!B2870,Checks!AI:AI,1,0),0),"Entry in Branch/Satellite BU's",""))</f>
        <v/>
      </c>
      <c r="AL2857" t="str">
        <f>IFERROR(IF('Journal Template'!A3269="","",IF('Journal Template'!A3269=IFERROR(VLOOKUP('Journal Template'!A3269,Checks!AI:AI,1,0),0),"Entry in Branch/Satellite BU's","")),"")</f>
        <v/>
      </c>
      <c r="AO2857" s="171"/>
      <c r="AP2857" s="171"/>
      <c r="AQ2857" s="171"/>
      <c r="AR2857" s="171"/>
      <c r="CI2857" t="str">
        <f>IF(JRF!F2870&gt;0,"",IF(JRF!B2870="","",IF(LEFT(JRF!B2870,1)=IFERROR(VLOOKUP(LEFT(JRF!B2870,1),$CF$2:$CF$5,1,0),0),"Product Code Required",IF(JRF!C2870="","",IF(JRF!C2870=IFERROR(VLOOKUP(JRF!C2870,$CH:$CH,1,0),0),"Product Code Required","NA")))))</f>
        <v/>
      </c>
      <c r="CJ2857" t="str">
        <f>IF(JRF!AV2870&gt;0,"",IF(JRF!Q2870="","",IF(LEFT(JRF!Q2870,1)=IFERROR(VLOOKUP(LEFT(JRF!Q2870,1),$CF$2:$CF$5,1,0),0),"Product Code Required",IF(JRF!V2870="","",IF(JRF!V2870=IFERROR(VLOOKUP(JRF!V2870,$CH:$CH,1,0),0),"Product Code Required","NA")))))</f>
        <v/>
      </c>
      <c r="CK2857" t="str">
        <f>IFERROR(IF(LEN('Journal Template'!F2868)&gt;0,"",IF('Journal Template'!A2868="","",IF(LEFT('Journal Template'!A2868,1)=IFERROR(VLOOKUP(LEFT('Journal Template'!A2868,1),Checks!$CF$2:$CF$5,1,0),0),"Product Code Required",IF('Journal Template'!D2868="","",IF('Journal Template'!D2868=IFERROR(VLOOKUP('Journal Template'!D2868,Checks!$CH:$CH,1,0),0),"Product Code Required","NA"))))),"")</f>
        <v/>
      </c>
    </row>
    <row r="2858" spans="14:89">
      <c r="N2858" t="s">
        <v>12854</v>
      </c>
      <c r="O2858" t="s">
        <v>12855</v>
      </c>
      <c r="P2858" t="s">
        <v>386</v>
      </c>
      <c r="Q2858" s="150" t="str">
        <f>IF(JRF!D2871="","",IF(IFERROR(VLOOKUP(JRF!D2871,Checks!N:P,3,0),0)="A","","Inactive account in Use"))</f>
        <v/>
      </c>
      <c r="R2858" t="str">
        <f>IFERROR(IF('Journal Template'!C3270="","",IF(IFERROR(VLOOKUP('Journal Template'!C3270,Checks!N:P,3,0),0)="A","","Inactive account in Use")),"")</f>
        <v/>
      </c>
      <c r="V2858" s="150" t="str">
        <f>IF(JRF!C2871="","",IF(IFERROR(VLOOKUP(JRF!C2871,Checks!S:U,3,0),0)="A","Entry with System fund Dept",""))</f>
        <v/>
      </c>
      <c r="W2858" t="str">
        <f>IFERROR(IF('Journal Template'!D3270="","",IF(IFERROR(VLOOKUP('Journal Template'!D3270,Checks!S:U,3,0),0)="A","Entry with System fund Dept","")),"")</f>
        <v/>
      </c>
      <c r="X2858" t="s">
        <v>1897</v>
      </c>
      <c r="Y2858" t="s">
        <v>386</v>
      </c>
      <c r="Z2858" t="s">
        <v>12856</v>
      </c>
      <c r="AA2858" t="s">
        <v>391</v>
      </c>
      <c r="AB2858" t="s">
        <v>125</v>
      </c>
      <c r="AC2858" s="150" t="str">
        <f>IFERROR(IF(JRF!C2871="","",IF(AND(VLOOKUP(JRF!C2871,X:AA,4,0)=JRF!B2871,VLOOKUP(JRF!C2871,X:Y,2,0)="A"),"","Inactive Dept Combo Error")),"Inactive Dept Combo Error")</f>
        <v/>
      </c>
      <c r="AD2858" t="str">
        <f>IFERROR(IF('Journal Template'!D3270="","",IF(AND(VLOOKUP('Journal Template'!D3270,X:AA,4,0)='Journal Template'!A3270,VLOOKUP('Journal Template'!D3270,X:Y,2,0)="A"),"","Inactive Dept Combo Error")),"")</f>
        <v/>
      </c>
      <c r="AK2858" s="150" t="str">
        <f>IF(JRF!B2871="","",IF(JRF!B2871=IFERROR(VLOOKUP(JRF!B2871,Checks!AI:AI,1,0),0),"Entry in Branch/Satellite BU's",""))</f>
        <v/>
      </c>
      <c r="AL2858" t="str">
        <f>IFERROR(IF('Journal Template'!A3270="","",IF('Journal Template'!A3270=IFERROR(VLOOKUP('Journal Template'!A3270,Checks!AI:AI,1,0),0),"Entry in Branch/Satellite BU's","")),"")</f>
        <v/>
      </c>
      <c r="AO2858" s="171"/>
      <c r="AP2858" s="171"/>
      <c r="AQ2858" s="171"/>
      <c r="AR2858" s="171"/>
      <c r="CI2858" t="str">
        <f>IF(JRF!F2871&gt;0,"",IF(JRF!B2871="","",IF(LEFT(JRF!B2871,1)=IFERROR(VLOOKUP(LEFT(JRF!B2871,1),$CF$2:$CF$5,1,0),0),"Product Code Required",IF(JRF!C2871="","",IF(JRF!C2871=IFERROR(VLOOKUP(JRF!C2871,$CH:$CH,1,0),0),"Product Code Required","NA")))))</f>
        <v/>
      </c>
      <c r="CJ2858" t="str">
        <f>IF(JRF!AV2871&gt;0,"",IF(JRF!Q2871="","",IF(LEFT(JRF!Q2871,1)=IFERROR(VLOOKUP(LEFT(JRF!Q2871,1),$CF$2:$CF$5,1,0),0),"Product Code Required",IF(JRF!V2871="","",IF(JRF!V2871=IFERROR(VLOOKUP(JRF!V2871,$CH:$CH,1,0),0),"Product Code Required","NA")))))</f>
        <v/>
      </c>
      <c r="CK2858" t="str">
        <f>IFERROR(IF(LEN('Journal Template'!F2869)&gt;0,"",IF('Journal Template'!A2869="","",IF(LEFT('Journal Template'!A2869,1)=IFERROR(VLOOKUP(LEFT('Journal Template'!A2869,1),Checks!$CF$2:$CF$5,1,0),0),"Product Code Required",IF('Journal Template'!D2869="","",IF('Journal Template'!D2869=IFERROR(VLOOKUP('Journal Template'!D2869,Checks!$CH:$CH,1,0),0),"Product Code Required","NA"))))),"")</f>
        <v/>
      </c>
    </row>
    <row r="2859" spans="14:89">
      <c r="N2859" t="s">
        <v>12857</v>
      </c>
      <c r="O2859" t="s">
        <v>12858</v>
      </c>
      <c r="P2859" t="s">
        <v>386</v>
      </c>
      <c r="Q2859" s="150" t="str">
        <f>IF(JRF!D2872="","",IF(IFERROR(VLOOKUP(JRF!D2872,Checks!N:P,3,0),0)="A","","Inactive account in Use"))</f>
        <v/>
      </c>
      <c r="R2859" t="str">
        <f>IFERROR(IF('Journal Template'!C3271="","",IF(IFERROR(VLOOKUP('Journal Template'!C3271,Checks!N:P,3,0),0)="A","","Inactive account in Use")),"")</f>
        <v/>
      </c>
      <c r="V2859" s="150" t="str">
        <f>IF(JRF!C2872="","",IF(IFERROR(VLOOKUP(JRF!C2872,Checks!S:U,3,0),0)="A","Entry with System fund Dept",""))</f>
        <v/>
      </c>
      <c r="W2859" t="str">
        <f>IFERROR(IF('Journal Template'!D3271="","",IF(IFERROR(VLOOKUP('Journal Template'!D3271,Checks!S:U,3,0),0)="A","Entry with System fund Dept","")),"")</f>
        <v/>
      </c>
      <c r="X2859" t="s">
        <v>4046</v>
      </c>
      <c r="Y2859" t="s">
        <v>386</v>
      </c>
      <c r="Z2859" t="s">
        <v>12859</v>
      </c>
      <c r="AA2859" t="s">
        <v>391</v>
      </c>
      <c r="AB2859" t="s">
        <v>125</v>
      </c>
      <c r="AC2859" s="150" t="str">
        <f>IFERROR(IF(JRF!C2872="","",IF(AND(VLOOKUP(JRF!C2872,X:AA,4,0)=JRF!B2872,VLOOKUP(JRF!C2872,X:Y,2,0)="A"),"","Inactive Dept Combo Error")),"Inactive Dept Combo Error")</f>
        <v/>
      </c>
      <c r="AD2859" t="str">
        <f>IFERROR(IF('Journal Template'!D3271="","",IF(AND(VLOOKUP('Journal Template'!D3271,X:AA,4,0)='Journal Template'!A3271,VLOOKUP('Journal Template'!D3271,X:Y,2,0)="A"),"","Inactive Dept Combo Error")),"")</f>
        <v/>
      </c>
      <c r="AK2859" s="150" t="str">
        <f>IF(JRF!B2872="","",IF(JRF!B2872=IFERROR(VLOOKUP(JRF!B2872,Checks!AI:AI,1,0),0),"Entry in Branch/Satellite BU's",""))</f>
        <v/>
      </c>
      <c r="AL2859" t="str">
        <f>IFERROR(IF('Journal Template'!A3271="","",IF('Journal Template'!A3271=IFERROR(VLOOKUP('Journal Template'!A3271,Checks!AI:AI,1,0),0),"Entry in Branch/Satellite BU's","")),"")</f>
        <v/>
      </c>
      <c r="AO2859" s="171"/>
      <c r="AP2859" s="171"/>
      <c r="AQ2859" s="171"/>
      <c r="AR2859" s="171"/>
      <c r="CI2859" t="str">
        <f>IF(JRF!F2872&gt;0,"",IF(JRF!B2872="","",IF(LEFT(JRF!B2872,1)=IFERROR(VLOOKUP(LEFT(JRF!B2872,1),$CF$2:$CF$5,1,0),0),"Product Code Required",IF(JRF!C2872="","",IF(JRF!C2872=IFERROR(VLOOKUP(JRF!C2872,$CH:$CH,1,0),0),"Product Code Required","NA")))))</f>
        <v/>
      </c>
      <c r="CJ2859" t="str">
        <f>IF(JRF!AV2872&gt;0,"",IF(JRF!Q2872="","",IF(LEFT(JRF!Q2872,1)=IFERROR(VLOOKUP(LEFT(JRF!Q2872,1),$CF$2:$CF$5,1,0),0),"Product Code Required",IF(JRF!V2872="","",IF(JRF!V2872=IFERROR(VLOOKUP(JRF!V2872,$CH:$CH,1,0),0),"Product Code Required","NA")))))</f>
        <v/>
      </c>
      <c r="CK2859" t="str">
        <f>IFERROR(IF(LEN('Journal Template'!F2870)&gt;0,"",IF('Journal Template'!A2870="","",IF(LEFT('Journal Template'!A2870,1)=IFERROR(VLOOKUP(LEFT('Journal Template'!A2870,1),Checks!$CF$2:$CF$5,1,0),0),"Product Code Required",IF('Journal Template'!D2870="","",IF('Journal Template'!D2870=IFERROR(VLOOKUP('Journal Template'!D2870,Checks!$CH:$CH,1,0),0),"Product Code Required","NA"))))),"")</f>
        <v/>
      </c>
    </row>
    <row r="2860" spans="14:89">
      <c r="N2860" t="s">
        <v>12860</v>
      </c>
      <c r="O2860" t="s">
        <v>12861</v>
      </c>
      <c r="P2860" t="s">
        <v>386</v>
      </c>
      <c r="Q2860" s="150" t="str">
        <f>IF(JRF!D2873="","",IF(IFERROR(VLOOKUP(JRF!D2873,Checks!N:P,3,0),0)="A","","Inactive account in Use"))</f>
        <v/>
      </c>
      <c r="R2860" t="str">
        <f>IFERROR(IF('Journal Template'!C3272="","",IF(IFERROR(VLOOKUP('Journal Template'!C3272,Checks!N:P,3,0),0)="A","","Inactive account in Use")),"")</f>
        <v/>
      </c>
      <c r="V2860" s="150" t="str">
        <f>IF(JRF!C2873="","",IF(IFERROR(VLOOKUP(JRF!C2873,Checks!S:U,3,0),0)="A","Entry with System fund Dept",""))</f>
        <v/>
      </c>
      <c r="W2860" t="str">
        <f>IFERROR(IF('Journal Template'!D3272="","",IF(IFERROR(VLOOKUP('Journal Template'!D3272,Checks!S:U,3,0),0)="A","Entry with System fund Dept","")),"")</f>
        <v/>
      </c>
      <c r="X2860" t="s">
        <v>5426</v>
      </c>
      <c r="Y2860" t="s">
        <v>386</v>
      </c>
      <c r="Z2860" t="s">
        <v>12862</v>
      </c>
      <c r="AA2860" t="s">
        <v>391</v>
      </c>
      <c r="AB2860" t="s">
        <v>125</v>
      </c>
      <c r="AC2860" s="150" t="str">
        <f>IFERROR(IF(JRF!C2873="","",IF(AND(VLOOKUP(JRF!C2873,X:AA,4,0)=JRF!B2873,VLOOKUP(JRF!C2873,X:Y,2,0)="A"),"","Inactive Dept Combo Error")),"Inactive Dept Combo Error")</f>
        <v/>
      </c>
      <c r="AD2860" t="str">
        <f>IFERROR(IF('Journal Template'!D3272="","",IF(AND(VLOOKUP('Journal Template'!D3272,X:AA,4,0)='Journal Template'!A3272,VLOOKUP('Journal Template'!D3272,X:Y,2,0)="A"),"","Inactive Dept Combo Error")),"")</f>
        <v/>
      </c>
      <c r="AK2860" s="150" t="str">
        <f>IF(JRF!B2873="","",IF(JRF!B2873=IFERROR(VLOOKUP(JRF!B2873,Checks!AI:AI,1,0),0),"Entry in Branch/Satellite BU's",""))</f>
        <v/>
      </c>
      <c r="AL2860" t="str">
        <f>IFERROR(IF('Journal Template'!A3272="","",IF('Journal Template'!A3272=IFERROR(VLOOKUP('Journal Template'!A3272,Checks!AI:AI,1,0),0),"Entry in Branch/Satellite BU's","")),"")</f>
        <v/>
      </c>
      <c r="AO2860" s="171"/>
      <c r="AP2860" s="171"/>
      <c r="AQ2860" s="171"/>
      <c r="AR2860" s="171"/>
      <c r="CI2860" t="str">
        <f>IF(JRF!F2873&gt;0,"",IF(JRF!B2873="","",IF(LEFT(JRF!B2873,1)=IFERROR(VLOOKUP(LEFT(JRF!B2873,1),$CF$2:$CF$5,1,0),0),"Product Code Required",IF(JRF!C2873="","",IF(JRF!C2873=IFERROR(VLOOKUP(JRF!C2873,$CH:$CH,1,0),0),"Product Code Required","NA")))))</f>
        <v/>
      </c>
      <c r="CJ2860" t="str">
        <f>IF(JRF!AV2873&gt;0,"",IF(JRF!Q2873="","",IF(LEFT(JRF!Q2873,1)=IFERROR(VLOOKUP(LEFT(JRF!Q2873,1),$CF$2:$CF$5,1,0),0),"Product Code Required",IF(JRF!V2873="","",IF(JRF!V2873=IFERROR(VLOOKUP(JRF!V2873,$CH:$CH,1,0),0),"Product Code Required","NA")))))</f>
        <v/>
      </c>
      <c r="CK2860" t="str">
        <f>IFERROR(IF(LEN('Journal Template'!F2871)&gt;0,"",IF('Journal Template'!A2871="","",IF(LEFT('Journal Template'!A2871,1)=IFERROR(VLOOKUP(LEFT('Journal Template'!A2871,1),Checks!$CF$2:$CF$5,1,0),0),"Product Code Required",IF('Journal Template'!D2871="","",IF('Journal Template'!D2871=IFERROR(VLOOKUP('Journal Template'!D2871,Checks!$CH:$CH,1,0),0),"Product Code Required","NA"))))),"")</f>
        <v/>
      </c>
    </row>
    <row r="2861" spans="14:89">
      <c r="N2861" t="s">
        <v>12863</v>
      </c>
      <c r="O2861" t="s">
        <v>12864</v>
      </c>
      <c r="P2861" t="s">
        <v>386</v>
      </c>
      <c r="Q2861" s="150" t="str">
        <f>IF(JRF!D2874="","",IF(IFERROR(VLOOKUP(JRF!D2874,Checks!N:P,3,0),0)="A","","Inactive account in Use"))</f>
        <v/>
      </c>
      <c r="R2861" t="str">
        <f>IFERROR(IF('Journal Template'!C3273="","",IF(IFERROR(VLOOKUP('Journal Template'!C3273,Checks!N:P,3,0),0)="A","","Inactive account in Use")),"")</f>
        <v/>
      </c>
      <c r="V2861" s="150" t="str">
        <f>IF(JRF!C2874="","",IF(IFERROR(VLOOKUP(JRF!C2874,Checks!S:U,3,0),0)="A","Entry with System fund Dept",""))</f>
        <v/>
      </c>
      <c r="W2861" t="str">
        <f>IFERROR(IF('Journal Template'!D3273="","",IF(IFERROR(VLOOKUP('Journal Template'!D3273,Checks!S:U,3,0),0)="A","Entry with System fund Dept","")),"")</f>
        <v/>
      </c>
      <c r="X2861" t="s">
        <v>12865</v>
      </c>
      <c r="Y2861" t="s">
        <v>389</v>
      </c>
      <c r="Z2861" t="s">
        <v>12866</v>
      </c>
      <c r="AA2861" t="s">
        <v>391</v>
      </c>
      <c r="AB2861" t="s">
        <v>125</v>
      </c>
      <c r="AC2861" s="150" t="str">
        <f>IFERROR(IF(JRF!C2874="","",IF(AND(VLOOKUP(JRF!C2874,X:AA,4,0)=JRF!B2874,VLOOKUP(JRF!C2874,X:Y,2,0)="A"),"","Inactive Dept Combo Error")),"Inactive Dept Combo Error")</f>
        <v/>
      </c>
      <c r="AD2861" t="str">
        <f>IFERROR(IF('Journal Template'!D3273="","",IF(AND(VLOOKUP('Journal Template'!D3273,X:AA,4,0)='Journal Template'!A3273,VLOOKUP('Journal Template'!D3273,X:Y,2,0)="A"),"","Inactive Dept Combo Error")),"")</f>
        <v/>
      </c>
      <c r="AK2861" s="150" t="str">
        <f>IF(JRF!B2874="","",IF(JRF!B2874=IFERROR(VLOOKUP(JRF!B2874,Checks!AI:AI,1,0),0),"Entry in Branch/Satellite BU's",""))</f>
        <v/>
      </c>
      <c r="AL2861" t="str">
        <f>IFERROR(IF('Journal Template'!A3273="","",IF('Journal Template'!A3273=IFERROR(VLOOKUP('Journal Template'!A3273,Checks!AI:AI,1,0),0),"Entry in Branch/Satellite BU's","")),"")</f>
        <v/>
      </c>
      <c r="AO2861" s="171"/>
      <c r="AP2861" s="171"/>
      <c r="AQ2861" s="171"/>
      <c r="AR2861" s="171"/>
      <c r="CI2861" t="str">
        <f>IF(JRF!F2874&gt;0,"",IF(JRF!B2874="","",IF(LEFT(JRF!B2874,1)=IFERROR(VLOOKUP(LEFT(JRF!B2874,1),$CF$2:$CF$5,1,0),0),"Product Code Required",IF(JRF!C2874="","",IF(JRF!C2874=IFERROR(VLOOKUP(JRF!C2874,$CH:$CH,1,0),0),"Product Code Required","NA")))))</f>
        <v/>
      </c>
      <c r="CJ2861" t="str">
        <f>IF(JRF!AV2874&gt;0,"",IF(JRF!Q2874="","",IF(LEFT(JRF!Q2874,1)=IFERROR(VLOOKUP(LEFT(JRF!Q2874,1),$CF$2:$CF$5,1,0),0),"Product Code Required",IF(JRF!V2874="","",IF(JRF!V2874=IFERROR(VLOOKUP(JRF!V2874,$CH:$CH,1,0),0),"Product Code Required","NA")))))</f>
        <v/>
      </c>
      <c r="CK2861" t="str">
        <f>IFERROR(IF(LEN('Journal Template'!F2872)&gt;0,"",IF('Journal Template'!A2872="","",IF(LEFT('Journal Template'!A2872,1)=IFERROR(VLOOKUP(LEFT('Journal Template'!A2872,1),Checks!$CF$2:$CF$5,1,0),0),"Product Code Required",IF('Journal Template'!D2872="","",IF('Journal Template'!D2872=IFERROR(VLOOKUP('Journal Template'!D2872,Checks!$CH:$CH,1,0),0),"Product Code Required","NA"))))),"")</f>
        <v/>
      </c>
    </row>
    <row r="2862" spans="14:89">
      <c r="N2862" t="s">
        <v>12867</v>
      </c>
      <c r="O2862" t="s">
        <v>12868</v>
      </c>
      <c r="P2862" t="s">
        <v>386</v>
      </c>
      <c r="Q2862" s="150" t="str">
        <f>IF(JRF!D2875="","",IF(IFERROR(VLOOKUP(JRF!D2875,Checks!N:P,3,0),0)="A","","Inactive account in Use"))</f>
        <v/>
      </c>
      <c r="R2862" t="str">
        <f>IFERROR(IF('Journal Template'!C3274="","",IF(IFERROR(VLOOKUP('Journal Template'!C3274,Checks!N:P,3,0),0)="A","","Inactive account in Use")),"")</f>
        <v/>
      </c>
      <c r="V2862" s="150" t="str">
        <f>IF(JRF!C2875="","",IF(IFERROR(VLOOKUP(JRF!C2875,Checks!S:U,3,0),0)="A","Entry with System fund Dept",""))</f>
        <v/>
      </c>
      <c r="W2862" t="str">
        <f>IFERROR(IF('Journal Template'!D3274="","",IF(IFERROR(VLOOKUP('Journal Template'!D3274,Checks!S:U,3,0),0)="A","Entry with System fund Dept","")),"")</f>
        <v/>
      </c>
      <c r="X2862" t="s">
        <v>4501</v>
      </c>
      <c r="Y2862" t="s">
        <v>386</v>
      </c>
      <c r="Z2862" t="s">
        <v>12869</v>
      </c>
      <c r="AA2862" t="s">
        <v>391</v>
      </c>
      <c r="AB2862" t="s">
        <v>125</v>
      </c>
      <c r="AC2862" s="150" t="str">
        <f>IFERROR(IF(JRF!C2875="","",IF(AND(VLOOKUP(JRF!C2875,X:AA,4,0)=JRF!B2875,VLOOKUP(JRF!C2875,X:Y,2,0)="A"),"","Inactive Dept Combo Error")),"Inactive Dept Combo Error")</f>
        <v/>
      </c>
      <c r="AD2862" t="str">
        <f>IFERROR(IF('Journal Template'!D3274="","",IF(AND(VLOOKUP('Journal Template'!D3274,X:AA,4,0)='Journal Template'!A3274,VLOOKUP('Journal Template'!D3274,X:Y,2,0)="A"),"","Inactive Dept Combo Error")),"")</f>
        <v/>
      </c>
      <c r="AK2862" s="150" t="str">
        <f>IF(JRF!B2875="","",IF(JRF!B2875=IFERROR(VLOOKUP(JRF!B2875,Checks!AI:AI,1,0),0),"Entry in Branch/Satellite BU's",""))</f>
        <v/>
      </c>
      <c r="AL2862" t="str">
        <f>IFERROR(IF('Journal Template'!A3274="","",IF('Journal Template'!A3274=IFERROR(VLOOKUP('Journal Template'!A3274,Checks!AI:AI,1,0),0),"Entry in Branch/Satellite BU's","")),"")</f>
        <v/>
      </c>
      <c r="AO2862" s="171"/>
      <c r="AP2862" s="171"/>
      <c r="AQ2862" s="171"/>
      <c r="AR2862" s="171"/>
      <c r="CI2862" t="str">
        <f>IF(JRF!F2875&gt;0,"",IF(JRF!B2875="","",IF(LEFT(JRF!B2875,1)=IFERROR(VLOOKUP(LEFT(JRF!B2875,1),$CF$2:$CF$5,1,0),0),"Product Code Required",IF(JRF!C2875="","",IF(JRF!C2875=IFERROR(VLOOKUP(JRF!C2875,$CH:$CH,1,0),0),"Product Code Required","NA")))))</f>
        <v/>
      </c>
      <c r="CJ2862" t="str">
        <f>IF(JRF!AV2875&gt;0,"",IF(JRF!Q2875="","",IF(LEFT(JRF!Q2875,1)=IFERROR(VLOOKUP(LEFT(JRF!Q2875,1),$CF$2:$CF$5,1,0),0),"Product Code Required",IF(JRF!V2875="","",IF(JRF!V2875=IFERROR(VLOOKUP(JRF!V2875,$CH:$CH,1,0),0),"Product Code Required","NA")))))</f>
        <v/>
      </c>
      <c r="CK2862" t="str">
        <f>IFERROR(IF(LEN('Journal Template'!F2873)&gt;0,"",IF('Journal Template'!A2873="","",IF(LEFT('Journal Template'!A2873,1)=IFERROR(VLOOKUP(LEFT('Journal Template'!A2873,1),Checks!$CF$2:$CF$5,1,0),0),"Product Code Required",IF('Journal Template'!D2873="","",IF('Journal Template'!D2873=IFERROR(VLOOKUP('Journal Template'!D2873,Checks!$CH:$CH,1,0),0),"Product Code Required","NA"))))),"")</f>
        <v/>
      </c>
    </row>
    <row r="2863" spans="14:89">
      <c r="N2863" t="s">
        <v>12870</v>
      </c>
      <c r="O2863" t="s">
        <v>12871</v>
      </c>
      <c r="P2863" t="s">
        <v>386</v>
      </c>
      <c r="Q2863" s="150" t="str">
        <f>IF(JRF!D2876="","",IF(IFERROR(VLOOKUP(JRF!D2876,Checks!N:P,3,0),0)="A","","Inactive account in Use"))</f>
        <v/>
      </c>
      <c r="R2863" t="str">
        <f>IFERROR(IF('Journal Template'!C3275="","",IF(IFERROR(VLOOKUP('Journal Template'!C3275,Checks!N:P,3,0),0)="A","","Inactive account in Use")),"")</f>
        <v/>
      </c>
      <c r="V2863" s="150" t="str">
        <f>IF(JRF!C2876="","",IF(IFERROR(VLOOKUP(JRF!C2876,Checks!S:U,3,0),0)="A","Entry with System fund Dept",""))</f>
        <v/>
      </c>
      <c r="W2863" t="str">
        <f>IFERROR(IF('Journal Template'!D3275="","",IF(IFERROR(VLOOKUP('Journal Template'!D3275,Checks!S:U,3,0),0)="A","Entry with System fund Dept","")),"")</f>
        <v/>
      </c>
      <c r="X2863" t="s">
        <v>4051</v>
      </c>
      <c r="Y2863" t="s">
        <v>386</v>
      </c>
      <c r="Z2863" t="s">
        <v>12872</v>
      </c>
      <c r="AA2863" t="s">
        <v>391</v>
      </c>
      <c r="AB2863" t="s">
        <v>125</v>
      </c>
      <c r="AC2863" s="150" t="str">
        <f>IFERROR(IF(JRF!C2876="","",IF(AND(VLOOKUP(JRF!C2876,X:AA,4,0)=JRF!B2876,VLOOKUP(JRF!C2876,X:Y,2,0)="A"),"","Inactive Dept Combo Error")),"Inactive Dept Combo Error")</f>
        <v/>
      </c>
      <c r="AD2863" t="str">
        <f>IFERROR(IF('Journal Template'!D3275="","",IF(AND(VLOOKUP('Journal Template'!D3275,X:AA,4,0)='Journal Template'!A3275,VLOOKUP('Journal Template'!D3275,X:Y,2,0)="A"),"","Inactive Dept Combo Error")),"")</f>
        <v/>
      </c>
      <c r="AK2863" s="150" t="str">
        <f>IF(JRF!B2876="","",IF(JRF!B2876=IFERROR(VLOOKUP(JRF!B2876,Checks!AI:AI,1,0),0),"Entry in Branch/Satellite BU's",""))</f>
        <v/>
      </c>
      <c r="AL2863" t="str">
        <f>IFERROR(IF('Journal Template'!A3275="","",IF('Journal Template'!A3275=IFERROR(VLOOKUP('Journal Template'!A3275,Checks!AI:AI,1,0),0),"Entry in Branch/Satellite BU's","")),"")</f>
        <v/>
      </c>
      <c r="AO2863" s="171"/>
      <c r="AP2863" s="171"/>
      <c r="AQ2863" s="171"/>
      <c r="AR2863" s="171"/>
      <c r="CI2863" t="str">
        <f>IF(JRF!F2876&gt;0,"",IF(JRF!B2876="","",IF(LEFT(JRF!B2876,1)=IFERROR(VLOOKUP(LEFT(JRF!B2876,1),$CF$2:$CF$5,1,0),0),"Product Code Required",IF(JRF!C2876="","",IF(JRF!C2876=IFERROR(VLOOKUP(JRF!C2876,$CH:$CH,1,0),0),"Product Code Required","NA")))))</f>
        <v/>
      </c>
      <c r="CJ2863" t="str">
        <f>IF(JRF!AV2876&gt;0,"",IF(JRF!Q2876="","",IF(LEFT(JRF!Q2876,1)=IFERROR(VLOOKUP(LEFT(JRF!Q2876,1),$CF$2:$CF$5,1,0),0),"Product Code Required",IF(JRF!V2876="","",IF(JRF!V2876=IFERROR(VLOOKUP(JRF!V2876,$CH:$CH,1,0),0),"Product Code Required","NA")))))</f>
        <v/>
      </c>
      <c r="CK2863" t="str">
        <f>IFERROR(IF(LEN('Journal Template'!F2874)&gt;0,"",IF('Journal Template'!A2874="","",IF(LEFT('Journal Template'!A2874,1)=IFERROR(VLOOKUP(LEFT('Journal Template'!A2874,1),Checks!$CF$2:$CF$5,1,0),0),"Product Code Required",IF('Journal Template'!D2874="","",IF('Journal Template'!D2874=IFERROR(VLOOKUP('Journal Template'!D2874,Checks!$CH:$CH,1,0),0),"Product Code Required","NA"))))),"")</f>
        <v/>
      </c>
    </row>
    <row r="2864" spans="14:89">
      <c r="N2864" t="s">
        <v>12873</v>
      </c>
      <c r="O2864" t="s">
        <v>12874</v>
      </c>
      <c r="P2864" t="s">
        <v>386</v>
      </c>
      <c r="Q2864" s="150" t="str">
        <f>IF(JRF!D2877="","",IF(IFERROR(VLOOKUP(JRF!D2877,Checks!N:P,3,0),0)="A","","Inactive account in Use"))</f>
        <v/>
      </c>
      <c r="R2864" t="str">
        <f>IFERROR(IF('Journal Template'!C3276="","",IF(IFERROR(VLOOKUP('Journal Template'!C3276,Checks!N:P,3,0),0)="A","","Inactive account in Use")),"")</f>
        <v/>
      </c>
      <c r="V2864" s="150" t="str">
        <f>IF(JRF!C2877="","",IF(IFERROR(VLOOKUP(JRF!C2877,Checks!S:U,3,0),0)="A","Entry with System fund Dept",""))</f>
        <v/>
      </c>
      <c r="W2864" t="str">
        <f>IFERROR(IF('Journal Template'!D3276="","",IF(IFERROR(VLOOKUP('Journal Template'!D3276,Checks!S:U,3,0),0)="A","Entry with System fund Dept","")),"")</f>
        <v/>
      </c>
      <c r="X2864" t="s">
        <v>12875</v>
      </c>
      <c r="Y2864" t="s">
        <v>389</v>
      </c>
      <c r="Z2864" t="s">
        <v>12876</v>
      </c>
      <c r="AA2864" t="s">
        <v>391</v>
      </c>
      <c r="AB2864" t="s">
        <v>125</v>
      </c>
      <c r="AC2864" s="150" t="str">
        <f>IFERROR(IF(JRF!C2877="","",IF(AND(VLOOKUP(JRF!C2877,X:AA,4,0)=JRF!B2877,VLOOKUP(JRF!C2877,X:Y,2,0)="A"),"","Inactive Dept Combo Error")),"Inactive Dept Combo Error")</f>
        <v/>
      </c>
      <c r="AD2864" t="str">
        <f>IFERROR(IF('Journal Template'!D3276="","",IF(AND(VLOOKUP('Journal Template'!D3276,X:AA,4,0)='Journal Template'!A3276,VLOOKUP('Journal Template'!D3276,X:Y,2,0)="A"),"","Inactive Dept Combo Error")),"")</f>
        <v/>
      </c>
      <c r="AK2864" s="150" t="str">
        <f>IF(JRF!B2877="","",IF(JRF!B2877=IFERROR(VLOOKUP(JRF!B2877,Checks!AI:AI,1,0),0),"Entry in Branch/Satellite BU's",""))</f>
        <v/>
      </c>
      <c r="AL2864" t="str">
        <f>IFERROR(IF('Journal Template'!A3276="","",IF('Journal Template'!A3276=IFERROR(VLOOKUP('Journal Template'!A3276,Checks!AI:AI,1,0),0),"Entry in Branch/Satellite BU's","")),"")</f>
        <v/>
      </c>
      <c r="AO2864" s="171"/>
      <c r="AP2864" s="171"/>
      <c r="AQ2864" s="171"/>
      <c r="AR2864" s="171"/>
      <c r="CI2864" t="str">
        <f>IF(JRF!F2877&gt;0,"",IF(JRF!B2877="","",IF(LEFT(JRF!B2877,1)=IFERROR(VLOOKUP(LEFT(JRF!B2877,1),$CF$2:$CF$5,1,0),0),"Product Code Required",IF(JRF!C2877="","",IF(JRF!C2877=IFERROR(VLOOKUP(JRF!C2877,$CH:$CH,1,0),0),"Product Code Required","NA")))))</f>
        <v/>
      </c>
      <c r="CJ2864" t="str">
        <f>IF(JRF!AV2877&gt;0,"",IF(JRF!Q2877="","",IF(LEFT(JRF!Q2877,1)=IFERROR(VLOOKUP(LEFT(JRF!Q2877,1),$CF$2:$CF$5,1,0),0),"Product Code Required",IF(JRF!V2877="","",IF(JRF!V2877=IFERROR(VLOOKUP(JRF!V2877,$CH:$CH,1,0),0),"Product Code Required","NA")))))</f>
        <v/>
      </c>
      <c r="CK2864" t="str">
        <f>IFERROR(IF(LEN('Journal Template'!F2875)&gt;0,"",IF('Journal Template'!A2875="","",IF(LEFT('Journal Template'!A2875,1)=IFERROR(VLOOKUP(LEFT('Journal Template'!A2875,1),Checks!$CF$2:$CF$5,1,0),0),"Product Code Required",IF('Journal Template'!D2875="","",IF('Journal Template'!D2875=IFERROR(VLOOKUP('Journal Template'!D2875,Checks!$CH:$CH,1,0),0),"Product Code Required","NA"))))),"")</f>
        <v/>
      </c>
    </row>
    <row r="2865" spans="14:89">
      <c r="N2865" t="s">
        <v>12877</v>
      </c>
      <c r="O2865" t="s">
        <v>12878</v>
      </c>
      <c r="P2865" t="s">
        <v>386</v>
      </c>
      <c r="Q2865" s="150" t="str">
        <f>IF(JRF!D2878="","",IF(IFERROR(VLOOKUP(JRF!D2878,Checks!N:P,3,0),0)="A","","Inactive account in Use"))</f>
        <v/>
      </c>
      <c r="R2865" t="str">
        <f>IFERROR(IF('Journal Template'!C3277="","",IF(IFERROR(VLOOKUP('Journal Template'!C3277,Checks!N:P,3,0),0)="A","","Inactive account in Use")),"")</f>
        <v/>
      </c>
      <c r="V2865" s="150" t="str">
        <f>IF(JRF!C2878="","",IF(IFERROR(VLOOKUP(JRF!C2878,Checks!S:U,3,0),0)="A","Entry with System fund Dept",""))</f>
        <v/>
      </c>
      <c r="W2865" t="str">
        <f>IFERROR(IF('Journal Template'!D3277="","",IF(IFERROR(VLOOKUP('Journal Template'!D3277,Checks!S:U,3,0),0)="A","Entry with System fund Dept","")),"")</f>
        <v/>
      </c>
      <c r="X2865" t="s">
        <v>4056</v>
      </c>
      <c r="Y2865" t="s">
        <v>386</v>
      </c>
      <c r="Z2865" t="s">
        <v>12879</v>
      </c>
      <c r="AA2865" t="s">
        <v>391</v>
      </c>
      <c r="AB2865" t="s">
        <v>125</v>
      </c>
      <c r="AC2865" s="150" t="str">
        <f>IFERROR(IF(JRF!C2878="","",IF(AND(VLOOKUP(JRF!C2878,X:AA,4,0)=JRF!B2878,VLOOKUP(JRF!C2878,X:Y,2,0)="A"),"","Inactive Dept Combo Error")),"Inactive Dept Combo Error")</f>
        <v/>
      </c>
      <c r="AD2865" t="str">
        <f>IFERROR(IF('Journal Template'!D3277="","",IF(AND(VLOOKUP('Journal Template'!D3277,X:AA,4,0)='Journal Template'!A3277,VLOOKUP('Journal Template'!D3277,X:Y,2,0)="A"),"","Inactive Dept Combo Error")),"")</f>
        <v/>
      </c>
      <c r="AK2865" s="150" t="str">
        <f>IF(JRF!B2878="","",IF(JRF!B2878=IFERROR(VLOOKUP(JRF!B2878,Checks!AI:AI,1,0),0),"Entry in Branch/Satellite BU's",""))</f>
        <v/>
      </c>
      <c r="AL2865" t="str">
        <f>IFERROR(IF('Journal Template'!A3277="","",IF('Journal Template'!A3277=IFERROR(VLOOKUP('Journal Template'!A3277,Checks!AI:AI,1,0),0),"Entry in Branch/Satellite BU's","")),"")</f>
        <v/>
      </c>
      <c r="AO2865" s="171"/>
      <c r="AP2865" s="171"/>
      <c r="AQ2865" s="171"/>
      <c r="AR2865" s="171"/>
      <c r="CI2865" t="str">
        <f>IF(JRF!F2878&gt;0,"",IF(JRF!B2878="","",IF(LEFT(JRF!B2878,1)=IFERROR(VLOOKUP(LEFT(JRF!B2878,1),$CF$2:$CF$5,1,0),0),"Product Code Required",IF(JRF!C2878="","",IF(JRF!C2878=IFERROR(VLOOKUP(JRF!C2878,$CH:$CH,1,0),0),"Product Code Required","NA")))))</f>
        <v/>
      </c>
      <c r="CJ2865" t="str">
        <f>IF(JRF!AV2878&gt;0,"",IF(JRF!Q2878="","",IF(LEFT(JRF!Q2878,1)=IFERROR(VLOOKUP(LEFT(JRF!Q2878,1),$CF$2:$CF$5,1,0),0),"Product Code Required",IF(JRF!V2878="","",IF(JRF!V2878=IFERROR(VLOOKUP(JRF!V2878,$CH:$CH,1,0),0),"Product Code Required","NA")))))</f>
        <v/>
      </c>
      <c r="CK2865" t="str">
        <f>IFERROR(IF(LEN('Journal Template'!F2876)&gt;0,"",IF('Journal Template'!A2876="","",IF(LEFT('Journal Template'!A2876,1)=IFERROR(VLOOKUP(LEFT('Journal Template'!A2876,1),Checks!$CF$2:$CF$5,1,0),0),"Product Code Required",IF('Journal Template'!D2876="","",IF('Journal Template'!D2876=IFERROR(VLOOKUP('Journal Template'!D2876,Checks!$CH:$CH,1,0),0),"Product Code Required","NA"))))),"")</f>
        <v/>
      </c>
    </row>
    <row r="2866" spans="14:89">
      <c r="N2866" t="s">
        <v>12880</v>
      </c>
      <c r="O2866" t="s">
        <v>12881</v>
      </c>
      <c r="P2866" t="s">
        <v>386</v>
      </c>
      <c r="Q2866" s="150" t="str">
        <f>IF(JRF!D2879="","",IF(IFERROR(VLOOKUP(JRF!D2879,Checks!N:P,3,0),0)="A","","Inactive account in Use"))</f>
        <v/>
      </c>
      <c r="R2866" t="str">
        <f>IFERROR(IF('Journal Template'!C3278="","",IF(IFERROR(VLOOKUP('Journal Template'!C3278,Checks!N:P,3,0),0)="A","","Inactive account in Use")),"")</f>
        <v/>
      </c>
      <c r="V2866" s="150" t="str">
        <f>IF(JRF!C2879="","",IF(IFERROR(VLOOKUP(JRF!C2879,Checks!S:U,3,0),0)="A","Entry with System fund Dept",""))</f>
        <v/>
      </c>
      <c r="W2866" t="str">
        <f>IFERROR(IF('Journal Template'!D3278="","",IF(IFERROR(VLOOKUP('Journal Template'!D3278,Checks!S:U,3,0),0)="A","Entry with System fund Dept","")),"")</f>
        <v/>
      </c>
      <c r="X2866" t="s">
        <v>5431</v>
      </c>
      <c r="Y2866" t="s">
        <v>386</v>
      </c>
      <c r="Z2866" t="s">
        <v>12882</v>
      </c>
      <c r="AA2866" t="s">
        <v>391</v>
      </c>
      <c r="AB2866" t="s">
        <v>125</v>
      </c>
      <c r="AC2866" s="150" t="str">
        <f>IFERROR(IF(JRF!C2879="","",IF(AND(VLOOKUP(JRF!C2879,X:AA,4,0)=JRF!B2879,VLOOKUP(JRF!C2879,X:Y,2,0)="A"),"","Inactive Dept Combo Error")),"Inactive Dept Combo Error")</f>
        <v/>
      </c>
      <c r="AD2866" t="str">
        <f>IFERROR(IF('Journal Template'!D3278="","",IF(AND(VLOOKUP('Journal Template'!D3278,X:AA,4,0)='Journal Template'!A3278,VLOOKUP('Journal Template'!D3278,X:Y,2,0)="A"),"","Inactive Dept Combo Error")),"")</f>
        <v/>
      </c>
      <c r="AK2866" s="150" t="str">
        <f>IF(JRF!B2879="","",IF(JRF!B2879=IFERROR(VLOOKUP(JRF!B2879,Checks!AI:AI,1,0),0),"Entry in Branch/Satellite BU's",""))</f>
        <v/>
      </c>
      <c r="AL2866" t="str">
        <f>IFERROR(IF('Journal Template'!A3278="","",IF('Journal Template'!A3278=IFERROR(VLOOKUP('Journal Template'!A3278,Checks!AI:AI,1,0),0),"Entry in Branch/Satellite BU's","")),"")</f>
        <v/>
      </c>
      <c r="AO2866" s="171"/>
      <c r="AP2866" s="171"/>
      <c r="AQ2866" s="171"/>
      <c r="AR2866" s="171"/>
      <c r="CI2866" t="str">
        <f>IF(JRF!F2879&gt;0,"",IF(JRF!B2879="","",IF(LEFT(JRF!B2879,1)=IFERROR(VLOOKUP(LEFT(JRF!B2879,1),$CF$2:$CF$5,1,0),0),"Product Code Required",IF(JRF!C2879="","",IF(JRF!C2879=IFERROR(VLOOKUP(JRF!C2879,$CH:$CH,1,0),0),"Product Code Required","NA")))))</f>
        <v/>
      </c>
      <c r="CJ2866" t="str">
        <f>IF(JRF!AV2879&gt;0,"",IF(JRF!Q2879="","",IF(LEFT(JRF!Q2879,1)=IFERROR(VLOOKUP(LEFT(JRF!Q2879,1),$CF$2:$CF$5,1,0),0),"Product Code Required",IF(JRF!V2879="","",IF(JRF!V2879=IFERROR(VLOOKUP(JRF!V2879,$CH:$CH,1,0),0),"Product Code Required","NA")))))</f>
        <v/>
      </c>
      <c r="CK2866" t="str">
        <f>IFERROR(IF(LEN('Journal Template'!F2877)&gt;0,"",IF('Journal Template'!A2877="","",IF(LEFT('Journal Template'!A2877,1)=IFERROR(VLOOKUP(LEFT('Journal Template'!A2877,1),Checks!$CF$2:$CF$5,1,0),0),"Product Code Required",IF('Journal Template'!D2877="","",IF('Journal Template'!D2877=IFERROR(VLOOKUP('Journal Template'!D2877,Checks!$CH:$CH,1,0),0),"Product Code Required","NA"))))),"")</f>
        <v/>
      </c>
    </row>
    <row r="2867" spans="14:89">
      <c r="N2867" t="s">
        <v>12883</v>
      </c>
      <c r="O2867" t="s">
        <v>12884</v>
      </c>
      <c r="P2867" t="s">
        <v>386</v>
      </c>
      <c r="Q2867" s="150" t="str">
        <f>IF(JRF!D2880="","",IF(IFERROR(VLOOKUP(JRF!D2880,Checks!N:P,3,0),0)="A","","Inactive account in Use"))</f>
        <v/>
      </c>
      <c r="R2867" t="str">
        <f>IFERROR(IF('Journal Template'!C3279="","",IF(IFERROR(VLOOKUP('Journal Template'!C3279,Checks!N:P,3,0),0)="A","","Inactive account in Use")),"")</f>
        <v/>
      </c>
      <c r="V2867" s="150" t="str">
        <f>IF(JRF!C2880="","",IF(IFERROR(VLOOKUP(JRF!C2880,Checks!S:U,3,0),0)="A","Entry with System fund Dept",""))</f>
        <v/>
      </c>
      <c r="W2867" t="str">
        <f>IFERROR(IF('Journal Template'!D3279="","",IF(IFERROR(VLOOKUP('Journal Template'!D3279,Checks!S:U,3,0),0)="A","Entry with System fund Dept","")),"")</f>
        <v/>
      </c>
      <c r="X2867" t="s">
        <v>4061</v>
      </c>
      <c r="Y2867" t="s">
        <v>386</v>
      </c>
      <c r="Z2867" t="s">
        <v>12885</v>
      </c>
      <c r="AA2867" t="s">
        <v>391</v>
      </c>
      <c r="AB2867" t="s">
        <v>125</v>
      </c>
      <c r="AC2867" s="150" t="str">
        <f>IFERROR(IF(JRF!C2880="","",IF(AND(VLOOKUP(JRF!C2880,X:AA,4,0)=JRF!B2880,VLOOKUP(JRF!C2880,X:Y,2,0)="A"),"","Inactive Dept Combo Error")),"Inactive Dept Combo Error")</f>
        <v/>
      </c>
      <c r="AD2867" t="str">
        <f>IFERROR(IF('Journal Template'!D3279="","",IF(AND(VLOOKUP('Journal Template'!D3279,X:AA,4,0)='Journal Template'!A3279,VLOOKUP('Journal Template'!D3279,X:Y,2,0)="A"),"","Inactive Dept Combo Error")),"")</f>
        <v/>
      </c>
      <c r="AK2867" s="150" t="str">
        <f>IF(JRF!B2880="","",IF(JRF!B2880=IFERROR(VLOOKUP(JRF!B2880,Checks!AI:AI,1,0),0),"Entry in Branch/Satellite BU's",""))</f>
        <v/>
      </c>
      <c r="AL2867" t="str">
        <f>IFERROR(IF('Journal Template'!A3279="","",IF('Journal Template'!A3279=IFERROR(VLOOKUP('Journal Template'!A3279,Checks!AI:AI,1,0),0),"Entry in Branch/Satellite BU's","")),"")</f>
        <v/>
      </c>
      <c r="AO2867" s="171"/>
      <c r="AP2867" s="171"/>
      <c r="AQ2867" s="171"/>
      <c r="AR2867" s="171"/>
      <c r="CI2867" t="str">
        <f>IF(JRF!F2880&gt;0,"",IF(JRF!B2880="","",IF(LEFT(JRF!B2880,1)=IFERROR(VLOOKUP(LEFT(JRF!B2880,1),$CF$2:$CF$5,1,0),0),"Product Code Required",IF(JRF!C2880="","",IF(JRF!C2880=IFERROR(VLOOKUP(JRF!C2880,$CH:$CH,1,0),0),"Product Code Required","NA")))))</f>
        <v/>
      </c>
      <c r="CJ2867" t="str">
        <f>IF(JRF!AV2880&gt;0,"",IF(JRF!Q2880="","",IF(LEFT(JRF!Q2880,1)=IFERROR(VLOOKUP(LEFT(JRF!Q2880,1),$CF$2:$CF$5,1,0),0),"Product Code Required",IF(JRF!V2880="","",IF(JRF!V2880=IFERROR(VLOOKUP(JRF!V2880,$CH:$CH,1,0),0),"Product Code Required","NA")))))</f>
        <v/>
      </c>
      <c r="CK2867" t="str">
        <f>IFERROR(IF(LEN('Journal Template'!F2878)&gt;0,"",IF('Journal Template'!A2878="","",IF(LEFT('Journal Template'!A2878,1)=IFERROR(VLOOKUP(LEFT('Journal Template'!A2878,1),Checks!$CF$2:$CF$5,1,0),0),"Product Code Required",IF('Journal Template'!D2878="","",IF('Journal Template'!D2878=IFERROR(VLOOKUP('Journal Template'!D2878,Checks!$CH:$CH,1,0),0),"Product Code Required","NA"))))),"")</f>
        <v/>
      </c>
    </row>
    <row r="2868" spans="14:89">
      <c r="N2868" t="s">
        <v>12886</v>
      </c>
      <c r="O2868" t="s">
        <v>12887</v>
      </c>
      <c r="P2868" t="s">
        <v>386</v>
      </c>
      <c r="Q2868" s="150" t="str">
        <f>IF(JRF!D2881="","",IF(IFERROR(VLOOKUP(JRF!D2881,Checks!N:P,3,0),0)="A","","Inactive account in Use"))</f>
        <v/>
      </c>
      <c r="R2868" t="str">
        <f>IFERROR(IF('Journal Template'!C3280="","",IF(IFERROR(VLOOKUP('Journal Template'!C3280,Checks!N:P,3,0),0)="A","","Inactive account in Use")),"")</f>
        <v/>
      </c>
      <c r="V2868" s="150" t="str">
        <f>IF(JRF!C2881="","",IF(IFERROR(VLOOKUP(JRF!C2881,Checks!S:U,3,0),0)="A","Entry with System fund Dept",""))</f>
        <v/>
      </c>
      <c r="W2868" t="str">
        <f>IFERROR(IF('Journal Template'!D3280="","",IF(IFERROR(VLOOKUP('Journal Template'!D3280,Checks!S:U,3,0),0)="A","Entry with System fund Dept","")),"")</f>
        <v/>
      </c>
      <c r="X2868" t="s">
        <v>1902</v>
      </c>
      <c r="Y2868" t="s">
        <v>386</v>
      </c>
      <c r="Z2868" t="s">
        <v>12888</v>
      </c>
      <c r="AA2868" t="s">
        <v>391</v>
      </c>
      <c r="AB2868" t="s">
        <v>125</v>
      </c>
      <c r="AC2868" s="150" t="str">
        <f>IFERROR(IF(JRF!C2881="","",IF(AND(VLOOKUP(JRF!C2881,X:AA,4,0)=JRF!B2881,VLOOKUP(JRF!C2881,X:Y,2,0)="A"),"","Inactive Dept Combo Error")),"Inactive Dept Combo Error")</f>
        <v/>
      </c>
      <c r="AD2868" t="str">
        <f>IFERROR(IF('Journal Template'!D3280="","",IF(AND(VLOOKUP('Journal Template'!D3280,X:AA,4,0)='Journal Template'!A3280,VLOOKUP('Journal Template'!D3280,X:Y,2,0)="A"),"","Inactive Dept Combo Error")),"")</f>
        <v/>
      </c>
      <c r="AK2868" s="150" t="str">
        <f>IF(JRF!B2881="","",IF(JRF!B2881=IFERROR(VLOOKUP(JRF!B2881,Checks!AI:AI,1,0),0),"Entry in Branch/Satellite BU's",""))</f>
        <v/>
      </c>
      <c r="AL2868" t="str">
        <f>IFERROR(IF('Journal Template'!A3280="","",IF('Journal Template'!A3280=IFERROR(VLOOKUP('Journal Template'!A3280,Checks!AI:AI,1,0),0),"Entry in Branch/Satellite BU's","")),"")</f>
        <v/>
      </c>
      <c r="AO2868" s="171"/>
      <c r="AP2868" s="171"/>
      <c r="AQ2868" s="171"/>
      <c r="AR2868" s="171"/>
      <c r="CI2868" t="str">
        <f>IF(JRF!F2881&gt;0,"",IF(JRF!B2881="","",IF(LEFT(JRF!B2881,1)=IFERROR(VLOOKUP(LEFT(JRF!B2881,1),$CF$2:$CF$5,1,0),0),"Product Code Required",IF(JRF!C2881="","",IF(JRF!C2881=IFERROR(VLOOKUP(JRF!C2881,$CH:$CH,1,0),0),"Product Code Required","NA")))))</f>
        <v/>
      </c>
      <c r="CJ2868" t="str">
        <f>IF(JRF!AV2881&gt;0,"",IF(JRF!Q2881="","",IF(LEFT(JRF!Q2881,1)=IFERROR(VLOOKUP(LEFT(JRF!Q2881,1),$CF$2:$CF$5,1,0),0),"Product Code Required",IF(JRF!V2881="","",IF(JRF!V2881=IFERROR(VLOOKUP(JRF!V2881,$CH:$CH,1,0),0),"Product Code Required","NA")))))</f>
        <v/>
      </c>
      <c r="CK2868" t="str">
        <f>IFERROR(IF(LEN('Journal Template'!F2879)&gt;0,"",IF('Journal Template'!A2879="","",IF(LEFT('Journal Template'!A2879,1)=IFERROR(VLOOKUP(LEFT('Journal Template'!A2879,1),Checks!$CF$2:$CF$5,1,0),0),"Product Code Required",IF('Journal Template'!D2879="","",IF('Journal Template'!D2879=IFERROR(VLOOKUP('Journal Template'!D2879,Checks!$CH:$CH,1,0),0),"Product Code Required","NA"))))),"")</f>
        <v/>
      </c>
    </row>
    <row r="2869" spans="14:89">
      <c r="N2869" t="s">
        <v>12889</v>
      </c>
      <c r="O2869" t="s">
        <v>12890</v>
      </c>
      <c r="P2869" t="s">
        <v>386</v>
      </c>
      <c r="Q2869" s="150" t="str">
        <f>IF(JRF!D2882="","",IF(IFERROR(VLOOKUP(JRF!D2882,Checks!N:P,3,0),0)="A","","Inactive account in Use"))</f>
        <v/>
      </c>
      <c r="R2869" t="str">
        <f>IFERROR(IF('Journal Template'!C3281="","",IF(IFERROR(VLOOKUP('Journal Template'!C3281,Checks!N:P,3,0),0)="A","","Inactive account in Use")),"")</f>
        <v/>
      </c>
      <c r="V2869" s="150" t="str">
        <f>IF(JRF!C2882="","",IF(IFERROR(VLOOKUP(JRF!C2882,Checks!S:U,3,0),0)="A","Entry with System fund Dept",""))</f>
        <v/>
      </c>
      <c r="W2869" t="str">
        <f>IFERROR(IF('Journal Template'!D3281="","",IF(IFERROR(VLOOKUP('Journal Template'!D3281,Checks!S:U,3,0),0)="A","Entry with System fund Dept","")),"")</f>
        <v/>
      </c>
      <c r="X2869" t="s">
        <v>5435</v>
      </c>
      <c r="Y2869" t="s">
        <v>386</v>
      </c>
      <c r="Z2869" t="s">
        <v>12891</v>
      </c>
      <c r="AA2869" t="s">
        <v>391</v>
      </c>
      <c r="AB2869" t="s">
        <v>125</v>
      </c>
      <c r="AC2869" s="150" t="str">
        <f>IFERROR(IF(JRF!C2882="","",IF(AND(VLOOKUP(JRF!C2882,X:AA,4,0)=JRF!B2882,VLOOKUP(JRF!C2882,X:Y,2,0)="A"),"","Inactive Dept Combo Error")),"Inactive Dept Combo Error")</f>
        <v/>
      </c>
      <c r="AD2869" t="str">
        <f>IFERROR(IF('Journal Template'!D3281="","",IF(AND(VLOOKUP('Journal Template'!D3281,X:AA,4,0)='Journal Template'!A3281,VLOOKUP('Journal Template'!D3281,X:Y,2,0)="A"),"","Inactive Dept Combo Error")),"")</f>
        <v/>
      </c>
      <c r="AK2869" s="150" t="str">
        <f>IF(JRF!B2882="","",IF(JRF!B2882=IFERROR(VLOOKUP(JRF!B2882,Checks!AI:AI,1,0),0),"Entry in Branch/Satellite BU's",""))</f>
        <v/>
      </c>
      <c r="AL2869" t="str">
        <f>IFERROR(IF('Journal Template'!A3281="","",IF('Journal Template'!A3281=IFERROR(VLOOKUP('Journal Template'!A3281,Checks!AI:AI,1,0),0),"Entry in Branch/Satellite BU's","")),"")</f>
        <v/>
      </c>
      <c r="AO2869" s="171"/>
      <c r="AP2869" s="171"/>
      <c r="AQ2869" s="171"/>
      <c r="AR2869" s="171"/>
      <c r="CI2869" t="str">
        <f>IF(JRF!F2882&gt;0,"",IF(JRF!B2882="","",IF(LEFT(JRF!B2882,1)=IFERROR(VLOOKUP(LEFT(JRF!B2882,1),$CF$2:$CF$5,1,0),0),"Product Code Required",IF(JRF!C2882="","",IF(JRF!C2882=IFERROR(VLOOKUP(JRF!C2882,$CH:$CH,1,0),0),"Product Code Required","NA")))))</f>
        <v/>
      </c>
      <c r="CJ2869" t="str">
        <f>IF(JRF!AV2882&gt;0,"",IF(JRF!Q2882="","",IF(LEFT(JRF!Q2882,1)=IFERROR(VLOOKUP(LEFT(JRF!Q2882,1),$CF$2:$CF$5,1,0),0),"Product Code Required",IF(JRF!V2882="","",IF(JRF!V2882=IFERROR(VLOOKUP(JRF!V2882,$CH:$CH,1,0),0),"Product Code Required","NA")))))</f>
        <v/>
      </c>
      <c r="CK2869" t="str">
        <f>IFERROR(IF(LEN('Journal Template'!F2880)&gt;0,"",IF('Journal Template'!A2880="","",IF(LEFT('Journal Template'!A2880,1)=IFERROR(VLOOKUP(LEFT('Journal Template'!A2880,1),Checks!$CF$2:$CF$5,1,0),0),"Product Code Required",IF('Journal Template'!D2880="","",IF('Journal Template'!D2880=IFERROR(VLOOKUP('Journal Template'!D2880,Checks!$CH:$CH,1,0),0),"Product Code Required","NA"))))),"")</f>
        <v/>
      </c>
    </row>
    <row r="2870" spans="14:89">
      <c r="N2870" t="s">
        <v>12892</v>
      </c>
      <c r="O2870" t="s">
        <v>12893</v>
      </c>
      <c r="P2870" t="s">
        <v>386</v>
      </c>
      <c r="Q2870" s="150" t="str">
        <f>IF(JRF!D2883="","",IF(IFERROR(VLOOKUP(JRF!D2883,Checks!N:P,3,0),0)="A","","Inactive account in Use"))</f>
        <v/>
      </c>
      <c r="R2870" t="str">
        <f>IFERROR(IF('Journal Template'!C3282="","",IF(IFERROR(VLOOKUP('Journal Template'!C3282,Checks!N:P,3,0),0)="A","","Inactive account in Use")),"")</f>
        <v/>
      </c>
      <c r="V2870" s="150" t="str">
        <f>IF(JRF!C2883="","",IF(IFERROR(VLOOKUP(JRF!C2883,Checks!S:U,3,0),0)="A","Entry with System fund Dept",""))</f>
        <v/>
      </c>
      <c r="W2870" t="str">
        <f>IFERROR(IF('Journal Template'!D3282="","",IF(IFERROR(VLOOKUP('Journal Template'!D3282,Checks!S:U,3,0),0)="A","Entry with System fund Dept","")),"")</f>
        <v/>
      </c>
      <c r="X2870" t="s">
        <v>1907</v>
      </c>
      <c r="Y2870" t="s">
        <v>386</v>
      </c>
      <c r="Z2870" t="s">
        <v>12894</v>
      </c>
      <c r="AA2870" t="s">
        <v>391</v>
      </c>
      <c r="AB2870" t="s">
        <v>125</v>
      </c>
      <c r="AC2870" s="150" t="str">
        <f>IFERROR(IF(JRF!C2883="","",IF(AND(VLOOKUP(JRF!C2883,X:AA,4,0)=JRF!B2883,VLOOKUP(JRF!C2883,X:Y,2,0)="A"),"","Inactive Dept Combo Error")),"Inactive Dept Combo Error")</f>
        <v/>
      </c>
      <c r="AD2870" t="str">
        <f>IFERROR(IF('Journal Template'!D3282="","",IF(AND(VLOOKUP('Journal Template'!D3282,X:AA,4,0)='Journal Template'!A3282,VLOOKUP('Journal Template'!D3282,X:Y,2,0)="A"),"","Inactive Dept Combo Error")),"")</f>
        <v/>
      </c>
      <c r="AK2870" s="150" t="str">
        <f>IF(JRF!B2883="","",IF(JRF!B2883=IFERROR(VLOOKUP(JRF!B2883,Checks!AI:AI,1,0),0),"Entry in Branch/Satellite BU's",""))</f>
        <v/>
      </c>
      <c r="AL2870" t="str">
        <f>IFERROR(IF('Journal Template'!A3282="","",IF('Journal Template'!A3282=IFERROR(VLOOKUP('Journal Template'!A3282,Checks!AI:AI,1,0),0),"Entry in Branch/Satellite BU's","")),"")</f>
        <v/>
      </c>
      <c r="AO2870" s="171"/>
      <c r="AP2870" s="171"/>
      <c r="AQ2870" s="171"/>
      <c r="AR2870" s="171"/>
      <c r="CI2870" t="str">
        <f>IF(JRF!F2883&gt;0,"",IF(JRF!B2883="","",IF(LEFT(JRF!B2883,1)=IFERROR(VLOOKUP(LEFT(JRF!B2883,1),$CF$2:$CF$5,1,0),0),"Product Code Required",IF(JRF!C2883="","",IF(JRF!C2883=IFERROR(VLOOKUP(JRF!C2883,$CH:$CH,1,0),0),"Product Code Required","NA")))))</f>
        <v/>
      </c>
      <c r="CJ2870" t="str">
        <f>IF(JRF!AV2883&gt;0,"",IF(JRF!Q2883="","",IF(LEFT(JRF!Q2883,1)=IFERROR(VLOOKUP(LEFT(JRF!Q2883,1),$CF$2:$CF$5,1,0),0),"Product Code Required",IF(JRF!V2883="","",IF(JRF!V2883=IFERROR(VLOOKUP(JRF!V2883,$CH:$CH,1,0),0),"Product Code Required","NA")))))</f>
        <v/>
      </c>
      <c r="CK2870" t="str">
        <f>IFERROR(IF(LEN('Journal Template'!F2881)&gt;0,"",IF('Journal Template'!A2881="","",IF(LEFT('Journal Template'!A2881,1)=IFERROR(VLOOKUP(LEFT('Journal Template'!A2881,1),Checks!$CF$2:$CF$5,1,0),0),"Product Code Required",IF('Journal Template'!D2881="","",IF('Journal Template'!D2881=IFERROR(VLOOKUP('Journal Template'!D2881,Checks!$CH:$CH,1,0),0),"Product Code Required","NA"))))),"")</f>
        <v/>
      </c>
    </row>
    <row r="2871" spans="14:89">
      <c r="N2871" t="s">
        <v>12895</v>
      </c>
      <c r="O2871" t="s">
        <v>12896</v>
      </c>
      <c r="P2871" t="s">
        <v>386</v>
      </c>
      <c r="Q2871" s="150" t="str">
        <f>IF(JRF!D2884="","",IF(IFERROR(VLOOKUP(JRF!D2884,Checks!N:P,3,0),0)="A","","Inactive account in Use"))</f>
        <v/>
      </c>
      <c r="R2871" t="str">
        <f>IFERROR(IF('Journal Template'!C3283="","",IF(IFERROR(VLOOKUP('Journal Template'!C3283,Checks!N:P,3,0),0)="A","","Inactive account in Use")),"")</f>
        <v/>
      </c>
      <c r="V2871" s="150" t="str">
        <f>IF(JRF!C2884="","",IF(IFERROR(VLOOKUP(JRF!C2884,Checks!S:U,3,0),0)="A","Entry with System fund Dept",""))</f>
        <v/>
      </c>
      <c r="W2871" t="str">
        <f>IFERROR(IF('Journal Template'!D3283="","",IF(IFERROR(VLOOKUP('Journal Template'!D3283,Checks!S:U,3,0),0)="A","Entry with System fund Dept","")),"")</f>
        <v/>
      </c>
      <c r="X2871" t="s">
        <v>5439</v>
      </c>
      <c r="Y2871" t="s">
        <v>386</v>
      </c>
      <c r="Z2871" t="s">
        <v>12897</v>
      </c>
      <c r="AA2871" t="s">
        <v>391</v>
      </c>
      <c r="AB2871" t="s">
        <v>125</v>
      </c>
      <c r="AC2871" s="150" t="str">
        <f>IFERROR(IF(JRF!C2884="","",IF(AND(VLOOKUP(JRF!C2884,X:AA,4,0)=JRF!B2884,VLOOKUP(JRF!C2884,X:Y,2,0)="A"),"","Inactive Dept Combo Error")),"Inactive Dept Combo Error")</f>
        <v/>
      </c>
      <c r="AD2871" t="str">
        <f>IFERROR(IF('Journal Template'!D3283="","",IF(AND(VLOOKUP('Journal Template'!D3283,X:AA,4,0)='Journal Template'!A3283,VLOOKUP('Journal Template'!D3283,X:Y,2,0)="A"),"","Inactive Dept Combo Error")),"")</f>
        <v/>
      </c>
      <c r="AK2871" s="150" t="str">
        <f>IF(JRF!B2884="","",IF(JRF!B2884=IFERROR(VLOOKUP(JRF!B2884,Checks!AI:AI,1,0),0),"Entry in Branch/Satellite BU's",""))</f>
        <v/>
      </c>
      <c r="AL2871" t="str">
        <f>IFERROR(IF('Journal Template'!A3283="","",IF('Journal Template'!A3283=IFERROR(VLOOKUP('Journal Template'!A3283,Checks!AI:AI,1,0),0),"Entry in Branch/Satellite BU's","")),"")</f>
        <v/>
      </c>
      <c r="AO2871" s="171"/>
      <c r="AP2871" s="171"/>
      <c r="AQ2871" s="171"/>
      <c r="AR2871" s="171"/>
      <c r="CI2871" t="str">
        <f>IF(JRF!F2884&gt;0,"",IF(JRF!B2884="","",IF(LEFT(JRF!B2884,1)=IFERROR(VLOOKUP(LEFT(JRF!B2884,1),$CF$2:$CF$5,1,0),0),"Product Code Required",IF(JRF!C2884="","",IF(JRF!C2884=IFERROR(VLOOKUP(JRF!C2884,$CH:$CH,1,0),0),"Product Code Required","NA")))))</f>
        <v/>
      </c>
      <c r="CJ2871" t="str">
        <f>IF(JRF!AV2884&gt;0,"",IF(JRF!Q2884="","",IF(LEFT(JRF!Q2884,1)=IFERROR(VLOOKUP(LEFT(JRF!Q2884,1),$CF$2:$CF$5,1,0),0),"Product Code Required",IF(JRF!V2884="","",IF(JRF!V2884=IFERROR(VLOOKUP(JRF!V2884,$CH:$CH,1,0),0),"Product Code Required","NA")))))</f>
        <v/>
      </c>
      <c r="CK2871" t="str">
        <f>IFERROR(IF(LEN('Journal Template'!F2882)&gt;0,"",IF('Journal Template'!A2882="","",IF(LEFT('Journal Template'!A2882,1)=IFERROR(VLOOKUP(LEFT('Journal Template'!A2882,1),Checks!$CF$2:$CF$5,1,0),0),"Product Code Required",IF('Journal Template'!D2882="","",IF('Journal Template'!D2882=IFERROR(VLOOKUP('Journal Template'!D2882,Checks!$CH:$CH,1,0),0),"Product Code Required","NA"))))),"")</f>
        <v/>
      </c>
    </row>
    <row r="2872" spans="14:89">
      <c r="N2872" t="s">
        <v>12898</v>
      </c>
      <c r="O2872" t="s">
        <v>12899</v>
      </c>
      <c r="P2872" t="s">
        <v>386</v>
      </c>
      <c r="Q2872" s="150" t="str">
        <f>IF(JRF!D2885="","",IF(IFERROR(VLOOKUP(JRF!D2885,Checks!N:P,3,0),0)="A","","Inactive account in Use"))</f>
        <v/>
      </c>
      <c r="R2872" t="str">
        <f>IFERROR(IF('Journal Template'!C3284="","",IF(IFERROR(VLOOKUP('Journal Template'!C3284,Checks!N:P,3,0),0)="A","","Inactive account in Use")),"")</f>
        <v/>
      </c>
      <c r="V2872" s="150" t="str">
        <f>IF(JRF!C2885="","",IF(IFERROR(VLOOKUP(JRF!C2885,Checks!S:U,3,0),0)="A","Entry with System fund Dept",""))</f>
        <v/>
      </c>
      <c r="W2872" t="str">
        <f>IFERROR(IF('Journal Template'!D3284="","",IF(IFERROR(VLOOKUP('Journal Template'!D3284,Checks!S:U,3,0),0)="A","Entry with System fund Dept","")),"")</f>
        <v/>
      </c>
      <c r="X2872" t="s">
        <v>4506</v>
      </c>
      <c r="Y2872" t="s">
        <v>386</v>
      </c>
      <c r="Z2872" t="s">
        <v>12900</v>
      </c>
      <c r="AA2872" t="s">
        <v>391</v>
      </c>
      <c r="AB2872" t="s">
        <v>125</v>
      </c>
      <c r="AC2872" s="150" t="str">
        <f>IFERROR(IF(JRF!C2885="","",IF(AND(VLOOKUP(JRF!C2885,X:AA,4,0)=JRF!B2885,VLOOKUP(JRF!C2885,X:Y,2,0)="A"),"","Inactive Dept Combo Error")),"Inactive Dept Combo Error")</f>
        <v/>
      </c>
      <c r="AD2872" t="str">
        <f>IFERROR(IF('Journal Template'!D3284="","",IF(AND(VLOOKUP('Journal Template'!D3284,X:AA,4,0)='Journal Template'!A3284,VLOOKUP('Journal Template'!D3284,X:Y,2,0)="A"),"","Inactive Dept Combo Error")),"")</f>
        <v/>
      </c>
      <c r="AK2872" s="150" t="str">
        <f>IF(JRF!B2885="","",IF(JRF!B2885=IFERROR(VLOOKUP(JRF!B2885,Checks!AI:AI,1,0),0),"Entry in Branch/Satellite BU's",""))</f>
        <v/>
      </c>
      <c r="AL2872" t="str">
        <f>IFERROR(IF('Journal Template'!A3284="","",IF('Journal Template'!A3284=IFERROR(VLOOKUP('Journal Template'!A3284,Checks!AI:AI,1,0),0),"Entry in Branch/Satellite BU's","")),"")</f>
        <v/>
      </c>
      <c r="AO2872" s="171"/>
      <c r="AP2872" s="171"/>
      <c r="AQ2872" s="171"/>
      <c r="AR2872" s="171"/>
      <c r="CI2872" t="str">
        <f>IF(JRF!F2885&gt;0,"",IF(JRF!B2885="","",IF(LEFT(JRF!B2885,1)=IFERROR(VLOOKUP(LEFT(JRF!B2885,1),$CF$2:$CF$5,1,0),0),"Product Code Required",IF(JRF!C2885="","",IF(JRF!C2885=IFERROR(VLOOKUP(JRF!C2885,$CH:$CH,1,0),0),"Product Code Required","NA")))))</f>
        <v/>
      </c>
      <c r="CJ2872" t="str">
        <f>IF(JRF!AV2885&gt;0,"",IF(JRF!Q2885="","",IF(LEFT(JRF!Q2885,1)=IFERROR(VLOOKUP(LEFT(JRF!Q2885,1),$CF$2:$CF$5,1,0),0),"Product Code Required",IF(JRF!V2885="","",IF(JRF!V2885=IFERROR(VLOOKUP(JRF!V2885,$CH:$CH,1,0),0),"Product Code Required","NA")))))</f>
        <v/>
      </c>
      <c r="CK2872" t="str">
        <f>IFERROR(IF(LEN('Journal Template'!F2883)&gt;0,"",IF('Journal Template'!A2883="","",IF(LEFT('Journal Template'!A2883,1)=IFERROR(VLOOKUP(LEFT('Journal Template'!A2883,1),Checks!$CF$2:$CF$5,1,0),0),"Product Code Required",IF('Journal Template'!D2883="","",IF('Journal Template'!D2883=IFERROR(VLOOKUP('Journal Template'!D2883,Checks!$CH:$CH,1,0),0),"Product Code Required","NA"))))),"")</f>
        <v/>
      </c>
    </row>
    <row r="2873" spans="14:89">
      <c r="N2873" t="s">
        <v>12901</v>
      </c>
      <c r="O2873" t="s">
        <v>12902</v>
      </c>
      <c r="P2873" t="s">
        <v>386</v>
      </c>
      <c r="Q2873" s="150" t="str">
        <f>IF(JRF!D2886="","",IF(IFERROR(VLOOKUP(JRF!D2886,Checks!N:P,3,0),0)="A","","Inactive account in Use"))</f>
        <v/>
      </c>
      <c r="R2873" t="str">
        <f>IFERROR(IF('Journal Template'!C3285="","",IF(IFERROR(VLOOKUP('Journal Template'!C3285,Checks!N:P,3,0),0)="A","","Inactive account in Use")),"")</f>
        <v/>
      </c>
      <c r="V2873" s="150" t="str">
        <f>IF(JRF!C2886="","",IF(IFERROR(VLOOKUP(JRF!C2886,Checks!S:U,3,0),0)="A","Entry with System fund Dept",""))</f>
        <v/>
      </c>
      <c r="W2873" t="str">
        <f>IFERROR(IF('Journal Template'!D3285="","",IF(IFERROR(VLOOKUP('Journal Template'!D3285,Checks!S:U,3,0),0)="A","Entry with System fund Dept","")),"")</f>
        <v/>
      </c>
      <c r="X2873" t="s">
        <v>12903</v>
      </c>
      <c r="Y2873" t="s">
        <v>389</v>
      </c>
      <c r="Z2873" t="s">
        <v>12904</v>
      </c>
      <c r="AA2873" t="s">
        <v>391</v>
      </c>
      <c r="AB2873" t="s">
        <v>125</v>
      </c>
      <c r="AC2873" s="150" t="str">
        <f>IFERROR(IF(JRF!C2886="","",IF(AND(VLOOKUP(JRF!C2886,X:AA,4,0)=JRF!B2886,VLOOKUP(JRF!C2886,X:Y,2,0)="A"),"","Inactive Dept Combo Error")),"Inactive Dept Combo Error")</f>
        <v/>
      </c>
      <c r="AD2873" t="str">
        <f>IFERROR(IF('Journal Template'!D3285="","",IF(AND(VLOOKUP('Journal Template'!D3285,X:AA,4,0)='Journal Template'!A3285,VLOOKUP('Journal Template'!D3285,X:Y,2,0)="A"),"","Inactive Dept Combo Error")),"")</f>
        <v/>
      </c>
      <c r="AK2873" s="150" t="str">
        <f>IF(JRF!B2886="","",IF(JRF!B2886=IFERROR(VLOOKUP(JRF!B2886,Checks!AI:AI,1,0),0),"Entry in Branch/Satellite BU's",""))</f>
        <v/>
      </c>
      <c r="AL2873" t="str">
        <f>IFERROR(IF('Journal Template'!A3285="","",IF('Journal Template'!A3285=IFERROR(VLOOKUP('Journal Template'!A3285,Checks!AI:AI,1,0),0),"Entry in Branch/Satellite BU's","")),"")</f>
        <v/>
      </c>
      <c r="AO2873" s="171"/>
      <c r="AP2873" s="171"/>
      <c r="AQ2873" s="171"/>
      <c r="AR2873" s="171"/>
      <c r="CI2873" t="str">
        <f>IF(JRF!F2886&gt;0,"",IF(JRF!B2886="","",IF(LEFT(JRF!B2886,1)=IFERROR(VLOOKUP(LEFT(JRF!B2886,1),$CF$2:$CF$5,1,0),0),"Product Code Required",IF(JRF!C2886="","",IF(JRF!C2886=IFERROR(VLOOKUP(JRF!C2886,$CH:$CH,1,0),0),"Product Code Required","NA")))))</f>
        <v/>
      </c>
      <c r="CJ2873" t="str">
        <f>IF(JRF!AV2886&gt;0,"",IF(JRF!Q2886="","",IF(LEFT(JRF!Q2886,1)=IFERROR(VLOOKUP(LEFT(JRF!Q2886,1),$CF$2:$CF$5,1,0),0),"Product Code Required",IF(JRF!V2886="","",IF(JRF!V2886=IFERROR(VLOOKUP(JRF!V2886,$CH:$CH,1,0),0),"Product Code Required","NA")))))</f>
        <v/>
      </c>
      <c r="CK2873" t="str">
        <f>IFERROR(IF(LEN('Journal Template'!F2884)&gt;0,"",IF('Journal Template'!A2884="","",IF(LEFT('Journal Template'!A2884,1)=IFERROR(VLOOKUP(LEFT('Journal Template'!A2884,1),Checks!$CF$2:$CF$5,1,0),0),"Product Code Required",IF('Journal Template'!D2884="","",IF('Journal Template'!D2884=IFERROR(VLOOKUP('Journal Template'!D2884,Checks!$CH:$CH,1,0),0),"Product Code Required","NA"))))),"")</f>
        <v/>
      </c>
    </row>
    <row r="2874" spans="14:89">
      <c r="N2874" t="s">
        <v>12905</v>
      </c>
      <c r="O2874" t="s">
        <v>12906</v>
      </c>
      <c r="P2874" t="s">
        <v>386</v>
      </c>
      <c r="Q2874" s="150" t="str">
        <f>IF(JRF!D2887="","",IF(IFERROR(VLOOKUP(JRF!D2887,Checks!N:P,3,0),0)="A","","Inactive account in Use"))</f>
        <v/>
      </c>
      <c r="R2874" t="str">
        <f>IFERROR(IF('Journal Template'!C3286="","",IF(IFERROR(VLOOKUP('Journal Template'!C3286,Checks!N:P,3,0),0)="A","","Inactive account in Use")),"")</f>
        <v/>
      </c>
      <c r="V2874" s="150" t="str">
        <f>IF(JRF!C2887="","",IF(IFERROR(VLOOKUP(JRF!C2887,Checks!S:U,3,0),0)="A","Entry with System fund Dept",""))</f>
        <v/>
      </c>
      <c r="W2874" t="str">
        <f>IFERROR(IF('Journal Template'!D3286="","",IF(IFERROR(VLOOKUP('Journal Template'!D3286,Checks!S:U,3,0),0)="A","Entry with System fund Dept","")),"")</f>
        <v/>
      </c>
      <c r="X2874" t="s">
        <v>5445</v>
      </c>
      <c r="Y2874" t="s">
        <v>386</v>
      </c>
      <c r="Z2874" t="s">
        <v>12907</v>
      </c>
      <c r="AA2874" t="s">
        <v>391</v>
      </c>
      <c r="AB2874" t="s">
        <v>125</v>
      </c>
      <c r="AC2874" s="150" t="str">
        <f>IFERROR(IF(JRF!C2887="","",IF(AND(VLOOKUP(JRF!C2887,X:AA,4,0)=JRF!B2887,VLOOKUP(JRF!C2887,X:Y,2,0)="A"),"","Inactive Dept Combo Error")),"Inactive Dept Combo Error")</f>
        <v/>
      </c>
      <c r="AD2874" t="str">
        <f>IFERROR(IF('Journal Template'!D3286="","",IF(AND(VLOOKUP('Journal Template'!D3286,X:AA,4,0)='Journal Template'!A3286,VLOOKUP('Journal Template'!D3286,X:Y,2,0)="A"),"","Inactive Dept Combo Error")),"")</f>
        <v/>
      </c>
      <c r="AK2874" s="150" t="str">
        <f>IF(JRF!B2887="","",IF(JRF!B2887=IFERROR(VLOOKUP(JRF!B2887,Checks!AI:AI,1,0),0),"Entry in Branch/Satellite BU's",""))</f>
        <v/>
      </c>
      <c r="AL2874" t="str">
        <f>IFERROR(IF('Journal Template'!A3286="","",IF('Journal Template'!A3286=IFERROR(VLOOKUP('Journal Template'!A3286,Checks!AI:AI,1,0),0),"Entry in Branch/Satellite BU's","")),"")</f>
        <v/>
      </c>
      <c r="AO2874" s="171"/>
      <c r="AP2874" s="171"/>
      <c r="AQ2874" s="171"/>
      <c r="AR2874" s="171"/>
      <c r="CI2874" t="str">
        <f>IF(JRF!F2887&gt;0,"",IF(JRF!B2887="","",IF(LEFT(JRF!B2887,1)=IFERROR(VLOOKUP(LEFT(JRF!B2887,1),$CF$2:$CF$5,1,0),0),"Product Code Required",IF(JRF!C2887="","",IF(JRF!C2887=IFERROR(VLOOKUP(JRF!C2887,$CH:$CH,1,0),0),"Product Code Required","NA")))))</f>
        <v/>
      </c>
      <c r="CJ2874" t="str">
        <f>IF(JRF!AV2887&gt;0,"",IF(JRF!Q2887="","",IF(LEFT(JRF!Q2887,1)=IFERROR(VLOOKUP(LEFT(JRF!Q2887,1),$CF$2:$CF$5,1,0),0),"Product Code Required",IF(JRF!V2887="","",IF(JRF!V2887=IFERROR(VLOOKUP(JRF!V2887,$CH:$CH,1,0),0),"Product Code Required","NA")))))</f>
        <v/>
      </c>
      <c r="CK2874" t="str">
        <f>IFERROR(IF(LEN('Journal Template'!F2885)&gt;0,"",IF('Journal Template'!A2885="","",IF(LEFT('Journal Template'!A2885,1)=IFERROR(VLOOKUP(LEFT('Journal Template'!A2885,1),Checks!$CF$2:$CF$5,1,0),0),"Product Code Required",IF('Journal Template'!D2885="","",IF('Journal Template'!D2885=IFERROR(VLOOKUP('Journal Template'!D2885,Checks!$CH:$CH,1,0),0),"Product Code Required","NA"))))),"")</f>
        <v/>
      </c>
    </row>
    <row r="2875" spans="14:89">
      <c r="N2875" t="s">
        <v>12908</v>
      </c>
      <c r="O2875" t="s">
        <v>11907</v>
      </c>
      <c r="P2875" t="s">
        <v>386</v>
      </c>
      <c r="Q2875" s="150" t="str">
        <f>IF(JRF!D2888="","",IF(IFERROR(VLOOKUP(JRF!D2888,Checks!N:P,3,0),0)="A","","Inactive account in Use"))</f>
        <v/>
      </c>
      <c r="R2875" t="str">
        <f>IFERROR(IF('Journal Template'!C3287="","",IF(IFERROR(VLOOKUP('Journal Template'!C3287,Checks!N:P,3,0),0)="A","","Inactive account in Use")),"")</f>
        <v/>
      </c>
      <c r="V2875" s="150" t="str">
        <f>IF(JRF!C2888="","",IF(IFERROR(VLOOKUP(JRF!C2888,Checks!S:U,3,0),0)="A","Entry with System fund Dept",""))</f>
        <v/>
      </c>
      <c r="W2875" t="str">
        <f>IFERROR(IF('Journal Template'!D3287="","",IF(IFERROR(VLOOKUP('Journal Template'!D3287,Checks!S:U,3,0),0)="A","Entry with System fund Dept","")),"")</f>
        <v/>
      </c>
      <c r="X2875" t="s">
        <v>5451</v>
      </c>
      <c r="Y2875" t="s">
        <v>386</v>
      </c>
      <c r="Z2875" t="s">
        <v>12909</v>
      </c>
      <c r="AA2875" t="s">
        <v>391</v>
      </c>
      <c r="AB2875" t="s">
        <v>125</v>
      </c>
      <c r="AC2875" s="150" t="str">
        <f>IFERROR(IF(JRF!C2888="","",IF(AND(VLOOKUP(JRF!C2888,X:AA,4,0)=JRF!B2888,VLOOKUP(JRF!C2888,X:Y,2,0)="A"),"","Inactive Dept Combo Error")),"Inactive Dept Combo Error")</f>
        <v/>
      </c>
      <c r="AD2875" t="str">
        <f>IFERROR(IF('Journal Template'!D3287="","",IF(AND(VLOOKUP('Journal Template'!D3287,X:AA,4,0)='Journal Template'!A3287,VLOOKUP('Journal Template'!D3287,X:Y,2,0)="A"),"","Inactive Dept Combo Error")),"")</f>
        <v/>
      </c>
      <c r="AK2875" s="150" t="str">
        <f>IF(JRF!B2888="","",IF(JRF!B2888=IFERROR(VLOOKUP(JRF!B2888,Checks!AI:AI,1,0),0),"Entry in Branch/Satellite BU's",""))</f>
        <v/>
      </c>
      <c r="AL2875" t="str">
        <f>IFERROR(IF('Journal Template'!A3287="","",IF('Journal Template'!A3287=IFERROR(VLOOKUP('Journal Template'!A3287,Checks!AI:AI,1,0),0),"Entry in Branch/Satellite BU's","")),"")</f>
        <v/>
      </c>
      <c r="AO2875" s="171"/>
      <c r="AP2875" s="171"/>
      <c r="AQ2875" s="171"/>
      <c r="AR2875" s="171"/>
      <c r="CI2875" t="str">
        <f>IF(JRF!F2888&gt;0,"",IF(JRF!B2888="","",IF(LEFT(JRF!B2888,1)=IFERROR(VLOOKUP(LEFT(JRF!B2888,1),$CF$2:$CF$5,1,0),0),"Product Code Required",IF(JRF!C2888="","",IF(JRF!C2888=IFERROR(VLOOKUP(JRF!C2888,$CH:$CH,1,0),0),"Product Code Required","NA")))))</f>
        <v/>
      </c>
      <c r="CJ2875" t="str">
        <f>IF(JRF!AV2888&gt;0,"",IF(JRF!Q2888="","",IF(LEFT(JRF!Q2888,1)=IFERROR(VLOOKUP(LEFT(JRF!Q2888,1),$CF$2:$CF$5,1,0),0),"Product Code Required",IF(JRF!V2888="","",IF(JRF!V2888=IFERROR(VLOOKUP(JRF!V2888,$CH:$CH,1,0),0),"Product Code Required","NA")))))</f>
        <v/>
      </c>
      <c r="CK2875" t="str">
        <f>IFERROR(IF(LEN('Journal Template'!F2886)&gt;0,"",IF('Journal Template'!A2886="","",IF(LEFT('Journal Template'!A2886,1)=IFERROR(VLOOKUP(LEFT('Journal Template'!A2886,1),Checks!$CF$2:$CF$5,1,0),0),"Product Code Required",IF('Journal Template'!D2886="","",IF('Journal Template'!D2886=IFERROR(VLOOKUP('Journal Template'!D2886,Checks!$CH:$CH,1,0),0),"Product Code Required","NA"))))),"")</f>
        <v/>
      </c>
    </row>
    <row r="2876" spans="14:89">
      <c r="N2876" t="s">
        <v>12910</v>
      </c>
      <c r="O2876" t="s">
        <v>11911</v>
      </c>
      <c r="P2876" t="s">
        <v>386</v>
      </c>
      <c r="Q2876" s="150" t="str">
        <f>IF(JRF!D2889="","",IF(IFERROR(VLOOKUP(JRF!D2889,Checks!N:P,3,0),0)="A","","Inactive account in Use"))</f>
        <v/>
      </c>
      <c r="R2876" t="str">
        <f>IFERROR(IF('Journal Template'!C3288="","",IF(IFERROR(VLOOKUP('Journal Template'!C3288,Checks!N:P,3,0),0)="A","","Inactive account in Use")),"")</f>
        <v/>
      </c>
      <c r="V2876" s="150" t="str">
        <f>IF(JRF!C2889="","",IF(IFERROR(VLOOKUP(JRF!C2889,Checks!S:U,3,0),0)="A","Entry with System fund Dept",""))</f>
        <v/>
      </c>
      <c r="W2876" t="str">
        <f>IFERROR(IF('Journal Template'!D3288="","",IF(IFERROR(VLOOKUP('Journal Template'!D3288,Checks!S:U,3,0),0)="A","Entry with System fund Dept","")),"")</f>
        <v/>
      </c>
      <c r="X2876" t="s">
        <v>4064</v>
      </c>
      <c r="Y2876" t="s">
        <v>386</v>
      </c>
      <c r="Z2876" t="s">
        <v>12911</v>
      </c>
      <c r="AA2876" t="s">
        <v>391</v>
      </c>
      <c r="AB2876" t="s">
        <v>125</v>
      </c>
      <c r="AC2876" s="150" t="str">
        <f>IFERROR(IF(JRF!C2889="","",IF(AND(VLOOKUP(JRF!C2889,X:AA,4,0)=JRF!B2889,VLOOKUP(JRF!C2889,X:Y,2,0)="A"),"","Inactive Dept Combo Error")),"Inactive Dept Combo Error")</f>
        <v/>
      </c>
      <c r="AD2876" t="str">
        <f>IFERROR(IF('Journal Template'!D3288="","",IF(AND(VLOOKUP('Journal Template'!D3288,X:AA,4,0)='Journal Template'!A3288,VLOOKUP('Journal Template'!D3288,X:Y,2,0)="A"),"","Inactive Dept Combo Error")),"")</f>
        <v/>
      </c>
      <c r="AK2876" s="150" t="str">
        <f>IF(JRF!B2889="","",IF(JRF!B2889=IFERROR(VLOOKUP(JRF!B2889,Checks!AI:AI,1,0),0),"Entry in Branch/Satellite BU's",""))</f>
        <v/>
      </c>
      <c r="AL2876" t="str">
        <f>IFERROR(IF('Journal Template'!A3288="","",IF('Journal Template'!A3288=IFERROR(VLOOKUP('Journal Template'!A3288,Checks!AI:AI,1,0),0),"Entry in Branch/Satellite BU's","")),"")</f>
        <v/>
      </c>
      <c r="AO2876" s="171"/>
      <c r="AP2876" s="171"/>
      <c r="AQ2876" s="171"/>
      <c r="AR2876" s="171"/>
      <c r="CI2876" t="str">
        <f>IF(JRF!F2889&gt;0,"",IF(JRF!B2889="","",IF(LEFT(JRF!B2889,1)=IFERROR(VLOOKUP(LEFT(JRF!B2889,1),$CF$2:$CF$5,1,0),0),"Product Code Required",IF(JRF!C2889="","",IF(JRF!C2889=IFERROR(VLOOKUP(JRF!C2889,$CH:$CH,1,0),0),"Product Code Required","NA")))))</f>
        <v/>
      </c>
      <c r="CJ2876" t="str">
        <f>IF(JRF!AV2889&gt;0,"",IF(JRF!Q2889="","",IF(LEFT(JRF!Q2889,1)=IFERROR(VLOOKUP(LEFT(JRF!Q2889,1),$CF$2:$CF$5,1,0),0),"Product Code Required",IF(JRF!V2889="","",IF(JRF!V2889=IFERROR(VLOOKUP(JRF!V2889,$CH:$CH,1,0),0),"Product Code Required","NA")))))</f>
        <v/>
      </c>
      <c r="CK2876" t="str">
        <f>IFERROR(IF(LEN('Journal Template'!F2887)&gt;0,"",IF('Journal Template'!A2887="","",IF(LEFT('Journal Template'!A2887,1)=IFERROR(VLOOKUP(LEFT('Journal Template'!A2887,1),Checks!$CF$2:$CF$5,1,0),0),"Product Code Required",IF('Journal Template'!D2887="","",IF('Journal Template'!D2887=IFERROR(VLOOKUP('Journal Template'!D2887,Checks!$CH:$CH,1,0),0),"Product Code Required","NA"))))),"")</f>
        <v/>
      </c>
    </row>
    <row r="2877" spans="14:89">
      <c r="N2877" t="s">
        <v>12912</v>
      </c>
      <c r="O2877" t="s">
        <v>12913</v>
      </c>
      <c r="P2877" t="s">
        <v>386</v>
      </c>
      <c r="Q2877" s="150" t="str">
        <f>IF(JRF!D2890="","",IF(IFERROR(VLOOKUP(JRF!D2890,Checks!N:P,3,0),0)="A","","Inactive account in Use"))</f>
        <v/>
      </c>
      <c r="R2877" t="str">
        <f>IFERROR(IF('Journal Template'!C3289="","",IF(IFERROR(VLOOKUP('Journal Template'!C3289,Checks!N:P,3,0),0)="A","","Inactive account in Use")),"")</f>
        <v/>
      </c>
      <c r="V2877" s="150" t="str">
        <f>IF(JRF!C2890="","",IF(IFERROR(VLOOKUP(JRF!C2890,Checks!S:U,3,0),0)="A","Entry with System fund Dept",""))</f>
        <v/>
      </c>
      <c r="W2877" t="str">
        <f>IFERROR(IF('Journal Template'!D3289="","",IF(IFERROR(VLOOKUP('Journal Template'!D3289,Checks!S:U,3,0),0)="A","Entry with System fund Dept","")),"")</f>
        <v/>
      </c>
      <c r="X2877" t="s">
        <v>1912</v>
      </c>
      <c r="Y2877" t="s">
        <v>386</v>
      </c>
      <c r="Z2877" t="s">
        <v>12914</v>
      </c>
      <c r="AA2877" t="s">
        <v>391</v>
      </c>
      <c r="AB2877" t="s">
        <v>125</v>
      </c>
      <c r="AC2877" s="150" t="str">
        <f>IFERROR(IF(JRF!C2890="","",IF(AND(VLOOKUP(JRF!C2890,X:AA,4,0)=JRF!B2890,VLOOKUP(JRF!C2890,X:Y,2,0)="A"),"","Inactive Dept Combo Error")),"Inactive Dept Combo Error")</f>
        <v/>
      </c>
      <c r="AD2877" t="str">
        <f>IFERROR(IF('Journal Template'!D3289="","",IF(AND(VLOOKUP('Journal Template'!D3289,X:AA,4,0)='Journal Template'!A3289,VLOOKUP('Journal Template'!D3289,X:Y,2,0)="A"),"","Inactive Dept Combo Error")),"")</f>
        <v/>
      </c>
      <c r="AK2877" s="150" t="str">
        <f>IF(JRF!B2890="","",IF(JRF!B2890=IFERROR(VLOOKUP(JRF!B2890,Checks!AI:AI,1,0),0),"Entry in Branch/Satellite BU's",""))</f>
        <v/>
      </c>
      <c r="AL2877" t="str">
        <f>IFERROR(IF('Journal Template'!A3289="","",IF('Journal Template'!A3289=IFERROR(VLOOKUP('Journal Template'!A3289,Checks!AI:AI,1,0),0),"Entry in Branch/Satellite BU's","")),"")</f>
        <v/>
      </c>
      <c r="AO2877" s="171"/>
      <c r="AP2877" s="171"/>
      <c r="AQ2877" s="171"/>
      <c r="AR2877" s="171"/>
      <c r="CI2877" t="str">
        <f>IF(JRF!F2890&gt;0,"",IF(JRF!B2890="","",IF(LEFT(JRF!B2890,1)=IFERROR(VLOOKUP(LEFT(JRF!B2890,1),$CF$2:$CF$5,1,0),0),"Product Code Required",IF(JRF!C2890="","",IF(JRF!C2890=IFERROR(VLOOKUP(JRF!C2890,$CH:$CH,1,0),0),"Product Code Required","NA")))))</f>
        <v/>
      </c>
      <c r="CJ2877" t="str">
        <f>IF(JRF!AV2890&gt;0,"",IF(JRF!Q2890="","",IF(LEFT(JRF!Q2890,1)=IFERROR(VLOOKUP(LEFT(JRF!Q2890,1),$CF$2:$CF$5,1,0),0),"Product Code Required",IF(JRF!V2890="","",IF(JRF!V2890=IFERROR(VLOOKUP(JRF!V2890,$CH:$CH,1,0),0),"Product Code Required","NA")))))</f>
        <v/>
      </c>
      <c r="CK2877" t="str">
        <f>IFERROR(IF(LEN('Journal Template'!F2888)&gt;0,"",IF('Journal Template'!A2888="","",IF(LEFT('Journal Template'!A2888,1)=IFERROR(VLOOKUP(LEFT('Journal Template'!A2888,1),Checks!$CF$2:$CF$5,1,0),0),"Product Code Required",IF('Journal Template'!D2888="","",IF('Journal Template'!D2888=IFERROR(VLOOKUP('Journal Template'!D2888,Checks!$CH:$CH,1,0),0),"Product Code Required","NA"))))),"")</f>
        <v/>
      </c>
    </row>
    <row r="2878" spans="14:89">
      <c r="N2878" t="s">
        <v>12915</v>
      </c>
      <c r="O2878" t="s">
        <v>12916</v>
      </c>
      <c r="P2878" t="s">
        <v>386</v>
      </c>
      <c r="Q2878" s="150" t="str">
        <f>IF(JRF!D2891="","",IF(IFERROR(VLOOKUP(JRF!D2891,Checks!N:P,3,0),0)="A","","Inactive account in Use"))</f>
        <v/>
      </c>
      <c r="R2878" t="str">
        <f>IFERROR(IF('Journal Template'!C3290="","",IF(IFERROR(VLOOKUP('Journal Template'!C3290,Checks!N:P,3,0),0)="A","","Inactive account in Use")),"")</f>
        <v/>
      </c>
      <c r="V2878" s="150" t="str">
        <f>IF(JRF!C2891="","",IF(IFERROR(VLOOKUP(JRF!C2891,Checks!S:U,3,0),0)="A","Entry with System fund Dept",""))</f>
        <v/>
      </c>
      <c r="W2878" t="str">
        <f>IFERROR(IF('Journal Template'!D3290="","",IF(IFERROR(VLOOKUP('Journal Template'!D3290,Checks!S:U,3,0),0)="A","Entry with System fund Dept","")),"")</f>
        <v/>
      </c>
      <c r="X2878" t="s">
        <v>1917</v>
      </c>
      <c r="Y2878" t="s">
        <v>386</v>
      </c>
      <c r="Z2878" t="s">
        <v>12917</v>
      </c>
      <c r="AA2878" t="s">
        <v>391</v>
      </c>
      <c r="AB2878" t="s">
        <v>125</v>
      </c>
      <c r="AC2878" s="150" t="str">
        <f>IFERROR(IF(JRF!C2891="","",IF(AND(VLOOKUP(JRF!C2891,X:AA,4,0)=JRF!B2891,VLOOKUP(JRF!C2891,X:Y,2,0)="A"),"","Inactive Dept Combo Error")),"Inactive Dept Combo Error")</f>
        <v/>
      </c>
      <c r="AD2878" t="str">
        <f>IFERROR(IF('Journal Template'!D3290="","",IF(AND(VLOOKUP('Journal Template'!D3290,X:AA,4,0)='Journal Template'!A3290,VLOOKUP('Journal Template'!D3290,X:Y,2,0)="A"),"","Inactive Dept Combo Error")),"")</f>
        <v/>
      </c>
      <c r="AK2878" s="150" t="str">
        <f>IF(JRF!B2891="","",IF(JRF!B2891=IFERROR(VLOOKUP(JRF!B2891,Checks!AI:AI,1,0),0),"Entry in Branch/Satellite BU's",""))</f>
        <v/>
      </c>
      <c r="AL2878" t="str">
        <f>IFERROR(IF('Journal Template'!A3290="","",IF('Journal Template'!A3290=IFERROR(VLOOKUP('Journal Template'!A3290,Checks!AI:AI,1,0),0),"Entry in Branch/Satellite BU's","")),"")</f>
        <v/>
      </c>
      <c r="AO2878" s="171"/>
      <c r="AP2878" s="171"/>
      <c r="AQ2878" s="171"/>
      <c r="AR2878" s="171"/>
      <c r="CI2878" t="str">
        <f>IF(JRF!F2891&gt;0,"",IF(JRF!B2891="","",IF(LEFT(JRF!B2891,1)=IFERROR(VLOOKUP(LEFT(JRF!B2891,1),$CF$2:$CF$5,1,0),0),"Product Code Required",IF(JRF!C2891="","",IF(JRF!C2891=IFERROR(VLOOKUP(JRF!C2891,$CH:$CH,1,0),0),"Product Code Required","NA")))))</f>
        <v/>
      </c>
      <c r="CJ2878" t="str">
        <f>IF(JRF!AV2891&gt;0,"",IF(JRF!Q2891="","",IF(LEFT(JRF!Q2891,1)=IFERROR(VLOOKUP(LEFT(JRF!Q2891,1),$CF$2:$CF$5,1,0),0),"Product Code Required",IF(JRF!V2891="","",IF(JRF!V2891=IFERROR(VLOOKUP(JRF!V2891,$CH:$CH,1,0),0),"Product Code Required","NA")))))</f>
        <v/>
      </c>
      <c r="CK2878" t="str">
        <f>IFERROR(IF(LEN('Journal Template'!F2889)&gt;0,"",IF('Journal Template'!A2889="","",IF(LEFT('Journal Template'!A2889,1)=IFERROR(VLOOKUP(LEFT('Journal Template'!A2889,1),Checks!$CF$2:$CF$5,1,0),0),"Product Code Required",IF('Journal Template'!D2889="","",IF('Journal Template'!D2889=IFERROR(VLOOKUP('Journal Template'!D2889,Checks!$CH:$CH,1,0),0),"Product Code Required","NA"))))),"")</f>
        <v/>
      </c>
    </row>
    <row r="2879" spans="14:89">
      <c r="N2879" t="s">
        <v>12918</v>
      </c>
      <c r="O2879" t="s">
        <v>12919</v>
      </c>
      <c r="P2879" t="s">
        <v>386</v>
      </c>
      <c r="Q2879" s="150" t="str">
        <f>IF(JRF!D2892="","",IF(IFERROR(VLOOKUP(JRF!D2892,Checks!N:P,3,0),0)="A","","Inactive account in Use"))</f>
        <v/>
      </c>
      <c r="R2879" t="str">
        <f>IFERROR(IF('Journal Template'!C3291="","",IF(IFERROR(VLOOKUP('Journal Template'!C3291,Checks!N:P,3,0),0)="A","","Inactive account in Use")),"")</f>
        <v/>
      </c>
      <c r="V2879" s="150" t="str">
        <f>IF(JRF!C2892="","",IF(IFERROR(VLOOKUP(JRF!C2892,Checks!S:U,3,0),0)="A","Entry with System fund Dept",""))</f>
        <v/>
      </c>
      <c r="W2879" t="str">
        <f>IFERROR(IF('Journal Template'!D3291="","",IF(IFERROR(VLOOKUP('Journal Template'!D3291,Checks!S:U,3,0),0)="A","Entry with System fund Dept","")),"")</f>
        <v/>
      </c>
      <c r="X2879" t="s">
        <v>1922</v>
      </c>
      <c r="Y2879" t="s">
        <v>386</v>
      </c>
      <c r="Z2879" t="s">
        <v>12920</v>
      </c>
      <c r="AA2879" t="s">
        <v>391</v>
      </c>
      <c r="AB2879" t="s">
        <v>125</v>
      </c>
      <c r="AC2879" s="150" t="str">
        <f>IFERROR(IF(JRF!C2892="","",IF(AND(VLOOKUP(JRF!C2892,X:AA,4,0)=JRF!B2892,VLOOKUP(JRF!C2892,X:Y,2,0)="A"),"","Inactive Dept Combo Error")),"Inactive Dept Combo Error")</f>
        <v/>
      </c>
      <c r="AD2879" t="str">
        <f>IFERROR(IF('Journal Template'!D3291="","",IF(AND(VLOOKUP('Journal Template'!D3291,X:AA,4,0)='Journal Template'!A3291,VLOOKUP('Journal Template'!D3291,X:Y,2,0)="A"),"","Inactive Dept Combo Error")),"")</f>
        <v/>
      </c>
      <c r="AK2879" s="150" t="str">
        <f>IF(JRF!B2892="","",IF(JRF!B2892=IFERROR(VLOOKUP(JRF!B2892,Checks!AI:AI,1,0),0),"Entry in Branch/Satellite BU's",""))</f>
        <v/>
      </c>
      <c r="AL2879" t="str">
        <f>IFERROR(IF('Journal Template'!A3291="","",IF('Journal Template'!A3291=IFERROR(VLOOKUP('Journal Template'!A3291,Checks!AI:AI,1,0),0),"Entry in Branch/Satellite BU's","")),"")</f>
        <v/>
      </c>
      <c r="AO2879" s="171"/>
      <c r="AP2879" s="171"/>
      <c r="AQ2879" s="171"/>
      <c r="AR2879" s="171"/>
      <c r="CI2879" t="str">
        <f>IF(JRF!F2892&gt;0,"",IF(JRF!B2892="","",IF(LEFT(JRF!B2892,1)=IFERROR(VLOOKUP(LEFT(JRF!B2892,1),$CF$2:$CF$5,1,0),0),"Product Code Required",IF(JRF!C2892="","",IF(JRF!C2892=IFERROR(VLOOKUP(JRF!C2892,$CH:$CH,1,0),0),"Product Code Required","NA")))))</f>
        <v/>
      </c>
      <c r="CJ2879" t="str">
        <f>IF(JRF!AV2892&gt;0,"",IF(JRF!Q2892="","",IF(LEFT(JRF!Q2892,1)=IFERROR(VLOOKUP(LEFT(JRF!Q2892,1),$CF$2:$CF$5,1,0),0),"Product Code Required",IF(JRF!V2892="","",IF(JRF!V2892=IFERROR(VLOOKUP(JRF!V2892,$CH:$CH,1,0),0),"Product Code Required","NA")))))</f>
        <v/>
      </c>
      <c r="CK2879" t="str">
        <f>IFERROR(IF(LEN('Journal Template'!F2890)&gt;0,"",IF('Journal Template'!A2890="","",IF(LEFT('Journal Template'!A2890,1)=IFERROR(VLOOKUP(LEFT('Journal Template'!A2890,1),Checks!$CF$2:$CF$5,1,0),0),"Product Code Required",IF('Journal Template'!D2890="","",IF('Journal Template'!D2890=IFERROR(VLOOKUP('Journal Template'!D2890,Checks!$CH:$CH,1,0),0),"Product Code Required","NA"))))),"")</f>
        <v/>
      </c>
    </row>
    <row r="2880" spans="14:89">
      <c r="N2880" t="s">
        <v>12921</v>
      </c>
      <c r="O2880" t="s">
        <v>12922</v>
      </c>
      <c r="P2880" t="s">
        <v>386</v>
      </c>
      <c r="Q2880" s="150" t="str">
        <f>IF(JRF!D2893="","",IF(IFERROR(VLOOKUP(JRF!D2893,Checks!N:P,3,0),0)="A","","Inactive account in Use"))</f>
        <v/>
      </c>
      <c r="R2880" t="str">
        <f>IFERROR(IF('Journal Template'!C3292="","",IF(IFERROR(VLOOKUP('Journal Template'!C3292,Checks!N:P,3,0),0)="A","","Inactive account in Use")),"")</f>
        <v/>
      </c>
      <c r="V2880" s="150" t="str">
        <f>IF(JRF!C2893="","",IF(IFERROR(VLOOKUP(JRF!C2893,Checks!S:U,3,0),0)="A","Entry with System fund Dept",""))</f>
        <v/>
      </c>
      <c r="W2880" t="str">
        <f>IFERROR(IF('Journal Template'!D3292="","",IF(IFERROR(VLOOKUP('Journal Template'!D3292,Checks!S:U,3,0),0)="A","Entry with System fund Dept","")),"")</f>
        <v/>
      </c>
      <c r="X2880" t="s">
        <v>1927</v>
      </c>
      <c r="Y2880" t="s">
        <v>386</v>
      </c>
      <c r="Z2880" t="s">
        <v>12923</v>
      </c>
      <c r="AA2880" t="s">
        <v>391</v>
      </c>
      <c r="AB2880" t="s">
        <v>125</v>
      </c>
      <c r="AC2880" s="150" t="str">
        <f>IFERROR(IF(JRF!C2893="","",IF(AND(VLOOKUP(JRF!C2893,X:AA,4,0)=JRF!B2893,VLOOKUP(JRF!C2893,X:Y,2,0)="A"),"","Inactive Dept Combo Error")),"Inactive Dept Combo Error")</f>
        <v/>
      </c>
      <c r="AD2880" t="str">
        <f>IFERROR(IF('Journal Template'!D3292="","",IF(AND(VLOOKUP('Journal Template'!D3292,X:AA,4,0)='Journal Template'!A3292,VLOOKUP('Journal Template'!D3292,X:Y,2,0)="A"),"","Inactive Dept Combo Error")),"")</f>
        <v/>
      </c>
      <c r="AK2880" s="150" t="str">
        <f>IF(JRF!B2893="","",IF(JRF!B2893=IFERROR(VLOOKUP(JRF!B2893,Checks!AI:AI,1,0),0),"Entry in Branch/Satellite BU's",""))</f>
        <v/>
      </c>
      <c r="AL2880" t="str">
        <f>IFERROR(IF('Journal Template'!A3292="","",IF('Journal Template'!A3292=IFERROR(VLOOKUP('Journal Template'!A3292,Checks!AI:AI,1,0),0),"Entry in Branch/Satellite BU's","")),"")</f>
        <v/>
      </c>
      <c r="AO2880" s="171"/>
      <c r="AP2880" s="171"/>
      <c r="AQ2880" s="171"/>
      <c r="AR2880" s="171"/>
      <c r="CI2880" t="str">
        <f>IF(JRF!F2893&gt;0,"",IF(JRF!B2893="","",IF(LEFT(JRF!B2893,1)=IFERROR(VLOOKUP(LEFT(JRF!B2893,1),$CF$2:$CF$5,1,0),0),"Product Code Required",IF(JRF!C2893="","",IF(JRF!C2893=IFERROR(VLOOKUP(JRF!C2893,$CH:$CH,1,0),0),"Product Code Required","NA")))))</f>
        <v/>
      </c>
      <c r="CJ2880" t="str">
        <f>IF(JRF!AV2893&gt;0,"",IF(JRF!Q2893="","",IF(LEFT(JRF!Q2893,1)=IFERROR(VLOOKUP(LEFT(JRF!Q2893,1),$CF$2:$CF$5,1,0),0),"Product Code Required",IF(JRF!V2893="","",IF(JRF!V2893=IFERROR(VLOOKUP(JRF!V2893,$CH:$CH,1,0),0),"Product Code Required","NA")))))</f>
        <v/>
      </c>
      <c r="CK2880" t="str">
        <f>IFERROR(IF(LEN('Journal Template'!F2891)&gt;0,"",IF('Journal Template'!A2891="","",IF(LEFT('Journal Template'!A2891,1)=IFERROR(VLOOKUP(LEFT('Journal Template'!A2891,1),Checks!$CF$2:$CF$5,1,0),0),"Product Code Required",IF('Journal Template'!D2891="","",IF('Journal Template'!D2891=IFERROR(VLOOKUP('Journal Template'!D2891,Checks!$CH:$CH,1,0),0),"Product Code Required","NA"))))),"")</f>
        <v/>
      </c>
    </row>
    <row r="2881" spans="14:89">
      <c r="N2881" t="s">
        <v>12924</v>
      </c>
      <c r="O2881" t="s">
        <v>12925</v>
      </c>
      <c r="P2881" t="s">
        <v>386</v>
      </c>
      <c r="Q2881" s="150" t="str">
        <f>IF(JRF!D2894="","",IF(IFERROR(VLOOKUP(JRF!D2894,Checks!N:P,3,0),0)="A","","Inactive account in Use"))</f>
        <v/>
      </c>
      <c r="R2881" t="str">
        <f>IFERROR(IF('Journal Template'!C3293="","",IF(IFERROR(VLOOKUP('Journal Template'!C3293,Checks!N:P,3,0),0)="A","","Inactive account in Use")),"")</f>
        <v/>
      </c>
      <c r="V2881" s="150" t="str">
        <f>IF(JRF!C2894="","",IF(IFERROR(VLOOKUP(JRF!C2894,Checks!S:U,3,0),0)="A","Entry with System fund Dept",""))</f>
        <v/>
      </c>
      <c r="W2881" t="str">
        <f>IFERROR(IF('Journal Template'!D3293="","",IF(IFERROR(VLOOKUP('Journal Template'!D3293,Checks!S:U,3,0),0)="A","Entry with System fund Dept","")),"")</f>
        <v/>
      </c>
      <c r="X2881" t="s">
        <v>4069</v>
      </c>
      <c r="Y2881" t="s">
        <v>386</v>
      </c>
      <c r="Z2881" t="s">
        <v>12926</v>
      </c>
      <c r="AA2881" t="s">
        <v>391</v>
      </c>
      <c r="AB2881" t="s">
        <v>125</v>
      </c>
      <c r="AC2881" s="150" t="str">
        <f>IFERROR(IF(JRF!C2894="","",IF(AND(VLOOKUP(JRF!C2894,X:AA,4,0)=JRF!B2894,VLOOKUP(JRF!C2894,X:Y,2,0)="A"),"","Inactive Dept Combo Error")),"Inactive Dept Combo Error")</f>
        <v/>
      </c>
      <c r="AD2881" t="str">
        <f>IFERROR(IF('Journal Template'!D3293="","",IF(AND(VLOOKUP('Journal Template'!D3293,X:AA,4,0)='Journal Template'!A3293,VLOOKUP('Journal Template'!D3293,X:Y,2,0)="A"),"","Inactive Dept Combo Error")),"")</f>
        <v/>
      </c>
      <c r="AK2881" s="150" t="str">
        <f>IF(JRF!B2894="","",IF(JRF!B2894=IFERROR(VLOOKUP(JRF!B2894,Checks!AI:AI,1,0),0),"Entry in Branch/Satellite BU's",""))</f>
        <v/>
      </c>
      <c r="AL2881" t="str">
        <f>IFERROR(IF('Journal Template'!A3293="","",IF('Journal Template'!A3293=IFERROR(VLOOKUP('Journal Template'!A3293,Checks!AI:AI,1,0),0),"Entry in Branch/Satellite BU's","")),"")</f>
        <v/>
      </c>
      <c r="AO2881" s="171"/>
      <c r="AP2881" s="171"/>
      <c r="AQ2881" s="171"/>
      <c r="AR2881" s="171"/>
      <c r="CI2881" t="str">
        <f>IF(JRF!F2894&gt;0,"",IF(JRF!B2894="","",IF(LEFT(JRF!B2894,1)=IFERROR(VLOOKUP(LEFT(JRF!B2894,1),$CF$2:$CF$5,1,0),0),"Product Code Required",IF(JRF!C2894="","",IF(JRF!C2894=IFERROR(VLOOKUP(JRF!C2894,$CH:$CH,1,0),0),"Product Code Required","NA")))))</f>
        <v/>
      </c>
      <c r="CJ2881" t="str">
        <f>IF(JRF!AV2894&gt;0,"",IF(JRF!Q2894="","",IF(LEFT(JRF!Q2894,1)=IFERROR(VLOOKUP(LEFT(JRF!Q2894,1),$CF$2:$CF$5,1,0),0),"Product Code Required",IF(JRF!V2894="","",IF(JRF!V2894=IFERROR(VLOOKUP(JRF!V2894,$CH:$CH,1,0),0),"Product Code Required","NA")))))</f>
        <v/>
      </c>
      <c r="CK2881" t="str">
        <f>IFERROR(IF(LEN('Journal Template'!F2892)&gt;0,"",IF('Journal Template'!A2892="","",IF(LEFT('Journal Template'!A2892,1)=IFERROR(VLOOKUP(LEFT('Journal Template'!A2892,1),Checks!$CF$2:$CF$5,1,0),0),"Product Code Required",IF('Journal Template'!D2892="","",IF('Journal Template'!D2892=IFERROR(VLOOKUP('Journal Template'!D2892,Checks!$CH:$CH,1,0),0),"Product Code Required","NA"))))),"")</f>
        <v/>
      </c>
    </row>
    <row r="2882" spans="14:89">
      <c r="N2882" t="s">
        <v>12927</v>
      </c>
      <c r="O2882" t="s">
        <v>12928</v>
      </c>
      <c r="P2882" t="s">
        <v>386</v>
      </c>
      <c r="Q2882" s="150" t="str">
        <f>IF(JRF!D2895="","",IF(IFERROR(VLOOKUP(JRF!D2895,Checks!N:P,3,0),0)="A","","Inactive account in Use"))</f>
        <v/>
      </c>
      <c r="R2882" t="str">
        <f>IFERROR(IF('Journal Template'!C3294="","",IF(IFERROR(VLOOKUP('Journal Template'!C3294,Checks!N:P,3,0),0)="A","","Inactive account in Use")),"")</f>
        <v/>
      </c>
      <c r="V2882" s="150" t="str">
        <f>IF(JRF!C2895="","",IF(IFERROR(VLOOKUP(JRF!C2895,Checks!S:U,3,0),0)="A","Entry with System fund Dept",""))</f>
        <v/>
      </c>
      <c r="W2882" t="str">
        <f>IFERROR(IF('Journal Template'!D3294="","",IF(IFERROR(VLOOKUP('Journal Template'!D3294,Checks!S:U,3,0),0)="A","Entry with System fund Dept","")),"")</f>
        <v/>
      </c>
      <c r="X2882" t="s">
        <v>1932</v>
      </c>
      <c r="Y2882" t="s">
        <v>386</v>
      </c>
      <c r="Z2882" t="s">
        <v>12929</v>
      </c>
      <c r="AA2882" t="s">
        <v>391</v>
      </c>
      <c r="AB2882" t="s">
        <v>125</v>
      </c>
      <c r="AC2882" s="150" t="str">
        <f>IFERROR(IF(JRF!C2895="","",IF(AND(VLOOKUP(JRF!C2895,X:AA,4,0)=JRF!B2895,VLOOKUP(JRF!C2895,X:Y,2,0)="A"),"","Inactive Dept Combo Error")),"Inactive Dept Combo Error")</f>
        <v/>
      </c>
      <c r="AD2882" t="str">
        <f>IFERROR(IF('Journal Template'!D3294="","",IF(AND(VLOOKUP('Journal Template'!D3294,X:AA,4,0)='Journal Template'!A3294,VLOOKUP('Journal Template'!D3294,X:Y,2,0)="A"),"","Inactive Dept Combo Error")),"")</f>
        <v/>
      </c>
      <c r="AK2882" s="150" t="str">
        <f>IF(JRF!B2895="","",IF(JRF!B2895=IFERROR(VLOOKUP(JRF!B2895,Checks!AI:AI,1,0),0),"Entry in Branch/Satellite BU's",""))</f>
        <v/>
      </c>
      <c r="AL2882" t="str">
        <f>IFERROR(IF('Journal Template'!A3294="","",IF('Journal Template'!A3294=IFERROR(VLOOKUP('Journal Template'!A3294,Checks!AI:AI,1,0),0),"Entry in Branch/Satellite BU's","")),"")</f>
        <v/>
      </c>
      <c r="AO2882" s="171"/>
      <c r="AP2882" s="171"/>
      <c r="AQ2882" s="171"/>
      <c r="AR2882" s="171"/>
      <c r="CI2882" t="str">
        <f>IF(JRF!F2895&gt;0,"",IF(JRF!B2895="","",IF(LEFT(JRF!B2895,1)=IFERROR(VLOOKUP(LEFT(JRF!B2895,1),$CF$2:$CF$5,1,0),0),"Product Code Required",IF(JRF!C2895="","",IF(JRF!C2895=IFERROR(VLOOKUP(JRF!C2895,$CH:$CH,1,0),0),"Product Code Required","NA")))))</f>
        <v/>
      </c>
      <c r="CJ2882" t="str">
        <f>IF(JRF!AV2895&gt;0,"",IF(JRF!Q2895="","",IF(LEFT(JRF!Q2895,1)=IFERROR(VLOOKUP(LEFT(JRF!Q2895,1),$CF$2:$CF$5,1,0),0),"Product Code Required",IF(JRF!V2895="","",IF(JRF!V2895=IFERROR(VLOOKUP(JRF!V2895,$CH:$CH,1,0),0),"Product Code Required","NA")))))</f>
        <v/>
      </c>
      <c r="CK2882" t="str">
        <f>IFERROR(IF(LEN('Journal Template'!F2893)&gt;0,"",IF('Journal Template'!A2893="","",IF(LEFT('Journal Template'!A2893,1)=IFERROR(VLOOKUP(LEFT('Journal Template'!A2893,1),Checks!$CF$2:$CF$5,1,0),0),"Product Code Required",IF('Journal Template'!D2893="","",IF('Journal Template'!D2893=IFERROR(VLOOKUP('Journal Template'!D2893,Checks!$CH:$CH,1,0),0),"Product Code Required","NA"))))),"")</f>
        <v/>
      </c>
    </row>
    <row r="2883" spans="14:89">
      <c r="N2883" t="s">
        <v>12930</v>
      </c>
      <c r="O2883" t="s">
        <v>12931</v>
      </c>
      <c r="P2883" t="s">
        <v>386</v>
      </c>
      <c r="Q2883" s="150" t="str">
        <f>IF(JRF!D2896="","",IF(IFERROR(VLOOKUP(JRF!D2896,Checks!N:P,3,0),0)="A","","Inactive account in Use"))</f>
        <v/>
      </c>
      <c r="R2883" t="str">
        <f>IFERROR(IF('Journal Template'!C3295="","",IF(IFERROR(VLOOKUP('Journal Template'!C3295,Checks!N:P,3,0),0)="A","","Inactive account in Use")),"")</f>
        <v/>
      </c>
      <c r="V2883" s="150" t="str">
        <f>IF(JRF!C2896="","",IF(IFERROR(VLOOKUP(JRF!C2896,Checks!S:U,3,0),0)="A","Entry with System fund Dept",""))</f>
        <v/>
      </c>
      <c r="W2883" t="str">
        <f>IFERROR(IF('Journal Template'!D3295="","",IF(IFERROR(VLOOKUP('Journal Template'!D3295,Checks!S:U,3,0),0)="A","Entry with System fund Dept","")),"")</f>
        <v/>
      </c>
      <c r="X2883" t="s">
        <v>4074</v>
      </c>
      <c r="Y2883" t="s">
        <v>386</v>
      </c>
      <c r="Z2883" t="s">
        <v>12932</v>
      </c>
      <c r="AA2883" t="s">
        <v>391</v>
      </c>
      <c r="AB2883" t="s">
        <v>125</v>
      </c>
      <c r="AC2883" s="150" t="str">
        <f>IFERROR(IF(JRF!C2896="","",IF(AND(VLOOKUP(JRF!C2896,X:AA,4,0)=JRF!B2896,VLOOKUP(JRF!C2896,X:Y,2,0)="A"),"","Inactive Dept Combo Error")),"Inactive Dept Combo Error")</f>
        <v/>
      </c>
      <c r="AD2883" t="str">
        <f>IFERROR(IF('Journal Template'!D3295="","",IF(AND(VLOOKUP('Journal Template'!D3295,X:AA,4,0)='Journal Template'!A3295,VLOOKUP('Journal Template'!D3295,X:Y,2,0)="A"),"","Inactive Dept Combo Error")),"")</f>
        <v/>
      </c>
      <c r="AK2883" s="150" t="str">
        <f>IF(JRF!B2896="","",IF(JRF!B2896=IFERROR(VLOOKUP(JRF!B2896,Checks!AI:AI,1,0),0),"Entry in Branch/Satellite BU's",""))</f>
        <v/>
      </c>
      <c r="AL2883" t="str">
        <f>IFERROR(IF('Journal Template'!A3295="","",IF('Journal Template'!A3295=IFERROR(VLOOKUP('Journal Template'!A3295,Checks!AI:AI,1,0),0),"Entry in Branch/Satellite BU's","")),"")</f>
        <v/>
      </c>
      <c r="AO2883" s="171"/>
      <c r="AP2883" s="171"/>
      <c r="AQ2883" s="171"/>
      <c r="AR2883" s="171"/>
      <c r="CI2883" t="str">
        <f>IF(JRF!F2896&gt;0,"",IF(JRF!B2896="","",IF(LEFT(JRF!B2896,1)=IFERROR(VLOOKUP(LEFT(JRF!B2896,1),$CF$2:$CF$5,1,0),0),"Product Code Required",IF(JRF!C2896="","",IF(JRF!C2896=IFERROR(VLOOKUP(JRF!C2896,$CH:$CH,1,0),0),"Product Code Required","NA")))))</f>
        <v/>
      </c>
      <c r="CJ2883" t="str">
        <f>IF(JRF!AV2896&gt;0,"",IF(JRF!Q2896="","",IF(LEFT(JRF!Q2896,1)=IFERROR(VLOOKUP(LEFT(JRF!Q2896,1),$CF$2:$CF$5,1,0),0),"Product Code Required",IF(JRF!V2896="","",IF(JRF!V2896=IFERROR(VLOOKUP(JRF!V2896,$CH:$CH,1,0),0),"Product Code Required","NA")))))</f>
        <v/>
      </c>
      <c r="CK2883" t="str">
        <f>IFERROR(IF(LEN('Journal Template'!F2894)&gt;0,"",IF('Journal Template'!A2894="","",IF(LEFT('Journal Template'!A2894,1)=IFERROR(VLOOKUP(LEFT('Journal Template'!A2894,1),Checks!$CF$2:$CF$5,1,0),0),"Product Code Required",IF('Journal Template'!D2894="","",IF('Journal Template'!D2894=IFERROR(VLOOKUP('Journal Template'!D2894,Checks!$CH:$CH,1,0),0),"Product Code Required","NA"))))),"")</f>
        <v/>
      </c>
    </row>
    <row r="2884" spans="14:89">
      <c r="N2884" t="s">
        <v>12933</v>
      </c>
      <c r="O2884" t="s">
        <v>12934</v>
      </c>
      <c r="P2884" t="s">
        <v>386</v>
      </c>
      <c r="Q2884" s="150" t="str">
        <f>IF(JRF!D2897="","",IF(IFERROR(VLOOKUP(JRF!D2897,Checks!N:P,3,0),0)="A","","Inactive account in Use"))</f>
        <v/>
      </c>
      <c r="R2884" t="str">
        <f>IFERROR(IF('Journal Template'!C3296="","",IF(IFERROR(VLOOKUP('Journal Template'!C3296,Checks!N:P,3,0),0)="A","","Inactive account in Use")),"")</f>
        <v/>
      </c>
      <c r="V2884" s="150" t="str">
        <f>IF(JRF!C2897="","",IF(IFERROR(VLOOKUP(JRF!C2897,Checks!S:U,3,0),0)="A","Entry with System fund Dept",""))</f>
        <v/>
      </c>
      <c r="W2884" t="str">
        <f>IFERROR(IF('Journal Template'!D3296="","",IF(IFERROR(VLOOKUP('Journal Template'!D3296,Checks!S:U,3,0),0)="A","Entry with System fund Dept","")),"")</f>
        <v/>
      </c>
      <c r="X2884" t="s">
        <v>4079</v>
      </c>
      <c r="Y2884" t="s">
        <v>386</v>
      </c>
      <c r="Z2884" t="s">
        <v>12935</v>
      </c>
      <c r="AA2884" t="s">
        <v>391</v>
      </c>
      <c r="AB2884" t="s">
        <v>125</v>
      </c>
      <c r="AC2884" s="150" t="str">
        <f>IFERROR(IF(JRF!C2897="","",IF(AND(VLOOKUP(JRF!C2897,X:AA,4,0)=JRF!B2897,VLOOKUP(JRF!C2897,X:Y,2,0)="A"),"","Inactive Dept Combo Error")),"Inactive Dept Combo Error")</f>
        <v/>
      </c>
      <c r="AD2884" t="str">
        <f>IFERROR(IF('Journal Template'!D3296="","",IF(AND(VLOOKUP('Journal Template'!D3296,X:AA,4,0)='Journal Template'!A3296,VLOOKUP('Journal Template'!D3296,X:Y,2,0)="A"),"","Inactive Dept Combo Error")),"")</f>
        <v/>
      </c>
      <c r="AK2884" s="150" t="str">
        <f>IF(JRF!B2897="","",IF(JRF!B2897=IFERROR(VLOOKUP(JRF!B2897,Checks!AI:AI,1,0),0),"Entry in Branch/Satellite BU's",""))</f>
        <v/>
      </c>
      <c r="AL2884" t="str">
        <f>IFERROR(IF('Journal Template'!A3296="","",IF('Journal Template'!A3296=IFERROR(VLOOKUP('Journal Template'!A3296,Checks!AI:AI,1,0),0),"Entry in Branch/Satellite BU's","")),"")</f>
        <v/>
      </c>
      <c r="AO2884" s="171"/>
      <c r="AP2884" s="171"/>
      <c r="AQ2884" s="171"/>
      <c r="AR2884" s="171"/>
      <c r="CI2884" t="str">
        <f>IF(JRF!F2897&gt;0,"",IF(JRF!B2897="","",IF(LEFT(JRF!B2897,1)=IFERROR(VLOOKUP(LEFT(JRF!B2897,1),$CF$2:$CF$5,1,0),0),"Product Code Required",IF(JRF!C2897="","",IF(JRF!C2897=IFERROR(VLOOKUP(JRF!C2897,$CH:$CH,1,0),0),"Product Code Required","NA")))))</f>
        <v/>
      </c>
      <c r="CJ2884" t="str">
        <f>IF(JRF!AV2897&gt;0,"",IF(JRF!Q2897="","",IF(LEFT(JRF!Q2897,1)=IFERROR(VLOOKUP(LEFT(JRF!Q2897,1),$CF$2:$CF$5,1,0),0),"Product Code Required",IF(JRF!V2897="","",IF(JRF!V2897=IFERROR(VLOOKUP(JRF!V2897,$CH:$CH,1,0),0),"Product Code Required","NA")))))</f>
        <v/>
      </c>
      <c r="CK2884" t="str">
        <f>IFERROR(IF(LEN('Journal Template'!F2895)&gt;0,"",IF('Journal Template'!A2895="","",IF(LEFT('Journal Template'!A2895,1)=IFERROR(VLOOKUP(LEFT('Journal Template'!A2895,1),Checks!$CF$2:$CF$5,1,0),0),"Product Code Required",IF('Journal Template'!D2895="","",IF('Journal Template'!D2895=IFERROR(VLOOKUP('Journal Template'!D2895,Checks!$CH:$CH,1,0),0),"Product Code Required","NA"))))),"")</f>
        <v/>
      </c>
    </row>
    <row r="2885" spans="14:89">
      <c r="N2885" t="s">
        <v>12936</v>
      </c>
      <c r="O2885" t="s">
        <v>12937</v>
      </c>
      <c r="P2885" t="s">
        <v>386</v>
      </c>
      <c r="Q2885" s="150" t="str">
        <f>IF(JRF!D2898="","",IF(IFERROR(VLOOKUP(JRF!D2898,Checks!N:P,3,0),0)="A","","Inactive account in Use"))</f>
        <v/>
      </c>
      <c r="R2885" t="str">
        <f>IFERROR(IF('Journal Template'!C3297="","",IF(IFERROR(VLOOKUP('Journal Template'!C3297,Checks!N:P,3,0),0)="A","","Inactive account in Use")),"")</f>
        <v/>
      </c>
      <c r="V2885" s="150" t="str">
        <f>IF(JRF!C2898="","",IF(IFERROR(VLOOKUP(JRF!C2898,Checks!S:U,3,0),0)="A","Entry with System fund Dept",""))</f>
        <v/>
      </c>
      <c r="W2885" t="str">
        <f>IFERROR(IF('Journal Template'!D3297="","",IF(IFERROR(VLOOKUP('Journal Template'!D3297,Checks!S:U,3,0),0)="A","Entry with System fund Dept","")),"")</f>
        <v/>
      </c>
      <c r="X2885" t="s">
        <v>1937</v>
      </c>
      <c r="Y2885" t="s">
        <v>386</v>
      </c>
      <c r="Z2885" t="s">
        <v>12938</v>
      </c>
      <c r="AA2885" t="s">
        <v>391</v>
      </c>
      <c r="AB2885" t="s">
        <v>125</v>
      </c>
      <c r="AC2885" s="150" t="str">
        <f>IFERROR(IF(JRF!C2898="","",IF(AND(VLOOKUP(JRF!C2898,X:AA,4,0)=JRF!B2898,VLOOKUP(JRF!C2898,X:Y,2,0)="A"),"","Inactive Dept Combo Error")),"Inactive Dept Combo Error")</f>
        <v/>
      </c>
      <c r="AD2885" t="str">
        <f>IFERROR(IF('Journal Template'!D3297="","",IF(AND(VLOOKUP('Journal Template'!D3297,X:AA,4,0)='Journal Template'!A3297,VLOOKUP('Journal Template'!D3297,X:Y,2,0)="A"),"","Inactive Dept Combo Error")),"")</f>
        <v/>
      </c>
      <c r="AK2885" s="150" t="str">
        <f>IF(JRF!B2898="","",IF(JRF!B2898=IFERROR(VLOOKUP(JRF!B2898,Checks!AI:AI,1,0),0),"Entry in Branch/Satellite BU's",""))</f>
        <v/>
      </c>
      <c r="AL2885" t="str">
        <f>IFERROR(IF('Journal Template'!A3297="","",IF('Journal Template'!A3297=IFERROR(VLOOKUP('Journal Template'!A3297,Checks!AI:AI,1,0),0),"Entry in Branch/Satellite BU's","")),"")</f>
        <v/>
      </c>
      <c r="AO2885" s="171"/>
      <c r="AP2885" s="171"/>
      <c r="AQ2885" s="171"/>
      <c r="AR2885" s="171"/>
      <c r="CI2885" t="str">
        <f>IF(JRF!F2898&gt;0,"",IF(JRF!B2898="","",IF(LEFT(JRF!B2898,1)=IFERROR(VLOOKUP(LEFT(JRF!B2898,1),$CF$2:$CF$5,1,0),0),"Product Code Required",IF(JRF!C2898="","",IF(JRF!C2898=IFERROR(VLOOKUP(JRF!C2898,$CH:$CH,1,0),0),"Product Code Required","NA")))))</f>
        <v/>
      </c>
      <c r="CJ2885" t="str">
        <f>IF(JRF!AV2898&gt;0,"",IF(JRF!Q2898="","",IF(LEFT(JRF!Q2898,1)=IFERROR(VLOOKUP(LEFT(JRF!Q2898,1),$CF$2:$CF$5,1,0),0),"Product Code Required",IF(JRF!V2898="","",IF(JRF!V2898=IFERROR(VLOOKUP(JRF!V2898,$CH:$CH,1,0),0),"Product Code Required","NA")))))</f>
        <v/>
      </c>
      <c r="CK2885" t="str">
        <f>IFERROR(IF(LEN('Journal Template'!F2896)&gt;0,"",IF('Journal Template'!A2896="","",IF(LEFT('Journal Template'!A2896,1)=IFERROR(VLOOKUP(LEFT('Journal Template'!A2896,1),Checks!$CF$2:$CF$5,1,0),0),"Product Code Required",IF('Journal Template'!D2896="","",IF('Journal Template'!D2896=IFERROR(VLOOKUP('Journal Template'!D2896,Checks!$CH:$CH,1,0),0),"Product Code Required","NA"))))),"")</f>
        <v/>
      </c>
    </row>
    <row r="2886" spans="14:89">
      <c r="N2886" t="s">
        <v>12939</v>
      </c>
      <c r="O2886" t="s">
        <v>12940</v>
      </c>
      <c r="P2886" t="s">
        <v>386</v>
      </c>
      <c r="Q2886" s="150" t="str">
        <f>IF(JRF!D2899="","",IF(IFERROR(VLOOKUP(JRF!D2899,Checks!N:P,3,0),0)="A","","Inactive account in Use"))</f>
        <v/>
      </c>
      <c r="R2886" t="str">
        <f>IFERROR(IF('Journal Template'!C3298="","",IF(IFERROR(VLOOKUP('Journal Template'!C3298,Checks!N:P,3,0),0)="A","","Inactive account in Use")),"")</f>
        <v/>
      </c>
      <c r="V2886" s="150" t="str">
        <f>IF(JRF!C2899="","",IF(IFERROR(VLOOKUP(JRF!C2899,Checks!S:U,3,0),0)="A","Entry with System fund Dept",""))</f>
        <v/>
      </c>
      <c r="W2886" t="str">
        <f>IFERROR(IF('Journal Template'!D3298="","",IF(IFERROR(VLOOKUP('Journal Template'!D3298,Checks!S:U,3,0),0)="A","Entry with System fund Dept","")),"")</f>
        <v/>
      </c>
      <c r="X2886" t="s">
        <v>1942</v>
      </c>
      <c r="Y2886" t="s">
        <v>386</v>
      </c>
      <c r="Z2886" t="s">
        <v>12941</v>
      </c>
      <c r="AA2886" t="s">
        <v>623</v>
      </c>
      <c r="AB2886" t="s">
        <v>1769</v>
      </c>
      <c r="AC2886" s="150" t="str">
        <f>IFERROR(IF(JRF!C2899="","",IF(AND(VLOOKUP(JRF!C2899,X:AA,4,0)=JRF!B2899,VLOOKUP(JRF!C2899,X:Y,2,0)="A"),"","Inactive Dept Combo Error")),"Inactive Dept Combo Error")</f>
        <v/>
      </c>
      <c r="AD2886" t="str">
        <f>IFERROR(IF('Journal Template'!D3298="","",IF(AND(VLOOKUP('Journal Template'!D3298,X:AA,4,0)='Journal Template'!A3298,VLOOKUP('Journal Template'!D3298,X:Y,2,0)="A"),"","Inactive Dept Combo Error")),"")</f>
        <v/>
      </c>
      <c r="AK2886" s="150" t="str">
        <f>IF(JRF!B2899="","",IF(JRF!B2899=IFERROR(VLOOKUP(JRF!B2899,Checks!AI:AI,1,0),0),"Entry in Branch/Satellite BU's",""))</f>
        <v/>
      </c>
      <c r="AL2886" t="str">
        <f>IFERROR(IF('Journal Template'!A3298="","",IF('Journal Template'!A3298=IFERROR(VLOOKUP('Journal Template'!A3298,Checks!AI:AI,1,0),0),"Entry in Branch/Satellite BU's","")),"")</f>
        <v/>
      </c>
      <c r="AO2886" s="171"/>
      <c r="AP2886" s="171"/>
      <c r="AQ2886" s="171"/>
      <c r="AR2886" s="171"/>
      <c r="CI2886" t="str">
        <f>IF(JRF!F2899&gt;0,"",IF(JRF!B2899="","",IF(LEFT(JRF!B2899,1)=IFERROR(VLOOKUP(LEFT(JRF!B2899,1),$CF$2:$CF$5,1,0),0),"Product Code Required",IF(JRF!C2899="","",IF(JRF!C2899=IFERROR(VLOOKUP(JRF!C2899,$CH:$CH,1,0),0),"Product Code Required","NA")))))</f>
        <v/>
      </c>
      <c r="CJ2886" t="str">
        <f>IF(JRF!AV2899&gt;0,"",IF(JRF!Q2899="","",IF(LEFT(JRF!Q2899,1)=IFERROR(VLOOKUP(LEFT(JRF!Q2899,1),$CF$2:$CF$5,1,0),0),"Product Code Required",IF(JRF!V2899="","",IF(JRF!V2899=IFERROR(VLOOKUP(JRF!V2899,$CH:$CH,1,0),0),"Product Code Required","NA")))))</f>
        <v/>
      </c>
      <c r="CK2886" t="str">
        <f>IFERROR(IF(LEN('Journal Template'!F2897)&gt;0,"",IF('Journal Template'!A2897="","",IF(LEFT('Journal Template'!A2897,1)=IFERROR(VLOOKUP(LEFT('Journal Template'!A2897,1),Checks!$CF$2:$CF$5,1,0),0),"Product Code Required",IF('Journal Template'!D2897="","",IF('Journal Template'!D2897=IFERROR(VLOOKUP('Journal Template'!D2897,Checks!$CH:$CH,1,0),0),"Product Code Required","NA"))))),"")</f>
        <v/>
      </c>
    </row>
    <row r="2887" spans="14:89">
      <c r="N2887" t="s">
        <v>12942</v>
      </c>
      <c r="O2887" t="s">
        <v>12943</v>
      </c>
      <c r="P2887" t="s">
        <v>386</v>
      </c>
      <c r="Q2887" s="150" t="str">
        <f>IF(JRF!D2900="","",IF(IFERROR(VLOOKUP(JRF!D2900,Checks!N:P,3,0),0)="A","","Inactive account in Use"))</f>
        <v/>
      </c>
      <c r="R2887" t="str">
        <f>IFERROR(IF('Journal Template'!C3299="","",IF(IFERROR(VLOOKUP('Journal Template'!C3299,Checks!N:P,3,0),0)="A","","Inactive account in Use")),"")</f>
        <v/>
      </c>
      <c r="V2887" s="150" t="str">
        <f>IF(JRF!C2900="","",IF(IFERROR(VLOOKUP(JRF!C2900,Checks!S:U,3,0),0)="A","Entry with System fund Dept",""))</f>
        <v/>
      </c>
      <c r="W2887" t="str">
        <f>IFERROR(IF('Journal Template'!D3299="","",IF(IFERROR(VLOOKUP('Journal Template'!D3299,Checks!S:U,3,0),0)="A","Entry with System fund Dept","")),"")</f>
        <v/>
      </c>
      <c r="X2887" t="s">
        <v>4085</v>
      </c>
      <c r="Y2887" t="s">
        <v>386</v>
      </c>
      <c r="Z2887" t="s">
        <v>12944</v>
      </c>
      <c r="AA2887" t="s">
        <v>391</v>
      </c>
      <c r="AB2887" t="s">
        <v>125</v>
      </c>
      <c r="AC2887" s="150" t="str">
        <f>IFERROR(IF(JRF!C2900="","",IF(AND(VLOOKUP(JRF!C2900,X:AA,4,0)=JRF!B2900,VLOOKUP(JRF!C2900,X:Y,2,0)="A"),"","Inactive Dept Combo Error")),"Inactive Dept Combo Error")</f>
        <v/>
      </c>
      <c r="AD2887" t="str">
        <f>IFERROR(IF('Journal Template'!D3299="","",IF(AND(VLOOKUP('Journal Template'!D3299,X:AA,4,0)='Journal Template'!A3299,VLOOKUP('Journal Template'!D3299,X:Y,2,0)="A"),"","Inactive Dept Combo Error")),"")</f>
        <v/>
      </c>
      <c r="AK2887" s="150" t="str">
        <f>IF(JRF!B2900="","",IF(JRF!B2900=IFERROR(VLOOKUP(JRF!B2900,Checks!AI:AI,1,0),0),"Entry in Branch/Satellite BU's",""))</f>
        <v/>
      </c>
      <c r="AL2887" t="str">
        <f>IFERROR(IF('Journal Template'!A3299="","",IF('Journal Template'!A3299=IFERROR(VLOOKUP('Journal Template'!A3299,Checks!AI:AI,1,0),0),"Entry in Branch/Satellite BU's","")),"")</f>
        <v/>
      </c>
      <c r="AO2887" s="171"/>
      <c r="AP2887" s="171"/>
      <c r="AQ2887" s="171"/>
      <c r="AR2887" s="171"/>
      <c r="CI2887" t="str">
        <f>IF(JRF!F2900&gt;0,"",IF(JRF!B2900="","",IF(LEFT(JRF!B2900,1)=IFERROR(VLOOKUP(LEFT(JRF!B2900,1),$CF$2:$CF$5,1,0),0),"Product Code Required",IF(JRF!C2900="","",IF(JRF!C2900=IFERROR(VLOOKUP(JRF!C2900,$CH:$CH,1,0),0),"Product Code Required","NA")))))</f>
        <v/>
      </c>
      <c r="CJ2887" t="str">
        <f>IF(JRF!AV2900&gt;0,"",IF(JRF!Q2900="","",IF(LEFT(JRF!Q2900,1)=IFERROR(VLOOKUP(LEFT(JRF!Q2900,1),$CF$2:$CF$5,1,0),0),"Product Code Required",IF(JRF!V2900="","",IF(JRF!V2900=IFERROR(VLOOKUP(JRF!V2900,$CH:$CH,1,0),0),"Product Code Required","NA")))))</f>
        <v/>
      </c>
      <c r="CK2887" t="str">
        <f>IFERROR(IF(LEN('Journal Template'!F2898)&gt;0,"",IF('Journal Template'!A2898="","",IF(LEFT('Journal Template'!A2898,1)=IFERROR(VLOOKUP(LEFT('Journal Template'!A2898,1),Checks!$CF$2:$CF$5,1,0),0),"Product Code Required",IF('Journal Template'!D2898="","",IF('Journal Template'!D2898=IFERROR(VLOOKUP('Journal Template'!D2898,Checks!$CH:$CH,1,0),0),"Product Code Required","NA"))))),"")</f>
        <v/>
      </c>
    </row>
    <row r="2888" spans="14:89">
      <c r="N2888" t="s">
        <v>12945</v>
      </c>
      <c r="O2888" t="s">
        <v>12946</v>
      </c>
      <c r="P2888" t="s">
        <v>386</v>
      </c>
      <c r="Q2888" s="150" t="str">
        <f>IF(JRF!D2901="","",IF(IFERROR(VLOOKUP(JRF!D2901,Checks!N:P,3,0),0)="A","","Inactive account in Use"))</f>
        <v/>
      </c>
      <c r="R2888" t="str">
        <f>IFERROR(IF('Journal Template'!C3300="","",IF(IFERROR(VLOOKUP('Journal Template'!C3300,Checks!N:P,3,0),0)="A","","Inactive account in Use")),"")</f>
        <v/>
      </c>
      <c r="V2888" s="150" t="str">
        <f>IF(JRF!C2901="","",IF(IFERROR(VLOOKUP(JRF!C2901,Checks!S:U,3,0),0)="A","Entry with System fund Dept",""))</f>
        <v/>
      </c>
      <c r="W2888" t="str">
        <f>IFERROR(IF('Journal Template'!D3300="","",IF(IFERROR(VLOOKUP('Journal Template'!D3300,Checks!S:U,3,0),0)="A","Entry with System fund Dept","")),"")</f>
        <v/>
      </c>
      <c r="X2888" t="s">
        <v>12947</v>
      </c>
      <c r="Y2888" t="s">
        <v>389</v>
      </c>
      <c r="Z2888" t="s">
        <v>12948</v>
      </c>
      <c r="AA2888" t="s">
        <v>932</v>
      </c>
      <c r="AB2888" t="s">
        <v>3550</v>
      </c>
      <c r="AC2888" s="150" t="str">
        <f>IFERROR(IF(JRF!C2901="","",IF(AND(VLOOKUP(JRF!C2901,X:AA,4,0)=JRF!B2901,VLOOKUP(JRF!C2901,X:Y,2,0)="A"),"","Inactive Dept Combo Error")),"Inactive Dept Combo Error")</f>
        <v/>
      </c>
      <c r="AD2888" t="str">
        <f>IFERROR(IF('Journal Template'!D3300="","",IF(AND(VLOOKUP('Journal Template'!D3300,X:AA,4,0)='Journal Template'!A3300,VLOOKUP('Journal Template'!D3300,X:Y,2,0)="A"),"","Inactive Dept Combo Error")),"")</f>
        <v/>
      </c>
      <c r="AK2888" s="150" t="str">
        <f>IF(JRF!B2901="","",IF(JRF!B2901=IFERROR(VLOOKUP(JRF!B2901,Checks!AI:AI,1,0),0),"Entry in Branch/Satellite BU's",""))</f>
        <v/>
      </c>
      <c r="AL2888" t="str">
        <f>IFERROR(IF('Journal Template'!A3300="","",IF('Journal Template'!A3300=IFERROR(VLOOKUP('Journal Template'!A3300,Checks!AI:AI,1,0),0),"Entry in Branch/Satellite BU's","")),"")</f>
        <v/>
      </c>
      <c r="AO2888" s="171"/>
      <c r="AP2888" s="171"/>
      <c r="AQ2888" s="171"/>
      <c r="AR2888" s="171"/>
      <c r="CI2888" t="str">
        <f>IF(JRF!F2901&gt;0,"",IF(JRF!B2901="","",IF(LEFT(JRF!B2901,1)=IFERROR(VLOOKUP(LEFT(JRF!B2901,1),$CF$2:$CF$5,1,0),0),"Product Code Required",IF(JRF!C2901="","",IF(JRF!C2901=IFERROR(VLOOKUP(JRF!C2901,$CH:$CH,1,0),0),"Product Code Required","NA")))))</f>
        <v/>
      </c>
      <c r="CJ2888" t="str">
        <f>IF(JRF!AV2901&gt;0,"",IF(JRF!Q2901="","",IF(LEFT(JRF!Q2901,1)=IFERROR(VLOOKUP(LEFT(JRF!Q2901,1),$CF$2:$CF$5,1,0),0),"Product Code Required",IF(JRF!V2901="","",IF(JRF!V2901=IFERROR(VLOOKUP(JRF!V2901,$CH:$CH,1,0),0),"Product Code Required","NA")))))</f>
        <v/>
      </c>
      <c r="CK2888" t="str">
        <f>IFERROR(IF(LEN('Journal Template'!F2899)&gt;0,"",IF('Journal Template'!A2899="","",IF(LEFT('Journal Template'!A2899,1)=IFERROR(VLOOKUP(LEFT('Journal Template'!A2899,1),Checks!$CF$2:$CF$5,1,0),0),"Product Code Required",IF('Journal Template'!D2899="","",IF('Journal Template'!D2899=IFERROR(VLOOKUP('Journal Template'!D2899,Checks!$CH:$CH,1,0),0),"Product Code Required","NA"))))),"")</f>
        <v/>
      </c>
    </row>
    <row r="2889" spans="14:89">
      <c r="N2889" t="s">
        <v>12949</v>
      </c>
      <c r="O2889" t="s">
        <v>12950</v>
      </c>
      <c r="P2889" t="s">
        <v>386</v>
      </c>
      <c r="Q2889" s="150" t="str">
        <f>IF(JRF!D2902="","",IF(IFERROR(VLOOKUP(JRF!D2902,Checks!N:P,3,0),0)="A","","Inactive account in Use"))</f>
        <v/>
      </c>
      <c r="R2889" t="str">
        <f>IFERROR(IF('Journal Template'!C3301="","",IF(IFERROR(VLOOKUP('Journal Template'!C3301,Checks!N:P,3,0),0)="A","","Inactive account in Use")),"")</f>
        <v/>
      </c>
      <c r="V2889" s="150" t="str">
        <f>IF(JRF!C2902="","",IF(IFERROR(VLOOKUP(JRF!C2902,Checks!S:U,3,0),0)="A","Entry with System fund Dept",""))</f>
        <v/>
      </c>
      <c r="W2889" t="str">
        <f>IFERROR(IF('Journal Template'!D3301="","",IF(IFERROR(VLOOKUP('Journal Template'!D3301,Checks!S:U,3,0),0)="A","Entry with System fund Dept","")),"")</f>
        <v/>
      </c>
      <c r="X2889" t="s">
        <v>4091</v>
      </c>
      <c r="Y2889" t="s">
        <v>386</v>
      </c>
      <c r="Z2889" t="s">
        <v>12951</v>
      </c>
      <c r="AA2889" t="s">
        <v>391</v>
      </c>
      <c r="AB2889" t="s">
        <v>125</v>
      </c>
      <c r="AC2889" s="150" t="str">
        <f>IFERROR(IF(JRF!C2902="","",IF(AND(VLOOKUP(JRF!C2902,X:AA,4,0)=JRF!B2902,VLOOKUP(JRF!C2902,X:Y,2,0)="A"),"","Inactive Dept Combo Error")),"Inactive Dept Combo Error")</f>
        <v/>
      </c>
      <c r="AD2889" t="str">
        <f>IFERROR(IF('Journal Template'!D3301="","",IF(AND(VLOOKUP('Journal Template'!D3301,X:AA,4,0)='Journal Template'!A3301,VLOOKUP('Journal Template'!D3301,X:Y,2,0)="A"),"","Inactive Dept Combo Error")),"")</f>
        <v/>
      </c>
      <c r="AK2889" s="150" t="str">
        <f>IF(JRF!B2902="","",IF(JRF!B2902=IFERROR(VLOOKUP(JRF!B2902,Checks!AI:AI,1,0),0),"Entry in Branch/Satellite BU's",""))</f>
        <v/>
      </c>
      <c r="AL2889" t="str">
        <f>IFERROR(IF('Journal Template'!A3301="","",IF('Journal Template'!A3301=IFERROR(VLOOKUP('Journal Template'!A3301,Checks!AI:AI,1,0),0),"Entry in Branch/Satellite BU's","")),"")</f>
        <v/>
      </c>
      <c r="AO2889" s="171"/>
      <c r="AP2889" s="171"/>
      <c r="AQ2889" s="171"/>
      <c r="AR2889" s="171"/>
      <c r="CI2889" t="str">
        <f>IF(JRF!F2902&gt;0,"",IF(JRF!B2902="","",IF(LEFT(JRF!B2902,1)=IFERROR(VLOOKUP(LEFT(JRF!B2902,1),$CF$2:$CF$5,1,0),0),"Product Code Required",IF(JRF!C2902="","",IF(JRF!C2902=IFERROR(VLOOKUP(JRF!C2902,$CH:$CH,1,0),0),"Product Code Required","NA")))))</f>
        <v/>
      </c>
      <c r="CJ2889" t="str">
        <f>IF(JRF!AV2902&gt;0,"",IF(JRF!Q2902="","",IF(LEFT(JRF!Q2902,1)=IFERROR(VLOOKUP(LEFT(JRF!Q2902,1),$CF$2:$CF$5,1,0),0),"Product Code Required",IF(JRF!V2902="","",IF(JRF!V2902=IFERROR(VLOOKUP(JRF!V2902,$CH:$CH,1,0),0),"Product Code Required","NA")))))</f>
        <v/>
      </c>
      <c r="CK2889" t="str">
        <f>IFERROR(IF(LEN('Journal Template'!F2900)&gt;0,"",IF('Journal Template'!A2900="","",IF(LEFT('Journal Template'!A2900,1)=IFERROR(VLOOKUP(LEFT('Journal Template'!A2900,1),Checks!$CF$2:$CF$5,1,0),0),"Product Code Required",IF('Journal Template'!D2900="","",IF('Journal Template'!D2900=IFERROR(VLOOKUP('Journal Template'!D2900,Checks!$CH:$CH,1,0),0),"Product Code Required","NA"))))),"")</f>
        <v/>
      </c>
    </row>
    <row r="2890" spans="14:89">
      <c r="N2890" t="s">
        <v>12952</v>
      </c>
      <c r="O2890" t="s">
        <v>12953</v>
      </c>
      <c r="P2890" t="s">
        <v>386</v>
      </c>
      <c r="Q2890" s="150" t="str">
        <f>IF(JRF!D2903="","",IF(IFERROR(VLOOKUP(JRF!D2903,Checks!N:P,3,0),0)="A","","Inactive account in Use"))</f>
        <v/>
      </c>
      <c r="R2890" t="str">
        <f>IFERROR(IF('Journal Template'!C3302="","",IF(IFERROR(VLOOKUP('Journal Template'!C3302,Checks!N:P,3,0),0)="A","","Inactive account in Use")),"")</f>
        <v/>
      </c>
      <c r="V2890" s="150" t="str">
        <f>IF(JRF!C2903="","",IF(IFERROR(VLOOKUP(JRF!C2903,Checks!S:U,3,0),0)="A","Entry with System fund Dept",""))</f>
        <v/>
      </c>
      <c r="W2890" t="str">
        <f>IFERROR(IF('Journal Template'!D3302="","",IF(IFERROR(VLOOKUP('Journal Template'!D3302,Checks!S:U,3,0),0)="A","Entry with System fund Dept","")),"")</f>
        <v/>
      </c>
      <c r="X2890" t="s">
        <v>12954</v>
      </c>
      <c r="Y2890" t="s">
        <v>386</v>
      </c>
      <c r="Z2890" t="s">
        <v>12955</v>
      </c>
      <c r="AA2890" t="s">
        <v>391</v>
      </c>
      <c r="AB2890" t="s">
        <v>125</v>
      </c>
      <c r="AC2890" s="150" t="str">
        <f>IFERROR(IF(JRF!C2903="","",IF(AND(VLOOKUP(JRF!C2903,X:AA,4,0)=JRF!B2903,VLOOKUP(JRF!C2903,X:Y,2,0)="A"),"","Inactive Dept Combo Error")),"Inactive Dept Combo Error")</f>
        <v/>
      </c>
      <c r="AD2890" t="str">
        <f>IFERROR(IF('Journal Template'!D3302="","",IF(AND(VLOOKUP('Journal Template'!D3302,X:AA,4,0)='Journal Template'!A3302,VLOOKUP('Journal Template'!D3302,X:Y,2,0)="A"),"","Inactive Dept Combo Error")),"")</f>
        <v/>
      </c>
      <c r="AK2890" s="150" t="str">
        <f>IF(JRF!B2903="","",IF(JRF!B2903=IFERROR(VLOOKUP(JRF!B2903,Checks!AI:AI,1,0),0),"Entry in Branch/Satellite BU's",""))</f>
        <v/>
      </c>
      <c r="AL2890" t="str">
        <f>IFERROR(IF('Journal Template'!A3302="","",IF('Journal Template'!A3302=IFERROR(VLOOKUP('Journal Template'!A3302,Checks!AI:AI,1,0),0),"Entry in Branch/Satellite BU's","")),"")</f>
        <v/>
      </c>
      <c r="AO2890" s="171"/>
      <c r="AP2890" s="171"/>
      <c r="AQ2890" s="171"/>
      <c r="AR2890" s="171"/>
      <c r="CI2890" t="str">
        <f>IF(JRF!F2903&gt;0,"",IF(JRF!B2903="","",IF(LEFT(JRF!B2903,1)=IFERROR(VLOOKUP(LEFT(JRF!B2903,1),$CF$2:$CF$5,1,0),0),"Product Code Required",IF(JRF!C2903="","",IF(JRF!C2903=IFERROR(VLOOKUP(JRF!C2903,$CH:$CH,1,0),0),"Product Code Required","NA")))))</f>
        <v/>
      </c>
      <c r="CJ2890" t="str">
        <f>IF(JRF!AV2903&gt;0,"",IF(JRF!Q2903="","",IF(LEFT(JRF!Q2903,1)=IFERROR(VLOOKUP(LEFT(JRF!Q2903,1),$CF$2:$CF$5,1,0),0),"Product Code Required",IF(JRF!V2903="","",IF(JRF!V2903=IFERROR(VLOOKUP(JRF!V2903,$CH:$CH,1,0),0),"Product Code Required","NA")))))</f>
        <v/>
      </c>
      <c r="CK2890" t="str">
        <f>IFERROR(IF(LEN('Journal Template'!F2901)&gt;0,"",IF('Journal Template'!A2901="","",IF(LEFT('Journal Template'!A2901,1)=IFERROR(VLOOKUP(LEFT('Journal Template'!A2901,1),Checks!$CF$2:$CF$5,1,0),0),"Product Code Required",IF('Journal Template'!D2901="","",IF('Journal Template'!D2901=IFERROR(VLOOKUP('Journal Template'!D2901,Checks!$CH:$CH,1,0),0),"Product Code Required","NA"))))),"")</f>
        <v/>
      </c>
    </row>
    <row r="2891" spans="14:89">
      <c r="N2891" t="s">
        <v>12956</v>
      </c>
      <c r="O2891" t="s">
        <v>12957</v>
      </c>
      <c r="P2891" t="s">
        <v>386</v>
      </c>
      <c r="Q2891" s="150" t="str">
        <f>IF(JRF!D2904="","",IF(IFERROR(VLOOKUP(JRF!D2904,Checks!N:P,3,0),0)="A","","Inactive account in Use"))</f>
        <v/>
      </c>
      <c r="R2891" t="str">
        <f>IFERROR(IF('Journal Template'!C3303="","",IF(IFERROR(VLOOKUP('Journal Template'!C3303,Checks!N:P,3,0),0)="A","","Inactive account in Use")),"")</f>
        <v/>
      </c>
      <c r="V2891" s="150" t="str">
        <f>IF(JRF!C2904="","",IF(IFERROR(VLOOKUP(JRF!C2904,Checks!S:U,3,0),0)="A","Entry with System fund Dept",""))</f>
        <v/>
      </c>
      <c r="W2891" t="str">
        <f>IFERROR(IF('Journal Template'!D3303="","",IF(IFERROR(VLOOKUP('Journal Template'!D3303,Checks!S:U,3,0),0)="A","Entry with System fund Dept","")),"")</f>
        <v/>
      </c>
      <c r="X2891" t="s">
        <v>12958</v>
      </c>
      <c r="Y2891" t="s">
        <v>386</v>
      </c>
      <c r="Z2891" t="s">
        <v>12959</v>
      </c>
      <c r="AA2891" t="s">
        <v>391</v>
      </c>
      <c r="AB2891" t="s">
        <v>125</v>
      </c>
      <c r="AC2891" s="150" t="str">
        <f>IFERROR(IF(JRF!C2904="","",IF(AND(VLOOKUP(JRF!C2904,X:AA,4,0)=JRF!B2904,VLOOKUP(JRF!C2904,X:Y,2,0)="A"),"","Inactive Dept Combo Error")),"Inactive Dept Combo Error")</f>
        <v/>
      </c>
      <c r="AD2891" t="str">
        <f>IFERROR(IF('Journal Template'!D3303="","",IF(AND(VLOOKUP('Journal Template'!D3303,X:AA,4,0)='Journal Template'!A3303,VLOOKUP('Journal Template'!D3303,X:Y,2,0)="A"),"","Inactive Dept Combo Error")),"")</f>
        <v/>
      </c>
      <c r="AK2891" s="150" t="str">
        <f>IF(JRF!B2904="","",IF(JRF!B2904=IFERROR(VLOOKUP(JRF!B2904,Checks!AI:AI,1,0),0),"Entry in Branch/Satellite BU's",""))</f>
        <v/>
      </c>
      <c r="AL2891" t="str">
        <f>IFERROR(IF('Journal Template'!A3303="","",IF('Journal Template'!A3303=IFERROR(VLOOKUP('Journal Template'!A3303,Checks!AI:AI,1,0),0),"Entry in Branch/Satellite BU's","")),"")</f>
        <v/>
      </c>
      <c r="AO2891" s="171"/>
      <c r="AP2891" s="171"/>
      <c r="AQ2891" s="171"/>
      <c r="AR2891" s="171"/>
      <c r="CI2891" t="str">
        <f>IF(JRF!F2904&gt;0,"",IF(JRF!B2904="","",IF(LEFT(JRF!B2904,1)=IFERROR(VLOOKUP(LEFT(JRF!B2904,1),$CF$2:$CF$5,1,0),0),"Product Code Required",IF(JRF!C2904="","",IF(JRF!C2904=IFERROR(VLOOKUP(JRF!C2904,$CH:$CH,1,0),0),"Product Code Required","NA")))))</f>
        <v/>
      </c>
      <c r="CJ2891" t="str">
        <f>IF(JRF!AV2904&gt;0,"",IF(JRF!Q2904="","",IF(LEFT(JRF!Q2904,1)=IFERROR(VLOOKUP(LEFT(JRF!Q2904,1),$CF$2:$CF$5,1,0),0),"Product Code Required",IF(JRF!V2904="","",IF(JRF!V2904=IFERROR(VLOOKUP(JRF!V2904,$CH:$CH,1,0),0),"Product Code Required","NA")))))</f>
        <v/>
      </c>
      <c r="CK2891" t="str">
        <f>IFERROR(IF(LEN('Journal Template'!F2902)&gt;0,"",IF('Journal Template'!A2902="","",IF(LEFT('Journal Template'!A2902,1)=IFERROR(VLOOKUP(LEFT('Journal Template'!A2902,1),Checks!$CF$2:$CF$5,1,0),0),"Product Code Required",IF('Journal Template'!D2902="","",IF('Journal Template'!D2902=IFERROR(VLOOKUP('Journal Template'!D2902,Checks!$CH:$CH,1,0),0),"Product Code Required","NA"))))),"")</f>
        <v/>
      </c>
    </row>
    <row r="2892" spans="14:89">
      <c r="N2892" t="s">
        <v>12960</v>
      </c>
      <c r="O2892" t="s">
        <v>12961</v>
      </c>
      <c r="P2892" t="s">
        <v>386</v>
      </c>
      <c r="Q2892" s="150" t="str">
        <f>IF(JRF!D2905="","",IF(IFERROR(VLOOKUP(JRF!D2905,Checks!N:P,3,0),0)="A","","Inactive account in Use"))</f>
        <v/>
      </c>
      <c r="R2892" t="str">
        <f>IFERROR(IF('Journal Template'!C3304="","",IF(IFERROR(VLOOKUP('Journal Template'!C3304,Checks!N:P,3,0),0)="A","","Inactive account in Use")),"")</f>
        <v/>
      </c>
      <c r="V2892" s="150" t="str">
        <f>IF(JRF!C2905="","",IF(IFERROR(VLOOKUP(JRF!C2905,Checks!S:U,3,0),0)="A","Entry with System fund Dept",""))</f>
        <v/>
      </c>
      <c r="W2892" t="str">
        <f>IFERROR(IF('Journal Template'!D3304="","",IF(IFERROR(VLOOKUP('Journal Template'!D3304,Checks!S:U,3,0),0)="A","Entry with System fund Dept","")),"")</f>
        <v/>
      </c>
      <c r="X2892" t="s">
        <v>1947</v>
      </c>
      <c r="Y2892" t="s">
        <v>386</v>
      </c>
      <c r="Z2892" t="s">
        <v>12962</v>
      </c>
      <c r="AA2892" t="s">
        <v>932</v>
      </c>
      <c r="AB2892" t="s">
        <v>3550</v>
      </c>
      <c r="AC2892" s="150" t="str">
        <f>IFERROR(IF(JRF!C2905="","",IF(AND(VLOOKUP(JRF!C2905,X:AA,4,0)=JRF!B2905,VLOOKUP(JRF!C2905,X:Y,2,0)="A"),"","Inactive Dept Combo Error")),"Inactive Dept Combo Error")</f>
        <v/>
      </c>
      <c r="AD2892" t="str">
        <f>IFERROR(IF('Journal Template'!D3304="","",IF(AND(VLOOKUP('Journal Template'!D3304,X:AA,4,0)='Journal Template'!A3304,VLOOKUP('Journal Template'!D3304,X:Y,2,0)="A"),"","Inactive Dept Combo Error")),"")</f>
        <v/>
      </c>
      <c r="AK2892" s="150" t="str">
        <f>IF(JRF!B2905="","",IF(JRF!B2905=IFERROR(VLOOKUP(JRF!B2905,Checks!AI:AI,1,0),0),"Entry in Branch/Satellite BU's",""))</f>
        <v/>
      </c>
      <c r="AL2892" t="str">
        <f>IFERROR(IF('Journal Template'!A3304="","",IF('Journal Template'!A3304=IFERROR(VLOOKUP('Journal Template'!A3304,Checks!AI:AI,1,0),0),"Entry in Branch/Satellite BU's","")),"")</f>
        <v/>
      </c>
      <c r="AO2892" s="171"/>
      <c r="AP2892" s="171"/>
      <c r="AQ2892" s="171"/>
      <c r="AR2892" s="171"/>
      <c r="CI2892" t="str">
        <f>IF(JRF!F2905&gt;0,"",IF(JRF!B2905="","",IF(LEFT(JRF!B2905,1)=IFERROR(VLOOKUP(LEFT(JRF!B2905,1),$CF$2:$CF$5,1,0),0),"Product Code Required",IF(JRF!C2905="","",IF(JRF!C2905=IFERROR(VLOOKUP(JRF!C2905,$CH:$CH,1,0),0),"Product Code Required","NA")))))</f>
        <v/>
      </c>
      <c r="CJ2892" t="str">
        <f>IF(JRF!AV2905&gt;0,"",IF(JRF!Q2905="","",IF(LEFT(JRF!Q2905,1)=IFERROR(VLOOKUP(LEFT(JRF!Q2905,1),$CF$2:$CF$5,1,0),0),"Product Code Required",IF(JRF!V2905="","",IF(JRF!V2905=IFERROR(VLOOKUP(JRF!V2905,$CH:$CH,1,0),0),"Product Code Required","NA")))))</f>
        <v/>
      </c>
      <c r="CK2892" t="str">
        <f>IFERROR(IF(LEN('Journal Template'!F2903)&gt;0,"",IF('Journal Template'!A2903="","",IF(LEFT('Journal Template'!A2903,1)=IFERROR(VLOOKUP(LEFT('Journal Template'!A2903,1),Checks!$CF$2:$CF$5,1,0),0),"Product Code Required",IF('Journal Template'!D2903="","",IF('Journal Template'!D2903=IFERROR(VLOOKUP('Journal Template'!D2903,Checks!$CH:$CH,1,0),0),"Product Code Required","NA"))))),"")</f>
        <v/>
      </c>
    </row>
    <row r="2893" spans="14:89">
      <c r="N2893" t="s">
        <v>12963</v>
      </c>
      <c r="O2893" t="s">
        <v>12964</v>
      </c>
      <c r="P2893" t="s">
        <v>386</v>
      </c>
      <c r="Q2893" s="150" t="str">
        <f>IF(JRF!D2906="","",IF(IFERROR(VLOOKUP(JRF!D2906,Checks!N:P,3,0),0)="A","","Inactive account in Use"))</f>
        <v/>
      </c>
      <c r="R2893" t="str">
        <f>IFERROR(IF('Journal Template'!C3305="","",IF(IFERROR(VLOOKUP('Journal Template'!C3305,Checks!N:P,3,0),0)="A","","Inactive account in Use")),"")</f>
        <v/>
      </c>
      <c r="V2893" s="150" t="str">
        <f>IF(JRF!C2906="","",IF(IFERROR(VLOOKUP(JRF!C2906,Checks!S:U,3,0),0)="A","Entry with System fund Dept",""))</f>
        <v/>
      </c>
      <c r="W2893" t="str">
        <f>IFERROR(IF('Journal Template'!D3305="","",IF(IFERROR(VLOOKUP('Journal Template'!D3305,Checks!S:U,3,0),0)="A","Entry with System fund Dept","")),"")</f>
        <v/>
      </c>
      <c r="X2893" t="s">
        <v>1952</v>
      </c>
      <c r="Y2893" t="s">
        <v>386</v>
      </c>
      <c r="Z2893" t="s">
        <v>12965</v>
      </c>
      <c r="AA2893" t="s">
        <v>932</v>
      </c>
      <c r="AB2893" t="s">
        <v>3550</v>
      </c>
      <c r="AC2893" s="150" t="str">
        <f>IFERROR(IF(JRF!C2906="","",IF(AND(VLOOKUP(JRF!C2906,X:AA,4,0)=JRF!B2906,VLOOKUP(JRF!C2906,X:Y,2,0)="A"),"","Inactive Dept Combo Error")),"Inactive Dept Combo Error")</f>
        <v/>
      </c>
      <c r="AD2893" t="str">
        <f>IFERROR(IF('Journal Template'!D3305="","",IF(AND(VLOOKUP('Journal Template'!D3305,X:AA,4,0)='Journal Template'!A3305,VLOOKUP('Journal Template'!D3305,X:Y,2,0)="A"),"","Inactive Dept Combo Error")),"")</f>
        <v/>
      </c>
      <c r="AK2893" s="150" t="str">
        <f>IF(JRF!B2906="","",IF(JRF!B2906=IFERROR(VLOOKUP(JRF!B2906,Checks!AI:AI,1,0),0),"Entry in Branch/Satellite BU's",""))</f>
        <v/>
      </c>
      <c r="AL2893" t="str">
        <f>IFERROR(IF('Journal Template'!A3305="","",IF('Journal Template'!A3305=IFERROR(VLOOKUP('Journal Template'!A3305,Checks!AI:AI,1,0),0),"Entry in Branch/Satellite BU's","")),"")</f>
        <v/>
      </c>
      <c r="AO2893" s="171"/>
      <c r="AP2893" s="171"/>
      <c r="AQ2893" s="171"/>
      <c r="AR2893" s="171"/>
      <c r="CI2893" t="str">
        <f>IF(JRF!F2906&gt;0,"",IF(JRF!B2906="","",IF(LEFT(JRF!B2906,1)=IFERROR(VLOOKUP(LEFT(JRF!B2906,1),$CF$2:$CF$5,1,0),0),"Product Code Required",IF(JRF!C2906="","",IF(JRF!C2906=IFERROR(VLOOKUP(JRF!C2906,$CH:$CH,1,0),0),"Product Code Required","NA")))))</f>
        <v/>
      </c>
      <c r="CJ2893" t="str">
        <f>IF(JRF!AV2906&gt;0,"",IF(JRF!Q2906="","",IF(LEFT(JRF!Q2906,1)=IFERROR(VLOOKUP(LEFT(JRF!Q2906,1),$CF$2:$CF$5,1,0),0),"Product Code Required",IF(JRF!V2906="","",IF(JRF!V2906=IFERROR(VLOOKUP(JRF!V2906,$CH:$CH,1,0),0),"Product Code Required","NA")))))</f>
        <v/>
      </c>
      <c r="CK2893" t="str">
        <f>IFERROR(IF(LEN('Journal Template'!F2904)&gt;0,"",IF('Journal Template'!A2904="","",IF(LEFT('Journal Template'!A2904,1)=IFERROR(VLOOKUP(LEFT('Journal Template'!A2904,1),Checks!$CF$2:$CF$5,1,0),0),"Product Code Required",IF('Journal Template'!D2904="","",IF('Journal Template'!D2904=IFERROR(VLOOKUP('Journal Template'!D2904,Checks!$CH:$CH,1,0),0),"Product Code Required","NA"))))),"")</f>
        <v/>
      </c>
    </row>
    <row r="2894" spans="14:89">
      <c r="N2894" t="s">
        <v>12966</v>
      </c>
      <c r="O2894" t="s">
        <v>12967</v>
      </c>
      <c r="P2894" t="s">
        <v>386</v>
      </c>
      <c r="Q2894" s="150" t="str">
        <f>IF(JRF!D2907="","",IF(IFERROR(VLOOKUP(JRF!D2907,Checks!N:P,3,0),0)="A","","Inactive account in Use"))</f>
        <v/>
      </c>
      <c r="R2894" t="str">
        <f>IFERROR(IF('Journal Template'!C3306="","",IF(IFERROR(VLOOKUP('Journal Template'!C3306,Checks!N:P,3,0),0)="A","","Inactive account in Use")),"")</f>
        <v/>
      </c>
      <c r="V2894" s="150" t="str">
        <f>IF(JRF!C2907="","",IF(IFERROR(VLOOKUP(JRF!C2907,Checks!S:U,3,0),0)="A","Entry with System fund Dept",""))</f>
        <v/>
      </c>
      <c r="W2894" t="str">
        <f>IFERROR(IF('Journal Template'!D3306="","",IF(IFERROR(VLOOKUP('Journal Template'!D3306,Checks!S:U,3,0),0)="A","Entry with System fund Dept","")),"")</f>
        <v/>
      </c>
      <c r="X2894" t="s">
        <v>12968</v>
      </c>
      <c r="Y2894" t="s">
        <v>389</v>
      </c>
      <c r="Z2894" t="s">
        <v>12969</v>
      </c>
      <c r="AA2894" t="s">
        <v>391</v>
      </c>
      <c r="AB2894" t="s">
        <v>125</v>
      </c>
      <c r="AC2894" s="150" t="str">
        <f>IFERROR(IF(JRF!C2907="","",IF(AND(VLOOKUP(JRF!C2907,X:AA,4,0)=JRF!B2907,VLOOKUP(JRF!C2907,X:Y,2,0)="A"),"","Inactive Dept Combo Error")),"Inactive Dept Combo Error")</f>
        <v/>
      </c>
      <c r="AD2894" t="str">
        <f>IFERROR(IF('Journal Template'!D3306="","",IF(AND(VLOOKUP('Journal Template'!D3306,X:AA,4,0)='Journal Template'!A3306,VLOOKUP('Journal Template'!D3306,X:Y,2,0)="A"),"","Inactive Dept Combo Error")),"")</f>
        <v/>
      </c>
      <c r="AK2894" s="150" t="str">
        <f>IF(JRF!B2907="","",IF(JRF!B2907=IFERROR(VLOOKUP(JRF!B2907,Checks!AI:AI,1,0),0),"Entry in Branch/Satellite BU's",""))</f>
        <v/>
      </c>
      <c r="AL2894" t="str">
        <f>IFERROR(IF('Journal Template'!A3306="","",IF('Journal Template'!A3306=IFERROR(VLOOKUP('Journal Template'!A3306,Checks!AI:AI,1,0),0),"Entry in Branch/Satellite BU's","")),"")</f>
        <v/>
      </c>
      <c r="AO2894" s="171"/>
      <c r="AP2894" s="171"/>
      <c r="AQ2894" s="171"/>
      <c r="AR2894" s="171"/>
      <c r="CI2894" t="str">
        <f>IF(JRF!F2907&gt;0,"",IF(JRF!B2907="","",IF(LEFT(JRF!B2907,1)=IFERROR(VLOOKUP(LEFT(JRF!B2907,1),$CF$2:$CF$5,1,0),0),"Product Code Required",IF(JRF!C2907="","",IF(JRF!C2907=IFERROR(VLOOKUP(JRF!C2907,$CH:$CH,1,0),0),"Product Code Required","NA")))))</f>
        <v/>
      </c>
      <c r="CJ2894" t="str">
        <f>IF(JRF!AV2907&gt;0,"",IF(JRF!Q2907="","",IF(LEFT(JRF!Q2907,1)=IFERROR(VLOOKUP(LEFT(JRF!Q2907,1),$CF$2:$CF$5,1,0),0),"Product Code Required",IF(JRF!V2907="","",IF(JRF!V2907=IFERROR(VLOOKUP(JRF!V2907,$CH:$CH,1,0),0),"Product Code Required","NA")))))</f>
        <v/>
      </c>
      <c r="CK2894" t="str">
        <f>IFERROR(IF(LEN('Journal Template'!F2905)&gt;0,"",IF('Journal Template'!A2905="","",IF(LEFT('Journal Template'!A2905,1)=IFERROR(VLOOKUP(LEFT('Journal Template'!A2905,1),Checks!$CF$2:$CF$5,1,0),0),"Product Code Required",IF('Journal Template'!D2905="","",IF('Journal Template'!D2905=IFERROR(VLOOKUP('Journal Template'!D2905,Checks!$CH:$CH,1,0),0),"Product Code Required","NA"))))),"")</f>
        <v/>
      </c>
    </row>
    <row r="2895" spans="14:89">
      <c r="N2895" t="s">
        <v>12970</v>
      </c>
      <c r="O2895" t="s">
        <v>12971</v>
      </c>
      <c r="P2895" t="s">
        <v>386</v>
      </c>
      <c r="Q2895" s="150" t="str">
        <f>IF(JRF!D2908="","",IF(IFERROR(VLOOKUP(JRF!D2908,Checks!N:P,3,0),0)="A","","Inactive account in Use"))</f>
        <v/>
      </c>
      <c r="R2895" t="str">
        <f>IFERROR(IF('Journal Template'!C3307="","",IF(IFERROR(VLOOKUP('Journal Template'!C3307,Checks!N:P,3,0),0)="A","","Inactive account in Use")),"")</f>
        <v/>
      </c>
      <c r="V2895" s="150" t="str">
        <f>IF(JRF!C2908="","",IF(IFERROR(VLOOKUP(JRF!C2908,Checks!S:U,3,0),0)="A","Entry with System fund Dept",""))</f>
        <v/>
      </c>
      <c r="W2895" t="str">
        <f>IFERROR(IF('Journal Template'!D3307="","",IF(IFERROR(VLOOKUP('Journal Template'!D3307,Checks!S:U,3,0),0)="A","Entry with System fund Dept","")),"")</f>
        <v/>
      </c>
      <c r="X2895" t="s">
        <v>12972</v>
      </c>
      <c r="Y2895" t="s">
        <v>389</v>
      </c>
      <c r="Z2895" t="s">
        <v>12973</v>
      </c>
      <c r="AA2895" t="s">
        <v>932</v>
      </c>
      <c r="AB2895" t="s">
        <v>3550</v>
      </c>
      <c r="AC2895" s="150" t="str">
        <f>IFERROR(IF(JRF!C2908="","",IF(AND(VLOOKUP(JRF!C2908,X:AA,4,0)=JRF!B2908,VLOOKUP(JRF!C2908,X:Y,2,0)="A"),"","Inactive Dept Combo Error")),"Inactive Dept Combo Error")</f>
        <v/>
      </c>
      <c r="AD2895" t="str">
        <f>IFERROR(IF('Journal Template'!D3307="","",IF(AND(VLOOKUP('Journal Template'!D3307,X:AA,4,0)='Journal Template'!A3307,VLOOKUP('Journal Template'!D3307,X:Y,2,0)="A"),"","Inactive Dept Combo Error")),"")</f>
        <v/>
      </c>
      <c r="AK2895" s="150" t="str">
        <f>IF(JRF!B2908="","",IF(JRF!B2908=IFERROR(VLOOKUP(JRF!B2908,Checks!AI:AI,1,0),0),"Entry in Branch/Satellite BU's",""))</f>
        <v/>
      </c>
      <c r="AL2895" t="str">
        <f>IFERROR(IF('Journal Template'!A3307="","",IF('Journal Template'!A3307=IFERROR(VLOOKUP('Journal Template'!A3307,Checks!AI:AI,1,0),0),"Entry in Branch/Satellite BU's","")),"")</f>
        <v/>
      </c>
      <c r="AO2895" s="171"/>
      <c r="AP2895" s="171"/>
      <c r="AQ2895" s="171"/>
      <c r="AR2895" s="171"/>
      <c r="CI2895" t="str">
        <f>IF(JRF!F2908&gt;0,"",IF(JRF!B2908="","",IF(LEFT(JRF!B2908,1)=IFERROR(VLOOKUP(LEFT(JRF!B2908,1),$CF$2:$CF$5,1,0),0),"Product Code Required",IF(JRF!C2908="","",IF(JRF!C2908=IFERROR(VLOOKUP(JRF!C2908,$CH:$CH,1,0),0),"Product Code Required","NA")))))</f>
        <v/>
      </c>
      <c r="CJ2895" t="str">
        <f>IF(JRF!AV2908&gt;0,"",IF(JRF!Q2908="","",IF(LEFT(JRF!Q2908,1)=IFERROR(VLOOKUP(LEFT(JRF!Q2908,1),$CF$2:$CF$5,1,0),0),"Product Code Required",IF(JRF!V2908="","",IF(JRF!V2908=IFERROR(VLOOKUP(JRF!V2908,$CH:$CH,1,0),0),"Product Code Required","NA")))))</f>
        <v/>
      </c>
      <c r="CK2895" t="str">
        <f>IFERROR(IF(LEN('Journal Template'!F2906)&gt;0,"",IF('Journal Template'!A2906="","",IF(LEFT('Journal Template'!A2906,1)=IFERROR(VLOOKUP(LEFT('Journal Template'!A2906,1),Checks!$CF$2:$CF$5,1,0),0),"Product Code Required",IF('Journal Template'!D2906="","",IF('Journal Template'!D2906=IFERROR(VLOOKUP('Journal Template'!D2906,Checks!$CH:$CH,1,0),0),"Product Code Required","NA"))))),"")</f>
        <v/>
      </c>
    </row>
    <row r="2896" spans="14:89">
      <c r="N2896" t="s">
        <v>12974</v>
      </c>
      <c r="O2896" t="s">
        <v>12975</v>
      </c>
      <c r="P2896" t="s">
        <v>386</v>
      </c>
      <c r="Q2896" s="150" t="str">
        <f>IF(JRF!D2909="","",IF(IFERROR(VLOOKUP(JRF!D2909,Checks!N:P,3,0),0)="A","","Inactive account in Use"))</f>
        <v/>
      </c>
      <c r="R2896" t="str">
        <f>IFERROR(IF('Journal Template'!C3308="","",IF(IFERROR(VLOOKUP('Journal Template'!C3308,Checks!N:P,3,0),0)="A","","Inactive account in Use")),"")</f>
        <v/>
      </c>
      <c r="V2896" s="150" t="str">
        <f>IF(JRF!C2909="","",IF(IFERROR(VLOOKUP(JRF!C2909,Checks!S:U,3,0),0)="A","Entry with System fund Dept",""))</f>
        <v/>
      </c>
      <c r="W2896" t="str">
        <f>IFERROR(IF('Journal Template'!D3308="","",IF(IFERROR(VLOOKUP('Journal Template'!D3308,Checks!S:U,3,0),0)="A","Entry with System fund Dept","")),"")</f>
        <v/>
      </c>
      <c r="X2896" t="s">
        <v>12976</v>
      </c>
      <c r="Y2896" t="s">
        <v>386</v>
      </c>
      <c r="Z2896" t="s">
        <v>12977</v>
      </c>
      <c r="AA2896" t="s">
        <v>391</v>
      </c>
      <c r="AB2896" t="s">
        <v>125</v>
      </c>
      <c r="AC2896" s="150" t="str">
        <f>IFERROR(IF(JRF!C2909="","",IF(AND(VLOOKUP(JRF!C2909,X:AA,4,0)=JRF!B2909,VLOOKUP(JRF!C2909,X:Y,2,0)="A"),"","Inactive Dept Combo Error")),"Inactive Dept Combo Error")</f>
        <v/>
      </c>
      <c r="AD2896" t="str">
        <f>IFERROR(IF('Journal Template'!D3308="","",IF(AND(VLOOKUP('Journal Template'!D3308,X:AA,4,0)='Journal Template'!A3308,VLOOKUP('Journal Template'!D3308,X:Y,2,0)="A"),"","Inactive Dept Combo Error")),"")</f>
        <v/>
      </c>
      <c r="AK2896" s="150" t="str">
        <f>IF(JRF!B2909="","",IF(JRF!B2909=IFERROR(VLOOKUP(JRF!B2909,Checks!AI:AI,1,0),0),"Entry in Branch/Satellite BU's",""))</f>
        <v/>
      </c>
      <c r="AL2896" t="str">
        <f>IFERROR(IF('Journal Template'!A3308="","",IF('Journal Template'!A3308=IFERROR(VLOOKUP('Journal Template'!A3308,Checks!AI:AI,1,0),0),"Entry in Branch/Satellite BU's","")),"")</f>
        <v/>
      </c>
      <c r="AO2896" s="171"/>
      <c r="AP2896" s="171"/>
      <c r="AQ2896" s="171"/>
      <c r="AR2896" s="171"/>
      <c r="CI2896" t="str">
        <f>IF(JRF!F2909&gt;0,"",IF(JRF!B2909="","",IF(LEFT(JRF!B2909,1)=IFERROR(VLOOKUP(LEFT(JRF!B2909,1),$CF$2:$CF$5,1,0),0),"Product Code Required",IF(JRF!C2909="","",IF(JRF!C2909=IFERROR(VLOOKUP(JRF!C2909,$CH:$CH,1,0),0),"Product Code Required","NA")))))</f>
        <v/>
      </c>
      <c r="CJ2896" t="str">
        <f>IF(JRF!AV2909&gt;0,"",IF(JRF!Q2909="","",IF(LEFT(JRF!Q2909,1)=IFERROR(VLOOKUP(LEFT(JRF!Q2909,1),$CF$2:$CF$5,1,0),0),"Product Code Required",IF(JRF!V2909="","",IF(JRF!V2909=IFERROR(VLOOKUP(JRF!V2909,$CH:$CH,1,0),0),"Product Code Required","NA")))))</f>
        <v/>
      </c>
      <c r="CK2896" t="str">
        <f>IFERROR(IF(LEN('Journal Template'!F2907)&gt;0,"",IF('Journal Template'!A2907="","",IF(LEFT('Journal Template'!A2907,1)=IFERROR(VLOOKUP(LEFT('Journal Template'!A2907,1),Checks!$CF$2:$CF$5,1,0),0),"Product Code Required",IF('Journal Template'!D2907="","",IF('Journal Template'!D2907=IFERROR(VLOOKUP('Journal Template'!D2907,Checks!$CH:$CH,1,0),0),"Product Code Required","NA"))))),"")</f>
        <v/>
      </c>
    </row>
    <row r="2897" spans="14:89">
      <c r="N2897" t="s">
        <v>12978</v>
      </c>
      <c r="O2897" t="s">
        <v>12979</v>
      </c>
      <c r="P2897" t="s">
        <v>386</v>
      </c>
      <c r="Q2897" s="150" t="str">
        <f>IF(JRF!D2910="","",IF(IFERROR(VLOOKUP(JRF!D2910,Checks!N:P,3,0),0)="A","","Inactive account in Use"))</f>
        <v/>
      </c>
      <c r="R2897" t="str">
        <f>IFERROR(IF('Journal Template'!C3309="","",IF(IFERROR(VLOOKUP('Journal Template'!C3309,Checks!N:P,3,0),0)="A","","Inactive account in Use")),"")</f>
        <v/>
      </c>
      <c r="V2897" s="150" t="str">
        <f>IF(JRF!C2910="","",IF(IFERROR(VLOOKUP(JRF!C2910,Checks!S:U,3,0),0)="A","Entry with System fund Dept",""))</f>
        <v/>
      </c>
      <c r="W2897" t="str">
        <f>IFERROR(IF('Journal Template'!D3309="","",IF(IFERROR(VLOOKUP('Journal Template'!D3309,Checks!S:U,3,0),0)="A","Entry with System fund Dept","")),"")</f>
        <v/>
      </c>
      <c r="X2897" t="s">
        <v>12980</v>
      </c>
      <c r="Y2897" t="s">
        <v>389</v>
      </c>
      <c r="Z2897" t="s">
        <v>12981</v>
      </c>
      <c r="AA2897" t="s">
        <v>391</v>
      </c>
      <c r="AB2897" t="s">
        <v>125</v>
      </c>
      <c r="AC2897" s="150" t="str">
        <f>IFERROR(IF(JRF!C2910="","",IF(AND(VLOOKUP(JRF!C2910,X:AA,4,0)=JRF!B2910,VLOOKUP(JRF!C2910,X:Y,2,0)="A"),"","Inactive Dept Combo Error")),"Inactive Dept Combo Error")</f>
        <v/>
      </c>
      <c r="AD2897" t="str">
        <f>IFERROR(IF('Journal Template'!D3309="","",IF(AND(VLOOKUP('Journal Template'!D3309,X:AA,4,0)='Journal Template'!A3309,VLOOKUP('Journal Template'!D3309,X:Y,2,0)="A"),"","Inactive Dept Combo Error")),"")</f>
        <v/>
      </c>
      <c r="AK2897" s="150" t="str">
        <f>IF(JRF!B2910="","",IF(JRF!B2910=IFERROR(VLOOKUP(JRF!B2910,Checks!AI:AI,1,0),0),"Entry in Branch/Satellite BU's",""))</f>
        <v/>
      </c>
      <c r="AL2897" t="str">
        <f>IFERROR(IF('Journal Template'!A3309="","",IF('Journal Template'!A3309=IFERROR(VLOOKUP('Journal Template'!A3309,Checks!AI:AI,1,0),0),"Entry in Branch/Satellite BU's","")),"")</f>
        <v/>
      </c>
      <c r="AO2897" s="171"/>
      <c r="AP2897" s="171"/>
      <c r="AQ2897" s="171"/>
      <c r="AR2897" s="171"/>
      <c r="CI2897" t="str">
        <f>IF(JRF!F2910&gt;0,"",IF(JRF!B2910="","",IF(LEFT(JRF!B2910,1)=IFERROR(VLOOKUP(LEFT(JRF!B2910,1),$CF$2:$CF$5,1,0),0),"Product Code Required",IF(JRF!C2910="","",IF(JRF!C2910=IFERROR(VLOOKUP(JRF!C2910,$CH:$CH,1,0),0),"Product Code Required","NA")))))</f>
        <v/>
      </c>
      <c r="CJ2897" t="str">
        <f>IF(JRF!AV2910&gt;0,"",IF(JRF!Q2910="","",IF(LEFT(JRF!Q2910,1)=IFERROR(VLOOKUP(LEFT(JRF!Q2910,1),$CF$2:$CF$5,1,0),0),"Product Code Required",IF(JRF!V2910="","",IF(JRF!V2910=IFERROR(VLOOKUP(JRF!V2910,$CH:$CH,1,0),0),"Product Code Required","NA")))))</f>
        <v/>
      </c>
      <c r="CK2897" t="str">
        <f>IFERROR(IF(LEN('Journal Template'!F2908)&gt;0,"",IF('Journal Template'!A2908="","",IF(LEFT('Journal Template'!A2908,1)=IFERROR(VLOOKUP(LEFT('Journal Template'!A2908,1),Checks!$CF$2:$CF$5,1,0),0),"Product Code Required",IF('Journal Template'!D2908="","",IF('Journal Template'!D2908=IFERROR(VLOOKUP('Journal Template'!D2908,Checks!$CH:$CH,1,0),0),"Product Code Required","NA"))))),"")</f>
        <v/>
      </c>
    </row>
    <row r="2898" spans="14:89">
      <c r="N2898" t="s">
        <v>12982</v>
      </c>
      <c r="O2898" t="s">
        <v>12983</v>
      </c>
      <c r="P2898" t="s">
        <v>386</v>
      </c>
      <c r="Q2898" s="150" t="str">
        <f>IF(JRF!D2911="","",IF(IFERROR(VLOOKUP(JRF!D2911,Checks!N:P,3,0),0)="A","","Inactive account in Use"))</f>
        <v/>
      </c>
      <c r="R2898" t="str">
        <f>IFERROR(IF('Journal Template'!C3310="","",IF(IFERROR(VLOOKUP('Journal Template'!C3310,Checks!N:P,3,0),0)="A","","Inactive account in Use")),"")</f>
        <v/>
      </c>
      <c r="V2898" s="150" t="str">
        <f>IF(JRF!C2911="","",IF(IFERROR(VLOOKUP(JRF!C2911,Checks!S:U,3,0),0)="A","Entry with System fund Dept",""))</f>
        <v/>
      </c>
      <c r="W2898" t="str">
        <f>IFERROR(IF('Journal Template'!D3310="","",IF(IFERROR(VLOOKUP('Journal Template'!D3310,Checks!S:U,3,0),0)="A","Entry with System fund Dept","")),"")</f>
        <v/>
      </c>
      <c r="X2898" t="s">
        <v>12984</v>
      </c>
      <c r="Y2898" t="s">
        <v>389</v>
      </c>
      <c r="Z2898" t="s">
        <v>12985</v>
      </c>
      <c r="AA2898" t="s">
        <v>391</v>
      </c>
      <c r="AB2898" t="s">
        <v>125</v>
      </c>
      <c r="AC2898" s="150" t="str">
        <f>IFERROR(IF(JRF!C2911="","",IF(AND(VLOOKUP(JRF!C2911,X:AA,4,0)=JRF!B2911,VLOOKUP(JRF!C2911,X:Y,2,0)="A"),"","Inactive Dept Combo Error")),"Inactive Dept Combo Error")</f>
        <v/>
      </c>
      <c r="AD2898" t="str">
        <f>IFERROR(IF('Journal Template'!D3310="","",IF(AND(VLOOKUP('Journal Template'!D3310,X:AA,4,0)='Journal Template'!A3310,VLOOKUP('Journal Template'!D3310,X:Y,2,0)="A"),"","Inactive Dept Combo Error")),"")</f>
        <v/>
      </c>
      <c r="AK2898" s="150" t="str">
        <f>IF(JRF!B2911="","",IF(JRF!B2911=IFERROR(VLOOKUP(JRF!B2911,Checks!AI:AI,1,0),0),"Entry in Branch/Satellite BU's",""))</f>
        <v/>
      </c>
      <c r="AL2898" t="str">
        <f>IFERROR(IF('Journal Template'!A3310="","",IF('Journal Template'!A3310=IFERROR(VLOOKUP('Journal Template'!A3310,Checks!AI:AI,1,0),0),"Entry in Branch/Satellite BU's","")),"")</f>
        <v/>
      </c>
      <c r="AO2898" s="171"/>
      <c r="AP2898" s="171"/>
      <c r="AQ2898" s="171"/>
      <c r="AR2898" s="171"/>
      <c r="CI2898" t="str">
        <f>IF(JRF!F2911&gt;0,"",IF(JRF!B2911="","",IF(LEFT(JRF!B2911,1)=IFERROR(VLOOKUP(LEFT(JRF!B2911,1),$CF$2:$CF$5,1,0),0),"Product Code Required",IF(JRF!C2911="","",IF(JRF!C2911=IFERROR(VLOOKUP(JRF!C2911,$CH:$CH,1,0),0),"Product Code Required","NA")))))</f>
        <v/>
      </c>
      <c r="CJ2898" t="str">
        <f>IF(JRF!AV2911&gt;0,"",IF(JRF!Q2911="","",IF(LEFT(JRF!Q2911,1)=IFERROR(VLOOKUP(LEFT(JRF!Q2911,1),$CF$2:$CF$5,1,0),0),"Product Code Required",IF(JRF!V2911="","",IF(JRF!V2911=IFERROR(VLOOKUP(JRF!V2911,$CH:$CH,1,0),0),"Product Code Required","NA")))))</f>
        <v/>
      </c>
      <c r="CK2898" t="str">
        <f>IFERROR(IF(LEN('Journal Template'!F2909)&gt;0,"",IF('Journal Template'!A2909="","",IF(LEFT('Journal Template'!A2909,1)=IFERROR(VLOOKUP(LEFT('Journal Template'!A2909,1),Checks!$CF$2:$CF$5,1,0),0),"Product Code Required",IF('Journal Template'!D2909="","",IF('Journal Template'!D2909=IFERROR(VLOOKUP('Journal Template'!D2909,Checks!$CH:$CH,1,0),0),"Product Code Required","NA"))))),"")</f>
        <v/>
      </c>
    </row>
    <row r="2899" spans="14:89">
      <c r="N2899" t="s">
        <v>12986</v>
      </c>
      <c r="O2899" t="s">
        <v>12987</v>
      </c>
      <c r="P2899" t="s">
        <v>386</v>
      </c>
      <c r="Q2899" s="150" t="str">
        <f>IF(JRF!D2912="","",IF(IFERROR(VLOOKUP(JRF!D2912,Checks!N:P,3,0),0)="A","","Inactive account in Use"))</f>
        <v/>
      </c>
      <c r="R2899" t="str">
        <f>IFERROR(IF('Journal Template'!C3311="","",IF(IFERROR(VLOOKUP('Journal Template'!C3311,Checks!N:P,3,0),0)="A","","Inactive account in Use")),"")</f>
        <v/>
      </c>
      <c r="V2899" s="150" t="str">
        <f>IF(JRF!C2912="","",IF(IFERROR(VLOOKUP(JRF!C2912,Checks!S:U,3,0),0)="A","Entry with System fund Dept",""))</f>
        <v/>
      </c>
      <c r="W2899" t="str">
        <f>IFERROR(IF('Journal Template'!D3311="","",IF(IFERROR(VLOOKUP('Journal Template'!D3311,Checks!S:U,3,0),0)="A","Entry with System fund Dept","")),"")</f>
        <v/>
      </c>
      <c r="X2899" t="s">
        <v>12988</v>
      </c>
      <c r="Y2899" t="s">
        <v>386</v>
      </c>
      <c r="Z2899" t="s">
        <v>12989</v>
      </c>
      <c r="AA2899" t="s">
        <v>391</v>
      </c>
      <c r="AB2899" t="s">
        <v>125</v>
      </c>
      <c r="AC2899" s="150" t="str">
        <f>IFERROR(IF(JRF!C2912="","",IF(AND(VLOOKUP(JRF!C2912,X:AA,4,0)=JRF!B2912,VLOOKUP(JRF!C2912,X:Y,2,0)="A"),"","Inactive Dept Combo Error")),"Inactive Dept Combo Error")</f>
        <v/>
      </c>
      <c r="AD2899" t="str">
        <f>IFERROR(IF('Journal Template'!D3311="","",IF(AND(VLOOKUP('Journal Template'!D3311,X:AA,4,0)='Journal Template'!A3311,VLOOKUP('Journal Template'!D3311,X:Y,2,0)="A"),"","Inactive Dept Combo Error")),"")</f>
        <v/>
      </c>
      <c r="AK2899" s="150" t="str">
        <f>IF(JRF!B2912="","",IF(JRF!B2912=IFERROR(VLOOKUP(JRF!B2912,Checks!AI:AI,1,0),0),"Entry in Branch/Satellite BU's",""))</f>
        <v/>
      </c>
      <c r="AL2899" t="str">
        <f>IFERROR(IF('Journal Template'!A3311="","",IF('Journal Template'!A3311=IFERROR(VLOOKUP('Journal Template'!A3311,Checks!AI:AI,1,0),0),"Entry in Branch/Satellite BU's","")),"")</f>
        <v/>
      </c>
      <c r="AO2899" s="171"/>
      <c r="AP2899" s="171"/>
      <c r="AQ2899" s="171"/>
      <c r="AR2899" s="171"/>
      <c r="CI2899" t="str">
        <f>IF(JRF!F2912&gt;0,"",IF(JRF!B2912="","",IF(LEFT(JRF!B2912,1)=IFERROR(VLOOKUP(LEFT(JRF!B2912,1),$CF$2:$CF$5,1,0),0),"Product Code Required",IF(JRF!C2912="","",IF(JRF!C2912=IFERROR(VLOOKUP(JRF!C2912,$CH:$CH,1,0),0),"Product Code Required","NA")))))</f>
        <v/>
      </c>
      <c r="CJ2899" t="str">
        <f>IF(JRF!AV2912&gt;0,"",IF(JRF!Q2912="","",IF(LEFT(JRF!Q2912,1)=IFERROR(VLOOKUP(LEFT(JRF!Q2912,1),$CF$2:$CF$5,1,0),0),"Product Code Required",IF(JRF!V2912="","",IF(JRF!V2912=IFERROR(VLOOKUP(JRF!V2912,$CH:$CH,1,0),0),"Product Code Required","NA")))))</f>
        <v/>
      </c>
      <c r="CK2899" t="str">
        <f>IFERROR(IF(LEN('Journal Template'!F2910)&gt;0,"",IF('Journal Template'!A2910="","",IF(LEFT('Journal Template'!A2910,1)=IFERROR(VLOOKUP(LEFT('Journal Template'!A2910,1),Checks!$CF$2:$CF$5,1,0),0),"Product Code Required",IF('Journal Template'!D2910="","",IF('Journal Template'!D2910=IFERROR(VLOOKUP('Journal Template'!D2910,Checks!$CH:$CH,1,0),0),"Product Code Required","NA"))))),"")</f>
        <v/>
      </c>
    </row>
    <row r="2900" spans="14:89">
      <c r="N2900" t="s">
        <v>12990</v>
      </c>
      <c r="O2900" t="s">
        <v>12991</v>
      </c>
      <c r="P2900" t="s">
        <v>386</v>
      </c>
      <c r="Q2900" s="150" t="str">
        <f>IF(JRF!D2913="","",IF(IFERROR(VLOOKUP(JRF!D2913,Checks!N:P,3,0),0)="A","","Inactive account in Use"))</f>
        <v/>
      </c>
      <c r="R2900" t="str">
        <f>IFERROR(IF('Journal Template'!C3312="","",IF(IFERROR(VLOOKUP('Journal Template'!C3312,Checks!N:P,3,0),0)="A","","Inactive account in Use")),"")</f>
        <v/>
      </c>
      <c r="V2900" s="150" t="str">
        <f>IF(JRF!C2913="","",IF(IFERROR(VLOOKUP(JRF!C2913,Checks!S:U,3,0),0)="A","Entry with System fund Dept",""))</f>
        <v/>
      </c>
      <c r="W2900" t="str">
        <f>IFERROR(IF('Journal Template'!D3312="","",IF(IFERROR(VLOOKUP('Journal Template'!D3312,Checks!S:U,3,0),0)="A","Entry with System fund Dept","")),"")</f>
        <v/>
      </c>
      <c r="X2900" t="s">
        <v>12992</v>
      </c>
      <c r="Y2900" t="s">
        <v>389</v>
      </c>
      <c r="Z2900" t="s">
        <v>12993</v>
      </c>
      <c r="AA2900" t="s">
        <v>391</v>
      </c>
      <c r="AB2900" t="s">
        <v>125</v>
      </c>
      <c r="AC2900" s="150" t="str">
        <f>IFERROR(IF(JRF!C2913="","",IF(AND(VLOOKUP(JRF!C2913,X:AA,4,0)=JRF!B2913,VLOOKUP(JRF!C2913,X:Y,2,0)="A"),"","Inactive Dept Combo Error")),"Inactive Dept Combo Error")</f>
        <v/>
      </c>
      <c r="AD2900" t="str">
        <f>IFERROR(IF('Journal Template'!D3312="","",IF(AND(VLOOKUP('Journal Template'!D3312,X:AA,4,0)='Journal Template'!A3312,VLOOKUP('Journal Template'!D3312,X:Y,2,0)="A"),"","Inactive Dept Combo Error")),"")</f>
        <v/>
      </c>
      <c r="AK2900" s="150" t="str">
        <f>IF(JRF!B2913="","",IF(JRF!B2913=IFERROR(VLOOKUP(JRF!B2913,Checks!AI:AI,1,0),0),"Entry in Branch/Satellite BU's",""))</f>
        <v/>
      </c>
      <c r="AL2900" t="str">
        <f>IFERROR(IF('Journal Template'!A3312="","",IF('Journal Template'!A3312=IFERROR(VLOOKUP('Journal Template'!A3312,Checks!AI:AI,1,0),0),"Entry in Branch/Satellite BU's","")),"")</f>
        <v/>
      </c>
      <c r="AO2900" s="171"/>
      <c r="AP2900" s="171"/>
      <c r="AQ2900" s="171"/>
      <c r="AR2900" s="171"/>
      <c r="CI2900" t="str">
        <f>IF(JRF!F2913&gt;0,"",IF(JRF!B2913="","",IF(LEFT(JRF!B2913,1)=IFERROR(VLOOKUP(LEFT(JRF!B2913,1),$CF$2:$CF$5,1,0),0),"Product Code Required",IF(JRF!C2913="","",IF(JRF!C2913=IFERROR(VLOOKUP(JRF!C2913,$CH:$CH,1,0),0),"Product Code Required","NA")))))</f>
        <v/>
      </c>
      <c r="CJ2900" t="str">
        <f>IF(JRF!AV2913&gt;0,"",IF(JRF!Q2913="","",IF(LEFT(JRF!Q2913,1)=IFERROR(VLOOKUP(LEFT(JRF!Q2913,1),$CF$2:$CF$5,1,0),0),"Product Code Required",IF(JRF!V2913="","",IF(JRF!V2913=IFERROR(VLOOKUP(JRF!V2913,$CH:$CH,1,0),0),"Product Code Required","NA")))))</f>
        <v/>
      </c>
      <c r="CK2900" t="str">
        <f>IFERROR(IF(LEN('Journal Template'!F2911)&gt;0,"",IF('Journal Template'!A2911="","",IF(LEFT('Journal Template'!A2911,1)=IFERROR(VLOOKUP(LEFT('Journal Template'!A2911,1),Checks!$CF$2:$CF$5,1,0),0),"Product Code Required",IF('Journal Template'!D2911="","",IF('Journal Template'!D2911=IFERROR(VLOOKUP('Journal Template'!D2911,Checks!$CH:$CH,1,0),0),"Product Code Required","NA"))))),"")</f>
        <v/>
      </c>
    </row>
    <row r="2901" spans="14:89">
      <c r="N2901" t="s">
        <v>12994</v>
      </c>
      <c r="O2901" t="s">
        <v>12995</v>
      </c>
      <c r="P2901" t="s">
        <v>386</v>
      </c>
      <c r="Q2901" s="150" t="str">
        <f>IF(JRF!D2914="","",IF(IFERROR(VLOOKUP(JRF!D2914,Checks!N:P,3,0),0)="A","","Inactive account in Use"))</f>
        <v/>
      </c>
      <c r="R2901" t="str">
        <f>IFERROR(IF('Journal Template'!C3313="","",IF(IFERROR(VLOOKUP('Journal Template'!C3313,Checks!N:P,3,0),0)="A","","Inactive account in Use")),"")</f>
        <v/>
      </c>
      <c r="V2901" s="150" t="str">
        <f>IF(JRF!C2914="","",IF(IFERROR(VLOOKUP(JRF!C2914,Checks!S:U,3,0),0)="A","Entry with System fund Dept",""))</f>
        <v/>
      </c>
      <c r="W2901" t="str">
        <f>IFERROR(IF('Journal Template'!D3313="","",IF(IFERROR(VLOOKUP('Journal Template'!D3313,Checks!S:U,3,0),0)="A","Entry with System fund Dept","")),"")</f>
        <v/>
      </c>
      <c r="X2901" t="s">
        <v>12996</v>
      </c>
      <c r="Y2901" t="s">
        <v>386</v>
      </c>
      <c r="Z2901" t="s">
        <v>12997</v>
      </c>
      <c r="AA2901" t="s">
        <v>391</v>
      </c>
      <c r="AB2901" t="s">
        <v>125</v>
      </c>
      <c r="AC2901" s="150" t="str">
        <f>IFERROR(IF(JRF!C2914="","",IF(AND(VLOOKUP(JRF!C2914,X:AA,4,0)=JRF!B2914,VLOOKUP(JRF!C2914,X:Y,2,0)="A"),"","Inactive Dept Combo Error")),"Inactive Dept Combo Error")</f>
        <v/>
      </c>
      <c r="AD2901" t="str">
        <f>IFERROR(IF('Journal Template'!D3313="","",IF(AND(VLOOKUP('Journal Template'!D3313,X:AA,4,0)='Journal Template'!A3313,VLOOKUP('Journal Template'!D3313,X:Y,2,0)="A"),"","Inactive Dept Combo Error")),"")</f>
        <v/>
      </c>
      <c r="AK2901" s="150" t="str">
        <f>IF(JRF!B2914="","",IF(JRF!B2914=IFERROR(VLOOKUP(JRF!B2914,Checks!AI:AI,1,0),0),"Entry in Branch/Satellite BU's",""))</f>
        <v/>
      </c>
      <c r="AL2901" t="str">
        <f>IFERROR(IF('Journal Template'!A3313="","",IF('Journal Template'!A3313=IFERROR(VLOOKUP('Journal Template'!A3313,Checks!AI:AI,1,0),0),"Entry in Branch/Satellite BU's","")),"")</f>
        <v/>
      </c>
      <c r="AO2901" s="171"/>
      <c r="AP2901" s="171"/>
      <c r="AQ2901" s="171"/>
      <c r="AR2901" s="171"/>
      <c r="CI2901" t="str">
        <f>IF(JRF!F2914&gt;0,"",IF(JRF!B2914="","",IF(LEFT(JRF!B2914,1)=IFERROR(VLOOKUP(LEFT(JRF!B2914,1),$CF$2:$CF$5,1,0),0),"Product Code Required",IF(JRF!C2914="","",IF(JRF!C2914=IFERROR(VLOOKUP(JRF!C2914,$CH:$CH,1,0),0),"Product Code Required","NA")))))</f>
        <v/>
      </c>
      <c r="CJ2901" t="str">
        <f>IF(JRF!AV2914&gt;0,"",IF(JRF!Q2914="","",IF(LEFT(JRF!Q2914,1)=IFERROR(VLOOKUP(LEFT(JRF!Q2914,1),$CF$2:$CF$5,1,0),0),"Product Code Required",IF(JRF!V2914="","",IF(JRF!V2914=IFERROR(VLOOKUP(JRF!V2914,$CH:$CH,1,0),0),"Product Code Required","NA")))))</f>
        <v/>
      </c>
      <c r="CK2901" t="str">
        <f>IFERROR(IF(LEN('Journal Template'!F2912)&gt;0,"",IF('Journal Template'!A2912="","",IF(LEFT('Journal Template'!A2912,1)=IFERROR(VLOOKUP(LEFT('Journal Template'!A2912,1),Checks!$CF$2:$CF$5,1,0),0),"Product Code Required",IF('Journal Template'!D2912="","",IF('Journal Template'!D2912=IFERROR(VLOOKUP('Journal Template'!D2912,Checks!$CH:$CH,1,0),0),"Product Code Required","NA"))))),"")</f>
        <v/>
      </c>
    </row>
    <row r="2902" spans="14:89">
      <c r="N2902" t="s">
        <v>12998</v>
      </c>
      <c r="O2902" t="s">
        <v>12999</v>
      </c>
      <c r="P2902" t="s">
        <v>386</v>
      </c>
      <c r="Q2902" s="150" t="str">
        <f>IF(JRF!D2915="","",IF(IFERROR(VLOOKUP(JRF!D2915,Checks!N:P,3,0),0)="A","","Inactive account in Use"))</f>
        <v/>
      </c>
      <c r="R2902" t="str">
        <f>IFERROR(IF('Journal Template'!C3314="","",IF(IFERROR(VLOOKUP('Journal Template'!C3314,Checks!N:P,3,0),0)="A","","Inactive account in Use")),"")</f>
        <v/>
      </c>
      <c r="V2902" s="150" t="str">
        <f>IF(JRF!C2915="","",IF(IFERROR(VLOOKUP(JRF!C2915,Checks!S:U,3,0),0)="A","Entry with System fund Dept",""))</f>
        <v/>
      </c>
      <c r="W2902" t="str">
        <f>IFERROR(IF('Journal Template'!D3314="","",IF(IFERROR(VLOOKUP('Journal Template'!D3314,Checks!S:U,3,0),0)="A","Entry with System fund Dept","")),"")</f>
        <v/>
      </c>
      <c r="X2902" t="s">
        <v>13000</v>
      </c>
      <c r="Y2902" t="s">
        <v>389</v>
      </c>
      <c r="Z2902" t="s">
        <v>13001</v>
      </c>
      <c r="AA2902" t="s">
        <v>391</v>
      </c>
      <c r="AB2902" t="s">
        <v>125</v>
      </c>
      <c r="AC2902" s="150" t="str">
        <f>IFERROR(IF(JRF!C2915="","",IF(AND(VLOOKUP(JRF!C2915,X:AA,4,0)=JRF!B2915,VLOOKUP(JRF!C2915,X:Y,2,0)="A"),"","Inactive Dept Combo Error")),"Inactive Dept Combo Error")</f>
        <v/>
      </c>
      <c r="AD2902" t="str">
        <f>IFERROR(IF('Journal Template'!D3314="","",IF(AND(VLOOKUP('Journal Template'!D3314,X:AA,4,0)='Journal Template'!A3314,VLOOKUP('Journal Template'!D3314,X:Y,2,0)="A"),"","Inactive Dept Combo Error")),"")</f>
        <v/>
      </c>
      <c r="AK2902" s="150" t="str">
        <f>IF(JRF!B2915="","",IF(JRF!B2915=IFERROR(VLOOKUP(JRF!B2915,Checks!AI:AI,1,0),0),"Entry in Branch/Satellite BU's",""))</f>
        <v/>
      </c>
      <c r="AL2902" t="str">
        <f>IFERROR(IF('Journal Template'!A3314="","",IF('Journal Template'!A3314=IFERROR(VLOOKUP('Journal Template'!A3314,Checks!AI:AI,1,0),0),"Entry in Branch/Satellite BU's","")),"")</f>
        <v/>
      </c>
      <c r="AO2902" s="171"/>
      <c r="AP2902" s="171"/>
      <c r="AQ2902" s="171"/>
      <c r="AR2902" s="171"/>
      <c r="CI2902" t="str">
        <f>IF(JRF!F2915&gt;0,"",IF(JRF!B2915="","",IF(LEFT(JRF!B2915,1)=IFERROR(VLOOKUP(LEFT(JRF!B2915,1),$CF$2:$CF$5,1,0),0),"Product Code Required",IF(JRF!C2915="","",IF(JRF!C2915=IFERROR(VLOOKUP(JRF!C2915,$CH:$CH,1,0),0),"Product Code Required","NA")))))</f>
        <v/>
      </c>
      <c r="CJ2902" t="str">
        <f>IF(JRF!AV2915&gt;0,"",IF(JRF!Q2915="","",IF(LEFT(JRF!Q2915,1)=IFERROR(VLOOKUP(LEFT(JRF!Q2915,1),$CF$2:$CF$5,1,0),0),"Product Code Required",IF(JRF!V2915="","",IF(JRF!V2915=IFERROR(VLOOKUP(JRF!V2915,$CH:$CH,1,0),0),"Product Code Required","NA")))))</f>
        <v/>
      </c>
      <c r="CK2902" t="str">
        <f>IFERROR(IF(LEN('Journal Template'!F2913)&gt;0,"",IF('Journal Template'!A2913="","",IF(LEFT('Journal Template'!A2913,1)=IFERROR(VLOOKUP(LEFT('Journal Template'!A2913,1),Checks!$CF$2:$CF$5,1,0),0),"Product Code Required",IF('Journal Template'!D2913="","",IF('Journal Template'!D2913=IFERROR(VLOOKUP('Journal Template'!D2913,Checks!$CH:$CH,1,0),0),"Product Code Required","NA"))))),"")</f>
        <v/>
      </c>
    </row>
    <row r="2903" spans="14:89">
      <c r="N2903" t="s">
        <v>13002</v>
      </c>
      <c r="O2903" t="s">
        <v>13003</v>
      </c>
      <c r="P2903" t="s">
        <v>386</v>
      </c>
      <c r="Q2903" s="150" t="str">
        <f>IF(JRF!D2916="","",IF(IFERROR(VLOOKUP(JRF!D2916,Checks!N:P,3,0),0)="A","","Inactive account in Use"))</f>
        <v/>
      </c>
      <c r="R2903" t="str">
        <f>IFERROR(IF('Journal Template'!C3315="","",IF(IFERROR(VLOOKUP('Journal Template'!C3315,Checks!N:P,3,0),0)="A","","Inactive account in Use")),"")</f>
        <v/>
      </c>
      <c r="V2903" s="150" t="str">
        <f>IF(JRF!C2916="","",IF(IFERROR(VLOOKUP(JRF!C2916,Checks!S:U,3,0),0)="A","Entry with System fund Dept",""))</f>
        <v/>
      </c>
      <c r="W2903" t="str">
        <f>IFERROR(IF('Journal Template'!D3315="","",IF(IFERROR(VLOOKUP('Journal Template'!D3315,Checks!S:U,3,0),0)="A","Entry with System fund Dept","")),"")</f>
        <v/>
      </c>
      <c r="X2903" t="s">
        <v>13004</v>
      </c>
      <c r="Y2903" t="s">
        <v>386</v>
      </c>
      <c r="Z2903" t="s">
        <v>13005</v>
      </c>
      <c r="AA2903" t="s">
        <v>391</v>
      </c>
      <c r="AB2903" t="s">
        <v>125</v>
      </c>
      <c r="AC2903" s="150" t="str">
        <f>IFERROR(IF(JRF!C2916="","",IF(AND(VLOOKUP(JRF!C2916,X:AA,4,0)=JRF!B2916,VLOOKUP(JRF!C2916,X:Y,2,0)="A"),"","Inactive Dept Combo Error")),"Inactive Dept Combo Error")</f>
        <v/>
      </c>
      <c r="AD2903" t="str">
        <f>IFERROR(IF('Journal Template'!D3315="","",IF(AND(VLOOKUP('Journal Template'!D3315,X:AA,4,0)='Journal Template'!A3315,VLOOKUP('Journal Template'!D3315,X:Y,2,0)="A"),"","Inactive Dept Combo Error")),"")</f>
        <v/>
      </c>
      <c r="AK2903" s="150" t="str">
        <f>IF(JRF!B2916="","",IF(JRF!B2916=IFERROR(VLOOKUP(JRF!B2916,Checks!AI:AI,1,0),0),"Entry in Branch/Satellite BU's",""))</f>
        <v/>
      </c>
      <c r="AL2903" t="str">
        <f>IFERROR(IF('Journal Template'!A3315="","",IF('Journal Template'!A3315=IFERROR(VLOOKUP('Journal Template'!A3315,Checks!AI:AI,1,0),0),"Entry in Branch/Satellite BU's","")),"")</f>
        <v/>
      </c>
      <c r="AO2903" s="171"/>
      <c r="AP2903" s="171"/>
      <c r="AQ2903" s="171"/>
      <c r="AR2903" s="171"/>
      <c r="CI2903" t="str">
        <f>IF(JRF!F2916&gt;0,"",IF(JRF!B2916="","",IF(LEFT(JRF!B2916,1)=IFERROR(VLOOKUP(LEFT(JRF!B2916,1),$CF$2:$CF$5,1,0),0),"Product Code Required",IF(JRF!C2916="","",IF(JRF!C2916=IFERROR(VLOOKUP(JRF!C2916,$CH:$CH,1,0),0),"Product Code Required","NA")))))</f>
        <v/>
      </c>
      <c r="CJ2903" t="str">
        <f>IF(JRF!AV2916&gt;0,"",IF(JRF!Q2916="","",IF(LEFT(JRF!Q2916,1)=IFERROR(VLOOKUP(LEFT(JRF!Q2916,1),$CF$2:$CF$5,1,0),0),"Product Code Required",IF(JRF!V2916="","",IF(JRF!V2916=IFERROR(VLOOKUP(JRF!V2916,$CH:$CH,1,0),0),"Product Code Required","NA")))))</f>
        <v/>
      </c>
      <c r="CK2903" t="str">
        <f>IFERROR(IF(LEN('Journal Template'!F2914)&gt;0,"",IF('Journal Template'!A2914="","",IF(LEFT('Journal Template'!A2914,1)=IFERROR(VLOOKUP(LEFT('Journal Template'!A2914,1),Checks!$CF$2:$CF$5,1,0),0),"Product Code Required",IF('Journal Template'!D2914="","",IF('Journal Template'!D2914=IFERROR(VLOOKUP('Journal Template'!D2914,Checks!$CH:$CH,1,0),0),"Product Code Required","NA"))))),"")</f>
        <v/>
      </c>
    </row>
    <row r="2904" spans="14:89">
      <c r="N2904" t="s">
        <v>13006</v>
      </c>
      <c r="O2904" t="s">
        <v>13007</v>
      </c>
      <c r="P2904" t="s">
        <v>386</v>
      </c>
      <c r="Q2904" s="150" t="str">
        <f>IF(JRF!D2917="","",IF(IFERROR(VLOOKUP(JRF!D2917,Checks!N:P,3,0),0)="A","","Inactive account in Use"))</f>
        <v/>
      </c>
      <c r="R2904" t="str">
        <f>IFERROR(IF('Journal Template'!C3316="","",IF(IFERROR(VLOOKUP('Journal Template'!C3316,Checks!N:P,3,0),0)="A","","Inactive account in Use")),"")</f>
        <v/>
      </c>
      <c r="V2904" s="150" t="str">
        <f>IF(JRF!C2917="","",IF(IFERROR(VLOOKUP(JRF!C2917,Checks!S:U,3,0),0)="A","Entry with System fund Dept",""))</f>
        <v/>
      </c>
      <c r="W2904" t="str">
        <f>IFERROR(IF('Journal Template'!D3316="","",IF(IFERROR(VLOOKUP('Journal Template'!D3316,Checks!S:U,3,0),0)="A","Entry with System fund Dept","")),"")</f>
        <v/>
      </c>
      <c r="X2904" t="s">
        <v>13008</v>
      </c>
      <c r="Y2904" t="s">
        <v>386</v>
      </c>
      <c r="Z2904" t="s">
        <v>13009</v>
      </c>
      <c r="AA2904" t="s">
        <v>391</v>
      </c>
      <c r="AB2904" t="s">
        <v>125</v>
      </c>
      <c r="AC2904" s="150" t="str">
        <f>IFERROR(IF(JRF!C2917="","",IF(AND(VLOOKUP(JRF!C2917,X:AA,4,0)=JRF!B2917,VLOOKUP(JRF!C2917,X:Y,2,0)="A"),"","Inactive Dept Combo Error")),"Inactive Dept Combo Error")</f>
        <v/>
      </c>
      <c r="AD2904" t="str">
        <f>IFERROR(IF('Journal Template'!D3316="","",IF(AND(VLOOKUP('Journal Template'!D3316,X:AA,4,0)='Journal Template'!A3316,VLOOKUP('Journal Template'!D3316,X:Y,2,0)="A"),"","Inactive Dept Combo Error")),"")</f>
        <v/>
      </c>
      <c r="AK2904" s="150" t="str">
        <f>IF(JRF!B2917="","",IF(JRF!B2917=IFERROR(VLOOKUP(JRF!B2917,Checks!AI:AI,1,0),0),"Entry in Branch/Satellite BU's",""))</f>
        <v/>
      </c>
      <c r="AL2904" t="str">
        <f>IFERROR(IF('Journal Template'!A3316="","",IF('Journal Template'!A3316=IFERROR(VLOOKUP('Journal Template'!A3316,Checks!AI:AI,1,0),0),"Entry in Branch/Satellite BU's","")),"")</f>
        <v/>
      </c>
      <c r="AO2904" s="171"/>
      <c r="AP2904" s="171"/>
      <c r="AQ2904" s="171"/>
      <c r="AR2904" s="171"/>
      <c r="CI2904" t="str">
        <f>IF(JRF!F2917&gt;0,"",IF(JRF!B2917="","",IF(LEFT(JRF!B2917,1)=IFERROR(VLOOKUP(LEFT(JRF!B2917,1),$CF$2:$CF$5,1,0),0),"Product Code Required",IF(JRF!C2917="","",IF(JRF!C2917=IFERROR(VLOOKUP(JRF!C2917,$CH:$CH,1,0),0),"Product Code Required","NA")))))</f>
        <v/>
      </c>
      <c r="CJ2904" t="str">
        <f>IF(JRF!AV2917&gt;0,"",IF(JRF!Q2917="","",IF(LEFT(JRF!Q2917,1)=IFERROR(VLOOKUP(LEFT(JRF!Q2917,1),$CF$2:$CF$5,1,0),0),"Product Code Required",IF(JRF!V2917="","",IF(JRF!V2917=IFERROR(VLOOKUP(JRF!V2917,$CH:$CH,1,0),0),"Product Code Required","NA")))))</f>
        <v/>
      </c>
      <c r="CK2904" t="str">
        <f>IFERROR(IF(LEN('Journal Template'!F2915)&gt;0,"",IF('Journal Template'!A2915="","",IF(LEFT('Journal Template'!A2915,1)=IFERROR(VLOOKUP(LEFT('Journal Template'!A2915,1),Checks!$CF$2:$CF$5,1,0),0),"Product Code Required",IF('Journal Template'!D2915="","",IF('Journal Template'!D2915=IFERROR(VLOOKUP('Journal Template'!D2915,Checks!$CH:$CH,1,0),0),"Product Code Required","NA"))))),"")</f>
        <v/>
      </c>
    </row>
    <row r="2905" spans="14:89">
      <c r="N2905" t="s">
        <v>13010</v>
      </c>
      <c r="O2905" t="s">
        <v>13011</v>
      </c>
      <c r="P2905" t="s">
        <v>386</v>
      </c>
      <c r="Q2905" s="150" t="str">
        <f>IF(JRF!D2918="","",IF(IFERROR(VLOOKUP(JRF!D2918,Checks!N:P,3,0),0)="A","","Inactive account in Use"))</f>
        <v/>
      </c>
      <c r="R2905" t="str">
        <f>IFERROR(IF('Journal Template'!C3317="","",IF(IFERROR(VLOOKUP('Journal Template'!C3317,Checks!N:P,3,0),0)="A","","Inactive account in Use")),"")</f>
        <v/>
      </c>
      <c r="V2905" s="150" t="str">
        <f>IF(JRF!C2918="","",IF(IFERROR(VLOOKUP(JRF!C2918,Checks!S:U,3,0),0)="A","Entry with System fund Dept",""))</f>
        <v/>
      </c>
      <c r="W2905" t="str">
        <f>IFERROR(IF('Journal Template'!D3317="","",IF(IFERROR(VLOOKUP('Journal Template'!D3317,Checks!S:U,3,0),0)="A","Entry with System fund Dept","")),"")</f>
        <v/>
      </c>
      <c r="X2905" t="s">
        <v>13012</v>
      </c>
      <c r="Y2905" t="s">
        <v>386</v>
      </c>
      <c r="Z2905" t="s">
        <v>13013</v>
      </c>
      <c r="AA2905" t="s">
        <v>391</v>
      </c>
      <c r="AB2905" t="s">
        <v>125</v>
      </c>
      <c r="AC2905" s="150" t="str">
        <f>IFERROR(IF(JRF!C2918="","",IF(AND(VLOOKUP(JRF!C2918,X:AA,4,0)=JRF!B2918,VLOOKUP(JRF!C2918,X:Y,2,0)="A"),"","Inactive Dept Combo Error")),"Inactive Dept Combo Error")</f>
        <v/>
      </c>
      <c r="AD2905" t="str">
        <f>IFERROR(IF('Journal Template'!D3317="","",IF(AND(VLOOKUP('Journal Template'!D3317,X:AA,4,0)='Journal Template'!A3317,VLOOKUP('Journal Template'!D3317,X:Y,2,0)="A"),"","Inactive Dept Combo Error")),"")</f>
        <v/>
      </c>
      <c r="AK2905" s="150" t="str">
        <f>IF(JRF!B2918="","",IF(JRF!B2918=IFERROR(VLOOKUP(JRF!B2918,Checks!AI:AI,1,0),0),"Entry in Branch/Satellite BU's",""))</f>
        <v/>
      </c>
      <c r="AL2905" t="str">
        <f>IFERROR(IF('Journal Template'!A3317="","",IF('Journal Template'!A3317=IFERROR(VLOOKUP('Journal Template'!A3317,Checks!AI:AI,1,0),0),"Entry in Branch/Satellite BU's","")),"")</f>
        <v/>
      </c>
      <c r="AO2905" s="171"/>
      <c r="AP2905" s="171"/>
      <c r="AQ2905" s="171"/>
      <c r="AR2905" s="171"/>
      <c r="CI2905" t="str">
        <f>IF(JRF!F2918&gt;0,"",IF(JRF!B2918="","",IF(LEFT(JRF!B2918,1)=IFERROR(VLOOKUP(LEFT(JRF!B2918,1),$CF$2:$CF$5,1,0),0),"Product Code Required",IF(JRF!C2918="","",IF(JRF!C2918=IFERROR(VLOOKUP(JRF!C2918,$CH:$CH,1,0),0),"Product Code Required","NA")))))</f>
        <v/>
      </c>
      <c r="CJ2905" t="str">
        <f>IF(JRF!AV2918&gt;0,"",IF(JRF!Q2918="","",IF(LEFT(JRF!Q2918,1)=IFERROR(VLOOKUP(LEFT(JRF!Q2918,1),$CF$2:$CF$5,1,0),0),"Product Code Required",IF(JRF!V2918="","",IF(JRF!V2918=IFERROR(VLOOKUP(JRF!V2918,$CH:$CH,1,0),0),"Product Code Required","NA")))))</f>
        <v/>
      </c>
      <c r="CK2905" t="str">
        <f>IFERROR(IF(LEN('Journal Template'!F2916)&gt;0,"",IF('Journal Template'!A2916="","",IF(LEFT('Journal Template'!A2916,1)=IFERROR(VLOOKUP(LEFT('Journal Template'!A2916,1),Checks!$CF$2:$CF$5,1,0),0),"Product Code Required",IF('Journal Template'!D2916="","",IF('Journal Template'!D2916=IFERROR(VLOOKUP('Journal Template'!D2916,Checks!$CH:$CH,1,0),0),"Product Code Required","NA"))))),"")</f>
        <v/>
      </c>
    </row>
    <row r="2906" spans="14:89">
      <c r="N2906" t="s">
        <v>13014</v>
      </c>
      <c r="O2906" t="s">
        <v>13015</v>
      </c>
      <c r="P2906" t="s">
        <v>386</v>
      </c>
      <c r="Q2906" s="150" t="str">
        <f>IF(JRF!D2919="","",IF(IFERROR(VLOOKUP(JRF!D2919,Checks!N:P,3,0),0)="A","","Inactive account in Use"))</f>
        <v/>
      </c>
      <c r="R2906" t="str">
        <f>IFERROR(IF('Journal Template'!C3318="","",IF(IFERROR(VLOOKUP('Journal Template'!C3318,Checks!N:P,3,0),0)="A","","Inactive account in Use")),"")</f>
        <v/>
      </c>
      <c r="V2906" s="150" t="str">
        <f>IF(JRF!C2919="","",IF(IFERROR(VLOOKUP(JRF!C2919,Checks!S:U,3,0),0)="A","Entry with System fund Dept",""))</f>
        <v/>
      </c>
      <c r="W2906" t="str">
        <f>IFERROR(IF('Journal Template'!D3318="","",IF(IFERROR(VLOOKUP('Journal Template'!D3318,Checks!S:U,3,0),0)="A","Entry with System fund Dept","")),"")</f>
        <v/>
      </c>
      <c r="X2906" t="s">
        <v>770</v>
      </c>
      <c r="Y2906" t="s">
        <v>386</v>
      </c>
      <c r="Z2906" t="s">
        <v>13016</v>
      </c>
      <c r="AA2906" t="s">
        <v>391</v>
      </c>
      <c r="AB2906" t="s">
        <v>125</v>
      </c>
      <c r="AC2906" s="150" t="str">
        <f>IFERROR(IF(JRF!C2919="","",IF(AND(VLOOKUP(JRF!C2919,X:AA,4,0)=JRF!B2919,VLOOKUP(JRF!C2919,X:Y,2,0)="A"),"","Inactive Dept Combo Error")),"Inactive Dept Combo Error")</f>
        <v/>
      </c>
      <c r="AD2906" t="str">
        <f>IFERROR(IF('Journal Template'!D3318="","",IF(AND(VLOOKUP('Journal Template'!D3318,X:AA,4,0)='Journal Template'!A3318,VLOOKUP('Journal Template'!D3318,X:Y,2,0)="A"),"","Inactive Dept Combo Error")),"")</f>
        <v/>
      </c>
      <c r="AK2906" s="150" t="str">
        <f>IF(JRF!B2919="","",IF(JRF!B2919=IFERROR(VLOOKUP(JRF!B2919,Checks!AI:AI,1,0),0),"Entry in Branch/Satellite BU's",""))</f>
        <v/>
      </c>
      <c r="AL2906" t="str">
        <f>IFERROR(IF('Journal Template'!A3318="","",IF('Journal Template'!A3318=IFERROR(VLOOKUP('Journal Template'!A3318,Checks!AI:AI,1,0),0),"Entry in Branch/Satellite BU's","")),"")</f>
        <v/>
      </c>
      <c r="AO2906" s="171"/>
      <c r="AP2906" s="171"/>
      <c r="AQ2906" s="171"/>
      <c r="AR2906" s="171"/>
      <c r="CI2906" t="str">
        <f>IF(JRF!F2919&gt;0,"",IF(JRF!B2919="","",IF(LEFT(JRF!B2919,1)=IFERROR(VLOOKUP(LEFT(JRF!B2919,1),$CF$2:$CF$5,1,0),0),"Product Code Required",IF(JRF!C2919="","",IF(JRF!C2919=IFERROR(VLOOKUP(JRF!C2919,$CH:$CH,1,0),0),"Product Code Required","NA")))))</f>
        <v/>
      </c>
      <c r="CJ2906" t="str">
        <f>IF(JRF!AV2919&gt;0,"",IF(JRF!Q2919="","",IF(LEFT(JRF!Q2919,1)=IFERROR(VLOOKUP(LEFT(JRF!Q2919,1),$CF$2:$CF$5,1,0),0),"Product Code Required",IF(JRF!V2919="","",IF(JRF!V2919=IFERROR(VLOOKUP(JRF!V2919,$CH:$CH,1,0),0),"Product Code Required","NA")))))</f>
        <v/>
      </c>
      <c r="CK2906" t="str">
        <f>IFERROR(IF(LEN('Journal Template'!F2917)&gt;0,"",IF('Journal Template'!A2917="","",IF(LEFT('Journal Template'!A2917,1)=IFERROR(VLOOKUP(LEFT('Journal Template'!A2917,1),Checks!$CF$2:$CF$5,1,0),0),"Product Code Required",IF('Journal Template'!D2917="","",IF('Journal Template'!D2917=IFERROR(VLOOKUP('Journal Template'!D2917,Checks!$CH:$CH,1,0),0),"Product Code Required","NA"))))),"")</f>
        <v/>
      </c>
    </row>
    <row r="2907" spans="14:89">
      <c r="N2907" t="s">
        <v>13017</v>
      </c>
      <c r="O2907" t="s">
        <v>13018</v>
      </c>
      <c r="P2907" t="s">
        <v>386</v>
      </c>
      <c r="Q2907" s="150" t="str">
        <f>IF(JRF!D2920="","",IF(IFERROR(VLOOKUP(JRF!D2920,Checks!N:P,3,0),0)="A","","Inactive account in Use"))</f>
        <v/>
      </c>
      <c r="R2907" t="str">
        <f>IFERROR(IF('Journal Template'!C3319="","",IF(IFERROR(VLOOKUP('Journal Template'!C3319,Checks!N:P,3,0),0)="A","","Inactive account in Use")),"")</f>
        <v/>
      </c>
      <c r="V2907" s="150" t="str">
        <f>IF(JRF!C2920="","",IF(IFERROR(VLOOKUP(JRF!C2920,Checks!S:U,3,0),0)="A","Entry with System fund Dept",""))</f>
        <v/>
      </c>
      <c r="W2907" t="str">
        <f>IFERROR(IF('Journal Template'!D3319="","",IF(IFERROR(VLOOKUP('Journal Template'!D3319,Checks!S:U,3,0),0)="A","Entry with System fund Dept","")),"")</f>
        <v/>
      </c>
      <c r="X2907" t="s">
        <v>13019</v>
      </c>
      <c r="Y2907" t="s">
        <v>386</v>
      </c>
      <c r="Z2907" t="s">
        <v>13020</v>
      </c>
      <c r="AA2907" t="s">
        <v>391</v>
      </c>
      <c r="AB2907" t="s">
        <v>125</v>
      </c>
      <c r="AC2907" s="150" t="str">
        <f>IFERROR(IF(JRF!C2920="","",IF(AND(VLOOKUP(JRF!C2920,X:AA,4,0)=JRF!B2920,VLOOKUP(JRF!C2920,X:Y,2,0)="A"),"","Inactive Dept Combo Error")),"Inactive Dept Combo Error")</f>
        <v/>
      </c>
      <c r="AD2907" t="str">
        <f>IFERROR(IF('Journal Template'!D3319="","",IF(AND(VLOOKUP('Journal Template'!D3319,X:AA,4,0)='Journal Template'!A3319,VLOOKUP('Journal Template'!D3319,X:Y,2,0)="A"),"","Inactive Dept Combo Error")),"")</f>
        <v/>
      </c>
      <c r="AK2907" s="150" t="str">
        <f>IF(JRF!B2920="","",IF(JRF!B2920=IFERROR(VLOOKUP(JRF!B2920,Checks!AI:AI,1,0),0),"Entry in Branch/Satellite BU's",""))</f>
        <v/>
      </c>
      <c r="AL2907" t="str">
        <f>IFERROR(IF('Journal Template'!A3319="","",IF('Journal Template'!A3319=IFERROR(VLOOKUP('Journal Template'!A3319,Checks!AI:AI,1,0),0),"Entry in Branch/Satellite BU's","")),"")</f>
        <v/>
      </c>
      <c r="AO2907" s="171"/>
      <c r="AP2907" s="171"/>
      <c r="AQ2907" s="171"/>
      <c r="AR2907" s="171"/>
      <c r="CI2907" t="str">
        <f>IF(JRF!F2920&gt;0,"",IF(JRF!B2920="","",IF(LEFT(JRF!B2920,1)=IFERROR(VLOOKUP(LEFT(JRF!B2920,1),$CF$2:$CF$5,1,0),0),"Product Code Required",IF(JRF!C2920="","",IF(JRF!C2920=IFERROR(VLOOKUP(JRF!C2920,$CH:$CH,1,0),0),"Product Code Required","NA")))))</f>
        <v/>
      </c>
      <c r="CJ2907" t="str">
        <f>IF(JRF!AV2920&gt;0,"",IF(JRF!Q2920="","",IF(LEFT(JRF!Q2920,1)=IFERROR(VLOOKUP(LEFT(JRF!Q2920,1),$CF$2:$CF$5,1,0),0),"Product Code Required",IF(JRF!V2920="","",IF(JRF!V2920=IFERROR(VLOOKUP(JRF!V2920,$CH:$CH,1,0),0),"Product Code Required","NA")))))</f>
        <v/>
      </c>
      <c r="CK2907" t="str">
        <f>IFERROR(IF(LEN('Journal Template'!F2918)&gt;0,"",IF('Journal Template'!A2918="","",IF(LEFT('Journal Template'!A2918,1)=IFERROR(VLOOKUP(LEFT('Journal Template'!A2918,1),Checks!$CF$2:$CF$5,1,0),0),"Product Code Required",IF('Journal Template'!D2918="","",IF('Journal Template'!D2918=IFERROR(VLOOKUP('Journal Template'!D2918,Checks!$CH:$CH,1,0),0),"Product Code Required","NA"))))),"")</f>
        <v/>
      </c>
    </row>
    <row r="2908" spans="14:89">
      <c r="N2908" t="s">
        <v>13021</v>
      </c>
      <c r="O2908" t="s">
        <v>13022</v>
      </c>
      <c r="P2908" t="s">
        <v>386</v>
      </c>
      <c r="Q2908" s="150" t="str">
        <f>IF(JRF!D2921="","",IF(IFERROR(VLOOKUP(JRF!D2921,Checks!N:P,3,0),0)="A","","Inactive account in Use"))</f>
        <v/>
      </c>
      <c r="R2908" t="str">
        <f>IFERROR(IF('Journal Template'!C3320="","",IF(IFERROR(VLOOKUP('Journal Template'!C3320,Checks!N:P,3,0),0)="A","","Inactive account in Use")),"")</f>
        <v/>
      </c>
      <c r="V2908" s="150" t="str">
        <f>IF(JRF!C2921="","",IF(IFERROR(VLOOKUP(JRF!C2921,Checks!S:U,3,0),0)="A","Entry with System fund Dept",""))</f>
        <v/>
      </c>
      <c r="W2908" t="str">
        <f>IFERROR(IF('Journal Template'!D3320="","",IF(IFERROR(VLOOKUP('Journal Template'!D3320,Checks!S:U,3,0),0)="A","Entry with System fund Dept","")),"")</f>
        <v/>
      </c>
      <c r="X2908" t="s">
        <v>13023</v>
      </c>
      <c r="Y2908" t="s">
        <v>386</v>
      </c>
      <c r="Z2908" t="s">
        <v>13024</v>
      </c>
      <c r="AA2908" t="s">
        <v>391</v>
      </c>
      <c r="AB2908" t="s">
        <v>125</v>
      </c>
      <c r="AC2908" s="150" t="str">
        <f>IFERROR(IF(JRF!C2921="","",IF(AND(VLOOKUP(JRF!C2921,X:AA,4,0)=JRF!B2921,VLOOKUP(JRF!C2921,X:Y,2,0)="A"),"","Inactive Dept Combo Error")),"Inactive Dept Combo Error")</f>
        <v/>
      </c>
      <c r="AD2908" t="str">
        <f>IFERROR(IF('Journal Template'!D3320="","",IF(AND(VLOOKUP('Journal Template'!D3320,X:AA,4,0)='Journal Template'!A3320,VLOOKUP('Journal Template'!D3320,X:Y,2,0)="A"),"","Inactive Dept Combo Error")),"")</f>
        <v/>
      </c>
      <c r="AK2908" s="150" t="str">
        <f>IF(JRF!B2921="","",IF(JRF!B2921=IFERROR(VLOOKUP(JRF!B2921,Checks!AI:AI,1,0),0),"Entry in Branch/Satellite BU's",""))</f>
        <v/>
      </c>
      <c r="AL2908" t="str">
        <f>IFERROR(IF('Journal Template'!A3320="","",IF('Journal Template'!A3320=IFERROR(VLOOKUP('Journal Template'!A3320,Checks!AI:AI,1,0),0),"Entry in Branch/Satellite BU's","")),"")</f>
        <v/>
      </c>
      <c r="AO2908" s="171"/>
      <c r="AP2908" s="171"/>
      <c r="AQ2908" s="171"/>
      <c r="AR2908" s="171"/>
      <c r="CI2908" t="str">
        <f>IF(JRF!F2921&gt;0,"",IF(JRF!B2921="","",IF(LEFT(JRF!B2921,1)=IFERROR(VLOOKUP(LEFT(JRF!B2921,1),$CF$2:$CF$5,1,0),0),"Product Code Required",IF(JRF!C2921="","",IF(JRF!C2921=IFERROR(VLOOKUP(JRF!C2921,$CH:$CH,1,0),0),"Product Code Required","NA")))))</f>
        <v/>
      </c>
      <c r="CJ2908" t="str">
        <f>IF(JRF!AV2921&gt;0,"",IF(JRF!Q2921="","",IF(LEFT(JRF!Q2921,1)=IFERROR(VLOOKUP(LEFT(JRF!Q2921,1),$CF$2:$CF$5,1,0),0),"Product Code Required",IF(JRF!V2921="","",IF(JRF!V2921=IFERROR(VLOOKUP(JRF!V2921,$CH:$CH,1,0),0),"Product Code Required","NA")))))</f>
        <v/>
      </c>
      <c r="CK2908" t="str">
        <f>IFERROR(IF(LEN('Journal Template'!F2919)&gt;0,"",IF('Journal Template'!A2919="","",IF(LEFT('Journal Template'!A2919,1)=IFERROR(VLOOKUP(LEFT('Journal Template'!A2919,1),Checks!$CF$2:$CF$5,1,0),0),"Product Code Required",IF('Journal Template'!D2919="","",IF('Journal Template'!D2919=IFERROR(VLOOKUP('Journal Template'!D2919,Checks!$CH:$CH,1,0),0),"Product Code Required","NA"))))),"")</f>
        <v/>
      </c>
    </row>
    <row r="2909" spans="14:89">
      <c r="N2909" t="s">
        <v>13025</v>
      </c>
      <c r="O2909" t="s">
        <v>13026</v>
      </c>
      <c r="P2909" t="s">
        <v>386</v>
      </c>
      <c r="Q2909" s="150" t="str">
        <f>IF(JRF!D2922="","",IF(IFERROR(VLOOKUP(JRF!D2922,Checks!N:P,3,0),0)="A","","Inactive account in Use"))</f>
        <v/>
      </c>
      <c r="R2909" t="str">
        <f>IFERROR(IF('Journal Template'!C3321="","",IF(IFERROR(VLOOKUP('Journal Template'!C3321,Checks!N:P,3,0),0)="A","","Inactive account in Use")),"")</f>
        <v/>
      </c>
      <c r="V2909" s="150" t="str">
        <f>IF(JRF!C2922="","",IF(IFERROR(VLOOKUP(JRF!C2922,Checks!S:U,3,0),0)="A","Entry with System fund Dept",""))</f>
        <v/>
      </c>
      <c r="W2909" t="str">
        <f>IFERROR(IF('Journal Template'!D3321="","",IF(IFERROR(VLOOKUP('Journal Template'!D3321,Checks!S:U,3,0),0)="A","Entry with System fund Dept","")),"")</f>
        <v/>
      </c>
      <c r="X2909" t="s">
        <v>13027</v>
      </c>
      <c r="Y2909" t="s">
        <v>386</v>
      </c>
      <c r="Z2909" t="s">
        <v>13028</v>
      </c>
      <c r="AA2909" t="s">
        <v>391</v>
      </c>
      <c r="AB2909" t="s">
        <v>125</v>
      </c>
      <c r="AC2909" s="150" t="str">
        <f>IFERROR(IF(JRF!C2922="","",IF(AND(VLOOKUP(JRF!C2922,X:AA,4,0)=JRF!B2922,VLOOKUP(JRF!C2922,X:Y,2,0)="A"),"","Inactive Dept Combo Error")),"Inactive Dept Combo Error")</f>
        <v/>
      </c>
      <c r="AD2909" t="str">
        <f>IFERROR(IF('Journal Template'!D3321="","",IF(AND(VLOOKUP('Journal Template'!D3321,X:AA,4,0)='Journal Template'!A3321,VLOOKUP('Journal Template'!D3321,X:Y,2,0)="A"),"","Inactive Dept Combo Error")),"")</f>
        <v/>
      </c>
      <c r="AK2909" s="150" t="str">
        <f>IF(JRF!B2922="","",IF(JRF!B2922=IFERROR(VLOOKUP(JRF!B2922,Checks!AI:AI,1,0),0),"Entry in Branch/Satellite BU's",""))</f>
        <v/>
      </c>
      <c r="AL2909" t="str">
        <f>IFERROR(IF('Journal Template'!A3321="","",IF('Journal Template'!A3321=IFERROR(VLOOKUP('Journal Template'!A3321,Checks!AI:AI,1,0),0),"Entry in Branch/Satellite BU's","")),"")</f>
        <v/>
      </c>
      <c r="AO2909" s="171"/>
      <c r="AP2909" s="171"/>
      <c r="AQ2909" s="171"/>
      <c r="AR2909" s="171"/>
      <c r="CI2909" t="str">
        <f>IF(JRF!F2922&gt;0,"",IF(JRF!B2922="","",IF(LEFT(JRF!B2922,1)=IFERROR(VLOOKUP(LEFT(JRF!B2922,1),$CF$2:$CF$5,1,0),0),"Product Code Required",IF(JRF!C2922="","",IF(JRF!C2922=IFERROR(VLOOKUP(JRF!C2922,$CH:$CH,1,0),0),"Product Code Required","NA")))))</f>
        <v/>
      </c>
      <c r="CJ2909" t="str">
        <f>IF(JRF!AV2922&gt;0,"",IF(JRF!Q2922="","",IF(LEFT(JRF!Q2922,1)=IFERROR(VLOOKUP(LEFT(JRF!Q2922,1),$CF$2:$CF$5,1,0),0),"Product Code Required",IF(JRF!V2922="","",IF(JRF!V2922=IFERROR(VLOOKUP(JRF!V2922,$CH:$CH,1,0),0),"Product Code Required","NA")))))</f>
        <v/>
      </c>
      <c r="CK2909" t="str">
        <f>IFERROR(IF(LEN('Journal Template'!F2920)&gt;0,"",IF('Journal Template'!A2920="","",IF(LEFT('Journal Template'!A2920,1)=IFERROR(VLOOKUP(LEFT('Journal Template'!A2920,1),Checks!$CF$2:$CF$5,1,0),0),"Product Code Required",IF('Journal Template'!D2920="","",IF('Journal Template'!D2920=IFERROR(VLOOKUP('Journal Template'!D2920,Checks!$CH:$CH,1,0),0),"Product Code Required","NA"))))),"")</f>
        <v/>
      </c>
    </row>
    <row r="2910" spans="14:89">
      <c r="N2910" t="s">
        <v>13029</v>
      </c>
      <c r="O2910" t="s">
        <v>13030</v>
      </c>
      <c r="P2910" t="s">
        <v>386</v>
      </c>
      <c r="Q2910" s="150" t="str">
        <f>IF(JRF!D2923="","",IF(IFERROR(VLOOKUP(JRF!D2923,Checks!N:P,3,0),0)="A","","Inactive account in Use"))</f>
        <v/>
      </c>
      <c r="R2910" t="str">
        <f>IFERROR(IF('Journal Template'!C3322="","",IF(IFERROR(VLOOKUP('Journal Template'!C3322,Checks!N:P,3,0),0)="A","","Inactive account in Use")),"")</f>
        <v/>
      </c>
      <c r="V2910" s="150" t="str">
        <f>IF(JRF!C2923="","",IF(IFERROR(VLOOKUP(JRF!C2923,Checks!S:U,3,0),0)="A","Entry with System fund Dept",""))</f>
        <v/>
      </c>
      <c r="W2910" t="str">
        <f>IFERROR(IF('Journal Template'!D3322="","",IF(IFERROR(VLOOKUP('Journal Template'!D3322,Checks!S:U,3,0),0)="A","Entry with System fund Dept","")),"")</f>
        <v/>
      </c>
      <c r="X2910" t="s">
        <v>13031</v>
      </c>
      <c r="Y2910" t="s">
        <v>386</v>
      </c>
      <c r="Z2910" t="s">
        <v>13032</v>
      </c>
      <c r="AA2910" t="s">
        <v>391</v>
      </c>
      <c r="AB2910" t="s">
        <v>125</v>
      </c>
      <c r="AC2910" s="150" t="str">
        <f>IFERROR(IF(JRF!C2923="","",IF(AND(VLOOKUP(JRF!C2923,X:AA,4,0)=JRF!B2923,VLOOKUP(JRF!C2923,X:Y,2,0)="A"),"","Inactive Dept Combo Error")),"Inactive Dept Combo Error")</f>
        <v/>
      </c>
      <c r="AD2910" t="str">
        <f>IFERROR(IF('Journal Template'!D3322="","",IF(AND(VLOOKUP('Journal Template'!D3322,X:AA,4,0)='Journal Template'!A3322,VLOOKUP('Journal Template'!D3322,X:Y,2,0)="A"),"","Inactive Dept Combo Error")),"")</f>
        <v/>
      </c>
      <c r="AK2910" s="150" t="str">
        <f>IF(JRF!B2923="","",IF(JRF!B2923=IFERROR(VLOOKUP(JRF!B2923,Checks!AI:AI,1,0),0),"Entry in Branch/Satellite BU's",""))</f>
        <v/>
      </c>
      <c r="AL2910" t="str">
        <f>IFERROR(IF('Journal Template'!A3322="","",IF('Journal Template'!A3322=IFERROR(VLOOKUP('Journal Template'!A3322,Checks!AI:AI,1,0),0),"Entry in Branch/Satellite BU's","")),"")</f>
        <v/>
      </c>
      <c r="AO2910" s="171"/>
      <c r="AP2910" s="171"/>
      <c r="AQ2910" s="171"/>
      <c r="AR2910" s="171"/>
      <c r="CI2910" t="str">
        <f>IF(JRF!F2923&gt;0,"",IF(JRF!B2923="","",IF(LEFT(JRF!B2923,1)=IFERROR(VLOOKUP(LEFT(JRF!B2923,1),$CF$2:$CF$5,1,0),0),"Product Code Required",IF(JRF!C2923="","",IF(JRF!C2923=IFERROR(VLOOKUP(JRF!C2923,$CH:$CH,1,0),0),"Product Code Required","NA")))))</f>
        <v/>
      </c>
      <c r="CJ2910" t="str">
        <f>IF(JRF!AV2923&gt;0,"",IF(JRF!Q2923="","",IF(LEFT(JRF!Q2923,1)=IFERROR(VLOOKUP(LEFT(JRF!Q2923,1),$CF$2:$CF$5,1,0),0),"Product Code Required",IF(JRF!V2923="","",IF(JRF!V2923=IFERROR(VLOOKUP(JRF!V2923,$CH:$CH,1,0),0),"Product Code Required","NA")))))</f>
        <v/>
      </c>
      <c r="CK2910" t="str">
        <f>IFERROR(IF(LEN('Journal Template'!F2921)&gt;0,"",IF('Journal Template'!A2921="","",IF(LEFT('Journal Template'!A2921,1)=IFERROR(VLOOKUP(LEFT('Journal Template'!A2921,1),Checks!$CF$2:$CF$5,1,0),0),"Product Code Required",IF('Journal Template'!D2921="","",IF('Journal Template'!D2921=IFERROR(VLOOKUP('Journal Template'!D2921,Checks!$CH:$CH,1,0),0),"Product Code Required","NA"))))),"")</f>
        <v/>
      </c>
    </row>
    <row r="2911" spans="14:89">
      <c r="N2911" t="s">
        <v>13033</v>
      </c>
      <c r="O2911" t="s">
        <v>13034</v>
      </c>
      <c r="P2911" t="s">
        <v>386</v>
      </c>
      <c r="Q2911" s="150" t="str">
        <f>IF(JRF!D2924="","",IF(IFERROR(VLOOKUP(JRF!D2924,Checks!N:P,3,0),0)="A","","Inactive account in Use"))</f>
        <v/>
      </c>
      <c r="R2911" t="str">
        <f>IFERROR(IF('Journal Template'!C3323="","",IF(IFERROR(VLOOKUP('Journal Template'!C3323,Checks!N:P,3,0),0)="A","","Inactive account in Use")),"")</f>
        <v/>
      </c>
      <c r="V2911" s="150" t="str">
        <f>IF(JRF!C2924="","",IF(IFERROR(VLOOKUP(JRF!C2924,Checks!S:U,3,0),0)="A","Entry with System fund Dept",""))</f>
        <v/>
      </c>
      <c r="W2911" t="str">
        <f>IFERROR(IF('Journal Template'!D3323="","",IF(IFERROR(VLOOKUP('Journal Template'!D3323,Checks!S:U,3,0),0)="A","Entry with System fund Dept","")),"")</f>
        <v/>
      </c>
      <c r="X2911" t="s">
        <v>13035</v>
      </c>
      <c r="Y2911" t="s">
        <v>386</v>
      </c>
      <c r="Z2911" t="s">
        <v>13036</v>
      </c>
      <c r="AA2911" t="s">
        <v>391</v>
      </c>
      <c r="AB2911" t="s">
        <v>125</v>
      </c>
      <c r="AC2911" s="150" t="str">
        <f>IFERROR(IF(JRF!C2924="","",IF(AND(VLOOKUP(JRF!C2924,X:AA,4,0)=JRF!B2924,VLOOKUP(JRF!C2924,X:Y,2,0)="A"),"","Inactive Dept Combo Error")),"Inactive Dept Combo Error")</f>
        <v/>
      </c>
      <c r="AD2911" t="str">
        <f>IFERROR(IF('Journal Template'!D3323="","",IF(AND(VLOOKUP('Journal Template'!D3323,X:AA,4,0)='Journal Template'!A3323,VLOOKUP('Journal Template'!D3323,X:Y,2,0)="A"),"","Inactive Dept Combo Error")),"")</f>
        <v/>
      </c>
      <c r="AK2911" s="150" t="str">
        <f>IF(JRF!B2924="","",IF(JRF!B2924=IFERROR(VLOOKUP(JRF!B2924,Checks!AI:AI,1,0),0),"Entry in Branch/Satellite BU's",""))</f>
        <v/>
      </c>
      <c r="AL2911" t="str">
        <f>IFERROR(IF('Journal Template'!A3323="","",IF('Journal Template'!A3323=IFERROR(VLOOKUP('Journal Template'!A3323,Checks!AI:AI,1,0),0),"Entry in Branch/Satellite BU's","")),"")</f>
        <v/>
      </c>
      <c r="AO2911" s="171"/>
      <c r="AP2911" s="171"/>
      <c r="AQ2911" s="171"/>
      <c r="AR2911" s="171"/>
      <c r="CI2911" t="str">
        <f>IF(JRF!F2924&gt;0,"",IF(JRF!B2924="","",IF(LEFT(JRF!B2924,1)=IFERROR(VLOOKUP(LEFT(JRF!B2924,1),$CF$2:$CF$5,1,0),0),"Product Code Required",IF(JRF!C2924="","",IF(JRF!C2924=IFERROR(VLOOKUP(JRF!C2924,$CH:$CH,1,0),0),"Product Code Required","NA")))))</f>
        <v/>
      </c>
      <c r="CJ2911" t="str">
        <f>IF(JRF!AV2924&gt;0,"",IF(JRF!Q2924="","",IF(LEFT(JRF!Q2924,1)=IFERROR(VLOOKUP(LEFT(JRF!Q2924,1),$CF$2:$CF$5,1,0),0),"Product Code Required",IF(JRF!V2924="","",IF(JRF!V2924=IFERROR(VLOOKUP(JRF!V2924,$CH:$CH,1,0),0),"Product Code Required","NA")))))</f>
        <v/>
      </c>
      <c r="CK2911" t="str">
        <f>IFERROR(IF(LEN('Journal Template'!F2922)&gt;0,"",IF('Journal Template'!A2922="","",IF(LEFT('Journal Template'!A2922,1)=IFERROR(VLOOKUP(LEFT('Journal Template'!A2922,1),Checks!$CF$2:$CF$5,1,0),0),"Product Code Required",IF('Journal Template'!D2922="","",IF('Journal Template'!D2922=IFERROR(VLOOKUP('Journal Template'!D2922,Checks!$CH:$CH,1,0),0),"Product Code Required","NA"))))),"")</f>
        <v/>
      </c>
    </row>
    <row r="2912" spans="14:89">
      <c r="N2912" t="s">
        <v>13037</v>
      </c>
      <c r="O2912" t="s">
        <v>13038</v>
      </c>
      <c r="P2912" t="s">
        <v>386</v>
      </c>
      <c r="Q2912" s="150" t="str">
        <f>IF(JRF!D2925="","",IF(IFERROR(VLOOKUP(JRF!D2925,Checks!N:P,3,0),0)="A","","Inactive account in Use"))</f>
        <v/>
      </c>
      <c r="R2912" t="str">
        <f>IFERROR(IF('Journal Template'!C3324="","",IF(IFERROR(VLOOKUP('Journal Template'!C3324,Checks!N:P,3,0),0)="A","","Inactive account in Use")),"")</f>
        <v/>
      </c>
      <c r="V2912" s="150" t="str">
        <f>IF(JRF!C2925="","",IF(IFERROR(VLOOKUP(JRF!C2925,Checks!S:U,3,0),0)="A","Entry with System fund Dept",""))</f>
        <v/>
      </c>
      <c r="W2912" t="str">
        <f>IFERROR(IF('Journal Template'!D3324="","",IF(IFERROR(VLOOKUP('Journal Template'!D3324,Checks!S:U,3,0),0)="A","Entry with System fund Dept","")),"")</f>
        <v/>
      </c>
      <c r="X2912" t="s">
        <v>13039</v>
      </c>
      <c r="Y2912" t="s">
        <v>386</v>
      </c>
      <c r="Z2912" t="s">
        <v>13040</v>
      </c>
      <c r="AA2912" t="s">
        <v>391</v>
      </c>
      <c r="AB2912" t="s">
        <v>125</v>
      </c>
      <c r="AC2912" s="150" t="str">
        <f>IFERROR(IF(JRF!C2925="","",IF(AND(VLOOKUP(JRF!C2925,X:AA,4,0)=JRF!B2925,VLOOKUP(JRF!C2925,X:Y,2,0)="A"),"","Inactive Dept Combo Error")),"Inactive Dept Combo Error")</f>
        <v/>
      </c>
      <c r="AD2912" t="str">
        <f>IFERROR(IF('Journal Template'!D3324="","",IF(AND(VLOOKUP('Journal Template'!D3324,X:AA,4,0)='Journal Template'!A3324,VLOOKUP('Journal Template'!D3324,X:Y,2,0)="A"),"","Inactive Dept Combo Error")),"")</f>
        <v/>
      </c>
      <c r="AK2912" s="150" t="str">
        <f>IF(JRF!B2925="","",IF(JRF!B2925=IFERROR(VLOOKUP(JRF!B2925,Checks!AI:AI,1,0),0),"Entry in Branch/Satellite BU's",""))</f>
        <v/>
      </c>
      <c r="AL2912" t="str">
        <f>IFERROR(IF('Journal Template'!A3324="","",IF('Journal Template'!A3324=IFERROR(VLOOKUP('Journal Template'!A3324,Checks!AI:AI,1,0),0),"Entry in Branch/Satellite BU's","")),"")</f>
        <v/>
      </c>
      <c r="AO2912" s="171"/>
      <c r="AP2912" s="171"/>
      <c r="AQ2912" s="171"/>
      <c r="AR2912" s="171"/>
      <c r="CI2912" t="str">
        <f>IF(JRF!F2925&gt;0,"",IF(JRF!B2925="","",IF(LEFT(JRF!B2925,1)=IFERROR(VLOOKUP(LEFT(JRF!B2925,1),$CF$2:$CF$5,1,0),0),"Product Code Required",IF(JRF!C2925="","",IF(JRF!C2925=IFERROR(VLOOKUP(JRF!C2925,$CH:$CH,1,0),0),"Product Code Required","NA")))))</f>
        <v/>
      </c>
      <c r="CJ2912" t="str">
        <f>IF(JRF!AV2925&gt;0,"",IF(JRF!Q2925="","",IF(LEFT(JRF!Q2925,1)=IFERROR(VLOOKUP(LEFT(JRF!Q2925,1),$CF$2:$CF$5,1,0),0),"Product Code Required",IF(JRF!V2925="","",IF(JRF!V2925=IFERROR(VLOOKUP(JRF!V2925,$CH:$CH,1,0),0),"Product Code Required","NA")))))</f>
        <v/>
      </c>
      <c r="CK2912" t="str">
        <f>IFERROR(IF(LEN('Journal Template'!F2923)&gt;0,"",IF('Journal Template'!A2923="","",IF(LEFT('Journal Template'!A2923,1)=IFERROR(VLOOKUP(LEFT('Journal Template'!A2923,1),Checks!$CF$2:$CF$5,1,0),0),"Product Code Required",IF('Journal Template'!D2923="","",IF('Journal Template'!D2923=IFERROR(VLOOKUP('Journal Template'!D2923,Checks!$CH:$CH,1,0),0),"Product Code Required","NA"))))),"")</f>
        <v/>
      </c>
    </row>
    <row r="2913" spans="14:89">
      <c r="N2913" t="s">
        <v>13041</v>
      </c>
      <c r="O2913" t="s">
        <v>13042</v>
      </c>
      <c r="P2913" t="s">
        <v>386</v>
      </c>
      <c r="Q2913" s="150" t="str">
        <f>IF(JRF!D2926="","",IF(IFERROR(VLOOKUP(JRF!D2926,Checks!N:P,3,0),0)="A","","Inactive account in Use"))</f>
        <v/>
      </c>
      <c r="R2913" t="str">
        <f>IFERROR(IF('Journal Template'!C3325="","",IF(IFERROR(VLOOKUP('Journal Template'!C3325,Checks!N:P,3,0),0)="A","","Inactive account in Use")),"")</f>
        <v/>
      </c>
      <c r="V2913" s="150" t="str">
        <f>IF(JRF!C2926="","",IF(IFERROR(VLOOKUP(JRF!C2926,Checks!S:U,3,0),0)="A","Entry with System fund Dept",""))</f>
        <v/>
      </c>
      <c r="W2913" t="str">
        <f>IFERROR(IF('Journal Template'!D3325="","",IF(IFERROR(VLOOKUP('Journal Template'!D3325,Checks!S:U,3,0),0)="A","Entry with System fund Dept","")),"")</f>
        <v/>
      </c>
      <c r="X2913" t="s">
        <v>13043</v>
      </c>
      <c r="Y2913" t="s">
        <v>386</v>
      </c>
      <c r="Z2913" t="s">
        <v>13044</v>
      </c>
      <c r="AA2913" t="s">
        <v>391</v>
      </c>
      <c r="AB2913" t="s">
        <v>125</v>
      </c>
      <c r="AC2913" s="150" t="str">
        <f>IFERROR(IF(JRF!C2926="","",IF(AND(VLOOKUP(JRF!C2926,X:AA,4,0)=JRF!B2926,VLOOKUP(JRF!C2926,X:Y,2,0)="A"),"","Inactive Dept Combo Error")),"Inactive Dept Combo Error")</f>
        <v/>
      </c>
      <c r="AD2913" t="str">
        <f>IFERROR(IF('Journal Template'!D3325="","",IF(AND(VLOOKUP('Journal Template'!D3325,X:AA,4,0)='Journal Template'!A3325,VLOOKUP('Journal Template'!D3325,X:Y,2,0)="A"),"","Inactive Dept Combo Error")),"")</f>
        <v/>
      </c>
      <c r="AK2913" s="150" t="str">
        <f>IF(JRF!B2926="","",IF(JRF!B2926=IFERROR(VLOOKUP(JRF!B2926,Checks!AI:AI,1,0),0),"Entry in Branch/Satellite BU's",""))</f>
        <v/>
      </c>
      <c r="AL2913" t="str">
        <f>IFERROR(IF('Journal Template'!A3325="","",IF('Journal Template'!A3325=IFERROR(VLOOKUP('Journal Template'!A3325,Checks!AI:AI,1,0),0),"Entry in Branch/Satellite BU's","")),"")</f>
        <v/>
      </c>
      <c r="AO2913" s="171"/>
      <c r="AP2913" s="171"/>
      <c r="AQ2913" s="171"/>
      <c r="AR2913" s="171"/>
      <c r="CI2913" t="str">
        <f>IF(JRF!F2926&gt;0,"",IF(JRF!B2926="","",IF(LEFT(JRF!B2926,1)=IFERROR(VLOOKUP(LEFT(JRF!B2926,1),$CF$2:$CF$5,1,0),0),"Product Code Required",IF(JRF!C2926="","",IF(JRF!C2926=IFERROR(VLOOKUP(JRF!C2926,$CH:$CH,1,0),0),"Product Code Required","NA")))))</f>
        <v/>
      </c>
      <c r="CJ2913" t="str">
        <f>IF(JRF!AV2926&gt;0,"",IF(JRF!Q2926="","",IF(LEFT(JRF!Q2926,1)=IFERROR(VLOOKUP(LEFT(JRF!Q2926,1),$CF$2:$CF$5,1,0),0),"Product Code Required",IF(JRF!V2926="","",IF(JRF!V2926=IFERROR(VLOOKUP(JRF!V2926,$CH:$CH,1,0),0),"Product Code Required","NA")))))</f>
        <v/>
      </c>
      <c r="CK2913" t="str">
        <f>IFERROR(IF(LEN('Journal Template'!F2924)&gt;0,"",IF('Journal Template'!A2924="","",IF(LEFT('Journal Template'!A2924,1)=IFERROR(VLOOKUP(LEFT('Journal Template'!A2924,1),Checks!$CF$2:$CF$5,1,0),0),"Product Code Required",IF('Journal Template'!D2924="","",IF('Journal Template'!D2924=IFERROR(VLOOKUP('Journal Template'!D2924,Checks!$CH:$CH,1,0),0),"Product Code Required","NA"))))),"")</f>
        <v/>
      </c>
    </row>
    <row r="2914" spans="14:89">
      <c r="N2914" t="s">
        <v>13045</v>
      </c>
      <c r="O2914" t="s">
        <v>13046</v>
      </c>
      <c r="P2914" t="s">
        <v>386</v>
      </c>
      <c r="Q2914" s="150" t="str">
        <f>IF(JRF!D2927="","",IF(IFERROR(VLOOKUP(JRF!D2927,Checks!N:P,3,0),0)="A","","Inactive account in Use"))</f>
        <v/>
      </c>
      <c r="R2914" t="str">
        <f>IFERROR(IF('Journal Template'!C3326="","",IF(IFERROR(VLOOKUP('Journal Template'!C3326,Checks!N:P,3,0),0)="A","","Inactive account in Use")),"")</f>
        <v/>
      </c>
      <c r="V2914" s="150" t="str">
        <f>IF(JRF!C2927="","",IF(IFERROR(VLOOKUP(JRF!C2927,Checks!S:U,3,0),0)="A","Entry with System fund Dept",""))</f>
        <v/>
      </c>
      <c r="W2914" t="str">
        <f>IFERROR(IF('Journal Template'!D3326="","",IF(IFERROR(VLOOKUP('Journal Template'!D3326,Checks!S:U,3,0),0)="A","Entry with System fund Dept","")),"")</f>
        <v/>
      </c>
      <c r="X2914" t="s">
        <v>13047</v>
      </c>
      <c r="Y2914" t="s">
        <v>389</v>
      </c>
      <c r="Z2914" t="s">
        <v>13048</v>
      </c>
      <c r="AA2914" t="s">
        <v>391</v>
      </c>
      <c r="AB2914" t="s">
        <v>125</v>
      </c>
      <c r="AC2914" s="150" t="str">
        <f>IFERROR(IF(JRF!C2927="","",IF(AND(VLOOKUP(JRF!C2927,X:AA,4,0)=JRF!B2927,VLOOKUP(JRF!C2927,X:Y,2,0)="A"),"","Inactive Dept Combo Error")),"Inactive Dept Combo Error")</f>
        <v/>
      </c>
      <c r="AD2914" t="str">
        <f>IFERROR(IF('Journal Template'!D3326="","",IF(AND(VLOOKUP('Journal Template'!D3326,X:AA,4,0)='Journal Template'!A3326,VLOOKUP('Journal Template'!D3326,X:Y,2,0)="A"),"","Inactive Dept Combo Error")),"")</f>
        <v/>
      </c>
      <c r="AK2914" s="150" t="str">
        <f>IF(JRF!B2927="","",IF(JRF!B2927=IFERROR(VLOOKUP(JRF!B2927,Checks!AI:AI,1,0),0),"Entry in Branch/Satellite BU's",""))</f>
        <v/>
      </c>
      <c r="AL2914" t="str">
        <f>IFERROR(IF('Journal Template'!A3326="","",IF('Journal Template'!A3326=IFERROR(VLOOKUP('Journal Template'!A3326,Checks!AI:AI,1,0),0),"Entry in Branch/Satellite BU's","")),"")</f>
        <v/>
      </c>
      <c r="AO2914" s="171"/>
      <c r="AP2914" s="171"/>
      <c r="AQ2914" s="171"/>
      <c r="AR2914" s="171"/>
      <c r="CI2914" t="str">
        <f>IF(JRF!F2927&gt;0,"",IF(JRF!B2927="","",IF(LEFT(JRF!B2927,1)=IFERROR(VLOOKUP(LEFT(JRF!B2927,1),$CF$2:$CF$5,1,0),0),"Product Code Required",IF(JRF!C2927="","",IF(JRF!C2927=IFERROR(VLOOKUP(JRF!C2927,$CH:$CH,1,0),0),"Product Code Required","NA")))))</f>
        <v/>
      </c>
      <c r="CJ2914" t="str">
        <f>IF(JRF!AV2927&gt;0,"",IF(JRF!Q2927="","",IF(LEFT(JRF!Q2927,1)=IFERROR(VLOOKUP(LEFT(JRF!Q2927,1),$CF$2:$CF$5,1,0),0),"Product Code Required",IF(JRF!V2927="","",IF(JRF!V2927=IFERROR(VLOOKUP(JRF!V2927,$CH:$CH,1,0),0),"Product Code Required","NA")))))</f>
        <v/>
      </c>
      <c r="CK2914" t="str">
        <f>IFERROR(IF(LEN('Journal Template'!F2925)&gt;0,"",IF('Journal Template'!A2925="","",IF(LEFT('Journal Template'!A2925,1)=IFERROR(VLOOKUP(LEFT('Journal Template'!A2925,1),Checks!$CF$2:$CF$5,1,0),0),"Product Code Required",IF('Journal Template'!D2925="","",IF('Journal Template'!D2925=IFERROR(VLOOKUP('Journal Template'!D2925,Checks!$CH:$CH,1,0),0),"Product Code Required","NA"))))),"")</f>
        <v/>
      </c>
    </row>
    <row r="2915" spans="14:89">
      <c r="N2915" t="s">
        <v>13049</v>
      </c>
      <c r="O2915" t="s">
        <v>13050</v>
      </c>
      <c r="P2915" t="s">
        <v>386</v>
      </c>
      <c r="Q2915" s="150" t="str">
        <f>IF(JRF!D2928="","",IF(IFERROR(VLOOKUP(JRF!D2928,Checks!N:P,3,0),0)="A","","Inactive account in Use"))</f>
        <v/>
      </c>
      <c r="R2915" t="str">
        <f>IFERROR(IF('Journal Template'!C3327="","",IF(IFERROR(VLOOKUP('Journal Template'!C3327,Checks!N:P,3,0),0)="A","","Inactive account in Use")),"")</f>
        <v/>
      </c>
      <c r="V2915" s="150" t="str">
        <f>IF(JRF!C2928="","",IF(IFERROR(VLOOKUP(JRF!C2928,Checks!S:U,3,0),0)="A","Entry with System fund Dept",""))</f>
        <v/>
      </c>
      <c r="W2915" t="str">
        <f>IFERROR(IF('Journal Template'!D3327="","",IF(IFERROR(VLOOKUP('Journal Template'!D3327,Checks!S:U,3,0),0)="A","Entry with System fund Dept","")),"")</f>
        <v/>
      </c>
      <c r="X2915" t="s">
        <v>13051</v>
      </c>
      <c r="Y2915" t="s">
        <v>386</v>
      </c>
      <c r="Z2915" t="s">
        <v>13052</v>
      </c>
      <c r="AA2915" t="s">
        <v>391</v>
      </c>
      <c r="AB2915" t="s">
        <v>125</v>
      </c>
      <c r="AC2915" s="150" t="str">
        <f>IFERROR(IF(JRF!C2928="","",IF(AND(VLOOKUP(JRF!C2928,X:AA,4,0)=JRF!B2928,VLOOKUP(JRF!C2928,X:Y,2,0)="A"),"","Inactive Dept Combo Error")),"Inactive Dept Combo Error")</f>
        <v/>
      </c>
      <c r="AD2915" t="str">
        <f>IFERROR(IF('Journal Template'!D3327="","",IF(AND(VLOOKUP('Journal Template'!D3327,X:AA,4,0)='Journal Template'!A3327,VLOOKUP('Journal Template'!D3327,X:Y,2,0)="A"),"","Inactive Dept Combo Error")),"")</f>
        <v/>
      </c>
      <c r="AK2915" s="150" t="str">
        <f>IF(JRF!B2928="","",IF(JRF!B2928=IFERROR(VLOOKUP(JRF!B2928,Checks!AI:AI,1,0),0),"Entry in Branch/Satellite BU's",""))</f>
        <v/>
      </c>
      <c r="AL2915" t="str">
        <f>IFERROR(IF('Journal Template'!A3327="","",IF('Journal Template'!A3327=IFERROR(VLOOKUP('Journal Template'!A3327,Checks!AI:AI,1,0),0),"Entry in Branch/Satellite BU's","")),"")</f>
        <v/>
      </c>
      <c r="AO2915" s="171"/>
      <c r="AP2915" s="171"/>
      <c r="AQ2915" s="171"/>
      <c r="AR2915" s="171"/>
      <c r="CI2915" t="str">
        <f>IF(JRF!F2928&gt;0,"",IF(JRF!B2928="","",IF(LEFT(JRF!B2928,1)=IFERROR(VLOOKUP(LEFT(JRF!B2928,1),$CF$2:$CF$5,1,0),0),"Product Code Required",IF(JRF!C2928="","",IF(JRF!C2928=IFERROR(VLOOKUP(JRF!C2928,$CH:$CH,1,0),0),"Product Code Required","NA")))))</f>
        <v/>
      </c>
      <c r="CJ2915" t="str">
        <f>IF(JRF!AV2928&gt;0,"",IF(JRF!Q2928="","",IF(LEFT(JRF!Q2928,1)=IFERROR(VLOOKUP(LEFT(JRF!Q2928,1),$CF$2:$CF$5,1,0),0),"Product Code Required",IF(JRF!V2928="","",IF(JRF!V2928=IFERROR(VLOOKUP(JRF!V2928,$CH:$CH,1,0),0),"Product Code Required","NA")))))</f>
        <v/>
      </c>
      <c r="CK2915" t="str">
        <f>IFERROR(IF(LEN('Journal Template'!F2926)&gt;0,"",IF('Journal Template'!A2926="","",IF(LEFT('Journal Template'!A2926,1)=IFERROR(VLOOKUP(LEFT('Journal Template'!A2926,1),Checks!$CF$2:$CF$5,1,0),0),"Product Code Required",IF('Journal Template'!D2926="","",IF('Journal Template'!D2926=IFERROR(VLOOKUP('Journal Template'!D2926,Checks!$CH:$CH,1,0),0),"Product Code Required","NA"))))),"")</f>
        <v/>
      </c>
    </row>
    <row r="2916" spans="14:89">
      <c r="N2916" t="s">
        <v>13053</v>
      </c>
      <c r="O2916" t="s">
        <v>13054</v>
      </c>
      <c r="P2916" t="s">
        <v>386</v>
      </c>
      <c r="Q2916" s="150" t="str">
        <f>IF(JRF!D2929="","",IF(IFERROR(VLOOKUP(JRF!D2929,Checks!N:P,3,0),0)="A","","Inactive account in Use"))</f>
        <v/>
      </c>
      <c r="R2916" t="str">
        <f>IFERROR(IF('Journal Template'!C3328="","",IF(IFERROR(VLOOKUP('Journal Template'!C3328,Checks!N:P,3,0),0)="A","","Inactive account in Use")),"")</f>
        <v/>
      </c>
      <c r="V2916" s="150" t="str">
        <f>IF(JRF!C2929="","",IF(IFERROR(VLOOKUP(JRF!C2929,Checks!S:U,3,0),0)="A","Entry with System fund Dept",""))</f>
        <v/>
      </c>
      <c r="W2916" t="str">
        <f>IFERROR(IF('Journal Template'!D3328="","",IF(IFERROR(VLOOKUP('Journal Template'!D3328,Checks!S:U,3,0),0)="A","Entry with System fund Dept","")),"")</f>
        <v/>
      </c>
      <c r="X2916" t="s">
        <v>13055</v>
      </c>
      <c r="Y2916" t="s">
        <v>386</v>
      </c>
      <c r="Z2916" t="s">
        <v>13056</v>
      </c>
      <c r="AA2916" t="s">
        <v>391</v>
      </c>
      <c r="AB2916" t="s">
        <v>125</v>
      </c>
      <c r="AC2916" s="150" t="str">
        <f>IFERROR(IF(JRF!C2929="","",IF(AND(VLOOKUP(JRF!C2929,X:AA,4,0)=JRF!B2929,VLOOKUP(JRF!C2929,X:Y,2,0)="A"),"","Inactive Dept Combo Error")),"Inactive Dept Combo Error")</f>
        <v/>
      </c>
      <c r="AD2916" t="str">
        <f>IFERROR(IF('Journal Template'!D3328="","",IF(AND(VLOOKUP('Journal Template'!D3328,X:AA,4,0)='Journal Template'!A3328,VLOOKUP('Journal Template'!D3328,X:Y,2,0)="A"),"","Inactive Dept Combo Error")),"")</f>
        <v/>
      </c>
      <c r="AK2916" s="150" t="str">
        <f>IF(JRF!B2929="","",IF(JRF!B2929=IFERROR(VLOOKUP(JRF!B2929,Checks!AI:AI,1,0),0),"Entry in Branch/Satellite BU's",""))</f>
        <v/>
      </c>
      <c r="AL2916" t="str">
        <f>IFERROR(IF('Journal Template'!A3328="","",IF('Journal Template'!A3328=IFERROR(VLOOKUP('Journal Template'!A3328,Checks!AI:AI,1,0),0),"Entry in Branch/Satellite BU's","")),"")</f>
        <v/>
      </c>
      <c r="AO2916" s="171"/>
      <c r="AP2916" s="171"/>
      <c r="AQ2916" s="171"/>
      <c r="AR2916" s="171"/>
      <c r="CI2916" t="str">
        <f>IF(JRF!F2929&gt;0,"",IF(JRF!B2929="","",IF(LEFT(JRF!B2929,1)=IFERROR(VLOOKUP(LEFT(JRF!B2929,1),$CF$2:$CF$5,1,0),0),"Product Code Required",IF(JRF!C2929="","",IF(JRF!C2929=IFERROR(VLOOKUP(JRF!C2929,$CH:$CH,1,0),0),"Product Code Required","NA")))))</f>
        <v/>
      </c>
      <c r="CJ2916" t="str">
        <f>IF(JRF!AV2929&gt;0,"",IF(JRF!Q2929="","",IF(LEFT(JRF!Q2929,1)=IFERROR(VLOOKUP(LEFT(JRF!Q2929,1),$CF$2:$CF$5,1,0),0),"Product Code Required",IF(JRF!V2929="","",IF(JRF!V2929=IFERROR(VLOOKUP(JRF!V2929,$CH:$CH,1,0),0),"Product Code Required","NA")))))</f>
        <v/>
      </c>
      <c r="CK2916" t="str">
        <f>IFERROR(IF(LEN('Journal Template'!F2927)&gt;0,"",IF('Journal Template'!A2927="","",IF(LEFT('Journal Template'!A2927,1)=IFERROR(VLOOKUP(LEFT('Journal Template'!A2927,1),Checks!$CF$2:$CF$5,1,0),0),"Product Code Required",IF('Journal Template'!D2927="","",IF('Journal Template'!D2927=IFERROR(VLOOKUP('Journal Template'!D2927,Checks!$CH:$CH,1,0),0),"Product Code Required","NA"))))),"")</f>
        <v/>
      </c>
    </row>
    <row r="2917" spans="14:89">
      <c r="N2917" t="s">
        <v>13057</v>
      </c>
      <c r="O2917" t="s">
        <v>13058</v>
      </c>
      <c r="P2917" t="s">
        <v>386</v>
      </c>
      <c r="Q2917" s="150" t="str">
        <f>IF(JRF!D2930="","",IF(IFERROR(VLOOKUP(JRF!D2930,Checks!N:P,3,0),0)="A","","Inactive account in Use"))</f>
        <v/>
      </c>
      <c r="R2917" t="str">
        <f>IFERROR(IF('Journal Template'!C3329="","",IF(IFERROR(VLOOKUP('Journal Template'!C3329,Checks!N:P,3,0),0)="A","","Inactive account in Use")),"")</f>
        <v/>
      </c>
      <c r="V2917" s="150" t="str">
        <f>IF(JRF!C2930="","",IF(IFERROR(VLOOKUP(JRF!C2930,Checks!S:U,3,0),0)="A","Entry with System fund Dept",""))</f>
        <v/>
      </c>
      <c r="W2917" t="str">
        <f>IFERROR(IF('Journal Template'!D3329="","",IF(IFERROR(VLOOKUP('Journal Template'!D3329,Checks!S:U,3,0),0)="A","Entry with System fund Dept","")),"")</f>
        <v/>
      </c>
      <c r="X2917" t="s">
        <v>13059</v>
      </c>
      <c r="Y2917" t="s">
        <v>386</v>
      </c>
      <c r="Z2917" t="s">
        <v>13060</v>
      </c>
      <c r="AA2917" t="s">
        <v>391</v>
      </c>
      <c r="AB2917" t="s">
        <v>125</v>
      </c>
      <c r="AC2917" s="150" t="str">
        <f>IFERROR(IF(JRF!C2930="","",IF(AND(VLOOKUP(JRF!C2930,X:AA,4,0)=JRF!B2930,VLOOKUP(JRF!C2930,X:Y,2,0)="A"),"","Inactive Dept Combo Error")),"Inactive Dept Combo Error")</f>
        <v/>
      </c>
      <c r="AD2917" t="str">
        <f>IFERROR(IF('Journal Template'!D3329="","",IF(AND(VLOOKUP('Journal Template'!D3329,X:AA,4,0)='Journal Template'!A3329,VLOOKUP('Journal Template'!D3329,X:Y,2,0)="A"),"","Inactive Dept Combo Error")),"")</f>
        <v/>
      </c>
      <c r="AK2917" s="150" t="str">
        <f>IF(JRF!B2930="","",IF(JRF!B2930=IFERROR(VLOOKUP(JRF!B2930,Checks!AI:AI,1,0),0),"Entry in Branch/Satellite BU's",""))</f>
        <v/>
      </c>
      <c r="AL2917" t="str">
        <f>IFERROR(IF('Journal Template'!A3329="","",IF('Journal Template'!A3329=IFERROR(VLOOKUP('Journal Template'!A3329,Checks!AI:AI,1,0),0),"Entry in Branch/Satellite BU's","")),"")</f>
        <v/>
      </c>
      <c r="AO2917" s="171"/>
      <c r="AP2917" s="171"/>
      <c r="AQ2917" s="171"/>
      <c r="AR2917" s="171"/>
      <c r="CI2917" t="str">
        <f>IF(JRF!F2930&gt;0,"",IF(JRF!B2930="","",IF(LEFT(JRF!B2930,1)=IFERROR(VLOOKUP(LEFT(JRF!B2930,1),$CF$2:$CF$5,1,0),0),"Product Code Required",IF(JRF!C2930="","",IF(JRF!C2930=IFERROR(VLOOKUP(JRF!C2930,$CH:$CH,1,0),0),"Product Code Required","NA")))))</f>
        <v/>
      </c>
      <c r="CJ2917" t="str">
        <f>IF(JRF!AV2930&gt;0,"",IF(JRF!Q2930="","",IF(LEFT(JRF!Q2930,1)=IFERROR(VLOOKUP(LEFT(JRF!Q2930,1),$CF$2:$CF$5,1,0),0),"Product Code Required",IF(JRF!V2930="","",IF(JRF!V2930=IFERROR(VLOOKUP(JRF!V2930,$CH:$CH,1,0),0),"Product Code Required","NA")))))</f>
        <v/>
      </c>
      <c r="CK2917" t="str">
        <f>IFERROR(IF(LEN('Journal Template'!F2928)&gt;0,"",IF('Journal Template'!A2928="","",IF(LEFT('Journal Template'!A2928,1)=IFERROR(VLOOKUP(LEFT('Journal Template'!A2928,1),Checks!$CF$2:$CF$5,1,0),0),"Product Code Required",IF('Journal Template'!D2928="","",IF('Journal Template'!D2928=IFERROR(VLOOKUP('Journal Template'!D2928,Checks!$CH:$CH,1,0),0),"Product Code Required","NA"))))),"")</f>
        <v/>
      </c>
    </row>
    <row r="2918" spans="14:89">
      <c r="N2918" t="s">
        <v>13061</v>
      </c>
      <c r="O2918" t="s">
        <v>13062</v>
      </c>
      <c r="P2918" t="s">
        <v>386</v>
      </c>
      <c r="Q2918" s="150" t="str">
        <f>IF(JRF!D2931="","",IF(IFERROR(VLOOKUP(JRF!D2931,Checks!N:P,3,0),0)="A","","Inactive account in Use"))</f>
        <v/>
      </c>
      <c r="R2918" t="str">
        <f>IFERROR(IF('Journal Template'!C3330="","",IF(IFERROR(VLOOKUP('Journal Template'!C3330,Checks!N:P,3,0),0)="A","","Inactive account in Use")),"")</f>
        <v/>
      </c>
      <c r="V2918" s="150" t="str">
        <f>IF(JRF!C2931="","",IF(IFERROR(VLOOKUP(JRF!C2931,Checks!S:U,3,0),0)="A","Entry with System fund Dept",""))</f>
        <v/>
      </c>
      <c r="W2918" t="str">
        <f>IFERROR(IF('Journal Template'!D3330="","",IF(IFERROR(VLOOKUP('Journal Template'!D3330,Checks!S:U,3,0),0)="A","Entry with System fund Dept","")),"")</f>
        <v/>
      </c>
      <c r="X2918" t="s">
        <v>13063</v>
      </c>
      <c r="Y2918" t="s">
        <v>386</v>
      </c>
      <c r="Z2918" t="s">
        <v>13064</v>
      </c>
      <c r="AA2918" t="s">
        <v>391</v>
      </c>
      <c r="AB2918" t="s">
        <v>125</v>
      </c>
      <c r="AC2918" s="150" t="str">
        <f>IFERROR(IF(JRF!C2931="","",IF(AND(VLOOKUP(JRF!C2931,X:AA,4,0)=JRF!B2931,VLOOKUP(JRF!C2931,X:Y,2,0)="A"),"","Inactive Dept Combo Error")),"Inactive Dept Combo Error")</f>
        <v/>
      </c>
      <c r="AD2918" t="str">
        <f>IFERROR(IF('Journal Template'!D3330="","",IF(AND(VLOOKUP('Journal Template'!D3330,X:AA,4,0)='Journal Template'!A3330,VLOOKUP('Journal Template'!D3330,X:Y,2,0)="A"),"","Inactive Dept Combo Error")),"")</f>
        <v/>
      </c>
      <c r="AK2918" s="150" t="str">
        <f>IF(JRF!B2931="","",IF(JRF!B2931=IFERROR(VLOOKUP(JRF!B2931,Checks!AI:AI,1,0),0),"Entry in Branch/Satellite BU's",""))</f>
        <v/>
      </c>
      <c r="AL2918" t="str">
        <f>IFERROR(IF('Journal Template'!A3330="","",IF('Journal Template'!A3330=IFERROR(VLOOKUP('Journal Template'!A3330,Checks!AI:AI,1,0),0),"Entry in Branch/Satellite BU's","")),"")</f>
        <v/>
      </c>
      <c r="AO2918" s="171"/>
      <c r="AP2918" s="171"/>
      <c r="AQ2918" s="171"/>
      <c r="AR2918" s="171"/>
      <c r="CI2918" t="str">
        <f>IF(JRF!F2931&gt;0,"",IF(JRF!B2931="","",IF(LEFT(JRF!B2931,1)=IFERROR(VLOOKUP(LEFT(JRF!B2931,1),$CF$2:$CF$5,1,0),0),"Product Code Required",IF(JRF!C2931="","",IF(JRF!C2931=IFERROR(VLOOKUP(JRF!C2931,$CH:$CH,1,0),0),"Product Code Required","NA")))))</f>
        <v/>
      </c>
      <c r="CJ2918" t="str">
        <f>IF(JRF!AV2931&gt;0,"",IF(JRF!Q2931="","",IF(LEFT(JRF!Q2931,1)=IFERROR(VLOOKUP(LEFT(JRF!Q2931,1),$CF$2:$CF$5,1,0),0),"Product Code Required",IF(JRF!V2931="","",IF(JRF!V2931=IFERROR(VLOOKUP(JRF!V2931,$CH:$CH,1,0),0),"Product Code Required","NA")))))</f>
        <v/>
      </c>
      <c r="CK2918" t="str">
        <f>IFERROR(IF(LEN('Journal Template'!F2929)&gt;0,"",IF('Journal Template'!A2929="","",IF(LEFT('Journal Template'!A2929,1)=IFERROR(VLOOKUP(LEFT('Journal Template'!A2929,1),Checks!$CF$2:$CF$5,1,0),0),"Product Code Required",IF('Journal Template'!D2929="","",IF('Journal Template'!D2929=IFERROR(VLOOKUP('Journal Template'!D2929,Checks!$CH:$CH,1,0),0),"Product Code Required","NA"))))),"")</f>
        <v/>
      </c>
    </row>
    <row r="2919" spans="14:89">
      <c r="N2919" t="s">
        <v>13065</v>
      </c>
      <c r="O2919" t="s">
        <v>13066</v>
      </c>
      <c r="P2919" t="s">
        <v>386</v>
      </c>
      <c r="Q2919" s="150" t="str">
        <f>IF(JRF!D2932="","",IF(IFERROR(VLOOKUP(JRF!D2932,Checks!N:P,3,0),0)="A","","Inactive account in Use"))</f>
        <v/>
      </c>
      <c r="R2919" t="str">
        <f>IFERROR(IF('Journal Template'!C3331="","",IF(IFERROR(VLOOKUP('Journal Template'!C3331,Checks!N:P,3,0),0)="A","","Inactive account in Use")),"")</f>
        <v/>
      </c>
      <c r="V2919" s="150" t="str">
        <f>IF(JRF!C2932="","",IF(IFERROR(VLOOKUP(JRF!C2932,Checks!S:U,3,0),0)="A","Entry with System fund Dept",""))</f>
        <v/>
      </c>
      <c r="W2919" t="str">
        <f>IFERROR(IF('Journal Template'!D3331="","",IF(IFERROR(VLOOKUP('Journal Template'!D3331,Checks!S:U,3,0),0)="A","Entry with System fund Dept","")),"")</f>
        <v/>
      </c>
      <c r="X2919" t="s">
        <v>13067</v>
      </c>
      <c r="Y2919" t="s">
        <v>386</v>
      </c>
      <c r="Z2919" t="s">
        <v>13068</v>
      </c>
      <c r="AA2919" t="s">
        <v>391</v>
      </c>
      <c r="AB2919" t="s">
        <v>125</v>
      </c>
      <c r="AC2919" s="150" t="str">
        <f>IFERROR(IF(JRF!C2932="","",IF(AND(VLOOKUP(JRF!C2932,X:AA,4,0)=JRF!B2932,VLOOKUP(JRF!C2932,X:Y,2,0)="A"),"","Inactive Dept Combo Error")),"Inactive Dept Combo Error")</f>
        <v/>
      </c>
      <c r="AD2919" t="str">
        <f>IFERROR(IF('Journal Template'!D3331="","",IF(AND(VLOOKUP('Journal Template'!D3331,X:AA,4,0)='Journal Template'!A3331,VLOOKUP('Journal Template'!D3331,X:Y,2,0)="A"),"","Inactive Dept Combo Error")),"")</f>
        <v/>
      </c>
      <c r="AK2919" s="150" t="str">
        <f>IF(JRF!B2932="","",IF(JRF!B2932=IFERROR(VLOOKUP(JRF!B2932,Checks!AI:AI,1,0),0),"Entry in Branch/Satellite BU's",""))</f>
        <v/>
      </c>
      <c r="AL2919" t="str">
        <f>IFERROR(IF('Journal Template'!A3331="","",IF('Journal Template'!A3331=IFERROR(VLOOKUP('Journal Template'!A3331,Checks!AI:AI,1,0),0),"Entry in Branch/Satellite BU's","")),"")</f>
        <v/>
      </c>
      <c r="AO2919" s="171"/>
      <c r="AP2919" s="171"/>
      <c r="AQ2919" s="171"/>
      <c r="AR2919" s="171"/>
      <c r="CI2919" t="str">
        <f>IF(JRF!F2932&gt;0,"",IF(JRF!B2932="","",IF(LEFT(JRF!B2932,1)=IFERROR(VLOOKUP(LEFT(JRF!B2932,1),$CF$2:$CF$5,1,0),0),"Product Code Required",IF(JRF!C2932="","",IF(JRF!C2932=IFERROR(VLOOKUP(JRF!C2932,$CH:$CH,1,0),0),"Product Code Required","NA")))))</f>
        <v/>
      </c>
      <c r="CJ2919" t="str">
        <f>IF(JRF!AV2932&gt;0,"",IF(JRF!Q2932="","",IF(LEFT(JRF!Q2932,1)=IFERROR(VLOOKUP(LEFT(JRF!Q2932,1),$CF$2:$CF$5,1,0),0),"Product Code Required",IF(JRF!V2932="","",IF(JRF!V2932=IFERROR(VLOOKUP(JRF!V2932,$CH:$CH,1,0),0),"Product Code Required","NA")))))</f>
        <v/>
      </c>
      <c r="CK2919" t="str">
        <f>IFERROR(IF(LEN('Journal Template'!F2930)&gt;0,"",IF('Journal Template'!A2930="","",IF(LEFT('Journal Template'!A2930,1)=IFERROR(VLOOKUP(LEFT('Journal Template'!A2930,1),Checks!$CF$2:$CF$5,1,0),0),"Product Code Required",IF('Journal Template'!D2930="","",IF('Journal Template'!D2930=IFERROR(VLOOKUP('Journal Template'!D2930,Checks!$CH:$CH,1,0),0),"Product Code Required","NA"))))),"")</f>
        <v/>
      </c>
    </row>
    <row r="2920" spans="14:89">
      <c r="N2920" t="s">
        <v>13069</v>
      </c>
      <c r="O2920" t="s">
        <v>13070</v>
      </c>
      <c r="P2920" t="s">
        <v>386</v>
      </c>
      <c r="Q2920" s="150" t="str">
        <f>IF(JRF!D2933="","",IF(IFERROR(VLOOKUP(JRF!D2933,Checks!N:P,3,0),0)="A","","Inactive account in Use"))</f>
        <v/>
      </c>
      <c r="R2920" t="str">
        <f>IFERROR(IF('Journal Template'!C3332="","",IF(IFERROR(VLOOKUP('Journal Template'!C3332,Checks!N:P,3,0),0)="A","","Inactive account in Use")),"")</f>
        <v/>
      </c>
      <c r="V2920" s="150" t="str">
        <f>IF(JRF!C2933="","",IF(IFERROR(VLOOKUP(JRF!C2933,Checks!S:U,3,0),0)="A","Entry with System fund Dept",""))</f>
        <v/>
      </c>
      <c r="W2920" t="str">
        <f>IFERROR(IF('Journal Template'!D3332="","",IF(IFERROR(VLOOKUP('Journal Template'!D3332,Checks!S:U,3,0),0)="A","Entry with System fund Dept","")),"")</f>
        <v/>
      </c>
      <c r="X2920" t="s">
        <v>1956</v>
      </c>
      <c r="Y2920" t="s">
        <v>386</v>
      </c>
      <c r="Z2920" t="s">
        <v>13071</v>
      </c>
      <c r="AA2920" t="s">
        <v>391</v>
      </c>
      <c r="AB2920" t="s">
        <v>125</v>
      </c>
      <c r="AC2920" s="150" t="str">
        <f>IFERROR(IF(JRF!C2933="","",IF(AND(VLOOKUP(JRF!C2933,X:AA,4,0)=JRF!B2933,VLOOKUP(JRF!C2933,X:Y,2,0)="A"),"","Inactive Dept Combo Error")),"Inactive Dept Combo Error")</f>
        <v/>
      </c>
      <c r="AD2920" t="str">
        <f>IFERROR(IF('Journal Template'!D3332="","",IF(AND(VLOOKUP('Journal Template'!D3332,X:AA,4,0)='Journal Template'!A3332,VLOOKUP('Journal Template'!D3332,X:Y,2,0)="A"),"","Inactive Dept Combo Error")),"")</f>
        <v/>
      </c>
      <c r="AK2920" s="150" t="str">
        <f>IF(JRF!B2933="","",IF(JRF!B2933=IFERROR(VLOOKUP(JRF!B2933,Checks!AI:AI,1,0),0),"Entry in Branch/Satellite BU's",""))</f>
        <v/>
      </c>
      <c r="AL2920" t="str">
        <f>IFERROR(IF('Journal Template'!A3332="","",IF('Journal Template'!A3332=IFERROR(VLOOKUP('Journal Template'!A3332,Checks!AI:AI,1,0),0),"Entry in Branch/Satellite BU's","")),"")</f>
        <v/>
      </c>
      <c r="AO2920" s="171"/>
      <c r="AP2920" s="171"/>
      <c r="AQ2920" s="171"/>
      <c r="AR2920" s="171"/>
      <c r="CI2920" t="str">
        <f>IF(JRF!F2933&gt;0,"",IF(JRF!B2933="","",IF(LEFT(JRF!B2933,1)=IFERROR(VLOOKUP(LEFT(JRF!B2933,1),$CF$2:$CF$5,1,0),0),"Product Code Required",IF(JRF!C2933="","",IF(JRF!C2933=IFERROR(VLOOKUP(JRF!C2933,$CH:$CH,1,0),0),"Product Code Required","NA")))))</f>
        <v/>
      </c>
      <c r="CJ2920" t="str">
        <f>IF(JRF!AV2933&gt;0,"",IF(JRF!Q2933="","",IF(LEFT(JRF!Q2933,1)=IFERROR(VLOOKUP(LEFT(JRF!Q2933,1),$CF$2:$CF$5,1,0),0),"Product Code Required",IF(JRF!V2933="","",IF(JRF!V2933=IFERROR(VLOOKUP(JRF!V2933,$CH:$CH,1,0),0),"Product Code Required","NA")))))</f>
        <v/>
      </c>
      <c r="CK2920" t="str">
        <f>IFERROR(IF(LEN('Journal Template'!F2931)&gt;0,"",IF('Journal Template'!A2931="","",IF(LEFT('Journal Template'!A2931,1)=IFERROR(VLOOKUP(LEFT('Journal Template'!A2931,1),Checks!$CF$2:$CF$5,1,0),0),"Product Code Required",IF('Journal Template'!D2931="","",IF('Journal Template'!D2931=IFERROR(VLOOKUP('Journal Template'!D2931,Checks!$CH:$CH,1,0),0),"Product Code Required","NA"))))),"")</f>
        <v/>
      </c>
    </row>
    <row r="2921" spans="14:89">
      <c r="N2921" t="s">
        <v>13072</v>
      </c>
      <c r="O2921" t="s">
        <v>13073</v>
      </c>
      <c r="P2921" t="s">
        <v>386</v>
      </c>
      <c r="Q2921" s="150" t="str">
        <f>IF(JRF!D2934="","",IF(IFERROR(VLOOKUP(JRF!D2934,Checks!N:P,3,0),0)="A","","Inactive account in Use"))</f>
        <v/>
      </c>
      <c r="R2921" t="str">
        <f>IFERROR(IF('Journal Template'!C3333="","",IF(IFERROR(VLOOKUP('Journal Template'!C3333,Checks!N:P,3,0),0)="A","","Inactive account in Use")),"")</f>
        <v/>
      </c>
      <c r="V2921" s="150" t="str">
        <f>IF(JRF!C2934="","",IF(IFERROR(VLOOKUP(JRF!C2934,Checks!S:U,3,0),0)="A","Entry with System fund Dept",""))</f>
        <v/>
      </c>
      <c r="W2921" t="str">
        <f>IFERROR(IF('Journal Template'!D3333="","",IF(IFERROR(VLOOKUP('Journal Template'!D3333,Checks!S:U,3,0),0)="A","Entry with System fund Dept","")),"")</f>
        <v/>
      </c>
      <c r="X2921" t="s">
        <v>13074</v>
      </c>
      <c r="Y2921" t="s">
        <v>386</v>
      </c>
      <c r="Z2921" t="s">
        <v>13075</v>
      </c>
      <c r="AA2921" t="s">
        <v>391</v>
      </c>
      <c r="AB2921" t="s">
        <v>125</v>
      </c>
      <c r="AC2921" s="150" t="str">
        <f>IFERROR(IF(JRF!C2934="","",IF(AND(VLOOKUP(JRF!C2934,X:AA,4,0)=JRF!B2934,VLOOKUP(JRF!C2934,X:Y,2,0)="A"),"","Inactive Dept Combo Error")),"Inactive Dept Combo Error")</f>
        <v/>
      </c>
      <c r="AD2921" t="str">
        <f>IFERROR(IF('Journal Template'!D3333="","",IF(AND(VLOOKUP('Journal Template'!D3333,X:AA,4,0)='Journal Template'!A3333,VLOOKUP('Journal Template'!D3333,X:Y,2,0)="A"),"","Inactive Dept Combo Error")),"")</f>
        <v/>
      </c>
      <c r="AK2921" s="150" t="str">
        <f>IF(JRF!B2934="","",IF(JRF!B2934=IFERROR(VLOOKUP(JRF!B2934,Checks!AI:AI,1,0),0),"Entry in Branch/Satellite BU's",""))</f>
        <v/>
      </c>
      <c r="AL2921" t="str">
        <f>IFERROR(IF('Journal Template'!A3333="","",IF('Journal Template'!A3333=IFERROR(VLOOKUP('Journal Template'!A3333,Checks!AI:AI,1,0),0),"Entry in Branch/Satellite BU's","")),"")</f>
        <v/>
      </c>
      <c r="AO2921" s="171"/>
      <c r="AP2921" s="171"/>
      <c r="AQ2921" s="171"/>
      <c r="AR2921" s="171"/>
      <c r="CI2921" t="str">
        <f>IF(JRF!F2934&gt;0,"",IF(JRF!B2934="","",IF(LEFT(JRF!B2934,1)=IFERROR(VLOOKUP(LEFT(JRF!B2934,1),$CF$2:$CF$5,1,0),0),"Product Code Required",IF(JRF!C2934="","",IF(JRF!C2934=IFERROR(VLOOKUP(JRF!C2934,$CH:$CH,1,0),0),"Product Code Required","NA")))))</f>
        <v/>
      </c>
      <c r="CJ2921" t="str">
        <f>IF(JRF!AV2934&gt;0,"",IF(JRF!Q2934="","",IF(LEFT(JRF!Q2934,1)=IFERROR(VLOOKUP(LEFT(JRF!Q2934,1),$CF$2:$CF$5,1,0),0),"Product Code Required",IF(JRF!V2934="","",IF(JRF!V2934=IFERROR(VLOOKUP(JRF!V2934,$CH:$CH,1,0),0),"Product Code Required","NA")))))</f>
        <v/>
      </c>
      <c r="CK2921" t="str">
        <f>IFERROR(IF(LEN('Journal Template'!F2932)&gt;0,"",IF('Journal Template'!A2932="","",IF(LEFT('Journal Template'!A2932,1)=IFERROR(VLOOKUP(LEFT('Journal Template'!A2932,1),Checks!$CF$2:$CF$5,1,0),0),"Product Code Required",IF('Journal Template'!D2932="","",IF('Journal Template'!D2932=IFERROR(VLOOKUP('Journal Template'!D2932,Checks!$CH:$CH,1,0),0),"Product Code Required","NA"))))),"")</f>
        <v/>
      </c>
    </row>
    <row r="2922" spans="14:89">
      <c r="N2922" t="s">
        <v>13076</v>
      </c>
      <c r="O2922" t="s">
        <v>13077</v>
      </c>
      <c r="P2922" t="s">
        <v>386</v>
      </c>
      <c r="Q2922" s="150" t="str">
        <f>IF(JRF!D2935="","",IF(IFERROR(VLOOKUP(JRF!D2935,Checks!N:P,3,0),0)="A","","Inactive account in Use"))</f>
        <v/>
      </c>
      <c r="R2922" t="str">
        <f>IFERROR(IF('Journal Template'!C3334="","",IF(IFERROR(VLOOKUP('Journal Template'!C3334,Checks!N:P,3,0),0)="A","","Inactive account in Use")),"")</f>
        <v/>
      </c>
      <c r="V2922" s="150" t="str">
        <f>IF(JRF!C2935="","",IF(IFERROR(VLOOKUP(JRF!C2935,Checks!S:U,3,0),0)="A","Entry with System fund Dept",""))</f>
        <v/>
      </c>
      <c r="W2922" t="str">
        <f>IFERROR(IF('Journal Template'!D3334="","",IF(IFERROR(VLOOKUP('Journal Template'!D3334,Checks!S:U,3,0),0)="A","Entry with System fund Dept","")),"")</f>
        <v/>
      </c>
      <c r="X2922" t="s">
        <v>1960</v>
      </c>
      <c r="Y2922" t="s">
        <v>386</v>
      </c>
      <c r="Z2922" t="s">
        <v>13078</v>
      </c>
      <c r="AA2922" t="s">
        <v>391</v>
      </c>
      <c r="AB2922" t="s">
        <v>125</v>
      </c>
      <c r="AC2922" s="150" t="str">
        <f>IFERROR(IF(JRF!C2935="","",IF(AND(VLOOKUP(JRF!C2935,X:AA,4,0)=JRF!B2935,VLOOKUP(JRF!C2935,X:Y,2,0)="A"),"","Inactive Dept Combo Error")),"Inactive Dept Combo Error")</f>
        <v/>
      </c>
      <c r="AD2922" t="str">
        <f>IFERROR(IF('Journal Template'!D3334="","",IF(AND(VLOOKUP('Journal Template'!D3334,X:AA,4,0)='Journal Template'!A3334,VLOOKUP('Journal Template'!D3334,X:Y,2,0)="A"),"","Inactive Dept Combo Error")),"")</f>
        <v/>
      </c>
      <c r="AK2922" s="150" t="str">
        <f>IF(JRF!B2935="","",IF(JRF!B2935=IFERROR(VLOOKUP(JRF!B2935,Checks!AI:AI,1,0),0),"Entry in Branch/Satellite BU's",""))</f>
        <v/>
      </c>
      <c r="AL2922" t="str">
        <f>IFERROR(IF('Journal Template'!A3334="","",IF('Journal Template'!A3334=IFERROR(VLOOKUP('Journal Template'!A3334,Checks!AI:AI,1,0),0),"Entry in Branch/Satellite BU's","")),"")</f>
        <v/>
      </c>
      <c r="AO2922" s="171"/>
      <c r="AP2922" s="171"/>
      <c r="AQ2922" s="171"/>
      <c r="AR2922" s="171"/>
      <c r="CI2922" t="str">
        <f>IF(JRF!F2935&gt;0,"",IF(JRF!B2935="","",IF(LEFT(JRF!B2935,1)=IFERROR(VLOOKUP(LEFT(JRF!B2935,1),$CF$2:$CF$5,1,0),0),"Product Code Required",IF(JRF!C2935="","",IF(JRF!C2935=IFERROR(VLOOKUP(JRF!C2935,$CH:$CH,1,0),0),"Product Code Required","NA")))))</f>
        <v/>
      </c>
      <c r="CJ2922" t="str">
        <f>IF(JRF!AV2935&gt;0,"",IF(JRF!Q2935="","",IF(LEFT(JRF!Q2935,1)=IFERROR(VLOOKUP(LEFT(JRF!Q2935,1),$CF$2:$CF$5,1,0),0),"Product Code Required",IF(JRF!V2935="","",IF(JRF!V2935=IFERROR(VLOOKUP(JRF!V2935,$CH:$CH,1,0),0),"Product Code Required","NA")))))</f>
        <v/>
      </c>
      <c r="CK2922" t="str">
        <f>IFERROR(IF(LEN('Journal Template'!F2933)&gt;0,"",IF('Journal Template'!A2933="","",IF(LEFT('Journal Template'!A2933,1)=IFERROR(VLOOKUP(LEFT('Journal Template'!A2933,1),Checks!$CF$2:$CF$5,1,0),0),"Product Code Required",IF('Journal Template'!D2933="","",IF('Journal Template'!D2933=IFERROR(VLOOKUP('Journal Template'!D2933,Checks!$CH:$CH,1,0),0),"Product Code Required","NA"))))),"")</f>
        <v/>
      </c>
    </row>
    <row r="2923" spans="14:89">
      <c r="N2923" t="s">
        <v>13079</v>
      </c>
      <c r="O2923" t="s">
        <v>13080</v>
      </c>
      <c r="P2923" t="s">
        <v>386</v>
      </c>
      <c r="Q2923" s="150" t="str">
        <f>IF(JRF!D2936="","",IF(IFERROR(VLOOKUP(JRF!D2936,Checks!N:P,3,0),0)="A","","Inactive account in Use"))</f>
        <v/>
      </c>
      <c r="R2923" t="str">
        <f>IFERROR(IF('Journal Template'!C3335="","",IF(IFERROR(VLOOKUP('Journal Template'!C3335,Checks!N:P,3,0),0)="A","","Inactive account in Use")),"")</f>
        <v/>
      </c>
      <c r="V2923" s="150" t="str">
        <f>IF(JRF!C2936="","",IF(IFERROR(VLOOKUP(JRF!C2936,Checks!S:U,3,0),0)="A","Entry with System fund Dept",""))</f>
        <v/>
      </c>
      <c r="W2923" t="str">
        <f>IFERROR(IF('Journal Template'!D3335="","",IF(IFERROR(VLOOKUP('Journal Template'!D3335,Checks!S:U,3,0),0)="A","Entry with System fund Dept","")),"")</f>
        <v/>
      </c>
      <c r="X2923" t="s">
        <v>1965</v>
      </c>
      <c r="Y2923" t="s">
        <v>386</v>
      </c>
      <c r="Z2923" t="s">
        <v>13081</v>
      </c>
      <c r="AA2923" t="s">
        <v>420</v>
      </c>
      <c r="AB2923" t="s">
        <v>1707</v>
      </c>
      <c r="AC2923" s="150" t="str">
        <f>IFERROR(IF(JRF!C2936="","",IF(AND(VLOOKUP(JRF!C2936,X:AA,4,0)=JRF!B2936,VLOOKUP(JRF!C2936,X:Y,2,0)="A"),"","Inactive Dept Combo Error")),"Inactive Dept Combo Error")</f>
        <v/>
      </c>
      <c r="AD2923" t="str">
        <f>IFERROR(IF('Journal Template'!D3335="","",IF(AND(VLOOKUP('Journal Template'!D3335,X:AA,4,0)='Journal Template'!A3335,VLOOKUP('Journal Template'!D3335,X:Y,2,0)="A"),"","Inactive Dept Combo Error")),"")</f>
        <v/>
      </c>
      <c r="AK2923" s="150" t="str">
        <f>IF(JRF!B2936="","",IF(JRF!B2936=IFERROR(VLOOKUP(JRF!B2936,Checks!AI:AI,1,0),0),"Entry in Branch/Satellite BU's",""))</f>
        <v/>
      </c>
      <c r="AL2923" t="str">
        <f>IFERROR(IF('Journal Template'!A3335="","",IF('Journal Template'!A3335=IFERROR(VLOOKUP('Journal Template'!A3335,Checks!AI:AI,1,0),0),"Entry in Branch/Satellite BU's","")),"")</f>
        <v/>
      </c>
      <c r="AO2923" s="171"/>
      <c r="AP2923" s="171"/>
      <c r="AQ2923" s="171"/>
      <c r="AR2923" s="171"/>
      <c r="CI2923" t="str">
        <f>IF(JRF!F2936&gt;0,"",IF(JRF!B2936="","",IF(LEFT(JRF!B2936,1)=IFERROR(VLOOKUP(LEFT(JRF!B2936,1),$CF$2:$CF$5,1,0),0),"Product Code Required",IF(JRF!C2936="","",IF(JRF!C2936=IFERROR(VLOOKUP(JRF!C2936,$CH:$CH,1,0),0),"Product Code Required","NA")))))</f>
        <v/>
      </c>
      <c r="CJ2923" t="str">
        <f>IF(JRF!AV2936&gt;0,"",IF(JRF!Q2936="","",IF(LEFT(JRF!Q2936,1)=IFERROR(VLOOKUP(LEFT(JRF!Q2936,1),$CF$2:$CF$5,1,0),0),"Product Code Required",IF(JRF!V2936="","",IF(JRF!V2936=IFERROR(VLOOKUP(JRF!V2936,$CH:$CH,1,0),0),"Product Code Required","NA")))))</f>
        <v/>
      </c>
      <c r="CK2923" t="str">
        <f>IFERROR(IF(LEN('Journal Template'!F2934)&gt;0,"",IF('Journal Template'!A2934="","",IF(LEFT('Journal Template'!A2934,1)=IFERROR(VLOOKUP(LEFT('Journal Template'!A2934,1),Checks!$CF$2:$CF$5,1,0),0),"Product Code Required",IF('Journal Template'!D2934="","",IF('Journal Template'!D2934=IFERROR(VLOOKUP('Journal Template'!D2934,Checks!$CH:$CH,1,0),0),"Product Code Required","NA"))))),"")</f>
        <v/>
      </c>
    </row>
    <row r="2924" spans="14:89">
      <c r="N2924" t="s">
        <v>13082</v>
      </c>
      <c r="O2924" t="s">
        <v>13083</v>
      </c>
      <c r="P2924" t="s">
        <v>386</v>
      </c>
      <c r="Q2924" s="150" t="str">
        <f>IF(JRF!D2937="","",IF(IFERROR(VLOOKUP(JRF!D2937,Checks!N:P,3,0),0)="A","","Inactive account in Use"))</f>
        <v/>
      </c>
      <c r="R2924" t="str">
        <f>IFERROR(IF('Journal Template'!C3336="","",IF(IFERROR(VLOOKUP('Journal Template'!C3336,Checks!N:P,3,0),0)="A","","Inactive account in Use")),"")</f>
        <v/>
      </c>
      <c r="V2924" s="150" t="str">
        <f>IF(JRF!C2937="","",IF(IFERROR(VLOOKUP(JRF!C2937,Checks!S:U,3,0),0)="A","Entry with System fund Dept",""))</f>
        <v/>
      </c>
      <c r="W2924" t="str">
        <f>IFERROR(IF('Journal Template'!D3336="","",IF(IFERROR(VLOOKUP('Journal Template'!D3336,Checks!S:U,3,0),0)="A","Entry with System fund Dept","")),"")</f>
        <v/>
      </c>
      <c r="X2924" t="s">
        <v>1965</v>
      </c>
      <c r="Y2924" t="s">
        <v>389</v>
      </c>
      <c r="Z2924" t="s">
        <v>13081</v>
      </c>
      <c r="AA2924" t="s">
        <v>445</v>
      </c>
      <c r="AB2924" t="s">
        <v>1707</v>
      </c>
      <c r="AC2924" s="150" t="str">
        <f>IFERROR(IF(JRF!C2937="","",IF(AND(VLOOKUP(JRF!C2937,X:AA,4,0)=JRF!B2937,VLOOKUP(JRF!C2937,X:Y,2,0)="A"),"","Inactive Dept Combo Error")),"Inactive Dept Combo Error")</f>
        <v/>
      </c>
      <c r="AD2924" t="str">
        <f>IFERROR(IF('Journal Template'!D3336="","",IF(AND(VLOOKUP('Journal Template'!D3336,X:AA,4,0)='Journal Template'!A3336,VLOOKUP('Journal Template'!D3336,X:Y,2,0)="A"),"","Inactive Dept Combo Error")),"")</f>
        <v/>
      </c>
      <c r="AK2924" s="150" t="str">
        <f>IF(JRF!B2937="","",IF(JRF!B2937=IFERROR(VLOOKUP(JRF!B2937,Checks!AI:AI,1,0),0),"Entry in Branch/Satellite BU's",""))</f>
        <v/>
      </c>
      <c r="AL2924" t="str">
        <f>IFERROR(IF('Journal Template'!A3336="","",IF('Journal Template'!A3336=IFERROR(VLOOKUP('Journal Template'!A3336,Checks!AI:AI,1,0),0),"Entry in Branch/Satellite BU's","")),"")</f>
        <v/>
      </c>
      <c r="AO2924" s="171"/>
      <c r="AP2924" s="171"/>
      <c r="AQ2924" s="171"/>
      <c r="AR2924" s="171"/>
      <c r="CI2924" t="str">
        <f>IF(JRF!F2937&gt;0,"",IF(JRF!B2937="","",IF(LEFT(JRF!B2937,1)=IFERROR(VLOOKUP(LEFT(JRF!B2937,1),$CF$2:$CF$5,1,0),0),"Product Code Required",IF(JRF!C2937="","",IF(JRF!C2937=IFERROR(VLOOKUP(JRF!C2937,$CH:$CH,1,0),0),"Product Code Required","NA")))))</f>
        <v/>
      </c>
      <c r="CJ2924" t="str">
        <f>IF(JRF!AV2937&gt;0,"",IF(JRF!Q2937="","",IF(LEFT(JRF!Q2937,1)=IFERROR(VLOOKUP(LEFT(JRF!Q2937,1),$CF$2:$CF$5,1,0),0),"Product Code Required",IF(JRF!V2937="","",IF(JRF!V2937=IFERROR(VLOOKUP(JRF!V2937,$CH:$CH,1,0),0),"Product Code Required","NA")))))</f>
        <v/>
      </c>
      <c r="CK2924" t="str">
        <f>IFERROR(IF(LEN('Journal Template'!F2935)&gt;0,"",IF('Journal Template'!A2935="","",IF(LEFT('Journal Template'!A2935,1)=IFERROR(VLOOKUP(LEFT('Journal Template'!A2935,1),Checks!$CF$2:$CF$5,1,0),0),"Product Code Required",IF('Journal Template'!D2935="","",IF('Journal Template'!D2935=IFERROR(VLOOKUP('Journal Template'!D2935,Checks!$CH:$CH,1,0),0),"Product Code Required","NA"))))),"")</f>
        <v/>
      </c>
    </row>
    <row r="2925" spans="14:89">
      <c r="N2925" t="s">
        <v>13084</v>
      </c>
      <c r="O2925" t="s">
        <v>13085</v>
      </c>
      <c r="P2925" t="s">
        <v>386</v>
      </c>
      <c r="Q2925" s="150" t="str">
        <f>IF(JRF!D2938="","",IF(IFERROR(VLOOKUP(JRF!D2938,Checks!N:P,3,0),0)="A","","Inactive account in Use"))</f>
        <v/>
      </c>
      <c r="R2925" t="str">
        <f>IFERROR(IF('Journal Template'!C3337="","",IF(IFERROR(VLOOKUP('Journal Template'!C3337,Checks!N:P,3,0),0)="A","","Inactive account in Use")),"")</f>
        <v/>
      </c>
      <c r="V2925" s="150" t="str">
        <f>IF(JRF!C2938="","",IF(IFERROR(VLOOKUP(JRF!C2938,Checks!S:U,3,0),0)="A","Entry with System fund Dept",""))</f>
        <v/>
      </c>
      <c r="W2925" t="str">
        <f>IFERROR(IF('Journal Template'!D3337="","",IF(IFERROR(VLOOKUP('Journal Template'!D3337,Checks!S:U,3,0),0)="A","Entry with System fund Dept","")),"")</f>
        <v/>
      </c>
      <c r="X2925" t="s">
        <v>13086</v>
      </c>
      <c r="Y2925" t="s">
        <v>389</v>
      </c>
      <c r="Z2925" t="s">
        <v>13087</v>
      </c>
      <c r="AA2925" t="s">
        <v>391</v>
      </c>
      <c r="AB2925" t="s">
        <v>125</v>
      </c>
      <c r="AC2925" s="150" t="str">
        <f>IFERROR(IF(JRF!C2938="","",IF(AND(VLOOKUP(JRF!C2938,X:AA,4,0)=JRF!B2938,VLOOKUP(JRF!C2938,X:Y,2,0)="A"),"","Inactive Dept Combo Error")),"Inactive Dept Combo Error")</f>
        <v/>
      </c>
      <c r="AD2925" t="str">
        <f>IFERROR(IF('Journal Template'!D3337="","",IF(AND(VLOOKUP('Journal Template'!D3337,X:AA,4,0)='Journal Template'!A3337,VLOOKUP('Journal Template'!D3337,X:Y,2,0)="A"),"","Inactive Dept Combo Error")),"")</f>
        <v/>
      </c>
      <c r="AK2925" s="150" t="str">
        <f>IF(JRF!B2938="","",IF(JRF!B2938=IFERROR(VLOOKUP(JRF!B2938,Checks!AI:AI,1,0),0),"Entry in Branch/Satellite BU's",""))</f>
        <v/>
      </c>
      <c r="AL2925" t="str">
        <f>IFERROR(IF('Journal Template'!A3337="","",IF('Journal Template'!A3337=IFERROR(VLOOKUP('Journal Template'!A3337,Checks!AI:AI,1,0),0),"Entry in Branch/Satellite BU's","")),"")</f>
        <v/>
      </c>
      <c r="AO2925" s="171"/>
      <c r="AP2925" s="171"/>
      <c r="AQ2925" s="171"/>
      <c r="AR2925" s="171"/>
      <c r="CI2925" t="str">
        <f>IF(JRF!F2938&gt;0,"",IF(JRF!B2938="","",IF(LEFT(JRF!B2938,1)=IFERROR(VLOOKUP(LEFT(JRF!B2938,1),$CF$2:$CF$5,1,0),0),"Product Code Required",IF(JRF!C2938="","",IF(JRF!C2938=IFERROR(VLOOKUP(JRF!C2938,$CH:$CH,1,0),0),"Product Code Required","NA")))))</f>
        <v/>
      </c>
      <c r="CJ2925" t="str">
        <f>IF(JRF!AV2938&gt;0,"",IF(JRF!Q2938="","",IF(LEFT(JRF!Q2938,1)=IFERROR(VLOOKUP(LEFT(JRF!Q2938,1),$CF$2:$CF$5,1,0),0),"Product Code Required",IF(JRF!V2938="","",IF(JRF!V2938=IFERROR(VLOOKUP(JRF!V2938,$CH:$CH,1,0),0),"Product Code Required","NA")))))</f>
        <v/>
      </c>
      <c r="CK2925" t="str">
        <f>IFERROR(IF(LEN('Journal Template'!F2936)&gt;0,"",IF('Journal Template'!A2936="","",IF(LEFT('Journal Template'!A2936,1)=IFERROR(VLOOKUP(LEFT('Journal Template'!A2936,1),Checks!$CF$2:$CF$5,1,0),0),"Product Code Required",IF('Journal Template'!D2936="","",IF('Journal Template'!D2936=IFERROR(VLOOKUP('Journal Template'!D2936,Checks!$CH:$CH,1,0),0),"Product Code Required","NA"))))),"")</f>
        <v/>
      </c>
    </row>
    <row r="2926" spans="14:89">
      <c r="N2926" t="s">
        <v>13088</v>
      </c>
      <c r="O2926" t="s">
        <v>13089</v>
      </c>
      <c r="P2926" t="s">
        <v>386</v>
      </c>
      <c r="Q2926" s="150" t="str">
        <f>IF(JRF!D2939="","",IF(IFERROR(VLOOKUP(JRF!D2939,Checks!N:P,3,0),0)="A","","Inactive account in Use"))</f>
        <v/>
      </c>
      <c r="R2926" t="str">
        <f>IFERROR(IF('Journal Template'!C3338="","",IF(IFERROR(VLOOKUP('Journal Template'!C3338,Checks!N:P,3,0),0)="A","","Inactive account in Use")),"")</f>
        <v/>
      </c>
      <c r="V2926" s="150" t="str">
        <f>IF(JRF!C2939="","",IF(IFERROR(VLOOKUP(JRF!C2939,Checks!S:U,3,0),0)="A","Entry with System fund Dept",""))</f>
        <v/>
      </c>
      <c r="W2926" t="str">
        <f>IFERROR(IF('Journal Template'!D3338="","",IF(IFERROR(VLOOKUP('Journal Template'!D3338,Checks!S:U,3,0),0)="A","Entry with System fund Dept","")),"")</f>
        <v/>
      </c>
      <c r="X2926" t="s">
        <v>13090</v>
      </c>
      <c r="Y2926" t="s">
        <v>389</v>
      </c>
      <c r="Z2926" t="s">
        <v>13091</v>
      </c>
      <c r="AA2926" t="s">
        <v>391</v>
      </c>
      <c r="AB2926" t="s">
        <v>125</v>
      </c>
      <c r="AC2926" s="150" t="str">
        <f>IFERROR(IF(JRF!C2939="","",IF(AND(VLOOKUP(JRF!C2939,X:AA,4,0)=JRF!B2939,VLOOKUP(JRF!C2939,X:Y,2,0)="A"),"","Inactive Dept Combo Error")),"Inactive Dept Combo Error")</f>
        <v/>
      </c>
      <c r="AD2926" t="str">
        <f>IFERROR(IF('Journal Template'!D3338="","",IF(AND(VLOOKUP('Journal Template'!D3338,X:AA,4,0)='Journal Template'!A3338,VLOOKUP('Journal Template'!D3338,X:Y,2,0)="A"),"","Inactive Dept Combo Error")),"")</f>
        <v/>
      </c>
      <c r="AK2926" s="150" t="str">
        <f>IF(JRF!B2939="","",IF(JRF!B2939=IFERROR(VLOOKUP(JRF!B2939,Checks!AI:AI,1,0),0),"Entry in Branch/Satellite BU's",""))</f>
        <v/>
      </c>
      <c r="AL2926" t="str">
        <f>IFERROR(IF('Journal Template'!A3338="","",IF('Journal Template'!A3338=IFERROR(VLOOKUP('Journal Template'!A3338,Checks!AI:AI,1,0),0),"Entry in Branch/Satellite BU's","")),"")</f>
        <v/>
      </c>
      <c r="AO2926" s="171"/>
      <c r="AP2926" s="171"/>
      <c r="AQ2926" s="171"/>
      <c r="AR2926" s="171"/>
      <c r="CI2926" t="str">
        <f>IF(JRF!F2939&gt;0,"",IF(JRF!B2939="","",IF(LEFT(JRF!B2939,1)=IFERROR(VLOOKUP(LEFT(JRF!B2939,1),$CF$2:$CF$5,1,0),0),"Product Code Required",IF(JRF!C2939="","",IF(JRF!C2939=IFERROR(VLOOKUP(JRF!C2939,$CH:$CH,1,0),0),"Product Code Required","NA")))))</f>
        <v/>
      </c>
      <c r="CJ2926" t="str">
        <f>IF(JRF!AV2939&gt;0,"",IF(JRF!Q2939="","",IF(LEFT(JRF!Q2939,1)=IFERROR(VLOOKUP(LEFT(JRF!Q2939,1),$CF$2:$CF$5,1,0),0),"Product Code Required",IF(JRF!V2939="","",IF(JRF!V2939=IFERROR(VLOOKUP(JRF!V2939,$CH:$CH,1,0),0),"Product Code Required","NA")))))</f>
        <v/>
      </c>
      <c r="CK2926" t="str">
        <f>IFERROR(IF(LEN('Journal Template'!F2937)&gt;0,"",IF('Journal Template'!A2937="","",IF(LEFT('Journal Template'!A2937,1)=IFERROR(VLOOKUP(LEFT('Journal Template'!A2937,1),Checks!$CF$2:$CF$5,1,0),0),"Product Code Required",IF('Journal Template'!D2937="","",IF('Journal Template'!D2937=IFERROR(VLOOKUP('Journal Template'!D2937,Checks!$CH:$CH,1,0),0),"Product Code Required","NA"))))),"")</f>
        <v/>
      </c>
    </row>
    <row r="2927" spans="14:89">
      <c r="N2927" t="s">
        <v>13092</v>
      </c>
      <c r="O2927" t="s">
        <v>13093</v>
      </c>
      <c r="P2927" t="s">
        <v>386</v>
      </c>
      <c r="Q2927" s="150" t="str">
        <f>IF(JRF!D2940="","",IF(IFERROR(VLOOKUP(JRF!D2940,Checks!N:P,3,0),0)="A","","Inactive account in Use"))</f>
        <v/>
      </c>
      <c r="R2927" t="str">
        <f>IFERROR(IF('Journal Template'!C3339="","",IF(IFERROR(VLOOKUP('Journal Template'!C3339,Checks!N:P,3,0),0)="A","","Inactive account in Use")),"")</f>
        <v/>
      </c>
      <c r="V2927" s="150" t="str">
        <f>IF(JRF!C2940="","",IF(IFERROR(VLOOKUP(JRF!C2940,Checks!S:U,3,0),0)="A","Entry with System fund Dept",""))</f>
        <v/>
      </c>
      <c r="W2927" t="str">
        <f>IFERROR(IF('Journal Template'!D3339="","",IF(IFERROR(VLOOKUP('Journal Template'!D3339,Checks!S:U,3,0),0)="A","Entry with System fund Dept","")),"")</f>
        <v/>
      </c>
      <c r="X2927" t="s">
        <v>5455</v>
      </c>
      <c r="Y2927" t="s">
        <v>386</v>
      </c>
      <c r="Z2927" t="s">
        <v>13094</v>
      </c>
      <c r="AA2927" t="s">
        <v>391</v>
      </c>
      <c r="AB2927" t="s">
        <v>125</v>
      </c>
      <c r="AC2927" s="150" t="str">
        <f>IFERROR(IF(JRF!C2940="","",IF(AND(VLOOKUP(JRF!C2940,X:AA,4,0)=JRF!B2940,VLOOKUP(JRF!C2940,X:Y,2,0)="A"),"","Inactive Dept Combo Error")),"Inactive Dept Combo Error")</f>
        <v/>
      </c>
      <c r="AD2927" t="str">
        <f>IFERROR(IF('Journal Template'!D3339="","",IF(AND(VLOOKUP('Journal Template'!D3339,X:AA,4,0)='Journal Template'!A3339,VLOOKUP('Journal Template'!D3339,X:Y,2,0)="A"),"","Inactive Dept Combo Error")),"")</f>
        <v/>
      </c>
      <c r="AK2927" s="150" t="str">
        <f>IF(JRF!B2940="","",IF(JRF!B2940=IFERROR(VLOOKUP(JRF!B2940,Checks!AI:AI,1,0),0),"Entry in Branch/Satellite BU's",""))</f>
        <v/>
      </c>
      <c r="AL2927" t="str">
        <f>IFERROR(IF('Journal Template'!A3339="","",IF('Journal Template'!A3339=IFERROR(VLOOKUP('Journal Template'!A3339,Checks!AI:AI,1,0),0),"Entry in Branch/Satellite BU's","")),"")</f>
        <v/>
      </c>
      <c r="AO2927" s="171"/>
      <c r="AP2927" s="171"/>
      <c r="AQ2927" s="171"/>
      <c r="AR2927" s="171"/>
      <c r="CI2927" t="str">
        <f>IF(JRF!F2940&gt;0,"",IF(JRF!B2940="","",IF(LEFT(JRF!B2940,1)=IFERROR(VLOOKUP(LEFT(JRF!B2940,1),$CF$2:$CF$5,1,0),0),"Product Code Required",IF(JRF!C2940="","",IF(JRF!C2940=IFERROR(VLOOKUP(JRF!C2940,$CH:$CH,1,0),0),"Product Code Required","NA")))))</f>
        <v/>
      </c>
      <c r="CJ2927" t="str">
        <f>IF(JRF!AV2940&gt;0,"",IF(JRF!Q2940="","",IF(LEFT(JRF!Q2940,1)=IFERROR(VLOOKUP(LEFT(JRF!Q2940,1),$CF$2:$CF$5,1,0),0),"Product Code Required",IF(JRF!V2940="","",IF(JRF!V2940=IFERROR(VLOOKUP(JRF!V2940,$CH:$CH,1,0),0),"Product Code Required","NA")))))</f>
        <v/>
      </c>
      <c r="CK2927" t="str">
        <f>IFERROR(IF(LEN('Journal Template'!F2938)&gt;0,"",IF('Journal Template'!A2938="","",IF(LEFT('Journal Template'!A2938,1)=IFERROR(VLOOKUP(LEFT('Journal Template'!A2938,1),Checks!$CF$2:$CF$5,1,0),0),"Product Code Required",IF('Journal Template'!D2938="","",IF('Journal Template'!D2938=IFERROR(VLOOKUP('Journal Template'!D2938,Checks!$CH:$CH,1,0),0),"Product Code Required","NA"))))),"")</f>
        <v/>
      </c>
    </row>
    <row r="2928" spans="14:89">
      <c r="N2928" t="s">
        <v>13095</v>
      </c>
      <c r="O2928" t="s">
        <v>13096</v>
      </c>
      <c r="P2928" t="s">
        <v>386</v>
      </c>
      <c r="Q2928" s="150" t="str">
        <f>IF(JRF!D2941="","",IF(IFERROR(VLOOKUP(JRF!D2941,Checks!N:P,3,0),0)="A","","Inactive account in Use"))</f>
        <v/>
      </c>
      <c r="R2928" t="str">
        <f>IFERROR(IF('Journal Template'!C3340="","",IF(IFERROR(VLOOKUP('Journal Template'!C3340,Checks!N:P,3,0),0)="A","","Inactive account in Use")),"")</f>
        <v/>
      </c>
      <c r="V2928" s="150" t="str">
        <f>IF(JRF!C2941="","",IF(IFERROR(VLOOKUP(JRF!C2941,Checks!S:U,3,0),0)="A","Entry with System fund Dept",""))</f>
        <v/>
      </c>
      <c r="W2928" t="str">
        <f>IFERROR(IF('Journal Template'!D3340="","",IF(IFERROR(VLOOKUP('Journal Template'!D3340,Checks!S:U,3,0),0)="A","Entry with System fund Dept","")),"")</f>
        <v/>
      </c>
      <c r="X2928" t="s">
        <v>13097</v>
      </c>
      <c r="Y2928" t="s">
        <v>386</v>
      </c>
      <c r="Z2928" t="s">
        <v>13098</v>
      </c>
      <c r="AA2928" t="s">
        <v>391</v>
      </c>
      <c r="AB2928" t="s">
        <v>125</v>
      </c>
      <c r="AC2928" s="150" t="str">
        <f>IFERROR(IF(JRF!C2941="","",IF(AND(VLOOKUP(JRF!C2941,X:AA,4,0)=JRF!B2941,VLOOKUP(JRF!C2941,X:Y,2,0)="A"),"","Inactive Dept Combo Error")),"Inactive Dept Combo Error")</f>
        <v/>
      </c>
      <c r="AD2928" t="str">
        <f>IFERROR(IF('Journal Template'!D3340="","",IF(AND(VLOOKUP('Journal Template'!D3340,X:AA,4,0)='Journal Template'!A3340,VLOOKUP('Journal Template'!D3340,X:Y,2,0)="A"),"","Inactive Dept Combo Error")),"")</f>
        <v/>
      </c>
      <c r="AK2928" s="150" t="str">
        <f>IF(JRF!B2941="","",IF(JRF!B2941=IFERROR(VLOOKUP(JRF!B2941,Checks!AI:AI,1,0),0),"Entry in Branch/Satellite BU's",""))</f>
        <v/>
      </c>
      <c r="AL2928" t="str">
        <f>IFERROR(IF('Journal Template'!A3340="","",IF('Journal Template'!A3340=IFERROR(VLOOKUP('Journal Template'!A3340,Checks!AI:AI,1,0),0),"Entry in Branch/Satellite BU's","")),"")</f>
        <v/>
      </c>
      <c r="AO2928" s="171"/>
      <c r="AP2928" s="171"/>
      <c r="AQ2928" s="171"/>
      <c r="AR2928" s="171"/>
      <c r="CI2928" t="str">
        <f>IF(JRF!F2941&gt;0,"",IF(JRF!B2941="","",IF(LEFT(JRF!B2941,1)=IFERROR(VLOOKUP(LEFT(JRF!B2941,1),$CF$2:$CF$5,1,0),0),"Product Code Required",IF(JRF!C2941="","",IF(JRF!C2941=IFERROR(VLOOKUP(JRF!C2941,$CH:$CH,1,0),0),"Product Code Required","NA")))))</f>
        <v/>
      </c>
      <c r="CJ2928" t="str">
        <f>IF(JRF!AV2941&gt;0,"",IF(JRF!Q2941="","",IF(LEFT(JRF!Q2941,1)=IFERROR(VLOOKUP(LEFT(JRF!Q2941,1),$CF$2:$CF$5,1,0),0),"Product Code Required",IF(JRF!V2941="","",IF(JRF!V2941=IFERROR(VLOOKUP(JRF!V2941,$CH:$CH,1,0),0),"Product Code Required","NA")))))</f>
        <v/>
      </c>
      <c r="CK2928" t="str">
        <f>IFERROR(IF(LEN('Journal Template'!F2939)&gt;0,"",IF('Journal Template'!A2939="","",IF(LEFT('Journal Template'!A2939,1)=IFERROR(VLOOKUP(LEFT('Journal Template'!A2939,1),Checks!$CF$2:$CF$5,1,0),0),"Product Code Required",IF('Journal Template'!D2939="","",IF('Journal Template'!D2939=IFERROR(VLOOKUP('Journal Template'!D2939,Checks!$CH:$CH,1,0),0),"Product Code Required","NA"))))),"")</f>
        <v/>
      </c>
    </row>
    <row r="2929" spans="14:89">
      <c r="N2929" t="s">
        <v>13099</v>
      </c>
      <c r="O2929" t="s">
        <v>13100</v>
      </c>
      <c r="P2929" t="s">
        <v>386</v>
      </c>
      <c r="Q2929" s="150" t="str">
        <f>IF(JRF!D2942="","",IF(IFERROR(VLOOKUP(JRF!D2942,Checks!N:P,3,0),0)="A","","Inactive account in Use"))</f>
        <v/>
      </c>
      <c r="R2929" t="str">
        <f>IFERROR(IF('Journal Template'!C3341="","",IF(IFERROR(VLOOKUP('Journal Template'!C3341,Checks!N:P,3,0),0)="A","","Inactive account in Use")),"")</f>
        <v/>
      </c>
      <c r="V2929" s="150" t="str">
        <f>IF(JRF!C2942="","",IF(IFERROR(VLOOKUP(JRF!C2942,Checks!S:U,3,0),0)="A","Entry with System fund Dept",""))</f>
        <v/>
      </c>
      <c r="W2929" t="str">
        <f>IFERROR(IF('Journal Template'!D3341="","",IF(IFERROR(VLOOKUP('Journal Template'!D3341,Checks!S:U,3,0),0)="A","Entry with System fund Dept","")),"")</f>
        <v/>
      </c>
      <c r="X2929" t="s">
        <v>13101</v>
      </c>
      <c r="Y2929" t="s">
        <v>386</v>
      </c>
      <c r="Z2929" t="s">
        <v>13102</v>
      </c>
      <c r="AA2929" t="s">
        <v>391</v>
      </c>
      <c r="AB2929" t="s">
        <v>125</v>
      </c>
      <c r="AC2929" s="150" t="str">
        <f>IFERROR(IF(JRF!C2942="","",IF(AND(VLOOKUP(JRF!C2942,X:AA,4,0)=JRF!B2942,VLOOKUP(JRF!C2942,X:Y,2,0)="A"),"","Inactive Dept Combo Error")),"Inactive Dept Combo Error")</f>
        <v/>
      </c>
      <c r="AD2929" t="str">
        <f>IFERROR(IF('Journal Template'!D3341="","",IF(AND(VLOOKUP('Journal Template'!D3341,X:AA,4,0)='Journal Template'!A3341,VLOOKUP('Journal Template'!D3341,X:Y,2,0)="A"),"","Inactive Dept Combo Error")),"")</f>
        <v/>
      </c>
      <c r="AK2929" s="150" t="str">
        <f>IF(JRF!B2942="","",IF(JRF!B2942=IFERROR(VLOOKUP(JRF!B2942,Checks!AI:AI,1,0),0),"Entry in Branch/Satellite BU's",""))</f>
        <v/>
      </c>
      <c r="AL2929" t="str">
        <f>IFERROR(IF('Journal Template'!A3341="","",IF('Journal Template'!A3341=IFERROR(VLOOKUP('Journal Template'!A3341,Checks!AI:AI,1,0),0),"Entry in Branch/Satellite BU's","")),"")</f>
        <v/>
      </c>
      <c r="AO2929" s="171"/>
      <c r="AP2929" s="171"/>
      <c r="AQ2929" s="171"/>
      <c r="AR2929" s="171"/>
      <c r="CI2929" t="str">
        <f>IF(JRF!F2942&gt;0,"",IF(JRF!B2942="","",IF(LEFT(JRF!B2942,1)=IFERROR(VLOOKUP(LEFT(JRF!B2942,1),$CF$2:$CF$5,1,0),0),"Product Code Required",IF(JRF!C2942="","",IF(JRF!C2942=IFERROR(VLOOKUP(JRF!C2942,$CH:$CH,1,0),0),"Product Code Required","NA")))))</f>
        <v/>
      </c>
      <c r="CJ2929" t="str">
        <f>IF(JRF!AV2942&gt;0,"",IF(JRF!Q2942="","",IF(LEFT(JRF!Q2942,1)=IFERROR(VLOOKUP(LEFT(JRF!Q2942,1),$CF$2:$CF$5,1,0),0),"Product Code Required",IF(JRF!V2942="","",IF(JRF!V2942=IFERROR(VLOOKUP(JRF!V2942,$CH:$CH,1,0),0),"Product Code Required","NA")))))</f>
        <v/>
      </c>
      <c r="CK2929" t="str">
        <f>IFERROR(IF(LEN('Journal Template'!F2940)&gt;0,"",IF('Journal Template'!A2940="","",IF(LEFT('Journal Template'!A2940,1)=IFERROR(VLOOKUP(LEFT('Journal Template'!A2940,1),Checks!$CF$2:$CF$5,1,0),0),"Product Code Required",IF('Journal Template'!D2940="","",IF('Journal Template'!D2940=IFERROR(VLOOKUP('Journal Template'!D2940,Checks!$CH:$CH,1,0),0),"Product Code Required","NA"))))),"")</f>
        <v/>
      </c>
    </row>
    <row r="2930" spans="14:89">
      <c r="N2930" t="s">
        <v>13103</v>
      </c>
      <c r="O2930" t="s">
        <v>13104</v>
      </c>
      <c r="P2930" t="s">
        <v>386</v>
      </c>
      <c r="Q2930" s="150" t="str">
        <f>IF(JRF!D2943="","",IF(IFERROR(VLOOKUP(JRF!D2943,Checks!N:P,3,0),0)="A","","Inactive account in Use"))</f>
        <v/>
      </c>
      <c r="R2930" t="str">
        <f>IFERROR(IF('Journal Template'!C3342="","",IF(IFERROR(VLOOKUP('Journal Template'!C3342,Checks!N:P,3,0),0)="A","","Inactive account in Use")),"")</f>
        <v/>
      </c>
      <c r="V2930" s="150" t="str">
        <f>IF(JRF!C2943="","",IF(IFERROR(VLOOKUP(JRF!C2943,Checks!S:U,3,0),0)="A","Entry with System fund Dept",""))</f>
        <v/>
      </c>
      <c r="W2930" t="str">
        <f>IFERROR(IF('Journal Template'!D3342="","",IF(IFERROR(VLOOKUP('Journal Template'!D3342,Checks!S:U,3,0),0)="A","Entry with System fund Dept","")),"")</f>
        <v/>
      </c>
      <c r="X2930" t="s">
        <v>13105</v>
      </c>
      <c r="Y2930" t="s">
        <v>386</v>
      </c>
      <c r="Z2930" t="s">
        <v>13106</v>
      </c>
      <c r="AA2930" t="s">
        <v>391</v>
      </c>
      <c r="AB2930" t="s">
        <v>125</v>
      </c>
      <c r="AC2930" s="150" t="str">
        <f>IFERROR(IF(JRF!C2943="","",IF(AND(VLOOKUP(JRF!C2943,X:AA,4,0)=JRF!B2943,VLOOKUP(JRF!C2943,X:Y,2,0)="A"),"","Inactive Dept Combo Error")),"Inactive Dept Combo Error")</f>
        <v/>
      </c>
      <c r="AD2930" t="str">
        <f>IFERROR(IF('Journal Template'!D3342="","",IF(AND(VLOOKUP('Journal Template'!D3342,X:AA,4,0)='Journal Template'!A3342,VLOOKUP('Journal Template'!D3342,X:Y,2,0)="A"),"","Inactive Dept Combo Error")),"")</f>
        <v/>
      </c>
      <c r="AK2930" s="150" t="str">
        <f>IF(JRF!B2943="","",IF(JRF!B2943=IFERROR(VLOOKUP(JRF!B2943,Checks!AI:AI,1,0),0),"Entry in Branch/Satellite BU's",""))</f>
        <v/>
      </c>
      <c r="AL2930" t="str">
        <f>IFERROR(IF('Journal Template'!A3342="","",IF('Journal Template'!A3342=IFERROR(VLOOKUP('Journal Template'!A3342,Checks!AI:AI,1,0),0),"Entry in Branch/Satellite BU's","")),"")</f>
        <v/>
      </c>
      <c r="AO2930" s="171"/>
      <c r="AP2930" s="171"/>
      <c r="AQ2930" s="171"/>
      <c r="AR2930" s="171"/>
      <c r="CI2930" t="str">
        <f>IF(JRF!F2943&gt;0,"",IF(JRF!B2943="","",IF(LEFT(JRF!B2943,1)=IFERROR(VLOOKUP(LEFT(JRF!B2943,1),$CF$2:$CF$5,1,0),0),"Product Code Required",IF(JRF!C2943="","",IF(JRF!C2943=IFERROR(VLOOKUP(JRF!C2943,$CH:$CH,1,0),0),"Product Code Required","NA")))))</f>
        <v/>
      </c>
      <c r="CJ2930" t="str">
        <f>IF(JRF!AV2943&gt;0,"",IF(JRF!Q2943="","",IF(LEFT(JRF!Q2943,1)=IFERROR(VLOOKUP(LEFT(JRF!Q2943,1),$CF$2:$CF$5,1,0),0),"Product Code Required",IF(JRF!V2943="","",IF(JRF!V2943=IFERROR(VLOOKUP(JRF!V2943,$CH:$CH,1,0),0),"Product Code Required","NA")))))</f>
        <v/>
      </c>
      <c r="CK2930" t="str">
        <f>IFERROR(IF(LEN('Journal Template'!F2941)&gt;0,"",IF('Journal Template'!A2941="","",IF(LEFT('Journal Template'!A2941,1)=IFERROR(VLOOKUP(LEFT('Journal Template'!A2941,1),Checks!$CF$2:$CF$5,1,0),0),"Product Code Required",IF('Journal Template'!D2941="","",IF('Journal Template'!D2941=IFERROR(VLOOKUP('Journal Template'!D2941,Checks!$CH:$CH,1,0),0),"Product Code Required","NA"))))),"")</f>
        <v/>
      </c>
    </row>
    <row r="2931" spans="14:89">
      <c r="N2931" t="s">
        <v>13107</v>
      </c>
      <c r="O2931" t="s">
        <v>13108</v>
      </c>
      <c r="P2931" t="s">
        <v>386</v>
      </c>
      <c r="Q2931" s="150" t="str">
        <f>IF(JRF!D2944="","",IF(IFERROR(VLOOKUP(JRF!D2944,Checks!N:P,3,0),0)="A","","Inactive account in Use"))</f>
        <v/>
      </c>
      <c r="R2931" t="str">
        <f>IFERROR(IF('Journal Template'!C3343="","",IF(IFERROR(VLOOKUP('Journal Template'!C3343,Checks!N:P,3,0),0)="A","","Inactive account in Use")),"")</f>
        <v/>
      </c>
      <c r="V2931" s="150" t="str">
        <f>IF(JRF!C2944="","",IF(IFERROR(VLOOKUP(JRF!C2944,Checks!S:U,3,0),0)="A","Entry with System fund Dept",""))</f>
        <v/>
      </c>
      <c r="W2931" t="str">
        <f>IFERROR(IF('Journal Template'!D3343="","",IF(IFERROR(VLOOKUP('Journal Template'!D3343,Checks!S:U,3,0),0)="A","Entry with System fund Dept","")),"")</f>
        <v/>
      </c>
      <c r="X2931" t="s">
        <v>13109</v>
      </c>
      <c r="Y2931" t="s">
        <v>386</v>
      </c>
      <c r="Z2931" t="s">
        <v>13110</v>
      </c>
      <c r="AA2931" t="s">
        <v>391</v>
      </c>
      <c r="AB2931" t="s">
        <v>125</v>
      </c>
      <c r="AC2931" s="150" t="str">
        <f>IFERROR(IF(JRF!C2944="","",IF(AND(VLOOKUP(JRF!C2944,X:AA,4,0)=JRF!B2944,VLOOKUP(JRF!C2944,X:Y,2,0)="A"),"","Inactive Dept Combo Error")),"Inactive Dept Combo Error")</f>
        <v/>
      </c>
      <c r="AD2931" t="str">
        <f>IFERROR(IF('Journal Template'!D3343="","",IF(AND(VLOOKUP('Journal Template'!D3343,X:AA,4,0)='Journal Template'!A3343,VLOOKUP('Journal Template'!D3343,X:Y,2,0)="A"),"","Inactive Dept Combo Error")),"")</f>
        <v/>
      </c>
      <c r="AK2931" s="150" t="str">
        <f>IF(JRF!B2944="","",IF(JRF!B2944=IFERROR(VLOOKUP(JRF!B2944,Checks!AI:AI,1,0),0),"Entry in Branch/Satellite BU's",""))</f>
        <v/>
      </c>
      <c r="AL2931" t="str">
        <f>IFERROR(IF('Journal Template'!A3343="","",IF('Journal Template'!A3343=IFERROR(VLOOKUP('Journal Template'!A3343,Checks!AI:AI,1,0),0),"Entry in Branch/Satellite BU's","")),"")</f>
        <v/>
      </c>
      <c r="AO2931" s="171"/>
      <c r="AP2931" s="171"/>
      <c r="AQ2931" s="171"/>
      <c r="AR2931" s="171"/>
      <c r="CI2931" t="str">
        <f>IF(JRF!F2944&gt;0,"",IF(JRF!B2944="","",IF(LEFT(JRF!B2944,1)=IFERROR(VLOOKUP(LEFT(JRF!B2944,1),$CF$2:$CF$5,1,0),0),"Product Code Required",IF(JRF!C2944="","",IF(JRF!C2944=IFERROR(VLOOKUP(JRF!C2944,$CH:$CH,1,0),0),"Product Code Required","NA")))))</f>
        <v/>
      </c>
      <c r="CJ2931" t="str">
        <f>IF(JRF!AV2944&gt;0,"",IF(JRF!Q2944="","",IF(LEFT(JRF!Q2944,1)=IFERROR(VLOOKUP(LEFT(JRF!Q2944,1),$CF$2:$CF$5,1,0),0),"Product Code Required",IF(JRF!V2944="","",IF(JRF!V2944=IFERROR(VLOOKUP(JRF!V2944,$CH:$CH,1,0),0),"Product Code Required","NA")))))</f>
        <v/>
      </c>
      <c r="CK2931" t="str">
        <f>IFERROR(IF(LEN('Journal Template'!F2942)&gt;0,"",IF('Journal Template'!A2942="","",IF(LEFT('Journal Template'!A2942,1)=IFERROR(VLOOKUP(LEFT('Journal Template'!A2942,1),Checks!$CF$2:$CF$5,1,0),0),"Product Code Required",IF('Journal Template'!D2942="","",IF('Journal Template'!D2942=IFERROR(VLOOKUP('Journal Template'!D2942,Checks!$CH:$CH,1,0),0),"Product Code Required","NA"))))),"")</f>
        <v/>
      </c>
    </row>
    <row r="2932" spans="14:89">
      <c r="N2932" t="s">
        <v>13111</v>
      </c>
      <c r="O2932" t="s">
        <v>13112</v>
      </c>
      <c r="P2932" t="s">
        <v>386</v>
      </c>
      <c r="Q2932" s="150" t="str">
        <f>IF(JRF!D2945="","",IF(IFERROR(VLOOKUP(JRF!D2945,Checks!N:P,3,0),0)="A","","Inactive account in Use"))</f>
        <v/>
      </c>
      <c r="R2932" t="str">
        <f>IFERROR(IF('Journal Template'!C3344="","",IF(IFERROR(VLOOKUP('Journal Template'!C3344,Checks!N:P,3,0),0)="A","","Inactive account in Use")),"")</f>
        <v/>
      </c>
      <c r="V2932" s="150" t="str">
        <f>IF(JRF!C2945="","",IF(IFERROR(VLOOKUP(JRF!C2945,Checks!S:U,3,0),0)="A","Entry with System fund Dept",""))</f>
        <v/>
      </c>
      <c r="W2932" t="str">
        <f>IFERROR(IF('Journal Template'!D3344="","",IF(IFERROR(VLOOKUP('Journal Template'!D3344,Checks!S:U,3,0),0)="A","Entry with System fund Dept","")),"")</f>
        <v/>
      </c>
      <c r="X2932" t="s">
        <v>13113</v>
      </c>
      <c r="Y2932" t="s">
        <v>386</v>
      </c>
      <c r="Z2932" t="s">
        <v>13068</v>
      </c>
      <c r="AA2932" t="s">
        <v>391</v>
      </c>
      <c r="AB2932" t="s">
        <v>125</v>
      </c>
      <c r="AC2932" s="150" t="str">
        <f>IFERROR(IF(JRF!C2945="","",IF(AND(VLOOKUP(JRF!C2945,X:AA,4,0)=JRF!B2945,VLOOKUP(JRF!C2945,X:Y,2,0)="A"),"","Inactive Dept Combo Error")),"Inactive Dept Combo Error")</f>
        <v/>
      </c>
      <c r="AD2932" t="str">
        <f>IFERROR(IF('Journal Template'!D3344="","",IF(AND(VLOOKUP('Journal Template'!D3344,X:AA,4,0)='Journal Template'!A3344,VLOOKUP('Journal Template'!D3344,X:Y,2,0)="A"),"","Inactive Dept Combo Error")),"")</f>
        <v/>
      </c>
      <c r="AK2932" s="150" t="str">
        <f>IF(JRF!B2945="","",IF(JRF!B2945=IFERROR(VLOOKUP(JRF!B2945,Checks!AI:AI,1,0),0),"Entry in Branch/Satellite BU's",""))</f>
        <v/>
      </c>
      <c r="AL2932" t="str">
        <f>IFERROR(IF('Journal Template'!A3344="","",IF('Journal Template'!A3344=IFERROR(VLOOKUP('Journal Template'!A3344,Checks!AI:AI,1,0),0),"Entry in Branch/Satellite BU's","")),"")</f>
        <v/>
      </c>
      <c r="AO2932" s="171"/>
      <c r="AP2932" s="171"/>
      <c r="AQ2932" s="171"/>
      <c r="AR2932" s="171"/>
      <c r="CI2932" t="str">
        <f>IF(JRF!F2945&gt;0,"",IF(JRF!B2945="","",IF(LEFT(JRF!B2945,1)=IFERROR(VLOOKUP(LEFT(JRF!B2945,1),$CF$2:$CF$5,1,0),0),"Product Code Required",IF(JRF!C2945="","",IF(JRF!C2945=IFERROR(VLOOKUP(JRF!C2945,$CH:$CH,1,0),0),"Product Code Required","NA")))))</f>
        <v/>
      </c>
      <c r="CJ2932" t="str">
        <f>IF(JRF!AV2945&gt;0,"",IF(JRF!Q2945="","",IF(LEFT(JRF!Q2945,1)=IFERROR(VLOOKUP(LEFT(JRF!Q2945,1),$CF$2:$CF$5,1,0),0),"Product Code Required",IF(JRF!V2945="","",IF(JRF!V2945=IFERROR(VLOOKUP(JRF!V2945,$CH:$CH,1,0),0),"Product Code Required","NA")))))</f>
        <v/>
      </c>
      <c r="CK2932" t="str">
        <f>IFERROR(IF(LEN('Journal Template'!F2943)&gt;0,"",IF('Journal Template'!A2943="","",IF(LEFT('Journal Template'!A2943,1)=IFERROR(VLOOKUP(LEFT('Journal Template'!A2943,1),Checks!$CF$2:$CF$5,1,0),0),"Product Code Required",IF('Journal Template'!D2943="","",IF('Journal Template'!D2943=IFERROR(VLOOKUP('Journal Template'!D2943,Checks!$CH:$CH,1,0),0),"Product Code Required","NA"))))),"")</f>
        <v/>
      </c>
    </row>
    <row r="2933" spans="14:89">
      <c r="N2933" t="s">
        <v>13114</v>
      </c>
      <c r="O2933" t="s">
        <v>13115</v>
      </c>
      <c r="P2933" t="s">
        <v>386</v>
      </c>
      <c r="Q2933" s="150" t="str">
        <f>IF(JRF!D2946="","",IF(IFERROR(VLOOKUP(JRF!D2946,Checks!N:P,3,0),0)="A","","Inactive account in Use"))</f>
        <v/>
      </c>
      <c r="R2933" t="str">
        <f>IFERROR(IF('Journal Template'!C3345="","",IF(IFERROR(VLOOKUP('Journal Template'!C3345,Checks!N:P,3,0),0)="A","","Inactive account in Use")),"")</f>
        <v/>
      </c>
      <c r="V2933" s="150" t="str">
        <f>IF(JRF!C2946="","",IF(IFERROR(VLOOKUP(JRF!C2946,Checks!S:U,3,0),0)="A","Entry with System fund Dept",""))</f>
        <v/>
      </c>
      <c r="W2933" t="str">
        <f>IFERROR(IF('Journal Template'!D3345="","",IF(IFERROR(VLOOKUP('Journal Template'!D3345,Checks!S:U,3,0),0)="A","Entry with System fund Dept","")),"")</f>
        <v/>
      </c>
      <c r="X2933" t="s">
        <v>7058</v>
      </c>
      <c r="Y2933" t="s">
        <v>386</v>
      </c>
      <c r="Z2933" t="s">
        <v>13116</v>
      </c>
      <c r="AA2933" t="s">
        <v>391</v>
      </c>
      <c r="AB2933" t="s">
        <v>125</v>
      </c>
      <c r="AC2933" s="150" t="str">
        <f>IFERROR(IF(JRF!C2946="","",IF(AND(VLOOKUP(JRF!C2946,X:AA,4,0)=JRF!B2946,VLOOKUP(JRF!C2946,X:Y,2,0)="A"),"","Inactive Dept Combo Error")),"Inactive Dept Combo Error")</f>
        <v/>
      </c>
      <c r="AD2933" t="str">
        <f>IFERROR(IF('Journal Template'!D3345="","",IF(AND(VLOOKUP('Journal Template'!D3345,X:AA,4,0)='Journal Template'!A3345,VLOOKUP('Journal Template'!D3345,X:Y,2,0)="A"),"","Inactive Dept Combo Error")),"")</f>
        <v/>
      </c>
      <c r="AK2933" s="150" t="str">
        <f>IF(JRF!B2946="","",IF(JRF!B2946=IFERROR(VLOOKUP(JRF!B2946,Checks!AI:AI,1,0),0),"Entry in Branch/Satellite BU's",""))</f>
        <v/>
      </c>
      <c r="AL2933" t="str">
        <f>IFERROR(IF('Journal Template'!A3345="","",IF('Journal Template'!A3345=IFERROR(VLOOKUP('Journal Template'!A3345,Checks!AI:AI,1,0),0),"Entry in Branch/Satellite BU's","")),"")</f>
        <v/>
      </c>
      <c r="AO2933" s="171"/>
      <c r="AP2933" s="171"/>
      <c r="AQ2933" s="171"/>
      <c r="AR2933" s="171"/>
      <c r="CI2933" t="str">
        <f>IF(JRF!F2946&gt;0,"",IF(JRF!B2946="","",IF(LEFT(JRF!B2946,1)=IFERROR(VLOOKUP(LEFT(JRF!B2946,1),$CF$2:$CF$5,1,0),0),"Product Code Required",IF(JRF!C2946="","",IF(JRF!C2946=IFERROR(VLOOKUP(JRF!C2946,$CH:$CH,1,0),0),"Product Code Required","NA")))))</f>
        <v/>
      </c>
      <c r="CJ2933" t="str">
        <f>IF(JRF!AV2946&gt;0,"",IF(JRF!Q2946="","",IF(LEFT(JRF!Q2946,1)=IFERROR(VLOOKUP(LEFT(JRF!Q2946,1),$CF$2:$CF$5,1,0),0),"Product Code Required",IF(JRF!V2946="","",IF(JRF!V2946=IFERROR(VLOOKUP(JRF!V2946,$CH:$CH,1,0),0),"Product Code Required","NA")))))</f>
        <v/>
      </c>
      <c r="CK2933" t="str">
        <f>IFERROR(IF(LEN('Journal Template'!F2944)&gt;0,"",IF('Journal Template'!A2944="","",IF(LEFT('Journal Template'!A2944,1)=IFERROR(VLOOKUP(LEFT('Journal Template'!A2944,1),Checks!$CF$2:$CF$5,1,0),0),"Product Code Required",IF('Journal Template'!D2944="","",IF('Journal Template'!D2944=IFERROR(VLOOKUP('Journal Template'!D2944,Checks!$CH:$CH,1,0),0),"Product Code Required","NA"))))),"")</f>
        <v/>
      </c>
    </row>
    <row r="2934" spans="14:89">
      <c r="N2934" t="s">
        <v>13117</v>
      </c>
      <c r="O2934" t="s">
        <v>13118</v>
      </c>
      <c r="P2934" t="s">
        <v>386</v>
      </c>
      <c r="Q2934" s="150" t="str">
        <f>IF(JRF!D2947="","",IF(IFERROR(VLOOKUP(JRF!D2947,Checks!N:P,3,0),0)="A","","Inactive account in Use"))</f>
        <v/>
      </c>
      <c r="R2934" t="str">
        <f>IFERROR(IF('Journal Template'!C3346="","",IF(IFERROR(VLOOKUP('Journal Template'!C3346,Checks!N:P,3,0),0)="A","","Inactive account in Use")),"")</f>
        <v/>
      </c>
      <c r="V2934" s="150" t="str">
        <f>IF(JRF!C2947="","",IF(IFERROR(VLOOKUP(JRF!C2947,Checks!S:U,3,0),0)="A","Entry with System fund Dept",""))</f>
        <v/>
      </c>
      <c r="W2934" t="str">
        <f>IFERROR(IF('Journal Template'!D3346="","",IF(IFERROR(VLOOKUP('Journal Template'!D3346,Checks!S:U,3,0),0)="A","Entry with System fund Dept","")),"")</f>
        <v/>
      </c>
      <c r="X2934" t="s">
        <v>13119</v>
      </c>
      <c r="Y2934" t="s">
        <v>389</v>
      </c>
      <c r="Z2934" t="s">
        <v>13120</v>
      </c>
      <c r="AA2934" t="s">
        <v>391</v>
      </c>
      <c r="AB2934" t="s">
        <v>125</v>
      </c>
      <c r="AC2934" s="150" t="str">
        <f>IFERROR(IF(JRF!C2947="","",IF(AND(VLOOKUP(JRF!C2947,X:AA,4,0)=JRF!B2947,VLOOKUP(JRF!C2947,X:Y,2,0)="A"),"","Inactive Dept Combo Error")),"Inactive Dept Combo Error")</f>
        <v/>
      </c>
      <c r="AD2934" t="str">
        <f>IFERROR(IF('Journal Template'!D3346="","",IF(AND(VLOOKUP('Journal Template'!D3346,X:AA,4,0)='Journal Template'!A3346,VLOOKUP('Journal Template'!D3346,X:Y,2,0)="A"),"","Inactive Dept Combo Error")),"")</f>
        <v/>
      </c>
      <c r="AK2934" s="150" t="str">
        <f>IF(JRF!B2947="","",IF(JRF!B2947=IFERROR(VLOOKUP(JRF!B2947,Checks!AI:AI,1,0),0),"Entry in Branch/Satellite BU's",""))</f>
        <v/>
      </c>
      <c r="AL2934" t="str">
        <f>IFERROR(IF('Journal Template'!A3346="","",IF('Journal Template'!A3346=IFERROR(VLOOKUP('Journal Template'!A3346,Checks!AI:AI,1,0),0),"Entry in Branch/Satellite BU's","")),"")</f>
        <v/>
      </c>
      <c r="AO2934" s="171"/>
      <c r="AP2934" s="171"/>
      <c r="AQ2934" s="171"/>
      <c r="AR2934" s="171"/>
      <c r="CI2934" t="str">
        <f>IF(JRF!F2947&gt;0,"",IF(JRF!B2947="","",IF(LEFT(JRF!B2947,1)=IFERROR(VLOOKUP(LEFT(JRF!B2947,1),$CF$2:$CF$5,1,0),0),"Product Code Required",IF(JRF!C2947="","",IF(JRF!C2947=IFERROR(VLOOKUP(JRF!C2947,$CH:$CH,1,0),0),"Product Code Required","NA")))))</f>
        <v/>
      </c>
      <c r="CJ2934" t="str">
        <f>IF(JRF!AV2947&gt;0,"",IF(JRF!Q2947="","",IF(LEFT(JRF!Q2947,1)=IFERROR(VLOOKUP(LEFT(JRF!Q2947,1),$CF$2:$CF$5,1,0),0),"Product Code Required",IF(JRF!V2947="","",IF(JRF!V2947=IFERROR(VLOOKUP(JRF!V2947,$CH:$CH,1,0),0),"Product Code Required","NA")))))</f>
        <v/>
      </c>
      <c r="CK2934" t="str">
        <f>IFERROR(IF(LEN('Journal Template'!F2945)&gt;0,"",IF('Journal Template'!A2945="","",IF(LEFT('Journal Template'!A2945,1)=IFERROR(VLOOKUP(LEFT('Journal Template'!A2945,1),Checks!$CF$2:$CF$5,1,0),0),"Product Code Required",IF('Journal Template'!D2945="","",IF('Journal Template'!D2945=IFERROR(VLOOKUP('Journal Template'!D2945,Checks!$CH:$CH,1,0),0),"Product Code Required","NA"))))),"")</f>
        <v/>
      </c>
    </row>
    <row r="2935" spans="14:89">
      <c r="N2935" t="s">
        <v>13121</v>
      </c>
      <c r="O2935" t="s">
        <v>13122</v>
      </c>
      <c r="P2935" t="s">
        <v>386</v>
      </c>
      <c r="Q2935" s="150" t="str">
        <f>IF(JRF!D2948="","",IF(IFERROR(VLOOKUP(JRF!D2948,Checks!N:P,3,0),0)="A","","Inactive account in Use"))</f>
        <v/>
      </c>
      <c r="R2935" t="str">
        <f>IFERROR(IF('Journal Template'!C3347="","",IF(IFERROR(VLOOKUP('Journal Template'!C3347,Checks!N:P,3,0),0)="A","","Inactive account in Use")),"")</f>
        <v/>
      </c>
      <c r="V2935" s="150" t="str">
        <f>IF(JRF!C2948="","",IF(IFERROR(VLOOKUP(JRF!C2948,Checks!S:U,3,0),0)="A","Entry with System fund Dept",""))</f>
        <v/>
      </c>
      <c r="W2935" t="str">
        <f>IFERROR(IF('Journal Template'!D3347="","",IF(IFERROR(VLOOKUP('Journal Template'!D3347,Checks!S:U,3,0),0)="A","Entry with System fund Dept","")),"")</f>
        <v/>
      </c>
      <c r="X2935" t="s">
        <v>1970</v>
      </c>
      <c r="Y2935" t="s">
        <v>386</v>
      </c>
      <c r="Z2935" t="s">
        <v>13123</v>
      </c>
      <c r="AA2935" t="s">
        <v>391</v>
      </c>
      <c r="AB2935" t="s">
        <v>125</v>
      </c>
      <c r="AC2935" s="150" t="str">
        <f>IFERROR(IF(JRF!C2948="","",IF(AND(VLOOKUP(JRF!C2948,X:AA,4,0)=JRF!B2948,VLOOKUP(JRF!C2948,X:Y,2,0)="A"),"","Inactive Dept Combo Error")),"Inactive Dept Combo Error")</f>
        <v/>
      </c>
      <c r="AD2935" t="str">
        <f>IFERROR(IF('Journal Template'!D3347="","",IF(AND(VLOOKUP('Journal Template'!D3347,X:AA,4,0)='Journal Template'!A3347,VLOOKUP('Journal Template'!D3347,X:Y,2,0)="A"),"","Inactive Dept Combo Error")),"")</f>
        <v/>
      </c>
      <c r="AK2935" s="150" t="str">
        <f>IF(JRF!B2948="","",IF(JRF!B2948=IFERROR(VLOOKUP(JRF!B2948,Checks!AI:AI,1,0),0),"Entry in Branch/Satellite BU's",""))</f>
        <v/>
      </c>
      <c r="AL2935" t="str">
        <f>IFERROR(IF('Journal Template'!A3347="","",IF('Journal Template'!A3347=IFERROR(VLOOKUP('Journal Template'!A3347,Checks!AI:AI,1,0),0),"Entry in Branch/Satellite BU's","")),"")</f>
        <v/>
      </c>
      <c r="AO2935" s="171"/>
      <c r="AP2935" s="171"/>
      <c r="AQ2935" s="171"/>
      <c r="AR2935" s="171"/>
      <c r="CI2935" t="str">
        <f>IF(JRF!F2948&gt;0,"",IF(JRF!B2948="","",IF(LEFT(JRF!B2948,1)=IFERROR(VLOOKUP(LEFT(JRF!B2948,1),$CF$2:$CF$5,1,0),0),"Product Code Required",IF(JRF!C2948="","",IF(JRF!C2948=IFERROR(VLOOKUP(JRF!C2948,$CH:$CH,1,0),0),"Product Code Required","NA")))))</f>
        <v/>
      </c>
      <c r="CJ2935" t="str">
        <f>IF(JRF!AV2948&gt;0,"",IF(JRF!Q2948="","",IF(LEFT(JRF!Q2948,1)=IFERROR(VLOOKUP(LEFT(JRF!Q2948,1),$CF$2:$CF$5,1,0),0),"Product Code Required",IF(JRF!V2948="","",IF(JRF!V2948=IFERROR(VLOOKUP(JRF!V2948,$CH:$CH,1,0),0),"Product Code Required","NA")))))</f>
        <v/>
      </c>
      <c r="CK2935" t="str">
        <f>IFERROR(IF(LEN('Journal Template'!F2946)&gt;0,"",IF('Journal Template'!A2946="","",IF(LEFT('Journal Template'!A2946,1)=IFERROR(VLOOKUP(LEFT('Journal Template'!A2946,1),Checks!$CF$2:$CF$5,1,0),0),"Product Code Required",IF('Journal Template'!D2946="","",IF('Journal Template'!D2946=IFERROR(VLOOKUP('Journal Template'!D2946,Checks!$CH:$CH,1,0),0),"Product Code Required","NA"))))),"")</f>
        <v/>
      </c>
    </row>
    <row r="2936" spans="14:89">
      <c r="N2936" t="s">
        <v>13124</v>
      </c>
      <c r="O2936" t="s">
        <v>13125</v>
      </c>
      <c r="P2936" t="s">
        <v>386</v>
      </c>
      <c r="Q2936" s="150" t="str">
        <f>IF(JRF!D2949="","",IF(IFERROR(VLOOKUP(JRF!D2949,Checks!N:P,3,0),0)="A","","Inactive account in Use"))</f>
        <v/>
      </c>
      <c r="R2936" t="str">
        <f>IFERROR(IF('Journal Template'!C3348="","",IF(IFERROR(VLOOKUP('Journal Template'!C3348,Checks!N:P,3,0),0)="A","","Inactive account in Use")),"")</f>
        <v/>
      </c>
      <c r="V2936" s="150" t="str">
        <f>IF(JRF!C2949="","",IF(IFERROR(VLOOKUP(JRF!C2949,Checks!S:U,3,0),0)="A","Entry with System fund Dept",""))</f>
        <v/>
      </c>
      <c r="W2936" t="str">
        <f>IFERROR(IF('Journal Template'!D3348="","",IF(IFERROR(VLOOKUP('Journal Template'!D3348,Checks!S:U,3,0),0)="A","Entry with System fund Dept","")),"")</f>
        <v/>
      </c>
      <c r="X2936" t="s">
        <v>13126</v>
      </c>
      <c r="Y2936" t="s">
        <v>389</v>
      </c>
      <c r="Z2936" t="s">
        <v>13127</v>
      </c>
      <c r="AA2936" t="s">
        <v>391</v>
      </c>
      <c r="AB2936" t="s">
        <v>125</v>
      </c>
      <c r="AC2936" s="150" t="str">
        <f>IFERROR(IF(JRF!C2949="","",IF(AND(VLOOKUP(JRF!C2949,X:AA,4,0)=JRF!B2949,VLOOKUP(JRF!C2949,X:Y,2,0)="A"),"","Inactive Dept Combo Error")),"Inactive Dept Combo Error")</f>
        <v/>
      </c>
      <c r="AD2936" t="str">
        <f>IFERROR(IF('Journal Template'!D3348="","",IF(AND(VLOOKUP('Journal Template'!D3348,X:AA,4,0)='Journal Template'!A3348,VLOOKUP('Journal Template'!D3348,X:Y,2,0)="A"),"","Inactive Dept Combo Error")),"")</f>
        <v/>
      </c>
      <c r="AK2936" s="150" t="str">
        <f>IF(JRF!B2949="","",IF(JRF!B2949=IFERROR(VLOOKUP(JRF!B2949,Checks!AI:AI,1,0),0),"Entry in Branch/Satellite BU's",""))</f>
        <v/>
      </c>
      <c r="AL2936" t="str">
        <f>IFERROR(IF('Journal Template'!A3348="","",IF('Journal Template'!A3348=IFERROR(VLOOKUP('Journal Template'!A3348,Checks!AI:AI,1,0),0),"Entry in Branch/Satellite BU's","")),"")</f>
        <v/>
      </c>
      <c r="AO2936" s="171"/>
      <c r="AP2936" s="171"/>
      <c r="AQ2936" s="171"/>
      <c r="AR2936" s="171"/>
      <c r="CI2936" t="str">
        <f>IF(JRF!F2949&gt;0,"",IF(JRF!B2949="","",IF(LEFT(JRF!B2949,1)=IFERROR(VLOOKUP(LEFT(JRF!B2949,1),$CF$2:$CF$5,1,0),0),"Product Code Required",IF(JRF!C2949="","",IF(JRF!C2949=IFERROR(VLOOKUP(JRF!C2949,$CH:$CH,1,0),0),"Product Code Required","NA")))))</f>
        <v/>
      </c>
      <c r="CJ2936" t="str">
        <f>IF(JRF!AV2949&gt;0,"",IF(JRF!Q2949="","",IF(LEFT(JRF!Q2949,1)=IFERROR(VLOOKUP(LEFT(JRF!Q2949,1),$CF$2:$CF$5,1,0),0),"Product Code Required",IF(JRF!V2949="","",IF(JRF!V2949=IFERROR(VLOOKUP(JRF!V2949,$CH:$CH,1,0),0),"Product Code Required","NA")))))</f>
        <v/>
      </c>
      <c r="CK2936" t="str">
        <f>IFERROR(IF(LEN('Journal Template'!F2947)&gt;0,"",IF('Journal Template'!A2947="","",IF(LEFT('Journal Template'!A2947,1)=IFERROR(VLOOKUP(LEFT('Journal Template'!A2947,1),Checks!$CF$2:$CF$5,1,0),0),"Product Code Required",IF('Journal Template'!D2947="","",IF('Journal Template'!D2947=IFERROR(VLOOKUP('Journal Template'!D2947,Checks!$CH:$CH,1,0),0),"Product Code Required","NA"))))),"")</f>
        <v/>
      </c>
    </row>
    <row r="2937" spans="14:89">
      <c r="N2937" t="s">
        <v>13128</v>
      </c>
      <c r="O2937" t="s">
        <v>13129</v>
      </c>
      <c r="P2937" t="s">
        <v>386</v>
      </c>
      <c r="Q2937" s="150" t="str">
        <f>IF(JRF!D2950="","",IF(IFERROR(VLOOKUP(JRF!D2950,Checks!N:P,3,0),0)="A","","Inactive account in Use"))</f>
        <v/>
      </c>
      <c r="R2937" t="str">
        <f>IFERROR(IF('Journal Template'!C3349="","",IF(IFERROR(VLOOKUP('Journal Template'!C3349,Checks!N:P,3,0),0)="A","","Inactive account in Use")),"")</f>
        <v/>
      </c>
      <c r="V2937" s="150" t="str">
        <f>IF(JRF!C2950="","",IF(IFERROR(VLOOKUP(JRF!C2950,Checks!S:U,3,0),0)="A","Entry with System fund Dept",""))</f>
        <v/>
      </c>
      <c r="W2937" t="str">
        <f>IFERROR(IF('Journal Template'!D3349="","",IF(IFERROR(VLOOKUP('Journal Template'!D3349,Checks!S:U,3,0),0)="A","Entry with System fund Dept","")),"")</f>
        <v/>
      </c>
      <c r="X2937" t="s">
        <v>1973</v>
      </c>
      <c r="Y2937" t="s">
        <v>386</v>
      </c>
      <c r="Z2937" t="s">
        <v>13130</v>
      </c>
      <c r="AA2937" t="s">
        <v>391</v>
      </c>
      <c r="AB2937" t="s">
        <v>125</v>
      </c>
      <c r="AC2937" s="150" t="str">
        <f>IFERROR(IF(JRF!C2950="","",IF(AND(VLOOKUP(JRF!C2950,X:AA,4,0)=JRF!B2950,VLOOKUP(JRF!C2950,X:Y,2,0)="A"),"","Inactive Dept Combo Error")),"Inactive Dept Combo Error")</f>
        <v/>
      </c>
      <c r="AD2937" t="str">
        <f>IFERROR(IF('Journal Template'!D3349="","",IF(AND(VLOOKUP('Journal Template'!D3349,X:AA,4,0)='Journal Template'!A3349,VLOOKUP('Journal Template'!D3349,X:Y,2,0)="A"),"","Inactive Dept Combo Error")),"")</f>
        <v/>
      </c>
      <c r="AK2937" s="150" t="str">
        <f>IF(JRF!B2950="","",IF(JRF!B2950=IFERROR(VLOOKUP(JRF!B2950,Checks!AI:AI,1,0),0),"Entry in Branch/Satellite BU's",""))</f>
        <v/>
      </c>
      <c r="AL2937" t="str">
        <f>IFERROR(IF('Journal Template'!A3349="","",IF('Journal Template'!A3349=IFERROR(VLOOKUP('Journal Template'!A3349,Checks!AI:AI,1,0),0),"Entry in Branch/Satellite BU's","")),"")</f>
        <v/>
      </c>
      <c r="AO2937" s="171"/>
      <c r="AP2937" s="171"/>
      <c r="AQ2937" s="171"/>
      <c r="AR2937" s="171"/>
      <c r="CI2937" t="str">
        <f>IF(JRF!F2950&gt;0,"",IF(JRF!B2950="","",IF(LEFT(JRF!B2950,1)=IFERROR(VLOOKUP(LEFT(JRF!B2950,1),$CF$2:$CF$5,1,0),0),"Product Code Required",IF(JRF!C2950="","",IF(JRF!C2950=IFERROR(VLOOKUP(JRF!C2950,$CH:$CH,1,0),0),"Product Code Required","NA")))))</f>
        <v/>
      </c>
      <c r="CJ2937" t="str">
        <f>IF(JRF!AV2950&gt;0,"",IF(JRF!Q2950="","",IF(LEFT(JRF!Q2950,1)=IFERROR(VLOOKUP(LEFT(JRF!Q2950,1),$CF$2:$CF$5,1,0),0),"Product Code Required",IF(JRF!V2950="","",IF(JRF!V2950=IFERROR(VLOOKUP(JRF!V2950,$CH:$CH,1,0),0),"Product Code Required","NA")))))</f>
        <v/>
      </c>
      <c r="CK2937" t="str">
        <f>IFERROR(IF(LEN('Journal Template'!F2948)&gt;0,"",IF('Journal Template'!A2948="","",IF(LEFT('Journal Template'!A2948,1)=IFERROR(VLOOKUP(LEFT('Journal Template'!A2948,1),Checks!$CF$2:$CF$5,1,0),0),"Product Code Required",IF('Journal Template'!D2948="","",IF('Journal Template'!D2948=IFERROR(VLOOKUP('Journal Template'!D2948,Checks!$CH:$CH,1,0),0),"Product Code Required","NA"))))),"")</f>
        <v/>
      </c>
    </row>
    <row r="2938" spans="14:89">
      <c r="N2938" t="s">
        <v>13131</v>
      </c>
      <c r="O2938" t="s">
        <v>13132</v>
      </c>
      <c r="P2938" t="s">
        <v>386</v>
      </c>
      <c r="Q2938" s="150" t="str">
        <f>IF(JRF!D2951="","",IF(IFERROR(VLOOKUP(JRF!D2951,Checks!N:P,3,0),0)="A","","Inactive account in Use"))</f>
        <v/>
      </c>
      <c r="R2938" t="str">
        <f>IFERROR(IF('Journal Template'!C3350="","",IF(IFERROR(VLOOKUP('Journal Template'!C3350,Checks!N:P,3,0),0)="A","","Inactive account in Use")),"")</f>
        <v/>
      </c>
      <c r="V2938" s="150" t="str">
        <f>IF(JRF!C2951="","",IF(IFERROR(VLOOKUP(JRF!C2951,Checks!S:U,3,0),0)="A","Entry with System fund Dept",""))</f>
        <v/>
      </c>
      <c r="W2938" t="str">
        <f>IFERROR(IF('Journal Template'!D3350="","",IF(IFERROR(VLOOKUP('Journal Template'!D3350,Checks!S:U,3,0),0)="A","Entry with System fund Dept","")),"")</f>
        <v/>
      </c>
      <c r="X2938" t="s">
        <v>5460</v>
      </c>
      <c r="Y2938" t="s">
        <v>386</v>
      </c>
      <c r="Z2938" t="s">
        <v>13133</v>
      </c>
      <c r="AA2938" t="s">
        <v>391</v>
      </c>
      <c r="AB2938" t="s">
        <v>125</v>
      </c>
      <c r="AC2938" s="150" t="str">
        <f>IFERROR(IF(JRF!C2951="","",IF(AND(VLOOKUP(JRF!C2951,X:AA,4,0)=JRF!B2951,VLOOKUP(JRF!C2951,X:Y,2,0)="A"),"","Inactive Dept Combo Error")),"Inactive Dept Combo Error")</f>
        <v/>
      </c>
      <c r="AD2938" t="str">
        <f>IFERROR(IF('Journal Template'!D3350="","",IF(AND(VLOOKUP('Journal Template'!D3350,X:AA,4,0)='Journal Template'!A3350,VLOOKUP('Journal Template'!D3350,X:Y,2,0)="A"),"","Inactive Dept Combo Error")),"")</f>
        <v/>
      </c>
      <c r="AK2938" s="150" t="str">
        <f>IF(JRF!B2951="","",IF(JRF!B2951=IFERROR(VLOOKUP(JRF!B2951,Checks!AI:AI,1,0),0),"Entry in Branch/Satellite BU's",""))</f>
        <v/>
      </c>
      <c r="AL2938" t="str">
        <f>IFERROR(IF('Journal Template'!A3350="","",IF('Journal Template'!A3350=IFERROR(VLOOKUP('Journal Template'!A3350,Checks!AI:AI,1,0),0),"Entry in Branch/Satellite BU's","")),"")</f>
        <v/>
      </c>
      <c r="AO2938" s="171"/>
      <c r="AP2938" s="171"/>
      <c r="AQ2938" s="171"/>
      <c r="AR2938" s="171"/>
      <c r="CI2938" t="str">
        <f>IF(JRF!F2951&gt;0,"",IF(JRF!B2951="","",IF(LEFT(JRF!B2951,1)=IFERROR(VLOOKUP(LEFT(JRF!B2951,1),$CF$2:$CF$5,1,0),0),"Product Code Required",IF(JRF!C2951="","",IF(JRF!C2951=IFERROR(VLOOKUP(JRF!C2951,$CH:$CH,1,0),0),"Product Code Required","NA")))))</f>
        <v/>
      </c>
      <c r="CJ2938" t="str">
        <f>IF(JRF!AV2951&gt;0,"",IF(JRF!Q2951="","",IF(LEFT(JRF!Q2951,1)=IFERROR(VLOOKUP(LEFT(JRF!Q2951,1),$CF$2:$CF$5,1,0),0),"Product Code Required",IF(JRF!V2951="","",IF(JRF!V2951=IFERROR(VLOOKUP(JRF!V2951,$CH:$CH,1,0),0),"Product Code Required","NA")))))</f>
        <v/>
      </c>
      <c r="CK2938" t="str">
        <f>IFERROR(IF(LEN('Journal Template'!F2949)&gt;0,"",IF('Journal Template'!A2949="","",IF(LEFT('Journal Template'!A2949,1)=IFERROR(VLOOKUP(LEFT('Journal Template'!A2949,1),Checks!$CF$2:$CF$5,1,0),0),"Product Code Required",IF('Journal Template'!D2949="","",IF('Journal Template'!D2949=IFERROR(VLOOKUP('Journal Template'!D2949,Checks!$CH:$CH,1,0),0),"Product Code Required","NA"))))),"")</f>
        <v/>
      </c>
    </row>
    <row r="2939" spans="14:89">
      <c r="N2939" t="s">
        <v>13134</v>
      </c>
      <c r="O2939" t="s">
        <v>13135</v>
      </c>
      <c r="P2939" t="s">
        <v>386</v>
      </c>
      <c r="Q2939" s="150" t="str">
        <f>IF(JRF!D2952="","",IF(IFERROR(VLOOKUP(JRF!D2952,Checks!N:P,3,0),0)="A","","Inactive account in Use"))</f>
        <v/>
      </c>
      <c r="R2939" t="str">
        <f>IFERROR(IF('Journal Template'!C3351="","",IF(IFERROR(VLOOKUP('Journal Template'!C3351,Checks!N:P,3,0),0)="A","","Inactive account in Use")),"")</f>
        <v/>
      </c>
      <c r="V2939" s="150" t="str">
        <f>IF(JRF!C2952="","",IF(IFERROR(VLOOKUP(JRF!C2952,Checks!S:U,3,0),0)="A","Entry with System fund Dept",""))</f>
        <v/>
      </c>
      <c r="W2939" t="str">
        <f>IFERROR(IF('Journal Template'!D3351="","",IF(IFERROR(VLOOKUP('Journal Template'!D3351,Checks!S:U,3,0),0)="A","Entry with System fund Dept","")),"")</f>
        <v/>
      </c>
      <c r="X2939" t="s">
        <v>13136</v>
      </c>
      <c r="Y2939" t="s">
        <v>389</v>
      </c>
      <c r="Z2939" t="s">
        <v>13137</v>
      </c>
      <c r="AA2939" t="s">
        <v>391</v>
      </c>
      <c r="AB2939" t="s">
        <v>125</v>
      </c>
      <c r="AC2939" s="150" t="str">
        <f>IFERROR(IF(JRF!C2952="","",IF(AND(VLOOKUP(JRF!C2952,X:AA,4,0)=JRF!B2952,VLOOKUP(JRF!C2952,X:Y,2,0)="A"),"","Inactive Dept Combo Error")),"Inactive Dept Combo Error")</f>
        <v/>
      </c>
      <c r="AD2939" t="str">
        <f>IFERROR(IF('Journal Template'!D3351="","",IF(AND(VLOOKUP('Journal Template'!D3351,X:AA,4,0)='Journal Template'!A3351,VLOOKUP('Journal Template'!D3351,X:Y,2,0)="A"),"","Inactive Dept Combo Error")),"")</f>
        <v/>
      </c>
      <c r="AK2939" s="150" t="str">
        <f>IF(JRF!B2952="","",IF(JRF!B2952=IFERROR(VLOOKUP(JRF!B2952,Checks!AI:AI,1,0),0),"Entry in Branch/Satellite BU's",""))</f>
        <v/>
      </c>
      <c r="AL2939" t="str">
        <f>IFERROR(IF('Journal Template'!A3351="","",IF('Journal Template'!A3351=IFERROR(VLOOKUP('Journal Template'!A3351,Checks!AI:AI,1,0),0),"Entry in Branch/Satellite BU's","")),"")</f>
        <v/>
      </c>
      <c r="AO2939" s="171"/>
      <c r="AP2939" s="171"/>
      <c r="AQ2939" s="171"/>
      <c r="AR2939" s="171"/>
      <c r="CI2939" t="str">
        <f>IF(JRF!F2952&gt;0,"",IF(JRF!B2952="","",IF(LEFT(JRF!B2952,1)=IFERROR(VLOOKUP(LEFT(JRF!B2952,1),$CF$2:$CF$5,1,0),0),"Product Code Required",IF(JRF!C2952="","",IF(JRF!C2952=IFERROR(VLOOKUP(JRF!C2952,$CH:$CH,1,0),0),"Product Code Required","NA")))))</f>
        <v/>
      </c>
      <c r="CJ2939" t="str">
        <f>IF(JRF!AV2952&gt;0,"",IF(JRF!Q2952="","",IF(LEFT(JRF!Q2952,1)=IFERROR(VLOOKUP(LEFT(JRF!Q2952,1),$CF$2:$CF$5,1,0),0),"Product Code Required",IF(JRF!V2952="","",IF(JRF!V2952=IFERROR(VLOOKUP(JRF!V2952,$CH:$CH,1,0),0),"Product Code Required","NA")))))</f>
        <v/>
      </c>
      <c r="CK2939" t="str">
        <f>IFERROR(IF(LEN('Journal Template'!F2950)&gt;0,"",IF('Journal Template'!A2950="","",IF(LEFT('Journal Template'!A2950,1)=IFERROR(VLOOKUP(LEFT('Journal Template'!A2950,1),Checks!$CF$2:$CF$5,1,0),0),"Product Code Required",IF('Journal Template'!D2950="","",IF('Journal Template'!D2950=IFERROR(VLOOKUP('Journal Template'!D2950,Checks!$CH:$CH,1,0),0),"Product Code Required","NA"))))),"")</f>
        <v/>
      </c>
    </row>
    <row r="2940" spans="14:89">
      <c r="N2940" t="s">
        <v>13138</v>
      </c>
      <c r="O2940" t="s">
        <v>13139</v>
      </c>
      <c r="P2940" t="s">
        <v>386</v>
      </c>
      <c r="Q2940" s="150" t="str">
        <f>IF(JRF!D2953="","",IF(IFERROR(VLOOKUP(JRF!D2953,Checks!N:P,3,0),0)="A","","Inactive account in Use"))</f>
        <v/>
      </c>
      <c r="R2940" t="str">
        <f>IFERROR(IF('Journal Template'!C3352="","",IF(IFERROR(VLOOKUP('Journal Template'!C3352,Checks!N:P,3,0),0)="A","","Inactive account in Use")),"")</f>
        <v/>
      </c>
      <c r="V2940" s="150" t="str">
        <f>IF(JRF!C2953="","",IF(IFERROR(VLOOKUP(JRF!C2953,Checks!S:U,3,0),0)="A","Entry with System fund Dept",""))</f>
        <v/>
      </c>
      <c r="W2940" t="str">
        <f>IFERROR(IF('Journal Template'!D3352="","",IF(IFERROR(VLOOKUP('Journal Template'!D3352,Checks!S:U,3,0),0)="A","Entry with System fund Dept","")),"")</f>
        <v/>
      </c>
      <c r="X2940" t="s">
        <v>13140</v>
      </c>
      <c r="Y2940" t="s">
        <v>389</v>
      </c>
      <c r="Z2940" t="s">
        <v>13141</v>
      </c>
      <c r="AA2940" t="s">
        <v>391</v>
      </c>
      <c r="AB2940" t="s">
        <v>125</v>
      </c>
      <c r="AC2940" s="150" t="str">
        <f>IFERROR(IF(JRF!C2953="","",IF(AND(VLOOKUP(JRF!C2953,X:AA,4,0)=JRF!B2953,VLOOKUP(JRF!C2953,X:Y,2,0)="A"),"","Inactive Dept Combo Error")),"Inactive Dept Combo Error")</f>
        <v/>
      </c>
      <c r="AD2940" t="str">
        <f>IFERROR(IF('Journal Template'!D3352="","",IF(AND(VLOOKUP('Journal Template'!D3352,X:AA,4,0)='Journal Template'!A3352,VLOOKUP('Journal Template'!D3352,X:Y,2,0)="A"),"","Inactive Dept Combo Error")),"")</f>
        <v/>
      </c>
      <c r="AK2940" s="150" t="str">
        <f>IF(JRF!B2953="","",IF(JRF!B2953=IFERROR(VLOOKUP(JRF!B2953,Checks!AI:AI,1,0),0),"Entry in Branch/Satellite BU's",""))</f>
        <v/>
      </c>
      <c r="AL2940" t="str">
        <f>IFERROR(IF('Journal Template'!A3352="","",IF('Journal Template'!A3352=IFERROR(VLOOKUP('Journal Template'!A3352,Checks!AI:AI,1,0),0),"Entry in Branch/Satellite BU's","")),"")</f>
        <v/>
      </c>
      <c r="AO2940" s="171"/>
      <c r="AP2940" s="171"/>
      <c r="AQ2940" s="171"/>
      <c r="AR2940" s="171"/>
      <c r="CI2940" t="str">
        <f>IF(JRF!F2953&gt;0,"",IF(JRF!B2953="","",IF(LEFT(JRF!B2953,1)=IFERROR(VLOOKUP(LEFT(JRF!B2953,1),$CF$2:$CF$5,1,0),0),"Product Code Required",IF(JRF!C2953="","",IF(JRF!C2953=IFERROR(VLOOKUP(JRF!C2953,$CH:$CH,1,0),0),"Product Code Required","NA")))))</f>
        <v/>
      </c>
      <c r="CJ2940" t="str">
        <f>IF(JRF!AV2953&gt;0,"",IF(JRF!Q2953="","",IF(LEFT(JRF!Q2953,1)=IFERROR(VLOOKUP(LEFT(JRF!Q2953,1),$CF$2:$CF$5,1,0),0),"Product Code Required",IF(JRF!V2953="","",IF(JRF!V2953=IFERROR(VLOOKUP(JRF!V2953,$CH:$CH,1,0),0),"Product Code Required","NA")))))</f>
        <v/>
      </c>
      <c r="CK2940" t="str">
        <f>IFERROR(IF(LEN('Journal Template'!F2951)&gt;0,"",IF('Journal Template'!A2951="","",IF(LEFT('Journal Template'!A2951,1)=IFERROR(VLOOKUP(LEFT('Journal Template'!A2951,1),Checks!$CF$2:$CF$5,1,0),0),"Product Code Required",IF('Journal Template'!D2951="","",IF('Journal Template'!D2951=IFERROR(VLOOKUP('Journal Template'!D2951,Checks!$CH:$CH,1,0),0),"Product Code Required","NA"))))),"")</f>
        <v/>
      </c>
    </row>
    <row r="2941" spans="14:89">
      <c r="N2941" t="s">
        <v>13142</v>
      </c>
      <c r="O2941" t="s">
        <v>13143</v>
      </c>
      <c r="P2941" t="s">
        <v>386</v>
      </c>
      <c r="Q2941" s="150" t="str">
        <f>IF(JRF!D2954="","",IF(IFERROR(VLOOKUP(JRF!D2954,Checks!N:P,3,0),0)="A","","Inactive account in Use"))</f>
        <v/>
      </c>
      <c r="R2941" t="str">
        <f>IFERROR(IF('Journal Template'!C3353="","",IF(IFERROR(VLOOKUP('Journal Template'!C3353,Checks!N:P,3,0),0)="A","","Inactive account in Use")),"")</f>
        <v/>
      </c>
      <c r="V2941" s="150" t="str">
        <f>IF(JRF!C2954="","",IF(IFERROR(VLOOKUP(JRF!C2954,Checks!S:U,3,0),0)="A","Entry with System fund Dept",""))</f>
        <v/>
      </c>
      <c r="W2941" t="str">
        <f>IFERROR(IF('Journal Template'!D3353="","",IF(IFERROR(VLOOKUP('Journal Template'!D3353,Checks!S:U,3,0),0)="A","Entry with System fund Dept","")),"")</f>
        <v/>
      </c>
      <c r="X2941" t="s">
        <v>5465</v>
      </c>
      <c r="Y2941" t="s">
        <v>386</v>
      </c>
      <c r="Z2941" t="s">
        <v>13144</v>
      </c>
      <c r="AA2941" t="s">
        <v>391</v>
      </c>
      <c r="AB2941" t="s">
        <v>125</v>
      </c>
      <c r="AC2941" s="150" t="str">
        <f>IFERROR(IF(JRF!C2954="","",IF(AND(VLOOKUP(JRF!C2954,X:AA,4,0)=JRF!B2954,VLOOKUP(JRF!C2954,X:Y,2,0)="A"),"","Inactive Dept Combo Error")),"Inactive Dept Combo Error")</f>
        <v/>
      </c>
      <c r="AD2941" t="str">
        <f>IFERROR(IF('Journal Template'!D3353="","",IF(AND(VLOOKUP('Journal Template'!D3353,X:AA,4,0)='Journal Template'!A3353,VLOOKUP('Journal Template'!D3353,X:Y,2,0)="A"),"","Inactive Dept Combo Error")),"")</f>
        <v/>
      </c>
      <c r="AK2941" s="150" t="str">
        <f>IF(JRF!B2954="","",IF(JRF!B2954=IFERROR(VLOOKUP(JRF!B2954,Checks!AI:AI,1,0),0),"Entry in Branch/Satellite BU's",""))</f>
        <v/>
      </c>
      <c r="AL2941" t="str">
        <f>IFERROR(IF('Journal Template'!A3353="","",IF('Journal Template'!A3353=IFERROR(VLOOKUP('Journal Template'!A3353,Checks!AI:AI,1,0),0),"Entry in Branch/Satellite BU's","")),"")</f>
        <v/>
      </c>
      <c r="AO2941" s="171"/>
      <c r="AP2941" s="171"/>
      <c r="AQ2941" s="171"/>
      <c r="AR2941" s="171"/>
      <c r="CI2941" t="str">
        <f>IF(JRF!F2954&gt;0,"",IF(JRF!B2954="","",IF(LEFT(JRF!B2954,1)=IFERROR(VLOOKUP(LEFT(JRF!B2954,1),$CF$2:$CF$5,1,0),0),"Product Code Required",IF(JRF!C2954="","",IF(JRF!C2954=IFERROR(VLOOKUP(JRF!C2954,$CH:$CH,1,0),0),"Product Code Required","NA")))))</f>
        <v/>
      </c>
      <c r="CJ2941" t="str">
        <f>IF(JRF!AV2954&gt;0,"",IF(JRF!Q2954="","",IF(LEFT(JRF!Q2954,1)=IFERROR(VLOOKUP(LEFT(JRF!Q2954,1),$CF$2:$CF$5,1,0),0),"Product Code Required",IF(JRF!V2954="","",IF(JRF!V2954=IFERROR(VLOOKUP(JRF!V2954,$CH:$CH,1,0),0),"Product Code Required","NA")))))</f>
        <v/>
      </c>
      <c r="CK2941" t="str">
        <f>IFERROR(IF(LEN('Journal Template'!F2952)&gt;0,"",IF('Journal Template'!A2952="","",IF(LEFT('Journal Template'!A2952,1)=IFERROR(VLOOKUP(LEFT('Journal Template'!A2952,1),Checks!$CF$2:$CF$5,1,0),0),"Product Code Required",IF('Journal Template'!D2952="","",IF('Journal Template'!D2952=IFERROR(VLOOKUP('Journal Template'!D2952,Checks!$CH:$CH,1,0),0),"Product Code Required","NA"))))),"")</f>
        <v/>
      </c>
    </row>
    <row r="2942" spans="14:89">
      <c r="N2942" t="s">
        <v>13145</v>
      </c>
      <c r="O2942" t="s">
        <v>13146</v>
      </c>
      <c r="P2942" t="s">
        <v>386</v>
      </c>
      <c r="Q2942" s="150" t="str">
        <f>IF(JRF!D2955="","",IF(IFERROR(VLOOKUP(JRF!D2955,Checks!N:P,3,0),0)="A","","Inactive account in Use"))</f>
        <v/>
      </c>
      <c r="R2942" t="str">
        <f>IFERROR(IF('Journal Template'!C3354="","",IF(IFERROR(VLOOKUP('Journal Template'!C3354,Checks!N:P,3,0),0)="A","","Inactive account in Use")),"")</f>
        <v/>
      </c>
      <c r="V2942" s="150" t="str">
        <f>IF(JRF!C2955="","",IF(IFERROR(VLOOKUP(JRF!C2955,Checks!S:U,3,0),0)="A","Entry with System fund Dept",""))</f>
        <v/>
      </c>
      <c r="W2942" t="str">
        <f>IFERROR(IF('Journal Template'!D3354="","",IF(IFERROR(VLOOKUP('Journal Template'!D3354,Checks!S:U,3,0),0)="A","Entry with System fund Dept","")),"")</f>
        <v/>
      </c>
      <c r="X2942" t="s">
        <v>4511</v>
      </c>
      <c r="Y2942" t="s">
        <v>386</v>
      </c>
      <c r="Z2942" t="s">
        <v>13147</v>
      </c>
      <c r="AA2942" t="s">
        <v>391</v>
      </c>
      <c r="AB2942" t="s">
        <v>125</v>
      </c>
      <c r="AC2942" s="150" t="str">
        <f>IFERROR(IF(JRF!C2955="","",IF(AND(VLOOKUP(JRF!C2955,X:AA,4,0)=JRF!B2955,VLOOKUP(JRF!C2955,X:Y,2,0)="A"),"","Inactive Dept Combo Error")),"Inactive Dept Combo Error")</f>
        <v/>
      </c>
      <c r="AD2942" t="str">
        <f>IFERROR(IF('Journal Template'!D3354="","",IF(AND(VLOOKUP('Journal Template'!D3354,X:AA,4,0)='Journal Template'!A3354,VLOOKUP('Journal Template'!D3354,X:Y,2,0)="A"),"","Inactive Dept Combo Error")),"")</f>
        <v/>
      </c>
      <c r="AK2942" s="150" t="str">
        <f>IF(JRF!B2955="","",IF(JRF!B2955=IFERROR(VLOOKUP(JRF!B2955,Checks!AI:AI,1,0),0),"Entry in Branch/Satellite BU's",""))</f>
        <v/>
      </c>
      <c r="AL2942" t="str">
        <f>IFERROR(IF('Journal Template'!A3354="","",IF('Journal Template'!A3354=IFERROR(VLOOKUP('Journal Template'!A3354,Checks!AI:AI,1,0),0),"Entry in Branch/Satellite BU's","")),"")</f>
        <v/>
      </c>
      <c r="AO2942" s="171"/>
      <c r="AP2942" s="171"/>
      <c r="AQ2942" s="171"/>
      <c r="AR2942" s="171"/>
      <c r="CI2942" t="str">
        <f>IF(JRF!F2955&gt;0,"",IF(JRF!B2955="","",IF(LEFT(JRF!B2955,1)=IFERROR(VLOOKUP(LEFT(JRF!B2955,1),$CF$2:$CF$5,1,0),0),"Product Code Required",IF(JRF!C2955="","",IF(JRF!C2955=IFERROR(VLOOKUP(JRF!C2955,$CH:$CH,1,0),0),"Product Code Required","NA")))))</f>
        <v/>
      </c>
      <c r="CJ2942" t="str">
        <f>IF(JRF!AV2955&gt;0,"",IF(JRF!Q2955="","",IF(LEFT(JRF!Q2955,1)=IFERROR(VLOOKUP(LEFT(JRF!Q2955,1),$CF$2:$CF$5,1,0),0),"Product Code Required",IF(JRF!V2955="","",IF(JRF!V2955=IFERROR(VLOOKUP(JRF!V2955,$CH:$CH,1,0),0),"Product Code Required","NA")))))</f>
        <v/>
      </c>
      <c r="CK2942" t="str">
        <f>IFERROR(IF(LEN('Journal Template'!F2953)&gt;0,"",IF('Journal Template'!A2953="","",IF(LEFT('Journal Template'!A2953,1)=IFERROR(VLOOKUP(LEFT('Journal Template'!A2953,1),Checks!$CF$2:$CF$5,1,0),0),"Product Code Required",IF('Journal Template'!D2953="","",IF('Journal Template'!D2953=IFERROR(VLOOKUP('Journal Template'!D2953,Checks!$CH:$CH,1,0),0),"Product Code Required","NA"))))),"")</f>
        <v/>
      </c>
    </row>
    <row r="2943" spans="14:89">
      <c r="N2943" t="s">
        <v>13148</v>
      </c>
      <c r="O2943" t="s">
        <v>13149</v>
      </c>
      <c r="P2943" t="s">
        <v>386</v>
      </c>
      <c r="Q2943" s="150" t="str">
        <f>IF(JRF!D2956="","",IF(IFERROR(VLOOKUP(JRF!D2956,Checks!N:P,3,0),0)="A","","Inactive account in Use"))</f>
        <v/>
      </c>
      <c r="R2943" t="str">
        <f>IFERROR(IF('Journal Template'!C3355="","",IF(IFERROR(VLOOKUP('Journal Template'!C3355,Checks!N:P,3,0),0)="A","","Inactive account in Use")),"")</f>
        <v/>
      </c>
      <c r="V2943" s="150" t="str">
        <f>IF(JRF!C2956="","",IF(IFERROR(VLOOKUP(JRF!C2956,Checks!S:U,3,0),0)="A","Entry with System fund Dept",""))</f>
        <v/>
      </c>
      <c r="W2943" t="str">
        <f>IFERROR(IF('Journal Template'!D3355="","",IF(IFERROR(VLOOKUP('Journal Template'!D3355,Checks!S:U,3,0),0)="A","Entry with System fund Dept","")),"")</f>
        <v/>
      </c>
      <c r="X2943" t="s">
        <v>13150</v>
      </c>
      <c r="Y2943" t="s">
        <v>386</v>
      </c>
      <c r="Z2943" t="s">
        <v>13151</v>
      </c>
      <c r="AA2943" t="s">
        <v>391</v>
      </c>
      <c r="AB2943" t="s">
        <v>125</v>
      </c>
      <c r="AC2943" s="150" t="str">
        <f>IFERROR(IF(JRF!C2956="","",IF(AND(VLOOKUP(JRF!C2956,X:AA,4,0)=JRF!B2956,VLOOKUP(JRF!C2956,X:Y,2,0)="A"),"","Inactive Dept Combo Error")),"Inactive Dept Combo Error")</f>
        <v/>
      </c>
      <c r="AD2943" t="str">
        <f>IFERROR(IF('Journal Template'!D3355="","",IF(AND(VLOOKUP('Journal Template'!D3355,X:AA,4,0)='Journal Template'!A3355,VLOOKUP('Journal Template'!D3355,X:Y,2,0)="A"),"","Inactive Dept Combo Error")),"")</f>
        <v/>
      </c>
      <c r="AK2943" s="150" t="str">
        <f>IF(JRF!B2956="","",IF(JRF!B2956=IFERROR(VLOOKUP(JRF!B2956,Checks!AI:AI,1,0),0),"Entry in Branch/Satellite BU's",""))</f>
        <v/>
      </c>
      <c r="AL2943" t="str">
        <f>IFERROR(IF('Journal Template'!A3355="","",IF('Journal Template'!A3355=IFERROR(VLOOKUP('Journal Template'!A3355,Checks!AI:AI,1,0),0),"Entry in Branch/Satellite BU's","")),"")</f>
        <v/>
      </c>
      <c r="AO2943" s="171"/>
      <c r="AP2943" s="171"/>
      <c r="AQ2943" s="171"/>
      <c r="AR2943" s="171"/>
      <c r="CI2943" t="str">
        <f>IF(JRF!F2956&gt;0,"",IF(JRF!B2956="","",IF(LEFT(JRF!B2956,1)=IFERROR(VLOOKUP(LEFT(JRF!B2956,1),$CF$2:$CF$5,1,0),0),"Product Code Required",IF(JRF!C2956="","",IF(JRF!C2956=IFERROR(VLOOKUP(JRF!C2956,$CH:$CH,1,0),0),"Product Code Required","NA")))))</f>
        <v/>
      </c>
      <c r="CJ2943" t="str">
        <f>IF(JRF!AV2956&gt;0,"",IF(JRF!Q2956="","",IF(LEFT(JRF!Q2956,1)=IFERROR(VLOOKUP(LEFT(JRF!Q2956,1),$CF$2:$CF$5,1,0),0),"Product Code Required",IF(JRF!V2956="","",IF(JRF!V2956=IFERROR(VLOOKUP(JRF!V2956,$CH:$CH,1,0),0),"Product Code Required","NA")))))</f>
        <v/>
      </c>
      <c r="CK2943" t="str">
        <f>IFERROR(IF(LEN('Journal Template'!F2954)&gt;0,"",IF('Journal Template'!A2954="","",IF(LEFT('Journal Template'!A2954,1)=IFERROR(VLOOKUP(LEFT('Journal Template'!A2954,1),Checks!$CF$2:$CF$5,1,0),0),"Product Code Required",IF('Journal Template'!D2954="","",IF('Journal Template'!D2954=IFERROR(VLOOKUP('Journal Template'!D2954,Checks!$CH:$CH,1,0),0),"Product Code Required","NA"))))),"")</f>
        <v/>
      </c>
    </row>
    <row r="2944" spans="14:89">
      <c r="N2944" t="s">
        <v>13152</v>
      </c>
      <c r="O2944" t="s">
        <v>13153</v>
      </c>
      <c r="P2944" t="s">
        <v>386</v>
      </c>
      <c r="Q2944" s="150" t="str">
        <f>IF(JRF!D2957="","",IF(IFERROR(VLOOKUP(JRF!D2957,Checks!N:P,3,0),0)="A","","Inactive account in Use"))</f>
        <v/>
      </c>
      <c r="R2944" t="str">
        <f>IFERROR(IF('Journal Template'!C3356="","",IF(IFERROR(VLOOKUP('Journal Template'!C3356,Checks!N:P,3,0),0)="A","","Inactive account in Use")),"")</f>
        <v/>
      </c>
      <c r="V2944" s="150" t="str">
        <f>IF(JRF!C2957="","",IF(IFERROR(VLOOKUP(JRF!C2957,Checks!S:U,3,0),0)="A","Entry with System fund Dept",""))</f>
        <v/>
      </c>
      <c r="W2944" t="str">
        <f>IFERROR(IF('Journal Template'!D3356="","",IF(IFERROR(VLOOKUP('Journal Template'!D3356,Checks!S:U,3,0),0)="A","Entry with System fund Dept","")),"")</f>
        <v/>
      </c>
      <c r="X2944" t="s">
        <v>5469</v>
      </c>
      <c r="Y2944" t="s">
        <v>386</v>
      </c>
      <c r="Z2944" t="s">
        <v>13154</v>
      </c>
      <c r="AA2944" t="s">
        <v>391</v>
      </c>
      <c r="AB2944" t="s">
        <v>125</v>
      </c>
      <c r="AC2944" s="150" t="str">
        <f>IFERROR(IF(JRF!C2957="","",IF(AND(VLOOKUP(JRF!C2957,X:AA,4,0)=JRF!B2957,VLOOKUP(JRF!C2957,X:Y,2,0)="A"),"","Inactive Dept Combo Error")),"Inactive Dept Combo Error")</f>
        <v/>
      </c>
      <c r="AD2944" t="str">
        <f>IFERROR(IF('Journal Template'!D3356="","",IF(AND(VLOOKUP('Journal Template'!D3356,X:AA,4,0)='Journal Template'!A3356,VLOOKUP('Journal Template'!D3356,X:Y,2,0)="A"),"","Inactive Dept Combo Error")),"")</f>
        <v/>
      </c>
      <c r="AK2944" s="150" t="str">
        <f>IF(JRF!B2957="","",IF(JRF!B2957=IFERROR(VLOOKUP(JRF!B2957,Checks!AI:AI,1,0),0),"Entry in Branch/Satellite BU's",""))</f>
        <v/>
      </c>
      <c r="AL2944" t="str">
        <f>IFERROR(IF('Journal Template'!A3356="","",IF('Journal Template'!A3356=IFERROR(VLOOKUP('Journal Template'!A3356,Checks!AI:AI,1,0),0),"Entry in Branch/Satellite BU's","")),"")</f>
        <v/>
      </c>
      <c r="AO2944" s="171"/>
      <c r="AP2944" s="171"/>
      <c r="AQ2944" s="171"/>
      <c r="AR2944" s="171"/>
      <c r="CI2944" t="str">
        <f>IF(JRF!F2957&gt;0,"",IF(JRF!B2957="","",IF(LEFT(JRF!B2957,1)=IFERROR(VLOOKUP(LEFT(JRF!B2957,1),$CF$2:$CF$5,1,0),0),"Product Code Required",IF(JRF!C2957="","",IF(JRF!C2957=IFERROR(VLOOKUP(JRF!C2957,$CH:$CH,1,0),0),"Product Code Required","NA")))))</f>
        <v/>
      </c>
      <c r="CJ2944" t="str">
        <f>IF(JRF!AV2957&gt;0,"",IF(JRF!Q2957="","",IF(LEFT(JRF!Q2957,1)=IFERROR(VLOOKUP(LEFT(JRF!Q2957,1),$CF$2:$CF$5,1,0),0),"Product Code Required",IF(JRF!V2957="","",IF(JRF!V2957=IFERROR(VLOOKUP(JRF!V2957,$CH:$CH,1,0),0),"Product Code Required","NA")))))</f>
        <v/>
      </c>
      <c r="CK2944" t="str">
        <f>IFERROR(IF(LEN('Journal Template'!F2955)&gt;0,"",IF('Journal Template'!A2955="","",IF(LEFT('Journal Template'!A2955,1)=IFERROR(VLOOKUP(LEFT('Journal Template'!A2955,1),Checks!$CF$2:$CF$5,1,0),0),"Product Code Required",IF('Journal Template'!D2955="","",IF('Journal Template'!D2955=IFERROR(VLOOKUP('Journal Template'!D2955,Checks!$CH:$CH,1,0),0),"Product Code Required","NA"))))),"")</f>
        <v/>
      </c>
    </row>
    <row r="2945" spans="14:89">
      <c r="N2945" t="s">
        <v>13155</v>
      </c>
      <c r="O2945" t="s">
        <v>13156</v>
      </c>
      <c r="P2945" t="s">
        <v>386</v>
      </c>
      <c r="Q2945" s="150" t="str">
        <f>IF(JRF!D2958="","",IF(IFERROR(VLOOKUP(JRF!D2958,Checks!N:P,3,0),0)="A","","Inactive account in Use"))</f>
        <v/>
      </c>
      <c r="R2945" t="str">
        <f>IFERROR(IF('Journal Template'!C3357="","",IF(IFERROR(VLOOKUP('Journal Template'!C3357,Checks!N:P,3,0),0)="A","","Inactive account in Use")),"")</f>
        <v/>
      </c>
      <c r="V2945" s="150" t="str">
        <f>IF(JRF!C2958="","",IF(IFERROR(VLOOKUP(JRF!C2958,Checks!S:U,3,0),0)="A","Entry with System fund Dept",""))</f>
        <v/>
      </c>
      <c r="W2945" t="str">
        <f>IFERROR(IF('Journal Template'!D3357="","",IF(IFERROR(VLOOKUP('Journal Template'!D3357,Checks!S:U,3,0),0)="A","Entry with System fund Dept","")),"")</f>
        <v/>
      </c>
      <c r="X2945" t="s">
        <v>13157</v>
      </c>
      <c r="Y2945" t="s">
        <v>389</v>
      </c>
      <c r="Z2945" t="s">
        <v>13158</v>
      </c>
      <c r="AA2945" t="s">
        <v>391</v>
      </c>
      <c r="AB2945" t="s">
        <v>125</v>
      </c>
      <c r="AC2945" s="150" t="str">
        <f>IFERROR(IF(JRF!C2958="","",IF(AND(VLOOKUP(JRF!C2958,X:AA,4,0)=JRF!B2958,VLOOKUP(JRF!C2958,X:Y,2,0)="A"),"","Inactive Dept Combo Error")),"Inactive Dept Combo Error")</f>
        <v/>
      </c>
      <c r="AD2945" t="str">
        <f>IFERROR(IF('Journal Template'!D3357="","",IF(AND(VLOOKUP('Journal Template'!D3357,X:AA,4,0)='Journal Template'!A3357,VLOOKUP('Journal Template'!D3357,X:Y,2,0)="A"),"","Inactive Dept Combo Error")),"")</f>
        <v/>
      </c>
      <c r="AK2945" s="150" t="str">
        <f>IF(JRF!B2958="","",IF(JRF!B2958=IFERROR(VLOOKUP(JRF!B2958,Checks!AI:AI,1,0),0),"Entry in Branch/Satellite BU's",""))</f>
        <v/>
      </c>
      <c r="AL2945" t="str">
        <f>IFERROR(IF('Journal Template'!A3357="","",IF('Journal Template'!A3357=IFERROR(VLOOKUP('Journal Template'!A3357,Checks!AI:AI,1,0),0),"Entry in Branch/Satellite BU's","")),"")</f>
        <v/>
      </c>
      <c r="AO2945" s="171"/>
      <c r="AP2945" s="171"/>
      <c r="AQ2945" s="171"/>
      <c r="AR2945" s="171"/>
      <c r="CI2945" t="str">
        <f>IF(JRF!F2958&gt;0,"",IF(JRF!B2958="","",IF(LEFT(JRF!B2958,1)=IFERROR(VLOOKUP(LEFT(JRF!B2958,1),$CF$2:$CF$5,1,0),0),"Product Code Required",IF(JRF!C2958="","",IF(JRF!C2958=IFERROR(VLOOKUP(JRF!C2958,$CH:$CH,1,0),0),"Product Code Required","NA")))))</f>
        <v/>
      </c>
      <c r="CJ2945" t="str">
        <f>IF(JRF!AV2958&gt;0,"",IF(JRF!Q2958="","",IF(LEFT(JRF!Q2958,1)=IFERROR(VLOOKUP(LEFT(JRF!Q2958,1),$CF$2:$CF$5,1,0),0),"Product Code Required",IF(JRF!V2958="","",IF(JRF!V2958=IFERROR(VLOOKUP(JRF!V2958,$CH:$CH,1,0),0),"Product Code Required","NA")))))</f>
        <v/>
      </c>
      <c r="CK2945" t="str">
        <f>IFERROR(IF(LEN('Journal Template'!F2956)&gt;0,"",IF('Journal Template'!A2956="","",IF(LEFT('Journal Template'!A2956,1)=IFERROR(VLOOKUP(LEFT('Journal Template'!A2956,1),Checks!$CF$2:$CF$5,1,0),0),"Product Code Required",IF('Journal Template'!D2956="","",IF('Journal Template'!D2956=IFERROR(VLOOKUP('Journal Template'!D2956,Checks!$CH:$CH,1,0),0),"Product Code Required","NA"))))),"")</f>
        <v/>
      </c>
    </row>
    <row r="2946" spans="14:89">
      <c r="N2946" t="s">
        <v>13159</v>
      </c>
      <c r="O2946" t="s">
        <v>13160</v>
      </c>
      <c r="P2946" t="s">
        <v>386</v>
      </c>
      <c r="Q2946" s="150" t="str">
        <f>IF(JRF!D2959="","",IF(IFERROR(VLOOKUP(JRF!D2959,Checks!N:P,3,0),0)="A","","Inactive account in Use"))</f>
        <v/>
      </c>
      <c r="R2946" t="str">
        <f>IFERROR(IF('Journal Template'!C3358="","",IF(IFERROR(VLOOKUP('Journal Template'!C3358,Checks!N:P,3,0),0)="A","","Inactive account in Use")),"")</f>
        <v/>
      </c>
      <c r="V2946" s="150" t="str">
        <f>IF(JRF!C2959="","",IF(IFERROR(VLOOKUP(JRF!C2959,Checks!S:U,3,0),0)="A","Entry with System fund Dept",""))</f>
        <v/>
      </c>
      <c r="W2946" t="str">
        <f>IFERROR(IF('Journal Template'!D3358="","",IF(IFERROR(VLOOKUP('Journal Template'!D3358,Checks!S:U,3,0),0)="A","Entry with System fund Dept","")),"")</f>
        <v/>
      </c>
      <c r="X2946" t="s">
        <v>13161</v>
      </c>
      <c r="Y2946" t="s">
        <v>389</v>
      </c>
      <c r="Z2946" t="s">
        <v>13162</v>
      </c>
      <c r="AA2946" t="s">
        <v>391</v>
      </c>
      <c r="AB2946" t="s">
        <v>125</v>
      </c>
      <c r="AC2946" s="150" t="str">
        <f>IFERROR(IF(JRF!C2959="","",IF(AND(VLOOKUP(JRF!C2959,X:AA,4,0)=JRF!B2959,VLOOKUP(JRF!C2959,X:Y,2,0)="A"),"","Inactive Dept Combo Error")),"Inactive Dept Combo Error")</f>
        <v/>
      </c>
      <c r="AD2946" t="str">
        <f>IFERROR(IF('Journal Template'!D3358="","",IF(AND(VLOOKUP('Journal Template'!D3358,X:AA,4,0)='Journal Template'!A3358,VLOOKUP('Journal Template'!D3358,X:Y,2,0)="A"),"","Inactive Dept Combo Error")),"")</f>
        <v/>
      </c>
      <c r="AK2946" s="150" t="str">
        <f>IF(JRF!B2959="","",IF(JRF!B2959=IFERROR(VLOOKUP(JRF!B2959,Checks!AI:AI,1,0),0),"Entry in Branch/Satellite BU's",""))</f>
        <v/>
      </c>
      <c r="AL2946" t="str">
        <f>IFERROR(IF('Journal Template'!A3358="","",IF('Journal Template'!A3358=IFERROR(VLOOKUP('Journal Template'!A3358,Checks!AI:AI,1,0),0),"Entry in Branch/Satellite BU's","")),"")</f>
        <v/>
      </c>
      <c r="AO2946" s="171"/>
      <c r="AP2946" s="171"/>
      <c r="AQ2946" s="171"/>
      <c r="AR2946" s="171"/>
      <c r="CI2946" t="str">
        <f>IF(JRF!F2959&gt;0,"",IF(JRF!B2959="","",IF(LEFT(JRF!B2959,1)=IFERROR(VLOOKUP(LEFT(JRF!B2959,1),$CF$2:$CF$5,1,0),0),"Product Code Required",IF(JRF!C2959="","",IF(JRF!C2959=IFERROR(VLOOKUP(JRF!C2959,$CH:$CH,1,0),0),"Product Code Required","NA")))))</f>
        <v/>
      </c>
      <c r="CJ2946" t="str">
        <f>IF(JRF!AV2959&gt;0,"",IF(JRF!Q2959="","",IF(LEFT(JRF!Q2959,1)=IFERROR(VLOOKUP(LEFT(JRF!Q2959,1),$CF$2:$CF$5,1,0),0),"Product Code Required",IF(JRF!V2959="","",IF(JRF!V2959=IFERROR(VLOOKUP(JRF!V2959,$CH:$CH,1,0),0),"Product Code Required","NA")))))</f>
        <v/>
      </c>
      <c r="CK2946" t="str">
        <f>IFERROR(IF(LEN('Journal Template'!F2957)&gt;0,"",IF('Journal Template'!A2957="","",IF(LEFT('Journal Template'!A2957,1)=IFERROR(VLOOKUP(LEFT('Journal Template'!A2957,1),Checks!$CF$2:$CF$5,1,0),0),"Product Code Required",IF('Journal Template'!D2957="","",IF('Journal Template'!D2957=IFERROR(VLOOKUP('Journal Template'!D2957,Checks!$CH:$CH,1,0),0),"Product Code Required","NA"))))),"")</f>
        <v/>
      </c>
    </row>
    <row r="2947" spans="14:89">
      <c r="N2947" t="s">
        <v>13163</v>
      </c>
      <c r="O2947" t="s">
        <v>13164</v>
      </c>
      <c r="P2947" t="s">
        <v>386</v>
      </c>
      <c r="Q2947" s="150" t="str">
        <f>IF(JRF!D2960="","",IF(IFERROR(VLOOKUP(JRF!D2960,Checks!N:P,3,0),0)="A","","Inactive account in Use"))</f>
        <v/>
      </c>
      <c r="R2947" t="str">
        <f>IFERROR(IF('Journal Template'!C3359="","",IF(IFERROR(VLOOKUP('Journal Template'!C3359,Checks!N:P,3,0),0)="A","","Inactive account in Use")),"")</f>
        <v/>
      </c>
      <c r="V2947" s="150" t="str">
        <f>IF(JRF!C2960="","",IF(IFERROR(VLOOKUP(JRF!C2960,Checks!S:U,3,0),0)="A","Entry with System fund Dept",""))</f>
        <v/>
      </c>
      <c r="W2947" t="str">
        <f>IFERROR(IF('Journal Template'!D3359="","",IF(IFERROR(VLOOKUP('Journal Template'!D3359,Checks!S:U,3,0),0)="A","Entry with System fund Dept","")),"")</f>
        <v/>
      </c>
      <c r="X2947" t="s">
        <v>13165</v>
      </c>
      <c r="Y2947" t="s">
        <v>389</v>
      </c>
      <c r="Z2947" t="s">
        <v>13166</v>
      </c>
      <c r="AA2947" t="s">
        <v>391</v>
      </c>
      <c r="AB2947" t="s">
        <v>125</v>
      </c>
      <c r="AC2947" s="150" t="str">
        <f>IFERROR(IF(JRF!C2960="","",IF(AND(VLOOKUP(JRF!C2960,X:AA,4,0)=JRF!B2960,VLOOKUP(JRF!C2960,X:Y,2,0)="A"),"","Inactive Dept Combo Error")),"Inactive Dept Combo Error")</f>
        <v/>
      </c>
      <c r="AD2947" t="str">
        <f>IFERROR(IF('Journal Template'!D3359="","",IF(AND(VLOOKUP('Journal Template'!D3359,X:AA,4,0)='Journal Template'!A3359,VLOOKUP('Journal Template'!D3359,X:Y,2,0)="A"),"","Inactive Dept Combo Error")),"")</f>
        <v/>
      </c>
      <c r="AK2947" s="150" t="str">
        <f>IF(JRF!B2960="","",IF(JRF!B2960=IFERROR(VLOOKUP(JRF!B2960,Checks!AI:AI,1,0),0),"Entry in Branch/Satellite BU's",""))</f>
        <v/>
      </c>
      <c r="AL2947" t="str">
        <f>IFERROR(IF('Journal Template'!A3359="","",IF('Journal Template'!A3359=IFERROR(VLOOKUP('Journal Template'!A3359,Checks!AI:AI,1,0),0),"Entry in Branch/Satellite BU's","")),"")</f>
        <v/>
      </c>
      <c r="AO2947" s="171"/>
      <c r="AP2947" s="171"/>
      <c r="AQ2947" s="171"/>
      <c r="AR2947" s="171"/>
      <c r="CI2947" t="str">
        <f>IF(JRF!F2960&gt;0,"",IF(JRF!B2960="","",IF(LEFT(JRF!B2960,1)=IFERROR(VLOOKUP(LEFT(JRF!B2960,1),$CF$2:$CF$5,1,0),0),"Product Code Required",IF(JRF!C2960="","",IF(JRF!C2960=IFERROR(VLOOKUP(JRF!C2960,$CH:$CH,1,0),0),"Product Code Required","NA")))))</f>
        <v/>
      </c>
      <c r="CJ2947" t="str">
        <f>IF(JRF!AV2960&gt;0,"",IF(JRF!Q2960="","",IF(LEFT(JRF!Q2960,1)=IFERROR(VLOOKUP(LEFT(JRF!Q2960,1),$CF$2:$CF$5,1,0),0),"Product Code Required",IF(JRF!V2960="","",IF(JRF!V2960=IFERROR(VLOOKUP(JRF!V2960,$CH:$CH,1,0),0),"Product Code Required","NA")))))</f>
        <v/>
      </c>
      <c r="CK2947" t="str">
        <f>IFERROR(IF(LEN('Journal Template'!F2958)&gt;0,"",IF('Journal Template'!A2958="","",IF(LEFT('Journal Template'!A2958,1)=IFERROR(VLOOKUP(LEFT('Journal Template'!A2958,1),Checks!$CF$2:$CF$5,1,0),0),"Product Code Required",IF('Journal Template'!D2958="","",IF('Journal Template'!D2958=IFERROR(VLOOKUP('Journal Template'!D2958,Checks!$CH:$CH,1,0),0),"Product Code Required","NA"))))),"")</f>
        <v/>
      </c>
    </row>
    <row r="2948" spans="14:89">
      <c r="N2948" t="s">
        <v>13167</v>
      </c>
      <c r="O2948" t="s">
        <v>13168</v>
      </c>
      <c r="P2948" t="s">
        <v>386</v>
      </c>
      <c r="Q2948" s="150" t="str">
        <f>IF(JRF!D2961="","",IF(IFERROR(VLOOKUP(JRF!D2961,Checks!N:P,3,0),0)="A","","Inactive account in Use"))</f>
        <v/>
      </c>
      <c r="R2948" t="str">
        <f>IFERROR(IF('Journal Template'!C3360="","",IF(IFERROR(VLOOKUP('Journal Template'!C3360,Checks!N:P,3,0),0)="A","","Inactive account in Use")),"")</f>
        <v/>
      </c>
      <c r="V2948" s="150" t="str">
        <f>IF(JRF!C2961="","",IF(IFERROR(VLOOKUP(JRF!C2961,Checks!S:U,3,0),0)="A","Entry with System fund Dept",""))</f>
        <v/>
      </c>
      <c r="W2948" t="str">
        <f>IFERROR(IF('Journal Template'!D3360="","",IF(IFERROR(VLOOKUP('Journal Template'!D3360,Checks!S:U,3,0),0)="A","Entry with System fund Dept","")),"")</f>
        <v/>
      </c>
      <c r="X2948" t="s">
        <v>5473</v>
      </c>
      <c r="Y2948" t="s">
        <v>386</v>
      </c>
      <c r="Z2948" t="s">
        <v>13169</v>
      </c>
      <c r="AA2948" t="s">
        <v>4304</v>
      </c>
      <c r="AB2948" t="s">
        <v>125</v>
      </c>
      <c r="AC2948" s="150" t="str">
        <f>IFERROR(IF(JRF!C2961="","",IF(AND(VLOOKUP(JRF!C2961,X:AA,4,0)=JRF!B2961,VLOOKUP(JRF!C2961,X:Y,2,0)="A"),"","Inactive Dept Combo Error")),"Inactive Dept Combo Error")</f>
        <v/>
      </c>
      <c r="AD2948" t="str">
        <f>IFERROR(IF('Journal Template'!D3360="","",IF(AND(VLOOKUP('Journal Template'!D3360,X:AA,4,0)='Journal Template'!A3360,VLOOKUP('Journal Template'!D3360,X:Y,2,0)="A"),"","Inactive Dept Combo Error")),"")</f>
        <v/>
      </c>
      <c r="AK2948" s="150" t="str">
        <f>IF(JRF!B2961="","",IF(JRF!B2961=IFERROR(VLOOKUP(JRF!B2961,Checks!AI:AI,1,0),0),"Entry in Branch/Satellite BU's",""))</f>
        <v/>
      </c>
      <c r="AL2948" t="str">
        <f>IFERROR(IF('Journal Template'!A3360="","",IF('Journal Template'!A3360=IFERROR(VLOOKUP('Journal Template'!A3360,Checks!AI:AI,1,0),0),"Entry in Branch/Satellite BU's","")),"")</f>
        <v/>
      </c>
      <c r="AO2948" s="171"/>
      <c r="AP2948" s="171"/>
      <c r="AQ2948" s="171"/>
      <c r="AR2948" s="171"/>
      <c r="CI2948" t="str">
        <f>IF(JRF!F2961&gt;0,"",IF(JRF!B2961="","",IF(LEFT(JRF!B2961,1)=IFERROR(VLOOKUP(LEFT(JRF!B2961,1),$CF$2:$CF$5,1,0),0),"Product Code Required",IF(JRF!C2961="","",IF(JRF!C2961=IFERROR(VLOOKUP(JRF!C2961,$CH:$CH,1,0),0),"Product Code Required","NA")))))</f>
        <v/>
      </c>
      <c r="CJ2948" t="str">
        <f>IF(JRF!AV2961&gt;0,"",IF(JRF!Q2961="","",IF(LEFT(JRF!Q2961,1)=IFERROR(VLOOKUP(LEFT(JRF!Q2961,1),$CF$2:$CF$5,1,0),0),"Product Code Required",IF(JRF!V2961="","",IF(JRF!V2961=IFERROR(VLOOKUP(JRF!V2961,$CH:$CH,1,0),0),"Product Code Required","NA")))))</f>
        <v/>
      </c>
      <c r="CK2948" t="str">
        <f>IFERROR(IF(LEN('Journal Template'!F2959)&gt;0,"",IF('Journal Template'!A2959="","",IF(LEFT('Journal Template'!A2959,1)=IFERROR(VLOOKUP(LEFT('Journal Template'!A2959,1),Checks!$CF$2:$CF$5,1,0),0),"Product Code Required",IF('Journal Template'!D2959="","",IF('Journal Template'!D2959=IFERROR(VLOOKUP('Journal Template'!D2959,Checks!$CH:$CH,1,0),0),"Product Code Required","NA"))))),"")</f>
        <v/>
      </c>
    </row>
    <row r="2949" spans="14:89">
      <c r="N2949" t="s">
        <v>13170</v>
      </c>
      <c r="O2949" t="s">
        <v>13171</v>
      </c>
      <c r="P2949" t="s">
        <v>386</v>
      </c>
      <c r="Q2949" s="150" t="str">
        <f>IF(JRF!D2962="","",IF(IFERROR(VLOOKUP(JRF!D2962,Checks!N:P,3,0),0)="A","","Inactive account in Use"))</f>
        <v/>
      </c>
      <c r="R2949" t="str">
        <f>IFERROR(IF('Journal Template'!C3361="","",IF(IFERROR(VLOOKUP('Journal Template'!C3361,Checks!N:P,3,0),0)="A","","Inactive account in Use")),"")</f>
        <v/>
      </c>
      <c r="V2949" s="150" t="str">
        <f>IF(JRF!C2962="","",IF(IFERROR(VLOOKUP(JRF!C2962,Checks!S:U,3,0),0)="A","Entry with System fund Dept",""))</f>
        <v/>
      </c>
      <c r="W2949" t="str">
        <f>IFERROR(IF('Journal Template'!D3361="","",IF(IFERROR(VLOOKUP('Journal Template'!D3361,Checks!S:U,3,0),0)="A","Entry with System fund Dept","")),"")</f>
        <v/>
      </c>
      <c r="X2949" t="s">
        <v>7488</v>
      </c>
      <c r="Y2949" t="s">
        <v>386</v>
      </c>
      <c r="Z2949" t="s">
        <v>13172</v>
      </c>
      <c r="AA2949" t="s">
        <v>399</v>
      </c>
      <c r="AB2949" t="s">
        <v>125</v>
      </c>
      <c r="AC2949" s="150" t="str">
        <f>IFERROR(IF(JRF!C2962="","",IF(AND(VLOOKUP(JRF!C2962,X:AA,4,0)=JRF!B2962,VLOOKUP(JRF!C2962,X:Y,2,0)="A"),"","Inactive Dept Combo Error")),"Inactive Dept Combo Error")</f>
        <v/>
      </c>
      <c r="AD2949" t="str">
        <f>IFERROR(IF('Journal Template'!D3361="","",IF(AND(VLOOKUP('Journal Template'!D3361,X:AA,4,0)='Journal Template'!A3361,VLOOKUP('Journal Template'!D3361,X:Y,2,0)="A"),"","Inactive Dept Combo Error")),"")</f>
        <v/>
      </c>
      <c r="AK2949" s="150" t="str">
        <f>IF(JRF!B2962="","",IF(JRF!B2962=IFERROR(VLOOKUP(JRF!B2962,Checks!AI:AI,1,0),0),"Entry in Branch/Satellite BU's",""))</f>
        <v/>
      </c>
      <c r="AL2949" t="str">
        <f>IFERROR(IF('Journal Template'!A3361="","",IF('Journal Template'!A3361=IFERROR(VLOOKUP('Journal Template'!A3361,Checks!AI:AI,1,0),0),"Entry in Branch/Satellite BU's","")),"")</f>
        <v/>
      </c>
      <c r="AO2949" s="171"/>
      <c r="AP2949" s="171"/>
      <c r="AQ2949" s="171"/>
      <c r="AR2949" s="171"/>
      <c r="CI2949" t="str">
        <f>IF(JRF!F2962&gt;0,"",IF(JRF!B2962="","",IF(LEFT(JRF!B2962,1)=IFERROR(VLOOKUP(LEFT(JRF!B2962,1),$CF$2:$CF$5,1,0),0),"Product Code Required",IF(JRF!C2962="","",IF(JRF!C2962=IFERROR(VLOOKUP(JRF!C2962,$CH:$CH,1,0),0),"Product Code Required","NA")))))</f>
        <v/>
      </c>
      <c r="CJ2949" t="str">
        <f>IF(JRF!AV2962&gt;0,"",IF(JRF!Q2962="","",IF(LEFT(JRF!Q2962,1)=IFERROR(VLOOKUP(LEFT(JRF!Q2962,1),$CF$2:$CF$5,1,0),0),"Product Code Required",IF(JRF!V2962="","",IF(JRF!V2962=IFERROR(VLOOKUP(JRF!V2962,$CH:$CH,1,0),0),"Product Code Required","NA")))))</f>
        <v/>
      </c>
      <c r="CK2949" t="str">
        <f>IFERROR(IF(LEN('Journal Template'!F2960)&gt;0,"",IF('Journal Template'!A2960="","",IF(LEFT('Journal Template'!A2960,1)=IFERROR(VLOOKUP(LEFT('Journal Template'!A2960,1),Checks!$CF$2:$CF$5,1,0),0),"Product Code Required",IF('Journal Template'!D2960="","",IF('Journal Template'!D2960=IFERROR(VLOOKUP('Journal Template'!D2960,Checks!$CH:$CH,1,0),0),"Product Code Required","NA"))))),"")</f>
        <v/>
      </c>
    </row>
    <row r="2950" spans="14:89">
      <c r="N2950" t="s">
        <v>13173</v>
      </c>
      <c r="O2950" t="s">
        <v>13174</v>
      </c>
      <c r="P2950" t="s">
        <v>386</v>
      </c>
      <c r="Q2950" s="150" t="str">
        <f>IF(JRF!D2963="","",IF(IFERROR(VLOOKUP(JRF!D2963,Checks!N:P,3,0),0)="A","","Inactive account in Use"))</f>
        <v/>
      </c>
      <c r="R2950" t="str">
        <f>IFERROR(IF('Journal Template'!C3362="","",IF(IFERROR(VLOOKUP('Journal Template'!C3362,Checks!N:P,3,0),0)="A","","Inactive account in Use")),"")</f>
        <v/>
      </c>
      <c r="V2950" s="150" t="str">
        <f>IF(JRF!C2963="","",IF(IFERROR(VLOOKUP(JRF!C2963,Checks!S:U,3,0),0)="A","Entry with System fund Dept",""))</f>
        <v/>
      </c>
      <c r="W2950" t="str">
        <f>IFERROR(IF('Journal Template'!D3362="","",IF(IFERROR(VLOOKUP('Journal Template'!D3362,Checks!S:U,3,0),0)="A","Entry with System fund Dept","")),"")</f>
        <v/>
      </c>
      <c r="X2950" t="s">
        <v>13175</v>
      </c>
      <c r="Y2950" t="s">
        <v>389</v>
      </c>
      <c r="Z2950" t="s">
        <v>13176</v>
      </c>
      <c r="AA2950" t="s">
        <v>391</v>
      </c>
      <c r="AB2950" t="s">
        <v>125</v>
      </c>
      <c r="AC2950" s="150" t="str">
        <f>IFERROR(IF(JRF!C2963="","",IF(AND(VLOOKUP(JRF!C2963,X:AA,4,0)=JRF!B2963,VLOOKUP(JRF!C2963,X:Y,2,0)="A"),"","Inactive Dept Combo Error")),"Inactive Dept Combo Error")</f>
        <v/>
      </c>
      <c r="AD2950" t="str">
        <f>IFERROR(IF('Journal Template'!D3362="","",IF(AND(VLOOKUP('Journal Template'!D3362,X:AA,4,0)='Journal Template'!A3362,VLOOKUP('Journal Template'!D3362,X:Y,2,0)="A"),"","Inactive Dept Combo Error")),"")</f>
        <v/>
      </c>
      <c r="AK2950" s="150" t="str">
        <f>IF(JRF!B2963="","",IF(JRF!B2963=IFERROR(VLOOKUP(JRF!B2963,Checks!AI:AI,1,0),0),"Entry in Branch/Satellite BU's",""))</f>
        <v/>
      </c>
      <c r="AL2950" t="str">
        <f>IFERROR(IF('Journal Template'!A3362="","",IF('Journal Template'!A3362=IFERROR(VLOOKUP('Journal Template'!A3362,Checks!AI:AI,1,0),0),"Entry in Branch/Satellite BU's","")),"")</f>
        <v/>
      </c>
      <c r="AO2950" s="171"/>
      <c r="AP2950" s="171"/>
      <c r="AQ2950" s="171"/>
      <c r="AR2950" s="171"/>
      <c r="CI2950" t="str">
        <f>IF(JRF!F2963&gt;0,"",IF(JRF!B2963="","",IF(LEFT(JRF!B2963,1)=IFERROR(VLOOKUP(LEFT(JRF!B2963,1),$CF$2:$CF$5,1,0),0),"Product Code Required",IF(JRF!C2963="","",IF(JRF!C2963=IFERROR(VLOOKUP(JRF!C2963,$CH:$CH,1,0),0),"Product Code Required","NA")))))</f>
        <v/>
      </c>
      <c r="CJ2950" t="str">
        <f>IF(JRF!AV2963&gt;0,"",IF(JRF!Q2963="","",IF(LEFT(JRF!Q2963,1)=IFERROR(VLOOKUP(LEFT(JRF!Q2963,1),$CF$2:$CF$5,1,0),0),"Product Code Required",IF(JRF!V2963="","",IF(JRF!V2963=IFERROR(VLOOKUP(JRF!V2963,$CH:$CH,1,0),0),"Product Code Required","NA")))))</f>
        <v/>
      </c>
      <c r="CK2950" t="str">
        <f>IFERROR(IF(LEN('Journal Template'!F2961)&gt;0,"",IF('Journal Template'!A2961="","",IF(LEFT('Journal Template'!A2961,1)=IFERROR(VLOOKUP(LEFT('Journal Template'!A2961,1),Checks!$CF$2:$CF$5,1,0),0),"Product Code Required",IF('Journal Template'!D2961="","",IF('Journal Template'!D2961=IFERROR(VLOOKUP('Journal Template'!D2961,Checks!$CH:$CH,1,0),0),"Product Code Required","NA"))))),"")</f>
        <v/>
      </c>
    </row>
    <row r="2951" spans="14:89">
      <c r="N2951" t="s">
        <v>13177</v>
      </c>
      <c r="O2951" t="s">
        <v>13178</v>
      </c>
      <c r="P2951" t="s">
        <v>386</v>
      </c>
      <c r="Q2951" s="150" t="str">
        <f>IF(JRF!D2964="","",IF(IFERROR(VLOOKUP(JRF!D2964,Checks!N:P,3,0),0)="A","","Inactive account in Use"))</f>
        <v/>
      </c>
      <c r="R2951" t="str">
        <f>IFERROR(IF('Journal Template'!C3363="","",IF(IFERROR(VLOOKUP('Journal Template'!C3363,Checks!N:P,3,0),0)="A","","Inactive account in Use")),"")</f>
        <v/>
      </c>
      <c r="V2951" s="150" t="str">
        <f>IF(JRF!C2964="","",IF(IFERROR(VLOOKUP(JRF!C2964,Checks!S:U,3,0),0)="A","Entry with System fund Dept",""))</f>
        <v/>
      </c>
      <c r="W2951" t="str">
        <f>IFERROR(IF('Journal Template'!D3363="","",IF(IFERROR(VLOOKUP('Journal Template'!D3363,Checks!S:U,3,0),0)="A","Entry with System fund Dept","")),"")</f>
        <v/>
      </c>
      <c r="X2951" t="s">
        <v>13179</v>
      </c>
      <c r="Y2951" t="s">
        <v>389</v>
      </c>
      <c r="Z2951" t="s">
        <v>13180</v>
      </c>
      <c r="AA2951" t="s">
        <v>391</v>
      </c>
      <c r="AB2951" t="s">
        <v>125</v>
      </c>
      <c r="AC2951" s="150" t="str">
        <f>IFERROR(IF(JRF!C2964="","",IF(AND(VLOOKUP(JRF!C2964,X:AA,4,0)=JRF!B2964,VLOOKUP(JRF!C2964,X:Y,2,0)="A"),"","Inactive Dept Combo Error")),"Inactive Dept Combo Error")</f>
        <v/>
      </c>
      <c r="AD2951" t="str">
        <f>IFERROR(IF('Journal Template'!D3363="","",IF(AND(VLOOKUP('Journal Template'!D3363,X:AA,4,0)='Journal Template'!A3363,VLOOKUP('Journal Template'!D3363,X:Y,2,0)="A"),"","Inactive Dept Combo Error")),"")</f>
        <v/>
      </c>
      <c r="AK2951" s="150" t="str">
        <f>IF(JRF!B2964="","",IF(JRF!B2964=IFERROR(VLOOKUP(JRF!B2964,Checks!AI:AI,1,0),0),"Entry in Branch/Satellite BU's",""))</f>
        <v/>
      </c>
      <c r="AL2951" t="str">
        <f>IFERROR(IF('Journal Template'!A3363="","",IF('Journal Template'!A3363=IFERROR(VLOOKUP('Journal Template'!A3363,Checks!AI:AI,1,0),0),"Entry in Branch/Satellite BU's","")),"")</f>
        <v/>
      </c>
      <c r="AO2951" s="171"/>
      <c r="AP2951" s="171"/>
      <c r="AQ2951" s="171"/>
      <c r="AR2951" s="171"/>
      <c r="CI2951" t="str">
        <f>IF(JRF!F2964&gt;0,"",IF(JRF!B2964="","",IF(LEFT(JRF!B2964,1)=IFERROR(VLOOKUP(LEFT(JRF!B2964,1),$CF$2:$CF$5,1,0),0),"Product Code Required",IF(JRF!C2964="","",IF(JRF!C2964=IFERROR(VLOOKUP(JRF!C2964,$CH:$CH,1,0),0),"Product Code Required","NA")))))</f>
        <v/>
      </c>
      <c r="CJ2951" t="str">
        <f>IF(JRF!AV2964&gt;0,"",IF(JRF!Q2964="","",IF(LEFT(JRF!Q2964,1)=IFERROR(VLOOKUP(LEFT(JRF!Q2964,1),$CF$2:$CF$5,1,0),0),"Product Code Required",IF(JRF!V2964="","",IF(JRF!V2964=IFERROR(VLOOKUP(JRF!V2964,$CH:$CH,1,0),0),"Product Code Required","NA")))))</f>
        <v/>
      </c>
      <c r="CK2951" t="str">
        <f>IFERROR(IF(LEN('Journal Template'!F2962)&gt;0,"",IF('Journal Template'!A2962="","",IF(LEFT('Journal Template'!A2962,1)=IFERROR(VLOOKUP(LEFT('Journal Template'!A2962,1),Checks!$CF$2:$CF$5,1,0),0),"Product Code Required",IF('Journal Template'!D2962="","",IF('Journal Template'!D2962=IFERROR(VLOOKUP('Journal Template'!D2962,Checks!$CH:$CH,1,0),0),"Product Code Required","NA"))))),"")</f>
        <v/>
      </c>
    </row>
    <row r="2952" spans="14:89">
      <c r="N2952" t="s">
        <v>13181</v>
      </c>
      <c r="O2952" t="s">
        <v>13182</v>
      </c>
      <c r="P2952" t="s">
        <v>386</v>
      </c>
      <c r="Q2952" s="150" t="str">
        <f>IF(JRF!D2965="","",IF(IFERROR(VLOOKUP(JRF!D2965,Checks!N:P,3,0),0)="A","","Inactive account in Use"))</f>
        <v/>
      </c>
      <c r="R2952" t="str">
        <f>IFERROR(IF('Journal Template'!C3364="","",IF(IFERROR(VLOOKUP('Journal Template'!C3364,Checks!N:P,3,0),0)="A","","Inactive account in Use")),"")</f>
        <v/>
      </c>
      <c r="V2952" s="150" t="str">
        <f>IF(JRF!C2965="","",IF(IFERROR(VLOOKUP(JRF!C2965,Checks!S:U,3,0),0)="A","Entry with System fund Dept",""))</f>
        <v/>
      </c>
      <c r="W2952" t="str">
        <f>IFERROR(IF('Journal Template'!D3364="","",IF(IFERROR(VLOOKUP('Journal Template'!D3364,Checks!S:U,3,0),0)="A","Entry with System fund Dept","")),"")</f>
        <v/>
      </c>
      <c r="X2952" t="s">
        <v>1979</v>
      </c>
      <c r="Y2952" t="s">
        <v>386</v>
      </c>
      <c r="Z2952" t="s">
        <v>13183</v>
      </c>
      <c r="AA2952" t="s">
        <v>391</v>
      </c>
      <c r="AB2952" t="s">
        <v>125</v>
      </c>
      <c r="AC2952" s="150" t="str">
        <f>IFERROR(IF(JRF!C2965="","",IF(AND(VLOOKUP(JRF!C2965,X:AA,4,0)=JRF!B2965,VLOOKUP(JRF!C2965,X:Y,2,0)="A"),"","Inactive Dept Combo Error")),"Inactive Dept Combo Error")</f>
        <v/>
      </c>
      <c r="AD2952" t="str">
        <f>IFERROR(IF('Journal Template'!D3364="","",IF(AND(VLOOKUP('Journal Template'!D3364,X:AA,4,0)='Journal Template'!A3364,VLOOKUP('Journal Template'!D3364,X:Y,2,0)="A"),"","Inactive Dept Combo Error")),"")</f>
        <v/>
      </c>
      <c r="AK2952" s="150" t="str">
        <f>IF(JRF!B2965="","",IF(JRF!B2965=IFERROR(VLOOKUP(JRF!B2965,Checks!AI:AI,1,0),0),"Entry in Branch/Satellite BU's",""))</f>
        <v/>
      </c>
      <c r="AL2952" t="str">
        <f>IFERROR(IF('Journal Template'!A3364="","",IF('Journal Template'!A3364=IFERROR(VLOOKUP('Journal Template'!A3364,Checks!AI:AI,1,0),0),"Entry in Branch/Satellite BU's","")),"")</f>
        <v/>
      </c>
      <c r="AO2952" s="171"/>
      <c r="AP2952" s="171"/>
      <c r="AQ2952" s="171"/>
      <c r="AR2952" s="171"/>
      <c r="CI2952" t="str">
        <f>IF(JRF!F2965&gt;0,"",IF(JRF!B2965="","",IF(LEFT(JRF!B2965,1)=IFERROR(VLOOKUP(LEFT(JRF!B2965,1),$CF$2:$CF$5,1,0),0),"Product Code Required",IF(JRF!C2965="","",IF(JRF!C2965=IFERROR(VLOOKUP(JRF!C2965,$CH:$CH,1,0),0),"Product Code Required","NA")))))</f>
        <v/>
      </c>
      <c r="CJ2952" t="str">
        <f>IF(JRF!AV2965&gt;0,"",IF(JRF!Q2965="","",IF(LEFT(JRF!Q2965,1)=IFERROR(VLOOKUP(LEFT(JRF!Q2965,1),$CF$2:$CF$5,1,0),0),"Product Code Required",IF(JRF!V2965="","",IF(JRF!V2965=IFERROR(VLOOKUP(JRF!V2965,$CH:$CH,1,0),0),"Product Code Required","NA")))))</f>
        <v/>
      </c>
      <c r="CK2952" t="str">
        <f>IFERROR(IF(LEN('Journal Template'!F2963)&gt;0,"",IF('Journal Template'!A2963="","",IF(LEFT('Journal Template'!A2963,1)=IFERROR(VLOOKUP(LEFT('Journal Template'!A2963,1),Checks!$CF$2:$CF$5,1,0),0),"Product Code Required",IF('Journal Template'!D2963="","",IF('Journal Template'!D2963=IFERROR(VLOOKUP('Journal Template'!D2963,Checks!$CH:$CH,1,0),0),"Product Code Required","NA"))))),"")</f>
        <v/>
      </c>
    </row>
    <row r="2953" spans="14:89">
      <c r="N2953" t="s">
        <v>13184</v>
      </c>
      <c r="O2953" t="s">
        <v>13185</v>
      </c>
      <c r="P2953" t="s">
        <v>386</v>
      </c>
      <c r="Q2953" s="150" t="str">
        <f>IF(JRF!D2966="","",IF(IFERROR(VLOOKUP(JRF!D2966,Checks!N:P,3,0),0)="A","","Inactive account in Use"))</f>
        <v/>
      </c>
      <c r="R2953" t="str">
        <f>IFERROR(IF('Journal Template'!C3365="","",IF(IFERROR(VLOOKUP('Journal Template'!C3365,Checks!N:P,3,0),0)="A","","Inactive account in Use")),"")</f>
        <v/>
      </c>
      <c r="V2953" s="150" t="str">
        <f>IF(JRF!C2966="","",IF(IFERROR(VLOOKUP(JRF!C2966,Checks!S:U,3,0),0)="A","Entry with System fund Dept",""))</f>
        <v/>
      </c>
      <c r="W2953" t="str">
        <f>IFERROR(IF('Journal Template'!D3365="","",IF(IFERROR(VLOOKUP('Journal Template'!D3365,Checks!S:U,3,0),0)="A","Entry with System fund Dept","")),"")</f>
        <v/>
      </c>
      <c r="X2953" t="s">
        <v>4516</v>
      </c>
      <c r="Y2953" t="s">
        <v>386</v>
      </c>
      <c r="Z2953" t="s">
        <v>13186</v>
      </c>
      <c r="AA2953" t="s">
        <v>391</v>
      </c>
      <c r="AB2953" t="s">
        <v>125</v>
      </c>
      <c r="AC2953" s="150" t="str">
        <f>IFERROR(IF(JRF!C2966="","",IF(AND(VLOOKUP(JRF!C2966,X:AA,4,0)=JRF!B2966,VLOOKUP(JRF!C2966,X:Y,2,0)="A"),"","Inactive Dept Combo Error")),"Inactive Dept Combo Error")</f>
        <v/>
      </c>
      <c r="AD2953" t="str">
        <f>IFERROR(IF('Journal Template'!D3365="","",IF(AND(VLOOKUP('Journal Template'!D3365,X:AA,4,0)='Journal Template'!A3365,VLOOKUP('Journal Template'!D3365,X:Y,2,0)="A"),"","Inactive Dept Combo Error")),"")</f>
        <v/>
      </c>
      <c r="AK2953" s="150" t="str">
        <f>IF(JRF!B2966="","",IF(JRF!B2966=IFERROR(VLOOKUP(JRF!B2966,Checks!AI:AI,1,0),0),"Entry in Branch/Satellite BU's",""))</f>
        <v/>
      </c>
      <c r="AL2953" t="str">
        <f>IFERROR(IF('Journal Template'!A3365="","",IF('Journal Template'!A3365=IFERROR(VLOOKUP('Journal Template'!A3365,Checks!AI:AI,1,0),0),"Entry in Branch/Satellite BU's","")),"")</f>
        <v/>
      </c>
      <c r="AO2953" s="171"/>
      <c r="AP2953" s="171"/>
      <c r="AQ2953" s="171"/>
      <c r="AR2953" s="171"/>
      <c r="CI2953" t="str">
        <f>IF(JRF!F2966&gt;0,"",IF(JRF!B2966="","",IF(LEFT(JRF!B2966,1)=IFERROR(VLOOKUP(LEFT(JRF!B2966,1),$CF$2:$CF$5,1,0),0),"Product Code Required",IF(JRF!C2966="","",IF(JRF!C2966=IFERROR(VLOOKUP(JRF!C2966,$CH:$CH,1,0),0),"Product Code Required","NA")))))</f>
        <v/>
      </c>
      <c r="CJ2953" t="str">
        <f>IF(JRF!AV2966&gt;0,"",IF(JRF!Q2966="","",IF(LEFT(JRF!Q2966,1)=IFERROR(VLOOKUP(LEFT(JRF!Q2966,1),$CF$2:$CF$5,1,0),0),"Product Code Required",IF(JRF!V2966="","",IF(JRF!V2966=IFERROR(VLOOKUP(JRF!V2966,$CH:$CH,1,0),0),"Product Code Required","NA")))))</f>
        <v/>
      </c>
      <c r="CK2953" t="str">
        <f>IFERROR(IF(LEN('Journal Template'!F2964)&gt;0,"",IF('Journal Template'!A2964="","",IF(LEFT('Journal Template'!A2964,1)=IFERROR(VLOOKUP(LEFT('Journal Template'!A2964,1),Checks!$CF$2:$CF$5,1,0),0),"Product Code Required",IF('Journal Template'!D2964="","",IF('Journal Template'!D2964=IFERROR(VLOOKUP('Journal Template'!D2964,Checks!$CH:$CH,1,0),0),"Product Code Required","NA"))))),"")</f>
        <v/>
      </c>
    </row>
    <row r="2954" spans="14:89">
      <c r="N2954" t="s">
        <v>13187</v>
      </c>
      <c r="O2954" t="s">
        <v>13188</v>
      </c>
      <c r="P2954" t="s">
        <v>386</v>
      </c>
      <c r="Q2954" s="150" t="str">
        <f>IF(JRF!D2967="","",IF(IFERROR(VLOOKUP(JRF!D2967,Checks!N:P,3,0),0)="A","","Inactive account in Use"))</f>
        <v/>
      </c>
      <c r="R2954" t="str">
        <f>IFERROR(IF('Journal Template'!C3366="","",IF(IFERROR(VLOOKUP('Journal Template'!C3366,Checks!N:P,3,0),0)="A","","Inactive account in Use")),"")</f>
        <v/>
      </c>
      <c r="V2954" s="150" t="str">
        <f>IF(JRF!C2967="","",IF(IFERROR(VLOOKUP(JRF!C2967,Checks!S:U,3,0),0)="A","Entry with System fund Dept",""))</f>
        <v/>
      </c>
      <c r="W2954" t="str">
        <f>IFERROR(IF('Journal Template'!D3366="","",IF(IFERROR(VLOOKUP('Journal Template'!D3366,Checks!S:U,3,0),0)="A","Entry with System fund Dept","")),"")</f>
        <v/>
      </c>
      <c r="X2954" t="s">
        <v>13189</v>
      </c>
      <c r="Y2954" t="s">
        <v>389</v>
      </c>
      <c r="Z2954" t="s">
        <v>13190</v>
      </c>
      <c r="AA2954" t="s">
        <v>391</v>
      </c>
      <c r="AB2954" t="s">
        <v>125</v>
      </c>
      <c r="AC2954" s="150" t="str">
        <f>IFERROR(IF(JRF!C2967="","",IF(AND(VLOOKUP(JRF!C2967,X:AA,4,0)=JRF!B2967,VLOOKUP(JRF!C2967,X:Y,2,0)="A"),"","Inactive Dept Combo Error")),"Inactive Dept Combo Error")</f>
        <v/>
      </c>
      <c r="AD2954" t="str">
        <f>IFERROR(IF('Journal Template'!D3366="","",IF(AND(VLOOKUP('Journal Template'!D3366,X:AA,4,0)='Journal Template'!A3366,VLOOKUP('Journal Template'!D3366,X:Y,2,0)="A"),"","Inactive Dept Combo Error")),"")</f>
        <v/>
      </c>
      <c r="AK2954" s="150" t="str">
        <f>IF(JRF!B2967="","",IF(JRF!B2967=IFERROR(VLOOKUP(JRF!B2967,Checks!AI:AI,1,0),0),"Entry in Branch/Satellite BU's",""))</f>
        <v/>
      </c>
      <c r="AL2954" t="str">
        <f>IFERROR(IF('Journal Template'!A3366="","",IF('Journal Template'!A3366=IFERROR(VLOOKUP('Journal Template'!A3366,Checks!AI:AI,1,0),0),"Entry in Branch/Satellite BU's","")),"")</f>
        <v/>
      </c>
      <c r="AO2954" s="171"/>
      <c r="AP2954" s="171"/>
      <c r="AQ2954" s="171"/>
      <c r="AR2954" s="171"/>
      <c r="CI2954" t="str">
        <f>IF(JRF!F2967&gt;0,"",IF(JRF!B2967="","",IF(LEFT(JRF!B2967,1)=IFERROR(VLOOKUP(LEFT(JRF!B2967,1),$CF$2:$CF$5,1,0),0),"Product Code Required",IF(JRF!C2967="","",IF(JRF!C2967=IFERROR(VLOOKUP(JRF!C2967,$CH:$CH,1,0),0),"Product Code Required","NA")))))</f>
        <v/>
      </c>
      <c r="CJ2954" t="str">
        <f>IF(JRF!AV2967&gt;0,"",IF(JRF!Q2967="","",IF(LEFT(JRF!Q2967,1)=IFERROR(VLOOKUP(LEFT(JRF!Q2967,1),$CF$2:$CF$5,1,0),0),"Product Code Required",IF(JRF!V2967="","",IF(JRF!V2967=IFERROR(VLOOKUP(JRF!V2967,$CH:$CH,1,0),0),"Product Code Required","NA")))))</f>
        <v/>
      </c>
      <c r="CK2954" t="str">
        <f>IFERROR(IF(LEN('Journal Template'!F2965)&gt;0,"",IF('Journal Template'!A2965="","",IF(LEFT('Journal Template'!A2965,1)=IFERROR(VLOOKUP(LEFT('Journal Template'!A2965,1),Checks!$CF$2:$CF$5,1,0),0),"Product Code Required",IF('Journal Template'!D2965="","",IF('Journal Template'!D2965=IFERROR(VLOOKUP('Journal Template'!D2965,Checks!$CH:$CH,1,0),0),"Product Code Required","NA"))))),"")</f>
        <v/>
      </c>
    </row>
    <row r="2955" spans="14:89">
      <c r="N2955" t="s">
        <v>13191</v>
      </c>
      <c r="O2955" t="s">
        <v>13192</v>
      </c>
      <c r="P2955" t="s">
        <v>386</v>
      </c>
      <c r="Q2955" s="150" t="str">
        <f>IF(JRF!D2968="","",IF(IFERROR(VLOOKUP(JRF!D2968,Checks!N:P,3,0),0)="A","","Inactive account in Use"))</f>
        <v/>
      </c>
      <c r="R2955" t="str">
        <f>IFERROR(IF('Journal Template'!C3367="","",IF(IFERROR(VLOOKUP('Journal Template'!C3367,Checks!N:P,3,0),0)="A","","Inactive account in Use")),"")</f>
        <v/>
      </c>
      <c r="V2955" s="150" t="str">
        <f>IF(JRF!C2968="","",IF(IFERROR(VLOOKUP(JRF!C2968,Checks!S:U,3,0),0)="A","Entry with System fund Dept",""))</f>
        <v/>
      </c>
      <c r="W2955" t="str">
        <f>IFERROR(IF('Journal Template'!D3367="","",IF(IFERROR(VLOOKUP('Journal Template'!D3367,Checks!S:U,3,0),0)="A","Entry with System fund Dept","")),"")</f>
        <v/>
      </c>
      <c r="X2955" t="s">
        <v>1983</v>
      </c>
      <c r="Y2955" t="s">
        <v>386</v>
      </c>
      <c r="Z2955" t="s">
        <v>13193</v>
      </c>
      <c r="AA2955" t="s">
        <v>391</v>
      </c>
      <c r="AB2955" t="s">
        <v>125</v>
      </c>
      <c r="AC2955" s="150" t="str">
        <f>IFERROR(IF(JRF!C2968="","",IF(AND(VLOOKUP(JRF!C2968,X:AA,4,0)=JRF!B2968,VLOOKUP(JRF!C2968,X:Y,2,0)="A"),"","Inactive Dept Combo Error")),"Inactive Dept Combo Error")</f>
        <v/>
      </c>
      <c r="AD2955" t="str">
        <f>IFERROR(IF('Journal Template'!D3367="","",IF(AND(VLOOKUP('Journal Template'!D3367,X:AA,4,0)='Journal Template'!A3367,VLOOKUP('Journal Template'!D3367,X:Y,2,0)="A"),"","Inactive Dept Combo Error")),"")</f>
        <v/>
      </c>
      <c r="AK2955" s="150" t="str">
        <f>IF(JRF!B2968="","",IF(JRF!B2968=IFERROR(VLOOKUP(JRF!B2968,Checks!AI:AI,1,0),0),"Entry in Branch/Satellite BU's",""))</f>
        <v/>
      </c>
      <c r="AL2955" t="str">
        <f>IFERROR(IF('Journal Template'!A3367="","",IF('Journal Template'!A3367=IFERROR(VLOOKUP('Journal Template'!A3367,Checks!AI:AI,1,0),0),"Entry in Branch/Satellite BU's","")),"")</f>
        <v/>
      </c>
      <c r="AO2955" s="171"/>
      <c r="AP2955" s="171"/>
      <c r="AQ2955" s="171"/>
      <c r="AR2955" s="171"/>
      <c r="CI2955" t="str">
        <f>IF(JRF!F2968&gt;0,"",IF(JRF!B2968="","",IF(LEFT(JRF!B2968,1)=IFERROR(VLOOKUP(LEFT(JRF!B2968,1),$CF$2:$CF$5,1,0),0),"Product Code Required",IF(JRF!C2968="","",IF(JRF!C2968=IFERROR(VLOOKUP(JRF!C2968,$CH:$CH,1,0),0),"Product Code Required","NA")))))</f>
        <v/>
      </c>
      <c r="CJ2955" t="str">
        <f>IF(JRF!AV2968&gt;0,"",IF(JRF!Q2968="","",IF(LEFT(JRF!Q2968,1)=IFERROR(VLOOKUP(LEFT(JRF!Q2968,1),$CF$2:$CF$5,1,0),0),"Product Code Required",IF(JRF!V2968="","",IF(JRF!V2968=IFERROR(VLOOKUP(JRF!V2968,$CH:$CH,1,0),0),"Product Code Required","NA")))))</f>
        <v/>
      </c>
      <c r="CK2955" t="str">
        <f>IFERROR(IF(LEN('Journal Template'!F2966)&gt;0,"",IF('Journal Template'!A2966="","",IF(LEFT('Journal Template'!A2966,1)=IFERROR(VLOOKUP(LEFT('Journal Template'!A2966,1),Checks!$CF$2:$CF$5,1,0),0),"Product Code Required",IF('Journal Template'!D2966="","",IF('Journal Template'!D2966=IFERROR(VLOOKUP('Journal Template'!D2966,Checks!$CH:$CH,1,0),0),"Product Code Required","NA"))))),"")</f>
        <v/>
      </c>
    </row>
    <row r="2956" spans="14:89">
      <c r="N2956" t="s">
        <v>13194</v>
      </c>
      <c r="O2956" t="s">
        <v>13195</v>
      </c>
      <c r="P2956" t="s">
        <v>386</v>
      </c>
      <c r="Q2956" s="150" t="str">
        <f>IF(JRF!D2969="","",IF(IFERROR(VLOOKUP(JRF!D2969,Checks!N:P,3,0),0)="A","","Inactive account in Use"))</f>
        <v/>
      </c>
      <c r="R2956" t="str">
        <f>IFERROR(IF('Journal Template'!C3368="","",IF(IFERROR(VLOOKUP('Journal Template'!C3368,Checks!N:P,3,0),0)="A","","Inactive account in Use")),"")</f>
        <v/>
      </c>
      <c r="V2956" s="150" t="str">
        <f>IF(JRF!C2969="","",IF(IFERROR(VLOOKUP(JRF!C2969,Checks!S:U,3,0),0)="A","Entry with System fund Dept",""))</f>
        <v/>
      </c>
      <c r="W2956" t="str">
        <f>IFERROR(IF('Journal Template'!D3368="","",IF(IFERROR(VLOOKUP('Journal Template'!D3368,Checks!S:U,3,0),0)="A","Entry with System fund Dept","")),"")</f>
        <v/>
      </c>
      <c r="X2956" t="s">
        <v>779</v>
      </c>
      <c r="Y2956" t="s">
        <v>386</v>
      </c>
      <c r="Z2956" t="s">
        <v>13196</v>
      </c>
      <c r="AA2956" t="s">
        <v>391</v>
      </c>
      <c r="AB2956" t="s">
        <v>125</v>
      </c>
      <c r="AC2956" s="150" t="str">
        <f>IFERROR(IF(JRF!C2969="","",IF(AND(VLOOKUP(JRF!C2969,X:AA,4,0)=JRF!B2969,VLOOKUP(JRF!C2969,X:Y,2,0)="A"),"","Inactive Dept Combo Error")),"Inactive Dept Combo Error")</f>
        <v/>
      </c>
      <c r="AD2956" t="str">
        <f>IFERROR(IF('Journal Template'!D3368="","",IF(AND(VLOOKUP('Journal Template'!D3368,X:AA,4,0)='Journal Template'!A3368,VLOOKUP('Journal Template'!D3368,X:Y,2,0)="A"),"","Inactive Dept Combo Error")),"")</f>
        <v/>
      </c>
      <c r="AK2956" s="150" t="str">
        <f>IF(JRF!B2969="","",IF(JRF!B2969=IFERROR(VLOOKUP(JRF!B2969,Checks!AI:AI,1,0),0),"Entry in Branch/Satellite BU's",""))</f>
        <v/>
      </c>
      <c r="AL2956" t="str">
        <f>IFERROR(IF('Journal Template'!A3368="","",IF('Journal Template'!A3368=IFERROR(VLOOKUP('Journal Template'!A3368,Checks!AI:AI,1,0),0),"Entry in Branch/Satellite BU's","")),"")</f>
        <v/>
      </c>
      <c r="AO2956" s="171"/>
      <c r="AP2956" s="171"/>
      <c r="AQ2956" s="171"/>
      <c r="AR2956" s="171"/>
      <c r="CI2956" t="str">
        <f>IF(JRF!F2969&gt;0,"",IF(JRF!B2969="","",IF(LEFT(JRF!B2969,1)=IFERROR(VLOOKUP(LEFT(JRF!B2969,1),$CF$2:$CF$5,1,0),0),"Product Code Required",IF(JRF!C2969="","",IF(JRF!C2969=IFERROR(VLOOKUP(JRF!C2969,$CH:$CH,1,0),0),"Product Code Required","NA")))))</f>
        <v/>
      </c>
      <c r="CJ2956" t="str">
        <f>IF(JRF!AV2969&gt;0,"",IF(JRF!Q2969="","",IF(LEFT(JRF!Q2969,1)=IFERROR(VLOOKUP(LEFT(JRF!Q2969,1),$CF$2:$CF$5,1,0),0),"Product Code Required",IF(JRF!V2969="","",IF(JRF!V2969=IFERROR(VLOOKUP(JRF!V2969,$CH:$CH,1,0),0),"Product Code Required","NA")))))</f>
        <v/>
      </c>
      <c r="CK2956" t="str">
        <f>IFERROR(IF(LEN('Journal Template'!F2967)&gt;0,"",IF('Journal Template'!A2967="","",IF(LEFT('Journal Template'!A2967,1)=IFERROR(VLOOKUP(LEFT('Journal Template'!A2967,1),Checks!$CF$2:$CF$5,1,0),0),"Product Code Required",IF('Journal Template'!D2967="","",IF('Journal Template'!D2967=IFERROR(VLOOKUP('Journal Template'!D2967,Checks!$CH:$CH,1,0),0),"Product Code Required","NA"))))),"")</f>
        <v/>
      </c>
    </row>
    <row r="2957" spans="14:89">
      <c r="N2957" t="s">
        <v>13197</v>
      </c>
      <c r="O2957" t="s">
        <v>13198</v>
      </c>
      <c r="P2957" t="s">
        <v>386</v>
      </c>
      <c r="Q2957" s="150" t="str">
        <f>IF(JRF!D2970="","",IF(IFERROR(VLOOKUP(JRF!D2970,Checks!N:P,3,0),0)="A","","Inactive account in Use"))</f>
        <v/>
      </c>
      <c r="R2957" t="str">
        <f>IFERROR(IF('Journal Template'!C3369="","",IF(IFERROR(VLOOKUP('Journal Template'!C3369,Checks!N:P,3,0),0)="A","","Inactive account in Use")),"")</f>
        <v/>
      </c>
      <c r="V2957" s="150" t="str">
        <f>IF(JRF!C2970="","",IF(IFERROR(VLOOKUP(JRF!C2970,Checks!S:U,3,0),0)="A","Entry with System fund Dept",""))</f>
        <v/>
      </c>
      <c r="W2957" t="str">
        <f>IFERROR(IF('Journal Template'!D3369="","",IF(IFERROR(VLOOKUP('Journal Template'!D3369,Checks!S:U,3,0),0)="A","Entry with System fund Dept","")),"")</f>
        <v/>
      </c>
      <c r="X2957" t="s">
        <v>1987</v>
      </c>
      <c r="Y2957" t="s">
        <v>386</v>
      </c>
      <c r="Z2957" t="s">
        <v>13199</v>
      </c>
      <c r="AA2957" t="s">
        <v>391</v>
      </c>
      <c r="AB2957" t="s">
        <v>125</v>
      </c>
      <c r="AC2957" s="150" t="str">
        <f>IFERROR(IF(JRF!C2970="","",IF(AND(VLOOKUP(JRF!C2970,X:AA,4,0)=JRF!B2970,VLOOKUP(JRF!C2970,X:Y,2,0)="A"),"","Inactive Dept Combo Error")),"Inactive Dept Combo Error")</f>
        <v/>
      </c>
      <c r="AD2957" t="str">
        <f>IFERROR(IF('Journal Template'!D3369="","",IF(AND(VLOOKUP('Journal Template'!D3369,X:AA,4,0)='Journal Template'!A3369,VLOOKUP('Journal Template'!D3369,X:Y,2,0)="A"),"","Inactive Dept Combo Error")),"")</f>
        <v/>
      </c>
      <c r="AK2957" s="150" t="str">
        <f>IF(JRF!B2970="","",IF(JRF!B2970=IFERROR(VLOOKUP(JRF!B2970,Checks!AI:AI,1,0),0),"Entry in Branch/Satellite BU's",""))</f>
        <v/>
      </c>
      <c r="AL2957" t="str">
        <f>IFERROR(IF('Journal Template'!A3369="","",IF('Journal Template'!A3369=IFERROR(VLOOKUP('Journal Template'!A3369,Checks!AI:AI,1,0),0),"Entry in Branch/Satellite BU's","")),"")</f>
        <v/>
      </c>
      <c r="AO2957" s="171"/>
      <c r="AP2957" s="171"/>
      <c r="AQ2957" s="171"/>
      <c r="AR2957" s="171"/>
      <c r="CI2957" t="str">
        <f>IF(JRF!F2970&gt;0,"",IF(JRF!B2970="","",IF(LEFT(JRF!B2970,1)=IFERROR(VLOOKUP(LEFT(JRF!B2970,1),$CF$2:$CF$5,1,0),0),"Product Code Required",IF(JRF!C2970="","",IF(JRF!C2970=IFERROR(VLOOKUP(JRF!C2970,$CH:$CH,1,0),0),"Product Code Required","NA")))))</f>
        <v/>
      </c>
      <c r="CJ2957" t="str">
        <f>IF(JRF!AV2970&gt;0,"",IF(JRF!Q2970="","",IF(LEFT(JRF!Q2970,1)=IFERROR(VLOOKUP(LEFT(JRF!Q2970,1),$CF$2:$CF$5,1,0),0),"Product Code Required",IF(JRF!V2970="","",IF(JRF!V2970=IFERROR(VLOOKUP(JRF!V2970,$CH:$CH,1,0),0),"Product Code Required","NA")))))</f>
        <v/>
      </c>
      <c r="CK2957" t="str">
        <f>IFERROR(IF(LEN('Journal Template'!F2968)&gt;0,"",IF('Journal Template'!A2968="","",IF(LEFT('Journal Template'!A2968,1)=IFERROR(VLOOKUP(LEFT('Journal Template'!A2968,1),Checks!$CF$2:$CF$5,1,0),0),"Product Code Required",IF('Journal Template'!D2968="","",IF('Journal Template'!D2968=IFERROR(VLOOKUP('Journal Template'!D2968,Checks!$CH:$CH,1,0),0),"Product Code Required","NA"))))),"")</f>
        <v/>
      </c>
    </row>
    <row r="2958" spans="14:89">
      <c r="N2958" t="s">
        <v>13200</v>
      </c>
      <c r="O2958" t="s">
        <v>13201</v>
      </c>
      <c r="P2958" t="s">
        <v>386</v>
      </c>
      <c r="Q2958" s="150" t="str">
        <f>IF(JRF!D2971="","",IF(IFERROR(VLOOKUP(JRF!D2971,Checks!N:P,3,0),0)="A","","Inactive account in Use"))</f>
        <v/>
      </c>
      <c r="R2958" t="str">
        <f>IFERROR(IF('Journal Template'!C3370="","",IF(IFERROR(VLOOKUP('Journal Template'!C3370,Checks!N:P,3,0),0)="A","","Inactive account in Use")),"")</f>
        <v/>
      </c>
      <c r="V2958" s="150" t="str">
        <f>IF(JRF!C2971="","",IF(IFERROR(VLOOKUP(JRF!C2971,Checks!S:U,3,0),0)="A","Entry with System fund Dept",""))</f>
        <v/>
      </c>
      <c r="W2958" t="str">
        <f>IFERROR(IF('Journal Template'!D3370="","",IF(IFERROR(VLOOKUP('Journal Template'!D3370,Checks!S:U,3,0),0)="A","Entry with System fund Dept","")),"")</f>
        <v/>
      </c>
      <c r="X2958" t="s">
        <v>13202</v>
      </c>
      <c r="Y2958" t="s">
        <v>386</v>
      </c>
      <c r="Z2958" t="s">
        <v>13203</v>
      </c>
      <c r="AA2958" t="s">
        <v>4082</v>
      </c>
      <c r="AB2958" t="s">
        <v>125</v>
      </c>
      <c r="AC2958" s="150" t="str">
        <f>IFERROR(IF(JRF!C2971="","",IF(AND(VLOOKUP(JRF!C2971,X:AA,4,0)=JRF!B2971,VLOOKUP(JRF!C2971,X:Y,2,0)="A"),"","Inactive Dept Combo Error")),"Inactive Dept Combo Error")</f>
        <v/>
      </c>
      <c r="AD2958" t="str">
        <f>IFERROR(IF('Journal Template'!D3370="","",IF(AND(VLOOKUP('Journal Template'!D3370,X:AA,4,0)='Journal Template'!A3370,VLOOKUP('Journal Template'!D3370,X:Y,2,0)="A"),"","Inactive Dept Combo Error")),"")</f>
        <v/>
      </c>
      <c r="AK2958" s="150" t="str">
        <f>IF(JRF!B2971="","",IF(JRF!B2971=IFERROR(VLOOKUP(JRF!B2971,Checks!AI:AI,1,0),0),"Entry in Branch/Satellite BU's",""))</f>
        <v/>
      </c>
      <c r="AL2958" t="str">
        <f>IFERROR(IF('Journal Template'!A3370="","",IF('Journal Template'!A3370=IFERROR(VLOOKUP('Journal Template'!A3370,Checks!AI:AI,1,0),0),"Entry in Branch/Satellite BU's","")),"")</f>
        <v/>
      </c>
      <c r="AO2958" s="171"/>
      <c r="AP2958" s="171"/>
      <c r="AQ2958" s="171"/>
      <c r="AR2958" s="171"/>
      <c r="CI2958" t="str">
        <f>IF(JRF!F2971&gt;0,"",IF(JRF!B2971="","",IF(LEFT(JRF!B2971,1)=IFERROR(VLOOKUP(LEFT(JRF!B2971,1),$CF$2:$CF$5,1,0),0),"Product Code Required",IF(JRF!C2971="","",IF(JRF!C2971=IFERROR(VLOOKUP(JRF!C2971,$CH:$CH,1,0),0),"Product Code Required","NA")))))</f>
        <v/>
      </c>
      <c r="CJ2958" t="str">
        <f>IF(JRF!AV2971&gt;0,"",IF(JRF!Q2971="","",IF(LEFT(JRF!Q2971,1)=IFERROR(VLOOKUP(LEFT(JRF!Q2971,1),$CF$2:$CF$5,1,0),0),"Product Code Required",IF(JRF!V2971="","",IF(JRF!V2971=IFERROR(VLOOKUP(JRF!V2971,$CH:$CH,1,0),0),"Product Code Required","NA")))))</f>
        <v/>
      </c>
      <c r="CK2958" t="str">
        <f>IFERROR(IF(LEN('Journal Template'!F2969)&gt;0,"",IF('Journal Template'!A2969="","",IF(LEFT('Journal Template'!A2969,1)=IFERROR(VLOOKUP(LEFT('Journal Template'!A2969,1),Checks!$CF$2:$CF$5,1,0),0),"Product Code Required",IF('Journal Template'!D2969="","",IF('Journal Template'!D2969=IFERROR(VLOOKUP('Journal Template'!D2969,Checks!$CH:$CH,1,0),0),"Product Code Required","NA"))))),"")</f>
        <v/>
      </c>
    </row>
    <row r="2959" spans="14:89">
      <c r="N2959" t="s">
        <v>13204</v>
      </c>
      <c r="O2959" t="s">
        <v>13205</v>
      </c>
      <c r="P2959" t="s">
        <v>386</v>
      </c>
      <c r="Q2959" s="150" t="str">
        <f>IF(JRF!D2972="","",IF(IFERROR(VLOOKUP(JRF!D2972,Checks!N:P,3,0),0)="A","","Inactive account in Use"))</f>
        <v/>
      </c>
      <c r="R2959" t="str">
        <f>IFERROR(IF('Journal Template'!C3371="","",IF(IFERROR(VLOOKUP('Journal Template'!C3371,Checks!N:P,3,0),0)="A","","Inactive account in Use")),"")</f>
        <v/>
      </c>
      <c r="V2959" s="150" t="str">
        <f>IF(JRF!C2972="","",IF(IFERROR(VLOOKUP(JRF!C2972,Checks!S:U,3,0),0)="A","Entry with System fund Dept",""))</f>
        <v/>
      </c>
      <c r="W2959" t="str">
        <f>IFERROR(IF('Journal Template'!D3371="","",IF(IFERROR(VLOOKUP('Journal Template'!D3371,Checks!S:U,3,0),0)="A","Entry with System fund Dept","")),"")</f>
        <v/>
      </c>
      <c r="X2959" t="s">
        <v>13202</v>
      </c>
      <c r="Y2959" t="s">
        <v>389</v>
      </c>
      <c r="Z2959" t="s">
        <v>13203</v>
      </c>
      <c r="AA2959" t="s">
        <v>391</v>
      </c>
      <c r="AB2959" t="s">
        <v>125</v>
      </c>
      <c r="AC2959" s="150" t="str">
        <f>IFERROR(IF(JRF!C2972="","",IF(AND(VLOOKUP(JRF!C2972,X:AA,4,0)=JRF!B2972,VLOOKUP(JRF!C2972,X:Y,2,0)="A"),"","Inactive Dept Combo Error")),"Inactive Dept Combo Error")</f>
        <v/>
      </c>
      <c r="AD2959" t="str">
        <f>IFERROR(IF('Journal Template'!D3371="","",IF(AND(VLOOKUP('Journal Template'!D3371,X:AA,4,0)='Journal Template'!A3371,VLOOKUP('Journal Template'!D3371,X:Y,2,0)="A"),"","Inactive Dept Combo Error")),"")</f>
        <v/>
      </c>
      <c r="AK2959" s="150" t="str">
        <f>IF(JRF!B2972="","",IF(JRF!B2972=IFERROR(VLOOKUP(JRF!B2972,Checks!AI:AI,1,0),0),"Entry in Branch/Satellite BU's",""))</f>
        <v/>
      </c>
      <c r="AL2959" t="str">
        <f>IFERROR(IF('Journal Template'!A3371="","",IF('Journal Template'!A3371=IFERROR(VLOOKUP('Journal Template'!A3371,Checks!AI:AI,1,0),0),"Entry in Branch/Satellite BU's","")),"")</f>
        <v/>
      </c>
      <c r="AO2959" s="171"/>
      <c r="AP2959" s="171"/>
      <c r="AQ2959" s="171"/>
      <c r="AR2959" s="171"/>
      <c r="CI2959" t="str">
        <f>IF(JRF!F2972&gt;0,"",IF(JRF!B2972="","",IF(LEFT(JRF!B2972,1)=IFERROR(VLOOKUP(LEFT(JRF!B2972,1),$CF$2:$CF$5,1,0),0),"Product Code Required",IF(JRF!C2972="","",IF(JRF!C2972=IFERROR(VLOOKUP(JRF!C2972,$CH:$CH,1,0),0),"Product Code Required","NA")))))</f>
        <v/>
      </c>
      <c r="CJ2959" t="str">
        <f>IF(JRF!AV2972&gt;0,"",IF(JRF!Q2972="","",IF(LEFT(JRF!Q2972,1)=IFERROR(VLOOKUP(LEFT(JRF!Q2972,1),$CF$2:$CF$5,1,0),0),"Product Code Required",IF(JRF!V2972="","",IF(JRF!V2972=IFERROR(VLOOKUP(JRF!V2972,$CH:$CH,1,0),0),"Product Code Required","NA")))))</f>
        <v/>
      </c>
      <c r="CK2959" t="str">
        <f>IFERROR(IF(LEN('Journal Template'!F2970)&gt;0,"",IF('Journal Template'!A2970="","",IF(LEFT('Journal Template'!A2970,1)=IFERROR(VLOOKUP(LEFT('Journal Template'!A2970,1),Checks!$CF$2:$CF$5,1,0),0),"Product Code Required",IF('Journal Template'!D2970="","",IF('Journal Template'!D2970=IFERROR(VLOOKUP('Journal Template'!D2970,Checks!$CH:$CH,1,0),0),"Product Code Required","NA"))))),"")</f>
        <v/>
      </c>
    </row>
    <row r="2960" spans="14:89">
      <c r="N2960" t="s">
        <v>13206</v>
      </c>
      <c r="O2960" t="s">
        <v>13207</v>
      </c>
      <c r="P2960" t="s">
        <v>386</v>
      </c>
      <c r="Q2960" s="150" t="str">
        <f>IF(JRF!D2973="","",IF(IFERROR(VLOOKUP(JRF!D2973,Checks!N:P,3,0),0)="A","","Inactive account in Use"))</f>
        <v/>
      </c>
      <c r="R2960" t="str">
        <f>IFERROR(IF('Journal Template'!C3372="","",IF(IFERROR(VLOOKUP('Journal Template'!C3372,Checks!N:P,3,0),0)="A","","Inactive account in Use")),"")</f>
        <v/>
      </c>
      <c r="V2960" s="150" t="str">
        <f>IF(JRF!C2973="","",IF(IFERROR(VLOOKUP(JRF!C2973,Checks!S:U,3,0),0)="A","Entry with System fund Dept",""))</f>
        <v/>
      </c>
      <c r="W2960" t="str">
        <f>IFERROR(IF('Journal Template'!D3372="","",IF(IFERROR(VLOOKUP('Journal Template'!D3372,Checks!S:U,3,0),0)="A","Entry with System fund Dept","")),"")</f>
        <v/>
      </c>
      <c r="X2960" t="s">
        <v>1991</v>
      </c>
      <c r="Y2960" t="s">
        <v>386</v>
      </c>
      <c r="Z2960" t="s">
        <v>13208</v>
      </c>
      <c r="AA2960" t="s">
        <v>391</v>
      </c>
      <c r="AB2960" t="s">
        <v>125</v>
      </c>
      <c r="AC2960" s="150" t="str">
        <f>IFERROR(IF(JRF!C2973="","",IF(AND(VLOOKUP(JRF!C2973,X:AA,4,0)=JRF!B2973,VLOOKUP(JRF!C2973,X:Y,2,0)="A"),"","Inactive Dept Combo Error")),"Inactive Dept Combo Error")</f>
        <v/>
      </c>
      <c r="AD2960" t="str">
        <f>IFERROR(IF('Journal Template'!D3372="","",IF(AND(VLOOKUP('Journal Template'!D3372,X:AA,4,0)='Journal Template'!A3372,VLOOKUP('Journal Template'!D3372,X:Y,2,0)="A"),"","Inactive Dept Combo Error")),"")</f>
        <v/>
      </c>
      <c r="AK2960" s="150" t="str">
        <f>IF(JRF!B2973="","",IF(JRF!B2973=IFERROR(VLOOKUP(JRF!B2973,Checks!AI:AI,1,0),0),"Entry in Branch/Satellite BU's",""))</f>
        <v/>
      </c>
      <c r="AL2960" t="str">
        <f>IFERROR(IF('Journal Template'!A3372="","",IF('Journal Template'!A3372=IFERROR(VLOOKUP('Journal Template'!A3372,Checks!AI:AI,1,0),0),"Entry in Branch/Satellite BU's","")),"")</f>
        <v/>
      </c>
      <c r="AO2960" s="171"/>
      <c r="AP2960" s="171"/>
      <c r="AQ2960" s="171"/>
      <c r="AR2960" s="171"/>
      <c r="CI2960" t="str">
        <f>IF(JRF!F2973&gt;0,"",IF(JRF!B2973="","",IF(LEFT(JRF!B2973,1)=IFERROR(VLOOKUP(LEFT(JRF!B2973,1),$CF$2:$CF$5,1,0),0),"Product Code Required",IF(JRF!C2973="","",IF(JRF!C2973=IFERROR(VLOOKUP(JRF!C2973,$CH:$CH,1,0),0),"Product Code Required","NA")))))</f>
        <v/>
      </c>
      <c r="CJ2960" t="str">
        <f>IF(JRF!AV2973&gt;0,"",IF(JRF!Q2973="","",IF(LEFT(JRF!Q2973,1)=IFERROR(VLOOKUP(LEFT(JRF!Q2973,1),$CF$2:$CF$5,1,0),0),"Product Code Required",IF(JRF!V2973="","",IF(JRF!V2973=IFERROR(VLOOKUP(JRF!V2973,$CH:$CH,1,0),0),"Product Code Required","NA")))))</f>
        <v/>
      </c>
      <c r="CK2960" t="str">
        <f>IFERROR(IF(LEN('Journal Template'!F2971)&gt;0,"",IF('Journal Template'!A2971="","",IF(LEFT('Journal Template'!A2971,1)=IFERROR(VLOOKUP(LEFT('Journal Template'!A2971,1),Checks!$CF$2:$CF$5,1,0),0),"Product Code Required",IF('Journal Template'!D2971="","",IF('Journal Template'!D2971=IFERROR(VLOOKUP('Journal Template'!D2971,Checks!$CH:$CH,1,0),0),"Product Code Required","NA"))))),"")</f>
        <v/>
      </c>
    </row>
    <row r="2961" spans="14:89">
      <c r="N2961" t="s">
        <v>13209</v>
      </c>
      <c r="O2961" t="s">
        <v>13210</v>
      </c>
      <c r="P2961" t="s">
        <v>386</v>
      </c>
      <c r="Q2961" s="150" t="str">
        <f>IF(JRF!D2974="","",IF(IFERROR(VLOOKUP(JRF!D2974,Checks!N:P,3,0),0)="A","","Inactive account in Use"))</f>
        <v/>
      </c>
      <c r="R2961" t="str">
        <f>IFERROR(IF('Journal Template'!C3373="","",IF(IFERROR(VLOOKUP('Journal Template'!C3373,Checks!N:P,3,0),0)="A","","Inactive account in Use")),"")</f>
        <v/>
      </c>
      <c r="V2961" s="150" t="str">
        <f>IF(JRF!C2974="","",IF(IFERROR(VLOOKUP(JRF!C2974,Checks!S:U,3,0),0)="A","Entry with System fund Dept",""))</f>
        <v/>
      </c>
      <c r="W2961" t="str">
        <f>IFERROR(IF('Journal Template'!D3373="","",IF(IFERROR(VLOOKUP('Journal Template'!D3373,Checks!S:U,3,0),0)="A","Entry with System fund Dept","")),"")</f>
        <v/>
      </c>
      <c r="X2961" t="s">
        <v>13211</v>
      </c>
      <c r="Y2961" t="s">
        <v>389</v>
      </c>
      <c r="Z2961" t="s">
        <v>13212</v>
      </c>
      <c r="AA2961" t="s">
        <v>391</v>
      </c>
      <c r="AB2961" t="s">
        <v>125</v>
      </c>
      <c r="AC2961" s="150" t="str">
        <f>IFERROR(IF(JRF!C2974="","",IF(AND(VLOOKUP(JRF!C2974,X:AA,4,0)=JRF!B2974,VLOOKUP(JRF!C2974,X:Y,2,0)="A"),"","Inactive Dept Combo Error")),"Inactive Dept Combo Error")</f>
        <v/>
      </c>
      <c r="AD2961" t="str">
        <f>IFERROR(IF('Journal Template'!D3373="","",IF(AND(VLOOKUP('Journal Template'!D3373,X:AA,4,0)='Journal Template'!A3373,VLOOKUP('Journal Template'!D3373,X:Y,2,0)="A"),"","Inactive Dept Combo Error")),"")</f>
        <v/>
      </c>
      <c r="AK2961" s="150" t="str">
        <f>IF(JRF!B2974="","",IF(JRF!B2974=IFERROR(VLOOKUP(JRF!B2974,Checks!AI:AI,1,0),0),"Entry in Branch/Satellite BU's",""))</f>
        <v/>
      </c>
      <c r="AL2961" t="str">
        <f>IFERROR(IF('Journal Template'!A3373="","",IF('Journal Template'!A3373=IFERROR(VLOOKUP('Journal Template'!A3373,Checks!AI:AI,1,0),0),"Entry in Branch/Satellite BU's","")),"")</f>
        <v/>
      </c>
      <c r="AO2961" s="171"/>
      <c r="AP2961" s="171"/>
      <c r="AQ2961" s="171"/>
      <c r="AR2961" s="171"/>
      <c r="CI2961" t="str">
        <f>IF(JRF!F2974&gt;0,"",IF(JRF!B2974="","",IF(LEFT(JRF!B2974,1)=IFERROR(VLOOKUP(LEFT(JRF!B2974,1),$CF$2:$CF$5,1,0),0),"Product Code Required",IF(JRF!C2974="","",IF(JRF!C2974=IFERROR(VLOOKUP(JRF!C2974,$CH:$CH,1,0),0),"Product Code Required","NA")))))</f>
        <v/>
      </c>
      <c r="CJ2961" t="str">
        <f>IF(JRF!AV2974&gt;0,"",IF(JRF!Q2974="","",IF(LEFT(JRF!Q2974,1)=IFERROR(VLOOKUP(LEFT(JRF!Q2974,1),$CF$2:$CF$5,1,0),0),"Product Code Required",IF(JRF!V2974="","",IF(JRF!V2974=IFERROR(VLOOKUP(JRF!V2974,$CH:$CH,1,0),0),"Product Code Required","NA")))))</f>
        <v/>
      </c>
      <c r="CK2961" t="str">
        <f>IFERROR(IF(LEN('Journal Template'!F2972)&gt;0,"",IF('Journal Template'!A2972="","",IF(LEFT('Journal Template'!A2972,1)=IFERROR(VLOOKUP(LEFT('Journal Template'!A2972,1),Checks!$CF$2:$CF$5,1,0),0),"Product Code Required",IF('Journal Template'!D2972="","",IF('Journal Template'!D2972=IFERROR(VLOOKUP('Journal Template'!D2972,Checks!$CH:$CH,1,0),0),"Product Code Required","NA"))))),"")</f>
        <v/>
      </c>
    </row>
    <row r="2962" spans="14:89">
      <c r="N2962" t="s">
        <v>13213</v>
      </c>
      <c r="O2962" t="s">
        <v>13214</v>
      </c>
      <c r="P2962" t="s">
        <v>386</v>
      </c>
      <c r="Q2962" s="150" t="str">
        <f>IF(JRF!D2975="","",IF(IFERROR(VLOOKUP(JRF!D2975,Checks!N:P,3,0),0)="A","","Inactive account in Use"))</f>
        <v/>
      </c>
      <c r="R2962" t="str">
        <f>IFERROR(IF('Journal Template'!C3374="","",IF(IFERROR(VLOOKUP('Journal Template'!C3374,Checks!N:P,3,0),0)="A","","Inactive account in Use")),"")</f>
        <v/>
      </c>
      <c r="V2962" s="150" t="str">
        <f>IF(JRF!C2975="","",IF(IFERROR(VLOOKUP(JRF!C2975,Checks!S:U,3,0),0)="A","Entry with System fund Dept",""))</f>
        <v/>
      </c>
      <c r="W2962" t="str">
        <f>IFERROR(IF('Journal Template'!D3374="","",IF(IFERROR(VLOOKUP('Journal Template'!D3374,Checks!S:U,3,0),0)="A","Entry with System fund Dept","")),"")</f>
        <v/>
      </c>
      <c r="X2962" t="s">
        <v>13215</v>
      </c>
      <c r="Y2962" t="s">
        <v>389</v>
      </c>
      <c r="Z2962" t="s">
        <v>13216</v>
      </c>
      <c r="AA2962" t="s">
        <v>391</v>
      </c>
      <c r="AB2962" t="s">
        <v>125</v>
      </c>
      <c r="AC2962" s="150" t="str">
        <f>IFERROR(IF(JRF!C2975="","",IF(AND(VLOOKUP(JRF!C2975,X:AA,4,0)=JRF!B2975,VLOOKUP(JRF!C2975,X:Y,2,0)="A"),"","Inactive Dept Combo Error")),"Inactive Dept Combo Error")</f>
        <v/>
      </c>
      <c r="AD2962" t="str">
        <f>IFERROR(IF('Journal Template'!D3374="","",IF(AND(VLOOKUP('Journal Template'!D3374,X:AA,4,0)='Journal Template'!A3374,VLOOKUP('Journal Template'!D3374,X:Y,2,0)="A"),"","Inactive Dept Combo Error")),"")</f>
        <v/>
      </c>
      <c r="AK2962" s="150" t="str">
        <f>IF(JRF!B2975="","",IF(JRF!B2975=IFERROR(VLOOKUP(JRF!B2975,Checks!AI:AI,1,0),0),"Entry in Branch/Satellite BU's",""))</f>
        <v/>
      </c>
      <c r="AL2962" t="str">
        <f>IFERROR(IF('Journal Template'!A3374="","",IF('Journal Template'!A3374=IFERROR(VLOOKUP('Journal Template'!A3374,Checks!AI:AI,1,0),0),"Entry in Branch/Satellite BU's","")),"")</f>
        <v/>
      </c>
      <c r="AO2962" s="171"/>
      <c r="AP2962" s="171"/>
      <c r="AQ2962" s="171"/>
      <c r="AR2962" s="171"/>
      <c r="CI2962" t="str">
        <f>IF(JRF!F2975&gt;0,"",IF(JRF!B2975="","",IF(LEFT(JRF!B2975,1)=IFERROR(VLOOKUP(LEFT(JRF!B2975,1),$CF$2:$CF$5,1,0),0),"Product Code Required",IF(JRF!C2975="","",IF(JRF!C2975=IFERROR(VLOOKUP(JRF!C2975,$CH:$CH,1,0),0),"Product Code Required","NA")))))</f>
        <v/>
      </c>
      <c r="CJ2962" t="str">
        <f>IF(JRF!AV2975&gt;0,"",IF(JRF!Q2975="","",IF(LEFT(JRF!Q2975,1)=IFERROR(VLOOKUP(LEFT(JRF!Q2975,1),$CF$2:$CF$5,1,0),0),"Product Code Required",IF(JRF!V2975="","",IF(JRF!V2975=IFERROR(VLOOKUP(JRF!V2975,$CH:$CH,1,0),0),"Product Code Required","NA")))))</f>
        <v/>
      </c>
      <c r="CK2962" t="str">
        <f>IFERROR(IF(LEN('Journal Template'!F2973)&gt;0,"",IF('Journal Template'!A2973="","",IF(LEFT('Journal Template'!A2973,1)=IFERROR(VLOOKUP(LEFT('Journal Template'!A2973,1),Checks!$CF$2:$CF$5,1,0),0),"Product Code Required",IF('Journal Template'!D2973="","",IF('Journal Template'!D2973=IFERROR(VLOOKUP('Journal Template'!D2973,Checks!$CH:$CH,1,0),0),"Product Code Required","NA"))))),"")</f>
        <v/>
      </c>
    </row>
    <row r="2963" spans="14:89">
      <c r="N2963" t="s">
        <v>13217</v>
      </c>
      <c r="O2963" t="s">
        <v>13218</v>
      </c>
      <c r="P2963" t="s">
        <v>386</v>
      </c>
      <c r="Q2963" s="150" t="str">
        <f>IF(JRF!D2976="","",IF(IFERROR(VLOOKUP(JRF!D2976,Checks!N:P,3,0),0)="A","","Inactive account in Use"))</f>
        <v/>
      </c>
      <c r="R2963" t="str">
        <f>IFERROR(IF('Journal Template'!C3375="","",IF(IFERROR(VLOOKUP('Journal Template'!C3375,Checks!N:P,3,0),0)="A","","Inactive account in Use")),"")</f>
        <v/>
      </c>
      <c r="V2963" s="150" t="str">
        <f>IF(JRF!C2976="","",IF(IFERROR(VLOOKUP(JRF!C2976,Checks!S:U,3,0),0)="A","Entry with System fund Dept",""))</f>
        <v/>
      </c>
      <c r="W2963" t="str">
        <f>IFERROR(IF('Journal Template'!D3375="","",IF(IFERROR(VLOOKUP('Journal Template'!D3375,Checks!S:U,3,0),0)="A","Entry with System fund Dept","")),"")</f>
        <v/>
      </c>
      <c r="X2963" t="s">
        <v>13219</v>
      </c>
      <c r="Y2963" t="s">
        <v>389</v>
      </c>
      <c r="Z2963" t="s">
        <v>13220</v>
      </c>
      <c r="AA2963" t="s">
        <v>4082</v>
      </c>
      <c r="AB2963" t="s">
        <v>125</v>
      </c>
      <c r="AC2963" s="150" t="str">
        <f>IFERROR(IF(JRF!C2976="","",IF(AND(VLOOKUP(JRF!C2976,X:AA,4,0)=JRF!B2976,VLOOKUP(JRF!C2976,X:Y,2,0)="A"),"","Inactive Dept Combo Error")),"Inactive Dept Combo Error")</f>
        <v/>
      </c>
      <c r="AD2963" t="str">
        <f>IFERROR(IF('Journal Template'!D3375="","",IF(AND(VLOOKUP('Journal Template'!D3375,X:AA,4,0)='Journal Template'!A3375,VLOOKUP('Journal Template'!D3375,X:Y,2,0)="A"),"","Inactive Dept Combo Error")),"")</f>
        <v/>
      </c>
      <c r="AK2963" s="150" t="str">
        <f>IF(JRF!B2976="","",IF(JRF!B2976=IFERROR(VLOOKUP(JRF!B2976,Checks!AI:AI,1,0),0),"Entry in Branch/Satellite BU's",""))</f>
        <v/>
      </c>
      <c r="AL2963" t="str">
        <f>IFERROR(IF('Journal Template'!A3375="","",IF('Journal Template'!A3375=IFERROR(VLOOKUP('Journal Template'!A3375,Checks!AI:AI,1,0),0),"Entry in Branch/Satellite BU's","")),"")</f>
        <v/>
      </c>
      <c r="AO2963" s="171"/>
      <c r="AP2963" s="171"/>
      <c r="AQ2963" s="171"/>
      <c r="AR2963" s="171"/>
      <c r="CI2963" t="str">
        <f>IF(JRF!F2976&gt;0,"",IF(JRF!B2976="","",IF(LEFT(JRF!B2976,1)=IFERROR(VLOOKUP(LEFT(JRF!B2976,1),$CF$2:$CF$5,1,0),0),"Product Code Required",IF(JRF!C2976="","",IF(JRF!C2976=IFERROR(VLOOKUP(JRF!C2976,$CH:$CH,1,0),0),"Product Code Required","NA")))))</f>
        <v/>
      </c>
      <c r="CJ2963" t="str">
        <f>IF(JRF!AV2976&gt;0,"",IF(JRF!Q2976="","",IF(LEFT(JRF!Q2976,1)=IFERROR(VLOOKUP(LEFT(JRF!Q2976,1),$CF$2:$CF$5,1,0),0),"Product Code Required",IF(JRF!V2976="","",IF(JRF!V2976=IFERROR(VLOOKUP(JRF!V2976,$CH:$CH,1,0),0),"Product Code Required","NA")))))</f>
        <v/>
      </c>
      <c r="CK2963" t="str">
        <f>IFERROR(IF(LEN('Journal Template'!F2974)&gt;0,"",IF('Journal Template'!A2974="","",IF(LEFT('Journal Template'!A2974,1)=IFERROR(VLOOKUP(LEFT('Journal Template'!A2974,1),Checks!$CF$2:$CF$5,1,0),0),"Product Code Required",IF('Journal Template'!D2974="","",IF('Journal Template'!D2974=IFERROR(VLOOKUP('Journal Template'!D2974,Checks!$CH:$CH,1,0),0),"Product Code Required","NA"))))),"")</f>
        <v/>
      </c>
    </row>
    <row r="2964" spans="14:89">
      <c r="N2964" t="s">
        <v>13221</v>
      </c>
      <c r="O2964" t="s">
        <v>13222</v>
      </c>
      <c r="P2964" t="s">
        <v>386</v>
      </c>
      <c r="Q2964" s="150" t="str">
        <f>IF(JRF!D2977="","",IF(IFERROR(VLOOKUP(JRF!D2977,Checks!N:P,3,0),0)="A","","Inactive account in Use"))</f>
        <v/>
      </c>
      <c r="R2964" t="str">
        <f>IFERROR(IF('Journal Template'!C3376="","",IF(IFERROR(VLOOKUP('Journal Template'!C3376,Checks!N:P,3,0),0)="A","","Inactive account in Use")),"")</f>
        <v/>
      </c>
      <c r="V2964" s="150" t="str">
        <f>IF(JRF!C2977="","",IF(IFERROR(VLOOKUP(JRF!C2977,Checks!S:U,3,0),0)="A","Entry with System fund Dept",""))</f>
        <v/>
      </c>
      <c r="W2964" t="str">
        <f>IFERROR(IF('Journal Template'!D3376="","",IF(IFERROR(VLOOKUP('Journal Template'!D3376,Checks!S:U,3,0),0)="A","Entry with System fund Dept","")),"")</f>
        <v/>
      </c>
      <c r="X2964" t="s">
        <v>13223</v>
      </c>
      <c r="Y2964" t="s">
        <v>389</v>
      </c>
      <c r="Z2964" t="s">
        <v>13224</v>
      </c>
      <c r="AA2964" t="s">
        <v>391</v>
      </c>
      <c r="AB2964" t="s">
        <v>125</v>
      </c>
      <c r="AC2964" s="150" t="str">
        <f>IFERROR(IF(JRF!C2977="","",IF(AND(VLOOKUP(JRF!C2977,X:AA,4,0)=JRF!B2977,VLOOKUP(JRF!C2977,X:Y,2,0)="A"),"","Inactive Dept Combo Error")),"Inactive Dept Combo Error")</f>
        <v/>
      </c>
      <c r="AD2964" t="str">
        <f>IFERROR(IF('Journal Template'!D3376="","",IF(AND(VLOOKUP('Journal Template'!D3376,X:AA,4,0)='Journal Template'!A3376,VLOOKUP('Journal Template'!D3376,X:Y,2,0)="A"),"","Inactive Dept Combo Error")),"")</f>
        <v/>
      </c>
      <c r="AK2964" s="150" t="str">
        <f>IF(JRF!B2977="","",IF(JRF!B2977=IFERROR(VLOOKUP(JRF!B2977,Checks!AI:AI,1,0),0),"Entry in Branch/Satellite BU's",""))</f>
        <v/>
      </c>
      <c r="AL2964" t="str">
        <f>IFERROR(IF('Journal Template'!A3376="","",IF('Journal Template'!A3376=IFERROR(VLOOKUP('Journal Template'!A3376,Checks!AI:AI,1,0),0),"Entry in Branch/Satellite BU's","")),"")</f>
        <v/>
      </c>
      <c r="AO2964" s="171"/>
      <c r="AP2964" s="171"/>
      <c r="AQ2964" s="171"/>
      <c r="AR2964" s="171"/>
      <c r="CI2964" t="str">
        <f>IF(JRF!F2977&gt;0,"",IF(JRF!B2977="","",IF(LEFT(JRF!B2977,1)=IFERROR(VLOOKUP(LEFT(JRF!B2977,1),$CF$2:$CF$5,1,0),0),"Product Code Required",IF(JRF!C2977="","",IF(JRF!C2977=IFERROR(VLOOKUP(JRF!C2977,$CH:$CH,1,0),0),"Product Code Required","NA")))))</f>
        <v/>
      </c>
      <c r="CJ2964" t="str">
        <f>IF(JRF!AV2977&gt;0,"",IF(JRF!Q2977="","",IF(LEFT(JRF!Q2977,1)=IFERROR(VLOOKUP(LEFT(JRF!Q2977,1),$CF$2:$CF$5,1,0),0),"Product Code Required",IF(JRF!V2977="","",IF(JRF!V2977=IFERROR(VLOOKUP(JRF!V2977,$CH:$CH,1,0),0),"Product Code Required","NA")))))</f>
        <v/>
      </c>
      <c r="CK2964" t="str">
        <f>IFERROR(IF(LEN('Journal Template'!F2975)&gt;0,"",IF('Journal Template'!A2975="","",IF(LEFT('Journal Template'!A2975,1)=IFERROR(VLOOKUP(LEFT('Journal Template'!A2975,1),Checks!$CF$2:$CF$5,1,0),0),"Product Code Required",IF('Journal Template'!D2975="","",IF('Journal Template'!D2975=IFERROR(VLOOKUP('Journal Template'!D2975,Checks!$CH:$CH,1,0),0),"Product Code Required","NA"))))),"")</f>
        <v/>
      </c>
    </row>
    <row r="2965" spans="14:89">
      <c r="N2965" t="s">
        <v>13225</v>
      </c>
      <c r="O2965" t="s">
        <v>13226</v>
      </c>
      <c r="P2965" t="s">
        <v>386</v>
      </c>
      <c r="Q2965" s="150" t="str">
        <f>IF(JRF!D2978="","",IF(IFERROR(VLOOKUP(JRF!D2978,Checks!N:P,3,0),0)="A","","Inactive account in Use"))</f>
        <v/>
      </c>
      <c r="R2965" t="str">
        <f>IFERROR(IF('Journal Template'!C3377="","",IF(IFERROR(VLOOKUP('Journal Template'!C3377,Checks!N:P,3,0),0)="A","","Inactive account in Use")),"")</f>
        <v/>
      </c>
      <c r="V2965" s="150" t="str">
        <f>IF(JRF!C2978="","",IF(IFERROR(VLOOKUP(JRF!C2978,Checks!S:U,3,0),0)="A","Entry with System fund Dept",""))</f>
        <v/>
      </c>
      <c r="W2965" t="str">
        <f>IFERROR(IF('Journal Template'!D3377="","",IF(IFERROR(VLOOKUP('Journal Template'!D3377,Checks!S:U,3,0),0)="A","Entry with System fund Dept","")),"")</f>
        <v/>
      </c>
      <c r="X2965" t="s">
        <v>13227</v>
      </c>
      <c r="Y2965" t="s">
        <v>389</v>
      </c>
      <c r="Z2965" t="s">
        <v>13228</v>
      </c>
      <c r="AA2965" t="s">
        <v>391</v>
      </c>
      <c r="AB2965" t="s">
        <v>125</v>
      </c>
      <c r="AC2965" s="150" t="str">
        <f>IFERROR(IF(JRF!C2978="","",IF(AND(VLOOKUP(JRF!C2978,X:AA,4,0)=JRF!B2978,VLOOKUP(JRF!C2978,X:Y,2,0)="A"),"","Inactive Dept Combo Error")),"Inactive Dept Combo Error")</f>
        <v/>
      </c>
      <c r="AD2965" t="str">
        <f>IFERROR(IF('Journal Template'!D3377="","",IF(AND(VLOOKUP('Journal Template'!D3377,X:AA,4,0)='Journal Template'!A3377,VLOOKUP('Journal Template'!D3377,X:Y,2,0)="A"),"","Inactive Dept Combo Error")),"")</f>
        <v/>
      </c>
      <c r="AK2965" s="150" t="str">
        <f>IF(JRF!B2978="","",IF(JRF!B2978=IFERROR(VLOOKUP(JRF!B2978,Checks!AI:AI,1,0),0),"Entry in Branch/Satellite BU's",""))</f>
        <v/>
      </c>
      <c r="AL2965" t="str">
        <f>IFERROR(IF('Journal Template'!A3377="","",IF('Journal Template'!A3377=IFERROR(VLOOKUP('Journal Template'!A3377,Checks!AI:AI,1,0),0),"Entry in Branch/Satellite BU's","")),"")</f>
        <v/>
      </c>
      <c r="AO2965" s="171"/>
      <c r="AP2965" s="171"/>
      <c r="AQ2965" s="171"/>
      <c r="AR2965" s="171"/>
      <c r="CI2965" t="str">
        <f>IF(JRF!F2978&gt;0,"",IF(JRF!B2978="","",IF(LEFT(JRF!B2978,1)=IFERROR(VLOOKUP(LEFT(JRF!B2978,1),$CF$2:$CF$5,1,0),0),"Product Code Required",IF(JRF!C2978="","",IF(JRF!C2978=IFERROR(VLOOKUP(JRF!C2978,$CH:$CH,1,0),0),"Product Code Required","NA")))))</f>
        <v/>
      </c>
      <c r="CJ2965" t="str">
        <f>IF(JRF!AV2978&gt;0,"",IF(JRF!Q2978="","",IF(LEFT(JRF!Q2978,1)=IFERROR(VLOOKUP(LEFT(JRF!Q2978,1),$CF$2:$CF$5,1,0),0),"Product Code Required",IF(JRF!V2978="","",IF(JRF!V2978=IFERROR(VLOOKUP(JRF!V2978,$CH:$CH,1,0),0),"Product Code Required","NA")))))</f>
        <v/>
      </c>
      <c r="CK2965" t="str">
        <f>IFERROR(IF(LEN('Journal Template'!F2976)&gt;0,"",IF('Journal Template'!A2976="","",IF(LEFT('Journal Template'!A2976,1)=IFERROR(VLOOKUP(LEFT('Journal Template'!A2976,1),Checks!$CF$2:$CF$5,1,0),0),"Product Code Required",IF('Journal Template'!D2976="","",IF('Journal Template'!D2976=IFERROR(VLOOKUP('Journal Template'!D2976,Checks!$CH:$CH,1,0),0),"Product Code Required","NA"))))),"")</f>
        <v/>
      </c>
    </row>
    <row r="2966" spans="14:89">
      <c r="N2966" t="s">
        <v>13229</v>
      </c>
      <c r="O2966" t="s">
        <v>13230</v>
      </c>
      <c r="P2966" t="s">
        <v>386</v>
      </c>
      <c r="Q2966" s="150" t="str">
        <f>IF(JRF!D2979="","",IF(IFERROR(VLOOKUP(JRF!D2979,Checks!N:P,3,0),0)="A","","Inactive account in Use"))</f>
        <v/>
      </c>
      <c r="R2966" t="str">
        <f>IFERROR(IF('Journal Template'!C3378="","",IF(IFERROR(VLOOKUP('Journal Template'!C3378,Checks!N:P,3,0),0)="A","","Inactive account in Use")),"")</f>
        <v/>
      </c>
      <c r="V2966" s="150" t="str">
        <f>IF(JRF!C2979="","",IF(IFERROR(VLOOKUP(JRF!C2979,Checks!S:U,3,0),0)="A","Entry with System fund Dept",""))</f>
        <v/>
      </c>
      <c r="W2966" t="str">
        <f>IFERROR(IF('Journal Template'!D3378="","",IF(IFERROR(VLOOKUP('Journal Template'!D3378,Checks!S:U,3,0),0)="A","Entry with System fund Dept","")),"")</f>
        <v/>
      </c>
      <c r="X2966" t="s">
        <v>13231</v>
      </c>
      <c r="Y2966" t="s">
        <v>389</v>
      </c>
      <c r="Z2966" t="s">
        <v>13232</v>
      </c>
      <c r="AA2966" t="s">
        <v>391</v>
      </c>
      <c r="AB2966" t="s">
        <v>125</v>
      </c>
      <c r="AC2966" s="150" t="str">
        <f>IFERROR(IF(JRF!C2979="","",IF(AND(VLOOKUP(JRF!C2979,X:AA,4,0)=JRF!B2979,VLOOKUP(JRF!C2979,X:Y,2,0)="A"),"","Inactive Dept Combo Error")),"Inactive Dept Combo Error")</f>
        <v/>
      </c>
      <c r="AD2966" t="str">
        <f>IFERROR(IF('Journal Template'!D3378="","",IF(AND(VLOOKUP('Journal Template'!D3378,X:AA,4,0)='Journal Template'!A3378,VLOOKUP('Journal Template'!D3378,X:Y,2,0)="A"),"","Inactive Dept Combo Error")),"")</f>
        <v/>
      </c>
      <c r="AK2966" s="150" t="str">
        <f>IF(JRF!B2979="","",IF(JRF!B2979=IFERROR(VLOOKUP(JRF!B2979,Checks!AI:AI,1,0),0),"Entry in Branch/Satellite BU's",""))</f>
        <v/>
      </c>
      <c r="AL2966" t="str">
        <f>IFERROR(IF('Journal Template'!A3378="","",IF('Journal Template'!A3378=IFERROR(VLOOKUP('Journal Template'!A3378,Checks!AI:AI,1,0),0),"Entry in Branch/Satellite BU's","")),"")</f>
        <v/>
      </c>
      <c r="AO2966" s="171"/>
      <c r="AP2966" s="171"/>
      <c r="AQ2966" s="171"/>
      <c r="AR2966" s="171"/>
      <c r="CI2966" t="str">
        <f>IF(JRF!F2979&gt;0,"",IF(JRF!B2979="","",IF(LEFT(JRF!B2979,1)=IFERROR(VLOOKUP(LEFT(JRF!B2979,1),$CF$2:$CF$5,1,0),0),"Product Code Required",IF(JRF!C2979="","",IF(JRF!C2979=IFERROR(VLOOKUP(JRF!C2979,$CH:$CH,1,0),0),"Product Code Required","NA")))))</f>
        <v/>
      </c>
      <c r="CJ2966" t="str">
        <f>IF(JRF!AV2979&gt;0,"",IF(JRF!Q2979="","",IF(LEFT(JRF!Q2979,1)=IFERROR(VLOOKUP(LEFT(JRF!Q2979,1),$CF$2:$CF$5,1,0),0),"Product Code Required",IF(JRF!V2979="","",IF(JRF!V2979=IFERROR(VLOOKUP(JRF!V2979,$CH:$CH,1,0),0),"Product Code Required","NA")))))</f>
        <v/>
      </c>
      <c r="CK2966" t="str">
        <f>IFERROR(IF(LEN('Journal Template'!F2977)&gt;0,"",IF('Journal Template'!A2977="","",IF(LEFT('Journal Template'!A2977,1)=IFERROR(VLOOKUP(LEFT('Journal Template'!A2977,1),Checks!$CF$2:$CF$5,1,0),0),"Product Code Required",IF('Journal Template'!D2977="","",IF('Journal Template'!D2977=IFERROR(VLOOKUP('Journal Template'!D2977,Checks!$CH:$CH,1,0),0),"Product Code Required","NA"))))),"")</f>
        <v/>
      </c>
    </row>
    <row r="2967" spans="14:89">
      <c r="N2967" t="s">
        <v>13233</v>
      </c>
      <c r="O2967" t="s">
        <v>13234</v>
      </c>
      <c r="P2967" t="s">
        <v>386</v>
      </c>
      <c r="Q2967" s="150" t="str">
        <f>IF(JRF!D2980="","",IF(IFERROR(VLOOKUP(JRF!D2980,Checks!N:P,3,0),0)="A","","Inactive account in Use"))</f>
        <v/>
      </c>
      <c r="R2967" t="str">
        <f>IFERROR(IF('Journal Template'!C3379="","",IF(IFERROR(VLOOKUP('Journal Template'!C3379,Checks!N:P,3,0),0)="A","","Inactive account in Use")),"")</f>
        <v/>
      </c>
      <c r="V2967" s="150" t="str">
        <f>IF(JRF!C2980="","",IF(IFERROR(VLOOKUP(JRF!C2980,Checks!S:U,3,0),0)="A","Entry with System fund Dept",""))</f>
        <v/>
      </c>
      <c r="W2967" t="str">
        <f>IFERROR(IF('Journal Template'!D3379="","",IF(IFERROR(VLOOKUP('Journal Template'!D3379,Checks!S:U,3,0),0)="A","Entry with System fund Dept","")),"")</f>
        <v/>
      </c>
      <c r="X2967" t="s">
        <v>13235</v>
      </c>
      <c r="Y2967" t="s">
        <v>389</v>
      </c>
      <c r="Z2967" t="s">
        <v>13236</v>
      </c>
      <c r="AA2967" t="s">
        <v>391</v>
      </c>
      <c r="AB2967" t="s">
        <v>125</v>
      </c>
      <c r="AC2967" s="150" t="str">
        <f>IFERROR(IF(JRF!C2980="","",IF(AND(VLOOKUP(JRF!C2980,X:AA,4,0)=JRF!B2980,VLOOKUP(JRF!C2980,X:Y,2,0)="A"),"","Inactive Dept Combo Error")),"Inactive Dept Combo Error")</f>
        <v/>
      </c>
      <c r="AD2967" t="str">
        <f>IFERROR(IF('Journal Template'!D3379="","",IF(AND(VLOOKUP('Journal Template'!D3379,X:AA,4,0)='Journal Template'!A3379,VLOOKUP('Journal Template'!D3379,X:Y,2,0)="A"),"","Inactive Dept Combo Error")),"")</f>
        <v/>
      </c>
      <c r="AK2967" s="150" t="str">
        <f>IF(JRF!B2980="","",IF(JRF!B2980=IFERROR(VLOOKUP(JRF!B2980,Checks!AI:AI,1,0),0),"Entry in Branch/Satellite BU's",""))</f>
        <v/>
      </c>
      <c r="AL2967" t="str">
        <f>IFERROR(IF('Journal Template'!A3379="","",IF('Journal Template'!A3379=IFERROR(VLOOKUP('Journal Template'!A3379,Checks!AI:AI,1,0),0),"Entry in Branch/Satellite BU's","")),"")</f>
        <v/>
      </c>
      <c r="AO2967" s="171"/>
      <c r="AP2967" s="171"/>
      <c r="AQ2967" s="171"/>
      <c r="AR2967" s="171"/>
      <c r="CI2967" t="str">
        <f>IF(JRF!F2980&gt;0,"",IF(JRF!B2980="","",IF(LEFT(JRF!B2980,1)=IFERROR(VLOOKUP(LEFT(JRF!B2980,1),$CF$2:$CF$5,1,0),0),"Product Code Required",IF(JRF!C2980="","",IF(JRF!C2980=IFERROR(VLOOKUP(JRF!C2980,$CH:$CH,1,0),0),"Product Code Required","NA")))))</f>
        <v/>
      </c>
      <c r="CJ2967" t="str">
        <f>IF(JRF!AV2980&gt;0,"",IF(JRF!Q2980="","",IF(LEFT(JRF!Q2980,1)=IFERROR(VLOOKUP(LEFT(JRF!Q2980,1),$CF$2:$CF$5,1,0),0),"Product Code Required",IF(JRF!V2980="","",IF(JRF!V2980=IFERROR(VLOOKUP(JRF!V2980,$CH:$CH,1,0),0),"Product Code Required","NA")))))</f>
        <v/>
      </c>
      <c r="CK2967" t="str">
        <f>IFERROR(IF(LEN('Journal Template'!F2978)&gt;0,"",IF('Journal Template'!A2978="","",IF(LEFT('Journal Template'!A2978,1)=IFERROR(VLOOKUP(LEFT('Journal Template'!A2978,1),Checks!$CF$2:$CF$5,1,0),0),"Product Code Required",IF('Journal Template'!D2978="","",IF('Journal Template'!D2978=IFERROR(VLOOKUP('Journal Template'!D2978,Checks!$CH:$CH,1,0),0),"Product Code Required","NA"))))),"")</f>
        <v/>
      </c>
    </row>
    <row r="2968" spans="14:89">
      <c r="N2968" t="s">
        <v>13237</v>
      </c>
      <c r="O2968" t="s">
        <v>13238</v>
      </c>
      <c r="P2968" t="s">
        <v>386</v>
      </c>
      <c r="Q2968" s="150" t="str">
        <f>IF(JRF!D2981="","",IF(IFERROR(VLOOKUP(JRF!D2981,Checks!N:P,3,0),0)="A","","Inactive account in Use"))</f>
        <v/>
      </c>
      <c r="R2968" t="str">
        <f>IFERROR(IF('Journal Template'!C3380="","",IF(IFERROR(VLOOKUP('Journal Template'!C3380,Checks!N:P,3,0),0)="A","","Inactive account in Use")),"")</f>
        <v/>
      </c>
      <c r="V2968" s="150" t="str">
        <f>IF(JRF!C2981="","",IF(IFERROR(VLOOKUP(JRF!C2981,Checks!S:U,3,0),0)="A","Entry with System fund Dept",""))</f>
        <v/>
      </c>
      <c r="W2968" t="str">
        <f>IFERROR(IF('Journal Template'!D3380="","",IF(IFERROR(VLOOKUP('Journal Template'!D3380,Checks!S:U,3,0),0)="A","Entry with System fund Dept","")),"")</f>
        <v/>
      </c>
      <c r="X2968" t="s">
        <v>13239</v>
      </c>
      <c r="Y2968" t="s">
        <v>389</v>
      </c>
      <c r="Z2968" t="s">
        <v>13240</v>
      </c>
      <c r="AA2968" t="s">
        <v>391</v>
      </c>
      <c r="AB2968" t="s">
        <v>125</v>
      </c>
      <c r="AC2968" s="150" t="str">
        <f>IFERROR(IF(JRF!C2981="","",IF(AND(VLOOKUP(JRF!C2981,X:AA,4,0)=JRF!B2981,VLOOKUP(JRF!C2981,X:Y,2,0)="A"),"","Inactive Dept Combo Error")),"Inactive Dept Combo Error")</f>
        <v/>
      </c>
      <c r="AD2968" t="str">
        <f>IFERROR(IF('Journal Template'!D3380="","",IF(AND(VLOOKUP('Journal Template'!D3380,X:AA,4,0)='Journal Template'!A3380,VLOOKUP('Journal Template'!D3380,X:Y,2,0)="A"),"","Inactive Dept Combo Error")),"")</f>
        <v/>
      </c>
      <c r="AK2968" s="150" t="str">
        <f>IF(JRF!B2981="","",IF(JRF!B2981=IFERROR(VLOOKUP(JRF!B2981,Checks!AI:AI,1,0),0),"Entry in Branch/Satellite BU's",""))</f>
        <v/>
      </c>
      <c r="AL2968" t="str">
        <f>IFERROR(IF('Journal Template'!A3380="","",IF('Journal Template'!A3380=IFERROR(VLOOKUP('Journal Template'!A3380,Checks!AI:AI,1,0),0),"Entry in Branch/Satellite BU's","")),"")</f>
        <v/>
      </c>
      <c r="AO2968" s="171"/>
      <c r="AP2968" s="171"/>
      <c r="AQ2968" s="171"/>
      <c r="AR2968" s="171"/>
      <c r="CI2968" t="str">
        <f>IF(JRF!F2981&gt;0,"",IF(JRF!B2981="","",IF(LEFT(JRF!B2981,1)=IFERROR(VLOOKUP(LEFT(JRF!B2981,1),$CF$2:$CF$5,1,0),0),"Product Code Required",IF(JRF!C2981="","",IF(JRF!C2981=IFERROR(VLOOKUP(JRF!C2981,$CH:$CH,1,0),0),"Product Code Required","NA")))))</f>
        <v/>
      </c>
      <c r="CJ2968" t="str">
        <f>IF(JRF!AV2981&gt;0,"",IF(JRF!Q2981="","",IF(LEFT(JRF!Q2981,1)=IFERROR(VLOOKUP(LEFT(JRF!Q2981,1),$CF$2:$CF$5,1,0),0),"Product Code Required",IF(JRF!V2981="","",IF(JRF!V2981=IFERROR(VLOOKUP(JRF!V2981,$CH:$CH,1,0),0),"Product Code Required","NA")))))</f>
        <v/>
      </c>
      <c r="CK2968" t="str">
        <f>IFERROR(IF(LEN('Journal Template'!F2979)&gt;0,"",IF('Journal Template'!A2979="","",IF(LEFT('Journal Template'!A2979,1)=IFERROR(VLOOKUP(LEFT('Journal Template'!A2979,1),Checks!$CF$2:$CF$5,1,0),0),"Product Code Required",IF('Journal Template'!D2979="","",IF('Journal Template'!D2979=IFERROR(VLOOKUP('Journal Template'!D2979,Checks!$CH:$CH,1,0),0),"Product Code Required","NA"))))),"")</f>
        <v/>
      </c>
    </row>
    <row r="2969" spans="14:89">
      <c r="N2969" t="s">
        <v>13241</v>
      </c>
      <c r="O2969" t="s">
        <v>13242</v>
      </c>
      <c r="P2969" t="s">
        <v>386</v>
      </c>
      <c r="Q2969" s="150" t="str">
        <f>IF(JRF!D2982="","",IF(IFERROR(VLOOKUP(JRF!D2982,Checks!N:P,3,0),0)="A","","Inactive account in Use"))</f>
        <v/>
      </c>
      <c r="R2969" t="str">
        <f>IFERROR(IF('Journal Template'!C3381="","",IF(IFERROR(VLOOKUP('Journal Template'!C3381,Checks!N:P,3,0),0)="A","","Inactive account in Use")),"")</f>
        <v/>
      </c>
      <c r="V2969" s="150" t="str">
        <f>IF(JRF!C2982="","",IF(IFERROR(VLOOKUP(JRF!C2982,Checks!S:U,3,0),0)="A","Entry with System fund Dept",""))</f>
        <v/>
      </c>
      <c r="W2969" t="str">
        <f>IFERROR(IF('Journal Template'!D3381="","",IF(IFERROR(VLOOKUP('Journal Template'!D3381,Checks!S:U,3,0),0)="A","Entry with System fund Dept","")),"")</f>
        <v/>
      </c>
      <c r="X2969" t="s">
        <v>13243</v>
      </c>
      <c r="Y2969" t="s">
        <v>389</v>
      </c>
      <c r="Z2969" t="s">
        <v>13244</v>
      </c>
      <c r="AA2969" t="s">
        <v>391</v>
      </c>
      <c r="AB2969" t="s">
        <v>125</v>
      </c>
      <c r="AC2969" s="150" t="str">
        <f>IFERROR(IF(JRF!C2982="","",IF(AND(VLOOKUP(JRF!C2982,X:AA,4,0)=JRF!B2982,VLOOKUP(JRF!C2982,X:Y,2,0)="A"),"","Inactive Dept Combo Error")),"Inactive Dept Combo Error")</f>
        <v/>
      </c>
      <c r="AD2969" t="str">
        <f>IFERROR(IF('Journal Template'!D3381="","",IF(AND(VLOOKUP('Journal Template'!D3381,X:AA,4,0)='Journal Template'!A3381,VLOOKUP('Journal Template'!D3381,X:Y,2,0)="A"),"","Inactive Dept Combo Error")),"")</f>
        <v/>
      </c>
      <c r="AK2969" s="150" t="str">
        <f>IF(JRF!B2982="","",IF(JRF!B2982=IFERROR(VLOOKUP(JRF!B2982,Checks!AI:AI,1,0),0),"Entry in Branch/Satellite BU's",""))</f>
        <v/>
      </c>
      <c r="AL2969" t="str">
        <f>IFERROR(IF('Journal Template'!A3381="","",IF('Journal Template'!A3381=IFERROR(VLOOKUP('Journal Template'!A3381,Checks!AI:AI,1,0),0),"Entry in Branch/Satellite BU's","")),"")</f>
        <v/>
      </c>
      <c r="AO2969" s="171"/>
      <c r="AP2969" s="171"/>
      <c r="AQ2969" s="171"/>
      <c r="AR2969" s="171"/>
      <c r="CI2969" t="str">
        <f>IF(JRF!F2982&gt;0,"",IF(JRF!B2982="","",IF(LEFT(JRF!B2982,1)=IFERROR(VLOOKUP(LEFT(JRF!B2982,1),$CF$2:$CF$5,1,0),0),"Product Code Required",IF(JRF!C2982="","",IF(JRF!C2982=IFERROR(VLOOKUP(JRF!C2982,$CH:$CH,1,0),0),"Product Code Required","NA")))))</f>
        <v/>
      </c>
      <c r="CJ2969" t="str">
        <f>IF(JRF!AV2982&gt;0,"",IF(JRF!Q2982="","",IF(LEFT(JRF!Q2982,1)=IFERROR(VLOOKUP(LEFT(JRF!Q2982,1),$CF$2:$CF$5,1,0),0),"Product Code Required",IF(JRF!V2982="","",IF(JRF!V2982=IFERROR(VLOOKUP(JRF!V2982,$CH:$CH,1,0),0),"Product Code Required","NA")))))</f>
        <v/>
      </c>
      <c r="CK2969" t="str">
        <f>IFERROR(IF(LEN('Journal Template'!F2980)&gt;0,"",IF('Journal Template'!A2980="","",IF(LEFT('Journal Template'!A2980,1)=IFERROR(VLOOKUP(LEFT('Journal Template'!A2980,1),Checks!$CF$2:$CF$5,1,0),0),"Product Code Required",IF('Journal Template'!D2980="","",IF('Journal Template'!D2980=IFERROR(VLOOKUP('Journal Template'!D2980,Checks!$CH:$CH,1,0),0),"Product Code Required","NA"))))),"")</f>
        <v/>
      </c>
    </row>
    <row r="2970" spans="14:89">
      <c r="N2970" t="s">
        <v>13245</v>
      </c>
      <c r="O2970" t="s">
        <v>13246</v>
      </c>
      <c r="P2970" t="s">
        <v>386</v>
      </c>
      <c r="Q2970" s="150" t="str">
        <f>IF(JRF!D2983="","",IF(IFERROR(VLOOKUP(JRF!D2983,Checks!N:P,3,0),0)="A","","Inactive account in Use"))</f>
        <v/>
      </c>
      <c r="R2970" t="str">
        <f>IFERROR(IF('Journal Template'!C3382="","",IF(IFERROR(VLOOKUP('Journal Template'!C3382,Checks!N:P,3,0),0)="A","","Inactive account in Use")),"")</f>
        <v/>
      </c>
      <c r="V2970" s="150" t="str">
        <f>IF(JRF!C2983="","",IF(IFERROR(VLOOKUP(JRF!C2983,Checks!S:U,3,0),0)="A","Entry with System fund Dept",""))</f>
        <v/>
      </c>
      <c r="W2970" t="str">
        <f>IFERROR(IF('Journal Template'!D3382="","",IF(IFERROR(VLOOKUP('Journal Template'!D3382,Checks!S:U,3,0),0)="A","Entry with System fund Dept","")),"")</f>
        <v/>
      </c>
      <c r="X2970" t="s">
        <v>13247</v>
      </c>
      <c r="Y2970" t="s">
        <v>386</v>
      </c>
      <c r="Z2970" t="s">
        <v>13248</v>
      </c>
      <c r="AA2970" t="s">
        <v>391</v>
      </c>
      <c r="AB2970" t="s">
        <v>125</v>
      </c>
      <c r="AC2970" s="150" t="str">
        <f>IFERROR(IF(JRF!C2983="","",IF(AND(VLOOKUP(JRF!C2983,X:AA,4,0)=JRF!B2983,VLOOKUP(JRF!C2983,X:Y,2,0)="A"),"","Inactive Dept Combo Error")),"Inactive Dept Combo Error")</f>
        <v/>
      </c>
      <c r="AD2970" t="str">
        <f>IFERROR(IF('Journal Template'!D3382="","",IF(AND(VLOOKUP('Journal Template'!D3382,X:AA,4,0)='Journal Template'!A3382,VLOOKUP('Journal Template'!D3382,X:Y,2,0)="A"),"","Inactive Dept Combo Error")),"")</f>
        <v/>
      </c>
      <c r="AK2970" s="150" t="str">
        <f>IF(JRF!B2983="","",IF(JRF!B2983=IFERROR(VLOOKUP(JRF!B2983,Checks!AI:AI,1,0),0),"Entry in Branch/Satellite BU's",""))</f>
        <v/>
      </c>
      <c r="AL2970" t="str">
        <f>IFERROR(IF('Journal Template'!A3382="","",IF('Journal Template'!A3382=IFERROR(VLOOKUP('Journal Template'!A3382,Checks!AI:AI,1,0),0),"Entry in Branch/Satellite BU's","")),"")</f>
        <v/>
      </c>
      <c r="AO2970" s="171"/>
      <c r="AP2970" s="171"/>
      <c r="AQ2970" s="171"/>
      <c r="AR2970" s="171"/>
      <c r="CI2970" t="str">
        <f>IF(JRF!F2983&gt;0,"",IF(JRF!B2983="","",IF(LEFT(JRF!B2983,1)=IFERROR(VLOOKUP(LEFT(JRF!B2983,1),$CF$2:$CF$5,1,0),0),"Product Code Required",IF(JRF!C2983="","",IF(JRF!C2983=IFERROR(VLOOKUP(JRF!C2983,$CH:$CH,1,0),0),"Product Code Required","NA")))))</f>
        <v/>
      </c>
      <c r="CJ2970" t="str">
        <f>IF(JRF!AV2983&gt;0,"",IF(JRF!Q2983="","",IF(LEFT(JRF!Q2983,1)=IFERROR(VLOOKUP(LEFT(JRF!Q2983,1),$CF$2:$CF$5,1,0),0),"Product Code Required",IF(JRF!V2983="","",IF(JRF!V2983=IFERROR(VLOOKUP(JRF!V2983,$CH:$CH,1,0),0),"Product Code Required","NA")))))</f>
        <v/>
      </c>
      <c r="CK2970" t="str">
        <f>IFERROR(IF(LEN('Journal Template'!F2981)&gt;0,"",IF('Journal Template'!A2981="","",IF(LEFT('Journal Template'!A2981,1)=IFERROR(VLOOKUP(LEFT('Journal Template'!A2981,1),Checks!$CF$2:$CF$5,1,0),0),"Product Code Required",IF('Journal Template'!D2981="","",IF('Journal Template'!D2981=IFERROR(VLOOKUP('Journal Template'!D2981,Checks!$CH:$CH,1,0),0),"Product Code Required","NA"))))),"")</f>
        <v/>
      </c>
    </row>
    <row r="2971" spans="14:89">
      <c r="N2971" t="s">
        <v>13249</v>
      </c>
      <c r="O2971" t="s">
        <v>13250</v>
      </c>
      <c r="P2971" t="s">
        <v>386</v>
      </c>
      <c r="Q2971" s="150" t="str">
        <f>IF(JRF!D2984="","",IF(IFERROR(VLOOKUP(JRF!D2984,Checks!N:P,3,0),0)="A","","Inactive account in Use"))</f>
        <v/>
      </c>
      <c r="R2971" t="str">
        <f>IFERROR(IF('Journal Template'!C3383="","",IF(IFERROR(VLOOKUP('Journal Template'!C3383,Checks!N:P,3,0),0)="A","","Inactive account in Use")),"")</f>
        <v/>
      </c>
      <c r="V2971" s="150" t="str">
        <f>IF(JRF!C2984="","",IF(IFERROR(VLOOKUP(JRF!C2984,Checks!S:U,3,0),0)="A","Entry with System fund Dept",""))</f>
        <v/>
      </c>
      <c r="W2971" t="str">
        <f>IFERROR(IF('Journal Template'!D3383="","",IF(IFERROR(VLOOKUP('Journal Template'!D3383,Checks!S:U,3,0),0)="A","Entry with System fund Dept","")),"")</f>
        <v/>
      </c>
      <c r="X2971" t="s">
        <v>13251</v>
      </c>
      <c r="Y2971" t="s">
        <v>389</v>
      </c>
      <c r="Z2971" t="s">
        <v>13252</v>
      </c>
      <c r="AA2971" t="s">
        <v>3591</v>
      </c>
      <c r="AB2971" t="s">
        <v>125</v>
      </c>
      <c r="AC2971" s="150" t="str">
        <f>IFERROR(IF(JRF!C2984="","",IF(AND(VLOOKUP(JRF!C2984,X:AA,4,0)=JRF!B2984,VLOOKUP(JRF!C2984,X:Y,2,0)="A"),"","Inactive Dept Combo Error")),"Inactive Dept Combo Error")</f>
        <v/>
      </c>
      <c r="AD2971" t="str">
        <f>IFERROR(IF('Journal Template'!D3383="","",IF(AND(VLOOKUP('Journal Template'!D3383,X:AA,4,0)='Journal Template'!A3383,VLOOKUP('Journal Template'!D3383,X:Y,2,0)="A"),"","Inactive Dept Combo Error")),"")</f>
        <v/>
      </c>
      <c r="AK2971" s="150" t="str">
        <f>IF(JRF!B2984="","",IF(JRF!B2984=IFERROR(VLOOKUP(JRF!B2984,Checks!AI:AI,1,0),0),"Entry in Branch/Satellite BU's",""))</f>
        <v/>
      </c>
      <c r="AL2971" t="str">
        <f>IFERROR(IF('Journal Template'!A3383="","",IF('Journal Template'!A3383=IFERROR(VLOOKUP('Journal Template'!A3383,Checks!AI:AI,1,0),0),"Entry in Branch/Satellite BU's","")),"")</f>
        <v/>
      </c>
      <c r="AO2971" s="171"/>
      <c r="AP2971" s="171"/>
      <c r="AQ2971" s="171"/>
      <c r="AR2971" s="171"/>
      <c r="CI2971" t="str">
        <f>IF(JRF!F2984&gt;0,"",IF(JRF!B2984="","",IF(LEFT(JRF!B2984,1)=IFERROR(VLOOKUP(LEFT(JRF!B2984,1),$CF$2:$CF$5,1,0),0),"Product Code Required",IF(JRF!C2984="","",IF(JRF!C2984=IFERROR(VLOOKUP(JRF!C2984,$CH:$CH,1,0),0),"Product Code Required","NA")))))</f>
        <v/>
      </c>
      <c r="CJ2971" t="str">
        <f>IF(JRF!AV2984&gt;0,"",IF(JRF!Q2984="","",IF(LEFT(JRF!Q2984,1)=IFERROR(VLOOKUP(LEFT(JRF!Q2984,1),$CF$2:$CF$5,1,0),0),"Product Code Required",IF(JRF!V2984="","",IF(JRF!V2984=IFERROR(VLOOKUP(JRF!V2984,$CH:$CH,1,0),0),"Product Code Required","NA")))))</f>
        <v/>
      </c>
      <c r="CK2971" t="str">
        <f>IFERROR(IF(LEN('Journal Template'!F2982)&gt;0,"",IF('Journal Template'!A2982="","",IF(LEFT('Journal Template'!A2982,1)=IFERROR(VLOOKUP(LEFT('Journal Template'!A2982,1),Checks!$CF$2:$CF$5,1,0),0),"Product Code Required",IF('Journal Template'!D2982="","",IF('Journal Template'!D2982=IFERROR(VLOOKUP('Journal Template'!D2982,Checks!$CH:$CH,1,0),0),"Product Code Required","NA"))))),"")</f>
        <v/>
      </c>
    </row>
    <row r="2972" spans="14:89">
      <c r="N2972" t="s">
        <v>13253</v>
      </c>
      <c r="O2972" t="s">
        <v>13254</v>
      </c>
      <c r="P2972" t="s">
        <v>386</v>
      </c>
      <c r="Q2972" s="150" t="str">
        <f>IF(JRF!D2985="","",IF(IFERROR(VLOOKUP(JRF!D2985,Checks!N:P,3,0),0)="A","","Inactive account in Use"))</f>
        <v/>
      </c>
      <c r="R2972" t="str">
        <f>IFERROR(IF('Journal Template'!C3384="","",IF(IFERROR(VLOOKUP('Journal Template'!C3384,Checks!N:P,3,0),0)="A","","Inactive account in Use")),"")</f>
        <v/>
      </c>
      <c r="V2972" s="150" t="str">
        <f>IF(JRF!C2985="","",IF(IFERROR(VLOOKUP(JRF!C2985,Checks!S:U,3,0),0)="A","Entry with System fund Dept",""))</f>
        <v/>
      </c>
      <c r="W2972" t="str">
        <f>IFERROR(IF('Journal Template'!D3384="","",IF(IFERROR(VLOOKUP('Journal Template'!D3384,Checks!S:U,3,0),0)="A","Entry with System fund Dept","")),"")</f>
        <v/>
      </c>
      <c r="X2972" t="s">
        <v>13255</v>
      </c>
      <c r="Y2972" t="s">
        <v>386</v>
      </c>
      <c r="Z2972" t="s">
        <v>13256</v>
      </c>
      <c r="AA2972" t="s">
        <v>391</v>
      </c>
      <c r="AB2972" t="s">
        <v>125</v>
      </c>
      <c r="AC2972" s="150" t="str">
        <f>IFERROR(IF(JRF!C2985="","",IF(AND(VLOOKUP(JRF!C2985,X:AA,4,0)=JRF!B2985,VLOOKUP(JRF!C2985,X:Y,2,0)="A"),"","Inactive Dept Combo Error")),"Inactive Dept Combo Error")</f>
        <v/>
      </c>
      <c r="AD2972" t="str">
        <f>IFERROR(IF('Journal Template'!D3384="","",IF(AND(VLOOKUP('Journal Template'!D3384,X:AA,4,0)='Journal Template'!A3384,VLOOKUP('Journal Template'!D3384,X:Y,2,0)="A"),"","Inactive Dept Combo Error")),"")</f>
        <v/>
      </c>
      <c r="AK2972" s="150" t="str">
        <f>IF(JRF!B2985="","",IF(JRF!B2985=IFERROR(VLOOKUP(JRF!B2985,Checks!AI:AI,1,0),0),"Entry in Branch/Satellite BU's",""))</f>
        <v/>
      </c>
      <c r="AL2972" t="str">
        <f>IFERROR(IF('Journal Template'!A3384="","",IF('Journal Template'!A3384=IFERROR(VLOOKUP('Journal Template'!A3384,Checks!AI:AI,1,0),0),"Entry in Branch/Satellite BU's","")),"")</f>
        <v/>
      </c>
      <c r="AO2972" s="171"/>
      <c r="AP2972" s="171"/>
      <c r="AQ2972" s="171"/>
      <c r="AR2972" s="171"/>
      <c r="CI2972" t="str">
        <f>IF(JRF!F2985&gt;0,"",IF(JRF!B2985="","",IF(LEFT(JRF!B2985,1)=IFERROR(VLOOKUP(LEFT(JRF!B2985,1),$CF$2:$CF$5,1,0),0),"Product Code Required",IF(JRF!C2985="","",IF(JRF!C2985=IFERROR(VLOOKUP(JRF!C2985,$CH:$CH,1,0),0),"Product Code Required","NA")))))</f>
        <v/>
      </c>
      <c r="CJ2972" t="str">
        <f>IF(JRF!AV2985&gt;0,"",IF(JRF!Q2985="","",IF(LEFT(JRF!Q2985,1)=IFERROR(VLOOKUP(LEFT(JRF!Q2985,1),$CF$2:$CF$5,1,0),0),"Product Code Required",IF(JRF!V2985="","",IF(JRF!V2985=IFERROR(VLOOKUP(JRF!V2985,$CH:$CH,1,0),0),"Product Code Required","NA")))))</f>
        <v/>
      </c>
      <c r="CK2972" t="str">
        <f>IFERROR(IF(LEN('Journal Template'!F2983)&gt;0,"",IF('Journal Template'!A2983="","",IF(LEFT('Journal Template'!A2983,1)=IFERROR(VLOOKUP(LEFT('Journal Template'!A2983,1),Checks!$CF$2:$CF$5,1,0),0),"Product Code Required",IF('Journal Template'!D2983="","",IF('Journal Template'!D2983=IFERROR(VLOOKUP('Journal Template'!D2983,Checks!$CH:$CH,1,0),0),"Product Code Required","NA"))))),"")</f>
        <v/>
      </c>
    </row>
    <row r="2973" spans="14:89">
      <c r="N2973" t="s">
        <v>13257</v>
      </c>
      <c r="O2973" t="s">
        <v>13258</v>
      </c>
      <c r="P2973" t="s">
        <v>386</v>
      </c>
      <c r="Q2973" s="150" t="str">
        <f>IF(JRF!D2986="","",IF(IFERROR(VLOOKUP(JRF!D2986,Checks!N:P,3,0),0)="A","","Inactive account in Use"))</f>
        <v/>
      </c>
      <c r="R2973" t="str">
        <f>IFERROR(IF('Journal Template'!C3385="","",IF(IFERROR(VLOOKUP('Journal Template'!C3385,Checks!N:P,3,0),0)="A","","Inactive account in Use")),"")</f>
        <v/>
      </c>
      <c r="V2973" s="150" t="str">
        <f>IF(JRF!C2986="","",IF(IFERROR(VLOOKUP(JRF!C2986,Checks!S:U,3,0),0)="A","Entry with System fund Dept",""))</f>
        <v/>
      </c>
      <c r="W2973" t="str">
        <f>IFERROR(IF('Journal Template'!D3385="","",IF(IFERROR(VLOOKUP('Journal Template'!D3385,Checks!S:U,3,0),0)="A","Entry with System fund Dept","")),"")</f>
        <v/>
      </c>
      <c r="X2973" t="s">
        <v>13259</v>
      </c>
      <c r="Y2973" t="s">
        <v>386</v>
      </c>
      <c r="Z2973" t="s">
        <v>13260</v>
      </c>
      <c r="AA2973" t="s">
        <v>391</v>
      </c>
      <c r="AB2973" t="s">
        <v>125</v>
      </c>
      <c r="AC2973" s="150" t="str">
        <f>IFERROR(IF(JRF!C2986="","",IF(AND(VLOOKUP(JRF!C2986,X:AA,4,0)=JRF!B2986,VLOOKUP(JRF!C2986,X:Y,2,0)="A"),"","Inactive Dept Combo Error")),"Inactive Dept Combo Error")</f>
        <v/>
      </c>
      <c r="AD2973" t="str">
        <f>IFERROR(IF('Journal Template'!D3385="","",IF(AND(VLOOKUP('Journal Template'!D3385,X:AA,4,0)='Journal Template'!A3385,VLOOKUP('Journal Template'!D3385,X:Y,2,0)="A"),"","Inactive Dept Combo Error")),"")</f>
        <v/>
      </c>
      <c r="AK2973" s="150" t="str">
        <f>IF(JRF!B2986="","",IF(JRF!B2986=IFERROR(VLOOKUP(JRF!B2986,Checks!AI:AI,1,0),0),"Entry in Branch/Satellite BU's",""))</f>
        <v/>
      </c>
      <c r="AL2973" t="str">
        <f>IFERROR(IF('Journal Template'!A3385="","",IF('Journal Template'!A3385=IFERROR(VLOOKUP('Journal Template'!A3385,Checks!AI:AI,1,0),0),"Entry in Branch/Satellite BU's","")),"")</f>
        <v/>
      </c>
      <c r="AO2973" s="171"/>
      <c r="AP2973" s="171"/>
      <c r="AQ2973" s="171"/>
      <c r="AR2973" s="171"/>
      <c r="CI2973" t="str">
        <f>IF(JRF!F2986&gt;0,"",IF(JRF!B2986="","",IF(LEFT(JRF!B2986,1)=IFERROR(VLOOKUP(LEFT(JRF!B2986,1),$CF$2:$CF$5,1,0),0),"Product Code Required",IF(JRF!C2986="","",IF(JRF!C2986=IFERROR(VLOOKUP(JRF!C2986,$CH:$CH,1,0),0),"Product Code Required","NA")))))</f>
        <v/>
      </c>
      <c r="CJ2973" t="str">
        <f>IF(JRF!AV2986&gt;0,"",IF(JRF!Q2986="","",IF(LEFT(JRF!Q2986,1)=IFERROR(VLOOKUP(LEFT(JRF!Q2986,1),$CF$2:$CF$5,1,0),0),"Product Code Required",IF(JRF!V2986="","",IF(JRF!V2986=IFERROR(VLOOKUP(JRF!V2986,$CH:$CH,1,0),0),"Product Code Required","NA")))))</f>
        <v/>
      </c>
      <c r="CK2973" t="str">
        <f>IFERROR(IF(LEN('Journal Template'!F2984)&gt;0,"",IF('Journal Template'!A2984="","",IF(LEFT('Journal Template'!A2984,1)=IFERROR(VLOOKUP(LEFT('Journal Template'!A2984,1),Checks!$CF$2:$CF$5,1,0),0),"Product Code Required",IF('Journal Template'!D2984="","",IF('Journal Template'!D2984=IFERROR(VLOOKUP('Journal Template'!D2984,Checks!$CH:$CH,1,0),0),"Product Code Required","NA"))))),"")</f>
        <v/>
      </c>
    </row>
    <row r="2974" spans="14:89">
      <c r="N2974" t="s">
        <v>13261</v>
      </c>
      <c r="O2974" t="s">
        <v>13262</v>
      </c>
      <c r="P2974" t="s">
        <v>386</v>
      </c>
      <c r="Q2974" s="150" t="str">
        <f>IF(JRF!D2987="","",IF(IFERROR(VLOOKUP(JRF!D2987,Checks!N:P,3,0),0)="A","","Inactive account in Use"))</f>
        <v/>
      </c>
      <c r="R2974" t="str">
        <f>IFERROR(IF('Journal Template'!C3386="","",IF(IFERROR(VLOOKUP('Journal Template'!C3386,Checks!N:P,3,0),0)="A","","Inactive account in Use")),"")</f>
        <v/>
      </c>
      <c r="V2974" s="150" t="str">
        <f>IF(JRF!C2987="","",IF(IFERROR(VLOOKUP(JRF!C2987,Checks!S:U,3,0),0)="A","Entry with System fund Dept",""))</f>
        <v/>
      </c>
      <c r="W2974" t="str">
        <f>IFERROR(IF('Journal Template'!D3386="","",IF(IFERROR(VLOOKUP('Journal Template'!D3386,Checks!S:U,3,0),0)="A","Entry with System fund Dept","")),"")</f>
        <v/>
      </c>
      <c r="X2974" t="s">
        <v>13263</v>
      </c>
      <c r="Y2974" t="s">
        <v>386</v>
      </c>
      <c r="Z2974" t="s">
        <v>13264</v>
      </c>
      <c r="AA2974" t="s">
        <v>391</v>
      </c>
      <c r="AB2974" t="s">
        <v>125</v>
      </c>
      <c r="AC2974" s="150" t="str">
        <f>IFERROR(IF(JRF!C2987="","",IF(AND(VLOOKUP(JRF!C2987,X:AA,4,0)=JRF!B2987,VLOOKUP(JRF!C2987,X:Y,2,0)="A"),"","Inactive Dept Combo Error")),"Inactive Dept Combo Error")</f>
        <v/>
      </c>
      <c r="AD2974" t="str">
        <f>IFERROR(IF('Journal Template'!D3386="","",IF(AND(VLOOKUP('Journal Template'!D3386,X:AA,4,0)='Journal Template'!A3386,VLOOKUP('Journal Template'!D3386,X:Y,2,0)="A"),"","Inactive Dept Combo Error")),"")</f>
        <v/>
      </c>
      <c r="AK2974" s="150" t="str">
        <f>IF(JRF!B2987="","",IF(JRF!B2987=IFERROR(VLOOKUP(JRF!B2987,Checks!AI:AI,1,0),0),"Entry in Branch/Satellite BU's",""))</f>
        <v/>
      </c>
      <c r="AL2974" t="str">
        <f>IFERROR(IF('Journal Template'!A3386="","",IF('Journal Template'!A3386=IFERROR(VLOOKUP('Journal Template'!A3386,Checks!AI:AI,1,0),0),"Entry in Branch/Satellite BU's","")),"")</f>
        <v/>
      </c>
      <c r="AO2974" s="171"/>
      <c r="AP2974" s="171"/>
      <c r="AQ2974" s="171"/>
      <c r="AR2974" s="171"/>
      <c r="CI2974" t="str">
        <f>IF(JRF!F2987&gt;0,"",IF(JRF!B2987="","",IF(LEFT(JRF!B2987,1)=IFERROR(VLOOKUP(LEFT(JRF!B2987,1),$CF$2:$CF$5,1,0),0),"Product Code Required",IF(JRF!C2987="","",IF(JRF!C2987=IFERROR(VLOOKUP(JRF!C2987,$CH:$CH,1,0),0),"Product Code Required","NA")))))</f>
        <v/>
      </c>
      <c r="CJ2974" t="str">
        <f>IF(JRF!AV2987&gt;0,"",IF(JRF!Q2987="","",IF(LEFT(JRF!Q2987,1)=IFERROR(VLOOKUP(LEFT(JRF!Q2987,1),$CF$2:$CF$5,1,0),0),"Product Code Required",IF(JRF!V2987="","",IF(JRF!V2987=IFERROR(VLOOKUP(JRF!V2987,$CH:$CH,1,0),0),"Product Code Required","NA")))))</f>
        <v/>
      </c>
      <c r="CK2974" t="str">
        <f>IFERROR(IF(LEN('Journal Template'!F2985)&gt;0,"",IF('Journal Template'!A2985="","",IF(LEFT('Journal Template'!A2985,1)=IFERROR(VLOOKUP(LEFT('Journal Template'!A2985,1),Checks!$CF$2:$CF$5,1,0),0),"Product Code Required",IF('Journal Template'!D2985="","",IF('Journal Template'!D2985=IFERROR(VLOOKUP('Journal Template'!D2985,Checks!$CH:$CH,1,0),0),"Product Code Required","NA"))))),"")</f>
        <v/>
      </c>
    </row>
    <row r="2975" spans="14:89">
      <c r="N2975" t="s">
        <v>13265</v>
      </c>
      <c r="O2975" t="s">
        <v>13266</v>
      </c>
      <c r="P2975" t="s">
        <v>386</v>
      </c>
      <c r="Q2975" s="150" t="str">
        <f>IF(JRF!D2988="","",IF(IFERROR(VLOOKUP(JRF!D2988,Checks!N:P,3,0),0)="A","","Inactive account in Use"))</f>
        <v/>
      </c>
      <c r="R2975" t="str">
        <f>IFERROR(IF('Journal Template'!C3387="","",IF(IFERROR(VLOOKUP('Journal Template'!C3387,Checks!N:P,3,0),0)="A","","Inactive account in Use")),"")</f>
        <v/>
      </c>
      <c r="V2975" s="150" t="str">
        <f>IF(JRF!C2988="","",IF(IFERROR(VLOOKUP(JRF!C2988,Checks!S:U,3,0),0)="A","Entry with System fund Dept",""))</f>
        <v/>
      </c>
      <c r="W2975" t="str">
        <f>IFERROR(IF('Journal Template'!D3387="","",IF(IFERROR(VLOOKUP('Journal Template'!D3387,Checks!S:U,3,0),0)="A","Entry with System fund Dept","")),"")</f>
        <v/>
      </c>
      <c r="X2975" t="s">
        <v>13267</v>
      </c>
      <c r="Y2975" t="s">
        <v>386</v>
      </c>
      <c r="Z2975" t="s">
        <v>13268</v>
      </c>
      <c r="AA2975" t="s">
        <v>391</v>
      </c>
      <c r="AB2975" t="s">
        <v>125</v>
      </c>
      <c r="AC2975" s="150" t="str">
        <f>IFERROR(IF(JRF!C2988="","",IF(AND(VLOOKUP(JRF!C2988,X:AA,4,0)=JRF!B2988,VLOOKUP(JRF!C2988,X:Y,2,0)="A"),"","Inactive Dept Combo Error")),"Inactive Dept Combo Error")</f>
        <v/>
      </c>
      <c r="AD2975" t="str">
        <f>IFERROR(IF('Journal Template'!D3387="","",IF(AND(VLOOKUP('Journal Template'!D3387,X:AA,4,0)='Journal Template'!A3387,VLOOKUP('Journal Template'!D3387,X:Y,2,0)="A"),"","Inactive Dept Combo Error")),"")</f>
        <v/>
      </c>
      <c r="AK2975" s="150" t="str">
        <f>IF(JRF!B2988="","",IF(JRF!B2988=IFERROR(VLOOKUP(JRF!B2988,Checks!AI:AI,1,0),0),"Entry in Branch/Satellite BU's",""))</f>
        <v/>
      </c>
      <c r="AL2975" t="str">
        <f>IFERROR(IF('Journal Template'!A3387="","",IF('Journal Template'!A3387=IFERROR(VLOOKUP('Journal Template'!A3387,Checks!AI:AI,1,0),0),"Entry in Branch/Satellite BU's","")),"")</f>
        <v/>
      </c>
      <c r="AO2975" s="171"/>
      <c r="AP2975" s="171"/>
      <c r="AQ2975" s="171"/>
      <c r="AR2975" s="171"/>
      <c r="CI2975" t="str">
        <f>IF(JRF!F2988&gt;0,"",IF(JRF!B2988="","",IF(LEFT(JRF!B2988,1)=IFERROR(VLOOKUP(LEFT(JRF!B2988,1),$CF$2:$CF$5,1,0),0),"Product Code Required",IF(JRF!C2988="","",IF(JRF!C2988=IFERROR(VLOOKUP(JRF!C2988,$CH:$CH,1,0),0),"Product Code Required","NA")))))</f>
        <v/>
      </c>
      <c r="CJ2975" t="str">
        <f>IF(JRF!AV2988&gt;0,"",IF(JRF!Q2988="","",IF(LEFT(JRF!Q2988,1)=IFERROR(VLOOKUP(LEFT(JRF!Q2988,1),$CF$2:$CF$5,1,0),0),"Product Code Required",IF(JRF!V2988="","",IF(JRF!V2988=IFERROR(VLOOKUP(JRF!V2988,$CH:$CH,1,0),0),"Product Code Required","NA")))))</f>
        <v/>
      </c>
      <c r="CK2975" t="str">
        <f>IFERROR(IF(LEN('Journal Template'!F2986)&gt;0,"",IF('Journal Template'!A2986="","",IF(LEFT('Journal Template'!A2986,1)=IFERROR(VLOOKUP(LEFT('Journal Template'!A2986,1),Checks!$CF$2:$CF$5,1,0),0),"Product Code Required",IF('Journal Template'!D2986="","",IF('Journal Template'!D2986=IFERROR(VLOOKUP('Journal Template'!D2986,Checks!$CH:$CH,1,0),0),"Product Code Required","NA"))))),"")</f>
        <v/>
      </c>
    </row>
    <row r="2976" spans="14:89">
      <c r="N2976" t="s">
        <v>13269</v>
      </c>
      <c r="O2976" t="s">
        <v>13270</v>
      </c>
      <c r="P2976" t="s">
        <v>386</v>
      </c>
      <c r="Q2976" s="150" t="str">
        <f>IF(JRF!D2989="","",IF(IFERROR(VLOOKUP(JRF!D2989,Checks!N:P,3,0),0)="A","","Inactive account in Use"))</f>
        <v/>
      </c>
      <c r="R2976" t="str">
        <f>IFERROR(IF('Journal Template'!C3388="","",IF(IFERROR(VLOOKUP('Journal Template'!C3388,Checks!N:P,3,0),0)="A","","Inactive account in Use")),"")</f>
        <v/>
      </c>
      <c r="V2976" s="150" t="str">
        <f>IF(JRF!C2989="","",IF(IFERROR(VLOOKUP(JRF!C2989,Checks!S:U,3,0),0)="A","Entry with System fund Dept",""))</f>
        <v/>
      </c>
      <c r="W2976" t="str">
        <f>IFERROR(IF('Journal Template'!D3388="","",IF(IFERROR(VLOOKUP('Journal Template'!D3388,Checks!S:U,3,0),0)="A","Entry with System fund Dept","")),"")</f>
        <v/>
      </c>
      <c r="X2976" t="s">
        <v>13271</v>
      </c>
      <c r="Y2976" t="s">
        <v>386</v>
      </c>
      <c r="Z2976" t="s">
        <v>13272</v>
      </c>
      <c r="AA2976" t="s">
        <v>391</v>
      </c>
      <c r="AB2976" t="s">
        <v>125</v>
      </c>
      <c r="AC2976" s="150" t="str">
        <f>IFERROR(IF(JRF!C2989="","",IF(AND(VLOOKUP(JRF!C2989,X:AA,4,0)=JRF!B2989,VLOOKUP(JRF!C2989,X:Y,2,0)="A"),"","Inactive Dept Combo Error")),"Inactive Dept Combo Error")</f>
        <v/>
      </c>
      <c r="AD2976" t="str">
        <f>IFERROR(IF('Journal Template'!D3388="","",IF(AND(VLOOKUP('Journal Template'!D3388,X:AA,4,0)='Journal Template'!A3388,VLOOKUP('Journal Template'!D3388,X:Y,2,0)="A"),"","Inactive Dept Combo Error")),"")</f>
        <v/>
      </c>
      <c r="AK2976" s="150" t="str">
        <f>IF(JRF!B2989="","",IF(JRF!B2989=IFERROR(VLOOKUP(JRF!B2989,Checks!AI:AI,1,0),0),"Entry in Branch/Satellite BU's",""))</f>
        <v/>
      </c>
      <c r="AL2976" t="str">
        <f>IFERROR(IF('Journal Template'!A3388="","",IF('Journal Template'!A3388=IFERROR(VLOOKUP('Journal Template'!A3388,Checks!AI:AI,1,0),0),"Entry in Branch/Satellite BU's","")),"")</f>
        <v/>
      </c>
      <c r="AO2976" s="171"/>
      <c r="AP2976" s="171"/>
      <c r="AQ2976" s="171"/>
      <c r="AR2976" s="171"/>
      <c r="CI2976" t="str">
        <f>IF(JRF!F2989&gt;0,"",IF(JRF!B2989="","",IF(LEFT(JRF!B2989,1)=IFERROR(VLOOKUP(LEFT(JRF!B2989,1),$CF$2:$CF$5,1,0),0),"Product Code Required",IF(JRF!C2989="","",IF(JRF!C2989=IFERROR(VLOOKUP(JRF!C2989,$CH:$CH,1,0),0),"Product Code Required","NA")))))</f>
        <v/>
      </c>
      <c r="CJ2976" t="str">
        <f>IF(JRF!AV2989&gt;0,"",IF(JRF!Q2989="","",IF(LEFT(JRF!Q2989,1)=IFERROR(VLOOKUP(LEFT(JRF!Q2989,1),$CF$2:$CF$5,1,0),0),"Product Code Required",IF(JRF!V2989="","",IF(JRF!V2989=IFERROR(VLOOKUP(JRF!V2989,$CH:$CH,1,0),0),"Product Code Required","NA")))))</f>
        <v/>
      </c>
      <c r="CK2976" t="str">
        <f>IFERROR(IF(LEN('Journal Template'!F2987)&gt;0,"",IF('Journal Template'!A2987="","",IF(LEFT('Journal Template'!A2987,1)=IFERROR(VLOOKUP(LEFT('Journal Template'!A2987,1),Checks!$CF$2:$CF$5,1,0),0),"Product Code Required",IF('Journal Template'!D2987="","",IF('Journal Template'!D2987=IFERROR(VLOOKUP('Journal Template'!D2987,Checks!$CH:$CH,1,0),0),"Product Code Required","NA"))))),"")</f>
        <v/>
      </c>
    </row>
    <row r="2977" spans="14:89">
      <c r="N2977" t="s">
        <v>13273</v>
      </c>
      <c r="O2977" t="s">
        <v>13274</v>
      </c>
      <c r="P2977" t="s">
        <v>386</v>
      </c>
      <c r="Q2977" s="150" t="str">
        <f>IF(JRF!D2990="","",IF(IFERROR(VLOOKUP(JRF!D2990,Checks!N:P,3,0),0)="A","","Inactive account in Use"))</f>
        <v/>
      </c>
      <c r="R2977" t="str">
        <f>IFERROR(IF('Journal Template'!C3389="","",IF(IFERROR(VLOOKUP('Journal Template'!C3389,Checks!N:P,3,0),0)="A","","Inactive account in Use")),"")</f>
        <v/>
      </c>
      <c r="V2977" s="150" t="str">
        <f>IF(JRF!C2990="","",IF(IFERROR(VLOOKUP(JRF!C2990,Checks!S:U,3,0),0)="A","Entry with System fund Dept",""))</f>
        <v/>
      </c>
      <c r="W2977" t="str">
        <f>IFERROR(IF('Journal Template'!D3389="","",IF(IFERROR(VLOOKUP('Journal Template'!D3389,Checks!S:U,3,0),0)="A","Entry with System fund Dept","")),"")</f>
        <v/>
      </c>
      <c r="X2977" t="s">
        <v>13275</v>
      </c>
      <c r="Y2977" t="s">
        <v>386</v>
      </c>
      <c r="Z2977" t="s">
        <v>13276</v>
      </c>
      <c r="AA2977" t="s">
        <v>391</v>
      </c>
      <c r="AB2977" t="s">
        <v>125</v>
      </c>
      <c r="AC2977" s="150" t="str">
        <f>IFERROR(IF(JRF!C2990="","",IF(AND(VLOOKUP(JRF!C2990,X:AA,4,0)=JRF!B2990,VLOOKUP(JRF!C2990,X:Y,2,0)="A"),"","Inactive Dept Combo Error")),"Inactive Dept Combo Error")</f>
        <v/>
      </c>
      <c r="AD2977" t="str">
        <f>IFERROR(IF('Journal Template'!D3389="","",IF(AND(VLOOKUP('Journal Template'!D3389,X:AA,4,0)='Journal Template'!A3389,VLOOKUP('Journal Template'!D3389,X:Y,2,0)="A"),"","Inactive Dept Combo Error")),"")</f>
        <v/>
      </c>
      <c r="AK2977" s="150" t="str">
        <f>IF(JRF!B2990="","",IF(JRF!B2990=IFERROR(VLOOKUP(JRF!B2990,Checks!AI:AI,1,0),0),"Entry in Branch/Satellite BU's",""))</f>
        <v/>
      </c>
      <c r="AL2977" t="str">
        <f>IFERROR(IF('Journal Template'!A3389="","",IF('Journal Template'!A3389=IFERROR(VLOOKUP('Journal Template'!A3389,Checks!AI:AI,1,0),0),"Entry in Branch/Satellite BU's","")),"")</f>
        <v/>
      </c>
      <c r="AO2977" s="171"/>
      <c r="AP2977" s="171"/>
      <c r="AQ2977" s="171"/>
      <c r="AR2977" s="171"/>
      <c r="CI2977" t="str">
        <f>IF(JRF!F2990&gt;0,"",IF(JRF!B2990="","",IF(LEFT(JRF!B2990,1)=IFERROR(VLOOKUP(LEFT(JRF!B2990,1),$CF$2:$CF$5,1,0),0),"Product Code Required",IF(JRF!C2990="","",IF(JRF!C2990=IFERROR(VLOOKUP(JRF!C2990,$CH:$CH,1,0),0),"Product Code Required","NA")))))</f>
        <v/>
      </c>
      <c r="CJ2977" t="str">
        <f>IF(JRF!AV2990&gt;0,"",IF(JRF!Q2990="","",IF(LEFT(JRF!Q2990,1)=IFERROR(VLOOKUP(LEFT(JRF!Q2990,1),$CF$2:$CF$5,1,0),0),"Product Code Required",IF(JRF!V2990="","",IF(JRF!V2990=IFERROR(VLOOKUP(JRF!V2990,$CH:$CH,1,0),0),"Product Code Required","NA")))))</f>
        <v/>
      </c>
      <c r="CK2977" t="str">
        <f>IFERROR(IF(LEN('Journal Template'!F2988)&gt;0,"",IF('Journal Template'!A2988="","",IF(LEFT('Journal Template'!A2988,1)=IFERROR(VLOOKUP(LEFT('Journal Template'!A2988,1),Checks!$CF$2:$CF$5,1,0),0),"Product Code Required",IF('Journal Template'!D2988="","",IF('Journal Template'!D2988=IFERROR(VLOOKUP('Journal Template'!D2988,Checks!$CH:$CH,1,0),0),"Product Code Required","NA"))))),"")</f>
        <v/>
      </c>
    </row>
    <row r="2978" spans="14:89">
      <c r="N2978" t="s">
        <v>13277</v>
      </c>
      <c r="O2978" t="s">
        <v>13278</v>
      </c>
      <c r="P2978" t="s">
        <v>386</v>
      </c>
      <c r="Q2978" s="150" t="str">
        <f>IF(JRF!D2991="","",IF(IFERROR(VLOOKUP(JRF!D2991,Checks!N:P,3,0),0)="A","","Inactive account in Use"))</f>
        <v/>
      </c>
      <c r="R2978" t="str">
        <f>IFERROR(IF('Journal Template'!C3390="","",IF(IFERROR(VLOOKUP('Journal Template'!C3390,Checks!N:P,3,0),0)="A","","Inactive account in Use")),"")</f>
        <v/>
      </c>
      <c r="V2978" s="150" t="str">
        <f>IF(JRF!C2991="","",IF(IFERROR(VLOOKUP(JRF!C2991,Checks!S:U,3,0),0)="A","Entry with System fund Dept",""))</f>
        <v/>
      </c>
      <c r="W2978" t="str">
        <f>IFERROR(IF('Journal Template'!D3390="","",IF(IFERROR(VLOOKUP('Journal Template'!D3390,Checks!S:U,3,0),0)="A","Entry with System fund Dept","")),"")</f>
        <v/>
      </c>
      <c r="X2978" t="s">
        <v>13279</v>
      </c>
      <c r="Y2978" t="s">
        <v>389</v>
      </c>
      <c r="Z2978" t="s">
        <v>13280</v>
      </c>
      <c r="AA2978" t="s">
        <v>391</v>
      </c>
      <c r="AB2978" t="s">
        <v>125</v>
      </c>
      <c r="AC2978" s="150" t="str">
        <f>IFERROR(IF(JRF!C2991="","",IF(AND(VLOOKUP(JRF!C2991,X:AA,4,0)=JRF!B2991,VLOOKUP(JRF!C2991,X:Y,2,0)="A"),"","Inactive Dept Combo Error")),"Inactive Dept Combo Error")</f>
        <v/>
      </c>
      <c r="AD2978" t="str">
        <f>IFERROR(IF('Journal Template'!D3390="","",IF(AND(VLOOKUP('Journal Template'!D3390,X:AA,4,0)='Journal Template'!A3390,VLOOKUP('Journal Template'!D3390,X:Y,2,0)="A"),"","Inactive Dept Combo Error")),"")</f>
        <v/>
      </c>
      <c r="AK2978" s="150" t="str">
        <f>IF(JRF!B2991="","",IF(JRF!B2991=IFERROR(VLOOKUP(JRF!B2991,Checks!AI:AI,1,0),0),"Entry in Branch/Satellite BU's",""))</f>
        <v/>
      </c>
      <c r="AL2978" t="str">
        <f>IFERROR(IF('Journal Template'!A3390="","",IF('Journal Template'!A3390=IFERROR(VLOOKUP('Journal Template'!A3390,Checks!AI:AI,1,0),0),"Entry in Branch/Satellite BU's","")),"")</f>
        <v/>
      </c>
      <c r="AO2978" s="171"/>
      <c r="AP2978" s="171"/>
      <c r="AQ2978" s="171"/>
      <c r="AR2978" s="171"/>
      <c r="CI2978" t="str">
        <f>IF(JRF!F2991&gt;0,"",IF(JRF!B2991="","",IF(LEFT(JRF!B2991,1)=IFERROR(VLOOKUP(LEFT(JRF!B2991,1),$CF$2:$CF$5,1,0),0),"Product Code Required",IF(JRF!C2991="","",IF(JRF!C2991=IFERROR(VLOOKUP(JRF!C2991,$CH:$CH,1,0),0),"Product Code Required","NA")))))</f>
        <v/>
      </c>
      <c r="CJ2978" t="str">
        <f>IF(JRF!AV2991&gt;0,"",IF(JRF!Q2991="","",IF(LEFT(JRF!Q2991,1)=IFERROR(VLOOKUP(LEFT(JRF!Q2991,1),$CF$2:$CF$5,1,0),0),"Product Code Required",IF(JRF!V2991="","",IF(JRF!V2991=IFERROR(VLOOKUP(JRF!V2991,$CH:$CH,1,0),0),"Product Code Required","NA")))))</f>
        <v/>
      </c>
      <c r="CK2978" t="str">
        <f>IFERROR(IF(LEN('Journal Template'!F2989)&gt;0,"",IF('Journal Template'!A2989="","",IF(LEFT('Journal Template'!A2989,1)=IFERROR(VLOOKUP(LEFT('Journal Template'!A2989,1),Checks!$CF$2:$CF$5,1,0),0),"Product Code Required",IF('Journal Template'!D2989="","",IF('Journal Template'!D2989=IFERROR(VLOOKUP('Journal Template'!D2989,Checks!$CH:$CH,1,0),0),"Product Code Required","NA"))))),"")</f>
        <v/>
      </c>
    </row>
    <row r="2979" spans="14:89">
      <c r="N2979" t="s">
        <v>13281</v>
      </c>
      <c r="O2979" t="s">
        <v>13282</v>
      </c>
      <c r="P2979" t="s">
        <v>386</v>
      </c>
      <c r="Q2979" s="150" t="str">
        <f>IF(JRF!D2992="","",IF(IFERROR(VLOOKUP(JRF!D2992,Checks!N:P,3,0),0)="A","","Inactive account in Use"))</f>
        <v/>
      </c>
      <c r="R2979" t="str">
        <f>IFERROR(IF('Journal Template'!C3391="","",IF(IFERROR(VLOOKUP('Journal Template'!C3391,Checks!N:P,3,0),0)="A","","Inactive account in Use")),"")</f>
        <v/>
      </c>
      <c r="V2979" s="150" t="str">
        <f>IF(JRF!C2992="","",IF(IFERROR(VLOOKUP(JRF!C2992,Checks!S:U,3,0),0)="A","Entry with System fund Dept",""))</f>
        <v/>
      </c>
      <c r="W2979" t="str">
        <f>IFERROR(IF('Journal Template'!D3391="","",IF(IFERROR(VLOOKUP('Journal Template'!D3391,Checks!S:U,3,0),0)="A","Entry with System fund Dept","")),"")</f>
        <v/>
      </c>
      <c r="X2979" t="s">
        <v>13283</v>
      </c>
      <c r="Y2979" t="s">
        <v>389</v>
      </c>
      <c r="Z2979" t="s">
        <v>13284</v>
      </c>
      <c r="AA2979" t="s">
        <v>391</v>
      </c>
      <c r="AB2979" t="s">
        <v>125</v>
      </c>
      <c r="AC2979" s="150" t="str">
        <f>IFERROR(IF(JRF!C2992="","",IF(AND(VLOOKUP(JRF!C2992,X:AA,4,0)=JRF!B2992,VLOOKUP(JRF!C2992,X:Y,2,0)="A"),"","Inactive Dept Combo Error")),"Inactive Dept Combo Error")</f>
        <v/>
      </c>
      <c r="AD2979" t="str">
        <f>IFERROR(IF('Journal Template'!D3391="","",IF(AND(VLOOKUP('Journal Template'!D3391,X:AA,4,0)='Journal Template'!A3391,VLOOKUP('Journal Template'!D3391,X:Y,2,0)="A"),"","Inactive Dept Combo Error")),"")</f>
        <v/>
      </c>
      <c r="AK2979" s="150" t="str">
        <f>IF(JRF!B2992="","",IF(JRF!B2992=IFERROR(VLOOKUP(JRF!B2992,Checks!AI:AI,1,0),0),"Entry in Branch/Satellite BU's",""))</f>
        <v/>
      </c>
      <c r="AL2979" t="str">
        <f>IFERROR(IF('Journal Template'!A3391="","",IF('Journal Template'!A3391=IFERROR(VLOOKUP('Journal Template'!A3391,Checks!AI:AI,1,0),0),"Entry in Branch/Satellite BU's","")),"")</f>
        <v/>
      </c>
      <c r="AO2979" s="171"/>
      <c r="AP2979" s="171"/>
      <c r="AQ2979" s="171"/>
      <c r="AR2979" s="171"/>
      <c r="CI2979" t="str">
        <f>IF(JRF!F2992&gt;0,"",IF(JRF!B2992="","",IF(LEFT(JRF!B2992,1)=IFERROR(VLOOKUP(LEFT(JRF!B2992,1),$CF$2:$CF$5,1,0),0),"Product Code Required",IF(JRF!C2992="","",IF(JRF!C2992=IFERROR(VLOOKUP(JRF!C2992,$CH:$CH,1,0),0),"Product Code Required","NA")))))</f>
        <v/>
      </c>
      <c r="CJ2979" t="str">
        <f>IF(JRF!AV2992&gt;0,"",IF(JRF!Q2992="","",IF(LEFT(JRF!Q2992,1)=IFERROR(VLOOKUP(LEFT(JRF!Q2992,1),$CF$2:$CF$5,1,0),0),"Product Code Required",IF(JRF!V2992="","",IF(JRF!V2992=IFERROR(VLOOKUP(JRF!V2992,$CH:$CH,1,0),0),"Product Code Required","NA")))))</f>
        <v/>
      </c>
      <c r="CK2979" t="str">
        <f>IFERROR(IF(LEN('Journal Template'!F2990)&gt;0,"",IF('Journal Template'!A2990="","",IF(LEFT('Journal Template'!A2990,1)=IFERROR(VLOOKUP(LEFT('Journal Template'!A2990,1),Checks!$CF$2:$CF$5,1,0),0),"Product Code Required",IF('Journal Template'!D2990="","",IF('Journal Template'!D2990=IFERROR(VLOOKUP('Journal Template'!D2990,Checks!$CH:$CH,1,0),0),"Product Code Required","NA"))))),"")</f>
        <v/>
      </c>
    </row>
    <row r="2980" spans="14:89">
      <c r="N2980" t="s">
        <v>13285</v>
      </c>
      <c r="O2980" t="s">
        <v>13286</v>
      </c>
      <c r="P2980" t="s">
        <v>386</v>
      </c>
      <c r="Q2980" s="150" t="str">
        <f>IF(JRF!D2993="","",IF(IFERROR(VLOOKUP(JRF!D2993,Checks!N:P,3,0),0)="A","","Inactive account in Use"))</f>
        <v/>
      </c>
      <c r="R2980" t="str">
        <f>IFERROR(IF('Journal Template'!C3392="","",IF(IFERROR(VLOOKUP('Journal Template'!C3392,Checks!N:P,3,0),0)="A","","Inactive account in Use")),"")</f>
        <v/>
      </c>
      <c r="V2980" s="150" t="str">
        <f>IF(JRF!C2993="","",IF(IFERROR(VLOOKUP(JRF!C2993,Checks!S:U,3,0),0)="A","Entry with System fund Dept",""))</f>
        <v/>
      </c>
      <c r="W2980" t="str">
        <f>IFERROR(IF('Journal Template'!D3392="","",IF(IFERROR(VLOOKUP('Journal Template'!D3392,Checks!S:U,3,0),0)="A","Entry with System fund Dept","")),"")</f>
        <v/>
      </c>
      <c r="X2980" t="s">
        <v>13287</v>
      </c>
      <c r="Y2980" t="s">
        <v>389</v>
      </c>
      <c r="Z2980" t="s">
        <v>13288</v>
      </c>
      <c r="AA2980" t="s">
        <v>391</v>
      </c>
      <c r="AB2980" t="s">
        <v>125</v>
      </c>
      <c r="AC2980" s="150" t="str">
        <f>IFERROR(IF(JRF!C2993="","",IF(AND(VLOOKUP(JRF!C2993,X:AA,4,0)=JRF!B2993,VLOOKUP(JRF!C2993,X:Y,2,0)="A"),"","Inactive Dept Combo Error")),"Inactive Dept Combo Error")</f>
        <v/>
      </c>
      <c r="AD2980" t="str">
        <f>IFERROR(IF('Journal Template'!D3392="","",IF(AND(VLOOKUP('Journal Template'!D3392,X:AA,4,0)='Journal Template'!A3392,VLOOKUP('Journal Template'!D3392,X:Y,2,0)="A"),"","Inactive Dept Combo Error")),"")</f>
        <v/>
      </c>
      <c r="AK2980" s="150" t="str">
        <f>IF(JRF!B2993="","",IF(JRF!B2993=IFERROR(VLOOKUP(JRF!B2993,Checks!AI:AI,1,0),0),"Entry in Branch/Satellite BU's",""))</f>
        <v/>
      </c>
      <c r="AL2980" t="str">
        <f>IFERROR(IF('Journal Template'!A3392="","",IF('Journal Template'!A3392=IFERROR(VLOOKUP('Journal Template'!A3392,Checks!AI:AI,1,0),0),"Entry in Branch/Satellite BU's","")),"")</f>
        <v/>
      </c>
      <c r="AO2980" s="171"/>
      <c r="AP2980" s="171"/>
      <c r="AQ2980" s="171"/>
      <c r="AR2980" s="171"/>
      <c r="CI2980" t="str">
        <f>IF(JRF!F2993&gt;0,"",IF(JRF!B2993="","",IF(LEFT(JRF!B2993,1)=IFERROR(VLOOKUP(LEFT(JRF!B2993,1),$CF$2:$CF$5,1,0),0),"Product Code Required",IF(JRF!C2993="","",IF(JRF!C2993=IFERROR(VLOOKUP(JRF!C2993,$CH:$CH,1,0),0),"Product Code Required","NA")))))</f>
        <v/>
      </c>
      <c r="CJ2980" t="str">
        <f>IF(JRF!AV2993&gt;0,"",IF(JRF!Q2993="","",IF(LEFT(JRF!Q2993,1)=IFERROR(VLOOKUP(LEFT(JRF!Q2993,1),$CF$2:$CF$5,1,0),0),"Product Code Required",IF(JRF!V2993="","",IF(JRF!V2993=IFERROR(VLOOKUP(JRF!V2993,$CH:$CH,1,0),0),"Product Code Required","NA")))))</f>
        <v/>
      </c>
      <c r="CK2980" t="str">
        <f>IFERROR(IF(LEN('Journal Template'!F2991)&gt;0,"",IF('Journal Template'!A2991="","",IF(LEFT('Journal Template'!A2991,1)=IFERROR(VLOOKUP(LEFT('Journal Template'!A2991,1),Checks!$CF$2:$CF$5,1,0),0),"Product Code Required",IF('Journal Template'!D2991="","",IF('Journal Template'!D2991=IFERROR(VLOOKUP('Journal Template'!D2991,Checks!$CH:$CH,1,0),0),"Product Code Required","NA"))))),"")</f>
        <v/>
      </c>
    </row>
    <row r="2981" spans="14:89">
      <c r="N2981" t="s">
        <v>13289</v>
      </c>
      <c r="O2981" t="s">
        <v>13290</v>
      </c>
      <c r="P2981" t="s">
        <v>386</v>
      </c>
      <c r="Q2981" s="150" t="str">
        <f>IF(JRF!D2994="","",IF(IFERROR(VLOOKUP(JRF!D2994,Checks!N:P,3,0),0)="A","","Inactive account in Use"))</f>
        <v/>
      </c>
      <c r="R2981" t="str">
        <f>IFERROR(IF('Journal Template'!C3393="","",IF(IFERROR(VLOOKUP('Journal Template'!C3393,Checks!N:P,3,0),0)="A","","Inactive account in Use")),"")</f>
        <v/>
      </c>
      <c r="V2981" s="150" t="str">
        <f>IF(JRF!C2994="","",IF(IFERROR(VLOOKUP(JRF!C2994,Checks!S:U,3,0),0)="A","Entry with System fund Dept",""))</f>
        <v/>
      </c>
      <c r="W2981" t="str">
        <f>IFERROR(IF('Journal Template'!D3393="","",IF(IFERROR(VLOOKUP('Journal Template'!D3393,Checks!S:U,3,0),0)="A","Entry with System fund Dept","")),"")</f>
        <v/>
      </c>
      <c r="X2981" t="s">
        <v>13291</v>
      </c>
      <c r="Y2981" t="s">
        <v>389</v>
      </c>
      <c r="Z2981" t="s">
        <v>13292</v>
      </c>
      <c r="AA2981" t="s">
        <v>391</v>
      </c>
      <c r="AB2981" t="s">
        <v>125</v>
      </c>
      <c r="AC2981" s="150" t="str">
        <f>IFERROR(IF(JRF!C2994="","",IF(AND(VLOOKUP(JRF!C2994,X:AA,4,0)=JRF!B2994,VLOOKUP(JRF!C2994,X:Y,2,0)="A"),"","Inactive Dept Combo Error")),"Inactive Dept Combo Error")</f>
        <v/>
      </c>
      <c r="AD2981" t="str">
        <f>IFERROR(IF('Journal Template'!D3393="","",IF(AND(VLOOKUP('Journal Template'!D3393,X:AA,4,0)='Journal Template'!A3393,VLOOKUP('Journal Template'!D3393,X:Y,2,0)="A"),"","Inactive Dept Combo Error")),"")</f>
        <v/>
      </c>
      <c r="AK2981" s="150" t="str">
        <f>IF(JRF!B2994="","",IF(JRF!B2994=IFERROR(VLOOKUP(JRF!B2994,Checks!AI:AI,1,0),0),"Entry in Branch/Satellite BU's",""))</f>
        <v/>
      </c>
      <c r="AL2981" t="str">
        <f>IFERROR(IF('Journal Template'!A3393="","",IF('Journal Template'!A3393=IFERROR(VLOOKUP('Journal Template'!A3393,Checks!AI:AI,1,0),0),"Entry in Branch/Satellite BU's","")),"")</f>
        <v/>
      </c>
      <c r="AO2981" s="171"/>
      <c r="AP2981" s="171"/>
      <c r="AQ2981" s="171"/>
      <c r="AR2981" s="171"/>
      <c r="CI2981" t="str">
        <f>IF(JRF!F2994&gt;0,"",IF(JRF!B2994="","",IF(LEFT(JRF!B2994,1)=IFERROR(VLOOKUP(LEFT(JRF!B2994,1),$CF$2:$CF$5,1,0),0),"Product Code Required",IF(JRF!C2994="","",IF(JRF!C2994=IFERROR(VLOOKUP(JRF!C2994,$CH:$CH,1,0),0),"Product Code Required","NA")))))</f>
        <v/>
      </c>
      <c r="CJ2981" t="str">
        <f>IF(JRF!AV2994&gt;0,"",IF(JRF!Q2994="","",IF(LEFT(JRF!Q2994,1)=IFERROR(VLOOKUP(LEFT(JRF!Q2994,1),$CF$2:$CF$5,1,0),0),"Product Code Required",IF(JRF!V2994="","",IF(JRF!V2994=IFERROR(VLOOKUP(JRF!V2994,$CH:$CH,1,0),0),"Product Code Required","NA")))))</f>
        <v/>
      </c>
      <c r="CK2981" t="str">
        <f>IFERROR(IF(LEN('Journal Template'!F2992)&gt;0,"",IF('Journal Template'!A2992="","",IF(LEFT('Journal Template'!A2992,1)=IFERROR(VLOOKUP(LEFT('Journal Template'!A2992,1),Checks!$CF$2:$CF$5,1,0),0),"Product Code Required",IF('Journal Template'!D2992="","",IF('Journal Template'!D2992=IFERROR(VLOOKUP('Journal Template'!D2992,Checks!$CH:$CH,1,0),0),"Product Code Required","NA"))))),"")</f>
        <v/>
      </c>
    </row>
    <row r="2982" spans="14:89">
      <c r="N2982" t="s">
        <v>13293</v>
      </c>
      <c r="O2982" t="s">
        <v>13294</v>
      </c>
      <c r="P2982" t="s">
        <v>386</v>
      </c>
      <c r="Q2982" s="150" t="str">
        <f>IF(JRF!D2995="","",IF(IFERROR(VLOOKUP(JRF!D2995,Checks!N:P,3,0),0)="A","","Inactive account in Use"))</f>
        <v/>
      </c>
      <c r="R2982" t="str">
        <f>IFERROR(IF('Journal Template'!C3394="","",IF(IFERROR(VLOOKUP('Journal Template'!C3394,Checks!N:P,3,0),0)="A","","Inactive account in Use")),"")</f>
        <v/>
      </c>
      <c r="V2982" s="150" t="str">
        <f>IF(JRF!C2995="","",IF(IFERROR(VLOOKUP(JRF!C2995,Checks!S:U,3,0),0)="A","Entry with System fund Dept",""))</f>
        <v/>
      </c>
      <c r="W2982" t="str">
        <f>IFERROR(IF('Journal Template'!D3394="","",IF(IFERROR(VLOOKUP('Journal Template'!D3394,Checks!S:U,3,0),0)="A","Entry with System fund Dept","")),"")</f>
        <v/>
      </c>
      <c r="X2982" t="s">
        <v>13295</v>
      </c>
      <c r="Y2982" t="s">
        <v>389</v>
      </c>
      <c r="Z2982" t="s">
        <v>13296</v>
      </c>
      <c r="AA2982" t="s">
        <v>391</v>
      </c>
      <c r="AB2982" t="s">
        <v>125</v>
      </c>
      <c r="AC2982" s="150" t="str">
        <f>IFERROR(IF(JRF!C2995="","",IF(AND(VLOOKUP(JRF!C2995,X:AA,4,0)=JRF!B2995,VLOOKUP(JRF!C2995,X:Y,2,0)="A"),"","Inactive Dept Combo Error")),"Inactive Dept Combo Error")</f>
        <v/>
      </c>
      <c r="AD2982" t="str">
        <f>IFERROR(IF('Journal Template'!D3394="","",IF(AND(VLOOKUP('Journal Template'!D3394,X:AA,4,0)='Journal Template'!A3394,VLOOKUP('Journal Template'!D3394,X:Y,2,0)="A"),"","Inactive Dept Combo Error")),"")</f>
        <v/>
      </c>
      <c r="AK2982" s="150" t="str">
        <f>IF(JRF!B2995="","",IF(JRF!B2995=IFERROR(VLOOKUP(JRF!B2995,Checks!AI:AI,1,0),0),"Entry in Branch/Satellite BU's",""))</f>
        <v/>
      </c>
      <c r="AL2982" t="str">
        <f>IFERROR(IF('Journal Template'!A3394="","",IF('Journal Template'!A3394=IFERROR(VLOOKUP('Journal Template'!A3394,Checks!AI:AI,1,0),0),"Entry in Branch/Satellite BU's","")),"")</f>
        <v/>
      </c>
      <c r="AO2982" s="171"/>
      <c r="AP2982" s="171"/>
      <c r="AQ2982" s="171"/>
      <c r="AR2982" s="171"/>
      <c r="CI2982" t="str">
        <f>IF(JRF!F2995&gt;0,"",IF(JRF!B2995="","",IF(LEFT(JRF!B2995,1)=IFERROR(VLOOKUP(LEFT(JRF!B2995,1),$CF$2:$CF$5,1,0),0),"Product Code Required",IF(JRF!C2995="","",IF(JRF!C2995=IFERROR(VLOOKUP(JRF!C2995,$CH:$CH,1,0),0),"Product Code Required","NA")))))</f>
        <v/>
      </c>
      <c r="CJ2982" t="str">
        <f>IF(JRF!AV2995&gt;0,"",IF(JRF!Q2995="","",IF(LEFT(JRF!Q2995,1)=IFERROR(VLOOKUP(LEFT(JRF!Q2995,1),$CF$2:$CF$5,1,0),0),"Product Code Required",IF(JRF!V2995="","",IF(JRF!V2995=IFERROR(VLOOKUP(JRF!V2995,$CH:$CH,1,0),0),"Product Code Required","NA")))))</f>
        <v/>
      </c>
      <c r="CK2982" t="str">
        <f>IFERROR(IF(LEN('Journal Template'!F2993)&gt;0,"",IF('Journal Template'!A2993="","",IF(LEFT('Journal Template'!A2993,1)=IFERROR(VLOOKUP(LEFT('Journal Template'!A2993,1),Checks!$CF$2:$CF$5,1,0),0),"Product Code Required",IF('Journal Template'!D2993="","",IF('Journal Template'!D2993=IFERROR(VLOOKUP('Journal Template'!D2993,Checks!$CH:$CH,1,0),0),"Product Code Required","NA"))))),"")</f>
        <v/>
      </c>
    </row>
    <row r="2983" spans="14:89">
      <c r="N2983" t="s">
        <v>13297</v>
      </c>
      <c r="O2983" t="s">
        <v>13298</v>
      </c>
      <c r="P2983" t="s">
        <v>386</v>
      </c>
      <c r="Q2983" s="150" t="str">
        <f>IF(JRF!D2996="","",IF(IFERROR(VLOOKUP(JRF!D2996,Checks!N:P,3,0),0)="A","","Inactive account in Use"))</f>
        <v/>
      </c>
      <c r="R2983" t="str">
        <f>IFERROR(IF('Journal Template'!C3395="","",IF(IFERROR(VLOOKUP('Journal Template'!C3395,Checks!N:P,3,0),0)="A","","Inactive account in Use")),"")</f>
        <v/>
      </c>
      <c r="V2983" s="150" t="str">
        <f>IF(JRF!C2996="","",IF(IFERROR(VLOOKUP(JRF!C2996,Checks!S:U,3,0),0)="A","Entry with System fund Dept",""))</f>
        <v/>
      </c>
      <c r="W2983" t="str">
        <f>IFERROR(IF('Journal Template'!D3395="","",IF(IFERROR(VLOOKUP('Journal Template'!D3395,Checks!S:U,3,0),0)="A","Entry with System fund Dept","")),"")</f>
        <v/>
      </c>
      <c r="X2983" t="s">
        <v>13299</v>
      </c>
      <c r="Y2983" t="s">
        <v>389</v>
      </c>
      <c r="Z2983" t="s">
        <v>13300</v>
      </c>
      <c r="AA2983" t="s">
        <v>391</v>
      </c>
      <c r="AB2983" t="s">
        <v>125</v>
      </c>
      <c r="AC2983" s="150" t="str">
        <f>IFERROR(IF(JRF!C2996="","",IF(AND(VLOOKUP(JRF!C2996,X:AA,4,0)=JRF!B2996,VLOOKUP(JRF!C2996,X:Y,2,0)="A"),"","Inactive Dept Combo Error")),"Inactive Dept Combo Error")</f>
        <v/>
      </c>
      <c r="AD2983" t="str">
        <f>IFERROR(IF('Journal Template'!D3395="","",IF(AND(VLOOKUP('Journal Template'!D3395,X:AA,4,0)='Journal Template'!A3395,VLOOKUP('Journal Template'!D3395,X:Y,2,0)="A"),"","Inactive Dept Combo Error")),"")</f>
        <v/>
      </c>
      <c r="AK2983" s="150" t="str">
        <f>IF(JRF!B2996="","",IF(JRF!B2996=IFERROR(VLOOKUP(JRF!B2996,Checks!AI:AI,1,0),0),"Entry in Branch/Satellite BU's",""))</f>
        <v/>
      </c>
      <c r="AL2983" t="str">
        <f>IFERROR(IF('Journal Template'!A3395="","",IF('Journal Template'!A3395=IFERROR(VLOOKUP('Journal Template'!A3395,Checks!AI:AI,1,0),0),"Entry in Branch/Satellite BU's","")),"")</f>
        <v/>
      </c>
      <c r="AO2983" s="171"/>
      <c r="AP2983" s="171"/>
      <c r="AQ2983" s="171"/>
      <c r="AR2983" s="171"/>
      <c r="CI2983" t="str">
        <f>IF(JRF!F2996&gt;0,"",IF(JRF!B2996="","",IF(LEFT(JRF!B2996,1)=IFERROR(VLOOKUP(LEFT(JRF!B2996,1),$CF$2:$CF$5,1,0),0),"Product Code Required",IF(JRF!C2996="","",IF(JRF!C2996=IFERROR(VLOOKUP(JRF!C2996,$CH:$CH,1,0),0),"Product Code Required","NA")))))</f>
        <v/>
      </c>
      <c r="CJ2983" t="str">
        <f>IF(JRF!AV2996&gt;0,"",IF(JRF!Q2996="","",IF(LEFT(JRF!Q2996,1)=IFERROR(VLOOKUP(LEFT(JRF!Q2996,1),$CF$2:$CF$5,1,0),0),"Product Code Required",IF(JRF!V2996="","",IF(JRF!V2996=IFERROR(VLOOKUP(JRF!V2996,$CH:$CH,1,0),0),"Product Code Required","NA")))))</f>
        <v/>
      </c>
      <c r="CK2983" t="str">
        <f>IFERROR(IF(LEN('Journal Template'!F2994)&gt;0,"",IF('Journal Template'!A2994="","",IF(LEFT('Journal Template'!A2994,1)=IFERROR(VLOOKUP(LEFT('Journal Template'!A2994,1),Checks!$CF$2:$CF$5,1,0),0),"Product Code Required",IF('Journal Template'!D2994="","",IF('Journal Template'!D2994=IFERROR(VLOOKUP('Journal Template'!D2994,Checks!$CH:$CH,1,0),0),"Product Code Required","NA"))))),"")</f>
        <v/>
      </c>
    </row>
    <row r="2984" spans="14:89">
      <c r="N2984" t="s">
        <v>13301</v>
      </c>
      <c r="O2984" t="s">
        <v>13302</v>
      </c>
      <c r="P2984" t="s">
        <v>386</v>
      </c>
      <c r="Q2984" s="150" t="str">
        <f>IF(JRF!D2997="","",IF(IFERROR(VLOOKUP(JRF!D2997,Checks!N:P,3,0),0)="A","","Inactive account in Use"))</f>
        <v/>
      </c>
      <c r="R2984" t="str">
        <f>IFERROR(IF('Journal Template'!C3396="","",IF(IFERROR(VLOOKUP('Journal Template'!C3396,Checks!N:P,3,0),0)="A","","Inactive account in Use")),"")</f>
        <v/>
      </c>
      <c r="V2984" s="150" t="str">
        <f>IF(JRF!C2997="","",IF(IFERROR(VLOOKUP(JRF!C2997,Checks!S:U,3,0),0)="A","Entry with System fund Dept",""))</f>
        <v/>
      </c>
      <c r="W2984" t="str">
        <f>IFERROR(IF('Journal Template'!D3396="","",IF(IFERROR(VLOOKUP('Journal Template'!D3396,Checks!S:U,3,0),0)="A","Entry with System fund Dept","")),"")</f>
        <v/>
      </c>
      <c r="X2984" t="s">
        <v>13303</v>
      </c>
      <c r="Y2984" t="s">
        <v>389</v>
      </c>
      <c r="Z2984" t="s">
        <v>13304</v>
      </c>
      <c r="AA2984" t="s">
        <v>391</v>
      </c>
      <c r="AB2984" t="s">
        <v>125</v>
      </c>
      <c r="AC2984" s="150" t="str">
        <f>IFERROR(IF(JRF!C2997="","",IF(AND(VLOOKUP(JRF!C2997,X:AA,4,0)=JRF!B2997,VLOOKUP(JRF!C2997,X:Y,2,0)="A"),"","Inactive Dept Combo Error")),"Inactive Dept Combo Error")</f>
        <v/>
      </c>
      <c r="AD2984" t="str">
        <f>IFERROR(IF('Journal Template'!D3396="","",IF(AND(VLOOKUP('Journal Template'!D3396,X:AA,4,0)='Journal Template'!A3396,VLOOKUP('Journal Template'!D3396,X:Y,2,0)="A"),"","Inactive Dept Combo Error")),"")</f>
        <v/>
      </c>
      <c r="AK2984" s="150" t="str">
        <f>IF(JRF!B2997="","",IF(JRF!B2997=IFERROR(VLOOKUP(JRF!B2997,Checks!AI:AI,1,0),0),"Entry in Branch/Satellite BU's",""))</f>
        <v/>
      </c>
      <c r="AL2984" t="str">
        <f>IFERROR(IF('Journal Template'!A3396="","",IF('Journal Template'!A3396=IFERROR(VLOOKUP('Journal Template'!A3396,Checks!AI:AI,1,0),0),"Entry in Branch/Satellite BU's","")),"")</f>
        <v/>
      </c>
      <c r="AO2984" s="171"/>
      <c r="AP2984" s="171"/>
      <c r="AQ2984" s="171"/>
      <c r="AR2984" s="171"/>
      <c r="CI2984" t="str">
        <f>IF(JRF!F2997&gt;0,"",IF(JRF!B2997="","",IF(LEFT(JRF!B2997,1)=IFERROR(VLOOKUP(LEFT(JRF!B2997,1),$CF$2:$CF$5,1,0),0),"Product Code Required",IF(JRF!C2997="","",IF(JRF!C2997=IFERROR(VLOOKUP(JRF!C2997,$CH:$CH,1,0),0),"Product Code Required","NA")))))</f>
        <v/>
      </c>
      <c r="CJ2984" t="str">
        <f>IF(JRF!AV2997&gt;0,"",IF(JRF!Q2997="","",IF(LEFT(JRF!Q2997,1)=IFERROR(VLOOKUP(LEFT(JRF!Q2997,1),$CF$2:$CF$5,1,0),0),"Product Code Required",IF(JRF!V2997="","",IF(JRF!V2997=IFERROR(VLOOKUP(JRF!V2997,$CH:$CH,1,0),0),"Product Code Required","NA")))))</f>
        <v/>
      </c>
      <c r="CK2984" t="str">
        <f>IFERROR(IF(LEN('Journal Template'!F2995)&gt;0,"",IF('Journal Template'!A2995="","",IF(LEFT('Journal Template'!A2995,1)=IFERROR(VLOOKUP(LEFT('Journal Template'!A2995,1),Checks!$CF$2:$CF$5,1,0),0),"Product Code Required",IF('Journal Template'!D2995="","",IF('Journal Template'!D2995=IFERROR(VLOOKUP('Journal Template'!D2995,Checks!$CH:$CH,1,0),0),"Product Code Required","NA"))))),"")</f>
        <v/>
      </c>
    </row>
    <row r="2985" spans="14:89">
      <c r="N2985" t="s">
        <v>13305</v>
      </c>
      <c r="O2985" t="s">
        <v>13306</v>
      </c>
      <c r="P2985" t="s">
        <v>386</v>
      </c>
      <c r="Q2985" s="150" t="str">
        <f>IF(JRF!D2998="","",IF(IFERROR(VLOOKUP(JRF!D2998,Checks!N:P,3,0),0)="A","","Inactive account in Use"))</f>
        <v/>
      </c>
      <c r="R2985" t="str">
        <f>IFERROR(IF('Journal Template'!C3397="","",IF(IFERROR(VLOOKUP('Journal Template'!C3397,Checks!N:P,3,0),0)="A","","Inactive account in Use")),"")</f>
        <v/>
      </c>
      <c r="V2985" s="150" t="str">
        <f>IF(JRF!C2998="","",IF(IFERROR(VLOOKUP(JRF!C2998,Checks!S:U,3,0),0)="A","Entry with System fund Dept",""))</f>
        <v/>
      </c>
      <c r="W2985" t="str">
        <f>IFERROR(IF('Journal Template'!D3397="","",IF(IFERROR(VLOOKUP('Journal Template'!D3397,Checks!S:U,3,0),0)="A","Entry with System fund Dept","")),"")</f>
        <v/>
      </c>
      <c r="X2985" t="s">
        <v>13307</v>
      </c>
      <c r="Y2985" t="s">
        <v>386</v>
      </c>
      <c r="Z2985" t="s">
        <v>13308</v>
      </c>
      <c r="AA2985" t="s">
        <v>391</v>
      </c>
      <c r="AB2985" t="s">
        <v>125</v>
      </c>
      <c r="AC2985" s="150" t="str">
        <f>IFERROR(IF(JRF!C2998="","",IF(AND(VLOOKUP(JRF!C2998,X:AA,4,0)=JRF!B2998,VLOOKUP(JRF!C2998,X:Y,2,0)="A"),"","Inactive Dept Combo Error")),"Inactive Dept Combo Error")</f>
        <v/>
      </c>
      <c r="AD2985" t="str">
        <f>IFERROR(IF('Journal Template'!D3397="","",IF(AND(VLOOKUP('Journal Template'!D3397,X:AA,4,0)='Journal Template'!A3397,VLOOKUP('Journal Template'!D3397,X:Y,2,0)="A"),"","Inactive Dept Combo Error")),"")</f>
        <v/>
      </c>
      <c r="AK2985" s="150" t="str">
        <f>IF(JRF!B2998="","",IF(JRF!B2998=IFERROR(VLOOKUP(JRF!B2998,Checks!AI:AI,1,0),0),"Entry in Branch/Satellite BU's",""))</f>
        <v/>
      </c>
      <c r="AL2985" t="str">
        <f>IFERROR(IF('Journal Template'!A3397="","",IF('Journal Template'!A3397=IFERROR(VLOOKUP('Journal Template'!A3397,Checks!AI:AI,1,0),0),"Entry in Branch/Satellite BU's","")),"")</f>
        <v/>
      </c>
      <c r="AO2985" s="171"/>
      <c r="AP2985" s="171"/>
      <c r="AQ2985" s="171"/>
      <c r="AR2985" s="171"/>
      <c r="CI2985" t="str">
        <f>IF(JRF!F2998&gt;0,"",IF(JRF!B2998="","",IF(LEFT(JRF!B2998,1)=IFERROR(VLOOKUP(LEFT(JRF!B2998,1),$CF$2:$CF$5,1,0),0),"Product Code Required",IF(JRF!C2998="","",IF(JRF!C2998=IFERROR(VLOOKUP(JRF!C2998,$CH:$CH,1,0),0),"Product Code Required","NA")))))</f>
        <v/>
      </c>
      <c r="CJ2985" t="str">
        <f>IF(JRF!AV2998&gt;0,"",IF(JRF!Q2998="","",IF(LEFT(JRF!Q2998,1)=IFERROR(VLOOKUP(LEFT(JRF!Q2998,1),$CF$2:$CF$5,1,0),0),"Product Code Required",IF(JRF!V2998="","",IF(JRF!V2998=IFERROR(VLOOKUP(JRF!V2998,$CH:$CH,1,0),0),"Product Code Required","NA")))))</f>
        <v/>
      </c>
      <c r="CK2985" t="str">
        <f>IFERROR(IF(LEN('Journal Template'!F2996)&gt;0,"",IF('Journal Template'!A2996="","",IF(LEFT('Journal Template'!A2996,1)=IFERROR(VLOOKUP(LEFT('Journal Template'!A2996,1),Checks!$CF$2:$CF$5,1,0),0),"Product Code Required",IF('Journal Template'!D2996="","",IF('Journal Template'!D2996=IFERROR(VLOOKUP('Journal Template'!D2996,Checks!$CH:$CH,1,0),0),"Product Code Required","NA"))))),"")</f>
        <v/>
      </c>
    </row>
    <row r="2986" spans="14:89">
      <c r="N2986" t="s">
        <v>13309</v>
      </c>
      <c r="O2986" t="s">
        <v>13310</v>
      </c>
      <c r="P2986" t="s">
        <v>386</v>
      </c>
      <c r="Q2986" s="150" t="str">
        <f>IF(JRF!D2999="","",IF(IFERROR(VLOOKUP(JRF!D2999,Checks!N:P,3,0),0)="A","","Inactive account in Use"))</f>
        <v/>
      </c>
      <c r="R2986" t="str">
        <f>IFERROR(IF('Journal Template'!C3398="","",IF(IFERROR(VLOOKUP('Journal Template'!C3398,Checks!N:P,3,0),0)="A","","Inactive account in Use")),"")</f>
        <v/>
      </c>
      <c r="V2986" s="150" t="str">
        <f>IF(JRF!C2999="","",IF(IFERROR(VLOOKUP(JRF!C2999,Checks!S:U,3,0),0)="A","Entry with System fund Dept",""))</f>
        <v/>
      </c>
      <c r="W2986" t="str">
        <f>IFERROR(IF('Journal Template'!D3398="","",IF(IFERROR(VLOOKUP('Journal Template'!D3398,Checks!S:U,3,0),0)="A","Entry with System fund Dept","")),"")</f>
        <v/>
      </c>
      <c r="X2986" t="s">
        <v>13311</v>
      </c>
      <c r="Y2986" t="s">
        <v>386</v>
      </c>
      <c r="Z2986" t="s">
        <v>13312</v>
      </c>
      <c r="AA2986" t="s">
        <v>391</v>
      </c>
      <c r="AB2986" t="s">
        <v>125</v>
      </c>
      <c r="AC2986" s="150" t="str">
        <f>IFERROR(IF(JRF!C2999="","",IF(AND(VLOOKUP(JRF!C2999,X:AA,4,0)=JRF!B2999,VLOOKUP(JRF!C2999,X:Y,2,0)="A"),"","Inactive Dept Combo Error")),"Inactive Dept Combo Error")</f>
        <v/>
      </c>
      <c r="AD2986" t="str">
        <f>IFERROR(IF('Journal Template'!D3398="","",IF(AND(VLOOKUP('Journal Template'!D3398,X:AA,4,0)='Journal Template'!A3398,VLOOKUP('Journal Template'!D3398,X:Y,2,0)="A"),"","Inactive Dept Combo Error")),"")</f>
        <v/>
      </c>
      <c r="AK2986" s="150" t="str">
        <f>IF(JRF!B2999="","",IF(JRF!B2999=IFERROR(VLOOKUP(JRF!B2999,Checks!AI:AI,1,0),0),"Entry in Branch/Satellite BU's",""))</f>
        <v/>
      </c>
      <c r="AL2986" t="str">
        <f>IFERROR(IF('Journal Template'!A3398="","",IF('Journal Template'!A3398=IFERROR(VLOOKUP('Journal Template'!A3398,Checks!AI:AI,1,0),0),"Entry in Branch/Satellite BU's","")),"")</f>
        <v/>
      </c>
      <c r="AO2986" s="171"/>
      <c r="AP2986" s="171"/>
      <c r="AQ2986" s="171"/>
      <c r="AR2986" s="171"/>
      <c r="CI2986" t="str">
        <f>IF(JRF!F2999&gt;0,"",IF(JRF!B2999="","",IF(LEFT(JRF!B2999,1)=IFERROR(VLOOKUP(LEFT(JRF!B2999,1),$CF$2:$CF$5,1,0),0),"Product Code Required",IF(JRF!C2999="","",IF(JRF!C2999=IFERROR(VLOOKUP(JRF!C2999,$CH:$CH,1,0),0),"Product Code Required","NA")))))</f>
        <v/>
      </c>
      <c r="CJ2986" t="str">
        <f>IF(JRF!AV2999&gt;0,"",IF(JRF!Q2999="","",IF(LEFT(JRF!Q2999,1)=IFERROR(VLOOKUP(LEFT(JRF!Q2999,1),$CF$2:$CF$5,1,0),0),"Product Code Required",IF(JRF!V2999="","",IF(JRF!V2999=IFERROR(VLOOKUP(JRF!V2999,$CH:$CH,1,0),0),"Product Code Required","NA")))))</f>
        <v/>
      </c>
      <c r="CK2986" t="str">
        <f>IFERROR(IF(LEN('Journal Template'!F2997)&gt;0,"",IF('Journal Template'!A2997="","",IF(LEFT('Journal Template'!A2997,1)=IFERROR(VLOOKUP(LEFT('Journal Template'!A2997,1),Checks!$CF$2:$CF$5,1,0),0),"Product Code Required",IF('Journal Template'!D2997="","",IF('Journal Template'!D2997=IFERROR(VLOOKUP('Journal Template'!D2997,Checks!$CH:$CH,1,0),0),"Product Code Required","NA"))))),"")</f>
        <v/>
      </c>
    </row>
    <row r="2987" spans="14:89">
      <c r="N2987" t="s">
        <v>13313</v>
      </c>
      <c r="O2987" t="s">
        <v>13314</v>
      </c>
      <c r="P2987" t="s">
        <v>386</v>
      </c>
      <c r="Q2987" s="150" t="str">
        <f>IF(JRF!D3000="","",IF(IFERROR(VLOOKUP(JRF!D3000,Checks!N:P,3,0),0)="A","","Inactive account in Use"))</f>
        <v/>
      </c>
      <c r="R2987" t="str">
        <f>IFERROR(IF('Journal Template'!C3399="","",IF(IFERROR(VLOOKUP('Journal Template'!C3399,Checks!N:P,3,0),0)="A","","Inactive account in Use")),"")</f>
        <v/>
      </c>
      <c r="V2987" s="150" t="str">
        <f>IF(JRF!C3000="","",IF(IFERROR(VLOOKUP(JRF!C3000,Checks!S:U,3,0),0)="A","Entry with System fund Dept",""))</f>
        <v/>
      </c>
      <c r="W2987" t="str">
        <f>IFERROR(IF('Journal Template'!D3399="","",IF(IFERROR(VLOOKUP('Journal Template'!D3399,Checks!S:U,3,0),0)="A","Entry with System fund Dept","")),"")</f>
        <v/>
      </c>
      <c r="X2987" t="s">
        <v>789</v>
      </c>
      <c r="Y2987" t="s">
        <v>386</v>
      </c>
      <c r="Z2987" t="s">
        <v>13315</v>
      </c>
      <c r="AA2987" t="s">
        <v>391</v>
      </c>
      <c r="AB2987" t="s">
        <v>125</v>
      </c>
      <c r="AC2987" s="150" t="str">
        <f>IFERROR(IF(JRF!C3000="","",IF(AND(VLOOKUP(JRF!C3000,X:AA,4,0)=JRF!B3000,VLOOKUP(JRF!C3000,X:Y,2,0)="A"),"","Inactive Dept Combo Error")),"Inactive Dept Combo Error")</f>
        <v/>
      </c>
      <c r="AD2987" t="str">
        <f>IFERROR(IF('Journal Template'!D3399="","",IF(AND(VLOOKUP('Journal Template'!D3399,X:AA,4,0)='Journal Template'!A3399,VLOOKUP('Journal Template'!D3399,X:Y,2,0)="A"),"","Inactive Dept Combo Error")),"")</f>
        <v/>
      </c>
      <c r="AK2987" s="150" t="str">
        <f>IF(JRF!B3000="","",IF(JRF!B3000=IFERROR(VLOOKUP(JRF!B3000,Checks!AI:AI,1,0),0),"Entry in Branch/Satellite BU's",""))</f>
        <v/>
      </c>
      <c r="AL2987" t="str">
        <f>IFERROR(IF('Journal Template'!A3399="","",IF('Journal Template'!A3399=IFERROR(VLOOKUP('Journal Template'!A3399,Checks!AI:AI,1,0),0),"Entry in Branch/Satellite BU's","")),"")</f>
        <v/>
      </c>
      <c r="AO2987" s="171"/>
      <c r="AP2987" s="171"/>
      <c r="AQ2987" s="171"/>
      <c r="AR2987" s="171"/>
      <c r="CI2987" t="str">
        <f>IF(JRF!F3000&gt;0,"",IF(JRF!B3000="","",IF(LEFT(JRF!B3000,1)=IFERROR(VLOOKUP(LEFT(JRF!B3000,1),$CF$2:$CF$5,1,0),0),"Product Code Required",IF(JRF!C3000="","",IF(JRF!C3000=IFERROR(VLOOKUP(JRF!C3000,$CH:$CH,1,0),0),"Product Code Required","NA")))))</f>
        <v/>
      </c>
      <c r="CJ2987" t="str">
        <f>IF(JRF!AV3000&gt;0,"",IF(JRF!Q3000="","",IF(LEFT(JRF!Q3000,1)=IFERROR(VLOOKUP(LEFT(JRF!Q3000,1),$CF$2:$CF$5,1,0),0),"Product Code Required",IF(JRF!V3000="","",IF(JRF!V3000=IFERROR(VLOOKUP(JRF!V3000,$CH:$CH,1,0),0),"Product Code Required","NA")))))</f>
        <v/>
      </c>
      <c r="CK2987" t="str">
        <f>IFERROR(IF(LEN('Journal Template'!F2998)&gt;0,"",IF('Journal Template'!A2998="","",IF(LEFT('Journal Template'!A2998,1)=IFERROR(VLOOKUP(LEFT('Journal Template'!A2998,1),Checks!$CF$2:$CF$5,1,0),0),"Product Code Required",IF('Journal Template'!D2998="","",IF('Journal Template'!D2998=IFERROR(VLOOKUP('Journal Template'!D2998,Checks!$CH:$CH,1,0),0),"Product Code Required","NA"))))),"")</f>
        <v/>
      </c>
    </row>
    <row r="2988" spans="14:89">
      <c r="N2988" t="s">
        <v>13316</v>
      </c>
      <c r="O2988" t="s">
        <v>13317</v>
      </c>
      <c r="P2988" t="s">
        <v>386</v>
      </c>
      <c r="Q2988" s="150" t="str">
        <f>IF(JRF!D3001="","",IF(IFERROR(VLOOKUP(JRF!D3001,Checks!N:P,3,0),0)="A","","Inactive account in Use"))</f>
        <v/>
      </c>
      <c r="R2988" t="str">
        <f>IFERROR(IF('Journal Template'!C3400="","",IF(IFERROR(VLOOKUP('Journal Template'!C3400,Checks!N:P,3,0),0)="A","","Inactive account in Use")),"")</f>
        <v/>
      </c>
      <c r="V2988" s="150" t="str">
        <f>IF(JRF!C3001="","",IF(IFERROR(VLOOKUP(JRF!C3001,Checks!S:U,3,0),0)="A","Entry with System fund Dept",""))</f>
        <v/>
      </c>
      <c r="W2988" t="str">
        <f>IFERROR(IF('Journal Template'!D3400="","",IF(IFERROR(VLOOKUP('Journal Template'!D3400,Checks!S:U,3,0),0)="A","Entry with System fund Dept","")),"")</f>
        <v/>
      </c>
      <c r="X2988" t="s">
        <v>13318</v>
      </c>
      <c r="Y2988" t="s">
        <v>389</v>
      </c>
      <c r="Z2988" t="s">
        <v>13319</v>
      </c>
      <c r="AA2988" t="s">
        <v>391</v>
      </c>
      <c r="AB2988" t="s">
        <v>125</v>
      </c>
      <c r="AC2988" s="150" t="str">
        <f>IFERROR(IF(JRF!C3001="","",IF(AND(VLOOKUP(JRF!C3001,X:AA,4,0)=JRF!B3001,VLOOKUP(JRF!C3001,X:Y,2,0)="A"),"","Inactive Dept Combo Error")),"Inactive Dept Combo Error")</f>
        <v/>
      </c>
      <c r="AD2988" t="str">
        <f>IFERROR(IF('Journal Template'!D3400="","",IF(AND(VLOOKUP('Journal Template'!D3400,X:AA,4,0)='Journal Template'!A3400,VLOOKUP('Journal Template'!D3400,X:Y,2,0)="A"),"","Inactive Dept Combo Error")),"")</f>
        <v/>
      </c>
      <c r="AK2988" s="150" t="str">
        <f>IF(JRF!B3001="","",IF(JRF!B3001=IFERROR(VLOOKUP(JRF!B3001,Checks!AI:AI,1,0),0),"Entry in Branch/Satellite BU's",""))</f>
        <v/>
      </c>
      <c r="AL2988" t="str">
        <f>IFERROR(IF('Journal Template'!A3400="","",IF('Journal Template'!A3400=IFERROR(VLOOKUP('Journal Template'!A3400,Checks!AI:AI,1,0),0),"Entry in Branch/Satellite BU's","")),"")</f>
        <v/>
      </c>
      <c r="AO2988" s="171"/>
      <c r="AP2988" s="171"/>
      <c r="AQ2988" s="171"/>
      <c r="AR2988" s="171"/>
      <c r="CI2988" t="str">
        <f>IF(JRF!F3001&gt;0,"",IF(JRF!B3001="","",IF(LEFT(JRF!B3001,1)=IFERROR(VLOOKUP(LEFT(JRF!B3001,1),$CF$2:$CF$5,1,0),0),"Product Code Required",IF(JRF!C3001="","",IF(JRF!C3001=IFERROR(VLOOKUP(JRF!C3001,$CH:$CH,1,0),0),"Product Code Required","NA")))))</f>
        <v/>
      </c>
      <c r="CJ2988" t="str">
        <f>IF(JRF!AV3001&gt;0,"",IF(JRF!Q3001="","",IF(LEFT(JRF!Q3001,1)=IFERROR(VLOOKUP(LEFT(JRF!Q3001,1),$CF$2:$CF$5,1,0),0),"Product Code Required",IF(JRF!V3001="","",IF(JRF!V3001=IFERROR(VLOOKUP(JRF!V3001,$CH:$CH,1,0),0),"Product Code Required","NA")))))</f>
        <v/>
      </c>
      <c r="CK2988" t="str">
        <f>IFERROR(IF(LEN('Journal Template'!F2999)&gt;0,"",IF('Journal Template'!A2999="","",IF(LEFT('Journal Template'!A2999,1)=IFERROR(VLOOKUP(LEFT('Journal Template'!A2999,1),Checks!$CF$2:$CF$5,1,0),0),"Product Code Required",IF('Journal Template'!D2999="","",IF('Journal Template'!D2999=IFERROR(VLOOKUP('Journal Template'!D2999,Checks!$CH:$CH,1,0),0),"Product Code Required","NA"))))),"")</f>
        <v/>
      </c>
    </row>
    <row r="2989" spans="14:89">
      <c r="N2989" t="s">
        <v>13320</v>
      </c>
      <c r="O2989" t="s">
        <v>13321</v>
      </c>
      <c r="P2989" t="s">
        <v>386</v>
      </c>
      <c r="Q2989" s="150" t="str">
        <f>IF(JRF!D3002="","",IF(IFERROR(VLOOKUP(JRF!D3002,Checks!N:P,3,0),0)="A","","Inactive account in Use"))</f>
        <v/>
      </c>
      <c r="R2989" t="str">
        <f>IFERROR(IF('Journal Template'!C3401="","",IF(IFERROR(VLOOKUP('Journal Template'!C3401,Checks!N:P,3,0),0)="A","","Inactive account in Use")),"")</f>
        <v/>
      </c>
      <c r="V2989" s="150" t="str">
        <f>IF(JRF!C3002="","",IF(IFERROR(VLOOKUP(JRF!C3002,Checks!S:U,3,0),0)="A","Entry with System fund Dept",""))</f>
        <v/>
      </c>
      <c r="W2989" t="str">
        <f>IFERROR(IF('Journal Template'!D3401="","",IF(IFERROR(VLOOKUP('Journal Template'!D3401,Checks!S:U,3,0),0)="A","Entry with System fund Dept","")),"")</f>
        <v/>
      </c>
      <c r="X2989" t="s">
        <v>13322</v>
      </c>
      <c r="Y2989" t="s">
        <v>386</v>
      </c>
      <c r="Z2989" t="s">
        <v>13323</v>
      </c>
      <c r="AA2989" t="s">
        <v>391</v>
      </c>
      <c r="AB2989" t="s">
        <v>125</v>
      </c>
      <c r="AC2989" s="150" t="str">
        <f>IFERROR(IF(JRF!C3002="","",IF(AND(VLOOKUP(JRF!C3002,X:AA,4,0)=JRF!B3002,VLOOKUP(JRF!C3002,X:Y,2,0)="A"),"","Inactive Dept Combo Error")),"Inactive Dept Combo Error")</f>
        <v/>
      </c>
      <c r="AD2989" t="str">
        <f>IFERROR(IF('Journal Template'!D3401="","",IF(AND(VLOOKUP('Journal Template'!D3401,X:AA,4,0)='Journal Template'!A3401,VLOOKUP('Journal Template'!D3401,X:Y,2,0)="A"),"","Inactive Dept Combo Error")),"")</f>
        <v/>
      </c>
      <c r="AK2989" s="150" t="str">
        <f>IF(JRF!B3002="","",IF(JRF!B3002=IFERROR(VLOOKUP(JRF!B3002,Checks!AI:AI,1,0),0),"Entry in Branch/Satellite BU's",""))</f>
        <v/>
      </c>
      <c r="AL2989" t="str">
        <f>IFERROR(IF('Journal Template'!A3401="","",IF('Journal Template'!A3401=IFERROR(VLOOKUP('Journal Template'!A3401,Checks!AI:AI,1,0),0),"Entry in Branch/Satellite BU's","")),"")</f>
        <v/>
      </c>
      <c r="AO2989" s="171"/>
      <c r="AP2989" s="171"/>
      <c r="AQ2989" s="171"/>
      <c r="AR2989" s="171"/>
      <c r="CI2989" t="str">
        <f>IF(JRF!F3002&gt;0,"",IF(JRF!B3002="","",IF(LEFT(JRF!B3002,1)=IFERROR(VLOOKUP(LEFT(JRF!B3002,1),$CF$2:$CF$5,1,0),0),"Product Code Required",IF(JRF!C3002="","",IF(JRF!C3002=IFERROR(VLOOKUP(JRF!C3002,$CH:$CH,1,0),0),"Product Code Required","NA")))))</f>
        <v/>
      </c>
      <c r="CJ2989" t="str">
        <f>IF(JRF!AV3002&gt;0,"",IF(JRF!Q3002="","",IF(LEFT(JRF!Q3002,1)=IFERROR(VLOOKUP(LEFT(JRF!Q3002,1),$CF$2:$CF$5,1,0),0),"Product Code Required",IF(JRF!V3002="","",IF(JRF!V3002=IFERROR(VLOOKUP(JRF!V3002,$CH:$CH,1,0),0),"Product Code Required","NA")))))</f>
        <v/>
      </c>
      <c r="CK2989" t="str">
        <f>IFERROR(IF(LEN('Journal Template'!F3000)&gt;0,"",IF('Journal Template'!A3000="","",IF(LEFT('Journal Template'!A3000,1)=IFERROR(VLOOKUP(LEFT('Journal Template'!A3000,1),Checks!$CF$2:$CF$5,1,0),0),"Product Code Required",IF('Journal Template'!D3000="","",IF('Journal Template'!D3000=IFERROR(VLOOKUP('Journal Template'!D3000,Checks!$CH:$CH,1,0),0),"Product Code Required","NA"))))),"")</f>
        <v/>
      </c>
    </row>
    <row r="2990" spans="14:89">
      <c r="N2990" t="s">
        <v>13324</v>
      </c>
      <c r="O2990" t="s">
        <v>13325</v>
      </c>
      <c r="P2990" t="s">
        <v>386</v>
      </c>
      <c r="Q2990" s="150" t="str">
        <f>IF(JRF!D3003="","",IF(IFERROR(VLOOKUP(JRF!D3003,Checks!N:P,3,0),0)="A","","Inactive account in Use"))</f>
        <v/>
      </c>
      <c r="R2990" t="str">
        <f>IFERROR(IF('Journal Template'!C3402="","",IF(IFERROR(VLOOKUP('Journal Template'!C3402,Checks!N:P,3,0),0)="A","","Inactive account in Use")),"")</f>
        <v/>
      </c>
      <c r="V2990" s="150" t="str">
        <f>IF(JRF!C3003="","",IF(IFERROR(VLOOKUP(JRF!C3003,Checks!S:U,3,0),0)="A","Entry with System fund Dept",""))</f>
        <v/>
      </c>
      <c r="W2990" t="str">
        <f>IFERROR(IF('Journal Template'!D3402="","",IF(IFERROR(VLOOKUP('Journal Template'!D3402,Checks!S:U,3,0),0)="A","Entry with System fund Dept","")),"")</f>
        <v/>
      </c>
      <c r="X2990" t="s">
        <v>13326</v>
      </c>
      <c r="Y2990" t="s">
        <v>386</v>
      </c>
      <c r="Z2990" t="s">
        <v>13327</v>
      </c>
      <c r="AA2990" t="s">
        <v>391</v>
      </c>
      <c r="AB2990" t="s">
        <v>125</v>
      </c>
      <c r="AC2990" s="150" t="str">
        <f>IFERROR(IF(JRF!C3003="","",IF(AND(VLOOKUP(JRF!C3003,X:AA,4,0)=JRF!B3003,VLOOKUP(JRF!C3003,X:Y,2,0)="A"),"","Inactive Dept Combo Error")),"Inactive Dept Combo Error")</f>
        <v/>
      </c>
      <c r="AD2990" t="str">
        <f>IFERROR(IF('Journal Template'!D3402="","",IF(AND(VLOOKUP('Journal Template'!D3402,X:AA,4,0)='Journal Template'!A3402,VLOOKUP('Journal Template'!D3402,X:Y,2,0)="A"),"","Inactive Dept Combo Error")),"")</f>
        <v/>
      </c>
      <c r="AK2990" s="150" t="str">
        <f>IF(JRF!B3003="","",IF(JRF!B3003=IFERROR(VLOOKUP(JRF!B3003,Checks!AI:AI,1,0),0),"Entry in Branch/Satellite BU's",""))</f>
        <v/>
      </c>
      <c r="AL2990" t="str">
        <f>IFERROR(IF('Journal Template'!A3402="","",IF('Journal Template'!A3402=IFERROR(VLOOKUP('Journal Template'!A3402,Checks!AI:AI,1,0),0),"Entry in Branch/Satellite BU's","")),"")</f>
        <v/>
      </c>
      <c r="AO2990" s="171"/>
      <c r="AP2990" s="171"/>
      <c r="AQ2990" s="171"/>
      <c r="AR2990" s="171"/>
      <c r="CI2990" t="str">
        <f>IF(JRF!F3003&gt;0,"",IF(JRF!B3003="","",IF(LEFT(JRF!B3003,1)=IFERROR(VLOOKUP(LEFT(JRF!B3003,1),$CF$2:$CF$5,1,0),0),"Product Code Required",IF(JRF!C3003="","",IF(JRF!C3003=IFERROR(VLOOKUP(JRF!C3003,$CH:$CH,1,0),0),"Product Code Required","NA")))))</f>
        <v/>
      </c>
      <c r="CJ2990" t="str">
        <f>IF(JRF!AV3003&gt;0,"",IF(JRF!Q3003="","",IF(LEFT(JRF!Q3003,1)=IFERROR(VLOOKUP(LEFT(JRF!Q3003,1),$CF$2:$CF$5,1,0),0),"Product Code Required",IF(JRF!V3003="","",IF(JRF!V3003=IFERROR(VLOOKUP(JRF!V3003,$CH:$CH,1,0),0),"Product Code Required","NA")))))</f>
        <v/>
      </c>
      <c r="CK2990" t="str">
        <f>IFERROR(IF(LEN('Journal Template'!F3001)&gt;0,"",IF('Journal Template'!A3001="","",IF(LEFT('Journal Template'!A3001,1)=IFERROR(VLOOKUP(LEFT('Journal Template'!A3001,1),Checks!$CF$2:$CF$5,1,0),0),"Product Code Required",IF('Journal Template'!D3001="","",IF('Journal Template'!D3001=IFERROR(VLOOKUP('Journal Template'!D3001,Checks!$CH:$CH,1,0),0),"Product Code Required","NA"))))),"")</f>
        <v/>
      </c>
    </row>
    <row r="2991" spans="14:89">
      <c r="N2991" t="s">
        <v>13328</v>
      </c>
      <c r="O2991" t="s">
        <v>13329</v>
      </c>
      <c r="P2991" t="s">
        <v>386</v>
      </c>
      <c r="Q2991" s="150" t="str">
        <f>IF(JRF!D3004="","",IF(IFERROR(VLOOKUP(JRF!D3004,Checks!N:P,3,0),0)="A","","Inactive account in Use"))</f>
        <v/>
      </c>
      <c r="R2991" t="str">
        <f>IFERROR(IF('Journal Template'!C3403="","",IF(IFERROR(VLOOKUP('Journal Template'!C3403,Checks!N:P,3,0),0)="A","","Inactive account in Use")),"")</f>
        <v/>
      </c>
      <c r="V2991" s="150" t="str">
        <f>IF(JRF!C3004="","",IF(IFERROR(VLOOKUP(JRF!C3004,Checks!S:U,3,0),0)="A","Entry with System fund Dept",""))</f>
        <v/>
      </c>
      <c r="W2991" t="str">
        <f>IFERROR(IF('Journal Template'!D3403="","",IF(IFERROR(VLOOKUP('Journal Template'!D3403,Checks!S:U,3,0),0)="A","Entry with System fund Dept","")),"")</f>
        <v/>
      </c>
      <c r="X2991" t="s">
        <v>13330</v>
      </c>
      <c r="Y2991" t="s">
        <v>389</v>
      </c>
      <c r="Z2991" t="s">
        <v>13331</v>
      </c>
      <c r="AA2991" t="s">
        <v>391</v>
      </c>
      <c r="AB2991" t="s">
        <v>125</v>
      </c>
      <c r="AC2991" s="150" t="str">
        <f>IFERROR(IF(JRF!C3004="","",IF(AND(VLOOKUP(JRF!C3004,X:AA,4,0)=JRF!B3004,VLOOKUP(JRF!C3004,X:Y,2,0)="A"),"","Inactive Dept Combo Error")),"Inactive Dept Combo Error")</f>
        <v/>
      </c>
      <c r="AD2991" t="str">
        <f>IFERROR(IF('Journal Template'!D3403="","",IF(AND(VLOOKUP('Journal Template'!D3403,X:AA,4,0)='Journal Template'!A3403,VLOOKUP('Journal Template'!D3403,X:Y,2,0)="A"),"","Inactive Dept Combo Error")),"")</f>
        <v/>
      </c>
      <c r="AK2991" s="150" t="str">
        <f>IF(JRF!B3004="","",IF(JRF!B3004=IFERROR(VLOOKUP(JRF!B3004,Checks!AI:AI,1,0),0),"Entry in Branch/Satellite BU's",""))</f>
        <v/>
      </c>
      <c r="AL2991" t="str">
        <f>IFERROR(IF('Journal Template'!A3403="","",IF('Journal Template'!A3403=IFERROR(VLOOKUP('Journal Template'!A3403,Checks!AI:AI,1,0),0),"Entry in Branch/Satellite BU's","")),"")</f>
        <v/>
      </c>
      <c r="AO2991" s="171"/>
      <c r="AP2991" s="171"/>
      <c r="AQ2991" s="171"/>
      <c r="AR2991" s="171"/>
      <c r="CI2991" t="str">
        <f>IF(JRF!F3004&gt;0,"",IF(JRF!B3004="","",IF(LEFT(JRF!B3004,1)=IFERROR(VLOOKUP(LEFT(JRF!B3004,1),$CF$2:$CF$5,1,0),0),"Product Code Required",IF(JRF!C3004="","",IF(JRF!C3004=IFERROR(VLOOKUP(JRF!C3004,$CH:$CH,1,0),0),"Product Code Required","NA")))))</f>
        <v/>
      </c>
      <c r="CJ2991" t="str">
        <f>IF(JRF!AV3004&gt;0,"",IF(JRF!Q3004="","",IF(LEFT(JRF!Q3004,1)=IFERROR(VLOOKUP(LEFT(JRF!Q3004,1),$CF$2:$CF$5,1,0),0),"Product Code Required",IF(JRF!V3004="","",IF(JRF!V3004=IFERROR(VLOOKUP(JRF!V3004,$CH:$CH,1,0),0),"Product Code Required","NA")))))</f>
        <v/>
      </c>
      <c r="CK2991" t="str">
        <f>IFERROR(IF(LEN('Journal Template'!F3002)&gt;0,"",IF('Journal Template'!A3002="","",IF(LEFT('Journal Template'!A3002,1)=IFERROR(VLOOKUP(LEFT('Journal Template'!A3002,1),Checks!$CF$2:$CF$5,1,0),0),"Product Code Required",IF('Journal Template'!D3002="","",IF('Journal Template'!D3002=IFERROR(VLOOKUP('Journal Template'!D3002,Checks!$CH:$CH,1,0),0),"Product Code Required","NA"))))),"")</f>
        <v/>
      </c>
    </row>
    <row r="2992" spans="14:89">
      <c r="N2992" t="s">
        <v>13332</v>
      </c>
      <c r="O2992" t="s">
        <v>13333</v>
      </c>
      <c r="P2992" t="s">
        <v>386</v>
      </c>
      <c r="Q2992" s="150" t="str">
        <f>IF(JRF!D3005="","",IF(IFERROR(VLOOKUP(JRF!D3005,Checks!N:P,3,0),0)="A","","Inactive account in Use"))</f>
        <v/>
      </c>
      <c r="R2992" t="str">
        <f>IFERROR(IF('Journal Template'!C3404="","",IF(IFERROR(VLOOKUP('Journal Template'!C3404,Checks!N:P,3,0),0)="A","","Inactive account in Use")),"")</f>
        <v/>
      </c>
      <c r="V2992" s="150" t="str">
        <f>IF(JRF!C3005="","",IF(IFERROR(VLOOKUP(JRF!C3005,Checks!S:U,3,0),0)="A","Entry with System fund Dept",""))</f>
        <v/>
      </c>
      <c r="W2992" t="str">
        <f>IFERROR(IF('Journal Template'!D3404="","",IF(IFERROR(VLOOKUP('Journal Template'!D3404,Checks!S:U,3,0),0)="A","Entry with System fund Dept","")),"")</f>
        <v/>
      </c>
      <c r="X2992" t="s">
        <v>13334</v>
      </c>
      <c r="Y2992" t="s">
        <v>389</v>
      </c>
      <c r="Z2992" t="s">
        <v>13335</v>
      </c>
      <c r="AA2992" t="s">
        <v>391</v>
      </c>
      <c r="AB2992" t="s">
        <v>125</v>
      </c>
      <c r="AC2992" s="150" t="str">
        <f>IFERROR(IF(JRF!C3005="","",IF(AND(VLOOKUP(JRF!C3005,X:AA,4,0)=JRF!B3005,VLOOKUP(JRF!C3005,X:Y,2,0)="A"),"","Inactive Dept Combo Error")),"Inactive Dept Combo Error")</f>
        <v/>
      </c>
      <c r="AD2992" t="str">
        <f>IFERROR(IF('Journal Template'!D3404="","",IF(AND(VLOOKUP('Journal Template'!D3404,X:AA,4,0)='Journal Template'!A3404,VLOOKUP('Journal Template'!D3404,X:Y,2,0)="A"),"","Inactive Dept Combo Error")),"")</f>
        <v/>
      </c>
      <c r="AK2992" s="150" t="str">
        <f>IF(JRF!B3005="","",IF(JRF!B3005=IFERROR(VLOOKUP(JRF!B3005,Checks!AI:AI,1,0),0),"Entry in Branch/Satellite BU's",""))</f>
        <v/>
      </c>
      <c r="AL2992" t="str">
        <f>IFERROR(IF('Journal Template'!A3404="","",IF('Journal Template'!A3404=IFERROR(VLOOKUP('Journal Template'!A3404,Checks!AI:AI,1,0),0),"Entry in Branch/Satellite BU's","")),"")</f>
        <v/>
      </c>
      <c r="AO2992" s="171"/>
      <c r="AP2992" s="171"/>
      <c r="AQ2992" s="171"/>
      <c r="AR2992" s="171"/>
      <c r="CI2992" t="str">
        <f>IF(JRF!F3005&gt;0,"",IF(JRF!B3005="","",IF(LEFT(JRF!B3005,1)=IFERROR(VLOOKUP(LEFT(JRF!B3005,1),$CF$2:$CF$5,1,0),0),"Product Code Required",IF(JRF!C3005="","",IF(JRF!C3005=IFERROR(VLOOKUP(JRF!C3005,$CH:$CH,1,0),0),"Product Code Required","NA")))))</f>
        <v/>
      </c>
      <c r="CJ2992" t="str">
        <f>IF(JRF!AV3005&gt;0,"",IF(JRF!Q3005="","",IF(LEFT(JRF!Q3005,1)=IFERROR(VLOOKUP(LEFT(JRF!Q3005,1),$CF$2:$CF$5,1,0),0),"Product Code Required",IF(JRF!V3005="","",IF(JRF!V3005=IFERROR(VLOOKUP(JRF!V3005,$CH:$CH,1,0),0),"Product Code Required","NA")))))</f>
        <v/>
      </c>
      <c r="CK2992" t="str">
        <f>IFERROR(IF(LEN('Journal Template'!F3003)&gt;0,"",IF('Journal Template'!A3003="","",IF(LEFT('Journal Template'!A3003,1)=IFERROR(VLOOKUP(LEFT('Journal Template'!A3003,1),Checks!$CF$2:$CF$5,1,0),0),"Product Code Required",IF('Journal Template'!D3003="","",IF('Journal Template'!D3003=IFERROR(VLOOKUP('Journal Template'!D3003,Checks!$CH:$CH,1,0),0),"Product Code Required","NA"))))),"")</f>
        <v/>
      </c>
    </row>
    <row r="2993" spans="14:89">
      <c r="N2993" t="s">
        <v>13336</v>
      </c>
      <c r="O2993" t="s">
        <v>13337</v>
      </c>
      <c r="P2993" t="s">
        <v>386</v>
      </c>
      <c r="Q2993" s="150" t="str">
        <f>IF(JRF!D3006="","",IF(IFERROR(VLOOKUP(JRF!D3006,Checks!N:P,3,0),0)="A","","Inactive account in Use"))</f>
        <v/>
      </c>
      <c r="R2993" t="str">
        <f>IFERROR(IF('Journal Template'!C3405="","",IF(IFERROR(VLOOKUP('Journal Template'!C3405,Checks!N:P,3,0),0)="A","","Inactive account in Use")),"")</f>
        <v/>
      </c>
      <c r="V2993" s="150" t="str">
        <f>IF(JRF!C3006="","",IF(IFERROR(VLOOKUP(JRF!C3006,Checks!S:U,3,0),0)="A","Entry with System fund Dept",""))</f>
        <v/>
      </c>
      <c r="W2993" t="str">
        <f>IFERROR(IF('Journal Template'!D3405="","",IF(IFERROR(VLOOKUP('Journal Template'!D3405,Checks!S:U,3,0),0)="A","Entry with System fund Dept","")),"")</f>
        <v/>
      </c>
      <c r="X2993" t="s">
        <v>13338</v>
      </c>
      <c r="Y2993" t="s">
        <v>389</v>
      </c>
      <c r="Z2993" t="s">
        <v>13339</v>
      </c>
      <c r="AA2993" t="s">
        <v>491</v>
      </c>
      <c r="AB2993" t="s">
        <v>3643</v>
      </c>
      <c r="AC2993" s="150" t="str">
        <f>IFERROR(IF(JRF!C3006="","",IF(AND(VLOOKUP(JRF!C3006,X:AA,4,0)=JRF!B3006,VLOOKUP(JRF!C3006,X:Y,2,0)="A"),"","Inactive Dept Combo Error")),"Inactive Dept Combo Error")</f>
        <v/>
      </c>
      <c r="AD2993" t="str">
        <f>IFERROR(IF('Journal Template'!D3405="","",IF(AND(VLOOKUP('Journal Template'!D3405,X:AA,4,0)='Journal Template'!A3405,VLOOKUP('Journal Template'!D3405,X:Y,2,0)="A"),"","Inactive Dept Combo Error")),"")</f>
        <v/>
      </c>
      <c r="AK2993" s="150" t="str">
        <f>IF(JRF!B3006="","",IF(JRF!B3006=IFERROR(VLOOKUP(JRF!B3006,Checks!AI:AI,1,0),0),"Entry in Branch/Satellite BU's",""))</f>
        <v/>
      </c>
      <c r="AL2993" t="str">
        <f>IFERROR(IF('Journal Template'!A3405="","",IF('Journal Template'!A3405=IFERROR(VLOOKUP('Journal Template'!A3405,Checks!AI:AI,1,0),0),"Entry in Branch/Satellite BU's","")),"")</f>
        <v/>
      </c>
      <c r="AO2993" s="171"/>
      <c r="AP2993" s="171"/>
      <c r="AQ2993" s="171"/>
      <c r="AR2993" s="171"/>
      <c r="CI2993" t="str">
        <f>IF(JRF!F3006&gt;0,"",IF(JRF!B3006="","",IF(LEFT(JRF!B3006,1)=IFERROR(VLOOKUP(LEFT(JRF!B3006,1),$CF$2:$CF$5,1,0),0),"Product Code Required",IF(JRF!C3006="","",IF(JRF!C3006=IFERROR(VLOOKUP(JRF!C3006,$CH:$CH,1,0),0),"Product Code Required","NA")))))</f>
        <v/>
      </c>
      <c r="CJ2993" t="str">
        <f>IF(JRF!AV3006&gt;0,"",IF(JRF!Q3006="","",IF(LEFT(JRF!Q3006,1)=IFERROR(VLOOKUP(LEFT(JRF!Q3006,1),$CF$2:$CF$5,1,0),0),"Product Code Required",IF(JRF!V3006="","",IF(JRF!V3006=IFERROR(VLOOKUP(JRF!V3006,$CH:$CH,1,0),0),"Product Code Required","NA")))))</f>
        <v/>
      </c>
      <c r="CK2993" t="str">
        <f>IFERROR(IF(LEN('Journal Template'!F3004)&gt;0,"",IF('Journal Template'!A3004="","",IF(LEFT('Journal Template'!A3004,1)=IFERROR(VLOOKUP(LEFT('Journal Template'!A3004,1),Checks!$CF$2:$CF$5,1,0),0),"Product Code Required",IF('Journal Template'!D3004="","",IF('Journal Template'!D3004=IFERROR(VLOOKUP('Journal Template'!D3004,Checks!$CH:$CH,1,0),0),"Product Code Required","NA"))))),"")</f>
        <v/>
      </c>
    </row>
    <row r="2994" spans="14:89">
      <c r="N2994" t="s">
        <v>13340</v>
      </c>
      <c r="O2994" t="s">
        <v>13341</v>
      </c>
      <c r="P2994" t="s">
        <v>386</v>
      </c>
      <c r="Q2994" s="150" t="str">
        <f>IF(JRF!D3007="","",IF(IFERROR(VLOOKUP(JRF!D3007,Checks!N:P,3,0),0)="A","","Inactive account in Use"))</f>
        <v/>
      </c>
      <c r="R2994" t="str">
        <f>IFERROR(IF('Journal Template'!C3406="","",IF(IFERROR(VLOOKUP('Journal Template'!C3406,Checks!N:P,3,0),0)="A","","Inactive account in Use")),"")</f>
        <v/>
      </c>
      <c r="V2994" s="150" t="str">
        <f>IF(JRF!C3007="","",IF(IFERROR(VLOOKUP(JRF!C3007,Checks!S:U,3,0),0)="A","Entry with System fund Dept",""))</f>
        <v/>
      </c>
      <c r="W2994" t="str">
        <f>IFERROR(IF('Journal Template'!D3406="","",IF(IFERROR(VLOOKUP('Journal Template'!D3406,Checks!S:U,3,0),0)="A","Entry with System fund Dept","")),"")</f>
        <v/>
      </c>
      <c r="X2994" t="s">
        <v>13342</v>
      </c>
      <c r="Y2994" t="s">
        <v>389</v>
      </c>
      <c r="Z2994" t="s">
        <v>13343</v>
      </c>
      <c r="AA2994" t="s">
        <v>391</v>
      </c>
      <c r="AB2994" t="s">
        <v>125</v>
      </c>
      <c r="AC2994" s="150" t="str">
        <f>IFERROR(IF(JRF!C3007="","",IF(AND(VLOOKUP(JRF!C3007,X:AA,4,0)=JRF!B3007,VLOOKUP(JRF!C3007,X:Y,2,0)="A"),"","Inactive Dept Combo Error")),"Inactive Dept Combo Error")</f>
        <v/>
      </c>
      <c r="AD2994" t="str">
        <f>IFERROR(IF('Journal Template'!D3406="","",IF(AND(VLOOKUP('Journal Template'!D3406,X:AA,4,0)='Journal Template'!A3406,VLOOKUP('Journal Template'!D3406,X:Y,2,0)="A"),"","Inactive Dept Combo Error")),"")</f>
        <v/>
      </c>
      <c r="AK2994" s="150" t="str">
        <f>IF(JRF!B3007="","",IF(JRF!B3007=IFERROR(VLOOKUP(JRF!B3007,Checks!AI:AI,1,0),0),"Entry in Branch/Satellite BU's",""))</f>
        <v/>
      </c>
      <c r="AL2994" t="str">
        <f>IFERROR(IF('Journal Template'!A3406="","",IF('Journal Template'!A3406=IFERROR(VLOOKUP('Journal Template'!A3406,Checks!AI:AI,1,0),0),"Entry in Branch/Satellite BU's","")),"")</f>
        <v/>
      </c>
      <c r="AO2994" s="171"/>
      <c r="AP2994" s="171"/>
      <c r="AQ2994" s="171"/>
      <c r="AR2994" s="171"/>
      <c r="CI2994" t="str">
        <f>IF(JRF!F3007&gt;0,"",IF(JRF!B3007="","",IF(LEFT(JRF!B3007,1)=IFERROR(VLOOKUP(LEFT(JRF!B3007,1),$CF$2:$CF$5,1,0),0),"Product Code Required",IF(JRF!C3007="","",IF(JRF!C3007=IFERROR(VLOOKUP(JRF!C3007,$CH:$CH,1,0),0),"Product Code Required","NA")))))</f>
        <v/>
      </c>
      <c r="CJ2994" t="str">
        <f>IF(JRF!AV3007&gt;0,"",IF(JRF!Q3007="","",IF(LEFT(JRF!Q3007,1)=IFERROR(VLOOKUP(LEFT(JRF!Q3007,1),$CF$2:$CF$5,1,0),0),"Product Code Required",IF(JRF!V3007="","",IF(JRF!V3007=IFERROR(VLOOKUP(JRF!V3007,$CH:$CH,1,0),0),"Product Code Required","NA")))))</f>
        <v/>
      </c>
      <c r="CK2994" t="str">
        <f>IFERROR(IF(LEN('Journal Template'!F3005)&gt;0,"",IF('Journal Template'!A3005="","",IF(LEFT('Journal Template'!A3005,1)=IFERROR(VLOOKUP(LEFT('Journal Template'!A3005,1),Checks!$CF$2:$CF$5,1,0),0),"Product Code Required",IF('Journal Template'!D3005="","",IF('Journal Template'!D3005=IFERROR(VLOOKUP('Journal Template'!D3005,Checks!$CH:$CH,1,0),0),"Product Code Required","NA"))))),"")</f>
        <v/>
      </c>
    </row>
    <row r="2995" spans="14:89">
      <c r="N2995" t="s">
        <v>13344</v>
      </c>
      <c r="O2995" t="s">
        <v>13345</v>
      </c>
      <c r="P2995" t="s">
        <v>386</v>
      </c>
      <c r="Q2995" s="150" t="str">
        <f>IF(JRF!D3008="","",IF(IFERROR(VLOOKUP(JRF!D3008,Checks!N:P,3,0),0)="A","","Inactive account in Use"))</f>
        <v/>
      </c>
      <c r="R2995" t="str">
        <f>IFERROR(IF('Journal Template'!C3407="","",IF(IFERROR(VLOOKUP('Journal Template'!C3407,Checks!N:P,3,0),0)="A","","Inactive account in Use")),"")</f>
        <v/>
      </c>
      <c r="V2995" s="150" t="str">
        <f>IF(JRF!C3008="","",IF(IFERROR(VLOOKUP(JRF!C3008,Checks!S:U,3,0),0)="A","Entry with System fund Dept",""))</f>
        <v/>
      </c>
      <c r="W2995" t="str">
        <f>IFERROR(IF('Journal Template'!D3407="","",IF(IFERROR(VLOOKUP('Journal Template'!D3407,Checks!S:U,3,0),0)="A","Entry with System fund Dept","")),"")</f>
        <v/>
      </c>
      <c r="X2995" t="s">
        <v>4522</v>
      </c>
      <c r="Y2995" t="s">
        <v>386</v>
      </c>
      <c r="Z2995" t="s">
        <v>13346</v>
      </c>
      <c r="AA2995" t="s">
        <v>391</v>
      </c>
      <c r="AB2995" t="s">
        <v>125</v>
      </c>
      <c r="AC2995" s="150" t="str">
        <f>IFERROR(IF(JRF!C3008="","",IF(AND(VLOOKUP(JRF!C3008,X:AA,4,0)=JRF!B3008,VLOOKUP(JRF!C3008,X:Y,2,0)="A"),"","Inactive Dept Combo Error")),"Inactive Dept Combo Error")</f>
        <v/>
      </c>
      <c r="AD2995" t="str">
        <f>IFERROR(IF('Journal Template'!D3407="","",IF(AND(VLOOKUP('Journal Template'!D3407,X:AA,4,0)='Journal Template'!A3407,VLOOKUP('Journal Template'!D3407,X:Y,2,0)="A"),"","Inactive Dept Combo Error")),"")</f>
        <v/>
      </c>
      <c r="AK2995" s="150" t="str">
        <f>IF(JRF!B3008="","",IF(JRF!B3008=IFERROR(VLOOKUP(JRF!B3008,Checks!AI:AI,1,0),0),"Entry in Branch/Satellite BU's",""))</f>
        <v/>
      </c>
      <c r="AL2995" t="str">
        <f>IFERROR(IF('Journal Template'!A3407="","",IF('Journal Template'!A3407=IFERROR(VLOOKUP('Journal Template'!A3407,Checks!AI:AI,1,0),0),"Entry in Branch/Satellite BU's","")),"")</f>
        <v/>
      </c>
      <c r="AO2995" s="171"/>
      <c r="AP2995" s="171"/>
      <c r="AQ2995" s="171"/>
      <c r="AR2995" s="171"/>
      <c r="CI2995" t="str">
        <f>IF(JRF!F3008&gt;0,"",IF(JRF!B3008="","",IF(LEFT(JRF!B3008,1)=IFERROR(VLOOKUP(LEFT(JRF!B3008,1),$CF$2:$CF$5,1,0),0),"Product Code Required",IF(JRF!C3008="","",IF(JRF!C3008=IFERROR(VLOOKUP(JRF!C3008,$CH:$CH,1,0),0),"Product Code Required","NA")))))</f>
        <v/>
      </c>
      <c r="CJ2995" t="str">
        <f>IF(JRF!AV3008&gt;0,"",IF(JRF!Q3008="","",IF(LEFT(JRF!Q3008,1)=IFERROR(VLOOKUP(LEFT(JRF!Q3008,1),$CF$2:$CF$5,1,0),0),"Product Code Required",IF(JRF!V3008="","",IF(JRF!V3008=IFERROR(VLOOKUP(JRF!V3008,$CH:$CH,1,0),0),"Product Code Required","NA")))))</f>
        <v/>
      </c>
      <c r="CK2995" t="str">
        <f>IFERROR(IF(LEN('Journal Template'!F3006)&gt;0,"",IF('Journal Template'!A3006="","",IF(LEFT('Journal Template'!A3006,1)=IFERROR(VLOOKUP(LEFT('Journal Template'!A3006,1),Checks!$CF$2:$CF$5,1,0),0),"Product Code Required",IF('Journal Template'!D3006="","",IF('Journal Template'!D3006=IFERROR(VLOOKUP('Journal Template'!D3006,Checks!$CH:$CH,1,0),0),"Product Code Required","NA"))))),"")</f>
        <v/>
      </c>
    </row>
    <row r="2996" spans="14:89">
      <c r="N2996" t="s">
        <v>13347</v>
      </c>
      <c r="O2996" t="s">
        <v>13348</v>
      </c>
      <c r="P2996" t="s">
        <v>386</v>
      </c>
      <c r="Q2996" s="150" t="str">
        <f>IF(JRF!D3009="","",IF(IFERROR(VLOOKUP(JRF!D3009,Checks!N:P,3,0),0)="A","","Inactive account in Use"))</f>
        <v/>
      </c>
      <c r="R2996" t="str">
        <f>IFERROR(IF('Journal Template'!C3408="","",IF(IFERROR(VLOOKUP('Journal Template'!C3408,Checks!N:P,3,0),0)="A","","Inactive account in Use")),"")</f>
        <v/>
      </c>
      <c r="V2996" s="150" t="str">
        <f>IF(JRF!C3009="","",IF(IFERROR(VLOOKUP(JRF!C3009,Checks!S:U,3,0),0)="A","Entry with System fund Dept",""))</f>
        <v/>
      </c>
      <c r="W2996" t="str">
        <f>IFERROR(IF('Journal Template'!D3408="","",IF(IFERROR(VLOOKUP('Journal Template'!D3408,Checks!S:U,3,0),0)="A","Entry with System fund Dept","")),"")</f>
        <v/>
      </c>
      <c r="X2996" t="s">
        <v>1995</v>
      </c>
      <c r="Y2996" t="s">
        <v>386</v>
      </c>
      <c r="Z2996" t="s">
        <v>13349</v>
      </c>
      <c r="AA2996" t="s">
        <v>391</v>
      </c>
      <c r="AB2996" t="s">
        <v>125</v>
      </c>
      <c r="AC2996" s="150" t="str">
        <f>IFERROR(IF(JRF!C3009="","",IF(AND(VLOOKUP(JRF!C3009,X:AA,4,0)=JRF!B3009,VLOOKUP(JRF!C3009,X:Y,2,0)="A"),"","Inactive Dept Combo Error")),"Inactive Dept Combo Error")</f>
        <v/>
      </c>
      <c r="AD2996" t="str">
        <f>IFERROR(IF('Journal Template'!D3408="","",IF(AND(VLOOKUP('Journal Template'!D3408,X:AA,4,0)='Journal Template'!A3408,VLOOKUP('Journal Template'!D3408,X:Y,2,0)="A"),"","Inactive Dept Combo Error")),"")</f>
        <v/>
      </c>
      <c r="AK2996" s="150" t="str">
        <f>IF(JRF!B3009="","",IF(JRF!B3009=IFERROR(VLOOKUP(JRF!B3009,Checks!AI:AI,1,0),0),"Entry in Branch/Satellite BU's",""))</f>
        <v/>
      </c>
      <c r="AL2996" t="str">
        <f>IFERROR(IF('Journal Template'!A3408="","",IF('Journal Template'!A3408=IFERROR(VLOOKUP('Journal Template'!A3408,Checks!AI:AI,1,0),0),"Entry in Branch/Satellite BU's","")),"")</f>
        <v/>
      </c>
      <c r="AO2996" s="171"/>
      <c r="AP2996" s="171"/>
      <c r="AQ2996" s="171"/>
      <c r="AR2996" s="171"/>
      <c r="CI2996" t="str">
        <f>IF(JRF!F3009&gt;0,"",IF(JRF!B3009="","",IF(LEFT(JRF!B3009,1)=IFERROR(VLOOKUP(LEFT(JRF!B3009,1),$CF$2:$CF$5,1,0),0),"Product Code Required",IF(JRF!C3009="","",IF(JRF!C3009=IFERROR(VLOOKUP(JRF!C3009,$CH:$CH,1,0),0),"Product Code Required","NA")))))</f>
        <v/>
      </c>
      <c r="CJ2996" t="str">
        <f>IF(JRF!AV3009&gt;0,"",IF(JRF!Q3009="","",IF(LEFT(JRF!Q3009,1)=IFERROR(VLOOKUP(LEFT(JRF!Q3009,1),$CF$2:$CF$5,1,0),0),"Product Code Required",IF(JRF!V3009="","",IF(JRF!V3009=IFERROR(VLOOKUP(JRF!V3009,$CH:$CH,1,0),0),"Product Code Required","NA")))))</f>
        <v/>
      </c>
      <c r="CK2996" t="str">
        <f>IFERROR(IF(LEN('Journal Template'!F3007)&gt;0,"",IF('Journal Template'!A3007="","",IF(LEFT('Journal Template'!A3007,1)=IFERROR(VLOOKUP(LEFT('Journal Template'!A3007,1),Checks!$CF$2:$CF$5,1,0),0),"Product Code Required",IF('Journal Template'!D3007="","",IF('Journal Template'!D3007=IFERROR(VLOOKUP('Journal Template'!D3007,Checks!$CH:$CH,1,0),0),"Product Code Required","NA"))))),"")</f>
        <v/>
      </c>
    </row>
    <row r="2997" spans="14:89">
      <c r="N2997" t="s">
        <v>13350</v>
      </c>
      <c r="O2997" t="s">
        <v>13351</v>
      </c>
      <c r="P2997" t="s">
        <v>386</v>
      </c>
      <c r="Q2997" s="150" t="str">
        <f>IF(JRF!D3010="","",IF(IFERROR(VLOOKUP(JRF!D3010,Checks!N:P,3,0),0)="A","","Inactive account in Use"))</f>
        <v/>
      </c>
      <c r="R2997" t="str">
        <f>IFERROR(IF('Journal Template'!C3409="","",IF(IFERROR(VLOOKUP('Journal Template'!C3409,Checks!N:P,3,0),0)="A","","Inactive account in Use")),"")</f>
        <v/>
      </c>
      <c r="V2997" s="150" t="str">
        <f>IF(JRF!C3010="","",IF(IFERROR(VLOOKUP(JRF!C3010,Checks!S:U,3,0),0)="A","Entry with System fund Dept",""))</f>
        <v/>
      </c>
      <c r="W2997" t="str">
        <f>IFERROR(IF('Journal Template'!D3409="","",IF(IFERROR(VLOOKUP('Journal Template'!D3409,Checks!S:U,3,0),0)="A","Entry with System fund Dept","")),"")</f>
        <v/>
      </c>
      <c r="X2997" t="s">
        <v>7063</v>
      </c>
      <c r="Y2997" t="s">
        <v>386</v>
      </c>
      <c r="Z2997" t="s">
        <v>13352</v>
      </c>
      <c r="AA2997" t="s">
        <v>391</v>
      </c>
      <c r="AB2997" t="s">
        <v>125</v>
      </c>
      <c r="AC2997" s="150" t="str">
        <f>IFERROR(IF(JRF!C3010="","",IF(AND(VLOOKUP(JRF!C3010,X:AA,4,0)=JRF!B3010,VLOOKUP(JRF!C3010,X:Y,2,0)="A"),"","Inactive Dept Combo Error")),"Inactive Dept Combo Error")</f>
        <v/>
      </c>
      <c r="AD2997" t="str">
        <f>IFERROR(IF('Journal Template'!D3409="","",IF(AND(VLOOKUP('Journal Template'!D3409,X:AA,4,0)='Journal Template'!A3409,VLOOKUP('Journal Template'!D3409,X:Y,2,0)="A"),"","Inactive Dept Combo Error")),"")</f>
        <v/>
      </c>
      <c r="AK2997" s="150" t="str">
        <f>IF(JRF!B3010="","",IF(JRF!B3010=IFERROR(VLOOKUP(JRF!B3010,Checks!AI:AI,1,0),0),"Entry in Branch/Satellite BU's",""))</f>
        <v/>
      </c>
      <c r="AL2997" t="str">
        <f>IFERROR(IF('Journal Template'!A3409="","",IF('Journal Template'!A3409=IFERROR(VLOOKUP('Journal Template'!A3409,Checks!AI:AI,1,0),0),"Entry in Branch/Satellite BU's","")),"")</f>
        <v/>
      </c>
      <c r="AO2997" s="171"/>
      <c r="AP2997" s="171"/>
      <c r="AQ2997" s="171"/>
      <c r="AR2997" s="171"/>
      <c r="CI2997" t="str">
        <f>IF(JRF!F3010&gt;0,"",IF(JRF!B3010="","",IF(LEFT(JRF!B3010,1)=IFERROR(VLOOKUP(LEFT(JRF!B3010,1),$CF$2:$CF$5,1,0),0),"Product Code Required",IF(JRF!C3010="","",IF(JRF!C3010=IFERROR(VLOOKUP(JRF!C3010,$CH:$CH,1,0),0),"Product Code Required","NA")))))</f>
        <v/>
      </c>
      <c r="CJ2997" t="str">
        <f>IF(JRF!AV3010&gt;0,"",IF(JRF!Q3010="","",IF(LEFT(JRF!Q3010,1)=IFERROR(VLOOKUP(LEFT(JRF!Q3010,1),$CF$2:$CF$5,1,0),0),"Product Code Required",IF(JRF!V3010="","",IF(JRF!V3010=IFERROR(VLOOKUP(JRF!V3010,$CH:$CH,1,0),0),"Product Code Required","NA")))))</f>
        <v/>
      </c>
      <c r="CK2997" t="str">
        <f>IFERROR(IF(LEN('Journal Template'!F3008)&gt;0,"",IF('Journal Template'!A3008="","",IF(LEFT('Journal Template'!A3008,1)=IFERROR(VLOOKUP(LEFT('Journal Template'!A3008,1),Checks!$CF$2:$CF$5,1,0),0),"Product Code Required",IF('Journal Template'!D3008="","",IF('Journal Template'!D3008=IFERROR(VLOOKUP('Journal Template'!D3008,Checks!$CH:$CH,1,0),0),"Product Code Required","NA"))))),"")</f>
        <v/>
      </c>
    </row>
    <row r="2998" spans="14:89">
      <c r="N2998" t="s">
        <v>13353</v>
      </c>
      <c r="O2998" t="s">
        <v>13354</v>
      </c>
      <c r="P2998" t="s">
        <v>386</v>
      </c>
      <c r="Q2998" s="150" t="str">
        <f>IF(JRF!D3011="","",IF(IFERROR(VLOOKUP(JRF!D3011,Checks!N:P,3,0),0)="A","","Inactive account in Use"))</f>
        <v/>
      </c>
      <c r="R2998" t="str">
        <f>IFERROR(IF('Journal Template'!C3410="","",IF(IFERROR(VLOOKUP('Journal Template'!C3410,Checks!N:P,3,0),0)="A","","Inactive account in Use")),"")</f>
        <v/>
      </c>
      <c r="V2998" s="150" t="str">
        <f>IF(JRF!C3011="","",IF(IFERROR(VLOOKUP(JRF!C3011,Checks!S:U,3,0),0)="A","Entry with System fund Dept",""))</f>
        <v/>
      </c>
      <c r="W2998" t="str">
        <f>IFERROR(IF('Journal Template'!D3410="","",IF(IFERROR(VLOOKUP('Journal Template'!D3410,Checks!S:U,3,0),0)="A","Entry with System fund Dept","")),"")</f>
        <v/>
      </c>
      <c r="X2998" t="s">
        <v>7066</v>
      </c>
      <c r="Y2998" t="s">
        <v>386</v>
      </c>
      <c r="Z2998" t="s">
        <v>13355</v>
      </c>
      <c r="AA2998" t="s">
        <v>391</v>
      </c>
      <c r="AB2998" t="s">
        <v>125</v>
      </c>
      <c r="AC2998" s="150" t="str">
        <f>IFERROR(IF(JRF!C3011="","",IF(AND(VLOOKUP(JRF!C3011,X:AA,4,0)=JRF!B3011,VLOOKUP(JRF!C3011,X:Y,2,0)="A"),"","Inactive Dept Combo Error")),"Inactive Dept Combo Error")</f>
        <v/>
      </c>
      <c r="AD2998" t="str">
        <f>IFERROR(IF('Journal Template'!D3410="","",IF(AND(VLOOKUP('Journal Template'!D3410,X:AA,4,0)='Journal Template'!A3410,VLOOKUP('Journal Template'!D3410,X:Y,2,0)="A"),"","Inactive Dept Combo Error")),"")</f>
        <v/>
      </c>
      <c r="AK2998" s="150" t="str">
        <f>IF(JRF!B3011="","",IF(JRF!B3011=IFERROR(VLOOKUP(JRF!B3011,Checks!AI:AI,1,0),0),"Entry in Branch/Satellite BU's",""))</f>
        <v/>
      </c>
      <c r="AL2998" t="str">
        <f>IFERROR(IF('Journal Template'!A3410="","",IF('Journal Template'!A3410=IFERROR(VLOOKUP('Journal Template'!A3410,Checks!AI:AI,1,0),0),"Entry in Branch/Satellite BU's","")),"")</f>
        <v/>
      </c>
      <c r="AO2998" s="171"/>
      <c r="AP2998" s="171"/>
      <c r="AQ2998" s="171"/>
      <c r="AR2998" s="171"/>
      <c r="CI2998" t="str">
        <f>IF(JRF!F3011&gt;0,"",IF(JRF!B3011="","",IF(LEFT(JRF!B3011,1)=IFERROR(VLOOKUP(LEFT(JRF!B3011,1),$CF$2:$CF$5,1,0),0),"Product Code Required",IF(JRF!C3011="","",IF(JRF!C3011=IFERROR(VLOOKUP(JRF!C3011,$CH:$CH,1,0),0),"Product Code Required","NA")))))</f>
        <v/>
      </c>
      <c r="CJ2998" t="str">
        <f>IF(JRF!AV3011&gt;0,"",IF(JRF!Q3011="","",IF(LEFT(JRF!Q3011,1)=IFERROR(VLOOKUP(LEFT(JRF!Q3011,1),$CF$2:$CF$5,1,0),0),"Product Code Required",IF(JRF!V3011="","",IF(JRF!V3011=IFERROR(VLOOKUP(JRF!V3011,$CH:$CH,1,0),0),"Product Code Required","NA")))))</f>
        <v/>
      </c>
      <c r="CK2998" t="str">
        <f>IFERROR(IF(LEN('Journal Template'!F3009)&gt;0,"",IF('Journal Template'!A3009="","",IF(LEFT('Journal Template'!A3009,1)=IFERROR(VLOOKUP(LEFT('Journal Template'!A3009,1),Checks!$CF$2:$CF$5,1,0),0),"Product Code Required",IF('Journal Template'!D3009="","",IF('Journal Template'!D3009=IFERROR(VLOOKUP('Journal Template'!D3009,Checks!$CH:$CH,1,0),0),"Product Code Required","NA"))))),"")</f>
        <v/>
      </c>
    </row>
    <row r="2999" spans="14:89">
      <c r="N2999" t="s">
        <v>13356</v>
      </c>
      <c r="O2999" t="s">
        <v>13357</v>
      </c>
      <c r="P2999" t="s">
        <v>386</v>
      </c>
      <c r="Q2999" s="150" t="str">
        <f>IF(JRF!D3012="","",IF(IFERROR(VLOOKUP(JRF!D3012,Checks!N:P,3,0),0)="A","","Inactive account in Use"))</f>
        <v/>
      </c>
      <c r="R2999" t="str">
        <f>IFERROR(IF('Journal Template'!C3411="","",IF(IFERROR(VLOOKUP('Journal Template'!C3411,Checks!N:P,3,0),0)="A","","Inactive account in Use")),"")</f>
        <v/>
      </c>
      <c r="V2999" s="150" t="str">
        <f>IF(JRF!C3012="","",IF(IFERROR(VLOOKUP(JRF!C3012,Checks!S:U,3,0),0)="A","Entry with System fund Dept",""))</f>
        <v/>
      </c>
      <c r="W2999" t="str">
        <f>IFERROR(IF('Journal Template'!D3411="","",IF(IFERROR(VLOOKUP('Journal Template'!D3411,Checks!S:U,3,0),0)="A","Entry with System fund Dept","")),"")</f>
        <v/>
      </c>
      <c r="X2999" t="s">
        <v>7070</v>
      </c>
      <c r="Y2999" t="s">
        <v>386</v>
      </c>
      <c r="Z2999" t="s">
        <v>13358</v>
      </c>
      <c r="AA2999" t="s">
        <v>391</v>
      </c>
      <c r="AB2999" t="s">
        <v>125</v>
      </c>
      <c r="AC2999" s="150" t="str">
        <f>IFERROR(IF(JRF!C3012="","",IF(AND(VLOOKUP(JRF!C3012,X:AA,4,0)=JRF!B3012,VLOOKUP(JRF!C3012,X:Y,2,0)="A"),"","Inactive Dept Combo Error")),"Inactive Dept Combo Error")</f>
        <v/>
      </c>
      <c r="AD2999" t="str">
        <f>IFERROR(IF('Journal Template'!D3411="","",IF(AND(VLOOKUP('Journal Template'!D3411,X:AA,4,0)='Journal Template'!A3411,VLOOKUP('Journal Template'!D3411,X:Y,2,0)="A"),"","Inactive Dept Combo Error")),"")</f>
        <v/>
      </c>
      <c r="AK2999" s="150" t="str">
        <f>IF(JRF!B3012="","",IF(JRF!B3012=IFERROR(VLOOKUP(JRF!B3012,Checks!AI:AI,1,0),0),"Entry in Branch/Satellite BU's",""))</f>
        <v/>
      </c>
      <c r="AL2999" t="str">
        <f>IFERROR(IF('Journal Template'!A3411="","",IF('Journal Template'!A3411=IFERROR(VLOOKUP('Journal Template'!A3411,Checks!AI:AI,1,0),0),"Entry in Branch/Satellite BU's","")),"")</f>
        <v/>
      </c>
      <c r="AO2999" s="171"/>
      <c r="AP2999" s="171"/>
      <c r="AQ2999" s="171"/>
      <c r="AR2999" s="171"/>
      <c r="CI2999" t="str">
        <f>IF(JRF!F3012&gt;0,"",IF(JRF!B3012="","",IF(LEFT(JRF!B3012,1)=IFERROR(VLOOKUP(LEFT(JRF!B3012,1),$CF$2:$CF$5,1,0),0),"Product Code Required",IF(JRF!C3012="","",IF(JRF!C3012=IFERROR(VLOOKUP(JRF!C3012,$CH:$CH,1,0),0),"Product Code Required","NA")))))</f>
        <v/>
      </c>
      <c r="CJ2999" t="str">
        <f>IF(JRF!AV3012&gt;0,"",IF(JRF!Q3012="","",IF(LEFT(JRF!Q3012,1)=IFERROR(VLOOKUP(LEFT(JRF!Q3012,1),$CF$2:$CF$5,1,0),0),"Product Code Required",IF(JRF!V3012="","",IF(JRF!V3012=IFERROR(VLOOKUP(JRF!V3012,$CH:$CH,1,0),0),"Product Code Required","NA")))))</f>
        <v/>
      </c>
      <c r="CK2999" t="str">
        <f>IFERROR(IF(LEN('Journal Template'!F3010)&gt;0,"",IF('Journal Template'!A3010="","",IF(LEFT('Journal Template'!A3010,1)=IFERROR(VLOOKUP(LEFT('Journal Template'!A3010,1),Checks!$CF$2:$CF$5,1,0),0),"Product Code Required",IF('Journal Template'!D3010="","",IF('Journal Template'!D3010=IFERROR(VLOOKUP('Journal Template'!D3010,Checks!$CH:$CH,1,0),0),"Product Code Required","NA"))))),"")</f>
        <v/>
      </c>
    </row>
    <row r="3000" spans="14:89">
      <c r="N3000" t="s">
        <v>13359</v>
      </c>
      <c r="O3000" t="s">
        <v>13360</v>
      </c>
      <c r="P3000" t="s">
        <v>386</v>
      </c>
      <c r="Q3000" s="150" t="str">
        <f>IF(JRF!D3013="","",IF(IFERROR(VLOOKUP(JRF!D3013,Checks!N:P,3,0),0)="A","","Inactive account in Use"))</f>
        <v/>
      </c>
      <c r="R3000" t="str">
        <f>IFERROR(IF('Journal Template'!C3412="","",IF(IFERROR(VLOOKUP('Journal Template'!C3412,Checks!N:P,3,0),0)="A","","Inactive account in Use")),"")</f>
        <v/>
      </c>
      <c r="V3000" s="150" t="str">
        <f>IF(JRF!C3013="","",IF(IFERROR(VLOOKUP(JRF!C3013,Checks!S:U,3,0),0)="A","Entry with System fund Dept",""))</f>
        <v/>
      </c>
      <c r="W3000" t="str">
        <f>IFERROR(IF('Journal Template'!D3412="","",IF(IFERROR(VLOOKUP('Journal Template'!D3412,Checks!S:U,3,0),0)="A","Entry with System fund Dept","")),"")</f>
        <v/>
      </c>
      <c r="X3000" t="s">
        <v>7075</v>
      </c>
      <c r="Y3000" t="s">
        <v>386</v>
      </c>
      <c r="Z3000" t="s">
        <v>13361</v>
      </c>
      <c r="AA3000" t="s">
        <v>391</v>
      </c>
      <c r="AB3000" t="s">
        <v>125</v>
      </c>
      <c r="AC3000" s="150" t="str">
        <f>IFERROR(IF(JRF!C3013="","",IF(AND(VLOOKUP(JRF!C3013,X:AA,4,0)=JRF!B3013,VLOOKUP(JRF!C3013,X:Y,2,0)="A"),"","Inactive Dept Combo Error")),"Inactive Dept Combo Error")</f>
        <v/>
      </c>
      <c r="AD3000" t="str">
        <f>IFERROR(IF('Journal Template'!D3412="","",IF(AND(VLOOKUP('Journal Template'!D3412,X:AA,4,0)='Journal Template'!A3412,VLOOKUP('Journal Template'!D3412,X:Y,2,0)="A"),"","Inactive Dept Combo Error")),"")</f>
        <v/>
      </c>
      <c r="AK3000" s="150" t="str">
        <f>IF(JRF!B3013="","",IF(JRF!B3013=IFERROR(VLOOKUP(JRF!B3013,Checks!AI:AI,1,0),0),"Entry in Branch/Satellite BU's",""))</f>
        <v/>
      </c>
      <c r="AL3000" t="str">
        <f>IFERROR(IF('Journal Template'!A3412="","",IF('Journal Template'!A3412=IFERROR(VLOOKUP('Journal Template'!A3412,Checks!AI:AI,1,0),0),"Entry in Branch/Satellite BU's","")),"")</f>
        <v/>
      </c>
      <c r="AO3000" s="171"/>
      <c r="AP3000" s="171"/>
      <c r="AQ3000" s="171"/>
      <c r="AR3000" s="171"/>
      <c r="CI3000" t="str">
        <f>IF(JRF!F3013&gt;0,"",IF(JRF!B3013="","",IF(LEFT(JRF!B3013,1)=IFERROR(VLOOKUP(LEFT(JRF!B3013,1),$CF$2:$CF$5,1,0),0),"Product Code Required",IF(JRF!C3013="","",IF(JRF!C3013=IFERROR(VLOOKUP(JRF!C3013,$CH:$CH,1,0),0),"Product Code Required","NA")))))</f>
        <v/>
      </c>
      <c r="CJ3000" t="str">
        <f>IF(JRF!AV3013&gt;0,"",IF(JRF!Q3013="","",IF(LEFT(JRF!Q3013,1)=IFERROR(VLOOKUP(LEFT(JRF!Q3013,1),$CF$2:$CF$5,1,0),0),"Product Code Required",IF(JRF!V3013="","",IF(JRF!V3013=IFERROR(VLOOKUP(JRF!V3013,$CH:$CH,1,0),0),"Product Code Required","NA")))))</f>
        <v/>
      </c>
      <c r="CK3000" t="str">
        <f>IFERROR(IF(LEN('Journal Template'!F3011)&gt;0,"",IF('Journal Template'!A3011="","",IF(LEFT('Journal Template'!A3011,1)=IFERROR(VLOOKUP(LEFT('Journal Template'!A3011,1),Checks!$CF$2:$CF$5,1,0),0),"Product Code Required",IF('Journal Template'!D3011="","",IF('Journal Template'!D3011=IFERROR(VLOOKUP('Journal Template'!D3011,Checks!$CH:$CH,1,0),0),"Product Code Required","NA"))))),"")</f>
        <v/>
      </c>
    </row>
    <row r="3001" spans="14:89">
      <c r="N3001" t="s">
        <v>13362</v>
      </c>
      <c r="O3001" t="s">
        <v>13363</v>
      </c>
      <c r="P3001" t="s">
        <v>386</v>
      </c>
      <c r="Q3001" s="150" t="str">
        <f>IF(JRF!D3014="","",IF(IFERROR(VLOOKUP(JRF!D3014,Checks!N:P,3,0),0)="A","","Inactive account in Use"))</f>
        <v/>
      </c>
      <c r="R3001" t="str">
        <f>IFERROR(IF('Journal Template'!C3413="","",IF(IFERROR(VLOOKUP('Journal Template'!C3413,Checks!N:P,3,0),0)="A","","Inactive account in Use")),"")</f>
        <v/>
      </c>
      <c r="V3001" s="150" t="str">
        <f>IF(JRF!C3014="","",IF(IFERROR(VLOOKUP(JRF!C3014,Checks!S:U,3,0),0)="A","Entry with System fund Dept",""))</f>
        <v/>
      </c>
      <c r="W3001" t="str">
        <f>IFERROR(IF('Journal Template'!D3413="","",IF(IFERROR(VLOOKUP('Journal Template'!D3413,Checks!S:U,3,0),0)="A","Entry with System fund Dept","")),"")</f>
        <v/>
      </c>
      <c r="X3001" t="s">
        <v>7080</v>
      </c>
      <c r="Y3001" t="s">
        <v>386</v>
      </c>
      <c r="Z3001" t="s">
        <v>13364</v>
      </c>
      <c r="AA3001" t="s">
        <v>391</v>
      </c>
      <c r="AB3001" t="s">
        <v>125</v>
      </c>
      <c r="AC3001" s="150" t="str">
        <f>IFERROR(IF(JRF!C3014="","",IF(AND(VLOOKUP(JRF!C3014,X:AA,4,0)=JRF!B3014,VLOOKUP(JRF!C3014,X:Y,2,0)="A"),"","Inactive Dept Combo Error")),"Inactive Dept Combo Error")</f>
        <v/>
      </c>
      <c r="AD3001" t="str">
        <f>IFERROR(IF('Journal Template'!D3413="","",IF(AND(VLOOKUP('Journal Template'!D3413,X:AA,4,0)='Journal Template'!A3413,VLOOKUP('Journal Template'!D3413,X:Y,2,0)="A"),"","Inactive Dept Combo Error")),"")</f>
        <v/>
      </c>
      <c r="AK3001" s="150" t="str">
        <f>IF(JRF!B3014="","",IF(JRF!B3014=IFERROR(VLOOKUP(JRF!B3014,Checks!AI:AI,1,0),0),"Entry in Branch/Satellite BU's",""))</f>
        <v/>
      </c>
      <c r="AL3001" t="str">
        <f>IFERROR(IF('Journal Template'!A3413="","",IF('Journal Template'!A3413=IFERROR(VLOOKUP('Journal Template'!A3413,Checks!AI:AI,1,0),0),"Entry in Branch/Satellite BU's","")),"")</f>
        <v/>
      </c>
      <c r="AO3001" s="171"/>
      <c r="AP3001" s="171"/>
      <c r="AQ3001" s="171"/>
      <c r="AR3001" s="171"/>
      <c r="CI3001" t="str">
        <f>IF(JRF!F3014&gt;0,"",IF(JRF!B3014="","",IF(LEFT(JRF!B3014,1)=IFERROR(VLOOKUP(LEFT(JRF!B3014,1),$CF$2:$CF$5,1,0),0),"Product Code Required",IF(JRF!C3014="","",IF(JRF!C3014=IFERROR(VLOOKUP(JRF!C3014,$CH:$CH,1,0),0),"Product Code Required","NA")))))</f>
        <v/>
      </c>
      <c r="CJ3001" t="str">
        <f>IF(JRF!AV3014&gt;0,"",IF(JRF!Q3014="","",IF(LEFT(JRF!Q3014,1)=IFERROR(VLOOKUP(LEFT(JRF!Q3014,1),$CF$2:$CF$5,1,0),0),"Product Code Required",IF(JRF!V3014="","",IF(JRF!V3014=IFERROR(VLOOKUP(JRF!V3014,$CH:$CH,1,0),0),"Product Code Required","NA")))))</f>
        <v/>
      </c>
      <c r="CK3001" t="str">
        <f>IFERROR(IF(LEN('Journal Template'!F3012)&gt;0,"",IF('Journal Template'!A3012="","",IF(LEFT('Journal Template'!A3012,1)=IFERROR(VLOOKUP(LEFT('Journal Template'!A3012,1),Checks!$CF$2:$CF$5,1,0),0),"Product Code Required",IF('Journal Template'!D3012="","",IF('Journal Template'!D3012=IFERROR(VLOOKUP('Journal Template'!D3012,Checks!$CH:$CH,1,0),0),"Product Code Required","NA"))))),"")</f>
        <v/>
      </c>
    </row>
    <row r="3002" spans="14:89">
      <c r="N3002" t="s">
        <v>13365</v>
      </c>
      <c r="O3002" t="s">
        <v>13366</v>
      </c>
      <c r="P3002" t="s">
        <v>386</v>
      </c>
      <c r="Q3002" s="150" t="str">
        <f>IF(JRF!D3015="","",IF(IFERROR(VLOOKUP(JRF!D3015,Checks!N:P,3,0),0)="A","","Inactive account in Use"))</f>
        <v/>
      </c>
      <c r="R3002" t="str">
        <f>IFERROR(IF('Journal Template'!C3414="","",IF(IFERROR(VLOOKUP('Journal Template'!C3414,Checks!N:P,3,0),0)="A","","Inactive account in Use")),"")</f>
        <v/>
      </c>
      <c r="V3002" s="150" t="str">
        <f>IF(JRF!C3015="","",IF(IFERROR(VLOOKUP(JRF!C3015,Checks!S:U,3,0),0)="A","Entry with System fund Dept",""))</f>
        <v/>
      </c>
      <c r="W3002" t="str">
        <f>IFERROR(IF('Journal Template'!D3414="","",IF(IFERROR(VLOOKUP('Journal Template'!D3414,Checks!S:U,3,0),0)="A","Entry with System fund Dept","")),"")</f>
        <v/>
      </c>
      <c r="X3002" t="s">
        <v>7084</v>
      </c>
      <c r="Y3002" t="s">
        <v>386</v>
      </c>
      <c r="Z3002" t="s">
        <v>13367</v>
      </c>
      <c r="AA3002" t="s">
        <v>391</v>
      </c>
      <c r="AB3002" t="s">
        <v>125</v>
      </c>
      <c r="AC3002" s="150" t="str">
        <f>IFERROR(IF(JRF!C3015="","",IF(AND(VLOOKUP(JRF!C3015,X:AA,4,0)=JRF!B3015,VLOOKUP(JRF!C3015,X:Y,2,0)="A"),"","Inactive Dept Combo Error")),"Inactive Dept Combo Error")</f>
        <v/>
      </c>
      <c r="AD3002" t="str">
        <f>IFERROR(IF('Journal Template'!D3414="","",IF(AND(VLOOKUP('Journal Template'!D3414,X:AA,4,0)='Journal Template'!A3414,VLOOKUP('Journal Template'!D3414,X:Y,2,0)="A"),"","Inactive Dept Combo Error")),"")</f>
        <v/>
      </c>
      <c r="AK3002" s="150" t="str">
        <f>IF(JRF!B3015="","",IF(JRF!B3015=IFERROR(VLOOKUP(JRF!B3015,Checks!AI:AI,1,0),0),"Entry in Branch/Satellite BU's",""))</f>
        <v/>
      </c>
      <c r="AL3002" t="str">
        <f>IFERROR(IF('Journal Template'!A3414="","",IF('Journal Template'!A3414=IFERROR(VLOOKUP('Journal Template'!A3414,Checks!AI:AI,1,0),0),"Entry in Branch/Satellite BU's","")),"")</f>
        <v/>
      </c>
      <c r="AO3002" s="171"/>
      <c r="AP3002" s="171"/>
      <c r="AQ3002" s="171"/>
      <c r="AR3002" s="171"/>
      <c r="CI3002" t="str">
        <f>IF(JRF!F3015&gt;0,"",IF(JRF!B3015="","",IF(LEFT(JRF!B3015,1)=IFERROR(VLOOKUP(LEFT(JRF!B3015,1),$CF$2:$CF$5,1,0),0),"Product Code Required",IF(JRF!C3015="","",IF(JRF!C3015=IFERROR(VLOOKUP(JRF!C3015,$CH:$CH,1,0),0),"Product Code Required","NA")))))</f>
        <v/>
      </c>
      <c r="CJ3002" t="str">
        <f>IF(JRF!AV3015&gt;0,"",IF(JRF!Q3015="","",IF(LEFT(JRF!Q3015,1)=IFERROR(VLOOKUP(LEFT(JRF!Q3015,1),$CF$2:$CF$5,1,0),0),"Product Code Required",IF(JRF!V3015="","",IF(JRF!V3015=IFERROR(VLOOKUP(JRF!V3015,$CH:$CH,1,0),0),"Product Code Required","NA")))))</f>
        <v/>
      </c>
      <c r="CK3002" t="str">
        <f>IFERROR(IF(LEN('Journal Template'!F3013)&gt;0,"",IF('Journal Template'!A3013="","",IF(LEFT('Journal Template'!A3013,1)=IFERROR(VLOOKUP(LEFT('Journal Template'!A3013,1),Checks!$CF$2:$CF$5,1,0),0),"Product Code Required",IF('Journal Template'!D3013="","",IF('Journal Template'!D3013=IFERROR(VLOOKUP('Journal Template'!D3013,Checks!$CH:$CH,1,0),0),"Product Code Required","NA"))))),"")</f>
        <v/>
      </c>
    </row>
    <row r="3003" spans="14:89">
      <c r="N3003" t="s">
        <v>13368</v>
      </c>
      <c r="O3003" t="s">
        <v>13369</v>
      </c>
      <c r="P3003" t="s">
        <v>386</v>
      </c>
      <c r="Q3003" s="150" t="str">
        <f>IF(JRF!D3016="","",IF(IFERROR(VLOOKUP(JRF!D3016,Checks!N:P,3,0),0)="A","","Inactive account in Use"))</f>
        <v/>
      </c>
      <c r="R3003" t="str">
        <f>IFERROR(IF('Journal Template'!C3415="","",IF(IFERROR(VLOOKUP('Journal Template'!C3415,Checks!N:P,3,0),0)="A","","Inactive account in Use")),"")</f>
        <v/>
      </c>
      <c r="V3003" s="150" t="str">
        <f>IF(JRF!C3016="","",IF(IFERROR(VLOOKUP(JRF!C3016,Checks!S:U,3,0),0)="A","Entry with System fund Dept",""))</f>
        <v/>
      </c>
      <c r="W3003" t="str">
        <f>IFERROR(IF('Journal Template'!D3415="","",IF(IFERROR(VLOOKUP('Journal Template'!D3415,Checks!S:U,3,0),0)="A","Entry with System fund Dept","")),"")</f>
        <v/>
      </c>
      <c r="X3003" t="s">
        <v>7089</v>
      </c>
      <c r="Y3003" t="s">
        <v>386</v>
      </c>
      <c r="Z3003" t="s">
        <v>13370</v>
      </c>
      <c r="AA3003" t="s">
        <v>391</v>
      </c>
      <c r="AB3003" t="s">
        <v>125</v>
      </c>
      <c r="AC3003" s="150" t="str">
        <f>IFERROR(IF(JRF!C3016="","",IF(AND(VLOOKUP(JRF!C3016,X:AA,4,0)=JRF!B3016,VLOOKUP(JRF!C3016,X:Y,2,0)="A"),"","Inactive Dept Combo Error")),"Inactive Dept Combo Error")</f>
        <v/>
      </c>
      <c r="AD3003" t="str">
        <f>IFERROR(IF('Journal Template'!D3415="","",IF(AND(VLOOKUP('Journal Template'!D3415,X:AA,4,0)='Journal Template'!A3415,VLOOKUP('Journal Template'!D3415,X:Y,2,0)="A"),"","Inactive Dept Combo Error")),"")</f>
        <v/>
      </c>
      <c r="AK3003" s="150" t="str">
        <f>IF(JRF!B3016="","",IF(JRF!B3016=IFERROR(VLOOKUP(JRF!B3016,Checks!AI:AI,1,0),0),"Entry in Branch/Satellite BU's",""))</f>
        <v/>
      </c>
      <c r="AL3003" t="str">
        <f>IFERROR(IF('Journal Template'!A3415="","",IF('Journal Template'!A3415=IFERROR(VLOOKUP('Journal Template'!A3415,Checks!AI:AI,1,0),0),"Entry in Branch/Satellite BU's","")),"")</f>
        <v/>
      </c>
      <c r="AO3003" s="171"/>
      <c r="AP3003" s="171"/>
      <c r="AQ3003" s="171"/>
      <c r="AR3003" s="171"/>
      <c r="CI3003" t="str">
        <f>IF(JRF!F3016&gt;0,"",IF(JRF!B3016="","",IF(LEFT(JRF!B3016,1)=IFERROR(VLOOKUP(LEFT(JRF!B3016,1),$CF$2:$CF$5,1,0),0),"Product Code Required",IF(JRF!C3016="","",IF(JRF!C3016=IFERROR(VLOOKUP(JRF!C3016,$CH:$CH,1,0),0),"Product Code Required","NA")))))</f>
        <v/>
      </c>
      <c r="CJ3003" t="str">
        <f>IF(JRF!AV3016&gt;0,"",IF(JRF!Q3016="","",IF(LEFT(JRF!Q3016,1)=IFERROR(VLOOKUP(LEFT(JRF!Q3016,1),$CF$2:$CF$5,1,0),0),"Product Code Required",IF(JRF!V3016="","",IF(JRF!V3016=IFERROR(VLOOKUP(JRF!V3016,$CH:$CH,1,0),0),"Product Code Required","NA")))))</f>
        <v/>
      </c>
      <c r="CK3003" t="str">
        <f>IFERROR(IF(LEN('Journal Template'!F3014)&gt;0,"",IF('Journal Template'!A3014="","",IF(LEFT('Journal Template'!A3014,1)=IFERROR(VLOOKUP(LEFT('Journal Template'!A3014,1),Checks!$CF$2:$CF$5,1,0),0),"Product Code Required",IF('Journal Template'!D3014="","",IF('Journal Template'!D3014=IFERROR(VLOOKUP('Journal Template'!D3014,Checks!$CH:$CH,1,0),0),"Product Code Required","NA"))))),"")</f>
        <v/>
      </c>
    </row>
    <row r="3004" spans="14:89">
      <c r="N3004" t="s">
        <v>13371</v>
      </c>
      <c r="O3004" t="s">
        <v>13372</v>
      </c>
      <c r="P3004" t="s">
        <v>386</v>
      </c>
      <c r="Q3004" s="150" t="str">
        <f>IF(JRF!D3017="","",IF(IFERROR(VLOOKUP(JRF!D3017,Checks!N:P,3,0),0)="A","","Inactive account in Use"))</f>
        <v/>
      </c>
      <c r="R3004" t="str">
        <f>IFERROR(IF('Journal Template'!C3416="","",IF(IFERROR(VLOOKUP('Journal Template'!C3416,Checks!N:P,3,0),0)="A","","Inactive account in Use")),"")</f>
        <v/>
      </c>
      <c r="V3004" s="150" t="str">
        <f>IF(JRF!C3017="","",IF(IFERROR(VLOOKUP(JRF!C3017,Checks!S:U,3,0),0)="A","Entry with System fund Dept",""))</f>
        <v/>
      </c>
      <c r="W3004" t="str">
        <f>IFERROR(IF('Journal Template'!D3416="","",IF(IFERROR(VLOOKUP('Journal Template'!D3416,Checks!S:U,3,0),0)="A","Entry with System fund Dept","")),"")</f>
        <v/>
      </c>
      <c r="X3004" t="s">
        <v>7093</v>
      </c>
      <c r="Y3004" t="s">
        <v>386</v>
      </c>
      <c r="Z3004" t="s">
        <v>13373</v>
      </c>
      <c r="AA3004" t="s">
        <v>391</v>
      </c>
      <c r="AB3004" t="s">
        <v>125</v>
      </c>
      <c r="AC3004" s="150" t="str">
        <f>IFERROR(IF(JRF!C3017="","",IF(AND(VLOOKUP(JRF!C3017,X:AA,4,0)=JRF!B3017,VLOOKUP(JRF!C3017,X:Y,2,0)="A"),"","Inactive Dept Combo Error")),"Inactive Dept Combo Error")</f>
        <v/>
      </c>
      <c r="AD3004" t="str">
        <f>IFERROR(IF('Journal Template'!D3416="","",IF(AND(VLOOKUP('Journal Template'!D3416,X:AA,4,0)='Journal Template'!A3416,VLOOKUP('Journal Template'!D3416,X:Y,2,0)="A"),"","Inactive Dept Combo Error")),"")</f>
        <v/>
      </c>
      <c r="AK3004" s="150" t="str">
        <f>IF(JRF!B3017="","",IF(JRF!B3017=IFERROR(VLOOKUP(JRF!B3017,Checks!AI:AI,1,0),0),"Entry in Branch/Satellite BU's",""))</f>
        <v/>
      </c>
      <c r="AL3004" t="str">
        <f>IFERROR(IF('Journal Template'!A3416="","",IF('Journal Template'!A3416=IFERROR(VLOOKUP('Journal Template'!A3416,Checks!AI:AI,1,0),0),"Entry in Branch/Satellite BU's","")),"")</f>
        <v/>
      </c>
      <c r="AO3004" s="171"/>
      <c r="AP3004" s="171"/>
      <c r="AQ3004" s="171"/>
      <c r="AR3004" s="171"/>
      <c r="CI3004" t="str">
        <f>IF(JRF!F3017&gt;0,"",IF(JRF!B3017="","",IF(LEFT(JRF!B3017,1)=IFERROR(VLOOKUP(LEFT(JRF!B3017,1),$CF$2:$CF$5,1,0),0),"Product Code Required",IF(JRF!C3017="","",IF(JRF!C3017=IFERROR(VLOOKUP(JRF!C3017,$CH:$CH,1,0),0),"Product Code Required","NA")))))</f>
        <v/>
      </c>
      <c r="CJ3004" t="str">
        <f>IF(JRF!AV3017&gt;0,"",IF(JRF!Q3017="","",IF(LEFT(JRF!Q3017,1)=IFERROR(VLOOKUP(LEFT(JRF!Q3017,1),$CF$2:$CF$5,1,0),0),"Product Code Required",IF(JRF!V3017="","",IF(JRF!V3017=IFERROR(VLOOKUP(JRF!V3017,$CH:$CH,1,0),0),"Product Code Required","NA")))))</f>
        <v/>
      </c>
      <c r="CK3004" t="str">
        <f>IFERROR(IF(LEN('Journal Template'!F3015)&gt;0,"",IF('Journal Template'!A3015="","",IF(LEFT('Journal Template'!A3015,1)=IFERROR(VLOOKUP(LEFT('Journal Template'!A3015,1),Checks!$CF$2:$CF$5,1,0),0),"Product Code Required",IF('Journal Template'!D3015="","",IF('Journal Template'!D3015=IFERROR(VLOOKUP('Journal Template'!D3015,Checks!$CH:$CH,1,0),0),"Product Code Required","NA"))))),"")</f>
        <v/>
      </c>
    </row>
    <row r="3005" spans="14:89">
      <c r="N3005" t="s">
        <v>13374</v>
      </c>
      <c r="O3005" t="s">
        <v>13375</v>
      </c>
      <c r="P3005" t="s">
        <v>386</v>
      </c>
      <c r="Q3005" s="150" t="str">
        <f>IF(JRF!D3018="","",IF(IFERROR(VLOOKUP(JRF!D3018,Checks!N:P,3,0),0)="A","","Inactive account in Use"))</f>
        <v/>
      </c>
      <c r="R3005" t="str">
        <f>IFERROR(IF('Journal Template'!C3417="","",IF(IFERROR(VLOOKUP('Journal Template'!C3417,Checks!N:P,3,0),0)="A","","Inactive account in Use")),"")</f>
        <v/>
      </c>
      <c r="V3005" s="150" t="str">
        <f>IF(JRF!C3018="","",IF(IFERROR(VLOOKUP(JRF!C3018,Checks!S:U,3,0),0)="A","Entry with System fund Dept",""))</f>
        <v/>
      </c>
      <c r="W3005" t="str">
        <f>IFERROR(IF('Journal Template'!D3417="","",IF(IFERROR(VLOOKUP('Journal Template'!D3417,Checks!S:U,3,0),0)="A","Entry with System fund Dept","")),"")</f>
        <v/>
      </c>
      <c r="X3005" t="s">
        <v>13376</v>
      </c>
      <c r="Y3005" t="s">
        <v>386</v>
      </c>
      <c r="Z3005" t="s">
        <v>13377</v>
      </c>
      <c r="AA3005" t="s">
        <v>391</v>
      </c>
      <c r="AB3005" t="s">
        <v>125</v>
      </c>
      <c r="AC3005" s="150" t="str">
        <f>IFERROR(IF(JRF!C3018="","",IF(AND(VLOOKUP(JRF!C3018,X:AA,4,0)=JRF!B3018,VLOOKUP(JRF!C3018,X:Y,2,0)="A"),"","Inactive Dept Combo Error")),"Inactive Dept Combo Error")</f>
        <v/>
      </c>
      <c r="AD3005" t="str">
        <f>IFERROR(IF('Journal Template'!D3417="","",IF(AND(VLOOKUP('Journal Template'!D3417,X:AA,4,0)='Journal Template'!A3417,VLOOKUP('Journal Template'!D3417,X:Y,2,0)="A"),"","Inactive Dept Combo Error")),"")</f>
        <v/>
      </c>
      <c r="AK3005" s="150" t="str">
        <f>IF(JRF!B3018="","",IF(JRF!B3018=IFERROR(VLOOKUP(JRF!B3018,Checks!AI:AI,1,0),0),"Entry in Branch/Satellite BU's",""))</f>
        <v/>
      </c>
      <c r="AL3005" t="str">
        <f>IFERROR(IF('Journal Template'!A3417="","",IF('Journal Template'!A3417=IFERROR(VLOOKUP('Journal Template'!A3417,Checks!AI:AI,1,0),0),"Entry in Branch/Satellite BU's","")),"")</f>
        <v/>
      </c>
      <c r="AO3005" s="171"/>
      <c r="AP3005" s="171"/>
      <c r="AQ3005" s="171"/>
      <c r="AR3005" s="171"/>
      <c r="CI3005" t="str">
        <f>IF(JRF!F3018&gt;0,"",IF(JRF!B3018="","",IF(LEFT(JRF!B3018,1)=IFERROR(VLOOKUP(LEFT(JRF!B3018,1),$CF$2:$CF$5,1,0),0),"Product Code Required",IF(JRF!C3018="","",IF(JRF!C3018=IFERROR(VLOOKUP(JRF!C3018,$CH:$CH,1,0),0),"Product Code Required","NA")))))</f>
        <v/>
      </c>
      <c r="CJ3005" t="str">
        <f>IF(JRF!AV3018&gt;0,"",IF(JRF!Q3018="","",IF(LEFT(JRF!Q3018,1)=IFERROR(VLOOKUP(LEFT(JRF!Q3018,1),$CF$2:$CF$5,1,0),0),"Product Code Required",IF(JRF!V3018="","",IF(JRF!V3018=IFERROR(VLOOKUP(JRF!V3018,$CH:$CH,1,0),0),"Product Code Required","NA")))))</f>
        <v/>
      </c>
      <c r="CK3005" t="str">
        <f>IFERROR(IF(LEN('Journal Template'!F3016)&gt;0,"",IF('Journal Template'!A3016="","",IF(LEFT('Journal Template'!A3016,1)=IFERROR(VLOOKUP(LEFT('Journal Template'!A3016,1),Checks!$CF$2:$CF$5,1,0),0),"Product Code Required",IF('Journal Template'!D3016="","",IF('Journal Template'!D3016=IFERROR(VLOOKUP('Journal Template'!D3016,Checks!$CH:$CH,1,0),0),"Product Code Required","NA"))))),"")</f>
        <v/>
      </c>
    </row>
    <row r="3006" spans="14:89">
      <c r="N3006" t="s">
        <v>13378</v>
      </c>
      <c r="O3006" t="s">
        <v>13379</v>
      </c>
      <c r="P3006" t="s">
        <v>386</v>
      </c>
      <c r="Q3006" s="150" t="str">
        <f>IF(JRF!D3019="","",IF(IFERROR(VLOOKUP(JRF!D3019,Checks!N:P,3,0),0)="A","","Inactive account in Use"))</f>
        <v/>
      </c>
      <c r="R3006" t="str">
        <f>IFERROR(IF('Journal Template'!C3418="","",IF(IFERROR(VLOOKUP('Journal Template'!C3418,Checks!N:P,3,0),0)="A","","Inactive account in Use")),"")</f>
        <v/>
      </c>
      <c r="V3006" s="150" t="str">
        <f>IF(JRF!C3019="","",IF(IFERROR(VLOOKUP(JRF!C3019,Checks!S:U,3,0),0)="A","Entry with System fund Dept",""))</f>
        <v/>
      </c>
      <c r="W3006" t="str">
        <f>IFERROR(IF('Journal Template'!D3418="","",IF(IFERROR(VLOOKUP('Journal Template'!D3418,Checks!S:U,3,0),0)="A","Entry with System fund Dept","")),"")</f>
        <v/>
      </c>
      <c r="X3006" t="s">
        <v>13380</v>
      </c>
      <c r="Y3006" t="s">
        <v>386</v>
      </c>
      <c r="Z3006" t="s">
        <v>13381</v>
      </c>
      <c r="AA3006" t="s">
        <v>391</v>
      </c>
      <c r="AB3006" t="s">
        <v>125</v>
      </c>
      <c r="AC3006" s="150" t="str">
        <f>IFERROR(IF(JRF!C3019="","",IF(AND(VLOOKUP(JRF!C3019,X:AA,4,0)=JRF!B3019,VLOOKUP(JRF!C3019,X:Y,2,0)="A"),"","Inactive Dept Combo Error")),"Inactive Dept Combo Error")</f>
        <v/>
      </c>
      <c r="AD3006" t="str">
        <f>IFERROR(IF('Journal Template'!D3418="","",IF(AND(VLOOKUP('Journal Template'!D3418,X:AA,4,0)='Journal Template'!A3418,VLOOKUP('Journal Template'!D3418,X:Y,2,0)="A"),"","Inactive Dept Combo Error")),"")</f>
        <v/>
      </c>
      <c r="AK3006" s="150" t="str">
        <f>IF(JRF!B3019="","",IF(JRF!B3019=IFERROR(VLOOKUP(JRF!B3019,Checks!AI:AI,1,0),0),"Entry in Branch/Satellite BU's",""))</f>
        <v/>
      </c>
      <c r="AL3006" t="str">
        <f>IFERROR(IF('Journal Template'!A3418="","",IF('Journal Template'!A3418=IFERROR(VLOOKUP('Journal Template'!A3418,Checks!AI:AI,1,0),0),"Entry in Branch/Satellite BU's","")),"")</f>
        <v/>
      </c>
      <c r="AO3006" s="171"/>
      <c r="AP3006" s="171"/>
      <c r="AQ3006" s="171"/>
      <c r="AR3006" s="171"/>
      <c r="CI3006" t="str">
        <f>IF(JRF!F3019&gt;0,"",IF(JRF!B3019="","",IF(LEFT(JRF!B3019,1)=IFERROR(VLOOKUP(LEFT(JRF!B3019,1),$CF$2:$CF$5,1,0),0),"Product Code Required",IF(JRF!C3019="","",IF(JRF!C3019=IFERROR(VLOOKUP(JRF!C3019,$CH:$CH,1,0),0),"Product Code Required","NA")))))</f>
        <v/>
      </c>
      <c r="CJ3006" t="str">
        <f>IF(JRF!AV3019&gt;0,"",IF(JRF!Q3019="","",IF(LEFT(JRF!Q3019,1)=IFERROR(VLOOKUP(LEFT(JRF!Q3019,1),$CF$2:$CF$5,1,0),0),"Product Code Required",IF(JRF!V3019="","",IF(JRF!V3019=IFERROR(VLOOKUP(JRF!V3019,$CH:$CH,1,0),0),"Product Code Required","NA")))))</f>
        <v/>
      </c>
      <c r="CK3006" t="str">
        <f>IFERROR(IF(LEN('Journal Template'!F3017)&gt;0,"",IF('Journal Template'!A3017="","",IF(LEFT('Journal Template'!A3017,1)=IFERROR(VLOOKUP(LEFT('Journal Template'!A3017,1),Checks!$CF$2:$CF$5,1,0),0),"Product Code Required",IF('Journal Template'!D3017="","",IF('Journal Template'!D3017=IFERROR(VLOOKUP('Journal Template'!D3017,Checks!$CH:$CH,1,0),0),"Product Code Required","NA"))))),"")</f>
        <v/>
      </c>
    </row>
    <row r="3007" spans="14:89">
      <c r="N3007" t="s">
        <v>13382</v>
      </c>
      <c r="O3007" t="s">
        <v>13383</v>
      </c>
      <c r="P3007" t="s">
        <v>386</v>
      </c>
      <c r="Q3007" s="150" t="str">
        <f>IF(JRF!D3020="","",IF(IFERROR(VLOOKUP(JRF!D3020,Checks!N:P,3,0),0)="A","","Inactive account in Use"))</f>
        <v/>
      </c>
      <c r="R3007" t="str">
        <f>IFERROR(IF('Journal Template'!C3419="","",IF(IFERROR(VLOOKUP('Journal Template'!C3419,Checks!N:P,3,0),0)="A","","Inactive account in Use")),"")</f>
        <v/>
      </c>
      <c r="V3007" s="150" t="str">
        <f>IF(JRF!C3020="","",IF(IFERROR(VLOOKUP(JRF!C3020,Checks!S:U,3,0),0)="A","Entry with System fund Dept",""))</f>
        <v/>
      </c>
      <c r="W3007" t="str">
        <f>IFERROR(IF('Journal Template'!D3419="","",IF(IFERROR(VLOOKUP('Journal Template'!D3419,Checks!S:U,3,0),0)="A","Entry with System fund Dept","")),"")</f>
        <v/>
      </c>
      <c r="X3007" t="s">
        <v>7098</v>
      </c>
      <c r="Y3007" t="s">
        <v>386</v>
      </c>
      <c r="Z3007" t="s">
        <v>13384</v>
      </c>
      <c r="AA3007" t="s">
        <v>391</v>
      </c>
      <c r="AB3007" t="s">
        <v>125</v>
      </c>
      <c r="AC3007" s="150" t="str">
        <f>IFERROR(IF(JRF!C3020="","",IF(AND(VLOOKUP(JRF!C3020,X:AA,4,0)=JRF!B3020,VLOOKUP(JRF!C3020,X:Y,2,0)="A"),"","Inactive Dept Combo Error")),"Inactive Dept Combo Error")</f>
        <v/>
      </c>
      <c r="AD3007" t="str">
        <f>IFERROR(IF('Journal Template'!D3419="","",IF(AND(VLOOKUP('Journal Template'!D3419,X:AA,4,0)='Journal Template'!A3419,VLOOKUP('Journal Template'!D3419,X:Y,2,0)="A"),"","Inactive Dept Combo Error")),"")</f>
        <v/>
      </c>
      <c r="AK3007" s="150" t="str">
        <f>IF(JRF!B3020="","",IF(JRF!B3020=IFERROR(VLOOKUP(JRF!B3020,Checks!AI:AI,1,0),0),"Entry in Branch/Satellite BU's",""))</f>
        <v/>
      </c>
      <c r="AL3007" t="str">
        <f>IFERROR(IF('Journal Template'!A3419="","",IF('Journal Template'!A3419=IFERROR(VLOOKUP('Journal Template'!A3419,Checks!AI:AI,1,0),0),"Entry in Branch/Satellite BU's","")),"")</f>
        <v/>
      </c>
      <c r="AO3007" s="171"/>
      <c r="AP3007" s="171"/>
      <c r="AQ3007" s="171"/>
      <c r="AR3007" s="171"/>
      <c r="CI3007" t="str">
        <f>IF(JRF!F3020&gt;0,"",IF(JRF!B3020="","",IF(LEFT(JRF!B3020,1)=IFERROR(VLOOKUP(LEFT(JRF!B3020,1),$CF$2:$CF$5,1,0),0),"Product Code Required",IF(JRF!C3020="","",IF(JRF!C3020=IFERROR(VLOOKUP(JRF!C3020,$CH:$CH,1,0),0),"Product Code Required","NA")))))</f>
        <v/>
      </c>
      <c r="CJ3007" t="str">
        <f>IF(JRF!AV3020&gt;0,"",IF(JRF!Q3020="","",IF(LEFT(JRF!Q3020,1)=IFERROR(VLOOKUP(LEFT(JRF!Q3020,1),$CF$2:$CF$5,1,0),0),"Product Code Required",IF(JRF!V3020="","",IF(JRF!V3020=IFERROR(VLOOKUP(JRF!V3020,$CH:$CH,1,0),0),"Product Code Required","NA")))))</f>
        <v/>
      </c>
      <c r="CK3007" t="str">
        <f>IFERROR(IF(LEN('Journal Template'!F3018)&gt;0,"",IF('Journal Template'!A3018="","",IF(LEFT('Journal Template'!A3018,1)=IFERROR(VLOOKUP(LEFT('Journal Template'!A3018,1),Checks!$CF$2:$CF$5,1,0),0),"Product Code Required",IF('Journal Template'!D3018="","",IF('Journal Template'!D3018=IFERROR(VLOOKUP('Journal Template'!D3018,Checks!$CH:$CH,1,0),0),"Product Code Required","NA"))))),"")</f>
        <v/>
      </c>
    </row>
    <row r="3008" spans="14:89">
      <c r="N3008" t="s">
        <v>13385</v>
      </c>
      <c r="O3008" t="s">
        <v>13386</v>
      </c>
      <c r="P3008" t="s">
        <v>386</v>
      </c>
      <c r="Q3008" s="150" t="str">
        <f>IF(JRF!D3021="","",IF(IFERROR(VLOOKUP(JRF!D3021,Checks!N:P,3,0),0)="A","","Inactive account in Use"))</f>
        <v/>
      </c>
      <c r="R3008" t="str">
        <f>IFERROR(IF('Journal Template'!C3420="","",IF(IFERROR(VLOOKUP('Journal Template'!C3420,Checks!N:P,3,0),0)="A","","Inactive account in Use")),"")</f>
        <v/>
      </c>
      <c r="V3008" s="150" t="str">
        <f>IF(JRF!C3021="","",IF(IFERROR(VLOOKUP(JRF!C3021,Checks!S:U,3,0),0)="A","Entry with System fund Dept",""))</f>
        <v/>
      </c>
      <c r="W3008" t="str">
        <f>IFERROR(IF('Journal Template'!D3420="","",IF(IFERROR(VLOOKUP('Journal Template'!D3420,Checks!S:U,3,0),0)="A","Entry with System fund Dept","")),"")</f>
        <v/>
      </c>
      <c r="X3008" t="s">
        <v>7103</v>
      </c>
      <c r="Y3008" t="s">
        <v>386</v>
      </c>
      <c r="Z3008" t="s">
        <v>13387</v>
      </c>
      <c r="AA3008" t="s">
        <v>391</v>
      </c>
      <c r="AB3008" t="s">
        <v>125</v>
      </c>
      <c r="AC3008" s="150" t="str">
        <f>IFERROR(IF(JRF!C3021="","",IF(AND(VLOOKUP(JRF!C3021,X:AA,4,0)=JRF!B3021,VLOOKUP(JRF!C3021,X:Y,2,0)="A"),"","Inactive Dept Combo Error")),"Inactive Dept Combo Error")</f>
        <v/>
      </c>
      <c r="AD3008" t="str">
        <f>IFERROR(IF('Journal Template'!D3420="","",IF(AND(VLOOKUP('Journal Template'!D3420,X:AA,4,0)='Journal Template'!A3420,VLOOKUP('Journal Template'!D3420,X:Y,2,0)="A"),"","Inactive Dept Combo Error")),"")</f>
        <v/>
      </c>
      <c r="AK3008" s="150" t="str">
        <f>IF(JRF!B3021="","",IF(JRF!B3021=IFERROR(VLOOKUP(JRF!B3021,Checks!AI:AI,1,0),0),"Entry in Branch/Satellite BU's",""))</f>
        <v/>
      </c>
      <c r="AL3008" t="str">
        <f>IFERROR(IF('Journal Template'!A3420="","",IF('Journal Template'!A3420=IFERROR(VLOOKUP('Journal Template'!A3420,Checks!AI:AI,1,0),0),"Entry in Branch/Satellite BU's","")),"")</f>
        <v/>
      </c>
      <c r="AO3008" s="171"/>
      <c r="AP3008" s="171"/>
      <c r="AQ3008" s="171"/>
      <c r="AR3008" s="171"/>
      <c r="CI3008" t="str">
        <f>IF(JRF!F3021&gt;0,"",IF(JRF!B3021="","",IF(LEFT(JRF!B3021,1)=IFERROR(VLOOKUP(LEFT(JRF!B3021,1),$CF$2:$CF$5,1,0),0),"Product Code Required",IF(JRF!C3021="","",IF(JRF!C3021=IFERROR(VLOOKUP(JRF!C3021,$CH:$CH,1,0),0),"Product Code Required","NA")))))</f>
        <v/>
      </c>
      <c r="CJ3008" t="str">
        <f>IF(JRF!AV3021&gt;0,"",IF(JRF!Q3021="","",IF(LEFT(JRF!Q3021,1)=IFERROR(VLOOKUP(LEFT(JRF!Q3021,1),$CF$2:$CF$5,1,0),0),"Product Code Required",IF(JRF!V3021="","",IF(JRF!V3021=IFERROR(VLOOKUP(JRF!V3021,$CH:$CH,1,0),0),"Product Code Required","NA")))))</f>
        <v/>
      </c>
      <c r="CK3008" t="str">
        <f>IFERROR(IF(LEN('Journal Template'!F3019)&gt;0,"",IF('Journal Template'!A3019="","",IF(LEFT('Journal Template'!A3019,1)=IFERROR(VLOOKUP(LEFT('Journal Template'!A3019,1),Checks!$CF$2:$CF$5,1,0),0),"Product Code Required",IF('Journal Template'!D3019="","",IF('Journal Template'!D3019=IFERROR(VLOOKUP('Journal Template'!D3019,Checks!$CH:$CH,1,0),0),"Product Code Required","NA"))))),"")</f>
        <v/>
      </c>
    </row>
    <row r="3009" spans="14:89">
      <c r="N3009" t="s">
        <v>13388</v>
      </c>
      <c r="O3009" t="s">
        <v>13389</v>
      </c>
      <c r="P3009" t="s">
        <v>386</v>
      </c>
      <c r="Q3009" s="150" t="str">
        <f>IF(JRF!D3022="","",IF(IFERROR(VLOOKUP(JRF!D3022,Checks!N:P,3,0),0)="A","","Inactive account in Use"))</f>
        <v/>
      </c>
      <c r="R3009" t="str">
        <f>IFERROR(IF('Journal Template'!C3421="","",IF(IFERROR(VLOOKUP('Journal Template'!C3421,Checks!N:P,3,0),0)="A","","Inactive account in Use")),"")</f>
        <v/>
      </c>
      <c r="V3009" s="150" t="str">
        <f>IF(JRF!C3022="","",IF(IFERROR(VLOOKUP(JRF!C3022,Checks!S:U,3,0),0)="A","Entry with System fund Dept",""))</f>
        <v/>
      </c>
      <c r="W3009" t="str">
        <f>IFERROR(IF('Journal Template'!D3421="","",IF(IFERROR(VLOOKUP('Journal Template'!D3421,Checks!S:U,3,0),0)="A","Entry with System fund Dept","")),"")</f>
        <v/>
      </c>
      <c r="X3009" t="s">
        <v>4096</v>
      </c>
      <c r="Y3009" t="s">
        <v>386</v>
      </c>
      <c r="Z3009" t="s">
        <v>13390</v>
      </c>
      <c r="AA3009" t="s">
        <v>391</v>
      </c>
      <c r="AB3009" t="s">
        <v>125</v>
      </c>
      <c r="AC3009" s="150" t="str">
        <f>IFERROR(IF(JRF!C3022="","",IF(AND(VLOOKUP(JRF!C3022,X:AA,4,0)=JRF!B3022,VLOOKUP(JRF!C3022,X:Y,2,0)="A"),"","Inactive Dept Combo Error")),"Inactive Dept Combo Error")</f>
        <v/>
      </c>
      <c r="AD3009" t="str">
        <f>IFERROR(IF('Journal Template'!D3421="","",IF(AND(VLOOKUP('Journal Template'!D3421,X:AA,4,0)='Journal Template'!A3421,VLOOKUP('Journal Template'!D3421,X:Y,2,0)="A"),"","Inactive Dept Combo Error")),"")</f>
        <v/>
      </c>
      <c r="AK3009" s="150" t="str">
        <f>IF(JRF!B3022="","",IF(JRF!B3022=IFERROR(VLOOKUP(JRF!B3022,Checks!AI:AI,1,0),0),"Entry in Branch/Satellite BU's",""))</f>
        <v/>
      </c>
      <c r="AL3009" t="str">
        <f>IFERROR(IF('Journal Template'!A3421="","",IF('Journal Template'!A3421=IFERROR(VLOOKUP('Journal Template'!A3421,Checks!AI:AI,1,0),0),"Entry in Branch/Satellite BU's","")),"")</f>
        <v/>
      </c>
      <c r="AO3009" s="171"/>
      <c r="AP3009" s="171"/>
      <c r="AQ3009" s="171"/>
      <c r="AR3009" s="171"/>
      <c r="CI3009" t="str">
        <f>IF(JRF!F3022&gt;0,"",IF(JRF!B3022="","",IF(LEFT(JRF!B3022,1)=IFERROR(VLOOKUP(LEFT(JRF!B3022,1),$CF$2:$CF$5,1,0),0),"Product Code Required",IF(JRF!C3022="","",IF(JRF!C3022=IFERROR(VLOOKUP(JRF!C3022,$CH:$CH,1,0),0),"Product Code Required","NA")))))</f>
        <v/>
      </c>
      <c r="CJ3009" t="str">
        <f>IF(JRF!AV3022&gt;0,"",IF(JRF!Q3022="","",IF(LEFT(JRF!Q3022,1)=IFERROR(VLOOKUP(LEFT(JRF!Q3022,1),$CF$2:$CF$5,1,0),0),"Product Code Required",IF(JRF!V3022="","",IF(JRF!V3022=IFERROR(VLOOKUP(JRF!V3022,$CH:$CH,1,0),0),"Product Code Required","NA")))))</f>
        <v/>
      </c>
      <c r="CK3009" t="str">
        <f>IFERROR(IF(LEN('Journal Template'!F3020)&gt;0,"",IF('Journal Template'!A3020="","",IF(LEFT('Journal Template'!A3020,1)=IFERROR(VLOOKUP(LEFT('Journal Template'!A3020,1),Checks!$CF$2:$CF$5,1,0),0),"Product Code Required",IF('Journal Template'!D3020="","",IF('Journal Template'!D3020=IFERROR(VLOOKUP('Journal Template'!D3020,Checks!$CH:$CH,1,0),0),"Product Code Required","NA"))))),"")</f>
        <v/>
      </c>
    </row>
    <row r="3010" spans="14:89">
      <c r="N3010" t="s">
        <v>13391</v>
      </c>
      <c r="O3010" t="s">
        <v>13392</v>
      </c>
      <c r="P3010" t="s">
        <v>386</v>
      </c>
      <c r="Q3010" s="150" t="str">
        <f>IF(JRF!D3023="","",IF(IFERROR(VLOOKUP(JRF!D3023,Checks!N:P,3,0),0)="A","","Inactive account in Use"))</f>
        <v/>
      </c>
      <c r="R3010" t="str">
        <f>IFERROR(IF('Journal Template'!C3422="","",IF(IFERROR(VLOOKUP('Journal Template'!C3422,Checks!N:P,3,0),0)="A","","Inactive account in Use")),"")</f>
        <v/>
      </c>
      <c r="V3010" s="150" t="str">
        <f>IF(JRF!C3023="","",IF(IFERROR(VLOOKUP(JRF!C3023,Checks!S:U,3,0),0)="A","Entry with System fund Dept",""))</f>
        <v/>
      </c>
      <c r="W3010" t="str">
        <f>IFERROR(IF('Journal Template'!D3422="","",IF(IFERROR(VLOOKUP('Journal Template'!D3422,Checks!S:U,3,0),0)="A","Entry with System fund Dept","")),"")</f>
        <v/>
      </c>
      <c r="X3010" t="s">
        <v>7108</v>
      </c>
      <c r="Y3010" t="s">
        <v>386</v>
      </c>
      <c r="Z3010" t="s">
        <v>13393</v>
      </c>
      <c r="AA3010" t="s">
        <v>391</v>
      </c>
      <c r="AB3010" t="s">
        <v>125</v>
      </c>
      <c r="AC3010" s="150" t="str">
        <f>IFERROR(IF(JRF!C3023="","",IF(AND(VLOOKUP(JRF!C3023,X:AA,4,0)=JRF!B3023,VLOOKUP(JRF!C3023,X:Y,2,0)="A"),"","Inactive Dept Combo Error")),"Inactive Dept Combo Error")</f>
        <v/>
      </c>
      <c r="AD3010" t="str">
        <f>IFERROR(IF('Journal Template'!D3422="","",IF(AND(VLOOKUP('Journal Template'!D3422,X:AA,4,0)='Journal Template'!A3422,VLOOKUP('Journal Template'!D3422,X:Y,2,0)="A"),"","Inactive Dept Combo Error")),"")</f>
        <v/>
      </c>
      <c r="AK3010" s="150" t="str">
        <f>IF(JRF!B3023="","",IF(JRF!B3023=IFERROR(VLOOKUP(JRF!B3023,Checks!AI:AI,1,0),0),"Entry in Branch/Satellite BU's",""))</f>
        <v/>
      </c>
      <c r="AL3010" t="str">
        <f>IFERROR(IF('Journal Template'!A3422="","",IF('Journal Template'!A3422=IFERROR(VLOOKUP('Journal Template'!A3422,Checks!AI:AI,1,0),0),"Entry in Branch/Satellite BU's","")),"")</f>
        <v/>
      </c>
      <c r="AO3010" s="171"/>
      <c r="AP3010" s="171"/>
      <c r="AQ3010" s="171"/>
      <c r="AR3010" s="171"/>
      <c r="CI3010" t="str">
        <f>IF(JRF!F3023&gt;0,"",IF(JRF!B3023="","",IF(LEFT(JRF!B3023,1)=IFERROR(VLOOKUP(LEFT(JRF!B3023,1),$CF$2:$CF$5,1,0),0),"Product Code Required",IF(JRF!C3023="","",IF(JRF!C3023=IFERROR(VLOOKUP(JRF!C3023,$CH:$CH,1,0),0),"Product Code Required","NA")))))</f>
        <v/>
      </c>
      <c r="CJ3010" t="str">
        <f>IF(JRF!AV3023&gt;0,"",IF(JRF!Q3023="","",IF(LEFT(JRF!Q3023,1)=IFERROR(VLOOKUP(LEFT(JRF!Q3023,1),$CF$2:$CF$5,1,0),0),"Product Code Required",IF(JRF!V3023="","",IF(JRF!V3023=IFERROR(VLOOKUP(JRF!V3023,$CH:$CH,1,0),0),"Product Code Required","NA")))))</f>
        <v/>
      </c>
      <c r="CK3010" t="str">
        <f>IFERROR(IF(LEN('Journal Template'!F3021)&gt;0,"",IF('Journal Template'!A3021="","",IF(LEFT('Journal Template'!A3021,1)=IFERROR(VLOOKUP(LEFT('Journal Template'!A3021,1),Checks!$CF$2:$CF$5,1,0),0),"Product Code Required",IF('Journal Template'!D3021="","",IF('Journal Template'!D3021=IFERROR(VLOOKUP('Journal Template'!D3021,Checks!$CH:$CH,1,0),0),"Product Code Required","NA"))))),"")</f>
        <v/>
      </c>
    </row>
    <row r="3011" spans="14:89">
      <c r="N3011" t="s">
        <v>13394</v>
      </c>
      <c r="O3011" t="s">
        <v>13395</v>
      </c>
      <c r="P3011" t="s">
        <v>386</v>
      </c>
      <c r="Q3011" s="150" t="str">
        <f>IF(JRF!D3024="","",IF(IFERROR(VLOOKUP(JRF!D3024,Checks!N:P,3,0),0)="A","","Inactive account in Use"))</f>
        <v/>
      </c>
      <c r="R3011" t="str">
        <f>IFERROR(IF('Journal Template'!C3423="","",IF(IFERROR(VLOOKUP('Journal Template'!C3423,Checks!N:P,3,0),0)="A","","Inactive account in Use")),"")</f>
        <v/>
      </c>
      <c r="V3011" s="150" t="str">
        <f>IF(JRF!C3024="","",IF(IFERROR(VLOOKUP(JRF!C3024,Checks!S:U,3,0),0)="A","Entry with System fund Dept",""))</f>
        <v/>
      </c>
      <c r="W3011" t="str">
        <f>IFERROR(IF('Journal Template'!D3423="","",IF(IFERROR(VLOOKUP('Journal Template'!D3423,Checks!S:U,3,0),0)="A","Entry with System fund Dept","")),"")</f>
        <v/>
      </c>
      <c r="X3011" t="s">
        <v>13396</v>
      </c>
      <c r="Y3011" t="s">
        <v>389</v>
      </c>
      <c r="Z3011" t="s">
        <v>13397</v>
      </c>
      <c r="AA3011" t="s">
        <v>391</v>
      </c>
      <c r="AB3011" t="s">
        <v>125</v>
      </c>
      <c r="AC3011" s="150" t="str">
        <f>IFERROR(IF(JRF!C3024="","",IF(AND(VLOOKUP(JRF!C3024,X:AA,4,0)=JRF!B3024,VLOOKUP(JRF!C3024,X:Y,2,0)="A"),"","Inactive Dept Combo Error")),"Inactive Dept Combo Error")</f>
        <v/>
      </c>
      <c r="AD3011" t="str">
        <f>IFERROR(IF('Journal Template'!D3423="","",IF(AND(VLOOKUP('Journal Template'!D3423,X:AA,4,0)='Journal Template'!A3423,VLOOKUP('Journal Template'!D3423,X:Y,2,0)="A"),"","Inactive Dept Combo Error")),"")</f>
        <v/>
      </c>
      <c r="AK3011" s="150" t="str">
        <f>IF(JRF!B3024="","",IF(JRF!B3024=IFERROR(VLOOKUP(JRF!B3024,Checks!AI:AI,1,0),0),"Entry in Branch/Satellite BU's",""))</f>
        <v/>
      </c>
      <c r="AL3011" t="str">
        <f>IFERROR(IF('Journal Template'!A3423="","",IF('Journal Template'!A3423=IFERROR(VLOOKUP('Journal Template'!A3423,Checks!AI:AI,1,0),0),"Entry in Branch/Satellite BU's","")),"")</f>
        <v/>
      </c>
      <c r="AO3011" s="171"/>
      <c r="AP3011" s="171"/>
      <c r="AQ3011" s="171"/>
      <c r="AR3011" s="171"/>
      <c r="CI3011" t="str">
        <f>IF(JRF!F3024&gt;0,"",IF(JRF!B3024="","",IF(LEFT(JRF!B3024,1)=IFERROR(VLOOKUP(LEFT(JRF!B3024,1),$CF$2:$CF$5,1,0),0),"Product Code Required",IF(JRF!C3024="","",IF(JRF!C3024=IFERROR(VLOOKUP(JRF!C3024,$CH:$CH,1,0),0),"Product Code Required","NA")))))</f>
        <v/>
      </c>
      <c r="CJ3011" t="str">
        <f>IF(JRF!AV3024&gt;0,"",IF(JRF!Q3024="","",IF(LEFT(JRF!Q3024,1)=IFERROR(VLOOKUP(LEFT(JRF!Q3024,1),$CF$2:$CF$5,1,0),0),"Product Code Required",IF(JRF!V3024="","",IF(JRF!V3024=IFERROR(VLOOKUP(JRF!V3024,$CH:$CH,1,0),0),"Product Code Required","NA")))))</f>
        <v/>
      </c>
      <c r="CK3011" t="str">
        <f>IFERROR(IF(LEN('Journal Template'!F3022)&gt;0,"",IF('Journal Template'!A3022="","",IF(LEFT('Journal Template'!A3022,1)=IFERROR(VLOOKUP(LEFT('Journal Template'!A3022,1),Checks!$CF$2:$CF$5,1,0),0),"Product Code Required",IF('Journal Template'!D3022="","",IF('Journal Template'!D3022=IFERROR(VLOOKUP('Journal Template'!D3022,Checks!$CH:$CH,1,0),0),"Product Code Required","NA"))))),"")</f>
        <v/>
      </c>
    </row>
    <row r="3012" spans="14:89">
      <c r="N3012" t="s">
        <v>13398</v>
      </c>
      <c r="O3012" t="s">
        <v>13399</v>
      </c>
      <c r="P3012" t="s">
        <v>386</v>
      </c>
      <c r="Q3012" s="150" t="str">
        <f>IF(JRF!D3025="","",IF(IFERROR(VLOOKUP(JRF!D3025,Checks!N:P,3,0),0)="A","","Inactive account in Use"))</f>
        <v/>
      </c>
      <c r="R3012" t="str">
        <f>IFERROR(IF('Journal Template'!C3424="","",IF(IFERROR(VLOOKUP('Journal Template'!C3424,Checks!N:P,3,0),0)="A","","Inactive account in Use")),"")</f>
        <v/>
      </c>
      <c r="V3012" s="150" t="str">
        <f>IF(JRF!C3025="","",IF(IFERROR(VLOOKUP(JRF!C3025,Checks!S:U,3,0),0)="A","Entry with System fund Dept",""))</f>
        <v/>
      </c>
      <c r="W3012" t="str">
        <f>IFERROR(IF('Journal Template'!D3424="","",IF(IFERROR(VLOOKUP('Journal Template'!D3424,Checks!S:U,3,0),0)="A","Entry with System fund Dept","")),"")</f>
        <v/>
      </c>
      <c r="X3012" t="s">
        <v>13400</v>
      </c>
      <c r="Y3012" t="s">
        <v>389</v>
      </c>
      <c r="Z3012" t="s">
        <v>13401</v>
      </c>
      <c r="AA3012" t="s">
        <v>391</v>
      </c>
      <c r="AB3012" t="s">
        <v>125</v>
      </c>
      <c r="AC3012" s="150" t="str">
        <f>IFERROR(IF(JRF!C3025="","",IF(AND(VLOOKUP(JRF!C3025,X:AA,4,0)=JRF!B3025,VLOOKUP(JRF!C3025,X:Y,2,0)="A"),"","Inactive Dept Combo Error")),"Inactive Dept Combo Error")</f>
        <v/>
      </c>
      <c r="AD3012" t="str">
        <f>IFERROR(IF('Journal Template'!D3424="","",IF(AND(VLOOKUP('Journal Template'!D3424,X:AA,4,0)='Journal Template'!A3424,VLOOKUP('Journal Template'!D3424,X:Y,2,0)="A"),"","Inactive Dept Combo Error")),"")</f>
        <v/>
      </c>
      <c r="AK3012" s="150" t="str">
        <f>IF(JRF!B3025="","",IF(JRF!B3025=IFERROR(VLOOKUP(JRF!B3025,Checks!AI:AI,1,0),0),"Entry in Branch/Satellite BU's",""))</f>
        <v/>
      </c>
      <c r="AL3012" t="str">
        <f>IFERROR(IF('Journal Template'!A3424="","",IF('Journal Template'!A3424=IFERROR(VLOOKUP('Journal Template'!A3424,Checks!AI:AI,1,0),0),"Entry in Branch/Satellite BU's","")),"")</f>
        <v/>
      </c>
      <c r="AO3012" s="171"/>
      <c r="AP3012" s="171"/>
      <c r="AQ3012" s="171"/>
      <c r="AR3012" s="171"/>
      <c r="CI3012" t="str">
        <f>IF(JRF!F3025&gt;0,"",IF(JRF!B3025="","",IF(LEFT(JRF!B3025,1)=IFERROR(VLOOKUP(LEFT(JRF!B3025,1),$CF$2:$CF$5,1,0),0),"Product Code Required",IF(JRF!C3025="","",IF(JRF!C3025=IFERROR(VLOOKUP(JRF!C3025,$CH:$CH,1,0),0),"Product Code Required","NA")))))</f>
        <v/>
      </c>
      <c r="CJ3012" t="str">
        <f>IF(JRF!AV3025&gt;0,"",IF(JRF!Q3025="","",IF(LEFT(JRF!Q3025,1)=IFERROR(VLOOKUP(LEFT(JRF!Q3025,1),$CF$2:$CF$5,1,0),0),"Product Code Required",IF(JRF!V3025="","",IF(JRF!V3025=IFERROR(VLOOKUP(JRF!V3025,$CH:$CH,1,0),0),"Product Code Required","NA")))))</f>
        <v/>
      </c>
      <c r="CK3012" t="str">
        <f>IFERROR(IF(LEN('Journal Template'!F3023)&gt;0,"",IF('Journal Template'!A3023="","",IF(LEFT('Journal Template'!A3023,1)=IFERROR(VLOOKUP(LEFT('Journal Template'!A3023,1),Checks!$CF$2:$CF$5,1,0),0),"Product Code Required",IF('Journal Template'!D3023="","",IF('Journal Template'!D3023=IFERROR(VLOOKUP('Journal Template'!D3023,Checks!$CH:$CH,1,0),0),"Product Code Required","NA"))))),"")</f>
        <v/>
      </c>
    </row>
    <row r="3013" spans="14:89">
      <c r="N3013" t="s">
        <v>13402</v>
      </c>
      <c r="O3013" t="s">
        <v>13403</v>
      </c>
      <c r="P3013" t="s">
        <v>386</v>
      </c>
      <c r="Q3013" s="150" t="str">
        <f>IF(JRF!D3026="","",IF(IFERROR(VLOOKUP(JRF!D3026,Checks!N:P,3,0),0)="A","","Inactive account in Use"))</f>
        <v/>
      </c>
      <c r="R3013" t="str">
        <f>IFERROR(IF('Journal Template'!C3425="","",IF(IFERROR(VLOOKUP('Journal Template'!C3425,Checks!N:P,3,0),0)="A","","Inactive account in Use")),"")</f>
        <v/>
      </c>
      <c r="V3013" s="150" t="str">
        <f>IF(JRF!C3026="","",IF(IFERROR(VLOOKUP(JRF!C3026,Checks!S:U,3,0),0)="A","Entry with System fund Dept",""))</f>
        <v/>
      </c>
      <c r="W3013" t="str">
        <f>IFERROR(IF('Journal Template'!D3425="","",IF(IFERROR(VLOOKUP('Journal Template'!D3425,Checks!S:U,3,0),0)="A","Entry with System fund Dept","")),"")</f>
        <v/>
      </c>
      <c r="X3013" t="s">
        <v>13404</v>
      </c>
      <c r="Y3013" t="s">
        <v>389</v>
      </c>
      <c r="Z3013" t="s">
        <v>13405</v>
      </c>
      <c r="AA3013" t="s">
        <v>932</v>
      </c>
      <c r="AB3013" t="s">
        <v>3550</v>
      </c>
      <c r="AC3013" s="150" t="str">
        <f>IFERROR(IF(JRF!C3026="","",IF(AND(VLOOKUP(JRF!C3026,X:AA,4,0)=JRF!B3026,VLOOKUP(JRF!C3026,X:Y,2,0)="A"),"","Inactive Dept Combo Error")),"Inactive Dept Combo Error")</f>
        <v/>
      </c>
      <c r="AD3013" t="str">
        <f>IFERROR(IF('Journal Template'!D3425="","",IF(AND(VLOOKUP('Journal Template'!D3425,X:AA,4,0)='Journal Template'!A3425,VLOOKUP('Journal Template'!D3425,X:Y,2,0)="A"),"","Inactive Dept Combo Error")),"")</f>
        <v/>
      </c>
      <c r="AK3013" s="150" t="str">
        <f>IF(JRF!B3026="","",IF(JRF!B3026=IFERROR(VLOOKUP(JRF!B3026,Checks!AI:AI,1,0),0),"Entry in Branch/Satellite BU's",""))</f>
        <v/>
      </c>
      <c r="AL3013" t="str">
        <f>IFERROR(IF('Journal Template'!A3425="","",IF('Journal Template'!A3425=IFERROR(VLOOKUP('Journal Template'!A3425,Checks!AI:AI,1,0),0),"Entry in Branch/Satellite BU's","")),"")</f>
        <v/>
      </c>
      <c r="AO3013" s="171"/>
      <c r="AP3013" s="171"/>
      <c r="AQ3013" s="171"/>
      <c r="AR3013" s="171"/>
      <c r="CI3013" t="str">
        <f>IF(JRF!F3026&gt;0,"",IF(JRF!B3026="","",IF(LEFT(JRF!B3026,1)=IFERROR(VLOOKUP(LEFT(JRF!B3026,1),$CF$2:$CF$5,1,0),0),"Product Code Required",IF(JRF!C3026="","",IF(JRF!C3026=IFERROR(VLOOKUP(JRF!C3026,$CH:$CH,1,0),0),"Product Code Required","NA")))))</f>
        <v/>
      </c>
      <c r="CJ3013" t="str">
        <f>IF(JRF!AV3026&gt;0,"",IF(JRF!Q3026="","",IF(LEFT(JRF!Q3026,1)=IFERROR(VLOOKUP(LEFT(JRF!Q3026,1),$CF$2:$CF$5,1,0),0),"Product Code Required",IF(JRF!V3026="","",IF(JRF!V3026=IFERROR(VLOOKUP(JRF!V3026,$CH:$CH,1,0),0),"Product Code Required","NA")))))</f>
        <v/>
      </c>
      <c r="CK3013" t="str">
        <f>IFERROR(IF(LEN('Journal Template'!F3024)&gt;0,"",IF('Journal Template'!A3024="","",IF(LEFT('Journal Template'!A3024,1)=IFERROR(VLOOKUP(LEFT('Journal Template'!A3024,1),Checks!$CF$2:$CF$5,1,0),0),"Product Code Required",IF('Journal Template'!D3024="","",IF('Journal Template'!D3024=IFERROR(VLOOKUP('Journal Template'!D3024,Checks!$CH:$CH,1,0),0),"Product Code Required","NA"))))),"")</f>
        <v/>
      </c>
    </row>
    <row r="3014" spans="14:89">
      <c r="N3014" t="s">
        <v>13406</v>
      </c>
      <c r="O3014" t="s">
        <v>13407</v>
      </c>
      <c r="P3014" t="s">
        <v>386</v>
      </c>
      <c r="Q3014" s="150" t="str">
        <f>IF(JRF!D3027="","",IF(IFERROR(VLOOKUP(JRF!D3027,Checks!N:P,3,0),0)="A","","Inactive account in Use"))</f>
        <v/>
      </c>
      <c r="R3014" t="str">
        <f>IFERROR(IF('Journal Template'!C3426="","",IF(IFERROR(VLOOKUP('Journal Template'!C3426,Checks!N:P,3,0),0)="A","","Inactive account in Use")),"")</f>
        <v/>
      </c>
      <c r="V3014" s="150" t="str">
        <f>IF(JRF!C3027="","",IF(IFERROR(VLOOKUP(JRF!C3027,Checks!S:U,3,0),0)="A","Entry with System fund Dept",""))</f>
        <v/>
      </c>
      <c r="W3014" t="str">
        <f>IFERROR(IF('Journal Template'!D3426="","",IF(IFERROR(VLOOKUP('Journal Template'!D3426,Checks!S:U,3,0),0)="A","Entry with System fund Dept","")),"")</f>
        <v/>
      </c>
      <c r="X3014" t="s">
        <v>5478</v>
      </c>
      <c r="Y3014" t="s">
        <v>386</v>
      </c>
      <c r="Z3014" t="s">
        <v>13408</v>
      </c>
      <c r="AA3014" t="s">
        <v>391</v>
      </c>
      <c r="AB3014" t="s">
        <v>125</v>
      </c>
      <c r="AC3014" s="150" t="str">
        <f>IFERROR(IF(JRF!C3027="","",IF(AND(VLOOKUP(JRF!C3027,X:AA,4,0)=JRF!B3027,VLOOKUP(JRF!C3027,X:Y,2,0)="A"),"","Inactive Dept Combo Error")),"Inactive Dept Combo Error")</f>
        <v/>
      </c>
      <c r="AD3014" t="str">
        <f>IFERROR(IF('Journal Template'!D3426="","",IF(AND(VLOOKUP('Journal Template'!D3426,X:AA,4,0)='Journal Template'!A3426,VLOOKUP('Journal Template'!D3426,X:Y,2,0)="A"),"","Inactive Dept Combo Error")),"")</f>
        <v/>
      </c>
      <c r="AK3014" s="150" t="str">
        <f>IF(JRF!B3027="","",IF(JRF!B3027=IFERROR(VLOOKUP(JRF!B3027,Checks!AI:AI,1,0),0),"Entry in Branch/Satellite BU's",""))</f>
        <v/>
      </c>
      <c r="AL3014" t="str">
        <f>IFERROR(IF('Journal Template'!A3426="","",IF('Journal Template'!A3426=IFERROR(VLOOKUP('Journal Template'!A3426,Checks!AI:AI,1,0),0),"Entry in Branch/Satellite BU's","")),"")</f>
        <v/>
      </c>
      <c r="AO3014" s="171"/>
      <c r="AP3014" s="171"/>
      <c r="AQ3014" s="171"/>
      <c r="AR3014" s="171"/>
      <c r="CI3014" t="str">
        <f>IF(JRF!F3027&gt;0,"",IF(JRF!B3027="","",IF(LEFT(JRF!B3027,1)=IFERROR(VLOOKUP(LEFT(JRF!B3027,1),$CF$2:$CF$5,1,0),0),"Product Code Required",IF(JRF!C3027="","",IF(JRF!C3027=IFERROR(VLOOKUP(JRF!C3027,$CH:$CH,1,0),0),"Product Code Required","NA")))))</f>
        <v/>
      </c>
      <c r="CJ3014" t="str">
        <f>IF(JRF!AV3027&gt;0,"",IF(JRF!Q3027="","",IF(LEFT(JRF!Q3027,1)=IFERROR(VLOOKUP(LEFT(JRF!Q3027,1),$CF$2:$CF$5,1,0),0),"Product Code Required",IF(JRF!V3027="","",IF(JRF!V3027=IFERROR(VLOOKUP(JRF!V3027,$CH:$CH,1,0),0),"Product Code Required","NA")))))</f>
        <v/>
      </c>
      <c r="CK3014" t="str">
        <f>IFERROR(IF(LEN('Journal Template'!F3025)&gt;0,"",IF('Journal Template'!A3025="","",IF(LEFT('Journal Template'!A3025,1)=IFERROR(VLOOKUP(LEFT('Journal Template'!A3025,1),Checks!$CF$2:$CF$5,1,0),0),"Product Code Required",IF('Journal Template'!D3025="","",IF('Journal Template'!D3025=IFERROR(VLOOKUP('Journal Template'!D3025,Checks!$CH:$CH,1,0),0),"Product Code Required","NA"))))),"")</f>
        <v/>
      </c>
    </row>
    <row r="3015" spans="14:89">
      <c r="N3015" t="s">
        <v>13409</v>
      </c>
      <c r="O3015" t="s">
        <v>13410</v>
      </c>
      <c r="P3015" t="s">
        <v>386</v>
      </c>
      <c r="Q3015" s="150" t="str">
        <f>IF(JRF!D3028="","",IF(IFERROR(VLOOKUP(JRF!D3028,Checks!N:P,3,0),0)="A","","Inactive account in Use"))</f>
        <v/>
      </c>
      <c r="R3015" t="str">
        <f>IFERROR(IF('Journal Template'!C3427="","",IF(IFERROR(VLOOKUP('Journal Template'!C3427,Checks!N:P,3,0),0)="A","","Inactive account in Use")),"")</f>
        <v/>
      </c>
      <c r="V3015" s="150" t="str">
        <f>IF(JRF!C3028="","",IF(IFERROR(VLOOKUP(JRF!C3028,Checks!S:U,3,0),0)="A","Entry with System fund Dept",""))</f>
        <v/>
      </c>
      <c r="W3015" t="str">
        <f>IFERROR(IF('Journal Template'!D3427="","",IF(IFERROR(VLOOKUP('Journal Template'!D3427,Checks!S:U,3,0),0)="A","Entry with System fund Dept","")),"")</f>
        <v/>
      </c>
      <c r="X3015" t="s">
        <v>5482</v>
      </c>
      <c r="Y3015" t="s">
        <v>386</v>
      </c>
      <c r="Z3015" t="s">
        <v>13411</v>
      </c>
      <c r="AA3015" t="s">
        <v>391</v>
      </c>
      <c r="AB3015" t="s">
        <v>125</v>
      </c>
      <c r="AC3015" s="150" t="str">
        <f>IFERROR(IF(JRF!C3028="","",IF(AND(VLOOKUP(JRF!C3028,X:AA,4,0)=JRF!B3028,VLOOKUP(JRF!C3028,X:Y,2,0)="A"),"","Inactive Dept Combo Error")),"Inactive Dept Combo Error")</f>
        <v/>
      </c>
      <c r="AD3015" t="str">
        <f>IFERROR(IF('Journal Template'!D3427="","",IF(AND(VLOOKUP('Journal Template'!D3427,X:AA,4,0)='Journal Template'!A3427,VLOOKUP('Journal Template'!D3427,X:Y,2,0)="A"),"","Inactive Dept Combo Error")),"")</f>
        <v/>
      </c>
      <c r="AK3015" s="150" t="str">
        <f>IF(JRF!B3028="","",IF(JRF!B3028=IFERROR(VLOOKUP(JRF!B3028,Checks!AI:AI,1,0),0),"Entry in Branch/Satellite BU's",""))</f>
        <v/>
      </c>
      <c r="AL3015" t="str">
        <f>IFERROR(IF('Journal Template'!A3427="","",IF('Journal Template'!A3427=IFERROR(VLOOKUP('Journal Template'!A3427,Checks!AI:AI,1,0),0),"Entry in Branch/Satellite BU's","")),"")</f>
        <v/>
      </c>
      <c r="AO3015" s="171"/>
      <c r="AP3015" s="171"/>
      <c r="AQ3015" s="171"/>
      <c r="AR3015" s="171"/>
      <c r="CI3015" t="str">
        <f>IF(JRF!F3028&gt;0,"",IF(JRF!B3028="","",IF(LEFT(JRF!B3028,1)=IFERROR(VLOOKUP(LEFT(JRF!B3028,1),$CF$2:$CF$5,1,0),0),"Product Code Required",IF(JRF!C3028="","",IF(JRF!C3028=IFERROR(VLOOKUP(JRF!C3028,$CH:$CH,1,0),0),"Product Code Required","NA")))))</f>
        <v/>
      </c>
      <c r="CJ3015" t="str">
        <f>IF(JRF!AV3028&gt;0,"",IF(JRF!Q3028="","",IF(LEFT(JRF!Q3028,1)=IFERROR(VLOOKUP(LEFT(JRF!Q3028,1),$CF$2:$CF$5,1,0),0),"Product Code Required",IF(JRF!V3028="","",IF(JRF!V3028=IFERROR(VLOOKUP(JRF!V3028,$CH:$CH,1,0),0),"Product Code Required","NA")))))</f>
        <v/>
      </c>
      <c r="CK3015" t="str">
        <f>IFERROR(IF(LEN('Journal Template'!F3026)&gt;0,"",IF('Journal Template'!A3026="","",IF(LEFT('Journal Template'!A3026,1)=IFERROR(VLOOKUP(LEFT('Journal Template'!A3026,1),Checks!$CF$2:$CF$5,1,0),0),"Product Code Required",IF('Journal Template'!D3026="","",IF('Journal Template'!D3026=IFERROR(VLOOKUP('Journal Template'!D3026,Checks!$CH:$CH,1,0),0),"Product Code Required","NA"))))),"")</f>
        <v/>
      </c>
    </row>
    <row r="3016" spans="14:89">
      <c r="N3016" t="s">
        <v>13412</v>
      </c>
      <c r="O3016" t="s">
        <v>13413</v>
      </c>
      <c r="P3016" t="s">
        <v>386</v>
      </c>
      <c r="Q3016" s="150" t="str">
        <f>IF(JRF!D3029="","",IF(IFERROR(VLOOKUP(JRF!D3029,Checks!N:P,3,0),0)="A","","Inactive account in Use"))</f>
        <v/>
      </c>
      <c r="R3016" t="str">
        <f>IFERROR(IF('Journal Template'!C3428="","",IF(IFERROR(VLOOKUP('Journal Template'!C3428,Checks!N:P,3,0),0)="A","","Inactive account in Use")),"")</f>
        <v/>
      </c>
      <c r="V3016" s="150" t="str">
        <f>IF(JRF!C3029="","",IF(IFERROR(VLOOKUP(JRF!C3029,Checks!S:U,3,0),0)="A","Entry with System fund Dept",""))</f>
        <v/>
      </c>
      <c r="W3016" t="str">
        <f>IFERROR(IF('Journal Template'!D3428="","",IF(IFERROR(VLOOKUP('Journal Template'!D3428,Checks!S:U,3,0),0)="A","Entry with System fund Dept","")),"")</f>
        <v/>
      </c>
      <c r="X3016" t="s">
        <v>5487</v>
      </c>
      <c r="Y3016" t="s">
        <v>386</v>
      </c>
      <c r="Z3016" t="s">
        <v>13414</v>
      </c>
      <c r="AA3016" t="s">
        <v>391</v>
      </c>
      <c r="AB3016" t="s">
        <v>125</v>
      </c>
      <c r="AC3016" s="150" t="str">
        <f>IFERROR(IF(JRF!C3029="","",IF(AND(VLOOKUP(JRF!C3029,X:AA,4,0)=JRF!B3029,VLOOKUP(JRF!C3029,X:Y,2,0)="A"),"","Inactive Dept Combo Error")),"Inactive Dept Combo Error")</f>
        <v/>
      </c>
      <c r="AD3016" t="str">
        <f>IFERROR(IF('Journal Template'!D3428="","",IF(AND(VLOOKUP('Journal Template'!D3428,X:AA,4,0)='Journal Template'!A3428,VLOOKUP('Journal Template'!D3428,X:Y,2,0)="A"),"","Inactive Dept Combo Error")),"")</f>
        <v/>
      </c>
      <c r="AK3016" s="150" t="str">
        <f>IF(JRF!B3029="","",IF(JRF!B3029=IFERROR(VLOOKUP(JRF!B3029,Checks!AI:AI,1,0),0),"Entry in Branch/Satellite BU's",""))</f>
        <v/>
      </c>
      <c r="AL3016" t="str">
        <f>IFERROR(IF('Journal Template'!A3428="","",IF('Journal Template'!A3428=IFERROR(VLOOKUP('Journal Template'!A3428,Checks!AI:AI,1,0),0),"Entry in Branch/Satellite BU's","")),"")</f>
        <v/>
      </c>
      <c r="AO3016" s="171"/>
      <c r="AP3016" s="171"/>
      <c r="AQ3016" s="171"/>
      <c r="AR3016" s="171"/>
      <c r="CI3016" t="str">
        <f>IF(JRF!F3029&gt;0,"",IF(JRF!B3029="","",IF(LEFT(JRF!B3029,1)=IFERROR(VLOOKUP(LEFT(JRF!B3029,1),$CF$2:$CF$5,1,0),0),"Product Code Required",IF(JRF!C3029="","",IF(JRF!C3029=IFERROR(VLOOKUP(JRF!C3029,$CH:$CH,1,0),0),"Product Code Required","NA")))))</f>
        <v/>
      </c>
      <c r="CJ3016" t="str">
        <f>IF(JRF!AV3029&gt;0,"",IF(JRF!Q3029="","",IF(LEFT(JRF!Q3029,1)=IFERROR(VLOOKUP(LEFT(JRF!Q3029,1),$CF$2:$CF$5,1,0),0),"Product Code Required",IF(JRF!V3029="","",IF(JRF!V3029=IFERROR(VLOOKUP(JRF!V3029,$CH:$CH,1,0),0),"Product Code Required","NA")))))</f>
        <v/>
      </c>
      <c r="CK3016" t="str">
        <f>IFERROR(IF(LEN('Journal Template'!F3027)&gt;0,"",IF('Journal Template'!A3027="","",IF(LEFT('Journal Template'!A3027,1)=IFERROR(VLOOKUP(LEFT('Journal Template'!A3027,1),Checks!$CF$2:$CF$5,1,0),0),"Product Code Required",IF('Journal Template'!D3027="","",IF('Journal Template'!D3027=IFERROR(VLOOKUP('Journal Template'!D3027,Checks!$CH:$CH,1,0),0),"Product Code Required","NA"))))),"")</f>
        <v/>
      </c>
    </row>
    <row r="3017" spans="14:89">
      <c r="N3017" t="s">
        <v>13415</v>
      </c>
      <c r="O3017" t="s">
        <v>13416</v>
      </c>
      <c r="P3017" t="s">
        <v>386</v>
      </c>
      <c r="Q3017" s="150" t="str">
        <f>IF(JRF!D3030="","",IF(IFERROR(VLOOKUP(JRF!D3030,Checks!N:P,3,0),0)="A","","Inactive account in Use"))</f>
        <v/>
      </c>
      <c r="R3017" t="str">
        <f>IFERROR(IF('Journal Template'!C3429="","",IF(IFERROR(VLOOKUP('Journal Template'!C3429,Checks!N:P,3,0),0)="A","","Inactive account in Use")),"")</f>
        <v/>
      </c>
      <c r="V3017" s="150" t="str">
        <f>IF(JRF!C3030="","",IF(IFERROR(VLOOKUP(JRF!C3030,Checks!S:U,3,0),0)="A","Entry with System fund Dept",""))</f>
        <v/>
      </c>
      <c r="W3017" t="str">
        <f>IFERROR(IF('Journal Template'!D3429="","",IF(IFERROR(VLOOKUP('Journal Template'!D3429,Checks!S:U,3,0),0)="A","Entry with System fund Dept","")),"")</f>
        <v/>
      </c>
      <c r="X3017" t="s">
        <v>5492</v>
      </c>
      <c r="Y3017" t="s">
        <v>386</v>
      </c>
      <c r="Z3017" t="s">
        <v>13417</v>
      </c>
      <c r="AA3017" t="s">
        <v>391</v>
      </c>
      <c r="AB3017" t="s">
        <v>125</v>
      </c>
      <c r="AC3017" s="150" t="str">
        <f>IFERROR(IF(JRF!C3030="","",IF(AND(VLOOKUP(JRF!C3030,X:AA,4,0)=JRF!B3030,VLOOKUP(JRF!C3030,X:Y,2,0)="A"),"","Inactive Dept Combo Error")),"Inactive Dept Combo Error")</f>
        <v/>
      </c>
      <c r="AD3017" t="str">
        <f>IFERROR(IF('Journal Template'!D3429="","",IF(AND(VLOOKUP('Journal Template'!D3429,X:AA,4,0)='Journal Template'!A3429,VLOOKUP('Journal Template'!D3429,X:Y,2,0)="A"),"","Inactive Dept Combo Error")),"")</f>
        <v/>
      </c>
      <c r="AK3017" s="150" t="str">
        <f>IF(JRF!B3030="","",IF(JRF!B3030=IFERROR(VLOOKUP(JRF!B3030,Checks!AI:AI,1,0),0),"Entry in Branch/Satellite BU's",""))</f>
        <v/>
      </c>
      <c r="AL3017" t="str">
        <f>IFERROR(IF('Journal Template'!A3429="","",IF('Journal Template'!A3429=IFERROR(VLOOKUP('Journal Template'!A3429,Checks!AI:AI,1,0),0),"Entry in Branch/Satellite BU's","")),"")</f>
        <v/>
      </c>
      <c r="AO3017" s="171"/>
      <c r="AP3017" s="171"/>
      <c r="AQ3017" s="171"/>
      <c r="AR3017" s="171"/>
      <c r="CI3017" t="str">
        <f>IF(JRF!F3030&gt;0,"",IF(JRF!B3030="","",IF(LEFT(JRF!B3030,1)=IFERROR(VLOOKUP(LEFT(JRF!B3030,1),$CF$2:$CF$5,1,0),0),"Product Code Required",IF(JRF!C3030="","",IF(JRF!C3030=IFERROR(VLOOKUP(JRF!C3030,$CH:$CH,1,0),0),"Product Code Required","NA")))))</f>
        <v/>
      </c>
      <c r="CJ3017" t="str">
        <f>IF(JRF!AV3030&gt;0,"",IF(JRF!Q3030="","",IF(LEFT(JRF!Q3030,1)=IFERROR(VLOOKUP(LEFT(JRF!Q3030,1),$CF$2:$CF$5,1,0),0),"Product Code Required",IF(JRF!V3030="","",IF(JRF!V3030=IFERROR(VLOOKUP(JRF!V3030,$CH:$CH,1,0),0),"Product Code Required","NA")))))</f>
        <v/>
      </c>
      <c r="CK3017" t="str">
        <f>IFERROR(IF(LEN('Journal Template'!F3028)&gt;0,"",IF('Journal Template'!A3028="","",IF(LEFT('Journal Template'!A3028,1)=IFERROR(VLOOKUP(LEFT('Journal Template'!A3028,1),Checks!$CF$2:$CF$5,1,0),0),"Product Code Required",IF('Journal Template'!D3028="","",IF('Journal Template'!D3028=IFERROR(VLOOKUP('Journal Template'!D3028,Checks!$CH:$CH,1,0),0),"Product Code Required","NA"))))),"")</f>
        <v/>
      </c>
    </row>
    <row r="3018" spans="14:89">
      <c r="N3018" t="s">
        <v>13418</v>
      </c>
      <c r="O3018" t="s">
        <v>13419</v>
      </c>
      <c r="P3018" t="s">
        <v>386</v>
      </c>
      <c r="Q3018" s="150" t="str">
        <f>IF(JRF!D3031="","",IF(IFERROR(VLOOKUP(JRF!D3031,Checks!N:P,3,0),0)="A","","Inactive account in Use"))</f>
        <v/>
      </c>
      <c r="R3018" t="str">
        <f>IFERROR(IF('Journal Template'!C3430="","",IF(IFERROR(VLOOKUP('Journal Template'!C3430,Checks!N:P,3,0),0)="A","","Inactive account in Use")),"")</f>
        <v/>
      </c>
      <c r="V3018" s="150" t="str">
        <f>IF(JRF!C3031="","",IF(IFERROR(VLOOKUP(JRF!C3031,Checks!S:U,3,0),0)="A","Entry with System fund Dept",""))</f>
        <v/>
      </c>
      <c r="W3018" t="str">
        <f>IFERROR(IF('Journal Template'!D3430="","",IF(IFERROR(VLOOKUP('Journal Template'!D3430,Checks!S:U,3,0),0)="A","Entry with System fund Dept","")),"")</f>
        <v/>
      </c>
      <c r="X3018" t="s">
        <v>5496</v>
      </c>
      <c r="Y3018" t="s">
        <v>386</v>
      </c>
      <c r="Z3018" t="s">
        <v>13420</v>
      </c>
      <c r="AA3018" t="s">
        <v>391</v>
      </c>
      <c r="AB3018" t="s">
        <v>125</v>
      </c>
      <c r="AC3018" s="150" t="str">
        <f>IFERROR(IF(JRF!C3031="","",IF(AND(VLOOKUP(JRF!C3031,X:AA,4,0)=JRF!B3031,VLOOKUP(JRF!C3031,X:Y,2,0)="A"),"","Inactive Dept Combo Error")),"Inactive Dept Combo Error")</f>
        <v/>
      </c>
      <c r="AD3018" t="str">
        <f>IFERROR(IF('Journal Template'!D3430="","",IF(AND(VLOOKUP('Journal Template'!D3430,X:AA,4,0)='Journal Template'!A3430,VLOOKUP('Journal Template'!D3430,X:Y,2,0)="A"),"","Inactive Dept Combo Error")),"")</f>
        <v/>
      </c>
      <c r="AK3018" s="150" t="str">
        <f>IF(JRF!B3031="","",IF(JRF!B3031=IFERROR(VLOOKUP(JRF!B3031,Checks!AI:AI,1,0),0),"Entry in Branch/Satellite BU's",""))</f>
        <v/>
      </c>
      <c r="AL3018" t="str">
        <f>IFERROR(IF('Journal Template'!A3430="","",IF('Journal Template'!A3430=IFERROR(VLOOKUP('Journal Template'!A3430,Checks!AI:AI,1,0),0),"Entry in Branch/Satellite BU's","")),"")</f>
        <v/>
      </c>
      <c r="AO3018" s="171"/>
      <c r="AP3018" s="171"/>
      <c r="AQ3018" s="171"/>
      <c r="AR3018" s="171"/>
      <c r="CI3018" t="str">
        <f>IF(JRF!F3031&gt;0,"",IF(JRF!B3031="","",IF(LEFT(JRF!B3031,1)=IFERROR(VLOOKUP(LEFT(JRF!B3031,1),$CF$2:$CF$5,1,0),0),"Product Code Required",IF(JRF!C3031="","",IF(JRF!C3031=IFERROR(VLOOKUP(JRF!C3031,$CH:$CH,1,0),0),"Product Code Required","NA")))))</f>
        <v/>
      </c>
      <c r="CJ3018" t="str">
        <f>IF(JRF!AV3031&gt;0,"",IF(JRF!Q3031="","",IF(LEFT(JRF!Q3031,1)=IFERROR(VLOOKUP(LEFT(JRF!Q3031,1),$CF$2:$CF$5,1,0),0),"Product Code Required",IF(JRF!V3031="","",IF(JRF!V3031=IFERROR(VLOOKUP(JRF!V3031,$CH:$CH,1,0),0),"Product Code Required","NA")))))</f>
        <v/>
      </c>
      <c r="CK3018" t="str">
        <f>IFERROR(IF(LEN('Journal Template'!F3029)&gt;0,"",IF('Journal Template'!A3029="","",IF(LEFT('Journal Template'!A3029,1)=IFERROR(VLOOKUP(LEFT('Journal Template'!A3029,1),Checks!$CF$2:$CF$5,1,0),0),"Product Code Required",IF('Journal Template'!D3029="","",IF('Journal Template'!D3029=IFERROR(VLOOKUP('Journal Template'!D3029,Checks!$CH:$CH,1,0),0),"Product Code Required","NA"))))),"")</f>
        <v/>
      </c>
    </row>
    <row r="3019" spans="14:89">
      <c r="N3019" t="s">
        <v>13421</v>
      </c>
      <c r="O3019" t="s">
        <v>13422</v>
      </c>
      <c r="P3019" t="s">
        <v>386</v>
      </c>
      <c r="Q3019" s="150" t="str">
        <f>IF(JRF!D3032="","",IF(IFERROR(VLOOKUP(JRF!D3032,Checks!N:P,3,0),0)="A","","Inactive account in Use"))</f>
        <v/>
      </c>
      <c r="R3019" t="str">
        <f>IFERROR(IF('Journal Template'!C3431="","",IF(IFERROR(VLOOKUP('Journal Template'!C3431,Checks!N:P,3,0),0)="A","","Inactive account in Use")),"")</f>
        <v/>
      </c>
      <c r="V3019" s="150" t="str">
        <f>IF(JRF!C3032="","",IF(IFERROR(VLOOKUP(JRF!C3032,Checks!S:U,3,0),0)="A","Entry with System fund Dept",""))</f>
        <v/>
      </c>
      <c r="W3019" t="str">
        <f>IFERROR(IF('Journal Template'!D3431="","",IF(IFERROR(VLOOKUP('Journal Template'!D3431,Checks!S:U,3,0),0)="A","Entry with System fund Dept","")),"")</f>
        <v/>
      </c>
      <c r="X3019" t="s">
        <v>5322</v>
      </c>
      <c r="Y3019" t="s">
        <v>386</v>
      </c>
      <c r="Z3019" t="s">
        <v>13423</v>
      </c>
      <c r="AA3019" t="s">
        <v>391</v>
      </c>
      <c r="AB3019" t="s">
        <v>125</v>
      </c>
      <c r="AC3019" s="150" t="str">
        <f>IFERROR(IF(JRF!C3032="","",IF(AND(VLOOKUP(JRF!C3032,X:AA,4,0)=JRF!B3032,VLOOKUP(JRF!C3032,X:Y,2,0)="A"),"","Inactive Dept Combo Error")),"Inactive Dept Combo Error")</f>
        <v/>
      </c>
      <c r="AD3019" t="str">
        <f>IFERROR(IF('Journal Template'!D3431="","",IF(AND(VLOOKUP('Journal Template'!D3431,X:AA,4,0)='Journal Template'!A3431,VLOOKUP('Journal Template'!D3431,X:Y,2,0)="A"),"","Inactive Dept Combo Error")),"")</f>
        <v/>
      </c>
      <c r="AK3019" s="150" t="str">
        <f>IF(JRF!B3032="","",IF(JRF!B3032=IFERROR(VLOOKUP(JRF!B3032,Checks!AI:AI,1,0),0),"Entry in Branch/Satellite BU's",""))</f>
        <v/>
      </c>
      <c r="AL3019" t="str">
        <f>IFERROR(IF('Journal Template'!A3431="","",IF('Journal Template'!A3431=IFERROR(VLOOKUP('Journal Template'!A3431,Checks!AI:AI,1,0),0),"Entry in Branch/Satellite BU's","")),"")</f>
        <v/>
      </c>
      <c r="AO3019" s="171"/>
      <c r="AP3019" s="171"/>
      <c r="AQ3019" s="171"/>
      <c r="AR3019" s="171"/>
      <c r="CI3019" t="str">
        <f>IF(JRF!F3032&gt;0,"",IF(JRF!B3032="","",IF(LEFT(JRF!B3032,1)=IFERROR(VLOOKUP(LEFT(JRF!B3032,1),$CF$2:$CF$5,1,0),0),"Product Code Required",IF(JRF!C3032="","",IF(JRF!C3032=IFERROR(VLOOKUP(JRF!C3032,$CH:$CH,1,0),0),"Product Code Required","NA")))))</f>
        <v/>
      </c>
      <c r="CJ3019" t="str">
        <f>IF(JRF!AV3032&gt;0,"",IF(JRF!Q3032="","",IF(LEFT(JRF!Q3032,1)=IFERROR(VLOOKUP(LEFT(JRF!Q3032,1),$CF$2:$CF$5,1,0),0),"Product Code Required",IF(JRF!V3032="","",IF(JRF!V3032=IFERROR(VLOOKUP(JRF!V3032,$CH:$CH,1,0),0),"Product Code Required","NA")))))</f>
        <v/>
      </c>
      <c r="CK3019" t="str">
        <f>IFERROR(IF(LEN('Journal Template'!F3030)&gt;0,"",IF('Journal Template'!A3030="","",IF(LEFT('Journal Template'!A3030,1)=IFERROR(VLOOKUP(LEFT('Journal Template'!A3030,1),Checks!$CF$2:$CF$5,1,0),0),"Product Code Required",IF('Journal Template'!D3030="","",IF('Journal Template'!D3030=IFERROR(VLOOKUP('Journal Template'!D3030,Checks!$CH:$CH,1,0),0),"Product Code Required","NA"))))),"")</f>
        <v/>
      </c>
    </row>
    <row r="3020" spans="14:89">
      <c r="N3020" t="s">
        <v>13424</v>
      </c>
      <c r="O3020" t="s">
        <v>13425</v>
      </c>
      <c r="P3020" t="s">
        <v>386</v>
      </c>
      <c r="Q3020" s="150" t="str">
        <f>IF(JRF!D3033="","",IF(IFERROR(VLOOKUP(JRF!D3033,Checks!N:P,3,0),0)="A","","Inactive account in Use"))</f>
        <v/>
      </c>
      <c r="R3020" t="str">
        <f>IFERROR(IF('Journal Template'!C3432="","",IF(IFERROR(VLOOKUP('Journal Template'!C3432,Checks!N:P,3,0),0)="A","","Inactive account in Use")),"")</f>
        <v/>
      </c>
      <c r="V3020" s="150" t="str">
        <f>IF(JRF!C3033="","",IF(IFERROR(VLOOKUP(JRF!C3033,Checks!S:U,3,0),0)="A","Entry with System fund Dept",""))</f>
        <v/>
      </c>
      <c r="W3020" t="str">
        <f>IFERROR(IF('Journal Template'!D3432="","",IF(IFERROR(VLOOKUP('Journal Template'!D3432,Checks!S:U,3,0),0)="A","Entry with System fund Dept","")),"")</f>
        <v/>
      </c>
      <c r="X3020" t="s">
        <v>5326</v>
      </c>
      <c r="Y3020" t="s">
        <v>386</v>
      </c>
      <c r="Z3020" t="s">
        <v>13426</v>
      </c>
      <c r="AA3020" t="s">
        <v>391</v>
      </c>
      <c r="AB3020" t="s">
        <v>125</v>
      </c>
      <c r="AC3020" s="150" t="str">
        <f>IFERROR(IF(JRF!C3033="","",IF(AND(VLOOKUP(JRF!C3033,X:AA,4,0)=JRF!B3033,VLOOKUP(JRF!C3033,X:Y,2,0)="A"),"","Inactive Dept Combo Error")),"Inactive Dept Combo Error")</f>
        <v/>
      </c>
      <c r="AD3020" t="str">
        <f>IFERROR(IF('Journal Template'!D3432="","",IF(AND(VLOOKUP('Journal Template'!D3432,X:AA,4,0)='Journal Template'!A3432,VLOOKUP('Journal Template'!D3432,X:Y,2,0)="A"),"","Inactive Dept Combo Error")),"")</f>
        <v/>
      </c>
      <c r="AK3020" s="150" t="str">
        <f>IF(JRF!B3033="","",IF(JRF!B3033=IFERROR(VLOOKUP(JRF!B3033,Checks!AI:AI,1,0),0),"Entry in Branch/Satellite BU's",""))</f>
        <v/>
      </c>
      <c r="AL3020" t="str">
        <f>IFERROR(IF('Journal Template'!A3432="","",IF('Journal Template'!A3432=IFERROR(VLOOKUP('Journal Template'!A3432,Checks!AI:AI,1,0),0),"Entry in Branch/Satellite BU's","")),"")</f>
        <v/>
      </c>
      <c r="AO3020" s="171"/>
      <c r="AP3020" s="171"/>
      <c r="AQ3020" s="171"/>
      <c r="AR3020" s="171"/>
      <c r="CI3020" t="str">
        <f>IF(JRF!F3033&gt;0,"",IF(JRF!B3033="","",IF(LEFT(JRF!B3033,1)=IFERROR(VLOOKUP(LEFT(JRF!B3033,1),$CF$2:$CF$5,1,0),0),"Product Code Required",IF(JRF!C3033="","",IF(JRF!C3033=IFERROR(VLOOKUP(JRF!C3033,$CH:$CH,1,0),0),"Product Code Required","NA")))))</f>
        <v/>
      </c>
      <c r="CJ3020" t="str">
        <f>IF(JRF!AV3033&gt;0,"",IF(JRF!Q3033="","",IF(LEFT(JRF!Q3033,1)=IFERROR(VLOOKUP(LEFT(JRF!Q3033,1),$CF$2:$CF$5,1,0),0),"Product Code Required",IF(JRF!V3033="","",IF(JRF!V3033=IFERROR(VLOOKUP(JRF!V3033,$CH:$CH,1,0),0),"Product Code Required","NA")))))</f>
        <v/>
      </c>
      <c r="CK3020" t="str">
        <f>IFERROR(IF(LEN('Journal Template'!F3031)&gt;0,"",IF('Journal Template'!A3031="","",IF(LEFT('Journal Template'!A3031,1)=IFERROR(VLOOKUP(LEFT('Journal Template'!A3031,1),Checks!$CF$2:$CF$5,1,0),0),"Product Code Required",IF('Journal Template'!D3031="","",IF('Journal Template'!D3031=IFERROR(VLOOKUP('Journal Template'!D3031,Checks!$CH:$CH,1,0),0),"Product Code Required","NA"))))),"")</f>
        <v/>
      </c>
    </row>
    <row r="3021" spans="14:89">
      <c r="N3021" t="s">
        <v>13427</v>
      </c>
      <c r="O3021" t="s">
        <v>13428</v>
      </c>
      <c r="P3021" t="s">
        <v>386</v>
      </c>
      <c r="Q3021" s="150" t="str">
        <f>IF(JRF!D3034="","",IF(IFERROR(VLOOKUP(JRF!D3034,Checks!N:P,3,0),0)="A","","Inactive account in Use"))</f>
        <v/>
      </c>
      <c r="R3021" t="str">
        <f>IFERROR(IF('Journal Template'!C3433="","",IF(IFERROR(VLOOKUP('Journal Template'!C3433,Checks!N:P,3,0),0)="A","","Inactive account in Use")),"")</f>
        <v/>
      </c>
      <c r="V3021" s="150" t="str">
        <f>IF(JRF!C3034="","",IF(IFERROR(VLOOKUP(JRF!C3034,Checks!S:U,3,0),0)="A","Entry with System fund Dept",""))</f>
        <v/>
      </c>
      <c r="W3021" t="str">
        <f>IFERROR(IF('Journal Template'!D3433="","",IF(IFERROR(VLOOKUP('Journal Template'!D3433,Checks!S:U,3,0),0)="A","Entry with System fund Dept","")),"")</f>
        <v/>
      </c>
      <c r="X3021" t="s">
        <v>5331</v>
      </c>
      <c r="Y3021" t="s">
        <v>386</v>
      </c>
      <c r="Z3021" t="s">
        <v>13429</v>
      </c>
      <c r="AA3021" t="s">
        <v>391</v>
      </c>
      <c r="AB3021" t="s">
        <v>125</v>
      </c>
      <c r="AC3021" s="150" t="str">
        <f>IFERROR(IF(JRF!C3034="","",IF(AND(VLOOKUP(JRF!C3034,X:AA,4,0)=JRF!B3034,VLOOKUP(JRF!C3034,X:Y,2,0)="A"),"","Inactive Dept Combo Error")),"Inactive Dept Combo Error")</f>
        <v/>
      </c>
      <c r="AD3021" t="str">
        <f>IFERROR(IF('Journal Template'!D3433="","",IF(AND(VLOOKUP('Journal Template'!D3433,X:AA,4,0)='Journal Template'!A3433,VLOOKUP('Journal Template'!D3433,X:Y,2,0)="A"),"","Inactive Dept Combo Error")),"")</f>
        <v/>
      </c>
      <c r="AK3021" s="150" t="str">
        <f>IF(JRF!B3034="","",IF(JRF!B3034=IFERROR(VLOOKUP(JRF!B3034,Checks!AI:AI,1,0),0),"Entry in Branch/Satellite BU's",""))</f>
        <v/>
      </c>
      <c r="AL3021" t="str">
        <f>IFERROR(IF('Journal Template'!A3433="","",IF('Journal Template'!A3433=IFERROR(VLOOKUP('Journal Template'!A3433,Checks!AI:AI,1,0),0),"Entry in Branch/Satellite BU's","")),"")</f>
        <v/>
      </c>
      <c r="AO3021" s="171"/>
      <c r="AP3021" s="171"/>
      <c r="AQ3021" s="171"/>
      <c r="AR3021" s="171"/>
      <c r="CI3021" t="str">
        <f>IF(JRF!F3034&gt;0,"",IF(JRF!B3034="","",IF(LEFT(JRF!B3034,1)=IFERROR(VLOOKUP(LEFT(JRF!B3034,1),$CF$2:$CF$5,1,0),0),"Product Code Required",IF(JRF!C3034="","",IF(JRF!C3034=IFERROR(VLOOKUP(JRF!C3034,$CH:$CH,1,0),0),"Product Code Required","NA")))))</f>
        <v/>
      </c>
      <c r="CJ3021" t="str">
        <f>IF(JRF!AV3034&gt;0,"",IF(JRF!Q3034="","",IF(LEFT(JRF!Q3034,1)=IFERROR(VLOOKUP(LEFT(JRF!Q3034,1),$CF$2:$CF$5,1,0),0),"Product Code Required",IF(JRF!V3034="","",IF(JRF!V3034=IFERROR(VLOOKUP(JRF!V3034,$CH:$CH,1,0),0),"Product Code Required","NA")))))</f>
        <v/>
      </c>
      <c r="CK3021" t="str">
        <f>IFERROR(IF(LEN('Journal Template'!F3032)&gt;0,"",IF('Journal Template'!A3032="","",IF(LEFT('Journal Template'!A3032,1)=IFERROR(VLOOKUP(LEFT('Journal Template'!A3032,1),Checks!$CF$2:$CF$5,1,0),0),"Product Code Required",IF('Journal Template'!D3032="","",IF('Journal Template'!D3032=IFERROR(VLOOKUP('Journal Template'!D3032,Checks!$CH:$CH,1,0),0),"Product Code Required","NA"))))),"")</f>
        <v/>
      </c>
    </row>
    <row r="3022" spans="14:89">
      <c r="N3022" t="s">
        <v>13430</v>
      </c>
      <c r="O3022" t="s">
        <v>13431</v>
      </c>
      <c r="P3022" t="s">
        <v>386</v>
      </c>
      <c r="Q3022" s="150" t="str">
        <f>IF(JRF!D3035="","",IF(IFERROR(VLOOKUP(JRF!D3035,Checks!N:P,3,0),0)="A","","Inactive account in Use"))</f>
        <v/>
      </c>
      <c r="R3022" t="str">
        <f>IFERROR(IF('Journal Template'!C3434="","",IF(IFERROR(VLOOKUP('Journal Template'!C3434,Checks!N:P,3,0),0)="A","","Inactive account in Use")),"")</f>
        <v/>
      </c>
      <c r="V3022" s="150" t="str">
        <f>IF(JRF!C3035="","",IF(IFERROR(VLOOKUP(JRF!C3035,Checks!S:U,3,0),0)="A","Entry with System fund Dept",""))</f>
        <v/>
      </c>
      <c r="W3022" t="str">
        <f>IFERROR(IF('Journal Template'!D3434="","",IF(IFERROR(VLOOKUP('Journal Template'!D3434,Checks!S:U,3,0),0)="A","Entry with System fund Dept","")),"")</f>
        <v/>
      </c>
      <c r="X3022" t="s">
        <v>13432</v>
      </c>
      <c r="Y3022" t="s">
        <v>389</v>
      </c>
      <c r="Z3022" t="s">
        <v>13433</v>
      </c>
      <c r="AA3022" t="s">
        <v>391</v>
      </c>
      <c r="AB3022" t="s">
        <v>125</v>
      </c>
      <c r="AC3022" s="150" t="str">
        <f>IFERROR(IF(JRF!C3035="","",IF(AND(VLOOKUP(JRF!C3035,X:AA,4,0)=JRF!B3035,VLOOKUP(JRF!C3035,X:Y,2,0)="A"),"","Inactive Dept Combo Error")),"Inactive Dept Combo Error")</f>
        <v/>
      </c>
      <c r="AD3022" t="str">
        <f>IFERROR(IF('Journal Template'!D3434="","",IF(AND(VLOOKUP('Journal Template'!D3434,X:AA,4,0)='Journal Template'!A3434,VLOOKUP('Journal Template'!D3434,X:Y,2,0)="A"),"","Inactive Dept Combo Error")),"")</f>
        <v/>
      </c>
      <c r="AK3022" s="150" t="str">
        <f>IF(JRF!B3035="","",IF(JRF!B3035=IFERROR(VLOOKUP(JRF!B3035,Checks!AI:AI,1,0),0),"Entry in Branch/Satellite BU's",""))</f>
        <v/>
      </c>
      <c r="AL3022" t="str">
        <f>IFERROR(IF('Journal Template'!A3434="","",IF('Journal Template'!A3434=IFERROR(VLOOKUP('Journal Template'!A3434,Checks!AI:AI,1,0),0),"Entry in Branch/Satellite BU's","")),"")</f>
        <v/>
      </c>
      <c r="AO3022" s="171"/>
      <c r="AP3022" s="171"/>
      <c r="AQ3022" s="171"/>
      <c r="AR3022" s="171"/>
      <c r="CI3022" t="str">
        <f>IF(JRF!F3035&gt;0,"",IF(JRF!B3035="","",IF(LEFT(JRF!B3035,1)=IFERROR(VLOOKUP(LEFT(JRF!B3035,1),$CF$2:$CF$5,1,0),0),"Product Code Required",IF(JRF!C3035="","",IF(JRF!C3035=IFERROR(VLOOKUP(JRF!C3035,$CH:$CH,1,0),0),"Product Code Required","NA")))))</f>
        <v/>
      </c>
      <c r="CJ3022" t="str">
        <f>IF(JRF!AV3035&gt;0,"",IF(JRF!Q3035="","",IF(LEFT(JRF!Q3035,1)=IFERROR(VLOOKUP(LEFT(JRF!Q3035,1),$CF$2:$CF$5,1,0),0),"Product Code Required",IF(JRF!V3035="","",IF(JRF!V3035=IFERROR(VLOOKUP(JRF!V3035,$CH:$CH,1,0),0),"Product Code Required","NA")))))</f>
        <v/>
      </c>
      <c r="CK3022" t="str">
        <f>IFERROR(IF(LEN('Journal Template'!F3033)&gt;0,"",IF('Journal Template'!A3033="","",IF(LEFT('Journal Template'!A3033,1)=IFERROR(VLOOKUP(LEFT('Journal Template'!A3033,1),Checks!$CF$2:$CF$5,1,0),0),"Product Code Required",IF('Journal Template'!D3033="","",IF('Journal Template'!D3033=IFERROR(VLOOKUP('Journal Template'!D3033,Checks!$CH:$CH,1,0),0),"Product Code Required","NA"))))),"")</f>
        <v/>
      </c>
    </row>
    <row r="3023" spans="14:89">
      <c r="N3023" t="s">
        <v>13434</v>
      </c>
      <c r="O3023" t="s">
        <v>13435</v>
      </c>
      <c r="P3023" t="s">
        <v>386</v>
      </c>
      <c r="Q3023" s="150" t="str">
        <f>IF(JRF!D3036="","",IF(IFERROR(VLOOKUP(JRF!D3036,Checks!N:P,3,0),0)="A","","Inactive account in Use"))</f>
        <v/>
      </c>
      <c r="R3023" t="str">
        <f>IFERROR(IF('Journal Template'!C3435="","",IF(IFERROR(VLOOKUP('Journal Template'!C3435,Checks!N:P,3,0),0)="A","","Inactive account in Use")),"")</f>
        <v/>
      </c>
      <c r="V3023" s="150" t="str">
        <f>IF(JRF!C3036="","",IF(IFERROR(VLOOKUP(JRF!C3036,Checks!S:U,3,0),0)="A","Entry with System fund Dept",""))</f>
        <v/>
      </c>
      <c r="W3023" t="str">
        <f>IFERROR(IF('Journal Template'!D3435="","",IF(IFERROR(VLOOKUP('Journal Template'!D3435,Checks!S:U,3,0),0)="A","Entry with System fund Dept","")),"")</f>
        <v/>
      </c>
      <c r="X3023" t="s">
        <v>13436</v>
      </c>
      <c r="Y3023" t="s">
        <v>389</v>
      </c>
      <c r="Z3023" t="s">
        <v>13437</v>
      </c>
      <c r="AA3023" t="s">
        <v>391</v>
      </c>
      <c r="AB3023" t="s">
        <v>125</v>
      </c>
      <c r="AC3023" s="150" t="str">
        <f>IFERROR(IF(JRF!C3036="","",IF(AND(VLOOKUP(JRF!C3036,X:AA,4,0)=JRF!B3036,VLOOKUP(JRF!C3036,X:Y,2,0)="A"),"","Inactive Dept Combo Error")),"Inactive Dept Combo Error")</f>
        <v/>
      </c>
      <c r="AD3023" t="str">
        <f>IFERROR(IF('Journal Template'!D3435="","",IF(AND(VLOOKUP('Journal Template'!D3435,X:AA,4,0)='Journal Template'!A3435,VLOOKUP('Journal Template'!D3435,X:Y,2,0)="A"),"","Inactive Dept Combo Error")),"")</f>
        <v/>
      </c>
      <c r="AK3023" s="150" t="str">
        <f>IF(JRF!B3036="","",IF(JRF!B3036=IFERROR(VLOOKUP(JRF!B3036,Checks!AI:AI,1,0),0),"Entry in Branch/Satellite BU's",""))</f>
        <v/>
      </c>
      <c r="AL3023" t="str">
        <f>IFERROR(IF('Journal Template'!A3435="","",IF('Journal Template'!A3435=IFERROR(VLOOKUP('Journal Template'!A3435,Checks!AI:AI,1,0),0),"Entry in Branch/Satellite BU's","")),"")</f>
        <v/>
      </c>
      <c r="AO3023" s="171"/>
      <c r="AP3023" s="171"/>
      <c r="AQ3023" s="171"/>
      <c r="AR3023" s="171"/>
      <c r="CI3023" t="str">
        <f>IF(JRF!F3036&gt;0,"",IF(JRF!B3036="","",IF(LEFT(JRF!B3036,1)=IFERROR(VLOOKUP(LEFT(JRF!B3036,1),$CF$2:$CF$5,1,0),0),"Product Code Required",IF(JRF!C3036="","",IF(JRF!C3036=IFERROR(VLOOKUP(JRF!C3036,$CH:$CH,1,0),0),"Product Code Required","NA")))))</f>
        <v/>
      </c>
      <c r="CJ3023" t="str">
        <f>IF(JRF!AV3036&gt;0,"",IF(JRF!Q3036="","",IF(LEFT(JRF!Q3036,1)=IFERROR(VLOOKUP(LEFT(JRF!Q3036,1),$CF$2:$CF$5,1,0),0),"Product Code Required",IF(JRF!V3036="","",IF(JRF!V3036=IFERROR(VLOOKUP(JRF!V3036,$CH:$CH,1,0),0),"Product Code Required","NA")))))</f>
        <v/>
      </c>
      <c r="CK3023" t="str">
        <f>IFERROR(IF(LEN('Journal Template'!F3034)&gt;0,"",IF('Journal Template'!A3034="","",IF(LEFT('Journal Template'!A3034,1)=IFERROR(VLOOKUP(LEFT('Journal Template'!A3034,1),Checks!$CF$2:$CF$5,1,0),0),"Product Code Required",IF('Journal Template'!D3034="","",IF('Journal Template'!D3034=IFERROR(VLOOKUP('Journal Template'!D3034,Checks!$CH:$CH,1,0),0),"Product Code Required","NA"))))),"")</f>
        <v/>
      </c>
    </row>
    <row r="3024" spans="14:89">
      <c r="N3024" t="s">
        <v>13438</v>
      </c>
      <c r="O3024" t="s">
        <v>13439</v>
      </c>
      <c r="P3024" t="s">
        <v>386</v>
      </c>
      <c r="Q3024" s="150" t="str">
        <f>IF(JRF!D3037="","",IF(IFERROR(VLOOKUP(JRF!D3037,Checks!N:P,3,0),0)="A","","Inactive account in Use"))</f>
        <v/>
      </c>
      <c r="R3024" t="str">
        <f>IFERROR(IF('Journal Template'!C3436="","",IF(IFERROR(VLOOKUP('Journal Template'!C3436,Checks!N:P,3,0),0)="A","","Inactive account in Use")),"")</f>
        <v/>
      </c>
      <c r="V3024" s="150" t="str">
        <f>IF(JRF!C3037="","",IF(IFERROR(VLOOKUP(JRF!C3037,Checks!S:U,3,0),0)="A","Entry with System fund Dept",""))</f>
        <v/>
      </c>
      <c r="W3024" t="str">
        <f>IFERROR(IF('Journal Template'!D3436="","",IF(IFERROR(VLOOKUP('Journal Template'!D3436,Checks!S:U,3,0),0)="A","Entry with System fund Dept","")),"")</f>
        <v/>
      </c>
      <c r="X3024" t="s">
        <v>13440</v>
      </c>
      <c r="Y3024" t="s">
        <v>389</v>
      </c>
      <c r="Z3024" t="s">
        <v>13441</v>
      </c>
      <c r="AA3024" t="s">
        <v>391</v>
      </c>
      <c r="AB3024" t="s">
        <v>125</v>
      </c>
      <c r="AC3024" s="150" t="str">
        <f>IFERROR(IF(JRF!C3037="","",IF(AND(VLOOKUP(JRF!C3037,X:AA,4,0)=JRF!B3037,VLOOKUP(JRF!C3037,X:Y,2,0)="A"),"","Inactive Dept Combo Error")),"Inactive Dept Combo Error")</f>
        <v/>
      </c>
      <c r="AD3024" t="str">
        <f>IFERROR(IF('Journal Template'!D3436="","",IF(AND(VLOOKUP('Journal Template'!D3436,X:AA,4,0)='Journal Template'!A3436,VLOOKUP('Journal Template'!D3436,X:Y,2,0)="A"),"","Inactive Dept Combo Error")),"")</f>
        <v/>
      </c>
      <c r="AK3024" s="150" t="str">
        <f>IF(JRF!B3037="","",IF(JRF!B3037=IFERROR(VLOOKUP(JRF!B3037,Checks!AI:AI,1,0),0),"Entry in Branch/Satellite BU's",""))</f>
        <v/>
      </c>
      <c r="AL3024" t="str">
        <f>IFERROR(IF('Journal Template'!A3436="","",IF('Journal Template'!A3436=IFERROR(VLOOKUP('Journal Template'!A3436,Checks!AI:AI,1,0),0),"Entry in Branch/Satellite BU's","")),"")</f>
        <v/>
      </c>
      <c r="AO3024" s="171"/>
      <c r="AP3024" s="171"/>
      <c r="AQ3024" s="171"/>
      <c r="AR3024" s="171"/>
      <c r="CI3024" t="str">
        <f>IF(JRF!F3037&gt;0,"",IF(JRF!B3037="","",IF(LEFT(JRF!B3037,1)=IFERROR(VLOOKUP(LEFT(JRF!B3037,1),$CF$2:$CF$5,1,0),0),"Product Code Required",IF(JRF!C3037="","",IF(JRF!C3037=IFERROR(VLOOKUP(JRF!C3037,$CH:$CH,1,0),0),"Product Code Required","NA")))))</f>
        <v/>
      </c>
      <c r="CJ3024" t="str">
        <f>IF(JRF!AV3037&gt;0,"",IF(JRF!Q3037="","",IF(LEFT(JRF!Q3037,1)=IFERROR(VLOOKUP(LEFT(JRF!Q3037,1),$CF$2:$CF$5,1,0),0),"Product Code Required",IF(JRF!V3037="","",IF(JRF!V3037=IFERROR(VLOOKUP(JRF!V3037,$CH:$CH,1,0),0),"Product Code Required","NA")))))</f>
        <v/>
      </c>
      <c r="CK3024" t="str">
        <f>IFERROR(IF(LEN('Journal Template'!F3035)&gt;0,"",IF('Journal Template'!A3035="","",IF(LEFT('Journal Template'!A3035,1)=IFERROR(VLOOKUP(LEFT('Journal Template'!A3035,1),Checks!$CF$2:$CF$5,1,0),0),"Product Code Required",IF('Journal Template'!D3035="","",IF('Journal Template'!D3035=IFERROR(VLOOKUP('Journal Template'!D3035,Checks!$CH:$CH,1,0),0),"Product Code Required","NA"))))),"")</f>
        <v/>
      </c>
    </row>
    <row r="3025" spans="14:89">
      <c r="N3025" t="s">
        <v>13442</v>
      </c>
      <c r="O3025" t="s">
        <v>13443</v>
      </c>
      <c r="P3025" t="s">
        <v>386</v>
      </c>
      <c r="Q3025" s="150" t="str">
        <f>IF(JRF!D3038="","",IF(IFERROR(VLOOKUP(JRF!D3038,Checks!N:P,3,0),0)="A","","Inactive account in Use"))</f>
        <v/>
      </c>
      <c r="R3025" t="str">
        <f>IFERROR(IF('Journal Template'!C3437="","",IF(IFERROR(VLOOKUP('Journal Template'!C3437,Checks!N:P,3,0),0)="A","","Inactive account in Use")),"")</f>
        <v/>
      </c>
      <c r="V3025" s="150" t="str">
        <f>IF(JRF!C3038="","",IF(IFERROR(VLOOKUP(JRF!C3038,Checks!S:U,3,0),0)="A","Entry with System fund Dept",""))</f>
        <v/>
      </c>
      <c r="W3025" t="str">
        <f>IFERROR(IF('Journal Template'!D3437="","",IF(IFERROR(VLOOKUP('Journal Template'!D3437,Checks!S:U,3,0),0)="A","Entry with System fund Dept","")),"")</f>
        <v/>
      </c>
      <c r="X3025" t="s">
        <v>13444</v>
      </c>
      <c r="Y3025" t="s">
        <v>389</v>
      </c>
      <c r="Z3025" t="s">
        <v>13445</v>
      </c>
      <c r="AA3025" t="s">
        <v>391</v>
      </c>
      <c r="AB3025" t="s">
        <v>125</v>
      </c>
      <c r="AC3025" s="150" t="str">
        <f>IFERROR(IF(JRF!C3038="","",IF(AND(VLOOKUP(JRF!C3038,X:AA,4,0)=JRF!B3038,VLOOKUP(JRF!C3038,X:Y,2,0)="A"),"","Inactive Dept Combo Error")),"Inactive Dept Combo Error")</f>
        <v/>
      </c>
      <c r="AD3025" t="str">
        <f>IFERROR(IF('Journal Template'!D3437="","",IF(AND(VLOOKUP('Journal Template'!D3437,X:AA,4,0)='Journal Template'!A3437,VLOOKUP('Journal Template'!D3437,X:Y,2,0)="A"),"","Inactive Dept Combo Error")),"")</f>
        <v/>
      </c>
      <c r="AK3025" s="150" t="str">
        <f>IF(JRF!B3038="","",IF(JRF!B3038=IFERROR(VLOOKUP(JRF!B3038,Checks!AI:AI,1,0),0),"Entry in Branch/Satellite BU's",""))</f>
        <v/>
      </c>
      <c r="AL3025" t="str">
        <f>IFERROR(IF('Journal Template'!A3437="","",IF('Journal Template'!A3437=IFERROR(VLOOKUP('Journal Template'!A3437,Checks!AI:AI,1,0),0),"Entry in Branch/Satellite BU's","")),"")</f>
        <v/>
      </c>
      <c r="AO3025" s="171"/>
      <c r="AP3025" s="171"/>
      <c r="AQ3025" s="171"/>
      <c r="AR3025" s="171"/>
      <c r="CI3025" t="str">
        <f>IF(JRF!F3038&gt;0,"",IF(JRF!B3038="","",IF(LEFT(JRF!B3038,1)=IFERROR(VLOOKUP(LEFT(JRF!B3038,1),$CF$2:$CF$5,1,0),0),"Product Code Required",IF(JRF!C3038="","",IF(JRF!C3038=IFERROR(VLOOKUP(JRF!C3038,$CH:$CH,1,0),0),"Product Code Required","NA")))))</f>
        <v/>
      </c>
      <c r="CJ3025" t="str">
        <f>IF(JRF!AV3038&gt;0,"",IF(JRF!Q3038="","",IF(LEFT(JRF!Q3038,1)=IFERROR(VLOOKUP(LEFT(JRF!Q3038,1),$CF$2:$CF$5,1,0),0),"Product Code Required",IF(JRF!V3038="","",IF(JRF!V3038=IFERROR(VLOOKUP(JRF!V3038,$CH:$CH,1,0),0),"Product Code Required","NA")))))</f>
        <v/>
      </c>
      <c r="CK3025" t="str">
        <f>IFERROR(IF(LEN('Journal Template'!F3036)&gt;0,"",IF('Journal Template'!A3036="","",IF(LEFT('Journal Template'!A3036,1)=IFERROR(VLOOKUP(LEFT('Journal Template'!A3036,1),Checks!$CF$2:$CF$5,1,0),0),"Product Code Required",IF('Journal Template'!D3036="","",IF('Journal Template'!D3036=IFERROR(VLOOKUP('Journal Template'!D3036,Checks!$CH:$CH,1,0),0),"Product Code Required","NA"))))),"")</f>
        <v/>
      </c>
    </row>
    <row r="3026" spans="14:89">
      <c r="N3026" t="s">
        <v>13446</v>
      </c>
      <c r="O3026" t="s">
        <v>13447</v>
      </c>
      <c r="P3026" t="s">
        <v>386</v>
      </c>
      <c r="Q3026" s="150" t="str">
        <f>IF(JRF!D3039="","",IF(IFERROR(VLOOKUP(JRF!D3039,Checks!N:P,3,0),0)="A","","Inactive account in Use"))</f>
        <v/>
      </c>
      <c r="R3026" t="str">
        <f>IFERROR(IF('Journal Template'!C3438="","",IF(IFERROR(VLOOKUP('Journal Template'!C3438,Checks!N:P,3,0),0)="A","","Inactive account in Use")),"")</f>
        <v/>
      </c>
      <c r="V3026" s="150" t="str">
        <f>IF(JRF!C3039="","",IF(IFERROR(VLOOKUP(JRF!C3039,Checks!S:U,3,0),0)="A","Entry with System fund Dept",""))</f>
        <v/>
      </c>
      <c r="W3026" t="str">
        <f>IFERROR(IF('Journal Template'!D3438="","",IF(IFERROR(VLOOKUP('Journal Template'!D3438,Checks!S:U,3,0),0)="A","Entry with System fund Dept","")),"")</f>
        <v/>
      </c>
      <c r="X3026" t="s">
        <v>13448</v>
      </c>
      <c r="Y3026" t="s">
        <v>389</v>
      </c>
      <c r="Z3026" t="s">
        <v>13449</v>
      </c>
      <c r="AA3026" t="s">
        <v>391</v>
      </c>
      <c r="AB3026" t="s">
        <v>125</v>
      </c>
      <c r="AC3026" s="150" t="str">
        <f>IFERROR(IF(JRF!C3039="","",IF(AND(VLOOKUP(JRF!C3039,X:AA,4,0)=JRF!B3039,VLOOKUP(JRF!C3039,X:Y,2,0)="A"),"","Inactive Dept Combo Error")),"Inactive Dept Combo Error")</f>
        <v/>
      </c>
      <c r="AD3026" t="str">
        <f>IFERROR(IF('Journal Template'!D3438="","",IF(AND(VLOOKUP('Journal Template'!D3438,X:AA,4,0)='Journal Template'!A3438,VLOOKUP('Journal Template'!D3438,X:Y,2,0)="A"),"","Inactive Dept Combo Error")),"")</f>
        <v/>
      </c>
      <c r="AK3026" s="150" t="str">
        <f>IF(JRF!B3039="","",IF(JRF!B3039=IFERROR(VLOOKUP(JRF!B3039,Checks!AI:AI,1,0),0),"Entry in Branch/Satellite BU's",""))</f>
        <v/>
      </c>
      <c r="AL3026" t="str">
        <f>IFERROR(IF('Journal Template'!A3438="","",IF('Journal Template'!A3438=IFERROR(VLOOKUP('Journal Template'!A3438,Checks!AI:AI,1,0),0),"Entry in Branch/Satellite BU's","")),"")</f>
        <v/>
      </c>
      <c r="AO3026" s="171"/>
      <c r="AP3026" s="171"/>
      <c r="AQ3026" s="171"/>
      <c r="AR3026" s="171"/>
      <c r="CI3026" t="str">
        <f>IF(JRF!F3039&gt;0,"",IF(JRF!B3039="","",IF(LEFT(JRF!B3039,1)=IFERROR(VLOOKUP(LEFT(JRF!B3039,1),$CF$2:$CF$5,1,0),0),"Product Code Required",IF(JRF!C3039="","",IF(JRF!C3039=IFERROR(VLOOKUP(JRF!C3039,$CH:$CH,1,0),0),"Product Code Required","NA")))))</f>
        <v/>
      </c>
      <c r="CJ3026" t="str">
        <f>IF(JRF!AV3039&gt;0,"",IF(JRF!Q3039="","",IF(LEFT(JRF!Q3039,1)=IFERROR(VLOOKUP(LEFT(JRF!Q3039,1),$CF$2:$CF$5,1,0),0),"Product Code Required",IF(JRF!V3039="","",IF(JRF!V3039=IFERROR(VLOOKUP(JRF!V3039,$CH:$CH,1,0),0),"Product Code Required","NA")))))</f>
        <v/>
      </c>
      <c r="CK3026" t="str">
        <f>IFERROR(IF(LEN('Journal Template'!F3037)&gt;0,"",IF('Journal Template'!A3037="","",IF(LEFT('Journal Template'!A3037,1)=IFERROR(VLOOKUP(LEFT('Journal Template'!A3037,1),Checks!$CF$2:$CF$5,1,0),0),"Product Code Required",IF('Journal Template'!D3037="","",IF('Journal Template'!D3037=IFERROR(VLOOKUP('Journal Template'!D3037,Checks!$CH:$CH,1,0),0),"Product Code Required","NA"))))),"")</f>
        <v/>
      </c>
    </row>
    <row r="3027" spans="14:89">
      <c r="N3027" t="s">
        <v>13450</v>
      </c>
      <c r="O3027" t="s">
        <v>13451</v>
      </c>
      <c r="P3027" t="s">
        <v>386</v>
      </c>
      <c r="Q3027" s="150" t="str">
        <f>IF(JRF!D3040="","",IF(IFERROR(VLOOKUP(JRF!D3040,Checks!N:P,3,0),0)="A","","Inactive account in Use"))</f>
        <v/>
      </c>
      <c r="R3027" t="str">
        <f>IFERROR(IF('Journal Template'!C3439="","",IF(IFERROR(VLOOKUP('Journal Template'!C3439,Checks!N:P,3,0),0)="A","","Inactive account in Use")),"")</f>
        <v/>
      </c>
      <c r="V3027" s="150" t="str">
        <f>IF(JRF!C3040="","",IF(IFERROR(VLOOKUP(JRF!C3040,Checks!S:U,3,0),0)="A","Entry with System fund Dept",""))</f>
        <v/>
      </c>
      <c r="W3027" t="str">
        <f>IFERROR(IF('Journal Template'!D3439="","",IF(IFERROR(VLOOKUP('Journal Template'!D3439,Checks!S:U,3,0),0)="A","Entry with System fund Dept","")),"")</f>
        <v/>
      </c>
      <c r="X3027" t="s">
        <v>13452</v>
      </c>
      <c r="Y3027" t="s">
        <v>389</v>
      </c>
      <c r="Z3027" t="s">
        <v>13453</v>
      </c>
      <c r="AA3027" t="s">
        <v>391</v>
      </c>
      <c r="AB3027" t="s">
        <v>125</v>
      </c>
      <c r="AC3027" s="150" t="str">
        <f>IFERROR(IF(JRF!C3040="","",IF(AND(VLOOKUP(JRF!C3040,X:AA,4,0)=JRF!B3040,VLOOKUP(JRF!C3040,X:Y,2,0)="A"),"","Inactive Dept Combo Error")),"Inactive Dept Combo Error")</f>
        <v/>
      </c>
      <c r="AD3027" t="str">
        <f>IFERROR(IF('Journal Template'!D3439="","",IF(AND(VLOOKUP('Journal Template'!D3439,X:AA,4,0)='Journal Template'!A3439,VLOOKUP('Journal Template'!D3439,X:Y,2,0)="A"),"","Inactive Dept Combo Error")),"")</f>
        <v/>
      </c>
      <c r="AK3027" s="150" t="str">
        <f>IF(JRF!B3040="","",IF(JRF!B3040=IFERROR(VLOOKUP(JRF!B3040,Checks!AI:AI,1,0),0),"Entry in Branch/Satellite BU's",""))</f>
        <v/>
      </c>
      <c r="AL3027" t="str">
        <f>IFERROR(IF('Journal Template'!A3439="","",IF('Journal Template'!A3439=IFERROR(VLOOKUP('Journal Template'!A3439,Checks!AI:AI,1,0),0),"Entry in Branch/Satellite BU's","")),"")</f>
        <v/>
      </c>
      <c r="AO3027" s="171"/>
      <c r="AP3027" s="171"/>
      <c r="AQ3027" s="171"/>
      <c r="AR3027" s="171"/>
      <c r="CI3027" t="str">
        <f>IF(JRF!F3040&gt;0,"",IF(JRF!B3040="","",IF(LEFT(JRF!B3040,1)=IFERROR(VLOOKUP(LEFT(JRF!B3040,1),$CF$2:$CF$5,1,0),0),"Product Code Required",IF(JRF!C3040="","",IF(JRF!C3040=IFERROR(VLOOKUP(JRF!C3040,$CH:$CH,1,0),0),"Product Code Required","NA")))))</f>
        <v/>
      </c>
      <c r="CJ3027" t="str">
        <f>IF(JRF!AV3040&gt;0,"",IF(JRF!Q3040="","",IF(LEFT(JRF!Q3040,1)=IFERROR(VLOOKUP(LEFT(JRF!Q3040,1),$CF$2:$CF$5,1,0),0),"Product Code Required",IF(JRF!V3040="","",IF(JRF!V3040=IFERROR(VLOOKUP(JRF!V3040,$CH:$CH,1,0),0),"Product Code Required","NA")))))</f>
        <v/>
      </c>
      <c r="CK3027" t="str">
        <f>IFERROR(IF(LEN('Journal Template'!F3038)&gt;0,"",IF('Journal Template'!A3038="","",IF(LEFT('Journal Template'!A3038,1)=IFERROR(VLOOKUP(LEFT('Journal Template'!A3038,1),Checks!$CF$2:$CF$5,1,0),0),"Product Code Required",IF('Journal Template'!D3038="","",IF('Journal Template'!D3038=IFERROR(VLOOKUP('Journal Template'!D3038,Checks!$CH:$CH,1,0),0),"Product Code Required","NA"))))),"")</f>
        <v/>
      </c>
    </row>
    <row r="3028" spans="14:89">
      <c r="N3028" t="s">
        <v>13454</v>
      </c>
      <c r="O3028" t="s">
        <v>13455</v>
      </c>
      <c r="P3028" t="s">
        <v>386</v>
      </c>
      <c r="Q3028" s="150" t="str">
        <f>IF(JRF!D3041="","",IF(IFERROR(VLOOKUP(JRF!D3041,Checks!N:P,3,0),0)="A","","Inactive account in Use"))</f>
        <v/>
      </c>
      <c r="R3028" t="str">
        <f>IFERROR(IF('Journal Template'!C3440="","",IF(IFERROR(VLOOKUP('Journal Template'!C3440,Checks!N:P,3,0),0)="A","","Inactive account in Use")),"")</f>
        <v/>
      </c>
      <c r="V3028" s="150" t="str">
        <f>IF(JRF!C3041="","",IF(IFERROR(VLOOKUP(JRF!C3041,Checks!S:U,3,0),0)="A","Entry with System fund Dept",""))</f>
        <v/>
      </c>
      <c r="W3028" t="str">
        <f>IFERROR(IF('Journal Template'!D3440="","",IF(IFERROR(VLOOKUP('Journal Template'!D3440,Checks!S:U,3,0),0)="A","Entry with System fund Dept","")),"")</f>
        <v/>
      </c>
      <c r="X3028" t="s">
        <v>13456</v>
      </c>
      <c r="Y3028" t="s">
        <v>389</v>
      </c>
      <c r="Z3028" t="s">
        <v>13457</v>
      </c>
      <c r="AA3028" t="s">
        <v>391</v>
      </c>
      <c r="AB3028" t="s">
        <v>125</v>
      </c>
      <c r="AC3028" s="150" t="str">
        <f>IFERROR(IF(JRF!C3041="","",IF(AND(VLOOKUP(JRF!C3041,X:AA,4,0)=JRF!B3041,VLOOKUP(JRF!C3041,X:Y,2,0)="A"),"","Inactive Dept Combo Error")),"Inactive Dept Combo Error")</f>
        <v/>
      </c>
      <c r="AD3028" t="str">
        <f>IFERROR(IF('Journal Template'!D3440="","",IF(AND(VLOOKUP('Journal Template'!D3440,X:AA,4,0)='Journal Template'!A3440,VLOOKUP('Journal Template'!D3440,X:Y,2,0)="A"),"","Inactive Dept Combo Error")),"")</f>
        <v/>
      </c>
      <c r="AK3028" s="150" t="str">
        <f>IF(JRF!B3041="","",IF(JRF!B3041=IFERROR(VLOOKUP(JRF!B3041,Checks!AI:AI,1,0),0),"Entry in Branch/Satellite BU's",""))</f>
        <v/>
      </c>
      <c r="AL3028" t="str">
        <f>IFERROR(IF('Journal Template'!A3440="","",IF('Journal Template'!A3440=IFERROR(VLOOKUP('Journal Template'!A3440,Checks!AI:AI,1,0),0),"Entry in Branch/Satellite BU's","")),"")</f>
        <v/>
      </c>
      <c r="AO3028" s="171"/>
      <c r="AP3028" s="171"/>
      <c r="AQ3028" s="171"/>
      <c r="AR3028" s="171"/>
      <c r="CI3028" t="str">
        <f>IF(JRF!F3041&gt;0,"",IF(JRF!B3041="","",IF(LEFT(JRF!B3041,1)=IFERROR(VLOOKUP(LEFT(JRF!B3041,1),$CF$2:$CF$5,1,0),0),"Product Code Required",IF(JRF!C3041="","",IF(JRF!C3041=IFERROR(VLOOKUP(JRF!C3041,$CH:$CH,1,0),0),"Product Code Required","NA")))))</f>
        <v/>
      </c>
      <c r="CJ3028" t="str">
        <f>IF(JRF!AV3041&gt;0,"",IF(JRF!Q3041="","",IF(LEFT(JRF!Q3041,1)=IFERROR(VLOOKUP(LEFT(JRF!Q3041,1),$CF$2:$CF$5,1,0),0),"Product Code Required",IF(JRF!V3041="","",IF(JRF!V3041=IFERROR(VLOOKUP(JRF!V3041,$CH:$CH,1,0),0),"Product Code Required","NA")))))</f>
        <v/>
      </c>
      <c r="CK3028" t="str">
        <f>IFERROR(IF(LEN('Journal Template'!F3039)&gt;0,"",IF('Journal Template'!A3039="","",IF(LEFT('Journal Template'!A3039,1)=IFERROR(VLOOKUP(LEFT('Journal Template'!A3039,1),Checks!$CF$2:$CF$5,1,0),0),"Product Code Required",IF('Journal Template'!D3039="","",IF('Journal Template'!D3039=IFERROR(VLOOKUP('Journal Template'!D3039,Checks!$CH:$CH,1,0),0),"Product Code Required","NA"))))),"")</f>
        <v/>
      </c>
    </row>
    <row r="3029" spans="14:89">
      <c r="N3029" t="s">
        <v>13458</v>
      </c>
      <c r="O3029" t="s">
        <v>13459</v>
      </c>
      <c r="P3029" t="s">
        <v>386</v>
      </c>
      <c r="Q3029" s="150" t="str">
        <f>IF(JRF!D3042="","",IF(IFERROR(VLOOKUP(JRF!D3042,Checks!N:P,3,0),0)="A","","Inactive account in Use"))</f>
        <v/>
      </c>
      <c r="R3029" t="str">
        <f>IFERROR(IF('Journal Template'!C3441="","",IF(IFERROR(VLOOKUP('Journal Template'!C3441,Checks!N:P,3,0),0)="A","","Inactive account in Use")),"")</f>
        <v/>
      </c>
      <c r="V3029" s="150" t="str">
        <f>IF(JRF!C3042="","",IF(IFERROR(VLOOKUP(JRF!C3042,Checks!S:U,3,0),0)="A","Entry with System fund Dept",""))</f>
        <v/>
      </c>
      <c r="W3029" t="str">
        <f>IFERROR(IF('Journal Template'!D3441="","",IF(IFERROR(VLOOKUP('Journal Template'!D3441,Checks!S:U,3,0),0)="A","Entry with System fund Dept","")),"")</f>
        <v/>
      </c>
      <c r="X3029" t="s">
        <v>13460</v>
      </c>
      <c r="Y3029" t="s">
        <v>389</v>
      </c>
      <c r="Z3029" t="s">
        <v>13461</v>
      </c>
      <c r="AA3029" t="s">
        <v>391</v>
      </c>
      <c r="AB3029" t="s">
        <v>125</v>
      </c>
      <c r="AC3029" s="150" t="str">
        <f>IFERROR(IF(JRF!C3042="","",IF(AND(VLOOKUP(JRF!C3042,X:AA,4,0)=JRF!B3042,VLOOKUP(JRF!C3042,X:Y,2,0)="A"),"","Inactive Dept Combo Error")),"Inactive Dept Combo Error")</f>
        <v/>
      </c>
      <c r="AD3029" t="str">
        <f>IFERROR(IF('Journal Template'!D3441="","",IF(AND(VLOOKUP('Journal Template'!D3441,X:AA,4,0)='Journal Template'!A3441,VLOOKUP('Journal Template'!D3441,X:Y,2,0)="A"),"","Inactive Dept Combo Error")),"")</f>
        <v/>
      </c>
      <c r="AK3029" s="150" t="str">
        <f>IF(JRF!B3042="","",IF(JRF!B3042=IFERROR(VLOOKUP(JRF!B3042,Checks!AI:AI,1,0),0),"Entry in Branch/Satellite BU's",""))</f>
        <v/>
      </c>
      <c r="AL3029" t="str">
        <f>IFERROR(IF('Journal Template'!A3441="","",IF('Journal Template'!A3441=IFERROR(VLOOKUP('Journal Template'!A3441,Checks!AI:AI,1,0),0),"Entry in Branch/Satellite BU's","")),"")</f>
        <v/>
      </c>
      <c r="AO3029" s="171"/>
      <c r="AP3029" s="171"/>
      <c r="AQ3029" s="171"/>
      <c r="AR3029" s="171"/>
      <c r="CI3029" t="str">
        <f>IF(JRF!F3042&gt;0,"",IF(JRF!B3042="","",IF(LEFT(JRF!B3042,1)=IFERROR(VLOOKUP(LEFT(JRF!B3042,1),$CF$2:$CF$5,1,0),0),"Product Code Required",IF(JRF!C3042="","",IF(JRF!C3042=IFERROR(VLOOKUP(JRF!C3042,$CH:$CH,1,0),0),"Product Code Required","NA")))))</f>
        <v/>
      </c>
      <c r="CJ3029" t="str">
        <f>IF(JRF!AV3042&gt;0,"",IF(JRF!Q3042="","",IF(LEFT(JRF!Q3042,1)=IFERROR(VLOOKUP(LEFT(JRF!Q3042,1),$CF$2:$CF$5,1,0),0),"Product Code Required",IF(JRF!V3042="","",IF(JRF!V3042=IFERROR(VLOOKUP(JRF!V3042,$CH:$CH,1,0),0),"Product Code Required","NA")))))</f>
        <v/>
      </c>
      <c r="CK3029" t="str">
        <f>IFERROR(IF(LEN('Journal Template'!F3040)&gt;0,"",IF('Journal Template'!A3040="","",IF(LEFT('Journal Template'!A3040,1)=IFERROR(VLOOKUP(LEFT('Journal Template'!A3040,1),Checks!$CF$2:$CF$5,1,0),0),"Product Code Required",IF('Journal Template'!D3040="","",IF('Journal Template'!D3040=IFERROR(VLOOKUP('Journal Template'!D3040,Checks!$CH:$CH,1,0),0),"Product Code Required","NA"))))),"")</f>
        <v/>
      </c>
    </row>
    <row r="3030" spans="14:89">
      <c r="N3030" t="s">
        <v>13462</v>
      </c>
      <c r="O3030" t="s">
        <v>13463</v>
      </c>
      <c r="P3030" t="s">
        <v>386</v>
      </c>
      <c r="Q3030" s="150" t="str">
        <f>IF(JRF!D3043="","",IF(IFERROR(VLOOKUP(JRF!D3043,Checks!N:P,3,0),0)="A","","Inactive account in Use"))</f>
        <v/>
      </c>
      <c r="R3030" t="str">
        <f>IFERROR(IF('Journal Template'!C3442="","",IF(IFERROR(VLOOKUP('Journal Template'!C3442,Checks!N:P,3,0),0)="A","","Inactive account in Use")),"")</f>
        <v/>
      </c>
      <c r="V3030" s="150" t="str">
        <f>IF(JRF!C3043="","",IF(IFERROR(VLOOKUP(JRF!C3043,Checks!S:U,3,0),0)="A","Entry with System fund Dept",""))</f>
        <v/>
      </c>
      <c r="W3030" t="str">
        <f>IFERROR(IF('Journal Template'!D3442="","",IF(IFERROR(VLOOKUP('Journal Template'!D3442,Checks!S:U,3,0),0)="A","Entry with System fund Dept","")),"")</f>
        <v/>
      </c>
      <c r="X3030" t="s">
        <v>7113</v>
      </c>
      <c r="Y3030" t="s">
        <v>386</v>
      </c>
      <c r="Z3030" t="s">
        <v>13464</v>
      </c>
      <c r="AA3030" t="s">
        <v>391</v>
      </c>
      <c r="AB3030" t="s">
        <v>125</v>
      </c>
      <c r="AC3030" s="150" t="str">
        <f>IFERROR(IF(JRF!C3043="","",IF(AND(VLOOKUP(JRF!C3043,X:AA,4,0)=JRF!B3043,VLOOKUP(JRF!C3043,X:Y,2,0)="A"),"","Inactive Dept Combo Error")),"Inactive Dept Combo Error")</f>
        <v/>
      </c>
      <c r="AD3030" t="str">
        <f>IFERROR(IF('Journal Template'!D3442="","",IF(AND(VLOOKUP('Journal Template'!D3442,X:AA,4,0)='Journal Template'!A3442,VLOOKUP('Journal Template'!D3442,X:Y,2,0)="A"),"","Inactive Dept Combo Error")),"")</f>
        <v/>
      </c>
      <c r="AK3030" s="150" t="str">
        <f>IF(JRF!B3043="","",IF(JRF!B3043=IFERROR(VLOOKUP(JRF!B3043,Checks!AI:AI,1,0),0),"Entry in Branch/Satellite BU's",""))</f>
        <v/>
      </c>
      <c r="AL3030" t="str">
        <f>IFERROR(IF('Journal Template'!A3442="","",IF('Journal Template'!A3442=IFERROR(VLOOKUP('Journal Template'!A3442,Checks!AI:AI,1,0),0),"Entry in Branch/Satellite BU's","")),"")</f>
        <v/>
      </c>
      <c r="AO3030" s="171"/>
      <c r="AP3030" s="171"/>
      <c r="AQ3030" s="171"/>
      <c r="AR3030" s="171"/>
      <c r="CI3030" t="str">
        <f>IF(JRF!F3043&gt;0,"",IF(JRF!B3043="","",IF(LEFT(JRF!B3043,1)=IFERROR(VLOOKUP(LEFT(JRF!B3043,1),$CF$2:$CF$5,1,0),0),"Product Code Required",IF(JRF!C3043="","",IF(JRF!C3043=IFERROR(VLOOKUP(JRF!C3043,$CH:$CH,1,0),0),"Product Code Required","NA")))))</f>
        <v/>
      </c>
      <c r="CJ3030" t="str">
        <f>IF(JRF!AV3043&gt;0,"",IF(JRF!Q3043="","",IF(LEFT(JRF!Q3043,1)=IFERROR(VLOOKUP(LEFT(JRF!Q3043,1),$CF$2:$CF$5,1,0),0),"Product Code Required",IF(JRF!V3043="","",IF(JRF!V3043=IFERROR(VLOOKUP(JRF!V3043,$CH:$CH,1,0),0),"Product Code Required","NA")))))</f>
        <v/>
      </c>
      <c r="CK3030" t="str">
        <f>IFERROR(IF(LEN('Journal Template'!F3041)&gt;0,"",IF('Journal Template'!A3041="","",IF(LEFT('Journal Template'!A3041,1)=IFERROR(VLOOKUP(LEFT('Journal Template'!A3041,1),Checks!$CF$2:$CF$5,1,0),0),"Product Code Required",IF('Journal Template'!D3041="","",IF('Journal Template'!D3041=IFERROR(VLOOKUP('Journal Template'!D3041,Checks!$CH:$CH,1,0),0),"Product Code Required","NA"))))),"")</f>
        <v/>
      </c>
    </row>
    <row r="3031" spans="14:89">
      <c r="N3031" t="s">
        <v>13465</v>
      </c>
      <c r="O3031" t="s">
        <v>13466</v>
      </c>
      <c r="P3031" t="s">
        <v>386</v>
      </c>
      <c r="Q3031" s="150" t="str">
        <f>IF(JRF!D3044="","",IF(IFERROR(VLOOKUP(JRF!D3044,Checks!N:P,3,0),0)="A","","Inactive account in Use"))</f>
        <v/>
      </c>
      <c r="R3031" t="str">
        <f>IFERROR(IF('Journal Template'!C3443="","",IF(IFERROR(VLOOKUP('Journal Template'!C3443,Checks!N:P,3,0),0)="A","","Inactive account in Use")),"")</f>
        <v/>
      </c>
      <c r="V3031" s="150" t="str">
        <f>IF(JRF!C3044="","",IF(IFERROR(VLOOKUP(JRF!C3044,Checks!S:U,3,0),0)="A","Entry with System fund Dept",""))</f>
        <v/>
      </c>
      <c r="W3031" t="str">
        <f>IFERROR(IF('Journal Template'!D3443="","",IF(IFERROR(VLOOKUP('Journal Template'!D3443,Checks!S:U,3,0),0)="A","Entry with System fund Dept","")),"")</f>
        <v/>
      </c>
      <c r="X3031" t="s">
        <v>7118</v>
      </c>
      <c r="Y3031" t="s">
        <v>386</v>
      </c>
      <c r="Z3031" t="s">
        <v>13467</v>
      </c>
      <c r="AA3031" t="s">
        <v>391</v>
      </c>
      <c r="AB3031" t="s">
        <v>125</v>
      </c>
      <c r="AC3031" s="150" t="str">
        <f>IFERROR(IF(JRF!C3044="","",IF(AND(VLOOKUP(JRF!C3044,X:AA,4,0)=JRF!B3044,VLOOKUP(JRF!C3044,X:Y,2,0)="A"),"","Inactive Dept Combo Error")),"Inactive Dept Combo Error")</f>
        <v/>
      </c>
      <c r="AD3031" t="str">
        <f>IFERROR(IF('Journal Template'!D3443="","",IF(AND(VLOOKUP('Journal Template'!D3443,X:AA,4,0)='Journal Template'!A3443,VLOOKUP('Journal Template'!D3443,X:Y,2,0)="A"),"","Inactive Dept Combo Error")),"")</f>
        <v/>
      </c>
      <c r="AK3031" s="150" t="str">
        <f>IF(JRF!B3044="","",IF(JRF!B3044=IFERROR(VLOOKUP(JRF!B3044,Checks!AI:AI,1,0),0),"Entry in Branch/Satellite BU's",""))</f>
        <v/>
      </c>
      <c r="AL3031" t="str">
        <f>IFERROR(IF('Journal Template'!A3443="","",IF('Journal Template'!A3443=IFERROR(VLOOKUP('Journal Template'!A3443,Checks!AI:AI,1,0),0),"Entry in Branch/Satellite BU's","")),"")</f>
        <v/>
      </c>
      <c r="AO3031" s="171"/>
      <c r="AP3031" s="171"/>
      <c r="AQ3031" s="171"/>
      <c r="AR3031" s="171"/>
      <c r="CI3031" t="str">
        <f>IF(JRF!F3044&gt;0,"",IF(JRF!B3044="","",IF(LEFT(JRF!B3044,1)=IFERROR(VLOOKUP(LEFT(JRF!B3044,1),$CF$2:$CF$5,1,0),0),"Product Code Required",IF(JRF!C3044="","",IF(JRF!C3044=IFERROR(VLOOKUP(JRF!C3044,$CH:$CH,1,0),0),"Product Code Required","NA")))))</f>
        <v/>
      </c>
      <c r="CJ3031" t="str">
        <f>IF(JRF!AV3044&gt;0,"",IF(JRF!Q3044="","",IF(LEFT(JRF!Q3044,1)=IFERROR(VLOOKUP(LEFT(JRF!Q3044,1),$CF$2:$CF$5,1,0),0),"Product Code Required",IF(JRF!V3044="","",IF(JRF!V3044=IFERROR(VLOOKUP(JRF!V3044,$CH:$CH,1,0),0),"Product Code Required","NA")))))</f>
        <v/>
      </c>
      <c r="CK3031" t="str">
        <f>IFERROR(IF(LEN('Journal Template'!F3042)&gt;0,"",IF('Journal Template'!A3042="","",IF(LEFT('Journal Template'!A3042,1)=IFERROR(VLOOKUP(LEFT('Journal Template'!A3042,1),Checks!$CF$2:$CF$5,1,0),0),"Product Code Required",IF('Journal Template'!D3042="","",IF('Journal Template'!D3042=IFERROR(VLOOKUP('Journal Template'!D3042,Checks!$CH:$CH,1,0),0),"Product Code Required","NA"))))),"")</f>
        <v/>
      </c>
    </row>
    <row r="3032" spans="14:89">
      <c r="N3032" t="s">
        <v>13468</v>
      </c>
      <c r="O3032" t="s">
        <v>13469</v>
      </c>
      <c r="P3032" t="s">
        <v>386</v>
      </c>
      <c r="Q3032" s="150" t="str">
        <f>IF(JRF!D3045="","",IF(IFERROR(VLOOKUP(JRF!D3045,Checks!N:P,3,0),0)="A","","Inactive account in Use"))</f>
        <v/>
      </c>
      <c r="R3032" t="str">
        <f>IFERROR(IF('Journal Template'!C3444="","",IF(IFERROR(VLOOKUP('Journal Template'!C3444,Checks!N:P,3,0),0)="A","","Inactive account in Use")),"")</f>
        <v/>
      </c>
      <c r="V3032" s="150" t="str">
        <f>IF(JRF!C3045="","",IF(IFERROR(VLOOKUP(JRF!C3045,Checks!S:U,3,0),0)="A","Entry with System fund Dept",""))</f>
        <v/>
      </c>
      <c r="W3032" t="str">
        <f>IFERROR(IF('Journal Template'!D3444="","",IF(IFERROR(VLOOKUP('Journal Template'!D3444,Checks!S:U,3,0),0)="A","Entry with System fund Dept","")),"")</f>
        <v/>
      </c>
      <c r="X3032" t="s">
        <v>7123</v>
      </c>
      <c r="Y3032" t="s">
        <v>386</v>
      </c>
      <c r="Z3032" t="s">
        <v>13470</v>
      </c>
      <c r="AA3032" t="s">
        <v>391</v>
      </c>
      <c r="AB3032" t="s">
        <v>125</v>
      </c>
      <c r="AC3032" s="150" t="str">
        <f>IFERROR(IF(JRF!C3045="","",IF(AND(VLOOKUP(JRF!C3045,X:AA,4,0)=JRF!B3045,VLOOKUP(JRF!C3045,X:Y,2,0)="A"),"","Inactive Dept Combo Error")),"Inactive Dept Combo Error")</f>
        <v/>
      </c>
      <c r="AD3032" t="str">
        <f>IFERROR(IF('Journal Template'!D3444="","",IF(AND(VLOOKUP('Journal Template'!D3444,X:AA,4,0)='Journal Template'!A3444,VLOOKUP('Journal Template'!D3444,X:Y,2,0)="A"),"","Inactive Dept Combo Error")),"")</f>
        <v/>
      </c>
      <c r="AK3032" s="150" t="str">
        <f>IF(JRF!B3045="","",IF(JRF!B3045=IFERROR(VLOOKUP(JRF!B3045,Checks!AI:AI,1,0),0),"Entry in Branch/Satellite BU's",""))</f>
        <v/>
      </c>
      <c r="AL3032" t="str">
        <f>IFERROR(IF('Journal Template'!A3444="","",IF('Journal Template'!A3444=IFERROR(VLOOKUP('Journal Template'!A3444,Checks!AI:AI,1,0),0),"Entry in Branch/Satellite BU's","")),"")</f>
        <v/>
      </c>
      <c r="AO3032" s="171"/>
      <c r="AP3032" s="171"/>
      <c r="AQ3032" s="171"/>
      <c r="AR3032" s="171"/>
      <c r="CI3032" t="str">
        <f>IF(JRF!F3045&gt;0,"",IF(JRF!B3045="","",IF(LEFT(JRF!B3045,1)=IFERROR(VLOOKUP(LEFT(JRF!B3045,1),$CF$2:$CF$5,1,0),0),"Product Code Required",IF(JRF!C3045="","",IF(JRF!C3045=IFERROR(VLOOKUP(JRF!C3045,$CH:$CH,1,0),0),"Product Code Required","NA")))))</f>
        <v/>
      </c>
      <c r="CJ3032" t="str">
        <f>IF(JRF!AV3045&gt;0,"",IF(JRF!Q3045="","",IF(LEFT(JRF!Q3045,1)=IFERROR(VLOOKUP(LEFT(JRF!Q3045,1),$CF$2:$CF$5,1,0),0),"Product Code Required",IF(JRF!V3045="","",IF(JRF!V3045=IFERROR(VLOOKUP(JRF!V3045,$CH:$CH,1,0),0),"Product Code Required","NA")))))</f>
        <v/>
      </c>
      <c r="CK3032" t="str">
        <f>IFERROR(IF(LEN('Journal Template'!F3043)&gt;0,"",IF('Journal Template'!A3043="","",IF(LEFT('Journal Template'!A3043,1)=IFERROR(VLOOKUP(LEFT('Journal Template'!A3043,1),Checks!$CF$2:$CF$5,1,0),0),"Product Code Required",IF('Journal Template'!D3043="","",IF('Journal Template'!D3043=IFERROR(VLOOKUP('Journal Template'!D3043,Checks!$CH:$CH,1,0),0),"Product Code Required","NA"))))),"")</f>
        <v/>
      </c>
    </row>
    <row r="3033" spans="14:89">
      <c r="N3033" t="s">
        <v>13471</v>
      </c>
      <c r="O3033" t="s">
        <v>13472</v>
      </c>
      <c r="P3033" t="s">
        <v>386</v>
      </c>
      <c r="Q3033" s="150" t="str">
        <f>IF(JRF!D3046="","",IF(IFERROR(VLOOKUP(JRF!D3046,Checks!N:P,3,0),0)="A","","Inactive account in Use"))</f>
        <v/>
      </c>
      <c r="R3033" t="str">
        <f>IFERROR(IF('Journal Template'!C3445="","",IF(IFERROR(VLOOKUP('Journal Template'!C3445,Checks!N:P,3,0),0)="A","","Inactive account in Use")),"")</f>
        <v/>
      </c>
      <c r="V3033" s="150" t="str">
        <f>IF(JRF!C3046="","",IF(IFERROR(VLOOKUP(JRF!C3046,Checks!S:U,3,0),0)="A","Entry with System fund Dept",""))</f>
        <v/>
      </c>
      <c r="W3033" t="str">
        <f>IFERROR(IF('Journal Template'!D3445="","",IF(IFERROR(VLOOKUP('Journal Template'!D3445,Checks!S:U,3,0),0)="A","Entry with System fund Dept","")),"")</f>
        <v/>
      </c>
      <c r="X3033" t="s">
        <v>7398</v>
      </c>
      <c r="Y3033" t="s">
        <v>386</v>
      </c>
      <c r="Z3033" t="s">
        <v>13473</v>
      </c>
      <c r="AA3033" t="s">
        <v>391</v>
      </c>
      <c r="AB3033" t="s">
        <v>125</v>
      </c>
      <c r="AC3033" s="150" t="str">
        <f>IFERROR(IF(JRF!C3046="","",IF(AND(VLOOKUP(JRF!C3046,X:AA,4,0)=JRF!B3046,VLOOKUP(JRF!C3046,X:Y,2,0)="A"),"","Inactive Dept Combo Error")),"Inactive Dept Combo Error")</f>
        <v/>
      </c>
      <c r="AD3033" t="str">
        <f>IFERROR(IF('Journal Template'!D3445="","",IF(AND(VLOOKUP('Journal Template'!D3445,X:AA,4,0)='Journal Template'!A3445,VLOOKUP('Journal Template'!D3445,X:Y,2,0)="A"),"","Inactive Dept Combo Error")),"")</f>
        <v/>
      </c>
      <c r="AK3033" s="150" t="str">
        <f>IF(JRF!B3046="","",IF(JRF!B3046=IFERROR(VLOOKUP(JRF!B3046,Checks!AI:AI,1,0),0),"Entry in Branch/Satellite BU's",""))</f>
        <v/>
      </c>
      <c r="AL3033" t="str">
        <f>IFERROR(IF('Journal Template'!A3445="","",IF('Journal Template'!A3445=IFERROR(VLOOKUP('Journal Template'!A3445,Checks!AI:AI,1,0),0),"Entry in Branch/Satellite BU's","")),"")</f>
        <v/>
      </c>
      <c r="AO3033" s="171"/>
      <c r="AP3033" s="171"/>
      <c r="AQ3033" s="171"/>
      <c r="AR3033" s="171"/>
      <c r="CI3033" t="str">
        <f>IF(JRF!F3046&gt;0,"",IF(JRF!B3046="","",IF(LEFT(JRF!B3046,1)=IFERROR(VLOOKUP(LEFT(JRF!B3046,1),$CF$2:$CF$5,1,0),0),"Product Code Required",IF(JRF!C3046="","",IF(JRF!C3046=IFERROR(VLOOKUP(JRF!C3046,$CH:$CH,1,0),0),"Product Code Required","NA")))))</f>
        <v/>
      </c>
      <c r="CJ3033" t="str">
        <f>IF(JRF!AV3046&gt;0,"",IF(JRF!Q3046="","",IF(LEFT(JRF!Q3046,1)=IFERROR(VLOOKUP(LEFT(JRF!Q3046,1),$CF$2:$CF$5,1,0),0),"Product Code Required",IF(JRF!V3046="","",IF(JRF!V3046=IFERROR(VLOOKUP(JRF!V3046,$CH:$CH,1,0),0),"Product Code Required","NA")))))</f>
        <v/>
      </c>
      <c r="CK3033" t="str">
        <f>IFERROR(IF(LEN('Journal Template'!F3044)&gt;0,"",IF('Journal Template'!A3044="","",IF(LEFT('Journal Template'!A3044,1)=IFERROR(VLOOKUP(LEFT('Journal Template'!A3044,1),Checks!$CF$2:$CF$5,1,0),0),"Product Code Required",IF('Journal Template'!D3044="","",IF('Journal Template'!D3044=IFERROR(VLOOKUP('Journal Template'!D3044,Checks!$CH:$CH,1,0),0),"Product Code Required","NA"))))),"")</f>
        <v/>
      </c>
    </row>
    <row r="3034" spans="14:89">
      <c r="N3034" t="s">
        <v>13474</v>
      </c>
      <c r="O3034" t="s">
        <v>13475</v>
      </c>
      <c r="P3034" t="s">
        <v>386</v>
      </c>
      <c r="Q3034" s="150" t="str">
        <f>IF(JRF!D3047="","",IF(IFERROR(VLOOKUP(JRF!D3047,Checks!N:P,3,0),0)="A","","Inactive account in Use"))</f>
        <v/>
      </c>
      <c r="R3034" t="str">
        <f>IFERROR(IF('Journal Template'!C3446="","",IF(IFERROR(VLOOKUP('Journal Template'!C3446,Checks!N:P,3,0),0)="A","","Inactive account in Use")),"")</f>
        <v/>
      </c>
      <c r="V3034" s="150" t="str">
        <f>IF(JRF!C3047="","",IF(IFERROR(VLOOKUP(JRF!C3047,Checks!S:U,3,0),0)="A","Entry with System fund Dept",""))</f>
        <v/>
      </c>
      <c r="W3034" t="str">
        <f>IFERROR(IF('Journal Template'!D3446="","",IF(IFERROR(VLOOKUP('Journal Template'!D3446,Checks!S:U,3,0),0)="A","Entry with System fund Dept","")),"")</f>
        <v/>
      </c>
      <c r="X3034" t="s">
        <v>7403</v>
      </c>
      <c r="Y3034" t="s">
        <v>386</v>
      </c>
      <c r="Z3034" t="s">
        <v>13476</v>
      </c>
      <c r="AA3034" t="s">
        <v>391</v>
      </c>
      <c r="AB3034" t="s">
        <v>125</v>
      </c>
      <c r="AC3034" s="150" t="str">
        <f>IFERROR(IF(JRF!C3047="","",IF(AND(VLOOKUP(JRF!C3047,X:AA,4,0)=JRF!B3047,VLOOKUP(JRF!C3047,X:Y,2,0)="A"),"","Inactive Dept Combo Error")),"Inactive Dept Combo Error")</f>
        <v/>
      </c>
      <c r="AD3034" t="str">
        <f>IFERROR(IF('Journal Template'!D3446="","",IF(AND(VLOOKUP('Journal Template'!D3446,X:AA,4,0)='Journal Template'!A3446,VLOOKUP('Journal Template'!D3446,X:Y,2,0)="A"),"","Inactive Dept Combo Error")),"")</f>
        <v/>
      </c>
      <c r="AK3034" s="150" t="str">
        <f>IF(JRF!B3047="","",IF(JRF!B3047=IFERROR(VLOOKUP(JRF!B3047,Checks!AI:AI,1,0),0),"Entry in Branch/Satellite BU's",""))</f>
        <v/>
      </c>
      <c r="AL3034" t="str">
        <f>IFERROR(IF('Journal Template'!A3446="","",IF('Journal Template'!A3446=IFERROR(VLOOKUP('Journal Template'!A3446,Checks!AI:AI,1,0),0),"Entry in Branch/Satellite BU's","")),"")</f>
        <v/>
      </c>
      <c r="AO3034" s="171"/>
      <c r="AP3034" s="171"/>
      <c r="AQ3034" s="171"/>
      <c r="AR3034" s="171"/>
      <c r="CI3034" t="str">
        <f>IF(JRF!F3047&gt;0,"",IF(JRF!B3047="","",IF(LEFT(JRF!B3047,1)=IFERROR(VLOOKUP(LEFT(JRF!B3047,1),$CF$2:$CF$5,1,0),0),"Product Code Required",IF(JRF!C3047="","",IF(JRF!C3047=IFERROR(VLOOKUP(JRF!C3047,$CH:$CH,1,0),0),"Product Code Required","NA")))))</f>
        <v/>
      </c>
      <c r="CJ3034" t="str">
        <f>IF(JRF!AV3047&gt;0,"",IF(JRF!Q3047="","",IF(LEFT(JRF!Q3047,1)=IFERROR(VLOOKUP(LEFT(JRF!Q3047,1),$CF$2:$CF$5,1,0),0),"Product Code Required",IF(JRF!V3047="","",IF(JRF!V3047=IFERROR(VLOOKUP(JRF!V3047,$CH:$CH,1,0),0),"Product Code Required","NA")))))</f>
        <v/>
      </c>
      <c r="CK3034" t="str">
        <f>IFERROR(IF(LEN('Journal Template'!F3045)&gt;0,"",IF('Journal Template'!A3045="","",IF(LEFT('Journal Template'!A3045,1)=IFERROR(VLOOKUP(LEFT('Journal Template'!A3045,1),Checks!$CF$2:$CF$5,1,0),0),"Product Code Required",IF('Journal Template'!D3045="","",IF('Journal Template'!D3045=IFERROR(VLOOKUP('Journal Template'!D3045,Checks!$CH:$CH,1,0),0),"Product Code Required","NA"))))),"")</f>
        <v/>
      </c>
    </row>
    <row r="3035" spans="14:89">
      <c r="N3035" t="s">
        <v>13477</v>
      </c>
      <c r="O3035" t="s">
        <v>13478</v>
      </c>
      <c r="P3035" t="s">
        <v>386</v>
      </c>
      <c r="Q3035" s="150" t="str">
        <f>IF(JRF!D3048="","",IF(IFERROR(VLOOKUP(JRF!D3048,Checks!N:P,3,0),0)="A","","Inactive account in Use"))</f>
        <v/>
      </c>
      <c r="R3035" t="str">
        <f>IFERROR(IF('Journal Template'!C3447="","",IF(IFERROR(VLOOKUP('Journal Template'!C3447,Checks!N:P,3,0),0)="A","","Inactive account in Use")),"")</f>
        <v/>
      </c>
      <c r="V3035" s="150" t="str">
        <f>IF(JRF!C3048="","",IF(IFERROR(VLOOKUP(JRF!C3048,Checks!S:U,3,0),0)="A","Entry with System fund Dept",""))</f>
        <v/>
      </c>
      <c r="W3035" t="str">
        <f>IFERROR(IF('Journal Template'!D3447="","",IF(IFERROR(VLOOKUP('Journal Template'!D3447,Checks!S:U,3,0),0)="A","Entry with System fund Dept","")),"")</f>
        <v/>
      </c>
      <c r="X3035" t="s">
        <v>7408</v>
      </c>
      <c r="Y3035" t="s">
        <v>386</v>
      </c>
      <c r="Z3035" t="s">
        <v>13479</v>
      </c>
      <c r="AA3035" t="s">
        <v>391</v>
      </c>
      <c r="AB3035" t="s">
        <v>125</v>
      </c>
      <c r="AC3035" s="150" t="str">
        <f>IFERROR(IF(JRF!C3048="","",IF(AND(VLOOKUP(JRF!C3048,X:AA,4,0)=JRF!B3048,VLOOKUP(JRF!C3048,X:Y,2,0)="A"),"","Inactive Dept Combo Error")),"Inactive Dept Combo Error")</f>
        <v/>
      </c>
      <c r="AD3035" t="str">
        <f>IFERROR(IF('Journal Template'!D3447="","",IF(AND(VLOOKUP('Journal Template'!D3447,X:AA,4,0)='Journal Template'!A3447,VLOOKUP('Journal Template'!D3447,X:Y,2,0)="A"),"","Inactive Dept Combo Error")),"")</f>
        <v/>
      </c>
      <c r="AK3035" s="150" t="str">
        <f>IF(JRF!B3048="","",IF(JRF!B3048=IFERROR(VLOOKUP(JRF!B3048,Checks!AI:AI,1,0),0),"Entry in Branch/Satellite BU's",""))</f>
        <v/>
      </c>
      <c r="AL3035" t="str">
        <f>IFERROR(IF('Journal Template'!A3447="","",IF('Journal Template'!A3447=IFERROR(VLOOKUP('Journal Template'!A3447,Checks!AI:AI,1,0),0),"Entry in Branch/Satellite BU's","")),"")</f>
        <v/>
      </c>
      <c r="AO3035" s="171"/>
      <c r="AP3035" s="171"/>
      <c r="AQ3035" s="171"/>
      <c r="AR3035" s="171"/>
      <c r="CI3035" t="str">
        <f>IF(JRF!F3048&gt;0,"",IF(JRF!B3048="","",IF(LEFT(JRF!B3048,1)=IFERROR(VLOOKUP(LEFT(JRF!B3048,1),$CF$2:$CF$5,1,0),0),"Product Code Required",IF(JRF!C3048="","",IF(JRF!C3048=IFERROR(VLOOKUP(JRF!C3048,$CH:$CH,1,0),0),"Product Code Required","NA")))))</f>
        <v/>
      </c>
      <c r="CJ3035" t="str">
        <f>IF(JRF!AV3048&gt;0,"",IF(JRF!Q3048="","",IF(LEFT(JRF!Q3048,1)=IFERROR(VLOOKUP(LEFT(JRF!Q3048,1),$CF$2:$CF$5,1,0),0),"Product Code Required",IF(JRF!V3048="","",IF(JRF!V3048=IFERROR(VLOOKUP(JRF!V3048,$CH:$CH,1,0),0),"Product Code Required","NA")))))</f>
        <v/>
      </c>
      <c r="CK3035" t="str">
        <f>IFERROR(IF(LEN('Journal Template'!F3046)&gt;0,"",IF('Journal Template'!A3046="","",IF(LEFT('Journal Template'!A3046,1)=IFERROR(VLOOKUP(LEFT('Journal Template'!A3046,1),Checks!$CF$2:$CF$5,1,0),0),"Product Code Required",IF('Journal Template'!D3046="","",IF('Journal Template'!D3046=IFERROR(VLOOKUP('Journal Template'!D3046,Checks!$CH:$CH,1,0),0),"Product Code Required","NA"))))),"")</f>
        <v/>
      </c>
    </row>
    <row r="3036" spans="14:89">
      <c r="N3036" t="s">
        <v>13480</v>
      </c>
      <c r="O3036" t="s">
        <v>13481</v>
      </c>
      <c r="P3036" t="s">
        <v>386</v>
      </c>
      <c r="Q3036" s="150" t="str">
        <f>IF(JRF!D3049="","",IF(IFERROR(VLOOKUP(JRF!D3049,Checks!N:P,3,0),0)="A","","Inactive account in Use"))</f>
        <v/>
      </c>
      <c r="R3036" t="str">
        <f>IFERROR(IF('Journal Template'!C3448="","",IF(IFERROR(VLOOKUP('Journal Template'!C3448,Checks!N:P,3,0),0)="A","","Inactive account in Use")),"")</f>
        <v/>
      </c>
      <c r="V3036" s="150" t="str">
        <f>IF(JRF!C3049="","",IF(IFERROR(VLOOKUP(JRF!C3049,Checks!S:U,3,0),0)="A","Entry with System fund Dept",""))</f>
        <v/>
      </c>
      <c r="W3036" t="str">
        <f>IFERROR(IF('Journal Template'!D3448="","",IF(IFERROR(VLOOKUP('Journal Template'!D3448,Checks!S:U,3,0),0)="A","Entry with System fund Dept","")),"")</f>
        <v/>
      </c>
      <c r="X3036" t="s">
        <v>13482</v>
      </c>
      <c r="Y3036" t="s">
        <v>389</v>
      </c>
      <c r="Z3036" t="s">
        <v>13483</v>
      </c>
      <c r="AA3036" t="s">
        <v>391</v>
      </c>
      <c r="AB3036" t="s">
        <v>125</v>
      </c>
      <c r="AC3036" s="150" t="str">
        <f>IFERROR(IF(JRF!C3049="","",IF(AND(VLOOKUP(JRF!C3049,X:AA,4,0)=JRF!B3049,VLOOKUP(JRF!C3049,X:Y,2,0)="A"),"","Inactive Dept Combo Error")),"Inactive Dept Combo Error")</f>
        <v/>
      </c>
      <c r="AD3036" t="str">
        <f>IFERROR(IF('Journal Template'!D3448="","",IF(AND(VLOOKUP('Journal Template'!D3448,X:AA,4,0)='Journal Template'!A3448,VLOOKUP('Journal Template'!D3448,X:Y,2,0)="A"),"","Inactive Dept Combo Error")),"")</f>
        <v/>
      </c>
      <c r="AK3036" s="150" t="str">
        <f>IF(JRF!B3049="","",IF(JRF!B3049=IFERROR(VLOOKUP(JRF!B3049,Checks!AI:AI,1,0),0),"Entry in Branch/Satellite BU's",""))</f>
        <v/>
      </c>
      <c r="AL3036" t="str">
        <f>IFERROR(IF('Journal Template'!A3448="","",IF('Journal Template'!A3448=IFERROR(VLOOKUP('Journal Template'!A3448,Checks!AI:AI,1,0),0),"Entry in Branch/Satellite BU's","")),"")</f>
        <v/>
      </c>
      <c r="AO3036" s="171"/>
      <c r="AP3036" s="171"/>
      <c r="AQ3036" s="171"/>
      <c r="AR3036" s="171"/>
      <c r="CI3036" t="str">
        <f>IF(JRF!F3049&gt;0,"",IF(JRF!B3049="","",IF(LEFT(JRF!B3049,1)=IFERROR(VLOOKUP(LEFT(JRF!B3049,1),$CF$2:$CF$5,1,0),0),"Product Code Required",IF(JRF!C3049="","",IF(JRF!C3049=IFERROR(VLOOKUP(JRF!C3049,$CH:$CH,1,0),0),"Product Code Required","NA")))))</f>
        <v/>
      </c>
      <c r="CJ3036" t="str">
        <f>IF(JRF!AV3049&gt;0,"",IF(JRF!Q3049="","",IF(LEFT(JRF!Q3049,1)=IFERROR(VLOOKUP(LEFT(JRF!Q3049,1),$CF$2:$CF$5,1,0),0),"Product Code Required",IF(JRF!V3049="","",IF(JRF!V3049=IFERROR(VLOOKUP(JRF!V3049,$CH:$CH,1,0),0),"Product Code Required","NA")))))</f>
        <v/>
      </c>
      <c r="CK3036" t="str">
        <f>IFERROR(IF(LEN('Journal Template'!F3047)&gt;0,"",IF('Journal Template'!A3047="","",IF(LEFT('Journal Template'!A3047,1)=IFERROR(VLOOKUP(LEFT('Journal Template'!A3047,1),Checks!$CF$2:$CF$5,1,0),0),"Product Code Required",IF('Journal Template'!D3047="","",IF('Journal Template'!D3047=IFERROR(VLOOKUP('Journal Template'!D3047,Checks!$CH:$CH,1,0),0),"Product Code Required","NA"))))),"")</f>
        <v/>
      </c>
    </row>
    <row r="3037" spans="14:89">
      <c r="N3037" t="s">
        <v>13484</v>
      </c>
      <c r="O3037" t="s">
        <v>13485</v>
      </c>
      <c r="P3037" t="s">
        <v>386</v>
      </c>
      <c r="Q3037" s="150" t="str">
        <f>IF(JRF!D3050="","",IF(IFERROR(VLOOKUP(JRF!D3050,Checks!N:P,3,0),0)="A","","Inactive account in Use"))</f>
        <v/>
      </c>
      <c r="R3037" t="str">
        <f>IFERROR(IF('Journal Template'!C3449="","",IF(IFERROR(VLOOKUP('Journal Template'!C3449,Checks!N:P,3,0),0)="A","","Inactive account in Use")),"")</f>
        <v/>
      </c>
      <c r="V3037" s="150" t="str">
        <f>IF(JRF!C3050="","",IF(IFERROR(VLOOKUP(JRF!C3050,Checks!S:U,3,0),0)="A","Entry with System fund Dept",""))</f>
        <v/>
      </c>
      <c r="W3037" t="str">
        <f>IFERROR(IF('Journal Template'!D3449="","",IF(IFERROR(VLOOKUP('Journal Template'!D3449,Checks!S:U,3,0),0)="A","Entry with System fund Dept","")),"")</f>
        <v/>
      </c>
      <c r="X3037" t="s">
        <v>13486</v>
      </c>
      <c r="Y3037" t="s">
        <v>389</v>
      </c>
      <c r="Z3037" t="s">
        <v>13487</v>
      </c>
      <c r="AA3037" t="s">
        <v>391</v>
      </c>
      <c r="AB3037" t="s">
        <v>125</v>
      </c>
      <c r="AC3037" s="150" t="str">
        <f>IFERROR(IF(JRF!C3050="","",IF(AND(VLOOKUP(JRF!C3050,X:AA,4,0)=JRF!B3050,VLOOKUP(JRF!C3050,X:Y,2,0)="A"),"","Inactive Dept Combo Error")),"Inactive Dept Combo Error")</f>
        <v/>
      </c>
      <c r="AD3037" t="str">
        <f>IFERROR(IF('Journal Template'!D3449="","",IF(AND(VLOOKUP('Journal Template'!D3449,X:AA,4,0)='Journal Template'!A3449,VLOOKUP('Journal Template'!D3449,X:Y,2,0)="A"),"","Inactive Dept Combo Error")),"")</f>
        <v/>
      </c>
      <c r="AK3037" s="150" t="str">
        <f>IF(JRF!B3050="","",IF(JRF!B3050=IFERROR(VLOOKUP(JRF!B3050,Checks!AI:AI,1,0),0),"Entry in Branch/Satellite BU's",""))</f>
        <v/>
      </c>
      <c r="AL3037" t="str">
        <f>IFERROR(IF('Journal Template'!A3449="","",IF('Journal Template'!A3449=IFERROR(VLOOKUP('Journal Template'!A3449,Checks!AI:AI,1,0),0),"Entry in Branch/Satellite BU's","")),"")</f>
        <v/>
      </c>
      <c r="AO3037" s="171"/>
      <c r="AP3037" s="171"/>
      <c r="AQ3037" s="171"/>
      <c r="AR3037" s="171"/>
      <c r="CI3037" t="str">
        <f>IF(JRF!F3050&gt;0,"",IF(JRF!B3050="","",IF(LEFT(JRF!B3050,1)=IFERROR(VLOOKUP(LEFT(JRF!B3050,1),$CF$2:$CF$5,1,0),0),"Product Code Required",IF(JRF!C3050="","",IF(JRF!C3050=IFERROR(VLOOKUP(JRF!C3050,$CH:$CH,1,0),0),"Product Code Required","NA")))))</f>
        <v/>
      </c>
      <c r="CJ3037" t="str">
        <f>IF(JRF!AV3050&gt;0,"",IF(JRF!Q3050="","",IF(LEFT(JRF!Q3050,1)=IFERROR(VLOOKUP(LEFT(JRF!Q3050,1),$CF$2:$CF$5,1,0),0),"Product Code Required",IF(JRF!V3050="","",IF(JRF!V3050=IFERROR(VLOOKUP(JRF!V3050,$CH:$CH,1,0),0),"Product Code Required","NA")))))</f>
        <v/>
      </c>
      <c r="CK3037" t="str">
        <f>IFERROR(IF(LEN('Journal Template'!F3048)&gt;0,"",IF('Journal Template'!A3048="","",IF(LEFT('Journal Template'!A3048,1)=IFERROR(VLOOKUP(LEFT('Journal Template'!A3048,1),Checks!$CF$2:$CF$5,1,0),0),"Product Code Required",IF('Journal Template'!D3048="","",IF('Journal Template'!D3048=IFERROR(VLOOKUP('Journal Template'!D3048,Checks!$CH:$CH,1,0),0),"Product Code Required","NA"))))),"")</f>
        <v/>
      </c>
    </row>
    <row r="3038" spans="14:89">
      <c r="N3038" t="s">
        <v>13488</v>
      </c>
      <c r="O3038" t="s">
        <v>13489</v>
      </c>
      <c r="P3038" t="s">
        <v>386</v>
      </c>
      <c r="Q3038" s="150" t="str">
        <f>IF(JRF!D3051="","",IF(IFERROR(VLOOKUP(JRF!D3051,Checks!N:P,3,0),0)="A","","Inactive account in Use"))</f>
        <v/>
      </c>
      <c r="R3038" t="str">
        <f>IFERROR(IF('Journal Template'!C3450="","",IF(IFERROR(VLOOKUP('Journal Template'!C3450,Checks!N:P,3,0),0)="A","","Inactive account in Use")),"")</f>
        <v/>
      </c>
      <c r="V3038" s="150" t="str">
        <f>IF(JRF!C3051="","",IF(IFERROR(VLOOKUP(JRF!C3051,Checks!S:U,3,0),0)="A","Entry with System fund Dept",""))</f>
        <v/>
      </c>
      <c r="W3038" t="str">
        <f>IFERROR(IF('Journal Template'!D3450="","",IF(IFERROR(VLOOKUP('Journal Template'!D3450,Checks!S:U,3,0),0)="A","Entry with System fund Dept","")),"")</f>
        <v/>
      </c>
      <c r="X3038" t="s">
        <v>13490</v>
      </c>
      <c r="Y3038" t="s">
        <v>389</v>
      </c>
      <c r="Z3038" t="s">
        <v>13491</v>
      </c>
      <c r="AA3038" t="s">
        <v>391</v>
      </c>
      <c r="AB3038" t="s">
        <v>125</v>
      </c>
      <c r="AC3038" s="150" t="str">
        <f>IFERROR(IF(JRF!C3051="","",IF(AND(VLOOKUP(JRF!C3051,X:AA,4,0)=JRF!B3051,VLOOKUP(JRF!C3051,X:Y,2,0)="A"),"","Inactive Dept Combo Error")),"Inactive Dept Combo Error")</f>
        <v/>
      </c>
      <c r="AD3038" t="str">
        <f>IFERROR(IF('Journal Template'!D3450="","",IF(AND(VLOOKUP('Journal Template'!D3450,X:AA,4,0)='Journal Template'!A3450,VLOOKUP('Journal Template'!D3450,X:Y,2,0)="A"),"","Inactive Dept Combo Error")),"")</f>
        <v/>
      </c>
      <c r="AK3038" s="150" t="str">
        <f>IF(JRF!B3051="","",IF(JRF!B3051=IFERROR(VLOOKUP(JRF!B3051,Checks!AI:AI,1,0),0),"Entry in Branch/Satellite BU's",""))</f>
        <v/>
      </c>
      <c r="AL3038" t="str">
        <f>IFERROR(IF('Journal Template'!A3450="","",IF('Journal Template'!A3450=IFERROR(VLOOKUP('Journal Template'!A3450,Checks!AI:AI,1,0),0),"Entry in Branch/Satellite BU's","")),"")</f>
        <v/>
      </c>
      <c r="AO3038" s="171"/>
      <c r="AP3038" s="171"/>
      <c r="AQ3038" s="171"/>
      <c r="AR3038" s="171"/>
      <c r="CI3038" t="str">
        <f>IF(JRF!F3051&gt;0,"",IF(JRF!B3051="","",IF(LEFT(JRF!B3051,1)=IFERROR(VLOOKUP(LEFT(JRF!B3051,1),$CF$2:$CF$5,1,0),0),"Product Code Required",IF(JRF!C3051="","",IF(JRF!C3051=IFERROR(VLOOKUP(JRF!C3051,$CH:$CH,1,0),0),"Product Code Required","NA")))))</f>
        <v/>
      </c>
      <c r="CJ3038" t="str">
        <f>IF(JRF!AV3051&gt;0,"",IF(JRF!Q3051="","",IF(LEFT(JRF!Q3051,1)=IFERROR(VLOOKUP(LEFT(JRF!Q3051,1),$CF$2:$CF$5,1,0),0),"Product Code Required",IF(JRF!V3051="","",IF(JRF!V3051=IFERROR(VLOOKUP(JRF!V3051,$CH:$CH,1,0),0),"Product Code Required","NA")))))</f>
        <v/>
      </c>
      <c r="CK3038" t="str">
        <f>IFERROR(IF(LEN('Journal Template'!F3049)&gt;0,"",IF('Journal Template'!A3049="","",IF(LEFT('Journal Template'!A3049,1)=IFERROR(VLOOKUP(LEFT('Journal Template'!A3049,1),Checks!$CF$2:$CF$5,1,0),0),"Product Code Required",IF('Journal Template'!D3049="","",IF('Journal Template'!D3049=IFERROR(VLOOKUP('Journal Template'!D3049,Checks!$CH:$CH,1,0),0),"Product Code Required","NA"))))),"")</f>
        <v/>
      </c>
    </row>
    <row r="3039" spans="14:89">
      <c r="N3039" t="s">
        <v>13492</v>
      </c>
      <c r="O3039" t="s">
        <v>13493</v>
      </c>
      <c r="P3039" t="s">
        <v>386</v>
      </c>
      <c r="Q3039" s="150" t="str">
        <f>IF(JRF!D3052="","",IF(IFERROR(VLOOKUP(JRF!D3052,Checks!N:P,3,0),0)="A","","Inactive account in Use"))</f>
        <v/>
      </c>
      <c r="R3039" t="str">
        <f>IFERROR(IF('Journal Template'!C3451="","",IF(IFERROR(VLOOKUP('Journal Template'!C3451,Checks!N:P,3,0),0)="A","","Inactive account in Use")),"")</f>
        <v/>
      </c>
      <c r="V3039" s="150" t="str">
        <f>IF(JRF!C3052="","",IF(IFERROR(VLOOKUP(JRF!C3052,Checks!S:U,3,0),0)="A","Entry with System fund Dept",""))</f>
        <v/>
      </c>
      <c r="W3039" t="str">
        <f>IFERROR(IF('Journal Template'!D3451="","",IF(IFERROR(VLOOKUP('Journal Template'!D3451,Checks!S:U,3,0),0)="A","Entry with System fund Dept","")),"")</f>
        <v/>
      </c>
      <c r="X3039" t="s">
        <v>13494</v>
      </c>
      <c r="Y3039" t="s">
        <v>389</v>
      </c>
      <c r="Z3039" t="s">
        <v>13495</v>
      </c>
      <c r="AA3039" t="s">
        <v>391</v>
      </c>
      <c r="AB3039" t="s">
        <v>125</v>
      </c>
      <c r="AC3039" s="150" t="str">
        <f>IFERROR(IF(JRF!C3052="","",IF(AND(VLOOKUP(JRF!C3052,X:AA,4,0)=JRF!B3052,VLOOKUP(JRF!C3052,X:Y,2,0)="A"),"","Inactive Dept Combo Error")),"Inactive Dept Combo Error")</f>
        <v/>
      </c>
      <c r="AD3039" t="str">
        <f>IFERROR(IF('Journal Template'!D3451="","",IF(AND(VLOOKUP('Journal Template'!D3451,X:AA,4,0)='Journal Template'!A3451,VLOOKUP('Journal Template'!D3451,X:Y,2,0)="A"),"","Inactive Dept Combo Error")),"")</f>
        <v/>
      </c>
      <c r="AK3039" s="150" t="str">
        <f>IF(JRF!B3052="","",IF(JRF!B3052=IFERROR(VLOOKUP(JRF!B3052,Checks!AI:AI,1,0),0),"Entry in Branch/Satellite BU's",""))</f>
        <v/>
      </c>
      <c r="AL3039" t="str">
        <f>IFERROR(IF('Journal Template'!A3451="","",IF('Journal Template'!A3451=IFERROR(VLOOKUP('Journal Template'!A3451,Checks!AI:AI,1,0),0),"Entry in Branch/Satellite BU's","")),"")</f>
        <v/>
      </c>
      <c r="AO3039" s="171"/>
      <c r="AP3039" s="171"/>
      <c r="AQ3039" s="171"/>
      <c r="AR3039" s="171"/>
      <c r="CI3039" t="str">
        <f>IF(JRF!F3052&gt;0,"",IF(JRF!B3052="","",IF(LEFT(JRF!B3052,1)=IFERROR(VLOOKUP(LEFT(JRF!B3052,1),$CF$2:$CF$5,1,0),0),"Product Code Required",IF(JRF!C3052="","",IF(JRF!C3052=IFERROR(VLOOKUP(JRF!C3052,$CH:$CH,1,0),0),"Product Code Required","NA")))))</f>
        <v/>
      </c>
      <c r="CJ3039" t="str">
        <f>IF(JRF!AV3052&gt;0,"",IF(JRF!Q3052="","",IF(LEFT(JRF!Q3052,1)=IFERROR(VLOOKUP(LEFT(JRF!Q3052,1),$CF$2:$CF$5,1,0),0),"Product Code Required",IF(JRF!V3052="","",IF(JRF!V3052=IFERROR(VLOOKUP(JRF!V3052,$CH:$CH,1,0),0),"Product Code Required","NA")))))</f>
        <v/>
      </c>
      <c r="CK3039" t="str">
        <f>IFERROR(IF(LEN('Journal Template'!F3050)&gt;0,"",IF('Journal Template'!A3050="","",IF(LEFT('Journal Template'!A3050,1)=IFERROR(VLOOKUP(LEFT('Journal Template'!A3050,1),Checks!$CF$2:$CF$5,1,0),0),"Product Code Required",IF('Journal Template'!D3050="","",IF('Journal Template'!D3050=IFERROR(VLOOKUP('Journal Template'!D3050,Checks!$CH:$CH,1,0),0),"Product Code Required","NA"))))),"")</f>
        <v/>
      </c>
    </row>
    <row r="3040" spans="14:89">
      <c r="N3040" t="s">
        <v>13496</v>
      </c>
      <c r="O3040" t="s">
        <v>13497</v>
      </c>
      <c r="P3040" t="s">
        <v>386</v>
      </c>
      <c r="Q3040" s="150" t="str">
        <f>IF(JRF!D3053="","",IF(IFERROR(VLOOKUP(JRF!D3053,Checks!N:P,3,0),0)="A","","Inactive account in Use"))</f>
        <v/>
      </c>
      <c r="R3040" t="str">
        <f>IFERROR(IF('Journal Template'!C3452="","",IF(IFERROR(VLOOKUP('Journal Template'!C3452,Checks!N:P,3,0),0)="A","","Inactive account in Use")),"")</f>
        <v/>
      </c>
      <c r="V3040" s="150" t="str">
        <f>IF(JRF!C3053="","",IF(IFERROR(VLOOKUP(JRF!C3053,Checks!S:U,3,0),0)="A","Entry with System fund Dept",""))</f>
        <v/>
      </c>
      <c r="W3040" t="str">
        <f>IFERROR(IF('Journal Template'!D3452="","",IF(IFERROR(VLOOKUP('Journal Template'!D3452,Checks!S:U,3,0),0)="A","Entry with System fund Dept","")),"")</f>
        <v/>
      </c>
      <c r="X3040" t="s">
        <v>7412</v>
      </c>
      <c r="Y3040" t="s">
        <v>386</v>
      </c>
      <c r="Z3040" t="s">
        <v>13498</v>
      </c>
      <c r="AA3040" t="s">
        <v>391</v>
      </c>
      <c r="AB3040" t="s">
        <v>125</v>
      </c>
      <c r="AC3040" s="150" t="str">
        <f>IFERROR(IF(JRF!C3053="","",IF(AND(VLOOKUP(JRF!C3053,X:AA,4,0)=JRF!B3053,VLOOKUP(JRF!C3053,X:Y,2,0)="A"),"","Inactive Dept Combo Error")),"Inactive Dept Combo Error")</f>
        <v/>
      </c>
      <c r="AD3040" t="str">
        <f>IFERROR(IF('Journal Template'!D3452="","",IF(AND(VLOOKUP('Journal Template'!D3452,X:AA,4,0)='Journal Template'!A3452,VLOOKUP('Journal Template'!D3452,X:Y,2,0)="A"),"","Inactive Dept Combo Error")),"")</f>
        <v/>
      </c>
      <c r="AK3040" s="150" t="str">
        <f>IF(JRF!B3053="","",IF(JRF!B3053=IFERROR(VLOOKUP(JRF!B3053,Checks!AI:AI,1,0),0),"Entry in Branch/Satellite BU's",""))</f>
        <v/>
      </c>
      <c r="AL3040" t="str">
        <f>IFERROR(IF('Journal Template'!A3452="","",IF('Journal Template'!A3452=IFERROR(VLOOKUP('Journal Template'!A3452,Checks!AI:AI,1,0),0),"Entry in Branch/Satellite BU's","")),"")</f>
        <v/>
      </c>
      <c r="AO3040" s="171"/>
      <c r="AP3040" s="171"/>
      <c r="AQ3040" s="171"/>
      <c r="AR3040" s="171"/>
      <c r="CI3040" t="str">
        <f>IF(JRF!F3053&gt;0,"",IF(JRF!B3053="","",IF(LEFT(JRF!B3053,1)=IFERROR(VLOOKUP(LEFT(JRF!B3053,1),$CF$2:$CF$5,1,0),0),"Product Code Required",IF(JRF!C3053="","",IF(JRF!C3053=IFERROR(VLOOKUP(JRF!C3053,$CH:$CH,1,0),0),"Product Code Required","NA")))))</f>
        <v/>
      </c>
      <c r="CJ3040" t="str">
        <f>IF(JRF!AV3053&gt;0,"",IF(JRF!Q3053="","",IF(LEFT(JRF!Q3053,1)=IFERROR(VLOOKUP(LEFT(JRF!Q3053,1),$CF$2:$CF$5,1,0),0),"Product Code Required",IF(JRF!V3053="","",IF(JRF!V3053=IFERROR(VLOOKUP(JRF!V3053,$CH:$CH,1,0),0),"Product Code Required","NA")))))</f>
        <v/>
      </c>
      <c r="CK3040" t="str">
        <f>IFERROR(IF(LEN('Journal Template'!F3051)&gt;0,"",IF('Journal Template'!A3051="","",IF(LEFT('Journal Template'!A3051,1)=IFERROR(VLOOKUP(LEFT('Journal Template'!A3051,1),Checks!$CF$2:$CF$5,1,0),0),"Product Code Required",IF('Journal Template'!D3051="","",IF('Journal Template'!D3051=IFERROR(VLOOKUP('Journal Template'!D3051,Checks!$CH:$CH,1,0),0),"Product Code Required","NA"))))),"")</f>
        <v/>
      </c>
    </row>
    <row r="3041" spans="14:89">
      <c r="N3041" t="s">
        <v>13499</v>
      </c>
      <c r="O3041" t="s">
        <v>13500</v>
      </c>
      <c r="P3041" t="s">
        <v>386</v>
      </c>
      <c r="Q3041" s="150" t="str">
        <f>IF(JRF!D3054="","",IF(IFERROR(VLOOKUP(JRF!D3054,Checks!N:P,3,0),0)="A","","Inactive account in Use"))</f>
        <v/>
      </c>
      <c r="R3041" t="str">
        <f>IFERROR(IF('Journal Template'!C3453="","",IF(IFERROR(VLOOKUP('Journal Template'!C3453,Checks!N:P,3,0),0)="A","","Inactive account in Use")),"")</f>
        <v/>
      </c>
      <c r="V3041" s="150" t="str">
        <f>IF(JRF!C3054="","",IF(IFERROR(VLOOKUP(JRF!C3054,Checks!S:U,3,0),0)="A","Entry with System fund Dept",""))</f>
        <v/>
      </c>
      <c r="W3041" t="str">
        <f>IFERROR(IF('Journal Template'!D3453="","",IF(IFERROR(VLOOKUP('Journal Template'!D3453,Checks!S:U,3,0),0)="A","Entry with System fund Dept","")),"")</f>
        <v/>
      </c>
      <c r="X3041" t="s">
        <v>7416</v>
      </c>
      <c r="Y3041" t="s">
        <v>386</v>
      </c>
      <c r="Z3041" t="s">
        <v>13501</v>
      </c>
      <c r="AA3041" t="s">
        <v>391</v>
      </c>
      <c r="AB3041" t="s">
        <v>125</v>
      </c>
      <c r="AC3041" s="150" t="str">
        <f>IFERROR(IF(JRF!C3054="","",IF(AND(VLOOKUP(JRF!C3054,X:AA,4,0)=JRF!B3054,VLOOKUP(JRF!C3054,X:Y,2,0)="A"),"","Inactive Dept Combo Error")),"Inactive Dept Combo Error")</f>
        <v/>
      </c>
      <c r="AD3041" t="str">
        <f>IFERROR(IF('Journal Template'!D3453="","",IF(AND(VLOOKUP('Journal Template'!D3453,X:AA,4,0)='Journal Template'!A3453,VLOOKUP('Journal Template'!D3453,X:Y,2,0)="A"),"","Inactive Dept Combo Error")),"")</f>
        <v/>
      </c>
      <c r="AK3041" s="150" t="str">
        <f>IF(JRF!B3054="","",IF(JRF!B3054=IFERROR(VLOOKUP(JRF!B3054,Checks!AI:AI,1,0),0),"Entry in Branch/Satellite BU's",""))</f>
        <v/>
      </c>
      <c r="AL3041" t="str">
        <f>IFERROR(IF('Journal Template'!A3453="","",IF('Journal Template'!A3453=IFERROR(VLOOKUP('Journal Template'!A3453,Checks!AI:AI,1,0),0),"Entry in Branch/Satellite BU's","")),"")</f>
        <v/>
      </c>
      <c r="AO3041" s="171"/>
      <c r="AP3041" s="171"/>
      <c r="AQ3041" s="171"/>
      <c r="AR3041" s="171"/>
      <c r="CI3041" t="str">
        <f>IF(JRF!F3054&gt;0,"",IF(JRF!B3054="","",IF(LEFT(JRF!B3054,1)=IFERROR(VLOOKUP(LEFT(JRF!B3054,1),$CF$2:$CF$5,1,0),0),"Product Code Required",IF(JRF!C3054="","",IF(JRF!C3054=IFERROR(VLOOKUP(JRF!C3054,$CH:$CH,1,0),0),"Product Code Required","NA")))))</f>
        <v/>
      </c>
      <c r="CJ3041" t="str">
        <f>IF(JRF!AV3054&gt;0,"",IF(JRF!Q3054="","",IF(LEFT(JRF!Q3054,1)=IFERROR(VLOOKUP(LEFT(JRF!Q3054,1),$CF$2:$CF$5,1,0),0),"Product Code Required",IF(JRF!V3054="","",IF(JRF!V3054=IFERROR(VLOOKUP(JRF!V3054,$CH:$CH,1,0),0),"Product Code Required","NA")))))</f>
        <v/>
      </c>
      <c r="CK3041" t="str">
        <f>IFERROR(IF(LEN('Journal Template'!F3052)&gt;0,"",IF('Journal Template'!A3052="","",IF(LEFT('Journal Template'!A3052,1)=IFERROR(VLOOKUP(LEFT('Journal Template'!A3052,1),Checks!$CF$2:$CF$5,1,0),0),"Product Code Required",IF('Journal Template'!D3052="","",IF('Journal Template'!D3052=IFERROR(VLOOKUP('Journal Template'!D3052,Checks!$CH:$CH,1,0),0),"Product Code Required","NA"))))),"")</f>
        <v/>
      </c>
    </row>
    <row r="3042" spans="14:89">
      <c r="N3042" t="s">
        <v>13502</v>
      </c>
      <c r="O3042" t="s">
        <v>13503</v>
      </c>
      <c r="P3042" t="s">
        <v>386</v>
      </c>
      <c r="Q3042" s="150" t="str">
        <f>IF(JRF!D3055="","",IF(IFERROR(VLOOKUP(JRF!D3055,Checks!N:P,3,0),0)="A","","Inactive account in Use"))</f>
        <v/>
      </c>
      <c r="R3042" t="str">
        <f>IFERROR(IF('Journal Template'!C3454="","",IF(IFERROR(VLOOKUP('Journal Template'!C3454,Checks!N:P,3,0),0)="A","","Inactive account in Use")),"")</f>
        <v/>
      </c>
      <c r="V3042" s="150" t="str">
        <f>IF(JRF!C3055="","",IF(IFERROR(VLOOKUP(JRF!C3055,Checks!S:U,3,0),0)="A","Entry with System fund Dept",""))</f>
        <v/>
      </c>
      <c r="W3042" t="str">
        <f>IFERROR(IF('Journal Template'!D3454="","",IF(IFERROR(VLOOKUP('Journal Template'!D3454,Checks!S:U,3,0),0)="A","Entry with System fund Dept","")),"")</f>
        <v/>
      </c>
      <c r="X3042" t="s">
        <v>7421</v>
      </c>
      <c r="Y3042" t="s">
        <v>386</v>
      </c>
      <c r="Z3042" t="s">
        <v>13504</v>
      </c>
      <c r="AA3042" t="s">
        <v>391</v>
      </c>
      <c r="AB3042" t="s">
        <v>125</v>
      </c>
      <c r="AC3042" s="150" t="str">
        <f>IFERROR(IF(JRF!C3055="","",IF(AND(VLOOKUP(JRF!C3055,X:AA,4,0)=JRF!B3055,VLOOKUP(JRF!C3055,X:Y,2,0)="A"),"","Inactive Dept Combo Error")),"Inactive Dept Combo Error")</f>
        <v/>
      </c>
      <c r="AD3042" t="str">
        <f>IFERROR(IF('Journal Template'!D3454="","",IF(AND(VLOOKUP('Journal Template'!D3454,X:AA,4,0)='Journal Template'!A3454,VLOOKUP('Journal Template'!D3454,X:Y,2,0)="A"),"","Inactive Dept Combo Error")),"")</f>
        <v/>
      </c>
      <c r="AK3042" s="150" t="str">
        <f>IF(JRF!B3055="","",IF(JRF!B3055=IFERROR(VLOOKUP(JRF!B3055,Checks!AI:AI,1,0),0),"Entry in Branch/Satellite BU's",""))</f>
        <v/>
      </c>
      <c r="AL3042" t="str">
        <f>IFERROR(IF('Journal Template'!A3454="","",IF('Journal Template'!A3454=IFERROR(VLOOKUP('Journal Template'!A3454,Checks!AI:AI,1,0),0),"Entry in Branch/Satellite BU's","")),"")</f>
        <v/>
      </c>
      <c r="AO3042" s="171"/>
      <c r="AP3042" s="171"/>
      <c r="AQ3042" s="171"/>
      <c r="AR3042" s="171"/>
      <c r="CI3042" t="str">
        <f>IF(JRF!F3055&gt;0,"",IF(JRF!B3055="","",IF(LEFT(JRF!B3055,1)=IFERROR(VLOOKUP(LEFT(JRF!B3055,1),$CF$2:$CF$5,1,0),0),"Product Code Required",IF(JRF!C3055="","",IF(JRF!C3055=IFERROR(VLOOKUP(JRF!C3055,$CH:$CH,1,0),0),"Product Code Required","NA")))))</f>
        <v/>
      </c>
      <c r="CJ3042" t="str">
        <f>IF(JRF!AV3055&gt;0,"",IF(JRF!Q3055="","",IF(LEFT(JRF!Q3055,1)=IFERROR(VLOOKUP(LEFT(JRF!Q3055,1),$CF$2:$CF$5,1,0),0),"Product Code Required",IF(JRF!V3055="","",IF(JRF!V3055=IFERROR(VLOOKUP(JRF!V3055,$CH:$CH,1,0),0),"Product Code Required","NA")))))</f>
        <v/>
      </c>
      <c r="CK3042" t="str">
        <f>IFERROR(IF(LEN('Journal Template'!F3053)&gt;0,"",IF('Journal Template'!A3053="","",IF(LEFT('Journal Template'!A3053,1)=IFERROR(VLOOKUP(LEFT('Journal Template'!A3053,1),Checks!$CF$2:$CF$5,1,0),0),"Product Code Required",IF('Journal Template'!D3053="","",IF('Journal Template'!D3053=IFERROR(VLOOKUP('Journal Template'!D3053,Checks!$CH:$CH,1,0),0),"Product Code Required","NA"))))),"")</f>
        <v/>
      </c>
    </row>
    <row r="3043" spans="14:89">
      <c r="N3043" t="s">
        <v>13505</v>
      </c>
      <c r="O3043" t="s">
        <v>13506</v>
      </c>
      <c r="P3043" t="s">
        <v>386</v>
      </c>
      <c r="Q3043" s="150" t="str">
        <f>IF(JRF!D3056="","",IF(IFERROR(VLOOKUP(JRF!D3056,Checks!N:P,3,0),0)="A","","Inactive account in Use"))</f>
        <v/>
      </c>
      <c r="R3043" t="str">
        <f>IFERROR(IF('Journal Template'!C3455="","",IF(IFERROR(VLOOKUP('Journal Template'!C3455,Checks!N:P,3,0),0)="A","","Inactive account in Use")),"")</f>
        <v/>
      </c>
      <c r="V3043" s="150" t="str">
        <f>IF(JRF!C3056="","",IF(IFERROR(VLOOKUP(JRF!C3056,Checks!S:U,3,0),0)="A","Entry with System fund Dept",""))</f>
        <v/>
      </c>
      <c r="W3043" t="str">
        <f>IFERROR(IF('Journal Template'!D3455="","",IF(IFERROR(VLOOKUP('Journal Template'!D3455,Checks!S:U,3,0),0)="A","Entry with System fund Dept","")),"")</f>
        <v/>
      </c>
      <c r="X3043" t="s">
        <v>7426</v>
      </c>
      <c r="Y3043" t="s">
        <v>386</v>
      </c>
      <c r="Z3043" t="s">
        <v>13507</v>
      </c>
      <c r="AA3043" t="s">
        <v>391</v>
      </c>
      <c r="AB3043" t="s">
        <v>125</v>
      </c>
      <c r="AC3043" s="150" t="str">
        <f>IFERROR(IF(JRF!C3056="","",IF(AND(VLOOKUP(JRF!C3056,X:AA,4,0)=JRF!B3056,VLOOKUP(JRF!C3056,X:Y,2,0)="A"),"","Inactive Dept Combo Error")),"Inactive Dept Combo Error")</f>
        <v/>
      </c>
      <c r="AD3043" t="str">
        <f>IFERROR(IF('Journal Template'!D3455="","",IF(AND(VLOOKUP('Journal Template'!D3455,X:AA,4,0)='Journal Template'!A3455,VLOOKUP('Journal Template'!D3455,X:Y,2,0)="A"),"","Inactive Dept Combo Error")),"")</f>
        <v/>
      </c>
      <c r="AK3043" s="150" t="str">
        <f>IF(JRF!B3056="","",IF(JRF!B3056=IFERROR(VLOOKUP(JRF!B3056,Checks!AI:AI,1,0),0),"Entry in Branch/Satellite BU's",""))</f>
        <v/>
      </c>
      <c r="AL3043" t="str">
        <f>IFERROR(IF('Journal Template'!A3455="","",IF('Journal Template'!A3455=IFERROR(VLOOKUP('Journal Template'!A3455,Checks!AI:AI,1,0),0),"Entry in Branch/Satellite BU's","")),"")</f>
        <v/>
      </c>
      <c r="AO3043" s="171"/>
      <c r="AP3043" s="171"/>
      <c r="AQ3043" s="171"/>
      <c r="AR3043" s="171"/>
      <c r="CI3043" t="str">
        <f>IF(JRF!F3056&gt;0,"",IF(JRF!B3056="","",IF(LEFT(JRF!B3056,1)=IFERROR(VLOOKUP(LEFT(JRF!B3056,1),$CF$2:$CF$5,1,0),0),"Product Code Required",IF(JRF!C3056="","",IF(JRF!C3056=IFERROR(VLOOKUP(JRF!C3056,$CH:$CH,1,0),0),"Product Code Required","NA")))))</f>
        <v/>
      </c>
      <c r="CJ3043" t="str">
        <f>IF(JRF!AV3056&gt;0,"",IF(JRF!Q3056="","",IF(LEFT(JRF!Q3056,1)=IFERROR(VLOOKUP(LEFT(JRF!Q3056,1),$CF$2:$CF$5,1,0),0),"Product Code Required",IF(JRF!V3056="","",IF(JRF!V3056=IFERROR(VLOOKUP(JRF!V3056,$CH:$CH,1,0),0),"Product Code Required","NA")))))</f>
        <v/>
      </c>
      <c r="CK3043" t="str">
        <f>IFERROR(IF(LEN('Journal Template'!F3054)&gt;0,"",IF('Journal Template'!A3054="","",IF(LEFT('Journal Template'!A3054,1)=IFERROR(VLOOKUP(LEFT('Journal Template'!A3054,1),Checks!$CF$2:$CF$5,1,0),0),"Product Code Required",IF('Journal Template'!D3054="","",IF('Journal Template'!D3054=IFERROR(VLOOKUP('Journal Template'!D3054,Checks!$CH:$CH,1,0),0),"Product Code Required","NA"))))),"")</f>
        <v/>
      </c>
    </row>
    <row r="3044" spans="14:89">
      <c r="N3044" t="s">
        <v>13508</v>
      </c>
      <c r="O3044" t="s">
        <v>13509</v>
      </c>
      <c r="P3044" t="s">
        <v>386</v>
      </c>
      <c r="Q3044" s="150" t="str">
        <f>IF(JRF!D3057="","",IF(IFERROR(VLOOKUP(JRF!D3057,Checks!N:P,3,0),0)="A","","Inactive account in Use"))</f>
        <v/>
      </c>
      <c r="R3044" t="str">
        <f>IFERROR(IF('Journal Template'!C3456="","",IF(IFERROR(VLOOKUP('Journal Template'!C3456,Checks!N:P,3,0),0)="A","","Inactive account in Use")),"")</f>
        <v/>
      </c>
      <c r="V3044" s="150" t="str">
        <f>IF(JRF!C3057="","",IF(IFERROR(VLOOKUP(JRF!C3057,Checks!S:U,3,0),0)="A","Entry with System fund Dept",""))</f>
        <v/>
      </c>
      <c r="W3044" t="str">
        <f>IFERROR(IF('Journal Template'!D3456="","",IF(IFERROR(VLOOKUP('Journal Template'!D3456,Checks!S:U,3,0),0)="A","Entry with System fund Dept","")),"")</f>
        <v/>
      </c>
      <c r="X3044" t="s">
        <v>7431</v>
      </c>
      <c r="Y3044" t="s">
        <v>386</v>
      </c>
      <c r="Z3044" t="s">
        <v>13510</v>
      </c>
      <c r="AA3044" t="s">
        <v>391</v>
      </c>
      <c r="AB3044" t="s">
        <v>125</v>
      </c>
      <c r="AC3044" s="150" t="str">
        <f>IFERROR(IF(JRF!C3057="","",IF(AND(VLOOKUP(JRF!C3057,X:AA,4,0)=JRF!B3057,VLOOKUP(JRF!C3057,X:Y,2,0)="A"),"","Inactive Dept Combo Error")),"Inactive Dept Combo Error")</f>
        <v/>
      </c>
      <c r="AD3044" t="str">
        <f>IFERROR(IF('Journal Template'!D3456="","",IF(AND(VLOOKUP('Journal Template'!D3456,X:AA,4,0)='Journal Template'!A3456,VLOOKUP('Journal Template'!D3456,X:Y,2,0)="A"),"","Inactive Dept Combo Error")),"")</f>
        <v/>
      </c>
      <c r="AK3044" s="150" t="str">
        <f>IF(JRF!B3057="","",IF(JRF!B3057=IFERROR(VLOOKUP(JRF!B3057,Checks!AI:AI,1,0),0),"Entry in Branch/Satellite BU's",""))</f>
        <v/>
      </c>
      <c r="AL3044" t="str">
        <f>IFERROR(IF('Journal Template'!A3456="","",IF('Journal Template'!A3456=IFERROR(VLOOKUP('Journal Template'!A3456,Checks!AI:AI,1,0),0),"Entry in Branch/Satellite BU's","")),"")</f>
        <v/>
      </c>
      <c r="AO3044" s="171"/>
      <c r="AP3044" s="171"/>
      <c r="AQ3044" s="171"/>
      <c r="AR3044" s="171"/>
      <c r="CI3044" t="str">
        <f>IF(JRF!F3057&gt;0,"",IF(JRF!B3057="","",IF(LEFT(JRF!B3057,1)=IFERROR(VLOOKUP(LEFT(JRF!B3057,1),$CF$2:$CF$5,1,0),0),"Product Code Required",IF(JRF!C3057="","",IF(JRF!C3057=IFERROR(VLOOKUP(JRF!C3057,$CH:$CH,1,0),0),"Product Code Required","NA")))))</f>
        <v/>
      </c>
      <c r="CJ3044" t="str">
        <f>IF(JRF!AV3057&gt;0,"",IF(JRF!Q3057="","",IF(LEFT(JRF!Q3057,1)=IFERROR(VLOOKUP(LEFT(JRF!Q3057,1),$CF$2:$CF$5,1,0),0),"Product Code Required",IF(JRF!V3057="","",IF(JRF!V3057=IFERROR(VLOOKUP(JRF!V3057,$CH:$CH,1,0),0),"Product Code Required","NA")))))</f>
        <v/>
      </c>
      <c r="CK3044" t="str">
        <f>IFERROR(IF(LEN('Journal Template'!F3055)&gt;0,"",IF('Journal Template'!A3055="","",IF(LEFT('Journal Template'!A3055,1)=IFERROR(VLOOKUP(LEFT('Journal Template'!A3055,1),Checks!$CF$2:$CF$5,1,0),0),"Product Code Required",IF('Journal Template'!D3055="","",IF('Journal Template'!D3055=IFERROR(VLOOKUP('Journal Template'!D3055,Checks!$CH:$CH,1,0),0),"Product Code Required","NA"))))),"")</f>
        <v/>
      </c>
    </row>
    <row r="3045" spans="14:89">
      <c r="N3045" t="s">
        <v>13511</v>
      </c>
      <c r="O3045" t="s">
        <v>13512</v>
      </c>
      <c r="P3045" t="s">
        <v>386</v>
      </c>
      <c r="Q3045" s="150" t="str">
        <f>IF(JRF!D3058="","",IF(IFERROR(VLOOKUP(JRF!D3058,Checks!N:P,3,0),0)="A","","Inactive account in Use"))</f>
        <v/>
      </c>
      <c r="R3045" t="str">
        <f>IFERROR(IF('Journal Template'!C3457="","",IF(IFERROR(VLOOKUP('Journal Template'!C3457,Checks!N:P,3,0),0)="A","","Inactive account in Use")),"")</f>
        <v/>
      </c>
      <c r="V3045" s="150" t="str">
        <f>IF(JRF!C3058="","",IF(IFERROR(VLOOKUP(JRF!C3058,Checks!S:U,3,0),0)="A","Entry with System fund Dept",""))</f>
        <v/>
      </c>
      <c r="W3045" t="str">
        <f>IFERROR(IF('Journal Template'!D3457="","",IF(IFERROR(VLOOKUP('Journal Template'!D3457,Checks!S:U,3,0),0)="A","Entry with System fund Dept","")),"")</f>
        <v/>
      </c>
      <c r="X3045" t="s">
        <v>7436</v>
      </c>
      <c r="Y3045" t="s">
        <v>386</v>
      </c>
      <c r="Z3045" t="s">
        <v>13513</v>
      </c>
      <c r="AA3045" t="s">
        <v>391</v>
      </c>
      <c r="AB3045" t="s">
        <v>125</v>
      </c>
      <c r="AC3045" s="150" t="str">
        <f>IFERROR(IF(JRF!C3058="","",IF(AND(VLOOKUP(JRF!C3058,X:AA,4,0)=JRF!B3058,VLOOKUP(JRF!C3058,X:Y,2,0)="A"),"","Inactive Dept Combo Error")),"Inactive Dept Combo Error")</f>
        <v/>
      </c>
      <c r="AD3045" t="str">
        <f>IFERROR(IF('Journal Template'!D3457="","",IF(AND(VLOOKUP('Journal Template'!D3457,X:AA,4,0)='Journal Template'!A3457,VLOOKUP('Journal Template'!D3457,X:Y,2,0)="A"),"","Inactive Dept Combo Error")),"")</f>
        <v/>
      </c>
      <c r="AK3045" s="150" t="str">
        <f>IF(JRF!B3058="","",IF(JRF!B3058=IFERROR(VLOOKUP(JRF!B3058,Checks!AI:AI,1,0),0),"Entry in Branch/Satellite BU's",""))</f>
        <v/>
      </c>
      <c r="AL3045" t="str">
        <f>IFERROR(IF('Journal Template'!A3457="","",IF('Journal Template'!A3457=IFERROR(VLOOKUP('Journal Template'!A3457,Checks!AI:AI,1,0),0),"Entry in Branch/Satellite BU's","")),"")</f>
        <v/>
      </c>
      <c r="AO3045" s="171"/>
      <c r="AP3045" s="171"/>
      <c r="AQ3045" s="171"/>
      <c r="AR3045" s="171"/>
      <c r="CI3045" t="str">
        <f>IF(JRF!F3058&gt;0,"",IF(JRF!B3058="","",IF(LEFT(JRF!B3058,1)=IFERROR(VLOOKUP(LEFT(JRF!B3058,1),$CF$2:$CF$5,1,0),0),"Product Code Required",IF(JRF!C3058="","",IF(JRF!C3058=IFERROR(VLOOKUP(JRF!C3058,$CH:$CH,1,0),0),"Product Code Required","NA")))))</f>
        <v/>
      </c>
      <c r="CJ3045" t="str">
        <f>IF(JRF!AV3058&gt;0,"",IF(JRF!Q3058="","",IF(LEFT(JRF!Q3058,1)=IFERROR(VLOOKUP(LEFT(JRF!Q3058,1),$CF$2:$CF$5,1,0),0),"Product Code Required",IF(JRF!V3058="","",IF(JRF!V3058=IFERROR(VLOOKUP(JRF!V3058,$CH:$CH,1,0),0),"Product Code Required","NA")))))</f>
        <v/>
      </c>
      <c r="CK3045" t="str">
        <f>IFERROR(IF(LEN('Journal Template'!F3056)&gt;0,"",IF('Journal Template'!A3056="","",IF(LEFT('Journal Template'!A3056,1)=IFERROR(VLOOKUP(LEFT('Journal Template'!A3056,1),Checks!$CF$2:$CF$5,1,0),0),"Product Code Required",IF('Journal Template'!D3056="","",IF('Journal Template'!D3056=IFERROR(VLOOKUP('Journal Template'!D3056,Checks!$CH:$CH,1,0),0),"Product Code Required","NA"))))),"")</f>
        <v/>
      </c>
    </row>
    <row r="3046" spans="14:89">
      <c r="N3046" t="s">
        <v>13514</v>
      </c>
      <c r="O3046" t="s">
        <v>13515</v>
      </c>
      <c r="P3046" t="s">
        <v>386</v>
      </c>
      <c r="Q3046" s="150" t="str">
        <f>IF(JRF!D3059="","",IF(IFERROR(VLOOKUP(JRF!D3059,Checks!N:P,3,0),0)="A","","Inactive account in Use"))</f>
        <v/>
      </c>
      <c r="R3046" t="str">
        <f>IFERROR(IF('Journal Template'!C3458="","",IF(IFERROR(VLOOKUP('Journal Template'!C3458,Checks!N:P,3,0),0)="A","","Inactive account in Use")),"")</f>
        <v/>
      </c>
      <c r="V3046" s="150" t="str">
        <f>IF(JRF!C3059="","",IF(IFERROR(VLOOKUP(JRF!C3059,Checks!S:U,3,0),0)="A","Entry with System fund Dept",""))</f>
        <v/>
      </c>
      <c r="W3046" t="str">
        <f>IFERROR(IF('Journal Template'!D3458="","",IF(IFERROR(VLOOKUP('Journal Template'!D3458,Checks!S:U,3,0),0)="A","Entry with System fund Dept","")),"")</f>
        <v/>
      </c>
      <c r="X3046" t="s">
        <v>7441</v>
      </c>
      <c r="Y3046" t="s">
        <v>386</v>
      </c>
      <c r="Z3046" t="s">
        <v>13516</v>
      </c>
      <c r="AA3046" t="s">
        <v>391</v>
      </c>
      <c r="AB3046" t="s">
        <v>125</v>
      </c>
      <c r="AC3046" s="150" t="str">
        <f>IFERROR(IF(JRF!C3059="","",IF(AND(VLOOKUP(JRF!C3059,X:AA,4,0)=JRF!B3059,VLOOKUP(JRF!C3059,X:Y,2,0)="A"),"","Inactive Dept Combo Error")),"Inactive Dept Combo Error")</f>
        <v/>
      </c>
      <c r="AD3046" t="str">
        <f>IFERROR(IF('Journal Template'!D3458="","",IF(AND(VLOOKUP('Journal Template'!D3458,X:AA,4,0)='Journal Template'!A3458,VLOOKUP('Journal Template'!D3458,X:Y,2,0)="A"),"","Inactive Dept Combo Error")),"")</f>
        <v/>
      </c>
      <c r="AK3046" s="150" t="str">
        <f>IF(JRF!B3059="","",IF(JRF!B3059=IFERROR(VLOOKUP(JRF!B3059,Checks!AI:AI,1,0),0),"Entry in Branch/Satellite BU's",""))</f>
        <v/>
      </c>
      <c r="AL3046" t="str">
        <f>IFERROR(IF('Journal Template'!A3458="","",IF('Journal Template'!A3458=IFERROR(VLOOKUP('Journal Template'!A3458,Checks!AI:AI,1,0),0),"Entry in Branch/Satellite BU's","")),"")</f>
        <v/>
      </c>
      <c r="AO3046" s="171"/>
      <c r="AP3046" s="171"/>
      <c r="AQ3046" s="171"/>
      <c r="AR3046" s="171"/>
      <c r="CI3046" t="str">
        <f>IF(JRF!F3059&gt;0,"",IF(JRF!B3059="","",IF(LEFT(JRF!B3059,1)=IFERROR(VLOOKUP(LEFT(JRF!B3059,1),$CF$2:$CF$5,1,0),0),"Product Code Required",IF(JRF!C3059="","",IF(JRF!C3059=IFERROR(VLOOKUP(JRF!C3059,$CH:$CH,1,0),0),"Product Code Required","NA")))))</f>
        <v/>
      </c>
      <c r="CJ3046" t="str">
        <f>IF(JRF!AV3059&gt;0,"",IF(JRF!Q3059="","",IF(LEFT(JRF!Q3059,1)=IFERROR(VLOOKUP(LEFT(JRF!Q3059,1),$CF$2:$CF$5,1,0),0),"Product Code Required",IF(JRF!V3059="","",IF(JRF!V3059=IFERROR(VLOOKUP(JRF!V3059,$CH:$CH,1,0),0),"Product Code Required","NA")))))</f>
        <v/>
      </c>
      <c r="CK3046" t="str">
        <f>IFERROR(IF(LEN('Journal Template'!F3057)&gt;0,"",IF('Journal Template'!A3057="","",IF(LEFT('Journal Template'!A3057,1)=IFERROR(VLOOKUP(LEFT('Journal Template'!A3057,1),Checks!$CF$2:$CF$5,1,0),0),"Product Code Required",IF('Journal Template'!D3057="","",IF('Journal Template'!D3057=IFERROR(VLOOKUP('Journal Template'!D3057,Checks!$CH:$CH,1,0),0),"Product Code Required","NA"))))),"")</f>
        <v/>
      </c>
    </row>
    <row r="3047" spans="14:89">
      <c r="N3047" t="s">
        <v>13517</v>
      </c>
      <c r="O3047" t="s">
        <v>13518</v>
      </c>
      <c r="P3047" t="s">
        <v>386</v>
      </c>
      <c r="Q3047" s="150" t="str">
        <f>IF(JRF!D3060="","",IF(IFERROR(VLOOKUP(JRF!D3060,Checks!N:P,3,0),0)="A","","Inactive account in Use"))</f>
        <v/>
      </c>
      <c r="R3047" t="str">
        <f>IFERROR(IF('Journal Template'!C3459="","",IF(IFERROR(VLOOKUP('Journal Template'!C3459,Checks!N:P,3,0),0)="A","","Inactive account in Use")),"")</f>
        <v/>
      </c>
      <c r="V3047" s="150" t="str">
        <f>IF(JRF!C3060="","",IF(IFERROR(VLOOKUP(JRF!C3060,Checks!S:U,3,0),0)="A","Entry with System fund Dept",""))</f>
        <v/>
      </c>
      <c r="W3047" t="str">
        <f>IFERROR(IF('Journal Template'!D3459="","",IF(IFERROR(VLOOKUP('Journal Template'!D3459,Checks!S:U,3,0),0)="A","Entry with System fund Dept","")),"")</f>
        <v/>
      </c>
      <c r="X3047" t="s">
        <v>7128</v>
      </c>
      <c r="Y3047" t="s">
        <v>386</v>
      </c>
      <c r="Z3047" t="s">
        <v>13519</v>
      </c>
      <c r="AA3047" t="s">
        <v>391</v>
      </c>
      <c r="AB3047" t="s">
        <v>125</v>
      </c>
      <c r="AC3047" s="150" t="str">
        <f>IFERROR(IF(JRF!C3060="","",IF(AND(VLOOKUP(JRF!C3060,X:AA,4,0)=JRF!B3060,VLOOKUP(JRF!C3060,X:Y,2,0)="A"),"","Inactive Dept Combo Error")),"Inactive Dept Combo Error")</f>
        <v/>
      </c>
      <c r="AD3047" t="str">
        <f>IFERROR(IF('Journal Template'!D3459="","",IF(AND(VLOOKUP('Journal Template'!D3459,X:AA,4,0)='Journal Template'!A3459,VLOOKUP('Journal Template'!D3459,X:Y,2,0)="A"),"","Inactive Dept Combo Error")),"")</f>
        <v/>
      </c>
      <c r="AK3047" s="150" t="str">
        <f>IF(JRF!B3060="","",IF(JRF!B3060=IFERROR(VLOOKUP(JRF!B3060,Checks!AI:AI,1,0),0),"Entry in Branch/Satellite BU's",""))</f>
        <v/>
      </c>
      <c r="AL3047" t="str">
        <f>IFERROR(IF('Journal Template'!A3459="","",IF('Journal Template'!A3459=IFERROR(VLOOKUP('Journal Template'!A3459,Checks!AI:AI,1,0),0),"Entry in Branch/Satellite BU's","")),"")</f>
        <v/>
      </c>
      <c r="AO3047" s="171"/>
      <c r="AP3047" s="171"/>
      <c r="AQ3047" s="171"/>
      <c r="AR3047" s="171"/>
      <c r="CI3047" t="str">
        <f>IF(JRF!F3060&gt;0,"",IF(JRF!B3060="","",IF(LEFT(JRF!B3060,1)=IFERROR(VLOOKUP(LEFT(JRF!B3060,1),$CF$2:$CF$5,1,0),0),"Product Code Required",IF(JRF!C3060="","",IF(JRF!C3060=IFERROR(VLOOKUP(JRF!C3060,$CH:$CH,1,0),0),"Product Code Required","NA")))))</f>
        <v/>
      </c>
      <c r="CJ3047" t="str">
        <f>IF(JRF!AV3060&gt;0,"",IF(JRF!Q3060="","",IF(LEFT(JRF!Q3060,1)=IFERROR(VLOOKUP(LEFT(JRF!Q3060,1),$CF$2:$CF$5,1,0),0),"Product Code Required",IF(JRF!V3060="","",IF(JRF!V3060=IFERROR(VLOOKUP(JRF!V3060,$CH:$CH,1,0),0),"Product Code Required","NA")))))</f>
        <v/>
      </c>
      <c r="CK3047" t="str">
        <f>IFERROR(IF(LEN('Journal Template'!F3058)&gt;0,"",IF('Journal Template'!A3058="","",IF(LEFT('Journal Template'!A3058,1)=IFERROR(VLOOKUP(LEFT('Journal Template'!A3058,1),Checks!$CF$2:$CF$5,1,0),0),"Product Code Required",IF('Journal Template'!D3058="","",IF('Journal Template'!D3058=IFERROR(VLOOKUP('Journal Template'!D3058,Checks!$CH:$CH,1,0),0),"Product Code Required","NA"))))),"")</f>
        <v/>
      </c>
    </row>
    <row r="3048" spans="14:89">
      <c r="N3048" t="s">
        <v>13520</v>
      </c>
      <c r="O3048" t="s">
        <v>13521</v>
      </c>
      <c r="P3048" t="s">
        <v>386</v>
      </c>
      <c r="Q3048" s="150" t="str">
        <f>IF(JRF!D3061="","",IF(IFERROR(VLOOKUP(JRF!D3061,Checks!N:P,3,0),0)="A","","Inactive account in Use"))</f>
        <v/>
      </c>
      <c r="R3048" t="str">
        <f>IFERROR(IF('Journal Template'!C3460="","",IF(IFERROR(VLOOKUP('Journal Template'!C3460,Checks!N:P,3,0),0)="A","","Inactive account in Use")),"")</f>
        <v/>
      </c>
      <c r="V3048" s="150" t="str">
        <f>IF(JRF!C3061="","",IF(IFERROR(VLOOKUP(JRF!C3061,Checks!S:U,3,0),0)="A","Entry with System fund Dept",""))</f>
        <v/>
      </c>
      <c r="W3048" t="str">
        <f>IFERROR(IF('Journal Template'!D3460="","",IF(IFERROR(VLOOKUP('Journal Template'!D3460,Checks!S:U,3,0),0)="A","Entry with System fund Dept","")),"")</f>
        <v/>
      </c>
      <c r="X3048" t="s">
        <v>13522</v>
      </c>
      <c r="Y3048" t="s">
        <v>389</v>
      </c>
      <c r="Z3048" t="s">
        <v>13523</v>
      </c>
      <c r="AA3048" t="s">
        <v>391</v>
      </c>
      <c r="AB3048" t="s">
        <v>125</v>
      </c>
      <c r="AC3048" s="150" t="str">
        <f>IFERROR(IF(JRF!C3061="","",IF(AND(VLOOKUP(JRF!C3061,X:AA,4,0)=JRF!B3061,VLOOKUP(JRF!C3061,X:Y,2,0)="A"),"","Inactive Dept Combo Error")),"Inactive Dept Combo Error")</f>
        <v/>
      </c>
      <c r="AD3048" t="str">
        <f>IFERROR(IF('Journal Template'!D3460="","",IF(AND(VLOOKUP('Journal Template'!D3460,X:AA,4,0)='Journal Template'!A3460,VLOOKUP('Journal Template'!D3460,X:Y,2,0)="A"),"","Inactive Dept Combo Error")),"")</f>
        <v/>
      </c>
      <c r="AK3048" s="150" t="str">
        <f>IF(JRF!B3061="","",IF(JRF!B3061=IFERROR(VLOOKUP(JRF!B3061,Checks!AI:AI,1,0),0),"Entry in Branch/Satellite BU's",""))</f>
        <v/>
      </c>
      <c r="AL3048" t="str">
        <f>IFERROR(IF('Journal Template'!A3460="","",IF('Journal Template'!A3460=IFERROR(VLOOKUP('Journal Template'!A3460,Checks!AI:AI,1,0),0),"Entry in Branch/Satellite BU's","")),"")</f>
        <v/>
      </c>
      <c r="AO3048" s="171"/>
      <c r="AP3048" s="171"/>
      <c r="AQ3048" s="171"/>
      <c r="AR3048" s="171"/>
      <c r="CI3048" t="str">
        <f>IF(JRF!F3061&gt;0,"",IF(JRF!B3061="","",IF(LEFT(JRF!B3061,1)=IFERROR(VLOOKUP(LEFT(JRF!B3061,1),$CF$2:$CF$5,1,0),0),"Product Code Required",IF(JRF!C3061="","",IF(JRF!C3061=IFERROR(VLOOKUP(JRF!C3061,$CH:$CH,1,0),0),"Product Code Required","NA")))))</f>
        <v/>
      </c>
      <c r="CJ3048" t="str">
        <f>IF(JRF!AV3061&gt;0,"",IF(JRF!Q3061="","",IF(LEFT(JRF!Q3061,1)=IFERROR(VLOOKUP(LEFT(JRF!Q3061,1),$CF$2:$CF$5,1,0),0),"Product Code Required",IF(JRF!V3061="","",IF(JRF!V3061=IFERROR(VLOOKUP(JRF!V3061,$CH:$CH,1,0),0),"Product Code Required","NA")))))</f>
        <v/>
      </c>
      <c r="CK3048" t="str">
        <f>IFERROR(IF(LEN('Journal Template'!F3059)&gt;0,"",IF('Journal Template'!A3059="","",IF(LEFT('Journal Template'!A3059,1)=IFERROR(VLOOKUP(LEFT('Journal Template'!A3059,1),Checks!$CF$2:$CF$5,1,0),0),"Product Code Required",IF('Journal Template'!D3059="","",IF('Journal Template'!D3059=IFERROR(VLOOKUP('Journal Template'!D3059,Checks!$CH:$CH,1,0),0),"Product Code Required","NA"))))),"")</f>
        <v/>
      </c>
    </row>
    <row r="3049" spans="14:89">
      <c r="N3049" t="s">
        <v>13524</v>
      </c>
      <c r="O3049" t="s">
        <v>13525</v>
      </c>
      <c r="P3049" t="s">
        <v>386</v>
      </c>
      <c r="Q3049" s="150" t="str">
        <f>IF(JRF!D3062="","",IF(IFERROR(VLOOKUP(JRF!D3062,Checks!N:P,3,0),0)="A","","Inactive account in Use"))</f>
        <v/>
      </c>
      <c r="R3049" t="str">
        <f>IFERROR(IF('Journal Template'!C3461="","",IF(IFERROR(VLOOKUP('Journal Template'!C3461,Checks!N:P,3,0),0)="A","","Inactive account in Use")),"")</f>
        <v/>
      </c>
      <c r="V3049" s="150" t="str">
        <f>IF(JRF!C3062="","",IF(IFERROR(VLOOKUP(JRF!C3062,Checks!S:U,3,0),0)="A","Entry with System fund Dept",""))</f>
        <v/>
      </c>
      <c r="W3049" t="str">
        <f>IFERROR(IF('Journal Template'!D3461="","",IF(IFERROR(VLOOKUP('Journal Template'!D3461,Checks!S:U,3,0),0)="A","Entry with System fund Dept","")),"")</f>
        <v/>
      </c>
      <c r="X3049" t="s">
        <v>1999</v>
      </c>
      <c r="Y3049" t="s">
        <v>386</v>
      </c>
      <c r="Z3049" t="s">
        <v>13526</v>
      </c>
      <c r="AA3049" t="s">
        <v>391</v>
      </c>
      <c r="AB3049" t="s">
        <v>125</v>
      </c>
      <c r="AC3049" s="150" t="str">
        <f>IFERROR(IF(JRF!C3062="","",IF(AND(VLOOKUP(JRF!C3062,X:AA,4,0)=JRF!B3062,VLOOKUP(JRF!C3062,X:Y,2,0)="A"),"","Inactive Dept Combo Error")),"Inactive Dept Combo Error")</f>
        <v/>
      </c>
      <c r="AD3049" t="str">
        <f>IFERROR(IF('Journal Template'!D3461="","",IF(AND(VLOOKUP('Journal Template'!D3461,X:AA,4,0)='Journal Template'!A3461,VLOOKUP('Journal Template'!D3461,X:Y,2,0)="A"),"","Inactive Dept Combo Error")),"")</f>
        <v/>
      </c>
      <c r="AK3049" s="150" t="str">
        <f>IF(JRF!B3062="","",IF(JRF!B3062=IFERROR(VLOOKUP(JRF!B3062,Checks!AI:AI,1,0),0),"Entry in Branch/Satellite BU's",""))</f>
        <v/>
      </c>
      <c r="AL3049" t="str">
        <f>IFERROR(IF('Journal Template'!A3461="","",IF('Journal Template'!A3461=IFERROR(VLOOKUP('Journal Template'!A3461,Checks!AI:AI,1,0),0),"Entry in Branch/Satellite BU's","")),"")</f>
        <v/>
      </c>
      <c r="AO3049" s="171"/>
      <c r="AP3049" s="171"/>
      <c r="AQ3049" s="171"/>
      <c r="AR3049" s="171"/>
      <c r="CI3049" t="str">
        <f>IF(JRF!F3062&gt;0,"",IF(JRF!B3062="","",IF(LEFT(JRF!B3062,1)=IFERROR(VLOOKUP(LEFT(JRF!B3062,1),$CF$2:$CF$5,1,0),0),"Product Code Required",IF(JRF!C3062="","",IF(JRF!C3062=IFERROR(VLOOKUP(JRF!C3062,$CH:$CH,1,0),0),"Product Code Required","NA")))))</f>
        <v/>
      </c>
      <c r="CJ3049" t="str">
        <f>IF(JRF!AV3062&gt;0,"",IF(JRF!Q3062="","",IF(LEFT(JRF!Q3062,1)=IFERROR(VLOOKUP(LEFT(JRF!Q3062,1),$CF$2:$CF$5,1,0),0),"Product Code Required",IF(JRF!V3062="","",IF(JRF!V3062=IFERROR(VLOOKUP(JRF!V3062,$CH:$CH,1,0),0),"Product Code Required","NA")))))</f>
        <v/>
      </c>
      <c r="CK3049" t="str">
        <f>IFERROR(IF(LEN('Journal Template'!F3060)&gt;0,"",IF('Journal Template'!A3060="","",IF(LEFT('Journal Template'!A3060,1)=IFERROR(VLOOKUP(LEFT('Journal Template'!A3060,1),Checks!$CF$2:$CF$5,1,0),0),"Product Code Required",IF('Journal Template'!D3060="","",IF('Journal Template'!D3060=IFERROR(VLOOKUP('Journal Template'!D3060,Checks!$CH:$CH,1,0),0),"Product Code Required","NA"))))),"")</f>
        <v/>
      </c>
    </row>
    <row r="3050" spans="14:89">
      <c r="N3050" t="s">
        <v>13527</v>
      </c>
      <c r="O3050" t="s">
        <v>13528</v>
      </c>
      <c r="P3050" t="s">
        <v>386</v>
      </c>
      <c r="Q3050" s="150" t="str">
        <f>IF(JRF!D3063="","",IF(IFERROR(VLOOKUP(JRF!D3063,Checks!N:P,3,0),0)="A","","Inactive account in Use"))</f>
        <v/>
      </c>
      <c r="R3050" t="str">
        <f>IFERROR(IF('Journal Template'!C3462="","",IF(IFERROR(VLOOKUP('Journal Template'!C3462,Checks!N:P,3,0),0)="A","","Inactive account in Use")),"")</f>
        <v/>
      </c>
      <c r="V3050" s="150" t="str">
        <f>IF(JRF!C3063="","",IF(IFERROR(VLOOKUP(JRF!C3063,Checks!S:U,3,0),0)="A","Entry with System fund Dept",""))</f>
        <v/>
      </c>
      <c r="W3050" t="str">
        <f>IFERROR(IF('Journal Template'!D3462="","",IF(IFERROR(VLOOKUP('Journal Template'!D3462,Checks!S:U,3,0),0)="A","Entry with System fund Dept","")),"")</f>
        <v/>
      </c>
      <c r="X3050" t="s">
        <v>13529</v>
      </c>
      <c r="Y3050" t="s">
        <v>389</v>
      </c>
      <c r="Z3050" t="s">
        <v>13530</v>
      </c>
      <c r="AA3050" t="s">
        <v>4082</v>
      </c>
      <c r="AB3050" t="s">
        <v>125</v>
      </c>
      <c r="AC3050" s="150" t="str">
        <f>IFERROR(IF(JRF!C3063="","",IF(AND(VLOOKUP(JRF!C3063,X:AA,4,0)=JRF!B3063,VLOOKUP(JRF!C3063,X:Y,2,0)="A"),"","Inactive Dept Combo Error")),"Inactive Dept Combo Error")</f>
        <v/>
      </c>
      <c r="AD3050" t="str">
        <f>IFERROR(IF('Journal Template'!D3462="","",IF(AND(VLOOKUP('Journal Template'!D3462,X:AA,4,0)='Journal Template'!A3462,VLOOKUP('Journal Template'!D3462,X:Y,2,0)="A"),"","Inactive Dept Combo Error")),"")</f>
        <v/>
      </c>
      <c r="AK3050" s="150" t="str">
        <f>IF(JRF!B3063="","",IF(JRF!B3063=IFERROR(VLOOKUP(JRF!B3063,Checks!AI:AI,1,0),0),"Entry in Branch/Satellite BU's",""))</f>
        <v/>
      </c>
      <c r="AL3050" t="str">
        <f>IFERROR(IF('Journal Template'!A3462="","",IF('Journal Template'!A3462=IFERROR(VLOOKUP('Journal Template'!A3462,Checks!AI:AI,1,0),0),"Entry in Branch/Satellite BU's","")),"")</f>
        <v/>
      </c>
      <c r="AO3050" s="171"/>
      <c r="AP3050" s="171"/>
      <c r="AQ3050" s="171"/>
      <c r="AR3050" s="171"/>
      <c r="CI3050" t="str">
        <f>IF(JRF!F3063&gt;0,"",IF(JRF!B3063="","",IF(LEFT(JRF!B3063,1)=IFERROR(VLOOKUP(LEFT(JRF!B3063,1),$CF$2:$CF$5,1,0),0),"Product Code Required",IF(JRF!C3063="","",IF(JRF!C3063=IFERROR(VLOOKUP(JRF!C3063,$CH:$CH,1,0),0),"Product Code Required","NA")))))</f>
        <v/>
      </c>
      <c r="CJ3050" t="str">
        <f>IF(JRF!AV3063&gt;0,"",IF(JRF!Q3063="","",IF(LEFT(JRF!Q3063,1)=IFERROR(VLOOKUP(LEFT(JRF!Q3063,1),$CF$2:$CF$5,1,0),0),"Product Code Required",IF(JRF!V3063="","",IF(JRF!V3063=IFERROR(VLOOKUP(JRF!V3063,$CH:$CH,1,0),0),"Product Code Required","NA")))))</f>
        <v/>
      </c>
      <c r="CK3050" t="str">
        <f>IFERROR(IF(LEN('Journal Template'!F3061)&gt;0,"",IF('Journal Template'!A3061="","",IF(LEFT('Journal Template'!A3061,1)=IFERROR(VLOOKUP(LEFT('Journal Template'!A3061,1),Checks!$CF$2:$CF$5,1,0),0),"Product Code Required",IF('Journal Template'!D3061="","",IF('Journal Template'!D3061=IFERROR(VLOOKUP('Journal Template'!D3061,Checks!$CH:$CH,1,0),0),"Product Code Required","NA"))))),"")</f>
        <v/>
      </c>
    </row>
    <row r="3051" spans="14:89">
      <c r="N3051" t="s">
        <v>13531</v>
      </c>
      <c r="O3051" t="s">
        <v>13532</v>
      </c>
      <c r="P3051" t="s">
        <v>386</v>
      </c>
      <c r="Q3051" s="150" t="str">
        <f>IF(JRF!D3064="","",IF(IFERROR(VLOOKUP(JRF!D3064,Checks!N:P,3,0),0)="A","","Inactive account in Use"))</f>
        <v/>
      </c>
      <c r="R3051" t="str">
        <f>IFERROR(IF('Journal Template'!C3463="","",IF(IFERROR(VLOOKUP('Journal Template'!C3463,Checks!N:P,3,0),0)="A","","Inactive account in Use")),"")</f>
        <v/>
      </c>
      <c r="V3051" s="150" t="str">
        <f>IF(JRF!C3064="","",IF(IFERROR(VLOOKUP(JRF!C3064,Checks!S:U,3,0),0)="A","Entry with System fund Dept",""))</f>
        <v/>
      </c>
      <c r="W3051" t="str">
        <f>IFERROR(IF('Journal Template'!D3463="","",IF(IFERROR(VLOOKUP('Journal Template'!D3463,Checks!S:U,3,0),0)="A","Entry with System fund Dept","")),"")</f>
        <v/>
      </c>
      <c r="X3051" t="s">
        <v>2004</v>
      </c>
      <c r="Y3051" t="s">
        <v>386</v>
      </c>
      <c r="Z3051" t="s">
        <v>13533</v>
      </c>
      <c r="AA3051" t="s">
        <v>588</v>
      </c>
      <c r="AB3051" t="s">
        <v>4770</v>
      </c>
      <c r="AC3051" s="150" t="str">
        <f>IFERROR(IF(JRF!C3064="","",IF(AND(VLOOKUP(JRF!C3064,X:AA,4,0)=JRF!B3064,VLOOKUP(JRF!C3064,X:Y,2,0)="A"),"","Inactive Dept Combo Error")),"Inactive Dept Combo Error")</f>
        <v/>
      </c>
      <c r="AD3051" t="str">
        <f>IFERROR(IF('Journal Template'!D3463="","",IF(AND(VLOOKUP('Journal Template'!D3463,X:AA,4,0)='Journal Template'!A3463,VLOOKUP('Journal Template'!D3463,X:Y,2,0)="A"),"","Inactive Dept Combo Error")),"")</f>
        <v/>
      </c>
      <c r="AK3051" s="150" t="str">
        <f>IF(JRF!B3064="","",IF(JRF!B3064=IFERROR(VLOOKUP(JRF!B3064,Checks!AI:AI,1,0),0),"Entry in Branch/Satellite BU's",""))</f>
        <v/>
      </c>
      <c r="AL3051" t="str">
        <f>IFERROR(IF('Journal Template'!A3463="","",IF('Journal Template'!A3463=IFERROR(VLOOKUP('Journal Template'!A3463,Checks!AI:AI,1,0),0),"Entry in Branch/Satellite BU's","")),"")</f>
        <v/>
      </c>
      <c r="AO3051" s="171"/>
      <c r="AP3051" s="171"/>
      <c r="AQ3051" s="171"/>
      <c r="AR3051" s="171"/>
      <c r="CI3051" t="str">
        <f>IF(JRF!F3064&gt;0,"",IF(JRF!B3064="","",IF(LEFT(JRF!B3064,1)=IFERROR(VLOOKUP(LEFT(JRF!B3064,1),$CF$2:$CF$5,1,0),0),"Product Code Required",IF(JRF!C3064="","",IF(JRF!C3064=IFERROR(VLOOKUP(JRF!C3064,$CH:$CH,1,0),0),"Product Code Required","NA")))))</f>
        <v/>
      </c>
      <c r="CJ3051" t="str">
        <f>IF(JRF!AV3064&gt;0,"",IF(JRF!Q3064="","",IF(LEFT(JRF!Q3064,1)=IFERROR(VLOOKUP(LEFT(JRF!Q3064,1),$CF$2:$CF$5,1,0),0),"Product Code Required",IF(JRF!V3064="","",IF(JRF!V3064=IFERROR(VLOOKUP(JRF!V3064,$CH:$CH,1,0),0),"Product Code Required","NA")))))</f>
        <v/>
      </c>
      <c r="CK3051" t="str">
        <f>IFERROR(IF(LEN('Journal Template'!F3062)&gt;0,"",IF('Journal Template'!A3062="","",IF(LEFT('Journal Template'!A3062,1)=IFERROR(VLOOKUP(LEFT('Journal Template'!A3062,1),Checks!$CF$2:$CF$5,1,0),0),"Product Code Required",IF('Journal Template'!D3062="","",IF('Journal Template'!D3062=IFERROR(VLOOKUP('Journal Template'!D3062,Checks!$CH:$CH,1,0),0),"Product Code Required","NA"))))),"")</f>
        <v/>
      </c>
    </row>
    <row r="3052" spans="14:89">
      <c r="N3052" t="s">
        <v>13534</v>
      </c>
      <c r="O3052" t="s">
        <v>13535</v>
      </c>
      <c r="P3052" t="s">
        <v>386</v>
      </c>
      <c r="Q3052" s="150" t="str">
        <f>IF(JRF!D3065="","",IF(IFERROR(VLOOKUP(JRF!D3065,Checks!N:P,3,0),0)="A","","Inactive account in Use"))</f>
        <v/>
      </c>
      <c r="R3052" t="str">
        <f>IFERROR(IF('Journal Template'!C3464="","",IF(IFERROR(VLOOKUP('Journal Template'!C3464,Checks!N:P,3,0),0)="A","","Inactive account in Use")),"")</f>
        <v/>
      </c>
      <c r="V3052" s="150" t="str">
        <f>IF(JRF!C3065="","",IF(IFERROR(VLOOKUP(JRF!C3065,Checks!S:U,3,0),0)="A","Entry with System fund Dept",""))</f>
        <v/>
      </c>
      <c r="W3052" t="str">
        <f>IFERROR(IF('Journal Template'!D3464="","",IF(IFERROR(VLOOKUP('Journal Template'!D3464,Checks!S:U,3,0),0)="A","Entry with System fund Dept","")),"")</f>
        <v/>
      </c>
      <c r="X3052" t="s">
        <v>5500</v>
      </c>
      <c r="Y3052" t="s">
        <v>386</v>
      </c>
      <c r="Z3052" t="s">
        <v>13536</v>
      </c>
      <c r="AA3052" t="s">
        <v>391</v>
      </c>
      <c r="AB3052" t="s">
        <v>125</v>
      </c>
      <c r="AC3052" s="150" t="str">
        <f>IFERROR(IF(JRF!C3065="","",IF(AND(VLOOKUP(JRF!C3065,X:AA,4,0)=JRF!B3065,VLOOKUP(JRF!C3065,X:Y,2,0)="A"),"","Inactive Dept Combo Error")),"Inactive Dept Combo Error")</f>
        <v/>
      </c>
      <c r="AD3052" t="str">
        <f>IFERROR(IF('Journal Template'!D3464="","",IF(AND(VLOOKUP('Journal Template'!D3464,X:AA,4,0)='Journal Template'!A3464,VLOOKUP('Journal Template'!D3464,X:Y,2,0)="A"),"","Inactive Dept Combo Error")),"")</f>
        <v/>
      </c>
      <c r="AK3052" s="150" t="str">
        <f>IF(JRF!B3065="","",IF(JRF!B3065=IFERROR(VLOOKUP(JRF!B3065,Checks!AI:AI,1,0),0),"Entry in Branch/Satellite BU's",""))</f>
        <v/>
      </c>
      <c r="AL3052" t="str">
        <f>IFERROR(IF('Journal Template'!A3464="","",IF('Journal Template'!A3464=IFERROR(VLOOKUP('Journal Template'!A3464,Checks!AI:AI,1,0),0),"Entry in Branch/Satellite BU's","")),"")</f>
        <v/>
      </c>
      <c r="AO3052" s="171"/>
      <c r="AP3052" s="171"/>
      <c r="AQ3052" s="171"/>
      <c r="AR3052" s="171"/>
      <c r="CI3052" t="str">
        <f>IF(JRF!F3065&gt;0,"",IF(JRF!B3065="","",IF(LEFT(JRF!B3065,1)=IFERROR(VLOOKUP(LEFT(JRF!B3065,1),$CF$2:$CF$5,1,0),0),"Product Code Required",IF(JRF!C3065="","",IF(JRF!C3065=IFERROR(VLOOKUP(JRF!C3065,$CH:$CH,1,0),0),"Product Code Required","NA")))))</f>
        <v/>
      </c>
      <c r="CJ3052" t="str">
        <f>IF(JRF!AV3065&gt;0,"",IF(JRF!Q3065="","",IF(LEFT(JRF!Q3065,1)=IFERROR(VLOOKUP(LEFT(JRF!Q3065,1),$CF$2:$CF$5,1,0),0),"Product Code Required",IF(JRF!V3065="","",IF(JRF!V3065=IFERROR(VLOOKUP(JRF!V3065,$CH:$CH,1,0),0),"Product Code Required","NA")))))</f>
        <v/>
      </c>
      <c r="CK3052" t="str">
        <f>IFERROR(IF(LEN('Journal Template'!F3063)&gt;0,"",IF('Journal Template'!A3063="","",IF(LEFT('Journal Template'!A3063,1)=IFERROR(VLOOKUP(LEFT('Journal Template'!A3063,1),Checks!$CF$2:$CF$5,1,0),0),"Product Code Required",IF('Journal Template'!D3063="","",IF('Journal Template'!D3063=IFERROR(VLOOKUP('Journal Template'!D3063,Checks!$CH:$CH,1,0),0),"Product Code Required","NA"))))),"")</f>
        <v/>
      </c>
    </row>
    <row r="3053" spans="14:89">
      <c r="N3053" t="s">
        <v>13537</v>
      </c>
      <c r="O3053" t="s">
        <v>13538</v>
      </c>
      <c r="P3053" t="s">
        <v>386</v>
      </c>
      <c r="Q3053" s="150" t="str">
        <f>IF(JRF!D3066="","",IF(IFERROR(VLOOKUP(JRF!D3066,Checks!N:P,3,0),0)="A","","Inactive account in Use"))</f>
        <v/>
      </c>
      <c r="R3053" t="str">
        <f>IFERROR(IF('Journal Template'!C3465="","",IF(IFERROR(VLOOKUP('Journal Template'!C3465,Checks!N:P,3,0),0)="A","","Inactive account in Use")),"")</f>
        <v/>
      </c>
      <c r="V3053" s="150" t="str">
        <f>IF(JRF!C3066="","",IF(IFERROR(VLOOKUP(JRF!C3066,Checks!S:U,3,0),0)="A","Entry with System fund Dept",""))</f>
        <v/>
      </c>
      <c r="W3053" t="str">
        <f>IFERROR(IF('Journal Template'!D3465="","",IF(IFERROR(VLOOKUP('Journal Template'!D3465,Checks!S:U,3,0),0)="A","Entry with System fund Dept","")),"")</f>
        <v/>
      </c>
      <c r="X3053" t="s">
        <v>13539</v>
      </c>
      <c r="Y3053" t="s">
        <v>386</v>
      </c>
      <c r="Z3053" t="s">
        <v>13540</v>
      </c>
      <c r="AA3053" t="s">
        <v>4082</v>
      </c>
      <c r="AB3053" t="s">
        <v>125</v>
      </c>
      <c r="AC3053" s="150" t="str">
        <f>IFERROR(IF(JRF!C3066="","",IF(AND(VLOOKUP(JRF!C3066,X:AA,4,0)=JRF!B3066,VLOOKUP(JRF!C3066,X:Y,2,0)="A"),"","Inactive Dept Combo Error")),"Inactive Dept Combo Error")</f>
        <v/>
      </c>
      <c r="AD3053" t="str">
        <f>IFERROR(IF('Journal Template'!D3465="","",IF(AND(VLOOKUP('Journal Template'!D3465,X:AA,4,0)='Journal Template'!A3465,VLOOKUP('Journal Template'!D3465,X:Y,2,0)="A"),"","Inactive Dept Combo Error")),"")</f>
        <v/>
      </c>
      <c r="AK3053" s="150" t="str">
        <f>IF(JRF!B3066="","",IF(JRF!B3066=IFERROR(VLOOKUP(JRF!B3066,Checks!AI:AI,1,0),0),"Entry in Branch/Satellite BU's",""))</f>
        <v/>
      </c>
      <c r="AL3053" t="str">
        <f>IFERROR(IF('Journal Template'!A3465="","",IF('Journal Template'!A3465=IFERROR(VLOOKUP('Journal Template'!A3465,Checks!AI:AI,1,0),0),"Entry in Branch/Satellite BU's","")),"")</f>
        <v/>
      </c>
      <c r="AO3053" s="171"/>
      <c r="AP3053" s="171"/>
      <c r="AQ3053" s="171"/>
      <c r="AR3053" s="171"/>
      <c r="CI3053" t="str">
        <f>IF(JRF!F3066&gt;0,"",IF(JRF!B3066="","",IF(LEFT(JRF!B3066,1)=IFERROR(VLOOKUP(LEFT(JRF!B3066,1),$CF$2:$CF$5,1,0),0),"Product Code Required",IF(JRF!C3066="","",IF(JRF!C3066=IFERROR(VLOOKUP(JRF!C3066,$CH:$CH,1,0),0),"Product Code Required","NA")))))</f>
        <v/>
      </c>
      <c r="CJ3053" t="str">
        <f>IF(JRF!AV3066&gt;0,"",IF(JRF!Q3066="","",IF(LEFT(JRF!Q3066,1)=IFERROR(VLOOKUP(LEFT(JRF!Q3066,1),$CF$2:$CF$5,1,0),0),"Product Code Required",IF(JRF!V3066="","",IF(JRF!V3066=IFERROR(VLOOKUP(JRF!V3066,$CH:$CH,1,0),0),"Product Code Required","NA")))))</f>
        <v/>
      </c>
      <c r="CK3053" t="str">
        <f>IFERROR(IF(LEN('Journal Template'!F3064)&gt;0,"",IF('Journal Template'!A3064="","",IF(LEFT('Journal Template'!A3064,1)=IFERROR(VLOOKUP(LEFT('Journal Template'!A3064,1),Checks!$CF$2:$CF$5,1,0),0),"Product Code Required",IF('Journal Template'!D3064="","",IF('Journal Template'!D3064=IFERROR(VLOOKUP('Journal Template'!D3064,Checks!$CH:$CH,1,0),0),"Product Code Required","NA"))))),"")</f>
        <v/>
      </c>
    </row>
    <row r="3054" spans="14:89">
      <c r="N3054" t="s">
        <v>13541</v>
      </c>
      <c r="O3054" t="s">
        <v>13542</v>
      </c>
      <c r="P3054" t="s">
        <v>386</v>
      </c>
      <c r="Q3054" s="150" t="str">
        <f>IF(JRF!D3067="","",IF(IFERROR(VLOOKUP(JRF!D3067,Checks!N:P,3,0),0)="A","","Inactive account in Use"))</f>
        <v/>
      </c>
      <c r="R3054" t="str">
        <f>IFERROR(IF('Journal Template'!C3466="","",IF(IFERROR(VLOOKUP('Journal Template'!C3466,Checks!N:P,3,0),0)="A","","Inactive account in Use")),"")</f>
        <v/>
      </c>
      <c r="V3054" s="150" t="str">
        <f>IF(JRF!C3067="","",IF(IFERROR(VLOOKUP(JRF!C3067,Checks!S:U,3,0),0)="A","Entry with System fund Dept",""))</f>
        <v/>
      </c>
      <c r="W3054" t="str">
        <f>IFERROR(IF('Journal Template'!D3466="","",IF(IFERROR(VLOOKUP('Journal Template'!D3466,Checks!S:U,3,0),0)="A","Entry with System fund Dept","")),"")</f>
        <v/>
      </c>
      <c r="X3054" t="s">
        <v>13543</v>
      </c>
      <c r="Y3054" t="s">
        <v>389</v>
      </c>
      <c r="Z3054" t="s">
        <v>13544</v>
      </c>
      <c r="AA3054" t="s">
        <v>4082</v>
      </c>
      <c r="AB3054" t="s">
        <v>125</v>
      </c>
      <c r="AC3054" s="150" t="str">
        <f>IFERROR(IF(JRF!C3067="","",IF(AND(VLOOKUP(JRF!C3067,X:AA,4,0)=JRF!B3067,VLOOKUP(JRF!C3067,X:Y,2,0)="A"),"","Inactive Dept Combo Error")),"Inactive Dept Combo Error")</f>
        <v/>
      </c>
      <c r="AD3054" t="str">
        <f>IFERROR(IF('Journal Template'!D3466="","",IF(AND(VLOOKUP('Journal Template'!D3466,X:AA,4,0)='Journal Template'!A3466,VLOOKUP('Journal Template'!D3466,X:Y,2,0)="A"),"","Inactive Dept Combo Error")),"")</f>
        <v/>
      </c>
      <c r="AK3054" s="150" t="str">
        <f>IF(JRF!B3067="","",IF(JRF!B3067=IFERROR(VLOOKUP(JRF!B3067,Checks!AI:AI,1,0),0),"Entry in Branch/Satellite BU's",""))</f>
        <v/>
      </c>
      <c r="AL3054" t="str">
        <f>IFERROR(IF('Journal Template'!A3466="","",IF('Journal Template'!A3466=IFERROR(VLOOKUP('Journal Template'!A3466,Checks!AI:AI,1,0),0),"Entry in Branch/Satellite BU's","")),"")</f>
        <v/>
      </c>
      <c r="AO3054" s="171"/>
      <c r="AP3054" s="171"/>
      <c r="AQ3054" s="171"/>
      <c r="AR3054" s="171"/>
      <c r="CI3054" t="str">
        <f>IF(JRF!F3067&gt;0,"",IF(JRF!B3067="","",IF(LEFT(JRF!B3067,1)=IFERROR(VLOOKUP(LEFT(JRF!B3067,1),$CF$2:$CF$5,1,0),0),"Product Code Required",IF(JRF!C3067="","",IF(JRF!C3067=IFERROR(VLOOKUP(JRF!C3067,$CH:$CH,1,0),0),"Product Code Required","NA")))))</f>
        <v/>
      </c>
      <c r="CJ3054" t="str">
        <f>IF(JRF!AV3067&gt;0,"",IF(JRF!Q3067="","",IF(LEFT(JRF!Q3067,1)=IFERROR(VLOOKUP(LEFT(JRF!Q3067,1),$CF$2:$CF$5,1,0),0),"Product Code Required",IF(JRF!V3067="","",IF(JRF!V3067=IFERROR(VLOOKUP(JRF!V3067,$CH:$CH,1,0),0),"Product Code Required","NA")))))</f>
        <v/>
      </c>
      <c r="CK3054" t="str">
        <f>IFERROR(IF(LEN('Journal Template'!F3065)&gt;0,"",IF('Journal Template'!A3065="","",IF(LEFT('Journal Template'!A3065,1)=IFERROR(VLOOKUP(LEFT('Journal Template'!A3065,1),Checks!$CF$2:$CF$5,1,0),0),"Product Code Required",IF('Journal Template'!D3065="","",IF('Journal Template'!D3065=IFERROR(VLOOKUP('Journal Template'!D3065,Checks!$CH:$CH,1,0),0),"Product Code Required","NA"))))),"")</f>
        <v/>
      </c>
    </row>
    <row r="3055" spans="14:89">
      <c r="N3055" t="s">
        <v>13545</v>
      </c>
      <c r="O3055" t="s">
        <v>13546</v>
      </c>
      <c r="P3055" t="s">
        <v>386</v>
      </c>
      <c r="Q3055" s="150" t="str">
        <f>IF(JRF!D3068="","",IF(IFERROR(VLOOKUP(JRF!D3068,Checks!N:P,3,0),0)="A","","Inactive account in Use"))</f>
        <v/>
      </c>
      <c r="R3055" t="str">
        <f>IFERROR(IF('Journal Template'!C3467="","",IF(IFERROR(VLOOKUP('Journal Template'!C3467,Checks!N:P,3,0),0)="A","","Inactive account in Use")),"")</f>
        <v/>
      </c>
      <c r="V3055" s="150" t="str">
        <f>IF(JRF!C3068="","",IF(IFERROR(VLOOKUP(JRF!C3068,Checks!S:U,3,0),0)="A","Entry with System fund Dept",""))</f>
        <v/>
      </c>
      <c r="W3055" t="str">
        <f>IFERROR(IF('Journal Template'!D3467="","",IF(IFERROR(VLOOKUP('Journal Template'!D3467,Checks!S:U,3,0),0)="A","Entry with System fund Dept","")),"")</f>
        <v/>
      </c>
      <c r="X3055" t="s">
        <v>13547</v>
      </c>
      <c r="Y3055" t="s">
        <v>386</v>
      </c>
      <c r="Z3055" t="s">
        <v>13548</v>
      </c>
      <c r="AA3055" t="s">
        <v>4082</v>
      </c>
      <c r="AB3055" t="s">
        <v>125</v>
      </c>
      <c r="AC3055" s="150" t="str">
        <f>IFERROR(IF(JRF!C3068="","",IF(AND(VLOOKUP(JRF!C3068,X:AA,4,0)=JRF!B3068,VLOOKUP(JRF!C3068,X:Y,2,0)="A"),"","Inactive Dept Combo Error")),"Inactive Dept Combo Error")</f>
        <v/>
      </c>
      <c r="AD3055" t="str">
        <f>IFERROR(IF('Journal Template'!D3467="","",IF(AND(VLOOKUP('Journal Template'!D3467,X:AA,4,0)='Journal Template'!A3467,VLOOKUP('Journal Template'!D3467,X:Y,2,0)="A"),"","Inactive Dept Combo Error")),"")</f>
        <v/>
      </c>
      <c r="AK3055" s="150" t="str">
        <f>IF(JRF!B3068="","",IF(JRF!B3068=IFERROR(VLOOKUP(JRF!B3068,Checks!AI:AI,1,0),0),"Entry in Branch/Satellite BU's",""))</f>
        <v/>
      </c>
      <c r="AL3055" t="str">
        <f>IFERROR(IF('Journal Template'!A3467="","",IF('Journal Template'!A3467=IFERROR(VLOOKUP('Journal Template'!A3467,Checks!AI:AI,1,0),0),"Entry in Branch/Satellite BU's","")),"")</f>
        <v/>
      </c>
      <c r="AO3055" s="171"/>
      <c r="AP3055" s="171"/>
      <c r="AQ3055" s="171"/>
      <c r="AR3055" s="171"/>
      <c r="CI3055" t="str">
        <f>IF(JRF!F3068&gt;0,"",IF(JRF!B3068="","",IF(LEFT(JRF!B3068,1)=IFERROR(VLOOKUP(LEFT(JRF!B3068,1),$CF$2:$CF$5,1,0),0),"Product Code Required",IF(JRF!C3068="","",IF(JRF!C3068=IFERROR(VLOOKUP(JRF!C3068,$CH:$CH,1,0),0),"Product Code Required","NA")))))</f>
        <v/>
      </c>
      <c r="CJ3055" t="str">
        <f>IF(JRF!AV3068&gt;0,"",IF(JRF!Q3068="","",IF(LEFT(JRF!Q3068,1)=IFERROR(VLOOKUP(LEFT(JRF!Q3068,1),$CF$2:$CF$5,1,0),0),"Product Code Required",IF(JRF!V3068="","",IF(JRF!V3068=IFERROR(VLOOKUP(JRF!V3068,$CH:$CH,1,0),0),"Product Code Required","NA")))))</f>
        <v/>
      </c>
      <c r="CK3055" t="str">
        <f>IFERROR(IF(LEN('Journal Template'!F3066)&gt;0,"",IF('Journal Template'!A3066="","",IF(LEFT('Journal Template'!A3066,1)=IFERROR(VLOOKUP(LEFT('Journal Template'!A3066,1),Checks!$CF$2:$CF$5,1,0),0),"Product Code Required",IF('Journal Template'!D3066="","",IF('Journal Template'!D3066=IFERROR(VLOOKUP('Journal Template'!D3066,Checks!$CH:$CH,1,0),0),"Product Code Required","NA"))))),"")</f>
        <v/>
      </c>
    </row>
    <row r="3056" spans="14:89">
      <c r="N3056" t="s">
        <v>13549</v>
      </c>
      <c r="O3056" t="s">
        <v>13550</v>
      </c>
      <c r="P3056" t="s">
        <v>386</v>
      </c>
      <c r="Q3056" s="150" t="str">
        <f>IF(JRF!D3069="","",IF(IFERROR(VLOOKUP(JRF!D3069,Checks!N:P,3,0),0)="A","","Inactive account in Use"))</f>
        <v/>
      </c>
      <c r="R3056" t="str">
        <f>IFERROR(IF('Journal Template'!C3468="","",IF(IFERROR(VLOOKUP('Journal Template'!C3468,Checks!N:P,3,0),0)="A","","Inactive account in Use")),"")</f>
        <v/>
      </c>
      <c r="V3056" s="150" t="str">
        <f>IF(JRF!C3069="","",IF(IFERROR(VLOOKUP(JRF!C3069,Checks!S:U,3,0),0)="A","Entry with System fund Dept",""))</f>
        <v/>
      </c>
      <c r="W3056" t="str">
        <f>IFERROR(IF('Journal Template'!D3468="","",IF(IFERROR(VLOOKUP('Journal Template'!D3468,Checks!S:U,3,0),0)="A","Entry with System fund Dept","")),"")</f>
        <v/>
      </c>
      <c r="X3056" t="s">
        <v>13551</v>
      </c>
      <c r="Y3056" t="s">
        <v>386</v>
      </c>
      <c r="Z3056" t="s">
        <v>13552</v>
      </c>
      <c r="AA3056" t="s">
        <v>4082</v>
      </c>
      <c r="AB3056" t="s">
        <v>125</v>
      </c>
      <c r="AC3056" s="150" t="str">
        <f>IFERROR(IF(JRF!C3069="","",IF(AND(VLOOKUP(JRF!C3069,X:AA,4,0)=JRF!B3069,VLOOKUP(JRF!C3069,X:Y,2,0)="A"),"","Inactive Dept Combo Error")),"Inactive Dept Combo Error")</f>
        <v/>
      </c>
      <c r="AD3056" t="str">
        <f>IFERROR(IF('Journal Template'!D3468="","",IF(AND(VLOOKUP('Journal Template'!D3468,X:AA,4,0)='Journal Template'!A3468,VLOOKUP('Journal Template'!D3468,X:Y,2,0)="A"),"","Inactive Dept Combo Error")),"")</f>
        <v/>
      </c>
      <c r="AK3056" s="150" t="str">
        <f>IF(JRF!B3069="","",IF(JRF!B3069=IFERROR(VLOOKUP(JRF!B3069,Checks!AI:AI,1,0),0),"Entry in Branch/Satellite BU's",""))</f>
        <v/>
      </c>
      <c r="AL3056" t="str">
        <f>IFERROR(IF('Journal Template'!A3468="","",IF('Journal Template'!A3468=IFERROR(VLOOKUP('Journal Template'!A3468,Checks!AI:AI,1,0),0),"Entry in Branch/Satellite BU's","")),"")</f>
        <v/>
      </c>
      <c r="AO3056" s="171"/>
      <c r="AP3056" s="171"/>
      <c r="AQ3056" s="171"/>
      <c r="AR3056" s="171"/>
      <c r="CI3056" t="str">
        <f>IF(JRF!F3069&gt;0,"",IF(JRF!B3069="","",IF(LEFT(JRF!B3069,1)=IFERROR(VLOOKUP(LEFT(JRF!B3069,1),$CF$2:$CF$5,1,0),0),"Product Code Required",IF(JRF!C3069="","",IF(JRF!C3069=IFERROR(VLOOKUP(JRF!C3069,$CH:$CH,1,0),0),"Product Code Required","NA")))))</f>
        <v/>
      </c>
      <c r="CJ3056" t="str">
        <f>IF(JRF!AV3069&gt;0,"",IF(JRF!Q3069="","",IF(LEFT(JRF!Q3069,1)=IFERROR(VLOOKUP(LEFT(JRF!Q3069,1),$CF$2:$CF$5,1,0),0),"Product Code Required",IF(JRF!V3069="","",IF(JRF!V3069=IFERROR(VLOOKUP(JRF!V3069,$CH:$CH,1,0),0),"Product Code Required","NA")))))</f>
        <v/>
      </c>
      <c r="CK3056" t="str">
        <f>IFERROR(IF(LEN('Journal Template'!F3067)&gt;0,"",IF('Journal Template'!A3067="","",IF(LEFT('Journal Template'!A3067,1)=IFERROR(VLOOKUP(LEFT('Journal Template'!A3067,1),Checks!$CF$2:$CF$5,1,0),0),"Product Code Required",IF('Journal Template'!D3067="","",IF('Journal Template'!D3067=IFERROR(VLOOKUP('Journal Template'!D3067,Checks!$CH:$CH,1,0),0),"Product Code Required","NA"))))),"")</f>
        <v/>
      </c>
    </row>
    <row r="3057" spans="14:89">
      <c r="N3057" t="s">
        <v>13553</v>
      </c>
      <c r="O3057" t="s">
        <v>13554</v>
      </c>
      <c r="P3057" t="s">
        <v>386</v>
      </c>
      <c r="Q3057" s="150" t="str">
        <f>IF(JRF!D3070="","",IF(IFERROR(VLOOKUP(JRF!D3070,Checks!N:P,3,0),0)="A","","Inactive account in Use"))</f>
        <v/>
      </c>
      <c r="R3057" t="str">
        <f>IFERROR(IF('Journal Template'!C3469="","",IF(IFERROR(VLOOKUP('Journal Template'!C3469,Checks!N:P,3,0),0)="A","","Inactive account in Use")),"")</f>
        <v/>
      </c>
      <c r="V3057" s="150" t="str">
        <f>IF(JRF!C3070="","",IF(IFERROR(VLOOKUP(JRF!C3070,Checks!S:U,3,0),0)="A","Entry with System fund Dept",""))</f>
        <v/>
      </c>
      <c r="W3057" t="str">
        <f>IFERROR(IF('Journal Template'!D3469="","",IF(IFERROR(VLOOKUP('Journal Template'!D3469,Checks!S:U,3,0),0)="A","Entry with System fund Dept","")),"")</f>
        <v/>
      </c>
      <c r="X3057" t="s">
        <v>13555</v>
      </c>
      <c r="Y3057" t="s">
        <v>386</v>
      </c>
      <c r="Z3057" t="s">
        <v>13556</v>
      </c>
      <c r="AA3057" t="s">
        <v>4082</v>
      </c>
      <c r="AB3057" t="s">
        <v>125</v>
      </c>
      <c r="AC3057" s="150" t="str">
        <f>IFERROR(IF(JRF!C3070="","",IF(AND(VLOOKUP(JRF!C3070,X:AA,4,0)=JRF!B3070,VLOOKUP(JRF!C3070,X:Y,2,0)="A"),"","Inactive Dept Combo Error")),"Inactive Dept Combo Error")</f>
        <v/>
      </c>
      <c r="AD3057" t="str">
        <f>IFERROR(IF('Journal Template'!D3469="","",IF(AND(VLOOKUP('Journal Template'!D3469,X:AA,4,0)='Journal Template'!A3469,VLOOKUP('Journal Template'!D3469,X:Y,2,0)="A"),"","Inactive Dept Combo Error")),"")</f>
        <v/>
      </c>
      <c r="AK3057" s="150" t="str">
        <f>IF(JRF!B3070="","",IF(JRF!B3070=IFERROR(VLOOKUP(JRF!B3070,Checks!AI:AI,1,0),0),"Entry in Branch/Satellite BU's",""))</f>
        <v/>
      </c>
      <c r="AL3057" t="str">
        <f>IFERROR(IF('Journal Template'!A3469="","",IF('Journal Template'!A3469=IFERROR(VLOOKUP('Journal Template'!A3469,Checks!AI:AI,1,0),0),"Entry in Branch/Satellite BU's","")),"")</f>
        <v/>
      </c>
      <c r="AO3057" s="171"/>
      <c r="AP3057" s="171"/>
      <c r="AQ3057" s="171"/>
      <c r="AR3057" s="171"/>
      <c r="CI3057" t="str">
        <f>IF(JRF!F3070&gt;0,"",IF(JRF!B3070="","",IF(LEFT(JRF!B3070,1)=IFERROR(VLOOKUP(LEFT(JRF!B3070,1),$CF$2:$CF$5,1,0),0),"Product Code Required",IF(JRF!C3070="","",IF(JRF!C3070=IFERROR(VLOOKUP(JRF!C3070,$CH:$CH,1,0),0),"Product Code Required","NA")))))</f>
        <v/>
      </c>
      <c r="CJ3057" t="str">
        <f>IF(JRF!AV3070&gt;0,"",IF(JRF!Q3070="","",IF(LEFT(JRF!Q3070,1)=IFERROR(VLOOKUP(LEFT(JRF!Q3070,1),$CF$2:$CF$5,1,0),0),"Product Code Required",IF(JRF!V3070="","",IF(JRF!V3070=IFERROR(VLOOKUP(JRF!V3070,$CH:$CH,1,0),0),"Product Code Required","NA")))))</f>
        <v/>
      </c>
      <c r="CK3057" t="str">
        <f>IFERROR(IF(LEN('Journal Template'!F3068)&gt;0,"",IF('Journal Template'!A3068="","",IF(LEFT('Journal Template'!A3068,1)=IFERROR(VLOOKUP(LEFT('Journal Template'!A3068,1),Checks!$CF$2:$CF$5,1,0),0),"Product Code Required",IF('Journal Template'!D3068="","",IF('Journal Template'!D3068=IFERROR(VLOOKUP('Journal Template'!D3068,Checks!$CH:$CH,1,0),0),"Product Code Required","NA"))))),"")</f>
        <v/>
      </c>
    </row>
    <row r="3058" spans="14:89">
      <c r="N3058" t="s">
        <v>13557</v>
      </c>
      <c r="O3058" t="s">
        <v>13558</v>
      </c>
      <c r="P3058" t="s">
        <v>386</v>
      </c>
      <c r="Q3058" s="150" t="str">
        <f>IF(JRF!D3071="","",IF(IFERROR(VLOOKUP(JRF!D3071,Checks!N:P,3,0),0)="A","","Inactive account in Use"))</f>
        <v/>
      </c>
      <c r="R3058" t="str">
        <f>IFERROR(IF('Journal Template'!C3470="","",IF(IFERROR(VLOOKUP('Journal Template'!C3470,Checks!N:P,3,0),0)="A","","Inactive account in Use")),"")</f>
        <v/>
      </c>
      <c r="V3058" s="150" t="str">
        <f>IF(JRF!C3071="","",IF(IFERROR(VLOOKUP(JRF!C3071,Checks!S:U,3,0),0)="A","Entry with System fund Dept",""))</f>
        <v/>
      </c>
      <c r="W3058" t="str">
        <f>IFERROR(IF('Journal Template'!D3470="","",IF(IFERROR(VLOOKUP('Journal Template'!D3470,Checks!S:U,3,0),0)="A","Entry with System fund Dept","")),"")</f>
        <v/>
      </c>
      <c r="X3058" t="s">
        <v>5252</v>
      </c>
      <c r="Y3058" t="s">
        <v>386</v>
      </c>
      <c r="Z3058" t="s">
        <v>13559</v>
      </c>
      <c r="AA3058" t="s">
        <v>391</v>
      </c>
      <c r="AB3058" t="s">
        <v>125</v>
      </c>
      <c r="AC3058" s="150" t="str">
        <f>IFERROR(IF(JRF!C3071="","",IF(AND(VLOOKUP(JRF!C3071,X:AA,4,0)=JRF!B3071,VLOOKUP(JRF!C3071,X:Y,2,0)="A"),"","Inactive Dept Combo Error")),"Inactive Dept Combo Error")</f>
        <v/>
      </c>
      <c r="AD3058" t="str">
        <f>IFERROR(IF('Journal Template'!D3470="","",IF(AND(VLOOKUP('Journal Template'!D3470,X:AA,4,0)='Journal Template'!A3470,VLOOKUP('Journal Template'!D3470,X:Y,2,0)="A"),"","Inactive Dept Combo Error")),"")</f>
        <v/>
      </c>
      <c r="AK3058" s="150" t="str">
        <f>IF(JRF!B3071="","",IF(JRF!B3071=IFERROR(VLOOKUP(JRF!B3071,Checks!AI:AI,1,0),0),"Entry in Branch/Satellite BU's",""))</f>
        <v/>
      </c>
      <c r="AL3058" t="str">
        <f>IFERROR(IF('Journal Template'!A3470="","",IF('Journal Template'!A3470=IFERROR(VLOOKUP('Journal Template'!A3470,Checks!AI:AI,1,0),0),"Entry in Branch/Satellite BU's","")),"")</f>
        <v/>
      </c>
      <c r="AO3058" s="171"/>
      <c r="AP3058" s="171"/>
      <c r="AQ3058" s="171"/>
      <c r="AR3058" s="171"/>
      <c r="CI3058" t="str">
        <f>IF(JRF!F3071&gt;0,"",IF(JRF!B3071="","",IF(LEFT(JRF!B3071,1)=IFERROR(VLOOKUP(LEFT(JRF!B3071,1),$CF$2:$CF$5,1,0),0),"Product Code Required",IF(JRF!C3071="","",IF(JRF!C3071=IFERROR(VLOOKUP(JRF!C3071,$CH:$CH,1,0),0),"Product Code Required","NA")))))</f>
        <v/>
      </c>
      <c r="CJ3058" t="str">
        <f>IF(JRF!AV3071&gt;0,"",IF(JRF!Q3071="","",IF(LEFT(JRF!Q3071,1)=IFERROR(VLOOKUP(LEFT(JRF!Q3071,1),$CF$2:$CF$5,1,0),0),"Product Code Required",IF(JRF!V3071="","",IF(JRF!V3071=IFERROR(VLOOKUP(JRF!V3071,$CH:$CH,1,0),0),"Product Code Required","NA")))))</f>
        <v/>
      </c>
      <c r="CK3058" t="str">
        <f>IFERROR(IF(LEN('Journal Template'!F3069)&gt;0,"",IF('Journal Template'!A3069="","",IF(LEFT('Journal Template'!A3069,1)=IFERROR(VLOOKUP(LEFT('Journal Template'!A3069,1),Checks!$CF$2:$CF$5,1,0),0),"Product Code Required",IF('Journal Template'!D3069="","",IF('Journal Template'!D3069=IFERROR(VLOOKUP('Journal Template'!D3069,Checks!$CH:$CH,1,0),0),"Product Code Required","NA"))))),"")</f>
        <v/>
      </c>
    </row>
    <row r="3059" spans="14:89">
      <c r="N3059" t="s">
        <v>13560</v>
      </c>
      <c r="O3059" t="s">
        <v>13561</v>
      </c>
      <c r="P3059" t="s">
        <v>386</v>
      </c>
      <c r="Q3059" s="150" t="str">
        <f>IF(JRF!D3072="","",IF(IFERROR(VLOOKUP(JRF!D3072,Checks!N:P,3,0),0)="A","","Inactive account in Use"))</f>
        <v/>
      </c>
      <c r="R3059" t="str">
        <f>IFERROR(IF('Journal Template'!C3471="","",IF(IFERROR(VLOOKUP('Journal Template'!C3471,Checks!N:P,3,0),0)="A","","Inactive account in Use")),"")</f>
        <v/>
      </c>
      <c r="V3059" s="150" t="str">
        <f>IF(JRF!C3072="","",IF(IFERROR(VLOOKUP(JRF!C3072,Checks!S:U,3,0),0)="A","Entry with System fund Dept",""))</f>
        <v/>
      </c>
      <c r="W3059" t="str">
        <f>IFERROR(IF('Journal Template'!D3471="","",IF(IFERROR(VLOOKUP('Journal Template'!D3471,Checks!S:U,3,0),0)="A","Entry with System fund Dept","")),"")</f>
        <v/>
      </c>
      <c r="X3059" t="s">
        <v>5257</v>
      </c>
      <c r="Y3059" t="s">
        <v>386</v>
      </c>
      <c r="Z3059" t="s">
        <v>13562</v>
      </c>
      <c r="AA3059" t="s">
        <v>391</v>
      </c>
      <c r="AB3059" t="s">
        <v>125</v>
      </c>
      <c r="AC3059" s="150" t="str">
        <f>IFERROR(IF(JRF!C3072="","",IF(AND(VLOOKUP(JRF!C3072,X:AA,4,0)=JRF!B3072,VLOOKUP(JRF!C3072,X:Y,2,0)="A"),"","Inactive Dept Combo Error")),"Inactive Dept Combo Error")</f>
        <v/>
      </c>
      <c r="AD3059" t="str">
        <f>IFERROR(IF('Journal Template'!D3471="","",IF(AND(VLOOKUP('Journal Template'!D3471,X:AA,4,0)='Journal Template'!A3471,VLOOKUP('Journal Template'!D3471,X:Y,2,0)="A"),"","Inactive Dept Combo Error")),"")</f>
        <v/>
      </c>
      <c r="AK3059" s="150" t="str">
        <f>IF(JRF!B3072="","",IF(JRF!B3072=IFERROR(VLOOKUP(JRF!B3072,Checks!AI:AI,1,0),0),"Entry in Branch/Satellite BU's",""))</f>
        <v/>
      </c>
      <c r="AL3059" t="str">
        <f>IFERROR(IF('Journal Template'!A3471="","",IF('Journal Template'!A3471=IFERROR(VLOOKUP('Journal Template'!A3471,Checks!AI:AI,1,0),0),"Entry in Branch/Satellite BU's","")),"")</f>
        <v/>
      </c>
      <c r="AO3059" s="171"/>
      <c r="AP3059" s="171"/>
      <c r="AQ3059" s="171"/>
      <c r="AR3059" s="171"/>
      <c r="CI3059" t="str">
        <f>IF(JRF!F3072&gt;0,"",IF(JRF!B3072="","",IF(LEFT(JRF!B3072,1)=IFERROR(VLOOKUP(LEFT(JRF!B3072,1),$CF$2:$CF$5,1,0),0),"Product Code Required",IF(JRF!C3072="","",IF(JRF!C3072=IFERROR(VLOOKUP(JRF!C3072,$CH:$CH,1,0),0),"Product Code Required","NA")))))</f>
        <v/>
      </c>
      <c r="CJ3059" t="str">
        <f>IF(JRF!AV3072&gt;0,"",IF(JRF!Q3072="","",IF(LEFT(JRF!Q3072,1)=IFERROR(VLOOKUP(LEFT(JRF!Q3072,1),$CF$2:$CF$5,1,0),0),"Product Code Required",IF(JRF!V3072="","",IF(JRF!V3072=IFERROR(VLOOKUP(JRF!V3072,$CH:$CH,1,0),0),"Product Code Required","NA")))))</f>
        <v/>
      </c>
      <c r="CK3059" t="str">
        <f>IFERROR(IF(LEN('Journal Template'!F3070)&gt;0,"",IF('Journal Template'!A3070="","",IF(LEFT('Journal Template'!A3070,1)=IFERROR(VLOOKUP(LEFT('Journal Template'!A3070,1),Checks!$CF$2:$CF$5,1,0),0),"Product Code Required",IF('Journal Template'!D3070="","",IF('Journal Template'!D3070=IFERROR(VLOOKUP('Journal Template'!D3070,Checks!$CH:$CH,1,0),0),"Product Code Required","NA"))))),"")</f>
        <v/>
      </c>
    </row>
    <row r="3060" spans="14:89">
      <c r="N3060" t="s">
        <v>13563</v>
      </c>
      <c r="O3060" t="s">
        <v>13564</v>
      </c>
      <c r="P3060" t="s">
        <v>386</v>
      </c>
      <c r="Q3060" s="150" t="str">
        <f>IF(JRF!D3073="","",IF(IFERROR(VLOOKUP(JRF!D3073,Checks!N:P,3,0),0)="A","","Inactive account in Use"))</f>
        <v/>
      </c>
      <c r="R3060" t="str">
        <f>IFERROR(IF('Journal Template'!C3472="","",IF(IFERROR(VLOOKUP('Journal Template'!C3472,Checks!N:P,3,0),0)="A","","Inactive account in Use")),"")</f>
        <v/>
      </c>
      <c r="V3060" s="150" t="str">
        <f>IF(JRF!C3073="","",IF(IFERROR(VLOOKUP(JRF!C3073,Checks!S:U,3,0),0)="A","Entry with System fund Dept",""))</f>
        <v/>
      </c>
      <c r="W3060" t="str">
        <f>IFERROR(IF('Journal Template'!D3472="","",IF(IFERROR(VLOOKUP('Journal Template'!D3472,Checks!S:U,3,0),0)="A","Entry with System fund Dept","")),"")</f>
        <v/>
      </c>
      <c r="X3060" t="s">
        <v>5262</v>
      </c>
      <c r="Y3060" t="s">
        <v>386</v>
      </c>
      <c r="Z3060" t="s">
        <v>13565</v>
      </c>
      <c r="AA3060" t="s">
        <v>391</v>
      </c>
      <c r="AB3060" t="s">
        <v>125</v>
      </c>
      <c r="AC3060" s="150" t="str">
        <f>IFERROR(IF(JRF!C3073="","",IF(AND(VLOOKUP(JRF!C3073,X:AA,4,0)=JRF!B3073,VLOOKUP(JRF!C3073,X:Y,2,0)="A"),"","Inactive Dept Combo Error")),"Inactive Dept Combo Error")</f>
        <v/>
      </c>
      <c r="AD3060" t="str">
        <f>IFERROR(IF('Journal Template'!D3472="","",IF(AND(VLOOKUP('Journal Template'!D3472,X:AA,4,0)='Journal Template'!A3472,VLOOKUP('Journal Template'!D3472,X:Y,2,0)="A"),"","Inactive Dept Combo Error")),"")</f>
        <v/>
      </c>
      <c r="AK3060" s="150" t="str">
        <f>IF(JRF!B3073="","",IF(JRF!B3073=IFERROR(VLOOKUP(JRF!B3073,Checks!AI:AI,1,0),0),"Entry in Branch/Satellite BU's",""))</f>
        <v/>
      </c>
      <c r="AL3060" t="str">
        <f>IFERROR(IF('Journal Template'!A3472="","",IF('Journal Template'!A3472=IFERROR(VLOOKUP('Journal Template'!A3472,Checks!AI:AI,1,0),0),"Entry in Branch/Satellite BU's","")),"")</f>
        <v/>
      </c>
      <c r="AO3060" s="171"/>
      <c r="AP3060" s="171"/>
      <c r="AQ3060" s="171"/>
      <c r="AR3060" s="171"/>
      <c r="CI3060" t="str">
        <f>IF(JRF!F3073&gt;0,"",IF(JRF!B3073="","",IF(LEFT(JRF!B3073,1)=IFERROR(VLOOKUP(LEFT(JRF!B3073,1),$CF$2:$CF$5,1,0),0),"Product Code Required",IF(JRF!C3073="","",IF(JRF!C3073=IFERROR(VLOOKUP(JRF!C3073,$CH:$CH,1,0),0),"Product Code Required","NA")))))</f>
        <v/>
      </c>
      <c r="CJ3060" t="str">
        <f>IF(JRF!AV3073&gt;0,"",IF(JRF!Q3073="","",IF(LEFT(JRF!Q3073,1)=IFERROR(VLOOKUP(LEFT(JRF!Q3073,1),$CF$2:$CF$5,1,0),0),"Product Code Required",IF(JRF!V3073="","",IF(JRF!V3073=IFERROR(VLOOKUP(JRF!V3073,$CH:$CH,1,0),0),"Product Code Required","NA")))))</f>
        <v/>
      </c>
      <c r="CK3060" t="str">
        <f>IFERROR(IF(LEN('Journal Template'!F3071)&gt;0,"",IF('Journal Template'!A3071="","",IF(LEFT('Journal Template'!A3071,1)=IFERROR(VLOOKUP(LEFT('Journal Template'!A3071,1),Checks!$CF$2:$CF$5,1,0),0),"Product Code Required",IF('Journal Template'!D3071="","",IF('Journal Template'!D3071=IFERROR(VLOOKUP('Journal Template'!D3071,Checks!$CH:$CH,1,0),0),"Product Code Required","NA"))))),"")</f>
        <v/>
      </c>
    </row>
    <row r="3061" spans="14:89">
      <c r="N3061" t="s">
        <v>13566</v>
      </c>
      <c r="O3061" t="s">
        <v>13567</v>
      </c>
      <c r="P3061" t="s">
        <v>386</v>
      </c>
      <c r="Q3061" s="150" t="str">
        <f>IF(JRF!D3074="","",IF(IFERROR(VLOOKUP(JRF!D3074,Checks!N:P,3,0),0)="A","","Inactive account in Use"))</f>
        <v/>
      </c>
      <c r="R3061" t="str">
        <f>IFERROR(IF('Journal Template'!C3473="","",IF(IFERROR(VLOOKUP('Journal Template'!C3473,Checks!N:P,3,0),0)="A","","Inactive account in Use")),"")</f>
        <v/>
      </c>
      <c r="V3061" s="150" t="str">
        <f>IF(JRF!C3074="","",IF(IFERROR(VLOOKUP(JRF!C3074,Checks!S:U,3,0),0)="A","Entry with System fund Dept",""))</f>
        <v/>
      </c>
      <c r="W3061" t="str">
        <f>IFERROR(IF('Journal Template'!D3473="","",IF(IFERROR(VLOOKUP('Journal Template'!D3473,Checks!S:U,3,0),0)="A","Entry with System fund Dept","")),"")</f>
        <v/>
      </c>
      <c r="X3061" t="s">
        <v>5267</v>
      </c>
      <c r="Y3061" t="s">
        <v>386</v>
      </c>
      <c r="Z3061" t="s">
        <v>13568</v>
      </c>
      <c r="AA3061" t="s">
        <v>391</v>
      </c>
      <c r="AB3061" t="s">
        <v>125</v>
      </c>
      <c r="AC3061" s="150" t="str">
        <f>IFERROR(IF(JRF!C3074="","",IF(AND(VLOOKUP(JRF!C3074,X:AA,4,0)=JRF!B3074,VLOOKUP(JRF!C3074,X:Y,2,0)="A"),"","Inactive Dept Combo Error")),"Inactive Dept Combo Error")</f>
        <v/>
      </c>
      <c r="AD3061" t="str">
        <f>IFERROR(IF('Journal Template'!D3473="","",IF(AND(VLOOKUP('Journal Template'!D3473,X:AA,4,0)='Journal Template'!A3473,VLOOKUP('Journal Template'!D3473,X:Y,2,0)="A"),"","Inactive Dept Combo Error")),"")</f>
        <v/>
      </c>
      <c r="AK3061" s="150" t="str">
        <f>IF(JRF!B3074="","",IF(JRF!B3074=IFERROR(VLOOKUP(JRF!B3074,Checks!AI:AI,1,0),0),"Entry in Branch/Satellite BU's",""))</f>
        <v/>
      </c>
      <c r="AL3061" t="str">
        <f>IFERROR(IF('Journal Template'!A3473="","",IF('Journal Template'!A3473=IFERROR(VLOOKUP('Journal Template'!A3473,Checks!AI:AI,1,0),0),"Entry in Branch/Satellite BU's","")),"")</f>
        <v/>
      </c>
      <c r="AO3061" s="171"/>
      <c r="AP3061" s="171"/>
      <c r="AQ3061" s="171"/>
      <c r="AR3061" s="171"/>
      <c r="CI3061" t="str">
        <f>IF(JRF!F3074&gt;0,"",IF(JRF!B3074="","",IF(LEFT(JRF!B3074,1)=IFERROR(VLOOKUP(LEFT(JRF!B3074,1),$CF$2:$CF$5,1,0),0),"Product Code Required",IF(JRF!C3074="","",IF(JRF!C3074=IFERROR(VLOOKUP(JRF!C3074,$CH:$CH,1,0),0),"Product Code Required","NA")))))</f>
        <v/>
      </c>
      <c r="CJ3061" t="str">
        <f>IF(JRF!AV3074&gt;0,"",IF(JRF!Q3074="","",IF(LEFT(JRF!Q3074,1)=IFERROR(VLOOKUP(LEFT(JRF!Q3074,1),$CF$2:$CF$5,1,0),0),"Product Code Required",IF(JRF!V3074="","",IF(JRF!V3074=IFERROR(VLOOKUP(JRF!V3074,$CH:$CH,1,0),0),"Product Code Required","NA")))))</f>
        <v/>
      </c>
      <c r="CK3061" t="str">
        <f>IFERROR(IF(LEN('Journal Template'!F3072)&gt;0,"",IF('Journal Template'!A3072="","",IF(LEFT('Journal Template'!A3072,1)=IFERROR(VLOOKUP(LEFT('Journal Template'!A3072,1),Checks!$CF$2:$CF$5,1,0),0),"Product Code Required",IF('Journal Template'!D3072="","",IF('Journal Template'!D3072=IFERROR(VLOOKUP('Journal Template'!D3072,Checks!$CH:$CH,1,0),0),"Product Code Required","NA"))))),"")</f>
        <v/>
      </c>
    </row>
    <row r="3062" spans="14:89">
      <c r="N3062" t="s">
        <v>13569</v>
      </c>
      <c r="O3062" t="s">
        <v>13570</v>
      </c>
      <c r="P3062" t="s">
        <v>386</v>
      </c>
      <c r="Q3062" s="150" t="str">
        <f>IF(JRF!D3075="","",IF(IFERROR(VLOOKUP(JRF!D3075,Checks!N:P,3,0),0)="A","","Inactive account in Use"))</f>
        <v/>
      </c>
      <c r="R3062" t="str">
        <f>IFERROR(IF('Journal Template'!C3474="","",IF(IFERROR(VLOOKUP('Journal Template'!C3474,Checks!N:P,3,0),0)="A","","Inactive account in Use")),"")</f>
        <v/>
      </c>
      <c r="V3062" s="150" t="str">
        <f>IF(JRF!C3075="","",IF(IFERROR(VLOOKUP(JRF!C3075,Checks!S:U,3,0),0)="A","Entry with System fund Dept",""))</f>
        <v/>
      </c>
      <c r="W3062" t="str">
        <f>IFERROR(IF('Journal Template'!D3474="","",IF(IFERROR(VLOOKUP('Journal Template'!D3474,Checks!S:U,3,0),0)="A","Entry with System fund Dept","")),"")</f>
        <v/>
      </c>
      <c r="X3062" t="s">
        <v>4101</v>
      </c>
      <c r="Y3062" t="s">
        <v>386</v>
      </c>
      <c r="Z3062" t="s">
        <v>13571</v>
      </c>
      <c r="AA3062" t="s">
        <v>391</v>
      </c>
      <c r="AB3062" t="s">
        <v>125</v>
      </c>
      <c r="AC3062" s="150" t="str">
        <f>IFERROR(IF(JRF!C3075="","",IF(AND(VLOOKUP(JRF!C3075,X:AA,4,0)=JRF!B3075,VLOOKUP(JRF!C3075,X:Y,2,0)="A"),"","Inactive Dept Combo Error")),"Inactive Dept Combo Error")</f>
        <v/>
      </c>
      <c r="AD3062" t="str">
        <f>IFERROR(IF('Journal Template'!D3474="","",IF(AND(VLOOKUP('Journal Template'!D3474,X:AA,4,0)='Journal Template'!A3474,VLOOKUP('Journal Template'!D3474,X:Y,2,0)="A"),"","Inactive Dept Combo Error")),"")</f>
        <v/>
      </c>
      <c r="AK3062" s="150" t="str">
        <f>IF(JRF!B3075="","",IF(JRF!B3075=IFERROR(VLOOKUP(JRF!B3075,Checks!AI:AI,1,0),0),"Entry in Branch/Satellite BU's",""))</f>
        <v/>
      </c>
      <c r="AL3062" t="str">
        <f>IFERROR(IF('Journal Template'!A3474="","",IF('Journal Template'!A3474=IFERROR(VLOOKUP('Journal Template'!A3474,Checks!AI:AI,1,0),0),"Entry in Branch/Satellite BU's","")),"")</f>
        <v/>
      </c>
      <c r="AO3062" s="171"/>
      <c r="AP3062" s="171"/>
      <c r="AQ3062" s="171"/>
      <c r="AR3062" s="171"/>
      <c r="CI3062" t="str">
        <f>IF(JRF!F3075&gt;0,"",IF(JRF!B3075="","",IF(LEFT(JRF!B3075,1)=IFERROR(VLOOKUP(LEFT(JRF!B3075,1),$CF$2:$CF$5,1,0),0),"Product Code Required",IF(JRF!C3075="","",IF(JRF!C3075=IFERROR(VLOOKUP(JRF!C3075,$CH:$CH,1,0),0),"Product Code Required","NA")))))</f>
        <v/>
      </c>
      <c r="CJ3062" t="str">
        <f>IF(JRF!AV3075&gt;0,"",IF(JRF!Q3075="","",IF(LEFT(JRF!Q3075,1)=IFERROR(VLOOKUP(LEFT(JRF!Q3075,1),$CF$2:$CF$5,1,0),0),"Product Code Required",IF(JRF!V3075="","",IF(JRF!V3075=IFERROR(VLOOKUP(JRF!V3075,$CH:$CH,1,0),0),"Product Code Required","NA")))))</f>
        <v/>
      </c>
      <c r="CK3062" t="str">
        <f>IFERROR(IF(LEN('Journal Template'!F3073)&gt;0,"",IF('Journal Template'!A3073="","",IF(LEFT('Journal Template'!A3073,1)=IFERROR(VLOOKUP(LEFT('Journal Template'!A3073,1),Checks!$CF$2:$CF$5,1,0),0),"Product Code Required",IF('Journal Template'!D3073="","",IF('Journal Template'!D3073=IFERROR(VLOOKUP('Journal Template'!D3073,Checks!$CH:$CH,1,0),0),"Product Code Required","NA"))))),"")</f>
        <v/>
      </c>
    </row>
    <row r="3063" spans="14:89">
      <c r="N3063" t="s">
        <v>13572</v>
      </c>
      <c r="O3063" t="s">
        <v>13573</v>
      </c>
      <c r="P3063" t="s">
        <v>386</v>
      </c>
      <c r="Q3063" s="150" t="str">
        <f>IF(JRF!D3076="","",IF(IFERROR(VLOOKUP(JRF!D3076,Checks!N:P,3,0),0)="A","","Inactive account in Use"))</f>
        <v/>
      </c>
      <c r="R3063" t="str">
        <f>IFERROR(IF('Journal Template'!C3475="","",IF(IFERROR(VLOOKUP('Journal Template'!C3475,Checks!N:P,3,0),0)="A","","Inactive account in Use")),"")</f>
        <v/>
      </c>
      <c r="V3063" s="150" t="str">
        <f>IF(JRF!C3076="","",IF(IFERROR(VLOOKUP(JRF!C3076,Checks!S:U,3,0),0)="A","Entry with System fund Dept",""))</f>
        <v/>
      </c>
      <c r="W3063" t="str">
        <f>IFERROR(IF('Journal Template'!D3475="","",IF(IFERROR(VLOOKUP('Journal Template'!D3475,Checks!S:U,3,0),0)="A","Entry with System fund Dept","")),"")</f>
        <v/>
      </c>
      <c r="X3063" t="s">
        <v>5336</v>
      </c>
      <c r="Y3063" t="s">
        <v>386</v>
      </c>
      <c r="Z3063" t="s">
        <v>13574</v>
      </c>
      <c r="AA3063" t="s">
        <v>502</v>
      </c>
      <c r="AB3063" t="s">
        <v>1707</v>
      </c>
      <c r="AC3063" s="150" t="str">
        <f>IFERROR(IF(JRF!C3076="","",IF(AND(VLOOKUP(JRF!C3076,X:AA,4,0)=JRF!B3076,VLOOKUP(JRF!C3076,X:Y,2,0)="A"),"","Inactive Dept Combo Error")),"Inactive Dept Combo Error")</f>
        <v/>
      </c>
      <c r="AD3063" t="str">
        <f>IFERROR(IF('Journal Template'!D3475="","",IF(AND(VLOOKUP('Journal Template'!D3475,X:AA,4,0)='Journal Template'!A3475,VLOOKUP('Journal Template'!D3475,X:Y,2,0)="A"),"","Inactive Dept Combo Error")),"")</f>
        <v/>
      </c>
      <c r="AK3063" s="150" t="str">
        <f>IF(JRF!B3076="","",IF(JRF!B3076=IFERROR(VLOOKUP(JRF!B3076,Checks!AI:AI,1,0),0),"Entry in Branch/Satellite BU's",""))</f>
        <v/>
      </c>
      <c r="AL3063" t="str">
        <f>IFERROR(IF('Journal Template'!A3475="","",IF('Journal Template'!A3475=IFERROR(VLOOKUP('Journal Template'!A3475,Checks!AI:AI,1,0),0),"Entry in Branch/Satellite BU's","")),"")</f>
        <v/>
      </c>
      <c r="AO3063" s="171"/>
      <c r="AP3063" s="171"/>
      <c r="AQ3063" s="171"/>
      <c r="AR3063" s="171"/>
      <c r="CI3063" t="str">
        <f>IF(JRF!F3076&gt;0,"",IF(JRF!B3076="","",IF(LEFT(JRF!B3076,1)=IFERROR(VLOOKUP(LEFT(JRF!B3076,1),$CF$2:$CF$5,1,0),0),"Product Code Required",IF(JRF!C3076="","",IF(JRF!C3076=IFERROR(VLOOKUP(JRF!C3076,$CH:$CH,1,0),0),"Product Code Required","NA")))))</f>
        <v/>
      </c>
      <c r="CJ3063" t="str">
        <f>IF(JRF!AV3076&gt;0,"",IF(JRF!Q3076="","",IF(LEFT(JRF!Q3076,1)=IFERROR(VLOOKUP(LEFT(JRF!Q3076,1),$CF$2:$CF$5,1,0),0),"Product Code Required",IF(JRF!V3076="","",IF(JRF!V3076=IFERROR(VLOOKUP(JRF!V3076,$CH:$CH,1,0),0),"Product Code Required","NA")))))</f>
        <v/>
      </c>
      <c r="CK3063" t="str">
        <f>IFERROR(IF(LEN('Journal Template'!F3074)&gt;0,"",IF('Journal Template'!A3074="","",IF(LEFT('Journal Template'!A3074,1)=IFERROR(VLOOKUP(LEFT('Journal Template'!A3074,1),Checks!$CF$2:$CF$5,1,0),0),"Product Code Required",IF('Journal Template'!D3074="","",IF('Journal Template'!D3074=IFERROR(VLOOKUP('Journal Template'!D3074,Checks!$CH:$CH,1,0),0),"Product Code Required","NA"))))),"")</f>
        <v/>
      </c>
    </row>
    <row r="3064" spans="14:89">
      <c r="N3064" t="s">
        <v>13575</v>
      </c>
      <c r="O3064" t="s">
        <v>13576</v>
      </c>
      <c r="P3064" t="s">
        <v>386</v>
      </c>
      <c r="Q3064" s="150" t="str">
        <f>IF(JRF!D3077="","",IF(IFERROR(VLOOKUP(JRF!D3077,Checks!N:P,3,0),0)="A","","Inactive account in Use"))</f>
        <v/>
      </c>
      <c r="R3064" t="str">
        <f>IFERROR(IF('Journal Template'!C3476="","",IF(IFERROR(VLOOKUP('Journal Template'!C3476,Checks!N:P,3,0),0)="A","","Inactive account in Use")),"")</f>
        <v/>
      </c>
      <c r="V3064" s="150" t="str">
        <f>IF(JRF!C3077="","",IF(IFERROR(VLOOKUP(JRF!C3077,Checks!S:U,3,0),0)="A","Entry with System fund Dept",""))</f>
        <v/>
      </c>
      <c r="W3064" t="str">
        <f>IFERROR(IF('Journal Template'!D3476="","",IF(IFERROR(VLOOKUP('Journal Template'!D3476,Checks!S:U,3,0),0)="A","Entry with System fund Dept","")),"")</f>
        <v/>
      </c>
      <c r="X3064" t="s">
        <v>5505</v>
      </c>
      <c r="Y3064" t="s">
        <v>386</v>
      </c>
      <c r="Z3064" t="s">
        <v>13577</v>
      </c>
      <c r="AA3064" t="s">
        <v>502</v>
      </c>
      <c r="AB3064" t="s">
        <v>1707</v>
      </c>
      <c r="AC3064" s="150" t="str">
        <f>IFERROR(IF(JRF!C3077="","",IF(AND(VLOOKUP(JRF!C3077,X:AA,4,0)=JRF!B3077,VLOOKUP(JRF!C3077,X:Y,2,0)="A"),"","Inactive Dept Combo Error")),"Inactive Dept Combo Error")</f>
        <v/>
      </c>
      <c r="AD3064" t="str">
        <f>IFERROR(IF('Journal Template'!D3476="","",IF(AND(VLOOKUP('Journal Template'!D3476,X:AA,4,0)='Journal Template'!A3476,VLOOKUP('Journal Template'!D3476,X:Y,2,0)="A"),"","Inactive Dept Combo Error")),"")</f>
        <v/>
      </c>
      <c r="AK3064" s="150" t="str">
        <f>IF(JRF!B3077="","",IF(JRF!B3077=IFERROR(VLOOKUP(JRF!B3077,Checks!AI:AI,1,0),0),"Entry in Branch/Satellite BU's",""))</f>
        <v/>
      </c>
      <c r="AL3064" t="str">
        <f>IFERROR(IF('Journal Template'!A3476="","",IF('Journal Template'!A3476=IFERROR(VLOOKUP('Journal Template'!A3476,Checks!AI:AI,1,0),0),"Entry in Branch/Satellite BU's","")),"")</f>
        <v/>
      </c>
      <c r="AO3064" s="171"/>
      <c r="AP3064" s="171"/>
      <c r="AQ3064" s="171"/>
      <c r="AR3064" s="171"/>
      <c r="CI3064" t="str">
        <f>IF(JRF!F3077&gt;0,"",IF(JRF!B3077="","",IF(LEFT(JRF!B3077,1)=IFERROR(VLOOKUP(LEFT(JRF!B3077,1),$CF$2:$CF$5,1,0),0),"Product Code Required",IF(JRF!C3077="","",IF(JRF!C3077=IFERROR(VLOOKUP(JRF!C3077,$CH:$CH,1,0),0),"Product Code Required","NA")))))</f>
        <v/>
      </c>
      <c r="CJ3064" t="str">
        <f>IF(JRF!AV3077&gt;0,"",IF(JRF!Q3077="","",IF(LEFT(JRF!Q3077,1)=IFERROR(VLOOKUP(LEFT(JRF!Q3077,1),$CF$2:$CF$5,1,0),0),"Product Code Required",IF(JRF!V3077="","",IF(JRF!V3077=IFERROR(VLOOKUP(JRF!V3077,$CH:$CH,1,0),0),"Product Code Required","NA")))))</f>
        <v/>
      </c>
      <c r="CK3064" t="str">
        <f>IFERROR(IF(LEN('Journal Template'!F3075)&gt;0,"",IF('Journal Template'!A3075="","",IF(LEFT('Journal Template'!A3075,1)=IFERROR(VLOOKUP(LEFT('Journal Template'!A3075,1),Checks!$CF$2:$CF$5,1,0),0),"Product Code Required",IF('Journal Template'!D3075="","",IF('Journal Template'!D3075=IFERROR(VLOOKUP('Journal Template'!D3075,Checks!$CH:$CH,1,0),0),"Product Code Required","NA"))))),"")</f>
        <v/>
      </c>
    </row>
    <row r="3065" spans="14:89">
      <c r="N3065" t="s">
        <v>13578</v>
      </c>
      <c r="O3065" t="s">
        <v>13579</v>
      </c>
      <c r="P3065" t="s">
        <v>386</v>
      </c>
      <c r="Q3065" s="150" t="str">
        <f>IF(JRF!D3078="","",IF(IFERROR(VLOOKUP(JRF!D3078,Checks!N:P,3,0),0)="A","","Inactive account in Use"))</f>
        <v/>
      </c>
      <c r="R3065" t="str">
        <f>IFERROR(IF('Journal Template'!C3477="","",IF(IFERROR(VLOOKUP('Journal Template'!C3477,Checks!N:P,3,0),0)="A","","Inactive account in Use")),"")</f>
        <v/>
      </c>
      <c r="V3065" s="150" t="str">
        <f>IF(JRF!C3078="","",IF(IFERROR(VLOOKUP(JRF!C3078,Checks!S:U,3,0),0)="A","Entry with System fund Dept",""))</f>
        <v/>
      </c>
      <c r="W3065" t="str">
        <f>IFERROR(IF('Journal Template'!D3477="","",IF(IFERROR(VLOOKUP('Journal Template'!D3477,Checks!S:U,3,0),0)="A","Entry with System fund Dept","")),"")</f>
        <v/>
      </c>
      <c r="X3065" t="s">
        <v>13580</v>
      </c>
      <c r="Y3065" t="s">
        <v>389</v>
      </c>
      <c r="Z3065" t="s">
        <v>13581</v>
      </c>
      <c r="AA3065" t="s">
        <v>502</v>
      </c>
      <c r="AB3065" t="s">
        <v>1707</v>
      </c>
      <c r="AC3065" s="150" t="str">
        <f>IFERROR(IF(JRF!C3078="","",IF(AND(VLOOKUP(JRF!C3078,X:AA,4,0)=JRF!B3078,VLOOKUP(JRF!C3078,X:Y,2,0)="A"),"","Inactive Dept Combo Error")),"Inactive Dept Combo Error")</f>
        <v/>
      </c>
      <c r="AD3065" t="str">
        <f>IFERROR(IF('Journal Template'!D3477="","",IF(AND(VLOOKUP('Journal Template'!D3477,X:AA,4,0)='Journal Template'!A3477,VLOOKUP('Journal Template'!D3477,X:Y,2,0)="A"),"","Inactive Dept Combo Error")),"")</f>
        <v/>
      </c>
      <c r="AK3065" s="150" t="str">
        <f>IF(JRF!B3078="","",IF(JRF!B3078=IFERROR(VLOOKUP(JRF!B3078,Checks!AI:AI,1,0),0),"Entry in Branch/Satellite BU's",""))</f>
        <v/>
      </c>
      <c r="AL3065" t="str">
        <f>IFERROR(IF('Journal Template'!A3477="","",IF('Journal Template'!A3477=IFERROR(VLOOKUP('Journal Template'!A3477,Checks!AI:AI,1,0),0),"Entry in Branch/Satellite BU's","")),"")</f>
        <v/>
      </c>
      <c r="AO3065" s="171"/>
      <c r="AP3065" s="171"/>
      <c r="AQ3065" s="171"/>
      <c r="AR3065" s="171"/>
      <c r="CI3065" t="str">
        <f>IF(JRF!F3078&gt;0,"",IF(JRF!B3078="","",IF(LEFT(JRF!B3078,1)=IFERROR(VLOOKUP(LEFT(JRF!B3078,1),$CF$2:$CF$5,1,0),0),"Product Code Required",IF(JRF!C3078="","",IF(JRF!C3078=IFERROR(VLOOKUP(JRF!C3078,$CH:$CH,1,0),0),"Product Code Required","NA")))))</f>
        <v/>
      </c>
      <c r="CJ3065" t="str">
        <f>IF(JRF!AV3078&gt;0,"",IF(JRF!Q3078="","",IF(LEFT(JRF!Q3078,1)=IFERROR(VLOOKUP(LEFT(JRF!Q3078,1),$CF$2:$CF$5,1,0),0),"Product Code Required",IF(JRF!V3078="","",IF(JRF!V3078=IFERROR(VLOOKUP(JRF!V3078,$CH:$CH,1,0),0),"Product Code Required","NA")))))</f>
        <v/>
      </c>
      <c r="CK3065" t="str">
        <f>IFERROR(IF(LEN('Journal Template'!F3076)&gt;0,"",IF('Journal Template'!A3076="","",IF(LEFT('Journal Template'!A3076,1)=IFERROR(VLOOKUP(LEFT('Journal Template'!A3076,1),Checks!$CF$2:$CF$5,1,0),0),"Product Code Required",IF('Journal Template'!D3076="","",IF('Journal Template'!D3076=IFERROR(VLOOKUP('Journal Template'!D3076,Checks!$CH:$CH,1,0),0),"Product Code Required","NA"))))),"")</f>
        <v/>
      </c>
    </row>
    <row r="3066" spans="14:89">
      <c r="N3066" t="s">
        <v>13582</v>
      </c>
      <c r="O3066" t="s">
        <v>13583</v>
      </c>
      <c r="P3066" t="s">
        <v>386</v>
      </c>
      <c r="Q3066" s="150" t="str">
        <f>IF(JRF!D3079="","",IF(IFERROR(VLOOKUP(JRF!D3079,Checks!N:P,3,0),0)="A","","Inactive account in Use"))</f>
        <v/>
      </c>
      <c r="R3066" t="str">
        <f>IFERROR(IF('Journal Template'!C3478="","",IF(IFERROR(VLOOKUP('Journal Template'!C3478,Checks!N:P,3,0),0)="A","","Inactive account in Use")),"")</f>
        <v/>
      </c>
      <c r="V3066" s="150" t="str">
        <f>IF(JRF!C3079="","",IF(IFERROR(VLOOKUP(JRF!C3079,Checks!S:U,3,0),0)="A","Entry with System fund Dept",""))</f>
        <v/>
      </c>
      <c r="W3066" t="str">
        <f>IFERROR(IF('Journal Template'!D3478="","",IF(IFERROR(VLOOKUP('Journal Template'!D3478,Checks!S:U,3,0),0)="A","Entry with System fund Dept","")),"")</f>
        <v/>
      </c>
      <c r="X3066" t="s">
        <v>2009</v>
      </c>
      <c r="Y3066" t="s">
        <v>386</v>
      </c>
      <c r="Z3066" t="s">
        <v>13584</v>
      </c>
      <c r="AA3066" t="s">
        <v>391</v>
      </c>
      <c r="AB3066" t="s">
        <v>125</v>
      </c>
      <c r="AC3066" s="150" t="str">
        <f>IFERROR(IF(JRF!C3079="","",IF(AND(VLOOKUP(JRF!C3079,X:AA,4,0)=JRF!B3079,VLOOKUP(JRF!C3079,X:Y,2,0)="A"),"","Inactive Dept Combo Error")),"Inactive Dept Combo Error")</f>
        <v/>
      </c>
      <c r="AD3066" t="str">
        <f>IFERROR(IF('Journal Template'!D3478="","",IF(AND(VLOOKUP('Journal Template'!D3478,X:AA,4,0)='Journal Template'!A3478,VLOOKUP('Journal Template'!D3478,X:Y,2,0)="A"),"","Inactive Dept Combo Error")),"")</f>
        <v/>
      </c>
      <c r="AK3066" s="150" t="str">
        <f>IF(JRF!B3079="","",IF(JRF!B3079=IFERROR(VLOOKUP(JRF!B3079,Checks!AI:AI,1,0),0),"Entry in Branch/Satellite BU's",""))</f>
        <v/>
      </c>
      <c r="AL3066" t="str">
        <f>IFERROR(IF('Journal Template'!A3478="","",IF('Journal Template'!A3478=IFERROR(VLOOKUP('Journal Template'!A3478,Checks!AI:AI,1,0),0),"Entry in Branch/Satellite BU's","")),"")</f>
        <v/>
      </c>
      <c r="AO3066" s="171"/>
      <c r="AP3066" s="171"/>
      <c r="AQ3066" s="171"/>
      <c r="AR3066" s="171"/>
      <c r="CI3066" t="str">
        <f>IF(JRF!F3079&gt;0,"",IF(JRF!B3079="","",IF(LEFT(JRF!B3079,1)=IFERROR(VLOOKUP(LEFT(JRF!B3079,1),$CF$2:$CF$5,1,0),0),"Product Code Required",IF(JRF!C3079="","",IF(JRF!C3079=IFERROR(VLOOKUP(JRF!C3079,$CH:$CH,1,0),0),"Product Code Required","NA")))))</f>
        <v/>
      </c>
      <c r="CJ3066" t="str">
        <f>IF(JRF!AV3079&gt;0,"",IF(JRF!Q3079="","",IF(LEFT(JRF!Q3079,1)=IFERROR(VLOOKUP(LEFT(JRF!Q3079,1),$CF$2:$CF$5,1,0),0),"Product Code Required",IF(JRF!V3079="","",IF(JRF!V3079=IFERROR(VLOOKUP(JRF!V3079,$CH:$CH,1,0),0),"Product Code Required","NA")))))</f>
        <v/>
      </c>
      <c r="CK3066" t="str">
        <f>IFERROR(IF(LEN('Journal Template'!F3077)&gt;0,"",IF('Journal Template'!A3077="","",IF(LEFT('Journal Template'!A3077,1)=IFERROR(VLOOKUP(LEFT('Journal Template'!A3077,1),Checks!$CF$2:$CF$5,1,0),0),"Product Code Required",IF('Journal Template'!D3077="","",IF('Journal Template'!D3077=IFERROR(VLOOKUP('Journal Template'!D3077,Checks!$CH:$CH,1,0),0),"Product Code Required","NA"))))),"")</f>
        <v/>
      </c>
    </row>
    <row r="3067" spans="14:89">
      <c r="N3067" t="s">
        <v>13585</v>
      </c>
      <c r="O3067" t="s">
        <v>13586</v>
      </c>
      <c r="P3067" t="s">
        <v>386</v>
      </c>
      <c r="Q3067" s="150" t="str">
        <f>IF(JRF!D3080="","",IF(IFERROR(VLOOKUP(JRF!D3080,Checks!N:P,3,0),0)="A","","Inactive account in Use"))</f>
        <v/>
      </c>
      <c r="R3067" t="str">
        <f>IFERROR(IF('Journal Template'!C3479="","",IF(IFERROR(VLOOKUP('Journal Template'!C3479,Checks!N:P,3,0),0)="A","","Inactive account in Use")),"")</f>
        <v/>
      </c>
      <c r="V3067" s="150" t="str">
        <f>IF(JRF!C3080="","",IF(IFERROR(VLOOKUP(JRF!C3080,Checks!S:U,3,0),0)="A","Entry with System fund Dept",""))</f>
        <v/>
      </c>
      <c r="W3067" t="str">
        <f>IFERROR(IF('Journal Template'!D3479="","",IF(IFERROR(VLOOKUP('Journal Template'!D3479,Checks!S:U,3,0),0)="A","Entry with System fund Dept","")),"")</f>
        <v/>
      </c>
      <c r="X3067" t="s">
        <v>13587</v>
      </c>
      <c r="Y3067" t="s">
        <v>386</v>
      </c>
      <c r="Z3067" t="s">
        <v>13588</v>
      </c>
      <c r="AA3067" t="s">
        <v>4082</v>
      </c>
      <c r="AB3067" t="s">
        <v>125</v>
      </c>
      <c r="AC3067" s="150" t="str">
        <f>IFERROR(IF(JRF!C3080="","",IF(AND(VLOOKUP(JRF!C3080,X:AA,4,0)=JRF!B3080,VLOOKUP(JRF!C3080,X:Y,2,0)="A"),"","Inactive Dept Combo Error")),"Inactive Dept Combo Error")</f>
        <v/>
      </c>
      <c r="AD3067" t="str">
        <f>IFERROR(IF('Journal Template'!D3479="","",IF(AND(VLOOKUP('Journal Template'!D3479,X:AA,4,0)='Journal Template'!A3479,VLOOKUP('Journal Template'!D3479,X:Y,2,0)="A"),"","Inactive Dept Combo Error")),"")</f>
        <v/>
      </c>
      <c r="AK3067" s="150" t="str">
        <f>IF(JRF!B3080="","",IF(JRF!B3080=IFERROR(VLOOKUP(JRF!B3080,Checks!AI:AI,1,0),0),"Entry in Branch/Satellite BU's",""))</f>
        <v/>
      </c>
      <c r="AL3067" t="str">
        <f>IFERROR(IF('Journal Template'!A3479="","",IF('Journal Template'!A3479=IFERROR(VLOOKUP('Journal Template'!A3479,Checks!AI:AI,1,0),0),"Entry in Branch/Satellite BU's","")),"")</f>
        <v/>
      </c>
      <c r="AO3067" s="171"/>
      <c r="AP3067" s="171"/>
      <c r="AQ3067" s="171"/>
      <c r="AR3067" s="171"/>
      <c r="CI3067" t="str">
        <f>IF(JRF!F3080&gt;0,"",IF(JRF!B3080="","",IF(LEFT(JRF!B3080,1)=IFERROR(VLOOKUP(LEFT(JRF!B3080,1),$CF$2:$CF$5,1,0),0),"Product Code Required",IF(JRF!C3080="","",IF(JRF!C3080=IFERROR(VLOOKUP(JRF!C3080,$CH:$CH,1,0),0),"Product Code Required","NA")))))</f>
        <v/>
      </c>
      <c r="CJ3067" t="str">
        <f>IF(JRF!AV3080&gt;0,"",IF(JRF!Q3080="","",IF(LEFT(JRF!Q3080,1)=IFERROR(VLOOKUP(LEFT(JRF!Q3080,1),$CF$2:$CF$5,1,0),0),"Product Code Required",IF(JRF!V3080="","",IF(JRF!V3080=IFERROR(VLOOKUP(JRF!V3080,$CH:$CH,1,0),0),"Product Code Required","NA")))))</f>
        <v/>
      </c>
      <c r="CK3067" t="str">
        <f>IFERROR(IF(LEN('Journal Template'!F3078)&gt;0,"",IF('Journal Template'!A3078="","",IF(LEFT('Journal Template'!A3078,1)=IFERROR(VLOOKUP(LEFT('Journal Template'!A3078,1),Checks!$CF$2:$CF$5,1,0),0),"Product Code Required",IF('Journal Template'!D3078="","",IF('Journal Template'!D3078=IFERROR(VLOOKUP('Journal Template'!D3078,Checks!$CH:$CH,1,0),0),"Product Code Required","NA"))))),"")</f>
        <v/>
      </c>
    </row>
    <row r="3068" spans="14:89">
      <c r="N3068" t="s">
        <v>13589</v>
      </c>
      <c r="O3068" t="s">
        <v>13590</v>
      </c>
      <c r="P3068" t="s">
        <v>386</v>
      </c>
      <c r="Q3068" s="150" t="str">
        <f>IF(JRF!D3081="","",IF(IFERROR(VLOOKUP(JRF!D3081,Checks!N:P,3,0),0)="A","","Inactive account in Use"))</f>
        <v/>
      </c>
      <c r="R3068" t="str">
        <f>IFERROR(IF('Journal Template'!C3480="","",IF(IFERROR(VLOOKUP('Journal Template'!C3480,Checks!N:P,3,0),0)="A","","Inactive account in Use")),"")</f>
        <v/>
      </c>
      <c r="V3068" s="150" t="str">
        <f>IF(JRF!C3081="","",IF(IFERROR(VLOOKUP(JRF!C3081,Checks!S:U,3,0),0)="A","Entry with System fund Dept",""))</f>
        <v/>
      </c>
      <c r="W3068" t="str">
        <f>IFERROR(IF('Journal Template'!D3480="","",IF(IFERROR(VLOOKUP('Journal Template'!D3480,Checks!S:U,3,0),0)="A","Entry with System fund Dept","")),"")</f>
        <v/>
      </c>
      <c r="X3068" t="s">
        <v>4526</v>
      </c>
      <c r="Y3068" t="s">
        <v>386</v>
      </c>
      <c r="Z3068" t="s">
        <v>13591</v>
      </c>
      <c r="AA3068" t="s">
        <v>391</v>
      </c>
      <c r="AB3068" t="s">
        <v>125</v>
      </c>
      <c r="AC3068" s="150" t="str">
        <f>IFERROR(IF(JRF!C3081="","",IF(AND(VLOOKUP(JRF!C3081,X:AA,4,0)=JRF!B3081,VLOOKUP(JRF!C3081,X:Y,2,0)="A"),"","Inactive Dept Combo Error")),"Inactive Dept Combo Error")</f>
        <v/>
      </c>
      <c r="AD3068" t="str">
        <f>IFERROR(IF('Journal Template'!D3480="","",IF(AND(VLOOKUP('Journal Template'!D3480,X:AA,4,0)='Journal Template'!A3480,VLOOKUP('Journal Template'!D3480,X:Y,2,0)="A"),"","Inactive Dept Combo Error")),"")</f>
        <v/>
      </c>
      <c r="AK3068" s="150" t="str">
        <f>IF(JRF!B3081="","",IF(JRF!B3081=IFERROR(VLOOKUP(JRF!B3081,Checks!AI:AI,1,0),0),"Entry in Branch/Satellite BU's",""))</f>
        <v/>
      </c>
      <c r="AL3068" t="str">
        <f>IFERROR(IF('Journal Template'!A3480="","",IF('Journal Template'!A3480=IFERROR(VLOOKUP('Journal Template'!A3480,Checks!AI:AI,1,0),0),"Entry in Branch/Satellite BU's","")),"")</f>
        <v/>
      </c>
      <c r="AO3068" s="171"/>
      <c r="AP3068" s="171"/>
      <c r="AQ3068" s="171"/>
      <c r="AR3068" s="171"/>
      <c r="CI3068" t="str">
        <f>IF(JRF!F3081&gt;0,"",IF(JRF!B3081="","",IF(LEFT(JRF!B3081,1)=IFERROR(VLOOKUP(LEFT(JRF!B3081,1),$CF$2:$CF$5,1,0),0),"Product Code Required",IF(JRF!C3081="","",IF(JRF!C3081=IFERROR(VLOOKUP(JRF!C3081,$CH:$CH,1,0),0),"Product Code Required","NA")))))</f>
        <v/>
      </c>
      <c r="CJ3068" t="str">
        <f>IF(JRF!AV3081&gt;0,"",IF(JRF!Q3081="","",IF(LEFT(JRF!Q3081,1)=IFERROR(VLOOKUP(LEFT(JRF!Q3081,1),$CF$2:$CF$5,1,0),0),"Product Code Required",IF(JRF!V3081="","",IF(JRF!V3081=IFERROR(VLOOKUP(JRF!V3081,$CH:$CH,1,0),0),"Product Code Required","NA")))))</f>
        <v/>
      </c>
      <c r="CK3068" t="str">
        <f>IFERROR(IF(LEN('Journal Template'!F3079)&gt;0,"",IF('Journal Template'!A3079="","",IF(LEFT('Journal Template'!A3079,1)=IFERROR(VLOOKUP(LEFT('Journal Template'!A3079,1),Checks!$CF$2:$CF$5,1,0),0),"Product Code Required",IF('Journal Template'!D3079="","",IF('Journal Template'!D3079=IFERROR(VLOOKUP('Journal Template'!D3079,Checks!$CH:$CH,1,0),0),"Product Code Required","NA"))))),"")</f>
        <v/>
      </c>
    </row>
    <row r="3069" spans="14:89">
      <c r="N3069" t="s">
        <v>13592</v>
      </c>
      <c r="O3069" t="s">
        <v>13593</v>
      </c>
      <c r="P3069" t="s">
        <v>386</v>
      </c>
      <c r="Q3069" s="150" t="str">
        <f>IF(JRF!D3082="","",IF(IFERROR(VLOOKUP(JRF!D3082,Checks!N:P,3,0),0)="A","","Inactive account in Use"))</f>
        <v/>
      </c>
      <c r="R3069" t="str">
        <f>IFERROR(IF('Journal Template'!C3481="","",IF(IFERROR(VLOOKUP('Journal Template'!C3481,Checks!N:P,3,0),0)="A","","Inactive account in Use")),"")</f>
        <v/>
      </c>
      <c r="V3069" s="150" t="str">
        <f>IF(JRF!C3082="","",IF(IFERROR(VLOOKUP(JRF!C3082,Checks!S:U,3,0),0)="A","Entry with System fund Dept",""))</f>
        <v/>
      </c>
      <c r="W3069" t="str">
        <f>IFERROR(IF('Journal Template'!D3481="","",IF(IFERROR(VLOOKUP('Journal Template'!D3481,Checks!S:U,3,0),0)="A","Entry with System fund Dept","")),"")</f>
        <v/>
      </c>
      <c r="X3069" t="s">
        <v>2013</v>
      </c>
      <c r="Y3069" t="s">
        <v>386</v>
      </c>
      <c r="Z3069" t="s">
        <v>13594</v>
      </c>
      <c r="AA3069" t="s">
        <v>391</v>
      </c>
      <c r="AB3069" t="s">
        <v>125</v>
      </c>
      <c r="AC3069" s="150" t="str">
        <f>IFERROR(IF(JRF!C3082="","",IF(AND(VLOOKUP(JRF!C3082,X:AA,4,0)=JRF!B3082,VLOOKUP(JRF!C3082,X:Y,2,0)="A"),"","Inactive Dept Combo Error")),"Inactive Dept Combo Error")</f>
        <v/>
      </c>
      <c r="AD3069" t="str">
        <f>IFERROR(IF('Journal Template'!D3481="","",IF(AND(VLOOKUP('Journal Template'!D3481,X:AA,4,0)='Journal Template'!A3481,VLOOKUP('Journal Template'!D3481,X:Y,2,0)="A"),"","Inactive Dept Combo Error")),"")</f>
        <v/>
      </c>
      <c r="AK3069" s="150" t="str">
        <f>IF(JRF!B3082="","",IF(JRF!B3082=IFERROR(VLOOKUP(JRF!B3082,Checks!AI:AI,1,0),0),"Entry in Branch/Satellite BU's",""))</f>
        <v/>
      </c>
      <c r="AL3069" t="str">
        <f>IFERROR(IF('Journal Template'!A3481="","",IF('Journal Template'!A3481=IFERROR(VLOOKUP('Journal Template'!A3481,Checks!AI:AI,1,0),0),"Entry in Branch/Satellite BU's","")),"")</f>
        <v/>
      </c>
      <c r="AO3069" s="171"/>
      <c r="AP3069" s="171"/>
      <c r="AQ3069" s="171"/>
      <c r="AR3069" s="171"/>
      <c r="CI3069" t="str">
        <f>IF(JRF!F3082&gt;0,"",IF(JRF!B3082="","",IF(LEFT(JRF!B3082,1)=IFERROR(VLOOKUP(LEFT(JRF!B3082,1),$CF$2:$CF$5,1,0),0),"Product Code Required",IF(JRF!C3082="","",IF(JRF!C3082=IFERROR(VLOOKUP(JRF!C3082,$CH:$CH,1,0),0),"Product Code Required","NA")))))</f>
        <v/>
      </c>
      <c r="CJ3069" t="str">
        <f>IF(JRF!AV3082&gt;0,"",IF(JRF!Q3082="","",IF(LEFT(JRF!Q3082,1)=IFERROR(VLOOKUP(LEFT(JRF!Q3082,1),$CF$2:$CF$5,1,0),0),"Product Code Required",IF(JRF!V3082="","",IF(JRF!V3082=IFERROR(VLOOKUP(JRF!V3082,$CH:$CH,1,0),0),"Product Code Required","NA")))))</f>
        <v/>
      </c>
      <c r="CK3069" t="str">
        <f>IFERROR(IF(LEN('Journal Template'!F3080)&gt;0,"",IF('Journal Template'!A3080="","",IF(LEFT('Journal Template'!A3080,1)=IFERROR(VLOOKUP(LEFT('Journal Template'!A3080,1),Checks!$CF$2:$CF$5,1,0),0),"Product Code Required",IF('Journal Template'!D3080="","",IF('Journal Template'!D3080=IFERROR(VLOOKUP('Journal Template'!D3080,Checks!$CH:$CH,1,0),0),"Product Code Required","NA"))))),"")</f>
        <v/>
      </c>
    </row>
    <row r="3070" spans="14:89">
      <c r="N3070" t="s">
        <v>13595</v>
      </c>
      <c r="O3070" t="s">
        <v>13389</v>
      </c>
      <c r="P3070" t="s">
        <v>386</v>
      </c>
      <c r="Q3070" s="150" t="str">
        <f>IF(JRF!D3083="","",IF(IFERROR(VLOOKUP(JRF!D3083,Checks!N:P,3,0),0)="A","","Inactive account in Use"))</f>
        <v/>
      </c>
      <c r="R3070" t="str">
        <f>IFERROR(IF('Journal Template'!C3482="","",IF(IFERROR(VLOOKUP('Journal Template'!C3482,Checks!N:P,3,0),0)="A","","Inactive account in Use")),"")</f>
        <v/>
      </c>
      <c r="V3070" s="150" t="str">
        <f>IF(JRF!C3083="","",IF(IFERROR(VLOOKUP(JRF!C3083,Checks!S:U,3,0),0)="A","Entry with System fund Dept",""))</f>
        <v/>
      </c>
      <c r="W3070" t="str">
        <f>IFERROR(IF('Journal Template'!D3482="","",IF(IFERROR(VLOOKUP('Journal Template'!D3482,Checks!S:U,3,0),0)="A","Entry with System fund Dept","")),"")</f>
        <v/>
      </c>
      <c r="X3070" t="s">
        <v>4106</v>
      </c>
      <c r="Y3070" t="s">
        <v>386</v>
      </c>
      <c r="Z3070" t="s">
        <v>13596</v>
      </c>
      <c r="AA3070" t="s">
        <v>391</v>
      </c>
      <c r="AB3070" t="s">
        <v>125</v>
      </c>
      <c r="AC3070" s="150" t="str">
        <f>IFERROR(IF(JRF!C3083="","",IF(AND(VLOOKUP(JRF!C3083,X:AA,4,0)=JRF!B3083,VLOOKUP(JRF!C3083,X:Y,2,0)="A"),"","Inactive Dept Combo Error")),"Inactive Dept Combo Error")</f>
        <v/>
      </c>
      <c r="AD3070" t="str">
        <f>IFERROR(IF('Journal Template'!D3482="","",IF(AND(VLOOKUP('Journal Template'!D3482,X:AA,4,0)='Journal Template'!A3482,VLOOKUP('Journal Template'!D3482,X:Y,2,0)="A"),"","Inactive Dept Combo Error")),"")</f>
        <v/>
      </c>
      <c r="AK3070" s="150" t="str">
        <f>IF(JRF!B3083="","",IF(JRF!B3083=IFERROR(VLOOKUP(JRF!B3083,Checks!AI:AI,1,0),0),"Entry in Branch/Satellite BU's",""))</f>
        <v/>
      </c>
      <c r="AL3070" t="str">
        <f>IFERROR(IF('Journal Template'!A3482="","",IF('Journal Template'!A3482=IFERROR(VLOOKUP('Journal Template'!A3482,Checks!AI:AI,1,0),0),"Entry in Branch/Satellite BU's","")),"")</f>
        <v/>
      </c>
      <c r="AO3070" s="171"/>
      <c r="AP3070" s="171"/>
      <c r="AQ3070" s="171"/>
      <c r="AR3070" s="171"/>
      <c r="CI3070" t="str">
        <f>IF(JRF!F3083&gt;0,"",IF(JRF!B3083="","",IF(LEFT(JRF!B3083,1)=IFERROR(VLOOKUP(LEFT(JRF!B3083,1),$CF$2:$CF$5,1,0),0),"Product Code Required",IF(JRF!C3083="","",IF(JRF!C3083=IFERROR(VLOOKUP(JRF!C3083,$CH:$CH,1,0),0),"Product Code Required","NA")))))</f>
        <v/>
      </c>
      <c r="CJ3070" t="str">
        <f>IF(JRF!AV3083&gt;0,"",IF(JRF!Q3083="","",IF(LEFT(JRF!Q3083,1)=IFERROR(VLOOKUP(LEFT(JRF!Q3083,1),$CF$2:$CF$5,1,0),0),"Product Code Required",IF(JRF!V3083="","",IF(JRF!V3083=IFERROR(VLOOKUP(JRF!V3083,$CH:$CH,1,0),0),"Product Code Required","NA")))))</f>
        <v/>
      </c>
      <c r="CK3070" t="str">
        <f>IFERROR(IF(LEN('Journal Template'!F3081)&gt;0,"",IF('Journal Template'!A3081="","",IF(LEFT('Journal Template'!A3081,1)=IFERROR(VLOOKUP(LEFT('Journal Template'!A3081,1),Checks!$CF$2:$CF$5,1,0),0),"Product Code Required",IF('Journal Template'!D3081="","",IF('Journal Template'!D3081=IFERROR(VLOOKUP('Journal Template'!D3081,Checks!$CH:$CH,1,0),0),"Product Code Required","NA"))))),"")</f>
        <v/>
      </c>
    </row>
    <row r="3071" spans="14:89">
      <c r="N3071" t="s">
        <v>13597</v>
      </c>
      <c r="O3071" t="s">
        <v>13598</v>
      </c>
      <c r="P3071" t="s">
        <v>386</v>
      </c>
      <c r="Q3071" s="150" t="str">
        <f>IF(JRF!D3084="","",IF(IFERROR(VLOOKUP(JRF!D3084,Checks!N:P,3,0),0)="A","","Inactive account in Use"))</f>
        <v/>
      </c>
      <c r="R3071" t="str">
        <f>IFERROR(IF('Journal Template'!C3483="","",IF(IFERROR(VLOOKUP('Journal Template'!C3483,Checks!N:P,3,0),0)="A","","Inactive account in Use")),"")</f>
        <v/>
      </c>
      <c r="V3071" s="150" t="str">
        <f>IF(JRF!C3084="","",IF(IFERROR(VLOOKUP(JRF!C3084,Checks!S:U,3,0),0)="A","Entry with System fund Dept",""))</f>
        <v/>
      </c>
      <c r="W3071" t="str">
        <f>IFERROR(IF('Journal Template'!D3483="","",IF(IFERROR(VLOOKUP('Journal Template'!D3483,Checks!S:U,3,0),0)="A","Entry with System fund Dept","")),"")</f>
        <v/>
      </c>
      <c r="X3071" t="s">
        <v>4530</v>
      </c>
      <c r="Y3071" t="s">
        <v>386</v>
      </c>
      <c r="Z3071" t="s">
        <v>5382</v>
      </c>
      <c r="AA3071" t="s">
        <v>391</v>
      </c>
      <c r="AB3071" t="s">
        <v>125</v>
      </c>
      <c r="AC3071" s="150" t="str">
        <f>IFERROR(IF(JRF!C3084="","",IF(AND(VLOOKUP(JRF!C3084,X:AA,4,0)=JRF!B3084,VLOOKUP(JRF!C3084,X:Y,2,0)="A"),"","Inactive Dept Combo Error")),"Inactive Dept Combo Error")</f>
        <v/>
      </c>
      <c r="AD3071" t="str">
        <f>IFERROR(IF('Journal Template'!D3483="","",IF(AND(VLOOKUP('Journal Template'!D3483,X:AA,4,0)='Journal Template'!A3483,VLOOKUP('Journal Template'!D3483,X:Y,2,0)="A"),"","Inactive Dept Combo Error")),"")</f>
        <v/>
      </c>
      <c r="AK3071" s="150" t="str">
        <f>IF(JRF!B3084="","",IF(JRF!B3084=IFERROR(VLOOKUP(JRF!B3084,Checks!AI:AI,1,0),0),"Entry in Branch/Satellite BU's",""))</f>
        <v/>
      </c>
      <c r="AL3071" t="str">
        <f>IFERROR(IF('Journal Template'!A3483="","",IF('Journal Template'!A3483=IFERROR(VLOOKUP('Journal Template'!A3483,Checks!AI:AI,1,0),0),"Entry in Branch/Satellite BU's","")),"")</f>
        <v/>
      </c>
      <c r="AO3071" s="171"/>
      <c r="AP3071" s="171"/>
      <c r="AQ3071" s="171"/>
      <c r="AR3071" s="171"/>
      <c r="CI3071" t="str">
        <f>IF(JRF!F3084&gt;0,"",IF(JRF!B3084="","",IF(LEFT(JRF!B3084,1)=IFERROR(VLOOKUP(LEFT(JRF!B3084,1),$CF$2:$CF$5,1,0),0),"Product Code Required",IF(JRF!C3084="","",IF(JRF!C3084=IFERROR(VLOOKUP(JRF!C3084,$CH:$CH,1,0),0),"Product Code Required","NA")))))</f>
        <v/>
      </c>
      <c r="CJ3071" t="str">
        <f>IF(JRF!AV3084&gt;0,"",IF(JRF!Q3084="","",IF(LEFT(JRF!Q3084,1)=IFERROR(VLOOKUP(LEFT(JRF!Q3084,1),$CF$2:$CF$5,1,0),0),"Product Code Required",IF(JRF!V3084="","",IF(JRF!V3084=IFERROR(VLOOKUP(JRF!V3084,$CH:$CH,1,0),0),"Product Code Required","NA")))))</f>
        <v/>
      </c>
      <c r="CK3071" t="str">
        <f>IFERROR(IF(LEN('Journal Template'!F3082)&gt;0,"",IF('Journal Template'!A3082="","",IF(LEFT('Journal Template'!A3082,1)=IFERROR(VLOOKUP(LEFT('Journal Template'!A3082,1),Checks!$CF$2:$CF$5,1,0),0),"Product Code Required",IF('Journal Template'!D3082="","",IF('Journal Template'!D3082=IFERROR(VLOOKUP('Journal Template'!D3082,Checks!$CH:$CH,1,0),0),"Product Code Required","NA"))))),"")</f>
        <v/>
      </c>
    </row>
    <row r="3072" spans="14:89">
      <c r="N3072" t="s">
        <v>13599</v>
      </c>
      <c r="O3072" t="s">
        <v>13600</v>
      </c>
      <c r="P3072" t="s">
        <v>386</v>
      </c>
      <c r="Q3072" s="150" t="str">
        <f>IF(JRF!D3085="","",IF(IFERROR(VLOOKUP(JRF!D3085,Checks!N:P,3,0),0)="A","","Inactive account in Use"))</f>
        <v/>
      </c>
      <c r="R3072" t="str">
        <f>IFERROR(IF('Journal Template'!C3484="","",IF(IFERROR(VLOOKUP('Journal Template'!C3484,Checks!N:P,3,0),0)="A","","Inactive account in Use")),"")</f>
        <v/>
      </c>
      <c r="V3072" s="150" t="str">
        <f>IF(JRF!C3085="","",IF(IFERROR(VLOOKUP(JRF!C3085,Checks!S:U,3,0),0)="A","Entry with System fund Dept",""))</f>
        <v/>
      </c>
      <c r="W3072" t="str">
        <f>IFERROR(IF('Journal Template'!D3484="","",IF(IFERROR(VLOOKUP('Journal Template'!D3484,Checks!S:U,3,0),0)="A","Entry with System fund Dept","")),"")</f>
        <v/>
      </c>
      <c r="X3072" t="s">
        <v>13601</v>
      </c>
      <c r="Y3072" t="s">
        <v>389</v>
      </c>
      <c r="Z3072" t="s">
        <v>13602</v>
      </c>
      <c r="AA3072" t="s">
        <v>932</v>
      </c>
      <c r="AB3072" t="s">
        <v>3550</v>
      </c>
      <c r="AC3072" s="150" t="str">
        <f>IFERROR(IF(JRF!C3085="","",IF(AND(VLOOKUP(JRF!C3085,X:AA,4,0)=JRF!B3085,VLOOKUP(JRF!C3085,X:Y,2,0)="A"),"","Inactive Dept Combo Error")),"Inactive Dept Combo Error")</f>
        <v/>
      </c>
      <c r="AD3072" t="str">
        <f>IFERROR(IF('Journal Template'!D3484="","",IF(AND(VLOOKUP('Journal Template'!D3484,X:AA,4,0)='Journal Template'!A3484,VLOOKUP('Journal Template'!D3484,X:Y,2,0)="A"),"","Inactive Dept Combo Error")),"")</f>
        <v/>
      </c>
      <c r="AK3072" s="150" t="str">
        <f>IF(JRF!B3085="","",IF(JRF!B3085=IFERROR(VLOOKUP(JRF!B3085,Checks!AI:AI,1,0),0),"Entry in Branch/Satellite BU's",""))</f>
        <v/>
      </c>
      <c r="AL3072" t="str">
        <f>IFERROR(IF('Journal Template'!A3484="","",IF('Journal Template'!A3484=IFERROR(VLOOKUP('Journal Template'!A3484,Checks!AI:AI,1,0),0),"Entry in Branch/Satellite BU's","")),"")</f>
        <v/>
      </c>
      <c r="AO3072" s="171"/>
      <c r="AP3072" s="171"/>
      <c r="AQ3072" s="171"/>
      <c r="AR3072" s="171"/>
      <c r="CI3072" t="str">
        <f>IF(JRF!F3085&gt;0,"",IF(JRF!B3085="","",IF(LEFT(JRF!B3085,1)=IFERROR(VLOOKUP(LEFT(JRF!B3085,1),$CF$2:$CF$5,1,0),0),"Product Code Required",IF(JRF!C3085="","",IF(JRF!C3085=IFERROR(VLOOKUP(JRF!C3085,$CH:$CH,1,0),0),"Product Code Required","NA")))))</f>
        <v/>
      </c>
      <c r="CJ3072" t="str">
        <f>IF(JRF!AV3085&gt;0,"",IF(JRF!Q3085="","",IF(LEFT(JRF!Q3085,1)=IFERROR(VLOOKUP(LEFT(JRF!Q3085,1),$CF$2:$CF$5,1,0),0),"Product Code Required",IF(JRF!V3085="","",IF(JRF!V3085=IFERROR(VLOOKUP(JRF!V3085,$CH:$CH,1,0),0),"Product Code Required","NA")))))</f>
        <v/>
      </c>
      <c r="CK3072" t="str">
        <f>IFERROR(IF(LEN('Journal Template'!F3083)&gt;0,"",IF('Journal Template'!A3083="","",IF(LEFT('Journal Template'!A3083,1)=IFERROR(VLOOKUP(LEFT('Journal Template'!A3083,1),Checks!$CF$2:$CF$5,1,0),0),"Product Code Required",IF('Journal Template'!D3083="","",IF('Journal Template'!D3083=IFERROR(VLOOKUP('Journal Template'!D3083,Checks!$CH:$CH,1,0),0),"Product Code Required","NA"))))),"")</f>
        <v/>
      </c>
    </row>
    <row r="3073" spans="14:89">
      <c r="N3073" t="s">
        <v>13603</v>
      </c>
      <c r="O3073" t="s">
        <v>13604</v>
      </c>
      <c r="P3073" t="s">
        <v>386</v>
      </c>
      <c r="Q3073" s="150" t="str">
        <f>IF(JRF!D3086="","",IF(IFERROR(VLOOKUP(JRF!D3086,Checks!N:P,3,0),0)="A","","Inactive account in Use"))</f>
        <v/>
      </c>
      <c r="R3073" t="str">
        <f>IFERROR(IF('Journal Template'!C3485="","",IF(IFERROR(VLOOKUP('Journal Template'!C3485,Checks!N:P,3,0),0)="A","","Inactive account in Use")),"")</f>
        <v/>
      </c>
      <c r="V3073" s="150" t="str">
        <f>IF(JRF!C3086="","",IF(IFERROR(VLOOKUP(JRF!C3086,Checks!S:U,3,0),0)="A","Entry with System fund Dept",""))</f>
        <v/>
      </c>
      <c r="W3073" t="str">
        <f>IFERROR(IF('Journal Template'!D3485="","",IF(IFERROR(VLOOKUP('Journal Template'!D3485,Checks!S:U,3,0),0)="A","Entry with System fund Dept","")),"")</f>
        <v/>
      </c>
      <c r="X3073" t="s">
        <v>13605</v>
      </c>
      <c r="Y3073" t="s">
        <v>389</v>
      </c>
      <c r="Z3073" t="s">
        <v>13606</v>
      </c>
      <c r="AA3073" t="s">
        <v>932</v>
      </c>
      <c r="AB3073" t="s">
        <v>3550</v>
      </c>
      <c r="AC3073" s="150" t="str">
        <f>IFERROR(IF(JRF!C3086="","",IF(AND(VLOOKUP(JRF!C3086,X:AA,4,0)=JRF!B3086,VLOOKUP(JRF!C3086,X:Y,2,0)="A"),"","Inactive Dept Combo Error")),"Inactive Dept Combo Error")</f>
        <v/>
      </c>
      <c r="AD3073" t="str">
        <f>IFERROR(IF('Journal Template'!D3485="","",IF(AND(VLOOKUP('Journal Template'!D3485,X:AA,4,0)='Journal Template'!A3485,VLOOKUP('Journal Template'!D3485,X:Y,2,0)="A"),"","Inactive Dept Combo Error")),"")</f>
        <v/>
      </c>
      <c r="AK3073" s="150" t="str">
        <f>IF(JRF!B3086="","",IF(JRF!B3086=IFERROR(VLOOKUP(JRF!B3086,Checks!AI:AI,1,0),0),"Entry in Branch/Satellite BU's",""))</f>
        <v/>
      </c>
      <c r="AL3073" t="str">
        <f>IFERROR(IF('Journal Template'!A3485="","",IF('Journal Template'!A3485=IFERROR(VLOOKUP('Journal Template'!A3485,Checks!AI:AI,1,0),0),"Entry in Branch/Satellite BU's","")),"")</f>
        <v/>
      </c>
      <c r="AO3073" s="171"/>
      <c r="AP3073" s="171"/>
      <c r="AQ3073" s="171"/>
      <c r="AR3073" s="171"/>
      <c r="CI3073" t="str">
        <f>IF(JRF!F3086&gt;0,"",IF(JRF!B3086="","",IF(LEFT(JRF!B3086,1)=IFERROR(VLOOKUP(LEFT(JRF!B3086,1),$CF$2:$CF$5,1,0),0),"Product Code Required",IF(JRF!C3086="","",IF(JRF!C3086=IFERROR(VLOOKUP(JRF!C3086,$CH:$CH,1,0),0),"Product Code Required","NA")))))</f>
        <v/>
      </c>
      <c r="CJ3073" t="str">
        <f>IF(JRF!AV3086&gt;0,"",IF(JRF!Q3086="","",IF(LEFT(JRF!Q3086,1)=IFERROR(VLOOKUP(LEFT(JRF!Q3086,1),$CF$2:$CF$5,1,0),0),"Product Code Required",IF(JRF!V3086="","",IF(JRF!V3086=IFERROR(VLOOKUP(JRF!V3086,$CH:$CH,1,0),0),"Product Code Required","NA")))))</f>
        <v/>
      </c>
      <c r="CK3073" t="str">
        <f>IFERROR(IF(LEN('Journal Template'!F3084)&gt;0,"",IF('Journal Template'!A3084="","",IF(LEFT('Journal Template'!A3084,1)=IFERROR(VLOOKUP(LEFT('Journal Template'!A3084,1),Checks!$CF$2:$CF$5,1,0),0),"Product Code Required",IF('Journal Template'!D3084="","",IF('Journal Template'!D3084=IFERROR(VLOOKUP('Journal Template'!D3084,Checks!$CH:$CH,1,0),0),"Product Code Required","NA"))))),"")</f>
        <v/>
      </c>
    </row>
    <row r="3074" spans="14:89">
      <c r="N3074" t="s">
        <v>13607</v>
      </c>
      <c r="O3074" t="s">
        <v>13608</v>
      </c>
      <c r="P3074" t="s">
        <v>386</v>
      </c>
      <c r="Q3074" s="150" t="str">
        <f>IF(JRF!D3087="","",IF(IFERROR(VLOOKUP(JRF!D3087,Checks!N:P,3,0),0)="A","","Inactive account in Use"))</f>
        <v/>
      </c>
      <c r="R3074" t="str">
        <f>IFERROR(IF('Journal Template'!C3486="","",IF(IFERROR(VLOOKUP('Journal Template'!C3486,Checks!N:P,3,0),0)="A","","Inactive account in Use")),"")</f>
        <v/>
      </c>
      <c r="V3074" s="150" t="str">
        <f>IF(JRF!C3087="","",IF(IFERROR(VLOOKUP(JRF!C3087,Checks!S:U,3,0),0)="A","Entry with System fund Dept",""))</f>
        <v/>
      </c>
      <c r="W3074" t="str">
        <f>IFERROR(IF('Journal Template'!D3486="","",IF(IFERROR(VLOOKUP('Journal Template'!D3486,Checks!S:U,3,0),0)="A","Entry with System fund Dept","")),"")</f>
        <v/>
      </c>
      <c r="X3074" t="s">
        <v>13609</v>
      </c>
      <c r="Y3074" t="s">
        <v>386</v>
      </c>
      <c r="Z3074" t="s">
        <v>13610</v>
      </c>
      <c r="AA3074" t="s">
        <v>391</v>
      </c>
      <c r="AB3074" t="s">
        <v>125</v>
      </c>
      <c r="AC3074" s="150" t="str">
        <f>IFERROR(IF(JRF!C3087="","",IF(AND(VLOOKUP(JRF!C3087,X:AA,4,0)=JRF!B3087,VLOOKUP(JRF!C3087,X:Y,2,0)="A"),"","Inactive Dept Combo Error")),"Inactive Dept Combo Error")</f>
        <v/>
      </c>
      <c r="AD3074" t="str">
        <f>IFERROR(IF('Journal Template'!D3486="","",IF(AND(VLOOKUP('Journal Template'!D3486,X:AA,4,0)='Journal Template'!A3486,VLOOKUP('Journal Template'!D3486,X:Y,2,0)="A"),"","Inactive Dept Combo Error")),"")</f>
        <v/>
      </c>
      <c r="AK3074" s="150" t="str">
        <f>IF(JRF!B3087="","",IF(JRF!B3087=IFERROR(VLOOKUP(JRF!B3087,Checks!AI:AI,1,0),0),"Entry in Branch/Satellite BU's",""))</f>
        <v/>
      </c>
      <c r="AL3074" t="str">
        <f>IFERROR(IF('Journal Template'!A3486="","",IF('Journal Template'!A3486=IFERROR(VLOOKUP('Journal Template'!A3486,Checks!AI:AI,1,0),0),"Entry in Branch/Satellite BU's","")),"")</f>
        <v/>
      </c>
      <c r="AO3074" s="171"/>
      <c r="AP3074" s="171"/>
      <c r="AQ3074" s="171"/>
      <c r="AR3074" s="171"/>
      <c r="CI3074" t="str">
        <f>IF(JRF!F3087&gt;0,"",IF(JRF!B3087="","",IF(LEFT(JRF!B3087,1)=IFERROR(VLOOKUP(LEFT(JRF!B3087,1),$CF$2:$CF$5,1,0),0),"Product Code Required",IF(JRF!C3087="","",IF(JRF!C3087=IFERROR(VLOOKUP(JRF!C3087,$CH:$CH,1,0),0),"Product Code Required","NA")))))</f>
        <v/>
      </c>
      <c r="CJ3074" t="str">
        <f>IF(JRF!AV3087&gt;0,"",IF(JRF!Q3087="","",IF(LEFT(JRF!Q3087,1)=IFERROR(VLOOKUP(LEFT(JRF!Q3087,1),$CF$2:$CF$5,1,0),0),"Product Code Required",IF(JRF!V3087="","",IF(JRF!V3087=IFERROR(VLOOKUP(JRF!V3087,$CH:$CH,1,0),0),"Product Code Required","NA")))))</f>
        <v/>
      </c>
      <c r="CK3074" t="str">
        <f>IFERROR(IF(LEN('Journal Template'!F3085)&gt;0,"",IF('Journal Template'!A3085="","",IF(LEFT('Journal Template'!A3085,1)=IFERROR(VLOOKUP(LEFT('Journal Template'!A3085,1),Checks!$CF$2:$CF$5,1,0),0),"Product Code Required",IF('Journal Template'!D3085="","",IF('Journal Template'!D3085=IFERROR(VLOOKUP('Journal Template'!D3085,Checks!$CH:$CH,1,0),0),"Product Code Required","NA"))))),"")</f>
        <v/>
      </c>
    </row>
    <row r="3075" spans="14:89">
      <c r="N3075" t="s">
        <v>13611</v>
      </c>
      <c r="O3075" t="s">
        <v>13612</v>
      </c>
      <c r="P3075" t="s">
        <v>386</v>
      </c>
      <c r="Q3075" s="150" t="str">
        <f>IF(JRF!D3088="","",IF(IFERROR(VLOOKUP(JRF!D3088,Checks!N:P,3,0),0)="A","","Inactive account in Use"))</f>
        <v/>
      </c>
      <c r="R3075" t="str">
        <f>IFERROR(IF('Journal Template'!C3487="","",IF(IFERROR(VLOOKUP('Journal Template'!C3487,Checks!N:P,3,0),0)="A","","Inactive account in Use")),"")</f>
        <v/>
      </c>
      <c r="V3075" s="150" t="str">
        <f>IF(JRF!C3088="","",IF(IFERROR(VLOOKUP(JRF!C3088,Checks!S:U,3,0),0)="A","Entry with System fund Dept",""))</f>
        <v/>
      </c>
      <c r="W3075" t="str">
        <f>IFERROR(IF('Journal Template'!D3487="","",IF(IFERROR(VLOOKUP('Journal Template'!D3487,Checks!S:U,3,0),0)="A","Entry with System fund Dept","")),"")</f>
        <v/>
      </c>
      <c r="X3075" t="s">
        <v>7133</v>
      </c>
      <c r="Y3075" t="s">
        <v>386</v>
      </c>
      <c r="Z3075" t="s">
        <v>13613</v>
      </c>
      <c r="AA3075" t="s">
        <v>391</v>
      </c>
      <c r="AB3075" t="s">
        <v>125</v>
      </c>
      <c r="AC3075" s="150" t="str">
        <f>IFERROR(IF(JRF!C3088="","",IF(AND(VLOOKUP(JRF!C3088,X:AA,4,0)=JRF!B3088,VLOOKUP(JRF!C3088,X:Y,2,0)="A"),"","Inactive Dept Combo Error")),"Inactive Dept Combo Error")</f>
        <v/>
      </c>
      <c r="AD3075" t="str">
        <f>IFERROR(IF('Journal Template'!D3487="","",IF(AND(VLOOKUP('Journal Template'!D3487,X:AA,4,0)='Journal Template'!A3487,VLOOKUP('Journal Template'!D3487,X:Y,2,0)="A"),"","Inactive Dept Combo Error")),"")</f>
        <v/>
      </c>
      <c r="AK3075" s="150" t="str">
        <f>IF(JRF!B3088="","",IF(JRF!B3088=IFERROR(VLOOKUP(JRF!B3088,Checks!AI:AI,1,0),0),"Entry in Branch/Satellite BU's",""))</f>
        <v/>
      </c>
      <c r="AL3075" t="str">
        <f>IFERROR(IF('Journal Template'!A3487="","",IF('Journal Template'!A3487=IFERROR(VLOOKUP('Journal Template'!A3487,Checks!AI:AI,1,0),0),"Entry in Branch/Satellite BU's","")),"")</f>
        <v/>
      </c>
      <c r="AO3075" s="171"/>
      <c r="AP3075" s="171"/>
      <c r="AQ3075" s="171"/>
      <c r="AR3075" s="171"/>
      <c r="CI3075" t="str">
        <f>IF(JRF!F3088&gt;0,"",IF(JRF!B3088="","",IF(LEFT(JRF!B3088,1)=IFERROR(VLOOKUP(LEFT(JRF!B3088,1),$CF$2:$CF$5,1,0),0),"Product Code Required",IF(JRF!C3088="","",IF(JRF!C3088=IFERROR(VLOOKUP(JRF!C3088,$CH:$CH,1,0),0),"Product Code Required","NA")))))</f>
        <v/>
      </c>
      <c r="CJ3075" t="str">
        <f>IF(JRF!AV3088&gt;0,"",IF(JRF!Q3088="","",IF(LEFT(JRF!Q3088,1)=IFERROR(VLOOKUP(LEFT(JRF!Q3088,1),$CF$2:$CF$5,1,0),0),"Product Code Required",IF(JRF!V3088="","",IF(JRF!V3088=IFERROR(VLOOKUP(JRF!V3088,$CH:$CH,1,0),0),"Product Code Required","NA")))))</f>
        <v/>
      </c>
      <c r="CK3075" t="str">
        <f>IFERROR(IF(LEN('Journal Template'!F3086)&gt;0,"",IF('Journal Template'!A3086="","",IF(LEFT('Journal Template'!A3086,1)=IFERROR(VLOOKUP(LEFT('Journal Template'!A3086,1),Checks!$CF$2:$CF$5,1,0),0),"Product Code Required",IF('Journal Template'!D3086="","",IF('Journal Template'!D3086=IFERROR(VLOOKUP('Journal Template'!D3086,Checks!$CH:$CH,1,0),0),"Product Code Required","NA"))))),"")</f>
        <v/>
      </c>
    </row>
    <row r="3076" spans="14:89">
      <c r="N3076" t="s">
        <v>13614</v>
      </c>
      <c r="O3076" t="s">
        <v>13615</v>
      </c>
      <c r="P3076" t="s">
        <v>386</v>
      </c>
      <c r="Q3076" s="150" t="str">
        <f>IF(JRF!D3089="","",IF(IFERROR(VLOOKUP(JRF!D3089,Checks!N:P,3,0),0)="A","","Inactive account in Use"))</f>
        <v/>
      </c>
      <c r="R3076" t="str">
        <f>IFERROR(IF('Journal Template'!C3488="","",IF(IFERROR(VLOOKUP('Journal Template'!C3488,Checks!N:P,3,0),0)="A","","Inactive account in Use")),"")</f>
        <v/>
      </c>
      <c r="V3076" s="150" t="str">
        <f>IF(JRF!C3089="","",IF(IFERROR(VLOOKUP(JRF!C3089,Checks!S:U,3,0),0)="A","Entry with System fund Dept",""))</f>
        <v/>
      </c>
      <c r="W3076" t="str">
        <f>IFERROR(IF('Journal Template'!D3488="","",IF(IFERROR(VLOOKUP('Journal Template'!D3488,Checks!S:U,3,0),0)="A","Entry with System fund Dept","")),"")</f>
        <v/>
      </c>
      <c r="X3076" t="s">
        <v>13616</v>
      </c>
      <c r="Y3076" t="s">
        <v>389</v>
      </c>
      <c r="Z3076" t="s">
        <v>13617</v>
      </c>
      <c r="AA3076" t="s">
        <v>391</v>
      </c>
      <c r="AB3076" t="s">
        <v>125</v>
      </c>
      <c r="AC3076" s="150" t="str">
        <f>IFERROR(IF(JRF!C3089="","",IF(AND(VLOOKUP(JRF!C3089,X:AA,4,0)=JRF!B3089,VLOOKUP(JRF!C3089,X:Y,2,0)="A"),"","Inactive Dept Combo Error")),"Inactive Dept Combo Error")</f>
        <v/>
      </c>
      <c r="AD3076" t="str">
        <f>IFERROR(IF('Journal Template'!D3488="","",IF(AND(VLOOKUP('Journal Template'!D3488,X:AA,4,0)='Journal Template'!A3488,VLOOKUP('Journal Template'!D3488,X:Y,2,0)="A"),"","Inactive Dept Combo Error")),"")</f>
        <v/>
      </c>
      <c r="AK3076" s="150" t="str">
        <f>IF(JRF!B3089="","",IF(JRF!B3089=IFERROR(VLOOKUP(JRF!B3089,Checks!AI:AI,1,0),0),"Entry in Branch/Satellite BU's",""))</f>
        <v/>
      </c>
      <c r="AL3076" t="str">
        <f>IFERROR(IF('Journal Template'!A3488="","",IF('Journal Template'!A3488=IFERROR(VLOOKUP('Journal Template'!A3488,Checks!AI:AI,1,0),0),"Entry in Branch/Satellite BU's","")),"")</f>
        <v/>
      </c>
      <c r="AO3076" s="171"/>
      <c r="AP3076" s="171"/>
      <c r="AQ3076" s="171"/>
      <c r="AR3076" s="171"/>
      <c r="CI3076" t="str">
        <f>IF(JRF!F3089&gt;0,"",IF(JRF!B3089="","",IF(LEFT(JRF!B3089,1)=IFERROR(VLOOKUP(LEFT(JRF!B3089,1),$CF$2:$CF$5,1,0),0),"Product Code Required",IF(JRF!C3089="","",IF(JRF!C3089=IFERROR(VLOOKUP(JRF!C3089,$CH:$CH,1,0),0),"Product Code Required","NA")))))</f>
        <v/>
      </c>
      <c r="CJ3076" t="str">
        <f>IF(JRF!AV3089&gt;0,"",IF(JRF!Q3089="","",IF(LEFT(JRF!Q3089,1)=IFERROR(VLOOKUP(LEFT(JRF!Q3089,1),$CF$2:$CF$5,1,0),0),"Product Code Required",IF(JRF!V3089="","",IF(JRF!V3089=IFERROR(VLOOKUP(JRF!V3089,$CH:$CH,1,0),0),"Product Code Required","NA")))))</f>
        <v/>
      </c>
      <c r="CK3076" t="str">
        <f>IFERROR(IF(LEN('Journal Template'!F3087)&gt;0,"",IF('Journal Template'!A3087="","",IF(LEFT('Journal Template'!A3087,1)=IFERROR(VLOOKUP(LEFT('Journal Template'!A3087,1),Checks!$CF$2:$CF$5,1,0),0),"Product Code Required",IF('Journal Template'!D3087="","",IF('Journal Template'!D3087=IFERROR(VLOOKUP('Journal Template'!D3087,Checks!$CH:$CH,1,0),0),"Product Code Required","NA"))))),"")</f>
        <v/>
      </c>
    </row>
    <row r="3077" spans="14:89">
      <c r="N3077" t="s">
        <v>13618</v>
      </c>
      <c r="O3077" t="s">
        <v>13619</v>
      </c>
      <c r="P3077" t="s">
        <v>386</v>
      </c>
      <c r="Q3077" s="150" t="str">
        <f>IF(JRF!D3090="","",IF(IFERROR(VLOOKUP(JRF!D3090,Checks!N:P,3,0),0)="A","","Inactive account in Use"))</f>
        <v/>
      </c>
      <c r="R3077" t="str">
        <f>IFERROR(IF('Journal Template'!C3489="","",IF(IFERROR(VLOOKUP('Journal Template'!C3489,Checks!N:P,3,0),0)="A","","Inactive account in Use")),"")</f>
        <v/>
      </c>
      <c r="V3077" s="150" t="str">
        <f>IF(JRF!C3090="","",IF(IFERROR(VLOOKUP(JRF!C3090,Checks!S:U,3,0),0)="A","Entry with System fund Dept",""))</f>
        <v/>
      </c>
      <c r="W3077" t="str">
        <f>IFERROR(IF('Journal Template'!D3489="","",IF(IFERROR(VLOOKUP('Journal Template'!D3489,Checks!S:U,3,0),0)="A","Entry with System fund Dept","")),"")</f>
        <v/>
      </c>
      <c r="X3077" t="s">
        <v>7138</v>
      </c>
      <c r="Y3077" t="s">
        <v>386</v>
      </c>
      <c r="Z3077" t="s">
        <v>13620</v>
      </c>
      <c r="AA3077" t="s">
        <v>391</v>
      </c>
      <c r="AB3077" t="s">
        <v>125</v>
      </c>
      <c r="AC3077" s="150" t="str">
        <f>IFERROR(IF(JRF!C3090="","",IF(AND(VLOOKUP(JRF!C3090,X:AA,4,0)=JRF!B3090,VLOOKUP(JRF!C3090,X:Y,2,0)="A"),"","Inactive Dept Combo Error")),"Inactive Dept Combo Error")</f>
        <v/>
      </c>
      <c r="AD3077" t="str">
        <f>IFERROR(IF('Journal Template'!D3489="","",IF(AND(VLOOKUP('Journal Template'!D3489,X:AA,4,0)='Journal Template'!A3489,VLOOKUP('Journal Template'!D3489,X:Y,2,0)="A"),"","Inactive Dept Combo Error")),"")</f>
        <v/>
      </c>
      <c r="AK3077" s="150" t="str">
        <f>IF(JRF!B3090="","",IF(JRF!B3090=IFERROR(VLOOKUP(JRF!B3090,Checks!AI:AI,1,0),0),"Entry in Branch/Satellite BU's",""))</f>
        <v/>
      </c>
      <c r="AL3077" t="str">
        <f>IFERROR(IF('Journal Template'!A3489="","",IF('Journal Template'!A3489=IFERROR(VLOOKUP('Journal Template'!A3489,Checks!AI:AI,1,0),0),"Entry in Branch/Satellite BU's","")),"")</f>
        <v/>
      </c>
      <c r="AO3077" s="171"/>
      <c r="AP3077" s="171"/>
      <c r="AQ3077" s="171"/>
      <c r="AR3077" s="171"/>
      <c r="CI3077" t="str">
        <f>IF(JRF!F3090&gt;0,"",IF(JRF!B3090="","",IF(LEFT(JRF!B3090,1)=IFERROR(VLOOKUP(LEFT(JRF!B3090,1),$CF$2:$CF$5,1,0),0),"Product Code Required",IF(JRF!C3090="","",IF(JRF!C3090=IFERROR(VLOOKUP(JRF!C3090,$CH:$CH,1,0),0),"Product Code Required","NA")))))</f>
        <v/>
      </c>
      <c r="CJ3077" t="str">
        <f>IF(JRF!AV3090&gt;0,"",IF(JRF!Q3090="","",IF(LEFT(JRF!Q3090,1)=IFERROR(VLOOKUP(LEFT(JRF!Q3090,1),$CF$2:$CF$5,1,0),0),"Product Code Required",IF(JRF!V3090="","",IF(JRF!V3090=IFERROR(VLOOKUP(JRF!V3090,$CH:$CH,1,0),0),"Product Code Required","NA")))))</f>
        <v/>
      </c>
      <c r="CK3077" t="str">
        <f>IFERROR(IF(LEN('Journal Template'!F3088)&gt;0,"",IF('Journal Template'!A3088="","",IF(LEFT('Journal Template'!A3088,1)=IFERROR(VLOOKUP(LEFT('Journal Template'!A3088,1),Checks!$CF$2:$CF$5,1,0),0),"Product Code Required",IF('Journal Template'!D3088="","",IF('Journal Template'!D3088=IFERROR(VLOOKUP('Journal Template'!D3088,Checks!$CH:$CH,1,0),0),"Product Code Required","NA"))))),"")</f>
        <v/>
      </c>
    </row>
    <row r="3078" spans="14:89">
      <c r="N3078" t="s">
        <v>13621</v>
      </c>
      <c r="O3078" t="s">
        <v>13622</v>
      </c>
      <c r="P3078" t="s">
        <v>386</v>
      </c>
      <c r="Q3078" s="150" t="str">
        <f>IF(JRF!D3091="","",IF(IFERROR(VLOOKUP(JRF!D3091,Checks!N:P,3,0),0)="A","","Inactive account in Use"))</f>
        <v/>
      </c>
      <c r="R3078" t="str">
        <f>IFERROR(IF('Journal Template'!C3490="","",IF(IFERROR(VLOOKUP('Journal Template'!C3490,Checks!N:P,3,0),0)="A","","Inactive account in Use")),"")</f>
        <v/>
      </c>
      <c r="V3078" s="150" t="str">
        <f>IF(JRF!C3091="","",IF(IFERROR(VLOOKUP(JRF!C3091,Checks!S:U,3,0),0)="A","Entry with System fund Dept",""))</f>
        <v/>
      </c>
      <c r="W3078" t="str">
        <f>IFERROR(IF('Journal Template'!D3490="","",IF(IFERROR(VLOOKUP('Journal Template'!D3490,Checks!S:U,3,0),0)="A","Entry with System fund Dept","")),"")</f>
        <v/>
      </c>
      <c r="X3078" t="s">
        <v>7143</v>
      </c>
      <c r="Y3078" t="s">
        <v>386</v>
      </c>
      <c r="Z3078" t="s">
        <v>13623</v>
      </c>
      <c r="AA3078" t="s">
        <v>391</v>
      </c>
      <c r="AB3078" t="s">
        <v>125</v>
      </c>
      <c r="AC3078" s="150" t="str">
        <f>IFERROR(IF(JRF!C3091="","",IF(AND(VLOOKUP(JRF!C3091,X:AA,4,0)=JRF!B3091,VLOOKUP(JRF!C3091,X:Y,2,0)="A"),"","Inactive Dept Combo Error")),"Inactive Dept Combo Error")</f>
        <v/>
      </c>
      <c r="AD3078" t="str">
        <f>IFERROR(IF('Journal Template'!D3490="","",IF(AND(VLOOKUP('Journal Template'!D3490,X:AA,4,0)='Journal Template'!A3490,VLOOKUP('Journal Template'!D3490,X:Y,2,0)="A"),"","Inactive Dept Combo Error")),"")</f>
        <v/>
      </c>
      <c r="AK3078" s="150" t="str">
        <f>IF(JRF!B3091="","",IF(JRF!B3091=IFERROR(VLOOKUP(JRF!B3091,Checks!AI:AI,1,0),0),"Entry in Branch/Satellite BU's",""))</f>
        <v/>
      </c>
      <c r="AL3078" t="str">
        <f>IFERROR(IF('Journal Template'!A3490="","",IF('Journal Template'!A3490=IFERROR(VLOOKUP('Journal Template'!A3490,Checks!AI:AI,1,0),0),"Entry in Branch/Satellite BU's","")),"")</f>
        <v/>
      </c>
      <c r="AO3078" s="171"/>
      <c r="AP3078" s="171"/>
      <c r="AQ3078" s="171"/>
      <c r="AR3078" s="171"/>
      <c r="CI3078" t="str">
        <f>IF(JRF!F3091&gt;0,"",IF(JRF!B3091="","",IF(LEFT(JRF!B3091,1)=IFERROR(VLOOKUP(LEFT(JRF!B3091,1),$CF$2:$CF$5,1,0),0),"Product Code Required",IF(JRF!C3091="","",IF(JRF!C3091=IFERROR(VLOOKUP(JRF!C3091,$CH:$CH,1,0),0),"Product Code Required","NA")))))</f>
        <v/>
      </c>
      <c r="CJ3078" t="str">
        <f>IF(JRF!AV3091&gt;0,"",IF(JRF!Q3091="","",IF(LEFT(JRF!Q3091,1)=IFERROR(VLOOKUP(LEFT(JRF!Q3091,1),$CF$2:$CF$5,1,0),0),"Product Code Required",IF(JRF!V3091="","",IF(JRF!V3091=IFERROR(VLOOKUP(JRF!V3091,$CH:$CH,1,0),0),"Product Code Required","NA")))))</f>
        <v/>
      </c>
      <c r="CK3078" t="str">
        <f>IFERROR(IF(LEN('Journal Template'!F3089)&gt;0,"",IF('Journal Template'!A3089="","",IF(LEFT('Journal Template'!A3089,1)=IFERROR(VLOOKUP(LEFT('Journal Template'!A3089,1),Checks!$CF$2:$CF$5,1,0),0),"Product Code Required",IF('Journal Template'!D3089="","",IF('Journal Template'!D3089=IFERROR(VLOOKUP('Journal Template'!D3089,Checks!$CH:$CH,1,0),0),"Product Code Required","NA"))))),"")</f>
        <v/>
      </c>
    </row>
    <row r="3079" spans="14:89">
      <c r="N3079" t="s">
        <v>13624</v>
      </c>
      <c r="O3079" t="s">
        <v>13625</v>
      </c>
      <c r="P3079" t="s">
        <v>386</v>
      </c>
      <c r="Q3079" s="150" t="str">
        <f>IF(JRF!D3092="","",IF(IFERROR(VLOOKUP(JRF!D3092,Checks!N:P,3,0),0)="A","","Inactive account in Use"))</f>
        <v/>
      </c>
      <c r="R3079" t="str">
        <f>IFERROR(IF('Journal Template'!C3491="","",IF(IFERROR(VLOOKUP('Journal Template'!C3491,Checks!N:P,3,0),0)="A","","Inactive account in Use")),"")</f>
        <v/>
      </c>
      <c r="V3079" s="150" t="str">
        <f>IF(JRF!C3092="","",IF(IFERROR(VLOOKUP(JRF!C3092,Checks!S:U,3,0),0)="A","Entry with System fund Dept",""))</f>
        <v/>
      </c>
      <c r="W3079" t="str">
        <f>IFERROR(IF('Journal Template'!D3491="","",IF(IFERROR(VLOOKUP('Journal Template'!D3491,Checks!S:U,3,0),0)="A","Entry with System fund Dept","")),"")</f>
        <v/>
      </c>
      <c r="X3079" t="s">
        <v>13626</v>
      </c>
      <c r="Y3079" t="s">
        <v>389</v>
      </c>
      <c r="Z3079" t="s">
        <v>13627</v>
      </c>
      <c r="AA3079" t="s">
        <v>391</v>
      </c>
      <c r="AB3079" t="s">
        <v>125</v>
      </c>
      <c r="AC3079" s="150" t="str">
        <f>IFERROR(IF(JRF!C3092="","",IF(AND(VLOOKUP(JRF!C3092,X:AA,4,0)=JRF!B3092,VLOOKUP(JRF!C3092,X:Y,2,0)="A"),"","Inactive Dept Combo Error")),"Inactive Dept Combo Error")</f>
        <v/>
      </c>
      <c r="AD3079" t="str">
        <f>IFERROR(IF('Journal Template'!D3491="","",IF(AND(VLOOKUP('Journal Template'!D3491,X:AA,4,0)='Journal Template'!A3491,VLOOKUP('Journal Template'!D3491,X:Y,2,0)="A"),"","Inactive Dept Combo Error")),"")</f>
        <v/>
      </c>
      <c r="AK3079" s="150" t="str">
        <f>IF(JRF!B3092="","",IF(JRF!B3092=IFERROR(VLOOKUP(JRF!B3092,Checks!AI:AI,1,0),0),"Entry in Branch/Satellite BU's",""))</f>
        <v/>
      </c>
      <c r="AL3079" t="str">
        <f>IFERROR(IF('Journal Template'!A3491="","",IF('Journal Template'!A3491=IFERROR(VLOOKUP('Journal Template'!A3491,Checks!AI:AI,1,0),0),"Entry in Branch/Satellite BU's","")),"")</f>
        <v/>
      </c>
      <c r="AO3079" s="171"/>
      <c r="AP3079" s="171"/>
      <c r="AQ3079" s="171"/>
      <c r="AR3079" s="171"/>
      <c r="CI3079" t="str">
        <f>IF(JRF!F3092&gt;0,"",IF(JRF!B3092="","",IF(LEFT(JRF!B3092,1)=IFERROR(VLOOKUP(LEFT(JRF!B3092,1),$CF$2:$CF$5,1,0),0),"Product Code Required",IF(JRF!C3092="","",IF(JRF!C3092=IFERROR(VLOOKUP(JRF!C3092,$CH:$CH,1,0),0),"Product Code Required","NA")))))</f>
        <v/>
      </c>
      <c r="CJ3079" t="str">
        <f>IF(JRF!AV3092&gt;0,"",IF(JRF!Q3092="","",IF(LEFT(JRF!Q3092,1)=IFERROR(VLOOKUP(LEFT(JRF!Q3092,1),$CF$2:$CF$5,1,0),0),"Product Code Required",IF(JRF!V3092="","",IF(JRF!V3092=IFERROR(VLOOKUP(JRF!V3092,$CH:$CH,1,0),0),"Product Code Required","NA")))))</f>
        <v/>
      </c>
      <c r="CK3079" t="str">
        <f>IFERROR(IF(LEN('Journal Template'!F3090)&gt;0,"",IF('Journal Template'!A3090="","",IF(LEFT('Journal Template'!A3090,1)=IFERROR(VLOOKUP(LEFT('Journal Template'!A3090,1),Checks!$CF$2:$CF$5,1,0),0),"Product Code Required",IF('Journal Template'!D3090="","",IF('Journal Template'!D3090=IFERROR(VLOOKUP('Journal Template'!D3090,Checks!$CH:$CH,1,0),0),"Product Code Required","NA"))))),"")</f>
        <v/>
      </c>
    </row>
    <row r="3080" spans="14:89">
      <c r="N3080" t="s">
        <v>13628</v>
      </c>
      <c r="O3080" t="s">
        <v>13629</v>
      </c>
      <c r="P3080" t="s">
        <v>386</v>
      </c>
      <c r="Q3080" s="150" t="str">
        <f>IF(JRF!D3093="","",IF(IFERROR(VLOOKUP(JRF!D3093,Checks!N:P,3,0),0)="A","","Inactive account in Use"))</f>
        <v/>
      </c>
      <c r="R3080" t="str">
        <f>IFERROR(IF('Journal Template'!C3492="","",IF(IFERROR(VLOOKUP('Journal Template'!C3492,Checks!N:P,3,0),0)="A","","Inactive account in Use")),"")</f>
        <v/>
      </c>
      <c r="V3080" s="150" t="str">
        <f>IF(JRF!C3093="","",IF(IFERROR(VLOOKUP(JRF!C3093,Checks!S:U,3,0),0)="A","Entry with System fund Dept",""))</f>
        <v/>
      </c>
      <c r="W3080" t="str">
        <f>IFERROR(IF('Journal Template'!D3492="","",IF(IFERROR(VLOOKUP('Journal Template'!D3492,Checks!S:U,3,0),0)="A","Entry with System fund Dept","")),"")</f>
        <v/>
      </c>
      <c r="X3080" t="s">
        <v>13630</v>
      </c>
      <c r="Y3080" t="s">
        <v>389</v>
      </c>
      <c r="Z3080" t="s">
        <v>13631</v>
      </c>
      <c r="AA3080" t="s">
        <v>391</v>
      </c>
      <c r="AB3080" t="s">
        <v>125</v>
      </c>
      <c r="AC3080" s="150" t="str">
        <f>IFERROR(IF(JRF!C3093="","",IF(AND(VLOOKUP(JRF!C3093,X:AA,4,0)=JRF!B3093,VLOOKUP(JRF!C3093,X:Y,2,0)="A"),"","Inactive Dept Combo Error")),"Inactive Dept Combo Error")</f>
        <v/>
      </c>
      <c r="AD3080" t="str">
        <f>IFERROR(IF('Journal Template'!D3492="","",IF(AND(VLOOKUP('Journal Template'!D3492,X:AA,4,0)='Journal Template'!A3492,VLOOKUP('Journal Template'!D3492,X:Y,2,0)="A"),"","Inactive Dept Combo Error")),"")</f>
        <v/>
      </c>
      <c r="AK3080" s="150" t="str">
        <f>IF(JRF!B3093="","",IF(JRF!B3093=IFERROR(VLOOKUP(JRF!B3093,Checks!AI:AI,1,0),0),"Entry in Branch/Satellite BU's",""))</f>
        <v/>
      </c>
      <c r="AL3080" t="str">
        <f>IFERROR(IF('Journal Template'!A3492="","",IF('Journal Template'!A3492=IFERROR(VLOOKUP('Journal Template'!A3492,Checks!AI:AI,1,0),0),"Entry in Branch/Satellite BU's","")),"")</f>
        <v/>
      </c>
      <c r="AO3080" s="171"/>
      <c r="AP3080" s="171"/>
      <c r="AQ3080" s="171"/>
      <c r="AR3080" s="171"/>
      <c r="CI3080" t="str">
        <f>IF(JRF!F3093&gt;0,"",IF(JRF!B3093="","",IF(LEFT(JRF!B3093,1)=IFERROR(VLOOKUP(LEFT(JRF!B3093,1),$CF$2:$CF$5,1,0),0),"Product Code Required",IF(JRF!C3093="","",IF(JRF!C3093=IFERROR(VLOOKUP(JRF!C3093,$CH:$CH,1,0),0),"Product Code Required","NA")))))</f>
        <v/>
      </c>
      <c r="CJ3080" t="str">
        <f>IF(JRF!AV3093&gt;0,"",IF(JRF!Q3093="","",IF(LEFT(JRF!Q3093,1)=IFERROR(VLOOKUP(LEFT(JRF!Q3093,1),$CF$2:$CF$5,1,0),0),"Product Code Required",IF(JRF!V3093="","",IF(JRF!V3093=IFERROR(VLOOKUP(JRF!V3093,$CH:$CH,1,0),0),"Product Code Required","NA")))))</f>
        <v/>
      </c>
      <c r="CK3080" t="str">
        <f>IFERROR(IF(LEN('Journal Template'!F3091)&gt;0,"",IF('Journal Template'!A3091="","",IF(LEFT('Journal Template'!A3091,1)=IFERROR(VLOOKUP(LEFT('Journal Template'!A3091,1),Checks!$CF$2:$CF$5,1,0),0),"Product Code Required",IF('Journal Template'!D3091="","",IF('Journal Template'!D3091=IFERROR(VLOOKUP('Journal Template'!D3091,Checks!$CH:$CH,1,0),0),"Product Code Required","NA"))))),"")</f>
        <v/>
      </c>
    </row>
    <row r="3081" spans="14:89">
      <c r="N3081" t="s">
        <v>13632</v>
      </c>
      <c r="O3081" t="s">
        <v>13633</v>
      </c>
      <c r="P3081" t="s">
        <v>386</v>
      </c>
      <c r="Q3081" s="150" t="str">
        <f>IF(JRF!D3094="","",IF(IFERROR(VLOOKUP(JRF!D3094,Checks!N:P,3,0),0)="A","","Inactive account in Use"))</f>
        <v/>
      </c>
      <c r="R3081" t="str">
        <f>IFERROR(IF('Journal Template'!C3493="","",IF(IFERROR(VLOOKUP('Journal Template'!C3493,Checks!N:P,3,0),0)="A","","Inactive account in Use")),"")</f>
        <v/>
      </c>
      <c r="V3081" s="150" t="str">
        <f>IF(JRF!C3094="","",IF(IFERROR(VLOOKUP(JRF!C3094,Checks!S:U,3,0),0)="A","Entry with System fund Dept",""))</f>
        <v/>
      </c>
      <c r="W3081" t="str">
        <f>IFERROR(IF('Journal Template'!D3493="","",IF(IFERROR(VLOOKUP('Journal Template'!D3493,Checks!S:U,3,0),0)="A","Entry with System fund Dept","")),"")</f>
        <v/>
      </c>
      <c r="X3081" t="s">
        <v>13634</v>
      </c>
      <c r="Y3081" t="s">
        <v>389</v>
      </c>
      <c r="Z3081" t="s">
        <v>13635</v>
      </c>
      <c r="AA3081" t="s">
        <v>391</v>
      </c>
      <c r="AB3081" t="s">
        <v>125</v>
      </c>
      <c r="AC3081" s="150" t="str">
        <f>IFERROR(IF(JRF!C3094="","",IF(AND(VLOOKUP(JRF!C3094,X:AA,4,0)=JRF!B3094,VLOOKUP(JRF!C3094,X:Y,2,0)="A"),"","Inactive Dept Combo Error")),"Inactive Dept Combo Error")</f>
        <v/>
      </c>
      <c r="AD3081" t="str">
        <f>IFERROR(IF('Journal Template'!D3493="","",IF(AND(VLOOKUP('Journal Template'!D3493,X:AA,4,0)='Journal Template'!A3493,VLOOKUP('Journal Template'!D3493,X:Y,2,0)="A"),"","Inactive Dept Combo Error")),"")</f>
        <v/>
      </c>
      <c r="AK3081" s="150" t="str">
        <f>IF(JRF!B3094="","",IF(JRF!B3094=IFERROR(VLOOKUP(JRF!B3094,Checks!AI:AI,1,0),0),"Entry in Branch/Satellite BU's",""))</f>
        <v/>
      </c>
      <c r="AL3081" t="str">
        <f>IFERROR(IF('Journal Template'!A3493="","",IF('Journal Template'!A3493=IFERROR(VLOOKUP('Journal Template'!A3493,Checks!AI:AI,1,0),0),"Entry in Branch/Satellite BU's","")),"")</f>
        <v/>
      </c>
      <c r="AO3081" s="171"/>
      <c r="AP3081" s="171"/>
      <c r="AQ3081" s="171"/>
      <c r="AR3081" s="171"/>
      <c r="CI3081" t="str">
        <f>IF(JRF!F3094&gt;0,"",IF(JRF!B3094="","",IF(LEFT(JRF!B3094,1)=IFERROR(VLOOKUP(LEFT(JRF!B3094,1),$CF$2:$CF$5,1,0),0),"Product Code Required",IF(JRF!C3094="","",IF(JRF!C3094=IFERROR(VLOOKUP(JRF!C3094,$CH:$CH,1,0),0),"Product Code Required","NA")))))</f>
        <v/>
      </c>
      <c r="CJ3081" t="str">
        <f>IF(JRF!AV3094&gt;0,"",IF(JRF!Q3094="","",IF(LEFT(JRF!Q3094,1)=IFERROR(VLOOKUP(LEFT(JRF!Q3094,1),$CF$2:$CF$5,1,0),0),"Product Code Required",IF(JRF!V3094="","",IF(JRF!V3094=IFERROR(VLOOKUP(JRF!V3094,$CH:$CH,1,0),0),"Product Code Required","NA")))))</f>
        <v/>
      </c>
      <c r="CK3081" t="str">
        <f>IFERROR(IF(LEN('Journal Template'!F3092)&gt;0,"",IF('Journal Template'!A3092="","",IF(LEFT('Journal Template'!A3092,1)=IFERROR(VLOOKUP(LEFT('Journal Template'!A3092,1),Checks!$CF$2:$CF$5,1,0),0),"Product Code Required",IF('Journal Template'!D3092="","",IF('Journal Template'!D3092=IFERROR(VLOOKUP('Journal Template'!D3092,Checks!$CH:$CH,1,0),0),"Product Code Required","NA"))))),"")</f>
        <v/>
      </c>
    </row>
    <row r="3082" spans="14:89">
      <c r="N3082" t="s">
        <v>13636</v>
      </c>
      <c r="O3082" t="s">
        <v>13637</v>
      </c>
      <c r="P3082" t="s">
        <v>386</v>
      </c>
      <c r="Q3082" s="150" t="str">
        <f>IF(JRF!D3095="","",IF(IFERROR(VLOOKUP(JRF!D3095,Checks!N:P,3,0),0)="A","","Inactive account in Use"))</f>
        <v/>
      </c>
      <c r="R3082" t="str">
        <f>IFERROR(IF('Journal Template'!C3494="","",IF(IFERROR(VLOOKUP('Journal Template'!C3494,Checks!N:P,3,0),0)="A","","Inactive account in Use")),"")</f>
        <v/>
      </c>
      <c r="V3082" s="150" t="str">
        <f>IF(JRF!C3095="","",IF(IFERROR(VLOOKUP(JRF!C3095,Checks!S:U,3,0),0)="A","Entry with System fund Dept",""))</f>
        <v/>
      </c>
      <c r="W3082" t="str">
        <f>IFERROR(IF('Journal Template'!D3494="","",IF(IFERROR(VLOOKUP('Journal Template'!D3494,Checks!S:U,3,0),0)="A","Entry with System fund Dept","")),"")</f>
        <v/>
      </c>
      <c r="X3082" t="s">
        <v>13638</v>
      </c>
      <c r="Y3082" t="s">
        <v>389</v>
      </c>
      <c r="Z3082" t="s">
        <v>13639</v>
      </c>
      <c r="AA3082" t="s">
        <v>391</v>
      </c>
      <c r="AB3082" t="s">
        <v>125</v>
      </c>
      <c r="AC3082" s="150" t="str">
        <f>IFERROR(IF(JRF!C3095="","",IF(AND(VLOOKUP(JRF!C3095,X:AA,4,0)=JRF!B3095,VLOOKUP(JRF!C3095,X:Y,2,0)="A"),"","Inactive Dept Combo Error")),"Inactive Dept Combo Error")</f>
        <v/>
      </c>
      <c r="AD3082" t="str">
        <f>IFERROR(IF('Journal Template'!D3494="","",IF(AND(VLOOKUP('Journal Template'!D3494,X:AA,4,0)='Journal Template'!A3494,VLOOKUP('Journal Template'!D3494,X:Y,2,0)="A"),"","Inactive Dept Combo Error")),"")</f>
        <v/>
      </c>
      <c r="AK3082" s="150" t="str">
        <f>IF(JRF!B3095="","",IF(JRF!B3095=IFERROR(VLOOKUP(JRF!B3095,Checks!AI:AI,1,0),0),"Entry in Branch/Satellite BU's",""))</f>
        <v/>
      </c>
      <c r="AL3082" t="str">
        <f>IFERROR(IF('Journal Template'!A3494="","",IF('Journal Template'!A3494=IFERROR(VLOOKUP('Journal Template'!A3494,Checks!AI:AI,1,0),0),"Entry in Branch/Satellite BU's","")),"")</f>
        <v/>
      </c>
      <c r="AO3082" s="171"/>
      <c r="AP3082" s="171"/>
      <c r="AQ3082" s="171"/>
      <c r="AR3082" s="171"/>
      <c r="CI3082" t="str">
        <f>IF(JRF!F3095&gt;0,"",IF(JRF!B3095="","",IF(LEFT(JRF!B3095,1)=IFERROR(VLOOKUP(LEFT(JRF!B3095,1),$CF$2:$CF$5,1,0),0),"Product Code Required",IF(JRF!C3095="","",IF(JRF!C3095=IFERROR(VLOOKUP(JRF!C3095,$CH:$CH,1,0),0),"Product Code Required","NA")))))</f>
        <v/>
      </c>
      <c r="CJ3082" t="str">
        <f>IF(JRF!AV3095&gt;0,"",IF(JRF!Q3095="","",IF(LEFT(JRF!Q3095,1)=IFERROR(VLOOKUP(LEFT(JRF!Q3095,1),$CF$2:$CF$5,1,0),0),"Product Code Required",IF(JRF!V3095="","",IF(JRF!V3095=IFERROR(VLOOKUP(JRF!V3095,$CH:$CH,1,0),0),"Product Code Required","NA")))))</f>
        <v/>
      </c>
      <c r="CK3082" t="str">
        <f>IFERROR(IF(LEN('Journal Template'!F3093)&gt;0,"",IF('Journal Template'!A3093="","",IF(LEFT('Journal Template'!A3093,1)=IFERROR(VLOOKUP(LEFT('Journal Template'!A3093,1),Checks!$CF$2:$CF$5,1,0),0),"Product Code Required",IF('Journal Template'!D3093="","",IF('Journal Template'!D3093=IFERROR(VLOOKUP('Journal Template'!D3093,Checks!$CH:$CH,1,0),0),"Product Code Required","NA"))))),"")</f>
        <v/>
      </c>
    </row>
    <row r="3083" spans="14:89">
      <c r="N3083" t="s">
        <v>13640</v>
      </c>
      <c r="O3083" t="s">
        <v>13641</v>
      </c>
      <c r="P3083" t="s">
        <v>386</v>
      </c>
      <c r="Q3083" s="150" t="str">
        <f>IF(JRF!D3096="","",IF(IFERROR(VLOOKUP(JRF!D3096,Checks!N:P,3,0),0)="A","","Inactive account in Use"))</f>
        <v/>
      </c>
      <c r="R3083" t="str">
        <f>IFERROR(IF('Journal Template'!C3495="","",IF(IFERROR(VLOOKUP('Journal Template'!C3495,Checks!N:P,3,0),0)="A","","Inactive account in Use")),"")</f>
        <v/>
      </c>
      <c r="V3083" s="150" t="str">
        <f>IF(JRF!C3096="","",IF(IFERROR(VLOOKUP(JRF!C3096,Checks!S:U,3,0),0)="A","Entry with System fund Dept",""))</f>
        <v/>
      </c>
      <c r="W3083" t="str">
        <f>IFERROR(IF('Journal Template'!D3495="","",IF(IFERROR(VLOOKUP('Journal Template'!D3495,Checks!S:U,3,0),0)="A","Entry with System fund Dept","")),"")</f>
        <v/>
      </c>
      <c r="X3083" t="s">
        <v>13642</v>
      </c>
      <c r="Y3083" t="s">
        <v>389</v>
      </c>
      <c r="Z3083" t="s">
        <v>13643</v>
      </c>
      <c r="AA3083" t="s">
        <v>391</v>
      </c>
      <c r="AB3083" t="s">
        <v>125</v>
      </c>
      <c r="AC3083" s="150" t="str">
        <f>IFERROR(IF(JRF!C3096="","",IF(AND(VLOOKUP(JRF!C3096,X:AA,4,0)=JRF!B3096,VLOOKUP(JRF!C3096,X:Y,2,0)="A"),"","Inactive Dept Combo Error")),"Inactive Dept Combo Error")</f>
        <v/>
      </c>
      <c r="AD3083" t="str">
        <f>IFERROR(IF('Journal Template'!D3495="","",IF(AND(VLOOKUP('Journal Template'!D3495,X:AA,4,0)='Journal Template'!A3495,VLOOKUP('Journal Template'!D3495,X:Y,2,0)="A"),"","Inactive Dept Combo Error")),"")</f>
        <v/>
      </c>
      <c r="AK3083" s="150" t="str">
        <f>IF(JRF!B3096="","",IF(JRF!B3096=IFERROR(VLOOKUP(JRF!B3096,Checks!AI:AI,1,0),0),"Entry in Branch/Satellite BU's",""))</f>
        <v/>
      </c>
      <c r="AL3083" t="str">
        <f>IFERROR(IF('Journal Template'!A3495="","",IF('Journal Template'!A3495=IFERROR(VLOOKUP('Journal Template'!A3495,Checks!AI:AI,1,0),0),"Entry in Branch/Satellite BU's","")),"")</f>
        <v/>
      </c>
      <c r="AO3083" s="171"/>
      <c r="AP3083" s="171"/>
      <c r="AQ3083" s="171"/>
      <c r="AR3083" s="171"/>
      <c r="CI3083" t="str">
        <f>IF(JRF!F3096&gt;0,"",IF(JRF!B3096="","",IF(LEFT(JRF!B3096,1)=IFERROR(VLOOKUP(LEFT(JRF!B3096,1),$CF$2:$CF$5,1,0),0),"Product Code Required",IF(JRF!C3096="","",IF(JRF!C3096=IFERROR(VLOOKUP(JRF!C3096,$CH:$CH,1,0),0),"Product Code Required","NA")))))</f>
        <v/>
      </c>
      <c r="CJ3083" t="str">
        <f>IF(JRF!AV3096&gt;0,"",IF(JRF!Q3096="","",IF(LEFT(JRF!Q3096,1)=IFERROR(VLOOKUP(LEFT(JRF!Q3096,1),$CF$2:$CF$5,1,0),0),"Product Code Required",IF(JRF!V3096="","",IF(JRF!V3096=IFERROR(VLOOKUP(JRF!V3096,$CH:$CH,1,0),0),"Product Code Required","NA")))))</f>
        <v/>
      </c>
      <c r="CK3083" t="str">
        <f>IFERROR(IF(LEN('Journal Template'!F3094)&gt;0,"",IF('Journal Template'!A3094="","",IF(LEFT('Journal Template'!A3094,1)=IFERROR(VLOOKUP(LEFT('Journal Template'!A3094,1),Checks!$CF$2:$CF$5,1,0),0),"Product Code Required",IF('Journal Template'!D3094="","",IF('Journal Template'!D3094=IFERROR(VLOOKUP('Journal Template'!D3094,Checks!$CH:$CH,1,0),0),"Product Code Required","NA"))))),"")</f>
        <v/>
      </c>
    </row>
    <row r="3084" spans="14:89">
      <c r="N3084" t="s">
        <v>13644</v>
      </c>
      <c r="O3084" t="s">
        <v>13645</v>
      </c>
      <c r="P3084" t="s">
        <v>386</v>
      </c>
      <c r="Q3084" s="150" t="str">
        <f>IF(JRF!D3097="","",IF(IFERROR(VLOOKUP(JRF!D3097,Checks!N:P,3,0),0)="A","","Inactive account in Use"))</f>
        <v/>
      </c>
      <c r="R3084" t="str">
        <f>IFERROR(IF('Journal Template'!C3496="","",IF(IFERROR(VLOOKUP('Journal Template'!C3496,Checks!N:P,3,0),0)="A","","Inactive account in Use")),"")</f>
        <v/>
      </c>
      <c r="V3084" s="150" t="str">
        <f>IF(JRF!C3097="","",IF(IFERROR(VLOOKUP(JRF!C3097,Checks!S:U,3,0),0)="A","Entry with System fund Dept",""))</f>
        <v/>
      </c>
      <c r="W3084" t="str">
        <f>IFERROR(IF('Journal Template'!D3496="","",IF(IFERROR(VLOOKUP('Journal Template'!D3496,Checks!S:U,3,0),0)="A","Entry with System fund Dept","")),"")</f>
        <v/>
      </c>
      <c r="X3084" t="s">
        <v>13646</v>
      </c>
      <c r="Y3084" t="s">
        <v>389</v>
      </c>
      <c r="Z3084" t="s">
        <v>13647</v>
      </c>
      <c r="AA3084" t="s">
        <v>391</v>
      </c>
      <c r="AB3084" t="s">
        <v>125</v>
      </c>
      <c r="AC3084" s="150" t="str">
        <f>IFERROR(IF(JRF!C3097="","",IF(AND(VLOOKUP(JRF!C3097,X:AA,4,0)=JRF!B3097,VLOOKUP(JRF!C3097,X:Y,2,0)="A"),"","Inactive Dept Combo Error")),"Inactive Dept Combo Error")</f>
        <v/>
      </c>
      <c r="AD3084" t="str">
        <f>IFERROR(IF('Journal Template'!D3496="","",IF(AND(VLOOKUP('Journal Template'!D3496,X:AA,4,0)='Journal Template'!A3496,VLOOKUP('Journal Template'!D3496,X:Y,2,0)="A"),"","Inactive Dept Combo Error")),"")</f>
        <v/>
      </c>
      <c r="AK3084" s="150" t="str">
        <f>IF(JRF!B3097="","",IF(JRF!B3097=IFERROR(VLOOKUP(JRF!B3097,Checks!AI:AI,1,0),0),"Entry in Branch/Satellite BU's",""))</f>
        <v/>
      </c>
      <c r="AL3084" t="str">
        <f>IFERROR(IF('Journal Template'!A3496="","",IF('Journal Template'!A3496=IFERROR(VLOOKUP('Journal Template'!A3496,Checks!AI:AI,1,0),0),"Entry in Branch/Satellite BU's","")),"")</f>
        <v/>
      </c>
      <c r="AO3084" s="171"/>
      <c r="AP3084" s="171"/>
      <c r="AQ3084" s="171"/>
      <c r="AR3084" s="171"/>
      <c r="CI3084" t="str">
        <f>IF(JRF!F3097&gt;0,"",IF(JRF!B3097="","",IF(LEFT(JRF!B3097,1)=IFERROR(VLOOKUP(LEFT(JRF!B3097,1),$CF$2:$CF$5,1,0),0),"Product Code Required",IF(JRF!C3097="","",IF(JRF!C3097=IFERROR(VLOOKUP(JRF!C3097,$CH:$CH,1,0),0),"Product Code Required","NA")))))</f>
        <v/>
      </c>
      <c r="CJ3084" t="str">
        <f>IF(JRF!AV3097&gt;0,"",IF(JRF!Q3097="","",IF(LEFT(JRF!Q3097,1)=IFERROR(VLOOKUP(LEFT(JRF!Q3097,1),$CF$2:$CF$5,1,0),0),"Product Code Required",IF(JRF!V3097="","",IF(JRF!V3097=IFERROR(VLOOKUP(JRF!V3097,$CH:$CH,1,0),0),"Product Code Required","NA")))))</f>
        <v/>
      </c>
      <c r="CK3084" t="str">
        <f>IFERROR(IF(LEN('Journal Template'!F3095)&gt;0,"",IF('Journal Template'!A3095="","",IF(LEFT('Journal Template'!A3095,1)=IFERROR(VLOOKUP(LEFT('Journal Template'!A3095,1),Checks!$CF$2:$CF$5,1,0),0),"Product Code Required",IF('Journal Template'!D3095="","",IF('Journal Template'!D3095=IFERROR(VLOOKUP('Journal Template'!D3095,Checks!$CH:$CH,1,0),0),"Product Code Required","NA"))))),"")</f>
        <v/>
      </c>
    </row>
    <row r="3085" spans="14:89">
      <c r="N3085" t="s">
        <v>13648</v>
      </c>
      <c r="O3085" t="s">
        <v>13649</v>
      </c>
      <c r="P3085" t="s">
        <v>386</v>
      </c>
      <c r="Q3085" s="150" t="str">
        <f>IF(JRF!D3098="","",IF(IFERROR(VLOOKUP(JRF!D3098,Checks!N:P,3,0),0)="A","","Inactive account in Use"))</f>
        <v/>
      </c>
      <c r="R3085" t="str">
        <f>IFERROR(IF('Journal Template'!C3497="","",IF(IFERROR(VLOOKUP('Journal Template'!C3497,Checks!N:P,3,0),0)="A","","Inactive account in Use")),"")</f>
        <v/>
      </c>
      <c r="V3085" s="150" t="str">
        <f>IF(JRF!C3098="","",IF(IFERROR(VLOOKUP(JRF!C3098,Checks!S:U,3,0),0)="A","Entry with System fund Dept",""))</f>
        <v/>
      </c>
      <c r="W3085" t="str">
        <f>IFERROR(IF('Journal Template'!D3497="","",IF(IFERROR(VLOOKUP('Journal Template'!D3497,Checks!S:U,3,0),0)="A","Entry with System fund Dept","")),"")</f>
        <v/>
      </c>
      <c r="X3085" t="s">
        <v>13650</v>
      </c>
      <c r="Y3085" t="s">
        <v>389</v>
      </c>
      <c r="Z3085" t="s">
        <v>13651</v>
      </c>
      <c r="AA3085" t="s">
        <v>391</v>
      </c>
      <c r="AB3085" t="s">
        <v>125</v>
      </c>
      <c r="AC3085" s="150" t="str">
        <f>IFERROR(IF(JRF!C3098="","",IF(AND(VLOOKUP(JRF!C3098,X:AA,4,0)=JRF!B3098,VLOOKUP(JRF!C3098,X:Y,2,0)="A"),"","Inactive Dept Combo Error")),"Inactive Dept Combo Error")</f>
        <v/>
      </c>
      <c r="AD3085" t="str">
        <f>IFERROR(IF('Journal Template'!D3497="","",IF(AND(VLOOKUP('Journal Template'!D3497,X:AA,4,0)='Journal Template'!A3497,VLOOKUP('Journal Template'!D3497,X:Y,2,0)="A"),"","Inactive Dept Combo Error")),"")</f>
        <v/>
      </c>
      <c r="AK3085" s="150" t="str">
        <f>IF(JRF!B3098="","",IF(JRF!B3098=IFERROR(VLOOKUP(JRF!B3098,Checks!AI:AI,1,0),0),"Entry in Branch/Satellite BU's",""))</f>
        <v/>
      </c>
      <c r="AL3085" t="str">
        <f>IFERROR(IF('Journal Template'!A3497="","",IF('Journal Template'!A3497=IFERROR(VLOOKUP('Journal Template'!A3497,Checks!AI:AI,1,0),0),"Entry in Branch/Satellite BU's","")),"")</f>
        <v/>
      </c>
      <c r="AO3085" s="171"/>
      <c r="AP3085" s="171"/>
      <c r="AQ3085" s="171"/>
      <c r="AR3085" s="171"/>
      <c r="CI3085" t="str">
        <f>IF(JRF!F3098&gt;0,"",IF(JRF!B3098="","",IF(LEFT(JRF!B3098,1)=IFERROR(VLOOKUP(LEFT(JRF!B3098,1),$CF$2:$CF$5,1,0),0),"Product Code Required",IF(JRF!C3098="","",IF(JRF!C3098=IFERROR(VLOOKUP(JRF!C3098,$CH:$CH,1,0),0),"Product Code Required","NA")))))</f>
        <v/>
      </c>
      <c r="CJ3085" t="str">
        <f>IF(JRF!AV3098&gt;0,"",IF(JRF!Q3098="","",IF(LEFT(JRF!Q3098,1)=IFERROR(VLOOKUP(LEFT(JRF!Q3098,1),$CF$2:$CF$5,1,0),0),"Product Code Required",IF(JRF!V3098="","",IF(JRF!V3098=IFERROR(VLOOKUP(JRF!V3098,$CH:$CH,1,0),0),"Product Code Required","NA")))))</f>
        <v/>
      </c>
      <c r="CK3085" t="str">
        <f>IFERROR(IF(LEN('Journal Template'!F3096)&gt;0,"",IF('Journal Template'!A3096="","",IF(LEFT('Journal Template'!A3096,1)=IFERROR(VLOOKUP(LEFT('Journal Template'!A3096,1),Checks!$CF$2:$CF$5,1,0),0),"Product Code Required",IF('Journal Template'!D3096="","",IF('Journal Template'!D3096=IFERROR(VLOOKUP('Journal Template'!D3096,Checks!$CH:$CH,1,0),0),"Product Code Required","NA"))))),"")</f>
        <v/>
      </c>
    </row>
    <row r="3086" spans="14:89">
      <c r="N3086" t="s">
        <v>13652</v>
      </c>
      <c r="O3086" t="s">
        <v>13653</v>
      </c>
      <c r="P3086" t="s">
        <v>386</v>
      </c>
      <c r="Q3086" s="150" t="str">
        <f>IF(JRF!D3099="","",IF(IFERROR(VLOOKUP(JRF!D3099,Checks!N:P,3,0),0)="A","","Inactive account in Use"))</f>
        <v/>
      </c>
      <c r="R3086" t="str">
        <f>IFERROR(IF('Journal Template'!C3498="","",IF(IFERROR(VLOOKUP('Journal Template'!C3498,Checks!N:P,3,0),0)="A","","Inactive account in Use")),"")</f>
        <v/>
      </c>
      <c r="V3086" s="150" t="str">
        <f>IF(JRF!C3099="","",IF(IFERROR(VLOOKUP(JRF!C3099,Checks!S:U,3,0),0)="A","Entry with System fund Dept",""))</f>
        <v/>
      </c>
      <c r="W3086" t="str">
        <f>IFERROR(IF('Journal Template'!D3498="","",IF(IFERROR(VLOOKUP('Journal Template'!D3498,Checks!S:U,3,0),0)="A","Entry with System fund Dept","")),"")</f>
        <v/>
      </c>
      <c r="X3086" t="s">
        <v>13654</v>
      </c>
      <c r="Y3086" t="s">
        <v>389</v>
      </c>
      <c r="Z3086" t="s">
        <v>13655</v>
      </c>
      <c r="AA3086" t="s">
        <v>391</v>
      </c>
      <c r="AB3086" t="s">
        <v>125</v>
      </c>
      <c r="AC3086" s="150" t="str">
        <f>IFERROR(IF(JRF!C3099="","",IF(AND(VLOOKUP(JRF!C3099,X:AA,4,0)=JRF!B3099,VLOOKUP(JRF!C3099,X:Y,2,0)="A"),"","Inactive Dept Combo Error")),"Inactive Dept Combo Error")</f>
        <v/>
      </c>
      <c r="AD3086" t="str">
        <f>IFERROR(IF('Journal Template'!D3498="","",IF(AND(VLOOKUP('Journal Template'!D3498,X:AA,4,0)='Journal Template'!A3498,VLOOKUP('Journal Template'!D3498,X:Y,2,0)="A"),"","Inactive Dept Combo Error")),"")</f>
        <v/>
      </c>
      <c r="AK3086" s="150" t="str">
        <f>IF(JRF!B3099="","",IF(JRF!B3099=IFERROR(VLOOKUP(JRF!B3099,Checks!AI:AI,1,0),0),"Entry in Branch/Satellite BU's",""))</f>
        <v/>
      </c>
      <c r="AL3086" t="str">
        <f>IFERROR(IF('Journal Template'!A3498="","",IF('Journal Template'!A3498=IFERROR(VLOOKUP('Journal Template'!A3498,Checks!AI:AI,1,0),0),"Entry in Branch/Satellite BU's","")),"")</f>
        <v/>
      </c>
      <c r="AO3086" s="171"/>
      <c r="AP3086" s="171"/>
      <c r="AQ3086" s="171"/>
      <c r="AR3086" s="171"/>
      <c r="CI3086" t="str">
        <f>IF(JRF!F3099&gt;0,"",IF(JRF!B3099="","",IF(LEFT(JRF!B3099,1)=IFERROR(VLOOKUP(LEFT(JRF!B3099,1),$CF$2:$CF$5,1,0),0),"Product Code Required",IF(JRF!C3099="","",IF(JRF!C3099=IFERROR(VLOOKUP(JRF!C3099,$CH:$CH,1,0),0),"Product Code Required","NA")))))</f>
        <v/>
      </c>
      <c r="CJ3086" t="str">
        <f>IF(JRF!AV3099&gt;0,"",IF(JRF!Q3099="","",IF(LEFT(JRF!Q3099,1)=IFERROR(VLOOKUP(LEFT(JRF!Q3099,1),$CF$2:$CF$5,1,0),0),"Product Code Required",IF(JRF!V3099="","",IF(JRF!V3099=IFERROR(VLOOKUP(JRF!V3099,$CH:$CH,1,0),0),"Product Code Required","NA")))))</f>
        <v/>
      </c>
      <c r="CK3086" t="str">
        <f>IFERROR(IF(LEN('Journal Template'!F3097)&gt;0,"",IF('Journal Template'!A3097="","",IF(LEFT('Journal Template'!A3097,1)=IFERROR(VLOOKUP(LEFT('Journal Template'!A3097,1),Checks!$CF$2:$CF$5,1,0),0),"Product Code Required",IF('Journal Template'!D3097="","",IF('Journal Template'!D3097=IFERROR(VLOOKUP('Journal Template'!D3097,Checks!$CH:$CH,1,0),0),"Product Code Required","NA"))))),"")</f>
        <v/>
      </c>
    </row>
    <row r="3087" spans="14:89">
      <c r="N3087" t="s">
        <v>13656</v>
      </c>
      <c r="O3087" t="s">
        <v>13657</v>
      </c>
      <c r="P3087" t="s">
        <v>386</v>
      </c>
      <c r="Q3087" s="150" t="str">
        <f>IF(JRF!D3100="","",IF(IFERROR(VLOOKUP(JRF!D3100,Checks!N:P,3,0),0)="A","","Inactive account in Use"))</f>
        <v/>
      </c>
      <c r="R3087" t="str">
        <f>IFERROR(IF('Journal Template'!C3499="","",IF(IFERROR(VLOOKUP('Journal Template'!C3499,Checks!N:P,3,0),0)="A","","Inactive account in Use")),"")</f>
        <v/>
      </c>
      <c r="V3087" s="150" t="str">
        <f>IF(JRF!C3100="","",IF(IFERROR(VLOOKUP(JRF!C3100,Checks!S:U,3,0),0)="A","Entry with System fund Dept",""))</f>
        <v/>
      </c>
      <c r="W3087" t="str">
        <f>IFERROR(IF('Journal Template'!D3499="","",IF(IFERROR(VLOOKUP('Journal Template'!D3499,Checks!S:U,3,0),0)="A","Entry with System fund Dept","")),"")</f>
        <v/>
      </c>
      <c r="X3087" t="s">
        <v>13658</v>
      </c>
      <c r="Y3087" t="s">
        <v>389</v>
      </c>
      <c r="Z3087" t="s">
        <v>13659</v>
      </c>
      <c r="AA3087" t="s">
        <v>391</v>
      </c>
      <c r="AB3087" t="s">
        <v>125</v>
      </c>
      <c r="AC3087" s="150" t="str">
        <f>IFERROR(IF(JRF!C3100="","",IF(AND(VLOOKUP(JRF!C3100,X:AA,4,0)=JRF!B3100,VLOOKUP(JRF!C3100,X:Y,2,0)="A"),"","Inactive Dept Combo Error")),"Inactive Dept Combo Error")</f>
        <v/>
      </c>
      <c r="AD3087" t="str">
        <f>IFERROR(IF('Journal Template'!D3499="","",IF(AND(VLOOKUP('Journal Template'!D3499,X:AA,4,0)='Journal Template'!A3499,VLOOKUP('Journal Template'!D3499,X:Y,2,0)="A"),"","Inactive Dept Combo Error")),"")</f>
        <v/>
      </c>
      <c r="AK3087" s="150" t="str">
        <f>IF(JRF!B3100="","",IF(JRF!B3100=IFERROR(VLOOKUP(JRF!B3100,Checks!AI:AI,1,0),0),"Entry in Branch/Satellite BU's",""))</f>
        <v/>
      </c>
      <c r="AL3087" t="str">
        <f>IFERROR(IF('Journal Template'!A3499="","",IF('Journal Template'!A3499=IFERROR(VLOOKUP('Journal Template'!A3499,Checks!AI:AI,1,0),0),"Entry in Branch/Satellite BU's","")),"")</f>
        <v/>
      </c>
      <c r="AO3087" s="171"/>
      <c r="AP3087" s="171"/>
      <c r="AQ3087" s="171"/>
      <c r="AR3087" s="171"/>
      <c r="CI3087" t="str">
        <f>IF(JRF!F3100&gt;0,"",IF(JRF!B3100="","",IF(LEFT(JRF!B3100,1)=IFERROR(VLOOKUP(LEFT(JRF!B3100,1),$CF$2:$CF$5,1,0),0),"Product Code Required",IF(JRF!C3100="","",IF(JRF!C3100=IFERROR(VLOOKUP(JRF!C3100,$CH:$CH,1,0),0),"Product Code Required","NA")))))</f>
        <v/>
      </c>
      <c r="CJ3087" t="str">
        <f>IF(JRF!AV3100&gt;0,"",IF(JRF!Q3100="","",IF(LEFT(JRF!Q3100,1)=IFERROR(VLOOKUP(LEFT(JRF!Q3100,1),$CF$2:$CF$5,1,0),0),"Product Code Required",IF(JRF!V3100="","",IF(JRF!V3100=IFERROR(VLOOKUP(JRF!V3100,$CH:$CH,1,0),0),"Product Code Required","NA")))))</f>
        <v/>
      </c>
      <c r="CK3087" t="str">
        <f>IFERROR(IF(LEN('Journal Template'!F3098)&gt;0,"",IF('Journal Template'!A3098="","",IF(LEFT('Journal Template'!A3098,1)=IFERROR(VLOOKUP(LEFT('Journal Template'!A3098,1),Checks!$CF$2:$CF$5,1,0),0),"Product Code Required",IF('Journal Template'!D3098="","",IF('Journal Template'!D3098=IFERROR(VLOOKUP('Journal Template'!D3098,Checks!$CH:$CH,1,0),0),"Product Code Required","NA"))))),"")</f>
        <v/>
      </c>
    </row>
    <row r="3088" spans="14:89">
      <c r="N3088" t="s">
        <v>13660</v>
      </c>
      <c r="O3088" t="s">
        <v>13661</v>
      </c>
      <c r="P3088" t="s">
        <v>386</v>
      </c>
      <c r="Q3088" s="150" t="str">
        <f>IF(JRF!D3101="","",IF(IFERROR(VLOOKUP(JRF!D3101,Checks!N:P,3,0),0)="A","","Inactive account in Use"))</f>
        <v/>
      </c>
      <c r="R3088" t="str">
        <f>IFERROR(IF('Journal Template'!C3500="","",IF(IFERROR(VLOOKUP('Journal Template'!C3500,Checks!N:P,3,0),0)="A","","Inactive account in Use")),"")</f>
        <v/>
      </c>
      <c r="V3088" s="150" t="str">
        <f>IF(JRF!C3101="","",IF(IFERROR(VLOOKUP(JRF!C3101,Checks!S:U,3,0),0)="A","Entry with System fund Dept",""))</f>
        <v/>
      </c>
      <c r="W3088" t="str">
        <f>IFERROR(IF('Journal Template'!D3500="","",IF(IFERROR(VLOOKUP('Journal Template'!D3500,Checks!S:U,3,0),0)="A","Entry with System fund Dept","")),"")</f>
        <v/>
      </c>
      <c r="X3088" t="s">
        <v>13662</v>
      </c>
      <c r="Y3088" t="s">
        <v>389</v>
      </c>
      <c r="Z3088" t="s">
        <v>13663</v>
      </c>
      <c r="AA3088" t="s">
        <v>391</v>
      </c>
      <c r="AB3088" t="s">
        <v>125</v>
      </c>
      <c r="AC3088" s="150" t="str">
        <f>IFERROR(IF(JRF!C3101="","",IF(AND(VLOOKUP(JRF!C3101,X:AA,4,0)=JRF!B3101,VLOOKUP(JRF!C3101,X:Y,2,0)="A"),"","Inactive Dept Combo Error")),"Inactive Dept Combo Error")</f>
        <v/>
      </c>
      <c r="AD3088" t="str">
        <f>IFERROR(IF('Journal Template'!D3500="","",IF(AND(VLOOKUP('Journal Template'!D3500,X:AA,4,0)='Journal Template'!A3500,VLOOKUP('Journal Template'!D3500,X:Y,2,0)="A"),"","Inactive Dept Combo Error")),"")</f>
        <v/>
      </c>
      <c r="AK3088" s="150" t="str">
        <f>IF(JRF!B3101="","",IF(JRF!B3101=IFERROR(VLOOKUP(JRF!B3101,Checks!AI:AI,1,0),0),"Entry in Branch/Satellite BU's",""))</f>
        <v/>
      </c>
      <c r="AL3088" t="str">
        <f>IFERROR(IF('Journal Template'!A3500="","",IF('Journal Template'!A3500=IFERROR(VLOOKUP('Journal Template'!A3500,Checks!AI:AI,1,0),0),"Entry in Branch/Satellite BU's","")),"")</f>
        <v/>
      </c>
      <c r="AO3088" s="171"/>
      <c r="AP3088" s="171"/>
      <c r="AQ3088" s="171"/>
      <c r="AR3088" s="171"/>
      <c r="CI3088" t="str">
        <f>IF(JRF!F3101&gt;0,"",IF(JRF!B3101="","",IF(LEFT(JRF!B3101,1)=IFERROR(VLOOKUP(LEFT(JRF!B3101,1),$CF$2:$CF$5,1,0),0),"Product Code Required",IF(JRF!C3101="","",IF(JRF!C3101=IFERROR(VLOOKUP(JRF!C3101,$CH:$CH,1,0),0),"Product Code Required","NA")))))</f>
        <v/>
      </c>
      <c r="CJ3088" t="str">
        <f>IF(JRF!AV3101&gt;0,"",IF(JRF!Q3101="","",IF(LEFT(JRF!Q3101,1)=IFERROR(VLOOKUP(LEFT(JRF!Q3101,1),$CF$2:$CF$5,1,0),0),"Product Code Required",IF(JRF!V3101="","",IF(JRF!V3101=IFERROR(VLOOKUP(JRF!V3101,$CH:$CH,1,0),0),"Product Code Required","NA")))))</f>
        <v/>
      </c>
      <c r="CK3088" t="str">
        <f>IFERROR(IF(LEN('Journal Template'!F3099)&gt;0,"",IF('Journal Template'!A3099="","",IF(LEFT('Journal Template'!A3099,1)=IFERROR(VLOOKUP(LEFT('Journal Template'!A3099,1),Checks!$CF$2:$CF$5,1,0),0),"Product Code Required",IF('Journal Template'!D3099="","",IF('Journal Template'!D3099=IFERROR(VLOOKUP('Journal Template'!D3099,Checks!$CH:$CH,1,0),0),"Product Code Required","NA"))))),"")</f>
        <v/>
      </c>
    </row>
    <row r="3089" spans="14:89">
      <c r="N3089" t="s">
        <v>13664</v>
      </c>
      <c r="O3089" t="s">
        <v>13665</v>
      </c>
      <c r="P3089" t="s">
        <v>386</v>
      </c>
      <c r="Q3089" s="150" t="str">
        <f>IF(JRF!D3102="","",IF(IFERROR(VLOOKUP(JRF!D3102,Checks!N:P,3,0),0)="A","","Inactive account in Use"))</f>
        <v/>
      </c>
      <c r="R3089" t="str">
        <f>IFERROR(IF('Journal Template'!C3501="","",IF(IFERROR(VLOOKUP('Journal Template'!C3501,Checks!N:P,3,0),0)="A","","Inactive account in Use")),"")</f>
        <v/>
      </c>
      <c r="V3089" s="150" t="str">
        <f>IF(JRF!C3102="","",IF(IFERROR(VLOOKUP(JRF!C3102,Checks!S:U,3,0),0)="A","Entry with System fund Dept",""))</f>
        <v/>
      </c>
      <c r="W3089" t="str">
        <f>IFERROR(IF('Journal Template'!D3501="","",IF(IFERROR(VLOOKUP('Journal Template'!D3501,Checks!S:U,3,0),0)="A","Entry with System fund Dept","")),"")</f>
        <v/>
      </c>
      <c r="X3089" t="s">
        <v>2019</v>
      </c>
      <c r="Y3089" t="s">
        <v>386</v>
      </c>
      <c r="Z3089" t="s">
        <v>13666</v>
      </c>
      <c r="AA3089" t="s">
        <v>623</v>
      </c>
      <c r="AB3089" t="s">
        <v>1769</v>
      </c>
      <c r="AC3089" s="150" t="str">
        <f>IFERROR(IF(JRF!C3102="","",IF(AND(VLOOKUP(JRF!C3102,X:AA,4,0)=JRF!B3102,VLOOKUP(JRF!C3102,X:Y,2,0)="A"),"","Inactive Dept Combo Error")),"Inactive Dept Combo Error")</f>
        <v/>
      </c>
      <c r="AD3089" t="str">
        <f>IFERROR(IF('Journal Template'!D3501="","",IF(AND(VLOOKUP('Journal Template'!D3501,X:AA,4,0)='Journal Template'!A3501,VLOOKUP('Journal Template'!D3501,X:Y,2,0)="A"),"","Inactive Dept Combo Error")),"")</f>
        <v/>
      </c>
      <c r="AK3089" s="150" t="str">
        <f>IF(JRF!B3102="","",IF(JRF!B3102=IFERROR(VLOOKUP(JRF!B3102,Checks!AI:AI,1,0),0),"Entry in Branch/Satellite BU's",""))</f>
        <v/>
      </c>
      <c r="AL3089" t="str">
        <f>IFERROR(IF('Journal Template'!A3501="","",IF('Journal Template'!A3501=IFERROR(VLOOKUP('Journal Template'!A3501,Checks!AI:AI,1,0),0),"Entry in Branch/Satellite BU's","")),"")</f>
        <v/>
      </c>
      <c r="AO3089" s="171"/>
      <c r="AP3089" s="171"/>
      <c r="AQ3089" s="171"/>
      <c r="AR3089" s="171"/>
      <c r="CI3089" t="str">
        <f>IF(JRF!F3102&gt;0,"",IF(JRF!B3102="","",IF(LEFT(JRF!B3102,1)=IFERROR(VLOOKUP(LEFT(JRF!B3102,1),$CF$2:$CF$5,1,0),0),"Product Code Required",IF(JRF!C3102="","",IF(JRF!C3102=IFERROR(VLOOKUP(JRF!C3102,$CH:$CH,1,0),0),"Product Code Required","NA")))))</f>
        <v/>
      </c>
      <c r="CJ3089" t="str">
        <f>IF(JRF!AV3102&gt;0,"",IF(JRF!Q3102="","",IF(LEFT(JRF!Q3102,1)=IFERROR(VLOOKUP(LEFT(JRF!Q3102,1),$CF$2:$CF$5,1,0),0),"Product Code Required",IF(JRF!V3102="","",IF(JRF!V3102=IFERROR(VLOOKUP(JRF!V3102,$CH:$CH,1,0),0),"Product Code Required","NA")))))</f>
        <v/>
      </c>
      <c r="CK3089" t="str">
        <f>IFERROR(IF(LEN('Journal Template'!F3100)&gt;0,"",IF('Journal Template'!A3100="","",IF(LEFT('Journal Template'!A3100,1)=IFERROR(VLOOKUP(LEFT('Journal Template'!A3100,1),Checks!$CF$2:$CF$5,1,0),0),"Product Code Required",IF('Journal Template'!D3100="","",IF('Journal Template'!D3100=IFERROR(VLOOKUP('Journal Template'!D3100,Checks!$CH:$CH,1,0),0),"Product Code Required","NA"))))),"")</f>
        <v/>
      </c>
    </row>
    <row r="3090" spans="14:89">
      <c r="N3090" t="s">
        <v>13667</v>
      </c>
      <c r="O3090" t="s">
        <v>13668</v>
      </c>
      <c r="P3090" t="s">
        <v>386</v>
      </c>
      <c r="Q3090" s="150" t="str">
        <f>IF(JRF!D3103="","",IF(IFERROR(VLOOKUP(JRF!D3103,Checks!N:P,3,0),0)="A","","Inactive account in Use"))</f>
        <v/>
      </c>
      <c r="R3090" t="str">
        <f>IFERROR(IF('Journal Template'!C3502="","",IF(IFERROR(VLOOKUP('Journal Template'!C3502,Checks!N:P,3,0),0)="A","","Inactive account in Use")),"")</f>
        <v/>
      </c>
      <c r="V3090" s="150" t="str">
        <f>IF(JRF!C3103="","",IF(IFERROR(VLOOKUP(JRF!C3103,Checks!S:U,3,0),0)="A","Entry with System fund Dept",""))</f>
        <v/>
      </c>
      <c r="W3090" t="str">
        <f>IFERROR(IF('Journal Template'!D3502="","",IF(IFERROR(VLOOKUP('Journal Template'!D3502,Checks!S:U,3,0),0)="A","Entry with System fund Dept","")),"")</f>
        <v/>
      </c>
      <c r="X3090" t="s">
        <v>7148</v>
      </c>
      <c r="Y3090" t="s">
        <v>386</v>
      </c>
      <c r="Z3090" t="s">
        <v>13669</v>
      </c>
      <c r="AA3090" t="s">
        <v>391</v>
      </c>
      <c r="AB3090" t="s">
        <v>125</v>
      </c>
      <c r="AC3090" s="150" t="str">
        <f>IFERROR(IF(JRF!C3103="","",IF(AND(VLOOKUP(JRF!C3103,X:AA,4,0)=JRF!B3103,VLOOKUP(JRF!C3103,X:Y,2,0)="A"),"","Inactive Dept Combo Error")),"Inactive Dept Combo Error")</f>
        <v/>
      </c>
      <c r="AD3090" t="str">
        <f>IFERROR(IF('Journal Template'!D3502="","",IF(AND(VLOOKUP('Journal Template'!D3502,X:AA,4,0)='Journal Template'!A3502,VLOOKUP('Journal Template'!D3502,X:Y,2,0)="A"),"","Inactive Dept Combo Error")),"")</f>
        <v/>
      </c>
      <c r="AK3090" s="150" t="str">
        <f>IF(JRF!B3103="","",IF(JRF!B3103=IFERROR(VLOOKUP(JRF!B3103,Checks!AI:AI,1,0),0),"Entry in Branch/Satellite BU's",""))</f>
        <v/>
      </c>
      <c r="AL3090" t="str">
        <f>IFERROR(IF('Journal Template'!A3502="","",IF('Journal Template'!A3502=IFERROR(VLOOKUP('Journal Template'!A3502,Checks!AI:AI,1,0),0),"Entry in Branch/Satellite BU's","")),"")</f>
        <v/>
      </c>
      <c r="AO3090" s="171"/>
      <c r="AP3090" s="171"/>
      <c r="AQ3090" s="171"/>
      <c r="AR3090" s="171"/>
      <c r="CI3090" t="str">
        <f>IF(JRF!F3103&gt;0,"",IF(JRF!B3103="","",IF(LEFT(JRF!B3103,1)=IFERROR(VLOOKUP(LEFT(JRF!B3103,1),$CF$2:$CF$5,1,0),0),"Product Code Required",IF(JRF!C3103="","",IF(JRF!C3103=IFERROR(VLOOKUP(JRF!C3103,$CH:$CH,1,0),0),"Product Code Required","NA")))))</f>
        <v/>
      </c>
      <c r="CJ3090" t="str">
        <f>IF(JRF!AV3103&gt;0,"",IF(JRF!Q3103="","",IF(LEFT(JRF!Q3103,1)=IFERROR(VLOOKUP(LEFT(JRF!Q3103,1),$CF$2:$CF$5,1,0),0),"Product Code Required",IF(JRF!V3103="","",IF(JRF!V3103=IFERROR(VLOOKUP(JRF!V3103,$CH:$CH,1,0),0),"Product Code Required","NA")))))</f>
        <v/>
      </c>
      <c r="CK3090" t="str">
        <f>IFERROR(IF(LEN('Journal Template'!F3101)&gt;0,"",IF('Journal Template'!A3101="","",IF(LEFT('Journal Template'!A3101,1)=IFERROR(VLOOKUP(LEFT('Journal Template'!A3101,1),Checks!$CF$2:$CF$5,1,0),0),"Product Code Required",IF('Journal Template'!D3101="","",IF('Journal Template'!D3101=IFERROR(VLOOKUP('Journal Template'!D3101,Checks!$CH:$CH,1,0),0),"Product Code Required","NA"))))),"")</f>
        <v/>
      </c>
    </row>
    <row r="3091" spans="14:89">
      <c r="N3091" t="s">
        <v>13670</v>
      </c>
      <c r="O3091" t="s">
        <v>13671</v>
      </c>
      <c r="P3091" t="s">
        <v>386</v>
      </c>
      <c r="Q3091" s="150" t="str">
        <f>IF(JRF!D3104="","",IF(IFERROR(VLOOKUP(JRF!D3104,Checks!N:P,3,0),0)="A","","Inactive account in Use"))</f>
        <v/>
      </c>
      <c r="R3091" t="str">
        <f>IFERROR(IF('Journal Template'!C3503="","",IF(IFERROR(VLOOKUP('Journal Template'!C3503,Checks!N:P,3,0),0)="A","","Inactive account in Use")),"")</f>
        <v/>
      </c>
      <c r="V3091" s="150" t="str">
        <f>IF(JRF!C3104="","",IF(IFERROR(VLOOKUP(JRF!C3104,Checks!S:U,3,0),0)="A","Entry with System fund Dept",""))</f>
        <v/>
      </c>
      <c r="W3091" t="str">
        <f>IFERROR(IF('Journal Template'!D3503="","",IF(IFERROR(VLOOKUP('Journal Template'!D3503,Checks!S:U,3,0),0)="A","Entry with System fund Dept","")),"")</f>
        <v/>
      </c>
      <c r="X3091" t="s">
        <v>4535</v>
      </c>
      <c r="Y3091" t="s">
        <v>386</v>
      </c>
      <c r="Z3091" t="s">
        <v>13672</v>
      </c>
      <c r="AA3091" t="s">
        <v>391</v>
      </c>
      <c r="AB3091" t="s">
        <v>125</v>
      </c>
      <c r="AC3091" s="150" t="str">
        <f>IFERROR(IF(JRF!C3104="","",IF(AND(VLOOKUP(JRF!C3104,X:AA,4,0)=JRF!B3104,VLOOKUP(JRF!C3104,X:Y,2,0)="A"),"","Inactive Dept Combo Error")),"Inactive Dept Combo Error")</f>
        <v/>
      </c>
      <c r="AD3091" t="str">
        <f>IFERROR(IF('Journal Template'!D3503="","",IF(AND(VLOOKUP('Journal Template'!D3503,X:AA,4,0)='Journal Template'!A3503,VLOOKUP('Journal Template'!D3503,X:Y,2,0)="A"),"","Inactive Dept Combo Error")),"")</f>
        <v/>
      </c>
      <c r="AK3091" s="150" t="str">
        <f>IF(JRF!B3104="","",IF(JRF!B3104=IFERROR(VLOOKUP(JRF!B3104,Checks!AI:AI,1,0),0),"Entry in Branch/Satellite BU's",""))</f>
        <v/>
      </c>
      <c r="AL3091" t="str">
        <f>IFERROR(IF('Journal Template'!A3503="","",IF('Journal Template'!A3503=IFERROR(VLOOKUP('Journal Template'!A3503,Checks!AI:AI,1,0),0),"Entry in Branch/Satellite BU's","")),"")</f>
        <v/>
      </c>
      <c r="AO3091" s="171"/>
      <c r="AP3091" s="171"/>
      <c r="AQ3091" s="171"/>
      <c r="AR3091" s="171"/>
      <c r="CI3091" t="str">
        <f>IF(JRF!F3104&gt;0,"",IF(JRF!B3104="","",IF(LEFT(JRF!B3104,1)=IFERROR(VLOOKUP(LEFT(JRF!B3104,1),$CF$2:$CF$5,1,0),0),"Product Code Required",IF(JRF!C3104="","",IF(JRF!C3104=IFERROR(VLOOKUP(JRF!C3104,$CH:$CH,1,0),0),"Product Code Required","NA")))))</f>
        <v/>
      </c>
      <c r="CJ3091" t="str">
        <f>IF(JRF!AV3104&gt;0,"",IF(JRF!Q3104="","",IF(LEFT(JRF!Q3104,1)=IFERROR(VLOOKUP(LEFT(JRF!Q3104,1),$CF$2:$CF$5,1,0),0),"Product Code Required",IF(JRF!V3104="","",IF(JRF!V3104=IFERROR(VLOOKUP(JRF!V3104,$CH:$CH,1,0),0),"Product Code Required","NA")))))</f>
        <v/>
      </c>
      <c r="CK3091" t="str">
        <f>IFERROR(IF(LEN('Journal Template'!F3102)&gt;0,"",IF('Journal Template'!A3102="","",IF(LEFT('Journal Template'!A3102,1)=IFERROR(VLOOKUP(LEFT('Journal Template'!A3102,1),Checks!$CF$2:$CF$5,1,0),0),"Product Code Required",IF('Journal Template'!D3102="","",IF('Journal Template'!D3102=IFERROR(VLOOKUP('Journal Template'!D3102,Checks!$CH:$CH,1,0),0),"Product Code Required","NA"))))),"")</f>
        <v/>
      </c>
    </row>
    <row r="3092" spans="14:89">
      <c r="N3092" t="s">
        <v>13673</v>
      </c>
      <c r="O3092" t="s">
        <v>13674</v>
      </c>
      <c r="P3092" t="s">
        <v>386</v>
      </c>
      <c r="Q3092" s="150" t="str">
        <f>IF(JRF!D3105="","",IF(IFERROR(VLOOKUP(JRF!D3105,Checks!N:P,3,0),0)="A","","Inactive account in Use"))</f>
        <v/>
      </c>
      <c r="R3092" t="str">
        <f>IFERROR(IF('Journal Template'!C3504="","",IF(IFERROR(VLOOKUP('Journal Template'!C3504,Checks!N:P,3,0),0)="A","","Inactive account in Use")),"")</f>
        <v/>
      </c>
      <c r="V3092" s="150" t="str">
        <f>IF(JRF!C3105="","",IF(IFERROR(VLOOKUP(JRF!C3105,Checks!S:U,3,0),0)="A","Entry with System fund Dept",""))</f>
        <v/>
      </c>
      <c r="W3092" t="str">
        <f>IFERROR(IF('Journal Template'!D3504="","",IF(IFERROR(VLOOKUP('Journal Template'!D3504,Checks!S:U,3,0),0)="A","Entry with System fund Dept","")),"")</f>
        <v/>
      </c>
      <c r="X3092" t="s">
        <v>4540</v>
      </c>
      <c r="Y3092" t="s">
        <v>386</v>
      </c>
      <c r="Z3092" t="s">
        <v>13675</v>
      </c>
      <c r="AA3092" t="s">
        <v>391</v>
      </c>
      <c r="AB3092" t="s">
        <v>125</v>
      </c>
      <c r="AC3092" s="150" t="str">
        <f>IFERROR(IF(JRF!C3105="","",IF(AND(VLOOKUP(JRF!C3105,X:AA,4,0)=JRF!B3105,VLOOKUP(JRF!C3105,X:Y,2,0)="A"),"","Inactive Dept Combo Error")),"Inactive Dept Combo Error")</f>
        <v/>
      </c>
      <c r="AD3092" t="str">
        <f>IFERROR(IF('Journal Template'!D3504="","",IF(AND(VLOOKUP('Journal Template'!D3504,X:AA,4,0)='Journal Template'!A3504,VLOOKUP('Journal Template'!D3504,X:Y,2,0)="A"),"","Inactive Dept Combo Error")),"")</f>
        <v/>
      </c>
      <c r="AK3092" s="150" t="str">
        <f>IF(JRF!B3105="","",IF(JRF!B3105=IFERROR(VLOOKUP(JRF!B3105,Checks!AI:AI,1,0),0),"Entry in Branch/Satellite BU's",""))</f>
        <v/>
      </c>
      <c r="AL3092" t="str">
        <f>IFERROR(IF('Journal Template'!A3504="","",IF('Journal Template'!A3504=IFERROR(VLOOKUP('Journal Template'!A3504,Checks!AI:AI,1,0),0),"Entry in Branch/Satellite BU's","")),"")</f>
        <v/>
      </c>
      <c r="AO3092" s="171"/>
      <c r="AP3092" s="171"/>
      <c r="AQ3092" s="171"/>
      <c r="AR3092" s="171"/>
      <c r="CI3092" t="str">
        <f>IF(JRF!F3105&gt;0,"",IF(JRF!B3105="","",IF(LEFT(JRF!B3105,1)=IFERROR(VLOOKUP(LEFT(JRF!B3105,1),$CF$2:$CF$5,1,0),0),"Product Code Required",IF(JRF!C3105="","",IF(JRF!C3105=IFERROR(VLOOKUP(JRF!C3105,$CH:$CH,1,0),0),"Product Code Required","NA")))))</f>
        <v/>
      </c>
      <c r="CJ3092" t="str">
        <f>IF(JRF!AV3105&gt;0,"",IF(JRF!Q3105="","",IF(LEFT(JRF!Q3105,1)=IFERROR(VLOOKUP(LEFT(JRF!Q3105,1),$CF$2:$CF$5,1,0),0),"Product Code Required",IF(JRF!V3105="","",IF(JRF!V3105=IFERROR(VLOOKUP(JRF!V3105,$CH:$CH,1,0),0),"Product Code Required","NA")))))</f>
        <v/>
      </c>
      <c r="CK3092" t="str">
        <f>IFERROR(IF(LEN('Journal Template'!F3103)&gt;0,"",IF('Journal Template'!A3103="","",IF(LEFT('Journal Template'!A3103,1)=IFERROR(VLOOKUP(LEFT('Journal Template'!A3103,1),Checks!$CF$2:$CF$5,1,0),0),"Product Code Required",IF('Journal Template'!D3103="","",IF('Journal Template'!D3103=IFERROR(VLOOKUP('Journal Template'!D3103,Checks!$CH:$CH,1,0),0),"Product Code Required","NA"))))),"")</f>
        <v/>
      </c>
    </row>
    <row r="3093" spans="14:89">
      <c r="N3093" t="s">
        <v>13676</v>
      </c>
      <c r="O3093" t="s">
        <v>13677</v>
      </c>
      <c r="P3093" t="s">
        <v>386</v>
      </c>
      <c r="Q3093" s="150" t="str">
        <f>IF(JRF!D3106="","",IF(IFERROR(VLOOKUP(JRF!D3106,Checks!N:P,3,0),0)="A","","Inactive account in Use"))</f>
        <v/>
      </c>
      <c r="R3093" t="str">
        <f>IFERROR(IF('Journal Template'!C3505="","",IF(IFERROR(VLOOKUP('Journal Template'!C3505,Checks!N:P,3,0),0)="A","","Inactive account in Use")),"")</f>
        <v/>
      </c>
      <c r="V3093" s="150" t="str">
        <f>IF(JRF!C3106="","",IF(IFERROR(VLOOKUP(JRF!C3106,Checks!S:U,3,0),0)="A","Entry with System fund Dept",""))</f>
        <v/>
      </c>
      <c r="W3093" t="str">
        <f>IFERROR(IF('Journal Template'!D3505="","",IF(IFERROR(VLOOKUP('Journal Template'!D3505,Checks!S:U,3,0),0)="A","Entry with System fund Dept","")),"")</f>
        <v/>
      </c>
      <c r="X3093" t="s">
        <v>13678</v>
      </c>
      <c r="Y3093" t="s">
        <v>389</v>
      </c>
      <c r="Z3093" t="s">
        <v>13679</v>
      </c>
      <c r="AA3093" t="s">
        <v>391</v>
      </c>
      <c r="AB3093" t="s">
        <v>125</v>
      </c>
      <c r="AC3093" s="150" t="str">
        <f>IFERROR(IF(JRF!C3106="","",IF(AND(VLOOKUP(JRF!C3106,X:AA,4,0)=JRF!B3106,VLOOKUP(JRF!C3106,X:Y,2,0)="A"),"","Inactive Dept Combo Error")),"Inactive Dept Combo Error")</f>
        <v/>
      </c>
      <c r="AD3093" t="str">
        <f>IFERROR(IF('Journal Template'!D3505="","",IF(AND(VLOOKUP('Journal Template'!D3505,X:AA,4,0)='Journal Template'!A3505,VLOOKUP('Journal Template'!D3505,X:Y,2,0)="A"),"","Inactive Dept Combo Error")),"")</f>
        <v/>
      </c>
      <c r="AK3093" s="150" t="str">
        <f>IF(JRF!B3106="","",IF(JRF!B3106=IFERROR(VLOOKUP(JRF!B3106,Checks!AI:AI,1,0),0),"Entry in Branch/Satellite BU's",""))</f>
        <v/>
      </c>
      <c r="AL3093" t="str">
        <f>IFERROR(IF('Journal Template'!A3505="","",IF('Journal Template'!A3505=IFERROR(VLOOKUP('Journal Template'!A3505,Checks!AI:AI,1,0),0),"Entry in Branch/Satellite BU's","")),"")</f>
        <v/>
      </c>
      <c r="AO3093" s="171"/>
      <c r="AP3093" s="171"/>
      <c r="AQ3093" s="171"/>
      <c r="AR3093" s="171"/>
      <c r="CI3093" t="str">
        <f>IF(JRF!F3106&gt;0,"",IF(JRF!B3106="","",IF(LEFT(JRF!B3106,1)=IFERROR(VLOOKUP(LEFT(JRF!B3106,1),$CF$2:$CF$5,1,0),0),"Product Code Required",IF(JRF!C3106="","",IF(JRF!C3106=IFERROR(VLOOKUP(JRF!C3106,$CH:$CH,1,0),0),"Product Code Required","NA")))))</f>
        <v/>
      </c>
      <c r="CJ3093" t="str">
        <f>IF(JRF!AV3106&gt;0,"",IF(JRF!Q3106="","",IF(LEFT(JRF!Q3106,1)=IFERROR(VLOOKUP(LEFT(JRF!Q3106,1),$CF$2:$CF$5,1,0),0),"Product Code Required",IF(JRF!V3106="","",IF(JRF!V3106=IFERROR(VLOOKUP(JRF!V3106,$CH:$CH,1,0),0),"Product Code Required","NA")))))</f>
        <v/>
      </c>
      <c r="CK3093" t="str">
        <f>IFERROR(IF(LEN('Journal Template'!F3104)&gt;0,"",IF('Journal Template'!A3104="","",IF(LEFT('Journal Template'!A3104,1)=IFERROR(VLOOKUP(LEFT('Journal Template'!A3104,1),Checks!$CF$2:$CF$5,1,0),0),"Product Code Required",IF('Journal Template'!D3104="","",IF('Journal Template'!D3104=IFERROR(VLOOKUP('Journal Template'!D3104,Checks!$CH:$CH,1,0),0),"Product Code Required","NA"))))),"")</f>
        <v/>
      </c>
    </row>
    <row r="3094" spans="14:89">
      <c r="N3094" t="s">
        <v>13680</v>
      </c>
      <c r="O3094" t="s">
        <v>13681</v>
      </c>
      <c r="P3094" t="s">
        <v>386</v>
      </c>
      <c r="Q3094" s="150" t="str">
        <f>IF(JRF!D3107="","",IF(IFERROR(VLOOKUP(JRF!D3107,Checks!N:P,3,0),0)="A","","Inactive account in Use"))</f>
        <v/>
      </c>
      <c r="R3094" t="str">
        <f>IFERROR(IF('Journal Template'!C3506="","",IF(IFERROR(VLOOKUP('Journal Template'!C3506,Checks!N:P,3,0),0)="A","","Inactive account in Use")),"")</f>
        <v/>
      </c>
      <c r="V3094" s="150" t="str">
        <f>IF(JRF!C3107="","",IF(IFERROR(VLOOKUP(JRF!C3107,Checks!S:U,3,0),0)="A","Entry with System fund Dept",""))</f>
        <v/>
      </c>
      <c r="W3094" t="str">
        <f>IFERROR(IF('Journal Template'!D3506="","",IF(IFERROR(VLOOKUP('Journal Template'!D3506,Checks!S:U,3,0),0)="A","Entry with System fund Dept","")),"")</f>
        <v/>
      </c>
      <c r="X3094" t="s">
        <v>4110</v>
      </c>
      <c r="Y3094" t="s">
        <v>386</v>
      </c>
      <c r="Z3094" t="s">
        <v>13682</v>
      </c>
      <c r="AA3094" t="s">
        <v>932</v>
      </c>
      <c r="AB3094" t="s">
        <v>3550</v>
      </c>
      <c r="AC3094" s="150" t="str">
        <f>IFERROR(IF(JRF!C3107="","",IF(AND(VLOOKUP(JRF!C3107,X:AA,4,0)=JRF!B3107,VLOOKUP(JRF!C3107,X:Y,2,0)="A"),"","Inactive Dept Combo Error")),"Inactive Dept Combo Error")</f>
        <v/>
      </c>
      <c r="AD3094" t="str">
        <f>IFERROR(IF('Journal Template'!D3506="","",IF(AND(VLOOKUP('Journal Template'!D3506,X:AA,4,0)='Journal Template'!A3506,VLOOKUP('Journal Template'!D3506,X:Y,2,0)="A"),"","Inactive Dept Combo Error")),"")</f>
        <v/>
      </c>
      <c r="AK3094" s="150" t="str">
        <f>IF(JRF!B3107="","",IF(JRF!B3107=IFERROR(VLOOKUP(JRF!B3107,Checks!AI:AI,1,0),0),"Entry in Branch/Satellite BU's",""))</f>
        <v/>
      </c>
      <c r="AL3094" t="str">
        <f>IFERROR(IF('Journal Template'!A3506="","",IF('Journal Template'!A3506=IFERROR(VLOOKUP('Journal Template'!A3506,Checks!AI:AI,1,0),0),"Entry in Branch/Satellite BU's","")),"")</f>
        <v/>
      </c>
      <c r="AO3094" s="171"/>
      <c r="AP3094" s="171"/>
      <c r="AQ3094" s="171"/>
      <c r="AR3094" s="171"/>
      <c r="CI3094" t="str">
        <f>IF(JRF!F3107&gt;0,"",IF(JRF!B3107="","",IF(LEFT(JRF!B3107,1)=IFERROR(VLOOKUP(LEFT(JRF!B3107,1),$CF$2:$CF$5,1,0),0),"Product Code Required",IF(JRF!C3107="","",IF(JRF!C3107=IFERROR(VLOOKUP(JRF!C3107,$CH:$CH,1,0),0),"Product Code Required","NA")))))</f>
        <v/>
      </c>
      <c r="CJ3094" t="str">
        <f>IF(JRF!AV3107&gt;0,"",IF(JRF!Q3107="","",IF(LEFT(JRF!Q3107,1)=IFERROR(VLOOKUP(LEFT(JRF!Q3107,1),$CF$2:$CF$5,1,0),0),"Product Code Required",IF(JRF!V3107="","",IF(JRF!V3107=IFERROR(VLOOKUP(JRF!V3107,$CH:$CH,1,0),0),"Product Code Required","NA")))))</f>
        <v/>
      </c>
      <c r="CK3094" t="str">
        <f>IFERROR(IF(LEN('Journal Template'!F3105)&gt;0,"",IF('Journal Template'!A3105="","",IF(LEFT('Journal Template'!A3105,1)=IFERROR(VLOOKUP(LEFT('Journal Template'!A3105,1),Checks!$CF$2:$CF$5,1,0),0),"Product Code Required",IF('Journal Template'!D3105="","",IF('Journal Template'!D3105=IFERROR(VLOOKUP('Journal Template'!D3105,Checks!$CH:$CH,1,0),0),"Product Code Required","NA"))))),"")</f>
        <v/>
      </c>
    </row>
    <row r="3095" spans="14:89">
      <c r="N3095" t="s">
        <v>13683</v>
      </c>
      <c r="O3095" t="s">
        <v>13684</v>
      </c>
      <c r="P3095" t="s">
        <v>386</v>
      </c>
      <c r="Q3095" s="150" t="str">
        <f>IF(JRF!D3108="","",IF(IFERROR(VLOOKUP(JRF!D3108,Checks!N:P,3,0),0)="A","","Inactive account in Use"))</f>
        <v/>
      </c>
      <c r="R3095" t="str">
        <f>IFERROR(IF('Journal Template'!C3507="","",IF(IFERROR(VLOOKUP('Journal Template'!C3507,Checks!N:P,3,0),0)="A","","Inactive account in Use")),"")</f>
        <v/>
      </c>
      <c r="V3095" s="150" t="str">
        <f>IF(JRF!C3108="","",IF(IFERROR(VLOOKUP(JRF!C3108,Checks!S:U,3,0),0)="A","Entry with System fund Dept",""))</f>
        <v/>
      </c>
      <c r="W3095" t="str">
        <f>IFERROR(IF('Journal Template'!D3507="","",IF(IFERROR(VLOOKUP('Journal Template'!D3507,Checks!S:U,3,0),0)="A","Entry with System fund Dept","")),"")</f>
        <v/>
      </c>
      <c r="X3095" t="s">
        <v>4114</v>
      </c>
      <c r="Y3095" t="s">
        <v>386</v>
      </c>
      <c r="Z3095" t="s">
        <v>13685</v>
      </c>
      <c r="AA3095" t="s">
        <v>932</v>
      </c>
      <c r="AB3095" t="s">
        <v>3550</v>
      </c>
      <c r="AC3095" s="150" t="str">
        <f>IFERROR(IF(JRF!C3108="","",IF(AND(VLOOKUP(JRF!C3108,X:AA,4,0)=JRF!B3108,VLOOKUP(JRF!C3108,X:Y,2,0)="A"),"","Inactive Dept Combo Error")),"Inactive Dept Combo Error")</f>
        <v/>
      </c>
      <c r="AD3095" t="str">
        <f>IFERROR(IF('Journal Template'!D3507="","",IF(AND(VLOOKUP('Journal Template'!D3507,X:AA,4,0)='Journal Template'!A3507,VLOOKUP('Journal Template'!D3507,X:Y,2,0)="A"),"","Inactive Dept Combo Error")),"")</f>
        <v/>
      </c>
      <c r="AK3095" s="150" t="str">
        <f>IF(JRF!B3108="","",IF(JRF!B3108=IFERROR(VLOOKUP(JRF!B3108,Checks!AI:AI,1,0),0),"Entry in Branch/Satellite BU's",""))</f>
        <v/>
      </c>
      <c r="AL3095" t="str">
        <f>IFERROR(IF('Journal Template'!A3507="","",IF('Journal Template'!A3507=IFERROR(VLOOKUP('Journal Template'!A3507,Checks!AI:AI,1,0),0),"Entry in Branch/Satellite BU's","")),"")</f>
        <v/>
      </c>
      <c r="AO3095" s="171"/>
      <c r="AP3095" s="171"/>
      <c r="AQ3095" s="171"/>
      <c r="AR3095" s="171"/>
      <c r="CI3095" t="str">
        <f>IF(JRF!F3108&gt;0,"",IF(JRF!B3108="","",IF(LEFT(JRF!B3108,1)=IFERROR(VLOOKUP(LEFT(JRF!B3108,1),$CF$2:$CF$5,1,0),0),"Product Code Required",IF(JRF!C3108="","",IF(JRF!C3108=IFERROR(VLOOKUP(JRF!C3108,$CH:$CH,1,0),0),"Product Code Required","NA")))))</f>
        <v/>
      </c>
      <c r="CJ3095" t="str">
        <f>IF(JRF!AV3108&gt;0,"",IF(JRF!Q3108="","",IF(LEFT(JRF!Q3108,1)=IFERROR(VLOOKUP(LEFT(JRF!Q3108,1),$CF$2:$CF$5,1,0),0),"Product Code Required",IF(JRF!V3108="","",IF(JRF!V3108=IFERROR(VLOOKUP(JRF!V3108,$CH:$CH,1,0),0),"Product Code Required","NA")))))</f>
        <v/>
      </c>
      <c r="CK3095" t="str">
        <f>IFERROR(IF(LEN('Journal Template'!F3106)&gt;0,"",IF('Journal Template'!A3106="","",IF(LEFT('Journal Template'!A3106,1)=IFERROR(VLOOKUP(LEFT('Journal Template'!A3106,1),Checks!$CF$2:$CF$5,1,0),0),"Product Code Required",IF('Journal Template'!D3106="","",IF('Journal Template'!D3106=IFERROR(VLOOKUP('Journal Template'!D3106,Checks!$CH:$CH,1,0),0),"Product Code Required","NA"))))),"")</f>
        <v/>
      </c>
    </row>
    <row r="3096" spans="14:89">
      <c r="N3096" t="s">
        <v>13686</v>
      </c>
      <c r="O3096" t="s">
        <v>13687</v>
      </c>
      <c r="P3096" t="s">
        <v>386</v>
      </c>
      <c r="Q3096" s="150" t="str">
        <f>IF(JRF!D3109="","",IF(IFERROR(VLOOKUP(JRF!D3109,Checks!N:P,3,0),0)="A","","Inactive account in Use"))</f>
        <v/>
      </c>
      <c r="R3096" t="str">
        <f>IFERROR(IF('Journal Template'!C3508="","",IF(IFERROR(VLOOKUP('Journal Template'!C3508,Checks!N:P,3,0),0)="A","","Inactive account in Use")),"")</f>
        <v/>
      </c>
      <c r="V3096" s="150" t="str">
        <f>IF(JRF!C3109="","",IF(IFERROR(VLOOKUP(JRF!C3109,Checks!S:U,3,0),0)="A","Entry with System fund Dept",""))</f>
        <v/>
      </c>
      <c r="W3096" t="str">
        <f>IFERROR(IF('Journal Template'!D3508="","",IF(IFERROR(VLOOKUP('Journal Template'!D3508,Checks!S:U,3,0),0)="A","Entry with System fund Dept","")),"")</f>
        <v/>
      </c>
      <c r="X3096" t="s">
        <v>4119</v>
      </c>
      <c r="Y3096" t="s">
        <v>386</v>
      </c>
      <c r="Z3096" t="s">
        <v>13688</v>
      </c>
      <c r="AA3096" t="s">
        <v>932</v>
      </c>
      <c r="AB3096" t="s">
        <v>3550</v>
      </c>
      <c r="AC3096" s="150" t="str">
        <f>IFERROR(IF(JRF!C3109="","",IF(AND(VLOOKUP(JRF!C3109,X:AA,4,0)=JRF!B3109,VLOOKUP(JRF!C3109,X:Y,2,0)="A"),"","Inactive Dept Combo Error")),"Inactive Dept Combo Error")</f>
        <v/>
      </c>
      <c r="AD3096" t="str">
        <f>IFERROR(IF('Journal Template'!D3508="","",IF(AND(VLOOKUP('Journal Template'!D3508,X:AA,4,0)='Journal Template'!A3508,VLOOKUP('Journal Template'!D3508,X:Y,2,0)="A"),"","Inactive Dept Combo Error")),"")</f>
        <v/>
      </c>
      <c r="AK3096" s="150" t="str">
        <f>IF(JRF!B3109="","",IF(JRF!B3109=IFERROR(VLOOKUP(JRF!B3109,Checks!AI:AI,1,0),0),"Entry in Branch/Satellite BU's",""))</f>
        <v/>
      </c>
      <c r="AL3096" t="str">
        <f>IFERROR(IF('Journal Template'!A3508="","",IF('Journal Template'!A3508=IFERROR(VLOOKUP('Journal Template'!A3508,Checks!AI:AI,1,0),0),"Entry in Branch/Satellite BU's","")),"")</f>
        <v/>
      </c>
      <c r="AO3096" s="171"/>
      <c r="AP3096" s="171"/>
      <c r="AQ3096" s="171"/>
      <c r="AR3096" s="171"/>
      <c r="CI3096" t="str">
        <f>IF(JRF!F3109&gt;0,"",IF(JRF!B3109="","",IF(LEFT(JRF!B3109,1)=IFERROR(VLOOKUP(LEFT(JRF!B3109,1),$CF$2:$CF$5,1,0),0),"Product Code Required",IF(JRF!C3109="","",IF(JRF!C3109=IFERROR(VLOOKUP(JRF!C3109,$CH:$CH,1,0),0),"Product Code Required","NA")))))</f>
        <v/>
      </c>
      <c r="CJ3096" t="str">
        <f>IF(JRF!AV3109&gt;0,"",IF(JRF!Q3109="","",IF(LEFT(JRF!Q3109,1)=IFERROR(VLOOKUP(LEFT(JRF!Q3109,1),$CF$2:$CF$5,1,0),0),"Product Code Required",IF(JRF!V3109="","",IF(JRF!V3109=IFERROR(VLOOKUP(JRF!V3109,$CH:$CH,1,0),0),"Product Code Required","NA")))))</f>
        <v/>
      </c>
      <c r="CK3096" t="str">
        <f>IFERROR(IF(LEN('Journal Template'!F3107)&gt;0,"",IF('Journal Template'!A3107="","",IF(LEFT('Journal Template'!A3107,1)=IFERROR(VLOOKUP(LEFT('Journal Template'!A3107,1),Checks!$CF$2:$CF$5,1,0),0),"Product Code Required",IF('Journal Template'!D3107="","",IF('Journal Template'!D3107=IFERROR(VLOOKUP('Journal Template'!D3107,Checks!$CH:$CH,1,0),0),"Product Code Required","NA"))))),"")</f>
        <v/>
      </c>
    </row>
    <row r="3097" spans="14:89">
      <c r="N3097" t="s">
        <v>13689</v>
      </c>
      <c r="O3097" t="s">
        <v>13690</v>
      </c>
      <c r="P3097" t="s">
        <v>386</v>
      </c>
      <c r="Q3097" s="150" t="str">
        <f>IF(JRF!D3110="","",IF(IFERROR(VLOOKUP(JRF!D3110,Checks!N:P,3,0),0)="A","","Inactive account in Use"))</f>
        <v/>
      </c>
      <c r="R3097" t="str">
        <f>IFERROR(IF('Journal Template'!C3509="","",IF(IFERROR(VLOOKUP('Journal Template'!C3509,Checks!N:P,3,0),0)="A","","Inactive account in Use")),"")</f>
        <v/>
      </c>
      <c r="V3097" s="150" t="str">
        <f>IF(JRF!C3110="","",IF(IFERROR(VLOOKUP(JRF!C3110,Checks!S:U,3,0),0)="A","Entry with System fund Dept",""))</f>
        <v/>
      </c>
      <c r="W3097" t="str">
        <f>IFERROR(IF('Journal Template'!D3509="","",IF(IFERROR(VLOOKUP('Journal Template'!D3509,Checks!S:U,3,0),0)="A","Entry with System fund Dept","")),"")</f>
        <v/>
      </c>
      <c r="X3097" t="s">
        <v>801</v>
      </c>
      <c r="Y3097" t="s">
        <v>386</v>
      </c>
      <c r="Z3097" t="s">
        <v>13691</v>
      </c>
      <c r="AA3097" t="s">
        <v>391</v>
      </c>
      <c r="AB3097" t="s">
        <v>125</v>
      </c>
      <c r="AC3097" s="150" t="str">
        <f>IFERROR(IF(JRF!C3110="","",IF(AND(VLOOKUP(JRF!C3110,X:AA,4,0)=JRF!B3110,VLOOKUP(JRF!C3110,X:Y,2,0)="A"),"","Inactive Dept Combo Error")),"Inactive Dept Combo Error")</f>
        <v/>
      </c>
      <c r="AD3097" t="str">
        <f>IFERROR(IF('Journal Template'!D3509="","",IF(AND(VLOOKUP('Journal Template'!D3509,X:AA,4,0)='Journal Template'!A3509,VLOOKUP('Journal Template'!D3509,X:Y,2,0)="A"),"","Inactive Dept Combo Error")),"")</f>
        <v/>
      </c>
      <c r="AK3097" s="150" t="str">
        <f>IF(JRF!B3110="","",IF(JRF!B3110=IFERROR(VLOOKUP(JRF!B3110,Checks!AI:AI,1,0),0),"Entry in Branch/Satellite BU's",""))</f>
        <v/>
      </c>
      <c r="AL3097" t="str">
        <f>IFERROR(IF('Journal Template'!A3509="","",IF('Journal Template'!A3509=IFERROR(VLOOKUP('Journal Template'!A3509,Checks!AI:AI,1,0),0),"Entry in Branch/Satellite BU's","")),"")</f>
        <v/>
      </c>
      <c r="AO3097" s="171"/>
      <c r="AP3097" s="171"/>
      <c r="AQ3097" s="171"/>
      <c r="AR3097" s="171"/>
      <c r="CI3097" t="str">
        <f>IF(JRF!F3110&gt;0,"",IF(JRF!B3110="","",IF(LEFT(JRF!B3110,1)=IFERROR(VLOOKUP(LEFT(JRF!B3110,1),$CF$2:$CF$5,1,0),0),"Product Code Required",IF(JRF!C3110="","",IF(JRF!C3110=IFERROR(VLOOKUP(JRF!C3110,$CH:$CH,1,0),0),"Product Code Required","NA")))))</f>
        <v/>
      </c>
      <c r="CJ3097" t="str">
        <f>IF(JRF!AV3110&gt;0,"",IF(JRF!Q3110="","",IF(LEFT(JRF!Q3110,1)=IFERROR(VLOOKUP(LEFT(JRF!Q3110,1),$CF$2:$CF$5,1,0),0),"Product Code Required",IF(JRF!V3110="","",IF(JRF!V3110=IFERROR(VLOOKUP(JRF!V3110,$CH:$CH,1,0),0),"Product Code Required","NA")))))</f>
        <v/>
      </c>
      <c r="CK3097" t="str">
        <f>IFERROR(IF(LEN('Journal Template'!F3108)&gt;0,"",IF('Journal Template'!A3108="","",IF(LEFT('Journal Template'!A3108,1)=IFERROR(VLOOKUP(LEFT('Journal Template'!A3108,1),Checks!$CF$2:$CF$5,1,0),0),"Product Code Required",IF('Journal Template'!D3108="","",IF('Journal Template'!D3108=IFERROR(VLOOKUP('Journal Template'!D3108,Checks!$CH:$CH,1,0),0),"Product Code Required","NA"))))),"")</f>
        <v/>
      </c>
    </row>
    <row r="3098" spans="14:89">
      <c r="N3098" t="s">
        <v>13692</v>
      </c>
      <c r="O3098" t="s">
        <v>13693</v>
      </c>
      <c r="P3098" t="s">
        <v>386</v>
      </c>
      <c r="Q3098" s="150" t="str">
        <f>IF(JRF!D3111="","",IF(IFERROR(VLOOKUP(JRF!D3111,Checks!N:P,3,0),0)="A","","Inactive account in Use"))</f>
        <v/>
      </c>
      <c r="R3098" t="str">
        <f>IFERROR(IF('Journal Template'!C3510="","",IF(IFERROR(VLOOKUP('Journal Template'!C3510,Checks!N:P,3,0),0)="A","","Inactive account in Use")),"")</f>
        <v/>
      </c>
      <c r="V3098" s="150" t="str">
        <f>IF(JRF!C3111="","",IF(IFERROR(VLOOKUP(JRF!C3111,Checks!S:U,3,0),0)="A","Entry with System fund Dept",""))</f>
        <v/>
      </c>
      <c r="W3098" t="str">
        <f>IFERROR(IF('Journal Template'!D3510="","",IF(IFERROR(VLOOKUP('Journal Template'!D3510,Checks!S:U,3,0),0)="A","Entry with System fund Dept","")),"")</f>
        <v/>
      </c>
      <c r="X3098" t="s">
        <v>13694</v>
      </c>
      <c r="Y3098" t="s">
        <v>389</v>
      </c>
      <c r="Z3098" t="s">
        <v>13695</v>
      </c>
      <c r="AA3098" t="s">
        <v>391</v>
      </c>
      <c r="AB3098" t="s">
        <v>125</v>
      </c>
      <c r="AC3098" s="150" t="str">
        <f>IFERROR(IF(JRF!C3111="","",IF(AND(VLOOKUP(JRF!C3111,X:AA,4,0)=JRF!B3111,VLOOKUP(JRF!C3111,X:Y,2,0)="A"),"","Inactive Dept Combo Error")),"Inactive Dept Combo Error")</f>
        <v/>
      </c>
      <c r="AD3098" t="str">
        <f>IFERROR(IF('Journal Template'!D3510="","",IF(AND(VLOOKUP('Journal Template'!D3510,X:AA,4,0)='Journal Template'!A3510,VLOOKUP('Journal Template'!D3510,X:Y,2,0)="A"),"","Inactive Dept Combo Error")),"")</f>
        <v/>
      </c>
      <c r="AK3098" s="150" t="str">
        <f>IF(JRF!B3111="","",IF(JRF!B3111=IFERROR(VLOOKUP(JRF!B3111,Checks!AI:AI,1,0),0),"Entry in Branch/Satellite BU's",""))</f>
        <v/>
      </c>
      <c r="AL3098" t="str">
        <f>IFERROR(IF('Journal Template'!A3510="","",IF('Journal Template'!A3510=IFERROR(VLOOKUP('Journal Template'!A3510,Checks!AI:AI,1,0),0),"Entry in Branch/Satellite BU's","")),"")</f>
        <v/>
      </c>
      <c r="AO3098" s="171"/>
      <c r="AP3098" s="171"/>
      <c r="AQ3098" s="171"/>
      <c r="AR3098" s="171"/>
      <c r="CI3098" t="str">
        <f>IF(JRF!F3111&gt;0,"",IF(JRF!B3111="","",IF(LEFT(JRF!B3111,1)=IFERROR(VLOOKUP(LEFT(JRF!B3111,1),$CF$2:$CF$5,1,0),0),"Product Code Required",IF(JRF!C3111="","",IF(JRF!C3111=IFERROR(VLOOKUP(JRF!C3111,$CH:$CH,1,0),0),"Product Code Required","NA")))))</f>
        <v/>
      </c>
      <c r="CJ3098" t="str">
        <f>IF(JRF!AV3111&gt;0,"",IF(JRF!Q3111="","",IF(LEFT(JRF!Q3111,1)=IFERROR(VLOOKUP(LEFT(JRF!Q3111,1),$CF$2:$CF$5,1,0),0),"Product Code Required",IF(JRF!V3111="","",IF(JRF!V3111=IFERROR(VLOOKUP(JRF!V3111,$CH:$CH,1,0),0),"Product Code Required","NA")))))</f>
        <v/>
      </c>
      <c r="CK3098" t="str">
        <f>IFERROR(IF(LEN('Journal Template'!F3109)&gt;0,"",IF('Journal Template'!A3109="","",IF(LEFT('Journal Template'!A3109,1)=IFERROR(VLOOKUP(LEFT('Journal Template'!A3109,1),Checks!$CF$2:$CF$5,1,0),0),"Product Code Required",IF('Journal Template'!D3109="","",IF('Journal Template'!D3109=IFERROR(VLOOKUP('Journal Template'!D3109,Checks!$CH:$CH,1,0),0),"Product Code Required","NA"))))),"")</f>
        <v/>
      </c>
    </row>
    <row r="3099" spans="14:89">
      <c r="N3099" t="s">
        <v>13696</v>
      </c>
      <c r="O3099" t="s">
        <v>13697</v>
      </c>
      <c r="P3099" t="s">
        <v>386</v>
      </c>
      <c r="Q3099" s="150" t="str">
        <f>IF(JRF!D3112="","",IF(IFERROR(VLOOKUP(JRF!D3112,Checks!N:P,3,0),0)="A","","Inactive account in Use"))</f>
        <v/>
      </c>
      <c r="R3099" t="str">
        <f>IFERROR(IF('Journal Template'!C3511="","",IF(IFERROR(VLOOKUP('Journal Template'!C3511,Checks!N:P,3,0),0)="A","","Inactive account in Use")),"")</f>
        <v/>
      </c>
      <c r="V3099" s="150" t="str">
        <f>IF(JRF!C3112="","",IF(IFERROR(VLOOKUP(JRF!C3112,Checks!S:U,3,0),0)="A","Entry with System fund Dept",""))</f>
        <v/>
      </c>
      <c r="W3099" t="str">
        <f>IFERROR(IF('Journal Template'!D3511="","",IF(IFERROR(VLOOKUP('Journal Template'!D3511,Checks!S:U,3,0),0)="A","Entry with System fund Dept","")),"")</f>
        <v/>
      </c>
      <c r="X3099" t="s">
        <v>13698</v>
      </c>
      <c r="Y3099" t="s">
        <v>389</v>
      </c>
      <c r="Z3099" t="s">
        <v>13699</v>
      </c>
      <c r="AA3099" t="s">
        <v>932</v>
      </c>
      <c r="AB3099" t="s">
        <v>3550</v>
      </c>
      <c r="AC3099" s="150" t="str">
        <f>IFERROR(IF(JRF!C3112="","",IF(AND(VLOOKUP(JRF!C3112,X:AA,4,0)=JRF!B3112,VLOOKUP(JRF!C3112,X:Y,2,0)="A"),"","Inactive Dept Combo Error")),"Inactive Dept Combo Error")</f>
        <v/>
      </c>
      <c r="AD3099" t="str">
        <f>IFERROR(IF('Journal Template'!D3511="","",IF(AND(VLOOKUP('Journal Template'!D3511,X:AA,4,0)='Journal Template'!A3511,VLOOKUP('Journal Template'!D3511,X:Y,2,0)="A"),"","Inactive Dept Combo Error")),"")</f>
        <v/>
      </c>
      <c r="AK3099" s="150" t="str">
        <f>IF(JRF!B3112="","",IF(JRF!B3112=IFERROR(VLOOKUP(JRF!B3112,Checks!AI:AI,1,0),0),"Entry in Branch/Satellite BU's",""))</f>
        <v/>
      </c>
      <c r="AL3099" t="str">
        <f>IFERROR(IF('Journal Template'!A3511="","",IF('Journal Template'!A3511=IFERROR(VLOOKUP('Journal Template'!A3511,Checks!AI:AI,1,0),0),"Entry in Branch/Satellite BU's","")),"")</f>
        <v/>
      </c>
      <c r="AO3099" s="171"/>
      <c r="AP3099" s="171"/>
      <c r="AQ3099" s="171"/>
      <c r="AR3099" s="171"/>
      <c r="CI3099" t="str">
        <f>IF(JRF!F3112&gt;0,"",IF(JRF!B3112="","",IF(LEFT(JRF!B3112,1)=IFERROR(VLOOKUP(LEFT(JRF!B3112,1),$CF$2:$CF$5,1,0),0),"Product Code Required",IF(JRF!C3112="","",IF(JRF!C3112=IFERROR(VLOOKUP(JRF!C3112,$CH:$CH,1,0),0),"Product Code Required","NA")))))</f>
        <v/>
      </c>
      <c r="CJ3099" t="str">
        <f>IF(JRF!AV3112&gt;0,"",IF(JRF!Q3112="","",IF(LEFT(JRF!Q3112,1)=IFERROR(VLOOKUP(LEFT(JRF!Q3112,1),$CF$2:$CF$5,1,0),0),"Product Code Required",IF(JRF!V3112="","",IF(JRF!V3112=IFERROR(VLOOKUP(JRF!V3112,$CH:$CH,1,0),0),"Product Code Required","NA")))))</f>
        <v/>
      </c>
      <c r="CK3099" t="str">
        <f>IFERROR(IF(LEN('Journal Template'!F3110)&gt;0,"",IF('Journal Template'!A3110="","",IF(LEFT('Journal Template'!A3110,1)=IFERROR(VLOOKUP(LEFT('Journal Template'!A3110,1),Checks!$CF$2:$CF$5,1,0),0),"Product Code Required",IF('Journal Template'!D3110="","",IF('Journal Template'!D3110=IFERROR(VLOOKUP('Journal Template'!D3110,Checks!$CH:$CH,1,0),0),"Product Code Required","NA"))))),"")</f>
        <v/>
      </c>
    </row>
    <row r="3100" spans="14:89">
      <c r="N3100" t="s">
        <v>13700</v>
      </c>
      <c r="O3100" t="s">
        <v>13701</v>
      </c>
      <c r="P3100" t="s">
        <v>386</v>
      </c>
      <c r="Q3100" s="150" t="str">
        <f>IF(JRF!D3113="","",IF(IFERROR(VLOOKUP(JRF!D3113,Checks!N:P,3,0),0)="A","","Inactive account in Use"))</f>
        <v/>
      </c>
      <c r="R3100" t="str">
        <f>IFERROR(IF('Journal Template'!C3512="","",IF(IFERROR(VLOOKUP('Journal Template'!C3512,Checks!N:P,3,0),0)="A","","Inactive account in Use")),"")</f>
        <v/>
      </c>
      <c r="V3100" s="150" t="str">
        <f>IF(JRF!C3113="","",IF(IFERROR(VLOOKUP(JRF!C3113,Checks!S:U,3,0),0)="A","Entry with System fund Dept",""))</f>
        <v/>
      </c>
      <c r="W3100" t="str">
        <f>IFERROR(IF('Journal Template'!D3512="","",IF(IFERROR(VLOOKUP('Journal Template'!D3512,Checks!S:U,3,0),0)="A","Entry with System fund Dept","")),"")</f>
        <v/>
      </c>
      <c r="X3100" t="s">
        <v>13702</v>
      </c>
      <c r="Y3100" t="s">
        <v>389</v>
      </c>
      <c r="Z3100" t="s">
        <v>13703</v>
      </c>
      <c r="AA3100" t="s">
        <v>932</v>
      </c>
      <c r="AB3100" t="s">
        <v>3550</v>
      </c>
      <c r="AC3100" s="150" t="str">
        <f>IFERROR(IF(JRF!C3113="","",IF(AND(VLOOKUP(JRF!C3113,X:AA,4,0)=JRF!B3113,VLOOKUP(JRF!C3113,X:Y,2,0)="A"),"","Inactive Dept Combo Error")),"Inactive Dept Combo Error")</f>
        <v/>
      </c>
      <c r="AD3100" t="str">
        <f>IFERROR(IF('Journal Template'!D3512="","",IF(AND(VLOOKUP('Journal Template'!D3512,X:AA,4,0)='Journal Template'!A3512,VLOOKUP('Journal Template'!D3512,X:Y,2,0)="A"),"","Inactive Dept Combo Error")),"")</f>
        <v/>
      </c>
      <c r="AK3100" s="150" t="str">
        <f>IF(JRF!B3113="","",IF(JRF!B3113=IFERROR(VLOOKUP(JRF!B3113,Checks!AI:AI,1,0),0),"Entry in Branch/Satellite BU's",""))</f>
        <v/>
      </c>
      <c r="AL3100" t="str">
        <f>IFERROR(IF('Journal Template'!A3512="","",IF('Journal Template'!A3512=IFERROR(VLOOKUP('Journal Template'!A3512,Checks!AI:AI,1,0),0),"Entry in Branch/Satellite BU's","")),"")</f>
        <v/>
      </c>
      <c r="AO3100" s="171"/>
      <c r="AP3100" s="171"/>
      <c r="AQ3100" s="171"/>
      <c r="AR3100" s="171"/>
      <c r="CI3100" t="str">
        <f>IF(JRF!F3113&gt;0,"",IF(JRF!B3113="","",IF(LEFT(JRF!B3113,1)=IFERROR(VLOOKUP(LEFT(JRF!B3113,1),$CF$2:$CF$5,1,0),0),"Product Code Required",IF(JRF!C3113="","",IF(JRF!C3113=IFERROR(VLOOKUP(JRF!C3113,$CH:$CH,1,0),0),"Product Code Required","NA")))))</f>
        <v/>
      </c>
      <c r="CJ3100" t="str">
        <f>IF(JRF!AV3113&gt;0,"",IF(JRF!Q3113="","",IF(LEFT(JRF!Q3113,1)=IFERROR(VLOOKUP(LEFT(JRF!Q3113,1),$CF$2:$CF$5,1,0),0),"Product Code Required",IF(JRF!V3113="","",IF(JRF!V3113=IFERROR(VLOOKUP(JRF!V3113,$CH:$CH,1,0),0),"Product Code Required","NA")))))</f>
        <v/>
      </c>
      <c r="CK3100" t="str">
        <f>IFERROR(IF(LEN('Journal Template'!F3111)&gt;0,"",IF('Journal Template'!A3111="","",IF(LEFT('Journal Template'!A3111,1)=IFERROR(VLOOKUP(LEFT('Journal Template'!A3111,1),Checks!$CF$2:$CF$5,1,0),0),"Product Code Required",IF('Journal Template'!D3111="","",IF('Journal Template'!D3111=IFERROR(VLOOKUP('Journal Template'!D3111,Checks!$CH:$CH,1,0),0),"Product Code Required","NA"))))),"")</f>
        <v/>
      </c>
    </row>
    <row r="3101" spans="14:89">
      <c r="N3101" t="s">
        <v>13704</v>
      </c>
      <c r="O3101" t="s">
        <v>13705</v>
      </c>
      <c r="P3101" t="s">
        <v>386</v>
      </c>
      <c r="Q3101" s="150" t="str">
        <f>IF(JRF!D3114="","",IF(IFERROR(VLOOKUP(JRF!D3114,Checks!N:P,3,0),0)="A","","Inactive account in Use"))</f>
        <v/>
      </c>
      <c r="R3101" t="str">
        <f>IFERROR(IF('Journal Template'!C3513="","",IF(IFERROR(VLOOKUP('Journal Template'!C3513,Checks!N:P,3,0),0)="A","","Inactive account in Use")),"")</f>
        <v/>
      </c>
      <c r="V3101" s="150" t="str">
        <f>IF(JRF!C3114="","",IF(IFERROR(VLOOKUP(JRF!C3114,Checks!S:U,3,0),0)="A","Entry with System fund Dept",""))</f>
        <v/>
      </c>
      <c r="W3101" t="str">
        <f>IFERROR(IF('Journal Template'!D3513="","",IF(IFERROR(VLOOKUP('Journal Template'!D3513,Checks!S:U,3,0),0)="A","Entry with System fund Dept","")),"")</f>
        <v/>
      </c>
      <c r="X3101" t="s">
        <v>13706</v>
      </c>
      <c r="Y3101" t="s">
        <v>389</v>
      </c>
      <c r="Z3101" t="s">
        <v>13707</v>
      </c>
      <c r="AA3101" t="s">
        <v>391</v>
      </c>
      <c r="AB3101" t="s">
        <v>125</v>
      </c>
      <c r="AC3101" s="150" t="str">
        <f>IFERROR(IF(JRF!C3114="","",IF(AND(VLOOKUP(JRF!C3114,X:AA,4,0)=JRF!B3114,VLOOKUP(JRF!C3114,X:Y,2,0)="A"),"","Inactive Dept Combo Error")),"Inactive Dept Combo Error")</f>
        <v/>
      </c>
      <c r="AD3101" t="str">
        <f>IFERROR(IF('Journal Template'!D3513="","",IF(AND(VLOOKUP('Journal Template'!D3513,X:AA,4,0)='Journal Template'!A3513,VLOOKUP('Journal Template'!D3513,X:Y,2,0)="A"),"","Inactive Dept Combo Error")),"")</f>
        <v/>
      </c>
      <c r="AK3101" s="150" t="str">
        <f>IF(JRF!B3114="","",IF(JRF!B3114=IFERROR(VLOOKUP(JRF!B3114,Checks!AI:AI,1,0),0),"Entry in Branch/Satellite BU's",""))</f>
        <v/>
      </c>
      <c r="AL3101" t="str">
        <f>IFERROR(IF('Journal Template'!A3513="","",IF('Journal Template'!A3513=IFERROR(VLOOKUP('Journal Template'!A3513,Checks!AI:AI,1,0),0),"Entry in Branch/Satellite BU's","")),"")</f>
        <v/>
      </c>
      <c r="AO3101" s="171"/>
      <c r="AP3101" s="171"/>
      <c r="AQ3101" s="171"/>
      <c r="AR3101" s="171"/>
      <c r="CI3101" t="str">
        <f>IF(JRF!F3114&gt;0,"",IF(JRF!B3114="","",IF(LEFT(JRF!B3114,1)=IFERROR(VLOOKUP(LEFT(JRF!B3114,1),$CF$2:$CF$5,1,0),0),"Product Code Required",IF(JRF!C3114="","",IF(JRF!C3114=IFERROR(VLOOKUP(JRF!C3114,$CH:$CH,1,0),0),"Product Code Required","NA")))))</f>
        <v/>
      </c>
      <c r="CJ3101" t="str">
        <f>IF(JRF!AV3114&gt;0,"",IF(JRF!Q3114="","",IF(LEFT(JRF!Q3114,1)=IFERROR(VLOOKUP(LEFT(JRF!Q3114,1),$CF$2:$CF$5,1,0),0),"Product Code Required",IF(JRF!V3114="","",IF(JRF!V3114=IFERROR(VLOOKUP(JRF!V3114,$CH:$CH,1,0),0),"Product Code Required","NA")))))</f>
        <v/>
      </c>
      <c r="CK3101" t="str">
        <f>IFERROR(IF(LEN('Journal Template'!F3112)&gt;0,"",IF('Journal Template'!A3112="","",IF(LEFT('Journal Template'!A3112,1)=IFERROR(VLOOKUP(LEFT('Journal Template'!A3112,1),Checks!$CF$2:$CF$5,1,0),0),"Product Code Required",IF('Journal Template'!D3112="","",IF('Journal Template'!D3112=IFERROR(VLOOKUP('Journal Template'!D3112,Checks!$CH:$CH,1,0),0),"Product Code Required","NA"))))),"")</f>
        <v/>
      </c>
    </row>
    <row r="3102" spans="14:89">
      <c r="N3102" t="s">
        <v>13708</v>
      </c>
      <c r="O3102" t="s">
        <v>13709</v>
      </c>
      <c r="P3102" t="s">
        <v>386</v>
      </c>
      <c r="Q3102" s="150" t="str">
        <f>IF(JRF!D3115="","",IF(IFERROR(VLOOKUP(JRF!D3115,Checks!N:P,3,0),0)="A","","Inactive account in Use"))</f>
        <v/>
      </c>
      <c r="R3102" t="str">
        <f>IFERROR(IF('Journal Template'!C3514="","",IF(IFERROR(VLOOKUP('Journal Template'!C3514,Checks!N:P,3,0),0)="A","","Inactive account in Use")),"")</f>
        <v/>
      </c>
      <c r="V3102" s="150" t="str">
        <f>IF(JRF!C3115="","",IF(IFERROR(VLOOKUP(JRF!C3115,Checks!S:U,3,0),0)="A","Entry with System fund Dept",""))</f>
        <v/>
      </c>
      <c r="W3102" t="str">
        <f>IFERROR(IF('Journal Template'!D3514="","",IF(IFERROR(VLOOKUP('Journal Template'!D3514,Checks!S:U,3,0),0)="A","Entry with System fund Dept","")),"")</f>
        <v/>
      </c>
      <c r="X3102" t="s">
        <v>13710</v>
      </c>
      <c r="Y3102" t="s">
        <v>386</v>
      </c>
      <c r="Z3102" t="s">
        <v>13711</v>
      </c>
      <c r="AA3102" t="s">
        <v>480</v>
      </c>
      <c r="AB3102" t="s">
        <v>4803</v>
      </c>
      <c r="AC3102" s="150" t="str">
        <f>IFERROR(IF(JRF!C3115="","",IF(AND(VLOOKUP(JRF!C3115,X:AA,4,0)=JRF!B3115,VLOOKUP(JRF!C3115,X:Y,2,0)="A"),"","Inactive Dept Combo Error")),"Inactive Dept Combo Error")</f>
        <v/>
      </c>
      <c r="AD3102" t="str">
        <f>IFERROR(IF('Journal Template'!D3514="","",IF(AND(VLOOKUP('Journal Template'!D3514,X:AA,4,0)='Journal Template'!A3514,VLOOKUP('Journal Template'!D3514,X:Y,2,0)="A"),"","Inactive Dept Combo Error")),"")</f>
        <v/>
      </c>
      <c r="AK3102" s="150" t="str">
        <f>IF(JRF!B3115="","",IF(JRF!B3115=IFERROR(VLOOKUP(JRF!B3115,Checks!AI:AI,1,0),0),"Entry in Branch/Satellite BU's",""))</f>
        <v/>
      </c>
      <c r="AL3102" t="str">
        <f>IFERROR(IF('Journal Template'!A3514="","",IF('Journal Template'!A3514=IFERROR(VLOOKUP('Journal Template'!A3514,Checks!AI:AI,1,0),0),"Entry in Branch/Satellite BU's","")),"")</f>
        <v/>
      </c>
      <c r="AO3102" s="171"/>
      <c r="AP3102" s="171"/>
      <c r="AQ3102" s="171"/>
      <c r="AR3102" s="171"/>
      <c r="CI3102" t="str">
        <f>IF(JRF!F3115&gt;0,"",IF(JRF!B3115="","",IF(LEFT(JRF!B3115,1)=IFERROR(VLOOKUP(LEFT(JRF!B3115,1),$CF$2:$CF$5,1,0),0),"Product Code Required",IF(JRF!C3115="","",IF(JRF!C3115=IFERROR(VLOOKUP(JRF!C3115,$CH:$CH,1,0),0),"Product Code Required","NA")))))</f>
        <v/>
      </c>
      <c r="CJ3102" t="str">
        <f>IF(JRF!AV3115&gt;0,"",IF(JRF!Q3115="","",IF(LEFT(JRF!Q3115,1)=IFERROR(VLOOKUP(LEFT(JRF!Q3115,1),$CF$2:$CF$5,1,0),0),"Product Code Required",IF(JRF!V3115="","",IF(JRF!V3115=IFERROR(VLOOKUP(JRF!V3115,$CH:$CH,1,0),0),"Product Code Required","NA")))))</f>
        <v/>
      </c>
      <c r="CK3102" t="str">
        <f>IFERROR(IF(LEN('Journal Template'!F3113)&gt;0,"",IF('Journal Template'!A3113="","",IF(LEFT('Journal Template'!A3113,1)=IFERROR(VLOOKUP(LEFT('Journal Template'!A3113,1),Checks!$CF$2:$CF$5,1,0),0),"Product Code Required",IF('Journal Template'!D3113="","",IF('Journal Template'!D3113=IFERROR(VLOOKUP('Journal Template'!D3113,Checks!$CH:$CH,1,0),0),"Product Code Required","NA"))))),"")</f>
        <v/>
      </c>
    </row>
    <row r="3103" spans="14:89">
      <c r="N3103" t="s">
        <v>13712</v>
      </c>
      <c r="O3103" t="s">
        <v>13713</v>
      </c>
      <c r="P3103" t="s">
        <v>386</v>
      </c>
      <c r="Q3103" s="150" t="str">
        <f>IF(JRF!D3116="","",IF(IFERROR(VLOOKUP(JRF!D3116,Checks!N:P,3,0),0)="A","","Inactive account in Use"))</f>
        <v/>
      </c>
      <c r="R3103" t="str">
        <f>IFERROR(IF('Journal Template'!C3515="","",IF(IFERROR(VLOOKUP('Journal Template'!C3515,Checks!N:P,3,0),0)="A","","Inactive account in Use")),"")</f>
        <v/>
      </c>
      <c r="V3103" s="150" t="str">
        <f>IF(JRF!C3116="","",IF(IFERROR(VLOOKUP(JRF!C3116,Checks!S:U,3,0),0)="A","Entry with System fund Dept",""))</f>
        <v/>
      </c>
      <c r="W3103" t="str">
        <f>IFERROR(IF('Journal Template'!D3515="","",IF(IFERROR(VLOOKUP('Journal Template'!D3515,Checks!S:U,3,0),0)="A","Entry with System fund Dept","")),"")</f>
        <v/>
      </c>
      <c r="X3103" t="s">
        <v>13710</v>
      </c>
      <c r="Y3103" t="s">
        <v>389</v>
      </c>
      <c r="Z3103" t="s">
        <v>13711</v>
      </c>
      <c r="AA3103" t="s">
        <v>456</v>
      </c>
      <c r="AB3103" t="s">
        <v>4803</v>
      </c>
      <c r="AC3103" s="150" t="str">
        <f>IFERROR(IF(JRF!C3116="","",IF(AND(VLOOKUP(JRF!C3116,X:AA,4,0)=JRF!B3116,VLOOKUP(JRF!C3116,X:Y,2,0)="A"),"","Inactive Dept Combo Error")),"Inactive Dept Combo Error")</f>
        <v/>
      </c>
      <c r="AD3103" t="str">
        <f>IFERROR(IF('Journal Template'!D3515="","",IF(AND(VLOOKUP('Journal Template'!D3515,X:AA,4,0)='Journal Template'!A3515,VLOOKUP('Journal Template'!D3515,X:Y,2,0)="A"),"","Inactive Dept Combo Error")),"")</f>
        <v/>
      </c>
      <c r="AK3103" s="150" t="str">
        <f>IF(JRF!B3116="","",IF(JRF!B3116=IFERROR(VLOOKUP(JRF!B3116,Checks!AI:AI,1,0),0),"Entry in Branch/Satellite BU's",""))</f>
        <v/>
      </c>
      <c r="AL3103" t="str">
        <f>IFERROR(IF('Journal Template'!A3515="","",IF('Journal Template'!A3515=IFERROR(VLOOKUP('Journal Template'!A3515,Checks!AI:AI,1,0),0),"Entry in Branch/Satellite BU's","")),"")</f>
        <v/>
      </c>
      <c r="AO3103" s="171"/>
      <c r="AP3103" s="171"/>
      <c r="AQ3103" s="171"/>
      <c r="AR3103" s="171"/>
      <c r="CI3103" t="str">
        <f>IF(JRF!F3116&gt;0,"",IF(JRF!B3116="","",IF(LEFT(JRF!B3116,1)=IFERROR(VLOOKUP(LEFT(JRF!B3116,1),$CF$2:$CF$5,1,0),0),"Product Code Required",IF(JRF!C3116="","",IF(JRF!C3116=IFERROR(VLOOKUP(JRF!C3116,$CH:$CH,1,0),0),"Product Code Required","NA")))))</f>
        <v/>
      </c>
      <c r="CJ3103" t="str">
        <f>IF(JRF!AV3116&gt;0,"",IF(JRF!Q3116="","",IF(LEFT(JRF!Q3116,1)=IFERROR(VLOOKUP(LEFT(JRF!Q3116,1),$CF$2:$CF$5,1,0),0),"Product Code Required",IF(JRF!V3116="","",IF(JRF!V3116=IFERROR(VLOOKUP(JRF!V3116,$CH:$CH,1,0),0),"Product Code Required","NA")))))</f>
        <v/>
      </c>
      <c r="CK3103" t="str">
        <f>IFERROR(IF(LEN('Journal Template'!F3114)&gt;0,"",IF('Journal Template'!A3114="","",IF(LEFT('Journal Template'!A3114,1)=IFERROR(VLOOKUP(LEFT('Journal Template'!A3114,1),Checks!$CF$2:$CF$5,1,0),0),"Product Code Required",IF('Journal Template'!D3114="","",IF('Journal Template'!D3114=IFERROR(VLOOKUP('Journal Template'!D3114,Checks!$CH:$CH,1,0),0),"Product Code Required","NA"))))),"")</f>
        <v/>
      </c>
    </row>
    <row r="3104" spans="14:89">
      <c r="N3104" t="s">
        <v>13714</v>
      </c>
      <c r="O3104" t="s">
        <v>13715</v>
      </c>
      <c r="P3104" t="s">
        <v>386</v>
      </c>
      <c r="Q3104" s="150" t="str">
        <f>IF(JRF!D3117="","",IF(IFERROR(VLOOKUP(JRF!D3117,Checks!N:P,3,0),0)="A","","Inactive account in Use"))</f>
        <v/>
      </c>
      <c r="R3104" t="str">
        <f>IFERROR(IF('Journal Template'!C3516="","",IF(IFERROR(VLOOKUP('Journal Template'!C3516,Checks!N:P,3,0),0)="A","","Inactive account in Use")),"")</f>
        <v/>
      </c>
      <c r="V3104" s="150" t="str">
        <f>IF(JRF!C3117="","",IF(IFERROR(VLOOKUP(JRF!C3117,Checks!S:U,3,0),0)="A","Entry with System fund Dept",""))</f>
        <v/>
      </c>
      <c r="W3104" t="str">
        <f>IFERROR(IF('Journal Template'!D3516="","",IF(IFERROR(VLOOKUP('Journal Template'!D3516,Checks!S:U,3,0),0)="A","Entry with System fund Dept","")),"")</f>
        <v/>
      </c>
      <c r="X3104" t="s">
        <v>4124</v>
      </c>
      <c r="Y3104" t="s">
        <v>386</v>
      </c>
      <c r="Z3104" t="s">
        <v>13716</v>
      </c>
      <c r="AA3104" t="s">
        <v>391</v>
      </c>
      <c r="AB3104" t="s">
        <v>125</v>
      </c>
      <c r="AC3104" s="150" t="str">
        <f>IFERROR(IF(JRF!C3117="","",IF(AND(VLOOKUP(JRF!C3117,X:AA,4,0)=JRF!B3117,VLOOKUP(JRF!C3117,X:Y,2,0)="A"),"","Inactive Dept Combo Error")),"Inactive Dept Combo Error")</f>
        <v/>
      </c>
      <c r="AD3104" t="str">
        <f>IFERROR(IF('Journal Template'!D3516="","",IF(AND(VLOOKUP('Journal Template'!D3516,X:AA,4,0)='Journal Template'!A3516,VLOOKUP('Journal Template'!D3516,X:Y,2,0)="A"),"","Inactive Dept Combo Error")),"")</f>
        <v/>
      </c>
      <c r="AK3104" s="150" t="str">
        <f>IF(JRF!B3117="","",IF(JRF!B3117=IFERROR(VLOOKUP(JRF!B3117,Checks!AI:AI,1,0),0),"Entry in Branch/Satellite BU's",""))</f>
        <v/>
      </c>
      <c r="AL3104" t="str">
        <f>IFERROR(IF('Journal Template'!A3516="","",IF('Journal Template'!A3516=IFERROR(VLOOKUP('Journal Template'!A3516,Checks!AI:AI,1,0),0),"Entry in Branch/Satellite BU's","")),"")</f>
        <v/>
      </c>
      <c r="AO3104" s="171"/>
      <c r="AP3104" s="171"/>
      <c r="AQ3104" s="171"/>
      <c r="AR3104" s="171"/>
      <c r="CI3104" t="str">
        <f>IF(JRF!F3117&gt;0,"",IF(JRF!B3117="","",IF(LEFT(JRF!B3117,1)=IFERROR(VLOOKUP(LEFT(JRF!B3117,1),$CF$2:$CF$5,1,0),0),"Product Code Required",IF(JRF!C3117="","",IF(JRF!C3117=IFERROR(VLOOKUP(JRF!C3117,$CH:$CH,1,0),0),"Product Code Required","NA")))))</f>
        <v/>
      </c>
      <c r="CJ3104" t="str">
        <f>IF(JRF!AV3117&gt;0,"",IF(JRF!Q3117="","",IF(LEFT(JRF!Q3117,1)=IFERROR(VLOOKUP(LEFT(JRF!Q3117,1),$CF$2:$CF$5,1,0),0),"Product Code Required",IF(JRF!V3117="","",IF(JRF!V3117=IFERROR(VLOOKUP(JRF!V3117,$CH:$CH,1,0),0),"Product Code Required","NA")))))</f>
        <v/>
      </c>
      <c r="CK3104" t="str">
        <f>IFERROR(IF(LEN('Journal Template'!F3115)&gt;0,"",IF('Journal Template'!A3115="","",IF(LEFT('Journal Template'!A3115,1)=IFERROR(VLOOKUP(LEFT('Journal Template'!A3115,1),Checks!$CF$2:$CF$5,1,0),0),"Product Code Required",IF('Journal Template'!D3115="","",IF('Journal Template'!D3115=IFERROR(VLOOKUP('Journal Template'!D3115,Checks!$CH:$CH,1,0),0),"Product Code Required","NA"))))),"")</f>
        <v/>
      </c>
    </row>
    <row r="3105" spans="14:89">
      <c r="N3105" t="s">
        <v>13717</v>
      </c>
      <c r="O3105" t="s">
        <v>13718</v>
      </c>
      <c r="P3105" t="s">
        <v>386</v>
      </c>
      <c r="Q3105" s="150" t="str">
        <f>IF(JRF!D3118="","",IF(IFERROR(VLOOKUP(JRF!D3118,Checks!N:P,3,0),0)="A","","Inactive account in Use"))</f>
        <v/>
      </c>
      <c r="R3105" t="str">
        <f>IFERROR(IF('Journal Template'!C3517="","",IF(IFERROR(VLOOKUP('Journal Template'!C3517,Checks!N:P,3,0),0)="A","","Inactive account in Use")),"")</f>
        <v/>
      </c>
      <c r="V3105" s="150" t="str">
        <f>IF(JRF!C3118="","",IF(IFERROR(VLOOKUP(JRF!C3118,Checks!S:U,3,0),0)="A","Entry with System fund Dept",""))</f>
        <v/>
      </c>
      <c r="W3105" t="str">
        <f>IFERROR(IF('Journal Template'!D3517="","",IF(IFERROR(VLOOKUP('Journal Template'!D3517,Checks!S:U,3,0),0)="A","Entry with System fund Dept","")),"")</f>
        <v/>
      </c>
      <c r="X3105" t="s">
        <v>13719</v>
      </c>
      <c r="Y3105" t="s">
        <v>389</v>
      </c>
      <c r="Z3105" t="s">
        <v>13720</v>
      </c>
      <c r="AA3105" t="s">
        <v>480</v>
      </c>
      <c r="AB3105" t="s">
        <v>4803</v>
      </c>
      <c r="AC3105" s="150" t="str">
        <f>IFERROR(IF(JRF!C3118="","",IF(AND(VLOOKUP(JRF!C3118,X:AA,4,0)=JRF!B3118,VLOOKUP(JRF!C3118,X:Y,2,0)="A"),"","Inactive Dept Combo Error")),"Inactive Dept Combo Error")</f>
        <v/>
      </c>
      <c r="AD3105" t="str">
        <f>IFERROR(IF('Journal Template'!D3517="","",IF(AND(VLOOKUP('Journal Template'!D3517,X:AA,4,0)='Journal Template'!A3517,VLOOKUP('Journal Template'!D3517,X:Y,2,0)="A"),"","Inactive Dept Combo Error")),"")</f>
        <v/>
      </c>
      <c r="AK3105" s="150" t="str">
        <f>IF(JRF!B3118="","",IF(JRF!B3118=IFERROR(VLOOKUP(JRF!B3118,Checks!AI:AI,1,0),0),"Entry in Branch/Satellite BU's",""))</f>
        <v/>
      </c>
      <c r="AL3105" t="str">
        <f>IFERROR(IF('Journal Template'!A3517="","",IF('Journal Template'!A3517=IFERROR(VLOOKUP('Journal Template'!A3517,Checks!AI:AI,1,0),0),"Entry in Branch/Satellite BU's","")),"")</f>
        <v/>
      </c>
      <c r="AO3105" s="171"/>
      <c r="AP3105" s="171"/>
      <c r="AQ3105" s="171"/>
      <c r="AR3105" s="171"/>
      <c r="CI3105" t="str">
        <f>IF(JRF!F3118&gt;0,"",IF(JRF!B3118="","",IF(LEFT(JRF!B3118,1)=IFERROR(VLOOKUP(LEFT(JRF!B3118,1),$CF$2:$CF$5,1,0),0),"Product Code Required",IF(JRF!C3118="","",IF(JRF!C3118=IFERROR(VLOOKUP(JRF!C3118,$CH:$CH,1,0),0),"Product Code Required","NA")))))</f>
        <v/>
      </c>
      <c r="CJ3105" t="str">
        <f>IF(JRF!AV3118&gt;0,"",IF(JRF!Q3118="","",IF(LEFT(JRF!Q3118,1)=IFERROR(VLOOKUP(LEFT(JRF!Q3118,1),$CF$2:$CF$5,1,0),0),"Product Code Required",IF(JRF!V3118="","",IF(JRF!V3118=IFERROR(VLOOKUP(JRF!V3118,$CH:$CH,1,0),0),"Product Code Required","NA")))))</f>
        <v/>
      </c>
      <c r="CK3105" t="str">
        <f>IFERROR(IF(LEN('Journal Template'!F3116)&gt;0,"",IF('Journal Template'!A3116="","",IF(LEFT('Journal Template'!A3116,1)=IFERROR(VLOOKUP(LEFT('Journal Template'!A3116,1),Checks!$CF$2:$CF$5,1,0),0),"Product Code Required",IF('Journal Template'!D3116="","",IF('Journal Template'!D3116=IFERROR(VLOOKUP('Journal Template'!D3116,Checks!$CH:$CH,1,0),0),"Product Code Required","NA"))))),"")</f>
        <v/>
      </c>
    </row>
    <row r="3106" spans="14:89">
      <c r="N3106" t="s">
        <v>13721</v>
      </c>
      <c r="O3106" t="s">
        <v>13722</v>
      </c>
      <c r="P3106" t="s">
        <v>386</v>
      </c>
      <c r="Q3106" s="150" t="str">
        <f>IF(JRF!D3119="","",IF(IFERROR(VLOOKUP(JRF!D3119,Checks!N:P,3,0),0)="A","","Inactive account in Use"))</f>
        <v/>
      </c>
      <c r="R3106" t="str">
        <f>IFERROR(IF('Journal Template'!C3518="","",IF(IFERROR(VLOOKUP('Journal Template'!C3518,Checks!N:P,3,0),0)="A","","Inactive account in Use")),"")</f>
        <v/>
      </c>
      <c r="V3106" s="150" t="str">
        <f>IF(JRF!C3119="","",IF(IFERROR(VLOOKUP(JRF!C3119,Checks!S:U,3,0),0)="A","Entry with System fund Dept",""))</f>
        <v/>
      </c>
      <c r="W3106" t="str">
        <f>IFERROR(IF('Journal Template'!D3518="","",IF(IFERROR(VLOOKUP('Journal Template'!D3518,Checks!S:U,3,0),0)="A","Entry with System fund Dept","")),"")</f>
        <v/>
      </c>
      <c r="X3106" t="s">
        <v>13719</v>
      </c>
      <c r="Y3106" t="s">
        <v>389</v>
      </c>
      <c r="Z3106" t="s">
        <v>13723</v>
      </c>
      <c r="AA3106" t="s">
        <v>456</v>
      </c>
      <c r="AB3106" t="s">
        <v>4803</v>
      </c>
      <c r="AC3106" s="150" t="str">
        <f>IFERROR(IF(JRF!C3119="","",IF(AND(VLOOKUP(JRF!C3119,X:AA,4,0)=JRF!B3119,VLOOKUP(JRF!C3119,X:Y,2,0)="A"),"","Inactive Dept Combo Error")),"Inactive Dept Combo Error")</f>
        <v/>
      </c>
      <c r="AD3106" t="str">
        <f>IFERROR(IF('Journal Template'!D3518="","",IF(AND(VLOOKUP('Journal Template'!D3518,X:AA,4,0)='Journal Template'!A3518,VLOOKUP('Journal Template'!D3518,X:Y,2,0)="A"),"","Inactive Dept Combo Error")),"")</f>
        <v/>
      </c>
      <c r="AK3106" s="150" t="str">
        <f>IF(JRF!B3119="","",IF(JRF!B3119=IFERROR(VLOOKUP(JRF!B3119,Checks!AI:AI,1,0),0),"Entry in Branch/Satellite BU's",""))</f>
        <v/>
      </c>
      <c r="AL3106" t="str">
        <f>IFERROR(IF('Journal Template'!A3518="","",IF('Journal Template'!A3518=IFERROR(VLOOKUP('Journal Template'!A3518,Checks!AI:AI,1,0),0),"Entry in Branch/Satellite BU's","")),"")</f>
        <v/>
      </c>
      <c r="AO3106" s="171"/>
      <c r="AP3106" s="171"/>
      <c r="AQ3106" s="171"/>
      <c r="AR3106" s="171"/>
      <c r="CI3106" t="str">
        <f>IF(JRF!F3119&gt;0,"",IF(JRF!B3119="","",IF(LEFT(JRF!B3119,1)=IFERROR(VLOOKUP(LEFT(JRF!B3119,1),$CF$2:$CF$5,1,0),0),"Product Code Required",IF(JRF!C3119="","",IF(JRF!C3119=IFERROR(VLOOKUP(JRF!C3119,$CH:$CH,1,0),0),"Product Code Required","NA")))))</f>
        <v/>
      </c>
      <c r="CJ3106" t="str">
        <f>IF(JRF!AV3119&gt;0,"",IF(JRF!Q3119="","",IF(LEFT(JRF!Q3119,1)=IFERROR(VLOOKUP(LEFT(JRF!Q3119,1),$CF$2:$CF$5,1,0),0),"Product Code Required",IF(JRF!V3119="","",IF(JRF!V3119=IFERROR(VLOOKUP(JRF!V3119,$CH:$CH,1,0),0),"Product Code Required","NA")))))</f>
        <v/>
      </c>
      <c r="CK3106" t="str">
        <f>IFERROR(IF(LEN('Journal Template'!F3117)&gt;0,"",IF('Journal Template'!A3117="","",IF(LEFT('Journal Template'!A3117,1)=IFERROR(VLOOKUP(LEFT('Journal Template'!A3117,1),Checks!$CF$2:$CF$5,1,0),0),"Product Code Required",IF('Journal Template'!D3117="","",IF('Journal Template'!D3117=IFERROR(VLOOKUP('Journal Template'!D3117,Checks!$CH:$CH,1,0),0),"Product Code Required","NA"))))),"")</f>
        <v/>
      </c>
    </row>
    <row r="3107" spans="14:89">
      <c r="N3107" t="s">
        <v>13724</v>
      </c>
      <c r="O3107" t="s">
        <v>13725</v>
      </c>
      <c r="P3107" t="s">
        <v>386</v>
      </c>
      <c r="Q3107" s="150" t="str">
        <f>IF(JRF!D3120="","",IF(IFERROR(VLOOKUP(JRF!D3120,Checks!N:P,3,0),0)="A","","Inactive account in Use"))</f>
        <v/>
      </c>
      <c r="R3107" t="str">
        <f>IFERROR(IF('Journal Template'!C3519="","",IF(IFERROR(VLOOKUP('Journal Template'!C3519,Checks!N:P,3,0),0)="A","","Inactive account in Use")),"")</f>
        <v/>
      </c>
      <c r="V3107" s="150" t="str">
        <f>IF(JRF!C3120="","",IF(IFERROR(VLOOKUP(JRF!C3120,Checks!S:U,3,0),0)="A","Entry with System fund Dept",""))</f>
        <v/>
      </c>
      <c r="W3107" t="str">
        <f>IFERROR(IF('Journal Template'!D3519="","",IF(IFERROR(VLOOKUP('Journal Template'!D3519,Checks!S:U,3,0),0)="A","Entry with System fund Dept","")),"")</f>
        <v/>
      </c>
      <c r="X3107" t="s">
        <v>2021</v>
      </c>
      <c r="Y3107" t="s">
        <v>386</v>
      </c>
      <c r="Z3107" t="s">
        <v>13726</v>
      </c>
      <c r="AA3107" t="s">
        <v>391</v>
      </c>
      <c r="AB3107" t="s">
        <v>125</v>
      </c>
      <c r="AC3107" s="150" t="str">
        <f>IFERROR(IF(JRF!C3120="","",IF(AND(VLOOKUP(JRF!C3120,X:AA,4,0)=JRF!B3120,VLOOKUP(JRF!C3120,X:Y,2,0)="A"),"","Inactive Dept Combo Error")),"Inactive Dept Combo Error")</f>
        <v/>
      </c>
      <c r="AD3107" t="str">
        <f>IFERROR(IF('Journal Template'!D3519="","",IF(AND(VLOOKUP('Journal Template'!D3519,X:AA,4,0)='Journal Template'!A3519,VLOOKUP('Journal Template'!D3519,X:Y,2,0)="A"),"","Inactive Dept Combo Error")),"")</f>
        <v/>
      </c>
      <c r="AK3107" s="150" t="str">
        <f>IF(JRF!B3120="","",IF(JRF!B3120=IFERROR(VLOOKUP(JRF!B3120,Checks!AI:AI,1,0),0),"Entry in Branch/Satellite BU's",""))</f>
        <v/>
      </c>
      <c r="AL3107" t="str">
        <f>IFERROR(IF('Journal Template'!A3519="","",IF('Journal Template'!A3519=IFERROR(VLOOKUP('Journal Template'!A3519,Checks!AI:AI,1,0),0),"Entry in Branch/Satellite BU's","")),"")</f>
        <v/>
      </c>
      <c r="AO3107" s="171"/>
      <c r="AP3107" s="171"/>
      <c r="AQ3107" s="171"/>
      <c r="AR3107" s="171"/>
      <c r="CI3107" t="str">
        <f>IF(JRF!F3120&gt;0,"",IF(JRF!B3120="","",IF(LEFT(JRF!B3120,1)=IFERROR(VLOOKUP(LEFT(JRF!B3120,1),$CF$2:$CF$5,1,0),0),"Product Code Required",IF(JRF!C3120="","",IF(JRF!C3120=IFERROR(VLOOKUP(JRF!C3120,$CH:$CH,1,0),0),"Product Code Required","NA")))))</f>
        <v/>
      </c>
      <c r="CJ3107" t="str">
        <f>IF(JRF!AV3120&gt;0,"",IF(JRF!Q3120="","",IF(LEFT(JRF!Q3120,1)=IFERROR(VLOOKUP(LEFT(JRF!Q3120,1),$CF$2:$CF$5,1,0),0),"Product Code Required",IF(JRF!V3120="","",IF(JRF!V3120=IFERROR(VLOOKUP(JRF!V3120,$CH:$CH,1,0),0),"Product Code Required","NA")))))</f>
        <v/>
      </c>
      <c r="CK3107" t="str">
        <f>IFERROR(IF(LEN('Journal Template'!F3118)&gt;0,"",IF('Journal Template'!A3118="","",IF(LEFT('Journal Template'!A3118,1)=IFERROR(VLOOKUP(LEFT('Journal Template'!A3118,1),Checks!$CF$2:$CF$5,1,0),0),"Product Code Required",IF('Journal Template'!D3118="","",IF('Journal Template'!D3118=IFERROR(VLOOKUP('Journal Template'!D3118,Checks!$CH:$CH,1,0),0),"Product Code Required","NA"))))),"")</f>
        <v/>
      </c>
    </row>
    <row r="3108" spans="14:89">
      <c r="N3108" t="s">
        <v>13727</v>
      </c>
      <c r="O3108" t="s">
        <v>13728</v>
      </c>
      <c r="P3108" t="s">
        <v>386</v>
      </c>
      <c r="Q3108" s="150" t="str">
        <f>IF(JRF!D3121="","",IF(IFERROR(VLOOKUP(JRF!D3121,Checks!N:P,3,0),0)="A","","Inactive account in Use"))</f>
        <v/>
      </c>
      <c r="R3108" t="str">
        <f>IFERROR(IF('Journal Template'!C3520="","",IF(IFERROR(VLOOKUP('Journal Template'!C3520,Checks!N:P,3,0),0)="A","","Inactive account in Use")),"")</f>
        <v/>
      </c>
      <c r="V3108" s="150" t="str">
        <f>IF(JRF!C3121="","",IF(IFERROR(VLOOKUP(JRF!C3121,Checks!S:U,3,0),0)="A","Entry with System fund Dept",""))</f>
        <v/>
      </c>
      <c r="W3108" t="str">
        <f>IFERROR(IF('Journal Template'!D3520="","",IF(IFERROR(VLOOKUP('Journal Template'!D3520,Checks!S:U,3,0),0)="A","Entry with System fund Dept","")),"")</f>
        <v/>
      </c>
      <c r="X3108" t="s">
        <v>13729</v>
      </c>
      <c r="Y3108" t="s">
        <v>389</v>
      </c>
      <c r="Z3108" t="s">
        <v>13730</v>
      </c>
      <c r="AA3108" t="s">
        <v>420</v>
      </c>
      <c r="AB3108" t="s">
        <v>1707</v>
      </c>
      <c r="AC3108" s="150" t="str">
        <f>IFERROR(IF(JRF!C3121="","",IF(AND(VLOOKUP(JRF!C3121,X:AA,4,0)=JRF!B3121,VLOOKUP(JRF!C3121,X:Y,2,0)="A"),"","Inactive Dept Combo Error")),"Inactive Dept Combo Error")</f>
        <v/>
      </c>
      <c r="AD3108" t="str">
        <f>IFERROR(IF('Journal Template'!D3520="","",IF(AND(VLOOKUP('Journal Template'!D3520,X:AA,4,0)='Journal Template'!A3520,VLOOKUP('Journal Template'!D3520,X:Y,2,0)="A"),"","Inactive Dept Combo Error")),"")</f>
        <v/>
      </c>
      <c r="AK3108" s="150" t="str">
        <f>IF(JRF!B3121="","",IF(JRF!B3121=IFERROR(VLOOKUP(JRF!B3121,Checks!AI:AI,1,0),0),"Entry in Branch/Satellite BU's",""))</f>
        <v/>
      </c>
      <c r="AL3108" t="str">
        <f>IFERROR(IF('Journal Template'!A3520="","",IF('Journal Template'!A3520=IFERROR(VLOOKUP('Journal Template'!A3520,Checks!AI:AI,1,0),0),"Entry in Branch/Satellite BU's","")),"")</f>
        <v/>
      </c>
      <c r="AO3108" s="171"/>
      <c r="AP3108" s="171"/>
      <c r="AQ3108" s="171"/>
      <c r="AR3108" s="171"/>
      <c r="CI3108" t="str">
        <f>IF(JRF!F3121&gt;0,"",IF(JRF!B3121="","",IF(LEFT(JRF!B3121,1)=IFERROR(VLOOKUP(LEFT(JRF!B3121,1),$CF$2:$CF$5,1,0),0),"Product Code Required",IF(JRF!C3121="","",IF(JRF!C3121=IFERROR(VLOOKUP(JRF!C3121,$CH:$CH,1,0),0),"Product Code Required","NA")))))</f>
        <v/>
      </c>
      <c r="CJ3108" t="str">
        <f>IF(JRF!AV3121&gt;0,"",IF(JRF!Q3121="","",IF(LEFT(JRF!Q3121,1)=IFERROR(VLOOKUP(LEFT(JRF!Q3121,1),$CF$2:$CF$5,1,0),0),"Product Code Required",IF(JRF!V3121="","",IF(JRF!V3121=IFERROR(VLOOKUP(JRF!V3121,$CH:$CH,1,0),0),"Product Code Required","NA")))))</f>
        <v/>
      </c>
      <c r="CK3108" t="str">
        <f>IFERROR(IF(LEN('Journal Template'!F3119)&gt;0,"",IF('Journal Template'!A3119="","",IF(LEFT('Journal Template'!A3119,1)=IFERROR(VLOOKUP(LEFT('Journal Template'!A3119,1),Checks!$CF$2:$CF$5,1,0),0),"Product Code Required",IF('Journal Template'!D3119="","",IF('Journal Template'!D3119=IFERROR(VLOOKUP('Journal Template'!D3119,Checks!$CH:$CH,1,0),0),"Product Code Required","NA"))))),"")</f>
        <v/>
      </c>
    </row>
    <row r="3109" spans="14:89">
      <c r="N3109" t="s">
        <v>13731</v>
      </c>
      <c r="O3109" t="s">
        <v>13732</v>
      </c>
      <c r="P3109" t="s">
        <v>386</v>
      </c>
      <c r="Q3109" s="150" t="str">
        <f>IF(JRF!D3122="","",IF(IFERROR(VLOOKUP(JRF!D3122,Checks!N:P,3,0),0)="A","","Inactive account in Use"))</f>
        <v/>
      </c>
      <c r="R3109" t="str">
        <f>IFERROR(IF('Journal Template'!C3521="","",IF(IFERROR(VLOOKUP('Journal Template'!C3521,Checks!N:P,3,0),0)="A","","Inactive account in Use")),"")</f>
        <v/>
      </c>
      <c r="V3109" s="150" t="str">
        <f>IF(JRF!C3122="","",IF(IFERROR(VLOOKUP(JRF!C3122,Checks!S:U,3,0),0)="A","Entry with System fund Dept",""))</f>
        <v/>
      </c>
      <c r="W3109" t="str">
        <f>IFERROR(IF('Journal Template'!D3521="","",IF(IFERROR(VLOOKUP('Journal Template'!D3521,Checks!S:U,3,0),0)="A","Entry with System fund Dept","")),"")</f>
        <v/>
      </c>
      <c r="X3109" t="s">
        <v>13729</v>
      </c>
      <c r="Y3109" t="s">
        <v>389</v>
      </c>
      <c r="Z3109" t="s">
        <v>13733</v>
      </c>
      <c r="AA3109" t="s">
        <v>445</v>
      </c>
      <c r="AB3109" t="s">
        <v>1707</v>
      </c>
      <c r="AC3109" s="150" t="str">
        <f>IFERROR(IF(JRF!C3122="","",IF(AND(VLOOKUP(JRF!C3122,X:AA,4,0)=JRF!B3122,VLOOKUP(JRF!C3122,X:Y,2,0)="A"),"","Inactive Dept Combo Error")),"Inactive Dept Combo Error")</f>
        <v/>
      </c>
      <c r="AD3109" t="str">
        <f>IFERROR(IF('Journal Template'!D3521="","",IF(AND(VLOOKUP('Journal Template'!D3521,X:AA,4,0)='Journal Template'!A3521,VLOOKUP('Journal Template'!D3521,X:Y,2,0)="A"),"","Inactive Dept Combo Error")),"")</f>
        <v/>
      </c>
      <c r="AK3109" s="150" t="str">
        <f>IF(JRF!B3122="","",IF(JRF!B3122=IFERROR(VLOOKUP(JRF!B3122,Checks!AI:AI,1,0),0),"Entry in Branch/Satellite BU's",""))</f>
        <v/>
      </c>
      <c r="AL3109" t="str">
        <f>IFERROR(IF('Journal Template'!A3521="","",IF('Journal Template'!A3521=IFERROR(VLOOKUP('Journal Template'!A3521,Checks!AI:AI,1,0),0),"Entry in Branch/Satellite BU's","")),"")</f>
        <v/>
      </c>
      <c r="AO3109" s="171"/>
      <c r="AP3109" s="171"/>
      <c r="AQ3109" s="171"/>
      <c r="AR3109" s="171"/>
      <c r="CI3109" t="str">
        <f>IF(JRF!F3122&gt;0,"",IF(JRF!B3122="","",IF(LEFT(JRF!B3122,1)=IFERROR(VLOOKUP(LEFT(JRF!B3122,1),$CF$2:$CF$5,1,0),0),"Product Code Required",IF(JRF!C3122="","",IF(JRF!C3122=IFERROR(VLOOKUP(JRF!C3122,$CH:$CH,1,0),0),"Product Code Required","NA")))))</f>
        <v/>
      </c>
      <c r="CJ3109" t="str">
        <f>IF(JRF!AV3122&gt;0,"",IF(JRF!Q3122="","",IF(LEFT(JRF!Q3122,1)=IFERROR(VLOOKUP(LEFT(JRF!Q3122,1),$CF$2:$CF$5,1,0),0),"Product Code Required",IF(JRF!V3122="","",IF(JRF!V3122=IFERROR(VLOOKUP(JRF!V3122,$CH:$CH,1,0),0),"Product Code Required","NA")))))</f>
        <v/>
      </c>
      <c r="CK3109" t="str">
        <f>IFERROR(IF(LEN('Journal Template'!F3120)&gt;0,"",IF('Journal Template'!A3120="","",IF(LEFT('Journal Template'!A3120,1)=IFERROR(VLOOKUP(LEFT('Journal Template'!A3120,1),Checks!$CF$2:$CF$5,1,0),0),"Product Code Required",IF('Journal Template'!D3120="","",IF('Journal Template'!D3120=IFERROR(VLOOKUP('Journal Template'!D3120,Checks!$CH:$CH,1,0),0),"Product Code Required","NA"))))),"")</f>
        <v/>
      </c>
    </row>
    <row r="3110" spans="14:89">
      <c r="N3110" t="s">
        <v>13734</v>
      </c>
      <c r="O3110" t="s">
        <v>13735</v>
      </c>
      <c r="P3110" t="s">
        <v>386</v>
      </c>
      <c r="Q3110" s="150" t="str">
        <f>IF(JRF!D3123="","",IF(IFERROR(VLOOKUP(JRF!D3123,Checks!N:P,3,0),0)="A","","Inactive account in Use"))</f>
        <v/>
      </c>
      <c r="R3110" t="str">
        <f>IFERROR(IF('Journal Template'!C3522="","",IF(IFERROR(VLOOKUP('Journal Template'!C3522,Checks!N:P,3,0),0)="A","","Inactive account in Use")),"")</f>
        <v/>
      </c>
      <c r="V3110" s="150" t="str">
        <f>IF(JRF!C3123="","",IF(IFERROR(VLOOKUP(JRF!C3123,Checks!S:U,3,0),0)="A","Entry with System fund Dept",""))</f>
        <v/>
      </c>
      <c r="W3110" t="str">
        <f>IFERROR(IF('Journal Template'!D3522="","",IF(IFERROR(VLOOKUP('Journal Template'!D3522,Checks!S:U,3,0),0)="A","Entry with System fund Dept","")),"")</f>
        <v/>
      </c>
      <c r="X3110" t="s">
        <v>13736</v>
      </c>
      <c r="Y3110" t="s">
        <v>389</v>
      </c>
      <c r="Z3110" t="s">
        <v>13737</v>
      </c>
      <c r="AA3110" t="s">
        <v>420</v>
      </c>
      <c r="AB3110" t="s">
        <v>1707</v>
      </c>
      <c r="AC3110" s="150" t="str">
        <f>IFERROR(IF(JRF!C3123="","",IF(AND(VLOOKUP(JRF!C3123,X:AA,4,0)=JRF!B3123,VLOOKUP(JRF!C3123,X:Y,2,0)="A"),"","Inactive Dept Combo Error")),"Inactive Dept Combo Error")</f>
        <v/>
      </c>
      <c r="AD3110" t="str">
        <f>IFERROR(IF('Journal Template'!D3522="","",IF(AND(VLOOKUP('Journal Template'!D3522,X:AA,4,0)='Journal Template'!A3522,VLOOKUP('Journal Template'!D3522,X:Y,2,0)="A"),"","Inactive Dept Combo Error")),"")</f>
        <v/>
      </c>
      <c r="AK3110" s="150" t="str">
        <f>IF(JRF!B3123="","",IF(JRF!B3123=IFERROR(VLOOKUP(JRF!B3123,Checks!AI:AI,1,0),0),"Entry in Branch/Satellite BU's",""))</f>
        <v/>
      </c>
      <c r="AL3110" t="str">
        <f>IFERROR(IF('Journal Template'!A3522="","",IF('Journal Template'!A3522=IFERROR(VLOOKUP('Journal Template'!A3522,Checks!AI:AI,1,0),0),"Entry in Branch/Satellite BU's","")),"")</f>
        <v/>
      </c>
      <c r="AO3110" s="171"/>
      <c r="AP3110" s="171"/>
      <c r="AQ3110" s="171"/>
      <c r="AR3110" s="171"/>
      <c r="CI3110" t="str">
        <f>IF(JRF!F3123&gt;0,"",IF(JRF!B3123="","",IF(LEFT(JRF!B3123,1)=IFERROR(VLOOKUP(LEFT(JRF!B3123,1),$CF$2:$CF$5,1,0),0),"Product Code Required",IF(JRF!C3123="","",IF(JRF!C3123=IFERROR(VLOOKUP(JRF!C3123,$CH:$CH,1,0),0),"Product Code Required","NA")))))</f>
        <v/>
      </c>
      <c r="CJ3110" t="str">
        <f>IF(JRF!AV3123&gt;0,"",IF(JRF!Q3123="","",IF(LEFT(JRF!Q3123,1)=IFERROR(VLOOKUP(LEFT(JRF!Q3123,1),$CF$2:$CF$5,1,0),0),"Product Code Required",IF(JRF!V3123="","",IF(JRF!V3123=IFERROR(VLOOKUP(JRF!V3123,$CH:$CH,1,0),0),"Product Code Required","NA")))))</f>
        <v/>
      </c>
      <c r="CK3110" t="str">
        <f>IFERROR(IF(LEN('Journal Template'!F3121)&gt;0,"",IF('Journal Template'!A3121="","",IF(LEFT('Journal Template'!A3121,1)=IFERROR(VLOOKUP(LEFT('Journal Template'!A3121,1),Checks!$CF$2:$CF$5,1,0),0),"Product Code Required",IF('Journal Template'!D3121="","",IF('Journal Template'!D3121=IFERROR(VLOOKUP('Journal Template'!D3121,Checks!$CH:$CH,1,0),0),"Product Code Required","NA"))))),"")</f>
        <v/>
      </c>
    </row>
    <row r="3111" spans="14:89">
      <c r="N3111" t="s">
        <v>13738</v>
      </c>
      <c r="O3111" t="s">
        <v>13739</v>
      </c>
      <c r="P3111" t="s">
        <v>386</v>
      </c>
      <c r="Q3111" s="150" t="str">
        <f>IF(JRF!D3124="","",IF(IFERROR(VLOOKUP(JRF!D3124,Checks!N:P,3,0),0)="A","","Inactive account in Use"))</f>
        <v/>
      </c>
      <c r="R3111" t="str">
        <f>IFERROR(IF('Journal Template'!C3523="","",IF(IFERROR(VLOOKUP('Journal Template'!C3523,Checks!N:P,3,0),0)="A","","Inactive account in Use")),"")</f>
        <v/>
      </c>
      <c r="V3111" s="150" t="str">
        <f>IF(JRF!C3124="","",IF(IFERROR(VLOOKUP(JRF!C3124,Checks!S:U,3,0),0)="A","Entry with System fund Dept",""))</f>
        <v/>
      </c>
      <c r="W3111" t="str">
        <f>IFERROR(IF('Journal Template'!D3523="","",IF(IFERROR(VLOOKUP('Journal Template'!D3523,Checks!S:U,3,0),0)="A","Entry with System fund Dept","")),"")</f>
        <v/>
      </c>
      <c r="X3111" t="s">
        <v>13736</v>
      </c>
      <c r="Y3111" t="s">
        <v>389</v>
      </c>
      <c r="Z3111" t="s">
        <v>13740</v>
      </c>
      <c r="AA3111" t="s">
        <v>445</v>
      </c>
      <c r="AB3111" t="s">
        <v>1707</v>
      </c>
      <c r="AC3111" s="150" t="str">
        <f>IFERROR(IF(JRF!C3124="","",IF(AND(VLOOKUP(JRF!C3124,X:AA,4,0)=JRF!B3124,VLOOKUP(JRF!C3124,X:Y,2,0)="A"),"","Inactive Dept Combo Error")),"Inactive Dept Combo Error")</f>
        <v/>
      </c>
      <c r="AD3111" t="str">
        <f>IFERROR(IF('Journal Template'!D3523="","",IF(AND(VLOOKUP('Journal Template'!D3523,X:AA,4,0)='Journal Template'!A3523,VLOOKUP('Journal Template'!D3523,X:Y,2,0)="A"),"","Inactive Dept Combo Error")),"")</f>
        <v/>
      </c>
      <c r="AK3111" s="150" t="str">
        <f>IF(JRF!B3124="","",IF(JRF!B3124=IFERROR(VLOOKUP(JRF!B3124,Checks!AI:AI,1,0),0),"Entry in Branch/Satellite BU's",""))</f>
        <v/>
      </c>
      <c r="AL3111" t="str">
        <f>IFERROR(IF('Journal Template'!A3523="","",IF('Journal Template'!A3523=IFERROR(VLOOKUP('Journal Template'!A3523,Checks!AI:AI,1,0),0),"Entry in Branch/Satellite BU's","")),"")</f>
        <v/>
      </c>
      <c r="AO3111" s="171"/>
      <c r="AP3111" s="171"/>
      <c r="AQ3111" s="171"/>
      <c r="AR3111" s="171"/>
      <c r="CI3111" t="str">
        <f>IF(JRF!F3124&gt;0,"",IF(JRF!B3124="","",IF(LEFT(JRF!B3124,1)=IFERROR(VLOOKUP(LEFT(JRF!B3124,1),$CF$2:$CF$5,1,0),0),"Product Code Required",IF(JRF!C3124="","",IF(JRF!C3124=IFERROR(VLOOKUP(JRF!C3124,$CH:$CH,1,0),0),"Product Code Required","NA")))))</f>
        <v/>
      </c>
      <c r="CJ3111" t="str">
        <f>IF(JRF!AV3124&gt;0,"",IF(JRF!Q3124="","",IF(LEFT(JRF!Q3124,1)=IFERROR(VLOOKUP(LEFT(JRF!Q3124,1),$CF$2:$CF$5,1,0),0),"Product Code Required",IF(JRF!V3124="","",IF(JRF!V3124=IFERROR(VLOOKUP(JRF!V3124,$CH:$CH,1,0),0),"Product Code Required","NA")))))</f>
        <v/>
      </c>
      <c r="CK3111" t="str">
        <f>IFERROR(IF(LEN('Journal Template'!F3122)&gt;0,"",IF('Journal Template'!A3122="","",IF(LEFT('Journal Template'!A3122,1)=IFERROR(VLOOKUP(LEFT('Journal Template'!A3122,1),Checks!$CF$2:$CF$5,1,0),0),"Product Code Required",IF('Journal Template'!D3122="","",IF('Journal Template'!D3122=IFERROR(VLOOKUP('Journal Template'!D3122,Checks!$CH:$CH,1,0),0),"Product Code Required","NA"))))),"")</f>
        <v/>
      </c>
    </row>
    <row r="3112" spans="14:89">
      <c r="N3112" t="s">
        <v>13741</v>
      </c>
      <c r="O3112" t="s">
        <v>13742</v>
      </c>
      <c r="P3112" t="s">
        <v>386</v>
      </c>
      <c r="Q3112" s="150" t="str">
        <f>IF(JRF!D3125="","",IF(IFERROR(VLOOKUP(JRF!D3125,Checks!N:P,3,0),0)="A","","Inactive account in Use"))</f>
        <v/>
      </c>
      <c r="R3112" t="str">
        <f>IFERROR(IF('Journal Template'!C3524="","",IF(IFERROR(VLOOKUP('Journal Template'!C3524,Checks!N:P,3,0),0)="A","","Inactive account in Use")),"")</f>
        <v/>
      </c>
      <c r="V3112" s="150" t="str">
        <f>IF(JRF!C3125="","",IF(IFERROR(VLOOKUP(JRF!C3125,Checks!S:U,3,0),0)="A","Entry with System fund Dept",""))</f>
        <v/>
      </c>
      <c r="W3112" t="str">
        <f>IFERROR(IF('Journal Template'!D3524="","",IF(IFERROR(VLOOKUP('Journal Template'!D3524,Checks!S:U,3,0),0)="A","Entry with System fund Dept","")),"")</f>
        <v/>
      </c>
      <c r="X3112" t="s">
        <v>13743</v>
      </c>
      <c r="Y3112" t="s">
        <v>389</v>
      </c>
      <c r="Z3112" t="s">
        <v>13744</v>
      </c>
      <c r="AA3112" t="s">
        <v>420</v>
      </c>
      <c r="AB3112" t="s">
        <v>1707</v>
      </c>
      <c r="AC3112" s="150" t="str">
        <f>IFERROR(IF(JRF!C3125="","",IF(AND(VLOOKUP(JRF!C3125,X:AA,4,0)=JRF!B3125,VLOOKUP(JRF!C3125,X:Y,2,0)="A"),"","Inactive Dept Combo Error")),"Inactive Dept Combo Error")</f>
        <v/>
      </c>
      <c r="AD3112" t="str">
        <f>IFERROR(IF('Journal Template'!D3524="","",IF(AND(VLOOKUP('Journal Template'!D3524,X:AA,4,0)='Journal Template'!A3524,VLOOKUP('Journal Template'!D3524,X:Y,2,0)="A"),"","Inactive Dept Combo Error")),"")</f>
        <v/>
      </c>
      <c r="AK3112" s="150" t="str">
        <f>IF(JRF!B3125="","",IF(JRF!B3125=IFERROR(VLOOKUP(JRF!B3125,Checks!AI:AI,1,0),0),"Entry in Branch/Satellite BU's",""))</f>
        <v/>
      </c>
      <c r="AL3112" t="str">
        <f>IFERROR(IF('Journal Template'!A3524="","",IF('Journal Template'!A3524=IFERROR(VLOOKUP('Journal Template'!A3524,Checks!AI:AI,1,0),0),"Entry in Branch/Satellite BU's","")),"")</f>
        <v/>
      </c>
      <c r="AO3112" s="171"/>
      <c r="AP3112" s="171"/>
      <c r="AQ3112" s="171"/>
      <c r="AR3112" s="171"/>
      <c r="CI3112" t="str">
        <f>IF(JRF!F3125&gt;0,"",IF(JRF!B3125="","",IF(LEFT(JRF!B3125,1)=IFERROR(VLOOKUP(LEFT(JRF!B3125,1),$CF$2:$CF$5,1,0),0),"Product Code Required",IF(JRF!C3125="","",IF(JRF!C3125=IFERROR(VLOOKUP(JRF!C3125,$CH:$CH,1,0),0),"Product Code Required","NA")))))</f>
        <v/>
      </c>
      <c r="CJ3112" t="str">
        <f>IF(JRF!AV3125&gt;0,"",IF(JRF!Q3125="","",IF(LEFT(JRF!Q3125,1)=IFERROR(VLOOKUP(LEFT(JRF!Q3125,1),$CF$2:$CF$5,1,0),0),"Product Code Required",IF(JRF!V3125="","",IF(JRF!V3125=IFERROR(VLOOKUP(JRF!V3125,$CH:$CH,1,0),0),"Product Code Required","NA")))))</f>
        <v/>
      </c>
      <c r="CK3112" t="str">
        <f>IFERROR(IF(LEN('Journal Template'!F3123)&gt;0,"",IF('Journal Template'!A3123="","",IF(LEFT('Journal Template'!A3123,1)=IFERROR(VLOOKUP(LEFT('Journal Template'!A3123,1),Checks!$CF$2:$CF$5,1,0),0),"Product Code Required",IF('Journal Template'!D3123="","",IF('Journal Template'!D3123=IFERROR(VLOOKUP('Journal Template'!D3123,Checks!$CH:$CH,1,0),0),"Product Code Required","NA"))))),"")</f>
        <v/>
      </c>
    </row>
    <row r="3113" spans="14:89">
      <c r="N3113" t="s">
        <v>13745</v>
      </c>
      <c r="O3113" t="s">
        <v>13746</v>
      </c>
      <c r="P3113" t="s">
        <v>386</v>
      </c>
      <c r="Q3113" s="150" t="str">
        <f>IF(JRF!D3126="","",IF(IFERROR(VLOOKUP(JRF!D3126,Checks!N:P,3,0),0)="A","","Inactive account in Use"))</f>
        <v/>
      </c>
      <c r="R3113" t="str">
        <f>IFERROR(IF('Journal Template'!C3525="","",IF(IFERROR(VLOOKUP('Journal Template'!C3525,Checks!N:P,3,0),0)="A","","Inactive account in Use")),"")</f>
        <v/>
      </c>
      <c r="V3113" s="150" t="str">
        <f>IF(JRF!C3126="","",IF(IFERROR(VLOOKUP(JRF!C3126,Checks!S:U,3,0),0)="A","Entry with System fund Dept",""))</f>
        <v/>
      </c>
      <c r="W3113" t="str">
        <f>IFERROR(IF('Journal Template'!D3525="","",IF(IFERROR(VLOOKUP('Journal Template'!D3525,Checks!S:U,3,0),0)="A","Entry with System fund Dept","")),"")</f>
        <v/>
      </c>
      <c r="X3113" t="s">
        <v>13743</v>
      </c>
      <c r="Y3113" t="s">
        <v>389</v>
      </c>
      <c r="Z3113" t="s">
        <v>13747</v>
      </c>
      <c r="AA3113" t="s">
        <v>445</v>
      </c>
      <c r="AB3113" t="s">
        <v>1707</v>
      </c>
      <c r="AC3113" s="150" t="str">
        <f>IFERROR(IF(JRF!C3126="","",IF(AND(VLOOKUP(JRF!C3126,X:AA,4,0)=JRF!B3126,VLOOKUP(JRF!C3126,X:Y,2,0)="A"),"","Inactive Dept Combo Error")),"Inactive Dept Combo Error")</f>
        <v/>
      </c>
      <c r="AD3113" t="str">
        <f>IFERROR(IF('Journal Template'!D3525="","",IF(AND(VLOOKUP('Journal Template'!D3525,X:AA,4,0)='Journal Template'!A3525,VLOOKUP('Journal Template'!D3525,X:Y,2,0)="A"),"","Inactive Dept Combo Error")),"")</f>
        <v/>
      </c>
      <c r="AK3113" s="150" t="str">
        <f>IF(JRF!B3126="","",IF(JRF!B3126=IFERROR(VLOOKUP(JRF!B3126,Checks!AI:AI,1,0),0),"Entry in Branch/Satellite BU's",""))</f>
        <v/>
      </c>
      <c r="AL3113" t="str">
        <f>IFERROR(IF('Journal Template'!A3525="","",IF('Journal Template'!A3525=IFERROR(VLOOKUP('Journal Template'!A3525,Checks!AI:AI,1,0),0),"Entry in Branch/Satellite BU's","")),"")</f>
        <v/>
      </c>
      <c r="AO3113" s="171"/>
      <c r="AP3113" s="171"/>
      <c r="AQ3113" s="171"/>
      <c r="AR3113" s="171"/>
      <c r="CI3113" t="str">
        <f>IF(JRF!F3126&gt;0,"",IF(JRF!B3126="","",IF(LEFT(JRF!B3126,1)=IFERROR(VLOOKUP(LEFT(JRF!B3126,1),$CF$2:$CF$5,1,0),0),"Product Code Required",IF(JRF!C3126="","",IF(JRF!C3126=IFERROR(VLOOKUP(JRF!C3126,$CH:$CH,1,0),0),"Product Code Required","NA")))))</f>
        <v/>
      </c>
      <c r="CJ3113" t="str">
        <f>IF(JRF!AV3126&gt;0,"",IF(JRF!Q3126="","",IF(LEFT(JRF!Q3126,1)=IFERROR(VLOOKUP(LEFT(JRF!Q3126,1),$CF$2:$CF$5,1,0),0),"Product Code Required",IF(JRF!V3126="","",IF(JRF!V3126=IFERROR(VLOOKUP(JRF!V3126,$CH:$CH,1,0),0),"Product Code Required","NA")))))</f>
        <v/>
      </c>
      <c r="CK3113" t="str">
        <f>IFERROR(IF(LEN('Journal Template'!F3124)&gt;0,"",IF('Journal Template'!A3124="","",IF(LEFT('Journal Template'!A3124,1)=IFERROR(VLOOKUP(LEFT('Journal Template'!A3124,1),Checks!$CF$2:$CF$5,1,0),0),"Product Code Required",IF('Journal Template'!D3124="","",IF('Journal Template'!D3124=IFERROR(VLOOKUP('Journal Template'!D3124,Checks!$CH:$CH,1,0),0),"Product Code Required","NA"))))),"")</f>
        <v/>
      </c>
    </row>
    <row r="3114" spans="14:89">
      <c r="N3114" t="s">
        <v>13748</v>
      </c>
      <c r="O3114" t="s">
        <v>13749</v>
      </c>
      <c r="P3114" t="s">
        <v>386</v>
      </c>
      <c r="Q3114" s="150" t="str">
        <f>IF(JRF!D3127="","",IF(IFERROR(VLOOKUP(JRF!D3127,Checks!N:P,3,0),0)="A","","Inactive account in Use"))</f>
        <v/>
      </c>
      <c r="R3114" t="str">
        <f>IFERROR(IF('Journal Template'!C3526="","",IF(IFERROR(VLOOKUP('Journal Template'!C3526,Checks!N:P,3,0),0)="A","","Inactive account in Use")),"")</f>
        <v/>
      </c>
      <c r="V3114" s="150" t="str">
        <f>IF(JRF!C3127="","",IF(IFERROR(VLOOKUP(JRF!C3127,Checks!S:U,3,0),0)="A","Entry with System fund Dept",""))</f>
        <v/>
      </c>
      <c r="W3114" t="str">
        <f>IFERROR(IF('Journal Template'!D3526="","",IF(IFERROR(VLOOKUP('Journal Template'!D3526,Checks!S:U,3,0),0)="A","Entry with System fund Dept","")),"")</f>
        <v/>
      </c>
      <c r="X3114" t="s">
        <v>13750</v>
      </c>
      <c r="Y3114" t="s">
        <v>389</v>
      </c>
      <c r="Z3114" t="s">
        <v>13751</v>
      </c>
      <c r="AA3114" t="s">
        <v>932</v>
      </c>
      <c r="AB3114" t="s">
        <v>3550</v>
      </c>
      <c r="AC3114" s="150" t="str">
        <f>IFERROR(IF(JRF!C3127="","",IF(AND(VLOOKUP(JRF!C3127,X:AA,4,0)=JRF!B3127,VLOOKUP(JRF!C3127,X:Y,2,0)="A"),"","Inactive Dept Combo Error")),"Inactive Dept Combo Error")</f>
        <v/>
      </c>
      <c r="AD3114" t="str">
        <f>IFERROR(IF('Journal Template'!D3526="","",IF(AND(VLOOKUP('Journal Template'!D3526,X:AA,4,0)='Journal Template'!A3526,VLOOKUP('Journal Template'!D3526,X:Y,2,0)="A"),"","Inactive Dept Combo Error")),"")</f>
        <v/>
      </c>
      <c r="AK3114" s="150" t="str">
        <f>IF(JRF!B3127="","",IF(JRF!B3127=IFERROR(VLOOKUP(JRF!B3127,Checks!AI:AI,1,0),0),"Entry in Branch/Satellite BU's",""))</f>
        <v/>
      </c>
      <c r="AL3114" t="str">
        <f>IFERROR(IF('Journal Template'!A3526="","",IF('Journal Template'!A3526=IFERROR(VLOOKUP('Journal Template'!A3526,Checks!AI:AI,1,0),0),"Entry in Branch/Satellite BU's","")),"")</f>
        <v/>
      </c>
      <c r="AO3114" s="171"/>
      <c r="AP3114" s="171"/>
      <c r="AQ3114" s="171"/>
      <c r="AR3114" s="171"/>
      <c r="CI3114" t="str">
        <f>IF(JRF!F3127&gt;0,"",IF(JRF!B3127="","",IF(LEFT(JRF!B3127,1)=IFERROR(VLOOKUP(LEFT(JRF!B3127,1),$CF$2:$CF$5,1,0),0),"Product Code Required",IF(JRF!C3127="","",IF(JRF!C3127=IFERROR(VLOOKUP(JRF!C3127,$CH:$CH,1,0),0),"Product Code Required","NA")))))</f>
        <v/>
      </c>
      <c r="CJ3114" t="str">
        <f>IF(JRF!AV3127&gt;0,"",IF(JRF!Q3127="","",IF(LEFT(JRF!Q3127,1)=IFERROR(VLOOKUP(LEFT(JRF!Q3127,1),$CF$2:$CF$5,1,0),0),"Product Code Required",IF(JRF!V3127="","",IF(JRF!V3127=IFERROR(VLOOKUP(JRF!V3127,$CH:$CH,1,0),0),"Product Code Required","NA")))))</f>
        <v/>
      </c>
      <c r="CK3114" t="str">
        <f>IFERROR(IF(LEN('Journal Template'!F3125)&gt;0,"",IF('Journal Template'!A3125="","",IF(LEFT('Journal Template'!A3125,1)=IFERROR(VLOOKUP(LEFT('Journal Template'!A3125,1),Checks!$CF$2:$CF$5,1,0),0),"Product Code Required",IF('Journal Template'!D3125="","",IF('Journal Template'!D3125=IFERROR(VLOOKUP('Journal Template'!D3125,Checks!$CH:$CH,1,0),0),"Product Code Required","NA"))))),"")</f>
        <v/>
      </c>
    </row>
    <row r="3115" spans="14:89">
      <c r="N3115" t="s">
        <v>13752</v>
      </c>
      <c r="O3115" t="s">
        <v>13753</v>
      </c>
      <c r="P3115" t="s">
        <v>386</v>
      </c>
      <c r="Q3115" s="150" t="str">
        <f>IF(JRF!D3128="","",IF(IFERROR(VLOOKUP(JRF!D3128,Checks!N:P,3,0),0)="A","","Inactive account in Use"))</f>
        <v/>
      </c>
      <c r="R3115" t="str">
        <f>IFERROR(IF('Journal Template'!C3527="","",IF(IFERROR(VLOOKUP('Journal Template'!C3527,Checks!N:P,3,0),0)="A","","Inactive account in Use")),"")</f>
        <v/>
      </c>
      <c r="V3115" s="150" t="str">
        <f>IF(JRF!C3128="","",IF(IFERROR(VLOOKUP(JRF!C3128,Checks!S:U,3,0),0)="A","Entry with System fund Dept",""))</f>
        <v/>
      </c>
      <c r="W3115" t="str">
        <f>IFERROR(IF('Journal Template'!D3527="","",IF(IFERROR(VLOOKUP('Journal Template'!D3527,Checks!S:U,3,0),0)="A","Entry with System fund Dept","")),"")</f>
        <v/>
      </c>
      <c r="X3115" t="s">
        <v>13754</v>
      </c>
      <c r="Y3115" t="s">
        <v>389</v>
      </c>
      <c r="Z3115" t="s">
        <v>13755</v>
      </c>
      <c r="AA3115" t="s">
        <v>391</v>
      </c>
      <c r="AB3115" t="s">
        <v>125</v>
      </c>
      <c r="AC3115" s="150" t="str">
        <f>IFERROR(IF(JRF!C3128="","",IF(AND(VLOOKUP(JRF!C3128,X:AA,4,0)=JRF!B3128,VLOOKUP(JRF!C3128,X:Y,2,0)="A"),"","Inactive Dept Combo Error")),"Inactive Dept Combo Error")</f>
        <v/>
      </c>
      <c r="AD3115" t="str">
        <f>IFERROR(IF('Journal Template'!D3527="","",IF(AND(VLOOKUP('Journal Template'!D3527,X:AA,4,0)='Journal Template'!A3527,VLOOKUP('Journal Template'!D3527,X:Y,2,0)="A"),"","Inactive Dept Combo Error")),"")</f>
        <v/>
      </c>
      <c r="AK3115" s="150" t="str">
        <f>IF(JRF!B3128="","",IF(JRF!B3128=IFERROR(VLOOKUP(JRF!B3128,Checks!AI:AI,1,0),0),"Entry in Branch/Satellite BU's",""))</f>
        <v/>
      </c>
      <c r="AL3115" t="str">
        <f>IFERROR(IF('Journal Template'!A3527="","",IF('Journal Template'!A3527=IFERROR(VLOOKUP('Journal Template'!A3527,Checks!AI:AI,1,0),0),"Entry in Branch/Satellite BU's","")),"")</f>
        <v/>
      </c>
      <c r="AO3115" s="171"/>
      <c r="AP3115" s="171"/>
      <c r="AQ3115" s="171"/>
      <c r="AR3115" s="171"/>
      <c r="CI3115" t="str">
        <f>IF(JRF!F3128&gt;0,"",IF(JRF!B3128="","",IF(LEFT(JRF!B3128,1)=IFERROR(VLOOKUP(LEFT(JRF!B3128,1),$CF$2:$CF$5,1,0),0),"Product Code Required",IF(JRF!C3128="","",IF(JRF!C3128=IFERROR(VLOOKUP(JRF!C3128,$CH:$CH,1,0),0),"Product Code Required","NA")))))</f>
        <v/>
      </c>
      <c r="CJ3115" t="str">
        <f>IF(JRF!AV3128&gt;0,"",IF(JRF!Q3128="","",IF(LEFT(JRF!Q3128,1)=IFERROR(VLOOKUP(LEFT(JRF!Q3128,1),$CF$2:$CF$5,1,0),0),"Product Code Required",IF(JRF!V3128="","",IF(JRF!V3128=IFERROR(VLOOKUP(JRF!V3128,$CH:$CH,1,0),0),"Product Code Required","NA")))))</f>
        <v/>
      </c>
      <c r="CK3115" t="str">
        <f>IFERROR(IF(LEN('Journal Template'!F3126)&gt;0,"",IF('Journal Template'!A3126="","",IF(LEFT('Journal Template'!A3126,1)=IFERROR(VLOOKUP(LEFT('Journal Template'!A3126,1),Checks!$CF$2:$CF$5,1,0),0),"Product Code Required",IF('Journal Template'!D3126="","",IF('Journal Template'!D3126=IFERROR(VLOOKUP('Journal Template'!D3126,Checks!$CH:$CH,1,0),0),"Product Code Required","NA"))))),"")</f>
        <v/>
      </c>
    </row>
    <row r="3116" spans="14:89">
      <c r="N3116" t="s">
        <v>13756</v>
      </c>
      <c r="O3116" t="s">
        <v>13757</v>
      </c>
      <c r="P3116" t="s">
        <v>386</v>
      </c>
      <c r="Q3116" s="150" t="str">
        <f>IF(JRF!D3129="","",IF(IFERROR(VLOOKUP(JRF!D3129,Checks!N:P,3,0),0)="A","","Inactive account in Use"))</f>
        <v/>
      </c>
      <c r="R3116" t="str">
        <f>IFERROR(IF('Journal Template'!C3528="","",IF(IFERROR(VLOOKUP('Journal Template'!C3528,Checks!N:P,3,0),0)="A","","Inactive account in Use")),"")</f>
        <v/>
      </c>
      <c r="V3116" s="150" t="str">
        <f>IF(JRF!C3129="","",IF(IFERROR(VLOOKUP(JRF!C3129,Checks!S:U,3,0),0)="A","Entry with System fund Dept",""))</f>
        <v/>
      </c>
      <c r="W3116" t="str">
        <f>IFERROR(IF('Journal Template'!D3528="","",IF(IFERROR(VLOOKUP('Journal Template'!D3528,Checks!S:U,3,0),0)="A","Entry with System fund Dept","")),"")</f>
        <v/>
      </c>
      <c r="X3116" t="s">
        <v>4129</v>
      </c>
      <c r="Y3116" t="s">
        <v>386</v>
      </c>
      <c r="Z3116" t="s">
        <v>13758</v>
      </c>
      <c r="AA3116" t="s">
        <v>391</v>
      </c>
      <c r="AB3116" t="s">
        <v>125</v>
      </c>
      <c r="AC3116" s="150" t="str">
        <f>IFERROR(IF(JRF!C3129="","",IF(AND(VLOOKUP(JRF!C3129,X:AA,4,0)=JRF!B3129,VLOOKUP(JRF!C3129,X:Y,2,0)="A"),"","Inactive Dept Combo Error")),"Inactive Dept Combo Error")</f>
        <v/>
      </c>
      <c r="AD3116" t="str">
        <f>IFERROR(IF('Journal Template'!D3528="","",IF(AND(VLOOKUP('Journal Template'!D3528,X:AA,4,0)='Journal Template'!A3528,VLOOKUP('Journal Template'!D3528,X:Y,2,0)="A"),"","Inactive Dept Combo Error")),"")</f>
        <v/>
      </c>
      <c r="AK3116" s="150" t="str">
        <f>IF(JRF!B3129="","",IF(JRF!B3129=IFERROR(VLOOKUP(JRF!B3129,Checks!AI:AI,1,0),0),"Entry in Branch/Satellite BU's",""))</f>
        <v/>
      </c>
      <c r="AL3116" t="str">
        <f>IFERROR(IF('Journal Template'!A3528="","",IF('Journal Template'!A3528=IFERROR(VLOOKUP('Journal Template'!A3528,Checks!AI:AI,1,0),0),"Entry in Branch/Satellite BU's","")),"")</f>
        <v/>
      </c>
      <c r="AO3116" s="171"/>
      <c r="AP3116" s="171"/>
      <c r="AQ3116" s="171"/>
      <c r="AR3116" s="171"/>
      <c r="CI3116" t="str">
        <f>IF(JRF!F3129&gt;0,"",IF(JRF!B3129="","",IF(LEFT(JRF!B3129,1)=IFERROR(VLOOKUP(LEFT(JRF!B3129,1),$CF$2:$CF$5,1,0),0),"Product Code Required",IF(JRF!C3129="","",IF(JRF!C3129=IFERROR(VLOOKUP(JRF!C3129,$CH:$CH,1,0),0),"Product Code Required","NA")))))</f>
        <v/>
      </c>
      <c r="CJ3116" t="str">
        <f>IF(JRF!AV3129&gt;0,"",IF(JRF!Q3129="","",IF(LEFT(JRF!Q3129,1)=IFERROR(VLOOKUP(LEFT(JRF!Q3129,1),$CF$2:$CF$5,1,0),0),"Product Code Required",IF(JRF!V3129="","",IF(JRF!V3129=IFERROR(VLOOKUP(JRF!V3129,$CH:$CH,1,0),0),"Product Code Required","NA")))))</f>
        <v/>
      </c>
      <c r="CK3116" t="str">
        <f>IFERROR(IF(LEN('Journal Template'!F3127)&gt;0,"",IF('Journal Template'!A3127="","",IF(LEFT('Journal Template'!A3127,1)=IFERROR(VLOOKUP(LEFT('Journal Template'!A3127,1),Checks!$CF$2:$CF$5,1,0),0),"Product Code Required",IF('Journal Template'!D3127="","",IF('Journal Template'!D3127=IFERROR(VLOOKUP('Journal Template'!D3127,Checks!$CH:$CH,1,0),0),"Product Code Required","NA"))))),"")</f>
        <v/>
      </c>
    </row>
    <row r="3117" spans="14:89">
      <c r="N3117" t="s">
        <v>13759</v>
      </c>
      <c r="O3117" t="s">
        <v>13760</v>
      </c>
      <c r="P3117" t="s">
        <v>386</v>
      </c>
      <c r="Q3117" s="150" t="str">
        <f>IF(JRF!D3130="","",IF(IFERROR(VLOOKUP(JRF!D3130,Checks!N:P,3,0),0)="A","","Inactive account in Use"))</f>
        <v/>
      </c>
      <c r="R3117" t="str">
        <f>IFERROR(IF('Journal Template'!C3529="","",IF(IFERROR(VLOOKUP('Journal Template'!C3529,Checks!N:P,3,0),0)="A","","Inactive account in Use")),"")</f>
        <v/>
      </c>
      <c r="V3117" s="150" t="str">
        <f>IF(JRF!C3130="","",IF(IFERROR(VLOOKUP(JRF!C3130,Checks!S:U,3,0),0)="A","Entry with System fund Dept",""))</f>
        <v/>
      </c>
      <c r="W3117" t="str">
        <f>IFERROR(IF('Journal Template'!D3529="","",IF(IFERROR(VLOOKUP('Journal Template'!D3529,Checks!S:U,3,0),0)="A","Entry with System fund Dept","")),"")</f>
        <v/>
      </c>
      <c r="X3117" t="s">
        <v>4133</v>
      </c>
      <c r="Y3117" t="s">
        <v>386</v>
      </c>
      <c r="Z3117" t="s">
        <v>13761</v>
      </c>
      <c r="AA3117" t="s">
        <v>932</v>
      </c>
      <c r="AB3117" t="s">
        <v>3550</v>
      </c>
      <c r="AC3117" s="150" t="str">
        <f>IFERROR(IF(JRF!C3130="","",IF(AND(VLOOKUP(JRF!C3130,X:AA,4,0)=JRF!B3130,VLOOKUP(JRF!C3130,X:Y,2,0)="A"),"","Inactive Dept Combo Error")),"Inactive Dept Combo Error")</f>
        <v/>
      </c>
      <c r="AD3117" t="str">
        <f>IFERROR(IF('Journal Template'!D3529="","",IF(AND(VLOOKUP('Journal Template'!D3529,X:AA,4,0)='Journal Template'!A3529,VLOOKUP('Journal Template'!D3529,X:Y,2,0)="A"),"","Inactive Dept Combo Error")),"")</f>
        <v/>
      </c>
      <c r="AK3117" s="150" t="str">
        <f>IF(JRF!B3130="","",IF(JRF!B3130=IFERROR(VLOOKUP(JRF!B3130,Checks!AI:AI,1,0),0),"Entry in Branch/Satellite BU's",""))</f>
        <v/>
      </c>
      <c r="AL3117" t="str">
        <f>IFERROR(IF('Journal Template'!A3529="","",IF('Journal Template'!A3529=IFERROR(VLOOKUP('Journal Template'!A3529,Checks!AI:AI,1,0),0),"Entry in Branch/Satellite BU's","")),"")</f>
        <v/>
      </c>
      <c r="AO3117" s="171"/>
      <c r="AP3117" s="171"/>
      <c r="AQ3117" s="171"/>
      <c r="AR3117" s="171"/>
      <c r="CI3117" t="str">
        <f>IF(JRF!F3130&gt;0,"",IF(JRF!B3130="","",IF(LEFT(JRF!B3130,1)=IFERROR(VLOOKUP(LEFT(JRF!B3130,1),$CF$2:$CF$5,1,0),0),"Product Code Required",IF(JRF!C3130="","",IF(JRF!C3130=IFERROR(VLOOKUP(JRF!C3130,$CH:$CH,1,0),0),"Product Code Required","NA")))))</f>
        <v/>
      </c>
      <c r="CJ3117" t="str">
        <f>IF(JRF!AV3130&gt;0,"",IF(JRF!Q3130="","",IF(LEFT(JRF!Q3130,1)=IFERROR(VLOOKUP(LEFT(JRF!Q3130,1),$CF$2:$CF$5,1,0),0),"Product Code Required",IF(JRF!V3130="","",IF(JRF!V3130=IFERROR(VLOOKUP(JRF!V3130,$CH:$CH,1,0),0),"Product Code Required","NA")))))</f>
        <v/>
      </c>
      <c r="CK3117" t="str">
        <f>IFERROR(IF(LEN('Journal Template'!F3128)&gt;0,"",IF('Journal Template'!A3128="","",IF(LEFT('Journal Template'!A3128,1)=IFERROR(VLOOKUP(LEFT('Journal Template'!A3128,1),Checks!$CF$2:$CF$5,1,0),0),"Product Code Required",IF('Journal Template'!D3128="","",IF('Journal Template'!D3128=IFERROR(VLOOKUP('Journal Template'!D3128,Checks!$CH:$CH,1,0),0),"Product Code Required","NA"))))),"")</f>
        <v/>
      </c>
    </row>
    <row r="3118" spans="14:89">
      <c r="N3118" t="s">
        <v>13762</v>
      </c>
      <c r="O3118" t="s">
        <v>13763</v>
      </c>
      <c r="P3118" t="s">
        <v>386</v>
      </c>
      <c r="Q3118" s="150" t="str">
        <f>IF(JRF!D3131="","",IF(IFERROR(VLOOKUP(JRF!D3131,Checks!N:P,3,0),0)="A","","Inactive account in Use"))</f>
        <v/>
      </c>
      <c r="R3118" t="str">
        <f>IFERROR(IF('Journal Template'!C3530="","",IF(IFERROR(VLOOKUP('Journal Template'!C3530,Checks!N:P,3,0),0)="A","","Inactive account in Use")),"")</f>
        <v/>
      </c>
      <c r="V3118" s="150" t="str">
        <f>IF(JRF!C3131="","",IF(IFERROR(VLOOKUP(JRF!C3131,Checks!S:U,3,0),0)="A","Entry with System fund Dept",""))</f>
        <v/>
      </c>
      <c r="W3118" t="str">
        <f>IFERROR(IF('Journal Template'!D3530="","",IF(IFERROR(VLOOKUP('Journal Template'!D3530,Checks!S:U,3,0),0)="A","Entry with System fund Dept","")),"")</f>
        <v/>
      </c>
      <c r="X3118" t="s">
        <v>13764</v>
      </c>
      <c r="Y3118" t="s">
        <v>389</v>
      </c>
      <c r="Z3118" t="s">
        <v>13765</v>
      </c>
      <c r="AA3118" t="s">
        <v>932</v>
      </c>
      <c r="AB3118" t="s">
        <v>3550</v>
      </c>
      <c r="AC3118" s="150" t="str">
        <f>IFERROR(IF(JRF!C3131="","",IF(AND(VLOOKUP(JRF!C3131,X:AA,4,0)=JRF!B3131,VLOOKUP(JRF!C3131,X:Y,2,0)="A"),"","Inactive Dept Combo Error")),"Inactive Dept Combo Error")</f>
        <v/>
      </c>
      <c r="AD3118" t="str">
        <f>IFERROR(IF('Journal Template'!D3530="","",IF(AND(VLOOKUP('Journal Template'!D3530,X:AA,4,0)='Journal Template'!A3530,VLOOKUP('Journal Template'!D3530,X:Y,2,0)="A"),"","Inactive Dept Combo Error")),"")</f>
        <v/>
      </c>
      <c r="AK3118" s="150" t="str">
        <f>IF(JRF!B3131="","",IF(JRF!B3131=IFERROR(VLOOKUP(JRF!B3131,Checks!AI:AI,1,0),0),"Entry in Branch/Satellite BU's",""))</f>
        <v/>
      </c>
      <c r="AL3118" t="str">
        <f>IFERROR(IF('Journal Template'!A3530="","",IF('Journal Template'!A3530=IFERROR(VLOOKUP('Journal Template'!A3530,Checks!AI:AI,1,0),0),"Entry in Branch/Satellite BU's","")),"")</f>
        <v/>
      </c>
      <c r="AO3118" s="171"/>
      <c r="AP3118" s="171"/>
      <c r="AQ3118" s="171"/>
      <c r="AR3118" s="171"/>
      <c r="CI3118" t="str">
        <f>IF(JRF!F3131&gt;0,"",IF(JRF!B3131="","",IF(LEFT(JRF!B3131,1)=IFERROR(VLOOKUP(LEFT(JRF!B3131,1),$CF$2:$CF$5,1,0),0),"Product Code Required",IF(JRF!C3131="","",IF(JRF!C3131=IFERROR(VLOOKUP(JRF!C3131,$CH:$CH,1,0),0),"Product Code Required","NA")))))</f>
        <v/>
      </c>
      <c r="CJ3118" t="str">
        <f>IF(JRF!AV3131&gt;0,"",IF(JRF!Q3131="","",IF(LEFT(JRF!Q3131,1)=IFERROR(VLOOKUP(LEFT(JRF!Q3131,1),$CF$2:$CF$5,1,0),0),"Product Code Required",IF(JRF!V3131="","",IF(JRF!V3131=IFERROR(VLOOKUP(JRF!V3131,$CH:$CH,1,0),0),"Product Code Required","NA")))))</f>
        <v/>
      </c>
      <c r="CK3118" t="str">
        <f>IFERROR(IF(LEN('Journal Template'!F3129)&gt;0,"",IF('Journal Template'!A3129="","",IF(LEFT('Journal Template'!A3129,1)=IFERROR(VLOOKUP(LEFT('Journal Template'!A3129,1),Checks!$CF$2:$CF$5,1,0),0),"Product Code Required",IF('Journal Template'!D3129="","",IF('Journal Template'!D3129=IFERROR(VLOOKUP('Journal Template'!D3129,Checks!$CH:$CH,1,0),0),"Product Code Required","NA"))))),"")</f>
        <v/>
      </c>
    </row>
    <row r="3119" spans="14:89">
      <c r="N3119" t="s">
        <v>13766</v>
      </c>
      <c r="O3119" t="s">
        <v>13767</v>
      </c>
      <c r="P3119" t="s">
        <v>386</v>
      </c>
      <c r="Q3119" s="150" t="str">
        <f>IF(JRF!D3132="","",IF(IFERROR(VLOOKUP(JRF!D3132,Checks!N:P,3,0),0)="A","","Inactive account in Use"))</f>
        <v/>
      </c>
      <c r="R3119" t="str">
        <f>IFERROR(IF('Journal Template'!C3531="","",IF(IFERROR(VLOOKUP('Journal Template'!C3531,Checks!N:P,3,0),0)="A","","Inactive account in Use")),"")</f>
        <v/>
      </c>
      <c r="V3119" s="150" t="str">
        <f>IF(JRF!C3132="","",IF(IFERROR(VLOOKUP(JRF!C3132,Checks!S:U,3,0),0)="A","Entry with System fund Dept",""))</f>
        <v/>
      </c>
      <c r="W3119" t="str">
        <f>IFERROR(IF('Journal Template'!D3531="","",IF(IFERROR(VLOOKUP('Journal Template'!D3531,Checks!S:U,3,0),0)="A","Entry with System fund Dept","")),"")</f>
        <v/>
      </c>
      <c r="X3119" t="s">
        <v>13768</v>
      </c>
      <c r="Y3119" t="s">
        <v>389</v>
      </c>
      <c r="Z3119" t="s">
        <v>13769</v>
      </c>
      <c r="AA3119" t="s">
        <v>932</v>
      </c>
      <c r="AB3119" t="s">
        <v>3550</v>
      </c>
      <c r="AC3119" s="150" t="str">
        <f>IFERROR(IF(JRF!C3132="","",IF(AND(VLOOKUP(JRF!C3132,X:AA,4,0)=JRF!B3132,VLOOKUP(JRF!C3132,X:Y,2,0)="A"),"","Inactive Dept Combo Error")),"Inactive Dept Combo Error")</f>
        <v/>
      </c>
      <c r="AD3119" t="str">
        <f>IFERROR(IF('Journal Template'!D3531="","",IF(AND(VLOOKUP('Journal Template'!D3531,X:AA,4,0)='Journal Template'!A3531,VLOOKUP('Journal Template'!D3531,X:Y,2,0)="A"),"","Inactive Dept Combo Error")),"")</f>
        <v/>
      </c>
      <c r="AK3119" s="150" t="str">
        <f>IF(JRF!B3132="","",IF(JRF!B3132=IFERROR(VLOOKUP(JRF!B3132,Checks!AI:AI,1,0),0),"Entry in Branch/Satellite BU's",""))</f>
        <v/>
      </c>
      <c r="AL3119" t="str">
        <f>IFERROR(IF('Journal Template'!A3531="","",IF('Journal Template'!A3531=IFERROR(VLOOKUP('Journal Template'!A3531,Checks!AI:AI,1,0),0),"Entry in Branch/Satellite BU's","")),"")</f>
        <v/>
      </c>
      <c r="AO3119" s="171"/>
      <c r="AP3119" s="171"/>
      <c r="AQ3119" s="171"/>
      <c r="AR3119" s="171"/>
      <c r="CI3119" t="str">
        <f>IF(JRF!F3132&gt;0,"",IF(JRF!B3132="","",IF(LEFT(JRF!B3132,1)=IFERROR(VLOOKUP(LEFT(JRF!B3132,1),$CF$2:$CF$5,1,0),0),"Product Code Required",IF(JRF!C3132="","",IF(JRF!C3132=IFERROR(VLOOKUP(JRF!C3132,$CH:$CH,1,0),0),"Product Code Required","NA")))))</f>
        <v/>
      </c>
      <c r="CJ3119" t="str">
        <f>IF(JRF!AV3132&gt;0,"",IF(JRF!Q3132="","",IF(LEFT(JRF!Q3132,1)=IFERROR(VLOOKUP(LEFT(JRF!Q3132,1),$CF$2:$CF$5,1,0),0),"Product Code Required",IF(JRF!V3132="","",IF(JRF!V3132=IFERROR(VLOOKUP(JRF!V3132,$CH:$CH,1,0),0),"Product Code Required","NA")))))</f>
        <v/>
      </c>
      <c r="CK3119" t="str">
        <f>IFERROR(IF(LEN('Journal Template'!F3130)&gt;0,"",IF('Journal Template'!A3130="","",IF(LEFT('Journal Template'!A3130,1)=IFERROR(VLOOKUP(LEFT('Journal Template'!A3130,1),Checks!$CF$2:$CF$5,1,0),0),"Product Code Required",IF('Journal Template'!D3130="","",IF('Journal Template'!D3130=IFERROR(VLOOKUP('Journal Template'!D3130,Checks!$CH:$CH,1,0),0),"Product Code Required","NA"))))),"")</f>
        <v/>
      </c>
    </row>
    <row r="3120" spans="14:89">
      <c r="N3120" t="s">
        <v>13770</v>
      </c>
      <c r="O3120" t="s">
        <v>13771</v>
      </c>
      <c r="P3120" t="s">
        <v>386</v>
      </c>
      <c r="Q3120" s="150" t="str">
        <f>IF(JRF!D3133="","",IF(IFERROR(VLOOKUP(JRF!D3133,Checks!N:P,3,0),0)="A","","Inactive account in Use"))</f>
        <v/>
      </c>
      <c r="R3120" t="str">
        <f>IFERROR(IF('Journal Template'!C3532="","",IF(IFERROR(VLOOKUP('Journal Template'!C3532,Checks!N:P,3,0),0)="A","","Inactive account in Use")),"")</f>
        <v/>
      </c>
      <c r="V3120" s="150" t="str">
        <f>IF(JRF!C3133="","",IF(IFERROR(VLOOKUP(JRF!C3133,Checks!S:U,3,0),0)="A","Entry with System fund Dept",""))</f>
        <v/>
      </c>
      <c r="W3120" t="str">
        <f>IFERROR(IF('Journal Template'!D3532="","",IF(IFERROR(VLOOKUP('Journal Template'!D3532,Checks!S:U,3,0),0)="A","Entry with System fund Dept","")),"")</f>
        <v/>
      </c>
      <c r="X3120" t="s">
        <v>2025</v>
      </c>
      <c r="Y3120" t="s">
        <v>386</v>
      </c>
      <c r="Z3120" t="s">
        <v>13772</v>
      </c>
      <c r="AA3120" t="s">
        <v>932</v>
      </c>
      <c r="AB3120" t="s">
        <v>3550</v>
      </c>
      <c r="AC3120" s="150" t="str">
        <f>IFERROR(IF(JRF!C3133="","",IF(AND(VLOOKUP(JRF!C3133,X:AA,4,0)=JRF!B3133,VLOOKUP(JRF!C3133,X:Y,2,0)="A"),"","Inactive Dept Combo Error")),"Inactive Dept Combo Error")</f>
        <v/>
      </c>
      <c r="AD3120" t="str">
        <f>IFERROR(IF('Journal Template'!D3532="","",IF(AND(VLOOKUP('Journal Template'!D3532,X:AA,4,0)='Journal Template'!A3532,VLOOKUP('Journal Template'!D3532,X:Y,2,0)="A"),"","Inactive Dept Combo Error")),"")</f>
        <v/>
      </c>
      <c r="AK3120" s="150" t="str">
        <f>IF(JRF!B3133="","",IF(JRF!B3133=IFERROR(VLOOKUP(JRF!B3133,Checks!AI:AI,1,0),0),"Entry in Branch/Satellite BU's",""))</f>
        <v/>
      </c>
      <c r="AL3120" t="str">
        <f>IFERROR(IF('Journal Template'!A3532="","",IF('Journal Template'!A3532=IFERROR(VLOOKUP('Journal Template'!A3532,Checks!AI:AI,1,0),0),"Entry in Branch/Satellite BU's","")),"")</f>
        <v/>
      </c>
      <c r="AO3120" s="171"/>
      <c r="AP3120" s="171"/>
      <c r="AQ3120" s="171"/>
      <c r="AR3120" s="171"/>
      <c r="CI3120" t="str">
        <f>IF(JRF!F3133&gt;0,"",IF(JRF!B3133="","",IF(LEFT(JRF!B3133,1)=IFERROR(VLOOKUP(LEFT(JRF!B3133,1),$CF$2:$CF$5,1,0),0),"Product Code Required",IF(JRF!C3133="","",IF(JRF!C3133=IFERROR(VLOOKUP(JRF!C3133,$CH:$CH,1,0),0),"Product Code Required","NA")))))</f>
        <v/>
      </c>
      <c r="CJ3120" t="str">
        <f>IF(JRF!AV3133&gt;0,"",IF(JRF!Q3133="","",IF(LEFT(JRF!Q3133,1)=IFERROR(VLOOKUP(LEFT(JRF!Q3133,1),$CF$2:$CF$5,1,0),0),"Product Code Required",IF(JRF!V3133="","",IF(JRF!V3133=IFERROR(VLOOKUP(JRF!V3133,$CH:$CH,1,0),0),"Product Code Required","NA")))))</f>
        <v/>
      </c>
      <c r="CK3120" t="str">
        <f>IFERROR(IF(LEN('Journal Template'!F3131)&gt;0,"",IF('Journal Template'!A3131="","",IF(LEFT('Journal Template'!A3131,1)=IFERROR(VLOOKUP(LEFT('Journal Template'!A3131,1),Checks!$CF$2:$CF$5,1,0),0),"Product Code Required",IF('Journal Template'!D3131="","",IF('Journal Template'!D3131=IFERROR(VLOOKUP('Journal Template'!D3131,Checks!$CH:$CH,1,0),0),"Product Code Required","NA"))))),"")</f>
        <v/>
      </c>
    </row>
    <row r="3121" spans="14:89">
      <c r="N3121" t="s">
        <v>13773</v>
      </c>
      <c r="O3121" t="s">
        <v>13774</v>
      </c>
      <c r="P3121" t="s">
        <v>386</v>
      </c>
      <c r="Q3121" s="150" t="str">
        <f>IF(JRF!D3134="","",IF(IFERROR(VLOOKUP(JRF!D3134,Checks!N:P,3,0),0)="A","","Inactive account in Use"))</f>
        <v/>
      </c>
      <c r="R3121" t="str">
        <f>IFERROR(IF('Journal Template'!C3533="","",IF(IFERROR(VLOOKUP('Journal Template'!C3533,Checks!N:P,3,0),0)="A","","Inactive account in Use")),"")</f>
        <v/>
      </c>
      <c r="V3121" s="150" t="str">
        <f>IF(JRF!C3134="","",IF(IFERROR(VLOOKUP(JRF!C3134,Checks!S:U,3,0),0)="A","Entry with System fund Dept",""))</f>
        <v/>
      </c>
      <c r="W3121" t="str">
        <f>IFERROR(IF('Journal Template'!D3533="","",IF(IFERROR(VLOOKUP('Journal Template'!D3533,Checks!S:U,3,0),0)="A","Entry with System fund Dept","")),"")</f>
        <v/>
      </c>
      <c r="X3121" t="s">
        <v>13775</v>
      </c>
      <c r="Y3121" t="s">
        <v>389</v>
      </c>
      <c r="Z3121" t="s">
        <v>13776</v>
      </c>
      <c r="AA3121" t="s">
        <v>932</v>
      </c>
      <c r="AB3121" t="s">
        <v>3550</v>
      </c>
      <c r="AC3121" s="150" t="str">
        <f>IFERROR(IF(JRF!C3134="","",IF(AND(VLOOKUP(JRF!C3134,X:AA,4,0)=JRF!B3134,VLOOKUP(JRF!C3134,X:Y,2,0)="A"),"","Inactive Dept Combo Error")),"Inactive Dept Combo Error")</f>
        <v/>
      </c>
      <c r="AD3121" t="str">
        <f>IFERROR(IF('Journal Template'!D3533="","",IF(AND(VLOOKUP('Journal Template'!D3533,X:AA,4,0)='Journal Template'!A3533,VLOOKUP('Journal Template'!D3533,X:Y,2,0)="A"),"","Inactive Dept Combo Error")),"")</f>
        <v/>
      </c>
      <c r="AK3121" s="150" t="str">
        <f>IF(JRF!B3134="","",IF(JRF!B3134=IFERROR(VLOOKUP(JRF!B3134,Checks!AI:AI,1,0),0),"Entry in Branch/Satellite BU's",""))</f>
        <v/>
      </c>
      <c r="AL3121" t="str">
        <f>IFERROR(IF('Journal Template'!A3533="","",IF('Journal Template'!A3533=IFERROR(VLOOKUP('Journal Template'!A3533,Checks!AI:AI,1,0),0),"Entry in Branch/Satellite BU's","")),"")</f>
        <v/>
      </c>
      <c r="AO3121" s="171"/>
      <c r="AP3121" s="171"/>
      <c r="AQ3121" s="171"/>
      <c r="AR3121" s="171"/>
      <c r="CI3121" t="str">
        <f>IF(JRF!F3134&gt;0,"",IF(JRF!B3134="","",IF(LEFT(JRF!B3134,1)=IFERROR(VLOOKUP(LEFT(JRF!B3134,1),$CF$2:$CF$5,1,0),0),"Product Code Required",IF(JRF!C3134="","",IF(JRF!C3134=IFERROR(VLOOKUP(JRF!C3134,$CH:$CH,1,0),0),"Product Code Required","NA")))))</f>
        <v/>
      </c>
      <c r="CJ3121" t="str">
        <f>IF(JRF!AV3134&gt;0,"",IF(JRF!Q3134="","",IF(LEFT(JRF!Q3134,1)=IFERROR(VLOOKUP(LEFT(JRF!Q3134,1),$CF$2:$CF$5,1,0),0),"Product Code Required",IF(JRF!V3134="","",IF(JRF!V3134=IFERROR(VLOOKUP(JRF!V3134,$CH:$CH,1,0),0),"Product Code Required","NA")))))</f>
        <v/>
      </c>
      <c r="CK3121" t="str">
        <f>IFERROR(IF(LEN('Journal Template'!F3132)&gt;0,"",IF('Journal Template'!A3132="","",IF(LEFT('Journal Template'!A3132,1)=IFERROR(VLOOKUP(LEFT('Journal Template'!A3132,1),Checks!$CF$2:$CF$5,1,0),0),"Product Code Required",IF('Journal Template'!D3132="","",IF('Journal Template'!D3132=IFERROR(VLOOKUP('Journal Template'!D3132,Checks!$CH:$CH,1,0),0),"Product Code Required","NA"))))),"")</f>
        <v/>
      </c>
    </row>
    <row r="3122" spans="14:89">
      <c r="N3122" t="s">
        <v>13777</v>
      </c>
      <c r="O3122" t="s">
        <v>13778</v>
      </c>
      <c r="P3122" t="s">
        <v>386</v>
      </c>
      <c r="Q3122" s="150" t="str">
        <f>IF(JRF!D3135="","",IF(IFERROR(VLOOKUP(JRF!D3135,Checks!N:P,3,0),0)="A","","Inactive account in Use"))</f>
        <v/>
      </c>
      <c r="R3122" t="str">
        <f>IFERROR(IF('Journal Template'!C3534="","",IF(IFERROR(VLOOKUP('Journal Template'!C3534,Checks!N:P,3,0),0)="A","","Inactive account in Use")),"")</f>
        <v/>
      </c>
      <c r="V3122" s="150" t="str">
        <f>IF(JRF!C3135="","",IF(IFERROR(VLOOKUP(JRF!C3135,Checks!S:U,3,0),0)="A","Entry with System fund Dept",""))</f>
        <v/>
      </c>
      <c r="W3122" t="str">
        <f>IFERROR(IF('Journal Template'!D3534="","",IF(IFERROR(VLOOKUP('Journal Template'!D3534,Checks!S:U,3,0),0)="A","Entry with System fund Dept","")),"")</f>
        <v/>
      </c>
      <c r="X3122" t="s">
        <v>2030</v>
      </c>
      <c r="Y3122" t="s">
        <v>386</v>
      </c>
      <c r="Z3122" t="s">
        <v>13779</v>
      </c>
      <c r="AA3122" t="s">
        <v>932</v>
      </c>
      <c r="AB3122" t="s">
        <v>3550</v>
      </c>
      <c r="AC3122" s="150" t="str">
        <f>IFERROR(IF(JRF!C3135="","",IF(AND(VLOOKUP(JRF!C3135,X:AA,4,0)=JRF!B3135,VLOOKUP(JRF!C3135,X:Y,2,0)="A"),"","Inactive Dept Combo Error")),"Inactive Dept Combo Error")</f>
        <v/>
      </c>
      <c r="AD3122" t="str">
        <f>IFERROR(IF('Journal Template'!D3534="","",IF(AND(VLOOKUP('Journal Template'!D3534,X:AA,4,0)='Journal Template'!A3534,VLOOKUP('Journal Template'!D3534,X:Y,2,0)="A"),"","Inactive Dept Combo Error")),"")</f>
        <v/>
      </c>
      <c r="AK3122" s="150" t="str">
        <f>IF(JRF!B3135="","",IF(JRF!B3135=IFERROR(VLOOKUP(JRF!B3135,Checks!AI:AI,1,0),0),"Entry in Branch/Satellite BU's",""))</f>
        <v/>
      </c>
      <c r="AL3122" t="str">
        <f>IFERROR(IF('Journal Template'!A3534="","",IF('Journal Template'!A3534=IFERROR(VLOOKUP('Journal Template'!A3534,Checks!AI:AI,1,0),0),"Entry in Branch/Satellite BU's","")),"")</f>
        <v/>
      </c>
      <c r="AO3122" s="171"/>
      <c r="AP3122" s="171"/>
      <c r="AQ3122" s="171"/>
      <c r="AR3122" s="171"/>
      <c r="CI3122" t="str">
        <f>IF(JRF!F3135&gt;0,"",IF(JRF!B3135="","",IF(LEFT(JRF!B3135,1)=IFERROR(VLOOKUP(LEFT(JRF!B3135,1),$CF$2:$CF$5,1,0),0),"Product Code Required",IF(JRF!C3135="","",IF(JRF!C3135=IFERROR(VLOOKUP(JRF!C3135,$CH:$CH,1,0),0),"Product Code Required","NA")))))</f>
        <v/>
      </c>
      <c r="CJ3122" t="str">
        <f>IF(JRF!AV3135&gt;0,"",IF(JRF!Q3135="","",IF(LEFT(JRF!Q3135,1)=IFERROR(VLOOKUP(LEFT(JRF!Q3135,1),$CF$2:$CF$5,1,0),0),"Product Code Required",IF(JRF!V3135="","",IF(JRF!V3135=IFERROR(VLOOKUP(JRF!V3135,$CH:$CH,1,0),0),"Product Code Required","NA")))))</f>
        <v/>
      </c>
      <c r="CK3122" t="str">
        <f>IFERROR(IF(LEN('Journal Template'!F3133)&gt;0,"",IF('Journal Template'!A3133="","",IF(LEFT('Journal Template'!A3133,1)=IFERROR(VLOOKUP(LEFT('Journal Template'!A3133,1),Checks!$CF$2:$CF$5,1,0),0),"Product Code Required",IF('Journal Template'!D3133="","",IF('Journal Template'!D3133=IFERROR(VLOOKUP('Journal Template'!D3133,Checks!$CH:$CH,1,0),0),"Product Code Required","NA"))))),"")</f>
        <v/>
      </c>
    </row>
    <row r="3123" spans="14:89">
      <c r="N3123" t="s">
        <v>13780</v>
      </c>
      <c r="O3123" t="s">
        <v>13781</v>
      </c>
      <c r="P3123" t="s">
        <v>386</v>
      </c>
      <c r="Q3123" s="150" t="str">
        <f>IF(JRF!D3136="","",IF(IFERROR(VLOOKUP(JRF!D3136,Checks!N:P,3,0),0)="A","","Inactive account in Use"))</f>
        <v/>
      </c>
      <c r="R3123" t="str">
        <f>IFERROR(IF('Journal Template'!C3535="","",IF(IFERROR(VLOOKUP('Journal Template'!C3535,Checks!N:P,3,0),0)="A","","Inactive account in Use")),"")</f>
        <v/>
      </c>
      <c r="V3123" s="150" t="str">
        <f>IF(JRF!C3136="","",IF(IFERROR(VLOOKUP(JRF!C3136,Checks!S:U,3,0),0)="A","Entry with System fund Dept",""))</f>
        <v/>
      </c>
      <c r="W3123" t="str">
        <f>IFERROR(IF('Journal Template'!D3535="","",IF(IFERROR(VLOOKUP('Journal Template'!D3535,Checks!S:U,3,0),0)="A","Entry with System fund Dept","")),"")</f>
        <v/>
      </c>
      <c r="X3123" t="s">
        <v>4544</v>
      </c>
      <c r="Y3123" t="s">
        <v>386</v>
      </c>
      <c r="Z3123" t="s">
        <v>13782</v>
      </c>
      <c r="AA3123" t="s">
        <v>932</v>
      </c>
      <c r="AB3123" t="s">
        <v>3550</v>
      </c>
      <c r="AC3123" s="150" t="str">
        <f>IFERROR(IF(JRF!C3136="","",IF(AND(VLOOKUP(JRF!C3136,X:AA,4,0)=JRF!B3136,VLOOKUP(JRF!C3136,X:Y,2,0)="A"),"","Inactive Dept Combo Error")),"Inactive Dept Combo Error")</f>
        <v/>
      </c>
      <c r="AD3123" t="str">
        <f>IFERROR(IF('Journal Template'!D3535="","",IF(AND(VLOOKUP('Journal Template'!D3535,X:AA,4,0)='Journal Template'!A3535,VLOOKUP('Journal Template'!D3535,X:Y,2,0)="A"),"","Inactive Dept Combo Error")),"")</f>
        <v/>
      </c>
      <c r="AK3123" s="150" t="str">
        <f>IF(JRF!B3136="","",IF(JRF!B3136=IFERROR(VLOOKUP(JRF!B3136,Checks!AI:AI,1,0),0),"Entry in Branch/Satellite BU's",""))</f>
        <v/>
      </c>
      <c r="AL3123" t="str">
        <f>IFERROR(IF('Journal Template'!A3535="","",IF('Journal Template'!A3535=IFERROR(VLOOKUP('Journal Template'!A3535,Checks!AI:AI,1,0),0),"Entry in Branch/Satellite BU's","")),"")</f>
        <v/>
      </c>
      <c r="AO3123" s="171"/>
      <c r="AP3123" s="171"/>
      <c r="AQ3123" s="171"/>
      <c r="AR3123" s="171"/>
      <c r="CI3123" t="str">
        <f>IF(JRF!F3136&gt;0,"",IF(JRF!B3136="","",IF(LEFT(JRF!B3136,1)=IFERROR(VLOOKUP(LEFT(JRF!B3136,1),$CF$2:$CF$5,1,0),0),"Product Code Required",IF(JRF!C3136="","",IF(JRF!C3136=IFERROR(VLOOKUP(JRF!C3136,$CH:$CH,1,0),0),"Product Code Required","NA")))))</f>
        <v/>
      </c>
      <c r="CJ3123" t="str">
        <f>IF(JRF!AV3136&gt;0,"",IF(JRF!Q3136="","",IF(LEFT(JRF!Q3136,1)=IFERROR(VLOOKUP(LEFT(JRF!Q3136,1),$CF$2:$CF$5,1,0),0),"Product Code Required",IF(JRF!V3136="","",IF(JRF!V3136=IFERROR(VLOOKUP(JRF!V3136,$CH:$CH,1,0),0),"Product Code Required","NA")))))</f>
        <v/>
      </c>
      <c r="CK3123" t="str">
        <f>IFERROR(IF(LEN('Journal Template'!F3134)&gt;0,"",IF('Journal Template'!A3134="","",IF(LEFT('Journal Template'!A3134,1)=IFERROR(VLOOKUP(LEFT('Journal Template'!A3134,1),Checks!$CF$2:$CF$5,1,0),0),"Product Code Required",IF('Journal Template'!D3134="","",IF('Journal Template'!D3134=IFERROR(VLOOKUP('Journal Template'!D3134,Checks!$CH:$CH,1,0),0),"Product Code Required","NA"))))),"")</f>
        <v/>
      </c>
    </row>
    <row r="3124" spans="14:89">
      <c r="N3124" t="s">
        <v>13783</v>
      </c>
      <c r="O3124" t="s">
        <v>13784</v>
      </c>
      <c r="P3124" t="s">
        <v>386</v>
      </c>
      <c r="Q3124" s="150" t="str">
        <f>IF(JRF!D3137="","",IF(IFERROR(VLOOKUP(JRF!D3137,Checks!N:P,3,0),0)="A","","Inactive account in Use"))</f>
        <v/>
      </c>
      <c r="R3124" t="str">
        <f>IFERROR(IF('Journal Template'!C3536="","",IF(IFERROR(VLOOKUP('Journal Template'!C3536,Checks!N:P,3,0),0)="A","","Inactive account in Use")),"")</f>
        <v/>
      </c>
      <c r="V3124" s="150" t="str">
        <f>IF(JRF!C3137="","",IF(IFERROR(VLOOKUP(JRF!C3137,Checks!S:U,3,0),0)="A","Entry with System fund Dept",""))</f>
        <v/>
      </c>
      <c r="W3124" t="str">
        <f>IFERROR(IF('Journal Template'!D3536="","",IF(IFERROR(VLOOKUP('Journal Template'!D3536,Checks!S:U,3,0),0)="A","Entry with System fund Dept","")),"")</f>
        <v/>
      </c>
      <c r="X3124" t="s">
        <v>4549</v>
      </c>
      <c r="Y3124" t="s">
        <v>386</v>
      </c>
      <c r="Z3124" t="s">
        <v>13785</v>
      </c>
      <c r="AA3124" t="s">
        <v>932</v>
      </c>
      <c r="AB3124" t="s">
        <v>3550</v>
      </c>
      <c r="AC3124" s="150" t="str">
        <f>IFERROR(IF(JRF!C3137="","",IF(AND(VLOOKUP(JRF!C3137,X:AA,4,0)=JRF!B3137,VLOOKUP(JRF!C3137,X:Y,2,0)="A"),"","Inactive Dept Combo Error")),"Inactive Dept Combo Error")</f>
        <v/>
      </c>
      <c r="AD3124" t="str">
        <f>IFERROR(IF('Journal Template'!D3536="","",IF(AND(VLOOKUP('Journal Template'!D3536,X:AA,4,0)='Journal Template'!A3536,VLOOKUP('Journal Template'!D3536,X:Y,2,0)="A"),"","Inactive Dept Combo Error")),"")</f>
        <v/>
      </c>
      <c r="AK3124" s="150" t="str">
        <f>IF(JRF!B3137="","",IF(JRF!B3137=IFERROR(VLOOKUP(JRF!B3137,Checks!AI:AI,1,0),0),"Entry in Branch/Satellite BU's",""))</f>
        <v/>
      </c>
      <c r="AL3124" t="str">
        <f>IFERROR(IF('Journal Template'!A3536="","",IF('Journal Template'!A3536=IFERROR(VLOOKUP('Journal Template'!A3536,Checks!AI:AI,1,0),0),"Entry in Branch/Satellite BU's","")),"")</f>
        <v/>
      </c>
      <c r="AO3124" s="171"/>
      <c r="AP3124" s="171"/>
      <c r="AQ3124" s="171"/>
      <c r="AR3124" s="171"/>
      <c r="CI3124" t="str">
        <f>IF(JRF!F3137&gt;0,"",IF(JRF!B3137="","",IF(LEFT(JRF!B3137,1)=IFERROR(VLOOKUP(LEFT(JRF!B3137,1),$CF$2:$CF$5,1,0),0),"Product Code Required",IF(JRF!C3137="","",IF(JRF!C3137=IFERROR(VLOOKUP(JRF!C3137,$CH:$CH,1,0),0),"Product Code Required","NA")))))</f>
        <v/>
      </c>
      <c r="CJ3124" t="str">
        <f>IF(JRF!AV3137&gt;0,"",IF(JRF!Q3137="","",IF(LEFT(JRF!Q3137,1)=IFERROR(VLOOKUP(LEFT(JRF!Q3137,1),$CF$2:$CF$5,1,0),0),"Product Code Required",IF(JRF!V3137="","",IF(JRF!V3137=IFERROR(VLOOKUP(JRF!V3137,$CH:$CH,1,0),0),"Product Code Required","NA")))))</f>
        <v/>
      </c>
      <c r="CK3124" t="str">
        <f>IFERROR(IF(LEN('Journal Template'!F3135)&gt;0,"",IF('Journal Template'!A3135="","",IF(LEFT('Journal Template'!A3135,1)=IFERROR(VLOOKUP(LEFT('Journal Template'!A3135,1),Checks!$CF$2:$CF$5,1,0),0),"Product Code Required",IF('Journal Template'!D3135="","",IF('Journal Template'!D3135=IFERROR(VLOOKUP('Journal Template'!D3135,Checks!$CH:$CH,1,0),0),"Product Code Required","NA"))))),"")</f>
        <v/>
      </c>
    </row>
    <row r="3125" spans="14:89">
      <c r="N3125" t="s">
        <v>13786</v>
      </c>
      <c r="O3125" t="s">
        <v>13787</v>
      </c>
      <c r="P3125" t="s">
        <v>386</v>
      </c>
      <c r="Q3125" s="150" t="str">
        <f>IF(JRF!D3138="","",IF(IFERROR(VLOOKUP(JRF!D3138,Checks!N:P,3,0),0)="A","","Inactive account in Use"))</f>
        <v/>
      </c>
      <c r="R3125" t="str">
        <f>IFERROR(IF('Journal Template'!C3537="","",IF(IFERROR(VLOOKUP('Journal Template'!C3537,Checks!N:P,3,0),0)="A","","Inactive account in Use")),"")</f>
        <v/>
      </c>
      <c r="V3125" s="150" t="str">
        <f>IF(JRF!C3138="","",IF(IFERROR(VLOOKUP(JRF!C3138,Checks!S:U,3,0),0)="A","Entry with System fund Dept",""))</f>
        <v/>
      </c>
      <c r="W3125" t="str">
        <f>IFERROR(IF('Journal Template'!D3537="","",IF(IFERROR(VLOOKUP('Journal Template'!D3537,Checks!S:U,3,0),0)="A","Entry with System fund Dept","")),"")</f>
        <v/>
      </c>
      <c r="X3125" t="s">
        <v>13788</v>
      </c>
      <c r="Y3125" t="s">
        <v>389</v>
      </c>
      <c r="Z3125" t="s">
        <v>13789</v>
      </c>
      <c r="AA3125" t="s">
        <v>932</v>
      </c>
      <c r="AB3125" t="s">
        <v>3550</v>
      </c>
      <c r="AC3125" s="150" t="str">
        <f>IFERROR(IF(JRF!C3138="","",IF(AND(VLOOKUP(JRF!C3138,X:AA,4,0)=JRF!B3138,VLOOKUP(JRF!C3138,X:Y,2,0)="A"),"","Inactive Dept Combo Error")),"Inactive Dept Combo Error")</f>
        <v/>
      </c>
      <c r="AD3125" t="str">
        <f>IFERROR(IF('Journal Template'!D3537="","",IF(AND(VLOOKUP('Journal Template'!D3537,X:AA,4,0)='Journal Template'!A3537,VLOOKUP('Journal Template'!D3537,X:Y,2,0)="A"),"","Inactive Dept Combo Error")),"")</f>
        <v/>
      </c>
      <c r="AK3125" s="150" t="str">
        <f>IF(JRF!B3138="","",IF(JRF!B3138=IFERROR(VLOOKUP(JRF!B3138,Checks!AI:AI,1,0),0),"Entry in Branch/Satellite BU's",""))</f>
        <v/>
      </c>
      <c r="AL3125" t="str">
        <f>IFERROR(IF('Journal Template'!A3537="","",IF('Journal Template'!A3537=IFERROR(VLOOKUP('Journal Template'!A3537,Checks!AI:AI,1,0),0),"Entry in Branch/Satellite BU's","")),"")</f>
        <v/>
      </c>
      <c r="AO3125" s="171"/>
      <c r="AP3125" s="171"/>
      <c r="AQ3125" s="171"/>
      <c r="AR3125" s="171"/>
      <c r="CI3125" t="str">
        <f>IF(JRF!F3138&gt;0,"",IF(JRF!B3138="","",IF(LEFT(JRF!B3138,1)=IFERROR(VLOOKUP(LEFT(JRF!B3138,1),$CF$2:$CF$5,1,0),0),"Product Code Required",IF(JRF!C3138="","",IF(JRF!C3138=IFERROR(VLOOKUP(JRF!C3138,$CH:$CH,1,0),0),"Product Code Required","NA")))))</f>
        <v/>
      </c>
      <c r="CJ3125" t="str">
        <f>IF(JRF!AV3138&gt;0,"",IF(JRF!Q3138="","",IF(LEFT(JRF!Q3138,1)=IFERROR(VLOOKUP(LEFT(JRF!Q3138,1),$CF$2:$CF$5,1,0),0),"Product Code Required",IF(JRF!V3138="","",IF(JRF!V3138=IFERROR(VLOOKUP(JRF!V3138,$CH:$CH,1,0),0),"Product Code Required","NA")))))</f>
        <v/>
      </c>
      <c r="CK3125" t="str">
        <f>IFERROR(IF(LEN('Journal Template'!F3136)&gt;0,"",IF('Journal Template'!A3136="","",IF(LEFT('Journal Template'!A3136,1)=IFERROR(VLOOKUP(LEFT('Journal Template'!A3136,1),Checks!$CF$2:$CF$5,1,0),0),"Product Code Required",IF('Journal Template'!D3136="","",IF('Journal Template'!D3136=IFERROR(VLOOKUP('Journal Template'!D3136,Checks!$CH:$CH,1,0),0),"Product Code Required","NA"))))),"")</f>
        <v/>
      </c>
    </row>
    <row r="3126" spans="14:89">
      <c r="N3126" t="s">
        <v>13790</v>
      </c>
      <c r="O3126" t="s">
        <v>13791</v>
      </c>
      <c r="P3126" t="s">
        <v>386</v>
      </c>
      <c r="Q3126" s="150" t="str">
        <f>IF(JRF!D3139="","",IF(IFERROR(VLOOKUP(JRF!D3139,Checks!N:P,3,0),0)="A","","Inactive account in Use"))</f>
        <v/>
      </c>
      <c r="R3126" t="str">
        <f>IFERROR(IF('Journal Template'!C3538="","",IF(IFERROR(VLOOKUP('Journal Template'!C3538,Checks!N:P,3,0),0)="A","","Inactive account in Use")),"")</f>
        <v/>
      </c>
      <c r="V3126" s="150" t="str">
        <f>IF(JRF!C3139="","",IF(IFERROR(VLOOKUP(JRF!C3139,Checks!S:U,3,0),0)="A","Entry with System fund Dept",""))</f>
        <v/>
      </c>
      <c r="W3126" t="str">
        <f>IFERROR(IF('Journal Template'!D3538="","",IF(IFERROR(VLOOKUP('Journal Template'!D3538,Checks!S:U,3,0),0)="A","Entry with System fund Dept","")),"")</f>
        <v/>
      </c>
      <c r="X3126" t="s">
        <v>5510</v>
      </c>
      <c r="Y3126" t="s">
        <v>386</v>
      </c>
      <c r="Z3126" t="s">
        <v>13792</v>
      </c>
      <c r="AA3126" t="s">
        <v>932</v>
      </c>
      <c r="AB3126" t="s">
        <v>3550</v>
      </c>
      <c r="AC3126" s="150" t="str">
        <f>IFERROR(IF(JRF!C3139="","",IF(AND(VLOOKUP(JRF!C3139,X:AA,4,0)=JRF!B3139,VLOOKUP(JRF!C3139,X:Y,2,0)="A"),"","Inactive Dept Combo Error")),"Inactive Dept Combo Error")</f>
        <v/>
      </c>
      <c r="AD3126" t="str">
        <f>IFERROR(IF('Journal Template'!D3538="","",IF(AND(VLOOKUP('Journal Template'!D3538,X:AA,4,0)='Journal Template'!A3538,VLOOKUP('Journal Template'!D3538,X:Y,2,0)="A"),"","Inactive Dept Combo Error")),"")</f>
        <v/>
      </c>
      <c r="AK3126" s="150" t="str">
        <f>IF(JRF!B3139="","",IF(JRF!B3139=IFERROR(VLOOKUP(JRF!B3139,Checks!AI:AI,1,0),0),"Entry in Branch/Satellite BU's",""))</f>
        <v/>
      </c>
      <c r="AL3126" t="str">
        <f>IFERROR(IF('Journal Template'!A3538="","",IF('Journal Template'!A3538=IFERROR(VLOOKUP('Journal Template'!A3538,Checks!AI:AI,1,0),0),"Entry in Branch/Satellite BU's","")),"")</f>
        <v/>
      </c>
      <c r="AO3126" s="171"/>
      <c r="AP3126" s="171"/>
      <c r="AQ3126" s="171"/>
      <c r="AR3126" s="171"/>
      <c r="CI3126" t="str">
        <f>IF(JRF!F3139&gt;0,"",IF(JRF!B3139="","",IF(LEFT(JRF!B3139,1)=IFERROR(VLOOKUP(LEFT(JRF!B3139,1),$CF$2:$CF$5,1,0),0),"Product Code Required",IF(JRF!C3139="","",IF(JRF!C3139=IFERROR(VLOOKUP(JRF!C3139,$CH:$CH,1,0),0),"Product Code Required","NA")))))</f>
        <v/>
      </c>
      <c r="CJ3126" t="str">
        <f>IF(JRF!AV3139&gt;0,"",IF(JRF!Q3139="","",IF(LEFT(JRF!Q3139,1)=IFERROR(VLOOKUP(LEFT(JRF!Q3139,1),$CF$2:$CF$5,1,0),0),"Product Code Required",IF(JRF!V3139="","",IF(JRF!V3139=IFERROR(VLOOKUP(JRF!V3139,$CH:$CH,1,0),0),"Product Code Required","NA")))))</f>
        <v/>
      </c>
      <c r="CK3126" t="str">
        <f>IFERROR(IF(LEN('Journal Template'!F3137)&gt;0,"",IF('Journal Template'!A3137="","",IF(LEFT('Journal Template'!A3137,1)=IFERROR(VLOOKUP(LEFT('Journal Template'!A3137,1),Checks!$CF$2:$CF$5,1,0),0),"Product Code Required",IF('Journal Template'!D3137="","",IF('Journal Template'!D3137=IFERROR(VLOOKUP('Journal Template'!D3137,Checks!$CH:$CH,1,0),0),"Product Code Required","NA"))))),"")</f>
        <v/>
      </c>
    </row>
    <row r="3127" spans="14:89">
      <c r="N3127" t="s">
        <v>13793</v>
      </c>
      <c r="O3127" t="s">
        <v>13794</v>
      </c>
      <c r="P3127" t="s">
        <v>386</v>
      </c>
      <c r="Q3127" s="150" t="str">
        <f>IF(JRF!D3140="","",IF(IFERROR(VLOOKUP(JRF!D3140,Checks!N:P,3,0),0)="A","","Inactive account in Use"))</f>
        <v/>
      </c>
      <c r="R3127" t="str">
        <f>IFERROR(IF('Journal Template'!C3539="","",IF(IFERROR(VLOOKUP('Journal Template'!C3539,Checks!N:P,3,0),0)="A","","Inactive account in Use")),"")</f>
        <v/>
      </c>
      <c r="V3127" s="150" t="str">
        <f>IF(JRF!C3140="","",IF(IFERROR(VLOOKUP(JRF!C3140,Checks!S:U,3,0),0)="A","Entry with System fund Dept",""))</f>
        <v/>
      </c>
      <c r="W3127" t="str">
        <f>IFERROR(IF('Journal Template'!D3539="","",IF(IFERROR(VLOOKUP('Journal Template'!D3539,Checks!S:U,3,0),0)="A","Entry with System fund Dept","")),"")</f>
        <v/>
      </c>
      <c r="X3127" t="s">
        <v>5514</v>
      </c>
      <c r="Y3127" t="s">
        <v>386</v>
      </c>
      <c r="Z3127" t="s">
        <v>13795</v>
      </c>
      <c r="AA3127" t="s">
        <v>391</v>
      </c>
      <c r="AB3127" t="s">
        <v>125</v>
      </c>
      <c r="AC3127" s="150" t="str">
        <f>IFERROR(IF(JRF!C3140="","",IF(AND(VLOOKUP(JRF!C3140,X:AA,4,0)=JRF!B3140,VLOOKUP(JRF!C3140,X:Y,2,0)="A"),"","Inactive Dept Combo Error")),"Inactive Dept Combo Error")</f>
        <v/>
      </c>
      <c r="AD3127" t="str">
        <f>IFERROR(IF('Journal Template'!D3539="","",IF(AND(VLOOKUP('Journal Template'!D3539,X:AA,4,0)='Journal Template'!A3539,VLOOKUP('Journal Template'!D3539,X:Y,2,0)="A"),"","Inactive Dept Combo Error")),"")</f>
        <v/>
      </c>
      <c r="AK3127" s="150" t="str">
        <f>IF(JRF!B3140="","",IF(JRF!B3140=IFERROR(VLOOKUP(JRF!B3140,Checks!AI:AI,1,0),0),"Entry in Branch/Satellite BU's",""))</f>
        <v/>
      </c>
      <c r="AL3127" t="str">
        <f>IFERROR(IF('Journal Template'!A3539="","",IF('Journal Template'!A3539=IFERROR(VLOOKUP('Journal Template'!A3539,Checks!AI:AI,1,0),0),"Entry in Branch/Satellite BU's","")),"")</f>
        <v/>
      </c>
      <c r="AO3127" s="171"/>
      <c r="AP3127" s="171"/>
      <c r="AQ3127" s="171"/>
      <c r="AR3127" s="171"/>
      <c r="CI3127" t="str">
        <f>IF(JRF!F3140&gt;0,"",IF(JRF!B3140="","",IF(LEFT(JRF!B3140,1)=IFERROR(VLOOKUP(LEFT(JRF!B3140,1),$CF$2:$CF$5,1,0),0),"Product Code Required",IF(JRF!C3140="","",IF(JRF!C3140=IFERROR(VLOOKUP(JRF!C3140,$CH:$CH,1,0),0),"Product Code Required","NA")))))</f>
        <v/>
      </c>
      <c r="CJ3127" t="str">
        <f>IF(JRF!AV3140&gt;0,"",IF(JRF!Q3140="","",IF(LEFT(JRF!Q3140,1)=IFERROR(VLOOKUP(LEFT(JRF!Q3140,1),$CF$2:$CF$5,1,0),0),"Product Code Required",IF(JRF!V3140="","",IF(JRF!V3140=IFERROR(VLOOKUP(JRF!V3140,$CH:$CH,1,0),0),"Product Code Required","NA")))))</f>
        <v/>
      </c>
      <c r="CK3127" t="str">
        <f>IFERROR(IF(LEN('Journal Template'!F3138)&gt;0,"",IF('Journal Template'!A3138="","",IF(LEFT('Journal Template'!A3138,1)=IFERROR(VLOOKUP(LEFT('Journal Template'!A3138,1),Checks!$CF$2:$CF$5,1,0),0),"Product Code Required",IF('Journal Template'!D3138="","",IF('Journal Template'!D3138=IFERROR(VLOOKUP('Journal Template'!D3138,Checks!$CH:$CH,1,0),0),"Product Code Required","NA"))))),"")</f>
        <v/>
      </c>
    </row>
    <row r="3128" spans="14:89">
      <c r="N3128" t="s">
        <v>13796</v>
      </c>
      <c r="O3128" t="s">
        <v>13062</v>
      </c>
      <c r="P3128" t="s">
        <v>386</v>
      </c>
      <c r="Q3128" s="150" t="str">
        <f>IF(JRF!D3141="","",IF(IFERROR(VLOOKUP(JRF!D3141,Checks!N:P,3,0),0)="A","","Inactive account in Use"))</f>
        <v/>
      </c>
      <c r="R3128" t="str">
        <f>IFERROR(IF('Journal Template'!C3540="","",IF(IFERROR(VLOOKUP('Journal Template'!C3540,Checks!N:P,3,0),0)="A","","Inactive account in Use")),"")</f>
        <v/>
      </c>
      <c r="V3128" s="150" t="str">
        <f>IF(JRF!C3141="","",IF(IFERROR(VLOOKUP(JRF!C3141,Checks!S:U,3,0),0)="A","Entry with System fund Dept",""))</f>
        <v/>
      </c>
      <c r="W3128" t="str">
        <f>IFERROR(IF('Journal Template'!D3540="","",IF(IFERROR(VLOOKUP('Journal Template'!D3540,Checks!S:U,3,0),0)="A","Entry with System fund Dept","")),"")</f>
        <v/>
      </c>
      <c r="X3128" t="s">
        <v>4554</v>
      </c>
      <c r="Y3128" t="s">
        <v>386</v>
      </c>
      <c r="Z3128" t="s">
        <v>13797</v>
      </c>
      <c r="AA3128" t="s">
        <v>391</v>
      </c>
      <c r="AB3128" t="s">
        <v>125</v>
      </c>
      <c r="AC3128" s="150" t="str">
        <f>IFERROR(IF(JRF!C3141="","",IF(AND(VLOOKUP(JRF!C3141,X:AA,4,0)=JRF!B3141,VLOOKUP(JRF!C3141,X:Y,2,0)="A"),"","Inactive Dept Combo Error")),"Inactive Dept Combo Error")</f>
        <v/>
      </c>
      <c r="AD3128" t="str">
        <f>IFERROR(IF('Journal Template'!D3540="","",IF(AND(VLOOKUP('Journal Template'!D3540,X:AA,4,0)='Journal Template'!A3540,VLOOKUP('Journal Template'!D3540,X:Y,2,0)="A"),"","Inactive Dept Combo Error")),"")</f>
        <v/>
      </c>
      <c r="AK3128" s="150" t="str">
        <f>IF(JRF!B3141="","",IF(JRF!B3141=IFERROR(VLOOKUP(JRF!B3141,Checks!AI:AI,1,0),0),"Entry in Branch/Satellite BU's",""))</f>
        <v/>
      </c>
      <c r="AL3128" t="str">
        <f>IFERROR(IF('Journal Template'!A3540="","",IF('Journal Template'!A3540=IFERROR(VLOOKUP('Journal Template'!A3540,Checks!AI:AI,1,0),0),"Entry in Branch/Satellite BU's","")),"")</f>
        <v/>
      </c>
      <c r="AO3128" s="171"/>
      <c r="AP3128" s="171"/>
      <c r="AQ3128" s="171"/>
      <c r="AR3128" s="171"/>
      <c r="CI3128" t="str">
        <f>IF(JRF!F3141&gt;0,"",IF(JRF!B3141="","",IF(LEFT(JRF!B3141,1)=IFERROR(VLOOKUP(LEFT(JRF!B3141,1),$CF$2:$CF$5,1,0),0),"Product Code Required",IF(JRF!C3141="","",IF(JRF!C3141=IFERROR(VLOOKUP(JRF!C3141,$CH:$CH,1,0),0),"Product Code Required","NA")))))</f>
        <v/>
      </c>
      <c r="CJ3128" t="str">
        <f>IF(JRF!AV3141&gt;0,"",IF(JRF!Q3141="","",IF(LEFT(JRF!Q3141,1)=IFERROR(VLOOKUP(LEFT(JRF!Q3141,1),$CF$2:$CF$5,1,0),0),"Product Code Required",IF(JRF!V3141="","",IF(JRF!V3141=IFERROR(VLOOKUP(JRF!V3141,$CH:$CH,1,0),0),"Product Code Required","NA")))))</f>
        <v/>
      </c>
      <c r="CK3128" t="str">
        <f>IFERROR(IF(LEN('Journal Template'!F3139)&gt;0,"",IF('Journal Template'!A3139="","",IF(LEFT('Journal Template'!A3139,1)=IFERROR(VLOOKUP(LEFT('Journal Template'!A3139,1),Checks!$CF$2:$CF$5,1,0),0),"Product Code Required",IF('Journal Template'!D3139="","",IF('Journal Template'!D3139=IFERROR(VLOOKUP('Journal Template'!D3139,Checks!$CH:$CH,1,0),0),"Product Code Required","NA"))))),"")</f>
        <v/>
      </c>
    </row>
    <row r="3129" spans="14:89">
      <c r="N3129" t="s">
        <v>13798</v>
      </c>
      <c r="O3129" t="s">
        <v>13799</v>
      </c>
      <c r="P3129" t="s">
        <v>386</v>
      </c>
      <c r="Q3129" s="150" t="str">
        <f>IF(JRF!D3142="","",IF(IFERROR(VLOOKUP(JRF!D3142,Checks!N:P,3,0),0)="A","","Inactive account in Use"))</f>
        <v/>
      </c>
      <c r="R3129" t="str">
        <f>IFERROR(IF('Journal Template'!C3541="","",IF(IFERROR(VLOOKUP('Journal Template'!C3541,Checks!N:P,3,0),0)="A","","Inactive account in Use")),"")</f>
        <v/>
      </c>
      <c r="V3129" s="150" t="str">
        <f>IF(JRF!C3142="","",IF(IFERROR(VLOOKUP(JRF!C3142,Checks!S:U,3,0),0)="A","Entry with System fund Dept",""))</f>
        <v/>
      </c>
      <c r="W3129" t="str">
        <f>IFERROR(IF('Journal Template'!D3541="","",IF(IFERROR(VLOOKUP('Journal Template'!D3541,Checks!S:U,3,0),0)="A","Entry with System fund Dept","")),"")</f>
        <v/>
      </c>
      <c r="X3129" t="s">
        <v>4559</v>
      </c>
      <c r="Y3129" t="s">
        <v>386</v>
      </c>
      <c r="Z3129" t="s">
        <v>13800</v>
      </c>
      <c r="AA3129" t="s">
        <v>391</v>
      </c>
      <c r="AB3129" t="s">
        <v>125</v>
      </c>
      <c r="AC3129" s="150" t="str">
        <f>IFERROR(IF(JRF!C3142="","",IF(AND(VLOOKUP(JRF!C3142,X:AA,4,0)=JRF!B3142,VLOOKUP(JRF!C3142,X:Y,2,0)="A"),"","Inactive Dept Combo Error")),"Inactive Dept Combo Error")</f>
        <v/>
      </c>
      <c r="AD3129" t="str">
        <f>IFERROR(IF('Journal Template'!D3541="","",IF(AND(VLOOKUP('Journal Template'!D3541,X:AA,4,0)='Journal Template'!A3541,VLOOKUP('Journal Template'!D3541,X:Y,2,0)="A"),"","Inactive Dept Combo Error")),"")</f>
        <v/>
      </c>
      <c r="AK3129" s="150" t="str">
        <f>IF(JRF!B3142="","",IF(JRF!B3142=IFERROR(VLOOKUP(JRF!B3142,Checks!AI:AI,1,0),0),"Entry in Branch/Satellite BU's",""))</f>
        <v/>
      </c>
      <c r="AL3129" t="str">
        <f>IFERROR(IF('Journal Template'!A3541="","",IF('Journal Template'!A3541=IFERROR(VLOOKUP('Journal Template'!A3541,Checks!AI:AI,1,0),0),"Entry in Branch/Satellite BU's","")),"")</f>
        <v/>
      </c>
      <c r="AO3129" s="171"/>
      <c r="AP3129" s="171"/>
      <c r="AQ3129" s="171"/>
      <c r="AR3129" s="171"/>
      <c r="CI3129" t="str">
        <f>IF(JRF!F3142&gt;0,"",IF(JRF!B3142="","",IF(LEFT(JRF!B3142,1)=IFERROR(VLOOKUP(LEFT(JRF!B3142,1),$CF$2:$CF$5,1,0),0),"Product Code Required",IF(JRF!C3142="","",IF(JRF!C3142=IFERROR(VLOOKUP(JRF!C3142,$CH:$CH,1,0),0),"Product Code Required","NA")))))</f>
        <v/>
      </c>
      <c r="CJ3129" t="str">
        <f>IF(JRF!AV3142&gt;0,"",IF(JRF!Q3142="","",IF(LEFT(JRF!Q3142,1)=IFERROR(VLOOKUP(LEFT(JRF!Q3142,1),$CF$2:$CF$5,1,0),0),"Product Code Required",IF(JRF!V3142="","",IF(JRF!V3142=IFERROR(VLOOKUP(JRF!V3142,$CH:$CH,1,0),0),"Product Code Required","NA")))))</f>
        <v/>
      </c>
      <c r="CK3129" t="str">
        <f>IFERROR(IF(LEN('Journal Template'!F3140)&gt;0,"",IF('Journal Template'!A3140="","",IF(LEFT('Journal Template'!A3140,1)=IFERROR(VLOOKUP(LEFT('Journal Template'!A3140,1),Checks!$CF$2:$CF$5,1,0),0),"Product Code Required",IF('Journal Template'!D3140="","",IF('Journal Template'!D3140=IFERROR(VLOOKUP('Journal Template'!D3140,Checks!$CH:$CH,1,0),0),"Product Code Required","NA"))))),"")</f>
        <v/>
      </c>
    </row>
    <row r="3130" spans="14:89">
      <c r="N3130" t="s">
        <v>13801</v>
      </c>
      <c r="O3130" t="s">
        <v>8487</v>
      </c>
      <c r="P3130" t="s">
        <v>386</v>
      </c>
      <c r="Q3130" s="150" t="str">
        <f>IF(JRF!D3143="","",IF(IFERROR(VLOOKUP(JRF!D3143,Checks!N:P,3,0),0)="A","","Inactive account in Use"))</f>
        <v/>
      </c>
      <c r="R3130" t="str">
        <f>IFERROR(IF('Journal Template'!C3542="","",IF(IFERROR(VLOOKUP('Journal Template'!C3542,Checks!N:P,3,0),0)="A","","Inactive account in Use")),"")</f>
        <v/>
      </c>
      <c r="V3130" s="150" t="str">
        <f>IF(JRF!C3143="","",IF(IFERROR(VLOOKUP(JRF!C3143,Checks!S:U,3,0),0)="A","Entry with System fund Dept",""))</f>
        <v/>
      </c>
      <c r="W3130" t="str">
        <f>IFERROR(IF('Journal Template'!D3542="","",IF(IFERROR(VLOOKUP('Journal Template'!D3542,Checks!S:U,3,0),0)="A","Entry with System fund Dept","")),"")</f>
        <v/>
      </c>
      <c r="X3130" t="s">
        <v>13802</v>
      </c>
      <c r="Y3130" t="s">
        <v>389</v>
      </c>
      <c r="Z3130" t="s">
        <v>13803</v>
      </c>
      <c r="AA3130" t="s">
        <v>391</v>
      </c>
      <c r="AB3130" t="s">
        <v>125</v>
      </c>
      <c r="AC3130" s="150" t="str">
        <f>IFERROR(IF(JRF!C3143="","",IF(AND(VLOOKUP(JRF!C3143,X:AA,4,0)=JRF!B3143,VLOOKUP(JRF!C3143,X:Y,2,0)="A"),"","Inactive Dept Combo Error")),"Inactive Dept Combo Error")</f>
        <v/>
      </c>
      <c r="AD3130" t="str">
        <f>IFERROR(IF('Journal Template'!D3542="","",IF(AND(VLOOKUP('Journal Template'!D3542,X:AA,4,0)='Journal Template'!A3542,VLOOKUP('Journal Template'!D3542,X:Y,2,0)="A"),"","Inactive Dept Combo Error")),"")</f>
        <v/>
      </c>
      <c r="AK3130" s="150" t="str">
        <f>IF(JRF!B3143="","",IF(JRF!B3143=IFERROR(VLOOKUP(JRF!B3143,Checks!AI:AI,1,0),0),"Entry in Branch/Satellite BU's",""))</f>
        <v/>
      </c>
      <c r="AL3130" t="str">
        <f>IFERROR(IF('Journal Template'!A3542="","",IF('Journal Template'!A3542=IFERROR(VLOOKUP('Journal Template'!A3542,Checks!AI:AI,1,0),0),"Entry in Branch/Satellite BU's","")),"")</f>
        <v/>
      </c>
      <c r="AO3130" s="171"/>
      <c r="AP3130" s="171"/>
      <c r="AQ3130" s="171"/>
      <c r="AR3130" s="171"/>
      <c r="CI3130" t="str">
        <f>IF(JRF!F3143&gt;0,"",IF(JRF!B3143="","",IF(LEFT(JRF!B3143,1)=IFERROR(VLOOKUP(LEFT(JRF!B3143,1),$CF$2:$CF$5,1,0),0),"Product Code Required",IF(JRF!C3143="","",IF(JRF!C3143=IFERROR(VLOOKUP(JRF!C3143,$CH:$CH,1,0),0),"Product Code Required","NA")))))</f>
        <v/>
      </c>
      <c r="CJ3130" t="str">
        <f>IF(JRF!AV3143&gt;0,"",IF(JRF!Q3143="","",IF(LEFT(JRF!Q3143,1)=IFERROR(VLOOKUP(LEFT(JRF!Q3143,1),$CF$2:$CF$5,1,0),0),"Product Code Required",IF(JRF!V3143="","",IF(JRF!V3143=IFERROR(VLOOKUP(JRF!V3143,$CH:$CH,1,0),0),"Product Code Required","NA")))))</f>
        <v/>
      </c>
      <c r="CK3130" t="str">
        <f>IFERROR(IF(LEN('Journal Template'!F3141)&gt;0,"",IF('Journal Template'!A3141="","",IF(LEFT('Journal Template'!A3141,1)=IFERROR(VLOOKUP(LEFT('Journal Template'!A3141,1),Checks!$CF$2:$CF$5,1,0),0),"Product Code Required",IF('Journal Template'!D3141="","",IF('Journal Template'!D3141=IFERROR(VLOOKUP('Journal Template'!D3141,Checks!$CH:$CH,1,0),0),"Product Code Required","NA"))))),"")</f>
        <v/>
      </c>
    </row>
    <row r="3131" spans="14:89">
      <c r="N3131" t="s">
        <v>13804</v>
      </c>
      <c r="O3131" t="s">
        <v>13805</v>
      </c>
      <c r="P3131" t="s">
        <v>386</v>
      </c>
      <c r="Q3131" s="150" t="str">
        <f>IF(JRF!D3144="","",IF(IFERROR(VLOOKUP(JRF!D3144,Checks!N:P,3,0),0)="A","","Inactive account in Use"))</f>
        <v/>
      </c>
      <c r="R3131" t="str">
        <f>IFERROR(IF('Journal Template'!C3543="","",IF(IFERROR(VLOOKUP('Journal Template'!C3543,Checks!N:P,3,0),0)="A","","Inactive account in Use")),"")</f>
        <v/>
      </c>
      <c r="V3131" s="150" t="str">
        <f>IF(JRF!C3144="","",IF(IFERROR(VLOOKUP(JRF!C3144,Checks!S:U,3,0),0)="A","Entry with System fund Dept",""))</f>
        <v/>
      </c>
      <c r="W3131" t="str">
        <f>IFERROR(IF('Journal Template'!D3543="","",IF(IFERROR(VLOOKUP('Journal Template'!D3543,Checks!S:U,3,0),0)="A","Entry with System fund Dept","")),"")</f>
        <v/>
      </c>
      <c r="X3131" t="s">
        <v>4565</v>
      </c>
      <c r="Y3131" t="s">
        <v>386</v>
      </c>
      <c r="Z3131" t="s">
        <v>13806</v>
      </c>
      <c r="AA3131" t="s">
        <v>391</v>
      </c>
      <c r="AB3131" t="s">
        <v>125</v>
      </c>
      <c r="AC3131" s="150" t="str">
        <f>IFERROR(IF(JRF!C3144="","",IF(AND(VLOOKUP(JRF!C3144,X:AA,4,0)=JRF!B3144,VLOOKUP(JRF!C3144,X:Y,2,0)="A"),"","Inactive Dept Combo Error")),"Inactive Dept Combo Error")</f>
        <v/>
      </c>
      <c r="AD3131" t="str">
        <f>IFERROR(IF('Journal Template'!D3543="","",IF(AND(VLOOKUP('Journal Template'!D3543,X:AA,4,0)='Journal Template'!A3543,VLOOKUP('Journal Template'!D3543,X:Y,2,0)="A"),"","Inactive Dept Combo Error")),"")</f>
        <v/>
      </c>
      <c r="AK3131" s="150" t="str">
        <f>IF(JRF!B3144="","",IF(JRF!B3144=IFERROR(VLOOKUP(JRF!B3144,Checks!AI:AI,1,0),0),"Entry in Branch/Satellite BU's",""))</f>
        <v/>
      </c>
      <c r="AL3131" t="str">
        <f>IFERROR(IF('Journal Template'!A3543="","",IF('Journal Template'!A3543=IFERROR(VLOOKUP('Journal Template'!A3543,Checks!AI:AI,1,0),0),"Entry in Branch/Satellite BU's","")),"")</f>
        <v/>
      </c>
      <c r="AO3131" s="171"/>
      <c r="AP3131" s="171"/>
      <c r="AQ3131" s="171"/>
      <c r="AR3131" s="171"/>
      <c r="CI3131" t="str">
        <f>IF(JRF!F3144&gt;0,"",IF(JRF!B3144="","",IF(LEFT(JRF!B3144,1)=IFERROR(VLOOKUP(LEFT(JRF!B3144,1),$CF$2:$CF$5,1,0),0),"Product Code Required",IF(JRF!C3144="","",IF(JRF!C3144=IFERROR(VLOOKUP(JRF!C3144,$CH:$CH,1,0),0),"Product Code Required","NA")))))</f>
        <v/>
      </c>
      <c r="CJ3131" t="str">
        <f>IF(JRF!AV3144&gt;0,"",IF(JRF!Q3144="","",IF(LEFT(JRF!Q3144,1)=IFERROR(VLOOKUP(LEFT(JRF!Q3144,1),$CF$2:$CF$5,1,0),0),"Product Code Required",IF(JRF!V3144="","",IF(JRF!V3144=IFERROR(VLOOKUP(JRF!V3144,$CH:$CH,1,0),0),"Product Code Required","NA")))))</f>
        <v/>
      </c>
      <c r="CK3131" t="str">
        <f>IFERROR(IF(LEN('Journal Template'!F3142)&gt;0,"",IF('Journal Template'!A3142="","",IF(LEFT('Journal Template'!A3142,1)=IFERROR(VLOOKUP(LEFT('Journal Template'!A3142,1),Checks!$CF$2:$CF$5,1,0),0),"Product Code Required",IF('Journal Template'!D3142="","",IF('Journal Template'!D3142=IFERROR(VLOOKUP('Journal Template'!D3142,Checks!$CH:$CH,1,0),0),"Product Code Required","NA"))))),"")</f>
        <v/>
      </c>
    </row>
    <row r="3132" spans="14:89">
      <c r="N3132" t="s">
        <v>13807</v>
      </c>
      <c r="O3132" t="s">
        <v>13808</v>
      </c>
      <c r="P3132" t="s">
        <v>386</v>
      </c>
      <c r="Q3132" s="150" t="str">
        <f>IF(JRF!D3145="","",IF(IFERROR(VLOOKUP(JRF!D3145,Checks!N:P,3,0),0)="A","","Inactive account in Use"))</f>
        <v/>
      </c>
      <c r="R3132" t="str">
        <f>IFERROR(IF('Journal Template'!C3544="","",IF(IFERROR(VLOOKUP('Journal Template'!C3544,Checks!N:P,3,0),0)="A","","Inactive account in Use")),"")</f>
        <v/>
      </c>
      <c r="V3132" s="150" t="str">
        <f>IF(JRF!C3145="","",IF(IFERROR(VLOOKUP(JRF!C3145,Checks!S:U,3,0),0)="A","Entry with System fund Dept",""))</f>
        <v/>
      </c>
      <c r="W3132" t="str">
        <f>IFERROR(IF('Journal Template'!D3544="","",IF(IFERROR(VLOOKUP('Journal Template'!D3544,Checks!S:U,3,0),0)="A","Entry with System fund Dept","")),"")</f>
        <v/>
      </c>
      <c r="X3132" t="s">
        <v>813</v>
      </c>
      <c r="Y3132" t="s">
        <v>386</v>
      </c>
      <c r="Z3132" t="s">
        <v>13809</v>
      </c>
      <c r="AA3132" t="s">
        <v>391</v>
      </c>
      <c r="AB3132" t="s">
        <v>125</v>
      </c>
      <c r="AC3132" s="150" t="str">
        <f>IFERROR(IF(JRF!C3145="","",IF(AND(VLOOKUP(JRF!C3145,X:AA,4,0)=JRF!B3145,VLOOKUP(JRF!C3145,X:Y,2,0)="A"),"","Inactive Dept Combo Error")),"Inactive Dept Combo Error")</f>
        <v/>
      </c>
      <c r="AD3132" t="str">
        <f>IFERROR(IF('Journal Template'!D3544="","",IF(AND(VLOOKUP('Journal Template'!D3544,X:AA,4,0)='Journal Template'!A3544,VLOOKUP('Journal Template'!D3544,X:Y,2,0)="A"),"","Inactive Dept Combo Error")),"")</f>
        <v/>
      </c>
      <c r="AK3132" s="150" t="str">
        <f>IF(JRF!B3145="","",IF(JRF!B3145=IFERROR(VLOOKUP(JRF!B3145,Checks!AI:AI,1,0),0),"Entry in Branch/Satellite BU's",""))</f>
        <v/>
      </c>
      <c r="AL3132" t="str">
        <f>IFERROR(IF('Journal Template'!A3544="","",IF('Journal Template'!A3544=IFERROR(VLOOKUP('Journal Template'!A3544,Checks!AI:AI,1,0),0),"Entry in Branch/Satellite BU's","")),"")</f>
        <v/>
      </c>
      <c r="AO3132" s="171"/>
      <c r="AP3132" s="171"/>
      <c r="AQ3132" s="171"/>
      <c r="AR3132" s="171"/>
      <c r="CI3132" t="str">
        <f>IF(JRF!F3145&gt;0,"",IF(JRF!B3145="","",IF(LEFT(JRF!B3145,1)=IFERROR(VLOOKUP(LEFT(JRF!B3145,1),$CF$2:$CF$5,1,0),0),"Product Code Required",IF(JRF!C3145="","",IF(JRF!C3145=IFERROR(VLOOKUP(JRF!C3145,$CH:$CH,1,0),0),"Product Code Required","NA")))))</f>
        <v/>
      </c>
      <c r="CJ3132" t="str">
        <f>IF(JRF!AV3145&gt;0,"",IF(JRF!Q3145="","",IF(LEFT(JRF!Q3145,1)=IFERROR(VLOOKUP(LEFT(JRF!Q3145,1),$CF$2:$CF$5,1,0),0),"Product Code Required",IF(JRF!V3145="","",IF(JRF!V3145=IFERROR(VLOOKUP(JRF!V3145,$CH:$CH,1,0),0),"Product Code Required","NA")))))</f>
        <v/>
      </c>
      <c r="CK3132" t="str">
        <f>IFERROR(IF(LEN('Journal Template'!F3143)&gt;0,"",IF('Journal Template'!A3143="","",IF(LEFT('Journal Template'!A3143,1)=IFERROR(VLOOKUP(LEFT('Journal Template'!A3143,1),Checks!$CF$2:$CF$5,1,0),0),"Product Code Required",IF('Journal Template'!D3143="","",IF('Journal Template'!D3143=IFERROR(VLOOKUP('Journal Template'!D3143,Checks!$CH:$CH,1,0),0),"Product Code Required","NA"))))),"")</f>
        <v/>
      </c>
    </row>
    <row r="3133" spans="14:89">
      <c r="N3133" t="s">
        <v>13810</v>
      </c>
      <c r="O3133" t="s">
        <v>13811</v>
      </c>
      <c r="P3133" t="s">
        <v>386</v>
      </c>
      <c r="Q3133" s="150" t="str">
        <f>IF(JRF!D3146="","",IF(IFERROR(VLOOKUP(JRF!D3146,Checks!N:P,3,0),0)="A","","Inactive account in Use"))</f>
        <v/>
      </c>
      <c r="R3133" t="str">
        <f>IFERROR(IF('Journal Template'!C3545="","",IF(IFERROR(VLOOKUP('Journal Template'!C3545,Checks!N:P,3,0),0)="A","","Inactive account in Use")),"")</f>
        <v/>
      </c>
      <c r="V3133" s="150" t="str">
        <f>IF(JRF!C3146="","",IF(IFERROR(VLOOKUP(JRF!C3146,Checks!S:U,3,0),0)="A","Entry with System fund Dept",""))</f>
        <v/>
      </c>
      <c r="W3133" t="str">
        <f>IFERROR(IF('Journal Template'!D3545="","",IF(IFERROR(VLOOKUP('Journal Template'!D3545,Checks!S:U,3,0),0)="A","Entry with System fund Dept","")),"")</f>
        <v/>
      </c>
      <c r="X3133" t="s">
        <v>4570</v>
      </c>
      <c r="Y3133" t="s">
        <v>386</v>
      </c>
      <c r="Z3133" t="s">
        <v>13812</v>
      </c>
      <c r="AA3133" t="s">
        <v>391</v>
      </c>
      <c r="AB3133" t="s">
        <v>125</v>
      </c>
      <c r="AC3133" s="150" t="str">
        <f>IFERROR(IF(JRF!C3146="","",IF(AND(VLOOKUP(JRF!C3146,X:AA,4,0)=JRF!B3146,VLOOKUP(JRF!C3146,X:Y,2,0)="A"),"","Inactive Dept Combo Error")),"Inactive Dept Combo Error")</f>
        <v/>
      </c>
      <c r="AD3133" t="str">
        <f>IFERROR(IF('Journal Template'!D3545="","",IF(AND(VLOOKUP('Journal Template'!D3545,X:AA,4,0)='Journal Template'!A3545,VLOOKUP('Journal Template'!D3545,X:Y,2,0)="A"),"","Inactive Dept Combo Error")),"")</f>
        <v/>
      </c>
      <c r="AK3133" s="150" t="str">
        <f>IF(JRF!B3146="","",IF(JRF!B3146=IFERROR(VLOOKUP(JRF!B3146,Checks!AI:AI,1,0),0),"Entry in Branch/Satellite BU's",""))</f>
        <v/>
      </c>
      <c r="AL3133" t="str">
        <f>IFERROR(IF('Journal Template'!A3545="","",IF('Journal Template'!A3545=IFERROR(VLOOKUP('Journal Template'!A3545,Checks!AI:AI,1,0),0),"Entry in Branch/Satellite BU's","")),"")</f>
        <v/>
      </c>
      <c r="AO3133" s="171"/>
      <c r="AP3133" s="171"/>
      <c r="AQ3133" s="171"/>
      <c r="AR3133" s="171"/>
      <c r="CI3133" t="str">
        <f>IF(JRF!F3146&gt;0,"",IF(JRF!B3146="","",IF(LEFT(JRF!B3146,1)=IFERROR(VLOOKUP(LEFT(JRF!B3146,1),$CF$2:$CF$5,1,0),0),"Product Code Required",IF(JRF!C3146="","",IF(JRF!C3146=IFERROR(VLOOKUP(JRF!C3146,$CH:$CH,1,0),0),"Product Code Required","NA")))))</f>
        <v/>
      </c>
      <c r="CJ3133" t="str">
        <f>IF(JRF!AV3146&gt;0,"",IF(JRF!Q3146="","",IF(LEFT(JRF!Q3146,1)=IFERROR(VLOOKUP(LEFT(JRF!Q3146,1),$CF$2:$CF$5,1,0),0),"Product Code Required",IF(JRF!V3146="","",IF(JRF!V3146=IFERROR(VLOOKUP(JRF!V3146,$CH:$CH,1,0),0),"Product Code Required","NA")))))</f>
        <v/>
      </c>
      <c r="CK3133" t="str">
        <f>IFERROR(IF(LEN('Journal Template'!F3144)&gt;0,"",IF('Journal Template'!A3144="","",IF(LEFT('Journal Template'!A3144,1)=IFERROR(VLOOKUP(LEFT('Journal Template'!A3144,1),Checks!$CF$2:$CF$5,1,0),0),"Product Code Required",IF('Journal Template'!D3144="","",IF('Journal Template'!D3144=IFERROR(VLOOKUP('Journal Template'!D3144,Checks!$CH:$CH,1,0),0),"Product Code Required","NA"))))),"")</f>
        <v/>
      </c>
    </row>
    <row r="3134" spans="14:89">
      <c r="N3134" t="s">
        <v>13813</v>
      </c>
      <c r="O3134" t="s">
        <v>13814</v>
      </c>
      <c r="P3134" t="s">
        <v>386</v>
      </c>
      <c r="Q3134" s="150" t="str">
        <f>IF(JRF!D3147="","",IF(IFERROR(VLOOKUP(JRF!D3147,Checks!N:P,3,0),0)="A","","Inactive account in Use"))</f>
        <v/>
      </c>
      <c r="R3134" t="str">
        <f>IFERROR(IF('Journal Template'!C3546="","",IF(IFERROR(VLOOKUP('Journal Template'!C3546,Checks!N:P,3,0),0)="A","","Inactive account in Use")),"")</f>
        <v/>
      </c>
      <c r="V3134" s="150" t="str">
        <f>IF(JRF!C3147="","",IF(IFERROR(VLOOKUP(JRF!C3147,Checks!S:U,3,0),0)="A","Entry with System fund Dept",""))</f>
        <v/>
      </c>
      <c r="W3134" t="str">
        <f>IFERROR(IF('Journal Template'!D3546="","",IF(IFERROR(VLOOKUP('Journal Template'!D3546,Checks!S:U,3,0),0)="A","Entry with System fund Dept","")),"")</f>
        <v/>
      </c>
      <c r="X3134" t="s">
        <v>13815</v>
      </c>
      <c r="Y3134" t="s">
        <v>389</v>
      </c>
      <c r="Z3134" t="s">
        <v>13816</v>
      </c>
      <c r="AA3134" t="s">
        <v>391</v>
      </c>
      <c r="AB3134" t="s">
        <v>125</v>
      </c>
      <c r="AC3134" s="150" t="str">
        <f>IFERROR(IF(JRF!C3147="","",IF(AND(VLOOKUP(JRF!C3147,X:AA,4,0)=JRF!B3147,VLOOKUP(JRF!C3147,X:Y,2,0)="A"),"","Inactive Dept Combo Error")),"Inactive Dept Combo Error")</f>
        <v/>
      </c>
      <c r="AD3134" t="str">
        <f>IFERROR(IF('Journal Template'!D3546="","",IF(AND(VLOOKUP('Journal Template'!D3546,X:AA,4,0)='Journal Template'!A3546,VLOOKUP('Journal Template'!D3546,X:Y,2,0)="A"),"","Inactive Dept Combo Error")),"")</f>
        <v/>
      </c>
      <c r="AK3134" s="150" t="str">
        <f>IF(JRF!B3147="","",IF(JRF!B3147=IFERROR(VLOOKUP(JRF!B3147,Checks!AI:AI,1,0),0),"Entry in Branch/Satellite BU's",""))</f>
        <v/>
      </c>
      <c r="AL3134" t="str">
        <f>IFERROR(IF('Journal Template'!A3546="","",IF('Journal Template'!A3546=IFERROR(VLOOKUP('Journal Template'!A3546,Checks!AI:AI,1,0),0),"Entry in Branch/Satellite BU's","")),"")</f>
        <v/>
      </c>
      <c r="AO3134" s="171"/>
      <c r="AP3134" s="171"/>
      <c r="AQ3134" s="171"/>
      <c r="AR3134" s="171"/>
      <c r="CI3134" t="str">
        <f>IF(JRF!F3147&gt;0,"",IF(JRF!B3147="","",IF(LEFT(JRF!B3147,1)=IFERROR(VLOOKUP(LEFT(JRF!B3147,1),$CF$2:$CF$5,1,0),0),"Product Code Required",IF(JRF!C3147="","",IF(JRF!C3147=IFERROR(VLOOKUP(JRF!C3147,$CH:$CH,1,0),0),"Product Code Required","NA")))))</f>
        <v/>
      </c>
      <c r="CJ3134" t="str">
        <f>IF(JRF!AV3147&gt;0,"",IF(JRF!Q3147="","",IF(LEFT(JRF!Q3147,1)=IFERROR(VLOOKUP(LEFT(JRF!Q3147,1),$CF$2:$CF$5,1,0),0),"Product Code Required",IF(JRF!V3147="","",IF(JRF!V3147=IFERROR(VLOOKUP(JRF!V3147,$CH:$CH,1,0),0),"Product Code Required","NA")))))</f>
        <v/>
      </c>
      <c r="CK3134" t="str">
        <f>IFERROR(IF(LEN('Journal Template'!F3145)&gt;0,"",IF('Journal Template'!A3145="","",IF(LEFT('Journal Template'!A3145,1)=IFERROR(VLOOKUP(LEFT('Journal Template'!A3145,1),Checks!$CF$2:$CF$5,1,0),0),"Product Code Required",IF('Journal Template'!D3145="","",IF('Journal Template'!D3145=IFERROR(VLOOKUP('Journal Template'!D3145,Checks!$CH:$CH,1,0),0),"Product Code Required","NA"))))),"")</f>
        <v/>
      </c>
    </row>
    <row r="3135" spans="14:89">
      <c r="N3135" t="s">
        <v>13817</v>
      </c>
      <c r="O3135" t="s">
        <v>13818</v>
      </c>
      <c r="P3135" t="s">
        <v>386</v>
      </c>
      <c r="Q3135" s="150" t="str">
        <f>IF(JRF!D3148="","",IF(IFERROR(VLOOKUP(JRF!D3148,Checks!N:P,3,0),0)="A","","Inactive account in Use"))</f>
        <v/>
      </c>
      <c r="R3135" t="str">
        <f>IFERROR(IF('Journal Template'!C3547="","",IF(IFERROR(VLOOKUP('Journal Template'!C3547,Checks!N:P,3,0),0)="A","","Inactive account in Use")),"")</f>
        <v/>
      </c>
      <c r="V3135" s="150" t="str">
        <f>IF(JRF!C3148="","",IF(IFERROR(VLOOKUP(JRF!C3148,Checks!S:U,3,0),0)="A","Entry with System fund Dept",""))</f>
        <v/>
      </c>
      <c r="W3135" t="str">
        <f>IFERROR(IF('Journal Template'!D3547="","",IF(IFERROR(VLOOKUP('Journal Template'!D3547,Checks!S:U,3,0),0)="A","Entry with System fund Dept","")),"")</f>
        <v/>
      </c>
      <c r="X3135" t="s">
        <v>13819</v>
      </c>
      <c r="Y3135" t="s">
        <v>389</v>
      </c>
      <c r="Z3135" t="s">
        <v>13820</v>
      </c>
      <c r="AA3135" t="s">
        <v>391</v>
      </c>
      <c r="AB3135" t="s">
        <v>125</v>
      </c>
      <c r="AC3135" s="150" t="str">
        <f>IFERROR(IF(JRF!C3148="","",IF(AND(VLOOKUP(JRF!C3148,X:AA,4,0)=JRF!B3148,VLOOKUP(JRF!C3148,X:Y,2,0)="A"),"","Inactive Dept Combo Error")),"Inactive Dept Combo Error")</f>
        <v/>
      </c>
      <c r="AD3135" t="str">
        <f>IFERROR(IF('Journal Template'!D3547="","",IF(AND(VLOOKUP('Journal Template'!D3547,X:AA,4,0)='Journal Template'!A3547,VLOOKUP('Journal Template'!D3547,X:Y,2,0)="A"),"","Inactive Dept Combo Error")),"")</f>
        <v/>
      </c>
      <c r="AK3135" s="150" t="str">
        <f>IF(JRF!B3148="","",IF(JRF!B3148=IFERROR(VLOOKUP(JRF!B3148,Checks!AI:AI,1,0),0),"Entry in Branch/Satellite BU's",""))</f>
        <v/>
      </c>
      <c r="AL3135" t="str">
        <f>IFERROR(IF('Journal Template'!A3547="","",IF('Journal Template'!A3547=IFERROR(VLOOKUP('Journal Template'!A3547,Checks!AI:AI,1,0),0),"Entry in Branch/Satellite BU's","")),"")</f>
        <v/>
      </c>
      <c r="AO3135" s="171"/>
      <c r="AP3135" s="171"/>
      <c r="AQ3135" s="171"/>
      <c r="AR3135" s="171"/>
      <c r="CI3135" t="str">
        <f>IF(JRF!F3148&gt;0,"",IF(JRF!B3148="","",IF(LEFT(JRF!B3148,1)=IFERROR(VLOOKUP(LEFT(JRF!B3148,1),$CF$2:$CF$5,1,0),0),"Product Code Required",IF(JRF!C3148="","",IF(JRF!C3148=IFERROR(VLOOKUP(JRF!C3148,$CH:$CH,1,0),0),"Product Code Required","NA")))))</f>
        <v/>
      </c>
      <c r="CJ3135" t="str">
        <f>IF(JRF!AV3148&gt;0,"",IF(JRF!Q3148="","",IF(LEFT(JRF!Q3148,1)=IFERROR(VLOOKUP(LEFT(JRF!Q3148,1),$CF$2:$CF$5,1,0),0),"Product Code Required",IF(JRF!V3148="","",IF(JRF!V3148=IFERROR(VLOOKUP(JRF!V3148,$CH:$CH,1,0),0),"Product Code Required","NA")))))</f>
        <v/>
      </c>
      <c r="CK3135" t="str">
        <f>IFERROR(IF(LEN('Journal Template'!F3146)&gt;0,"",IF('Journal Template'!A3146="","",IF(LEFT('Journal Template'!A3146,1)=IFERROR(VLOOKUP(LEFT('Journal Template'!A3146,1),Checks!$CF$2:$CF$5,1,0),0),"Product Code Required",IF('Journal Template'!D3146="","",IF('Journal Template'!D3146=IFERROR(VLOOKUP('Journal Template'!D3146,Checks!$CH:$CH,1,0),0),"Product Code Required","NA"))))),"")</f>
        <v/>
      </c>
    </row>
    <row r="3136" spans="14:89">
      <c r="N3136" t="s">
        <v>13821</v>
      </c>
      <c r="O3136" t="s">
        <v>13822</v>
      </c>
      <c r="P3136" t="s">
        <v>386</v>
      </c>
      <c r="Q3136" s="150" t="str">
        <f>IF(JRF!D3149="","",IF(IFERROR(VLOOKUP(JRF!D3149,Checks!N:P,3,0),0)="A","","Inactive account in Use"))</f>
        <v/>
      </c>
      <c r="R3136" t="str">
        <f>IFERROR(IF('Journal Template'!C3548="","",IF(IFERROR(VLOOKUP('Journal Template'!C3548,Checks!N:P,3,0),0)="A","","Inactive account in Use")),"")</f>
        <v/>
      </c>
      <c r="V3136" s="150" t="str">
        <f>IF(JRF!C3149="","",IF(IFERROR(VLOOKUP(JRF!C3149,Checks!S:U,3,0),0)="A","Entry with System fund Dept",""))</f>
        <v/>
      </c>
      <c r="W3136" t="str">
        <f>IFERROR(IF('Journal Template'!D3548="","",IF(IFERROR(VLOOKUP('Journal Template'!D3548,Checks!S:U,3,0),0)="A","Entry with System fund Dept","")),"")</f>
        <v/>
      </c>
      <c r="X3136" t="s">
        <v>13823</v>
      </c>
      <c r="Y3136" t="s">
        <v>389</v>
      </c>
      <c r="Z3136" t="s">
        <v>13824</v>
      </c>
      <c r="AA3136" t="s">
        <v>623</v>
      </c>
      <c r="AB3136" t="s">
        <v>1769</v>
      </c>
      <c r="AC3136" s="150" t="str">
        <f>IFERROR(IF(JRF!C3149="","",IF(AND(VLOOKUP(JRF!C3149,X:AA,4,0)=JRF!B3149,VLOOKUP(JRF!C3149,X:Y,2,0)="A"),"","Inactive Dept Combo Error")),"Inactive Dept Combo Error")</f>
        <v/>
      </c>
      <c r="AD3136" t="str">
        <f>IFERROR(IF('Journal Template'!D3548="","",IF(AND(VLOOKUP('Journal Template'!D3548,X:AA,4,0)='Journal Template'!A3548,VLOOKUP('Journal Template'!D3548,X:Y,2,0)="A"),"","Inactive Dept Combo Error")),"")</f>
        <v/>
      </c>
      <c r="AK3136" s="150" t="str">
        <f>IF(JRF!B3149="","",IF(JRF!B3149=IFERROR(VLOOKUP(JRF!B3149,Checks!AI:AI,1,0),0),"Entry in Branch/Satellite BU's",""))</f>
        <v/>
      </c>
      <c r="AL3136" t="str">
        <f>IFERROR(IF('Journal Template'!A3548="","",IF('Journal Template'!A3548=IFERROR(VLOOKUP('Journal Template'!A3548,Checks!AI:AI,1,0),0),"Entry in Branch/Satellite BU's","")),"")</f>
        <v/>
      </c>
      <c r="AO3136" s="171"/>
      <c r="AP3136" s="171"/>
      <c r="AQ3136" s="171"/>
      <c r="AR3136" s="171"/>
      <c r="CI3136" t="str">
        <f>IF(JRF!F3149&gt;0,"",IF(JRF!B3149="","",IF(LEFT(JRF!B3149,1)=IFERROR(VLOOKUP(LEFT(JRF!B3149,1),$CF$2:$CF$5,1,0),0),"Product Code Required",IF(JRF!C3149="","",IF(JRF!C3149=IFERROR(VLOOKUP(JRF!C3149,$CH:$CH,1,0),0),"Product Code Required","NA")))))</f>
        <v/>
      </c>
      <c r="CJ3136" t="str">
        <f>IF(JRF!AV3149&gt;0,"",IF(JRF!Q3149="","",IF(LEFT(JRF!Q3149,1)=IFERROR(VLOOKUP(LEFT(JRF!Q3149,1),$CF$2:$CF$5,1,0),0),"Product Code Required",IF(JRF!V3149="","",IF(JRF!V3149=IFERROR(VLOOKUP(JRF!V3149,$CH:$CH,1,0),0),"Product Code Required","NA")))))</f>
        <v/>
      </c>
      <c r="CK3136" t="str">
        <f>IFERROR(IF(LEN('Journal Template'!F3147)&gt;0,"",IF('Journal Template'!A3147="","",IF(LEFT('Journal Template'!A3147,1)=IFERROR(VLOOKUP(LEFT('Journal Template'!A3147,1),Checks!$CF$2:$CF$5,1,0),0),"Product Code Required",IF('Journal Template'!D3147="","",IF('Journal Template'!D3147=IFERROR(VLOOKUP('Journal Template'!D3147,Checks!$CH:$CH,1,0),0),"Product Code Required","NA"))))),"")</f>
        <v/>
      </c>
    </row>
    <row r="3137" spans="14:89">
      <c r="N3137" t="s">
        <v>13825</v>
      </c>
      <c r="O3137" t="s">
        <v>893</v>
      </c>
      <c r="P3137" t="s">
        <v>386</v>
      </c>
      <c r="Q3137" s="150" t="str">
        <f>IF(JRF!D3150="","",IF(IFERROR(VLOOKUP(JRF!D3150,Checks!N:P,3,0),0)="A","","Inactive account in Use"))</f>
        <v/>
      </c>
      <c r="R3137" t="str">
        <f>IFERROR(IF('Journal Template'!C3549="","",IF(IFERROR(VLOOKUP('Journal Template'!C3549,Checks!N:P,3,0),0)="A","","Inactive account in Use")),"")</f>
        <v/>
      </c>
      <c r="V3137" s="150" t="str">
        <f>IF(JRF!C3150="","",IF(IFERROR(VLOOKUP(JRF!C3150,Checks!S:U,3,0),0)="A","Entry with System fund Dept",""))</f>
        <v/>
      </c>
      <c r="W3137" t="str">
        <f>IFERROR(IF('Journal Template'!D3549="","",IF(IFERROR(VLOOKUP('Journal Template'!D3549,Checks!S:U,3,0),0)="A","Entry with System fund Dept","")),"")</f>
        <v/>
      </c>
      <c r="X3137" t="s">
        <v>13826</v>
      </c>
      <c r="Y3137" t="s">
        <v>386</v>
      </c>
      <c r="Z3137" t="s">
        <v>13827</v>
      </c>
      <c r="AA3137" t="s">
        <v>13828</v>
      </c>
      <c r="AB3137" t="s">
        <v>1769</v>
      </c>
      <c r="AC3137" s="150" t="str">
        <f>IFERROR(IF(JRF!C3150="","",IF(AND(VLOOKUP(JRF!C3150,X:AA,4,0)=JRF!B3150,VLOOKUP(JRF!C3150,X:Y,2,0)="A"),"","Inactive Dept Combo Error")),"Inactive Dept Combo Error")</f>
        <v/>
      </c>
      <c r="AD3137" t="str">
        <f>IFERROR(IF('Journal Template'!D3549="","",IF(AND(VLOOKUP('Journal Template'!D3549,X:AA,4,0)='Journal Template'!A3549,VLOOKUP('Journal Template'!D3549,X:Y,2,0)="A"),"","Inactive Dept Combo Error")),"")</f>
        <v/>
      </c>
      <c r="AK3137" s="150" t="str">
        <f>IF(JRF!B3150="","",IF(JRF!B3150=IFERROR(VLOOKUP(JRF!B3150,Checks!AI:AI,1,0),0),"Entry in Branch/Satellite BU's",""))</f>
        <v/>
      </c>
      <c r="AL3137" t="str">
        <f>IFERROR(IF('Journal Template'!A3549="","",IF('Journal Template'!A3549=IFERROR(VLOOKUP('Journal Template'!A3549,Checks!AI:AI,1,0),0),"Entry in Branch/Satellite BU's","")),"")</f>
        <v/>
      </c>
      <c r="AO3137" s="171"/>
      <c r="AP3137" s="171"/>
      <c r="AQ3137" s="171"/>
      <c r="AR3137" s="171"/>
      <c r="CI3137" t="str">
        <f>IF(JRF!F3150&gt;0,"",IF(JRF!B3150="","",IF(LEFT(JRF!B3150,1)=IFERROR(VLOOKUP(LEFT(JRF!B3150,1),$CF$2:$CF$5,1,0),0),"Product Code Required",IF(JRF!C3150="","",IF(JRF!C3150=IFERROR(VLOOKUP(JRF!C3150,$CH:$CH,1,0),0),"Product Code Required","NA")))))</f>
        <v/>
      </c>
      <c r="CJ3137" t="str">
        <f>IF(JRF!AV3150&gt;0,"",IF(JRF!Q3150="","",IF(LEFT(JRF!Q3150,1)=IFERROR(VLOOKUP(LEFT(JRF!Q3150,1),$CF$2:$CF$5,1,0),0),"Product Code Required",IF(JRF!V3150="","",IF(JRF!V3150=IFERROR(VLOOKUP(JRF!V3150,$CH:$CH,1,0),0),"Product Code Required","NA")))))</f>
        <v/>
      </c>
      <c r="CK3137" t="str">
        <f>IFERROR(IF(LEN('Journal Template'!F3148)&gt;0,"",IF('Journal Template'!A3148="","",IF(LEFT('Journal Template'!A3148,1)=IFERROR(VLOOKUP(LEFT('Journal Template'!A3148,1),Checks!$CF$2:$CF$5,1,0),0),"Product Code Required",IF('Journal Template'!D3148="","",IF('Journal Template'!D3148=IFERROR(VLOOKUP('Journal Template'!D3148,Checks!$CH:$CH,1,0),0),"Product Code Required","NA"))))),"")</f>
        <v/>
      </c>
    </row>
    <row r="3138" spans="14:89">
      <c r="N3138" t="s">
        <v>13829</v>
      </c>
      <c r="O3138" t="s">
        <v>13830</v>
      </c>
      <c r="P3138" t="s">
        <v>386</v>
      </c>
      <c r="Q3138" s="150" t="str">
        <f>IF(JRF!D3151="","",IF(IFERROR(VLOOKUP(JRF!D3151,Checks!N:P,3,0),0)="A","","Inactive account in Use"))</f>
        <v/>
      </c>
      <c r="R3138" t="str">
        <f>IFERROR(IF('Journal Template'!C3550="","",IF(IFERROR(VLOOKUP('Journal Template'!C3550,Checks!N:P,3,0),0)="A","","Inactive account in Use")),"")</f>
        <v/>
      </c>
      <c r="V3138" s="150" t="str">
        <f>IF(JRF!C3151="","",IF(IFERROR(VLOOKUP(JRF!C3151,Checks!S:U,3,0),0)="A","Entry with System fund Dept",""))</f>
        <v/>
      </c>
      <c r="W3138" t="str">
        <f>IFERROR(IF('Journal Template'!D3550="","",IF(IFERROR(VLOOKUP('Journal Template'!D3550,Checks!S:U,3,0),0)="A","Entry with System fund Dept","")),"")</f>
        <v/>
      </c>
      <c r="X3138" t="s">
        <v>13826</v>
      </c>
      <c r="Y3138" t="s">
        <v>389</v>
      </c>
      <c r="Z3138" t="s">
        <v>13827</v>
      </c>
      <c r="AA3138" t="s">
        <v>623</v>
      </c>
      <c r="AB3138" t="s">
        <v>1769</v>
      </c>
      <c r="AC3138" s="150" t="str">
        <f>IFERROR(IF(JRF!C3151="","",IF(AND(VLOOKUP(JRF!C3151,X:AA,4,0)=JRF!B3151,VLOOKUP(JRF!C3151,X:Y,2,0)="A"),"","Inactive Dept Combo Error")),"Inactive Dept Combo Error")</f>
        <v/>
      </c>
      <c r="AD3138" t="str">
        <f>IFERROR(IF('Journal Template'!D3550="","",IF(AND(VLOOKUP('Journal Template'!D3550,X:AA,4,0)='Journal Template'!A3550,VLOOKUP('Journal Template'!D3550,X:Y,2,0)="A"),"","Inactive Dept Combo Error")),"")</f>
        <v/>
      </c>
      <c r="AK3138" s="150" t="str">
        <f>IF(JRF!B3151="","",IF(JRF!B3151=IFERROR(VLOOKUP(JRF!B3151,Checks!AI:AI,1,0),0),"Entry in Branch/Satellite BU's",""))</f>
        <v/>
      </c>
      <c r="AL3138" t="str">
        <f>IFERROR(IF('Journal Template'!A3550="","",IF('Journal Template'!A3550=IFERROR(VLOOKUP('Journal Template'!A3550,Checks!AI:AI,1,0),0),"Entry in Branch/Satellite BU's","")),"")</f>
        <v/>
      </c>
      <c r="AO3138" s="171"/>
      <c r="AP3138" s="171"/>
      <c r="AQ3138" s="171"/>
      <c r="AR3138" s="171"/>
      <c r="CI3138" t="str">
        <f>IF(JRF!F3151&gt;0,"",IF(JRF!B3151="","",IF(LEFT(JRF!B3151,1)=IFERROR(VLOOKUP(LEFT(JRF!B3151,1),$CF$2:$CF$5,1,0),0),"Product Code Required",IF(JRF!C3151="","",IF(JRF!C3151=IFERROR(VLOOKUP(JRF!C3151,$CH:$CH,1,0),0),"Product Code Required","NA")))))</f>
        <v/>
      </c>
      <c r="CJ3138" t="str">
        <f>IF(JRF!AV3151&gt;0,"",IF(JRF!Q3151="","",IF(LEFT(JRF!Q3151,1)=IFERROR(VLOOKUP(LEFT(JRF!Q3151,1),$CF$2:$CF$5,1,0),0),"Product Code Required",IF(JRF!V3151="","",IF(JRF!V3151=IFERROR(VLOOKUP(JRF!V3151,$CH:$CH,1,0),0),"Product Code Required","NA")))))</f>
        <v/>
      </c>
      <c r="CK3138" t="str">
        <f>IFERROR(IF(LEN('Journal Template'!F3149)&gt;0,"",IF('Journal Template'!A3149="","",IF(LEFT('Journal Template'!A3149,1)=IFERROR(VLOOKUP(LEFT('Journal Template'!A3149,1),Checks!$CF$2:$CF$5,1,0),0),"Product Code Required",IF('Journal Template'!D3149="","",IF('Journal Template'!D3149=IFERROR(VLOOKUP('Journal Template'!D3149,Checks!$CH:$CH,1,0),0),"Product Code Required","NA"))))),"")</f>
        <v/>
      </c>
    </row>
    <row r="3139" spans="14:89">
      <c r="N3139" t="s">
        <v>13831</v>
      </c>
      <c r="O3139" t="s">
        <v>13832</v>
      </c>
      <c r="P3139" t="s">
        <v>386</v>
      </c>
      <c r="Q3139" s="150" t="str">
        <f>IF(JRF!D3152="","",IF(IFERROR(VLOOKUP(JRF!D3152,Checks!N:P,3,0),0)="A","","Inactive account in Use"))</f>
        <v/>
      </c>
      <c r="R3139" t="str">
        <f>IFERROR(IF('Journal Template'!C3551="","",IF(IFERROR(VLOOKUP('Journal Template'!C3551,Checks!N:P,3,0),0)="A","","Inactive account in Use")),"")</f>
        <v/>
      </c>
      <c r="V3139" s="150" t="str">
        <f>IF(JRF!C3152="","",IF(IFERROR(VLOOKUP(JRF!C3152,Checks!S:U,3,0),0)="A","Entry with System fund Dept",""))</f>
        <v/>
      </c>
      <c r="W3139" t="str">
        <f>IFERROR(IF('Journal Template'!D3551="","",IF(IFERROR(VLOOKUP('Journal Template'!D3551,Checks!S:U,3,0),0)="A","Entry with System fund Dept","")),"")</f>
        <v/>
      </c>
      <c r="X3139" t="s">
        <v>13833</v>
      </c>
      <c r="Y3139" t="s">
        <v>389</v>
      </c>
      <c r="Z3139" t="s">
        <v>13834</v>
      </c>
      <c r="AA3139" t="s">
        <v>623</v>
      </c>
      <c r="AB3139" t="s">
        <v>1769</v>
      </c>
      <c r="AC3139" s="150" t="str">
        <f>IFERROR(IF(JRF!C3152="","",IF(AND(VLOOKUP(JRF!C3152,X:AA,4,0)=JRF!B3152,VLOOKUP(JRF!C3152,X:Y,2,0)="A"),"","Inactive Dept Combo Error")),"Inactive Dept Combo Error")</f>
        <v/>
      </c>
      <c r="AD3139" t="str">
        <f>IFERROR(IF('Journal Template'!D3551="","",IF(AND(VLOOKUP('Journal Template'!D3551,X:AA,4,0)='Journal Template'!A3551,VLOOKUP('Journal Template'!D3551,X:Y,2,0)="A"),"","Inactive Dept Combo Error")),"")</f>
        <v/>
      </c>
      <c r="AK3139" s="150" t="str">
        <f>IF(JRF!B3152="","",IF(JRF!B3152=IFERROR(VLOOKUP(JRF!B3152,Checks!AI:AI,1,0),0),"Entry in Branch/Satellite BU's",""))</f>
        <v/>
      </c>
      <c r="AL3139" t="str">
        <f>IFERROR(IF('Journal Template'!A3551="","",IF('Journal Template'!A3551=IFERROR(VLOOKUP('Journal Template'!A3551,Checks!AI:AI,1,0),0),"Entry in Branch/Satellite BU's","")),"")</f>
        <v/>
      </c>
      <c r="AO3139" s="171"/>
      <c r="AP3139" s="171"/>
      <c r="AQ3139" s="171"/>
      <c r="AR3139" s="171"/>
      <c r="CI3139" t="str">
        <f>IF(JRF!F3152&gt;0,"",IF(JRF!B3152="","",IF(LEFT(JRF!B3152,1)=IFERROR(VLOOKUP(LEFT(JRF!B3152,1),$CF$2:$CF$5,1,0),0),"Product Code Required",IF(JRF!C3152="","",IF(JRF!C3152=IFERROR(VLOOKUP(JRF!C3152,$CH:$CH,1,0),0),"Product Code Required","NA")))))</f>
        <v/>
      </c>
      <c r="CJ3139" t="str">
        <f>IF(JRF!AV3152&gt;0,"",IF(JRF!Q3152="","",IF(LEFT(JRF!Q3152,1)=IFERROR(VLOOKUP(LEFT(JRF!Q3152,1),$CF$2:$CF$5,1,0),0),"Product Code Required",IF(JRF!V3152="","",IF(JRF!V3152=IFERROR(VLOOKUP(JRF!V3152,$CH:$CH,1,0),0),"Product Code Required","NA")))))</f>
        <v/>
      </c>
      <c r="CK3139" t="str">
        <f>IFERROR(IF(LEN('Journal Template'!F3150)&gt;0,"",IF('Journal Template'!A3150="","",IF(LEFT('Journal Template'!A3150,1)=IFERROR(VLOOKUP(LEFT('Journal Template'!A3150,1),Checks!$CF$2:$CF$5,1,0),0),"Product Code Required",IF('Journal Template'!D3150="","",IF('Journal Template'!D3150=IFERROR(VLOOKUP('Journal Template'!D3150,Checks!$CH:$CH,1,0),0),"Product Code Required","NA"))))),"")</f>
        <v/>
      </c>
    </row>
    <row r="3140" spans="14:89">
      <c r="N3140" t="s">
        <v>13835</v>
      </c>
      <c r="O3140" t="s">
        <v>13836</v>
      </c>
      <c r="P3140" t="s">
        <v>386</v>
      </c>
      <c r="Q3140" s="150" t="str">
        <f>IF(JRF!D3153="","",IF(IFERROR(VLOOKUP(JRF!D3153,Checks!N:P,3,0),0)="A","","Inactive account in Use"))</f>
        <v/>
      </c>
      <c r="R3140" t="str">
        <f>IFERROR(IF('Journal Template'!C3552="","",IF(IFERROR(VLOOKUP('Journal Template'!C3552,Checks!N:P,3,0),0)="A","","Inactive account in Use")),"")</f>
        <v/>
      </c>
      <c r="V3140" s="150" t="str">
        <f>IF(JRF!C3153="","",IF(IFERROR(VLOOKUP(JRF!C3153,Checks!S:U,3,0),0)="A","Entry with System fund Dept",""))</f>
        <v/>
      </c>
      <c r="W3140" t="str">
        <f>IFERROR(IF('Journal Template'!D3552="","",IF(IFERROR(VLOOKUP('Journal Template'!D3552,Checks!S:U,3,0),0)="A","Entry with System fund Dept","")),"")</f>
        <v/>
      </c>
      <c r="X3140" t="s">
        <v>13833</v>
      </c>
      <c r="Y3140" t="s">
        <v>389</v>
      </c>
      <c r="Z3140" t="s">
        <v>13834</v>
      </c>
      <c r="AA3140" t="s">
        <v>13828</v>
      </c>
      <c r="AB3140" t="s">
        <v>1769</v>
      </c>
      <c r="AC3140" s="150" t="str">
        <f>IFERROR(IF(JRF!C3153="","",IF(AND(VLOOKUP(JRF!C3153,X:AA,4,0)=JRF!B3153,VLOOKUP(JRF!C3153,X:Y,2,0)="A"),"","Inactive Dept Combo Error")),"Inactive Dept Combo Error")</f>
        <v/>
      </c>
      <c r="AD3140" t="str">
        <f>IFERROR(IF('Journal Template'!D3552="","",IF(AND(VLOOKUP('Journal Template'!D3552,X:AA,4,0)='Journal Template'!A3552,VLOOKUP('Journal Template'!D3552,X:Y,2,0)="A"),"","Inactive Dept Combo Error")),"")</f>
        <v/>
      </c>
      <c r="AK3140" s="150" t="str">
        <f>IF(JRF!B3153="","",IF(JRF!B3153=IFERROR(VLOOKUP(JRF!B3153,Checks!AI:AI,1,0),0),"Entry in Branch/Satellite BU's",""))</f>
        <v/>
      </c>
      <c r="AL3140" t="str">
        <f>IFERROR(IF('Journal Template'!A3552="","",IF('Journal Template'!A3552=IFERROR(VLOOKUP('Journal Template'!A3552,Checks!AI:AI,1,0),0),"Entry in Branch/Satellite BU's","")),"")</f>
        <v/>
      </c>
      <c r="AO3140" s="171"/>
      <c r="AP3140" s="171"/>
      <c r="AQ3140" s="171"/>
      <c r="AR3140" s="171"/>
      <c r="CI3140" t="str">
        <f>IF(JRF!F3153&gt;0,"",IF(JRF!B3153="","",IF(LEFT(JRF!B3153,1)=IFERROR(VLOOKUP(LEFT(JRF!B3153,1),$CF$2:$CF$5,1,0),0),"Product Code Required",IF(JRF!C3153="","",IF(JRF!C3153=IFERROR(VLOOKUP(JRF!C3153,$CH:$CH,1,0),0),"Product Code Required","NA")))))</f>
        <v/>
      </c>
      <c r="CJ3140" t="str">
        <f>IF(JRF!AV3153&gt;0,"",IF(JRF!Q3153="","",IF(LEFT(JRF!Q3153,1)=IFERROR(VLOOKUP(LEFT(JRF!Q3153,1),$CF$2:$CF$5,1,0),0),"Product Code Required",IF(JRF!V3153="","",IF(JRF!V3153=IFERROR(VLOOKUP(JRF!V3153,$CH:$CH,1,0),0),"Product Code Required","NA")))))</f>
        <v/>
      </c>
      <c r="CK3140" t="str">
        <f>IFERROR(IF(LEN('Journal Template'!F3151)&gt;0,"",IF('Journal Template'!A3151="","",IF(LEFT('Journal Template'!A3151,1)=IFERROR(VLOOKUP(LEFT('Journal Template'!A3151,1),Checks!$CF$2:$CF$5,1,0),0),"Product Code Required",IF('Journal Template'!D3151="","",IF('Journal Template'!D3151=IFERROR(VLOOKUP('Journal Template'!D3151,Checks!$CH:$CH,1,0),0),"Product Code Required","NA"))))),"")</f>
        <v/>
      </c>
    </row>
    <row r="3141" spans="14:89">
      <c r="N3141" t="s">
        <v>13837</v>
      </c>
      <c r="O3141" t="s">
        <v>13838</v>
      </c>
      <c r="P3141" t="s">
        <v>386</v>
      </c>
      <c r="Q3141" s="150" t="str">
        <f>IF(JRF!D3154="","",IF(IFERROR(VLOOKUP(JRF!D3154,Checks!N:P,3,0),0)="A","","Inactive account in Use"))</f>
        <v/>
      </c>
      <c r="R3141" t="str">
        <f>IFERROR(IF('Journal Template'!C3553="","",IF(IFERROR(VLOOKUP('Journal Template'!C3553,Checks!N:P,3,0),0)="A","","Inactive account in Use")),"")</f>
        <v/>
      </c>
      <c r="V3141" s="150" t="str">
        <f>IF(JRF!C3154="","",IF(IFERROR(VLOOKUP(JRF!C3154,Checks!S:U,3,0),0)="A","Entry with System fund Dept",""))</f>
        <v/>
      </c>
      <c r="W3141" t="str">
        <f>IFERROR(IF('Journal Template'!D3553="","",IF(IFERROR(VLOOKUP('Journal Template'!D3553,Checks!S:U,3,0),0)="A","Entry with System fund Dept","")),"")</f>
        <v/>
      </c>
      <c r="X3141" t="s">
        <v>13839</v>
      </c>
      <c r="Y3141" t="s">
        <v>389</v>
      </c>
      <c r="Z3141" t="s">
        <v>13840</v>
      </c>
      <c r="AA3141" t="s">
        <v>13841</v>
      </c>
      <c r="AB3141" t="s">
        <v>1769</v>
      </c>
      <c r="AC3141" s="150" t="str">
        <f>IFERROR(IF(JRF!C3154="","",IF(AND(VLOOKUP(JRF!C3154,X:AA,4,0)=JRF!B3154,VLOOKUP(JRF!C3154,X:Y,2,0)="A"),"","Inactive Dept Combo Error")),"Inactive Dept Combo Error")</f>
        <v/>
      </c>
      <c r="AD3141" t="str">
        <f>IFERROR(IF('Journal Template'!D3553="","",IF(AND(VLOOKUP('Journal Template'!D3553,X:AA,4,0)='Journal Template'!A3553,VLOOKUP('Journal Template'!D3553,X:Y,2,0)="A"),"","Inactive Dept Combo Error")),"")</f>
        <v/>
      </c>
      <c r="AK3141" s="150" t="str">
        <f>IF(JRF!B3154="","",IF(JRF!B3154=IFERROR(VLOOKUP(JRF!B3154,Checks!AI:AI,1,0),0),"Entry in Branch/Satellite BU's",""))</f>
        <v/>
      </c>
      <c r="AL3141" t="str">
        <f>IFERROR(IF('Journal Template'!A3553="","",IF('Journal Template'!A3553=IFERROR(VLOOKUP('Journal Template'!A3553,Checks!AI:AI,1,0),0),"Entry in Branch/Satellite BU's","")),"")</f>
        <v/>
      </c>
      <c r="AO3141" s="171"/>
      <c r="AP3141" s="171"/>
      <c r="AQ3141" s="171"/>
      <c r="AR3141" s="171"/>
      <c r="CI3141" t="str">
        <f>IF(JRF!F3154&gt;0,"",IF(JRF!B3154="","",IF(LEFT(JRF!B3154,1)=IFERROR(VLOOKUP(LEFT(JRF!B3154,1),$CF$2:$CF$5,1,0),0),"Product Code Required",IF(JRF!C3154="","",IF(JRF!C3154=IFERROR(VLOOKUP(JRF!C3154,$CH:$CH,1,0),0),"Product Code Required","NA")))))</f>
        <v/>
      </c>
      <c r="CJ3141" t="str">
        <f>IF(JRF!AV3154&gt;0,"",IF(JRF!Q3154="","",IF(LEFT(JRF!Q3154,1)=IFERROR(VLOOKUP(LEFT(JRF!Q3154,1),$CF$2:$CF$5,1,0),0),"Product Code Required",IF(JRF!V3154="","",IF(JRF!V3154=IFERROR(VLOOKUP(JRF!V3154,$CH:$CH,1,0),0),"Product Code Required","NA")))))</f>
        <v/>
      </c>
      <c r="CK3141" t="str">
        <f>IFERROR(IF(LEN('Journal Template'!F3152)&gt;0,"",IF('Journal Template'!A3152="","",IF(LEFT('Journal Template'!A3152,1)=IFERROR(VLOOKUP(LEFT('Journal Template'!A3152,1),Checks!$CF$2:$CF$5,1,0),0),"Product Code Required",IF('Journal Template'!D3152="","",IF('Journal Template'!D3152=IFERROR(VLOOKUP('Journal Template'!D3152,Checks!$CH:$CH,1,0),0),"Product Code Required","NA"))))),"")</f>
        <v/>
      </c>
    </row>
    <row r="3142" spans="14:89">
      <c r="N3142" t="s">
        <v>13842</v>
      </c>
      <c r="O3142" t="s">
        <v>13843</v>
      </c>
      <c r="P3142" t="s">
        <v>386</v>
      </c>
      <c r="Q3142" s="150" t="str">
        <f>IF(JRF!D3155="","",IF(IFERROR(VLOOKUP(JRF!D3155,Checks!N:P,3,0),0)="A","","Inactive account in Use"))</f>
        <v/>
      </c>
      <c r="R3142" t="str">
        <f>IFERROR(IF('Journal Template'!C3554="","",IF(IFERROR(VLOOKUP('Journal Template'!C3554,Checks!N:P,3,0),0)="A","","Inactive account in Use")),"")</f>
        <v/>
      </c>
      <c r="V3142" s="150" t="str">
        <f>IF(JRF!C3155="","",IF(IFERROR(VLOOKUP(JRF!C3155,Checks!S:U,3,0),0)="A","Entry with System fund Dept",""))</f>
        <v/>
      </c>
      <c r="W3142" t="str">
        <f>IFERROR(IF('Journal Template'!D3554="","",IF(IFERROR(VLOOKUP('Journal Template'!D3554,Checks!S:U,3,0),0)="A","Entry with System fund Dept","")),"")</f>
        <v/>
      </c>
      <c r="X3142" t="s">
        <v>13839</v>
      </c>
      <c r="Y3142" t="s">
        <v>389</v>
      </c>
      <c r="Z3142" t="s">
        <v>13840</v>
      </c>
      <c r="AA3142" t="s">
        <v>13844</v>
      </c>
      <c r="AB3142" t="s">
        <v>1769</v>
      </c>
      <c r="AC3142" s="150" t="str">
        <f>IFERROR(IF(JRF!C3155="","",IF(AND(VLOOKUP(JRF!C3155,X:AA,4,0)=JRF!B3155,VLOOKUP(JRF!C3155,X:Y,2,0)="A"),"","Inactive Dept Combo Error")),"Inactive Dept Combo Error")</f>
        <v/>
      </c>
      <c r="AD3142" t="str">
        <f>IFERROR(IF('Journal Template'!D3554="","",IF(AND(VLOOKUP('Journal Template'!D3554,X:AA,4,0)='Journal Template'!A3554,VLOOKUP('Journal Template'!D3554,X:Y,2,0)="A"),"","Inactive Dept Combo Error")),"")</f>
        <v/>
      </c>
      <c r="AK3142" s="150" t="str">
        <f>IF(JRF!B3155="","",IF(JRF!B3155=IFERROR(VLOOKUP(JRF!B3155,Checks!AI:AI,1,0),0),"Entry in Branch/Satellite BU's",""))</f>
        <v/>
      </c>
      <c r="AL3142" t="str">
        <f>IFERROR(IF('Journal Template'!A3554="","",IF('Journal Template'!A3554=IFERROR(VLOOKUP('Journal Template'!A3554,Checks!AI:AI,1,0),0),"Entry in Branch/Satellite BU's","")),"")</f>
        <v/>
      </c>
      <c r="AO3142" s="171"/>
      <c r="AP3142" s="171"/>
      <c r="AQ3142" s="171"/>
      <c r="AR3142" s="171"/>
      <c r="CI3142" t="str">
        <f>IF(JRF!F3155&gt;0,"",IF(JRF!B3155="","",IF(LEFT(JRF!B3155,1)=IFERROR(VLOOKUP(LEFT(JRF!B3155,1),$CF$2:$CF$5,1,0),0),"Product Code Required",IF(JRF!C3155="","",IF(JRF!C3155=IFERROR(VLOOKUP(JRF!C3155,$CH:$CH,1,0),0),"Product Code Required","NA")))))</f>
        <v/>
      </c>
      <c r="CJ3142" t="str">
        <f>IF(JRF!AV3155&gt;0,"",IF(JRF!Q3155="","",IF(LEFT(JRF!Q3155,1)=IFERROR(VLOOKUP(LEFT(JRF!Q3155,1),$CF$2:$CF$5,1,0),0),"Product Code Required",IF(JRF!V3155="","",IF(JRF!V3155=IFERROR(VLOOKUP(JRF!V3155,$CH:$CH,1,0),0),"Product Code Required","NA")))))</f>
        <v/>
      </c>
      <c r="CK3142" t="str">
        <f>IFERROR(IF(LEN('Journal Template'!F3153)&gt;0,"",IF('Journal Template'!A3153="","",IF(LEFT('Journal Template'!A3153,1)=IFERROR(VLOOKUP(LEFT('Journal Template'!A3153,1),Checks!$CF$2:$CF$5,1,0),0),"Product Code Required",IF('Journal Template'!D3153="","",IF('Journal Template'!D3153=IFERROR(VLOOKUP('Journal Template'!D3153,Checks!$CH:$CH,1,0),0),"Product Code Required","NA"))))),"")</f>
        <v/>
      </c>
    </row>
    <row r="3143" spans="14:89">
      <c r="N3143" t="s">
        <v>13845</v>
      </c>
      <c r="O3143" t="s">
        <v>13846</v>
      </c>
      <c r="P3143" t="s">
        <v>386</v>
      </c>
      <c r="Q3143" s="150" t="str">
        <f>IF(JRF!D3156="","",IF(IFERROR(VLOOKUP(JRF!D3156,Checks!N:P,3,0),0)="A","","Inactive account in Use"))</f>
        <v/>
      </c>
      <c r="R3143" t="str">
        <f>IFERROR(IF('Journal Template'!C3555="","",IF(IFERROR(VLOOKUP('Journal Template'!C3555,Checks!N:P,3,0),0)="A","","Inactive account in Use")),"")</f>
        <v/>
      </c>
      <c r="V3143" s="150" t="str">
        <f>IF(JRF!C3156="","",IF(IFERROR(VLOOKUP(JRF!C3156,Checks!S:U,3,0),0)="A","Entry with System fund Dept",""))</f>
        <v/>
      </c>
      <c r="W3143" t="str">
        <f>IFERROR(IF('Journal Template'!D3555="","",IF(IFERROR(VLOOKUP('Journal Template'!D3555,Checks!S:U,3,0),0)="A","Entry with System fund Dept","")),"")</f>
        <v/>
      </c>
      <c r="X3143" t="s">
        <v>13847</v>
      </c>
      <c r="Y3143" t="s">
        <v>386</v>
      </c>
      <c r="Z3143" t="s">
        <v>13848</v>
      </c>
      <c r="AA3143" t="s">
        <v>13849</v>
      </c>
      <c r="AB3143" t="s">
        <v>1769</v>
      </c>
      <c r="AC3143" s="150" t="str">
        <f>IFERROR(IF(JRF!C3156="","",IF(AND(VLOOKUP(JRF!C3156,X:AA,4,0)=JRF!B3156,VLOOKUP(JRF!C3156,X:Y,2,0)="A"),"","Inactive Dept Combo Error")),"Inactive Dept Combo Error")</f>
        <v/>
      </c>
      <c r="AD3143" t="str">
        <f>IFERROR(IF('Journal Template'!D3555="","",IF(AND(VLOOKUP('Journal Template'!D3555,X:AA,4,0)='Journal Template'!A3555,VLOOKUP('Journal Template'!D3555,X:Y,2,0)="A"),"","Inactive Dept Combo Error")),"")</f>
        <v/>
      </c>
      <c r="AK3143" s="150" t="str">
        <f>IF(JRF!B3156="","",IF(JRF!B3156=IFERROR(VLOOKUP(JRF!B3156,Checks!AI:AI,1,0),0),"Entry in Branch/Satellite BU's",""))</f>
        <v/>
      </c>
      <c r="AL3143" t="str">
        <f>IFERROR(IF('Journal Template'!A3555="","",IF('Journal Template'!A3555=IFERROR(VLOOKUP('Journal Template'!A3555,Checks!AI:AI,1,0),0),"Entry in Branch/Satellite BU's","")),"")</f>
        <v/>
      </c>
      <c r="AO3143" s="171"/>
      <c r="AP3143" s="171"/>
      <c r="AQ3143" s="171"/>
      <c r="AR3143" s="171"/>
      <c r="CI3143" t="str">
        <f>IF(JRF!F3156&gt;0,"",IF(JRF!B3156="","",IF(LEFT(JRF!B3156,1)=IFERROR(VLOOKUP(LEFT(JRF!B3156,1),$CF$2:$CF$5,1,0),0),"Product Code Required",IF(JRF!C3156="","",IF(JRF!C3156=IFERROR(VLOOKUP(JRF!C3156,$CH:$CH,1,0),0),"Product Code Required","NA")))))</f>
        <v/>
      </c>
      <c r="CJ3143" t="str">
        <f>IF(JRF!AV3156&gt;0,"",IF(JRF!Q3156="","",IF(LEFT(JRF!Q3156,1)=IFERROR(VLOOKUP(LEFT(JRF!Q3156,1),$CF$2:$CF$5,1,0),0),"Product Code Required",IF(JRF!V3156="","",IF(JRF!V3156=IFERROR(VLOOKUP(JRF!V3156,$CH:$CH,1,0),0),"Product Code Required","NA")))))</f>
        <v/>
      </c>
      <c r="CK3143" t="str">
        <f>IFERROR(IF(LEN('Journal Template'!F3154)&gt;0,"",IF('Journal Template'!A3154="","",IF(LEFT('Journal Template'!A3154,1)=IFERROR(VLOOKUP(LEFT('Journal Template'!A3154,1),Checks!$CF$2:$CF$5,1,0),0),"Product Code Required",IF('Journal Template'!D3154="","",IF('Journal Template'!D3154=IFERROR(VLOOKUP('Journal Template'!D3154,Checks!$CH:$CH,1,0),0),"Product Code Required","NA"))))),"")</f>
        <v/>
      </c>
    </row>
    <row r="3144" spans="14:89">
      <c r="N3144" t="s">
        <v>13850</v>
      </c>
      <c r="O3144" t="s">
        <v>13851</v>
      </c>
      <c r="P3144" t="s">
        <v>386</v>
      </c>
      <c r="Q3144" s="150" t="str">
        <f>IF(JRF!D3157="","",IF(IFERROR(VLOOKUP(JRF!D3157,Checks!N:P,3,0),0)="A","","Inactive account in Use"))</f>
        <v/>
      </c>
      <c r="R3144" t="str">
        <f>IFERROR(IF('Journal Template'!C3556="","",IF(IFERROR(VLOOKUP('Journal Template'!C3556,Checks!N:P,3,0),0)="A","","Inactive account in Use")),"")</f>
        <v/>
      </c>
      <c r="V3144" s="150" t="str">
        <f>IF(JRF!C3157="","",IF(IFERROR(VLOOKUP(JRF!C3157,Checks!S:U,3,0),0)="A","Entry with System fund Dept",""))</f>
        <v/>
      </c>
      <c r="W3144" t="str">
        <f>IFERROR(IF('Journal Template'!D3556="","",IF(IFERROR(VLOOKUP('Journal Template'!D3556,Checks!S:U,3,0),0)="A","Entry with System fund Dept","")),"")</f>
        <v/>
      </c>
      <c r="X3144" t="s">
        <v>13847</v>
      </c>
      <c r="Y3144" t="s">
        <v>389</v>
      </c>
      <c r="Z3144" t="s">
        <v>13848</v>
      </c>
      <c r="AA3144" t="s">
        <v>13852</v>
      </c>
      <c r="AB3144" t="s">
        <v>1769</v>
      </c>
      <c r="AC3144" s="150" t="str">
        <f>IFERROR(IF(JRF!C3157="","",IF(AND(VLOOKUP(JRF!C3157,X:AA,4,0)=JRF!B3157,VLOOKUP(JRF!C3157,X:Y,2,0)="A"),"","Inactive Dept Combo Error")),"Inactive Dept Combo Error")</f>
        <v/>
      </c>
      <c r="AD3144" t="str">
        <f>IFERROR(IF('Journal Template'!D3556="","",IF(AND(VLOOKUP('Journal Template'!D3556,X:AA,4,0)='Journal Template'!A3556,VLOOKUP('Journal Template'!D3556,X:Y,2,0)="A"),"","Inactive Dept Combo Error")),"")</f>
        <v/>
      </c>
      <c r="AK3144" s="150" t="str">
        <f>IF(JRF!B3157="","",IF(JRF!B3157=IFERROR(VLOOKUP(JRF!B3157,Checks!AI:AI,1,0),0),"Entry in Branch/Satellite BU's",""))</f>
        <v/>
      </c>
      <c r="AL3144" t="str">
        <f>IFERROR(IF('Journal Template'!A3556="","",IF('Journal Template'!A3556=IFERROR(VLOOKUP('Journal Template'!A3556,Checks!AI:AI,1,0),0),"Entry in Branch/Satellite BU's","")),"")</f>
        <v/>
      </c>
      <c r="AO3144" s="171"/>
      <c r="AP3144" s="171"/>
      <c r="AQ3144" s="171"/>
      <c r="AR3144" s="171"/>
      <c r="CI3144" t="str">
        <f>IF(JRF!F3157&gt;0,"",IF(JRF!B3157="","",IF(LEFT(JRF!B3157,1)=IFERROR(VLOOKUP(LEFT(JRF!B3157,1),$CF$2:$CF$5,1,0),0),"Product Code Required",IF(JRF!C3157="","",IF(JRF!C3157=IFERROR(VLOOKUP(JRF!C3157,$CH:$CH,1,0),0),"Product Code Required","NA")))))</f>
        <v/>
      </c>
      <c r="CJ3144" t="str">
        <f>IF(JRF!AV3157&gt;0,"",IF(JRF!Q3157="","",IF(LEFT(JRF!Q3157,1)=IFERROR(VLOOKUP(LEFT(JRF!Q3157,1),$CF$2:$CF$5,1,0),0),"Product Code Required",IF(JRF!V3157="","",IF(JRF!V3157=IFERROR(VLOOKUP(JRF!V3157,$CH:$CH,1,0),0),"Product Code Required","NA")))))</f>
        <v/>
      </c>
      <c r="CK3144" t="str">
        <f>IFERROR(IF(LEN('Journal Template'!F3155)&gt;0,"",IF('Journal Template'!A3155="","",IF(LEFT('Journal Template'!A3155,1)=IFERROR(VLOOKUP(LEFT('Journal Template'!A3155,1),Checks!$CF$2:$CF$5,1,0),0),"Product Code Required",IF('Journal Template'!D3155="","",IF('Journal Template'!D3155=IFERROR(VLOOKUP('Journal Template'!D3155,Checks!$CH:$CH,1,0),0),"Product Code Required","NA"))))),"")</f>
        <v/>
      </c>
    </row>
    <row r="3145" spans="14:89">
      <c r="N3145" t="s">
        <v>13853</v>
      </c>
      <c r="O3145" t="s">
        <v>13854</v>
      </c>
      <c r="P3145" t="s">
        <v>386</v>
      </c>
      <c r="Q3145" s="150" t="str">
        <f>IF(JRF!D3158="","",IF(IFERROR(VLOOKUP(JRF!D3158,Checks!N:P,3,0),0)="A","","Inactive account in Use"))</f>
        <v/>
      </c>
      <c r="R3145" t="str">
        <f>IFERROR(IF('Journal Template'!C3557="","",IF(IFERROR(VLOOKUP('Journal Template'!C3557,Checks!N:P,3,0),0)="A","","Inactive account in Use")),"")</f>
        <v/>
      </c>
      <c r="V3145" s="150" t="str">
        <f>IF(JRF!C3158="","",IF(IFERROR(VLOOKUP(JRF!C3158,Checks!S:U,3,0),0)="A","Entry with System fund Dept",""))</f>
        <v/>
      </c>
      <c r="W3145" t="str">
        <f>IFERROR(IF('Journal Template'!D3557="","",IF(IFERROR(VLOOKUP('Journal Template'!D3557,Checks!S:U,3,0),0)="A","Entry with System fund Dept","")),"")</f>
        <v/>
      </c>
      <c r="X3145" t="s">
        <v>13855</v>
      </c>
      <c r="Y3145" t="s">
        <v>386</v>
      </c>
      <c r="Z3145" t="s">
        <v>13856</v>
      </c>
      <c r="AA3145" t="s">
        <v>13857</v>
      </c>
      <c r="AB3145" t="s">
        <v>1769</v>
      </c>
      <c r="AC3145" s="150" t="str">
        <f>IFERROR(IF(JRF!C3158="","",IF(AND(VLOOKUP(JRF!C3158,X:AA,4,0)=JRF!B3158,VLOOKUP(JRF!C3158,X:Y,2,0)="A"),"","Inactive Dept Combo Error")),"Inactive Dept Combo Error")</f>
        <v/>
      </c>
      <c r="AD3145" t="str">
        <f>IFERROR(IF('Journal Template'!D3557="","",IF(AND(VLOOKUP('Journal Template'!D3557,X:AA,4,0)='Journal Template'!A3557,VLOOKUP('Journal Template'!D3557,X:Y,2,0)="A"),"","Inactive Dept Combo Error")),"")</f>
        <v/>
      </c>
      <c r="AK3145" s="150" t="str">
        <f>IF(JRF!B3158="","",IF(JRF!B3158=IFERROR(VLOOKUP(JRF!B3158,Checks!AI:AI,1,0),0),"Entry in Branch/Satellite BU's",""))</f>
        <v/>
      </c>
      <c r="AL3145" t="str">
        <f>IFERROR(IF('Journal Template'!A3557="","",IF('Journal Template'!A3557=IFERROR(VLOOKUP('Journal Template'!A3557,Checks!AI:AI,1,0),0),"Entry in Branch/Satellite BU's","")),"")</f>
        <v/>
      </c>
      <c r="AO3145" s="171"/>
      <c r="AP3145" s="171"/>
      <c r="AQ3145" s="171"/>
      <c r="AR3145" s="171"/>
      <c r="CI3145" t="str">
        <f>IF(JRF!F3158&gt;0,"",IF(JRF!B3158="","",IF(LEFT(JRF!B3158,1)=IFERROR(VLOOKUP(LEFT(JRF!B3158,1),$CF$2:$CF$5,1,0),0),"Product Code Required",IF(JRF!C3158="","",IF(JRF!C3158=IFERROR(VLOOKUP(JRF!C3158,$CH:$CH,1,0),0),"Product Code Required","NA")))))</f>
        <v/>
      </c>
      <c r="CJ3145" t="str">
        <f>IF(JRF!AV3158&gt;0,"",IF(JRF!Q3158="","",IF(LEFT(JRF!Q3158,1)=IFERROR(VLOOKUP(LEFT(JRF!Q3158,1),$CF$2:$CF$5,1,0),0),"Product Code Required",IF(JRF!V3158="","",IF(JRF!V3158=IFERROR(VLOOKUP(JRF!V3158,$CH:$CH,1,0),0),"Product Code Required","NA")))))</f>
        <v/>
      </c>
      <c r="CK3145" t="str">
        <f>IFERROR(IF(LEN('Journal Template'!F3156)&gt;0,"",IF('Journal Template'!A3156="","",IF(LEFT('Journal Template'!A3156,1)=IFERROR(VLOOKUP(LEFT('Journal Template'!A3156,1),Checks!$CF$2:$CF$5,1,0),0),"Product Code Required",IF('Journal Template'!D3156="","",IF('Journal Template'!D3156=IFERROR(VLOOKUP('Journal Template'!D3156,Checks!$CH:$CH,1,0),0),"Product Code Required","NA"))))),"")</f>
        <v/>
      </c>
    </row>
    <row r="3146" spans="14:89">
      <c r="N3146" t="s">
        <v>13858</v>
      </c>
      <c r="O3146" t="s">
        <v>13859</v>
      </c>
      <c r="P3146" t="s">
        <v>386</v>
      </c>
      <c r="Q3146" s="150" t="str">
        <f>IF(JRF!D3159="","",IF(IFERROR(VLOOKUP(JRF!D3159,Checks!N:P,3,0),0)="A","","Inactive account in Use"))</f>
        <v/>
      </c>
      <c r="R3146" t="str">
        <f>IFERROR(IF('Journal Template'!C3558="","",IF(IFERROR(VLOOKUP('Journal Template'!C3558,Checks!N:P,3,0),0)="A","","Inactive account in Use")),"")</f>
        <v/>
      </c>
      <c r="V3146" s="150" t="str">
        <f>IF(JRF!C3159="","",IF(IFERROR(VLOOKUP(JRF!C3159,Checks!S:U,3,0),0)="A","Entry with System fund Dept",""))</f>
        <v/>
      </c>
      <c r="W3146" t="str">
        <f>IFERROR(IF('Journal Template'!D3558="","",IF(IFERROR(VLOOKUP('Journal Template'!D3558,Checks!S:U,3,0),0)="A","Entry with System fund Dept","")),"")</f>
        <v/>
      </c>
      <c r="X3146" t="s">
        <v>4137</v>
      </c>
      <c r="Y3146" t="s">
        <v>386</v>
      </c>
      <c r="Z3146" t="s">
        <v>13860</v>
      </c>
      <c r="AA3146" t="s">
        <v>391</v>
      </c>
      <c r="AB3146" t="s">
        <v>125</v>
      </c>
      <c r="AC3146" s="150" t="str">
        <f>IFERROR(IF(JRF!C3159="","",IF(AND(VLOOKUP(JRF!C3159,X:AA,4,0)=JRF!B3159,VLOOKUP(JRF!C3159,X:Y,2,0)="A"),"","Inactive Dept Combo Error")),"Inactive Dept Combo Error")</f>
        <v/>
      </c>
      <c r="AD3146" t="str">
        <f>IFERROR(IF('Journal Template'!D3558="","",IF(AND(VLOOKUP('Journal Template'!D3558,X:AA,4,0)='Journal Template'!A3558,VLOOKUP('Journal Template'!D3558,X:Y,2,0)="A"),"","Inactive Dept Combo Error")),"")</f>
        <v/>
      </c>
      <c r="AK3146" s="150" t="str">
        <f>IF(JRF!B3159="","",IF(JRF!B3159=IFERROR(VLOOKUP(JRF!B3159,Checks!AI:AI,1,0),0),"Entry in Branch/Satellite BU's",""))</f>
        <v/>
      </c>
      <c r="AL3146" t="str">
        <f>IFERROR(IF('Journal Template'!A3558="","",IF('Journal Template'!A3558=IFERROR(VLOOKUP('Journal Template'!A3558,Checks!AI:AI,1,0),0),"Entry in Branch/Satellite BU's","")),"")</f>
        <v/>
      </c>
      <c r="AO3146" s="171"/>
      <c r="AP3146" s="171"/>
      <c r="AQ3146" s="171"/>
      <c r="AR3146" s="171"/>
      <c r="CI3146" t="str">
        <f>IF(JRF!F3159&gt;0,"",IF(JRF!B3159="","",IF(LEFT(JRF!B3159,1)=IFERROR(VLOOKUP(LEFT(JRF!B3159,1),$CF$2:$CF$5,1,0),0),"Product Code Required",IF(JRF!C3159="","",IF(JRF!C3159=IFERROR(VLOOKUP(JRF!C3159,$CH:$CH,1,0),0),"Product Code Required","NA")))))</f>
        <v/>
      </c>
      <c r="CJ3146" t="str">
        <f>IF(JRF!AV3159&gt;0,"",IF(JRF!Q3159="","",IF(LEFT(JRF!Q3159,1)=IFERROR(VLOOKUP(LEFT(JRF!Q3159,1),$CF$2:$CF$5,1,0),0),"Product Code Required",IF(JRF!V3159="","",IF(JRF!V3159=IFERROR(VLOOKUP(JRF!V3159,$CH:$CH,1,0),0),"Product Code Required","NA")))))</f>
        <v/>
      </c>
      <c r="CK3146" t="str">
        <f>IFERROR(IF(LEN('Journal Template'!F3157)&gt;0,"",IF('Journal Template'!A3157="","",IF(LEFT('Journal Template'!A3157,1)=IFERROR(VLOOKUP(LEFT('Journal Template'!A3157,1),Checks!$CF$2:$CF$5,1,0),0),"Product Code Required",IF('Journal Template'!D3157="","",IF('Journal Template'!D3157=IFERROR(VLOOKUP('Journal Template'!D3157,Checks!$CH:$CH,1,0),0),"Product Code Required","NA"))))),"")</f>
        <v/>
      </c>
    </row>
    <row r="3147" spans="14:89">
      <c r="N3147" t="s">
        <v>13861</v>
      </c>
      <c r="O3147" t="s">
        <v>13862</v>
      </c>
      <c r="P3147" t="s">
        <v>386</v>
      </c>
      <c r="Q3147" s="150" t="str">
        <f>IF(JRF!D3160="","",IF(IFERROR(VLOOKUP(JRF!D3160,Checks!N:P,3,0),0)="A","","Inactive account in Use"))</f>
        <v/>
      </c>
      <c r="R3147" t="str">
        <f>IFERROR(IF('Journal Template'!C3559="","",IF(IFERROR(VLOOKUP('Journal Template'!C3559,Checks!N:P,3,0),0)="A","","Inactive account in Use")),"")</f>
        <v/>
      </c>
      <c r="V3147" s="150" t="str">
        <f>IF(JRF!C3160="","",IF(IFERROR(VLOOKUP(JRF!C3160,Checks!S:U,3,0),0)="A","Entry with System fund Dept",""))</f>
        <v/>
      </c>
      <c r="W3147" t="str">
        <f>IFERROR(IF('Journal Template'!D3559="","",IF(IFERROR(VLOOKUP('Journal Template'!D3559,Checks!S:U,3,0),0)="A","Entry with System fund Dept","")),"")</f>
        <v/>
      </c>
      <c r="X3147" t="s">
        <v>13863</v>
      </c>
      <c r="Y3147" t="s">
        <v>386</v>
      </c>
      <c r="Z3147" t="s">
        <v>13864</v>
      </c>
      <c r="AA3147" t="s">
        <v>13828</v>
      </c>
      <c r="AB3147" t="s">
        <v>1769</v>
      </c>
      <c r="AC3147" s="150" t="str">
        <f>IFERROR(IF(JRF!C3160="","",IF(AND(VLOOKUP(JRF!C3160,X:AA,4,0)=JRF!B3160,VLOOKUP(JRF!C3160,X:Y,2,0)="A"),"","Inactive Dept Combo Error")),"Inactive Dept Combo Error")</f>
        <v/>
      </c>
      <c r="AD3147" t="str">
        <f>IFERROR(IF('Journal Template'!D3559="","",IF(AND(VLOOKUP('Journal Template'!D3559,X:AA,4,0)='Journal Template'!A3559,VLOOKUP('Journal Template'!D3559,X:Y,2,0)="A"),"","Inactive Dept Combo Error")),"")</f>
        <v/>
      </c>
      <c r="AK3147" s="150" t="str">
        <f>IF(JRF!B3160="","",IF(JRF!B3160=IFERROR(VLOOKUP(JRF!B3160,Checks!AI:AI,1,0),0),"Entry in Branch/Satellite BU's",""))</f>
        <v/>
      </c>
      <c r="AL3147" t="str">
        <f>IFERROR(IF('Journal Template'!A3559="","",IF('Journal Template'!A3559=IFERROR(VLOOKUP('Journal Template'!A3559,Checks!AI:AI,1,0),0),"Entry in Branch/Satellite BU's","")),"")</f>
        <v/>
      </c>
      <c r="AO3147" s="171"/>
      <c r="AP3147" s="171"/>
      <c r="AQ3147" s="171"/>
      <c r="AR3147" s="171"/>
      <c r="CI3147" t="str">
        <f>IF(JRF!F3160&gt;0,"",IF(JRF!B3160="","",IF(LEFT(JRF!B3160,1)=IFERROR(VLOOKUP(LEFT(JRF!B3160,1),$CF$2:$CF$5,1,0),0),"Product Code Required",IF(JRF!C3160="","",IF(JRF!C3160=IFERROR(VLOOKUP(JRF!C3160,$CH:$CH,1,0),0),"Product Code Required","NA")))))</f>
        <v/>
      </c>
      <c r="CJ3147" t="str">
        <f>IF(JRF!AV3160&gt;0,"",IF(JRF!Q3160="","",IF(LEFT(JRF!Q3160,1)=IFERROR(VLOOKUP(LEFT(JRF!Q3160,1),$CF$2:$CF$5,1,0),0),"Product Code Required",IF(JRF!V3160="","",IF(JRF!V3160=IFERROR(VLOOKUP(JRF!V3160,$CH:$CH,1,0),0),"Product Code Required","NA")))))</f>
        <v/>
      </c>
      <c r="CK3147" t="str">
        <f>IFERROR(IF(LEN('Journal Template'!F3158)&gt;0,"",IF('Journal Template'!A3158="","",IF(LEFT('Journal Template'!A3158,1)=IFERROR(VLOOKUP(LEFT('Journal Template'!A3158,1),Checks!$CF$2:$CF$5,1,0),0),"Product Code Required",IF('Journal Template'!D3158="","",IF('Journal Template'!D3158=IFERROR(VLOOKUP('Journal Template'!D3158,Checks!$CH:$CH,1,0),0),"Product Code Required","NA"))))),"")</f>
        <v/>
      </c>
    </row>
    <row r="3148" spans="14:89">
      <c r="N3148" t="s">
        <v>13865</v>
      </c>
      <c r="O3148" t="s">
        <v>13866</v>
      </c>
      <c r="P3148" t="s">
        <v>386</v>
      </c>
      <c r="Q3148" s="150" t="str">
        <f>IF(JRF!D3161="","",IF(IFERROR(VLOOKUP(JRF!D3161,Checks!N:P,3,0),0)="A","","Inactive account in Use"))</f>
        <v/>
      </c>
      <c r="R3148" t="str">
        <f>IFERROR(IF('Journal Template'!C3560="","",IF(IFERROR(VLOOKUP('Journal Template'!C3560,Checks!N:P,3,0),0)="A","","Inactive account in Use")),"")</f>
        <v/>
      </c>
      <c r="V3148" s="150" t="str">
        <f>IF(JRF!C3161="","",IF(IFERROR(VLOOKUP(JRF!C3161,Checks!S:U,3,0),0)="A","Entry with System fund Dept",""))</f>
        <v/>
      </c>
      <c r="W3148" t="str">
        <f>IFERROR(IF('Journal Template'!D3560="","",IF(IFERROR(VLOOKUP('Journal Template'!D3560,Checks!S:U,3,0),0)="A","Entry with System fund Dept","")),"")</f>
        <v/>
      </c>
      <c r="X3148" t="s">
        <v>13863</v>
      </c>
      <c r="Y3148" t="s">
        <v>389</v>
      </c>
      <c r="Z3148" t="s">
        <v>13864</v>
      </c>
      <c r="AA3148" t="s">
        <v>623</v>
      </c>
      <c r="AB3148" t="s">
        <v>1769</v>
      </c>
      <c r="AC3148" s="150" t="str">
        <f>IFERROR(IF(JRF!C3161="","",IF(AND(VLOOKUP(JRF!C3161,X:AA,4,0)=JRF!B3161,VLOOKUP(JRF!C3161,X:Y,2,0)="A"),"","Inactive Dept Combo Error")),"Inactive Dept Combo Error")</f>
        <v/>
      </c>
      <c r="AD3148" t="str">
        <f>IFERROR(IF('Journal Template'!D3560="","",IF(AND(VLOOKUP('Journal Template'!D3560,X:AA,4,0)='Journal Template'!A3560,VLOOKUP('Journal Template'!D3560,X:Y,2,0)="A"),"","Inactive Dept Combo Error")),"")</f>
        <v/>
      </c>
      <c r="AK3148" s="150" t="str">
        <f>IF(JRF!B3161="","",IF(JRF!B3161=IFERROR(VLOOKUP(JRF!B3161,Checks!AI:AI,1,0),0),"Entry in Branch/Satellite BU's",""))</f>
        <v/>
      </c>
      <c r="AL3148" t="str">
        <f>IFERROR(IF('Journal Template'!A3560="","",IF('Journal Template'!A3560=IFERROR(VLOOKUP('Journal Template'!A3560,Checks!AI:AI,1,0),0),"Entry in Branch/Satellite BU's","")),"")</f>
        <v/>
      </c>
      <c r="AO3148" s="171"/>
      <c r="AP3148" s="171"/>
      <c r="AQ3148" s="171"/>
      <c r="AR3148" s="171"/>
      <c r="CI3148" t="str">
        <f>IF(JRF!F3161&gt;0,"",IF(JRF!B3161="","",IF(LEFT(JRF!B3161,1)=IFERROR(VLOOKUP(LEFT(JRF!B3161,1),$CF$2:$CF$5,1,0),0),"Product Code Required",IF(JRF!C3161="","",IF(JRF!C3161=IFERROR(VLOOKUP(JRF!C3161,$CH:$CH,1,0),0),"Product Code Required","NA")))))</f>
        <v/>
      </c>
      <c r="CJ3148" t="str">
        <f>IF(JRF!AV3161&gt;0,"",IF(JRF!Q3161="","",IF(LEFT(JRF!Q3161,1)=IFERROR(VLOOKUP(LEFT(JRF!Q3161,1),$CF$2:$CF$5,1,0),0),"Product Code Required",IF(JRF!V3161="","",IF(JRF!V3161=IFERROR(VLOOKUP(JRF!V3161,$CH:$CH,1,0),0),"Product Code Required","NA")))))</f>
        <v/>
      </c>
      <c r="CK3148" t="str">
        <f>IFERROR(IF(LEN('Journal Template'!F3159)&gt;0,"",IF('Journal Template'!A3159="","",IF(LEFT('Journal Template'!A3159,1)=IFERROR(VLOOKUP(LEFT('Journal Template'!A3159,1),Checks!$CF$2:$CF$5,1,0),0),"Product Code Required",IF('Journal Template'!D3159="","",IF('Journal Template'!D3159=IFERROR(VLOOKUP('Journal Template'!D3159,Checks!$CH:$CH,1,0),0),"Product Code Required","NA"))))),"")</f>
        <v/>
      </c>
    </row>
    <row r="3149" spans="14:89">
      <c r="N3149" t="s">
        <v>13867</v>
      </c>
      <c r="O3149" t="s">
        <v>13868</v>
      </c>
      <c r="P3149" t="s">
        <v>386</v>
      </c>
      <c r="Q3149" s="150" t="str">
        <f>IF(JRF!D3162="","",IF(IFERROR(VLOOKUP(JRF!D3162,Checks!N:P,3,0),0)="A","","Inactive account in Use"))</f>
        <v/>
      </c>
      <c r="R3149" t="str">
        <f>IFERROR(IF('Journal Template'!C3561="","",IF(IFERROR(VLOOKUP('Journal Template'!C3561,Checks!N:P,3,0),0)="A","","Inactive account in Use")),"")</f>
        <v/>
      </c>
      <c r="V3149" s="150" t="str">
        <f>IF(JRF!C3162="","",IF(IFERROR(VLOOKUP(JRF!C3162,Checks!S:U,3,0),0)="A","Entry with System fund Dept",""))</f>
        <v/>
      </c>
      <c r="W3149" t="str">
        <f>IFERROR(IF('Journal Template'!D3561="","",IF(IFERROR(VLOOKUP('Journal Template'!D3561,Checks!S:U,3,0),0)="A","Entry with System fund Dept","")),"")</f>
        <v/>
      </c>
      <c r="X3149" t="s">
        <v>4141</v>
      </c>
      <c r="Y3149" t="s">
        <v>386</v>
      </c>
      <c r="Z3149" t="s">
        <v>13869</v>
      </c>
      <c r="AA3149" t="s">
        <v>932</v>
      </c>
      <c r="AB3149" t="s">
        <v>3550</v>
      </c>
      <c r="AC3149" s="150" t="str">
        <f>IFERROR(IF(JRF!C3162="","",IF(AND(VLOOKUP(JRF!C3162,X:AA,4,0)=JRF!B3162,VLOOKUP(JRF!C3162,X:Y,2,0)="A"),"","Inactive Dept Combo Error")),"Inactive Dept Combo Error")</f>
        <v/>
      </c>
      <c r="AD3149" t="str">
        <f>IFERROR(IF('Journal Template'!D3561="","",IF(AND(VLOOKUP('Journal Template'!D3561,X:AA,4,0)='Journal Template'!A3561,VLOOKUP('Journal Template'!D3561,X:Y,2,0)="A"),"","Inactive Dept Combo Error")),"")</f>
        <v/>
      </c>
      <c r="AK3149" s="150" t="str">
        <f>IF(JRF!B3162="","",IF(JRF!B3162=IFERROR(VLOOKUP(JRF!B3162,Checks!AI:AI,1,0),0),"Entry in Branch/Satellite BU's",""))</f>
        <v/>
      </c>
      <c r="AL3149" t="str">
        <f>IFERROR(IF('Journal Template'!A3561="","",IF('Journal Template'!A3561=IFERROR(VLOOKUP('Journal Template'!A3561,Checks!AI:AI,1,0),0),"Entry in Branch/Satellite BU's","")),"")</f>
        <v/>
      </c>
      <c r="AO3149" s="171"/>
      <c r="AP3149" s="171"/>
      <c r="AQ3149" s="171"/>
      <c r="AR3149" s="171"/>
      <c r="CI3149" t="str">
        <f>IF(JRF!F3162&gt;0,"",IF(JRF!B3162="","",IF(LEFT(JRF!B3162,1)=IFERROR(VLOOKUP(LEFT(JRF!B3162,1),$CF$2:$CF$5,1,0),0),"Product Code Required",IF(JRF!C3162="","",IF(JRF!C3162=IFERROR(VLOOKUP(JRF!C3162,$CH:$CH,1,0),0),"Product Code Required","NA")))))</f>
        <v/>
      </c>
      <c r="CJ3149" t="str">
        <f>IF(JRF!AV3162&gt;0,"",IF(JRF!Q3162="","",IF(LEFT(JRF!Q3162,1)=IFERROR(VLOOKUP(LEFT(JRF!Q3162,1),$CF$2:$CF$5,1,0),0),"Product Code Required",IF(JRF!V3162="","",IF(JRF!V3162=IFERROR(VLOOKUP(JRF!V3162,$CH:$CH,1,0),0),"Product Code Required","NA")))))</f>
        <v/>
      </c>
      <c r="CK3149" t="str">
        <f>IFERROR(IF(LEN('Journal Template'!F3160)&gt;0,"",IF('Journal Template'!A3160="","",IF(LEFT('Journal Template'!A3160,1)=IFERROR(VLOOKUP(LEFT('Journal Template'!A3160,1),Checks!$CF$2:$CF$5,1,0),0),"Product Code Required",IF('Journal Template'!D3160="","",IF('Journal Template'!D3160=IFERROR(VLOOKUP('Journal Template'!D3160,Checks!$CH:$CH,1,0),0),"Product Code Required","NA"))))),"")</f>
        <v/>
      </c>
    </row>
    <row r="3150" spans="14:89">
      <c r="N3150" t="s">
        <v>13870</v>
      </c>
      <c r="O3150" t="s">
        <v>13871</v>
      </c>
      <c r="P3150" t="s">
        <v>386</v>
      </c>
      <c r="Q3150" s="150" t="str">
        <f>IF(JRF!D3163="","",IF(IFERROR(VLOOKUP(JRF!D3163,Checks!N:P,3,0),0)="A","","Inactive account in Use"))</f>
        <v/>
      </c>
      <c r="R3150" t="str">
        <f>IFERROR(IF('Journal Template'!C3562="","",IF(IFERROR(VLOOKUP('Journal Template'!C3562,Checks!N:P,3,0),0)="A","","Inactive account in Use")),"")</f>
        <v/>
      </c>
      <c r="V3150" s="150" t="str">
        <f>IF(JRF!C3163="","",IF(IFERROR(VLOOKUP(JRF!C3163,Checks!S:U,3,0),0)="A","Entry with System fund Dept",""))</f>
        <v/>
      </c>
      <c r="W3150" t="str">
        <f>IFERROR(IF('Journal Template'!D3562="","",IF(IFERROR(VLOOKUP('Journal Template'!D3562,Checks!S:U,3,0),0)="A","Entry with System fund Dept","")),"")</f>
        <v/>
      </c>
      <c r="X3150" t="s">
        <v>4575</v>
      </c>
      <c r="Y3150" t="s">
        <v>386</v>
      </c>
      <c r="Z3150" t="s">
        <v>13872</v>
      </c>
      <c r="AA3150" t="s">
        <v>391</v>
      </c>
      <c r="AB3150" t="s">
        <v>125</v>
      </c>
      <c r="AC3150" s="150" t="str">
        <f>IFERROR(IF(JRF!C3163="","",IF(AND(VLOOKUP(JRF!C3163,X:AA,4,0)=JRF!B3163,VLOOKUP(JRF!C3163,X:Y,2,0)="A"),"","Inactive Dept Combo Error")),"Inactive Dept Combo Error")</f>
        <v/>
      </c>
      <c r="AD3150" t="str">
        <f>IFERROR(IF('Journal Template'!D3562="","",IF(AND(VLOOKUP('Journal Template'!D3562,X:AA,4,0)='Journal Template'!A3562,VLOOKUP('Journal Template'!D3562,X:Y,2,0)="A"),"","Inactive Dept Combo Error")),"")</f>
        <v/>
      </c>
      <c r="AK3150" s="150" t="str">
        <f>IF(JRF!B3163="","",IF(JRF!B3163=IFERROR(VLOOKUP(JRF!B3163,Checks!AI:AI,1,0),0),"Entry in Branch/Satellite BU's",""))</f>
        <v/>
      </c>
      <c r="AL3150" t="str">
        <f>IFERROR(IF('Journal Template'!A3562="","",IF('Journal Template'!A3562=IFERROR(VLOOKUP('Journal Template'!A3562,Checks!AI:AI,1,0),0),"Entry in Branch/Satellite BU's","")),"")</f>
        <v/>
      </c>
      <c r="AO3150" s="171"/>
      <c r="AP3150" s="171"/>
      <c r="AQ3150" s="171"/>
      <c r="AR3150" s="171"/>
      <c r="CI3150" t="str">
        <f>IF(JRF!F3163&gt;0,"",IF(JRF!B3163="","",IF(LEFT(JRF!B3163,1)=IFERROR(VLOOKUP(LEFT(JRF!B3163,1),$CF$2:$CF$5,1,0),0),"Product Code Required",IF(JRF!C3163="","",IF(JRF!C3163=IFERROR(VLOOKUP(JRF!C3163,$CH:$CH,1,0),0),"Product Code Required","NA")))))</f>
        <v/>
      </c>
      <c r="CJ3150" t="str">
        <f>IF(JRF!AV3163&gt;0,"",IF(JRF!Q3163="","",IF(LEFT(JRF!Q3163,1)=IFERROR(VLOOKUP(LEFT(JRF!Q3163,1),$CF$2:$CF$5,1,0),0),"Product Code Required",IF(JRF!V3163="","",IF(JRF!V3163=IFERROR(VLOOKUP(JRF!V3163,$CH:$CH,1,0),0),"Product Code Required","NA")))))</f>
        <v/>
      </c>
      <c r="CK3150" t="str">
        <f>IFERROR(IF(LEN('Journal Template'!F3161)&gt;0,"",IF('Journal Template'!A3161="","",IF(LEFT('Journal Template'!A3161,1)=IFERROR(VLOOKUP(LEFT('Journal Template'!A3161,1),Checks!$CF$2:$CF$5,1,0),0),"Product Code Required",IF('Journal Template'!D3161="","",IF('Journal Template'!D3161=IFERROR(VLOOKUP('Journal Template'!D3161,Checks!$CH:$CH,1,0),0),"Product Code Required","NA"))))),"")</f>
        <v/>
      </c>
    </row>
    <row r="3151" spans="14:89">
      <c r="N3151" t="s">
        <v>13873</v>
      </c>
      <c r="O3151" t="s">
        <v>13874</v>
      </c>
      <c r="P3151" t="s">
        <v>386</v>
      </c>
      <c r="Q3151" s="150" t="str">
        <f>IF(JRF!D3164="","",IF(IFERROR(VLOOKUP(JRF!D3164,Checks!N:P,3,0),0)="A","","Inactive account in Use"))</f>
        <v/>
      </c>
      <c r="R3151" t="str">
        <f>IFERROR(IF('Journal Template'!C3563="","",IF(IFERROR(VLOOKUP('Journal Template'!C3563,Checks!N:P,3,0),0)="A","","Inactive account in Use")),"")</f>
        <v/>
      </c>
      <c r="V3151" s="150" t="str">
        <f>IF(JRF!C3164="","",IF(IFERROR(VLOOKUP(JRF!C3164,Checks!S:U,3,0),0)="A","Entry with System fund Dept",""))</f>
        <v/>
      </c>
      <c r="W3151" t="str">
        <f>IFERROR(IF('Journal Template'!D3563="","",IF(IFERROR(VLOOKUP('Journal Template'!D3563,Checks!S:U,3,0),0)="A","Entry with System fund Dept","")),"")</f>
        <v/>
      </c>
      <c r="X3151" t="s">
        <v>4148</v>
      </c>
      <c r="Y3151" t="s">
        <v>386</v>
      </c>
      <c r="Z3151" t="s">
        <v>13875</v>
      </c>
      <c r="AA3151" t="s">
        <v>391</v>
      </c>
      <c r="AB3151" t="s">
        <v>125</v>
      </c>
      <c r="AC3151" s="150" t="str">
        <f>IFERROR(IF(JRF!C3164="","",IF(AND(VLOOKUP(JRF!C3164,X:AA,4,0)=JRF!B3164,VLOOKUP(JRF!C3164,X:Y,2,0)="A"),"","Inactive Dept Combo Error")),"Inactive Dept Combo Error")</f>
        <v/>
      </c>
      <c r="AD3151" t="str">
        <f>IFERROR(IF('Journal Template'!D3563="","",IF(AND(VLOOKUP('Journal Template'!D3563,X:AA,4,0)='Journal Template'!A3563,VLOOKUP('Journal Template'!D3563,X:Y,2,0)="A"),"","Inactive Dept Combo Error")),"")</f>
        <v/>
      </c>
      <c r="AK3151" s="150" t="str">
        <f>IF(JRF!B3164="","",IF(JRF!B3164=IFERROR(VLOOKUP(JRF!B3164,Checks!AI:AI,1,0),0),"Entry in Branch/Satellite BU's",""))</f>
        <v/>
      </c>
      <c r="AL3151" t="str">
        <f>IFERROR(IF('Journal Template'!A3563="","",IF('Journal Template'!A3563=IFERROR(VLOOKUP('Journal Template'!A3563,Checks!AI:AI,1,0),0),"Entry in Branch/Satellite BU's","")),"")</f>
        <v/>
      </c>
      <c r="AO3151" s="171"/>
      <c r="AP3151" s="171"/>
      <c r="AQ3151" s="171"/>
      <c r="AR3151" s="171"/>
      <c r="CI3151" t="str">
        <f>IF(JRF!F3164&gt;0,"",IF(JRF!B3164="","",IF(LEFT(JRF!B3164,1)=IFERROR(VLOOKUP(LEFT(JRF!B3164,1),$CF$2:$CF$5,1,0),0),"Product Code Required",IF(JRF!C3164="","",IF(JRF!C3164=IFERROR(VLOOKUP(JRF!C3164,$CH:$CH,1,0),0),"Product Code Required","NA")))))</f>
        <v/>
      </c>
      <c r="CJ3151" t="str">
        <f>IF(JRF!AV3164&gt;0,"",IF(JRF!Q3164="","",IF(LEFT(JRF!Q3164,1)=IFERROR(VLOOKUP(LEFT(JRF!Q3164,1),$CF$2:$CF$5,1,0),0),"Product Code Required",IF(JRF!V3164="","",IF(JRF!V3164=IFERROR(VLOOKUP(JRF!V3164,$CH:$CH,1,0),0),"Product Code Required","NA")))))</f>
        <v/>
      </c>
      <c r="CK3151" t="str">
        <f>IFERROR(IF(LEN('Journal Template'!F3162)&gt;0,"",IF('Journal Template'!A3162="","",IF(LEFT('Journal Template'!A3162,1)=IFERROR(VLOOKUP(LEFT('Journal Template'!A3162,1),Checks!$CF$2:$CF$5,1,0),0),"Product Code Required",IF('Journal Template'!D3162="","",IF('Journal Template'!D3162=IFERROR(VLOOKUP('Journal Template'!D3162,Checks!$CH:$CH,1,0),0),"Product Code Required","NA"))))),"")</f>
        <v/>
      </c>
    </row>
    <row r="3152" spans="14:89">
      <c r="N3152" t="s">
        <v>13876</v>
      </c>
      <c r="O3152" t="s">
        <v>13877</v>
      </c>
      <c r="P3152" t="s">
        <v>386</v>
      </c>
      <c r="Q3152" s="150" t="str">
        <f>IF(JRF!D3165="","",IF(IFERROR(VLOOKUP(JRF!D3165,Checks!N:P,3,0),0)="A","","Inactive account in Use"))</f>
        <v/>
      </c>
      <c r="R3152" t="str">
        <f>IFERROR(IF('Journal Template'!C3564="","",IF(IFERROR(VLOOKUP('Journal Template'!C3564,Checks!N:P,3,0),0)="A","","Inactive account in Use")),"")</f>
        <v/>
      </c>
      <c r="V3152" s="150" t="str">
        <f>IF(JRF!C3165="","",IF(IFERROR(VLOOKUP(JRF!C3165,Checks!S:U,3,0),0)="A","Entry with System fund Dept",""))</f>
        <v/>
      </c>
      <c r="W3152" t="str">
        <f>IFERROR(IF('Journal Template'!D3564="","",IF(IFERROR(VLOOKUP('Journal Template'!D3564,Checks!S:U,3,0),0)="A","Entry with System fund Dept","")),"")</f>
        <v/>
      </c>
      <c r="X3152" t="s">
        <v>13878</v>
      </c>
      <c r="Y3152" t="s">
        <v>389</v>
      </c>
      <c r="Z3152" t="s">
        <v>13879</v>
      </c>
      <c r="AA3152" t="s">
        <v>932</v>
      </c>
      <c r="AB3152" t="s">
        <v>3550</v>
      </c>
      <c r="AC3152" s="150" t="str">
        <f>IFERROR(IF(JRF!C3165="","",IF(AND(VLOOKUP(JRF!C3165,X:AA,4,0)=JRF!B3165,VLOOKUP(JRF!C3165,X:Y,2,0)="A"),"","Inactive Dept Combo Error")),"Inactive Dept Combo Error")</f>
        <v/>
      </c>
      <c r="AD3152" t="str">
        <f>IFERROR(IF('Journal Template'!D3564="","",IF(AND(VLOOKUP('Journal Template'!D3564,X:AA,4,0)='Journal Template'!A3564,VLOOKUP('Journal Template'!D3564,X:Y,2,0)="A"),"","Inactive Dept Combo Error")),"")</f>
        <v/>
      </c>
      <c r="AK3152" s="150" t="str">
        <f>IF(JRF!B3165="","",IF(JRF!B3165=IFERROR(VLOOKUP(JRF!B3165,Checks!AI:AI,1,0),0),"Entry in Branch/Satellite BU's",""))</f>
        <v/>
      </c>
      <c r="AL3152" t="str">
        <f>IFERROR(IF('Journal Template'!A3564="","",IF('Journal Template'!A3564=IFERROR(VLOOKUP('Journal Template'!A3564,Checks!AI:AI,1,0),0),"Entry in Branch/Satellite BU's","")),"")</f>
        <v/>
      </c>
      <c r="AO3152" s="171"/>
      <c r="AP3152" s="171"/>
      <c r="AQ3152" s="171"/>
      <c r="AR3152" s="171"/>
      <c r="CI3152" t="str">
        <f>IF(JRF!F3165&gt;0,"",IF(JRF!B3165="","",IF(LEFT(JRF!B3165,1)=IFERROR(VLOOKUP(LEFT(JRF!B3165,1),$CF$2:$CF$5,1,0),0),"Product Code Required",IF(JRF!C3165="","",IF(JRF!C3165=IFERROR(VLOOKUP(JRF!C3165,$CH:$CH,1,0),0),"Product Code Required","NA")))))</f>
        <v/>
      </c>
      <c r="CJ3152" t="str">
        <f>IF(JRF!AV3165&gt;0,"",IF(JRF!Q3165="","",IF(LEFT(JRF!Q3165,1)=IFERROR(VLOOKUP(LEFT(JRF!Q3165,1),$CF$2:$CF$5,1,0),0),"Product Code Required",IF(JRF!V3165="","",IF(JRF!V3165=IFERROR(VLOOKUP(JRF!V3165,$CH:$CH,1,0),0),"Product Code Required","NA")))))</f>
        <v/>
      </c>
      <c r="CK3152" t="str">
        <f>IFERROR(IF(LEN('Journal Template'!F3163)&gt;0,"",IF('Journal Template'!A3163="","",IF(LEFT('Journal Template'!A3163,1)=IFERROR(VLOOKUP(LEFT('Journal Template'!A3163,1),Checks!$CF$2:$CF$5,1,0),0),"Product Code Required",IF('Journal Template'!D3163="","",IF('Journal Template'!D3163=IFERROR(VLOOKUP('Journal Template'!D3163,Checks!$CH:$CH,1,0),0),"Product Code Required","NA"))))),"")</f>
        <v/>
      </c>
    </row>
    <row r="3153" spans="14:89">
      <c r="N3153" t="s">
        <v>13880</v>
      </c>
      <c r="O3153" t="s">
        <v>13881</v>
      </c>
      <c r="P3153" t="s">
        <v>386</v>
      </c>
      <c r="Q3153" s="150" t="str">
        <f>IF(JRF!D3166="","",IF(IFERROR(VLOOKUP(JRF!D3166,Checks!N:P,3,0),0)="A","","Inactive account in Use"))</f>
        <v/>
      </c>
      <c r="R3153" t="str">
        <f>IFERROR(IF('Journal Template'!C3565="","",IF(IFERROR(VLOOKUP('Journal Template'!C3565,Checks!N:P,3,0),0)="A","","Inactive account in Use")),"")</f>
        <v/>
      </c>
      <c r="V3153" s="150" t="str">
        <f>IF(JRF!C3166="","",IF(IFERROR(VLOOKUP(JRF!C3166,Checks!S:U,3,0),0)="A","Entry with System fund Dept",""))</f>
        <v/>
      </c>
      <c r="W3153" t="str">
        <f>IFERROR(IF('Journal Template'!D3565="","",IF(IFERROR(VLOOKUP('Journal Template'!D3565,Checks!S:U,3,0),0)="A","Entry with System fund Dept","")),"")</f>
        <v/>
      </c>
      <c r="X3153" t="s">
        <v>4580</v>
      </c>
      <c r="Y3153" t="s">
        <v>386</v>
      </c>
      <c r="Z3153" t="s">
        <v>13882</v>
      </c>
      <c r="AA3153" t="s">
        <v>391</v>
      </c>
      <c r="AB3153" t="s">
        <v>125</v>
      </c>
      <c r="AC3153" s="150" t="str">
        <f>IFERROR(IF(JRF!C3166="","",IF(AND(VLOOKUP(JRF!C3166,X:AA,4,0)=JRF!B3166,VLOOKUP(JRF!C3166,X:Y,2,0)="A"),"","Inactive Dept Combo Error")),"Inactive Dept Combo Error")</f>
        <v/>
      </c>
      <c r="AD3153" t="str">
        <f>IFERROR(IF('Journal Template'!D3565="","",IF(AND(VLOOKUP('Journal Template'!D3565,X:AA,4,0)='Journal Template'!A3565,VLOOKUP('Journal Template'!D3565,X:Y,2,0)="A"),"","Inactive Dept Combo Error")),"")</f>
        <v/>
      </c>
      <c r="AK3153" s="150" t="str">
        <f>IF(JRF!B3166="","",IF(JRF!B3166=IFERROR(VLOOKUP(JRF!B3166,Checks!AI:AI,1,0),0),"Entry in Branch/Satellite BU's",""))</f>
        <v/>
      </c>
      <c r="AL3153" t="str">
        <f>IFERROR(IF('Journal Template'!A3565="","",IF('Journal Template'!A3565=IFERROR(VLOOKUP('Journal Template'!A3565,Checks!AI:AI,1,0),0),"Entry in Branch/Satellite BU's","")),"")</f>
        <v/>
      </c>
      <c r="AO3153" s="171"/>
      <c r="AP3153" s="171"/>
      <c r="AQ3153" s="171"/>
      <c r="AR3153" s="171"/>
      <c r="CI3153" t="str">
        <f>IF(JRF!F3166&gt;0,"",IF(JRF!B3166="","",IF(LEFT(JRF!B3166,1)=IFERROR(VLOOKUP(LEFT(JRF!B3166,1),$CF$2:$CF$5,1,0),0),"Product Code Required",IF(JRF!C3166="","",IF(JRF!C3166=IFERROR(VLOOKUP(JRF!C3166,$CH:$CH,1,0),0),"Product Code Required","NA")))))</f>
        <v/>
      </c>
      <c r="CJ3153" t="str">
        <f>IF(JRF!AV3166&gt;0,"",IF(JRF!Q3166="","",IF(LEFT(JRF!Q3166,1)=IFERROR(VLOOKUP(LEFT(JRF!Q3166,1),$CF$2:$CF$5,1,0),0),"Product Code Required",IF(JRF!V3166="","",IF(JRF!V3166=IFERROR(VLOOKUP(JRF!V3166,$CH:$CH,1,0),0),"Product Code Required","NA")))))</f>
        <v/>
      </c>
      <c r="CK3153" t="str">
        <f>IFERROR(IF(LEN('Journal Template'!F3164)&gt;0,"",IF('Journal Template'!A3164="","",IF(LEFT('Journal Template'!A3164,1)=IFERROR(VLOOKUP(LEFT('Journal Template'!A3164,1),Checks!$CF$2:$CF$5,1,0),0),"Product Code Required",IF('Journal Template'!D3164="","",IF('Journal Template'!D3164=IFERROR(VLOOKUP('Journal Template'!D3164,Checks!$CH:$CH,1,0),0),"Product Code Required","NA"))))),"")</f>
        <v/>
      </c>
    </row>
    <row r="3154" spans="14:89">
      <c r="N3154" t="s">
        <v>13883</v>
      </c>
      <c r="O3154" t="s">
        <v>13884</v>
      </c>
      <c r="P3154" t="s">
        <v>386</v>
      </c>
      <c r="Q3154" s="150" t="str">
        <f>IF(JRF!D3167="","",IF(IFERROR(VLOOKUP(JRF!D3167,Checks!N:P,3,0),0)="A","","Inactive account in Use"))</f>
        <v/>
      </c>
      <c r="R3154" t="str">
        <f>IFERROR(IF('Journal Template'!C3566="","",IF(IFERROR(VLOOKUP('Journal Template'!C3566,Checks!N:P,3,0),0)="A","","Inactive account in Use")),"")</f>
        <v/>
      </c>
      <c r="V3154" s="150" t="str">
        <f>IF(JRF!C3167="","",IF(IFERROR(VLOOKUP(JRF!C3167,Checks!S:U,3,0),0)="A","Entry with System fund Dept",""))</f>
        <v/>
      </c>
      <c r="W3154" t="str">
        <f>IFERROR(IF('Journal Template'!D3566="","",IF(IFERROR(VLOOKUP('Journal Template'!D3566,Checks!S:U,3,0),0)="A","Entry with System fund Dept","")),"")</f>
        <v/>
      </c>
      <c r="X3154" t="s">
        <v>2032</v>
      </c>
      <c r="Y3154" t="s">
        <v>386</v>
      </c>
      <c r="Z3154" t="s">
        <v>13885</v>
      </c>
      <c r="AA3154" t="s">
        <v>391</v>
      </c>
      <c r="AB3154" t="s">
        <v>125</v>
      </c>
      <c r="AC3154" s="150" t="str">
        <f>IFERROR(IF(JRF!C3167="","",IF(AND(VLOOKUP(JRF!C3167,X:AA,4,0)=JRF!B3167,VLOOKUP(JRF!C3167,X:Y,2,0)="A"),"","Inactive Dept Combo Error")),"Inactive Dept Combo Error")</f>
        <v/>
      </c>
      <c r="AD3154" t="str">
        <f>IFERROR(IF('Journal Template'!D3566="","",IF(AND(VLOOKUP('Journal Template'!D3566,X:AA,4,0)='Journal Template'!A3566,VLOOKUP('Journal Template'!D3566,X:Y,2,0)="A"),"","Inactive Dept Combo Error")),"")</f>
        <v/>
      </c>
      <c r="AK3154" s="150" t="str">
        <f>IF(JRF!B3167="","",IF(JRF!B3167=IFERROR(VLOOKUP(JRF!B3167,Checks!AI:AI,1,0),0),"Entry in Branch/Satellite BU's",""))</f>
        <v/>
      </c>
      <c r="AL3154" t="str">
        <f>IFERROR(IF('Journal Template'!A3566="","",IF('Journal Template'!A3566=IFERROR(VLOOKUP('Journal Template'!A3566,Checks!AI:AI,1,0),0),"Entry in Branch/Satellite BU's","")),"")</f>
        <v/>
      </c>
      <c r="AO3154" s="171"/>
      <c r="AP3154" s="171"/>
      <c r="AQ3154" s="171"/>
      <c r="AR3154" s="171"/>
      <c r="CI3154" t="str">
        <f>IF(JRF!F3167&gt;0,"",IF(JRF!B3167="","",IF(LEFT(JRF!B3167,1)=IFERROR(VLOOKUP(LEFT(JRF!B3167,1),$CF$2:$CF$5,1,0),0),"Product Code Required",IF(JRF!C3167="","",IF(JRF!C3167=IFERROR(VLOOKUP(JRF!C3167,$CH:$CH,1,0),0),"Product Code Required","NA")))))</f>
        <v/>
      </c>
      <c r="CJ3154" t="str">
        <f>IF(JRF!AV3167&gt;0,"",IF(JRF!Q3167="","",IF(LEFT(JRF!Q3167,1)=IFERROR(VLOOKUP(LEFT(JRF!Q3167,1),$CF$2:$CF$5,1,0),0),"Product Code Required",IF(JRF!V3167="","",IF(JRF!V3167=IFERROR(VLOOKUP(JRF!V3167,$CH:$CH,1,0),0),"Product Code Required","NA")))))</f>
        <v/>
      </c>
      <c r="CK3154" t="str">
        <f>IFERROR(IF(LEN('Journal Template'!F3165)&gt;0,"",IF('Journal Template'!A3165="","",IF(LEFT('Journal Template'!A3165,1)=IFERROR(VLOOKUP(LEFT('Journal Template'!A3165,1),Checks!$CF$2:$CF$5,1,0),0),"Product Code Required",IF('Journal Template'!D3165="","",IF('Journal Template'!D3165=IFERROR(VLOOKUP('Journal Template'!D3165,Checks!$CH:$CH,1,0),0),"Product Code Required","NA"))))),"")</f>
        <v/>
      </c>
    </row>
    <row r="3155" spans="14:89">
      <c r="N3155" t="s">
        <v>13886</v>
      </c>
      <c r="O3155" t="s">
        <v>13887</v>
      </c>
      <c r="P3155" t="s">
        <v>386</v>
      </c>
      <c r="Q3155" s="150" t="str">
        <f>IF(JRF!D3168="","",IF(IFERROR(VLOOKUP(JRF!D3168,Checks!N:P,3,0),0)="A","","Inactive account in Use"))</f>
        <v/>
      </c>
      <c r="R3155" t="str">
        <f>IFERROR(IF('Journal Template'!C3567="","",IF(IFERROR(VLOOKUP('Journal Template'!C3567,Checks!N:P,3,0),0)="A","","Inactive account in Use")),"")</f>
        <v/>
      </c>
      <c r="V3155" s="150" t="str">
        <f>IF(JRF!C3168="","",IF(IFERROR(VLOOKUP(JRF!C3168,Checks!S:U,3,0),0)="A","Entry with System fund Dept",""))</f>
        <v/>
      </c>
      <c r="W3155" t="str">
        <f>IFERROR(IF('Journal Template'!D3567="","",IF(IFERROR(VLOOKUP('Journal Template'!D3567,Checks!S:U,3,0),0)="A","Entry with System fund Dept","")),"")</f>
        <v/>
      </c>
      <c r="X3155" t="s">
        <v>2037</v>
      </c>
      <c r="Y3155" t="s">
        <v>386</v>
      </c>
      <c r="Z3155" t="s">
        <v>13888</v>
      </c>
      <c r="AA3155" t="s">
        <v>391</v>
      </c>
      <c r="AB3155" t="s">
        <v>125</v>
      </c>
      <c r="AC3155" s="150" t="str">
        <f>IFERROR(IF(JRF!C3168="","",IF(AND(VLOOKUP(JRF!C3168,X:AA,4,0)=JRF!B3168,VLOOKUP(JRF!C3168,X:Y,2,0)="A"),"","Inactive Dept Combo Error")),"Inactive Dept Combo Error")</f>
        <v/>
      </c>
      <c r="AD3155" t="str">
        <f>IFERROR(IF('Journal Template'!D3567="","",IF(AND(VLOOKUP('Journal Template'!D3567,X:AA,4,0)='Journal Template'!A3567,VLOOKUP('Journal Template'!D3567,X:Y,2,0)="A"),"","Inactive Dept Combo Error")),"")</f>
        <v/>
      </c>
      <c r="AK3155" s="150" t="str">
        <f>IF(JRF!B3168="","",IF(JRF!B3168=IFERROR(VLOOKUP(JRF!B3168,Checks!AI:AI,1,0),0),"Entry in Branch/Satellite BU's",""))</f>
        <v/>
      </c>
      <c r="AL3155" t="str">
        <f>IFERROR(IF('Journal Template'!A3567="","",IF('Journal Template'!A3567=IFERROR(VLOOKUP('Journal Template'!A3567,Checks!AI:AI,1,0),0),"Entry in Branch/Satellite BU's","")),"")</f>
        <v/>
      </c>
      <c r="AO3155" s="171"/>
      <c r="AP3155" s="171"/>
      <c r="AQ3155" s="171"/>
      <c r="AR3155" s="171"/>
      <c r="CI3155" t="str">
        <f>IF(JRF!F3168&gt;0,"",IF(JRF!B3168="","",IF(LEFT(JRF!B3168,1)=IFERROR(VLOOKUP(LEFT(JRF!B3168,1),$CF$2:$CF$5,1,0),0),"Product Code Required",IF(JRF!C3168="","",IF(JRF!C3168=IFERROR(VLOOKUP(JRF!C3168,$CH:$CH,1,0),0),"Product Code Required","NA")))))</f>
        <v/>
      </c>
      <c r="CJ3155" t="str">
        <f>IF(JRF!AV3168&gt;0,"",IF(JRF!Q3168="","",IF(LEFT(JRF!Q3168,1)=IFERROR(VLOOKUP(LEFT(JRF!Q3168,1),$CF$2:$CF$5,1,0),0),"Product Code Required",IF(JRF!V3168="","",IF(JRF!V3168=IFERROR(VLOOKUP(JRF!V3168,$CH:$CH,1,0),0),"Product Code Required","NA")))))</f>
        <v/>
      </c>
      <c r="CK3155" t="str">
        <f>IFERROR(IF(LEN('Journal Template'!F3166)&gt;0,"",IF('Journal Template'!A3166="","",IF(LEFT('Journal Template'!A3166,1)=IFERROR(VLOOKUP(LEFT('Journal Template'!A3166,1),Checks!$CF$2:$CF$5,1,0),0),"Product Code Required",IF('Journal Template'!D3166="","",IF('Journal Template'!D3166=IFERROR(VLOOKUP('Journal Template'!D3166,Checks!$CH:$CH,1,0),0),"Product Code Required","NA"))))),"")</f>
        <v/>
      </c>
    </row>
    <row r="3156" spans="14:89">
      <c r="N3156" t="s">
        <v>13889</v>
      </c>
      <c r="O3156" t="s">
        <v>13890</v>
      </c>
      <c r="P3156" t="s">
        <v>386</v>
      </c>
      <c r="Q3156" s="150" t="str">
        <f>IF(JRF!D3169="","",IF(IFERROR(VLOOKUP(JRF!D3169,Checks!N:P,3,0),0)="A","","Inactive account in Use"))</f>
        <v/>
      </c>
      <c r="R3156" t="str">
        <f>IFERROR(IF('Journal Template'!C3568="","",IF(IFERROR(VLOOKUP('Journal Template'!C3568,Checks!N:P,3,0),0)="A","","Inactive account in Use")),"")</f>
        <v/>
      </c>
      <c r="V3156" s="150" t="str">
        <f>IF(JRF!C3169="","",IF(IFERROR(VLOOKUP(JRF!C3169,Checks!S:U,3,0),0)="A","Entry with System fund Dept",""))</f>
        <v/>
      </c>
      <c r="W3156" t="str">
        <f>IFERROR(IF('Journal Template'!D3568="","",IF(IFERROR(VLOOKUP('Journal Template'!D3568,Checks!S:U,3,0),0)="A","Entry with System fund Dept","")),"")</f>
        <v/>
      </c>
      <c r="X3156" t="s">
        <v>13891</v>
      </c>
      <c r="Y3156" t="s">
        <v>386</v>
      </c>
      <c r="Z3156" t="s">
        <v>13892</v>
      </c>
      <c r="AA3156" t="s">
        <v>623</v>
      </c>
      <c r="AB3156" t="s">
        <v>1769</v>
      </c>
      <c r="AC3156" s="150" t="str">
        <f>IFERROR(IF(JRF!C3169="","",IF(AND(VLOOKUP(JRF!C3169,X:AA,4,0)=JRF!B3169,VLOOKUP(JRF!C3169,X:Y,2,0)="A"),"","Inactive Dept Combo Error")),"Inactive Dept Combo Error")</f>
        <v/>
      </c>
      <c r="AD3156" t="str">
        <f>IFERROR(IF('Journal Template'!D3568="","",IF(AND(VLOOKUP('Journal Template'!D3568,X:AA,4,0)='Journal Template'!A3568,VLOOKUP('Journal Template'!D3568,X:Y,2,0)="A"),"","Inactive Dept Combo Error")),"")</f>
        <v/>
      </c>
      <c r="AK3156" s="150" t="str">
        <f>IF(JRF!B3169="","",IF(JRF!B3169=IFERROR(VLOOKUP(JRF!B3169,Checks!AI:AI,1,0),0),"Entry in Branch/Satellite BU's",""))</f>
        <v/>
      </c>
      <c r="AL3156" t="str">
        <f>IFERROR(IF('Journal Template'!A3568="","",IF('Journal Template'!A3568=IFERROR(VLOOKUP('Journal Template'!A3568,Checks!AI:AI,1,0),0),"Entry in Branch/Satellite BU's","")),"")</f>
        <v/>
      </c>
      <c r="AO3156" s="171"/>
      <c r="AP3156" s="171"/>
      <c r="AQ3156" s="171"/>
      <c r="AR3156" s="171"/>
      <c r="CI3156" t="str">
        <f>IF(JRF!F3169&gt;0,"",IF(JRF!B3169="","",IF(LEFT(JRF!B3169,1)=IFERROR(VLOOKUP(LEFT(JRF!B3169,1),$CF$2:$CF$5,1,0),0),"Product Code Required",IF(JRF!C3169="","",IF(JRF!C3169=IFERROR(VLOOKUP(JRF!C3169,$CH:$CH,1,0),0),"Product Code Required","NA")))))</f>
        <v/>
      </c>
      <c r="CJ3156" t="str">
        <f>IF(JRF!AV3169&gt;0,"",IF(JRF!Q3169="","",IF(LEFT(JRF!Q3169,1)=IFERROR(VLOOKUP(LEFT(JRF!Q3169,1),$CF$2:$CF$5,1,0),0),"Product Code Required",IF(JRF!V3169="","",IF(JRF!V3169=IFERROR(VLOOKUP(JRF!V3169,$CH:$CH,1,0),0),"Product Code Required","NA")))))</f>
        <v/>
      </c>
      <c r="CK3156" t="str">
        <f>IFERROR(IF(LEN('Journal Template'!F3167)&gt;0,"",IF('Journal Template'!A3167="","",IF(LEFT('Journal Template'!A3167,1)=IFERROR(VLOOKUP(LEFT('Journal Template'!A3167,1),Checks!$CF$2:$CF$5,1,0),0),"Product Code Required",IF('Journal Template'!D3167="","",IF('Journal Template'!D3167=IFERROR(VLOOKUP('Journal Template'!D3167,Checks!$CH:$CH,1,0),0),"Product Code Required","NA"))))),"")</f>
        <v/>
      </c>
    </row>
    <row r="3157" spans="14:89">
      <c r="N3157" t="s">
        <v>13893</v>
      </c>
      <c r="O3157" t="s">
        <v>13894</v>
      </c>
      <c r="P3157" t="s">
        <v>386</v>
      </c>
      <c r="Q3157" s="150" t="str">
        <f>IF(JRF!D3170="","",IF(IFERROR(VLOOKUP(JRF!D3170,Checks!N:P,3,0),0)="A","","Inactive account in Use"))</f>
        <v/>
      </c>
      <c r="R3157" t="str">
        <f>IFERROR(IF('Journal Template'!C3569="","",IF(IFERROR(VLOOKUP('Journal Template'!C3569,Checks!N:P,3,0),0)="A","","Inactive account in Use")),"")</f>
        <v/>
      </c>
      <c r="V3157" s="150" t="str">
        <f>IF(JRF!C3170="","",IF(IFERROR(VLOOKUP(JRF!C3170,Checks!S:U,3,0),0)="A","Entry with System fund Dept",""))</f>
        <v/>
      </c>
      <c r="W3157" t="str">
        <f>IFERROR(IF('Journal Template'!D3569="","",IF(IFERROR(VLOOKUP('Journal Template'!D3569,Checks!S:U,3,0),0)="A","Entry with System fund Dept","")),"")</f>
        <v/>
      </c>
      <c r="X3157" t="s">
        <v>13895</v>
      </c>
      <c r="Y3157" t="s">
        <v>386</v>
      </c>
      <c r="Z3157" t="s">
        <v>13896</v>
      </c>
      <c r="AA3157" t="s">
        <v>623</v>
      </c>
      <c r="AB3157" t="s">
        <v>1769</v>
      </c>
      <c r="AC3157" s="150" t="str">
        <f>IFERROR(IF(JRF!C3170="","",IF(AND(VLOOKUP(JRF!C3170,X:AA,4,0)=JRF!B3170,VLOOKUP(JRF!C3170,X:Y,2,0)="A"),"","Inactive Dept Combo Error")),"Inactive Dept Combo Error")</f>
        <v/>
      </c>
      <c r="AD3157" t="str">
        <f>IFERROR(IF('Journal Template'!D3569="","",IF(AND(VLOOKUP('Journal Template'!D3569,X:AA,4,0)='Journal Template'!A3569,VLOOKUP('Journal Template'!D3569,X:Y,2,0)="A"),"","Inactive Dept Combo Error")),"")</f>
        <v/>
      </c>
      <c r="AK3157" s="150" t="str">
        <f>IF(JRF!B3170="","",IF(JRF!B3170=IFERROR(VLOOKUP(JRF!B3170,Checks!AI:AI,1,0),0),"Entry in Branch/Satellite BU's",""))</f>
        <v/>
      </c>
      <c r="AL3157" t="str">
        <f>IFERROR(IF('Journal Template'!A3569="","",IF('Journal Template'!A3569=IFERROR(VLOOKUP('Journal Template'!A3569,Checks!AI:AI,1,0),0),"Entry in Branch/Satellite BU's","")),"")</f>
        <v/>
      </c>
      <c r="AO3157" s="171"/>
      <c r="AP3157" s="171"/>
      <c r="AQ3157" s="171"/>
      <c r="AR3157" s="171"/>
      <c r="CI3157" t="str">
        <f>IF(JRF!F3170&gt;0,"",IF(JRF!B3170="","",IF(LEFT(JRF!B3170,1)=IFERROR(VLOOKUP(LEFT(JRF!B3170,1),$CF$2:$CF$5,1,0),0),"Product Code Required",IF(JRF!C3170="","",IF(JRF!C3170=IFERROR(VLOOKUP(JRF!C3170,$CH:$CH,1,0),0),"Product Code Required","NA")))))</f>
        <v/>
      </c>
      <c r="CJ3157" t="str">
        <f>IF(JRF!AV3170&gt;0,"",IF(JRF!Q3170="","",IF(LEFT(JRF!Q3170,1)=IFERROR(VLOOKUP(LEFT(JRF!Q3170,1),$CF$2:$CF$5,1,0),0),"Product Code Required",IF(JRF!V3170="","",IF(JRF!V3170=IFERROR(VLOOKUP(JRF!V3170,$CH:$CH,1,0),0),"Product Code Required","NA")))))</f>
        <v/>
      </c>
      <c r="CK3157" t="str">
        <f>IFERROR(IF(LEN('Journal Template'!F3168)&gt;0,"",IF('Journal Template'!A3168="","",IF(LEFT('Journal Template'!A3168,1)=IFERROR(VLOOKUP(LEFT('Journal Template'!A3168,1),Checks!$CF$2:$CF$5,1,0),0),"Product Code Required",IF('Journal Template'!D3168="","",IF('Journal Template'!D3168=IFERROR(VLOOKUP('Journal Template'!D3168,Checks!$CH:$CH,1,0),0),"Product Code Required","NA"))))),"")</f>
        <v/>
      </c>
    </row>
    <row r="3158" spans="14:89">
      <c r="N3158" t="s">
        <v>13897</v>
      </c>
      <c r="O3158" t="s">
        <v>13898</v>
      </c>
      <c r="P3158" t="s">
        <v>386</v>
      </c>
      <c r="Q3158" s="150" t="str">
        <f>IF(JRF!D3171="","",IF(IFERROR(VLOOKUP(JRF!D3171,Checks!N:P,3,0),0)="A","","Inactive account in Use"))</f>
        <v/>
      </c>
      <c r="R3158" t="str">
        <f>IFERROR(IF('Journal Template'!C3570="","",IF(IFERROR(VLOOKUP('Journal Template'!C3570,Checks!N:P,3,0),0)="A","","Inactive account in Use")),"")</f>
        <v/>
      </c>
      <c r="V3158" s="150" t="str">
        <f>IF(JRF!C3171="","",IF(IFERROR(VLOOKUP(JRF!C3171,Checks!S:U,3,0),0)="A","Entry with System fund Dept",""))</f>
        <v/>
      </c>
      <c r="W3158" t="str">
        <f>IFERROR(IF('Journal Template'!D3570="","",IF(IFERROR(VLOOKUP('Journal Template'!D3570,Checks!S:U,3,0),0)="A","Entry with System fund Dept","")),"")</f>
        <v/>
      </c>
      <c r="X3158" t="s">
        <v>13899</v>
      </c>
      <c r="Y3158" t="s">
        <v>389</v>
      </c>
      <c r="Z3158" t="s">
        <v>13900</v>
      </c>
      <c r="AA3158" t="s">
        <v>391</v>
      </c>
      <c r="AB3158" t="s">
        <v>125</v>
      </c>
      <c r="AC3158" s="150" t="str">
        <f>IFERROR(IF(JRF!C3171="","",IF(AND(VLOOKUP(JRF!C3171,X:AA,4,0)=JRF!B3171,VLOOKUP(JRF!C3171,X:Y,2,0)="A"),"","Inactive Dept Combo Error")),"Inactive Dept Combo Error")</f>
        <v/>
      </c>
      <c r="AD3158" t="str">
        <f>IFERROR(IF('Journal Template'!D3570="","",IF(AND(VLOOKUP('Journal Template'!D3570,X:AA,4,0)='Journal Template'!A3570,VLOOKUP('Journal Template'!D3570,X:Y,2,0)="A"),"","Inactive Dept Combo Error")),"")</f>
        <v/>
      </c>
      <c r="AK3158" s="150" t="str">
        <f>IF(JRF!B3171="","",IF(JRF!B3171=IFERROR(VLOOKUP(JRF!B3171,Checks!AI:AI,1,0),0),"Entry in Branch/Satellite BU's",""))</f>
        <v/>
      </c>
      <c r="AL3158" t="str">
        <f>IFERROR(IF('Journal Template'!A3570="","",IF('Journal Template'!A3570=IFERROR(VLOOKUP('Journal Template'!A3570,Checks!AI:AI,1,0),0),"Entry in Branch/Satellite BU's","")),"")</f>
        <v/>
      </c>
      <c r="AO3158" s="171"/>
      <c r="AP3158" s="171"/>
      <c r="AQ3158" s="171"/>
      <c r="AR3158" s="171"/>
      <c r="CI3158" t="str">
        <f>IF(JRF!F3171&gt;0,"",IF(JRF!B3171="","",IF(LEFT(JRF!B3171,1)=IFERROR(VLOOKUP(LEFT(JRF!B3171,1),$CF$2:$CF$5,1,0),0),"Product Code Required",IF(JRF!C3171="","",IF(JRF!C3171=IFERROR(VLOOKUP(JRF!C3171,$CH:$CH,1,0),0),"Product Code Required","NA")))))</f>
        <v/>
      </c>
      <c r="CJ3158" t="str">
        <f>IF(JRF!AV3171&gt;0,"",IF(JRF!Q3171="","",IF(LEFT(JRF!Q3171,1)=IFERROR(VLOOKUP(LEFT(JRF!Q3171,1),$CF$2:$CF$5,1,0),0),"Product Code Required",IF(JRF!V3171="","",IF(JRF!V3171=IFERROR(VLOOKUP(JRF!V3171,$CH:$CH,1,0),0),"Product Code Required","NA")))))</f>
        <v/>
      </c>
      <c r="CK3158" t="str">
        <f>IFERROR(IF(LEN('Journal Template'!F3169)&gt;0,"",IF('Journal Template'!A3169="","",IF(LEFT('Journal Template'!A3169,1)=IFERROR(VLOOKUP(LEFT('Journal Template'!A3169,1),Checks!$CF$2:$CF$5,1,0),0),"Product Code Required",IF('Journal Template'!D3169="","",IF('Journal Template'!D3169=IFERROR(VLOOKUP('Journal Template'!D3169,Checks!$CH:$CH,1,0),0),"Product Code Required","NA"))))),"")</f>
        <v/>
      </c>
    </row>
    <row r="3159" spans="14:89">
      <c r="N3159" t="s">
        <v>13901</v>
      </c>
      <c r="O3159" t="s">
        <v>13902</v>
      </c>
      <c r="P3159" t="s">
        <v>386</v>
      </c>
      <c r="Q3159" s="150" t="str">
        <f>IF(JRF!D3172="","",IF(IFERROR(VLOOKUP(JRF!D3172,Checks!N:P,3,0),0)="A","","Inactive account in Use"))</f>
        <v/>
      </c>
      <c r="R3159" t="str">
        <f>IFERROR(IF('Journal Template'!C3571="","",IF(IFERROR(VLOOKUP('Journal Template'!C3571,Checks!N:P,3,0),0)="A","","Inactive account in Use")),"")</f>
        <v/>
      </c>
      <c r="V3159" s="150" t="str">
        <f>IF(JRF!C3172="","",IF(IFERROR(VLOOKUP(JRF!C3172,Checks!S:U,3,0),0)="A","Entry with System fund Dept",""))</f>
        <v/>
      </c>
      <c r="W3159" t="str">
        <f>IFERROR(IF('Journal Template'!D3571="","",IF(IFERROR(VLOOKUP('Journal Template'!D3571,Checks!S:U,3,0),0)="A","Entry with System fund Dept","")),"")</f>
        <v/>
      </c>
      <c r="X3159" t="s">
        <v>13903</v>
      </c>
      <c r="Y3159" t="s">
        <v>389</v>
      </c>
      <c r="Z3159" t="s">
        <v>13904</v>
      </c>
      <c r="AA3159" t="s">
        <v>391</v>
      </c>
      <c r="AB3159" t="s">
        <v>125</v>
      </c>
      <c r="AC3159" s="150" t="str">
        <f>IFERROR(IF(JRF!C3172="","",IF(AND(VLOOKUP(JRF!C3172,X:AA,4,0)=JRF!B3172,VLOOKUP(JRF!C3172,X:Y,2,0)="A"),"","Inactive Dept Combo Error")),"Inactive Dept Combo Error")</f>
        <v/>
      </c>
      <c r="AD3159" t="str">
        <f>IFERROR(IF('Journal Template'!D3571="","",IF(AND(VLOOKUP('Journal Template'!D3571,X:AA,4,0)='Journal Template'!A3571,VLOOKUP('Journal Template'!D3571,X:Y,2,0)="A"),"","Inactive Dept Combo Error")),"")</f>
        <v/>
      </c>
      <c r="AK3159" s="150" t="str">
        <f>IF(JRF!B3172="","",IF(JRF!B3172=IFERROR(VLOOKUP(JRF!B3172,Checks!AI:AI,1,0),0),"Entry in Branch/Satellite BU's",""))</f>
        <v/>
      </c>
      <c r="AL3159" t="str">
        <f>IFERROR(IF('Journal Template'!A3571="","",IF('Journal Template'!A3571=IFERROR(VLOOKUP('Journal Template'!A3571,Checks!AI:AI,1,0),0),"Entry in Branch/Satellite BU's","")),"")</f>
        <v/>
      </c>
      <c r="AO3159" s="171"/>
      <c r="AP3159" s="171"/>
      <c r="AQ3159" s="171"/>
      <c r="AR3159" s="171"/>
      <c r="CI3159" t="str">
        <f>IF(JRF!F3172&gt;0,"",IF(JRF!B3172="","",IF(LEFT(JRF!B3172,1)=IFERROR(VLOOKUP(LEFT(JRF!B3172,1),$CF$2:$CF$5,1,0),0),"Product Code Required",IF(JRF!C3172="","",IF(JRF!C3172=IFERROR(VLOOKUP(JRF!C3172,$CH:$CH,1,0),0),"Product Code Required","NA")))))</f>
        <v/>
      </c>
      <c r="CJ3159" t="str">
        <f>IF(JRF!AV3172&gt;0,"",IF(JRF!Q3172="","",IF(LEFT(JRF!Q3172,1)=IFERROR(VLOOKUP(LEFT(JRF!Q3172,1),$CF$2:$CF$5,1,0),0),"Product Code Required",IF(JRF!V3172="","",IF(JRF!V3172=IFERROR(VLOOKUP(JRF!V3172,$CH:$CH,1,0),0),"Product Code Required","NA")))))</f>
        <v/>
      </c>
      <c r="CK3159" t="str">
        <f>IFERROR(IF(LEN('Journal Template'!F3170)&gt;0,"",IF('Journal Template'!A3170="","",IF(LEFT('Journal Template'!A3170,1)=IFERROR(VLOOKUP(LEFT('Journal Template'!A3170,1),Checks!$CF$2:$CF$5,1,0),0),"Product Code Required",IF('Journal Template'!D3170="","",IF('Journal Template'!D3170=IFERROR(VLOOKUP('Journal Template'!D3170,Checks!$CH:$CH,1,0),0),"Product Code Required","NA"))))),"")</f>
        <v/>
      </c>
    </row>
    <row r="3160" spans="14:89">
      <c r="N3160" t="s">
        <v>13905</v>
      </c>
      <c r="O3160" t="s">
        <v>13906</v>
      </c>
      <c r="P3160" t="s">
        <v>386</v>
      </c>
      <c r="Q3160" s="150" t="str">
        <f>IF(JRF!D3173="","",IF(IFERROR(VLOOKUP(JRF!D3173,Checks!N:P,3,0),0)="A","","Inactive account in Use"))</f>
        <v/>
      </c>
      <c r="R3160" t="str">
        <f>IFERROR(IF('Journal Template'!C3572="","",IF(IFERROR(VLOOKUP('Journal Template'!C3572,Checks!N:P,3,0),0)="A","","Inactive account in Use")),"")</f>
        <v/>
      </c>
      <c r="V3160" s="150" t="str">
        <f>IF(JRF!C3173="","",IF(IFERROR(VLOOKUP(JRF!C3173,Checks!S:U,3,0),0)="A","Entry with System fund Dept",""))</f>
        <v/>
      </c>
      <c r="W3160" t="str">
        <f>IFERROR(IF('Journal Template'!D3572="","",IF(IFERROR(VLOOKUP('Journal Template'!D3572,Checks!S:U,3,0),0)="A","Entry with System fund Dept","")),"")</f>
        <v/>
      </c>
      <c r="X3160" t="s">
        <v>13907</v>
      </c>
      <c r="Y3160" t="s">
        <v>389</v>
      </c>
      <c r="Z3160" t="s">
        <v>13908</v>
      </c>
      <c r="AA3160" t="s">
        <v>391</v>
      </c>
      <c r="AB3160" t="s">
        <v>125</v>
      </c>
      <c r="AC3160" s="150" t="str">
        <f>IFERROR(IF(JRF!C3173="","",IF(AND(VLOOKUP(JRF!C3173,X:AA,4,0)=JRF!B3173,VLOOKUP(JRF!C3173,X:Y,2,0)="A"),"","Inactive Dept Combo Error")),"Inactive Dept Combo Error")</f>
        <v/>
      </c>
      <c r="AD3160" t="str">
        <f>IFERROR(IF('Journal Template'!D3572="","",IF(AND(VLOOKUP('Journal Template'!D3572,X:AA,4,0)='Journal Template'!A3572,VLOOKUP('Journal Template'!D3572,X:Y,2,0)="A"),"","Inactive Dept Combo Error")),"")</f>
        <v/>
      </c>
      <c r="AK3160" s="150" t="str">
        <f>IF(JRF!B3173="","",IF(JRF!B3173=IFERROR(VLOOKUP(JRF!B3173,Checks!AI:AI,1,0),0),"Entry in Branch/Satellite BU's",""))</f>
        <v/>
      </c>
      <c r="AL3160" t="str">
        <f>IFERROR(IF('Journal Template'!A3572="","",IF('Journal Template'!A3572=IFERROR(VLOOKUP('Journal Template'!A3572,Checks!AI:AI,1,0),0),"Entry in Branch/Satellite BU's","")),"")</f>
        <v/>
      </c>
      <c r="AO3160" s="171"/>
      <c r="AP3160" s="171"/>
      <c r="AQ3160" s="171"/>
      <c r="AR3160" s="171"/>
      <c r="CI3160" t="str">
        <f>IF(JRF!F3173&gt;0,"",IF(JRF!B3173="","",IF(LEFT(JRF!B3173,1)=IFERROR(VLOOKUP(LEFT(JRF!B3173,1),$CF$2:$CF$5,1,0),0),"Product Code Required",IF(JRF!C3173="","",IF(JRF!C3173=IFERROR(VLOOKUP(JRF!C3173,$CH:$CH,1,0),0),"Product Code Required","NA")))))</f>
        <v/>
      </c>
      <c r="CJ3160" t="str">
        <f>IF(JRF!AV3173&gt;0,"",IF(JRF!Q3173="","",IF(LEFT(JRF!Q3173,1)=IFERROR(VLOOKUP(LEFT(JRF!Q3173,1),$CF$2:$CF$5,1,0),0),"Product Code Required",IF(JRF!V3173="","",IF(JRF!V3173=IFERROR(VLOOKUP(JRF!V3173,$CH:$CH,1,0),0),"Product Code Required","NA")))))</f>
        <v/>
      </c>
      <c r="CK3160" t="str">
        <f>IFERROR(IF(LEN('Journal Template'!F3171)&gt;0,"",IF('Journal Template'!A3171="","",IF(LEFT('Journal Template'!A3171,1)=IFERROR(VLOOKUP(LEFT('Journal Template'!A3171,1),Checks!$CF$2:$CF$5,1,0),0),"Product Code Required",IF('Journal Template'!D3171="","",IF('Journal Template'!D3171=IFERROR(VLOOKUP('Journal Template'!D3171,Checks!$CH:$CH,1,0),0),"Product Code Required","NA"))))),"")</f>
        <v/>
      </c>
    </row>
    <row r="3161" spans="14:89">
      <c r="N3161" t="s">
        <v>13909</v>
      </c>
      <c r="O3161" t="s">
        <v>13910</v>
      </c>
      <c r="P3161" t="s">
        <v>386</v>
      </c>
      <c r="Q3161" s="150" t="str">
        <f>IF(JRF!D3174="","",IF(IFERROR(VLOOKUP(JRF!D3174,Checks!N:P,3,0),0)="A","","Inactive account in Use"))</f>
        <v/>
      </c>
      <c r="R3161" t="str">
        <f>IFERROR(IF('Journal Template'!C3573="","",IF(IFERROR(VLOOKUP('Journal Template'!C3573,Checks!N:P,3,0),0)="A","","Inactive account in Use")),"")</f>
        <v/>
      </c>
      <c r="V3161" s="150" t="str">
        <f>IF(JRF!C3174="","",IF(IFERROR(VLOOKUP(JRF!C3174,Checks!S:U,3,0),0)="A","Entry with System fund Dept",""))</f>
        <v/>
      </c>
      <c r="W3161" t="str">
        <f>IFERROR(IF('Journal Template'!D3573="","",IF(IFERROR(VLOOKUP('Journal Template'!D3573,Checks!S:U,3,0),0)="A","Entry with System fund Dept","")),"")</f>
        <v/>
      </c>
      <c r="X3161" t="s">
        <v>13911</v>
      </c>
      <c r="Y3161" t="s">
        <v>389</v>
      </c>
      <c r="Z3161" t="s">
        <v>13912</v>
      </c>
      <c r="AA3161" t="s">
        <v>391</v>
      </c>
      <c r="AB3161" t="s">
        <v>125</v>
      </c>
      <c r="AC3161" s="150" t="str">
        <f>IFERROR(IF(JRF!C3174="","",IF(AND(VLOOKUP(JRF!C3174,X:AA,4,0)=JRF!B3174,VLOOKUP(JRF!C3174,X:Y,2,0)="A"),"","Inactive Dept Combo Error")),"Inactive Dept Combo Error")</f>
        <v/>
      </c>
      <c r="AD3161" t="str">
        <f>IFERROR(IF('Journal Template'!D3573="","",IF(AND(VLOOKUP('Journal Template'!D3573,X:AA,4,0)='Journal Template'!A3573,VLOOKUP('Journal Template'!D3573,X:Y,2,0)="A"),"","Inactive Dept Combo Error")),"")</f>
        <v/>
      </c>
      <c r="AK3161" s="150" t="str">
        <f>IF(JRF!B3174="","",IF(JRF!B3174=IFERROR(VLOOKUP(JRF!B3174,Checks!AI:AI,1,0),0),"Entry in Branch/Satellite BU's",""))</f>
        <v/>
      </c>
      <c r="AL3161" t="str">
        <f>IFERROR(IF('Journal Template'!A3573="","",IF('Journal Template'!A3573=IFERROR(VLOOKUP('Journal Template'!A3573,Checks!AI:AI,1,0),0),"Entry in Branch/Satellite BU's","")),"")</f>
        <v/>
      </c>
      <c r="AO3161" s="171"/>
      <c r="AP3161" s="171"/>
      <c r="AQ3161" s="171"/>
      <c r="AR3161" s="171"/>
      <c r="CI3161" t="str">
        <f>IF(JRF!F3174&gt;0,"",IF(JRF!B3174="","",IF(LEFT(JRF!B3174,1)=IFERROR(VLOOKUP(LEFT(JRF!B3174,1),$CF$2:$CF$5,1,0),0),"Product Code Required",IF(JRF!C3174="","",IF(JRF!C3174=IFERROR(VLOOKUP(JRF!C3174,$CH:$CH,1,0),0),"Product Code Required","NA")))))</f>
        <v/>
      </c>
      <c r="CJ3161" t="str">
        <f>IF(JRF!AV3174&gt;0,"",IF(JRF!Q3174="","",IF(LEFT(JRF!Q3174,1)=IFERROR(VLOOKUP(LEFT(JRF!Q3174,1),$CF$2:$CF$5,1,0),0),"Product Code Required",IF(JRF!V3174="","",IF(JRF!V3174=IFERROR(VLOOKUP(JRF!V3174,$CH:$CH,1,0),0),"Product Code Required","NA")))))</f>
        <v/>
      </c>
      <c r="CK3161" t="str">
        <f>IFERROR(IF(LEN('Journal Template'!F3172)&gt;0,"",IF('Journal Template'!A3172="","",IF(LEFT('Journal Template'!A3172,1)=IFERROR(VLOOKUP(LEFT('Journal Template'!A3172,1),Checks!$CF$2:$CF$5,1,0),0),"Product Code Required",IF('Journal Template'!D3172="","",IF('Journal Template'!D3172=IFERROR(VLOOKUP('Journal Template'!D3172,Checks!$CH:$CH,1,0),0),"Product Code Required","NA"))))),"")</f>
        <v/>
      </c>
    </row>
    <row r="3162" spans="14:89">
      <c r="N3162" t="s">
        <v>13913</v>
      </c>
      <c r="O3162" t="s">
        <v>10818</v>
      </c>
      <c r="P3162" t="s">
        <v>386</v>
      </c>
      <c r="Q3162" s="150" t="str">
        <f>IF(JRF!D3175="","",IF(IFERROR(VLOOKUP(JRF!D3175,Checks!N:P,3,0),0)="A","","Inactive account in Use"))</f>
        <v/>
      </c>
      <c r="R3162" t="str">
        <f>IFERROR(IF('Journal Template'!C3574="","",IF(IFERROR(VLOOKUP('Journal Template'!C3574,Checks!N:P,3,0),0)="A","","Inactive account in Use")),"")</f>
        <v/>
      </c>
      <c r="V3162" s="150" t="str">
        <f>IF(JRF!C3175="","",IF(IFERROR(VLOOKUP(JRF!C3175,Checks!S:U,3,0),0)="A","Entry with System fund Dept",""))</f>
        <v/>
      </c>
      <c r="W3162" t="str">
        <f>IFERROR(IF('Journal Template'!D3574="","",IF(IFERROR(VLOOKUP('Journal Template'!D3574,Checks!S:U,3,0),0)="A","Entry with System fund Dept","")),"")</f>
        <v/>
      </c>
      <c r="X3162" t="s">
        <v>13914</v>
      </c>
      <c r="Y3162" t="s">
        <v>389</v>
      </c>
      <c r="Z3162" t="s">
        <v>13915</v>
      </c>
      <c r="AA3162" t="s">
        <v>391</v>
      </c>
      <c r="AB3162" t="s">
        <v>125</v>
      </c>
      <c r="AC3162" s="150" t="str">
        <f>IFERROR(IF(JRF!C3175="","",IF(AND(VLOOKUP(JRF!C3175,X:AA,4,0)=JRF!B3175,VLOOKUP(JRF!C3175,X:Y,2,0)="A"),"","Inactive Dept Combo Error")),"Inactive Dept Combo Error")</f>
        <v/>
      </c>
      <c r="AD3162" t="str">
        <f>IFERROR(IF('Journal Template'!D3574="","",IF(AND(VLOOKUP('Journal Template'!D3574,X:AA,4,0)='Journal Template'!A3574,VLOOKUP('Journal Template'!D3574,X:Y,2,0)="A"),"","Inactive Dept Combo Error")),"")</f>
        <v/>
      </c>
      <c r="AK3162" s="150" t="str">
        <f>IF(JRF!B3175="","",IF(JRF!B3175=IFERROR(VLOOKUP(JRF!B3175,Checks!AI:AI,1,0),0),"Entry in Branch/Satellite BU's",""))</f>
        <v/>
      </c>
      <c r="AL3162" t="str">
        <f>IFERROR(IF('Journal Template'!A3574="","",IF('Journal Template'!A3574=IFERROR(VLOOKUP('Journal Template'!A3574,Checks!AI:AI,1,0),0),"Entry in Branch/Satellite BU's","")),"")</f>
        <v/>
      </c>
      <c r="AO3162" s="171"/>
      <c r="AP3162" s="171"/>
      <c r="AQ3162" s="171"/>
      <c r="AR3162" s="171"/>
      <c r="CI3162" t="str">
        <f>IF(JRF!F3175&gt;0,"",IF(JRF!B3175="","",IF(LEFT(JRF!B3175,1)=IFERROR(VLOOKUP(LEFT(JRF!B3175,1),$CF$2:$CF$5,1,0),0),"Product Code Required",IF(JRF!C3175="","",IF(JRF!C3175=IFERROR(VLOOKUP(JRF!C3175,$CH:$CH,1,0),0),"Product Code Required","NA")))))</f>
        <v/>
      </c>
      <c r="CJ3162" t="str">
        <f>IF(JRF!AV3175&gt;0,"",IF(JRF!Q3175="","",IF(LEFT(JRF!Q3175,1)=IFERROR(VLOOKUP(LEFT(JRF!Q3175,1),$CF$2:$CF$5,1,0),0),"Product Code Required",IF(JRF!V3175="","",IF(JRF!V3175=IFERROR(VLOOKUP(JRF!V3175,$CH:$CH,1,0),0),"Product Code Required","NA")))))</f>
        <v/>
      </c>
      <c r="CK3162" t="str">
        <f>IFERROR(IF(LEN('Journal Template'!F3173)&gt;0,"",IF('Journal Template'!A3173="","",IF(LEFT('Journal Template'!A3173,1)=IFERROR(VLOOKUP(LEFT('Journal Template'!A3173,1),Checks!$CF$2:$CF$5,1,0),0),"Product Code Required",IF('Journal Template'!D3173="","",IF('Journal Template'!D3173=IFERROR(VLOOKUP('Journal Template'!D3173,Checks!$CH:$CH,1,0),0),"Product Code Required","NA"))))),"")</f>
        <v/>
      </c>
    </row>
    <row r="3163" spans="14:89">
      <c r="N3163" t="s">
        <v>13916</v>
      </c>
      <c r="O3163" t="s">
        <v>13917</v>
      </c>
      <c r="P3163" t="s">
        <v>386</v>
      </c>
      <c r="Q3163" s="150" t="str">
        <f>IF(JRF!D3176="","",IF(IFERROR(VLOOKUP(JRF!D3176,Checks!N:P,3,0),0)="A","","Inactive account in Use"))</f>
        <v/>
      </c>
      <c r="R3163" t="str">
        <f>IFERROR(IF('Journal Template'!C3575="","",IF(IFERROR(VLOOKUP('Journal Template'!C3575,Checks!N:P,3,0),0)="A","","Inactive account in Use")),"")</f>
        <v/>
      </c>
      <c r="V3163" s="150" t="str">
        <f>IF(JRF!C3176="","",IF(IFERROR(VLOOKUP(JRF!C3176,Checks!S:U,3,0),0)="A","Entry with System fund Dept",""))</f>
        <v/>
      </c>
      <c r="W3163" t="str">
        <f>IFERROR(IF('Journal Template'!D3575="","",IF(IFERROR(VLOOKUP('Journal Template'!D3575,Checks!S:U,3,0),0)="A","Entry with System fund Dept","")),"")</f>
        <v/>
      </c>
      <c r="X3163" t="s">
        <v>13918</v>
      </c>
      <c r="Y3163" t="s">
        <v>386</v>
      </c>
      <c r="Z3163" t="s">
        <v>13919</v>
      </c>
      <c r="AA3163" t="s">
        <v>391</v>
      </c>
      <c r="AB3163" t="s">
        <v>125</v>
      </c>
      <c r="AC3163" s="150" t="str">
        <f>IFERROR(IF(JRF!C3176="","",IF(AND(VLOOKUP(JRF!C3176,X:AA,4,0)=JRF!B3176,VLOOKUP(JRF!C3176,X:Y,2,0)="A"),"","Inactive Dept Combo Error")),"Inactive Dept Combo Error")</f>
        <v/>
      </c>
      <c r="AD3163" t="str">
        <f>IFERROR(IF('Journal Template'!D3575="","",IF(AND(VLOOKUP('Journal Template'!D3575,X:AA,4,0)='Journal Template'!A3575,VLOOKUP('Journal Template'!D3575,X:Y,2,0)="A"),"","Inactive Dept Combo Error")),"")</f>
        <v/>
      </c>
      <c r="AK3163" s="150" t="str">
        <f>IF(JRF!B3176="","",IF(JRF!B3176=IFERROR(VLOOKUP(JRF!B3176,Checks!AI:AI,1,0),0),"Entry in Branch/Satellite BU's",""))</f>
        <v/>
      </c>
      <c r="AL3163" t="str">
        <f>IFERROR(IF('Journal Template'!A3575="","",IF('Journal Template'!A3575=IFERROR(VLOOKUP('Journal Template'!A3575,Checks!AI:AI,1,0),0),"Entry in Branch/Satellite BU's","")),"")</f>
        <v/>
      </c>
      <c r="AO3163" s="171"/>
      <c r="AP3163" s="171"/>
      <c r="AQ3163" s="171"/>
      <c r="AR3163" s="171"/>
      <c r="CI3163" t="str">
        <f>IF(JRF!F3176&gt;0,"",IF(JRF!B3176="","",IF(LEFT(JRF!B3176,1)=IFERROR(VLOOKUP(LEFT(JRF!B3176,1),$CF$2:$CF$5,1,0),0),"Product Code Required",IF(JRF!C3176="","",IF(JRF!C3176=IFERROR(VLOOKUP(JRF!C3176,$CH:$CH,1,0),0),"Product Code Required","NA")))))</f>
        <v/>
      </c>
      <c r="CJ3163" t="str">
        <f>IF(JRF!AV3176&gt;0,"",IF(JRF!Q3176="","",IF(LEFT(JRF!Q3176,1)=IFERROR(VLOOKUP(LEFT(JRF!Q3176,1),$CF$2:$CF$5,1,0),0),"Product Code Required",IF(JRF!V3176="","",IF(JRF!V3176=IFERROR(VLOOKUP(JRF!V3176,$CH:$CH,1,0),0),"Product Code Required","NA")))))</f>
        <v/>
      </c>
      <c r="CK3163" t="str">
        <f>IFERROR(IF(LEN('Journal Template'!F3174)&gt;0,"",IF('Journal Template'!A3174="","",IF(LEFT('Journal Template'!A3174,1)=IFERROR(VLOOKUP(LEFT('Journal Template'!A3174,1),Checks!$CF$2:$CF$5,1,0),0),"Product Code Required",IF('Journal Template'!D3174="","",IF('Journal Template'!D3174=IFERROR(VLOOKUP('Journal Template'!D3174,Checks!$CH:$CH,1,0),0),"Product Code Required","NA"))))),"")</f>
        <v/>
      </c>
    </row>
    <row r="3164" spans="14:89">
      <c r="N3164" t="s">
        <v>13920</v>
      </c>
      <c r="O3164" t="s">
        <v>13921</v>
      </c>
      <c r="P3164" t="s">
        <v>386</v>
      </c>
      <c r="Q3164" s="150" t="str">
        <f>IF(JRF!D3177="","",IF(IFERROR(VLOOKUP(JRF!D3177,Checks!N:P,3,0),0)="A","","Inactive account in Use"))</f>
        <v/>
      </c>
      <c r="R3164" t="str">
        <f>IFERROR(IF('Journal Template'!C3576="","",IF(IFERROR(VLOOKUP('Journal Template'!C3576,Checks!N:P,3,0),0)="A","","Inactive account in Use")),"")</f>
        <v/>
      </c>
      <c r="V3164" s="150" t="str">
        <f>IF(JRF!C3177="","",IF(IFERROR(VLOOKUP(JRF!C3177,Checks!S:U,3,0),0)="A","Entry with System fund Dept",""))</f>
        <v/>
      </c>
      <c r="W3164" t="str">
        <f>IFERROR(IF('Journal Template'!D3576="","",IF(IFERROR(VLOOKUP('Journal Template'!D3576,Checks!S:U,3,0),0)="A","Entry with System fund Dept","")),"")</f>
        <v/>
      </c>
      <c r="X3164" t="s">
        <v>13922</v>
      </c>
      <c r="Y3164" t="s">
        <v>386</v>
      </c>
      <c r="Z3164" t="s">
        <v>13923</v>
      </c>
      <c r="AA3164" t="s">
        <v>391</v>
      </c>
      <c r="AB3164" t="s">
        <v>125</v>
      </c>
      <c r="AC3164" s="150" t="str">
        <f>IFERROR(IF(JRF!C3177="","",IF(AND(VLOOKUP(JRF!C3177,X:AA,4,0)=JRF!B3177,VLOOKUP(JRF!C3177,X:Y,2,0)="A"),"","Inactive Dept Combo Error")),"Inactive Dept Combo Error")</f>
        <v/>
      </c>
      <c r="AD3164" t="str">
        <f>IFERROR(IF('Journal Template'!D3576="","",IF(AND(VLOOKUP('Journal Template'!D3576,X:AA,4,0)='Journal Template'!A3576,VLOOKUP('Journal Template'!D3576,X:Y,2,0)="A"),"","Inactive Dept Combo Error")),"")</f>
        <v/>
      </c>
      <c r="AK3164" s="150" t="str">
        <f>IF(JRF!B3177="","",IF(JRF!B3177=IFERROR(VLOOKUP(JRF!B3177,Checks!AI:AI,1,0),0),"Entry in Branch/Satellite BU's",""))</f>
        <v/>
      </c>
      <c r="AL3164" t="str">
        <f>IFERROR(IF('Journal Template'!A3576="","",IF('Journal Template'!A3576=IFERROR(VLOOKUP('Journal Template'!A3576,Checks!AI:AI,1,0),0),"Entry in Branch/Satellite BU's","")),"")</f>
        <v/>
      </c>
      <c r="AO3164" s="171"/>
      <c r="AP3164" s="171"/>
      <c r="AQ3164" s="171"/>
      <c r="AR3164" s="171"/>
      <c r="CI3164" t="str">
        <f>IF(JRF!F3177&gt;0,"",IF(JRF!B3177="","",IF(LEFT(JRF!B3177,1)=IFERROR(VLOOKUP(LEFT(JRF!B3177,1),$CF$2:$CF$5,1,0),0),"Product Code Required",IF(JRF!C3177="","",IF(JRF!C3177=IFERROR(VLOOKUP(JRF!C3177,$CH:$CH,1,0),0),"Product Code Required","NA")))))</f>
        <v/>
      </c>
      <c r="CJ3164" t="str">
        <f>IF(JRF!AV3177&gt;0,"",IF(JRF!Q3177="","",IF(LEFT(JRF!Q3177,1)=IFERROR(VLOOKUP(LEFT(JRF!Q3177,1),$CF$2:$CF$5,1,0),0),"Product Code Required",IF(JRF!V3177="","",IF(JRF!V3177=IFERROR(VLOOKUP(JRF!V3177,$CH:$CH,1,0),0),"Product Code Required","NA")))))</f>
        <v/>
      </c>
      <c r="CK3164" t="str">
        <f>IFERROR(IF(LEN('Journal Template'!F3175)&gt;0,"",IF('Journal Template'!A3175="","",IF(LEFT('Journal Template'!A3175,1)=IFERROR(VLOOKUP(LEFT('Journal Template'!A3175,1),Checks!$CF$2:$CF$5,1,0),0),"Product Code Required",IF('Journal Template'!D3175="","",IF('Journal Template'!D3175=IFERROR(VLOOKUP('Journal Template'!D3175,Checks!$CH:$CH,1,0),0),"Product Code Required","NA"))))),"")</f>
        <v/>
      </c>
    </row>
    <row r="3165" spans="14:89">
      <c r="N3165" t="s">
        <v>13924</v>
      </c>
      <c r="O3165" t="s">
        <v>13925</v>
      </c>
      <c r="P3165" t="s">
        <v>386</v>
      </c>
      <c r="Q3165" s="150" t="str">
        <f>IF(JRF!D3178="","",IF(IFERROR(VLOOKUP(JRF!D3178,Checks!N:P,3,0),0)="A","","Inactive account in Use"))</f>
        <v/>
      </c>
      <c r="R3165" t="str">
        <f>IFERROR(IF('Journal Template'!C3577="","",IF(IFERROR(VLOOKUP('Journal Template'!C3577,Checks!N:P,3,0),0)="A","","Inactive account in Use")),"")</f>
        <v/>
      </c>
      <c r="V3165" s="150" t="str">
        <f>IF(JRF!C3178="","",IF(IFERROR(VLOOKUP(JRF!C3178,Checks!S:U,3,0),0)="A","Entry with System fund Dept",""))</f>
        <v/>
      </c>
      <c r="W3165" t="str">
        <f>IFERROR(IF('Journal Template'!D3577="","",IF(IFERROR(VLOOKUP('Journal Template'!D3577,Checks!S:U,3,0),0)="A","Entry with System fund Dept","")),"")</f>
        <v/>
      </c>
      <c r="X3165" t="s">
        <v>13926</v>
      </c>
      <c r="Y3165" t="s">
        <v>386</v>
      </c>
      <c r="Z3165" t="s">
        <v>13927</v>
      </c>
      <c r="AA3165" t="s">
        <v>391</v>
      </c>
      <c r="AB3165" t="s">
        <v>125</v>
      </c>
      <c r="AC3165" s="150" t="str">
        <f>IFERROR(IF(JRF!C3178="","",IF(AND(VLOOKUP(JRF!C3178,X:AA,4,0)=JRF!B3178,VLOOKUP(JRF!C3178,X:Y,2,0)="A"),"","Inactive Dept Combo Error")),"Inactive Dept Combo Error")</f>
        <v/>
      </c>
      <c r="AD3165" t="str">
        <f>IFERROR(IF('Journal Template'!D3577="","",IF(AND(VLOOKUP('Journal Template'!D3577,X:AA,4,0)='Journal Template'!A3577,VLOOKUP('Journal Template'!D3577,X:Y,2,0)="A"),"","Inactive Dept Combo Error")),"")</f>
        <v/>
      </c>
      <c r="AK3165" s="150" t="str">
        <f>IF(JRF!B3178="","",IF(JRF!B3178=IFERROR(VLOOKUP(JRF!B3178,Checks!AI:AI,1,0),0),"Entry in Branch/Satellite BU's",""))</f>
        <v/>
      </c>
      <c r="AL3165" t="str">
        <f>IFERROR(IF('Journal Template'!A3577="","",IF('Journal Template'!A3577=IFERROR(VLOOKUP('Journal Template'!A3577,Checks!AI:AI,1,0),0),"Entry in Branch/Satellite BU's","")),"")</f>
        <v/>
      </c>
      <c r="AO3165" s="171"/>
      <c r="AP3165" s="171"/>
      <c r="AQ3165" s="171"/>
      <c r="AR3165" s="171"/>
      <c r="CI3165" t="str">
        <f>IF(JRF!F3178&gt;0,"",IF(JRF!B3178="","",IF(LEFT(JRF!B3178,1)=IFERROR(VLOOKUP(LEFT(JRF!B3178,1),$CF$2:$CF$5,1,0),0),"Product Code Required",IF(JRF!C3178="","",IF(JRF!C3178=IFERROR(VLOOKUP(JRF!C3178,$CH:$CH,1,0),0),"Product Code Required","NA")))))</f>
        <v/>
      </c>
      <c r="CJ3165" t="str">
        <f>IF(JRF!AV3178&gt;0,"",IF(JRF!Q3178="","",IF(LEFT(JRF!Q3178,1)=IFERROR(VLOOKUP(LEFT(JRF!Q3178,1),$CF$2:$CF$5,1,0),0),"Product Code Required",IF(JRF!V3178="","",IF(JRF!V3178=IFERROR(VLOOKUP(JRF!V3178,$CH:$CH,1,0),0),"Product Code Required","NA")))))</f>
        <v/>
      </c>
      <c r="CK3165" t="str">
        <f>IFERROR(IF(LEN('Journal Template'!F3176)&gt;0,"",IF('Journal Template'!A3176="","",IF(LEFT('Journal Template'!A3176,1)=IFERROR(VLOOKUP(LEFT('Journal Template'!A3176,1),Checks!$CF$2:$CF$5,1,0),0),"Product Code Required",IF('Journal Template'!D3176="","",IF('Journal Template'!D3176=IFERROR(VLOOKUP('Journal Template'!D3176,Checks!$CH:$CH,1,0),0),"Product Code Required","NA"))))),"")</f>
        <v/>
      </c>
    </row>
    <row r="3166" spans="14:89">
      <c r="N3166" t="s">
        <v>13928</v>
      </c>
      <c r="O3166" t="s">
        <v>8503</v>
      </c>
      <c r="P3166" t="s">
        <v>386</v>
      </c>
      <c r="Q3166" s="150" t="str">
        <f>IF(JRF!D3179="","",IF(IFERROR(VLOOKUP(JRF!D3179,Checks!N:P,3,0),0)="A","","Inactive account in Use"))</f>
        <v/>
      </c>
      <c r="R3166" t="str">
        <f>IFERROR(IF('Journal Template'!C3578="","",IF(IFERROR(VLOOKUP('Journal Template'!C3578,Checks!N:P,3,0),0)="A","","Inactive account in Use")),"")</f>
        <v/>
      </c>
      <c r="V3166" s="150" t="str">
        <f>IF(JRF!C3179="","",IF(IFERROR(VLOOKUP(JRF!C3179,Checks!S:U,3,0),0)="A","Entry with System fund Dept",""))</f>
        <v/>
      </c>
      <c r="W3166" t="str">
        <f>IFERROR(IF('Journal Template'!D3578="","",IF(IFERROR(VLOOKUP('Journal Template'!D3578,Checks!S:U,3,0),0)="A","Entry with System fund Dept","")),"")</f>
        <v/>
      </c>
      <c r="X3166" t="s">
        <v>13929</v>
      </c>
      <c r="Y3166" t="s">
        <v>389</v>
      </c>
      <c r="Z3166" t="s">
        <v>13930</v>
      </c>
      <c r="AA3166" t="s">
        <v>391</v>
      </c>
      <c r="AB3166" t="s">
        <v>125</v>
      </c>
      <c r="AC3166" s="150" t="str">
        <f>IFERROR(IF(JRF!C3179="","",IF(AND(VLOOKUP(JRF!C3179,X:AA,4,0)=JRF!B3179,VLOOKUP(JRF!C3179,X:Y,2,0)="A"),"","Inactive Dept Combo Error")),"Inactive Dept Combo Error")</f>
        <v/>
      </c>
      <c r="AD3166" t="str">
        <f>IFERROR(IF('Journal Template'!D3578="","",IF(AND(VLOOKUP('Journal Template'!D3578,X:AA,4,0)='Journal Template'!A3578,VLOOKUP('Journal Template'!D3578,X:Y,2,0)="A"),"","Inactive Dept Combo Error")),"")</f>
        <v/>
      </c>
      <c r="AK3166" s="150" t="str">
        <f>IF(JRF!B3179="","",IF(JRF!B3179=IFERROR(VLOOKUP(JRF!B3179,Checks!AI:AI,1,0),0),"Entry in Branch/Satellite BU's",""))</f>
        <v/>
      </c>
      <c r="AL3166" t="str">
        <f>IFERROR(IF('Journal Template'!A3578="","",IF('Journal Template'!A3578=IFERROR(VLOOKUP('Journal Template'!A3578,Checks!AI:AI,1,0),0),"Entry in Branch/Satellite BU's","")),"")</f>
        <v/>
      </c>
      <c r="AO3166" s="171"/>
      <c r="AP3166" s="171"/>
      <c r="AQ3166" s="171"/>
      <c r="AR3166" s="171"/>
      <c r="CI3166" t="str">
        <f>IF(JRF!F3179&gt;0,"",IF(JRF!B3179="","",IF(LEFT(JRF!B3179,1)=IFERROR(VLOOKUP(LEFT(JRF!B3179,1),$CF$2:$CF$5,1,0),0),"Product Code Required",IF(JRF!C3179="","",IF(JRF!C3179=IFERROR(VLOOKUP(JRF!C3179,$CH:$CH,1,0),0),"Product Code Required","NA")))))</f>
        <v/>
      </c>
      <c r="CJ3166" t="str">
        <f>IF(JRF!AV3179&gt;0,"",IF(JRF!Q3179="","",IF(LEFT(JRF!Q3179,1)=IFERROR(VLOOKUP(LEFT(JRF!Q3179,1),$CF$2:$CF$5,1,0),0),"Product Code Required",IF(JRF!V3179="","",IF(JRF!V3179=IFERROR(VLOOKUP(JRF!V3179,$CH:$CH,1,0),0),"Product Code Required","NA")))))</f>
        <v/>
      </c>
      <c r="CK3166" t="str">
        <f>IFERROR(IF(LEN('Journal Template'!F3177)&gt;0,"",IF('Journal Template'!A3177="","",IF(LEFT('Journal Template'!A3177,1)=IFERROR(VLOOKUP(LEFT('Journal Template'!A3177,1),Checks!$CF$2:$CF$5,1,0),0),"Product Code Required",IF('Journal Template'!D3177="","",IF('Journal Template'!D3177=IFERROR(VLOOKUP('Journal Template'!D3177,Checks!$CH:$CH,1,0),0),"Product Code Required","NA"))))),"")</f>
        <v/>
      </c>
    </row>
    <row r="3167" spans="14:89">
      <c r="N3167" t="s">
        <v>13931</v>
      </c>
      <c r="O3167" t="s">
        <v>13932</v>
      </c>
      <c r="P3167" t="s">
        <v>386</v>
      </c>
      <c r="Q3167" s="150" t="str">
        <f>IF(JRF!D3180="","",IF(IFERROR(VLOOKUP(JRF!D3180,Checks!N:P,3,0),0)="A","","Inactive account in Use"))</f>
        <v/>
      </c>
      <c r="R3167" t="str">
        <f>IFERROR(IF('Journal Template'!C3579="","",IF(IFERROR(VLOOKUP('Journal Template'!C3579,Checks!N:P,3,0),0)="A","","Inactive account in Use")),"")</f>
        <v/>
      </c>
      <c r="V3167" s="150" t="str">
        <f>IF(JRF!C3180="","",IF(IFERROR(VLOOKUP(JRF!C3180,Checks!S:U,3,0),0)="A","Entry with System fund Dept",""))</f>
        <v/>
      </c>
      <c r="W3167" t="str">
        <f>IFERROR(IF('Journal Template'!D3579="","",IF(IFERROR(VLOOKUP('Journal Template'!D3579,Checks!S:U,3,0),0)="A","Entry with System fund Dept","")),"")</f>
        <v/>
      </c>
      <c r="X3167" t="s">
        <v>13933</v>
      </c>
      <c r="Y3167" t="s">
        <v>386</v>
      </c>
      <c r="Z3167" t="s">
        <v>13934</v>
      </c>
      <c r="AA3167" t="s">
        <v>391</v>
      </c>
      <c r="AB3167" t="s">
        <v>125</v>
      </c>
      <c r="AC3167" s="150" t="str">
        <f>IFERROR(IF(JRF!C3180="","",IF(AND(VLOOKUP(JRF!C3180,X:AA,4,0)=JRF!B3180,VLOOKUP(JRF!C3180,X:Y,2,0)="A"),"","Inactive Dept Combo Error")),"Inactive Dept Combo Error")</f>
        <v/>
      </c>
      <c r="AD3167" t="str">
        <f>IFERROR(IF('Journal Template'!D3579="","",IF(AND(VLOOKUP('Journal Template'!D3579,X:AA,4,0)='Journal Template'!A3579,VLOOKUP('Journal Template'!D3579,X:Y,2,0)="A"),"","Inactive Dept Combo Error")),"")</f>
        <v/>
      </c>
      <c r="AK3167" s="150" t="str">
        <f>IF(JRF!B3180="","",IF(JRF!B3180=IFERROR(VLOOKUP(JRF!B3180,Checks!AI:AI,1,0),0),"Entry in Branch/Satellite BU's",""))</f>
        <v/>
      </c>
      <c r="AL3167" t="str">
        <f>IFERROR(IF('Journal Template'!A3579="","",IF('Journal Template'!A3579=IFERROR(VLOOKUP('Journal Template'!A3579,Checks!AI:AI,1,0),0),"Entry in Branch/Satellite BU's","")),"")</f>
        <v/>
      </c>
      <c r="AO3167" s="171"/>
      <c r="AP3167" s="171"/>
      <c r="AQ3167" s="171"/>
      <c r="AR3167" s="171"/>
      <c r="CI3167" t="str">
        <f>IF(JRF!F3180&gt;0,"",IF(JRF!B3180="","",IF(LEFT(JRF!B3180,1)=IFERROR(VLOOKUP(LEFT(JRF!B3180,1),$CF$2:$CF$5,1,0),0),"Product Code Required",IF(JRF!C3180="","",IF(JRF!C3180=IFERROR(VLOOKUP(JRF!C3180,$CH:$CH,1,0),0),"Product Code Required","NA")))))</f>
        <v/>
      </c>
      <c r="CJ3167" t="str">
        <f>IF(JRF!AV3180&gt;0,"",IF(JRF!Q3180="","",IF(LEFT(JRF!Q3180,1)=IFERROR(VLOOKUP(LEFT(JRF!Q3180,1),$CF$2:$CF$5,1,0),0),"Product Code Required",IF(JRF!V3180="","",IF(JRF!V3180=IFERROR(VLOOKUP(JRF!V3180,$CH:$CH,1,0),0),"Product Code Required","NA")))))</f>
        <v/>
      </c>
      <c r="CK3167" t="str">
        <f>IFERROR(IF(LEN('Journal Template'!F3178)&gt;0,"",IF('Journal Template'!A3178="","",IF(LEFT('Journal Template'!A3178,1)=IFERROR(VLOOKUP(LEFT('Journal Template'!A3178,1),Checks!$CF$2:$CF$5,1,0),0),"Product Code Required",IF('Journal Template'!D3178="","",IF('Journal Template'!D3178=IFERROR(VLOOKUP('Journal Template'!D3178,Checks!$CH:$CH,1,0),0),"Product Code Required","NA"))))),"")</f>
        <v/>
      </c>
    </row>
    <row r="3168" spans="14:89">
      <c r="N3168" t="s">
        <v>13935</v>
      </c>
      <c r="O3168" t="s">
        <v>13936</v>
      </c>
      <c r="P3168" t="s">
        <v>386</v>
      </c>
      <c r="Q3168" s="150" t="str">
        <f>IF(JRF!D3181="","",IF(IFERROR(VLOOKUP(JRF!D3181,Checks!N:P,3,0),0)="A","","Inactive account in Use"))</f>
        <v/>
      </c>
      <c r="R3168" t="str">
        <f>IFERROR(IF('Journal Template'!C3580="","",IF(IFERROR(VLOOKUP('Journal Template'!C3580,Checks!N:P,3,0),0)="A","","Inactive account in Use")),"")</f>
        <v/>
      </c>
      <c r="V3168" s="150" t="str">
        <f>IF(JRF!C3181="","",IF(IFERROR(VLOOKUP(JRF!C3181,Checks!S:U,3,0),0)="A","Entry with System fund Dept",""))</f>
        <v/>
      </c>
      <c r="W3168" t="str">
        <f>IFERROR(IF('Journal Template'!D3580="","",IF(IFERROR(VLOOKUP('Journal Template'!D3580,Checks!S:U,3,0),0)="A","Entry with System fund Dept","")),"")</f>
        <v/>
      </c>
      <c r="X3168" t="s">
        <v>13937</v>
      </c>
      <c r="Y3168" t="s">
        <v>389</v>
      </c>
      <c r="Z3168" t="s">
        <v>13938</v>
      </c>
      <c r="AA3168" t="s">
        <v>391</v>
      </c>
      <c r="AB3168" t="s">
        <v>125</v>
      </c>
      <c r="AC3168" s="150" t="str">
        <f>IFERROR(IF(JRF!C3181="","",IF(AND(VLOOKUP(JRF!C3181,X:AA,4,0)=JRF!B3181,VLOOKUP(JRF!C3181,X:Y,2,0)="A"),"","Inactive Dept Combo Error")),"Inactive Dept Combo Error")</f>
        <v/>
      </c>
      <c r="AD3168" t="str">
        <f>IFERROR(IF('Journal Template'!D3580="","",IF(AND(VLOOKUP('Journal Template'!D3580,X:AA,4,0)='Journal Template'!A3580,VLOOKUP('Journal Template'!D3580,X:Y,2,0)="A"),"","Inactive Dept Combo Error")),"")</f>
        <v/>
      </c>
      <c r="AK3168" s="150" t="str">
        <f>IF(JRF!B3181="","",IF(JRF!B3181=IFERROR(VLOOKUP(JRF!B3181,Checks!AI:AI,1,0),0),"Entry in Branch/Satellite BU's",""))</f>
        <v/>
      </c>
      <c r="AL3168" t="str">
        <f>IFERROR(IF('Journal Template'!A3580="","",IF('Journal Template'!A3580=IFERROR(VLOOKUP('Journal Template'!A3580,Checks!AI:AI,1,0),0),"Entry in Branch/Satellite BU's","")),"")</f>
        <v/>
      </c>
      <c r="AO3168" s="171"/>
      <c r="AP3168" s="171"/>
      <c r="AQ3168" s="171"/>
      <c r="AR3168" s="171"/>
      <c r="CI3168" t="str">
        <f>IF(JRF!F3181&gt;0,"",IF(JRF!B3181="","",IF(LEFT(JRF!B3181,1)=IFERROR(VLOOKUP(LEFT(JRF!B3181,1),$CF$2:$CF$5,1,0),0),"Product Code Required",IF(JRF!C3181="","",IF(JRF!C3181=IFERROR(VLOOKUP(JRF!C3181,$CH:$CH,1,0),0),"Product Code Required","NA")))))</f>
        <v/>
      </c>
      <c r="CJ3168" t="str">
        <f>IF(JRF!AV3181&gt;0,"",IF(JRF!Q3181="","",IF(LEFT(JRF!Q3181,1)=IFERROR(VLOOKUP(LEFT(JRF!Q3181,1),$CF$2:$CF$5,1,0),0),"Product Code Required",IF(JRF!V3181="","",IF(JRF!V3181=IFERROR(VLOOKUP(JRF!V3181,$CH:$CH,1,0),0),"Product Code Required","NA")))))</f>
        <v/>
      </c>
      <c r="CK3168" t="str">
        <f>IFERROR(IF(LEN('Journal Template'!F3179)&gt;0,"",IF('Journal Template'!A3179="","",IF(LEFT('Journal Template'!A3179,1)=IFERROR(VLOOKUP(LEFT('Journal Template'!A3179,1),Checks!$CF$2:$CF$5,1,0),0),"Product Code Required",IF('Journal Template'!D3179="","",IF('Journal Template'!D3179=IFERROR(VLOOKUP('Journal Template'!D3179,Checks!$CH:$CH,1,0),0),"Product Code Required","NA"))))),"")</f>
        <v/>
      </c>
    </row>
    <row r="3169" spans="14:89">
      <c r="N3169" t="s">
        <v>13939</v>
      </c>
      <c r="O3169" t="s">
        <v>13940</v>
      </c>
      <c r="P3169" t="s">
        <v>386</v>
      </c>
      <c r="Q3169" s="150" t="str">
        <f>IF(JRF!D3182="","",IF(IFERROR(VLOOKUP(JRF!D3182,Checks!N:P,3,0),0)="A","","Inactive account in Use"))</f>
        <v/>
      </c>
      <c r="R3169" t="str">
        <f>IFERROR(IF('Journal Template'!C3581="","",IF(IFERROR(VLOOKUP('Journal Template'!C3581,Checks!N:P,3,0),0)="A","","Inactive account in Use")),"")</f>
        <v/>
      </c>
      <c r="V3169" s="150" t="str">
        <f>IF(JRF!C3182="","",IF(IFERROR(VLOOKUP(JRF!C3182,Checks!S:U,3,0),0)="A","Entry with System fund Dept",""))</f>
        <v/>
      </c>
      <c r="W3169" t="str">
        <f>IFERROR(IF('Journal Template'!D3581="","",IF(IFERROR(VLOOKUP('Journal Template'!D3581,Checks!S:U,3,0),0)="A","Entry with System fund Dept","")),"")</f>
        <v/>
      </c>
      <c r="X3169" t="s">
        <v>13941</v>
      </c>
      <c r="Y3169" t="s">
        <v>389</v>
      </c>
      <c r="Z3169" t="s">
        <v>13942</v>
      </c>
      <c r="AA3169" t="s">
        <v>391</v>
      </c>
      <c r="AB3169" t="s">
        <v>125</v>
      </c>
      <c r="AC3169" s="150" t="str">
        <f>IFERROR(IF(JRF!C3182="","",IF(AND(VLOOKUP(JRF!C3182,X:AA,4,0)=JRF!B3182,VLOOKUP(JRF!C3182,X:Y,2,0)="A"),"","Inactive Dept Combo Error")),"Inactive Dept Combo Error")</f>
        <v/>
      </c>
      <c r="AD3169" t="str">
        <f>IFERROR(IF('Journal Template'!D3581="","",IF(AND(VLOOKUP('Journal Template'!D3581,X:AA,4,0)='Journal Template'!A3581,VLOOKUP('Journal Template'!D3581,X:Y,2,0)="A"),"","Inactive Dept Combo Error")),"")</f>
        <v/>
      </c>
      <c r="AK3169" s="150" t="str">
        <f>IF(JRF!B3182="","",IF(JRF!B3182=IFERROR(VLOOKUP(JRF!B3182,Checks!AI:AI,1,0),0),"Entry in Branch/Satellite BU's",""))</f>
        <v/>
      </c>
      <c r="AL3169" t="str">
        <f>IFERROR(IF('Journal Template'!A3581="","",IF('Journal Template'!A3581=IFERROR(VLOOKUP('Journal Template'!A3581,Checks!AI:AI,1,0),0),"Entry in Branch/Satellite BU's","")),"")</f>
        <v/>
      </c>
      <c r="AO3169" s="171"/>
      <c r="AP3169" s="171"/>
      <c r="AQ3169" s="171"/>
      <c r="AR3169" s="171"/>
      <c r="CI3169" t="str">
        <f>IF(JRF!F3182&gt;0,"",IF(JRF!B3182="","",IF(LEFT(JRF!B3182,1)=IFERROR(VLOOKUP(LEFT(JRF!B3182,1),$CF$2:$CF$5,1,0),0),"Product Code Required",IF(JRF!C3182="","",IF(JRF!C3182=IFERROR(VLOOKUP(JRF!C3182,$CH:$CH,1,0),0),"Product Code Required","NA")))))</f>
        <v/>
      </c>
      <c r="CJ3169" t="str">
        <f>IF(JRF!AV3182&gt;0,"",IF(JRF!Q3182="","",IF(LEFT(JRF!Q3182,1)=IFERROR(VLOOKUP(LEFT(JRF!Q3182,1),$CF$2:$CF$5,1,0),0),"Product Code Required",IF(JRF!V3182="","",IF(JRF!V3182=IFERROR(VLOOKUP(JRF!V3182,$CH:$CH,1,0),0),"Product Code Required","NA")))))</f>
        <v/>
      </c>
      <c r="CK3169" t="str">
        <f>IFERROR(IF(LEN('Journal Template'!F3180)&gt;0,"",IF('Journal Template'!A3180="","",IF(LEFT('Journal Template'!A3180,1)=IFERROR(VLOOKUP(LEFT('Journal Template'!A3180,1),Checks!$CF$2:$CF$5,1,0),0),"Product Code Required",IF('Journal Template'!D3180="","",IF('Journal Template'!D3180=IFERROR(VLOOKUP('Journal Template'!D3180,Checks!$CH:$CH,1,0),0),"Product Code Required","NA"))))),"")</f>
        <v/>
      </c>
    </row>
    <row r="3170" spans="14:89">
      <c r="N3170" t="s">
        <v>13943</v>
      </c>
      <c r="O3170" t="s">
        <v>9253</v>
      </c>
      <c r="P3170" t="s">
        <v>386</v>
      </c>
      <c r="Q3170" s="150" t="str">
        <f>IF(JRF!D3183="","",IF(IFERROR(VLOOKUP(JRF!D3183,Checks!N:P,3,0),0)="A","","Inactive account in Use"))</f>
        <v/>
      </c>
      <c r="R3170" t="str">
        <f>IFERROR(IF('Journal Template'!C3582="","",IF(IFERROR(VLOOKUP('Journal Template'!C3582,Checks!N:P,3,0),0)="A","","Inactive account in Use")),"")</f>
        <v/>
      </c>
      <c r="V3170" s="150" t="str">
        <f>IF(JRF!C3183="","",IF(IFERROR(VLOOKUP(JRF!C3183,Checks!S:U,3,0),0)="A","Entry with System fund Dept",""))</f>
        <v/>
      </c>
      <c r="W3170" t="str">
        <f>IFERROR(IF('Journal Template'!D3582="","",IF(IFERROR(VLOOKUP('Journal Template'!D3582,Checks!S:U,3,0),0)="A","Entry with System fund Dept","")),"")</f>
        <v/>
      </c>
      <c r="X3170" t="s">
        <v>13944</v>
      </c>
      <c r="Y3170" t="s">
        <v>386</v>
      </c>
      <c r="Z3170" t="s">
        <v>13945</v>
      </c>
      <c r="AA3170" t="s">
        <v>391</v>
      </c>
      <c r="AB3170" t="s">
        <v>125</v>
      </c>
      <c r="AC3170" s="150" t="str">
        <f>IFERROR(IF(JRF!C3183="","",IF(AND(VLOOKUP(JRF!C3183,X:AA,4,0)=JRF!B3183,VLOOKUP(JRF!C3183,X:Y,2,0)="A"),"","Inactive Dept Combo Error")),"Inactive Dept Combo Error")</f>
        <v/>
      </c>
      <c r="AD3170" t="str">
        <f>IFERROR(IF('Journal Template'!D3582="","",IF(AND(VLOOKUP('Journal Template'!D3582,X:AA,4,0)='Journal Template'!A3582,VLOOKUP('Journal Template'!D3582,X:Y,2,0)="A"),"","Inactive Dept Combo Error")),"")</f>
        <v/>
      </c>
      <c r="AK3170" s="150" t="str">
        <f>IF(JRF!B3183="","",IF(JRF!B3183=IFERROR(VLOOKUP(JRF!B3183,Checks!AI:AI,1,0),0),"Entry in Branch/Satellite BU's",""))</f>
        <v/>
      </c>
      <c r="AL3170" t="str">
        <f>IFERROR(IF('Journal Template'!A3582="","",IF('Journal Template'!A3582=IFERROR(VLOOKUP('Journal Template'!A3582,Checks!AI:AI,1,0),0),"Entry in Branch/Satellite BU's","")),"")</f>
        <v/>
      </c>
      <c r="AO3170" s="171"/>
      <c r="AP3170" s="171"/>
      <c r="AQ3170" s="171"/>
      <c r="AR3170" s="171"/>
      <c r="CI3170" t="str">
        <f>IF(JRF!F3183&gt;0,"",IF(JRF!B3183="","",IF(LEFT(JRF!B3183,1)=IFERROR(VLOOKUP(LEFT(JRF!B3183,1),$CF$2:$CF$5,1,0),0),"Product Code Required",IF(JRF!C3183="","",IF(JRF!C3183=IFERROR(VLOOKUP(JRF!C3183,$CH:$CH,1,0),0),"Product Code Required","NA")))))</f>
        <v/>
      </c>
      <c r="CJ3170" t="str">
        <f>IF(JRF!AV3183&gt;0,"",IF(JRF!Q3183="","",IF(LEFT(JRF!Q3183,1)=IFERROR(VLOOKUP(LEFT(JRF!Q3183,1),$CF$2:$CF$5,1,0),0),"Product Code Required",IF(JRF!V3183="","",IF(JRF!V3183=IFERROR(VLOOKUP(JRF!V3183,$CH:$CH,1,0),0),"Product Code Required","NA")))))</f>
        <v/>
      </c>
      <c r="CK3170" t="str">
        <f>IFERROR(IF(LEN('Journal Template'!F3181)&gt;0,"",IF('Journal Template'!A3181="","",IF(LEFT('Journal Template'!A3181,1)=IFERROR(VLOOKUP(LEFT('Journal Template'!A3181,1),Checks!$CF$2:$CF$5,1,0),0),"Product Code Required",IF('Journal Template'!D3181="","",IF('Journal Template'!D3181=IFERROR(VLOOKUP('Journal Template'!D3181,Checks!$CH:$CH,1,0),0),"Product Code Required","NA"))))),"")</f>
        <v/>
      </c>
    </row>
    <row r="3171" spans="14:89">
      <c r="N3171" t="s">
        <v>13946</v>
      </c>
      <c r="O3171" t="s">
        <v>13947</v>
      </c>
      <c r="P3171" t="s">
        <v>386</v>
      </c>
      <c r="Q3171" s="150" t="str">
        <f>IF(JRF!D3184="","",IF(IFERROR(VLOOKUP(JRF!D3184,Checks!N:P,3,0),0)="A","","Inactive account in Use"))</f>
        <v/>
      </c>
      <c r="R3171" t="str">
        <f>IFERROR(IF('Journal Template'!C3583="","",IF(IFERROR(VLOOKUP('Journal Template'!C3583,Checks!N:P,3,0),0)="A","","Inactive account in Use")),"")</f>
        <v/>
      </c>
      <c r="V3171" s="150" t="str">
        <f>IF(JRF!C3184="","",IF(IFERROR(VLOOKUP(JRF!C3184,Checks!S:U,3,0),0)="A","Entry with System fund Dept",""))</f>
        <v/>
      </c>
      <c r="W3171" t="str">
        <f>IFERROR(IF('Journal Template'!D3583="","",IF(IFERROR(VLOOKUP('Journal Template'!D3583,Checks!S:U,3,0),0)="A","Entry with System fund Dept","")),"")</f>
        <v/>
      </c>
      <c r="X3171" t="s">
        <v>13948</v>
      </c>
      <c r="Y3171" t="s">
        <v>386</v>
      </c>
      <c r="Z3171" t="s">
        <v>13949</v>
      </c>
      <c r="AA3171" t="s">
        <v>391</v>
      </c>
      <c r="AB3171" t="s">
        <v>125</v>
      </c>
      <c r="AC3171" s="150" t="str">
        <f>IFERROR(IF(JRF!C3184="","",IF(AND(VLOOKUP(JRF!C3184,X:AA,4,0)=JRF!B3184,VLOOKUP(JRF!C3184,X:Y,2,0)="A"),"","Inactive Dept Combo Error")),"Inactive Dept Combo Error")</f>
        <v/>
      </c>
      <c r="AD3171" t="str">
        <f>IFERROR(IF('Journal Template'!D3583="","",IF(AND(VLOOKUP('Journal Template'!D3583,X:AA,4,0)='Journal Template'!A3583,VLOOKUP('Journal Template'!D3583,X:Y,2,0)="A"),"","Inactive Dept Combo Error")),"")</f>
        <v/>
      </c>
      <c r="AK3171" s="150" t="str">
        <f>IF(JRF!B3184="","",IF(JRF!B3184=IFERROR(VLOOKUP(JRF!B3184,Checks!AI:AI,1,0),0),"Entry in Branch/Satellite BU's",""))</f>
        <v/>
      </c>
      <c r="AL3171" t="str">
        <f>IFERROR(IF('Journal Template'!A3583="","",IF('Journal Template'!A3583=IFERROR(VLOOKUP('Journal Template'!A3583,Checks!AI:AI,1,0),0),"Entry in Branch/Satellite BU's","")),"")</f>
        <v/>
      </c>
      <c r="AO3171" s="171"/>
      <c r="AP3171" s="171"/>
      <c r="AQ3171" s="171"/>
      <c r="AR3171" s="171"/>
      <c r="CI3171" t="str">
        <f>IF(JRF!F3184&gt;0,"",IF(JRF!B3184="","",IF(LEFT(JRF!B3184,1)=IFERROR(VLOOKUP(LEFT(JRF!B3184,1),$CF$2:$CF$5,1,0),0),"Product Code Required",IF(JRF!C3184="","",IF(JRF!C3184=IFERROR(VLOOKUP(JRF!C3184,$CH:$CH,1,0),0),"Product Code Required","NA")))))</f>
        <v/>
      </c>
      <c r="CJ3171" t="str">
        <f>IF(JRF!AV3184&gt;0,"",IF(JRF!Q3184="","",IF(LEFT(JRF!Q3184,1)=IFERROR(VLOOKUP(LEFT(JRF!Q3184,1),$CF$2:$CF$5,1,0),0),"Product Code Required",IF(JRF!V3184="","",IF(JRF!V3184=IFERROR(VLOOKUP(JRF!V3184,$CH:$CH,1,0),0),"Product Code Required","NA")))))</f>
        <v/>
      </c>
      <c r="CK3171" t="str">
        <f>IFERROR(IF(LEN('Journal Template'!F3182)&gt;0,"",IF('Journal Template'!A3182="","",IF(LEFT('Journal Template'!A3182,1)=IFERROR(VLOOKUP(LEFT('Journal Template'!A3182,1),Checks!$CF$2:$CF$5,1,0),0),"Product Code Required",IF('Journal Template'!D3182="","",IF('Journal Template'!D3182=IFERROR(VLOOKUP('Journal Template'!D3182,Checks!$CH:$CH,1,0),0),"Product Code Required","NA"))))),"")</f>
        <v/>
      </c>
    </row>
    <row r="3172" spans="14:89">
      <c r="N3172" t="s">
        <v>13950</v>
      </c>
      <c r="O3172" t="s">
        <v>13951</v>
      </c>
      <c r="P3172" t="s">
        <v>386</v>
      </c>
      <c r="Q3172" s="150" t="str">
        <f>IF(JRF!D3185="","",IF(IFERROR(VLOOKUP(JRF!D3185,Checks!N:P,3,0),0)="A","","Inactive account in Use"))</f>
        <v/>
      </c>
      <c r="R3172" t="str">
        <f>IFERROR(IF('Journal Template'!C3584="","",IF(IFERROR(VLOOKUP('Journal Template'!C3584,Checks!N:P,3,0),0)="A","","Inactive account in Use")),"")</f>
        <v/>
      </c>
      <c r="V3172" s="150" t="str">
        <f>IF(JRF!C3185="","",IF(IFERROR(VLOOKUP(JRF!C3185,Checks!S:U,3,0),0)="A","Entry with System fund Dept",""))</f>
        <v/>
      </c>
      <c r="W3172" t="str">
        <f>IFERROR(IF('Journal Template'!D3584="","",IF(IFERROR(VLOOKUP('Journal Template'!D3584,Checks!S:U,3,0),0)="A","Entry with System fund Dept","")),"")</f>
        <v/>
      </c>
      <c r="X3172" t="s">
        <v>13952</v>
      </c>
      <c r="Y3172" t="s">
        <v>389</v>
      </c>
      <c r="Z3172" t="s">
        <v>13953</v>
      </c>
      <c r="AA3172" t="s">
        <v>391</v>
      </c>
      <c r="AB3172" t="s">
        <v>125</v>
      </c>
      <c r="AC3172" s="150" t="str">
        <f>IFERROR(IF(JRF!C3185="","",IF(AND(VLOOKUP(JRF!C3185,X:AA,4,0)=JRF!B3185,VLOOKUP(JRF!C3185,X:Y,2,0)="A"),"","Inactive Dept Combo Error")),"Inactive Dept Combo Error")</f>
        <v/>
      </c>
      <c r="AD3172" t="str">
        <f>IFERROR(IF('Journal Template'!D3584="","",IF(AND(VLOOKUP('Journal Template'!D3584,X:AA,4,0)='Journal Template'!A3584,VLOOKUP('Journal Template'!D3584,X:Y,2,0)="A"),"","Inactive Dept Combo Error")),"")</f>
        <v/>
      </c>
      <c r="AK3172" s="150" t="str">
        <f>IF(JRF!B3185="","",IF(JRF!B3185=IFERROR(VLOOKUP(JRF!B3185,Checks!AI:AI,1,0),0),"Entry in Branch/Satellite BU's",""))</f>
        <v/>
      </c>
      <c r="AL3172" t="str">
        <f>IFERROR(IF('Journal Template'!A3584="","",IF('Journal Template'!A3584=IFERROR(VLOOKUP('Journal Template'!A3584,Checks!AI:AI,1,0),0),"Entry in Branch/Satellite BU's","")),"")</f>
        <v/>
      </c>
      <c r="AO3172" s="171"/>
      <c r="AP3172" s="171"/>
      <c r="AQ3172" s="171"/>
      <c r="AR3172" s="171"/>
      <c r="CI3172" t="str">
        <f>IF(JRF!F3185&gt;0,"",IF(JRF!B3185="","",IF(LEFT(JRF!B3185,1)=IFERROR(VLOOKUP(LEFT(JRF!B3185,1),$CF$2:$CF$5,1,0),0),"Product Code Required",IF(JRF!C3185="","",IF(JRF!C3185=IFERROR(VLOOKUP(JRF!C3185,$CH:$CH,1,0),0),"Product Code Required","NA")))))</f>
        <v/>
      </c>
      <c r="CJ3172" t="str">
        <f>IF(JRF!AV3185&gt;0,"",IF(JRF!Q3185="","",IF(LEFT(JRF!Q3185,1)=IFERROR(VLOOKUP(LEFT(JRF!Q3185,1),$CF$2:$CF$5,1,0),0),"Product Code Required",IF(JRF!V3185="","",IF(JRF!V3185=IFERROR(VLOOKUP(JRF!V3185,$CH:$CH,1,0),0),"Product Code Required","NA")))))</f>
        <v/>
      </c>
      <c r="CK3172" t="str">
        <f>IFERROR(IF(LEN('Journal Template'!F3183)&gt;0,"",IF('Journal Template'!A3183="","",IF(LEFT('Journal Template'!A3183,1)=IFERROR(VLOOKUP(LEFT('Journal Template'!A3183,1),Checks!$CF$2:$CF$5,1,0),0),"Product Code Required",IF('Journal Template'!D3183="","",IF('Journal Template'!D3183=IFERROR(VLOOKUP('Journal Template'!D3183,Checks!$CH:$CH,1,0),0),"Product Code Required","NA"))))),"")</f>
        <v/>
      </c>
    </row>
    <row r="3173" spans="14:89">
      <c r="N3173" t="s">
        <v>13954</v>
      </c>
      <c r="O3173" t="s">
        <v>13955</v>
      </c>
      <c r="P3173" t="s">
        <v>386</v>
      </c>
      <c r="Q3173" s="150" t="str">
        <f>IF(JRF!D3186="","",IF(IFERROR(VLOOKUP(JRF!D3186,Checks!N:P,3,0),0)="A","","Inactive account in Use"))</f>
        <v/>
      </c>
      <c r="R3173" t="str">
        <f>IFERROR(IF('Journal Template'!C3585="","",IF(IFERROR(VLOOKUP('Journal Template'!C3585,Checks!N:P,3,0),0)="A","","Inactive account in Use")),"")</f>
        <v/>
      </c>
      <c r="V3173" s="150" t="str">
        <f>IF(JRF!C3186="","",IF(IFERROR(VLOOKUP(JRF!C3186,Checks!S:U,3,0),0)="A","Entry with System fund Dept",""))</f>
        <v/>
      </c>
      <c r="W3173" t="str">
        <f>IFERROR(IF('Journal Template'!D3585="","",IF(IFERROR(VLOOKUP('Journal Template'!D3585,Checks!S:U,3,0),0)="A","Entry with System fund Dept","")),"")</f>
        <v/>
      </c>
      <c r="X3173" t="s">
        <v>13956</v>
      </c>
      <c r="Y3173" t="s">
        <v>389</v>
      </c>
      <c r="Z3173" t="s">
        <v>13957</v>
      </c>
      <c r="AA3173" t="s">
        <v>391</v>
      </c>
      <c r="AB3173" t="s">
        <v>125</v>
      </c>
      <c r="AC3173" s="150" t="str">
        <f>IFERROR(IF(JRF!C3186="","",IF(AND(VLOOKUP(JRF!C3186,X:AA,4,0)=JRF!B3186,VLOOKUP(JRF!C3186,X:Y,2,0)="A"),"","Inactive Dept Combo Error")),"Inactive Dept Combo Error")</f>
        <v/>
      </c>
      <c r="AD3173" t="str">
        <f>IFERROR(IF('Journal Template'!D3585="","",IF(AND(VLOOKUP('Journal Template'!D3585,X:AA,4,0)='Journal Template'!A3585,VLOOKUP('Journal Template'!D3585,X:Y,2,0)="A"),"","Inactive Dept Combo Error")),"")</f>
        <v/>
      </c>
      <c r="AK3173" s="150" t="str">
        <f>IF(JRF!B3186="","",IF(JRF!B3186=IFERROR(VLOOKUP(JRF!B3186,Checks!AI:AI,1,0),0),"Entry in Branch/Satellite BU's",""))</f>
        <v/>
      </c>
      <c r="AL3173" t="str">
        <f>IFERROR(IF('Journal Template'!A3585="","",IF('Journal Template'!A3585=IFERROR(VLOOKUP('Journal Template'!A3585,Checks!AI:AI,1,0),0),"Entry in Branch/Satellite BU's","")),"")</f>
        <v/>
      </c>
      <c r="AO3173" s="171"/>
      <c r="AP3173" s="171"/>
      <c r="AQ3173" s="171"/>
      <c r="AR3173" s="171"/>
      <c r="CI3173" t="str">
        <f>IF(JRF!F3186&gt;0,"",IF(JRF!B3186="","",IF(LEFT(JRF!B3186,1)=IFERROR(VLOOKUP(LEFT(JRF!B3186,1),$CF$2:$CF$5,1,0),0),"Product Code Required",IF(JRF!C3186="","",IF(JRF!C3186=IFERROR(VLOOKUP(JRF!C3186,$CH:$CH,1,0),0),"Product Code Required","NA")))))</f>
        <v/>
      </c>
      <c r="CJ3173" t="str">
        <f>IF(JRF!AV3186&gt;0,"",IF(JRF!Q3186="","",IF(LEFT(JRF!Q3186,1)=IFERROR(VLOOKUP(LEFT(JRF!Q3186,1),$CF$2:$CF$5,1,0),0),"Product Code Required",IF(JRF!V3186="","",IF(JRF!V3186=IFERROR(VLOOKUP(JRF!V3186,$CH:$CH,1,0),0),"Product Code Required","NA")))))</f>
        <v/>
      </c>
      <c r="CK3173" t="str">
        <f>IFERROR(IF(LEN('Journal Template'!F3184)&gt;0,"",IF('Journal Template'!A3184="","",IF(LEFT('Journal Template'!A3184,1)=IFERROR(VLOOKUP(LEFT('Journal Template'!A3184,1),Checks!$CF$2:$CF$5,1,0),0),"Product Code Required",IF('Journal Template'!D3184="","",IF('Journal Template'!D3184=IFERROR(VLOOKUP('Journal Template'!D3184,Checks!$CH:$CH,1,0),0),"Product Code Required","NA"))))),"")</f>
        <v/>
      </c>
    </row>
    <row r="3174" spans="14:89">
      <c r="N3174" t="s">
        <v>13958</v>
      </c>
      <c r="O3174" t="s">
        <v>13959</v>
      </c>
      <c r="P3174" t="s">
        <v>386</v>
      </c>
      <c r="Q3174" s="150" t="str">
        <f>IF(JRF!D3187="","",IF(IFERROR(VLOOKUP(JRF!D3187,Checks!N:P,3,0),0)="A","","Inactive account in Use"))</f>
        <v/>
      </c>
      <c r="R3174" t="str">
        <f>IFERROR(IF('Journal Template'!C3586="","",IF(IFERROR(VLOOKUP('Journal Template'!C3586,Checks!N:P,3,0),0)="A","","Inactive account in Use")),"")</f>
        <v/>
      </c>
      <c r="V3174" s="150" t="str">
        <f>IF(JRF!C3187="","",IF(IFERROR(VLOOKUP(JRF!C3187,Checks!S:U,3,0),0)="A","Entry with System fund Dept",""))</f>
        <v/>
      </c>
      <c r="W3174" t="str">
        <f>IFERROR(IF('Journal Template'!D3586="","",IF(IFERROR(VLOOKUP('Journal Template'!D3586,Checks!S:U,3,0),0)="A","Entry with System fund Dept","")),"")</f>
        <v/>
      </c>
      <c r="X3174" t="s">
        <v>13960</v>
      </c>
      <c r="Y3174" t="s">
        <v>389</v>
      </c>
      <c r="Z3174" t="s">
        <v>13961</v>
      </c>
      <c r="AA3174" t="s">
        <v>391</v>
      </c>
      <c r="AB3174" t="s">
        <v>125</v>
      </c>
      <c r="AC3174" s="150" t="str">
        <f>IFERROR(IF(JRF!C3187="","",IF(AND(VLOOKUP(JRF!C3187,X:AA,4,0)=JRF!B3187,VLOOKUP(JRF!C3187,X:Y,2,0)="A"),"","Inactive Dept Combo Error")),"Inactive Dept Combo Error")</f>
        <v/>
      </c>
      <c r="AD3174" t="str">
        <f>IFERROR(IF('Journal Template'!D3586="","",IF(AND(VLOOKUP('Journal Template'!D3586,X:AA,4,0)='Journal Template'!A3586,VLOOKUP('Journal Template'!D3586,X:Y,2,0)="A"),"","Inactive Dept Combo Error")),"")</f>
        <v/>
      </c>
      <c r="AK3174" s="150" t="str">
        <f>IF(JRF!B3187="","",IF(JRF!B3187=IFERROR(VLOOKUP(JRF!B3187,Checks!AI:AI,1,0),0),"Entry in Branch/Satellite BU's",""))</f>
        <v/>
      </c>
      <c r="AL3174" t="str">
        <f>IFERROR(IF('Journal Template'!A3586="","",IF('Journal Template'!A3586=IFERROR(VLOOKUP('Journal Template'!A3586,Checks!AI:AI,1,0),0),"Entry in Branch/Satellite BU's","")),"")</f>
        <v/>
      </c>
      <c r="AO3174" s="171"/>
      <c r="AP3174" s="171"/>
      <c r="AQ3174" s="171"/>
      <c r="AR3174" s="171"/>
      <c r="CI3174" t="str">
        <f>IF(JRF!F3187&gt;0,"",IF(JRF!B3187="","",IF(LEFT(JRF!B3187,1)=IFERROR(VLOOKUP(LEFT(JRF!B3187,1),$CF$2:$CF$5,1,0),0),"Product Code Required",IF(JRF!C3187="","",IF(JRF!C3187=IFERROR(VLOOKUP(JRF!C3187,$CH:$CH,1,0),0),"Product Code Required","NA")))))</f>
        <v/>
      </c>
      <c r="CJ3174" t="str">
        <f>IF(JRF!AV3187&gt;0,"",IF(JRF!Q3187="","",IF(LEFT(JRF!Q3187,1)=IFERROR(VLOOKUP(LEFT(JRF!Q3187,1),$CF$2:$CF$5,1,0),0),"Product Code Required",IF(JRF!V3187="","",IF(JRF!V3187=IFERROR(VLOOKUP(JRF!V3187,$CH:$CH,1,0),0),"Product Code Required","NA")))))</f>
        <v/>
      </c>
      <c r="CK3174" t="str">
        <f>IFERROR(IF(LEN('Journal Template'!F3185)&gt;0,"",IF('Journal Template'!A3185="","",IF(LEFT('Journal Template'!A3185,1)=IFERROR(VLOOKUP(LEFT('Journal Template'!A3185,1),Checks!$CF$2:$CF$5,1,0),0),"Product Code Required",IF('Journal Template'!D3185="","",IF('Journal Template'!D3185=IFERROR(VLOOKUP('Journal Template'!D3185,Checks!$CH:$CH,1,0),0),"Product Code Required","NA"))))),"")</f>
        <v/>
      </c>
    </row>
    <row r="3175" spans="14:89">
      <c r="N3175" t="s">
        <v>13962</v>
      </c>
      <c r="O3175" t="s">
        <v>13963</v>
      </c>
      <c r="P3175" t="s">
        <v>386</v>
      </c>
      <c r="Q3175" s="150" t="str">
        <f>IF(JRF!D3188="","",IF(IFERROR(VLOOKUP(JRF!D3188,Checks!N:P,3,0),0)="A","","Inactive account in Use"))</f>
        <v/>
      </c>
      <c r="R3175" t="str">
        <f>IFERROR(IF('Journal Template'!C3587="","",IF(IFERROR(VLOOKUP('Journal Template'!C3587,Checks!N:P,3,0),0)="A","","Inactive account in Use")),"")</f>
        <v/>
      </c>
      <c r="V3175" s="150" t="str">
        <f>IF(JRF!C3188="","",IF(IFERROR(VLOOKUP(JRF!C3188,Checks!S:U,3,0),0)="A","Entry with System fund Dept",""))</f>
        <v/>
      </c>
      <c r="W3175" t="str">
        <f>IFERROR(IF('Journal Template'!D3587="","",IF(IFERROR(VLOOKUP('Journal Template'!D3587,Checks!S:U,3,0),0)="A","Entry with System fund Dept","")),"")</f>
        <v/>
      </c>
      <c r="X3175" t="s">
        <v>13964</v>
      </c>
      <c r="Y3175" t="s">
        <v>389</v>
      </c>
      <c r="Z3175" t="s">
        <v>13965</v>
      </c>
      <c r="AA3175" t="s">
        <v>391</v>
      </c>
      <c r="AB3175" t="s">
        <v>125</v>
      </c>
      <c r="AC3175" s="150" t="str">
        <f>IFERROR(IF(JRF!C3188="","",IF(AND(VLOOKUP(JRF!C3188,X:AA,4,0)=JRF!B3188,VLOOKUP(JRF!C3188,X:Y,2,0)="A"),"","Inactive Dept Combo Error")),"Inactive Dept Combo Error")</f>
        <v/>
      </c>
      <c r="AD3175" t="str">
        <f>IFERROR(IF('Journal Template'!D3587="","",IF(AND(VLOOKUP('Journal Template'!D3587,X:AA,4,0)='Journal Template'!A3587,VLOOKUP('Journal Template'!D3587,X:Y,2,0)="A"),"","Inactive Dept Combo Error")),"")</f>
        <v/>
      </c>
      <c r="AK3175" s="150" t="str">
        <f>IF(JRF!B3188="","",IF(JRF!B3188=IFERROR(VLOOKUP(JRF!B3188,Checks!AI:AI,1,0),0),"Entry in Branch/Satellite BU's",""))</f>
        <v/>
      </c>
      <c r="AL3175" t="str">
        <f>IFERROR(IF('Journal Template'!A3587="","",IF('Journal Template'!A3587=IFERROR(VLOOKUP('Journal Template'!A3587,Checks!AI:AI,1,0),0),"Entry in Branch/Satellite BU's","")),"")</f>
        <v/>
      </c>
      <c r="AO3175" s="171"/>
      <c r="AP3175" s="171"/>
      <c r="AQ3175" s="171"/>
      <c r="AR3175" s="171"/>
      <c r="CI3175" t="str">
        <f>IF(JRF!F3188&gt;0,"",IF(JRF!B3188="","",IF(LEFT(JRF!B3188,1)=IFERROR(VLOOKUP(LEFT(JRF!B3188,1),$CF$2:$CF$5,1,0),0),"Product Code Required",IF(JRF!C3188="","",IF(JRF!C3188=IFERROR(VLOOKUP(JRF!C3188,$CH:$CH,1,0),0),"Product Code Required","NA")))))</f>
        <v/>
      </c>
      <c r="CJ3175" t="str">
        <f>IF(JRF!AV3188&gt;0,"",IF(JRF!Q3188="","",IF(LEFT(JRF!Q3188,1)=IFERROR(VLOOKUP(LEFT(JRF!Q3188,1),$CF$2:$CF$5,1,0),0),"Product Code Required",IF(JRF!V3188="","",IF(JRF!V3188=IFERROR(VLOOKUP(JRF!V3188,$CH:$CH,1,0),0),"Product Code Required","NA")))))</f>
        <v/>
      </c>
      <c r="CK3175" t="str">
        <f>IFERROR(IF(LEN('Journal Template'!F3186)&gt;0,"",IF('Journal Template'!A3186="","",IF(LEFT('Journal Template'!A3186,1)=IFERROR(VLOOKUP(LEFT('Journal Template'!A3186,1),Checks!$CF$2:$CF$5,1,0),0),"Product Code Required",IF('Journal Template'!D3186="","",IF('Journal Template'!D3186=IFERROR(VLOOKUP('Journal Template'!D3186,Checks!$CH:$CH,1,0),0),"Product Code Required","NA"))))),"")</f>
        <v/>
      </c>
    </row>
    <row r="3176" spans="14:89">
      <c r="N3176" t="s">
        <v>13966</v>
      </c>
      <c r="O3176" t="s">
        <v>13967</v>
      </c>
      <c r="P3176" t="s">
        <v>386</v>
      </c>
      <c r="Q3176" s="150" t="str">
        <f>IF(JRF!D3189="","",IF(IFERROR(VLOOKUP(JRF!D3189,Checks!N:P,3,0),0)="A","","Inactive account in Use"))</f>
        <v/>
      </c>
      <c r="R3176" t="str">
        <f>IFERROR(IF('Journal Template'!C3588="","",IF(IFERROR(VLOOKUP('Journal Template'!C3588,Checks!N:P,3,0),0)="A","","Inactive account in Use")),"")</f>
        <v/>
      </c>
      <c r="V3176" s="150" t="str">
        <f>IF(JRF!C3189="","",IF(IFERROR(VLOOKUP(JRF!C3189,Checks!S:U,3,0),0)="A","Entry with System fund Dept",""))</f>
        <v/>
      </c>
      <c r="W3176" t="str">
        <f>IFERROR(IF('Journal Template'!D3588="","",IF(IFERROR(VLOOKUP('Journal Template'!D3588,Checks!S:U,3,0),0)="A","Entry with System fund Dept","")),"")</f>
        <v/>
      </c>
      <c r="X3176" t="s">
        <v>13968</v>
      </c>
      <c r="Y3176" t="s">
        <v>389</v>
      </c>
      <c r="Z3176" t="s">
        <v>13969</v>
      </c>
      <c r="AA3176" t="s">
        <v>391</v>
      </c>
      <c r="AB3176" t="s">
        <v>125</v>
      </c>
      <c r="AC3176" s="150" t="str">
        <f>IFERROR(IF(JRF!C3189="","",IF(AND(VLOOKUP(JRF!C3189,X:AA,4,0)=JRF!B3189,VLOOKUP(JRF!C3189,X:Y,2,0)="A"),"","Inactive Dept Combo Error")),"Inactive Dept Combo Error")</f>
        <v/>
      </c>
      <c r="AD3176" t="str">
        <f>IFERROR(IF('Journal Template'!D3588="","",IF(AND(VLOOKUP('Journal Template'!D3588,X:AA,4,0)='Journal Template'!A3588,VLOOKUP('Journal Template'!D3588,X:Y,2,0)="A"),"","Inactive Dept Combo Error")),"")</f>
        <v/>
      </c>
      <c r="AK3176" s="150" t="str">
        <f>IF(JRF!B3189="","",IF(JRF!B3189=IFERROR(VLOOKUP(JRF!B3189,Checks!AI:AI,1,0),0),"Entry in Branch/Satellite BU's",""))</f>
        <v/>
      </c>
      <c r="AL3176" t="str">
        <f>IFERROR(IF('Journal Template'!A3588="","",IF('Journal Template'!A3588=IFERROR(VLOOKUP('Journal Template'!A3588,Checks!AI:AI,1,0),0),"Entry in Branch/Satellite BU's","")),"")</f>
        <v/>
      </c>
      <c r="AO3176" s="171"/>
      <c r="AP3176" s="171"/>
      <c r="AQ3176" s="171"/>
      <c r="AR3176" s="171"/>
      <c r="CI3176" t="str">
        <f>IF(JRF!F3189&gt;0,"",IF(JRF!B3189="","",IF(LEFT(JRF!B3189,1)=IFERROR(VLOOKUP(LEFT(JRF!B3189,1),$CF$2:$CF$5,1,0),0),"Product Code Required",IF(JRF!C3189="","",IF(JRF!C3189=IFERROR(VLOOKUP(JRF!C3189,$CH:$CH,1,0),0),"Product Code Required","NA")))))</f>
        <v/>
      </c>
      <c r="CJ3176" t="str">
        <f>IF(JRF!AV3189&gt;0,"",IF(JRF!Q3189="","",IF(LEFT(JRF!Q3189,1)=IFERROR(VLOOKUP(LEFT(JRF!Q3189,1),$CF$2:$CF$5,1,0),0),"Product Code Required",IF(JRF!V3189="","",IF(JRF!V3189=IFERROR(VLOOKUP(JRF!V3189,$CH:$CH,1,0),0),"Product Code Required","NA")))))</f>
        <v/>
      </c>
      <c r="CK3176" t="str">
        <f>IFERROR(IF(LEN('Journal Template'!F3187)&gt;0,"",IF('Journal Template'!A3187="","",IF(LEFT('Journal Template'!A3187,1)=IFERROR(VLOOKUP(LEFT('Journal Template'!A3187,1),Checks!$CF$2:$CF$5,1,0),0),"Product Code Required",IF('Journal Template'!D3187="","",IF('Journal Template'!D3187=IFERROR(VLOOKUP('Journal Template'!D3187,Checks!$CH:$CH,1,0),0),"Product Code Required","NA"))))),"")</f>
        <v/>
      </c>
    </row>
    <row r="3177" spans="14:89">
      <c r="N3177" t="s">
        <v>13970</v>
      </c>
      <c r="O3177" t="s">
        <v>13971</v>
      </c>
      <c r="P3177" t="s">
        <v>386</v>
      </c>
      <c r="Q3177" s="150" t="str">
        <f>IF(JRF!D3190="","",IF(IFERROR(VLOOKUP(JRF!D3190,Checks!N:P,3,0),0)="A","","Inactive account in Use"))</f>
        <v/>
      </c>
      <c r="R3177" t="str">
        <f>IFERROR(IF('Journal Template'!C3589="","",IF(IFERROR(VLOOKUP('Journal Template'!C3589,Checks!N:P,3,0),0)="A","","Inactive account in Use")),"")</f>
        <v/>
      </c>
      <c r="V3177" s="150" t="str">
        <f>IF(JRF!C3190="","",IF(IFERROR(VLOOKUP(JRF!C3190,Checks!S:U,3,0),0)="A","Entry with System fund Dept",""))</f>
        <v/>
      </c>
      <c r="W3177" t="str">
        <f>IFERROR(IF('Journal Template'!D3589="","",IF(IFERROR(VLOOKUP('Journal Template'!D3589,Checks!S:U,3,0),0)="A","Entry with System fund Dept","")),"")</f>
        <v/>
      </c>
      <c r="X3177" t="s">
        <v>13972</v>
      </c>
      <c r="Y3177" t="s">
        <v>386</v>
      </c>
      <c r="Z3177" t="s">
        <v>13973</v>
      </c>
      <c r="AA3177" t="s">
        <v>623</v>
      </c>
      <c r="AB3177" t="s">
        <v>1769</v>
      </c>
      <c r="AC3177" s="150" t="str">
        <f>IFERROR(IF(JRF!C3190="","",IF(AND(VLOOKUP(JRF!C3190,X:AA,4,0)=JRF!B3190,VLOOKUP(JRF!C3190,X:Y,2,0)="A"),"","Inactive Dept Combo Error")),"Inactive Dept Combo Error")</f>
        <v/>
      </c>
      <c r="AD3177" t="str">
        <f>IFERROR(IF('Journal Template'!D3589="","",IF(AND(VLOOKUP('Journal Template'!D3589,X:AA,4,0)='Journal Template'!A3589,VLOOKUP('Journal Template'!D3589,X:Y,2,0)="A"),"","Inactive Dept Combo Error")),"")</f>
        <v/>
      </c>
      <c r="AK3177" s="150" t="str">
        <f>IF(JRF!B3190="","",IF(JRF!B3190=IFERROR(VLOOKUP(JRF!B3190,Checks!AI:AI,1,0),0),"Entry in Branch/Satellite BU's",""))</f>
        <v/>
      </c>
      <c r="AL3177" t="str">
        <f>IFERROR(IF('Journal Template'!A3589="","",IF('Journal Template'!A3589=IFERROR(VLOOKUP('Journal Template'!A3589,Checks!AI:AI,1,0),0),"Entry in Branch/Satellite BU's","")),"")</f>
        <v/>
      </c>
      <c r="AO3177" s="171"/>
      <c r="AP3177" s="171"/>
      <c r="AQ3177" s="171"/>
      <c r="AR3177" s="171"/>
      <c r="CI3177" t="str">
        <f>IF(JRF!F3190&gt;0,"",IF(JRF!B3190="","",IF(LEFT(JRF!B3190,1)=IFERROR(VLOOKUP(LEFT(JRF!B3190,1),$CF$2:$CF$5,1,0),0),"Product Code Required",IF(JRF!C3190="","",IF(JRF!C3190=IFERROR(VLOOKUP(JRF!C3190,$CH:$CH,1,0),0),"Product Code Required","NA")))))</f>
        <v/>
      </c>
      <c r="CJ3177" t="str">
        <f>IF(JRF!AV3190&gt;0,"",IF(JRF!Q3190="","",IF(LEFT(JRF!Q3190,1)=IFERROR(VLOOKUP(LEFT(JRF!Q3190,1),$CF$2:$CF$5,1,0),0),"Product Code Required",IF(JRF!V3190="","",IF(JRF!V3190=IFERROR(VLOOKUP(JRF!V3190,$CH:$CH,1,0),0),"Product Code Required","NA")))))</f>
        <v/>
      </c>
      <c r="CK3177" t="str">
        <f>IFERROR(IF(LEN('Journal Template'!F3188)&gt;0,"",IF('Journal Template'!A3188="","",IF(LEFT('Journal Template'!A3188,1)=IFERROR(VLOOKUP(LEFT('Journal Template'!A3188,1),Checks!$CF$2:$CF$5,1,0),0),"Product Code Required",IF('Journal Template'!D3188="","",IF('Journal Template'!D3188=IFERROR(VLOOKUP('Journal Template'!D3188,Checks!$CH:$CH,1,0),0),"Product Code Required","NA"))))),"")</f>
        <v/>
      </c>
    </row>
    <row r="3178" spans="14:89">
      <c r="N3178" t="s">
        <v>13974</v>
      </c>
      <c r="O3178" t="s">
        <v>13975</v>
      </c>
      <c r="P3178" t="s">
        <v>386</v>
      </c>
      <c r="Q3178" s="150" t="str">
        <f>IF(JRF!D3191="","",IF(IFERROR(VLOOKUP(JRF!D3191,Checks!N:P,3,0),0)="A","","Inactive account in Use"))</f>
        <v/>
      </c>
      <c r="R3178" t="str">
        <f>IFERROR(IF('Journal Template'!C3590="","",IF(IFERROR(VLOOKUP('Journal Template'!C3590,Checks!N:P,3,0),0)="A","","Inactive account in Use")),"")</f>
        <v/>
      </c>
      <c r="V3178" s="150" t="str">
        <f>IF(JRF!C3191="","",IF(IFERROR(VLOOKUP(JRF!C3191,Checks!S:U,3,0),0)="A","Entry with System fund Dept",""))</f>
        <v/>
      </c>
      <c r="W3178" t="str">
        <f>IFERROR(IF('Journal Template'!D3590="","",IF(IFERROR(VLOOKUP('Journal Template'!D3590,Checks!S:U,3,0),0)="A","Entry with System fund Dept","")),"")</f>
        <v/>
      </c>
      <c r="X3178" t="s">
        <v>13976</v>
      </c>
      <c r="Y3178" t="s">
        <v>389</v>
      </c>
      <c r="Z3178" t="s">
        <v>13977</v>
      </c>
      <c r="AA3178" t="s">
        <v>391</v>
      </c>
      <c r="AB3178" t="s">
        <v>125</v>
      </c>
      <c r="AC3178" s="150" t="str">
        <f>IFERROR(IF(JRF!C3191="","",IF(AND(VLOOKUP(JRF!C3191,X:AA,4,0)=JRF!B3191,VLOOKUP(JRF!C3191,X:Y,2,0)="A"),"","Inactive Dept Combo Error")),"Inactive Dept Combo Error")</f>
        <v/>
      </c>
      <c r="AD3178" t="str">
        <f>IFERROR(IF('Journal Template'!D3590="","",IF(AND(VLOOKUP('Journal Template'!D3590,X:AA,4,0)='Journal Template'!A3590,VLOOKUP('Journal Template'!D3590,X:Y,2,0)="A"),"","Inactive Dept Combo Error")),"")</f>
        <v/>
      </c>
      <c r="AK3178" s="150" t="str">
        <f>IF(JRF!B3191="","",IF(JRF!B3191=IFERROR(VLOOKUP(JRF!B3191,Checks!AI:AI,1,0),0),"Entry in Branch/Satellite BU's",""))</f>
        <v/>
      </c>
      <c r="AL3178" t="str">
        <f>IFERROR(IF('Journal Template'!A3590="","",IF('Journal Template'!A3590=IFERROR(VLOOKUP('Journal Template'!A3590,Checks!AI:AI,1,0),0),"Entry in Branch/Satellite BU's","")),"")</f>
        <v/>
      </c>
      <c r="AO3178" s="171"/>
      <c r="AP3178" s="171"/>
      <c r="AQ3178" s="171"/>
      <c r="AR3178" s="171"/>
      <c r="CI3178" t="str">
        <f>IF(JRF!F3191&gt;0,"",IF(JRF!B3191="","",IF(LEFT(JRF!B3191,1)=IFERROR(VLOOKUP(LEFT(JRF!B3191,1),$CF$2:$CF$5,1,0),0),"Product Code Required",IF(JRF!C3191="","",IF(JRF!C3191=IFERROR(VLOOKUP(JRF!C3191,$CH:$CH,1,0),0),"Product Code Required","NA")))))</f>
        <v/>
      </c>
      <c r="CJ3178" t="str">
        <f>IF(JRF!AV3191&gt;0,"",IF(JRF!Q3191="","",IF(LEFT(JRF!Q3191,1)=IFERROR(VLOOKUP(LEFT(JRF!Q3191,1),$CF$2:$CF$5,1,0),0),"Product Code Required",IF(JRF!V3191="","",IF(JRF!V3191=IFERROR(VLOOKUP(JRF!V3191,$CH:$CH,1,0),0),"Product Code Required","NA")))))</f>
        <v/>
      </c>
      <c r="CK3178" t="str">
        <f>IFERROR(IF(LEN('Journal Template'!F3189)&gt;0,"",IF('Journal Template'!A3189="","",IF(LEFT('Journal Template'!A3189,1)=IFERROR(VLOOKUP(LEFT('Journal Template'!A3189,1),Checks!$CF$2:$CF$5,1,0),0),"Product Code Required",IF('Journal Template'!D3189="","",IF('Journal Template'!D3189=IFERROR(VLOOKUP('Journal Template'!D3189,Checks!$CH:$CH,1,0),0),"Product Code Required","NA"))))),"")</f>
        <v/>
      </c>
    </row>
    <row r="3179" spans="14:89">
      <c r="N3179" t="s">
        <v>13978</v>
      </c>
      <c r="O3179" t="s">
        <v>13979</v>
      </c>
      <c r="P3179" t="s">
        <v>386</v>
      </c>
      <c r="Q3179" s="150" t="str">
        <f>IF(JRF!D3192="","",IF(IFERROR(VLOOKUP(JRF!D3192,Checks!N:P,3,0),0)="A","","Inactive account in Use"))</f>
        <v/>
      </c>
      <c r="R3179" t="str">
        <f>IFERROR(IF('Journal Template'!C3591="","",IF(IFERROR(VLOOKUP('Journal Template'!C3591,Checks!N:P,3,0),0)="A","","Inactive account in Use")),"")</f>
        <v/>
      </c>
      <c r="V3179" s="150" t="str">
        <f>IF(JRF!C3192="","",IF(IFERROR(VLOOKUP(JRF!C3192,Checks!S:U,3,0),0)="A","Entry with System fund Dept",""))</f>
        <v/>
      </c>
      <c r="W3179" t="str">
        <f>IFERROR(IF('Journal Template'!D3591="","",IF(IFERROR(VLOOKUP('Journal Template'!D3591,Checks!S:U,3,0),0)="A","Entry with System fund Dept","")),"")</f>
        <v/>
      </c>
      <c r="X3179" t="s">
        <v>13980</v>
      </c>
      <c r="Y3179" t="s">
        <v>386</v>
      </c>
      <c r="Z3179" t="s">
        <v>13981</v>
      </c>
      <c r="AA3179" t="s">
        <v>391</v>
      </c>
      <c r="AB3179" t="s">
        <v>125</v>
      </c>
      <c r="AC3179" s="150" t="str">
        <f>IFERROR(IF(JRF!C3192="","",IF(AND(VLOOKUP(JRF!C3192,X:AA,4,0)=JRF!B3192,VLOOKUP(JRF!C3192,X:Y,2,0)="A"),"","Inactive Dept Combo Error")),"Inactive Dept Combo Error")</f>
        <v/>
      </c>
      <c r="AD3179" t="str">
        <f>IFERROR(IF('Journal Template'!D3591="","",IF(AND(VLOOKUP('Journal Template'!D3591,X:AA,4,0)='Journal Template'!A3591,VLOOKUP('Journal Template'!D3591,X:Y,2,0)="A"),"","Inactive Dept Combo Error")),"")</f>
        <v/>
      </c>
      <c r="AK3179" s="150" t="str">
        <f>IF(JRF!B3192="","",IF(JRF!B3192=IFERROR(VLOOKUP(JRF!B3192,Checks!AI:AI,1,0),0),"Entry in Branch/Satellite BU's",""))</f>
        <v/>
      </c>
      <c r="AL3179" t="str">
        <f>IFERROR(IF('Journal Template'!A3591="","",IF('Journal Template'!A3591=IFERROR(VLOOKUP('Journal Template'!A3591,Checks!AI:AI,1,0),0),"Entry in Branch/Satellite BU's","")),"")</f>
        <v/>
      </c>
      <c r="AO3179" s="171"/>
      <c r="AP3179" s="171"/>
      <c r="AQ3179" s="171"/>
      <c r="AR3179" s="171"/>
      <c r="CI3179" t="str">
        <f>IF(JRF!F3192&gt;0,"",IF(JRF!B3192="","",IF(LEFT(JRF!B3192,1)=IFERROR(VLOOKUP(LEFT(JRF!B3192,1),$CF$2:$CF$5,1,0),0),"Product Code Required",IF(JRF!C3192="","",IF(JRF!C3192=IFERROR(VLOOKUP(JRF!C3192,$CH:$CH,1,0),0),"Product Code Required","NA")))))</f>
        <v/>
      </c>
      <c r="CJ3179" t="str">
        <f>IF(JRF!AV3192&gt;0,"",IF(JRF!Q3192="","",IF(LEFT(JRF!Q3192,1)=IFERROR(VLOOKUP(LEFT(JRF!Q3192,1),$CF$2:$CF$5,1,0),0),"Product Code Required",IF(JRF!V3192="","",IF(JRF!V3192=IFERROR(VLOOKUP(JRF!V3192,$CH:$CH,1,0),0),"Product Code Required","NA")))))</f>
        <v/>
      </c>
      <c r="CK3179" t="str">
        <f>IFERROR(IF(LEN('Journal Template'!F3190)&gt;0,"",IF('Journal Template'!A3190="","",IF(LEFT('Journal Template'!A3190,1)=IFERROR(VLOOKUP(LEFT('Journal Template'!A3190,1),Checks!$CF$2:$CF$5,1,0),0),"Product Code Required",IF('Journal Template'!D3190="","",IF('Journal Template'!D3190=IFERROR(VLOOKUP('Journal Template'!D3190,Checks!$CH:$CH,1,0),0),"Product Code Required","NA"))))),"")</f>
        <v/>
      </c>
    </row>
    <row r="3180" spans="14:89">
      <c r="N3180" t="s">
        <v>13982</v>
      </c>
      <c r="O3180" t="s">
        <v>13983</v>
      </c>
      <c r="P3180" t="s">
        <v>386</v>
      </c>
      <c r="Q3180" s="150" t="str">
        <f>IF(JRF!D3193="","",IF(IFERROR(VLOOKUP(JRF!D3193,Checks!N:P,3,0),0)="A","","Inactive account in Use"))</f>
        <v/>
      </c>
      <c r="R3180" t="str">
        <f>IFERROR(IF('Journal Template'!C3592="","",IF(IFERROR(VLOOKUP('Journal Template'!C3592,Checks!N:P,3,0),0)="A","","Inactive account in Use")),"")</f>
        <v/>
      </c>
      <c r="V3180" s="150" t="str">
        <f>IF(JRF!C3193="","",IF(IFERROR(VLOOKUP(JRF!C3193,Checks!S:U,3,0),0)="A","Entry with System fund Dept",""))</f>
        <v/>
      </c>
      <c r="W3180" t="str">
        <f>IFERROR(IF('Journal Template'!D3592="","",IF(IFERROR(VLOOKUP('Journal Template'!D3592,Checks!S:U,3,0),0)="A","Entry with System fund Dept","")),"")</f>
        <v/>
      </c>
      <c r="X3180" t="s">
        <v>13984</v>
      </c>
      <c r="Y3180" t="s">
        <v>389</v>
      </c>
      <c r="Z3180" t="s">
        <v>13985</v>
      </c>
      <c r="AA3180" t="s">
        <v>391</v>
      </c>
      <c r="AB3180" t="s">
        <v>125</v>
      </c>
      <c r="AC3180" s="150" t="str">
        <f>IFERROR(IF(JRF!C3193="","",IF(AND(VLOOKUP(JRF!C3193,X:AA,4,0)=JRF!B3193,VLOOKUP(JRF!C3193,X:Y,2,0)="A"),"","Inactive Dept Combo Error")),"Inactive Dept Combo Error")</f>
        <v/>
      </c>
      <c r="AD3180" t="str">
        <f>IFERROR(IF('Journal Template'!D3592="","",IF(AND(VLOOKUP('Journal Template'!D3592,X:AA,4,0)='Journal Template'!A3592,VLOOKUP('Journal Template'!D3592,X:Y,2,0)="A"),"","Inactive Dept Combo Error")),"")</f>
        <v/>
      </c>
      <c r="AK3180" s="150" t="str">
        <f>IF(JRF!B3193="","",IF(JRF!B3193=IFERROR(VLOOKUP(JRF!B3193,Checks!AI:AI,1,0),0),"Entry in Branch/Satellite BU's",""))</f>
        <v/>
      </c>
      <c r="AL3180" t="str">
        <f>IFERROR(IF('Journal Template'!A3592="","",IF('Journal Template'!A3592=IFERROR(VLOOKUP('Journal Template'!A3592,Checks!AI:AI,1,0),0),"Entry in Branch/Satellite BU's","")),"")</f>
        <v/>
      </c>
      <c r="AO3180" s="171"/>
      <c r="AP3180" s="171"/>
      <c r="AQ3180" s="171"/>
      <c r="AR3180" s="171"/>
      <c r="CI3180" t="str">
        <f>IF(JRF!F3193&gt;0,"",IF(JRF!B3193="","",IF(LEFT(JRF!B3193,1)=IFERROR(VLOOKUP(LEFT(JRF!B3193,1),$CF$2:$CF$5,1,0),0),"Product Code Required",IF(JRF!C3193="","",IF(JRF!C3193=IFERROR(VLOOKUP(JRF!C3193,$CH:$CH,1,0),0),"Product Code Required","NA")))))</f>
        <v/>
      </c>
      <c r="CJ3180" t="str">
        <f>IF(JRF!AV3193&gt;0,"",IF(JRF!Q3193="","",IF(LEFT(JRF!Q3193,1)=IFERROR(VLOOKUP(LEFT(JRF!Q3193,1),$CF$2:$CF$5,1,0),0),"Product Code Required",IF(JRF!V3193="","",IF(JRF!V3193=IFERROR(VLOOKUP(JRF!V3193,$CH:$CH,1,0),0),"Product Code Required","NA")))))</f>
        <v/>
      </c>
      <c r="CK3180" t="str">
        <f>IFERROR(IF(LEN('Journal Template'!F3191)&gt;0,"",IF('Journal Template'!A3191="","",IF(LEFT('Journal Template'!A3191,1)=IFERROR(VLOOKUP(LEFT('Journal Template'!A3191,1),Checks!$CF$2:$CF$5,1,0),0),"Product Code Required",IF('Journal Template'!D3191="","",IF('Journal Template'!D3191=IFERROR(VLOOKUP('Journal Template'!D3191,Checks!$CH:$CH,1,0),0),"Product Code Required","NA"))))),"")</f>
        <v/>
      </c>
    </row>
    <row r="3181" spans="14:89">
      <c r="N3181" t="s">
        <v>13986</v>
      </c>
      <c r="O3181" t="s">
        <v>13987</v>
      </c>
      <c r="P3181" t="s">
        <v>386</v>
      </c>
      <c r="Q3181" s="150" t="str">
        <f>IF(JRF!D3194="","",IF(IFERROR(VLOOKUP(JRF!D3194,Checks!N:P,3,0),0)="A","","Inactive account in Use"))</f>
        <v/>
      </c>
      <c r="R3181" t="str">
        <f>IFERROR(IF('Journal Template'!C3593="","",IF(IFERROR(VLOOKUP('Journal Template'!C3593,Checks!N:P,3,0),0)="A","","Inactive account in Use")),"")</f>
        <v/>
      </c>
      <c r="V3181" s="150" t="str">
        <f>IF(JRF!C3194="","",IF(IFERROR(VLOOKUP(JRF!C3194,Checks!S:U,3,0),0)="A","Entry with System fund Dept",""))</f>
        <v/>
      </c>
      <c r="W3181" t="str">
        <f>IFERROR(IF('Journal Template'!D3593="","",IF(IFERROR(VLOOKUP('Journal Template'!D3593,Checks!S:U,3,0),0)="A","Entry with System fund Dept","")),"")</f>
        <v/>
      </c>
      <c r="X3181" t="s">
        <v>13988</v>
      </c>
      <c r="Y3181" t="s">
        <v>389</v>
      </c>
      <c r="Z3181" t="s">
        <v>13989</v>
      </c>
      <c r="AA3181" t="s">
        <v>391</v>
      </c>
      <c r="AB3181" t="s">
        <v>125</v>
      </c>
      <c r="AC3181" s="150" t="str">
        <f>IFERROR(IF(JRF!C3194="","",IF(AND(VLOOKUP(JRF!C3194,X:AA,4,0)=JRF!B3194,VLOOKUP(JRF!C3194,X:Y,2,0)="A"),"","Inactive Dept Combo Error")),"Inactive Dept Combo Error")</f>
        <v/>
      </c>
      <c r="AD3181" t="str">
        <f>IFERROR(IF('Journal Template'!D3593="","",IF(AND(VLOOKUP('Journal Template'!D3593,X:AA,4,0)='Journal Template'!A3593,VLOOKUP('Journal Template'!D3593,X:Y,2,0)="A"),"","Inactive Dept Combo Error")),"")</f>
        <v/>
      </c>
      <c r="AK3181" s="150" t="str">
        <f>IF(JRF!B3194="","",IF(JRF!B3194=IFERROR(VLOOKUP(JRF!B3194,Checks!AI:AI,1,0),0),"Entry in Branch/Satellite BU's",""))</f>
        <v/>
      </c>
      <c r="AL3181" t="str">
        <f>IFERROR(IF('Journal Template'!A3593="","",IF('Journal Template'!A3593=IFERROR(VLOOKUP('Journal Template'!A3593,Checks!AI:AI,1,0),0),"Entry in Branch/Satellite BU's","")),"")</f>
        <v/>
      </c>
      <c r="AO3181" s="171"/>
      <c r="AP3181" s="171"/>
      <c r="AQ3181" s="171"/>
      <c r="AR3181" s="171"/>
      <c r="CI3181" t="str">
        <f>IF(JRF!F3194&gt;0,"",IF(JRF!B3194="","",IF(LEFT(JRF!B3194,1)=IFERROR(VLOOKUP(LEFT(JRF!B3194,1),$CF$2:$CF$5,1,0),0),"Product Code Required",IF(JRF!C3194="","",IF(JRF!C3194=IFERROR(VLOOKUP(JRF!C3194,$CH:$CH,1,0),0),"Product Code Required","NA")))))</f>
        <v/>
      </c>
      <c r="CJ3181" t="str">
        <f>IF(JRF!AV3194&gt;0,"",IF(JRF!Q3194="","",IF(LEFT(JRF!Q3194,1)=IFERROR(VLOOKUP(LEFT(JRF!Q3194,1),$CF$2:$CF$5,1,0),0),"Product Code Required",IF(JRF!V3194="","",IF(JRF!V3194=IFERROR(VLOOKUP(JRF!V3194,$CH:$CH,1,0),0),"Product Code Required","NA")))))</f>
        <v/>
      </c>
      <c r="CK3181" t="str">
        <f>IFERROR(IF(LEN('Journal Template'!F3192)&gt;0,"",IF('Journal Template'!A3192="","",IF(LEFT('Journal Template'!A3192,1)=IFERROR(VLOOKUP(LEFT('Journal Template'!A3192,1),Checks!$CF$2:$CF$5,1,0),0),"Product Code Required",IF('Journal Template'!D3192="","",IF('Journal Template'!D3192=IFERROR(VLOOKUP('Journal Template'!D3192,Checks!$CH:$CH,1,0),0),"Product Code Required","NA"))))),"")</f>
        <v/>
      </c>
    </row>
    <row r="3182" spans="14:89">
      <c r="N3182" t="s">
        <v>13990</v>
      </c>
      <c r="O3182" t="s">
        <v>13991</v>
      </c>
      <c r="P3182" t="s">
        <v>386</v>
      </c>
      <c r="Q3182" s="150" t="str">
        <f>IF(JRF!D3195="","",IF(IFERROR(VLOOKUP(JRF!D3195,Checks!N:P,3,0),0)="A","","Inactive account in Use"))</f>
        <v/>
      </c>
      <c r="R3182" t="str">
        <f>IFERROR(IF('Journal Template'!C3594="","",IF(IFERROR(VLOOKUP('Journal Template'!C3594,Checks!N:P,3,0),0)="A","","Inactive account in Use")),"")</f>
        <v/>
      </c>
      <c r="V3182" s="150" t="str">
        <f>IF(JRF!C3195="","",IF(IFERROR(VLOOKUP(JRF!C3195,Checks!S:U,3,0),0)="A","Entry with System fund Dept",""))</f>
        <v/>
      </c>
      <c r="W3182" t="str">
        <f>IFERROR(IF('Journal Template'!D3594="","",IF(IFERROR(VLOOKUP('Journal Template'!D3594,Checks!S:U,3,0),0)="A","Entry with System fund Dept","")),"")</f>
        <v/>
      </c>
      <c r="X3182" t="s">
        <v>13992</v>
      </c>
      <c r="Y3182" t="s">
        <v>386</v>
      </c>
      <c r="Z3182" t="s">
        <v>13993</v>
      </c>
      <c r="AA3182" t="s">
        <v>623</v>
      </c>
      <c r="AB3182" t="s">
        <v>1769</v>
      </c>
      <c r="AC3182" s="150" t="str">
        <f>IFERROR(IF(JRF!C3195="","",IF(AND(VLOOKUP(JRF!C3195,X:AA,4,0)=JRF!B3195,VLOOKUP(JRF!C3195,X:Y,2,0)="A"),"","Inactive Dept Combo Error")),"Inactive Dept Combo Error")</f>
        <v/>
      </c>
      <c r="AD3182" t="str">
        <f>IFERROR(IF('Journal Template'!D3594="","",IF(AND(VLOOKUP('Journal Template'!D3594,X:AA,4,0)='Journal Template'!A3594,VLOOKUP('Journal Template'!D3594,X:Y,2,0)="A"),"","Inactive Dept Combo Error")),"")</f>
        <v/>
      </c>
      <c r="AK3182" s="150" t="str">
        <f>IF(JRF!B3195="","",IF(JRF!B3195=IFERROR(VLOOKUP(JRF!B3195,Checks!AI:AI,1,0),0),"Entry in Branch/Satellite BU's",""))</f>
        <v/>
      </c>
      <c r="AL3182" t="str">
        <f>IFERROR(IF('Journal Template'!A3594="","",IF('Journal Template'!A3594=IFERROR(VLOOKUP('Journal Template'!A3594,Checks!AI:AI,1,0),0),"Entry in Branch/Satellite BU's","")),"")</f>
        <v/>
      </c>
      <c r="AO3182" s="171"/>
      <c r="AP3182" s="171"/>
      <c r="AQ3182" s="171"/>
      <c r="AR3182" s="171"/>
      <c r="CI3182" t="str">
        <f>IF(JRF!F3195&gt;0,"",IF(JRF!B3195="","",IF(LEFT(JRF!B3195,1)=IFERROR(VLOOKUP(LEFT(JRF!B3195,1),$CF$2:$CF$5,1,0),0),"Product Code Required",IF(JRF!C3195="","",IF(JRF!C3195=IFERROR(VLOOKUP(JRF!C3195,$CH:$CH,1,0),0),"Product Code Required","NA")))))</f>
        <v/>
      </c>
      <c r="CJ3182" t="str">
        <f>IF(JRF!AV3195&gt;0,"",IF(JRF!Q3195="","",IF(LEFT(JRF!Q3195,1)=IFERROR(VLOOKUP(LEFT(JRF!Q3195,1),$CF$2:$CF$5,1,0),0),"Product Code Required",IF(JRF!V3195="","",IF(JRF!V3195=IFERROR(VLOOKUP(JRF!V3195,$CH:$CH,1,0),0),"Product Code Required","NA")))))</f>
        <v/>
      </c>
      <c r="CK3182" t="str">
        <f>IFERROR(IF(LEN('Journal Template'!F3193)&gt;0,"",IF('Journal Template'!A3193="","",IF(LEFT('Journal Template'!A3193,1)=IFERROR(VLOOKUP(LEFT('Journal Template'!A3193,1),Checks!$CF$2:$CF$5,1,0),0),"Product Code Required",IF('Journal Template'!D3193="","",IF('Journal Template'!D3193=IFERROR(VLOOKUP('Journal Template'!D3193,Checks!$CH:$CH,1,0),0),"Product Code Required","NA"))))),"")</f>
        <v/>
      </c>
    </row>
    <row r="3183" spans="14:89">
      <c r="N3183" t="s">
        <v>13994</v>
      </c>
      <c r="O3183" t="s">
        <v>13995</v>
      </c>
      <c r="P3183" t="s">
        <v>386</v>
      </c>
      <c r="Q3183" s="150" t="str">
        <f>IF(JRF!D3196="","",IF(IFERROR(VLOOKUP(JRF!D3196,Checks!N:P,3,0),0)="A","","Inactive account in Use"))</f>
        <v/>
      </c>
      <c r="R3183" t="str">
        <f>IFERROR(IF('Journal Template'!C3595="","",IF(IFERROR(VLOOKUP('Journal Template'!C3595,Checks!N:P,3,0),0)="A","","Inactive account in Use")),"")</f>
        <v/>
      </c>
      <c r="V3183" s="150" t="str">
        <f>IF(JRF!C3196="","",IF(IFERROR(VLOOKUP(JRF!C3196,Checks!S:U,3,0),0)="A","Entry with System fund Dept",""))</f>
        <v/>
      </c>
      <c r="W3183" t="str">
        <f>IFERROR(IF('Journal Template'!D3595="","",IF(IFERROR(VLOOKUP('Journal Template'!D3595,Checks!S:U,3,0),0)="A","Entry with System fund Dept","")),"")</f>
        <v/>
      </c>
      <c r="X3183" t="s">
        <v>13996</v>
      </c>
      <c r="Y3183" t="s">
        <v>389</v>
      </c>
      <c r="Z3183" t="s">
        <v>13997</v>
      </c>
      <c r="AA3183" t="s">
        <v>391</v>
      </c>
      <c r="AB3183" t="s">
        <v>125</v>
      </c>
      <c r="AC3183" s="150" t="str">
        <f>IFERROR(IF(JRF!C3196="","",IF(AND(VLOOKUP(JRF!C3196,X:AA,4,0)=JRF!B3196,VLOOKUP(JRF!C3196,X:Y,2,0)="A"),"","Inactive Dept Combo Error")),"Inactive Dept Combo Error")</f>
        <v/>
      </c>
      <c r="AD3183" t="str">
        <f>IFERROR(IF('Journal Template'!D3595="","",IF(AND(VLOOKUP('Journal Template'!D3595,X:AA,4,0)='Journal Template'!A3595,VLOOKUP('Journal Template'!D3595,X:Y,2,0)="A"),"","Inactive Dept Combo Error")),"")</f>
        <v/>
      </c>
      <c r="AK3183" s="150" t="str">
        <f>IF(JRF!B3196="","",IF(JRF!B3196=IFERROR(VLOOKUP(JRF!B3196,Checks!AI:AI,1,0),0),"Entry in Branch/Satellite BU's",""))</f>
        <v/>
      </c>
      <c r="AL3183" t="str">
        <f>IFERROR(IF('Journal Template'!A3595="","",IF('Journal Template'!A3595=IFERROR(VLOOKUP('Journal Template'!A3595,Checks!AI:AI,1,0),0),"Entry in Branch/Satellite BU's","")),"")</f>
        <v/>
      </c>
      <c r="AO3183" s="171"/>
      <c r="AP3183" s="171"/>
      <c r="AQ3183" s="171"/>
      <c r="AR3183" s="171"/>
      <c r="CI3183" t="str">
        <f>IF(JRF!F3196&gt;0,"",IF(JRF!B3196="","",IF(LEFT(JRF!B3196,1)=IFERROR(VLOOKUP(LEFT(JRF!B3196,1),$CF$2:$CF$5,1,0),0),"Product Code Required",IF(JRF!C3196="","",IF(JRF!C3196=IFERROR(VLOOKUP(JRF!C3196,$CH:$CH,1,0),0),"Product Code Required","NA")))))</f>
        <v/>
      </c>
      <c r="CJ3183" t="str">
        <f>IF(JRF!AV3196&gt;0,"",IF(JRF!Q3196="","",IF(LEFT(JRF!Q3196,1)=IFERROR(VLOOKUP(LEFT(JRF!Q3196,1),$CF$2:$CF$5,1,0),0),"Product Code Required",IF(JRF!V3196="","",IF(JRF!V3196=IFERROR(VLOOKUP(JRF!V3196,$CH:$CH,1,0),0),"Product Code Required","NA")))))</f>
        <v/>
      </c>
      <c r="CK3183" t="str">
        <f>IFERROR(IF(LEN('Journal Template'!F3194)&gt;0,"",IF('Journal Template'!A3194="","",IF(LEFT('Journal Template'!A3194,1)=IFERROR(VLOOKUP(LEFT('Journal Template'!A3194,1),Checks!$CF$2:$CF$5,1,0),0),"Product Code Required",IF('Journal Template'!D3194="","",IF('Journal Template'!D3194=IFERROR(VLOOKUP('Journal Template'!D3194,Checks!$CH:$CH,1,0),0),"Product Code Required","NA"))))),"")</f>
        <v/>
      </c>
    </row>
    <row r="3184" spans="14:89">
      <c r="N3184" t="s">
        <v>13998</v>
      </c>
      <c r="O3184" t="s">
        <v>13999</v>
      </c>
      <c r="P3184" t="s">
        <v>386</v>
      </c>
      <c r="Q3184" s="150" t="str">
        <f>IF(JRF!D3197="","",IF(IFERROR(VLOOKUP(JRF!D3197,Checks!N:P,3,0),0)="A","","Inactive account in Use"))</f>
        <v/>
      </c>
      <c r="R3184" t="str">
        <f>IFERROR(IF('Journal Template'!C3596="","",IF(IFERROR(VLOOKUP('Journal Template'!C3596,Checks!N:P,3,0),0)="A","","Inactive account in Use")),"")</f>
        <v/>
      </c>
      <c r="V3184" s="150" t="str">
        <f>IF(JRF!C3197="","",IF(IFERROR(VLOOKUP(JRF!C3197,Checks!S:U,3,0),0)="A","Entry with System fund Dept",""))</f>
        <v/>
      </c>
      <c r="W3184" t="str">
        <f>IFERROR(IF('Journal Template'!D3596="","",IF(IFERROR(VLOOKUP('Journal Template'!D3596,Checks!S:U,3,0),0)="A","Entry with System fund Dept","")),"")</f>
        <v/>
      </c>
      <c r="X3184" t="s">
        <v>14000</v>
      </c>
      <c r="Y3184" t="s">
        <v>386</v>
      </c>
      <c r="Z3184" t="s">
        <v>14001</v>
      </c>
      <c r="AA3184" t="s">
        <v>391</v>
      </c>
      <c r="AB3184" t="s">
        <v>125</v>
      </c>
      <c r="AC3184" s="150" t="str">
        <f>IFERROR(IF(JRF!C3197="","",IF(AND(VLOOKUP(JRF!C3197,X:AA,4,0)=JRF!B3197,VLOOKUP(JRF!C3197,X:Y,2,0)="A"),"","Inactive Dept Combo Error")),"Inactive Dept Combo Error")</f>
        <v/>
      </c>
      <c r="AD3184" t="str">
        <f>IFERROR(IF('Journal Template'!D3596="","",IF(AND(VLOOKUP('Journal Template'!D3596,X:AA,4,0)='Journal Template'!A3596,VLOOKUP('Journal Template'!D3596,X:Y,2,0)="A"),"","Inactive Dept Combo Error")),"")</f>
        <v/>
      </c>
      <c r="AK3184" s="150" t="str">
        <f>IF(JRF!B3197="","",IF(JRF!B3197=IFERROR(VLOOKUP(JRF!B3197,Checks!AI:AI,1,0),0),"Entry in Branch/Satellite BU's",""))</f>
        <v/>
      </c>
      <c r="AL3184" t="str">
        <f>IFERROR(IF('Journal Template'!A3596="","",IF('Journal Template'!A3596=IFERROR(VLOOKUP('Journal Template'!A3596,Checks!AI:AI,1,0),0),"Entry in Branch/Satellite BU's","")),"")</f>
        <v/>
      </c>
      <c r="AO3184" s="171"/>
      <c r="AP3184" s="171"/>
      <c r="AQ3184" s="171"/>
      <c r="AR3184" s="171"/>
      <c r="CI3184" t="str">
        <f>IF(JRF!F3197&gt;0,"",IF(JRF!B3197="","",IF(LEFT(JRF!B3197,1)=IFERROR(VLOOKUP(LEFT(JRF!B3197,1),$CF$2:$CF$5,1,0),0),"Product Code Required",IF(JRF!C3197="","",IF(JRF!C3197=IFERROR(VLOOKUP(JRF!C3197,$CH:$CH,1,0),0),"Product Code Required","NA")))))</f>
        <v/>
      </c>
      <c r="CJ3184" t="str">
        <f>IF(JRF!AV3197&gt;0,"",IF(JRF!Q3197="","",IF(LEFT(JRF!Q3197,1)=IFERROR(VLOOKUP(LEFT(JRF!Q3197,1),$CF$2:$CF$5,1,0),0),"Product Code Required",IF(JRF!V3197="","",IF(JRF!V3197=IFERROR(VLOOKUP(JRF!V3197,$CH:$CH,1,0),0),"Product Code Required","NA")))))</f>
        <v/>
      </c>
      <c r="CK3184" t="str">
        <f>IFERROR(IF(LEN('Journal Template'!F3195)&gt;0,"",IF('Journal Template'!A3195="","",IF(LEFT('Journal Template'!A3195,1)=IFERROR(VLOOKUP(LEFT('Journal Template'!A3195,1),Checks!$CF$2:$CF$5,1,0),0),"Product Code Required",IF('Journal Template'!D3195="","",IF('Journal Template'!D3195=IFERROR(VLOOKUP('Journal Template'!D3195,Checks!$CH:$CH,1,0),0),"Product Code Required","NA"))))),"")</f>
        <v/>
      </c>
    </row>
    <row r="3185" spans="14:89">
      <c r="N3185" t="s">
        <v>14002</v>
      </c>
      <c r="O3185" t="s">
        <v>14003</v>
      </c>
      <c r="P3185" t="s">
        <v>386</v>
      </c>
      <c r="Q3185" s="150" t="str">
        <f>IF(JRF!D3198="","",IF(IFERROR(VLOOKUP(JRF!D3198,Checks!N:P,3,0),0)="A","","Inactive account in Use"))</f>
        <v/>
      </c>
      <c r="R3185" t="str">
        <f>IFERROR(IF('Journal Template'!C3597="","",IF(IFERROR(VLOOKUP('Journal Template'!C3597,Checks!N:P,3,0),0)="A","","Inactive account in Use")),"")</f>
        <v/>
      </c>
      <c r="V3185" s="150" t="str">
        <f>IF(JRF!C3198="","",IF(IFERROR(VLOOKUP(JRF!C3198,Checks!S:U,3,0),0)="A","Entry with System fund Dept",""))</f>
        <v/>
      </c>
      <c r="W3185" t="str">
        <f>IFERROR(IF('Journal Template'!D3597="","",IF(IFERROR(VLOOKUP('Journal Template'!D3597,Checks!S:U,3,0),0)="A","Entry with System fund Dept","")),"")</f>
        <v/>
      </c>
      <c r="X3185" t="s">
        <v>14004</v>
      </c>
      <c r="Y3185" t="s">
        <v>389</v>
      </c>
      <c r="Z3185" t="s">
        <v>14005</v>
      </c>
      <c r="AA3185" t="s">
        <v>391</v>
      </c>
      <c r="AB3185" t="s">
        <v>125</v>
      </c>
      <c r="AC3185" s="150" t="str">
        <f>IFERROR(IF(JRF!C3198="","",IF(AND(VLOOKUP(JRF!C3198,X:AA,4,0)=JRF!B3198,VLOOKUP(JRF!C3198,X:Y,2,0)="A"),"","Inactive Dept Combo Error")),"Inactive Dept Combo Error")</f>
        <v/>
      </c>
      <c r="AD3185" t="str">
        <f>IFERROR(IF('Journal Template'!D3597="","",IF(AND(VLOOKUP('Journal Template'!D3597,X:AA,4,0)='Journal Template'!A3597,VLOOKUP('Journal Template'!D3597,X:Y,2,0)="A"),"","Inactive Dept Combo Error")),"")</f>
        <v/>
      </c>
      <c r="AK3185" s="150" t="str">
        <f>IF(JRF!B3198="","",IF(JRF!B3198=IFERROR(VLOOKUP(JRF!B3198,Checks!AI:AI,1,0),0),"Entry in Branch/Satellite BU's",""))</f>
        <v/>
      </c>
      <c r="AL3185" t="str">
        <f>IFERROR(IF('Journal Template'!A3597="","",IF('Journal Template'!A3597=IFERROR(VLOOKUP('Journal Template'!A3597,Checks!AI:AI,1,0),0),"Entry in Branch/Satellite BU's","")),"")</f>
        <v/>
      </c>
      <c r="AO3185" s="171"/>
      <c r="AP3185" s="171"/>
      <c r="AQ3185" s="171"/>
      <c r="AR3185" s="171"/>
      <c r="CI3185" t="str">
        <f>IF(JRF!F3198&gt;0,"",IF(JRF!B3198="","",IF(LEFT(JRF!B3198,1)=IFERROR(VLOOKUP(LEFT(JRF!B3198,1),$CF$2:$CF$5,1,0),0),"Product Code Required",IF(JRF!C3198="","",IF(JRF!C3198=IFERROR(VLOOKUP(JRF!C3198,$CH:$CH,1,0),0),"Product Code Required","NA")))))</f>
        <v/>
      </c>
      <c r="CJ3185" t="str">
        <f>IF(JRF!AV3198&gt;0,"",IF(JRF!Q3198="","",IF(LEFT(JRF!Q3198,1)=IFERROR(VLOOKUP(LEFT(JRF!Q3198,1),$CF$2:$CF$5,1,0),0),"Product Code Required",IF(JRF!V3198="","",IF(JRF!V3198=IFERROR(VLOOKUP(JRF!V3198,$CH:$CH,1,0),0),"Product Code Required","NA")))))</f>
        <v/>
      </c>
      <c r="CK3185" t="str">
        <f>IFERROR(IF(LEN('Journal Template'!F3196)&gt;0,"",IF('Journal Template'!A3196="","",IF(LEFT('Journal Template'!A3196,1)=IFERROR(VLOOKUP(LEFT('Journal Template'!A3196,1),Checks!$CF$2:$CF$5,1,0),0),"Product Code Required",IF('Journal Template'!D3196="","",IF('Journal Template'!D3196=IFERROR(VLOOKUP('Journal Template'!D3196,Checks!$CH:$CH,1,0),0),"Product Code Required","NA"))))),"")</f>
        <v/>
      </c>
    </row>
    <row r="3186" spans="14:89">
      <c r="N3186" t="s">
        <v>14006</v>
      </c>
      <c r="O3186" t="s">
        <v>14007</v>
      </c>
      <c r="P3186" t="s">
        <v>386</v>
      </c>
      <c r="Q3186" s="150" t="str">
        <f>IF(JRF!D3199="","",IF(IFERROR(VLOOKUP(JRF!D3199,Checks!N:P,3,0),0)="A","","Inactive account in Use"))</f>
        <v/>
      </c>
      <c r="R3186" t="str">
        <f>IFERROR(IF('Journal Template'!C3598="","",IF(IFERROR(VLOOKUP('Journal Template'!C3598,Checks!N:P,3,0),0)="A","","Inactive account in Use")),"")</f>
        <v/>
      </c>
      <c r="V3186" s="150" t="str">
        <f>IF(JRF!C3199="","",IF(IFERROR(VLOOKUP(JRF!C3199,Checks!S:U,3,0),0)="A","Entry with System fund Dept",""))</f>
        <v/>
      </c>
      <c r="W3186" t="str">
        <f>IFERROR(IF('Journal Template'!D3598="","",IF(IFERROR(VLOOKUP('Journal Template'!D3598,Checks!S:U,3,0),0)="A","Entry with System fund Dept","")),"")</f>
        <v/>
      </c>
      <c r="X3186" t="s">
        <v>14008</v>
      </c>
      <c r="Y3186" t="s">
        <v>386</v>
      </c>
      <c r="Z3186" t="s">
        <v>14009</v>
      </c>
      <c r="AA3186" t="s">
        <v>391</v>
      </c>
      <c r="AB3186" t="s">
        <v>125</v>
      </c>
      <c r="AC3186" s="150" t="str">
        <f>IFERROR(IF(JRF!C3199="","",IF(AND(VLOOKUP(JRF!C3199,X:AA,4,0)=JRF!B3199,VLOOKUP(JRF!C3199,X:Y,2,0)="A"),"","Inactive Dept Combo Error")),"Inactive Dept Combo Error")</f>
        <v/>
      </c>
      <c r="AD3186" t="str">
        <f>IFERROR(IF('Journal Template'!D3598="","",IF(AND(VLOOKUP('Journal Template'!D3598,X:AA,4,0)='Journal Template'!A3598,VLOOKUP('Journal Template'!D3598,X:Y,2,0)="A"),"","Inactive Dept Combo Error")),"")</f>
        <v/>
      </c>
      <c r="AK3186" s="150" t="str">
        <f>IF(JRF!B3199="","",IF(JRF!B3199=IFERROR(VLOOKUP(JRF!B3199,Checks!AI:AI,1,0),0),"Entry in Branch/Satellite BU's",""))</f>
        <v/>
      </c>
      <c r="AL3186" t="str">
        <f>IFERROR(IF('Journal Template'!A3598="","",IF('Journal Template'!A3598=IFERROR(VLOOKUP('Journal Template'!A3598,Checks!AI:AI,1,0),0),"Entry in Branch/Satellite BU's","")),"")</f>
        <v/>
      </c>
      <c r="AO3186" s="171"/>
      <c r="AP3186" s="171"/>
      <c r="AQ3186" s="171"/>
      <c r="AR3186" s="171"/>
      <c r="CI3186" t="str">
        <f>IF(JRF!F3199&gt;0,"",IF(JRF!B3199="","",IF(LEFT(JRF!B3199,1)=IFERROR(VLOOKUP(LEFT(JRF!B3199,1),$CF$2:$CF$5,1,0),0),"Product Code Required",IF(JRF!C3199="","",IF(JRF!C3199=IFERROR(VLOOKUP(JRF!C3199,$CH:$CH,1,0),0),"Product Code Required","NA")))))</f>
        <v/>
      </c>
      <c r="CJ3186" t="str">
        <f>IF(JRF!AV3199&gt;0,"",IF(JRF!Q3199="","",IF(LEFT(JRF!Q3199,1)=IFERROR(VLOOKUP(LEFT(JRF!Q3199,1),$CF$2:$CF$5,1,0),0),"Product Code Required",IF(JRF!V3199="","",IF(JRF!V3199=IFERROR(VLOOKUP(JRF!V3199,$CH:$CH,1,0),0),"Product Code Required","NA")))))</f>
        <v/>
      </c>
      <c r="CK3186" t="str">
        <f>IFERROR(IF(LEN('Journal Template'!F3197)&gt;0,"",IF('Journal Template'!A3197="","",IF(LEFT('Journal Template'!A3197,1)=IFERROR(VLOOKUP(LEFT('Journal Template'!A3197,1),Checks!$CF$2:$CF$5,1,0),0),"Product Code Required",IF('Journal Template'!D3197="","",IF('Journal Template'!D3197=IFERROR(VLOOKUP('Journal Template'!D3197,Checks!$CH:$CH,1,0),0),"Product Code Required","NA"))))),"")</f>
        <v/>
      </c>
    </row>
    <row r="3187" spans="14:89">
      <c r="N3187" t="s">
        <v>14010</v>
      </c>
      <c r="O3187" t="s">
        <v>14011</v>
      </c>
      <c r="P3187" t="s">
        <v>386</v>
      </c>
      <c r="Q3187" s="150" t="str">
        <f>IF(JRF!D3200="","",IF(IFERROR(VLOOKUP(JRF!D3200,Checks!N:P,3,0),0)="A","","Inactive account in Use"))</f>
        <v/>
      </c>
      <c r="R3187" t="str">
        <f>IFERROR(IF('Journal Template'!C3599="","",IF(IFERROR(VLOOKUP('Journal Template'!C3599,Checks!N:P,3,0),0)="A","","Inactive account in Use")),"")</f>
        <v/>
      </c>
      <c r="V3187" s="150" t="str">
        <f>IF(JRF!C3200="","",IF(IFERROR(VLOOKUP(JRF!C3200,Checks!S:U,3,0),0)="A","Entry with System fund Dept",""))</f>
        <v/>
      </c>
      <c r="W3187" t="str">
        <f>IFERROR(IF('Journal Template'!D3599="","",IF(IFERROR(VLOOKUP('Journal Template'!D3599,Checks!S:U,3,0),0)="A","Entry with System fund Dept","")),"")</f>
        <v/>
      </c>
      <c r="X3187" t="s">
        <v>14012</v>
      </c>
      <c r="Y3187" t="s">
        <v>389</v>
      </c>
      <c r="Z3187" t="s">
        <v>14013</v>
      </c>
      <c r="AA3187" t="s">
        <v>391</v>
      </c>
      <c r="AB3187" t="s">
        <v>125</v>
      </c>
      <c r="AC3187" s="150" t="str">
        <f>IFERROR(IF(JRF!C3200="","",IF(AND(VLOOKUP(JRF!C3200,X:AA,4,0)=JRF!B3200,VLOOKUP(JRF!C3200,X:Y,2,0)="A"),"","Inactive Dept Combo Error")),"Inactive Dept Combo Error")</f>
        <v/>
      </c>
      <c r="AD3187" t="str">
        <f>IFERROR(IF('Journal Template'!D3599="","",IF(AND(VLOOKUP('Journal Template'!D3599,X:AA,4,0)='Journal Template'!A3599,VLOOKUP('Journal Template'!D3599,X:Y,2,0)="A"),"","Inactive Dept Combo Error")),"")</f>
        <v/>
      </c>
      <c r="AK3187" s="150" t="str">
        <f>IF(JRF!B3200="","",IF(JRF!B3200=IFERROR(VLOOKUP(JRF!B3200,Checks!AI:AI,1,0),0),"Entry in Branch/Satellite BU's",""))</f>
        <v/>
      </c>
      <c r="AL3187" t="str">
        <f>IFERROR(IF('Journal Template'!A3599="","",IF('Journal Template'!A3599=IFERROR(VLOOKUP('Journal Template'!A3599,Checks!AI:AI,1,0),0),"Entry in Branch/Satellite BU's","")),"")</f>
        <v/>
      </c>
      <c r="AO3187" s="171"/>
      <c r="AP3187" s="171"/>
      <c r="AQ3187" s="171"/>
      <c r="AR3187" s="171"/>
      <c r="CI3187" t="str">
        <f>IF(JRF!F3200&gt;0,"",IF(JRF!B3200="","",IF(LEFT(JRF!B3200,1)=IFERROR(VLOOKUP(LEFT(JRF!B3200,1),$CF$2:$CF$5,1,0),0),"Product Code Required",IF(JRF!C3200="","",IF(JRF!C3200=IFERROR(VLOOKUP(JRF!C3200,$CH:$CH,1,0),0),"Product Code Required","NA")))))</f>
        <v/>
      </c>
      <c r="CJ3187" t="str">
        <f>IF(JRF!AV3200&gt;0,"",IF(JRF!Q3200="","",IF(LEFT(JRF!Q3200,1)=IFERROR(VLOOKUP(LEFT(JRF!Q3200,1),$CF$2:$CF$5,1,0),0),"Product Code Required",IF(JRF!V3200="","",IF(JRF!V3200=IFERROR(VLOOKUP(JRF!V3200,$CH:$CH,1,0),0),"Product Code Required","NA")))))</f>
        <v/>
      </c>
      <c r="CK3187" t="str">
        <f>IFERROR(IF(LEN('Journal Template'!F3198)&gt;0,"",IF('Journal Template'!A3198="","",IF(LEFT('Journal Template'!A3198,1)=IFERROR(VLOOKUP(LEFT('Journal Template'!A3198,1),Checks!$CF$2:$CF$5,1,0),0),"Product Code Required",IF('Journal Template'!D3198="","",IF('Journal Template'!D3198=IFERROR(VLOOKUP('Journal Template'!D3198,Checks!$CH:$CH,1,0),0),"Product Code Required","NA"))))),"")</f>
        <v/>
      </c>
    </row>
    <row r="3188" spans="14:89">
      <c r="N3188" t="s">
        <v>14014</v>
      </c>
      <c r="O3188" t="s">
        <v>14015</v>
      </c>
      <c r="P3188" t="s">
        <v>386</v>
      </c>
      <c r="Q3188" s="150" t="str">
        <f>IF(JRF!D3201="","",IF(IFERROR(VLOOKUP(JRF!D3201,Checks!N:P,3,0),0)="A","","Inactive account in Use"))</f>
        <v/>
      </c>
      <c r="R3188" t="str">
        <f>IFERROR(IF('Journal Template'!C3600="","",IF(IFERROR(VLOOKUP('Journal Template'!C3600,Checks!N:P,3,0),0)="A","","Inactive account in Use")),"")</f>
        <v/>
      </c>
      <c r="V3188" s="150" t="str">
        <f>IF(JRF!C3201="","",IF(IFERROR(VLOOKUP(JRF!C3201,Checks!S:U,3,0),0)="A","Entry with System fund Dept",""))</f>
        <v/>
      </c>
      <c r="W3188" t="str">
        <f>IFERROR(IF('Journal Template'!D3600="","",IF(IFERROR(VLOOKUP('Journal Template'!D3600,Checks!S:U,3,0),0)="A","Entry with System fund Dept","")),"")</f>
        <v/>
      </c>
      <c r="X3188" t="s">
        <v>14016</v>
      </c>
      <c r="Y3188" t="s">
        <v>386</v>
      </c>
      <c r="Z3188" t="s">
        <v>14017</v>
      </c>
      <c r="AA3188" t="s">
        <v>391</v>
      </c>
      <c r="AB3188" t="s">
        <v>125</v>
      </c>
      <c r="AC3188" s="150" t="str">
        <f>IFERROR(IF(JRF!C3201="","",IF(AND(VLOOKUP(JRF!C3201,X:AA,4,0)=JRF!B3201,VLOOKUP(JRF!C3201,X:Y,2,0)="A"),"","Inactive Dept Combo Error")),"Inactive Dept Combo Error")</f>
        <v/>
      </c>
      <c r="AD3188" t="str">
        <f>IFERROR(IF('Journal Template'!D3600="","",IF(AND(VLOOKUP('Journal Template'!D3600,X:AA,4,0)='Journal Template'!A3600,VLOOKUP('Journal Template'!D3600,X:Y,2,0)="A"),"","Inactive Dept Combo Error")),"")</f>
        <v/>
      </c>
      <c r="AK3188" s="150" t="str">
        <f>IF(JRF!B3201="","",IF(JRF!B3201=IFERROR(VLOOKUP(JRF!B3201,Checks!AI:AI,1,0),0),"Entry in Branch/Satellite BU's",""))</f>
        <v/>
      </c>
      <c r="AL3188" t="str">
        <f>IFERROR(IF('Journal Template'!A3600="","",IF('Journal Template'!A3600=IFERROR(VLOOKUP('Journal Template'!A3600,Checks!AI:AI,1,0),0),"Entry in Branch/Satellite BU's","")),"")</f>
        <v/>
      </c>
      <c r="AO3188" s="171"/>
      <c r="AP3188" s="171"/>
      <c r="AQ3188" s="171"/>
      <c r="AR3188" s="171"/>
      <c r="CI3188" t="str">
        <f>IF(JRF!F3201&gt;0,"",IF(JRF!B3201="","",IF(LEFT(JRF!B3201,1)=IFERROR(VLOOKUP(LEFT(JRF!B3201,1),$CF$2:$CF$5,1,0),0),"Product Code Required",IF(JRF!C3201="","",IF(JRF!C3201=IFERROR(VLOOKUP(JRF!C3201,$CH:$CH,1,0),0),"Product Code Required","NA")))))</f>
        <v/>
      </c>
      <c r="CJ3188" t="str">
        <f>IF(JRF!AV3201&gt;0,"",IF(JRF!Q3201="","",IF(LEFT(JRF!Q3201,1)=IFERROR(VLOOKUP(LEFT(JRF!Q3201,1),$CF$2:$CF$5,1,0),0),"Product Code Required",IF(JRF!V3201="","",IF(JRF!V3201=IFERROR(VLOOKUP(JRF!V3201,$CH:$CH,1,0),0),"Product Code Required","NA")))))</f>
        <v/>
      </c>
      <c r="CK3188" t="str">
        <f>IFERROR(IF(LEN('Journal Template'!F3199)&gt;0,"",IF('Journal Template'!A3199="","",IF(LEFT('Journal Template'!A3199,1)=IFERROR(VLOOKUP(LEFT('Journal Template'!A3199,1),Checks!$CF$2:$CF$5,1,0),0),"Product Code Required",IF('Journal Template'!D3199="","",IF('Journal Template'!D3199=IFERROR(VLOOKUP('Journal Template'!D3199,Checks!$CH:$CH,1,0),0),"Product Code Required","NA"))))),"")</f>
        <v/>
      </c>
    </row>
    <row r="3189" spans="14:89">
      <c r="N3189" t="s">
        <v>14018</v>
      </c>
      <c r="O3189" t="s">
        <v>14019</v>
      </c>
      <c r="P3189" t="s">
        <v>386</v>
      </c>
      <c r="Q3189" s="150" t="str">
        <f>IF(JRF!D3202="","",IF(IFERROR(VLOOKUP(JRF!D3202,Checks!N:P,3,0),0)="A","","Inactive account in Use"))</f>
        <v/>
      </c>
      <c r="R3189" t="str">
        <f>IFERROR(IF('Journal Template'!C3601="","",IF(IFERROR(VLOOKUP('Journal Template'!C3601,Checks!N:P,3,0),0)="A","","Inactive account in Use")),"")</f>
        <v/>
      </c>
      <c r="V3189" s="150" t="str">
        <f>IF(JRF!C3202="","",IF(IFERROR(VLOOKUP(JRF!C3202,Checks!S:U,3,0),0)="A","Entry with System fund Dept",""))</f>
        <v/>
      </c>
      <c r="W3189" t="str">
        <f>IFERROR(IF('Journal Template'!D3601="","",IF(IFERROR(VLOOKUP('Journal Template'!D3601,Checks!S:U,3,0),0)="A","Entry with System fund Dept","")),"")</f>
        <v/>
      </c>
      <c r="X3189" t="s">
        <v>14020</v>
      </c>
      <c r="Y3189" t="s">
        <v>386</v>
      </c>
      <c r="Z3189" t="s">
        <v>14021</v>
      </c>
      <c r="AA3189" t="s">
        <v>391</v>
      </c>
      <c r="AB3189" t="s">
        <v>125</v>
      </c>
      <c r="AC3189" s="150" t="str">
        <f>IFERROR(IF(JRF!C3202="","",IF(AND(VLOOKUP(JRF!C3202,X:AA,4,0)=JRF!B3202,VLOOKUP(JRF!C3202,X:Y,2,0)="A"),"","Inactive Dept Combo Error")),"Inactive Dept Combo Error")</f>
        <v/>
      </c>
      <c r="AD3189" t="str">
        <f>IFERROR(IF('Journal Template'!D3601="","",IF(AND(VLOOKUP('Journal Template'!D3601,X:AA,4,0)='Journal Template'!A3601,VLOOKUP('Journal Template'!D3601,X:Y,2,0)="A"),"","Inactive Dept Combo Error")),"")</f>
        <v/>
      </c>
      <c r="AK3189" s="150" t="str">
        <f>IF(JRF!B3202="","",IF(JRF!B3202=IFERROR(VLOOKUP(JRF!B3202,Checks!AI:AI,1,0),0),"Entry in Branch/Satellite BU's",""))</f>
        <v/>
      </c>
      <c r="AL3189" t="str">
        <f>IFERROR(IF('Journal Template'!A3601="","",IF('Journal Template'!A3601=IFERROR(VLOOKUP('Journal Template'!A3601,Checks!AI:AI,1,0),0),"Entry in Branch/Satellite BU's","")),"")</f>
        <v/>
      </c>
      <c r="AO3189" s="171"/>
      <c r="AP3189" s="171"/>
      <c r="AQ3189" s="171"/>
      <c r="AR3189" s="171"/>
      <c r="CI3189" t="str">
        <f>IF(JRF!F3202&gt;0,"",IF(JRF!B3202="","",IF(LEFT(JRF!B3202,1)=IFERROR(VLOOKUP(LEFT(JRF!B3202,1),$CF$2:$CF$5,1,0),0),"Product Code Required",IF(JRF!C3202="","",IF(JRF!C3202=IFERROR(VLOOKUP(JRF!C3202,$CH:$CH,1,0),0),"Product Code Required","NA")))))</f>
        <v/>
      </c>
      <c r="CJ3189" t="str">
        <f>IF(JRF!AV3202&gt;0,"",IF(JRF!Q3202="","",IF(LEFT(JRF!Q3202,1)=IFERROR(VLOOKUP(LEFT(JRF!Q3202,1),$CF$2:$CF$5,1,0),0),"Product Code Required",IF(JRF!V3202="","",IF(JRF!V3202=IFERROR(VLOOKUP(JRF!V3202,$CH:$CH,1,0),0),"Product Code Required","NA")))))</f>
        <v/>
      </c>
      <c r="CK3189" t="str">
        <f>IFERROR(IF(LEN('Journal Template'!F3200)&gt;0,"",IF('Journal Template'!A3200="","",IF(LEFT('Journal Template'!A3200,1)=IFERROR(VLOOKUP(LEFT('Journal Template'!A3200,1),Checks!$CF$2:$CF$5,1,0),0),"Product Code Required",IF('Journal Template'!D3200="","",IF('Journal Template'!D3200=IFERROR(VLOOKUP('Journal Template'!D3200,Checks!$CH:$CH,1,0),0),"Product Code Required","NA"))))),"")</f>
        <v/>
      </c>
    </row>
    <row r="3190" spans="14:89">
      <c r="N3190" t="s">
        <v>14022</v>
      </c>
      <c r="O3190" t="s">
        <v>14023</v>
      </c>
      <c r="P3190" t="s">
        <v>386</v>
      </c>
      <c r="Q3190" s="150" t="str">
        <f>IF(JRF!D3203="","",IF(IFERROR(VLOOKUP(JRF!D3203,Checks!N:P,3,0),0)="A","","Inactive account in Use"))</f>
        <v/>
      </c>
      <c r="R3190" t="str">
        <f>IFERROR(IF('Journal Template'!C3602="","",IF(IFERROR(VLOOKUP('Journal Template'!C3602,Checks!N:P,3,0),0)="A","","Inactive account in Use")),"")</f>
        <v/>
      </c>
      <c r="V3190" s="150" t="str">
        <f>IF(JRF!C3203="","",IF(IFERROR(VLOOKUP(JRF!C3203,Checks!S:U,3,0),0)="A","Entry with System fund Dept",""))</f>
        <v/>
      </c>
      <c r="W3190" t="str">
        <f>IFERROR(IF('Journal Template'!D3602="","",IF(IFERROR(VLOOKUP('Journal Template'!D3602,Checks!S:U,3,0),0)="A","Entry with System fund Dept","")),"")</f>
        <v/>
      </c>
      <c r="X3190" t="s">
        <v>14024</v>
      </c>
      <c r="Y3190" t="s">
        <v>386</v>
      </c>
      <c r="Z3190" t="s">
        <v>14025</v>
      </c>
      <c r="AA3190" t="s">
        <v>391</v>
      </c>
      <c r="AB3190" t="s">
        <v>125</v>
      </c>
      <c r="AC3190" s="150" t="str">
        <f>IFERROR(IF(JRF!C3203="","",IF(AND(VLOOKUP(JRF!C3203,X:AA,4,0)=JRF!B3203,VLOOKUP(JRF!C3203,X:Y,2,0)="A"),"","Inactive Dept Combo Error")),"Inactive Dept Combo Error")</f>
        <v/>
      </c>
      <c r="AD3190" t="str">
        <f>IFERROR(IF('Journal Template'!D3602="","",IF(AND(VLOOKUP('Journal Template'!D3602,X:AA,4,0)='Journal Template'!A3602,VLOOKUP('Journal Template'!D3602,X:Y,2,0)="A"),"","Inactive Dept Combo Error")),"")</f>
        <v/>
      </c>
      <c r="AK3190" s="150" t="str">
        <f>IF(JRF!B3203="","",IF(JRF!B3203=IFERROR(VLOOKUP(JRF!B3203,Checks!AI:AI,1,0),0),"Entry in Branch/Satellite BU's",""))</f>
        <v/>
      </c>
      <c r="AL3190" t="str">
        <f>IFERROR(IF('Journal Template'!A3602="","",IF('Journal Template'!A3602=IFERROR(VLOOKUP('Journal Template'!A3602,Checks!AI:AI,1,0),0),"Entry in Branch/Satellite BU's","")),"")</f>
        <v/>
      </c>
      <c r="AO3190" s="171"/>
      <c r="AP3190" s="171"/>
      <c r="AQ3190" s="171"/>
      <c r="AR3190" s="171"/>
      <c r="CI3190" t="str">
        <f>IF(JRF!F3203&gt;0,"",IF(JRF!B3203="","",IF(LEFT(JRF!B3203,1)=IFERROR(VLOOKUP(LEFT(JRF!B3203,1),$CF$2:$CF$5,1,0),0),"Product Code Required",IF(JRF!C3203="","",IF(JRF!C3203=IFERROR(VLOOKUP(JRF!C3203,$CH:$CH,1,0),0),"Product Code Required","NA")))))</f>
        <v/>
      </c>
      <c r="CJ3190" t="str">
        <f>IF(JRF!AV3203&gt;0,"",IF(JRF!Q3203="","",IF(LEFT(JRF!Q3203,1)=IFERROR(VLOOKUP(LEFT(JRF!Q3203,1),$CF$2:$CF$5,1,0),0),"Product Code Required",IF(JRF!V3203="","",IF(JRF!V3203=IFERROR(VLOOKUP(JRF!V3203,$CH:$CH,1,0),0),"Product Code Required","NA")))))</f>
        <v/>
      </c>
      <c r="CK3190" t="str">
        <f>IFERROR(IF(LEN('Journal Template'!F3201)&gt;0,"",IF('Journal Template'!A3201="","",IF(LEFT('Journal Template'!A3201,1)=IFERROR(VLOOKUP(LEFT('Journal Template'!A3201,1),Checks!$CF$2:$CF$5,1,0),0),"Product Code Required",IF('Journal Template'!D3201="","",IF('Journal Template'!D3201=IFERROR(VLOOKUP('Journal Template'!D3201,Checks!$CH:$CH,1,0),0),"Product Code Required","NA"))))),"")</f>
        <v/>
      </c>
    </row>
    <row r="3191" spans="14:89">
      <c r="N3191" t="s">
        <v>14026</v>
      </c>
      <c r="O3191" t="s">
        <v>14027</v>
      </c>
      <c r="P3191" t="s">
        <v>386</v>
      </c>
      <c r="Q3191" s="150" t="str">
        <f>IF(JRF!D3204="","",IF(IFERROR(VLOOKUP(JRF!D3204,Checks!N:P,3,0),0)="A","","Inactive account in Use"))</f>
        <v/>
      </c>
      <c r="R3191" t="str">
        <f>IFERROR(IF('Journal Template'!C3603="","",IF(IFERROR(VLOOKUP('Journal Template'!C3603,Checks!N:P,3,0),0)="A","","Inactive account in Use")),"")</f>
        <v/>
      </c>
      <c r="V3191" s="150" t="str">
        <f>IF(JRF!C3204="","",IF(IFERROR(VLOOKUP(JRF!C3204,Checks!S:U,3,0),0)="A","Entry with System fund Dept",""))</f>
        <v/>
      </c>
      <c r="W3191" t="str">
        <f>IFERROR(IF('Journal Template'!D3603="","",IF(IFERROR(VLOOKUP('Journal Template'!D3603,Checks!S:U,3,0),0)="A","Entry with System fund Dept","")),"")</f>
        <v/>
      </c>
      <c r="X3191" t="s">
        <v>14028</v>
      </c>
      <c r="Y3191" t="s">
        <v>389</v>
      </c>
      <c r="Z3191" t="s">
        <v>14029</v>
      </c>
      <c r="AA3191" t="s">
        <v>391</v>
      </c>
      <c r="AB3191" t="s">
        <v>125</v>
      </c>
      <c r="AC3191" s="150" t="str">
        <f>IFERROR(IF(JRF!C3204="","",IF(AND(VLOOKUP(JRF!C3204,X:AA,4,0)=JRF!B3204,VLOOKUP(JRF!C3204,X:Y,2,0)="A"),"","Inactive Dept Combo Error")),"Inactive Dept Combo Error")</f>
        <v/>
      </c>
      <c r="AD3191" t="str">
        <f>IFERROR(IF('Journal Template'!D3603="","",IF(AND(VLOOKUP('Journal Template'!D3603,X:AA,4,0)='Journal Template'!A3603,VLOOKUP('Journal Template'!D3603,X:Y,2,0)="A"),"","Inactive Dept Combo Error")),"")</f>
        <v/>
      </c>
      <c r="AK3191" s="150" t="str">
        <f>IF(JRF!B3204="","",IF(JRF!B3204=IFERROR(VLOOKUP(JRF!B3204,Checks!AI:AI,1,0),0),"Entry in Branch/Satellite BU's",""))</f>
        <v/>
      </c>
      <c r="AL3191" t="str">
        <f>IFERROR(IF('Journal Template'!A3603="","",IF('Journal Template'!A3603=IFERROR(VLOOKUP('Journal Template'!A3603,Checks!AI:AI,1,0),0),"Entry in Branch/Satellite BU's","")),"")</f>
        <v/>
      </c>
      <c r="AO3191" s="171"/>
      <c r="AP3191" s="171"/>
      <c r="AQ3191" s="171"/>
      <c r="AR3191" s="171"/>
      <c r="CI3191" t="str">
        <f>IF(JRF!F3204&gt;0,"",IF(JRF!B3204="","",IF(LEFT(JRF!B3204,1)=IFERROR(VLOOKUP(LEFT(JRF!B3204,1),$CF$2:$CF$5,1,0),0),"Product Code Required",IF(JRF!C3204="","",IF(JRF!C3204=IFERROR(VLOOKUP(JRF!C3204,$CH:$CH,1,0),0),"Product Code Required","NA")))))</f>
        <v/>
      </c>
      <c r="CJ3191" t="str">
        <f>IF(JRF!AV3204&gt;0,"",IF(JRF!Q3204="","",IF(LEFT(JRF!Q3204,1)=IFERROR(VLOOKUP(LEFT(JRF!Q3204,1),$CF$2:$CF$5,1,0),0),"Product Code Required",IF(JRF!V3204="","",IF(JRF!V3204=IFERROR(VLOOKUP(JRF!V3204,$CH:$CH,1,0),0),"Product Code Required","NA")))))</f>
        <v/>
      </c>
      <c r="CK3191" t="str">
        <f>IFERROR(IF(LEN('Journal Template'!F3202)&gt;0,"",IF('Journal Template'!A3202="","",IF(LEFT('Journal Template'!A3202,1)=IFERROR(VLOOKUP(LEFT('Journal Template'!A3202,1),Checks!$CF$2:$CF$5,1,0),0),"Product Code Required",IF('Journal Template'!D3202="","",IF('Journal Template'!D3202=IFERROR(VLOOKUP('Journal Template'!D3202,Checks!$CH:$CH,1,0),0),"Product Code Required","NA"))))),"")</f>
        <v/>
      </c>
    </row>
    <row r="3192" spans="14:89">
      <c r="N3192" t="s">
        <v>14030</v>
      </c>
      <c r="O3192" t="s">
        <v>14031</v>
      </c>
      <c r="P3192" t="s">
        <v>386</v>
      </c>
      <c r="Q3192" s="150" t="str">
        <f>IF(JRF!D3205="","",IF(IFERROR(VLOOKUP(JRF!D3205,Checks!N:P,3,0),0)="A","","Inactive account in Use"))</f>
        <v/>
      </c>
      <c r="R3192" t="str">
        <f>IFERROR(IF('Journal Template'!C3604="","",IF(IFERROR(VLOOKUP('Journal Template'!C3604,Checks!N:P,3,0),0)="A","","Inactive account in Use")),"")</f>
        <v/>
      </c>
      <c r="V3192" s="150" t="str">
        <f>IF(JRF!C3205="","",IF(IFERROR(VLOOKUP(JRF!C3205,Checks!S:U,3,0),0)="A","Entry with System fund Dept",""))</f>
        <v/>
      </c>
      <c r="W3192" t="str">
        <f>IFERROR(IF('Journal Template'!D3604="","",IF(IFERROR(VLOOKUP('Journal Template'!D3604,Checks!S:U,3,0),0)="A","Entry with System fund Dept","")),"")</f>
        <v/>
      </c>
      <c r="X3192" t="s">
        <v>14032</v>
      </c>
      <c r="Y3192" t="s">
        <v>389</v>
      </c>
      <c r="Z3192" t="s">
        <v>14033</v>
      </c>
      <c r="AA3192" t="s">
        <v>391</v>
      </c>
      <c r="AB3192" t="s">
        <v>125</v>
      </c>
      <c r="AC3192" s="150" t="str">
        <f>IFERROR(IF(JRF!C3205="","",IF(AND(VLOOKUP(JRF!C3205,X:AA,4,0)=JRF!B3205,VLOOKUP(JRF!C3205,X:Y,2,0)="A"),"","Inactive Dept Combo Error")),"Inactive Dept Combo Error")</f>
        <v/>
      </c>
      <c r="AD3192" t="str">
        <f>IFERROR(IF('Journal Template'!D3604="","",IF(AND(VLOOKUP('Journal Template'!D3604,X:AA,4,0)='Journal Template'!A3604,VLOOKUP('Journal Template'!D3604,X:Y,2,0)="A"),"","Inactive Dept Combo Error")),"")</f>
        <v/>
      </c>
      <c r="AK3192" s="150" t="str">
        <f>IF(JRF!B3205="","",IF(JRF!B3205=IFERROR(VLOOKUP(JRF!B3205,Checks!AI:AI,1,0),0),"Entry in Branch/Satellite BU's",""))</f>
        <v/>
      </c>
      <c r="AL3192" t="str">
        <f>IFERROR(IF('Journal Template'!A3604="","",IF('Journal Template'!A3604=IFERROR(VLOOKUP('Journal Template'!A3604,Checks!AI:AI,1,0),0),"Entry in Branch/Satellite BU's","")),"")</f>
        <v/>
      </c>
      <c r="AO3192" s="171"/>
      <c r="AP3192" s="171"/>
      <c r="AQ3192" s="171"/>
      <c r="AR3192" s="171"/>
      <c r="CI3192" t="str">
        <f>IF(JRF!F3205&gt;0,"",IF(JRF!B3205="","",IF(LEFT(JRF!B3205,1)=IFERROR(VLOOKUP(LEFT(JRF!B3205,1),$CF$2:$CF$5,1,0),0),"Product Code Required",IF(JRF!C3205="","",IF(JRF!C3205=IFERROR(VLOOKUP(JRF!C3205,$CH:$CH,1,0),0),"Product Code Required","NA")))))</f>
        <v/>
      </c>
      <c r="CJ3192" t="str">
        <f>IF(JRF!AV3205&gt;0,"",IF(JRF!Q3205="","",IF(LEFT(JRF!Q3205,1)=IFERROR(VLOOKUP(LEFT(JRF!Q3205,1),$CF$2:$CF$5,1,0),0),"Product Code Required",IF(JRF!V3205="","",IF(JRF!V3205=IFERROR(VLOOKUP(JRF!V3205,$CH:$CH,1,0),0),"Product Code Required","NA")))))</f>
        <v/>
      </c>
      <c r="CK3192" t="str">
        <f>IFERROR(IF(LEN('Journal Template'!F3203)&gt;0,"",IF('Journal Template'!A3203="","",IF(LEFT('Journal Template'!A3203,1)=IFERROR(VLOOKUP(LEFT('Journal Template'!A3203,1),Checks!$CF$2:$CF$5,1,0),0),"Product Code Required",IF('Journal Template'!D3203="","",IF('Journal Template'!D3203=IFERROR(VLOOKUP('Journal Template'!D3203,Checks!$CH:$CH,1,0),0),"Product Code Required","NA"))))),"")</f>
        <v/>
      </c>
    </row>
    <row r="3193" spans="14:89">
      <c r="N3193" t="s">
        <v>14034</v>
      </c>
      <c r="O3193" t="s">
        <v>14035</v>
      </c>
      <c r="P3193" t="s">
        <v>386</v>
      </c>
      <c r="Q3193" s="150" t="str">
        <f>IF(JRF!D3206="","",IF(IFERROR(VLOOKUP(JRF!D3206,Checks!N:P,3,0),0)="A","","Inactive account in Use"))</f>
        <v/>
      </c>
      <c r="R3193" t="str">
        <f>IFERROR(IF('Journal Template'!C3605="","",IF(IFERROR(VLOOKUP('Journal Template'!C3605,Checks!N:P,3,0),0)="A","","Inactive account in Use")),"")</f>
        <v/>
      </c>
      <c r="V3193" s="150" t="str">
        <f>IF(JRF!C3206="","",IF(IFERROR(VLOOKUP(JRF!C3206,Checks!S:U,3,0),0)="A","Entry with System fund Dept",""))</f>
        <v/>
      </c>
      <c r="W3193" t="str">
        <f>IFERROR(IF('Journal Template'!D3605="","",IF(IFERROR(VLOOKUP('Journal Template'!D3605,Checks!S:U,3,0),0)="A","Entry with System fund Dept","")),"")</f>
        <v/>
      </c>
      <c r="X3193" t="s">
        <v>14036</v>
      </c>
      <c r="Y3193" t="s">
        <v>386</v>
      </c>
      <c r="Z3193" t="s">
        <v>14037</v>
      </c>
      <c r="AA3193" t="s">
        <v>391</v>
      </c>
      <c r="AB3193" t="s">
        <v>125</v>
      </c>
      <c r="AC3193" s="150" t="str">
        <f>IFERROR(IF(JRF!C3206="","",IF(AND(VLOOKUP(JRF!C3206,X:AA,4,0)=JRF!B3206,VLOOKUP(JRF!C3206,X:Y,2,0)="A"),"","Inactive Dept Combo Error")),"Inactive Dept Combo Error")</f>
        <v/>
      </c>
      <c r="AD3193" t="str">
        <f>IFERROR(IF('Journal Template'!D3605="","",IF(AND(VLOOKUP('Journal Template'!D3605,X:AA,4,0)='Journal Template'!A3605,VLOOKUP('Journal Template'!D3605,X:Y,2,0)="A"),"","Inactive Dept Combo Error")),"")</f>
        <v/>
      </c>
      <c r="AK3193" s="150" t="str">
        <f>IF(JRF!B3206="","",IF(JRF!B3206=IFERROR(VLOOKUP(JRF!B3206,Checks!AI:AI,1,0),0),"Entry in Branch/Satellite BU's",""))</f>
        <v/>
      </c>
      <c r="AL3193" t="str">
        <f>IFERROR(IF('Journal Template'!A3605="","",IF('Journal Template'!A3605=IFERROR(VLOOKUP('Journal Template'!A3605,Checks!AI:AI,1,0),0),"Entry in Branch/Satellite BU's","")),"")</f>
        <v/>
      </c>
      <c r="AO3193" s="171"/>
      <c r="AP3193" s="171"/>
      <c r="AQ3193" s="171"/>
      <c r="AR3193" s="171"/>
      <c r="CI3193" t="str">
        <f>IF(JRF!F3206&gt;0,"",IF(JRF!B3206="","",IF(LEFT(JRF!B3206,1)=IFERROR(VLOOKUP(LEFT(JRF!B3206,1),$CF$2:$CF$5,1,0),0),"Product Code Required",IF(JRF!C3206="","",IF(JRF!C3206=IFERROR(VLOOKUP(JRF!C3206,$CH:$CH,1,0),0),"Product Code Required","NA")))))</f>
        <v/>
      </c>
      <c r="CJ3193" t="str">
        <f>IF(JRF!AV3206&gt;0,"",IF(JRF!Q3206="","",IF(LEFT(JRF!Q3206,1)=IFERROR(VLOOKUP(LEFT(JRF!Q3206,1),$CF$2:$CF$5,1,0),0),"Product Code Required",IF(JRF!V3206="","",IF(JRF!V3206=IFERROR(VLOOKUP(JRF!V3206,$CH:$CH,1,0),0),"Product Code Required","NA")))))</f>
        <v/>
      </c>
      <c r="CK3193" t="str">
        <f>IFERROR(IF(LEN('Journal Template'!F3204)&gt;0,"",IF('Journal Template'!A3204="","",IF(LEFT('Journal Template'!A3204,1)=IFERROR(VLOOKUP(LEFT('Journal Template'!A3204,1),Checks!$CF$2:$CF$5,1,0),0),"Product Code Required",IF('Journal Template'!D3204="","",IF('Journal Template'!D3204=IFERROR(VLOOKUP('Journal Template'!D3204,Checks!$CH:$CH,1,0),0),"Product Code Required","NA"))))),"")</f>
        <v/>
      </c>
    </row>
    <row r="3194" spans="14:89">
      <c r="N3194" t="s">
        <v>14038</v>
      </c>
      <c r="O3194" t="s">
        <v>14039</v>
      </c>
      <c r="P3194" t="s">
        <v>386</v>
      </c>
      <c r="Q3194" s="150" t="str">
        <f>IF(JRF!D3207="","",IF(IFERROR(VLOOKUP(JRF!D3207,Checks!N:P,3,0),0)="A","","Inactive account in Use"))</f>
        <v/>
      </c>
      <c r="R3194" t="str">
        <f>IFERROR(IF('Journal Template'!C3606="","",IF(IFERROR(VLOOKUP('Journal Template'!C3606,Checks!N:P,3,0),0)="A","","Inactive account in Use")),"")</f>
        <v/>
      </c>
      <c r="V3194" s="150" t="str">
        <f>IF(JRF!C3207="","",IF(IFERROR(VLOOKUP(JRF!C3207,Checks!S:U,3,0),0)="A","Entry with System fund Dept",""))</f>
        <v/>
      </c>
      <c r="W3194" t="str">
        <f>IFERROR(IF('Journal Template'!D3606="","",IF(IFERROR(VLOOKUP('Journal Template'!D3606,Checks!S:U,3,0),0)="A","Entry with System fund Dept","")),"")</f>
        <v/>
      </c>
      <c r="X3194" t="s">
        <v>14040</v>
      </c>
      <c r="Y3194" t="s">
        <v>386</v>
      </c>
      <c r="Z3194" t="s">
        <v>14041</v>
      </c>
      <c r="AA3194" t="s">
        <v>391</v>
      </c>
      <c r="AB3194" t="s">
        <v>125</v>
      </c>
      <c r="AC3194" s="150" t="str">
        <f>IFERROR(IF(JRF!C3207="","",IF(AND(VLOOKUP(JRF!C3207,X:AA,4,0)=JRF!B3207,VLOOKUP(JRF!C3207,X:Y,2,0)="A"),"","Inactive Dept Combo Error")),"Inactive Dept Combo Error")</f>
        <v/>
      </c>
      <c r="AD3194" t="str">
        <f>IFERROR(IF('Journal Template'!D3606="","",IF(AND(VLOOKUP('Journal Template'!D3606,X:AA,4,0)='Journal Template'!A3606,VLOOKUP('Journal Template'!D3606,X:Y,2,0)="A"),"","Inactive Dept Combo Error")),"")</f>
        <v/>
      </c>
      <c r="AK3194" s="150" t="str">
        <f>IF(JRF!B3207="","",IF(JRF!B3207=IFERROR(VLOOKUP(JRF!B3207,Checks!AI:AI,1,0),0),"Entry in Branch/Satellite BU's",""))</f>
        <v/>
      </c>
      <c r="AL3194" t="str">
        <f>IFERROR(IF('Journal Template'!A3606="","",IF('Journal Template'!A3606=IFERROR(VLOOKUP('Journal Template'!A3606,Checks!AI:AI,1,0),0),"Entry in Branch/Satellite BU's","")),"")</f>
        <v/>
      </c>
      <c r="AO3194" s="171"/>
      <c r="AP3194" s="171"/>
      <c r="AQ3194" s="171"/>
      <c r="AR3194" s="171"/>
      <c r="CI3194" t="str">
        <f>IF(JRF!F3207&gt;0,"",IF(JRF!B3207="","",IF(LEFT(JRF!B3207,1)=IFERROR(VLOOKUP(LEFT(JRF!B3207,1),$CF$2:$CF$5,1,0),0),"Product Code Required",IF(JRF!C3207="","",IF(JRF!C3207=IFERROR(VLOOKUP(JRF!C3207,$CH:$CH,1,0),0),"Product Code Required","NA")))))</f>
        <v/>
      </c>
      <c r="CJ3194" t="str">
        <f>IF(JRF!AV3207&gt;0,"",IF(JRF!Q3207="","",IF(LEFT(JRF!Q3207,1)=IFERROR(VLOOKUP(LEFT(JRF!Q3207,1),$CF$2:$CF$5,1,0),0),"Product Code Required",IF(JRF!V3207="","",IF(JRF!V3207=IFERROR(VLOOKUP(JRF!V3207,$CH:$CH,1,0),0),"Product Code Required","NA")))))</f>
        <v/>
      </c>
      <c r="CK3194" t="str">
        <f>IFERROR(IF(LEN('Journal Template'!F3205)&gt;0,"",IF('Journal Template'!A3205="","",IF(LEFT('Journal Template'!A3205,1)=IFERROR(VLOOKUP(LEFT('Journal Template'!A3205,1),Checks!$CF$2:$CF$5,1,0),0),"Product Code Required",IF('Journal Template'!D3205="","",IF('Journal Template'!D3205=IFERROR(VLOOKUP('Journal Template'!D3205,Checks!$CH:$CH,1,0),0),"Product Code Required","NA"))))),"")</f>
        <v/>
      </c>
    </row>
    <row r="3195" spans="14:89">
      <c r="N3195" t="s">
        <v>14042</v>
      </c>
      <c r="O3195" t="s">
        <v>13554</v>
      </c>
      <c r="P3195" t="s">
        <v>386</v>
      </c>
      <c r="Q3195" s="150" t="str">
        <f>IF(JRF!D3208="","",IF(IFERROR(VLOOKUP(JRF!D3208,Checks!N:P,3,0),0)="A","","Inactive account in Use"))</f>
        <v/>
      </c>
      <c r="R3195" t="str">
        <f>IFERROR(IF('Journal Template'!C3607="","",IF(IFERROR(VLOOKUP('Journal Template'!C3607,Checks!N:P,3,0),0)="A","","Inactive account in Use")),"")</f>
        <v/>
      </c>
      <c r="V3195" s="150" t="str">
        <f>IF(JRF!C3208="","",IF(IFERROR(VLOOKUP(JRF!C3208,Checks!S:U,3,0),0)="A","Entry with System fund Dept",""))</f>
        <v/>
      </c>
      <c r="W3195" t="str">
        <f>IFERROR(IF('Journal Template'!D3607="","",IF(IFERROR(VLOOKUP('Journal Template'!D3607,Checks!S:U,3,0),0)="A","Entry with System fund Dept","")),"")</f>
        <v/>
      </c>
      <c r="X3195" t="s">
        <v>2040</v>
      </c>
      <c r="Y3195" t="s">
        <v>386</v>
      </c>
      <c r="Z3195" t="s">
        <v>14043</v>
      </c>
      <c r="AA3195" t="s">
        <v>391</v>
      </c>
      <c r="AB3195" t="s">
        <v>125</v>
      </c>
      <c r="AC3195" s="150" t="str">
        <f>IFERROR(IF(JRF!C3208="","",IF(AND(VLOOKUP(JRF!C3208,X:AA,4,0)=JRF!B3208,VLOOKUP(JRF!C3208,X:Y,2,0)="A"),"","Inactive Dept Combo Error")),"Inactive Dept Combo Error")</f>
        <v/>
      </c>
      <c r="AD3195" t="str">
        <f>IFERROR(IF('Journal Template'!D3607="","",IF(AND(VLOOKUP('Journal Template'!D3607,X:AA,4,0)='Journal Template'!A3607,VLOOKUP('Journal Template'!D3607,X:Y,2,0)="A"),"","Inactive Dept Combo Error")),"")</f>
        <v/>
      </c>
      <c r="AK3195" s="150" t="str">
        <f>IF(JRF!B3208="","",IF(JRF!B3208=IFERROR(VLOOKUP(JRF!B3208,Checks!AI:AI,1,0),0),"Entry in Branch/Satellite BU's",""))</f>
        <v/>
      </c>
      <c r="AL3195" t="str">
        <f>IFERROR(IF('Journal Template'!A3607="","",IF('Journal Template'!A3607=IFERROR(VLOOKUP('Journal Template'!A3607,Checks!AI:AI,1,0),0),"Entry in Branch/Satellite BU's","")),"")</f>
        <v/>
      </c>
      <c r="AO3195" s="171"/>
      <c r="AP3195" s="171"/>
      <c r="AQ3195" s="171"/>
      <c r="AR3195" s="171"/>
      <c r="CI3195" t="str">
        <f>IF(JRF!F3208&gt;0,"",IF(JRF!B3208="","",IF(LEFT(JRF!B3208,1)=IFERROR(VLOOKUP(LEFT(JRF!B3208,1),$CF$2:$CF$5,1,0),0),"Product Code Required",IF(JRF!C3208="","",IF(JRF!C3208=IFERROR(VLOOKUP(JRF!C3208,$CH:$CH,1,0),0),"Product Code Required","NA")))))</f>
        <v/>
      </c>
      <c r="CJ3195" t="str">
        <f>IF(JRF!AV3208&gt;0,"",IF(JRF!Q3208="","",IF(LEFT(JRF!Q3208,1)=IFERROR(VLOOKUP(LEFT(JRF!Q3208,1),$CF$2:$CF$5,1,0),0),"Product Code Required",IF(JRF!V3208="","",IF(JRF!V3208=IFERROR(VLOOKUP(JRF!V3208,$CH:$CH,1,0),0),"Product Code Required","NA")))))</f>
        <v/>
      </c>
      <c r="CK3195" t="str">
        <f>IFERROR(IF(LEN('Journal Template'!F3206)&gt;0,"",IF('Journal Template'!A3206="","",IF(LEFT('Journal Template'!A3206,1)=IFERROR(VLOOKUP(LEFT('Journal Template'!A3206,1),Checks!$CF$2:$CF$5,1,0),0),"Product Code Required",IF('Journal Template'!D3206="","",IF('Journal Template'!D3206=IFERROR(VLOOKUP('Journal Template'!D3206,Checks!$CH:$CH,1,0),0),"Product Code Required","NA"))))),"")</f>
        <v/>
      </c>
    </row>
    <row r="3196" spans="14:89">
      <c r="N3196" t="s">
        <v>14044</v>
      </c>
      <c r="O3196" t="s">
        <v>14045</v>
      </c>
      <c r="P3196" t="s">
        <v>386</v>
      </c>
      <c r="Q3196" s="150" t="str">
        <f>IF(JRF!D3209="","",IF(IFERROR(VLOOKUP(JRF!D3209,Checks!N:P,3,0),0)="A","","Inactive account in Use"))</f>
        <v/>
      </c>
      <c r="R3196" t="str">
        <f>IFERROR(IF('Journal Template'!C3608="","",IF(IFERROR(VLOOKUP('Journal Template'!C3608,Checks!N:P,3,0),0)="A","","Inactive account in Use")),"")</f>
        <v/>
      </c>
      <c r="V3196" s="150" t="str">
        <f>IF(JRF!C3209="","",IF(IFERROR(VLOOKUP(JRF!C3209,Checks!S:U,3,0),0)="A","Entry with System fund Dept",""))</f>
        <v/>
      </c>
      <c r="W3196" t="str">
        <f>IFERROR(IF('Journal Template'!D3608="","",IF(IFERROR(VLOOKUP('Journal Template'!D3608,Checks!S:U,3,0),0)="A","Entry with System fund Dept","")),"")</f>
        <v/>
      </c>
      <c r="X3196" t="s">
        <v>14046</v>
      </c>
      <c r="Y3196" t="s">
        <v>386</v>
      </c>
      <c r="Z3196" t="s">
        <v>14047</v>
      </c>
      <c r="AA3196" t="s">
        <v>391</v>
      </c>
      <c r="AB3196" t="s">
        <v>125</v>
      </c>
      <c r="AC3196" s="150" t="str">
        <f>IFERROR(IF(JRF!C3209="","",IF(AND(VLOOKUP(JRF!C3209,X:AA,4,0)=JRF!B3209,VLOOKUP(JRF!C3209,X:Y,2,0)="A"),"","Inactive Dept Combo Error")),"Inactive Dept Combo Error")</f>
        <v/>
      </c>
      <c r="AD3196" t="str">
        <f>IFERROR(IF('Journal Template'!D3608="","",IF(AND(VLOOKUP('Journal Template'!D3608,X:AA,4,0)='Journal Template'!A3608,VLOOKUP('Journal Template'!D3608,X:Y,2,0)="A"),"","Inactive Dept Combo Error")),"")</f>
        <v/>
      </c>
      <c r="AK3196" s="150" t="str">
        <f>IF(JRF!B3209="","",IF(JRF!B3209=IFERROR(VLOOKUP(JRF!B3209,Checks!AI:AI,1,0),0),"Entry in Branch/Satellite BU's",""))</f>
        <v/>
      </c>
      <c r="AL3196" t="str">
        <f>IFERROR(IF('Journal Template'!A3608="","",IF('Journal Template'!A3608=IFERROR(VLOOKUP('Journal Template'!A3608,Checks!AI:AI,1,0),0),"Entry in Branch/Satellite BU's","")),"")</f>
        <v/>
      </c>
      <c r="AO3196" s="171"/>
      <c r="AP3196" s="171"/>
      <c r="AQ3196" s="171"/>
      <c r="AR3196" s="171"/>
      <c r="CI3196" t="str">
        <f>IF(JRF!F3209&gt;0,"",IF(JRF!B3209="","",IF(LEFT(JRF!B3209,1)=IFERROR(VLOOKUP(LEFT(JRF!B3209,1),$CF$2:$CF$5,1,0),0),"Product Code Required",IF(JRF!C3209="","",IF(JRF!C3209=IFERROR(VLOOKUP(JRF!C3209,$CH:$CH,1,0),0),"Product Code Required","NA")))))</f>
        <v/>
      </c>
      <c r="CJ3196" t="str">
        <f>IF(JRF!AV3209&gt;0,"",IF(JRF!Q3209="","",IF(LEFT(JRF!Q3209,1)=IFERROR(VLOOKUP(LEFT(JRF!Q3209,1),$CF$2:$CF$5,1,0),0),"Product Code Required",IF(JRF!V3209="","",IF(JRF!V3209=IFERROR(VLOOKUP(JRF!V3209,$CH:$CH,1,0),0),"Product Code Required","NA")))))</f>
        <v/>
      </c>
      <c r="CK3196" t="str">
        <f>IFERROR(IF(LEN('Journal Template'!F3207)&gt;0,"",IF('Journal Template'!A3207="","",IF(LEFT('Journal Template'!A3207,1)=IFERROR(VLOOKUP(LEFT('Journal Template'!A3207,1),Checks!$CF$2:$CF$5,1,0),0),"Product Code Required",IF('Journal Template'!D3207="","",IF('Journal Template'!D3207=IFERROR(VLOOKUP('Journal Template'!D3207,Checks!$CH:$CH,1,0),0),"Product Code Required","NA"))))),"")</f>
        <v/>
      </c>
    </row>
    <row r="3197" spans="14:89">
      <c r="N3197" t="s">
        <v>14048</v>
      </c>
      <c r="O3197" t="s">
        <v>14049</v>
      </c>
      <c r="P3197" t="s">
        <v>386</v>
      </c>
      <c r="Q3197" s="150" t="str">
        <f>IF(JRF!D3210="","",IF(IFERROR(VLOOKUP(JRF!D3210,Checks!N:P,3,0),0)="A","","Inactive account in Use"))</f>
        <v/>
      </c>
      <c r="R3197" t="str">
        <f>IFERROR(IF('Journal Template'!C3609="","",IF(IFERROR(VLOOKUP('Journal Template'!C3609,Checks!N:P,3,0),0)="A","","Inactive account in Use")),"")</f>
        <v/>
      </c>
      <c r="V3197" s="150" t="str">
        <f>IF(JRF!C3210="","",IF(IFERROR(VLOOKUP(JRF!C3210,Checks!S:U,3,0),0)="A","Entry with System fund Dept",""))</f>
        <v/>
      </c>
      <c r="W3197" t="str">
        <f>IFERROR(IF('Journal Template'!D3609="","",IF(IFERROR(VLOOKUP('Journal Template'!D3609,Checks!S:U,3,0),0)="A","Entry with System fund Dept","")),"")</f>
        <v/>
      </c>
      <c r="X3197" t="s">
        <v>14050</v>
      </c>
      <c r="Y3197" t="s">
        <v>389</v>
      </c>
      <c r="Z3197" t="s">
        <v>14051</v>
      </c>
      <c r="AA3197" t="s">
        <v>391</v>
      </c>
      <c r="AB3197" t="s">
        <v>125</v>
      </c>
      <c r="AC3197" s="150" t="str">
        <f>IFERROR(IF(JRF!C3210="","",IF(AND(VLOOKUP(JRF!C3210,X:AA,4,0)=JRF!B3210,VLOOKUP(JRF!C3210,X:Y,2,0)="A"),"","Inactive Dept Combo Error")),"Inactive Dept Combo Error")</f>
        <v/>
      </c>
      <c r="AD3197" t="str">
        <f>IFERROR(IF('Journal Template'!D3609="","",IF(AND(VLOOKUP('Journal Template'!D3609,X:AA,4,0)='Journal Template'!A3609,VLOOKUP('Journal Template'!D3609,X:Y,2,0)="A"),"","Inactive Dept Combo Error")),"")</f>
        <v/>
      </c>
      <c r="AK3197" s="150" t="str">
        <f>IF(JRF!B3210="","",IF(JRF!B3210=IFERROR(VLOOKUP(JRF!B3210,Checks!AI:AI,1,0),0),"Entry in Branch/Satellite BU's",""))</f>
        <v/>
      </c>
      <c r="AL3197" t="str">
        <f>IFERROR(IF('Journal Template'!A3609="","",IF('Journal Template'!A3609=IFERROR(VLOOKUP('Journal Template'!A3609,Checks!AI:AI,1,0),0),"Entry in Branch/Satellite BU's","")),"")</f>
        <v/>
      </c>
      <c r="AO3197" s="171"/>
      <c r="AP3197" s="171"/>
      <c r="AQ3197" s="171"/>
      <c r="AR3197" s="171"/>
      <c r="CI3197" t="str">
        <f>IF(JRF!F3210&gt;0,"",IF(JRF!B3210="","",IF(LEFT(JRF!B3210,1)=IFERROR(VLOOKUP(LEFT(JRF!B3210,1),$CF$2:$CF$5,1,0),0),"Product Code Required",IF(JRF!C3210="","",IF(JRF!C3210=IFERROR(VLOOKUP(JRF!C3210,$CH:$CH,1,0),0),"Product Code Required","NA")))))</f>
        <v/>
      </c>
      <c r="CJ3197" t="str">
        <f>IF(JRF!AV3210&gt;0,"",IF(JRF!Q3210="","",IF(LEFT(JRF!Q3210,1)=IFERROR(VLOOKUP(LEFT(JRF!Q3210,1),$CF$2:$CF$5,1,0),0),"Product Code Required",IF(JRF!V3210="","",IF(JRF!V3210=IFERROR(VLOOKUP(JRF!V3210,$CH:$CH,1,0),0),"Product Code Required","NA")))))</f>
        <v/>
      </c>
      <c r="CK3197" t="str">
        <f>IFERROR(IF(LEN('Journal Template'!F3208)&gt;0,"",IF('Journal Template'!A3208="","",IF(LEFT('Journal Template'!A3208,1)=IFERROR(VLOOKUP(LEFT('Journal Template'!A3208,1),Checks!$CF$2:$CF$5,1,0),0),"Product Code Required",IF('Journal Template'!D3208="","",IF('Journal Template'!D3208=IFERROR(VLOOKUP('Journal Template'!D3208,Checks!$CH:$CH,1,0),0),"Product Code Required","NA"))))),"")</f>
        <v/>
      </c>
    </row>
    <row r="3198" spans="14:89">
      <c r="N3198" t="s">
        <v>14052</v>
      </c>
      <c r="O3198" t="s">
        <v>14053</v>
      </c>
      <c r="P3198" t="s">
        <v>386</v>
      </c>
      <c r="Q3198" s="150" t="str">
        <f>IF(JRF!D3211="","",IF(IFERROR(VLOOKUP(JRF!D3211,Checks!N:P,3,0),0)="A","","Inactive account in Use"))</f>
        <v/>
      </c>
      <c r="R3198" t="str">
        <f>IFERROR(IF('Journal Template'!C3610="","",IF(IFERROR(VLOOKUP('Journal Template'!C3610,Checks!N:P,3,0),0)="A","","Inactive account in Use")),"")</f>
        <v/>
      </c>
      <c r="V3198" s="150" t="str">
        <f>IF(JRF!C3211="","",IF(IFERROR(VLOOKUP(JRF!C3211,Checks!S:U,3,0),0)="A","Entry with System fund Dept",""))</f>
        <v/>
      </c>
      <c r="W3198" t="str">
        <f>IFERROR(IF('Journal Template'!D3610="","",IF(IFERROR(VLOOKUP('Journal Template'!D3610,Checks!S:U,3,0),0)="A","Entry with System fund Dept","")),"")</f>
        <v/>
      </c>
      <c r="X3198" t="s">
        <v>14054</v>
      </c>
      <c r="Y3198" t="s">
        <v>389</v>
      </c>
      <c r="Z3198" t="s">
        <v>14055</v>
      </c>
      <c r="AA3198" t="s">
        <v>391</v>
      </c>
      <c r="AB3198" t="s">
        <v>125</v>
      </c>
      <c r="AC3198" s="150" t="str">
        <f>IFERROR(IF(JRF!C3211="","",IF(AND(VLOOKUP(JRF!C3211,X:AA,4,0)=JRF!B3211,VLOOKUP(JRF!C3211,X:Y,2,0)="A"),"","Inactive Dept Combo Error")),"Inactive Dept Combo Error")</f>
        <v/>
      </c>
      <c r="AD3198" t="str">
        <f>IFERROR(IF('Journal Template'!D3610="","",IF(AND(VLOOKUP('Journal Template'!D3610,X:AA,4,0)='Journal Template'!A3610,VLOOKUP('Journal Template'!D3610,X:Y,2,0)="A"),"","Inactive Dept Combo Error")),"")</f>
        <v/>
      </c>
      <c r="AK3198" s="150" t="str">
        <f>IF(JRF!B3211="","",IF(JRF!B3211=IFERROR(VLOOKUP(JRF!B3211,Checks!AI:AI,1,0),0),"Entry in Branch/Satellite BU's",""))</f>
        <v/>
      </c>
      <c r="AL3198" t="str">
        <f>IFERROR(IF('Journal Template'!A3610="","",IF('Journal Template'!A3610=IFERROR(VLOOKUP('Journal Template'!A3610,Checks!AI:AI,1,0),0),"Entry in Branch/Satellite BU's","")),"")</f>
        <v/>
      </c>
      <c r="AO3198" s="171"/>
      <c r="AP3198" s="171"/>
      <c r="AQ3198" s="171"/>
      <c r="AR3198" s="171"/>
      <c r="CI3198" t="str">
        <f>IF(JRF!F3211&gt;0,"",IF(JRF!B3211="","",IF(LEFT(JRF!B3211,1)=IFERROR(VLOOKUP(LEFT(JRF!B3211,1),$CF$2:$CF$5,1,0),0),"Product Code Required",IF(JRF!C3211="","",IF(JRF!C3211=IFERROR(VLOOKUP(JRF!C3211,$CH:$CH,1,0),0),"Product Code Required","NA")))))</f>
        <v/>
      </c>
      <c r="CJ3198" t="str">
        <f>IF(JRF!AV3211&gt;0,"",IF(JRF!Q3211="","",IF(LEFT(JRF!Q3211,1)=IFERROR(VLOOKUP(LEFT(JRF!Q3211,1),$CF$2:$CF$5,1,0),0),"Product Code Required",IF(JRF!V3211="","",IF(JRF!V3211=IFERROR(VLOOKUP(JRF!V3211,$CH:$CH,1,0),0),"Product Code Required","NA")))))</f>
        <v/>
      </c>
      <c r="CK3198" t="str">
        <f>IFERROR(IF(LEN('Journal Template'!F3209)&gt;0,"",IF('Journal Template'!A3209="","",IF(LEFT('Journal Template'!A3209,1)=IFERROR(VLOOKUP(LEFT('Journal Template'!A3209,1),Checks!$CF$2:$CF$5,1,0),0),"Product Code Required",IF('Journal Template'!D3209="","",IF('Journal Template'!D3209=IFERROR(VLOOKUP('Journal Template'!D3209,Checks!$CH:$CH,1,0),0),"Product Code Required","NA"))))),"")</f>
        <v/>
      </c>
    </row>
    <row r="3199" spans="14:89">
      <c r="N3199" t="s">
        <v>14056</v>
      </c>
      <c r="O3199" t="s">
        <v>14057</v>
      </c>
      <c r="P3199" t="s">
        <v>386</v>
      </c>
      <c r="Q3199" s="150" t="str">
        <f>IF(JRF!D3212="","",IF(IFERROR(VLOOKUP(JRF!D3212,Checks!N:P,3,0),0)="A","","Inactive account in Use"))</f>
        <v/>
      </c>
      <c r="R3199" t="str">
        <f>IFERROR(IF('Journal Template'!C3611="","",IF(IFERROR(VLOOKUP('Journal Template'!C3611,Checks!N:P,3,0),0)="A","","Inactive account in Use")),"")</f>
        <v/>
      </c>
      <c r="V3199" s="150" t="str">
        <f>IF(JRF!C3212="","",IF(IFERROR(VLOOKUP(JRF!C3212,Checks!S:U,3,0),0)="A","Entry with System fund Dept",""))</f>
        <v/>
      </c>
      <c r="W3199" t="str">
        <f>IFERROR(IF('Journal Template'!D3611="","",IF(IFERROR(VLOOKUP('Journal Template'!D3611,Checks!S:U,3,0),0)="A","Entry with System fund Dept","")),"")</f>
        <v/>
      </c>
      <c r="X3199" t="s">
        <v>14058</v>
      </c>
      <c r="Y3199" t="s">
        <v>386</v>
      </c>
      <c r="Z3199" t="s">
        <v>14059</v>
      </c>
      <c r="AA3199" t="s">
        <v>391</v>
      </c>
      <c r="AB3199" t="s">
        <v>125</v>
      </c>
      <c r="AC3199" s="150" t="str">
        <f>IFERROR(IF(JRF!C3212="","",IF(AND(VLOOKUP(JRF!C3212,X:AA,4,0)=JRF!B3212,VLOOKUP(JRF!C3212,X:Y,2,0)="A"),"","Inactive Dept Combo Error")),"Inactive Dept Combo Error")</f>
        <v/>
      </c>
      <c r="AD3199" t="str">
        <f>IFERROR(IF('Journal Template'!D3611="","",IF(AND(VLOOKUP('Journal Template'!D3611,X:AA,4,0)='Journal Template'!A3611,VLOOKUP('Journal Template'!D3611,X:Y,2,0)="A"),"","Inactive Dept Combo Error")),"")</f>
        <v/>
      </c>
      <c r="AK3199" s="150" t="str">
        <f>IF(JRF!B3212="","",IF(JRF!B3212=IFERROR(VLOOKUP(JRF!B3212,Checks!AI:AI,1,0),0),"Entry in Branch/Satellite BU's",""))</f>
        <v/>
      </c>
      <c r="AL3199" t="str">
        <f>IFERROR(IF('Journal Template'!A3611="","",IF('Journal Template'!A3611=IFERROR(VLOOKUP('Journal Template'!A3611,Checks!AI:AI,1,0),0),"Entry in Branch/Satellite BU's","")),"")</f>
        <v/>
      </c>
      <c r="AO3199" s="171"/>
      <c r="AP3199" s="171"/>
      <c r="AQ3199" s="171"/>
      <c r="AR3199" s="171"/>
      <c r="CI3199" t="str">
        <f>IF(JRF!F3212&gt;0,"",IF(JRF!B3212="","",IF(LEFT(JRF!B3212,1)=IFERROR(VLOOKUP(LEFT(JRF!B3212,1),$CF$2:$CF$5,1,0),0),"Product Code Required",IF(JRF!C3212="","",IF(JRF!C3212=IFERROR(VLOOKUP(JRF!C3212,$CH:$CH,1,0),0),"Product Code Required","NA")))))</f>
        <v/>
      </c>
      <c r="CJ3199" t="str">
        <f>IF(JRF!AV3212&gt;0,"",IF(JRF!Q3212="","",IF(LEFT(JRF!Q3212,1)=IFERROR(VLOOKUP(LEFT(JRF!Q3212,1),$CF$2:$CF$5,1,0),0),"Product Code Required",IF(JRF!V3212="","",IF(JRF!V3212=IFERROR(VLOOKUP(JRF!V3212,$CH:$CH,1,0),0),"Product Code Required","NA")))))</f>
        <v/>
      </c>
      <c r="CK3199" t="str">
        <f>IFERROR(IF(LEN('Journal Template'!F3210)&gt;0,"",IF('Journal Template'!A3210="","",IF(LEFT('Journal Template'!A3210,1)=IFERROR(VLOOKUP(LEFT('Journal Template'!A3210,1),Checks!$CF$2:$CF$5,1,0),0),"Product Code Required",IF('Journal Template'!D3210="","",IF('Journal Template'!D3210=IFERROR(VLOOKUP('Journal Template'!D3210,Checks!$CH:$CH,1,0),0),"Product Code Required","NA"))))),"")</f>
        <v/>
      </c>
    </row>
    <row r="3200" spans="14:89">
      <c r="N3200" t="s">
        <v>14060</v>
      </c>
      <c r="O3200" t="s">
        <v>14061</v>
      </c>
      <c r="P3200" t="s">
        <v>386</v>
      </c>
      <c r="Q3200" s="150" t="str">
        <f>IF(JRF!D3213="","",IF(IFERROR(VLOOKUP(JRF!D3213,Checks!N:P,3,0),0)="A","","Inactive account in Use"))</f>
        <v/>
      </c>
      <c r="R3200" t="str">
        <f>IFERROR(IF('Journal Template'!C3612="","",IF(IFERROR(VLOOKUP('Journal Template'!C3612,Checks!N:P,3,0),0)="A","","Inactive account in Use")),"")</f>
        <v/>
      </c>
      <c r="V3200" s="150" t="str">
        <f>IF(JRF!C3213="","",IF(IFERROR(VLOOKUP(JRF!C3213,Checks!S:U,3,0),0)="A","Entry with System fund Dept",""))</f>
        <v/>
      </c>
      <c r="W3200" t="str">
        <f>IFERROR(IF('Journal Template'!D3612="","",IF(IFERROR(VLOOKUP('Journal Template'!D3612,Checks!S:U,3,0),0)="A","Entry with System fund Dept","")),"")</f>
        <v/>
      </c>
      <c r="X3200" t="s">
        <v>14062</v>
      </c>
      <c r="Y3200" t="s">
        <v>389</v>
      </c>
      <c r="Z3200" t="s">
        <v>14063</v>
      </c>
      <c r="AA3200" t="s">
        <v>391</v>
      </c>
      <c r="AB3200" t="s">
        <v>125</v>
      </c>
      <c r="AC3200" s="150" t="str">
        <f>IFERROR(IF(JRF!C3213="","",IF(AND(VLOOKUP(JRF!C3213,X:AA,4,0)=JRF!B3213,VLOOKUP(JRF!C3213,X:Y,2,0)="A"),"","Inactive Dept Combo Error")),"Inactive Dept Combo Error")</f>
        <v/>
      </c>
      <c r="AD3200" t="str">
        <f>IFERROR(IF('Journal Template'!D3612="","",IF(AND(VLOOKUP('Journal Template'!D3612,X:AA,4,0)='Journal Template'!A3612,VLOOKUP('Journal Template'!D3612,X:Y,2,0)="A"),"","Inactive Dept Combo Error")),"")</f>
        <v/>
      </c>
      <c r="AK3200" s="150" t="str">
        <f>IF(JRF!B3213="","",IF(JRF!B3213=IFERROR(VLOOKUP(JRF!B3213,Checks!AI:AI,1,0),0),"Entry in Branch/Satellite BU's",""))</f>
        <v/>
      </c>
      <c r="AL3200" t="str">
        <f>IFERROR(IF('Journal Template'!A3612="","",IF('Journal Template'!A3612=IFERROR(VLOOKUP('Journal Template'!A3612,Checks!AI:AI,1,0),0),"Entry in Branch/Satellite BU's","")),"")</f>
        <v/>
      </c>
      <c r="AO3200" s="171"/>
      <c r="AP3200" s="171"/>
      <c r="AQ3200" s="171"/>
      <c r="AR3200" s="171"/>
      <c r="CI3200" t="str">
        <f>IF(JRF!F3213&gt;0,"",IF(JRF!B3213="","",IF(LEFT(JRF!B3213,1)=IFERROR(VLOOKUP(LEFT(JRF!B3213,1),$CF$2:$CF$5,1,0),0),"Product Code Required",IF(JRF!C3213="","",IF(JRF!C3213=IFERROR(VLOOKUP(JRF!C3213,$CH:$CH,1,0),0),"Product Code Required","NA")))))</f>
        <v/>
      </c>
      <c r="CJ3200" t="str">
        <f>IF(JRF!AV3213&gt;0,"",IF(JRF!Q3213="","",IF(LEFT(JRF!Q3213,1)=IFERROR(VLOOKUP(LEFT(JRF!Q3213,1),$CF$2:$CF$5,1,0),0),"Product Code Required",IF(JRF!V3213="","",IF(JRF!V3213=IFERROR(VLOOKUP(JRF!V3213,$CH:$CH,1,0),0),"Product Code Required","NA")))))</f>
        <v/>
      </c>
      <c r="CK3200" t="str">
        <f>IFERROR(IF(LEN('Journal Template'!F3211)&gt;0,"",IF('Journal Template'!A3211="","",IF(LEFT('Journal Template'!A3211,1)=IFERROR(VLOOKUP(LEFT('Journal Template'!A3211,1),Checks!$CF$2:$CF$5,1,0),0),"Product Code Required",IF('Journal Template'!D3211="","",IF('Journal Template'!D3211=IFERROR(VLOOKUP('Journal Template'!D3211,Checks!$CH:$CH,1,0),0),"Product Code Required","NA"))))),"")</f>
        <v/>
      </c>
    </row>
    <row r="3201" spans="14:89">
      <c r="N3201" t="s">
        <v>14064</v>
      </c>
      <c r="O3201" t="s">
        <v>14065</v>
      </c>
      <c r="P3201" t="s">
        <v>386</v>
      </c>
      <c r="Q3201" s="150" t="str">
        <f>IF(JRF!D3214="","",IF(IFERROR(VLOOKUP(JRF!D3214,Checks!N:P,3,0),0)="A","","Inactive account in Use"))</f>
        <v/>
      </c>
      <c r="R3201" t="str">
        <f>IFERROR(IF('Journal Template'!C3613="","",IF(IFERROR(VLOOKUP('Journal Template'!C3613,Checks!N:P,3,0),0)="A","","Inactive account in Use")),"")</f>
        <v/>
      </c>
      <c r="V3201" s="150" t="str">
        <f>IF(JRF!C3214="","",IF(IFERROR(VLOOKUP(JRF!C3214,Checks!S:U,3,0),0)="A","Entry with System fund Dept",""))</f>
        <v/>
      </c>
      <c r="W3201" t="str">
        <f>IFERROR(IF('Journal Template'!D3613="","",IF(IFERROR(VLOOKUP('Journal Template'!D3613,Checks!S:U,3,0),0)="A","Entry with System fund Dept","")),"")</f>
        <v/>
      </c>
      <c r="X3201" t="s">
        <v>14066</v>
      </c>
      <c r="Y3201" t="s">
        <v>389</v>
      </c>
      <c r="Z3201" t="s">
        <v>14067</v>
      </c>
      <c r="AA3201" t="s">
        <v>391</v>
      </c>
      <c r="AB3201" t="s">
        <v>125</v>
      </c>
      <c r="AC3201" s="150" t="str">
        <f>IFERROR(IF(JRF!C3214="","",IF(AND(VLOOKUP(JRF!C3214,X:AA,4,0)=JRF!B3214,VLOOKUP(JRF!C3214,X:Y,2,0)="A"),"","Inactive Dept Combo Error")),"Inactive Dept Combo Error")</f>
        <v/>
      </c>
      <c r="AD3201" t="str">
        <f>IFERROR(IF('Journal Template'!D3613="","",IF(AND(VLOOKUP('Journal Template'!D3613,X:AA,4,0)='Journal Template'!A3613,VLOOKUP('Journal Template'!D3613,X:Y,2,0)="A"),"","Inactive Dept Combo Error")),"")</f>
        <v/>
      </c>
      <c r="AK3201" s="150" t="str">
        <f>IF(JRF!B3214="","",IF(JRF!B3214=IFERROR(VLOOKUP(JRF!B3214,Checks!AI:AI,1,0),0),"Entry in Branch/Satellite BU's",""))</f>
        <v/>
      </c>
      <c r="AL3201" t="str">
        <f>IFERROR(IF('Journal Template'!A3613="","",IF('Journal Template'!A3613=IFERROR(VLOOKUP('Journal Template'!A3613,Checks!AI:AI,1,0),0),"Entry in Branch/Satellite BU's","")),"")</f>
        <v/>
      </c>
      <c r="AO3201" s="171"/>
      <c r="AP3201" s="171"/>
      <c r="AQ3201" s="171"/>
      <c r="AR3201" s="171"/>
      <c r="CI3201" t="str">
        <f>IF(JRF!F3214&gt;0,"",IF(JRF!B3214="","",IF(LEFT(JRF!B3214,1)=IFERROR(VLOOKUP(LEFT(JRF!B3214,1),$CF$2:$CF$5,1,0),0),"Product Code Required",IF(JRF!C3214="","",IF(JRF!C3214=IFERROR(VLOOKUP(JRF!C3214,$CH:$CH,1,0),0),"Product Code Required","NA")))))</f>
        <v/>
      </c>
      <c r="CJ3201" t="str">
        <f>IF(JRF!AV3214&gt;0,"",IF(JRF!Q3214="","",IF(LEFT(JRF!Q3214,1)=IFERROR(VLOOKUP(LEFT(JRF!Q3214,1),$CF$2:$CF$5,1,0),0),"Product Code Required",IF(JRF!V3214="","",IF(JRF!V3214=IFERROR(VLOOKUP(JRF!V3214,$CH:$CH,1,0),0),"Product Code Required","NA")))))</f>
        <v/>
      </c>
      <c r="CK3201" t="str">
        <f>IFERROR(IF(LEN('Journal Template'!F3212)&gt;0,"",IF('Journal Template'!A3212="","",IF(LEFT('Journal Template'!A3212,1)=IFERROR(VLOOKUP(LEFT('Journal Template'!A3212,1),Checks!$CF$2:$CF$5,1,0),0),"Product Code Required",IF('Journal Template'!D3212="","",IF('Journal Template'!D3212=IFERROR(VLOOKUP('Journal Template'!D3212,Checks!$CH:$CH,1,0),0),"Product Code Required","NA"))))),"")</f>
        <v/>
      </c>
    </row>
    <row r="3202" spans="14:89">
      <c r="N3202" t="s">
        <v>14068</v>
      </c>
      <c r="O3202" t="s">
        <v>14069</v>
      </c>
      <c r="P3202" t="s">
        <v>386</v>
      </c>
      <c r="Q3202" s="150" t="str">
        <f>IF(JRF!D3215="","",IF(IFERROR(VLOOKUP(JRF!D3215,Checks!N:P,3,0),0)="A","","Inactive account in Use"))</f>
        <v/>
      </c>
      <c r="R3202" t="str">
        <f>IFERROR(IF('Journal Template'!C3614="","",IF(IFERROR(VLOOKUP('Journal Template'!C3614,Checks!N:P,3,0),0)="A","","Inactive account in Use")),"")</f>
        <v/>
      </c>
      <c r="V3202" s="150" t="str">
        <f>IF(JRF!C3215="","",IF(IFERROR(VLOOKUP(JRF!C3215,Checks!S:U,3,0),0)="A","Entry with System fund Dept",""))</f>
        <v/>
      </c>
      <c r="W3202" t="str">
        <f>IFERROR(IF('Journal Template'!D3614="","",IF(IFERROR(VLOOKUP('Journal Template'!D3614,Checks!S:U,3,0),0)="A","Entry with System fund Dept","")),"")</f>
        <v/>
      </c>
      <c r="X3202" t="s">
        <v>14070</v>
      </c>
      <c r="Y3202" t="s">
        <v>389</v>
      </c>
      <c r="Z3202" t="s">
        <v>14071</v>
      </c>
      <c r="AA3202" t="s">
        <v>391</v>
      </c>
      <c r="AB3202" t="s">
        <v>125</v>
      </c>
      <c r="AC3202" s="150" t="str">
        <f>IFERROR(IF(JRF!C3215="","",IF(AND(VLOOKUP(JRF!C3215,X:AA,4,0)=JRF!B3215,VLOOKUP(JRF!C3215,X:Y,2,0)="A"),"","Inactive Dept Combo Error")),"Inactive Dept Combo Error")</f>
        <v/>
      </c>
      <c r="AD3202" t="str">
        <f>IFERROR(IF('Journal Template'!D3614="","",IF(AND(VLOOKUP('Journal Template'!D3614,X:AA,4,0)='Journal Template'!A3614,VLOOKUP('Journal Template'!D3614,X:Y,2,0)="A"),"","Inactive Dept Combo Error")),"")</f>
        <v/>
      </c>
      <c r="AK3202" s="150" t="str">
        <f>IF(JRF!B3215="","",IF(JRF!B3215=IFERROR(VLOOKUP(JRF!B3215,Checks!AI:AI,1,0),0),"Entry in Branch/Satellite BU's",""))</f>
        <v/>
      </c>
      <c r="AL3202" t="str">
        <f>IFERROR(IF('Journal Template'!A3614="","",IF('Journal Template'!A3614=IFERROR(VLOOKUP('Journal Template'!A3614,Checks!AI:AI,1,0),0),"Entry in Branch/Satellite BU's","")),"")</f>
        <v/>
      </c>
      <c r="AO3202" s="171"/>
      <c r="AP3202" s="171"/>
      <c r="AQ3202" s="171"/>
      <c r="AR3202" s="171"/>
      <c r="CI3202" t="str">
        <f>IF(JRF!F3215&gt;0,"",IF(JRF!B3215="","",IF(LEFT(JRF!B3215,1)=IFERROR(VLOOKUP(LEFT(JRF!B3215,1),$CF$2:$CF$5,1,0),0),"Product Code Required",IF(JRF!C3215="","",IF(JRF!C3215=IFERROR(VLOOKUP(JRF!C3215,$CH:$CH,1,0),0),"Product Code Required","NA")))))</f>
        <v/>
      </c>
      <c r="CJ3202" t="str">
        <f>IF(JRF!AV3215&gt;0,"",IF(JRF!Q3215="","",IF(LEFT(JRF!Q3215,1)=IFERROR(VLOOKUP(LEFT(JRF!Q3215,1),$CF$2:$CF$5,1,0),0),"Product Code Required",IF(JRF!V3215="","",IF(JRF!V3215=IFERROR(VLOOKUP(JRF!V3215,$CH:$CH,1,0),0),"Product Code Required","NA")))))</f>
        <v/>
      </c>
      <c r="CK3202" t="str">
        <f>IFERROR(IF(LEN('Journal Template'!F3213)&gt;0,"",IF('Journal Template'!A3213="","",IF(LEFT('Journal Template'!A3213,1)=IFERROR(VLOOKUP(LEFT('Journal Template'!A3213,1),Checks!$CF$2:$CF$5,1,0),0),"Product Code Required",IF('Journal Template'!D3213="","",IF('Journal Template'!D3213=IFERROR(VLOOKUP('Journal Template'!D3213,Checks!$CH:$CH,1,0),0),"Product Code Required","NA"))))),"")</f>
        <v/>
      </c>
    </row>
    <row r="3203" spans="14:89">
      <c r="N3203" t="s">
        <v>14072</v>
      </c>
      <c r="O3203" t="s">
        <v>14073</v>
      </c>
      <c r="P3203" t="s">
        <v>386</v>
      </c>
      <c r="Q3203" s="150" t="str">
        <f>IF(JRF!D3216="","",IF(IFERROR(VLOOKUP(JRF!D3216,Checks!N:P,3,0),0)="A","","Inactive account in Use"))</f>
        <v/>
      </c>
      <c r="R3203" t="str">
        <f>IFERROR(IF('Journal Template'!C3615="","",IF(IFERROR(VLOOKUP('Journal Template'!C3615,Checks!N:P,3,0),0)="A","","Inactive account in Use")),"")</f>
        <v/>
      </c>
      <c r="V3203" s="150" t="str">
        <f>IF(JRF!C3216="","",IF(IFERROR(VLOOKUP(JRF!C3216,Checks!S:U,3,0),0)="A","Entry with System fund Dept",""))</f>
        <v/>
      </c>
      <c r="W3203" t="str">
        <f>IFERROR(IF('Journal Template'!D3615="","",IF(IFERROR(VLOOKUP('Journal Template'!D3615,Checks!S:U,3,0),0)="A","Entry with System fund Dept","")),"")</f>
        <v/>
      </c>
      <c r="X3203" t="s">
        <v>14074</v>
      </c>
      <c r="Y3203" t="s">
        <v>386</v>
      </c>
      <c r="Z3203" t="s">
        <v>14075</v>
      </c>
      <c r="AA3203" t="s">
        <v>391</v>
      </c>
      <c r="AB3203" t="s">
        <v>125</v>
      </c>
      <c r="AC3203" s="150" t="str">
        <f>IFERROR(IF(JRF!C3216="","",IF(AND(VLOOKUP(JRF!C3216,X:AA,4,0)=JRF!B3216,VLOOKUP(JRF!C3216,X:Y,2,0)="A"),"","Inactive Dept Combo Error")),"Inactive Dept Combo Error")</f>
        <v/>
      </c>
      <c r="AD3203" t="str">
        <f>IFERROR(IF('Journal Template'!D3615="","",IF(AND(VLOOKUP('Journal Template'!D3615,X:AA,4,0)='Journal Template'!A3615,VLOOKUP('Journal Template'!D3615,X:Y,2,0)="A"),"","Inactive Dept Combo Error")),"")</f>
        <v/>
      </c>
      <c r="AK3203" s="150" t="str">
        <f>IF(JRF!B3216="","",IF(JRF!B3216=IFERROR(VLOOKUP(JRF!B3216,Checks!AI:AI,1,0),0),"Entry in Branch/Satellite BU's",""))</f>
        <v/>
      </c>
      <c r="AL3203" t="str">
        <f>IFERROR(IF('Journal Template'!A3615="","",IF('Journal Template'!A3615=IFERROR(VLOOKUP('Journal Template'!A3615,Checks!AI:AI,1,0),0),"Entry in Branch/Satellite BU's","")),"")</f>
        <v/>
      </c>
      <c r="AO3203" s="171"/>
      <c r="AP3203" s="171"/>
      <c r="AQ3203" s="171"/>
      <c r="AR3203" s="171"/>
      <c r="CI3203" t="str">
        <f>IF(JRF!F3216&gt;0,"",IF(JRF!B3216="","",IF(LEFT(JRF!B3216,1)=IFERROR(VLOOKUP(LEFT(JRF!B3216,1),$CF$2:$CF$5,1,0),0),"Product Code Required",IF(JRF!C3216="","",IF(JRF!C3216=IFERROR(VLOOKUP(JRF!C3216,$CH:$CH,1,0),0),"Product Code Required","NA")))))</f>
        <v/>
      </c>
      <c r="CJ3203" t="str">
        <f>IF(JRF!AV3216&gt;0,"",IF(JRF!Q3216="","",IF(LEFT(JRF!Q3216,1)=IFERROR(VLOOKUP(LEFT(JRF!Q3216,1),$CF$2:$CF$5,1,0),0),"Product Code Required",IF(JRF!V3216="","",IF(JRF!V3216=IFERROR(VLOOKUP(JRF!V3216,$CH:$CH,1,0),0),"Product Code Required","NA")))))</f>
        <v/>
      </c>
      <c r="CK3203" t="str">
        <f>IFERROR(IF(LEN('Journal Template'!F3214)&gt;0,"",IF('Journal Template'!A3214="","",IF(LEFT('Journal Template'!A3214,1)=IFERROR(VLOOKUP(LEFT('Journal Template'!A3214,1),Checks!$CF$2:$CF$5,1,0),0),"Product Code Required",IF('Journal Template'!D3214="","",IF('Journal Template'!D3214=IFERROR(VLOOKUP('Journal Template'!D3214,Checks!$CH:$CH,1,0),0),"Product Code Required","NA"))))),"")</f>
        <v/>
      </c>
    </row>
    <row r="3204" spans="14:89">
      <c r="N3204" t="s">
        <v>14076</v>
      </c>
      <c r="O3204" t="s">
        <v>14077</v>
      </c>
      <c r="P3204" t="s">
        <v>386</v>
      </c>
      <c r="Q3204" s="150" t="str">
        <f>IF(JRF!D3217="","",IF(IFERROR(VLOOKUP(JRF!D3217,Checks!N:P,3,0),0)="A","","Inactive account in Use"))</f>
        <v/>
      </c>
      <c r="R3204" t="str">
        <f>IFERROR(IF('Journal Template'!C3616="","",IF(IFERROR(VLOOKUP('Journal Template'!C3616,Checks!N:P,3,0),0)="A","","Inactive account in Use")),"")</f>
        <v/>
      </c>
      <c r="V3204" s="150" t="str">
        <f>IF(JRF!C3217="","",IF(IFERROR(VLOOKUP(JRF!C3217,Checks!S:U,3,0),0)="A","Entry with System fund Dept",""))</f>
        <v/>
      </c>
      <c r="W3204" t="str">
        <f>IFERROR(IF('Journal Template'!D3616="","",IF(IFERROR(VLOOKUP('Journal Template'!D3616,Checks!S:U,3,0),0)="A","Entry with System fund Dept","")),"")</f>
        <v/>
      </c>
      <c r="X3204" t="s">
        <v>14078</v>
      </c>
      <c r="Y3204" t="s">
        <v>389</v>
      </c>
      <c r="Z3204" t="s">
        <v>14079</v>
      </c>
      <c r="AA3204" t="s">
        <v>391</v>
      </c>
      <c r="AB3204" t="s">
        <v>125</v>
      </c>
      <c r="AC3204" s="150" t="str">
        <f>IFERROR(IF(JRF!C3217="","",IF(AND(VLOOKUP(JRF!C3217,X:AA,4,0)=JRF!B3217,VLOOKUP(JRF!C3217,X:Y,2,0)="A"),"","Inactive Dept Combo Error")),"Inactive Dept Combo Error")</f>
        <v/>
      </c>
      <c r="AD3204" t="str">
        <f>IFERROR(IF('Journal Template'!D3616="","",IF(AND(VLOOKUP('Journal Template'!D3616,X:AA,4,0)='Journal Template'!A3616,VLOOKUP('Journal Template'!D3616,X:Y,2,0)="A"),"","Inactive Dept Combo Error")),"")</f>
        <v/>
      </c>
      <c r="AK3204" s="150" t="str">
        <f>IF(JRF!B3217="","",IF(JRF!B3217=IFERROR(VLOOKUP(JRF!B3217,Checks!AI:AI,1,0),0),"Entry in Branch/Satellite BU's",""))</f>
        <v/>
      </c>
      <c r="AL3204" t="str">
        <f>IFERROR(IF('Journal Template'!A3616="","",IF('Journal Template'!A3616=IFERROR(VLOOKUP('Journal Template'!A3616,Checks!AI:AI,1,0),0),"Entry in Branch/Satellite BU's","")),"")</f>
        <v/>
      </c>
      <c r="AO3204" s="171"/>
      <c r="AP3204" s="171"/>
      <c r="AQ3204" s="171"/>
      <c r="AR3204" s="171"/>
      <c r="CI3204" t="str">
        <f>IF(JRF!F3217&gt;0,"",IF(JRF!B3217="","",IF(LEFT(JRF!B3217,1)=IFERROR(VLOOKUP(LEFT(JRF!B3217,1),$CF$2:$CF$5,1,0),0),"Product Code Required",IF(JRF!C3217="","",IF(JRF!C3217=IFERROR(VLOOKUP(JRF!C3217,$CH:$CH,1,0),0),"Product Code Required","NA")))))</f>
        <v/>
      </c>
      <c r="CJ3204" t="str">
        <f>IF(JRF!AV3217&gt;0,"",IF(JRF!Q3217="","",IF(LEFT(JRF!Q3217,1)=IFERROR(VLOOKUP(LEFT(JRF!Q3217,1),$CF$2:$CF$5,1,0),0),"Product Code Required",IF(JRF!V3217="","",IF(JRF!V3217=IFERROR(VLOOKUP(JRF!V3217,$CH:$CH,1,0),0),"Product Code Required","NA")))))</f>
        <v/>
      </c>
      <c r="CK3204" t="str">
        <f>IFERROR(IF(LEN('Journal Template'!F3215)&gt;0,"",IF('Journal Template'!A3215="","",IF(LEFT('Journal Template'!A3215,1)=IFERROR(VLOOKUP(LEFT('Journal Template'!A3215,1),Checks!$CF$2:$CF$5,1,0),0),"Product Code Required",IF('Journal Template'!D3215="","",IF('Journal Template'!D3215=IFERROR(VLOOKUP('Journal Template'!D3215,Checks!$CH:$CH,1,0),0),"Product Code Required","NA"))))),"")</f>
        <v/>
      </c>
    </row>
    <row r="3205" spans="14:89">
      <c r="N3205" t="s">
        <v>14080</v>
      </c>
      <c r="O3205" t="s">
        <v>14081</v>
      </c>
      <c r="P3205" t="s">
        <v>386</v>
      </c>
      <c r="Q3205" s="150" t="str">
        <f>IF(JRF!D3218="","",IF(IFERROR(VLOOKUP(JRF!D3218,Checks!N:P,3,0),0)="A","","Inactive account in Use"))</f>
        <v/>
      </c>
      <c r="R3205" t="str">
        <f>IFERROR(IF('Journal Template'!C3617="","",IF(IFERROR(VLOOKUP('Journal Template'!C3617,Checks!N:P,3,0),0)="A","","Inactive account in Use")),"")</f>
        <v/>
      </c>
      <c r="V3205" s="150" t="str">
        <f>IF(JRF!C3218="","",IF(IFERROR(VLOOKUP(JRF!C3218,Checks!S:U,3,0),0)="A","Entry with System fund Dept",""))</f>
        <v/>
      </c>
      <c r="W3205" t="str">
        <f>IFERROR(IF('Journal Template'!D3617="","",IF(IFERROR(VLOOKUP('Journal Template'!D3617,Checks!S:U,3,0),0)="A","Entry with System fund Dept","")),"")</f>
        <v/>
      </c>
      <c r="X3205" t="s">
        <v>14082</v>
      </c>
      <c r="Y3205" t="s">
        <v>389</v>
      </c>
      <c r="Z3205" t="s">
        <v>14083</v>
      </c>
      <c r="AA3205" t="s">
        <v>391</v>
      </c>
      <c r="AB3205" t="s">
        <v>125</v>
      </c>
      <c r="AC3205" s="150" t="str">
        <f>IFERROR(IF(JRF!C3218="","",IF(AND(VLOOKUP(JRF!C3218,X:AA,4,0)=JRF!B3218,VLOOKUP(JRF!C3218,X:Y,2,0)="A"),"","Inactive Dept Combo Error")),"Inactive Dept Combo Error")</f>
        <v/>
      </c>
      <c r="AD3205" t="str">
        <f>IFERROR(IF('Journal Template'!D3617="","",IF(AND(VLOOKUP('Journal Template'!D3617,X:AA,4,0)='Journal Template'!A3617,VLOOKUP('Journal Template'!D3617,X:Y,2,0)="A"),"","Inactive Dept Combo Error")),"")</f>
        <v/>
      </c>
      <c r="AK3205" s="150" t="str">
        <f>IF(JRF!B3218="","",IF(JRF!B3218=IFERROR(VLOOKUP(JRF!B3218,Checks!AI:AI,1,0),0),"Entry in Branch/Satellite BU's",""))</f>
        <v/>
      </c>
      <c r="AL3205" t="str">
        <f>IFERROR(IF('Journal Template'!A3617="","",IF('Journal Template'!A3617=IFERROR(VLOOKUP('Journal Template'!A3617,Checks!AI:AI,1,0),0),"Entry in Branch/Satellite BU's","")),"")</f>
        <v/>
      </c>
      <c r="AO3205" s="171"/>
      <c r="AP3205" s="171"/>
      <c r="AQ3205" s="171"/>
      <c r="AR3205" s="171"/>
      <c r="CI3205" t="str">
        <f>IF(JRF!F3218&gt;0,"",IF(JRF!B3218="","",IF(LEFT(JRF!B3218,1)=IFERROR(VLOOKUP(LEFT(JRF!B3218,1),$CF$2:$CF$5,1,0),0),"Product Code Required",IF(JRF!C3218="","",IF(JRF!C3218=IFERROR(VLOOKUP(JRF!C3218,$CH:$CH,1,0),0),"Product Code Required","NA")))))</f>
        <v/>
      </c>
      <c r="CJ3205" t="str">
        <f>IF(JRF!AV3218&gt;0,"",IF(JRF!Q3218="","",IF(LEFT(JRF!Q3218,1)=IFERROR(VLOOKUP(LEFT(JRF!Q3218,1),$CF$2:$CF$5,1,0),0),"Product Code Required",IF(JRF!V3218="","",IF(JRF!V3218=IFERROR(VLOOKUP(JRF!V3218,$CH:$CH,1,0),0),"Product Code Required","NA")))))</f>
        <v/>
      </c>
      <c r="CK3205" t="str">
        <f>IFERROR(IF(LEN('Journal Template'!F3216)&gt;0,"",IF('Journal Template'!A3216="","",IF(LEFT('Journal Template'!A3216,1)=IFERROR(VLOOKUP(LEFT('Journal Template'!A3216,1),Checks!$CF$2:$CF$5,1,0),0),"Product Code Required",IF('Journal Template'!D3216="","",IF('Journal Template'!D3216=IFERROR(VLOOKUP('Journal Template'!D3216,Checks!$CH:$CH,1,0),0),"Product Code Required","NA"))))),"")</f>
        <v/>
      </c>
    </row>
    <row r="3206" spans="14:89">
      <c r="N3206" t="s">
        <v>14084</v>
      </c>
      <c r="O3206" t="s">
        <v>14085</v>
      </c>
      <c r="P3206" t="s">
        <v>386</v>
      </c>
      <c r="Q3206" s="150" t="str">
        <f>IF(JRF!D3219="","",IF(IFERROR(VLOOKUP(JRF!D3219,Checks!N:P,3,0),0)="A","","Inactive account in Use"))</f>
        <v/>
      </c>
      <c r="R3206" t="str">
        <f>IFERROR(IF('Journal Template'!C3618="","",IF(IFERROR(VLOOKUP('Journal Template'!C3618,Checks!N:P,3,0),0)="A","","Inactive account in Use")),"")</f>
        <v/>
      </c>
      <c r="V3206" s="150" t="str">
        <f>IF(JRF!C3219="","",IF(IFERROR(VLOOKUP(JRF!C3219,Checks!S:U,3,0),0)="A","Entry with System fund Dept",""))</f>
        <v/>
      </c>
      <c r="W3206" t="str">
        <f>IFERROR(IF('Journal Template'!D3618="","",IF(IFERROR(VLOOKUP('Journal Template'!D3618,Checks!S:U,3,0),0)="A","Entry with System fund Dept","")),"")</f>
        <v/>
      </c>
      <c r="X3206" t="s">
        <v>14086</v>
      </c>
      <c r="Y3206" t="s">
        <v>389</v>
      </c>
      <c r="Z3206" t="s">
        <v>14087</v>
      </c>
      <c r="AA3206" t="s">
        <v>391</v>
      </c>
      <c r="AB3206" t="s">
        <v>125</v>
      </c>
      <c r="AC3206" s="150" t="str">
        <f>IFERROR(IF(JRF!C3219="","",IF(AND(VLOOKUP(JRF!C3219,X:AA,4,0)=JRF!B3219,VLOOKUP(JRF!C3219,X:Y,2,0)="A"),"","Inactive Dept Combo Error")),"Inactive Dept Combo Error")</f>
        <v/>
      </c>
      <c r="AD3206" t="str">
        <f>IFERROR(IF('Journal Template'!D3618="","",IF(AND(VLOOKUP('Journal Template'!D3618,X:AA,4,0)='Journal Template'!A3618,VLOOKUP('Journal Template'!D3618,X:Y,2,0)="A"),"","Inactive Dept Combo Error")),"")</f>
        <v/>
      </c>
      <c r="AK3206" s="150" t="str">
        <f>IF(JRF!B3219="","",IF(JRF!B3219=IFERROR(VLOOKUP(JRF!B3219,Checks!AI:AI,1,0),0),"Entry in Branch/Satellite BU's",""))</f>
        <v/>
      </c>
      <c r="AL3206" t="str">
        <f>IFERROR(IF('Journal Template'!A3618="","",IF('Journal Template'!A3618=IFERROR(VLOOKUP('Journal Template'!A3618,Checks!AI:AI,1,0),0),"Entry in Branch/Satellite BU's","")),"")</f>
        <v/>
      </c>
      <c r="AO3206" s="171"/>
      <c r="AP3206" s="171"/>
      <c r="AQ3206" s="171"/>
      <c r="AR3206" s="171"/>
      <c r="CI3206" t="str">
        <f>IF(JRF!F3219&gt;0,"",IF(JRF!B3219="","",IF(LEFT(JRF!B3219,1)=IFERROR(VLOOKUP(LEFT(JRF!B3219,1),$CF$2:$CF$5,1,0),0),"Product Code Required",IF(JRF!C3219="","",IF(JRF!C3219=IFERROR(VLOOKUP(JRF!C3219,$CH:$CH,1,0),0),"Product Code Required","NA")))))</f>
        <v/>
      </c>
      <c r="CJ3206" t="str">
        <f>IF(JRF!AV3219&gt;0,"",IF(JRF!Q3219="","",IF(LEFT(JRF!Q3219,1)=IFERROR(VLOOKUP(LEFT(JRF!Q3219,1),$CF$2:$CF$5,1,0),0),"Product Code Required",IF(JRF!V3219="","",IF(JRF!V3219=IFERROR(VLOOKUP(JRF!V3219,$CH:$CH,1,0),0),"Product Code Required","NA")))))</f>
        <v/>
      </c>
      <c r="CK3206" t="str">
        <f>IFERROR(IF(LEN('Journal Template'!F3217)&gt;0,"",IF('Journal Template'!A3217="","",IF(LEFT('Journal Template'!A3217,1)=IFERROR(VLOOKUP(LEFT('Journal Template'!A3217,1),Checks!$CF$2:$CF$5,1,0),0),"Product Code Required",IF('Journal Template'!D3217="","",IF('Journal Template'!D3217=IFERROR(VLOOKUP('Journal Template'!D3217,Checks!$CH:$CH,1,0),0),"Product Code Required","NA"))))),"")</f>
        <v/>
      </c>
    </row>
    <row r="3207" spans="14:89">
      <c r="N3207" t="s">
        <v>14088</v>
      </c>
      <c r="O3207" t="s">
        <v>14089</v>
      </c>
      <c r="P3207" t="s">
        <v>386</v>
      </c>
      <c r="Q3207" s="150" t="str">
        <f>IF(JRF!D3220="","",IF(IFERROR(VLOOKUP(JRF!D3220,Checks!N:P,3,0),0)="A","","Inactive account in Use"))</f>
        <v/>
      </c>
      <c r="R3207" t="str">
        <f>IFERROR(IF('Journal Template'!C3619="","",IF(IFERROR(VLOOKUP('Journal Template'!C3619,Checks!N:P,3,0),0)="A","","Inactive account in Use")),"")</f>
        <v/>
      </c>
      <c r="V3207" s="150" t="str">
        <f>IF(JRF!C3220="","",IF(IFERROR(VLOOKUP(JRF!C3220,Checks!S:U,3,0),0)="A","Entry with System fund Dept",""))</f>
        <v/>
      </c>
      <c r="W3207" t="str">
        <f>IFERROR(IF('Journal Template'!D3619="","",IF(IFERROR(VLOOKUP('Journal Template'!D3619,Checks!S:U,3,0),0)="A","Entry with System fund Dept","")),"")</f>
        <v/>
      </c>
      <c r="X3207" t="s">
        <v>14090</v>
      </c>
      <c r="Y3207" t="s">
        <v>389</v>
      </c>
      <c r="Z3207" t="s">
        <v>14091</v>
      </c>
      <c r="AA3207" t="s">
        <v>391</v>
      </c>
      <c r="AB3207" t="s">
        <v>125</v>
      </c>
      <c r="AC3207" s="150" t="str">
        <f>IFERROR(IF(JRF!C3220="","",IF(AND(VLOOKUP(JRF!C3220,X:AA,4,0)=JRF!B3220,VLOOKUP(JRF!C3220,X:Y,2,0)="A"),"","Inactive Dept Combo Error")),"Inactive Dept Combo Error")</f>
        <v/>
      </c>
      <c r="AD3207" t="str">
        <f>IFERROR(IF('Journal Template'!D3619="","",IF(AND(VLOOKUP('Journal Template'!D3619,X:AA,4,0)='Journal Template'!A3619,VLOOKUP('Journal Template'!D3619,X:Y,2,0)="A"),"","Inactive Dept Combo Error")),"")</f>
        <v/>
      </c>
      <c r="AK3207" s="150" t="str">
        <f>IF(JRF!B3220="","",IF(JRF!B3220=IFERROR(VLOOKUP(JRF!B3220,Checks!AI:AI,1,0),0),"Entry in Branch/Satellite BU's",""))</f>
        <v/>
      </c>
      <c r="AL3207" t="str">
        <f>IFERROR(IF('Journal Template'!A3619="","",IF('Journal Template'!A3619=IFERROR(VLOOKUP('Journal Template'!A3619,Checks!AI:AI,1,0),0),"Entry in Branch/Satellite BU's","")),"")</f>
        <v/>
      </c>
      <c r="AO3207" s="171"/>
      <c r="AP3207" s="171"/>
      <c r="AQ3207" s="171"/>
      <c r="AR3207" s="171"/>
      <c r="CI3207" t="str">
        <f>IF(JRF!F3220&gt;0,"",IF(JRF!B3220="","",IF(LEFT(JRF!B3220,1)=IFERROR(VLOOKUP(LEFT(JRF!B3220,1),$CF$2:$CF$5,1,0),0),"Product Code Required",IF(JRF!C3220="","",IF(JRF!C3220=IFERROR(VLOOKUP(JRF!C3220,$CH:$CH,1,0),0),"Product Code Required","NA")))))</f>
        <v/>
      </c>
      <c r="CJ3207" t="str">
        <f>IF(JRF!AV3220&gt;0,"",IF(JRF!Q3220="","",IF(LEFT(JRF!Q3220,1)=IFERROR(VLOOKUP(LEFT(JRF!Q3220,1),$CF$2:$CF$5,1,0),0),"Product Code Required",IF(JRF!V3220="","",IF(JRF!V3220=IFERROR(VLOOKUP(JRF!V3220,$CH:$CH,1,0),0),"Product Code Required","NA")))))</f>
        <v/>
      </c>
      <c r="CK3207" t="str">
        <f>IFERROR(IF(LEN('Journal Template'!F3218)&gt;0,"",IF('Journal Template'!A3218="","",IF(LEFT('Journal Template'!A3218,1)=IFERROR(VLOOKUP(LEFT('Journal Template'!A3218,1),Checks!$CF$2:$CF$5,1,0),0),"Product Code Required",IF('Journal Template'!D3218="","",IF('Journal Template'!D3218=IFERROR(VLOOKUP('Journal Template'!D3218,Checks!$CH:$CH,1,0),0),"Product Code Required","NA"))))),"")</f>
        <v/>
      </c>
    </row>
    <row r="3208" spans="14:89">
      <c r="N3208" t="s">
        <v>14092</v>
      </c>
      <c r="O3208" t="s">
        <v>14093</v>
      </c>
      <c r="P3208" t="s">
        <v>386</v>
      </c>
      <c r="Q3208" s="150" t="str">
        <f>IF(JRF!D3221="","",IF(IFERROR(VLOOKUP(JRF!D3221,Checks!N:P,3,0),0)="A","","Inactive account in Use"))</f>
        <v/>
      </c>
      <c r="R3208" t="str">
        <f>IFERROR(IF('Journal Template'!C3620="","",IF(IFERROR(VLOOKUP('Journal Template'!C3620,Checks!N:P,3,0),0)="A","","Inactive account in Use")),"")</f>
        <v/>
      </c>
      <c r="V3208" s="150" t="str">
        <f>IF(JRF!C3221="","",IF(IFERROR(VLOOKUP(JRF!C3221,Checks!S:U,3,0),0)="A","Entry with System fund Dept",""))</f>
        <v/>
      </c>
      <c r="W3208" t="str">
        <f>IFERROR(IF('Journal Template'!D3620="","",IF(IFERROR(VLOOKUP('Journal Template'!D3620,Checks!S:U,3,0),0)="A","Entry with System fund Dept","")),"")</f>
        <v/>
      </c>
      <c r="X3208" t="s">
        <v>14094</v>
      </c>
      <c r="Y3208" t="s">
        <v>389</v>
      </c>
      <c r="Z3208" t="s">
        <v>14095</v>
      </c>
      <c r="AA3208" t="s">
        <v>391</v>
      </c>
      <c r="AB3208" t="s">
        <v>125</v>
      </c>
      <c r="AC3208" s="150" t="str">
        <f>IFERROR(IF(JRF!C3221="","",IF(AND(VLOOKUP(JRF!C3221,X:AA,4,0)=JRF!B3221,VLOOKUP(JRF!C3221,X:Y,2,0)="A"),"","Inactive Dept Combo Error")),"Inactive Dept Combo Error")</f>
        <v/>
      </c>
      <c r="AD3208" t="str">
        <f>IFERROR(IF('Journal Template'!D3620="","",IF(AND(VLOOKUP('Journal Template'!D3620,X:AA,4,0)='Journal Template'!A3620,VLOOKUP('Journal Template'!D3620,X:Y,2,0)="A"),"","Inactive Dept Combo Error")),"")</f>
        <v/>
      </c>
      <c r="AK3208" s="150" t="str">
        <f>IF(JRF!B3221="","",IF(JRF!B3221=IFERROR(VLOOKUP(JRF!B3221,Checks!AI:AI,1,0),0),"Entry in Branch/Satellite BU's",""))</f>
        <v/>
      </c>
      <c r="AL3208" t="str">
        <f>IFERROR(IF('Journal Template'!A3620="","",IF('Journal Template'!A3620=IFERROR(VLOOKUP('Journal Template'!A3620,Checks!AI:AI,1,0),0),"Entry in Branch/Satellite BU's","")),"")</f>
        <v/>
      </c>
      <c r="AO3208" s="171"/>
      <c r="AP3208" s="171"/>
      <c r="AQ3208" s="171"/>
      <c r="AR3208" s="171"/>
      <c r="CI3208" t="str">
        <f>IF(JRF!F3221&gt;0,"",IF(JRF!B3221="","",IF(LEFT(JRF!B3221,1)=IFERROR(VLOOKUP(LEFT(JRF!B3221,1),$CF$2:$CF$5,1,0),0),"Product Code Required",IF(JRF!C3221="","",IF(JRF!C3221=IFERROR(VLOOKUP(JRF!C3221,$CH:$CH,1,0),0),"Product Code Required","NA")))))</f>
        <v/>
      </c>
      <c r="CJ3208" t="str">
        <f>IF(JRF!AV3221&gt;0,"",IF(JRF!Q3221="","",IF(LEFT(JRF!Q3221,1)=IFERROR(VLOOKUP(LEFT(JRF!Q3221,1),$CF$2:$CF$5,1,0),0),"Product Code Required",IF(JRF!V3221="","",IF(JRF!V3221=IFERROR(VLOOKUP(JRF!V3221,$CH:$CH,1,0),0),"Product Code Required","NA")))))</f>
        <v/>
      </c>
      <c r="CK3208" t="str">
        <f>IFERROR(IF(LEN('Journal Template'!F3219)&gt;0,"",IF('Journal Template'!A3219="","",IF(LEFT('Journal Template'!A3219,1)=IFERROR(VLOOKUP(LEFT('Journal Template'!A3219,1),Checks!$CF$2:$CF$5,1,0),0),"Product Code Required",IF('Journal Template'!D3219="","",IF('Journal Template'!D3219=IFERROR(VLOOKUP('Journal Template'!D3219,Checks!$CH:$CH,1,0),0),"Product Code Required","NA"))))),"")</f>
        <v/>
      </c>
    </row>
    <row r="3209" spans="14:89">
      <c r="N3209" t="s">
        <v>14096</v>
      </c>
      <c r="O3209" t="s">
        <v>14097</v>
      </c>
      <c r="P3209" t="s">
        <v>386</v>
      </c>
      <c r="Q3209" s="150" t="str">
        <f>IF(JRF!D3222="","",IF(IFERROR(VLOOKUP(JRF!D3222,Checks!N:P,3,0),0)="A","","Inactive account in Use"))</f>
        <v/>
      </c>
      <c r="R3209" t="str">
        <f>IFERROR(IF('Journal Template'!C3621="","",IF(IFERROR(VLOOKUP('Journal Template'!C3621,Checks!N:P,3,0),0)="A","","Inactive account in Use")),"")</f>
        <v/>
      </c>
      <c r="V3209" s="150" t="str">
        <f>IF(JRF!C3222="","",IF(IFERROR(VLOOKUP(JRF!C3222,Checks!S:U,3,0),0)="A","Entry with System fund Dept",""))</f>
        <v/>
      </c>
      <c r="W3209" t="str">
        <f>IFERROR(IF('Journal Template'!D3621="","",IF(IFERROR(VLOOKUP('Journal Template'!D3621,Checks!S:U,3,0),0)="A","Entry with System fund Dept","")),"")</f>
        <v/>
      </c>
      <c r="X3209" t="s">
        <v>14094</v>
      </c>
      <c r="Y3209" t="s">
        <v>389</v>
      </c>
      <c r="Z3209" t="s">
        <v>14098</v>
      </c>
      <c r="AA3209" t="s">
        <v>1493</v>
      </c>
      <c r="AB3209" t="s">
        <v>125</v>
      </c>
      <c r="AC3209" s="150" t="str">
        <f>IFERROR(IF(JRF!C3222="","",IF(AND(VLOOKUP(JRF!C3222,X:AA,4,0)=JRF!B3222,VLOOKUP(JRF!C3222,X:Y,2,0)="A"),"","Inactive Dept Combo Error")),"Inactive Dept Combo Error")</f>
        <v/>
      </c>
      <c r="AD3209" t="str">
        <f>IFERROR(IF('Journal Template'!D3621="","",IF(AND(VLOOKUP('Journal Template'!D3621,X:AA,4,0)='Journal Template'!A3621,VLOOKUP('Journal Template'!D3621,X:Y,2,0)="A"),"","Inactive Dept Combo Error")),"")</f>
        <v/>
      </c>
      <c r="AK3209" s="150" t="str">
        <f>IF(JRF!B3222="","",IF(JRF!B3222=IFERROR(VLOOKUP(JRF!B3222,Checks!AI:AI,1,0),0),"Entry in Branch/Satellite BU's",""))</f>
        <v/>
      </c>
      <c r="AL3209" t="str">
        <f>IFERROR(IF('Journal Template'!A3621="","",IF('Journal Template'!A3621=IFERROR(VLOOKUP('Journal Template'!A3621,Checks!AI:AI,1,0),0),"Entry in Branch/Satellite BU's","")),"")</f>
        <v/>
      </c>
      <c r="AO3209" s="171"/>
      <c r="AP3209" s="171"/>
      <c r="AQ3209" s="171"/>
      <c r="AR3209" s="171"/>
      <c r="CI3209" t="str">
        <f>IF(JRF!F3222&gt;0,"",IF(JRF!B3222="","",IF(LEFT(JRF!B3222,1)=IFERROR(VLOOKUP(LEFT(JRF!B3222,1),$CF$2:$CF$5,1,0),0),"Product Code Required",IF(JRF!C3222="","",IF(JRF!C3222=IFERROR(VLOOKUP(JRF!C3222,$CH:$CH,1,0),0),"Product Code Required","NA")))))</f>
        <v/>
      </c>
      <c r="CJ3209" t="str">
        <f>IF(JRF!AV3222&gt;0,"",IF(JRF!Q3222="","",IF(LEFT(JRF!Q3222,1)=IFERROR(VLOOKUP(LEFT(JRF!Q3222,1),$CF$2:$CF$5,1,0),0),"Product Code Required",IF(JRF!V3222="","",IF(JRF!V3222=IFERROR(VLOOKUP(JRF!V3222,$CH:$CH,1,0),0),"Product Code Required","NA")))))</f>
        <v/>
      </c>
      <c r="CK3209" t="str">
        <f>IFERROR(IF(LEN('Journal Template'!F3220)&gt;0,"",IF('Journal Template'!A3220="","",IF(LEFT('Journal Template'!A3220,1)=IFERROR(VLOOKUP(LEFT('Journal Template'!A3220,1),Checks!$CF$2:$CF$5,1,0),0),"Product Code Required",IF('Journal Template'!D3220="","",IF('Journal Template'!D3220=IFERROR(VLOOKUP('Journal Template'!D3220,Checks!$CH:$CH,1,0),0),"Product Code Required","NA"))))),"")</f>
        <v/>
      </c>
    </row>
    <row r="3210" spans="14:89">
      <c r="N3210" t="s">
        <v>14099</v>
      </c>
      <c r="O3210" t="s">
        <v>14100</v>
      </c>
      <c r="P3210" t="s">
        <v>386</v>
      </c>
      <c r="Q3210" s="150" t="str">
        <f>IF(JRF!D3223="","",IF(IFERROR(VLOOKUP(JRF!D3223,Checks!N:P,3,0),0)="A","","Inactive account in Use"))</f>
        <v/>
      </c>
      <c r="R3210" t="str">
        <f>IFERROR(IF('Journal Template'!C3622="","",IF(IFERROR(VLOOKUP('Journal Template'!C3622,Checks!N:P,3,0),0)="A","","Inactive account in Use")),"")</f>
        <v/>
      </c>
      <c r="V3210" s="150" t="str">
        <f>IF(JRF!C3223="","",IF(IFERROR(VLOOKUP(JRF!C3223,Checks!S:U,3,0),0)="A","Entry with System fund Dept",""))</f>
        <v/>
      </c>
      <c r="W3210" t="str">
        <f>IFERROR(IF('Journal Template'!D3622="","",IF(IFERROR(VLOOKUP('Journal Template'!D3622,Checks!S:U,3,0),0)="A","Entry with System fund Dept","")),"")</f>
        <v/>
      </c>
      <c r="X3210" t="s">
        <v>14101</v>
      </c>
      <c r="Y3210" t="s">
        <v>389</v>
      </c>
      <c r="Z3210" t="s">
        <v>14102</v>
      </c>
      <c r="AA3210" t="s">
        <v>1493</v>
      </c>
      <c r="AB3210" t="s">
        <v>125</v>
      </c>
      <c r="AC3210" s="150" t="str">
        <f>IFERROR(IF(JRF!C3223="","",IF(AND(VLOOKUP(JRF!C3223,X:AA,4,0)=JRF!B3223,VLOOKUP(JRF!C3223,X:Y,2,0)="A"),"","Inactive Dept Combo Error")),"Inactive Dept Combo Error")</f>
        <v/>
      </c>
      <c r="AD3210" t="str">
        <f>IFERROR(IF('Journal Template'!D3622="","",IF(AND(VLOOKUP('Journal Template'!D3622,X:AA,4,0)='Journal Template'!A3622,VLOOKUP('Journal Template'!D3622,X:Y,2,0)="A"),"","Inactive Dept Combo Error")),"")</f>
        <v/>
      </c>
      <c r="AK3210" s="150" t="str">
        <f>IF(JRF!B3223="","",IF(JRF!B3223=IFERROR(VLOOKUP(JRF!B3223,Checks!AI:AI,1,0),0),"Entry in Branch/Satellite BU's",""))</f>
        <v/>
      </c>
      <c r="AL3210" t="str">
        <f>IFERROR(IF('Journal Template'!A3622="","",IF('Journal Template'!A3622=IFERROR(VLOOKUP('Journal Template'!A3622,Checks!AI:AI,1,0),0),"Entry in Branch/Satellite BU's","")),"")</f>
        <v/>
      </c>
      <c r="AO3210" s="171"/>
      <c r="AP3210" s="171"/>
      <c r="AQ3210" s="171"/>
      <c r="AR3210" s="171"/>
      <c r="CI3210" t="str">
        <f>IF(JRF!F3223&gt;0,"",IF(JRF!B3223="","",IF(LEFT(JRF!B3223,1)=IFERROR(VLOOKUP(LEFT(JRF!B3223,1),$CF$2:$CF$5,1,0),0),"Product Code Required",IF(JRF!C3223="","",IF(JRF!C3223=IFERROR(VLOOKUP(JRF!C3223,$CH:$CH,1,0),0),"Product Code Required","NA")))))</f>
        <v/>
      </c>
      <c r="CJ3210" t="str">
        <f>IF(JRF!AV3223&gt;0,"",IF(JRF!Q3223="","",IF(LEFT(JRF!Q3223,1)=IFERROR(VLOOKUP(LEFT(JRF!Q3223,1),$CF$2:$CF$5,1,0),0),"Product Code Required",IF(JRF!V3223="","",IF(JRF!V3223=IFERROR(VLOOKUP(JRF!V3223,$CH:$CH,1,0),0),"Product Code Required","NA")))))</f>
        <v/>
      </c>
      <c r="CK3210" t="str">
        <f>IFERROR(IF(LEN('Journal Template'!F3221)&gt;0,"",IF('Journal Template'!A3221="","",IF(LEFT('Journal Template'!A3221,1)=IFERROR(VLOOKUP(LEFT('Journal Template'!A3221,1),Checks!$CF$2:$CF$5,1,0),0),"Product Code Required",IF('Journal Template'!D3221="","",IF('Journal Template'!D3221=IFERROR(VLOOKUP('Journal Template'!D3221,Checks!$CH:$CH,1,0),0),"Product Code Required","NA"))))),"")</f>
        <v/>
      </c>
    </row>
    <row r="3211" spans="14:89">
      <c r="N3211" t="s">
        <v>14103</v>
      </c>
      <c r="O3211" t="s">
        <v>14104</v>
      </c>
      <c r="P3211" t="s">
        <v>386</v>
      </c>
      <c r="Q3211" s="150" t="str">
        <f>IF(JRF!D3224="","",IF(IFERROR(VLOOKUP(JRF!D3224,Checks!N:P,3,0),0)="A","","Inactive account in Use"))</f>
        <v/>
      </c>
      <c r="R3211" t="str">
        <f>IFERROR(IF('Journal Template'!C3623="","",IF(IFERROR(VLOOKUP('Journal Template'!C3623,Checks!N:P,3,0),0)="A","","Inactive account in Use")),"")</f>
        <v/>
      </c>
      <c r="V3211" s="150" t="str">
        <f>IF(JRF!C3224="","",IF(IFERROR(VLOOKUP(JRF!C3224,Checks!S:U,3,0),0)="A","Entry with System fund Dept",""))</f>
        <v/>
      </c>
      <c r="W3211" t="str">
        <f>IFERROR(IF('Journal Template'!D3623="","",IF(IFERROR(VLOOKUP('Journal Template'!D3623,Checks!S:U,3,0),0)="A","Entry with System fund Dept","")),"")</f>
        <v/>
      </c>
      <c r="X3211" t="s">
        <v>14101</v>
      </c>
      <c r="Y3211" t="s">
        <v>389</v>
      </c>
      <c r="Z3211" t="s">
        <v>14105</v>
      </c>
      <c r="AA3211" t="s">
        <v>391</v>
      </c>
      <c r="AB3211" t="s">
        <v>125</v>
      </c>
      <c r="AC3211" s="150" t="str">
        <f>IFERROR(IF(JRF!C3224="","",IF(AND(VLOOKUP(JRF!C3224,X:AA,4,0)=JRF!B3224,VLOOKUP(JRF!C3224,X:Y,2,0)="A"),"","Inactive Dept Combo Error")),"Inactive Dept Combo Error")</f>
        <v/>
      </c>
      <c r="AD3211" t="str">
        <f>IFERROR(IF('Journal Template'!D3623="","",IF(AND(VLOOKUP('Journal Template'!D3623,X:AA,4,0)='Journal Template'!A3623,VLOOKUP('Journal Template'!D3623,X:Y,2,0)="A"),"","Inactive Dept Combo Error")),"")</f>
        <v/>
      </c>
      <c r="AK3211" s="150" t="str">
        <f>IF(JRF!B3224="","",IF(JRF!B3224=IFERROR(VLOOKUP(JRF!B3224,Checks!AI:AI,1,0),0),"Entry in Branch/Satellite BU's",""))</f>
        <v/>
      </c>
      <c r="AL3211" t="str">
        <f>IFERROR(IF('Journal Template'!A3623="","",IF('Journal Template'!A3623=IFERROR(VLOOKUP('Journal Template'!A3623,Checks!AI:AI,1,0),0),"Entry in Branch/Satellite BU's","")),"")</f>
        <v/>
      </c>
      <c r="AO3211" s="171"/>
      <c r="AP3211" s="171"/>
      <c r="AQ3211" s="171"/>
      <c r="AR3211" s="171"/>
      <c r="CI3211" t="str">
        <f>IF(JRF!F3224&gt;0,"",IF(JRF!B3224="","",IF(LEFT(JRF!B3224,1)=IFERROR(VLOOKUP(LEFT(JRF!B3224,1),$CF$2:$CF$5,1,0),0),"Product Code Required",IF(JRF!C3224="","",IF(JRF!C3224=IFERROR(VLOOKUP(JRF!C3224,$CH:$CH,1,0),0),"Product Code Required","NA")))))</f>
        <v/>
      </c>
      <c r="CJ3211" t="str">
        <f>IF(JRF!AV3224&gt;0,"",IF(JRF!Q3224="","",IF(LEFT(JRF!Q3224,1)=IFERROR(VLOOKUP(LEFT(JRF!Q3224,1),$CF$2:$CF$5,1,0),0),"Product Code Required",IF(JRF!V3224="","",IF(JRF!V3224=IFERROR(VLOOKUP(JRF!V3224,$CH:$CH,1,0),0),"Product Code Required","NA")))))</f>
        <v/>
      </c>
      <c r="CK3211" t="str">
        <f>IFERROR(IF(LEN('Journal Template'!F3222)&gt;0,"",IF('Journal Template'!A3222="","",IF(LEFT('Journal Template'!A3222,1)=IFERROR(VLOOKUP(LEFT('Journal Template'!A3222,1),Checks!$CF$2:$CF$5,1,0),0),"Product Code Required",IF('Journal Template'!D3222="","",IF('Journal Template'!D3222=IFERROR(VLOOKUP('Journal Template'!D3222,Checks!$CH:$CH,1,0),0),"Product Code Required","NA"))))),"")</f>
        <v/>
      </c>
    </row>
    <row r="3212" spans="14:89">
      <c r="N3212" t="s">
        <v>14106</v>
      </c>
      <c r="O3212" t="s">
        <v>14107</v>
      </c>
      <c r="P3212" t="s">
        <v>386</v>
      </c>
      <c r="Q3212" s="150" t="str">
        <f>IF(JRF!D3225="","",IF(IFERROR(VLOOKUP(JRF!D3225,Checks!N:P,3,0),0)="A","","Inactive account in Use"))</f>
        <v/>
      </c>
      <c r="R3212" t="str">
        <f>IFERROR(IF('Journal Template'!C3624="","",IF(IFERROR(VLOOKUP('Journal Template'!C3624,Checks!N:P,3,0),0)="A","","Inactive account in Use")),"")</f>
        <v/>
      </c>
      <c r="V3212" s="150" t="str">
        <f>IF(JRF!C3225="","",IF(IFERROR(VLOOKUP(JRF!C3225,Checks!S:U,3,0),0)="A","Entry with System fund Dept",""))</f>
        <v/>
      </c>
      <c r="W3212" t="str">
        <f>IFERROR(IF('Journal Template'!D3624="","",IF(IFERROR(VLOOKUP('Journal Template'!D3624,Checks!S:U,3,0),0)="A","Entry with System fund Dept","")),"")</f>
        <v/>
      </c>
      <c r="X3212" t="s">
        <v>14108</v>
      </c>
      <c r="Y3212" t="s">
        <v>386</v>
      </c>
      <c r="Z3212" t="s">
        <v>14109</v>
      </c>
      <c r="AA3212" t="s">
        <v>14110</v>
      </c>
      <c r="AB3212" t="s">
        <v>1707</v>
      </c>
      <c r="AC3212" s="150" t="str">
        <f>IFERROR(IF(JRF!C3225="","",IF(AND(VLOOKUP(JRF!C3225,X:AA,4,0)=JRF!B3225,VLOOKUP(JRF!C3225,X:Y,2,0)="A"),"","Inactive Dept Combo Error")),"Inactive Dept Combo Error")</f>
        <v/>
      </c>
      <c r="AD3212" t="str">
        <f>IFERROR(IF('Journal Template'!D3624="","",IF(AND(VLOOKUP('Journal Template'!D3624,X:AA,4,0)='Journal Template'!A3624,VLOOKUP('Journal Template'!D3624,X:Y,2,0)="A"),"","Inactive Dept Combo Error")),"")</f>
        <v/>
      </c>
      <c r="AK3212" s="150" t="str">
        <f>IF(JRF!B3225="","",IF(JRF!B3225=IFERROR(VLOOKUP(JRF!B3225,Checks!AI:AI,1,0),0),"Entry in Branch/Satellite BU's",""))</f>
        <v/>
      </c>
      <c r="AL3212" t="str">
        <f>IFERROR(IF('Journal Template'!A3624="","",IF('Journal Template'!A3624=IFERROR(VLOOKUP('Journal Template'!A3624,Checks!AI:AI,1,0),0),"Entry in Branch/Satellite BU's","")),"")</f>
        <v/>
      </c>
      <c r="AO3212" s="171"/>
      <c r="AP3212" s="171"/>
      <c r="AQ3212" s="171"/>
      <c r="AR3212" s="171"/>
      <c r="CI3212" t="str">
        <f>IF(JRF!F3225&gt;0,"",IF(JRF!B3225="","",IF(LEFT(JRF!B3225,1)=IFERROR(VLOOKUP(LEFT(JRF!B3225,1),$CF$2:$CF$5,1,0),0),"Product Code Required",IF(JRF!C3225="","",IF(JRF!C3225=IFERROR(VLOOKUP(JRF!C3225,$CH:$CH,1,0),0),"Product Code Required","NA")))))</f>
        <v/>
      </c>
      <c r="CJ3212" t="str">
        <f>IF(JRF!AV3225&gt;0,"",IF(JRF!Q3225="","",IF(LEFT(JRF!Q3225,1)=IFERROR(VLOOKUP(LEFT(JRF!Q3225,1),$CF$2:$CF$5,1,0),0),"Product Code Required",IF(JRF!V3225="","",IF(JRF!V3225=IFERROR(VLOOKUP(JRF!V3225,$CH:$CH,1,0),0),"Product Code Required","NA")))))</f>
        <v/>
      </c>
      <c r="CK3212" t="str">
        <f>IFERROR(IF(LEN('Journal Template'!F3223)&gt;0,"",IF('Journal Template'!A3223="","",IF(LEFT('Journal Template'!A3223,1)=IFERROR(VLOOKUP(LEFT('Journal Template'!A3223,1),Checks!$CF$2:$CF$5,1,0),0),"Product Code Required",IF('Journal Template'!D3223="","",IF('Journal Template'!D3223=IFERROR(VLOOKUP('Journal Template'!D3223,Checks!$CH:$CH,1,0),0),"Product Code Required","NA"))))),"")</f>
        <v/>
      </c>
    </row>
    <row r="3213" spans="14:89">
      <c r="N3213" t="s">
        <v>14111</v>
      </c>
      <c r="O3213" t="s">
        <v>14112</v>
      </c>
      <c r="P3213" t="s">
        <v>386</v>
      </c>
      <c r="Q3213" s="150" t="str">
        <f>IF(JRF!D3226="","",IF(IFERROR(VLOOKUP(JRF!D3226,Checks!N:P,3,0),0)="A","","Inactive account in Use"))</f>
        <v/>
      </c>
      <c r="R3213" t="str">
        <f>IFERROR(IF('Journal Template'!C3625="","",IF(IFERROR(VLOOKUP('Journal Template'!C3625,Checks!N:P,3,0),0)="A","","Inactive account in Use")),"")</f>
        <v/>
      </c>
      <c r="V3213" s="150" t="str">
        <f>IF(JRF!C3226="","",IF(IFERROR(VLOOKUP(JRF!C3226,Checks!S:U,3,0),0)="A","Entry with System fund Dept",""))</f>
        <v/>
      </c>
      <c r="W3213" t="str">
        <f>IFERROR(IF('Journal Template'!D3625="","",IF(IFERROR(VLOOKUP('Journal Template'!D3625,Checks!S:U,3,0),0)="A","Entry with System fund Dept","")),"")</f>
        <v/>
      </c>
      <c r="X3213" t="s">
        <v>14113</v>
      </c>
      <c r="Y3213" t="s">
        <v>389</v>
      </c>
      <c r="Z3213" t="s">
        <v>14114</v>
      </c>
      <c r="AA3213" t="s">
        <v>14115</v>
      </c>
      <c r="AB3213" t="s">
        <v>125</v>
      </c>
      <c r="AC3213" s="150" t="str">
        <f>IFERROR(IF(JRF!C3226="","",IF(AND(VLOOKUP(JRF!C3226,X:AA,4,0)=JRF!B3226,VLOOKUP(JRF!C3226,X:Y,2,0)="A"),"","Inactive Dept Combo Error")),"Inactive Dept Combo Error")</f>
        <v/>
      </c>
      <c r="AD3213" t="str">
        <f>IFERROR(IF('Journal Template'!D3625="","",IF(AND(VLOOKUP('Journal Template'!D3625,X:AA,4,0)='Journal Template'!A3625,VLOOKUP('Journal Template'!D3625,X:Y,2,0)="A"),"","Inactive Dept Combo Error")),"")</f>
        <v/>
      </c>
      <c r="AK3213" s="150" t="str">
        <f>IF(JRF!B3226="","",IF(JRF!B3226=IFERROR(VLOOKUP(JRF!B3226,Checks!AI:AI,1,0),0),"Entry in Branch/Satellite BU's",""))</f>
        <v/>
      </c>
      <c r="AL3213" t="str">
        <f>IFERROR(IF('Journal Template'!A3625="","",IF('Journal Template'!A3625=IFERROR(VLOOKUP('Journal Template'!A3625,Checks!AI:AI,1,0),0),"Entry in Branch/Satellite BU's","")),"")</f>
        <v/>
      </c>
      <c r="AO3213" s="171"/>
      <c r="AP3213" s="171"/>
      <c r="AQ3213" s="171"/>
      <c r="AR3213" s="171"/>
      <c r="CI3213" t="str">
        <f>IF(JRF!F3226&gt;0,"",IF(JRF!B3226="","",IF(LEFT(JRF!B3226,1)=IFERROR(VLOOKUP(LEFT(JRF!B3226,1),$CF$2:$CF$5,1,0),0),"Product Code Required",IF(JRF!C3226="","",IF(JRF!C3226=IFERROR(VLOOKUP(JRF!C3226,$CH:$CH,1,0),0),"Product Code Required","NA")))))</f>
        <v/>
      </c>
      <c r="CJ3213" t="str">
        <f>IF(JRF!AV3226&gt;0,"",IF(JRF!Q3226="","",IF(LEFT(JRF!Q3226,1)=IFERROR(VLOOKUP(LEFT(JRF!Q3226,1),$CF$2:$CF$5,1,0),0),"Product Code Required",IF(JRF!V3226="","",IF(JRF!V3226=IFERROR(VLOOKUP(JRF!V3226,$CH:$CH,1,0),0),"Product Code Required","NA")))))</f>
        <v/>
      </c>
      <c r="CK3213" t="str">
        <f>IFERROR(IF(LEN('Journal Template'!F3224)&gt;0,"",IF('Journal Template'!A3224="","",IF(LEFT('Journal Template'!A3224,1)=IFERROR(VLOOKUP(LEFT('Journal Template'!A3224,1),Checks!$CF$2:$CF$5,1,0),0),"Product Code Required",IF('Journal Template'!D3224="","",IF('Journal Template'!D3224=IFERROR(VLOOKUP('Journal Template'!D3224,Checks!$CH:$CH,1,0),0),"Product Code Required","NA"))))),"")</f>
        <v/>
      </c>
    </row>
    <row r="3214" spans="14:89">
      <c r="N3214" t="s">
        <v>14116</v>
      </c>
      <c r="O3214" t="s">
        <v>14117</v>
      </c>
      <c r="P3214" t="s">
        <v>386</v>
      </c>
      <c r="Q3214" s="150" t="str">
        <f>IF(JRF!D3227="","",IF(IFERROR(VLOOKUP(JRF!D3227,Checks!N:P,3,0),0)="A","","Inactive account in Use"))</f>
        <v/>
      </c>
      <c r="R3214" t="str">
        <f>IFERROR(IF('Journal Template'!C3626="","",IF(IFERROR(VLOOKUP('Journal Template'!C3626,Checks!N:P,3,0),0)="A","","Inactive account in Use")),"")</f>
        <v/>
      </c>
      <c r="V3214" s="150" t="str">
        <f>IF(JRF!C3227="","",IF(IFERROR(VLOOKUP(JRF!C3227,Checks!S:U,3,0),0)="A","Entry with System fund Dept",""))</f>
        <v/>
      </c>
      <c r="W3214" t="str">
        <f>IFERROR(IF('Journal Template'!D3626="","",IF(IFERROR(VLOOKUP('Journal Template'!D3626,Checks!S:U,3,0),0)="A","Entry with System fund Dept","")),"")</f>
        <v/>
      </c>
      <c r="X3214" t="s">
        <v>14118</v>
      </c>
      <c r="Y3214" t="s">
        <v>389</v>
      </c>
      <c r="Z3214" t="s">
        <v>14119</v>
      </c>
      <c r="AA3214" t="s">
        <v>14120</v>
      </c>
      <c r="AB3214" t="s">
        <v>125</v>
      </c>
      <c r="AC3214" s="150" t="str">
        <f>IFERROR(IF(JRF!C3227="","",IF(AND(VLOOKUP(JRF!C3227,X:AA,4,0)=JRF!B3227,VLOOKUP(JRF!C3227,X:Y,2,0)="A"),"","Inactive Dept Combo Error")),"Inactive Dept Combo Error")</f>
        <v/>
      </c>
      <c r="AD3214" t="str">
        <f>IFERROR(IF('Journal Template'!D3626="","",IF(AND(VLOOKUP('Journal Template'!D3626,X:AA,4,0)='Journal Template'!A3626,VLOOKUP('Journal Template'!D3626,X:Y,2,0)="A"),"","Inactive Dept Combo Error")),"")</f>
        <v/>
      </c>
      <c r="AK3214" s="150" t="str">
        <f>IF(JRF!B3227="","",IF(JRF!B3227=IFERROR(VLOOKUP(JRF!B3227,Checks!AI:AI,1,0),0),"Entry in Branch/Satellite BU's",""))</f>
        <v/>
      </c>
      <c r="AL3214" t="str">
        <f>IFERROR(IF('Journal Template'!A3626="","",IF('Journal Template'!A3626=IFERROR(VLOOKUP('Journal Template'!A3626,Checks!AI:AI,1,0),0),"Entry in Branch/Satellite BU's","")),"")</f>
        <v/>
      </c>
      <c r="AO3214" s="171"/>
      <c r="AP3214" s="171"/>
      <c r="AQ3214" s="171"/>
      <c r="AR3214" s="171"/>
      <c r="CI3214" t="str">
        <f>IF(JRF!F3227&gt;0,"",IF(JRF!B3227="","",IF(LEFT(JRF!B3227,1)=IFERROR(VLOOKUP(LEFT(JRF!B3227,1),$CF$2:$CF$5,1,0),0),"Product Code Required",IF(JRF!C3227="","",IF(JRF!C3227=IFERROR(VLOOKUP(JRF!C3227,$CH:$CH,1,0),0),"Product Code Required","NA")))))</f>
        <v/>
      </c>
      <c r="CJ3214" t="str">
        <f>IF(JRF!AV3227&gt;0,"",IF(JRF!Q3227="","",IF(LEFT(JRF!Q3227,1)=IFERROR(VLOOKUP(LEFT(JRF!Q3227,1),$CF$2:$CF$5,1,0),0),"Product Code Required",IF(JRF!V3227="","",IF(JRF!V3227=IFERROR(VLOOKUP(JRF!V3227,$CH:$CH,1,0),0),"Product Code Required","NA")))))</f>
        <v/>
      </c>
      <c r="CK3214" t="str">
        <f>IFERROR(IF(LEN('Journal Template'!F3225)&gt;0,"",IF('Journal Template'!A3225="","",IF(LEFT('Journal Template'!A3225,1)=IFERROR(VLOOKUP(LEFT('Journal Template'!A3225,1),Checks!$CF$2:$CF$5,1,0),0),"Product Code Required",IF('Journal Template'!D3225="","",IF('Journal Template'!D3225=IFERROR(VLOOKUP('Journal Template'!D3225,Checks!$CH:$CH,1,0),0),"Product Code Required","NA"))))),"")</f>
        <v/>
      </c>
    </row>
    <row r="3215" spans="14:89">
      <c r="N3215" t="s">
        <v>14121</v>
      </c>
      <c r="O3215" t="s">
        <v>14122</v>
      </c>
      <c r="P3215" t="s">
        <v>386</v>
      </c>
      <c r="Q3215" s="150" t="str">
        <f>IF(JRF!D3228="","",IF(IFERROR(VLOOKUP(JRF!D3228,Checks!N:P,3,0),0)="A","","Inactive account in Use"))</f>
        <v/>
      </c>
      <c r="R3215" t="str">
        <f>IFERROR(IF('Journal Template'!C3627="","",IF(IFERROR(VLOOKUP('Journal Template'!C3627,Checks!N:P,3,0),0)="A","","Inactive account in Use")),"")</f>
        <v/>
      </c>
      <c r="V3215" s="150" t="str">
        <f>IF(JRF!C3228="","",IF(IFERROR(VLOOKUP(JRF!C3228,Checks!S:U,3,0),0)="A","Entry with System fund Dept",""))</f>
        <v/>
      </c>
      <c r="W3215" t="str">
        <f>IFERROR(IF('Journal Template'!D3627="","",IF(IFERROR(VLOOKUP('Journal Template'!D3627,Checks!S:U,3,0),0)="A","Entry with System fund Dept","")),"")</f>
        <v/>
      </c>
      <c r="X3215" t="s">
        <v>14123</v>
      </c>
      <c r="Y3215" t="s">
        <v>389</v>
      </c>
      <c r="Z3215" t="s">
        <v>14124</v>
      </c>
      <c r="AA3215" t="s">
        <v>14125</v>
      </c>
      <c r="AB3215" t="s">
        <v>14126</v>
      </c>
      <c r="AC3215" s="150" t="str">
        <f>IFERROR(IF(JRF!C3228="","",IF(AND(VLOOKUP(JRF!C3228,X:AA,4,0)=JRF!B3228,VLOOKUP(JRF!C3228,X:Y,2,0)="A"),"","Inactive Dept Combo Error")),"Inactive Dept Combo Error")</f>
        <v/>
      </c>
      <c r="AD3215" t="str">
        <f>IFERROR(IF('Journal Template'!D3627="","",IF(AND(VLOOKUP('Journal Template'!D3627,X:AA,4,0)='Journal Template'!A3627,VLOOKUP('Journal Template'!D3627,X:Y,2,0)="A"),"","Inactive Dept Combo Error")),"")</f>
        <v/>
      </c>
      <c r="AK3215" s="150" t="str">
        <f>IF(JRF!B3228="","",IF(JRF!B3228=IFERROR(VLOOKUP(JRF!B3228,Checks!AI:AI,1,0),0),"Entry in Branch/Satellite BU's",""))</f>
        <v/>
      </c>
      <c r="AL3215" t="str">
        <f>IFERROR(IF('Journal Template'!A3627="","",IF('Journal Template'!A3627=IFERROR(VLOOKUP('Journal Template'!A3627,Checks!AI:AI,1,0),0),"Entry in Branch/Satellite BU's","")),"")</f>
        <v/>
      </c>
      <c r="AO3215" s="171"/>
      <c r="AP3215" s="171"/>
      <c r="AQ3215" s="171"/>
      <c r="AR3215" s="171"/>
      <c r="CI3215" t="str">
        <f>IF(JRF!F3228&gt;0,"",IF(JRF!B3228="","",IF(LEFT(JRF!B3228,1)=IFERROR(VLOOKUP(LEFT(JRF!B3228,1),$CF$2:$CF$5,1,0),0),"Product Code Required",IF(JRF!C3228="","",IF(JRF!C3228=IFERROR(VLOOKUP(JRF!C3228,$CH:$CH,1,0),0),"Product Code Required","NA")))))</f>
        <v/>
      </c>
      <c r="CJ3215" t="str">
        <f>IF(JRF!AV3228&gt;0,"",IF(JRF!Q3228="","",IF(LEFT(JRF!Q3228,1)=IFERROR(VLOOKUP(LEFT(JRF!Q3228,1),$CF$2:$CF$5,1,0),0),"Product Code Required",IF(JRF!V3228="","",IF(JRF!V3228=IFERROR(VLOOKUP(JRF!V3228,$CH:$CH,1,0),0),"Product Code Required","NA")))))</f>
        <v/>
      </c>
      <c r="CK3215" t="str">
        <f>IFERROR(IF(LEN('Journal Template'!F3226)&gt;0,"",IF('Journal Template'!A3226="","",IF(LEFT('Journal Template'!A3226,1)=IFERROR(VLOOKUP(LEFT('Journal Template'!A3226,1),Checks!$CF$2:$CF$5,1,0),0),"Product Code Required",IF('Journal Template'!D3226="","",IF('Journal Template'!D3226=IFERROR(VLOOKUP('Journal Template'!D3226,Checks!$CH:$CH,1,0),0),"Product Code Required","NA"))))),"")</f>
        <v/>
      </c>
    </row>
    <row r="3216" spans="14:89">
      <c r="N3216" t="s">
        <v>14127</v>
      </c>
      <c r="O3216" t="s">
        <v>10876</v>
      </c>
      <c r="P3216" t="s">
        <v>386</v>
      </c>
      <c r="Q3216" s="150" t="str">
        <f>IF(JRF!D3229="","",IF(IFERROR(VLOOKUP(JRF!D3229,Checks!N:P,3,0),0)="A","","Inactive account in Use"))</f>
        <v/>
      </c>
      <c r="R3216" t="str">
        <f>IFERROR(IF('Journal Template'!C3628="","",IF(IFERROR(VLOOKUP('Journal Template'!C3628,Checks!N:P,3,0),0)="A","","Inactive account in Use")),"")</f>
        <v/>
      </c>
      <c r="V3216" s="150" t="str">
        <f>IF(JRF!C3229="","",IF(IFERROR(VLOOKUP(JRF!C3229,Checks!S:U,3,0),0)="A","Entry with System fund Dept",""))</f>
        <v/>
      </c>
      <c r="W3216" t="str">
        <f>IFERROR(IF('Journal Template'!D3628="","",IF(IFERROR(VLOOKUP('Journal Template'!D3628,Checks!S:U,3,0),0)="A","Entry with System fund Dept","")),"")</f>
        <v/>
      </c>
      <c r="X3216" t="s">
        <v>14128</v>
      </c>
      <c r="Y3216" t="s">
        <v>389</v>
      </c>
      <c r="Z3216" t="s">
        <v>14129</v>
      </c>
      <c r="AA3216" t="s">
        <v>14130</v>
      </c>
      <c r="AB3216" t="s">
        <v>125</v>
      </c>
      <c r="AC3216" s="150" t="str">
        <f>IFERROR(IF(JRF!C3229="","",IF(AND(VLOOKUP(JRF!C3229,X:AA,4,0)=JRF!B3229,VLOOKUP(JRF!C3229,X:Y,2,0)="A"),"","Inactive Dept Combo Error")),"Inactive Dept Combo Error")</f>
        <v/>
      </c>
      <c r="AD3216" t="str">
        <f>IFERROR(IF('Journal Template'!D3628="","",IF(AND(VLOOKUP('Journal Template'!D3628,X:AA,4,0)='Journal Template'!A3628,VLOOKUP('Journal Template'!D3628,X:Y,2,0)="A"),"","Inactive Dept Combo Error")),"")</f>
        <v/>
      </c>
      <c r="AK3216" s="150" t="str">
        <f>IF(JRF!B3229="","",IF(JRF!B3229=IFERROR(VLOOKUP(JRF!B3229,Checks!AI:AI,1,0),0),"Entry in Branch/Satellite BU's",""))</f>
        <v/>
      </c>
      <c r="AL3216" t="str">
        <f>IFERROR(IF('Journal Template'!A3628="","",IF('Journal Template'!A3628=IFERROR(VLOOKUP('Journal Template'!A3628,Checks!AI:AI,1,0),0),"Entry in Branch/Satellite BU's","")),"")</f>
        <v/>
      </c>
      <c r="AO3216" s="171"/>
      <c r="AP3216" s="171"/>
      <c r="AQ3216" s="171"/>
      <c r="AR3216" s="171"/>
      <c r="CI3216" t="str">
        <f>IF(JRF!F3229&gt;0,"",IF(JRF!B3229="","",IF(LEFT(JRF!B3229,1)=IFERROR(VLOOKUP(LEFT(JRF!B3229,1),$CF$2:$CF$5,1,0),0),"Product Code Required",IF(JRF!C3229="","",IF(JRF!C3229=IFERROR(VLOOKUP(JRF!C3229,$CH:$CH,1,0),0),"Product Code Required","NA")))))</f>
        <v/>
      </c>
      <c r="CJ3216" t="str">
        <f>IF(JRF!AV3229&gt;0,"",IF(JRF!Q3229="","",IF(LEFT(JRF!Q3229,1)=IFERROR(VLOOKUP(LEFT(JRF!Q3229,1),$CF$2:$CF$5,1,0),0),"Product Code Required",IF(JRF!V3229="","",IF(JRF!V3229=IFERROR(VLOOKUP(JRF!V3229,$CH:$CH,1,0),0),"Product Code Required","NA")))))</f>
        <v/>
      </c>
      <c r="CK3216" t="str">
        <f>IFERROR(IF(LEN('Journal Template'!F3227)&gt;0,"",IF('Journal Template'!A3227="","",IF(LEFT('Journal Template'!A3227,1)=IFERROR(VLOOKUP(LEFT('Journal Template'!A3227,1),Checks!$CF$2:$CF$5,1,0),0),"Product Code Required",IF('Journal Template'!D3227="","",IF('Journal Template'!D3227=IFERROR(VLOOKUP('Journal Template'!D3227,Checks!$CH:$CH,1,0),0),"Product Code Required","NA"))))),"")</f>
        <v/>
      </c>
    </row>
    <row r="3217" spans="14:89">
      <c r="N3217" t="s">
        <v>14131</v>
      </c>
      <c r="O3217" t="s">
        <v>14132</v>
      </c>
      <c r="P3217" t="s">
        <v>386</v>
      </c>
      <c r="Q3217" s="150" t="str">
        <f>IF(JRF!D3230="","",IF(IFERROR(VLOOKUP(JRF!D3230,Checks!N:P,3,0),0)="A","","Inactive account in Use"))</f>
        <v/>
      </c>
      <c r="R3217" t="str">
        <f>IFERROR(IF('Journal Template'!C3629="","",IF(IFERROR(VLOOKUP('Journal Template'!C3629,Checks!N:P,3,0),0)="A","","Inactive account in Use")),"")</f>
        <v/>
      </c>
      <c r="V3217" s="150" t="str">
        <f>IF(JRF!C3230="","",IF(IFERROR(VLOOKUP(JRF!C3230,Checks!S:U,3,0),0)="A","Entry with System fund Dept",""))</f>
        <v/>
      </c>
      <c r="W3217" t="str">
        <f>IFERROR(IF('Journal Template'!D3629="","",IF(IFERROR(VLOOKUP('Journal Template'!D3629,Checks!S:U,3,0),0)="A","Entry with System fund Dept","")),"")</f>
        <v/>
      </c>
      <c r="X3217" t="s">
        <v>14133</v>
      </c>
      <c r="Y3217" t="s">
        <v>389</v>
      </c>
      <c r="Z3217" t="s">
        <v>14134</v>
      </c>
      <c r="AA3217" t="s">
        <v>14135</v>
      </c>
      <c r="AB3217" t="s">
        <v>125</v>
      </c>
      <c r="AC3217" s="150" t="str">
        <f>IFERROR(IF(JRF!C3230="","",IF(AND(VLOOKUP(JRF!C3230,X:AA,4,0)=JRF!B3230,VLOOKUP(JRF!C3230,X:Y,2,0)="A"),"","Inactive Dept Combo Error")),"Inactive Dept Combo Error")</f>
        <v/>
      </c>
      <c r="AD3217" t="str">
        <f>IFERROR(IF('Journal Template'!D3629="","",IF(AND(VLOOKUP('Journal Template'!D3629,X:AA,4,0)='Journal Template'!A3629,VLOOKUP('Journal Template'!D3629,X:Y,2,0)="A"),"","Inactive Dept Combo Error")),"")</f>
        <v/>
      </c>
      <c r="AK3217" s="150" t="str">
        <f>IF(JRF!B3230="","",IF(JRF!B3230=IFERROR(VLOOKUP(JRF!B3230,Checks!AI:AI,1,0),0),"Entry in Branch/Satellite BU's",""))</f>
        <v/>
      </c>
      <c r="AL3217" t="str">
        <f>IFERROR(IF('Journal Template'!A3629="","",IF('Journal Template'!A3629=IFERROR(VLOOKUP('Journal Template'!A3629,Checks!AI:AI,1,0),0),"Entry in Branch/Satellite BU's","")),"")</f>
        <v/>
      </c>
      <c r="AO3217" s="171"/>
      <c r="AP3217" s="171"/>
      <c r="AQ3217" s="171"/>
      <c r="AR3217" s="171"/>
      <c r="CI3217" t="str">
        <f>IF(JRF!F3230&gt;0,"",IF(JRF!B3230="","",IF(LEFT(JRF!B3230,1)=IFERROR(VLOOKUP(LEFT(JRF!B3230,1),$CF$2:$CF$5,1,0),0),"Product Code Required",IF(JRF!C3230="","",IF(JRF!C3230=IFERROR(VLOOKUP(JRF!C3230,$CH:$CH,1,0),0),"Product Code Required","NA")))))</f>
        <v/>
      </c>
      <c r="CJ3217" t="str">
        <f>IF(JRF!AV3230&gt;0,"",IF(JRF!Q3230="","",IF(LEFT(JRF!Q3230,1)=IFERROR(VLOOKUP(LEFT(JRF!Q3230,1),$CF$2:$CF$5,1,0),0),"Product Code Required",IF(JRF!V3230="","",IF(JRF!V3230=IFERROR(VLOOKUP(JRF!V3230,$CH:$CH,1,0),0),"Product Code Required","NA")))))</f>
        <v/>
      </c>
      <c r="CK3217" t="str">
        <f>IFERROR(IF(LEN('Journal Template'!F3228)&gt;0,"",IF('Journal Template'!A3228="","",IF(LEFT('Journal Template'!A3228,1)=IFERROR(VLOOKUP(LEFT('Journal Template'!A3228,1),Checks!$CF$2:$CF$5,1,0),0),"Product Code Required",IF('Journal Template'!D3228="","",IF('Journal Template'!D3228=IFERROR(VLOOKUP('Journal Template'!D3228,Checks!$CH:$CH,1,0),0),"Product Code Required","NA"))))),"")</f>
        <v/>
      </c>
    </row>
    <row r="3218" spans="14:89">
      <c r="N3218" t="s">
        <v>14136</v>
      </c>
      <c r="O3218" t="s">
        <v>14137</v>
      </c>
      <c r="P3218" t="s">
        <v>386</v>
      </c>
      <c r="Q3218" s="150" t="str">
        <f>IF(JRF!D3231="","",IF(IFERROR(VLOOKUP(JRF!D3231,Checks!N:P,3,0),0)="A","","Inactive account in Use"))</f>
        <v/>
      </c>
      <c r="R3218" t="str">
        <f>IFERROR(IF('Journal Template'!C3630="","",IF(IFERROR(VLOOKUP('Journal Template'!C3630,Checks!N:P,3,0),0)="A","","Inactive account in Use")),"")</f>
        <v/>
      </c>
      <c r="V3218" s="150" t="str">
        <f>IF(JRF!C3231="","",IF(IFERROR(VLOOKUP(JRF!C3231,Checks!S:U,3,0),0)="A","Entry with System fund Dept",""))</f>
        <v/>
      </c>
      <c r="W3218" t="str">
        <f>IFERROR(IF('Journal Template'!D3630="","",IF(IFERROR(VLOOKUP('Journal Template'!D3630,Checks!S:U,3,0),0)="A","Entry with System fund Dept","")),"")</f>
        <v/>
      </c>
      <c r="X3218" t="s">
        <v>14138</v>
      </c>
      <c r="Y3218" t="s">
        <v>389</v>
      </c>
      <c r="Z3218" t="s">
        <v>14139</v>
      </c>
      <c r="AA3218" t="s">
        <v>14140</v>
      </c>
      <c r="AB3218" t="s">
        <v>125</v>
      </c>
      <c r="AC3218" s="150" t="str">
        <f>IFERROR(IF(JRF!C3231="","",IF(AND(VLOOKUP(JRF!C3231,X:AA,4,0)=JRF!B3231,VLOOKUP(JRF!C3231,X:Y,2,0)="A"),"","Inactive Dept Combo Error")),"Inactive Dept Combo Error")</f>
        <v/>
      </c>
      <c r="AD3218" t="str">
        <f>IFERROR(IF('Journal Template'!D3630="","",IF(AND(VLOOKUP('Journal Template'!D3630,X:AA,4,0)='Journal Template'!A3630,VLOOKUP('Journal Template'!D3630,X:Y,2,0)="A"),"","Inactive Dept Combo Error")),"")</f>
        <v/>
      </c>
      <c r="AK3218" s="150" t="str">
        <f>IF(JRF!B3231="","",IF(JRF!B3231=IFERROR(VLOOKUP(JRF!B3231,Checks!AI:AI,1,0),0),"Entry in Branch/Satellite BU's",""))</f>
        <v/>
      </c>
      <c r="AL3218" t="str">
        <f>IFERROR(IF('Journal Template'!A3630="","",IF('Journal Template'!A3630=IFERROR(VLOOKUP('Journal Template'!A3630,Checks!AI:AI,1,0),0),"Entry in Branch/Satellite BU's","")),"")</f>
        <v/>
      </c>
      <c r="AO3218" s="171"/>
      <c r="AP3218" s="171"/>
      <c r="AQ3218" s="171"/>
      <c r="AR3218" s="171"/>
      <c r="CI3218" t="str">
        <f>IF(JRF!F3231&gt;0,"",IF(JRF!B3231="","",IF(LEFT(JRF!B3231,1)=IFERROR(VLOOKUP(LEFT(JRF!B3231,1),$CF$2:$CF$5,1,0),0),"Product Code Required",IF(JRF!C3231="","",IF(JRF!C3231=IFERROR(VLOOKUP(JRF!C3231,$CH:$CH,1,0),0),"Product Code Required","NA")))))</f>
        <v/>
      </c>
      <c r="CJ3218" t="str">
        <f>IF(JRF!AV3231&gt;0,"",IF(JRF!Q3231="","",IF(LEFT(JRF!Q3231,1)=IFERROR(VLOOKUP(LEFT(JRF!Q3231,1),$CF$2:$CF$5,1,0),0),"Product Code Required",IF(JRF!V3231="","",IF(JRF!V3231=IFERROR(VLOOKUP(JRF!V3231,$CH:$CH,1,0),0),"Product Code Required","NA")))))</f>
        <v/>
      </c>
      <c r="CK3218" t="str">
        <f>IFERROR(IF(LEN('Journal Template'!F3229)&gt;0,"",IF('Journal Template'!A3229="","",IF(LEFT('Journal Template'!A3229,1)=IFERROR(VLOOKUP(LEFT('Journal Template'!A3229,1),Checks!$CF$2:$CF$5,1,0),0),"Product Code Required",IF('Journal Template'!D3229="","",IF('Journal Template'!D3229=IFERROR(VLOOKUP('Journal Template'!D3229,Checks!$CH:$CH,1,0),0),"Product Code Required","NA"))))),"")</f>
        <v/>
      </c>
    </row>
    <row r="3219" spans="14:89">
      <c r="N3219" t="s">
        <v>14141</v>
      </c>
      <c r="O3219" t="s">
        <v>14142</v>
      </c>
      <c r="P3219" t="s">
        <v>386</v>
      </c>
      <c r="Q3219" s="150" t="str">
        <f>IF(JRF!D3232="","",IF(IFERROR(VLOOKUP(JRF!D3232,Checks!N:P,3,0),0)="A","","Inactive account in Use"))</f>
        <v/>
      </c>
      <c r="R3219" t="str">
        <f>IFERROR(IF('Journal Template'!C3631="","",IF(IFERROR(VLOOKUP('Journal Template'!C3631,Checks!N:P,3,0),0)="A","","Inactive account in Use")),"")</f>
        <v/>
      </c>
      <c r="V3219" s="150" t="str">
        <f>IF(JRF!C3232="","",IF(IFERROR(VLOOKUP(JRF!C3232,Checks!S:U,3,0),0)="A","Entry with System fund Dept",""))</f>
        <v/>
      </c>
      <c r="W3219" t="str">
        <f>IFERROR(IF('Journal Template'!D3631="","",IF(IFERROR(VLOOKUP('Journal Template'!D3631,Checks!S:U,3,0),0)="A","Entry with System fund Dept","")),"")</f>
        <v/>
      </c>
      <c r="X3219" t="s">
        <v>14143</v>
      </c>
      <c r="Y3219" t="s">
        <v>389</v>
      </c>
      <c r="Z3219" t="s">
        <v>14144</v>
      </c>
      <c r="AA3219" t="s">
        <v>14145</v>
      </c>
      <c r="AB3219" t="s">
        <v>3550</v>
      </c>
      <c r="AC3219" s="150" t="str">
        <f>IFERROR(IF(JRF!C3232="","",IF(AND(VLOOKUP(JRF!C3232,X:AA,4,0)=JRF!B3232,VLOOKUP(JRF!C3232,X:Y,2,0)="A"),"","Inactive Dept Combo Error")),"Inactive Dept Combo Error")</f>
        <v/>
      </c>
      <c r="AD3219" t="str">
        <f>IFERROR(IF('Journal Template'!D3631="","",IF(AND(VLOOKUP('Journal Template'!D3631,X:AA,4,0)='Journal Template'!A3631,VLOOKUP('Journal Template'!D3631,X:Y,2,0)="A"),"","Inactive Dept Combo Error")),"")</f>
        <v/>
      </c>
      <c r="AK3219" s="150" t="str">
        <f>IF(JRF!B3232="","",IF(JRF!B3232=IFERROR(VLOOKUP(JRF!B3232,Checks!AI:AI,1,0),0),"Entry in Branch/Satellite BU's",""))</f>
        <v/>
      </c>
      <c r="AL3219" t="str">
        <f>IFERROR(IF('Journal Template'!A3631="","",IF('Journal Template'!A3631=IFERROR(VLOOKUP('Journal Template'!A3631,Checks!AI:AI,1,0),0),"Entry in Branch/Satellite BU's","")),"")</f>
        <v/>
      </c>
      <c r="AO3219" s="171"/>
      <c r="AP3219" s="171"/>
      <c r="AQ3219" s="171"/>
      <c r="AR3219" s="171"/>
      <c r="CI3219" t="str">
        <f>IF(JRF!F3232&gt;0,"",IF(JRF!B3232="","",IF(LEFT(JRF!B3232,1)=IFERROR(VLOOKUP(LEFT(JRF!B3232,1),$CF$2:$CF$5,1,0),0),"Product Code Required",IF(JRF!C3232="","",IF(JRF!C3232=IFERROR(VLOOKUP(JRF!C3232,$CH:$CH,1,0),0),"Product Code Required","NA")))))</f>
        <v/>
      </c>
      <c r="CJ3219" t="str">
        <f>IF(JRF!AV3232&gt;0,"",IF(JRF!Q3232="","",IF(LEFT(JRF!Q3232,1)=IFERROR(VLOOKUP(LEFT(JRF!Q3232,1),$CF$2:$CF$5,1,0),0),"Product Code Required",IF(JRF!V3232="","",IF(JRF!V3232=IFERROR(VLOOKUP(JRF!V3232,$CH:$CH,1,0),0),"Product Code Required","NA")))))</f>
        <v/>
      </c>
      <c r="CK3219" t="str">
        <f>IFERROR(IF(LEN('Journal Template'!F3230)&gt;0,"",IF('Journal Template'!A3230="","",IF(LEFT('Journal Template'!A3230,1)=IFERROR(VLOOKUP(LEFT('Journal Template'!A3230,1),Checks!$CF$2:$CF$5,1,0),0),"Product Code Required",IF('Journal Template'!D3230="","",IF('Journal Template'!D3230=IFERROR(VLOOKUP('Journal Template'!D3230,Checks!$CH:$CH,1,0),0),"Product Code Required","NA"))))),"")</f>
        <v/>
      </c>
    </row>
    <row r="3220" spans="14:89">
      <c r="N3220" t="s">
        <v>14146</v>
      </c>
      <c r="O3220" t="s">
        <v>14147</v>
      </c>
      <c r="P3220" t="s">
        <v>386</v>
      </c>
      <c r="Q3220" s="150" t="str">
        <f>IF(JRF!D3233="","",IF(IFERROR(VLOOKUP(JRF!D3233,Checks!N:P,3,0),0)="A","","Inactive account in Use"))</f>
        <v/>
      </c>
      <c r="R3220" t="str">
        <f>IFERROR(IF('Journal Template'!C3632="","",IF(IFERROR(VLOOKUP('Journal Template'!C3632,Checks!N:P,3,0),0)="A","","Inactive account in Use")),"")</f>
        <v/>
      </c>
      <c r="V3220" s="150" t="str">
        <f>IF(JRF!C3233="","",IF(IFERROR(VLOOKUP(JRF!C3233,Checks!S:U,3,0),0)="A","Entry with System fund Dept",""))</f>
        <v/>
      </c>
      <c r="W3220" t="str">
        <f>IFERROR(IF('Journal Template'!D3632="","",IF(IFERROR(VLOOKUP('Journal Template'!D3632,Checks!S:U,3,0),0)="A","Entry with System fund Dept","")),"")</f>
        <v/>
      </c>
      <c r="X3220" t="s">
        <v>14148</v>
      </c>
      <c r="Y3220" t="s">
        <v>389</v>
      </c>
      <c r="Z3220" t="s">
        <v>14149</v>
      </c>
      <c r="AA3220" t="s">
        <v>14150</v>
      </c>
      <c r="AB3220" t="s">
        <v>125</v>
      </c>
      <c r="AC3220" s="150" t="str">
        <f>IFERROR(IF(JRF!C3233="","",IF(AND(VLOOKUP(JRF!C3233,X:AA,4,0)=JRF!B3233,VLOOKUP(JRF!C3233,X:Y,2,0)="A"),"","Inactive Dept Combo Error")),"Inactive Dept Combo Error")</f>
        <v/>
      </c>
      <c r="AD3220" t="str">
        <f>IFERROR(IF('Journal Template'!D3632="","",IF(AND(VLOOKUP('Journal Template'!D3632,X:AA,4,0)='Journal Template'!A3632,VLOOKUP('Journal Template'!D3632,X:Y,2,0)="A"),"","Inactive Dept Combo Error")),"")</f>
        <v/>
      </c>
      <c r="AK3220" s="150" t="str">
        <f>IF(JRF!B3233="","",IF(JRF!B3233=IFERROR(VLOOKUP(JRF!B3233,Checks!AI:AI,1,0),0),"Entry in Branch/Satellite BU's",""))</f>
        <v/>
      </c>
      <c r="AL3220" t="str">
        <f>IFERROR(IF('Journal Template'!A3632="","",IF('Journal Template'!A3632=IFERROR(VLOOKUP('Journal Template'!A3632,Checks!AI:AI,1,0),0),"Entry in Branch/Satellite BU's","")),"")</f>
        <v/>
      </c>
      <c r="AO3220" s="171"/>
      <c r="AP3220" s="171"/>
      <c r="AQ3220" s="171"/>
      <c r="AR3220" s="171"/>
      <c r="CI3220" t="str">
        <f>IF(JRF!F3233&gt;0,"",IF(JRF!B3233="","",IF(LEFT(JRF!B3233,1)=IFERROR(VLOOKUP(LEFT(JRF!B3233,1),$CF$2:$CF$5,1,0),0),"Product Code Required",IF(JRF!C3233="","",IF(JRF!C3233=IFERROR(VLOOKUP(JRF!C3233,$CH:$CH,1,0),0),"Product Code Required","NA")))))</f>
        <v/>
      </c>
      <c r="CJ3220" t="str">
        <f>IF(JRF!AV3233&gt;0,"",IF(JRF!Q3233="","",IF(LEFT(JRF!Q3233,1)=IFERROR(VLOOKUP(LEFT(JRF!Q3233,1),$CF$2:$CF$5,1,0),0),"Product Code Required",IF(JRF!V3233="","",IF(JRF!V3233=IFERROR(VLOOKUP(JRF!V3233,$CH:$CH,1,0),0),"Product Code Required","NA")))))</f>
        <v/>
      </c>
      <c r="CK3220" t="str">
        <f>IFERROR(IF(LEN('Journal Template'!F3231)&gt;0,"",IF('Journal Template'!A3231="","",IF(LEFT('Journal Template'!A3231,1)=IFERROR(VLOOKUP(LEFT('Journal Template'!A3231,1),Checks!$CF$2:$CF$5,1,0),0),"Product Code Required",IF('Journal Template'!D3231="","",IF('Journal Template'!D3231=IFERROR(VLOOKUP('Journal Template'!D3231,Checks!$CH:$CH,1,0),0),"Product Code Required","NA"))))),"")</f>
        <v/>
      </c>
    </row>
    <row r="3221" spans="14:89">
      <c r="N3221" t="s">
        <v>14151</v>
      </c>
      <c r="O3221" t="s">
        <v>14152</v>
      </c>
      <c r="P3221" t="s">
        <v>386</v>
      </c>
      <c r="Q3221" s="150" t="str">
        <f>IF(JRF!D3234="","",IF(IFERROR(VLOOKUP(JRF!D3234,Checks!N:P,3,0),0)="A","","Inactive account in Use"))</f>
        <v/>
      </c>
      <c r="R3221" t="str">
        <f>IFERROR(IF('Journal Template'!C3633="","",IF(IFERROR(VLOOKUP('Journal Template'!C3633,Checks!N:P,3,0),0)="A","","Inactive account in Use")),"")</f>
        <v/>
      </c>
      <c r="V3221" s="150" t="str">
        <f>IF(JRF!C3234="","",IF(IFERROR(VLOOKUP(JRF!C3234,Checks!S:U,3,0),0)="A","Entry with System fund Dept",""))</f>
        <v/>
      </c>
      <c r="W3221" t="str">
        <f>IFERROR(IF('Journal Template'!D3633="","",IF(IFERROR(VLOOKUP('Journal Template'!D3633,Checks!S:U,3,0),0)="A","Entry with System fund Dept","")),"")</f>
        <v/>
      </c>
      <c r="X3221" t="s">
        <v>14153</v>
      </c>
      <c r="Y3221" t="s">
        <v>389</v>
      </c>
      <c r="Z3221" t="s">
        <v>14154</v>
      </c>
      <c r="AA3221" t="s">
        <v>14155</v>
      </c>
      <c r="AB3221" t="s">
        <v>125</v>
      </c>
      <c r="AC3221" s="150" t="str">
        <f>IFERROR(IF(JRF!C3234="","",IF(AND(VLOOKUP(JRF!C3234,X:AA,4,0)=JRF!B3234,VLOOKUP(JRF!C3234,X:Y,2,0)="A"),"","Inactive Dept Combo Error")),"Inactive Dept Combo Error")</f>
        <v/>
      </c>
      <c r="AD3221" t="str">
        <f>IFERROR(IF('Journal Template'!D3633="","",IF(AND(VLOOKUP('Journal Template'!D3633,X:AA,4,0)='Journal Template'!A3633,VLOOKUP('Journal Template'!D3633,X:Y,2,0)="A"),"","Inactive Dept Combo Error")),"")</f>
        <v/>
      </c>
      <c r="AK3221" s="150" t="str">
        <f>IF(JRF!B3234="","",IF(JRF!B3234=IFERROR(VLOOKUP(JRF!B3234,Checks!AI:AI,1,0),0),"Entry in Branch/Satellite BU's",""))</f>
        <v/>
      </c>
      <c r="AL3221" t="str">
        <f>IFERROR(IF('Journal Template'!A3633="","",IF('Journal Template'!A3633=IFERROR(VLOOKUP('Journal Template'!A3633,Checks!AI:AI,1,0),0),"Entry in Branch/Satellite BU's","")),"")</f>
        <v/>
      </c>
      <c r="AO3221" s="171"/>
      <c r="AP3221" s="171"/>
      <c r="AQ3221" s="171"/>
      <c r="AR3221" s="171"/>
      <c r="CI3221" t="str">
        <f>IF(JRF!F3234&gt;0,"",IF(JRF!B3234="","",IF(LEFT(JRF!B3234,1)=IFERROR(VLOOKUP(LEFT(JRF!B3234,1),$CF$2:$CF$5,1,0),0),"Product Code Required",IF(JRF!C3234="","",IF(JRF!C3234=IFERROR(VLOOKUP(JRF!C3234,$CH:$CH,1,0),0),"Product Code Required","NA")))))</f>
        <v/>
      </c>
      <c r="CJ3221" t="str">
        <f>IF(JRF!AV3234&gt;0,"",IF(JRF!Q3234="","",IF(LEFT(JRF!Q3234,1)=IFERROR(VLOOKUP(LEFT(JRF!Q3234,1),$CF$2:$CF$5,1,0),0),"Product Code Required",IF(JRF!V3234="","",IF(JRF!V3234=IFERROR(VLOOKUP(JRF!V3234,$CH:$CH,1,0),0),"Product Code Required","NA")))))</f>
        <v/>
      </c>
      <c r="CK3221" t="str">
        <f>IFERROR(IF(LEN('Journal Template'!F3232)&gt;0,"",IF('Journal Template'!A3232="","",IF(LEFT('Journal Template'!A3232,1)=IFERROR(VLOOKUP(LEFT('Journal Template'!A3232,1),Checks!$CF$2:$CF$5,1,0),0),"Product Code Required",IF('Journal Template'!D3232="","",IF('Journal Template'!D3232=IFERROR(VLOOKUP('Journal Template'!D3232,Checks!$CH:$CH,1,0),0),"Product Code Required","NA"))))),"")</f>
        <v/>
      </c>
    </row>
    <row r="3222" spans="14:89">
      <c r="N3222" t="s">
        <v>14156</v>
      </c>
      <c r="O3222" t="s">
        <v>14157</v>
      </c>
      <c r="P3222" t="s">
        <v>386</v>
      </c>
      <c r="Q3222" s="150" t="str">
        <f>IF(JRF!D3235="","",IF(IFERROR(VLOOKUP(JRF!D3235,Checks!N:P,3,0),0)="A","","Inactive account in Use"))</f>
        <v/>
      </c>
      <c r="R3222" t="str">
        <f>IFERROR(IF('Journal Template'!C3634="","",IF(IFERROR(VLOOKUP('Journal Template'!C3634,Checks!N:P,3,0),0)="A","","Inactive account in Use")),"")</f>
        <v/>
      </c>
      <c r="V3222" s="150" t="str">
        <f>IF(JRF!C3235="","",IF(IFERROR(VLOOKUP(JRF!C3235,Checks!S:U,3,0),0)="A","Entry with System fund Dept",""))</f>
        <v/>
      </c>
      <c r="W3222" t="str">
        <f>IFERROR(IF('Journal Template'!D3634="","",IF(IFERROR(VLOOKUP('Journal Template'!D3634,Checks!S:U,3,0),0)="A","Entry with System fund Dept","")),"")</f>
        <v/>
      </c>
      <c r="X3222" t="s">
        <v>14158</v>
      </c>
      <c r="Y3222" t="s">
        <v>389</v>
      </c>
      <c r="Z3222" t="s">
        <v>14159</v>
      </c>
      <c r="AA3222" t="s">
        <v>14160</v>
      </c>
      <c r="AB3222" t="s">
        <v>125</v>
      </c>
      <c r="AC3222" s="150" t="str">
        <f>IFERROR(IF(JRF!C3235="","",IF(AND(VLOOKUP(JRF!C3235,X:AA,4,0)=JRF!B3235,VLOOKUP(JRF!C3235,X:Y,2,0)="A"),"","Inactive Dept Combo Error")),"Inactive Dept Combo Error")</f>
        <v/>
      </c>
      <c r="AD3222" t="str">
        <f>IFERROR(IF('Journal Template'!D3634="","",IF(AND(VLOOKUP('Journal Template'!D3634,X:AA,4,0)='Journal Template'!A3634,VLOOKUP('Journal Template'!D3634,X:Y,2,0)="A"),"","Inactive Dept Combo Error")),"")</f>
        <v/>
      </c>
      <c r="AK3222" s="150" t="str">
        <f>IF(JRF!B3235="","",IF(JRF!B3235=IFERROR(VLOOKUP(JRF!B3235,Checks!AI:AI,1,0),0),"Entry in Branch/Satellite BU's",""))</f>
        <v/>
      </c>
      <c r="AL3222" t="str">
        <f>IFERROR(IF('Journal Template'!A3634="","",IF('Journal Template'!A3634=IFERROR(VLOOKUP('Journal Template'!A3634,Checks!AI:AI,1,0),0),"Entry in Branch/Satellite BU's","")),"")</f>
        <v/>
      </c>
      <c r="AO3222" s="171"/>
      <c r="AP3222" s="171"/>
      <c r="AQ3222" s="171"/>
      <c r="AR3222" s="171"/>
      <c r="CI3222" t="str">
        <f>IF(JRF!F3235&gt;0,"",IF(JRF!B3235="","",IF(LEFT(JRF!B3235,1)=IFERROR(VLOOKUP(LEFT(JRF!B3235,1),$CF$2:$CF$5,1,0),0),"Product Code Required",IF(JRF!C3235="","",IF(JRF!C3235=IFERROR(VLOOKUP(JRF!C3235,$CH:$CH,1,0),0),"Product Code Required","NA")))))</f>
        <v/>
      </c>
      <c r="CJ3222" t="str">
        <f>IF(JRF!AV3235&gt;0,"",IF(JRF!Q3235="","",IF(LEFT(JRF!Q3235,1)=IFERROR(VLOOKUP(LEFT(JRF!Q3235,1),$CF$2:$CF$5,1,0),0),"Product Code Required",IF(JRF!V3235="","",IF(JRF!V3235=IFERROR(VLOOKUP(JRF!V3235,$CH:$CH,1,0),0),"Product Code Required","NA")))))</f>
        <v/>
      </c>
      <c r="CK3222" t="str">
        <f>IFERROR(IF(LEN('Journal Template'!F3233)&gt;0,"",IF('Journal Template'!A3233="","",IF(LEFT('Journal Template'!A3233,1)=IFERROR(VLOOKUP(LEFT('Journal Template'!A3233,1),Checks!$CF$2:$CF$5,1,0),0),"Product Code Required",IF('Journal Template'!D3233="","",IF('Journal Template'!D3233=IFERROR(VLOOKUP('Journal Template'!D3233,Checks!$CH:$CH,1,0),0),"Product Code Required","NA"))))),"")</f>
        <v/>
      </c>
    </row>
    <row r="3223" spans="14:89">
      <c r="N3223" t="s">
        <v>14161</v>
      </c>
      <c r="O3223" t="s">
        <v>14162</v>
      </c>
      <c r="P3223" t="s">
        <v>386</v>
      </c>
      <c r="Q3223" s="150" t="str">
        <f>IF(JRF!D3236="","",IF(IFERROR(VLOOKUP(JRF!D3236,Checks!N:P,3,0),0)="A","","Inactive account in Use"))</f>
        <v/>
      </c>
      <c r="R3223" t="str">
        <f>IFERROR(IF('Journal Template'!C3635="","",IF(IFERROR(VLOOKUP('Journal Template'!C3635,Checks!N:P,3,0),0)="A","","Inactive account in Use")),"")</f>
        <v/>
      </c>
      <c r="V3223" s="150" t="str">
        <f>IF(JRF!C3236="","",IF(IFERROR(VLOOKUP(JRF!C3236,Checks!S:U,3,0),0)="A","Entry with System fund Dept",""))</f>
        <v/>
      </c>
      <c r="W3223" t="str">
        <f>IFERROR(IF('Journal Template'!D3635="","",IF(IFERROR(VLOOKUP('Journal Template'!D3635,Checks!S:U,3,0),0)="A","Entry with System fund Dept","")),"")</f>
        <v/>
      </c>
      <c r="X3223" t="s">
        <v>14163</v>
      </c>
      <c r="Y3223" t="s">
        <v>386</v>
      </c>
      <c r="Z3223" t="s">
        <v>14164</v>
      </c>
      <c r="AA3223" t="s">
        <v>14165</v>
      </c>
      <c r="AB3223" t="s">
        <v>125</v>
      </c>
      <c r="AC3223" s="150" t="str">
        <f>IFERROR(IF(JRF!C3236="","",IF(AND(VLOOKUP(JRF!C3236,X:AA,4,0)=JRF!B3236,VLOOKUP(JRF!C3236,X:Y,2,0)="A"),"","Inactive Dept Combo Error")),"Inactive Dept Combo Error")</f>
        <v/>
      </c>
      <c r="AD3223" t="str">
        <f>IFERROR(IF('Journal Template'!D3635="","",IF(AND(VLOOKUP('Journal Template'!D3635,X:AA,4,0)='Journal Template'!A3635,VLOOKUP('Journal Template'!D3635,X:Y,2,0)="A"),"","Inactive Dept Combo Error")),"")</f>
        <v/>
      </c>
      <c r="AK3223" s="150" t="str">
        <f>IF(JRF!B3236="","",IF(JRF!B3236=IFERROR(VLOOKUP(JRF!B3236,Checks!AI:AI,1,0),0),"Entry in Branch/Satellite BU's",""))</f>
        <v/>
      </c>
      <c r="AL3223" t="str">
        <f>IFERROR(IF('Journal Template'!A3635="","",IF('Journal Template'!A3635=IFERROR(VLOOKUP('Journal Template'!A3635,Checks!AI:AI,1,0),0),"Entry in Branch/Satellite BU's","")),"")</f>
        <v/>
      </c>
      <c r="AO3223" s="171"/>
      <c r="AP3223" s="171"/>
      <c r="AQ3223" s="171"/>
      <c r="AR3223" s="171"/>
      <c r="CI3223" t="str">
        <f>IF(JRF!F3236&gt;0,"",IF(JRF!B3236="","",IF(LEFT(JRF!B3236,1)=IFERROR(VLOOKUP(LEFT(JRF!B3236,1),$CF$2:$CF$5,1,0),0),"Product Code Required",IF(JRF!C3236="","",IF(JRF!C3236=IFERROR(VLOOKUP(JRF!C3236,$CH:$CH,1,0),0),"Product Code Required","NA")))))</f>
        <v/>
      </c>
      <c r="CJ3223" t="str">
        <f>IF(JRF!AV3236&gt;0,"",IF(JRF!Q3236="","",IF(LEFT(JRF!Q3236,1)=IFERROR(VLOOKUP(LEFT(JRF!Q3236,1),$CF$2:$CF$5,1,0),0),"Product Code Required",IF(JRF!V3236="","",IF(JRF!V3236=IFERROR(VLOOKUP(JRF!V3236,$CH:$CH,1,0),0),"Product Code Required","NA")))))</f>
        <v/>
      </c>
      <c r="CK3223" t="str">
        <f>IFERROR(IF(LEN('Journal Template'!F3234)&gt;0,"",IF('Journal Template'!A3234="","",IF(LEFT('Journal Template'!A3234,1)=IFERROR(VLOOKUP(LEFT('Journal Template'!A3234,1),Checks!$CF$2:$CF$5,1,0),0),"Product Code Required",IF('Journal Template'!D3234="","",IF('Journal Template'!D3234=IFERROR(VLOOKUP('Journal Template'!D3234,Checks!$CH:$CH,1,0),0),"Product Code Required","NA"))))),"")</f>
        <v/>
      </c>
    </row>
    <row r="3224" spans="14:89">
      <c r="N3224" t="s">
        <v>14166</v>
      </c>
      <c r="O3224" t="s">
        <v>14167</v>
      </c>
      <c r="P3224" t="s">
        <v>386</v>
      </c>
      <c r="Q3224" s="150" t="str">
        <f>IF(JRF!D3237="","",IF(IFERROR(VLOOKUP(JRF!D3237,Checks!N:P,3,0),0)="A","","Inactive account in Use"))</f>
        <v/>
      </c>
      <c r="R3224" t="str">
        <f>IFERROR(IF('Journal Template'!C3636="","",IF(IFERROR(VLOOKUP('Journal Template'!C3636,Checks!N:P,3,0),0)="A","","Inactive account in Use")),"")</f>
        <v/>
      </c>
      <c r="V3224" s="150" t="str">
        <f>IF(JRF!C3237="","",IF(IFERROR(VLOOKUP(JRF!C3237,Checks!S:U,3,0),0)="A","Entry with System fund Dept",""))</f>
        <v/>
      </c>
      <c r="W3224" t="str">
        <f>IFERROR(IF('Journal Template'!D3636="","",IF(IFERROR(VLOOKUP('Journal Template'!D3636,Checks!S:U,3,0),0)="A","Entry with System fund Dept","")),"")</f>
        <v/>
      </c>
      <c r="X3224" t="s">
        <v>14168</v>
      </c>
      <c r="Y3224" t="s">
        <v>386</v>
      </c>
      <c r="Z3224" t="s">
        <v>14169</v>
      </c>
      <c r="AA3224" t="s">
        <v>14165</v>
      </c>
      <c r="AB3224" t="s">
        <v>125</v>
      </c>
      <c r="AC3224" s="150" t="str">
        <f>IFERROR(IF(JRF!C3237="","",IF(AND(VLOOKUP(JRF!C3237,X:AA,4,0)=JRF!B3237,VLOOKUP(JRF!C3237,X:Y,2,0)="A"),"","Inactive Dept Combo Error")),"Inactive Dept Combo Error")</f>
        <v/>
      </c>
      <c r="AD3224" t="str">
        <f>IFERROR(IF('Journal Template'!D3636="","",IF(AND(VLOOKUP('Journal Template'!D3636,X:AA,4,0)='Journal Template'!A3636,VLOOKUP('Journal Template'!D3636,X:Y,2,0)="A"),"","Inactive Dept Combo Error")),"")</f>
        <v/>
      </c>
      <c r="AK3224" s="150" t="str">
        <f>IF(JRF!B3237="","",IF(JRF!B3237=IFERROR(VLOOKUP(JRF!B3237,Checks!AI:AI,1,0),0),"Entry in Branch/Satellite BU's",""))</f>
        <v/>
      </c>
      <c r="AL3224" t="str">
        <f>IFERROR(IF('Journal Template'!A3636="","",IF('Journal Template'!A3636=IFERROR(VLOOKUP('Journal Template'!A3636,Checks!AI:AI,1,0),0),"Entry in Branch/Satellite BU's","")),"")</f>
        <v/>
      </c>
      <c r="AO3224" s="171"/>
      <c r="AP3224" s="171"/>
      <c r="AQ3224" s="171"/>
      <c r="AR3224" s="171"/>
      <c r="CI3224" t="str">
        <f>IF(JRF!F3237&gt;0,"",IF(JRF!B3237="","",IF(LEFT(JRF!B3237,1)=IFERROR(VLOOKUP(LEFT(JRF!B3237,1),$CF$2:$CF$5,1,0),0),"Product Code Required",IF(JRF!C3237="","",IF(JRF!C3237=IFERROR(VLOOKUP(JRF!C3237,$CH:$CH,1,0),0),"Product Code Required","NA")))))</f>
        <v/>
      </c>
      <c r="CJ3224" t="str">
        <f>IF(JRF!AV3237&gt;0,"",IF(JRF!Q3237="","",IF(LEFT(JRF!Q3237,1)=IFERROR(VLOOKUP(LEFT(JRF!Q3237,1),$CF$2:$CF$5,1,0),0),"Product Code Required",IF(JRF!V3237="","",IF(JRF!V3237=IFERROR(VLOOKUP(JRF!V3237,$CH:$CH,1,0),0),"Product Code Required","NA")))))</f>
        <v/>
      </c>
      <c r="CK3224" t="str">
        <f>IFERROR(IF(LEN('Journal Template'!F3235)&gt;0,"",IF('Journal Template'!A3235="","",IF(LEFT('Journal Template'!A3235,1)=IFERROR(VLOOKUP(LEFT('Journal Template'!A3235,1),Checks!$CF$2:$CF$5,1,0),0),"Product Code Required",IF('Journal Template'!D3235="","",IF('Journal Template'!D3235=IFERROR(VLOOKUP('Journal Template'!D3235,Checks!$CH:$CH,1,0),0),"Product Code Required","NA"))))),"")</f>
        <v/>
      </c>
    </row>
    <row r="3225" spans="14:89">
      <c r="N3225" t="s">
        <v>14170</v>
      </c>
      <c r="O3225" t="s">
        <v>14171</v>
      </c>
      <c r="P3225" t="s">
        <v>386</v>
      </c>
      <c r="Q3225" s="150" t="str">
        <f>IF(JRF!D3238="","",IF(IFERROR(VLOOKUP(JRF!D3238,Checks!N:P,3,0),0)="A","","Inactive account in Use"))</f>
        <v/>
      </c>
      <c r="R3225" t="str">
        <f>IFERROR(IF('Journal Template'!C3637="","",IF(IFERROR(VLOOKUP('Journal Template'!C3637,Checks!N:P,3,0),0)="A","","Inactive account in Use")),"")</f>
        <v/>
      </c>
      <c r="V3225" s="150" t="str">
        <f>IF(JRF!C3238="","",IF(IFERROR(VLOOKUP(JRF!C3238,Checks!S:U,3,0),0)="A","Entry with System fund Dept",""))</f>
        <v/>
      </c>
      <c r="W3225" t="str">
        <f>IFERROR(IF('Journal Template'!D3637="","",IF(IFERROR(VLOOKUP('Journal Template'!D3637,Checks!S:U,3,0),0)="A","Entry with System fund Dept","")),"")</f>
        <v/>
      </c>
      <c r="X3225" t="s">
        <v>14172</v>
      </c>
      <c r="Y3225" t="s">
        <v>386</v>
      </c>
      <c r="Z3225" t="s">
        <v>14173</v>
      </c>
      <c r="AA3225" t="s">
        <v>14165</v>
      </c>
      <c r="AB3225" t="s">
        <v>125</v>
      </c>
      <c r="AC3225" s="150" t="str">
        <f>IFERROR(IF(JRF!C3238="","",IF(AND(VLOOKUP(JRF!C3238,X:AA,4,0)=JRF!B3238,VLOOKUP(JRF!C3238,X:Y,2,0)="A"),"","Inactive Dept Combo Error")),"Inactive Dept Combo Error")</f>
        <v/>
      </c>
      <c r="AD3225" t="str">
        <f>IFERROR(IF('Journal Template'!D3637="","",IF(AND(VLOOKUP('Journal Template'!D3637,X:AA,4,0)='Journal Template'!A3637,VLOOKUP('Journal Template'!D3637,X:Y,2,0)="A"),"","Inactive Dept Combo Error")),"")</f>
        <v/>
      </c>
      <c r="AK3225" s="150" t="str">
        <f>IF(JRF!B3238="","",IF(JRF!B3238=IFERROR(VLOOKUP(JRF!B3238,Checks!AI:AI,1,0),0),"Entry in Branch/Satellite BU's",""))</f>
        <v/>
      </c>
      <c r="AL3225" t="str">
        <f>IFERROR(IF('Journal Template'!A3637="","",IF('Journal Template'!A3637=IFERROR(VLOOKUP('Journal Template'!A3637,Checks!AI:AI,1,0),0),"Entry in Branch/Satellite BU's","")),"")</f>
        <v/>
      </c>
      <c r="AO3225" s="171"/>
      <c r="AP3225" s="171"/>
      <c r="AQ3225" s="171"/>
      <c r="AR3225" s="171"/>
      <c r="CI3225" t="str">
        <f>IF(JRF!F3238&gt;0,"",IF(JRF!B3238="","",IF(LEFT(JRF!B3238,1)=IFERROR(VLOOKUP(LEFT(JRF!B3238,1),$CF$2:$CF$5,1,0),0),"Product Code Required",IF(JRF!C3238="","",IF(JRF!C3238=IFERROR(VLOOKUP(JRF!C3238,$CH:$CH,1,0),0),"Product Code Required","NA")))))</f>
        <v/>
      </c>
      <c r="CJ3225" t="str">
        <f>IF(JRF!AV3238&gt;0,"",IF(JRF!Q3238="","",IF(LEFT(JRF!Q3238,1)=IFERROR(VLOOKUP(LEFT(JRF!Q3238,1),$CF$2:$CF$5,1,0),0),"Product Code Required",IF(JRF!V3238="","",IF(JRF!V3238=IFERROR(VLOOKUP(JRF!V3238,$CH:$CH,1,0),0),"Product Code Required","NA")))))</f>
        <v/>
      </c>
      <c r="CK3225" t="str">
        <f>IFERROR(IF(LEN('Journal Template'!F3236)&gt;0,"",IF('Journal Template'!A3236="","",IF(LEFT('Journal Template'!A3236,1)=IFERROR(VLOOKUP(LEFT('Journal Template'!A3236,1),Checks!$CF$2:$CF$5,1,0),0),"Product Code Required",IF('Journal Template'!D3236="","",IF('Journal Template'!D3236=IFERROR(VLOOKUP('Journal Template'!D3236,Checks!$CH:$CH,1,0),0),"Product Code Required","NA"))))),"")</f>
        <v/>
      </c>
    </row>
    <row r="3226" spans="14:89">
      <c r="N3226" t="s">
        <v>14174</v>
      </c>
      <c r="O3226" t="s">
        <v>14175</v>
      </c>
      <c r="P3226" t="s">
        <v>386</v>
      </c>
      <c r="Q3226" s="150" t="str">
        <f>IF(JRF!D3239="","",IF(IFERROR(VLOOKUP(JRF!D3239,Checks!N:P,3,0),0)="A","","Inactive account in Use"))</f>
        <v/>
      </c>
      <c r="R3226" t="str">
        <f>IFERROR(IF('Journal Template'!C3638="","",IF(IFERROR(VLOOKUP('Journal Template'!C3638,Checks!N:P,3,0),0)="A","","Inactive account in Use")),"")</f>
        <v/>
      </c>
      <c r="V3226" s="150" t="str">
        <f>IF(JRF!C3239="","",IF(IFERROR(VLOOKUP(JRF!C3239,Checks!S:U,3,0),0)="A","Entry with System fund Dept",""))</f>
        <v/>
      </c>
      <c r="W3226" t="str">
        <f>IFERROR(IF('Journal Template'!D3638="","",IF(IFERROR(VLOOKUP('Journal Template'!D3638,Checks!S:U,3,0),0)="A","Entry with System fund Dept","")),"")</f>
        <v/>
      </c>
      <c r="X3226" t="s">
        <v>14176</v>
      </c>
      <c r="Y3226" t="s">
        <v>386</v>
      </c>
      <c r="Z3226" t="s">
        <v>14177</v>
      </c>
      <c r="AA3226" t="s">
        <v>14165</v>
      </c>
      <c r="AB3226" t="s">
        <v>125</v>
      </c>
      <c r="AC3226" s="150" t="str">
        <f>IFERROR(IF(JRF!C3239="","",IF(AND(VLOOKUP(JRF!C3239,X:AA,4,0)=JRF!B3239,VLOOKUP(JRF!C3239,X:Y,2,0)="A"),"","Inactive Dept Combo Error")),"Inactive Dept Combo Error")</f>
        <v/>
      </c>
      <c r="AD3226" t="str">
        <f>IFERROR(IF('Journal Template'!D3638="","",IF(AND(VLOOKUP('Journal Template'!D3638,X:AA,4,0)='Journal Template'!A3638,VLOOKUP('Journal Template'!D3638,X:Y,2,0)="A"),"","Inactive Dept Combo Error")),"")</f>
        <v/>
      </c>
      <c r="AK3226" s="150" t="str">
        <f>IF(JRF!B3239="","",IF(JRF!B3239=IFERROR(VLOOKUP(JRF!B3239,Checks!AI:AI,1,0),0),"Entry in Branch/Satellite BU's",""))</f>
        <v/>
      </c>
      <c r="AL3226" t="str">
        <f>IFERROR(IF('Journal Template'!A3638="","",IF('Journal Template'!A3638=IFERROR(VLOOKUP('Journal Template'!A3638,Checks!AI:AI,1,0),0),"Entry in Branch/Satellite BU's","")),"")</f>
        <v/>
      </c>
      <c r="AO3226" s="171"/>
      <c r="AP3226" s="171"/>
      <c r="AQ3226" s="171"/>
      <c r="AR3226" s="171"/>
      <c r="CI3226" t="str">
        <f>IF(JRF!F3239&gt;0,"",IF(JRF!B3239="","",IF(LEFT(JRF!B3239,1)=IFERROR(VLOOKUP(LEFT(JRF!B3239,1),$CF$2:$CF$5,1,0),0),"Product Code Required",IF(JRF!C3239="","",IF(JRF!C3239=IFERROR(VLOOKUP(JRF!C3239,$CH:$CH,1,0),0),"Product Code Required","NA")))))</f>
        <v/>
      </c>
      <c r="CJ3226" t="str">
        <f>IF(JRF!AV3239&gt;0,"",IF(JRF!Q3239="","",IF(LEFT(JRF!Q3239,1)=IFERROR(VLOOKUP(LEFT(JRF!Q3239,1),$CF$2:$CF$5,1,0),0),"Product Code Required",IF(JRF!V3239="","",IF(JRF!V3239=IFERROR(VLOOKUP(JRF!V3239,$CH:$CH,1,0),0),"Product Code Required","NA")))))</f>
        <v/>
      </c>
      <c r="CK3226" t="str">
        <f>IFERROR(IF(LEN('Journal Template'!F3237)&gt;0,"",IF('Journal Template'!A3237="","",IF(LEFT('Journal Template'!A3237,1)=IFERROR(VLOOKUP(LEFT('Journal Template'!A3237,1),Checks!$CF$2:$CF$5,1,0),0),"Product Code Required",IF('Journal Template'!D3237="","",IF('Journal Template'!D3237=IFERROR(VLOOKUP('Journal Template'!D3237,Checks!$CH:$CH,1,0),0),"Product Code Required","NA"))))),"")</f>
        <v/>
      </c>
    </row>
    <row r="3227" spans="14:89">
      <c r="N3227" t="s">
        <v>14178</v>
      </c>
      <c r="O3227" t="s">
        <v>14179</v>
      </c>
      <c r="P3227" t="s">
        <v>386</v>
      </c>
      <c r="Q3227" s="150" t="str">
        <f>IF(JRF!D3240="","",IF(IFERROR(VLOOKUP(JRF!D3240,Checks!N:P,3,0),0)="A","","Inactive account in Use"))</f>
        <v/>
      </c>
      <c r="R3227" t="str">
        <f>IFERROR(IF('Journal Template'!C3639="","",IF(IFERROR(VLOOKUP('Journal Template'!C3639,Checks!N:P,3,0),0)="A","","Inactive account in Use")),"")</f>
        <v/>
      </c>
      <c r="V3227" s="150" t="str">
        <f>IF(JRF!C3240="","",IF(IFERROR(VLOOKUP(JRF!C3240,Checks!S:U,3,0),0)="A","Entry with System fund Dept",""))</f>
        <v/>
      </c>
      <c r="W3227" t="str">
        <f>IFERROR(IF('Journal Template'!D3639="","",IF(IFERROR(VLOOKUP('Journal Template'!D3639,Checks!S:U,3,0),0)="A","Entry with System fund Dept","")),"")</f>
        <v/>
      </c>
      <c r="X3227" t="s">
        <v>14180</v>
      </c>
      <c r="Y3227" t="s">
        <v>386</v>
      </c>
      <c r="Z3227" t="s">
        <v>14181</v>
      </c>
      <c r="AA3227" t="s">
        <v>14165</v>
      </c>
      <c r="AB3227" t="s">
        <v>125</v>
      </c>
      <c r="AC3227" s="150" t="str">
        <f>IFERROR(IF(JRF!C3240="","",IF(AND(VLOOKUP(JRF!C3240,X:AA,4,0)=JRF!B3240,VLOOKUP(JRF!C3240,X:Y,2,0)="A"),"","Inactive Dept Combo Error")),"Inactive Dept Combo Error")</f>
        <v/>
      </c>
      <c r="AD3227" t="str">
        <f>IFERROR(IF('Journal Template'!D3639="","",IF(AND(VLOOKUP('Journal Template'!D3639,X:AA,4,0)='Journal Template'!A3639,VLOOKUP('Journal Template'!D3639,X:Y,2,0)="A"),"","Inactive Dept Combo Error")),"")</f>
        <v/>
      </c>
      <c r="AK3227" s="150" t="str">
        <f>IF(JRF!B3240="","",IF(JRF!B3240=IFERROR(VLOOKUP(JRF!B3240,Checks!AI:AI,1,0),0),"Entry in Branch/Satellite BU's",""))</f>
        <v/>
      </c>
      <c r="AL3227" t="str">
        <f>IFERROR(IF('Journal Template'!A3639="","",IF('Journal Template'!A3639=IFERROR(VLOOKUP('Journal Template'!A3639,Checks!AI:AI,1,0),0),"Entry in Branch/Satellite BU's","")),"")</f>
        <v/>
      </c>
      <c r="AO3227" s="171"/>
      <c r="AP3227" s="171"/>
      <c r="AQ3227" s="171"/>
      <c r="AR3227" s="171"/>
      <c r="CI3227" t="str">
        <f>IF(JRF!F3240&gt;0,"",IF(JRF!B3240="","",IF(LEFT(JRF!B3240,1)=IFERROR(VLOOKUP(LEFT(JRF!B3240,1),$CF$2:$CF$5,1,0),0),"Product Code Required",IF(JRF!C3240="","",IF(JRF!C3240=IFERROR(VLOOKUP(JRF!C3240,$CH:$CH,1,0),0),"Product Code Required","NA")))))</f>
        <v/>
      </c>
      <c r="CJ3227" t="str">
        <f>IF(JRF!AV3240&gt;0,"",IF(JRF!Q3240="","",IF(LEFT(JRF!Q3240,1)=IFERROR(VLOOKUP(LEFT(JRF!Q3240,1),$CF$2:$CF$5,1,0),0),"Product Code Required",IF(JRF!V3240="","",IF(JRF!V3240=IFERROR(VLOOKUP(JRF!V3240,$CH:$CH,1,0),0),"Product Code Required","NA")))))</f>
        <v/>
      </c>
      <c r="CK3227" t="str">
        <f>IFERROR(IF(LEN('Journal Template'!F3238)&gt;0,"",IF('Journal Template'!A3238="","",IF(LEFT('Journal Template'!A3238,1)=IFERROR(VLOOKUP(LEFT('Journal Template'!A3238,1),Checks!$CF$2:$CF$5,1,0),0),"Product Code Required",IF('Journal Template'!D3238="","",IF('Journal Template'!D3238=IFERROR(VLOOKUP('Journal Template'!D3238,Checks!$CH:$CH,1,0),0),"Product Code Required","NA"))))),"")</f>
        <v/>
      </c>
    </row>
    <row r="3228" spans="14:89">
      <c r="N3228" t="s">
        <v>14182</v>
      </c>
      <c r="O3228" t="s">
        <v>14183</v>
      </c>
      <c r="P3228" t="s">
        <v>386</v>
      </c>
      <c r="Q3228" s="150" t="str">
        <f>IF(JRF!D3241="","",IF(IFERROR(VLOOKUP(JRF!D3241,Checks!N:P,3,0),0)="A","","Inactive account in Use"))</f>
        <v/>
      </c>
      <c r="R3228" t="str">
        <f>IFERROR(IF('Journal Template'!C3640="","",IF(IFERROR(VLOOKUP('Journal Template'!C3640,Checks!N:P,3,0),0)="A","","Inactive account in Use")),"")</f>
        <v/>
      </c>
      <c r="V3228" s="150" t="str">
        <f>IF(JRF!C3241="","",IF(IFERROR(VLOOKUP(JRF!C3241,Checks!S:U,3,0),0)="A","Entry with System fund Dept",""))</f>
        <v/>
      </c>
      <c r="W3228" t="str">
        <f>IFERROR(IF('Journal Template'!D3640="","",IF(IFERROR(VLOOKUP('Journal Template'!D3640,Checks!S:U,3,0),0)="A","Entry with System fund Dept","")),"")</f>
        <v/>
      </c>
      <c r="X3228" t="s">
        <v>14184</v>
      </c>
      <c r="Y3228" t="s">
        <v>386</v>
      </c>
      <c r="Z3228" t="s">
        <v>14185</v>
      </c>
      <c r="AA3228" t="s">
        <v>14165</v>
      </c>
      <c r="AB3228" t="s">
        <v>125</v>
      </c>
      <c r="AC3228" s="150" t="str">
        <f>IFERROR(IF(JRF!C3241="","",IF(AND(VLOOKUP(JRF!C3241,X:AA,4,0)=JRF!B3241,VLOOKUP(JRF!C3241,X:Y,2,0)="A"),"","Inactive Dept Combo Error")),"Inactive Dept Combo Error")</f>
        <v/>
      </c>
      <c r="AD3228" t="str">
        <f>IFERROR(IF('Journal Template'!D3640="","",IF(AND(VLOOKUP('Journal Template'!D3640,X:AA,4,0)='Journal Template'!A3640,VLOOKUP('Journal Template'!D3640,X:Y,2,0)="A"),"","Inactive Dept Combo Error")),"")</f>
        <v/>
      </c>
      <c r="AK3228" s="150" t="str">
        <f>IF(JRF!B3241="","",IF(JRF!B3241=IFERROR(VLOOKUP(JRF!B3241,Checks!AI:AI,1,0),0),"Entry in Branch/Satellite BU's",""))</f>
        <v/>
      </c>
      <c r="AL3228" t="str">
        <f>IFERROR(IF('Journal Template'!A3640="","",IF('Journal Template'!A3640=IFERROR(VLOOKUP('Journal Template'!A3640,Checks!AI:AI,1,0),0),"Entry in Branch/Satellite BU's","")),"")</f>
        <v/>
      </c>
      <c r="AO3228" s="171"/>
      <c r="AP3228" s="171"/>
      <c r="AQ3228" s="171"/>
      <c r="AR3228" s="171"/>
      <c r="CI3228" t="str">
        <f>IF(JRF!F3241&gt;0,"",IF(JRF!B3241="","",IF(LEFT(JRF!B3241,1)=IFERROR(VLOOKUP(LEFT(JRF!B3241,1),$CF$2:$CF$5,1,0),0),"Product Code Required",IF(JRF!C3241="","",IF(JRF!C3241=IFERROR(VLOOKUP(JRF!C3241,$CH:$CH,1,0),0),"Product Code Required","NA")))))</f>
        <v/>
      </c>
      <c r="CJ3228" t="str">
        <f>IF(JRF!AV3241&gt;0,"",IF(JRF!Q3241="","",IF(LEFT(JRF!Q3241,1)=IFERROR(VLOOKUP(LEFT(JRF!Q3241,1),$CF$2:$CF$5,1,0),0),"Product Code Required",IF(JRF!V3241="","",IF(JRF!V3241=IFERROR(VLOOKUP(JRF!V3241,$CH:$CH,1,0),0),"Product Code Required","NA")))))</f>
        <v/>
      </c>
      <c r="CK3228" t="str">
        <f>IFERROR(IF(LEN('Journal Template'!F3239)&gt;0,"",IF('Journal Template'!A3239="","",IF(LEFT('Journal Template'!A3239,1)=IFERROR(VLOOKUP(LEFT('Journal Template'!A3239,1),Checks!$CF$2:$CF$5,1,0),0),"Product Code Required",IF('Journal Template'!D3239="","",IF('Journal Template'!D3239=IFERROR(VLOOKUP('Journal Template'!D3239,Checks!$CH:$CH,1,0),0),"Product Code Required","NA"))))),"")</f>
        <v/>
      </c>
    </row>
    <row r="3229" spans="14:89">
      <c r="N3229" t="s">
        <v>14186</v>
      </c>
      <c r="O3229" t="s">
        <v>14187</v>
      </c>
      <c r="P3229" t="s">
        <v>386</v>
      </c>
      <c r="Q3229" s="150" t="str">
        <f>IF(JRF!D3242="","",IF(IFERROR(VLOOKUP(JRF!D3242,Checks!N:P,3,0),0)="A","","Inactive account in Use"))</f>
        <v/>
      </c>
      <c r="R3229" t="str">
        <f>IFERROR(IF('Journal Template'!C3641="","",IF(IFERROR(VLOOKUP('Journal Template'!C3641,Checks!N:P,3,0),0)="A","","Inactive account in Use")),"")</f>
        <v/>
      </c>
      <c r="V3229" s="150" t="str">
        <f>IF(JRF!C3242="","",IF(IFERROR(VLOOKUP(JRF!C3242,Checks!S:U,3,0),0)="A","Entry with System fund Dept",""))</f>
        <v/>
      </c>
      <c r="W3229" t="str">
        <f>IFERROR(IF('Journal Template'!D3641="","",IF(IFERROR(VLOOKUP('Journal Template'!D3641,Checks!S:U,3,0),0)="A","Entry with System fund Dept","")),"")</f>
        <v/>
      </c>
      <c r="X3229" t="s">
        <v>14188</v>
      </c>
      <c r="Y3229" t="s">
        <v>386</v>
      </c>
      <c r="Z3229" t="s">
        <v>14189</v>
      </c>
      <c r="AA3229" t="s">
        <v>14165</v>
      </c>
      <c r="AB3229" t="s">
        <v>125</v>
      </c>
      <c r="AC3229" s="150" t="str">
        <f>IFERROR(IF(JRF!C3242="","",IF(AND(VLOOKUP(JRF!C3242,X:AA,4,0)=JRF!B3242,VLOOKUP(JRF!C3242,X:Y,2,0)="A"),"","Inactive Dept Combo Error")),"Inactive Dept Combo Error")</f>
        <v/>
      </c>
      <c r="AD3229" t="str">
        <f>IFERROR(IF('Journal Template'!D3641="","",IF(AND(VLOOKUP('Journal Template'!D3641,X:AA,4,0)='Journal Template'!A3641,VLOOKUP('Journal Template'!D3641,X:Y,2,0)="A"),"","Inactive Dept Combo Error")),"")</f>
        <v/>
      </c>
      <c r="AK3229" s="150" t="str">
        <f>IF(JRF!B3242="","",IF(JRF!B3242=IFERROR(VLOOKUP(JRF!B3242,Checks!AI:AI,1,0),0),"Entry in Branch/Satellite BU's",""))</f>
        <v/>
      </c>
      <c r="AL3229" t="str">
        <f>IFERROR(IF('Journal Template'!A3641="","",IF('Journal Template'!A3641=IFERROR(VLOOKUP('Journal Template'!A3641,Checks!AI:AI,1,0),0),"Entry in Branch/Satellite BU's","")),"")</f>
        <v/>
      </c>
      <c r="AO3229" s="171"/>
      <c r="AP3229" s="171"/>
      <c r="AQ3229" s="171"/>
      <c r="AR3229" s="171"/>
      <c r="CI3229" t="str">
        <f>IF(JRF!F3242&gt;0,"",IF(JRF!B3242="","",IF(LEFT(JRF!B3242,1)=IFERROR(VLOOKUP(LEFT(JRF!B3242,1),$CF$2:$CF$5,1,0),0),"Product Code Required",IF(JRF!C3242="","",IF(JRF!C3242=IFERROR(VLOOKUP(JRF!C3242,$CH:$CH,1,0),0),"Product Code Required","NA")))))</f>
        <v/>
      </c>
      <c r="CJ3229" t="str">
        <f>IF(JRF!AV3242&gt;0,"",IF(JRF!Q3242="","",IF(LEFT(JRF!Q3242,1)=IFERROR(VLOOKUP(LEFT(JRF!Q3242,1),$CF$2:$CF$5,1,0),0),"Product Code Required",IF(JRF!V3242="","",IF(JRF!V3242=IFERROR(VLOOKUP(JRF!V3242,$CH:$CH,1,0),0),"Product Code Required","NA")))))</f>
        <v/>
      </c>
      <c r="CK3229" t="str">
        <f>IFERROR(IF(LEN('Journal Template'!F3240)&gt;0,"",IF('Journal Template'!A3240="","",IF(LEFT('Journal Template'!A3240,1)=IFERROR(VLOOKUP(LEFT('Journal Template'!A3240,1),Checks!$CF$2:$CF$5,1,0),0),"Product Code Required",IF('Journal Template'!D3240="","",IF('Journal Template'!D3240=IFERROR(VLOOKUP('Journal Template'!D3240,Checks!$CH:$CH,1,0),0),"Product Code Required","NA"))))),"")</f>
        <v/>
      </c>
    </row>
    <row r="3230" spans="14:89">
      <c r="N3230" t="s">
        <v>14190</v>
      </c>
      <c r="O3230" t="s">
        <v>14191</v>
      </c>
      <c r="P3230" t="s">
        <v>386</v>
      </c>
      <c r="Q3230" s="150" t="str">
        <f>IF(JRF!D3243="","",IF(IFERROR(VLOOKUP(JRF!D3243,Checks!N:P,3,0),0)="A","","Inactive account in Use"))</f>
        <v/>
      </c>
      <c r="R3230" t="str">
        <f>IFERROR(IF('Journal Template'!C3642="","",IF(IFERROR(VLOOKUP('Journal Template'!C3642,Checks!N:P,3,0),0)="A","","Inactive account in Use")),"")</f>
        <v/>
      </c>
      <c r="V3230" s="150" t="str">
        <f>IF(JRF!C3243="","",IF(IFERROR(VLOOKUP(JRF!C3243,Checks!S:U,3,0),0)="A","Entry with System fund Dept",""))</f>
        <v/>
      </c>
      <c r="W3230" t="str">
        <f>IFERROR(IF('Journal Template'!D3642="","",IF(IFERROR(VLOOKUP('Journal Template'!D3642,Checks!S:U,3,0),0)="A","Entry with System fund Dept","")),"")</f>
        <v/>
      </c>
      <c r="X3230" t="s">
        <v>14192</v>
      </c>
      <c r="Y3230" t="s">
        <v>386</v>
      </c>
      <c r="Z3230" t="s">
        <v>14193</v>
      </c>
      <c r="AA3230" t="s">
        <v>14165</v>
      </c>
      <c r="AB3230" t="s">
        <v>125</v>
      </c>
      <c r="AC3230" s="150" t="str">
        <f>IFERROR(IF(JRF!C3243="","",IF(AND(VLOOKUP(JRF!C3243,X:AA,4,0)=JRF!B3243,VLOOKUP(JRF!C3243,X:Y,2,0)="A"),"","Inactive Dept Combo Error")),"Inactive Dept Combo Error")</f>
        <v/>
      </c>
      <c r="AD3230" t="str">
        <f>IFERROR(IF('Journal Template'!D3642="","",IF(AND(VLOOKUP('Journal Template'!D3642,X:AA,4,0)='Journal Template'!A3642,VLOOKUP('Journal Template'!D3642,X:Y,2,0)="A"),"","Inactive Dept Combo Error")),"")</f>
        <v/>
      </c>
      <c r="AK3230" s="150" t="str">
        <f>IF(JRF!B3243="","",IF(JRF!B3243=IFERROR(VLOOKUP(JRF!B3243,Checks!AI:AI,1,0),0),"Entry in Branch/Satellite BU's",""))</f>
        <v/>
      </c>
      <c r="AL3230" t="str">
        <f>IFERROR(IF('Journal Template'!A3642="","",IF('Journal Template'!A3642=IFERROR(VLOOKUP('Journal Template'!A3642,Checks!AI:AI,1,0),0),"Entry in Branch/Satellite BU's","")),"")</f>
        <v/>
      </c>
      <c r="AO3230" s="171"/>
      <c r="AP3230" s="171"/>
      <c r="AQ3230" s="171"/>
      <c r="AR3230" s="171"/>
      <c r="CI3230" t="str">
        <f>IF(JRF!F3243&gt;0,"",IF(JRF!B3243="","",IF(LEFT(JRF!B3243,1)=IFERROR(VLOOKUP(LEFT(JRF!B3243,1),$CF$2:$CF$5,1,0),0),"Product Code Required",IF(JRF!C3243="","",IF(JRF!C3243=IFERROR(VLOOKUP(JRF!C3243,$CH:$CH,1,0),0),"Product Code Required","NA")))))</f>
        <v/>
      </c>
      <c r="CJ3230" t="str">
        <f>IF(JRF!AV3243&gt;0,"",IF(JRF!Q3243="","",IF(LEFT(JRF!Q3243,1)=IFERROR(VLOOKUP(LEFT(JRF!Q3243,1),$CF$2:$CF$5,1,0),0),"Product Code Required",IF(JRF!V3243="","",IF(JRF!V3243=IFERROR(VLOOKUP(JRF!V3243,$CH:$CH,1,0),0),"Product Code Required","NA")))))</f>
        <v/>
      </c>
      <c r="CK3230" t="str">
        <f>IFERROR(IF(LEN('Journal Template'!F3241)&gt;0,"",IF('Journal Template'!A3241="","",IF(LEFT('Journal Template'!A3241,1)=IFERROR(VLOOKUP(LEFT('Journal Template'!A3241,1),Checks!$CF$2:$CF$5,1,0),0),"Product Code Required",IF('Journal Template'!D3241="","",IF('Journal Template'!D3241=IFERROR(VLOOKUP('Journal Template'!D3241,Checks!$CH:$CH,1,0),0),"Product Code Required","NA"))))),"")</f>
        <v/>
      </c>
    </row>
    <row r="3231" spans="14:89">
      <c r="N3231" t="s">
        <v>14194</v>
      </c>
      <c r="O3231" t="s">
        <v>14195</v>
      </c>
      <c r="P3231" t="s">
        <v>386</v>
      </c>
      <c r="Q3231" s="150" t="str">
        <f>IF(JRF!D3244="","",IF(IFERROR(VLOOKUP(JRF!D3244,Checks!N:P,3,0),0)="A","","Inactive account in Use"))</f>
        <v/>
      </c>
      <c r="R3231" t="str">
        <f>IFERROR(IF('Journal Template'!C3643="","",IF(IFERROR(VLOOKUP('Journal Template'!C3643,Checks!N:P,3,0),0)="A","","Inactive account in Use")),"")</f>
        <v/>
      </c>
      <c r="V3231" s="150" t="str">
        <f>IF(JRF!C3244="","",IF(IFERROR(VLOOKUP(JRF!C3244,Checks!S:U,3,0),0)="A","Entry with System fund Dept",""))</f>
        <v/>
      </c>
      <c r="W3231" t="str">
        <f>IFERROR(IF('Journal Template'!D3643="","",IF(IFERROR(VLOOKUP('Journal Template'!D3643,Checks!S:U,3,0),0)="A","Entry with System fund Dept","")),"")</f>
        <v/>
      </c>
      <c r="X3231" t="s">
        <v>14196</v>
      </c>
      <c r="Y3231" t="s">
        <v>389</v>
      </c>
      <c r="Z3231" t="s">
        <v>14197</v>
      </c>
      <c r="AA3231" t="s">
        <v>14198</v>
      </c>
      <c r="AB3231" t="s">
        <v>125</v>
      </c>
      <c r="AC3231" s="150" t="str">
        <f>IFERROR(IF(JRF!C3244="","",IF(AND(VLOOKUP(JRF!C3244,X:AA,4,0)=JRF!B3244,VLOOKUP(JRF!C3244,X:Y,2,0)="A"),"","Inactive Dept Combo Error")),"Inactive Dept Combo Error")</f>
        <v/>
      </c>
      <c r="AD3231" t="str">
        <f>IFERROR(IF('Journal Template'!D3643="","",IF(AND(VLOOKUP('Journal Template'!D3643,X:AA,4,0)='Journal Template'!A3643,VLOOKUP('Journal Template'!D3643,X:Y,2,0)="A"),"","Inactive Dept Combo Error")),"")</f>
        <v/>
      </c>
      <c r="AK3231" s="150" t="str">
        <f>IF(JRF!B3244="","",IF(JRF!B3244=IFERROR(VLOOKUP(JRF!B3244,Checks!AI:AI,1,0),0),"Entry in Branch/Satellite BU's",""))</f>
        <v/>
      </c>
      <c r="AL3231" t="str">
        <f>IFERROR(IF('Journal Template'!A3643="","",IF('Journal Template'!A3643=IFERROR(VLOOKUP('Journal Template'!A3643,Checks!AI:AI,1,0),0),"Entry in Branch/Satellite BU's","")),"")</f>
        <v/>
      </c>
      <c r="AO3231" s="171"/>
      <c r="AP3231" s="171"/>
      <c r="AQ3231" s="171"/>
      <c r="AR3231" s="171"/>
      <c r="CI3231" t="str">
        <f>IF(JRF!F3244&gt;0,"",IF(JRF!B3244="","",IF(LEFT(JRF!B3244,1)=IFERROR(VLOOKUP(LEFT(JRF!B3244,1),$CF$2:$CF$5,1,0),0),"Product Code Required",IF(JRF!C3244="","",IF(JRF!C3244=IFERROR(VLOOKUP(JRF!C3244,$CH:$CH,1,0),0),"Product Code Required","NA")))))</f>
        <v/>
      </c>
      <c r="CJ3231" t="str">
        <f>IF(JRF!AV3244&gt;0,"",IF(JRF!Q3244="","",IF(LEFT(JRF!Q3244,1)=IFERROR(VLOOKUP(LEFT(JRF!Q3244,1),$CF$2:$CF$5,1,0),0),"Product Code Required",IF(JRF!V3244="","",IF(JRF!V3244=IFERROR(VLOOKUP(JRF!V3244,$CH:$CH,1,0),0),"Product Code Required","NA")))))</f>
        <v/>
      </c>
      <c r="CK3231" t="str">
        <f>IFERROR(IF(LEN('Journal Template'!F3242)&gt;0,"",IF('Journal Template'!A3242="","",IF(LEFT('Journal Template'!A3242,1)=IFERROR(VLOOKUP(LEFT('Journal Template'!A3242,1),Checks!$CF$2:$CF$5,1,0),0),"Product Code Required",IF('Journal Template'!D3242="","",IF('Journal Template'!D3242=IFERROR(VLOOKUP('Journal Template'!D3242,Checks!$CH:$CH,1,0),0),"Product Code Required","NA"))))),"")</f>
        <v/>
      </c>
    </row>
    <row r="3232" spans="14:89">
      <c r="N3232" t="s">
        <v>14199</v>
      </c>
      <c r="O3232" t="s">
        <v>14200</v>
      </c>
      <c r="P3232" t="s">
        <v>386</v>
      </c>
      <c r="Q3232" s="150" t="str">
        <f>IF(JRF!D3245="","",IF(IFERROR(VLOOKUP(JRF!D3245,Checks!N:P,3,0),0)="A","","Inactive account in Use"))</f>
        <v/>
      </c>
      <c r="R3232" t="str">
        <f>IFERROR(IF('Journal Template'!C3644="","",IF(IFERROR(VLOOKUP('Journal Template'!C3644,Checks!N:P,3,0),0)="A","","Inactive account in Use")),"")</f>
        <v/>
      </c>
      <c r="V3232" s="150" t="str">
        <f>IF(JRF!C3245="","",IF(IFERROR(VLOOKUP(JRF!C3245,Checks!S:U,3,0),0)="A","Entry with System fund Dept",""))</f>
        <v/>
      </c>
      <c r="W3232" t="str">
        <f>IFERROR(IF('Journal Template'!D3644="","",IF(IFERROR(VLOOKUP('Journal Template'!D3644,Checks!S:U,3,0),0)="A","Entry with System fund Dept","")),"")</f>
        <v/>
      </c>
      <c r="X3232" t="s">
        <v>14201</v>
      </c>
      <c r="Y3232" t="s">
        <v>389</v>
      </c>
      <c r="Z3232" t="s">
        <v>14202</v>
      </c>
      <c r="AA3232" t="s">
        <v>14165</v>
      </c>
      <c r="AB3232" t="s">
        <v>125</v>
      </c>
      <c r="AC3232" s="150" t="str">
        <f>IFERROR(IF(JRF!C3245="","",IF(AND(VLOOKUP(JRF!C3245,X:AA,4,0)=JRF!B3245,VLOOKUP(JRF!C3245,X:Y,2,0)="A"),"","Inactive Dept Combo Error")),"Inactive Dept Combo Error")</f>
        <v/>
      </c>
      <c r="AD3232" t="str">
        <f>IFERROR(IF('Journal Template'!D3644="","",IF(AND(VLOOKUP('Journal Template'!D3644,X:AA,4,0)='Journal Template'!A3644,VLOOKUP('Journal Template'!D3644,X:Y,2,0)="A"),"","Inactive Dept Combo Error")),"")</f>
        <v/>
      </c>
      <c r="AK3232" s="150" t="str">
        <f>IF(JRF!B3245="","",IF(JRF!B3245=IFERROR(VLOOKUP(JRF!B3245,Checks!AI:AI,1,0),0),"Entry in Branch/Satellite BU's",""))</f>
        <v/>
      </c>
      <c r="AL3232" t="str">
        <f>IFERROR(IF('Journal Template'!A3644="","",IF('Journal Template'!A3644=IFERROR(VLOOKUP('Journal Template'!A3644,Checks!AI:AI,1,0),0),"Entry in Branch/Satellite BU's","")),"")</f>
        <v/>
      </c>
      <c r="AO3232" s="171"/>
      <c r="AP3232" s="171"/>
      <c r="AQ3232" s="171"/>
      <c r="AR3232" s="171"/>
      <c r="CI3232" t="str">
        <f>IF(JRF!F3245&gt;0,"",IF(JRF!B3245="","",IF(LEFT(JRF!B3245,1)=IFERROR(VLOOKUP(LEFT(JRF!B3245,1),$CF$2:$CF$5,1,0),0),"Product Code Required",IF(JRF!C3245="","",IF(JRF!C3245=IFERROR(VLOOKUP(JRF!C3245,$CH:$CH,1,0),0),"Product Code Required","NA")))))</f>
        <v/>
      </c>
      <c r="CJ3232" t="str">
        <f>IF(JRF!AV3245&gt;0,"",IF(JRF!Q3245="","",IF(LEFT(JRF!Q3245,1)=IFERROR(VLOOKUP(LEFT(JRF!Q3245,1),$CF$2:$CF$5,1,0),0),"Product Code Required",IF(JRF!V3245="","",IF(JRF!V3245=IFERROR(VLOOKUP(JRF!V3245,$CH:$CH,1,0),0),"Product Code Required","NA")))))</f>
        <v/>
      </c>
      <c r="CK3232" t="str">
        <f>IFERROR(IF(LEN('Journal Template'!F3243)&gt;0,"",IF('Journal Template'!A3243="","",IF(LEFT('Journal Template'!A3243,1)=IFERROR(VLOOKUP(LEFT('Journal Template'!A3243,1),Checks!$CF$2:$CF$5,1,0),0),"Product Code Required",IF('Journal Template'!D3243="","",IF('Journal Template'!D3243=IFERROR(VLOOKUP('Journal Template'!D3243,Checks!$CH:$CH,1,0),0),"Product Code Required","NA"))))),"")</f>
        <v/>
      </c>
    </row>
    <row r="3233" spans="14:89">
      <c r="N3233" t="s">
        <v>14203</v>
      </c>
      <c r="O3233" t="s">
        <v>14204</v>
      </c>
      <c r="P3233" t="s">
        <v>386</v>
      </c>
      <c r="Q3233" s="150" t="str">
        <f>IF(JRF!D3246="","",IF(IFERROR(VLOOKUP(JRF!D3246,Checks!N:P,3,0),0)="A","","Inactive account in Use"))</f>
        <v/>
      </c>
      <c r="R3233" t="str">
        <f>IFERROR(IF('Journal Template'!C3645="","",IF(IFERROR(VLOOKUP('Journal Template'!C3645,Checks!N:P,3,0),0)="A","","Inactive account in Use")),"")</f>
        <v/>
      </c>
      <c r="V3233" s="150" t="str">
        <f>IF(JRF!C3246="","",IF(IFERROR(VLOOKUP(JRF!C3246,Checks!S:U,3,0),0)="A","Entry with System fund Dept",""))</f>
        <v/>
      </c>
      <c r="W3233" t="str">
        <f>IFERROR(IF('Journal Template'!D3645="","",IF(IFERROR(VLOOKUP('Journal Template'!D3645,Checks!S:U,3,0),0)="A","Entry with System fund Dept","")),"")</f>
        <v/>
      </c>
      <c r="X3233" t="s">
        <v>14205</v>
      </c>
      <c r="Y3233" t="s">
        <v>389</v>
      </c>
      <c r="Z3233" t="s">
        <v>14206</v>
      </c>
      <c r="AA3233" t="s">
        <v>14165</v>
      </c>
      <c r="AB3233" t="s">
        <v>125</v>
      </c>
      <c r="AC3233" s="150" t="str">
        <f>IFERROR(IF(JRF!C3246="","",IF(AND(VLOOKUP(JRF!C3246,X:AA,4,0)=JRF!B3246,VLOOKUP(JRF!C3246,X:Y,2,0)="A"),"","Inactive Dept Combo Error")),"Inactive Dept Combo Error")</f>
        <v/>
      </c>
      <c r="AD3233" t="str">
        <f>IFERROR(IF('Journal Template'!D3645="","",IF(AND(VLOOKUP('Journal Template'!D3645,X:AA,4,0)='Journal Template'!A3645,VLOOKUP('Journal Template'!D3645,X:Y,2,0)="A"),"","Inactive Dept Combo Error")),"")</f>
        <v/>
      </c>
      <c r="AK3233" s="150" t="str">
        <f>IF(JRF!B3246="","",IF(JRF!B3246=IFERROR(VLOOKUP(JRF!B3246,Checks!AI:AI,1,0),0),"Entry in Branch/Satellite BU's",""))</f>
        <v/>
      </c>
      <c r="AL3233" t="str">
        <f>IFERROR(IF('Journal Template'!A3645="","",IF('Journal Template'!A3645=IFERROR(VLOOKUP('Journal Template'!A3645,Checks!AI:AI,1,0),0),"Entry in Branch/Satellite BU's","")),"")</f>
        <v/>
      </c>
      <c r="AO3233" s="171"/>
      <c r="AP3233" s="171"/>
      <c r="AQ3233" s="171"/>
      <c r="AR3233" s="171"/>
      <c r="CI3233" t="str">
        <f>IF(JRF!F3246&gt;0,"",IF(JRF!B3246="","",IF(LEFT(JRF!B3246,1)=IFERROR(VLOOKUP(LEFT(JRF!B3246,1),$CF$2:$CF$5,1,0),0),"Product Code Required",IF(JRF!C3246="","",IF(JRF!C3246=IFERROR(VLOOKUP(JRF!C3246,$CH:$CH,1,0),0),"Product Code Required","NA")))))</f>
        <v/>
      </c>
      <c r="CJ3233" t="str">
        <f>IF(JRF!AV3246&gt;0,"",IF(JRF!Q3246="","",IF(LEFT(JRF!Q3246,1)=IFERROR(VLOOKUP(LEFT(JRF!Q3246,1),$CF$2:$CF$5,1,0),0),"Product Code Required",IF(JRF!V3246="","",IF(JRF!V3246=IFERROR(VLOOKUP(JRF!V3246,$CH:$CH,1,0),0),"Product Code Required","NA")))))</f>
        <v/>
      </c>
      <c r="CK3233" t="str">
        <f>IFERROR(IF(LEN('Journal Template'!F3244)&gt;0,"",IF('Journal Template'!A3244="","",IF(LEFT('Journal Template'!A3244,1)=IFERROR(VLOOKUP(LEFT('Journal Template'!A3244,1),Checks!$CF$2:$CF$5,1,0),0),"Product Code Required",IF('Journal Template'!D3244="","",IF('Journal Template'!D3244=IFERROR(VLOOKUP('Journal Template'!D3244,Checks!$CH:$CH,1,0),0),"Product Code Required","NA"))))),"")</f>
        <v/>
      </c>
    </row>
    <row r="3234" spans="14:89">
      <c r="N3234" t="s">
        <v>14207</v>
      </c>
      <c r="O3234" t="s">
        <v>14208</v>
      </c>
      <c r="P3234" t="s">
        <v>386</v>
      </c>
      <c r="Q3234" s="150" t="str">
        <f>IF(JRF!D3247="","",IF(IFERROR(VLOOKUP(JRF!D3247,Checks!N:P,3,0),0)="A","","Inactive account in Use"))</f>
        <v/>
      </c>
      <c r="R3234" t="str">
        <f>IFERROR(IF('Journal Template'!C3646="","",IF(IFERROR(VLOOKUP('Journal Template'!C3646,Checks!N:P,3,0),0)="A","","Inactive account in Use")),"")</f>
        <v/>
      </c>
      <c r="V3234" s="150" t="str">
        <f>IF(JRF!C3247="","",IF(IFERROR(VLOOKUP(JRF!C3247,Checks!S:U,3,0),0)="A","Entry with System fund Dept",""))</f>
        <v/>
      </c>
      <c r="W3234" t="str">
        <f>IFERROR(IF('Journal Template'!D3646="","",IF(IFERROR(VLOOKUP('Journal Template'!D3646,Checks!S:U,3,0),0)="A","Entry with System fund Dept","")),"")</f>
        <v/>
      </c>
      <c r="X3234" t="s">
        <v>14209</v>
      </c>
      <c r="Y3234" t="s">
        <v>386</v>
      </c>
      <c r="Z3234" t="s">
        <v>14210</v>
      </c>
      <c r="AA3234" t="s">
        <v>14165</v>
      </c>
      <c r="AB3234" t="s">
        <v>125</v>
      </c>
      <c r="AC3234" s="150" t="str">
        <f>IFERROR(IF(JRF!C3247="","",IF(AND(VLOOKUP(JRF!C3247,X:AA,4,0)=JRF!B3247,VLOOKUP(JRF!C3247,X:Y,2,0)="A"),"","Inactive Dept Combo Error")),"Inactive Dept Combo Error")</f>
        <v/>
      </c>
      <c r="AD3234" t="str">
        <f>IFERROR(IF('Journal Template'!D3646="","",IF(AND(VLOOKUP('Journal Template'!D3646,X:AA,4,0)='Journal Template'!A3646,VLOOKUP('Journal Template'!D3646,X:Y,2,0)="A"),"","Inactive Dept Combo Error")),"")</f>
        <v/>
      </c>
      <c r="AK3234" s="150" t="str">
        <f>IF(JRF!B3247="","",IF(JRF!B3247=IFERROR(VLOOKUP(JRF!B3247,Checks!AI:AI,1,0),0),"Entry in Branch/Satellite BU's",""))</f>
        <v/>
      </c>
      <c r="AL3234" t="str">
        <f>IFERROR(IF('Journal Template'!A3646="","",IF('Journal Template'!A3646=IFERROR(VLOOKUP('Journal Template'!A3646,Checks!AI:AI,1,0),0),"Entry in Branch/Satellite BU's","")),"")</f>
        <v/>
      </c>
      <c r="AO3234" s="171"/>
      <c r="AP3234" s="171"/>
      <c r="AQ3234" s="171"/>
      <c r="AR3234" s="171"/>
      <c r="CI3234" t="str">
        <f>IF(JRF!F3247&gt;0,"",IF(JRF!B3247="","",IF(LEFT(JRF!B3247,1)=IFERROR(VLOOKUP(LEFT(JRF!B3247,1),$CF$2:$CF$5,1,0),0),"Product Code Required",IF(JRF!C3247="","",IF(JRF!C3247=IFERROR(VLOOKUP(JRF!C3247,$CH:$CH,1,0),0),"Product Code Required","NA")))))</f>
        <v/>
      </c>
      <c r="CJ3234" t="str">
        <f>IF(JRF!AV3247&gt;0,"",IF(JRF!Q3247="","",IF(LEFT(JRF!Q3247,1)=IFERROR(VLOOKUP(LEFT(JRF!Q3247,1),$CF$2:$CF$5,1,0),0),"Product Code Required",IF(JRF!V3247="","",IF(JRF!V3247=IFERROR(VLOOKUP(JRF!V3247,$CH:$CH,1,0),0),"Product Code Required","NA")))))</f>
        <v/>
      </c>
      <c r="CK3234" t="str">
        <f>IFERROR(IF(LEN('Journal Template'!F3245)&gt;0,"",IF('Journal Template'!A3245="","",IF(LEFT('Journal Template'!A3245,1)=IFERROR(VLOOKUP(LEFT('Journal Template'!A3245,1),Checks!$CF$2:$CF$5,1,0),0),"Product Code Required",IF('Journal Template'!D3245="","",IF('Journal Template'!D3245=IFERROR(VLOOKUP('Journal Template'!D3245,Checks!$CH:$CH,1,0),0),"Product Code Required","NA"))))),"")</f>
        <v/>
      </c>
    </row>
    <row r="3235" spans="14:89">
      <c r="N3235" t="s">
        <v>14211</v>
      </c>
      <c r="O3235" t="s">
        <v>14212</v>
      </c>
      <c r="P3235" t="s">
        <v>386</v>
      </c>
      <c r="Q3235" s="150" t="str">
        <f>IF(JRF!D3248="","",IF(IFERROR(VLOOKUP(JRF!D3248,Checks!N:P,3,0),0)="A","","Inactive account in Use"))</f>
        <v/>
      </c>
      <c r="R3235" t="str">
        <f>IFERROR(IF('Journal Template'!C3647="","",IF(IFERROR(VLOOKUP('Journal Template'!C3647,Checks!N:P,3,0),0)="A","","Inactive account in Use")),"")</f>
        <v/>
      </c>
      <c r="V3235" s="150" t="str">
        <f>IF(JRF!C3248="","",IF(IFERROR(VLOOKUP(JRF!C3248,Checks!S:U,3,0),0)="A","Entry with System fund Dept",""))</f>
        <v/>
      </c>
      <c r="W3235" t="str">
        <f>IFERROR(IF('Journal Template'!D3647="","",IF(IFERROR(VLOOKUP('Journal Template'!D3647,Checks!S:U,3,0),0)="A","Entry with System fund Dept","")),"")</f>
        <v/>
      </c>
      <c r="X3235" t="s">
        <v>14213</v>
      </c>
      <c r="Y3235" t="s">
        <v>389</v>
      </c>
      <c r="Z3235" t="s">
        <v>14214</v>
      </c>
      <c r="AA3235" t="s">
        <v>14165</v>
      </c>
      <c r="AB3235" t="s">
        <v>125</v>
      </c>
      <c r="AC3235" s="150" t="str">
        <f>IFERROR(IF(JRF!C3248="","",IF(AND(VLOOKUP(JRF!C3248,X:AA,4,0)=JRF!B3248,VLOOKUP(JRF!C3248,X:Y,2,0)="A"),"","Inactive Dept Combo Error")),"Inactive Dept Combo Error")</f>
        <v/>
      </c>
      <c r="AD3235" t="str">
        <f>IFERROR(IF('Journal Template'!D3647="","",IF(AND(VLOOKUP('Journal Template'!D3647,X:AA,4,0)='Journal Template'!A3647,VLOOKUP('Journal Template'!D3647,X:Y,2,0)="A"),"","Inactive Dept Combo Error")),"")</f>
        <v/>
      </c>
      <c r="AK3235" s="150" t="str">
        <f>IF(JRF!B3248="","",IF(JRF!B3248=IFERROR(VLOOKUP(JRF!B3248,Checks!AI:AI,1,0),0),"Entry in Branch/Satellite BU's",""))</f>
        <v/>
      </c>
      <c r="AL3235" t="str">
        <f>IFERROR(IF('Journal Template'!A3647="","",IF('Journal Template'!A3647=IFERROR(VLOOKUP('Journal Template'!A3647,Checks!AI:AI,1,0),0),"Entry in Branch/Satellite BU's","")),"")</f>
        <v/>
      </c>
      <c r="AO3235" s="171"/>
      <c r="AP3235" s="171"/>
      <c r="AQ3235" s="171"/>
      <c r="AR3235" s="171"/>
      <c r="CI3235" t="str">
        <f>IF(JRF!F3248&gt;0,"",IF(JRF!B3248="","",IF(LEFT(JRF!B3248,1)=IFERROR(VLOOKUP(LEFT(JRF!B3248,1),$CF$2:$CF$5,1,0),0),"Product Code Required",IF(JRF!C3248="","",IF(JRF!C3248=IFERROR(VLOOKUP(JRF!C3248,$CH:$CH,1,0),0),"Product Code Required","NA")))))</f>
        <v/>
      </c>
      <c r="CJ3235" t="str">
        <f>IF(JRF!AV3248&gt;0,"",IF(JRF!Q3248="","",IF(LEFT(JRF!Q3248,1)=IFERROR(VLOOKUP(LEFT(JRF!Q3248,1),$CF$2:$CF$5,1,0),0),"Product Code Required",IF(JRF!V3248="","",IF(JRF!V3248=IFERROR(VLOOKUP(JRF!V3248,$CH:$CH,1,0),0),"Product Code Required","NA")))))</f>
        <v/>
      </c>
      <c r="CK3235" t="str">
        <f>IFERROR(IF(LEN('Journal Template'!F3246)&gt;0,"",IF('Journal Template'!A3246="","",IF(LEFT('Journal Template'!A3246,1)=IFERROR(VLOOKUP(LEFT('Journal Template'!A3246,1),Checks!$CF$2:$CF$5,1,0),0),"Product Code Required",IF('Journal Template'!D3246="","",IF('Journal Template'!D3246=IFERROR(VLOOKUP('Journal Template'!D3246,Checks!$CH:$CH,1,0),0),"Product Code Required","NA"))))),"")</f>
        <v/>
      </c>
    </row>
    <row r="3236" spans="14:89">
      <c r="N3236" t="s">
        <v>14215</v>
      </c>
      <c r="O3236" t="s">
        <v>14216</v>
      </c>
      <c r="P3236" t="s">
        <v>386</v>
      </c>
      <c r="Q3236" s="150" t="str">
        <f>IF(JRF!D3249="","",IF(IFERROR(VLOOKUP(JRF!D3249,Checks!N:P,3,0),0)="A","","Inactive account in Use"))</f>
        <v/>
      </c>
      <c r="R3236" t="str">
        <f>IFERROR(IF('Journal Template'!C3648="","",IF(IFERROR(VLOOKUP('Journal Template'!C3648,Checks!N:P,3,0),0)="A","","Inactive account in Use")),"")</f>
        <v/>
      </c>
      <c r="V3236" s="150" t="str">
        <f>IF(JRF!C3249="","",IF(IFERROR(VLOOKUP(JRF!C3249,Checks!S:U,3,0),0)="A","Entry with System fund Dept",""))</f>
        <v/>
      </c>
      <c r="W3236" t="str">
        <f>IFERROR(IF('Journal Template'!D3648="","",IF(IFERROR(VLOOKUP('Journal Template'!D3648,Checks!S:U,3,0),0)="A","Entry with System fund Dept","")),"")</f>
        <v/>
      </c>
      <c r="X3236" t="s">
        <v>14217</v>
      </c>
      <c r="Y3236" t="s">
        <v>389</v>
      </c>
      <c r="Z3236" t="s">
        <v>14218</v>
      </c>
      <c r="AA3236" t="s">
        <v>14165</v>
      </c>
      <c r="AB3236" t="s">
        <v>125</v>
      </c>
      <c r="AC3236" s="150" t="str">
        <f>IFERROR(IF(JRF!C3249="","",IF(AND(VLOOKUP(JRF!C3249,X:AA,4,0)=JRF!B3249,VLOOKUP(JRF!C3249,X:Y,2,0)="A"),"","Inactive Dept Combo Error")),"Inactive Dept Combo Error")</f>
        <v/>
      </c>
      <c r="AD3236" t="str">
        <f>IFERROR(IF('Journal Template'!D3648="","",IF(AND(VLOOKUP('Journal Template'!D3648,X:AA,4,0)='Journal Template'!A3648,VLOOKUP('Journal Template'!D3648,X:Y,2,0)="A"),"","Inactive Dept Combo Error")),"")</f>
        <v/>
      </c>
      <c r="AK3236" s="150" t="str">
        <f>IF(JRF!B3249="","",IF(JRF!B3249=IFERROR(VLOOKUP(JRF!B3249,Checks!AI:AI,1,0),0),"Entry in Branch/Satellite BU's",""))</f>
        <v/>
      </c>
      <c r="AL3236" t="str">
        <f>IFERROR(IF('Journal Template'!A3648="","",IF('Journal Template'!A3648=IFERROR(VLOOKUP('Journal Template'!A3648,Checks!AI:AI,1,0),0),"Entry in Branch/Satellite BU's","")),"")</f>
        <v/>
      </c>
      <c r="AO3236" s="171"/>
      <c r="AP3236" s="171"/>
      <c r="AQ3236" s="171"/>
      <c r="AR3236" s="171"/>
      <c r="CI3236" t="str">
        <f>IF(JRF!F3249&gt;0,"",IF(JRF!B3249="","",IF(LEFT(JRF!B3249,1)=IFERROR(VLOOKUP(LEFT(JRF!B3249,1),$CF$2:$CF$5,1,0),0),"Product Code Required",IF(JRF!C3249="","",IF(JRF!C3249=IFERROR(VLOOKUP(JRF!C3249,$CH:$CH,1,0),0),"Product Code Required","NA")))))</f>
        <v/>
      </c>
      <c r="CJ3236" t="str">
        <f>IF(JRF!AV3249&gt;0,"",IF(JRF!Q3249="","",IF(LEFT(JRF!Q3249,1)=IFERROR(VLOOKUP(LEFT(JRF!Q3249,1),$CF$2:$CF$5,1,0),0),"Product Code Required",IF(JRF!V3249="","",IF(JRF!V3249=IFERROR(VLOOKUP(JRF!V3249,$CH:$CH,1,0),0),"Product Code Required","NA")))))</f>
        <v/>
      </c>
      <c r="CK3236" t="str">
        <f>IFERROR(IF(LEN('Journal Template'!F3247)&gt;0,"",IF('Journal Template'!A3247="","",IF(LEFT('Journal Template'!A3247,1)=IFERROR(VLOOKUP(LEFT('Journal Template'!A3247,1),Checks!$CF$2:$CF$5,1,0),0),"Product Code Required",IF('Journal Template'!D3247="","",IF('Journal Template'!D3247=IFERROR(VLOOKUP('Journal Template'!D3247,Checks!$CH:$CH,1,0),0),"Product Code Required","NA"))))),"")</f>
        <v/>
      </c>
    </row>
    <row r="3237" spans="14:89">
      <c r="N3237" t="s">
        <v>14219</v>
      </c>
      <c r="O3237" t="s">
        <v>14220</v>
      </c>
      <c r="P3237" t="s">
        <v>386</v>
      </c>
      <c r="Q3237" s="150" t="str">
        <f>IF(JRF!D3250="","",IF(IFERROR(VLOOKUP(JRF!D3250,Checks!N:P,3,0),0)="A","","Inactive account in Use"))</f>
        <v/>
      </c>
      <c r="R3237" t="str">
        <f>IFERROR(IF('Journal Template'!C3649="","",IF(IFERROR(VLOOKUP('Journal Template'!C3649,Checks!N:P,3,0),0)="A","","Inactive account in Use")),"")</f>
        <v/>
      </c>
      <c r="V3237" s="150" t="str">
        <f>IF(JRF!C3250="","",IF(IFERROR(VLOOKUP(JRF!C3250,Checks!S:U,3,0),0)="A","Entry with System fund Dept",""))</f>
        <v/>
      </c>
      <c r="W3237" t="str">
        <f>IFERROR(IF('Journal Template'!D3649="","",IF(IFERROR(VLOOKUP('Journal Template'!D3649,Checks!S:U,3,0),0)="A","Entry with System fund Dept","")),"")</f>
        <v/>
      </c>
      <c r="X3237" t="s">
        <v>14221</v>
      </c>
      <c r="Y3237" t="s">
        <v>389</v>
      </c>
      <c r="Z3237" t="s">
        <v>14222</v>
      </c>
      <c r="AA3237" t="s">
        <v>14110</v>
      </c>
      <c r="AB3237" t="s">
        <v>1707</v>
      </c>
      <c r="AC3237" s="150" t="str">
        <f>IFERROR(IF(JRF!C3250="","",IF(AND(VLOOKUP(JRF!C3250,X:AA,4,0)=JRF!B3250,VLOOKUP(JRF!C3250,X:Y,2,0)="A"),"","Inactive Dept Combo Error")),"Inactive Dept Combo Error")</f>
        <v/>
      </c>
      <c r="AD3237" t="str">
        <f>IFERROR(IF('Journal Template'!D3649="","",IF(AND(VLOOKUP('Journal Template'!D3649,X:AA,4,0)='Journal Template'!A3649,VLOOKUP('Journal Template'!D3649,X:Y,2,0)="A"),"","Inactive Dept Combo Error")),"")</f>
        <v/>
      </c>
      <c r="AK3237" s="150" t="str">
        <f>IF(JRF!B3250="","",IF(JRF!B3250=IFERROR(VLOOKUP(JRF!B3250,Checks!AI:AI,1,0),0),"Entry in Branch/Satellite BU's",""))</f>
        <v/>
      </c>
      <c r="AL3237" t="str">
        <f>IFERROR(IF('Journal Template'!A3649="","",IF('Journal Template'!A3649=IFERROR(VLOOKUP('Journal Template'!A3649,Checks!AI:AI,1,0),0),"Entry in Branch/Satellite BU's","")),"")</f>
        <v/>
      </c>
      <c r="AO3237" s="171"/>
      <c r="AP3237" s="171"/>
      <c r="AQ3237" s="171"/>
      <c r="AR3237" s="171"/>
      <c r="CI3237" t="str">
        <f>IF(JRF!F3250&gt;0,"",IF(JRF!B3250="","",IF(LEFT(JRF!B3250,1)=IFERROR(VLOOKUP(LEFT(JRF!B3250,1),$CF$2:$CF$5,1,0),0),"Product Code Required",IF(JRF!C3250="","",IF(JRF!C3250=IFERROR(VLOOKUP(JRF!C3250,$CH:$CH,1,0),0),"Product Code Required","NA")))))</f>
        <v/>
      </c>
      <c r="CJ3237" t="str">
        <f>IF(JRF!AV3250&gt;0,"",IF(JRF!Q3250="","",IF(LEFT(JRF!Q3250,1)=IFERROR(VLOOKUP(LEFT(JRF!Q3250,1),$CF$2:$CF$5,1,0),0),"Product Code Required",IF(JRF!V3250="","",IF(JRF!V3250=IFERROR(VLOOKUP(JRF!V3250,$CH:$CH,1,0),0),"Product Code Required","NA")))))</f>
        <v/>
      </c>
      <c r="CK3237" t="str">
        <f>IFERROR(IF(LEN('Journal Template'!F3248)&gt;0,"",IF('Journal Template'!A3248="","",IF(LEFT('Journal Template'!A3248,1)=IFERROR(VLOOKUP(LEFT('Journal Template'!A3248,1),Checks!$CF$2:$CF$5,1,0),0),"Product Code Required",IF('Journal Template'!D3248="","",IF('Journal Template'!D3248=IFERROR(VLOOKUP('Journal Template'!D3248,Checks!$CH:$CH,1,0),0),"Product Code Required","NA"))))),"")</f>
        <v/>
      </c>
    </row>
    <row r="3238" spans="14:89">
      <c r="N3238" t="s">
        <v>14223</v>
      </c>
      <c r="O3238" t="s">
        <v>14224</v>
      </c>
      <c r="P3238" t="s">
        <v>386</v>
      </c>
      <c r="Q3238" s="150" t="str">
        <f>IF(JRF!D3251="","",IF(IFERROR(VLOOKUP(JRF!D3251,Checks!N:P,3,0),0)="A","","Inactive account in Use"))</f>
        <v/>
      </c>
      <c r="R3238" t="str">
        <f>IFERROR(IF('Journal Template'!C3650="","",IF(IFERROR(VLOOKUP('Journal Template'!C3650,Checks!N:P,3,0),0)="A","","Inactive account in Use")),"")</f>
        <v/>
      </c>
      <c r="V3238" s="150" t="str">
        <f>IF(JRF!C3251="","",IF(IFERROR(VLOOKUP(JRF!C3251,Checks!S:U,3,0),0)="A","Entry with System fund Dept",""))</f>
        <v/>
      </c>
      <c r="W3238" t="str">
        <f>IFERROR(IF('Journal Template'!D3650="","",IF(IFERROR(VLOOKUP('Journal Template'!D3650,Checks!S:U,3,0),0)="A","Entry with System fund Dept","")),"")</f>
        <v/>
      </c>
      <c r="X3238" t="s">
        <v>14221</v>
      </c>
      <c r="Y3238" t="s">
        <v>389</v>
      </c>
      <c r="Z3238" t="s">
        <v>14222</v>
      </c>
      <c r="AA3238" t="s">
        <v>14165</v>
      </c>
      <c r="AB3238" t="s">
        <v>125</v>
      </c>
      <c r="AC3238" s="150" t="str">
        <f>IFERROR(IF(JRF!C3251="","",IF(AND(VLOOKUP(JRF!C3251,X:AA,4,0)=JRF!B3251,VLOOKUP(JRF!C3251,X:Y,2,0)="A"),"","Inactive Dept Combo Error")),"Inactive Dept Combo Error")</f>
        <v/>
      </c>
      <c r="AD3238" t="str">
        <f>IFERROR(IF('Journal Template'!D3650="","",IF(AND(VLOOKUP('Journal Template'!D3650,X:AA,4,0)='Journal Template'!A3650,VLOOKUP('Journal Template'!D3650,X:Y,2,0)="A"),"","Inactive Dept Combo Error")),"")</f>
        <v/>
      </c>
      <c r="AK3238" s="150" t="str">
        <f>IF(JRF!B3251="","",IF(JRF!B3251=IFERROR(VLOOKUP(JRF!B3251,Checks!AI:AI,1,0),0),"Entry in Branch/Satellite BU's",""))</f>
        <v/>
      </c>
      <c r="AL3238" t="str">
        <f>IFERROR(IF('Journal Template'!A3650="","",IF('Journal Template'!A3650=IFERROR(VLOOKUP('Journal Template'!A3650,Checks!AI:AI,1,0),0),"Entry in Branch/Satellite BU's","")),"")</f>
        <v/>
      </c>
      <c r="AO3238" s="171"/>
      <c r="AP3238" s="171"/>
      <c r="AQ3238" s="171"/>
      <c r="AR3238" s="171"/>
      <c r="CI3238" t="str">
        <f>IF(JRF!F3251&gt;0,"",IF(JRF!B3251="","",IF(LEFT(JRF!B3251,1)=IFERROR(VLOOKUP(LEFT(JRF!B3251,1),$CF$2:$CF$5,1,0),0),"Product Code Required",IF(JRF!C3251="","",IF(JRF!C3251=IFERROR(VLOOKUP(JRF!C3251,$CH:$CH,1,0),0),"Product Code Required","NA")))))</f>
        <v/>
      </c>
      <c r="CJ3238" t="str">
        <f>IF(JRF!AV3251&gt;0,"",IF(JRF!Q3251="","",IF(LEFT(JRF!Q3251,1)=IFERROR(VLOOKUP(LEFT(JRF!Q3251,1),$CF$2:$CF$5,1,0),0),"Product Code Required",IF(JRF!V3251="","",IF(JRF!V3251=IFERROR(VLOOKUP(JRF!V3251,$CH:$CH,1,0),0),"Product Code Required","NA")))))</f>
        <v/>
      </c>
      <c r="CK3238" t="str">
        <f>IFERROR(IF(LEN('Journal Template'!F3249)&gt;0,"",IF('Journal Template'!A3249="","",IF(LEFT('Journal Template'!A3249,1)=IFERROR(VLOOKUP(LEFT('Journal Template'!A3249,1),Checks!$CF$2:$CF$5,1,0),0),"Product Code Required",IF('Journal Template'!D3249="","",IF('Journal Template'!D3249=IFERROR(VLOOKUP('Journal Template'!D3249,Checks!$CH:$CH,1,0),0),"Product Code Required","NA"))))),"")</f>
        <v/>
      </c>
    </row>
    <row r="3239" spans="14:89">
      <c r="N3239" t="s">
        <v>14225</v>
      </c>
      <c r="O3239" t="s">
        <v>14226</v>
      </c>
      <c r="P3239" t="s">
        <v>386</v>
      </c>
      <c r="Q3239" s="150" t="str">
        <f>IF(JRF!D3252="","",IF(IFERROR(VLOOKUP(JRF!D3252,Checks!N:P,3,0),0)="A","","Inactive account in Use"))</f>
        <v/>
      </c>
      <c r="R3239" t="str">
        <f>IFERROR(IF('Journal Template'!C3651="","",IF(IFERROR(VLOOKUP('Journal Template'!C3651,Checks!N:P,3,0),0)="A","","Inactive account in Use")),"")</f>
        <v/>
      </c>
      <c r="V3239" s="150" t="str">
        <f>IF(JRF!C3252="","",IF(IFERROR(VLOOKUP(JRF!C3252,Checks!S:U,3,0),0)="A","Entry with System fund Dept",""))</f>
        <v/>
      </c>
      <c r="W3239" t="str">
        <f>IFERROR(IF('Journal Template'!D3651="","",IF(IFERROR(VLOOKUP('Journal Template'!D3651,Checks!S:U,3,0),0)="A","Entry with System fund Dept","")),"")</f>
        <v/>
      </c>
      <c r="X3239" t="s">
        <v>14227</v>
      </c>
      <c r="Y3239" t="s">
        <v>389</v>
      </c>
      <c r="Z3239" t="s">
        <v>14228</v>
      </c>
      <c r="AA3239" t="s">
        <v>14229</v>
      </c>
      <c r="AB3239" t="s">
        <v>125</v>
      </c>
      <c r="AC3239" s="150" t="str">
        <f>IFERROR(IF(JRF!C3252="","",IF(AND(VLOOKUP(JRF!C3252,X:AA,4,0)=JRF!B3252,VLOOKUP(JRF!C3252,X:Y,2,0)="A"),"","Inactive Dept Combo Error")),"Inactive Dept Combo Error")</f>
        <v/>
      </c>
      <c r="AD3239" t="str">
        <f>IFERROR(IF('Journal Template'!D3651="","",IF(AND(VLOOKUP('Journal Template'!D3651,X:AA,4,0)='Journal Template'!A3651,VLOOKUP('Journal Template'!D3651,X:Y,2,0)="A"),"","Inactive Dept Combo Error")),"")</f>
        <v/>
      </c>
      <c r="AK3239" s="150" t="str">
        <f>IF(JRF!B3252="","",IF(JRF!B3252=IFERROR(VLOOKUP(JRF!B3252,Checks!AI:AI,1,0),0),"Entry in Branch/Satellite BU's",""))</f>
        <v/>
      </c>
      <c r="AL3239" t="str">
        <f>IFERROR(IF('Journal Template'!A3651="","",IF('Journal Template'!A3651=IFERROR(VLOOKUP('Journal Template'!A3651,Checks!AI:AI,1,0),0),"Entry in Branch/Satellite BU's","")),"")</f>
        <v/>
      </c>
      <c r="AO3239" s="171"/>
      <c r="AP3239" s="171"/>
      <c r="AQ3239" s="171"/>
      <c r="AR3239" s="171"/>
      <c r="CI3239" t="str">
        <f>IF(JRF!F3252&gt;0,"",IF(JRF!B3252="","",IF(LEFT(JRF!B3252,1)=IFERROR(VLOOKUP(LEFT(JRF!B3252,1),$CF$2:$CF$5,1,0),0),"Product Code Required",IF(JRF!C3252="","",IF(JRF!C3252=IFERROR(VLOOKUP(JRF!C3252,$CH:$CH,1,0),0),"Product Code Required","NA")))))</f>
        <v/>
      </c>
      <c r="CJ3239" t="str">
        <f>IF(JRF!AV3252&gt;0,"",IF(JRF!Q3252="","",IF(LEFT(JRF!Q3252,1)=IFERROR(VLOOKUP(LEFT(JRF!Q3252,1),$CF$2:$CF$5,1,0),0),"Product Code Required",IF(JRF!V3252="","",IF(JRF!V3252=IFERROR(VLOOKUP(JRF!V3252,$CH:$CH,1,0),0),"Product Code Required","NA")))))</f>
        <v/>
      </c>
      <c r="CK3239" t="str">
        <f>IFERROR(IF(LEN('Journal Template'!F3250)&gt;0,"",IF('Journal Template'!A3250="","",IF(LEFT('Journal Template'!A3250,1)=IFERROR(VLOOKUP(LEFT('Journal Template'!A3250,1),Checks!$CF$2:$CF$5,1,0),0),"Product Code Required",IF('Journal Template'!D3250="","",IF('Journal Template'!D3250=IFERROR(VLOOKUP('Journal Template'!D3250,Checks!$CH:$CH,1,0),0),"Product Code Required","NA"))))),"")</f>
        <v/>
      </c>
    </row>
    <row r="3240" spans="14:89">
      <c r="N3240" t="s">
        <v>14230</v>
      </c>
      <c r="O3240" t="s">
        <v>14231</v>
      </c>
      <c r="P3240" t="s">
        <v>386</v>
      </c>
      <c r="Q3240" s="150" t="str">
        <f>IF(JRF!D3253="","",IF(IFERROR(VLOOKUP(JRF!D3253,Checks!N:P,3,0),0)="A","","Inactive account in Use"))</f>
        <v/>
      </c>
      <c r="R3240" t="str">
        <f>IFERROR(IF('Journal Template'!C3652="","",IF(IFERROR(VLOOKUP('Journal Template'!C3652,Checks!N:P,3,0),0)="A","","Inactive account in Use")),"")</f>
        <v/>
      </c>
      <c r="V3240" s="150" t="str">
        <f>IF(JRF!C3253="","",IF(IFERROR(VLOOKUP(JRF!C3253,Checks!S:U,3,0),0)="A","Entry with System fund Dept",""))</f>
        <v/>
      </c>
      <c r="W3240" t="str">
        <f>IFERROR(IF('Journal Template'!D3652="","",IF(IFERROR(VLOOKUP('Journal Template'!D3652,Checks!S:U,3,0),0)="A","Entry with System fund Dept","")),"")</f>
        <v/>
      </c>
      <c r="X3240" t="s">
        <v>14232</v>
      </c>
      <c r="Y3240" t="s">
        <v>389</v>
      </c>
      <c r="Z3240" t="s">
        <v>14233</v>
      </c>
      <c r="AA3240" t="s">
        <v>14165</v>
      </c>
      <c r="AB3240" t="s">
        <v>125</v>
      </c>
      <c r="AC3240" s="150" t="str">
        <f>IFERROR(IF(JRF!C3253="","",IF(AND(VLOOKUP(JRF!C3253,X:AA,4,0)=JRF!B3253,VLOOKUP(JRF!C3253,X:Y,2,0)="A"),"","Inactive Dept Combo Error")),"Inactive Dept Combo Error")</f>
        <v/>
      </c>
      <c r="AD3240" t="str">
        <f>IFERROR(IF('Journal Template'!D3652="","",IF(AND(VLOOKUP('Journal Template'!D3652,X:AA,4,0)='Journal Template'!A3652,VLOOKUP('Journal Template'!D3652,X:Y,2,0)="A"),"","Inactive Dept Combo Error")),"")</f>
        <v/>
      </c>
      <c r="AK3240" s="150" t="str">
        <f>IF(JRF!B3253="","",IF(JRF!B3253=IFERROR(VLOOKUP(JRF!B3253,Checks!AI:AI,1,0),0),"Entry in Branch/Satellite BU's",""))</f>
        <v/>
      </c>
      <c r="AL3240" t="str">
        <f>IFERROR(IF('Journal Template'!A3652="","",IF('Journal Template'!A3652=IFERROR(VLOOKUP('Journal Template'!A3652,Checks!AI:AI,1,0),0),"Entry in Branch/Satellite BU's","")),"")</f>
        <v/>
      </c>
      <c r="AO3240" s="171"/>
      <c r="AP3240" s="171"/>
      <c r="AQ3240" s="171"/>
      <c r="AR3240" s="171"/>
      <c r="CI3240" t="str">
        <f>IF(JRF!F3253&gt;0,"",IF(JRF!B3253="","",IF(LEFT(JRF!B3253,1)=IFERROR(VLOOKUP(LEFT(JRF!B3253,1),$CF$2:$CF$5,1,0),0),"Product Code Required",IF(JRF!C3253="","",IF(JRF!C3253=IFERROR(VLOOKUP(JRF!C3253,$CH:$CH,1,0),0),"Product Code Required","NA")))))</f>
        <v/>
      </c>
      <c r="CJ3240" t="str">
        <f>IF(JRF!AV3253&gt;0,"",IF(JRF!Q3253="","",IF(LEFT(JRF!Q3253,1)=IFERROR(VLOOKUP(LEFT(JRF!Q3253,1),$CF$2:$CF$5,1,0),0),"Product Code Required",IF(JRF!V3253="","",IF(JRF!V3253=IFERROR(VLOOKUP(JRF!V3253,$CH:$CH,1,0),0),"Product Code Required","NA")))))</f>
        <v/>
      </c>
      <c r="CK3240" t="str">
        <f>IFERROR(IF(LEN('Journal Template'!F3251)&gt;0,"",IF('Journal Template'!A3251="","",IF(LEFT('Journal Template'!A3251,1)=IFERROR(VLOOKUP(LEFT('Journal Template'!A3251,1),Checks!$CF$2:$CF$5,1,0),0),"Product Code Required",IF('Journal Template'!D3251="","",IF('Journal Template'!D3251=IFERROR(VLOOKUP('Journal Template'!D3251,Checks!$CH:$CH,1,0),0),"Product Code Required","NA"))))),"")</f>
        <v/>
      </c>
    </row>
    <row r="3241" spans="14:89">
      <c r="N3241" t="s">
        <v>14234</v>
      </c>
      <c r="O3241" t="s">
        <v>14235</v>
      </c>
      <c r="P3241" t="s">
        <v>386</v>
      </c>
      <c r="Q3241" s="150" t="str">
        <f>IF(JRF!D3254="","",IF(IFERROR(VLOOKUP(JRF!D3254,Checks!N:P,3,0),0)="A","","Inactive account in Use"))</f>
        <v/>
      </c>
      <c r="R3241" t="str">
        <f>IFERROR(IF('Journal Template'!C3653="","",IF(IFERROR(VLOOKUP('Journal Template'!C3653,Checks!N:P,3,0),0)="A","","Inactive account in Use")),"")</f>
        <v/>
      </c>
      <c r="V3241" s="150" t="str">
        <f>IF(JRF!C3254="","",IF(IFERROR(VLOOKUP(JRF!C3254,Checks!S:U,3,0),0)="A","Entry with System fund Dept",""))</f>
        <v/>
      </c>
      <c r="W3241" t="str">
        <f>IFERROR(IF('Journal Template'!D3653="","",IF(IFERROR(VLOOKUP('Journal Template'!D3653,Checks!S:U,3,0),0)="A","Entry with System fund Dept","")),"")</f>
        <v/>
      </c>
      <c r="X3241" t="s">
        <v>14236</v>
      </c>
      <c r="Y3241" t="s">
        <v>386</v>
      </c>
      <c r="Z3241" t="s">
        <v>14237</v>
      </c>
      <c r="AA3241" t="s">
        <v>14165</v>
      </c>
      <c r="AB3241" t="s">
        <v>125</v>
      </c>
      <c r="AC3241" s="150" t="str">
        <f>IFERROR(IF(JRF!C3254="","",IF(AND(VLOOKUP(JRF!C3254,X:AA,4,0)=JRF!B3254,VLOOKUP(JRF!C3254,X:Y,2,0)="A"),"","Inactive Dept Combo Error")),"Inactive Dept Combo Error")</f>
        <v/>
      </c>
      <c r="AD3241" t="str">
        <f>IFERROR(IF('Journal Template'!D3653="","",IF(AND(VLOOKUP('Journal Template'!D3653,X:AA,4,0)='Journal Template'!A3653,VLOOKUP('Journal Template'!D3653,X:Y,2,0)="A"),"","Inactive Dept Combo Error")),"")</f>
        <v/>
      </c>
      <c r="AK3241" s="150" t="str">
        <f>IF(JRF!B3254="","",IF(JRF!B3254=IFERROR(VLOOKUP(JRF!B3254,Checks!AI:AI,1,0),0),"Entry in Branch/Satellite BU's",""))</f>
        <v/>
      </c>
      <c r="AL3241" t="str">
        <f>IFERROR(IF('Journal Template'!A3653="","",IF('Journal Template'!A3653=IFERROR(VLOOKUP('Journal Template'!A3653,Checks!AI:AI,1,0),0),"Entry in Branch/Satellite BU's","")),"")</f>
        <v/>
      </c>
      <c r="AO3241" s="171"/>
      <c r="AP3241" s="171"/>
      <c r="AQ3241" s="171"/>
      <c r="AR3241" s="171"/>
      <c r="CI3241" t="str">
        <f>IF(JRF!F3254&gt;0,"",IF(JRF!B3254="","",IF(LEFT(JRF!B3254,1)=IFERROR(VLOOKUP(LEFT(JRF!B3254,1),$CF$2:$CF$5,1,0),0),"Product Code Required",IF(JRF!C3254="","",IF(JRF!C3254=IFERROR(VLOOKUP(JRF!C3254,$CH:$CH,1,0),0),"Product Code Required","NA")))))</f>
        <v/>
      </c>
      <c r="CJ3241" t="str">
        <f>IF(JRF!AV3254&gt;0,"",IF(JRF!Q3254="","",IF(LEFT(JRF!Q3254,1)=IFERROR(VLOOKUP(LEFT(JRF!Q3254,1),$CF$2:$CF$5,1,0),0),"Product Code Required",IF(JRF!V3254="","",IF(JRF!V3254=IFERROR(VLOOKUP(JRF!V3254,$CH:$CH,1,0),0),"Product Code Required","NA")))))</f>
        <v/>
      </c>
      <c r="CK3241" t="str">
        <f>IFERROR(IF(LEN('Journal Template'!F3252)&gt;0,"",IF('Journal Template'!A3252="","",IF(LEFT('Journal Template'!A3252,1)=IFERROR(VLOOKUP(LEFT('Journal Template'!A3252,1),Checks!$CF$2:$CF$5,1,0),0),"Product Code Required",IF('Journal Template'!D3252="","",IF('Journal Template'!D3252=IFERROR(VLOOKUP('Journal Template'!D3252,Checks!$CH:$CH,1,0),0),"Product Code Required","NA"))))),"")</f>
        <v/>
      </c>
    </row>
    <row r="3242" spans="14:89">
      <c r="N3242" t="s">
        <v>14238</v>
      </c>
      <c r="O3242" t="s">
        <v>14239</v>
      </c>
      <c r="P3242" t="s">
        <v>386</v>
      </c>
      <c r="Q3242" s="150" t="str">
        <f>IF(JRF!D3255="","",IF(IFERROR(VLOOKUP(JRF!D3255,Checks!N:P,3,0),0)="A","","Inactive account in Use"))</f>
        <v/>
      </c>
      <c r="R3242" t="str">
        <f>IFERROR(IF('Journal Template'!C3654="","",IF(IFERROR(VLOOKUP('Journal Template'!C3654,Checks!N:P,3,0),0)="A","","Inactive account in Use")),"")</f>
        <v/>
      </c>
      <c r="V3242" s="150" t="str">
        <f>IF(JRF!C3255="","",IF(IFERROR(VLOOKUP(JRF!C3255,Checks!S:U,3,0),0)="A","Entry with System fund Dept",""))</f>
        <v/>
      </c>
      <c r="W3242" t="str">
        <f>IFERROR(IF('Journal Template'!D3654="","",IF(IFERROR(VLOOKUP('Journal Template'!D3654,Checks!S:U,3,0),0)="A","Entry with System fund Dept","")),"")</f>
        <v/>
      </c>
      <c r="X3242" t="s">
        <v>14240</v>
      </c>
      <c r="Y3242" t="s">
        <v>386</v>
      </c>
      <c r="Z3242" t="s">
        <v>14241</v>
      </c>
      <c r="AA3242" t="s">
        <v>14165</v>
      </c>
      <c r="AB3242" t="s">
        <v>125</v>
      </c>
      <c r="AC3242" s="150" t="str">
        <f>IFERROR(IF(JRF!C3255="","",IF(AND(VLOOKUP(JRF!C3255,X:AA,4,0)=JRF!B3255,VLOOKUP(JRF!C3255,X:Y,2,0)="A"),"","Inactive Dept Combo Error")),"Inactive Dept Combo Error")</f>
        <v/>
      </c>
      <c r="AD3242" t="str">
        <f>IFERROR(IF('Journal Template'!D3654="","",IF(AND(VLOOKUP('Journal Template'!D3654,X:AA,4,0)='Journal Template'!A3654,VLOOKUP('Journal Template'!D3654,X:Y,2,0)="A"),"","Inactive Dept Combo Error")),"")</f>
        <v/>
      </c>
      <c r="AK3242" s="150" t="str">
        <f>IF(JRF!B3255="","",IF(JRF!B3255=IFERROR(VLOOKUP(JRF!B3255,Checks!AI:AI,1,0),0),"Entry in Branch/Satellite BU's",""))</f>
        <v/>
      </c>
      <c r="AL3242" t="str">
        <f>IFERROR(IF('Journal Template'!A3654="","",IF('Journal Template'!A3654=IFERROR(VLOOKUP('Journal Template'!A3654,Checks!AI:AI,1,0),0),"Entry in Branch/Satellite BU's","")),"")</f>
        <v/>
      </c>
      <c r="AO3242" s="171"/>
      <c r="AP3242" s="171"/>
      <c r="AQ3242" s="171"/>
      <c r="AR3242" s="171"/>
      <c r="CI3242" t="str">
        <f>IF(JRF!F3255&gt;0,"",IF(JRF!B3255="","",IF(LEFT(JRF!B3255,1)=IFERROR(VLOOKUP(LEFT(JRF!B3255,1),$CF$2:$CF$5,1,0),0),"Product Code Required",IF(JRF!C3255="","",IF(JRF!C3255=IFERROR(VLOOKUP(JRF!C3255,$CH:$CH,1,0),0),"Product Code Required","NA")))))</f>
        <v/>
      </c>
      <c r="CJ3242" t="str">
        <f>IF(JRF!AV3255&gt;0,"",IF(JRF!Q3255="","",IF(LEFT(JRF!Q3255,1)=IFERROR(VLOOKUP(LEFT(JRF!Q3255,1),$CF$2:$CF$5,1,0),0),"Product Code Required",IF(JRF!V3255="","",IF(JRF!V3255=IFERROR(VLOOKUP(JRF!V3255,$CH:$CH,1,0),0),"Product Code Required","NA")))))</f>
        <v/>
      </c>
      <c r="CK3242" t="str">
        <f>IFERROR(IF(LEN('Journal Template'!F3253)&gt;0,"",IF('Journal Template'!A3253="","",IF(LEFT('Journal Template'!A3253,1)=IFERROR(VLOOKUP(LEFT('Journal Template'!A3253,1),Checks!$CF$2:$CF$5,1,0),0),"Product Code Required",IF('Journal Template'!D3253="","",IF('Journal Template'!D3253=IFERROR(VLOOKUP('Journal Template'!D3253,Checks!$CH:$CH,1,0),0),"Product Code Required","NA"))))),"")</f>
        <v/>
      </c>
    </row>
    <row r="3243" spans="14:89">
      <c r="N3243" t="s">
        <v>14242</v>
      </c>
      <c r="O3243" t="s">
        <v>14243</v>
      </c>
      <c r="P3243" t="s">
        <v>386</v>
      </c>
      <c r="Q3243" s="150" t="str">
        <f>IF(JRF!D3256="","",IF(IFERROR(VLOOKUP(JRF!D3256,Checks!N:P,3,0),0)="A","","Inactive account in Use"))</f>
        <v/>
      </c>
      <c r="R3243" t="str">
        <f>IFERROR(IF('Journal Template'!C3655="","",IF(IFERROR(VLOOKUP('Journal Template'!C3655,Checks!N:P,3,0),0)="A","","Inactive account in Use")),"")</f>
        <v/>
      </c>
      <c r="V3243" s="150" t="str">
        <f>IF(JRF!C3256="","",IF(IFERROR(VLOOKUP(JRF!C3256,Checks!S:U,3,0),0)="A","Entry with System fund Dept",""))</f>
        <v/>
      </c>
      <c r="W3243" t="str">
        <f>IFERROR(IF('Journal Template'!D3655="","",IF(IFERROR(VLOOKUP('Journal Template'!D3655,Checks!S:U,3,0),0)="A","Entry with System fund Dept","")),"")</f>
        <v/>
      </c>
      <c r="X3243" t="s">
        <v>14244</v>
      </c>
      <c r="Y3243" t="s">
        <v>389</v>
      </c>
      <c r="Z3243" t="s">
        <v>14245</v>
      </c>
      <c r="AA3243" t="s">
        <v>14165</v>
      </c>
      <c r="AB3243" t="s">
        <v>125</v>
      </c>
      <c r="AC3243" s="150" t="str">
        <f>IFERROR(IF(JRF!C3256="","",IF(AND(VLOOKUP(JRF!C3256,X:AA,4,0)=JRF!B3256,VLOOKUP(JRF!C3256,X:Y,2,0)="A"),"","Inactive Dept Combo Error")),"Inactive Dept Combo Error")</f>
        <v/>
      </c>
      <c r="AD3243" t="str">
        <f>IFERROR(IF('Journal Template'!D3655="","",IF(AND(VLOOKUP('Journal Template'!D3655,X:AA,4,0)='Journal Template'!A3655,VLOOKUP('Journal Template'!D3655,X:Y,2,0)="A"),"","Inactive Dept Combo Error")),"")</f>
        <v/>
      </c>
      <c r="AK3243" s="150" t="str">
        <f>IF(JRF!B3256="","",IF(JRF!B3256=IFERROR(VLOOKUP(JRF!B3256,Checks!AI:AI,1,0),0),"Entry in Branch/Satellite BU's",""))</f>
        <v/>
      </c>
      <c r="AL3243" t="str">
        <f>IFERROR(IF('Journal Template'!A3655="","",IF('Journal Template'!A3655=IFERROR(VLOOKUP('Journal Template'!A3655,Checks!AI:AI,1,0),0),"Entry in Branch/Satellite BU's","")),"")</f>
        <v/>
      </c>
      <c r="AO3243" s="171"/>
      <c r="AP3243" s="171"/>
      <c r="AQ3243" s="171"/>
      <c r="AR3243" s="171"/>
      <c r="CI3243" t="str">
        <f>IF(JRF!F3256&gt;0,"",IF(JRF!B3256="","",IF(LEFT(JRF!B3256,1)=IFERROR(VLOOKUP(LEFT(JRF!B3256,1),$CF$2:$CF$5,1,0),0),"Product Code Required",IF(JRF!C3256="","",IF(JRF!C3256=IFERROR(VLOOKUP(JRF!C3256,$CH:$CH,1,0),0),"Product Code Required","NA")))))</f>
        <v/>
      </c>
      <c r="CJ3243" t="str">
        <f>IF(JRF!AV3256&gt;0,"",IF(JRF!Q3256="","",IF(LEFT(JRF!Q3256,1)=IFERROR(VLOOKUP(LEFT(JRF!Q3256,1),$CF$2:$CF$5,1,0),0),"Product Code Required",IF(JRF!V3256="","",IF(JRF!V3256=IFERROR(VLOOKUP(JRF!V3256,$CH:$CH,1,0),0),"Product Code Required","NA")))))</f>
        <v/>
      </c>
      <c r="CK3243" t="str">
        <f>IFERROR(IF(LEN('Journal Template'!F3254)&gt;0,"",IF('Journal Template'!A3254="","",IF(LEFT('Journal Template'!A3254,1)=IFERROR(VLOOKUP(LEFT('Journal Template'!A3254,1),Checks!$CF$2:$CF$5,1,0),0),"Product Code Required",IF('Journal Template'!D3254="","",IF('Journal Template'!D3254=IFERROR(VLOOKUP('Journal Template'!D3254,Checks!$CH:$CH,1,0),0),"Product Code Required","NA"))))),"")</f>
        <v/>
      </c>
    </row>
    <row r="3244" spans="14:89">
      <c r="N3244" t="s">
        <v>14246</v>
      </c>
      <c r="O3244" t="s">
        <v>14247</v>
      </c>
      <c r="P3244" t="s">
        <v>386</v>
      </c>
      <c r="Q3244" s="150" t="str">
        <f>IF(JRF!D3257="","",IF(IFERROR(VLOOKUP(JRF!D3257,Checks!N:P,3,0),0)="A","","Inactive account in Use"))</f>
        <v/>
      </c>
      <c r="R3244" t="str">
        <f>IFERROR(IF('Journal Template'!C3656="","",IF(IFERROR(VLOOKUP('Journal Template'!C3656,Checks!N:P,3,0),0)="A","","Inactive account in Use")),"")</f>
        <v/>
      </c>
      <c r="V3244" s="150" t="str">
        <f>IF(JRF!C3257="","",IF(IFERROR(VLOOKUP(JRF!C3257,Checks!S:U,3,0),0)="A","Entry with System fund Dept",""))</f>
        <v/>
      </c>
      <c r="W3244" t="str">
        <f>IFERROR(IF('Journal Template'!D3656="","",IF(IFERROR(VLOOKUP('Journal Template'!D3656,Checks!S:U,3,0),0)="A","Entry with System fund Dept","")),"")</f>
        <v/>
      </c>
      <c r="X3244" t="s">
        <v>14248</v>
      </c>
      <c r="Y3244" t="s">
        <v>386</v>
      </c>
      <c r="Z3244" t="s">
        <v>14249</v>
      </c>
      <c r="AA3244" t="s">
        <v>14165</v>
      </c>
      <c r="AB3244" t="s">
        <v>125</v>
      </c>
      <c r="AC3244" s="150" t="str">
        <f>IFERROR(IF(JRF!C3257="","",IF(AND(VLOOKUP(JRF!C3257,X:AA,4,0)=JRF!B3257,VLOOKUP(JRF!C3257,X:Y,2,0)="A"),"","Inactive Dept Combo Error")),"Inactive Dept Combo Error")</f>
        <v/>
      </c>
      <c r="AD3244" t="str">
        <f>IFERROR(IF('Journal Template'!D3656="","",IF(AND(VLOOKUP('Journal Template'!D3656,X:AA,4,0)='Journal Template'!A3656,VLOOKUP('Journal Template'!D3656,X:Y,2,0)="A"),"","Inactive Dept Combo Error")),"")</f>
        <v/>
      </c>
      <c r="AK3244" s="150" t="str">
        <f>IF(JRF!B3257="","",IF(JRF!B3257=IFERROR(VLOOKUP(JRF!B3257,Checks!AI:AI,1,0),0),"Entry in Branch/Satellite BU's",""))</f>
        <v/>
      </c>
      <c r="AL3244" t="str">
        <f>IFERROR(IF('Journal Template'!A3656="","",IF('Journal Template'!A3656=IFERROR(VLOOKUP('Journal Template'!A3656,Checks!AI:AI,1,0),0),"Entry in Branch/Satellite BU's","")),"")</f>
        <v/>
      </c>
      <c r="AO3244" s="171"/>
      <c r="AP3244" s="171"/>
      <c r="AQ3244" s="171"/>
      <c r="AR3244" s="171"/>
      <c r="CI3244" t="str">
        <f>IF(JRF!F3257&gt;0,"",IF(JRF!B3257="","",IF(LEFT(JRF!B3257,1)=IFERROR(VLOOKUP(LEFT(JRF!B3257,1),$CF$2:$CF$5,1,0),0),"Product Code Required",IF(JRF!C3257="","",IF(JRF!C3257=IFERROR(VLOOKUP(JRF!C3257,$CH:$CH,1,0),0),"Product Code Required","NA")))))</f>
        <v/>
      </c>
      <c r="CJ3244" t="str">
        <f>IF(JRF!AV3257&gt;0,"",IF(JRF!Q3257="","",IF(LEFT(JRF!Q3257,1)=IFERROR(VLOOKUP(LEFT(JRF!Q3257,1),$CF$2:$CF$5,1,0),0),"Product Code Required",IF(JRF!V3257="","",IF(JRF!V3257=IFERROR(VLOOKUP(JRF!V3257,$CH:$CH,1,0),0),"Product Code Required","NA")))))</f>
        <v/>
      </c>
      <c r="CK3244" t="str">
        <f>IFERROR(IF(LEN('Journal Template'!F3255)&gt;0,"",IF('Journal Template'!A3255="","",IF(LEFT('Journal Template'!A3255,1)=IFERROR(VLOOKUP(LEFT('Journal Template'!A3255,1),Checks!$CF$2:$CF$5,1,0),0),"Product Code Required",IF('Journal Template'!D3255="","",IF('Journal Template'!D3255=IFERROR(VLOOKUP('Journal Template'!D3255,Checks!$CH:$CH,1,0),0),"Product Code Required","NA"))))),"")</f>
        <v/>
      </c>
    </row>
    <row r="3245" spans="14:89">
      <c r="N3245" t="s">
        <v>14250</v>
      </c>
      <c r="O3245" t="s">
        <v>14251</v>
      </c>
      <c r="P3245" t="s">
        <v>386</v>
      </c>
      <c r="Q3245" s="150" t="str">
        <f>IF(JRF!D3258="","",IF(IFERROR(VLOOKUP(JRF!D3258,Checks!N:P,3,0),0)="A","","Inactive account in Use"))</f>
        <v/>
      </c>
      <c r="R3245" t="str">
        <f>IFERROR(IF('Journal Template'!C3657="","",IF(IFERROR(VLOOKUP('Journal Template'!C3657,Checks!N:P,3,0),0)="A","","Inactive account in Use")),"")</f>
        <v/>
      </c>
      <c r="V3245" s="150" t="str">
        <f>IF(JRF!C3258="","",IF(IFERROR(VLOOKUP(JRF!C3258,Checks!S:U,3,0),0)="A","Entry with System fund Dept",""))</f>
        <v/>
      </c>
      <c r="W3245" t="str">
        <f>IFERROR(IF('Journal Template'!D3657="","",IF(IFERROR(VLOOKUP('Journal Template'!D3657,Checks!S:U,3,0),0)="A","Entry with System fund Dept","")),"")</f>
        <v/>
      </c>
      <c r="X3245" t="s">
        <v>14252</v>
      </c>
      <c r="Y3245" t="s">
        <v>386</v>
      </c>
      <c r="Z3245" t="s">
        <v>14253</v>
      </c>
      <c r="AA3245" t="s">
        <v>14165</v>
      </c>
      <c r="AB3245" t="s">
        <v>125</v>
      </c>
      <c r="AC3245" s="150" t="str">
        <f>IFERROR(IF(JRF!C3258="","",IF(AND(VLOOKUP(JRF!C3258,X:AA,4,0)=JRF!B3258,VLOOKUP(JRF!C3258,X:Y,2,0)="A"),"","Inactive Dept Combo Error")),"Inactive Dept Combo Error")</f>
        <v/>
      </c>
      <c r="AD3245" t="str">
        <f>IFERROR(IF('Journal Template'!D3657="","",IF(AND(VLOOKUP('Journal Template'!D3657,X:AA,4,0)='Journal Template'!A3657,VLOOKUP('Journal Template'!D3657,X:Y,2,0)="A"),"","Inactive Dept Combo Error")),"")</f>
        <v/>
      </c>
      <c r="AK3245" s="150" t="str">
        <f>IF(JRF!B3258="","",IF(JRF!B3258=IFERROR(VLOOKUP(JRF!B3258,Checks!AI:AI,1,0),0),"Entry in Branch/Satellite BU's",""))</f>
        <v/>
      </c>
      <c r="AL3245" t="str">
        <f>IFERROR(IF('Journal Template'!A3657="","",IF('Journal Template'!A3657=IFERROR(VLOOKUP('Journal Template'!A3657,Checks!AI:AI,1,0),0),"Entry in Branch/Satellite BU's","")),"")</f>
        <v/>
      </c>
      <c r="AO3245" s="171"/>
      <c r="AP3245" s="171"/>
      <c r="AQ3245" s="171"/>
      <c r="AR3245" s="171"/>
      <c r="CI3245" t="str">
        <f>IF(JRF!F3258&gt;0,"",IF(JRF!B3258="","",IF(LEFT(JRF!B3258,1)=IFERROR(VLOOKUP(LEFT(JRF!B3258,1),$CF$2:$CF$5,1,0),0),"Product Code Required",IF(JRF!C3258="","",IF(JRF!C3258=IFERROR(VLOOKUP(JRF!C3258,$CH:$CH,1,0),0),"Product Code Required","NA")))))</f>
        <v/>
      </c>
      <c r="CJ3245" t="str">
        <f>IF(JRF!AV3258&gt;0,"",IF(JRF!Q3258="","",IF(LEFT(JRF!Q3258,1)=IFERROR(VLOOKUP(LEFT(JRF!Q3258,1),$CF$2:$CF$5,1,0),0),"Product Code Required",IF(JRF!V3258="","",IF(JRF!V3258=IFERROR(VLOOKUP(JRF!V3258,$CH:$CH,1,0),0),"Product Code Required","NA")))))</f>
        <v/>
      </c>
      <c r="CK3245" t="str">
        <f>IFERROR(IF(LEN('Journal Template'!F3256)&gt;0,"",IF('Journal Template'!A3256="","",IF(LEFT('Journal Template'!A3256,1)=IFERROR(VLOOKUP(LEFT('Journal Template'!A3256,1),Checks!$CF$2:$CF$5,1,0),0),"Product Code Required",IF('Journal Template'!D3256="","",IF('Journal Template'!D3256=IFERROR(VLOOKUP('Journal Template'!D3256,Checks!$CH:$CH,1,0),0),"Product Code Required","NA"))))),"")</f>
        <v/>
      </c>
    </row>
    <row r="3246" spans="14:89">
      <c r="N3246" t="s">
        <v>14254</v>
      </c>
      <c r="O3246" t="s">
        <v>14255</v>
      </c>
      <c r="P3246" t="s">
        <v>386</v>
      </c>
      <c r="Q3246" s="150" t="str">
        <f>IF(JRF!D3259="","",IF(IFERROR(VLOOKUP(JRF!D3259,Checks!N:P,3,0),0)="A","","Inactive account in Use"))</f>
        <v/>
      </c>
      <c r="R3246" t="str">
        <f>IFERROR(IF('Journal Template'!C3658="","",IF(IFERROR(VLOOKUP('Journal Template'!C3658,Checks!N:P,3,0),0)="A","","Inactive account in Use")),"")</f>
        <v/>
      </c>
      <c r="V3246" s="150" t="str">
        <f>IF(JRF!C3259="","",IF(IFERROR(VLOOKUP(JRF!C3259,Checks!S:U,3,0),0)="A","Entry with System fund Dept",""))</f>
        <v/>
      </c>
      <c r="W3246" t="str">
        <f>IFERROR(IF('Journal Template'!D3658="","",IF(IFERROR(VLOOKUP('Journal Template'!D3658,Checks!S:U,3,0),0)="A","Entry with System fund Dept","")),"")</f>
        <v/>
      </c>
      <c r="X3246" t="s">
        <v>14256</v>
      </c>
      <c r="Y3246" t="s">
        <v>386</v>
      </c>
      <c r="Z3246" t="s">
        <v>14257</v>
      </c>
      <c r="AA3246" t="s">
        <v>14165</v>
      </c>
      <c r="AB3246" t="s">
        <v>125</v>
      </c>
      <c r="AC3246" s="150" t="str">
        <f>IFERROR(IF(JRF!C3259="","",IF(AND(VLOOKUP(JRF!C3259,X:AA,4,0)=JRF!B3259,VLOOKUP(JRF!C3259,X:Y,2,0)="A"),"","Inactive Dept Combo Error")),"Inactive Dept Combo Error")</f>
        <v/>
      </c>
      <c r="AD3246" t="str">
        <f>IFERROR(IF('Journal Template'!D3658="","",IF(AND(VLOOKUP('Journal Template'!D3658,X:AA,4,0)='Journal Template'!A3658,VLOOKUP('Journal Template'!D3658,X:Y,2,0)="A"),"","Inactive Dept Combo Error")),"")</f>
        <v/>
      </c>
      <c r="AK3246" s="150" t="str">
        <f>IF(JRF!B3259="","",IF(JRF!B3259=IFERROR(VLOOKUP(JRF!B3259,Checks!AI:AI,1,0),0),"Entry in Branch/Satellite BU's",""))</f>
        <v/>
      </c>
      <c r="AL3246" t="str">
        <f>IFERROR(IF('Journal Template'!A3658="","",IF('Journal Template'!A3658=IFERROR(VLOOKUP('Journal Template'!A3658,Checks!AI:AI,1,0),0),"Entry in Branch/Satellite BU's","")),"")</f>
        <v/>
      </c>
      <c r="AO3246" s="171"/>
      <c r="AP3246" s="171"/>
      <c r="AQ3246" s="171"/>
      <c r="AR3246" s="171"/>
      <c r="CI3246" t="str">
        <f>IF(JRF!F3259&gt;0,"",IF(JRF!B3259="","",IF(LEFT(JRF!B3259,1)=IFERROR(VLOOKUP(LEFT(JRF!B3259,1),$CF$2:$CF$5,1,0),0),"Product Code Required",IF(JRF!C3259="","",IF(JRF!C3259=IFERROR(VLOOKUP(JRF!C3259,$CH:$CH,1,0),0),"Product Code Required","NA")))))</f>
        <v/>
      </c>
      <c r="CJ3246" t="str">
        <f>IF(JRF!AV3259&gt;0,"",IF(JRF!Q3259="","",IF(LEFT(JRF!Q3259,1)=IFERROR(VLOOKUP(LEFT(JRF!Q3259,1),$CF$2:$CF$5,1,0),0),"Product Code Required",IF(JRF!V3259="","",IF(JRF!V3259=IFERROR(VLOOKUP(JRF!V3259,$CH:$CH,1,0),0),"Product Code Required","NA")))))</f>
        <v/>
      </c>
      <c r="CK3246" t="str">
        <f>IFERROR(IF(LEN('Journal Template'!F3257)&gt;0,"",IF('Journal Template'!A3257="","",IF(LEFT('Journal Template'!A3257,1)=IFERROR(VLOOKUP(LEFT('Journal Template'!A3257,1),Checks!$CF$2:$CF$5,1,0),0),"Product Code Required",IF('Journal Template'!D3257="","",IF('Journal Template'!D3257=IFERROR(VLOOKUP('Journal Template'!D3257,Checks!$CH:$CH,1,0),0),"Product Code Required","NA"))))),"")</f>
        <v/>
      </c>
    </row>
    <row r="3247" spans="14:89">
      <c r="N3247" t="s">
        <v>14258</v>
      </c>
      <c r="O3247" t="s">
        <v>14259</v>
      </c>
      <c r="P3247" t="s">
        <v>386</v>
      </c>
      <c r="Q3247" s="150" t="str">
        <f>IF(JRF!D3260="","",IF(IFERROR(VLOOKUP(JRF!D3260,Checks!N:P,3,0),0)="A","","Inactive account in Use"))</f>
        <v/>
      </c>
      <c r="R3247" t="str">
        <f>IFERROR(IF('Journal Template'!C3659="","",IF(IFERROR(VLOOKUP('Journal Template'!C3659,Checks!N:P,3,0),0)="A","","Inactive account in Use")),"")</f>
        <v/>
      </c>
      <c r="V3247" s="150" t="str">
        <f>IF(JRF!C3260="","",IF(IFERROR(VLOOKUP(JRF!C3260,Checks!S:U,3,0),0)="A","Entry with System fund Dept",""))</f>
        <v/>
      </c>
      <c r="W3247" t="str">
        <f>IFERROR(IF('Journal Template'!D3659="","",IF(IFERROR(VLOOKUP('Journal Template'!D3659,Checks!S:U,3,0),0)="A","Entry with System fund Dept","")),"")</f>
        <v/>
      </c>
      <c r="X3247" t="s">
        <v>14260</v>
      </c>
      <c r="Y3247" t="s">
        <v>389</v>
      </c>
      <c r="Z3247" t="s">
        <v>14261</v>
      </c>
      <c r="AA3247" t="s">
        <v>14165</v>
      </c>
      <c r="AB3247" t="s">
        <v>125</v>
      </c>
      <c r="AC3247" s="150" t="str">
        <f>IFERROR(IF(JRF!C3260="","",IF(AND(VLOOKUP(JRF!C3260,X:AA,4,0)=JRF!B3260,VLOOKUP(JRF!C3260,X:Y,2,0)="A"),"","Inactive Dept Combo Error")),"Inactive Dept Combo Error")</f>
        <v/>
      </c>
      <c r="AD3247" t="str">
        <f>IFERROR(IF('Journal Template'!D3659="","",IF(AND(VLOOKUP('Journal Template'!D3659,X:AA,4,0)='Journal Template'!A3659,VLOOKUP('Journal Template'!D3659,X:Y,2,0)="A"),"","Inactive Dept Combo Error")),"")</f>
        <v/>
      </c>
      <c r="AK3247" s="150" t="str">
        <f>IF(JRF!B3260="","",IF(JRF!B3260=IFERROR(VLOOKUP(JRF!B3260,Checks!AI:AI,1,0),0),"Entry in Branch/Satellite BU's",""))</f>
        <v/>
      </c>
      <c r="AL3247" t="str">
        <f>IFERROR(IF('Journal Template'!A3659="","",IF('Journal Template'!A3659=IFERROR(VLOOKUP('Journal Template'!A3659,Checks!AI:AI,1,0),0),"Entry in Branch/Satellite BU's","")),"")</f>
        <v/>
      </c>
      <c r="AO3247" s="171"/>
      <c r="AP3247" s="171"/>
      <c r="AQ3247" s="171"/>
      <c r="AR3247" s="171"/>
      <c r="CI3247" t="str">
        <f>IF(JRF!F3260&gt;0,"",IF(JRF!B3260="","",IF(LEFT(JRF!B3260,1)=IFERROR(VLOOKUP(LEFT(JRF!B3260,1),$CF$2:$CF$5,1,0),0),"Product Code Required",IF(JRF!C3260="","",IF(JRF!C3260=IFERROR(VLOOKUP(JRF!C3260,$CH:$CH,1,0),0),"Product Code Required","NA")))))</f>
        <v/>
      </c>
      <c r="CJ3247" t="str">
        <f>IF(JRF!AV3260&gt;0,"",IF(JRF!Q3260="","",IF(LEFT(JRF!Q3260,1)=IFERROR(VLOOKUP(LEFT(JRF!Q3260,1),$CF$2:$CF$5,1,0),0),"Product Code Required",IF(JRF!V3260="","",IF(JRF!V3260=IFERROR(VLOOKUP(JRF!V3260,$CH:$CH,1,0),0),"Product Code Required","NA")))))</f>
        <v/>
      </c>
      <c r="CK3247" t="str">
        <f>IFERROR(IF(LEN('Journal Template'!F3258)&gt;0,"",IF('Journal Template'!A3258="","",IF(LEFT('Journal Template'!A3258,1)=IFERROR(VLOOKUP(LEFT('Journal Template'!A3258,1),Checks!$CF$2:$CF$5,1,0),0),"Product Code Required",IF('Journal Template'!D3258="","",IF('Journal Template'!D3258=IFERROR(VLOOKUP('Journal Template'!D3258,Checks!$CH:$CH,1,0),0),"Product Code Required","NA"))))),"")</f>
        <v/>
      </c>
    </row>
    <row r="3248" spans="14:89">
      <c r="N3248" t="s">
        <v>14262</v>
      </c>
      <c r="O3248" t="s">
        <v>14263</v>
      </c>
      <c r="P3248" t="s">
        <v>386</v>
      </c>
      <c r="Q3248" s="150" t="str">
        <f>IF(JRF!D3261="","",IF(IFERROR(VLOOKUP(JRF!D3261,Checks!N:P,3,0),0)="A","","Inactive account in Use"))</f>
        <v/>
      </c>
      <c r="R3248" t="str">
        <f>IFERROR(IF('Journal Template'!C3660="","",IF(IFERROR(VLOOKUP('Journal Template'!C3660,Checks!N:P,3,0),0)="A","","Inactive account in Use")),"")</f>
        <v/>
      </c>
      <c r="V3248" s="150" t="str">
        <f>IF(JRF!C3261="","",IF(IFERROR(VLOOKUP(JRF!C3261,Checks!S:U,3,0),0)="A","Entry with System fund Dept",""))</f>
        <v/>
      </c>
      <c r="W3248" t="str">
        <f>IFERROR(IF('Journal Template'!D3660="","",IF(IFERROR(VLOOKUP('Journal Template'!D3660,Checks!S:U,3,0),0)="A","Entry with System fund Dept","")),"")</f>
        <v/>
      </c>
      <c r="X3248" t="s">
        <v>14264</v>
      </c>
      <c r="Y3248" t="s">
        <v>386</v>
      </c>
      <c r="Z3248" t="s">
        <v>14265</v>
      </c>
      <c r="AA3248" t="s">
        <v>14165</v>
      </c>
      <c r="AB3248" t="s">
        <v>125</v>
      </c>
      <c r="AC3248" s="150" t="str">
        <f>IFERROR(IF(JRF!C3261="","",IF(AND(VLOOKUP(JRF!C3261,X:AA,4,0)=JRF!B3261,VLOOKUP(JRF!C3261,X:Y,2,0)="A"),"","Inactive Dept Combo Error")),"Inactive Dept Combo Error")</f>
        <v/>
      </c>
      <c r="AD3248" t="str">
        <f>IFERROR(IF('Journal Template'!D3660="","",IF(AND(VLOOKUP('Journal Template'!D3660,X:AA,4,0)='Journal Template'!A3660,VLOOKUP('Journal Template'!D3660,X:Y,2,0)="A"),"","Inactive Dept Combo Error")),"")</f>
        <v/>
      </c>
      <c r="AK3248" s="150" t="str">
        <f>IF(JRF!B3261="","",IF(JRF!B3261=IFERROR(VLOOKUP(JRF!B3261,Checks!AI:AI,1,0),0),"Entry in Branch/Satellite BU's",""))</f>
        <v/>
      </c>
      <c r="AL3248" t="str">
        <f>IFERROR(IF('Journal Template'!A3660="","",IF('Journal Template'!A3660=IFERROR(VLOOKUP('Journal Template'!A3660,Checks!AI:AI,1,0),0),"Entry in Branch/Satellite BU's","")),"")</f>
        <v/>
      </c>
      <c r="AO3248" s="171"/>
      <c r="AP3248" s="171"/>
      <c r="AQ3248" s="171"/>
      <c r="AR3248" s="171"/>
      <c r="CI3248" t="str">
        <f>IF(JRF!F3261&gt;0,"",IF(JRF!B3261="","",IF(LEFT(JRF!B3261,1)=IFERROR(VLOOKUP(LEFT(JRF!B3261,1),$CF$2:$CF$5,1,0),0),"Product Code Required",IF(JRF!C3261="","",IF(JRF!C3261=IFERROR(VLOOKUP(JRF!C3261,$CH:$CH,1,0),0),"Product Code Required","NA")))))</f>
        <v/>
      </c>
      <c r="CJ3248" t="str">
        <f>IF(JRF!AV3261&gt;0,"",IF(JRF!Q3261="","",IF(LEFT(JRF!Q3261,1)=IFERROR(VLOOKUP(LEFT(JRF!Q3261,1),$CF$2:$CF$5,1,0),0),"Product Code Required",IF(JRF!V3261="","",IF(JRF!V3261=IFERROR(VLOOKUP(JRF!V3261,$CH:$CH,1,0),0),"Product Code Required","NA")))))</f>
        <v/>
      </c>
      <c r="CK3248" t="str">
        <f>IFERROR(IF(LEN('Journal Template'!F3259)&gt;0,"",IF('Journal Template'!A3259="","",IF(LEFT('Journal Template'!A3259,1)=IFERROR(VLOOKUP(LEFT('Journal Template'!A3259,1),Checks!$CF$2:$CF$5,1,0),0),"Product Code Required",IF('Journal Template'!D3259="","",IF('Journal Template'!D3259=IFERROR(VLOOKUP('Journal Template'!D3259,Checks!$CH:$CH,1,0),0),"Product Code Required","NA"))))),"")</f>
        <v/>
      </c>
    </row>
    <row r="3249" spans="14:89">
      <c r="N3249" t="s">
        <v>14266</v>
      </c>
      <c r="O3249" t="s">
        <v>14267</v>
      </c>
      <c r="P3249" t="s">
        <v>386</v>
      </c>
      <c r="Q3249" s="150" t="str">
        <f>IF(JRF!D3262="","",IF(IFERROR(VLOOKUP(JRF!D3262,Checks!N:P,3,0),0)="A","","Inactive account in Use"))</f>
        <v/>
      </c>
      <c r="R3249" t="str">
        <f>IFERROR(IF('Journal Template'!C3661="","",IF(IFERROR(VLOOKUP('Journal Template'!C3661,Checks!N:P,3,0),0)="A","","Inactive account in Use")),"")</f>
        <v/>
      </c>
      <c r="V3249" s="150" t="str">
        <f>IF(JRF!C3262="","",IF(IFERROR(VLOOKUP(JRF!C3262,Checks!S:U,3,0),0)="A","Entry with System fund Dept",""))</f>
        <v/>
      </c>
      <c r="W3249" t="str">
        <f>IFERROR(IF('Journal Template'!D3661="","",IF(IFERROR(VLOOKUP('Journal Template'!D3661,Checks!S:U,3,0),0)="A","Entry with System fund Dept","")),"")</f>
        <v/>
      </c>
      <c r="X3249" t="s">
        <v>14268</v>
      </c>
      <c r="Y3249" t="s">
        <v>389</v>
      </c>
      <c r="Z3249" t="s">
        <v>14269</v>
      </c>
      <c r="AA3249" t="s">
        <v>14165</v>
      </c>
      <c r="AB3249" t="s">
        <v>125</v>
      </c>
      <c r="AC3249" s="150" t="str">
        <f>IFERROR(IF(JRF!C3262="","",IF(AND(VLOOKUP(JRF!C3262,X:AA,4,0)=JRF!B3262,VLOOKUP(JRF!C3262,X:Y,2,0)="A"),"","Inactive Dept Combo Error")),"Inactive Dept Combo Error")</f>
        <v/>
      </c>
      <c r="AD3249" t="str">
        <f>IFERROR(IF('Journal Template'!D3661="","",IF(AND(VLOOKUP('Journal Template'!D3661,X:AA,4,0)='Journal Template'!A3661,VLOOKUP('Journal Template'!D3661,X:Y,2,0)="A"),"","Inactive Dept Combo Error")),"")</f>
        <v/>
      </c>
      <c r="AK3249" s="150" t="str">
        <f>IF(JRF!B3262="","",IF(JRF!B3262=IFERROR(VLOOKUP(JRF!B3262,Checks!AI:AI,1,0),0),"Entry in Branch/Satellite BU's",""))</f>
        <v/>
      </c>
      <c r="AL3249" t="str">
        <f>IFERROR(IF('Journal Template'!A3661="","",IF('Journal Template'!A3661=IFERROR(VLOOKUP('Journal Template'!A3661,Checks!AI:AI,1,0),0),"Entry in Branch/Satellite BU's","")),"")</f>
        <v/>
      </c>
      <c r="AO3249" s="171"/>
      <c r="AP3249" s="171"/>
      <c r="AQ3249" s="171"/>
      <c r="AR3249" s="171"/>
      <c r="CI3249" t="str">
        <f>IF(JRF!F3262&gt;0,"",IF(JRF!B3262="","",IF(LEFT(JRF!B3262,1)=IFERROR(VLOOKUP(LEFT(JRF!B3262,1),$CF$2:$CF$5,1,0),0),"Product Code Required",IF(JRF!C3262="","",IF(JRF!C3262=IFERROR(VLOOKUP(JRF!C3262,$CH:$CH,1,0),0),"Product Code Required","NA")))))</f>
        <v/>
      </c>
      <c r="CJ3249" t="str">
        <f>IF(JRF!AV3262&gt;0,"",IF(JRF!Q3262="","",IF(LEFT(JRF!Q3262,1)=IFERROR(VLOOKUP(LEFT(JRF!Q3262,1),$CF$2:$CF$5,1,0),0),"Product Code Required",IF(JRF!V3262="","",IF(JRF!V3262=IFERROR(VLOOKUP(JRF!V3262,$CH:$CH,1,0),0),"Product Code Required","NA")))))</f>
        <v/>
      </c>
      <c r="CK3249" t="str">
        <f>IFERROR(IF(LEN('Journal Template'!F3260)&gt;0,"",IF('Journal Template'!A3260="","",IF(LEFT('Journal Template'!A3260,1)=IFERROR(VLOOKUP(LEFT('Journal Template'!A3260,1),Checks!$CF$2:$CF$5,1,0),0),"Product Code Required",IF('Journal Template'!D3260="","",IF('Journal Template'!D3260=IFERROR(VLOOKUP('Journal Template'!D3260,Checks!$CH:$CH,1,0),0),"Product Code Required","NA"))))),"")</f>
        <v/>
      </c>
    </row>
    <row r="3250" spans="14:89">
      <c r="N3250" t="s">
        <v>14270</v>
      </c>
      <c r="O3250" t="s">
        <v>14271</v>
      </c>
      <c r="P3250" t="s">
        <v>386</v>
      </c>
      <c r="Q3250" s="150" t="str">
        <f>IF(JRF!D3263="","",IF(IFERROR(VLOOKUP(JRF!D3263,Checks!N:P,3,0),0)="A","","Inactive account in Use"))</f>
        <v/>
      </c>
      <c r="R3250" t="str">
        <f>IFERROR(IF('Journal Template'!C3662="","",IF(IFERROR(VLOOKUP('Journal Template'!C3662,Checks!N:P,3,0),0)="A","","Inactive account in Use")),"")</f>
        <v/>
      </c>
      <c r="V3250" s="150" t="str">
        <f>IF(JRF!C3263="","",IF(IFERROR(VLOOKUP(JRF!C3263,Checks!S:U,3,0),0)="A","Entry with System fund Dept",""))</f>
        <v/>
      </c>
      <c r="W3250" t="str">
        <f>IFERROR(IF('Journal Template'!D3662="","",IF(IFERROR(VLOOKUP('Journal Template'!D3662,Checks!S:U,3,0),0)="A","Entry with System fund Dept","")),"")</f>
        <v/>
      </c>
      <c r="X3250" t="s">
        <v>14272</v>
      </c>
      <c r="Y3250" t="s">
        <v>389</v>
      </c>
      <c r="Z3250" t="s">
        <v>14273</v>
      </c>
      <c r="AA3250" t="s">
        <v>14165</v>
      </c>
      <c r="AB3250" t="s">
        <v>125</v>
      </c>
      <c r="AC3250" s="150" t="str">
        <f>IFERROR(IF(JRF!C3263="","",IF(AND(VLOOKUP(JRF!C3263,X:AA,4,0)=JRF!B3263,VLOOKUP(JRF!C3263,X:Y,2,0)="A"),"","Inactive Dept Combo Error")),"Inactive Dept Combo Error")</f>
        <v/>
      </c>
      <c r="AD3250" t="str">
        <f>IFERROR(IF('Journal Template'!D3662="","",IF(AND(VLOOKUP('Journal Template'!D3662,X:AA,4,0)='Journal Template'!A3662,VLOOKUP('Journal Template'!D3662,X:Y,2,0)="A"),"","Inactive Dept Combo Error")),"")</f>
        <v/>
      </c>
      <c r="AK3250" s="150" t="str">
        <f>IF(JRF!B3263="","",IF(JRF!B3263=IFERROR(VLOOKUP(JRF!B3263,Checks!AI:AI,1,0),0),"Entry in Branch/Satellite BU's",""))</f>
        <v/>
      </c>
      <c r="AL3250" t="str">
        <f>IFERROR(IF('Journal Template'!A3662="","",IF('Journal Template'!A3662=IFERROR(VLOOKUP('Journal Template'!A3662,Checks!AI:AI,1,0),0),"Entry in Branch/Satellite BU's","")),"")</f>
        <v/>
      </c>
      <c r="AO3250" s="171"/>
      <c r="AP3250" s="171"/>
      <c r="AQ3250" s="171"/>
      <c r="AR3250" s="171"/>
      <c r="CI3250" t="str">
        <f>IF(JRF!F3263&gt;0,"",IF(JRF!B3263="","",IF(LEFT(JRF!B3263,1)=IFERROR(VLOOKUP(LEFT(JRF!B3263,1),$CF$2:$CF$5,1,0),0),"Product Code Required",IF(JRF!C3263="","",IF(JRF!C3263=IFERROR(VLOOKUP(JRF!C3263,$CH:$CH,1,0),0),"Product Code Required","NA")))))</f>
        <v/>
      </c>
      <c r="CJ3250" t="str">
        <f>IF(JRF!AV3263&gt;0,"",IF(JRF!Q3263="","",IF(LEFT(JRF!Q3263,1)=IFERROR(VLOOKUP(LEFT(JRF!Q3263,1),$CF$2:$CF$5,1,0),0),"Product Code Required",IF(JRF!V3263="","",IF(JRF!V3263=IFERROR(VLOOKUP(JRF!V3263,$CH:$CH,1,0),0),"Product Code Required","NA")))))</f>
        <v/>
      </c>
      <c r="CK3250" t="str">
        <f>IFERROR(IF(LEN('Journal Template'!F3261)&gt;0,"",IF('Journal Template'!A3261="","",IF(LEFT('Journal Template'!A3261,1)=IFERROR(VLOOKUP(LEFT('Journal Template'!A3261,1),Checks!$CF$2:$CF$5,1,0),0),"Product Code Required",IF('Journal Template'!D3261="","",IF('Journal Template'!D3261=IFERROR(VLOOKUP('Journal Template'!D3261,Checks!$CH:$CH,1,0),0),"Product Code Required","NA"))))),"")</f>
        <v/>
      </c>
    </row>
    <row r="3251" spans="14:89">
      <c r="N3251" t="s">
        <v>14274</v>
      </c>
      <c r="O3251" t="s">
        <v>14275</v>
      </c>
      <c r="P3251" t="s">
        <v>386</v>
      </c>
      <c r="Q3251" s="150" t="str">
        <f>IF(JRF!D3264="","",IF(IFERROR(VLOOKUP(JRF!D3264,Checks!N:P,3,0),0)="A","","Inactive account in Use"))</f>
        <v/>
      </c>
      <c r="R3251" t="str">
        <f>IFERROR(IF('Journal Template'!C3663="","",IF(IFERROR(VLOOKUP('Journal Template'!C3663,Checks!N:P,3,0),0)="A","","Inactive account in Use")),"")</f>
        <v/>
      </c>
      <c r="V3251" s="150" t="str">
        <f>IF(JRF!C3264="","",IF(IFERROR(VLOOKUP(JRF!C3264,Checks!S:U,3,0),0)="A","Entry with System fund Dept",""))</f>
        <v/>
      </c>
      <c r="W3251" t="str">
        <f>IFERROR(IF('Journal Template'!D3663="","",IF(IFERROR(VLOOKUP('Journal Template'!D3663,Checks!S:U,3,0),0)="A","Entry with System fund Dept","")),"")</f>
        <v/>
      </c>
      <c r="X3251" t="s">
        <v>14276</v>
      </c>
      <c r="Y3251" t="s">
        <v>389</v>
      </c>
      <c r="Z3251" t="s">
        <v>14277</v>
      </c>
      <c r="AA3251" t="s">
        <v>14165</v>
      </c>
      <c r="AB3251" t="s">
        <v>125</v>
      </c>
      <c r="AC3251" s="150" t="str">
        <f>IFERROR(IF(JRF!C3264="","",IF(AND(VLOOKUP(JRF!C3264,X:AA,4,0)=JRF!B3264,VLOOKUP(JRF!C3264,X:Y,2,0)="A"),"","Inactive Dept Combo Error")),"Inactive Dept Combo Error")</f>
        <v/>
      </c>
      <c r="AD3251" t="str">
        <f>IFERROR(IF('Journal Template'!D3663="","",IF(AND(VLOOKUP('Journal Template'!D3663,X:AA,4,0)='Journal Template'!A3663,VLOOKUP('Journal Template'!D3663,X:Y,2,0)="A"),"","Inactive Dept Combo Error")),"")</f>
        <v/>
      </c>
      <c r="AK3251" s="150" t="str">
        <f>IF(JRF!B3264="","",IF(JRF!B3264=IFERROR(VLOOKUP(JRF!B3264,Checks!AI:AI,1,0),0),"Entry in Branch/Satellite BU's",""))</f>
        <v/>
      </c>
      <c r="AL3251" t="str">
        <f>IFERROR(IF('Journal Template'!A3663="","",IF('Journal Template'!A3663=IFERROR(VLOOKUP('Journal Template'!A3663,Checks!AI:AI,1,0),0),"Entry in Branch/Satellite BU's","")),"")</f>
        <v/>
      </c>
      <c r="AO3251" s="171"/>
      <c r="AP3251" s="171"/>
      <c r="AQ3251" s="171"/>
      <c r="AR3251" s="171"/>
      <c r="CI3251" t="str">
        <f>IF(JRF!F3264&gt;0,"",IF(JRF!B3264="","",IF(LEFT(JRF!B3264,1)=IFERROR(VLOOKUP(LEFT(JRF!B3264,1),$CF$2:$CF$5,1,0),0),"Product Code Required",IF(JRF!C3264="","",IF(JRF!C3264=IFERROR(VLOOKUP(JRF!C3264,$CH:$CH,1,0),0),"Product Code Required","NA")))))</f>
        <v/>
      </c>
      <c r="CJ3251" t="str">
        <f>IF(JRF!AV3264&gt;0,"",IF(JRF!Q3264="","",IF(LEFT(JRF!Q3264,1)=IFERROR(VLOOKUP(LEFT(JRF!Q3264,1),$CF$2:$CF$5,1,0),0),"Product Code Required",IF(JRF!V3264="","",IF(JRF!V3264=IFERROR(VLOOKUP(JRF!V3264,$CH:$CH,1,0),0),"Product Code Required","NA")))))</f>
        <v/>
      </c>
      <c r="CK3251" t="str">
        <f>IFERROR(IF(LEN('Journal Template'!F3262)&gt;0,"",IF('Journal Template'!A3262="","",IF(LEFT('Journal Template'!A3262,1)=IFERROR(VLOOKUP(LEFT('Journal Template'!A3262,1),Checks!$CF$2:$CF$5,1,0),0),"Product Code Required",IF('Journal Template'!D3262="","",IF('Journal Template'!D3262=IFERROR(VLOOKUP('Journal Template'!D3262,Checks!$CH:$CH,1,0),0),"Product Code Required","NA"))))),"")</f>
        <v/>
      </c>
    </row>
    <row r="3252" spans="14:89">
      <c r="N3252" t="s">
        <v>14278</v>
      </c>
      <c r="O3252" t="s">
        <v>14279</v>
      </c>
      <c r="P3252" t="s">
        <v>386</v>
      </c>
      <c r="Q3252" s="150" t="str">
        <f>IF(JRF!D3265="","",IF(IFERROR(VLOOKUP(JRF!D3265,Checks!N:P,3,0),0)="A","","Inactive account in Use"))</f>
        <v/>
      </c>
      <c r="R3252" t="str">
        <f>IFERROR(IF('Journal Template'!C3664="","",IF(IFERROR(VLOOKUP('Journal Template'!C3664,Checks!N:P,3,0),0)="A","","Inactive account in Use")),"")</f>
        <v/>
      </c>
      <c r="V3252" s="150" t="str">
        <f>IF(JRF!C3265="","",IF(IFERROR(VLOOKUP(JRF!C3265,Checks!S:U,3,0),0)="A","Entry with System fund Dept",""))</f>
        <v/>
      </c>
      <c r="W3252" t="str">
        <f>IFERROR(IF('Journal Template'!D3664="","",IF(IFERROR(VLOOKUP('Journal Template'!D3664,Checks!S:U,3,0),0)="A","Entry with System fund Dept","")),"")</f>
        <v/>
      </c>
      <c r="X3252" t="s">
        <v>14280</v>
      </c>
      <c r="Y3252" t="s">
        <v>386</v>
      </c>
      <c r="Z3252" t="s">
        <v>14281</v>
      </c>
      <c r="AA3252" t="s">
        <v>14165</v>
      </c>
      <c r="AB3252" t="s">
        <v>125</v>
      </c>
      <c r="AC3252" s="150" t="str">
        <f>IFERROR(IF(JRF!C3265="","",IF(AND(VLOOKUP(JRF!C3265,X:AA,4,0)=JRF!B3265,VLOOKUP(JRF!C3265,X:Y,2,0)="A"),"","Inactive Dept Combo Error")),"Inactive Dept Combo Error")</f>
        <v/>
      </c>
      <c r="AD3252" t="str">
        <f>IFERROR(IF('Journal Template'!D3664="","",IF(AND(VLOOKUP('Journal Template'!D3664,X:AA,4,0)='Journal Template'!A3664,VLOOKUP('Journal Template'!D3664,X:Y,2,0)="A"),"","Inactive Dept Combo Error")),"")</f>
        <v/>
      </c>
      <c r="AK3252" s="150" t="str">
        <f>IF(JRF!B3265="","",IF(JRF!B3265=IFERROR(VLOOKUP(JRF!B3265,Checks!AI:AI,1,0),0),"Entry in Branch/Satellite BU's",""))</f>
        <v/>
      </c>
      <c r="AL3252" t="str">
        <f>IFERROR(IF('Journal Template'!A3664="","",IF('Journal Template'!A3664=IFERROR(VLOOKUP('Journal Template'!A3664,Checks!AI:AI,1,0),0),"Entry in Branch/Satellite BU's","")),"")</f>
        <v/>
      </c>
      <c r="AO3252" s="171"/>
      <c r="AP3252" s="171"/>
      <c r="AQ3252" s="171"/>
      <c r="AR3252" s="171"/>
      <c r="CI3252" t="str">
        <f>IF(JRF!F3265&gt;0,"",IF(JRF!B3265="","",IF(LEFT(JRF!B3265,1)=IFERROR(VLOOKUP(LEFT(JRF!B3265,1),$CF$2:$CF$5,1,0),0),"Product Code Required",IF(JRF!C3265="","",IF(JRF!C3265=IFERROR(VLOOKUP(JRF!C3265,$CH:$CH,1,0),0),"Product Code Required","NA")))))</f>
        <v/>
      </c>
      <c r="CJ3252" t="str">
        <f>IF(JRF!AV3265&gt;0,"",IF(JRF!Q3265="","",IF(LEFT(JRF!Q3265,1)=IFERROR(VLOOKUP(LEFT(JRF!Q3265,1),$CF$2:$CF$5,1,0),0),"Product Code Required",IF(JRF!V3265="","",IF(JRF!V3265=IFERROR(VLOOKUP(JRF!V3265,$CH:$CH,1,0),0),"Product Code Required","NA")))))</f>
        <v/>
      </c>
      <c r="CK3252" t="str">
        <f>IFERROR(IF(LEN('Journal Template'!F3263)&gt;0,"",IF('Journal Template'!A3263="","",IF(LEFT('Journal Template'!A3263,1)=IFERROR(VLOOKUP(LEFT('Journal Template'!A3263,1),Checks!$CF$2:$CF$5,1,0),0),"Product Code Required",IF('Journal Template'!D3263="","",IF('Journal Template'!D3263=IFERROR(VLOOKUP('Journal Template'!D3263,Checks!$CH:$CH,1,0),0),"Product Code Required","NA"))))),"")</f>
        <v/>
      </c>
    </row>
    <row r="3253" spans="14:89">
      <c r="N3253" t="s">
        <v>14282</v>
      </c>
      <c r="O3253" t="s">
        <v>14283</v>
      </c>
      <c r="P3253" t="s">
        <v>386</v>
      </c>
      <c r="Q3253" s="150" t="str">
        <f>IF(JRF!D3266="","",IF(IFERROR(VLOOKUP(JRF!D3266,Checks!N:P,3,0),0)="A","","Inactive account in Use"))</f>
        <v/>
      </c>
      <c r="R3253" t="str">
        <f>IFERROR(IF('Journal Template'!C3665="","",IF(IFERROR(VLOOKUP('Journal Template'!C3665,Checks!N:P,3,0),0)="A","","Inactive account in Use")),"")</f>
        <v/>
      </c>
      <c r="V3253" s="150" t="str">
        <f>IF(JRF!C3266="","",IF(IFERROR(VLOOKUP(JRF!C3266,Checks!S:U,3,0),0)="A","Entry with System fund Dept",""))</f>
        <v/>
      </c>
      <c r="W3253" t="str">
        <f>IFERROR(IF('Journal Template'!D3665="","",IF(IFERROR(VLOOKUP('Journal Template'!D3665,Checks!S:U,3,0),0)="A","Entry with System fund Dept","")),"")</f>
        <v/>
      </c>
      <c r="X3253" t="s">
        <v>14284</v>
      </c>
      <c r="Y3253" t="s">
        <v>386</v>
      </c>
      <c r="Z3253" t="s">
        <v>14285</v>
      </c>
      <c r="AA3253" t="s">
        <v>14165</v>
      </c>
      <c r="AB3253" t="s">
        <v>125</v>
      </c>
      <c r="AC3253" s="150" t="str">
        <f>IFERROR(IF(JRF!C3266="","",IF(AND(VLOOKUP(JRF!C3266,X:AA,4,0)=JRF!B3266,VLOOKUP(JRF!C3266,X:Y,2,0)="A"),"","Inactive Dept Combo Error")),"Inactive Dept Combo Error")</f>
        <v/>
      </c>
      <c r="AD3253" t="str">
        <f>IFERROR(IF('Journal Template'!D3665="","",IF(AND(VLOOKUP('Journal Template'!D3665,X:AA,4,0)='Journal Template'!A3665,VLOOKUP('Journal Template'!D3665,X:Y,2,0)="A"),"","Inactive Dept Combo Error")),"")</f>
        <v/>
      </c>
      <c r="AK3253" s="150" t="str">
        <f>IF(JRF!B3266="","",IF(JRF!B3266=IFERROR(VLOOKUP(JRF!B3266,Checks!AI:AI,1,0),0),"Entry in Branch/Satellite BU's",""))</f>
        <v/>
      </c>
      <c r="AL3253" t="str">
        <f>IFERROR(IF('Journal Template'!A3665="","",IF('Journal Template'!A3665=IFERROR(VLOOKUP('Journal Template'!A3665,Checks!AI:AI,1,0),0),"Entry in Branch/Satellite BU's","")),"")</f>
        <v/>
      </c>
      <c r="AO3253" s="171"/>
      <c r="AP3253" s="171"/>
      <c r="AQ3253" s="171"/>
      <c r="AR3253" s="171"/>
      <c r="CI3253" t="str">
        <f>IF(JRF!F3266&gt;0,"",IF(JRF!B3266="","",IF(LEFT(JRF!B3266,1)=IFERROR(VLOOKUP(LEFT(JRF!B3266,1),$CF$2:$CF$5,1,0),0),"Product Code Required",IF(JRF!C3266="","",IF(JRF!C3266=IFERROR(VLOOKUP(JRF!C3266,$CH:$CH,1,0),0),"Product Code Required","NA")))))</f>
        <v/>
      </c>
      <c r="CJ3253" t="str">
        <f>IF(JRF!AV3266&gt;0,"",IF(JRF!Q3266="","",IF(LEFT(JRF!Q3266,1)=IFERROR(VLOOKUP(LEFT(JRF!Q3266,1),$CF$2:$CF$5,1,0),0),"Product Code Required",IF(JRF!V3266="","",IF(JRF!V3266=IFERROR(VLOOKUP(JRF!V3266,$CH:$CH,1,0),0),"Product Code Required","NA")))))</f>
        <v/>
      </c>
      <c r="CK3253" t="str">
        <f>IFERROR(IF(LEN('Journal Template'!F3264)&gt;0,"",IF('Journal Template'!A3264="","",IF(LEFT('Journal Template'!A3264,1)=IFERROR(VLOOKUP(LEFT('Journal Template'!A3264,1),Checks!$CF$2:$CF$5,1,0),0),"Product Code Required",IF('Journal Template'!D3264="","",IF('Journal Template'!D3264=IFERROR(VLOOKUP('Journal Template'!D3264,Checks!$CH:$CH,1,0),0),"Product Code Required","NA"))))),"")</f>
        <v/>
      </c>
    </row>
    <row r="3254" spans="14:89">
      <c r="N3254" t="s">
        <v>14286</v>
      </c>
      <c r="O3254" t="s">
        <v>14287</v>
      </c>
      <c r="P3254" t="s">
        <v>386</v>
      </c>
      <c r="Q3254" s="150" t="str">
        <f>IF(JRF!D3267="","",IF(IFERROR(VLOOKUP(JRF!D3267,Checks!N:P,3,0),0)="A","","Inactive account in Use"))</f>
        <v/>
      </c>
      <c r="R3254" t="str">
        <f>IFERROR(IF('Journal Template'!C3666="","",IF(IFERROR(VLOOKUP('Journal Template'!C3666,Checks!N:P,3,0),0)="A","","Inactive account in Use")),"")</f>
        <v/>
      </c>
      <c r="V3254" s="150" t="str">
        <f>IF(JRF!C3267="","",IF(IFERROR(VLOOKUP(JRF!C3267,Checks!S:U,3,0),0)="A","Entry with System fund Dept",""))</f>
        <v/>
      </c>
      <c r="W3254" t="str">
        <f>IFERROR(IF('Journal Template'!D3666="","",IF(IFERROR(VLOOKUP('Journal Template'!D3666,Checks!S:U,3,0),0)="A","Entry with System fund Dept","")),"")</f>
        <v/>
      </c>
      <c r="X3254" t="s">
        <v>14288</v>
      </c>
      <c r="Y3254" t="s">
        <v>386</v>
      </c>
      <c r="Z3254" t="s">
        <v>14289</v>
      </c>
      <c r="AA3254" t="s">
        <v>14165</v>
      </c>
      <c r="AB3254" t="s">
        <v>125</v>
      </c>
      <c r="AC3254" s="150" t="str">
        <f>IFERROR(IF(JRF!C3267="","",IF(AND(VLOOKUP(JRF!C3267,X:AA,4,0)=JRF!B3267,VLOOKUP(JRF!C3267,X:Y,2,0)="A"),"","Inactive Dept Combo Error")),"Inactive Dept Combo Error")</f>
        <v/>
      </c>
      <c r="AD3254" t="str">
        <f>IFERROR(IF('Journal Template'!D3666="","",IF(AND(VLOOKUP('Journal Template'!D3666,X:AA,4,0)='Journal Template'!A3666,VLOOKUP('Journal Template'!D3666,X:Y,2,0)="A"),"","Inactive Dept Combo Error")),"")</f>
        <v/>
      </c>
      <c r="AK3254" s="150" t="str">
        <f>IF(JRF!B3267="","",IF(JRF!B3267=IFERROR(VLOOKUP(JRF!B3267,Checks!AI:AI,1,0),0),"Entry in Branch/Satellite BU's",""))</f>
        <v/>
      </c>
      <c r="AL3254" t="str">
        <f>IFERROR(IF('Journal Template'!A3666="","",IF('Journal Template'!A3666=IFERROR(VLOOKUP('Journal Template'!A3666,Checks!AI:AI,1,0),0),"Entry in Branch/Satellite BU's","")),"")</f>
        <v/>
      </c>
      <c r="AO3254" s="171"/>
      <c r="AP3254" s="171"/>
      <c r="AQ3254" s="171"/>
      <c r="AR3254" s="171"/>
      <c r="CI3254" t="str">
        <f>IF(JRF!F3267&gt;0,"",IF(JRF!B3267="","",IF(LEFT(JRF!B3267,1)=IFERROR(VLOOKUP(LEFT(JRF!B3267,1),$CF$2:$CF$5,1,0),0),"Product Code Required",IF(JRF!C3267="","",IF(JRF!C3267=IFERROR(VLOOKUP(JRF!C3267,$CH:$CH,1,0),0),"Product Code Required","NA")))))</f>
        <v/>
      </c>
      <c r="CJ3254" t="str">
        <f>IF(JRF!AV3267&gt;0,"",IF(JRF!Q3267="","",IF(LEFT(JRF!Q3267,1)=IFERROR(VLOOKUP(LEFT(JRF!Q3267,1),$CF$2:$CF$5,1,0),0),"Product Code Required",IF(JRF!V3267="","",IF(JRF!V3267=IFERROR(VLOOKUP(JRF!V3267,$CH:$CH,1,0),0),"Product Code Required","NA")))))</f>
        <v/>
      </c>
      <c r="CK3254" t="str">
        <f>IFERROR(IF(LEN('Journal Template'!F3265)&gt;0,"",IF('Journal Template'!A3265="","",IF(LEFT('Journal Template'!A3265,1)=IFERROR(VLOOKUP(LEFT('Journal Template'!A3265,1),Checks!$CF$2:$CF$5,1,0),0),"Product Code Required",IF('Journal Template'!D3265="","",IF('Journal Template'!D3265=IFERROR(VLOOKUP('Journal Template'!D3265,Checks!$CH:$CH,1,0),0),"Product Code Required","NA"))))),"")</f>
        <v/>
      </c>
    </row>
    <row r="3255" spans="14:89">
      <c r="N3255" t="s">
        <v>14290</v>
      </c>
      <c r="O3255" t="s">
        <v>14291</v>
      </c>
      <c r="P3255" t="s">
        <v>386</v>
      </c>
      <c r="Q3255" s="150" t="str">
        <f>IF(JRF!D3268="","",IF(IFERROR(VLOOKUP(JRF!D3268,Checks!N:P,3,0),0)="A","","Inactive account in Use"))</f>
        <v/>
      </c>
      <c r="R3255" t="str">
        <f>IFERROR(IF('Journal Template'!C3667="","",IF(IFERROR(VLOOKUP('Journal Template'!C3667,Checks!N:P,3,0),0)="A","","Inactive account in Use")),"")</f>
        <v/>
      </c>
      <c r="V3255" s="150" t="str">
        <f>IF(JRF!C3268="","",IF(IFERROR(VLOOKUP(JRF!C3268,Checks!S:U,3,0),0)="A","Entry with System fund Dept",""))</f>
        <v/>
      </c>
      <c r="W3255" t="str">
        <f>IFERROR(IF('Journal Template'!D3667="","",IF(IFERROR(VLOOKUP('Journal Template'!D3667,Checks!S:U,3,0),0)="A","Entry with System fund Dept","")),"")</f>
        <v/>
      </c>
      <c r="X3255" t="s">
        <v>14292</v>
      </c>
      <c r="Y3255" t="s">
        <v>386</v>
      </c>
      <c r="Z3255" t="s">
        <v>558</v>
      </c>
      <c r="AA3255" t="s">
        <v>557</v>
      </c>
      <c r="AB3255" t="s">
        <v>14293</v>
      </c>
      <c r="AC3255" s="150" t="str">
        <f>IFERROR(IF(JRF!C3268="","",IF(AND(VLOOKUP(JRF!C3268,X:AA,4,0)=JRF!B3268,VLOOKUP(JRF!C3268,X:Y,2,0)="A"),"","Inactive Dept Combo Error")),"Inactive Dept Combo Error")</f>
        <v/>
      </c>
      <c r="AD3255" t="str">
        <f>IFERROR(IF('Journal Template'!D3667="","",IF(AND(VLOOKUP('Journal Template'!D3667,X:AA,4,0)='Journal Template'!A3667,VLOOKUP('Journal Template'!D3667,X:Y,2,0)="A"),"","Inactive Dept Combo Error")),"")</f>
        <v/>
      </c>
      <c r="AK3255" s="150" t="str">
        <f>IF(JRF!B3268="","",IF(JRF!B3268=IFERROR(VLOOKUP(JRF!B3268,Checks!AI:AI,1,0),0),"Entry in Branch/Satellite BU's",""))</f>
        <v/>
      </c>
      <c r="AL3255" t="str">
        <f>IFERROR(IF('Journal Template'!A3667="","",IF('Journal Template'!A3667=IFERROR(VLOOKUP('Journal Template'!A3667,Checks!AI:AI,1,0),0),"Entry in Branch/Satellite BU's","")),"")</f>
        <v/>
      </c>
      <c r="AO3255" s="171"/>
      <c r="AP3255" s="171"/>
      <c r="AQ3255" s="171"/>
      <c r="AR3255" s="171"/>
      <c r="CI3255" t="str">
        <f>IF(JRF!F3268&gt;0,"",IF(JRF!B3268="","",IF(LEFT(JRF!B3268,1)=IFERROR(VLOOKUP(LEFT(JRF!B3268,1),$CF$2:$CF$5,1,0),0),"Product Code Required",IF(JRF!C3268="","",IF(JRF!C3268=IFERROR(VLOOKUP(JRF!C3268,$CH:$CH,1,0),0),"Product Code Required","NA")))))</f>
        <v/>
      </c>
      <c r="CJ3255" t="str">
        <f>IF(JRF!AV3268&gt;0,"",IF(JRF!Q3268="","",IF(LEFT(JRF!Q3268,1)=IFERROR(VLOOKUP(LEFT(JRF!Q3268,1),$CF$2:$CF$5,1,0),0),"Product Code Required",IF(JRF!V3268="","",IF(JRF!V3268=IFERROR(VLOOKUP(JRF!V3268,$CH:$CH,1,0),0),"Product Code Required","NA")))))</f>
        <v/>
      </c>
      <c r="CK3255" t="str">
        <f>IFERROR(IF(LEN('Journal Template'!F3266)&gt;0,"",IF('Journal Template'!A3266="","",IF(LEFT('Journal Template'!A3266,1)=IFERROR(VLOOKUP(LEFT('Journal Template'!A3266,1),Checks!$CF$2:$CF$5,1,0),0),"Product Code Required",IF('Journal Template'!D3266="","",IF('Journal Template'!D3266=IFERROR(VLOOKUP('Journal Template'!D3266,Checks!$CH:$CH,1,0),0),"Product Code Required","NA"))))),"")</f>
        <v/>
      </c>
    </row>
    <row r="3256" spans="14:89">
      <c r="N3256" t="s">
        <v>14294</v>
      </c>
      <c r="O3256" t="s">
        <v>14295</v>
      </c>
      <c r="P3256" t="s">
        <v>386</v>
      </c>
      <c r="Q3256" s="150" t="str">
        <f>IF(JRF!D3269="","",IF(IFERROR(VLOOKUP(JRF!D3269,Checks!N:P,3,0),0)="A","","Inactive account in Use"))</f>
        <v/>
      </c>
      <c r="R3256" t="str">
        <f>IFERROR(IF('Journal Template'!C3668="","",IF(IFERROR(VLOOKUP('Journal Template'!C3668,Checks!N:P,3,0),0)="A","","Inactive account in Use")),"")</f>
        <v/>
      </c>
      <c r="V3256" s="150" t="str">
        <f>IF(JRF!C3269="","",IF(IFERROR(VLOOKUP(JRF!C3269,Checks!S:U,3,0),0)="A","Entry with System fund Dept",""))</f>
        <v/>
      </c>
      <c r="W3256" t="str">
        <f>IFERROR(IF('Journal Template'!D3668="","",IF(IFERROR(VLOOKUP('Journal Template'!D3668,Checks!S:U,3,0),0)="A","Entry with System fund Dept","")),"")</f>
        <v/>
      </c>
      <c r="X3256" t="s">
        <v>14296</v>
      </c>
      <c r="Y3256" t="s">
        <v>386</v>
      </c>
      <c r="Z3256" t="s">
        <v>14297</v>
      </c>
      <c r="AA3256" t="s">
        <v>567</v>
      </c>
      <c r="AB3256" t="s">
        <v>14298</v>
      </c>
      <c r="AC3256" s="150" t="str">
        <f>IFERROR(IF(JRF!C3269="","",IF(AND(VLOOKUP(JRF!C3269,X:AA,4,0)=JRF!B3269,VLOOKUP(JRF!C3269,X:Y,2,0)="A"),"","Inactive Dept Combo Error")),"Inactive Dept Combo Error")</f>
        <v/>
      </c>
      <c r="AD3256" t="str">
        <f>IFERROR(IF('Journal Template'!D3668="","",IF(AND(VLOOKUP('Journal Template'!D3668,X:AA,4,0)='Journal Template'!A3668,VLOOKUP('Journal Template'!D3668,X:Y,2,0)="A"),"","Inactive Dept Combo Error")),"")</f>
        <v/>
      </c>
      <c r="AK3256" s="150" t="str">
        <f>IF(JRF!B3269="","",IF(JRF!B3269=IFERROR(VLOOKUP(JRF!B3269,Checks!AI:AI,1,0),0),"Entry in Branch/Satellite BU's",""))</f>
        <v/>
      </c>
      <c r="AL3256" t="str">
        <f>IFERROR(IF('Journal Template'!A3668="","",IF('Journal Template'!A3668=IFERROR(VLOOKUP('Journal Template'!A3668,Checks!AI:AI,1,0),0),"Entry in Branch/Satellite BU's","")),"")</f>
        <v/>
      </c>
      <c r="AO3256" s="171"/>
      <c r="AP3256" s="171"/>
      <c r="AQ3256" s="171"/>
      <c r="AR3256" s="171"/>
      <c r="CI3256" t="str">
        <f>IF(JRF!F3269&gt;0,"",IF(JRF!B3269="","",IF(LEFT(JRF!B3269,1)=IFERROR(VLOOKUP(LEFT(JRF!B3269,1),$CF$2:$CF$5,1,0),0),"Product Code Required",IF(JRF!C3269="","",IF(JRF!C3269=IFERROR(VLOOKUP(JRF!C3269,$CH:$CH,1,0),0),"Product Code Required","NA")))))</f>
        <v/>
      </c>
      <c r="CJ3256" t="str">
        <f>IF(JRF!AV3269&gt;0,"",IF(JRF!Q3269="","",IF(LEFT(JRF!Q3269,1)=IFERROR(VLOOKUP(LEFT(JRF!Q3269,1),$CF$2:$CF$5,1,0),0),"Product Code Required",IF(JRF!V3269="","",IF(JRF!V3269=IFERROR(VLOOKUP(JRF!V3269,$CH:$CH,1,0),0),"Product Code Required","NA")))))</f>
        <v/>
      </c>
      <c r="CK3256" t="str">
        <f>IFERROR(IF(LEN('Journal Template'!F3267)&gt;0,"",IF('Journal Template'!A3267="","",IF(LEFT('Journal Template'!A3267,1)=IFERROR(VLOOKUP(LEFT('Journal Template'!A3267,1),Checks!$CF$2:$CF$5,1,0),0),"Product Code Required",IF('Journal Template'!D3267="","",IF('Journal Template'!D3267=IFERROR(VLOOKUP('Journal Template'!D3267,Checks!$CH:$CH,1,0),0),"Product Code Required","NA"))))),"")</f>
        <v/>
      </c>
    </row>
    <row r="3257" spans="14:89">
      <c r="N3257" t="s">
        <v>14299</v>
      </c>
      <c r="O3257" t="s">
        <v>14300</v>
      </c>
      <c r="P3257" t="s">
        <v>386</v>
      </c>
      <c r="Q3257" s="150" t="str">
        <f>IF(JRF!D3270="","",IF(IFERROR(VLOOKUP(JRF!D3270,Checks!N:P,3,0),0)="A","","Inactive account in Use"))</f>
        <v/>
      </c>
      <c r="R3257" t="str">
        <f>IFERROR(IF('Journal Template'!C3669="","",IF(IFERROR(VLOOKUP('Journal Template'!C3669,Checks!N:P,3,0),0)="A","","Inactive account in Use")),"")</f>
        <v/>
      </c>
      <c r="V3257" s="150" t="str">
        <f>IF(JRF!C3270="","",IF(IFERROR(VLOOKUP(JRF!C3270,Checks!S:U,3,0),0)="A","Entry with System fund Dept",""))</f>
        <v/>
      </c>
      <c r="W3257" t="str">
        <f>IFERROR(IF('Journal Template'!D3669="","",IF(IFERROR(VLOOKUP('Journal Template'!D3669,Checks!S:U,3,0),0)="A","Entry with System fund Dept","")),"")</f>
        <v/>
      </c>
      <c r="X3257" t="s">
        <v>2044</v>
      </c>
      <c r="Y3257" t="s">
        <v>386</v>
      </c>
      <c r="Z3257" t="s">
        <v>14301</v>
      </c>
      <c r="AA3257" t="s">
        <v>567</v>
      </c>
      <c r="AB3257" t="s">
        <v>14298</v>
      </c>
      <c r="AC3257" s="150" t="str">
        <f>IFERROR(IF(JRF!C3270="","",IF(AND(VLOOKUP(JRF!C3270,X:AA,4,0)=JRF!B3270,VLOOKUP(JRF!C3270,X:Y,2,0)="A"),"","Inactive Dept Combo Error")),"Inactive Dept Combo Error")</f>
        <v/>
      </c>
      <c r="AD3257" t="str">
        <f>IFERROR(IF('Journal Template'!D3669="","",IF(AND(VLOOKUP('Journal Template'!D3669,X:AA,4,0)='Journal Template'!A3669,VLOOKUP('Journal Template'!D3669,X:Y,2,0)="A"),"","Inactive Dept Combo Error")),"")</f>
        <v/>
      </c>
      <c r="AK3257" s="150" t="str">
        <f>IF(JRF!B3270="","",IF(JRF!B3270=IFERROR(VLOOKUP(JRF!B3270,Checks!AI:AI,1,0),0),"Entry in Branch/Satellite BU's",""))</f>
        <v/>
      </c>
      <c r="AL3257" t="str">
        <f>IFERROR(IF('Journal Template'!A3669="","",IF('Journal Template'!A3669=IFERROR(VLOOKUP('Journal Template'!A3669,Checks!AI:AI,1,0),0),"Entry in Branch/Satellite BU's","")),"")</f>
        <v/>
      </c>
      <c r="AO3257" s="171"/>
      <c r="AP3257" s="171"/>
      <c r="AQ3257" s="171"/>
      <c r="AR3257" s="171"/>
      <c r="CI3257" t="str">
        <f>IF(JRF!F3270&gt;0,"",IF(JRF!B3270="","",IF(LEFT(JRF!B3270,1)=IFERROR(VLOOKUP(LEFT(JRF!B3270,1),$CF$2:$CF$5,1,0),0),"Product Code Required",IF(JRF!C3270="","",IF(JRF!C3270=IFERROR(VLOOKUP(JRF!C3270,$CH:$CH,1,0),0),"Product Code Required","NA")))))</f>
        <v/>
      </c>
      <c r="CJ3257" t="str">
        <f>IF(JRF!AV3270&gt;0,"",IF(JRF!Q3270="","",IF(LEFT(JRF!Q3270,1)=IFERROR(VLOOKUP(LEFT(JRF!Q3270,1),$CF$2:$CF$5,1,0),0),"Product Code Required",IF(JRF!V3270="","",IF(JRF!V3270=IFERROR(VLOOKUP(JRF!V3270,$CH:$CH,1,0),0),"Product Code Required","NA")))))</f>
        <v/>
      </c>
      <c r="CK3257" t="str">
        <f>IFERROR(IF(LEN('Journal Template'!F3268)&gt;0,"",IF('Journal Template'!A3268="","",IF(LEFT('Journal Template'!A3268,1)=IFERROR(VLOOKUP(LEFT('Journal Template'!A3268,1),Checks!$CF$2:$CF$5,1,0),0),"Product Code Required",IF('Journal Template'!D3268="","",IF('Journal Template'!D3268=IFERROR(VLOOKUP('Journal Template'!D3268,Checks!$CH:$CH,1,0),0),"Product Code Required","NA"))))),"")</f>
        <v/>
      </c>
    </row>
    <row r="3258" spans="14:89">
      <c r="N3258" t="s">
        <v>14302</v>
      </c>
      <c r="O3258" t="s">
        <v>14303</v>
      </c>
      <c r="P3258" t="s">
        <v>386</v>
      </c>
      <c r="Q3258" s="150" t="str">
        <f>IF(JRF!D3271="","",IF(IFERROR(VLOOKUP(JRF!D3271,Checks!N:P,3,0),0)="A","","Inactive account in Use"))</f>
        <v/>
      </c>
      <c r="R3258" t="str">
        <f>IFERROR(IF('Journal Template'!C3670="","",IF(IFERROR(VLOOKUP('Journal Template'!C3670,Checks!N:P,3,0),0)="A","","Inactive account in Use")),"")</f>
        <v/>
      </c>
      <c r="V3258" s="150" t="str">
        <f>IF(JRF!C3271="","",IF(IFERROR(VLOOKUP(JRF!C3271,Checks!S:U,3,0),0)="A","Entry with System fund Dept",""))</f>
        <v/>
      </c>
      <c r="W3258" t="str">
        <f>IFERROR(IF('Journal Template'!D3670="","",IF(IFERROR(VLOOKUP('Journal Template'!D3670,Checks!S:U,3,0),0)="A","Entry with System fund Dept","")),"")</f>
        <v/>
      </c>
      <c r="X3258" t="s">
        <v>14304</v>
      </c>
      <c r="Y3258" t="s">
        <v>389</v>
      </c>
      <c r="Z3258" t="s">
        <v>14305</v>
      </c>
      <c r="AA3258" t="s">
        <v>14306</v>
      </c>
      <c r="AB3258" t="s">
        <v>125</v>
      </c>
      <c r="AC3258" s="150" t="str">
        <f>IFERROR(IF(JRF!C3271="","",IF(AND(VLOOKUP(JRF!C3271,X:AA,4,0)=JRF!B3271,VLOOKUP(JRF!C3271,X:Y,2,0)="A"),"","Inactive Dept Combo Error")),"Inactive Dept Combo Error")</f>
        <v/>
      </c>
      <c r="AD3258" t="str">
        <f>IFERROR(IF('Journal Template'!D3670="","",IF(AND(VLOOKUP('Journal Template'!D3670,X:AA,4,0)='Journal Template'!A3670,VLOOKUP('Journal Template'!D3670,X:Y,2,0)="A"),"","Inactive Dept Combo Error")),"")</f>
        <v/>
      </c>
      <c r="AK3258" s="150" t="str">
        <f>IF(JRF!B3271="","",IF(JRF!B3271=IFERROR(VLOOKUP(JRF!B3271,Checks!AI:AI,1,0),0),"Entry in Branch/Satellite BU's",""))</f>
        <v/>
      </c>
      <c r="AL3258" t="str">
        <f>IFERROR(IF('Journal Template'!A3670="","",IF('Journal Template'!A3670=IFERROR(VLOOKUP('Journal Template'!A3670,Checks!AI:AI,1,0),0),"Entry in Branch/Satellite BU's","")),"")</f>
        <v/>
      </c>
      <c r="AO3258" s="171"/>
      <c r="AP3258" s="171"/>
      <c r="AQ3258" s="171"/>
      <c r="AR3258" s="171"/>
      <c r="CI3258" t="str">
        <f>IF(JRF!F3271&gt;0,"",IF(JRF!B3271="","",IF(LEFT(JRF!B3271,1)=IFERROR(VLOOKUP(LEFT(JRF!B3271,1),$CF$2:$CF$5,1,0),0),"Product Code Required",IF(JRF!C3271="","",IF(JRF!C3271=IFERROR(VLOOKUP(JRF!C3271,$CH:$CH,1,0),0),"Product Code Required","NA")))))</f>
        <v/>
      </c>
      <c r="CJ3258" t="str">
        <f>IF(JRF!AV3271&gt;0,"",IF(JRF!Q3271="","",IF(LEFT(JRF!Q3271,1)=IFERROR(VLOOKUP(LEFT(JRF!Q3271,1),$CF$2:$CF$5,1,0),0),"Product Code Required",IF(JRF!V3271="","",IF(JRF!V3271=IFERROR(VLOOKUP(JRF!V3271,$CH:$CH,1,0),0),"Product Code Required","NA")))))</f>
        <v/>
      </c>
      <c r="CK3258" t="str">
        <f>IFERROR(IF(LEN('Journal Template'!F3269)&gt;0,"",IF('Journal Template'!A3269="","",IF(LEFT('Journal Template'!A3269,1)=IFERROR(VLOOKUP(LEFT('Journal Template'!A3269,1),Checks!$CF$2:$CF$5,1,0),0),"Product Code Required",IF('Journal Template'!D3269="","",IF('Journal Template'!D3269=IFERROR(VLOOKUP('Journal Template'!D3269,Checks!$CH:$CH,1,0),0),"Product Code Required","NA"))))),"")</f>
        <v/>
      </c>
    </row>
    <row r="3259" spans="14:89">
      <c r="N3259" t="s">
        <v>14307</v>
      </c>
      <c r="O3259" t="s">
        <v>14308</v>
      </c>
      <c r="P3259" t="s">
        <v>386</v>
      </c>
      <c r="Q3259" s="150" t="str">
        <f>IF(JRF!D3272="","",IF(IFERROR(VLOOKUP(JRF!D3272,Checks!N:P,3,0),0)="A","","Inactive account in Use"))</f>
        <v/>
      </c>
      <c r="R3259" t="str">
        <f>IFERROR(IF('Journal Template'!C3671="","",IF(IFERROR(VLOOKUP('Journal Template'!C3671,Checks!N:P,3,0),0)="A","","Inactive account in Use")),"")</f>
        <v/>
      </c>
      <c r="V3259" s="150" t="str">
        <f>IF(JRF!C3272="","",IF(IFERROR(VLOOKUP(JRF!C3272,Checks!S:U,3,0),0)="A","Entry with System fund Dept",""))</f>
        <v/>
      </c>
      <c r="W3259" t="str">
        <f>IFERROR(IF('Journal Template'!D3671="","",IF(IFERROR(VLOOKUP('Journal Template'!D3671,Checks!S:U,3,0),0)="A","Entry with System fund Dept","")),"")</f>
        <v/>
      </c>
      <c r="X3259" t="s">
        <v>14309</v>
      </c>
      <c r="Y3259" t="s">
        <v>389</v>
      </c>
      <c r="Z3259" t="s">
        <v>14310</v>
      </c>
      <c r="AA3259" t="s">
        <v>14311</v>
      </c>
      <c r="AB3259" t="s">
        <v>125</v>
      </c>
      <c r="AC3259" s="150" t="str">
        <f>IFERROR(IF(JRF!C3272="","",IF(AND(VLOOKUP(JRF!C3272,X:AA,4,0)=JRF!B3272,VLOOKUP(JRF!C3272,X:Y,2,0)="A"),"","Inactive Dept Combo Error")),"Inactive Dept Combo Error")</f>
        <v/>
      </c>
      <c r="AD3259" t="str">
        <f>IFERROR(IF('Journal Template'!D3671="","",IF(AND(VLOOKUP('Journal Template'!D3671,X:AA,4,0)='Journal Template'!A3671,VLOOKUP('Journal Template'!D3671,X:Y,2,0)="A"),"","Inactive Dept Combo Error")),"")</f>
        <v/>
      </c>
      <c r="AK3259" s="150" t="str">
        <f>IF(JRF!B3272="","",IF(JRF!B3272=IFERROR(VLOOKUP(JRF!B3272,Checks!AI:AI,1,0),0),"Entry in Branch/Satellite BU's",""))</f>
        <v/>
      </c>
      <c r="AL3259" t="str">
        <f>IFERROR(IF('Journal Template'!A3671="","",IF('Journal Template'!A3671=IFERROR(VLOOKUP('Journal Template'!A3671,Checks!AI:AI,1,0),0),"Entry in Branch/Satellite BU's","")),"")</f>
        <v/>
      </c>
      <c r="AO3259" s="171"/>
      <c r="AP3259" s="171"/>
      <c r="AQ3259" s="171"/>
      <c r="AR3259" s="171"/>
      <c r="CI3259" t="str">
        <f>IF(JRF!F3272&gt;0,"",IF(JRF!B3272="","",IF(LEFT(JRF!B3272,1)=IFERROR(VLOOKUP(LEFT(JRF!B3272,1),$CF$2:$CF$5,1,0),0),"Product Code Required",IF(JRF!C3272="","",IF(JRF!C3272=IFERROR(VLOOKUP(JRF!C3272,$CH:$CH,1,0),0),"Product Code Required","NA")))))</f>
        <v/>
      </c>
      <c r="CJ3259" t="str">
        <f>IF(JRF!AV3272&gt;0,"",IF(JRF!Q3272="","",IF(LEFT(JRF!Q3272,1)=IFERROR(VLOOKUP(LEFT(JRF!Q3272,1),$CF$2:$CF$5,1,0),0),"Product Code Required",IF(JRF!V3272="","",IF(JRF!V3272=IFERROR(VLOOKUP(JRF!V3272,$CH:$CH,1,0),0),"Product Code Required","NA")))))</f>
        <v/>
      </c>
      <c r="CK3259" t="str">
        <f>IFERROR(IF(LEN('Journal Template'!F3270)&gt;0,"",IF('Journal Template'!A3270="","",IF(LEFT('Journal Template'!A3270,1)=IFERROR(VLOOKUP(LEFT('Journal Template'!A3270,1),Checks!$CF$2:$CF$5,1,0),0),"Product Code Required",IF('Journal Template'!D3270="","",IF('Journal Template'!D3270=IFERROR(VLOOKUP('Journal Template'!D3270,Checks!$CH:$CH,1,0),0),"Product Code Required","NA"))))),"")</f>
        <v/>
      </c>
    </row>
    <row r="3260" spans="14:89">
      <c r="N3260" t="s">
        <v>14312</v>
      </c>
      <c r="O3260" t="s">
        <v>14313</v>
      </c>
      <c r="P3260" t="s">
        <v>386</v>
      </c>
      <c r="Q3260" s="150" t="str">
        <f>IF(JRF!D3273="","",IF(IFERROR(VLOOKUP(JRF!D3273,Checks!N:P,3,0),0)="A","","Inactive account in Use"))</f>
        <v/>
      </c>
      <c r="R3260" t="str">
        <f>IFERROR(IF('Journal Template'!C3672="","",IF(IFERROR(VLOOKUP('Journal Template'!C3672,Checks!N:P,3,0),0)="A","","Inactive account in Use")),"")</f>
        <v/>
      </c>
      <c r="V3260" s="150" t="str">
        <f>IF(JRF!C3273="","",IF(IFERROR(VLOOKUP(JRF!C3273,Checks!S:U,3,0),0)="A","Entry with System fund Dept",""))</f>
        <v/>
      </c>
      <c r="W3260" t="str">
        <f>IFERROR(IF('Journal Template'!D3672="","",IF(IFERROR(VLOOKUP('Journal Template'!D3672,Checks!S:U,3,0),0)="A","Entry with System fund Dept","")),"")</f>
        <v/>
      </c>
      <c r="X3260" t="s">
        <v>14314</v>
      </c>
      <c r="Y3260" t="s">
        <v>386</v>
      </c>
      <c r="Z3260" t="s">
        <v>14315</v>
      </c>
      <c r="AA3260" t="s">
        <v>719</v>
      </c>
      <c r="AB3260" t="s">
        <v>125</v>
      </c>
      <c r="AC3260" s="150" t="str">
        <f>IFERROR(IF(JRF!C3273="","",IF(AND(VLOOKUP(JRF!C3273,X:AA,4,0)=JRF!B3273,VLOOKUP(JRF!C3273,X:Y,2,0)="A"),"","Inactive Dept Combo Error")),"Inactive Dept Combo Error")</f>
        <v/>
      </c>
      <c r="AD3260" t="str">
        <f>IFERROR(IF('Journal Template'!D3672="","",IF(AND(VLOOKUP('Journal Template'!D3672,X:AA,4,0)='Journal Template'!A3672,VLOOKUP('Journal Template'!D3672,X:Y,2,0)="A"),"","Inactive Dept Combo Error")),"")</f>
        <v/>
      </c>
      <c r="AK3260" s="150" t="str">
        <f>IF(JRF!B3273="","",IF(JRF!B3273=IFERROR(VLOOKUP(JRF!B3273,Checks!AI:AI,1,0),0),"Entry in Branch/Satellite BU's",""))</f>
        <v/>
      </c>
      <c r="AL3260" t="str">
        <f>IFERROR(IF('Journal Template'!A3672="","",IF('Journal Template'!A3672=IFERROR(VLOOKUP('Journal Template'!A3672,Checks!AI:AI,1,0),0),"Entry in Branch/Satellite BU's","")),"")</f>
        <v/>
      </c>
      <c r="AO3260" s="171"/>
      <c r="AP3260" s="171"/>
      <c r="AQ3260" s="171"/>
      <c r="AR3260" s="171"/>
      <c r="CI3260" t="str">
        <f>IF(JRF!F3273&gt;0,"",IF(JRF!B3273="","",IF(LEFT(JRF!B3273,1)=IFERROR(VLOOKUP(LEFT(JRF!B3273,1),$CF$2:$CF$5,1,0),0),"Product Code Required",IF(JRF!C3273="","",IF(JRF!C3273=IFERROR(VLOOKUP(JRF!C3273,$CH:$CH,1,0),0),"Product Code Required","NA")))))</f>
        <v/>
      </c>
      <c r="CJ3260" t="str">
        <f>IF(JRF!AV3273&gt;0,"",IF(JRF!Q3273="","",IF(LEFT(JRF!Q3273,1)=IFERROR(VLOOKUP(LEFT(JRF!Q3273,1),$CF$2:$CF$5,1,0),0),"Product Code Required",IF(JRF!V3273="","",IF(JRF!V3273=IFERROR(VLOOKUP(JRF!V3273,$CH:$CH,1,0),0),"Product Code Required","NA")))))</f>
        <v/>
      </c>
      <c r="CK3260" t="str">
        <f>IFERROR(IF(LEN('Journal Template'!F3271)&gt;0,"",IF('Journal Template'!A3271="","",IF(LEFT('Journal Template'!A3271,1)=IFERROR(VLOOKUP(LEFT('Journal Template'!A3271,1),Checks!$CF$2:$CF$5,1,0),0),"Product Code Required",IF('Journal Template'!D3271="","",IF('Journal Template'!D3271=IFERROR(VLOOKUP('Journal Template'!D3271,Checks!$CH:$CH,1,0),0),"Product Code Required","NA"))))),"")</f>
        <v/>
      </c>
    </row>
    <row r="3261" spans="14:89">
      <c r="N3261" t="s">
        <v>14316</v>
      </c>
      <c r="O3261" t="s">
        <v>14317</v>
      </c>
      <c r="P3261" t="s">
        <v>386</v>
      </c>
      <c r="Q3261" s="150" t="str">
        <f>IF(JRF!D3274="","",IF(IFERROR(VLOOKUP(JRF!D3274,Checks!N:P,3,0),0)="A","","Inactive account in Use"))</f>
        <v/>
      </c>
      <c r="R3261" t="str">
        <f>IFERROR(IF('Journal Template'!C3673="","",IF(IFERROR(VLOOKUP('Journal Template'!C3673,Checks!N:P,3,0),0)="A","","Inactive account in Use")),"")</f>
        <v/>
      </c>
      <c r="V3261" s="150" t="str">
        <f>IF(JRF!C3274="","",IF(IFERROR(VLOOKUP(JRF!C3274,Checks!S:U,3,0),0)="A","Entry with System fund Dept",""))</f>
        <v/>
      </c>
      <c r="W3261" t="str">
        <f>IFERROR(IF('Journal Template'!D3673="","",IF(IFERROR(VLOOKUP('Journal Template'!D3673,Checks!S:U,3,0),0)="A","Entry with System fund Dept","")),"")</f>
        <v/>
      </c>
      <c r="X3261" t="s">
        <v>14318</v>
      </c>
      <c r="Y3261" t="s">
        <v>386</v>
      </c>
      <c r="Z3261" t="s">
        <v>14319</v>
      </c>
      <c r="AA3261" t="s">
        <v>10021</v>
      </c>
      <c r="AB3261" t="s">
        <v>125</v>
      </c>
      <c r="AC3261" s="150" t="str">
        <f>IFERROR(IF(JRF!C3274="","",IF(AND(VLOOKUP(JRF!C3274,X:AA,4,0)=JRF!B3274,VLOOKUP(JRF!C3274,X:Y,2,0)="A"),"","Inactive Dept Combo Error")),"Inactive Dept Combo Error")</f>
        <v/>
      </c>
      <c r="AD3261" t="str">
        <f>IFERROR(IF('Journal Template'!D3673="","",IF(AND(VLOOKUP('Journal Template'!D3673,X:AA,4,0)='Journal Template'!A3673,VLOOKUP('Journal Template'!D3673,X:Y,2,0)="A"),"","Inactive Dept Combo Error")),"")</f>
        <v/>
      </c>
      <c r="AK3261" s="150" t="str">
        <f>IF(JRF!B3274="","",IF(JRF!B3274=IFERROR(VLOOKUP(JRF!B3274,Checks!AI:AI,1,0),0),"Entry in Branch/Satellite BU's",""))</f>
        <v/>
      </c>
      <c r="AL3261" t="str">
        <f>IFERROR(IF('Journal Template'!A3673="","",IF('Journal Template'!A3673=IFERROR(VLOOKUP('Journal Template'!A3673,Checks!AI:AI,1,0),0),"Entry in Branch/Satellite BU's","")),"")</f>
        <v/>
      </c>
      <c r="AO3261" s="171"/>
      <c r="AP3261" s="171"/>
      <c r="AQ3261" s="171"/>
      <c r="AR3261" s="171"/>
      <c r="CI3261" t="str">
        <f>IF(JRF!F3274&gt;0,"",IF(JRF!B3274="","",IF(LEFT(JRF!B3274,1)=IFERROR(VLOOKUP(LEFT(JRF!B3274,1),$CF$2:$CF$5,1,0),0),"Product Code Required",IF(JRF!C3274="","",IF(JRF!C3274=IFERROR(VLOOKUP(JRF!C3274,$CH:$CH,1,0),0),"Product Code Required","NA")))))</f>
        <v/>
      </c>
      <c r="CJ3261" t="str">
        <f>IF(JRF!AV3274&gt;0,"",IF(JRF!Q3274="","",IF(LEFT(JRF!Q3274,1)=IFERROR(VLOOKUP(LEFT(JRF!Q3274,1),$CF$2:$CF$5,1,0),0),"Product Code Required",IF(JRF!V3274="","",IF(JRF!V3274=IFERROR(VLOOKUP(JRF!V3274,$CH:$CH,1,0),0),"Product Code Required","NA")))))</f>
        <v/>
      </c>
      <c r="CK3261" t="str">
        <f>IFERROR(IF(LEN('Journal Template'!F3272)&gt;0,"",IF('Journal Template'!A3272="","",IF(LEFT('Journal Template'!A3272,1)=IFERROR(VLOOKUP(LEFT('Journal Template'!A3272,1),Checks!$CF$2:$CF$5,1,0),0),"Product Code Required",IF('Journal Template'!D3272="","",IF('Journal Template'!D3272=IFERROR(VLOOKUP('Journal Template'!D3272,Checks!$CH:$CH,1,0),0),"Product Code Required","NA"))))),"")</f>
        <v/>
      </c>
    </row>
    <row r="3262" spans="14:89">
      <c r="N3262" t="s">
        <v>14320</v>
      </c>
      <c r="O3262" t="s">
        <v>14321</v>
      </c>
      <c r="P3262" t="s">
        <v>386</v>
      </c>
      <c r="Q3262" s="150" t="str">
        <f>IF(JRF!D3275="","",IF(IFERROR(VLOOKUP(JRF!D3275,Checks!N:P,3,0),0)="A","","Inactive account in Use"))</f>
        <v/>
      </c>
      <c r="R3262" t="str">
        <f>IFERROR(IF('Journal Template'!C3674="","",IF(IFERROR(VLOOKUP('Journal Template'!C3674,Checks!N:P,3,0),0)="A","","Inactive account in Use")),"")</f>
        <v/>
      </c>
      <c r="V3262" s="150" t="str">
        <f>IF(JRF!C3275="","",IF(IFERROR(VLOOKUP(JRF!C3275,Checks!S:U,3,0),0)="A","Entry with System fund Dept",""))</f>
        <v/>
      </c>
      <c r="W3262" t="str">
        <f>IFERROR(IF('Journal Template'!D3674="","",IF(IFERROR(VLOOKUP('Journal Template'!D3674,Checks!S:U,3,0),0)="A","Entry with System fund Dept","")),"")</f>
        <v/>
      </c>
      <c r="X3262" t="s">
        <v>14322</v>
      </c>
      <c r="Y3262" t="s">
        <v>386</v>
      </c>
      <c r="Z3262" t="s">
        <v>14323</v>
      </c>
      <c r="AA3262" t="s">
        <v>14324</v>
      </c>
      <c r="AB3262" t="s">
        <v>125</v>
      </c>
      <c r="AC3262" s="150" t="str">
        <f>IFERROR(IF(JRF!C3275="","",IF(AND(VLOOKUP(JRF!C3275,X:AA,4,0)=JRF!B3275,VLOOKUP(JRF!C3275,X:Y,2,0)="A"),"","Inactive Dept Combo Error")),"Inactive Dept Combo Error")</f>
        <v/>
      </c>
      <c r="AD3262" t="str">
        <f>IFERROR(IF('Journal Template'!D3674="","",IF(AND(VLOOKUP('Journal Template'!D3674,X:AA,4,0)='Journal Template'!A3674,VLOOKUP('Journal Template'!D3674,X:Y,2,0)="A"),"","Inactive Dept Combo Error")),"")</f>
        <v/>
      </c>
      <c r="AK3262" s="150" t="str">
        <f>IF(JRF!B3275="","",IF(JRF!B3275=IFERROR(VLOOKUP(JRF!B3275,Checks!AI:AI,1,0),0),"Entry in Branch/Satellite BU's",""))</f>
        <v/>
      </c>
      <c r="AL3262" t="str">
        <f>IFERROR(IF('Journal Template'!A3674="","",IF('Journal Template'!A3674=IFERROR(VLOOKUP('Journal Template'!A3674,Checks!AI:AI,1,0),0),"Entry in Branch/Satellite BU's","")),"")</f>
        <v/>
      </c>
      <c r="AO3262" s="171"/>
      <c r="AP3262" s="171"/>
      <c r="AQ3262" s="171"/>
      <c r="AR3262" s="171"/>
      <c r="CI3262" t="str">
        <f>IF(JRF!F3275&gt;0,"",IF(JRF!B3275="","",IF(LEFT(JRF!B3275,1)=IFERROR(VLOOKUP(LEFT(JRF!B3275,1),$CF$2:$CF$5,1,0),0),"Product Code Required",IF(JRF!C3275="","",IF(JRF!C3275=IFERROR(VLOOKUP(JRF!C3275,$CH:$CH,1,0),0),"Product Code Required","NA")))))</f>
        <v/>
      </c>
      <c r="CJ3262" t="str">
        <f>IF(JRF!AV3275&gt;0,"",IF(JRF!Q3275="","",IF(LEFT(JRF!Q3275,1)=IFERROR(VLOOKUP(LEFT(JRF!Q3275,1),$CF$2:$CF$5,1,0),0),"Product Code Required",IF(JRF!V3275="","",IF(JRF!V3275=IFERROR(VLOOKUP(JRF!V3275,$CH:$CH,1,0),0),"Product Code Required","NA")))))</f>
        <v/>
      </c>
      <c r="CK3262" t="str">
        <f>IFERROR(IF(LEN('Journal Template'!F3273)&gt;0,"",IF('Journal Template'!A3273="","",IF(LEFT('Journal Template'!A3273,1)=IFERROR(VLOOKUP(LEFT('Journal Template'!A3273,1),Checks!$CF$2:$CF$5,1,0),0),"Product Code Required",IF('Journal Template'!D3273="","",IF('Journal Template'!D3273=IFERROR(VLOOKUP('Journal Template'!D3273,Checks!$CH:$CH,1,0),0),"Product Code Required","NA"))))),"")</f>
        <v/>
      </c>
    </row>
    <row r="3263" spans="14:89">
      <c r="N3263" t="s">
        <v>14325</v>
      </c>
      <c r="O3263" t="s">
        <v>14326</v>
      </c>
      <c r="P3263" t="s">
        <v>386</v>
      </c>
      <c r="Q3263" s="150" t="str">
        <f>IF(JRF!D3276="","",IF(IFERROR(VLOOKUP(JRF!D3276,Checks!N:P,3,0),0)="A","","Inactive account in Use"))</f>
        <v/>
      </c>
      <c r="R3263" t="str">
        <f>IFERROR(IF('Journal Template'!C3675="","",IF(IFERROR(VLOOKUP('Journal Template'!C3675,Checks!N:P,3,0),0)="A","","Inactive account in Use")),"")</f>
        <v/>
      </c>
      <c r="V3263" s="150" t="str">
        <f>IF(JRF!C3276="","",IF(IFERROR(VLOOKUP(JRF!C3276,Checks!S:U,3,0),0)="A","Entry with System fund Dept",""))</f>
        <v/>
      </c>
      <c r="W3263" t="str">
        <f>IFERROR(IF('Journal Template'!D3675="","",IF(IFERROR(VLOOKUP('Journal Template'!D3675,Checks!S:U,3,0),0)="A","Entry with System fund Dept","")),"")</f>
        <v/>
      </c>
      <c r="X3263" t="s">
        <v>14327</v>
      </c>
      <c r="Y3263" t="s">
        <v>386</v>
      </c>
      <c r="Z3263" t="s">
        <v>14328</v>
      </c>
      <c r="AA3263" t="s">
        <v>14329</v>
      </c>
      <c r="AB3263" t="s">
        <v>125</v>
      </c>
      <c r="AC3263" s="150" t="str">
        <f>IFERROR(IF(JRF!C3276="","",IF(AND(VLOOKUP(JRF!C3276,X:AA,4,0)=JRF!B3276,VLOOKUP(JRF!C3276,X:Y,2,0)="A"),"","Inactive Dept Combo Error")),"Inactive Dept Combo Error")</f>
        <v/>
      </c>
      <c r="AD3263" t="str">
        <f>IFERROR(IF('Journal Template'!D3675="","",IF(AND(VLOOKUP('Journal Template'!D3675,X:AA,4,0)='Journal Template'!A3675,VLOOKUP('Journal Template'!D3675,X:Y,2,0)="A"),"","Inactive Dept Combo Error")),"")</f>
        <v/>
      </c>
      <c r="AK3263" s="150" t="str">
        <f>IF(JRF!B3276="","",IF(JRF!B3276=IFERROR(VLOOKUP(JRF!B3276,Checks!AI:AI,1,0),0),"Entry in Branch/Satellite BU's",""))</f>
        <v/>
      </c>
      <c r="AL3263" t="str">
        <f>IFERROR(IF('Journal Template'!A3675="","",IF('Journal Template'!A3675=IFERROR(VLOOKUP('Journal Template'!A3675,Checks!AI:AI,1,0),0),"Entry in Branch/Satellite BU's","")),"")</f>
        <v/>
      </c>
      <c r="AO3263" s="171"/>
      <c r="AP3263" s="171"/>
      <c r="AQ3263" s="171"/>
      <c r="AR3263" s="171"/>
      <c r="CI3263" t="str">
        <f>IF(JRF!F3276&gt;0,"",IF(JRF!B3276="","",IF(LEFT(JRF!B3276,1)=IFERROR(VLOOKUP(LEFT(JRF!B3276,1),$CF$2:$CF$5,1,0),0),"Product Code Required",IF(JRF!C3276="","",IF(JRF!C3276=IFERROR(VLOOKUP(JRF!C3276,$CH:$CH,1,0),0),"Product Code Required","NA")))))</f>
        <v/>
      </c>
      <c r="CJ3263" t="str">
        <f>IF(JRF!AV3276&gt;0,"",IF(JRF!Q3276="","",IF(LEFT(JRF!Q3276,1)=IFERROR(VLOOKUP(LEFT(JRF!Q3276,1),$CF$2:$CF$5,1,0),0),"Product Code Required",IF(JRF!V3276="","",IF(JRF!V3276=IFERROR(VLOOKUP(JRF!V3276,$CH:$CH,1,0),0),"Product Code Required","NA")))))</f>
        <v/>
      </c>
      <c r="CK3263" t="str">
        <f>IFERROR(IF(LEN('Journal Template'!F3274)&gt;0,"",IF('Journal Template'!A3274="","",IF(LEFT('Journal Template'!A3274,1)=IFERROR(VLOOKUP(LEFT('Journal Template'!A3274,1),Checks!$CF$2:$CF$5,1,0),0),"Product Code Required",IF('Journal Template'!D3274="","",IF('Journal Template'!D3274=IFERROR(VLOOKUP('Journal Template'!D3274,Checks!$CH:$CH,1,0),0),"Product Code Required","NA"))))),"")</f>
        <v/>
      </c>
    </row>
    <row r="3264" spans="14:89">
      <c r="N3264" t="s">
        <v>14330</v>
      </c>
      <c r="O3264" t="s">
        <v>14331</v>
      </c>
      <c r="P3264" t="s">
        <v>389</v>
      </c>
      <c r="Q3264" s="150" t="str">
        <f>IF(JRF!D3277="","",IF(IFERROR(VLOOKUP(JRF!D3277,Checks!N:P,3,0),0)="A","","Inactive account in Use"))</f>
        <v/>
      </c>
      <c r="R3264" t="str">
        <f>IFERROR(IF('Journal Template'!C3676="","",IF(IFERROR(VLOOKUP('Journal Template'!C3676,Checks!N:P,3,0),0)="A","","Inactive account in Use")),"")</f>
        <v/>
      </c>
      <c r="V3264" s="150" t="str">
        <f>IF(JRF!C3277="","",IF(IFERROR(VLOOKUP(JRF!C3277,Checks!S:U,3,0),0)="A","Entry with System fund Dept",""))</f>
        <v/>
      </c>
      <c r="W3264" t="str">
        <f>IFERROR(IF('Journal Template'!D3676="","",IF(IFERROR(VLOOKUP('Journal Template'!D3676,Checks!S:U,3,0),0)="A","Entry with System fund Dept","")),"")</f>
        <v/>
      </c>
      <c r="X3264" t="s">
        <v>14332</v>
      </c>
      <c r="Y3264" t="s">
        <v>389</v>
      </c>
      <c r="Z3264" t="s">
        <v>14333</v>
      </c>
      <c r="AA3264" t="s">
        <v>14334</v>
      </c>
      <c r="AB3264" t="s">
        <v>125</v>
      </c>
      <c r="AC3264" s="150" t="str">
        <f>IFERROR(IF(JRF!C3277="","",IF(AND(VLOOKUP(JRF!C3277,X:AA,4,0)=JRF!B3277,VLOOKUP(JRF!C3277,X:Y,2,0)="A"),"","Inactive Dept Combo Error")),"Inactive Dept Combo Error")</f>
        <v/>
      </c>
      <c r="AD3264" t="str">
        <f>IFERROR(IF('Journal Template'!D3676="","",IF(AND(VLOOKUP('Journal Template'!D3676,X:AA,4,0)='Journal Template'!A3676,VLOOKUP('Journal Template'!D3676,X:Y,2,0)="A"),"","Inactive Dept Combo Error")),"")</f>
        <v/>
      </c>
      <c r="AK3264" s="150" t="str">
        <f>IF(JRF!B3277="","",IF(JRF!B3277=IFERROR(VLOOKUP(JRF!B3277,Checks!AI:AI,1,0),0),"Entry in Branch/Satellite BU's",""))</f>
        <v/>
      </c>
      <c r="AL3264" t="str">
        <f>IFERROR(IF('Journal Template'!A3676="","",IF('Journal Template'!A3676=IFERROR(VLOOKUP('Journal Template'!A3676,Checks!AI:AI,1,0),0),"Entry in Branch/Satellite BU's","")),"")</f>
        <v/>
      </c>
      <c r="AO3264" s="171"/>
      <c r="AP3264" s="171"/>
      <c r="AQ3264" s="171"/>
      <c r="AR3264" s="171"/>
      <c r="CI3264" t="str">
        <f>IF(JRF!F3277&gt;0,"",IF(JRF!B3277="","",IF(LEFT(JRF!B3277,1)=IFERROR(VLOOKUP(LEFT(JRF!B3277,1),$CF$2:$CF$5,1,0),0),"Product Code Required",IF(JRF!C3277="","",IF(JRF!C3277=IFERROR(VLOOKUP(JRF!C3277,$CH:$CH,1,0),0),"Product Code Required","NA")))))</f>
        <v/>
      </c>
      <c r="CJ3264" t="str">
        <f>IF(JRF!AV3277&gt;0,"",IF(JRF!Q3277="","",IF(LEFT(JRF!Q3277,1)=IFERROR(VLOOKUP(LEFT(JRF!Q3277,1),$CF$2:$CF$5,1,0),0),"Product Code Required",IF(JRF!V3277="","",IF(JRF!V3277=IFERROR(VLOOKUP(JRF!V3277,$CH:$CH,1,0),0),"Product Code Required","NA")))))</f>
        <v/>
      </c>
      <c r="CK3264" t="str">
        <f>IFERROR(IF(LEN('Journal Template'!F3275)&gt;0,"",IF('Journal Template'!A3275="","",IF(LEFT('Journal Template'!A3275,1)=IFERROR(VLOOKUP(LEFT('Journal Template'!A3275,1),Checks!$CF$2:$CF$5,1,0),0),"Product Code Required",IF('Journal Template'!D3275="","",IF('Journal Template'!D3275=IFERROR(VLOOKUP('Journal Template'!D3275,Checks!$CH:$CH,1,0),0),"Product Code Required","NA"))))),"")</f>
        <v/>
      </c>
    </row>
    <row r="3265" spans="14:89">
      <c r="N3265" t="s">
        <v>14335</v>
      </c>
      <c r="O3265" t="s">
        <v>4685</v>
      </c>
      <c r="P3265" t="s">
        <v>386</v>
      </c>
      <c r="Q3265" s="150" t="str">
        <f>IF(JRF!D3278="","",IF(IFERROR(VLOOKUP(JRF!D3278,Checks!N:P,3,0),0)="A","","Inactive account in Use"))</f>
        <v/>
      </c>
      <c r="R3265" t="str">
        <f>IFERROR(IF('Journal Template'!C3677="","",IF(IFERROR(VLOOKUP('Journal Template'!C3677,Checks!N:P,3,0),0)="A","","Inactive account in Use")),"")</f>
        <v/>
      </c>
      <c r="V3265" s="150" t="str">
        <f>IF(JRF!C3278="","",IF(IFERROR(VLOOKUP(JRF!C3278,Checks!S:U,3,0),0)="A","Entry with System fund Dept",""))</f>
        <v/>
      </c>
      <c r="W3265" t="str">
        <f>IFERROR(IF('Journal Template'!D3677="","",IF(IFERROR(VLOOKUP('Journal Template'!D3677,Checks!S:U,3,0),0)="A","Entry with System fund Dept","")),"")</f>
        <v/>
      </c>
      <c r="X3265" t="s">
        <v>14336</v>
      </c>
      <c r="Y3265" t="s">
        <v>386</v>
      </c>
      <c r="Z3265" t="s">
        <v>14337</v>
      </c>
      <c r="AA3265" t="s">
        <v>13841</v>
      </c>
      <c r="AB3265" t="s">
        <v>1769</v>
      </c>
      <c r="AC3265" s="150" t="str">
        <f>IFERROR(IF(JRF!C3278="","",IF(AND(VLOOKUP(JRF!C3278,X:AA,4,0)=JRF!B3278,VLOOKUP(JRF!C3278,X:Y,2,0)="A"),"","Inactive Dept Combo Error")),"Inactive Dept Combo Error")</f>
        <v/>
      </c>
      <c r="AD3265" t="str">
        <f>IFERROR(IF('Journal Template'!D3677="","",IF(AND(VLOOKUP('Journal Template'!D3677,X:AA,4,0)='Journal Template'!A3677,VLOOKUP('Journal Template'!D3677,X:Y,2,0)="A"),"","Inactive Dept Combo Error")),"")</f>
        <v/>
      </c>
      <c r="AK3265" s="150" t="str">
        <f>IF(JRF!B3278="","",IF(JRF!B3278=IFERROR(VLOOKUP(JRF!B3278,Checks!AI:AI,1,0),0),"Entry in Branch/Satellite BU's",""))</f>
        <v/>
      </c>
      <c r="AL3265" t="str">
        <f>IFERROR(IF('Journal Template'!A3677="","",IF('Journal Template'!A3677=IFERROR(VLOOKUP('Journal Template'!A3677,Checks!AI:AI,1,0),0),"Entry in Branch/Satellite BU's","")),"")</f>
        <v/>
      </c>
      <c r="AO3265" s="171"/>
      <c r="AP3265" s="171"/>
      <c r="AQ3265" s="171"/>
      <c r="AR3265" s="171"/>
      <c r="CI3265" t="str">
        <f>IF(JRF!F3278&gt;0,"",IF(JRF!B3278="","",IF(LEFT(JRF!B3278,1)=IFERROR(VLOOKUP(LEFT(JRF!B3278,1),$CF$2:$CF$5,1,0),0),"Product Code Required",IF(JRF!C3278="","",IF(JRF!C3278=IFERROR(VLOOKUP(JRF!C3278,$CH:$CH,1,0),0),"Product Code Required","NA")))))</f>
        <v/>
      </c>
      <c r="CJ3265" t="str">
        <f>IF(JRF!AV3278&gt;0,"",IF(JRF!Q3278="","",IF(LEFT(JRF!Q3278,1)=IFERROR(VLOOKUP(LEFT(JRF!Q3278,1),$CF$2:$CF$5,1,0),0),"Product Code Required",IF(JRF!V3278="","",IF(JRF!V3278=IFERROR(VLOOKUP(JRF!V3278,$CH:$CH,1,0),0),"Product Code Required","NA")))))</f>
        <v/>
      </c>
      <c r="CK3265" t="str">
        <f>IFERROR(IF(LEN('Journal Template'!F3276)&gt;0,"",IF('Journal Template'!A3276="","",IF(LEFT('Journal Template'!A3276,1)=IFERROR(VLOOKUP(LEFT('Journal Template'!A3276,1),Checks!$CF$2:$CF$5,1,0),0),"Product Code Required",IF('Journal Template'!D3276="","",IF('Journal Template'!D3276=IFERROR(VLOOKUP('Journal Template'!D3276,Checks!$CH:$CH,1,0),0),"Product Code Required","NA"))))),"")</f>
        <v/>
      </c>
    </row>
    <row r="3266" spans="14:89">
      <c r="N3266" t="s">
        <v>14338</v>
      </c>
      <c r="O3266" t="s">
        <v>14339</v>
      </c>
      <c r="P3266" t="s">
        <v>386</v>
      </c>
      <c r="Q3266" s="150" t="str">
        <f>IF(JRF!D3279="","",IF(IFERROR(VLOOKUP(JRF!D3279,Checks!N:P,3,0),0)="A","","Inactive account in Use"))</f>
        <v/>
      </c>
      <c r="R3266" t="str">
        <f>IFERROR(IF('Journal Template'!C3678="","",IF(IFERROR(VLOOKUP('Journal Template'!C3678,Checks!N:P,3,0),0)="A","","Inactive account in Use")),"")</f>
        <v/>
      </c>
      <c r="V3266" s="150" t="str">
        <f>IF(JRF!C3279="","",IF(IFERROR(VLOOKUP(JRF!C3279,Checks!S:U,3,0),0)="A","Entry with System fund Dept",""))</f>
        <v/>
      </c>
      <c r="W3266" t="str">
        <f>IFERROR(IF('Journal Template'!D3678="","",IF(IFERROR(VLOOKUP('Journal Template'!D3678,Checks!S:U,3,0),0)="A","Entry with System fund Dept","")),"")</f>
        <v/>
      </c>
      <c r="X3266" t="s">
        <v>14340</v>
      </c>
      <c r="Y3266" t="s">
        <v>386</v>
      </c>
      <c r="Z3266" t="s">
        <v>14341</v>
      </c>
      <c r="AA3266" t="s">
        <v>13852</v>
      </c>
      <c r="AB3266" t="s">
        <v>1769</v>
      </c>
      <c r="AC3266" s="150" t="str">
        <f>IFERROR(IF(JRF!C3279="","",IF(AND(VLOOKUP(JRF!C3279,X:AA,4,0)=JRF!B3279,VLOOKUP(JRF!C3279,X:Y,2,0)="A"),"","Inactive Dept Combo Error")),"Inactive Dept Combo Error")</f>
        <v/>
      </c>
      <c r="AD3266" t="str">
        <f>IFERROR(IF('Journal Template'!D3678="","",IF(AND(VLOOKUP('Journal Template'!D3678,X:AA,4,0)='Journal Template'!A3678,VLOOKUP('Journal Template'!D3678,X:Y,2,0)="A"),"","Inactive Dept Combo Error")),"")</f>
        <v/>
      </c>
      <c r="AK3266" s="150" t="str">
        <f>IF(JRF!B3279="","",IF(JRF!B3279=IFERROR(VLOOKUP(JRF!B3279,Checks!AI:AI,1,0),0),"Entry in Branch/Satellite BU's",""))</f>
        <v/>
      </c>
      <c r="AL3266" t="str">
        <f>IFERROR(IF('Journal Template'!A3678="","",IF('Journal Template'!A3678=IFERROR(VLOOKUP('Journal Template'!A3678,Checks!AI:AI,1,0),0),"Entry in Branch/Satellite BU's","")),"")</f>
        <v/>
      </c>
      <c r="AO3266" s="171"/>
      <c r="AP3266" s="171"/>
      <c r="AQ3266" s="171"/>
      <c r="AR3266" s="171"/>
      <c r="CI3266" t="str">
        <f>IF(JRF!F3279&gt;0,"",IF(JRF!B3279="","",IF(LEFT(JRF!B3279,1)=IFERROR(VLOOKUP(LEFT(JRF!B3279,1),$CF$2:$CF$5,1,0),0),"Product Code Required",IF(JRF!C3279="","",IF(JRF!C3279=IFERROR(VLOOKUP(JRF!C3279,$CH:$CH,1,0),0),"Product Code Required","NA")))))</f>
        <v/>
      </c>
      <c r="CJ3266" t="str">
        <f>IF(JRF!AV3279&gt;0,"",IF(JRF!Q3279="","",IF(LEFT(JRF!Q3279,1)=IFERROR(VLOOKUP(LEFT(JRF!Q3279,1),$CF$2:$CF$5,1,0),0),"Product Code Required",IF(JRF!V3279="","",IF(JRF!V3279=IFERROR(VLOOKUP(JRF!V3279,$CH:$CH,1,0),0),"Product Code Required","NA")))))</f>
        <v/>
      </c>
      <c r="CK3266" t="str">
        <f>IFERROR(IF(LEN('Journal Template'!F3277)&gt;0,"",IF('Journal Template'!A3277="","",IF(LEFT('Journal Template'!A3277,1)=IFERROR(VLOOKUP(LEFT('Journal Template'!A3277,1),Checks!$CF$2:$CF$5,1,0),0),"Product Code Required",IF('Journal Template'!D3277="","",IF('Journal Template'!D3277=IFERROR(VLOOKUP('Journal Template'!D3277,Checks!$CH:$CH,1,0),0),"Product Code Required","NA"))))),"")</f>
        <v/>
      </c>
    </row>
    <row r="3267" spans="14:89">
      <c r="N3267" t="s">
        <v>14342</v>
      </c>
      <c r="O3267" t="s">
        <v>14343</v>
      </c>
      <c r="P3267" t="s">
        <v>386</v>
      </c>
      <c r="Q3267" s="150" t="str">
        <f>IF(JRF!D3280="","",IF(IFERROR(VLOOKUP(JRF!D3280,Checks!N:P,3,0),0)="A","","Inactive account in Use"))</f>
        <v/>
      </c>
      <c r="R3267" t="str">
        <f>IFERROR(IF('Journal Template'!C3679="","",IF(IFERROR(VLOOKUP('Journal Template'!C3679,Checks!N:P,3,0),0)="A","","Inactive account in Use")),"")</f>
        <v/>
      </c>
      <c r="V3267" s="150" t="str">
        <f>IF(JRF!C3280="","",IF(IFERROR(VLOOKUP(JRF!C3280,Checks!S:U,3,0),0)="A","Entry with System fund Dept",""))</f>
        <v/>
      </c>
      <c r="W3267" t="str">
        <f>IFERROR(IF('Journal Template'!D3679="","",IF(IFERROR(VLOOKUP('Journal Template'!D3679,Checks!S:U,3,0),0)="A","Entry with System fund Dept","")),"")</f>
        <v/>
      </c>
      <c r="X3267" t="s">
        <v>14344</v>
      </c>
      <c r="Y3267" t="s">
        <v>386</v>
      </c>
      <c r="Z3267" t="s">
        <v>14345</v>
      </c>
      <c r="AA3267" t="s">
        <v>14346</v>
      </c>
      <c r="AB3267" t="s">
        <v>125</v>
      </c>
      <c r="AC3267" s="150" t="str">
        <f>IFERROR(IF(JRF!C3280="","",IF(AND(VLOOKUP(JRF!C3280,X:AA,4,0)=JRF!B3280,VLOOKUP(JRF!C3280,X:Y,2,0)="A"),"","Inactive Dept Combo Error")),"Inactive Dept Combo Error")</f>
        <v/>
      </c>
      <c r="AD3267" t="str">
        <f>IFERROR(IF('Journal Template'!D3679="","",IF(AND(VLOOKUP('Journal Template'!D3679,X:AA,4,0)='Journal Template'!A3679,VLOOKUP('Journal Template'!D3679,X:Y,2,0)="A"),"","Inactive Dept Combo Error")),"")</f>
        <v/>
      </c>
      <c r="AK3267" s="150" t="str">
        <f>IF(JRF!B3280="","",IF(JRF!B3280=IFERROR(VLOOKUP(JRF!B3280,Checks!AI:AI,1,0),0),"Entry in Branch/Satellite BU's",""))</f>
        <v/>
      </c>
      <c r="AL3267" t="str">
        <f>IFERROR(IF('Journal Template'!A3679="","",IF('Journal Template'!A3679=IFERROR(VLOOKUP('Journal Template'!A3679,Checks!AI:AI,1,0),0),"Entry in Branch/Satellite BU's","")),"")</f>
        <v/>
      </c>
      <c r="AO3267" s="171"/>
      <c r="AP3267" s="171"/>
      <c r="AQ3267" s="171"/>
      <c r="AR3267" s="171"/>
      <c r="CI3267" t="str">
        <f>IF(JRF!F3280&gt;0,"",IF(JRF!B3280="","",IF(LEFT(JRF!B3280,1)=IFERROR(VLOOKUP(LEFT(JRF!B3280,1),$CF$2:$CF$5,1,0),0),"Product Code Required",IF(JRF!C3280="","",IF(JRF!C3280=IFERROR(VLOOKUP(JRF!C3280,$CH:$CH,1,0),0),"Product Code Required","NA")))))</f>
        <v/>
      </c>
      <c r="CJ3267" t="str">
        <f>IF(JRF!AV3280&gt;0,"",IF(JRF!Q3280="","",IF(LEFT(JRF!Q3280,1)=IFERROR(VLOOKUP(LEFT(JRF!Q3280,1),$CF$2:$CF$5,1,0),0),"Product Code Required",IF(JRF!V3280="","",IF(JRF!V3280=IFERROR(VLOOKUP(JRF!V3280,$CH:$CH,1,0),0),"Product Code Required","NA")))))</f>
        <v/>
      </c>
      <c r="CK3267" t="str">
        <f>IFERROR(IF(LEN('Journal Template'!F3278)&gt;0,"",IF('Journal Template'!A3278="","",IF(LEFT('Journal Template'!A3278,1)=IFERROR(VLOOKUP(LEFT('Journal Template'!A3278,1),Checks!$CF$2:$CF$5,1,0),0),"Product Code Required",IF('Journal Template'!D3278="","",IF('Journal Template'!D3278=IFERROR(VLOOKUP('Journal Template'!D3278,Checks!$CH:$CH,1,0),0),"Product Code Required","NA"))))),"")</f>
        <v/>
      </c>
    </row>
    <row r="3268" spans="14:89">
      <c r="N3268" t="s">
        <v>14347</v>
      </c>
      <c r="O3268" t="s">
        <v>14348</v>
      </c>
      <c r="P3268" t="s">
        <v>386</v>
      </c>
      <c r="Q3268" s="150" t="str">
        <f>IF(JRF!D3281="","",IF(IFERROR(VLOOKUP(JRF!D3281,Checks!N:P,3,0),0)="A","","Inactive account in Use"))</f>
        <v/>
      </c>
      <c r="R3268" t="str">
        <f>IFERROR(IF('Journal Template'!C3680="","",IF(IFERROR(VLOOKUP('Journal Template'!C3680,Checks!N:P,3,0),0)="A","","Inactive account in Use")),"")</f>
        <v/>
      </c>
      <c r="V3268" s="150" t="str">
        <f>IF(JRF!C3281="","",IF(IFERROR(VLOOKUP(JRF!C3281,Checks!S:U,3,0),0)="A","Entry with System fund Dept",""))</f>
        <v/>
      </c>
      <c r="W3268" t="str">
        <f>IFERROR(IF('Journal Template'!D3680="","",IF(IFERROR(VLOOKUP('Journal Template'!D3680,Checks!S:U,3,0),0)="A","Entry with System fund Dept","")),"")</f>
        <v/>
      </c>
      <c r="X3268" t="s">
        <v>14349</v>
      </c>
      <c r="Y3268" t="s">
        <v>386</v>
      </c>
      <c r="Z3268" t="s">
        <v>14350</v>
      </c>
      <c r="AA3268" t="s">
        <v>623</v>
      </c>
      <c r="AB3268" t="s">
        <v>1769</v>
      </c>
      <c r="AC3268" s="150" t="str">
        <f>IFERROR(IF(JRF!C3281="","",IF(AND(VLOOKUP(JRF!C3281,X:AA,4,0)=JRF!B3281,VLOOKUP(JRF!C3281,X:Y,2,0)="A"),"","Inactive Dept Combo Error")),"Inactive Dept Combo Error")</f>
        <v/>
      </c>
      <c r="AD3268" t="str">
        <f>IFERROR(IF('Journal Template'!D3680="","",IF(AND(VLOOKUP('Journal Template'!D3680,X:AA,4,0)='Journal Template'!A3680,VLOOKUP('Journal Template'!D3680,X:Y,2,0)="A"),"","Inactive Dept Combo Error")),"")</f>
        <v/>
      </c>
      <c r="AK3268" s="150" t="str">
        <f>IF(JRF!B3281="","",IF(JRF!B3281=IFERROR(VLOOKUP(JRF!B3281,Checks!AI:AI,1,0),0),"Entry in Branch/Satellite BU's",""))</f>
        <v/>
      </c>
      <c r="AL3268" t="str">
        <f>IFERROR(IF('Journal Template'!A3680="","",IF('Journal Template'!A3680=IFERROR(VLOOKUP('Journal Template'!A3680,Checks!AI:AI,1,0),0),"Entry in Branch/Satellite BU's","")),"")</f>
        <v/>
      </c>
      <c r="AO3268" s="171"/>
      <c r="AP3268" s="171"/>
      <c r="AQ3268" s="171"/>
      <c r="AR3268" s="171"/>
      <c r="CI3268" t="str">
        <f>IF(JRF!F3281&gt;0,"",IF(JRF!B3281="","",IF(LEFT(JRF!B3281,1)=IFERROR(VLOOKUP(LEFT(JRF!B3281,1),$CF$2:$CF$5,1,0),0),"Product Code Required",IF(JRF!C3281="","",IF(JRF!C3281=IFERROR(VLOOKUP(JRF!C3281,$CH:$CH,1,0),0),"Product Code Required","NA")))))</f>
        <v/>
      </c>
      <c r="CJ3268" t="str">
        <f>IF(JRF!AV3281&gt;0,"",IF(JRF!Q3281="","",IF(LEFT(JRF!Q3281,1)=IFERROR(VLOOKUP(LEFT(JRF!Q3281,1),$CF$2:$CF$5,1,0),0),"Product Code Required",IF(JRF!V3281="","",IF(JRF!V3281=IFERROR(VLOOKUP(JRF!V3281,$CH:$CH,1,0),0),"Product Code Required","NA")))))</f>
        <v/>
      </c>
      <c r="CK3268" t="str">
        <f>IFERROR(IF(LEN('Journal Template'!F3279)&gt;0,"",IF('Journal Template'!A3279="","",IF(LEFT('Journal Template'!A3279,1)=IFERROR(VLOOKUP(LEFT('Journal Template'!A3279,1),Checks!$CF$2:$CF$5,1,0),0),"Product Code Required",IF('Journal Template'!D3279="","",IF('Journal Template'!D3279=IFERROR(VLOOKUP('Journal Template'!D3279,Checks!$CH:$CH,1,0),0),"Product Code Required","NA"))))),"")</f>
        <v/>
      </c>
    </row>
    <row r="3269" spans="14:89">
      <c r="N3269" t="s">
        <v>14351</v>
      </c>
      <c r="O3269" t="s">
        <v>14352</v>
      </c>
      <c r="P3269" t="s">
        <v>386</v>
      </c>
      <c r="Q3269" s="150" t="str">
        <f>IF(JRF!D3282="","",IF(IFERROR(VLOOKUP(JRF!D3282,Checks!N:P,3,0),0)="A","","Inactive account in Use"))</f>
        <v/>
      </c>
      <c r="R3269" t="str">
        <f>IFERROR(IF('Journal Template'!C3681="","",IF(IFERROR(VLOOKUP('Journal Template'!C3681,Checks!N:P,3,0),0)="A","","Inactive account in Use")),"")</f>
        <v/>
      </c>
      <c r="V3269" s="150" t="str">
        <f>IF(JRF!C3282="","",IF(IFERROR(VLOOKUP(JRF!C3282,Checks!S:U,3,0),0)="A","Entry with System fund Dept",""))</f>
        <v/>
      </c>
      <c r="W3269" t="str">
        <f>IFERROR(IF('Journal Template'!D3681="","",IF(IFERROR(VLOOKUP('Journal Template'!D3681,Checks!S:U,3,0),0)="A","Entry with System fund Dept","")),"")</f>
        <v/>
      </c>
      <c r="X3269" t="s">
        <v>14353</v>
      </c>
      <c r="Y3269" t="s">
        <v>389</v>
      </c>
      <c r="Z3269" t="s">
        <v>14350</v>
      </c>
      <c r="AA3269" t="s">
        <v>14354</v>
      </c>
      <c r="AB3269" t="s">
        <v>1769</v>
      </c>
      <c r="AC3269" s="150" t="str">
        <f>IFERROR(IF(JRF!C3282="","",IF(AND(VLOOKUP(JRF!C3282,X:AA,4,0)=JRF!B3282,VLOOKUP(JRF!C3282,X:Y,2,0)="A"),"","Inactive Dept Combo Error")),"Inactive Dept Combo Error")</f>
        <v/>
      </c>
      <c r="AD3269" t="str">
        <f>IFERROR(IF('Journal Template'!D3681="","",IF(AND(VLOOKUP('Journal Template'!D3681,X:AA,4,0)='Journal Template'!A3681,VLOOKUP('Journal Template'!D3681,X:Y,2,0)="A"),"","Inactive Dept Combo Error")),"")</f>
        <v/>
      </c>
      <c r="AK3269" s="150" t="str">
        <f>IF(JRF!B3282="","",IF(JRF!B3282=IFERROR(VLOOKUP(JRF!B3282,Checks!AI:AI,1,0),0),"Entry in Branch/Satellite BU's",""))</f>
        <v/>
      </c>
      <c r="AL3269" t="str">
        <f>IFERROR(IF('Journal Template'!A3681="","",IF('Journal Template'!A3681=IFERROR(VLOOKUP('Journal Template'!A3681,Checks!AI:AI,1,0),0),"Entry in Branch/Satellite BU's","")),"")</f>
        <v/>
      </c>
      <c r="AO3269" s="171"/>
      <c r="AP3269" s="171"/>
      <c r="AQ3269" s="171"/>
      <c r="AR3269" s="171"/>
      <c r="CI3269" t="str">
        <f>IF(JRF!F3282&gt;0,"",IF(JRF!B3282="","",IF(LEFT(JRF!B3282,1)=IFERROR(VLOOKUP(LEFT(JRF!B3282,1),$CF$2:$CF$5,1,0),0),"Product Code Required",IF(JRF!C3282="","",IF(JRF!C3282=IFERROR(VLOOKUP(JRF!C3282,$CH:$CH,1,0),0),"Product Code Required","NA")))))</f>
        <v/>
      </c>
      <c r="CJ3269" t="str">
        <f>IF(JRF!AV3282&gt;0,"",IF(JRF!Q3282="","",IF(LEFT(JRF!Q3282,1)=IFERROR(VLOOKUP(LEFT(JRF!Q3282,1),$CF$2:$CF$5,1,0),0),"Product Code Required",IF(JRF!V3282="","",IF(JRF!V3282=IFERROR(VLOOKUP(JRF!V3282,$CH:$CH,1,0),0),"Product Code Required","NA")))))</f>
        <v/>
      </c>
      <c r="CK3269" t="str">
        <f>IFERROR(IF(LEN('Journal Template'!F3280)&gt;0,"",IF('Journal Template'!A3280="","",IF(LEFT('Journal Template'!A3280,1)=IFERROR(VLOOKUP(LEFT('Journal Template'!A3280,1),Checks!$CF$2:$CF$5,1,0),0),"Product Code Required",IF('Journal Template'!D3280="","",IF('Journal Template'!D3280=IFERROR(VLOOKUP('Journal Template'!D3280,Checks!$CH:$CH,1,0),0),"Product Code Required","NA"))))),"")</f>
        <v/>
      </c>
    </row>
    <row r="3270" spans="14:89">
      <c r="N3270" t="s">
        <v>14355</v>
      </c>
      <c r="O3270" t="s">
        <v>14356</v>
      </c>
      <c r="P3270" t="s">
        <v>386</v>
      </c>
      <c r="Q3270" s="150" t="str">
        <f>IF(JRF!D3283="","",IF(IFERROR(VLOOKUP(JRF!D3283,Checks!N:P,3,0),0)="A","","Inactive account in Use"))</f>
        <v/>
      </c>
      <c r="R3270" t="str">
        <f>IFERROR(IF('Journal Template'!C3682="","",IF(IFERROR(VLOOKUP('Journal Template'!C3682,Checks!N:P,3,0),0)="A","","Inactive account in Use")),"")</f>
        <v/>
      </c>
      <c r="V3270" s="150" t="str">
        <f>IF(JRF!C3283="","",IF(IFERROR(VLOOKUP(JRF!C3283,Checks!S:U,3,0),0)="A","Entry with System fund Dept",""))</f>
        <v/>
      </c>
      <c r="W3270" t="str">
        <f>IFERROR(IF('Journal Template'!D3682="","",IF(IFERROR(VLOOKUP('Journal Template'!D3682,Checks!S:U,3,0),0)="A","Entry with System fund Dept","")),"")</f>
        <v/>
      </c>
      <c r="X3270" t="s">
        <v>14357</v>
      </c>
      <c r="Y3270" t="s">
        <v>386</v>
      </c>
      <c r="Z3270" t="s">
        <v>14358</v>
      </c>
      <c r="AA3270" t="s">
        <v>14359</v>
      </c>
      <c r="AB3270" t="s">
        <v>1769</v>
      </c>
      <c r="AC3270" s="150" t="str">
        <f>IFERROR(IF(JRF!C3283="","",IF(AND(VLOOKUP(JRF!C3283,X:AA,4,0)=JRF!B3283,VLOOKUP(JRF!C3283,X:Y,2,0)="A"),"","Inactive Dept Combo Error")),"Inactive Dept Combo Error")</f>
        <v/>
      </c>
      <c r="AD3270" t="str">
        <f>IFERROR(IF('Journal Template'!D3682="","",IF(AND(VLOOKUP('Journal Template'!D3682,X:AA,4,0)='Journal Template'!A3682,VLOOKUP('Journal Template'!D3682,X:Y,2,0)="A"),"","Inactive Dept Combo Error")),"")</f>
        <v/>
      </c>
      <c r="AK3270" s="150" t="str">
        <f>IF(JRF!B3283="","",IF(JRF!B3283=IFERROR(VLOOKUP(JRF!B3283,Checks!AI:AI,1,0),0),"Entry in Branch/Satellite BU's",""))</f>
        <v/>
      </c>
      <c r="AL3270" t="str">
        <f>IFERROR(IF('Journal Template'!A3682="","",IF('Journal Template'!A3682=IFERROR(VLOOKUP('Journal Template'!A3682,Checks!AI:AI,1,0),0),"Entry in Branch/Satellite BU's","")),"")</f>
        <v/>
      </c>
      <c r="AO3270" s="171"/>
      <c r="AP3270" s="171"/>
      <c r="AQ3270" s="171"/>
      <c r="AR3270" s="171"/>
      <c r="CI3270" t="str">
        <f>IF(JRF!F3283&gt;0,"",IF(JRF!B3283="","",IF(LEFT(JRF!B3283,1)=IFERROR(VLOOKUP(LEFT(JRF!B3283,1),$CF$2:$CF$5,1,0),0),"Product Code Required",IF(JRF!C3283="","",IF(JRF!C3283=IFERROR(VLOOKUP(JRF!C3283,$CH:$CH,1,0),0),"Product Code Required","NA")))))</f>
        <v/>
      </c>
      <c r="CJ3270" t="str">
        <f>IF(JRF!AV3283&gt;0,"",IF(JRF!Q3283="","",IF(LEFT(JRF!Q3283,1)=IFERROR(VLOOKUP(LEFT(JRF!Q3283,1),$CF$2:$CF$5,1,0),0),"Product Code Required",IF(JRF!V3283="","",IF(JRF!V3283=IFERROR(VLOOKUP(JRF!V3283,$CH:$CH,1,0),0),"Product Code Required","NA")))))</f>
        <v/>
      </c>
      <c r="CK3270" t="str">
        <f>IFERROR(IF(LEN('Journal Template'!F3281)&gt;0,"",IF('Journal Template'!A3281="","",IF(LEFT('Journal Template'!A3281,1)=IFERROR(VLOOKUP(LEFT('Journal Template'!A3281,1),Checks!$CF$2:$CF$5,1,0),0),"Product Code Required",IF('Journal Template'!D3281="","",IF('Journal Template'!D3281=IFERROR(VLOOKUP('Journal Template'!D3281,Checks!$CH:$CH,1,0),0),"Product Code Required","NA"))))),"")</f>
        <v/>
      </c>
    </row>
    <row r="3271" spans="14:89">
      <c r="N3271" t="s">
        <v>14360</v>
      </c>
      <c r="O3271" t="s">
        <v>14361</v>
      </c>
      <c r="P3271" t="s">
        <v>386</v>
      </c>
      <c r="Q3271" s="150" t="str">
        <f>IF(JRF!D3284="","",IF(IFERROR(VLOOKUP(JRF!D3284,Checks!N:P,3,0),0)="A","","Inactive account in Use"))</f>
        <v/>
      </c>
      <c r="R3271" t="str">
        <f>IFERROR(IF('Journal Template'!C3683="","",IF(IFERROR(VLOOKUP('Journal Template'!C3683,Checks!N:P,3,0),0)="A","","Inactive account in Use")),"")</f>
        <v/>
      </c>
      <c r="V3271" s="150" t="str">
        <f>IF(JRF!C3284="","",IF(IFERROR(VLOOKUP(JRF!C3284,Checks!S:U,3,0),0)="A","Entry with System fund Dept",""))</f>
        <v/>
      </c>
      <c r="W3271" t="str">
        <f>IFERROR(IF('Journal Template'!D3683="","",IF(IFERROR(VLOOKUP('Journal Template'!D3683,Checks!S:U,3,0),0)="A","Entry with System fund Dept","")),"")</f>
        <v/>
      </c>
      <c r="X3271" t="s">
        <v>14362</v>
      </c>
      <c r="Y3271" t="s">
        <v>386</v>
      </c>
      <c r="Z3271" t="s">
        <v>14363</v>
      </c>
      <c r="AA3271" t="s">
        <v>14364</v>
      </c>
      <c r="AB3271" t="s">
        <v>1769</v>
      </c>
      <c r="AC3271" s="150" t="str">
        <f>IFERROR(IF(JRF!C3284="","",IF(AND(VLOOKUP(JRF!C3284,X:AA,4,0)=JRF!B3284,VLOOKUP(JRF!C3284,X:Y,2,0)="A"),"","Inactive Dept Combo Error")),"Inactive Dept Combo Error")</f>
        <v/>
      </c>
      <c r="AD3271" t="str">
        <f>IFERROR(IF('Journal Template'!D3683="","",IF(AND(VLOOKUP('Journal Template'!D3683,X:AA,4,0)='Journal Template'!A3683,VLOOKUP('Journal Template'!D3683,X:Y,2,0)="A"),"","Inactive Dept Combo Error")),"")</f>
        <v/>
      </c>
      <c r="AK3271" s="150" t="str">
        <f>IF(JRF!B3284="","",IF(JRF!B3284=IFERROR(VLOOKUP(JRF!B3284,Checks!AI:AI,1,0),0),"Entry in Branch/Satellite BU's",""))</f>
        <v/>
      </c>
      <c r="AL3271" t="str">
        <f>IFERROR(IF('Journal Template'!A3683="","",IF('Journal Template'!A3683=IFERROR(VLOOKUP('Journal Template'!A3683,Checks!AI:AI,1,0),0),"Entry in Branch/Satellite BU's","")),"")</f>
        <v/>
      </c>
      <c r="AO3271" s="171"/>
      <c r="AP3271" s="171"/>
      <c r="AQ3271" s="171"/>
      <c r="AR3271" s="171"/>
      <c r="CI3271" t="str">
        <f>IF(JRF!F3284&gt;0,"",IF(JRF!B3284="","",IF(LEFT(JRF!B3284,1)=IFERROR(VLOOKUP(LEFT(JRF!B3284,1),$CF$2:$CF$5,1,0),0),"Product Code Required",IF(JRF!C3284="","",IF(JRF!C3284=IFERROR(VLOOKUP(JRF!C3284,$CH:$CH,1,0),0),"Product Code Required","NA")))))</f>
        <v/>
      </c>
      <c r="CJ3271" t="str">
        <f>IF(JRF!AV3284&gt;0,"",IF(JRF!Q3284="","",IF(LEFT(JRF!Q3284,1)=IFERROR(VLOOKUP(LEFT(JRF!Q3284,1),$CF$2:$CF$5,1,0),0),"Product Code Required",IF(JRF!V3284="","",IF(JRF!V3284=IFERROR(VLOOKUP(JRF!V3284,$CH:$CH,1,0),0),"Product Code Required","NA")))))</f>
        <v/>
      </c>
      <c r="CK3271" t="str">
        <f>IFERROR(IF(LEN('Journal Template'!F3282)&gt;0,"",IF('Journal Template'!A3282="","",IF(LEFT('Journal Template'!A3282,1)=IFERROR(VLOOKUP(LEFT('Journal Template'!A3282,1),Checks!$CF$2:$CF$5,1,0),0),"Product Code Required",IF('Journal Template'!D3282="","",IF('Journal Template'!D3282=IFERROR(VLOOKUP('Journal Template'!D3282,Checks!$CH:$CH,1,0),0),"Product Code Required","NA"))))),"")</f>
        <v/>
      </c>
    </row>
    <row r="3272" spans="14:89">
      <c r="N3272" t="s">
        <v>14365</v>
      </c>
      <c r="O3272" t="s">
        <v>14366</v>
      </c>
      <c r="P3272" t="s">
        <v>386</v>
      </c>
      <c r="Q3272" s="150" t="str">
        <f>IF(JRF!D3285="","",IF(IFERROR(VLOOKUP(JRF!D3285,Checks!N:P,3,0),0)="A","","Inactive account in Use"))</f>
        <v/>
      </c>
      <c r="R3272" t="str">
        <f>IFERROR(IF('Journal Template'!C3684="","",IF(IFERROR(VLOOKUP('Journal Template'!C3684,Checks!N:P,3,0),0)="A","","Inactive account in Use")),"")</f>
        <v/>
      </c>
      <c r="V3272" s="150" t="str">
        <f>IF(JRF!C3285="","",IF(IFERROR(VLOOKUP(JRF!C3285,Checks!S:U,3,0),0)="A","Entry with System fund Dept",""))</f>
        <v/>
      </c>
      <c r="W3272" t="str">
        <f>IFERROR(IF('Journal Template'!D3684="","",IF(IFERROR(VLOOKUP('Journal Template'!D3684,Checks!S:U,3,0),0)="A","Entry with System fund Dept","")),"")</f>
        <v/>
      </c>
      <c r="X3272" t="s">
        <v>14367</v>
      </c>
      <c r="Y3272" t="s">
        <v>389</v>
      </c>
      <c r="Z3272" t="s">
        <v>14368</v>
      </c>
      <c r="AA3272" t="s">
        <v>588</v>
      </c>
      <c r="AB3272" t="s">
        <v>4770</v>
      </c>
      <c r="AC3272" s="150" t="str">
        <f>IFERROR(IF(JRF!C3285="","",IF(AND(VLOOKUP(JRF!C3285,X:AA,4,0)=JRF!B3285,VLOOKUP(JRF!C3285,X:Y,2,0)="A"),"","Inactive Dept Combo Error")),"Inactive Dept Combo Error")</f>
        <v/>
      </c>
      <c r="AD3272" t="str">
        <f>IFERROR(IF('Journal Template'!D3684="","",IF(AND(VLOOKUP('Journal Template'!D3684,X:AA,4,0)='Journal Template'!A3684,VLOOKUP('Journal Template'!D3684,X:Y,2,0)="A"),"","Inactive Dept Combo Error")),"")</f>
        <v/>
      </c>
      <c r="AK3272" s="150" t="str">
        <f>IF(JRF!B3285="","",IF(JRF!B3285=IFERROR(VLOOKUP(JRF!B3285,Checks!AI:AI,1,0),0),"Entry in Branch/Satellite BU's",""))</f>
        <v/>
      </c>
      <c r="AL3272" t="str">
        <f>IFERROR(IF('Journal Template'!A3684="","",IF('Journal Template'!A3684=IFERROR(VLOOKUP('Journal Template'!A3684,Checks!AI:AI,1,0),0),"Entry in Branch/Satellite BU's","")),"")</f>
        <v/>
      </c>
      <c r="AO3272" s="171"/>
      <c r="AP3272" s="171"/>
      <c r="AQ3272" s="171"/>
      <c r="AR3272" s="171"/>
      <c r="CI3272" t="str">
        <f>IF(JRF!F3285&gt;0,"",IF(JRF!B3285="","",IF(LEFT(JRF!B3285,1)=IFERROR(VLOOKUP(LEFT(JRF!B3285,1),$CF$2:$CF$5,1,0),0),"Product Code Required",IF(JRF!C3285="","",IF(JRF!C3285=IFERROR(VLOOKUP(JRF!C3285,$CH:$CH,1,0),0),"Product Code Required","NA")))))</f>
        <v/>
      </c>
      <c r="CJ3272" t="str">
        <f>IF(JRF!AV3285&gt;0,"",IF(JRF!Q3285="","",IF(LEFT(JRF!Q3285,1)=IFERROR(VLOOKUP(LEFT(JRF!Q3285,1),$CF$2:$CF$5,1,0),0),"Product Code Required",IF(JRF!V3285="","",IF(JRF!V3285=IFERROR(VLOOKUP(JRF!V3285,$CH:$CH,1,0),0),"Product Code Required","NA")))))</f>
        <v/>
      </c>
      <c r="CK3272" t="str">
        <f>IFERROR(IF(LEN('Journal Template'!F3283)&gt;0,"",IF('Journal Template'!A3283="","",IF(LEFT('Journal Template'!A3283,1)=IFERROR(VLOOKUP(LEFT('Journal Template'!A3283,1),Checks!$CF$2:$CF$5,1,0),0),"Product Code Required",IF('Journal Template'!D3283="","",IF('Journal Template'!D3283=IFERROR(VLOOKUP('Journal Template'!D3283,Checks!$CH:$CH,1,0),0),"Product Code Required","NA"))))),"")</f>
        <v/>
      </c>
    </row>
    <row r="3273" spans="14:89">
      <c r="N3273" t="s">
        <v>14369</v>
      </c>
      <c r="O3273" t="s">
        <v>14370</v>
      </c>
      <c r="P3273" t="s">
        <v>386</v>
      </c>
      <c r="Q3273" s="150" t="str">
        <f>IF(JRF!D3286="","",IF(IFERROR(VLOOKUP(JRF!D3286,Checks!N:P,3,0),0)="A","","Inactive account in Use"))</f>
        <v/>
      </c>
      <c r="R3273" t="str">
        <f>IFERROR(IF('Journal Template'!C3685="","",IF(IFERROR(VLOOKUP('Journal Template'!C3685,Checks!N:P,3,0),0)="A","","Inactive account in Use")),"")</f>
        <v/>
      </c>
      <c r="V3273" s="150" t="str">
        <f>IF(JRF!C3286="","",IF(IFERROR(VLOOKUP(JRF!C3286,Checks!S:U,3,0),0)="A","Entry with System fund Dept",""))</f>
        <v/>
      </c>
      <c r="W3273" t="str">
        <f>IFERROR(IF('Journal Template'!D3685="","",IF(IFERROR(VLOOKUP('Journal Template'!D3685,Checks!S:U,3,0),0)="A","Entry with System fund Dept","")),"")</f>
        <v/>
      </c>
      <c r="X3273" t="s">
        <v>4153</v>
      </c>
      <c r="Y3273" t="s">
        <v>386</v>
      </c>
      <c r="Z3273" t="s">
        <v>14371</v>
      </c>
      <c r="AA3273" t="s">
        <v>588</v>
      </c>
      <c r="AB3273" t="s">
        <v>4770</v>
      </c>
      <c r="AC3273" s="150" t="str">
        <f>IFERROR(IF(JRF!C3286="","",IF(AND(VLOOKUP(JRF!C3286,X:AA,4,0)=JRF!B3286,VLOOKUP(JRF!C3286,X:Y,2,0)="A"),"","Inactive Dept Combo Error")),"Inactive Dept Combo Error")</f>
        <v/>
      </c>
      <c r="AD3273" t="str">
        <f>IFERROR(IF('Journal Template'!D3685="","",IF(AND(VLOOKUP('Journal Template'!D3685,X:AA,4,0)='Journal Template'!A3685,VLOOKUP('Journal Template'!D3685,X:Y,2,0)="A"),"","Inactive Dept Combo Error")),"")</f>
        <v/>
      </c>
      <c r="AK3273" s="150" t="str">
        <f>IF(JRF!B3286="","",IF(JRF!B3286=IFERROR(VLOOKUP(JRF!B3286,Checks!AI:AI,1,0),0),"Entry in Branch/Satellite BU's",""))</f>
        <v/>
      </c>
      <c r="AL3273" t="str">
        <f>IFERROR(IF('Journal Template'!A3685="","",IF('Journal Template'!A3685=IFERROR(VLOOKUP('Journal Template'!A3685,Checks!AI:AI,1,0),0),"Entry in Branch/Satellite BU's","")),"")</f>
        <v/>
      </c>
      <c r="AO3273" s="171"/>
      <c r="AP3273" s="171"/>
      <c r="AQ3273" s="171"/>
      <c r="AR3273" s="171"/>
      <c r="CI3273" t="str">
        <f>IF(JRF!F3286&gt;0,"",IF(JRF!B3286="","",IF(LEFT(JRF!B3286,1)=IFERROR(VLOOKUP(LEFT(JRF!B3286,1),$CF$2:$CF$5,1,0),0),"Product Code Required",IF(JRF!C3286="","",IF(JRF!C3286=IFERROR(VLOOKUP(JRF!C3286,$CH:$CH,1,0),0),"Product Code Required","NA")))))</f>
        <v/>
      </c>
      <c r="CJ3273" t="str">
        <f>IF(JRF!AV3286&gt;0,"",IF(JRF!Q3286="","",IF(LEFT(JRF!Q3286,1)=IFERROR(VLOOKUP(LEFT(JRF!Q3286,1),$CF$2:$CF$5,1,0),0),"Product Code Required",IF(JRF!V3286="","",IF(JRF!V3286=IFERROR(VLOOKUP(JRF!V3286,$CH:$CH,1,0),0),"Product Code Required","NA")))))</f>
        <v/>
      </c>
      <c r="CK3273" t="str">
        <f>IFERROR(IF(LEN('Journal Template'!F3284)&gt;0,"",IF('Journal Template'!A3284="","",IF(LEFT('Journal Template'!A3284,1)=IFERROR(VLOOKUP(LEFT('Journal Template'!A3284,1),Checks!$CF$2:$CF$5,1,0),0),"Product Code Required",IF('Journal Template'!D3284="","",IF('Journal Template'!D3284=IFERROR(VLOOKUP('Journal Template'!D3284,Checks!$CH:$CH,1,0),0),"Product Code Required","NA"))))),"")</f>
        <v/>
      </c>
    </row>
    <row r="3274" spans="14:89">
      <c r="N3274" t="s">
        <v>14372</v>
      </c>
      <c r="O3274" t="s">
        <v>14373</v>
      </c>
      <c r="P3274" t="s">
        <v>386</v>
      </c>
      <c r="Q3274" s="150" t="str">
        <f>IF(JRF!D3287="","",IF(IFERROR(VLOOKUP(JRF!D3287,Checks!N:P,3,0),0)="A","","Inactive account in Use"))</f>
        <v/>
      </c>
      <c r="R3274" t="str">
        <f>IFERROR(IF('Journal Template'!C3686="","",IF(IFERROR(VLOOKUP('Journal Template'!C3686,Checks!N:P,3,0),0)="A","","Inactive account in Use")),"")</f>
        <v/>
      </c>
      <c r="V3274" s="150" t="str">
        <f>IF(JRF!C3287="","",IF(IFERROR(VLOOKUP(JRF!C3287,Checks!S:U,3,0),0)="A","Entry with System fund Dept",""))</f>
        <v/>
      </c>
      <c r="W3274" t="str">
        <f>IFERROR(IF('Journal Template'!D3686="","",IF(IFERROR(VLOOKUP('Journal Template'!D3686,Checks!S:U,3,0),0)="A","Entry with System fund Dept","")),"")</f>
        <v/>
      </c>
      <c r="X3274" t="s">
        <v>14374</v>
      </c>
      <c r="Y3274" t="s">
        <v>386</v>
      </c>
      <c r="Z3274" t="s">
        <v>14375</v>
      </c>
      <c r="AA3274" t="s">
        <v>588</v>
      </c>
      <c r="AB3274" t="s">
        <v>4770</v>
      </c>
      <c r="AC3274" s="150" t="str">
        <f>IFERROR(IF(JRF!C3287="","",IF(AND(VLOOKUP(JRF!C3287,X:AA,4,0)=JRF!B3287,VLOOKUP(JRF!C3287,X:Y,2,0)="A"),"","Inactive Dept Combo Error")),"Inactive Dept Combo Error")</f>
        <v/>
      </c>
      <c r="AD3274" t="str">
        <f>IFERROR(IF('Journal Template'!D3686="","",IF(AND(VLOOKUP('Journal Template'!D3686,X:AA,4,0)='Journal Template'!A3686,VLOOKUP('Journal Template'!D3686,X:Y,2,0)="A"),"","Inactive Dept Combo Error")),"")</f>
        <v/>
      </c>
      <c r="AK3274" s="150" t="str">
        <f>IF(JRF!B3287="","",IF(JRF!B3287=IFERROR(VLOOKUP(JRF!B3287,Checks!AI:AI,1,0),0),"Entry in Branch/Satellite BU's",""))</f>
        <v/>
      </c>
      <c r="AL3274" t="str">
        <f>IFERROR(IF('Journal Template'!A3686="","",IF('Journal Template'!A3686=IFERROR(VLOOKUP('Journal Template'!A3686,Checks!AI:AI,1,0),0),"Entry in Branch/Satellite BU's","")),"")</f>
        <v/>
      </c>
      <c r="AO3274" s="171"/>
      <c r="AP3274" s="171"/>
      <c r="AQ3274" s="171"/>
      <c r="AR3274" s="171"/>
      <c r="CI3274" t="str">
        <f>IF(JRF!F3287&gt;0,"",IF(JRF!B3287="","",IF(LEFT(JRF!B3287,1)=IFERROR(VLOOKUP(LEFT(JRF!B3287,1),$CF$2:$CF$5,1,0),0),"Product Code Required",IF(JRF!C3287="","",IF(JRF!C3287=IFERROR(VLOOKUP(JRF!C3287,$CH:$CH,1,0),0),"Product Code Required","NA")))))</f>
        <v/>
      </c>
      <c r="CJ3274" t="str">
        <f>IF(JRF!AV3287&gt;0,"",IF(JRF!Q3287="","",IF(LEFT(JRF!Q3287,1)=IFERROR(VLOOKUP(LEFT(JRF!Q3287,1),$CF$2:$CF$5,1,0),0),"Product Code Required",IF(JRF!V3287="","",IF(JRF!V3287=IFERROR(VLOOKUP(JRF!V3287,$CH:$CH,1,0),0),"Product Code Required","NA")))))</f>
        <v/>
      </c>
      <c r="CK3274" t="str">
        <f>IFERROR(IF(LEN('Journal Template'!F3285)&gt;0,"",IF('Journal Template'!A3285="","",IF(LEFT('Journal Template'!A3285,1)=IFERROR(VLOOKUP(LEFT('Journal Template'!A3285,1),Checks!$CF$2:$CF$5,1,0),0),"Product Code Required",IF('Journal Template'!D3285="","",IF('Journal Template'!D3285=IFERROR(VLOOKUP('Journal Template'!D3285,Checks!$CH:$CH,1,0),0),"Product Code Required","NA"))))),"")</f>
        <v/>
      </c>
    </row>
    <row r="3275" spans="14:89">
      <c r="N3275" t="s">
        <v>14376</v>
      </c>
      <c r="O3275" t="s">
        <v>14377</v>
      </c>
      <c r="P3275" t="s">
        <v>386</v>
      </c>
      <c r="Q3275" s="150" t="str">
        <f>IF(JRF!D3288="","",IF(IFERROR(VLOOKUP(JRF!D3288,Checks!N:P,3,0),0)="A","","Inactive account in Use"))</f>
        <v/>
      </c>
      <c r="R3275" t="str">
        <f>IFERROR(IF('Journal Template'!C3687="","",IF(IFERROR(VLOOKUP('Journal Template'!C3687,Checks!N:P,3,0),0)="A","","Inactive account in Use")),"")</f>
        <v/>
      </c>
      <c r="V3275" s="150" t="str">
        <f>IF(JRF!C3288="","",IF(IFERROR(VLOOKUP(JRF!C3288,Checks!S:U,3,0),0)="A","Entry with System fund Dept",""))</f>
        <v/>
      </c>
      <c r="W3275" t="str">
        <f>IFERROR(IF('Journal Template'!D3687="","",IF(IFERROR(VLOOKUP('Journal Template'!D3687,Checks!S:U,3,0),0)="A","Entry with System fund Dept","")),"")</f>
        <v/>
      </c>
      <c r="X3275" t="s">
        <v>2048</v>
      </c>
      <c r="Y3275" t="s">
        <v>386</v>
      </c>
      <c r="Z3275" t="s">
        <v>14378</v>
      </c>
      <c r="AA3275" t="s">
        <v>588</v>
      </c>
      <c r="AB3275" t="s">
        <v>4770</v>
      </c>
      <c r="AC3275" s="150" t="str">
        <f>IFERROR(IF(JRF!C3288="","",IF(AND(VLOOKUP(JRF!C3288,X:AA,4,0)=JRF!B3288,VLOOKUP(JRF!C3288,X:Y,2,0)="A"),"","Inactive Dept Combo Error")),"Inactive Dept Combo Error")</f>
        <v/>
      </c>
      <c r="AD3275" t="str">
        <f>IFERROR(IF('Journal Template'!D3687="","",IF(AND(VLOOKUP('Journal Template'!D3687,X:AA,4,0)='Journal Template'!A3687,VLOOKUP('Journal Template'!D3687,X:Y,2,0)="A"),"","Inactive Dept Combo Error")),"")</f>
        <v/>
      </c>
      <c r="AK3275" s="150" t="str">
        <f>IF(JRF!B3288="","",IF(JRF!B3288=IFERROR(VLOOKUP(JRF!B3288,Checks!AI:AI,1,0),0),"Entry in Branch/Satellite BU's",""))</f>
        <v/>
      </c>
      <c r="AL3275" t="str">
        <f>IFERROR(IF('Journal Template'!A3687="","",IF('Journal Template'!A3687=IFERROR(VLOOKUP('Journal Template'!A3687,Checks!AI:AI,1,0),0),"Entry in Branch/Satellite BU's","")),"")</f>
        <v/>
      </c>
      <c r="AO3275" s="171"/>
      <c r="AP3275" s="171"/>
      <c r="AQ3275" s="171"/>
      <c r="AR3275" s="171"/>
      <c r="CI3275" t="str">
        <f>IF(JRF!F3288&gt;0,"",IF(JRF!B3288="","",IF(LEFT(JRF!B3288,1)=IFERROR(VLOOKUP(LEFT(JRF!B3288,1),$CF$2:$CF$5,1,0),0),"Product Code Required",IF(JRF!C3288="","",IF(JRF!C3288=IFERROR(VLOOKUP(JRF!C3288,$CH:$CH,1,0),0),"Product Code Required","NA")))))</f>
        <v/>
      </c>
      <c r="CJ3275" t="str">
        <f>IF(JRF!AV3288&gt;0,"",IF(JRF!Q3288="","",IF(LEFT(JRF!Q3288,1)=IFERROR(VLOOKUP(LEFT(JRF!Q3288,1),$CF$2:$CF$5,1,0),0),"Product Code Required",IF(JRF!V3288="","",IF(JRF!V3288=IFERROR(VLOOKUP(JRF!V3288,$CH:$CH,1,0),0),"Product Code Required","NA")))))</f>
        <v/>
      </c>
      <c r="CK3275" t="str">
        <f>IFERROR(IF(LEN('Journal Template'!F3286)&gt;0,"",IF('Journal Template'!A3286="","",IF(LEFT('Journal Template'!A3286,1)=IFERROR(VLOOKUP(LEFT('Journal Template'!A3286,1),Checks!$CF$2:$CF$5,1,0),0),"Product Code Required",IF('Journal Template'!D3286="","",IF('Journal Template'!D3286=IFERROR(VLOOKUP('Journal Template'!D3286,Checks!$CH:$CH,1,0),0),"Product Code Required","NA"))))),"")</f>
        <v/>
      </c>
    </row>
    <row r="3276" spans="14:89">
      <c r="N3276" t="s">
        <v>14379</v>
      </c>
      <c r="O3276" t="s">
        <v>14380</v>
      </c>
      <c r="P3276" t="s">
        <v>386</v>
      </c>
      <c r="Q3276" s="150" t="str">
        <f>IF(JRF!D3289="","",IF(IFERROR(VLOOKUP(JRF!D3289,Checks!N:P,3,0),0)="A","","Inactive account in Use"))</f>
        <v/>
      </c>
      <c r="R3276" t="str">
        <f>IFERROR(IF('Journal Template'!C3688="","",IF(IFERROR(VLOOKUP('Journal Template'!C3688,Checks!N:P,3,0),0)="A","","Inactive account in Use")),"")</f>
        <v/>
      </c>
      <c r="V3276" s="150" t="str">
        <f>IF(JRF!C3289="","",IF(IFERROR(VLOOKUP(JRF!C3289,Checks!S:U,3,0),0)="A","Entry with System fund Dept",""))</f>
        <v/>
      </c>
      <c r="W3276" t="str">
        <f>IFERROR(IF('Journal Template'!D3688="","",IF(IFERROR(VLOOKUP('Journal Template'!D3688,Checks!S:U,3,0),0)="A","Entry with System fund Dept","")),"")</f>
        <v/>
      </c>
      <c r="X3276" t="s">
        <v>2053</v>
      </c>
      <c r="Y3276" t="s">
        <v>386</v>
      </c>
      <c r="Z3276" t="s">
        <v>14381</v>
      </c>
      <c r="AA3276" t="s">
        <v>588</v>
      </c>
      <c r="AB3276" t="s">
        <v>4770</v>
      </c>
      <c r="AC3276" s="150" t="str">
        <f>IFERROR(IF(JRF!C3289="","",IF(AND(VLOOKUP(JRF!C3289,X:AA,4,0)=JRF!B3289,VLOOKUP(JRF!C3289,X:Y,2,0)="A"),"","Inactive Dept Combo Error")),"Inactive Dept Combo Error")</f>
        <v/>
      </c>
      <c r="AD3276" t="str">
        <f>IFERROR(IF('Journal Template'!D3688="","",IF(AND(VLOOKUP('Journal Template'!D3688,X:AA,4,0)='Journal Template'!A3688,VLOOKUP('Journal Template'!D3688,X:Y,2,0)="A"),"","Inactive Dept Combo Error")),"")</f>
        <v/>
      </c>
      <c r="AK3276" s="150" t="str">
        <f>IF(JRF!B3289="","",IF(JRF!B3289=IFERROR(VLOOKUP(JRF!B3289,Checks!AI:AI,1,0),0),"Entry in Branch/Satellite BU's",""))</f>
        <v/>
      </c>
      <c r="AL3276" t="str">
        <f>IFERROR(IF('Journal Template'!A3688="","",IF('Journal Template'!A3688=IFERROR(VLOOKUP('Journal Template'!A3688,Checks!AI:AI,1,0),0),"Entry in Branch/Satellite BU's","")),"")</f>
        <v/>
      </c>
      <c r="AO3276" s="171"/>
      <c r="AP3276" s="171"/>
      <c r="AQ3276" s="171"/>
      <c r="AR3276" s="171"/>
      <c r="CI3276" t="str">
        <f>IF(JRF!F3289&gt;0,"",IF(JRF!B3289="","",IF(LEFT(JRF!B3289,1)=IFERROR(VLOOKUP(LEFT(JRF!B3289,1),$CF$2:$CF$5,1,0),0),"Product Code Required",IF(JRF!C3289="","",IF(JRF!C3289=IFERROR(VLOOKUP(JRF!C3289,$CH:$CH,1,0),0),"Product Code Required","NA")))))</f>
        <v/>
      </c>
      <c r="CJ3276" t="str">
        <f>IF(JRF!AV3289&gt;0,"",IF(JRF!Q3289="","",IF(LEFT(JRF!Q3289,1)=IFERROR(VLOOKUP(LEFT(JRF!Q3289,1),$CF$2:$CF$5,1,0),0),"Product Code Required",IF(JRF!V3289="","",IF(JRF!V3289=IFERROR(VLOOKUP(JRF!V3289,$CH:$CH,1,0),0),"Product Code Required","NA")))))</f>
        <v/>
      </c>
      <c r="CK3276" t="str">
        <f>IFERROR(IF(LEN('Journal Template'!F3287)&gt;0,"",IF('Journal Template'!A3287="","",IF(LEFT('Journal Template'!A3287,1)=IFERROR(VLOOKUP(LEFT('Journal Template'!A3287,1),Checks!$CF$2:$CF$5,1,0),0),"Product Code Required",IF('Journal Template'!D3287="","",IF('Journal Template'!D3287=IFERROR(VLOOKUP('Journal Template'!D3287,Checks!$CH:$CH,1,0),0),"Product Code Required","NA"))))),"")</f>
        <v/>
      </c>
    </row>
    <row r="3277" spans="14:89">
      <c r="N3277" t="s">
        <v>14382</v>
      </c>
      <c r="O3277" t="s">
        <v>14383</v>
      </c>
      <c r="P3277" t="s">
        <v>386</v>
      </c>
      <c r="Q3277" s="150" t="str">
        <f>IF(JRF!D3290="","",IF(IFERROR(VLOOKUP(JRF!D3290,Checks!N:P,3,0),0)="A","","Inactive account in Use"))</f>
        <v/>
      </c>
      <c r="R3277" t="str">
        <f>IFERROR(IF('Journal Template'!C3689="","",IF(IFERROR(VLOOKUP('Journal Template'!C3689,Checks!N:P,3,0),0)="A","","Inactive account in Use")),"")</f>
        <v/>
      </c>
      <c r="V3277" s="150" t="str">
        <f>IF(JRF!C3290="","",IF(IFERROR(VLOOKUP(JRF!C3290,Checks!S:U,3,0),0)="A","Entry with System fund Dept",""))</f>
        <v/>
      </c>
      <c r="W3277" t="str">
        <f>IFERROR(IF('Journal Template'!D3689="","",IF(IFERROR(VLOOKUP('Journal Template'!D3689,Checks!S:U,3,0),0)="A","Entry with System fund Dept","")),"")</f>
        <v/>
      </c>
      <c r="X3277" t="s">
        <v>2056</v>
      </c>
      <c r="Y3277" t="s">
        <v>386</v>
      </c>
      <c r="Z3277" t="s">
        <v>14384</v>
      </c>
      <c r="AA3277" t="s">
        <v>588</v>
      </c>
      <c r="AB3277" t="s">
        <v>4770</v>
      </c>
      <c r="AC3277" s="150" t="str">
        <f>IFERROR(IF(JRF!C3290="","",IF(AND(VLOOKUP(JRF!C3290,X:AA,4,0)=JRF!B3290,VLOOKUP(JRF!C3290,X:Y,2,0)="A"),"","Inactive Dept Combo Error")),"Inactive Dept Combo Error")</f>
        <v/>
      </c>
      <c r="AD3277" t="str">
        <f>IFERROR(IF('Journal Template'!D3689="","",IF(AND(VLOOKUP('Journal Template'!D3689,X:AA,4,0)='Journal Template'!A3689,VLOOKUP('Journal Template'!D3689,X:Y,2,0)="A"),"","Inactive Dept Combo Error")),"")</f>
        <v/>
      </c>
      <c r="AK3277" s="150" t="str">
        <f>IF(JRF!B3290="","",IF(JRF!B3290=IFERROR(VLOOKUP(JRF!B3290,Checks!AI:AI,1,0),0),"Entry in Branch/Satellite BU's",""))</f>
        <v/>
      </c>
      <c r="AL3277" t="str">
        <f>IFERROR(IF('Journal Template'!A3689="","",IF('Journal Template'!A3689=IFERROR(VLOOKUP('Journal Template'!A3689,Checks!AI:AI,1,0),0),"Entry in Branch/Satellite BU's","")),"")</f>
        <v/>
      </c>
      <c r="AO3277" s="171"/>
      <c r="AP3277" s="171"/>
      <c r="AQ3277" s="171"/>
      <c r="AR3277" s="171"/>
      <c r="CI3277" t="str">
        <f>IF(JRF!F3290&gt;0,"",IF(JRF!B3290="","",IF(LEFT(JRF!B3290,1)=IFERROR(VLOOKUP(LEFT(JRF!B3290,1),$CF$2:$CF$5,1,0),0),"Product Code Required",IF(JRF!C3290="","",IF(JRF!C3290=IFERROR(VLOOKUP(JRF!C3290,$CH:$CH,1,0),0),"Product Code Required","NA")))))</f>
        <v/>
      </c>
      <c r="CJ3277" t="str">
        <f>IF(JRF!AV3290&gt;0,"",IF(JRF!Q3290="","",IF(LEFT(JRF!Q3290,1)=IFERROR(VLOOKUP(LEFT(JRF!Q3290,1),$CF$2:$CF$5,1,0),0),"Product Code Required",IF(JRF!V3290="","",IF(JRF!V3290=IFERROR(VLOOKUP(JRF!V3290,$CH:$CH,1,0),0),"Product Code Required","NA")))))</f>
        <v/>
      </c>
      <c r="CK3277" t="str">
        <f>IFERROR(IF(LEN('Journal Template'!F3288)&gt;0,"",IF('Journal Template'!A3288="","",IF(LEFT('Journal Template'!A3288,1)=IFERROR(VLOOKUP(LEFT('Journal Template'!A3288,1),Checks!$CF$2:$CF$5,1,0),0),"Product Code Required",IF('Journal Template'!D3288="","",IF('Journal Template'!D3288=IFERROR(VLOOKUP('Journal Template'!D3288,Checks!$CH:$CH,1,0),0),"Product Code Required","NA"))))),"")</f>
        <v/>
      </c>
    </row>
    <row r="3278" spans="14:89">
      <c r="N3278" t="s">
        <v>14385</v>
      </c>
      <c r="O3278" t="s">
        <v>14386</v>
      </c>
      <c r="P3278" t="s">
        <v>386</v>
      </c>
      <c r="Q3278" s="150" t="str">
        <f>IF(JRF!D3291="","",IF(IFERROR(VLOOKUP(JRF!D3291,Checks!N:P,3,0),0)="A","","Inactive account in Use"))</f>
        <v/>
      </c>
      <c r="R3278" t="str">
        <f>IFERROR(IF('Journal Template'!C3690="","",IF(IFERROR(VLOOKUP('Journal Template'!C3690,Checks!N:P,3,0),0)="A","","Inactive account in Use")),"")</f>
        <v/>
      </c>
      <c r="V3278" s="150" t="str">
        <f>IF(JRF!C3291="","",IF(IFERROR(VLOOKUP(JRF!C3291,Checks!S:U,3,0),0)="A","Entry with System fund Dept",""))</f>
        <v/>
      </c>
      <c r="W3278" t="str">
        <f>IFERROR(IF('Journal Template'!D3690="","",IF(IFERROR(VLOOKUP('Journal Template'!D3690,Checks!S:U,3,0),0)="A","Entry with System fund Dept","")),"")</f>
        <v/>
      </c>
      <c r="X3278" t="s">
        <v>14387</v>
      </c>
      <c r="Y3278" t="s">
        <v>389</v>
      </c>
      <c r="Z3278" t="s">
        <v>14388</v>
      </c>
      <c r="AA3278" t="s">
        <v>534</v>
      </c>
      <c r="AB3278" t="s">
        <v>1707</v>
      </c>
      <c r="AC3278" s="150" t="str">
        <f>IFERROR(IF(JRF!C3291="","",IF(AND(VLOOKUP(JRF!C3291,X:AA,4,0)=JRF!B3291,VLOOKUP(JRF!C3291,X:Y,2,0)="A"),"","Inactive Dept Combo Error")),"Inactive Dept Combo Error")</f>
        <v/>
      </c>
      <c r="AD3278" t="str">
        <f>IFERROR(IF('Journal Template'!D3690="","",IF(AND(VLOOKUP('Journal Template'!D3690,X:AA,4,0)='Journal Template'!A3690,VLOOKUP('Journal Template'!D3690,X:Y,2,0)="A"),"","Inactive Dept Combo Error")),"")</f>
        <v/>
      </c>
      <c r="AK3278" s="150" t="str">
        <f>IF(JRF!B3291="","",IF(JRF!B3291=IFERROR(VLOOKUP(JRF!B3291,Checks!AI:AI,1,0),0),"Entry in Branch/Satellite BU's",""))</f>
        <v/>
      </c>
      <c r="AL3278" t="str">
        <f>IFERROR(IF('Journal Template'!A3690="","",IF('Journal Template'!A3690=IFERROR(VLOOKUP('Journal Template'!A3690,Checks!AI:AI,1,0),0),"Entry in Branch/Satellite BU's","")),"")</f>
        <v/>
      </c>
      <c r="AO3278" s="171"/>
      <c r="AP3278" s="171"/>
      <c r="AQ3278" s="171"/>
      <c r="AR3278" s="171"/>
      <c r="CI3278" t="str">
        <f>IF(JRF!F3291&gt;0,"",IF(JRF!B3291="","",IF(LEFT(JRF!B3291,1)=IFERROR(VLOOKUP(LEFT(JRF!B3291,1),$CF$2:$CF$5,1,0),0),"Product Code Required",IF(JRF!C3291="","",IF(JRF!C3291=IFERROR(VLOOKUP(JRF!C3291,$CH:$CH,1,0),0),"Product Code Required","NA")))))</f>
        <v/>
      </c>
      <c r="CJ3278" t="str">
        <f>IF(JRF!AV3291&gt;0,"",IF(JRF!Q3291="","",IF(LEFT(JRF!Q3291,1)=IFERROR(VLOOKUP(LEFT(JRF!Q3291,1),$CF$2:$CF$5,1,0),0),"Product Code Required",IF(JRF!V3291="","",IF(JRF!V3291=IFERROR(VLOOKUP(JRF!V3291,$CH:$CH,1,0),0),"Product Code Required","NA")))))</f>
        <v/>
      </c>
      <c r="CK3278" t="str">
        <f>IFERROR(IF(LEN('Journal Template'!F3289)&gt;0,"",IF('Journal Template'!A3289="","",IF(LEFT('Journal Template'!A3289,1)=IFERROR(VLOOKUP(LEFT('Journal Template'!A3289,1),Checks!$CF$2:$CF$5,1,0),0),"Product Code Required",IF('Journal Template'!D3289="","",IF('Journal Template'!D3289=IFERROR(VLOOKUP('Journal Template'!D3289,Checks!$CH:$CH,1,0),0),"Product Code Required","NA"))))),"")</f>
        <v/>
      </c>
    </row>
    <row r="3279" spans="14:89">
      <c r="N3279" t="s">
        <v>14389</v>
      </c>
      <c r="O3279" t="s">
        <v>14390</v>
      </c>
      <c r="P3279" t="s">
        <v>386</v>
      </c>
      <c r="Q3279" s="150" t="str">
        <f>IF(JRF!D3292="","",IF(IFERROR(VLOOKUP(JRF!D3292,Checks!N:P,3,0),0)="A","","Inactive account in Use"))</f>
        <v/>
      </c>
      <c r="R3279" t="str">
        <f>IFERROR(IF('Journal Template'!C3691="","",IF(IFERROR(VLOOKUP('Journal Template'!C3691,Checks!N:P,3,0),0)="A","","Inactive account in Use")),"")</f>
        <v/>
      </c>
      <c r="V3279" s="150" t="str">
        <f>IF(JRF!C3292="","",IF(IFERROR(VLOOKUP(JRF!C3292,Checks!S:U,3,0),0)="A","Entry with System fund Dept",""))</f>
        <v/>
      </c>
      <c r="W3279" t="str">
        <f>IFERROR(IF('Journal Template'!D3691="","",IF(IFERROR(VLOOKUP('Journal Template'!D3691,Checks!S:U,3,0),0)="A","Entry with System fund Dept","")),"")</f>
        <v/>
      </c>
      <c r="X3279" t="s">
        <v>2060</v>
      </c>
      <c r="Y3279" t="s">
        <v>386</v>
      </c>
      <c r="Z3279" t="s">
        <v>14391</v>
      </c>
      <c r="AA3279" t="s">
        <v>534</v>
      </c>
      <c r="AB3279" t="s">
        <v>1707</v>
      </c>
      <c r="AC3279" s="150" t="str">
        <f>IFERROR(IF(JRF!C3292="","",IF(AND(VLOOKUP(JRF!C3292,X:AA,4,0)=JRF!B3292,VLOOKUP(JRF!C3292,X:Y,2,0)="A"),"","Inactive Dept Combo Error")),"Inactive Dept Combo Error")</f>
        <v/>
      </c>
      <c r="AD3279" t="str">
        <f>IFERROR(IF('Journal Template'!D3691="","",IF(AND(VLOOKUP('Journal Template'!D3691,X:AA,4,0)='Journal Template'!A3691,VLOOKUP('Journal Template'!D3691,X:Y,2,0)="A"),"","Inactive Dept Combo Error")),"")</f>
        <v/>
      </c>
      <c r="AK3279" s="150" t="str">
        <f>IF(JRF!B3292="","",IF(JRF!B3292=IFERROR(VLOOKUP(JRF!B3292,Checks!AI:AI,1,0),0),"Entry in Branch/Satellite BU's",""))</f>
        <v/>
      </c>
      <c r="AL3279" t="str">
        <f>IFERROR(IF('Journal Template'!A3691="","",IF('Journal Template'!A3691=IFERROR(VLOOKUP('Journal Template'!A3691,Checks!AI:AI,1,0),0),"Entry in Branch/Satellite BU's","")),"")</f>
        <v/>
      </c>
      <c r="AO3279" s="171"/>
      <c r="AP3279" s="171"/>
      <c r="AQ3279" s="171"/>
      <c r="AR3279" s="171"/>
      <c r="CI3279" t="str">
        <f>IF(JRF!F3292&gt;0,"",IF(JRF!B3292="","",IF(LEFT(JRF!B3292,1)=IFERROR(VLOOKUP(LEFT(JRF!B3292,1),$CF$2:$CF$5,1,0),0),"Product Code Required",IF(JRF!C3292="","",IF(JRF!C3292=IFERROR(VLOOKUP(JRF!C3292,$CH:$CH,1,0),0),"Product Code Required","NA")))))</f>
        <v/>
      </c>
      <c r="CJ3279" t="str">
        <f>IF(JRF!AV3292&gt;0,"",IF(JRF!Q3292="","",IF(LEFT(JRF!Q3292,1)=IFERROR(VLOOKUP(LEFT(JRF!Q3292,1),$CF$2:$CF$5,1,0),0),"Product Code Required",IF(JRF!V3292="","",IF(JRF!V3292=IFERROR(VLOOKUP(JRF!V3292,$CH:$CH,1,0),0),"Product Code Required","NA")))))</f>
        <v/>
      </c>
      <c r="CK3279" t="str">
        <f>IFERROR(IF(LEN('Journal Template'!F3290)&gt;0,"",IF('Journal Template'!A3290="","",IF(LEFT('Journal Template'!A3290,1)=IFERROR(VLOOKUP(LEFT('Journal Template'!A3290,1),Checks!$CF$2:$CF$5,1,0),0),"Product Code Required",IF('Journal Template'!D3290="","",IF('Journal Template'!D3290=IFERROR(VLOOKUP('Journal Template'!D3290,Checks!$CH:$CH,1,0),0),"Product Code Required","NA"))))),"")</f>
        <v/>
      </c>
    </row>
    <row r="3280" spans="14:89">
      <c r="N3280" t="s">
        <v>14392</v>
      </c>
      <c r="O3280" t="s">
        <v>14393</v>
      </c>
      <c r="P3280" t="s">
        <v>386</v>
      </c>
      <c r="Q3280" s="150" t="str">
        <f>IF(JRF!D3293="","",IF(IFERROR(VLOOKUP(JRF!D3293,Checks!N:P,3,0),0)="A","","Inactive account in Use"))</f>
        <v/>
      </c>
      <c r="R3280" t="str">
        <f>IFERROR(IF('Journal Template'!C3692="","",IF(IFERROR(VLOOKUP('Journal Template'!C3692,Checks!N:P,3,0),0)="A","","Inactive account in Use")),"")</f>
        <v/>
      </c>
      <c r="V3280" s="150" t="str">
        <f>IF(JRF!C3293="","",IF(IFERROR(VLOOKUP(JRF!C3293,Checks!S:U,3,0),0)="A","Entry with System fund Dept",""))</f>
        <v/>
      </c>
      <c r="W3280" t="str">
        <f>IFERROR(IF('Journal Template'!D3692="","",IF(IFERROR(VLOOKUP('Journal Template'!D3692,Checks!S:U,3,0),0)="A","Entry with System fund Dept","")),"")</f>
        <v/>
      </c>
      <c r="X3280" t="s">
        <v>4158</v>
      </c>
      <c r="Y3280" t="s">
        <v>386</v>
      </c>
      <c r="Z3280" t="s">
        <v>14394</v>
      </c>
      <c r="AA3280" t="s">
        <v>588</v>
      </c>
      <c r="AB3280" t="s">
        <v>4770</v>
      </c>
      <c r="AC3280" s="150" t="str">
        <f>IFERROR(IF(JRF!C3293="","",IF(AND(VLOOKUP(JRF!C3293,X:AA,4,0)=JRF!B3293,VLOOKUP(JRF!C3293,X:Y,2,0)="A"),"","Inactive Dept Combo Error")),"Inactive Dept Combo Error")</f>
        <v/>
      </c>
      <c r="AD3280" t="str">
        <f>IFERROR(IF('Journal Template'!D3692="","",IF(AND(VLOOKUP('Journal Template'!D3692,X:AA,4,0)='Journal Template'!A3692,VLOOKUP('Journal Template'!D3692,X:Y,2,0)="A"),"","Inactive Dept Combo Error")),"")</f>
        <v/>
      </c>
      <c r="AK3280" s="150" t="str">
        <f>IF(JRF!B3293="","",IF(JRF!B3293=IFERROR(VLOOKUP(JRF!B3293,Checks!AI:AI,1,0),0),"Entry in Branch/Satellite BU's",""))</f>
        <v/>
      </c>
      <c r="AL3280" t="str">
        <f>IFERROR(IF('Journal Template'!A3692="","",IF('Journal Template'!A3692=IFERROR(VLOOKUP('Journal Template'!A3692,Checks!AI:AI,1,0),0),"Entry in Branch/Satellite BU's","")),"")</f>
        <v/>
      </c>
      <c r="AO3280" s="171"/>
      <c r="AP3280" s="171"/>
      <c r="AQ3280" s="171"/>
      <c r="AR3280" s="171"/>
      <c r="CI3280" t="str">
        <f>IF(JRF!F3293&gt;0,"",IF(JRF!B3293="","",IF(LEFT(JRF!B3293,1)=IFERROR(VLOOKUP(LEFT(JRF!B3293,1),$CF$2:$CF$5,1,0),0),"Product Code Required",IF(JRF!C3293="","",IF(JRF!C3293=IFERROR(VLOOKUP(JRF!C3293,$CH:$CH,1,0),0),"Product Code Required","NA")))))</f>
        <v/>
      </c>
      <c r="CJ3280" t="str">
        <f>IF(JRF!AV3293&gt;0,"",IF(JRF!Q3293="","",IF(LEFT(JRF!Q3293,1)=IFERROR(VLOOKUP(LEFT(JRF!Q3293,1),$CF$2:$CF$5,1,0),0),"Product Code Required",IF(JRF!V3293="","",IF(JRF!V3293=IFERROR(VLOOKUP(JRF!V3293,$CH:$CH,1,0),0),"Product Code Required","NA")))))</f>
        <v/>
      </c>
      <c r="CK3280" t="str">
        <f>IFERROR(IF(LEN('Journal Template'!F3291)&gt;0,"",IF('Journal Template'!A3291="","",IF(LEFT('Journal Template'!A3291,1)=IFERROR(VLOOKUP(LEFT('Journal Template'!A3291,1),Checks!$CF$2:$CF$5,1,0),0),"Product Code Required",IF('Journal Template'!D3291="","",IF('Journal Template'!D3291=IFERROR(VLOOKUP('Journal Template'!D3291,Checks!$CH:$CH,1,0),0),"Product Code Required","NA"))))),"")</f>
        <v/>
      </c>
    </row>
    <row r="3281" spans="14:89">
      <c r="N3281" t="s">
        <v>14395</v>
      </c>
      <c r="O3281" t="s">
        <v>14396</v>
      </c>
      <c r="P3281" t="s">
        <v>386</v>
      </c>
      <c r="Q3281" s="150" t="str">
        <f>IF(JRF!D3294="","",IF(IFERROR(VLOOKUP(JRF!D3294,Checks!N:P,3,0),0)="A","","Inactive account in Use"))</f>
        <v/>
      </c>
      <c r="R3281" t="str">
        <f>IFERROR(IF('Journal Template'!C3693="","",IF(IFERROR(VLOOKUP('Journal Template'!C3693,Checks!N:P,3,0),0)="A","","Inactive account in Use")),"")</f>
        <v/>
      </c>
      <c r="V3281" s="150" t="str">
        <f>IF(JRF!C3294="","",IF(IFERROR(VLOOKUP(JRF!C3294,Checks!S:U,3,0),0)="A","Entry with System fund Dept",""))</f>
        <v/>
      </c>
      <c r="W3281" t="str">
        <f>IFERROR(IF('Journal Template'!D3693="","",IF(IFERROR(VLOOKUP('Journal Template'!D3693,Checks!S:U,3,0),0)="A","Entry with System fund Dept","")),"")</f>
        <v/>
      </c>
      <c r="X3281" t="s">
        <v>2065</v>
      </c>
      <c r="Y3281" t="s">
        <v>386</v>
      </c>
      <c r="Z3281" t="s">
        <v>14397</v>
      </c>
      <c r="AA3281" t="s">
        <v>588</v>
      </c>
      <c r="AB3281" t="s">
        <v>4770</v>
      </c>
      <c r="AC3281" s="150" t="str">
        <f>IFERROR(IF(JRF!C3294="","",IF(AND(VLOOKUP(JRF!C3294,X:AA,4,0)=JRF!B3294,VLOOKUP(JRF!C3294,X:Y,2,0)="A"),"","Inactive Dept Combo Error")),"Inactive Dept Combo Error")</f>
        <v/>
      </c>
      <c r="AD3281" t="str">
        <f>IFERROR(IF('Journal Template'!D3693="","",IF(AND(VLOOKUP('Journal Template'!D3693,X:AA,4,0)='Journal Template'!A3693,VLOOKUP('Journal Template'!D3693,X:Y,2,0)="A"),"","Inactive Dept Combo Error")),"")</f>
        <v/>
      </c>
      <c r="AK3281" s="150" t="str">
        <f>IF(JRF!B3294="","",IF(JRF!B3294=IFERROR(VLOOKUP(JRF!B3294,Checks!AI:AI,1,0),0),"Entry in Branch/Satellite BU's",""))</f>
        <v/>
      </c>
      <c r="AL3281" t="str">
        <f>IFERROR(IF('Journal Template'!A3693="","",IF('Journal Template'!A3693=IFERROR(VLOOKUP('Journal Template'!A3693,Checks!AI:AI,1,0),0),"Entry in Branch/Satellite BU's","")),"")</f>
        <v/>
      </c>
      <c r="AO3281" s="171"/>
      <c r="AP3281" s="171"/>
      <c r="AQ3281" s="171"/>
      <c r="AR3281" s="171"/>
      <c r="CI3281" t="str">
        <f>IF(JRF!F3294&gt;0,"",IF(JRF!B3294="","",IF(LEFT(JRF!B3294,1)=IFERROR(VLOOKUP(LEFT(JRF!B3294,1),$CF$2:$CF$5,1,0),0),"Product Code Required",IF(JRF!C3294="","",IF(JRF!C3294=IFERROR(VLOOKUP(JRF!C3294,$CH:$CH,1,0),0),"Product Code Required","NA")))))</f>
        <v/>
      </c>
      <c r="CJ3281" t="str">
        <f>IF(JRF!AV3294&gt;0,"",IF(JRF!Q3294="","",IF(LEFT(JRF!Q3294,1)=IFERROR(VLOOKUP(LEFT(JRF!Q3294,1),$CF$2:$CF$5,1,0),0),"Product Code Required",IF(JRF!V3294="","",IF(JRF!V3294=IFERROR(VLOOKUP(JRF!V3294,$CH:$CH,1,0),0),"Product Code Required","NA")))))</f>
        <v/>
      </c>
      <c r="CK3281" t="str">
        <f>IFERROR(IF(LEN('Journal Template'!F3292)&gt;0,"",IF('Journal Template'!A3292="","",IF(LEFT('Journal Template'!A3292,1)=IFERROR(VLOOKUP(LEFT('Journal Template'!A3292,1),Checks!$CF$2:$CF$5,1,0),0),"Product Code Required",IF('Journal Template'!D3292="","",IF('Journal Template'!D3292=IFERROR(VLOOKUP('Journal Template'!D3292,Checks!$CH:$CH,1,0),0),"Product Code Required","NA"))))),"")</f>
        <v/>
      </c>
    </row>
    <row r="3282" spans="14:89">
      <c r="N3282" t="s">
        <v>14398</v>
      </c>
      <c r="O3282" t="s">
        <v>14399</v>
      </c>
      <c r="P3282" t="s">
        <v>386</v>
      </c>
      <c r="Q3282" s="150" t="str">
        <f>IF(JRF!D3295="","",IF(IFERROR(VLOOKUP(JRF!D3295,Checks!N:P,3,0),0)="A","","Inactive account in Use"))</f>
        <v/>
      </c>
      <c r="R3282" t="str">
        <f>IFERROR(IF('Journal Template'!C3694="","",IF(IFERROR(VLOOKUP('Journal Template'!C3694,Checks!N:P,3,0),0)="A","","Inactive account in Use")),"")</f>
        <v/>
      </c>
      <c r="V3282" s="150" t="str">
        <f>IF(JRF!C3295="","",IF(IFERROR(VLOOKUP(JRF!C3295,Checks!S:U,3,0),0)="A","Entry with System fund Dept",""))</f>
        <v/>
      </c>
      <c r="W3282" t="str">
        <f>IFERROR(IF('Journal Template'!D3694="","",IF(IFERROR(VLOOKUP('Journal Template'!D3694,Checks!S:U,3,0),0)="A","Entry with System fund Dept","")),"")</f>
        <v/>
      </c>
      <c r="X3282" t="s">
        <v>14400</v>
      </c>
      <c r="Y3282" t="s">
        <v>389</v>
      </c>
      <c r="Z3282" t="s">
        <v>14401</v>
      </c>
      <c r="AA3282" t="s">
        <v>534</v>
      </c>
      <c r="AB3282" t="s">
        <v>1707</v>
      </c>
      <c r="AC3282" s="150" t="str">
        <f>IFERROR(IF(JRF!C3295="","",IF(AND(VLOOKUP(JRF!C3295,X:AA,4,0)=JRF!B3295,VLOOKUP(JRF!C3295,X:Y,2,0)="A"),"","Inactive Dept Combo Error")),"Inactive Dept Combo Error")</f>
        <v/>
      </c>
      <c r="AD3282" t="str">
        <f>IFERROR(IF('Journal Template'!D3694="","",IF(AND(VLOOKUP('Journal Template'!D3694,X:AA,4,0)='Journal Template'!A3694,VLOOKUP('Journal Template'!D3694,X:Y,2,0)="A"),"","Inactive Dept Combo Error")),"")</f>
        <v/>
      </c>
      <c r="AK3282" s="150" t="str">
        <f>IF(JRF!B3295="","",IF(JRF!B3295=IFERROR(VLOOKUP(JRF!B3295,Checks!AI:AI,1,0),0),"Entry in Branch/Satellite BU's",""))</f>
        <v/>
      </c>
      <c r="AL3282" t="str">
        <f>IFERROR(IF('Journal Template'!A3694="","",IF('Journal Template'!A3694=IFERROR(VLOOKUP('Journal Template'!A3694,Checks!AI:AI,1,0),0),"Entry in Branch/Satellite BU's","")),"")</f>
        <v/>
      </c>
      <c r="AO3282" s="171"/>
      <c r="AP3282" s="171"/>
      <c r="AQ3282" s="171"/>
      <c r="AR3282" s="171"/>
      <c r="CI3282" t="str">
        <f>IF(JRF!F3295&gt;0,"",IF(JRF!B3295="","",IF(LEFT(JRF!B3295,1)=IFERROR(VLOOKUP(LEFT(JRF!B3295,1),$CF$2:$CF$5,1,0),0),"Product Code Required",IF(JRF!C3295="","",IF(JRF!C3295=IFERROR(VLOOKUP(JRF!C3295,$CH:$CH,1,0),0),"Product Code Required","NA")))))</f>
        <v/>
      </c>
      <c r="CJ3282" t="str">
        <f>IF(JRF!AV3295&gt;0,"",IF(JRF!Q3295="","",IF(LEFT(JRF!Q3295,1)=IFERROR(VLOOKUP(LEFT(JRF!Q3295,1),$CF$2:$CF$5,1,0),0),"Product Code Required",IF(JRF!V3295="","",IF(JRF!V3295=IFERROR(VLOOKUP(JRF!V3295,$CH:$CH,1,0),0),"Product Code Required","NA")))))</f>
        <v/>
      </c>
      <c r="CK3282" t="str">
        <f>IFERROR(IF(LEN('Journal Template'!F3293)&gt;0,"",IF('Journal Template'!A3293="","",IF(LEFT('Journal Template'!A3293,1)=IFERROR(VLOOKUP(LEFT('Journal Template'!A3293,1),Checks!$CF$2:$CF$5,1,0),0),"Product Code Required",IF('Journal Template'!D3293="","",IF('Journal Template'!D3293=IFERROR(VLOOKUP('Journal Template'!D3293,Checks!$CH:$CH,1,0),0),"Product Code Required","NA"))))),"")</f>
        <v/>
      </c>
    </row>
    <row r="3283" spans="14:89">
      <c r="N3283" t="s">
        <v>14402</v>
      </c>
      <c r="O3283" t="s">
        <v>14403</v>
      </c>
      <c r="P3283" t="s">
        <v>386</v>
      </c>
      <c r="Q3283" s="150" t="str">
        <f>IF(JRF!D3296="","",IF(IFERROR(VLOOKUP(JRF!D3296,Checks!N:P,3,0),0)="A","","Inactive account in Use"))</f>
        <v/>
      </c>
      <c r="R3283" t="str">
        <f>IFERROR(IF('Journal Template'!C3695="","",IF(IFERROR(VLOOKUP('Journal Template'!C3695,Checks!N:P,3,0),0)="A","","Inactive account in Use")),"")</f>
        <v/>
      </c>
      <c r="V3283" s="150" t="str">
        <f>IF(JRF!C3296="","",IF(IFERROR(VLOOKUP(JRF!C3296,Checks!S:U,3,0),0)="A","Entry with System fund Dept",""))</f>
        <v/>
      </c>
      <c r="W3283" t="str">
        <f>IFERROR(IF('Journal Template'!D3695="","",IF(IFERROR(VLOOKUP('Journal Template'!D3695,Checks!S:U,3,0),0)="A","Entry with System fund Dept","")),"")</f>
        <v/>
      </c>
      <c r="X3283" t="s">
        <v>14404</v>
      </c>
      <c r="Y3283" t="s">
        <v>389</v>
      </c>
      <c r="Z3283" t="s">
        <v>14405</v>
      </c>
      <c r="AA3283" t="s">
        <v>588</v>
      </c>
      <c r="AB3283" t="s">
        <v>4770</v>
      </c>
      <c r="AC3283" s="150" t="str">
        <f>IFERROR(IF(JRF!C3296="","",IF(AND(VLOOKUP(JRF!C3296,X:AA,4,0)=JRF!B3296,VLOOKUP(JRF!C3296,X:Y,2,0)="A"),"","Inactive Dept Combo Error")),"Inactive Dept Combo Error")</f>
        <v/>
      </c>
      <c r="AD3283" t="str">
        <f>IFERROR(IF('Journal Template'!D3695="","",IF(AND(VLOOKUP('Journal Template'!D3695,X:AA,4,0)='Journal Template'!A3695,VLOOKUP('Journal Template'!D3695,X:Y,2,0)="A"),"","Inactive Dept Combo Error")),"")</f>
        <v/>
      </c>
      <c r="AK3283" s="150" t="str">
        <f>IF(JRF!B3296="","",IF(JRF!B3296=IFERROR(VLOOKUP(JRF!B3296,Checks!AI:AI,1,0),0),"Entry in Branch/Satellite BU's",""))</f>
        <v/>
      </c>
      <c r="AL3283" t="str">
        <f>IFERROR(IF('Journal Template'!A3695="","",IF('Journal Template'!A3695=IFERROR(VLOOKUP('Journal Template'!A3695,Checks!AI:AI,1,0),0),"Entry in Branch/Satellite BU's","")),"")</f>
        <v/>
      </c>
      <c r="AO3283" s="171"/>
      <c r="AP3283" s="171"/>
      <c r="AQ3283" s="171"/>
      <c r="AR3283" s="171"/>
      <c r="CI3283" t="str">
        <f>IF(JRF!F3296&gt;0,"",IF(JRF!B3296="","",IF(LEFT(JRF!B3296,1)=IFERROR(VLOOKUP(LEFT(JRF!B3296,1),$CF$2:$CF$5,1,0),0),"Product Code Required",IF(JRF!C3296="","",IF(JRF!C3296=IFERROR(VLOOKUP(JRF!C3296,$CH:$CH,1,0),0),"Product Code Required","NA")))))</f>
        <v/>
      </c>
      <c r="CJ3283" t="str">
        <f>IF(JRF!AV3296&gt;0,"",IF(JRF!Q3296="","",IF(LEFT(JRF!Q3296,1)=IFERROR(VLOOKUP(LEFT(JRF!Q3296,1),$CF$2:$CF$5,1,0),0),"Product Code Required",IF(JRF!V3296="","",IF(JRF!V3296=IFERROR(VLOOKUP(JRF!V3296,$CH:$CH,1,0),0),"Product Code Required","NA")))))</f>
        <v/>
      </c>
      <c r="CK3283" t="str">
        <f>IFERROR(IF(LEN('Journal Template'!F3294)&gt;0,"",IF('Journal Template'!A3294="","",IF(LEFT('Journal Template'!A3294,1)=IFERROR(VLOOKUP(LEFT('Journal Template'!A3294,1),Checks!$CF$2:$CF$5,1,0),0),"Product Code Required",IF('Journal Template'!D3294="","",IF('Journal Template'!D3294=IFERROR(VLOOKUP('Journal Template'!D3294,Checks!$CH:$CH,1,0),0),"Product Code Required","NA"))))),"")</f>
        <v/>
      </c>
    </row>
    <row r="3284" spans="14:89">
      <c r="N3284" t="s">
        <v>14406</v>
      </c>
      <c r="O3284" t="s">
        <v>14407</v>
      </c>
      <c r="P3284" t="s">
        <v>386</v>
      </c>
      <c r="Q3284" s="150" t="str">
        <f>IF(JRF!D3297="","",IF(IFERROR(VLOOKUP(JRF!D3297,Checks!N:P,3,0),0)="A","","Inactive account in Use"))</f>
        <v/>
      </c>
      <c r="R3284" t="str">
        <f>IFERROR(IF('Journal Template'!C3696="","",IF(IFERROR(VLOOKUP('Journal Template'!C3696,Checks!N:P,3,0),0)="A","","Inactive account in Use")),"")</f>
        <v/>
      </c>
      <c r="V3284" s="150" t="str">
        <f>IF(JRF!C3297="","",IF(IFERROR(VLOOKUP(JRF!C3297,Checks!S:U,3,0),0)="A","Entry with System fund Dept",""))</f>
        <v/>
      </c>
      <c r="W3284" t="str">
        <f>IFERROR(IF('Journal Template'!D3696="","",IF(IFERROR(VLOOKUP('Journal Template'!D3696,Checks!S:U,3,0),0)="A","Entry with System fund Dept","")),"")</f>
        <v/>
      </c>
      <c r="X3284" t="s">
        <v>14408</v>
      </c>
      <c r="Y3284" t="s">
        <v>389</v>
      </c>
      <c r="Z3284" t="s">
        <v>14409</v>
      </c>
      <c r="AA3284" t="s">
        <v>588</v>
      </c>
      <c r="AB3284" t="s">
        <v>4770</v>
      </c>
      <c r="AC3284" s="150" t="str">
        <f>IFERROR(IF(JRF!C3297="","",IF(AND(VLOOKUP(JRF!C3297,X:AA,4,0)=JRF!B3297,VLOOKUP(JRF!C3297,X:Y,2,0)="A"),"","Inactive Dept Combo Error")),"Inactive Dept Combo Error")</f>
        <v/>
      </c>
      <c r="AD3284" t="str">
        <f>IFERROR(IF('Journal Template'!D3696="","",IF(AND(VLOOKUP('Journal Template'!D3696,X:AA,4,0)='Journal Template'!A3696,VLOOKUP('Journal Template'!D3696,X:Y,2,0)="A"),"","Inactive Dept Combo Error")),"")</f>
        <v/>
      </c>
      <c r="AK3284" s="150" t="str">
        <f>IF(JRF!B3297="","",IF(JRF!B3297=IFERROR(VLOOKUP(JRF!B3297,Checks!AI:AI,1,0),0),"Entry in Branch/Satellite BU's",""))</f>
        <v/>
      </c>
      <c r="AL3284" t="str">
        <f>IFERROR(IF('Journal Template'!A3696="","",IF('Journal Template'!A3696=IFERROR(VLOOKUP('Journal Template'!A3696,Checks!AI:AI,1,0),0),"Entry in Branch/Satellite BU's","")),"")</f>
        <v/>
      </c>
      <c r="AO3284" s="171"/>
      <c r="AP3284" s="171"/>
      <c r="AQ3284" s="171"/>
      <c r="AR3284" s="171"/>
      <c r="CI3284" t="str">
        <f>IF(JRF!F3297&gt;0,"",IF(JRF!B3297="","",IF(LEFT(JRF!B3297,1)=IFERROR(VLOOKUP(LEFT(JRF!B3297,1),$CF$2:$CF$5,1,0),0),"Product Code Required",IF(JRF!C3297="","",IF(JRF!C3297=IFERROR(VLOOKUP(JRF!C3297,$CH:$CH,1,0),0),"Product Code Required","NA")))))</f>
        <v/>
      </c>
      <c r="CJ3284" t="str">
        <f>IF(JRF!AV3297&gt;0,"",IF(JRF!Q3297="","",IF(LEFT(JRF!Q3297,1)=IFERROR(VLOOKUP(LEFT(JRF!Q3297,1),$CF$2:$CF$5,1,0),0),"Product Code Required",IF(JRF!V3297="","",IF(JRF!V3297=IFERROR(VLOOKUP(JRF!V3297,$CH:$CH,1,0),0),"Product Code Required","NA")))))</f>
        <v/>
      </c>
      <c r="CK3284" t="str">
        <f>IFERROR(IF(LEN('Journal Template'!F3295)&gt;0,"",IF('Journal Template'!A3295="","",IF(LEFT('Journal Template'!A3295,1)=IFERROR(VLOOKUP(LEFT('Journal Template'!A3295,1),Checks!$CF$2:$CF$5,1,0),0),"Product Code Required",IF('Journal Template'!D3295="","",IF('Journal Template'!D3295=IFERROR(VLOOKUP('Journal Template'!D3295,Checks!$CH:$CH,1,0),0),"Product Code Required","NA"))))),"")</f>
        <v/>
      </c>
    </row>
    <row r="3285" spans="14:89">
      <c r="N3285" t="s">
        <v>14410</v>
      </c>
      <c r="O3285" t="s">
        <v>14411</v>
      </c>
      <c r="P3285" t="s">
        <v>386</v>
      </c>
      <c r="Q3285" s="150" t="str">
        <f>IF(JRF!D3298="","",IF(IFERROR(VLOOKUP(JRF!D3298,Checks!N:P,3,0),0)="A","","Inactive account in Use"))</f>
        <v/>
      </c>
      <c r="R3285" t="str">
        <f>IFERROR(IF('Journal Template'!C3697="","",IF(IFERROR(VLOOKUP('Journal Template'!C3697,Checks!N:P,3,0),0)="A","","Inactive account in Use")),"")</f>
        <v/>
      </c>
      <c r="V3285" s="150" t="str">
        <f>IF(JRF!C3298="","",IF(IFERROR(VLOOKUP(JRF!C3298,Checks!S:U,3,0),0)="A","Entry with System fund Dept",""))</f>
        <v/>
      </c>
      <c r="W3285" t="str">
        <f>IFERROR(IF('Journal Template'!D3697="","",IF(IFERROR(VLOOKUP('Journal Template'!D3697,Checks!S:U,3,0),0)="A","Entry with System fund Dept","")),"")</f>
        <v/>
      </c>
      <c r="X3285" t="s">
        <v>14412</v>
      </c>
      <c r="Y3285" t="s">
        <v>386</v>
      </c>
      <c r="Z3285" t="s">
        <v>589</v>
      </c>
      <c r="AA3285" t="s">
        <v>588</v>
      </c>
      <c r="AB3285" t="s">
        <v>4770</v>
      </c>
      <c r="AC3285" s="150" t="str">
        <f>IFERROR(IF(JRF!C3298="","",IF(AND(VLOOKUP(JRF!C3298,X:AA,4,0)=JRF!B3298,VLOOKUP(JRF!C3298,X:Y,2,0)="A"),"","Inactive Dept Combo Error")),"Inactive Dept Combo Error")</f>
        <v/>
      </c>
      <c r="AD3285" t="str">
        <f>IFERROR(IF('Journal Template'!D3697="","",IF(AND(VLOOKUP('Journal Template'!D3697,X:AA,4,0)='Journal Template'!A3697,VLOOKUP('Journal Template'!D3697,X:Y,2,0)="A"),"","Inactive Dept Combo Error")),"")</f>
        <v/>
      </c>
      <c r="AK3285" s="150" t="str">
        <f>IF(JRF!B3298="","",IF(JRF!B3298=IFERROR(VLOOKUP(JRF!B3298,Checks!AI:AI,1,0),0),"Entry in Branch/Satellite BU's",""))</f>
        <v/>
      </c>
      <c r="AL3285" t="str">
        <f>IFERROR(IF('Journal Template'!A3697="","",IF('Journal Template'!A3697=IFERROR(VLOOKUP('Journal Template'!A3697,Checks!AI:AI,1,0),0),"Entry in Branch/Satellite BU's","")),"")</f>
        <v/>
      </c>
      <c r="AO3285" s="171"/>
      <c r="AP3285" s="171"/>
      <c r="AQ3285" s="171"/>
      <c r="AR3285" s="171"/>
      <c r="CI3285" t="str">
        <f>IF(JRF!F3298&gt;0,"",IF(JRF!B3298="","",IF(LEFT(JRF!B3298,1)=IFERROR(VLOOKUP(LEFT(JRF!B3298,1),$CF$2:$CF$5,1,0),0),"Product Code Required",IF(JRF!C3298="","",IF(JRF!C3298=IFERROR(VLOOKUP(JRF!C3298,$CH:$CH,1,0),0),"Product Code Required","NA")))))</f>
        <v/>
      </c>
      <c r="CJ3285" t="str">
        <f>IF(JRF!AV3298&gt;0,"",IF(JRF!Q3298="","",IF(LEFT(JRF!Q3298,1)=IFERROR(VLOOKUP(LEFT(JRF!Q3298,1),$CF$2:$CF$5,1,0),0),"Product Code Required",IF(JRF!V3298="","",IF(JRF!V3298=IFERROR(VLOOKUP(JRF!V3298,$CH:$CH,1,0),0),"Product Code Required","NA")))))</f>
        <v/>
      </c>
      <c r="CK3285" t="str">
        <f>IFERROR(IF(LEN('Journal Template'!F3296)&gt;0,"",IF('Journal Template'!A3296="","",IF(LEFT('Journal Template'!A3296,1)=IFERROR(VLOOKUP(LEFT('Journal Template'!A3296,1),Checks!$CF$2:$CF$5,1,0),0),"Product Code Required",IF('Journal Template'!D3296="","",IF('Journal Template'!D3296=IFERROR(VLOOKUP('Journal Template'!D3296,Checks!$CH:$CH,1,0),0),"Product Code Required","NA"))))),"")</f>
        <v/>
      </c>
    </row>
    <row r="3286" spans="14:89">
      <c r="N3286" t="s">
        <v>14413</v>
      </c>
      <c r="O3286" t="s">
        <v>14414</v>
      </c>
      <c r="P3286" t="s">
        <v>386</v>
      </c>
      <c r="Q3286" s="150" t="str">
        <f>IF(JRF!D3299="","",IF(IFERROR(VLOOKUP(JRF!D3299,Checks!N:P,3,0),0)="A","","Inactive account in Use"))</f>
        <v/>
      </c>
      <c r="R3286" t="str">
        <f>IFERROR(IF('Journal Template'!C3698="","",IF(IFERROR(VLOOKUP('Journal Template'!C3698,Checks!N:P,3,0),0)="A","","Inactive account in Use")),"")</f>
        <v/>
      </c>
      <c r="V3286" s="150" t="str">
        <f>IF(JRF!C3299="","",IF(IFERROR(VLOOKUP(JRF!C3299,Checks!S:U,3,0),0)="A","Entry with System fund Dept",""))</f>
        <v/>
      </c>
      <c r="W3286" t="str">
        <f>IFERROR(IF('Journal Template'!D3698="","",IF(IFERROR(VLOOKUP('Journal Template'!D3698,Checks!S:U,3,0),0)="A","Entry with System fund Dept","")),"")</f>
        <v/>
      </c>
      <c r="X3286" t="s">
        <v>14415</v>
      </c>
      <c r="Y3286" t="s">
        <v>386</v>
      </c>
      <c r="Z3286" t="s">
        <v>14416</v>
      </c>
      <c r="AA3286" t="s">
        <v>534</v>
      </c>
      <c r="AB3286" t="s">
        <v>1707</v>
      </c>
      <c r="AC3286" s="150" t="str">
        <f>IFERROR(IF(JRF!C3299="","",IF(AND(VLOOKUP(JRF!C3299,X:AA,4,0)=JRF!B3299,VLOOKUP(JRF!C3299,X:Y,2,0)="A"),"","Inactive Dept Combo Error")),"Inactive Dept Combo Error")</f>
        <v/>
      </c>
      <c r="AD3286" t="str">
        <f>IFERROR(IF('Journal Template'!D3698="","",IF(AND(VLOOKUP('Journal Template'!D3698,X:AA,4,0)='Journal Template'!A3698,VLOOKUP('Journal Template'!D3698,X:Y,2,0)="A"),"","Inactive Dept Combo Error")),"")</f>
        <v/>
      </c>
      <c r="AK3286" s="150" t="str">
        <f>IF(JRF!B3299="","",IF(JRF!B3299=IFERROR(VLOOKUP(JRF!B3299,Checks!AI:AI,1,0),0),"Entry in Branch/Satellite BU's",""))</f>
        <v/>
      </c>
      <c r="AL3286" t="str">
        <f>IFERROR(IF('Journal Template'!A3698="","",IF('Journal Template'!A3698=IFERROR(VLOOKUP('Journal Template'!A3698,Checks!AI:AI,1,0),0),"Entry in Branch/Satellite BU's","")),"")</f>
        <v/>
      </c>
      <c r="AO3286" s="171"/>
      <c r="AP3286" s="171"/>
      <c r="AQ3286" s="171"/>
      <c r="AR3286" s="171"/>
      <c r="CI3286" t="str">
        <f>IF(JRF!F3299&gt;0,"",IF(JRF!B3299="","",IF(LEFT(JRF!B3299,1)=IFERROR(VLOOKUP(LEFT(JRF!B3299,1),$CF$2:$CF$5,1,0),0),"Product Code Required",IF(JRF!C3299="","",IF(JRF!C3299=IFERROR(VLOOKUP(JRF!C3299,$CH:$CH,1,0),0),"Product Code Required","NA")))))</f>
        <v/>
      </c>
      <c r="CJ3286" t="str">
        <f>IF(JRF!AV3299&gt;0,"",IF(JRF!Q3299="","",IF(LEFT(JRF!Q3299,1)=IFERROR(VLOOKUP(LEFT(JRF!Q3299,1),$CF$2:$CF$5,1,0),0),"Product Code Required",IF(JRF!V3299="","",IF(JRF!V3299=IFERROR(VLOOKUP(JRF!V3299,$CH:$CH,1,0),0),"Product Code Required","NA")))))</f>
        <v/>
      </c>
      <c r="CK3286" t="str">
        <f>IFERROR(IF(LEN('Journal Template'!F3297)&gt;0,"",IF('Journal Template'!A3297="","",IF(LEFT('Journal Template'!A3297,1)=IFERROR(VLOOKUP(LEFT('Journal Template'!A3297,1),Checks!$CF$2:$CF$5,1,0),0),"Product Code Required",IF('Journal Template'!D3297="","",IF('Journal Template'!D3297=IFERROR(VLOOKUP('Journal Template'!D3297,Checks!$CH:$CH,1,0),0),"Product Code Required","NA"))))),"")</f>
        <v/>
      </c>
    </row>
    <row r="3287" spans="14:89">
      <c r="N3287" t="s">
        <v>14417</v>
      </c>
      <c r="O3287" t="s">
        <v>14418</v>
      </c>
      <c r="P3287" t="s">
        <v>386</v>
      </c>
      <c r="Q3287" s="150" t="str">
        <f>IF(JRF!D3300="","",IF(IFERROR(VLOOKUP(JRF!D3300,Checks!N:P,3,0),0)="A","","Inactive account in Use"))</f>
        <v/>
      </c>
      <c r="R3287" t="str">
        <f>IFERROR(IF('Journal Template'!C3699="","",IF(IFERROR(VLOOKUP('Journal Template'!C3699,Checks!N:P,3,0),0)="A","","Inactive account in Use")),"")</f>
        <v/>
      </c>
      <c r="V3287" s="150" t="str">
        <f>IF(JRF!C3300="","",IF(IFERROR(VLOOKUP(JRF!C3300,Checks!S:U,3,0),0)="A","Entry with System fund Dept",""))</f>
        <v/>
      </c>
      <c r="W3287" t="str">
        <f>IFERROR(IF('Journal Template'!D3699="","",IF(IFERROR(VLOOKUP('Journal Template'!D3699,Checks!S:U,3,0),0)="A","Entry with System fund Dept","")),"")</f>
        <v/>
      </c>
      <c r="X3287" t="s">
        <v>14419</v>
      </c>
      <c r="Y3287" t="s">
        <v>389</v>
      </c>
      <c r="Z3287" t="s">
        <v>14420</v>
      </c>
      <c r="AA3287" t="s">
        <v>534</v>
      </c>
      <c r="AB3287" t="s">
        <v>1707</v>
      </c>
      <c r="AC3287" s="150" t="str">
        <f>IFERROR(IF(JRF!C3300="","",IF(AND(VLOOKUP(JRF!C3300,X:AA,4,0)=JRF!B3300,VLOOKUP(JRF!C3300,X:Y,2,0)="A"),"","Inactive Dept Combo Error")),"Inactive Dept Combo Error")</f>
        <v/>
      </c>
      <c r="AD3287" t="str">
        <f>IFERROR(IF('Journal Template'!D3699="","",IF(AND(VLOOKUP('Journal Template'!D3699,X:AA,4,0)='Journal Template'!A3699,VLOOKUP('Journal Template'!D3699,X:Y,2,0)="A"),"","Inactive Dept Combo Error")),"")</f>
        <v/>
      </c>
      <c r="AK3287" s="150" t="str">
        <f>IF(JRF!B3300="","",IF(JRF!B3300=IFERROR(VLOOKUP(JRF!B3300,Checks!AI:AI,1,0),0),"Entry in Branch/Satellite BU's",""))</f>
        <v/>
      </c>
      <c r="AL3287" t="str">
        <f>IFERROR(IF('Journal Template'!A3699="","",IF('Journal Template'!A3699=IFERROR(VLOOKUP('Journal Template'!A3699,Checks!AI:AI,1,0),0),"Entry in Branch/Satellite BU's","")),"")</f>
        <v/>
      </c>
      <c r="AO3287" s="171"/>
      <c r="AP3287" s="171"/>
      <c r="AQ3287" s="171"/>
      <c r="AR3287" s="171"/>
      <c r="CI3287" t="str">
        <f>IF(JRF!F3300&gt;0,"",IF(JRF!B3300="","",IF(LEFT(JRF!B3300,1)=IFERROR(VLOOKUP(LEFT(JRF!B3300,1),$CF$2:$CF$5,1,0),0),"Product Code Required",IF(JRF!C3300="","",IF(JRF!C3300=IFERROR(VLOOKUP(JRF!C3300,$CH:$CH,1,0),0),"Product Code Required","NA")))))</f>
        <v/>
      </c>
      <c r="CJ3287" t="str">
        <f>IF(JRF!AV3300&gt;0,"",IF(JRF!Q3300="","",IF(LEFT(JRF!Q3300,1)=IFERROR(VLOOKUP(LEFT(JRF!Q3300,1),$CF$2:$CF$5,1,0),0),"Product Code Required",IF(JRF!V3300="","",IF(JRF!V3300=IFERROR(VLOOKUP(JRF!V3300,$CH:$CH,1,0),0),"Product Code Required","NA")))))</f>
        <v/>
      </c>
      <c r="CK3287" t="str">
        <f>IFERROR(IF(LEN('Journal Template'!F3298)&gt;0,"",IF('Journal Template'!A3298="","",IF(LEFT('Journal Template'!A3298,1)=IFERROR(VLOOKUP(LEFT('Journal Template'!A3298,1),Checks!$CF$2:$CF$5,1,0),0),"Product Code Required",IF('Journal Template'!D3298="","",IF('Journal Template'!D3298=IFERROR(VLOOKUP('Journal Template'!D3298,Checks!$CH:$CH,1,0),0),"Product Code Required","NA"))))),"")</f>
        <v/>
      </c>
    </row>
    <row r="3288" spans="14:89">
      <c r="N3288" t="s">
        <v>14421</v>
      </c>
      <c r="O3288" t="s">
        <v>14422</v>
      </c>
      <c r="P3288" t="s">
        <v>386</v>
      </c>
      <c r="Q3288" s="150" t="str">
        <f>IF(JRF!D3301="","",IF(IFERROR(VLOOKUP(JRF!D3301,Checks!N:P,3,0),0)="A","","Inactive account in Use"))</f>
        <v/>
      </c>
      <c r="R3288" t="str">
        <f>IFERROR(IF('Journal Template'!C3700="","",IF(IFERROR(VLOOKUP('Journal Template'!C3700,Checks!N:P,3,0),0)="A","","Inactive account in Use")),"")</f>
        <v/>
      </c>
      <c r="V3288" s="150" t="str">
        <f>IF(JRF!C3301="","",IF(IFERROR(VLOOKUP(JRF!C3301,Checks!S:U,3,0),0)="A","Entry with System fund Dept",""))</f>
        <v/>
      </c>
      <c r="W3288" t="str">
        <f>IFERROR(IF('Journal Template'!D3700="","",IF(IFERROR(VLOOKUP('Journal Template'!D3700,Checks!S:U,3,0),0)="A","Entry with System fund Dept","")),"")</f>
        <v/>
      </c>
      <c r="X3288" t="s">
        <v>14423</v>
      </c>
      <c r="Y3288" t="s">
        <v>386</v>
      </c>
      <c r="Z3288" t="s">
        <v>14424</v>
      </c>
      <c r="AA3288" t="s">
        <v>534</v>
      </c>
      <c r="AB3288" t="s">
        <v>1707</v>
      </c>
      <c r="AC3288" s="150" t="str">
        <f>IFERROR(IF(JRF!C3301="","",IF(AND(VLOOKUP(JRF!C3301,X:AA,4,0)=JRF!B3301,VLOOKUP(JRF!C3301,X:Y,2,0)="A"),"","Inactive Dept Combo Error")),"Inactive Dept Combo Error")</f>
        <v/>
      </c>
      <c r="AD3288" t="str">
        <f>IFERROR(IF('Journal Template'!D3700="","",IF(AND(VLOOKUP('Journal Template'!D3700,X:AA,4,0)='Journal Template'!A3700,VLOOKUP('Journal Template'!D3700,X:Y,2,0)="A"),"","Inactive Dept Combo Error")),"")</f>
        <v/>
      </c>
      <c r="AK3288" s="150" t="str">
        <f>IF(JRF!B3301="","",IF(JRF!B3301=IFERROR(VLOOKUP(JRF!B3301,Checks!AI:AI,1,0),0),"Entry in Branch/Satellite BU's",""))</f>
        <v/>
      </c>
      <c r="AL3288" t="str">
        <f>IFERROR(IF('Journal Template'!A3700="","",IF('Journal Template'!A3700=IFERROR(VLOOKUP('Journal Template'!A3700,Checks!AI:AI,1,0),0),"Entry in Branch/Satellite BU's","")),"")</f>
        <v/>
      </c>
      <c r="AO3288" s="171"/>
      <c r="AP3288" s="171"/>
      <c r="AQ3288" s="171"/>
      <c r="AR3288" s="171"/>
      <c r="CI3288" t="str">
        <f>IF(JRF!F3301&gt;0,"",IF(JRF!B3301="","",IF(LEFT(JRF!B3301,1)=IFERROR(VLOOKUP(LEFT(JRF!B3301,1),$CF$2:$CF$5,1,0),0),"Product Code Required",IF(JRF!C3301="","",IF(JRF!C3301=IFERROR(VLOOKUP(JRF!C3301,$CH:$CH,1,0),0),"Product Code Required","NA")))))</f>
        <v/>
      </c>
      <c r="CJ3288" t="str">
        <f>IF(JRF!AV3301&gt;0,"",IF(JRF!Q3301="","",IF(LEFT(JRF!Q3301,1)=IFERROR(VLOOKUP(LEFT(JRF!Q3301,1),$CF$2:$CF$5,1,0),0),"Product Code Required",IF(JRF!V3301="","",IF(JRF!V3301=IFERROR(VLOOKUP(JRF!V3301,$CH:$CH,1,0),0),"Product Code Required","NA")))))</f>
        <v/>
      </c>
      <c r="CK3288" t="str">
        <f>IFERROR(IF(LEN('Journal Template'!F3299)&gt;0,"",IF('Journal Template'!A3299="","",IF(LEFT('Journal Template'!A3299,1)=IFERROR(VLOOKUP(LEFT('Journal Template'!A3299,1),Checks!$CF$2:$CF$5,1,0),0),"Product Code Required",IF('Journal Template'!D3299="","",IF('Journal Template'!D3299=IFERROR(VLOOKUP('Journal Template'!D3299,Checks!$CH:$CH,1,0),0),"Product Code Required","NA"))))),"")</f>
        <v/>
      </c>
    </row>
    <row r="3289" spans="14:89">
      <c r="N3289" t="s">
        <v>14425</v>
      </c>
      <c r="O3289" t="s">
        <v>14426</v>
      </c>
      <c r="P3289" t="s">
        <v>386</v>
      </c>
      <c r="Q3289" s="150" t="str">
        <f>IF(JRF!D3302="","",IF(IFERROR(VLOOKUP(JRF!D3302,Checks!N:P,3,0),0)="A","","Inactive account in Use"))</f>
        <v/>
      </c>
      <c r="R3289" t="str">
        <f>IFERROR(IF('Journal Template'!C3701="","",IF(IFERROR(VLOOKUP('Journal Template'!C3701,Checks!N:P,3,0),0)="A","","Inactive account in Use")),"")</f>
        <v/>
      </c>
      <c r="V3289" s="150" t="str">
        <f>IF(JRF!C3302="","",IF(IFERROR(VLOOKUP(JRF!C3302,Checks!S:U,3,0),0)="A","Entry with System fund Dept",""))</f>
        <v/>
      </c>
      <c r="W3289" t="str">
        <f>IFERROR(IF('Journal Template'!D3701="","",IF(IFERROR(VLOOKUP('Journal Template'!D3701,Checks!S:U,3,0),0)="A","Entry with System fund Dept","")),"")</f>
        <v/>
      </c>
      <c r="X3289" t="s">
        <v>14427</v>
      </c>
      <c r="Y3289" t="s">
        <v>386</v>
      </c>
      <c r="Z3289" t="s">
        <v>14428</v>
      </c>
      <c r="AA3289" t="s">
        <v>534</v>
      </c>
      <c r="AB3289" t="s">
        <v>1707</v>
      </c>
      <c r="AC3289" s="150" t="str">
        <f>IFERROR(IF(JRF!C3302="","",IF(AND(VLOOKUP(JRF!C3302,X:AA,4,0)=JRF!B3302,VLOOKUP(JRF!C3302,X:Y,2,0)="A"),"","Inactive Dept Combo Error")),"Inactive Dept Combo Error")</f>
        <v/>
      </c>
      <c r="AD3289" t="str">
        <f>IFERROR(IF('Journal Template'!D3701="","",IF(AND(VLOOKUP('Journal Template'!D3701,X:AA,4,0)='Journal Template'!A3701,VLOOKUP('Journal Template'!D3701,X:Y,2,0)="A"),"","Inactive Dept Combo Error")),"")</f>
        <v/>
      </c>
      <c r="AK3289" s="150" t="str">
        <f>IF(JRF!B3302="","",IF(JRF!B3302=IFERROR(VLOOKUP(JRF!B3302,Checks!AI:AI,1,0),0),"Entry in Branch/Satellite BU's",""))</f>
        <v/>
      </c>
      <c r="AL3289" t="str">
        <f>IFERROR(IF('Journal Template'!A3701="","",IF('Journal Template'!A3701=IFERROR(VLOOKUP('Journal Template'!A3701,Checks!AI:AI,1,0),0),"Entry in Branch/Satellite BU's","")),"")</f>
        <v/>
      </c>
      <c r="AO3289" s="171"/>
      <c r="AP3289" s="171"/>
      <c r="AQ3289" s="171"/>
      <c r="AR3289" s="171"/>
      <c r="CI3289" t="str">
        <f>IF(JRF!F3302&gt;0,"",IF(JRF!B3302="","",IF(LEFT(JRF!B3302,1)=IFERROR(VLOOKUP(LEFT(JRF!B3302,1),$CF$2:$CF$5,1,0),0),"Product Code Required",IF(JRF!C3302="","",IF(JRF!C3302=IFERROR(VLOOKUP(JRF!C3302,$CH:$CH,1,0),0),"Product Code Required","NA")))))</f>
        <v/>
      </c>
      <c r="CJ3289" t="str">
        <f>IF(JRF!AV3302&gt;0,"",IF(JRF!Q3302="","",IF(LEFT(JRF!Q3302,1)=IFERROR(VLOOKUP(LEFT(JRF!Q3302,1),$CF$2:$CF$5,1,0),0),"Product Code Required",IF(JRF!V3302="","",IF(JRF!V3302=IFERROR(VLOOKUP(JRF!V3302,$CH:$CH,1,0),0),"Product Code Required","NA")))))</f>
        <v/>
      </c>
      <c r="CK3289" t="str">
        <f>IFERROR(IF(LEN('Journal Template'!F3300)&gt;0,"",IF('Journal Template'!A3300="","",IF(LEFT('Journal Template'!A3300,1)=IFERROR(VLOOKUP(LEFT('Journal Template'!A3300,1),Checks!$CF$2:$CF$5,1,0),0),"Product Code Required",IF('Journal Template'!D3300="","",IF('Journal Template'!D3300=IFERROR(VLOOKUP('Journal Template'!D3300,Checks!$CH:$CH,1,0),0),"Product Code Required","NA"))))),"")</f>
        <v/>
      </c>
    </row>
    <row r="3290" spans="14:89">
      <c r="N3290" t="s">
        <v>14429</v>
      </c>
      <c r="O3290" t="s">
        <v>14430</v>
      </c>
      <c r="P3290" t="s">
        <v>386</v>
      </c>
      <c r="Q3290" s="150" t="str">
        <f>IF(JRF!D3303="","",IF(IFERROR(VLOOKUP(JRF!D3303,Checks!N:P,3,0),0)="A","","Inactive account in Use"))</f>
        <v/>
      </c>
      <c r="R3290" t="str">
        <f>IFERROR(IF('Journal Template'!C3702="","",IF(IFERROR(VLOOKUP('Journal Template'!C3702,Checks!N:P,3,0),0)="A","","Inactive account in Use")),"")</f>
        <v/>
      </c>
      <c r="V3290" s="150" t="str">
        <f>IF(JRF!C3303="","",IF(IFERROR(VLOOKUP(JRF!C3303,Checks!S:U,3,0),0)="A","Entry with System fund Dept",""))</f>
        <v/>
      </c>
      <c r="W3290" t="str">
        <f>IFERROR(IF('Journal Template'!D3702="","",IF(IFERROR(VLOOKUP('Journal Template'!D3702,Checks!S:U,3,0),0)="A","Entry with System fund Dept","")),"")</f>
        <v/>
      </c>
      <c r="X3290" t="s">
        <v>14431</v>
      </c>
      <c r="Y3290" t="s">
        <v>386</v>
      </c>
      <c r="Z3290" t="s">
        <v>14432</v>
      </c>
      <c r="AA3290" t="s">
        <v>14433</v>
      </c>
      <c r="AB3290" t="s">
        <v>125</v>
      </c>
      <c r="AC3290" s="150" t="str">
        <f>IFERROR(IF(JRF!C3303="","",IF(AND(VLOOKUP(JRF!C3303,X:AA,4,0)=JRF!B3303,VLOOKUP(JRF!C3303,X:Y,2,0)="A"),"","Inactive Dept Combo Error")),"Inactive Dept Combo Error")</f>
        <v/>
      </c>
      <c r="AD3290" t="str">
        <f>IFERROR(IF('Journal Template'!D3702="","",IF(AND(VLOOKUP('Journal Template'!D3702,X:AA,4,0)='Journal Template'!A3702,VLOOKUP('Journal Template'!D3702,X:Y,2,0)="A"),"","Inactive Dept Combo Error")),"")</f>
        <v/>
      </c>
      <c r="AK3290" s="150" t="str">
        <f>IF(JRF!B3303="","",IF(JRF!B3303=IFERROR(VLOOKUP(JRF!B3303,Checks!AI:AI,1,0),0),"Entry in Branch/Satellite BU's",""))</f>
        <v/>
      </c>
      <c r="AL3290" t="str">
        <f>IFERROR(IF('Journal Template'!A3702="","",IF('Journal Template'!A3702=IFERROR(VLOOKUP('Journal Template'!A3702,Checks!AI:AI,1,0),0),"Entry in Branch/Satellite BU's","")),"")</f>
        <v/>
      </c>
      <c r="AO3290" s="171"/>
      <c r="AP3290" s="171"/>
      <c r="AQ3290" s="171"/>
      <c r="AR3290" s="171"/>
      <c r="CI3290" t="str">
        <f>IF(JRF!F3303&gt;0,"",IF(JRF!B3303="","",IF(LEFT(JRF!B3303,1)=IFERROR(VLOOKUP(LEFT(JRF!B3303,1),$CF$2:$CF$5,1,0),0),"Product Code Required",IF(JRF!C3303="","",IF(JRF!C3303=IFERROR(VLOOKUP(JRF!C3303,$CH:$CH,1,0),0),"Product Code Required","NA")))))</f>
        <v/>
      </c>
      <c r="CJ3290" t="str">
        <f>IF(JRF!AV3303&gt;0,"",IF(JRF!Q3303="","",IF(LEFT(JRF!Q3303,1)=IFERROR(VLOOKUP(LEFT(JRF!Q3303,1),$CF$2:$CF$5,1,0),0),"Product Code Required",IF(JRF!V3303="","",IF(JRF!V3303=IFERROR(VLOOKUP(JRF!V3303,$CH:$CH,1,0),0),"Product Code Required","NA")))))</f>
        <v/>
      </c>
      <c r="CK3290" t="str">
        <f>IFERROR(IF(LEN('Journal Template'!F3301)&gt;0,"",IF('Journal Template'!A3301="","",IF(LEFT('Journal Template'!A3301,1)=IFERROR(VLOOKUP(LEFT('Journal Template'!A3301,1),Checks!$CF$2:$CF$5,1,0),0),"Product Code Required",IF('Journal Template'!D3301="","",IF('Journal Template'!D3301=IFERROR(VLOOKUP('Journal Template'!D3301,Checks!$CH:$CH,1,0),0),"Product Code Required","NA"))))),"")</f>
        <v/>
      </c>
    </row>
    <row r="3291" spans="14:89">
      <c r="N3291" t="s">
        <v>14434</v>
      </c>
      <c r="O3291" t="s">
        <v>14435</v>
      </c>
      <c r="P3291" t="s">
        <v>389</v>
      </c>
      <c r="Q3291" s="150" t="str">
        <f>IF(JRF!D3304="","",IF(IFERROR(VLOOKUP(JRF!D3304,Checks!N:P,3,0),0)="A","","Inactive account in Use"))</f>
        <v/>
      </c>
      <c r="R3291" t="str">
        <f>IFERROR(IF('Journal Template'!C3703="","",IF(IFERROR(VLOOKUP('Journal Template'!C3703,Checks!N:P,3,0),0)="A","","Inactive account in Use")),"")</f>
        <v/>
      </c>
      <c r="V3291" s="150" t="str">
        <f>IF(JRF!C3304="","",IF(IFERROR(VLOOKUP(JRF!C3304,Checks!S:U,3,0),0)="A","Entry with System fund Dept",""))</f>
        <v/>
      </c>
      <c r="W3291" t="str">
        <f>IFERROR(IF('Journal Template'!D3703="","",IF(IFERROR(VLOOKUP('Journal Template'!D3703,Checks!S:U,3,0),0)="A","Entry with System fund Dept","")),"")</f>
        <v/>
      </c>
      <c r="X3291" t="s">
        <v>14436</v>
      </c>
      <c r="Y3291" t="s">
        <v>389</v>
      </c>
      <c r="Z3291" t="s">
        <v>14437</v>
      </c>
      <c r="AA3291" t="s">
        <v>546</v>
      </c>
      <c r="AB3291" t="s">
        <v>4770</v>
      </c>
      <c r="AC3291" s="150" t="str">
        <f>IFERROR(IF(JRF!C3304="","",IF(AND(VLOOKUP(JRF!C3304,X:AA,4,0)=JRF!B3304,VLOOKUP(JRF!C3304,X:Y,2,0)="A"),"","Inactive Dept Combo Error")),"Inactive Dept Combo Error")</f>
        <v/>
      </c>
      <c r="AD3291" t="str">
        <f>IFERROR(IF('Journal Template'!D3703="","",IF(AND(VLOOKUP('Journal Template'!D3703,X:AA,4,0)='Journal Template'!A3703,VLOOKUP('Journal Template'!D3703,X:Y,2,0)="A"),"","Inactive Dept Combo Error")),"")</f>
        <v/>
      </c>
      <c r="AK3291" s="150" t="str">
        <f>IF(JRF!B3304="","",IF(JRF!B3304=IFERROR(VLOOKUP(JRF!B3304,Checks!AI:AI,1,0),0),"Entry in Branch/Satellite BU's",""))</f>
        <v/>
      </c>
      <c r="AL3291" t="str">
        <f>IFERROR(IF('Journal Template'!A3703="","",IF('Journal Template'!A3703=IFERROR(VLOOKUP('Journal Template'!A3703,Checks!AI:AI,1,0),0),"Entry in Branch/Satellite BU's","")),"")</f>
        <v/>
      </c>
      <c r="AO3291" s="171"/>
      <c r="AP3291" s="171"/>
      <c r="AQ3291" s="171"/>
      <c r="AR3291" s="171"/>
      <c r="CI3291" t="str">
        <f>IF(JRF!F3304&gt;0,"",IF(JRF!B3304="","",IF(LEFT(JRF!B3304,1)=IFERROR(VLOOKUP(LEFT(JRF!B3304,1),$CF$2:$CF$5,1,0),0),"Product Code Required",IF(JRF!C3304="","",IF(JRF!C3304=IFERROR(VLOOKUP(JRF!C3304,$CH:$CH,1,0),0),"Product Code Required","NA")))))</f>
        <v/>
      </c>
      <c r="CJ3291" t="str">
        <f>IF(JRF!AV3304&gt;0,"",IF(JRF!Q3304="","",IF(LEFT(JRF!Q3304,1)=IFERROR(VLOOKUP(LEFT(JRF!Q3304,1),$CF$2:$CF$5,1,0),0),"Product Code Required",IF(JRF!V3304="","",IF(JRF!V3304=IFERROR(VLOOKUP(JRF!V3304,$CH:$CH,1,0),0),"Product Code Required","NA")))))</f>
        <v/>
      </c>
      <c r="CK3291" t="str">
        <f>IFERROR(IF(LEN('Journal Template'!F3302)&gt;0,"",IF('Journal Template'!A3302="","",IF(LEFT('Journal Template'!A3302,1)=IFERROR(VLOOKUP(LEFT('Journal Template'!A3302,1),Checks!$CF$2:$CF$5,1,0),0),"Product Code Required",IF('Journal Template'!D3302="","",IF('Journal Template'!D3302=IFERROR(VLOOKUP('Journal Template'!D3302,Checks!$CH:$CH,1,0),0),"Product Code Required","NA"))))),"")</f>
        <v/>
      </c>
    </row>
    <row r="3292" spans="14:89">
      <c r="N3292" t="s">
        <v>14438</v>
      </c>
      <c r="O3292" t="s">
        <v>14439</v>
      </c>
      <c r="P3292" t="s">
        <v>386</v>
      </c>
      <c r="Q3292" s="150" t="str">
        <f>IF(JRF!D3305="","",IF(IFERROR(VLOOKUP(JRF!D3305,Checks!N:P,3,0),0)="A","","Inactive account in Use"))</f>
        <v/>
      </c>
      <c r="R3292" t="str">
        <f>IFERROR(IF('Journal Template'!C3704="","",IF(IFERROR(VLOOKUP('Journal Template'!C3704,Checks!N:P,3,0),0)="A","","Inactive account in Use")),"")</f>
        <v/>
      </c>
      <c r="V3292" s="150" t="str">
        <f>IF(JRF!C3305="","",IF(IFERROR(VLOOKUP(JRF!C3305,Checks!S:U,3,0),0)="A","Entry with System fund Dept",""))</f>
        <v/>
      </c>
      <c r="W3292" t="str">
        <f>IFERROR(IF('Journal Template'!D3704="","",IF(IFERROR(VLOOKUP('Journal Template'!D3704,Checks!S:U,3,0),0)="A","Entry with System fund Dept","")),"")</f>
        <v/>
      </c>
      <c r="X3292" t="s">
        <v>14440</v>
      </c>
      <c r="Y3292" t="s">
        <v>389</v>
      </c>
      <c r="Z3292" t="s">
        <v>14441</v>
      </c>
      <c r="AA3292" t="s">
        <v>546</v>
      </c>
      <c r="AB3292" t="s">
        <v>4770</v>
      </c>
      <c r="AC3292" s="150" t="str">
        <f>IFERROR(IF(JRF!C3305="","",IF(AND(VLOOKUP(JRF!C3305,X:AA,4,0)=JRF!B3305,VLOOKUP(JRF!C3305,X:Y,2,0)="A"),"","Inactive Dept Combo Error")),"Inactive Dept Combo Error")</f>
        <v/>
      </c>
      <c r="AD3292" t="str">
        <f>IFERROR(IF('Journal Template'!D3704="","",IF(AND(VLOOKUP('Journal Template'!D3704,X:AA,4,0)='Journal Template'!A3704,VLOOKUP('Journal Template'!D3704,X:Y,2,0)="A"),"","Inactive Dept Combo Error")),"")</f>
        <v/>
      </c>
      <c r="AK3292" s="150" t="str">
        <f>IF(JRF!B3305="","",IF(JRF!B3305=IFERROR(VLOOKUP(JRF!B3305,Checks!AI:AI,1,0),0),"Entry in Branch/Satellite BU's",""))</f>
        <v/>
      </c>
      <c r="AL3292" t="str">
        <f>IFERROR(IF('Journal Template'!A3704="","",IF('Journal Template'!A3704=IFERROR(VLOOKUP('Journal Template'!A3704,Checks!AI:AI,1,0),0),"Entry in Branch/Satellite BU's","")),"")</f>
        <v/>
      </c>
      <c r="AO3292" s="171"/>
      <c r="AP3292" s="171"/>
      <c r="AQ3292" s="171"/>
      <c r="AR3292" s="171"/>
      <c r="CI3292" t="str">
        <f>IF(JRF!F3305&gt;0,"",IF(JRF!B3305="","",IF(LEFT(JRF!B3305,1)=IFERROR(VLOOKUP(LEFT(JRF!B3305,1),$CF$2:$CF$5,1,0),0),"Product Code Required",IF(JRF!C3305="","",IF(JRF!C3305=IFERROR(VLOOKUP(JRF!C3305,$CH:$CH,1,0),0),"Product Code Required","NA")))))</f>
        <v/>
      </c>
      <c r="CJ3292" t="str">
        <f>IF(JRF!AV3305&gt;0,"",IF(JRF!Q3305="","",IF(LEFT(JRF!Q3305,1)=IFERROR(VLOOKUP(LEFT(JRF!Q3305,1),$CF$2:$CF$5,1,0),0),"Product Code Required",IF(JRF!V3305="","",IF(JRF!V3305=IFERROR(VLOOKUP(JRF!V3305,$CH:$CH,1,0),0),"Product Code Required","NA")))))</f>
        <v/>
      </c>
      <c r="CK3292" t="str">
        <f>IFERROR(IF(LEN('Journal Template'!F3303)&gt;0,"",IF('Journal Template'!A3303="","",IF(LEFT('Journal Template'!A3303,1)=IFERROR(VLOOKUP(LEFT('Journal Template'!A3303,1),Checks!$CF$2:$CF$5,1,0),0),"Product Code Required",IF('Journal Template'!D3303="","",IF('Journal Template'!D3303=IFERROR(VLOOKUP('Journal Template'!D3303,Checks!$CH:$CH,1,0),0),"Product Code Required","NA"))))),"")</f>
        <v/>
      </c>
    </row>
    <row r="3293" spans="14:89">
      <c r="N3293" t="s">
        <v>14442</v>
      </c>
      <c r="O3293" t="s">
        <v>14443</v>
      </c>
      <c r="P3293" t="s">
        <v>386</v>
      </c>
      <c r="Q3293" s="150" t="str">
        <f>IF(JRF!D3306="","",IF(IFERROR(VLOOKUP(JRF!D3306,Checks!N:P,3,0),0)="A","","Inactive account in Use"))</f>
        <v/>
      </c>
      <c r="R3293" t="str">
        <f>IFERROR(IF('Journal Template'!C3705="","",IF(IFERROR(VLOOKUP('Journal Template'!C3705,Checks!N:P,3,0),0)="A","","Inactive account in Use")),"")</f>
        <v/>
      </c>
      <c r="V3293" s="150" t="str">
        <f>IF(JRF!C3306="","",IF(IFERROR(VLOOKUP(JRF!C3306,Checks!S:U,3,0),0)="A","Entry with System fund Dept",""))</f>
        <v/>
      </c>
      <c r="W3293" t="str">
        <f>IFERROR(IF('Journal Template'!D3705="","",IF(IFERROR(VLOOKUP('Journal Template'!D3705,Checks!S:U,3,0),0)="A","Entry with System fund Dept","")),"")</f>
        <v/>
      </c>
      <c r="X3293" t="s">
        <v>14444</v>
      </c>
      <c r="Y3293" t="s">
        <v>386</v>
      </c>
      <c r="Z3293" t="s">
        <v>547</v>
      </c>
      <c r="AA3293" t="s">
        <v>546</v>
      </c>
      <c r="AB3293" t="s">
        <v>4770</v>
      </c>
      <c r="AC3293" s="150" t="str">
        <f>IFERROR(IF(JRF!C3306="","",IF(AND(VLOOKUP(JRF!C3306,X:AA,4,0)=JRF!B3306,VLOOKUP(JRF!C3306,X:Y,2,0)="A"),"","Inactive Dept Combo Error")),"Inactive Dept Combo Error")</f>
        <v/>
      </c>
      <c r="AD3293" t="str">
        <f>IFERROR(IF('Journal Template'!D3705="","",IF(AND(VLOOKUP('Journal Template'!D3705,X:AA,4,0)='Journal Template'!A3705,VLOOKUP('Journal Template'!D3705,X:Y,2,0)="A"),"","Inactive Dept Combo Error")),"")</f>
        <v/>
      </c>
      <c r="AK3293" s="150" t="str">
        <f>IF(JRF!B3306="","",IF(JRF!B3306=IFERROR(VLOOKUP(JRF!B3306,Checks!AI:AI,1,0),0),"Entry in Branch/Satellite BU's",""))</f>
        <v/>
      </c>
      <c r="AL3293" t="str">
        <f>IFERROR(IF('Journal Template'!A3705="","",IF('Journal Template'!A3705=IFERROR(VLOOKUP('Journal Template'!A3705,Checks!AI:AI,1,0),0),"Entry in Branch/Satellite BU's","")),"")</f>
        <v/>
      </c>
      <c r="AO3293" s="171"/>
      <c r="AP3293" s="171"/>
      <c r="AQ3293" s="171"/>
      <c r="AR3293" s="171"/>
      <c r="CI3293" t="str">
        <f>IF(JRF!F3306&gt;0,"",IF(JRF!B3306="","",IF(LEFT(JRF!B3306,1)=IFERROR(VLOOKUP(LEFT(JRF!B3306,1),$CF$2:$CF$5,1,0),0),"Product Code Required",IF(JRF!C3306="","",IF(JRF!C3306=IFERROR(VLOOKUP(JRF!C3306,$CH:$CH,1,0),0),"Product Code Required","NA")))))</f>
        <v/>
      </c>
      <c r="CJ3293" t="str">
        <f>IF(JRF!AV3306&gt;0,"",IF(JRF!Q3306="","",IF(LEFT(JRF!Q3306,1)=IFERROR(VLOOKUP(LEFT(JRF!Q3306,1),$CF$2:$CF$5,1,0),0),"Product Code Required",IF(JRF!V3306="","",IF(JRF!V3306=IFERROR(VLOOKUP(JRF!V3306,$CH:$CH,1,0),0),"Product Code Required","NA")))))</f>
        <v/>
      </c>
      <c r="CK3293" t="str">
        <f>IFERROR(IF(LEN('Journal Template'!F3304)&gt;0,"",IF('Journal Template'!A3304="","",IF(LEFT('Journal Template'!A3304,1)=IFERROR(VLOOKUP(LEFT('Journal Template'!A3304,1),Checks!$CF$2:$CF$5,1,0),0),"Product Code Required",IF('Journal Template'!D3304="","",IF('Journal Template'!D3304=IFERROR(VLOOKUP('Journal Template'!D3304,Checks!$CH:$CH,1,0),0),"Product Code Required","NA"))))),"")</f>
        <v/>
      </c>
    </row>
    <row r="3294" spans="14:89">
      <c r="N3294" t="s">
        <v>14445</v>
      </c>
      <c r="O3294" t="s">
        <v>14446</v>
      </c>
      <c r="P3294" t="s">
        <v>386</v>
      </c>
      <c r="Q3294" s="150" t="str">
        <f>IF(JRF!D3307="","",IF(IFERROR(VLOOKUP(JRF!D3307,Checks!N:P,3,0),0)="A","","Inactive account in Use"))</f>
        <v/>
      </c>
      <c r="R3294" t="str">
        <f>IFERROR(IF('Journal Template'!C3706="","",IF(IFERROR(VLOOKUP('Journal Template'!C3706,Checks!N:P,3,0),0)="A","","Inactive account in Use")),"")</f>
        <v/>
      </c>
      <c r="V3294" s="150" t="str">
        <f>IF(JRF!C3307="","",IF(IFERROR(VLOOKUP(JRF!C3307,Checks!S:U,3,0),0)="A","Entry with System fund Dept",""))</f>
        <v/>
      </c>
      <c r="W3294" t="str">
        <f>IFERROR(IF('Journal Template'!D3706="","",IF(IFERROR(VLOOKUP('Journal Template'!D3706,Checks!S:U,3,0),0)="A","Entry with System fund Dept","")),"")</f>
        <v/>
      </c>
      <c r="X3294" t="s">
        <v>14447</v>
      </c>
      <c r="Y3294" t="s">
        <v>386</v>
      </c>
      <c r="Z3294" t="s">
        <v>14448</v>
      </c>
      <c r="AA3294" t="s">
        <v>546</v>
      </c>
      <c r="AB3294" t="s">
        <v>4770</v>
      </c>
      <c r="AC3294" s="150" t="str">
        <f>IFERROR(IF(JRF!C3307="","",IF(AND(VLOOKUP(JRF!C3307,X:AA,4,0)=JRF!B3307,VLOOKUP(JRF!C3307,X:Y,2,0)="A"),"","Inactive Dept Combo Error")),"Inactive Dept Combo Error")</f>
        <v/>
      </c>
      <c r="AD3294" t="str">
        <f>IFERROR(IF('Journal Template'!D3706="","",IF(AND(VLOOKUP('Journal Template'!D3706,X:AA,4,0)='Journal Template'!A3706,VLOOKUP('Journal Template'!D3706,X:Y,2,0)="A"),"","Inactive Dept Combo Error")),"")</f>
        <v/>
      </c>
      <c r="AK3294" s="150" t="str">
        <f>IF(JRF!B3307="","",IF(JRF!B3307=IFERROR(VLOOKUP(JRF!B3307,Checks!AI:AI,1,0),0),"Entry in Branch/Satellite BU's",""))</f>
        <v/>
      </c>
      <c r="AL3294" t="str">
        <f>IFERROR(IF('Journal Template'!A3706="","",IF('Journal Template'!A3706=IFERROR(VLOOKUP('Journal Template'!A3706,Checks!AI:AI,1,0),0),"Entry in Branch/Satellite BU's","")),"")</f>
        <v/>
      </c>
      <c r="AO3294" s="171"/>
      <c r="AP3294" s="171"/>
      <c r="AQ3294" s="171"/>
      <c r="AR3294" s="171"/>
      <c r="CI3294" t="str">
        <f>IF(JRF!F3307&gt;0,"",IF(JRF!B3307="","",IF(LEFT(JRF!B3307,1)=IFERROR(VLOOKUP(LEFT(JRF!B3307,1),$CF$2:$CF$5,1,0),0),"Product Code Required",IF(JRF!C3307="","",IF(JRF!C3307=IFERROR(VLOOKUP(JRF!C3307,$CH:$CH,1,0),0),"Product Code Required","NA")))))</f>
        <v/>
      </c>
      <c r="CJ3294" t="str">
        <f>IF(JRF!AV3307&gt;0,"",IF(JRF!Q3307="","",IF(LEFT(JRF!Q3307,1)=IFERROR(VLOOKUP(LEFT(JRF!Q3307,1),$CF$2:$CF$5,1,0),0),"Product Code Required",IF(JRF!V3307="","",IF(JRF!V3307=IFERROR(VLOOKUP(JRF!V3307,$CH:$CH,1,0),0),"Product Code Required","NA")))))</f>
        <v/>
      </c>
      <c r="CK3294" t="str">
        <f>IFERROR(IF(LEN('Journal Template'!F3305)&gt;0,"",IF('Journal Template'!A3305="","",IF(LEFT('Journal Template'!A3305,1)=IFERROR(VLOOKUP(LEFT('Journal Template'!A3305,1),Checks!$CF$2:$CF$5,1,0),0),"Product Code Required",IF('Journal Template'!D3305="","",IF('Journal Template'!D3305=IFERROR(VLOOKUP('Journal Template'!D3305,Checks!$CH:$CH,1,0),0),"Product Code Required","NA"))))),"")</f>
        <v/>
      </c>
    </row>
    <row r="3295" spans="14:89">
      <c r="N3295" t="s">
        <v>14449</v>
      </c>
      <c r="O3295" t="s">
        <v>14450</v>
      </c>
      <c r="P3295" t="s">
        <v>386</v>
      </c>
      <c r="Q3295" s="150" t="str">
        <f>IF(JRF!D3308="","",IF(IFERROR(VLOOKUP(JRF!D3308,Checks!N:P,3,0),0)="A","","Inactive account in Use"))</f>
        <v/>
      </c>
      <c r="R3295" t="str">
        <f>IFERROR(IF('Journal Template'!C3707="","",IF(IFERROR(VLOOKUP('Journal Template'!C3707,Checks!N:P,3,0),0)="A","","Inactive account in Use")),"")</f>
        <v/>
      </c>
      <c r="V3295" s="150" t="str">
        <f>IF(JRF!C3308="","",IF(IFERROR(VLOOKUP(JRF!C3308,Checks!S:U,3,0),0)="A","Entry with System fund Dept",""))</f>
        <v/>
      </c>
      <c r="W3295" t="str">
        <f>IFERROR(IF('Journal Template'!D3707="","",IF(IFERROR(VLOOKUP('Journal Template'!D3707,Checks!S:U,3,0),0)="A","Entry with System fund Dept","")),"")</f>
        <v/>
      </c>
      <c r="X3295" t="s">
        <v>14451</v>
      </c>
      <c r="Y3295" t="s">
        <v>386</v>
      </c>
      <c r="Z3295" t="s">
        <v>14452</v>
      </c>
      <c r="AA3295" t="s">
        <v>546</v>
      </c>
      <c r="AB3295" t="s">
        <v>4770</v>
      </c>
      <c r="AC3295" s="150" t="str">
        <f>IFERROR(IF(JRF!C3308="","",IF(AND(VLOOKUP(JRF!C3308,X:AA,4,0)=JRF!B3308,VLOOKUP(JRF!C3308,X:Y,2,0)="A"),"","Inactive Dept Combo Error")),"Inactive Dept Combo Error")</f>
        <v/>
      </c>
      <c r="AD3295" t="str">
        <f>IFERROR(IF('Journal Template'!D3707="","",IF(AND(VLOOKUP('Journal Template'!D3707,X:AA,4,0)='Journal Template'!A3707,VLOOKUP('Journal Template'!D3707,X:Y,2,0)="A"),"","Inactive Dept Combo Error")),"")</f>
        <v/>
      </c>
      <c r="AK3295" s="150" t="str">
        <f>IF(JRF!B3308="","",IF(JRF!B3308=IFERROR(VLOOKUP(JRF!B3308,Checks!AI:AI,1,0),0),"Entry in Branch/Satellite BU's",""))</f>
        <v/>
      </c>
      <c r="AL3295" t="str">
        <f>IFERROR(IF('Journal Template'!A3707="","",IF('Journal Template'!A3707=IFERROR(VLOOKUP('Journal Template'!A3707,Checks!AI:AI,1,0),0),"Entry in Branch/Satellite BU's","")),"")</f>
        <v/>
      </c>
      <c r="AO3295" s="171"/>
      <c r="AP3295" s="171"/>
      <c r="AQ3295" s="171"/>
      <c r="AR3295" s="171"/>
      <c r="CI3295" t="str">
        <f>IF(JRF!F3308&gt;0,"",IF(JRF!B3308="","",IF(LEFT(JRF!B3308,1)=IFERROR(VLOOKUP(LEFT(JRF!B3308,1),$CF$2:$CF$5,1,0),0),"Product Code Required",IF(JRF!C3308="","",IF(JRF!C3308=IFERROR(VLOOKUP(JRF!C3308,$CH:$CH,1,0),0),"Product Code Required","NA")))))</f>
        <v/>
      </c>
      <c r="CJ3295" t="str">
        <f>IF(JRF!AV3308&gt;0,"",IF(JRF!Q3308="","",IF(LEFT(JRF!Q3308,1)=IFERROR(VLOOKUP(LEFT(JRF!Q3308,1),$CF$2:$CF$5,1,0),0),"Product Code Required",IF(JRF!V3308="","",IF(JRF!V3308=IFERROR(VLOOKUP(JRF!V3308,$CH:$CH,1,0),0),"Product Code Required","NA")))))</f>
        <v/>
      </c>
      <c r="CK3295" t="str">
        <f>IFERROR(IF(LEN('Journal Template'!F3306)&gt;0,"",IF('Journal Template'!A3306="","",IF(LEFT('Journal Template'!A3306,1)=IFERROR(VLOOKUP(LEFT('Journal Template'!A3306,1),Checks!$CF$2:$CF$5,1,0),0),"Product Code Required",IF('Journal Template'!D3306="","",IF('Journal Template'!D3306=IFERROR(VLOOKUP('Journal Template'!D3306,Checks!$CH:$CH,1,0),0),"Product Code Required","NA"))))),"")</f>
        <v/>
      </c>
    </row>
    <row r="3296" spans="14:89">
      <c r="N3296" t="s">
        <v>14453</v>
      </c>
      <c r="O3296" t="s">
        <v>14454</v>
      </c>
      <c r="P3296" t="s">
        <v>386</v>
      </c>
      <c r="Q3296" s="150" t="str">
        <f>IF(JRF!D3309="","",IF(IFERROR(VLOOKUP(JRF!D3309,Checks!N:P,3,0),0)="A","","Inactive account in Use"))</f>
        <v/>
      </c>
      <c r="R3296" t="str">
        <f>IFERROR(IF('Journal Template'!C3708="","",IF(IFERROR(VLOOKUP('Journal Template'!C3708,Checks!N:P,3,0),0)="A","","Inactive account in Use")),"")</f>
        <v/>
      </c>
      <c r="V3296" s="150" t="str">
        <f>IF(JRF!C3309="","",IF(IFERROR(VLOOKUP(JRF!C3309,Checks!S:U,3,0),0)="A","Entry with System fund Dept",""))</f>
        <v/>
      </c>
      <c r="W3296" t="str">
        <f>IFERROR(IF('Journal Template'!D3708="","",IF(IFERROR(VLOOKUP('Journal Template'!D3708,Checks!S:U,3,0),0)="A","Entry with System fund Dept","")),"")</f>
        <v/>
      </c>
      <c r="X3296" t="s">
        <v>14455</v>
      </c>
      <c r="Y3296" t="s">
        <v>386</v>
      </c>
      <c r="Z3296" t="s">
        <v>14456</v>
      </c>
      <c r="AA3296" t="s">
        <v>567</v>
      </c>
      <c r="AB3296" t="s">
        <v>14298</v>
      </c>
      <c r="AC3296" s="150" t="str">
        <f>IFERROR(IF(JRF!C3309="","",IF(AND(VLOOKUP(JRF!C3309,X:AA,4,0)=JRF!B3309,VLOOKUP(JRF!C3309,X:Y,2,0)="A"),"","Inactive Dept Combo Error")),"Inactive Dept Combo Error")</f>
        <v/>
      </c>
      <c r="AD3296" t="str">
        <f>IFERROR(IF('Journal Template'!D3708="","",IF(AND(VLOOKUP('Journal Template'!D3708,X:AA,4,0)='Journal Template'!A3708,VLOOKUP('Journal Template'!D3708,X:Y,2,0)="A"),"","Inactive Dept Combo Error")),"")</f>
        <v/>
      </c>
      <c r="AK3296" s="150" t="str">
        <f>IF(JRF!B3309="","",IF(JRF!B3309=IFERROR(VLOOKUP(JRF!B3309,Checks!AI:AI,1,0),0),"Entry in Branch/Satellite BU's",""))</f>
        <v/>
      </c>
      <c r="AL3296" t="str">
        <f>IFERROR(IF('Journal Template'!A3708="","",IF('Journal Template'!A3708=IFERROR(VLOOKUP('Journal Template'!A3708,Checks!AI:AI,1,0),0),"Entry in Branch/Satellite BU's","")),"")</f>
        <v/>
      </c>
      <c r="AO3296" s="171"/>
      <c r="AP3296" s="171"/>
      <c r="AQ3296" s="171"/>
      <c r="AR3296" s="171"/>
      <c r="CI3296" t="str">
        <f>IF(JRF!F3309&gt;0,"",IF(JRF!B3309="","",IF(LEFT(JRF!B3309,1)=IFERROR(VLOOKUP(LEFT(JRF!B3309,1),$CF$2:$CF$5,1,0),0),"Product Code Required",IF(JRF!C3309="","",IF(JRF!C3309=IFERROR(VLOOKUP(JRF!C3309,$CH:$CH,1,0),0),"Product Code Required","NA")))))</f>
        <v/>
      </c>
      <c r="CJ3296" t="str">
        <f>IF(JRF!AV3309&gt;0,"",IF(JRF!Q3309="","",IF(LEFT(JRF!Q3309,1)=IFERROR(VLOOKUP(LEFT(JRF!Q3309,1),$CF$2:$CF$5,1,0),0),"Product Code Required",IF(JRF!V3309="","",IF(JRF!V3309=IFERROR(VLOOKUP(JRF!V3309,$CH:$CH,1,0),0),"Product Code Required","NA")))))</f>
        <v/>
      </c>
      <c r="CK3296" t="str">
        <f>IFERROR(IF(LEN('Journal Template'!F3307)&gt;0,"",IF('Journal Template'!A3307="","",IF(LEFT('Journal Template'!A3307,1)=IFERROR(VLOOKUP(LEFT('Journal Template'!A3307,1),Checks!$CF$2:$CF$5,1,0),0),"Product Code Required",IF('Journal Template'!D3307="","",IF('Journal Template'!D3307=IFERROR(VLOOKUP('Journal Template'!D3307,Checks!$CH:$CH,1,0),0),"Product Code Required","NA"))))),"")</f>
        <v/>
      </c>
    </row>
    <row r="3297" spans="14:89">
      <c r="N3297" t="s">
        <v>14457</v>
      </c>
      <c r="O3297" t="s">
        <v>14458</v>
      </c>
      <c r="P3297" t="s">
        <v>386</v>
      </c>
      <c r="Q3297" s="150" t="str">
        <f>IF(JRF!D3310="","",IF(IFERROR(VLOOKUP(JRF!D3310,Checks!N:P,3,0),0)="A","","Inactive account in Use"))</f>
        <v/>
      </c>
      <c r="R3297" t="str">
        <f>IFERROR(IF('Journal Template'!C3709="","",IF(IFERROR(VLOOKUP('Journal Template'!C3709,Checks!N:P,3,0),0)="A","","Inactive account in Use")),"")</f>
        <v/>
      </c>
      <c r="V3297" s="150" t="str">
        <f>IF(JRF!C3310="","",IF(IFERROR(VLOOKUP(JRF!C3310,Checks!S:U,3,0),0)="A","Entry with System fund Dept",""))</f>
        <v/>
      </c>
      <c r="W3297" t="str">
        <f>IFERROR(IF('Journal Template'!D3709="","",IF(IFERROR(VLOOKUP('Journal Template'!D3709,Checks!S:U,3,0),0)="A","Entry with System fund Dept","")),"")</f>
        <v/>
      </c>
      <c r="X3297" t="s">
        <v>14459</v>
      </c>
      <c r="Y3297" t="s">
        <v>386</v>
      </c>
      <c r="Z3297" t="s">
        <v>578</v>
      </c>
      <c r="AA3297" t="s">
        <v>577</v>
      </c>
      <c r="AB3297" t="s">
        <v>1707</v>
      </c>
      <c r="AC3297" s="150" t="str">
        <f>IFERROR(IF(JRF!C3310="","",IF(AND(VLOOKUP(JRF!C3310,X:AA,4,0)=JRF!B3310,VLOOKUP(JRF!C3310,X:Y,2,0)="A"),"","Inactive Dept Combo Error")),"Inactive Dept Combo Error")</f>
        <v/>
      </c>
      <c r="AD3297" t="str">
        <f>IFERROR(IF('Journal Template'!D3709="","",IF(AND(VLOOKUP('Journal Template'!D3709,X:AA,4,0)='Journal Template'!A3709,VLOOKUP('Journal Template'!D3709,X:Y,2,0)="A"),"","Inactive Dept Combo Error")),"")</f>
        <v/>
      </c>
      <c r="AK3297" s="150" t="str">
        <f>IF(JRF!B3310="","",IF(JRF!B3310=IFERROR(VLOOKUP(JRF!B3310,Checks!AI:AI,1,0),0),"Entry in Branch/Satellite BU's",""))</f>
        <v/>
      </c>
      <c r="AL3297" t="str">
        <f>IFERROR(IF('Journal Template'!A3709="","",IF('Journal Template'!A3709=IFERROR(VLOOKUP('Journal Template'!A3709,Checks!AI:AI,1,0),0),"Entry in Branch/Satellite BU's","")),"")</f>
        <v/>
      </c>
      <c r="AO3297" s="171"/>
      <c r="AP3297" s="171"/>
      <c r="AQ3297" s="171"/>
      <c r="AR3297" s="171"/>
      <c r="CI3297" t="str">
        <f>IF(JRF!F3310&gt;0,"",IF(JRF!B3310="","",IF(LEFT(JRF!B3310,1)=IFERROR(VLOOKUP(LEFT(JRF!B3310,1),$CF$2:$CF$5,1,0),0),"Product Code Required",IF(JRF!C3310="","",IF(JRF!C3310=IFERROR(VLOOKUP(JRF!C3310,$CH:$CH,1,0),0),"Product Code Required","NA")))))</f>
        <v/>
      </c>
      <c r="CJ3297" t="str">
        <f>IF(JRF!AV3310&gt;0,"",IF(JRF!Q3310="","",IF(LEFT(JRF!Q3310,1)=IFERROR(VLOOKUP(LEFT(JRF!Q3310,1),$CF$2:$CF$5,1,0),0),"Product Code Required",IF(JRF!V3310="","",IF(JRF!V3310=IFERROR(VLOOKUP(JRF!V3310,$CH:$CH,1,0),0),"Product Code Required","NA")))))</f>
        <v/>
      </c>
      <c r="CK3297" t="str">
        <f>IFERROR(IF(LEN('Journal Template'!F3308)&gt;0,"",IF('Journal Template'!A3308="","",IF(LEFT('Journal Template'!A3308,1)=IFERROR(VLOOKUP(LEFT('Journal Template'!A3308,1),Checks!$CF$2:$CF$5,1,0),0),"Product Code Required",IF('Journal Template'!D3308="","",IF('Journal Template'!D3308=IFERROR(VLOOKUP('Journal Template'!D3308,Checks!$CH:$CH,1,0),0),"Product Code Required","NA"))))),"")</f>
        <v/>
      </c>
    </row>
    <row r="3298" spans="14:89">
      <c r="N3298" t="s">
        <v>14460</v>
      </c>
      <c r="O3298" t="s">
        <v>14461</v>
      </c>
      <c r="P3298" t="s">
        <v>386</v>
      </c>
      <c r="Q3298" s="150" t="str">
        <f>IF(JRF!D3311="","",IF(IFERROR(VLOOKUP(JRF!D3311,Checks!N:P,3,0),0)="A","","Inactive account in Use"))</f>
        <v/>
      </c>
      <c r="R3298" t="str">
        <f>IFERROR(IF('Journal Template'!C3710="","",IF(IFERROR(VLOOKUP('Journal Template'!C3710,Checks!N:P,3,0),0)="A","","Inactive account in Use")),"")</f>
        <v/>
      </c>
      <c r="V3298" s="150" t="str">
        <f>IF(JRF!C3311="","",IF(IFERROR(VLOOKUP(JRF!C3311,Checks!S:U,3,0),0)="A","Entry with System fund Dept",""))</f>
        <v/>
      </c>
      <c r="W3298" t="str">
        <f>IFERROR(IF('Journal Template'!D3710="","",IF(IFERROR(VLOOKUP('Journal Template'!D3710,Checks!S:U,3,0),0)="A","Entry with System fund Dept","")),"")</f>
        <v/>
      </c>
      <c r="X3298" t="s">
        <v>14462</v>
      </c>
      <c r="Y3298" t="s">
        <v>386</v>
      </c>
      <c r="Z3298" t="s">
        <v>14463</v>
      </c>
      <c r="AA3298" t="s">
        <v>577</v>
      </c>
      <c r="AB3298" t="s">
        <v>1707</v>
      </c>
      <c r="AC3298" s="150" t="str">
        <f>IFERROR(IF(JRF!C3311="","",IF(AND(VLOOKUP(JRF!C3311,X:AA,4,0)=JRF!B3311,VLOOKUP(JRF!C3311,X:Y,2,0)="A"),"","Inactive Dept Combo Error")),"Inactive Dept Combo Error")</f>
        <v/>
      </c>
      <c r="AD3298" t="str">
        <f>IFERROR(IF('Journal Template'!D3710="","",IF(AND(VLOOKUP('Journal Template'!D3710,X:AA,4,0)='Journal Template'!A3710,VLOOKUP('Journal Template'!D3710,X:Y,2,0)="A"),"","Inactive Dept Combo Error")),"")</f>
        <v/>
      </c>
      <c r="AK3298" s="150" t="str">
        <f>IF(JRF!B3311="","",IF(JRF!B3311=IFERROR(VLOOKUP(JRF!B3311,Checks!AI:AI,1,0),0),"Entry in Branch/Satellite BU's",""))</f>
        <v/>
      </c>
      <c r="AL3298" t="str">
        <f>IFERROR(IF('Journal Template'!A3710="","",IF('Journal Template'!A3710=IFERROR(VLOOKUP('Journal Template'!A3710,Checks!AI:AI,1,0),0),"Entry in Branch/Satellite BU's","")),"")</f>
        <v/>
      </c>
      <c r="AO3298" s="171"/>
      <c r="AP3298" s="171"/>
      <c r="AQ3298" s="171"/>
      <c r="AR3298" s="171"/>
      <c r="CI3298" t="str">
        <f>IF(JRF!F3311&gt;0,"",IF(JRF!B3311="","",IF(LEFT(JRF!B3311,1)=IFERROR(VLOOKUP(LEFT(JRF!B3311,1),$CF$2:$CF$5,1,0),0),"Product Code Required",IF(JRF!C3311="","",IF(JRF!C3311=IFERROR(VLOOKUP(JRF!C3311,$CH:$CH,1,0),0),"Product Code Required","NA")))))</f>
        <v/>
      </c>
      <c r="CJ3298" t="str">
        <f>IF(JRF!AV3311&gt;0,"",IF(JRF!Q3311="","",IF(LEFT(JRF!Q3311,1)=IFERROR(VLOOKUP(LEFT(JRF!Q3311,1),$CF$2:$CF$5,1,0),0),"Product Code Required",IF(JRF!V3311="","",IF(JRF!V3311=IFERROR(VLOOKUP(JRF!V3311,$CH:$CH,1,0),0),"Product Code Required","NA")))))</f>
        <v/>
      </c>
      <c r="CK3298" t="str">
        <f>IFERROR(IF(LEN('Journal Template'!F3309)&gt;0,"",IF('Journal Template'!A3309="","",IF(LEFT('Journal Template'!A3309,1)=IFERROR(VLOOKUP(LEFT('Journal Template'!A3309,1),Checks!$CF$2:$CF$5,1,0),0),"Product Code Required",IF('Journal Template'!D3309="","",IF('Journal Template'!D3309=IFERROR(VLOOKUP('Journal Template'!D3309,Checks!$CH:$CH,1,0),0),"Product Code Required","NA"))))),"")</f>
        <v/>
      </c>
    </row>
    <row r="3299" spans="14:89">
      <c r="N3299" t="s">
        <v>14464</v>
      </c>
      <c r="O3299" t="s">
        <v>14465</v>
      </c>
      <c r="P3299" t="s">
        <v>386</v>
      </c>
      <c r="Q3299" s="150" t="str">
        <f>IF(JRF!D3312="","",IF(IFERROR(VLOOKUP(JRF!D3312,Checks!N:P,3,0),0)="A","","Inactive account in Use"))</f>
        <v/>
      </c>
      <c r="R3299" t="str">
        <f>IFERROR(IF('Journal Template'!C3711="","",IF(IFERROR(VLOOKUP('Journal Template'!C3711,Checks!N:P,3,0),0)="A","","Inactive account in Use")),"")</f>
        <v/>
      </c>
      <c r="V3299" s="150" t="str">
        <f>IF(JRF!C3312="","",IF(IFERROR(VLOOKUP(JRF!C3312,Checks!S:U,3,0),0)="A","Entry with System fund Dept",""))</f>
        <v/>
      </c>
      <c r="W3299" t="str">
        <f>IFERROR(IF('Journal Template'!D3711="","",IF(IFERROR(VLOOKUP('Journal Template'!D3711,Checks!S:U,3,0),0)="A","Entry with System fund Dept","")),"")</f>
        <v/>
      </c>
      <c r="X3299" t="s">
        <v>14466</v>
      </c>
      <c r="Y3299" t="s">
        <v>386</v>
      </c>
      <c r="Z3299" t="s">
        <v>14467</v>
      </c>
      <c r="AA3299" t="s">
        <v>577</v>
      </c>
      <c r="AB3299" t="s">
        <v>1707</v>
      </c>
      <c r="AC3299" s="150" t="str">
        <f>IFERROR(IF(JRF!C3312="","",IF(AND(VLOOKUP(JRF!C3312,X:AA,4,0)=JRF!B3312,VLOOKUP(JRF!C3312,X:Y,2,0)="A"),"","Inactive Dept Combo Error")),"Inactive Dept Combo Error")</f>
        <v/>
      </c>
      <c r="AD3299" t="str">
        <f>IFERROR(IF('Journal Template'!D3711="","",IF(AND(VLOOKUP('Journal Template'!D3711,X:AA,4,0)='Journal Template'!A3711,VLOOKUP('Journal Template'!D3711,X:Y,2,0)="A"),"","Inactive Dept Combo Error")),"")</f>
        <v/>
      </c>
      <c r="AK3299" s="150" t="str">
        <f>IF(JRF!B3312="","",IF(JRF!B3312=IFERROR(VLOOKUP(JRF!B3312,Checks!AI:AI,1,0),0),"Entry in Branch/Satellite BU's",""))</f>
        <v/>
      </c>
      <c r="AL3299" t="str">
        <f>IFERROR(IF('Journal Template'!A3711="","",IF('Journal Template'!A3711=IFERROR(VLOOKUP('Journal Template'!A3711,Checks!AI:AI,1,0),0),"Entry in Branch/Satellite BU's","")),"")</f>
        <v/>
      </c>
      <c r="AO3299" s="171"/>
      <c r="AP3299" s="171"/>
      <c r="AQ3299" s="171"/>
      <c r="AR3299" s="171"/>
      <c r="CI3299" t="str">
        <f>IF(JRF!F3312&gt;0,"",IF(JRF!B3312="","",IF(LEFT(JRF!B3312,1)=IFERROR(VLOOKUP(LEFT(JRF!B3312,1),$CF$2:$CF$5,1,0),0),"Product Code Required",IF(JRF!C3312="","",IF(JRF!C3312=IFERROR(VLOOKUP(JRF!C3312,$CH:$CH,1,0),0),"Product Code Required","NA")))))</f>
        <v/>
      </c>
      <c r="CJ3299" t="str">
        <f>IF(JRF!AV3312&gt;0,"",IF(JRF!Q3312="","",IF(LEFT(JRF!Q3312,1)=IFERROR(VLOOKUP(LEFT(JRF!Q3312,1),$CF$2:$CF$5,1,0),0),"Product Code Required",IF(JRF!V3312="","",IF(JRF!V3312=IFERROR(VLOOKUP(JRF!V3312,$CH:$CH,1,0),0),"Product Code Required","NA")))))</f>
        <v/>
      </c>
      <c r="CK3299" t="str">
        <f>IFERROR(IF(LEN('Journal Template'!F3310)&gt;0,"",IF('Journal Template'!A3310="","",IF(LEFT('Journal Template'!A3310,1)=IFERROR(VLOOKUP(LEFT('Journal Template'!A3310,1),Checks!$CF$2:$CF$5,1,0),0),"Product Code Required",IF('Journal Template'!D3310="","",IF('Journal Template'!D3310=IFERROR(VLOOKUP('Journal Template'!D3310,Checks!$CH:$CH,1,0),0),"Product Code Required","NA"))))),"")</f>
        <v/>
      </c>
    </row>
    <row r="3300" spans="14:89">
      <c r="N3300" t="s">
        <v>14468</v>
      </c>
      <c r="O3300" t="s">
        <v>14469</v>
      </c>
      <c r="P3300" t="s">
        <v>386</v>
      </c>
      <c r="Q3300" s="150" t="str">
        <f>IF(JRF!D3313="","",IF(IFERROR(VLOOKUP(JRF!D3313,Checks!N:P,3,0),0)="A","","Inactive account in Use"))</f>
        <v/>
      </c>
      <c r="R3300" t="str">
        <f>IFERROR(IF('Journal Template'!C3712="","",IF(IFERROR(VLOOKUP('Journal Template'!C3712,Checks!N:P,3,0),0)="A","","Inactive account in Use")),"")</f>
        <v/>
      </c>
      <c r="V3300" s="150" t="str">
        <f>IF(JRF!C3313="","",IF(IFERROR(VLOOKUP(JRF!C3313,Checks!S:U,3,0),0)="A","Entry with System fund Dept",""))</f>
        <v/>
      </c>
      <c r="W3300" t="str">
        <f>IFERROR(IF('Journal Template'!D3712="","",IF(IFERROR(VLOOKUP('Journal Template'!D3712,Checks!S:U,3,0),0)="A","Entry with System fund Dept","")),"")</f>
        <v/>
      </c>
      <c r="X3300" t="s">
        <v>14470</v>
      </c>
      <c r="Y3300" t="s">
        <v>386</v>
      </c>
      <c r="Z3300" t="s">
        <v>14471</v>
      </c>
      <c r="AA3300" t="s">
        <v>588</v>
      </c>
      <c r="AB3300" t="s">
        <v>4770</v>
      </c>
      <c r="AC3300" s="150" t="str">
        <f>IFERROR(IF(JRF!C3313="","",IF(AND(VLOOKUP(JRF!C3313,X:AA,4,0)=JRF!B3313,VLOOKUP(JRF!C3313,X:Y,2,0)="A"),"","Inactive Dept Combo Error")),"Inactive Dept Combo Error")</f>
        <v/>
      </c>
      <c r="AD3300" t="str">
        <f>IFERROR(IF('Journal Template'!D3712="","",IF(AND(VLOOKUP('Journal Template'!D3712,X:AA,4,0)='Journal Template'!A3712,VLOOKUP('Journal Template'!D3712,X:Y,2,0)="A"),"","Inactive Dept Combo Error")),"")</f>
        <v/>
      </c>
      <c r="AK3300" s="150" t="str">
        <f>IF(JRF!B3313="","",IF(JRF!B3313=IFERROR(VLOOKUP(JRF!B3313,Checks!AI:AI,1,0),0),"Entry in Branch/Satellite BU's",""))</f>
        <v/>
      </c>
      <c r="AL3300" t="str">
        <f>IFERROR(IF('Journal Template'!A3712="","",IF('Journal Template'!A3712=IFERROR(VLOOKUP('Journal Template'!A3712,Checks!AI:AI,1,0),0),"Entry in Branch/Satellite BU's","")),"")</f>
        <v/>
      </c>
      <c r="AO3300" s="171"/>
      <c r="AP3300" s="171"/>
      <c r="AQ3300" s="171"/>
      <c r="AR3300" s="171"/>
      <c r="CI3300" t="str">
        <f>IF(JRF!F3313&gt;0,"",IF(JRF!B3313="","",IF(LEFT(JRF!B3313,1)=IFERROR(VLOOKUP(LEFT(JRF!B3313,1),$CF$2:$CF$5,1,0),0),"Product Code Required",IF(JRF!C3313="","",IF(JRF!C3313=IFERROR(VLOOKUP(JRF!C3313,$CH:$CH,1,0),0),"Product Code Required","NA")))))</f>
        <v/>
      </c>
      <c r="CJ3300" t="str">
        <f>IF(JRF!AV3313&gt;0,"",IF(JRF!Q3313="","",IF(LEFT(JRF!Q3313,1)=IFERROR(VLOOKUP(LEFT(JRF!Q3313,1),$CF$2:$CF$5,1,0),0),"Product Code Required",IF(JRF!V3313="","",IF(JRF!V3313=IFERROR(VLOOKUP(JRF!V3313,$CH:$CH,1,0),0),"Product Code Required","NA")))))</f>
        <v/>
      </c>
      <c r="CK3300" t="str">
        <f>IFERROR(IF(LEN('Journal Template'!F3311)&gt;0,"",IF('Journal Template'!A3311="","",IF(LEFT('Journal Template'!A3311,1)=IFERROR(VLOOKUP(LEFT('Journal Template'!A3311,1),Checks!$CF$2:$CF$5,1,0),0),"Product Code Required",IF('Journal Template'!D3311="","",IF('Journal Template'!D3311=IFERROR(VLOOKUP('Journal Template'!D3311,Checks!$CH:$CH,1,0),0),"Product Code Required","NA"))))),"")</f>
        <v/>
      </c>
    </row>
    <row r="3301" spans="14:89">
      <c r="N3301" t="s">
        <v>14472</v>
      </c>
      <c r="O3301" t="s">
        <v>14473</v>
      </c>
      <c r="P3301" t="s">
        <v>386</v>
      </c>
      <c r="Q3301" s="150" t="str">
        <f>IF(JRF!D3314="","",IF(IFERROR(VLOOKUP(JRF!D3314,Checks!N:P,3,0),0)="A","","Inactive account in Use"))</f>
        <v/>
      </c>
      <c r="R3301" t="str">
        <f>IFERROR(IF('Journal Template'!C3713="","",IF(IFERROR(VLOOKUP('Journal Template'!C3713,Checks!N:P,3,0),0)="A","","Inactive account in Use")),"")</f>
        <v/>
      </c>
      <c r="V3301" s="150" t="str">
        <f>IF(JRF!C3314="","",IF(IFERROR(VLOOKUP(JRF!C3314,Checks!S:U,3,0),0)="A","Entry with System fund Dept",""))</f>
        <v/>
      </c>
      <c r="W3301" t="str">
        <f>IFERROR(IF('Journal Template'!D3713="","",IF(IFERROR(VLOOKUP('Journal Template'!D3713,Checks!S:U,3,0),0)="A","Entry with System fund Dept","")),"")</f>
        <v/>
      </c>
      <c r="X3301" t="s">
        <v>14474</v>
      </c>
      <c r="Y3301" t="s">
        <v>386</v>
      </c>
      <c r="Z3301" t="s">
        <v>14475</v>
      </c>
      <c r="AA3301" t="s">
        <v>588</v>
      </c>
      <c r="AB3301" t="s">
        <v>4770</v>
      </c>
      <c r="AC3301" s="150" t="str">
        <f>IFERROR(IF(JRF!C3314="","",IF(AND(VLOOKUP(JRF!C3314,X:AA,4,0)=JRF!B3314,VLOOKUP(JRF!C3314,X:Y,2,0)="A"),"","Inactive Dept Combo Error")),"Inactive Dept Combo Error")</f>
        <v/>
      </c>
      <c r="AD3301" t="str">
        <f>IFERROR(IF('Journal Template'!D3713="","",IF(AND(VLOOKUP('Journal Template'!D3713,X:AA,4,0)='Journal Template'!A3713,VLOOKUP('Journal Template'!D3713,X:Y,2,0)="A"),"","Inactive Dept Combo Error")),"")</f>
        <v/>
      </c>
      <c r="AK3301" s="150" t="str">
        <f>IF(JRF!B3314="","",IF(JRF!B3314=IFERROR(VLOOKUP(JRF!B3314,Checks!AI:AI,1,0),0),"Entry in Branch/Satellite BU's",""))</f>
        <v/>
      </c>
      <c r="AL3301" t="str">
        <f>IFERROR(IF('Journal Template'!A3713="","",IF('Journal Template'!A3713=IFERROR(VLOOKUP('Journal Template'!A3713,Checks!AI:AI,1,0),0),"Entry in Branch/Satellite BU's","")),"")</f>
        <v/>
      </c>
      <c r="AO3301" s="171"/>
      <c r="AP3301" s="171"/>
      <c r="AQ3301" s="171"/>
      <c r="AR3301" s="171"/>
      <c r="CI3301" t="str">
        <f>IF(JRF!F3314&gt;0,"",IF(JRF!B3314="","",IF(LEFT(JRF!B3314,1)=IFERROR(VLOOKUP(LEFT(JRF!B3314,1),$CF$2:$CF$5,1,0),0),"Product Code Required",IF(JRF!C3314="","",IF(JRF!C3314=IFERROR(VLOOKUP(JRF!C3314,$CH:$CH,1,0),0),"Product Code Required","NA")))))</f>
        <v/>
      </c>
      <c r="CJ3301" t="str">
        <f>IF(JRF!AV3314&gt;0,"",IF(JRF!Q3314="","",IF(LEFT(JRF!Q3314,1)=IFERROR(VLOOKUP(LEFT(JRF!Q3314,1),$CF$2:$CF$5,1,0),0),"Product Code Required",IF(JRF!V3314="","",IF(JRF!V3314=IFERROR(VLOOKUP(JRF!V3314,$CH:$CH,1,0),0),"Product Code Required","NA")))))</f>
        <v/>
      </c>
      <c r="CK3301" t="str">
        <f>IFERROR(IF(LEN('Journal Template'!F3312)&gt;0,"",IF('Journal Template'!A3312="","",IF(LEFT('Journal Template'!A3312,1)=IFERROR(VLOOKUP(LEFT('Journal Template'!A3312,1),Checks!$CF$2:$CF$5,1,0),0),"Product Code Required",IF('Journal Template'!D3312="","",IF('Journal Template'!D3312=IFERROR(VLOOKUP('Journal Template'!D3312,Checks!$CH:$CH,1,0),0),"Product Code Required","NA"))))),"")</f>
        <v/>
      </c>
    </row>
    <row r="3302" spans="14:89">
      <c r="N3302" t="s">
        <v>14476</v>
      </c>
      <c r="O3302" t="s">
        <v>14477</v>
      </c>
      <c r="P3302" t="s">
        <v>386</v>
      </c>
      <c r="Q3302" s="150" t="str">
        <f>IF(JRF!D3315="","",IF(IFERROR(VLOOKUP(JRF!D3315,Checks!N:P,3,0),0)="A","","Inactive account in Use"))</f>
        <v/>
      </c>
      <c r="R3302" t="str">
        <f>IFERROR(IF('Journal Template'!C3714="","",IF(IFERROR(VLOOKUP('Journal Template'!C3714,Checks!N:P,3,0),0)="A","","Inactive account in Use")),"")</f>
        <v/>
      </c>
      <c r="V3302" s="150" t="str">
        <f>IF(JRF!C3315="","",IF(IFERROR(VLOOKUP(JRF!C3315,Checks!S:U,3,0),0)="A","Entry with System fund Dept",""))</f>
        <v/>
      </c>
      <c r="W3302" t="str">
        <f>IFERROR(IF('Journal Template'!D3714="","",IF(IFERROR(VLOOKUP('Journal Template'!D3714,Checks!S:U,3,0),0)="A","Entry with System fund Dept","")),"")</f>
        <v/>
      </c>
      <c r="X3302" t="s">
        <v>14478</v>
      </c>
      <c r="Y3302" t="s">
        <v>386</v>
      </c>
      <c r="Z3302" t="s">
        <v>589</v>
      </c>
      <c r="AA3302" t="s">
        <v>588</v>
      </c>
      <c r="AB3302" t="s">
        <v>4770</v>
      </c>
      <c r="AC3302" s="150" t="str">
        <f>IFERROR(IF(JRF!C3315="","",IF(AND(VLOOKUP(JRF!C3315,X:AA,4,0)=JRF!B3315,VLOOKUP(JRF!C3315,X:Y,2,0)="A"),"","Inactive Dept Combo Error")),"Inactive Dept Combo Error")</f>
        <v/>
      </c>
      <c r="AD3302" t="str">
        <f>IFERROR(IF('Journal Template'!D3714="","",IF(AND(VLOOKUP('Journal Template'!D3714,X:AA,4,0)='Journal Template'!A3714,VLOOKUP('Journal Template'!D3714,X:Y,2,0)="A"),"","Inactive Dept Combo Error")),"")</f>
        <v/>
      </c>
      <c r="AK3302" s="150" t="str">
        <f>IF(JRF!B3315="","",IF(JRF!B3315=IFERROR(VLOOKUP(JRF!B3315,Checks!AI:AI,1,0),0),"Entry in Branch/Satellite BU's",""))</f>
        <v/>
      </c>
      <c r="AL3302" t="str">
        <f>IFERROR(IF('Journal Template'!A3714="","",IF('Journal Template'!A3714=IFERROR(VLOOKUP('Journal Template'!A3714,Checks!AI:AI,1,0),0),"Entry in Branch/Satellite BU's","")),"")</f>
        <v/>
      </c>
      <c r="AO3302" s="171"/>
      <c r="AP3302" s="171"/>
      <c r="AQ3302" s="171"/>
      <c r="AR3302" s="171"/>
      <c r="CI3302" t="str">
        <f>IF(JRF!F3315&gt;0,"",IF(JRF!B3315="","",IF(LEFT(JRF!B3315,1)=IFERROR(VLOOKUP(LEFT(JRF!B3315,1),$CF$2:$CF$5,1,0),0),"Product Code Required",IF(JRF!C3315="","",IF(JRF!C3315=IFERROR(VLOOKUP(JRF!C3315,$CH:$CH,1,0),0),"Product Code Required","NA")))))</f>
        <v/>
      </c>
      <c r="CJ3302" t="str">
        <f>IF(JRF!AV3315&gt;0,"",IF(JRF!Q3315="","",IF(LEFT(JRF!Q3315,1)=IFERROR(VLOOKUP(LEFT(JRF!Q3315,1),$CF$2:$CF$5,1,0),0),"Product Code Required",IF(JRF!V3315="","",IF(JRF!V3315=IFERROR(VLOOKUP(JRF!V3315,$CH:$CH,1,0),0),"Product Code Required","NA")))))</f>
        <v/>
      </c>
      <c r="CK3302" t="str">
        <f>IFERROR(IF(LEN('Journal Template'!F3313)&gt;0,"",IF('Journal Template'!A3313="","",IF(LEFT('Journal Template'!A3313,1)=IFERROR(VLOOKUP(LEFT('Journal Template'!A3313,1),Checks!$CF$2:$CF$5,1,0),0),"Product Code Required",IF('Journal Template'!D3313="","",IF('Journal Template'!D3313=IFERROR(VLOOKUP('Journal Template'!D3313,Checks!$CH:$CH,1,0),0),"Product Code Required","NA"))))),"")</f>
        <v/>
      </c>
    </row>
    <row r="3303" spans="14:89">
      <c r="N3303" t="s">
        <v>14479</v>
      </c>
      <c r="O3303" t="s">
        <v>14480</v>
      </c>
      <c r="P3303" t="s">
        <v>386</v>
      </c>
      <c r="Q3303" s="150" t="str">
        <f>IF(JRF!D3316="","",IF(IFERROR(VLOOKUP(JRF!D3316,Checks!N:P,3,0),0)="A","","Inactive account in Use"))</f>
        <v/>
      </c>
      <c r="R3303" t="str">
        <f>IFERROR(IF('Journal Template'!C3715="","",IF(IFERROR(VLOOKUP('Journal Template'!C3715,Checks!N:P,3,0),0)="A","","Inactive account in Use")),"")</f>
        <v/>
      </c>
      <c r="V3303" s="150" t="str">
        <f>IF(JRF!C3316="","",IF(IFERROR(VLOOKUP(JRF!C3316,Checks!S:U,3,0),0)="A","Entry with System fund Dept",""))</f>
        <v/>
      </c>
      <c r="W3303" t="str">
        <f>IFERROR(IF('Journal Template'!D3715="","",IF(IFERROR(VLOOKUP('Journal Template'!D3715,Checks!S:U,3,0),0)="A","Entry with System fund Dept","")),"")</f>
        <v/>
      </c>
      <c r="X3303" t="s">
        <v>14481</v>
      </c>
      <c r="Y3303" t="s">
        <v>386</v>
      </c>
      <c r="Z3303" t="s">
        <v>14482</v>
      </c>
      <c r="AA3303" t="s">
        <v>399</v>
      </c>
      <c r="AB3303" t="s">
        <v>125</v>
      </c>
      <c r="AC3303" s="150" t="str">
        <f>IFERROR(IF(JRF!C3316="","",IF(AND(VLOOKUP(JRF!C3316,X:AA,4,0)=JRF!B3316,VLOOKUP(JRF!C3316,X:Y,2,0)="A"),"","Inactive Dept Combo Error")),"Inactive Dept Combo Error")</f>
        <v/>
      </c>
      <c r="AD3303" t="str">
        <f>IFERROR(IF('Journal Template'!D3715="","",IF(AND(VLOOKUP('Journal Template'!D3715,X:AA,4,0)='Journal Template'!A3715,VLOOKUP('Journal Template'!D3715,X:Y,2,0)="A"),"","Inactive Dept Combo Error")),"")</f>
        <v/>
      </c>
      <c r="AK3303" s="150" t="str">
        <f>IF(JRF!B3316="","",IF(JRF!B3316=IFERROR(VLOOKUP(JRF!B3316,Checks!AI:AI,1,0),0),"Entry in Branch/Satellite BU's",""))</f>
        <v/>
      </c>
      <c r="AL3303" t="str">
        <f>IFERROR(IF('Journal Template'!A3715="","",IF('Journal Template'!A3715=IFERROR(VLOOKUP('Journal Template'!A3715,Checks!AI:AI,1,0),0),"Entry in Branch/Satellite BU's","")),"")</f>
        <v/>
      </c>
      <c r="AO3303" s="171"/>
      <c r="AP3303" s="171"/>
      <c r="AQ3303" s="171"/>
      <c r="AR3303" s="171"/>
      <c r="CI3303" t="str">
        <f>IF(JRF!F3316&gt;0,"",IF(JRF!B3316="","",IF(LEFT(JRF!B3316,1)=IFERROR(VLOOKUP(LEFT(JRF!B3316,1),$CF$2:$CF$5,1,0),0),"Product Code Required",IF(JRF!C3316="","",IF(JRF!C3316=IFERROR(VLOOKUP(JRF!C3316,$CH:$CH,1,0),0),"Product Code Required","NA")))))</f>
        <v/>
      </c>
      <c r="CJ3303" t="str">
        <f>IF(JRF!AV3316&gt;0,"",IF(JRF!Q3316="","",IF(LEFT(JRF!Q3316,1)=IFERROR(VLOOKUP(LEFT(JRF!Q3316,1),$CF$2:$CF$5,1,0),0),"Product Code Required",IF(JRF!V3316="","",IF(JRF!V3316=IFERROR(VLOOKUP(JRF!V3316,$CH:$CH,1,0),0),"Product Code Required","NA")))))</f>
        <v/>
      </c>
      <c r="CK3303" t="str">
        <f>IFERROR(IF(LEN('Journal Template'!F3314)&gt;0,"",IF('Journal Template'!A3314="","",IF(LEFT('Journal Template'!A3314,1)=IFERROR(VLOOKUP(LEFT('Journal Template'!A3314,1),Checks!$CF$2:$CF$5,1,0),0),"Product Code Required",IF('Journal Template'!D3314="","",IF('Journal Template'!D3314=IFERROR(VLOOKUP('Journal Template'!D3314,Checks!$CH:$CH,1,0),0),"Product Code Required","NA"))))),"")</f>
        <v/>
      </c>
    </row>
    <row r="3304" spans="14:89">
      <c r="N3304" t="s">
        <v>14483</v>
      </c>
      <c r="O3304" t="s">
        <v>14484</v>
      </c>
      <c r="P3304" t="s">
        <v>386</v>
      </c>
      <c r="Q3304" s="150" t="str">
        <f>IF(JRF!D3317="","",IF(IFERROR(VLOOKUP(JRF!D3317,Checks!N:P,3,0),0)="A","","Inactive account in Use"))</f>
        <v/>
      </c>
      <c r="R3304" t="str">
        <f>IFERROR(IF('Journal Template'!C3716="","",IF(IFERROR(VLOOKUP('Journal Template'!C3716,Checks!N:P,3,0),0)="A","","Inactive account in Use")),"")</f>
        <v/>
      </c>
      <c r="V3304" s="150" t="str">
        <f>IF(JRF!C3317="","",IF(IFERROR(VLOOKUP(JRF!C3317,Checks!S:U,3,0),0)="A","Entry with System fund Dept",""))</f>
        <v/>
      </c>
      <c r="W3304" t="str">
        <f>IFERROR(IF('Journal Template'!D3716="","",IF(IFERROR(VLOOKUP('Journal Template'!D3716,Checks!S:U,3,0),0)="A","Entry with System fund Dept","")),"")</f>
        <v/>
      </c>
      <c r="X3304" t="s">
        <v>14485</v>
      </c>
      <c r="Y3304" t="s">
        <v>389</v>
      </c>
      <c r="Z3304" t="s">
        <v>14486</v>
      </c>
      <c r="AA3304" t="s">
        <v>623</v>
      </c>
      <c r="AB3304" t="s">
        <v>1769</v>
      </c>
      <c r="AC3304" s="150" t="str">
        <f>IFERROR(IF(JRF!C3317="","",IF(AND(VLOOKUP(JRF!C3317,X:AA,4,0)=JRF!B3317,VLOOKUP(JRF!C3317,X:Y,2,0)="A"),"","Inactive Dept Combo Error")),"Inactive Dept Combo Error")</f>
        <v/>
      </c>
      <c r="AD3304" t="str">
        <f>IFERROR(IF('Journal Template'!D3716="","",IF(AND(VLOOKUP('Journal Template'!D3716,X:AA,4,0)='Journal Template'!A3716,VLOOKUP('Journal Template'!D3716,X:Y,2,0)="A"),"","Inactive Dept Combo Error")),"")</f>
        <v/>
      </c>
      <c r="AK3304" s="150" t="str">
        <f>IF(JRF!B3317="","",IF(JRF!B3317=IFERROR(VLOOKUP(JRF!B3317,Checks!AI:AI,1,0),0),"Entry in Branch/Satellite BU's",""))</f>
        <v/>
      </c>
      <c r="AL3304" t="str">
        <f>IFERROR(IF('Journal Template'!A3716="","",IF('Journal Template'!A3716=IFERROR(VLOOKUP('Journal Template'!A3716,Checks!AI:AI,1,0),0),"Entry in Branch/Satellite BU's","")),"")</f>
        <v/>
      </c>
      <c r="AO3304" s="171"/>
      <c r="AP3304" s="171"/>
      <c r="AQ3304" s="171"/>
      <c r="AR3304" s="171"/>
      <c r="CI3304" t="str">
        <f>IF(JRF!F3317&gt;0,"",IF(JRF!B3317="","",IF(LEFT(JRF!B3317,1)=IFERROR(VLOOKUP(LEFT(JRF!B3317,1),$CF$2:$CF$5,1,0),0),"Product Code Required",IF(JRF!C3317="","",IF(JRF!C3317=IFERROR(VLOOKUP(JRF!C3317,$CH:$CH,1,0),0),"Product Code Required","NA")))))</f>
        <v/>
      </c>
      <c r="CJ3304" t="str">
        <f>IF(JRF!AV3317&gt;0,"",IF(JRF!Q3317="","",IF(LEFT(JRF!Q3317,1)=IFERROR(VLOOKUP(LEFT(JRF!Q3317,1),$CF$2:$CF$5,1,0),0),"Product Code Required",IF(JRF!V3317="","",IF(JRF!V3317=IFERROR(VLOOKUP(JRF!V3317,$CH:$CH,1,0),0),"Product Code Required","NA")))))</f>
        <v/>
      </c>
      <c r="CK3304" t="str">
        <f>IFERROR(IF(LEN('Journal Template'!F3315)&gt;0,"",IF('Journal Template'!A3315="","",IF(LEFT('Journal Template'!A3315,1)=IFERROR(VLOOKUP(LEFT('Journal Template'!A3315,1),Checks!$CF$2:$CF$5,1,0),0),"Product Code Required",IF('Journal Template'!D3315="","",IF('Journal Template'!D3315=IFERROR(VLOOKUP('Journal Template'!D3315,Checks!$CH:$CH,1,0),0),"Product Code Required","NA"))))),"")</f>
        <v/>
      </c>
    </row>
    <row r="3305" spans="14:89">
      <c r="N3305" t="s">
        <v>14487</v>
      </c>
      <c r="O3305" t="s">
        <v>14488</v>
      </c>
      <c r="P3305" t="s">
        <v>386</v>
      </c>
      <c r="Q3305" s="150" t="str">
        <f>IF(JRF!D3318="","",IF(IFERROR(VLOOKUP(JRF!D3318,Checks!N:P,3,0),0)="A","","Inactive account in Use"))</f>
        <v/>
      </c>
      <c r="R3305" t="str">
        <f>IFERROR(IF('Journal Template'!C3717="","",IF(IFERROR(VLOOKUP('Journal Template'!C3717,Checks!N:P,3,0),0)="A","","Inactive account in Use")),"")</f>
        <v/>
      </c>
      <c r="V3305" s="150" t="str">
        <f>IF(JRF!C3318="","",IF(IFERROR(VLOOKUP(JRF!C3318,Checks!S:U,3,0),0)="A","Entry with System fund Dept",""))</f>
        <v/>
      </c>
      <c r="W3305" t="str">
        <f>IFERROR(IF('Journal Template'!D3717="","",IF(IFERROR(VLOOKUP('Journal Template'!D3717,Checks!S:U,3,0),0)="A","Entry with System fund Dept","")),"")</f>
        <v/>
      </c>
      <c r="X3305" t="s">
        <v>14489</v>
      </c>
      <c r="Y3305" t="s">
        <v>386</v>
      </c>
      <c r="Z3305" t="s">
        <v>14490</v>
      </c>
      <c r="AA3305" t="s">
        <v>399</v>
      </c>
      <c r="AB3305" t="s">
        <v>125</v>
      </c>
      <c r="AC3305" s="150" t="str">
        <f>IFERROR(IF(JRF!C3318="","",IF(AND(VLOOKUP(JRF!C3318,X:AA,4,0)=JRF!B3318,VLOOKUP(JRF!C3318,X:Y,2,0)="A"),"","Inactive Dept Combo Error")),"Inactive Dept Combo Error")</f>
        <v/>
      </c>
      <c r="AD3305" t="str">
        <f>IFERROR(IF('Journal Template'!D3717="","",IF(AND(VLOOKUP('Journal Template'!D3717,X:AA,4,0)='Journal Template'!A3717,VLOOKUP('Journal Template'!D3717,X:Y,2,0)="A"),"","Inactive Dept Combo Error")),"")</f>
        <v/>
      </c>
      <c r="AK3305" s="150" t="str">
        <f>IF(JRF!B3318="","",IF(JRF!B3318=IFERROR(VLOOKUP(JRF!B3318,Checks!AI:AI,1,0),0),"Entry in Branch/Satellite BU's",""))</f>
        <v/>
      </c>
      <c r="AL3305" t="str">
        <f>IFERROR(IF('Journal Template'!A3717="","",IF('Journal Template'!A3717=IFERROR(VLOOKUP('Journal Template'!A3717,Checks!AI:AI,1,0),0),"Entry in Branch/Satellite BU's","")),"")</f>
        <v/>
      </c>
      <c r="AO3305" s="171"/>
      <c r="AP3305" s="171"/>
      <c r="AQ3305" s="171"/>
      <c r="AR3305" s="171"/>
      <c r="CI3305" t="str">
        <f>IF(JRF!F3318&gt;0,"",IF(JRF!B3318="","",IF(LEFT(JRF!B3318,1)=IFERROR(VLOOKUP(LEFT(JRF!B3318,1),$CF$2:$CF$5,1,0),0),"Product Code Required",IF(JRF!C3318="","",IF(JRF!C3318=IFERROR(VLOOKUP(JRF!C3318,$CH:$CH,1,0),0),"Product Code Required","NA")))))</f>
        <v/>
      </c>
      <c r="CJ3305" t="str">
        <f>IF(JRF!AV3318&gt;0,"",IF(JRF!Q3318="","",IF(LEFT(JRF!Q3318,1)=IFERROR(VLOOKUP(LEFT(JRF!Q3318,1),$CF$2:$CF$5,1,0),0),"Product Code Required",IF(JRF!V3318="","",IF(JRF!V3318=IFERROR(VLOOKUP(JRF!V3318,$CH:$CH,1,0),0),"Product Code Required","NA")))))</f>
        <v/>
      </c>
      <c r="CK3305" t="str">
        <f>IFERROR(IF(LEN('Journal Template'!F3316)&gt;0,"",IF('Journal Template'!A3316="","",IF(LEFT('Journal Template'!A3316,1)=IFERROR(VLOOKUP(LEFT('Journal Template'!A3316,1),Checks!$CF$2:$CF$5,1,0),0),"Product Code Required",IF('Journal Template'!D3316="","",IF('Journal Template'!D3316=IFERROR(VLOOKUP('Journal Template'!D3316,Checks!$CH:$CH,1,0),0),"Product Code Required","NA"))))),"")</f>
        <v/>
      </c>
    </row>
    <row r="3306" spans="14:89">
      <c r="N3306" t="s">
        <v>14491</v>
      </c>
      <c r="O3306" t="s">
        <v>14492</v>
      </c>
      <c r="P3306" t="s">
        <v>386</v>
      </c>
      <c r="Q3306" s="150" t="str">
        <f>IF(JRF!D3319="","",IF(IFERROR(VLOOKUP(JRF!D3319,Checks!N:P,3,0),0)="A","","Inactive account in Use"))</f>
        <v/>
      </c>
      <c r="R3306" t="str">
        <f>IFERROR(IF('Journal Template'!C3718="","",IF(IFERROR(VLOOKUP('Journal Template'!C3718,Checks!N:P,3,0),0)="A","","Inactive account in Use")),"")</f>
        <v/>
      </c>
      <c r="V3306" s="150" t="str">
        <f>IF(JRF!C3319="","",IF(IFERROR(VLOOKUP(JRF!C3319,Checks!S:U,3,0),0)="A","Entry with System fund Dept",""))</f>
        <v/>
      </c>
      <c r="W3306" t="str">
        <f>IFERROR(IF('Journal Template'!D3718="","",IF(IFERROR(VLOOKUP('Journal Template'!D3718,Checks!S:U,3,0),0)="A","Entry with System fund Dept","")),"")</f>
        <v/>
      </c>
      <c r="X3306" t="s">
        <v>14493</v>
      </c>
      <c r="Y3306" t="s">
        <v>386</v>
      </c>
      <c r="Z3306" t="s">
        <v>14494</v>
      </c>
      <c r="AA3306" t="s">
        <v>399</v>
      </c>
      <c r="AB3306" t="s">
        <v>125</v>
      </c>
      <c r="AC3306" s="150" t="str">
        <f>IFERROR(IF(JRF!C3319="","",IF(AND(VLOOKUP(JRF!C3319,X:AA,4,0)=JRF!B3319,VLOOKUP(JRF!C3319,X:Y,2,0)="A"),"","Inactive Dept Combo Error")),"Inactive Dept Combo Error")</f>
        <v/>
      </c>
      <c r="AD3306" t="str">
        <f>IFERROR(IF('Journal Template'!D3718="","",IF(AND(VLOOKUP('Journal Template'!D3718,X:AA,4,0)='Journal Template'!A3718,VLOOKUP('Journal Template'!D3718,X:Y,2,0)="A"),"","Inactive Dept Combo Error")),"")</f>
        <v/>
      </c>
      <c r="AK3306" s="150" t="str">
        <f>IF(JRF!B3319="","",IF(JRF!B3319=IFERROR(VLOOKUP(JRF!B3319,Checks!AI:AI,1,0),0),"Entry in Branch/Satellite BU's",""))</f>
        <v/>
      </c>
      <c r="AL3306" t="str">
        <f>IFERROR(IF('Journal Template'!A3718="","",IF('Journal Template'!A3718=IFERROR(VLOOKUP('Journal Template'!A3718,Checks!AI:AI,1,0),0),"Entry in Branch/Satellite BU's","")),"")</f>
        <v/>
      </c>
      <c r="AO3306" s="171"/>
      <c r="AP3306" s="171"/>
      <c r="AQ3306" s="171"/>
      <c r="AR3306" s="171"/>
      <c r="CI3306" t="str">
        <f>IF(JRF!F3319&gt;0,"",IF(JRF!B3319="","",IF(LEFT(JRF!B3319,1)=IFERROR(VLOOKUP(LEFT(JRF!B3319,1),$CF$2:$CF$5,1,0),0),"Product Code Required",IF(JRF!C3319="","",IF(JRF!C3319=IFERROR(VLOOKUP(JRF!C3319,$CH:$CH,1,0),0),"Product Code Required","NA")))))</f>
        <v/>
      </c>
      <c r="CJ3306" t="str">
        <f>IF(JRF!AV3319&gt;0,"",IF(JRF!Q3319="","",IF(LEFT(JRF!Q3319,1)=IFERROR(VLOOKUP(LEFT(JRF!Q3319,1),$CF$2:$CF$5,1,0),0),"Product Code Required",IF(JRF!V3319="","",IF(JRF!V3319=IFERROR(VLOOKUP(JRF!V3319,$CH:$CH,1,0),0),"Product Code Required","NA")))))</f>
        <v/>
      </c>
      <c r="CK3306" t="str">
        <f>IFERROR(IF(LEN('Journal Template'!F3317)&gt;0,"",IF('Journal Template'!A3317="","",IF(LEFT('Journal Template'!A3317,1)=IFERROR(VLOOKUP(LEFT('Journal Template'!A3317,1),Checks!$CF$2:$CF$5,1,0),0),"Product Code Required",IF('Journal Template'!D3317="","",IF('Journal Template'!D3317=IFERROR(VLOOKUP('Journal Template'!D3317,Checks!$CH:$CH,1,0),0),"Product Code Required","NA"))))),"")</f>
        <v/>
      </c>
    </row>
    <row r="3307" spans="14:89">
      <c r="N3307" t="s">
        <v>14495</v>
      </c>
      <c r="O3307" t="s">
        <v>14496</v>
      </c>
      <c r="P3307" t="s">
        <v>386</v>
      </c>
      <c r="Q3307" s="150" t="str">
        <f>IF(JRF!D3320="","",IF(IFERROR(VLOOKUP(JRF!D3320,Checks!N:P,3,0),0)="A","","Inactive account in Use"))</f>
        <v/>
      </c>
      <c r="R3307" t="str">
        <f>IFERROR(IF('Journal Template'!C3719="","",IF(IFERROR(VLOOKUP('Journal Template'!C3719,Checks!N:P,3,0),0)="A","","Inactive account in Use")),"")</f>
        <v/>
      </c>
      <c r="V3307" s="150" t="str">
        <f>IF(JRF!C3320="","",IF(IFERROR(VLOOKUP(JRF!C3320,Checks!S:U,3,0),0)="A","Entry with System fund Dept",""))</f>
        <v/>
      </c>
      <c r="W3307" t="str">
        <f>IFERROR(IF('Journal Template'!D3719="","",IF(IFERROR(VLOOKUP('Journal Template'!D3719,Checks!S:U,3,0),0)="A","Entry with System fund Dept","")),"")</f>
        <v/>
      </c>
      <c r="X3307" t="s">
        <v>14497</v>
      </c>
      <c r="Y3307" t="s">
        <v>386</v>
      </c>
      <c r="Z3307" t="s">
        <v>14498</v>
      </c>
      <c r="AA3307" t="s">
        <v>399</v>
      </c>
      <c r="AB3307" t="s">
        <v>125</v>
      </c>
      <c r="AC3307" s="150" t="str">
        <f>IFERROR(IF(JRF!C3320="","",IF(AND(VLOOKUP(JRF!C3320,X:AA,4,0)=JRF!B3320,VLOOKUP(JRF!C3320,X:Y,2,0)="A"),"","Inactive Dept Combo Error")),"Inactive Dept Combo Error")</f>
        <v/>
      </c>
      <c r="AD3307" t="str">
        <f>IFERROR(IF('Journal Template'!D3719="","",IF(AND(VLOOKUP('Journal Template'!D3719,X:AA,4,0)='Journal Template'!A3719,VLOOKUP('Journal Template'!D3719,X:Y,2,0)="A"),"","Inactive Dept Combo Error")),"")</f>
        <v/>
      </c>
      <c r="AK3307" s="150" t="str">
        <f>IF(JRF!B3320="","",IF(JRF!B3320=IFERROR(VLOOKUP(JRF!B3320,Checks!AI:AI,1,0),0),"Entry in Branch/Satellite BU's",""))</f>
        <v/>
      </c>
      <c r="AL3307" t="str">
        <f>IFERROR(IF('Journal Template'!A3719="","",IF('Journal Template'!A3719=IFERROR(VLOOKUP('Journal Template'!A3719,Checks!AI:AI,1,0),0),"Entry in Branch/Satellite BU's","")),"")</f>
        <v/>
      </c>
      <c r="AO3307" s="171"/>
      <c r="AP3307" s="171"/>
      <c r="AQ3307" s="171"/>
      <c r="AR3307" s="171"/>
      <c r="CI3307" t="str">
        <f>IF(JRF!F3320&gt;0,"",IF(JRF!B3320="","",IF(LEFT(JRF!B3320,1)=IFERROR(VLOOKUP(LEFT(JRF!B3320,1),$CF$2:$CF$5,1,0),0),"Product Code Required",IF(JRF!C3320="","",IF(JRF!C3320=IFERROR(VLOOKUP(JRF!C3320,$CH:$CH,1,0),0),"Product Code Required","NA")))))</f>
        <v/>
      </c>
      <c r="CJ3307" t="str">
        <f>IF(JRF!AV3320&gt;0,"",IF(JRF!Q3320="","",IF(LEFT(JRF!Q3320,1)=IFERROR(VLOOKUP(LEFT(JRF!Q3320,1),$CF$2:$CF$5,1,0),0),"Product Code Required",IF(JRF!V3320="","",IF(JRF!V3320=IFERROR(VLOOKUP(JRF!V3320,$CH:$CH,1,0),0),"Product Code Required","NA")))))</f>
        <v/>
      </c>
      <c r="CK3307" t="str">
        <f>IFERROR(IF(LEN('Journal Template'!F3318)&gt;0,"",IF('Journal Template'!A3318="","",IF(LEFT('Journal Template'!A3318,1)=IFERROR(VLOOKUP(LEFT('Journal Template'!A3318,1),Checks!$CF$2:$CF$5,1,0),0),"Product Code Required",IF('Journal Template'!D3318="","",IF('Journal Template'!D3318=IFERROR(VLOOKUP('Journal Template'!D3318,Checks!$CH:$CH,1,0),0),"Product Code Required","NA"))))),"")</f>
        <v/>
      </c>
    </row>
    <row r="3308" spans="14:89">
      <c r="N3308" t="s">
        <v>14499</v>
      </c>
      <c r="O3308" t="s">
        <v>14500</v>
      </c>
      <c r="P3308" t="s">
        <v>386</v>
      </c>
      <c r="Q3308" s="150" t="str">
        <f>IF(JRF!D3321="","",IF(IFERROR(VLOOKUP(JRF!D3321,Checks!N:P,3,0),0)="A","","Inactive account in Use"))</f>
        <v/>
      </c>
      <c r="R3308" t="str">
        <f>IFERROR(IF('Journal Template'!C3720="","",IF(IFERROR(VLOOKUP('Journal Template'!C3720,Checks!N:P,3,0),0)="A","","Inactive account in Use")),"")</f>
        <v/>
      </c>
      <c r="V3308" s="150" t="str">
        <f>IF(JRF!C3321="","",IF(IFERROR(VLOOKUP(JRF!C3321,Checks!S:U,3,0),0)="A","Entry with System fund Dept",""))</f>
        <v/>
      </c>
      <c r="W3308" t="str">
        <f>IFERROR(IF('Journal Template'!D3720="","",IF(IFERROR(VLOOKUP('Journal Template'!D3720,Checks!S:U,3,0),0)="A","Entry with System fund Dept","")),"")</f>
        <v/>
      </c>
      <c r="X3308" t="s">
        <v>14501</v>
      </c>
      <c r="Y3308" t="s">
        <v>386</v>
      </c>
      <c r="Z3308" t="s">
        <v>14502</v>
      </c>
      <c r="AA3308" t="s">
        <v>399</v>
      </c>
      <c r="AB3308" t="s">
        <v>125</v>
      </c>
      <c r="AC3308" s="150" t="str">
        <f>IFERROR(IF(JRF!C3321="","",IF(AND(VLOOKUP(JRF!C3321,X:AA,4,0)=JRF!B3321,VLOOKUP(JRF!C3321,X:Y,2,0)="A"),"","Inactive Dept Combo Error")),"Inactive Dept Combo Error")</f>
        <v/>
      </c>
      <c r="AD3308" t="str">
        <f>IFERROR(IF('Journal Template'!D3720="","",IF(AND(VLOOKUP('Journal Template'!D3720,X:AA,4,0)='Journal Template'!A3720,VLOOKUP('Journal Template'!D3720,X:Y,2,0)="A"),"","Inactive Dept Combo Error")),"")</f>
        <v/>
      </c>
      <c r="AK3308" s="150" t="str">
        <f>IF(JRF!B3321="","",IF(JRF!B3321=IFERROR(VLOOKUP(JRF!B3321,Checks!AI:AI,1,0),0),"Entry in Branch/Satellite BU's",""))</f>
        <v/>
      </c>
      <c r="AL3308" t="str">
        <f>IFERROR(IF('Journal Template'!A3720="","",IF('Journal Template'!A3720=IFERROR(VLOOKUP('Journal Template'!A3720,Checks!AI:AI,1,0),0),"Entry in Branch/Satellite BU's","")),"")</f>
        <v/>
      </c>
      <c r="AO3308" s="171"/>
      <c r="AP3308" s="171"/>
      <c r="AQ3308" s="171"/>
      <c r="AR3308" s="171"/>
      <c r="CI3308" t="str">
        <f>IF(JRF!F3321&gt;0,"",IF(JRF!B3321="","",IF(LEFT(JRF!B3321,1)=IFERROR(VLOOKUP(LEFT(JRF!B3321,1),$CF$2:$CF$5,1,0),0),"Product Code Required",IF(JRF!C3321="","",IF(JRF!C3321=IFERROR(VLOOKUP(JRF!C3321,$CH:$CH,1,0),0),"Product Code Required","NA")))))</f>
        <v/>
      </c>
      <c r="CJ3308" t="str">
        <f>IF(JRF!AV3321&gt;0,"",IF(JRF!Q3321="","",IF(LEFT(JRF!Q3321,1)=IFERROR(VLOOKUP(LEFT(JRF!Q3321,1),$CF$2:$CF$5,1,0),0),"Product Code Required",IF(JRF!V3321="","",IF(JRF!V3321=IFERROR(VLOOKUP(JRF!V3321,$CH:$CH,1,0),0),"Product Code Required","NA")))))</f>
        <v/>
      </c>
      <c r="CK3308" t="str">
        <f>IFERROR(IF(LEN('Journal Template'!F3319)&gt;0,"",IF('Journal Template'!A3319="","",IF(LEFT('Journal Template'!A3319,1)=IFERROR(VLOOKUP(LEFT('Journal Template'!A3319,1),Checks!$CF$2:$CF$5,1,0),0),"Product Code Required",IF('Journal Template'!D3319="","",IF('Journal Template'!D3319=IFERROR(VLOOKUP('Journal Template'!D3319,Checks!$CH:$CH,1,0),0),"Product Code Required","NA"))))),"")</f>
        <v/>
      </c>
    </row>
    <row r="3309" spans="14:89">
      <c r="N3309" t="s">
        <v>14503</v>
      </c>
      <c r="O3309" t="s">
        <v>14504</v>
      </c>
      <c r="P3309" t="s">
        <v>386</v>
      </c>
      <c r="Q3309" s="150" t="str">
        <f>IF(JRF!D3322="","",IF(IFERROR(VLOOKUP(JRF!D3322,Checks!N:P,3,0),0)="A","","Inactive account in Use"))</f>
        <v/>
      </c>
      <c r="R3309" t="str">
        <f>IFERROR(IF('Journal Template'!C3721="","",IF(IFERROR(VLOOKUP('Journal Template'!C3721,Checks!N:P,3,0),0)="A","","Inactive account in Use")),"")</f>
        <v/>
      </c>
      <c r="V3309" s="150" t="str">
        <f>IF(JRF!C3322="","",IF(IFERROR(VLOOKUP(JRF!C3322,Checks!S:U,3,0),0)="A","Entry with System fund Dept",""))</f>
        <v/>
      </c>
      <c r="W3309" t="str">
        <f>IFERROR(IF('Journal Template'!D3721="","",IF(IFERROR(VLOOKUP('Journal Template'!D3721,Checks!S:U,3,0),0)="A","Entry with System fund Dept","")),"")</f>
        <v/>
      </c>
      <c r="X3309" t="s">
        <v>14505</v>
      </c>
      <c r="Y3309" t="s">
        <v>386</v>
      </c>
      <c r="Z3309" t="s">
        <v>14506</v>
      </c>
      <c r="AA3309" t="s">
        <v>399</v>
      </c>
      <c r="AB3309" t="s">
        <v>125</v>
      </c>
      <c r="AC3309" s="150" t="str">
        <f>IFERROR(IF(JRF!C3322="","",IF(AND(VLOOKUP(JRF!C3322,X:AA,4,0)=JRF!B3322,VLOOKUP(JRF!C3322,X:Y,2,0)="A"),"","Inactive Dept Combo Error")),"Inactive Dept Combo Error")</f>
        <v/>
      </c>
      <c r="AD3309" t="str">
        <f>IFERROR(IF('Journal Template'!D3721="","",IF(AND(VLOOKUP('Journal Template'!D3721,X:AA,4,0)='Journal Template'!A3721,VLOOKUP('Journal Template'!D3721,X:Y,2,0)="A"),"","Inactive Dept Combo Error")),"")</f>
        <v/>
      </c>
      <c r="AK3309" s="150" t="str">
        <f>IF(JRF!B3322="","",IF(JRF!B3322=IFERROR(VLOOKUP(JRF!B3322,Checks!AI:AI,1,0),0),"Entry in Branch/Satellite BU's",""))</f>
        <v/>
      </c>
      <c r="AL3309" t="str">
        <f>IFERROR(IF('Journal Template'!A3721="","",IF('Journal Template'!A3721=IFERROR(VLOOKUP('Journal Template'!A3721,Checks!AI:AI,1,0),0),"Entry in Branch/Satellite BU's","")),"")</f>
        <v/>
      </c>
      <c r="AO3309" s="171"/>
      <c r="AP3309" s="171"/>
      <c r="AQ3309" s="171"/>
      <c r="AR3309" s="171"/>
      <c r="CI3309" t="str">
        <f>IF(JRF!F3322&gt;0,"",IF(JRF!B3322="","",IF(LEFT(JRF!B3322,1)=IFERROR(VLOOKUP(LEFT(JRF!B3322,1),$CF$2:$CF$5,1,0),0),"Product Code Required",IF(JRF!C3322="","",IF(JRF!C3322=IFERROR(VLOOKUP(JRF!C3322,$CH:$CH,1,0),0),"Product Code Required","NA")))))</f>
        <v/>
      </c>
      <c r="CJ3309" t="str">
        <f>IF(JRF!AV3322&gt;0,"",IF(JRF!Q3322="","",IF(LEFT(JRF!Q3322,1)=IFERROR(VLOOKUP(LEFT(JRF!Q3322,1),$CF$2:$CF$5,1,0),0),"Product Code Required",IF(JRF!V3322="","",IF(JRF!V3322=IFERROR(VLOOKUP(JRF!V3322,$CH:$CH,1,0),0),"Product Code Required","NA")))))</f>
        <v/>
      </c>
      <c r="CK3309" t="str">
        <f>IFERROR(IF(LEN('Journal Template'!F3320)&gt;0,"",IF('Journal Template'!A3320="","",IF(LEFT('Journal Template'!A3320,1)=IFERROR(VLOOKUP(LEFT('Journal Template'!A3320,1),Checks!$CF$2:$CF$5,1,0),0),"Product Code Required",IF('Journal Template'!D3320="","",IF('Journal Template'!D3320=IFERROR(VLOOKUP('Journal Template'!D3320,Checks!$CH:$CH,1,0),0),"Product Code Required","NA"))))),"")</f>
        <v/>
      </c>
    </row>
    <row r="3310" spans="14:89">
      <c r="N3310" t="s">
        <v>14507</v>
      </c>
      <c r="O3310" t="s">
        <v>14508</v>
      </c>
      <c r="P3310" t="s">
        <v>386</v>
      </c>
      <c r="Q3310" s="150" t="str">
        <f>IF(JRF!D3323="","",IF(IFERROR(VLOOKUP(JRF!D3323,Checks!N:P,3,0),0)="A","","Inactive account in Use"))</f>
        <v/>
      </c>
      <c r="R3310" t="str">
        <f>IFERROR(IF('Journal Template'!C3722="","",IF(IFERROR(VLOOKUP('Journal Template'!C3722,Checks!N:P,3,0),0)="A","","Inactive account in Use")),"")</f>
        <v/>
      </c>
      <c r="V3310" s="150" t="str">
        <f>IF(JRF!C3323="","",IF(IFERROR(VLOOKUP(JRF!C3323,Checks!S:U,3,0),0)="A","Entry with System fund Dept",""))</f>
        <v/>
      </c>
      <c r="W3310" t="str">
        <f>IFERROR(IF('Journal Template'!D3722="","",IF(IFERROR(VLOOKUP('Journal Template'!D3722,Checks!S:U,3,0),0)="A","Entry with System fund Dept","")),"")</f>
        <v/>
      </c>
      <c r="X3310" t="s">
        <v>14509</v>
      </c>
      <c r="Y3310" t="s">
        <v>386</v>
      </c>
      <c r="Z3310" t="s">
        <v>14510</v>
      </c>
      <c r="AA3310" t="s">
        <v>399</v>
      </c>
      <c r="AB3310" t="s">
        <v>125</v>
      </c>
      <c r="AC3310" s="150" t="str">
        <f>IFERROR(IF(JRF!C3323="","",IF(AND(VLOOKUP(JRF!C3323,X:AA,4,0)=JRF!B3323,VLOOKUP(JRF!C3323,X:Y,2,0)="A"),"","Inactive Dept Combo Error")),"Inactive Dept Combo Error")</f>
        <v/>
      </c>
      <c r="AD3310" t="str">
        <f>IFERROR(IF('Journal Template'!D3722="","",IF(AND(VLOOKUP('Journal Template'!D3722,X:AA,4,0)='Journal Template'!A3722,VLOOKUP('Journal Template'!D3722,X:Y,2,0)="A"),"","Inactive Dept Combo Error")),"")</f>
        <v/>
      </c>
      <c r="AK3310" s="150" t="str">
        <f>IF(JRF!B3323="","",IF(JRF!B3323=IFERROR(VLOOKUP(JRF!B3323,Checks!AI:AI,1,0),0),"Entry in Branch/Satellite BU's",""))</f>
        <v/>
      </c>
      <c r="AL3310" t="str">
        <f>IFERROR(IF('Journal Template'!A3722="","",IF('Journal Template'!A3722=IFERROR(VLOOKUP('Journal Template'!A3722,Checks!AI:AI,1,0),0),"Entry in Branch/Satellite BU's","")),"")</f>
        <v/>
      </c>
      <c r="AO3310" s="171"/>
      <c r="AP3310" s="171"/>
      <c r="AQ3310" s="171"/>
      <c r="AR3310" s="171"/>
      <c r="CI3310" t="str">
        <f>IF(JRF!F3323&gt;0,"",IF(JRF!B3323="","",IF(LEFT(JRF!B3323,1)=IFERROR(VLOOKUP(LEFT(JRF!B3323,1),$CF$2:$CF$5,1,0),0),"Product Code Required",IF(JRF!C3323="","",IF(JRF!C3323=IFERROR(VLOOKUP(JRF!C3323,$CH:$CH,1,0),0),"Product Code Required","NA")))))</f>
        <v/>
      </c>
      <c r="CJ3310" t="str">
        <f>IF(JRF!AV3323&gt;0,"",IF(JRF!Q3323="","",IF(LEFT(JRF!Q3323,1)=IFERROR(VLOOKUP(LEFT(JRF!Q3323,1),$CF$2:$CF$5,1,0),0),"Product Code Required",IF(JRF!V3323="","",IF(JRF!V3323=IFERROR(VLOOKUP(JRF!V3323,$CH:$CH,1,0),0),"Product Code Required","NA")))))</f>
        <v/>
      </c>
      <c r="CK3310" t="str">
        <f>IFERROR(IF(LEN('Journal Template'!F3321)&gt;0,"",IF('Journal Template'!A3321="","",IF(LEFT('Journal Template'!A3321,1)=IFERROR(VLOOKUP(LEFT('Journal Template'!A3321,1),Checks!$CF$2:$CF$5,1,0),0),"Product Code Required",IF('Journal Template'!D3321="","",IF('Journal Template'!D3321=IFERROR(VLOOKUP('Journal Template'!D3321,Checks!$CH:$CH,1,0),0),"Product Code Required","NA"))))),"")</f>
        <v/>
      </c>
    </row>
    <row r="3311" spans="14:89">
      <c r="N3311" t="s">
        <v>14511</v>
      </c>
      <c r="O3311" t="s">
        <v>14512</v>
      </c>
      <c r="P3311" t="s">
        <v>386</v>
      </c>
      <c r="Q3311" s="150" t="str">
        <f>IF(JRF!D3324="","",IF(IFERROR(VLOOKUP(JRF!D3324,Checks!N:P,3,0),0)="A","","Inactive account in Use"))</f>
        <v/>
      </c>
      <c r="R3311" t="str">
        <f>IFERROR(IF('Journal Template'!C3723="","",IF(IFERROR(VLOOKUP('Journal Template'!C3723,Checks!N:P,3,0),0)="A","","Inactive account in Use")),"")</f>
        <v/>
      </c>
      <c r="V3311" s="150" t="str">
        <f>IF(JRF!C3324="","",IF(IFERROR(VLOOKUP(JRF!C3324,Checks!S:U,3,0),0)="A","Entry with System fund Dept",""))</f>
        <v/>
      </c>
      <c r="W3311" t="str">
        <f>IFERROR(IF('Journal Template'!D3723="","",IF(IFERROR(VLOOKUP('Journal Template'!D3723,Checks!S:U,3,0),0)="A","Entry with System fund Dept","")),"")</f>
        <v/>
      </c>
      <c r="X3311" t="s">
        <v>14513</v>
      </c>
      <c r="Y3311" t="s">
        <v>386</v>
      </c>
      <c r="Z3311" t="s">
        <v>14514</v>
      </c>
      <c r="AA3311" t="s">
        <v>399</v>
      </c>
      <c r="AB3311" t="s">
        <v>125</v>
      </c>
      <c r="AC3311" s="150" t="str">
        <f>IFERROR(IF(JRF!C3324="","",IF(AND(VLOOKUP(JRF!C3324,X:AA,4,0)=JRF!B3324,VLOOKUP(JRF!C3324,X:Y,2,0)="A"),"","Inactive Dept Combo Error")),"Inactive Dept Combo Error")</f>
        <v/>
      </c>
      <c r="AD3311" t="str">
        <f>IFERROR(IF('Journal Template'!D3723="","",IF(AND(VLOOKUP('Journal Template'!D3723,X:AA,4,0)='Journal Template'!A3723,VLOOKUP('Journal Template'!D3723,X:Y,2,0)="A"),"","Inactive Dept Combo Error")),"")</f>
        <v/>
      </c>
      <c r="AK3311" s="150" t="str">
        <f>IF(JRF!B3324="","",IF(JRF!B3324=IFERROR(VLOOKUP(JRF!B3324,Checks!AI:AI,1,0),0),"Entry in Branch/Satellite BU's",""))</f>
        <v/>
      </c>
      <c r="AL3311" t="str">
        <f>IFERROR(IF('Journal Template'!A3723="","",IF('Journal Template'!A3723=IFERROR(VLOOKUP('Journal Template'!A3723,Checks!AI:AI,1,0),0),"Entry in Branch/Satellite BU's","")),"")</f>
        <v/>
      </c>
      <c r="AO3311" s="171"/>
      <c r="AP3311" s="171"/>
      <c r="AQ3311" s="171"/>
      <c r="AR3311" s="171"/>
      <c r="CI3311" t="str">
        <f>IF(JRF!F3324&gt;0,"",IF(JRF!B3324="","",IF(LEFT(JRF!B3324,1)=IFERROR(VLOOKUP(LEFT(JRF!B3324,1),$CF$2:$CF$5,1,0),0),"Product Code Required",IF(JRF!C3324="","",IF(JRF!C3324=IFERROR(VLOOKUP(JRF!C3324,$CH:$CH,1,0),0),"Product Code Required","NA")))))</f>
        <v/>
      </c>
      <c r="CJ3311" t="str">
        <f>IF(JRF!AV3324&gt;0,"",IF(JRF!Q3324="","",IF(LEFT(JRF!Q3324,1)=IFERROR(VLOOKUP(LEFT(JRF!Q3324,1),$CF$2:$CF$5,1,0),0),"Product Code Required",IF(JRF!V3324="","",IF(JRF!V3324=IFERROR(VLOOKUP(JRF!V3324,$CH:$CH,1,0),0),"Product Code Required","NA")))))</f>
        <v/>
      </c>
      <c r="CK3311" t="str">
        <f>IFERROR(IF(LEN('Journal Template'!F3322)&gt;0,"",IF('Journal Template'!A3322="","",IF(LEFT('Journal Template'!A3322,1)=IFERROR(VLOOKUP(LEFT('Journal Template'!A3322,1),Checks!$CF$2:$CF$5,1,0),0),"Product Code Required",IF('Journal Template'!D3322="","",IF('Journal Template'!D3322=IFERROR(VLOOKUP('Journal Template'!D3322,Checks!$CH:$CH,1,0),0),"Product Code Required","NA"))))),"")</f>
        <v/>
      </c>
    </row>
    <row r="3312" spans="14:89">
      <c r="N3312" t="s">
        <v>14515</v>
      </c>
      <c r="O3312" t="s">
        <v>14516</v>
      </c>
      <c r="P3312" t="s">
        <v>386</v>
      </c>
      <c r="Q3312" s="150" t="str">
        <f>IF(JRF!D3325="","",IF(IFERROR(VLOOKUP(JRF!D3325,Checks!N:P,3,0),0)="A","","Inactive account in Use"))</f>
        <v/>
      </c>
      <c r="R3312" t="str">
        <f>IFERROR(IF('Journal Template'!C3724="","",IF(IFERROR(VLOOKUP('Journal Template'!C3724,Checks!N:P,3,0),0)="A","","Inactive account in Use")),"")</f>
        <v/>
      </c>
      <c r="V3312" s="150" t="str">
        <f>IF(JRF!C3325="","",IF(IFERROR(VLOOKUP(JRF!C3325,Checks!S:U,3,0),0)="A","Entry with System fund Dept",""))</f>
        <v/>
      </c>
      <c r="W3312" t="str">
        <f>IFERROR(IF('Journal Template'!D3724="","",IF(IFERROR(VLOOKUP('Journal Template'!D3724,Checks!S:U,3,0),0)="A","Entry with System fund Dept","")),"")</f>
        <v/>
      </c>
      <c r="X3312" t="s">
        <v>14517</v>
      </c>
      <c r="Y3312" t="s">
        <v>389</v>
      </c>
      <c r="Z3312" t="s">
        <v>14518</v>
      </c>
      <c r="AA3312" t="s">
        <v>546</v>
      </c>
      <c r="AB3312" t="s">
        <v>4770</v>
      </c>
      <c r="AC3312" s="150" t="str">
        <f>IFERROR(IF(JRF!C3325="","",IF(AND(VLOOKUP(JRF!C3325,X:AA,4,0)=JRF!B3325,VLOOKUP(JRF!C3325,X:Y,2,0)="A"),"","Inactive Dept Combo Error")),"Inactive Dept Combo Error")</f>
        <v/>
      </c>
      <c r="AD3312" t="str">
        <f>IFERROR(IF('Journal Template'!D3724="","",IF(AND(VLOOKUP('Journal Template'!D3724,X:AA,4,0)='Journal Template'!A3724,VLOOKUP('Journal Template'!D3724,X:Y,2,0)="A"),"","Inactive Dept Combo Error")),"")</f>
        <v/>
      </c>
      <c r="AK3312" s="150" t="str">
        <f>IF(JRF!B3325="","",IF(JRF!B3325=IFERROR(VLOOKUP(JRF!B3325,Checks!AI:AI,1,0),0),"Entry in Branch/Satellite BU's",""))</f>
        <v/>
      </c>
      <c r="AL3312" t="str">
        <f>IFERROR(IF('Journal Template'!A3724="","",IF('Journal Template'!A3724=IFERROR(VLOOKUP('Journal Template'!A3724,Checks!AI:AI,1,0),0),"Entry in Branch/Satellite BU's","")),"")</f>
        <v/>
      </c>
      <c r="AO3312" s="171"/>
      <c r="AP3312" s="171"/>
      <c r="AQ3312" s="171"/>
      <c r="AR3312" s="171"/>
      <c r="CI3312" t="str">
        <f>IF(JRF!F3325&gt;0,"",IF(JRF!B3325="","",IF(LEFT(JRF!B3325,1)=IFERROR(VLOOKUP(LEFT(JRF!B3325,1),$CF$2:$CF$5,1,0),0),"Product Code Required",IF(JRF!C3325="","",IF(JRF!C3325=IFERROR(VLOOKUP(JRF!C3325,$CH:$CH,1,0),0),"Product Code Required","NA")))))</f>
        <v/>
      </c>
      <c r="CJ3312" t="str">
        <f>IF(JRF!AV3325&gt;0,"",IF(JRF!Q3325="","",IF(LEFT(JRF!Q3325,1)=IFERROR(VLOOKUP(LEFT(JRF!Q3325,1),$CF$2:$CF$5,1,0),0),"Product Code Required",IF(JRF!V3325="","",IF(JRF!V3325=IFERROR(VLOOKUP(JRF!V3325,$CH:$CH,1,0),0),"Product Code Required","NA")))))</f>
        <v/>
      </c>
      <c r="CK3312" t="str">
        <f>IFERROR(IF(LEN('Journal Template'!F3323)&gt;0,"",IF('Journal Template'!A3323="","",IF(LEFT('Journal Template'!A3323,1)=IFERROR(VLOOKUP(LEFT('Journal Template'!A3323,1),Checks!$CF$2:$CF$5,1,0),0),"Product Code Required",IF('Journal Template'!D3323="","",IF('Journal Template'!D3323=IFERROR(VLOOKUP('Journal Template'!D3323,Checks!$CH:$CH,1,0),0),"Product Code Required","NA"))))),"")</f>
        <v/>
      </c>
    </row>
    <row r="3313" spans="14:89">
      <c r="N3313" t="s">
        <v>14519</v>
      </c>
      <c r="O3313" t="s">
        <v>14520</v>
      </c>
      <c r="P3313" t="s">
        <v>386</v>
      </c>
      <c r="Q3313" s="150" t="str">
        <f>IF(JRF!D3326="","",IF(IFERROR(VLOOKUP(JRF!D3326,Checks!N:P,3,0),0)="A","","Inactive account in Use"))</f>
        <v/>
      </c>
      <c r="R3313" t="str">
        <f>IFERROR(IF('Journal Template'!C3725="","",IF(IFERROR(VLOOKUP('Journal Template'!C3725,Checks!N:P,3,0),0)="A","","Inactive account in Use")),"")</f>
        <v/>
      </c>
      <c r="V3313" s="150" t="str">
        <f>IF(JRF!C3326="","",IF(IFERROR(VLOOKUP(JRF!C3326,Checks!S:U,3,0),0)="A","Entry with System fund Dept",""))</f>
        <v/>
      </c>
      <c r="W3313" t="str">
        <f>IFERROR(IF('Journal Template'!D3725="","",IF(IFERROR(VLOOKUP('Journal Template'!D3725,Checks!S:U,3,0),0)="A","Entry with System fund Dept","")),"")</f>
        <v/>
      </c>
      <c r="X3313" t="s">
        <v>14521</v>
      </c>
      <c r="Y3313" t="s">
        <v>389</v>
      </c>
      <c r="Z3313" t="s">
        <v>14522</v>
      </c>
      <c r="AA3313" t="s">
        <v>10871</v>
      </c>
      <c r="AB3313" t="s">
        <v>125</v>
      </c>
      <c r="AC3313" s="150" t="str">
        <f>IFERROR(IF(JRF!C3326="","",IF(AND(VLOOKUP(JRF!C3326,X:AA,4,0)=JRF!B3326,VLOOKUP(JRF!C3326,X:Y,2,0)="A"),"","Inactive Dept Combo Error")),"Inactive Dept Combo Error")</f>
        <v/>
      </c>
      <c r="AD3313" t="str">
        <f>IFERROR(IF('Journal Template'!D3725="","",IF(AND(VLOOKUP('Journal Template'!D3725,X:AA,4,0)='Journal Template'!A3725,VLOOKUP('Journal Template'!D3725,X:Y,2,0)="A"),"","Inactive Dept Combo Error")),"")</f>
        <v/>
      </c>
      <c r="AK3313" s="150" t="str">
        <f>IF(JRF!B3326="","",IF(JRF!B3326=IFERROR(VLOOKUP(JRF!B3326,Checks!AI:AI,1,0),0),"Entry in Branch/Satellite BU's",""))</f>
        <v/>
      </c>
      <c r="AL3313" t="str">
        <f>IFERROR(IF('Journal Template'!A3725="","",IF('Journal Template'!A3725=IFERROR(VLOOKUP('Journal Template'!A3725,Checks!AI:AI,1,0),0),"Entry in Branch/Satellite BU's","")),"")</f>
        <v/>
      </c>
      <c r="AO3313" s="171"/>
      <c r="AP3313" s="171"/>
      <c r="AQ3313" s="171"/>
      <c r="AR3313" s="171"/>
      <c r="CI3313" t="str">
        <f>IF(JRF!F3326&gt;0,"",IF(JRF!B3326="","",IF(LEFT(JRF!B3326,1)=IFERROR(VLOOKUP(LEFT(JRF!B3326,1),$CF$2:$CF$5,1,0),0),"Product Code Required",IF(JRF!C3326="","",IF(JRF!C3326=IFERROR(VLOOKUP(JRF!C3326,$CH:$CH,1,0),0),"Product Code Required","NA")))))</f>
        <v/>
      </c>
      <c r="CJ3313" t="str">
        <f>IF(JRF!AV3326&gt;0,"",IF(JRF!Q3326="","",IF(LEFT(JRF!Q3326,1)=IFERROR(VLOOKUP(LEFT(JRF!Q3326,1),$CF$2:$CF$5,1,0),0),"Product Code Required",IF(JRF!V3326="","",IF(JRF!V3326=IFERROR(VLOOKUP(JRF!V3326,$CH:$CH,1,0),0),"Product Code Required","NA")))))</f>
        <v/>
      </c>
      <c r="CK3313" t="str">
        <f>IFERROR(IF(LEN('Journal Template'!F3324)&gt;0,"",IF('Journal Template'!A3324="","",IF(LEFT('Journal Template'!A3324,1)=IFERROR(VLOOKUP(LEFT('Journal Template'!A3324,1),Checks!$CF$2:$CF$5,1,0),0),"Product Code Required",IF('Journal Template'!D3324="","",IF('Journal Template'!D3324=IFERROR(VLOOKUP('Journal Template'!D3324,Checks!$CH:$CH,1,0),0),"Product Code Required","NA"))))),"")</f>
        <v/>
      </c>
    </row>
    <row r="3314" spans="14:89">
      <c r="N3314" t="s">
        <v>14523</v>
      </c>
      <c r="O3314" t="s">
        <v>14524</v>
      </c>
      <c r="P3314" t="s">
        <v>386</v>
      </c>
      <c r="Q3314" s="150" t="str">
        <f>IF(JRF!D3327="","",IF(IFERROR(VLOOKUP(JRF!D3327,Checks!N:P,3,0),0)="A","","Inactive account in Use"))</f>
        <v/>
      </c>
      <c r="R3314" t="str">
        <f>IFERROR(IF('Journal Template'!C3726="","",IF(IFERROR(VLOOKUP('Journal Template'!C3726,Checks!N:P,3,0),0)="A","","Inactive account in Use")),"")</f>
        <v/>
      </c>
      <c r="V3314" s="150" t="str">
        <f>IF(JRF!C3327="","",IF(IFERROR(VLOOKUP(JRF!C3327,Checks!S:U,3,0),0)="A","Entry with System fund Dept",""))</f>
        <v/>
      </c>
      <c r="W3314" t="str">
        <f>IFERROR(IF('Journal Template'!D3726="","",IF(IFERROR(VLOOKUP('Journal Template'!D3726,Checks!S:U,3,0),0)="A","Entry with System fund Dept","")),"")</f>
        <v/>
      </c>
      <c r="X3314" t="s">
        <v>14525</v>
      </c>
      <c r="Y3314" t="s">
        <v>389</v>
      </c>
      <c r="Z3314" t="s">
        <v>14526</v>
      </c>
      <c r="AA3314" t="s">
        <v>14165</v>
      </c>
      <c r="AB3314" t="s">
        <v>125</v>
      </c>
      <c r="AC3314" s="150" t="str">
        <f>IFERROR(IF(JRF!C3327="","",IF(AND(VLOOKUP(JRF!C3327,X:AA,4,0)=JRF!B3327,VLOOKUP(JRF!C3327,X:Y,2,0)="A"),"","Inactive Dept Combo Error")),"Inactive Dept Combo Error")</f>
        <v/>
      </c>
      <c r="AD3314" t="str">
        <f>IFERROR(IF('Journal Template'!D3726="","",IF(AND(VLOOKUP('Journal Template'!D3726,X:AA,4,0)='Journal Template'!A3726,VLOOKUP('Journal Template'!D3726,X:Y,2,0)="A"),"","Inactive Dept Combo Error")),"")</f>
        <v/>
      </c>
      <c r="AK3314" s="150" t="str">
        <f>IF(JRF!B3327="","",IF(JRF!B3327=IFERROR(VLOOKUP(JRF!B3327,Checks!AI:AI,1,0),0),"Entry in Branch/Satellite BU's",""))</f>
        <v/>
      </c>
      <c r="AL3314" t="str">
        <f>IFERROR(IF('Journal Template'!A3726="","",IF('Journal Template'!A3726=IFERROR(VLOOKUP('Journal Template'!A3726,Checks!AI:AI,1,0),0),"Entry in Branch/Satellite BU's","")),"")</f>
        <v/>
      </c>
      <c r="AO3314" s="171"/>
      <c r="AP3314" s="171"/>
      <c r="AQ3314" s="171"/>
      <c r="AR3314" s="171"/>
      <c r="CI3314" t="str">
        <f>IF(JRF!F3327&gt;0,"",IF(JRF!B3327="","",IF(LEFT(JRF!B3327,1)=IFERROR(VLOOKUP(LEFT(JRF!B3327,1),$CF$2:$CF$5,1,0),0),"Product Code Required",IF(JRF!C3327="","",IF(JRF!C3327=IFERROR(VLOOKUP(JRF!C3327,$CH:$CH,1,0),0),"Product Code Required","NA")))))</f>
        <v/>
      </c>
      <c r="CJ3314" t="str">
        <f>IF(JRF!AV3327&gt;0,"",IF(JRF!Q3327="","",IF(LEFT(JRF!Q3327,1)=IFERROR(VLOOKUP(LEFT(JRF!Q3327,1),$CF$2:$CF$5,1,0),0),"Product Code Required",IF(JRF!V3327="","",IF(JRF!V3327=IFERROR(VLOOKUP(JRF!V3327,$CH:$CH,1,0),0),"Product Code Required","NA")))))</f>
        <v/>
      </c>
      <c r="CK3314" t="str">
        <f>IFERROR(IF(LEN('Journal Template'!F3325)&gt;0,"",IF('Journal Template'!A3325="","",IF(LEFT('Journal Template'!A3325,1)=IFERROR(VLOOKUP(LEFT('Journal Template'!A3325,1),Checks!$CF$2:$CF$5,1,0),0),"Product Code Required",IF('Journal Template'!D3325="","",IF('Journal Template'!D3325=IFERROR(VLOOKUP('Journal Template'!D3325,Checks!$CH:$CH,1,0),0),"Product Code Required","NA"))))),"")</f>
        <v/>
      </c>
    </row>
    <row r="3315" spans="14:89">
      <c r="N3315" t="s">
        <v>14527</v>
      </c>
      <c r="O3315" t="s">
        <v>14528</v>
      </c>
      <c r="P3315" t="s">
        <v>386</v>
      </c>
      <c r="Q3315" s="150" t="str">
        <f>IF(JRF!D3328="","",IF(IFERROR(VLOOKUP(JRF!D3328,Checks!N:P,3,0),0)="A","","Inactive account in Use"))</f>
        <v/>
      </c>
      <c r="R3315" t="str">
        <f>IFERROR(IF('Journal Template'!C3727="","",IF(IFERROR(VLOOKUP('Journal Template'!C3727,Checks!N:P,3,0),0)="A","","Inactive account in Use")),"")</f>
        <v/>
      </c>
      <c r="V3315" s="150" t="str">
        <f>IF(JRF!C3328="","",IF(IFERROR(VLOOKUP(JRF!C3328,Checks!S:U,3,0),0)="A","Entry with System fund Dept",""))</f>
        <v/>
      </c>
      <c r="W3315" t="str">
        <f>IFERROR(IF('Journal Template'!D3727="","",IF(IFERROR(VLOOKUP('Journal Template'!D3727,Checks!S:U,3,0),0)="A","Entry with System fund Dept","")),"")</f>
        <v/>
      </c>
      <c r="X3315" t="s">
        <v>14529</v>
      </c>
      <c r="Y3315" t="s">
        <v>386</v>
      </c>
      <c r="Z3315" t="s">
        <v>14526</v>
      </c>
      <c r="AA3315" t="s">
        <v>399</v>
      </c>
      <c r="AB3315" t="s">
        <v>125</v>
      </c>
      <c r="AC3315" s="150" t="str">
        <f>IFERROR(IF(JRF!C3328="","",IF(AND(VLOOKUP(JRF!C3328,X:AA,4,0)=JRF!B3328,VLOOKUP(JRF!C3328,X:Y,2,0)="A"),"","Inactive Dept Combo Error")),"Inactive Dept Combo Error")</f>
        <v/>
      </c>
      <c r="AD3315" t="str">
        <f>IFERROR(IF('Journal Template'!D3727="","",IF(AND(VLOOKUP('Journal Template'!D3727,X:AA,4,0)='Journal Template'!A3727,VLOOKUP('Journal Template'!D3727,X:Y,2,0)="A"),"","Inactive Dept Combo Error")),"")</f>
        <v/>
      </c>
      <c r="AK3315" s="150" t="str">
        <f>IF(JRF!B3328="","",IF(JRF!B3328=IFERROR(VLOOKUP(JRF!B3328,Checks!AI:AI,1,0),0),"Entry in Branch/Satellite BU's",""))</f>
        <v/>
      </c>
      <c r="AL3315" t="str">
        <f>IFERROR(IF('Journal Template'!A3727="","",IF('Journal Template'!A3727=IFERROR(VLOOKUP('Journal Template'!A3727,Checks!AI:AI,1,0),0),"Entry in Branch/Satellite BU's","")),"")</f>
        <v/>
      </c>
      <c r="AO3315" s="171"/>
      <c r="AP3315" s="171"/>
      <c r="AQ3315" s="171"/>
      <c r="AR3315" s="171"/>
      <c r="CI3315" t="str">
        <f>IF(JRF!F3328&gt;0,"",IF(JRF!B3328="","",IF(LEFT(JRF!B3328,1)=IFERROR(VLOOKUP(LEFT(JRF!B3328,1),$CF$2:$CF$5,1,0),0),"Product Code Required",IF(JRF!C3328="","",IF(JRF!C3328=IFERROR(VLOOKUP(JRF!C3328,$CH:$CH,1,0),0),"Product Code Required","NA")))))</f>
        <v/>
      </c>
      <c r="CJ3315" t="str">
        <f>IF(JRF!AV3328&gt;0,"",IF(JRF!Q3328="","",IF(LEFT(JRF!Q3328,1)=IFERROR(VLOOKUP(LEFT(JRF!Q3328,1),$CF$2:$CF$5,1,0),0),"Product Code Required",IF(JRF!V3328="","",IF(JRF!V3328=IFERROR(VLOOKUP(JRF!V3328,$CH:$CH,1,0),0),"Product Code Required","NA")))))</f>
        <v/>
      </c>
      <c r="CK3315" t="str">
        <f>IFERROR(IF(LEN('Journal Template'!F3326)&gt;0,"",IF('Journal Template'!A3326="","",IF(LEFT('Journal Template'!A3326,1)=IFERROR(VLOOKUP(LEFT('Journal Template'!A3326,1),Checks!$CF$2:$CF$5,1,0),0),"Product Code Required",IF('Journal Template'!D3326="","",IF('Journal Template'!D3326=IFERROR(VLOOKUP('Journal Template'!D3326,Checks!$CH:$CH,1,0),0),"Product Code Required","NA"))))),"")</f>
        <v/>
      </c>
    </row>
    <row r="3316" spans="14:89">
      <c r="N3316" t="s">
        <v>14530</v>
      </c>
      <c r="O3316" t="s">
        <v>14531</v>
      </c>
      <c r="P3316" t="s">
        <v>386</v>
      </c>
      <c r="Q3316" s="150" t="str">
        <f>IF(JRF!D3329="","",IF(IFERROR(VLOOKUP(JRF!D3329,Checks!N:P,3,0),0)="A","","Inactive account in Use"))</f>
        <v/>
      </c>
      <c r="R3316" t="str">
        <f>IFERROR(IF('Journal Template'!C3728="","",IF(IFERROR(VLOOKUP('Journal Template'!C3728,Checks!N:P,3,0),0)="A","","Inactive account in Use")),"")</f>
        <v/>
      </c>
      <c r="V3316" s="150" t="str">
        <f>IF(JRF!C3329="","",IF(IFERROR(VLOOKUP(JRF!C3329,Checks!S:U,3,0),0)="A","Entry with System fund Dept",""))</f>
        <v/>
      </c>
      <c r="W3316" t="str">
        <f>IFERROR(IF('Journal Template'!D3728="","",IF(IFERROR(VLOOKUP('Journal Template'!D3728,Checks!S:U,3,0),0)="A","Entry with System fund Dept","")),"")</f>
        <v/>
      </c>
      <c r="X3316" t="s">
        <v>14532</v>
      </c>
      <c r="Y3316" t="s">
        <v>389</v>
      </c>
      <c r="Z3316" t="s">
        <v>14533</v>
      </c>
      <c r="AA3316" t="s">
        <v>399</v>
      </c>
      <c r="AB3316" t="s">
        <v>125</v>
      </c>
      <c r="AC3316" s="150" t="str">
        <f>IFERROR(IF(JRF!C3329="","",IF(AND(VLOOKUP(JRF!C3329,X:AA,4,0)=JRF!B3329,VLOOKUP(JRF!C3329,X:Y,2,0)="A"),"","Inactive Dept Combo Error")),"Inactive Dept Combo Error")</f>
        <v/>
      </c>
      <c r="AD3316" t="str">
        <f>IFERROR(IF('Journal Template'!D3728="","",IF(AND(VLOOKUP('Journal Template'!D3728,X:AA,4,0)='Journal Template'!A3728,VLOOKUP('Journal Template'!D3728,X:Y,2,0)="A"),"","Inactive Dept Combo Error")),"")</f>
        <v/>
      </c>
      <c r="AK3316" s="150" t="str">
        <f>IF(JRF!B3329="","",IF(JRF!B3329=IFERROR(VLOOKUP(JRF!B3329,Checks!AI:AI,1,0),0),"Entry in Branch/Satellite BU's",""))</f>
        <v/>
      </c>
      <c r="AL3316" t="str">
        <f>IFERROR(IF('Journal Template'!A3728="","",IF('Journal Template'!A3728=IFERROR(VLOOKUP('Journal Template'!A3728,Checks!AI:AI,1,0),0),"Entry in Branch/Satellite BU's","")),"")</f>
        <v/>
      </c>
      <c r="AO3316" s="171"/>
      <c r="AP3316" s="171"/>
      <c r="AQ3316" s="171"/>
      <c r="AR3316" s="171"/>
      <c r="CI3316" t="str">
        <f>IF(JRF!F3329&gt;0,"",IF(JRF!B3329="","",IF(LEFT(JRF!B3329,1)=IFERROR(VLOOKUP(LEFT(JRF!B3329,1),$CF$2:$CF$5,1,0),0),"Product Code Required",IF(JRF!C3329="","",IF(JRF!C3329=IFERROR(VLOOKUP(JRF!C3329,$CH:$CH,1,0),0),"Product Code Required","NA")))))</f>
        <v/>
      </c>
      <c r="CJ3316" t="str">
        <f>IF(JRF!AV3329&gt;0,"",IF(JRF!Q3329="","",IF(LEFT(JRF!Q3329,1)=IFERROR(VLOOKUP(LEFT(JRF!Q3329,1),$CF$2:$CF$5,1,0),0),"Product Code Required",IF(JRF!V3329="","",IF(JRF!V3329=IFERROR(VLOOKUP(JRF!V3329,$CH:$CH,1,0),0),"Product Code Required","NA")))))</f>
        <v/>
      </c>
      <c r="CK3316" t="str">
        <f>IFERROR(IF(LEN('Journal Template'!F3327)&gt;0,"",IF('Journal Template'!A3327="","",IF(LEFT('Journal Template'!A3327,1)=IFERROR(VLOOKUP(LEFT('Journal Template'!A3327,1),Checks!$CF$2:$CF$5,1,0),0),"Product Code Required",IF('Journal Template'!D3327="","",IF('Journal Template'!D3327=IFERROR(VLOOKUP('Journal Template'!D3327,Checks!$CH:$CH,1,0),0),"Product Code Required","NA"))))),"")</f>
        <v/>
      </c>
    </row>
    <row r="3317" spans="14:89">
      <c r="N3317" t="s">
        <v>14534</v>
      </c>
      <c r="O3317" t="s">
        <v>14535</v>
      </c>
      <c r="P3317" t="s">
        <v>386</v>
      </c>
      <c r="Q3317" s="150" t="str">
        <f>IF(JRF!D3330="","",IF(IFERROR(VLOOKUP(JRF!D3330,Checks!N:P,3,0),0)="A","","Inactive account in Use"))</f>
        <v/>
      </c>
      <c r="R3317" t="str">
        <f>IFERROR(IF('Journal Template'!C3729="","",IF(IFERROR(VLOOKUP('Journal Template'!C3729,Checks!N:P,3,0),0)="A","","Inactive account in Use")),"")</f>
        <v/>
      </c>
      <c r="V3317" s="150" t="str">
        <f>IF(JRF!C3330="","",IF(IFERROR(VLOOKUP(JRF!C3330,Checks!S:U,3,0),0)="A","Entry with System fund Dept",""))</f>
        <v/>
      </c>
      <c r="W3317" t="str">
        <f>IFERROR(IF('Journal Template'!D3729="","",IF(IFERROR(VLOOKUP('Journal Template'!D3729,Checks!S:U,3,0),0)="A","Entry with System fund Dept","")),"")</f>
        <v/>
      </c>
      <c r="X3317" t="s">
        <v>14536</v>
      </c>
      <c r="Y3317" t="s">
        <v>386</v>
      </c>
      <c r="Z3317" t="s">
        <v>14537</v>
      </c>
      <c r="AA3317" t="s">
        <v>399</v>
      </c>
      <c r="AB3317" t="s">
        <v>125</v>
      </c>
      <c r="AC3317" s="150" t="str">
        <f>IFERROR(IF(JRF!C3330="","",IF(AND(VLOOKUP(JRF!C3330,X:AA,4,0)=JRF!B3330,VLOOKUP(JRF!C3330,X:Y,2,0)="A"),"","Inactive Dept Combo Error")),"Inactive Dept Combo Error")</f>
        <v/>
      </c>
      <c r="AD3317" t="str">
        <f>IFERROR(IF('Journal Template'!D3729="","",IF(AND(VLOOKUP('Journal Template'!D3729,X:AA,4,0)='Journal Template'!A3729,VLOOKUP('Journal Template'!D3729,X:Y,2,0)="A"),"","Inactive Dept Combo Error")),"")</f>
        <v/>
      </c>
      <c r="AK3317" s="150" t="str">
        <f>IF(JRF!B3330="","",IF(JRF!B3330=IFERROR(VLOOKUP(JRF!B3330,Checks!AI:AI,1,0),0),"Entry in Branch/Satellite BU's",""))</f>
        <v/>
      </c>
      <c r="AL3317" t="str">
        <f>IFERROR(IF('Journal Template'!A3729="","",IF('Journal Template'!A3729=IFERROR(VLOOKUP('Journal Template'!A3729,Checks!AI:AI,1,0),0),"Entry in Branch/Satellite BU's","")),"")</f>
        <v/>
      </c>
      <c r="AO3317" s="171"/>
      <c r="AP3317" s="171"/>
      <c r="AQ3317" s="171"/>
      <c r="AR3317" s="171"/>
      <c r="CI3317" t="str">
        <f>IF(JRF!F3330&gt;0,"",IF(JRF!B3330="","",IF(LEFT(JRF!B3330,1)=IFERROR(VLOOKUP(LEFT(JRF!B3330,1),$CF$2:$CF$5,1,0),0),"Product Code Required",IF(JRF!C3330="","",IF(JRF!C3330=IFERROR(VLOOKUP(JRF!C3330,$CH:$CH,1,0),0),"Product Code Required","NA")))))</f>
        <v/>
      </c>
      <c r="CJ3317" t="str">
        <f>IF(JRF!AV3330&gt;0,"",IF(JRF!Q3330="","",IF(LEFT(JRF!Q3330,1)=IFERROR(VLOOKUP(LEFT(JRF!Q3330,1),$CF$2:$CF$5,1,0),0),"Product Code Required",IF(JRF!V3330="","",IF(JRF!V3330=IFERROR(VLOOKUP(JRF!V3330,$CH:$CH,1,0),0),"Product Code Required","NA")))))</f>
        <v/>
      </c>
      <c r="CK3317" t="str">
        <f>IFERROR(IF(LEN('Journal Template'!F3328)&gt;0,"",IF('Journal Template'!A3328="","",IF(LEFT('Journal Template'!A3328,1)=IFERROR(VLOOKUP(LEFT('Journal Template'!A3328,1),Checks!$CF$2:$CF$5,1,0),0),"Product Code Required",IF('Journal Template'!D3328="","",IF('Journal Template'!D3328=IFERROR(VLOOKUP('Journal Template'!D3328,Checks!$CH:$CH,1,0),0),"Product Code Required","NA"))))),"")</f>
        <v/>
      </c>
    </row>
    <row r="3318" spans="14:89">
      <c r="N3318" t="s">
        <v>14538</v>
      </c>
      <c r="O3318" t="s">
        <v>14539</v>
      </c>
      <c r="P3318" t="s">
        <v>386</v>
      </c>
      <c r="Q3318" s="150" t="str">
        <f>IF(JRF!D3331="","",IF(IFERROR(VLOOKUP(JRF!D3331,Checks!N:P,3,0),0)="A","","Inactive account in Use"))</f>
        <v/>
      </c>
      <c r="R3318" t="str">
        <f>IFERROR(IF('Journal Template'!C3730="","",IF(IFERROR(VLOOKUP('Journal Template'!C3730,Checks!N:P,3,0),0)="A","","Inactive account in Use")),"")</f>
        <v/>
      </c>
      <c r="V3318" s="150" t="str">
        <f>IF(JRF!C3331="","",IF(IFERROR(VLOOKUP(JRF!C3331,Checks!S:U,3,0),0)="A","Entry with System fund Dept",""))</f>
        <v/>
      </c>
      <c r="W3318" t="str">
        <f>IFERROR(IF('Journal Template'!D3730="","",IF(IFERROR(VLOOKUP('Journal Template'!D3730,Checks!S:U,3,0),0)="A","Entry with System fund Dept","")),"")</f>
        <v/>
      </c>
      <c r="X3318" t="s">
        <v>14540</v>
      </c>
      <c r="Y3318" t="s">
        <v>386</v>
      </c>
      <c r="Z3318" t="s">
        <v>14541</v>
      </c>
      <c r="AA3318" t="s">
        <v>399</v>
      </c>
      <c r="AB3318" t="s">
        <v>125</v>
      </c>
      <c r="AC3318" s="150" t="str">
        <f>IFERROR(IF(JRF!C3331="","",IF(AND(VLOOKUP(JRF!C3331,X:AA,4,0)=JRF!B3331,VLOOKUP(JRF!C3331,X:Y,2,0)="A"),"","Inactive Dept Combo Error")),"Inactive Dept Combo Error")</f>
        <v/>
      </c>
      <c r="AD3318" t="str">
        <f>IFERROR(IF('Journal Template'!D3730="","",IF(AND(VLOOKUP('Journal Template'!D3730,X:AA,4,0)='Journal Template'!A3730,VLOOKUP('Journal Template'!D3730,X:Y,2,0)="A"),"","Inactive Dept Combo Error")),"")</f>
        <v/>
      </c>
      <c r="AK3318" s="150" t="str">
        <f>IF(JRF!B3331="","",IF(JRF!B3331=IFERROR(VLOOKUP(JRF!B3331,Checks!AI:AI,1,0),0),"Entry in Branch/Satellite BU's",""))</f>
        <v/>
      </c>
      <c r="AL3318" t="str">
        <f>IFERROR(IF('Journal Template'!A3730="","",IF('Journal Template'!A3730=IFERROR(VLOOKUP('Journal Template'!A3730,Checks!AI:AI,1,0),0),"Entry in Branch/Satellite BU's","")),"")</f>
        <v/>
      </c>
      <c r="AO3318" s="171"/>
      <c r="AP3318" s="171"/>
      <c r="AQ3318" s="171"/>
      <c r="AR3318" s="171"/>
      <c r="CI3318" t="str">
        <f>IF(JRF!F3331&gt;0,"",IF(JRF!B3331="","",IF(LEFT(JRF!B3331,1)=IFERROR(VLOOKUP(LEFT(JRF!B3331,1),$CF$2:$CF$5,1,0),0),"Product Code Required",IF(JRF!C3331="","",IF(JRF!C3331=IFERROR(VLOOKUP(JRF!C3331,$CH:$CH,1,0),0),"Product Code Required","NA")))))</f>
        <v/>
      </c>
      <c r="CJ3318" t="str">
        <f>IF(JRF!AV3331&gt;0,"",IF(JRF!Q3331="","",IF(LEFT(JRF!Q3331,1)=IFERROR(VLOOKUP(LEFT(JRF!Q3331,1),$CF$2:$CF$5,1,0),0),"Product Code Required",IF(JRF!V3331="","",IF(JRF!V3331=IFERROR(VLOOKUP(JRF!V3331,$CH:$CH,1,0),0),"Product Code Required","NA")))))</f>
        <v/>
      </c>
      <c r="CK3318" t="str">
        <f>IFERROR(IF(LEN('Journal Template'!F3329)&gt;0,"",IF('Journal Template'!A3329="","",IF(LEFT('Journal Template'!A3329,1)=IFERROR(VLOOKUP(LEFT('Journal Template'!A3329,1),Checks!$CF$2:$CF$5,1,0),0),"Product Code Required",IF('Journal Template'!D3329="","",IF('Journal Template'!D3329=IFERROR(VLOOKUP('Journal Template'!D3329,Checks!$CH:$CH,1,0),0),"Product Code Required","NA"))))),"")</f>
        <v/>
      </c>
    </row>
    <row r="3319" spans="14:89">
      <c r="N3319" t="s">
        <v>14542</v>
      </c>
      <c r="O3319" t="s">
        <v>14543</v>
      </c>
      <c r="P3319" t="s">
        <v>386</v>
      </c>
      <c r="Q3319" s="150" t="str">
        <f>IF(JRF!D3332="","",IF(IFERROR(VLOOKUP(JRF!D3332,Checks!N:P,3,0),0)="A","","Inactive account in Use"))</f>
        <v/>
      </c>
      <c r="R3319" t="str">
        <f>IFERROR(IF('Journal Template'!C3731="","",IF(IFERROR(VLOOKUP('Journal Template'!C3731,Checks!N:P,3,0),0)="A","","Inactive account in Use")),"")</f>
        <v/>
      </c>
      <c r="V3319" s="150" t="str">
        <f>IF(JRF!C3332="","",IF(IFERROR(VLOOKUP(JRF!C3332,Checks!S:U,3,0),0)="A","Entry with System fund Dept",""))</f>
        <v/>
      </c>
      <c r="W3319" t="str">
        <f>IFERROR(IF('Journal Template'!D3731="","",IF(IFERROR(VLOOKUP('Journal Template'!D3731,Checks!S:U,3,0),0)="A","Entry with System fund Dept","")),"")</f>
        <v/>
      </c>
      <c r="X3319" t="s">
        <v>14544</v>
      </c>
      <c r="Y3319" t="s">
        <v>386</v>
      </c>
      <c r="Z3319" t="s">
        <v>14545</v>
      </c>
      <c r="AA3319" t="s">
        <v>399</v>
      </c>
      <c r="AB3319" t="s">
        <v>125</v>
      </c>
      <c r="AC3319" s="150" t="str">
        <f>IFERROR(IF(JRF!C3332="","",IF(AND(VLOOKUP(JRF!C3332,X:AA,4,0)=JRF!B3332,VLOOKUP(JRF!C3332,X:Y,2,0)="A"),"","Inactive Dept Combo Error")),"Inactive Dept Combo Error")</f>
        <v/>
      </c>
      <c r="AD3319" t="str">
        <f>IFERROR(IF('Journal Template'!D3731="","",IF(AND(VLOOKUP('Journal Template'!D3731,X:AA,4,0)='Journal Template'!A3731,VLOOKUP('Journal Template'!D3731,X:Y,2,0)="A"),"","Inactive Dept Combo Error")),"")</f>
        <v/>
      </c>
      <c r="AK3319" s="150" t="str">
        <f>IF(JRF!B3332="","",IF(JRF!B3332=IFERROR(VLOOKUP(JRF!B3332,Checks!AI:AI,1,0),0),"Entry in Branch/Satellite BU's",""))</f>
        <v/>
      </c>
      <c r="AL3319" t="str">
        <f>IFERROR(IF('Journal Template'!A3731="","",IF('Journal Template'!A3731=IFERROR(VLOOKUP('Journal Template'!A3731,Checks!AI:AI,1,0),0),"Entry in Branch/Satellite BU's","")),"")</f>
        <v/>
      </c>
      <c r="AO3319" s="171"/>
      <c r="AP3319" s="171"/>
      <c r="AQ3319" s="171"/>
      <c r="AR3319" s="171"/>
      <c r="CI3319" t="str">
        <f>IF(JRF!F3332&gt;0,"",IF(JRF!B3332="","",IF(LEFT(JRF!B3332,1)=IFERROR(VLOOKUP(LEFT(JRF!B3332,1),$CF$2:$CF$5,1,0),0),"Product Code Required",IF(JRF!C3332="","",IF(JRF!C3332=IFERROR(VLOOKUP(JRF!C3332,$CH:$CH,1,0),0),"Product Code Required","NA")))))</f>
        <v/>
      </c>
      <c r="CJ3319" t="str">
        <f>IF(JRF!AV3332&gt;0,"",IF(JRF!Q3332="","",IF(LEFT(JRF!Q3332,1)=IFERROR(VLOOKUP(LEFT(JRF!Q3332,1),$CF$2:$CF$5,1,0),0),"Product Code Required",IF(JRF!V3332="","",IF(JRF!V3332=IFERROR(VLOOKUP(JRF!V3332,$CH:$CH,1,0),0),"Product Code Required","NA")))))</f>
        <v/>
      </c>
      <c r="CK3319" t="str">
        <f>IFERROR(IF(LEN('Journal Template'!F3330)&gt;0,"",IF('Journal Template'!A3330="","",IF(LEFT('Journal Template'!A3330,1)=IFERROR(VLOOKUP(LEFT('Journal Template'!A3330,1),Checks!$CF$2:$CF$5,1,0),0),"Product Code Required",IF('Journal Template'!D3330="","",IF('Journal Template'!D3330=IFERROR(VLOOKUP('Journal Template'!D3330,Checks!$CH:$CH,1,0),0),"Product Code Required","NA"))))),"")</f>
        <v/>
      </c>
    </row>
    <row r="3320" spans="14:89">
      <c r="N3320" t="s">
        <v>14546</v>
      </c>
      <c r="O3320" t="s">
        <v>14547</v>
      </c>
      <c r="P3320" t="s">
        <v>386</v>
      </c>
      <c r="Q3320" s="150" t="str">
        <f>IF(JRF!D3333="","",IF(IFERROR(VLOOKUP(JRF!D3333,Checks!N:P,3,0),0)="A","","Inactive account in Use"))</f>
        <v/>
      </c>
      <c r="R3320" t="str">
        <f>IFERROR(IF('Journal Template'!C3732="","",IF(IFERROR(VLOOKUP('Journal Template'!C3732,Checks!N:P,3,0),0)="A","","Inactive account in Use")),"")</f>
        <v/>
      </c>
      <c r="V3320" s="150" t="str">
        <f>IF(JRF!C3333="","",IF(IFERROR(VLOOKUP(JRF!C3333,Checks!S:U,3,0),0)="A","Entry with System fund Dept",""))</f>
        <v/>
      </c>
      <c r="W3320" t="str">
        <f>IFERROR(IF('Journal Template'!D3732="","",IF(IFERROR(VLOOKUP('Journal Template'!D3732,Checks!S:U,3,0),0)="A","Entry with System fund Dept","")),"")</f>
        <v/>
      </c>
      <c r="X3320" t="s">
        <v>14548</v>
      </c>
      <c r="Y3320" t="s">
        <v>386</v>
      </c>
      <c r="Z3320" t="s">
        <v>14549</v>
      </c>
      <c r="AA3320" t="s">
        <v>399</v>
      </c>
      <c r="AB3320" t="s">
        <v>125</v>
      </c>
      <c r="AC3320" s="150" t="str">
        <f>IFERROR(IF(JRF!C3333="","",IF(AND(VLOOKUP(JRF!C3333,X:AA,4,0)=JRF!B3333,VLOOKUP(JRF!C3333,X:Y,2,0)="A"),"","Inactive Dept Combo Error")),"Inactive Dept Combo Error")</f>
        <v/>
      </c>
      <c r="AD3320" t="str">
        <f>IFERROR(IF('Journal Template'!D3732="","",IF(AND(VLOOKUP('Journal Template'!D3732,X:AA,4,0)='Journal Template'!A3732,VLOOKUP('Journal Template'!D3732,X:Y,2,0)="A"),"","Inactive Dept Combo Error")),"")</f>
        <v/>
      </c>
      <c r="AK3320" s="150" t="str">
        <f>IF(JRF!B3333="","",IF(JRF!B3333=IFERROR(VLOOKUP(JRF!B3333,Checks!AI:AI,1,0),0),"Entry in Branch/Satellite BU's",""))</f>
        <v/>
      </c>
      <c r="AL3320" t="str">
        <f>IFERROR(IF('Journal Template'!A3732="","",IF('Journal Template'!A3732=IFERROR(VLOOKUP('Journal Template'!A3732,Checks!AI:AI,1,0),0),"Entry in Branch/Satellite BU's","")),"")</f>
        <v/>
      </c>
      <c r="AO3320" s="171"/>
      <c r="AP3320" s="171"/>
      <c r="AQ3320" s="171"/>
      <c r="AR3320" s="171"/>
      <c r="CI3320" t="str">
        <f>IF(JRF!F3333&gt;0,"",IF(JRF!B3333="","",IF(LEFT(JRF!B3333,1)=IFERROR(VLOOKUP(LEFT(JRF!B3333,1),$CF$2:$CF$5,1,0),0),"Product Code Required",IF(JRF!C3333="","",IF(JRF!C3333=IFERROR(VLOOKUP(JRF!C3333,$CH:$CH,1,0),0),"Product Code Required","NA")))))</f>
        <v/>
      </c>
      <c r="CJ3320" t="str">
        <f>IF(JRF!AV3333&gt;0,"",IF(JRF!Q3333="","",IF(LEFT(JRF!Q3333,1)=IFERROR(VLOOKUP(LEFT(JRF!Q3333,1),$CF$2:$CF$5,1,0),0),"Product Code Required",IF(JRF!V3333="","",IF(JRF!V3333=IFERROR(VLOOKUP(JRF!V3333,$CH:$CH,1,0),0),"Product Code Required","NA")))))</f>
        <v/>
      </c>
      <c r="CK3320" t="str">
        <f>IFERROR(IF(LEN('Journal Template'!F3331)&gt;0,"",IF('Journal Template'!A3331="","",IF(LEFT('Journal Template'!A3331,1)=IFERROR(VLOOKUP(LEFT('Journal Template'!A3331,1),Checks!$CF$2:$CF$5,1,0),0),"Product Code Required",IF('Journal Template'!D3331="","",IF('Journal Template'!D3331=IFERROR(VLOOKUP('Journal Template'!D3331,Checks!$CH:$CH,1,0),0),"Product Code Required","NA"))))),"")</f>
        <v/>
      </c>
    </row>
    <row r="3321" spans="14:89">
      <c r="N3321" t="s">
        <v>14550</v>
      </c>
      <c r="O3321" t="s">
        <v>14551</v>
      </c>
      <c r="P3321" t="s">
        <v>386</v>
      </c>
      <c r="Q3321" s="150" t="str">
        <f>IF(JRF!D3334="","",IF(IFERROR(VLOOKUP(JRF!D3334,Checks!N:P,3,0),0)="A","","Inactive account in Use"))</f>
        <v/>
      </c>
      <c r="R3321" t="str">
        <f>IFERROR(IF('Journal Template'!C3733="","",IF(IFERROR(VLOOKUP('Journal Template'!C3733,Checks!N:P,3,0),0)="A","","Inactive account in Use")),"")</f>
        <v/>
      </c>
      <c r="V3321" s="150" t="str">
        <f>IF(JRF!C3334="","",IF(IFERROR(VLOOKUP(JRF!C3334,Checks!S:U,3,0),0)="A","Entry with System fund Dept",""))</f>
        <v/>
      </c>
      <c r="W3321" t="str">
        <f>IFERROR(IF('Journal Template'!D3733="","",IF(IFERROR(VLOOKUP('Journal Template'!D3733,Checks!S:U,3,0),0)="A","Entry with System fund Dept","")),"")</f>
        <v/>
      </c>
      <c r="X3321" t="s">
        <v>14552</v>
      </c>
      <c r="Y3321" t="s">
        <v>386</v>
      </c>
      <c r="Z3321" t="s">
        <v>14553</v>
      </c>
      <c r="AA3321" t="s">
        <v>491</v>
      </c>
      <c r="AB3321" t="s">
        <v>3643</v>
      </c>
      <c r="AC3321" s="150" t="str">
        <f>IFERROR(IF(JRF!C3334="","",IF(AND(VLOOKUP(JRF!C3334,X:AA,4,0)=JRF!B3334,VLOOKUP(JRF!C3334,X:Y,2,0)="A"),"","Inactive Dept Combo Error")),"Inactive Dept Combo Error")</f>
        <v/>
      </c>
      <c r="AD3321" t="str">
        <f>IFERROR(IF('Journal Template'!D3733="","",IF(AND(VLOOKUP('Journal Template'!D3733,X:AA,4,0)='Journal Template'!A3733,VLOOKUP('Journal Template'!D3733,X:Y,2,0)="A"),"","Inactive Dept Combo Error")),"")</f>
        <v/>
      </c>
      <c r="AK3321" s="150" t="str">
        <f>IF(JRF!B3334="","",IF(JRF!B3334=IFERROR(VLOOKUP(JRF!B3334,Checks!AI:AI,1,0),0),"Entry in Branch/Satellite BU's",""))</f>
        <v/>
      </c>
      <c r="AL3321" t="str">
        <f>IFERROR(IF('Journal Template'!A3733="","",IF('Journal Template'!A3733=IFERROR(VLOOKUP('Journal Template'!A3733,Checks!AI:AI,1,0),0),"Entry in Branch/Satellite BU's","")),"")</f>
        <v/>
      </c>
      <c r="AO3321" s="171"/>
      <c r="AP3321" s="171"/>
      <c r="AQ3321" s="171"/>
      <c r="AR3321" s="171"/>
      <c r="CI3321" t="str">
        <f>IF(JRF!F3334&gt;0,"",IF(JRF!B3334="","",IF(LEFT(JRF!B3334,1)=IFERROR(VLOOKUP(LEFT(JRF!B3334,1),$CF$2:$CF$5,1,0),0),"Product Code Required",IF(JRF!C3334="","",IF(JRF!C3334=IFERROR(VLOOKUP(JRF!C3334,$CH:$CH,1,0),0),"Product Code Required","NA")))))</f>
        <v/>
      </c>
      <c r="CJ3321" t="str">
        <f>IF(JRF!AV3334&gt;0,"",IF(JRF!Q3334="","",IF(LEFT(JRF!Q3334,1)=IFERROR(VLOOKUP(LEFT(JRF!Q3334,1),$CF$2:$CF$5,1,0),0),"Product Code Required",IF(JRF!V3334="","",IF(JRF!V3334=IFERROR(VLOOKUP(JRF!V3334,$CH:$CH,1,0),0),"Product Code Required","NA")))))</f>
        <v/>
      </c>
      <c r="CK3321" t="str">
        <f>IFERROR(IF(LEN('Journal Template'!F3332)&gt;0,"",IF('Journal Template'!A3332="","",IF(LEFT('Journal Template'!A3332,1)=IFERROR(VLOOKUP(LEFT('Journal Template'!A3332,1),Checks!$CF$2:$CF$5,1,0),0),"Product Code Required",IF('Journal Template'!D3332="","",IF('Journal Template'!D3332=IFERROR(VLOOKUP('Journal Template'!D3332,Checks!$CH:$CH,1,0),0),"Product Code Required","NA"))))),"")</f>
        <v/>
      </c>
    </row>
    <row r="3322" spans="14:89">
      <c r="N3322" t="s">
        <v>14554</v>
      </c>
      <c r="O3322" t="s">
        <v>14555</v>
      </c>
      <c r="P3322" t="s">
        <v>386</v>
      </c>
      <c r="Q3322" s="150" t="str">
        <f>IF(JRF!D3335="","",IF(IFERROR(VLOOKUP(JRF!D3335,Checks!N:P,3,0),0)="A","","Inactive account in Use"))</f>
        <v/>
      </c>
      <c r="R3322" t="str">
        <f>IFERROR(IF('Journal Template'!C3734="","",IF(IFERROR(VLOOKUP('Journal Template'!C3734,Checks!N:P,3,0),0)="A","","Inactive account in Use")),"")</f>
        <v/>
      </c>
      <c r="V3322" s="150" t="str">
        <f>IF(JRF!C3335="","",IF(IFERROR(VLOOKUP(JRF!C3335,Checks!S:U,3,0),0)="A","Entry with System fund Dept",""))</f>
        <v/>
      </c>
      <c r="W3322" t="str">
        <f>IFERROR(IF('Journal Template'!D3734="","",IF(IFERROR(VLOOKUP('Journal Template'!D3734,Checks!S:U,3,0),0)="A","Entry with System fund Dept","")),"")</f>
        <v/>
      </c>
      <c r="X3322" t="s">
        <v>14556</v>
      </c>
      <c r="Y3322" t="s">
        <v>386</v>
      </c>
      <c r="Z3322" t="s">
        <v>395</v>
      </c>
      <c r="AA3322" t="s">
        <v>394</v>
      </c>
      <c r="AB3322" t="s">
        <v>5583</v>
      </c>
      <c r="AC3322" s="150" t="str">
        <f>IFERROR(IF(JRF!C3335="","",IF(AND(VLOOKUP(JRF!C3335,X:AA,4,0)=JRF!B3335,VLOOKUP(JRF!C3335,X:Y,2,0)="A"),"","Inactive Dept Combo Error")),"Inactive Dept Combo Error")</f>
        <v/>
      </c>
      <c r="AD3322" t="str">
        <f>IFERROR(IF('Journal Template'!D3734="","",IF(AND(VLOOKUP('Journal Template'!D3734,X:AA,4,0)='Journal Template'!A3734,VLOOKUP('Journal Template'!D3734,X:Y,2,0)="A"),"","Inactive Dept Combo Error")),"")</f>
        <v/>
      </c>
      <c r="AK3322" s="150" t="str">
        <f>IF(JRF!B3335="","",IF(JRF!B3335=IFERROR(VLOOKUP(JRF!B3335,Checks!AI:AI,1,0),0),"Entry in Branch/Satellite BU's",""))</f>
        <v/>
      </c>
      <c r="AL3322" t="str">
        <f>IFERROR(IF('Journal Template'!A3734="","",IF('Journal Template'!A3734=IFERROR(VLOOKUP('Journal Template'!A3734,Checks!AI:AI,1,0),0),"Entry in Branch/Satellite BU's","")),"")</f>
        <v/>
      </c>
      <c r="AO3322" s="171"/>
      <c r="AP3322" s="171"/>
      <c r="AQ3322" s="171"/>
      <c r="AR3322" s="171"/>
      <c r="CI3322" t="str">
        <f>IF(JRF!F3335&gt;0,"",IF(JRF!B3335="","",IF(LEFT(JRF!B3335,1)=IFERROR(VLOOKUP(LEFT(JRF!B3335,1),$CF$2:$CF$5,1,0),0),"Product Code Required",IF(JRF!C3335="","",IF(JRF!C3335=IFERROR(VLOOKUP(JRF!C3335,$CH:$CH,1,0),0),"Product Code Required","NA")))))</f>
        <v/>
      </c>
      <c r="CJ3322" t="str">
        <f>IF(JRF!AV3335&gt;0,"",IF(JRF!Q3335="","",IF(LEFT(JRF!Q3335,1)=IFERROR(VLOOKUP(LEFT(JRF!Q3335,1),$CF$2:$CF$5,1,0),0),"Product Code Required",IF(JRF!V3335="","",IF(JRF!V3335=IFERROR(VLOOKUP(JRF!V3335,$CH:$CH,1,0),0),"Product Code Required","NA")))))</f>
        <v/>
      </c>
      <c r="CK3322" t="str">
        <f>IFERROR(IF(LEN('Journal Template'!F3333)&gt;0,"",IF('Journal Template'!A3333="","",IF(LEFT('Journal Template'!A3333,1)=IFERROR(VLOOKUP(LEFT('Journal Template'!A3333,1),Checks!$CF$2:$CF$5,1,0),0),"Product Code Required",IF('Journal Template'!D3333="","",IF('Journal Template'!D3333=IFERROR(VLOOKUP('Journal Template'!D3333,Checks!$CH:$CH,1,0),0),"Product Code Required","NA"))))),"")</f>
        <v/>
      </c>
    </row>
    <row r="3323" spans="14:89">
      <c r="N3323" t="s">
        <v>14557</v>
      </c>
      <c r="O3323" t="s">
        <v>14558</v>
      </c>
      <c r="P3323" t="s">
        <v>386</v>
      </c>
      <c r="Q3323" s="150" t="str">
        <f>IF(JRF!D3336="","",IF(IFERROR(VLOOKUP(JRF!D3336,Checks!N:P,3,0),0)="A","","Inactive account in Use"))</f>
        <v/>
      </c>
      <c r="R3323" t="str">
        <f>IFERROR(IF('Journal Template'!C3735="","",IF(IFERROR(VLOOKUP('Journal Template'!C3735,Checks!N:P,3,0),0)="A","","Inactive account in Use")),"")</f>
        <v/>
      </c>
      <c r="V3323" s="150" t="str">
        <f>IF(JRF!C3336="","",IF(IFERROR(VLOOKUP(JRF!C3336,Checks!S:U,3,0),0)="A","Entry with System fund Dept",""))</f>
        <v/>
      </c>
      <c r="W3323" t="str">
        <f>IFERROR(IF('Journal Template'!D3735="","",IF(IFERROR(VLOOKUP('Journal Template'!D3735,Checks!S:U,3,0),0)="A","Entry with System fund Dept","")),"")</f>
        <v/>
      </c>
      <c r="X3323" t="s">
        <v>14559</v>
      </c>
      <c r="Y3323" t="s">
        <v>389</v>
      </c>
      <c r="Z3323" t="s">
        <v>14560</v>
      </c>
      <c r="AA3323" t="s">
        <v>445</v>
      </c>
      <c r="AB3323" t="s">
        <v>1707</v>
      </c>
      <c r="AC3323" s="150" t="str">
        <f>IFERROR(IF(JRF!C3336="","",IF(AND(VLOOKUP(JRF!C3336,X:AA,4,0)=JRF!B3336,VLOOKUP(JRF!C3336,X:Y,2,0)="A"),"","Inactive Dept Combo Error")),"Inactive Dept Combo Error")</f>
        <v/>
      </c>
      <c r="AD3323" t="str">
        <f>IFERROR(IF('Journal Template'!D3735="","",IF(AND(VLOOKUP('Journal Template'!D3735,X:AA,4,0)='Journal Template'!A3735,VLOOKUP('Journal Template'!D3735,X:Y,2,0)="A"),"","Inactive Dept Combo Error")),"")</f>
        <v/>
      </c>
      <c r="AK3323" s="150" t="str">
        <f>IF(JRF!B3336="","",IF(JRF!B3336=IFERROR(VLOOKUP(JRF!B3336,Checks!AI:AI,1,0),0),"Entry in Branch/Satellite BU's",""))</f>
        <v/>
      </c>
      <c r="AL3323" t="str">
        <f>IFERROR(IF('Journal Template'!A3735="","",IF('Journal Template'!A3735=IFERROR(VLOOKUP('Journal Template'!A3735,Checks!AI:AI,1,0),0),"Entry in Branch/Satellite BU's","")),"")</f>
        <v/>
      </c>
      <c r="AO3323" s="171"/>
      <c r="AP3323" s="171"/>
      <c r="AQ3323" s="171"/>
      <c r="AR3323" s="171"/>
      <c r="CI3323" t="str">
        <f>IF(JRF!F3336&gt;0,"",IF(JRF!B3336="","",IF(LEFT(JRF!B3336,1)=IFERROR(VLOOKUP(LEFT(JRF!B3336,1),$CF$2:$CF$5,1,0),0),"Product Code Required",IF(JRF!C3336="","",IF(JRF!C3336=IFERROR(VLOOKUP(JRF!C3336,$CH:$CH,1,0),0),"Product Code Required","NA")))))</f>
        <v/>
      </c>
      <c r="CJ3323" t="str">
        <f>IF(JRF!AV3336&gt;0,"",IF(JRF!Q3336="","",IF(LEFT(JRF!Q3336,1)=IFERROR(VLOOKUP(LEFT(JRF!Q3336,1),$CF$2:$CF$5,1,0),0),"Product Code Required",IF(JRF!V3336="","",IF(JRF!V3336=IFERROR(VLOOKUP(JRF!V3336,$CH:$CH,1,0),0),"Product Code Required","NA")))))</f>
        <v/>
      </c>
      <c r="CK3323" t="str">
        <f>IFERROR(IF(LEN('Journal Template'!F3334)&gt;0,"",IF('Journal Template'!A3334="","",IF(LEFT('Journal Template'!A3334,1)=IFERROR(VLOOKUP(LEFT('Journal Template'!A3334,1),Checks!$CF$2:$CF$5,1,0),0),"Product Code Required",IF('Journal Template'!D3334="","",IF('Journal Template'!D3334=IFERROR(VLOOKUP('Journal Template'!D3334,Checks!$CH:$CH,1,0),0),"Product Code Required","NA"))))),"")</f>
        <v/>
      </c>
    </row>
    <row r="3324" spans="14:89">
      <c r="N3324" t="s">
        <v>14561</v>
      </c>
      <c r="O3324" t="s">
        <v>14562</v>
      </c>
      <c r="P3324" t="s">
        <v>386</v>
      </c>
      <c r="Q3324" s="150" t="str">
        <f>IF(JRF!D3337="","",IF(IFERROR(VLOOKUP(JRF!D3337,Checks!N:P,3,0),0)="A","","Inactive account in Use"))</f>
        <v/>
      </c>
      <c r="R3324" t="str">
        <f>IFERROR(IF('Journal Template'!C3736="","",IF(IFERROR(VLOOKUP('Journal Template'!C3736,Checks!N:P,3,0),0)="A","","Inactive account in Use")),"")</f>
        <v/>
      </c>
      <c r="V3324" s="150" t="str">
        <f>IF(JRF!C3337="","",IF(IFERROR(VLOOKUP(JRF!C3337,Checks!S:U,3,0),0)="A","Entry with System fund Dept",""))</f>
        <v/>
      </c>
      <c r="W3324" t="str">
        <f>IFERROR(IF('Journal Template'!D3736="","",IF(IFERROR(VLOOKUP('Journal Template'!D3736,Checks!S:U,3,0),0)="A","Entry with System fund Dept","")),"")</f>
        <v/>
      </c>
      <c r="X3324" t="s">
        <v>14563</v>
      </c>
      <c r="Y3324" t="s">
        <v>389</v>
      </c>
      <c r="Z3324" t="s">
        <v>14564</v>
      </c>
      <c r="AA3324" t="s">
        <v>445</v>
      </c>
      <c r="AB3324" t="s">
        <v>1707</v>
      </c>
      <c r="AC3324" s="150" t="str">
        <f>IFERROR(IF(JRF!C3337="","",IF(AND(VLOOKUP(JRF!C3337,X:AA,4,0)=JRF!B3337,VLOOKUP(JRF!C3337,X:Y,2,0)="A"),"","Inactive Dept Combo Error")),"Inactive Dept Combo Error")</f>
        <v/>
      </c>
      <c r="AD3324" t="str">
        <f>IFERROR(IF('Journal Template'!D3736="","",IF(AND(VLOOKUP('Journal Template'!D3736,X:AA,4,0)='Journal Template'!A3736,VLOOKUP('Journal Template'!D3736,X:Y,2,0)="A"),"","Inactive Dept Combo Error")),"")</f>
        <v/>
      </c>
      <c r="AK3324" s="150" t="str">
        <f>IF(JRF!B3337="","",IF(JRF!B3337=IFERROR(VLOOKUP(JRF!B3337,Checks!AI:AI,1,0),0),"Entry in Branch/Satellite BU's",""))</f>
        <v/>
      </c>
      <c r="AL3324" t="str">
        <f>IFERROR(IF('Journal Template'!A3736="","",IF('Journal Template'!A3736=IFERROR(VLOOKUP('Journal Template'!A3736,Checks!AI:AI,1,0),0),"Entry in Branch/Satellite BU's","")),"")</f>
        <v/>
      </c>
      <c r="AO3324" s="171"/>
      <c r="AP3324" s="171"/>
      <c r="AQ3324" s="171"/>
      <c r="AR3324" s="171"/>
      <c r="CI3324" t="str">
        <f>IF(JRF!F3337&gt;0,"",IF(JRF!B3337="","",IF(LEFT(JRF!B3337,1)=IFERROR(VLOOKUP(LEFT(JRF!B3337,1),$CF$2:$CF$5,1,0),0),"Product Code Required",IF(JRF!C3337="","",IF(JRF!C3337=IFERROR(VLOOKUP(JRF!C3337,$CH:$CH,1,0),0),"Product Code Required","NA")))))</f>
        <v/>
      </c>
      <c r="CJ3324" t="str">
        <f>IF(JRF!AV3337&gt;0,"",IF(JRF!Q3337="","",IF(LEFT(JRF!Q3337,1)=IFERROR(VLOOKUP(LEFT(JRF!Q3337,1),$CF$2:$CF$5,1,0),0),"Product Code Required",IF(JRF!V3337="","",IF(JRF!V3337=IFERROR(VLOOKUP(JRF!V3337,$CH:$CH,1,0),0),"Product Code Required","NA")))))</f>
        <v/>
      </c>
      <c r="CK3324" t="str">
        <f>IFERROR(IF(LEN('Journal Template'!F3335)&gt;0,"",IF('Journal Template'!A3335="","",IF(LEFT('Journal Template'!A3335,1)=IFERROR(VLOOKUP(LEFT('Journal Template'!A3335,1),Checks!$CF$2:$CF$5,1,0),0),"Product Code Required",IF('Journal Template'!D3335="","",IF('Journal Template'!D3335=IFERROR(VLOOKUP('Journal Template'!D3335,Checks!$CH:$CH,1,0),0),"Product Code Required","NA"))))),"")</f>
        <v/>
      </c>
    </row>
    <row r="3325" spans="14:89">
      <c r="N3325" t="s">
        <v>14565</v>
      </c>
      <c r="O3325" t="s">
        <v>14566</v>
      </c>
      <c r="P3325" t="s">
        <v>386</v>
      </c>
      <c r="Q3325" s="150" t="str">
        <f>IF(JRF!D3338="","",IF(IFERROR(VLOOKUP(JRF!D3338,Checks!N:P,3,0),0)="A","","Inactive account in Use"))</f>
        <v/>
      </c>
      <c r="R3325" t="str">
        <f>IFERROR(IF('Journal Template'!C3737="","",IF(IFERROR(VLOOKUP('Journal Template'!C3737,Checks!N:P,3,0),0)="A","","Inactive account in Use")),"")</f>
        <v/>
      </c>
      <c r="V3325" s="150" t="str">
        <f>IF(JRF!C3338="","",IF(IFERROR(VLOOKUP(JRF!C3338,Checks!S:U,3,0),0)="A","Entry with System fund Dept",""))</f>
        <v/>
      </c>
      <c r="W3325" t="str">
        <f>IFERROR(IF('Journal Template'!D3737="","",IF(IFERROR(VLOOKUP('Journal Template'!D3737,Checks!S:U,3,0),0)="A","Entry with System fund Dept","")),"")</f>
        <v/>
      </c>
      <c r="X3325" t="s">
        <v>14567</v>
      </c>
      <c r="Y3325" t="s">
        <v>389</v>
      </c>
      <c r="Z3325" t="s">
        <v>14568</v>
      </c>
      <c r="AA3325" t="s">
        <v>491</v>
      </c>
      <c r="AB3325" t="s">
        <v>3643</v>
      </c>
      <c r="AC3325" s="150" t="str">
        <f>IFERROR(IF(JRF!C3338="","",IF(AND(VLOOKUP(JRF!C3338,X:AA,4,0)=JRF!B3338,VLOOKUP(JRF!C3338,X:Y,2,0)="A"),"","Inactive Dept Combo Error")),"Inactive Dept Combo Error")</f>
        <v/>
      </c>
      <c r="AD3325" t="str">
        <f>IFERROR(IF('Journal Template'!D3737="","",IF(AND(VLOOKUP('Journal Template'!D3737,X:AA,4,0)='Journal Template'!A3737,VLOOKUP('Journal Template'!D3737,X:Y,2,0)="A"),"","Inactive Dept Combo Error")),"")</f>
        <v/>
      </c>
      <c r="AK3325" s="150" t="str">
        <f>IF(JRF!B3338="","",IF(JRF!B3338=IFERROR(VLOOKUP(JRF!B3338,Checks!AI:AI,1,0),0),"Entry in Branch/Satellite BU's",""))</f>
        <v/>
      </c>
      <c r="AL3325" t="str">
        <f>IFERROR(IF('Journal Template'!A3737="","",IF('Journal Template'!A3737=IFERROR(VLOOKUP('Journal Template'!A3737,Checks!AI:AI,1,0),0),"Entry in Branch/Satellite BU's","")),"")</f>
        <v/>
      </c>
      <c r="AO3325" s="171"/>
      <c r="AP3325" s="171"/>
      <c r="AQ3325" s="171"/>
      <c r="AR3325" s="171"/>
      <c r="CI3325" t="str">
        <f>IF(JRF!F3338&gt;0,"",IF(JRF!B3338="","",IF(LEFT(JRF!B3338,1)=IFERROR(VLOOKUP(LEFT(JRF!B3338,1),$CF$2:$CF$5,1,0),0),"Product Code Required",IF(JRF!C3338="","",IF(JRF!C3338=IFERROR(VLOOKUP(JRF!C3338,$CH:$CH,1,0),0),"Product Code Required","NA")))))</f>
        <v/>
      </c>
      <c r="CJ3325" t="str">
        <f>IF(JRF!AV3338&gt;0,"",IF(JRF!Q3338="","",IF(LEFT(JRF!Q3338,1)=IFERROR(VLOOKUP(LEFT(JRF!Q3338,1),$CF$2:$CF$5,1,0),0),"Product Code Required",IF(JRF!V3338="","",IF(JRF!V3338=IFERROR(VLOOKUP(JRF!V3338,$CH:$CH,1,0),0),"Product Code Required","NA")))))</f>
        <v/>
      </c>
      <c r="CK3325" t="str">
        <f>IFERROR(IF(LEN('Journal Template'!F3336)&gt;0,"",IF('Journal Template'!A3336="","",IF(LEFT('Journal Template'!A3336,1)=IFERROR(VLOOKUP(LEFT('Journal Template'!A3336,1),Checks!$CF$2:$CF$5,1,0),0),"Product Code Required",IF('Journal Template'!D3336="","",IF('Journal Template'!D3336=IFERROR(VLOOKUP('Journal Template'!D3336,Checks!$CH:$CH,1,0),0),"Product Code Required","NA"))))),"")</f>
        <v/>
      </c>
    </row>
    <row r="3326" spans="14:89">
      <c r="N3326" t="s">
        <v>14569</v>
      </c>
      <c r="O3326" t="s">
        <v>14570</v>
      </c>
      <c r="P3326" t="s">
        <v>386</v>
      </c>
      <c r="Q3326" s="150" t="str">
        <f>IF(JRF!D3339="","",IF(IFERROR(VLOOKUP(JRF!D3339,Checks!N:P,3,0),0)="A","","Inactive account in Use"))</f>
        <v/>
      </c>
      <c r="R3326" t="str">
        <f>IFERROR(IF('Journal Template'!C3738="","",IF(IFERROR(VLOOKUP('Journal Template'!C3738,Checks!N:P,3,0),0)="A","","Inactive account in Use")),"")</f>
        <v/>
      </c>
      <c r="V3326" s="150" t="str">
        <f>IF(JRF!C3339="","",IF(IFERROR(VLOOKUP(JRF!C3339,Checks!S:U,3,0),0)="A","Entry with System fund Dept",""))</f>
        <v/>
      </c>
      <c r="W3326" t="str">
        <f>IFERROR(IF('Journal Template'!D3738="","",IF(IFERROR(VLOOKUP('Journal Template'!D3738,Checks!S:U,3,0),0)="A","Entry with System fund Dept","")),"")</f>
        <v/>
      </c>
      <c r="X3326" t="s">
        <v>14571</v>
      </c>
      <c r="Y3326" t="s">
        <v>389</v>
      </c>
      <c r="Z3326" t="s">
        <v>14572</v>
      </c>
      <c r="AA3326" t="s">
        <v>391</v>
      </c>
      <c r="AB3326" t="s">
        <v>125</v>
      </c>
      <c r="AC3326" s="150" t="str">
        <f>IFERROR(IF(JRF!C3339="","",IF(AND(VLOOKUP(JRF!C3339,X:AA,4,0)=JRF!B3339,VLOOKUP(JRF!C3339,X:Y,2,0)="A"),"","Inactive Dept Combo Error")),"Inactive Dept Combo Error")</f>
        <v/>
      </c>
      <c r="AD3326" t="str">
        <f>IFERROR(IF('Journal Template'!D3738="","",IF(AND(VLOOKUP('Journal Template'!D3738,X:AA,4,0)='Journal Template'!A3738,VLOOKUP('Journal Template'!D3738,X:Y,2,0)="A"),"","Inactive Dept Combo Error")),"")</f>
        <v/>
      </c>
      <c r="AK3326" s="150" t="str">
        <f>IF(JRF!B3339="","",IF(JRF!B3339=IFERROR(VLOOKUP(JRF!B3339,Checks!AI:AI,1,0),0),"Entry in Branch/Satellite BU's",""))</f>
        <v/>
      </c>
      <c r="AL3326" t="str">
        <f>IFERROR(IF('Journal Template'!A3738="","",IF('Journal Template'!A3738=IFERROR(VLOOKUP('Journal Template'!A3738,Checks!AI:AI,1,0),0),"Entry in Branch/Satellite BU's","")),"")</f>
        <v/>
      </c>
      <c r="AO3326" s="171"/>
      <c r="AP3326" s="171"/>
      <c r="AQ3326" s="171"/>
      <c r="AR3326" s="171"/>
      <c r="CI3326" t="str">
        <f>IF(JRF!F3339&gt;0,"",IF(JRF!B3339="","",IF(LEFT(JRF!B3339,1)=IFERROR(VLOOKUP(LEFT(JRF!B3339,1),$CF$2:$CF$5,1,0),0),"Product Code Required",IF(JRF!C3339="","",IF(JRF!C3339=IFERROR(VLOOKUP(JRF!C3339,$CH:$CH,1,0),0),"Product Code Required","NA")))))</f>
        <v/>
      </c>
      <c r="CJ3326" t="str">
        <f>IF(JRF!AV3339&gt;0,"",IF(JRF!Q3339="","",IF(LEFT(JRF!Q3339,1)=IFERROR(VLOOKUP(LEFT(JRF!Q3339,1),$CF$2:$CF$5,1,0),0),"Product Code Required",IF(JRF!V3339="","",IF(JRF!V3339=IFERROR(VLOOKUP(JRF!V3339,$CH:$CH,1,0),0),"Product Code Required","NA")))))</f>
        <v/>
      </c>
      <c r="CK3326" t="str">
        <f>IFERROR(IF(LEN('Journal Template'!F3337)&gt;0,"",IF('Journal Template'!A3337="","",IF(LEFT('Journal Template'!A3337,1)=IFERROR(VLOOKUP(LEFT('Journal Template'!A3337,1),Checks!$CF$2:$CF$5,1,0),0),"Product Code Required",IF('Journal Template'!D3337="","",IF('Journal Template'!D3337=IFERROR(VLOOKUP('Journal Template'!D3337,Checks!$CH:$CH,1,0),0),"Product Code Required","NA"))))),"")</f>
        <v/>
      </c>
    </row>
    <row r="3327" spans="14:89">
      <c r="N3327" t="s">
        <v>14573</v>
      </c>
      <c r="O3327" t="s">
        <v>14574</v>
      </c>
      <c r="P3327" t="s">
        <v>386</v>
      </c>
      <c r="Q3327" s="150" t="str">
        <f>IF(JRF!D3340="","",IF(IFERROR(VLOOKUP(JRF!D3340,Checks!N:P,3,0),0)="A","","Inactive account in Use"))</f>
        <v/>
      </c>
      <c r="R3327" t="str">
        <f>IFERROR(IF('Journal Template'!C3739="","",IF(IFERROR(VLOOKUP('Journal Template'!C3739,Checks!N:P,3,0),0)="A","","Inactive account in Use")),"")</f>
        <v/>
      </c>
      <c r="V3327" s="150" t="str">
        <f>IF(JRF!C3340="","",IF(IFERROR(VLOOKUP(JRF!C3340,Checks!S:U,3,0),0)="A","Entry with System fund Dept",""))</f>
        <v/>
      </c>
      <c r="W3327" t="str">
        <f>IFERROR(IF('Journal Template'!D3739="","",IF(IFERROR(VLOOKUP('Journal Template'!D3739,Checks!S:U,3,0),0)="A","Entry with System fund Dept","")),"")</f>
        <v/>
      </c>
      <c r="X3327" t="s">
        <v>2067</v>
      </c>
      <c r="Y3327" t="s">
        <v>386</v>
      </c>
      <c r="Z3327" t="s">
        <v>14575</v>
      </c>
      <c r="AA3327" t="s">
        <v>491</v>
      </c>
      <c r="AB3327" t="s">
        <v>3643</v>
      </c>
      <c r="AC3327" s="150" t="str">
        <f>IFERROR(IF(JRF!C3340="","",IF(AND(VLOOKUP(JRF!C3340,X:AA,4,0)=JRF!B3340,VLOOKUP(JRF!C3340,X:Y,2,0)="A"),"","Inactive Dept Combo Error")),"Inactive Dept Combo Error")</f>
        <v/>
      </c>
      <c r="AD3327" t="str">
        <f>IFERROR(IF('Journal Template'!D3739="","",IF(AND(VLOOKUP('Journal Template'!D3739,X:AA,4,0)='Journal Template'!A3739,VLOOKUP('Journal Template'!D3739,X:Y,2,0)="A"),"","Inactive Dept Combo Error")),"")</f>
        <v/>
      </c>
      <c r="AK3327" s="150" t="str">
        <f>IF(JRF!B3340="","",IF(JRF!B3340=IFERROR(VLOOKUP(JRF!B3340,Checks!AI:AI,1,0),0),"Entry in Branch/Satellite BU's",""))</f>
        <v/>
      </c>
      <c r="AL3327" t="str">
        <f>IFERROR(IF('Journal Template'!A3739="","",IF('Journal Template'!A3739=IFERROR(VLOOKUP('Journal Template'!A3739,Checks!AI:AI,1,0),0),"Entry in Branch/Satellite BU's","")),"")</f>
        <v/>
      </c>
      <c r="AO3327" s="171"/>
      <c r="AP3327" s="171"/>
      <c r="AQ3327" s="171"/>
      <c r="AR3327" s="171"/>
      <c r="CI3327" t="str">
        <f>IF(JRF!F3340&gt;0,"",IF(JRF!B3340="","",IF(LEFT(JRF!B3340,1)=IFERROR(VLOOKUP(LEFT(JRF!B3340,1),$CF$2:$CF$5,1,0),0),"Product Code Required",IF(JRF!C3340="","",IF(JRF!C3340=IFERROR(VLOOKUP(JRF!C3340,$CH:$CH,1,0),0),"Product Code Required","NA")))))</f>
        <v/>
      </c>
      <c r="CJ3327" t="str">
        <f>IF(JRF!AV3340&gt;0,"",IF(JRF!Q3340="","",IF(LEFT(JRF!Q3340,1)=IFERROR(VLOOKUP(LEFT(JRF!Q3340,1),$CF$2:$CF$5,1,0),0),"Product Code Required",IF(JRF!V3340="","",IF(JRF!V3340=IFERROR(VLOOKUP(JRF!V3340,$CH:$CH,1,0),0),"Product Code Required","NA")))))</f>
        <v/>
      </c>
      <c r="CK3327" t="str">
        <f>IFERROR(IF(LEN('Journal Template'!F3338)&gt;0,"",IF('Journal Template'!A3338="","",IF(LEFT('Journal Template'!A3338,1)=IFERROR(VLOOKUP(LEFT('Journal Template'!A3338,1),Checks!$CF$2:$CF$5,1,0),0),"Product Code Required",IF('Journal Template'!D3338="","",IF('Journal Template'!D3338=IFERROR(VLOOKUP('Journal Template'!D3338,Checks!$CH:$CH,1,0),0),"Product Code Required","NA"))))),"")</f>
        <v/>
      </c>
    </row>
    <row r="3328" spans="14:89">
      <c r="N3328" t="s">
        <v>14576</v>
      </c>
      <c r="O3328" t="s">
        <v>14577</v>
      </c>
      <c r="P3328" t="s">
        <v>386</v>
      </c>
      <c r="Q3328" s="150" t="str">
        <f>IF(JRF!D3341="","",IF(IFERROR(VLOOKUP(JRF!D3341,Checks!N:P,3,0),0)="A","","Inactive account in Use"))</f>
        <v/>
      </c>
      <c r="R3328" t="str">
        <f>IFERROR(IF('Journal Template'!C3740="","",IF(IFERROR(VLOOKUP('Journal Template'!C3740,Checks!N:P,3,0),0)="A","","Inactive account in Use")),"")</f>
        <v/>
      </c>
      <c r="V3328" s="150" t="str">
        <f>IF(JRF!C3341="","",IF(IFERROR(VLOOKUP(JRF!C3341,Checks!S:U,3,0),0)="A","Entry with System fund Dept",""))</f>
        <v/>
      </c>
      <c r="W3328" t="str">
        <f>IFERROR(IF('Journal Template'!D3740="","",IF(IFERROR(VLOOKUP('Journal Template'!D3740,Checks!S:U,3,0),0)="A","Entry with System fund Dept","")),"")</f>
        <v/>
      </c>
      <c r="X3328" t="s">
        <v>2071</v>
      </c>
      <c r="Y3328" t="s">
        <v>386</v>
      </c>
      <c r="Z3328" t="s">
        <v>14578</v>
      </c>
      <c r="AA3328" t="s">
        <v>491</v>
      </c>
      <c r="AB3328" t="s">
        <v>3643</v>
      </c>
      <c r="AC3328" s="150" t="str">
        <f>IFERROR(IF(JRF!C3341="","",IF(AND(VLOOKUP(JRF!C3341,X:AA,4,0)=JRF!B3341,VLOOKUP(JRF!C3341,X:Y,2,0)="A"),"","Inactive Dept Combo Error")),"Inactive Dept Combo Error")</f>
        <v/>
      </c>
      <c r="AD3328" t="str">
        <f>IFERROR(IF('Journal Template'!D3740="","",IF(AND(VLOOKUP('Journal Template'!D3740,X:AA,4,0)='Journal Template'!A3740,VLOOKUP('Journal Template'!D3740,X:Y,2,0)="A"),"","Inactive Dept Combo Error")),"")</f>
        <v/>
      </c>
      <c r="AK3328" s="150" t="str">
        <f>IF(JRF!B3341="","",IF(JRF!B3341=IFERROR(VLOOKUP(JRF!B3341,Checks!AI:AI,1,0),0),"Entry in Branch/Satellite BU's",""))</f>
        <v/>
      </c>
      <c r="AL3328" t="str">
        <f>IFERROR(IF('Journal Template'!A3740="","",IF('Journal Template'!A3740=IFERROR(VLOOKUP('Journal Template'!A3740,Checks!AI:AI,1,0),0),"Entry in Branch/Satellite BU's","")),"")</f>
        <v/>
      </c>
      <c r="AO3328" s="171"/>
      <c r="AP3328" s="171"/>
      <c r="AQ3328" s="171"/>
      <c r="AR3328" s="171"/>
      <c r="CI3328" t="str">
        <f>IF(JRF!F3341&gt;0,"",IF(JRF!B3341="","",IF(LEFT(JRF!B3341,1)=IFERROR(VLOOKUP(LEFT(JRF!B3341,1),$CF$2:$CF$5,1,0),0),"Product Code Required",IF(JRF!C3341="","",IF(JRF!C3341=IFERROR(VLOOKUP(JRF!C3341,$CH:$CH,1,0),0),"Product Code Required","NA")))))</f>
        <v/>
      </c>
      <c r="CJ3328" t="str">
        <f>IF(JRF!AV3341&gt;0,"",IF(JRF!Q3341="","",IF(LEFT(JRF!Q3341,1)=IFERROR(VLOOKUP(LEFT(JRF!Q3341,1),$CF$2:$CF$5,1,0),0),"Product Code Required",IF(JRF!V3341="","",IF(JRF!V3341=IFERROR(VLOOKUP(JRF!V3341,$CH:$CH,1,0),0),"Product Code Required","NA")))))</f>
        <v/>
      </c>
      <c r="CK3328" t="str">
        <f>IFERROR(IF(LEN('Journal Template'!F3339)&gt;0,"",IF('Journal Template'!A3339="","",IF(LEFT('Journal Template'!A3339,1)=IFERROR(VLOOKUP(LEFT('Journal Template'!A3339,1),Checks!$CF$2:$CF$5,1,0),0),"Product Code Required",IF('Journal Template'!D3339="","",IF('Journal Template'!D3339=IFERROR(VLOOKUP('Journal Template'!D3339,Checks!$CH:$CH,1,0),0),"Product Code Required","NA"))))),"")</f>
        <v/>
      </c>
    </row>
    <row r="3329" spans="14:89">
      <c r="N3329" t="s">
        <v>14579</v>
      </c>
      <c r="O3329" t="s">
        <v>14580</v>
      </c>
      <c r="P3329" t="s">
        <v>386</v>
      </c>
      <c r="Q3329" s="150" t="str">
        <f>IF(JRF!D3342="","",IF(IFERROR(VLOOKUP(JRF!D3342,Checks!N:P,3,0),0)="A","","Inactive account in Use"))</f>
        <v/>
      </c>
      <c r="R3329" t="str">
        <f>IFERROR(IF('Journal Template'!C3741="","",IF(IFERROR(VLOOKUP('Journal Template'!C3741,Checks!N:P,3,0),0)="A","","Inactive account in Use")),"")</f>
        <v/>
      </c>
      <c r="V3329" s="150" t="str">
        <f>IF(JRF!C3342="","",IF(IFERROR(VLOOKUP(JRF!C3342,Checks!S:U,3,0),0)="A","Entry with System fund Dept",""))</f>
        <v/>
      </c>
      <c r="W3329" t="str">
        <f>IFERROR(IF('Journal Template'!D3741="","",IF(IFERROR(VLOOKUP('Journal Template'!D3741,Checks!S:U,3,0),0)="A","Entry with System fund Dept","")),"")</f>
        <v/>
      </c>
      <c r="X3329" t="s">
        <v>2076</v>
      </c>
      <c r="Y3329" t="s">
        <v>386</v>
      </c>
      <c r="Z3329" t="s">
        <v>14581</v>
      </c>
      <c r="AA3329" t="s">
        <v>491</v>
      </c>
      <c r="AB3329" t="s">
        <v>3643</v>
      </c>
      <c r="AC3329" s="150" t="str">
        <f>IFERROR(IF(JRF!C3342="","",IF(AND(VLOOKUP(JRF!C3342,X:AA,4,0)=JRF!B3342,VLOOKUP(JRF!C3342,X:Y,2,0)="A"),"","Inactive Dept Combo Error")),"Inactive Dept Combo Error")</f>
        <v/>
      </c>
      <c r="AD3329" t="str">
        <f>IFERROR(IF('Journal Template'!D3741="","",IF(AND(VLOOKUP('Journal Template'!D3741,X:AA,4,0)='Journal Template'!A3741,VLOOKUP('Journal Template'!D3741,X:Y,2,0)="A"),"","Inactive Dept Combo Error")),"")</f>
        <v/>
      </c>
      <c r="AK3329" s="150" t="str">
        <f>IF(JRF!B3342="","",IF(JRF!B3342=IFERROR(VLOOKUP(JRF!B3342,Checks!AI:AI,1,0),0),"Entry in Branch/Satellite BU's",""))</f>
        <v/>
      </c>
      <c r="AL3329" t="str">
        <f>IFERROR(IF('Journal Template'!A3741="","",IF('Journal Template'!A3741=IFERROR(VLOOKUP('Journal Template'!A3741,Checks!AI:AI,1,0),0),"Entry in Branch/Satellite BU's","")),"")</f>
        <v/>
      </c>
      <c r="AO3329" s="171"/>
      <c r="AP3329" s="171"/>
      <c r="AQ3329" s="171"/>
      <c r="AR3329" s="171"/>
      <c r="CI3329" t="str">
        <f>IF(JRF!F3342&gt;0,"",IF(JRF!B3342="","",IF(LEFT(JRF!B3342,1)=IFERROR(VLOOKUP(LEFT(JRF!B3342,1),$CF$2:$CF$5,1,0),0),"Product Code Required",IF(JRF!C3342="","",IF(JRF!C3342=IFERROR(VLOOKUP(JRF!C3342,$CH:$CH,1,0),0),"Product Code Required","NA")))))</f>
        <v/>
      </c>
      <c r="CJ3329" t="str">
        <f>IF(JRF!AV3342&gt;0,"",IF(JRF!Q3342="","",IF(LEFT(JRF!Q3342,1)=IFERROR(VLOOKUP(LEFT(JRF!Q3342,1),$CF$2:$CF$5,1,0),0),"Product Code Required",IF(JRF!V3342="","",IF(JRF!V3342=IFERROR(VLOOKUP(JRF!V3342,$CH:$CH,1,0),0),"Product Code Required","NA")))))</f>
        <v/>
      </c>
      <c r="CK3329" t="str">
        <f>IFERROR(IF(LEN('Journal Template'!F3340)&gt;0,"",IF('Journal Template'!A3340="","",IF(LEFT('Journal Template'!A3340,1)=IFERROR(VLOOKUP(LEFT('Journal Template'!A3340,1),Checks!$CF$2:$CF$5,1,0),0),"Product Code Required",IF('Journal Template'!D3340="","",IF('Journal Template'!D3340=IFERROR(VLOOKUP('Journal Template'!D3340,Checks!$CH:$CH,1,0),0),"Product Code Required","NA"))))),"")</f>
        <v/>
      </c>
    </row>
    <row r="3330" spans="14:89">
      <c r="N3330" t="s">
        <v>14582</v>
      </c>
      <c r="O3330" t="s">
        <v>14583</v>
      </c>
      <c r="P3330" t="s">
        <v>386</v>
      </c>
      <c r="Q3330" s="150" t="str">
        <f>IF(JRF!D3343="","",IF(IFERROR(VLOOKUP(JRF!D3343,Checks!N:P,3,0),0)="A","","Inactive account in Use"))</f>
        <v/>
      </c>
      <c r="R3330" t="str">
        <f>IFERROR(IF('Journal Template'!C3742="","",IF(IFERROR(VLOOKUP('Journal Template'!C3742,Checks!N:P,3,0),0)="A","","Inactive account in Use")),"")</f>
        <v/>
      </c>
      <c r="V3330" s="150" t="str">
        <f>IF(JRF!C3343="","",IF(IFERROR(VLOOKUP(JRF!C3343,Checks!S:U,3,0),0)="A","Entry with System fund Dept",""))</f>
        <v/>
      </c>
      <c r="W3330" t="str">
        <f>IFERROR(IF('Journal Template'!D3742="","",IF(IFERROR(VLOOKUP('Journal Template'!D3742,Checks!S:U,3,0),0)="A","Entry with System fund Dept","")),"")</f>
        <v/>
      </c>
      <c r="X3330" t="s">
        <v>14584</v>
      </c>
      <c r="Y3330" t="s">
        <v>386</v>
      </c>
      <c r="Z3330" t="s">
        <v>14585</v>
      </c>
      <c r="AA3330" t="s">
        <v>491</v>
      </c>
      <c r="AB3330" t="s">
        <v>3643</v>
      </c>
      <c r="AC3330" s="150" t="str">
        <f>IFERROR(IF(JRF!C3343="","",IF(AND(VLOOKUP(JRF!C3343,X:AA,4,0)=JRF!B3343,VLOOKUP(JRF!C3343,X:Y,2,0)="A"),"","Inactive Dept Combo Error")),"Inactive Dept Combo Error")</f>
        <v/>
      </c>
      <c r="AD3330" t="str">
        <f>IFERROR(IF('Journal Template'!D3742="","",IF(AND(VLOOKUP('Journal Template'!D3742,X:AA,4,0)='Journal Template'!A3742,VLOOKUP('Journal Template'!D3742,X:Y,2,0)="A"),"","Inactive Dept Combo Error")),"")</f>
        <v/>
      </c>
      <c r="AK3330" s="150" t="str">
        <f>IF(JRF!B3343="","",IF(JRF!B3343=IFERROR(VLOOKUP(JRF!B3343,Checks!AI:AI,1,0),0),"Entry in Branch/Satellite BU's",""))</f>
        <v/>
      </c>
      <c r="AL3330" t="str">
        <f>IFERROR(IF('Journal Template'!A3742="","",IF('Journal Template'!A3742=IFERROR(VLOOKUP('Journal Template'!A3742,Checks!AI:AI,1,0),0),"Entry in Branch/Satellite BU's","")),"")</f>
        <v/>
      </c>
      <c r="AO3330" s="171"/>
      <c r="AP3330" s="171"/>
      <c r="AQ3330" s="171"/>
      <c r="AR3330" s="171"/>
      <c r="CI3330" t="str">
        <f>IF(JRF!F3343&gt;0,"",IF(JRF!B3343="","",IF(LEFT(JRF!B3343,1)=IFERROR(VLOOKUP(LEFT(JRF!B3343,1),$CF$2:$CF$5,1,0),0),"Product Code Required",IF(JRF!C3343="","",IF(JRF!C3343=IFERROR(VLOOKUP(JRF!C3343,$CH:$CH,1,0),0),"Product Code Required","NA")))))</f>
        <v/>
      </c>
      <c r="CJ3330" t="str">
        <f>IF(JRF!AV3343&gt;0,"",IF(JRF!Q3343="","",IF(LEFT(JRF!Q3343,1)=IFERROR(VLOOKUP(LEFT(JRF!Q3343,1),$CF$2:$CF$5,1,0),0),"Product Code Required",IF(JRF!V3343="","",IF(JRF!V3343=IFERROR(VLOOKUP(JRF!V3343,$CH:$CH,1,0),0),"Product Code Required","NA")))))</f>
        <v/>
      </c>
      <c r="CK3330" t="str">
        <f>IFERROR(IF(LEN('Journal Template'!F3341)&gt;0,"",IF('Journal Template'!A3341="","",IF(LEFT('Journal Template'!A3341,1)=IFERROR(VLOOKUP(LEFT('Journal Template'!A3341,1),Checks!$CF$2:$CF$5,1,0),0),"Product Code Required",IF('Journal Template'!D3341="","",IF('Journal Template'!D3341=IFERROR(VLOOKUP('Journal Template'!D3341,Checks!$CH:$CH,1,0),0),"Product Code Required","NA"))))),"")</f>
        <v/>
      </c>
    </row>
    <row r="3331" spans="14:89">
      <c r="N3331" t="s">
        <v>14586</v>
      </c>
      <c r="O3331" t="s">
        <v>14587</v>
      </c>
      <c r="P3331" t="s">
        <v>386</v>
      </c>
      <c r="Q3331" s="150" t="str">
        <f>IF(JRF!D3344="","",IF(IFERROR(VLOOKUP(JRF!D3344,Checks!N:P,3,0),0)="A","","Inactive account in Use"))</f>
        <v/>
      </c>
      <c r="R3331" t="str">
        <f>IFERROR(IF('Journal Template'!C3743="","",IF(IFERROR(VLOOKUP('Journal Template'!C3743,Checks!N:P,3,0),0)="A","","Inactive account in Use")),"")</f>
        <v/>
      </c>
      <c r="V3331" s="150" t="str">
        <f>IF(JRF!C3344="","",IF(IFERROR(VLOOKUP(JRF!C3344,Checks!S:U,3,0),0)="A","Entry with System fund Dept",""))</f>
        <v/>
      </c>
      <c r="W3331" t="str">
        <f>IFERROR(IF('Journal Template'!D3743="","",IF(IFERROR(VLOOKUP('Journal Template'!D3743,Checks!S:U,3,0),0)="A","Entry with System fund Dept","")),"")</f>
        <v/>
      </c>
      <c r="X3331" t="s">
        <v>14588</v>
      </c>
      <c r="Y3331" t="s">
        <v>389</v>
      </c>
      <c r="Z3331" t="s">
        <v>14589</v>
      </c>
      <c r="AA3331" t="s">
        <v>399</v>
      </c>
      <c r="AB3331" t="s">
        <v>125</v>
      </c>
      <c r="AC3331" s="150" t="str">
        <f>IFERROR(IF(JRF!C3344="","",IF(AND(VLOOKUP(JRF!C3344,X:AA,4,0)=JRF!B3344,VLOOKUP(JRF!C3344,X:Y,2,0)="A"),"","Inactive Dept Combo Error")),"Inactive Dept Combo Error")</f>
        <v/>
      </c>
      <c r="AD3331" t="str">
        <f>IFERROR(IF('Journal Template'!D3743="","",IF(AND(VLOOKUP('Journal Template'!D3743,X:AA,4,0)='Journal Template'!A3743,VLOOKUP('Journal Template'!D3743,X:Y,2,0)="A"),"","Inactive Dept Combo Error")),"")</f>
        <v/>
      </c>
      <c r="AK3331" s="150" t="str">
        <f>IF(JRF!B3344="","",IF(JRF!B3344=IFERROR(VLOOKUP(JRF!B3344,Checks!AI:AI,1,0),0),"Entry in Branch/Satellite BU's",""))</f>
        <v/>
      </c>
      <c r="AL3331" t="str">
        <f>IFERROR(IF('Journal Template'!A3743="","",IF('Journal Template'!A3743=IFERROR(VLOOKUP('Journal Template'!A3743,Checks!AI:AI,1,0),0),"Entry in Branch/Satellite BU's","")),"")</f>
        <v/>
      </c>
      <c r="AO3331" s="171"/>
      <c r="AP3331" s="171"/>
      <c r="AQ3331" s="171"/>
      <c r="AR3331" s="171"/>
      <c r="CI3331" t="str">
        <f>IF(JRF!F3344&gt;0,"",IF(JRF!B3344="","",IF(LEFT(JRF!B3344,1)=IFERROR(VLOOKUP(LEFT(JRF!B3344,1),$CF$2:$CF$5,1,0),0),"Product Code Required",IF(JRF!C3344="","",IF(JRF!C3344=IFERROR(VLOOKUP(JRF!C3344,$CH:$CH,1,0),0),"Product Code Required","NA")))))</f>
        <v/>
      </c>
      <c r="CJ3331" t="str">
        <f>IF(JRF!AV3344&gt;0,"",IF(JRF!Q3344="","",IF(LEFT(JRF!Q3344,1)=IFERROR(VLOOKUP(LEFT(JRF!Q3344,1),$CF$2:$CF$5,1,0),0),"Product Code Required",IF(JRF!V3344="","",IF(JRF!V3344=IFERROR(VLOOKUP(JRF!V3344,$CH:$CH,1,0),0),"Product Code Required","NA")))))</f>
        <v/>
      </c>
      <c r="CK3331" t="str">
        <f>IFERROR(IF(LEN('Journal Template'!F3342)&gt;0,"",IF('Journal Template'!A3342="","",IF(LEFT('Journal Template'!A3342,1)=IFERROR(VLOOKUP(LEFT('Journal Template'!A3342,1),Checks!$CF$2:$CF$5,1,0),0),"Product Code Required",IF('Journal Template'!D3342="","",IF('Journal Template'!D3342=IFERROR(VLOOKUP('Journal Template'!D3342,Checks!$CH:$CH,1,0),0),"Product Code Required","NA"))))),"")</f>
        <v/>
      </c>
    </row>
    <row r="3332" spans="14:89">
      <c r="N3332" t="s">
        <v>14590</v>
      </c>
      <c r="O3332" t="s">
        <v>14591</v>
      </c>
      <c r="P3332" t="s">
        <v>386</v>
      </c>
      <c r="Q3332" s="150" t="str">
        <f>IF(JRF!D3345="","",IF(IFERROR(VLOOKUP(JRF!D3345,Checks!N:P,3,0),0)="A","","Inactive account in Use"))</f>
        <v/>
      </c>
      <c r="R3332" t="str">
        <f>IFERROR(IF('Journal Template'!C3744="","",IF(IFERROR(VLOOKUP('Journal Template'!C3744,Checks!N:P,3,0),0)="A","","Inactive account in Use")),"")</f>
        <v/>
      </c>
      <c r="V3332" s="150" t="str">
        <f>IF(JRF!C3345="","",IF(IFERROR(VLOOKUP(JRF!C3345,Checks!S:U,3,0),0)="A","Entry with System fund Dept",""))</f>
        <v/>
      </c>
      <c r="W3332" t="str">
        <f>IFERROR(IF('Journal Template'!D3744="","",IF(IFERROR(VLOOKUP('Journal Template'!D3744,Checks!S:U,3,0),0)="A","Entry with System fund Dept","")),"")</f>
        <v/>
      </c>
      <c r="X3332" t="s">
        <v>14592</v>
      </c>
      <c r="Y3332" t="s">
        <v>386</v>
      </c>
      <c r="Z3332" t="s">
        <v>14593</v>
      </c>
      <c r="AA3332" t="s">
        <v>445</v>
      </c>
      <c r="AB3332" t="s">
        <v>1707</v>
      </c>
      <c r="AC3332" s="150" t="str">
        <f>IFERROR(IF(JRF!C3345="","",IF(AND(VLOOKUP(JRF!C3345,X:AA,4,0)=JRF!B3345,VLOOKUP(JRF!C3345,X:Y,2,0)="A"),"","Inactive Dept Combo Error")),"Inactive Dept Combo Error")</f>
        <v/>
      </c>
      <c r="AD3332" t="str">
        <f>IFERROR(IF('Journal Template'!D3744="","",IF(AND(VLOOKUP('Journal Template'!D3744,X:AA,4,0)='Journal Template'!A3744,VLOOKUP('Journal Template'!D3744,X:Y,2,0)="A"),"","Inactive Dept Combo Error")),"")</f>
        <v/>
      </c>
      <c r="AK3332" s="150" t="str">
        <f>IF(JRF!B3345="","",IF(JRF!B3345=IFERROR(VLOOKUP(JRF!B3345,Checks!AI:AI,1,0),0),"Entry in Branch/Satellite BU's",""))</f>
        <v/>
      </c>
      <c r="AL3332" t="str">
        <f>IFERROR(IF('Journal Template'!A3744="","",IF('Journal Template'!A3744=IFERROR(VLOOKUP('Journal Template'!A3744,Checks!AI:AI,1,0),0),"Entry in Branch/Satellite BU's","")),"")</f>
        <v/>
      </c>
      <c r="AO3332" s="171"/>
      <c r="AP3332" s="171"/>
      <c r="AQ3332" s="171"/>
      <c r="AR3332" s="171"/>
      <c r="CI3332" t="str">
        <f>IF(JRF!F3345&gt;0,"",IF(JRF!B3345="","",IF(LEFT(JRF!B3345,1)=IFERROR(VLOOKUP(LEFT(JRF!B3345,1),$CF$2:$CF$5,1,0),0),"Product Code Required",IF(JRF!C3345="","",IF(JRF!C3345=IFERROR(VLOOKUP(JRF!C3345,$CH:$CH,1,0),0),"Product Code Required","NA")))))</f>
        <v/>
      </c>
      <c r="CJ3332" t="str">
        <f>IF(JRF!AV3345&gt;0,"",IF(JRF!Q3345="","",IF(LEFT(JRF!Q3345,1)=IFERROR(VLOOKUP(LEFT(JRF!Q3345,1),$CF$2:$CF$5,1,0),0),"Product Code Required",IF(JRF!V3345="","",IF(JRF!V3345=IFERROR(VLOOKUP(JRF!V3345,$CH:$CH,1,0),0),"Product Code Required","NA")))))</f>
        <v/>
      </c>
      <c r="CK3332" t="str">
        <f>IFERROR(IF(LEN('Journal Template'!F3343)&gt;0,"",IF('Journal Template'!A3343="","",IF(LEFT('Journal Template'!A3343,1)=IFERROR(VLOOKUP(LEFT('Journal Template'!A3343,1),Checks!$CF$2:$CF$5,1,0),0),"Product Code Required",IF('Journal Template'!D3343="","",IF('Journal Template'!D3343=IFERROR(VLOOKUP('Journal Template'!D3343,Checks!$CH:$CH,1,0),0),"Product Code Required","NA"))))),"")</f>
        <v/>
      </c>
    </row>
    <row r="3333" spans="14:89">
      <c r="N3333" t="s">
        <v>14594</v>
      </c>
      <c r="O3333" t="s">
        <v>14595</v>
      </c>
      <c r="P3333" t="s">
        <v>386</v>
      </c>
      <c r="Q3333" s="150" t="str">
        <f>IF(JRF!D3346="","",IF(IFERROR(VLOOKUP(JRF!D3346,Checks!N:P,3,0),0)="A","","Inactive account in Use"))</f>
        <v/>
      </c>
      <c r="R3333" t="str">
        <f>IFERROR(IF('Journal Template'!C3745="","",IF(IFERROR(VLOOKUP('Journal Template'!C3745,Checks!N:P,3,0),0)="A","","Inactive account in Use")),"")</f>
        <v/>
      </c>
      <c r="V3333" s="150" t="str">
        <f>IF(JRF!C3346="","",IF(IFERROR(VLOOKUP(JRF!C3346,Checks!S:U,3,0),0)="A","Entry with System fund Dept",""))</f>
        <v/>
      </c>
      <c r="W3333" t="str">
        <f>IFERROR(IF('Journal Template'!D3745="","",IF(IFERROR(VLOOKUP('Journal Template'!D3745,Checks!S:U,3,0),0)="A","Entry with System fund Dept","")),"")</f>
        <v/>
      </c>
      <c r="X3333" t="s">
        <v>14596</v>
      </c>
      <c r="Y3333" t="s">
        <v>386</v>
      </c>
      <c r="Z3333" t="s">
        <v>14597</v>
      </c>
      <c r="AA3333" t="s">
        <v>445</v>
      </c>
      <c r="AB3333" t="s">
        <v>1707</v>
      </c>
      <c r="AC3333" s="150" t="str">
        <f>IFERROR(IF(JRF!C3346="","",IF(AND(VLOOKUP(JRF!C3346,X:AA,4,0)=JRF!B3346,VLOOKUP(JRF!C3346,X:Y,2,0)="A"),"","Inactive Dept Combo Error")),"Inactive Dept Combo Error")</f>
        <v/>
      </c>
      <c r="AD3333" t="str">
        <f>IFERROR(IF('Journal Template'!D3745="","",IF(AND(VLOOKUP('Journal Template'!D3745,X:AA,4,0)='Journal Template'!A3745,VLOOKUP('Journal Template'!D3745,X:Y,2,0)="A"),"","Inactive Dept Combo Error")),"")</f>
        <v/>
      </c>
      <c r="AK3333" s="150" t="str">
        <f>IF(JRF!B3346="","",IF(JRF!B3346=IFERROR(VLOOKUP(JRF!B3346,Checks!AI:AI,1,0),0),"Entry in Branch/Satellite BU's",""))</f>
        <v/>
      </c>
      <c r="AL3333" t="str">
        <f>IFERROR(IF('Journal Template'!A3745="","",IF('Journal Template'!A3745=IFERROR(VLOOKUP('Journal Template'!A3745,Checks!AI:AI,1,0),0),"Entry in Branch/Satellite BU's","")),"")</f>
        <v/>
      </c>
      <c r="AO3333" s="171"/>
      <c r="AP3333" s="171"/>
      <c r="AQ3333" s="171"/>
      <c r="AR3333" s="171"/>
      <c r="CI3333" t="str">
        <f>IF(JRF!F3346&gt;0,"",IF(JRF!B3346="","",IF(LEFT(JRF!B3346,1)=IFERROR(VLOOKUP(LEFT(JRF!B3346,1),$CF$2:$CF$5,1,0),0),"Product Code Required",IF(JRF!C3346="","",IF(JRF!C3346=IFERROR(VLOOKUP(JRF!C3346,$CH:$CH,1,0),0),"Product Code Required","NA")))))</f>
        <v/>
      </c>
      <c r="CJ3333" t="str">
        <f>IF(JRF!AV3346&gt;0,"",IF(JRF!Q3346="","",IF(LEFT(JRF!Q3346,1)=IFERROR(VLOOKUP(LEFT(JRF!Q3346,1),$CF$2:$CF$5,1,0),0),"Product Code Required",IF(JRF!V3346="","",IF(JRF!V3346=IFERROR(VLOOKUP(JRF!V3346,$CH:$CH,1,0),0),"Product Code Required","NA")))))</f>
        <v/>
      </c>
      <c r="CK3333" t="str">
        <f>IFERROR(IF(LEN('Journal Template'!F3344)&gt;0,"",IF('Journal Template'!A3344="","",IF(LEFT('Journal Template'!A3344,1)=IFERROR(VLOOKUP(LEFT('Journal Template'!A3344,1),Checks!$CF$2:$CF$5,1,0),0),"Product Code Required",IF('Journal Template'!D3344="","",IF('Journal Template'!D3344=IFERROR(VLOOKUP('Journal Template'!D3344,Checks!$CH:$CH,1,0),0),"Product Code Required","NA"))))),"")</f>
        <v/>
      </c>
    </row>
    <row r="3334" spans="14:89">
      <c r="N3334" t="s">
        <v>14598</v>
      </c>
      <c r="O3334" t="s">
        <v>14599</v>
      </c>
      <c r="P3334" t="s">
        <v>386</v>
      </c>
      <c r="Q3334" s="150" t="str">
        <f>IF(JRF!D3347="","",IF(IFERROR(VLOOKUP(JRF!D3347,Checks!N:P,3,0),0)="A","","Inactive account in Use"))</f>
        <v/>
      </c>
      <c r="R3334" t="str">
        <f>IFERROR(IF('Journal Template'!C3746="","",IF(IFERROR(VLOOKUP('Journal Template'!C3746,Checks!N:P,3,0),0)="A","","Inactive account in Use")),"")</f>
        <v/>
      </c>
      <c r="V3334" s="150" t="str">
        <f>IF(JRF!C3347="","",IF(IFERROR(VLOOKUP(JRF!C3347,Checks!S:U,3,0),0)="A","Entry with System fund Dept",""))</f>
        <v/>
      </c>
      <c r="W3334" t="str">
        <f>IFERROR(IF('Journal Template'!D3746="","",IF(IFERROR(VLOOKUP('Journal Template'!D3746,Checks!S:U,3,0),0)="A","Entry with System fund Dept","")),"")</f>
        <v/>
      </c>
      <c r="X3334" t="s">
        <v>14600</v>
      </c>
      <c r="Y3334" t="s">
        <v>386</v>
      </c>
      <c r="Z3334" t="s">
        <v>14601</v>
      </c>
      <c r="AA3334" t="s">
        <v>588</v>
      </c>
      <c r="AB3334" t="s">
        <v>4770</v>
      </c>
      <c r="AC3334" s="150" t="str">
        <f>IFERROR(IF(JRF!C3347="","",IF(AND(VLOOKUP(JRF!C3347,X:AA,4,0)=JRF!B3347,VLOOKUP(JRF!C3347,X:Y,2,0)="A"),"","Inactive Dept Combo Error")),"Inactive Dept Combo Error")</f>
        <v/>
      </c>
      <c r="AD3334" t="str">
        <f>IFERROR(IF('Journal Template'!D3746="","",IF(AND(VLOOKUP('Journal Template'!D3746,X:AA,4,0)='Journal Template'!A3746,VLOOKUP('Journal Template'!D3746,X:Y,2,0)="A"),"","Inactive Dept Combo Error")),"")</f>
        <v/>
      </c>
      <c r="AK3334" s="150" t="str">
        <f>IF(JRF!B3347="","",IF(JRF!B3347=IFERROR(VLOOKUP(JRF!B3347,Checks!AI:AI,1,0),0),"Entry in Branch/Satellite BU's",""))</f>
        <v/>
      </c>
      <c r="AL3334" t="str">
        <f>IFERROR(IF('Journal Template'!A3746="","",IF('Journal Template'!A3746=IFERROR(VLOOKUP('Journal Template'!A3746,Checks!AI:AI,1,0),0),"Entry in Branch/Satellite BU's","")),"")</f>
        <v/>
      </c>
      <c r="AO3334" s="171"/>
      <c r="AP3334" s="171"/>
      <c r="AQ3334" s="171"/>
      <c r="AR3334" s="171"/>
      <c r="CI3334" t="str">
        <f>IF(JRF!F3347&gt;0,"",IF(JRF!B3347="","",IF(LEFT(JRF!B3347,1)=IFERROR(VLOOKUP(LEFT(JRF!B3347,1),$CF$2:$CF$5,1,0),0),"Product Code Required",IF(JRF!C3347="","",IF(JRF!C3347=IFERROR(VLOOKUP(JRF!C3347,$CH:$CH,1,0),0),"Product Code Required","NA")))))</f>
        <v/>
      </c>
      <c r="CJ3334" t="str">
        <f>IF(JRF!AV3347&gt;0,"",IF(JRF!Q3347="","",IF(LEFT(JRF!Q3347,1)=IFERROR(VLOOKUP(LEFT(JRF!Q3347,1),$CF$2:$CF$5,1,0),0),"Product Code Required",IF(JRF!V3347="","",IF(JRF!V3347=IFERROR(VLOOKUP(JRF!V3347,$CH:$CH,1,0),0),"Product Code Required","NA")))))</f>
        <v/>
      </c>
      <c r="CK3334" t="str">
        <f>IFERROR(IF(LEN('Journal Template'!F3345)&gt;0,"",IF('Journal Template'!A3345="","",IF(LEFT('Journal Template'!A3345,1)=IFERROR(VLOOKUP(LEFT('Journal Template'!A3345,1),Checks!$CF$2:$CF$5,1,0),0),"Product Code Required",IF('Journal Template'!D3345="","",IF('Journal Template'!D3345=IFERROR(VLOOKUP('Journal Template'!D3345,Checks!$CH:$CH,1,0),0),"Product Code Required","NA"))))),"")</f>
        <v/>
      </c>
    </row>
    <row r="3335" spans="14:89">
      <c r="N3335" t="s">
        <v>14602</v>
      </c>
      <c r="O3335" t="s">
        <v>14603</v>
      </c>
      <c r="P3335" t="s">
        <v>386</v>
      </c>
      <c r="Q3335" s="150" t="str">
        <f>IF(JRF!D3348="","",IF(IFERROR(VLOOKUP(JRF!D3348,Checks!N:P,3,0),0)="A","","Inactive account in Use"))</f>
        <v/>
      </c>
      <c r="R3335" t="str">
        <f>IFERROR(IF('Journal Template'!C3747="","",IF(IFERROR(VLOOKUP('Journal Template'!C3747,Checks!N:P,3,0),0)="A","","Inactive account in Use")),"")</f>
        <v/>
      </c>
      <c r="V3335" s="150" t="str">
        <f>IF(JRF!C3348="","",IF(IFERROR(VLOOKUP(JRF!C3348,Checks!S:U,3,0),0)="A","Entry with System fund Dept",""))</f>
        <v/>
      </c>
      <c r="W3335" t="str">
        <f>IFERROR(IF('Journal Template'!D3747="","",IF(IFERROR(VLOOKUP('Journal Template'!D3747,Checks!S:U,3,0),0)="A","Entry with System fund Dept","")),"")</f>
        <v/>
      </c>
      <c r="X3335" t="s">
        <v>14604</v>
      </c>
      <c r="Y3335" t="s">
        <v>386</v>
      </c>
      <c r="Z3335" t="s">
        <v>14605</v>
      </c>
      <c r="AA3335" t="s">
        <v>445</v>
      </c>
      <c r="AB3335" t="s">
        <v>1707</v>
      </c>
      <c r="AC3335" s="150" t="str">
        <f>IFERROR(IF(JRF!C3348="","",IF(AND(VLOOKUP(JRF!C3348,X:AA,4,0)=JRF!B3348,VLOOKUP(JRF!C3348,X:Y,2,0)="A"),"","Inactive Dept Combo Error")),"Inactive Dept Combo Error")</f>
        <v/>
      </c>
      <c r="AD3335" t="str">
        <f>IFERROR(IF('Journal Template'!D3747="","",IF(AND(VLOOKUP('Journal Template'!D3747,X:AA,4,0)='Journal Template'!A3747,VLOOKUP('Journal Template'!D3747,X:Y,2,0)="A"),"","Inactive Dept Combo Error")),"")</f>
        <v/>
      </c>
      <c r="AK3335" s="150" t="str">
        <f>IF(JRF!B3348="","",IF(JRF!B3348=IFERROR(VLOOKUP(JRF!B3348,Checks!AI:AI,1,0),0),"Entry in Branch/Satellite BU's",""))</f>
        <v/>
      </c>
      <c r="AL3335" t="str">
        <f>IFERROR(IF('Journal Template'!A3747="","",IF('Journal Template'!A3747=IFERROR(VLOOKUP('Journal Template'!A3747,Checks!AI:AI,1,0),0),"Entry in Branch/Satellite BU's","")),"")</f>
        <v/>
      </c>
      <c r="AO3335" s="171"/>
      <c r="AP3335" s="171"/>
      <c r="AQ3335" s="171"/>
      <c r="AR3335" s="171"/>
      <c r="CI3335" t="str">
        <f>IF(JRF!F3348&gt;0,"",IF(JRF!B3348="","",IF(LEFT(JRF!B3348,1)=IFERROR(VLOOKUP(LEFT(JRF!B3348,1),$CF$2:$CF$5,1,0),0),"Product Code Required",IF(JRF!C3348="","",IF(JRF!C3348=IFERROR(VLOOKUP(JRF!C3348,$CH:$CH,1,0),0),"Product Code Required","NA")))))</f>
        <v/>
      </c>
      <c r="CJ3335" t="str">
        <f>IF(JRF!AV3348&gt;0,"",IF(JRF!Q3348="","",IF(LEFT(JRF!Q3348,1)=IFERROR(VLOOKUP(LEFT(JRF!Q3348,1),$CF$2:$CF$5,1,0),0),"Product Code Required",IF(JRF!V3348="","",IF(JRF!V3348=IFERROR(VLOOKUP(JRF!V3348,$CH:$CH,1,0),0),"Product Code Required","NA")))))</f>
        <v/>
      </c>
      <c r="CK3335" t="str">
        <f>IFERROR(IF(LEN('Journal Template'!F3346)&gt;0,"",IF('Journal Template'!A3346="","",IF(LEFT('Journal Template'!A3346,1)=IFERROR(VLOOKUP(LEFT('Journal Template'!A3346,1),Checks!$CF$2:$CF$5,1,0),0),"Product Code Required",IF('Journal Template'!D3346="","",IF('Journal Template'!D3346=IFERROR(VLOOKUP('Journal Template'!D3346,Checks!$CH:$CH,1,0),0),"Product Code Required","NA"))))),"")</f>
        <v/>
      </c>
    </row>
    <row r="3336" spans="14:89">
      <c r="N3336" t="s">
        <v>14606</v>
      </c>
      <c r="O3336" t="s">
        <v>810</v>
      </c>
      <c r="P3336" t="s">
        <v>386</v>
      </c>
      <c r="Q3336" s="150" t="str">
        <f>IF(JRF!D3349="","",IF(IFERROR(VLOOKUP(JRF!D3349,Checks!N:P,3,0),0)="A","","Inactive account in Use"))</f>
        <v/>
      </c>
      <c r="R3336" t="str">
        <f>IFERROR(IF('Journal Template'!C3748="","",IF(IFERROR(VLOOKUP('Journal Template'!C3748,Checks!N:P,3,0),0)="A","","Inactive account in Use")),"")</f>
        <v/>
      </c>
      <c r="V3336" s="150" t="str">
        <f>IF(JRF!C3349="","",IF(IFERROR(VLOOKUP(JRF!C3349,Checks!S:U,3,0),0)="A","Entry with System fund Dept",""))</f>
        <v/>
      </c>
      <c r="W3336" t="str">
        <f>IFERROR(IF('Journal Template'!D3748="","",IF(IFERROR(VLOOKUP('Journal Template'!D3748,Checks!S:U,3,0),0)="A","Entry with System fund Dept","")),"")</f>
        <v/>
      </c>
      <c r="X3336" t="s">
        <v>14607</v>
      </c>
      <c r="Y3336" t="s">
        <v>389</v>
      </c>
      <c r="Z3336" t="s">
        <v>14608</v>
      </c>
      <c r="AA3336" t="s">
        <v>399</v>
      </c>
      <c r="AB3336" t="s">
        <v>125</v>
      </c>
      <c r="AC3336" s="150" t="str">
        <f>IFERROR(IF(JRF!C3349="","",IF(AND(VLOOKUP(JRF!C3349,X:AA,4,0)=JRF!B3349,VLOOKUP(JRF!C3349,X:Y,2,0)="A"),"","Inactive Dept Combo Error")),"Inactive Dept Combo Error")</f>
        <v/>
      </c>
      <c r="AD3336" t="str">
        <f>IFERROR(IF('Journal Template'!D3748="","",IF(AND(VLOOKUP('Journal Template'!D3748,X:AA,4,0)='Journal Template'!A3748,VLOOKUP('Journal Template'!D3748,X:Y,2,0)="A"),"","Inactive Dept Combo Error")),"")</f>
        <v/>
      </c>
      <c r="AK3336" s="150" t="str">
        <f>IF(JRF!B3349="","",IF(JRF!B3349=IFERROR(VLOOKUP(JRF!B3349,Checks!AI:AI,1,0),0),"Entry in Branch/Satellite BU's",""))</f>
        <v/>
      </c>
      <c r="AL3336" t="str">
        <f>IFERROR(IF('Journal Template'!A3748="","",IF('Journal Template'!A3748=IFERROR(VLOOKUP('Journal Template'!A3748,Checks!AI:AI,1,0),0),"Entry in Branch/Satellite BU's","")),"")</f>
        <v/>
      </c>
      <c r="AO3336" s="171"/>
      <c r="AP3336" s="171"/>
      <c r="AQ3336" s="171"/>
      <c r="AR3336" s="171"/>
      <c r="CI3336" t="str">
        <f>IF(JRF!F3349&gt;0,"",IF(JRF!B3349="","",IF(LEFT(JRF!B3349,1)=IFERROR(VLOOKUP(LEFT(JRF!B3349,1),$CF$2:$CF$5,1,0),0),"Product Code Required",IF(JRF!C3349="","",IF(JRF!C3349=IFERROR(VLOOKUP(JRF!C3349,$CH:$CH,1,0),0),"Product Code Required","NA")))))</f>
        <v/>
      </c>
      <c r="CJ3336" t="str">
        <f>IF(JRF!AV3349&gt;0,"",IF(JRF!Q3349="","",IF(LEFT(JRF!Q3349,1)=IFERROR(VLOOKUP(LEFT(JRF!Q3349,1),$CF$2:$CF$5,1,0),0),"Product Code Required",IF(JRF!V3349="","",IF(JRF!V3349=IFERROR(VLOOKUP(JRF!V3349,$CH:$CH,1,0),0),"Product Code Required","NA")))))</f>
        <v/>
      </c>
      <c r="CK3336" t="str">
        <f>IFERROR(IF(LEN('Journal Template'!F3347)&gt;0,"",IF('Journal Template'!A3347="","",IF(LEFT('Journal Template'!A3347,1)=IFERROR(VLOOKUP(LEFT('Journal Template'!A3347,1),Checks!$CF$2:$CF$5,1,0),0),"Product Code Required",IF('Journal Template'!D3347="","",IF('Journal Template'!D3347=IFERROR(VLOOKUP('Journal Template'!D3347,Checks!$CH:$CH,1,0),0),"Product Code Required","NA"))))),"")</f>
        <v/>
      </c>
    </row>
    <row r="3337" spans="14:89">
      <c r="N3337" t="s">
        <v>14609</v>
      </c>
      <c r="O3337" t="s">
        <v>14610</v>
      </c>
      <c r="P3337" t="s">
        <v>386</v>
      </c>
      <c r="Q3337" s="150" t="str">
        <f>IF(JRF!D3350="","",IF(IFERROR(VLOOKUP(JRF!D3350,Checks!N:P,3,0),0)="A","","Inactive account in Use"))</f>
        <v/>
      </c>
      <c r="R3337" t="str">
        <f>IFERROR(IF('Journal Template'!C3749="","",IF(IFERROR(VLOOKUP('Journal Template'!C3749,Checks!N:P,3,0),0)="A","","Inactive account in Use")),"")</f>
        <v/>
      </c>
      <c r="V3337" s="150" t="str">
        <f>IF(JRF!C3350="","",IF(IFERROR(VLOOKUP(JRF!C3350,Checks!S:U,3,0),0)="A","Entry with System fund Dept",""))</f>
        <v/>
      </c>
      <c r="W3337" t="str">
        <f>IFERROR(IF('Journal Template'!D3749="","",IF(IFERROR(VLOOKUP('Journal Template'!D3749,Checks!S:U,3,0),0)="A","Entry with System fund Dept","")),"")</f>
        <v/>
      </c>
      <c r="X3337" t="s">
        <v>14611</v>
      </c>
      <c r="Y3337" t="s">
        <v>386</v>
      </c>
      <c r="Z3337" t="s">
        <v>14612</v>
      </c>
      <c r="AA3337" t="s">
        <v>391</v>
      </c>
      <c r="AB3337" t="s">
        <v>125</v>
      </c>
      <c r="AC3337" s="150" t="str">
        <f>IFERROR(IF(JRF!C3350="","",IF(AND(VLOOKUP(JRF!C3350,X:AA,4,0)=JRF!B3350,VLOOKUP(JRF!C3350,X:Y,2,0)="A"),"","Inactive Dept Combo Error")),"Inactive Dept Combo Error")</f>
        <v/>
      </c>
      <c r="AD3337" t="str">
        <f>IFERROR(IF('Journal Template'!D3749="","",IF(AND(VLOOKUP('Journal Template'!D3749,X:AA,4,0)='Journal Template'!A3749,VLOOKUP('Journal Template'!D3749,X:Y,2,0)="A"),"","Inactive Dept Combo Error")),"")</f>
        <v/>
      </c>
      <c r="AK3337" s="150" t="str">
        <f>IF(JRF!B3350="","",IF(JRF!B3350=IFERROR(VLOOKUP(JRF!B3350,Checks!AI:AI,1,0),0),"Entry in Branch/Satellite BU's",""))</f>
        <v/>
      </c>
      <c r="AL3337" t="str">
        <f>IFERROR(IF('Journal Template'!A3749="","",IF('Journal Template'!A3749=IFERROR(VLOOKUP('Journal Template'!A3749,Checks!AI:AI,1,0),0),"Entry in Branch/Satellite BU's","")),"")</f>
        <v/>
      </c>
      <c r="AO3337" s="171"/>
      <c r="AP3337" s="171"/>
      <c r="AQ3337" s="171"/>
      <c r="AR3337" s="171"/>
      <c r="CI3337" t="str">
        <f>IF(JRF!F3350&gt;0,"",IF(JRF!B3350="","",IF(LEFT(JRF!B3350,1)=IFERROR(VLOOKUP(LEFT(JRF!B3350,1),$CF$2:$CF$5,1,0),0),"Product Code Required",IF(JRF!C3350="","",IF(JRF!C3350=IFERROR(VLOOKUP(JRF!C3350,$CH:$CH,1,0),0),"Product Code Required","NA")))))</f>
        <v/>
      </c>
      <c r="CJ3337" t="str">
        <f>IF(JRF!AV3350&gt;0,"",IF(JRF!Q3350="","",IF(LEFT(JRF!Q3350,1)=IFERROR(VLOOKUP(LEFT(JRF!Q3350,1),$CF$2:$CF$5,1,0),0),"Product Code Required",IF(JRF!V3350="","",IF(JRF!V3350=IFERROR(VLOOKUP(JRF!V3350,$CH:$CH,1,0),0),"Product Code Required","NA")))))</f>
        <v/>
      </c>
      <c r="CK3337" t="str">
        <f>IFERROR(IF(LEN('Journal Template'!F3348)&gt;0,"",IF('Journal Template'!A3348="","",IF(LEFT('Journal Template'!A3348,1)=IFERROR(VLOOKUP(LEFT('Journal Template'!A3348,1),Checks!$CF$2:$CF$5,1,0),0),"Product Code Required",IF('Journal Template'!D3348="","",IF('Journal Template'!D3348=IFERROR(VLOOKUP('Journal Template'!D3348,Checks!$CH:$CH,1,0),0),"Product Code Required","NA"))))),"")</f>
        <v/>
      </c>
    </row>
    <row r="3338" spans="14:89">
      <c r="N3338" t="s">
        <v>14613</v>
      </c>
      <c r="O3338" t="s">
        <v>14614</v>
      </c>
      <c r="P3338" t="s">
        <v>386</v>
      </c>
      <c r="Q3338" s="150" t="str">
        <f>IF(JRF!D3351="","",IF(IFERROR(VLOOKUP(JRF!D3351,Checks!N:P,3,0),0)="A","","Inactive account in Use"))</f>
        <v/>
      </c>
      <c r="R3338" t="str">
        <f>IFERROR(IF('Journal Template'!C3750="","",IF(IFERROR(VLOOKUP('Journal Template'!C3750,Checks!N:P,3,0),0)="A","","Inactive account in Use")),"")</f>
        <v/>
      </c>
      <c r="V3338" s="150" t="str">
        <f>IF(JRF!C3351="","",IF(IFERROR(VLOOKUP(JRF!C3351,Checks!S:U,3,0),0)="A","Entry with System fund Dept",""))</f>
        <v/>
      </c>
      <c r="W3338" t="str">
        <f>IFERROR(IF('Journal Template'!D3750="","",IF(IFERROR(VLOOKUP('Journal Template'!D3750,Checks!S:U,3,0),0)="A","Entry with System fund Dept","")),"")</f>
        <v/>
      </c>
      <c r="X3338" t="s">
        <v>14615</v>
      </c>
      <c r="Y3338" t="s">
        <v>386</v>
      </c>
      <c r="Z3338" t="s">
        <v>14616</v>
      </c>
      <c r="AA3338" t="s">
        <v>588</v>
      </c>
      <c r="AB3338" t="s">
        <v>4770</v>
      </c>
      <c r="AC3338" s="150" t="str">
        <f>IFERROR(IF(JRF!C3351="","",IF(AND(VLOOKUP(JRF!C3351,X:AA,4,0)=JRF!B3351,VLOOKUP(JRF!C3351,X:Y,2,0)="A"),"","Inactive Dept Combo Error")),"Inactive Dept Combo Error")</f>
        <v/>
      </c>
      <c r="AD3338" t="str">
        <f>IFERROR(IF('Journal Template'!D3750="","",IF(AND(VLOOKUP('Journal Template'!D3750,X:AA,4,0)='Journal Template'!A3750,VLOOKUP('Journal Template'!D3750,X:Y,2,0)="A"),"","Inactive Dept Combo Error")),"")</f>
        <v/>
      </c>
      <c r="AK3338" s="150" t="str">
        <f>IF(JRF!B3351="","",IF(JRF!B3351=IFERROR(VLOOKUP(JRF!B3351,Checks!AI:AI,1,0),0),"Entry in Branch/Satellite BU's",""))</f>
        <v/>
      </c>
      <c r="AL3338" t="str">
        <f>IFERROR(IF('Journal Template'!A3750="","",IF('Journal Template'!A3750=IFERROR(VLOOKUP('Journal Template'!A3750,Checks!AI:AI,1,0),0),"Entry in Branch/Satellite BU's","")),"")</f>
        <v/>
      </c>
      <c r="AO3338" s="171"/>
      <c r="AP3338" s="171"/>
      <c r="AQ3338" s="171"/>
      <c r="AR3338" s="171"/>
      <c r="CI3338" t="str">
        <f>IF(JRF!F3351&gt;0,"",IF(JRF!B3351="","",IF(LEFT(JRF!B3351,1)=IFERROR(VLOOKUP(LEFT(JRF!B3351,1),$CF$2:$CF$5,1,0),0),"Product Code Required",IF(JRF!C3351="","",IF(JRF!C3351=IFERROR(VLOOKUP(JRF!C3351,$CH:$CH,1,0),0),"Product Code Required","NA")))))</f>
        <v/>
      </c>
      <c r="CJ3338" t="str">
        <f>IF(JRF!AV3351&gt;0,"",IF(JRF!Q3351="","",IF(LEFT(JRF!Q3351,1)=IFERROR(VLOOKUP(LEFT(JRF!Q3351,1),$CF$2:$CF$5,1,0),0),"Product Code Required",IF(JRF!V3351="","",IF(JRF!V3351=IFERROR(VLOOKUP(JRF!V3351,$CH:$CH,1,0),0),"Product Code Required","NA")))))</f>
        <v/>
      </c>
      <c r="CK3338" t="str">
        <f>IFERROR(IF(LEN('Journal Template'!F3349)&gt;0,"",IF('Journal Template'!A3349="","",IF(LEFT('Journal Template'!A3349,1)=IFERROR(VLOOKUP(LEFT('Journal Template'!A3349,1),Checks!$CF$2:$CF$5,1,0),0),"Product Code Required",IF('Journal Template'!D3349="","",IF('Journal Template'!D3349=IFERROR(VLOOKUP('Journal Template'!D3349,Checks!$CH:$CH,1,0),0),"Product Code Required","NA"))))),"")</f>
        <v/>
      </c>
    </row>
    <row r="3339" spans="14:89">
      <c r="N3339" t="s">
        <v>14617</v>
      </c>
      <c r="O3339" t="s">
        <v>14618</v>
      </c>
      <c r="P3339" t="s">
        <v>386</v>
      </c>
      <c r="Q3339" s="150" t="str">
        <f>IF(JRF!D3352="","",IF(IFERROR(VLOOKUP(JRF!D3352,Checks!N:P,3,0),0)="A","","Inactive account in Use"))</f>
        <v/>
      </c>
      <c r="R3339" t="str">
        <f>IFERROR(IF('Journal Template'!C3751="","",IF(IFERROR(VLOOKUP('Journal Template'!C3751,Checks!N:P,3,0),0)="A","","Inactive account in Use")),"")</f>
        <v/>
      </c>
      <c r="V3339" s="150" t="str">
        <f>IF(JRF!C3352="","",IF(IFERROR(VLOOKUP(JRF!C3352,Checks!S:U,3,0),0)="A","Entry with System fund Dept",""))</f>
        <v/>
      </c>
      <c r="W3339" t="str">
        <f>IFERROR(IF('Journal Template'!D3751="","",IF(IFERROR(VLOOKUP('Journal Template'!D3751,Checks!S:U,3,0),0)="A","Entry with System fund Dept","")),"")</f>
        <v/>
      </c>
      <c r="X3339" t="s">
        <v>14619</v>
      </c>
      <c r="Y3339" t="s">
        <v>389</v>
      </c>
      <c r="Z3339" t="s">
        <v>14620</v>
      </c>
      <c r="AA3339" t="s">
        <v>399</v>
      </c>
      <c r="AB3339" t="s">
        <v>125</v>
      </c>
      <c r="AC3339" s="150" t="str">
        <f>IFERROR(IF(JRF!C3352="","",IF(AND(VLOOKUP(JRF!C3352,X:AA,4,0)=JRF!B3352,VLOOKUP(JRF!C3352,X:Y,2,0)="A"),"","Inactive Dept Combo Error")),"Inactive Dept Combo Error")</f>
        <v/>
      </c>
      <c r="AD3339" t="str">
        <f>IFERROR(IF('Journal Template'!D3751="","",IF(AND(VLOOKUP('Journal Template'!D3751,X:AA,4,0)='Journal Template'!A3751,VLOOKUP('Journal Template'!D3751,X:Y,2,0)="A"),"","Inactive Dept Combo Error")),"")</f>
        <v/>
      </c>
      <c r="AK3339" s="150" t="str">
        <f>IF(JRF!B3352="","",IF(JRF!B3352=IFERROR(VLOOKUP(JRF!B3352,Checks!AI:AI,1,0),0),"Entry in Branch/Satellite BU's",""))</f>
        <v/>
      </c>
      <c r="AL3339" t="str">
        <f>IFERROR(IF('Journal Template'!A3751="","",IF('Journal Template'!A3751=IFERROR(VLOOKUP('Journal Template'!A3751,Checks!AI:AI,1,0),0),"Entry in Branch/Satellite BU's","")),"")</f>
        <v/>
      </c>
      <c r="AO3339" s="171"/>
      <c r="AP3339" s="171"/>
      <c r="AQ3339" s="171"/>
      <c r="AR3339" s="171"/>
      <c r="CI3339" t="str">
        <f>IF(JRF!F3352&gt;0,"",IF(JRF!B3352="","",IF(LEFT(JRF!B3352,1)=IFERROR(VLOOKUP(LEFT(JRF!B3352,1),$CF$2:$CF$5,1,0),0),"Product Code Required",IF(JRF!C3352="","",IF(JRF!C3352=IFERROR(VLOOKUP(JRF!C3352,$CH:$CH,1,0),0),"Product Code Required","NA")))))</f>
        <v/>
      </c>
      <c r="CJ3339" t="str">
        <f>IF(JRF!AV3352&gt;0,"",IF(JRF!Q3352="","",IF(LEFT(JRF!Q3352,1)=IFERROR(VLOOKUP(LEFT(JRF!Q3352,1),$CF$2:$CF$5,1,0),0),"Product Code Required",IF(JRF!V3352="","",IF(JRF!V3352=IFERROR(VLOOKUP(JRF!V3352,$CH:$CH,1,0),0),"Product Code Required","NA")))))</f>
        <v/>
      </c>
      <c r="CK3339" t="str">
        <f>IFERROR(IF(LEN('Journal Template'!F3350)&gt;0,"",IF('Journal Template'!A3350="","",IF(LEFT('Journal Template'!A3350,1)=IFERROR(VLOOKUP(LEFT('Journal Template'!A3350,1),Checks!$CF$2:$CF$5,1,0),0),"Product Code Required",IF('Journal Template'!D3350="","",IF('Journal Template'!D3350=IFERROR(VLOOKUP('Journal Template'!D3350,Checks!$CH:$CH,1,0),0),"Product Code Required","NA"))))),"")</f>
        <v/>
      </c>
    </row>
    <row r="3340" spans="14:89">
      <c r="N3340" t="s">
        <v>14621</v>
      </c>
      <c r="O3340" t="s">
        <v>14622</v>
      </c>
      <c r="P3340" t="s">
        <v>386</v>
      </c>
      <c r="Q3340" s="150" t="str">
        <f>IF(JRF!D3353="","",IF(IFERROR(VLOOKUP(JRF!D3353,Checks!N:P,3,0),0)="A","","Inactive account in Use"))</f>
        <v/>
      </c>
      <c r="R3340" t="str">
        <f>IFERROR(IF('Journal Template'!C3752="","",IF(IFERROR(VLOOKUP('Journal Template'!C3752,Checks!N:P,3,0),0)="A","","Inactive account in Use")),"")</f>
        <v/>
      </c>
      <c r="V3340" s="150" t="str">
        <f>IF(JRF!C3353="","",IF(IFERROR(VLOOKUP(JRF!C3353,Checks!S:U,3,0),0)="A","Entry with System fund Dept",""))</f>
        <v/>
      </c>
      <c r="W3340" t="str">
        <f>IFERROR(IF('Journal Template'!D3752="","",IF(IFERROR(VLOOKUP('Journal Template'!D3752,Checks!S:U,3,0),0)="A","Entry with System fund Dept","")),"")</f>
        <v/>
      </c>
      <c r="X3340" t="s">
        <v>14623</v>
      </c>
      <c r="Y3340" t="s">
        <v>386</v>
      </c>
      <c r="Z3340" t="s">
        <v>14624</v>
      </c>
      <c r="AA3340" t="s">
        <v>399</v>
      </c>
      <c r="AB3340" t="s">
        <v>125</v>
      </c>
      <c r="AC3340" s="150" t="str">
        <f>IFERROR(IF(JRF!C3353="","",IF(AND(VLOOKUP(JRF!C3353,X:AA,4,0)=JRF!B3353,VLOOKUP(JRF!C3353,X:Y,2,0)="A"),"","Inactive Dept Combo Error")),"Inactive Dept Combo Error")</f>
        <v/>
      </c>
      <c r="AD3340" t="str">
        <f>IFERROR(IF('Journal Template'!D3752="","",IF(AND(VLOOKUP('Journal Template'!D3752,X:AA,4,0)='Journal Template'!A3752,VLOOKUP('Journal Template'!D3752,X:Y,2,0)="A"),"","Inactive Dept Combo Error")),"")</f>
        <v/>
      </c>
      <c r="AK3340" s="150" t="str">
        <f>IF(JRF!B3353="","",IF(JRF!B3353=IFERROR(VLOOKUP(JRF!B3353,Checks!AI:AI,1,0),0),"Entry in Branch/Satellite BU's",""))</f>
        <v/>
      </c>
      <c r="AL3340" t="str">
        <f>IFERROR(IF('Journal Template'!A3752="","",IF('Journal Template'!A3752=IFERROR(VLOOKUP('Journal Template'!A3752,Checks!AI:AI,1,0),0),"Entry in Branch/Satellite BU's","")),"")</f>
        <v/>
      </c>
      <c r="AO3340" s="171"/>
      <c r="AP3340" s="171"/>
      <c r="AQ3340" s="171"/>
      <c r="AR3340" s="171"/>
      <c r="CI3340" t="str">
        <f>IF(JRF!F3353&gt;0,"",IF(JRF!B3353="","",IF(LEFT(JRF!B3353,1)=IFERROR(VLOOKUP(LEFT(JRF!B3353,1),$CF$2:$CF$5,1,0),0),"Product Code Required",IF(JRF!C3353="","",IF(JRF!C3353=IFERROR(VLOOKUP(JRF!C3353,$CH:$CH,1,0),0),"Product Code Required","NA")))))</f>
        <v/>
      </c>
      <c r="CJ3340" t="str">
        <f>IF(JRF!AV3353&gt;0,"",IF(JRF!Q3353="","",IF(LEFT(JRF!Q3353,1)=IFERROR(VLOOKUP(LEFT(JRF!Q3353,1),$CF$2:$CF$5,1,0),0),"Product Code Required",IF(JRF!V3353="","",IF(JRF!V3353=IFERROR(VLOOKUP(JRF!V3353,$CH:$CH,1,0),0),"Product Code Required","NA")))))</f>
        <v/>
      </c>
      <c r="CK3340" t="str">
        <f>IFERROR(IF(LEN('Journal Template'!F3351)&gt;0,"",IF('Journal Template'!A3351="","",IF(LEFT('Journal Template'!A3351,1)=IFERROR(VLOOKUP(LEFT('Journal Template'!A3351,1),Checks!$CF$2:$CF$5,1,0),0),"Product Code Required",IF('Journal Template'!D3351="","",IF('Journal Template'!D3351=IFERROR(VLOOKUP('Journal Template'!D3351,Checks!$CH:$CH,1,0),0),"Product Code Required","NA"))))),"")</f>
        <v/>
      </c>
    </row>
    <row r="3341" spans="14:89">
      <c r="N3341" t="s">
        <v>14625</v>
      </c>
      <c r="O3341" t="s">
        <v>14626</v>
      </c>
      <c r="P3341" t="s">
        <v>386</v>
      </c>
      <c r="Q3341" s="150" t="str">
        <f>IF(JRF!D3354="","",IF(IFERROR(VLOOKUP(JRF!D3354,Checks!N:P,3,0),0)="A","","Inactive account in Use"))</f>
        <v/>
      </c>
      <c r="R3341" t="str">
        <f>IFERROR(IF('Journal Template'!C3753="","",IF(IFERROR(VLOOKUP('Journal Template'!C3753,Checks!N:P,3,0),0)="A","","Inactive account in Use")),"")</f>
        <v/>
      </c>
      <c r="V3341" s="150" t="str">
        <f>IF(JRF!C3354="","",IF(IFERROR(VLOOKUP(JRF!C3354,Checks!S:U,3,0),0)="A","Entry with System fund Dept",""))</f>
        <v/>
      </c>
      <c r="W3341" t="str">
        <f>IFERROR(IF('Journal Template'!D3753="","",IF(IFERROR(VLOOKUP('Journal Template'!D3753,Checks!S:U,3,0),0)="A","Entry with System fund Dept","")),"")</f>
        <v/>
      </c>
      <c r="X3341" t="s">
        <v>14627</v>
      </c>
      <c r="Y3341" t="s">
        <v>386</v>
      </c>
      <c r="Z3341" t="s">
        <v>14628</v>
      </c>
      <c r="AA3341" t="s">
        <v>445</v>
      </c>
      <c r="AB3341" t="s">
        <v>1707</v>
      </c>
      <c r="AC3341" s="150" t="str">
        <f>IFERROR(IF(JRF!C3354="","",IF(AND(VLOOKUP(JRF!C3354,X:AA,4,0)=JRF!B3354,VLOOKUP(JRF!C3354,X:Y,2,0)="A"),"","Inactive Dept Combo Error")),"Inactive Dept Combo Error")</f>
        <v/>
      </c>
      <c r="AD3341" t="str">
        <f>IFERROR(IF('Journal Template'!D3753="","",IF(AND(VLOOKUP('Journal Template'!D3753,X:AA,4,0)='Journal Template'!A3753,VLOOKUP('Journal Template'!D3753,X:Y,2,0)="A"),"","Inactive Dept Combo Error")),"")</f>
        <v/>
      </c>
      <c r="AK3341" s="150" t="str">
        <f>IF(JRF!B3354="","",IF(JRF!B3354=IFERROR(VLOOKUP(JRF!B3354,Checks!AI:AI,1,0),0),"Entry in Branch/Satellite BU's",""))</f>
        <v/>
      </c>
      <c r="AL3341" t="str">
        <f>IFERROR(IF('Journal Template'!A3753="","",IF('Journal Template'!A3753=IFERROR(VLOOKUP('Journal Template'!A3753,Checks!AI:AI,1,0),0),"Entry in Branch/Satellite BU's","")),"")</f>
        <v/>
      </c>
      <c r="AO3341" s="171"/>
      <c r="AP3341" s="171"/>
      <c r="AQ3341" s="171"/>
      <c r="AR3341" s="171"/>
      <c r="CI3341" t="str">
        <f>IF(JRF!F3354&gt;0,"",IF(JRF!B3354="","",IF(LEFT(JRF!B3354,1)=IFERROR(VLOOKUP(LEFT(JRF!B3354,1),$CF$2:$CF$5,1,0),0),"Product Code Required",IF(JRF!C3354="","",IF(JRF!C3354=IFERROR(VLOOKUP(JRF!C3354,$CH:$CH,1,0),0),"Product Code Required","NA")))))</f>
        <v/>
      </c>
      <c r="CJ3341" t="str">
        <f>IF(JRF!AV3354&gt;0,"",IF(JRF!Q3354="","",IF(LEFT(JRF!Q3354,1)=IFERROR(VLOOKUP(LEFT(JRF!Q3354,1),$CF$2:$CF$5,1,0),0),"Product Code Required",IF(JRF!V3354="","",IF(JRF!V3354=IFERROR(VLOOKUP(JRF!V3354,$CH:$CH,1,0),0),"Product Code Required","NA")))))</f>
        <v/>
      </c>
      <c r="CK3341" t="str">
        <f>IFERROR(IF(LEN('Journal Template'!F3352)&gt;0,"",IF('Journal Template'!A3352="","",IF(LEFT('Journal Template'!A3352,1)=IFERROR(VLOOKUP(LEFT('Journal Template'!A3352,1),Checks!$CF$2:$CF$5,1,0),0),"Product Code Required",IF('Journal Template'!D3352="","",IF('Journal Template'!D3352=IFERROR(VLOOKUP('Journal Template'!D3352,Checks!$CH:$CH,1,0),0),"Product Code Required","NA"))))),"")</f>
        <v/>
      </c>
    </row>
    <row r="3342" spans="14:89">
      <c r="N3342" t="s">
        <v>14629</v>
      </c>
      <c r="O3342" t="s">
        <v>14630</v>
      </c>
      <c r="P3342" t="s">
        <v>386</v>
      </c>
      <c r="Q3342" s="150" t="str">
        <f>IF(JRF!D3355="","",IF(IFERROR(VLOOKUP(JRF!D3355,Checks!N:P,3,0),0)="A","","Inactive account in Use"))</f>
        <v/>
      </c>
      <c r="R3342" t="str">
        <f>IFERROR(IF('Journal Template'!C3754="","",IF(IFERROR(VLOOKUP('Journal Template'!C3754,Checks!N:P,3,0),0)="A","","Inactive account in Use")),"")</f>
        <v/>
      </c>
      <c r="V3342" s="150" t="str">
        <f>IF(JRF!C3355="","",IF(IFERROR(VLOOKUP(JRF!C3355,Checks!S:U,3,0),0)="A","Entry with System fund Dept",""))</f>
        <v/>
      </c>
      <c r="W3342" t="str">
        <f>IFERROR(IF('Journal Template'!D3754="","",IF(IFERROR(VLOOKUP('Journal Template'!D3754,Checks!S:U,3,0),0)="A","Entry with System fund Dept","")),"")</f>
        <v/>
      </c>
      <c r="X3342" t="s">
        <v>14631</v>
      </c>
      <c r="Y3342" t="s">
        <v>389</v>
      </c>
      <c r="Z3342" t="s">
        <v>14632</v>
      </c>
      <c r="AA3342" t="s">
        <v>445</v>
      </c>
      <c r="AB3342" t="s">
        <v>1707</v>
      </c>
      <c r="AC3342" s="150" t="str">
        <f>IFERROR(IF(JRF!C3355="","",IF(AND(VLOOKUP(JRF!C3355,X:AA,4,0)=JRF!B3355,VLOOKUP(JRF!C3355,X:Y,2,0)="A"),"","Inactive Dept Combo Error")),"Inactive Dept Combo Error")</f>
        <v/>
      </c>
      <c r="AD3342" t="str">
        <f>IFERROR(IF('Journal Template'!D3754="","",IF(AND(VLOOKUP('Journal Template'!D3754,X:AA,4,0)='Journal Template'!A3754,VLOOKUP('Journal Template'!D3754,X:Y,2,0)="A"),"","Inactive Dept Combo Error")),"")</f>
        <v/>
      </c>
      <c r="AK3342" s="150" t="str">
        <f>IF(JRF!B3355="","",IF(JRF!B3355=IFERROR(VLOOKUP(JRF!B3355,Checks!AI:AI,1,0),0),"Entry in Branch/Satellite BU's",""))</f>
        <v/>
      </c>
      <c r="AL3342" t="str">
        <f>IFERROR(IF('Journal Template'!A3754="","",IF('Journal Template'!A3754=IFERROR(VLOOKUP('Journal Template'!A3754,Checks!AI:AI,1,0),0),"Entry in Branch/Satellite BU's","")),"")</f>
        <v/>
      </c>
      <c r="AO3342" s="171"/>
      <c r="AP3342" s="171"/>
      <c r="AQ3342" s="171"/>
      <c r="AR3342" s="171"/>
      <c r="CI3342" t="str">
        <f>IF(JRF!F3355&gt;0,"",IF(JRF!B3355="","",IF(LEFT(JRF!B3355,1)=IFERROR(VLOOKUP(LEFT(JRF!B3355,1),$CF$2:$CF$5,1,0),0),"Product Code Required",IF(JRF!C3355="","",IF(JRF!C3355=IFERROR(VLOOKUP(JRF!C3355,$CH:$CH,1,0),0),"Product Code Required","NA")))))</f>
        <v/>
      </c>
      <c r="CJ3342" t="str">
        <f>IF(JRF!AV3355&gt;0,"",IF(JRF!Q3355="","",IF(LEFT(JRF!Q3355,1)=IFERROR(VLOOKUP(LEFT(JRF!Q3355,1),$CF$2:$CF$5,1,0),0),"Product Code Required",IF(JRF!V3355="","",IF(JRF!V3355=IFERROR(VLOOKUP(JRF!V3355,$CH:$CH,1,0),0),"Product Code Required","NA")))))</f>
        <v/>
      </c>
      <c r="CK3342" t="str">
        <f>IFERROR(IF(LEN('Journal Template'!F3353)&gt;0,"",IF('Journal Template'!A3353="","",IF(LEFT('Journal Template'!A3353,1)=IFERROR(VLOOKUP(LEFT('Journal Template'!A3353,1),Checks!$CF$2:$CF$5,1,0),0),"Product Code Required",IF('Journal Template'!D3353="","",IF('Journal Template'!D3353=IFERROR(VLOOKUP('Journal Template'!D3353,Checks!$CH:$CH,1,0),0),"Product Code Required","NA"))))),"")</f>
        <v/>
      </c>
    </row>
    <row r="3343" spans="14:89">
      <c r="N3343" t="s">
        <v>14633</v>
      </c>
      <c r="O3343" t="s">
        <v>14634</v>
      </c>
      <c r="P3343" t="s">
        <v>386</v>
      </c>
      <c r="Q3343" s="150" t="str">
        <f>IF(JRF!D3356="","",IF(IFERROR(VLOOKUP(JRF!D3356,Checks!N:P,3,0),0)="A","","Inactive account in Use"))</f>
        <v/>
      </c>
      <c r="R3343" t="str">
        <f>IFERROR(IF('Journal Template'!C3755="","",IF(IFERROR(VLOOKUP('Journal Template'!C3755,Checks!N:P,3,0),0)="A","","Inactive account in Use")),"")</f>
        <v/>
      </c>
      <c r="V3343" s="150" t="str">
        <f>IF(JRF!C3356="","",IF(IFERROR(VLOOKUP(JRF!C3356,Checks!S:U,3,0),0)="A","Entry with System fund Dept",""))</f>
        <v/>
      </c>
      <c r="W3343" t="str">
        <f>IFERROR(IF('Journal Template'!D3755="","",IF(IFERROR(VLOOKUP('Journal Template'!D3755,Checks!S:U,3,0),0)="A","Entry with System fund Dept","")),"")</f>
        <v/>
      </c>
      <c r="X3343" t="s">
        <v>14635</v>
      </c>
      <c r="Y3343" t="s">
        <v>386</v>
      </c>
      <c r="Z3343" t="s">
        <v>14636</v>
      </c>
      <c r="AA3343" t="s">
        <v>445</v>
      </c>
      <c r="AB3343" t="s">
        <v>1707</v>
      </c>
      <c r="AC3343" s="150" t="str">
        <f>IFERROR(IF(JRF!C3356="","",IF(AND(VLOOKUP(JRF!C3356,X:AA,4,0)=JRF!B3356,VLOOKUP(JRF!C3356,X:Y,2,0)="A"),"","Inactive Dept Combo Error")),"Inactive Dept Combo Error")</f>
        <v/>
      </c>
      <c r="AD3343" t="str">
        <f>IFERROR(IF('Journal Template'!D3755="","",IF(AND(VLOOKUP('Journal Template'!D3755,X:AA,4,0)='Journal Template'!A3755,VLOOKUP('Journal Template'!D3755,X:Y,2,0)="A"),"","Inactive Dept Combo Error")),"")</f>
        <v/>
      </c>
      <c r="AK3343" s="150" t="str">
        <f>IF(JRF!B3356="","",IF(JRF!B3356=IFERROR(VLOOKUP(JRF!B3356,Checks!AI:AI,1,0),0),"Entry in Branch/Satellite BU's",""))</f>
        <v/>
      </c>
      <c r="AL3343" t="str">
        <f>IFERROR(IF('Journal Template'!A3755="","",IF('Journal Template'!A3755=IFERROR(VLOOKUP('Journal Template'!A3755,Checks!AI:AI,1,0),0),"Entry in Branch/Satellite BU's","")),"")</f>
        <v/>
      </c>
      <c r="AO3343" s="171"/>
      <c r="AP3343" s="171"/>
      <c r="AQ3343" s="171"/>
      <c r="AR3343" s="171"/>
      <c r="CI3343" t="str">
        <f>IF(JRF!F3356&gt;0,"",IF(JRF!B3356="","",IF(LEFT(JRF!B3356,1)=IFERROR(VLOOKUP(LEFT(JRF!B3356,1),$CF$2:$CF$5,1,0),0),"Product Code Required",IF(JRF!C3356="","",IF(JRF!C3356=IFERROR(VLOOKUP(JRF!C3356,$CH:$CH,1,0),0),"Product Code Required","NA")))))</f>
        <v/>
      </c>
      <c r="CJ3343" t="str">
        <f>IF(JRF!AV3356&gt;0,"",IF(JRF!Q3356="","",IF(LEFT(JRF!Q3356,1)=IFERROR(VLOOKUP(LEFT(JRF!Q3356,1),$CF$2:$CF$5,1,0),0),"Product Code Required",IF(JRF!V3356="","",IF(JRF!V3356=IFERROR(VLOOKUP(JRF!V3356,$CH:$CH,1,0),0),"Product Code Required","NA")))))</f>
        <v/>
      </c>
      <c r="CK3343" t="str">
        <f>IFERROR(IF(LEN('Journal Template'!F3354)&gt;0,"",IF('Journal Template'!A3354="","",IF(LEFT('Journal Template'!A3354,1)=IFERROR(VLOOKUP(LEFT('Journal Template'!A3354,1),Checks!$CF$2:$CF$5,1,0),0),"Product Code Required",IF('Journal Template'!D3354="","",IF('Journal Template'!D3354=IFERROR(VLOOKUP('Journal Template'!D3354,Checks!$CH:$CH,1,0),0),"Product Code Required","NA"))))),"")</f>
        <v/>
      </c>
    </row>
    <row r="3344" spans="14:89">
      <c r="N3344" t="s">
        <v>14637</v>
      </c>
      <c r="O3344" t="s">
        <v>12247</v>
      </c>
      <c r="P3344" t="s">
        <v>386</v>
      </c>
      <c r="Q3344" s="150" t="str">
        <f>IF(JRF!D3357="","",IF(IFERROR(VLOOKUP(JRF!D3357,Checks!N:P,3,0),0)="A","","Inactive account in Use"))</f>
        <v/>
      </c>
      <c r="R3344" t="str">
        <f>IFERROR(IF('Journal Template'!C3756="","",IF(IFERROR(VLOOKUP('Journal Template'!C3756,Checks!N:P,3,0),0)="A","","Inactive account in Use")),"")</f>
        <v/>
      </c>
      <c r="V3344" s="150" t="str">
        <f>IF(JRF!C3357="","",IF(IFERROR(VLOOKUP(JRF!C3357,Checks!S:U,3,0),0)="A","Entry with System fund Dept",""))</f>
        <v/>
      </c>
      <c r="W3344" t="str">
        <f>IFERROR(IF('Journal Template'!D3756="","",IF(IFERROR(VLOOKUP('Journal Template'!D3756,Checks!S:U,3,0),0)="A","Entry with System fund Dept","")),"")</f>
        <v/>
      </c>
      <c r="X3344" t="s">
        <v>14638</v>
      </c>
      <c r="Y3344" t="s">
        <v>389</v>
      </c>
      <c r="Z3344" t="s">
        <v>14639</v>
      </c>
      <c r="AA3344" t="s">
        <v>577</v>
      </c>
      <c r="AB3344" t="s">
        <v>1707</v>
      </c>
      <c r="AC3344" s="150" t="str">
        <f>IFERROR(IF(JRF!C3357="","",IF(AND(VLOOKUP(JRF!C3357,X:AA,4,0)=JRF!B3357,VLOOKUP(JRF!C3357,X:Y,2,0)="A"),"","Inactive Dept Combo Error")),"Inactive Dept Combo Error")</f>
        <v/>
      </c>
      <c r="AD3344" t="str">
        <f>IFERROR(IF('Journal Template'!D3756="","",IF(AND(VLOOKUP('Journal Template'!D3756,X:AA,4,0)='Journal Template'!A3756,VLOOKUP('Journal Template'!D3756,X:Y,2,0)="A"),"","Inactive Dept Combo Error")),"")</f>
        <v/>
      </c>
      <c r="AK3344" s="150" t="str">
        <f>IF(JRF!B3357="","",IF(JRF!B3357=IFERROR(VLOOKUP(JRF!B3357,Checks!AI:AI,1,0),0),"Entry in Branch/Satellite BU's",""))</f>
        <v/>
      </c>
      <c r="AL3344" t="str">
        <f>IFERROR(IF('Journal Template'!A3756="","",IF('Journal Template'!A3756=IFERROR(VLOOKUP('Journal Template'!A3756,Checks!AI:AI,1,0),0),"Entry in Branch/Satellite BU's","")),"")</f>
        <v/>
      </c>
      <c r="AO3344" s="171"/>
      <c r="AP3344" s="171"/>
      <c r="AQ3344" s="171"/>
      <c r="AR3344" s="171"/>
      <c r="CI3344" t="str">
        <f>IF(JRF!F3357&gt;0,"",IF(JRF!B3357="","",IF(LEFT(JRF!B3357,1)=IFERROR(VLOOKUP(LEFT(JRF!B3357,1),$CF$2:$CF$5,1,0),0),"Product Code Required",IF(JRF!C3357="","",IF(JRF!C3357=IFERROR(VLOOKUP(JRF!C3357,$CH:$CH,1,0),0),"Product Code Required","NA")))))</f>
        <v/>
      </c>
      <c r="CJ3344" t="str">
        <f>IF(JRF!AV3357&gt;0,"",IF(JRF!Q3357="","",IF(LEFT(JRF!Q3357,1)=IFERROR(VLOOKUP(LEFT(JRF!Q3357,1),$CF$2:$CF$5,1,0),0),"Product Code Required",IF(JRF!V3357="","",IF(JRF!V3357=IFERROR(VLOOKUP(JRF!V3357,$CH:$CH,1,0),0),"Product Code Required","NA")))))</f>
        <v/>
      </c>
      <c r="CK3344" t="str">
        <f>IFERROR(IF(LEN('Journal Template'!F3355)&gt;0,"",IF('Journal Template'!A3355="","",IF(LEFT('Journal Template'!A3355,1)=IFERROR(VLOOKUP(LEFT('Journal Template'!A3355,1),Checks!$CF$2:$CF$5,1,0),0),"Product Code Required",IF('Journal Template'!D3355="","",IF('Journal Template'!D3355=IFERROR(VLOOKUP('Journal Template'!D3355,Checks!$CH:$CH,1,0),0),"Product Code Required","NA"))))),"")</f>
        <v/>
      </c>
    </row>
    <row r="3345" spans="14:89">
      <c r="N3345" t="s">
        <v>14640</v>
      </c>
      <c r="O3345" t="s">
        <v>14641</v>
      </c>
      <c r="P3345" t="s">
        <v>386</v>
      </c>
      <c r="Q3345" s="150" t="str">
        <f>IF(JRF!D3358="","",IF(IFERROR(VLOOKUP(JRF!D3358,Checks!N:P,3,0),0)="A","","Inactive account in Use"))</f>
        <v/>
      </c>
      <c r="R3345" t="str">
        <f>IFERROR(IF('Journal Template'!C3757="","",IF(IFERROR(VLOOKUP('Journal Template'!C3757,Checks!N:P,3,0),0)="A","","Inactive account in Use")),"")</f>
        <v/>
      </c>
      <c r="V3345" s="150" t="str">
        <f>IF(JRF!C3358="","",IF(IFERROR(VLOOKUP(JRF!C3358,Checks!S:U,3,0),0)="A","Entry with System fund Dept",""))</f>
        <v/>
      </c>
      <c r="W3345" t="str">
        <f>IFERROR(IF('Journal Template'!D3757="","",IF(IFERROR(VLOOKUP('Journal Template'!D3757,Checks!S:U,3,0),0)="A","Entry with System fund Dept","")),"")</f>
        <v/>
      </c>
      <c r="X3345" t="s">
        <v>14642</v>
      </c>
      <c r="Y3345" t="s">
        <v>386</v>
      </c>
      <c r="Z3345" t="s">
        <v>14643</v>
      </c>
      <c r="AA3345" t="s">
        <v>399</v>
      </c>
      <c r="AB3345" t="s">
        <v>125</v>
      </c>
      <c r="AC3345" s="150" t="str">
        <f>IFERROR(IF(JRF!C3358="","",IF(AND(VLOOKUP(JRF!C3358,X:AA,4,0)=JRF!B3358,VLOOKUP(JRF!C3358,X:Y,2,0)="A"),"","Inactive Dept Combo Error")),"Inactive Dept Combo Error")</f>
        <v/>
      </c>
      <c r="AD3345" t="str">
        <f>IFERROR(IF('Journal Template'!D3757="","",IF(AND(VLOOKUP('Journal Template'!D3757,X:AA,4,0)='Journal Template'!A3757,VLOOKUP('Journal Template'!D3757,X:Y,2,0)="A"),"","Inactive Dept Combo Error")),"")</f>
        <v/>
      </c>
      <c r="AK3345" s="150" t="str">
        <f>IF(JRF!B3358="","",IF(JRF!B3358=IFERROR(VLOOKUP(JRF!B3358,Checks!AI:AI,1,0),0),"Entry in Branch/Satellite BU's",""))</f>
        <v/>
      </c>
      <c r="AL3345" t="str">
        <f>IFERROR(IF('Journal Template'!A3757="","",IF('Journal Template'!A3757=IFERROR(VLOOKUP('Journal Template'!A3757,Checks!AI:AI,1,0),0),"Entry in Branch/Satellite BU's","")),"")</f>
        <v/>
      </c>
      <c r="AO3345" s="171"/>
      <c r="AP3345" s="171"/>
      <c r="AQ3345" s="171"/>
      <c r="AR3345" s="171"/>
      <c r="CI3345" t="str">
        <f>IF(JRF!F3358&gt;0,"",IF(JRF!B3358="","",IF(LEFT(JRF!B3358,1)=IFERROR(VLOOKUP(LEFT(JRF!B3358,1),$CF$2:$CF$5,1,0),0),"Product Code Required",IF(JRF!C3358="","",IF(JRF!C3358=IFERROR(VLOOKUP(JRF!C3358,$CH:$CH,1,0),0),"Product Code Required","NA")))))</f>
        <v/>
      </c>
      <c r="CJ3345" t="str">
        <f>IF(JRF!AV3358&gt;0,"",IF(JRF!Q3358="","",IF(LEFT(JRF!Q3358,1)=IFERROR(VLOOKUP(LEFT(JRF!Q3358,1),$CF$2:$CF$5,1,0),0),"Product Code Required",IF(JRF!V3358="","",IF(JRF!V3358=IFERROR(VLOOKUP(JRF!V3358,$CH:$CH,1,0),0),"Product Code Required","NA")))))</f>
        <v/>
      </c>
      <c r="CK3345" t="str">
        <f>IFERROR(IF(LEN('Journal Template'!F3356)&gt;0,"",IF('Journal Template'!A3356="","",IF(LEFT('Journal Template'!A3356,1)=IFERROR(VLOOKUP(LEFT('Journal Template'!A3356,1),Checks!$CF$2:$CF$5,1,0),0),"Product Code Required",IF('Journal Template'!D3356="","",IF('Journal Template'!D3356=IFERROR(VLOOKUP('Journal Template'!D3356,Checks!$CH:$CH,1,0),0),"Product Code Required","NA"))))),"")</f>
        <v/>
      </c>
    </row>
    <row r="3346" spans="14:89">
      <c r="N3346" t="s">
        <v>14644</v>
      </c>
      <c r="O3346" t="s">
        <v>14645</v>
      </c>
      <c r="P3346" t="s">
        <v>386</v>
      </c>
      <c r="Q3346" s="150" t="str">
        <f>IF(JRF!D3359="","",IF(IFERROR(VLOOKUP(JRF!D3359,Checks!N:P,3,0),0)="A","","Inactive account in Use"))</f>
        <v/>
      </c>
      <c r="R3346" t="str">
        <f>IFERROR(IF('Journal Template'!C3758="","",IF(IFERROR(VLOOKUP('Journal Template'!C3758,Checks!N:P,3,0),0)="A","","Inactive account in Use")),"")</f>
        <v/>
      </c>
      <c r="V3346" s="150" t="str">
        <f>IF(JRF!C3359="","",IF(IFERROR(VLOOKUP(JRF!C3359,Checks!S:U,3,0),0)="A","Entry with System fund Dept",""))</f>
        <v/>
      </c>
      <c r="W3346" t="str">
        <f>IFERROR(IF('Journal Template'!D3758="","",IF(IFERROR(VLOOKUP('Journal Template'!D3758,Checks!S:U,3,0),0)="A","Entry with System fund Dept","")),"")</f>
        <v/>
      </c>
      <c r="X3346" t="s">
        <v>14646</v>
      </c>
      <c r="Y3346" t="s">
        <v>386</v>
      </c>
      <c r="Z3346" t="s">
        <v>14647</v>
      </c>
      <c r="AA3346" t="s">
        <v>399</v>
      </c>
      <c r="AB3346" t="s">
        <v>125</v>
      </c>
      <c r="AC3346" s="150" t="str">
        <f>IFERROR(IF(JRF!C3359="","",IF(AND(VLOOKUP(JRF!C3359,X:AA,4,0)=JRF!B3359,VLOOKUP(JRF!C3359,X:Y,2,0)="A"),"","Inactive Dept Combo Error")),"Inactive Dept Combo Error")</f>
        <v/>
      </c>
      <c r="AD3346" t="str">
        <f>IFERROR(IF('Journal Template'!D3758="","",IF(AND(VLOOKUP('Journal Template'!D3758,X:AA,4,0)='Journal Template'!A3758,VLOOKUP('Journal Template'!D3758,X:Y,2,0)="A"),"","Inactive Dept Combo Error")),"")</f>
        <v/>
      </c>
      <c r="AK3346" s="150" t="str">
        <f>IF(JRF!B3359="","",IF(JRF!B3359=IFERROR(VLOOKUP(JRF!B3359,Checks!AI:AI,1,0),0),"Entry in Branch/Satellite BU's",""))</f>
        <v/>
      </c>
      <c r="AL3346" t="str">
        <f>IFERROR(IF('Journal Template'!A3758="","",IF('Journal Template'!A3758=IFERROR(VLOOKUP('Journal Template'!A3758,Checks!AI:AI,1,0),0),"Entry in Branch/Satellite BU's","")),"")</f>
        <v/>
      </c>
      <c r="AO3346" s="171"/>
      <c r="AP3346" s="171"/>
      <c r="AQ3346" s="171"/>
      <c r="AR3346" s="171"/>
      <c r="CI3346" t="str">
        <f>IF(JRF!F3359&gt;0,"",IF(JRF!B3359="","",IF(LEFT(JRF!B3359,1)=IFERROR(VLOOKUP(LEFT(JRF!B3359,1),$CF$2:$CF$5,1,0),0),"Product Code Required",IF(JRF!C3359="","",IF(JRF!C3359=IFERROR(VLOOKUP(JRF!C3359,$CH:$CH,1,0),0),"Product Code Required","NA")))))</f>
        <v/>
      </c>
      <c r="CJ3346" t="str">
        <f>IF(JRF!AV3359&gt;0,"",IF(JRF!Q3359="","",IF(LEFT(JRF!Q3359,1)=IFERROR(VLOOKUP(LEFT(JRF!Q3359,1),$CF$2:$CF$5,1,0),0),"Product Code Required",IF(JRF!V3359="","",IF(JRF!V3359=IFERROR(VLOOKUP(JRF!V3359,$CH:$CH,1,0),0),"Product Code Required","NA")))))</f>
        <v/>
      </c>
      <c r="CK3346" t="str">
        <f>IFERROR(IF(LEN('Journal Template'!F3357)&gt;0,"",IF('Journal Template'!A3357="","",IF(LEFT('Journal Template'!A3357,1)=IFERROR(VLOOKUP(LEFT('Journal Template'!A3357,1),Checks!$CF$2:$CF$5,1,0),0),"Product Code Required",IF('Journal Template'!D3357="","",IF('Journal Template'!D3357=IFERROR(VLOOKUP('Journal Template'!D3357,Checks!$CH:$CH,1,0),0),"Product Code Required","NA"))))),"")</f>
        <v/>
      </c>
    </row>
    <row r="3347" spans="14:89">
      <c r="N3347" t="s">
        <v>14648</v>
      </c>
      <c r="O3347" t="s">
        <v>14649</v>
      </c>
      <c r="P3347" t="s">
        <v>386</v>
      </c>
      <c r="Q3347" s="150" t="str">
        <f>IF(JRF!D3360="","",IF(IFERROR(VLOOKUP(JRF!D3360,Checks!N:P,3,0),0)="A","","Inactive account in Use"))</f>
        <v/>
      </c>
      <c r="R3347" t="str">
        <f>IFERROR(IF('Journal Template'!C3759="","",IF(IFERROR(VLOOKUP('Journal Template'!C3759,Checks!N:P,3,0),0)="A","","Inactive account in Use")),"")</f>
        <v/>
      </c>
      <c r="V3347" s="150" t="str">
        <f>IF(JRF!C3360="","",IF(IFERROR(VLOOKUP(JRF!C3360,Checks!S:U,3,0),0)="A","Entry with System fund Dept",""))</f>
        <v/>
      </c>
      <c r="W3347" t="str">
        <f>IFERROR(IF('Journal Template'!D3759="","",IF(IFERROR(VLOOKUP('Journal Template'!D3759,Checks!S:U,3,0),0)="A","Entry with System fund Dept","")),"")</f>
        <v/>
      </c>
      <c r="X3347" t="s">
        <v>14650</v>
      </c>
      <c r="Y3347" t="s">
        <v>386</v>
      </c>
      <c r="Z3347" t="s">
        <v>14651</v>
      </c>
      <c r="AA3347" t="s">
        <v>399</v>
      </c>
      <c r="AB3347" t="s">
        <v>125</v>
      </c>
      <c r="AC3347" s="150" t="str">
        <f>IFERROR(IF(JRF!C3360="","",IF(AND(VLOOKUP(JRF!C3360,X:AA,4,0)=JRF!B3360,VLOOKUP(JRF!C3360,X:Y,2,0)="A"),"","Inactive Dept Combo Error")),"Inactive Dept Combo Error")</f>
        <v/>
      </c>
      <c r="AD3347" t="str">
        <f>IFERROR(IF('Journal Template'!D3759="","",IF(AND(VLOOKUP('Journal Template'!D3759,X:AA,4,0)='Journal Template'!A3759,VLOOKUP('Journal Template'!D3759,X:Y,2,0)="A"),"","Inactive Dept Combo Error")),"")</f>
        <v/>
      </c>
      <c r="AK3347" s="150" t="str">
        <f>IF(JRF!B3360="","",IF(JRF!B3360=IFERROR(VLOOKUP(JRF!B3360,Checks!AI:AI,1,0),0),"Entry in Branch/Satellite BU's",""))</f>
        <v/>
      </c>
      <c r="AL3347" t="str">
        <f>IFERROR(IF('Journal Template'!A3759="","",IF('Journal Template'!A3759=IFERROR(VLOOKUP('Journal Template'!A3759,Checks!AI:AI,1,0),0),"Entry in Branch/Satellite BU's","")),"")</f>
        <v/>
      </c>
      <c r="AO3347" s="171"/>
      <c r="AP3347" s="171"/>
      <c r="AQ3347" s="171"/>
      <c r="AR3347" s="171"/>
      <c r="CI3347" t="str">
        <f>IF(JRF!F3360&gt;0,"",IF(JRF!B3360="","",IF(LEFT(JRF!B3360,1)=IFERROR(VLOOKUP(LEFT(JRF!B3360,1),$CF$2:$CF$5,1,0),0),"Product Code Required",IF(JRF!C3360="","",IF(JRF!C3360=IFERROR(VLOOKUP(JRF!C3360,$CH:$CH,1,0),0),"Product Code Required","NA")))))</f>
        <v/>
      </c>
      <c r="CJ3347" t="str">
        <f>IF(JRF!AV3360&gt;0,"",IF(JRF!Q3360="","",IF(LEFT(JRF!Q3360,1)=IFERROR(VLOOKUP(LEFT(JRF!Q3360,1),$CF$2:$CF$5,1,0),0),"Product Code Required",IF(JRF!V3360="","",IF(JRF!V3360=IFERROR(VLOOKUP(JRF!V3360,$CH:$CH,1,0),0),"Product Code Required","NA")))))</f>
        <v/>
      </c>
      <c r="CK3347" t="str">
        <f>IFERROR(IF(LEN('Journal Template'!F3358)&gt;0,"",IF('Journal Template'!A3358="","",IF(LEFT('Journal Template'!A3358,1)=IFERROR(VLOOKUP(LEFT('Journal Template'!A3358,1),Checks!$CF$2:$CF$5,1,0),0),"Product Code Required",IF('Journal Template'!D3358="","",IF('Journal Template'!D3358=IFERROR(VLOOKUP('Journal Template'!D3358,Checks!$CH:$CH,1,0),0),"Product Code Required","NA"))))),"")</f>
        <v/>
      </c>
    </row>
    <row r="3348" spans="14:89">
      <c r="N3348" t="s">
        <v>14652</v>
      </c>
      <c r="O3348" t="s">
        <v>14653</v>
      </c>
      <c r="P3348" t="s">
        <v>386</v>
      </c>
      <c r="Q3348" s="150" t="str">
        <f>IF(JRF!D3361="","",IF(IFERROR(VLOOKUP(JRF!D3361,Checks!N:P,3,0),0)="A","","Inactive account in Use"))</f>
        <v/>
      </c>
      <c r="R3348" t="str">
        <f>IFERROR(IF('Journal Template'!C3760="","",IF(IFERROR(VLOOKUP('Journal Template'!C3760,Checks!N:P,3,0),0)="A","","Inactive account in Use")),"")</f>
        <v/>
      </c>
      <c r="V3348" s="150" t="str">
        <f>IF(JRF!C3361="","",IF(IFERROR(VLOOKUP(JRF!C3361,Checks!S:U,3,0),0)="A","Entry with System fund Dept",""))</f>
        <v/>
      </c>
      <c r="W3348" t="str">
        <f>IFERROR(IF('Journal Template'!D3760="","",IF(IFERROR(VLOOKUP('Journal Template'!D3760,Checks!S:U,3,0),0)="A","Entry with System fund Dept","")),"")</f>
        <v/>
      </c>
      <c r="X3348" t="s">
        <v>14654</v>
      </c>
      <c r="Y3348" t="s">
        <v>389</v>
      </c>
      <c r="Z3348" t="s">
        <v>14655</v>
      </c>
      <c r="AA3348" t="s">
        <v>399</v>
      </c>
      <c r="AB3348" t="s">
        <v>125</v>
      </c>
      <c r="AC3348" s="150" t="str">
        <f>IFERROR(IF(JRF!C3361="","",IF(AND(VLOOKUP(JRF!C3361,X:AA,4,0)=JRF!B3361,VLOOKUP(JRF!C3361,X:Y,2,0)="A"),"","Inactive Dept Combo Error")),"Inactive Dept Combo Error")</f>
        <v/>
      </c>
      <c r="AD3348" t="str">
        <f>IFERROR(IF('Journal Template'!D3760="","",IF(AND(VLOOKUP('Journal Template'!D3760,X:AA,4,0)='Journal Template'!A3760,VLOOKUP('Journal Template'!D3760,X:Y,2,0)="A"),"","Inactive Dept Combo Error")),"")</f>
        <v/>
      </c>
      <c r="AK3348" s="150" t="str">
        <f>IF(JRF!B3361="","",IF(JRF!B3361=IFERROR(VLOOKUP(JRF!B3361,Checks!AI:AI,1,0),0),"Entry in Branch/Satellite BU's",""))</f>
        <v/>
      </c>
      <c r="AL3348" t="str">
        <f>IFERROR(IF('Journal Template'!A3760="","",IF('Journal Template'!A3760=IFERROR(VLOOKUP('Journal Template'!A3760,Checks!AI:AI,1,0),0),"Entry in Branch/Satellite BU's","")),"")</f>
        <v/>
      </c>
      <c r="AO3348" s="171"/>
      <c r="AP3348" s="171"/>
      <c r="AQ3348" s="171"/>
      <c r="AR3348" s="171"/>
      <c r="CI3348" t="str">
        <f>IF(JRF!F3361&gt;0,"",IF(JRF!B3361="","",IF(LEFT(JRF!B3361,1)=IFERROR(VLOOKUP(LEFT(JRF!B3361,1),$CF$2:$CF$5,1,0),0),"Product Code Required",IF(JRF!C3361="","",IF(JRF!C3361=IFERROR(VLOOKUP(JRF!C3361,$CH:$CH,1,0),0),"Product Code Required","NA")))))</f>
        <v/>
      </c>
      <c r="CJ3348" t="str">
        <f>IF(JRF!AV3361&gt;0,"",IF(JRF!Q3361="","",IF(LEFT(JRF!Q3361,1)=IFERROR(VLOOKUP(LEFT(JRF!Q3361,1),$CF$2:$CF$5,1,0),0),"Product Code Required",IF(JRF!V3361="","",IF(JRF!V3361=IFERROR(VLOOKUP(JRF!V3361,$CH:$CH,1,0),0),"Product Code Required","NA")))))</f>
        <v/>
      </c>
      <c r="CK3348" t="str">
        <f>IFERROR(IF(LEN('Journal Template'!F3359)&gt;0,"",IF('Journal Template'!A3359="","",IF(LEFT('Journal Template'!A3359,1)=IFERROR(VLOOKUP(LEFT('Journal Template'!A3359,1),Checks!$CF$2:$CF$5,1,0),0),"Product Code Required",IF('Journal Template'!D3359="","",IF('Journal Template'!D3359=IFERROR(VLOOKUP('Journal Template'!D3359,Checks!$CH:$CH,1,0),0),"Product Code Required","NA"))))),"")</f>
        <v/>
      </c>
    </row>
    <row r="3349" spans="14:89">
      <c r="N3349" t="s">
        <v>14656</v>
      </c>
      <c r="O3349" t="s">
        <v>14657</v>
      </c>
      <c r="P3349" t="s">
        <v>386</v>
      </c>
      <c r="Q3349" s="150" t="str">
        <f>IF(JRF!D3362="","",IF(IFERROR(VLOOKUP(JRF!D3362,Checks!N:P,3,0),0)="A","","Inactive account in Use"))</f>
        <v/>
      </c>
      <c r="R3349" t="str">
        <f>IFERROR(IF('Journal Template'!C3761="","",IF(IFERROR(VLOOKUP('Journal Template'!C3761,Checks!N:P,3,0),0)="A","","Inactive account in Use")),"")</f>
        <v/>
      </c>
      <c r="V3349" s="150" t="str">
        <f>IF(JRF!C3362="","",IF(IFERROR(VLOOKUP(JRF!C3362,Checks!S:U,3,0),0)="A","Entry with System fund Dept",""))</f>
        <v/>
      </c>
      <c r="W3349" t="str">
        <f>IFERROR(IF('Journal Template'!D3761="","",IF(IFERROR(VLOOKUP('Journal Template'!D3761,Checks!S:U,3,0),0)="A","Entry with System fund Dept","")),"")</f>
        <v/>
      </c>
      <c r="X3349" t="s">
        <v>14658</v>
      </c>
      <c r="Y3349" t="s">
        <v>389</v>
      </c>
      <c r="Z3349" t="s">
        <v>14659</v>
      </c>
      <c r="AA3349" t="s">
        <v>399</v>
      </c>
      <c r="AB3349" t="s">
        <v>125</v>
      </c>
      <c r="AC3349" s="150" t="str">
        <f>IFERROR(IF(JRF!C3362="","",IF(AND(VLOOKUP(JRF!C3362,X:AA,4,0)=JRF!B3362,VLOOKUP(JRF!C3362,X:Y,2,0)="A"),"","Inactive Dept Combo Error")),"Inactive Dept Combo Error")</f>
        <v/>
      </c>
      <c r="AD3349" t="str">
        <f>IFERROR(IF('Journal Template'!D3761="","",IF(AND(VLOOKUP('Journal Template'!D3761,X:AA,4,0)='Journal Template'!A3761,VLOOKUP('Journal Template'!D3761,X:Y,2,0)="A"),"","Inactive Dept Combo Error")),"")</f>
        <v/>
      </c>
      <c r="AK3349" s="150" t="str">
        <f>IF(JRF!B3362="","",IF(JRF!B3362=IFERROR(VLOOKUP(JRF!B3362,Checks!AI:AI,1,0),0),"Entry in Branch/Satellite BU's",""))</f>
        <v/>
      </c>
      <c r="AL3349" t="str">
        <f>IFERROR(IF('Journal Template'!A3761="","",IF('Journal Template'!A3761=IFERROR(VLOOKUP('Journal Template'!A3761,Checks!AI:AI,1,0),0),"Entry in Branch/Satellite BU's","")),"")</f>
        <v/>
      </c>
      <c r="AO3349" s="171"/>
      <c r="AP3349" s="171"/>
      <c r="AQ3349" s="171"/>
      <c r="AR3349" s="171"/>
      <c r="CI3349" t="str">
        <f>IF(JRF!F3362&gt;0,"",IF(JRF!B3362="","",IF(LEFT(JRF!B3362,1)=IFERROR(VLOOKUP(LEFT(JRF!B3362,1),$CF$2:$CF$5,1,0),0),"Product Code Required",IF(JRF!C3362="","",IF(JRF!C3362=IFERROR(VLOOKUP(JRF!C3362,$CH:$CH,1,0),0),"Product Code Required","NA")))))</f>
        <v/>
      </c>
      <c r="CJ3349" t="str">
        <f>IF(JRF!AV3362&gt;0,"",IF(JRF!Q3362="","",IF(LEFT(JRF!Q3362,1)=IFERROR(VLOOKUP(LEFT(JRF!Q3362,1),$CF$2:$CF$5,1,0),0),"Product Code Required",IF(JRF!V3362="","",IF(JRF!V3362=IFERROR(VLOOKUP(JRF!V3362,$CH:$CH,1,0),0),"Product Code Required","NA")))))</f>
        <v/>
      </c>
      <c r="CK3349" t="str">
        <f>IFERROR(IF(LEN('Journal Template'!F3360)&gt;0,"",IF('Journal Template'!A3360="","",IF(LEFT('Journal Template'!A3360,1)=IFERROR(VLOOKUP(LEFT('Journal Template'!A3360,1),Checks!$CF$2:$CF$5,1,0),0),"Product Code Required",IF('Journal Template'!D3360="","",IF('Journal Template'!D3360=IFERROR(VLOOKUP('Journal Template'!D3360,Checks!$CH:$CH,1,0),0),"Product Code Required","NA"))))),"")</f>
        <v/>
      </c>
    </row>
    <row r="3350" spans="14:89">
      <c r="N3350" t="s">
        <v>14660</v>
      </c>
      <c r="O3350" t="s">
        <v>14661</v>
      </c>
      <c r="P3350" t="s">
        <v>386</v>
      </c>
      <c r="Q3350" s="150" t="str">
        <f>IF(JRF!D3363="","",IF(IFERROR(VLOOKUP(JRF!D3363,Checks!N:P,3,0),0)="A","","Inactive account in Use"))</f>
        <v/>
      </c>
      <c r="R3350" t="str">
        <f>IFERROR(IF('Journal Template'!C3762="","",IF(IFERROR(VLOOKUP('Journal Template'!C3762,Checks!N:P,3,0),0)="A","","Inactive account in Use")),"")</f>
        <v/>
      </c>
      <c r="V3350" s="150" t="str">
        <f>IF(JRF!C3363="","",IF(IFERROR(VLOOKUP(JRF!C3363,Checks!S:U,3,0),0)="A","Entry with System fund Dept",""))</f>
        <v/>
      </c>
      <c r="W3350" t="str">
        <f>IFERROR(IF('Journal Template'!D3762="","",IF(IFERROR(VLOOKUP('Journal Template'!D3762,Checks!S:U,3,0),0)="A","Entry with System fund Dept","")),"")</f>
        <v/>
      </c>
      <c r="X3350" t="s">
        <v>14662</v>
      </c>
      <c r="Y3350" t="s">
        <v>386</v>
      </c>
      <c r="Z3350" t="s">
        <v>14663</v>
      </c>
      <c r="AA3350" t="s">
        <v>399</v>
      </c>
      <c r="AB3350" t="s">
        <v>125</v>
      </c>
      <c r="AC3350" s="150" t="str">
        <f>IFERROR(IF(JRF!C3363="","",IF(AND(VLOOKUP(JRF!C3363,X:AA,4,0)=JRF!B3363,VLOOKUP(JRF!C3363,X:Y,2,0)="A"),"","Inactive Dept Combo Error")),"Inactive Dept Combo Error")</f>
        <v/>
      </c>
      <c r="AD3350" t="str">
        <f>IFERROR(IF('Journal Template'!D3762="","",IF(AND(VLOOKUP('Journal Template'!D3762,X:AA,4,0)='Journal Template'!A3762,VLOOKUP('Journal Template'!D3762,X:Y,2,0)="A"),"","Inactive Dept Combo Error")),"")</f>
        <v/>
      </c>
      <c r="AK3350" s="150" t="str">
        <f>IF(JRF!B3363="","",IF(JRF!B3363=IFERROR(VLOOKUP(JRF!B3363,Checks!AI:AI,1,0),0),"Entry in Branch/Satellite BU's",""))</f>
        <v/>
      </c>
      <c r="AL3350" t="str">
        <f>IFERROR(IF('Journal Template'!A3762="","",IF('Journal Template'!A3762=IFERROR(VLOOKUP('Journal Template'!A3762,Checks!AI:AI,1,0),0),"Entry in Branch/Satellite BU's","")),"")</f>
        <v/>
      </c>
      <c r="AO3350" s="171"/>
      <c r="AP3350" s="171"/>
      <c r="AQ3350" s="171"/>
      <c r="AR3350" s="171"/>
      <c r="CI3350" t="str">
        <f>IF(JRF!F3363&gt;0,"",IF(JRF!B3363="","",IF(LEFT(JRF!B3363,1)=IFERROR(VLOOKUP(LEFT(JRF!B3363,1),$CF$2:$CF$5,1,0),0),"Product Code Required",IF(JRF!C3363="","",IF(JRF!C3363=IFERROR(VLOOKUP(JRF!C3363,$CH:$CH,1,0),0),"Product Code Required","NA")))))</f>
        <v/>
      </c>
      <c r="CJ3350" t="str">
        <f>IF(JRF!AV3363&gt;0,"",IF(JRF!Q3363="","",IF(LEFT(JRF!Q3363,1)=IFERROR(VLOOKUP(LEFT(JRF!Q3363,1),$CF$2:$CF$5,1,0),0),"Product Code Required",IF(JRF!V3363="","",IF(JRF!V3363=IFERROR(VLOOKUP(JRF!V3363,$CH:$CH,1,0),0),"Product Code Required","NA")))))</f>
        <v/>
      </c>
      <c r="CK3350" t="str">
        <f>IFERROR(IF(LEN('Journal Template'!F3361)&gt;0,"",IF('Journal Template'!A3361="","",IF(LEFT('Journal Template'!A3361,1)=IFERROR(VLOOKUP(LEFT('Journal Template'!A3361,1),Checks!$CF$2:$CF$5,1,0),0),"Product Code Required",IF('Journal Template'!D3361="","",IF('Journal Template'!D3361=IFERROR(VLOOKUP('Journal Template'!D3361,Checks!$CH:$CH,1,0),0),"Product Code Required","NA"))))),"")</f>
        <v/>
      </c>
    </row>
    <row r="3351" spans="14:89">
      <c r="N3351" t="s">
        <v>14664</v>
      </c>
      <c r="O3351" t="s">
        <v>14665</v>
      </c>
      <c r="P3351" t="s">
        <v>386</v>
      </c>
      <c r="Q3351" s="150" t="str">
        <f>IF(JRF!D3364="","",IF(IFERROR(VLOOKUP(JRF!D3364,Checks!N:P,3,0),0)="A","","Inactive account in Use"))</f>
        <v/>
      </c>
      <c r="R3351" t="str">
        <f>IFERROR(IF('Journal Template'!C3763="","",IF(IFERROR(VLOOKUP('Journal Template'!C3763,Checks!N:P,3,0),0)="A","","Inactive account in Use")),"")</f>
        <v/>
      </c>
      <c r="V3351" s="150" t="str">
        <f>IF(JRF!C3364="","",IF(IFERROR(VLOOKUP(JRF!C3364,Checks!S:U,3,0),0)="A","Entry with System fund Dept",""))</f>
        <v/>
      </c>
      <c r="W3351" t="str">
        <f>IFERROR(IF('Journal Template'!D3763="","",IF(IFERROR(VLOOKUP('Journal Template'!D3763,Checks!S:U,3,0),0)="A","Entry with System fund Dept","")),"")</f>
        <v/>
      </c>
      <c r="X3351" t="s">
        <v>14666</v>
      </c>
      <c r="Y3351" t="s">
        <v>386</v>
      </c>
      <c r="Z3351" t="s">
        <v>14667</v>
      </c>
      <c r="AA3351" t="s">
        <v>399</v>
      </c>
      <c r="AB3351" t="s">
        <v>125</v>
      </c>
      <c r="AC3351" s="150" t="str">
        <f>IFERROR(IF(JRF!C3364="","",IF(AND(VLOOKUP(JRF!C3364,X:AA,4,0)=JRF!B3364,VLOOKUP(JRF!C3364,X:Y,2,0)="A"),"","Inactive Dept Combo Error")),"Inactive Dept Combo Error")</f>
        <v/>
      </c>
      <c r="AD3351" t="str">
        <f>IFERROR(IF('Journal Template'!D3763="","",IF(AND(VLOOKUP('Journal Template'!D3763,X:AA,4,0)='Journal Template'!A3763,VLOOKUP('Journal Template'!D3763,X:Y,2,0)="A"),"","Inactive Dept Combo Error")),"")</f>
        <v/>
      </c>
      <c r="AK3351" s="150" t="str">
        <f>IF(JRF!B3364="","",IF(JRF!B3364=IFERROR(VLOOKUP(JRF!B3364,Checks!AI:AI,1,0),0),"Entry in Branch/Satellite BU's",""))</f>
        <v/>
      </c>
      <c r="AL3351" t="str">
        <f>IFERROR(IF('Journal Template'!A3763="","",IF('Journal Template'!A3763=IFERROR(VLOOKUP('Journal Template'!A3763,Checks!AI:AI,1,0),0),"Entry in Branch/Satellite BU's","")),"")</f>
        <v/>
      </c>
      <c r="AO3351" s="171"/>
      <c r="AP3351" s="171"/>
      <c r="AQ3351" s="171"/>
      <c r="AR3351" s="171"/>
      <c r="CI3351" t="str">
        <f>IF(JRF!F3364&gt;0,"",IF(JRF!B3364="","",IF(LEFT(JRF!B3364,1)=IFERROR(VLOOKUP(LEFT(JRF!B3364,1),$CF$2:$CF$5,1,0),0),"Product Code Required",IF(JRF!C3364="","",IF(JRF!C3364=IFERROR(VLOOKUP(JRF!C3364,$CH:$CH,1,0),0),"Product Code Required","NA")))))</f>
        <v/>
      </c>
      <c r="CJ3351" t="str">
        <f>IF(JRF!AV3364&gt;0,"",IF(JRF!Q3364="","",IF(LEFT(JRF!Q3364,1)=IFERROR(VLOOKUP(LEFT(JRF!Q3364,1),$CF$2:$CF$5,1,0),0),"Product Code Required",IF(JRF!V3364="","",IF(JRF!V3364=IFERROR(VLOOKUP(JRF!V3364,$CH:$CH,1,0),0),"Product Code Required","NA")))))</f>
        <v/>
      </c>
      <c r="CK3351" t="str">
        <f>IFERROR(IF(LEN('Journal Template'!F3362)&gt;0,"",IF('Journal Template'!A3362="","",IF(LEFT('Journal Template'!A3362,1)=IFERROR(VLOOKUP(LEFT('Journal Template'!A3362,1),Checks!$CF$2:$CF$5,1,0),0),"Product Code Required",IF('Journal Template'!D3362="","",IF('Journal Template'!D3362=IFERROR(VLOOKUP('Journal Template'!D3362,Checks!$CH:$CH,1,0),0),"Product Code Required","NA"))))),"")</f>
        <v/>
      </c>
    </row>
    <row r="3352" spans="14:89">
      <c r="N3352" t="s">
        <v>14668</v>
      </c>
      <c r="O3352" t="s">
        <v>14669</v>
      </c>
      <c r="P3352" t="s">
        <v>386</v>
      </c>
      <c r="Q3352" s="150" t="str">
        <f>IF(JRF!D3365="","",IF(IFERROR(VLOOKUP(JRF!D3365,Checks!N:P,3,0),0)="A","","Inactive account in Use"))</f>
        <v/>
      </c>
      <c r="R3352" t="str">
        <f>IFERROR(IF('Journal Template'!C3764="","",IF(IFERROR(VLOOKUP('Journal Template'!C3764,Checks!N:P,3,0),0)="A","","Inactive account in Use")),"")</f>
        <v/>
      </c>
      <c r="V3352" s="150" t="str">
        <f>IF(JRF!C3365="","",IF(IFERROR(VLOOKUP(JRF!C3365,Checks!S:U,3,0),0)="A","Entry with System fund Dept",""))</f>
        <v/>
      </c>
      <c r="W3352" t="str">
        <f>IFERROR(IF('Journal Template'!D3764="","",IF(IFERROR(VLOOKUP('Journal Template'!D3764,Checks!S:U,3,0),0)="A","Entry with System fund Dept","")),"")</f>
        <v/>
      </c>
      <c r="X3352" t="s">
        <v>14670</v>
      </c>
      <c r="Y3352" t="s">
        <v>389</v>
      </c>
      <c r="Z3352" t="s">
        <v>14671</v>
      </c>
      <c r="AA3352" t="s">
        <v>10871</v>
      </c>
      <c r="AB3352" t="s">
        <v>125</v>
      </c>
      <c r="AC3352" s="150" t="str">
        <f>IFERROR(IF(JRF!C3365="","",IF(AND(VLOOKUP(JRF!C3365,X:AA,4,0)=JRF!B3365,VLOOKUP(JRF!C3365,X:Y,2,0)="A"),"","Inactive Dept Combo Error")),"Inactive Dept Combo Error")</f>
        <v/>
      </c>
      <c r="AD3352" t="str">
        <f>IFERROR(IF('Journal Template'!D3764="","",IF(AND(VLOOKUP('Journal Template'!D3764,X:AA,4,0)='Journal Template'!A3764,VLOOKUP('Journal Template'!D3764,X:Y,2,0)="A"),"","Inactive Dept Combo Error")),"")</f>
        <v/>
      </c>
      <c r="AK3352" s="150" t="str">
        <f>IF(JRF!B3365="","",IF(JRF!B3365=IFERROR(VLOOKUP(JRF!B3365,Checks!AI:AI,1,0),0),"Entry in Branch/Satellite BU's",""))</f>
        <v/>
      </c>
      <c r="AL3352" t="str">
        <f>IFERROR(IF('Journal Template'!A3764="","",IF('Journal Template'!A3764=IFERROR(VLOOKUP('Journal Template'!A3764,Checks!AI:AI,1,0),0),"Entry in Branch/Satellite BU's","")),"")</f>
        <v/>
      </c>
      <c r="AO3352" s="171"/>
      <c r="AP3352" s="171"/>
      <c r="AQ3352" s="171"/>
      <c r="AR3352" s="171"/>
      <c r="CI3352" t="str">
        <f>IF(JRF!F3365&gt;0,"",IF(JRF!B3365="","",IF(LEFT(JRF!B3365,1)=IFERROR(VLOOKUP(LEFT(JRF!B3365,1),$CF$2:$CF$5,1,0),0),"Product Code Required",IF(JRF!C3365="","",IF(JRF!C3365=IFERROR(VLOOKUP(JRF!C3365,$CH:$CH,1,0),0),"Product Code Required","NA")))))</f>
        <v/>
      </c>
      <c r="CJ3352" t="str">
        <f>IF(JRF!AV3365&gt;0,"",IF(JRF!Q3365="","",IF(LEFT(JRF!Q3365,1)=IFERROR(VLOOKUP(LEFT(JRF!Q3365,1),$CF$2:$CF$5,1,0),0),"Product Code Required",IF(JRF!V3365="","",IF(JRF!V3365=IFERROR(VLOOKUP(JRF!V3365,$CH:$CH,1,0),0),"Product Code Required","NA")))))</f>
        <v/>
      </c>
      <c r="CK3352" t="str">
        <f>IFERROR(IF(LEN('Journal Template'!F3363)&gt;0,"",IF('Journal Template'!A3363="","",IF(LEFT('Journal Template'!A3363,1)=IFERROR(VLOOKUP(LEFT('Journal Template'!A3363,1),Checks!$CF$2:$CF$5,1,0),0),"Product Code Required",IF('Journal Template'!D3363="","",IF('Journal Template'!D3363=IFERROR(VLOOKUP('Journal Template'!D3363,Checks!$CH:$CH,1,0),0),"Product Code Required","NA"))))),"")</f>
        <v/>
      </c>
    </row>
    <row r="3353" spans="14:89">
      <c r="N3353" t="s">
        <v>14672</v>
      </c>
      <c r="O3353" t="s">
        <v>14673</v>
      </c>
      <c r="P3353" t="s">
        <v>386</v>
      </c>
      <c r="Q3353" s="150" t="str">
        <f>IF(JRF!D3366="","",IF(IFERROR(VLOOKUP(JRF!D3366,Checks!N:P,3,0),0)="A","","Inactive account in Use"))</f>
        <v/>
      </c>
      <c r="R3353" t="str">
        <f>IFERROR(IF('Journal Template'!C3765="","",IF(IFERROR(VLOOKUP('Journal Template'!C3765,Checks!N:P,3,0),0)="A","","Inactive account in Use")),"")</f>
        <v/>
      </c>
      <c r="V3353" s="150" t="str">
        <f>IF(JRF!C3366="","",IF(IFERROR(VLOOKUP(JRF!C3366,Checks!S:U,3,0),0)="A","Entry with System fund Dept",""))</f>
        <v/>
      </c>
      <c r="W3353" t="str">
        <f>IFERROR(IF('Journal Template'!D3765="","",IF(IFERROR(VLOOKUP('Journal Template'!D3765,Checks!S:U,3,0),0)="A","Entry with System fund Dept","")),"")</f>
        <v/>
      </c>
      <c r="X3353" t="s">
        <v>14674</v>
      </c>
      <c r="Y3353" t="s">
        <v>389</v>
      </c>
      <c r="Z3353" t="s">
        <v>14675</v>
      </c>
      <c r="AA3353" t="s">
        <v>399</v>
      </c>
      <c r="AB3353" t="s">
        <v>125</v>
      </c>
      <c r="AC3353" s="150" t="str">
        <f>IFERROR(IF(JRF!C3366="","",IF(AND(VLOOKUP(JRF!C3366,X:AA,4,0)=JRF!B3366,VLOOKUP(JRF!C3366,X:Y,2,0)="A"),"","Inactive Dept Combo Error")),"Inactive Dept Combo Error")</f>
        <v/>
      </c>
      <c r="AD3353" t="str">
        <f>IFERROR(IF('Journal Template'!D3765="","",IF(AND(VLOOKUP('Journal Template'!D3765,X:AA,4,0)='Journal Template'!A3765,VLOOKUP('Journal Template'!D3765,X:Y,2,0)="A"),"","Inactive Dept Combo Error")),"")</f>
        <v/>
      </c>
      <c r="AK3353" s="150" t="str">
        <f>IF(JRF!B3366="","",IF(JRF!B3366=IFERROR(VLOOKUP(JRF!B3366,Checks!AI:AI,1,0),0),"Entry in Branch/Satellite BU's",""))</f>
        <v/>
      </c>
      <c r="AL3353" t="str">
        <f>IFERROR(IF('Journal Template'!A3765="","",IF('Journal Template'!A3765=IFERROR(VLOOKUP('Journal Template'!A3765,Checks!AI:AI,1,0),0),"Entry in Branch/Satellite BU's","")),"")</f>
        <v/>
      </c>
      <c r="AO3353" s="171"/>
      <c r="AP3353" s="171"/>
      <c r="AQ3353" s="171"/>
      <c r="AR3353" s="171"/>
      <c r="CI3353" t="str">
        <f>IF(JRF!F3366&gt;0,"",IF(JRF!B3366="","",IF(LEFT(JRF!B3366,1)=IFERROR(VLOOKUP(LEFT(JRF!B3366,1),$CF$2:$CF$5,1,0),0),"Product Code Required",IF(JRF!C3366="","",IF(JRF!C3366=IFERROR(VLOOKUP(JRF!C3366,$CH:$CH,1,0),0),"Product Code Required","NA")))))</f>
        <v/>
      </c>
      <c r="CJ3353" t="str">
        <f>IF(JRF!AV3366&gt;0,"",IF(JRF!Q3366="","",IF(LEFT(JRF!Q3366,1)=IFERROR(VLOOKUP(LEFT(JRF!Q3366,1),$CF$2:$CF$5,1,0),0),"Product Code Required",IF(JRF!V3366="","",IF(JRF!V3366=IFERROR(VLOOKUP(JRF!V3366,$CH:$CH,1,0),0),"Product Code Required","NA")))))</f>
        <v/>
      </c>
      <c r="CK3353" t="str">
        <f>IFERROR(IF(LEN('Journal Template'!F3364)&gt;0,"",IF('Journal Template'!A3364="","",IF(LEFT('Journal Template'!A3364,1)=IFERROR(VLOOKUP(LEFT('Journal Template'!A3364,1),Checks!$CF$2:$CF$5,1,0),0),"Product Code Required",IF('Journal Template'!D3364="","",IF('Journal Template'!D3364=IFERROR(VLOOKUP('Journal Template'!D3364,Checks!$CH:$CH,1,0),0),"Product Code Required","NA"))))),"")</f>
        <v/>
      </c>
    </row>
    <row r="3354" spans="14:89">
      <c r="N3354" t="s">
        <v>14676</v>
      </c>
      <c r="O3354" t="s">
        <v>14677</v>
      </c>
      <c r="P3354" t="s">
        <v>386</v>
      </c>
      <c r="Q3354" s="150" t="str">
        <f>IF(JRF!D3367="","",IF(IFERROR(VLOOKUP(JRF!D3367,Checks!N:P,3,0),0)="A","","Inactive account in Use"))</f>
        <v/>
      </c>
      <c r="R3354" t="str">
        <f>IFERROR(IF('Journal Template'!C3766="","",IF(IFERROR(VLOOKUP('Journal Template'!C3766,Checks!N:P,3,0),0)="A","","Inactive account in Use")),"")</f>
        <v/>
      </c>
      <c r="V3354" s="150" t="str">
        <f>IF(JRF!C3367="","",IF(IFERROR(VLOOKUP(JRF!C3367,Checks!S:U,3,0),0)="A","Entry with System fund Dept",""))</f>
        <v/>
      </c>
      <c r="W3354" t="str">
        <f>IFERROR(IF('Journal Template'!D3766="","",IF(IFERROR(VLOOKUP('Journal Template'!D3766,Checks!S:U,3,0),0)="A","Entry with System fund Dept","")),"")</f>
        <v/>
      </c>
      <c r="X3354" t="s">
        <v>14678</v>
      </c>
      <c r="Y3354" t="s">
        <v>389</v>
      </c>
      <c r="Z3354" t="s">
        <v>14679</v>
      </c>
      <c r="AA3354" t="s">
        <v>399</v>
      </c>
      <c r="AB3354" t="s">
        <v>125</v>
      </c>
      <c r="AC3354" s="150" t="str">
        <f>IFERROR(IF(JRF!C3367="","",IF(AND(VLOOKUP(JRF!C3367,X:AA,4,0)=JRF!B3367,VLOOKUP(JRF!C3367,X:Y,2,0)="A"),"","Inactive Dept Combo Error")),"Inactive Dept Combo Error")</f>
        <v/>
      </c>
      <c r="AD3354" t="str">
        <f>IFERROR(IF('Journal Template'!D3766="","",IF(AND(VLOOKUP('Journal Template'!D3766,X:AA,4,0)='Journal Template'!A3766,VLOOKUP('Journal Template'!D3766,X:Y,2,0)="A"),"","Inactive Dept Combo Error")),"")</f>
        <v/>
      </c>
      <c r="AK3354" s="150" t="str">
        <f>IF(JRF!B3367="","",IF(JRF!B3367=IFERROR(VLOOKUP(JRF!B3367,Checks!AI:AI,1,0),0),"Entry in Branch/Satellite BU's",""))</f>
        <v/>
      </c>
      <c r="AL3354" t="str">
        <f>IFERROR(IF('Journal Template'!A3766="","",IF('Journal Template'!A3766=IFERROR(VLOOKUP('Journal Template'!A3766,Checks!AI:AI,1,0),0),"Entry in Branch/Satellite BU's","")),"")</f>
        <v/>
      </c>
      <c r="AO3354" s="171"/>
      <c r="AP3354" s="171"/>
      <c r="AQ3354" s="171"/>
      <c r="AR3354" s="171"/>
      <c r="CI3354" t="str">
        <f>IF(JRF!F3367&gt;0,"",IF(JRF!B3367="","",IF(LEFT(JRF!B3367,1)=IFERROR(VLOOKUP(LEFT(JRF!B3367,1),$CF$2:$CF$5,1,0),0),"Product Code Required",IF(JRF!C3367="","",IF(JRF!C3367=IFERROR(VLOOKUP(JRF!C3367,$CH:$CH,1,0),0),"Product Code Required","NA")))))</f>
        <v/>
      </c>
      <c r="CJ3354" t="str">
        <f>IF(JRF!AV3367&gt;0,"",IF(JRF!Q3367="","",IF(LEFT(JRF!Q3367,1)=IFERROR(VLOOKUP(LEFT(JRF!Q3367,1),$CF$2:$CF$5,1,0),0),"Product Code Required",IF(JRF!V3367="","",IF(JRF!V3367=IFERROR(VLOOKUP(JRF!V3367,$CH:$CH,1,0),0),"Product Code Required","NA")))))</f>
        <v/>
      </c>
      <c r="CK3354" t="str">
        <f>IFERROR(IF(LEN('Journal Template'!F3365)&gt;0,"",IF('Journal Template'!A3365="","",IF(LEFT('Journal Template'!A3365,1)=IFERROR(VLOOKUP(LEFT('Journal Template'!A3365,1),Checks!$CF$2:$CF$5,1,0),0),"Product Code Required",IF('Journal Template'!D3365="","",IF('Journal Template'!D3365=IFERROR(VLOOKUP('Journal Template'!D3365,Checks!$CH:$CH,1,0),0),"Product Code Required","NA"))))),"")</f>
        <v/>
      </c>
    </row>
    <row r="3355" spans="14:89">
      <c r="N3355" t="s">
        <v>14680</v>
      </c>
      <c r="O3355" t="s">
        <v>14681</v>
      </c>
      <c r="P3355" t="s">
        <v>386</v>
      </c>
      <c r="Q3355" s="150" t="str">
        <f>IF(JRF!D3368="","",IF(IFERROR(VLOOKUP(JRF!D3368,Checks!N:P,3,0),0)="A","","Inactive account in Use"))</f>
        <v/>
      </c>
      <c r="R3355" t="str">
        <f>IFERROR(IF('Journal Template'!C3767="","",IF(IFERROR(VLOOKUP('Journal Template'!C3767,Checks!N:P,3,0),0)="A","","Inactive account in Use")),"")</f>
        <v/>
      </c>
      <c r="V3355" s="150" t="str">
        <f>IF(JRF!C3368="","",IF(IFERROR(VLOOKUP(JRF!C3368,Checks!S:U,3,0),0)="A","Entry with System fund Dept",""))</f>
        <v/>
      </c>
      <c r="W3355" t="str">
        <f>IFERROR(IF('Journal Template'!D3767="","",IF(IFERROR(VLOOKUP('Journal Template'!D3767,Checks!S:U,3,0),0)="A","Entry with System fund Dept","")),"")</f>
        <v/>
      </c>
      <c r="X3355" t="s">
        <v>14682</v>
      </c>
      <c r="Y3355" t="s">
        <v>386</v>
      </c>
      <c r="Z3355" t="s">
        <v>14683</v>
      </c>
      <c r="AA3355" t="s">
        <v>399</v>
      </c>
      <c r="AB3355" t="s">
        <v>125</v>
      </c>
      <c r="AC3355" s="150" t="str">
        <f>IFERROR(IF(JRF!C3368="","",IF(AND(VLOOKUP(JRF!C3368,X:AA,4,0)=JRF!B3368,VLOOKUP(JRF!C3368,X:Y,2,0)="A"),"","Inactive Dept Combo Error")),"Inactive Dept Combo Error")</f>
        <v/>
      </c>
      <c r="AD3355" t="str">
        <f>IFERROR(IF('Journal Template'!D3767="","",IF(AND(VLOOKUP('Journal Template'!D3767,X:AA,4,0)='Journal Template'!A3767,VLOOKUP('Journal Template'!D3767,X:Y,2,0)="A"),"","Inactive Dept Combo Error")),"")</f>
        <v/>
      </c>
      <c r="AK3355" s="150" t="str">
        <f>IF(JRF!B3368="","",IF(JRF!B3368=IFERROR(VLOOKUP(JRF!B3368,Checks!AI:AI,1,0),0),"Entry in Branch/Satellite BU's",""))</f>
        <v/>
      </c>
      <c r="AL3355" t="str">
        <f>IFERROR(IF('Journal Template'!A3767="","",IF('Journal Template'!A3767=IFERROR(VLOOKUP('Journal Template'!A3767,Checks!AI:AI,1,0),0),"Entry in Branch/Satellite BU's","")),"")</f>
        <v/>
      </c>
      <c r="AO3355" s="171"/>
      <c r="AP3355" s="171"/>
      <c r="AQ3355" s="171"/>
      <c r="AR3355" s="171"/>
      <c r="CI3355" t="str">
        <f>IF(JRF!F3368&gt;0,"",IF(JRF!B3368="","",IF(LEFT(JRF!B3368,1)=IFERROR(VLOOKUP(LEFT(JRF!B3368,1),$CF$2:$CF$5,1,0),0),"Product Code Required",IF(JRF!C3368="","",IF(JRF!C3368=IFERROR(VLOOKUP(JRF!C3368,$CH:$CH,1,0),0),"Product Code Required","NA")))))</f>
        <v/>
      </c>
      <c r="CJ3355" t="str">
        <f>IF(JRF!AV3368&gt;0,"",IF(JRF!Q3368="","",IF(LEFT(JRF!Q3368,1)=IFERROR(VLOOKUP(LEFT(JRF!Q3368,1),$CF$2:$CF$5,1,0),0),"Product Code Required",IF(JRF!V3368="","",IF(JRF!V3368=IFERROR(VLOOKUP(JRF!V3368,$CH:$CH,1,0),0),"Product Code Required","NA")))))</f>
        <v/>
      </c>
      <c r="CK3355" t="str">
        <f>IFERROR(IF(LEN('Journal Template'!F3366)&gt;0,"",IF('Journal Template'!A3366="","",IF(LEFT('Journal Template'!A3366,1)=IFERROR(VLOOKUP(LEFT('Journal Template'!A3366,1),Checks!$CF$2:$CF$5,1,0),0),"Product Code Required",IF('Journal Template'!D3366="","",IF('Journal Template'!D3366=IFERROR(VLOOKUP('Journal Template'!D3366,Checks!$CH:$CH,1,0),0),"Product Code Required","NA"))))),"")</f>
        <v/>
      </c>
    </row>
    <row r="3356" spans="14:89">
      <c r="N3356" t="s">
        <v>14684</v>
      </c>
      <c r="O3356" t="s">
        <v>14685</v>
      </c>
      <c r="P3356" t="s">
        <v>386</v>
      </c>
      <c r="Q3356" s="150" t="str">
        <f>IF(JRF!D3369="","",IF(IFERROR(VLOOKUP(JRF!D3369,Checks!N:P,3,0),0)="A","","Inactive account in Use"))</f>
        <v/>
      </c>
      <c r="R3356" t="str">
        <f>IFERROR(IF('Journal Template'!C3768="","",IF(IFERROR(VLOOKUP('Journal Template'!C3768,Checks!N:P,3,0),0)="A","","Inactive account in Use")),"")</f>
        <v/>
      </c>
      <c r="V3356" s="150" t="str">
        <f>IF(JRF!C3369="","",IF(IFERROR(VLOOKUP(JRF!C3369,Checks!S:U,3,0),0)="A","Entry with System fund Dept",""))</f>
        <v/>
      </c>
      <c r="W3356" t="str">
        <f>IFERROR(IF('Journal Template'!D3768="","",IF(IFERROR(VLOOKUP('Journal Template'!D3768,Checks!S:U,3,0),0)="A","Entry with System fund Dept","")),"")</f>
        <v/>
      </c>
      <c r="X3356" t="s">
        <v>14686</v>
      </c>
      <c r="Y3356" t="s">
        <v>386</v>
      </c>
      <c r="Z3356" t="s">
        <v>14687</v>
      </c>
      <c r="AA3356" t="s">
        <v>399</v>
      </c>
      <c r="AB3356" t="s">
        <v>125</v>
      </c>
      <c r="AC3356" s="150" t="str">
        <f>IFERROR(IF(JRF!C3369="","",IF(AND(VLOOKUP(JRF!C3369,X:AA,4,0)=JRF!B3369,VLOOKUP(JRF!C3369,X:Y,2,0)="A"),"","Inactive Dept Combo Error")),"Inactive Dept Combo Error")</f>
        <v/>
      </c>
      <c r="AD3356" t="str">
        <f>IFERROR(IF('Journal Template'!D3768="","",IF(AND(VLOOKUP('Journal Template'!D3768,X:AA,4,0)='Journal Template'!A3768,VLOOKUP('Journal Template'!D3768,X:Y,2,0)="A"),"","Inactive Dept Combo Error")),"")</f>
        <v/>
      </c>
      <c r="AK3356" s="150" t="str">
        <f>IF(JRF!B3369="","",IF(JRF!B3369=IFERROR(VLOOKUP(JRF!B3369,Checks!AI:AI,1,0),0),"Entry in Branch/Satellite BU's",""))</f>
        <v/>
      </c>
      <c r="AL3356" t="str">
        <f>IFERROR(IF('Journal Template'!A3768="","",IF('Journal Template'!A3768=IFERROR(VLOOKUP('Journal Template'!A3768,Checks!AI:AI,1,0),0),"Entry in Branch/Satellite BU's","")),"")</f>
        <v/>
      </c>
      <c r="AO3356" s="171"/>
      <c r="AP3356" s="171"/>
      <c r="AQ3356" s="171"/>
      <c r="AR3356" s="171"/>
      <c r="CI3356" t="str">
        <f>IF(JRF!F3369&gt;0,"",IF(JRF!B3369="","",IF(LEFT(JRF!B3369,1)=IFERROR(VLOOKUP(LEFT(JRF!B3369,1),$CF$2:$CF$5,1,0),0),"Product Code Required",IF(JRF!C3369="","",IF(JRF!C3369=IFERROR(VLOOKUP(JRF!C3369,$CH:$CH,1,0),0),"Product Code Required","NA")))))</f>
        <v/>
      </c>
      <c r="CJ3356" t="str">
        <f>IF(JRF!AV3369&gt;0,"",IF(JRF!Q3369="","",IF(LEFT(JRF!Q3369,1)=IFERROR(VLOOKUP(LEFT(JRF!Q3369,1),$CF$2:$CF$5,1,0),0),"Product Code Required",IF(JRF!V3369="","",IF(JRF!V3369=IFERROR(VLOOKUP(JRF!V3369,$CH:$CH,1,0),0),"Product Code Required","NA")))))</f>
        <v/>
      </c>
      <c r="CK3356" t="str">
        <f>IFERROR(IF(LEN('Journal Template'!F3367)&gt;0,"",IF('Journal Template'!A3367="","",IF(LEFT('Journal Template'!A3367,1)=IFERROR(VLOOKUP(LEFT('Journal Template'!A3367,1),Checks!$CF$2:$CF$5,1,0),0),"Product Code Required",IF('Journal Template'!D3367="","",IF('Journal Template'!D3367=IFERROR(VLOOKUP('Journal Template'!D3367,Checks!$CH:$CH,1,0),0),"Product Code Required","NA"))))),"")</f>
        <v/>
      </c>
    </row>
    <row r="3357" spans="14:89">
      <c r="N3357" t="s">
        <v>14688</v>
      </c>
      <c r="O3357" t="s">
        <v>14689</v>
      </c>
      <c r="P3357" t="s">
        <v>386</v>
      </c>
      <c r="Q3357" s="150" t="str">
        <f>IF(JRF!D3370="","",IF(IFERROR(VLOOKUP(JRF!D3370,Checks!N:P,3,0),0)="A","","Inactive account in Use"))</f>
        <v/>
      </c>
      <c r="R3357" t="str">
        <f>IFERROR(IF('Journal Template'!C3769="","",IF(IFERROR(VLOOKUP('Journal Template'!C3769,Checks!N:P,3,0),0)="A","","Inactive account in Use")),"")</f>
        <v/>
      </c>
      <c r="V3357" s="150" t="str">
        <f>IF(JRF!C3370="","",IF(IFERROR(VLOOKUP(JRF!C3370,Checks!S:U,3,0),0)="A","Entry with System fund Dept",""))</f>
        <v/>
      </c>
      <c r="W3357" t="str">
        <f>IFERROR(IF('Journal Template'!D3769="","",IF(IFERROR(VLOOKUP('Journal Template'!D3769,Checks!S:U,3,0),0)="A","Entry with System fund Dept","")),"")</f>
        <v/>
      </c>
      <c r="X3357" t="s">
        <v>14690</v>
      </c>
      <c r="Y3357" t="s">
        <v>386</v>
      </c>
      <c r="Z3357" t="s">
        <v>14691</v>
      </c>
      <c r="AA3357" t="s">
        <v>399</v>
      </c>
      <c r="AB3357" t="s">
        <v>125</v>
      </c>
      <c r="AC3357" s="150" t="str">
        <f>IFERROR(IF(JRF!C3370="","",IF(AND(VLOOKUP(JRF!C3370,X:AA,4,0)=JRF!B3370,VLOOKUP(JRF!C3370,X:Y,2,0)="A"),"","Inactive Dept Combo Error")),"Inactive Dept Combo Error")</f>
        <v/>
      </c>
      <c r="AD3357" t="str">
        <f>IFERROR(IF('Journal Template'!D3769="","",IF(AND(VLOOKUP('Journal Template'!D3769,X:AA,4,0)='Journal Template'!A3769,VLOOKUP('Journal Template'!D3769,X:Y,2,0)="A"),"","Inactive Dept Combo Error")),"")</f>
        <v/>
      </c>
      <c r="AK3357" s="150" t="str">
        <f>IF(JRF!B3370="","",IF(JRF!B3370=IFERROR(VLOOKUP(JRF!B3370,Checks!AI:AI,1,0),0),"Entry in Branch/Satellite BU's",""))</f>
        <v/>
      </c>
      <c r="AL3357" t="str">
        <f>IFERROR(IF('Journal Template'!A3769="","",IF('Journal Template'!A3769=IFERROR(VLOOKUP('Journal Template'!A3769,Checks!AI:AI,1,0),0),"Entry in Branch/Satellite BU's","")),"")</f>
        <v/>
      </c>
      <c r="AO3357" s="171"/>
      <c r="AP3357" s="171"/>
      <c r="AQ3357" s="171"/>
      <c r="AR3357" s="171"/>
      <c r="CI3357" t="str">
        <f>IF(JRF!F3370&gt;0,"",IF(JRF!B3370="","",IF(LEFT(JRF!B3370,1)=IFERROR(VLOOKUP(LEFT(JRF!B3370,1),$CF$2:$CF$5,1,0),0),"Product Code Required",IF(JRF!C3370="","",IF(JRF!C3370=IFERROR(VLOOKUP(JRF!C3370,$CH:$CH,1,0),0),"Product Code Required","NA")))))</f>
        <v/>
      </c>
      <c r="CJ3357" t="str">
        <f>IF(JRF!AV3370&gt;0,"",IF(JRF!Q3370="","",IF(LEFT(JRF!Q3370,1)=IFERROR(VLOOKUP(LEFT(JRF!Q3370,1),$CF$2:$CF$5,1,0),0),"Product Code Required",IF(JRF!V3370="","",IF(JRF!V3370=IFERROR(VLOOKUP(JRF!V3370,$CH:$CH,1,0),0),"Product Code Required","NA")))))</f>
        <v/>
      </c>
      <c r="CK3357" t="str">
        <f>IFERROR(IF(LEN('Journal Template'!F3368)&gt;0,"",IF('Journal Template'!A3368="","",IF(LEFT('Journal Template'!A3368,1)=IFERROR(VLOOKUP(LEFT('Journal Template'!A3368,1),Checks!$CF$2:$CF$5,1,0),0),"Product Code Required",IF('Journal Template'!D3368="","",IF('Journal Template'!D3368=IFERROR(VLOOKUP('Journal Template'!D3368,Checks!$CH:$CH,1,0),0),"Product Code Required","NA"))))),"")</f>
        <v/>
      </c>
    </row>
    <row r="3358" spans="14:89">
      <c r="N3358" t="s">
        <v>14692</v>
      </c>
      <c r="O3358" t="s">
        <v>14693</v>
      </c>
      <c r="P3358" t="s">
        <v>386</v>
      </c>
      <c r="Q3358" s="150" t="str">
        <f>IF(JRF!D3371="","",IF(IFERROR(VLOOKUP(JRF!D3371,Checks!N:P,3,0),0)="A","","Inactive account in Use"))</f>
        <v/>
      </c>
      <c r="R3358" t="str">
        <f>IFERROR(IF('Journal Template'!C3770="","",IF(IFERROR(VLOOKUP('Journal Template'!C3770,Checks!N:P,3,0),0)="A","","Inactive account in Use")),"")</f>
        <v/>
      </c>
      <c r="V3358" s="150" t="str">
        <f>IF(JRF!C3371="","",IF(IFERROR(VLOOKUP(JRF!C3371,Checks!S:U,3,0),0)="A","Entry with System fund Dept",""))</f>
        <v/>
      </c>
      <c r="W3358" t="str">
        <f>IFERROR(IF('Journal Template'!D3770="","",IF(IFERROR(VLOOKUP('Journal Template'!D3770,Checks!S:U,3,0),0)="A","Entry with System fund Dept","")),"")</f>
        <v/>
      </c>
      <c r="X3358" t="s">
        <v>14694</v>
      </c>
      <c r="Y3358" t="s">
        <v>389</v>
      </c>
      <c r="Z3358" t="s">
        <v>14695</v>
      </c>
      <c r="AA3358" t="s">
        <v>399</v>
      </c>
      <c r="AB3358" t="s">
        <v>125</v>
      </c>
      <c r="AC3358" s="150" t="str">
        <f>IFERROR(IF(JRF!C3371="","",IF(AND(VLOOKUP(JRF!C3371,X:AA,4,0)=JRF!B3371,VLOOKUP(JRF!C3371,X:Y,2,0)="A"),"","Inactive Dept Combo Error")),"Inactive Dept Combo Error")</f>
        <v/>
      </c>
      <c r="AD3358" t="str">
        <f>IFERROR(IF('Journal Template'!D3770="","",IF(AND(VLOOKUP('Journal Template'!D3770,X:AA,4,0)='Journal Template'!A3770,VLOOKUP('Journal Template'!D3770,X:Y,2,0)="A"),"","Inactive Dept Combo Error")),"")</f>
        <v/>
      </c>
      <c r="AK3358" s="150" t="str">
        <f>IF(JRF!B3371="","",IF(JRF!B3371=IFERROR(VLOOKUP(JRF!B3371,Checks!AI:AI,1,0),0),"Entry in Branch/Satellite BU's",""))</f>
        <v/>
      </c>
      <c r="AL3358" t="str">
        <f>IFERROR(IF('Journal Template'!A3770="","",IF('Journal Template'!A3770=IFERROR(VLOOKUP('Journal Template'!A3770,Checks!AI:AI,1,0),0),"Entry in Branch/Satellite BU's","")),"")</f>
        <v/>
      </c>
      <c r="AO3358" s="171"/>
      <c r="AP3358" s="171"/>
      <c r="AQ3358" s="171"/>
      <c r="AR3358" s="171"/>
      <c r="CI3358" t="str">
        <f>IF(JRF!F3371&gt;0,"",IF(JRF!B3371="","",IF(LEFT(JRF!B3371,1)=IFERROR(VLOOKUP(LEFT(JRF!B3371,1),$CF$2:$CF$5,1,0),0),"Product Code Required",IF(JRF!C3371="","",IF(JRF!C3371=IFERROR(VLOOKUP(JRF!C3371,$CH:$CH,1,0),0),"Product Code Required","NA")))))</f>
        <v/>
      </c>
      <c r="CJ3358" t="str">
        <f>IF(JRF!AV3371&gt;0,"",IF(JRF!Q3371="","",IF(LEFT(JRF!Q3371,1)=IFERROR(VLOOKUP(LEFT(JRF!Q3371,1),$CF$2:$CF$5,1,0),0),"Product Code Required",IF(JRF!V3371="","",IF(JRF!V3371=IFERROR(VLOOKUP(JRF!V3371,$CH:$CH,1,0),0),"Product Code Required","NA")))))</f>
        <v/>
      </c>
      <c r="CK3358" t="str">
        <f>IFERROR(IF(LEN('Journal Template'!F3369)&gt;0,"",IF('Journal Template'!A3369="","",IF(LEFT('Journal Template'!A3369,1)=IFERROR(VLOOKUP(LEFT('Journal Template'!A3369,1),Checks!$CF$2:$CF$5,1,0),0),"Product Code Required",IF('Journal Template'!D3369="","",IF('Journal Template'!D3369=IFERROR(VLOOKUP('Journal Template'!D3369,Checks!$CH:$CH,1,0),0),"Product Code Required","NA"))))),"")</f>
        <v/>
      </c>
    </row>
    <row r="3359" spans="14:89">
      <c r="N3359" t="s">
        <v>14696</v>
      </c>
      <c r="O3359" t="s">
        <v>14697</v>
      </c>
      <c r="P3359" t="s">
        <v>386</v>
      </c>
      <c r="Q3359" s="150" t="str">
        <f>IF(JRF!D3372="","",IF(IFERROR(VLOOKUP(JRF!D3372,Checks!N:P,3,0),0)="A","","Inactive account in Use"))</f>
        <v/>
      </c>
      <c r="R3359" t="str">
        <f>IFERROR(IF('Journal Template'!C3771="","",IF(IFERROR(VLOOKUP('Journal Template'!C3771,Checks!N:P,3,0),0)="A","","Inactive account in Use")),"")</f>
        <v/>
      </c>
      <c r="V3359" s="150" t="str">
        <f>IF(JRF!C3372="","",IF(IFERROR(VLOOKUP(JRF!C3372,Checks!S:U,3,0),0)="A","Entry with System fund Dept",""))</f>
        <v/>
      </c>
      <c r="W3359" t="str">
        <f>IFERROR(IF('Journal Template'!D3771="","",IF(IFERROR(VLOOKUP('Journal Template'!D3771,Checks!S:U,3,0),0)="A","Entry with System fund Dept","")),"")</f>
        <v/>
      </c>
      <c r="X3359" t="s">
        <v>2081</v>
      </c>
      <c r="Y3359" t="s">
        <v>386</v>
      </c>
      <c r="Z3359" t="s">
        <v>14698</v>
      </c>
      <c r="AA3359" t="s">
        <v>623</v>
      </c>
      <c r="AB3359" t="s">
        <v>1769</v>
      </c>
      <c r="AC3359" s="150" t="str">
        <f>IFERROR(IF(JRF!C3372="","",IF(AND(VLOOKUP(JRF!C3372,X:AA,4,0)=JRF!B3372,VLOOKUP(JRF!C3372,X:Y,2,0)="A"),"","Inactive Dept Combo Error")),"Inactive Dept Combo Error")</f>
        <v/>
      </c>
      <c r="AD3359" t="str">
        <f>IFERROR(IF('Journal Template'!D3771="","",IF(AND(VLOOKUP('Journal Template'!D3771,X:AA,4,0)='Journal Template'!A3771,VLOOKUP('Journal Template'!D3771,X:Y,2,0)="A"),"","Inactive Dept Combo Error")),"")</f>
        <v/>
      </c>
      <c r="AK3359" s="150" t="str">
        <f>IF(JRF!B3372="","",IF(JRF!B3372=IFERROR(VLOOKUP(JRF!B3372,Checks!AI:AI,1,0),0),"Entry in Branch/Satellite BU's",""))</f>
        <v/>
      </c>
      <c r="AL3359" t="str">
        <f>IFERROR(IF('Journal Template'!A3771="","",IF('Journal Template'!A3771=IFERROR(VLOOKUP('Journal Template'!A3771,Checks!AI:AI,1,0),0),"Entry in Branch/Satellite BU's","")),"")</f>
        <v/>
      </c>
      <c r="AO3359" s="171"/>
      <c r="AP3359" s="171"/>
      <c r="AQ3359" s="171"/>
      <c r="AR3359" s="171"/>
      <c r="CI3359" t="str">
        <f>IF(JRF!F3372&gt;0,"",IF(JRF!B3372="","",IF(LEFT(JRF!B3372,1)=IFERROR(VLOOKUP(LEFT(JRF!B3372,1),$CF$2:$CF$5,1,0),0),"Product Code Required",IF(JRF!C3372="","",IF(JRF!C3372=IFERROR(VLOOKUP(JRF!C3372,$CH:$CH,1,0),0),"Product Code Required","NA")))))</f>
        <v/>
      </c>
      <c r="CJ3359" t="str">
        <f>IF(JRF!AV3372&gt;0,"",IF(JRF!Q3372="","",IF(LEFT(JRF!Q3372,1)=IFERROR(VLOOKUP(LEFT(JRF!Q3372,1),$CF$2:$CF$5,1,0),0),"Product Code Required",IF(JRF!V3372="","",IF(JRF!V3372=IFERROR(VLOOKUP(JRF!V3372,$CH:$CH,1,0),0),"Product Code Required","NA")))))</f>
        <v/>
      </c>
      <c r="CK3359" t="str">
        <f>IFERROR(IF(LEN('Journal Template'!F3370)&gt;0,"",IF('Journal Template'!A3370="","",IF(LEFT('Journal Template'!A3370,1)=IFERROR(VLOOKUP(LEFT('Journal Template'!A3370,1),Checks!$CF$2:$CF$5,1,0),0),"Product Code Required",IF('Journal Template'!D3370="","",IF('Journal Template'!D3370=IFERROR(VLOOKUP('Journal Template'!D3370,Checks!$CH:$CH,1,0),0),"Product Code Required","NA"))))),"")</f>
        <v/>
      </c>
    </row>
    <row r="3360" spans="14:89">
      <c r="N3360" t="s">
        <v>14699</v>
      </c>
      <c r="O3360" t="s">
        <v>14700</v>
      </c>
      <c r="P3360" t="s">
        <v>386</v>
      </c>
      <c r="Q3360" s="150" t="str">
        <f>IF(JRF!D3373="","",IF(IFERROR(VLOOKUP(JRF!D3373,Checks!N:P,3,0),0)="A","","Inactive account in Use"))</f>
        <v/>
      </c>
      <c r="R3360" t="str">
        <f>IFERROR(IF('Journal Template'!C3772="","",IF(IFERROR(VLOOKUP('Journal Template'!C3772,Checks!N:P,3,0),0)="A","","Inactive account in Use")),"")</f>
        <v/>
      </c>
      <c r="V3360" s="150" t="str">
        <f>IF(JRF!C3373="","",IF(IFERROR(VLOOKUP(JRF!C3373,Checks!S:U,3,0),0)="A","Entry with System fund Dept",""))</f>
        <v/>
      </c>
      <c r="W3360" t="str">
        <f>IFERROR(IF('Journal Template'!D3772="","",IF(IFERROR(VLOOKUP('Journal Template'!D3772,Checks!S:U,3,0),0)="A","Entry with System fund Dept","")),"")</f>
        <v/>
      </c>
      <c r="X3360" t="s">
        <v>14701</v>
      </c>
      <c r="Y3360" t="s">
        <v>389</v>
      </c>
      <c r="Z3360" t="s">
        <v>14702</v>
      </c>
      <c r="AA3360" t="s">
        <v>623</v>
      </c>
      <c r="AB3360" t="s">
        <v>1769</v>
      </c>
      <c r="AC3360" s="150" t="str">
        <f>IFERROR(IF(JRF!C3373="","",IF(AND(VLOOKUP(JRF!C3373,X:AA,4,0)=JRF!B3373,VLOOKUP(JRF!C3373,X:Y,2,0)="A"),"","Inactive Dept Combo Error")),"Inactive Dept Combo Error")</f>
        <v/>
      </c>
      <c r="AD3360" t="str">
        <f>IFERROR(IF('Journal Template'!D3772="","",IF(AND(VLOOKUP('Journal Template'!D3772,X:AA,4,0)='Journal Template'!A3772,VLOOKUP('Journal Template'!D3772,X:Y,2,0)="A"),"","Inactive Dept Combo Error")),"")</f>
        <v/>
      </c>
      <c r="AK3360" s="150" t="str">
        <f>IF(JRF!B3373="","",IF(JRF!B3373=IFERROR(VLOOKUP(JRF!B3373,Checks!AI:AI,1,0),0),"Entry in Branch/Satellite BU's",""))</f>
        <v/>
      </c>
      <c r="AL3360" t="str">
        <f>IFERROR(IF('Journal Template'!A3772="","",IF('Journal Template'!A3772=IFERROR(VLOOKUP('Journal Template'!A3772,Checks!AI:AI,1,0),0),"Entry in Branch/Satellite BU's","")),"")</f>
        <v/>
      </c>
      <c r="AO3360" s="171"/>
      <c r="AP3360" s="171"/>
      <c r="AQ3360" s="171"/>
      <c r="AR3360" s="171"/>
      <c r="CI3360" t="str">
        <f>IF(JRF!F3373&gt;0,"",IF(JRF!B3373="","",IF(LEFT(JRF!B3373,1)=IFERROR(VLOOKUP(LEFT(JRF!B3373,1),$CF$2:$CF$5,1,0),0),"Product Code Required",IF(JRF!C3373="","",IF(JRF!C3373=IFERROR(VLOOKUP(JRF!C3373,$CH:$CH,1,0),0),"Product Code Required","NA")))))</f>
        <v/>
      </c>
      <c r="CJ3360" t="str">
        <f>IF(JRF!AV3373&gt;0,"",IF(JRF!Q3373="","",IF(LEFT(JRF!Q3373,1)=IFERROR(VLOOKUP(LEFT(JRF!Q3373,1),$CF$2:$CF$5,1,0),0),"Product Code Required",IF(JRF!V3373="","",IF(JRF!V3373=IFERROR(VLOOKUP(JRF!V3373,$CH:$CH,1,0),0),"Product Code Required","NA")))))</f>
        <v/>
      </c>
      <c r="CK3360" t="str">
        <f>IFERROR(IF(LEN('Journal Template'!F3371)&gt;0,"",IF('Journal Template'!A3371="","",IF(LEFT('Journal Template'!A3371,1)=IFERROR(VLOOKUP(LEFT('Journal Template'!A3371,1),Checks!$CF$2:$CF$5,1,0),0),"Product Code Required",IF('Journal Template'!D3371="","",IF('Journal Template'!D3371=IFERROR(VLOOKUP('Journal Template'!D3371,Checks!$CH:$CH,1,0),0),"Product Code Required","NA"))))),"")</f>
        <v/>
      </c>
    </row>
    <row r="3361" spans="14:89">
      <c r="N3361" t="s">
        <v>14703</v>
      </c>
      <c r="O3361" t="s">
        <v>14704</v>
      </c>
      <c r="P3361" t="s">
        <v>386</v>
      </c>
      <c r="Q3361" s="150" t="str">
        <f>IF(JRF!D3374="","",IF(IFERROR(VLOOKUP(JRF!D3374,Checks!N:P,3,0),0)="A","","Inactive account in Use"))</f>
        <v/>
      </c>
      <c r="R3361" t="str">
        <f>IFERROR(IF('Journal Template'!C3773="","",IF(IFERROR(VLOOKUP('Journal Template'!C3773,Checks!N:P,3,0),0)="A","","Inactive account in Use")),"")</f>
        <v/>
      </c>
      <c r="V3361" s="150" t="str">
        <f>IF(JRF!C3374="","",IF(IFERROR(VLOOKUP(JRF!C3374,Checks!S:U,3,0),0)="A","Entry with System fund Dept",""))</f>
        <v/>
      </c>
      <c r="W3361" t="str">
        <f>IFERROR(IF('Journal Template'!D3773="","",IF(IFERROR(VLOOKUP('Journal Template'!D3773,Checks!S:U,3,0),0)="A","Entry with System fund Dept","")),"")</f>
        <v/>
      </c>
      <c r="X3361" t="s">
        <v>2086</v>
      </c>
      <c r="Y3361" t="s">
        <v>386</v>
      </c>
      <c r="Z3361" t="s">
        <v>14705</v>
      </c>
      <c r="AA3361" t="s">
        <v>623</v>
      </c>
      <c r="AB3361" t="s">
        <v>1769</v>
      </c>
      <c r="AC3361" s="150" t="str">
        <f>IFERROR(IF(JRF!C3374="","",IF(AND(VLOOKUP(JRF!C3374,X:AA,4,0)=JRF!B3374,VLOOKUP(JRF!C3374,X:Y,2,0)="A"),"","Inactive Dept Combo Error")),"Inactive Dept Combo Error")</f>
        <v/>
      </c>
      <c r="AD3361" t="str">
        <f>IFERROR(IF('Journal Template'!D3773="","",IF(AND(VLOOKUP('Journal Template'!D3773,X:AA,4,0)='Journal Template'!A3773,VLOOKUP('Journal Template'!D3773,X:Y,2,0)="A"),"","Inactive Dept Combo Error")),"")</f>
        <v/>
      </c>
      <c r="AK3361" s="150" t="str">
        <f>IF(JRF!B3374="","",IF(JRF!B3374=IFERROR(VLOOKUP(JRF!B3374,Checks!AI:AI,1,0),0),"Entry in Branch/Satellite BU's",""))</f>
        <v/>
      </c>
      <c r="AL3361" t="str">
        <f>IFERROR(IF('Journal Template'!A3773="","",IF('Journal Template'!A3773=IFERROR(VLOOKUP('Journal Template'!A3773,Checks!AI:AI,1,0),0),"Entry in Branch/Satellite BU's","")),"")</f>
        <v/>
      </c>
      <c r="AO3361" s="171"/>
      <c r="AP3361" s="171"/>
      <c r="AQ3361" s="171"/>
      <c r="AR3361" s="171"/>
      <c r="CI3361" t="str">
        <f>IF(JRF!F3374&gt;0,"",IF(JRF!B3374="","",IF(LEFT(JRF!B3374,1)=IFERROR(VLOOKUP(LEFT(JRF!B3374,1),$CF$2:$CF$5,1,0),0),"Product Code Required",IF(JRF!C3374="","",IF(JRF!C3374=IFERROR(VLOOKUP(JRF!C3374,$CH:$CH,1,0),0),"Product Code Required","NA")))))</f>
        <v/>
      </c>
      <c r="CJ3361" t="str">
        <f>IF(JRF!AV3374&gt;0,"",IF(JRF!Q3374="","",IF(LEFT(JRF!Q3374,1)=IFERROR(VLOOKUP(LEFT(JRF!Q3374,1),$CF$2:$CF$5,1,0),0),"Product Code Required",IF(JRF!V3374="","",IF(JRF!V3374=IFERROR(VLOOKUP(JRF!V3374,$CH:$CH,1,0),0),"Product Code Required","NA")))))</f>
        <v/>
      </c>
      <c r="CK3361" t="str">
        <f>IFERROR(IF(LEN('Journal Template'!F3372)&gt;0,"",IF('Journal Template'!A3372="","",IF(LEFT('Journal Template'!A3372,1)=IFERROR(VLOOKUP(LEFT('Journal Template'!A3372,1),Checks!$CF$2:$CF$5,1,0),0),"Product Code Required",IF('Journal Template'!D3372="","",IF('Journal Template'!D3372=IFERROR(VLOOKUP('Journal Template'!D3372,Checks!$CH:$CH,1,0),0),"Product Code Required","NA"))))),"")</f>
        <v/>
      </c>
    </row>
    <row r="3362" spans="14:89">
      <c r="N3362" t="s">
        <v>14706</v>
      </c>
      <c r="O3362" t="s">
        <v>14707</v>
      </c>
      <c r="P3362" t="s">
        <v>386</v>
      </c>
      <c r="Q3362" s="150" t="str">
        <f>IF(JRF!D3375="","",IF(IFERROR(VLOOKUP(JRF!D3375,Checks!N:P,3,0),0)="A","","Inactive account in Use"))</f>
        <v/>
      </c>
      <c r="R3362" t="str">
        <f>IFERROR(IF('Journal Template'!C3774="","",IF(IFERROR(VLOOKUP('Journal Template'!C3774,Checks!N:P,3,0),0)="A","","Inactive account in Use")),"")</f>
        <v/>
      </c>
      <c r="V3362" s="150" t="str">
        <f>IF(JRF!C3375="","",IF(IFERROR(VLOOKUP(JRF!C3375,Checks!S:U,3,0),0)="A","Entry with System fund Dept",""))</f>
        <v/>
      </c>
      <c r="W3362" t="str">
        <f>IFERROR(IF('Journal Template'!D3774="","",IF(IFERROR(VLOOKUP('Journal Template'!D3774,Checks!S:U,3,0),0)="A","Entry with System fund Dept","")),"")</f>
        <v/>
      </c>
      <c r="X3362" t="s">
        <v>14708</v>
      </c>
      <c r="Y3362" t="s">
        <v>389</v>
      </c>
      <c r="Z3362" t="s">
        <v>14709</v>
      </c>
      <c r="AA3362" t="s">
        <v>623</v>
      </c>
      <c r="AB3362" t="s">
        <v>1769</v>
      </c>
      <c r="AC3362" s="150" t="str">
        <f>IFERROR(IF(JRF!C3375="","",IF(AND(VLOOKUP(JRF!C3375,X:AA,4,0)=JRF!B3375,VLOOKUP(JRF!C3375,X:Y,2,0)="A"),"","Inactive Dept Combo Error")),"Inactive Dept Combo Error")</f>
        <v/>
      </c>
      <c r="AD3362" t="str">
        <f>IFERROR(IF('Journal Template'!D3774="","",IF(AND(VLOOKUP('Journal Template'!D3774,X:AA,4,0)='Journal Template'!A3774,VLOOKUP('Journal Template'!D3774,X:Y,2,0)="A"),"","Inactive Dept Combo Error")),"")</f>
        <v/>
      </c>
      <c r="AK3362" s="150" t="str">
        <f>IF(JRF!B3375="","",IF(JRF!B3375=IFERROR(VLOOKUP(JRF!B3375,Checks!AI:AI,1,0),0),"Entry in Branch/Satellite BU's",""))</f>
        <v/>
      </c>
      <c r="AL3362" t="str">
        <f>IFERROR(IF('Journal Template'!A3774="","",IF('Journal Template'!A3774=IFERROR(VLOOKUP('Journal Template'!A3774,Checks!AI:AI,1,0),0),"Entry in Branch/Satellite BU's","")),"")</f>
        <v/>
      </c>
      <c r="AO3362" s="171"/>
      <c r="AP3362" s="171"/>
      <c r="AQ3362" s="171"/>
      <c r="AR3362" s="171"/>
      <c r="CI3362" t="str">
        <f>IF(JRF!F3375&gt;0,"",IF(JRF!B3375="","",IF(LEFT(JRF!B3375,1)=IFERROR(VLOOKUP(LEFT(JRF!B3375,1),$CF$2:$CF$5,1,0),0),"Product Code Required",IF(JRF!C3375="","",IF(JRF!C3375=IFERROR(VLOOKUP(JRF!C3375,$CH:$CH,1,0),0),"Product Code Required","NA")))))</f>
        <v/>
      </c>
      <c r="CJ3362" t="str">
        <f>IF(JRF!AV3375&gt;0,"",IF(JRF!Q3375="","",IF(LEFT(JRF!Q3375,1)=IFERROR(VLOOKUP(LEFT(JRF!Q3375,1),$CF$2:$CF$5,1,0),0),"Product Code Required",IF(JRF!V3375="","",IF(JRF!V3375=IFERROR(VLOOKUP(JRF!V3375,$CH:$CH,1,0),0),"Product Code Required","NA")))))</f>
        <v/>
      </c>
      <c r="CK3362" t="str">
        <f>IFERROR(IF(LEN('Journal Template'!F3373)&gt;0,"",IF('Journal Template'!A3373="","",IF(LEFT('Journal Template'!A3373,1)=IFERROR(VLOOKUP(LEFT('Journal Template'!A3373,1),Checks!$CF$2:$CF$5,1,0),0),"Product Code Required",IF('Journal Template'!D3373="","",IF('Journal Template'!D3373=IFERROR(VLOOKUP('Journal Template'!D3373,Checks!$CH:$CH,1,0),0),"Product Code Required","NA"))))),"")</f>
        <v/>
      </c>
    </row>
    <row r="3363" spans="14:89">
      <c r="N3363" t="s">
        <v>14710</v>
      </c>
      <c r="O3363" t="s">
        <v>14711</v>
      </c>
      <c r="P3363" t="s">
        <v>386</v>
      </c>
      <c r="Q3363" s="150" t="str">
        <f>IF(JRF!D3376="","",IF(IFERROR(VLOOKUP(JRF!D3376,Checks!N:P,3,0),0)="A","","Inactive account in Use"))</f>
        <v/>
      </c>
      <c r="R3363" t="str">
        <f>IFERROR(IF('Journal Template'!C3775="","",IF(IFERROR(VLOOKUP('Journal Template'!C3775,Checks!N:P,3,0),0)="A","","Inactive account in Use")),"")</f>
        <v/>
      </c>
      <c r="V3363" s="150" t="str">
        <f>IF(JRF!C3376="","",IF(IFERROR(VLOOKUP(JRF!C3376,Checks!S:U,3,0),0)="A","Entry with System fund Dept",""))</f>
        <v/>
      </c>
      <c r="W3363" t="str">
        <f>IFERROR(IF('Journal Template'!D3775="","",IF(IFERROR(VLOOKUP('Journal Template'!D3775,Checks!S:U,3,0),0)="A","Entry with System fund Dept","")),"")</f>
        <v/>
      </c>
      <c r="X3363" t="s">
        <v>14712</v>
      </c>
      <c r="Y3363" t="s">
        <v>389</v>
      </c>
      <c r="Z3363" t="s">
        <v>14713</v>
      </c>
      <c r="AA3363" t="s">
        <v>623</v>
      </c>
      <c r="AB3363" t="s">
        <v>1769</v>
      </c>
      <c r="AC3363" s="150" t="str">
        <f>IFERROR(IF(JRF!C3376="","",IF(AND(VLOOKUP(JRF!C3376,X:AA,4,0)=JRF!B3376,VLOOKUP(JRF!C3376,X:Y,2,0)="A"),"","Inactive Dept Combo Error")),"Inactive Dept Combo Error")</f>
        <v/>
      </c>
      <c r="AD3363" t="str">
        <f>IFERROR(IF('Journal Template'!D3775="","",IF(AND(VLOOKUP('Journal Template'!D3775,X:AA,4,0)='Journal Template'!A3775,VLOOKUP('Journal Template'!D3775,X:Y,2,0)="A"),"","Inactive Dept Combo Error")),"")</f>
        <v/>
      </c>
      <c r="AK3363" s="150" t="str">
        <f>IF(JRF!B3376="","",IF(JRF!B3376=IFERROR(VLOOKUP(JRF!B3376,Checks!AI:AI,1,0),0),"Entry in Branch/Satellite BU's",""))</f>
        <v/>
      </c>
      <c r="AL3363" t="str">
        <f>IFERROR(IF('Journal Template'!A3775="","",IF('Journal Template'!A3775=IFERROR(VLOOKUP('Journal Template'!A3775,Checks!AI:AI,1,0),0),"Entry in Branch/Satellite BU's","")),"")</f>
        <v/>
      </c>
      <c r="AO3363" s="171"/>
      <c r="AP3363" s="171"/>
      <c r="AQ3363" s="171"/>
      <c r="AR3363" s="171"/>
      <c r="CI3363" t="str">
        <f>IF(JRF!F3376&gt;0,"",IF(JRF!B3376="","",IF(LEFT(JRF!B3376,1)=IFERROR(VLOOKUP(LEFT(JRF!B3376,1),$CF$2:$CF$5,1,0),0),"Product Code Required",IF(JRF!C3376="","",IF(JRF!C3376=IFERROR(VLOOKUP(JRF!C3376,$CH:$CH,1,0),0),"Product Code Required","NA")))))</f>
        <v/>
      </c>
      <c r="CJ3363" t="str">
        <f>IF(JRF!AV3376&gt;0,"",IF(JRF!Q3376="","",IF(LEFT(JRF!Q3376,1)=IFERROR(VLOOKUP(LEFT(JRF!Q3376,1),$CF$2:$CF$5,1,0),0),"Product Code Required",IF(JRF!V3376="","",IF(JRF!V3376=IFERROR(VLOOKUP(JRF!V3376,$CH:$CH,1,0),0),"Product Code Required","NA")))))</f>
        <v/>
      </c>
      <c r="CK3363" t="str">
        <f>IFERROR(IF(LEN('Journal Template'!F3374)&gt;0,"",IF('Journal Template'!A3374="","",IF(LEFT('Journal Template'!A3374,1)=IFERROR(VLOOKUP(LEFT('Journal Template'!A3374,1),Checks!$CF$2:$CF$5,1,0),0),"Product Code Required",IF('Journal Template'!D3374="","",IF('Journal Template'!D3374=IFERROR(VLOOKUP('Journal Template'!D3374,Checks!$CH:$CH,1,0),0),"Product Code Required","NA"))))),"")</f>
        <v/>
      </c>
    </row>
    <row r="3364" spans="14:89">
      <c r="N3364" t="s">
        <v>14714</v>
      </c>
      <c r="O3364" t="s">
        <v>14715</v>
      </c>
      <c r="P3364" t="s">
        <v>386</v>
      </c>
      <c r="Q3364" s="150" t="str">
        <f>IF(JRF!D3377="","",IF(IFERROR(VLOOKUP(JRF!D3377,Checks!N:P,3,0),0)="A","","Inactive account in Use"))</f>
        <v/>
      </c>
      <c r="R3364" t="str">
        <f>IFERROR(IF('Journal Template'!C3776="","",IF(IFERROR(VLOOKUP('Journal Template'!C3776,Checks!N:P,3,0),0)="A","","Inactive account in Use")),"")</f>
        <v/>
      </c>
      <c r="V3364" s="150" t="str">
        <f>IF(JRF!C3377="","",IF(IFERROR(VLOOKUP(JRF!C3377,Checks!S:U,3,0),0)="A","Entry with System fund Dept",""))</f>
        <v/>
      </c>
      <c r="W3364" t="str">
        <f>IFERROR(IF('Journal Template'!D3776="","",IF(IFERROR(VLOOKUP('Journal Template'!D3776,Checks!S:U,3,0),0)="A","Entry with System fund Dept","")),"")</f>
        <v/>
      </c>
      <c r="X3364" t="s">
        <v>2091</v>
      </c>
      <c r="Y3364" t="s">
        <v>386</v>
      </c>
      <c r="Z3364" t="s">
        <v>14716</v>
      </c>
      <c r="AA3364" t="s">
        <v>623</v>
      </c>
      <c r="AB3364" t="s">
        <v>1769</v>
      </c>
      <c r="AC3364" s="150" t="str">
        <f>IFERROR(IF(JRF!C3377="","",IF(AND(VLOOKUP(JRF!C3377,X:AA,4,0)=JRF!B3377,VLOOKUP(JRF!C3377,X:Y,2,0)="A"),"","Inactive Dept Combo Error")),"Inactive Dept Combo Error")</f>
        <v/>
      </c>
      <c r="AD3364" t="str">
        <f>IFERROR(IF('Journal Template'!D3776="","",IF(AND(VLOOKUP('Journal Template'!D3776,X:AA,4,0)='Journal Template'!A3776,VLOOKUP('Journal Template'!D3776,X:Y,2,0)="A"),"","Inactive Dept Combo Error")),"")</f>
        <v/>
      </c>
      <c r="AK3364" s="150" t="str">
        <f>IF(JRF!B3377="","",IF(JRF!B3377=IFERROR(VLOOKUP(JRF!B3377,Checks!AI:AI,1,0),0),"Entry in Branch/Satellite BU's",""))</f>
        <v/>
      </c>
      <c r="AL3364" t="str">
        <f>IFERROR(IF('Journal Template'!A3776="","",IF('Journal Template'!A3776=IFERROR(VLOOKUP('Journal Template'!A3776,Checks!AI:AI,1,0),0),"Entry in Branch/Satellite BU's","")),"")</f>
        <v/>
      </c>
      <c r="AO3364" s="171"/>
      <c r="AP3364" s="171"/>
      <c r="AQ3364" s="171"/>
      <c r="AR3364" s="171"/>
      <c r="CI3364" t="str">
        <f>IF(JRF!F3377&gt;0,"",IF(JRF!B3377="","",IF(LEFT(JRF!B3377,1)=IFERROR(VLOOKUP(LEFT(JRF!B3377,1),$CF$2:$CF$5,1,0),0),"Product Code Required",IF(JRF!C3377="","",IF(JRF!C3377=IFERROR(VLOOKUP(JRF!C3377,$CH:$CH,1,0),0),"Product Code Required","NA")))))</f>
        <v/>
      </c>
      <c r="CJ3364" t="str">
        <f>IF(JRF!AV3377&gt;0,"",IF(JRF!Q3377="","",IF(LEFT(JRF!Q3377,1)=IFERROR(VLOOKUP(LEFT(JRF!Q3377,1),$CF$2:$CF$5,1,0),0),"Product Code Required",IF(JRF!V3377="","",IF(JRF!V3377=IFERROR(VLOOKUP(JRF!V3377,$CH:$CH,1,0),0),"Product Code Required","NA")))))</f>
        <v/>
      </c>
      <c r="CK3364" t="str">
        <f>IFERROR(IF(LEN('Journal Template'!F3375)&gt;0,"",IF('Journal Template'!A3375="","",IF(LEFT('Journal Template'!A3375,1)=IFERROR(VLOOKUP(LEFT('Journal Template'!A3375,1),Checks!$CF$2:$CF$5,1,0),0),"Product Code Required",IF('Journal Template'!D3375="","",IF('Journal Template'!D3375=IFERROR(VLOOKUP('Journal Template'!D3375,Checks!$CH:$CH,1,0),0),"Product Code Required","NA"))))),"")</f>
        <v/>
      </c>
    </row>
    <row r="3365" spans="14:89">
      <c r="N3365" t="s">
        <v>14717</v>
      </c>
      <c r="O3365" t="s">
        <v>14718</v>
      </c>
      <c r="P3365" t="s">
        <v>386</v>
      </c>
      <c r="Q3365" s="150" t="str">
        <f>IF(JRF!D3378="","",IF(IFERROR(VLOOKUP(JRF!D3378,Checks!N:P,3,0),0)="A","","Inactive account in Use"))</f>
        <v/>
      </c>
      <c r="R3365" t="str">
        <f>IFERROR(IF('Journal Template'!C3777="","",IF(IFERROR(VLOOKUP('Journal Template'!C3777,Checks!N:P,3,0),0)="A","","Inactive account in Use")),"")</f>
        <v/>
      </c>
      <c r="V3365" s="150" t="str">
        <f>IF(JRF!C3378="","",IF(IFERROR(VLOOKUP(JRF!C3378,Checks!S:U,3,0),0)="A","Entry with System fund Dept",""))</f>
        <v/>
      </c>
      <c r="W3365" t="str">
        <f>IFERROR(IF('Journal Template'!D3777="","",IF(IFERROR(VLOOKUP('Journal Template'!D3777,Checks!S:U,3,0),0)="A","Entry with System fund Dept","")),"")</f>
        <v/>
      </c>
      <c r="X3365" t="s">
        <v>14719</v>
      </c>
      <c r="Y3365" t="s">
        <v>389</v>
      </c>
      <c r="Z3365" t="s">
        <v>14720</v>
      </c>
      <c r="AA3365" t="s">
        <v>623</v>
      </c>
      <c r="AB3365" t="s">
        <v>1769</v>
      </c>
      <c r="AC3365" s="150" t="str">
        <f>IFERROR(IF(JRF!C3378="","",IF(AND(VLOOKUP(JRF!C3378,X:AA,4,0)=JRF!B3378,VLOOKUP(JRF!C3378,X:Y,2,0)="A"),"","Inactive Dept Combo Error")),"Inactive Dept Combo Error")</f>
        <v/>
      </c>
      <c r="AD3365" t="str">
        <f>IFERROR(IF('Journal Template'!D3777="","",IF(AND(VLOOKUP('Journal Template'!D3777,X:AA,4,0)='Journal Template'!A3777,VLOOKUP('Journal Template'!D3777,X:Y,2,0)="A"),"","Inactive Dept Combo Error")),"")</f>
        <v/>
      </c>
      <c r="AK3365" s="150" t="str">
        <f>IF(JRF!B3378="","",IF(JRF!B3378=IFERROR(VLOOKUP(JRF!B3378,Checks!AI:AI,1,0),0),"Entry in Branch/Satellite BU's",""))</f>
        <v/>
      </c>
      <c r="AL3365" t="str">
        <f>IFERROR(IF('Journal Template'!A3777="","",IF('Journal Template'!A3777=IFERROR(VLOOKUP('Journal Template'!A3777,Checks!AI:AI,1,0),0),"Entry in Branch/Satellite BU's","")),"")</f>
        <v/>
      </c>
      <c r="AO3365" s="171"/>
      <c r="AP3365" s="171"/>
      <c r="AQ3365" s="171"/>
      <c r="AR3365" s="171"/>
      <c r="CI3365" t="str">
        <f>IF(JRF!F3378&gt;0,"",IF(JRF!B3378="","",IF(LEFT(JRF!B3378,1)=IFERROR(VLOOKUP(LEFT(JRF!B3378,1),$CF$2:$CF$5,1,0),0),"Product Code Required",IF(JRF!C3378="","",IF(JRF!C3378=IFERROR(VLOOKUP(JRF!C3378,$CH:$CH,1,0),0),"Product Code Required","NA")))))</f>
        <v/>
      </c>
      <c r="CJ3365" t="str">
        <f>IF(JRF!AV3378&gt;0,"",IF(JRF!Q3378="","",IF(LEFT(JRF!Q3378,1)=IFERROR(VLOOKUP(LEFT(JRF!Q3378,1),$CF$2:$CF$5,1,0),0),"Product Code Required",IF(JRF!V3378="","",IF(JRF!V3378=IFERROR(VLOOKUP(JRF!V3378,$CH:$CH,1,0),0),"Product Code Required","NA")))))</f>
        <v/>
      </c>
      <c r="CK3365" t="str">
        <f>IFERROR(IF(LEN('Journal Template'!F3376)&gt;0,"",IF('Journal Template'!A3376="","",IF(LEFT('Journal Template'!A3376,1)=IFERROR(VLOOKUP(LEFT('Journal Template'!A3376,1),Checks!$CF$2:$CF$5,1,0),0),"Product Code Required",IF('Journal Template'!D3376="","",IF('Journal Template'!D3376=IFERROR(VLOOKUP('Journal Template'!D3376,Checks!$CH:$CH,1,0),0),"Product Code Required","NA"))))),"")</f>
        <v/>
      </c>
    </row>
    <row r="3366" spans="14:89">
      <c r="N3366" t="s">
        <v>14721</v>
      </c>
      <c r="O3366" t="s">
        <v>14722</v>
      </c>
      <c r="P3366" t="s">
        <v>386</v>
      </c>
      <c r="Q3366" s="150" t="str">
        <f>IF(JRF!D3379="","",IF(IFERROR(VLOOKUP(JRF!D3379,Checks!N:P,3,0),0)="A","","Inactive account in Use"))</f>
        <v/>
      </c>
      <c r="R3366" t="str">
        <f>IFERROR(IF('Journal Template'!C3778="","",IF(IFERROR(VLOOKUP('Journal Template'!C3778,Checks!N:P,3,0),0)="A","","Inactive account in Use")),"")</f>
        <v/>
      </c>
      <c r="V3366" s="150" t="str">
        <f>IF(JRF!C3379="","",IF(IFERROR(VLOOKUP(JRF!C3379,Checks!S:U,3,0),0)="A","Entry with System fund Dept",""))</f>
        <v/>
      </c>
      <c r="W3366" t="str">
        <f>IFERROR(IF('Journal Template'!D3778="","",IF(IFERROR(VLOOKUP('Journal Template'!D3778,Checks!S:U,3,0),0)="A","Entry with System fund Dept","")),"")</f>
        <v/>
      </c>
      <c r="X3366" t="s">
        <v>14723</v>
      </c>
      <c r="Y3366" t="s">
        <v>389</v>
      </c>
      <c r="Z3366" t="s">
        <v>14724</v>
      </c>
      <c r="AA3366" t="s">
        <v>623</v>
      </c>
      <c r="AB3366" t="s">
        <v>1769</v>
      </c>
      <c r="AC3366" s="150" t="str">
        <f>IFERROR(IF(JRF!C3379="","",IF(AND(VLOOKUP(JRF!C3379,X:AA,4,0)=JRF!B3379,VLOOKUP(JRF!C3379,X:Y,2,0)="A"),"","Inactive Dept Combo Error")),"Inactive Dept Combo Error")</f>
        <v/>
      </c>
      <c r="AD3366" t="str">
        <f>IFERROR(IF('Journal Template'!D3778="","",IF(AND(VLOOKUP('Journal Template'!D3778,X:AA,4,0)='Journal Template'!A3778,VLOOKUP('Journal Template'!D3778,X:Y,2,0)="A"),"","Inactive Dept Combo Error")),"")</f>
        <v/>
      </c>
      <c r="AK3366" s="150" t="str">
        <f>IF(JRF!B3379="","",IF(JRF!B3379=IFERROR(VLOOKUP(JRF!B3379,Checks!AI:AI,1,0),0),"Entry in Branch/Satellite BU's",""))</f>
        <v/>
      </c>
      <c r="AL3366" t="str">
        <f>IFERROR(IF('Journal Template'!A3778="","",IF('Journal Template'!A3778=IFERROR(VLOOKUP('Journal Template'!A3778,Checks!AI:AI,1,0),0),"Entry in Branch/Satellite BU's","")),"")</f>
        <v/>
      </c>
      <c r="AO3366" s="171"/>
      <c r="AP3366" s="171"/>
      <c r="AQ3366" s="171"/>
      <c r="AR3366" s="171"/>
      <c r="CI3366" t="str">
        <f>IF(JRF!F3379&gt;0,"",IF(JRF!B3379="","",IF(LEFT(JRF!B3379,1)=IFERROR(VLOOKUP(LEFT(JRF!B3379,1),$CF$2:$CF$5,1,0),0),"Product Code Required",IF(JRF!C3379="","",IF(JRF!C3379=IFERROR(VLOOKUP(JRF!C3379,$CH:$CH,1,0),0),"Product Code Required","NA")))))</f>
        <v/>
      </c>
      <c r="CJ3366" t="str">
        <f>IF(JRF!AV3379&gt;0,"",IF(JRF!Q3379="","",IF(LEFT(JRF!Q3379,1)=IFERROR(VLOOKUP(LEFT(JRF!Q3379,1),$CF$2:$CF$5,1,0),0),"Product Code Required",IF(JRF!V3379="","",IF(JRF!V3379=IFERROR(VLOOKUP(JRF!V3379,$CH:$CH,1,0),0),"Product Code Required","NA")))))</f>
        <v/>
      </c>
      <c r="CK3366" t="str">
        <f>IFERROR(IF(LEN('Journal Template'!F3377)&gt;0,"",IF('Journal Template'!A3377="","",IF(LEFT('Journal Template'!A3377,1)=IFERROR(VLOOKUP(LEFT('Journal Template'!A3377,1),Checks!$CF$2:$CF$5,1,0),0),"Product Code Required",IF('Journal Template'!D3377="","",IF('Journal Template'!D3377=IFERROR(VLOOKUP('Journal Template'!D3377,Checks!$CH:$CH,1,0),0),"Product Code Required","NA"))))),"")</f>
        <v/>
      </c>
    </row>
    <row r="3367" spans="14:89">
      <c r="N3367" t="s">
        <v>14725</v>
      </c>
      <c r="O3367" t="s">
        <v>14726</v>
      </c>
      <c r="P3367" t="s">
        <v>386</v>
      </c>
      <c r="Q3367" s="150" t="str">
        <f>IF(JRF!D3380="","",IF(IFERROR(VLOOKUP(JRF!D3380,Checks!N:P,3,0),0)="A","","Inactive account in Use"))</f>
        <v/>
      </c>
      <c r="R3367" t="str">
        <f>IFERROR(IF('Journal Template'!C3779="","",IF(IFERROR(VLOOKUP('Journal Template'!C3779,Checks!N:P,3,0),0)="A","","Inactive account in Use")),"")</f>
        <v/>
      </c>
      <c r="V3367" s="150" t="str">
        <f>IF(JRF!C3380="","",IF(IFERROR(VLOOKUP(JRF!C3380,Checks!S:U,3,0),0)="A","Entry with System fund Dept",""))</f>
        <v/>
      </c>
      <c r="W3367" t="str">
        <f>IFERROR(IF('Journal Template'!D3779="","",IF(IFERROR(VLOOKUP('Journal Template'!D3779,Checks!S:U,3,0),0)="A","Entry with System fund Dept","")),"")</f>
        <v/>
      </c>
      <c r="X3367" t="s">
        <v>2097</v>
      </c>
      <c r="Y3367" t="s">
        <v>386</v>
      </c>
      <c r="Z3367" t="s">
        <v>14727</v>
      </c>
      <c r="AA3367" t="s">
        <v>623</v>
      </c>
      <c r="AB3367" t="s">
        <v>1769</v>
      </c>
      <c r="AC3367" s="150" t="str">
        <f>IFERROR(IF(JRF!C3380="","",IF(AND(VLOOKUP(JRF!C3380,X:AA,4,0)=JRF!B3380,VLOOKUP(JRF!C3380,X:Y,2,0)="A"),"","Inactive Dept Combo Error")),"Inactive Dept Combo Error")</f>
        <v/>
      </c>
      <c r="AD3367" t="str">
        <f>IFERROR(IF('Journal Template'!D3779="","",IF(AND(VLOOKUP('Journal Template'!D3779,X:AA,4,0)='Journal Template'!A3779,VLOOKUP('Journal Template'!D3779,X:Y,2,0)="A"),"","Inactive Dept Combo Error")),"")</f>
        <v/>
      </c>
      <c r="AK3367" s="150" t="str">
        <f>IF(JRF!B3380="","",IF(JRF!B3380=IFERROR(VLOOKUP(JRF!B3380,Checks!AI:AI,1,0),0),"Entry in Branch/Satellite BU's",""))</f>
        <v/>
      </c>
      <c r="AL3367" t="str">
        <f>IFERROR(IF('Journal Template'!A3779="","",IF('Journal Template'!A3779=IFERROR(VLOOKUP('Journal Template'!A3779,Checks!AI:AI,1,0),0),"Entry in Branch/Satellite BU's","")),"")</f>
        <v/>
      </c>
      <c r="AO3367" s="171"/>
      <c r="AP3367" s="171"/>
      <c r="AQ3367" s="171"/>
      <c r="AR3367" s="171"/>
      <c r="CI3367" t="str">
        <f>IF(JRF!F3380&gt;0,"",IF(JRF!B3380="","",IF(LEFT(JRF!B3380,1)=IFERROR(VLOOKUP(LEFT(JRF!B3380,1),$CF$2:$CF$5,1,0),0),"Product Code Required",IF(JRF!C3380="","",IF(JRF!C3380=IFERROR(VLOOKUP(JRF!C3380,$CH:$CH,1,0),0),"Product Code Required","NA")))))</f>
        <v/>
      </c>
      <c r="CJ3367" t="str">
        <f>IF(JRF!AV3380&gt;0,"",IF(JRF!Q3380="","",IF(LEFT(JRF!Q3380,1)=IFERROR(VLOOKUP(LEFT(JRF!Q3380,1),$CF$2:$CF$5,1,0),0),"Product Code Required",IF(JRF!V3380="","",IF(JRF!V3380=IFERROR(VLOOKUP(JRF!V3380,$CH:$CH,1,0),0),"Product Code Required","NA")))))</f>
        <v/>
      </c>
      <c r="CK3367" t="str">
        <f>IFERROR(IF(LEN('Journal Template'!F3378)&gt;0,"",IF('Journal Template'!A3378="","",IF(LEFT('Journal Template'!A3378,1)=IFERROR(VLOOKUP(LEFT('Journal Template'!A3378,1),Checks!$CF$2:$CF$5,1,0),0),"Product Code Required",IF('Journal Template'!D3378="","",IF('Journal Template'!D3378=IFERROR(VLOOKUP('Journal Template'!D3378,Checks!$CH:$CH,1,0),0),"Product Code Required","NA"))))),"")</f>
        <v/>
      </c>
    </row>
    <row r="3368" spans="14:89">
      <c r="N3368" t="s">
        <v>14728</v>
      </c>
      <c r="O3368" t="s">
        <v>14729</v>
      </c>
      <c r="P3368" t="s">
        <v>386</v>
      </c>
      <c r="Q3368" s="150" t="str">
        <f>IF(JRF!D3381="","",IF(IFERROR(VLOOKUP(JRF!D3381,Checks!N:P,3,0),0)="A","","Inactive account in Use"))</f>
        <v/>
      </c>
      <c r="R3368" t="str">
        <f>IFERROR(IF('Journal Template'!C3780="","",IF(IFERROR(VLOOKUP('Journal Template'!C3780,Checks!N:P,3,0),0)="A","","Inactive account in Use")),"")</f>
        <v/>
      </c>
      <c r="V3368" s="150" t="str">
        <f>IF(JRF!C3381="","",IF(IFERROR(VLOOKUP(JRF!C3381,Checks!S:U,3,0),0)="A","Entry with System fund Dept",""))</f>
        <v/>
      </c>
      <c r="W3368" t="str">
        <f>IFERROR(IF('Journal Template'!D3780="","",IF(IFERROR(VLOOKUP('Journal Template'!D3780,Checks!S:U,3,0),0)="A","Entry with System fund Dept","")),"")</f>
        <v/>
      </c>
      <c r="X3368" t="s">
        <v>2101</v>
      </c>
      <c r="Y3368" t="s">
        <v>386</v>
      </c>
      <c r="Z3368" t="s">
        <v>14730</v>
      </c>
      <c r="AA3368" t="s">
        <v>623</v>
      </c>
      <c r="AB3368" t="s">
        <v>1769</v>
      </c>
      <c r="AC3368" s="150" t="str">
        <f>IFERROR(IF(JRF!C3381="","",IF(AND(VLOOKUP(JRF!C3381,X:AA,4,0)=JRF!B3381,VLOOKUP(JRF!C3381,X:Y,2,0)="A"),"","Inactive Dept Combo Error")),"Inactive Dept Combo Error")</f>
        <v/>
      </c>
      <c r="AD3368" t="str">
        <f>IFERROR(IF('Journal Template'!D3780="","",IF(AND(VLOOKUP('Journal Template'!D3780,X:AA,4,0)='Journal Template'!A3780,VLOOKUP('Journal Template'!D3780,X:Y,2,0)="A"),"","Inactive Dept Combo Error")),"")</f>
        <v/>
      </c>
      <c r="AK3368" s="150" t="str">
        <f>IF(JRF!B3381="","",IF(JRF!B3381=IFERROR(VLOOKUP(JRF!B3381,Checks!AI:AI,1,0),0),"Entry in Branch/Satellite BU's",""))</f>
        <v/>
      </c>
      <c r="AL3368" t="str">
        <f>IFERROR(IF('Journal Template'!A3780="","",IF('Journal Template'!A3780=IFERROR(VLOOKUP('Journal Template'!A3780,Checks!AI:AI,1,0),0),"Entry in Branch/Satellite BU's","")),"")</f>
        <v/>
      </c>
      <c r="AO3368" s="171"/>
      <c r="AP3368" s="171"/>
      <c r="AQ3368" s="171"/>
      <c r="AR3368" s="171"/>
      <c r="CI3368" t="str">
        <f>IF(JRF!F3381&gt;0,"",IF(JRF!B3381="","",IF(LEFT(JRF!B3381,1)=IFERROR(VLOOKUP(LEFT(JRF!B3381,1),$CF$2:$CF$5,1,0),0),"Product Code Required",IF(JRF!C3381="","",IF(JRF!C3381=IFERROR(VLOOKUP(JRF!C3381,$CH:$CH,1,0),0),"Product Code Required","NA")))))</f>
        <v/>
      </c>
      <c r="CJ3368" t="str">
        <f>IF(JRF!AV3381&gt;0,"",IF(JRF!Q3381="","",IF(LEFT(JRF!Q3381,1)=IFERROR(VLOOKUP(LEFT(JRF!Q3381,1),$CF$2:$CF$5,1,0),0),"Product Code Required",IF(JRF!V3381="","",IF(JRF!V3381=IFERROR(VLOOKUP(JRF!V3381,$CH:$CH,1,0),0),"Product Code Required","NA")))))</f>
        <v/>
      </c>
      <c r="CK3368" t="str">
        <f>IFERROR(IF(LEN('Journal Template'!F3379)&gt;0,"",IF('Journal Template'!A3379="","",IF(LEFT('Journal Template'!A3379,1)=IFERROR(VLOOKUP(LEFT('Journal Template'!A3379,1),Checks!$CF$2:$CF$5,1,0),0),"Product Code Required",IF('Journal Template'!D3379="","",IF('Journal Template'!D3379=IFERROR(VLOOKUP('Journal Template'!D3379,Checks!$CH:$CH,1,0),0),"Product Code Required","NA"))))),"")</f>
        <v/>
      </c>
    </row>
    <row r="3369" spans="14:89">
      <c r="N3369" t="s">
        <v>14731</v>
      </c>
      <c r="O3369" t="s">
        <v>14732</v>
      </c>
      <c r="P3369" t="s">
        <v>386</v>
      </c>
      <c r="Q3369" s="150" t="str">
        <f>IF(JRF!D3382="","",IF(IFERROR(VLOOKUP(JRF!D3382,Checks!N:P,3,0),0)="A","","Inactive account in Use"))</f>
        <v/>
      </c>
      <c r="R3369" t="str">
        <f>IFERROR(IF('Journal Template'!C3781="","",IF(IFERROR(VLOOKUP('Journal Template'!C3781,Checks!N:P,3,0),0)="A","","Inactive account in Use")),"")</f>
        <v/>
      </c>
      <c r="V3369" s="150" t="str">
        <f>IF(JRF!C3382="","",IF(IFERROR(VLOOKUP(JRF!C3382,Checks!S:U,3,0),0)="A","Entry with System fund Dept",""))</f>
        <v/>
      </c>
      <c r="W3369" t="str">
        <f>IFERROR(IF('Journal Template'!D3781="","",IF(IFERROR(VLOOKUP('Journal Template'!D3781,Checks!S:U,3,0),0)="A","Entry with System fund Dept","")),"")</f>
        <v/>
      </c>
      <c r="X3369" t="s">
        <v>14733</v>
      </c>
      <c r="Y3369" t="s">
        <v>389</v>
      </c>
      <c r="Z3369" t="s">
        <v>14734</v>
      </c>
      <c r="AA3369" t="s">
        <v>623</v>
      </c>
      <c r="AB3369" t="s">
        <v>1769</v>
      </c>
      <c r="AC3369" s="150" t="str">
        <f>IFERROR(IF(JRF!C3382="","",IF(AND(VLOOKUP(JRF!C3382,X:AA,4,0)=JRF!B3382,VLOOKUP(JRF!C3382,X:Y,2,0)="A"),"","Inactive Dept Combo Error")),"Inactive Dept Combo Error")</f>
        <v/>
      </c>
      <c r="AD3369" t="str">
        <f>IFERROR(IF('Journal Template'!D3781="","",IF(AND(VLOOKUP('Journal Template'!D3781,X:AA,4,0)='Journal Template'!A3781,VLOOKUP('Journal Template'!D3781,X:Y,2,0)="A"),"","Inactive Dept Combo Error")),"")</f>
        <v/>
      </c>
      <c r="AK3369" s="150" t="str">
        <f>IF(JRF!B3382="","",IF(JRF!B3382=IFERROR(VLOOKUP(JRF!B3382,Checks!AI:AI,1,0),0),"Entry in Branch/Satellite BU's",""))</f>
        <v/>
      </c>
      <c r="AL3369" t="str">
        <f>IFERROR(IF('Journal Template'!A3781="","",IF('Journal Template'!A3781=IFERROR(VLOOKUP('Journal Template'!A3781,Checks!AI:AI,1,0),0),"Entry in Branch/Satellite BU's","")),"")</f>
        <v/>
      </c>
      <c r="AO3369" s="171"/>
      <c r="AP3369" s="171"/>
      <c r="AQ3369" s="171"/>
      <c r="AR3369" s="171"/>
      <c r="CI3369" t="str">
        <f>IF(JRF!F3382&gt;0,"",IF(JRF!B3382="","",IF(LEFT(JRF!B3382,1)=IFERROR(VLOOKUP(LEFT(JRF!B3382,1),$CF$2:$CF$5,1,0),0),"Product Code Required",IF(JRF!C3382="","",IF(JRF!C3382=IFERROR(VLOOKUP(JRF!C3382,$CH:$CH,1,0),0),"Product Code Required","NA")))))</f>
        <v/>
      </c>
      <c r="CJ3369" t="str">
        <f>IF(JRF!AV3382&gt;0,"",IF(JRF!Q3382="","",IF(LEFT(JRF!Q3382,1)=IFERROR(VLOOKUP(LEFT(JRF!Q3382,1),$CF$2:$CF$5,1,0),0),"Product Code Required",IF(JRF!V3382="","",IF(JRF!V3382=IFERROR(VLOOKUP(JRF!V3382,$CH:$CH,1,0),0),"Product Code Required","NA")))))</f>
        <v/>
      </c>
      <c r="CK3369" t="str">
        <f>IFERROR(IF(LEN('Journal Template'!F3380)&gt;0,"",IF('Journal Template'!A3380="","",IF(LEFT('Journal Template'!A3380,1)=IFERROR(VLOOKUP(LEFT('Journal Template'!A3380,1),Checks!$CF$2:$CF$5,1,0),0),"Product Code Required",IF('Journal Template'!D3380="","",IF('Journal Template'!D3380=IFERROR(VLOOKUP('Journal Template'!D3380,Checks!$CH:$CH,1,0),0),"Product Code Required","NA"))))),"")</f>
        <v/>
      </c>
    </row>
    <row r="3370" spans="14:89">
      <c r="N3370" t="s">
        <v>14735</v>
      </c>
      <c r="O3370" t="s">
        <v>14736</v>
      </c>
      <c r="P3370" t="s">
        <v>386</v>
      </c>
      <c r="Q3370" s="150" t="str">
        <f>IF(JRF!D3383="","",IF(IFERROR(VLOOKUP(JRF!D3383,Checks!N:P,3,0),0)="A","","Inactive account in Use"))</f>
        <v/>
      </c>
      <c r="R3370" t="str">
        <f>IFERROR(IF('Journal Template'!C3782="","",IF(IFERROR(VLOOKUP('Journal Template'!C3782,Checks!N:P,3,0),0)="A","","Inactive account in Use")),"")</f>
        <v/>
      </c>
      <c r="V3370" s="150" t="str">
        <f>IF(JRF!C3383="","",IF(IFERROR(VLOOKUP(JRF!C3383,Checks!S:U,3,0),0)="A","Entry with System fund Dept",""))</f>
        <v/>
      </c>
      <c r="W3370" t="str">
        <f>IFERROR(IF('Journal Template'!D3782="","",IF(IFERROR(VLOOKUP('Journal Template'!D3782,Checks!S:U,3,0),0)="A","Entry with System fund Dept","")),"")</f>
        <v/>
      </c>
      <c r="X3370" t="s">
        <v>2104</v>
      </c>
      <c r="Y3370" t="s">
        <v>386</v>
      </c>
      <c r="Z3370" t="s">
        <v>14737</v>
      </c>
      <c r="AA3370" t="s">
        <v>623</v>
      </c>
      <c r="AB3370" t="s">
        <v>1769</v>
      </c>
      <c r="AC3370" s="150" t="str">
        <f>IFERROR(IF(JRF!C3383="","",IF(AND(VLOOKUP(JRF!C3383,X:AA,4,0)=JRF!B3383,VLOOKUP(JRF!C3383,X:Y,2,0)="A"),"","Inactive Dept Combo Error")),"Inactive Dept Combo Error")</f>
        <v/>
      </c>
      <c r="AD3370" t="str">
        <f>IFERROR(IF('Journal Template'!D3782="","",IF(AND(VLOOKUP('Journal Template'!D3782,X:AA,4,0)='Journal Template'!A3782,VLOOKUP('Journal Template'!D3782,X:Y,2,0)="A"),"","Inactive Dept Combo Error")),"")</f>
        <v/>
      </c>
      <c r="AK3370" s="150" t="str">
        <f>IF(JRF!B3383="","",IF(JRF!B3383=IFERROR(VLOOKUP(JRF!B3383,Checks!AI:AI,1,0),0),"Entry in Branch/Satellite BU's",""))</f>
        <v/>
      </c>
      <c r="AL3370" t="str">
        <f>IFERROR(IF('Journal Template'!A3782="","",IF('Journal Template'!A3782=IFERROR(VLOOKUP('Journal Template'!A3782,Checks!AI:AI,1,0),0),"Entry in Branch/Satellite BU's","")),"")</f>
        <v/>
      </c>
      <c r="AO3370" s="171"/>
      <c r="AP3370" s="171"/>
      <c r="AQ3370" s="171"/>
      <c r="AR3370" s="171"/>
      <c r="CI3370" t="str">
        <f>IF(JRF!F3383&gt;0,"",IF(JRF!B3383="","",IF(LEFT(JRF!B3383,1)=IFERROR(VLOOKUP(LEFT(JRF!B3383,1),$CF$2:$CF$5,1,0),0),"Product Code Required",IF(JRF!C3383="","",IF(JRF!C3383=IFERROR(VLOOKUP(JRF!C3383,$CH:$CH,1,0),0),"Product Code Required","NA")))))</f>
        <v/>
      </c>
      <c r="CJ3370" t="str">
        <f>IF(JRF!AV3383&gt;0,"",IF(JRF!Q3383="","",IF(LEFT(JRF!Q3383,1)=IFERROR(VLOOKUP(LEFT(JRF!Q3383,1),$CF$2:$CF$5,1,0),0),"Product Code Required",IF(JRF!V3383="","",IF(JRF!V3383=IFERROR(VLOOKUP(JRF!V3383,$CH:$CH,1,0),0),"Product Code Required","NA")))))</f>
        <v/>
      </c>
      <c r="CK3370" t="str">
        <f>IFERROR(IF(LEN('Journal Template'!F3381)&gt;0,"",IF('Journal Template'!A3381="","",IF(LEFT('Journal Template'!A3381,1)=IFERROR(VLOOKUP(LEFT('Journal Template'!A3381,1),Checks!$CF$2:$CF$5,1,0),0),"Product Code Required",IF('Journal Template'!D3381="","",IF('Journal Template'!D3381=IFERROR(VLOOKUP('Journal Template'!D3381,Checks!$CH:$CH,1,0),0),"Product Code Required","NA"))))),"")</f>
        <v/>
      </c>
    </row>
    <row r="3371" spans="14:89">
      <c r="N3371" t="s">
        <v>14738</v>
      </c>
      <c r="O3371" t="s">
        <v>14739</v>
      </c>
      <c r="P3371" t="s">
        <v>386</v>
      </c>
      <c r="Q3371" s="150" t="str">
        <f>IF(JRF!D3384="","",IF(IFERROR(VLOOKUP(JRF!D3384,Checks!N:P,3,0),0)="A","","Inactive account in Use"))</f>
        <v/>
      </c>
      <c r="R3371" t="str">
        <f>IFERROR(IF('Journal Template'!C3783="","",IF(IFERROR(VLOOKUP('Journal Template'!C3783,Checks!N:P,3,0),0)="A","","Inactive account in Use")),"")</f>
        <v/>
      </c>
      <c r="V3371" s="150" t="str">
        <f>IF(JRF!C3384="","",IF(IFERROR(VLOOKUP(JRF!C3384,Checks!S:U,3,0),0)="A","Entry with System fund Dept",""))</f>
        <v/>
      </c>
      <c r="W3371" t="str">
        <f>IFERROR(IF('Journal Template'!D3783="","",IF(IFERROR(VLOOKUP('Journal Template'!D3783,Checks!S:U,3,0),0)="A","Entry with System fund Dept","")),"")</f>
        <v/>
      </c>
      <c r="X3371" t="s">
        <v>4585</v>
      </c>
      <c r="Y3371" t="s">
        <v>386</v>
      </c>
      <c r="Z3371" t="s">
        <v>14740</v>
      </c>
      <c r="AA3371" t="s">
        <v>623</v>
      </c>
      <c r="AB3371" t="s">
        <v>1769</v>
      </c>
      <c r="AC3371" s="150" t="str">
        <f>IFERROR(IF(JRF!C3384="","",IF(AND(VLOOKUP(JRF!C3384,X:AA,4,0)=JRF!B3384,VLOOKUP(JRF!C3384,X:Y,2,0)="A"),"","Inactive Dept Combo Error")),"Inactive Dept Combo Error")</f>
        <v/>
      </c>
      <c r="AD3371" t="str">
        <f>IFERROR(IF('Journal Template'!D3783="","",IF(AND(VLOOKUP('Journal Template'!D3783,X:AA,4,0)='Journal Template'!A3783,VLOOKUP('Journal Template'!D3783,X:Y,2,0)="A"),"","Inactive Dept Combo Error")),"")</f>
        <v/>
      </c>
      <c r="AK3371" s="150" t="str">
        <f>IF(JRF!B3384="","",IF(JRF!B3384=IFERROR(VLOOKUP(JRF!B3384,Checks!AI:AI,1,0),0),"Entry in Branch/Satellite BU's",""))</f>
        <v/>
      </c>
      <c r="AL3371" t="str">
        <f>IFERROR(IF('Journal Template'!A3783="","",IF('Journal Template'!A3783=IFERROR(VLOOKUP('Journal Template'!A3783,Checks!AI:AI,1,0),0),"Entry in Branch/Satellite BU's","")),"")</f>
        <v/>
      </c>
      <c r="AO3371" s="171"/>
      <c r="AP3371" s="171"/>
      <c r="AQ3371" s="171"/>
      <c r="AR3371" s="171"/>
      <c r="CI3371" t="str">
        <f>IF(JRF!F3384&gt;0,"",IF(JRF!B3384="","",IF(LEFT(JRF!B3384,1)=IFERROR(VLOOKUP(LEFT(JRF!B3384,1),$CF$2:$CF$5,1,0),0),"Product Code Required",IF(JRF!C3384="","",IF(JRF!C3384=IFERROR(VLOOKUP(JRF!C3384,$CH:$CH,1,0),0),"Product Code Required","NA")))))</f>
        <v/>
      </c>
      <c r="CJ3371" t="str">
        <f>IF(JRF!AV3384&gt;0,"",IF(JRF!Q3384="","",IF(LEFT(JRF!Q3384,1)=IFERROR(VLOOKUP(LEFT(JRF!Q3384,1),$CF$2:$CF$5,1,0),0),"Product Code Required",IF(JRF!V3384="","",IF(JRF!V3384=IFERROR(VLOOKUP(JRF!V3384,$CH:$CH,1,0),0),"Product Code Required","NA")))))</f>
        <v/>
      </c>
      <c r="CK3371" t="str">
        <f>IFERROR(IF(LEN('Journal Template'!F3382)&gt;0,"",IF('Journal Template'!A3382="","",IF(LEFT('Journal Template'!A3382,1)=IFERROR(VLOOKUP(LEFT('Journal Template'!A3382,1),Checks!$CF$2:$CF$5,1,0),0),"Product Code Required",IF('Journal Template'!D3382="","",IF('Journal Template'!D3382=IFERROR(VLOOKUP('Journal Template'!D3382,Checks!$CH:$CH,1,0),0),"Product Code Required","NA"))))),"")</f>
        <v/>
      </c>
    </row>
    <row r="3372" spans="14:89">
      <c r="N3372" t="s">
        <v>14741</v>
      </c>
      <c r="O3372" t="s">
        <v>14742</v>
      </c>
      <c r="P3372" t="s">
        <v>386</v>
      </c>
      <c r="Q3372" s="150" t="str">
        <f>IF(JRF!D3385="","",IF(IFERROR(VLOOKUP(JRF!D3385,Checks!N:P,3,0),0)="A","","Inactive account in Use"))</f>
        <v/>
      </c>
      <c r="R3372" t="str">
        <f>IFERROR(IF('Journal Template'!C3784="","",IF(IFERROR(VLOOKUP('Journal Template'!C3784,Checks!N:P,3,0),0)="A","","Inactive account in Use")),"")</f>
        <v/>
      </c>
      <c r="V3372" s="150" t="str">
        <f>IF(JRF!C3385="","",IF(IFERROR(VLOOKUP(JRF!C3385,Checks!S:U,3,0),0)="A","Entry with System fund Dept",""))</f>
        <v/>
      </c>
      <c r="W3372" t="str">
        <f>IFERROR(IF('Journal Template'!D3784="","",IF(IFERROR(VLOOKUP('Journal Template'!D3784,Checks!S:U,3,0),0)="A","Entry with System fund Dept","")),"")</f>
        <v/>
      </c>
      <c r="X3372" t="s">
        <v>2109</v>
      </c>
      <c r="Y3372" t="s">
        <v>386</v>
      </c>
      <c r="Z3372" t="s">
        <v>14743</v>
      </c>
      <c r="AA3372" t="s">
        <v>623</v>
      </c>
      <c r="AB3372" t="s">
        <v>1769</v>
      </c>
      <c r="AC3372" s="150" t="str">
        <f>IFERROR(IF(JRF!C3385="","",IF(AND(VLOOKUP(JRF!C3385,X:AA,4,0)=JRF!B3385,VLOOKUP(JRF!C3385,X:Y,2,0)="A"),"","Inactive Dept Combo Error")),"Inactive Dept Combo Error")</f>
        <v/>
      </c>
      <c r="AD3372" t="str">
        <f>IFERROR(IF('Journal Template'!D3784="","",IF(AND(VLOOKUP('Journal Template'!D3784,X:AA,4,0)='Journal Template'!A3784,VLOOKUP('Journal Template'!D3784,X:Y,2,0)="A"),"","Inactive Dept Combo Error")),"")</f>
        <v/>
      </c>
      <c r="AK3372" s="150" t="str">
        <f>IF(JRF!B3385="","",IF(JRF!B3385=IFERROR(VLOOKUP(JRF!B3385,Checks!AI:AI,1,0),0),"Entry in Branch/Satellite BU's",""))</f>
        <v/>
      </c>
      <c r="AL3372" t="str">
        <f>IFERROR(IF('Journal Template'!A3784="","",IF('Journal Template'!A3784=IFERROR(VLOOKUP('Journal Template'!A3784,Checks!AI:AI,1,0),0),"Entry in Branch/Satellite BU's","")),"")</f>
        <v/>
      </c>
      <c r="AO3372" s="171"/>
      <c r="AP3372" s="171"/>
      <c r="AQ3372" s="171"/>
      <c r="AR3372" s="171"/>
      <c r="CI3372" t="str">
        <f>IF(JRF!F3385&gt;0,"",IF(JRF!B3385="","",IF(LEFT(JRF!B3385,1)=IFERROR(VLOOKUP(LEFT(JRF!B3385,1),$CF$2:$CF$5,1,0),0),"Product Code Required",IF(JRF!C3385="","",IF(JRF!C3385=IFERROR(VLOOKUP(JRF!C3385,$CH:$CH,1,0),0),"Product Code Required","NA")))))</f>
        <v/>
      </c>
      <c r="CJ3372" t="str">
        <f>IF(JRF!AV3385&gt;0,"",IF(JRF!Q3385="","",IF(LEFT(JRF!Q3385,1)=IFERROR(VLOOKUP(LEFT(JRF!Q3385,1),$CF$2:$CF$5,1,0),0),"Product Code Required",IF(JRF!V3385="","",IF(JRF!V3385=IFERROR(VLOOKUP(JRF!V3385,$CH:$CH,1,0),0),"Product Code Required","NA")))))</f>
        <v/>
      </c>
      <c r="CK3372" t="str">
        <f>IFERROR(IF(LEN('Journal Template'!F3383)&gt;0,"",IF('Journal Template'!A3383="","",IF(LEFT('Journal Template'!A3383,1)=IFERROR(VLOOKUP(LEFT('Journal Template'!A3383,1),Checks!$CF$2:$CF$5,1,0),0),"Product Code Required",IF('Journal Template'!D3383="","",IF('Journal Template'!D3383=IFERROR(VLOOKUP('Journal Template'!D3383,Checks!$CH:$CH,1,0),0),"Product Code Required","NA"))))),"")</f>
        <v/>
      </c>
    </row>
    <row r="3373" spans="14:89">
      <c r="N3373" t="s">
        <v>14744</v>
      </c>
      <c r="O3373" t="s">
        <v>14739</v>
      </c>
      <c r="P3373" t="s">
        <v>386</v>
      </c>
      <c r="Q3373" s="150" t="str">
        <f>IF(JRF!D3386="","",IF(IFERROR(VLOOKUP(JRF!D3386,Checks!N:P,3,0),0)="A","","Inactive account in Use"))</f>
        <v/>
      </c>
      <c r="R3373" t="str">
        <f>IFERROR(IF('Journal Template'!C3785="","",IF(IFERROR(VLOOKUP('Journal Template'!C3785,Checks!N:P,3,0),0)="A","","Inactive account in Use")),"")</f>
        <v/>
      </c>
      <c r="V3373" s="150" t="str">
        <f>IF(JRF!C3386="","",IF(IFERROR(VLOOKUP(JRF!C3386,Checks!S:U,3,0),0)="A","Entry with System fund Dept",""))</f>
        <v/>
      </c>
      <c r="W3373" t="str">
        <f>IFERROR(IF('Journal Template'!D3785="","",IF(IFERROR(VLOOKUP('Journal Template'!D3785,Checks!S:U,3,0),0)="A","Entry with System fund Dept","")),"")</f>
        <v/>
      </c>
      <c r="X3373" t="s">
        <v>2112</v>
      </c>
      <c r="Y3373" t="s">
        <v>386</v>
      </c>
      <c r="Z3373" t="s">
        <v>14745</v>
      </c>
      <c r="AA3373" t="s">
        <v>623</v>
      </c>
      <c r="AB3373" t="s">
        <v>1769</v>
      </c>
      <c r="AC3373" s="150" t="str">
        <f>IFERROR(IF(JRF!C3386="","",IF(AND(VLOOKUP(JRF!C3386,X:AA,4,0)=JRF!B3386,VLOOKUP(JRF!C3386,X:Y,2,0)="A"),"","Inactive Dept Combo Error")),"Inactive Dept Combo Error")</f>
        <v/>
      </c>
      <c r="AD3373" t="str">
        <f>IFERROR(IF('Journal Template'!D3785="","",IF(AND(VLOOKUP('Journal Template'!D3785,X:AA,4,0)='Journal Template'!A3785,VLOOKUP('Journal Template'!D3785,X:Y,2,0)="A"),"","Inactive Dept Combo Error")),"")</f>
        <v/>
      </c>
      <c r="AK3373" s="150" t="str">
        <f>IF(JRF!B3386="","",IF(JRF!B3386=IFERROR(VLOOKUP(JRF!B3386,Checks!AI:AI,1,0),0),"Entry in Branch/Satellite BU's",""))</f>
        <v/>
      </c>
      <c r="AL3373" t="str">
        <f>IFERROR(IF('Journal Template'!A3785="","",IF('Journal Template'!A3785=IFERROR(VLOOKUP('Journal Template'!A3785,Checks!AI:AI,1,0),0),"Entry in Branch/Satellite BU's","")),"")</f>
        <v/>
      </c>
      <c r="AO3373" s="171"/>
      <c r="AP3373" s="171"/>
      <c r="AQ3373" s="171"/>
      <c r="AR3373" s="171"/>
      <c r="CI3373" t="str">
        <f>IF(JRF!F3386&gt;0,"",IF(JRF!B3386="","",IF(LEFT(JRF!B3386,1)=IFERROR(VLOOKUP(LEFT(JRF!B3386,1),$CF$2:$CF$5,1,0),0),"Product Code Required",IF(JRF!C3386="","",IF(JRF!C3386=IFERROR(VLOOKUP(JRF!C3386,$CH:$CH,1,0),0),"Product Code Required","NA")))))</f>
        <v/>
      </c>
      <c r="CJ3373" t="str">
        <f>IF(JRF!AV3386&gt;0,"",IF(JRF!Q3386="","",IF(LEFT(JRF!Q3386,1)=IFERROR(VLOOKUP(LEFT(JRF!Q3386,1),$CF$2:$CF$5,1,0),0),"Product Code Required",IF(JRF!V3386="","",IF(JRF!V3386=IFERROR(VLOOKUP(JRF!V3386,$CH:$CH,1,0),0),"Product Code Required","NA")))))</f>
        <v/>
      </c>
      <c r="CK3373" t="str">
        <f>IFERROR(IF(LEN('Journal Template'!F3384)&gt;0,"",IF('Journal Template'!A3384="","",IF(LEFT('Journal Template'!A3384,1)=IFERROR(VLOOKUP(LEFT('Journal Template'!A3384,1),Checks!$CF$2:$CF$5,1,0),0),"Product Code Required",IF('Journal Template'!D3384="","",IF('Journal Template'!D3384=IFERROR(VLOOKUP('Journal Template'!D3384,Checks!$CH:$CH,1,0),0),"Product Code Required","NA"))))),"")</f>
        <v/>
      </c>
    </row>
    <row r="3374" spans="14:89">
      <c r="N3374" t="s">
        <v>14746</v>
      </c>
      <c r="O3374" t="s">
        <v>14742</v>
      </c>
      <c r="P3374" t="s">
        <v>386</v>
      </c>
      <c r="Q3374" s="150" t="str">
        <f>IF(JRF!D3387="","",IF(IFERROR(VLOOKUP(JRF!D3387,Checks!N:P,3,0),0)="A","","Inactive account in Use"))</f>
        <v/>
      </c>
      <c r="R3374" t="str">
        <f>IFERROR(IF('Journal Template'!C3786="","",IF(IFERROR(VLOOKUP('Journal Template'!C3786,Checks!N:P,3,0),0)="A","","Inactive account in Use")),"")</f>
        <v/>
      </c>
      <c r="V3374" s="150" t="str">
        <f>IF(JRF!C3387="","",IF(IFERROR(VLOOKUP(JRF!C3387,Checks!S:U,3,0),0)="A","Entry with System fund Dept",""))</f>
        <v/>
      </c>
      <c r="W3374" t="str">
        <f>IFERROR(IF('Journal Template'!D3786="","",IF(IFERROR(VLOOKUP('Journal Template'!D3786,Checks!S:U,3,0),0)="A","Entry with System fund Dept","")),"")</f>
        <v/>
      </c>
      <c r="X3374" t="s">
        <v>2116</v>
      </c>
      <c r="Y3374" t="s">
        <v>386</v>
      </c>
      <c r="Z3374" t="s">
        <v>14747</v>
      </c>
      <c r="AA3374" t="s">
        <v>623</v>
      </c>
      <c r="AB3374" t="s">
        <v>1769</v>
      </c>
      <c r="AC3374" s="150" t="str">
        <f>IFERROR(IF(JRF!C3387="","",IF(AND(VLOOKUP(JRF!C3387,X:AA,4,0)=JRF!B3387,VLOOKUP(JRF!C3387,X:Y,2,0)="A"),"","Inactive Dept Combo Error")),"Inactive Dept Combo Error")</f>
        <v/>
      </c>
      <c r="AD3374" t="str">
        <f>IFERROR(IF('Journal Template'!D3786="","",IF(AND(VLOOKUP('Journal Template'!D3786,X:AA,4,0)='Journal Template'!A3786,VLOOKUP('Journal Template'!D3786,X:Y,2,0)="A"),"","Inactive Dept Combo Error")),"")</f>
        <v/>
      </c>
      <c r="AK3374" s="150" t="str">
        <f>IF(JRF!B3387="","",IF(JRF!B3387=IFERROR(VLOOKUP(JRF!B3387,Checks!AI:AI,1,0),0),"Entry in Branch/Satellite BU's",""))</f>
        <v/>
      </c>
      <c r="AL3374" t="str">
        <f>IFERROR(IF('Journal Template'!A3786="","",IF('Journal Template'!A3786=IFERROR(VLOOKUP('Journal Template'!A3786,Checks!AI:AI,1,0),0),"Entry in Branch/Satellite BU's","")),"")</f>
        <v/>
      </c>
      <c r="AO3374" s="171"/>
      <c r="AP3374" s="171"/>
      <c r="AQ3374" s="171"/>
      <c r="AR3374" s="171"/>
      <c r="CI3374" t="str">
        <f>IF(JRF!F3387&gt;0,"",IF(JRF!B3387="","",IF(LEFT(JRF!B3387,1)=IFERROR(VLOOKUP(LEFT(JRF!B3387,1),$CF$2:$CF$5,1,0),0),"Product Code Required",IF(JRF!C3387="","",IF(JRF!C3387=IFERROR(VLOOKUP(JRF!C3387,$CH:$CH,1,0),0),"Product Code Required","NA")))))</f>
        <v/>
      </c>
      <c r="CJ3374" t="str">
        <f>IF(JRF!AV3387&gt;0,"",IF(JRF!Q3387="","",IF(LEFT(JRF!Q3387,1)=IFERROR(VLOOKUP(LEFT(JRF!Q3387,1),$CF$2:$CF$5,1,0),0),"Product Code Required",IF(JRF!V3387="","",IF(JRF!V3387=IFERROR(VLOOKUP(JRF!V3387,$CH:$CH,1,0),0),"Product Code Required","NA")))))</f>
        <v/>
      </c>
      <c r="CK3374" t="str">
        <f>IFERROR(IF(LEN('Journal Template'!F3385)&gt;0,"",IF('Journal Template'!A3385="","",IF(LEFT('Journal Template'!A3385,1)=IFERROR(VLOOKUP(LEFT('Journal Template'!A3385,1),Checks!$CF$2:$CF$5,1,0),0),"Product Code Required",IF('Journal Template'!D3385="","",IF('Journal Template'!D3385=IFERROR(VLOOKUP('Journal Template'!D3385,Checks!$CH:$CH,1,0),0),"Product Code Required","NA"))))),"")</f>
        <v/>
      </c>
    </row>
    <row r="3375" spans="14:89">
      <c r="N3375" t="s">
        <v>14748</v>
      </c>
      <c r="O3375" t="s">
        <v>14749</v>
      </c>
      <c r="P3375" t="s">
        <v>386</v>
      </c>
      <c r="Q3375" s="150" t="str">
        <f>IF(JRF!D3388="","",IF(IFERROR(VLOOKUP(JRF!D3388,Checks!N:P,3,0),0)="A","","Inactive account in Use"))</f>
        <v/>
      </c>
      <c r="R3375" t="str">
        <f>IFERROR(IF('Journal Template'!C3787="","",IF(IFERROR(VLOOKUP('Journal Template'!C3787,Checks!N:P,3,0),0)="A","","Inactive account in Use")),"")</f>
        <v/>
      </c>
      <c r="V3375" s="150" t="str">
        <f>IF(JRF!C3388="","",IF(IFERROR(VLOOKUP(JRF!C3388,Checks!S:U,3,0),0)="A","Entry with System fund Dept",""))</f>
        <v/>
      </c>
      <c r="W3375" t="str">
        <f>IFERROR(IF('Journal Template'!D3787="","",IF(IFERROR(VLOOKUP('Journal Template'!D3787,Checks!S:U,3,0),0)="A","Entry with System fund Dept","")),"")</f>
        <v/>
      </c>
      <c r="X3375" t="s">
        <v>7153</v>
      </c>
      <c r="Y3375" t="s">
        <v>386</v>
      </c>
      <c r="Z3375" t="s">
        <v>14750</v>
      </c>
      <c r="AA3375" t="s">
        <v>623</v>
      </c>
      <c r="AB3375" t="s">
        <v>1769</v>
      </c>
      <c r="AC3375" s="150" t="str">
        <f>IFERROR(IF(JRF!C3388="","",IF(AND(VLOOKUP(JRF!C3388,X:AA,4,0)=JRF!B3388,VLOOKUP(JRF!C3388,X:Y,2,0)="A"),"","Inactive Dept Combo Error")),"Inactive Dept Combo Error")</f>
        <v/>
      </c>
      <c r="AD3375" t="str">
        <f>IFERROR(IF('Journal Template'!D3787="","",IF(AND(VLOOKUP('Journal Template'!D3787,X:AA,4,0)='Journal Template'!A3787,VLOOKUP('Journal Template'!D3787,X:Y,2,0)="A"),"","Inactive Dept Combo Error")),"")</f>
        <v/>
      </c>
      <c r="AK3375" s="150" t="str">
        <f>IF(JRF!B3388="","",IF(JRF!B3388=IFERROR(VLOOKUP(JRF!B3388,Checks!AI:AI,1,0),0),"Entry in Branch/Satellite BU's",""))</f>
        <v/>
      </c>
      <c r="AL3375" t="str">
        <f>IFERROR(IF('Journal Template'!A3787="","",IF('Journal Template'!A3787=IFERROR(VLOOKUP('Journal Template'!A3787,Checks!AI:AI,1,0),0),"Entry in Branch/Satellite BU's","")),"")</f>
        <v/>
      </c>
      <c r="AO3375" s="171"/>
      <c r="AP3375" s="171"/>
      <c r="AQ3375" s="171"/>
      <c r="AR3375" s="171"/>
      <c r="CI3375" t="str">
        <f>IF(JRF!F3388&gt;0,"",IF(JRF!B3388="","",IF(LEFT(JRF!B3388,1)=IFERROR(VLOOKUP(LEFT(JRF!B3388,1),$CF$2:$CF$5,1,0),0),"Product Code Required",IF(JRF!C3388="","",IF(JRF!C3388=IFERROR(VLOOKUP(JRF!C3388,$CH:$CH,1,0),0),"Product Code Required","NA")))))</f>
        <v/>
      </c>
      <c r="CJ3375" t="str">
        <f>IF(JRF!AV3388&gt;0,"",IF(JRF!Q3388="","",IF(LEFT(JRF!Q3388,1)=IFERROR(VLOOKUP(LEFT(JRF!Q3388,1),$CF$2:$CF$5,1,0),0),"Product Code Required",IF(JRF!V3388="","",IF(JRF!V3388=IFERROR(VLOOKUP(JRF!V3388,$CH:$CH,1,0),0),"Product Code Required","NA")))))</f>
        <v/>
      </c>
      <c r="CK3375" t="str">
        <f>IFERROR(IF(LEN('Journal Template'!F3386)&gt;0,"",IF('Journal Template'!A3386="","",IF(LEFT('Journal Template'!A3386,1)=IFERROR(VLOOKUP(LEFT('Journal Template'!A3386,1),Checks!$CF$2:$CF$5,1,0),0),"Product Code Required",IF('Journal Template'!D3386="","",IF('Journal Template'!D3386=IFERROR(VLOOKUP('Journal Template'!D3386,Checks!$CH:$CH,1,0),0),"Product Code Required","NA"))))),"")</f>
        <v/>
      </c>
    </row>
    <row r="3376" spans="14:89">
      <c r="N3376" t="s">
        <v>14751</v>
      </c>
      <c r="O3376" t="s">
        <v>14749</v>
      </c>
      <c r="P3376" t="s">
        <v>386</v>
      </c>
      <c r="Q3376" s="150" t="str">
        <f>IF(JRF!D3389="","",IF(IFERROR(VLOOKUP(JRF!D3389,Checks!N:P,3,0),0)="A","","Inactive account in Use"))</f>
        <v/>
      </c>
      <c r="R3376" t="str">
        <f>IFERROR(IF('Journal Template'!C3788="","",IF(IFERROR(VLOOKUP('Journal Template'!C3788,Checks!N:P,3,0),0)="A","","Inactive account in Use")),"")</f>
        <v/>
      </c>
      <c r="V3376" s="150" t="str">
        <f>IF(JRF!C3389="","",IF(IFERROR(VLOOKUP(JRF!C3389,Checks!S:U,3,0),0)="A","Entry with System fund Dept",""))</f>
        <v/>
      </c>
      <c r="W3376" t="str">
        <f>IFERROR(IF('Journal Template'!D3788="","",IF(IFERROR(VLOOKUP('Journal Template'!D3788,Checks!S:U,3,0),0)="A","Entry with System fund Dept","")),"")</f>
        <v/>
      </c>
      <c r="X3376" t="s">
        <v>2121</v>
      </c>
      <c r="Y3376" t="s">
        <v>386</v>
      </c>
      <c r="Z3376" t="s">
        <v>14752</v>
      </c>
      <c r="AA3376" t="s">
        <v>623</v>
      </c>
      <c r="AB3376" t="s">
        <v>1769</v>
      </c>
      <c r="AC3376" s="150" t="str">
        <f>IFERROR(IF(JRF!C3389="","",IF(AND(VLOOKUP(JRF!C3389,X:AA,4,0)=JRF!B3389,VLOOKUP(JRF!C3389,X:Y,2,0)="A"),"","Inactive Dept Combo Error")),"Inactive Dept Combo Error")</f>
        <v/>
      </c>
      <c r="AD3376" t="str">
        <f>IFERROR(IF('Journal Template'!D3788="","",IF(AND(VLOOKUP('Journal Template'!D3788,X:AA,4,0)='Journal Template'!A3788,VLOOKUP('Journal Template'!D3788,X:Y,2,0)="A"),"","Inactive Dept Combo Error")),"")</f>
        <v/>
      </c>
      <c r="AK3376" s="150" t="str">
        <f>IF(JRF!B3389="","",IF(JRF!B3389=IFERROR(VLOOKUP(JRF!B3389,Checks!AI:AI,1,0),0),"Entry in Branch/Satellite BU's",""))</f>
        <v/>
      </c>
      <c r="AL3376" t="str">
        <f>IFERROR(IF('Journal Template'!A3788="","",IF('Journal Template'!A3788=IFERROR(VLOOKUP('Journal Template'!A3788,Checks!AI:AI,1,0),0),"Entry in Branch/Satellite BU's","")),"")</f>
        <v/>
      </c>
      <c r="AO3376" s="171"/>
      <c r="AP3376" s="171"/>
      <c r="AQ3376" s="171"/>
      <c r="AR3376" s="171"/>
      <c r="CI3376" t="str">
        <f>IF(JRF!F3389&gt;0,"",IF(JRF!B3389="","",IF(LEFT(JRF!B3389,1)=IFERROR(VLOOKUP(LEFT(JRF!B3389,1),$CF$2:$CF$5,1,0),0),"Product Code Required",IF(JRF!C3389="","",IF(JRF!C3389=IFERROR(VLOOKUP(JRF!C3389,$CH:$CH,1,0),0),"Product Code Required","NA")))))</f>
        <v/>
      </c>
      <c r="CJ3376" t="str">
        <f>IF(JRF!AV3389&gt;0,"",IF(JRF!Q3389="","",IF(LEFT(JRF!Q3389,1)=IFERROR(VLOOKUP(LEFT(JRF!Q3389,1),$CF$2:$CF$5,1,0),0),"Product Code Required",IF(JRF!V3389="","",IF(JRF!V3389=IFERROR(VLOOKUP(JRF!V3389,$CH:$CH,1,0),0),"Product Code Required","NA")))))</f>
        <v/>
      </c>
      <c r="CK3376" t="str">
        <f>IFERROR(IF(LEN('Journal Template'!F3387)&gt;0,"",IF('Journal Template'!A3387="","",IF(LEFT('Journal Template'!A3387,1)=IFERROR(VLOOKUP(LEFT('Journal Template'!A3387,1),Checks!$CF$2:$CF$5,1,0),0),"Product Code Required",IF('Journal Template'!D3387="","",IF('Journal Template'!D3387=IFERROR(VLOOKUP('Journal Template'!D3387,Checks!$CH:$CH,1,0),0),"Product Code Required","NA"))))),"")</f>
        <v/>
      </c>
    </row>
    <row r="3377" spans="14:89">
      <c r="N3377" t="s">
        <v>14753</v>
      </c>
      <c r="O3377" t="s">
        <v>14754</v>
      </c>
      <c r="P3377" t="s">
        <v>386</v>
      </c>
      <c r="Q3377" s="150" t="str">
        <f>IF(JRF!D3390="","",IF(IFERROR(VLOOKUP(JRF!D3390,Checks!N:P,3,0),0)="A","","Inactive account in Use"))</f>
        <v/>
      </c>
      <c r="R3377" t="str">
        <f>IFERROR(IF('Journal Template'!C3789="","",IF(IFERROR(VLOOKUP('Journal Template'!C3789,Checks!N:P,3,0),0)="A","","Inactive account in Use")),"")</f>
        <v/>
      </c>
      <c r="V3377" s="150" t="str">
        <f>IF(JRF!C3390="","",IF(IFERROR(VLOOKUP(JRF!C3390,Checks!S:U,3,0),0)="A","Entry with System fund Dept",""))</f>
        <v/>
      </c>
      <c r="W3377" t="str">
        <f>IFERROR(IF('Journal Template'!D3789="","",IF(IFERROR(VLOOKUP('Journal Template'!D3789,Checks!S:U,3,0),0)="A","Entry with System fund Dept","")),"")</f>
        <v/>
      </c>
      <c r="X3377" t="s">
        <v>14755</v>
      </c>
      <c r="Y3377" t="s">
        <v>386</v>
      </c>
      <c r="Z3377" t="s">
        <v>14756</v>
      </c>
      <c r="AA3377" t="s">
        <v>623</v>
      </c>
      <c r="AB3377" t="s">
        <v>1769</v>
      </c>
      <c r="AC3377" s="150" t="str">
        <f>IFERROR(IF(JRF!C3390="","",IF(AND(VLOOKUP(JRF!C3390,X:AA,4,0)=JRF!B3390,VLOOKUP(JRF!C3390,X:Y,2,0)="A"),"","Inactive Dept Combo Error")),"Inactive Dept Combo Error")</f>
        <v/>
      </c>
      <c r="AD3377" t="str">
        <f>IFERROR(IF('Journal Template'!D3789="","",IF(AND(VLOOKUP('Journal Template'!D3789,X:AA,4,0)='Journal Template'!A3789,VLOOKUP('Journal Template'!D3789,X:Y,2,0)="A"),"","Inactive Dept Combo Error")),"")</f>
        <v/>
      </c>
      <c r="AK3377" s="150" t="str">
        <f>IF(JRF!B3390="","",IF(JRF!B3390=IFERROR(VLOOKUP(JRF!B3390,Checks!AI:AI,1,0),0),"Entry in Branch/Satellite BU's",""))</f>
        <v/>
      </c>
      <c r="AL3377" t="str">
        <f>IFERROR(IF('Journal Template'!A3789="","",IF('Journal Template'!A3789=IFERROR(VLOOKUP('Journal Template'!A3789,Checks!AI:AI,1,0),0),"Entry in Branch/Satellite BU's","")),"")</f>
        <v/>
      </c>
      <c r="AO3377" s="171"/>
      <c r="AP3377" s="171"/>
      <c r="AQ3377" s="171"/>
      <c r="AR3377" s="171"/>
      <c r="CI3377" t="str">
        <f>IF(JRF!F3390&gt;0,"",IF(JRF!B3390="","",IF(LEFT(JRF!B3390,1)=IFERROR(VLOOKUP(LEFT(JRF!B3390,1),$CF$2:$CF$5,1,0),0),"Product Code Required",IF(JRF!C3390="","",IF(JRF!C3390=IFERROR(VLOOKUP(JRF!C3390,$CH:$CH,1,0),0),"Product Code Required","NA")))))</f>
        <v/>
      </c>
      <c r="CJ3377" t="str">
        <f>IF(JRF!AV3390&gt;0,"",IF(JRF!Q3390="","",IF(LEFT(JRF!Q3390,1)=IFERROR(VLOOKUP(LEFT(JRF!Q3390,1),$CF$2:$CF$5,1,0),0),"Product Code Required",IF(JRF!V3390="","",IF(JRF!V3390=IFERROR(VLOOKUP(JRF!V3390,$CH:$CH,1,0),0),"Product Code Required","NA")))))</f>
        <v/>
      </c>
      <c r="CK3377" t="str">
        <f>IFERROR(IF(LEN('Journal Template'!F3388)&gt;0,"",IF('Journal Template'!A3388="","",IF(LEFT('Journal Template'!A3388,1)=IFERROR(VLOOKUP(LEFT('Journal Template'!A3388,1),Checks!$CF$2:$CF$5,1,0),0),"Product Code Required",IF('Journal Template'!D3388="","",IF('Journal Template'!D3388=IFERROR(VLOOKUP('Journal Template'!D3388,Checks!$CH:$CH,1,0),0),"Product Code Required","NA"))))),"")</f>
        <v/>
      </c>
    </row>
    <row r="3378" spans="14:89">
      <c r="N3378" t="s">
        <v>14757</v>
      </c>
      <c r="O3378" t="s">
        <v>14758</v>
      </c>
      <c r="P3378" t="s">
        <v>386</v>
      </c>
      <c r="Q3378" s="150" t="str">
        <f>IF(JRF!D3391="","",IF(IFERROR(VLOOKUP(JRF!D3391,Checks!N:P,3,0),0)="A","","Inactive account in Use"))</f>
        <v/>
      </c>
      <c r="R3378" t="str">
        <f>IFERROR(IF('Journal Template'!C3790="","",IF(IFERROR(VLOOKUP('Journal Template'!C3790,Checks!N:P,3,0),0)="A","","Inactive account in Use")),"")</f>
        <v/>
      </c>
      <c r="V3378" s="150" t="str">
        <f>IF(JRF!C3391="","",IF(IFERROR(VLOOKUP(JRF!C3391,Checks!S:U,3,0),0)="A","Entry with System fund Dept",""))</f>
        <v/>
      </c>
      <c r="W3378" t="str">
        <f>IFERROR(IF('Journal Template'!D3790="","",IF(IFERROR(VLOOKUP('Journal Template'!D3790,Checks!S:U,3,0),0)="A","Entry with System fund Dept","")),"")</f>
        <v/>
      </c>
      <c r="X3378" t="s">
        <v>14759</v>
      </c>
      <c r="Y3378" t="s">
        <v>386</v>
      </c>
      <c r="Z3378" t="s">
        <v>14760</v>
      </c>
      <c r="AA3378" t="s">
        <v>623</v>
      </c>
      <c r="AB3378" t="s">
        <v>1769</v>
      </c>
      <c r="AC3378" s="150" t="str">
        <f>IFERROR(IF(JRF!C3391="","",IF(AND(VLOOKUP(JRF!C3391,X:AA,4,0)=JRF!B3391,VLOOKUP(JRF!C3391,X:Y,2,0)="A"),"","Inactive Dept Combo Error")),"Inactive Dept Combo Error")</f>
        <v/>
      </c>
      <c r="AD3378" t="str">
        <f>IFERROR(IF('Journal Template'!D3790="","",IF(AND(VLOOKUP('Journal Template'!D3790,X:AA,4,0)='Journal Template'!A3790,VLOOKUP('Journal Template'!D3790,X:Y,2,0)="A"),"","Inactive Dept Combo Error")),"")</f>
        <v/>
      </c>
      <c r="AK3378" s="150" t="str">
        <f>IF(JRF!B3391="","",IF(JRF!B3391=IFERROR(VLOOKUP(JRF!B3391,Checks!AI:AI,1,0),0),"Entry in Branch/Satellite BU's",""))</f>
        <v/>
      </c>
      <c r="AL3378" t="str">
        <f>IFERROR(IF('Journal Template'!A3790="","",IF('Journal Template'!A3790=IFERROR(VLOOKUP('Journal Template'!A3790,Checks!AI:AI,1,0),0),"Entry in Branch/Satellite BU's","")),"")</f>
        <v/>
      </c>
      <c r="AO3378" s="171"/>
      <c r="AP3378" s="171"/>
      <c r="AQ3378" s="171"/>
      <c r="AR3378" s="171"/>
      <c r="CI3378" t="str">
        <f>IF(JRF!F3391&gt;0,"",IF(JRF!B3391="","",IF(LEFT(JRF!B3391,1)=IFERROR(VLOOKUP(LEFT(JRF!B3391,1),$CF$2:$CF$5,1,0),0),"Product Code Required",IF(JRF!C3391="","",IF(JRF!C3391=IFERROR(VLOOKUP(JRF!C3391,$CH:$CH,1,0),0),"Product Code Required","NA")))))</f>
        <v/>
      </c>
      <c r="CJ3378" t="str">
        <f>IF(JRF!AV3391&gt;0,"",IF(JRF!Q3391="","",IF(LEFT(JRF!Q3391,1)=IFERROR(VLOOKUP(LEFT(JRF!Q3391,1),$CF$2:$CF$5,1,0),0),"Product Code Required",IF(JRF!V3391="","",IF(JRF!V3391=IFERROR(VLOOKUP(JRF!V3391,$CH:$CH,1,0),0),"Product Code Required","NA")))))</f>
        <v/>
      </c>
      <c r="CK3378" t="str">
        <f>IFERROR(IF(LEN('Journal Template'!F3389)&gt;0,"",IF('Journal Template'!A3389="","",IF(LEFT('Journal Template'!A3389,1)=IFERROR(VLOOKUP(LEFT('Journal Template'!A3389,1),Checks!$CF$2:$CF$5,1,0),0),"Product Code Required",IF('Journal Template'!D3389="","",IF('Journal Template'!D3389=IFERROR(VLOOKUP('Journal Template'!D3389,Checks!$CH:$CH,1,0),0),"Product Code Required","NA"))))),"")</f>
        <v/>
      </c>
    </row>
    <row r="3379" spans="14:89">
      <c r="N3379" t="s">
        <v>14761</v>
      </c>
      <c r="O3379" t="s">
        <v>14762</v>
      </c>
      <c r="P3379" t="s">
        <v>386</v>
      </c>
      <c r="Q3379" s="150" t="str">
        <f>IF(JRF!D3392="","",IF(IFERROR(VLOOKUP(JRF!D3392,Checks!N:P,3,0),0)="A","","Inactive account in Use"))</f>
        <v/>
      </c>
      <c r="R3379" t="str">
        <f>IFERROR(IF('Journal Template'!C3791="","",IF(IFERROR(VLOOKUP('Journal Template'!C3791,Checks!N:P,3,0),0)="A","","Inactive account in Use")),"")</f>
        <v/>
      </c>
      <c r="V3379" s="150" t="str">
        <f>IF(JRF!C3392="","",IF(IFERROR(VLOOKUP(JRF!C3392,Checks!S:U,3,0),0)="A","Entry with System fund Dept",""))</f>
        <v/>
      </c>
      <c r="W3379" t="str">
        <f>IFERROR(IF('Journal Template'!D3791="","",IF(IFERROR(VLOOKUP('Journal Template'!D3791,Checks!S:U,3,0),0)="A","Entry with System fund Dept","")),"")</f>
        <v/>
      </c>
      <c r="X3379" t="s">
        <v>4589</v>
      </c>
      <c r="Y3379" t="s">
        <v>386</v>
      </c>
      <c r="Z3379" t="s">
        <v>14763</v>
      </c>
      <c r="AA3379" t="s">
        <v>623</v>
      </c>
      <c r="AB3379" t="s">
        <v>1769</v>
      </c>
      <c r="AC3379" s="150" t="str">
        <f>IFERROR(IF(JRF!C3392="","",IF(AND(VLOOKUP(JRF!C3392,X:AA,4,0)=JRF!B3392,VLOOKUP(JRF!C3392,X:Y,2,0)="A"),"","Inactive Dept Combo Error")),"Inactive Dept Combo Error")</f>
        <v/>
      </c>
      <c r="AD3379" t="str">
        <f>IFERROR(IF('Journal Template'!D3791="","",IF(AND(VLOOKUP('Journal Template'!D3791,X:AA,4,0)='Journal Template'!A3791,VLOOKUP('Journal Template'!D3791,X:Y,2,0)="A"),"","Inactive Dept Combo Error")),"")</f>
        <v/>
      </c>
      <c r="AK3379" s="150" t="str">
        <f>IF(JRF!B3392="","",IF(JRF!B3392=IFERROR(VLOOKUP(JRF!B3392,Checks!AI:AI,1,0),0),"Entry in Branch/Satellite BU's",""))</f>
        <v/>
      </c>
      <c r="AL3379" t="str">
        <f>IFERROR(IF('Journal Template'!A3791="","",IF('Journal Template'!A3791=IFERROR(VLOOKUP('Journal Template'!A3791,Checks!AI:AI,1,0),0),"Entry in Branch/Satellite BU's","")),"")</f>
        <v/>
      </c>
      <c r="AO3379" s="171"/>
      <c r="AP3379" s="171"/>
      <c r="AQ3379" s="171"/>
      <c r="AR3379" s="171"/>
      <c r="CI3379" t="str">
        <f>IF(JRF!F3392&gt;0,"",IF(JRF!B3392="","",IF(LEFT(JRF!B3392,1)=IFERROR(VLOOKUP(LEFT(JRF!B3392,1),$CF$2:$CF$5,1,0),0),"Product Code Required",IF(JRF!C3392="","",IF(JRF!C3392=IFERROR(VLOOKUP(JRF!C3392,$CH:$CH,1,0),0),"Product Code Required","NA")))))</f>
        <v/>
      </c>
      <c r="CJ3379" t="str">
        <f>IF(JRF!AV3392&gt;0,"",IF(JRF!Q3392="","",IF(LEFT(JRF!Q3392,1)=IFERROR(VLOOKUP(LEFT(JRF!Q3392,1),$CF$2:$CF$5,1,0),0),"Product Code Required",IF(JRF!V3392="","",IF(JRF!V3392=IFERROR(VLOOKUP(JRF!V3392,$CH:$CH,1,0),0),"Product Code Required","NA")))))</f>
        <v/>
      </c>
      <c r="CK3379" t="str">
        <f>IFERROR(IF(LEN('Journal Template'!F3390)&gt;0,"",IF('Journal Template'!A3390="","",IF(LEFT('Journal Template'!A3390,1)=IFERROR(VLOOKUP(LEFT('Journal Template'!A3390,1),Checks!$CF$2:$CF$5,1,0),0),"Product Code Required",IF('Journal Template'!D3390="","",IF('Journal Template'!D3390=IFERROR(VLOOKUP('Journal Template'!D3390,Checks!$CH:$CH,1,0),0),"Product Code Required","NA"))))),"")</f>
        <v/>
      </c>
    </row>
    <row r="3380" spans="14:89">
      <c r="N3380" t="s">
        <v>14764</v>
      </c>
      <c r="O3380" t="s">
        <v>14765</v>
      </c>
      <c r="P3380" t="s">
        <v>386</v>
      </c>
      <c r="Q3380" s="150" t="str">
        <f>IF(JRF!D3393="","",IF(IFERROR(VLOOKUP(JRF!D3393,Checks!N:P,3,0),0)="A","","Inactive account in Use"))</f>
        <v/>
      </c>
      <c r="R3380" t="str">
        <f>IFERROR(IF('Journal Template'!C3792="","",IF(IFERROR(VLOOKUP('Journal Template'!C3792,Checks!N:P,3,0),0)="A","","Inactive account in Use")),"")</f>
        <v/>
      </c>
      <c r="V3380" s="150" t="str">
        <f>IF(JRF!C3393="","",IF(IFERROR(VLOOKUP(JRF!C3393,Checks!S:U,3,0),0)="A","Entry with System fund Dept",""))</f>
        <v/>
      </c>
      <c r="W3380" t="str">
        <f>IFERROR(IF('Journal Template'!D3792="","",IF(IFERROR(VLOOKUP('Journal Template'!D3792,Checks!S:U,3,0),0)="A","Entry with System fund Dept","")),"")</f>
        <v/>
      </c>
      <c r="X3380" t="s">
        <v>4218</v>
      </c>
      <c r="Y3380" t="s">
        <v>386</v>
      </c>
      <c r="Z3380" t="s">
        <v>14766</v>
      </c>
      <c r="AA3380" t="s">
        <v>623</v>
      </c>
      <c r="AB3380" t="s">
        <v>1769</v>
      </c>
      <c r="AC3380" s="150" t="str">
        <f>IFERROR(IF(JRF!C3393="","",IF(AND(VLOOKUP(JRF!C3393,X:AA,4,0)=JRF!B3393,VLOOKUP(JRF!C3393,X:Y,2,0)="A"),"","Inactive Dept Combo Error")),"Inactive Dept Combo Error")</f>
        <v/>
      </c>
      <c r="AD3380" t="str">
        <f>IFERROR(IF('Journal Template'!D3792="","",IF(AND(VLOOKUP('Journal Template'!D3792,X:AA,4,0)='Journal Template'!A3792,VLOOKUP('Journal Template'!D3792,X:Y,2,0)="A"),"","Inactive Dept Combo Error")),"")</f>
        <v/>
      </c>
      <c r="AK3380" s="150" t="str">
        <f>IF(JRF!B3393="","",IF(JRF!B3393=IFERROR(VLOOKUP(JRF!B3393,Checks!AI:AI,1,0),0),"Entry in Branch/Satellite BU's",""))</f>
        <v/>
      </c>
      <c r="AL3380" t="str">
        <f>IFERROR(IF('Journal Template'!A3792="","",IF('Journal Template'!A3792=IFERROR(VLOOKUP('Journal Template'!A3792,Checks!AI:AI,1,0),0),"Entry in Branch/Satellite BU's","")),"")</f>
        <v/>
      </c>
      <c r="AO3380" s="171"/>
      <c r="AP3380" s="171"/>
      <c r="AQ3380" s="171"/>
      <c r="AR3380" s="171"/>
      <c r="CI3380" t="str">
        <f>IF(JRF!F3393&gt;0,"",IF(JRF!B3393="","",IF(LEFT(JRF!B3393,1)=IFERROR(VLOOKUP(LEFT(JRF!B3393,1),$CF$2:$CF$5,1,0),0),"Product Code Required",IF(JRF!C3393="","",IF(JRF!C3393=IFERROR(VLOOKUP(JRF!C3393,$CH:$CH,1,0),0),"Product Code Required","NA")))))</f>
        <v/>
      </c>
      <c r="CJ3380" t="str">
        <f>IF(JRF!AV3393&gt;0,"",IF(JRF!Q3393="","",IF(LEFT(JRF!Q3393,1)=IFERROR(VLOOKUP(LEFT(JRF!Q3393,1),$CF$2:$CF$5,1,0),0),"Product Code Required",IF(JRF!V3393="","",IF(JRF!V3393=IFERROR(VLOOKUP(JRF!V3393,$CH:$CH,1,0),0),"Product Code Required","NA")))))</f>
        <v/>
      </c>
      <c r="CK3380" t="str">
        <f>IFERROR(IF(LEN('Journal Template'!F3391)&gt;0,"",IF('Journal Template'!A3391="","",IF(LEFT('Journal Template'!A3391,1)=IFERROR(VLOOKUP(LEFT('Journal Template'!A3391,1),Checks!$CF$2:$CF$5,1,0),0),"Product Code Required",IF('Journal Template'!D3391="","",IF('Journal Template'!D3391=IFERROR(VLOOKUP('Journal Template'!D3391,Checks!$CH:$CH,1,0),0),"Product Code Required","NA"))))),"")</f>
        <v/>
      </c>
    </row>
    <row r="3381" spans="14:89">
      <c r="N3381" t="s">
        <v>14767</v>
      </c>
      <c r="O3381" t="s">
        <v>14768</v>
      </c>
      <c r="P3381" t="s">
        <v>386</v>
      </c>
      <c r="Q3381" s="150" t="str">
        <f>IF(JRF!D3394="","",IF(IFERROR(VLOOKUP(JRF!D3394,Checks!N:P,3,0),0)="A","","Inactive account in Use"))</f>
        <v/>
      </c>
      <c r="R3381" t="str">
        <f>IFERROR(IF('Journal Template'!C3793="","",IF(IFERROR(VLOOKUP('Journal Template'!C3793,Checks!N:P,3,0),0)="A","","Inactive account in Use")),"")</f>
        <v/>
      </c>
      <c r="V3381" s="150" t="str">
        <f>IF(JRF!C3394="","",IF(IFERROR(VLOOKUP(JRF!C3394,Checks!S:U,3,0),0)="A","Entry with System fund Dept",""))</f>
        <v/>
      </c>
      <c r="W3381" t="str">
        <f>IFERROR(IF('Journal Template'!D3793="","",IF(IFERROR(VLOOKUP('Journal Template'!D3793,Checks!S:U,3,0),0)="A","Entry with System fund Dept","")),"")</f>
        <v/>
      </c>
      <c r="X3381" t="s">
        <v>2126</v>
      </c>
      <c r="Y3381" t="s">
        <v>386</v>
      </c>
      <c r="Z3381" t="s">
        <v>14769</v>
      </c>
      <c r="AA3381" t="s">
        <v>623</v>
      </c>
      <c r="AB3381" t="s">
        <v>1769</v>
      </c>
      <c r="AC3381" s="150" t="str">
        <f>IFERROR(IF(JRF!C3394="","",IF(AND(VLOOKUP(JRF!C3394,X:AA,4,0)=JRF!B3394,VLOOKUP(JRF!C3394,X:Y,2,0)="A"),"","Inactive Dept Combo Error")),"Inactive Dept Combo Error")</f>
        <v/>
      </c>
      <c r="AD3381" t="str">
        <f>IFERROR(IF('Journal Template'!D3793="","",IF(AND(VLOOKUP('Journal Template'!D3793,X:AA,4,0)='Journal Template'!A3793,VLOOKUP('Journal Template'!D3793,X:Y,2,0)="A"),"","Inactive Dept Combo Error")),"")</f>
        <v/>
      </c>
      <c r="AK3381" s="150" t="str">
        <f>IF(JRF!B3394="","",IF(JRF!B3394=IFERROR(VLOOKUP(JRF!B3394,Checks!AI:AI,1,0),0),"Entry in Branch/Satellite BU's",""))</f>
        <v/>
      </c>
      <c r="AL3381" t="str">
        <f>IFERROR(IF('Journal Template'!A3793="","",IF('Journal Template'!A3793=IFERROR(VLOOKUP('Journal Template'!A3793,Checks!AI:AI,1,0),0),"Entry in Branch/Satellite BU's","")),"")</f>
        <v/>
      </c>
      <c r="AO3381" s="171"/>
      <c r="AP3381" s="171"/>
      <c r="AQ3381" s="171"/>
      <c r="AR3381" s="171"/>
      <c r="CI3381" t="str">
        <f>IF(JRF!F3394&gt;0,"",IF(JRF!B3394="","",IF(LEFT(JRF!B3394,1)=IFERROR(VLOOKUP(LEFT(JRF!B3394,1),$CF$2:$CF$5,1,0),0),"Product Code Required",IF(JRF!C3394="","",IF(JRF!C3394=IFERROR(VLOOKUP(JRF!C3394,$CH:$CH,1,0),0),"Product Code Required","NA")))))</f>
        <v/>
      </c>
      <c r="CJ3381" t="str">
        <f>IF(JRF!AV3394&gt;0,"",IF(JRF!Q3394="","",IF(LEFT(JRF!Q3394,1)=IFERROR(VLOOKUP(LEFT(JRF!Q3394,1),$CF$2:$CF$5,1,0),0),"Product Code Required",IF(JRF!V3394="","",IF(JRF!V3394=IFERROR(VLOOKUP(JRF!V3394,$CH:$CH,1,0),0),"Product Code Required","NA")))))</f>
        <v/>
      </c>
      <c r="CK3381" t="str">
        <f>IFERROR(IF(LEN('Journal Template'!F3392)&gt;0,"",IF('Journal Template'!A3392="","",IF(LEFT('Journal Template'!A3392,1)=IFERROR(VLOOKUP(LEFT('Journal Template'!A3392,1),Checks!$CF$2:$CF$5,1,0),0),"Product Code Required",IF('Journal Template'!D3392="","",IF('Journal Template'!D3392=IFERROR(VLOOKUP('Journal Template'!D3392,Checks!$CH:$CH,1,0),0),"Product Code Required","NA"))))),"")</f>
        <v/>
      </c>
    </row>
    <row r="3382" spans="14:89">
      <c r="N3382" t="s">
        <v>14770</v>
      </c>
      <c r="O3382" t="s">
        <v>14771</v>
      </c>
      <c r="P3382" t="s">
        <v>386</v>
      </c>
      <c r="Q3382" s="150" t="str">
        <f>IF(JRF!D3395="","",IF(IFERROR(VLOOKUP(JRF!D3395,Checks!N:P,3,0),0)="A","","Inactive account in Use"))</f>
        <v/>
      </c>
      <c r="R3382" t="str">
        <f>IFERROR(IF('Journal Template'!C3794="","",IF(IFERROR(VLOOKUP('Journal Template'!C3794,Checks!N:P,3,0),0)="A","","Inactive account in Use")),"")</f>
        <v/>
      </c>
      <c r="V3382" s="150" t="str">
        <f>IF(JRF!C3395="","",IF(IFERROR(VLOOKUP(JRF!C3395,Checks!S:U,3,0),0)="A","Entry with System fund Dept",""))</f>
        <v/>
      </c>
      <c r="W3382" t="str">
        <f>IFERROR(IF('Journal Template'!D3794="","",IF(IFERROR(VLOOKUP('Journal Template'!D3794,Checks!S:U,3,0),0)="A","Entry with System fund Dept","")),"")</f>
        <v/>
      </c>
      <c r="X3382" t="s">
        <v>4593</v>
      </c>
      <c r="Y3382" t="s">
        <v>386</v>
      </c>
      <c r="Z3382" t="s">
        <v>14772</v>
      </c>
      <c r="AA3382" t="s">
        <v>391</v>
      </c>
      <c r="AB3382" t="s">
        <v>125</v>
      </c>
      <c r="AC3382" s="150" t="str">
        <f>IFERROR(IF(JRF!C3395="","",IF(AND(VLOOKUP(JRF!C3395,X:AA,4,0)=JRF!B3395,VLOOKUP(JRF!C3395,X:Y,2,0)="A"),"","Inactive Dept Combo Error")),"Inactive Dept Combo Error")</f>
        <v/>
      </c>
      <c r="AD3382" t="str">
        <f>IFERROR(IF('Journal Template'!D3794="","",IF(AND(VLOOKUP('Journal Template'!D3794,X:AA,4,0)='Journal Template'!A3794,VLOOKUP('Journal Template'!D3794,X:Y,2,0)="A"),"","Inactive Dept Combo Error")),"")</f>
        <v/>
      </c>
      <c r="AK3382" s="150" t="str">
        <f>IF(JRF!B3395="","",IF(JRF!B3395=IFERROR(VLOOKUP(JRF!B3395,Checks!AI:AI,1,0),0),"Entry in Branch/Satellite BU's",""))</f>
        <v/>
      </c>
      <c r="AL3382" t="str">
        <f>IFERROR(IF('Journal Template'!A3794="","",IF('Journal Template'!A3794=IFERROR(VLOOKUP('Journal Template'!A3794,Checks!AI:AI,1,0),0),"Entry in Branch/Satellite BU's","")),"")</f>
        <v/>
      </c>
      <c r="AO3382" s="171"/>
      <c r="AP3382" s="171"/>
      <c r="AQ3382" s="171"/>
      <c r="AR3382" s="171"/>
      <c r="CI3382" t="str">
        <f>IF(JRF!F3395&gt;0,"",IF(JRF!B3395="","",IF(LEFT(JRF!B3395,1)=IFERROR(VLOOKUP(LEFT(JRF!B3395,1),$CF$2:$CF$5,1,0),0),"Product Code Required",IF(JRF!C3395="","",IF(JRF!C3395=IFERROR(VLOOKUP(JRF!C3395,$CH:$CH,1,0),0),"Product Code Required","NA")))))</f>
        <v/>
      </c>
      <c r="CJ3382" t="str">
        <f>IF(JRF!AV3395&gt;0,"",IF(JRF!Q3395="","",IF(LEFT(JRF!Q3395,1)=IFERROR(VLOOKUP(LEFT(JRF!Q3395,1),$CF$2:$CF$5,1,0),0),"Product Code Required",IF(JRF!V3395="","",IF(JRF!V3395=IFERROR(VLOOKUP(JRF!V3395,$CH:$CH,1,0),0),"Product Code Required","NA")))))</f>
        <v/>
      </c>
      <c r="CK3382" t="str">
        <f>IFERROR(IF(LEN('Journal Template'!F3393)&gt;0,"",IF('Journal Template'!A3393="","",IF(LEFT('Journal Template'!A3393,1)=IFERROR(VLOOKUP(LEFT('Journal Template'!A3393,1),Checks!$CF$2:$CF$5,1,0),0),"Product Code Required",IF('Journal Template'!D3393="","",IF('Journal Template'!D3393=IFERROR(VLOOKUP('Journal Template'!D3393,Checks!$CH:$CH,1,0),0),"Product Code Required","NA"))))),"")</f>
        <v/>
      </c>
    </row>
    <row r="3383" spans="14:89">
      <c r="N3383" t="s">
        <v>14773</v>
      </c>
      <c r="O3383" t="s">
        <v>14774</v>
      </c>
      <c r="P3383" t="s">
        <v>386</v>
      </c>
      <c r="Q3383" s="150" t="str">
        <f>IF(JRF!D3396="","",IF(IFERROR(VLOOKUP(JRF!D3396,Checks!N:P,3,0),0)="A","","Inactive account in Use"))</f>
        <v/>
      </c>
      <c r="R3383" t="str">
        <f>IFERROR(IF('Journal Template'!C3795="","",IF(IFERROR(VLOOKUP('Journal Template'!C3795,Checks!N:P,3,0),0)="A","","Inactive account in Use")),"")</f>
        <v/>
      </c>
      <c r="V3383" s="150" t="str">
        <f>IF(JRF!C3396="","",IF(IFERROR(VLOOKUP(JRF!C3396,Checks!S:U,3,0),0)="A","Entry with System fund Dept",""))</f>
        <v/>
      </c>
      <c r="W3383" t="str">
        <f>IFERROR(IF('Journal Template'!D3795="","",IF(IFERROR(VLOOKUP('Journal Template'!D3795,Checks!S:U,3,0),0)="A","Entry with System fund Dept","")),"")</f>
        <v/>
      </c>
      <c r="X3383" t="s">
        <v>4597</v>
      </c>
      <c r="Y3383" t="s">
        <v>386</v>
      </c>
      <c r="Z3383" t="s">
        <v>14775</v>
      </c>
      <c r="AA3383" t="s">
        <v>391</v>
      </c>
      <c r="AB3383" t="s">
        <v>125</v>
      </c>
      <c r="AC3383" s="150" t="str">
        <f>IFERROR(IF(JRF!C3396="","",IF(AND(VLOOKUP(JRF!C3396,X:AA,4,0)=JRF!B3396,VLOOKUP(JRF!C3396,X:Y,2,0)="A"),"","Inactive Dept Combo Error")),"Inactive Dept Combo Error")</f>
        <v/>
      </c>
      <c r="AD3383" t="str">
        <f>IFERROR(IF('Journal Template'!D3795="","",IF(AND(VLOOKUP('Journal Template'!D3795,X:AA,4,0)='Journal Template'!A3795,VLOOKUP('Journal Template'!D3795,X:Y,2,0)="A"),"","Inactive Dept Combo Error")),"")</f>
        <v/>
      </c>
      <c r="AK3383" s="150" t="str">
        <f>IF(JRF!B3396="","",IF(JRF!B3396=IFERROR(VLOOKUP(JRF!B3396,Checks!AI:AI,1,0),0),"Entry in Branch/Satellite BU's",""))</f>
        <v/>
      </c>
      <c r="AL3383" t="str">
        <f>IFERROR(IF('Journal Template'!A3795="","",IF('Journal Template'!A3795=IFERROR(VLOOKUP('Journal Template'!A3795,Checks!AI:AI,1,0),0),"Entry in Branch/Satellite BU's","")),"")</f>
        <v/>
      </c>
      <c r="AO3383" s="171"/>
      <c r="AP3383" s="171"/>
      <c r="AQ3383" s="171"/>
      <c r="AR3383" s="171"/>
      <c r="CI3383" t="str">
        <f>IF(JRF!F3396&gt;0,"",IF(JRF!B3396="","",IF(LEFT(JRF!B3396,1)=IFERROR(VLOOKUP(LEFT(JRF!B3396,1),$CF$2:$CF$5,1,0),0),"Product Code Required",IF(JRF!C3396="","",IF(JRF!C3396=IFERROR(VLOOKUP(JRF!C3396,$CH:$CH,1,0),0),"Product Code Required","NA")))))</f>
        <v/>
      </c>
      <c r="CJ3383" t="str">
        <f>IF(JRF!AV3396&gt;0,"",IF(JRF!Q3396="","",IF(LEFT(JRF!Q3396,1)=IFERROR(VLOOKUP(LEFT(JRF!Q3396,1),$CF$2:$CF$5,1,0),0),"Product Code Required",IF(JRF!V3396="","",IF(JRF!V3396=IFERROR(VLOOKUP(JRF!V3396,$CH:$CH,1,0),0),"Product Code Required","NA")))))</f>
        <v/>
      </c>
      <c r="CK3383" t="str">
        <f>IFERROR(IF(LEN('Journal Template'!F3394)&gt;0,"",IF('Journal Template'!A3394="","",IF(LEFT('Journal Template'!A3394,1)=IFERROR(VLOOKUP(LEFT('Journal Template'!A3394,1),Checks!$CF$2:$CF$5,1,0),0),"Product Code Required",IF('Journal Template'!D3394="","",IF('Journal Template'!D3394=IFERROR(VLOOKUP('Journal Template'!D3394,Checks!$CH:$CH,1,0),0),"Product Code Required","NA"))))),"")</f>
        <v/>
      </c>
    </row>
    <row r="3384" spans="14:89">
      <c r="N3384" t="s">
        <v>14776</v>
      </c>
      <c r="O3384" t="s">
        <v>14777</v>
      </c>
      <c r="P3384" t="s">
        <v>386</v>
      </c>
      <c r="Q3384" s="150" t="str">
        <f>IF(JRF!D3397="","",IF(IFERROR(VLOOKUP(JRF!D3397,Checks!N:P,3,0),0)="A","","Inactive account in Use"))</f>
        <v/>
      </c>
      <c r="R3384" t="str">
        <f>IFERROR(IF('Journal Template'!C3796="","",IF(IFERROR(VLOOKUP('Journal Template'!C3796,Checks!N:P,3,0),0)="A","","Inactive account in Use")),"")</f>
        <v/>
      </c>
      <c r="V3384" s="150" t="str">
        <f>IF(JRF!C3397="","",IF(IFERROR(VLOOKUP(JRF!C3397,Checks!S:U,3,0),0)="A","Entry with System fund Dept",""))</f>
        <v/>
      </c>
      <c r="W3384" t="str">
        <f>IFERROR(IF('Journal Template'!D3796="","",IF(IFERROR(VLOOKUP('Journal Template'!D3796,Checks!S:U,3,0),0)="A","Entry with System fund Dept","")),"")</f>
        <v/>
      </c>
      <c r="X3384" t="s">
        <v>4602</v>
      </c>
      <c r="Y3384" t="s">
        <v>386</v>
      </c>
      <c r="Z3384" t="s">
        <v>14778</v>
      </c>
      <c r="AA3384" t="s">
        <v>391</v>
      </c>
      <c r="AB3384" t="s">
        <v>125</v>
      </c>
      <c r="AC3384" s="150" t="str">
        <f>IFERROR(IF(JRF!C3397="","",IF(AND(VLOOKUP(JRF!C3397,X:AA,4,0)=JRF!B3397,VLOOKUP(JRF!C3397,X:Y,2,0)="A"),"","Inactive Dept Combo Error")),"Inactive Dept Combo Error")</f>
        <v/>
      </c>
      <c r="AD3384" t="str">
        <f>IFERROR(IF('Journal Template'!D3796="","",IF(AND(VLOOKUP('Journal Template'!D3796,X:AA,4,0)='Journal Template'!A3796,VLOOKUP('Journal Template'!D3796,X:Y,2,0)="A"),"","Inactive Dept Combo Error")),"")</f>
        <v/>
      </c>
      <c r="AK3384" s="150" t="str">
        <f>IF(JRF!B3397="","",IF(JRF!B3397=IFERROR(VLOOKUP(JRF!B3397,Checks!AI:AI,1,0),0),"Entry in Branch/Satellite BU's",""))</f>
        <v/>
      </c>
      <c r="AL3384" t="str">
        <f>IFERROR(IF('Journal Template'!A3796="","",IF('Journal Template'!A3796=IFERROR(VLOOKUP('Journal Template'!A3796,Checks!AI:AI,1,0),0),"Entry in Branch/Satellite BU's","")),"")</f>
        <v/>
      </c>
      <c r="AO3384" s="171"/>
      <c r="AP3384" s="171"/>
      <c r="AQ3384" s="171"/>
      <c r="AR3384" s="171"/>
      <c r="CI3384" t="str">
        <f>IF(JRF!F3397&gt;0,"",IF(JRF!B3397="","",IF(LEFT(JRF!B3397,1)=IFERROR(VLOOKUP(LEFT(JRF!B3397,1),$CF$2:$CF$5,1,0),0),"Product Code Required",IF(JRF!C3397="","",IF(JRF!C3397=IFERROR(VLOOKUP(JRF!C3397,$CH:$CH,1,0),0),"Product Code Required","NA")))))</f>
        <v/>
      </c>
      <c r="CJ3384" t="str">
        <f>IF(JRF!AV3397&gt;0,"",IF(JRF!Q3397="","",IF(LEFT(JRF!Q3397,1)=IFERROR(VLOOKUP(LEFT(JRF!Q3397,1),$CF$2:$CF$5,1,0),0),"Product Code Required",IF(JRF!V3397="","",IF(JRF!V3397=IFERROR(VLOOKUP(JRF!V3397,$CH:$CH,1,0),0),"Product Code Required","NA")))))</f>
        <v/>
      </c>
      <c r="CK3384" t="str">
        <f>IFERROR(IF(LEN('Journal Template'!F3395)&gt;0,"",IF('Journal Template'!A3395="","",IF(LEFT('Journal Template'!A3395,1)=IFERROR(VLOOKUP(LEFT('Journal Template'!A3395,1),Checks!$CF$2:$CF$5,1,0),0),"Product Code Required",IF('Journal Template'!D3395="","",IF('Journal Template'!D3395=IFERROR(VLOOKUP('Journal Template'!D3395,Checks!$CH:$CH,1,0),0),"Product Code Required","NA"))))),"")</f>
        <v/>
      </c>
    </row>
    <row r="3385" spans="14:89">
      <c r="N3385" t="s">
        <v>14779</v>
      </c>
      <c r="O3385" t="s">
        <v>14780</v>
      </c>
      <c r="P3385" t="s">
        <v>386</v>
      </c>
      <c r="Q3385" s="150" t="str">
        <f>IF(JRF!D3398="","",IF(IFERROR(VLOOKUP(JRF!D3398,Checks!N:P,3,0),0)="A","","Inactive account in Use"))</f>
        <v/>
      </c>
      <c r="R3385" t="str">
        <f>IFERROR(IF('Journal Template'!C3797="","",IF(IFERROR(VLOOKUP('Journal Template'!C3797,Checks!N:P,3,0),0)="A","","Inactive account in Use")),"")</f>
        <v/>
      </c>
      <c r="V3385" s="150" t="str">
        <f>IF(JRF!C3398="","",IF(IFERROR(VLOOKUP(JRF!C3398,Checks!S:U,3,0),0)="A","Entry with System fund Dept",""))</f>
        <v/>
      </c>
      <c r="W3385" t="str">
        <f>IFERROR(IF('Journal Template'!D3797="","",IF(IFERROR(VLOOKUP('Journal Template'!D3797,Checks!S:U,3,0),0)="A","Entry with System fund Dept","")),"")</f>
        <v/>
      </c>
      <c r="X3385" t="s">
        <v>4607</v>
      </c>
      <c r="Y3385" t="s">
        <v>386</v>
      </c>
      <c r="Z3385" t="s">
        <v>14781</v>
      </c>
      <c r="AA3385" t="s">
        <v>391</v>
      </c>
      <c r="AB3385" t="s">
        <v>125</v>
      </c>
      <c r="AC3385" s="150" t="str">
        <f>IFERROR(IF(JRF!C3398="","",IF(AND(VLOOKUP(JRF!C3398,X:AA,4,0)=JRF!B3398,VLOOKUP(JRF!C3398,X:Y,2,0)="A"),"","Inactive Dept Combo Error")),"Inactive Dept Combo Error")</f>
        <v/>
      </c>
      <c r="AD3385" t="str">
        <f>IFERROR(IF('Journal Template'!D3797="","",IF(AND(VLOOKUP('Journal Template'!D3797,X:AA,4,0)='Journal Template'!A3797,VLOOKUP('Journal Template'!D3797,X:Y,2,0)="A"),"","Inactive Dept Combo Error")),"")</f>
        <v/>
      </c>
      <c r="AK3385" s="150" t="str">
        <f>IF(JRF!B3398="","",IF(JRF!B3398=IFERROR(VLOOKUP(JRF!B3398,Checks!AI:AI,1,0),0),"Entry in Branch/Satellite BU's",""))</f>
        <v/>
      </c>
      <c r="AL3385" t="str">
        <f>IFERROR(IF('Journal Template'!A3797="","",IF('Journal Template'!A3797=IFERROR(VLOOKUP('Journal Template'!A3797,Checks!AI:AI,1,0),0),"Entry in Branch/Satellite BU's","")),"")</f>
        <v/>
      </c>
      <c r="AO3385" s="171"/>
      <c r="AP3385" s="171"/>
      <c r="AQ3385" s="171"/>
      <c r="AR3385" s="171"/>
      <c r="CI3385" t="str">
        <f>IF(JRF!F3398&gt;0,"",IF(JRF!B3398="","",IF(LEFT(JRF!B3398,1)=IFERROR(VLOOKUP(LEFT(JRF!B3398,1),$CF$2:$CF$5,1,0),0),"Product Code Required",IF(JRF!C3398="","",IF(JRF!C3398=IFERROR(VLOOKUP(JRF!C3398,$CH:$CH,1,0),0),"Product Code Required","NA")))))</f>
        <v/>
      </c>
      <c r="CJ3385" t="str">
        <f>IF(JRF!AV3398&gt;0,"",IF(JRF!Q3398="","",IF(LEFT(JRF!Q3398,1)=IFERROR(VLOOKUP(LEFT(JRF!Q3398,1),$CF$2:$CF$5,1,0),0),"Product Code Required",IF(JRF!V3398="","",IF(JRF!V3398=IFERROR(VLOOKUP(JRF!V3398,$CH:$CH,1,0),0),"Product Code Required","NA")))))</f>
        <v/>
      </c>
      <c r="CK3385" t="str">
        <f>IFERROR(IF(LEN('Journal Template'!F3396)&gt;0,"",IF('Journal Template'!A3396="","",IF(LEFT('Journal Template'!A3396,1)=IFERROR(VLOOKUP(LEFT('Journal Template'!A3396,1),Checks!$CF$2:$CF$5,1,0),0),"Product Code Required",IF('Journal Template'!D3396="","",IF('Journal Template'!D3396=IFERROR(VLOOKUP('Journal Template'!D3396,Checks!$CH:$CH,1,0),0),"Product Code Required","NA"))))),"")</f>
        <v/>
      </c>
    </row>
    <row r="3386" spans="14:89">
      <c r="N3386" t="s">
        <v>14782</v>
      </c>
      <c r="O3386" t="s">
        <v>14783</v>
      </c>
      <c r="P3386" t="s">
        <v>386</v>
      </c>
      <c r="Q3386" s="150" t="str">
        <f>IF(JRF!D3399="","",IF(IFERROR(VLOOKUP(JRF!D3399,Checks!N:P,3,0),0)="A","","Inactive account in Use"))</f>
        <v/>
      </c>
      <c r="R3386" t="str">
        <f>IFERROR(IF('Journal Template'!C3798="","",IF(IFERROR(VLOOKUP('Journal Template'!C3798,Checks!N:P,3,0),0)="A","","Inactive account in Use")),"")</f>
        <v/>
      </c>
      <c r="V3386" s="150" t="str">
        <f>IF(JRF!C3399="","",IF(IFERROR(VLOOKUP(JRF!C3399,Checks!S:U,3,0),0)="A","Entry with System fund Dept",""))</f>
        <v/>
      </c>
      <c r="W3386" t="str">
        <f>IFERROR(IF('Journal Template'!D3798="","",IF(IFERROR(VLOOKUP('Journal Template'!D3798,Checks!S:U,3,0),0)="A","Entry with System fund Dept","")),"")</f>
        <v/>
      </c>
      <c r="X3386" t="s">
        <v>14784</v>
      </c>
      <c r="Y3386" t="s">
        <v>386</v>
      </c>
      <c r="Z3386" t="s">
        <v>14785</v>
      </c>
      <c r="AA3386" t="s">
        <v>14786</v>
      </c>
      <c r="AB3386" t="s">
        <v>1769</v>
      </c>
      <c r="AC3386" s="150" t="str">
        <f>IFERROR(IF(JRF!C3399="","",IF(AND(VLOOKUP(JRF!C3399,X:AA,4,0)=JRF!B3399,VLOOKUP(JRF!C3399,X:Y,2,0)="A"),"","Inactive Dept Combo Error")),"Inactive Dept Combo Error")</f>
        <v/>
      </c>
      <c r="AD3386" t="str">
        <f>IFERROR(IF('Journal Template'!D3798="","",IF(AND(VLOOKUP('Journal Template'!D3798,X:AA,4,0)='Journal Template'!A3798,VLOOKUP('Journal Template'!D3798,X:Y,2,0)="A"),"","Inactive Dept Combo Error")),"")</f>
        <v/>
      </c>
      <c r="AK3386" s="150" t="str">
        <f>IF(JRF!B3399="","",IF(JRF!B3399=IFERROR(VLOOKUP(JRF!B3399,Checks!AI:AI,1,0),0),"Entry in Branch/Satellite BU's",""))</f>
        <v/>
      </c>
      <c r="AL3386" t="str">
        <f>IFERROR(IF('Journal Template'!A3798="","",IF('Journal Template'!A3798=IFERROR(VLOOKUP('Journal Template'!A3798,Checks!AI:AI,1,0),0),"Entry in Branch/Satellite BU's","")),"")</f>
        <v/>
      </c>
      <c r="AO3386" s="171"/>
      <c r="AP3386" s="171"/>
      <c r="AQ3386" s="171"/>
      <c r="AR3386" s="171"/>
      <c r="CI3386" t="str">
        <f>IF(JRF!F3399&gt;0,"",IF(JRF!B3399="","",IF(LEFT(JRF!B3399,1)=IFERROR(VLOOKUP(LEFT(JRF!B3399,1),$CF$2:$CF$5,1,0),0),"Product Code Required",IF(JRF!C3399="","",IF(JRF!C3399=IFERROR(VLOOKUP(JRF!C3399,$CH:$CH,1,0),0),"Product Code Required","NA")))))</f>
        <v/>
      </c>
      <c r="CJ3386" t="str">
        <f>IF(JRF!AV3399&gt;0,"",IF(JRF!Q3399="","",IF(LEFT(JRF!Q3399,1)=IFERROR(VLOOKUP(LEFT(JRF!Q3399,1),$CF$2:$CF$5,1,0),0),"Product Code Required",IF(JRF!V3399="","",IF(JRF!V3399=IFERROR(VLOOKUP(JRF!V3399,$CH:$CH,1,0),0),"Product Code Required","NA")))))</f>
        <v/>
      </c>
      <c r="CK3386" t="str">
        <f>IFERROR(IF(LEN('Journal Template'!F3397)&gt;0,"",IF('Journal Template'!A3397="","",IF(LEFT('Journal Template'!A3397,1)=IFERROR(VLOOKUP(LEFT('Journal Template'!A3397,1),Checks!$CF$2:$CF$5,1,0),0),"Product Code Required",IF('Journal Template'!D3397="","",IF('Journal Template'!D3397=IFERROR(VLOOKUP('Journal Template'!D3397,Checks!$CH:$CH,1,0),0),"Product Code Required","NA"))))),"")</f>
        <v/>
      </c>
    </row>
    <row r="3387" spans="14:89">
      <c r="N3387" t="s">
        <v>14787</v>
      </c>
      <c r="O3387" t="s">
        <v>14788</v>
      </c>
      <c r="P3387" t="s">
        <v>386</v>
      </c>
      <c r="Q3387" s="150" t="str">
        <f>IF(JRF!D3400="","",IF(IFERROR(VLOOKUP(JRF!D3400,Checks!N:P,3,0),0)="A","","Inactive account in Use"))</f>
        <v/>
      </c>
      <c r="R3387" t="str">
        <f>IFERROR(IF('Journal Template'!C3799="","",IF(IFERROR(VLOOKUP('Journal Template'!C3799,Checks!N:P,3,0),0)="A","","Inactive account in Use")),"")</f>
        <v/>
      </c>
      <c r="V3387" s="150" t="str">
        <f>IF(JRF!C3400="","",IF(IFERROR(VLOOKUP(JRF!C3400,Checks!S:U,3,0),0)="A","Entry with System fund Dept",""))</f>
        <v/>
      </c>
      <c r="W3387" t="str">
        <f>IFERROR(IF('Journal Template'!D3799="","",IF(IFERROR(VLOOKUP('Journal Template'!D3799,Checks!S:U,3,0),0)="A","Entry with System fund Dept","")),"")</f>
        <v/>
      </c>
      <c r="X3387" t="s">
        <v>14789</v>
      </c>
      <c r="Y3387" t="s">
        <v>389</v>
      </c>
      <c r="Z3387" t="s">
        <v>14790</v>
      </c>
      <c r="AA3387" t="s">
        <v>534</v>
      </c>
      <c r="AB3387" t="s">
        <v>1707</v>
      </c>
      <c r="AC3387" s="150" t="str">
        <f>IFERROR(IF(JRF!C3400="","",IF(AND(VLOOKUP(JRF!C3400,X:AA,4,0)=JRF!B3400,VLOOKUP(JRF!C3400,X:Y,2,0)="A"),"","Inactive Dept Combo Error")),"Inactive Dept Combo Error")</f>
        <v/>
      </c>
      <c r="AD3387" t="str">
        <f>IFERROR(IF('Journal Template'!D3799="","",IF(AND(VLOOKUP('Journal Template'!D3799,X:AA,4,0)='Journal Template'!A3799,VLOOKUP('Journal Template'!D3799,X:Y,2,0)="A"),"","Inactive Dept Combo Error")),"")</f>
        <v/>
      </c>
      <c r="AK3387" s="150" t="str">
        <f>IF(JRF!B3400="","",IF(JRF!B3400=IFERROR(VLOOKUP(JRF!B3400,Checks!AI:AI,1,0),0),"Entry in Branch/Satellite BU's",""))</f>
        <v/>
      </c>
      <c r="AL3387" t="str">
        <f>IFERROR(IF('Journal Template'!A3799="","",IF('Journal Template'!A3799=IFERROR(VLOOKUP('Journal Template'!A3799,Checks!AI:AI,1,0),0),"Entry in Branch/Satellite BU's","")),"")</f>
        <v/>
      </c>
      <c r="AO3387" s="171"/>
      <c r="AP3387" s="171"/>
      <c r="AQ3387" s="171"/>
      <c r="AR3387" s="171"/>
      <c r="CI3387" t="str">
        <f>IF(JRF!F3400&gt;0,"",IF(JRF!B3400="","",IF(LEFT(JRF!B3400,1)=IFERROR(VLOOKUP(LEFT(JRF!B3400,1),$CF$2:$CF$5,1,0),0),"Product Code Required",IF(JRF!C3400="","",IF(JRF!C3400=IFERROR(VLOOKUP(JRF!C3400,$CH:$CH,1,0),0),"Product Code Required","NA")))))</f>
        <v/>
      </c>
      <c r="CJ3387" t="str">
        <f>IF(JRF!AV3400&gt;0,"",IF(JRF!Q3400="","",IF(LEFT(JRF!Q3400,1)=IFERROR(VLOOKUP(LEFT(JRF!Q3400,1),$CF$2:$CF$5,1,0),0),"Product Code Required",IF(JRF!V3400="","",IF(JRF!V3400=IFERROR(VLOOKUP(JRF!V3400,$CH:$CH,1,0),0),"Product Code Required","NA")))))</f>
        <v/>
      </c>
      <c r="CK3387" t="str">
        <f>IFERROR(IF(LEN('Journal Template'!F3398)&gt;0,"",IF('Journal Template'!A3398="","",IF(LEFT('Journal Template'!A3398,1)=IFERROR(VLOOKUP(LEFT('Journal Template'!A3398,1),Checks!$CF$2:$CF$5,1,0),0),"Product Code Required",IF('Journal Template'!D3398="","",IF('Journal Template'!D3398=IFERROR(VLOOKUP('Journal Template'!D3398,Checks!$CH:$CH,1,0),0),"Product Code Required","NA"))))),"")</f>
        <v/>
      </c>
    </row>
    <row r="3388" spans="14:89">
      <c r="N3388" t="s">
        <v>14791</v>
      </c>
      <c r="O3388" t="s">
        <v>14792</v>
      </c>
      <c r="P3388" t="s">
        <v>386</v>
      </c>
      <c r="Q3388" s="150" t="str">
        <f>IF(JRF!D3401="","",IF(IFERROR(VLOOKUP(JRF!D3401,Checks!N:P,3,0),0)="A","","Inactive account in Use"))</f>
        <v/>
      </c>
      <c r="R3388" t="str">
        <f>IFERROR(IF('Journal Template'!C3800="","",IF(IFERROR(VLOOKUP('Journal Template'!C3800,Checks!N:P,3,0),0)="A","","Inactive account in Use")),"")</f>
        <v/>
      </c>
      <c r="V3388" s="150" t="str">
        <f>IF(JRF!C3401="","",IF(IFERROR(VLOOKUP(JRF!C3401,Checks!S:U,3,0),0)="A","Entry with System fund Dept",""))</f>
        <v/>
      </c>
      <c r="W3388" t="str">
        <f>IFERROR(IF('Journal Template'!D3800="","",IF(IFERROR(VLOOKUP('Journal Template'!D3800,Checks!S:U,3,0),0)="A","Entry with System fund Dept","")),"")</f>
        <v/>
      </c>
      <c r="X3388" t="s">
        <v>14793</v>
      </c>
      <c r="Y3388" t="s">
        <v>386</v>
      </c>
      <c r="Z3388" t="s">
        <v>14794</v>
      </c>
      <c r="AA3388" t="s">
        <v>534</v>
      </c>
      <c r="AB3388" t="s">
        <v>1707</v>
      </c>
      <c r="AC3388" s="150" t="str">
        <f>IFERROR(IF(JRF!C3401="","",IF(AND(VLOOKUP(JRF!C3401,X:AA,4,0)=JRF!B3401,VLOOKUP(JRF!C3401,X:Y,2,0)="A"),"","Inactive Dept Combo Error")),"Inactive Dept Combo Error")</f>
        <v/>
      </c>
      <c r="AD3388" t="str">
        <f>IFERROR(IF('Journal Template'!D3800="","",IF(AND(VLOOKUP('Journal Template'!D3800,X:AA,4,0)='Journal Template'!A3800,VLOOKUP('Journal Template'!D3800,X:Y,2,0)="A"),"","Inactive Dept Combo Error")),"")</f>
        <v/>
      </c>
      <c r="AK3388" s="150" t="str">
        <f>IF(JRF!B3401="","",IF(JRF!B3401=IFERROR(VLOOKUP(JRF!B3401,Checks!AI:AI,1,0),0),"Entry in Branch/Satellite BU's",""))</f>
        <v/>
      </c>
      <c r="AL3388" t="str">
        <f>IFERROR(IF('Journal Template'!A3800="","",IF('Journal Template'!A3800=IFERROR(VLOOKUP('Journal Template'!A3800,Checks!AI:AI,1,0),0),"Entry in Branch/Satellite BU's","")),"")</f>
        <v/>
      </c>
      <c r="AO3388" s="171"/>
      <c r="AP3388" s="171"/>
      <c r="AQ3388" s="171"/>
      <c r="AR3388" s="171"/>
      <c r="CI3388" t="str">
        <f>IF(JRF!F3401&gt;0,"",IF(JRF!B3401="","",IF(LEFT(JRF!B3401,1)=IFERROR(VLOOKUP(LEFT(JRF!B3401,1),$CF$2:$CF$5,1,0),0),"Product Code Required",IF(JRF!C3401="","",IF(JRF!C3401=IFERROR(VLOOKUP(JRF!C3401,$CH:$CH,1,0),0),"Product Code Required","NA")))))</f>
        <v/>
      </c>
      <c r="CJ3388" t="str">
        <f>IF(JRF!AV3401&gt;0,"",IF(JRF!Q3401="","",IF(LEFT(JRF!Q3401,1)=IFERROR(VLOOKUP(LEFT(JRF!Q3401,1),$CF$2:$CF$5,1,0),0),"Product Code Required",IF(JRF!V3401="","",IF(JRF!V3401=IFERROR(VLOOKUP(JRF!V3401,$CH:$CH,1,0),0),"Product Code Required","NA")))))</f>
        <v/>
      </c>
      <c r="CK3388" t="str">
        <f>IFERROR(IF(LEN('Journal Template'!F3399)&gt;0,"",IF('Journal Template'!A3399="","",IF(LEFT('Journal Template'!A3399,1)=IFERROR(VLOOKUP(LEFT('Journal Template'!A3399,1),Checks!$CF$2:$CF$5,1,0),0),"Product Code Required",IF('Journal Template'!D3399="","",IF('Journal Template'!D3399=IFERROR(VLOOKUP('Journal Template'!D3399,Checks!$CH:$CH,1,0),0),"Product Code Required","NA"))))),"")</f>
        <v/>
      </c>
    </row>
    <row r="3389" spans="14:89">
      <c r="N3389" t="s">
        <v>14795</v>
      </c>
      <c r="O3389" t="s">
        <v>14796</v>
      </c>
      <c r="P3389" t="s">
        <v>386</v>
      </c>
      <c r="Q3389" s="150" t="str">
        <f>IF(JRF!D3402="","",IF(IFERROR(VLOOKUP(JRF!D3402,Checks!N:P,3,0),0)="A","","Inactive account in Use"))</f>
        <v/>
      </c>
      <c r="R3389" t="str">
        <f>IFERROR(IF('Journal Template'!C3801="","",IF(IFERROR(VLOOKUP('Journal Template'!C3801,Checks!N:P,3,0),0)="A","","Inactive account in Use")),"")</f>
        <v/>
      </c>
      <c r="V3389" s="150" t="str">
        <f>IF(JRF!C3402="","",IF(IFERROR(VLOOKUP(JRF!C3402,Checks!S:U,3,0),0)="A","Entry with System fund Dept",""))</f>
        <v/>
      </c>
      <c r="W3389" t="str">
        <f>IFERROR(IF('Journal Template'!D3801="","",IF(IFERROR(VLOOKUP('Journal Template'!D3801,Checks!S:U,3,0),0)="A","Entry with System fund Dept","")),"")</f>
        <v/>
      </c>
      <c r="X3389" t="s">
        <v>14797</v>
      </c>
      <c r="Y3389" t="s">
        <v>389</v>
      </c>
      <c r="Z3389" t="s">
        <v>14798</v>
      </c>
      <c r="AA3389" t="s">
        <v>534</v>
      </c>
      <c r="AB3389" t="s">
        <v>1707</v>
      </c>
      <c r="AC3389" s="150" t="str">
        <f>IFERROR(IF(JRF!C3402="","",IF(AND(VLOOKUP(JRF!C3402,X:AA,4,0)=JRF!B3402,VLOOKUP(JRF!C3402,X:Y,2,0)="A"),"","Inactive Dept Combo Error")),"Inactive Dept Combo Error")</f>
        <v/>
      </c>
      <c r="AD3389" t="str">
        <f>IFERROR(IF('Journal Template'!D3801="","",IF(AND(VLOOKUP('Journal Template'!D3801,X:AA,4,0)='Journal Template'!A3801,VLOOKUP('Journal Template'!D3801,X:Y,2,0)="A"),"","Inactive Dept Combo Error")),"")</f>
        <v/>
      </c>
      <c r="AK3389" s="150" t="str">
        <f>IF(JRF!B3402="","",IF(JRF!B3402=IFERROR(VLOOKUP(JRF!B3402,Checks!AI:AI,1,0),0),"Entry in Branch/Satellite BU's",""))</f>
        <v/>
      </c>
      <c r="AL3389" t="str">
        <f>IFERROR(IF('Journal Template'!A3801="","",IF('Journal Template'!A3801=IFERROR(VLOOKUP('Journal Template'!A3801,Checks!AI:AI,1,0),0),"Entry in Branch/Satellite BU's","")),"")</f>
        <v/>
      </c>
      <c r="AO3389" s="171"/>
      <c r="AP3389" s="171"/>
      <c r="AQ3389" s="171"/>
      <c r="AR3389" s="171"/>
      <c r="CI3389" t="str">
        <f>IF(JRF!F3402&gt;0,"",IF(JRF!B3402="","",IF(LEFT(JRF!B3402,1)=IFERROR(VLOOKUP(LEFT(JRF!B3402,1),$CF$2:$CF$5,1,0),0),"Product Code Required",IF(JRF!C3402="","",IF(JRF!C3402=IFERROR(VLOOKUP(JRF!C3402,$CH:$CH,1,0),0),"Product Code Required","NA")))))</f>
        <v/>
      </c>
      <c r="CJ3389" t="str">
        <f>IF(JRF!AV3402&gt;0,"",IF(JRF!Q3402="","",IF(LEFT(JRF!Q3402,1)=IFERROR(VLOOKUP(LEFT(JRF!Q3402,1),$CF$2:$CF$5,1,0),0),"Product Code Required",IF(JRF!V3402="","",IF(JRF!V3402=IFERROR(VLOOKUP(JRF!V3402,$CH:$CH,1,0),0),"Product Code Required","NA")))))</f>
        <v/>
      </c>
      <c r="CK3389" t="str">
        <f>IFERROR(IF(LEN('Journal Template'!F3400)&gt;0,"",IF('Journal Template'!A3400="","",IF(LEFT('Journal Template'!A3400,1)=IFERROR(VLOOKUP(LEFT('Journal Template'!A3400,1),Checks!$CF$2:$CF$5,1,0),0),"Product Code Required",IF('Journal Template'!D3400="","",IF('Journal Template'!D3400=IFERROR(VLOOKUP('Journal Template'!D3400,Checks!$CH:$CH,1,0),0),"Product Code Required","NA"))))),"")</f>
        <v/>
      </c>
    </row>
    <row r="3390" spans="14:89">
      <c r="N3390" t="s">
        <v>14799</v>
      </c>
      <c r="O3390" t="s">
        <v>14800</v>
      </c>
      <c r="P3390" t="s">
        <v>386</v>
      </c>
      <c r="Q3390" s="150" t="str">
        <f>IF(JRF!D3403="","",IF(IFERROR(VLOOKUP(JRF!D3403,Checks!N:P,3,0),0)="A","","Inactive account in Use"))</f>
        <v/>
      </c>
      <c r="R3390" t="str">
        <f>IFERROR(IF('Journal Template'!C3802="","",IF(IFERROR(VLOOKUP('Journal Template'!C3802,Checks!N:P,3,0),0)="A","","Inactive account in Use")),"")</f>
        <v/>
      </c>
      <c r="V3390" s="150" t="str">
        <f>IF(JRF!C3403="","",IF(IFERROR(VLOOKUP(JRF!C3403,Checks!S:U,3,0),0)="A","Entry with System fund Dept",""))</f>
        <v/>
      </c>
      <c r="W3390" t="str">
        <f>IFERROR(IF('Journal Template'!D3802="","",IF(IFERROR(VLOOKUP('Journal Template'!D3802,Checks!S:U,3,0),0)="A","Entry with System fund Dept","")),"")</f>
        <v/>
      </c>
      <c r="X3390" t="s">
        <v>14801</v>
      </c>
      <c r="Y3390" t="s">
        <v>386</v>
      </c>
      <c r="Z3390" t="s">
        <v>14802</v>
      </c>
      <c r="AA3390" t="s">
        <v>534</v>
      </c>
      <c r="AB3390" t="s">
        <v>1707</v>
      </c>
      <c r="AC3390" s="150" t="str">
        <f>IFERROR(IF(JRF!C3403="","",IF(AND(VLOOKUP(JRF!C3403,X:AA,4,0)=JRF!B3403,VLOOKUP(JRF!C3403,X:Y,2,0)="A"),"","Inactive Dept Combo Error")),"Inactive Dept Combo Error")</f>
        <v/>
      </c>
      <c r="AD3390" t="str">
        <f>IFERROR(IF('Journal Template'!D3802="","",IF(AND(VLOOKUP('Journal Template'!D3802,X:AA,4,0)='Journal Template'!A3802,VLOOKUP('Journal Template'!D3802,X:Y,2,0)="A"),"","Inactive Dept Combo Error")),"")</f>
        <v/>
      </c>
      <c r="AK3390" s="150" t="str">
        <f>IF(JRF!B3403="","",IF(JRF!B3403=IFERROR(VLOOKUP(JRF!B3403,Checks!AI:AI,1,0),0),"Entry in Branch/Satellite BU's",""))</f>
        <v/>
      </c>
      <c r="AL3390" t="str">
        <f>IFERROR(IF('Journal Template'!A3802="","",IF('Journal Template'!A3802=IFERROR(VLOOKUP('Journal Template'!A3802,Checks!AI:AI,1,0),0),"Entry in Branch/Satellite BU's","")),"")</f>
        <v/>
      </c>
      <c r="AO3390" s="171"/>
      <c r="AP3390" s="171"/>
      <c r="AQ3390" s="171"/>
      <c r="AR3390" s="171"/>
      <c r="CI3390" t="str">
        <f>IF(JRF!F3403&gt;0,"",IF(JRF!B3403="","",IF(LEFT(JRF!B3403,1)=IFERROR(VLOOKUP(LEFT(JRF!B3403,1),$CF$2:$CF$5,1,0),0),"Product Code Required",IF(JRF!C3403="","",IF(JRF!C3403=IFERROR(VLOOKUP(JRF!C3403,$CH:$CH,1,0),0),"Product Code Required","NA")))))</f>
        <v/>
      </c>
      <c r="CJ3390" t="str">
        <f>IF(JRF!AV3403&gt;0,"",IF(JRF!Q3403="","",IF(LEFT(JRF!Q3403,1)=IFERROR(VLOOKUP(LEFT(JRF!Q3403,1),$CF$2:$CF$5,1,0),0),"Product Code Required",IF(JRF!V3403="","",IF(JRF!V3403=IFERROR(VLOOKUP(JRF!V3403,$CH:$CH,1,0),0),"Product Code Required","NA")))))</f>
        <v/>
      </c>
      <c r="CK3390" t="str">
        <f>IFERROR(IF(LEN('Journal Template'!F3401)&gt;0,"",IF('Journal Template'!A3401="","",IF(LEFT('Journal Template'!A3401,1)=IFERROR(VLOOKUP(LEFT('Journal Template'!A3401,1),Checks!$CF$2:$CF$5,1,0),0),"Product Code Required",IF('Journal Template'!D3401="","",IF('Journal Template'!D3401=IFERROR(VLOOKUP('Journal Template'!D3401,Checks!$CH:$CH,1,0),0),"Product Code Required","NA"))))),"")</f>
        <v/>
      </c>
    </row>
    <row r="3391" spans="14:89">
      <c r="N3391" t="s">
        <v>14803</v>
      </c>
      <c r="O3391" t="s">
        <v>14804</v>
      </c>
      <c r="P3391" t="s">
        <v>386</v>
      </c>
      <c r="Q3391" s="150" t="str">
        <f>IF(JRF!D3404="","",IF(IFERROR(VLOOKUP(JRF!D3404,Checks!N:P,3,0),0)="A","","Inactive account in Use"))</f>
        <v/>
      </c>
      <c r="R3391" t="str">
        <f>IFERROR(IF('Journal Template'!C3803="","",IF(IFERROR(VLOOKUP('Journal Template'!C3803,Checks!N:P,3,0),0)="A","","Inactive account in Use")),"")</f>
        <v/>
      </c>
      <c r="V3391" s="150" t="str">
        <f>IF(JRF!C3404="","",IF(IFERROR(VLOOKUP(JRF!C3404,Checks!S:U,3,0),0)="A","Entry with System fund Dept",""))</f>
        <v/>
      </c>
      <c r="W3391" t="str">
        <f>IFERROR(IF('Journal Template'!D3803="","",IF(IFERROR(VLOOKUP('Journal Template'!D3803,Checks!S:U,3,0),0)="A","Entry with System fund Dept","")),"")</f>
        <v/>
      </c>
      <c r="X3391" t="s">
        <v>14805</v>
      </c>
      <c r="Y3391" t="s">
        <v>389</v>
      </c>
      <c r="Z3391" t="s">
        <v>14806</v>
      </c>
      <c r="AA3391" t="s">
        <v>534</v>
      </c>
      <c r="AB3391" t="s">
        <v>1707</v>
      </c>
      <c r="AC3391" s="150" t="str">
        <f>IFERROR(IF(JRF!C3404="","",IF(AND(VLOOKUP(JRF!C3404,X:AA,4,0)=JRF!B3404,VLOOKUP(JRF!C3404,X:Y,2,0)="A"),"","Inactive Dept Combo Error")),"Inactive Dept Combo Error")</f>
        <v/>
      </c>
      <c r="AD3391" t="str">
        <f>IFERROR(IF('Journal Template'!D3803="","",IF(AND(VLOOKUP('Journal Template'!D3803,X:AA,4,0)='Journal Template'!A3803,VLOOKUP('Journal Template'!D3803,X:Y,2,0)="A"),"","Inactive Dept Combo Error")),"")</f>
        <v/>
      </c>
      <c r="AK3391" s="150" t="str">
        <f>IF(JRF!B3404="","",IF(JRF!B3404=IFERROR(VLOOKUP(JRF!B3404,Checks!AI:AI,1,0),0),"Entry in Branch/Satellite BU's",""))</f>
        <v/>
      </c>
      <c r="AL3391" t="str">
        <f>IFERROR(IF('Journal Template'!A3803="","",IF('Journal Template'!A3803=IFERROR(VLOOKUP('Journal Template'!A3803,Checks!AI:AI,1,0),0),"Entry in Branch/Satellite BU's","")),"")</f>
        <v/>
      </c>
      <c r="AO3391" s="171"/>
      <c r="AP3391" s="171"/>
      <c r="AQ3391" s="171"/>
      <c r="AR3391" s="171"/>
      <c r="CI3391" t="str">
        <f>IF(JRF!F3404&gt;0,"",IF(JRF!B3404="","",IF(LEFT(JRF!B3404,1)=IFERROR(VLOOKUP(LEFT(JRF!B3404,1),$CF$2:$CF$5,1,0),0),"Product Code Required",IF(JRF!C3404="","",IF(JRF!C3404=IFERROR(VLOOKUP(JRF!C3404,$CH:$CH,1,0),0),"Product Code Required","NA")))))</f>
        <v/>
      </c>
      <c r="CJ3391" t="str">
        <f>IF(JRF!AV3404&gt;0,"",IF(JRF!Q3404="","",IF(LEFT(JRF!Q3404,1)=IFERROR(VLOOKUP(LEFT(JRF!Q3404,1),$CF$2:$CF$5,1,0),0),"Product Code Required",IF(JRF!V3404="","",IF(JRF!V3404=IFERROR(VLOOKUP(JRF!V3404,$CH:$CH,1,0),0),"Product Code Required","NA")))))</f>
        <v/>
      </c>
      <c r="CK3391" t="str">
        <f>IFERROR(IF(LEN('Journal Template'!F3402)&gt;0,"",IF('Journal Template'!A3402="","",IF(LEFT('Journal Template'!A3402,1)=IFERROR(VLOOKUP(LEFT('Journal Template'!A3402,1),Checks!$CF$2:$CF$5,1,0),0),"Product Code Required",IF('Journal Template'!D3402="","",IF('Journal Template'!D3402=IFERROR(VLOOKUP('Journal Template'!D3402,Checks!$CH:$CH,1,0),0),"Product Code Required","NA"))))),"")</f>
        <v/>
      </c>
    </row>
    <row r="3392" spans="14:89">
      <c r="N3392" t="s">
        <v>14807</v>
      </c>
      <c r="O3392" t="s">
        <v>14808</v>
      </c>
      <c r="P3392" t="s">
        <v>386</v>
      </c>
      <c r="Q3392" s="150" t="str">
        <f>IF(JRF!D3405="","",IF(IFERROR(VLOOKUP(JRF!D3405,Checks!N:P,3,0),0)="A","","Inactive account in Use"))</f>
        <v/>
      </c>
      <c r="R3392" t="str">
        <f>IFERROR(IF('Journal Template'!C3804="","",IF(IFERROR(VLOOKUP('Journal Template'!C3804,Checks!N:P,3,0),0)="A","","Inactive account in Use")),"")</f>
        <v/>
      </c>
      <c r="V3392" s="150" t="str">
        <f>IF(JRF!C3405="","",IF(IFERROR(VLOOKUP(JRF!C3405,Checks!S:U,3,0),0)="A","Entry with System fund Dept",""))</f>
        <v/>
      </c>
      <c r="W3392" t="str">
        <f>IFERROR(IF('Journal Template'!D3804="","",IF(IFERROR(VLOOKUP('Journal Template'!D3804,Checks!S:U,3,0),0)="A","Entry with System fund Dept","")),"")</f>
        <v/>
      </c>
      <c r="X3392" t="s">
        <v>14809</v>
      </c>
      <c r="Y3392" t="s">
        <v>386</v>
      </c>
      <c r="Z3392" t="s">
        <v>14810</v>
      </c>
      <c r="AA3392" t="s">
        <v>399</v>
      </c>
      <c r="AB3392" t="s">
        <v>125</v>
      </c>
      <c r="AC3392" s="150" t="str">
        <f>IFERROR(IF(JRF!C3405="","",IF(AND(VLOOKUP(JRF!C3405,X:AA,4,0)=JRF!B3405,VLOOKUP(JRF!C3405,X:Y,2,0)="A"),"","Inactive Dept Combo Error")),"Inactive Dept Combo Error")</f>
        <v/>
      </c>
      <c r="AD3392" t="str">
        <f>IFERROR(IF('Journal Template'!D3804="","",IF(AND(VLOOKUP('Journal Template'!D3804,X:AA,4,0)='Journal Template'!A3804,VLOOKUP('Journal Template'!D3804,X:Y,2,0)="A"),"","Inactive Dept Combo Error")),"")</f>
        <v/>
      </c>
      <c r="AK3392" s="150" t="str">
        <f>IF(JRF!B3405="","",IF(JRF!B3405=IFERROR(VLOOKUP(JRF!B3405,Checks!AI:AI,1,0),0),"Entry in Branch/Satellite BU's",""))</f>
        <v/>
      </c>
      <c r="AL3392" t="str">
        <f>IFERROR(IF('Journal Template'!A3804="","",IF('Journal Template'!A3804=IFERROR(VLOOKUP('Journal Template'!A3804,Checks!AI:AI,1,0),0),"Entry in Branch/Satellite BU's","")),"")</f>
        <v/>
      </c>
      <c r="AO3392" s="171"/>
      <c r="AP3392" s="171"/>
      <c r="AQ3392" s="171"/>
      <c r="AR3392" s="171"/>
      <c r="CI3392" t="str">
        <f>IF(JRF!F3405&gt;0,"",IF(JRF!B3405="","",IF(LEFT(JRF!B3405,1)=IFERROR(VLOOKUP(LEFT(JRF!B3405,1),$CF$2:$CF$5,1,0),0),"Product Code Required",IF(JRF!C3405="","",IF(JRF!C3405=IFERROR(VLOOKUP(JRF!C3405,$CH:$CH,1,0),0),"Product Code Required","NA")))))</f>
        <v/>
      </c>
      <c r="CJ3392" t="str">
        <f>IF(JRF!AV3405&gt;0,"",IF(JRF!Q3405="","",IF(LEFT(JRF!Q3405,1)=IFERROR(VLOOKUP(LEFT(JRF!Q3405,1),$CF$2:$CF$5,1,0),0),"Product Code Required",IF(JRF!V3405="","",IF(JRF!V3405=IFERROR(VLOOKUP(JRF!V3405,$CH:$CH,1,0),0),"Product Code Required","NA")))))</f>
        <v/>
      </c>
      <c r="CK3392" t="str">
        <f>IFERROR(IF(LEN('Journal Template'!F3403)&gt;0,"",IF('Journal Template'!A3403="","",IF(LEFT('Journal Template'!A3403,1)=IFERROR(VLOOKUP(LEFT('Journal Template'!A3403,1),Checks!$CF$2:$CF$5,1,0),0),"Product Code Required",IF('Journal Template'!D3403="","",IF('Journal Template'!D3403=IFERROR(VLOOKUP('Journal Template'!D3403,Checks!$CH:$CH,1,0),0),"Product Code Required","NA"))))),"")</f>
        <v/>
      </c>
    </row>
    <row r="3393" spans="14:89">
      <c r="N3393" t="s">
        <v>14811</v>
      </c>
      <c r="O3393" t="s">
        <v>14812</v>
      </c>
      <c r="P3393" t="s">
        <v>386</v>
      </c>
      <c r="Q3393" s="150" t="str">
        <f>IF(JRF!D3406="","",IF(IFERROR(VLOOKUP(JRF!D3406,Checks!N:P,3,0),0)="A","","Inactive account in Use"))</f>
        <v/>
      </c>
      <c r="R3393" t="str">
        <f>IFERROR(IF('Journal Template'!C3805="","",IF(IFERROR(VLOOKUP('Journal Template'!C3805,Checks!N:P,3,0),0)="A","","Inactive account in Use")),"")</f>
        <v/>
      </c>
      <c r="V3393" s="150" t="str">
        <f>IF(JRF!C3406="","",IF(IFERROR(VLOOKUP(JRF!C3406,Checks!S:U,3,0),0)="A","Entry with System fund Dept",""))</f>
        <v/>
      </c>
      <c r="W3393" t="str">
        <f>IFERROR(IF('Journal Template'!D3805="","",IF(IFERROR(VLOOKUP('Journal Template'!D3805,Checks!S:U,3,0),0)="A","Entry with System fund Dept","")),"")</f>
        <v/>
      </c>
      <c r="X3393" t="s">
        <v>14813</v>
      </c>
      <c r="Y3393" t="s">
        <v>386</v>
      </c>
      <c r="Z3393" t="s">
        <v>14814</v>
      </c>
      <c r="AA3393" t="s">
        <v>399</v>
      </c>
      <c r="AB3393" t="s">
        <v>125</v>
      </c>
      <c r="AC3393" s="150" t="str">
        <f>IFERROR(IF(JRF!C3406="","",IF(AND(VLOOKUP(JRF!C3406,X:AA,4,0)=JRF!B3406,VLOOKUP(JRF!C3406,X:Y,2,0)="A"),"","Inactive Dept Combo Error")),"Inactive Dept Combo Error")</f>
        <v/>
      </c>
      <c r="AD3393" t="str">
        <f>IFERROR(IF('Journal Template'!D3805="","",IF(AND(VLOOKUP('Journal Template'!D3805,X:AA,4,0)='Journal Template'!A3805,VLOOKUP('Journal Template'!D3805,X:Y,2,0)="A"),"","Inactive Dept Combo Error")),"")</f>
        <v/>
      </c>
      <c r="AK3393" s="150" t="str">
        <f>IF(JRF!B3406="","",IF(JRF!B3406=IFERROR(VLOOKUP(JRF!B3406,Checks!AI:AI,1,0),0),"Entry in Branch/Satellite BU's",""))</f>
        <v/>
      </c>
      <c r="AL3393" t="str">
        <f>IFERROR(IF('Journal Template'!A3805="","",IF('Journal Template'!A3805=IFERROR(VLOOKUP('Journal Template'!A3805,Checks!AI:AI,1,0),0),"Entry in Branch/Satellite BU's","")),"")</f>
        <v/>
      </c>
      <c r="AO3393" s="171"/>
      <c r="AP3393" s="171"/>
      <c r="AQ3393" s="171"/>
      <c r="AR3393" s="171"/>
      <c r="CI3393" t="str">
        <f>IF(JRF!F3406&gt;0,"",IF(JRF!B3406="","",IF(LEFT(JRF!B3406,1)=IFERROR(VLOOKUP(LEFT(JRF!B3406,1),$CF$2:$CF$5,1,0),0),"Product Code Required",IF(JRF!C3406="","",IF(JRF!C3406=IFERROR(VLOOKUP(JRF!C3406,$CH:$CH,1,0),0),"Product Code Required","NA")))))</f>
        <v/>
      </c>
      <c r="CJ3393" t="str">
        <f>IF(JRF!AV3406&gt;0,"",IF(JRF!Q3406="","",IF(LEFT(JRF!Q3406,1)=IFERROR(VLOOKUP(LEFT(JRF!Q3406,1),$CF$2:$CF$5,1,0),0),"Product Code Required",IF(JRF!V3406="","",IF(JRF!V3406=IFERROR(VLOOKUP(JRF!V3406,$CH:$CH,1,0),0),"Product Code Required","NA")))))</f>
        <v/>
      </c>
      <c r="CK3393" t="str">
        <f>IFERROR(IF(LEN('Journal Template'!F3404)&gt;0,"",IF('Journal Template'!A3404="","",IF(LEFT('Journal Template'!A3404,1)=IFERROR(VLOOKUP(LEFT('Journal Template'!A3404,1),Checks!$CF$2:$CF$5,1,0),0),"Product Code Required",IF('Journal Template'!D3404="","",IF('Journal Template'!D3404=IFERROR(VLOOKUP('Journal Template'!D3404,Checks!$CH:$CH,1,0),0),"Product Code Required","NA"))))),"")</f>
        <v/>
      </c>
    </row>
    <row r="3394" spans="14:89">
      <c r="N3394" t="s">
        <v>14815</v>
      </c>
      <c r="O3394" t="s">
        <v>14816</v>
      </c>
      <c r="P3394" t="s">
        <v>386</v>
      </c>
      <c r="Q3394" s="150" t="str">
        <f>IF(JRF!D3407="","",IF(IFERROR(VLOOKUP(JRF!D3407,Checks!N:P,3,0),0)="A","","Inactive account in Use"))</f>
        <v/>
      </c>
      <c r="R3394" t="str">
        <f>IFERROR(IF('Journal Template'!C3806="","",IF(IFERROR(VLOOKUP('Journal Template'!C3806,Checks!N:P,3,0),0)="A","","Inactive account in Use")),"")</f>
        <v/>
      </c>
      <c r="V3394" s="150" t="str">
        <f>IF(JRF!C3407="","",IF(IFERROR(VLOOKUP(JRF!C3407,Checks!S:U,3,0),0)="A","Entry with System fund Dept",""))</f>
        <v/>
      </c>
      <c r="W3394" t="str">
        <f>IFERROR(IF('Journal Template'!D3806="","",IF(IFERROR(VLOOKUP('Journal Template'!D3806,Checks!S:U,3,0),0)="A","Entry with System fund Dept","")),"")</f>
        <v/>
      </c>
      <c r="X3394" t="s">
        <v>14817</v>
      </c>
      <c r="Y3394" t="s">
        <v>389</v>
      </c>
      <c r="Z3394" t="s">
        <v>14818</v>
      </c>
      <c r="AA3394" t="s">
        <v>577</v>
      </c>
      <c r="AB3394" t="s">
        <v>1707</v>
      </c>
      <c r="AC3394" s="150" t="str">
        <f>IFERROR(IF(JRF!C3407="","",IF(AND(VLOOKUP(JRF!C3407,X:AA,4,0)=JRF!B3407,VLOOKUP(JRF!C3407,X:Y,2,0)="A"),"","Inactive Dept Combo Error")),"Inactive Dept Combo Error")</f>
        <v/>
      </c>
      <c r="AD3394" t="str">
        <f>IFERROR(IF('Journal Template'!D3806="","",IF(AND(VLOOKUP('Journal Template'!D3806,X:AA,4,0)='Journal Template'!A3806,VLOOKUP('Journal Template'!D3806,X:Y,2,0)="A"),"","Inactive Dept Combo Error")),"")</f>
        <v/>
      </c>
      <c r="AK3394" s="150" t="str">
        <f>IF(JRF!B3407="","",IF(JRF!B3407=IFERROR(VLOOKUP(JRF!B3407,Checks!AI:AI,1,0),0),"Entry in Branch/Satellite BU's",""))</f>
        <v/>
      </c>
      <c r="AL3394" t="str">
        <f>IFERROR(IF('Journal Template'!A3806="","",IF('Journal Template'!A3806=IFERROR(VLOOKUP('Journal Template'!A3806,Checks!AI:AI,1,0),0),"Entry in Branch/Satellite BU's","")),"")</f>
        <v/>
      </c>
      <c r="AO3394" s="171"/>
      <c r="AP3394" s="171"/>
      <c r="AQ3394" s="171"/>
      <c r="AR3394" s="171"/>
      <c r="CI3394" t="str">
        <f>IF(JRF!F3407&gt;0,"",IF(JRF!B3407="","",IF(LEFT(JRF!B3407,1)=IFERROR(VLOOKUP(LEFT(JRF!B3407,1),$CF$2:$CF$5,1,0),0),"Product Code Required",IF(JRF!C3407="","",IF(JRF!C3407=IFERROR(VLOOKUP(JRF!C3407,$CH:$CH,1,0),0),"Product Code Required","NA")))))</f>
        <v/>
      </c>
      <c r="CJ3394" t="str">
        <f>IF(JRF!AV3407&gt;0,"",IF(JRF!Q3407="","",IF(LEFT(JRF!Q3407,1)=IFERROR(VLOOKUP(LEFT(JRF!Q3407,1),$CF$2:$CF$5,1,0),0),"Product Code Required",IF(JRF!V3407="","",IF(JRF!V3407=IFERROR(VLOOKUP(JRF!V3407,$CH:$CH,1,0),0),"Product Code Required","NA")))))</f>
        <v/>
      </c>
      <c r="CK3394" t="str">
        <f>IFERROR(IF(LEN('Journal Template'!F3405)&gt;0,"",IF('Journal Template'!A3405="","",IF(LEFT('Journal Template'!A3405,1)=IFERROR(VLOOKUP(LEFT('Journal Template'!A3405,1),Checks!$CF$2:$CF$5,1,0),0),"Product Code Required",IF('Journal Template'!D3405="","",IF('Journal Template'!D3405=IFERROR(VLOOKUP('Journal Template'!D3405,Checks!$CH:$CH,1,0),0),"Product Code Required","NA"))))),"")</f>
        <v/>
      </c>
    </row>
    <row r="3395" spans="14:89">
      <c r="N3395" t="s">
        <v>14819</v>
      </c>
      <c r="O3395" t="s">
        <v>14820</v>
      </c>
      <c r="P3395" t="s">
        <v>386</v>
      </c>
      <c r="Q3395" s="150" t="str">
        <f>IF(JRF!D3408="","",IF(IFERROR(VLOOKUP(JRF!D3408,Checks!N:P,3,0),0)="A","","Inactive account in Use"))</f>
        <v/>
      </c>
      <c r="R3395" t="str">
        <f>IFERROR(IF('Journal Template'!C3807="","",IF(IFERROR(VLOOKUP('Journal Template'!C3807,Checks!N:P,3,0),0)="A","","Inactive account in Use")),"")</f>
        <v/>
      </c>
      <c r="V3395" s="150" t="str">
        <f>IF(JRF!C3408="","",IF(IFERROR(VLOOKUP(JRF!C3408,Checks!S:U,3,0),0)="A","Entry with System fund Dept",""))</f>
        <v/>
      </c>
      <c r="W3395" t="str">
        <f>IFERROR(IF('Journal Template'!D3807="","",IF(IFERROR(VLOOKUP('Journal Template'!D3807,Checks!S:U,3,0),0)="A","Entry with System fund Dept","")),"")</f>
        <v/>
      </c>
      <c r="X3395" t="s">
        <v>14821</v>
      </c>
      <c r="Y3395" t="s">
        <v>386</v>
      </c>
      <c r="Z3395" t="s">
        <v>14822</v>
      </c>
      <c r="AA3395" t="s">
        <v>597</v>
      </c>
      <c r="AB3395" t="s">
        <v>1707</v>
      </c>
      <c r="AC3395" s="150" t="str">
        <f>IFERROR(IF(JRF!C3408="","",IF(AND(VLOOKUP(JRF!C3408,X:AA,4,0)=JRF!B3408,VLOOKUP(JRF!C3408,X:Y,2,0)="A"),"","Inactive Dept Combo Error")),"Inactive Dept Combo Error")</f>
        <v/>
      </c>
      <c r="AD3395" t="str">
        <f>IFERROR(IF('Journal Template'!D3807="","",IF(AND(VLOOKUP('Journal Template'!D3807,X:AA,4,0)='Journal Template'!A3807,VLOOKUP('Journal Template'!D3807,X:Y,2,0)="A"),"","Inactive Dept Combo Error")),"")</f>
        <v/>
      </c>
      <c r="AK3395" s="150" t="str">
        <f>IF(JRF!B3408="","",IF(JRF!B3408=IFERROR(VLOOKUP(JRF!B3408,Checks!AI:AI,1,0),0),"Entry in Branch/Satellite BU's",""))</f>
        <v/>
      </c>
      <c r="AL3395" t="str">
        <f>IFERROR(IF('Journal Template'!A3807="","",IF('Journal Template'!A3807=IFERROR(VLOOKUP('Journal Template'!A3807,Checks!AI:AI,1,0),0),"Entry in Branch/Satellite BU's","")),"")</f>
        <v/>
      </c>
      <c r="AO3395" s="171"/>
      <c r="AP3395" s="171"/>
      <c r="AQ3395" s="171"/>
      <c r="AR3395" s="171"/>
      <c r="CI3395" t="str">
        <f>IF(JRF!F3408&gt;0,"",IF(JRF!B3408="","",IF(LEFT(JRF!B3408,1)=IFERROR(VLOOKUP(LEFT(JRF!B3408,1),$CF$2:$CF$5,1,0),0),"Product Code Required",IF(JRF!C3408="","",IF(JRF!C3408=IFERROR(VLOOKUP(JRF!C3408,$CH:$CH,1,0),0),"Product Code Required","NA")))))</f>
        <v/>
      </c>
      <c r="CJ3395" t="str">
        <f>IF(JRF!AV3408&gt;0,"",IF(JRF!Q3408="","",IF(LEFT(JRF!Q3408,1)=IFERROR(VLOOKUP(LEFT(JRF!Q3408,1),$CF$2:$CF$5,1,0),0),"Product Code Required",IF(JRF!V3408="","",IF(JRF!V3408=IFERROR(VLOOKUP(JRF!V3408,$CH:$CH,1,0),0),"Product Code Required","NA")))))</f>
        <v/>
      </c>
      <c r="CK3395" t="str">
        <f>IFERROR(IF(LEN('Journal Template'!F3406)&gt;0,"",IF('Journal Template'!A3406="","",IF(LEFT('Journal Template'!A3406,1)=IFERROR(VLOOKUP(LEFT('Journal Template'!A3406,1),Checks!$CF$2:$CF$5,1,0),0),"Product Code Required",IF('Journal Template'!D3406="","",IF('Journal Template'!D3406=IFERROR(VLOOKUP('Journal Template'!D3406,Checks!$CH:$CH,1,0),0),"Product Code Required","NA"))))),"")</f>
        <v/>
      </c>
    </row>
    <row r="3396" spans="14:89">
      <c r="N3396" t="s">
        <v>14823</v>
      </c>
      <c r="O3396" t="s">
        <v>14824</v>
      </c>
      <c r="P3396" t="s">
        <v>386</v>
      </c>
      <c r="Q3396" s="150" t="str">
        <f>IF(JRF!D3409="","",IF(IFERROR(VLOOKUP(JRF!D3409,Checks!N:P,3,0),0)="A","","Inactive account in Use"))</f>
        <v/>
      </c>
      <c r="R3396" t="str">
        <f>IFERROR(IF('Journal Template'!C3808="","",IF(IFERROR(VLOOKUP('Journal Template'!C3808,Checks!N:P,3,0),0)="A","","Inactive account in Use")),"")</f>
        <v/>
      </c>
      <c r="V3396" s="150" t="str">
        <f>IF(JRF!C3409="","",IF(IFERROR(VLOOKUP(JRF!C3409,Checks!S:U,3,0),0)="A","Entry with System fund Dept",""))</f>
        <v/>
      </c>
      <c r="W3396" t="str">
        <f>IFERROR(IF('Journal Template'!D3808="","",IF(IFERROR(VLOOKUP('Journal Template'!D3808,Checks!S:U,3,0),0)="A","Entry with System fund Dept","")),"")</f>
        <v/>
      </c>
      <c r="X3396" t="s">
        <v>14825</v>
      </c>
      <c r="Y3396" t="s">
        <v>389</v>
      </c>
      <c r="Z3396" t="s">
        <v>14826</v>
      </c>
      <c r="AA3396" t="s">
        <v>534</v>
      </c>
      <c r="AB3396" t="s">
        <v>1707</v>
      </c>
      <c r="AC3396" s="150" t="str">
        <f>IFERROR(IF(JRF!C3409="","",IF(AND(VLOOKUP(JRF!C3409,X:AA,4,0)=JRF!B3409,VLOOKUP(JRF!C3409,X:Y,2,0)="A"),"","Inactive Dept Combo Error")),"Inactive Dept Combo Error")</f>
        <v/>
      </c>
      <c r="AD3396" t="str">
        <f>IFERROR(IF('Journal Template'!D3808="","",IF(AND(VLOOKUP('Journal Template'!D3808,X:AA,4,0)='Journal Template'!A3808,VLOOKUP('Journal Template'!D3808,X:Y,2,0)="A"),"","Inactive Dept Combo Error")),"")</f>
        <v/>
      </c>
      <c r="AK3396" s="150" t="str">
        <f>IF(JRF!B3409="","",IF(JRF!B3409=IFERROR(VLOOKUP(JRF!B3409,Checks!AI:AI,1,0),0),"Entry in Branch/Satellite BU's",""))</f>
        <v/>
      </c>
      <c r="AL3396" t="str">
        <f>IFERROR(IF('Journal Template'!A3808="","",IF('Journal Template'!A3808=IFERROR(VLOOKUP('Journal Template'!A3808,Checks!AI:AI,1,0),0),"Entry in Branch/Satellite BU's","")),"")</f>
        <v/>
      </c>
      <c r="AO3396" s="171"/>
      <c r="AP3396" s="171"/>
      <c r="AQ3396" s="171"/>
      <c r="AR3396" s="171"/>
      <c r="CI3396" t="str">
        <f>IF(JRF!F3409&gt;0,"",IF(JRF!B3409="","",IF(LEFT(JRF!B3409,1)=IFERROR(VLOOKUP(LEFT(JRF!B3409,1),$CF$2:$CF$5,1,0),0),"Product Code Required",IF(JRF!C3409="","",IF(JRF!C3409=IFERROR(VLOOKUP(JRF!C3409,$CH:$CH,1,0),0),"Product Code Required","NA")))))</f>
        <v/>
      </c>
      <c r="CJ3396" t="str">
        <f>IF(JRF!AV3409&gt;0,"",IF(JRF!Q3409="","",IF(LEFT(JRF!Q3409,1)=IFERROR(VLOOKUP(LEFT(JRF!Q3409,1),$CF$2:$CF$5,1,0),0),"Product Code Required",IF(JRF!V3409="","",IF(JRF!V3409=IFERROR(VLOOKUP(JRF!V3409,$CH:$CH,1,0),0),"Product Code Required","NA")))))</f>
        <v/>
      </c>
      <c r="CK3396" t="str">
        <f>IFERROR(IF(LEN('Journal Template'!F3407)&gt;0,"",IF('Journal Template'!A3407="","",IF(LEFT('Journal Template'!A3407,1)=IFERROR(VLOOKUP(LEFT('Journal Template'!A3407,1),Checks!$CF$2:$CF$5,1,0),0),"Product Code Required",IF('Journal Template'!D3407="","",IF('Journal Template'!D3407=IFERROR(VLOOKUP('Journal Template'!D3407,Checks!$CH:$CH,1,0),0),"Product Code Required","NA"))))),"")</f>
        <v/>
      </c>
    </row>
    <row r="3397" spans="14:89">
      <c r="N3397" t="s">
        <v>14827</v>
      </c>
      <c r="O3397" t="s">
        <v>14828</v>
      </c>
      <c r="P3397" t="s">
        <v>386</v>
      </c>
      <c r="Q3397" s="150" t="str">
        <f>IF(JRF!D3410="","",IF(IFERROR(VLOOKUP(JRF!D3410,Checks!N:P,3,0),0)="A","","Inactive account in Use"))</f>
        <v/>
      </c>
      <c r="R3397" t="str">
        <f>IFERROR(IF('Journal Template'!C3809="","",IF(IFERROR(VLOOKUP('Journal Template'!C3809,Checks!N:P,3,0),0)="A","","Inactive account in Use")),"")</f>
        <v/>
      </c>
      <c r="V3397" s="150" t="str">
        <f>IF(JRF!C3410="","",IF(IFERROR(VLOOKUP(JRF!C3410,Checks!S:U,3,0),0)="A","Entry with System fund Dept",""))</f>
        <v/>
      </c>
      <c r="W3397" t="str">
        <f>IFERROR(IF('Journal Template'!D3809="","",IF(IFERROR(VLOOKUP('Journal Template'!D3809,Checks!S:U,3,0),0)="A","Entry with System fund Dept","")),"")</f>
        <v/>
      </c>
      <c r="X3397" t="s">
        <v>14829</v>
      </c>
      <c r="Y3397" t="s">
        <v>386</v>
      </c>
      <c r="Z3397" t="s">
        <v>14830</v>
      </c>
      <c r="AA3397" t="s">
        <v>534</v>
      </c>
      <c r="AB3397" t="s">
        <v>1707</v>
      </c>
      <c r="AC3397" s="150" t="str">
        <f>IFERROR(IF(JRF!C3410="","",IF(AND(VLOOKUP(JRF!C3410,X:AA,4,0)=JRF!B3410,VLOOKUP(JRF!C3410,X:Y,2,0)="A"),"","Inactive Dept Combo Error")),"Inactive Dept Combo Error")</f>
        <v/>
      </c>
      <c r="AD3397" t="str">
        <f>IFERROR(IF('Journal Template'!D3809="","",IF(AND(VLOOKUP('Journal Template'!D3809,X:AA,4,0)='Journal Template'!A3809,VLOOKUP('Journal Template'!D3809,X:Y,2,0)="A"),"","Inactive Dept Combo Error")),"")</f>
        <v/>
      </c>
      <c r="AK3397" s="150" t="str">
        <f>IF(JRF!B3410="","",IF(JRF!B3410=IFERROR(VLOOKUP(JRF!B3410,Checks!AI:AI,1,0),0),"Entry in Branch/Satellite BU's",""))</f>
        <v/>
      </c>
      <c r="AL3397" t="str">
        <f>IFERROR(IF('Journal Template'!A3809="","",IF('Journal Template'!A3809=IFERROR(VLOOKUP('Journal Template'!A3809,Checks!AI:AI,1,0),0),"Entry in Branch/Satellite BU's","")),"")</f>
        <v/>
      </c>
      <c r="AO3397" s="171"/>
      <c r="AP3397" s="171"/>
      <c r="AQ3397" s="171"/>
      <c r="AR3397" s="171"/>
      <c r="CI3397" t="str">
        <f>IF(JRF!F3410&gt;0,"",IF(JRF!B3410="","",IF(LEFT(JRF!B3410,1)=IFERROR(VLOOKUP(LEFT(JRF!B3410,1),$CF$2:$CF$5,1,0),0),"Product Code Required",IF(JRF!C3410="","",IF(JRF!C3410=IFERROR(VLOOKUP(JRF!C3410,$CH:$CH,1,0),0),"Product Code Required","NA")))))</f>
        <v/>
      </c>
      <c r="CJ3397" t="str">
        <f>IF(JRF!AV3410&gt;0,"",IF(JRF!Q3410="","",IF(LEFT(JRF!Q3410,1)=IFERROR(VLOOKUP(LEFT(JRF!Q3410,1),$CF$2:$CF$5,1,0),0),"Product Code Required",IF(JRF!V3410="","",IF(JRF!V3410=IFERROR(VLOOKUP(JRF!V3410,$CH:$CH,1,0),0),"Product Code Required","NA")))))</f>
        <v/>
      </c>
      <c r="CK3397" t="str">
        <f>IFERROR(IF(LEN('Journal Template'!F3408)&gt;0,"",IF('Journal Template'!A3408="","",IF(LEFT('Journal Template'!A3408,1)=IFERROR(VLOOKUP(LEFT('Journal Template'!A3408,1),Checks!$CF$2:$CF$5,1,0),0),"Product Code Required",IF('Journal Template'!D3408="","",IF('Journal Template'!D3408=IFERROR(VLOOKUP('Journal Template'!D3408,Checks!$CH:$CH,1,0),0),"Product Code Required","NA"))))),"")</f>
        <v/>
      </c>
    </row>
    <row r="3398" spans="14:89">
      <c r="N3398" t="s">
        <v>14831</v>
      </c>
      <c r="O3398" t="s">
        <v>14832</v>
      </c>
      <c r="P3398" t="s">
        <v>386</v>
      </c>
      <c r="Q3398" s="150" t="str">
        <f>IF(JRF!D3411="","",IF(IFERROR(VLOOKUP(JRF!D3411,Checks!N:P,3,0),0)="A","","Inactive account in Use"))</f>
        <v/>
      </c>
      <c r="R3398" t="str">
        <f>IFERROR(IF('Journal Template'!C3810="","",IF(IFERROR(VLOOKUP('Journal Template'!C3810,Checks!N:P,3,0),0)="A","","Inactive account in Use")),"")</f>
        <v/>
      </c>
      <c r="V3398" s="150" t="str">
        <f>IF(JRF!C3411="","",IF(IFERROR(VLOOKUP(JRF!C3411,Checks!S:U,3,0),0)="A","Entry with System fund Dept",""))</f>
        <v/>
      </c>
      <c r="W3398" t="str">
        <f>IFERROR(IF('Journal Template'!D3810="","",IF(IFERROR(VLOOKUP('Journal Template'!D3810,Checks!S:U,3,0),0)="A","Entry with System fund Dept","")),"")</f>
        <v/>
      </c>
      <c r="X3398" t="s">
        <v>14833</v>
      </c>
      <c r="Y3398" t="s">
        <v>386</v>
      </c>
      <c r="Z3398" t="s">
        <v>14834</v>
      </c>
      <c r="AA3398" t="s">
        <v>534</v>
      </c>
      <c r="AB3398" t="s">
        <v>1707</v>
      </c>
      <c r="AC3398" s="150" t="str">
        <f>IFERROR(IF(JRF!C3411="","",IF(AND(VLOOKUP(JRF!C3411,X:AA,4,0)=JRF!B3411,VLOOKUP(JRF!C3411,X:Y,2,0)="A"),"","Inactive Dept Combo Error")),"Inactive Dept Combo Error")</f>
        <v/>
      </c>
      <c r="AD3398" t="str">
        <f>IFERROR(IF('Journal Template'!D3810="","",IF(AND(VLOOKUP('Journal Template'!D3810,X:AA,4,0)='Journal Template'!A3810,VLOOKUP('Journal Template'!D3810,X:Y,2,0)="A"),"","Inactive Dept Combo Error")),"")</f>
        <v/>
      </c>
      <c r="AK3398" s="150" t="str">
        <f>IF(JRF!B3411="","",IF(JRF!B3411=IFERROR(VLOOKUP(JRF!B3411,Checks!AI:AI,1,0),0),"Entry in Branch/Satellite BU's",""))</f>
        <v/>
      </c>
      <c r="AL3398" t="str">
        <f>IFERROR(IF('Journal Template'!A3810="","",IF('Journal Template'!A3810=IFERROR(VLOOKUP('Journal Template'!A3810,Checks!AI:AI,1,0),0),"Entry in Branch/Satellite BU's","")),"")</f>
        <v/>
      </c>
      <c r="AO3398" s="171"/>
      <c r="AP3398" s="171"/>
      <c r="AQ3398" s="171"/>
      <c r="AR3398" s="171"/>
      <c r="CI3398" t="str">
        <f>IF(JRF!F3411&gt;0,"",IF(JRF!B3411="","",IF(LEFT(JRF!B3411,1)=IFERROR(VLOOKUP(LEFT(JRF!B3411,1),$CF$2:$CF$5,1,0),0),"Product Code Required",IF(JRF!C3411="","",IF(JRF!C3411=IFERROR(VLOOKUP(JRF!C3411,$CH:$CH,1,0),0),"Product Code Required","NA")))))</f>
        <v/>
      </c>
      <c r="CJ3398" t="str">
        <f>IF(JRF!AV3411&gt;0,"",IF(JRF!Q3411="","",IF(LEFT(JRF!Q3411,1)=IFERROR(VLOOKUP(LEFT(JRF!Q3411,1),$CF$2:$CF$5,1,0),0),"Product Code Required",IF(JRF!V3411="","",IF(JRF!V3411=IFERROR(VLOOKUP(JRF!V3411,$CH:$CH,1,0),0),"Product Code Required","NA")))))</f>
        <v/>
      </c>
      <c r="CK3398" t="str">
        <f>IFERROR(IF(LEN('Journal Template'!F3409)&gt;0,"",IF('Journal Template'!A3409="","",IF(LEFT('Journal Template'!A3409,1)=IFERROR(VLOOKUP(LEFT('Journal Template'!A3409,1),Checks!$CF$2:$CF$5,1,0),0),"Product Code Required",IF('Journal Template'!D3409="","",IF('Journal Template'!D3409=IFERROR(VLOOKUP('Journal Template'!D3409,Checks!$CH:$CH,1,0),0),"Product Code Required","NA"))))),"")</f>
        <v/>
      </c>
    </row>
    <row r="3399" spans="14:89">
      <c r="N3399" t="s">
        <v>14835</v>
      </c>
      <c r="O3399" t="s">
        <v>14836</v>
      </c>
      <c r="P3399" t="s">
        <v>386</v>
      </c>
      <c r="Q3399" s="150" t="str">
        <f>IF(JRF!D3412="","",IF(IFERROR(VLOOKUP(JRF!D3412,Checks!N:P,3,0),0)="A","","Inactive account in Use"))</f>
        <v/>
      </c>
      <c r="R3399" t="str">
        <f>IFERROR(IF('Journal Template'!C3811="","",IF(IFERROR(VLOOKUP('Journal Template'!C3811,Checks!N:P,3,0),0)="A","","Inactive account in Use")),"")</f>
        <v/>
      </c>
      <c r="V3399" s="150" t="str">
        <f>IF(JRF!C3412="","",IF(IFERROR(VLOOKUP(JRF!C3412,Checks!S:U,3,0),0)="A","Entry with System fund Dept",""))</f>
        <v/>
      </c>
      <c r="W3399" t="str">
        <f>IFERROR(IF('Journal Template'!D3811="","",IF(IFERROR(VLOOKUP('Journal Template'!D3811,Checks!S:U,3,0),0)="A","Entry with System fund Dept","")),"")</f>
        <v/>
      </c>
      <c r="X3399" t="s">
        <v>14837</v>
      </c>
      <c r="Y3399" t="s">
        <v>386</v>
      </c>
      <c r="Z3399" t="s">
        <v>14838</v>
      </c>
      <c r="AA3399" t="s">
        <v>534</v>
      </c>
      <c r="AB3399" t="s">
        <v>1707</v>
      </c>
      <c r="AC3399" s="150" t="str">
        <f>IFERROR(IF(JRF!C3412="","",IF(AND(VLOOKUP(JRF!C3412,X:AA,4,0)=JRF!B3412,VLOOKUP(JRF!C3412,X:Y,2,0)="A"),"","Inactive Dept Combo Error")),"Inactive Dept Combo Error")</f>
        <v/>
      </c>
      <c r="AD3399" t="str">
        <f>IFERROR(IF('Journal Template'!D3811="","",IF(AND(VLOOKUP('Journal Template'!D3811,X:AA,4,0)='Journal Template'!A3811,VLOOKUP('Journal Template'!D3811,X:Y,2,0)="A"),"","Inactive Dept Combo Error")),"")</f>
        <v/>
      </c>
      <c r="AK3399" s="150" t="str">
        <f>IF(JRF!B3412="","",IF(JRF!B3412=IFERROR(VLOOKUP(JRF!B3412,Checks!AI:AI,1,0),0),"Entry in Branch/Satellite BU's",""))</f>
        <v/>
      </c>
      <c r="AL3399" t="str">
        <f>IFERROR(IF('Journal Template'!A3811="","",IF('Journal Template'!A3811=IFERROR(VLOOKUP('Journal Template'!A3811,Checks!AI:AI,1,0),0),"Entry in Branch/Satellite BU's","")),"")</f>
        <v/>
      </c>
      <c r="AO3399" s="171"/>
      <c r="AP3399" s="171"/>
      <c r="AQ3399" s="171"/>
      <c r="AR3399" s="171"/>
      <c r="CI3399" t="str">
        <f>IF(JRF!F3412&gt;0,"",IF(JRF!B3412="","",IF(LEFT(JRF!B3412,1)=IFERROR(VLOOKUP(LEFT(JRF!B3412,1),$CF$2:$CF$5,1,0),0),"Product Code Required",IF(JRF!C3412="","",IF(JRF!C3412=IFERROR(VLOOKUP(JRF!C3412,$CH:$CH,1,0),0),"Product Code Required","NA")))))</f>
        <v/>
      </c>
      <c r="CJ3399" t="str">
        <f>IF(JRF!AV3412&gt;0,"",IF(JRF!Q3412="","",IF(LEFT(JRF!Q3412,1)=IFERROR(VLOOKUP(LEFT(JRF!Q3412,1),$CF$2:$CF$5,1,0),0),"Product Code Required",IF(JRF!V3412="","",IF(JRF!V3412=IFERROR(VLOOKUP(JRF!V3412,$CH:$CH,1,0),0),"Product Code Required","NA")))))</f>
        <v/>
      </c>
      <c r="CK3399" t="str">
        <f>IFERROR(IF(LEN('Journal Template'!F3410)&gt;0,"",IF('Journal Template'!A3410="","",IF(LEFT('Journal Template'!A3410,1)=IFERROR(VLOOKUP(LEFT('Journal Template'!A3410,1),Checks!$CF$2:$CF$5,1,0),0),"Product Code Required",IF('Journal Template'!D3410="","",IF('Journal Template'!D3410=IFERROR(VLOOKUP('Journal Template'!D3410,Checks!$CH:$CH,1,0),0),"Product Code Required","NA"))))),"")</f>
        <v/>
      </c>
    </row>
    <row r="3400" spans="14:89">
      <c r="N3400" t="s">
        <v>14839</v>
      </c>
      <c r="O3400" t="s">
        <v>14840</v>
      </c>
      <c r="P3400" t="s">
        <v>386</v>
      </c>
      <c r="Q3400" s="150" t="str">
        <f>IF(JRF!D3413="","",IF(IFERROR(VLOOKUP(JRF!D3413,Checks!N:P,3,0),0)="A","","Inactive account in Use"))</f>
        <v/>
      </c>
      <c r="R3400" t="str">
        <f>IFERROR(IF('Journal Template'!C3812="","",IF(IFERROR(VLOOKUP('Journal Template'!C3812,Checks!N:P,3,0),0)="A","","Inactive account in Use")),"")</f>
        <v/>
      </c>
      <c r="V3400" s="150" t="str">
        <f>IF(JRF!C3413="","",IF(IFERROR(VLOOKUP(JRF!C3413,Checks!S:U,3,0),0)="A","Entry with System fund Dept",""))</f>
        <v/>
      </c>
      <c r="W3400" t="str">
        <f>IFERROR(IF('Journal Template'!D3812="","",IF(IFERROR(VLOOKUP('Journal Template'!D3812,Checks!S:U,3,0),0)="A","Entry with System fund Dept","")),"")</f>
        <v/>
      </c>
      <c r="X3400" t="s">
        <v>14841</v>
      </c>
      <c r="Y3400" t="s">
        <v>386</v>
      </c>
      <c r="Z3400" t="s">
        <v>14842</v>
      </c>
      <c r="AA3400" t="s">
        <v>534</v>
      </c>
      <c r="AB3400" t="s">
        <v>1707</v>
      </c>
      <c r="AC3400" s="150" t="str">
        <f>IFERROR(IF(JRF!C3413="","",IF(AND(VLOOKUP(JRF!C3413,X:AA,4,0)=JRF!B3413,VLOOKUP(JRF!C3413,X:Y,2,0)="A"),"","Inactive Dept Combo Error")),"Inactive Dept Combo Error")</f>
        <v/>
      </c>
      <c r="AD3400" t="str">
        <f>IFERROR(IF('Journal Template'!D3812="","",IF(AND(VLOOKUP('Journal Template'!D3812,X:AA,4,0)='Journal Template'!A3812,VLOOKUP('Journal Template'!D3812,X:Y,2,0)="A"),"","Inactive Dept Combo Error")),"")</f>
        <v/>
      </c>
      <c r="AK3400" s="150" t="str">
        <f>IF(JRF!B3413="","",IF(JRF!B3413=IFERROR(VLOOKUP(JRF!B3413,Checks!AI:AI,1,0),0),"Entry in Branch/Satellite BU's",""))</f>
        <v/>
      </c>
      <c r="AL3400" t="str">
        <f>IFERROR(IF('Journal Template'!A3812="","",IF('Journal Template'!A3812=IFERROR(VLOOKUP('Journal Template'!A3812,Checks!AI:AI,1,0),0),"Entry in Branch/Satellite BU's","")),"")</f>
        <v/>
      </c>
      <c r="AO3400" s="171"/>
      <c r="AP3400" s="171"/>
      <c r="AQ3400" s="171"/>
      <c r="AR3400" s="171"/>
      <c r="CI3400" t="str">
        <f>IF(JRF!F3413&gt;0,"",IF(JRF!B3413="","",IF(LEFT(JRF!B3413,1)=IFERROR(VLOOKUP(LEFT(JRF!B3413,1),$CF$2:$CF$5,1,0),0),"Product Code Required",IF(JRF!C3413="","",IF(JRF!C3413=IFERROR(VLOOKUP(JRF!C3413,$CH:$CH,1,0),0),"Product Code Required","NA")))))</f>
        <v/>
      </c>
      <c r="CJ3400" t="str">
        <f>IF(JRF!AV3413&gt;0,"",IF(JRF!Q3413="","",IF(LEFT(JRF!Q3413,1)=IFERROR(VLOOKUP(LEFT(JRF!Q3413,1),$CF$2:$CF$5,1,0),0),"Product Code Required",IF(JRF!V3413="","",IF(JRF!V3413=IFERROR(VLOOKUP(JRF!V3413,$CH:$CH,1,0),0),"Product Code Required","NA")))))</f>
        <v/>
      </c>
      <c r="CK3400" t="str">
        <f>IFERROR(IF(LEN('Journal Template'!F3411)&gt;0,"",IF('Journal Template'!A3411="","",IF(LEFT('Journal Template'!A3411,1)=IFERROR(VLOOKUP(LEFT('Journal Template'!A3411,1),Checks!$CF$2:$CF$5,1,0),0),"Product Code Required",IF('Journal Template'!D3411="","",IF('Journal Template'!D3411=IFERROR(VLOOKUP('Journal Template'!D3411,Checks!$CH:$CH,1,0),0),"Product Code Required","NA"))))),"")</f>
        <v/>
      </c>
    </row>
    <row r="3401" spans="14:89">
      <c r="N3401" t="s">
        <v>14843</v>
      </c>
      <c r="O3401" t="s">
        <v>14844</v>
      </c>
      <c r="P3401" t="s">
        <v>386</v>
      </c>
      <c r="Q3401" s="150" t="str">
        <f>IF(JRF!D3414="","",IF(IFERROR(VLOOKUP(JRF!D3414,Checks!N:P,3,0),0)="A","","Inactive account in Use"))</f>
        <v/>
      </c>
      <c r="R3401" t="str">
        <f>IFERROR(IF('Journal Template'!C3813="","",IF(IFERROR(VLOOKUP('Journal Template'!C3813,Checks!N:P,3,0),0)="A","","Inactive account in Use")),"")</f>
        <v/>
      </c>
      <c r="V3401" s="150" t="str">
        <f>IF(JRF!C3414="","",IF(IFERROR(VLOOKUP(JRF!C3414,Checks!S:U,3,0),0)="A","Entry with System fund Dept",""))</f>
        <v/>
      </c>
      <c r="W3401" t="str">
        <f>IFERROR(IF('Journal Template'!D3813="","",IF(IFERROR(VLOOKUP('Journal Template'!D3813,Checks!S:U,3,0),0)="A","Entry with System fund Dept","")),"")</f>
        <v/>
      </c>
      <c r="X3401" t="s">
        <v>14845</v>
      </c>
      <c r="Y3401" t="s">
        <v>386</v>
      </c>
      <c r="Z3401" t="s">
        <v>14846</v>
      </c>
      <c r="AA3401" t="s">
        <v>534</v>
      </c>
      <c r="AB3401" t="s">
        <v>1707</v>
      </c>
      <c r="AC3401" s="150" t="str">
        <f>IFERROR(IF(JRF!C3414="","",IF(AND(VLOOKUP(JRF!C3414,X:AA,4,0)=JRF!B3414,VLOOKUP(JRF!C3414,X:Y,2,0)="A"),"","Inactive Dept Combo Error")),"Inactive Dept Combo Error")</f>
        <v/>
      </c>
      <c r="AD3401" t="str">
        <f>IFERROR(IF('Journal Template'!D3813="","",IF(AND(VLOOKUP('Journal Template'!D3813,X:AA,4,0)='Journal Template'!A3813,VLOOKUP('Journal Template'!D3813,X:Y,2,0)="A"),"","Inactive Dept Combo Error")),"")</f>
        <v/>
      </c>
      <c r="AK3401" s="150" t="str">
        <f>IF(JRF!B3414="","",IF(JRF!B3414=IFERROR(VLOOKUP(JRF!B3414,Checks!AI:AI,1,0),0),"Entry in Branch/Satellite BU's",""))</f>
        <v/>
      </c>
      <c r="AL3401" t="str">
        <f>IFERROR(IF('Journal Template'!A3813="","",IF('Journal Template'!A3813=IFERROR(VLOOKUP('Journal Template'!A3813,Checks!AI:AI,1,0),0),"Entry in Branch/Satellite BU's","")),"")</f>
        <v/>
      </c>
      <c r="AO3401" s="171"/>
      <c r="AP3401" s="171"/>
      <c r="AQ3401" s="171"/>
      <c r="AR3401" s="171"/>
      <c r="CI3401" t="str">
        <f>IF(JRF!F3414&gt;0,"",IF(JRF!B3414="","",IF(LEFT(JRF!B3414,1)=IFERROR(VLOOKUP(LEFT(JRF!B3414,1),$CF$2:$CF$5,1,0),0),"Product Code Required",IF(JRF!C3414="","",IF(JRF!C3414=IFERROR(VLOOKUP(JRF!C3414,$CH:$CH,1,0),0),"Product Code Required","NA")))))</f>
        <v/>
      </c>
      <c r="CJ3401" t="str">
        <f>IF(JRF!AV3414&gt;0,"",IF(JRF!Q3414="","",IF(LEFT(JRF!Q3414,1)=IFERROR(VLOOKUP(LEFT(JRF!Q3414,1),$CF$2:$CF$5,1,0),0),"Product Code Required",IF(JRF!V3414="","",IF(JRF!V3414=IFERROR(VLOOKUP(JRF!V3414,$CH:$CH,1,0),0),"Product Code Required","NA")))))</f>
        <v/>
      </c>
      <c r="CK3401" t="str">
        <f>IFERROR(IF(LEN('Journal Template'!F3412)&gt;0,"",IF('Journal Template'!A3412="","",IF(LEFT('Journal Template'!A3412,1)=IFERROR(VLOOKUP(LEFT('Journal Template'!A3412,1),Checks!$CF$2:$CF$5,1,0),0),"Product Code Required",IF('Journal Template'!D3412="","",IF('Journal Template'!D3412=IFERROR(VLOOKUP('Journal Template'!D3412,Checks!$CH:$CH,1,0),0),"Product Code Required","NA"))))),"")</f>
        <v/>
      </c>
    </row>
    <row r="3402" spans="14:89">
      <c r="N3402" t="s">
        <v>14847</v>
      </c>
      <c r="O3402" t="s">
        <v>14848</v>
      </c>
      <c r="P3402" t="s">
        <v>386</v>
      </c>
      <c r="Q3402" s="150" t="str">
        <f>IF(JRF!D3415="","",IF(IFERROR(VLOOKUP(JRF!D3415,Checks!N:P,3,0),0)="A","","Inactive account in Use"))</f>
        <v/>
      </c>
      <c r="R3402" t="str">
        <f>IFERROR(IF('Journal Template'!C3814="","",IF(IFERROR(VLOOKUP('Journal Template'!C3814,Checks!N:P,3,0),0)="A","","Inactive account in Use")),"")</f>
        <v/>
      </c>
      <c r="V3402" s="150" t="str">
        <f>IF(JRF!C3415="","",IF(IFERROR(VLOOKUP(JRF!C3415,Checks!S:U,3,0),0)="A","Entry with System fund Dept",""))</f>
        <v/>
      </c>
      <c r="W3402" t="str">
        <f>IFERROR(IF('Journal Template'!D3814="","",IF(IFERROR(VLOOKUP('Journal Template'!D3814,Checks!S:U,3,0),0)="A","Entry with System fund Dept","")),"")</f>
        <v/>
      </c>
      <c r="X3402" t="s">
        <v>14849</v>
      </c>
      <c r="Y3402" t="s">
        <v>386</v>
      </c>
      <c r="Z3402" t="s">
        <v>14850</v>
      </c>
      <c r="AA3402" t="s">
        <v>534</v>
      </c>
      <c r="AB3402" t="s">
        <v>1707</v>
      </c>
      <c r="AC3402" s="150" t="str">
        <f>IFERROR(IF(JRF!C3415="","",IF(AND(VLOOKUP(JRF!C3415,X:AA,4,0)=JRF!B3415,VLOOKUP(JRF!C3415,X:Y,2,0)="A"),"","Inactive Dept Combo Error")),"Inactive Dept Combo Error")</f>
        <v/>
      </c>
      <c r="AD3402" t="str">
        <f>IFERROR(IF('Journal Template'!D3814="","",IF(AND(VLOOKUP('Journal Template'!D3814,X:AA,4,0)='Journal Template'!A3814,VLOOKUP('Journal Template'!D3814,X:Y,2,0)="A"),"","Inactive Dept Combo Error")),"")</f>
        <v/>
      </c>
      <c r="AK3402" s="150" t="str">
        <f>IF(JRF!B3415="","",IF(JRF!B3415=IFERROR(VLOOKUP(JRF!B3415,Checks!AI:AI,1,0),0),"Entry in Branch/Satellite BU's",""))</f>
        <v/>
      </c>
      <c r="AL3402" t="str">
        <f>IFERROR(IF('Journal Template'!A3814="","",IF('Journal Template'!A3814=IFERROR(VLOOKUP('Journal Template'!A3814,Checks!AI:AI,1,0),0),"Entry in Branch/Satellite BU's","")),"")</f>
        <v/>
      </c>
      <c r="AO3402" s="171"/>
      <c r="AP3402" s="171"/>
      <c r="AQ3402" s="171"/>
      <c r="AR3402" s="171"/>
      <c r="CI3402" t="str">
        <f>IF(JRF!F3415&gt;0,"",IF(JRF!B3415="","",IF(LEFT(JRF!B3415,1)=IFERROR(VLOOKUP(LEFT(JRF!B3415,1),$CF$2:$CF$5,1,0),0),"Product Code Required",IF(JRF!C3415="","",IF(JRF!C3415=IFERROR(VLOOKUP(JRF!C3415,$CH:$CH,1,0),0),"Product Code Required","NA")))))</f>
        <v/>
      </c>
      <c r="CJ3402" t="str">
        <f>IF(JRF!AV3415&gt;0,"",IF(JRF!Q3415="","",IF(LEFT(JRF!Q3415,1)=IFERROR(VLOOKUP(LEFT(JRF!Q3415,1),$CF$2:$CF$5,1,0),0),"Product Code Required",IF(JRF!V3415="","",IF(JRF!V3415=IFERROR(VLOOKUP(JRF!V3415,$CH:$CH,1,0),0),"Product Code Required","NA")))))</f>
        <v/>
      </c>
      <c r="CK3402" t="str">
        <f>IFERROR(IF(LEN('Journal Template'!F3413)&gt;0,"",IF('Journal Template'!A3413="","",IF(LEFT('Journal Template'!A3413,1)=IFERROR(VLOOKUP(LEFT('Journal Template'!A3413,1),Checks!$CF$2:$CF$5,1,0),0),"Product Code Required",IF('Journal Template'!D3413="","",IF('Journal Template'!D3413=IFERROR(VLOOKUP('Journal Template'!D3413,Checks!$CH:$CH,1,0),0),"Product Code Required","NA"))))),"")</f>
        <v/>
      </c>
    </row>
    <row r="3403" spans="14:89">
      <c r="N3403" t="s">
        <v>14851</v>
      </c>
      <c r="O3403" t="s">
        <v>14852</v>
      </c>
      <c r="P3403" t="s">
        <v>386</v>
      </c>
      <c r="Q3403" s="150" t="str">
        <f>IF(JRF!D3416="","",IF(IFERROR(VLOOKUP(JRF!D3416,Checks!N:P,3,0),0)="A","","Inactive account in Use"))</f>
        <v/>
      </c>
      <c r="R3403" t="str">
        <f>IFERROR(IF('Journal Template'!C3815="","",IF(IFERROR(VLOOKUP('Journal Template'!C3815,Checks!N:P,3,0),0)="A","","Inactive account in Use")),"")</f>
        <v/>
      </c>
      <c r="V3403" s="150" t="str">
        <f>IF(JRF!C3416="","",IF(IFERROR(VLOOKUP(JRF!C3416,Checks!S:U,3,0),0)="A","Entry with System fund Dept",""))</f>
        <v/>
      </c>
      <c r="W3403" t="str">
        <f>IFERROR(IF('Journal Template'!D3815="","",IF(IFERROR(VLOOKUP('Journal Template'!D3815,Checks!S:U,3,0),0)="A","Entry with System fund Dept","")),"")</f>
        <v/>
      </c>
      <c r="X3403" t="s">
        <v>14853</v>
      </c>
      <c r="Y3403" t="s">
        <v>389</v>
      </c>
      <c r="Z3403" t="s">
        <v>14854</v>
      </c>
      <c r="AA3403" t="s">
        <v>534</v>
      </c>
      <c r="AB3403" t="s">
        <v>1707</v>
      </c>
      <c r="AC3403" s="150" t="str">
        <f>IFERROR(IF(JRF!C3416="","",IF(AND(VLOOKUP(JRF!C3416,X:AA,4,0)=JRF!B3416,VLOOKUP(JRF!C3416,X:Y,2,0)="A"),"","Inactive Dept Combo Error")),"Inactive Dept Combo Error")</f>
        <v/>
      </c>
      <c r="AD3403" t="str">
        <f>IFERROR(IF('Journal Template'!D3815="","",IF(AND(VLOOKUP('Journal Template'!D3815,X:AA,4,0)='Journal Template'!A3815,VLOOKUP('Journal Template'!D3815,X:Y,2,0)="A"),"","Inactive Dept Combo Error")),"")</f>
        <v/>
      </c>
      <c r="AK3403" s="150" t="str">
        <f>IF(JRF!B3416="","",IF(JRF!B3416=IFERROR(VLOOKUP(JRF!B3416,Checks!AI:AI,1,0),0),"Entry in Branch/Satellite BU's",""))</f>
        <v/>
      </c>
      <c r="AL3403" t="str">
        <f>IFERROR(IF('Journal Template'!A3815="","",IF('Journal Template'!A3815=IFERROR(VLOOKUP('Journal Template'!A3815,Checks!AI:AI,1,0),0),"Entry in Branch/Satellite BU's","")),"")</f>
        <v/>
      </c>
      <c r="AO3403" s="171"/>
      <c r="AP3403" s="171"/>
      <c r="AQ3403" s="171"/>
      <c r="AR3403" s="171"/>
      <c r="CI3403" t="str">
        <f>IF(JRF!F3416&gt;0,"",IF(JRF!B3416="","",IF(LEFT(JRF!B3416,1)=IFERROR(VLOOKUP(LEFT(JRF!B3416,1),$CF$2:$CF$5,1,0),0),"Product Code Required",IF(JRF!C3416="","",IF(JRF!C3416=IFERROR(VLOOKUP(JRF!C3416,$CH:$CH,1,0),0),"Product Code Required","NA")))))</f>
        <v/>
      </c>
      <c r="CJ3403" t="str">
        <f>IF(JRF!AV3416&gt;0,"",IF(JRF!Q3416="","",IF(LEFT(JRF!Q3416,1)=IFERROR(VLOOKUP(LEFT(JRF!Q3416,1),$CF$2:$CF$5,1,0),0),"Product Code Required",IF(JRF!V3416="","",IF(JRF!V3416=IFERROR(VLOOKUP(JRF!V3416,$CH:$CH,1,0),0),"Product Code Required","NA")))))</f>
        <v/>
      </c>
      <c r="CK3403" t="str">
        <f>IFERROR(IF(LEN('Journal Template'!F3414)&gt;0,"",IF('Journal Template'!A3414="","",IF(LEFT('Journal Template'!A3414,1)=IFERROR(VLOOKUP(LEFT('Journal Template'!A3414,1),Checks!$CF$2:$CF$5,1,0),0),"Product Code Required",IF('Journal Template'!D3414="","",IF('Journal Template'!D3414=IFERROR(VLOOKUP('Journal Template'!D3414,Checks!$CH:$CH,1,0),0),"Product Code Required","NA"))))),"")</f>
        <v/>
      </c>
    </row>
    <row r="3404" spans="14:89">
      <c r="N3404" t="s">
        <v>14855</v>
      </c>
      <c r="O3404" t="s">
        <v>14856</v>
      </c>
      <c r="P3404" t="s">
        <v>386</v>
      </c>
      <c r="Q3404" s="150" t="str">
        <f>IF(JRF!D3417="","",IF(IFERROR(VLOOKUP(JRF!D3417,Checks!N:P,3,0),0)="A","","Inactive account in Use"))</f>
        <v/>
      </c>
      <c r="R3404" t="str">
        <f>IFERROR(IF('Journal Template'!C3816="","",IF(IFERROR(VLOOKUP('Journal Template'!C3816,Checks!N:P,3,0),0)="A","","Inactive account in Use")),"")</f>
        <v/>
      </c>
      <c r="V3404" s="150" t="str">
        <f>IF(JRF!C3417="","",IF(IFERROR(VLOOKUP(JRF!C3417,Checks!S:U,3,0),0)="A","Entry with System fund Dept",""))</f>
        <v/>
      </c>
      <c r="W3404" t="str">
        <f>IFERROR(IF('Journal Template'!D3816="","",IF(IFERROR(VLOOKUP('Journal Template'!D3816,Checks!S:U,3,0),0)="A","Entry with System fund Dept","")),"")</f>
        <v/>
      </c>
      <c r="X3404" t="s">
        <v>14857</v>
      </c>
      <c r="Y3404" t="s">
        <v>386</v>
      </c>
      <c r="Z3404" t="s">
        <v>14858</v>
      </c>
      <c r="AA3404" t="s">
        <v>534</v>
      </c>
      <c r="AB3404" t="s">
        <v>1707</v>
      </c>
      <c r="AC3404" s="150" t="str">
        <f>IFERROR(IF(JRF!C3417="","",IF(AND(VLOOKUP(JRF!C3417,X:AA,4,0)=JRF!B3417,VLOOKUP(JRF!C3417,X:Y,2,0)="A"),"","Inactive Dept Combo Error")),"Inactive Dept Combo Error")</f>
        <v/>
      </c>
      <c r="AD3404" t="str">
        <f>IFERROR(IF('Journal Template'!D3816="","",IF(AND(VLOOKUP('Journal Template'!D3816,X:AA,4,0)='Journal Template'!A3816,VLOOKUP('Journal Template'!D3816,X:Y,2,0)="A"),"","Inactive Dept Combo Error")),"")</f>
        <v/>
      </c>
      <c r="AK3404" s="150" t="str">
        <f>IF(JRF!B3417="","",IF(JRF!B3417=IFERROR(VLOOKUP(JRF!B3417,Checks!AI:AI,1,0),0),"Entry in Branch/Satellite BU's",""))</f>
        <v/>
      </c>
      <c r="AL3404" t="str">
        <f>IFERROR(IF('Journal Template'!A3816="","",IF('Journal Template'!A3816=IFERROR(VLOOKUP('Journal Template'!A3816,Checks!AI:AI,1,0),0),"Entry in Branch/Satellite BU's","")),"")</f>
        <v/>
      </c>
      <c r="AO3404" s="171"/>
      <c r="AP3404" s="171"/>
      <c r="AQ3404" s="171"/>
      <c r="AR3404" s="171"/>
      <c r="CI3404" t="str">
        <f>IF(JRF!F3417&gt;0,"",IF(JRF!B3417="","",IF(LEFT(JRF!B3417,1)=IFERROR(VLOOKUP(LEFT(JRF!B3417,1),$CF$2:$CF$5,1,0),0),"Product Code Required",IF(JRF!C3417="","",IF(JRF!C3417=IFERROR(VLOOKUP(JRF!C3417,$CH:$CH,1,0),0),"Product Code Required","NA")))))</f>
        <v/>
      </c>
      <c r="CJ3404" t="str">
        <f>IF(JRF!AV3417&gt;0,"",IF(JRF!Q3417="","",IF(LEFT(JRF!Q3417,1)=IFERROR(VLOOKUP(LEFT(JRF!Q3417,1),$CF$2:$CF$5,1,0),0),"Product Code Required",IF(JRF!V3417="","",IF(JRF!V3417=IFERROR(VLOOKUP(JRF!V3417,$CH:$CH,1,0),0),"Product Code Required","NA")))))</f>
        <v/>
      </c>
      <c r="CK3404" t="str">
        <f>IFERROR(IF(LEN('Journal Template'!F3415)&gt;0,"",IF('Journal Template'!A3415="","",IF(LEFT('Journal Template'!A3415,1)=IFERROR(VLOOKUP(LEFT('Journal Template'!A3415,1),Checks!$CF$2:$CF$5,1,0),0),"Product Code Required",IF('Journal Template'!D3415="","",IF('Journal Template'!D3415=IFERROR(VLOOKUP('Journal Template'!D3415,Checks!$CH:$CH,1,0),0),"Product Code Required","NA"))))),"")</f>
        <v/>
      </c>
    </row>
    <row r="3405" spans="14:89">
      <c r="N3405" t="s">
        <v>14859</v>
      </c>
      <c r="O3405" t="s">
        <v>14860</v>
      </c>
      <c r="P3405" t="s">
        <v>386</v>
      </c>
      <c r="Q3405" s="150" t="str">
        <f>IF(JRF!D3418="","",IF(IFERROR(VLOOKUP(JRF!D3418,Checks!N:P,3,0),0)="A","","Inactive account in Use"))</f>
        <v/>
      </c>
      <c r="R3405" t="str">
        <f>IFERROR(IF('Journal Template'!C3817="","",IF(IFERROR(VLOOKUP('Journal Template'!C3817,Checks!N:P,3,0),0)="A","","Inactive account in Use")),"")</f>
        <v/>
      </c>
      <c r="V3405" s="150" t="str">
        <f>IF(JRF!C3418="","",IF(IFERROR(VLOOKUP(JRF!C3418,Checks!S:U,3,0),0)="A","Entry with System fund Dept",""))</f>
        <v/>
      </c>
      <c r="W3405" t="str">
        <f>IFERROR(IF('Journal Template'!D3817="","",IF(IFERROR(VLOOKUP('Journal Template'!D3817,Checks!S:U,3,0),0)="A","Entry with System fund Dept","")),"")</f>
        <v/>
      </c>
      <c r="X3405" t="s">
        <v>14861</v>
      </c>
      <c r="Y3405" t="s">
        <v>389</v>
      </c>
      <c r="Z3405" t="s">
        <v>14862</v>
      </c>
      <c r="AA3405" t="s">
        <v>534</v>
      </c>
      <c r="AB3405" t="s">
        <v>1707</v>
      </c>
      <c r="AC3405" s="150" t="str">
        <f>IFERROR(IF(JRF!C3418="","",IF(AND(VLOOKUP(JRF!C3418,X:AA,4,0)=JRF!B3418,VLOOKUP(JRF!C3418,X:Y,2,0)="A"),"","Inactive Dept Combo Error")),"Inactive Dept Combo Error")</f>
        <v/>
      </c>
      <c r="AD3405" t="str">
        <f>IFERROR(IF('Journal Template'!D3817="","",IF(AND(VLOOKUP('Journal Template'!D3817,X:AA,4,0)='Journal Template'!A3817,VLOOKUP('Journal Template'!D3817,X:Y,2,0)="A"),"","Inactive Dept Combo Error")),"")</f>
        <v/>
      </c>
      <c r="AK3405" s="150" t="str">
        <f>IF(JRF!B3418="","",IF(JRF!B3418=IFERROR(VLOOKUP(JRF!B3418,Checks!AI:AI,1,0),0),"Entry in Branch/Satellite BU's",""))</f>
        <v/>
      </c>
      <c r="AL3405" t="str">
        <f>IFERROR(IF('Journal Template'!A3817="","",IF('Journal Template'!A3817=IFERROR(VLOOKUP('Journal Template'!A3817,Checks!AI:AI,1,0),0),"Entry in Branch/Satellite BU's","")),"")</f>
        <v/>
      </c>
      <c r="AO3405" s="171"/>
      <c r="AP3405" s="171"/>
      <c r="AQ3405" s="171"/>
      <c r="AR3405" s="171"/>
      <c r="CI3405" t="str">
        <f>IF(JRF!F3418&gt;0,"",IF(JRF!B3418="","",IF(LEFT(JRF!B3418,1)=IFERROR(VLOOKUP(LEFT(JRF!B3418,1),$CF$2:$CF$5,1,0),0),"Product Code Required",IF(JRF!C3418="","",IF(JRF!C3418=IFERROR(VLOOKUP(JRF!C3418,$CH:$CH,1,0),0),"Product Code Required","NA")))))</f>
        <v/>
      </c>
      <c r="CJ3405" t="str">
        <f>IF(JRF!AV3418&gt;0,"",IF(JRF!Q3418="","",IF(LEFT(JRF!Q3418,1)=IFERROR(VLOOKUP(LEFT(JRF!Q3418,1),$CF$2:$CF$5,1,0),0),"Product Code Required",IF(JRF!V3418="","",IF(JRF!V3418=IFERROR(VLOOKUP(JRF!V3418,$CH:$CH,1,0),0),"Product Code Required","NA")))))</f>
        <v/>
      </c>
      <c r="CK3405" t="str">
        <f>IFERROR(IF(LEN('Journal Template'!F3416)&gt;0,"",IF('Journal Template'!A3416="","",IF(LEFT('Journal Template'!A3416,1)=IFERROR(VLOOKUP(LEFT('Journal Template'!A3416,1),Checks!$CF$2:$CF$5,1,0),0),"Product Code Required",IF('Journal Template'!D3416="","",IF('Journal Template'!D3416=IFERROR(VLOOKUP('Journal Template'!D3416,Checks!$CH:$CH,1,0),0),"Product Code Required","NA"))))),"")</f>
        <v/>
      </c>
    </row>
    <row r="3406" spans="14:89">
      <c r="N3406" t="s">
        <v>14863</v>
      </c>
      <c r="O3406" t="s">
        <v>14864</v>
      </c>
      <c r="P3406" t="s">
        <v>386</v>
      </c>
      <c r="Q3406" s="150" t="str">
        <f>IF(JRF!D3419="","",IF(IFERROR(VLOOKUP(JRF!D3419,Checks!N:P,3,0),0)="A","","Inactive account in Use"))</f>
        <v/>
      </c>
      <c r="R3406" t="str">
        <f>IFERROR(IF('Journal Template'!C3818="","",IF(IFERROR(VLOOKUP('Journal Template'!C3818,Checks!N:P,3,0),0)="A","","Inactive account in Use")),"")</f>
        <v/>
      </c>
      <c r="V3406" s="150" t="str">
        <f>IF(JRF!C3419="","",IF(IFERROR(VLOOKUP(JRF!C3419,Checks!S:U,3,0),0)="A","Entry with System fund Dept",""))</f>
        <v/>
      </c>
      <c r="W3406" t="str">
        <f>IFERROR(IF('Journal Template'!D3818="","",IF(IFERROR(VLOOKUP('Journal Template'!D3818,Checks!S:U,3,0),0)="A","Entry with System fund Dept","")),"")</f>
        <v/>
      </c>
      <c r="X3406" t="s">
        <v>14865</v>
      </c>
      <c r="Y3406" t="s">
        <v>386</v>
      </c>
      <c r="Z3406" t="s">
        <v>14866</v>
      </c>
      <c r="AA3406" t="s">
        <v>534</v>
      </c>
      <c r="AB3406" t="s">
        <v>1707</v>
      </c>
      <c r="AC3406" s="150" t="str">
        <f>IFERROR(IF(JRF!C3419="","",IF(AND(VLOOKUP(JRF!C3419,X:AA,4,0)=JRF!B3419,VLOOKUP(JRF!C3419,X:Y,2,0)="A"),"","Inactive Dept Combo Error")),"Inactive Dept Combo Error")</f>
        <v/>
      </c>
      <c r="AD3406" t="str">
        <f>IFERROR(IF('Journal Template'!D3818="","",IF(AND(VLOOKUP('Journal Template'!D3818,X:AA,4,0)='Journal Template'!A3818,VLOOKUP('Journal Template'!D3818,X:Y,2,0)="A"),"","Inactive Dept Combo Error")),"")</f>
        <v/>
      </c>
      <c r="AK3406" s="150" t="str">
        <f>IF(JRF!B3419="","",IF(JRF!B3419=IFERROR(VLOOKUP(JRF!B3419,Checks!AI:AI,1,0),0),"Entry in Branch/Satellite BU's",""))</f>
        <v/>
      </c>
      <c r="AL3406" t="str">
        <f>IFERROR(IF('Journal Template'!A3818="","",IF('Journal Template'!A3818=IFERROR(VLOOKUP('Journal Template'!A3818,Checks!AI:AI,1,0),0),"Entry in Branch/Satellite BU's","")),"")</f>
        <v/>
      </c>
      <c r="AO3406" s="171"/>
      <c r="AP3406" s="171"/>
      <c r="AQ3406" s="171"/>
      <c r="AR3406" s="171"/>
      <c r="CI3406" t="str">
        <f>IF(JRF!F3419&gt;0,"",IF(JRF!B3419="","",IF(LEFT(JRF!B3419,1)=IFERROR(VLOOKUP(LEFT(JRF!B3419,1),$CF$2:$CF$5,1,0),0),"Product Code Required",IF(JRF!C3419="","",IF(JRF!C3419=IFERROR(VLOOKUP(JRF!C3419,$CH:$CH,1,0),0),"Product Code Required","NA")))))</f>
        <v/>
      </c>
      <c r="CJ3406" t="str">
        <f>IF(JRF!AV3419&gt;0,"",IF(JRF!Q3419="","",IF(LEFT(JRF!Q3419,1)=IFERROR(VLOOKUP(LEFT(JRF!Q3419,1),$CF$2:$CF$5,1,0),0),"Product Code Required",IF(JRF!V3419="","",IF(JRF!V3419=IFERROR(VLOOKUP(JRF!V3419,$CH:$CH,1,0),0),"Product Code Required","NA")))))</f>
        <v/>
      </c>
      <c r="CK3406" t="str">
        <f>IFERROR(IF(LEN('Journal Template'!F3417)&gt;0,"",IF('Journal Template'!A3417="","",IF(LEFT('Journal Template'!A3417,1)=IFERROR(VLOOKUP(LEFT('Journal Template'!A3417,1),Checks!$CF$2:$CF$5,1,0),0),"Product Code Required",IF('Journal Template'!D3417="","",IF('Journal Template'!D3417=IFERROR(VLOOKUP('Journal Template'!D3417,Checks!$CH:$CH,1,0),0),"Product Code Required","NA"))))),"")</f>
        <v/>
      </c>
    </row>
    <row r="3407" spans="14:89">
      <c r="N3407" t="s">
        <v>14867</v>
      </c>
      <c r="O3407" t="s">
        <v>14868</v>
      </c>
      <c r="P3407" t="s">
        <v>386</v>
      </c>
      <c r="Q3407" s="150" t="str">
        <f>IF(JRF!D3420="","",IF(IFERROR(VLOOKUP(JRF!D3420,Checks!N:P,3,0),0)="A","","Inactive account in Use"))</f>
        <v/>
      </c>
      <c r="R3407" t="str">
        <f>IFERROR(IF('Journal Template'!C3819="","",IF(IFERROR(VLOOKUP('Journal Template'!C3819,Checks!N:P,3,0),0)="A","","Inactive account in Use")),"")</f>
        <v/>
      </c>
      <c r="V3407" s="150" t="str">
        <f>IF(JRF!C3420="","",IF(IFERROR(VLOOKUP(JRF!C3420,Checks!S:U,3,0),0)="A","Entry with System fund Dept",""))</f>
        <v/>
      </c>
      <c r="W3407" t="str">
        <f>IFERROR(IF('Journal Template'!D3819="","",IF(IFERROR(VLOOKUP('Journal Template'!D3819,Checks!S:U,3,0),0)="A","Entry with System fund Dept","")),"")</f>
        <v/>
      </c>
      <c r="X3407" t="s">
        <v>14869</v>
      </c>
      <c r="Y3407" t="s">
        <v>389</v>
      </c>
      <c r="Z3407" t="s">
        <v>14870</v>
      </c>
      <c r="AA3407" t="s">
        <v>391</v>
      </c>
      <c r="AB3407" t="s">
        <v>125</v>
      </c>
      <c r="AC3407" s="150" t="str">
        <f>IFERROR(IF(JRF!C3420="","",IF(AND(VLOOKUP(JRF!C3420,X:AA,4,0)=JRF!B3420,VLOOKUP(JRF!C3420,X:Y,2,0)="A"),"","Inactive Dept Combo Error")),"Inactive Dept Combo Error")</f>
        <v/>
      </c>
      <c r="AD3407" t="str">
        <f>IFERROR(IF('Journal Template'!D3819="","",IF(AND(VLOOKUP('Journal Template'!D3819,X:AA,4,0)='Journal Template'!A3819,VLOOKUP('Journal Template'!D3819,X:Y,2,0)="A"),"","Inactive Dept Combo Error")),"")</f>
        <v/>
      </c>
      <c r="AK3407" s="150" t="str">
        <f>IF(JRF!B3420="","",IF(JRF!B3420=IFERROR(VLOOKUP(JRF!B3420,Checks!AI:AI,1,0),0),"Entry in Branch/Satellite BU's",""))</f>
        <v/>
      </c>
      <c r="AL3407" t="str">
        <f>IFERROR(IF('Journal Template'!A3819="","",IF('Journal Template'!A3819=IFERROR(VLOOKUP('Journal Template'!A3819,Checks!AI:AI,1,0),0),"Entry in Branch/Satellite BU's","")),"")</f>
        <v/>
      </c>
      <c r="AO3407" s="171"/>
      <c r="AP3407" s="171"/>
      <c r="AQ3407" s="171"/>
      <c r="AR3407" s="171"/>
      <c r="CI3407" t="str">
        <f>IF(JRF!F3420&gt;0,"",IF(JRF!B3420="","",IF(LEFT(JRF!B3420,1)=IFERROR(VLOOKUP(LEFT(JRF!B3420,1),$CF$2:$CF$5,1,0),0),"Product Code Required",IF(JRF!C3420="","",IF(JRF!C3420=IFERROR(VLOOKUP(JRF!C3420,$CH:$CH,1,0),0),"Product Code Required","NA")))))</f>
        <v/>
      </c>
      <c r="CJ3407" t="str">
        <f>IF(JRF!AV3420&gt;0,"",IF(JRF!Q3420="","",IF(LEFT(JRF!Q3420,1)=IFERROR(VLOOKUP(LEFT(JRF!Q3420,1),$CF$2:$CF$5,1,0),0),"Product Code Required",IF(JRF!V3420="","",IF(JRF!V3420=IFERROR(VLOOKUP(JRF!V3420,$CH:$CH,1,0),0),"Product Code Required","NA")))))</f>
        <v/>
      </c>
      <c r="CK3407" t="str">
        <f>IFERROR(IF(LEN('Journal Template'!F3418)&gt;0,"",IF('Journal Template'!A3418="","",IF(LEFT('Journal Template'!A3418,1)=IFERROR(VLOOKUP(LEFT('Journal Template'!A3418,1),Checks!$CF$2:$CF$5,1,0),0),"Product Code Required",IF('Journal Template'!D3418="","",IF('Journal Template'!D3418=IFERROR(VLOOKUP('Journal Template'!D3418,Checks!$CH:$CH,1,0),0),"Product Code Required","NA"))))),"")</f>
        <v/>
      </c>
    </row>
    <row r="3408" spans="14:89">
      <c r="N3408" t="s">
        <v>14871</v>
      </c>
      <c r="O3408" t="s">
        <v>14872</v>
      </c>
      <c r="P3408" t="s">
        <v>386</v>
      </c>
      <c r="Q3408" s="150" t="str">
        <f>IF(JRF!D3421="","",IF(IFERROR(VLOOKUP(JRF!D3421,Checks!N:P,3,0),0)="A","","Inactive account in Use"))</f>
        <v/>
      </c>
      <c r="R3408" t="str">
        <f>IFERROR(IF('Journal Template'!C3820="","",IF(IFERROR(VLOOKUP('Journal Template'!C3820,Checks!N:P,3,0),0)="A","","Inactive account in Use")),"")</f>
        <v/>
      </c>
      <c r="V3408" s="150" t="str">
        <f>IF(JRF!C3421="","",IF(IFERROR(VLOOKUP(JRF!C3421,Checks!S:U,3,0),0)="A","Entry with System fund Dept",""))</f>
        <v/>
      </c>
      <c r="W3408" t="str">
        <f>IFERROR(IF('Journal Template'!D3820="","",IF(IFERROR(VLOOKUP('Journal Template'!D3820,Checks!S:U,3,0),0)="A","Entry with System fund Dept","")),"")</f>
        <v/>
      </c>
      <c r="X3408" t="s">
        <v>14869</v>
      </c>
      <c r="Y3408" t="s">
        <v>389</v>
      </c>
      <c r="Z3408" t="s">
        <v>14873</v>
      </c>
      <c r="AA3408" t="s">
        <v>11149</v>
      </c>
      <c r="AB3408" t="s">
        <v>125</v>
      </c>
      <c r="AC3408" s="150" t="str">
        <f>IFERROR(IF(JRF!C3421="","",IF(AND(VLOOKUP(JRF!C3421,X:AA,4,0)=JRF!B3421,VLOOKUP(JRF!C3421,X:Y,2,0)="A"),"","Inactive Dept Combo Error")),"Inactive Dept Combo Error")</f>
        <v/>
      </c>
      <c r="AD3408" t="str">
        <f>IFERROR(IF('Journal Template'!D3820="","",IF(AND(VLOOKUP('Journal Template'!D3820,X:AA,4,0)='Journal Template'!A3820,VLOOKUP('Journal Template'!D3820,X:Y,2,0)="A"),"","Inactive Dept Combo Error")),"")</f>
        <v/>
      </c>
      <c r="AK3408" s="150" t="str">
        <f>IF(JRF!B3421="","",IF(JRF!B3421=IFERROR(VLOOKUP(JRF!B3421,Checks!AI:AI,1,0),0),"Entry in Branch/Satellite BU's",""))</f>
        <v/>
      </c>
      <c r="AL3408" t="str">
        <f>IFERROR(IF('Journal Template'!A3820="","",IF('Journal Template'!A3820=IFERROR(VLOOKUP('Journal Template'!A3820,Checks!AI:AI,1,0),0),"Entry in Branch/Satellite BU's","")),"")</f>
        <v/>
      </c>
      <c r="AO3408" s="171"/>
      <c r="AP3408" s="171"/>
      <c r="AQ3408" s="171"/>
      <c r="AR3408" s="171"/>
      <c r="CI3408" t="str">
        <f>IF(JRF!F3421&gt;0,"",IF(JRF!B3421="","",IF(LEFT(JRF!B3421,1)=IFERROR(VLOOKUP(LEFT(JRF!B3421,1),$CF$2:$CF$5,1,0),0),"Product Code Required",IF(JRF!C3421="","",IF(JRF!C3421=IFERROR(VLOOKUP(JRF!C3421,$CH:$CH,1,0),0),"Product Code Required","NA")))))</f>
        <v/>
      </c>
      <c r="CJ3408" t="str">
        <f>IF(JRF!AV3421&gt;0,"",IF(JRF!Q3421="","",IF(LEFT(JRF!Q3421,1)=IFERROR(VLOOKUP(LEFT(JRF!Q3421,1),$CF$2:$CF$5,1,0),0),"Product Code Required",IF(JRF!V3421="","",IF(JRF!V3421=IFERROR(VLOOKUP(JRF!V3421,$CH:$CH,1,0),0),"Product Code Required","NA")))))</f>
        <v/>
      </c>
      <c r="CK3408" t="str">
        <f>IFERROR(IF(LEN('Journal Template'!F3419)&gt;0,"",IF('Journal Template'!A3419="","",IF(LEFT('Journal Template'!A3419,1)=IFERROR(VLOOKUP(LEFT('Journal Template'!A3419,1),Checks!$CF$2:$CF$5,1,0),0),"Product Code Required",IF('Journal Template'!D3419="","",IF('Journal Template'!D3419=IFERROR(VLOOKUP('Journal Template'!D3419,Checks!$CH:$CH,1,0),0),"Product Code Required","NA"))))),"")</f>
        <v/>
      </c>
    </row>
    <row r="3409" spans="14:89">
      <c r="N3409" t="s">
        <v>14874</v>
      </c>
      <c r="O3409" t="s">
        <v>14875</v>
      </c>
      <c r="P3409" t="s">
        <v>386</v>
      </c>
      <c r="Q3409" s="150" t="str">
        <f>IF(JRF!D3422="","",IF(IFERROR(VLOOKUP(JRF!D3422,Checks!N:P,3,0),0)="A","","Inactive account in Use"))</f>
        <v/>
      </c>
      <c r="R3409" t="str">
        <f>IFERROR(IF('Journal Template'!C3821="","",IF(IFERROR(VLOOKUP('Journal Template'!C3821,Checks!N:P,3,0),0)="A","","Inactive account in Use")),"")</f>
        <v/>
      </c>
      <c r="V3409" s="150" t="str">
        <f>IF(JRF!C3422="","",IF(IFERROR(VLOOKUP(JRF!C3422,Checks!S:U,3,0),0)="A","Entry with System fund Dept",""))</f>
        <v/>
      </c>
      <c r="W3409" t="str">
        <f>IFERROR(IF('Journal Template'!D3821="","",IF(IFERROR(VLOOKUP('Journal Template'!D3821,Checks!S:U,3,0),0)="A","Entry with System fund Dept","")),"")</f>
        <v/>
      </c>
      <c r="X3409" t="s">
        <v>14876</v>
      </c>
      <c r="Y3409" t="s">
        <v>389</v>
      </c>
      <c r="Z3409" t="s">
        <v>14877</v>
      </c>
      <c r="AA3409" t="s">
        <v>391</v>
      </c>
      <c r="AB3409" t="s">
        <v>125</v>
      </c>
      <c r="AC3409" s="150" t="str">
        <f>IFERROR(IF(JRF!C3422="","",IF(AND(VLOOKUP(JRF!C3422,X:AA,4,0)=JRF!B3422,VLOOKUP(JRF!C3422,X:Y,2,0)="A"),"","Inactive Dept Combo Error")),"Inactive Dept Combo Error")</f>
        <v/>
      </c>
      <c r="AD3409" t="str">
        <f>IFERROR(IF('Journal Template'!D3821="","",IF(AND(VLOOKUP('Journal Template'!D3821,X:AA,4,0)='Journal Template'!A3821,VLOOKUP('Journal Template'!D3821,X:Y,2,0)="A"),"","Inactive Dept Combo Error")),"")</f>
        <v/>
      </c>
      <c r="AK3409" s="150" t="str">
        <f>IF(JRF!B3422="","",IF(JRF!B3422=IFERROR(VLOOKUP(JRF!B3422,Checks!AI:AI,1,0),0),"Entry in Branch/Satellite BU's",""))</f>
        <v/>
      </c>
      <c r="AL3409" t="str">
        <f>IFERROR(IF('Journal Template'!A3821="","",IF('Journal Template'!A3821=IFERROR(VLOOKUP('Journal Template'!A3821,Checks!AI:AI,1,0),0),"Entry in Branch/Satellite BU's","")),"")</f>
        <v/>
      </c>
      <c r="AO3409" s="171"/>
      <c r="AP3409" s="171"/>
      <c r="AQ3409" s="171"/>
      <c r="AR3409" s="171"/>
      <c r="CI3409" t="str">
        <f>IF(JRF!F3422&gt;0,"",IF(JRF!B3422="","",IF(LEFT(JRF!B3422,1)=IFERROR(VLOOKUP(LEFT(JRF!B3422,1),$CF$2:$CF$5,1,0),0),"Product Code Required",IF(JRF!C3422="","",IF(JRF!C3422=IFERROR(VLOOKUP(JRF!C3422,$CH:$CH,1,0),0),"Product Code Required","NA")))))</f>
        <v/>
      </c>
      <c r="CJ3409" t="str">
        <f>IF(JRF!AV3422&gt;0,"",IF(JRF!Q3422="","",IF(LEFT(JRF!Q3422,1)=IFERROR(VLOOKUP(LEFT(JRF!Q3422,1),$CF$2:$CF$5,1,0),0),"Product Code Required",IF(JRF!V3422="","",IF(JRF!V3422=IFERROR(VLOOKUP(JRF!V3422,$CH:$CH,1,0),0),"Product Code Required","NA")))))</f>
        <v/>
      </c>
      <c r="CK3409" t="str">
        <f>IFERROR(IF(LEN('Journal Template'!F3420)&gt;0,"",IF('Journal Template'!A3420="","",IF(LEFT('Journal Template'!A3420,1)=IFERROR(VLOOKUP(LEFT('Journal Template'!A3420,1),Checks!$CF$2:$CF$5,1,0),0),"Product Code Required",IF('Journal Template'!D3420="","",IF('Journal Template'!D3420=IFERROR(VLOOKUP('Journal Template'!D3420,Checks!$CH:$CH,1,0),0),"Product Code Required","NA"))))),"")</f>
        <v/>
      </c>
    </row>
    <row r="3410" spans="14:89">
      <c r="N3410" t="s">
        <v>14878</v>
      </c>
      <c r="O3410" t="s">
        <v>14879</v>
      </c>
      <c r="P3410" t="s">
        <v>386</v>
      </c>
      <c r="Q3410" s="150" t="str">
        <f>IF(JRF!D3423="","",IF(IFERROR(VLOOKUP(JRF!D3423,Checks!N:P,3,0),0)="A","","Inactive account in Use"))</f>
        <v/>
      </c>
      <c r="R3410" t="str">
        <f>IFERROR(IF('Journal Template'!C3822="","",IF(IFERROR(VLOOKUP('Journal Template'!C3822,Checks!N:P,3,0),0)="A","","Inactive account in Use")),"")</f>
        <v/>
      </c>
      <c r="V3410" s="150" t="str">
        <f>IF(JRF!C3423="","",IF(IFERROR(VLOOKUP(JRF!C3423,Checks!S:U,3,0),0)="A","Entry with System fund Dept",""))</f>
        <v/>
      </c>
      <c r="W3410" t="str">
        <f>IFERROR(IF('Journal Template'!D3822="","",IF(IFERROR(VLOOKUP('Journal Template'!D3822,Checks!S:U,3,0),0)="A","Entry with System fund Dept","")),"")</f>
        <v/>
      </c>
      <c r="X3410" t="s">
        <v>14880</v>
      </c>
      <c r="Y3410" t="s">
        <v>389</v>
      </c>
      <c r="Z3410" t="s">
        <v>14881</v>
      </c>
      <c r="AA3410" t="s">
        <v>391</v>
      </c>
      <c r="AB3410" t="s">
        <v>125</v>
      </c>
      <c r="AC3410" s="150" t="str">
        <f>IFERROR(IF(JRF!C3423="","",IF(AND(VLOOKUP(JRF!C3423,X:AA,4,0)=JRF!B3423,VLOOKUP(JRF!C3423,X:Y,2,0)="A"),"","Inactive Dept Combo Error")),"Inactive Dept Combo Error")</f>
        <v/>
      </c>
      <c r="AD3410" t="str">
        <f>IFERROR(IF('Journal Template'!D3822="","",IF(AND(VLOOKUP('Journal Template'!D3822,X:AA,4,0)='Journal Template'!A3822,VLOOKUP('Journal Template'!D3822,X:Y,2,0)="A"),"","Inactive Dept Combo Error")),"")</f>
        <v/>
      </c>
      <c r="AK3410" s="150" t="str">
        <f>IF(JRF!B3423="","",IF(JRF!B3423=IFERROR(VLOOKUP(JRF!B3423,Checks!AI:AI,1,0),0),"Entry in Branch/Satellite BU's",""))</f>
        <v/>
      </c>
      <c r="AL3410" t="str">
        <f>IFERROR(IF('Journal Template'!A3822="","",IF('Journal Template'!A3822=IFERROR(VLOOKUP('Journal Template'!A3822,Checks!AI:AI,1,0),0),"Entry in Branch/Satellite BU's","")),"")</f>
        <v/>
      </c>
      <c r="AO3410" s="171"/>
      <c r="AP3410" s="171"/>
      <c r="AQ3410" s="171"/>
      <c r="AR3410" s="171"/>
      <c r="CI3410" t="str">
        <f>IF(JRF!F3423&gt;0,"",IF(JRF!B3423="","",IF(LEFT(JRF!B3423,1)=IFERROR(VLOOKUP(LEFT(JRF!B3423,1),$CF$2:$CF$5,1,0),0),"Product Code Required",IF(JRF!C3423="","",IF(JRF!C3423=IFERROR(VLOOKUP(JRF!C3423,$CH:$CH,1,0),0),"Product Code Required","NA")))))</f>
        <v/>
      </c>
      <c r="CJ3410" t="str">
        <f>IF(JRF!AV3423&gt;0,"",IF(JRF!Q3423="","",IF(LEFT(JRF!Q3423,1)=IFERROR(VLOOKUP(LEFT(JRF!Q3423,1),$CF$2:$CF$5,1,0),0),"Product Code Required",IF(JRF!V3423="","",IF(JRF!V3423=IFERROR(VLOOKUP(JRF!V3423,$CH:$CH,1,0),0),"Product Code Required","NA")))))</f>
        <v/>
      </c>
      <c r="CK3410" t="str">
        <f>IFERROR(IF(LEN('Journal Template'!F3421)&gt;0,"",IF('Journal Template'!A3421="","",IF(LEFT('Journal Template'!A3421,1)=IFERROR(VLOOKUP(LEFT('Journal Template'!A3421,1),Checks!$CF$2:$CF$5,1,0),0),"Product Code Required",IF('Journal Template'!D3421="","",IF('Journal Template'!D3421=IFERROR(VLOOKUP('Journal Template'!D3421,Checks!$CH:$CH,1,0),0),"Product Code Required","NA"))))),"")</f>
        <v/>
      </c>
    </row>
    <row r="3411" spans="14:89">
      <c r="N3411" t="s">
        <v>14882</v>
      </c>
      <c r="O3411" t="s">
        <v>14883</v>
      </c>
      <c r="P3411" t="s">
        <v>386</v>
      </c>
      <c r="Q3411" s="150" t="str">
        <f>IF(JRF!D3424="","",IF(IFERROR(VLOOKUP(JRF!D3424,Checks!N:P,3,0),0)="A","","Inactive account in Use"))</f>
        <v/>
      </c>
      <c r="R3411" t="str">
        <f>IFERROR(IF('Journal Template'!C3823="","",IF(IFERROR(VLOOKUP('Journal Template'!C3823,Checks!N:P,3,0),0)="A","","Inactive account in Use")),"")</f>
        <v/>
      </c>
      <c r="V3411" s="150" t="str">
        <f>IF(JRF!C3424="","",IF(IFERROR(VLOOKUP(JRF!C3424,Checks!S:U,3,0),0)="A","Entry with System fund Dept",""))</f>
        <v/>
      </c>
      <c r="W3411" t="str">
        <f>IFERROR(IF('Journal Template'!D3823="","",IF(IFERROR(VLOOKUP('Journal Template'!D3823,Checks!S:U,3,0),0)="A","Entry with System fund Dept","")),"")</f>
        <v/>
      </c>
      <c r="X3411" t="s">
        <v>14884</v>
      </c>
      <c r="Y3411" t="s">
        <v>389</v>
      </c>
      <c r="Z3411" t="s">
        <v>14885</v>
      </c>
      <c r="AA3411" t="s">
        <v>391</v>
      </c>
      <c r="AB3411" t="s">
        <v>125</v>
      </c>
      <c r="AC3411" s="150" t="str">
        <f>IFERROR(IF(JRF!C3424="","",IF(AND(VLOOKUP(JRF!C3424,X:AA,4,0)=JRF!B3424,VLOOKUP(JRF!C3424,X:Y,2,0)="A"),"","Inactive Dept Combo Error")),"Inactive Dept Combo Error")</f>
        <v/>
      </c>
      <c r="AD3411" t="str">
        <f>IFERROR(IF('Journal Template'!D3823="","",IF(AND(VLOOKUP('Journal Template'!D3823,X:AA,4,0)='Journal Template'!A3823,VLOOKUP('Journal Template'!D3823,X:Y,2,0)="A"),"","Inactive Dept Combo Error")),"")</f>
        <v/>
      </c>
      <c r="AK3411" s="150" t="str">
        <f>IF(JRF!B3424="","",IF(JRF!B3424=IFERROR(VLOOKUP(JRF!B3424,Checks!AI:AI,1,0),0),"Entry in Branch/Satellite BU's",""))</f>
        <v/>
      </c>
      <c r="AL3411" t="str">
        <f>IFERROR(IF('Journal Template'!A3823="","",IF('Journal Template'!A3823=IFERROR(VLOOKUP('Journal Template'!A3823,Checks!AI:AI,1,0),0),"Entry in Branch/Satellite BU's","")),"")</f>
        <v/>
      </c>
      <c r="AO3411" s="171"/>
      <c r="AP3411" s="171"/>
      <c r="AQ3411" s="171"/>
      <c r="AR3411" s="171"/>
      <c r="CI3411" t="str">
        <f>IF(JRF!F3424&gt;0,"",IF(JRF!B3424="","",IF(LEFT(JRF!B3424,1)=IFERROR(VLOOKUP(LEFT(JRF!B3424,1),$CF$2:$CF$5,1,0),0),"Product Code Required",IF(JRF!C3424="","",IF(JRF!C3424=IFERROR(VLOOKUP(JRF!C3424,$CH:$CH,1,0),0),"Product Code Required","NA")))))</f>
        <v/>
      </c>
      <c r="CJ3411" t="str">
        <f>IF(JRF!AV3424&gt;0,"",IF(JRF!Q3424="","",IF(LEFT(JRF!Q3424,1)=IFERROR(VLOOKUP(LEFT(JRF!Q3424,1),$CF$2:$CF$5,1,0),0),"Product Code Required",IF(JRF!V3424="","",IF(JRF!V3424=IFERROR(VLOOKUP(JRF!V3424,$CH:$CH,1,0),0),"Product Code Required","NA")))))</f>
        <v/>
      </c>
      <c r="CK3411" t="str">
        <f>IFERROR(IF(LEN('Journal Template'!F3422)&gt;0,"",IF('Journal Template'!A3422="","",IF(LEFT('Journal Template'!A3422,1)=IFERROR(VLOOKUP(LEFT('Journal Template'!A3422,1),Checks!$CF$2:$CF$5,1,0),0),"Product Code Required",IF('Journal Template'!D3422="","",IF('Journal Template'!D3422=IFERROR(VLOOKUP('Journal Template'!D3422,Checks!$CH:$CH,1,0),0),"Product Code Required","NA"))))),"")</f>
        <v/>
      </c>
    </row>
    <row r="3412" spans="14:89">
      <c r="N3412" t="s">
        <v>14886</v>
      </c>
      <c r="O3412" t="s">
        <v>14887</v>
      </c>
      <c r="P3412" t="s">
        <v>386</v>
      </c>
      <c r="Q3412" s="150" t="str">
        <f>IF(JRF!D3425="","",IF(IFERROR(VLOOKUP(JRF!D3425,Checks!N:P,3,0),0)="A","","Inactive account in Use"))</f>
        <v/>
      </c>
      <c r="R3412" t="str">
        <f>IFERROR(IF('Journal Template'!C3824="","",IF(IFERROR(VLOOKUP('Journal Template'!C3824,Checks!N:P,3,0),0)="A","","Inactive account in Use")),"")</f>
        <v/>
      </c>
      <c r="V3412" s="150" t="str">
        <f>IF(JRF!C3425="","",IF(IFERROR(VLOOKUP(JRF!C3425,Checks!S:U,3,0),0)="A","Entry with System fund Dept",""))</f>
        <v/>
      </c>
      <c r="W3412" t="str">
        <f>IFERROR(IF('Journal Template'!D3824="","",IF(IFERROR(VLOOKUP('Journal Template'!D3824,Checks!S:U,3,0),0)="A","Entry with System fund Dept","")),"")</f>
        <v/>
      </c>
      <c r="X3412" t="s">
        <v>14888</v>
      </c>
      <c r="Y3412" t="s">
        <v>389</v>
      </c>
      <c r="Z3412" t="s">
        <v>14889</v>
      </c>
      <c r="AA3412" t="s">
        <v>391</v>
      </c>
      <c r="AB3412" t="s">
        <v>125</v>
      </c>
      <c r="AC3412" s="150" t="str">
        <f>IFERROR(IF(JRF!C3425="","",IF(AND(VLOOKUP(JRF!C3425,X:AA,4,0)=JRF!B3425,VLOOKUP(JRF!C3425,X:Y,2,0)="A"),"","Inactive Dept Combo Error")),"Inactive Dept Combo Error")</f>
        <v/>
      </c>
      <c r="AD3412" t="str">
        <f>IFERROR(IF('Journal Template'!D3824="","",IF(AND(VLOOKUP('Journal Template'!D3824,X:AA,4,0)='Journal Template'!A3824,VLOOKUP('Journal Template'!D3824,X:Y,2,0)="A"),"","Inactive Dept Combo Error")),"")</f>
        <v/>
      </c>
      <c r="AK3412" s="150" t="str">
        <f>IF(JRF!B3425="","",IF(JRF!B3425=IFERROR(VLOOKUP(JRF!B3425,Checks!AI:AI,1,0),0),"Entry in Branch/Satellite BU's",""))</f>
        <v/>
      </c>
      <c r="AL3412" t="str">
        <f>IFERROR(IF('Journal Template'!A3824="","",IF('Journal Template'!A3824=IFERROR(VLOOKUP('Journal Template'!A3824,Checks!AI:AI,1,0),0),"Entry in Branch/Satellite BU's","")),"")</f>
        <v/>
      </c>
      <c r="AO3412" s="171"/>
      <c r="AP3412" s="171"/>
      <c r="AQ3412" s="171"/>
      <c r="AR3412" s="171"/>
      <c r="CI3412" t="str">
        <f>IF(JRF!F3425&gt;0,"",IF(JRF!B3425="","",IF(LEFT(JRF!B3425,1)=IFERROR(VLOOKUP(LEFT(JRF!B3425,1),$CF$2:$CF$5,1,0),0),"Product Code Required",IF(JRF!C3425="","",IF(JRF!C3425=IFERROR(VLOOKUP(JRF!C3425,$CH:$CH,1,0),0),"Product Code Required","NA")))))</f>
        <v/>
      </c>
      <c r="CJ3412" t="str">
        <f>IF(JRF!AV3425&gt;0,"",IF(JRF!Q3425="","",IF(LEFT(JRF!Q3425,1)=IFERROR(VLOOKUP(LEFT(JRF!Q3425,1),$CF$2:$CF$5,1,0),0),"Product Code Required",IF(JRF!V3425="","",IF(JRF!V3425=IFERROR(VLOOKUP(JRF!V3425,$CH:$CH,1,0),0),"Product Code Required","NA")))))</f>
        <v/>
      </c>
      <c r="CK3412" t="str">
        <f>IFERROR(IF(LEN('Journal Template'!F3423)&gt;0,"",IF('Journal Template'!A3423="","",IF(LEFT('Journal Template'!A3423,1)=IFERROR(VLOOKUP(LEFT('Journal Template'!A3423,1),Checks!$CF$2:$CF$5,1,0),0),"Product Code Required",IF('Journal Template'!D3423="","",IF('Journal Template'!D3423=IFERROR(VLOOKUP('Journal Template'!D3423,Checks!$CH:$CH,1,0),0),"Product Code Required","NA"))))),"")</f>
        <v/>
      </c>
    </row>
    <row r="3413" spans="14:89">
      <c r="N3413" t="s">
        <v>14890</v>
      </c>
      <c r="O3413" t="s">
        <v>14891</v>
      </c>
      <c r="P3413" t="s">
        <v>386</v>
      </c>
      <c r="Q3413" s="150" t="str">
        <f>IF(JRF!D3426="","",IF(IFERROR(VLOOKUP(JRF!D3426,Checks!N:P,3,0),0)="A","","Inactive account in Use"))</f>
        <v/>
      </c>
      <c r="R3413" t="str">
        <f>IFERROR(IF('Journal Template'!C3825="","",IF(IFERROR(VLOOKUP('Journal Template'!C3825,Checks!N:P,3,0),0)="A","","Inactive account in Use")),"")</f>
        <v/>
      </c>
      <c r="V3413" s="150" t="str">
        <f>IF(JRF!C3426="","",IF(IFERROR(VLOOKUP(JRF!C3426,Checks!S:U,3,0),0)="A","Entry with System fund Dept",""))</f>
        <v/>
      </c>
      <c r="W3413" t="str">
        <f>IFERROR(IF('Journal Template'!D3825="","",IF(IFERROR(VLOOKUP('Journal Template'!D3825,Checks!S:U,3,0),0)="A","Entry with System fund Dept","")),"")</f>
        <v/>
      </c>
      <c r="X3413" t="s">
        <v>14892</v>
      </c>
      <c r="Y3413" t="s">
        <v>389</v>
      </c>
      <c r="Z3413" t="s">
        <v>14893</v>
      </c>
      <c r="AA3413" t="s">
        <v>391</v>
      </c>
      <c r="AB3413" t="s">
        <v>125</v>
      </c>
      <c r="AC3413" s="150" t="str">
        <f>IFERROR(IF(JRF!C3426="","",IF(AND(VLOOKUP(JRF!C3426,X:AA,4,0)=JRF!B3426,VLOOKUP(JRF!C3426,X:Y,2,0)="A"),"","Inactive Dept Combo Error")),"Inactive Dept Combo Error")</f>
        <v/>
      </c>
      <c r="AD3413" t="str">
        <f>IFERROR(IF('Journal Template'!D3825="","",IF(AND(VLOOKUP('Journal Template'!D3825,X:AA,4,0)='Journal Template'!A3825,VLOOKUP('Journal Template'!D3825,X:Y,2,0)="A"),"","Inactive Dept Combo Error")),"")</f>
        <v/>
      </c>
      <c r="AK3413" s="150" t="str">
        <f>IF(JRF!B3426="","",IF(JRF!B3426=IFERROR(VLOOKUP(JRF!B3426,Checks!AI:AI,1,0),0),"Entry in Branch/Satellite BU's",""))</f>
        <v/>
      </c>
      <c r="AL3413" t="str">
        <f>IFERROR(IF('Journal Template'!A3825="","",IF('Journal Template'!A3825=IFERROR(VLOOKUP('Journal Template'!A3825,Checks!AI:AI,1,0),0),"Entry in Branch/Satellite BU's","")),"")</f>
        <v/>
      </c>
      <c r="AO3413" s="171"/>
      <c r="AP3413" s="171"/>
      <c r="AQ3413" s="171"/>
      <c r="AR3413" s="171"/>
      <c r="CI3413" t="str">
        <f>IF(JRF!F3426&gt;0,"",IF(JRF!B3426="","",IF(LEFT(JRF!B3426,1)=IFERROR(VLOOKUP(LEFT(JRF!B3426,1),$CF$2:$CF$5,1,0),0),"Product Code Required",IF(JRF!C3426="","",IF(JRF!C3426=IFERROR(VLOOKUP(JRF!C3426,$CH:$CH,1,0),0),"Product Code Required","NA")))))</f>
        <v/>
      </c>
      <c r="CJ3413" t="str">
        <f>IF(JRF!AV3426&gt;0,"",IF(JRF!Q3426="","",IF(LEFT(JRF!Q3426,1)=IFERROR(VLOOKUP(LEFT(JRF!Q3426,1),$CF$2:$CF$5,1,0),0),"Product Code Required",IF(JRF!V3426="","",IF(JRF!V3426=IFERROR(VLOOKUP(JRF!V3426,$CH:$CH,1,0),0),"Product Code Required","NA")))))</f>
        <v/>
      </c>
      <c r="CK3413" t="str">
        <f>IFERROR(IF(LEN('Journal Template'!F3424)&gt;0,"",IF('Journal Template'!A3424="","",IF(LEFT('Journal Template'!A3424,1)=IFERROR(VLOOKUP(LEFT('Journal Template'!A3424,1),Checks!$CF$2:$CF$5,1,0),0),"Product Code Required",IF('Journal Template'!D3424="","",IF('Journal Template'!D3424=IFERROR(VLOOKUP('Journal Template'!D3424,Checks!$CH:$CH,1,0),0),"Product Code Required","NA"))))),"")</f>
        <v/>
      </c>
    </row>
    <row r="3414" spans="14:89">
      <c r="N3414" t="s">
        <v>14894</v>
      </c>
      <c r="O3414" t="s">
        <v>14895</v>
      </c>
      <c r="P3414" t="s">
        <v>386</v>
      </c>
      <c r="Q3414" s="150" t="str">
        <f>IF(JRF!D3427="","",IF(IFERROR(VLOOKUP(JRF!D3427,Checks!N:P,3,0),0)="A","","Inactive account in Use"))</f>
        <v/>
      </c>
      <c r="R3414" t="str">
        <f>IFERROR(IF('Journal Template'!C3826="","",IF(IFERROR(VLOOKUP('Journal Template'!C3826,Checks!N:P,3,0),0)="A","","Inactive account in Use")),"")</f>
        <v/>
      </c>
      <c r="V3414" s="150" t="str">
        <f>IF(JRF!C3427="","",IF(IFERROR(VLOOKUP(JRF!C3427,Checks!S:U,3,0),0)="A","Entry with System fund Dept",""))</f>
        <v/>
      </c>
      <c r="W3414" t="str">
        <f>IFERROR(IF('Journal Template'!D3826="","",IF(IFERROR(VLOOKUP('Journal Template'!D3826,Checks!S:U,3,0),0)="A","Entry with System fund Dept","")),"")</f>
        <v/>
      </c>
      <c r="X3414" t="s">
        <v>14896</v>
      </c>
      <c r="Y3414" t="s">
        <v>386</v>
      </c>
      <c r="Z3414" t="s">
        <v>14897</v>
      </c>
      <c r="AA3414" t="s">
        <v>391</v>
      </c>
      <c r="AB3414" t="s">
        <v>125</v>
      </c>
      <c r="AC3414" s="150" t="str">
        <f>IFERROR(IF(JRF!C3427="","",IF(AND(VLOOKUP(JRF!C3427,X:AA,4,0)=JRF!B3427,VLOOKUP(JRF!C3427,X:Y,2,0)="A"),"","Inactive Dept Combo Error")),"Inactive Dept Combo Error")</f>
        <v/>
      </c>
      <c r="AD3414" t="str">
        <f>IFERROR(IF('Journal Template'!D3826="","",IF(AND(VLOOKUP('Journal Template'!D3826,X:AA,4,0)='Journal Template'!A3826,VLOOKUP('Journal Template'!D3826,X:Y,2,0)="A"),"","Inactive Dept Combo Error")),"")</f>
        <v/>
      </c>
      <c r="AK3414" s="150" t="str">
        <f>IF(JRF!B3427="","",IF(JRF!B3427=IFERROR(VLOOKUP(JRF!B3427,Checks!AI:AI,1,0),0),"Entry in Branch/Satellite BU's",""))</f>
        <v/>
      </c>
      <c r="AL3414" t="str">
        <f>IFERROR(IF('Journal Template'!A3826="","",IF('Journal Template'!A3826=IFERROR(VLOOKUP('Journal Template'!A3826,Checks!AI:AI,1,0),0),"Entry in Branch/Satellite BU's","")),"")</f>
        <v/>
      </c>
      <c r="AO3414" s="171"/>
      <c r="AP3414" s="171"/>
      <c r="AQ3414" s="171"/>
      <c r="AR3414" s="171"/>
      <c r="CI3414" t="str">
        <f>IF(JRF!F3427&gt;0,"",IF(JRF!B3427="","",IF(LEFT(JRF!B3427,1)=IFERROR(VLOOKUP(LEFT(JRF!B3427,1),$CF$2:$CF$5,1,0),0),"Product Code Required",IF(JRF!C3427="","",IF(JRF!C3427=IFERROR(VLOOKUP(JRF!C3427,$CH:$CH,1,0),0),"Product Code Required","NA")))))</f>
        <v/>
      </c>
      <c r="CJ3414" t="str">
        <f>IF(JRF!AV3427&gt;0,"",IF(JRF!Q3427="","",IF(LEFT(JRF!Q3427,1)=IFERROR(VLOOKUP(LEFT(JRF!Q3427,1),$CF$2:$CF$5,1,0),0),"Product Code Required",IF(JRF!V3427="","",IF(JRF!V3427=IFERROR(VLOOKUP(JRF!V3427,$CH:$CH,1,0),0),"Product Code Required","NA")))))</f>
        <v/>
      </c>
      <c r="CK3414" t="str">
        <f>IFERROR(IF(LEN('Journal Template'!F3425)&gt;0,"",IF('Journal Template'!A3425="","",IF(LEFT('Journal Template'!A3425,1)=IFERROR(VLOOKUP(LEFT('Journal Template'!A3425,1),Checks!$CF$2:$CF$5,1,0),0),"Product Code Required",IF('Journal Template'!D3425="","",IF('Journal Template'!D3425=IFERROR(VLOOKUP('Journal Template'!D3425,Checks!$CH:$CH,1,0),0),"Product Code Required","NA"))))),"")</f>
        <v/>
      </c>
    </row>
    <row r="3415" spans="14:89">
      <c r="N3415" t="s">
        <v>14898</v>
      </c>
      <c r="O3415" t="s">
        <v>14899</v>
      </c>
      <c r="P3415" t="s">
        <v>386</v>
      </c>
      <c r="Q3415" s="150" t="str">
        <f>IF(JRF!D3428="","",IF(IFERROR(VLOOKUP(JRF!D3428,Checks!N:P,3,0),0)="A","","Inactive account in Use"))</f>
        <v/>
      </c>
      <c r="R3415" t="str">
        <f>IFERROR(IF('Journal Template'!C3827="","",IF(IFERROR(VLOOKUP('Journal Template'!C3827,Checks!N:P,3,0),0)="A","","Inactive account in Use")),"")</f>
        <v/>
      </c>
      <c r="V3415" s="150" t="str">
        <f>IF(JRF!C3428="","",IF(IFERROR(VLOOKUP(JRF!C3428,Checks!S:U,3,0),0)="A","Entry with System fund Dept",""))</f>
        <v/>
      </c>
      <c r="W3415" t="str">
        <f>IFERROR(IF('Journal Template'!D3827="","",IF(IFERROR(VLOOKUP('Journal Template'!D3827,Checks!S:U,3,0),0)="A","Entry with System fund Dept","")),"")</f>
        <v/>
      </c>
      <c r="X3415" t="s">
        <v>14900</v>
      </c>
      <c r="Y3415" t="s">
        <v>389</v>
      </c>
      <c r="Z3415" t="s">
        <v>14901</v>
      </c>
      <c r="AA3415" t="s">
        <v>391</v>
      </c>
      <c r="AB3415" t="s">
        <v>125</v>
      </c>
      <c r="AC3415" s="150" t="str">
        <f>IFERROR(IF(JRF!C3428="","",IF(AND(VLOOKUP(JRF!C3428,X:AA,4,0)=JRF!B3428,VLOOKUP(JRF!C3428,X:Y,2,0)="A"),"","Inactive Dept Combo Error")),"Inactive Dept Combo Error")</f>
        <v/>
      </c>
      <c r="AD3415" t="str">
        <f>IFERROR(IF('Journal Template'!D3827="","",IF(AND(VLOOKUP('Journal Template'!D3827,X:AA,4,0)='Journal Template'!A3827,VLOOKUP('Journal Template'!D3827,X:Y,2,0)="A"),"","Inactive Dept Combo Error")),"")</f>
        <v/>
      </c>
      <c r="AK3415" s="150" t="str">
        <f>IF(JRF!B3428="","",IF(JRF!B3428=IFERROR(VLOOKUP(JRF!B3428,Checks!AI:AI,1,0),0),"Entry in Branch/Satellite BU's",""))</f>
        <v/>
      </c>
      <c r="AL3415" t="str">
        <f>IFERROR(IF('Journal Template'!A3827="","",IF('Journal Template'!A3827=IFERROR(VLOOKUP('Journal Template'!A3827,Checks!AI:AI,1,0),0),"Entry in Branch/Satellite BU's","")),"")</f>
        <v/>
      </c>
      <c r="AO3415" s="171"/>
      <c r="AP3415" s="171"/>
      <c r="AQ3415" s="171"/>
      <c r="AR3415" s="171"/>
      <c r="CI3415" t="str">
        <f>IF(JRF!F3428&gt;0,"",IF(JRF!B3428="","",IF(LEFT(JRF!B3428,1)=IFERROR(VLOOKUP(LEFT(JRF!B3428,1),$CF$2:$CF$5,1,0),0),"Product Code Required",IF(JRF!C3428="","",IF(JRF!C3428=IFERROR(VLOOKUP(JRF!C3428,$CH:$CH,1,0),0),"Product Code Required","NA")))))</f>
        <v/>
      </c>
      <c r="CJ3415" t="str">
        <f>IF(JRF!AV3428&gt;0,"",IF(JRF!Q3428="","",IF(LEFT(JRF!Q3428,1)=IFERROR(VLOOKUP(LEFT(JRF!Q3428,1),$CF$2:$CF$5,1,0),0),"Product Code Required",IF(JRF!V3428="","",IF(JRF!V3428=IFERROR(VLOOKUP(JRF!V3428,$CH:$CH,1,0),0),"Product Code Required","NA")))))</f>
        <v/>
      </c>
      <c r="CK3415" t="str">
        <f>IFERROR(IF(LEN('Journal Template'!F3426)&gt;0,"",IF('Journal Template'!A3426="","",IF(LEFT('Journal Template'!A3426,1)=IFERROR(VLOOKUP(LEFT('Journal Template'!A3426,1),Checks!$CF$2:$CF$5,1,0),0),"Product Code Required",IF('Journal Template'!D3426="","",IF('Journal Template'!D3426=IFERROR(VLOOKUP('Journal Template'!D3426,Checks!$CH:$CH,1,0),0),"Product Code Required","NA"))))),"")</f>
        <v/>
      </c>
    </row>
    <row r="3416" spans="14:89">
      <c r="N3416" t="s">
        <v>14902</v>
      </c>
      <c r="O3416" t="s">
        <v>14903</v>
      </c>
      <c r="P3416" t="s">
        <v>386</v>
      </c>
      <c r="Q3416" s="150" t="str">
        <f>IF(JRF!D3429="","",IF(IFERROR(VLOOKUP(JRF!D3429,Checks!N:P,3,0),0)="A","","Inactive account in Use"))</f>
        <v/>
      </c>
      <c r="R3416" t="str">
        <f>IFERROR(IF('Journal Template'!C3828="","",IF(IFERROR(VLOOKUP('Journal Template'!C3828,Checks!N:P,3,0),0)="A","","Inactive account in Use")),"")</f>
        <v/>
      </c>
      <c r="V3416" s="150" t="str">
        <f>IF(JRF!C3429="","",IF(IFERROR(VLOOKUP(JRF!C3429,Checks!S:U,3,0),0)="A","Entry with System fund Dept",""))</f>
        <v/>
      </c>
      <c r="W3416" t="str">
        <f>IFERROR(IF('Journal Template'!D3828="","",IF(IFERROR(VLOOKUP('Journal Template'!D3828,Checks!S:U,3,0),0)="A","Entry with System fund Dept","")),"")</f>
        <v/>
      </c>
      <c r="X3416" t="s">
        <v>14904</v>
      </c>
      <c r="Y3416" t="s">
        <v>389</v>
      </c>
      <c r="Z3416" t="s">
        <v>14905</v>
      </c>
      <c r="AA3416" t="s">
        <v>391</v>
      </c>
      <c r="AB3416" t="s">
        <v>125</v>
      </c>
      <c r="AC3416" s="150" t="str">
        <f>IFERROR(IF(JRF!C3429="","",IF(AND(VLOOKUP(JRF!C3429,X:AA,4,0)=JRF!B3429,VLOOKUP(JRF!C3429,X:Y,2,0)="A"),"","Inactive Dept Combo Error")),"Inactive Dept Combo Error")</f>
        <v/>
      </c>
      <c r="AD3416" t="str">
        <f>IFERROR(IF('Journal Template'!D3828="","",IF(AND(VLOOKUP('Journal Template'!D3828,X:AA,4,0)='Journal Template'!A3828,VLOOKUP('Journal Template'!D3828,X:Y,2,0)="A"),"","Inactive Dept Combo Error")),"")</f>
        <v/>
      </c>
      <c r="AK3416" s="150" t="str">
        <f>IF(JRF!B3429="","",IF(JRF!B3429=IFERROR(VLOOKUP(JRF!B3429,Checks!AI:AI,1,0),0),"Entry in Branch/Satellite BU's",""))</f>
        <v/>
      </c>
      <c r="AL3416" t="str">
        <f>IFERROR(IF('Journal Template'!A3828="","",IF('Journal Template'!A3828=IFERROR(VLOOKUP('Journal Template'!A3828,Checks!AI:AI,1,0),0),"Entry in Branch/Satellite BU's","")),"")</f>
        <v/>
      </c>
      <c r="AO3416" s="171"/>
      <c r="AP3416" s="171"/>
      <c r="AQ3416" s="171"/>
      <c r="AR3416" s="171"/>
      <c r="CI3416" t="str">
        <f>IF(JRF!F3429&gt;0,"",IF(JRF!B3429="","",IF(LEFT(JRF!B3429,1)=IFERROR(VLOOKUP(LEFT(JRF!B3429,1),$CF$2:$CF$5,1,0),0),"Product Code Required",IF(JRF!C3429="","",IF(JRF!C3429=IFERROR(VLOOKUP(JRF!C3429,$CH:$CH,1,0),0),"Product Code Required","NA")))))</f>
        <v/>
      </c>
      <c r="CJ3416" t="str">
        <f>IF(JRF!AV3429&gt;0,"",IF(JRF!Q3429="","",IF(LEFT(JRF!Q3429,1)=IFERROR(VLOOKUP(LEFT(JRF!Q3429,1),$CF$2:$CF$5,1,0),0),"Product Code Required",IF(JRF!V3429="","",IF(JRF!V3429=IFERROR(VLOOKUP(JRF!V3429,$CH:$CH,1,0),0),"Product Code Required","NA")))))</f>
        <v/>
      </c>
      <c r="CK3416" t="str">
        <f>IFERROR(IF(LEN('Journal Template'!F3427)&gt;0,"",IF('Journal Template'!A3427="","",IF(LEFT('Journal Template'!A3427,1)=IFERROR(VLOOKUP(LEFT('Journal Template'!A3427,1),Checks!$CF$2:$CF$5,1,0),0),"Product Code Required",IF('Journal Template'!D3427="","",IF('Journal Template'!D3427=IFERROR(VLOOKUP('Journal Template'!D3427,Checks!$CH:$CH,1,0),0),"Product Code Required","NA"))))),"")</f>
        <v/>
      </c>
    </row>
    <row r="3417" spans="14:89">
      <c r="N3417" t="s">
        <v>14906</v>
      </c>
      <c r="O3417" t="s">
        <v>14907</v>
      </c>
      <c r="P3417" t="s">
        <v>386</v>
      </c>
      <c r="Q3417" s="150" t="str">
        <f>IF(JRF!D3430="","",IF(IFERROR(VLOOKUP(JRF!D3430,Checks!N:P,3,0),0)="A","","Inactive account in Use"))</f>
        <v/>
      </c>
      <c r="R3417" t="str">
        <f>IFERROR(IF('Journal Template'!C3829="","",IF(IFERROR(VLOOKUP('Journal Template'!C3829,Checks!N:P,3,0),0)="A","","Inactive account in Use")),"")</f>
        <v/>
      </c>
      <c r="V3417" s="150" t="str">
        <f>IF(JRF!C3430="","",IF(IFERROR(VLOOKUP(JRF!C3430,Checks!S:U,3,0),0)="A","Entry with System fund Dept",""))</f>
        <v/>
      </c>
      <c r="W3417" t="str">
        <f>IFERROR(IF('Journal Template'!D3829="","",IF(IFERROR(VLOOKUP('Journal Template'!D3829,Checks!S:U,3,0),0)="A","Entry with System fund Dept","")),"")</f>
        <v/>
      </c>
      <c r="X3417" t="s">
        <v>14908</v>
      </c>
      <c r="Y3417" t="s">
        <v>389</v>
      </c>
      <c r="Z3417" t="s">
        <v>14909</v>
      </c>
      <c r="AA3417" t="s">
        <v>391</v>
      </c>
      <c r="AB3417" t="s">
        <v>125</v>
      </c>
      <c r="AC3417" s="150" t="str">
        <f>IFERROR(IF(JRF!C3430="","",IF(AND(VLOOKUP(JRF!C3430,X:AA,4,0)=JRF!B3430,VLOOKUP(JRF!C3430,X:Y,2,0)="A"),"","Inactive Dept Combo Error")),"Inactive Dept Combo Error")</f>
        <v/>
      </c>
      <c r="AD3417" t="str">
        <f>IFERROR(IF('Journal Template'!D3829="","",IF(AND(VLOOKUP('Journal Template'!D3829,X:AA,4,0)='Journal Template'!A3829,VLOOKUP('Journal Template'!D3829,X:Y,2,0)="A"),"","Inactive Dept Combo Error")),"")</f>
        <v/>
      </c>
      <c r="AK3417" s="150" t="str">
        <f>IF(JRF!B3430="","",IF(JRF!B3430=IFERROR(VLOOKUP(JRF!B3430,Checks!AI:AI,1,0),0),"Entry in Branch/Satellite BU's",""))</f>
        <v/>
      </c>
      <c r="AL3417" t="str">
        <f>IFERROR(IF('Journal Template'!A3829="","",IF('Journal Template'!A3829=IFERROR(VLOOKUP('Journal Template'!A3829,Checks!AI:AI,1,0),0),"Entry in Branch/Satellite BU's","")),"")</f>
        <v/>
      </c>
      <c r="AO3417" s="171"/>
      <c r="AP3417" s="171"/>
      <c r="AQ3417" s="171"/>
      <c r="AR3417" s="171"/>
      <c r="CI3417" t="str">
        <f>IF(JRF!F3430&gt;0,"",IF(JRF!B3430="","",IF(LEFT(JRF!B3430,1)=IFERROR(VLOOKUP(LEFT(JRF!B3430,1),$CF$2:$CF$5,1,0),0),"Product Code Required",IF(JRF!C3430="","",IF(JRF!C3430=IFERROR(VLOOKUP(JRF!C3430,$CH:$CH,1,0),0),"Product Code Required","NA")))))</f>
        <v/>
      </c>
      <c r="CJ3417" t="str">
        <f>IF(JRF!AV3430&gt;0,"",IF(JRF!Q3430="","",IF(LEFT(JRF!Q3430,1)=IFERROR(VLOOKUP(LEFT(JRF!Q3430,1),$CF$2:$CF$5,1,0),0),"Product Code Required",IF(JRF!V3430="","",IF(JRF!V3430=IFERROR(VLOOKUP(JRF!V3430,$CH:$CH,1,0),0),"Product Code Required","NA")))))</f>
        <v/>
      </c>
      <c r="CK3417" t="str">
        <f>IFERROR(IF(LEN('Journal Template'!F3428)&gt;0,"",IF('Journal Template'!A3428="","",IF(LEFT('Journal Template'!A3428,1)=IFERROR(VLOOKUP(LEFT('Journal Template'!A3428,1),Checks!$CF$2:$CF$5,1,0),0),"Product Code Required",IF('Journal Template'!D3428="","",IF('Journal Template'!D3428=IFERROR(VLOOKUP('Journal Template'!D3428,Checks!$CH:$CH,1,0),0),"Product Code Required","NA"))))),"")</f>
        <v/>
      </c>
    </row>
    <row r="3418" spans="14:89">
      <c r="N3418" t="s">
        <v>14910</v>
      </c>
      <c r="O3418" t="s">
        <v>14911</v>
      </c>
      <c r="P3418" t="s">
        <v>386</v>
      </c>
      <c r="Q3418" s="150" t="str">
        <f>IF(JRF!D3431="","",IF(IFERROR(VLOOKUP(JRF!D3431,Checks!N:P,3,0),0)="A","","Inactive account in Use"))</f>
        <v/>
      </c>
      <c r="R3418" t="str">
        <f>IFERROR(IF('Journal Template'!C3830="","",IF(IFERROR(VLOOKUP('Journal Template'!C3830,Checks!N:P,3,0),0)="A","","Inactive account in Use")),"")</f>
        <v/>
      </c>
      <c r="V3418" s="150" t="str">
        <f>IF(JRF!C3431="","",IF(IFERROR(VLOOKUP(JRF!C3431,Checks!S:U,3,0),0)="A","Entry with System fund Dept",""))</f>
        <v/>
      </c>
      <c r="W3418" t="str">
        <f>IFERROR(IF('Journal Template'!D3830="","",IF(IFERROR(VLOOKUP('Journal Template'!D3830,Checks!S:U,3,0),0)="A","Entry with System fund Dept","")),"")</f>
        <v/>
      </c>
      <c r="X3418" t="s">
        <v>14912</v>
      </c>
      <c r="Y3418" t="s">
        <v>386</v>
      </c>
      <c r="Z3418" t="s">
        <v>14913</v>
      </c>
      <c r="AA3418" t="s">
        <v>391</v>
      </c>
      <c r="AB3418" t="s">
        <v>125</v>
      </c>
      <c r="AC3418" s="150" t="str">
        <f>IFERROR(IF(JRF!C3431="","",IF(AND(VLOOKUP(JRF!C3431,X:AA,4,0)=JRF!B3431,VLOOKUP(JRF!C3431,X:Y,2,0)="A"),"","Inactive Dept Combo Error")),"Inactive Dept Combo Error")</f>
        <v/>
      </c>
      <c r="AD3418" t="str">
        <f>IFERROR(IF('Journal Template'!D3830="","",IF(AND(VLOOKUP('Journal Template'!D3830,X:AA,4,0)='Journal Template'!A3830,VLOOKUP('Journal Template'!D3830,X:Y,2,0)="A"),"","Inactive Dept Combo Error")),"")</f>
        <v/>
      </c>
      <c r="AK3418" s="150" t="str">
        <f>IF(JRF!B3431="","",IF(JRF!B3431=IFERROR(VLOOKUP(JRF!B3431,Checks!AI:AI,1,0),0),"Entry in Branch/Satellite BU's",""))</f>
        <v/>
      </c>
      <c r="AL3418" t="str">
        <f>IFERROR(IF('Journal Template'!A3830="","",IF('Journal Template'!A3830=IFERROR(VLOOKUP('Journal Template'!A3830,Checks!AI:AI,1,0),0),"Entry in Branch/Satellite BU's","")),"")</f>
        <v/>
      </c>
      <c r="AO3418" s="171"/>
      <c r="AP3418" s="171"/>
      <c r="AQ3418" s="171"/>
      <c r="AR3418" s="171"/>
      <c r="CI3418" t="str">
        <f>IF(JRF!F3431&gt;0,"",IF(JRF!B3431="","",IF(LEFT(JRF!B3431,1)=IFERROR(VLOOKUP(LEFT(JRF!B3431,1),$CF$2:$CF$5,1,0),0),"Product Code Required",IF(JRF!C3431="","",IF(JRF!C3431=IFERROR(VLOOKUP(JRF!C3431,$CH:$CH,1,0),0),"Product Code Required","NA")))))</f>
        <v/>
      </c>
      <c r="CJ3418" t="str">
        <f>IF(JRF!AV3431&gt;0,"",IF(JRF!Q3431="","",IF(LEFT(JRF!Q3431,1)=IFERROR(VLOOKUP(LEFT(JRF!Q3431,1),$CF$2:$CF$5,1,0),0),"Product Code Required",IF(JRF!V3431="","",IF(JRF!V3431=IFERROR(VLOOKUP(JRF!V3431,$CH:$CH,1,0),0),"Product Code Required","NA")))))</f>
        <v/>
      </c>
      <c r="CK3418" t="str">
        <f>IFERROR(IF(LEN('Journal Template'!F3429)&gt;0,"",IF('Journal Template'!A3429="","",IF(LEFT('Journal Template'!A3429,1)=IFERROR(VLOOKUP(LEFT('Journal Template'!A3429,1),Checks!$CF$2:$CF$5,1,0),0),"Product Code Required",IF('Journal Template'!D3429="","",IF('Journal Template'!D3429=IFERROR(VLOOKUP('Journal Template'!D3429,Checks!$CH:$CH,1,0),0),"Product Code Required","NA"))))),"")</f>
        <v/>
      </c>
    </row>
    <row r="3419" spans="14:89">
      <c r="N3419" t="s">
        <v>14914</v>
      </c>
      <c r="O3419" t="s">
        <v>14915</v>
      </c>
      <c r="P3419" t="s">
        <v>386</v>
      </c>
      <c r="Q3419" s="150" t="str">
        <f>IF(JRF!D3432="","",IF(IFERROR(VLOOKUP(JRF!D3432,Checks!N:P,3,0),0)="A","","Inactive account in Use"))</f>
        <v/>
      </c>
      <c r="R3419" t="str">
        <f>IFERROR(IF('Journal Template'!C3831="","",IF(IFERROR(VLOOKUP('Journal Template'!C3831,Checks!N:P,3,0),0)="A","","Inactive account in Use")),"")</f>
        <v/>
      </c>
      <c r="V3419" s="150" t="str">
        <f>IF(JRF!C3432="","",IF(IFERROR(VLOOKUP(JRF!C3432,Checks!S:U,3,0),0)="A","Entry with System fund Dept",""))</f>
        <v/>
      </c>
      <c r="W3419" t="str">
        <f>IFERROR(IF('Journal Template'!D3831="","",IF(IFERROR(VLOOKUP('Journal Template'!D3831,Checks!S:U,3,0),0)="A","Entry with System fund Dept","")),"")</f>
        <v/>
      </c>
      <c r="X3419" t="s">
        <v>14916</v>
      </c>
      <c r="Y3419" t="s">
        <v>389</v>
      </c>
      <c r="Z3419" t="s">
        <v>14917</v>
      </c>
      <c r="AA3419" t="s">
        <v>391</v>
      </c>
      <c r="AB3419" t="s">
        <v>125</v>
      </c>
      <c r="AC3419" s="150" t="str">
        <f>IFERROR(IF(JRF!C3432="","",IF(AND(VLOOKUP(JRF!C3432,X:AA,4,0)=JRF!B3432,VLOOKUP(JRF!C3432,X:Y,2,0)="A"),"","Inactive Dept Combo Error")),"Inactive Dept Combo Error")</f>
        <v/>
      </c>
      <c r="AD3419" t="str">
        <f>IFERROR(IF('Journal Template'!D3831="","",IF(AND(VLOOKUP('Journal Template'!D3831,X:AA,4,0)='Journal Template'!A3831,VLOOKUP('Journal Template'!D3831,X:Y,2,0)="A"),"","Inactive Dept Combo Error")),"")</f>
        <v/>
      </c>
      <c r="AK3419" s="150" t="str">
        <f>IF(JRF!B3432="","",IF(JRF!B3432=IFERROR(VLOOKUP(JRF!B3432,Checks!AI:AI,1,0),0),"Entry in Branch/Satellite BU's",""))</f>
        <v/>
      </c>
      <c r="AL3419" t="str">
        <f>IFERROR(IF('Journal Template'!A3831="","",IF('Journal Template'!A3831=IFERROR(VLOOKUP('Journal Template'!A3831,Checks!AI:AI,1,0),0),"Entry in Branch/Satellite BU's","")),"")</f>
        <v/>
      </c>
      <c r="AO3419" s="171"/>
      <c r="AP3419" s="171"/>
      <c r="AQ3419" s="171"/>
      <c r="AR3419" s="171"/>
      <c r="CI3419" t="str">
        <f>IF(JRF!F3432&gt;0,"",IF(JRF!B3432="","",IF(LEFT(JRF!B3432,1)=IFERROR(VLOOKUP(LEFT(JRF!B3432,1),$CF$2:$CF$5,1,0),0),"Product Code Required",IF(JRF!C3432="","",IF(JRF!C3432=IFERROR(VLOOKUP(JRF!C3432,$CH:$CH,1,0),0),"Product Code Required","NA")))))</f>
        <v/>
      </c>
      <c r="CJ3419" t="str">
        <f>IF(JRF!AV3432&gt;0,"",IF(JRF!Q3432="","",IF(LEFT(JRF!Q3432,1)=IFERROR(VLOOKUP(LEFT(JRF!Q3432,1),$CF$2:$CF$5,1,0),0),"Product Code Required",IF(JRF!V3432="","",IF(JRF!V3432=IFERROR(VLOOKUP(JRF!V3432,$CH:$CH,1,0),0),"Product Code Required","NA")))))</f>
        <v/>
      </c>
      <c r="CK3419" t="str">
        <f>IFERROR(IF(LEN('Journal Template'!F3430)&gt;0,"",IF('Journal Template'!A3430="","",IF(LEFT('Journal Template'!A3430,1)=IFERROR(VLOOKUP(LEFT('Journal Template'!A3430,1),Checks!$CF$2:$CF$5,1,0),0),"Product Code Required",IF('Journal Template'!D3430="","",IF('Journal Template'!D3430=IFERROR(VLOOKUP('Journal Template'!D3430,Checks!$CH:$CH,1,0),0),"Product Code Required","NA"))))),"")</f>
        <v/>
      </c>
    </row>
    <row r="3420" spans="14:89">
      <c r="N3420" t="s">
        <v>14918</v>
      </c>
      <c r="O3420" t="s">
        <v>14919</v>
      </c>
      <c r="P3420" t="s">
        <v>386</v>
      </c>
      <c r="Q3420" s="150" t="str">
        <f>IF(JRF!D3433="","",IF(IFERROR(VLOOKUP(JRF!D3433,Checks!N:P,3,0),0)="A","","Inactive account in Use"))</f>
        <v/>
      </c>
      <c r="R3420" t="str">
        <f>IFERROR(IF('Journal Template'!C3832="","",IF(IFERROR(VLOOKUP('Journal Template'!C3832,Checks!N:P,3,0),0)="A","","Inactive account in Use")),"")</f>
        <v/>
      </c>
      <c r="V3420" s="150" t="str">
        <f>IF(JRF!C3433="","",IF(IFERROR(VLOOKUP(JRF!C3433,Checks!S:U,3,0),0)="A","Entry with System fund Dept",""))</f>
        <v/>
      </c>
      <c r="W3420" t="str">
        <f>IFERROR(IF('Journal Template'!D3832="","",IF(IFERROR(VLOOKUP('Journal Template'!D3832,Checks!S:U,3,0),0)="A","Entry with System fund Dept","")),"")</f>
        <v/>
      </c>
      <c r="X3420" t="s">
        <v>14920</v>
      </c>
      <c r="Y3420" t="s">
        <v>389</v>
      </c>
      <c r="Z3420" t="s">
        <v>14921</v>
      </c>
      <c r="AA3420" t="s">
        <v>391</v>
      </c>
      <c r="AB3420" t="s">
        <v>125</v>
      </c>
      <c r="AC3420" s="150" t="str">
        <f>IFERROR(IF(JRF!C3433="","",IF(AND(VLOOKUP(JRF!C3433,X:AA,4,0)=JRF!B3433,VLOOKUP(JRF!C3433,X:Y,2,0)="A"),"","Inactive Dept Combo Error")),"Inactive Dept Combo Error")</f>
        <v/>
      </c>
      <c r="AD3420" t="str">
        <f>IFERROR(IF('Journal Template'!D3832="","",IF(AND(VLOOKUP('Journal Template'!D3832,X:AA,4,0)='Journal Template'!A3832,VLOOKUP('Journal Template'!D3832,X:Y,2,0)="A"),"","Inactive Dept Combo Error")),"")</f>
        <v/>
      </c>
      <c r="AK3420" s="150" t="str">
        <f>IF(JRF!B3433="","",IF(JRF!B3433=IFERROR(VLOOKUP(JRF!B3433,Checks!AI:AI,1,0),0),"Entry in Branch/Satellite BU's",""))</f>
        <v/>
      </c>
      <c r="AL3420" t="str">
        <f>IFERROR(IF('Journal Template'!A3832="","",IF('Journal Template'!A3832=IFERROR(VLOOKUP('Journal Template'!A3832,Checks!AI:AI,1,0),0),"Entry in Branch/Satellite BU's","")),"")</f>
        <v/>
      </c>
      <c r="AO3420" s="171"/>
      <c r="AP3420" s="171"/>
      <c r="AQ3420" s="171"/>
      <c r="AR3420" s="171"/>
      <c r="CI3420" t="str">
        <f>IF(JRF!F3433&gt;0,"",IF(JRF!B3433="","",IF(LEFT(JRF!B3433,1)=IFERROR(VLOOKUP(LEFT(JRF!B3433,1),$CF$2:$CF$5,1,0),0),"Product Code Required",IF(JRF!C3433="","",IF(JRF!C3433=IFERROR(VLOOKUP(JRF!C3433,$CH:$CH,1,0),0),"Product Code Required","NA")))))</f>
        <v/>
      </c>
      <c r="CJ3420" t="str">
        <f>IF(JRF!AV3433&gt;0,"",IF(JRF!Q3433="","",IF(LEFT(JRF!Q3433,1)=IFERROR(VLOOKUP(LEFT(JRF!Q3433,1),$CF$2:$CF$5,1,0),0),"Product Code Required",IF(JRF!V3433="","",IF(JRF!V3433=IFERROR(VLOOKUP(JRF!V3433,$CH:$CH,1,0),0),"Product Code Required","NA")))))</f>
        <v/>
      </c>
      <c r="CK3420" t="str">
        <f>IFERROR(IF(LEN('Journal Template'!F3431)&gt;0,"",IF('Journal Template'!A3431="","",IF(LEFT('Journal Template'!A3431,1)=IFERROR(VLOOKUP(LEFT('Journal Template'!A3431,1),Checks!$CF$2:$CF$5,1,0),0),"Product Code Required",IF('Journal Template'!D3431="","",IF('Journal Template'!D3431=IFERROR(VLOOKUP('Journal Template'!D3431,Checks!$CH:$CH,1,0),0),"Product Code Required","NA"))))),"")</f>
        <v/>
      </c>
    </row>
    <row r="3421" spans="14:89">
      <c r="N3421" t="s">
        <v>14922</v>
      </c>
      <c r="O3421" t="s">
        <v>14923</v>
      </c>
      <c r="P3421" t="s">
        <v>386</v>
      </c>
      <c r="Q3421" s="150" t="str">
        <f>IF(JRF!D3434="","",IF(IFERROR(VLOOKUP(JRF!D3434,Checks!N:P,3,0),0)="A","","Inactive account in Use"))</f>
        <v/>
      </c>
      <c r="R3421" t="str">
        <f>IFERROR(IF('Journal Template'!C3833="","",IF(IFERROR(VLOOKUP('Journal Template'!C3833,Checks!N:P,3,0),0)="A","","Inactive account in Use")),"")</f>
        <v/>
      </c>
      <c r="V3421" s="150" t="str">
        <f>IF(JRF!C3434="","",IF(IFERROR(VLOOKUP(JRF!C3434,Checks!S:U,3,0),0)="A","Entry with System fund Dept",""))</f>
        <v/>
      </c>
      <c r="W3421" t="str">
        <f>IFERROR(IF('Journal Template'!D3833="","",IF(IFERROR(VLOOKUP('Journal Template'!D3833,Checks!S:U,3,0),0)="A","Entry with System fund Dept","")),"")</f>
        <v/>
      </c>
      <c r="X3421" t="s">
        <v>14924</v>
      </c>
      <c r="Y3421" t="s">
        <v>389</v>
      </c>
      <c r="Z3421" t="s">
        <v>14925</v>
      </c>
      <c r="AA3421" t="s">
        <v>391</v>
      </c>
      <c r="AB3421" t="s">
        <v>125</v>
      </c>
      <c r="AC3421" s="150" t="str">
        <f>IFERROR(IF(JRF!C3434="","",IF(AND(VLOOKUP(JRF!C3434,X:AA,4,0)=JRF!B3434,VLOOKUP(JRF!C3434,X:Y,2,0)="A"),"","Inactive Dept Combo Error")),"Inactive Dept Combo Error")</f>
        <v/>
      </c>
      <c r="AD3421" t="str">
        <f>IFERROR(IF('Journal Template'!D3833="","",IF(AND(VLOOKUP('Journal Template'!D3833,X:AA,4,0)='Journal Template'!A3833,VLOOKUP('Journal Template'!D3833,X:Y,2,0)="A"),"","Inactive Dept Combo Error")),"")</f>
        <v/>
      </c>
      <c r="AK3421" s="150" t="str">
        <f>IF(JRF!B3434="","",IF(JRF!B3434=IFERROR(VLOOKUP(JRF!B3434,Checks!AI:AI,1,0),0),"Entry in Branch/Satellite BU's",""))</f>
        <v/>
      </c>
      <c r="AL3421" t="str">
        <f>IFERROR(IF('Journal Template'!A3833="","",IF('Journal Template'!A3833=IFERROR(VLOOKUP('Journal Template'!A3833,Checks!AI:AI,1,0),0),"Entry in Branch/Satellite BU's","")),"")</f>
        <v/>
      </c>
      <c r="AO3421" s="171"/>
      <c r="AP3421" s="171"/>
      <c r="AQ3421" s="171"/>
      <c r="AR3421" s="171"/>
      <c r="CI3421" t="str">
        <f>IF(JRF!F3434&gt;0,"",IF(JRF!B3434="","",IF(LEFT(JRF!B3434,1)=IFERROR(VLOOKUP(LEFT(JRF!B3434,1),$CF$2:$CF$5,1,0),0),"Product Code Required",IF(JRF!C3434="","",IF(JRF!C3434=IFERROR(VLOOKUP(JRF!C3434,$CH:$CH,1,0),0),"Product Code Required","NA")))))</f>
        <v/>
      </c>
      <c r="CJ3421" t="str">
        <f>IF(JRF!AV3434&gt;0,"",IF(JRF!Q3434="","",IF(LEFT(JRF!Q3434,1)=IFERROR(VLOOKUP(LEFT(JRF!Q3434,1),$CF$2:$CF$5,1,0),0),"Product Code Required",IF(JRF!V3434="","",IF(JRF!V3434=IFERROR(VLOOKUP(JRF!V3434,$CH:$CH,1,0),0),"Product Code Required","NA")))))</f>
        <v/>
      </c>
      <c r="CK3421" t="str">
        <f>IFERROR(IF(LEN('Journal Template'!F3432)&gt;0,"",IF('Journal Template'!A3432="","",IF(LEFT('Journal Template'!A3432,1)=IFERROR(VLOOKUP(LEFT('Journal Template'!A3432,1),Checks!$CF$2:$CF$5,1,0),0),"Product Code Required",IF('Journal Template'!D3432="","",IF('Journal Template'!D3432=IFERROR(VLOOKUP('Journal Template'!D3432,Checks!$CH:$CH,1,0),0),"Product Code Required","NA"))))),"")</f>
        <v/>
      </c>
    </row>
    <row r="3422" spans="14:89">
      <c r="N3422" t="s">
        <v>14926</v>
      </c>
      <c r="O3422" t="s">
        <v>14927</v>
      </c>
      <c r="P3422" t="s">
        <v>386</v>
      </c>
      <c r="Q3422" s="150" t="str">
        <f>IF(JRF!D3435="","",IF(IFERROR(VLOOKUP(JRF!D3435,Checks!N:P,3,0),0)="A","","Inactive account in Use"))</f>
        <v/>
      </c>
      <c r="R3422" t="str">
        <f>IFERROR(IF('Journal Template'!C3834="","",IF(IFERROR(VLOOKUP('Journal Template'!C3834,Checks!N:P,3,0),0)="A","","Inactive account in Use")),"")</f>
        <v/>
      </c>
      <c r="V3422" s="150" t="str">
        <f>IF(JRF!C3435="","",IF(IFERROR(VLOOKUP(JRF!C3435,Checks!S:U,3,0),0)="A","Entry with System fund Dept",""))</f>
        <v/>
      </c>
      <c r="W3422" t="str">
        <f>IFERROR(IF('Journal Template'!D3834="","",IF(IFERROR(VLOOKUP('Journal Template'!D3834,Checks!S:U,3,0),0)="A","Entry with System fund Dept","")),"")</f>
        <v/>
      </c>
      <c r="X3422" t="s">
        <v>14928</v>
      </c>
      <c r="Y3422" t="s">
        <v>389</v>
      </c>
      <c r="Z3422" t="s">
        <v>14929</v>
      </c>
      <c r="AA3422" t="s">
        <v>391</v>
      </c>
      <c r="AB3422" t="s">
        <v>125</v>
      </c>
      <c r="AC3422" s="150" t="str">
        <f>IFERROR(IF(JRF!C3435="","",IF(AND(VLOOKUP(JRF!C3435,X:AA,4,0)=JRF!B3435,VLOOKUP(JRF!C3435,X:Y,2,0)="A"),"","Inactive Dept Combo Error")),"Inactive Dept Combo Error")</f>
        <v/>
      </c>
      <c r="AD3422" t="str">
        <f>IFERROR(IF('Journal Template'!D3834="","",IF(AND(VLOOKUP('Journal Template'!D3834,X:AA,4,0)='Journal Template'!A3834,VLOOKUP('Journal Template'!D3834,X:Y,2,0)="A"),"","Inactive Dept Combo Error")),"")</f>
        <v/>
      </c>
      <c r="AK3422" s="150" t="str">
        <f>IF(JRF!B3435="","",IF(JRF!B3435=IFERROR(VLOOKUP(JRF!B3435,Checks!AI:AI,1,0),0),"Entry in Branch/Satellite BU's",""))</f>
        <v/>
      </c>
      <c r="AL3422" t="str">
        <f>IFERROR(IF('Journal Template'!A3834="","",IF('Journal Template'!A3834=IFERROR(VLOOKUP('Journal Template'!A3834,Checks!AI:AI,1,0),0),"Entry in Branch/Satellite BU's","")),"")</f>
        <v/>
      </c>
      <c r="AO3422" s="171"/>
      <c r="AP3422" s="171"/>
      <c r="AQ3422" s="171"/>
      <c r="AR3422" s="171"/>
      <c r="CI3422" t="str">
        <f>IF(JRF!F3435&gt;0,"",IF(JRF!B3435="","",IF(LEFT(JRF!B3435,1)=IFERROR(VLOOKUP(LEFT(JRF!B3435,1),$CF$2:$CF$5,1,0),0),"Product Code Required",IF(JRF!C3435="","",IF(JRF!C3435=IFERROR(VLOOKUP(JRF!C3435,$CH:$CH,1,0),0),"Product Code Required","NA")))))</f>
        <v/>
      </c>
      <c r="CJ3422" t="str">
        <f>IF(JRF!AV3435&gt;0,"",IF(JRF!Q3435="","",IF(LEFT(JRF!Q3435,1)=IFERROR(VLOOKUP(LEFT(JRF!Q3435,1),$CF$2:$CF$5,1,0),0),"Product Code Required",IF(JRF!V3435="","",IF(JRF!V3435=IFERROR(VLOOKUP(JRF!V3435,$CH:$CH,1,0),0),"Product Code Required","NA")))))</f>
        <v/>
      </c>
      <c r="CK3422" t="str">
        <f>IFERROR(IF(LEN('Journal Template'!F3433)&gt;0,"",IF('Journal Template'!A3433="","",IF(LEFT('Journal Template'!A3433,1)=IFERROR(VLOOKUP(LEFT('Journal Template'!A3433,1),Checks!$CF$2:$CF$5,1,0),0),"Product Code Required",IF('Journal Template'!D3433="","",IF('Journal Template'!D3433=IFERROR(VLOOKUP('Journal Template'!D3433,Checks!$CH:$CH,1,0),0),"Product Code Required","NA"))))),"")</f>
        <v/>
      </c>
    </row>
    <row r="3423" spans="14:89">
      <c r="N3423" t="s">
        <v>14930</v>
      </c>
      <c r="O3423" t="s">
        <v>14931</v>
      </c>
      <c r="P3423" t="s">
        <v>386</v>
      </c>
      <c r="Q3423" s="150" t="str">
        <f>IF(JRF!D3436="","",IF(IFERROR(VLOOKUP(JRF!D3436,Checks!N:P,3,0),0)="A","","Inactive account in Use"))</f>
        <v/>
      </c>
      <c r="R3423" t="str">
        <f>IFERROR(IF('Journal Template'!C3835="","",IF(IFERROR(VLOOKUP('Journal Template'!C3835,Checks!N:P,3,0),0)="A","","Inactive account in Use")),"")</f>
        <v/>
      </c>
      <c r="V3423" s="150" t="str">
        <f>IF(JRF!C3436="","",IF(IFERROR(VLOOKUP(JRF!C3436,Checks!S:U,3,0),0)="A","Entry with System fund Dept",""))</f>
        <v/>
      </c>
      <c r="W3423" t="str">
        <f>IFERROR(IF('Journal Template'!D3835="","",IF(IFERROR(VLOOKUP('Journal Template'!D3835,Checks!S:U,3,0),0)="A","Entry with System fund Dept","")),"")</f>
        <v/>
      </c>
      <c r="X3423" t="s">
        <v>14932</v>
      </c>
      <c r="Y3423" t="s">
        <v>389</v>
      </c>
      <c r="Z3423" t="s">
        <v>14933</v>
      </c>
      <c r="AA3423" t="s">
        <v>391</v>
      </c>
      <c r="AB3423" t="s">
        <v>125</v>
      </c>
      <c r="AC3423" s="150" t="str">
        <f>IFERROR(IF(JRF!C3436="","",IF(AND(VLOOKUP(JRF!C3436,X:AA,4,0)=JRF!B3436,VLOOKUP(JRF!C3436,X:Y,2,0)="A"),"","Inactive Dept Combo Error")),"Inactive Dept Combo Error")</f>
        <v/>
      </c>
      <c r="AD3423" t="str">
        <f>IFERROR(IF('Journal Template'!D3835="","",IF(AND(VLOOKUP('Journal Template'!D3835,X:AA,4,0)='Journal Template'!A3835,VLOOKUP('Journal Template'!D3835,X:Y,2,0)="A"),"","Inactive Dept Combo Error")),"")</f>
        <v/>
      </c>
      <c r="AK3423" s="150" t="str">
        <f>IF(JRF!B3436="","",IF(JRF!B3436=IFERROR(VLOOKUP(JRF!B3436,Checks!AI:AI,1,0),0),"Entry in Branch/Satellite BU's",""))</f>
        <v/>
      </c>
      <c r="AL3423" t="str">
        <f>IFERROR(IF('Journal Template'!A3835="","",IF('Journal Template'!A3835=IFERROR(VLOOKUP('Journal Template'!A3835,Checks!AI:AI,1,0),0),"Entry in Branch/Satellite BU's","")),"")</f>
        <v/>
      </c>
      <c r="AO3423" s="171"/>
      <c r="AP3423" s="171"/>
      <c r="AQ3423" s="171"/>
      <c r="AR3423" s="171"/>
      <c r="CI3423" t="str">
        <f>IF(JRF!F3436&gt;0,"",IF(JRF!B3436="","",IF(LEFT(JRF!B3436,1)=IFERROR(VLOOKUP(LEFT(JRF!B3436,1),$CF$2:$CF$5,1,0),0),"Product Code Required",IF(JRF!C3436="","",IF(JRF!C3436=IFERROR(VLOOKUP(JRF!C3436,$CH:$CH,1,0),0),"Product Code Required","NA")))))</f>
        <v/>
      </c>
      <c r="CJ3423" t="str">
        <f>IF(JRF!AV3436&gt;0,"",IF(JRF!Q3436="","",IF(LEFT(JRF!Q3436,1)=IFERROR(VLOOKUP(LEFT(JRF!Q3436,1),$CF$2:$CF$5,1,0),0),"Product Code Required",IF(JRF!V3436="","",IF(JRF!V3436=IFERROR(VLOOKUP(JRF!V3436,$CH:$CH,1,0),0),"Product Code Required","NA")))))</f>
        <v/>
      </c>
      <c r="CK3423" t="str">
        <f>IFERROR(IF(LEN('Journal Template'!F3434)&gt;0,"",IF('Journal Template'!A3434="","",IF(LEFT('Journal Template'!A3434,1)=IFERROR(VLOOKUP(LEFT('Journal Template'!A3434,1),Checks!$CF$2:$CF$5,1,0),0),"Product Code Required",IF('Journal Template'!D3434="","",IF('Journal Template'!D3434=IFERROR(VLOOKUP('Journal Template'!D3434,Checks!$CH:$CH,1,0),0),"Product Code Required","NA"))))),"")</f>
        <v/>
      </c>
    </row>
    <row r="3424" spans="14:89">
      <c r="N3424" t="s">
        <v>14934</v>
      </c>
      <c r="O3424" t="s">
        <v>14935</v>
      </c>
      <c r="P3424" t="s">
        <v>386</v>
      </c>
      <c r="Q3424" s="150" t="str">
        <f>IF(JRF!D3437="","",IF(IFERROR(VLOOKUP(JRF!D3437,Checks!N:P,3,0),0)="A","","Inactive account in Use"))</f>
        <v/>
      </c>
      <c r="R3424" t="str">
        <f>IFERROR(IF('Journal Template'!C3836="","",IF(IFERROR(VLOOKUP('Journal Template'!C3836,Checks!N:P,3,0),0)="A","","Inactive account in Use")),"")</f>
        <v/>
      </c>
      <c r="V3424" s="150" t="str">
        <f>IF(JRF!C3437="","",IF(IFERROR(VLOOKUP(JRF!C3437,Checks!S:U,3,0),0)="A","Entry with System fund Dept",""))</f>
        <v/>
      </c>
      <c r="W3424" t="str">
        <f>IFERROR(IF('Journal Template'!D3836="","",IF(IFERROR(VLOOKUP('Journal Template'!D3836,Checks!S:U,3,0),0)="A","Entry with System fund Dept","")),"")</f>
        <v/>
      </c>
      <c r="X3424" t="s">
        <v>14936</v>
      </c>
      <c r="Y3424" t="s">
        <v>389</v>
      </c>
      <c r="Z3424" t="s">
        <v>14937</v>
      </c>
      <c r="AA3424" t="s">
        <v>391</v>
      </c>
      <c r="AB3424" t="s">
        <v>125</v>
      </c>
      <c r="AC3424" s="150" t="str">
        <f>IFERROR(IF(JRF!C3437="","",IF(AND(VLOOKUP(JRF!C3437,X:AA,4,0)=JRF!B3437,VLOOKUP(JRF!C3437,X:Y,2,0)="A"),"","Inactive Dept Combo Error")),"Inactive Dept Combo Error")</f>
        <v/>
      </c>
      <c r="AD3424" t="str">
        <f>IFERROR(IF('Journal Template'!D3836="","",IF(AND(VLOOKUP('Journal Template'!D3836,X:AA,4,0)='Journal Template'!A3836,VLOOKUP('Journal Template'!D3836,X:Y,2,0)="A"),"","Inactive Dept Combo Error")),"")</f>
        <v/>
      </c>
      <c r="AK3424" s="150" t="str">
        <f>IF(JRF!B3437="","",IF(JRF!B3437=IFERROR(VLOOKUP(JRF!B3437,Checks!AI:AI,1,0),0),"Entry in Branch/Satellite BU's",""))</f>
        <v/>
      </c>
      <c r="AL3424" t="str">
        <f>IFERROR(IF('Journal Template'!A3836="","",IF('Journal Template'!A3836=IFERROR(VLOOKUP('Journal Template'!A3836,Checks!AI:AI,1,0),0),"Entry in Branch/Satellite BU's","")),"")</f>
        <v/>
      </c>
      <c r="AO3424" s="171"/>
      <c r="AP3424" s="171"/>
      <c r="AQ3424" s="171"/>
      <c r="AR3424" s="171"/>
      <c r="CI3424" t="str">
        <f>IF(JRF!F3437&gt;0,"",IF(JRF!B3437="","",IF(LEFT(JRF!B3437,1)=IFERROR(VLOOKUP(LEFT(JRF!B3437,1),$CF$2:$CF$5,1,0),0),"Product Code Required",IF(JRF!C3437="","",IF(JRF!C3437=IFERROR(VLOOKUP(JRF!C3437,$CH:$CH,1,0),0),"Product Code Required","NA")))))</f>
        <v/>
      </c>
      <c r="CJ3424" t="str">
        <f>IF(JRF!AV3437&gt;0,"",IF(JRF!Q3437="","",IF(LEFT(JRF!Q3437,1)=IFERROR(VLOOKUP(LEFT(JRF!Q3437,1),$CF$2:$CF$5,1,0),0),"Product Code Required",IF(JRF!V3437="","",IF(JRF!V3437=IFERROR(VLOOKUP(JRF!V3437,$CH:$CH,1,0),0),"Product Code Required","NA")))))</f>
        <v/>
      </c>
      <c r="CK3424" t="str">
        <f>IFERROR(IF(LEN('Journal Template'!F3435)&gt;0,"",IF('Journal Template'!A3435="","",IF(LEFT('Journal Template'!A3435,1)=IFERROR(VLOOKUP(LEFT('Journal Template'!A3435,1),Checks!$CF$2:$CF$5,1,0),0),"Product Code Required",IF('Journal Template'!D3435="","",IF('Journal Template'!D3435=IFERROR(VLOOKUP('Journal Template'!D3435,Checks!$CH:$CH,1,0),0),"Product Code Required","NA"))))),"")</f>
        <v/>
      </c>
    </row>
    <row r="3425" spans="14:89">
      <c r="N3425" t="s">
        <v>14938</v>
      </c>
      <c r="O3425" t="s">
        <v>14939</v>
      </c>
      <c r="P3425" t="s">
        <v>386</v>
      </c>
      <c r="Q3425" s="150" t="str">
        <f>IF(JRF!D3438="","",IF(IFERROR(VLOOKUP(JRF!D3438,Checks!N:P,3,0),0)="A","","Inactive account in Use"))</f>
        <v/>
      </c>
      <c r="R3425" t="str">
        <f>IFERROR(IF('Journal Template'!C3837="","",IF(IFERROR(VLOOKUP('Journal Template'!C3837,Checks!N:P,3,0),0)="A","","Inactive account in Use")),"")</f>
        <v/>
      </c>
      <c r="V3425" s="150" t="str">
        <f>IF(JRF!C3438="","",IF(IFERROR(VLOOKUP(JRF!C3438,Checks!S:U,3,0),0)="A","Entry with System fund Dept",""))</f>
        <v/>
      </c>
      <c r="W3425" t="str">
        <f>IFERROR(IF('Journal Template'!D3837="","",IF(IFERROR(VLOOKUP('Journal Template'!D3837,Checks!S:U,3,0),0)="A","Entry with System fund Dept","")),"")</f>
        <v/>
      </c>
      <c r="X3425" t="s">
        <v>14940</v>
      </c>
      <c r="Y3425" t="s">
        <v>389</v>
      </c>
      <c r="Z3425" t="s">
        <v>14941</v>
      </c>
      <c r="AA3425" t="s">
        <v>391</v>
      </c>
      <c r="AB3425" t="s">
        <v>125</v>
      </c>
      <c r="AC3425" s="150" t="str">
        <f>IFERROR(IF(JRF!C3438="","",IF(AND(VLOOKUP(JRF!C3438,X:AA,4,0)=JRF!B3438,VLOOKUP(JRF!C3438,X:Y,2,0)="A"),"","Inactive Dept Combo Error")),"Inactive Dept Combo Error")</f>
        <v/>
      </c>
      <c r="AD3425" t="str">
        <f>IFERROR(IF('Journal Template'!D3837="","",IF(AND(VLOOKUP('Journal Template'!D3837,X:AA,4,0)='Journal Template'!A3837,VLOOKUP('Journal Template'!D3837,X:Y,2,0)="A"),"","Inactive Dept Combo Error")),"")</f>
        <v/>
      </c>
      <c r="AK3425" s="150" t="str">
        <f>IF(JRF!B3438="","",IF(JRF!B3438=IFERROR(VLOOKUP(JRF!B3438,Checks!AI:AI,1,0),0),"Entry in Branch/Satellite BU's",""))</f>
        <v/>
      </c>
      <c r="AL3425" t="str">
        <f>IFERROR(IF('Journal Template'!A3837="","",IF('Journal Template'!A3837=IFERROR(VLOOKUP('Journal Template'!A3837,Checks!AI:AI,1,0),0),"Entry in Branch/Satellite BU's","")),"")</f>
        <v/>
      </c>
      <c r="AO3425" s="171"/>
      <c r="AP3425" s="171"/>
      <c r="AQ3425" s="171"/>
      <c r="AR3425" s="171"/>
      <c r="CI3425" t="str">
        <f>IF(JRF!F3438&gt;0,"",IF(JRF!B3438="","",IF(LEFT(JRF!B3438,1)=IFERROR(VLOOKUP(LEFT(JRF!B3438,1),$CF$2:$CF$5,1,0),0),"Product Code Required",IF(JRF!C3438="","",IF(JRF!C3438=IFERROR(VLOOKUP(JRF!C3438,$CH:$CH,1,0),0),"Product Code Required","NA")))))</f>
        <v/>
      </c>
      <c r="CJ3425" t="str">
        <f>IF(JRF!AV3438&gt;0,"",IF(JRF!Q3438="","",IF(LEFT(JRF!Q3438,1)=IFERROR(VLOOKUP(LEFT(JRF!Q3438,1),$CF$2:$CF$5,1,0),0),"Product Code Required",IF(JRF!V3438="","",IF(JRF!V3438=IFERROR(VLOOKUP(JRF!V3438,$CH:$CH,1,0),0),"Product Code Required","NA")))))</f>
        <v/>
      </c>
      <c r="CK3425" t="str">
        <f>IFERROR(IF(LEN('Journal Template'!F3436)&gt;0,"",IF('Journal Template'!A3436="","",IF(LEFT('Journal Template'!A3436,1)=IFERROR(VLOOKUP(LEFT('Journal Template'!A3436,1),Checks!$CF$2:$CF$5,1,0),0),"Product Code Required",IF('Journal Template'!D3436="","",IF('Journal Template'!D3436=IFERROR(VLOOKUP('Journal Template'!D3436,Checks!$CH:$CH,1,0),0),"Product Code Required","NA"))))),"")</f>
        <v/>
      </c>
    </row>
    <row r="3426" spans="14:89">
      <c r="N3426" t="s">
        <v>14942</v>
      </c>
      <c r="O3426" t="s">
        <v>14943</v>
      </c>
      <c r="P3426" t="s">
        <v>386</v>
      </c>
      <c r="Q3426" s="150" t="str">
        <f>IF(JRF!D3439="","",IF(IFERROR(VLOOKUP(JRF!D3439,Checks!N:P,3,0),0)="A","","Inactive account in Use"))</f>
        <v/>
      </c>
      <c r="R3426" t="str">
        <f>IFERROR(IF('Journal Template'!C3838="","",IF(IFERROR(VLOOKUP('Journal Template'!C3838,Checks!N:P,3,0),0)="A","","Inactive account in Use")),"")</f>
        <v/>
      </c>
      <c r="V3426" s="150" t="str">
        <f>IF(JRF!C3439="","",IF(IFERROR(VLOOKUP(JRF!C3439,Checks!S:U,3,0),0)="A","Entry with System fund Dept",""))</f>
        <v/>
      </c>
      <c r="W3426" t="str">
        <f>IFERROR(IF('Journal Template'!D3838="","",IF(IFERROR(VLOOKUP('Journal Template'!D3838,Checks!S:U,3,0),0)="A","Entry with System fund Dept","")),"")</f>
        <v/>
      </c>
      <c r="X3426" t="s">
        <v>14944</v>
      </c>
      <c r="Y3426" t="s">
        <v>389</v>
      </c>
      <c r="Z3426" t="s">
        <v>14945</v>
      </c>
      <c r="AA3426" t="s">
        <v>391</v>
      </c>
      <c r="AB3426" t="s">
        <v>125</v>
      </c>
      <c r="AC3426" s="150" t="str">
        <f>IFERROR(IF(JRF!C3439="","",IF(AND(VLOOKUP(JRF!C3439,X:AA,4,0)=JRF!B3439,VLOOKUP(JRF!C3439,X:Y,2,0)="A"),"","Inactive Dept Combo Error")),"Inactive Dept Combo Error")</f>
        <v/>
      </c>
      <c r="AD3426" t="str">
        <f>IFERROR(IF('Journal Template'!D3838="","",IF(AND(VLOOKUP('Journal Template'!D3838,X:AA,4,0)='Journal Template'!A3838,VLOOKUP('Journal Template'!D3838,X:Y,2,0)="A"),"","Inactive Dept Combo Error")),"")</f>
        <v/>
      </c>
      <c r="AK3426" s="150" t="str">
        <f>IF(JRF!B3439="","",IF(JRF!B3439=IFERROR(VLOOKUP(JRF!B3439,Checks!AI:AI,1,0),0),"Entry in Branch/Satellite BU's",""))</f>
        <v/>
      </c>
      <c r="AL3426" t="str">
        <f>IFERROR(IF('Journal Template'!A3838="","",IF('Journal Template'!A3838=IFERROR(VLOOKUP('Journal Template'!A3838,Checks!AI:AI,1,0),0),"Entry in Branch/Satellite BU's","")),"")</f>
        <v/>
      </c>
      <c r="AO3426" s="171"/>
      <c r="AP3426" s="171"/>
      <c r="AQ3426" s="171"/>
      <c r="AR3426" s="171"/>
      <c r="CI3426" t="str">
        <f>IF(JRF!F3439&gt;0,"",IF(JRF!B3439="","",IF(LEFT(JRF!B3439,1)=IFERROR(VLOOKUP(LEFT(JRF!B3439,1),$CF$2:$CF$5,1,0),0),"Product Code Required",IF(JRF!C3439="","",IF(JRF!C3439=IFERROR(VLOOKUP(JRF!C3439,$CH:$CH,1,0),0),"Product Code Required","NA")))))</f>
        <v/>
      </c>
      <c r="CJ3426" t="str">
        <f>IF(JRF!AV3439&gt;0,"",IF(JRF!Q3439="","",IF(LEFT(JRF!Q3439,1)=IFERROR(VLOOKUP(LEFT(JRF!Q3439,1),$CF$2:$CF$5,1,0),0),"Product Code Required",IF(JRF!V3439="","",IF(JRF!V3439=IFERROR(VLOOKUP(JRF!V3439,$CH:$CH,1,0),0),"Product Code Required","NA")))))</f>
        <v/>
      </c>
      <c r="CK3426" t="str">
        <f>IFERROR(IF(LEN('Journal Template'!F3437)&gt;0,"",IF('Journal Template'!A3437="","",IF(LEFT('Journal Template'!A3437,1)=IFERROR(VLOOKUP(LEFT('Journal Template'!A3437,1),Checks!$CF$2:$CF$5,1,0),0),"Product Code Required",IF('Journal Template'!D3437="","",IF('Journal Template'!D3437=IFERROR(VLOOKUP('Journal Template'!D3437,Checks!$CH:$CH,1,0),0),"Product Code Required","NA"))))),"")</f>
        <v/>
      </c>
    </row>
    <row r="3427" spans="14:89">
      <c r="N3427" t="s">
        <v>14946</v>
      </c>
      <c r="O3427" t="s">
        <v>14947</v>
      </c>
      <c r="P3427" t="s">
        <v>386</v>
      </c>
      <c r="Q3427" s="150" t="str">
        <f>IF(JRF!D3440="","",IF(IFERROR(VLOOKUP(JRF!D3440,Checks!N:P,3,0),0)="A","","Inactive account in Use"))</f>
        <v/>
      </c>
      <c r="R3427" t="str">
        <f>IFERROR(IF('Journal Template'!C3839="","",IF(IFERROR(VLOOKUP('Journal Template'!C3839,Checks!N:P,3,0),0)="A","","Inactive account in Use")),"")</f>
        <v/>
      </c>
      <c r="V3427" s="150" t="str">
        <f>IF(JRF!C3440="","",IF(IFERROR(VLOOKUP(JRF!C3440,Checks!S:U,3,0),0)="A","Entry with System fund Dept",""))</f>
        <v/>
      </c>
      <c r="W3427" t="str">
        <f>IFERROR(IF('Journal Template'!D3839="","",IF(IFERROR(VLOOKUP('Journal Template'!D3839,Checks!S:U,3,0),0)="A","Entry with System fund Dept","")),"")</f>
        <v/>
      </c>
      <c r="X3427" t="s">
        <v>14948</v>
      </c>
      <c r="Y3427" t="s">
        <v>389</v>
      </c>
      <c r="Z3427" t="s">
        <v>14949</v>
      </c>
      <c r="AA3427" t="s">
        <v>391</v>
      </c>
      <c r="AB3427" t="s">
        <v>125</v>
      </c>
      <c r="AC3427" s="150" t="str">
        <f>IFERROR(IF(JRF!C3440="","",IF(AND(VLOOKUP(JRF!C3440,X:AA,4,0)=JRF!B3440,VLOOKUP(JRF!C3440,X:Y,2,0)="A"),"","Inactive Dept Combo Error")),"Inactive Dept Combo Error")</f>
        <v/>
      </c>
      <c r="AD3427" t="str">
        <f>IFERROR(IF('Journal Template'!D3839="","",IF(AND(VLOOKUP('Journal Template'!D3839,X:AA,4,0)='Journal Template'!A3839,VLOOKUP('Journal Template'!D3839,X:Y,2,0)="A"),"","Inactive Dept Combo Error")),"")</f>
        <v/>
      </c>
      <c r="AK3427" s="150" t="str">
        <f>IF(JRF!B3440="","",IF(JRF!B3440=IFERROR(VLOOKUP(JRF!B3440,Checks!AI:AI,1,0),0),"Entry in Branch/Satellite BU's",""))</f>
        <v/>
      </c>
      <c r="AL3427" t="str">
        <f>IFERROR(IF('Journal Template'!A3839="","",IF('Journal Template'!A3839=IFERROR(VLOOKUP('Journal Template'!A3839,Checks!AI:AI,1,0),0),"Entry in Branch/Satellite BU's","")),"")</f>
        <v/>
      </c>
      <c r="AO3427" s="171"/>
      <c r="AP3427" s="171"/>
      <c r="AQ3427" s="171"/>
      <c r="AR3427" s="171"/>
      <c r="CI3427" t="str">
        <f>IF(JRF!F3440&gt;0,"",IF(JRF!B3440="","",IF(LEFT(JRF!B3440,1)=IFERROR(VLOOKUP(LEFT(JRF!B3440,1),$CF$2:$CF$5,1,0),0),"Product Code Required",IF(JRF!C3440="","",IF(JRF!C3440=IFERROR(VLOOKUP(JRF!C3440,$CH:$CH,1,0),0),"Product Code Required","NA")))))</f>
        <v/>
      </c>
      <c r="CJ3427" t="str">
        <f>IF(JRF!AV3440&gt;0,"",IF(JRF!Q3440="","",IF(LEFT(JRF!Q3440,1)=IFERROR(VLOOKUP(LEFT(JRF!Q3440,1),$CF$2:$CF$5,1,0),0),"Product Code Required",IF(JRF!V3440="","",IF(JRF!V3440=IFERROR(VLOOKUP(JRF!V3440,$CH:$CH,1,0),0),"Product Code Required","NA")))))</f>
        <v/>
      </c>
      <c r="CK3427" t="str">
        <f>IFERROR(IF(LEN('Journal Template'!F3438)&gt;0,"",IF('Journal Template'!A3438="","",IF(LEFT('Journal Template'!A3438,1)=IFERROR(VLOOKUP(LEFT('Journal Template'!A3438,1),Checks!$CF$2:$CF$5,1,0),0),"Product Code Required",IF('Journal Template'!D3438="","",IF('Journal Template'!D3438=IFERROR(VLOOKUP('Journal Template'!D3438,Checks!$CH:$CH,1,0),0),"Product Code Required","NA"))))),"")</f>
        <v/>
      </c>
    </row>
    <row r="3428" spans="14:89">
      <c r="N3428" t="s">
        <v>14950</v>
      </c>
      <c r="O3428" t="s">
        <v>14951</v>
      </c>
      <c r="P3428" t="s">
        <v>386</v>
      </c>
      <c r="Q3428" s="150" t="str">
        <f>IF(JRF!D3441="","",IF(IFERROR(VLOOKUP(JRF!D3441,Checks!N:P,3,0),0)="A","","Inactive account in Use"))</f>
        <v/>
      </c>
      <c r="R3428" t="str">
        <f>IFERROR(IF('Journal Template'!C3840="","",IF(IFERROR(VLOOKUP('Journal Template'!C3840,Checks!N:P,3,0),0)="A","","Inactive account in Use")),"")</f>
        <v/>
      </c>
      <c r="V3428" s="150" t="str">
        <f>IF(JRF!C3441="","",IF(IFERROR(VLOOKUP(JRF!C3441,Checks!S:U,3,0),0)="A","Entry with System fund Dept",""))</f>
        <v/>
      </c>
      <c r="W3428" t="str">
        <f>IFERROR(IF('Journal Template'!D3840="","",IF(IFERROR(VLOOKUP('Journal Template'!D3840,Checks!S:U,3,0),0)="A","Entry with System fund Dept","")),"")</f>
        <v/>
      </c>
      <c r="X3428" t="s">
        <v>14952</v>
      </c>
      <c r="Y3428" t="s">
        <v>389</v>
      </c>
      <c r="Z3428" t="s">
        <v>14953</v>
      </c>
      <c r="AA3428" t="s">
        <v>391</v>
      </c>
      <c r="AB3428" t="s">
        <v>125</v>
      </c>
      <c r="AC3428" s="150" t="str">
        <f>IFERROR(IF(JRF!C3441="","",IF(AND(VLOOKUP(JRF!C3441,X:AA,4,0)=JRF!B3441,VLOOKUP(JRF!C3441,X:Y,2,0)="A"),"","Inactive Dept Combo Error")),"Inactive Dept Combo Error")</f>
        <v/>
      </c>
      <c r="AD3428" t="str">
        <f>IFERROR(IF('Journal Template'!D3840="","",IF(AND(VLOOKUP('Journal Template'!D3840,X:AA,4,0)='Journal Template'!A3840,VLOOKUP('Journal Template'!D3840,X:Y,2,0)="A"),"","Inactive Dept Combo Error")),"")</f>
        <v/>
      </c>
      <c r="AK3428" s="150" t="str">
        <f>IF(JRF!B3441="","",IF(JRF!B3441=IFERROR(VLOOKUP(JRF!B3441,Checks!AI:AI,1,0),0),"Entry in Branch/Satellite BU's",""))</f>
        <v/>
      </c>
      <c r="AL3428" t="str">
        <f>IFERROR(IF('Journal Template'!A3840="","",IF('Journal Template'!A3840=IFERROR(VLOOKUP('Journal Template'!A3840,Checks!AI:AI,1,0),0),"Entry in Branch/Satellite BU's","")),"")</f>
        <v/>
      </c>
      <c r="AO3428" s="171"/>
      <c r="AP3428" s="171"/>
      <c r="AQ3428" s="171"/>
      <c r="AR3428" s="171"/>
      <c r="CI3428" t="str">
        <f>IF(JRF!F3441&gt;0,"",IF(JRF!B3441="","",IF(LEFT(JRF!B3441,1)=IFERROR(VLOOKUP(LEFT(JRF!B3441,1),$CF$2:$CF$5,1,0),0),"Product Code Required",IF(JRF!C3441="","",IF(JRF!C3441=IFERROR(VLOOKUP(JRF!C3441,$CH:$CH,1,0),0),"Product Code Required","NA")))))</f>
        <v/>
      </c>
      <c r="CJ3428" t="str">
        <f>IF(JRF!AV3441&gt;0,"",IF(JRF!Q3441="","",IF(LEFT(JRF!Q3441,1)=IFERROR(VLOOKUP(LEFT(JRF!Q3441,1),$CF$2:$CF$5,1,0),0),"Product Code Required",IF(JRF!V3441="","",IF(JRF!V3441=IFERROR(VLOOKUP(JRF!V3441,$CH:$CH,1,0),0),"Product Code Required","NA")))))</f>
        <v/>
      </c>
      <c r="CK3428" t="str">
        <f>IFERROR(IF(LEN('Journal Template'!F3439)&gt;0,"",IF('Journal Template'!A3439="","",IF(LEFT('Journal Template'!A3439,1)=IFERROR(VLOOKUP(LEFT('Journal Template'!A3439,1),Checks!$CF$2:$CF$5,1,0),0),"Product Code Required",IF('Journal Template'!D3439="","",IF('Journal Template'!D3439=IFERROR(VLOOKUP('Journal Template'!D3439,Checks!$CH:$CH,1,0),0),"Product Code Required","NA"))))),"")</f>
        <v/>
      </c>
    </row>
    <row r="3429" spans="14:89">
      <c r="N3429" t="s">
        <v>14954</v>
      </c>
      <c r="O3429" t="s">
        <v>14955</v>
      </c>
      <c r="P3429" t="s">
        <v>386</v>
      </c>
      <c r="Q3429" s="150" t="str">
        <f>IF(JRF!D3442="","",IF(IFERROR(VLOOKUP(JRF!D3442,Checks!N:P,3,0),0)="A","","Inactive account in Use"))</f>
        <v/>
      </c>
      <c r="R3429" t="str">
        <f>IFERROR(IF('Journal Template'!C3841="","",IF(IFERROR(VLOOKUP('Journal Template'!C3841,Checks!N:P,3,0),0)="A","","Inactive account in Use")),"")</f>
        <v/>
      </c>
      <c r="V3429" s="150" t="str">
        <f>IF(JRF!C3442="","",IF(IFERROR(VLOOKUP(JRF!C3442,Checks!S:U,3,0),0)="A","Entry with System fund Dept",""))</f>
        <v/>
      </c>
      <c r="W3429" t="str">
        <f>IFERROR(IF('Journal Template'!D3841="","",IF(IFERROR(VLOOKUP('Journal Template'!D3841,Checks!S:U,3,0),0)="A","Entry with System fund Dept","")),"")</f>
        <v/>
      </c>
      <c r="X3429" t="s">
        <v>14956</v>
      </c>
      <c r="Y3429" t="s">
        <v>389</v>
      </c>
      <c r="Z3429" t="s">
        <v>14957</v>
      </c>
      <c r="AA3429" t="s">
        <v>391</v>
      </c>
      <c r="AB3429" t="s">
        <v>125</v>
      </c>
      <c r="AC3429" s="150" t="str">
        <f>IFERROR(IF(JRF!C3442="","",IF(AND(VLOOKUP(JRF!C3442,X:AA,4,0)=JRF!B3442,VLOOKUP(JRF!C3442,X:Y,2,0)="A"),"","Inactive Dept Combo Error")),"Inactive Dept Combo Error")</f>
        <v/>
      </c>
      <c r="AD3429" t="str">
        <f>IFERROR(IF('Journal Template'!D3841="","",IF(AND(VLOOKUP('Journal Template'!D3841,X:AA,4,0)='Journal Template'!A3841,VLOOKUP('Journal Template'!D3841,X:Y,2,0)="A"),"","Inactive Dept Combo Error")),"")</f>
        <v/>
      </c>
      <c r="AK3429" s="150" t="str">
        <f>IF(JRF!B3442="","",IF(JRF!B3442=IFERROR(VLOOKUP(JRF!B3442,Checks!AI:AI,1,0),0),"Entry in Branch/Satellite BU's",""))</f>
        <v/>
      </c>
      <c r="AL3429" t="str">
        <f>IFERROR(IF('Journal Template'!A3841="","",IF('Journal Template'!A3841=IFERROR(VLOOKUP('Journal Template'!A3841,Checks!AI:AI,1,0),0),"Entry in Branch/Satellite BU's","")),"")</f>
        <v/>
      </c>
      <c r="AO3429" s="171"/>
      <c r="AP3429" s="171"/>
      <c r="AQ3429" s="171"/>
      <c r="AR3429" s="171"/>
      <c r="CI3429" t="str">
        <f>IF(JRF!F3442&gt;0,"",IF(JRF!B3442="","",IF(LEFT(JRF!B3442,1)=IFERROR(VLOOKUP(LEFT(JRF!B3442,1),$CF$2:$CF$5,1,0),0),"Product Code Required",IF(JRF!C3442="","",IF(JRF!C3442=IFERROR(VLOOKUP(JRF!C3442,$CH:$CH,1,0),0),"Product Code Required","NA")))))</f>
        <v/>
      </c>
      <c r="CJ3429" t="str">
        <f>IF(JRF!AV3442&gt;0,"",IF(JRF!Q3442="","",IF(LEFT(JRF!Q3442,1)=IFERROR(VLOOKUP(LEFT(JRF!Q3442,1),$CF$2:$CF$5,1,0),0),"Product Code Required",IF(JRF!V3442="","",IF(JRF!V3442=IFERROR(VLOOKUP(JRF!V3442,$CH:$CH,1,0),0),"Product Code Required","NA")))))</f>
        <v/>
      </c>
      <c r="CK3429" t="str">
        <f>IFERROR(IF(LEN('Journal Template'!F3440)&gt;0,"",IF('Journal Template'!A3440="","",IF(LEFT('Journal Template'!A3440,1)=IFERROR(VLOOKUP(LEFT('Journal Template'!A3440,1),Checks!$CF$2:$CF$5,1,0),0),"Product Code Required",IF('Journal Template'!D3440="","",IF('Journal Template'!D3440=IFERROR(VLOOKUP('Journal Template'!D3440,Checks!$CH:$CH,1,0),0),"Product Code Required","NA"))))),"")</f>
        <v/>
      </c>
    </row>
    <row r="3430" spans="14:89">
      <c r="N3430" t="s">
        <v>14958</v>
      </c>
      <c r="O3430" t="s">
        <v>14959</v>
      </c>
      <c r="P3430" t="s">
        <v>386</v>
      </c>
      <c r="Q3430" s="150" t="str">
        <f>IF(JRF!D3443="","",IF(IFERROR(VLOOKUP(JRF!D3443,Checks!N:P,3,0),0)="A","","Inactive account in Use"))</f>
        <v/>
      </c>
      <c r="R3430" t="str">
        <f>IFERROR(IF('Journal Template'!C3842="","",IF(IFERROR(VLOOKUP('Journal Template'!C3842,Checks!N:P,3,0),0)="A","","Inactive account in Use")),"")</f>
        <v/>
      </c>
      <c r="V3430" s="150" t="str">
        <f>IF(JRF!C3443="","",IF(IFERROR(VLOOKUP(JRF!C3443,Checks!S:U,3,0),0)="A","Entry with System fund Dept",""))</f>
        <v/>
      </c>
      <c r="W3430" t="str">
        <f>IFERROR(IF('Journal Template'!D3842="","",IF(IFERROR(VLOOKUP('Journal Template'!D3842,Checks!S:U,3,0),0)="A","Entry with System fund Dept","")),"")</f>
        <v/>
      </c>
      <c r="X3430" t="s">
        <v>14960</v>
      </c>
      <c r="Y3430" t="s">
        <v>389</v>
      </c>
      <c r="Z3430" t="s">
        <v>14961</v>
      </c>
      <c r="AA3430" t="s">
        <v>391</v>
      </c>
      <c r="AB3430" t="s">
        <v>125</v>
      </c>
      <c r="AC3430" s="150" t="str">
        <f>IFERROR(IF(JRF!C3443="","",IF(AND(VLOOKUP(JRF!C3443,X:AA,4,0)=JRF!B3443,VLOOKUP(JRF!C3443,X:Y,2,0)="A"),"","Inactive Dept Combo Error")),"Inactive Dept Combo Error")</f>
        <v/>
      </c>
      <c r="AD3430" t="str">
        <f>IFERROR(IF('Journal Template'!D3842="","",IF(AND(VLOOKUP('Journal Template'!D3842,X:AA,4,0)='Journal Template'!A3842,VLOOKUP('Journal Template'!D3842,X:Y,2,0)="A"),"","Inactive Dept Combo Error")),"")</f>
        <v/>
      </c>
      <c r="AK3430" s="150" t="str">
        <f>IF(JRF!B3443="","",IF(JRF!B3443=IFERROR(VLOOKUP(JRF!B3443,Checks!AI:AI,1,0),0),"Entry in Branch/Satellite BU's",""))</f>
        <v/>
      </c>
      <c r="AL3430" t="str">
        <f>IFERROR(IF('Journal Template'!A3842="","",IF('Journal Template'!A3842=IFERROR(VLOOKUP('Journal Template'!A3842,Checks!AI:AI,1,0),0),"Entry in Branch/Satellite BU's","")),"")</f>
        <v/>
      </c>
      <c r="AO3430" s="171"/>
      <c r="AP3430" s="171"/>
      <c r="AQ3430" s="171"/>
      <c r="AR3430" s="171"/>
      <c r="CI3430" t="str">
        <f>IF(JRF!F3443&gt;0,"",IF(JRF!B3443="","",IF(LEFT(JRF!B3443,1)=IFERROR(VLOOKUP(LEFT(JRF!B3443,1),$CF$2:$CF$5,1,0),0),"Product Code Required",IF(JRF!C3443="","",IF(JRF!C3443=IFERROR(VLOOKUP(JRF!C3443,$CH:$CH,1,0),0),"Product Code Required","NA")))))</f>
        <v/>
      </c>
      <c r="CJ3430" t="str">
        <f>IF(JRF!AV3443&gt;0,"",IF(JRF!Q3443="","",IF(LEFT(JRF!Q3443,1)=IFERROR(VLOOKUP(LEFT(JRF!Q3443,1),$CF$2:$CF$5,1,0),0),"Product Code Required",IF(JRF!V3443="","",IF(JRF!V3443=IFERROR(VLOOKUP(JRF!V3443,$CH:$CH,1,0),0),"Product Code Required","NA")))))</f>
        <v/>
      </c>
      <c r="CK3430" t="str">
        <f>IFERROR(IF(LEN('Journal Template'!F3441)&gt;0,"",IF('Journal Template'!A3441="","",IF(LEFT('Journal Template'!A3441,1)=IFERROR(VLOOKUP(LEFT('Journal Template'!A3441,1),Checks!$CF$2:$CF$5,1,0),0),"Product Code Required",IF('Journal Template'!D3441="","",IF('Journal Template'!D3441=IFERROR(VLOOKUP('Journal Template'!D3441,Checks!$CH:$CH,1,0),0),"Product Code Required","NA"))))),"")</f>
        <v/>
      </c>
    </row>
    <row r="3431" spans="14:89">
      <c r="N3431" t="s">
        <v>14962</v>
      </c>
      <c r="O3431" t="s">
        <v>14963</v>
      </c>
      <c r="P3431" t="s">
        <v>386</v>
      </c>
      <c r="Q3431" s="150" t="str">
        <f>IF(JRF!D3444="","",IF(IFERROR(VLOOKUP(JRF!D3444,Checks!N:P,3,0),0)="A","","Inactive account in Use"))</f>
        <v/>
      </c>
      <c r="R3431" t="str">
        <f>IFERROR(IF('Journal Template'!C3843="","",IF(IFERROR(VLOOKUP('Journal Template'!C3843,Checks!N:P,3,0),0)="A","","Inactive account in Use")),"")</f>
        <v/>
      </c>
      <c r="V3431" s="150" t="str">
        <f>IF(JRF!C3444="","",IF(IFERROR(VLOOKUP(JRF!C3444,Checks!S:U,3,0),0)="A","Entry with System fund Dept",""))</f>
        <v/>
      </c>
      <c r="W3431" t="str">
        <f>IFERROR(IF('Journal Template'!D3843="","",IF(IFERROR(VLOOKUP('Journal Template'!D3843,Checks!S:U,3,0),0)="A","Entry with System fund Dept","")),"")</f>
        <v/>
      </c>
      <c r="X3431" t="s">
        <v>14964</v>
      </c>
      <c r="Y3431" t="s">
        <v>389</v>
      </c>
      <c r="Z3431" t="s">
        <v>14965</v>
      </c>
      <c r="AA3431" t="s">
        <v>391</v>
      </c>
      <c r="AB3431" t="s">
        <v>125</v>
      </c>
      <c r="AC3431" s="150" t="str">
        <f>IFERROR(IF(JRF!C3444="","",IF(AND(VLOOKUP(JRF!C3444,X:AA,4,0)=JRF!B3444,VLOOKUP(JRF!C3444,X:Y,2,0)="A"),"","Inactive Dept Combo Error")),"Inactive Dept Combo Error")</f>
        <v/>
      </c>
      <c r="AD3431" t="str">
        <f>IFERROR(IF('Journal Template'!D3843="","",IF(AND(VLOOKUP('Journal Template'!D3843,X:AA,4,0)='Journal Template'!A3843,VLOOKUP('Journal Template'!D3843,X:Y,2,0)="A"),"","Inactive Dept Combo Error")),"")</f>
        <v/>
      </c>
      <c r="AK3431" s="150" t="str">
        <f>IF(JRF!B3444="","",IF(JRF!B3444=IFERROR(VLOOKUP(JRF!B3444,Checks!AI:AI,1,0),0),"Entry in Branch/Satellite BU's",""))</f>
        <v/>
      </c>
      <c r="AL3431" t="str">
        <f>IFERROR(IF('Journal Template'!A3843="","",IF('Journal Template'!A3843=IFERROR(VLOOKUP('Journal Template'!A3843,Checks!AI:AI,1,0),0),"Entry in Branch/Satellite BU's","")),"")</f>
        <v/>
      </c>
      <c r="AO3431" s="171"/>
      <c r="AP3431" s="171"/>
      <c r="AQ3431" s="171"/>
      <c r="AR3431" s="171"/>
      <c r="CI3431" t="str">
        <f>IF(JRF!F3444&gt;0,"",IF(JRF!B3444="","",IF(LEFT(JRF!B3444,1)=IFERROR(VLOOKUP(LEFT(JRF!B3444,1),$CF$2:$CF$5,1,0),0),"Product Code Required",IF(JRF!C3444="","",IF(JRF!C3444=IFERROR(VLOOKUP(JRF!C3444,$CH:$CH,1,0),0),"Product Code Required","NA")))))</f>
        <v/>
      </c>
      <c r="CJ3431" t="str">
        <f>IF(JRF!AV3444&gt;0,"",IF(JRF!Q3444="","",IF(LEFT(JRF!Q3444,1)=IFERROR(VLOOKUP(LEFT(JRF!Q3444,1),$CF$2:$CF$5,1,0),0),"Product Code Required",IF(JRF!V3444="","",IF(JRF!V3444=IFERROR(VLOOKUP(JRF!V3444,$CH:$CH,1,0),0),"Product Code Required","NA")))))</f>
        <v/>
      </c>
      <c r="CK3431" t="str">
        <f>IFERROR(IF(LEN('Journal Template'!F3442)&gt;0,"",IF('Journal Template'!A3442="","",IF(LEFT('Journal Template'!A3442,1)=IFERROR(VLOOKUP(LEFT('Journal Template'!A3442,1),Checks!$CF$2:$CF$5,1,0),0),"Product Code Required",IF('Journal Template'!D3442="","",IF('Journal Template'!D3442=IFERROR(VLOOKUP('Journal Template'!D3442,Checks!$CH:$CH,1,0),0),"Product Code Required","NA"))))),"")</f>
        <v/>
      </c>
    </row>
    <row r="3432" spans="14:89">
      <c r="N3432" t="s">
        <v>14966</v>
      </c>
      <c r="O3432" t="s">
        <v>14967</v>
      </c>
      <c r="P3432" t="s">
        <v>386</v>
      </c>
      <c r="Q3432" s="150" t="str">
        <f>IF(JRF!D3445="","",IF(IFERROR(VLOOKUP(JRF!D3445,Checks!N:P,3,0),0)="A","","Inactive account in Use"))</f>
        <v/>
      </c>
      <c r="R3432" t="str">
        <f>IFERROR(IF('Journal Template'!C3844="","",IF(IFERROR(VLOOKUP('Journal Template'!C3844,Checks!N:P,3,0),0)="A","","Inactive account in Use")),"")</f>
        <v/>
      </c>
      <c r="V3432" s="150" t="str">
        <f>IF(JRF!C3445="","",IF(IFERROR(VLOOKUP(JRF!C3445,Checks!S:U,3,0),0)="A","Entry with System fund Dept",""))</f>
        <v/>
      </c>
      <c r="W3432" t="str">
        <f>IFERROR(IF('Journal Template'!D3844="","",IF(IFERROR(VLOOKUP('Journal Template'!D3844,Checks!S:U,3,0),0)="A","Entry with System fund Dept","")),"")</f>
        <v/>
      </c>
      <c r="X3432" t="s">
        <v>14968</v>
      </c>
      <c r="Y3432" t="s">
        <v>389</v>
      </c>
      <c r="Z3432" t="s">
        <v>14969</v>
      </c>
      <c r="AA3432" t="s">
        <v>391</v>
      </c>
      <c r="AB3432" t="s">
        <v>125</v>
      </c>
      <c r="AC3432" s="150" t="str">
        <f>IFERROR(IF(JRF!C3445="","",IF(AND(VLOOKUP(JRF!C3445,X:AA,4,0)=JRF!B3445,VLOOKUP(JRF!C3445,X:Y,2,0)="A"),"","Inactive Dept Combo Error")),"Inactive Dept Combo Error")</f>
        <v/>
      </c>
      <c r="AD3432" t="str">
        <f>IFERROR(IF('Journal Template'!D3844="","",IF(AND(VLOOKUP('Journal Template'!D3844,X:AA,4,0)='Journal Template'!A3844,VLOOKUP('Journal Template'!D3844,X:Y,2,0)="A"),"","Inactive Dept Combo Error")),"")</f>
        <v/>
      </c>
      <c r="AK3432" s="150" t="str">
        <f>IF(JRF!B3445="","",IF(JRF!B3445=IFERROR(VLOOKUP(JRF!B3445,Checks!AI:AI,1,0),0),"Entry in Branch/Satellite BU's",""))</f>
        <v/>
      </c>
      <c r="AL3432" t="str">
        <f>IFERROR(IF('Journal Template'!A3844="","",IF('Journal Template'!A3844=IFERROR(VLOOKUP('Journal Template'!A3844,Checks!AI:AI,1,0),0),"Entry in Branch/Satellite BU's","")),"")</f>
        <v/>
      </c>
      <c r="AO3432" s="171"/>
      <c r="AP3432" s="171"/>
      <c r="AQ3432" s="171"/>
      <c r="AR3432" s="171"/>
      <c r="CI3432" t="str">
        <f>IF(JRF!F3445&gt;0,"",IF(JRF!B3445="","",IF(LEFT(JRF!B3445,1)=IFERROR(VLOOKUP(LEFT(JRF!B3445,1),$CF$2:$CF$5,1,0),0),"Product Code Required",IF(JRF!C3445="","",IF(JRF!C3445=IFERROR(VLOOKUP(JRF!C3445,$CH:$CH,1,0),0),"Product Code Required","NA")))))</f>
        <v/>
      </c>
      <c r="CJ3432" t="str">
        <f>IF(JRF!AV3445&gt;0,"",IF(JRF!Q3445="","",IF(LEFT(JRF!Q3445,1)=IFERROR(VLOOKUP(LEFT(JRF!Q3445,1),$CF$2:$CF$5,1,0),0),"Product Code Required",IF(JRF!V3445="","",IF(JRF!V3445=IFERROR(VLOOKUP(JRF!V3445,$CH:$CH,1,0),0),"Product Code Required","NA")))))</f>
        <v/>
      </c>
      <c r="CK3432" t="str">
        <f>IFERROR(IF(LEN('Journal Template'!F3443)&gt;0,"",IF('Journal Template'!A3443="","",IF(LEFT('Journal Template'!A3443,1)=IFERROR(VLOOKUP(LEFT('Journal Template'!A3443,1),Checks!$CF$2:$CF$5,1,0),0),"Product Code Required",IF('Journal Template'!D3443="","",IF('Journal Template'!D3443=IFERROR(VLOOKUP('Journal Template'!D3443,Checks!$CH:$CH,1,0),0),"Product Code Required","NA"))))),"")</f>
        <v/>
      </c>
    </row>
    <row r="3433" spans="14:89">
      <c r="N3433" t="s">
        <v>14970</v>
      </c>
      <c r="O3433" t="s">
        <v>14971</v>
      </c>
      <c r="P3433" t="s">
        <v>386</v>
      </c>
      <c r="Q3433" s="150" t="str">
        <f>IF(JRF!D3446="","",IF(IFERROR(VLOOKUP(JRF!D3446,Checks!N:P,3,0),0)="A","","Inactive account in Use"))</f>
        <v/>
      </c>
      <c r="R3433" t="str">
        <f>IFERROR(IF('Journal Template'!C3845="","",IF(IFERROR(VLOOKUP('Journal Template'!C3845,Checks!N:P,3,0),0)="A","","Inactive account in Use")),"")</f>
        <v/>
      </c>
      <c r="V3433" s="150" t="str">
        <f>IF(JRF!C3446="","",IF(IFERROR(VLOOKUP(JRF!C3446,Checks!S:U,3,0),0)="A","Entry with System fund Dept",""))</f>
        <v/>
      </c>
      <c r="W3433" t="str">
        <f>IFERROR(IF('Journal Template'!D3845="","",IF(IFERROR(VLOOKUP('Journal Template'!D3845,Checks!S:U,3,0),0)="A","Entry with System fund Dept","")),"")</f>
        <v/>
      </c>
      <c r="X3433" t="s">
        <v>14972</v>
      </c>
      <c r="Y3433" t="s">
        <v>389</v>
      </c>
      <c r="Z3433" t="s">
        <v>14973</v>
      </c>
      <c r="AA3433" t="s">
        <v>391</v>
      </c>
      <c r="AB3433" t="s">
        <v>125</v>
      </c>
      <c r="AC3433" s="150" t="str">
        <f>IFERROR(IF(JRF!C3446="","",IF(AND(VLOOKUP(JRF!C3446,X:AA,4,0)=JRF!B3446,VLOOKUP(JRF!C3446,X:Y,2,0)="A"),"","Inactive Dept Combo Error")),"Inactive Dept Combo Error")</f>
        <v/>
      </c>
      <c r="AD3433" t="str">
        <f>IFERROR(IF('Journal Template'!D3845="","",IF(AND(VLOOKUP('Journal Template'!D3845,X:AA,4,0)='Journal Template'!A3845,VLOOKUP('Journal Template'!D3845,X:Y,2,0)="A"),"","Inactive Dept Combo Error")),"")</f>
        <v/>
      </c>
      <c r="AK3433" s="150" t="str">
        <f>IF(JRF!B3446="","",IF(JRF!B3446=IFERROR(VLOOKUP(JRF!B3446,Checks!AI:AI,1,0),0),"Entry in Branch/Satellite BU's",""))</f>
        <v/>
      </c>
      <c r="AL3433" t="str">
        <f>IFERROR(IF('Journal Template'!A3845="","",IF('Journal Template'!A3845=IFERROR(VLOOKUP('Journal Template'!A3845,Checks!AI:AI,1,0),0),"Entry in Branch/Satellite BU's","")),"")</f>
        <v/>
      </c>
      <c r="AO3433" s="171"/>
      <c r="AP3433" s="171"/>
      <c r="AQ3433" s="171"/>
      <c r="AR3433" s="171"/>
      <c r="CI3433" t="str">
        <f>IF(JRF!F3446&gt;0,"",IF(JRF!B3446="","",IF(LEFT(JRF!B3446,1)=IFERROR(VLOOKUP(LEFT(JRF!B3446,1),$CF$2:$CF$5,1,0),0),"Product Code Required",IF(JRF!C3446="","",IF(JRF!C3446=IFERROR(VLOOKUP(JRF!C3446,$CH:$CH,1,0),0),"Product Code Required","NA")))))</f>
        <v/>
      </c>
      <c r="CJ3433" t="str">
        <f>IF(JRF!AV3446&gt;0,"",IF(JRF!Q3446="","",IF(LEFT(JRF!Q3446,1)=IFERROR(VLOOKUP(LEFT(JRF!Q3446,1),$CF$2:$CF$5,1,0),0),"Product Code Required",IF(JRF!V3446="","",IF(JRF!V3446=IFERROR(VLOOKUP(JRF!V3446,$CH:$CH,1,0),0),"Product Code Required","NA")))))</f>
        <v/>
      </c>
      <c r="CK3433" t="str">
        <f>IFERROR(IF(LEN('Journal Template'!F3444)&gt;0,"",IF('Journal Template'!A3444="","",IF(LEFT('Journal Template'!A3444,1)=IFERROR(VLOOKUP(LEFT('Journal Template'!A3444,1),Checks!$CF$2:$CF$5,1,0),0),"Product Code Required",IF('Journal Template'!D3444="","",IF('Journal Template'!D3444=IFERROR(VLOOKUP('Journal Template'!D3444,Checks!$CH:$CH,1,0),0),"Product Code Required","NA"))))),"")</f>
        <v/>
      </c>
    </row>
    <row r="3434" spans="14:89">
      <c r="N3434" t="s">
        <v>14974</v>
      </c>
      <c r="O3434" t="s">
        <v>14975</v>
      </c>
      <c r="P3434" t="s">
        <v>386</v>
      </c>
      <c r="Q3434" s="150" t="str">
        <f>IF(JRF!D3447="","",IF(IFERROR(VLOOKUP(JRF!D3447,Checks!N:P,3,0),0)="A","","Inactive account in Use"))</f>
        <v/>
      </c>
      <c r="R3434" t="str">
        <f>IFERROR(IF('Journal Template'!C3846="","",IF(IFERROR(VLOOKUP('Journal Template'!C3846,Checks!N:P,3,0),0)="A","","Inactive account in Use")),"")</f>
        <v/>
      </c>
      <c r="V3434" s="150" t="str">
        <f>IF(JRF!C3447="","",IF(IFERROR(VLOOKUP(JRF!C3447,Checks!S:U,3,0),0)="A","Entry with System fund Dept",""))</f>
        <v/>
      </c>
      <c r="W3434" t="str">
        <f>IFERROR(IF('Journal Template'!D3846="","",IF(IFERROR(VLOOKUP('Journal Template'!D3846,Checks!S:U,3,0),0)="A","Entry with System fund Dept","")),"")</f>
        <v/>
      </c>
      <c r="X3434" t="s">
        <v>14976</v>
      </c>
      <c r="Y3434" t="s">
        <v>389</v>
      </c>
      <c r="Z3434" t="s">
        <v>14977</v>
      </c>
      <c r="AA3434" t="s">
        <v>391</v>
      </c>
      <c r="AB3434" t="s">
        <v>125</v>
      </c>
      <c r="AC3434" s="150" t="str">
        <f>IFERROR(IF(JRF!C3447="","",IF(AND(VLOOKUP(JRF!C3447,X:AA,4,0)=JRF!B3447,VLOOKUP(JRF!C3447,X:Y,2,0)="A"),"","Inactive Dept Combo Error")),"Inactive Dept Combo Error")</f>
        <v/>
      </c>
      <c r="AD3434" t="str">
        <f>IFERROR(IF('Journal Template'!D3846="","",IF(AND(VLOOKUP('Journal Template'!D3846,X:AA,4,0)='Journal Template'!A3846,VLOOKUP('Journal Template'!D3846,X:Y,2,0)="A"),"","Inactive Dept Combo Error")),"")</f>
        <v/>
      </c>
      <c r="AK3434" s="150" t="str">
        <f>IF(JRF!B3447="","",IF(JRF!B3447=IFERROR(VLOOKUP(JRF!B3447,Checks!AI:AI,1,0),0),"Entry in Branch/Satellite BU's",""))</f>
        <v/>
      </c>
      <c r="AL3434" t="str">
        <f>IFERROR(IF('Journal Template'!A3846="","",IF('Journal Template'!A3846=IFERROR(VLOOKUP('Journal Template'!A3846,Checks!AI:AI,1,0),0),"Entry in Branch/Satellite BU's","")),"")</f>
        <v/>
      </c>
      <c r="AO3434" s="171"/>
      <c r="AP3434" s="171"/>
      <c r="AQ3434" s="171"/>
      <c r="AR3434" s="171"/>
      <c r="CI3434" t="str">
        <f>IF(JRF!F3447&gt;0,"",IF(JRF!B3447="","",IF(LEFT(JRF!B3447,1)=IFERROR(VLOOKUP(LEFT(JRF!B3447,1),$CF$2:$CF$5,1,0),0),"Product Code Required",IF(JRF!C3447="","",IF(JRF!C3447=IFERROR(VLOOKUP(JRF!C3447,$CH:$CH,1,0),0),"Product Code Required","NA")))))</f>
        <v/>
      </c>
      <c r="CJ3434" t="str">
        <f>IF(JRF!AV3447&gt;0,"",IF(JRF!Q3447="","",IF(LEFT(JRF!Q3447,1)=IFERROR(VLOOKUP(LEFT(JRF!Q3447,1),$CF$2:$CF$5,1,0),0),"Product Code Required",IF(JRF!V3447="","",IF(JRF!V3447=IFERROR(VLOOKUP(JRF!V3447,$CH:$CH,1,0),0),"Product Code Required","NA")))))</f>
        <v/>
      </c>
      <c r="CK3434" t="str">
        <f>IFERROR(IF(LEN('Journal Template'!F3445)&gt;0,"",IF('Journal Template'!A3445="","",IF(LEFT('Journal Template'!A3445,1)=IFERROR(VLOOKUP(LEFT('Journal Template'!A3445,1),Checks!$CF$2:$CF$5,1,0),0),"Product Code Required",IF('Journal Template'!D3445="","",IF('Journal Template'!D3445=IFERROR(VLOOKUP('Journal Template'!D3445,Checks!$CH:$CH,1,0),0),"Product Code Required","NA"))))),"")</f>
        <v/>
      </c>
    </row>
    <row r="3435" spans="14:89">
      <c r="N3435" t="s">
        <v>14978</v>
      </c>
      <c r="O3435" t="s">
        <v>14979</v>
      </c>
      <c r="P3435" t="s">
        <v>386</v>
      </c>
      <c r="Q3435" s="150" t="str">
        <f>IF(JRF!D3448="","",IF(IFERROR(VLOOKUP(JRF!D3448,Checks!N:P,3,0),0)="A","","Inactive account in Use"))</f>
        <v/>
      </c>
      <c r="R3435" t="str">
        <f>IFERROR(IF('Journal Template'!C3847="","",IF(IFERROR(VLOOKUP('Journal Template'!C3847,Checks!N:P,3,0),0)="A","","Inactive account in Use")),"")</f>
        <v/>
      </c>
      <c r="V3435" s="150" t="str">
        <f>IF(JRF!C3448="","",IF(IFERROR(VLOOKUP(JRF!C3448,Checks!S:U,3,0),0)="A","Entry with System fund Dept",""))</f>
        <v/>
      </c>
      <c r="W3435" t="str">
        <f>IFERROR(IF('Journal Template'!D3847="","",IF(IFERROR(VLOOKUP('Journal Template'!D3847,Checks!S:U,3,0),0)="A","Entry with System fund Dept","")),"")</f>
        <v/>
      </c>
      <c r="X3435" t="s">
        <v>14980</v>
      </c>
      <c r="Y3435" t="s">
        <v>389</v>
      </c>
      <c r="Z3435" t="s">
        <v>14981</v>
      </c>
      <c r="AA3435" t="s">
        <v>391</v>
      </c>
      <c r="AB3435" t="s">
        <v>125</v>
      </c>
      <c r="AC3435" s="150" t="str">
        <f>IFERROR(IF(JRF!C3448="","",IF(AND(VLOOKUP(JRF!C3448,X:AA,4,0)=JRF!B3448,VLOOKUP(JRF!C3448,X:Y,2,0)="A"),"","Inactive Dept Combo Error")),"Inactive Dept Combo Error")</f>
        <v/>
      </c>
      <c r="AD3435" t="str">
        <f>IFERROR(IF('Journal Template'!D3847="","",IF(AND(VLOOKUP('Journal Template'!D3847,X:AA,4,0)='Journal Template'!A3847,VLOOKUP('Journal Template'!D3847,X:Y,2,0)="A"),"","Inactive Dept Combo Error")),"")</f>
        <v/>
      </c>
      <c r="AK3435" s="150" t="str">
        <f>IF(JRF!B3448="","",IF(JRF!B3448=IFERROR(VLOOKUP(JRF!B3448,Checks!AI:AI,1,0),0),"Entry in Branch/Satellite BU's",""))</f>
        <v/>
      </c>
      <c r="AL3435" t="str">
        <f>IFERROR(IF('Journal Template'!A3847="","",IF('Journal Template'!A3847=IFERROR(VLOOKUP('Journal Template'!A3847,Checks!AI:AI,1,0),0),"Entry in Branch/Satellite BU's","")),"")</f>
        <v/>
      </c>
      <c r="AO3435" s="171"/>
      <c r="AP3435" s="171"/>
      <c r="AQ3435" s="171"/>
      <c r="AR3435" s="171"/>
      <c r="CI3435" t="str">
        <f>IF(JRF!F3448&gt;0,"",IF(JRF!B3448="","",IF(LEFT(JRF!B3448,1)=IFERROR(VLOOKUP(LEFT(JRF!B3448,1),$CF$2:$CF$5,1,0),0),"Product Code Required",IF(JRF!C3448="","",IF(JRF!C3448=IFERROR(VLOOKUP(JRF!C3448,$CH:$CH,1,0),0),"Product Code Required","NA")))))</f>
        <v/>
      </c>
      <c r="CJ3435" t="str">
        <f>IF(JRF!AV3448&gt;0,"",IF(JRF!Q3448="","",IF(LEFT(JRF!Q3448,1)=IFERROR(VLOOKUP(LEFT(JRF!Q3448,1),$CF$2:$CF$5,1,0),0),"Product Code Required",IF(JRF!V3448="","",IF(JRF!V3448=IFERROR(VLOOKUP(JRF!V3448,$CH:$CH,1,0),0),"Product Code Required","NA")))))</f>
        <v/>
      </c>
      <c r="CK3435" t="str">
        <f>IFERROR(IF(LEN('Journal Template'!F3446)&gt;0,"",IF('Journal Template'!A3446="","",IF(LEFT('Journal Template'!A3446,1)=IFERROR(VLOOKUP(LEFT('Journal Template'!A3446,1),Checks!$CF$2:$CF$5,1,0),0),"Product Code Required",IF('Journal Template'!D3446="","",IF('Journal Template'!D3446=IFERROR(VLOOKUP('Journal Template'!D3446,Checks!$CH:$CH,1,0),0),"Product Code Required","NA"))))),"")</f>
        <v/>
      </c>
    </row>
    <row r="3436" spans="14:89">
      <c r="N3436" t="s">
        <v>14982</v>
      </c>
      <c r="O3436" t="s">
        <v>14983</v>
      </c>
      <c r="P3436" t="s">
        <v>386</v>
      </c>
      <c r="Q3436" s="150" t="str">
        <f>IF(JRF!D3449="","",IF(IFERROR(VLOOKUP(JRF!D3449,Checks!N:P,3,0),0)="A","","Inactive account in Use"))</f>
        <v/>
      </c>
      <c r="R3436" t="str">
        <f>IFERROR(IF('Journal Template'!C3848="","",IF(IFERROR(VLOOKUP('Journal Template'!C3848,Checks!N:P,3,0),0)="A","","Inactive account in Use")),"")</f>
        <v/>
      </c>
      <c r="V3436" s="150" t="str">
        <f>IF(JRF!C3449="","",IF(IFERROR(VLOOKUP(JRF!C3449,Checks!S:U,3,0),0)="A","Entry with System fund Dept",""))</f>
        <v/>
      </c>
      <c r="W3436" t="str">
        <f>IFERROR(IF('Journal Template'!D3848="","",IF(IFERROR(VLOOKUP('Journal Template'!D3848,Checks!S:U,3,0),0)="A","Entry with System fund Dept","")),"")</f>
        <v/>
      </c>
      <c r="X3436" t="s">
        <v>14984</v>
      </c>
      <c r="Y3436" t="s">
        <v>386</v>
      </c>
      <c r="Z3436" t="s">
        <v>14985</v>
      </c>
      <c r="AA3436" t="s">
        <v>391</v>
      </c>
      <c r="AB3436" t="s">
        <v>125</v>
      </c>
      <c r="AC3436" s="150" t="str">
        <f>IFERROR(IF(JRF!C3449="","",IF(AND(VLOOKUP(JRF!C3449,X:AA,4,0)=JRF!B3449,VLOOKUP(JRF!C3449,X:Y,2,0)="A"),"","Inactive Dept Combo Error")),"Inactive Dept Combo Error")</f>
        <v/>
      </c>
      <c r="AD3436" t="str">
        <f>IFERROR(IF('Journal Template'!D3848="","",IF(AND(VLOOKUP('Journal Template'!D3848,X:AA,4,0)='Journal Template'!A3848,VLOOKUP('Journal Template'!D3848,X:Y,2,0)="A"),"","Inactive Dept Combo Error")),"")</f>
        <v/>
      </c>
      <c r="AK3436" s="150" t="str">
        <f>IF(JRF!B3449="","",IF(JRF!B3449=IFERROR(VLOOKUP(JRF!B3449,Checks!AI:AI,1,0),0),"Entry in Branch/Satellite BU's",""))</f>
        <v/>
      </c>
      <c r="AL3436" t="str">
        <f>IFERROR(IF('Journal Template'!A3848="","",IF('Journal Template'!A3848=IFERROR(VLOOKUP('Journal Template'!A3848,Checks!AI:AI,1,0),0),"Entry in Branch/Satellite BU's","")),"")</f>
        <v/>
      </c>
      <c r="AO3436" s="171"/>
      <c r="AP3436" s="171"/>
      <c r="AQ3436" s="171"/>
      <c r="AR3436" s="171"/>
      <c r="CI3436" t="str">
        <f>IF(JRF!F3449&gt;0,"",IF(JRF!B3449="","",IF(LEFT(JRF!B3449,1)=IFERROR(VLOOKUP(LEFT(JRF!B3449,1),$CF$2:$CF$5,1,0),0),"Product Code Required",IF(JRF!C3449="","",IF(JRF!C3449=IFERROR(VLOOKUP(JRF!C3449,$CH:$CH,1,0),0),"Product Code Required","NA")))))</f>
        <v/>
      </c>
      <c r="CJ3436" t="str">
        <f>IF(JRF!AV3449&gt;0,"",IF(JRF!Q3449="","",IF(LEFT(JRF!Q3449,1)=IFERROR(VLOOKUP(LEFT(JRF!Q3449,1),$CF$2:$CF$5,1,0),0),"Product Code Required",IF(JRF!V3449="","",IF(JRF!V3449=IFERROR(VLOOKUP(JRF!V3449,$CH:$CH,1,0),0),"Product Code Required","NA")))))</f>
        <v/>
      </c>
      <c r="CK3436" t="str">
        <f>IFERROR(IF(LEN('Journal Template'!F3447)&gt;0,"",IF('Journal Template'!A3447="","",IF(LEFT('Journal Template'!A3447,1)=IFERROR(VLOOKUP(LEFT('Journal Template'!A3447,1),Checks!$CF$2:$CF$5,1,0),0),"Product Code Required",IF('Journal Template'!D3447="","",IF('Journal Template'!D3447=IFERROR(VLOOKUP('Journal Template'!D3447,Checks!$CH:$CH,1,0),0),"Product Code Required","NA"))))),"")</f>
        <v/>
      </c>
    </row>
    <row r="3437" spans="14:89">
      <c r="N3437" t="s">
        <v>14986</v>
      </c>
      <c r="O3437" t="s">
        <v>14987</v>
      </c>
      <c r="P3437" t="s">
        <v>386</v>
      </c>
      <c r="Q3437" s="150" t="str">
        <f>IF(JRF!D3450="","",IF(IFERROR(VLOOKUP(JRF!D3450,Checks!N:P,3,0),0)="A","","Inactive account in Use"))</f>
        <v/>
      </c>
      <c r="R3437" t="str">
        <f>IFERROR(IF('Journal Template'!C3849="","",IF(IFERROR(VLOOKUP('Journal Template'!C3849,Checks!N:P,3,0),0)="A","","Inactive account in Use")),"")</f>
        <v/>
      </c>
      <c r="V3437" s="150" t="str">
        <f>IF(JRF!C3450="","",IF(IFERROR(VLOOKUP(JRF!C3450,Checks!S:U,3,0),0)="A","Entry with System fund Dept",""))</f>
        <v/>
      </c>
      <c r="W3437" t="str">
        <f>IFERROR(IF('Journal Template'!D3849="","",IF(IFERROR(VLOOKUP('Journal Template'!D3849,Checks!S:U,3,0),0)="A","Entry with System fund Dept","")),"")</f>
        <v/>
      </c>
      <c r="X3437" t="s">
        <v>14988</v>
      </c>
      <c r="Y3437" t="s">
        <v>389</v>
      </c>
      <c r="Z3437" t="s">
        <v>14989</v>
      </c>
      <c r="AA3437" t="s">
        <v>391</v>
      </c>
      <c r="AB3437" t="s">
        <v>125</v>
      </c>
      <c r="AC3437" s="150" t="str">
        <f>IFERROR(IF(JRF!C3450="","",IF(AND(VLOOKUP(JRF!C3450,X:AA,4,0)=JRF!B3450,VLOOKUP(JRF!C3450,X:Y,2,0)="A"),"","Inactive Dept Combo Error")),"Inactive Dept Combo Error")</f>
        <v/>
      </c>
      <c r="AD3437" t="str">
        <f>IFERROR(IF('Journal Template'!D3849="","",IF(AND(VLOOKUP('Journal Template'!D3849,X:AA,4,0)='Journal Template'!A3849,VLOOKUP('Journal Template'!D3849,X:Y,2,0)="A"),"","Inactive Dept Combo Error")),"")</f>
        <v/>
      </c>
      <c r="AK3437" s="150" t="str">
        <f>IF(JRF!B3450="","",IF(JRF!B3450=IFERROR(VLOOKUP(JRF!B3450,Checks!AI:AI,1,0),0),"Entry in Branch/Satellite BU's",""))</f>
        <v/>
      </c>
      <c r="AL3437" t="str">
        <f>IFERROR(IF('Journal Template'!A3849="","",IF('Journal Template'!A3849=IFERROR(VLOOKUP('Journal Template'!A3849,Checks!AI:AI,1,0),0),"Entry in Branch/Satellite BU's","")),"")</f>
        <v/>
      </c>
      <c r="AO3437" s="171"/>
      <c r="AP3437" s="171"/>
      <c r="AQ3437" s="171"/>
      <c r="AR3437" s="171"/>
      <c r="CI3437" t="str">
        <f>IF(JRF!F3450&gt;0,"",IF(JRF!B3450="","",IF(LEFT(JRF!B3450,1)=IFERROR(VLOOKUP(LEFT(JRF!B3450,1),$CF$2:$CF$5,1,0),0),"Product Code Required",IF(JRF!C3450="","",IF(JRF!C3450=IFERROR(VLOOKUP(JRF!C3450,$CH:$CH,1,0),0),"Product Code Required","NA")))))</f>
        <v/>
      </c>
      <c r="CJ3437" t="str">
        <f>IF(JRF!AV3450&gt;0,"",IF(JRF!Q3450="","",IF(LEFT(JRF!Q3450,1)=IFERROR(VLOOKUP(LEFT(JRF!Q3450,1),$CF$2:$CF$5,1,0),0),"Product Code Required",IF(JRF!V3450="","",IF(JRF!V3450=IFERROR(VLOOKUP(JRF!V3450,$CH:$CH,1,0),0),"Product Code Required","NA")))))</f>
        <v/>
      </c>
      <c r="CK3437" t="str">
        <f>IFERROR(IF(LEN('Journal Template'!F3448)&gt;0,"",IF('Journal Template'!A3448="","",IF(LEFT('Journal Template'!A3448,1)=IFERROR(VLOOKUP(LEFT('Journal Template'!A3448,1),Checks!$CF$2:$CF$5,1,0),0),"Product Code Required",IF('Journal Template'!D3448="","",IF('Journal Template'!D3448=IFERROR(VLOOKUP('Journal Template'!D3448,Checks!$CH:$CH,1,0),0),"Product Code Required","NA"))))),"")</f>
        <v/>
      </c>
    </row>
    <row r="3438" spans="14:89">
      <c r="N3438" t="s">
        <v>14990</v>
      </c>
      <c r="O3438" t="s">
        <v>14991</v>
      </c>
      <c r="P3438" t="s">
        <v>386</v>
      </c>
      <c r="Q3438" s="150" t="str">
        <f>IF(JRF!D3451="","",IF(IFERROR(VLOOKUP(JRF!D3451,Checks!N:P,3,0),0)="A","","Inactive account in Use"))</f>
        <v/>
      </c>
      <c r="R3438" t="str">
        <f>IFERROR(IF('Journal Template'!C3850="","",IF(IFERROR(VLOOKUP('Journal Template'!C3850,Checks!N:P,3,0),0)="A","","Inactive account in Use")),"")</f>
        <v/>
      </c>
      <c r="V3438" s="150" t="str">
        <f>IF(JRF!C3451="","",IF(IFERROR(VLOOKUP(JRF!C3451,Checks!S:U,3,0),0)="A","Entry with System fund Dept",""))</f>
        <v/>
      </c>
      <c r="W3438" t="str">
        <f>IFERROR(IF('Journal Template'!D3850="","",IF(IFERROR(VLOOKUP('Journal Template'!D3850,Checks!S:U,3,0),0)="A","Entry with System fund Dept","")),"")</f>
        <v/>
      </c>
      <c r="X3438" t="s">
        <v>14992</v>
      </c>
      <c r="Y3438" t="s">
        <v>389</v>
      </c>
      <c r="Z3438" t="s">
        <v>14993</v>
      </c>
      <c r="AA3438" t="s">
        <v>391</v>
      </c>
      <c r="AB3438" t="s">
        <v>125</v>
      </c>
      <c r="AC3438" s="150" t="str">
        <f>IFERROR(IF(JRF!C3451="","",IF(AND(VLOOKUP(JRF!C3451,X:AA,4,0)=JRF!B3451,VLOOKUP(JRF!C3451,X:Y,2,0)="A"),"","Inactive Dept Combo Error")),"Inactive Dept Combo Error")</f>
        <v/>
      </c>
      <c r="AD3438" t="str">
        <f>IFERROR(IF('Journal Template'!D3850="","",IF(AND(VLOOKUP('Journal Template'!D3850,X:AA,4,0)='Journal Template'!A3850,VLOOKUP('Journal Template'!D3850,X:Y,2,0)="A"),"","Inactive Dept Combo Error")),"")</f>
        <v/>
      </c>
      <c r="AK3438" s="150" t="str">
        <f>IF(JRF!B3451="","",IF(JRF!B3451=IFERROR(VLOOKUP(JRF!B3451,Checks!AI:AI,1,0),0),"Entry in Branch/Satellite BU's",""))</f>
        <v/>
      </c>
      <c r="AL3438" t="str">
        <f>IFERROR(IF('Journal Template'!A3850="","",IF('Journal Template'!A3850=IFERROR(VLOOKUP('Journal Template'!A3850,Checks!AI:AI,1,0),0),"Entry in Branch/Satellite BU's","")),"")</f>
        <v/>
      </c>
      <c r="AO3438" s="171"/>
      <c r="AP3438" s="171"/>
      <c r="AQ3438" s="171"/>
      <c r="AR3438" s="171"/>
      <c r="CI3438" t="str">
        <f>IF(JRF!F3451&gt;0,"",IF(JRF!B3451="","",IF(LEFT(JRF!B3451,1)=IFERROR(VLOOKUP(LEFT(JRF!B3451,1),$CF$2:$CF$5,1,0),0),"Product Code Required",IF(JRF!C3451="","",IF(JRF!C3451=IFERROR(VLOOKUP(JRF!C3451,$CH:$CH,1,0),0),"Product Code Required","NA")))))</f>
        <v/>
      </c>
      <c r="CJ3438" t="str">
        <f>IF(JRF!AV3451&gt;0,"",IF(JRF!Q3451="","",IF(LEFT(JRF!Q3451,1)=IFERROR(VLOOKUP(LEFT(JRF!Q3451,1),$CF$2:$CF$5,1,0),0),"Product Code Required",IF(JRF!V3451="","",IF(JRF!V3451=IFERROR(VLOOKUP(JRF!V3451,$CH:$CH,1,0),0),"Product Code Required","NA")))))</f>
        <v/>
      </c>
      <c r="CK3438" t="str">
        <f>IFERROR(IF(LEN('Journal Template'!F3449)&gt;0,"",IF('Journal Template'!A3449="","",IF(LEFT('Journal Template'!A3449,1)=IFERROR(VLOOKUP(LEFT('Journal Template'!A3449,1),Checks!$CF$2:$CF$5,1,0),0),"Product Code Required",IF('Journal Template'!D3449="","",IF('Journal Template'!D3449=IFERROR(VLOOKUP('Journal Template'!D3449,Checks!$CH:$CH,1,0),0),"Product Code Required","NA"))))),"")</f>
        <v/>
      </c>
    </row>
    <row r="3439" spans="14:89">
      <c r="N3439" t="s">
        <v>14994</v>
      </c>
      <c r="O3439" t="s">
        <v>14995</v>
      </c>
      <c r="P3439" t="s">
        <v>386</v>
      </c>
      <c r="Q3439" s="150" t="str">
        <f>IF(JRF!D3452="","",IF(IFERROR(VLOOKUP(JRF!D3452,Checks!N:P,3,0),0)="A","","Inactive account in Use"))</f>
        <v/>
      </c>
      <c r="R3439" t="str">
        <f>IFERROR(IF('Journal Template'!C3851="","",IF(IFERROR(VLOOKUP('Journal Template'!C3851,Checks!N:P,3,0),0)="A","","Inactive account in Use")),"")</f>
        <v/>
      </c>
      <c r="V3439" s="150" t="str">
        <f>IF(JRF!C3452="","",IF(IFERROR(VLOOKUP(JRF!C3452,Checks!S:U,3,0),0)="A","Entry with System fund Dept",""))</f>
        <v/>
      </c>
      <c r="W3439" t="str">
        <f>IFERROR(IF('Journal Template'!D3851="","",IF(IFERROR(VLOOKUP('Journal Template'!D3851,Checks!S:U,3,0),0)="A","Entry with System fund Dept","")),"")</f>
        <v/>
      </c>
      <c r="X3439" t="s">
        <v>14996</v>
      </c>
      <c r="Y3439" t="s">
        <v>389</v>
      </c>
      <c r="Z3439" t="s">
        <v>14997</v>
      </c>
      <c r="AA3439" t="s">
        <v>391</v>
      </c>
      <c r="AB3439" t="s">
        <v>125</v>
      </c>
      <c r="AC3439" s="150" t="str">
        <f>IFERROR(IF(JRF!C3452="","",IF(AND(VLOOKUP(JRF!C3452,X:AA,4,0)=JRF!B3452,VLOOKUP(JRF!C3452,X:Y,2,0)="A"),"","Inactive Dept Combo Error")),"Inactive Dept Combo Error")</f>
        <v/>
      </c>
      <c r="AD3439" t="str">
        <f>IFERROR(IF('Journal Template'!D3851="","",IF(AND(VLOOKUP('Journal Template'!D3851,X:AA,4,0)='Journal Template'!A3851,VLOOKUP('Journal Template'!D3851,X:Y,2,0)="A"),"","Inactive Dept Combo Error")),"")</f>
        <v/>
      </c>
      <c r="AK3439" s="150" t="str">
        <f>IF(JRF!B3452="","",IF(JRF!B3452=IFERROR(VLOOKUP(JRF!B3452,Checks!AI:AI,1,0),0),"Entry in Branch/Satellite BU's",""))</f>
        <v/>
      </c>
      <c r="AL3439" t="str">
        <f>IFERROR(IF('Journal Template'!A3851="","",IF('Journal Template'!A3851=IFERROR(VLOOKUP('Journal Template'!A3851,Checks!AI:AI,1,0),0),"Entry in Branch/Satellite BU's","")),"")</f>
        <v/>
      </c>
      <c r="AO3439" s="171"/>
      <c r="AP3439" s="171"/>
      <c r="AQ3439" s="171"/>
      <c r="AR3439" s="171"/>
      <c r="CI3439" t="str">
        <f>IF(JRF!F3452&gt;0,"",IF(JRF!B3452="","",IF(LEFT(JRF!B3452,1)=IFERROR(VLOOKUP(LEFT(JRF!B3452,1),$CF$2:$CF$5,1,0),0),"Product Code Required",IF(JRF!C3452="","",IF(JRF!C3452=IFERROR(VLOOKUP(JRF!C3452,$CH:$CH,1,0),0),"Product Code Required","NA")))))</f>
        <v/>
      </c>
      <c r="CJ3439" t="str">
        <f>IF(JRF!AV3452&gt;0,"",IF(JRF!Q3452="","",IF(LEFT(JRF!Q3452,1)=IFERROR(VLOOKUP(LEFT(JRF!Q3452,1),$CF$2:$CF$5,1,0),0),"Product Code Required",IF(JRF!V3452="","",IF(JRF!V3452=IFERROR(VLOOKUP(JRF!V3452,$CH:$CH,1,0),0),"Product Code Required","NA")))))</f>
        <v/>
      </c>
      <c r="CK3439" t="str">
        <f>IFERROR(IF(LEN('Journal Template'!F3450)&gt;0,"",IF('Journal Template'!A3450="","",IF(LEFT('Journal Template'!A3450,1)=IFERROR(VLOOKUP(LEFT('Journal Template'!A3450,1),Checks!$CF$2:$CF$5,1,0),0),"Product Code Required",IF('Journal Template'!D3450="","",IF('Journal Template'!D3450=IFERROR(VLOOKUP('Journal Template'!D3450,Checks!$CH:$CH,1,0),0),"Product Code Required","NA"))))),"")</f>
        <v/>
      </c>
    </row>
    <row r="3440" spans="14:89">
      <c r="N3440" t="s">
        <v>14998</v>
      </c>
      <c r="O3440" t="s">
        <v>14999</v>
      </c>
      <c r="P3440" t="s">
        <v>386</v>
      </c>
      <c r="Q3440" s="150" t="str">
        <f>IF(JRF!D3453="","",IF(IFERROR(VLOOKUP(JRF!D3453,Checks!N:P,3,0),0)="A","","Inactive account in Use"))</f>
        <v/>
      </c>
      <c r="R3440" t="str">
        <f>IFERROR(IF('Journal Template'!C3852="","",IF(IFERROR(VLOOKUP('Journal Template'!C3852,Checks!N:P,3,0),0)="A","","Inactive account in Use")),"")</f>
        <v/>
      </c>
      <c r="V3440" s="150" t="str">
        <f>IF(JRF!C3453="","",IF(IFERROR(VLOOKUP(JRF!C3453,Checks!S:U,3,0),0)="A","Entry with System fund Dept",""))</f>
        <v/>
      </c>
      <c r="W3440" t="str">
        <f>IFERROR(IF('Journal Template'!D3852="","",IF(IFERROR(VLOOKUP('Journal Template'!D3852,Checks!S:U,3,0),0)="A","Entry with System fund Dept","")),"")</f>
        <v/>
      </c>
      <c r="X3440" t="s">
        <v>15000</v>
      </c>
      <c r="Y3440" t="s">
        <v>386</v>
      </c>
      <c r="Z3440" t="s">
        <v>15001</v>
      </c>
      <c r="AA3440" t="s">
        <v>391</v>
      </c>
      <c r="AB3440" t="s">
        <v>125</v>
      </c>
      <c r="AC3440" s="150" t="str">
        <f>IFERROR(IF(JRF!C3453="","",IF(AND(VLOOKUP(JRF!C3453,X:AA,4,0)=JRF!B3453,VLOOKUP(JRF!C3453,X:Y,2,0)="A"),"","Inactive Dept Combo Error")),"Inactive Dept Combo Error")</f>
        <v/>
      </c>
      <c r="AD3440" t="str">
        <f>IFERROR(IF('Journal Template'!D3852="","",IF(AND(VLOOKUP('Journal Template'!D3852,X:AA,4,0)='Journal Template'!A3852,VLOOKUP('Journal Template'!D3852,X:Y,2,0)="A"),"","Inactive Dept Combo Error")),"")</f>
        <v/>
      </c>
      <c r="AK3440" s="150" t="str">
        <f>IF(JRF!B3453="","",IF(JRF!B3453=IFERROR(VLOOKUP(JRF!B3453,Checks!AI:AI,1,0),0),"Entry in Branch/Satellite BU's",""))</f>
        <v/>
      </c>
      <c r="AL3440" t="str">
        <f>IFERROR(IF('Journal Template'!A3852="","",IF('Journal Template'!A3852=IFERROR(VLOOKUP('Journal Template'!A3852,Checks!AI:AI,1,0),0),"Entry in Branch/Satellite BU's","")),"")</f>
        <v/>
      </c>
      <c r="AO3440" s="171"/>
      <c r="AP3440" s="171"/>
      <c r="AQ3440" s="171"/>
      <c r="AR3440" s="171"/>
      <c r="CI3440" t="str">
        <f>IF(JRF!F3453&gt;0,"",IF(JRF!B3453="","",IF(LEFT(JRF!B3453,1)=IFERROR(VLOOKUP(LEFT(JRF!B3453,1),$CF$2:$CF$5,1,0),0),"Product Code Required",IF(JRF!C3453="","",IF(JRF!C3453=IFERROR(VLOOKUP(JRF!C3453,$CH:$CH,1,0),0),"Product Code Required","NA")))))</f>
        <v/>
      </c>
      <c r="CJ3440" t="str">
        <f>IF(JRF!AV3453&gt;0,"",IF(JRF!Q3453="","",IF(LEFT(JRF!Q3453,1)=IFERROR(VLOOKUP(LEFT(JRF!Q3453,1),$CF$2:$CF$5,1,0),0),"Product Code Required",IF(JRF!V3453="","",IF(JRF!V3453=IFERROR(VLOOKUP(JRF!V3453,$CH:$CH,1,0),0),"Product Code Required","NA")))))</f>
        <v/>
      </c>
      <c r="CK3440" t="str">
        <f>IFERROR(IF(LEN('Journal Template'!F3451)&gt;0,"",IF('Journal Template'!A3451="","",IF(LEFT('Journal Template'!A3451,1)=IFERROR(VLOOKUP(LEFT('Journal Template'!A3451,1),Checks!$CF$2:$CF$5,1,0),0),"Product Code Required",IF('Journal Template'!D3451="","",IF('Journal Template'!D3451=IFERROR(VLOOKUP('Journal Template'!D3451,Checks!$CH:$CH,1,0),0),"Product Code Required","NA"))))),"")</f>
        <v/>
      </c>
    </row>
    <row r="3441" spans="14:89">
      <c r="N3441" t="s">
        <v>15002</v>
      </c>
      <c r="O3441" t="s">
        <v>6666</v>
      </c>
      <c r="P3441" t="s">
        <v>386</v>
      </c>
      <c r="Q3441" s="150" t="str">
        <f>IF(JRF!D3454="","",IF(IFERROR(VLOOKUP(JRF!D3454,Checks!N:P,3,0),0)="A","","Inactive account in Use"))</f>
        <v/>
      </c>
      <c r="R3441" t="str">
        <f>IFERROR(IF('Journal Template'!C3853="","",IF(IFERROR(VLOOKUP('Journal Template'!C3853,Checks!N:P,3,0),0)="A","","Inactive account in Use")),"")</f>
        <v/>
      </c>
      <c r="V3441" s="150" t="str">
        <f>IF(JRF!C3454="","",IF(IFERROR(VLOOKUP(JRF!C3454,Checks!S:U,3,0),0)="A","Entry with System fund Dept",""))</f>
        <v/>
      </c>
      <c r="W3441" t="str">
        <f>IFERROR(IF('Journal Template'!D3853="","",IF(IFERROR(VLOOKUP('Journal Template'!D3853,Checks!S:U,3,0),0)="A","Entry with System fund Dept","")),"")</f>
        <v/>
      </c>
      <c r="X3441" t="s">
        <v>15003</v>
      </c>
      <c r="Y3441" t="s">
        <v>389</v>
      </c>
      <c r="Z3441" t="s">
        <v>15004</v>
      </c>
      <c r="AA3441" t="s">
        <v>391</v>
      </c>
      <c r="AB3441" t="s">
        <v>125</v>
      </c>
      <c r="AC3441" s="150" t="str">
        <f>IFERROR(IF(JRF!C3454="","",IF(AND(VLOOKUP(JRF!C3454,X:AA,4,0)=JRF!B3454,VLOOKUP(JRF!C3454,X:Y,2,0)="A"),"","Inactive Dept Combo Error")),"Inactive Dept Combo Error")</f>
        <v/>
      </c>
      <c r="AD3441" t="str">
        <f>IFERROR(IF('Journal Template'!D3853="","",IF(AND(VLOOKUP('Journal Template'!D3853,X:AA,4,0)='Journal Template'!A3853,VLOOKUP('Journal Template'!D3853,X:Y,2,0)="A"),"","Inactive Dept Combo Error")),"")</f>
        <v/>
      </c>
      <c r="AK3441" s="150" t="str">
        <f>IF(JRF!B3454="","",IF(JRF!B3454=IFERROR(VLOOKUP(JRF!B3454,Checks!AI:AI,1,0),0),"Entry in Branch/Satellite BU's",""))</f>
        <v/>
      </c>
      <c r="AL3441" t="str">
        <f>IFERROR(IF('Journal Template'!A3853="","",IF('Journal Template'!A3853=IFERROR(VLOOKUP('Journal Template'!A3853,Checks!AI:AI,1,0),0),"Entry in Branch/Satellite BU's","")),"")</f>
        <v/>
      </c>
      <c r="AO3441" s="171"/>
      <c r="AP3441" s="171"/>
      <c r="AQ3441" s="171"/>
      <c r="AR3441" s="171"/>
      <c r="CI3441" t="str">
        <f>IF(JRF!F3454&gt;0,"",IF(JRF!B3454="","",IF(LEFT(JRF!B3454,1)=IFERROR(VLOOKUP(LEFT(JRF!B3454,1),$CF$2:$CF$5,1,0),0),"Product Code Required",IF(JRF!C3454="","",IF(JRF!C3454=IFERROR(VLOOKUP(JRF!C3454,$CH:$CH,1,0),0),"Product Code Required","NA")))))</f>
        <v/>
      </c>
      <c r="CJ3441" t="str">
        <f>IF(JRF!AV3454&gt;0,"",IF(JRF!Q3454="","",IF(LEFT(JRF!Q3454,1)=IFERROR(VLOOKUP(LEFT(JRF!Q3454,1),$CF$2:$CF$5,1,0),0),"Product Code Required",IF(JRF!V3454="","",IF(JRF!V3454=IFERROR(VLOOKUP(JRF!V3454,$CH:$CH,1,0),0),"Product Code Required","NA")))))</f>
        <v/>
      </c>
      <c r="CK3441" t="str">
        <f>IFERROR(IF(LEN('Journal Template'!F3452)&gt;0,"",IF('Journal Template'!A3452="","",IF(LEFT('Journal Template'!A3452,1)=IFERROR(VLOOKUP(LEFT('Journal Template'!A3452,1),Checks!$CF$2:$CF$5,1,0),0),"Product Code Required",IF('Journal Template'!D3452="","",IF('Journal Template'!D3452=IFERROR(VLOOKUP('Journal Template'!D3452,Checks!$CH:$CH,1,0),0),"Product Code Required","NA"))))),"")</f>
        <v/>
      </c>
    </row>
    <row r="3442" spans="14:89">
      <c r="N3442" t="s">
        <v>15005</v>
      </c>
      <c r="O3442" t="s">
        <v>15006</v>
      </c>
      <c r="P3442" t="s">
        <v>386</v>
      </c>
      <c r="Q3442" s="150" t="str">
        <f>IF(JRF!D3455="","",IF(IFERROR(VLOOKUP(JRF!D3455,Checks!N:P,3,0),0)="A","","Inactive account in Use"))</f>
        <v/>
      </c>
      <c r="R3442" t="str">
        <f>IFERROR(IF('Journal Template'!C3854="","",IF(IFERROR(VLOOKUP('Journal Template'!C3854,Checks!N:P,3,0),0)="A","","Inactive account in Use")),"")</f>
        <v/>
      </c>
      <c r="V3442" s="150" t="str">
        <f>IF(JRF!C3455="","",IF(IFERROR(VLOOKUP(JRF!C3455,Checks!S:U,3,0),0)="A","Entry with System fund Dept",""))</f>
        <v/>
      </c>
      <c r="W3442" t="str">
        <f>IFERROR(IF('Journal Template'!D3854="","",IF(IFERROR(VLOOKUP('Journal Template'!D3854,Checks!S:U,3,0),0)="A","Entry with System fund Dept","")),"")</f>
        <v/>
      </c>
      <c r="X3442" t="s">
        <v>15007</v>
      </c>
      <c r="Y3442" t="s">
        <v>389</v>
      </c>
      <c r="Z3442" t="s">
        <v>15008</v>
      </c>
      <c r="AA3442" t="s">
        <v>391</v>
      </c>
      <c r="AB3442" t="s">
        <v>125</v>
      </c>
      <c r="AC3442" s="150" t="str">
        <f>IFERROR(IF(JRF!C3455="","",IF(AND(VLOOKUP(JRF!C3455,X:AA,4,0)=JRF!B3455,VLOOKUP(JRF!C3455,X:Y,2,0)="A"),"","Inactive Dept Combo Error")),"Inactive Dept Combo Error")</f>
        <v/>
      </c>
      <c r="AD3442" t="str">
        <f>IFERROR(IF('Journal Template'!D3854="","",IF(AND(VLOOKUP('Journal Template'!D3854,X:AA,4,0)='Journal Template'!A3854,VLOOKUP('Journal Template'!D3854,X:Y,2,0)="A"),"","Inactive Dept Combo Error")),"")</f>
        <v/>
      </c>
      <c r="AK3442" s="150" t="str">
        <f>IF(JRF!B3455="","",IF(JRF!B3455=IFERROR(VLOOKUP(JRF!B3455,Checks!AI:AI,1,0),0),"Entry in Branch/Satellite BU's",""))</f>
        <v/>
      </c>
      <c r="AL3442" t="str">
        <f>IFERROR(IF('Journal Template'!A3854="","",IF('Journal Template'!A3854=IFERROR(VLOOKUP('Journal Template'!A3854,Checks!AI:AI,1,0),0),"Entry in Branch/Satellite BU's","")),"")</f>
        <v/>
      </c>
      <c r="AO3442" s="171"/>
      <c r="AP3442" s="171"/>
      <c r="AQ3442" s="171"/>
      <c r="AR3442" s="171"/>
      <c r="CI3442" t="str">
        <f>IF(JRF!F3455&gt;0,"",IF(JRF!B3455="","",IF(LEFT(JRF!B3455,1)=IFERROR(VLOOKUP(LEFT(JRF!B3455,1),$CF$2:$CF$5,1,0),0),"Product Code Required",IF(JRF!C3455="","",IF(JRF!C3455=IFERROR(VLOOKUP(JRF!C3455,$CH:$CH,1,0),0),"Product Code Required","NA")))))</f>
        <v/>
      </c>
      <c r="CJ3442" t="str">
        <f>IF(JRF!AV3455&gt;0,"",IF(JRF!Q3455="","",IF(LEFT(JRF!Q3455,1)=IFERROR(VLOOKUP(LEFT(JRF!Q3455,1),$CF$2:$CF$5,1,0),0),"Product Code Required",IF(JRF!V3455="","",IF(JRF!V3455=IFERROR(VLOOKUP(JRF!V3455,$CH:$CH,1,0),0),"Product Code Required","NA")))))</f>
        <v/>
      </c>
      <c r="CK3442" t="str">
        <f>IFERROR(IF(LEN('Journal Template'!F3453)&gt;0,"",IF('Journal Template'!A3453="","",IF(LEFT('Journal Template'!A3453,1)=IFERROR(VLOOKUP(LEFT('Journal Template'!A3453,1),Checks!$CF$2:$CF$5,1,0),0),"Product Code Required",IF('Journal Template'!D3453="","",IF('Journal Template'!D3453=IFERROR(VLOOKUP('Journal Template'!D3453,Checks!$CH:$CH,1,0),0),"Product Code Required","NA"))))),"")</f>
        <v/>
      </c>
    </row>
    <row r="3443" spans="14:89">
      <c r="N3443" t="s">
        <v>15009</v>
      </c>
      <c r="O3443" t="s">
        <v>11719</v>
      </c>
      <c r="P3443" t="s">
        <v>386</v>
      </c>
      <c r="Q3443" s="150" t="str">
        <f>IF(JRF!D3456="","",IF(IFERROR(VLOOKUP(JRF!D3456,Checks!N:P,3,0),0)="A","","Inactive account in Use"))</f>
        <v/>
      </c>
      <c r="R3443" t="str">
        <f>IFERROR(IF('Journal Template'!C3855="","",IF(IFERROR(VLOOKUP('Journal Template'!C3855,Checks!N:P,3,0),0)="A","","Inactive account in Use")),"")</f>
        <v/>
      </c>
      <c r="V3443" s="150" t="str">
        <f>IF(JRF!C3456="","",IF(IFERROR(VLOOKUP(JRF!C3456,Checks!S:U,3,0),0)="A","Entry with System fund Dept",""))</f>
        <v/>
      </c>
      <c r="W3443" t="str">
        <f>IFERROR(IF('Journal Template'!D3855="","",IF(IFERROR(VLOOKUP('Journal Template'!D3855,Checks!S:U,3,0),0)="A","Entry with System fund Dept","")),"")</f>
        <v/>
      </c>
      <c r="X3443" t="s">
        <v>15010</v>
      </c>
      <c r="Y3443" t="s">
        <v>389</v>
      </c>
      <c r="Z3443" t="s">
        <v>15011</v>
      </c>
      <c r="AA3443" t="s">
        <v>391</v>
      </c>
      <c r="AB3443" t="s">
        <v>125</v>
      </c>
      <c r="AC3443" s="150" t="str">
        <f>IFERROR(IF(JRF!C3456="","",IF(AND(VLOOKUP(JRF!C3456,X:AA,4,0)=JRF!B3456,VLOOKUP(JRF!C3456,X:Y,2,0)="A"),"","Inactive Dept Combo Error")),"Inactive Dept Combo Error")</f>
        <v/>
      </c>
      <c r="AD3443" t="str">
        <f>IFERROR(IF('Journal Template'!D3855="","",IF(AND(VLOOKUP('Journal Template'!D3855,X:AA,4,0)='Journal Template'!A3855,VLOOKUP('Journal Template'!D3855,X:Y,2,0)="A"),"","Inactive Dept Combo Error")),"")</f>
        <v/>
      </c>
      <c r="AK3443" s="150" t="str">
        <f>IF(JRF!B3456="","",IF(JRF!B3456=IFERROR(VLOOKUP(JRF!B3456,Checks!AI:AI,1,0),0),"Entry in Branch/Satellite BU's",""))</f>
        <v/>
      </c>
      <c r="AL3443" t="str">
        <f>IFERROR(IF('Journal Template'!A3855="","",IF('Journal Template'!A3855=IFERROR(VLOOKUP('Journal Template'!A3855,Checks!AI:AI,1,0),0),"Entry in Branch/Satellite BU's","")),"")</f>
        <v/>
      </c>
      <c r="AO3443" s="171"/>
      <c r="AP3443" s="171"/>
      <c r="AQ3443" s="171"/>
      <c r="AR3443" s="171"/>
      <c r="CI3443" t="str">
        <f>IF(JRF!F3456&gt;0,"",IF(JRF!B3456="","",IF(LEFT(JRF!B3456,1)=IFERROR(VLOOKUP(LEFT(JRF!B3456,1),$CF$2:$CF$5,1,0),0),"Product Code Required",IF(JRF!C3456="","",IF(JRF!C3456=IFERROR(VLOOKUP(JRF!C3456,$CH:$CH,1,0),0),"Product Code Required","NA")))))</f>
        <v/>
      </c>
      <c r="CJ3443" t="str">
        <f>IF(JRF!AV3456&gt;0,"",IF(JRF!Q3456="","",IF(LEFT(JRF!Q3456,1)=IFERROR(VLOOKUP(LEFT(JRF!Q3456,1),$CF$2:$CF$5,1,0),0),"Product Code Required",IF(JRF!V3456="","",IF(JRF!V3456=IFERROR(VLOOKUP(JRF!V3456,$CH:$CH,1,0),0),"Product Code Required","NA")))))</f>
        <v/>
      </c>
      <c r="CK3443" t="str">
        <f>IFERROR(IF(LEN('Journal Template'!F3454)&gt;0,"",IF('Journal Template'!A3454="","",IF(LEFT('Journal Template'!A3454,1)=IFERROR(VLOOKUP(LEFT('Journal Template'!A3454,1),Checks!$CF$2:$CF$5,1,0),0),"Product Code Required",IF('Journal Template'!D3454="","",IF('Journal Template'!D3454=IFERROR(VLOOKUP('Journal Template'!D3454,Checks!$CH:$CH,1,0),0),"Product Code Required","NA"))))),"")</f>
        <v/>
      </c>
    </row>
    <row r="3444" spans="14:89">
      <c r="N3444" t="s">
        <v>15012</v>
      </c>
      <c r="O3444" t="s">
        <v>15013</v>
      </c>
      <c r="P3444" t="s">
        <v>386</v>
      </c>
      <c r="Q3444" s="150" t="str">
        <f>IF(JRF!D3457="","",IF(IFERROR(VLOOKUP(JRF!D3457,Checks!N:P,3,0),0)="A","","Inactive account in Use"))</f>
        <v/>
      </c>
      <c r="R3444" t="str">
        <f>IFERROR(IF('Journal Template'!C3856="","",IF(IFERROR(VLOOKUP('Journal Template'!C3856,Checks!N:P,3,0),0)="A","","Inactive account in Use")),"")</f>
        <v/>
      </c>
      <c r="V3444" s="150" t="str">
        <f>IF(JRF!C3457="","",IF(IFERROR(VLOOKUP(JRF!C3457,Checks!S:U,3,0),0)="A","Entry with System fund Dept",""))</f>
        <v/>
      </c>
      <c r="W3444" t="str">
        <f>IFERROR(IF('Journal Template'!D3856="","",IF(IFERROR(VLOOKUP('Journal Template'!D3856,Checks!S:U,3,0),0)="A","Entry with System fund Dept","")),"")</f>
        <v/>
      </c>
      <c r="X3444" t="s">
        <v>15014</v>
      </c>
      <c r="Y3444" t="s">
        <v>389</v>
      </c>
      <c r="Z3444" t="s">
        <v>15015</v>
      </c>
      <c r="AA3444" t="s">
        <v>391</v>
      </c>
      <c r="AB3444" t="s">
        <v>125</v>
      </c>
      <c r="AC3444" s="150" t="str">
        <f>IFERROR(IF(JRF!C3457="","",IF(AND(VLOOKUP(JRF!C3457,X:AA,4,0)=JRF!B3457,VLOOKUP(JRF!C3457,X:Y,2,0)="A"),"","Inactive Dept Combo Error")),"Inactive Dept Combo Error")</f>
        <v/>
      </c>
      <c r="AD3444" t="str">
        <f>IFERROR(IF('Journal Template'!D3856="","",IF(AND(VLOOKUP('Journal Template'!D3856,X:AA,4,0)='Journal Template'!A3856,VLOOKUP('Journal Template'!D3856,X:Y,2,0)="A"),"","Inactive Dept Combo Error")),"")</f>
        <v/>
      </c>
      <c r="AK3444" s="150" t="str">
        <f>IF(JRF!B3457="","",IF(JRF!B3457=IFERROR(VLOOKUP(JRF!B3457,Checks!AI:AI,1,0),0),"Entry in Branch/Satellite BU's",""))</f>
        <v/>
      </c>
      <c r="AL3444" t="str">
        <f>IFERROR(IF('Journal Template'!A3856="","",IF('Journal Template'!A3856=IFERROR(VLOOKUP('Journal Template'!A3856,Checks!AI:AI,1,0),0),"Entry in Branch/Satellite BU's","")),"")</f>
        <v/>
      </c>
      <c r="AO3444" s="171"/>
      <c r="AP3444" s="171"/>
      <c r="AQ3444" s="171"/>
      <c r="AR3444" s="171"/>
      <c r="CI3444" t="str">
        <f>IF(JRF!F3457&gt;0,"",IF(JRF!B3457="","",IF(LEFT(JRF!B3457,1)=IFERROR(VLOOKUP(LEFT(JRF!B3457,1),$CF$2:$CF$5,1,0),0),"Product Code Required",IF(JRF!C3457="","",IF(JRF!C3457=IFERROR(VLOOKUP(JRF!C3457,$CH:$CH,1,0),0),"Product Code Required","NA")))))</f>
        <v/>
      </c>
      <c r="CJ3444" t="str">
        <f>IF(JRF!AV3457&gt;0,"",IF(JRF!Q3457="","",IF(LEFT(JRF!Q3457,1)=IFERROR(VLOOKUP(LEFT(JRF!Q3457,1),$CF$2:$CF$5,1,0),0),"Product Code Required",IF(JRF!V3457="","",IF(JRF!V3457=IFERROR(VLOOKUP(JRF!V3457,$CH:$CH,1,0),0),"Product Code Required","NA")))))</f>
        <v/>
      </c>
      <c r="CK3444" t="str">
        <f>IFERROR(IF(LEN('Journal Template'!F3455)&gt;0,"",IF('Journal Template'!A3455="","",IF(LEFT('Journal Template'!A3455,1)=IFERROR(VLOOKUP(LEFT('Journal Template'!A3455,1),Checks!$CF$2:$CF$5,1,0),0),"Product Code Required",IF('Journal Template'!D3455="","",IF('Journal Template'!D3455=IFERROR(VLOOKUP('Journal Template'!D3455,Checks!$CH:$CH,1,0),0),"Product Code Required","NA"))))),"")</f>
        <v/>
      </c>
    </row>
    <row r="3445" spans="14:89">
      <c r="N3445" t="s">
        <v>15016</v>
      </c>
      <c r="O3445" t="s">
        <v>15017</v>
      </c>
      <c r="P3445" t="s">
        <v>386</v>
      </c>
      <c r="Q3445" s="150" t="str">
        <f>IF(JRF!D3458="","",IF(IFERROR(VLOOKUP(JRF!D3458,Checks!N:P,3,0),0)="A","","Inactive account in Use"))</f>
        <v/>
      </c>
      <c r="R3445" t="str">
        <f>IFERROR(IF('Journal Template'!C3857="","",IF(IFERROR(VLOOKUP('Journal Template'!C3857,Checks!N:P,3,0),0)="A","","Inactive account in Use")),"")</f>
        <v/>
      </c>
      <c r="V3445" s="150" t="str">
        <f>IF(JRF!C3458="","",IF(IFERROR(VLOOKUP(JRF!C3458,Checks!S:U,3,0),0)="A","Entry with System fund Dept",""))</f>
        <v/>
      </c>
      <c r="W3445" t="str">
        <f>IFERROR(IF('Journal Template'!D3857="","",IF(IFERROR(VLOOKUP('Journal Template'!D3857,Checks!S:U,3,0),0)="A","Entry with System fund Dept","")),"")</f>
        <v/>
      </c>
      <c r="X3445" t="s">
        <v>15018</v>
      </c>
      <c r="Y3445" t="s">
        <v>389</v>
      </c>
      <c r="Z3445" t="s">
        <v>15019</v>
      </c>
      <c r="AA3445" t="s">
        <v>391</v>
      </c>
      <c r="AB3445" t="s">
        <v>125</v>
      </c>
      <c r="AC3445" s="150" t="str">
        <f>IFERROR(IF(JRF!C3458="","",IF(AND(VLOOKUP(JRF!C3458,X:AA,4,0)=JRF!B3458,VLOOKUP(JRF!C3458,X:Y,2,0)="A"),"","Inactive Dept Combo Error")),"Inactive Dept Combo Error")</f>
        <v/>
      </c>
      <c r="AD3445" t="str">
        <f>IFERROR(IF('Journal Template'!D3857="","",IF(AND(VLOOKUP('Journal Template'!D3857,X:AA,4,0)='Journal Template'!A3857,VLOOKUP('Journal Template'!D3857,X:Y,2,0)="A"),"","Inactive Dept Combo Error")),"")</f>
        <v/>
      </c>
      <c r="AK3445" s="150" t="str">
        <f>IF(JRF!B3458="","",IF(JRF!B3458=IFERROR(VLOOKUP(JRF!B3458,Checks!AI:AI,1,0),0),"Entry in Branch/Satellite BU's",""))</f>
        <v/>
      </c>
      <c r="AL3445" t="str">
        <f>IFERROR(IF('Journal Template'!A3857="","",IF('Journal Template'!A3857=IFERROR(VLOOKUP('Journal Template'!A3857,Checks!AI:AI,1,0),0),"Entry in Branch/Satellite BU's","")),"")</f>
        <v/>
      </c>
      <c r="AO3445" s="171"/>
      <c r="AP3445" s="171"/>
      <c r="AQ3445" s="171"/>
      <c r="AR3445" s="171"/>
      <c r="CI3445" t="str">
        <f>IF(JRF!F3458&gt;0,"",IF(JRF!B3458="","",IF(LEFT(JRF!B3458,1)=IFERROR(VLOOKUP(LEFT(JRF!B3458,1),$CF$2:$CF$5,1,0),0),"Product Code Required",IF(JRF!C3458="","",IF(JRF!C3458=IFERROR(VLOOKUP(JRF!C3458,$CH:$CH,1,0),0),"Product Code Required","NA")))))</f>
        <v/>
      </c>
      <c r="CJ3445" t="str">
        <f>IF(JRF!AV3458&gt;0,"",IF(JRF!Q3458="","",IF(LEFT(JRF!Q3458,1)=IFERROR(VLOOKUP(LEFT(JRF!Q3458,1),$CF$2:$CF$5,1,0),0),"Product Code Required",IF(JRF!V3458="","",IF(JRF!V3458=IFERROR(VLOOKUP(JRF!V3458,$CH:$CH,1,0),0),"Product Code Required","NA")))))</f>
        <v/>
      </c>
      <c r="CK3445" t="str">
        <f>IFERROR(IF(LEN('Journal Template'!F3456)&gt;0,"",IF('Journal Template'!A3456="","",IF(LEFT('Journal Template'!A3456,1)=IFERROR(VLOOKUP(LEFT('Journal Template'!A3456,1),Checks!$CF$2:$CF$5,1,0),0),"Product Code Required",IF('Journal Template'!D3456="","",IF('Journal Template'!D3456=IFERROR(VLOOKUP('Journal Template'!D3456,Checks!$CH:$CH,1,0),0),"Product Code Required","NA"))))),"")</f>
        <v/>
      </c>
    </row>
    <row r="3446" spans="14:89">
      <c r="N3446" t="s">
        <v>15020</v>
      </c>
      <c r="O3446" t="s">
        <v>15021</v>
      </c>
      <c r="P3446" t="s">
        <v>386</v>
      </c>
      <c r="Q3446" s="150" t="str">
        <f>IF(JRF!D3459="","",IF(IFERROR(VLOOKUP(JRF!D3459,Checks!N:P,3,0),0)="A","","Inactive account in Use"))</f>
        <v/>
      </c>
      <c r="R3446" t="str">
        <f>IFERROR(IF('Journal Template'!C3858="","",IF(IFERROR(VLOOKUP('Journal Template'!C3858,Checks!N:P,3,0),0)="A","","Inactive account in Use")),"")</f>
        <v/>
      </c>
      <c r="V3446" s="150" t="str">
        <f>IF(JRF!C3459="","",IF(IFERROR(VLOOKUP(JRF!C3459,Checks!S:U,3,0),0)="A","Entry with System fund Dept",""))</f>
        <v/>
      </c>
      <c r="W3446" t="str">
        <f>IFERROR(IF('Journal Template'!D3858="","",IF(IFERROR(VLOOKUP('Journal Template'!D3858,Checks!S:U,3,0),0)="A","Entry with System fund Dept","")),"")</f>
        <v/>
      </c>
      <c r="X3446" t="s">
        <v>15022</v>
      </c>
      <c r="Y3446" t="s">
        <v>389</v>
      </c>
      <c r="Z3446" t="s">
        <v>15023</v>
      </c>
      <c r="AA3446" t="s">
        <v>391</v>
      </c>
      <c r="AB3446" t="s">
        <v>125</v>
      </c>
      <c r="AC3446" s="150" t="str">
        <f>IFERROR(IF(JRF!C3459="","",IF(AND(VLOOKUP(JRF!C3459,X:AA,4,0)=JRF!B3459,VLOOKUP(JRF!C3459,X:Y,2,0)="A"),"","Inactive Dept Combo Error")),"Inactive Dept Combo Error")</f>
        <v/>
      </c>
      <c r="AD3446" t="str">
        <f>IFERROR(IF('Journal Template'!D3858="","",IF(AND(VLOOKUP('Journal Template'!D3858,X:AA,4,0)='Journal Template'!A3858,VLOOKUP('Journal Template'!D3858,X:Y,2,0)="A"),"","Inactive Dept Combo Error")),"")</f>
        <v/>
      </c>
      <c r="AK3446" s="150" t="str">
        <f>IF(JRF!B3459="","",IF(JRF!B3459=IFERROR(VLOOKUP(JRF!B3459,Checks!AI:AI,1,0),0),"Entry in Branch/Satellite BU's",""))</f>
        <v/>
      </c>
      <c r="AL3446" t="str">
        <f>IFERROR(IF('Journal Template'!A3858="","",IF('Journal Template'!A3858=IFERROR(VLOOKUP('Journal Template'!A3858,Checks!AI:AI,1,0),0),"Entry in Branch/Satellite BU's","")),"")</f>
        <v/>
      </c>
      <c r="AO3446" s="171"/>
      <c r="AP3446" s="171"/>
      <c r="AQ3446" s="171"/>
      <c r="AR3446" s="171"/>
      <c r="CI3446" t="str">
        <f>IF(JRF!F3459&gt;0,"",IF(JRF!B3459="","",IF(LEFT(JRF!B3459,1)=IFERROR(VLOOKUP(LEFT(JRF!B3459,1),$CF$2:$CF$5,1,0),0),"Product Code Required",IF(JRF!C3459="","",IF(JRF!C3459=IFERROR(VLOOKUP(JRF!C3459,$CH:$CH,1,0),0),"Product Code Required","NA")))))</f>
        <v/>
      </c>
      <c r="CJ3446" t="str">
        <f>IF(JRF!AV3459&gt;0,"",IF(JRF!Q3459="","",IF(LEFT(JRF!Q3459,1)=IFERROR(VLOOKUP(LEFT(JRF!Q3459,1),$CF$2:$CF$5,1,0),0),"Product Code Required",IF(JRF!V3459="","",IF(JRF!V3459=IFERROR(VLOOKUP(JRF!V3459,$CH:$CH,1,0),0),"Product Code Required","NA")))))</f>
        <v/>
      </c>
      <c r="CK3446" t="str">
        <f>IFERROR(IF(LEN('Journal Template'!F3457)&gt;0,"",IF('Journal Template'!A3457="","",IF(LEFT('Journal Template'!A3457,1)=IFERROR(VLOOKUP(LEFT('Journal Template'!A3457,1),Checks!$CF$2:$CF$5,1,0),0),"Product Code Required",IF('Journal Template'!D3457="","",IF('Journal Template'!D3457=IFERROR(VLOOKUP('Journal Template'!D3457,Checks!$CH:$CH,1,0),0),"Product Code Required","NA"))))),"")</f>
        <v/>
      </c>
    </row>
    <row r="3447" spans="14:89">
      <c r="N3447" t="s">
        <v>15024</v>
      </c>
      <c r="O3447" t="s">
        <v>15025</v>
      </c>
      <c r="P3447" t="s">
        <v>386</v>
      </c>
      <c r="Q3447" s="150" t="str">
        <f>IF(JRF!D3460="","",IF(IFERROR(VLOOKUP(JRF!D3460,Checks!N:P,3,0),0)="A","","Inactive account in Use"))</f>
        <v/>
      </c>
      <c r="R3447" t="str">
        <f>IFERROR(IF('Journal Template'!C3859="","",IF(IFERROR(VLOOKUP('Journal Template'!C3859,Checks!N:P,3,0),0)="A","","Inactive account in Use")),"")</f>
        <v/>
      </c>
      <c r="V3447" s="150" t="str">
        <f>IF(JRF!C3460="","",IF(IFERROR(VLOOKUP(JRF!C3460,Checks!S:U,3,0),0)="A","Entry with System fund Dept",""))</f>
        <v/>
      </c>
      <c r="W3447" t="str">
        <f>IFERROR(IF('Journal Template'!D3859="","",IF(IFERROR(VLOOKUP('Journal Template'!D3859,Checks!S:U,3,0),0)="A","Entry with System fund Dept","")),"")</f>
        <v/>
      </c>
      <c r="X3447" t="s">
        <v>15026</v>
      </c>
      <c r="Y3447" t="s">
        <v>389</v>
      </c>
      <c r="Z3447" t="s">
        <v>15027</v>
      </c>
      <c r="AA3447" t="s">
        <v>391</v>
      </c>
      <c r="AB3447" t="s">
        <v>125</v>
      </c>
      <c r="AC3447" s="150" t="str">
        <f>IFERROR(IF(JRF!C3460="","",IF(AND(VLOOKUP(JRF!C3460,X:AA,4,0)=JRF!B3460,VLOOKUP(JRF!C3460,X:Y,2,0)="A"),"","Inactive Dept Combo Error")),"Inactive Dept Combo Error")</f>
        <v/>
      </c>
      <c r="AD3447" t="str">
        <f>IFERROR(IF('Journal Template'!D3859="","",IF(AND(VLOOKUP('Journal Template'!D3859,X:AA,4,0)='Journal Template'!A3859,VLOOKUP('Journal Template'!D3859,X:Y,2,0)="A"),"","Inactive Dept Combo Error")),"")</f>
        <v/>
      </c>
      <c r="AK3447" s="150" t="str">
        <f>IF(JRF!B3460="","",IF(JRF!B3460=IFERROR(VLOOKUP(JRF!B3460,Checks!AI:AI,1,0),0),"Entry in Branch/Satellite BU's",""))</f>
        <v/>
      </c>
      <c r="AL3447" t="str">
        <f>IFERROR(IF('Journal Template'!A3859="","",IF('Journal Template'!A3859=IFERROR(VLOOKUP('Journal Template'!A3859,Checks!AI:AI,1,0),0),"Entry in Branch/Satellite BU's","")),"")</f>
        <v/>
      </c>
      <c r="AO3447" s="171"/>
      <c r="AP3447" s="171"/>
      <c r="AQ3447" s="171"/>
      <c r="AR3447" s="171"/>
      <c r="CI3447" t="str">
        <f>IF(JRF!F3460&gt;0,"",IF(JRF!B3460="","",IF(LEFT(JRF!B3460,1)=IFERROR(VLOOKUP(LEFT(JRF!B3460,1),$CF$2:$CF$5,1,0),0),"Product Code Required",IF(JRF!C3460="","",IF(JRF!C3460=IFERROR(VLOOKUP(JRF!C3460,$CH:$CH,1,0),0),"Product Code Required","NA")))))</f>
        <v/>
      </c>
      <c r="CJ3447" t="str">
        <f>IF(JRF!AV3460&gt;0,"",IF(JRF!Q3460="","",IF(LEFT(JRF!Q3460,1)=IFERROR(VLOOKUP(LEFT(JRF!Q3460,1),$CF$2:$CF$5,1,0),0),"Product Code Required",IF(JRF!V3460="","",IF(JRF!V3460=IFERROR(VLOOKUP(JRF!V3460,$CH:$CH,1,0),0),"Product Code Required","NA")))))</f>
        <v/>
      </c>
      <c r="CK3447" t="str">
        <f>IFERROR(IF(LEN('Journal Template'!F3458)&gt;0,"",IF('Journal Template'!A3458="","",IF(LEFT('Journal Template'!A3458,1)=IFERROR(VLOOKUP(LEFT('Journal Template'!A3458,1),Checks!$CF$2:$CF$5,1,0),0),"Product Code Required",IF('Journal Template'!D3458="","",IF('Journal Template'!D3458=IFERROR(VLOOKUP('Journal Template'!D3458,Checks!$CH:$CH,1,0),0),"Product Code Required","NA"))))),"")</f>
        <v/>
      </c>
    </row>
    <row r="3448" spans="14:89">
      <c r="N3448" t="s">
        <v>15028</v>
      </c>
      <c r="O3448" t="s">
        <v>15029</v>
      </c>
      <c r="P3448" t="s">
        <v>386</v>
      </c>
      <c r="Q3448" s="150" t="str">
        <f>IF(JRF!D3461="","",IF(IFERROR(VLOOKUP(JRF!D3461,Checks!N:P,3,0),0)="A","","Inactive account in Use"))</f>
        <v/>
      </c>
      <c r="R3448" t="str">
        <f>IFERROR(IF('Journal Template'!C3860="","",IF(IFERROR(VLOOKUP('Journal Template'!C3860,Checks!N:P,3,0),0)="A","","Inactive account in Use")),"")</f>
        <v/>
      </c>
      <c r="V3448" s="150" t="str">
        <f>IF(JRF!C3461="","",IF(IFERROR(VLOOKUP(JRF!C3461,Checks!S:U,3,0),0)="A","Entry with System fund Dept",""))</f>
        <v/>
      </c>
      <c r="W3448" t="str">
        <f>IFERROR(IF('Journal Template'!D3860="","",IF(IFERROR(VLOOKUP('Journal Template'!D3860,Checks!S:U,3,0),0)="A","Entry with System fund Dept","")),"")</f>
        <v/>
      </c>
      <c r="X3448" t="s">
        <v>7493</v>
      </c>
      <c r="Y3448" t="s">
        <v>386</v>
      </c>
      <c r="Z3448" t="s">
        <v>15030</v>
      </c>
      <c r="AA3448" t="s">
        <v>391</v>
      </c>
      <c r="AB3448" t="s">
        <v>125</v>
      </c>
      <c r="AC3448" s="150" t="str">
        <f>IFERROR(IF(JRF!C3461="","",IF(AND(VLOOKUP(JRF!C3461,X:AA,4,0)=JRF!B3461,VLOOKUP(JRF!C3461,X:Y,2,0)="A"),"","Inactive Dept Combo Error")),"Inactive Dept Combo Error")</f>
        <v/>
      </c>
      <c r="AD3448" t="str">
        <f>IFERROR(IF('Journal Template'!D3860="","",IF(AND(VLOOKUP('Journal Template'!D3860,X:AA,4,0)='Journal Template'!A3860,VLOOKUP('Journal Template'!D3860,X:Y,2,0)="A"),"","Inactive Dept Combo Error")),"")</f>
        <v/>
      </c>
      <c r="AK3448" s="150" t="str">
        <f>IF(JRF!B3461="","",IF(JRF!B3461=IFERROR(VLOOKUP(JRF!B3461,Checks!AI:AI,1,0),0),"Entry in Branch/Satellite BU's",""))</f>
        <v/>
      </c>
      <c r="AL3448" t="str">
        <f>IFERROR(IF('Journal Template'!A3860="","",IF('Journal Template'!A3860=IFERROR(VLOOKUP('Journal Template'!A3860,Checks!AI:AI,1,0),0),"Entry in Branch/Satellite BU's","")),"")</f>
        <v/>
      </c>
      <c r="AO3448" s="171"/>
      <c r="AP3448" s="171"/>
      <c r="AQ3448" s="171"/>
      <c r="AR3448" s="171"/>
      <c r="CI3448" t="str">
        <f>IF(JRF!F3461&gt;0,"",IF(JRF!B3461="","",IF(LEFT(JRF!B3461,1)=IFERROR(VLOOKUP(LEFT(JRF!B3461,1),$CF$2:$CF$5,1,0),0),"Product Code Required",IF(JRF!C3461="","",IF(JRF!C3461=IFERROR(VLOOKUP(JRF!C3461,$CH:$CH,1,0),0),"Product Code Required","NA")))))</f>
        <v/>
      </c>
      <c r="CJ3448" t="str">
        <f>IF(JRF!AV3461&gt;0,"",IF(JRF!Q3461="","",IF(LEFT(JRF!Q3461,1)=IFERROR(VLOOKUP(LEFT(JRF!Q3461,1),$CF$2:$CF$5,1,0),0),"Product Code Required",IF(JRF!V3461="","",IF(JRF!V3461=IFERROR(VLOOKUP(JRF!V3461,$CH:$CH,1,0),0),"Product Code Required","NA")))))</f>
        <v/>
      </c>
      <c r="CK3448" t="str">
        <f>IFERROR(IF(LEN('Journal Template'!F3459)&gt;0,"",IF('Journal Template'!A3459="","",IF(LEFT('Journal Template'!A3459,1)=IFERROR(VLOOKUP(LEFT('Journal Template'!A3459,1),Checks!$CF$2:$CF$5,1,0),0),"Product Code Required",IF('Journal Template'!D3459="","",IF('Journal Template'!D3459=IFERROR(VLOOKUP('Journal Template'!D3459,Checks!$CH:$CH,1,0),0),"Product Code Required","NA"))))),"")</f>
        <v/>
      </c>
    </row>
    <row r="3449" spans="14:89">
      <c r="N3449" t="s">
        <v>15031</v>
      </c>
      <c r="O3449" t="s">
        <v>15032</v>
      </c>
      <c r="P3449" t="s">
        <v>386</v>
      </c>
      <c r="Q3449" s="150" t="str">
        <f>IF(JRF!D3462="","",IF(IFERROR(VLOOKUP(JRF!D3462,Checks!N:P,3,0),0)="A","","Inactive account in Use"))</f>
        <v/>
      </c>
      <c r="R3449" t="str">
        <f>IFERROR(IF('Journal Template'!C3861="","",IF(IFERROR(VLOOKUP('Journal Template'!C3861,Checks!N:P,3,0),0)="A","","Inactive account in Use")),"")</f>
        <v/>
      </c>
      <c r="V3449" s="150" t="str">
        <f>IF(JRF!C3462="","",IF(IFERROR(VLOOKUP(JRF!C3462,Checks!S:U,3,0),0)="A","Entry with System fund Dept",""))</f>
        <v/>
      </c>
      <c r="W3449" t="str">
        <f>IFERROR(IF('Journal Template'!D3861="","",IF(IFERROR(VLOOKUP('Journal Template'!D3861,Checks!S:U,3,0),0)="A","Entry with System fund Dept","")),"")</f>
        <v/>
      </c>
      <c r="X3449" t="s">
        <v>7498</v>
      </c>
      <c r="Y3449" t="s">
        <v>386</v>
      </c>
      <c r="Z3449" t="s">
        <v>15033</v>
      </c>
      <c r="AA3449" t="s">
        <v>391</v>
      </c>
      <c r="AB3449" t="s">
        <v>125</v>
      </c>
      <c r="AC3449" s="150" t="str">
        <f>IFERROR(IF(JRF!C3462="","",IF(AND(VLOOKUP(JRF!C3462,X:AA,4,0)=JRF!B3462,VLOOKUP(JRF!C3462,X:Y,2,0)="A"),"","Inactive Dept Combo Error")),"Inactive Dept Combo Error")</f>
        <v/>
      </c>
      <c r="AD3449" t="str">
        <f>IFERROR(IF('Journal Template'!D3861="","",IF(AND(VLOOKUP('Journal Template'!D3861,X:AA,4,0)='Journal Template'!A3861,VLOOKUP('Journal Template'!D3861,X:Y,2,0)="A"),"","Inactive Dept Combo Error")),"")</f>
        <v/>
      </c>
      <c r="AK3449" s="150" t="str">
        <f>IF(JRF!B3462="","",IF(JRF!B3462=IFERROR(VLOOKUP(JRF!B3462,Checks!AI:AI,1,0),0),"Entry in Branch/Satellite BU's",""))</f>
        <v/>
      </c>
      <c r="AL3449" t="str">
        <f>IFERROR(IF('Journal Template'!A3861="","",IF('Journal Template'!A3861=IFERROR(VLOOKUP('Journal Template'!A3861,Checks!AI:AI,1,0),0),"Entry in Branch/Satellite BU's","")),"")</f>
        <v/>
      </c>
      <c r="AO3449" s="171"/>
      <c r="AP3449" s="171"/>
      <c r="AQ3449" s="171"/>
      <c r="AR3449" s="171"/>
      <c r="CI3449" t="str">
        <f>IF(JRF!F3462&gt;0,"",IF(JRF!B3462="","",IF(LEFT(JRF!B3462,1)=IFERROR(VLOOKUP(LEFT(JRF!B3462,1),$CF$2:$CF$5,1,0),0),"Product Code Required",IF(JRF!C3462="","",IF(JRF!C3462=IFERROR(VLOOKUP(JRF!C3462,$CH:$CH,1,0),0),"Product Code Required","NA")))))</f>
        <v/>
      </c>
      <c r="CJ3449" t="str">
        <f>IF(JRF!AV3462&gt;0,"",IF(JRF!Q3462="","",IF(LEFT(JRF!Q3462,1)=IFERROR(VLOOKUP(LEFT(JRF!Q3462,1),$CF$2:$CF$5,1,0),0),"Product Code Required",IF(JRF!V3462="","",IF(JRF!V3462=IFERROR(VLOOKUP(JRF!V3462,$CH:$CH,1,0),0),"Product Code Required","NA")))))</f>
        <v/>
      </c>
      <c r="CK3449" t="str">
        <f>IFERROR(IF(LEN('Journal Template'!F3460)&gt;0,"",IF('Journal Template'!A3460="","",IF(LEFT('Journal Template'!A3460,1)=IFERROR(VLOOKUP(LEFT('Journal Template'!A3460,1),Checks!$CF$2:$CF$5,1,0),0),"Product Code Required",IF('Journal Template'!D3460="","",IF('Journal Template'!D3460=IFERROR(VLOOKUP('Journal Template'!D3460,Checks!$CH:$CH,1,0),0),"Product Code Required","NA"))))),"")</f>
        <v/>
      </c>
    </row>
    <row r="3450" spans="14:89">
      <c r="N3450" t="s">
        <v>15034</v>
      </c>
      <c r="O3450" t="s">
        <v>15035</v>
      </c>
      <c r="P3450" t="s">
        <v>386</v>
      </c>
      <c r="Q3450" s="150" t="str">
        <f>IF(JRF!D3463="","",IF(IFERROR(VLOOKUP(JRF!D3463,Checks!N:P,3,0),0)="A","","Inactive account in Use"))</f>
        <v/>
      </c>
      <c r="R3450" t="str">
        <f>IFERROR(IF('Journal Template'!C3862="","",IF(IFERROR(VLOOKUP('Journal Template'!C3862,Checks!N:P,3,0),0)="A","","Inactive account in Use")),"")</f>
        <v/>
      </c>
      <c r="V3450" s="150" t="str">
        <f>IF(JRF!C3463="","",IF(IFERROR(VLOOKUP(JRF!C3463,Checks!S:U,3,0),0)="A","Entry with System fund Dept",""))</f>
        <v/>
      </c>
      <c r="W3450" t="str">
        <f>IFERROR(IF('Journal Template'!D3862="","",IF(IFERROR(VLOOKUP('Journal Template'!D3862,Checks!S:U,3,0),0)="A","Entry with System fund Dept","")),"")</f>
        <v/>
      </c>
      <c r="X3450" t="s">
        <v>15036</v>
      </c>
      <c r="Y3450" t="s">
        <v>389</v>
      </c>
      <c r="Z3450" t="s">
        <v>15037</v>
      </c>
      <c r="AA3450" t="s">
        <v>391</v>
      </c>
      <c r="AB3450" t="s">
        <v>125</v>
      </c>
      <c r="AC3450" s="150" t="str">
        <f>IFERROR(IF(JRF!C3463="","",IF(AND(VLOOKUP(JRF!C3463,X:AA,4,0)=JRF!B3463,VLOOKUP(JRF!C3463,X:Y,2,0)="A"),"","Inactive Dept Combo Error")),"Inactive Dept Combo Error")</f>
        <v/>
      </c>
      <c r="AD3450" t="str">
        <f>IFERROR(IF('Journal Template'!D3862="","",IF(AND(VLOOKUP('Journal Template'!D3862,X:AA,4,0)='Journal Template'!A3862,VLOOKUP('Journal Template'!D3862,X:Y,2,0)="A"),"","Inactive Dept Combo Error")),"")</f>
        <v/>
      </c>
      <c r="AK3450" s="150" t="str">
        <f>IF(JRF!B3463="","",IF(JRF!B3463=IFERROR(VLOOKUP(JRF!B3463,Checks!AI:AI,1,0),0),"Entry in Branch/Satellite BU's",""))</f>
        <v/>
      </c>
      <c r="AL3450" t="str">
        <f>IFERROR(IF('Journal Template'!A3862="","",IF('Journal Template'!A3862=IFERROR(VLOOKUP('Journal Template'!A3862,Checks!AI:AI,1,0),0),"Entry in Branch/Satellite BU's","")),"")</f>
        <v/>
      </c>
      <c r="AO3450" s="171"/>
      <c r="AP3450" s="171"/>
      <c r="AQ3450" s="171"/>
      <c r="AR3450" s="171"/>
      <c r="CI3450" t="str">
        <f>IF(JRF!F3463&gt;0,"",IF(JRF!B3463="","",IF(LEFT(JRF!B3463,1)=IFERROR(VLOOKUP(LEFT(JRF!B3463,1),$CF$2:$CF$5,1,0),0),"Product Code Required",IF(JRF!C3463="","",IF(JRF!C3463=IFERROR(VLOOKUP(JRF!C3463,$CH:$CH,1,0),0),"Product Code Required","NA")))))</f>
        <v/>
      </c>
      <c r="CJ3450" t="str">
        <f>IF(JRF!AV3463&gt;0,"",IF(JRF!Q3463="","",IF(LEFT(JRF!Q3463,1)=IFERROR(VLOOKUP(LEFT(JRF!Q3463,1),$CF$2:$CF$5,1,0),0),"Product Code Required",IF(JRF!V3463="","",IF(JRF!V3463=IFERROR(VLOOKUP(JRF!V3463,$CH:$CH,1,0),0),"Product Code Required","NA")))))</f>
        <v/>
      </c>
      <c r="CK3450" t="str">
        <f>IFERROR(IF(LEN('Journal Template'!F3461)&gt;0,"",IF('Journal Template'!A3461="","",IF(LEFT('Journal Template'!A3461,1)=IFERROR(VLOOKUP(LEFT('Journal Template'!A3461,1),Checks!$CF$2:$CF$5,1,0),0),"Product Code Required",IF('Journal Template'!D3461="","",IF('Journal Template'!D3461=IFERROR(VLOOKUP('Journal Template'!D3461,Checks!$CH:$CH,1,0),0),"Product Code Required","NA"))))),"")</f>
        <v/>
      </c>
    </row>
    <row r="3451" spans="14:89">
      <c r="N3451" t="s">
        <v>15038</v>
      </c>
      <c r="O3451" t="s">
        <v>15039</v>
      </c>
      <c r="P3451" t="s">
        <v>386</v>
      </c>
      <c r="Q3451" s="150" t="str">
        <f>IF(JRF!D3464="","",IF(IFERROR(VLOOKUP(JRF!D3464,Checks!N:P,3,0),0)="A","","Inactive account in Use"))</f>
        <v/>
      </c>
      <c r="R3451" t="str">
        <f>IFERROR(IF('Journal Template'!C3863="","",IF(IFERROR(VLOOKUP('Journal Template'!C3863,Checks!N:P,3,0),0)="A","","Inactive account in Use")),"")</f>
        <v/>
      </c>
      <c r="V3451" s="150" t="str">
        <f>IF(JRF!C3464="","",IF(IFERROR(VLOOKUP(JRF!C3464,Checks!S:U,3,0),0)="A","Entry with System fund Dept",""))</f>
        <v/>
      </c>
      <c r="W3451" t="str">
        <f>IFERROR(IF('Journal Template'!D3863="","",IF(IFERROR(VLOOKUP('Journal Template'!D3863,Checks!S:U,3,0),0)="A","Entry with System fund Dept","")),"")</f>
        <v/>
      </c>
      <c r="X3451" t="s">
        <v>15040</v>
      </c>
      <c r="Y3451" t="s">
        <v>389</v>
      </c>
      <c r="Z3451" t="s">
        <v>15041</v>
      </c>
      <c r="AA3451" t="s">
        <v>391</v>
      </c>
      <c r="AB3451" t="s">
        <v>125</v>
      </c>
      <c r="AC3451" s="150" t="str">
        <f>IFERROR(IF(JRF!C3464="","",IF(AND(VLOOKUP(JRF!C3464,X:AA,4,0)=JRF!B3464,VLOOKUP(JRF!C3464,X:Y,2,0)="A"),"","Inactive Dept Combo Error")),"Inactive Dept Combo Error")</f>
        <v/>
      </c>
      <c r="AD3451" t="str">
        <f>IFERROR(IF('Journal Template'!D3863="","",IF(AND(VLOOKUP('Journal Template'!D3863,X:AA,4,0)='Journal Template'!A3863,VLOOKUP('Journal Template'!D3863,X:Y,2,0)="A"),"","Inactive Dept Combo Error")),"")</f>
        <v/>
      </c>
      <c r="AK3451" s="150" t="str">
        <f>IF(JRF!B3464="","",IF(JRF!B3464=IFERROR(VLOOKUP(JRF!B3464,Checks!AI:AI,1,0),0),"Entry in Branch/Satellite BU's",""))</f>
        <v/>
      </c>
      <c r="AL3451" t="str">
        <f>IFERROR(IF('Journal Template'!A3863="","",IF('Journal Template'!A3863=IFERROR(VLOOKUP('Journal Template'!A3863,Checks!AI:AI,1,0),0),"Entry in Branch/Satellite BU's","")),"")</f>
        <v/>
      </c>
      <c r="AO3451" s="171"/>
      <c r="AP3451" s="171"/>
      <c r="AQ3451" s="171"/>
      <c r="AR3451" s="171"/>
      <c r="CI3451" t="str">
        <f>IF(JRF!F3464&gt;0,"",IF(JRF!B3464="","",IF(LEFT(JRF!B3464,1)=IFERROR(VLOOKUP(LEFT(JRF!B3464,1),$CF$2:$CF$5,1,0),0),"Product Code Required",IF(JRF!C3464="","",IF(JRF!C3464=IFERROR(VLOOKUP(JRF!C3464,$CH:$CH,1,0),0),"Product Code Required","NA")))))</f>
        <v/>
      </c>
      <c r="CJ3451" t="str">
        <f>IF(JRF!AV3464&gt;0,"",IF(JRF!Q3464="","",IF(LEFT(JRF!Q3464,1)=IFERROR(VLOOKUP(LEFT(JRF!Q3464,1),$CF$2:$CF$5,1,0),0),"Product Code Required",IF(JRF!V3464="","",IF(JRF!V3464=IFERROR(VLOOKUP(JRF!V3464,$CH:$CH,1,0),0),"Product Code Required","NA")))))</f>
        <v/>
      </c>
      <c r="CK3451" t="str">
        <f>IFERROR(IF(LEN('Journal Template'!F3462)&gt;0,"",IF('Journal Template'!A3462="","",IF(LEFT('Journal Template'!A3462,1)=IFERROR(VLOOKUP(LEFT('Journal Template'!A3462,1),Checks!$CF$2:$CF$5,1,0),0),"Product Code Required",IF('Journal Template'!D3462="","",IF('Journal Template'!D3462=IFERROR(VLOOKUP('Journal Template'!D3462,Checks!$CH:$CH,1,0),0),"Product Code Required","NA"))))),"")</f>
        <v/>
      </c>
    </row>
    <row r="3452" spans="14:89">
      <c r="N3452" t="s">
        <v>15042</v>
      </c>
      <c r="O3452" t="s">
        <v>15043</v>
      </c>
      <c r="P3452" t="s">
        <v>386</v>
      </c>
      <c r="Q3452" s="150" t="str">
        <f>IF(JRF!D3465="","",IF(IFERROR(VLOOKUP(JRF!D3465,Checks!N:P,3,0),0)="A","","Inactive account in Use"))</f>
        <v/>
      </c>
      <c r="R3452" t="str">
        <f>IFERROR(IF('Journal Template'!C3864="","",IF(IFERROR(VLOOKUP('Journal Template'!C3864,Checks!N:P,3,0),0)="A","","Inactive account in Use")),"")</f>
        <v/>
      </c>
      <c r="V3452" s="150" t="str">
        <f>IF(JRF!C3465="","",IF(IFERROR(VLOOKUP(JRF!C3465,Checks!S:U,3,0),0)="A","Entry with System fund Dept",""))</f>
        <v/>
      </c>
      <c r="W3452" t="str">
        <f>IFERROR(IF('Journal Template'!D3864="","",IF(IFERROR(VLOOKUP('Journal Template'!D3864,Checks!S:U,3,0),0)="A","Entry with System fund Dept","")),"")</f>
        <v/>
      </c>
      <c r="X3452" t="s">
        <v>7503</v>
      </c>
      <c r="Y3452" t="s">
        <v>386</v>
      </c>
      <c r="Z3452" t="s">
        <v>15044</v>
      </c>
      <c r="AA3452" t="s">
        <v>391</v>
      </c>
      <c r="AB3452" t="s">
        <v>125</v>
      </c>
      <c r="AC3452" s="150" t="str">
        <f>IFERROR(IF(JRF!C3465="","",IF(AND(VLOOKUP(JRF!C3465,X:AA,4,0)=JRF!B3465,VLOOKUP(JRF!C3465,X:Y,2,0)="A"),"","Inactive Dept Combo Error")),"Inactive Dept Combo Error")</f>
        <v/>
      </c>
      <c r="AD3452" t="str">
        <f>IFERROR(IF('Journal Template'!D3864="","",IF(AND(VLOOKUP('Journal Template'!D3864,X:AA,4,0)='Journal Template'!A3864,VLOOKUP('Journal Template'!D3864,X:Y,2,0)="A"),"","Inactive Dept Combo Error")),"")</f>
        <v/>
      </c>
      <c r="AK3452" s="150" t="str">
        <f>IF(JRF!B3465="","",IF(JRF!B3465=IFERROR(VLOOKUP(JRF!B3465,Checks!AI:AI,1,0),0),"Entry in Branch/Satellite BU's",""))</f>
        <v/>
      </c>
      <c r="AL3452" t="str">
        <f>IFERROR(IF('Journal Template'!A3864="","",IF('Journal Template'!A3864=IFERROR(VLOOKUP('Journal Template'!A3864,Checks!AI:AI,1,0),0),"Entry in Branch/Satellite BU's","")),"")</f>
        <v/>
      </c>
      <c r="AO3452" s="171"/>
      <c r="AP3452" s="171"/>
      <c r="AQ3452" s="171"/>
      <c r="AR3452" s="171"/>
      <c r="CI3452" t="str">
        <f>IF(JRF!F3465&gt;0,"",IF(JRF!B3465="","",IF(LEFT(JRF!B3465,1)=IFERROR(VLOOKUP(LEFT(JRF!B3465,1),$CF$2:$CF$5,1,0),0),"Product Code Required",IF(JRF!C3465="","",IF(JRF!C3465=IFERROR(VLOOKUP(JRF!C3465,$CH:$CH,1,0),0),"Product Code Required","NA")))))</f>
        <v/>
      </c>
      <c r="CJ3452" t="str">
        <f>IF(JRF!AV3465&gt;0,"",IF(JRF!Q3465="","",IF(LEFT(JRF!Q3465,1)=IFERROR(VLOOKUP(LEFT(JRF!Q3465,1),$CF$2:$CF$5,1,0),0),"Product Code Required",IF(JRF!V3465="","",IF(JRF!V3465=IFERROR(VLOOKUP(JRF!V3465,$CH:$CH,1,0),0),"Product Code Required","NA")))))</f>
        <v/>
      </c>
      <c r="CK3452" t="str">
        <f>IFERROR(IF(LEN('Journal Template'!F3463)&gt;0,"",IF('Journal Template'!A3463="","",IF(LEFT('Journal Template'!A3463,1)=IFERROR(VLOOKUP(LEFT('Journal Template'!A3463,1),Checks!$CF$2:$CF$5,1,0),0),"Product Code Required",IF('Journal Template'!D3463="","",IF('Journal Template'!D3463=IFERROR(VLOOKUP('Journal Template'!D3463,Checks!$CH:$CH,1,0),0),"Product Code Required","NA"))))),"")</f>
        <v/>
      </c>
    </row>
    <row r="3453" spans="14:89">
      <c r="N3453" t="s">
        <v>15045</v>
      </c>
      <c r="O3453" t="s">
        <v>15046</v>
      </c>
      <c r="P3453" t="s">
        <v>386</v>
      </c>
      <c r="Q3453" s="150" t="str">
        <f>IF(JRF!D3466="","",IF(IFERROR(VLOOKUP(JRF!D3466,Checks!N:P,3,0),0)="A","","Inactive account in Use"))</f>
        <v/>
      </c>
      <c r="R3453" t="str">
        <f>IFERROR(IF('Journal Template'!C3865="","",IF(IFERROR(VLOOKUP('Journal Template'!C3865,Checks!N:P,3,0),0)="A","","Inactive account in Use")),"")</f>
        <v/>
      </c>
      <c r="V3453" s="150" t="str">
        <f>IF(JRF!C3466="","",IF(IFERROR(VLOOKUP(JRF!C3466,Checks!S:U,3,0),0)="A","Entry with System fund Dept",""))</f>
        <v/>
      </c>
      <c r="W3453" t="str">
        <f>IFERROR(IF('Journal Template'!D3865="","",IF(IFERROR(VLOOKUP('Journal Template'!D3865,Checks!S:U,3,0),0)="A","Entry with System fund Dept","")),"")</f>
        <v/>
      </c>
      <c r="X3453" t="s">
        <v>15047</v>
      </c>
      <c r="Y3453" t="s">
        <v>389</v>
      </c>
      <c r="Z3453" t="s">
        <v>15048</v>
      </c>
      <c r="AA3453" t="s">
        <v>391</v>
      </c>
      <c r="AB3453" t="s">
        <v>125</v>
      </c>
      <c r="AC3453" s="150" t="str">
        <f>IFERROR(IF(JRF!C3466="","",IF(AND(VLOOKUP(JRF!C3466,X:AA,4,0)=JRF!B3466,VLOOKUP(JRF!C3466,X:Y,2,0)="A"),"","Inactive Dept Combo Error")),"Inactive Dept Combo Error")</f>
        <v/>
      </c>
      <c r="AD3453" t="str">
        <f>IFERROR(IF('Journal Template'!D3865="","",IF(AND(VLOOKUP('Journal Template'!D3865,X:AA,4,0)='Journal Template'!A3865,VLOOKUP('Journal Template'!D3865,X:Y,2,0)="A"),"","Inactive Dept Combo Error")),"")</f>
        <v/>
      </c>
      <c r="AK3453" s="150" t="str">
        <f>IF(JRF!B3466="","",IF(JRF!B3466=IFERROR(VLOOKUP(JRF!B3466,Checks!AI:AI,1,0),0),"Entry in Branch/Satellite BU's",""))</f>
        <v/>
      </c>
      <c r="AL3453" t="str">
        <f>IFERROR(IF('Journal Template'!A3865="","",IF('Journal Template'!A3865=IFERROR(VLOOKUP('Journal Template'!A3865,Checks!AI:AI,1,0),0),"Entry in Branch/Satellite BU's","")),"")</f>
        <v/>
      </c>
      <c r="AO3453" s="171"/>
      <c r="AP3453" s="171"/>
      <c r="AQ3453" s="171"/>
      <c r="AR3453" s="171"/>
      <c r="CI3453" t="str">
        <f>IF(JRF!F3466&gt;0,"",IF(JRF!B3466="","",IF(LEFT(JRF!B3466,1)=IFERROR(VLOOKUP(LEFT(JRF!B3466,1),$CF$2:$CF$5,1,0),0),"Product Code Required",IF(JRF!C3466="","",IF(JRF!C3466=IFERROR(VLOOKUP(JRF!C3466,$CH:$CH,1,0),0),"Product Code Required","NA")))))</f>
        <v/>
      </c>
      <c r="CJ3453" t="str">
        <f>IF(JRF!AV3466&gt;0,"",IF(JRF!Q3466="","",IF(LEFT(JRF!Q3466,1)=IFERROR(VLOOKUP(LEFT(JRF!Q3466,1),$CF$2:$CF$5,1,0),0),"Product Code Required",IF(JRF!V3466="","",IF(JRF!V3466=IFERROR(VLOOKUP(JRF!V3466,$CH:$CH,1,0),0),"Product Code Required","NA")))))</f>
        <v/>
      </c>
      <c r="CK3453" t="str">
        <f>IFERROR(IF(LEN('Journal Template'!F3464)&gt;0,"",IF('Journal Template'!A3464="","",IF(LEFT('Journal Template'!A3464,1)=IFERROR(VLOOKUP(LEFT('Journal Template'!A3464,1),Checks!$CF$2:$CF$5,1,0),0),"Product Code Required",IF('Journal Template'!D3464="","",IF('Journal Template'!D3464=IFERROR(VLOOKUP('Journal Template'!D3464,Checks!$CH:$CH,1,0),0),"Product Code Required","NA"))))),"")</f>
        <v/>
      </c>
    </row>
    <row r="3454" spans="14:89">
      <c r="N3454" t="s">
        <v>15049</v>
      </c>
      <c r="O3454" t="s">
        <v>15050</v>
      </c>
      <c r="P3454" t="s">
        <v>386</v>
      </c>
      <c r="Q3454" s="150" t="str">
        <f>IF(JRF!D3467="","",IF(IFERROR(VLOOKUP(JRF!D3467,Checks!N:P,3,0),0)="A","","Inactive account in Use"))</f>
        <v/>
      </c>
      <c r="R3454" t="str">
        <f>IFERROR(IF('Journal Template'!C3866="","",IF(IFERROR(VLOOKUP('Journal Template'!C3866,Checks!N:P,3,0),0)="A","","Inactive account in Use")),"")</f>
        <v/>
      </c>
      <c r="V3454" s="150" t="str">
        <f>IF(JRF!C3467="","",IF(IFERROR(VLOOKUP(JRF!C3467,Checks!S:U,3,0),0)="A","Entry with System fund Dept",""))</f>
        <v/>
      </c>
      <c r="W3454" t="str">
        <f>IFERROR(IF('Journal Template'!D3866="","",IF(IFERROR(VLOOKUP('Journal Template'!D3866,Checks!S:U,3,0),0)="A","Entry with System fund Dept","")),"")</f>
        <v/>
      </c>
      <c r="X3454" t="s">
        <v>15051</v>
      </c>
      <c r="Y3454" t="s">
        <v>389</v>
      </c>
      <c r="Z3454" t="s">
        <v>15052</v>
      </c>
      <c r="AA3454" t="s">
        <v>391</v>
      </c>
      <c r="AB3454" t="s">
        <v>125</v>
      </c>
      <c r="AC3454" s="150" t="str">
        <f>IFERROR(IF(JRF!C3467="","",IF(AND(VLOOKUP(JRF!C3467,X:AA,4,0)=JRF!B3467,VLOOKUP(JRF!C3467,X:Y,2,0)="A"),"","Inactive Dept Combo Error")),"Inactive Dept Combo Error")</f>
        <v/>
      </c>
      <c r="AD3454" t="str">
        <f>IFERROR(IF('Journal Template'!D3866="","",IF(AND(VLOOKUP('Journal Template'!D3866,X:AA,4,0)='Journal Template'!A3866,VLOOKUP('Journal Template'!D3866,X:Y,2,0)="A"),"","Inactive Dept Combo Error")),"")</f>
        <v/>
      </c>
      <c r="AK3454" s="150" t="str">
        <f>IF(JRF!B3467="","",IF(JRF!B3467=IFERROR(VLOOKUP(JRF!B3467,Checks!AI:AI,1,0),0),"Entry in Branch/Satellite BU's",""))</f>
        <v/>
      </c>
      <c r="AL3454" t="str">
        <f>IFERROR(IF('Journal Template'!A3866="","",IF('Journal Template'!A3866=IFERROR(VLOOKUP('Journal Template'!A3866,Checks!AI:AI,1,0),0),"Entry in Branch/Satellite BU's","")),"")</f>
        <v/>
      </c>
      <c r="AO3454" s="171"/>
      <c r="AP3454" s="171"/>
      <c r="AQ3454" s="171"/>
      <c r="AR3454" s="171"/>
      <c r="CI3454" t="str">
        <f>IF(JRF!F3467&gt;0,"",IF(JRF!B3467="","",IF(LEFT(JRF!B3467,1)=IFERROR(VLOOKUP(LEFT(JRF!B3467,1),$CF$2:$CF$5,1,0),0),"Product Code Required",IF(JRF!C3467="","",IF(JRF!C3467=IFERROR(VLOOKUP(JRF!C3467,$CH:$CH,1,0),0),"Product Code Required","NA")))))</f>
        <v/>
      </c>
      <c r="CJ3454" t="str">
        <f>IF(JRF!AV3467&gt;0,"",IF(JRF!Q3467="","",IF(LEFT(JRF!Q3467,1)=IFERROR(VLOOKUP(LEFT(JRF!Q3467,1),$CF$2:$CF$5,1,0),0),"Product Code Required",IF(JRF!V3467="","",IF(JRF!V3467=IFERROR(VLOOKUP(JRF!V3467,$CH:$CH,1,0),0),"Product Code Required","NA")))))</f>
        <v/>
      </c>
      <c r="CK3454" t="str">
        <f>IFERROR(IF(LEN('Journal Template'!F3465)&gt;0,"",IF('Journal Template'!A3465="","",IF(LEFT('Journal Template'!A3465,1)=IFERROR(VLOOKUP(LEFT('Journal Template'!A3465,1),Checks!$CF$2:$CF$5,1,0),0),"Product Code Required",IF('Journal Template'!D3465="","",IF('Journal Template'!D3465=IFERROR(VLOOKUP('Journal Template'!D3465,Checks!$CH:$CH,1,0),0),"Product Code Required","NA"))))),"")</f>
        <v/>
      </c>
    </row>
    <row r="3455" spans="14:89">
      <c r="N3455" t="s">
        <v>15053</v>
      </c>
      <c r="O3455" t="s">
        <v>15054</v>
      </c>
      <c r="P3455" t="s">
        <v>386</v>
      </c>
      <c r="Q3455" s="150" t="str">
        <f>IF(JRF!D3468="","",IF(IFERROR(VLOOKUP(JRF!D3468,Checks!N:P,3,0),0)="A","","Inactive account in Use"))</f>
        <v/>
      </c>
      <c r="R3455" t="str">
        <f>IFERROR(IF('Journal Template'!C3867="","",IF(IFERROR(VLOOKUP('Journal Template'!C3867,Checks!N:P,3,0),0)="A","","Inactive account in Use")),"")</f>
        <v/>
      </c>
      <c r="V3455" s="150" t="str">
        <f>IF(JRF!C3468="","",IF(IFERROR(VLOOKUP(JRF!C3468,Checks!S:U,3,0),0)="A","Entry with System fund Dept",""))</f>
        <v/>
      </c>
      <c r="W3455" t="str">
        <f>IFERROR(IF('Journal Template'!D3867="","",IF(IFERROR(VLOOKUP('Journal Template'!D3867,Checks!S:U,3,0),0)="A","Entry with System fund Dept","")),"")</f>
        <v/>
      </c>
      <c r="X3455" t="s">
        <v>15055</v>
      </c>
      <c r="Y3455" t="s">
        <v>389</v>
      </c>
      <c r="Z3455" t="s">
        <v>15056</v>
      </c>
      <c r="AA3455" t="s">
        <v>391</v>
      </c>
      <c r="AB3455" t="s">
        <v>125</v>
      </c>
      <c r="AC3455" s="150" t="str">
        <f>IFERROR(IF(JRF!C3468="","",IF(AND(VLOOKUP(JRF!C3468,X:AA,4,0)=JRF!B3468,VLOOKUP(JRF!C3468,X:Y,2,0)="A"),"","Inactive Dept Combo Error")),"Inactive Dept Combo Error")</f>
        <v/>
      </c>
      <c r="AD3455" t="str">
        <f>IFERROR(IF('Journal Template'!D3867="","",IF(AND(VLOOKUP('Journal Template'!D3867,X:AA,4,0)='Journal Template'!A3867,VLOOKUP('Journal Template'!D3867,X:Y,2,0)="A"),"","Inactive Dept Combo Error")),"")</f>
        <v/>
      </c>
      <c r="AK3455" s="150" t="str">
        <f>IF(JRF!B3468="","",IF(JRF!B3468=IFERROR(VLOOKUP(JRF!B3468,Checks!AI:AI,1,0),0),"Entry in Branch/Satellite BU's",""))</f>
        <v/>
      </c>
      <c r="AL3455" t="str">
        <f>IFERROR(IF('Journal Template'!A3867="","",IF('Journal Template'!A3867=IFERROR(VLOOKUP('Journal Template'!A3867,Checks!AI:AI,1,0),0),"Entry in Branch/Satellite BU's","")),"")</f>
        <v/>
      </c>
      <c r="AO3455" s="171"/>
      <c r="AP3455" s="171"/>
      <c r="AQ3455" s="171"/>
      <c r="AR3455" s="171"/>
      <c r="CI3455" t="str">
        <f>IF(JRF!F3468&gt;0,"",IF(JRF!B3468="","",IF(LEFT(JRF!B3468,1)=IFERROR(VLOOKUP(LEFT(JRF!B3468,1),$CF$2:$CF$5,1,0),0),"Product Code Required",IF(JRF!C3468="","",IF(JRF!C3468=IFERROR(VLOOKUP(JRF!C3468,$CH:$CH,1,0),0),"Product Code Required","NA")))))</f>
        <v/>
      </c>
      <c r="CJ3455" t="str">
        <f>IF(JRF!AV3468&gt;0,"",IF(JRF!Q3468="","",IF(LEFT(JRF!Q3468,1)=IFERROR(VLOOKUP(LEFT(JRF!Q3468,1),$CF$2:$CF$5,1,0),0),"Product Code Required",IF(JRF!V3468="","",IF(JRF!V3468=IFERROR(VLOOKUP(JRF!V3468,$CH:$CH,1,0),0),"Product Code Required","NA")))))</f>
        <v/>
      </c>
      <c r="CK3455" t="str">
        <f>IFERROR(IF(LEN('Journal Template'!F3466)&gt;0,"",IF('Journal Template'!A3466="","",IF(LEFT('Journal Template'!A3466,1)=IFERROR(VLOOKUP(LEFT('Journal Template'!A3466,1),Checks!$CF$2:$CF$5,1,0),0),"Product Code Required",IF('Journal Template'!D3466="","",IF('Journal Template'!D3466=IFERROR(VLOOKUP('Journal Template'!D3466,Checks!$CH:$CH,1,0),0),"Product Code Required","NA"))))),"")</f>
        <v/>
      </c>
    </row>
    <row r="3456" spans="14:89">
      <c r="N3456" t="s">
        <v>15057</v>
      </c>
      <c r="O3456" t="s">
        <v>4521</v>
      </c>
      <c r="P3456" t="s">
        <v>386</v>
      </c>
      <c r="Q3456" s="150" t="str">
        <f>IF(JRF!D3469="","",IF(IFERROR(VLOOKUP(JRF!D3469,Checks!N:P,3,0),0)="A","","Inactive account in Use"))</f>
        <v/>
      </c>
      <c r="R3456" t="str">
        <f>IFERROR(IF('Journal Template'!C3868="","",IF(IFERROR(VLOOKUP('Journal Template'!C3868,Checks!N:P,3,0),0)="A","","Inactive account in Use")),"")</f>
        <v/>
      </c>
      <c r="V3456" s="150" t="str">
        <f>IF(JRF!C3469="","",IF(IFERROR(VLOOKUP(JRF!C3469,Checks!S:U,3,0),0)="A","Entry with System fund Dept",""))</f>
        <v/>
      </c>
      <c r="W3456" t="str">
        <f>IFERROR(IF('Journal Template'!D3868="","",IF(IFERROR(VLOOKUP('Journal Template'!D3868,Checks!S:U,3,0),0)="A","Entry with System fund Dept","")),"")</f>
        <v/>
      </c>
      <c r="X3456" t="s">
        <v>15058</v>
      </c>
      <c r="Y3456" t="s">
        <v>389</v>
      </c>
      <c r="Z3456" t="s">
        <v>15059</v>
      </c>
      <c r="AA3456" t="s">
        <v>391</v>
      </c>
      <c r="AB3456" t="s">
        <v>125</v>
      </c>
      <c r="AC3456" s="150" t="str">
        <f>IFERROR(IF(JRF!C3469="","",IF(AND(VLOOKUP(JRF!C3469,X:AA,4,0)=JRF!B3469,VLOOKUP(JRF!C3469,X:Y,2,0)="A"),"","Inactive Dept Combo Error")),"Inactive Dept Combo Error")</f>
        <v/>
      </c>
      <c r="AD3456" t="str">
        <f>IFERROR(IF('Journal Template'!D3868="","",IF(AND(VLOOKUP('Journal Template'!D3868,X:AA,4,0)='Journal Template'!A3868,VLOOKUP('Journal Template'!D3868,X:Y,2,0)="A"),"","Inactive Dept Combo Error")),"")</f>
        <v/>
      </c>
      <c r="AK3456" s="150" t="str">
        <f>IF(JRF!B3469="","",IF(JRF!B3469=IFERROR(VLOOKUP(JRF!B3469,Checks!AI:AI,1,0),0),"Entry in Branch/Satellite BU's",""))</f>
        <v/>
      </c>
      <c r="AL3456" t="str">
        <f>IFERROR(IF('Journal Template'!A3868="","",IF('Journal Template'!A3868=IFERROR(VLOOKUP('Journal Template'!A3868,Checks!AI:AI,1,0),0),"Entry in Branch/Satellite BU's","")),"")</f>
        <v/>
      </c>
      <c r="AO3456" s="171"/>
      <c r="AP3456" s="171"/>
      <c r="AQ3456" s="171"/>
      <c r="AR3456" s="171"/>
      <c r="CI3456" t="str">
        <f>IF(JRF!F3469&gt;0,"",IF(JRF!B3469="","",IF(LEFT(JRF!B3469,1)=IFERROR(VLOOKUP(LEFT(JRF!B3469,1),$CF$2:$CF$5,1,0),0),"Product Code Required",IF(JRF!C3469="","",IF(JRF!C3469=IFERROR(VLOOKUP(JRF!C3469,$CH:$CH,1,0),0),"Product Code Required","NA")))))</f>
        <v/>
      </c>
      <c r="CJ3456" t="str">
        <f>IF(JRF!AV3469&gt;0,"",IF(JRF!Q3469="","",IF(LEFT(JRF!Q3469,1)=IFERROR(VLOOKUP(LEFT(JRF!Q3469,1),$CF$2:$CF$5,1,0),0),"Product Code Required",IF(JRF!V3469="","",IF(JRF!V3469=IFERROR(VLOOKUP(JRF!V3469,$CH:$CH,1,0),0),"Product Code Required","NA")))))</f>
        <v/>
      </c>
      <c r="CK3456" t="str">
        <f>IFERROR(IF(LEN('Journal Template'!F3467)&gt;0,"",IF('Journal Template'!A3467="","",IF(LEFT('Journal Template'!A3467,1)=IFERROR(VLOOKUP(LEFT('Journal Template'!A3467,1),Checks!$CF$2:$CF$5,1,0),0),"Product Code Required",IF('Journal Template'!D3467="","",IF('Journal Template'!D3467=IFERROR(VLOOKUP('Journal Template'!D3467,Checks!$CH:$CH,1,0),0),"Product Code Required","NA"))))),"")</f>
        <v/>
      </c>
    </row>
    <row r="3457" spans="14:89">
      <c r="N3457" t="s">
        <v>15060</v>
      </c>
      <c r="O3457" t="s">
        <v>15061</v>
      </c>
      <c r="P3457" t="s">
        <v>386</v>
      </c>
      <c r="Q3457" s="150" t="str">
        <f>IF(JRF!D3470="","",IF(IFERROR(VLOOKUP(JRF!D3470,Checks!N:P,3,0),0)="A","","Inactive account in Use"))</f>
        <v/>
      </c>
      <c r="R3457" t="str">
        <f>IFERROR(IF('Journal Template'!C3869="","",IF(IFERROR(VLOOKUP('Journal Template'!C3869,Checks!N:P,3,0),0)="A","","Inactive account in Use")),"")</f>
        <v/>
      </c>
      <c r="V3457" s="150" t="str">
        <f>IF(JRF!C3470="","",IF(IFERROR(VLOOKUP(JRF!C3470,Checks!S:U,3,0),0)="A","Entry with System fund Dept",""))</f>
        <v/>
      </c>
      <c r="W3457" t="str">
        <f>IFERROR(IF('Journal Template'!D3869="","",IF(IFERROR(VLOOKUP('Journal Template'!D3869,Checks!S:U,3,0),0)="A","Entry with System fund Dept","")),"")</f>
        <v/>
      </c>
      <c r="X3457" t="s">
        <v>15062</v>
      </c>
      <c r="Y3457" t="s">
        <v>389</v>
      </c>
      <c r="Z3457" t="s">
        <v>15063</v>
      </c>
      <c r="AA3457" t="s">
        <v>391</v>
      </c>
      <c r="AB3457" t="s">
        <v>125</v>
      </c>
      <c r="AC3457" s="150" t="str">
        <f>IFERROR(IF(JRF!C3470="","",IF(AND(VLOOKUP(JRF!C3470,X:AA,4,0)=JRF!B3470,VLOOKUP(JRF!C3470,X:Y,2,0)="A"),"","Inactive Dept Combo Error")),"Inactive Dept Combo Error")</f>
        <v/>
      </c>
      <c r="AD3457" t="str">
        <f>IFERROR(IF('Journal Template'!D3869="","",IF(AND(VLOOKUP('Journal Template'!D3869,X:AA,4,0)='Journal Template'!A3869,VLOOKUP('Journal Template'!D3869,X:Y,2,0)="A"),"","Inactive Dept Combo Error")),"")</f>
        <v/>
      </c>
      <c r="AK3457" s="150" t="str">
        <f>IF(JRF!B3470="","",IF(JRF!B3470=IFERROR(VLOOKUP(JRF!B3470,Checks!AI:AI,1,0),0),"Entry in Branch/Satellite BU's",""))</f>
        <v/>
      </c>
      <c r="AL3457" t="str">
        <f>IFERROR(IF('Journal Template'!A3869="","",IF('Journal Template'!A3869=IFERROR(VLOOKUP('Journal Template'!A3869,Checks!AI:AI,1,0),0),"Entry in Branch/Satellite BU's","")),"")</f>
        <v/>
      </c>
      <c r="AO3457" s="171"/>
      <c r="AP3457" s="171"/>
      <c r="AQ3457" s="171"/>
      <c r="AR3457" s="171"/>
      <c r="CI3457" t="str">
        <f>IF(JRF!F3470&gt;0,"",IF(JRF!B3470="","",IF(LEFT(JRF!B3470,1)=IFERROR(VLOOKUP(LEFT(JRF!B3470,1),$CF$2:$CF$5,1,0),0),"Product Code Required",IF(JRF!C3470="","",IF(JRF!C3470=IFERROR(VLOOKUP(JRF!C3470,$CH:$CH,1,0),0),"Product Code Required","NA")))))</f>
        <v/>
      </c>
      <c r="CJ3457" t="str">
        <f>IF(JRF!AV3470&gt;0,"",IF(JRF!Q3470="","",IF(LEFT(JRF!Q3470,1)=IFERROR(VLOOKUP(LEFT(JRF!Q3470,1),$CF$2:$CF$5,1,0),0),"Product Code Required",IF(JRF!V3470="","",IF(JRF!V3470=IFERROR(VLOOKUP(JRF!V3470,$CH:$CH,1,0),0),"Product Code Required","NA")))))</f>
        <v/>
      </c>
      <c r="CK3457" t="str">
        <f>IFERROR(IF(LEN('Journal Template'!F3468)&gt;0,"",IF('Journal Template'!A3468="","",IF(LEFT('Journal Template'!A3468,1)=IFERROR(VLOOKUP(LEFT('Journal Template'!A3468,1),Checks!$CF$2:$CF$5,1,0),0),"Product Code Required",IF('Journal Template'!D3468="","",IF('Journal Template'!D3468=IFERROR(VLOOKUP('Journal Template'!D3468,Checks!$CH:$CH,1,0),0),"Product Code Required","NA"))))),"")</f>
        <v/>
      </c>
    </row>
    <row r="3458" spans="14:89">
      <c r="N3458" t="s">
        <v>15064</v>
      </c>
      <c r="O3458" t="s">
        <v>15065</v>
      </c>
      <c r="P3458" t="s">
        <v>386</v>
      </c>
      <c r="Q3458" s="150" t="str">
        <f>IF(JRF!D3471="","",IF(IFERROR(VLOOKUP(JRF!D3471,Checks!N:P,3,0),0)="A","","Inactive account in Use"))</f>
        <v/>
      </c>
      <c r="R3458" t="str">
        <f>IFERROR(IF('Journal Template'!C3870="","",IF(IFERROR(VLOOKUP('Journal Template'!C3870,Checks!N:P,3,0),0)="A","","Inactive account in Use")),"")</f>
        <v/>
      </c>
      <c r="V3458" s="150" t="str">
        <f>IF(JRF!C3471="","",IF(IFERROR(VLOOKUP(JRF!C3471,Checks!S:U,3,0),0)="A","Entry with System fund Dept",""))</f>
        <v/>
      </c>
      <c r="W3458" t="str">
        <f>IFERROR(IF('Journal Template'!D3870="","",IF(IFERROR(VLOOKUP('Journal Template'!D3870,Checks!S:U,3,0),0)="A","Entry with System fund Dept","")),"")</f>
        <v/>
      </c>
      <c r="X3458" t="s">
        <v>15066</v>
      </c>
      <c r="Y3458" t="s">
        <v>389</v>
      </c>
      <c r="Z3458" t="s">
        <v>15067</v>
      </c>
      <c r="AA3458" t="s">
        <v>391</v>
      </c>
      <c r="AB3458" t="s">
        <v>125</v>
      </c>
      <c r="AC3458" s="150" t="str">
        <f>IFERROR(IF(JRF!C3471="","",IF(AND(VLOOKUP(JRF!C3471,X:AA,4,0)=JRF!B3471,VLOOKUP(JRF!C3471,X:Y,2,0)="A"),"","Inactive Dept Combo Error")),"Inactive Dept Combo Error")</f>
        <v/>
      </c>
      <c r="AD3458" t="str">
        <f>IFERROR(IF('Journal Template'!D3870="","",IF(AND(VLOOKUP('Journal Template'!D3870,X:AA,4,0)='Journal Template'!A3870,VLOOKUP('Journal Template'!D3870,X:Y,2,0)="A"),"","Inactive Dept Combo Error")),"")</f>
        <v/>
      </c>
      <c r="AK3458" s="150" t="str">
        <f>IF(JRF!B3471="","",IF(JRF!B3471=IFERROR(VLOOKUP(JRF!B3471,Checks!AI:AI,1,0),0),"Entry in Branch/Satellite BU's",""))</f>
        <v/>
      </c>
      <c r="AL3458" t="str">
        <f>IFERROR(IF('Journal Template'!A3870="","",IF('Journal Template'!A3870=IFERROR(VLOOKUP('Journal Template'!A3870,Checks!AI:AI,1,0),0),"Entry in Branch/Satellite BU's","")),"")</f>
        <v/>
      </c>
      <c r="AO3458" s="171"/>
      <c r="AP3458" s="171"/>
      <c r="AQ3458" s="171"/>
      <c r="AR3458" s="171"/>
      <c r="CI3458" t="str">
        <f>IF(JRF!F3471&gt;0,"",IF(JRF!B3471="","",IF(LEFT(JRF!B3471,1)=IFERROR(VLOOKUP(LEFT(JRF!B3471,1),$CF$2:$CF$5,1,0),0),"Product Code Required",IF(JRF!C3471="","",IF(JRF!C3471=IFERROR(VLOOKUP(JRF!C3471,$CH:$CH,1,0),0),"Product Code Required","NA")))))</f>
        <v/>
      </c>
      <c r="CJ3458" t="str">
        <f>IF(JRF!AV3471&gt;0,"",IF(JRF!Q3471="","",IF(LEFT(JRF!Q3471,1)=IFERROR(VLOOKUP(LEFT(JRF!Q3471,1),$CF$2:$CF$5,1,0),0),"Product Code Required",IF(JRF!V3471="","",IF(JRF!V3471=IFERROR(VLOOKUP(JRF!V3471,$CH:$CH,1,0),0),"Product Code Required","NA")))))</f>
        <v/>
      </c>
      <c r="CK3458" t="str">
        <f>IFERROR(IF(LEN('Journal Template'!F3469)&gt;0,"",IF('Journal Template'!A3469="","",IF(LEFT('Journal Template'!A3469,1)=IFERROR(VLOOKUP(LEFT('Journal Template'!A3469,1),Checks!$CF$2:$CF$5,1,0),0),"Product Code Required",IF('Journal Template'!D3469="","",IF('Journal Template'!D3469=IFERROR(VLOOKUP('Journal Template'!D3469,Checks!$CH:$CH,1,0),0),"Product Code Required","NA"))))),"")</f>
        <v/>
      </c>
    </row>
    <row r="3459" spans="14:89">
      <c r="N3459" t="s">
        <v>15068</v>
      </c>
      <c r="O3459" t="s">
        <v>15069</v>
      </c>
      <c r="P3459" t="s">
        <v>386</v>
      </c>
      <c r="Q3459" s="150" t="str">
        <f>IF(JRF!D3472="","",IF(IFERROR(VLOOKUP(JRF!D3472,Checks!N:P,3,0),0)="A","","Inactive account in Use"))</f>
        <v/>
      </c>
      <c r="R3459" t="str">
        <f>IFERROR(IF('Journal Template'!C3871="","",IF(IFERROR(VLOOKUP('Journal Template'!C3871,Checks!N:P,3,0),0)="A","","Inactive account in Use")),"")</f>
        <v/>
      </c>
      <c r="V3459" s="150" t="str">
        <f>IF(JRF!C3472="","",IF(IFERROR(VLOOKUP(JRF!C3472,Checks!S:U,3,0),0)="A","Entry with System fund Dept",""))</f>
        <v/>
      </c>
      <c r="W3459" t="str">
        <f>IFERROR(IF('Journal Template'!D3871="","",IF(IFERROR(VLOOKUP('Journal Template'!D3871,Checks!S:U,3,0),0)="A","Entry with System fund Dept","")),"")</f>
        <v/>
      </c>
      <c r="X3459" t="s">
        <v>15070</v>
      </c>
      <c r="Y3459" t="s">
        <v>389</v>
      </c>
      <c r="Z3459" t="s">
        <v>15071</v>
      </c>
      <c r="AA3459" t="s">
        <v>391</v>
      </c>
      <c r="AB3459" t="s">
        <v>125</v>
      </c>
      <c r="AC3459" s="150" t="str">
        <f>IFERROR(IF(JRF!C3472="","",IF(AND(VLOOKUP(JRF!C3472,X:AA,4,0)=JRF!B3472,VLOOKUP(JRF!C3472,X:Y,2,0)="A"),"","Inactive Dept Combo Error")),"Inactive Dept Combo Error")</f>
        <v/>
      </c>
      <c r="AD3459" t="str">
        <f>IFERROR(IF('Journal Template'!D3871="","",IF(AND(VLOOKUP('Journal Template'!D3871,X:AA,4,0)='Journal Template'!A3871,VLOOKUP('Journal Template'!D3871,X:Y,2,0)="A"),"","Inactive Dept Combo Error")),"")</f>
        <v/>
      </c>
      <c r="AK3459" s="150" t="str">
        <f>IF(JRF!B3472="","",IF(JRF!B3472=IFERROR(VLOOKUP(JRF!B3472,Checks!AI:AI,1,0),0),"Entry in Branch/Satellite BU's",""))</f>
        <v/>
      </c>
      <c r="AL3459" t="str">
        <f>IFERROR(IF('Journal Template'!A3871="","",IF('Journal Template'!A3871=IFERROR(VLOOKUP('Journal Template'!A3871,Checks!AI:AI,1,0),0),"Entry in Branch/Satellite BU's","")),"")</f>
        <v/>
      </c>
      <c r="AO3459" s="171"/>
      <c r="AP3459" s="171"/>
      <c r="AQ3459" s="171"/>
      <c r="AR3459" s="171"/>
      <c r="CI3459" t="str">
        <f>IF(JRF!F3472&gt;0,"",IF(JRF!B3472="","",IF(LEFT(JRF!B3472,1)=IFERROR(VLOOKUP(LEFT(JRF!B3472,1),$CF$2:$CF$5,1,0),0),"Product Code Required",IF(JRF!C3472="","",IF(JRF!C3472=IFERROR(VLOOKUP(JRF!C3472,$CH:$CH,1,0),0),"Product Code Required","NA")))))</f>
        <v/>
      </c>
      <c r="CJ3459" t="str">
        <f>IF(JRF!AV3472&gt;0,"",IF(JRF!Q3472="","",IF(LEFT(JRF!Q3472,1)=IFERROR(VLOOKUP(LEFT(JRF!Q3472,1),$CF$2:$CF$5,1,0),0),"Product Code Required",IF(JRF!V3472="","",IF(JRF!V3472=IFERROR(VLOOKUP(JRF!V3472,$CH:$CH,1,0),0),"Product Code Required","NA")))))</f>
        <v/>
      </c>
      <c r="CK3459" t="str">
        <f>IFERROR(IF(LEN('Journal Template'!F3470)&gt;0,"",IF('Journal Template'!A3470="","",IF(LEFT('Journal Template'!A3470,1)=IFERROR(VLOOKUP(LEFT('Journal Template'!A3470,1),Checks!$CF$2:$CF$5,1,0),0),"Product Code Required",IF('Journal Template'!D3470="","",IF('Journal Template'!D3470=IFERROR(VLOOKUP('Journal Template'!D3470,Checks!$CH:$CH,1,0),0),"Product Code Required","NA"))))),"")</f>
        <v/>
      </c>
    </row>
    <row r="3460" spans="14:89">
      <c r="N3460" t="s">
        <v>15072</v>
      </c>
      <c r="O3460" t="s">
        <v>15073</v>
      </c>
      <c r="P3460" t="s">
        <v>386</v>
      </c>
      <c r="Q3460" s="150" t="str">
        <f>IF(JRF!D3473="","",IF(IFERROR(VLOOKUP(JRF!D3473,Checks!N:P,3,0),0)="A","","Inactive account in Use"))</f>
        <v/>
      </c>
      <c r="R3460" t="str">
        <f>IFERROR(IF('Journal Template'!C3872="","",IF(IFERROR(VLOOKUP('Journal Template'!C3872,Checks!N:P,3,0),0)="A","","Inactive account in Use")),"")</f>
        <v/>
      </c>
      <c r="V3460" s="150" t="str">
        <f>IF(JRF!C3473="","",IF(IFERROR(VLOOKUP(JRF!C3473,Checks!S:U,3,0),0)="A","Entry with System fund Dept",""))</f>
        <v/>
      </c>
      <c r="W3460" t="str">
        <f>IFERROR(IF('Journal Template'!D3872="","",IF(IFERROR(VLOOKUP('Journal Template'!D3872,Checks!S:U,3,0),0)="A","Entry with System fund Dept","")),"")</f>
        <v/>
      </c>
      <c r="X3460" t="s">
        <v>15074</v>
      </c>
      <c r="Y3460" t="s">
        <v>389</v>
      </c>
      <c r="Z3460" t="s">
        <v>15075</v>
      </c>
      <c r="AA3460" t="s">
        <v>391</v>
      </c>
      <c r="AB3460" t="s">
        <v>125</v>
      </c>
      <c r="AC3460" s="150" t="str">
        <f>IFERROR(IF(JRF!C3473="","",IF(AND(VLOOKUP(JRF!C3473,X:AA,4,0)=JRF!B3473,VLOOKUP(JRF!C3473,X:Y,2,0)="A"),"","Inactive Dept Combo Error")),"Inactive Dept Combo Error")</f>
        <v/>
      </c>
      <c r="AD3460" t="str">
        <f>IFERROR(IF('Journal Template'!D3872="","",IF(AND(VLOOKUP('Journal Template'!D3872,X:AA,4,0)='Journal Template'!A3872,VLOOKUP('Journal Template'!D3872,X:Y,2,0)="A"),"","Inactive Dept Combo Error")),"")</f>
        <v/>
      </c>
      <c r="AK3460" s="150" t="str">
        <f>IF(JRF!B3473="","",IF(JRF!B3473=IFERROR(VLOOKUP(JRF!B3473,Checks!AI:AI,1,0),0),"Entry in Branch/Satellite BU's",""))</f>
        <v/>
      </c>
      <c r="AL3460" t="str">
        <f>IFERROR(IF('Journal Template'!A3872="","",IF('Journal Template'!A3872=IFERROR(VLOOKUP('Journal Template'!A3872,Checks!AI:AI,1,0),0),"Entry in Branch/Satellite BU's","")),"")</f>
        <v/>
      </c>
      <c r="AO3460" s="171"/>
      <c r="AP3460" s="171"/>
      <c r="AQ3460" s="171"/>
      <c r="AR3460" s="171"/>
      <c r="CI3460" t="str">
        <f>IF(JRF!F3473&gt;0,"",IF(JRF!B3473="","",IF(LEFT(JRF!B3473,1)=IFERROR(VLOOKUP(LEFT(JRF!B3473,1),$CF$2:$CF$5,1,0),0),"Product Code Required",IF(JRF!C3473="","",IF(JRF!C3473=IFERROR(VLOOKUP(JRF!C3473,$CH:$CH,1,0),0),"Product Code Required","NA")))))</f>
        <v/>
      </c>
      <c r="CJ3460" t="str">
        <f>IF(JRF!AV3473&gt;0,"",IF(JRF!Q3473="","",IF(LEFT(JRF!Q3473,1)=IFERROR(VLOOKUP(LEFT(JRF!Q3473,1),$CF$2:$CF$5,1,0),0),"Product Code Required",IF(JRF!V3473="","",IF(JRF!V3473=IFERROR(VLOOKUP(JRF!V3473,$CH:$CH,1,0),0),"Product Code Required","NA")))))</f>
        <v/>
      </c>
      <c r="CK3460" t="str">
        <f>IFERROR(IF(LEN('Journal Template'!F3471)&gt;0,"",IF('Journal Template'!A3471="","",IF(LEFT('Journal Template'!A3471,1)=IFERROR(VLOOKUP(LEFT('Journal Template'!A3471,1),Checks!$CF$2:$CF$5,1,0),0),"Product Code Required",IF('Journal Template'!D3471="","",IF('Journal Template'!D3471=IFERROR(VLOOKUP('Journal Template'!D3471,Checks!$CH:$CH,1,0),0),"Product Code Required","NA"))))),"")</f>
        <v/>
      </c>
    </row>
    <row r="3461" spans="14:89">
      <c r="N3461" t="s">
        <v>15076</v>
      </c>
      <c r="O3461" t="s">
        <v>15077</v>
      </c>
      <c r="P3461" t="s">
        <v>386</v>
      </c>
      <c r="Q3461" s="150" t="str">
        <f>IF(JRF!D3474="","",IF(IFERROR(VLOOKUP(JRF!D3474,Checks!N:P,3,0),0)="A","","Inactive account in Use"))</f>
        <v/>
      </c>
      <c r="R3461" t="str">
        <f>IFERROR(IF('Journal Template'!C3873="","",IF(IFERROR(VLOOKUP('Journal Template'!C3873,Checks!N:P,3,0),0)="A","","Inactive account in Use")),"")</f>
        <v/>
      </c>
      <c r="V3461" s="150" t="str">
        <f>IF(JRF!C3474="","",IF(IFERROR(VLOOKUP(JRF!C3474,Checks!S:U,3,0),0)="A","Entry with System fund Dept",""))</f>
        <v/>
      </c>
      <c r="W3461" t="str">
        <f>IFERROR(IF('Journal Template'!D3873="","",IF(IFERROR(VLOOKUP('Journal Template'!D3873,Checks!S:U,3,0),0)="A","Entry with System fund Dept","")),"")</f>
        <v/>
      </c>
      <c r="X3461" t="s">
        <v>15078</v>
      </c>
      <c r="Y3461" t="s">
        <v>389</v>
      </c>
      <c r="Z3461" t="s">
        <v>15079</v>
      </c>
      <c r="AA3461" t="s">
        <v>391</v>
      </c>
      <c r="AB3461" t="s">
        <v>125</v>
      </c>
      <c r="AC3461" s="150" t="str">
        <f>IFERROR(IF(JRF!C3474="","",IF(AND(VLOOKUP(JRF!C3474,X:AA,4,0)=JRF!B3474,VLOOKUP(JRF!C3474,X:Y,2,0)="A"),"","Inactive Dept Combo Error")),"Inactive Dept Combo Error")</f>
        <v/>
      </c>
      <c r="AD3461" t="str">
        <f>IFERROR(IF('Journal Template'!D3873="","",IF(AND(VLOOKUP('Journal Template'!D3873,X:AA,4,0)='Journal Template'!A3873,VLOOKUP('Journal Template'!D3873,X:Y,2,0)="A"),"","Inactive Dept Combo Error")),"")</f>
        <v/>
      </c>
      <c r="AK3461" s="150" t="str">
        <f>IF(JRF!B3474="","",IF(JRF!B3474=IFERROR(VLOOKUP(JRF!B3474,Checks!AI:AI,1,0),0),"Entry in Branch/Satellite BU's",""))</f>
        <v/>
      </c>
      <c r="AL3461" t="str">
        <f>IFERROR(IF('Journal Template'!A3873="","",IF('Journal Template'!A3873=IFERROR(VLOOKUP('Journal Template'!A3873,Checks!AI:AI,1,0),0),"Entry in Branch/Satellite BU's","")),"")</f>
        <v/>
      </c>
      <c r="AO3461" s="171"/>
      <c r="AP3461" s="171"/>
      <c r="AQ3461" s="171"/>
      <c r="AR3461" s="171"/>
      <c r="CI3461" t="str">
        <f>IF(JRF!F3474&gt;0,"",IF(JRF!B3474="","",IF(LEFT(JRF!B3474,1)=IFERROR(VLOOKUP(LEFT(JRF!B3474,1),$CF$2:$CF$5,1,0),0),"Product Code Required",IF(JRF!C3474="","",IF(JRF!C3474=IFERROR(VLOOKUP(JRF!C3474,$CH:$CH,1,0),0),"Product Code Required","NA")))))</f>
        <v/>
      </c>
      <c r="CJ3461" t="str">
        <f>IF(JRF!AV3474&gt;0,"",IF(JRF!Q3474="","",IF(LEFT(JRF!Q3474,1)=IFERROR(VLOOKUP(LEFT(JRF!Q3474,1),$CF$2:$CF$5,1,0),0),"Product Code Required",IF(JRF!V3474="","",IF(JRF!V3474=IFERROR(VLOOKUP(JRF!V3474,$CH:$CH,1,0),0),"Product Code Required","NA")))))</f>
        <v/>
      </c>
      <c r="CK3461" t="str">
        <f>IFERROR(IF(LEN('Journal Template'!F3472)&gt;0,"",IF('Journal Template'!A3472="","",IF(LEFT('Journal Template'!A3472,1)=IFERROR(VLOOKUP(LEFT('Journal Template'!A3472,1),Checks!$CF$2:$CF$5,1,0),0),"Product Code Required",IF('Journal Template'!D3472="","",IF('Journal Template'!D3472=IFERROR(VLOOKUP('Journal Template'!D3472,Checks!$CH:$CH,1,0),0),"Product Code Required","NA"))))),"")</f>
        <v/>
      </c>
    </row>
    <row r="3462" spans="14:89">
      <c r="N3462" t="s">
        <v>15080</v>
      </c>
      <c r="O3462" t="s">
        <v>15081</v>
      </c>
      <c r="P3462" t="s">
        <v>386</v>
      </c>
      <c r="Q3462" s="150" t="str">
        <f>IF(JRF!D3475="","",IF(IFERROR(VLOOKUP(JRF!D3475,Checks!N:P,3,0),0)="A","","Inactive account in Use"))</f>
        <v/>
      </c>
      <c r="R3462" t="str">
        <f>IFERROR(IF('Journal Template'!C3874="","",IF(IFERROR(VLOOKUP('Journal Template'!C3874,Checks!N:P,3,0),0)="A","","Inactive account in Use")),"")</f>
        <v/>
      </c>
      <c r="V3462" s="150" t="str">
        <f>IF(JRF!C3475="","",IF(IFERROR(VLOOKUP(JRF!C3475,Checks!S:U,3,0),0)="A","Entry with System fund Dept",""))</f>
        <v/>
      </c>
      <c r="W3462" t="str">
        <f>IFERROR(IF('Journal Template'!D3874="","",IF(IFERROR(VLOOKUP('Journal Template'!D3874,Checks!S:U,3,0),0)="A","Entry with System fund Dept","")),"")</f>
        <v/>
      </c>
      <c r="X3462" t="s">
        <v>15082</v>
      </c>
      <c r="Y3462" t="s">
        <v>389</v>
      </c>
      <c r="Z3462" t="s">
        <v>15083</v>
      </c>
      <c r="AA3462" t="s">
        <v>391</v>
      </c>
      <c r="AB3462" t="s">
        <v>125</v>
      </c>
      <c r="AC3462" s="150" t="str">
        <f>IFERROR(IF(JRF!C3475="","",IF(AND(VLOOKUP(JRF!C3475,X:AA,4,0)=JRF!B3475,VLOOKUP(JRF!C3475,X:Y,2,0)="A"),"","Inactive Dept Combo Error")),"Inactive Dept Combo Error")</f>
        <v/>
      </c>
      <c r="AD3462" t="str">
        <f>IFERROR(IF('Journal Template'!D3874="","",IF(AND(VLOOKUP('Journal Template'!D3874,X:AA,4,0)='Journal Template'!A3874,VLOOKUP('Journal Template'!D3874,X:Y,2,0)="A"),"","Inactive Dept Combo Error")),"")</f>
        <v/>
      </c>
      <c r="AK3462" s="150" t="str">
        <f>IF(JRF!B3475="","",IF(JRF!B3475=IFERROR(VLOOKUP(JRF!B3475,Checks!AI:AI,1,0),0),"Entry in Branch/Satellite BU's",""))</f>
        <v/>
      </c>
      <c r="AL3462" t="str">
        <f>IFERROR(IF('Journal Template'!A3874="","",IF('Journal Template'!A3874=IFERROR(VLOOKUP('Journal Template'!A3874,Checks!AI:AI,1,0),0),"Entry in Branch/Satellite BU's","")),"")</f>
        <v/>
      </c>
      <c r="AO3462" s="171"/>
      <c r="AP3462" s="171"/>
      <c r="AQ3462" s="171"/>
      <c r="AR3462" s="171"/>
      <c r="CI3462" t="str">
        <f>IF(JRF!F3475&gt;0,"",IF(JRF!B3475="","",IF(LEFT(JRF!B3475,1)=IFERROR(VLOOKUP(LEFT(JRF!B3475,1),$CF$2:$CF$5,1,0),0),"Product Code Required",IF(JRF!C3475="","",IF(JRF!C3475=IFERROR(VLOOKUP(JRF!C3475,$CH:$CH,1,0),0),"Product Code Required","NA")))))</f>
        <v/>
      </c>
      <c r="CJ3462" t="str">
        <f>IF(JRF!AV3475&gt;0,"",IF(JRF!Q3475="","",IF(LEFT(JRF!Q3475,1)=IFERROR(VLOOKUP(LEFT(JRF!Q3475,1),$CF$2:$CF$5,1,0),0),"Product Code Required",IF(JRF!V3475="","",IF(JRF!V3475=IFERROR(VLOOKUP(JRF!V3475,$CH:$CH,1,0),0),"Product Code Required","NA")))))</f>
        <v/>
      </c>
      <c r="CK3462" t="str">
        <f>IFERROR(IF(LEN('Journal Template'!F3473)&gt;0,"",IF('Journal Template'!A3473="","",IF(LEFT('Journal Template'!A3473,1)=IFERROR(VLOOKUP(LEFT('Journal Template'!A3473,1),Checks!$CF$2:$CF$5,1,0),0),"Product Code Required",IF('Journal Template'!D3473="","",IF('Journal Template'!D3473=IFERROR(VLOOKUP('Journal Template'!D3473,Checks!$CH:$CH,1,0),0),"Product Code Required","NA"))))),"")</f>
        <v/>
      </c>
    </row>
    <row r="3463" spans="14:89">
      <c r="N3463" t="s">
        <v>15084</v>
      </c>
      <c r="O3463" t="s">
        <v>15085</v>
      </c>
      <c r="P3463" t="s">
        <v>386</v>
      </c>
      <c r="Q3463" s="150" t="str">
        <f>IF(JRF!D3476="","",IF(IFERROR(VLOOKUP(JRF!D3476,Checks!N:P,3,0),0)="A","","Inactive account in Use"))</f>
        <v/>
      </c>
      <c r="R3463" t="str">
        <f>IFERROR(IF('Journal Template'!C3875="","",IF(IFERROR(VLOOKUP('Journal Template'!C3875,Checks!N:P,3,0),0)="A","","Inactive account in Use")),"")</f>
        <v/>
      </c>
      <c r="V3463" s="150" t="str">
        <f>IF(JRF!C3476="","",IF(IFERROR(VLOOKUP(JRF!C3476,Checks!S:U,3,0),0)="A","Entry with System fund Dept",""))</f>
        <v/>
      </c>
      <c r="W3463" t="str">
        <f>IFERROR(IF('Journal Template'!D3875="","",IF(IFERROR(VLOOKUP('Journal Template'!D3875,Checks!S:U,3,0),0)="A","Entry with System fund Dept","")),"")</f>
        <v/>
      </c>
      <c r="X3463" t="s">
        <v>15086</v>
      </c>
      <c r="Y3463" t="s">
        <v>389</v>
      </c>
      <c r="Z3463" t="s">
        <v>15087</v>
      </c>
      <c r="AA3463" t="s">
        <v>391</v>
      </c>
      <c r="AB3463" t="s">
        <v>125</v>
      </c>
      <c r="AC3463" s="150" t="str">
        <f>IFERROR(IF(JRF!C3476="","",IF(AND(VLOOKUP(JRF!C3476,X:AA,4,0)=JRF!B3476,VLOOKUP(JRF!C3476,X:Y,2,0)="A"),"","Inactive Dept Combo Error")),"Inactive Dept Combo Error")</f>
        <v/>
      </c>
      <c r="AD3463" t="str">
        <f>IFERROR(IF('Journal Template'!D3875="","",IF(AND(VLOOKUP('Journal Template'!D3875,X:AA,4,0)='Journal Template'!A3875,VLOOKUP('Journal Template'!D3875,X:Y,2,0)="A"),"","Inactive Dept Combo Error")),"")</f>
        <v/>
      </c>
      <c r="AK3463" s="150" t="str">
        <f>IF(JRF!B3476="","",IF(JRF!B3476=IFERROR(VLOOKUP(JRF!B3476,Checks!AI:AI,1,0),0),"Entry in Branch/Satellite BU's",""))</f>
        <v/>
      </c>
      <c r="AL3463" t="str">
        <f>IFERROR(IF('Journal Template'!A3875="","",IF('Journal Template'!A3875=IFERROR(VLOOKUP('Journal Template'!A3875,Checks!AI:AI,1,0),0),"Entry in Branch/Satellite BU's","")),"")</f>
        <v/>
      </c>
      <c r="AO3463" s="171"/>
      <c r="AP3463" s="171"/>
      <c r="AQ3463" s="171"/>
      <c r="AR3463" s="171"/>
      <c r="CI3463" t="str">
        <f>IF(JRF!F3476&gt;0,"",IF(JRF!B3476="","",IF(LEFT(JRF!B3476,1)=IFERROR(VLOOKUP(LEFT(JRF!B3476,1),$CF$2:$CF$5,1,0),0),"Product Code Required",IF(JRF!C3476="","",IF(JRF!C3476=IFERROR(VLOOKUP(JRF!C3476,$CH:$CH,1,0),0),"Product Code Required","NA")))))</f>
        <v/>
      </c>
      <c r="CJ3463" t="str">
        <f>IF(JRF!AV3476&gt;0,"",IF(JRF!Q3476="","",IF(LEFT(JRF!Q3476,1)=IFERROR(VLOOKUP(LEFT(JRF!Q3476,1),$CF$2:$CF$5,1,0),0),"Product Code Required",IF(JRF!V3476="","",IF(JRF!V3476=IFERROR(VLOOKUP(JRF!V3476,$CH:$CH,1,0),0),"Product Code Required","NA")))))</f>
        <v/>
      </c>
      <c r="CK3463" t="str">
        <f>IFERROR(IF(LEN('Journal Template'!F3474)&gt;0,"",IF('Journal Template'!A3474="","",IF(LEFT('Journal Template'!A3474,1)=IFERROR(VLOOKUP(LEFT('Journal Template'!A3474,1),Checks!$CF$2:$CF$5,1,0),0),"Product Code Required",IF('Journal Template'!D3474="","",IF('Journal Template'!D3474=IFERROR(VLOOKUP('Journal Template'!D3474,Checks!$CH:$CH,1,0),0),"Product Code Required","NA"))))),"")</f>
        <v/>
      </c>
    </row>
    <row r="3464" spans="14:89">
      <c r="N3464" t="s">
        <v>15088</v>
      </c>
      <c r="O3464" t="s">
        <v>15089</v>
      </c>
      <c r="P3464" t="s">
        <v>386</v>
      </c>
      <c r="Q3464" s="150" t="str">
        <f>IF(JRF!D3477="","",IF(IFERROR(VLOOKUP(JRF!D3477,Checks!N:P,3,0),0)="A","","Inactive account in Use"))</f>
        <v/>
      </c>
      <c r="R3464" t="str">
        <f>IFERROR(IF('Journal Template'!C3876="","",IF(IFERROR(VLOOKUP('Journal Template'!C3876,Checks!N:P,3,0),0)="A","","Inactive account in Use")),"")</f>
        <v/>
      </c>
      <c r="V3464" s="150" t="str">
        <f>IF(JRF!C3477="","",IF(IFERROR(VLOOKUP(JRF!C3477,Checks!S:U,3,0),0)="A","Entry with System fund Dept",""))</f>
        <v/>
      </c>
      <c r="W3464" t="str">
        <f>IFERROR(IF('Journal Template'!D3876="","",IF(IFERROR(VLOOKUP('Journal Template'!D3876,Checks!S:U,3,0),0)="A","Entry with System fund Dept","")),"")</f>
        <v/>
      </c>
      <c r="X3464" t="s">
        <v>15090</v>
      </c>
      <c r="Y3464" t="s">
        <v>389</v>
      </c>
      <c r="Z3464" t="s">
        <v>15091</v>
      </c>
      <c r="AA3464" t="s">
        <v>391</v>
      </c>
      <c r="AB3464" t="s">
        <v>125</v>
      </c>
      <c r="AC3464" s="150" t="str">
        <f>IFERROR(IF(JRF!C3477="","",IF(AND(VLOOKUP(JRF!C3477,X:AA,4,0)=JRF!B3477,VLOOKUP(JRF!C3477,X:Y,2,0)="A"),"","Inactive Dept Combo Error")),"Inactive Dept Combo Error")</f>
        <v/>
      </c>
      <c r="AD3464" t="str">
        <f>IFERROR(IF('Journal Template'!D3876="","",IF(AND(VLOOKUP('Journal Template'!D3876,X:AA,4,0)='Journal Template'!A3876,VLOOKUP('Journal Template'!D3876,X:Y,2,0)="A"),"","Inactive Dept Combo Error")),"")</f>
        <v/>
      </c>
      <c r="AK3464" s="150" t="str">
        <f>IF(JRF!B3477="","",IF(JRF!B3477=IFERROR(VLOOKUP(JRF!B3477,Checks!AI:AI,1,0),0),"Entry in Branch/Satellite BU's",""))</f>
        <v/>
      </c>
      <c r="AL3464" t="str">
        <f>IFERROR(IF('Journal Template'!A3876="","",IF('Journal Template'!A3876=IFERROR(VLOOKUP('Journal Template'!A3876,Checks!AI:AI,1,0),0),"Entry in Branch/Satellite BU's","")),"")</f>
        <v/>
      </c>
      <c r="AO3464" s="171"/>
      <c r="AP3464" s="171"/>
      <c r="AQ3464" s="171"/>
      <c r="AR3464" s="171"/>
      <c r="CI3464" t="str">
        <f>IF(JRF!F3477&gt;0,"",IF(JRF!B3477="","",IF(LEFT(JRF!B3477,1)=IFERROR(VLOOKUP(LEFT(JRF!B3477,1),$CF$2:$CF$5,1,0),0),"Product Code Required",IF(JRF!C3477="","",IF(JRF!C3477=IFERROR(VLOOKUP(JRF!C3477,$CH:$CH,1,0),0),"Product Code Required","NA")))))</f>
        <v/>
      </c>
      <c r="CJ3464" t="str">
        <f>IF(JRF!AV3477&gt;0,"",IF(JRF!Q3477="","",IF(LEFT(JRF!Q3477,1)=IFERROR(VLOOKUP(LEFT(JRF!Q3477,1),$CF$2:$CF$5,1,0),0),"Product Code Required",IF(JRF!V3477="","",IF(JRF!V3477=IFERROR(VLOOKUP(JRF!V3477,$CH:$CH,1,0),0),"Product Code Required","NA")))))</f>
        <v/>
      </c>
      <c r="CK3464" t="str">
        <f>IFERROR(IF(LEN('Journal Template'!F3475)&gt;0,"",IF('Journal Template'!A3475="","",IF(LEFT('Journal Template'!A3475,1)=IFERROR(VLOOKUP(LEFT('Journal Template'!A3475,1),Checks!$CF$2:$CF$5,1,0),0),"Product Code Required",IF('Journal Template'!D3475="","",IF('Journal Template'!D3475=IFERROR(VLOOKUP('Journal Template'!D3475,Checks!$CH:$CH,1,0),0),"Product Code Required","NA"))))),"")</f>
        <v/>
      </c>
    </row>
    <row r="3465" spans="14:89">
      <c r="N3465" t="s">
        <v>15092</v>
      </c>
      <c r="O3465" t="s">
        <v>15093</v>
      </c>
      <c r="P3465" t="s">
        <v>386</v>
      </c>
      <c r="Q3465" s="150" t="str">
        <f>IF(JRF!D3478="","",IF(IFERROR(VLOOKUP(JRF!D3478,Checks!N:P,3,0),0)="A","","Inactive account in Use"))</f>
        <v/>
      </c>
      <c r="R3465" t="str">
        <f>IFERROR(IF('Journal Template'!C3877="","",IF(IFERROR(VLOOKUP('Journal Template'!C3877,Checks!N:P,3,0),0)="A","","Inactive account in Use")),"")</f>
        <v/>
      </c>
      <c r="V3465" s="150" t="str">
        <f>IF(JRF!C3478="","",IF(IFERROR(VLOOKUP(JRF!C3478,Checks!S:U,3,0),0)="A","Entry with System fund Dept",""))</f>
        <v/>
      </c>
      <c r="W3465" t="str">
        <f>IFERROR(IF('Journal Template'!D3877="","",IF(IFERROR(VLOOKUP('Journal Template'!D3877,Checks!S:U,3,0),0)="A","Entry with System fund Dept","")),"")</f>
        <v/>
      </c>
      <c r="X3465" t="s">
        <v>15094</v>
      </c>
      <c r="Y3465" t="s">
        <v>389</v>
      </c>
      <c r="Z3465" t="s">
        <v>15095</v>
      </c>
      <c r="AA3465" t="s">
        <v>391</v>
      </c>
      <c r="AB3465" t="s">
        <v>125</v>
      </c>
      <c r="AC3465" s="150" t="str">
        <f>IFERROR(IF(JRF!C3478="","",IF(AND(VLOOKUP(JRF!C3478,X:AA,4,0)=JRF!B3478,VLOOKUP(JRF!C3478,X:Y,2,0)="A"),"","Inactive Dept Combo Error")),"Inactive Dept Combo Error")</f>
        <v/>
      </c>
      <c r="AD3465" t="str">
        <f>IFERROR(IF('Journal Template'!D3877="","",IF(AND(VLOOKUP('Journal Template'!D3877,X:AA,4,0)='Journal Template'!A3877,VLOOKUP('Journal Template'!D3877,X:Y,2,0)="A"),"","Inactive Dept Combo Error")),"")</f>
        <v/>
      </c>
      <c r="AK3465" s="150" t="str">
        <f>IF(JRF!B3478="","",IF(JRF!B3478=IFERROR(VLOOKUP(JRF!B3478,Checks!AI:AI,1,0),0),"Entry in Branch/Satellite BU's",""))</f>
        <v/>
      </c>
      <c r="AL3465" t="str">
        <f>IFERROR(IF('Journal Template'!A3877="","",IF('Journal Template'!A3877=IFERROR(VLOOKUP('Journal Template'!A3877,Checks!AI:AI,1,0),0),"Entry in Branch/Satellite BU's","")),"")</f>
        <v/>
      </c>
      <c r="AO3465" s="171"/>
      <c r="AP3465" s="171"/>
      <c r="AQ3465" s="171"/>
      <c r="AR3465" s="171"/>
      <c r="CI3465" t="str">
        <f>IF(JRF!F3478&gt;0,"",IF(JRF!B3478="","",IF(LEFT(JRF!B3478,1)=IFERROR(VLOOKUP(LEFT(JRF!B3478,1),$CF$2:$CF$5,1,0),0),"Product Code Required",IF(JRF!C3478="","",IF(JRF!C3478=IFERROR(VLOOKUP(JRF!C3478,$CH:$CH,1,0),0),"Product Code Required","NA")))))</f>
        <v/>
      </c>
      <c r="CJ3465" t="str">
        <f>IF(JRF!AV3478&gt;0,"",IF(JRF!Q3478="","",IF(LEFT(JRF!Q3478,1)=IFERROR(VLOOKUP(LEFT(JRF!Q3478,1),$CF$2:$CF$5,1,0),0),"Product Code Required",IF(JRF!V3478="","",IF(JRF!V3478=IFERROR(VLOOKUP(JRF!V3478,$CH:$CH,1,0),0),"Product Code Required","NA")))))</f>
        <v/>
      </c>
      <c r="CK3465" t="str">
        <f>IFERROR(IF(LEN('Journal Template'!F3476)&gt;0,"",IF('Journal Template'!A3476="","",IF(LEFT('Journal Template'!A3476,1)=IFERROR(VLOOKUP(LEFT('Journal Template'!A3476,1),Checks!$CF$2:$CF$5,1,0),0),"Product Code Required",IF('Journal Template'!D3476="","",IF('Journal Template'!D3476=IFERROR(VLOOKUP('Journal Template'!D3476,Checks!$CH:$CH,1,0),0),"Product Code Required","NA"))))),"")</f>
        <v/>
      </c>
    </row>
    <row r="3466" spans="14:89">
      <c r="N3466" t="s">
        <v>15096</v>
      </c>
      <c r="O3466" t="s">
        <v>15097</v>
      </c>
      <c r="P3466" t="s">
        <v>386</v>
      </c>
      <c r="Q3466" s="150" t="str">
        <f>IF(JRF!D3479="","",IF(IFERROR(VLOOKUP(JRF!D3479,Checks!N:P,3,0),0)="A","","Inactive account in Use"))</f>
        <v/>
      </c>
      <c r="R3466" t="str">
        <f>IFERROR(IF('Journal Template'!C3878="","",IF(IFERROR(VLOOKUP('Journal Template'!C3878,Checks!N:P,3,0),0)="A","","Inactive account in Use")),"")</f>
        <v/>
      </c>
      <c r="V3466" s="150" t="str">
        <f>IF(JRF!C3479="","",IF(IFERROR(VLOOKUP(JRF!C3479,Checks!S:U,3,0),0)="A","Entry with System fund Dept",""))</f>
        <v/>
      </c>
      <c r="W3466" t="str">
        <f>IFERROR(IF('Journal Template'!D3878="","",IF(IFERROR(VLOOKUP('Journal Template'!D3878,Checks!S:U,3,0),0)="A","Entry with System fund Dept","")),"")</f>
        <v/>
      </c>
      <c r="X3466" t="s">
        <v>15098</v>
      </c>
      <c r="Y3466" t="s">
        <v>389</v>
      </c>
      <c r="Z3466" t="s">
        <v>15099</v>
      </c>
      <c r="AA3466" t="s">
        <v>391</v>
      </c>
      <c r="AB3466" t="s">
        <v>125</v>
      </c>
      <c r="AC3466" s="150" t="str">
        <f>IFERROR(IF(JRF!C3479="","",IF(AND(VLOOKUP(JRF!C3479,X:AA,4,0)=JRF!B3479,VLOOKUP(JRF!C3479,X:Y,2,0)="A"),"","Inactive Dept Combo Error")),"Inactive Dept Combo Error")</f>
        <v/>
      </c>
      <c r="AD3466" t="str">
        <f>IFERROR(IF('Journal Template'!D3878="","",IF(AND(VLOOKUP('Journal Template'!D3878,X:AA,4,0)='Journal Template'!A3878,VLOOKUP('Journal Template'!D3878,X:Y,2,0)="A"),"","Inactive Dept Combo Error")),"")</f>
        <v/>
      </c>
      <c r="AK3466" s="150" t="str">
        <f>IF(JRF!B3479="","",IF(JRF!B3479=IFERROR(VLOOKUP(JRF!B3479,Checks!AI:AI,1,0),0),"Entry in Branch/Satellite BU's",""))</f>
        <v/>
      </c>
      <c r="AL3466" t="str">
        <f>IFERROR(IF('Journal Template'!A3878="","",IF('Journal Template'!A3878=IFERROR(VLOOKUP('Journal Template'!A3878,Checks!AI:AI,1,0),0),"Entry in Branch/Satellite BU's","")),"")</f>
        <v/>
      </c>
      <c r="AO3466" s="171"/>
      <c r="AP3466" s="171"/>
      <c r="AQ3466" s="171"/>
      <c r="AR3466" s="171"/>
      <c r="CI3466" t="str">
        <f>IF(JRF!F3479&gt;0,"",IF(JRF!B3479="","",IF(LEFT(JRF!B3479,1)=IFERROR(VLOOKUP(LEFT(JRF!B3479,1),$CF$2:$CF$5,1,0),0),"Product Code Required",IF(JRF!C3479="","",IF(JRF!C3479=IFERROR(VLOOKUP(JRF!C3479,$CH:$CH,1,0),0),"Product Code Required","NA")))))</f>
        <v/>
      </c>
      <c r="CJ3466" t="str">
        <f>IF(JRF!AV3479&gt;0,"",IF(JRF!Q3479="","",IF(LEFT(JRF!Q3479,1)=IFERROR(VLOOKUP(LEFT(JRF!Q3479,1),$CF$2:$CF$5,1,0),0),"Product Code Required",IF(JRF!V3479="","",IF(JRF!V3479=IFERROR(VLOOKUP(JRF!V3479,$CH:$CH,1,0),0),"Product Code Required","NA")))))</f>
        <v/>
      </c>
      <c r="CK3466" t="str">
        <f>IFERROR(IF(LEN('Journal Template'!F3477)&gt;0,"",IF('Journal Template'!A3477="","",IF(LEFT('Journal Template'!A3477,1)=IFERROR(VLOOKUP(LEFT('Journal Template'!A3477,1),Checks!$CF$2:$CF$5,1,0),0),"Product Code Required",IF('Journal Template'!D3477="","",IF('Journal Template'!D3477=IFERROR(VLOOKUP('Journal Template'!D3477,Checks!$CH:$CH,1,0),0),"Product Code Required","NA"))))),"")</f>
        <v/>
      </c>
    </row>
    <row r="3467" spans="14:89">
      <c r="N3467" t="s">
        <v>15100</v>
      </c>
      <c r="O3467" t="s">
        <v>15101</v>
      </c>
      <c r="P3467" t="s">
        <v>386</v>
      </c>
      <c r="Q3467" s="150" t="str">
        <f>IF(JRF!D3480="","",IF(IFERROR(VLOOKUP(JRF!D3480,Checks!N:P,3,0),0)="A","","Inactive account in Use"))</f>
        <v/>
      </c>
      <c r="R3467" t="str">
        <f>IFERROR(IF('Journal Template'!C3879="","",IF(IFERROR(VLOOKUP('Journal Template'!C3879,Checks!N:P,3,0),0)="A","","Inactive account in Use")),"")</f>
        <v/>
      </c>
      <c r="V3467" s="150" t="str">
        <f>IF(JRF!C3480="","",IF(IFERROR(VLOOKUP(JRF!C3480,Checks!S:U,3,0),0)="A","Entry with System fund Dept",""))</f>
        <v/>
      </c>
      <c r="W3467" t="str">
        <f>IFERROR(IF('Journal Template'!D3879="","",IF(IFERROR(VLOOKUP('Journal Template'!D3879,Checks!S:U,3,0),0)="A","Entry with System fund Dept","")),"")</f>
        <v/>
      </c>
      <c r="X3467" t="s">
        <v>15102</v>
      </c>
      <c r="Y3467" t="s">
        <v>389</v>
      </c>
      <c r="Z3467" t="s">
        <v>15103</v>
      </c>
      <c r="AA3467" t="s">
        <v>391</v>
      </c>
      <c r="AB3467" t="s">
        <v>125</v>
      </c>
      <c r="AC3467" s="150" t="str">
        <f>IFERROR(IF(JRF!C3480="","",IF(AND(VLOOKUP(JRF!C3480,X:AA,4,0)=JRF!B3480,VLOOKUP(JRF!C3480,X:Y,2,0)="A"),"","Inactive Dept Combo Error")),"Inactive Dept Combo Error")</f>
        <v/>
      </c>
      <c r="AD3467" t="str">
        <f>IFERROR(IF('Journal Template'!D3879="","",IF(AND(VLOOKUP('Journal Template'!D3879,X:AA,4,0)='Journal Template'!A3879,VLOOKUP('Journal Template'!D3879,X:Y,2,0)="A"),"","Inactive Dept Combo Error")),"")</f>
        <v/>
      </c>
      <c r="AK3467" s="150" t="str">
        <f>IF(JRF!B3480="","",IF(JRF!B3480=IFERROR(VLOOKUP(JRF!B3480,Checks!AI:AI,1,0),0),"Entry in Branch/Satellite BU's",""))</f>
        <v/>
      </c>
      <c r="AL3467" t="str">
        <f>IFERROR(IF('Journal Template'!A3879="","",IF('Journal Template'!A3879=IFERROR(VLOOKUP('Journal Template'!A3879,Checks!AI:AI,1,0),0),"Entry in Branch/Satellite BU's","")),"")</f>
        <v/>
      </c>
      <c r="AO3467" s="171"/>
      <c r="AP3467" s="171"/>
      <c r="AQ3467" s="171"/>
      <c r="AR3467" s="171"/>
      <c r="CI3467" t="str">
        <f>IF(JRF!F3480&gt;0,"",IF(JRF!B3480="","",IF(LEFT(JRF!B3480,1)=IFERROR(VLOOKUP(LEFT(JRF!B3480,1),$CF$2:$CF$5,1,0),0),"Product Code Required",IF(JRF!C3480="","",IF(JRF!C3480=IFERROR(VLOOKUP(JRF!C3480,$CH:$CH,1,0),0),"Product Code Required","NA")))))</f>
        <v/>
      </c>
      <c r="CJ3467" t="str">
        <f>IF(JRF!AV3480&gt;0,"",IF(JRF!Q3480="","",IF(LEFT(JRF!Q3480,1)=IFERROR(VLOOKUP(LEFT(JRF!Q3480,1),$CF$2:$CF$5,1,0),0),"Product Code Required",IF(JRF!V3480="","",IF(JRF!V3480=IFERROR(VLOOKUP(JRF!V3480,$CH:$CH,1,0),0),"Product Code Required","NA")))))</f>
        <v/>
      </c>
      <c r="CK3467" t="str">
        <f>IFERROR(IF(LEN('Journal Template'!F3478)&gt;0,"",IF('Journal Template'!A3478="","",IF(LEFT('Journal Template'!A3478,1)=IFERROR(VLOOKUP(LEFT('Journal Template'!A3478,1),Checks!$CF$2:$CF$5,1,0),0),"Product Code Required",IF('Journal Template'!D3478="","",IF('Journal Template'!D3478=IFERROR(VLOOKUP('Journal Template'!D3478,Checks!$CH:$CH,1,0),0),"Product Code Required","NA"))))),"")</f>
        <v/>
      </c>
    </row>
    <row r="3468" spans="14:89">
      <c r="N3468" t="s">
        <v>15104</v>
      </c>
      <c r="O3468" t="s">
        <v>14435</v>
      </c>
      <c r="P3468" t="s">
        <v>386</v>
      </c>
      <c r="Q3468" s="150" t="str">
        <f>IF(JRF!D3481="","",IF(IFERROR(VLOOKUP(JRF!D3481,Checks!N:P,3,0),0)="A","","Inactive account in Use"))</f>
        <v/>
      </c>
      <c r="R3468" t="str">
        <f>IFERROR(IF('Journal Template'!C3880="","",IF(IFERROR(VLOOKUP('Journal Template'!C3880,Checks!N:P,3,0),0)="A","","Inactive account in Use")),"")</f>
        <v/>
      </c>
      <c r="V3468" s="150" t="str">
        <f>IF(JRF!C3481="","",IF(IFERROR(VLOOKUP(JRF!C3481,Checks!S:U,3,0),0)="A","Entry with System fund Dept",""))</f>
        <v/>
      </c>
      <c r="W3468" t="str">
        <f>IFERROR(IF('Journal Template'!D3880="","",IF(IFERROR(VLOOKUP('Journal Template'!D3880,Checks!S:U,3,0),0)="A","Entry with System fund Dept","")),"")</f>
        <v/>
      </c>
      <c r="X3468" t="s">
        <v>15105</v>
      </c>
      <c r="Y3468" t="s">
        <v>389</v>
      </c>
      <c r="Z3468" t="s">
        <v>15106</v>
      </c>
      <c r="AA3468" t="s">
        <v>391</v>
      </c>
      <c r="AB3468" t="s">
        <v>125</v>
      </c>
      <c r="AC3468" s="150" t="str">
        <f>IFERROR(IF(JRF!C3481="","",IF(AND(VLOOKUP(JRF!C3481,X:AA,4,0)=JRF!B3481,VLOOKUP(JRF!C3481,X:Y,2,0)="A"),"","Inactive Dept Combo Error")),"Inactive Dept Combo Error")</f>
        <v/>
      </c>
      <c r="AD3468" t="str">
        <f>IFERROR(IF('Journal Template'!D3880="","",IF(AND(VLOOKUP('Journal Template'!D3880,X:AA,4,0)='Journal Template'!A3880,VLOOKUP('Journal Template'!D3880,X:Y,2,0)="A"),"","Inactive Dept Combo Error")),"")</f>
        <v/>
      </c>
      <c r="AK3468" s="150" t="str">
        <f>IF(JRF!B3481="","",IF(JRF!B3481=IFERROR(VLOOKUP(JRF!B3481,Checks!AI:AI,1,0),0),"Entry in Branch/Satellite BU's",""))</f>
        <v/>
      </c>
      <c r="AL3468" t="str">
        <f>IFERROR(IF('Journal Template'!A3880="","",IF('Journal Template'!A3880=IFERROR(VLOOKUP('Journal Template'!A3880,Checks!AI:AI,1,0),0),"Entry in Branch/Satellite BU's","")),"")</f>
        <v/>
      </c>
      <c r="AO3468" s="171"/>
      <c r="AP3468" s="171"/>
      <c r="AQ3468" s="171"/>
      <c r="AR3468" s="171"/>
      <c r="CI3468" t="str">
        <f>IF(JRF!F3481&gt;0,"",IF(JRF!B3481="","",IF(LEFT(JRF!B3481,1)=IFERROR(VLOOKUP(LEFT(JRF!B3481,1),$CF$2:$CF$5,1,0),0),"Product Code Required",IF(JRF!C3481="","",IF(JRF!C3481=IFERROR(VLOOKUP(JRF!C3481,$CH:$CH,1,0),0),"Product Code Required","NA")))))</f>
        <v/>
      </c>
      <c r="CJ3468" t="str">
        <f>IF(JRF!AV3481&gt;0,"",IF(JRF!Q3481="","",IF(LEFT(JRF!Q3481,1)=IFERROR(VLOOKUP(LEFT(JRF!Q3481,1),$CF$2:$CF$5,1,0),0),"Product Code Required",IF(JRF!V3481="","",IF(JRF!V3481=IFERROR(VLOOKUP(JRF!V3481,$CH:$CH,1,0),0),"Product Code Required","NA")))))</f>
        <v/>
      </c>
      <c r="CK3468" t="str">
        <f>IFERROR(IF(LEN('Journal Template'!F3479)&gt;0,"",IF('Journal Template'!A3479="","",IF(LEFT('Journal Template'!A3479,1)=IFERROR(VLOOKUP(LEFT('Journal Template'!A3479,1),Checks!$CF$2:$CF$5,1,0),0),"Product Code Required",IF('Journal Template'!D3479="","",IF('Journal Template'!D3479=IFERROR(VLOOKUP('Journal Template'!D3479,Checks!$CH:$CH,1,0),0),"Product Code Required","NA"))))),"")</f>
        <v/>
      </c>
    </row>
    <row r="3469" spans="14:89">
      <c r="N3469" t="s">
        <v>15107</v>
      </c>
      <c r="O3469" t="s">
        <v>15108</v>
      </c>
      <c r="P3469" t="s">
        <v>386</v>
      </c>
      <c r="Q3469" s="150" t="str">
        <f>IF(JRF!D3482="","",IF(IFERROR(VLOOKUP(JRF!D3482,Checks!N:P,3,0),0)="A","","Inactive account in Use"))</f>
        <v/>
      </c>
      <c r="R3469" t="str">
        <f>IFERROR(IF('Journal Template'!C3881="","",IF(IFERROR(VLOOKUP('Journal Template'!C3881,Checks!N:P,3,0),0)="A","","Inactive account in Use")),"")</f>
        <v/>
      </c>
      <c r="V3469" s="150" t="str">
        <f>IF(JRF!C3482="","",IF(IFERROR(VLOOKUP(JRF!C3482,Checks!S:U,3,0),0)="A","Entry with System fund Dept",""))</f>
        <v/>
      </c>
      <c r="W3469" t="str">
        <f>IFERROR(IF('Journal Template'!D3881="","",IF(IFERROR(VLOOKUP('Journal Template'!D3881,Checks!S:U,3,0),0)="A","Entry with System fund Dept","")),"")</f>
        <v/>
      </c>
      <c r="X3469" t="s">
        <v>15109</v>
      </c>
      <c r="Y3469" t="s">
        <v>389</v>
      </c>
      <c r="Z3469" t="s">
        <v>15110</v>
      </c>
      <c r="AA3469" t="s">
        <v>391</v>
      </c>
      <c r="AB3469" t="s">
        <v>125</v>
      </c>
      <c r="AC3469" s="150" t="str">
        <f>IFERROR(IF(JRF!C3482="","",IF(AND(VLOOKUP(JRF!C3482,X:AA,4,0)=JRF!B3482,VLOOKUP(JRF!C3482,X:Y,2,0)="A"),"","Inactive Dept Combo Error")),"Inactive Dept Combo Error")</f>
        <v/>
      </c>
      <c r="AD3469" t="str">
        <f>IFERROR(IF('Journal Template'!D3881="","",IF(AND(VLOOKUP('Journal Template'!D3881,X:AA,4,0)='Journal Template'!A3881,VLOOKUP('Journal Template'!D3881,X:Y,2,0)="A"),"","Inactive Dept Combo Error")),"")</f>
        <v/>
      </c>
      <c r="AK3469" s="150" t="str">
        <f>IF(JRF!B3482="","",IF(JRF!B3482=IFERROR(VLOOKUP(JRF!B3482,Checks!AI:AI,1,0),0),"Entry in Branch/Satellite BU's",""))</f>
        <v/>
      </c>
      <c r="AL3469" t="str">
        <f>IFERROR(IF('Journal Template'!A3881="","",IF('Journal Template'!A3881=IFERROR(VLOOKUP('Journal Template'!A3881,Checks!AI:AI,1,0),0),"Entry in Branch/Satellite BU's","")),"")</f>
        <v/>
      </c>
      <c r="AO3469" s="171"/>
      <c r="AP3469" s="171"/>
      <c r="AQ3469" s="171"/>
      <c r="AR3469" s="171"/>
      <c r="CI3469" t="str">
        <f>IF(JRF!F3482&gt;0,"",IF(JRF!B3482="","",IF(LEFT(JRF!B3482,1)=IFERROR(VLOOKUP(LEFT(JRF!B3482,1),$CF$2:$CF$5,1,0),0),"Product Code Required",IF(JRF!C3482="","",IF(JRF!C3482=IFERROR(VLOOKUP(JRF!C3482,$CH:$CH,1,0),0),"Product Code Required","NA")))))</f>
        <v/>
      </c>
      <c r="CJ3469" t="str">
        <f>IF(JRF!AV3482&gt;0,"",IF(JRF!Q3482="","",IF(LEFT(JRF!Q3482,1)=IFERROR(VLOOKUP(LEFT(JRF!Q3482,1),$CF$2:$CF$5,1,0),0),"Product Code Required",IF(JRF!V3482="","",IF(JRF!V3482=IFERROR(VLOOKUP(JRF!V3482,$CH:$CH,1,0),0),"Product Code Required","NA")))))</f>
        <v/>
      </c>
      <c r="CK3469" t="str">
        <f>IFERROR(IF(LEN('Journal Template'!F3480)&gt;0,"",IF('Journal Template'!A3480="","",IF(LEFT('Journal Template'!A3480,1)=IFERROR(VLOOKUP(LEFT('Journal Template'!A3480,1),Checks!$CF$2:$CF$5,1,0),0),"Product Code Required",IF('Journal Template'!D3480="","",IF('Journal Template'!D3480=IFERROR(VLOOKUP('Journal Template'!D3480,Checks!$CH:$CH,1,0),0),"Product Code Required","NA"))))),"")</f>
        <v/>
      </c>
    </row>
    <row r="3470" spans="14:89">
      <c r="N3470" t="s">
        <v>15111</v>
      </c>
      <c r="O3470" t="s">
        <v>15112</v>
      </c>
      <c r="P3470" t="s">
        <v>386</v>
      </c>
      <c r="Q3470" s="150" t="str">
        <f>IF(JRF!D3483="","",IF(IFERROR(VLOOKUP(JRF!D3483,Checks!N:P,3,0),0)="A","","Inactive account in Use"))</f>
        <v/>
      </c>
      <c r="R3470" t="str">
        <f>IFERROR(IF('Journal Template'!C3882="","",IF(IFERROR(VLOOKUP('Journal Template'!C3882,Checks!N:P,3,0),0)="A","","Inactive account in Use")),"")</f>
        <v/>
      </c>
      <c r="V3470" s="150" t="str">
        <f>IF(JRF!C3483="","",IF(IFERROR(VLOOKUP(JRF!C3483,Checks!S:U,3,0),0)="A","Entry with System fund Dept",""))</f>
        <v/>
      </c>
      <c r="W3470" t="str">
        <f>IFERROR(IF('Journal Template'!D3882="","",IF(IFERROR(VLOOKUP('Journal Template'!D3882,Checks!S:U,3,0),0)="A","Entry with System fund Dept","")),"")</f>
        <v/>
      </c>
      <c r="X3470" t="s">
        <v>15113</v>
      </c>
      <c r="Y3470" t="s">
        <v>389</v>
      </c>
      <c r="Z3470" t="s">
        <v>15114</v>
      </c>
      <c r="AA3470" t="s">
        <v>391</v>
      </c>
      <c r="AB3470" t="s">
        <v>125</v>
      </c>
      <c r="AC3470" s="150" t="str">
        <f>IFERROR(IF(JRF!C3483="","",IF(AND(VLOOKUP(JRF!C3483,X:AA,4,0)=JRF!B3483,VLOOKUP(JRF!C3483,X:Y,2,0)="A"),"","Inactive Dept Combo Error")),"Inactive Dept Combo Error")</f>
        <v/>
      </c>
      <c r="AD3470" t="str">
        <f>IFERROR(IF('Journal Template'!D3882="","",IF(AND(VLOOKUP('Journal Template'!D3882,X:AA,4,0)='Journal Template'!A3882,VLOOKUP('Journal Template'!D3882,X:Y,2,0)="A"),"","Inactive Dept Combo Error")),"")</f>
        <v/>
      </c>
      <c r="AK3470" s="150" t="str">
        <f>IF(JRF!B3483="","",IF(JRF!B3483=IFERROR(VLOOKUP(JRF!B3483,Checks!AI:AI,1,0),0),"Entry in Branch/Satellite BU's",""))</f>
        <v/>
      </c>
      <c r="AL3470" t="str">
        <f>IFERROR(IF('Journal Template'!A3882="","",IF('Journal Template'!A3882=IFERROR(VLOOKUP('Journal Template'!A3882,Checks!AI:AI,1,0),0),"Entry in Branch/Satellite BU's","")),"")</f>
        <v/>
      </c>
      <c r="AO3470" s="171"/>
      <c r="AP3470" s="171"/>
      <c r="AQ3470" s="171"/>
      <c r="AR3470" s="171"/>
      <c r="CI3470" t="str">
        <f>IF(JRF!F3483&gt;0,"",IF(JRF!B3483="","",IF(LEFT(JRF!B3483,1)=IFERROR(VLOOKUP(LEFT(JRF!B3483,1),$CF$2:$CF$5,1,0),0),"Product Code Required",IF(JRF!C3483="","",IF(JRF!C3483=IFERROR(VLOOKUP(JRF!C3483,$CH:$CH,1,0),0),"Product Code Required","NA")))))</f>
        <v/>
      </c>
      <c r="CJ3470" t="str">
        <f>IF(JRF!AV3483&gt;0,"",IF(JRF!Q3483="","",IF(LEFT(JRF!Q3483,1)=IFERROR(VLOOKUP(LEFT(JRF!Q3483,1),$CF$2:$CF$5,1,0),0),"Product Code Required",IF(JRF!V3483="","",IF(JRF!V3483=IFERROR(VLOOKUP(JRF!V3483,$CH:$CH,1,0),0),"Product Code Required","NA")))))</f>
        <v/>
      </c>
      <c r="CK3470" t="str">
        <f>IFERROR(IF(LEN('Journal Template'!F3481)&gt;0,"",IF('Journal Template'!A3481="","",IF(LEFT('Journal Template'!A3481,1)=IFERROR(VLOOKUP(LEFT('Journal Template'!A3481,1),Checks!$CF$2:$CF$5,1,0),0),"Product Code Required",IF('Journal Template'!D3481="","",IF('Journal Template'!D3481=IFERROR(VLOOKUP('Journal Template'!D3481,Checks!$CH:$CH,1,0),0),"Product Code Required","NA"))))),"")</f>
        <v/>
      </c>
    </row>
    <row r="3471" spans="14:89">
      <c r="N3471" t="s">
        <v>15115</v>
      </c>
      <c r="O3471" t="s">
        <v>15116</v>
      </c>
      <c r="P3471" t="s">
        <v>386</v>
      </c>
      <c r="Q3471" s="150" t="str">
        <f>IF(JRF!D3484="","",IF(IFERROR(VLOOKUP(JRF!D3484,Checks!N:P,3,0),0)="A","","Inactive account in Use"))</f>
        <v/>
      </c>
      <c r="R3471" t="str">
        <f>IFERROR(IF('Journal Template'!C3883="","",IF(IFERROR(VLOOKUP('Journal Template'!C3883,Checks!N:P,3,0),0)="A","","Inactive account in Use")),"")</f>
        <v/>
      </c>
      <c r="V3471" s="150" t="str">
        <f>IF(JRF!C3484="","",IF(IFERROR(VLOOKUP(JRF!C3484,Checks!S:U,3,0),0)="A","Entry with System fund Dept",""))</f>
        <v/>
      </c>
      <c r="W3471" t="str">
        <f>IFERROR(IF('Journal Template'!D3883="","",IF(IFERROR(VLOOKUP('Journal Template'!D3883,Checks!S:U,3,0),0)="A","Entry with System fund Dept","")),"")</f>
        <v/>
      </c>
      <c r="X3471" t="s">
        <v>15117</v>
      </c>
      <c r="Y3471" t="s">
        <v>389</v>
      </c>
      <c r="Z3471" t="s">
        <v>15118</v>
      </c>
      <c r="AA3471" t="s">
        <v>391</v>
      </c>
      <c r="AB3471" t="s">
        <v>125</v>
      </c>
      <c r="AC3471" s="150" t="str">
        <f>IFERROR(IF(JRF!C3484="","",IF(AND(VLOOKUP(JRF!C3484,X:AA,4,0)=JRF!B3484,VLOOKUP(JRF!C3484,X:Y,2,0)="A"),"","Inactive Dept Combo Error")),"Inactive Dept Combo Error")</f>
        <v/>
      </c>
      <c r="AD3471" t="str">
        <f>IFERROR(IF('Journal Template'!D3883="","",IF(AND(VLOOKUP('Journal Template'!D3883,X:AA,4,0)='Journal Template'!A3883,VLOOKUP('Journal Template'!D3883,X:Y,2,0)="A"),"","Inactive Dept Combo Error")),"")</f>
        <v/>
      </c>
      <c r="AK3471" s="150" t="str">
        <f>IF(JRF!B3484="","",IF(JRF!B3484=IFERROR(VLOOKUP(JRF!B3484,Checks!AI:AI,1,0),0),"Entry in Branch/Satellite BU's",""))</f>
        <v/>
      </c>
      <c r="AL3471" t="str">
        <f>IFERROR(IF('Journal Template'!A3883="","",IF('Journal Template'!A3883=IFERROR(VLOOKUP('Journal Template'!A3883,Checks!AI:AI,1,0),0),"Entry in Branch/Satellite BU's","")),"")</f>
        <v/>
      </c>
      <c r="AO3471" s="171"/>
      <c r="AP3471" s="171"/>
      <c r="AQ3471" s="171"/>
      <c r="AR3471" s="171"/>
      <c r="CI3471" t="str">
        <f>IF(JRF!F3484&gt;0,"",IF(JRF!B3484="","",IF(LEFT(JRF!B3484,1)=IFERROR(VLOOKUP(LEFT(JRF!B3484,1),$CF$2:$CF$5,1,0),0),"Product Code Required",IF(JRF!C3484="","",IF(JRF!C3484=IFERROR(VLOOKUP(JRF!C3484,$CH:$CH,1,0),0),"Product Code Required","NA")))))</f>
        <v/>
      </c>
      <c r="CJ3471" t="str">
        <f>IF(JRF!AV3484&gt;0,"",IF(JRF!Q3484="","",IF(LEFT(JRF!Q3484,1)=IFERROR(VLOOKUP(LEFT(JRF!Q3484,1),$CF$2:$CF$5,1,0),0),"Product Code Required",IF(JRF!V3484="","",IF(JRF!V3484=IFERROR(VLOOKUP(JRF!V3484,$CH:$CH,1,0),0),"Product Code Required","NA")))))</f>
        <v/>
      </c>
      <c r="CK3471" t="str">
        <f>IFERROR(IF(LEN('Journal Template'!F3482)&gt;0,"",IF('Journal Template'!A3482="","",IF(LEFT('Journal Template'!A3482,1)=IFERROR(VLOOKUP(LEFT('Journal Template'!A3482,1),Checks!$CF$2:$CF$5,1,0),0),"Product Code Required",IF('Journal Template'!D3482="","",IF('Journal Template'!D3482=IFERROR(VLOOKUP('Journal Template'!D3482,Checks!$CH:$CH,1,0),0),"Product Code Required","NA"))))),"")</f>
        <v/>
      </c>
    </row>
    <row r="3472" spans="14:89">
      <c r="N3472" t="s">
        <v>15119</v>
      </c>
      <c r="O3472" t="s">
        <v>15120</v>
      </c>
      <c r="P3472" t="s">
        <v>386</v>
      </c>
      <c r="Q3472" s="150" t="str">
        <f>IF(JRF!D3485="","",IF(IFERROR(VLOOKUP(JRF!D3485,Checks!N:P,3,0),0)="A","","Inactive account in Use"))</f>
        <v/>
      </c>
      <c r="R3472" t="str">
        <f>IFERROR(IF('Journal Template'!C3884="","",IF(IFERROR(VLOOKUP('Journal Template'!C3884,Checks!N:P,3,0),0)="A","","Inactive account in Use")),"")</f>
        <v/>
      </c>
      <c r="V3472" s="150" t="str">
        <f>IF(JRF!C3485="","",IF(IFERROR(VLOOKUP(JRF!C3485,Checks!S:U,3,0),0)="A","Entry with System fund Dept",""))</f>
        <v/>
      </c>
      <c r="W3472" t="str">
        <f>IFERROR(IF('Journal Template'!D3884="","",IF(IFERROR(VLOOKUP('Journal Template'!D3884,Checks!S:U,3,0),0)="A","Entry with System fund Dept","")),"")</f>
        <v/>
      </c>
      <c r="X3472" t="s">
        <v>15121</v>
      </c>
      <c r="Y3472" t="s">
        <v>389</v>
      </c>
      <c r="Z3472" t="s">
        <v>15122</v>
      </c>
      <c r="AA3472" t="s">
        <v>391</v>
      </c>
      <c r="AB3472" t="s">
        <v>125</v>
      </c>
      <c r="AC3472" s="150" t="str">
        <f>IFERROR(IF(JRF!C3485="","",IF(AND(VLOOKUP(JRF!C3485,X:AA,4,0)=JRF!B3485,VLOOKUP(JRF!C3485,X:Y,2,0)="A"),"","Inactive Dept Combo Error")),"Inactive Dept Combo Error")</f>
        <v/>
      </c>
      <c r="AD3472" t="str">
        <f>IFERROR(IF('Journal Template'!D3884="","",IF(AND(VLOOKUP('Journal Template'!D3884,X:AA,4,0)='Journal Template'!A3884,VLOOKUP('Journal Template'!D3884,X:Y,2,0)="A"),"","Inactive Dept Combo Error")),"")</f>
        <v/>
      </c>
      <c r="AK3472" s="150" t="str">
        <f>IF(JRF!B3485="","",IF(JRF!B3485=IFERROR(VLOOKUP(JRF!B3485,Checks!AI:AI,1,0),0),"Entry in Branch/Satellite BU's",""))</f>
        <v/>
      </c>
      <c r="AL3472" t="str">
        <f>IFERROR(IF('Journal Template'!A3884="","",IF('Journal Template'!A3884=IFERROR(VLOOKUP('Journal Template'!A3884,Checks!AI:AI,1,0),0),"Entry in Branch/Satellite BU's","")),"")</f>
        <v/>
      </c>
      <c r="AO3472" s="171"/>
      <c r="AP3472" s="171"/>
      <c r="AQ3472" s="171"/>
      <c r="AR3472" s="171"/>
      <c r="CI3472" t="str">
        <f>IF(JRF!F3485&gt;0,"",IF(JRF!B3485="","",IF(LEFT(JRF!B3485,1)=IFERROR(VLOOKUP(LEFT(JRF!B3485,1),$CF$2:$CF$5,1,0),0),"Product Code Required",IF(JRF!C3485="","",IF(JRF!C3485=IFERROR(VLOOKUP(JRF!C3485,$CH:$CH,1,0),0),"Product Code Required","NA")))))</f>
        <v/>
      </c>
      <c r="CJ3472" t="str">
        <f>IF(JRF!AV3485&gt;0,"",IF(JRF!Q3485="","",IF(LEFT(JRF!Q3485,1)=IFERROR(VLOOKUP(LEFT(JRF!Q3485,1),$CF$2:$CF$5,1,0),0),"Product Code Required",IF(JRF!V3485="","",IF(JRF!V3485=IFERROR(VLOOKUP(JRF!V3485,$CH:$CH,1,0),0),"Product Code Required","NA")))))</f>
        <v/>
      </c>
      <c r="CK3472" t="str">
        <f>IFERROR(IF(LEN('Journal Template'!F3483)&gt;0,"",IF('Journal Template'!A3483="","",IF(LEFT('Journal Template'!A3483,1)=IFERROR(VLOOKUP(LEFT('Journal Template'!A3483,1),Checks!$CF$2:$CF$5,1,0),0),"Product Code Required",IF('Journal Template'!D3483="","",IF('Journal Template'!D3483=IFERROR(VLOOKUP('Journal Template'!D3483,Checks!$CH:$CH,1,0),0),"Product Code Required","NA"))))),"")</f>
        <v/>
      </c>
    </row>
    <row r="3473" spans="14:89">
      <c r="N3473" t="s">
        <v>15123</v>
      </c>
      <c r="O3473" t="s">
        <v>15124</v>
      </c>
      <c r="P3473" t="s">
        <v>386</v>
      </c>
      <c r="Q3473" s="150" t="str">
        <f>IF(JRF!D3486="","",IF(IFERROR(VLOOKUP(JRF!D3486,Checks!N:P,3,0),0)="A","","Inactive account in Use"))</f>
        <v/>
      </c>
      <c r="R3473" t="str">
        <f>IFERROR(IF('Journal Template'!C3885="","",IF(IFERROR(VLOOKUP('Journal Template'!C3885,Checks!N:P,3,0),0)="A","","Inactive account in Use")),"")</f>
        <v/>
      </c>
      <c r="V3473" s="150" t="str">
        <f>IF(JRF!C3486="","",IF(IFERROR(VLOOKUP(JRF!C3486,Checks!S:U,3,0),0)="A","Entry with System fund Dept",""))</f>
        <v/>
      </c>
      <c r="W3473" t="str">
        <f>IFERROR(IF('Journal Template'!D3885="","",IF(IFERROR(VLOOKUP('Journal Template'!D3885,Checks!S:U,3,0),0)="A","Entry with System fund Dept","")),"")</f>
        <v/>
      </c>
      <c r="X3473" t="s">
        <v>15125</v>
      </c>
      <c r="Y3473" t="s">
        <v>389</v>
      </c>
      <c r="Z3473" t="s">
        <v>15126</v>
      </c>
      <c r="AA3473" t="s">
        <v>391</v>
      </c>
      <c r="AB3473" t="s">
        <v>125</v>
      </c>
      <c r="AC3473" s="150" t="str">
        <f>IFERROR(IF(JRF!C3486="","",IF(AND(VLOOKUP(JRF!C3486,X:AA,4,0)=JRF!B3486,VLOOKUP(JRF!C3486,X:Y,2,0)="A"),"","Inactive Dept Combo Error")),"Inactive Dept Combo Error")</f>
        <v/>
      </c>
      <c r="AD3473" t="str">
        <f>IFERROR(IF('Journal Template'!D3885="","",IF(AND(VLOOKUP('Journal Template'!D3885,X:AA,4,0)='Journal Template'!A3885,VLOOKUP('Journal Template'!D3885,X:Y,2,0)="A"),"","Inactive Dept Combo Error")),"")</f>
        <v/>
      </c>
      <c r="AK3473" s="150" t="str">
        <f>IF(JRF!B3486="","",IF(JRF!B3486=IFERROR(VLOOKUP(JRF!B3486,Checks!AI:AI,1,0),0),"Entry in Branch/Satellite BU's",""))</f>
        <v/>
      </c>
      <c r="AL3473" t="str">
        <f>IFERROR(IF('Journal Template'!A3885="","",IF('Journal Template'!A3885=IFERROR(VLOOKUP('Journal Template'!A3885,Checks!AI:AI,1,0),0),"Entry in Branch/Satellite BU's","")),"")</f>
        <v/>
      </c>
      <c r="AO3473" s="171"/>
      <c r="AP3473" s="171"/>
      <c r="AQ3473" s="171"/>
      <c r="AR3473" s="171"/>
      <c r="CI3473" t="str">
        <f>IF(JRF!F3486&gt;0,"",IF(JRF!B3486="","",IF(LEFT(JRF!B3486,1)=IFERROR(VLOOKUP(LEFT(JRF!B3486,1),$CF$2:$CF$5,1,0),0),"Product Code Required",IF(JRF!C3486="","",IF(JRF!C3486=IFERROR(VLOOKUP(JRF!C3486,$CH:$CH,1,0),0),"Product Code Required","NA")))))</f>
        <v/>
      </c>
      <c r="CJ3473" t="str">
        <f>IF(JRF!AV3486&gt;0,"",IF(JRF!Q3486="","",IF(LEFT(JRF!Q3486,1)=IFERROR(VLOOKUP(LEFT(JRF!Q3486,1),$CF$2:$CF$5,1,0),0),"Product Code Required",IF(JRF!V3486="","",IF(JRF!V3486=IFERROR(VLOOKUP(JRF!V3486,$CH:$CH,1,0),0),"Product Code Required","NA")))))</f>
        <v/>
      </c>
      <c r="CK3473" t="str">
        <f>IFERROR(IF(LEN('Journal Template'!F3484)&gt;0,"",IF('Journal Template'!A3484="","",IF(LEFT('Journal Template'!A3484,1)=IFERROR(VLOOKUP(LEFT('Journal Template'!A3484,1),Checks!$CF$2:$CF$5,1,0),0),"Product Code Required",IF('Journal Template'!D3484="","",IF('Journal Template'!D3484=IFERROR(VLOOKUP('Journal Template'!D3484,Checks!$CH:$CH,1,0),0),"Product Code Required","NA"))))),"")</f>
        <v/>
      </c>
    </row>
    <row r="3474" spans="14:89">
      <c r="N3474" t="s">
        <v>15127</v>
      </c>
      <c r="O3474" t="s">
        <v>15128</v>
      </c>
      <c r="P3474" t="s">
        <v>386</v>
      </c>
      <c r="Q3474" s="150" t="str">
        <f>IF(JRF!D3487="","",IF(IFERROR(VLOOKUP(JRF!D3487,Checks!N:P,3,0),0)="A","","Inactive account in Use"))</f>
        <v/>
      </c>
      <c r="R3474" t="str">
        <f>IFERROR(IF('Journal Template'!C3886="","",IF(IFERROR(VLOOKUP('Journal Template'!C3886,Checks!N:P,3,0),0)="A","","Inactive account in Use")),"")</f>
        <v/>
      </c>
      <c r="V3474" s="150" t="str">
        <f>IF(JRF!C3487="","",IF(IFERROR(VLOOKUP(JRF!C3487,Checks!S:U,3,0),0)="A","Entry with System fund Dept",""))</f>
        <v/>
      </c>
      <c r="W3474" t="str">
        <f>IFERROR(IF('Journal Template'!D3886="","",IF(IFERROR(VLOOKUP('Journal Template'!D3886,Checks!S:U,3,0),0)="A","Entry with System fund Dept","")),"")</f>
        <v/>
      </c>
      <c r="X3474" t="s">
        <v>15129</v>
      </c>
      <c r="Y3474" t="s">
        <v>389</v>
      </c>
      <c r="Z3474" t="s">
        <v>15130</v>
      </c>
      <c r="AA3474" t="s">
        <v>391</v>
      </c>
      <c r="AB3474" t="s">
        <v>125</v>
      </c>
      <c r="AC3474" s="150" t="str">
        <f>IFERROR(IF(JRF!C3487="","",IF(AND(VLOOKUP(JRF!C3487,X:AA,4,0)=JRF!B3487,VLOOKUP(JRF!C3487,X:Y,2,0)="A"),"","Inactive Dept Combo Error")),"Inactive Dept Combo Error")</f>
        <v/>
      </c>
      <c r="AD3474" t="str">
        <f>IFERROR(IF('Journal Template'!D3886="","",IF(AND(VLOOKUP('Journal Template'!D3886,X:AA,4,0)='Journal Template'!A3886,VLOOKUP('Journal Template'!D3886,X:Y,2,0)="A"),"","Inactive Dept Combo Error")),"")</f>
        <v/>
      </c>
      <c r="AK3474" s="150" t="str">
        <f>IF(JRF!B3487="","",IF(JRF!B3487=IFERROR(VLOOKUP(JRF!B3487,Checks!AI:AI,1,0),0),"Entry in Branch/Satellite BU's",""))</f>
        <v/>
      </c>
      <c r="AL3474" t="str">
        <f>IFERROR(IF('Journal Template'!A3886="","",IF('Journal Template'!A3886=IFERROR(VLOOKUP('Journal Template'!A3886,Checks!AI:AI,1,0),0),"Entry in Branch/Satellite BU's","")),"")</f>
        <v/>
      </c>
      <c r="AO3474" s="171"/>
      <c r="AP3474" s="171"/>
      <c r="AQ3474" s="171"/>
      <c r="AR3474" s="171"/>
      <c r="CI3474" t="str">
        <f>IF(JRF!F3487&gt;0,"",IF(JRF!B3487="","",IF(LEFT(JRF!B3487,1)=IFERROR(VLOOKUP(LEFT(JRF!B3487,1),$CF$2:$CF$5,1,0),0),"Product Code Required",IF(JRF!C3487="","",IF(JRF!C3487=IFERROR(VLOOKUP(JRF!C3487,$CH:$CH,1,0),0),"Product Code Required","NA")))))</f>
        <v/>
      </c>
      <c r="CJ3474" t="str">
        <f>IF(JRF!AV3487&gt;0,"",IF(JRF!Q3487="","",IF(LEFT(JRF!Q3487,1)=IFERROR(VLOOKUP(LEFT(JRF!Q3487,1),$CF$2:$CF$5,1,0),0),"Product Code Required",IF(JRF!V3487="","",IF(JRF!V3487=IFERROR(VLOOKUP(JRF!V3487,$CH:$CH,1,0),0),"Product Code Required","NA")))))</f>
        <v/>
      </c>
      <c r="CK3474" t="str">
        <f>IFERROR(IF(LEN('Journal Template'!F3485)&gt;0,"",IF('Journal Template'!A3485="","",IF(LEFT('Journal Template'!A3485,1)=IFERROR(VLOOKUP(LEFT('Journal Template'!A3485,1),Checks!$CF$2:$CF$5,1,0),0),"Product Code Required",IF('Journal Template'!D3485="","",IF('Journal Template'!D3485=IFERROR(VLOOKUP('Journal Template'!D3485,Checks!$CH:$CH,1,0),0),"Product Code Required","NA"))))),"")</f>
        <v/>
      </c>
    </row>
    <row r="3475" spans="14:89">
      <c r="N3475" t="s">
        <v>15131</v>
      </c>
      <c r="O3475" t="s">
        <v>15132</v>
      </c>
      <c r="P3475" t="s">
        <v>386</v>
      </c>
      <c r="Q3475" s="150" t="str">
        <f>IF(JRF!D3488="","",IF(IFERROR(VLOOKUP(JRF!D3488,Checks!N:P,3,0),0)="A","","Inactive account in Use"))</f>
        <v/>
      </c>
      <c r="R3475" t="str">
        <f>IFERROR(IF('Journal Template'!C3887="","",IF(IFERROR(VLOOKUP('Journal Template'!C3887,Checks!N:P,3,0),0)="A","","Inactive account in Use")),"")</f>
        <v/>
      </c>
      <c r="V3475" s="150" t="str">
        <f>IF(JRF!C3488="","",IF(IFERROR(VLOOKUP(JRF!C3488,Checks!S:U,3,0),0)="A","Entry with System fund Dept",""))</f>
        <v/>
      </c>
      <c r="W3475" t="str">
        <f>IFERROR(IF('Journal Template'!D3887="","",IF(IFERROR(VLOOKUP('Journal Template'!D3887,Checks!S:U,3,0),0)="A","Entry with System fund Dept","")),"")</f>
        <v/>
      </c>
      <c r="X3475" t="s">
        <v>15133</v>
      </c>
      <c r="Y3475" t="s">
        <v>389</v>
      </c>
      <c r="Z3475" t="s">
        <v>15134</v>
      </c>
      <c r="AA3475" t="s">
        <v>391</v>
      </c>
      <c r="AB3475" t="s">
        <v>125</v>
      </c>
      <c r="AC3475" s="150" t="str">
        <f>IFERROR(IF(JRF!C3488="","",IF(AND(VLOOKUP(JRF!C3488,X:AA,4,0)=JRF!B3488,VLOOKUP(JRF!C3488,X:Y,2,0)="A"),"","Inactive Dept Combo Error")),"Inactive Dept Combo Error")</f>
        <v/>
      </c>
      <c r="AD3475" t="str">
        <f>IFERROR(IF('Journal Template'!D3887="","",IF(AND(VLOOKUP('Journal Template'!D3887,X:AA,4,0)='Journal Template'!A3887,VLOOKUP('Journal Template'!D3887,X:Y,2,0)="A"),"","Inactive Dept Combo Error")),"")</f>
        <v/>
      </c>
      <c r="AK3475" s="150" t="str">
        <f>IF(JRF!B3488="","",IF(JRF!B3488=IFERROR(VLOOKUP(JRF!B3488,Checks!AI:AI,1,0),0),"Entry in Branch/Satellite BU's",""))</f>
        <v/>
      </c>
      <c r="AL3475" t="str">
        <f>IFERROR(IF('Journal Template'!A3887="","",IF('Journal Template'!A3887=IFERROR(VLOOKUP('Journal Template'!A3887,Checks!AI:AI,1,0),0),"Entry in Branch/Satellite BU's","")),"")</f>
        <v/>
      </c>
      <c r="AO3475" s="171"/>
      <c r="AP3475" s="171"/>
      <c r="AQ3475" s="171"/>
      <c r="AR3475" s="171"/>
      <c r="CI3475" t="str">
        <f>IF(JRF!F3488&gt;0,"",IF(JRF!B3488="","",IF(LEFT(JRF!B3488,1)=IFERROR(VLOOKUP(LEFT(JRF!B3488,1),$CF$2:$CF$5,1,0),0),"Product Code Required",IF(JRF!C3488="","",IF(JRF!C3488=IFERROR(VLOOKUP(JRF!C3488,$CH:$CH,1,0),0),"Product Code Required","NA")))))</f>
        <v/>
      </c>
      <c r="CJ3475" t="str">
        <f>IF(JRF!AV3488&gt;0,"",IF(JRF!Q3488="","",IF(LEFT(JRF!Q3488,1)=IFERROR(VLOOKUP(LEFT(JRF!Q3488,1),$CF$2:$CF$5,1,0),0),"Product Code Required",IF(JRF!V3488="","",IF(JRF!V3488=IFERROR(VLOOKUP(JRF!V3488,$CH:$CH,1,0),0),"Product Code Required","NA")))))</f>
        <v/>
      </c>
      <c r="CK3475" t="str">
        <f>IFERROR(IF(LEN('Journal Template'!F3486)&gt;0,"",IF('Journal Template'!A3486="","",IF(LEFT('Journal Template'!A3486,1)=IFERROR(VLOOKUP(LEFT('Journal Template'!A3486,1),Checks!$CF$2:$CF$5,1,0),0),"Product Code Required",IF('Journal Template'!D3486="","",IF('Journal Template'!D3486=IFERROR(VLOOKUP('Journal Template'!D3486,Checks!$CH:$CH,1,0),0),"Product Code Required","NA"))))),"")</f>
        <v/>
      </c>
    </row>
    <row r="3476" spans="14:89">
      <c r="N3476" t="s">
        <v>15135</v>
      </c>
      <c r="O3476" t="s">
        <v>15136</v>
      </c>
      <c r="P3476" t="s">
        <v>386</v>
      </c>
      <c r="Q3476" s="150" t="str">
        <f>IF(JRF!D3489="","",IF(IFERROR(VLOOKUP(JRF!D3489,Checks!N:P,3,0),0)="A","","Inactive account in Use"))</f>
        <v/>
      </c>
      <c r="R3476" t="str">
        <f>IFERROR(IF('Journal Template'!C3888="","",IF(IFERROR(VLOOKUP('Journal Template'!C3888,Checks!N:P,3,0),0)="A","","Inactive account in Use")),"")</f>
        <v/>
      </c>
      <c r="V3476" s="150" t="str">
        <f>IF(JRF!C3489="","",IF(IFERROR(VLOOKUP(JRF!C3489,Checks!S:U,3,0),0)="A","Entry with System fund Dept",""))</f>
        <v/>
      </c>
      <c r="W3476" t="str">
        <f>IFERROR(IF('Journal Template'!D3888="","",IF(IFERROR(VLOOKUP('Journal Template'!D3888,Checks!S:U,3,0),0)="A","Entry with System fund Dept","")),"")</f>
        <v/>
      </c>
      <c r="X3476" t="s">
        <v>15137</v>
      </c>
      <c r="Y3476" t="s">
        <v>389</v>
      </c>
      <c r="Z3476" t="s">
        <v>15138</v>
      </c>
      <c r="AA3476" t="s">
        <v>391</v>
      </c>
      <c r="AB3476" t="s">
        <v>125</v>
      </c>
      <c r="AC3476" s="150" t="str">
        <f>IFERROR(IF(JRF!C3489="","",IF(AND(VLOOKUP(JRF!C3489,X:AA,4,0)=JRF!B3489,VLOOKUP(JRF!C3489,X:Y,2,0)="A"),"","Inactive Dept Combo Error")),"Inactive Dept Combo Error")</f>
        <v/>
      </c>
      <c r="AD3476" t="str">
        <f>IFERROR(IF('Journal Template'!D3888="","",IF(AND(VLOOKUP('Journal Template'!D3888,X:AA,4,0)='Journal Template'!A3888,VLOOKUP('Journal Template'!D3888,X:Y,2,0)="A"),"","Inactive Dept Combo Error")),"")</f>
        <v/>
      </c>
      <c r="AK3476" s="150" t="str">
        <f>IF(JRF!B3489="","",IF(JRF!B3489=IFERROR(VLOOKUP(JRF!B3489,Checks!AI:AI,1,0),0),"Entry in Branch/Satellite BU's",""))</f>
        <v/>
      </c>
      <c r="AL3476" t="str">
        <f>IFERROR(IF('Journal Template'!A3888="","",IF('Journal Template'!A3888=IFERROR(VLOOKUP('Journal Template'!A3888,Checks!AI:AI,1,0),0),"Entry in Branch/Satellite BU's","")),"")</f>
        <v/>
      </c>
      <c r="AO3476" s="171"/>
      <c r="AP3476" s="171"/>
      <c r="AQ3476" s="171"/>
      <c r="AR3476" s="171"/>
      <c r="CI3476" t="str">
        <f>IF(JRF!F3489&gt;0,"",IF(JRF!B3489="","",IF(LEFT(JRF!B3489,1)=IFERROR(VLOOKUP(LEFT(JRF!B3489,1),$CF$2:$CF$5,1,0),0),"Product Code Required",IF(JRF!C3489="","",IF(JRF!C3489=IFERROR(VLOOKUP(JRF!C3489,$CH:$CH,1,0),0),"Product Code Required","NA")))))</f>
        <v/>
      </c>
      <c r="CJ3476" t="str">
        <f>IF(JRF!AV3489&gt;0,"",IF(JRF!Q3489="","",IF(LEFT(JRF!Q3489,1)=IFERROR(VLOOKUP(LEFT(JRF!Q3489,1),$CF$2:$CF$5,1,0),0),"Product Code Required",IF(JRF!V3489="","",IF(JRF!V3489=IFERROR(VLOOKUP(JRF!V3489,$CH:$CH,1,0),0),"Product Code Required","NA")))))</f>
        <v/>
      </c>
      <c r="CK3476" t="str">
        <f>IFERROR(IF(LEN('Journal Template'!F3487)&gt;0,"",IF('Journal Template'!A3487="","",IF(LEFT('Journal Template'!A3487,1)=IFERROR(VLOOKUP(LEFT('Journal Template'!A3487,1),Checks!$CF$2:$CF$5,1,0),0),"Product Code Required",IF('Journal Template'!D3487="","",IF('Journal Template'!D3487=IFERROR(VLOOKUP('Journal Template'!D3487,Checks!$CH:$CH,1,0),0),"Product Code Required","NA"))))),"")</f>
        <v/>
      </c>
    </row>
    <row r="3477" spans="14:89">
      <c r="N3477" t="s">
        <v>15139</v>
      </c>
      <c r="O3477" t="s">
        <v>15140</v>
      </c>
      <c r="P3477" t="s">
        <v>386</v>
      </c>
      <c r="Q3477" s="150" t="str">
        <f>IF(JRF!D3490="","",IF(IFERROR(VLOOKUP(JRF!D3490,Checks!N:P,3,0),0)="A","","Inactive account in Use"))</f>
        <v/>
      </c>
      <c r="R3477" t="str">
        <f>IFERROR(IF('Journal Template'!C3889="","",IF(IFERROR(VLOOKUP('Journal Template'!C3889,Checks!N:P,3,0),0)="A","","Inactive account in Use")),"")</f>
        <v/>
      </c>
      <c r="V3477" s="150" t="str">
        <f>IF(JRF!C3490="","",IF(IFERROR(VLOOKUP(JRF!C3490,Checks!S:U,3,0),0)="A","Entry with System fund Dept",""))</f>
        <v/>
      </c>
      <c r="W3477" t="str">
        <f>IFERROR(IF('Journal Template'!D3889="","",IF(IFERROR(VLOOKUP('Journal Template'!D3889,Checks!S:U,3,0),0)="A","Entry with System fund Dept","")),"")</f>
        <v/>
      </c>
      <c r="X3477" t="s">
        <v>15141</v>
      </c>
      <c r="Y3477" t="s">
        <v>389</v>
      </c>
      <c r="Z3477" t="s">
        <v>15142</v>
      </c>
      <c r="AA3477" t="s">
        <v>391</v>
      </c>
      <c r="AB3477" t="s">
        <v>125</v>
      </c>
      <c r="AC3477" s="150" t="str">
        <f>IFERROR(IF(JRF!C3490="","",IF(AND(VLOOKUP(JRF!C3490,X:AA,4,0)=JRF!B3490,VLOOKUP(JRF!C3490,X:Y,2,0)="A"),"","Inactive Dept Combo Error")),"Inactive Dept Combo Error")</f>
        <v/>
      </c>
      <c r="AD3477" t="str">
        <f>IFERROR(IF('Journal Template'!D3889="","",IF(AND(VLOOKUP('Journal Template'!D3889,X:AA,4,0)='Journal Template'!A3889,VLOOKUP('Journal Template'!D3889,X:Y,2,0)="A"),"","Inactive Dept Combo Error")),"")</f>
        <v/>
      </c>
      <c r="AK3477" s="150" t="str">
        <f>IF(JRF!B3490="","",IF(JRF!B3490=IFERROR(VLOOKUP(JRF!B3490,Checks!AI:AI,1,0),0),"Entry in Branch/Satellite BU's",""))</f>
        <v/>
      </c>
      <c r="AL3477" t="str">
        <f>IFERROR(IF('Journal Template'!A3889="","",IF('Journal Template'!A3889=IFERROR(VLOOKUP('Journal Template'!A3889,Checks!AI:AI,1,0),0),"Entry in Branch/Satellite BU's","")),"")</f>
        <v/>
      </c>
      <c r="AO3477" s="171"/>
      <c r="AP3477" s="171"/>
      <c r="AQ3477" s="171"/>
      <c r="AR3477" s="171"/>
      <c r="CI3477" t="str">
        <f>IF(JRF!F3490&gt;0,"",IF(JRF!B3490="","",IF(LEFT(JRF!B3490,1)=IFERROR(VLOOKUP(LEFT(JRF!B3490,1),$CF$2:$CF$5,1,0),0),"Product Code Required",IF(JRF!C3490="","",IF(JRF!C3490=IFERROR(VLOOKUP(JRF!C3490,$CH:$CH,1,0),0),"Product Code Required","NA")))))</f>
        <v/>
      </c>
      <c r="CJ3477" t="str">
        <f>IF(JRF!AV3490&gt;0,"",IF(JRF!Q3490="","",IF(LEFT(JRF!Q3490,1)=IFERROR(VLOOKUP(LEFT(JRF!Q3490,1),$CF$2:$CF$5,1,0),0),"Product Code Required",IF(JRF!V3490="","",IF(JRF!V3490=IFERROR(VLOOKUP(JRF!V3490,$CH:$CH,1,0),0),"Product Code Required","NA")))))</f>
        <v/>
      </c>
      <c r="CK3477" t="str">
        <f>IFERROR(IF(LEN('Journal Template'!F3488)&gt;0,"",IF('Journal Template'!A3488="","",IF(LEFT('Journal Template'!A3488,1)=IFERROR(VLOOKUP(LEFT('Journal Template'!A3488,1),Checks!$CF$2:$CF$5,1,0),0),"Product Code Required",IF('Journal Template'!D3488="","",IF('Journal Template'!D3488=IFERROR(VLOOKUP('Journal Template'!D3488,Checks!$CH:$CH,1,0),0),"Product Code Required","NA"))))),"")</f>
        <v/>
      </c>
    </row>
    <row r="3478" spans="14:89">
      <c r="N3478" t="s">
        <v>15143</v>
      </c>
      <c r="O3478" t="s">
        <v>15144</v>
      </c>
      <c r="P3478" t="s">
        <v>386</v>
      </c>
      <c r="Q3478" s="150" t="str">
        <f>IF(JRF!D3491="","",IF(IFERROR(VLOOKUP(JRF!D3491,Checks!N:P,3,0),0)="A","","Inactive account in Use"))</f>
        <v/>
      </c>
      <c r="R3478" t="str">
        <f>IFERROR(IF('Journal Template'!C3890="","",IF(IFERROR(VLOOKUP('Journal Template'!C3890,Checks!N:P,3,0),0)="A","","Inactive account in Use")),"")</f>
        <v/>
      </c>
      <c r="V3478" s="150" t="str">
        <f>IF(JRF!C3491="","",IF(IFERROR(VLOOKUP(JRF!C3491,Checks!S:U,3,0),0)="A","Entry with System fund Dept",""))</f>
        <v/>
      </c>
      <c r="W3478" t="str">
        <f>IFERROR(IF('Journal Template'!D3890="","",IF(IFERROR(VLOOKUP('Journal Template'!D3890,Checks!S:U,3,0),0)="A","Entry with System fund Dept","")),"")</f>
        <v/>
      </c>
      <c r="X3478" t="s">
        <v>15145</v>
      </c>
      <c r="Y3478" t="s">
        <v>389</v>
      </c>
      <c r="Z3478" t="s">
        <v>15146</v>
      </c>
      <c r="AA3478" t="s">
        <v>391</v>
      </c>
      <c r="AB3478" t="s">
        <v>125</v>
      </c>
      <c r="AC3478" s="150" t="str">
        <f>IFERROR(IF(JRF!C3491="","",IF(AND(VLOOKUP(JRF!C3491,X:AA,4,0)=JRF!B3491,VLOOKUP(JRF!C3491,X:Y,2,0)="A"),"","Inactive Dept Combo Error")),"Inactive Dept Combo Error")</f>
        <v/>
      </c>
      <c r="AD3478" t="str">
        <f>IFERROR(IF('Journal Template'!D3890="","",IF(AND(VLOOKUP('Journal Template'!D3890,X:AA,4,0)='Journal Template'!A3890,VLOOKUP('Journal Template'!D3890,X:Y,2,0)="A"),"","Inactive Dept Combo Error")),"")</f>
        <v/>
      </c>
      <c r="AK3478" s="150" t="str">
        <f>IF(JRF!B3491="","",IF(JRF!B3491=IFERROR(VLOOKUP(JRF!B3491,Checks!AI:AI,1,0),0),"Entry in Branch/Satellite BU's",""))</f>
        <v/>
      </c>
      <c r="AL3478" t="str">
        <f>IFERROR(IF('Journal Template'!A3890="","",IF('Journal Template'!A3890=IFERROR(VLOOKUP('Journal Template'!A3890,Checks!AI:AI,1,0),0),"Entry in Branch/Satellite BU's","")),"")</f>
        <v/>
      </c>
      <c r="AO3478" s="171"/>
      <c r="AP3478" s="171"/>
      <c r="AQ3478" s="171"/>
      <c r="AR3478" s="171"/>
      <c r="CI3478" t="str">
        <f>IF(JRF!F3491&gt;0,"",IF(JRF!B3491="","",IF(LEFT(JRF!B3491,1)=IFERROR(VLOOKUP(LEFT(JRF!B3491,1),$CF$2:$CF$5,1,0),0),"Product Code Required",IF(JRF!C3491="","",IF(JRF!C3491=IFERROR(VLOOKUP(JRF!C3491,$CH:$CH,1,0),0),"Product Code Required","NA")))))</f>
        <v/>
      </c>
      <c r="CJ3478" t="str">
        <f>IF(JRF!AV3491&gt;0,"",IF(JRF!Q3491="","",IF(LEFT(JRF!Q3491,1)=IFERROR(VLOOKUP(LEFT(JRF!Q3491,1),$CF$2:$CF$5,1,0),0),"Product Code Required",IF(JRF!V3491="","",IF(JRF!V3491=IFERROR(VLOOKUP(JRF!V3491,$CH:$CH,1,0),0),"Product Code Required","NA")))))</f>
        <v/>
      </c>
      <c r="CK3478" t="str">
        <f>IFERROR(IF(LEN('Journal Template'!F3489)&gt;0,"",IF('Journal Template'!A3489="","",IF(LEFT('Journal Template'!A3489,1)=IFERROR(VLOOKUP(LEFT('Journal Template'!A3489,1),Checks!$CF$2:$CF$5,1,0),0),"Product Code Required",IF('Journal Template'!D3489="","",IF('Journal Template'!D3489=IFERROR(VLOOKUP('Journal Template'!D3489,Checks!$CH:$CH,1,0),0),"Product Code Required","NA"))))),"")</f>
        <v/>
      </c>
    </row>
    <row r="3479" spans="14:89">
      <c r="N3479" t="s">
        <v>15147</v>
      </c>
      <c r="O3479" t="s">
        <v>15148</v>
      </c>
      <c r="P3479" t="s">
        <v>386</v>
      </c>
      <c r="Q3479" s="150" t="str">
        <f>IF(JRF!D3492="","",IF(IFERROR(VLOOKUP(JRF!D3492,Checks!N:P,3,0),0)="A","","Inactive account in Use"))</f>
        <v/>
      </c>
      <c r="R3479" t="str">
        <f>IFERROR(IF('Journal Template'!C3891="","",IF(IFERROR(VLOOKUP('Journal Template'!C3891,Checks!N:P,3,0),0)="A","","Inactive account in Use")),"")</f>
        <v/>
      </c>
      <c r="V3479" s="150" t="str">
        <f>IF(JRF!C3492="","",IF(IFERROR(VLOOKUP(JRF!C3492,Checks!S:U,3,0),0)="A","Entry with System fund Dept",""))</f>
        <v/>
      </c>
      <c r="W3479" t="str">
        <f>IFERROR(IF('Journal Template'!D3891="","",IF(IFERROR(VLOOKUP('Journal Template'!D3891,Checks!S:U,3,0),0)="A","Entry with System fund Dept","")),"")</f>
        <v/>
      </c>
      <c r="X3479" t="s">
        <v>15149</v>
      </c>
      <c r="Y3479" t="s">
        <v>389</v>
      </c>
      <c r="Z3479" t="s">
        <v>15150</v>
      </c>
      <c r="AA3479" t="s">
        <v>391</v>
      </c>
      <c r="AB3479" t="s">
        <v>125</v>
      </c>
      <c r="AC3479" s="150" t="str">
        <f>IFERROR(IF(JRF!C3492="","",IF(AND(VLOOKUP(JRF!C3492,X:AA,4,0)=JRF!B3492,VLOOKUP(JRF!C3492,X:Y,2,0)="A"),"","Inactive Dept Combo Error")),"Inactive Dept Combo Error")</f>
        <v/>
      </c>
      <c r="AD3479" t="str">
        <f>IFERROR(IF('Journal Template'!D3891="","",IF(AND(VLOOKUP('Journal Template'!D3891,X:AA,4,0)='Journal Template'!A3891,VLOOKUP('Journal Template'!D3891,X:Y,2,0)="A"),"","Inactive Dept Combo Error")),"")</f>
        <v/>
      </c>
      <c r="AK3479" s="150" t="str">
        <f>IF(JRF!B3492="","",IF(JRF!B3492=IFERROR(VLOOKUP(JRF!B3492,Checks!AI:AI,1,0),0),"Entry in Branch/Satellite BU's",""))</f>
        <v/>
      </c>
      <c r="AL3479" t="str">
        <f>IFERROR(IF('Journal Template'!A3891="","",IF('Journal Template'!A3891=IFERROR(VLOOKUP('Journal Template'!A3891,Checks!AI:AI,1,0),0),"Entry in Branch/Satellite BU's","")),"")</f>
        <v/>
      </c>
      <c r="AO3479" s="171"/>
      <c r="AP3479" s="171"/>
      <c r="AQ3479" s="171"/>
      <c r="AR3479" s="171"/>
      <c r="CI3479" t="str">
        <f>IF(JRF!F3492&gt;0,"",IF(JRF!B3492="","",IF(LEFT(JRF!B3492,1)=IFERROR(VLOOKUP(LEFT(JRF!B3492,1),$CF$2:$CF$5,1,0),0),"Product Code Required",IF(JRF!C3492="","",IF(JRF!C3492=IFERROR(VLOOKUP(JRF!C3492,$CH:$CH,1,0),0),"Product Code Required","NA")))))</f>
        <v/>
      </c>
      <c r="CJ3479" t="str">
        <f>IF(JRF!AV3492&gt;0,"",IF(JRF!Q3492="","",IF(LEFT(JRF!Q3492,1)=IFERROR(VLOOKUP(LEFT(JRF!Q3492,1),$CF$2:$CF$5,1,0),0),"Product Code Required",IF(JRF!V3492="","",IF(JRF!V3492=IFERROR(VLOOKUP(JRF!V3492,$CH:$CH,1,0),0),"Product Code Required","NA")))))</f>
        <v/>
      </c>
      <c r="CK3479" t="str">
        <f>IFERROR(IF(LEN('Journal Template'!F3490)&gt;0,"",IF('Journal Template'!A3490="","",IF(LEFT('Journal Template'!A3490,1)=IFERROR(VLOOKUP(LEFT('Journal Template'!A3490,1),Checks!$CF$2:$CF$5,1,0),0),"Product Code Required",IF('Journal Template'!D3490="","",IF('Journal Template'!D3490=IFERROR(VLOOKUP('Journal Template'!D3490,Checks!$CH:$CH,1,0),0),"Product Code Required","NA"))))),"")</f>
        <v/>
      </c>
    </row>
    <row r="3480" spans="14:89">
      <c r="N3480" t="s">
        <v>15151</v>
      </c>
      <c r="O3480" t="s">
        <v>15152</v>
      </c>
      <c r="P3480" t="s">
        <v>386</v>
      </c>
      <c r="Q3480" s="150" t="str">
        <f>IF(JRF!D3493="","",IF(IFERROR(VLOOKUP(JRF!D3493,Checks!N:P,3,0),0)="A","","Inactive account in Use"))</f>
        <v/>
      </c>
      <c r="R3480" t="str">
        <f>IFERROR(IF('Journal Template'!C3892="","",IF(IFERROR(VLOOKUP('Journal Template'!C3892,Checks!N:P,3,0),0)="A","","Inactive account in Use")),"")</f>
        <v/>
      </c>
      <c r="V3480" s="150" t="str">
        <f>IF(JRF!C3493="","",IF(IFERROR(VLOOKUP(JRF!C3493,Checks!S:U,3,0),0)="A","Entry with System fund Dept",""))</f>
        <v/>
      </c>
      <c r="W3480" t="str">
        <f>IFERROR(IF('Journal Template'!D3892="","",IF(IFERROR(VLOOKUP('Journal Template'!D3892,Checks!S:U,3,0),0)="A","Entry with System fund Dept","")),"")</f>
        <v/>
      </c>
      <c r="X3480" t="s">
        <v>15153</v>
      </c>
      <c r="Y3480" t="s">
        <v>389</v>
      </c>
      <c r="Z3480" t="s">
        <v>15154</v>
      </c>
      <c r="AA3480" t="s">
        <v>391</v>
      </c>
      <c r="AB3480" t="s">
        <v>125</v>
      </c>
      <c r="AC3480" s="150" t="str">
        <f>IFERROR(IF(JRF!C3493="","",IF(AND(VLOOKUP(JRF!C3493,X:AA,4,0)=JRF!B3493,VLOOKUP(JRF!C3493,X:Y,2,0)="A"),"","Inactive Dept Combo Error")),"Inactive Dept Combo Error")</f>
        <v/>
      </c>
      <c r="AD3480" t="str">
        <f>IFERROR(IF('Journal Template'!D3892="","",IF(AND(VLOOKUP('Journal Template'!D3892,X:AA,4,0)='Journal Template'!A3892,VLOOKUP('Journal Template'!D3892,X:Y,2,0)="A"),"","Inactive Dept Combo Error")),"")</f>
        <v/>
      </c>
      <c r="AK3480" s="150" t="str">
        <f>IF(JRF!B3493="","",IF(JRF!B3493=IFERROR(VLOOKUP(JRF!B3493,Checks!AI:AI,1,0),0),"Entry in Branch/Satellite BU's",""))</f>
        <v/>
      </c>
      <c r="AL3480" t="str">
        <f>IFERROR(IF('Journal Template'!A3892="","",IF('Journal Template'!A3892=IFERROR(VLOOKUP('Journal Template'!A3892,Checks!AI:AI,1,0),0),"Entry in Branch/Satellite BU's","")),"")</f>
        <v/>
      </c>
      <c r="AO3480" s="171"/>
      <c r="AP3480" s="171"/>
      <c r="AQ3480" s="171"/>
      <c r="AR3480" s="171"/>
      <c r="CI3480" t="str">
        <f>IF(JRF!F3493&gt;0,"",IF(JRF!B3493="","",IF(LEFT(JRF!B3493,1)=IFERROR(VLOOKUP(LEFT(JRF!B3493,1),$CF$2:$CF$5,1,0),0),"Product Code Required",IF(JRF!C3493="","",IF(JRF!C3493=IFERROR(VLOOKUP(JRF!C3493,$CH:$CH,1,0),0),"Product Code Required","NA")))))</f>
        <v/>
      </c>
      <c r="CJ3480" t="str">
        <f>IF(JRF!AV3493&gt;0,"",IF(JRF!Q3493="","",IF(LEFT(JRF!Q3493,1)=IFERROR(VLOOKUP(LEFT(JRF!Q3493,1),$CF$2:$CF$5,1,0),0),"Product Code Required",IF(JRF!V3493="","",IF(JRF!V3493=IFERROR(VLOOKUP(JRF!V3493,$CH:$CH,1,0),0),"Product Code Required","NA")))))</f>
        <v/>
      </c>
      <c r="CK3480" t="str">
        <f>IFERROR(IF(LEN('Journal Template'!F3491)&gt;0,"",IF('Journal Template'!A3491="","",IF(LEFT('Journal Template'!A3491,1)=IFERROR(VLOOKUP(LEFT('Journal Template'!A3491,1),Checks!$CF$2:$CF$5,1,0),0),"Product Code Required",IF('Journal Template'!D3491="","",IF('Journal Template'!D3491=IFERROR(VLOOKUP('Journal Template'!D3491,Checks!$CH:$CH,1,0),0),"Product Code Required","NA"))))),"")</f>
        <v/>
      </c>
    </row>
    <row r="3481" spans="14:89">
      <c r="N3481" t="s">
        <v>15155</v>
      </c>
      <c r="O3481" t="s">
        <v>15156</v>
      </c>
      <c r="P3481" t="s">
        <v>386</v>
      </c>
      <c r="Q3481" s="150" t="str">
        <f>IF(JRF!D3494="","",IF(IFERROR(VLOOKUP(JRF!D3494,Checks!N:P,3,0),0)="A","","Inactive account in Use"))</f>
        <v/>
      </c>
      <c r="R3481" t="str">
        <f>IFERROR(IF('Journal Template'!C3893="","",IF(IFERROR(VLOOKUP('Journal Template'!C3893,Checks!N:P,3,0),0)="A","","Inactive account in Use")),"")</f>
        <v/>
      </c>
      <c r="V3481" s="150" t="str">
        <f>IF(JRF!C3494="","",IF(IFERROR(VLOOKUP(JRF!C3494,Checks!S:U,3,0),0)="A","Entry with System fund Dept",""))</f>
        <v/>
      </c>
      <c r="W3481" t="str">
        <f>IFERROR(IF('Journal Template'!D3893="","",IF(IFERROR(VLOOKUP('Journal Template'!D3893,Checks!S:U,3,0),0)="A","Entry with System fund Dept","")),"")</f>
        <v/>
      </c>
      <c r="X3481" t="s">
        <v>15157</v>
      </c>
      <c r="Y3481" t="s">
        <v>389</v>
      </c>
      <c r="Z3481" t="s">
        <v>15158</v>
      </c>
      <c r="AA3481" t="s">
        <v>391</v>
      </c>
      <c r="AB3481" t="s">
        <v>125</v>
      </c>
      <c r="AC3481" s="150" t="str">
        <f>IFERROR(IF(JRF!C3494="","",IF(AND(VLOOKUP(JRF!C3494,X:AA,4,0)=JRF!B3494,VLOOKUP(JRF!C3494,X:Y,2,0)="A"),"","Inactive Dept Combo Error")),"Inactive Dept Combo Error")</f>
        <v/>
      </c>
      <c r="AD3481" t="str">
        <f>IFERROR(IF('Journal Template'!D3893="","",IF(AND(VLOOKUP('Journal Template'!D3893,X:AA,4,0)='Journal Template'!A3893,VLOOKUP('Journal Template'!D3893,X:Y,2,0)="A"),"","Inactive Dept Combo Error")),"")</f>
        <v/>
      </c>
      <c r="AK3481" s="150" t="str">
        <f>IF(JRF!B3494="","",IF(JRF!B3494=IFERROR(VLOOKUP(JRF!B3494,Checks!AI:AI,1,0),0),"Entry in Branch/Satellite BU's",""))</f>
        <v/>
      </c>
      <c r="AL3481" t="str">
        <f>IFERROR(IF('Journal Template'!A3893="","",IF('Journal Template'!A3893=IFERROR(VLOOKUP('Journal Template'!A3893,Checks!AI:AI,1,0),0),"Entry in Branch/Satellite BU's","")),"")</f>
        <v/>
      </c>
      <c r="AO3481" s="171"/>
      <c r="AP3481" s="171"/>
      <c r="AQ3481" s="171"/>
      <c r="AR3481" s="171"/>
      <c r="CI3481" t="str">
        <f>IF(JRF!F3494&gt;0,"",IF(JRF!B3494="","",IF(LEFT(JRF!B3494,1)=IFERROR(VLOOKUP(LEFT(JRF!B3494,1),$CF$2:$CF$5,1,0),0),"Product Code Required",IF(JRF!C3494="","",IF(JRF!C3494=IFERROR(VLOOKUP(JRF!C3494,$CH:$CH,1,0),0),"Product Code Required","NA")))))</f>
        <v/>
      </c>
      <c r="CJ3481" t="str">
        <f>IF(JRF!AV3494&gt;0,"",IF(JRF!Q3494="","",IF(LEFT(JRF!Q3494,1)=IFERROR(VLOOKUP(LEFT(JRF!Q3494,1),$CF$2:$CF$5,1,0),0),"Product Code Required",IF(JRF!V3494="","",IF(JRF!V3494=IFERROR(VLOOKUP(JRF!V3494,$CH:$CH,1,0),0),"Product Code Required","NA")))))</f>
        <v/>
      </c>
      <c r="CK3481" t="str">
        <f>IFERROR(IF(LEN('Journal Template'!F3492)&gt;0,"",IF('Journal Template'!A3492="","",IF(LEFT('Journal Template'!A3492,1)=IFERROR(VLOOKUP(LEFT('Journal Template'!A3492,1),Checks!$CF$2:$CF$5,1,0),0),"Product Code Required",IF('Journal Template'!D3492="","",IF('Journal Template'!D3492=IFERROR(VLOOKUP('Journal Template'!D3492,Checks!$CH:$CH,1,0),0),"Product Code Required","NA"))))),"")</f>
        <v/>
      </c>
    </row>
    <row r="3482" spans="14:89">
      <c r="N3482" t="s">
        <v>15159</v>
      </c>
      <c r="O3482" t="s">
        <v>15160</v>
      </c>
      <c r="P3482" t="s">
        <v>386</v>
      </c>
      <c r="Q3482" s="150" t="str">
        <f>IF(JRF!D3495="","",IF(IFERROR(VLOOKUP(JRF!D3495,Checks!N:P,3,0),0)="A","","Inactive account in Use"))</f>
        <v/>
      </c>
      <c r="R3482" t="str">
        <f>IFERROR(IF('Journal Template'!C3894="","",IF(IFERROR(VLOOKUP('Journal Template'!C3894,Checks!N:P,3,0),0)="A","","Inactive account in Use")),"")</f>
        <v/>
      </c>
      <c r="V3482" s="150" t="str">
        <f>IF(JRF!C3495="","",IF(IFERROR(VLOOKUP(JRF!C3495,Checks!S:U,3,0),0)="A","Entry with System fund Dept",""))</f>
        <v/>
      </c>
      <c r="W3482" t="str">
        <f>IFERROR(IF('Journal Template'!D3894="","",IF(IFERROR(VLOOKUP('Journal Template'!D3894,Checks!S:U,3,0),0)="A","Entry with System fund Dept","")),"")</f>
        <v/>
      </c>
      <c r="X3482" t="s">
        <v>15161</v>
      </c>
      <c r="Y3482" t="s">
        <v>389</v>
      </c>
      <c r="Z3482" t="s">
        <v>15162</v>
      </c>
      <c r="AA3482" t="s">
        <v>391</v>
      </c>
      <c r="AB3482" t="s">
        <v>125</v>
      </c>
      <c r="AC3482" s="150" t="str">
        <f>IFERROR(IF(JRF!C3495="","",IF(AND(VLOOKUP(JRF!C3495,X:AA,4,0)=JRF!B3495,VLOOKUP(JRF!C3495,X:Y,2,0)="A"),"","Inactive Dept Combo Error")),"Inactive Dept Combo Error")</f>
        <v/>
      </c>
      <c r="AD3482" t="str">
        <f>IFERROR(IF('Journal Template'!D3894="","",IF(AND(VLOOKUP('Journal Template'!D3894,X:AA,4,0)='Journal Template'!A3894,VLOOKUP('Journal Template'!D3894,X:Y,2,0)="A"),"","Inactive Dept Combo Error")),"")</f>
        <v/>
      </c>
      <c r="AK3482" s="150" t="str">
        <f>IF(JRF!B3495="","",IF(JRF!B3495=IFERROR(VLOOKUP(JRF!B3495,Checks!AI:AI,1,0),0),"Entry in Branch/Satellite BU's",""))</f>
        <v/>
      </c>
      <c r="AL3482" t="str">
        <f>IFERROR(IF('Journal Template'!A3894="","",IF('Journal Template'!A3894=IFERROR(VLOOKUP('Journal Template'!A3894,Checks!AI:AI,1,0),0),"Entry in Branch/Satellite BU's","")),"")</f>
        <v/>
      </c>
      <c r="AO3482" s="171"/>
      <c r="AP3482" s="171"/>
      <c r="AQ3482" s="171"/>
      <c r="AR3482" s="171"/>
      <c r="CI3482" t="str">
        <f>IF(JRF!F3495&gt;0,"",IF(JRF!B3495="","",IF(LEFT(JRF!B3495,1)=IFERROR(VLOOKUP(LEFT(JRF!B3495,1),$CF$2:$CF$5,1,0),0),"Product Code Required",IF(JRF!C3495="","",IF(JRF!C3495=IFERROR(VLOOKUP(JRF!C3495,$CH:$CH,1,0),0),"Product Code Required","NA")))))</f>
        <v/>
      </c>
      <c r="CJ3482" t="str">
        <f>IF(JRF!AV3495&gt;0,"",IF(JRF!Q3495="","",IF(LEFT(JRF!Q3495,1)=IFERROR(VLOOKUP(LEFT(JRF!Q3495,1),$CF$2:$CF$5,1,0),0),"Product Code Required",IF(JRF!V3495="","",IF(JRF!V3495=IFERROR(VLOOKUP(JRF!V3495,$CH:$CH,1,0),0),"Product Code Required","NA")))))</f>
        <v/>
      </c>
      <c r="CK3482" t="str">
        <f>IFERROR(IF(LEN('Journal Template'!F3493)&gt;0,"",IF('Journal Template'!A3493="","",IF(LEFT('Journal Template'!A3493,1)=IFERROR(VLOOKUP(LEFT('Journal Template'!A3493,1),Checks!$CF$2:$CF$5,1,0),0),"Product Code Required",IF('Journal Template'!D3493="","",IF('Journal Template'!D3493=IFERROR(VLOOKUP('Journal Template'!D3493,Checks!$CH:$CH,1,0),0),"Product Code Required","NA"))))),"")</f>
        <v/>
      </c>
    </row>
    <row r="3483" spans="14:89">
      <c r="N3483" t="s">
        <v>15163</v>
      </c>
      <c r="O3483" t="s">
        <v>15164</v>
      </c>
      <c r="P3483" t="s">
        <v>386</v>
      </c>
      <c r="Q3483" s="150" t="str">
        <f>IF(JRF!D3496="","",IF(IFERROR(VLOOKUP(JRF!D3496,Checks!N:P,3,0),0)="A","","Inactive account in Use"))</f>
        <v/>
      </c>
      <c r="R3483" t="str">
        <f>IFERROR(IF('Journal Template'!C3895="","",IF(IFERROR(VLOOKUP('Journal Template'!C3895,Checks!N:P,3,0),0)="A","","Inactive account in Use")),"")</f>
        <v/>
      </c>
      <c r="V3483" s="150" t="str">
        <f>IF(JRF!C3496="","",IF(IFERROR(VLOOKUP(JRF!C3496,Checks!S:U,3,0),0)="A","Entry with System fund Dept",""))</f>
        <v/>
      </c>
      <c r="W3483" t="str">
        <f>IFERROR(IF('Journal Template'!D3895="","",IF(IFERROR(VLOOKUP('Journal Template'!D3895,Checks!S:U,3,0),0)="A","Entry with System fund Dept","")),"")</f>
        <v/>
      </c>
      <c r="X3483" t="s">
        <v>15165</v>
      </c>
      <c r="Y3483" t="s">
        <v>389</v>
      </c>
      <c r="Z3483" t="s">
        <v>15166</v>
      </c>
      <c r="AA3483" t="s">
        <v>391</v>
      </c>
      <c r="AB3483" t="s">
        <v>125</v>
      </c>
      <c r="AC3483" s="150" t="str">
        <f>IFERROR(IF(JRF!C3496="","",IF(AND(VLOOKUP(JRF!C3496,X:AA,4,0)=JRF!B3496,VLOOKUP(JRF!C3496,X:Y,2,0)="A"),"","Inactive Dept Combo Error")),"Inactive Dept Combo Error")</f>
        <v/>
      </c>
      <c r="AD3483" t="str">
        <f>IFERROR(IF('Journal Template'!D3895="","",IF(AND(VLOOKUP('Journal Template'!D3895,X:AA,4,0)='Journal Template'!A3895,VLOOKUP('Journal Template'!D3895,X:Y,2,0)="A"),"","Inactive Dept Combo Error")),"")</f>
        <v/>
      </c>
      <c r="AK3483" s="150" t="str">
        <f>IF(JRF!B3496="","",IF(JRF!B3496=IFERROR(VLOOKUP(JRF!B3496,Checks!AI:AI,1,0),0),"Entry in Branch/Satellite BU's",""))</f>
        <v/>
      </c>
      <c r="AL3483" t="str">
        <f>IFERROR(IF('Journal Template'!A3895="","",IF('Journal Template'!A3895=IFERROR(VLOOKUP('Journal Template'!A3895,Checks!AI:AI,1,0),0),"Entry in Branch/Satellite BU's","")),"")</f>
        <v/>
      </c>
      <c r="AO3483" s="171"/>
      <c r="AP3483" s="171"/>
      <c r="AQ3483" s="171"/>
      <c r="AR3483" s="171"/>
      <c r="CI3483" t="str">
        <f>IF(JRF!F3496&gt;0,"",IF(JRF!B3496="","",IF(LEFT(JRF!B3496,1)=IFERROR(VLOOKUP(LEFT(JRF!B3496,1),$CF$2:$CF$5,1,0),0),"Product Code Required",IF(JRF!C3496="","",IF(JRF!C3496=IFERROR(VLOOKUP(JRF!C3496,$CH:$CH,1,0),0),"Product Code Required","NA")))))</f>
        <v/>
      </c>
      <c r="CJ3483" t="str">
        <f>IF(JRF!AV3496&gt;0,"",IF(JRF!Q3496="","",IF(LEFT(JRF!Q3496,1)=IFERROR(VLOOKUP(LEFT(JRF!Q3496,1),$CF$2:$CF$5,1,0),0),"Product Code Required",IF(JRF!V3496="","",IF(JRF!V3496=IFERROR(VLOOKUP(JRF!V3496,$CH:$CH,1,0),0),"Product Code Required","NA")))))</f>
        <v/>
      </c>
      <c r="CK3483" t="str">
        <f>IFERROR(IF(LEN('Journal Template'!F3494)&gt;0,"",IF('Journal Template'!A3494="","",IF(LEFT('Journal Template'!A3494,1)=IFERROR(VLOOKUP(LEFT('Journal Template'!A3494,1),Checks!$CF$2:$CF$5,1,0),0),"Product Code Required",IF('Journal Template'!D3494="","",IF('Journal Template'!D3494=IFERROR(VLOOKUP('Journal Template'!D3494,Checks!$CH:$CH,1,0),0),"Product Code Required","NA"))))),"")</f>
        <v/>
      </c>
    </row>
    <row r="3484" spans="14:89">
      <c r="N3484" t="s">
        <v>15167</v>
      </c>
      <c r="O3484" t="s">
        <v>15168</v>
      </c>
      <c r="P3484" t="s">
        <v>386</v>
      </c>
      <c r="Q3484" s="150" t="str">
        <f>IF(JRF!D3497="","",IF(IFERROR(VLOOKUP(JRF!D3497,Checks!N:P,3,0),0)="A","","Inactive account in Use"))</f>
        <v/>
      </c>
      <c r="R3484" t="str">
        <f>IFERROR(IF('Journal Template'!C3896="","",IF(IFERROR(VLOOKUP('Journal Template'!C3896,Checks!N:P,3,0),0)="A","","Inactive account in Use")),"")</f>
        <v/>
      </c>
      <c r="V3484" s="150" t="str">
        <f>IF(JRF!C3497="","",IF(IFERROR(VLOOKUP(JRF!C3497,Checks!S:U,3,0),0)="A","Entry with System fund Dept",""))</f>
        <v/>
      </c>
      <c r="W3484" t="str">
        <f>IFERROR(IF('Journal Template'!D3896="","",IF(IFERROR(VLOOKUP('Journal Template'!D3896,Checks!S:U,3,0),0)="A","Entry with System fund Dept","")),"")</f>
        <v/>
      </c>
      <c r="X3484" t="s">
        <v>15169</v>
      </c>
      <c r="Y3484" t="s">
        <v>389</v>
      </c>
      <c r="Z3484" t="s">
        <v>15170</v>
      </c>
      <c r="AA3484" t="s">
        <v>391</v>
      </c>
      <c r="AB3484" t="s">
        <v>125</v>
      </c>
      <c r="AC3484" s="150" t="str">
        <f>IFERROR(IF(JRF!C3497="","",IF(AND(VLOOKUP(JRF!C3497,X:AA,4,0)=JRF!B3497,VLOOKUP(JRF!C3497,X:Y,2,0)="A"),"","Inactive Dept Combo Error")),"Inactive Dept Combo Error")</f>
        <v/>
      </c>
      <c r="AD3484" t="str">
        <f>IFERROR(IF('Journal Template'!D3896="","",IF(AND(VLOOKUP('Journal Template'!D3896,X:AA,4,0)='Journal Template'!A3896,VLOOKUP('Journal Template'!D3896,X:Y,2,0)="A"),"","Inactive Dept Combo Error")),"")</f>
        <v/>
      </c>
      <c r="AK3484" s="150" t="str">
        <f>IF(JRF!B3497="","",IF(JRF!B3497=IFERROR(VLOOKUP(JRF!B3497,Checks!AI:AI,1,0),0),"Entry in Branch/Satellite BU's",""))</f>
        <v/>
      </c>
      <c r="AL3484" t="str">
        <f>IFERROR(IF('Journal Template'!A3896="","",IF('Journal Template'!A3896=IFERROR(VLOOKUP('Journal Template'!A3896,Checks!AI:AI,1,0),0),"Entry in Branch/Satellite BU's","")),"")</f>
        <v/>
      </c>
      <c r="AO3484" s="171"/>
      <c r="AP3484" s="171"/>
      <c r="AQ3484" s="171"/>
      <c r="AR3484" s="171"/>
      <c r="CI3484" t="str">
        <f>IF(JRF!F3497&gt;0,"",IF(JRF!B3497="","",IF(LEFT(JRF!B3497,1)=IFERROR(VLOOKUP(LEFT(JRF!B3497,1),$CF$2:$CF$5,1,0),0),"Product Code Required",IF(JRF!C3497="","",IF(JRF!C3497=IFERROR(VLOOKUP(JRF!C3497,$CH:$CH,1,0),0),"Product Code Required","NA")))))</f>
        <v/>
      </c>
      <c r="CJ3484" t="str">
        <f>IF(JRF!AV3497&gt;0,"",IF(JRF!Q3497="","",IF(LEFT(JRF!Q3497,1)=IFERROR(VLOOKUP(LEFT(JRF!Q3497,1),$CF$2:$CF$5,1,0),0),"Product Code Required",IF(JRF!V3497="","",IF(JRF!V3497=IFERROR(VLOOKUP(JRF!V3497,$CH:$CH,1,0),0),"Product Code Required","NA")))))</f>
        <v/>
      </c>
      <c r="CK3484" t="str">
        <f>IFERROR(IF(LEN('Journal Template'!F3495)&gt;0,"",IF('Journal Template'!A3495="","",IF(LEFT('Journal Template'!A3495,1)=IFERROR(VLOOKUP(LEFT('Journal Template'!A3495,1),Checks!$CF$2:$CF$5,1,0),0),"Product Code Required",IF('Journal Template'!D3495="","",IF('Journal Template'!D3495=IFERROR(VLOOKUP('Journal Template'!D3495,Checks!$CH:$CH,1,0),0),"Product Code Required","NA"))))),"")</f>
        <v/>
      </c>
    </row>
    <row r="3485" spans="14:89">
      <c r="N3485" t="s">
        <v>15171</v>
      </c>
      <c r="O3485" t="s">
        <v>15172</v>
      </c>
      <c r="P3485" t="s">
        <v>386</v>
      </c>
      <c r="Q3485" s="150" t="str">
        <f>IF(JRF!D3498="","",IF(IFERROR(VLOOKUP(JRF!D3498,Checks!N:P,3,0),0)="A","","Inactive account in Use"))</f>
        <v/>
      </c>
      <c r="R3485" t="str">
        <f>IFERROR(IF('Journal Template'!C3897="","",IF(IFERROR(VLOOKUP('Journal Template'!C3897,Checks!N:P,3,0),0)="A","","Inactive account in Use")),"")</f>
        <v/>
      </c>
      <c r="V3485" s="150" t="str">
        <f>IF(JRF!C3498="","",IF(IFERROR(VLOOKUP(JRF!C3498,Checks!S:U,3,0),0)="A","Entry with System fund Dept",""))</f>
        <v/>
      </c>
      <c r="W3485" t="str">
        <f>IFERROR(IF('Journal Template'!D3897="","",IF(IFERROR(VLOOKUP('Journal Template'!D3897,Checks!S:U,3,0),0)="A","Entry with System fund Dept","")),"")</f>
        <v/>
      </c>
      <c r="X3485" t="s">
        <v>15173</v>
      </c>
      <c r="Y3485" t="s">
        <v>389</v>
      </c>
      <c r="Z3485" t="s">
        <v>15174</v>
      </c>
      <c r="AA3485" t="s">
        <v>391</v>
      </c>
      <c r="AB3485" t="s">
        <v>125</v>
      </c>
      <c r="AC3485" s="150" t="str">
        <f>IFERROR(IF(JRF!C3498="","",IF(AND(VLOOKUP(JRF!C3498,X:AA,4,0)=JRF!B3498,VLOOKUP(JRF!C3498,X:Y,2,0)="A"),"","Inactive Dept Combo Error")),"Inactive Dept Combo Error")</f>
        <v/>
      </c>
      <c r="AD3485" t="str">
        <f>IFERROR(IF('Journal Template'!D3897="","",IF(AND(VLOOKUP('Journal Template'!D3897,X:AA,4,0)='Journal Template'!A3897,VLOOKUP('Journal Template'!D3897,X:Y,2,0)="A"),"","Inactive Dept Combo Error")),"")</f>
        <v/>
      </c>
      <c r="AK3485" s="150" t="str">
        <f>IF(JRF!B3498="","",IF(JRF!B3498=IFERROR(VLOOKUP(JRF!B3498,Checks!AI:AI,1,0),0),"Entry in Branch/Satellite BU's",""))</f>
        <v/>
      </c>
      <c r="AL3485" t="str">
        <f>IFERROR(IF('Journal Template'!A3897="","",IF('Journal Template'!A3897=IFERROR(VLOOKUP('Journal Template'!A3897,Checks!AI:AI,1,0),0),"Entry in Branch/Satellite BU's","")),"")</f>
        <v/>
      </c>
      <c r="AO3485" s="171"/>
      <c r="AP3485" s="171"/>
      <c r="AQ3485" s="171"/>
      <c r="AR3485" s="171"/>
      <c r="CI3485" t="str">
        <f>IF(JRF!F3498&gt;0,"",IF(JRF!B3498="","",IF(LEFT(JRF!B3498,1)=IFERROR(VLOOKUP(LEFT(JRF!B3498,1),$CF$2:$CF$5,1,0),0),"Product Code Required",IF(JRF!C3498="","",IF(JRF!C3498=IFERROR(VLOOKUP(JRF!C3498,$CH:$CH,1,0),0),"Product Code Required","NA")))))</f>
        <v/>
      </c>
      <c r="CJ3485" t="str">
        <f>IF(JRF!AV3498&gt;0,"",IF(JRF!Q3498="","",IF(LEFT(JRF!Q3498,1)=IFERROR(VLOOKUP(LEFT(JRF!Q3498,1),$CF$2:$CF$5,1,0),0),"Product Code Required",IF(JRF!V3498="","",IF(JRF!V3498=IFERROR(VLOOKUP(JRF!V3498,$CH:$CH,1,0),0),"Product Code Required","NA")))))</f>
        <v/>
      </c>
      <c r="CK3485" t="str">
        <f>IFERROR(IF(LEN('Journal Template'!F3496)&gt;0,"",IF('Journal Template'!A3496="","",IF(LEFT('Journal Template'!A3496,1)=IFERROR(VLOOKUP(LEFT('Journal Template'!A3496,1),Checks!$CF$2:$CF$5,1,0),0),"Product Code Required",IF('Journal Template'!D3496="","",IF('Journal Template'!D3496=IFERROR(VLOOKUP('Journal Template'!D3496,Checks!$CH:$CH,1,0),0),"Product Code Required","NA"))))),"")</f>
        <v/>
      </c>
    </row>
    <row r="3486" spans="14:89">
      <c r="N3486" t="s">
        <v>15175</v>
      </c>
      <c r="O3486" t="s">
        <v>15176</v>
      </c>
      <c r="P3486" t="s">
        <v>386</v>
      </c>
      <c r="Q3486" s="150" t="str">
        <f>IF(JRF!D3499="","",IF(IFERROR(VLOOKUP(JRF!D3499,Checks!N:P,3,0),0)="A","","Inactive account in Use"))</f>
        <v/>
      </c>
      <c r="R3486" t="str">
        <f>IFERROR(IF('Journal Template'!C3898="","",IF(IFERROR(VLOOKUP('Journal Template'!C3898,Checks!N:P,3,0),0)="A","","Inactive account in Use")),"")</f>
        <v/>
      </c>
      <c r="V3486" s="150" t="str">
        <f>IF(JRF!C3499="","",IF(IFERROR(VLOOKUP(JRF!C3499,Checks!S:U,3,0),0)="A","Entry with System fund Dept",""))</f>
        <v/>
      </c>
      <c r="W3486" t="str">
        <f>IFERROR(IF('Journal Template'!D3898="","",IF(IFERROR(VLOOKUP('Journal Template'!D3898,Checks!S:U,3,0),0)="A","Entry with System fund Dept","")),"")</f>
        <v/>
      </c>
      <c r="X3486" t="s">
        <v>15177</v>
      </c>
      <c r="Y3486" t="s">
        <v>389</v>
      </c>
      <c r="Z3486" t="s">
        <v>15178</v>
      </c>
      <c r="AA3486" t="s">
        <v>391</v>
      </c>
      <c r="AB3486" t="s">
        <v>125</v>
      </c>
      <c r="AC3486" s="150" t="str">
        <f>IFERROR(IF(JRF!C3499="","",IF(AND(VLOOKUP(JRF!C3499,X:AA,4,0)=JRF!B3499,VLOOKUP(JRF!C3499,X:Y,2,0)="A"),"","Inactive Dept Combo Error")),"Inactive Dept Combo Error")</f>
        <v/>
      </c>
      <c r="AD3486" t="str">
        <f>IFERROR(IF('Journal Template'!D3898="","",IF(AND(VLOOKUP('Journal Template'!D3898,X:AA,4,0)='Journal Template'!A3898,VLOOKUP('Journal Template'!D3898,X:Y,2,0)="A"),"","Inactive Dept Combo Error")),"")</f>
        <v/>
      </c>
      <c r="AK3486" s="150" t="str">
        <f>IF(JRF!B3499="","",IF(JRF!B3499=IFERROR(VLOOKUP(JRF!B3499,Checks!AI:AI,1,0),0),"Entry in Branch/Satellite BU's",""))</f>
        <v/>
      </c>
      <c r="AL3486" t="str">
        <f>IFERROR(IF('Journal Template'!A3898="","",IF('Journal Template'!A3898=IFERROR(VLOOKUP('Journal Template'!A3898,Checks!AI:AI,1,0),0),"Entry in Branch/Satellite BU's","")),"")</f>
        <v/>
      </c>
      <c r="AO3486" s="171"/>
      <c r="AP3486" s="171"/>
      <c r="AQ3486" s="171"/>
      <c r="AR3486" s="171"/>
      <c r="CI3486" t="str">
        <f>IF(JRF!F3499&gt;0,"",IF(JRF!B3499="","",IF(LEFT(JRF!B3499,1)=IFERROR(VLOOKUP(LEFT(JRF!B3499,1),$CF$2:$CF$5,1,0),0),"Product Code Required",IF(JRF!C3499="","",IF(JRF!C3499=IFERROR(VLOOKUP(JRF!C3499,$CH:$CH,1,0),0),"Product Code Required","NA")))))</f>
        <v/>
      </c>
      <c r="CJ3486" t="str">
        <f>IF(JRF!AV3499&gt;0,"",IF(JRF!Q3499="","",IF(LEFT(JRF!Q3499,1)=IFERROR(VLOOKUP(LEFT(JRF!Q3499,1),$CF$2:$CF$5,1,0),0),"Product Code Required",IF(JRF!V3499="","",IF(JRF!V3499=IFERROR(VLOOKUP(JRF!V3499,$CH:$CH,1,0),0),"Product Code Required","NA")))))</f>
        <v/>
      </c>
      <c r="CK3486" t="str">
        <f>IFERROR(IF(LEN('Journal Template'!F3497)&gt;0,"",IF('Journal Template'!A3497="","",IF(LEFT('Journal Template'!A3497,1)=IFERROR(VLOOKUP(LEFT('Journal Template'!A3497,1),Checks!$CF$2:$CF$5,1,0),0),"Product Code Required",IF('Journal Template'!D3497="","",IF('Journal Template'!D3497=IFERROR(VLOOKUP('Journal Template'!D3497,Checks!$CH:$CH,1,0),0),"Product Code Required","NA"))))),"")</f>
        <v/>
      </c>
    </row>
    <row r="3487" spans="14:89">
      <c r="N3487" t="s">
        <v>15179</v>
      </c>
      <c r="O3487" t="s">
        <v>15180</v>
      </c>
      <c r="P3487" t="s">
        <v>386</v>
      </c>
      <c r="Q3487" s="150" t="str">
        <f>IF(JRF!D3500="","",IF(IFERROR(VLOOKUP(JRF!D3500,Checks!N:P,3,0),0)="A","","Inactive account in Use"))</f>
        <v/>
      </c>
      <c r="R3487" t="str">
        <f>IFERROR(IF('Journal Template'!C3899="","",IF(IFERROR(VLOOKUP('Journal Template'!C3899,Checks!N:P,3,0),0)="A","","Inactive account in Use")),"")</f>
        <v/>
      </c>
      <c r="V3487" s="150" t="str">
        <f>IF(JRF!C3500="","",IF(IFERROR(VLOOKUP(JRF!C3500,Checks!S:U,3,0),0)="A","Entry with System fund Dept",""))</f>
        <v/>
      </c>
      <c r="W3487" t="str">
        <f>IFERROR(IF('Journal Template'!D3899="","",IF(IFERROR(VLOOKUP('Journal Template'!D3899,Checks!S:U,3,0),0)="A","Entry with System fund Dept","")),"")</f>
        <v/>
      </c>
      <c r="X3487" t="s">
        <v>15181</v>
      </c>
      <c r="Y3487" t="s">
        <v>389</v>
      </c>
      <c r="Z3487" t="s">
        <v>15182</v>
      </c>
      <c r="AA3487" t="s">
        <v>391</v>
      </c>
      <c r="AB3487" t="s">
        <v>125</v>
      </c>
      <c r="AC3487" s="150" t="str">
        <f>IFERROR(IF(JRF!C3500="","",IF(AND(VLOOKUP(JRF!C3500,X:AA,4,0)=JRF!B3500,VLOOKUP(JRF!C3500,X:Y,2,0)="A"),"","Inactive Dept Combo Error")),"Inactive Dept Combo Error")</f>
        <v/>
      </c>
      <c r="AD3487" t="str">
        <f>IFERROR(IF('Journal Template'!D3899="","",IF(AND(VLOOKUP('Journal Template'!D3899,X:AA,4,0)='Journal Template'!A3899,VLOOKUP('Journal Template'!D3899,X:Y,2,0)="A"),"","Inactive Dept Combo Error")),"")</f>
        <v/>
      </c>
      <c r="AK3487" s="150" t="str">
        <f>IF(JRF!B3500="","",IF(JRF!B3500=IFERROR(VLOOKUP(JRF!B3500,Checks!AI:AI,1,0),0),"Entry in Branch/Satellite BU's",""))</f>
        <v/>
      </c>
      <c r="AL3487" t="str">
        <f>IFERROR(IF('Journal Template'!A3899="","",IF('Journal Template'!A3899=IFERROR(VLOOKUP('Journal Template'!A3899,Checks!AI:AI,1,0),0),"Entry in Branch/Satellite BU's","")),"")</f>
        <v/>
      </c>
      <c r="AO3487" s="171"/>
      <c r="AP3487" s="171"/>
      <c r="AQ3487" s="171"/>
      <c r="AR3487" s="171"/>
      <c r="CI3487" t="str">
        <f>IF(JRF!F3500&gt;0,"",IF(JRF!B3500="","",IF(LEFT(JRF!B3500,1)=IFERROR(VLOOKUP(LEFT(JRF!B3500,1),$CF$2:$CF$5,1,0),0),"Product Code Required",IF(JRF!C3500="","",IF(JRF!C3500=IFERROR(VLOOKUP(JRF!C3500,$CH:$CH,1,0),0),"Product Code Required","NA")))))</f>
        <v/>
      </c>
      <c r="CJ3487" t="str">
        <f>IF(JRF!AV3500&gt;0,"",IF(JRF!Q3500="","",IF(LEFT(JRF!Q3500,1)=IFERROR(VLOOKUP(LEFT(JRF!Q3500,1),$CF$2:$CF$5,1,0),0),"Product Code Required",IF(JRF!V3500="","",IF(JRF!V3500=IFERROR(VLOOKUP(JRF!V3500,$CH:$CH,1,0),0),"Product Code Required","NA")))))</f>
        <v/>
      </c>
      <c r="CK3487" t="str">
        <f>IFERROR(IF(LEN('Journal Template'!F3498)&gt;0,"",IF('Journal Template'!A3498="","",IF(LEFT('Journal Template'!A3498,1)=IFERROR(VLOOKUP(LEFT('Journal Template'!A3498,1),Checks!$CF$2:$CF$5,1,0),0),"Product Code Required",IF('Journal Template'!D3498="","",IF('Journal Template'!D3498=IFERROR(VLOOKUP('Journal Template'!D3498,Checks!$CH:$CH,1,0),0),"Product Code Required","NA"))))),"")</f>
        <v/>
      </c>
    </row>
    <row r="3488" spans="14:89">
      <c r="N3488" t="s">
        <v>15183</v>
      </c>
      <c r="O3488" t="s">
        <v>15184</v>
      </c>
      <c r="P3488" t="s">
        <v>386</v>
      </c>
      <c r="Q3488" s="150" t="str">
        <f>IF(JRF!D3501="","",IF(IFERROR(VLOOKUP(JRF!D3501,Checks!N:P,3,0),0)="A","","Inactive account in Use"))</f>
        <v/>
      </c>
      <c r="R3488" t="str">
        <f>IFERROR(IF('Journal Template'!C3900="","",IF(IFERROR(VLOOKUP('Journal Template'!C3900,Checks!N:P,3,0),0)="A","","Inactive account in Use")),"")</f>
        <v/>
      </c>
      <c r="V3488" s="150" t="str">
        <f>IF(JRF!C3501="","",IF(IFERROR(VLOOKUP(JRF!C3501,Checks!S:U,3,0),0)="A","Entry with System fund Dept",""))</f>
        <v/>
      </c>
      <c r="W3488" t="str">
        <f>IFERROR(IF('Journal Template'!D3900="","",IF(IFERROR(VLOOKUP('Journal Template'!D3900,Checks!S:U,3,0),0)="A","Entry with System fund Dept","")),"")</f>
        <v/>
      </c>
      <c r="X3488" t="s">
        <v>15185</v>
      </c>
      <c r="Y3488" t="s">
        <v>389</v>
      </c>
      <c r="Z3488" t="s">
        <v>15186</v>
      </c>
      <c r="AA3488" t="s">
        <v>391</v>
      </c>
      <c r="AB3488" t="s">
        <v>125</v>
      </c>
      <c r="AC3488" s="150" t="str">
        <f>IFERROR(IF(JRF!C3501="","",IF(AND(VLOOKUP(JRF!C3501,X:AA,4,0)=JRF!B3501,VLOOKUP(JRF!C3501,X:Y,2,0)="A"),"","Inactive Dept Combo Error")),"Inactive Dept Combo Error")</f>
        <v/>
      </c>
      <c r="AD3488" t="str">
        <f>IFERROR(IF('Journal Template'!D3900="","",IF(AND(VLOOKUP('Journal Template'!D3900,X:AA,4,0)='Journal Template'!A3900,VLOOKUP('Journal Template'!D3900,X:Y,2,0)="A"),"","Inactive Dept Combo Error")),"")</f>
        <v/>
      </c>
      <c r="AK3488" s="150" t="str">
        <f>IF(JRF!B3501="","",IF(JRF!B3501=IFERROR(VLOOKUP(JRF!B3501,Checks!AI:AI,1,0),0),"Entry in Branch/Satellite BU's",""))</f>
        <v/>
      </c>
      <c r="AL3488" t="str">
        <f>IFERROR(IF('Journal Template'!A3900="","",IF('Journal Template'!A3900=IFERROR(VLOOKUP('Journal Template'!A3900,Checks!AI:AI,1,0),0),"Entry in Branch/Satellite BU's","")),"")</f>
        <v/>
      </c>
      <c r="AO3488" s="171"/>
      <c r="AP3488" s="171"/>
      <c r="AQ3488" s="171"/>
      <c r="AR3488" s="171"/>
      <c r="CI3488" t="str">
        <f>IF(JRF!F3501&gt;0,"",IF(JRF!B3501="","",IF(LEFT(JRF!B3501,1)=IFERROR(VLOOKUP(LEFT(JRF!B3501,1),$CF$2:$CF$5,1,0),0),"Product Code Required",IF(JRF!C3501="","",IF(JRF!C3501=IFERROR(VLOOKUP(JRF!C3501,$CH:$CH,1,0),0),"Product Code Required","NA")))))</f>
        <v/>
      </c>
      <c r="CJ3488" t="str">
        <f>IF(JRF!AV3501&gt;0,"",IF(JRF!Q3501="","",IF(LEFT(JRF!Q3501,1)=IFERROR(VLOOKUP(LEFT(JRF!Q3501,1),$CF$2:$CF$5,1,0),0),"Product Code Required",IF(JRF!V3501="","",IF(JRF!V3501=IFERROR(VLOOKUP(JRF!V3501,$CH:$CH,1,0),0),"Product Code Required","NA")))))</f>
        <v/>
      </c>
      <c r="CK3488" t="str">
        <f>IFERROR(IF(LEN('Journal Template'!F3499)&gt;0,"",IF('Journal Template'!A3499="","",IF(LEFT('Journal Template'!A3499,1)=IFERROR(VLOOKUP(LEFT('Journal Template'!A3499,1),Checks!$CF$2:$CF$5,1,0),0),"Product Code Required",IF('Journal Template'!D3499="","",IF('Journal Template'!D3499=IFERROR(VLOOKUP('Journal Template'!D3499,Checks!$CH:$CH,1,0),0),"Product Code Required","NA"))))),"")</f>
        <v/>
      </c>
    </row>
    <row r="3489" spans="14:89">
      <c r="N3489" t="s">
        <v>15187</v>
      </c>
      <c r="O3489" t="s">
        <v>8405</v>
      </c>
      <c r="P3489" t="s">
        <v>386</v>
      </c>
      <c r="Q3489" s="150" t="str">
        <f>IF(JRF!D3502="","",IF(IFERROR(VLOOKUP(JRF!D3502,Checks!N:P,3,0),0)="A","","Inactive account in Use"))</f>
        <v/>
      </c>
      <c r="R3489" t="str">
        <f>IFERROR(IF('Journal Template'!C3901="","",IF(IFERROR(VLOOKUP('Journal Template'!C3901,Checks!N:P,3,0),0)="A","","Inactive account in Use")),"")</f>
        <v/>
      </c>
      <c r="V3489" s="150" t="str">
        <f>IF(JRF!C3502="","",IF(IFERROR(VLOOKUP(JRF!C3502,Checks!S:U,3,0),0)="A","Entry with System fund Dept",""))</f>
        <v/>
      </c>
      <c r="W3489" t="str">
        <f>IFERROR(IF('Journal Template'!D3901="","",IF(IFERROR(VLOOKUP('Journal Template'!D3901,Checks!S:U,3,0),0)="A","Entry with System fund Dept","")),"")</f>
        <v/>
      </c>
      <c r="X3489" t="s">
        <v>15188</v>
      </c>
      <c r="Y3489" t="s">
        <v>389</v>
      </c>
      <c r="Z3489" t="s">
        <v>15189</v>
      </c>
      <c r="AA3489" t="s">
        <v>391</v>
      </c>
      <c r="AB3489" t="s">
        <v>125</v>
      </c>
      <c r="AC3489" s="150" t="str">
        <f>IFERROR(IF(JRF!C3502="","",IF(AND(VLOOKUP(JRF!C3502,X:AA,4,0)=JRF!B3502,VLOOKUP(JRF!C3502,X:Y,2,0)="A"),"","Inactive Dept Combo Error")),"Inactive Dept Combo Error")</f>
        <v/>
      </c>
      <c r="AD3489" t="str">
        <f>IFERROR(IF('Journal Template'!D3901="","",IF(AND(VLOOKUP('Journal Template'!D3901,X:AA,4,0)='Journal Template'!A3901,VLOOKUP('Journal Template'!D3901,X:Y,2,0)="A"),"","Inactive Dept Combo Error")),"")</f>
        <v/>
      </c>
      <c r="AK3489" s="150" t="str">
        <f>IF(JRF!B3502="","",IF(JRF!B3502=IFERROR(VLOOKUP(JRF!B3502,Checks!AI:AI,1,0),0),"Entry in Branch/Satellite BU's",""))</f>
        <v/>
      </c>
      <c r="AL3489" t="str">
        <f>IFERROR(IF('Journal Template'!A3901="","",IF('Journal Template'!A3901=IFERROR(VLOOKUP('Journal Template'!A3901,Checks!AI:AI,1,0),0),"Entry in Branch/Satellite BU's","")),"")</f>
        <v/>
      </c>
      <c r="AO3489" s="171"/>
      <c r="AP3489" s="171"/>
      <c r="AQ3489" s="171"/>
      <c r="AR3489" s="171"/>
      <c r="CI3489" t="str">
        <f>IF(JRF!F3502&gt;0,"",IF(JRF!B3502="","",IF(LEFT(JRF!B3502,1)=IFERROR(VLOOKUP(LEFT(JRF!B3502,1),$CF$2:$CF$5,1,0),0),"Product Code Required",IF(JRF!C3502="","",IF(JRF!C3502=IFERROR(VLOOKUP(JRF!C3502,$CH:$CH,1,0),0),"Product Code Required","NA")))))</f>
        <v/>
      </c>
      <c r="CJ3489" t="str">
        <f>IF(JRF!AV3502&gt;0,"",IF(JRF!Q3502="","",IF(LEFT(JRF!Q3502,1)=IFERROR(VLOOKUP(LEFT(JRF!Q3502,1),$CF$2:$CF$5,1,0),0),"Product Code Required",IF(JRF!V3502="","",IF(JRF!V3502=IFERROR(VLOOKUP(JRF!V3502,$CH:$CH,1,0),0),"Product Code Required","NA")))))</f>
        <v/>
      </c>
      <c r="CK3489" t="str">
        <f>IFERROR(IF(LEN('Journal Template'!F3500)&gt;0,"",IF('Journal Template'!A3500="","",IF(LEFT('Journal Template'!A3500,1)=IFERROR(VLOOKUP(LEFT('Journal Template'!A3500,1),Checks!$CF$2:$CF$5,1,0),0),"Product Code Required",IF('Journal Template'!D3500="","",IF('Journal Template'!D3500=IFERROR(VLOOKUP('Journal Template'!D3500,Checks!$CH:$CH,1,0),0),"Product Code Required","NA"))))),"")</f>
        <v/>
      </c>
    </row>
    <row r="3490" spans="14:89">
      <c r="N3490" t="s">
        <v>15190</v>
      </c>
      <c r="O3490" t="s">
        <v>15191</v>
      </c>
      <c r="P3490" t="s">
        <v>386</v>
      </c>
      <c r="Q3490" s="150" t="str">
        <f>IF(JRF!D3503="","",IF(IFERROR(VLOOKUP(JRF!D3503,Checks!N:P,3,0),0)="A","","Inactive account in Use"))</f>
        <v/>
      </c>
      <c r="R3490" t="str">
        <f>IFERROR(IF('Journal Template'!C3902="","",IF(IFERROR(VLOOKUP('Journal Template'!C3902,Checks!N:P,3,0),0)="A","","Inactive account in Use")),"")</f>
        <v/>
      </c>
      <c r="V3490" s="150" t="str">
        <f>IF(JRF!C3503="","",IF(IFERROR(VLOOKUP(JRF!C3503,Checks!S:U,3,0),0)="A","Entry with System fund Dept",""))</f>
        <v/>
      </c>
      <c r="W3490" t="str">
        <f>IFERROR(IF('Journal Template'!D3902="","",IF(IFERROR(VLOOKUP('Journal Template'!D3902,Checks!S:U,3,0),0)="A","Entry with System fund Dept","")),"")</f>
        <v/>
      </c>
      <c r="X3490" t="s">
        <v>15192</v>
      </c>
      <c r="Y3490" t="s">
        <v>389</v>
      </c>
      <c r="Z3490" t="s">
        <v>15193</v>
      </c>
      <c r="AA3490" t="s">
        <v>391</v>
      </c>
      <c r="AB3490" t="s">
        <v>125</v>
      </c>
      <c r="AC3490" s="150" t="str">
        <f>IFERROR(IF(JRF!C3503="","",IF(AND(VLOOKUP(JRF!C3503,X:AA,4,0)=JRF!B3503,VLOOKUP(JRF!C3503,X:Y,2,0)="A"),"","Inactive Dept Combo Error")),"Inactive Dept Combo Error")</f>
        <v/>
      </c>
      <c r="AD3490" t="str">
        <f>IFERROR(IF('Journal Template'!D3902="","",IF(AND(VLOOKUP('Journal Template'!D3902,X:AA,4,0)='Journal Template'!A3902,VLOOKUP('Journal Template'!D3902,X:Y,2,0)="A"),"","Inactive Dept Combo Error")),"")</f>
        <v/>
      </c>
      <c r="AK3490" s="150" t="str">
        <f>IF(JRF!B3503="","",IF(JRF!B3503=IFERROR(VLOOKUP(JRF!B3503,Checks!AI:AI,1,0),0),"Entry in Branch/Satellite BU's",""))</f>
        <v/>
      </c>
      <c r="AL3490" t="str">
        <f>IFERROR(IF('Journal Template'!A3902="","",IF('Journal Template'!A3902=IFERROR(VLOOKUP('Journal Template'!A3902,Checks!AI:AI,1,0),0),"Entry in Branch/Satellite BU's","")),"")</f>
        <v/>
      </c>
      <c r="AO3490" s="171"/>
      <c r="AP3490" s="171"/>
      <c r="AQ3490" s="171"/>
      <c r="AR3490" s="171"/>
      <c r="CI3490" t="str">
        <f>IF(JRF!F3503&gt;0,"",IF(JRF!B3503="","",IF(LEFT(JRF!B3503,1)=IFERROR(VLOOKUP(LEFT(JRF!B3503,1),$CF$2:$CF$5,1,0),0),"Product Code Required",IF(JRF!C3503="","",IF(JRF!C3503=IFERROR(VLOOKUP(JRF!C3503,$CH:$CH,1,0),0),"Product Code Required","NA")))))</f>
        <v/>
      </c>
      <c r="CJ3490" t="str">
        <f>IF(JRF!AV3503&gt;0,"",IF(JRF!Q3503="","",IF(LEFT(JRF!Q3503,1)=IFERROR(VLOOKUP(LEFT(JRF!Q3503,1),$CF$2:$CF$5,1,0),0),"Product Code Required",IF(JRF!V3503="","",IF(JRF!V3503=IFERROR(VLOOKUP(JRF!V3503,$CH:$CH,1,0),0),"Product Code Required","NA")))))</f>
        <v/>
      </c>
      <c r="CK3490" t="str">
        <f>IFERROR(IF(LEN('Journal Template'!F3501)&gt;0,"",IF('Journal Template'!A3501="","",IF(LEFT('Journal Template'!A3501,1)=IFERROR(VLOOKUP(LEFT('Journal Template'!A3501,1),Checks!$CF$2:$CF$5,1,0),0),"Product Code Required",IF('Journal Template'!D3501="","",IF('Journal Template'!D3501=IFERROR(VLOOKUP('Journal Template'!D3501,Checks!$CH:$CH,1,0),0),"Product Code Required","NA"))))),"")</f>
        <v/>
      </c>
    </row>
    <row r="3491" spans="14:89">
      <c r="N3491" t="s">
        <v>15194</v>
      </c>
      <c r="O3491" t="s">
        <v>15195</v>
      </c>
      <c r="P3491" t="s">
        <v>386</v>
      </c>
      <c r="Q3491" s="150" t="str">
        <f>IF(JRF!D3504="","",IF(IFERROR(VLOOKUP(JRF!D3504,Checks!N:P,3,0),0)="A","","Inactive account in Use"))</f>
        <v/>
      </c>
      <c r="R3491" t="str">
        <f>IFERROR(IF('Journal Template'!C3903="","",IF(IFERROR(VLOOKUP('Journal Template'!C3903,Checks!N:P,3,0),0)="A","","Inactive account in Use")),"")</f>
        <v/>
      </c>
      <c r="V3491" s="150" t="str">
        <f>IF(JRF!C3504="","",IF(IFERROR(VLOOKUP(JRF!C3504,Checks!S:U,3,0),0)="A","Entry with System fund Dept",""))</f>
        <v/>
      </c>
      <c r="W3491" t="str">
        <f>IFERROR(IF('Journal Template'!D3903="","",IF(IFERROR(VLOOKUP('Journal Template'!D3903,Checks!S:U,3,0),0)="A","Entry with System fund Dept","")),"")</f>
        <v/>
      </c>
      <c r="X3491" t="s">
        <v>15196</v>
      </c>
      <c r="Y3491" t="s">
        <v>389</v>
      </c>
      <c r="Z3491" t="s">
        <v>15197</v>
      </c>
      <c r="AA3491" t="s">
        <v>391</v>
      </c>
      <c r="AB3491" t="s">
        <v>125</v>
      </c>
      <c r="AC3491" s="150" t="str">
        <f>IFERROR(IF(JRF!C3504="","",IF(AND(VLOOKUP(JRF!C3504,X:AA,4,0)=JRF!B3504,VLOOKUP(JRF!C3504,X:Y,2,0)="A"),"","Inactive Dept Combo Error")),"Inactive Dept Combo Error")</f>
        <v/>
      </c>
      <c r="AD3491" t="str">
        <f>IFERROR(IF('Journal Template'!D3903="","",IF(AND(VLOOKUP('Journal Template'!D3903,X:AA,4,0)='Journal Template'!A3903,VLOOKUP('Journal Template'!D3903,X:Y,2,0)="A"),"","Inactive Dept Combo Error")),"")</f>
        <v/>
      </c>
      <c r="AK3491" s="150" t="str">
        <f>IF(JRF!B3504="","",IF(JRF!B3504=IFERROR(VLOOKUP(JRF!B3504,Checks!AI:AI,1,0),0),"Entry in Branch/Satellite BU's",""))</f>
        <v/>
      </c>
      <c r="AL3491" t="str">
        <f>IFERROR(IF('Journal Template'!A3903="","",IF('Journal Template'!A3903=IFERROR(VLOOKUP('Journal Template'!A3903,Checks!AI:AI,1,0),0),"Entry in Branch/Satellite BU's","")),"")</f>
        <v/>
      </c>
      <c r="AO3491" s="171"/>
      <c r="AP3491" s="171"/>
      <c r="AQ3491" s="171"/>
      <c r="AR3491" s="171"/>
      <c r="CI3491" t="str">
        <f>IF(JRF!F3504&gt;0,"",IF(JRF!B3504="","",IF(LEFT(JRF!B3504,1)=IFERROR(VLOOKUP(LEFT(JRF!B3504,1),$CF$2:$CF$5,1,0),0),"Product Code Required",IF(JRF!C3504="","",IF(JRF!C3504=IFERROR(VLOOKUP(JRF!C3504,$CH:$CH,1,0),0),"Product Code Required","NA")))))</f>
        <v/>
      </c>
      <c r="CJ3491" t="str">
        <f>IF(JRF!AV3504&gt;0,"",IF(JRF!Q3504="","",IF(LEFT(JRF!Q3504,1)=IFERROR(VLOOKUP(LEFT(JRF!Q3504,1),$CF$2:$CF$5,1,0),0),"Product Code Required",IF(JRF!V3504="","",IF(JRF!V3504=IFERROR(VLOOKUP(JRF!V3504,$CH:$CH,1,0),0),"Product Code Required","NA")))))</f>
        <v/>
      </c>
      <c r="CK3491" t="str">
        <f>IFERROR(IF(LEN('Journal Template'!F3502)&gt;0,"",IF('Journal Template'!A3502="","",IF(LEFT('Journal Template'!A3502,1)=IFERROR(VLOOKUP(LEFT('Journal Template'!A3502,1),Checks!$CF$2:$CF$5,1,0),0),"Product Code Required",IF('Journal Template'!D3502="","",IF('Journal Template'!D3502=IFERROR(VLOOKUP('Journal Template'!D3502,Checks!$CH:$CH,1,0),0),"Product Code Required","NA"))))),"")</f>
        <v/>
      </c>
    </row>
    <row r="3492" spans="14:89">
      <c r="N3492" t="s">
        <v>15198</v>
      </c>
      <c r="O3492" t="s">
        <v>15199</v>
      </c>
      <c r="P3492" t="s">
        <v>386</v>
      </c>
      <c r="Q3492" s="150" t="str">
        <f>IF(JRF!D3505="","",IF(IFERROR(VLOOKUP(JRF!D3505,Checks!N:P,3,0),0)="A","","Inactive account in Use"))</f>
        <v/>
      </c>
      <c r="R3492" t="str">
        <f>IFERROR(IF('Journal Template'!C3904="","",IF(IFERROR(VLOOKUP('Journal Template'!C3904,Checks!N:P,3,0),0)="A","","Inactive account in Use")),"")</f>
        <v/>
      </c>
      <c r="V3492" s="150" t="str">
        <f>IF(JRF!C3505="","",IF(IFERROR(VLOOKUP(JRF!C3505,Checks!S:U,3,0),0)="A","Entry with System fund Dept",""))</f>
        <v/>
      </c>
      <c r="W3492" t="str">
        <f>IFERROR(IF('Journal Template'!D3904="","",IF(IFERROR(VLOOKUP('Journal Template'!D3904,Checks!S:U,3,0),0)="A","Entry with System fund Dept","")),"")</f>
        <v/>
      </c>
      <c r="X3492" t="s">
        <v>7507</v>
      </c>
      <c r="Y3492" t="s">
        <v>386</v>
      </c>
      <c r="Z3492" t="s">
        <v>15200</v>
      </c>
      <c r="AA3492" t="s">
        <v>391</v>
      </c>
      <c r="AB3492" t="s">
        <v>125</v>
      </c>
      <c r="AC3492" s="150" t="str">
        <f>IFERROR(IF(JRF!C3505="","",IF(AND(VLOOKUP(JRF!C3505,X:AA,4,0)=JRF!B3505,VLOOKUP(JRF!C3505,X:Y,2,0)="A"),"","Inactive Dept Combo Error")),"Inactive Dept Combo Error")</f>
        <v/>
      </c>
      <c r="AD3492" t="str">
        <f>IFERROR(IF('Journal Template'!D3904="","",IF(AND(VLOOKUP('Journal Template'!D3904,X:AA,4,0)='Journal Template'!A3904,VLOOKUP('Journal Template'!D3904,X:Y,2,0)="A"),"","Inactive Dept Combo Error")),"")</f>
        <v/>
      </c>
      <c r="AK3492" s="150" t="str">
        <f>IF(JRF!B3505="","",IF(JRF!B3505=IFERROR(VLOOKUP(JRF!B3505,Checks!AI:AI,1,0),0),"Entry in Branch/Satellite BU's",""))</f>
        <v/>
      </c>
      <c r="AL3492" t="str">
        <f>IFERROR(IF('Journal Template'!A3904="","",IF('Journal Template'!A3904=IFERROR(VLOOKUP('Journal Template'!A3904,Checks!AI:AI,1,0),0),"Entry in Branch/Satellite BU's","")),"")</f>
        <v/>
      </c>
      <c r="AO3492" s="171"/>
      <c r="AP3492" s="171"/>
      <c r="AQ3492" s="171"/>
      <c r="AR3492" s="171"/>
      <c r="CI3492" t="str">
        <f>IF(JRF!F3505&gt;0,"",IF(JRF!B3505="","",IF(LEFT(JRF!B3505,1)=IFERROR(VLOOKUP(LEFT(JRF!B3505,1),$CF$2:$CF$5,1,0),0),"Product Code Required",IF(JRF!C3505="","",IF(JRF!C3505=IFERROR(VLOOKUP(JRF!C3505,$CH:$CH,1,0),0),"Product Code Required","NA")))))</f>
        <v/>
      </c>
      <c r="CJ3492" t="str">
        <f>IF(JRF!AV3505&gt;0,"",IF(JRF!Q3505="","",IF(LEFT(JRF!Q3505,1)=IFERROR(VLOOKUP(LEFT(JRF!Q3505,1),$CF$2:$CF$5,1,0),0),"Product Code Required",IF(JRF!V3505="","",IF(JRF!V3505=IFERROR(VLOOKUP(JRF!V3505,$CH:$CH,1,0),0),"Product Code Required","NA")))))</f>
        <v/>
      </c>
      <c r="CK3492" t="str">
        <f>IFERROR(IF(LEN('Journal Template'!F3503)&gt;0,"",IF('Journal Template'!A3503="","",IF(LEFT('Journal Template'!A3503,1)=IFERROR(VLOOKUP(LEFT('Journal Template'!A3503,1),Checks!$CF$2:$CF$5,1,0),0),"Product Code Required",IF('Journal Template'!D3503="","",IF('Journal Template'!D3503=IFERROR(VLOOKUP('Journal Template'!D3503,Checks!$CH:$CH,1,0),0),"Product Code Required","NA"))))),"")</f>
        <v/>
      </c>
    </row>
    <row r="3493" spans="14:89">
      <c r="N3493" t="s">
        <v>15201</v>
      </c>
      <c r="O3493" t="s">
        <v>4465</v>
      </c>
      <c r="P3493" t="s">
        <v>386</v>
      </c>
      <c r="Q3493" s="150" t="str">
        <f>IF(JRF!D3506="","",IF(IFERROR(VLOOKUP(JRF!D3506,Checks!N:P,3,0),0)="A","","Inactive account in Use"))</f>
        <v/>
      </c>
      <c r="R3493" t="str">
        <f>IFERROR(IF('Journal Template'!C3905="","",IF(IFERROR(VLOOKUP('Journal Template'!C3905,Checks!N:P,3,0),0)="A","","Inactive account in Use")),"")</f>
        <v/>
      </c>
      <c r="V3493" s="150" t="str">
        <f>IF(JRF!C3506="","",IF(IFERROR(VLOOKUP(JRF!C3506,Checks!S:U,3,0),0)="A","Entry with System fund Dept",""))</f>
        <v/>
      </c>
      <c r="W3493" t="str">
        <f>IFERROR(IF('Journal Template'!D3905="","",IF(IFERROR(VLOOKUP('Journal Template'!D3905,Checks!S:U,3,0),0)="A","Entry with System fund Dept","")),"")</f>
        <v/>
      </c>
      <c r="X3493" t="s">
        <v>15202</v>
      </c>
      <c r="Y3493" t="s">
        <v>389</v>
      </c>
      <c r="Z3493" t="s">
        <v>15203</v>
      </c>
      <c r="AA3493" t="s">
        <v>391</v>
      </c>
      <c r="AB3493" t="s">
        <v>125</v>
      </c>
      <c r="AC3493" s="150" t="str">
        <f>IFERROR(IF(JRF!C3506="","",IF(AND(VLOOKUP(JRF!C3506,X:AA,4,0)=JRF!B3506,VLOOKUP(JRF!C3506,X:Y,2,0)="A"),"","Inactive Dept Combo Error")),"Inactive Dept Combo Error")</f>
        <v/>
      </c>
      <c r="AD3493" t="str">
        <f>IFERROR(IF('Journal Template'!D3905="","",IF(AND(VLOOKUP('Journal Template'!D3905,X:AA,4,0)='Journal Template'!A3905,VLOOKUP('Journal Template'!D3905,X:Y,2,0)="A"),"","Inactive Dept Combo Error")),"")</f>
        <v/>
      </c>
      <c r="AK3493" s="150" t="str">
        <f>IF(JRF!B3506="","",IF(JRF!B3506=IFERROR(VLOOKUP(JRF!B3506,Checks!AI:AI,1,0),0),"Entry in Branch/Satellite BU's",""))</f>
        <v/>
      </c>
      <c r="AL3493" t="str">
        <f>IFERROR(IF('Journal Template'!A3905="","",IF('Journal Template'!A3905=IFERROR(VLOOKUP('Journal Template'!A3905,Checks!AI:AI,1,0),0),"Entry in Branch/Satellite BU's","")),"")</f>
        <v/>
      </c>
      <c r="AO3493" s="171"/>
      <c r="AP3493" s="171"/>
      <c r="AQ3493" s="171"/>
      <c r="AR3493" s="171"/>
      <c r="CI3493" t="str">
        <f>IF(JRF!F3506&gt;0,"",IF(JRF!B3506="","",IF(LEFT(JRF!B3506,1)=IFERROR(VLOOKUP(LEFT(JRF!B3506,1),$CF$2:$CF$5,1,0),0),"Product Code Required",IF(JRF!C3506="","",IF(JRF!C3506=IFERROR(VLOOKUP(JRF!C3506,$CH:$CH,1,0),0),"Product Code Required","NA")))))</f>
        <v/>
      </c>
      <c r="CJ3493" t="str">
        <f>IF(JRF!AV3506&gt;0,"",IF(JRF!Q3506="","",IF(LEFT(JRF!Q3506,1)=IFERROR(VLOOKUP(LEFT(JRF!Q3506,1),$CF$2:$CF$5,1,0),0),"Product Code Required",IF(JRF!V3506="","",IF(JRF!V3506=IFERROR(VLOOKUP(JRF!V3506,$CH:$CH,1,0),0),"Product Code Required","NA")))))</f>
        <v/>
      </c>
      <c r="CK3493" t="str">
        <f>IFERROR(IF(LEN('Journal Template'!F3504)&gt;0,"",IF('Journal Template'!A3504="","",IF(LEFT('Journal Template'!A3504,1)=IFERROR(VLOOKUP(LEFT('Journal Template'!A3504,1),Checks!$CF$2:$CF$5,1,0),0),"Product Code Required",IF('Journal Template'!D3504="","",IF('Journal Template'!D3504=IFERROR(VLOOKUP('Journal Template'!D3504,Checks!$CH:$CH,1,0),0),"Product Code Required","NA"))))),"")</f>
        <v/>
      </c>
    </row>
    <row r="3494" spans="14:89">
      <c r="N3494" t="s">
        <v>15204</v>
      </c>
      <c r="O3494" t="s">
        <v>15205</v>
      </c>
      <c r="P3494" t="s">
        <v>386</v>
      </c>
      <c r="Q3494" s="150" t="str">
        <f>IF(JRF!D3507="","",IF(IFERROR(VLOOKUP(JRF!D3507,Checks!N:P,3,0),0)="A","","Inactive account in Use"))</f>
        <v/>
      </c>
      <c r="R3494" t="str">
        <f>IFERROR(IF('Journal Template'!C3906="","",IF(IFERROR(VLOOKUP('Journal Template'!C3906,Checks!N:P,3,0),0)="A","","Inactive account in Use")),"")</f>
        <v/>
      </c>
      <c r="V3494" s="150" t="str">
        <f>IF(JRF!C3507="","",IF(IFERROR(VLOOKUP(JRF!C3507,Checks!S:U,3,0),0)="A","Entry with System fund Dept",""))</f>
        <v/>
      </c>
      <c r="W3494" t="str">
        <f>IFERROR(IF('Journal Template'!D3906="","",IF(IFERROR(VLOOKUP('Journal Template'!D3906,Checks!S:U,3,0),0)="A","Entry with System fund Dept","")),"")</f>
        <v/>
      </c>
      <c r="X3494" t="s">
        <v>15206</v>
      </c>
      <c r="Y3494" t="s">
        <v>389</v>
      </c>
      <c r="Z3494" t="s">
        <v>15207</v>
      </c>
      <c r="AA3494" t="s">
        <v>391</v>
      </c>
      <c r="AB3494" t="s">
        <v>125</v>
      </c>
      <c r="AC3494" s="150" t="str">
        <f>IFERROR(IF(JRF!C3507="","",IF(AND(VLOOKUP(JRF!C3507,X:AA,4,0)=JRF!B3507,VLOOKUP(JRF!C3507,X:Y,2,0)="A"),"","Inactive Dept Combo Error")),"Inactive Dept Combo Error")</f>
        <v/>
      </c>
      <c r="AD3494" t="str">
        <f>IFERROR(IF('Journal Template'!D3906="","",IF(AND(VLOOKUP('Journal Template'!D3906,X:AA,4,0)='Journal Template'!A3906,VLOOKUP('Journal Template'!D3906,X:Y,2,0)="A"),"","Inactive Dept Combo Error")),"")</f>
        <v/>
      </c>
      <c r="AK3494" s="150" t="str">
        <f>IF(JRF!B3507="","",IF(JRF!B3507=IFERROR(VLOOKUP(JRF!B3507,Checks!AI:AI,1,0),0),"Entry in Branch/Satellite BU's",""))</f>
        <v/>
      </c>
      <c r="AL3494" t="str">
        <f>IFERROR(IF('Journal Template'!A3906="","",IF('Journal Template'!A3906=IFERROR(VLOOKUP('Journal Template'!A3906,Checks!AI:AI,1,0),0),"Entry in Branch/Satellite BU's","")),"")</f>
        <v/>
      </c>
      <c r="AO3494" s="171"/>
      <c r="AP3494" s="171"/>
      <c r="AQ3494" s="171"/>
      <c r="AR3494" s="171"/>
      <c r="CI3494" t="str">
        <f>IF(JRF!F3507&gt;0,"",IF(JRF!B3507="","",IF(LEFT(JRF!B3507,1)=IFERROR(VLOOKUP(LEFT(JRF!B3507,1),$CF$2:$CF$5,1,0),0),"Product Code Required",IF(JRF!C3507="","",IF(JRF!C3507=IFERROR(VLOOKUP(JRF!C3507,$CH:$CH,1,0),0),"Product Code Required","NA")))))</f>
        <v/>
      </c>
      <c r="CJ3494" t="str">
        <f>IF(JRF!AV3507&gt;0,"",IF(JRF!Q3507="","",IF(LEFT(JRF!Q3507,1)=IFERROR(VLOOKUP(LEFT(JRF!Q3507,1),$CF$2:$CF$5,1,0),0),"Product Code Required",IF(JRF!V3507="","",IF(JRF!V3507=IFERROR(VLOOKUP(JRF!V3507,$CH:$CH,1,0),0),"Product Code Required","NA")))))</f>
        <v/>
      </c>
      <c r="CK3494" t="str">
        <f>IFERROR(IF(LEN('Journal Template'!F3505)&gt;0,"",IF('Journal Template'!A3505="","",IF(LEFT('Journal Template'!A3505,1)=IFERROR(VLOOKUP(LEFT('Journal Template'!A3505,1),Checks!$CF$2:$CF$5,1,0),0),"Product Code Required",IF('Journal Template'!D3505="","",IF('Journal Template'!D3505=IFERROR(VLOOKUP('Journal Template'!D3505,Checks!$CH:$CH,1,0),0),"Product Code Required","NA"))))),"")</f>
        <v/>
      </c>
    </row>
    <row r="3495" spans="14:89">
      <c r="N3495" t="s">
        <v>15208</v>
      </c>
      <c r="O3495" t="s">
        <v>15209</v>
      </c>
      <c r="P3495" t="s">
        <v>386</v>
      </c>
      <c r="Q3495" s="150" t="str">
        <f>IF(JRF!D3508="","",IF(IFERROR(VLOOKUP(JRF!D3508,Checks!N:P,3,0),0)="A","","Inactive account in Use"))</f>
        <v/>
      </c>
      <c r="R3495" t="str">
        <f>IFERROR(IF('Journal Template'!C3907="","",IF(IFERROR(VLOOKUP('Journal Template'!C3907,Checks!N:P,3,0),0)="A","","Inactive account in Use")),"")</f>
        <v/>
      </c>
      <c r="V3495" s="150" t="str">
        <f>IF(JRF!C3508="","",IF(IFERROR(VLOOKUP(JRF!C3508,Checks!S:U,3,0),0)="A","Entry with System fund Dept",""))</f>
        <v/>
      </c>
      <c r="W3495" t="str">
        <f>IFERROR(IF('Journal Template'!D3907="","",IF(IFERROR(VLOOKUP('Journal Template'!D3907,Checks!S:U,3,0),0)="A","Entry with System fund Dept","")),"")</f>
        <v/>
      </c>
      <c r="X3495" t="s">
        <v>15210</v>
      </c>
      <c r="Y3495" t="s">
        <v>389</v>
      </c>
      <c r="Z3495" t="s">
        <v>15211</v>
      </c>
      <c r="AA3495" t="s">
        <v>391</v>
      </c>
      <c r="AB3495" t="s">
        <v>125</v>
      </c>
      <c r="AC3495" s="150" t="str">
        <f>IFERROR(IF(JRF!C3508="","",IF(AND(VLOOKUP(JRF!C3508,X:AA,4,0)=JRF!B3508,VLOOKUP(JRF!C3508,X:Y,2,0)="A"),"","Inactive Dept Combo Error")),"Inactive Dept Combo Error")</f>
        <v/>
      </c>
      <c r="AD3495" t="str">
        <f>IFERROR(IF('Journal Template'!D3907="","",IF(AND(VLOOKUP('Journal Template'!D3907,X:AA,4,0)='Journal Template'!A3907,VLOOKUP('Journal Template'!D3907,X:Y,2,0)="A"),"","Inactive Dept Combo Error")),"")</f>
        <v/>
      </c>
      <c r="AK3495" s="150" t="str">
        <f>IF(JRF!B3508="","",IF(JRF!B3508=IFERROR(VLOOKUP(JRF!B3508,Checks!AI:AI,1,0),0),"Entry in Branch/Satellite BU's",""))</f>
        <v/>
      </c>
      <c r="AL3495" t="str">
        <f>IFERROR(IF('Journal Template'!A3907="","",IF('Journal Template'!A3907=IFERROR(VLOOKUP('Journal Template'!A3907,Checks!AI:AI,1,0),0),"Entry in Branch/Satellite BU's","")),"")</f>
        <v/>
      </c>
      <c r="AO3495" s="171"/>
      <c r="AP3495" s="171"/>
      <c r="AQ3495" s="171"/>
      <c r="AR3495" s="171"/>
      <c r="CI3495" t="str">
        <f>IF(JRF!F3508&gt;0,"",IF(JRF!B3508="","",IF(LEFT(JRF!B3508,1)=IFERROR(VLOOKUP(LEFT(JRF!B3508,1),$CF$2:$CF$5,1,0),0),"Product Code Required",IF(JRF!C3508="","",IF(JRF!C3508=IFERROR(VLOOKUP(JRF!C3508,$CH:$CH,1,0),0),"Product Code Required","NA")))))</f>
        <v/>
      </c>
      <c r="CJ3495" t="str">
        <f>IF(JRF!AV3508&gt;0,"",IF(JRF!Q3508="","",IF(LEFT(JRF!Q3508,1)=IFERROR(VLOOKUP(LEFT(JRF!Q3508,1),$CF$2:$CF$5,1,0),0),"Product Code Required",IF(JRF!V3508="","",IF(JRF!V3508=IFERROR(VLOOKUP(JRF!V3508,$CH:$CH,1,0),0),"Product Code Required","NA")))))</f>
        <v/>
      </c>
      <c r="CK3495" t="str">
        <f>IFERROR(IF(LEN('Journal Template'!F3506)&gt;0,"",IF('Journal Template'!A3506="","",IF(LEFT('Journal Template'!A3506,1)=IFERROR(VLOOKUP(LEFT('Journal Template'!A3506,1),Checks!$CF$2:$CF$5,1,0),0),"Product Code Required",IF('Journal Template'!D3506="","",IF('Journal Template'!D3506=IFERROR(VLOOKUP('Journal Template'!D3506,Checks!$CH:$CH,1,0),0),"Product Code Required","NA"))))),"")</f>
        <v/>
      </c>
    </row>
    <row r="3496" spans="14:89">
      <c r="N3496" t="s">
        <v>15212</v>
      </c>
      <c r="O3496" t="s">
        <v>15213</v>
      </c>
      <c r="P3496" t="s">
        <v>386</v>
      </c>
      <c r="Q3496" s="150" t="str">
        <f>IF(JRF!D3509="","",IF(IFERROR(VLOOKUP(JRF!D3509,Checks!N:P,3,0),0)="A","","Inactive account in Use"))</f>
        <v/>
      </c>
      <c r="R3496" t="str">
        <f>IFERROR(IF('Journal Template'!C3908="","",IF(IFERROR(VLOOKUP('Journal Template'!C3908,Checks!N:P,3,0),0)="A","","Inactive account in Use")),"")</f>
        <v/>
      </c>
      <c r="V3496" s="150" t="str">
        <f>IF(JRF!C3509="","",IF(IFERROR(VLOOKUP(JRF!C3509,Checks!S:U,3,0),0)="A","Entry with System fund Dept",""))</f>
        <v/>
      </c>
      <c r="W3496" t="str">
        <f>IFERROR(IF('Journal Template'!D3908="","",IF(IFERROR(VLOOKUP('Journal Template'!D3908,Checks!S:U,3,0),0)="A","Entry with System fund Dept","")),"")</f>
        <v/>
      </c>
      <c r="X3496" t="s">
        <v>15214</v>
      </c>
      <c r="Y3496" t="s">
        <v>389</v>
      </c>
      <c r="Z3496" t="s">
        <v>15215</v>
      </c>
      <c r="AA3496" t="s">
        <v>391</v>
      </c>
      <c r="AB3496" t="s">
        <v>125</v>
      </c>
      <c r="AC3496" s="150" t="str">
        <f>IFERROR(IF(JRF!C3509="","",IF(AND(VLOOKUP(JRF!C3509,X:AA,4,0)=JRF!B3509,VLOOKUP(JRF!C3509,X:Y,2,0)="A"),"","Inactive Dept Combo Error")),"Inactive Dept Combo Error")</f>
        <v/>
      </c>
      <c r="AD3496" t="str">
        <f>IFERROR(IF('Journal Template'!D3908="","",IF(AND(VLOOKUP('Journal Template'!D3908,X:AA,4,0)='Journal Template'!A3908,VLOOKUP('Journal Template'!D3908,X:Y,2,0)="A"),"","Inactive Dept Combo Error")),"")</f>
        <v/>
      </c>
      <c r="AK3496" s="150" t="str">
        <f>IF(JRF!B3509="","",IF(JRF!B3509=IFERROR(VLOOKUP(JRF!B3509,Checks!AI:AI,1,0),0),"Entry in Branch/Satellite BU's",""))</f>
        <v/>
      </c>
      <c r="AL3496" t="str">
        <f>IFERROR(IF('Journal Template'!A3908="","",IF('Journal Template'!A3908=IFERROR(VLOOKUP('Journal Template'!A3908,Checks!AI:AI,1,0),0),"Entry in Branch/Satellite BU's","")),"")</f>
        <v/>
      </c>
      <c r="AO3496" s="171"/>
      <c r="AP3496" s="171"/>
      <c r="AQ3496" s="171"/>
      <c r="AR3496" s="171"/>
      <c r="CI3496" t="str">
        <f>IF(JRF!F3509&gt;0,"",IF(JRF!B3509="","",IF(LEFT(JRF!B3509,1)=IFERROR(VLOOKUP(LEFT(JRF!B3509,1),$CF$2:$CF$5,1,0),0),"Product Code Required",IF(JRF!C3509="","",IF(JRF!C3509=IFERROR(VLOOKUP(JRF!C3509,$CH:$CH,1,0),0),"Product Code Required","NA")))))</f>
        <v/>
      </c>
      <c r="CJ3496" t="str">
        <f>IF(JRF!AV3509&gt;0,"",IF(JRF!Q3509="","",IF(LEFT(JRF!Q3509,1)=IFERROR(VLOOKUP(LEFT(JRF!Q3509,1),$CF$2:$CF$5,1,0),0),"Product Code Required",IF(JRF!V3509="","",IF(JRF!V3509=IFERROR(VLOOKUP(JRF!V3509,$CH:$CH,1,0),0),"Product Code Required","NA")))))</f>
        <v/>
      </c>
      <c r="CK3496" t="str">
        <f>IFERROR(IF(LEN('Journal Template'!F3507)&gt;0,"",IF('Journal Template'!A3507="","",IF(LEFT('Journal Template'!A3507,1)=IFERROR(VLOOKUP(LEFT('Journal Template'!A3507,1),Checks!$CF$2:$CF$5,1,0),0),"Product Code Required",IF('Journal Template'!D3507="","",IF('Journal Template'!D3507=IFERROR(VLOOKUP('Journal Template'!D3507,Checks!$CH:$CH,1,0),0),"Product Code Required","NA"))))),"")</f>
        <v/>
      </c>
    </row>
    <row r="3497" spans="14:89">
      <c r="N3497" t="s">
        <v>15216</v>
      </c>
      <c r="O3497" t="s">
        <v>15217</v>
      </c>
      <c r="P3497" t="s">
        <v>386</v>
      </c>
      <c r="Q3497" s="150" t="str">
        <f>IF(JRF!D3510="","",IF(IFERROR(VLOOKUP(JRF!D3510,Checks!N:P,3,0),0)="A","","Inactive account in Use"))</f>
        <v/>
      </c>
      <c r="R3497" t="str">
        <f>IFERROR(IF('Journal Template'!C3909="","",IF(IFERROR(VLOOKUP('Journal Template'!C3909,Checks!N:P,3,0),0)="A","","Inactive account in Use")),"")</f>
        <v/>
      </c>
      <c r="V3497" s="150" t="str">
        <f>IF(JRF!C3510="","",IF(IFERROR(VLOOKUP(JRF!C3510,Checks!S:U,3,0),0)="A","Entry with System fund Dept",""))</f>
        <v/>
      </c>
      <c r="W3497" t="str">
        <f>IFERROR(IF('Journal Template'!D3909="","",IF(IFERROR(VLOOKUP('Journal Template'!D3909,Checks!S:U,3,0),0)="A","Entry with System fund Dept","")),"")</f>
        <v/>
      </c>
      <c r="X3497" t="s">
        <v>15218</v>
      </c>
      <c r="Y3497" t="s">
        <v>389</v>
      </c>
      <c r="Z3497" t="s">
        <v>15219</v>
      </c>
      <c r="AA3497" t="s">
        <v>391</v>
      </c>
      <c r="AB3497" t="s">
        <v>125</v>
      </c>
      <c r="AC3497" s="150" t="str">
        <f>IFERROR(IF(JRF!C3510="","",IF(AND(VLOOKUP(JRF!C3510,X:AA,4,0)=JRF!B3510,VLOOKUP(JRF!C3510,X:Y,2,0)="A"),"","Inactive Dept Combo Error")),"Inactive Dept Combo Error")</f>
        <v/>
      </c>
      <c r="AD3497" t="str">
        <f>IFERROR(IF('Journal Template'!D3909="","",IF(AND(VLOOKUP('Journal Template'!D3909,X:AA,4,0)='Journal Template'!A3909,VLOOKUP('Journal Template'!D3909,X:Y,2,0)="A"),"","Inactive Dept Combo Error")),"")</f>
        <v/>
      </c>
      <c r="AK3497" s="150" t="str">
        <f>IF(JRF!B3510="","",IF(JRF!B3510=IFERROR(VLOOKUP(JRF!B3510,Checks!AI:AI,1,0),0),"Entry in Branch/Satellite BU's",""))</f>
        <v/>
      </c>
      <c r="AL3497" t="str">
        <f>IFERROR(IF('Journal Template'!A3909="","",IF('Journal Template'!A3909=IFERROR(VLOOKUP('Journal Template'!A3909,Checks!AI:AI,1,0),0),"Entry in Branch/Satellite BU's","")),"")</f>
        <v/>
      </c>
      <c r="AO3497" s="171"/>
      <c r="AP3497" s="171"/>
      <c r="AQ3497" s="171"/>
      <c r="AR3497" s="171"/>
      <c r="CI3497" t="str">
        <f>IF(JRF!F3510&gt;0,"",IF(JRF!B3510="","",IF(LEFT(JRF!B3510,1)=IFERROR(VLOOKUP(LEFT(JRF!B3510,1),$CF$2:$CF$5,1,0),0),"Product Code Required",IF(JRF!C3510="","",IF(JRF!C3510=IFERROR(VLOOKUP(JRF!C3510,$CH:$CH,1,0),0),"Product Code Required","NA")))))</f>
        <v/>
      </c>
      <c r="CJ3497" t="str">
        <f>IF(JRF!AV3510&gt;0,"",IF(JRF!Q3510="","",IF(LEFT(JRF!Q3510,1)=IFERROR(VLOOKUP(LEFT(JRF!Q3510,1),$CF$2:$CF$5,1,0),0),"Product Code Required",IF(JRF!V3510="","",IF(JRF!V3510=IFERROR(VLOOKUP(JRF!V3510,$CH:$CH,1,0),0),"Product Code Required","NA")))))</f>
        <v/>
      </c>
      <c r="CK3497" t="str">
        <f>IFERROR(IF(LEN('Journal Template'!F3508)&gt;0,"",IF('Journal Template'!A3508="","",IF(LEFT('Journal Template'!A3508,1)=IFERROR(VLOOKUP(LEFT('Journal Template'!A3508,1),Checks!$CF$2:$CF$5,1,0),0),"Product Code Required",IF('Journal Template'!D3508="","",IF('Journal Template'!D3508=IFERROR(VLOOKUP('Journal Template'!D3508,Checks!$CH:$CH,1,0),0),"Product Code Required","NA"))))),"")</f>
        <v/>
      </c>
    </row>
    <row r="3498" spans="14:89">
      <c r="N3498" t="s">
        <v>609</v>
      </c>
      <c r="O3498" t="s">
        <v>15220</v>
      </c>
      <c r="P3498" t="s">
        <v>386</v>
      </c>
      <c r="Q3498" s="150" t="str">
        <f>IF(JRF!D3511="","",IF(IFERROR(VLOOKUP(JRF!D3511,Checks!N:P,3,0),0)="A","","Inactive account in Use"))</f>
        <v/>
      </c>
      <c r="R3498" t="str">
        <f>IFERROR(IF('Journal Template'!C3910="","",IF(IFERROR(VLOOKUP('Journal Template'!C3910,Checks!N:P,3,0),0)="A","","Inactive account in Use")),"")</f>
        <v/>
      </c>
      <c r="V3498" s="150" t="str">
        <f>IF(JRF!C3511="","",IF(IFERROR(VLOOKUP(JRF!C3511,Checks!S:U,3,0),0)="A","Entry with System fund Dept",""))</f>
        <v/>
      </c>
      <c r="W3498" t="str">
        <f>IFERROR(IF('Journal Template'!D3910="","",IF(IFERROR(VLOOKUP('Journal Template'!D3910,Checks!S:U,3,0),0)="A","Entry with System fund Dept","")),"")</f>
        <v/>
      </c>
      <c r="X3498" t="s">
        <v>15221</v>
      </c>
      <c r="Y3498" t="s">
        <v>389</v>
      </c>
      <c r="Z3498" t="s">
        <v>15222</v>
      </c>
      <c r="AA3498" t="s">
        <v>391</v>
      </c>
      <c r="AB3498" t="s">
        <v>125</v>
      </c>
      <c r="AC3498" s="150" t="str">
        <f>IFERROR(IF(JRF!C3511="","",IF(AND(VLOOKUP(JRF!C3511,X:AA,4,0)=JRF!B3511,VLOOKUP(JRF!C3511,X:Y,2,0)="A"),"","Inactive Dept Combo Error")),"Inactive Dept Combo Error")</f>
        <v/>
      </c>
      <c r="AD3498" t="str">
        <f>IFERROR(IF('Journal Template'!D3910="","",IF(AND(VLOOKUP('Journal Template'!D3910,X:AA,4,0)='Journal Template'!A3910,VLOOKUP('Journal Template'!D3910,X:Y,2,0)="A"),"","Inactive Dept Combo Error")),"")</f>
        <v/>
      </c>
      <c r="AK3498" s="150" t="str">
        <f>IF(JRF!B3511="","",IF(JRF!B3511=IFERROR(VLOOKUP(JRF!B3511,Checks!AI:AI,1,0),0),"Entry in Branch/Satellite BU's",""))</f>
        <v/>
      </c>
      <c r="AL3498" t="str">
        <f>IFERROR(IF('Journal Template'!A3910="","",IF('Journal Template'!A3910=IFERROR(VLOOKUP('Journal Template'!A3910,Checks!AI:AI,1,0),0),"Entry in Branch/Satellite BU's","")),"")</f>
        <v/>
      </c>
      <c r="AO3498" s="171"/>
      <c r="AP3498" s="171"/>
      <c r="AQ3498" s="171"/>
      <c r="AR3498" s="171"/>
      <c r="CI3498" t="str">
        <f>IF(JRF!F3511&gt;0,"",IF(JRF!B3511="","",IF(LEFT(JRF!B3511,1)=IFERROR(VLOOKUP(LEFT(JRF!B3511,1),$CF$2:$CF$5,1,0),0),"Product Code Required",IF(JRF!C3511="","",IF(JRF!C3511=IFERROR(VLOOKUP(JRF!C3511,$CH:$CH,1,0),0),"Product Code Required","NA")))))</f>
        <v/>
      </c>
      <c r="CJ3498" t="str">
        <f>IF(JRF!AV3511&gt;0,"",IF(JRF!Q3511="","",IF(LEFT(JRF!Q3511,1)=IFERROR(VLOOKUP(LEFT(JRF!Q3511,1),$CF$2:$CF$5,1,0),0),"Product Code Required",IF(JRF!V3511="","",IF(JRF!V3511=IFERROR(VLOOKUP(JRF!V3511,$CH:$CH,1,0),0),"Product Code Required","NA")))))</f>
        <v/>
      </c>
      <c r="CK3498" t="str">
        <f>IFERROR(IF(LEN('Journal Template'!F3509)&gt;0,"",IF('Journal Template'!A3509="","",IF(LEFT('Journal Template'!A3509,1)=IFERROR(VLOOKUP(LEFT('Journal Template'!A3509,1),Checks!$CF$2:$CF$5,1,0),0),"Product Code Required",IF('Journal Template'!D3509="","",IF('Journal Template'!D3509=IFERROR(VLOOKUP('Journal Template'!D3509,Checks!$CH:$CH,1,0),0),"Product Code Required","NA"))))),"")</f>
        <v/>
      </c>
    </row>
    <row r="3499" spans="14:89">
      <c r="N3499" t="s">
        <v>622</v>
      </c>
      <c r="O3499" t="s">
        <v>15223</v>
      </c>
      <c r="P3499" t="s">
        <v>386</v>
      </c>
      <c r="Q3499" s="150" t="str">
        <f>IF(JRF!D3512="","",IF(IFERROR(VLOOKUP(JRF!D3512,Checks!N:P,3,0),0)="A","","Inactive account in Use"))</f>
        <v/>
      </c>
      <c r="R3499" t="str">
        <f>IFERROR(IF('Journal Template'!C3911="","",IF(IFERROR(VLOOKUP('Journal Template'!C3911,Checks!N:P,3,0),0)="A","","Inactive account in Use")),"")</f>
        <v/>
      </c>
      <c r="V3499" s="150" t="str">
        <f>IF(JRF!C3512="","",IF(IFERROR(VLOOKUP(JRF!C3512,Checks!S:U,3,0),0)="A","Entry with System fund Dept",""))</f>
        <v/>
      </c>
      <c r="W3499" t="str">
        <f>IFERROR(IF('Journal Template'!D3911="","",IF(IFERROR(VLOOKUP('Journal Template'!D3911,Checks!S:U,3,0),0)="A","Entry with System fund Dept","")),"")</f>
        <v/>
      </c>
      <c r="X3499" t="s">
        <v>15224</v>
      </c>
      <c r="Y3499" t="s">
        <v>389</v>
      </c>
      <c r="Z3499" t="s">
        <v>15225</v>
      </c>
      <c r="AA3499" t="s">
        <v>391</v>
      </c>
      <c r="AB3499" t="s">
        <v>125</v>
      </c>
      <c r="AC3499" s="150" t="str">
        <f>IFERROR(IF(JRF!C3512="","",IF(AND(VLOOKUP(JRF!C3512,X:AA,4,0)=JRF!B3512,VLOOKUP(JRF!C3512,X:Y,2,0)="A"),"","Inactive Dept Combo Error")),"Inactive Dept Combo Error")</f>
        <v/>
      </c>
      <c r="AD3499" t="str">
        <f>IFERROR(IF('Journal Template'!D3911="","",IF(AND(VLOOKUP('Journal Template'!D3911,X:AA,4,0)='Journal Template'!A3911,VLOOKUP('Journal Template'!D3911,X:Y,2,0)="A"),"","Inactive Dept Combo Error")),"")</f>
        <v/>
      </c>
      <c r="AK3499" s="150" t="str">
        <f>IF(JRF!B3512="","",IF(JRF!B3512=IFERROR(VLOOKUP(JRF!B3512,Checks!AI:AI,1,0),0),"Entry in Branch/Satellite BU's",""))</f>
        <v/>
      </c>
      <c r="AL3499" t="str">
        <f>IFERROR(IF('Journal Template'!A3911="","",IF('Journal Template'!A3911=IFERROR(VLOOKUP('Journal Template'!A3911,Checks!AI:AI,1,0),0),"Entry in Branch/Satellite BU's","")),"")</f>
        <v/>
      </c>
      <c r="AO3499" s="171"/>
      <c r="AP3499" s="171"/>
      <c r="AQ3499" s="171"/>
      <c r="AR3499" s="171"/>
      <c r="CI3499" t="str">
        <f>IF(JRF!F3512&gt;0,"",IF(JRF!B3512="","",IF(LEFT(JRF!B3512,1)=IFERROR(VLOOKUP(LEFT(JRF!B3512,1),$CF$2:$CF$5,1,0),0),"Product Code Required",IF(JRF!C3512="","",IF(JRF!C3512=IFERROR(VLOOKUP(JRF!C3512,$CH:$CH,1,0),0),"Product Code Required","NA")))))</f>
        <v/>
      </c>
      <c r="CJ3499" t="str">
        <f>IF(JRF!AV3512&gt;0,"",IF(JRF!Q3512="","",IF(LEFT(JRF!Q3512,1)=IFERROR(VLOOKUP(LEFT(JRF!Q3512,1),$CF$2:$CF$5,1,0),0),"Product Code Required",IF(JRF!V3512="","",IF(JRF!V3512=IFERROR(VLOOKUP(JRF!V3512,$CH:$CH,1,0),0),"Product Code Required","NA")))))</f>
        <v/>
      </c>
      <c r="CK3499" t="str">
        <f>IFERROR(IF(LEN('Journal Template'!F3510)&gt;0,"",IF('Journal Template'!A3510="","",IF(LEFT('Journal Template'!A3510,1)=IFERROR(VLOOKUP(LEFT('Journal Template'!A3510,1),Checks!$CF$2:$CF$5,1,0),0),"Product Code Required",IF('Journal Template'!D3510="","",IF('Journal Template'!D3510=IFERROR(VLOOKUP('Journal Template'!D3510,Checks!$CH:$CH,1,0),0),"Product Code Required","NA"))))),"")</f>
        <v/>
      </c>
    </row>
    <row r="3500" spans="14:89">
      <c r="N3500" t="s">
        <v>633</v>
      </c>
      <c r="O3500" t="s">
        <v>15226</v>
      </c>
      <c r="P3500" t="s">
        <v>386</v>
      </c>
      <c r="Q3500" s="150" t="str">
        <f>IF(JRF!D3513="","",IF(IFERROR(VLOOKUP(JRF!D3513,Checks!N:P,3,0),0)="A","","Inactive account in Use"))</f>
        <v/>
      </c>
      <c r="R3500" t="str">
        <f>IFERROR(IF('Journal Template'!C3912="","",IF(IFERROR(VLOOKUP('Journal Template'!C3912,Checks!N:P,3,0),0)="A","","Inactive account in Use")),"")</f>
        <v/>
      </c>
      <c r="V3500" s="150" t="str">
        <f>IF(JRF!C3513="","",IF(IFERROR(VLOOKUP(JRF!C3513,Checks!S:U,3,0),0)="A","Entry with System fund Dept",""))</f>
        <v/>
      </c>
      <c r="W3500" t="str">
        <f>IFERROR(IF('Journal Template'!D3912="","",IF(IFERROR(VLOOKUP('Journal Template'!D3912,Checks!S:U,3,0),0)="A","Entry with System fund Dept","")),"")</f>
        <v/>
      </c>
      <c r="X3500" t="s">
        <v>15227</v>
      </c>
      <c r="Y3500" t="s">
        <v>389</v>
      </c>
      <c r="Z3500" t="s">
        <v>15228</v>
      </c>
      <c r="AA3500" t="s">
        <v>391</v>
      </c>
      <c r="AB3500" t="s">
        <v>125</v>
      </c>
      <c r="AC3500" s="150" t="str">
        <f>IFERROR(IF(JRF!C3513="","",IF(AND(VLOOKUP(JRF!C3513,X:AA,4,0)=JRF!B3513,VLOOKUP(JRF!C3513,X:Y,2,0)="A"),"","Inactive Dept Combo Error")),"Inactive Dept Combo Error")</f>
        <v/>
      </c>
      <c r="AD3500" t="str">
        <f>IFERROR(IF('Journal Template'!D3912="","",IF(AND(VLOOKUP('Journal Template'!D3912,X:AA,4,0)='Journal Template'!A3912,VLOOKUP('Journal Template'!D3912,X:Y,2,0)="A"),"","Inactive Dept Combo Error")),"")</f>
        <v/>
      </c>
      <c r="AK3500" s="150" t="str">
        <f>IF(JRF!B3513="","",IF(JRF!B3513=IFERROR(VLOOKUP(JRF!B3513,Checks!AI:AI,1,0),0),"Entry in Branch/Satellite BU's",""))</f>
        <v/>
      </c>
      <c r="AL3500" t="str">
        <f>IFERROR(IF('Journal Template'!A3912="","",IF('Journal Template'!A3912=IFERROR(VLOOKUP('Journal Template'!A3912,Checks!AI:AI,1,0),0),"Entry in Branch/Satellite BU's","")),"")</f>
        <v/>
      </c>
      <c r="AO3500" s="171"/>
      <c r="AP3500" s="171"/>
      <c r="AQ3500" s="171"/>
      <c r="AR3500" s="171"/>
      <c r="CI3500" t="str">
        <f>IF(JRF!F3513&gt;0,"",IF(JRF!B3513="","",IF(LEFT(JRF!B3513,1)=IFERROR(VLOOKUP(LEFT(JRF!B3513,1),$CF$2:$CF$5,1,0),0),"Product Code Required",IF(JRF!C3513="","",IF(JRF!C3513=IFERROR(VLOOKUP(JRF!C3513,$CH:$CH,1,0),0),"Product Code Required","NA")))))</f>
        <v/>
      </c>
      <c r="CJ3500" t="str">
        <f>IF(JRF!AV3513&gt;0,"",IF(JRF!Q3513="","",IF(LEFT(JRF!Q3513,1)=IFERROR(VLOOKUP(LEFT(JRF!Q3513,1),$CF$2:$CF$5,1,0),0),"Product Code Required",IF(JRF!V3513="","",IF(JRF!V3513=IFERROR(VLOOKUP(JRF!V3513,$CH:$CH,1,0),0),"Product Code Required","NA")))))</f>
        <v/>
      </c>
      <c r="CK3500" t="str">
        <f>IFERROR(IF(LEN('Journal Template'!F3511)&gt;0,"",IF('Journal Template'!A3511="","",IF(LEFT('Journal Template'!A3511,1)=IFERROR(VLOOKUP(LEFT('Journal Template'!A3511,1),Checks!$CF$2:$CF$5,1,0),0),"Product Code Required",IF('Journal Template'!D3511="","",IF('Journal Template'!D3511=IFERROR(VLOOKUP('Journal Template'!D3511,Checks!$CH:$CH,1,0),0),"Product Code Required","NA"))))),"")</f>
        <v/>
      </c>
    </row>
    <row r="3501" spans="14:89">
      <c r="N3501" t="s">
        <v>15229</v>
      </c>
      <c r="O3501" t="s">
        <v>15230</v>
      </c>
      <c r="P3501" t="s">
        <v>386</v>
      </c>
      <c r="Q3501" s="150" t="str">
        <f>IF(JRF!D3514="","",IF(IFERROR(VLOOKUP(JRF!D3514,Checks!N:P,3,0),0)="A","","Inactive account in Use"))</f>
        <v/>
      </c>
      <c r="R3501" t="str">
        <f>IFERROR(IF('Journal Template'!C3913="","",IF(IFERROR(VLOOKUP('Journal Template'!C3913,Checks!N:P,3,0),0)="A","","Inactive account in Use")),"")</f>
        <v/>
      </c>
      <c r="V3501" s="150" t="str">
        <f>IF(JRF!C3514="","",IF(IFERROR(VLOOKUP(JRF!C3514,Checks!S:U,3,0),0)="A","Entry with System fund Dept",""))</f>
        <v/>
      </c>
      <c r="W3501" t="str">
        <f>IFERROR(IF('Journal Template'!D3913="","",IF(IFERROR(VLOOKUP('Journal Template'!D3913,Checks!S:U,3,0),0)="A","Entry with System fund Dept","")),"")</f>
        <v/>
      </c>
      <c r="X3501" t="s">
        <v>15231</v>
      </c>
      <c r="Y3501" t="s">
        <v>389</v>
      </c>
      <c r="Z3501" t="s">
        <v>15232</v>
      </c>
      <c r="AA3501" t="s">
        <v>391</v>
      </c>
      <c r="AB3501" t="s">
        <v>125</v>
      </c>
      <c r="AC3501" s="150" t="str">
        <f>IFERROR(IF(JRF!C3514="","",IF(AND(VLOOKUP(JRF!C3514,X:AA,4,0)=JRF!B3514,VLOOKUP(JRF!C3514,X:Y,2,0)="A"),"","Inactive Dept Combo Error")),"Inactive Dept Combo Error")</f>
        <v/>
      </c>
      <c r="AD3501" t="str">
        <f>IFERROR(IF('Journal Template'!D3913="","",IF(AND(VLOOKUP('Journal Template'!D3913,X:AA,4,0)='Journal Template'!A3913,VLOOKUP('Journal Template'!D3913,X:Y,2,0)="A"),"","Inactive Dept Combo Error")),"")</f>
        <v/>
      </c>
      <c r="AK3501" s="150" t="str">
        <f>IF(JRF!B3514="","",IF(JRF!B3514=IFERROR(VLOOKUP(JRF!B3514,Checks!AI:AI,1,0),0),"Entry in Branch/Satellite BU's",""))</f>
        <v/>
      </c>
      <c r="AL3501" t="str">
        <f>IFERROR(IF('Journal Template'!A3913="","",IF('Journal Template'!A3913=IFERROR(VLOOKUP('Journal Template'!A3913,Checks!AI:AI,1,0),0),"Entry in Branch/Satellite BU's","")),"")</f>
        <v/>
      </c>
      <c r="AO3501" s="171"/>
      <c r="AP3501" s="171"/>
      <c r="AQ3501" s="171"/>
      <c r="AR3501" s="171"/>
      <c r="CI3501" t="str">
        <f>IF(JRF!F3514&gt;0,"",IF(JRF!B3514="","",IF(LEFT(JRF!B3514,1)=IFERROR(VLOOKUP(LEFT(JRF!B3514,1),$CF$2:$CF$5,1,0),0),"Product Code Required",IF(JRF!C3514="","",IF(JRF!C3514=IFERROR(VLOOKUP(JRF!C3514,$CH:$CH,1,0),0),"Product Code Required","NA")))))</f>
        <v/>
      </c>
      <c r="CJ3501" t="str">
        <f>IF(JRF!AV3514&gt;0,"",IF(JRF!Q3514="","",IF(LEFT(JRF!Q3514,1)=IFERROR(VLOOKUP(LEFT(JRF!Q3514,1),$CF$2:$CF$5,1,0),0),"Product Code Required",IF(JRF!V3514="","",IF(JRF!V3514=IFERROR(VLOOKUP(JRF!V3514,$CH:$CH,1,0),0),"Product Code Required","NA")))))</f>
        <v/>
      </c>
      <c r="CK3501" t="str">
        <f>IFERROR(IF(LEN('Journal Template'!F3512)&gt;0,"",IF('Journal Template'!A3512="","",IF(LEFT('Journal Template'!A3512,1)=IFERROR(VLOOKUP(LEFT('Journal Template'!A3512,1),Checks!$CF$2:$CF$5,1,0),0),"Product Code Required",IF('Journal Template'!D3512="","",IF('Journal Template'!D3512=IFERROR(VLOOKUP('Journal Template'!D3512,Checks!$CH:$CH,1,0),0),"Product Code Required","NA"))))),"")</f>
        <v/>
      </c>
    </row>
    <row r="3502" spans="14:89">
      <c r="N3502" t="s">
        <v>15233</v>
      </c>
      <c r="O3502" t="s">
        <v>15234</v>
      </c>
      <c r="P3502" t="s">
        <v>386</v>
      </c>
      <c r="Q3502" s="150" t="str">
        <f>IF(JRF!D3515="","",IF(IFERROR(VLOOKUP(JRF!D3515,Checks!N:P,3,0),0)="A","","Inactive account in Use"))</f>
        <v/>
      </c>
      <c r="R3502" t="str">
        <f>IFERROR(IF('Journal Template'!C3914="","",IF(IFERROR(VLOOKUP('Journal Template'!C3914,Checks!N:P,3,0),0)="A","","Inactive account in Use")),"")</f>
        <v/>
      </c>
      <c r="V3502" s="150" t="str">
        <f>IF(JRF!C3515="","",IF(IFERROR(VLOOKUP(JRF!C3515,Checks!S:U,3,0),0)="A","Entry with System fund Dept",""))</f>
        <v/>
      </c>
      <c r="W3502" t="str">
        <f>IFERROR(IF('Journal Template'!D3914="","",IF(IFERROR(VLOOKUP('Journal Template'!D3914,Checks!S:U,3,0),0)="A","Entry with System fund Dept","")),"")</f>
        <v/>
      </c>
      <c r="X3502" t="s">
        <v>15235</v>
      </c>
      <c r="Y3502" t="s">
        <v>389</v>
      </c>
      <c r="Z3502" t="s">
        <v>15236</v>
      </c>
      <c r="AA3502" t="s">
        <v>391</v>
      </c>
      <c r="AB3502" t="s">
        <v>125</v>
      </c>
      <c r="AC3502" s="150" t="str">
        <f>IFERROR(IF(JRF!C3515="","",IF(AND(VLOOKUP(JRF!C3515,X:AA,4,0)=JRF!B3515,VLOOKUP(JRF!C3515,X:Y,2,0)="A"),"","Inactive Dept Combo Error")),"Inactive Dept Combo Error")</f>
        <v/>
      </c>
      <c r="AD3502" t="str">
        <f>IFERROR(IF('Journal Template'!D3914="","",IF(AND(VLOOKUP('Journal Template'!D3914,X:AA,4,0)='Journal Template'!A3914,VLOOKUP('Journal Template'!D3914,X:Y,2,0)="A"),"","Inactive Dept Combo Error")),"")</f>
        <v/>
      </c>
      <c r="AK3502" s="150" t="str">
        <f>IF(JRF!B3515="","",IF(JRF!B3515=IFERROR(VLOOKUP(JRF!B3515,Checks!AI:AI,1,0),0),"Entry in Branch/Satellite BU's",""))</f>
        <v/>
      </c>
      <c r="AL3502" t="str">
        <f>IFERROR(IF('Journal Template'!A3914="","",IF('Journal Template'!A3914=IFERROR(VLOOKUP('Journal Template'!A3914,Checks!AI:AI,1,0),0),"Entry in Branch/Satellite BU's","")),"")</f>
        <v/>
      </c>
      <c r="AO3502" s="171"/>
      <c r="AP3502" s="171"/>
      <c r="AQ3502" s="171"/>
      <c r="AR3502" s="171"/>
      <c r="CI3502" t="str">
        <f>IF(JRF!F3515&gt;0,"",IF(JRF!B3515="","",IF(LEFT(JRF!B3515,1)=IFERROR(VLOOKUP(LEFT(JRF!B3515,1),$CF$2:$CF$5,1,0),0),"Product Code Required",IF(JRF!C3515="","",IF(JRF!C3515=IFERROR(VLOOKUP(JRF!C3515,$CH:$CH,1,0),0),"Product Code Required","NA")))))</f>
        <v/>
      </c>
      <c r="CJ3502" t="str">
        <f>IF(JRF!AV3515&gt;0,"",IF(JRF!Q3515="","",IF(LEFT(JRF!Q3515,1)=IFERROR(VLOOKUP(LEFT(JRF!Q3515,1),$CF$2:$CF$5,1,0),0),"Product Code Required",IF(JRF!V3515="","",IF(JRF!V3515=IFERROR(VLOOKUP(JRF!V3515,$CH:$CH,1,0),0),"Product Code Required","NA")))))</f>
        <v/>
      </c>
      <c r="CK3502" t="str">
        <f>IFERROR(IF(LEN('Journal Template'!F3513)&gt;0,"",IF('Journal Template'!A3513="","",IF(LEFT('Journal Template'!A3513,1)=IFERROR(VLOOKUP(LEFT('Journal Template'!A3513,1),Checks!$CF$2:$CF$5,1,0),0),"Product Code Required",IF('Journal Template'!D3513="","",IF('Journal Template'!D3513=IFERROR(VLOOKUP('Journal Template'!D3513,Checks!$CH:$CH,1,0),0),"Product Code Required","NA"))))),"")</f>
        <v/>
      </c>
    </row>
    <row r="3503" spans="14:89">
      <c r="N3503" t="s">
        <v>15237</v>
      </c>
      <c r="O3503" t="s">
        <v>15238</v>
      </c>
      <c r="P3503" t="s">
        <v>386</v>
      </c>
      <c r="Q3503" s="150" t="str">
        <f>IF(JRF!D3516="","",IF(IFERROR(VLOOKUP(JRF!D3516,Checks!N:P,3,0),0)="A","","Inactive account in Use"))</f>
        <v/>
      </c>
      <c r="R3503" t="str">
        <f>IFERROR(IF('Journal Template'!C3915="","",IF(IFERROR(VLOOKUP('Journal Template'!C3915,Checks!N:P,3,0),0)="A","","Inactive account in Use")),"")</f>
        <v/>
      </c>
      <c r="V3503" s="150" t="str">
        <f>IF(JRF!C3516="","",IF(IFERROR(VLOOKUP(JRF!C3516,Checks!S:U,3,0),0)="A","Entry with System fund Dept",""))</f>
        <v/>
      </c>
      <c r="W3503" t="str">
        <f>IFERROR(IF('Journal Template'!D3915="","",IF(IFERROR(VLOOKUP('Journal Template'!D3915,Checks!S:U,3,0),0)="A","Entry with System fund Dept","")),"")</f>
        <v/>
      </c>
      <c r="X3503" t="s">
        <v>15239</v>
      </c>
      <c r="Y3503" t="s">
        <v>389</v>
      </c>
      <c r="Z3503" t="s">
        <v>15240</v>
      </c>
      <c r="AA3503" t="s">
        <v>399</v>
      </c>
      <c r="AB3503" t="s">
        <v>125</v>
      </c>
      <c r="AC3503" s="150" t="str">
        <f>IFERROR(IF(JRF!C3516="","",IF(AND(VLOOKUP(JRF!C3516,X:AA,4,0)=JRF!B3516,VLOOKUP(JRF!C3516,X:Y,2,0)="A"),"","Inactive Dept Combo Error")),"Inactive Dept Combo Error")</f>
        <v/>
      </c>
      <c r="AD3503" t="str">
        <f>IFERROR(IF('Journal Template'!D3915="","",IF(AND(VLOOKUP('Journal Template'!D3915,X:AA,4,0)='Journal Template'!A3915,VLOOKUP('Journal Template'!D3915,X:Y,2,0)="A"),"","Inactive Dept Combo Error")),"")</f>
        <v/>
      </c>
      <c r="AK3503" s="150" t="str">
        <f>IF(JRF!B3516="","",IF(JRF!B3516=IFERROR(VLOOKUP(JRF!B3516,Checks!AI:AI,1,0),0),"Entry in Branch/Satellite BU's",""))</f>
        <v/>
      </c>
      <c r="AL3503" t="str">
        <f>IFERROR(IF('Journal Template'!A3915="","",IF('Journal Template'!A3915=IFERROR(VLOOKUP('Journal Template'!A3915,Checks!AI:AI,1,0),0),"Entry in Branch/Satellite BU's","")),"")</f>
        <v/>
      </c>
      <c r="AO3503" s="171"/>
      <c r="AP3503" s="171"/>
      <c r="AQ3503" s="171"/>
      <c r="AR3503" s="171"/>
      <c r="CI3503" t="str">
        <f>IF(JRF!F3516&gt;0,"",IF(JRF!B3516="","",IF(LEFT(JRF!B3516,1)=IFERROR(VLOOKUP(LEFT(JRF!B3516,1),$CF$2:$CF$5,1,0),0),"Product Code Required",IF(JRF!C3516="","",IF(JRF!C3516=IFERROR(VLOOKUP(JRF!C3516,$CH:$CH,1,0),0),"Product Code Required","NA")))))</f>
        <v/>
      </c>
      <c r="CJ3503" t="str">
        <f>IF(JRF!AV3516&gt;0,"",IF(JRF!Q3516="","",IF(LEFT(JRF!Q3516,1)=IFERROR(VLOOKUP(LEFT(JRF!Q3516,1),$CF$2:$CF$5,1,0),0),"Product Code Required",IF(JRF!V3516="","",IF(JRF!V3516=IFERROR(VLOOKUP(JRF!V3516,$CH:$CH,1,0),0),"Product Code Required","NA")))))</f>
        <v/>
      </c>
      <c r="CK3503" t="str">
        <f>IFERROR(IF(LEN('Journal Template'!F3514)&gt;0,"",IF('Journal Template'!A3514="","",IF(LEFT('Journal Template'!A3514,1)=IFERROR(VLOOKUP(LEFT('Journal Template'!A3514,1),Checks!$CF$2:$CF$5,1,0),0),"Product Code Required",IF('Journal Template'!D3514="","",IF('Journal Template'!D3514=IFERROR(VLOOKUP('Journal Template'!D3514,Checks!$CH:$CH,1,0),0),"Product Code Required","NA"))))),"")</f>
        <v/>
      </c>
    </row>
    <row r="3504" spans="14:89">
      <c r="N3504" t="s">
        <v>15241</v>
      </c>
      <c r="O3504" t="s">
        <v>14689</v>
      </c>
      <c r="P3504" t="s">
        <v>386</v>
      </c>
      <c r="Q3504" s="150" t="str">
        <f>IF(JRF!D3517="","",IF(IFERROR(VLOOKUP(JRF!D3517,Checks!N:P,3,0),0)="A","","Inactive account in Use"))</f>
        <v/>
      </c>
      <c r="R3504" t="str">
        <f>IFERROR(IF('Journal Template'!C3916="","",IF(IFERROR(VLOOKUP('Journal Template'!C3916,Checks!N:P,3,0),0)="A","","Inactive account in Use")),"")</f>
        <v/>
      </c>
      <c r="V3504" s="150" t="str">
        <f>IF(JRF!C3517="","",IF(IFERROR(VLOOKUP(JRF!C3517,Checks!S:U,3,0),0)="A","Entry with System fund Dept",""))</f>
        <v/>
      </c>
      <c r="W3504" t="str">
        <f>IFERROR(IF('Journal Template'!D3916="","",IF(IFERROR(VLOOKUP('Journal Template'!D3916,Checks!S:U,3,0),0)="A","Entry with System fund Dept","")),"")</f>
        <v/>
      </c>
      <c r="X3504" t="s">
        <v>15242</v>
      </c>
      <c r="Y3504" t="s">
        <v>389</v>
      </c>
      <c r="Z3504" t="s">
        <v>15243</v>
      </c>
      <c r="AA3504" t="s">
        <v>399</v>
      </c>
      <c r="AB3504" t="s">
        <v>125</v>
      </c>
      <c r="AC3504" s="150" t="str">
        <f>IFERROR(IF(JRF!C3517="","",IF(AND(VLOOKUP(JRF!C3517,X:AA,4,0)=JRF!B3517,VLOOKUP(JRF!C3517,X:Y,2,0)="A"),"","Inactive Dept Combo Error")),"Inactive Dept Combo Error")</f>
        <v/>
      </c>
      <c r="AD3504" t="str">
        <f>IFERROR(IF('Journal Template'!D3916="","",IF(AND(VLOOKUP('Journal Template'!D3916,X:AA,4,0)='Journal Template'!A3916,VLOOKUP('Journal Template'!D3916,X:Y,2,0)="A"),"","Inactive Dept Combo Error")),"")</f>
        <v/>
      </c>
      <c r="AK3504" s="150" t="str">
        <f>IF(JRF!B3517="","",IF(JRF!B3517=IFERROR(VLOOKUP(JRF!B3517,Checks!AI:AI,1,0),0),"Entry in Branch/Satellite BU's",""))</f>
        <v/>
      </c>
      <c r="AL3504" t="str">
        <f>IFERROR(IF('Journal Template'!A3916="","",IF('Journal Template'!A3916=IFERROR(VLOOKUP('Journal Template'!A3916,Checks!AI:AI,1,0),0),"Entry in Branch/Satellite BU's","")),"")</f>
        <v/>
      </c>
      <c r="AO3504" s="171"/>
      <c r="AP3504" s="171"/>
      <c r="AQ3504" s="171"/>
      <c r="AR3504" s="171"/>
      <c r="CI3504" t="str">
        <f>IF(JRF!F3517&gt;0,"",IF(JRF!B3517="","",IF(LEFT(JRF!B3517,1)=IFERROR(VLOOKUP(LEFT(JRF!B3517,1),$CF$2:$CF$5,1,0),0),"Product Code Required",IF(JRF!C3517="","",IF(JRF!C3517=IFERROR(VLOOKUP(JRF!C3517,$CH:$CH,1,0),0),"Product Code Required","NA")))))</f>
        <v/>
      </c>
      <c r="CJ3504" t="str">
        <f>IF(JRF!AV3517&gt;0,"",IF(JRF!Q3517="","",IF(LEFT(JRF!Q3517,1)=IFERROR(VLOOKUP(LEFT(JRF!Q3517,1),$CF$2:$CF$5,1,0),0),"Product Code Required",IF(JRF!V3517="","",IF(JRF!V3517=IFERROR(VLOOKUP(JRF!V3517,$CH:$CH,1,0),0),"Product Code Required","NA")))))</f>
        <v/>
      </c>
      <c r="CK3504" t="str">
        <f>IFERROR(IF(LEN('Journal Template'!F3515)&gt;0,"",IF('Journal Template'!A3515="","",IF(LEFT('Journal Template'!A3515,1)=IFERROR(VLOOKUP(LEFT('Journal Template'!A3515,1),Checks!$CF$2:$CF$5,1,0),0),"Product Code Required",IF('Journal Template'!D3515="","",IF('Journal Template'!D3515=IFERROR(VLOOKUP('Journal Template'!D3515,Checks!$CH:$CH,1,0),0),"Product Code Required","NA"))))),"")</f>
        <v/>
      </c>
    </row>
    <row r="3505" spans="14:89">
      <c r="N3505" t="s">
        <v>15244</v>
      </c>
      <c r="O3505" t="s">
        <v>15245</v>
      </c>
      <c r="P3505" t="s">
        <v>386</v>
      </c>
      <c r="Q3505" s="150" t="str">
        <f>IF(JRF!D3518="","",IF(IFERROR(VLOOKUP(JRF!D3518,Checks!N:P,3,0),0)="A","","Inactive account in Use"))</f>
        <v/>
      </c>
      <c r="R3505" t="str">
        <f>IFERROR(IF('Journal Template'!C3917="","",IF(IFERROR(VLOOKUP('Journal Template'!C3917,Checks!N:P,3,0),0)="A","","Inactive account in Use")),"")</f>
        <v/>
      </c>
      <c r="V3505" s="150" t="str">
        <f>IF(JRF!C3518="","",IF(IFERROR(VLOOKUP(JRF!C3518,Checks!S:U,3,0),0)="A","Entry with System fund Dept",""))</f>
        <v/>
      </c>
      <c r="W3505" t="str">
        <f>IFERROR(IF('Journal Template'!D3917="","",IF(IFERROR(VLOOKUP('Journal Template'!D3917,Checks!S:U,3,0),0)="A","Entry with System fund Dept","")),"")</f>
        <v/>
      </c>
      <c r="X3505" t="s">
        <v>15246</v>
      </c>
      <c r="Y3505" t="s">
        <v>389</v>
      </c>
      <c r="Z3505" t="s">
        <v>15247</v>
      </c>
      <c r="AA3505" t="s">
        <v>391</v>
      </c>
      <c r="AB3505" t="s">
        <v>125</v>
      </c>
      <c r="AC3505" s="150" t="str">
        <f>IFERROR(IF(JRF!C3518="","",IF(AND(VLOOKUP(JRF!C3518,X:AA,4,0)=JRF!B3518,VLOOKUP(JRF!C3518,X:Y,2,0)="A"),"","Inactive Dept Combo Error")),"Inactive Dept Combo Error")</f>
        <v/>
      </c>
      <c r="AD3505" t="str">
        <f>IFERROR(IF('Journal Template'!D3917="","",IF(AND(VLOOKUP('Journal Template'!D3917,X:AA,4,0)='Journal Template'!A3917,VLOOKUP('Journal Template'!D3917,X:Y,2,0)="A"),"","Inactive Dept Combo Error")),"")</f>
        <v/>
      </c>
      <c r="AK3505" s="150" t="str">
        <f>IF(JRF!B3518="","",IF(JRF!B3518=IFERROR(VLOOKUP(JRF!B3518,Checks!AI:AI,1,0),0),"Entry in Branch/Satellite BU's",""))</f>
        <v/>
      </c>
      <c r="AL3505" t="str">
        <f>IFERROR(IF('Journal Template'!A3917="","",IF('Journal Template'!A3917=IFERROR(VLOOKUP('Journal Template'!A3917,Checks!AI:AI,1,0),0),"Entry in Branch/Satellite BU's","")),"")</f>
        <v/>
      </c>
      <c r="AO3505" s="171"/>
      <c r="AP3505" s="171"/>
      <c r="AQ3505" s="171"/>
      <c r="AR3505" s="171"/>
      <c r="CI3505" t="str">
        <f>IF(JRF!F3518&gt;0,"",IF(JRF!B3518="","",IF(LEFT(JRF!B3518,1)=IFERROR(VLOOKUP(LEFT(JRF!B3518,1),$CF$2:$CF$5,1,0),0),"Product Code Required",IF(JRF!C3518="","",IF(JRF!C3518=IFERROR(VLOOKUP(JRF!C3518,$CH:$CH,1,0),0),"Product Code Required","NA")))))</f>
        <v/>
      </c>
      <c r="CJ3505" t="str">
        <f>IF(JRF!AV3518&gt;0,"",IF(JRF!Q3518="","",IF(LEFT(JRF!Q3518,1)=IFERROR(VLOOKUP(LEFT(JRF!Q3518,1),$CF$2:$CF$5,1,0),0),"Product Code Required",IF(JRF!V3518="","",IF(JRF!V3518=IFERROR(VLOOKUP(JRF!V3518,$CH:$CH,1,0),0),"Product Code Required","NA")))))</f>
        <v/>
      </c>
      <c r="CK3505" t="str">
        <f>IFERROR(IF(LEN('Journal Template'!F3516)&gt;0,"",IF('Journal Template'!A3516="","",IF(LEFT('Journal Template'!A3516,1)=IFERROR(VLOOKUP(LEFT('Journal Template'!A3516,1),Checks!$CF$2:$CF$5,1,0),0),"Product Code Required",IF('Journal Template'!D3516="","",IF('Journal Template'!D3516=IFERROR(VLOOKUP('Journal Template'!D3516,Checks!$CH:$CH,1,0),0),"Product Code Required","NA"))))),"")</f>
        <v/>
      </c>
    </row>
    <row r="3506" spans="14:89">
      <c r="N3506" t="s">
        <v>15248</v>
      </c>
      <c r="O3506" t="s">
        <v>15249</v>
      </c>
      <c r="P3506" t="s">
        <v>386</v>
      </c>
      <c r="Q3506" s="150" t="str">
        <f>IF(JRF!D3519="","",IF(IFERROR(VLOOKUP(JRF!D3519,Checks!N:P,3,0),0)="A","","Inactive account in Use"))</f>
        <v/>
      </c>
      <c r="R3506" t="str">
        <f>IFERROR(IF('Journal Template'!C3918="","",IF(IFERROR(VLOOKUP('Journal Template'!C3918,Checks!N:P,3,0),0)="A","","Inactive account in Use")),"")</f>
        <v/>
      </c>
      <c r="V3506" s="150" t="str">
        <f>IF(JRF!C3519="","",IF(IFERROR(VLOOKUP(JRF!C3519,Checks!S:U,3,0),0)="A","Entry with System fund Dept",""))</f>
        <v/>
      </c>
      <c r="W3506" t="str">
        <f>IFERROR(IF('Journal Template'!D3918="","",IF(IFERROR(VLOOKUP('Journal Template'!D3918,Checks!S:U,3,0),0)="A","Entry with System fund Dept","")),"")</f>
        <v/>
      </c>
      <c r="X3506" t="s">
        <v>15250</v>
      </c>
      <c r="Y3506" t="s">
        <v>389</v>
      </c>
      <c r="Z3506" t="s">
        <v>15251</v>
      </c>
      <c r="AA3506" t="s">
        <v>10871</v>
      </c>
      <c r="AB3506" t="s">
        <v>125</v>
      </c>
      <c r="AC3506" s="150" t="str">
        <f>IFERROR(IF(JRF!C3519="","",IF(AND(VLOOKUP(JRF!C3519,X:AA,4,0)=JRF!B3519,VLOOKUP(JRF!C3519,X:Y,2,0)="A"),"","Inactive Dept Combo Error")),"Inactive Dept Combo Error")</f>
        <v/>
      </c>
      <c r="AD3506" t="str">
        <f>IFERROR(IF('Journal Template'!D3918="","",IF(AND(VLOOKUP('Journal Template'!D3918,X:AA,4,0)='Journal Template'!A3918,VLOOKUP('Journal Template'!D3918,X:Y,2,0)="A"),"","Inactive Dept Combo Error")),"")</f>
        <v/>
      </c>
      <c r="AK3506" s="150" t="str">
        <f>IF(JRF!B3519="","",IF(JRF!B3519=IFERROR(VLOOKUP(JRF!B3519,Checks!AI:AI,1,0),0),"Entry in Branch/Satellite BU's",""))</f>
        <v/>
      </c>
      <c r="AL3506" t="str">
        <f>IFERROR(IF('Journal Template'!A3918="","",IF('Journal Template'!A3918=IFERROR(VLOOKUP('Journal Template'!A3918,Checks!AI:AI,1,0),0),"Entry in Branch/Satellite BU's","")),"")</f>
        <v/>
      </c>
      <c r="AO3506" s="171"/>
      <c r="AP3506" s="171"/>
      <c r="AQ3506" s="171"/>
      <c r="AR3506" s="171"/>
      <c r="CI3506" t="str">
        <f>IF(JRF!F3519&gt;0,"",IF(JRF!B3519="","",IF(LEFT(JRF!B3519,1)=IFERROR(VLOOKUP(LEFT(JRF!B3519,1),$CF$2:$CF$5,1,0),0),"Product Code Required",IF(JRF!C3519="","",IF(JRF!C3519=IFERROR(VLOOKUP(JRF!C3519,$CH:$CH,1,0),0),"Product Code Required","NA")))))</f>
        <v/>
      </c>
      <c r="CJ3506" t="str">
        <f>IF(JRF!AV3519&gt;0,"",IF(JRF!Q3519="","",IF(LEFT(JRF!Q3519,1)=IFERROR(VLOOKUP(LEFT(JRF!Q3519,1),$CF$2:$CF$5,1,0),0),"Product Code Required",IF(JRF!V3519="","",IF(JRF!V3519=IFERROR(VLOOKUP(JRF!V3519,$CH:$CH,1,0),0),"Product Code Required","NA")))))</f>
        <v/>
      </c>
      <c r="CK3506" t="str">
        <f>IFERROR(IF(LEN('Journal Template'!F3517)&gt;0,"",IF('Journal Template'!A3517="","",IF(LEFT('Journal Template'!A3517,1)=IFERROR(VLOOKUP(LEFT('Journal Template'!A3517,1),Checks!$CF$2:$CF$5,1,0),0),"Product Code Required",IF('Journal Template'!D3517="","",IF('Journal Template'!D3517=IFERROR(VLOOKUP('Journal Template'!D3517,Checks!$CH:$CH,1,0),0),"Product Code Required","NA"))))),"")</f>
        <v/>
      </c>
    </row>
    <row r="3507" spans="14:89">
      <c r="N3507" t="s">
        <v>15252</v>
      </c>
      <c r="O3507" t="s">
        <v>15253</v>
      </c>
      <c r="P3507" t="s">
        <v>386</v>
      </c>
      <c r="Q3507" s="150" t="str">
        <f>IF(JRF!D3520="","",IF(IFERROR(VLOOKUP(JRF!D3520,Checks!N:P,3,0),0)="A","","Inactive account in Use"))</f>
        <v/>
      </c>
      <c r="R3507" t="str">
        <f>IFERROR(IF('Journal Template'!C3919="","",IF(IFERROR(VLOOKUP('Journal Template'!C3919,Checks!N:P,3,0),0)="A","","Inactive account in Use")),"")</f>
        <v/>
      </c>
      <c r="V3507" s="150" t="str">
        <f>IF(JRF!C3520="","",IF(IFERROR(VLOOKUP(JRF!C3520,Checks!S:U,3,0),0)="A","Entry with System fund Dept",""))</f>
        <v/>
      </c>
      <c r="W3507" t="str">
        <f>IFERROR(IF('Journal Template'!D3919="","",IF(IFERROR(VLOOKUP('Journal Template'!D3919,Checks!S:U,3,0),0)="A","Entry with System fund Dept","")),"")</f>
        <v/>
      </c>
      <c r="X3507" t="s">
        <v>15254</v>
      </c>
      <c r="Y3507" t="s">
        <v>389</v>
      </c>
      <c r="Z3507" t="s">
        <v>15255</v>
      </c>
      <c r="AA3507" t="s">
        <v>391</v>
      </c>
      <c r="AB3507" t="s">
        <v>125</v>
      </c>
      <c r="AC3507" s="150" t="str">
        <f>IFERROR(IF(JRF!C3520="","",IF(AND(VLOOKUP(JRF!C3520,X:AA,4,0)=JRF!B3520,VLOOKUP(JRF!C3520,X:Y,2,0)="A"),"","Inactive Dept Combo Error")),"Inactive Dept Combo Error")</f>
        <v/>
      </c>
      <c r="AD3507" t="str">
        <f>IFERROR(IF('Journal Template'!D3919="","",IF(AND(VLOOKUP('Journal Template'!D3919,X:AA,4,0)='Journal Template'!A3919,VLOOKUP('Journal Template'!D3919,X:Y,2,0)="A"),"","Inactive Dept Combo Error")),"")</f>
        <v/>
      </c>
      <c r="AK3507" s="150" t="str">
        <f>IF(JRF!B3520="","",IF(JRF!B3520=IFERROR(VLOOKUP(JRF!B3520,Checks!AI:AI,1,0),0),"Entry in Branch/Satellite BU's",""))</f>
        <v/>
      </c>
      <c r="AL3507" t="str">
        <f>IFERROR(IF('Journal Template'!A3919="","",IF('Journal Template'!A3919=IFERROR(VLOOKUP('Journal Template'!A3919,Checks!AI:AI,1,0),0),"Entry in Branch/Satellite BU's","")),"")</f>
        <v/>
      </c>
      <c r="AO3507" s="171"/>
      <c r="AP3507" s="171"/>
      <c r="AQ3507" s="171"/>
      <c r="AR3507" s="171"/>
      <c r="CI3507" t="str">
        <f>IF(JRF!F3520&gt;0,"",IF(JRF!B3520="","",IF(LEFT(JRF!B3520,1)=IFERROR(VLOOKUP(LEFT(JRF!B3520,1),$CF$2:$CF$5,1,0),0),"Product Code Required",IF(JRF!C3520="","",IF(JRF!C3520=IFERROR(VLOOKUP(JRF!C3520,$CH:$CH,1,0),0),"Product Code Required","NA")))))</f>
        <v/>
      </c>
      <c r="CJ3507" t="str">
        <f>IF(JRF!AV3520&gt;0,"",IF(JRF!Q3520="","",IF(LEFT(JRF!Q3520,1)=IFERROR(VLOOKUP(LEFT(JRF!Q3520,1),$CF$2:$CF$5,1,0),0),"Product Code Required",IF(JRF!V3520="","",IF(JRF!V3520=IFERROR(VLOOKUP(JRF!V3520,$CH:$CH,1,0),0),"Product Code Required","NA")))))</f>
        <v/>
      </c>
      <c r="CK3507" t="str">
        <f>IFERROR(IF(LEN('Journal Template'!F3518)&gt;0,"",IF('Journal Template'!A3518="","",IF(LEFT('Journal Template'!A3518,1)=IFERROR(VLOOKUP(LEFT('Journal Template'!A3518,1),Checks!$CF$2:$CF$5,1,0),0),"Product Code Required",IF('Journal Template'!D3518="","",IF('Journal Template'!D3518=IFERROR(VLOOKUP('Journal Template'!D3518,Checks!$CH:$CH,1,0),0),"Product Code Required","NA"))))),"")</f>
        <v/>
      </c>
    </row>
    <row r="3508" spans="14:89">
      <c r="N3508" t="s">
        <v>15256</v>
      </c>
      <c r="O3508" t="s">
        <v>14931</v>
      </c>
      <c r="P3508" t="s">
        <v>386</v>
      </c>
      <c r="Q3508" s="150" t="str">
        <f>IF(JRF!D3521="","",IF(IFERROR(VLOOKUP(JRF!D3521,Checks!N:P,3,0),0)="A","","Inactive account in Use"))</f>
        <v/>
      </c>
      <c r="R3508" t="str">
        <f>IFERROR(IF('Journal Template'!C3920="","",IF(IFERROR(VLOOKUP('Journal Template'!C3920,Checks!N:P,3,0),0)="A","","Inactive account in Use")),"")</f>
        <v/>
      </c>
      <c r="V3508" s="150" t="str">
        <f>IF(JRF!C3521="","",IF(IFERROR(VLOOKUP(JRF!C3521,Checks!S:U,3,0),0)="A","Entry with System fund Dept",""))</f>
        <v/>
      </c>
      <c r="W3508" t="str">
        <f>IFERROR(IF('Journal Template'!D3920="","",IF(IFERROR(VLOOKUP('Journal Template'!D3920,Checks!S:U,3,0),0)="A","Entry with System fund Dept","")),"")</f>
        <v/>
      </c>
      <c r="X3508" t="s">
        <v>15257</v>
      </c>
      <c r="Y3508" t="s">
        <v>389</v>
      </c>
      <c r="Z3508" t="s">
        <v>15258</v>
      </c>
      <c r="AA3508" t="s">
        <v>391</v>
      </c>
      <c r="AB3508" t="s">
        <v>125</v>
      </c>
      <c r="AC3508" s="150" t="str">
        <f>IFERROR(IF(JRF!C3521="","",IF(AND(VLOOKUP(JRF!C3521,X:AA,4,0)=JRF!B3521,VLOOKUP(JRF!C3521,X:Y,2,0)="A"),"","Inactive Dept Combo Error")),"Inactive Dept Combo Error")</f>
        <v/>
      </c>
      <c r="AD3508" t="str">
        <f>IFERROR(IF('Journal Template'!D3920="","",IF(AND(VLOOKUP('Journal Template'!D3920,X:AA,4,0)='Journal Template'!A3920,VLOOKUP('Journal Template'!D3920,X:Y,2,0)="A"),"","Inactive Dept Combo Error")),"")</f>
        <v/>
      </c>
      <c r="AK3508" s="150" t="str">
        <f>IF(JRF!B3521="","",IF(JRF!B3521=IFERROR(VLOOKUP(JRF!B3521,Checks!AI:AI,1,0),0),"Entry in Branch/Satellite BU's",""))</f>
        <v/>
      </c>
      <c r="AL3508" t="str">
        <f>IFERROR(IF('Journal Template'!A3920="","",IF('Journal Template'!A3920=IFERROR(VLOOKUP('Journal Template'!A3920,Checks!AI:AI,1,0),0),"Entry in Branch/Satellite BU's","")),"")</f>
        <v/>
      </c>
      <c r="AO3508" s="171"/>
      <c r="AP3508" s="171"/>
      <c r="AQ3508" s="171"/>
      <c r="AR3508" s="171"/>
      <c r="CI3508" t="str">
        <f>IF(JRF!F3521&gt;0,"",IF(JRF!B3521="","",IF(LEFT(JRF!B3521,1)=IFERROR(VLOOKUP(LEFT(JRF!B3521,1),$CF$2:$CF$5,1,0),0),"Product Code Required",IF(JRF!C3521="","",IF(JRF!C3521=IFERROR(VLOOKUP(JRF!C3521,$CH:$CH,1,0),0),"Product Code Required","NA")))))</f>
        <v/>
      </c>
      <c r="CJ3508" t="str">
        <f>IF(JRF!AV3521&gt;0,"",IF(JRF!Q3521="","",IF(LEFT(JRF!Q3521,1)=IFERROR(VLOOKUP(LEFT(JRF!Q3521,1),$CF$2:$CF$5,1,0),0),"Product Code Required",IF(JRF!V3521="","",IF(JRF!V3521=IFERROR(VLOOKUP(JRF!V3521,$CH:$CH,1,0),0),"Product Code Required","NA")))))</f>
        <v/>
      </c>
      <c r="CK3508" t="str">
        <f>IFERROR(IF(LEN('Journal Template'!F3519)&gt;0,"",IF('Journal Template'!A3519="","",IF(LEFT('Journal Template'!A3519,1)=IFERROR(VLOOKUP(LEFT('Journal Template'!A3519,1),Checks!$CF$2:$CF$5,1,0),0),"Product Code Required",IF('Journal Template'!D3519="","",IF('Journal Template'!D3519=IFERROR(VLOOKUP('Journal Template'!D3519,Checks!$CH:$CH,1,0),0),"Product Code Required","NA"))))),"")</f>
        <v/>
      </c>
    </row>
    <row r="3509" spans="14:89">
      <c r="N3509" t="s">
        <v>15259</v>
      </c>
      <c r="O3509" t="s">
        <v>15260</v>
      </c>
      <c r="P3509" t="s">
        <v>386</v>
      </c>
      <c r="Q3509" s="150" t="str">
        <f>IF(JRF!D3522="","",IF(IFERROR(VLOOKUP(JRF!D3522,Checks!N:P,3,0),0)="A","","Inactive account in Use"))</f>
        <v/>
      </c>
      <c r="R3509" t="str">
        <f>IFERROR(IF('Journal Template'!C3921="","",IF(IFERROR(VLOOKUP('Journal Template'!C3921,Checks!N:P,3,0),0)="A","","Inactive account in Use")),"")</f>
        <v/>
      </c>
      <c r="V3509" s="150" t="str">
        <f>IF(JRF!C3522="","",IF(IFERROR(VLOOKUP(JRF!C3522,Checks!S:U,3,0),0)="A","Entry with System fund Dept",""))</f>
        <v/>
      </c>
      <c r="W3509" t="str">
        <f>IFERROR(IF('Journal Template'!D3921="","",IF(IFERROR(VLOOKUP('Journal Template'!D3921,Checks!S:U,3,0),0)="A","Entry with System fund Dept","")),"")</f>
        <v/>
      </c>
      <c r="X3509" t="s">
        <v>15261</v>
      </c>
      <c r="Y3509" t="s">
        <v>389</v>
      </c>
      <c r="Z3509" t="s">
        <v>15262</v>
      </c>
      <c r="AA3509" t="s">
        <v>391</v>
      </c>
      <c r="AB3509" t="s">
        <v>125</v>
      </c>
      <c r="AC3509" s="150" t="str">
        <f>IFERROR(IF(JRF!C3522="","",IF(AND(VLOOKUP(JRF!C3522,X:AA,4,0)=JRF!B3522,VLOOKUP(JRF!C3522,X:Y,2,0)="A"),"","Inactive Dept Combo Error")),"Inactive Dept Combo Error")</f>
        <v/>
      </c>
      <c r="AD3509" t="str">
        <f>IFERROR(IF('Journal Template'!D3921="","",IF(AND(VLOOKUP('Journal Template'!D3921,X:AA,4,0)='Journal Template'!A3921,VLOOKUP('Journal Template'!D3921,X:Y,2,0)="A"),"","Inactive Dept Combo Error")),"")</f>
        <v/>
      </c>
      <c r="AK3509" s="150" t="str">
        <f>IF(JRF!B3522="","",IF(JRF!B3522=IFERROR(VLOOKUP(JRF!B3522,Checks!AI:AI,1,0),0),"Entry in Branch/Satellite BU's",""))</f>
        <v/>
      </c>
      <c r="AL3509" t="str">
        <f>IFERROR(IF('Journal Template'!A3921="","",IF('Journal Template'!A3921=IFERROR(VLOOKUP('Journal Template'!A3921,Checks!AI:AI,1,0),0),"Entry in Branch/Satellite BU's","")),"")</f>
        <v/>
      </c>
      <c r="AO3509" s="171"/>
      <c r="AP3509" s="171"/>
      <c r="AQ3509" s="171"/>
      <c r="AR3509" s="171"/>
      <c r="CI3509" t="str">
        <f>IF(JRF!F3522&gt;0,"",IF(JRF!B3522="","",IF(LEFT(JRF!B3522,1)=IFERROR(VLOOKUP(LEFT(JRF!B3522,1),$CF$2:$CF$5,1,0),0),"Product Code Required",IF(JRF!C3522="","",IF(JRF!C3522=IFERROR(VLOOKUP(JRF!C3522,$CH:$CH,1,0),0),"Product Code Required","NA")))))</f>
        <v/>
      </c>
      <c r="CJ3509" t="str">
        <f>IF(JRF!AV3522&gt;0,"",IF(JRF!Q3522="","",IF(LEFT(JRF!Q3522,1)=IFERROR(VLOOKUP(LEFT(JRF!Q3522,1),$CF$2:$CF$5,1,0),0),"Product Code Required",IF(JRF!V3522="","",IF(JRF!V3522=IFERROR(VLOOKUP(JRF!V3522,$CH:$CH,1,0),0),"Product Code Required","NA")))))</f>
        <v/>
      </c>
      <c r="CK3509" t="str">
        <f>IFERROR(IF(LEN('Journal Template'!F3520)&gt;0,"",IF('Journal Template'!A3520="","",IF(LEFT('Journal Template'!A3520,1)=IFERROR(VLOOKUP(LEFT('Journal Template'!A3520,1),Checks!$CF$2:$CF$5,1,0),0),"Product Code Required",IF('Journal Template'!D3520="","",IF('Journal Template'!D3520=IFERROR(VLOOKUP('Journal Template'!D3520,Checks!$CH:$CH,1,0),0),"Product Code Required","NA"))))),"")</f>
        <v/>
      </c>
    </row>
    <row r="3510" spans="14:89">
      <c r="N3510" t="s">
        <v>15263</v>
      </c>
      <c r="O3510" t="s">
        <v>15264</v>
      </c>
      <c r="P3510" t="s">
        <v>386</v>
      </c>
      <c r="Q3510" s="150" t="str">
        <f>IF(JRF!D3523="","",IF(IFERROR(VLOOKUP(JRF!D3523,Checks!N:P,3,0),0)="A","","Inactive account in Use"))</f>
        <v/>
      </c>
      <c r="R3510" t="str">
        <f>IFERROR(IF('Journal Template'!C3922="","",IF(IFERROR(VLOOKUP('Journal Template'!C3922,Checks!N:P,3,0),0)="A","","Inactive account in Use")),"")</f>
        <v/>
      </c>
      <c r="V3510" s="150" t="str">
        <f>IF(JRF!C3523="","",IF(IFERROR(VLOOKUP(JRF!C3523,Checks!S:U,3,0),0)="A","Entry with System fund Dept",""))</f>
        <v/>
      </c>
      <c r="W3510" t="str">
        <f>IFERROR(IF('Journal Template'!D3922="","",IF(IFERROR(VLOOKUP('Journal Template'!D3922,Checks!S:U,3,0),0)="A","Entry with System fund Dept","")),"")</f>
        <v/>
      </c>
      <c r="X3510" t="s">
        <v>15265</v>
      </c>
      <c r="Y3510" t="s">
        <v>389</v>
      </c>
      <c r="Z3510" t="s">
        <v>15266</v>
      </c>
      <c r="AA3510" t="s">
        <v>391</v>
      </c>
      <c r="AB3510" t="s">
        <v>125</v>
      </c>
      <c r="AC3510" s="150" t="str">
        <f>IFERROR(IF(JRF!C3523="","",IF(AND(VLOOKUP(JRF!C3523,X:AA,4,0)=JRF!B3523,VLOOKUP(JRF!C3523,X:Y,2,0)="A"),"","Inactive Dept Combo Error")),"Inactive Dept Combo Error")</f>
        <v/>
      </c>
      <c r="AD3510" t="str">
        <f>IFERROR(IF('Journal Template'!D3922="","",IF(AND(VLOOKUP('Journal Template'!D3922,X:AA,4,0)='Journal Template'!A3922,VLOOKUP('Journal Template'!D3922,X:Y,2,0)="A"),"","Inactive Dept Combo Error")),"")</f>
        <v/>
      </c>
      <c r="AK3510" s="150" t="str">
        <f>IF(JRF!B3523="","",IF(JRF!B3523=IFERROR(VLOOKUP(JRF!B3523,Checks!AI:AI,1,0),0),"Entry in Branch/Satellite BU's",""))</f>
        <v/>
      </c>
      <c r="AL3510" t="str">
        <f>IFERROR(IF('Journal Template'!A3922="","",IF('Journal Template'!A3922=IFERROR(VLOOKUP('Journal Template'!A3922,Checks!AI:AI,1,0),0),"Entry in Branch/Satellite BU's","")),"")</f>
        <v/>
      </c>
      <c r="AO3510" s="171"/>
      <c r="AP3510" s="171"/>
      <c r="AQ3510" s="171"/>
      <c r="AR3510" s="171"/>
      <c r="CI3510" t="str">
        <f>IF(JRF!F3523&gt;0,"",IF(JRF!B3523="","",IF(LEFT(JRF!B3523,1)=IFERROR(VLOOKUP(LEFT(JRF!B3523,1),$CF$2:$CF$5,1,0),0),"Product Code Required",IF(JRF!C3523="","",IF(JRF!C3523=IFERROR(VLOOKUP(JRF!C3523,$CH:$CH,1,0),0),"Product Code Required","NA")))))</f>
        <v/>
      </c>
      <c r="CJ3510" t="str">
        <f>IF(JRF!AV3523&gt;0,"",IF(JRF!Q3523="","",IF(LEFT(JRF!Q3523,1)=IFERROR(VLOOKUP(LEFT(JRF!Q3523,1),$CF$2:$CF$5,1,0),0),"Product Code Required",IF(JRF!V3523="","",IF(JRF!V3523=IFERROR(VLOOKUP(JRF!V3523,$CH:$CH,1,0),0),"Product Code Required","NA")))))</f>
        <v/>
      </c>
      <c r="CK3510" t="str">
        <f>IFERROR(IF(LEN('Journal Template'!F3521)&gt;0,"",IF('Journal Template'!A3521="","",IF(LEFT('Journal Template'!A3521,1)=IFERROR(VLOOKUP(LEFT('Journal Template'!A3521,1),Checks!$CF$2:$CF$5,1,0),0),"Product Code Required",IF('Journal Template'!D3521="","",IF('Journal Template'!D3521=IFERROR(VLOOKUP('Journal Template'!D3521,Checks!$CH:$CH,1,0),0),"Product Code Required","NA"))))),"")</f>
        <v/>
      </c>
    </row>
    <row r="3511" spans="14:89">
      <c r="N3511" t="s">
        <v>15267</v>
      </c>
      <c r="O3511" t="s">
        <v>15268</v>
      </c>
      <c r="P3511" t="s">
        <v>386</v>
      </c>
      <c r="Q3511" s="150" t="str">
        <f>IF(JRF!D3524="","",IF(IFERROR(VLOOKUP(JRF!D3524,Checks!N:P,3,0),0)="A","","Inactive account in Use"))</f>
        <v/>
      </c>
      <c r="R3511" t="str">
        <f>IFERROR(IF('Journal Template'!C3923="","",IF(IFERROR(VLOOKUP('Journal Template'!C3923,Checks!N:P,3,0),0)="A","","Inactive account in Use")),"")</f>
        <v/>
      </c>
      <c r="V3511" s="150" t="str">
        <f>IF(JRF!C3524="","",IF(IFERROR(VLOOKUP(JRF!C3524,Checks!S:U,3,0),0)="A","Entry with System fund Dept",""))</f>
        <v/>
      </c>
      <c r="W3511" t="str">
        <f>IFERROR(IF('Journal Template'!D3923="","",IF(IFERROR(VLOOKUP('Journal Template'!D3923,Checks!S:U,3,0),0)="A","Entry with System fund Dept","")),"")</f>
        <v/>
      </c>
      <c r="X3511" t="s">
        <v>15269</v>
      </c>
      <c r="Y3511" t="s">
        <v>389</v>
      </c>
      <c r="Z3511" t="s">
        <v>15270</v>
      </c>
      <c r="AA3511" t="s">
        <v>391</v>
      </c>
      <c r="AB3511" t="s">
        <v>125</v>
      </c>
      <c r="AC3511" s="150" t="str">
        <f>IFERROR(IF(JRF!C3524="","",IF(AND(VLOOKUP(JRF!C3524,X:AA,4,0)=JRF!B3524,VLOOKUP(JRF!C3524,X:Y,2,0)="A"),"","Inactive Dept Combo Error")),"Inactive Dept Combo Error")</f>
        <v/>
      </c>
      <c r="AD3511" t="str">
        <f>IFERROR(IF('Journal Template'!D3923="","",IF(AND(VLOOKUP('Journal Template'!D3923,X:AA,4,0)='Journal Template'!A3923,VLOOKUP('Journal Template'!D3923,X:Y,2,0)="A"),"","Inactive Dept Combo Error")),"")</f>
        <v/>
      </c>
      <c r="AK3511" s="150" t="str">
        <f>IF(JRF!B3524="","",IF(JRF!B3524=IFERROR(VLOOKUP(JRF!B3524,Checks!AI:AI,1,0),0),"Entry in Branch/Satellite BU's",""))</f>
        <v/>
      </c>
      <c r="AL3511" t="str">
        <f>IFERROR(IF('Journal Template'!A3923="","",IF('Journal Template'!A3923=IFERROR(VLOOKUP('Journal Template'!A3923,Checks!AI:AI,1,0),0),"Entry in Branch/Satellite BU's","")),"")</f>
        <v/>
      </c>
      <c r="AO3511" s="171"/>
      <c r="AP3511" s="171"/>
      <c r="AQ3511" s="171"/>
      <c r="AR3511" s="171"/>
      <c r="CI3511" t="str">
        <f>IF(JRF!F3524&gt;0,"",IF(JRF!B3524="","",IF(LEFT(JRF!B3524,1)=IFERROR(VLOOKUP(LEFT(JRF!B3524,1),$CF$2:$CF$5,1,0),0),"Product Code Required",IF(JRF!C3524="","",IF(JRF!C3524=IFERROR(VLOOKUP(JRF!C3524,$CH:$CH,1,0),0),"Product Code Required","NA")))))</f>
        <v/>
      </c>
      <c r="CJ3511" t="str">
        <f>IF(JRF!AV3524&gt;0,"",IF(JRF!Q3524="","",IF(LEFT(JRF!Q3524,1)=IFERROR(VLOOKUP(LEFT(JRF!Q3524,1),$CF$2:$CF$5,1,0),0),"Product Code Required",IF(JRF!V3524="","",IF(JRF!V3524=IFERROR(VLOOKUP(JRF!V3524,$CH:$CH,1,0),0),"Product Code Required","NA")))))</f>
        <v/>
      </c>
      <c r="CK3511" t="str">
        <f>IFERROR(IF(LEN('Journal Template'!F3522)&gt;0,"",IF('Journal Template'!A3522="","",IF(LEFT('Journal Template'!A3522,1)=IFERROR(VLOOKUP(LEFT('Journal Template'!A3522,1),Checks!$CF$2:$CF$5,1,0),0),"Product Code Required",IF('Journal Template'!D3522="","",IF('Journal Template'!D3522=IFERROR(VLOOKUP('Journal Template'!D3522,Checks!$CH:$CH,1,0),0),"Product Code Required","NA"))))),"")</f>
        <v/>
      </c>
    </row>
    <row r="3512" spans="14:89">
      <c r="N3512" t="s">
        <v>15271</v>
      </c>
      <c r="O3512" t="s">
        <v>15272</v>
      </c>
      <c r="P3512" t="s">
        <v>386</v>
      </c>
      <c r="Q3512" s="150" t="str">
        <f>IF(JRF!D3525="","",IF(IFERROR(VLOOKUP(JRF!D3525,Checks!N:P,3,0),0)="A","","Inactive account in Use"))</f>
        <v/>
      </c>
      <c r="R3512" t="str">
        <f>IFERROR(IF('Journal Template'!C3924="","",IF(IFERROR(VLOOKUP('Journal Template'!C3924,Checks!N:P,3,0),0)="A","","Inactive account in Use")),"")</f>
        <v/>
      </c>
      <c r="V3512" s="150" t="str">
        <f>IF(JRF!C3525="","",IF(IFERROR(VLOOKUP(JRF!C3525,Checks!S:U,3,0),0)="A","Entry with System fund Dept",""))</f>
        <v/>
      </c>
      <c r="W3512" t="str">
        <f>IFERROR(IF('Journal Template'!D3924="","",IF(IFERROR(VLOOKUP('Journal Template'!D3924,Checks!S:U,3,0),0)="A","Entry with System fund Dept","")),"")</f>
        <v/>
      </c>
      <c r="X3512" t="s">
        <v>15273</v>
      </c>
      <c r="Y3512" t="s">
        <v>389</v>
      </c>
      <c r="Z3512" t="s">
        <v>15274</v>
      </c>
      <c r="AA3512" t="s">
        <v>391</v>
      </c>
      <c r="AB3512" t="s">
        <v>125</v>
      </c>
      <c r="AC3512" s="150" t="str">
        <f>IFERROR(IF(JRF!C3525="","",IF(AND(VLOOKUP(JRF!C3525,X:AA,4,0)=JRF!B3525,VLOOKUP(JRF!C3525,X:Y,2,0)="A"),"","Inactive Dept Combo Error")),"Inactive Dept Combo Error")</f>
        <v/>
      </c>
      <c r="AD3512" t="str">
        <f>IFERROR(IF('Journal Template'!D3924="","",IF(AND(VLOOKUP('Journal Template'!D3924,X:AA,4,0)='Journal Template'!A3924,VLOOKUP('Journal Template'!D3924,X:Y,2,0)="A"),"","Inactive Dept Combo Error")),"")</f>
        <v/>
      </c>
      <c r="AK3512" s="150" t="str">
        <f>IF(JRF!B3525="","",IF(JRF!B3525=IFERROR(VLOOKUP(JRF!B3525,Checks!AI:AI,1,0),0),"Entry in Branch/Satellite BU's",""))</f>
        <v/>
      </c>
      <c r="AL3512" t="str">
        <f>IFERROR(IF('Journal Template'!A3924="","",IF('Journal Template'!A3924=IFERROR(VLOOKUP('Journal Template'!A3924,Checks!AI:AI,1,0),0),"Entry in Branch/Satellite BU's","")),"")</f>
        <v/>
      </c>
      <c r="AO3512" s="171"/>
      <c r="AP3512" s="171"/>
      <c r="AQ3512" s="171"/>
      <c r="AR3512" s="171"/>
      <c r="CI3512" t="str">
        <f>IF(JRF!F3525&gt;0,"",IF(JRF!B3525="","",IF(LEFT(JRF!B3525,1)=IFERROR(VLOOKUP(LEFT(JRF!B3525,1),$CF$2:$CF$5,1,0),0),"Product Code Required",IF(JRF!C3525="","",IF(JRF!C3525=IFERROR(VLOOKUP(JRF!C3525,$CH:$CH,1,0),0),"Product Code Required","NA")))))</f>
        <v/>
      </c>
      <c r="CJ3512" t="str">
        <f>IF(JRF!AV3525&gt;0,"",IF(JRF!Q3525="","",IF(LEFT(JRF!Q3525,1)=IFERROR(VLOOKUP(LEFT(JRF!Q3525,1),$CF$2:$CF$5,1,0),0),"Product Code Required",IF(JRF!V3525="","",IF(JRF!V3525=IFERROR(VLOOKUP(JRF!V3525,$CH:$CH,1,0),0),"Product Code Required","NA")))))</f>
        <v/>
      </c>
      <c r="CK3512" t="str">
        <f>IFERROR(IF(LEN('Journal Template'!F3523)&gt;0,"",IF('Journal Template'!A3523="","",IF(LEFT('Journal Template'!A3523,1)=IFERROR(VLOOKUP(LEFT('Journal Template'!A3523,1),Checks!$CF$2:$CF$5,1,0),0),"Product Code Required",IF('Journal Template'!D3523="","",IF('Journal Template'!D3523=IFERROR(VLOOKUP('Journal Template'!D3523,Checks!$CH:$CH,1,0),0),"Product Code Required","NA"))))),"")</f>
        <v/>
      </c>
    </row>
    <row r="3513" spans="14:89">
      <c r="N3513" t="s">
        <v>15275</v>
      </c>
      <c r="O3513" t="s">
        <v>15276</v>
      </c>
      <c r="P3513" t="s">
        <v>386</v>
      </c>
      <c r="Q3513" s="150" t="str">
        <f>IF(JRF!D3526="","",IF(IFERROR(VLOOKUP(JRF!D3526,Checks!N:P,3,0),0)="A","","Inactive account in Use"))</f>
        <v/>
      </c>
      <c r="R3513" t="str">
        <f>IFERROR(IF('Journal Template'!C3925="","",IF(IFERROR(VLOOKUP('Journal Template'!C3925,Checks!N:P,3,0),0)="A","","Inactive account in Use")),"")</f>
        <v/>
      </c>
      <c r="V3513" s="150" t="str">
        <f>IF(JRF!C3526="","",IF(IFERROR(VLOOKUP(JRF!C3526,Checks!S:U,3,0),0)="A","Entry with System fund Dept",""))</f>
        <v/>
      </c>
      <c r="W3513" t="str">
        <f>IFERROR(IF('Journal Template'!D3925="","",IF(IFERROR(VLOOKUP('Journal Template'!D3925,Checks!S:U,3,0),0)="A","Entry with System fund Dept","")),"")</f>
        <v/>
      </c>
      <c r="X3513" t="s">
        <v>15277</v>
      </c>
      <c r="Y3513" t="s">
        <v>389</v>
      </c>
      <c r="Z3513" t="s">
        <v>15174</v>
      </c>
      <c r="AA3513" t="s">
        <v>391</v>
      </c>
      <c r="AB3513" t="s">
        <v>125</v>
      </c>
      <c r="AC3513" s="150" t="str">
        <f>IFERROR(IF(JRF!C3526="","",IF(AND(VLOOKUP(JRF!C3526,X:AA,4,0)=JRF!B3526,VLOOKUP(JRF!C3526,X:Y,2,0)="A"),"","Inactive Dept Combo Error")),"Inactive Dept Combo Error")</f>
        <v/>
      </c>
      <c r="AD3513" t="str">
        <f>IFERROR(IF('Journal Template'!D3925="","",IF(AND(VLOOKUP('Journal Template'!D3925,X:AA,4,0)='Journal Template'!A3925,VLOOKUP('Journal Template'!D3925,X:Y,2,0)="A"),"","Inactive Dept Combo Error")),"")</f>
        <v/>
      </c>
      <c r="AK3513" s="150" t="str">
        <f>IF(JRF!B3526="","",IF(JRF!B3526=IFERROR(VLOOKUP(JRF!B3526,Checks!AI:AI,1,0),0),"Entry in Branch/Satellite BU's",""))</f>
        <v/>
      </c>
      <c r="AL3513" t="str">
        <f>IFERROR(IF('Journal Template'!A3925="","",IF('Journal Template'!A3925=IFERROR(VLOOKUP('Journal Template'!A3925,Checks!AI:AI,1,0),0),"Entry in Branch/Satellite BU's","")),"")</f>
        <v/>
      </c>
      <c r="AO3513" s="171"/>
      <c r="AP3513" s="171"/>
      <c r="AQ3513" s="171"/>
      <c r="AR3513" s="171"/>
      <c r="CI3513" t="str">
        <f>IF(JRF!F3526&gt;0,"",IF(JRF!B3526="","",IF(LEFT(JRF!B3526,1)=IFERROR(VLOOKUP(LEFT(JRF!B3526,1),$CF$2:$CF$5,1,0),0),"Product Code Required",IF(JRF!C3526="","",IF(JRF!C3526=IFERROR(VLOOKUP(JRF!C3526,$CH:$CH,1,0),0),"Product Code Required","NA")))))</f>
        <v/>
      </c>
      <c r="CJ3513" t="str">
        <f>IF(JRF!AV3526&gt;0,"",IF(JRF!Q3526="","",IF(LEFT(JRF!Q3526,1)=IFERROR(VLOOKUP(LEFT(JRF!Q3526,1),$CF$2:$CF$5,1,0),0),"Product Code Required",IF(JRF!V3526="","",IF(JRF!V3526=IFERROR(VLOOKUP(JRF!V3526,$CH:$CH,1,0),0),"Product Code Required","NA")))))</f>
        <v/>
      </c>
      <c r="CK3513" t="str">
        <f>IFERROR(IF(LEN('Journal Template'!F3524)&gt;0,"",IF('Journal Template'!A3524="","",IF(LEFT('Journal Template'!A3524,1)=IFERROR(VLOOKUP(LEFT('Journal Template'!A3524,1),Checks!$CF$2:$CF$5,1,0),0),"Product Code Required",IF('Journal Template'!D3524="","",IF('Journal Template'!D3524=IFERROR(VLOOKUP('Journal Template'!D3524,Checks!$CH:$CH,1,0),0),"Product Code Required","NA"))))),"")</f>
        <v/>
      </c>
    </row>
    <row r="3514" spans="14:89">
      <c r="N3514" t="s">
        <v>15278</v>
      </c>
      <c r="O3514" t="s">
        <v>15279</v>
      </c>
      <c r="P3514" t="s">
        <v>386</v>
      </c>
      <c r="Q3514" s="150" t="str">
        <f>IF(JRF!D3527="","",IF(IFERROR(VLOOKUP(JRF!D3527,Checks!N:P,3,0),0)="A","","Inactive account in Use"))</f>
        <v/>
      </c>
      <c r="R3514" t="str">
        <f>IFERROR(IF('Journal Template'!C3926="","",IF(IFERROR(VLOOKUP('Journal Template'!C3926,Checks!N:P,3,0),0)="A","","Inactive account in Use")),"")</f>
        <v/>
      </c>
      <c r="V3514" s="150" t="str">
        <f>IF(JRF!C3527="","",IF(IFERROR(VLOOKUP(JRF!C3527,Checks!S:U,3,0),0)="A","Entry with System fund Dept",""))</f>
        <v/>
      </c>
      <c r="W3514" t="str">
        <f>IFERROR(IF('Journal Template'!D3926="","",IF(IFERROR(VLOOKUP('Journal Template'!D3926,Checks!S:U,3,0),0)="A","Entry with System fund Dept","")),"")</f>
        <v/>
      </c>
      <c r="X3514" t="s">
        <v>15280</v>
      </c>
      <c r="Y3514" t="s">
        <v>389</v>
      </c>
      <c r="Z3514" t="s">
        <v>15281</v>
      </c>
      <c r="AA3514" t="s">
        <v>391</v>
      </c>
      <c r="AB3514" t="s">
        <v>125</v>
      </c>
      <c r="AC3514" s="150" t="str">
        <f>IFERROR(IF(JRF!C3527="","",IF(AND(VLOOKUP(JRF!C3527,X:AA,4,0)=JRF!B3527,VLOOKUP(JRF!C3527,X:Y,2,0)="A"),"","Inactive Dept Combo Error")),"Inactive Dept Combo Error")</f>
        <v/>
      </c>
      <c r="AD3514" t="str">
        <f>IFERROR(IF('Journal Template'!D3926="","",IF(AND(VLOOKUP('Journal Template'!D3926,X:AA,4,0)='Journal Template'!A3926,VLOOKUP('Journal Template'!D3926,X:Y,2,0)="A"),"","Inactive Dept Combo Error")),"")</f>
        <v/>
      </c>
      <c r="AK3514" s="150" t="str">
        <f>IF(JRF!B3527="","",IF(JRF!B3527=IFERROR(VLOOKUP(JRF!B3527,Checks!AI:AI,1,0),0),"Entry in Branch/Satellite BU's",""))</f>
        <v/>
      </c>
      <c r="AL3514" t="str">
        <f>IFERROR(IF('Journal Template'!A3926="","",IF('Journal Template'!A3926=IFERROR(VLOOKUP('Journal Template'!A3926,Checks!AI:AI,1,0),0),"Entry in Branch/Satellite BU's","")),"")</f>
        <v/>
      </c>
      <c r="AO3514" s="171"/>
      <c r="AP3514" s="171"/>
      <c r="AQ3514" s="171"/>
      <c r="AR3514" s="171"/>
      <c r="CI3514" t="str">
        <f>IF(JRF!F3527&gt;0,"",IF(JRF!B3527="","",IF(LEFT(JRF!B3527,1)=IFERROR(VLOOKUP(LEFT(JRF!B3527,1),$CF$2:$CF$5,1,0),0),"Product Code Required",IF(JRF!C3527="","",IF(JRF!C3527=IFERROR(VLOOKUP(JRF!C3527,$CH:$CH,1,0),0),"Product Code Required","NA")))))</f>
        <v/>
      </c>
      <c r="CJ3514" t="str">
        <f>IF(JRF!AV3527&gt;0,"",IF(JRF!Q3527="","",IF(LEFT(JRF!Q3527,1)=IFERROR(VLOOKUP(LEFT(JRF!Q3527,1),$CF$2:$CF$5,1,0),0),"Product Code Required",IF(JRF!V3527="","",IF(JRF!V3527=IFERROR(VLOOKUP(JRF!V3527,$CH:$CH,1,0),0),"Product Code Required","NA")))))</f>
        <v/>
      </c>
      <c r="CK3514" t="str">
        <f>IFERROR(IF(LEN('Journal Template'!F3525)&gt;0,"",IF('Journal Template'!A3525="","",IF(LEFT('Journal Template'!A3525,1)=IFERROR(VLOOKUP(LEFT('Journal Template'!A3525,1),Checks!$CF$2:$CF$5,1,0),0),"Product Code Required",IF('Journal Template'!D3525="","",IF('Journal Template'!D3525=IFERROR(VLOOKUP('Journal Template'!D3525,Checks!$CH:$CH,1,0),0),"Product Code Required","NA"))))),"")</f>
        <v/>
      </c>
    </row>
    <row r="3515" spans="14:89">
      <c r="N3515" t="s">
        <v>15282</v>
      </c>
      <c r="O3515" t="s">
        <v>15283</v>
      </c>
      <c r="P3515" t="s">
        <v>386</v>
      </c>
      <c r="Q3515" s="150" t="str">
        <f>IF(JRF!D3528="","",IF(IFERROR(VLOOKUP(JRF!D3528,Checks!N:P,3,0),0)="A","","Inactive account in Use"))</f>
        <v/>
      </c>
      <c r="R3515" t="str">
        <f>IFERROR(IF('Journal Template'!C3927="","",IF(IFERROR(VLOOKUP('Journal Template'!C3927,Checks!N:P,3,0),0)="A","","Inactive account in Use")),"")</f>
        <v/>
      </c>
      <c r="V3515" s="150" t="str">
        <f>IF(JRF!C3528="","",IF(IFERROR(VLOOKUP(JRF!C3528,Checks!S:U,3,0),0)="A","Entry with System fund Dept",""))</f>
        <v/>
      </c>
      <c r="W3515" t="str">
        <f>IFERROR(IF('Journal Template'!D3927="","",IF(IFERROR(VLOOKUP('Journal Template'!D3927,Checks!S:U,3,0),0)="A","Entry with System fund Dept","")),"")</f>
        <v/>
      </c>
      <c r="X3515" t="s">
        <v>15284</v>
      </c>
      <c r="Y3515" t="s">
        <v>386</v>
      </c>
      <c r="Z3515" t="s">
        <v>15285</v>
      </c>
      <c r="AA3515" t="s">
        <v>391</v>
      </c>
      <c r="AB3515" t="s">
        <v>125</v>
      </c>
      <c r="AC3515" s="150" t="str">
        <f>IFERROR(IF(JRF!C3528="","",IF(AND(VLOOKUP(JRF!C3528,X:AA,4,0)=JRF!B3528,VLOOKUP(JRF!C3528,X:Y,2,0)="A"),"","Inactive Dept Combo Error")),"Inactive Dept Combo Error")</f>
        <v/>
      </c>
      <c r="AD3515" t="str">
        <f>IFERROR(IF('Journal Template'!D3927="","",IF(AND(VLOOKUP('Journal Template'!D3927,X:AA,4,0)='Journal Template'!A3927,VLOOKUP('Journal Template'!D3927,X:Y,2,0)="A"),"","Inactive Dept Combo Error")),"")</f>
        <v/>
      </c>
      <c r="AK3515" s="150" t="str">
        <f>IF(JRF!B3528="","",IF(JRF!B3528=IFERROR(VLOOKUP(JRF!B3528,Checks!AI:AI,1,0),0),"Entry in Branch/Satellite BU's",""))</f>
        <v/>
      </c>
      <c r="AL3515" t="str">
        <f>IFERROR(IF('Journal Template'!A3927="","",IF('Journal Template'!A3927=IFERROR(VLOOKUP('Journal Template'!A3927,Checks!AI:AI,1,0),0),"Entry in Branch/Satellite BU's","")),"")</f>
        <v/>
      </c>
      <c r="AO3515" s="171"/>
      <c r="AP3515" s="171"/>
      <c r="AQ3515" s="171"/>
      <c r="AR3515" s="171"/>
      <c r="CI3515" t="str">
        <f>IF(JRF!F3528&gt;0,"",IF(JRF!B3528="","",IF(LEFT(JRF!B3528,1)=IFERROR(VLOOKUP(LEFT(JRF!B3528,1),$CF$2:$CF$5,1,0),0),"Product Code Required",IF(JRF!C3528="","",IF(JRF!C3528=IFERROR(VLOOKUP(JRF!C3528,$CH:$CH,1,0),0),"Product Code Required","NA")))))</f>
        <v/>
      </c>
      <c r="CJ3515" t="str">
        <f>IF(JRF!AV3528&gt;0,"",IF(JRF!Q3528="","",IF(LEFT(JRF!Q3528,1)=IFERROR(VLOOKUP(LEFT(JRF!Q3528,1),$CF$2:$CF$5,1,0),0),"Product Code Required",IF(JRF!V3528="","",IF(JRF!V3528=IFERROR(VLOOKUP(JRF!V3528,$CH:$CH,1,0),0),"Product Code Required","NA")))))</f>
        <v/>
      </c>
      <c r="CK3515" t="str">
        <f>IFERROR(IF(LEN('Journal Template'!F3526)&gt;0,"",IF('Journal Template'!A3526="","",IF(LEFT('Journal Template'!A3526,1)=IFERROR(VLOOKUP(LEFT('Journal Template'!A3526,1),Checks!$CF$2:$CF$5,1,0),0),"Product Code Required",IF('Journal Template'!D3526="","",IF('Journal Template'!D3526=IFERROR(VLOOKUP('Journal Template'!D3526,Checks!$CH:$CH,1,0),0),"Product Code Required","NA"))))),"")</f>
        <v/>
      </c>
    </row>
    <row r="3516" spans="14:89">
      <c r="N3516" t="s">
        <v>15286</v>
      </c>
      <c r="O3516" t="s">
        <v>11303</v>
      </c>
      <c r="P3516" t="s">
        <v>386</v>
      </c>
      <c r="Q3516" s="150" t="str">
        <f>IF(JRF!D3529="","",IF(IFERROR(VLOOKUP(JRF!D3529,Checks!N:P,3,0),0)="A","","Inactive account in Use"))</f>
        <v/>
      </c>
      <c r="R3516" t="str">
        <f>IFERROR(IF('Journal Template'!C3928="","",IF(IFERROR(VLOOKUP('Journal Template'!C3928,Checks!N:P,3,0),0)="A","","Inactive account in Use")),"")</f>
        <v/>
      </c>
      <c r="V3516" s="150" t="str">
        <f>IF(JRF!C3529="","",IF(IFERROR(VLOOKUP(JRF!C3529,Checks!S:U,3,0),0)="A","Entry with System fund Dept",""))</f>
        <v/>
      </c>
      <c r="W3516" t="str">
        <f>IFERROR(IF('Journal Template'!D3928="","",IF(IFERROR(VLOOKUP('Journal Template'!D3928,Checks!S:U,3,0),0)="A","Entry with System fund Dept","")),"")</f>
        <v/>
      </c>
      <c r="X3516" t="s">
        <v>15287</v>
      </c>
      <c r="Y3516" t="s">
        <v>386</v>
      </c>
      <c r="Z3516" t="s">
        <v>15288</v>
      </c>
      <c r="AA3516" t="s">
        <v>391</v>
      </c>
      <c r="AB3516" t="s">
        <v>125</v>
      </c>
      <c r="AC3516" s="150" t="str">
        <f>IFERROR(IF(JRF!C3529="","",IF(AND(VLOOKUP(JRF!C3529,X:AA,4,0)=JRF!B3529,VLOOKUP(JRF!C3529,X:Y,2,0)="A"),"","Inactive Dept Combo Error")),"Inactive Dept Combo Error")</f>
        <v/>
      </c>
      <c r="AD3516" t="str">
        <f>IFERROR(IF('Journal Template'!D3928="","",IF(AND(VLOOKUP('Journal Template'!D3928,X:AA,4,0)='Journal Template'!A3928,VLOOKUP('Journal Template'!D3928,X:Y,2,0)="A"),"","Inactive Dept Combo Error")),"")</f>
        <v/>
      </c>
      <c r="AK3516" s="150" t="str">
        <f>IF(JRF!B3529="","",IF(JRF!B3529=IFERROR(VLOOKUP(JRF!B3529,Checks!AI:AI,1,0),0),"Entry in Branch/Satellite BU's",""))</f>
        <v/>
      </c>
      <c r="AL3516" t="str">
        <f>IFERROR(IF('Journal Template'!A3928="","",IF('Journal Template'!A3928=IFERROR(VLOOKUP('Journal Template'!A3928,Checks!AI:AI,1,0),0),"Entry in Branch/Satellite BU's","")),"")</f>
        <v/>
      </c>
      <c r="AO3516" s="171"/>
      <c r="AP3516" s="171"/>
      <c r="AQ3516" s="171"/>
      <c r="AR3516" s="171"/>
      <c r="CI3516" t="str">
        <f>IF(JRF!F3529&gt;0,"",IF(JRF!B3529="","",IF(LEFT(JRF!B3529,1)=IFERROR(VLOOKUP(LEFT(JRF!B3529,1),$CF$2:$CF$5,1,0),0),"Product Code Required",IF(JRF!C3529="","",IF(JRF!C3529=IFERROR(VLOOKUP(JRF!C3529,$CH:$CH,1,0),0),"Product Code Required","NA")))))</f>
        <v/>
      </c>
      <c r="CJ3516" t="str">
        <f>IF(JRF!AV3529&gt;0,"",IF(JRF!Q3529="","",IF(LEFT(JRF!Q3529,1)=IFERROR(VLOOKUP(LEFT(JRF!Q3529,1),$CF$2:$CF$5,1,0),0),"Product Code Required",IF(JRF!V3529="","",IF(JRF!V3529=IFERROR(VLOOKUP(JRF!V3529,$CH:$CH,1,0),0),"Product Code Required","NA")))))</f>
        <v/>
      </c>
      <c r="CK3516" t="str">
        <f>IFERROR(IF(LEN('Journal Template'!F3527)&gt;0,"",IF('Journal Template'!A3527="","",IF(LEFT('Journal Template'!A3527,1)=IFERROR(VLOOKUP(LEFT('Journal Template'!A3527,1),Checks!$CF$2:$CF$5,1,0),0),"Product Code Required",IF('Journal Template'!D3527="","",IF('Journal Template'!D3527=IFERROR(VLOOKUP('Journal Template'!D3527,Checks!$CH:$CH,1,0),0),"Product Code Required","NA"))))),"")</f>
        <v/>
      </c>
    </row>
    <row r="3517" spans="14:89">
      <c r="N3517" t="s">
        <v>15289</v>
      </c>
      <c r="O3517" t="s">
        <v>15290</v>
      </c>
      <c r="P3517" t="s">
        <v>386</v>
      </c>
      <c r="Q3517" s="150" t="str">
        <f>IF(JRF!D3530="","",IF(IFERROR(VLOOKUP(JRF!D3530,Checks!N:P,3,0),0)="A","","Inactive account in Use"))</f>
        <v/>
      </c>
      <c r="R3517" t="str">
        <f>IFERROR(IF('Journal Template'!C3929="","",IF(IFERROR(VLOOKUP('Journal Template'!C3929,Checks!N:P,3,0),0)="A","","Inactive account in Use")),"")</f>
        <v/>
      </c>
      <c r="V3517" s="150" t="str">
        <f>IF(JRF!C3530="","",IF(IFERROR(VLOOKUP(JRF!C3530,Checks!S:U,3,0),0)="A","Entry with System fund Dept",""))</f>
        <v/>
      </c>
      <c r="W3517" t="str">
        <f>IFERROR(IF('Journal Template'!D3929="","",IF(IFERROR(VLOOKUP('Journal Template'!D3929,Checks!S:U,3,0),0)="A","Entry with System fund Dept","")),"")</f>
        <v/>
      </c>
      <c r="X3517" t="s">
        <v>7511</v>
      </c>
      <c r="Y3517" t="s">
        <v>386</v>
      </c>
      <c r="Z3517" t="s">
        <v>15291</v>
      </c>
      <c r="AA3517" t="s">
        <v>391</v>
      </c>
      <c r="AB3517" t="s">
        <v>125</v>
      </c>
      <c r="AC3517" s="150" t="str">
        <f>IFERROR(IF(JRF!C3530="","",IF(AND(VLOOKUP(JRF!C3530,X:AA,4,0)=JRF!B3530,VLOOKUP(JRF!C3530,X:Y,2,0)="A"),"","Inactive Dept Combo Error")),"Inactive Dept Combo Error")</f>
        <v/>
      </c>
      <c r="AD3517" t="str">
        <f>IFERROR(IF('Journal Template'!D3929="","",IF(AND(VLOOKUP('Journal Template'!D3929,X:AA,4,0)='Journal Template'!A3929,VLOOKUP('Journal Template'!D3929,X:Y,2,0)="A"),"","Inactive Dept Combo Error")),"")</f>
        <v/>
      </c>
      <c r="AK3517" s="150" t="str">
        <f>IF(JRF!B3530="","",IF(JRF!B3530=IFERROR(VLOOKUP(JRF!B3530,Checks!AI:AI,1,0),0),"Entry in Branch/Satellite BU's",""))</f>
        <v/>
      </c>
      <c r="AL3517" t="str">
        <f>IFERROR(IF('Journal Template'!A3929="","",IF('Journal Template'!A3929=IFERROR(VLOOKUP('Journal Template'!A3929,Checks!AI:AI,1,0),0),"Entry in Branch/Satellite BU's","")),"")</f>
        <v/>
      </c>
      <c r="AO3517" s="171"/>
      <c r="AP3517" s="171"/>
      <c r="AQ3517" s="171"/>
      <c r="AR3517" s="171"/>
      <c r="CI3517" t="str">
        <f>IF(JRF!F3530&gt;0,"",IF(JRF!B3530="","",IF(LEFT(JRF!B3530,1)=IFERROR(VLOOKUP(LEFT(JRF!B3530,1),$CF$2:$CF$5,1,0),0),"Product Code Required",IF(JRF!C3530="","",IF(JRF!C3530=IFERROR(VLOOKUP(JRF!C3530,$CH:$CH,1,0),0),"Product Code Required","NA")))))</f>
        <v/>
      </c>
      <c r="CJ3517" t="str">
        <f>IF(JRF!AV3530&gt;0,"",IF(JRF!Q3530="","",IF(LEFT(JRF!Q3530,1)=IFERROR(VLOOKUP(LEFT(JRF!Q3530,1),$CF$2:$CF$5,1,0),0),"Product Code Required",IF(JRF!V3530="","",IF(JRF!V3530=IFERROR(VLOOKUP(JRF!V3530,$CH:$CH,1,0),0),"Product Code Required","NA")))))</f>
        <v/>
      </c>
      <c r="CK3517" t="str">
        <f>IFERROR(IF(LEN('Journal Template'!F3528)&gt;0,"",IF('Journal Template'!A3528="","",IF(LEFT('Journal Template'!A3528,1)=IFERROR(VLOOKUP(LEFT('Journal Template'!A3528,1),Checks!$CF$2:$CF$5,1,0),0),"Product Code Required",IF('Journal Template'!D3528="","",IF('Journal Template'!D3528=IFERROR(VLOOKUP('Journal Template'!D3528,Checks!$CH:$CH,1,0),0),"Product Code Required","NA"))))),"")</f>
        <v/>
      </c>
    </row>
    <row r="3518" spans="14:89">
      <c r="N3518" t="s">
        <v>15292</v>
      </c>
      <c r="O3518" t="s">
        <v>15293</v>
      </c>
      <c r="P3518" t="s">
        <v>386</v>
      </c>
      <c r="Q3518" s="150" t="str">
        <f>IF(JRF!D3531="","",IF(IFERROR(VLOOKUP(JRF!D3531,Checks!N:P,3,0),0)="A","","Inactive account in Use"))</f>
        <v/>
      </c>
      <c r="R3518" t="str">
        <f>IFERROR(IF('Journal Template'!C3930="","",IF(IFERROR(VLOOKUP('Journal Template'!C3930,Checks!N:P,3,0),0)="A","","Inactive account in Use")),"")</f>
        <v/>
      </c>
      <c r="V3518" s="150" t="str">
        <f>IF(JRF!C3531="","",IF(IFERROR(VLOOKUP(JRF!C3531,Checks!S:U,3,0),0)="A","Entry with System fund Dept",""))</f>
        <v/>
      </c>
      <c r="W3518" t="str">
        <f>IFERROR(IF('Journal Template'!D3930="","",IF(IFERROR(VLOOKUP('Journal Template'!D3930,Checks!S:U,3,0),0)="A","Entry with System fund Dept","")),"")</f>
        <v/>
      </c>
      <c r="X3518" t="s">
        <v>4612</v>
      </c>
      <c r="Y3518" t="s">
        <v>386</v>
      </c>
      <c r="Z3518" t="s">
        <v>15294</v>
      </c>
      <c r="AA3518" t="s">
        <v>391</v>
      </c>
      <c r="AB3518" t="s">
        <v>125</v>
      </c>
      <c r="AC3518" s="150" t="str">
        <f>IFERROR(IF(JRF!C3531="","",IF(AND(VLOOKUP(JRF!C3531,X:AA,4,0)=JRF!B3531,VLOOKUP(JRF!C3531,X:Y,2,0)="A"),"","Inactive Dept Combo Error")),"Inactive Dept Combo Error")</f>
        <v/>
      </c>
      <c r="AD3518" t="str">
        <f>IFERROR(IF('Journal Template'!D3930="","",IF(AND(VLOOKUP('Journal Template'!D3930,X:AA,4,0)='Journal Template'!A3930,VLOOKUP('Journal Template'!D3930,X:Y,2,0)="A"),"","Inactive Dept Combo Error")),"")</f>
        <v/>
      </c>
      <c r="AK3518" s="150" t="str">
        <f>IF(JRF!B3531="","",IF(JRF!B3531=IFERROR(VLOOKUP(JRF!B3531,Checks!AI:AI,1,0),0),"Entry in Branch/Satellite BU's",""))</f>
        <v/>
      </c>
      <c r="AL3518" t="str">
        <f>IFERROR(IF('Journal Template'!A3930="","",IF('Journal Template'!A3930=IFERROR(VLOOKUP('Journal Template'!A3930,Checks!AI:AI,1,0),0),"Entry in Branch/Satellite BU's","")),"")</f>
        <v/>
      </c>
      <c r="AO3518" s="171"/>
      <c r="AP3518" s="171"/>
      <c r="AQ3518" s="171"/>
      <c r="AR3518" s="171"/>
      <c r="CI3518" t="str">
        <f>IF(JRF!F3531&gt;0,"",IF(JRF!B3531="","",IF(LEFT(JRF!B3531,1)=IFERROR(VLOOKUP(LEFT(JRF!B3531,1),$CF$2:$CF$5,1,0),0),"Product Code Required",IF(JRF!C3531="","",IF(JRF!C3531=IFERROR(VLOOKUP(JRF!C3531,$CH:$CH,1,0),0),"Product Code Required","NA")))))</f>
        <v/>
      </c>
      <c r="CJ3518" t="str">
        <f>IF(JRF!AV3531&gt;0,"",IF(JRF!Q3531="","",IF(LEFT(JRF!Q3531,1)=IFERROR(VLOOKUP(LEFT(JRF!Q3531,1),$CF$2:$CF$5,1,0),0),"Product Code Required",IF(JRF!V3531="","",IF(JRF!V3531=IFERROR(VLOOKUP(JRF!V3531,$CH:$CH,1,0),0),"Product Code Required","NA")))))</f>
        <v/>
      </c>
      <c r="CK3518" t="str">
        <f>IFERROR(IF(LEN('Journal Template'!F3529)&gt;0,"",IF('Journal Template'!A3529="","",IF(LEFT('Journal Template'!A3529,1)=IFERROR(VLOOKUP(LEFT('Journal Template'!A3529,1),Checks!$CF$2:$CF$5,1,0),0),"Product Code Required",IF('Journal Template'!D3529="","",IF('Journal Template'!D3529=IFERROR(VLOOKUP('Journal Template'!D3529,Checks!$CH:$CH,1,0),0),"Product Code Required","NA"))))),"")</f>
        <v/>
      </c>
    </row>
    <row r="3519" spans="14:89">
      <c r="N3519" t="s">
        <v>15295</v>
      </c>
      <c r="O3519" t="s">
        <v>15296</v>
      </c>
      <c r="P3519" t="s">
        <v>386</v>
      </c>
      <c r="Q3519" s="150" t="str">
        <f>IF(JRF!D3532="","",IF(IFERROR(VLOOKUP(JRF!D3532,Checks!N:P,3,0),0)="A","","Inactive account in Use"))</f>
        <v/>
      </c>
      <c r="R3519" t="str">
        <f>IFERROR(IF('Journal Template'!C3931="","",IF(IFERROR(VLOOKUP('Journal Template'!C3931,Checks!N:P,3,0),0)="A","","Inactive account in Use")),"")</f>
        <v/>
      </c>
      <c r="V3519" s="150" t="str">
        <f>IF(JRF!C3532="","",IF(IFERROR(VLOOKUP(JRF!C3532,Checks!S:U,3,0),0)="A","Entry with System fund Dept",""))</f>
        <v/>
      </c>
      <c r="W3519" t="str">
        <f>IFERROR(IF('Journal Template'!D3931="","",IF(IFERROR(VLOOKUP('Journal Template'!D3931,Checks!S:U,3,0),0)="A","Entry with System fund Dept","")),"")</f>
        <v/>
      </c>
      <c r="X3519" t="s">
        <v>15297</v>
      </c>
      <c r="Y3519" t="s">
        <v>389</v>
      </c>
      <c r="Z3519" t="s">
        <v>15298</v>
      </c>
      <c r="AA3519" t="s">
        <v>391</v>
      </c>
      <c r="AB3519" t="s">
        <v>125</v>
      </c>
      <c r="AC3519" s="150" t="str">
        <f>IFERROR(IF(JRF!C3532="","",IF(AND(VLOOKUP(JRF!C3532,X:AA,4,0)=JRF!B3532,VLOOKUP(JRF!C3532,X:Y,2,0)="A"),"","Inactive Dept Combo Error")),"Inactive Dept Combo Error")</f>
        <v/>
      </c>
      <c r="AD3519" t="str">
        <f>IFERROR(IF('Journal Template'!D3931="","",IF(AND(VLOOKUP('Journal Template'!D3931,X:AA,4,0)='Journal Template'!A3931,VLOOKUP('Journal Template'!D3931,X:Y,2,0)="A"),"","Inactive Dept Combo Error")),"")</f>
        <v/>
      </c>
      <c r="AK3519" s="150" t="str">
        <f>IF(JRF!B3532="","",IF(JRF!B3532=IFERROR(VLOOKUP(JRF!B3532,Checks!AI:AI,1,0),0),"Entry in Branch/Satellite BU's",""))</f>
        <v/>
      </c>
      <c r="AL3519" t="str">
        <f>IFERROR(IF('Journal Template'!A3931="","",IF('Journal Template'!A3931=IFERROR(VLOOKUP('Journal Template'!A3931,Checks!AI:AI,1,0),0),"Entry in Branch/Satellite BU's","")),"")</f>
        <v/>
      </c>
      <c r="AO3519" s="171"/>
      <c r="AP3519" s="171"/>
      <c r="AQ3519" s="171"/>
      <c r="AR3519" s="171"/>
      <c r="CI3519" t="str">
        <f>IF(JRF!F3532&gt;0,"",IF(JRF!B3532="","",IF(LEFT(JRF!B3532,1)=IFERROR(VLOOKUP(LEFT(JRF!B3532,1),$CF$2:$CF$5,1,0),0),"Product Code Required",IF(JRF!C3532="","",IF(JRF!C3532=IFERROR(VLOOKUP(JRF!C3532,$CH:$CH,1,0),0),"Product Code Required","NA")))))</f>
        <v/>
      </c>
      <c r="CJ3519" t="str">
        <f>IF(JRF!AV3532&gt;0,"",IF(JRF!Q3532="","",IF(LEFT(JRF!Q3532,1)=IFERROR(VLOOKUP(LEFT(JRF!Q3532,1),$CF$2:$CF$5,1,0),0),"Product Code Required",IF(JRF!V3532="","",IF(JRF!V3532=IFERROR(VLOOKUP(JRF!V3532,$CH:$CH,1,0),0),"Product Code Required","NA")))))</f>
        <v/>
      </c>
      <c r="CK3519" t="str">
        <f>IFERROR(IF(LEN('Journal Template'!F3530)&gt;0,"",IF('Journal Template'!A3530="","",IF(LEFT('Journal Template'!A3530,1)=IFERROR(VLOOKUP(LEFT('Journal Template'!A3530,1),Checks!$CF$2:$CF$5,1,0),0),"Product Code Required",IF('Journal Template'!D3530="","",IF('Journal Template'!D3530=IFERROR(VLOOKUP('Journal Template'!D3530,Checks!$CH:$CH,1,0),0),"Product Code Required","NA"))))),"")</f>
        <v/>
      </c>
    </row>
    <row r="3520" spans="14:89">
      <c r="N3520" t="s">
        <v>15299</v>
      </c>
      <c r="O3520" t="s">
        <v>15300</v>
      </c>
      <c r="P3520" t="s">
        <v>386</v>
      </c>
      <c r="Q3520" s="150" t="str">
        <f>IF(JRF!D3533="","",IF(IFERROR(VLOOKUP(JRF!D3533,Checks!N:P,3,0),0)="A","","Inactive account in Use"))</f>
        <v/>
      </c>
      <c r="R3520" t="str">
        <f>IFERROR(IF('Journal Template'!C3932="","",IF(IFERROR(VLOOKUP('Journal Template'!C3932,Checks!N:P,3,0),0)="A","","Inactive account in Use")),"")</f>
        <v/>
      </c>
      <c r="V3520" s="150" t="str">
        <f>IF(JRF!C3533="","",IF(IFERROR(VLOOKUP(JRF!C3533,Checks!S:U,3,0),0)="A","Entry with System fund Dept",""))</f>
        <v/>
      </c>
      <c r="W3520" t="str">
        <f>IFERROR(IF('Journal Template'!D3932="","",IF(IFERROR(VLOOKUP('Journal Template'!D3932,Checks!S:U,3,0),0)="A","Entry with System fund Dept","")),"")</f>
        <v/>
      </c>
      <c r="X3520" t="s">
        <v>15301</v>
      </c>
      <c r="Y3520" t="s">
        <v>389</v>
      </c>
      <c r="Z3520" t="s">
        <v>15302</v>
      </c>
      <c r="AA3520" t="s">
        <v>391</v>
      </c>
      <c r="AB3520" t="s">
        <v>125</v>
      </c>
      <c r="AC3520" s="150" t="str">
        <f>IFERROR(IF(JRF!C3533="","",IF(AND(VLOOKUP(JRF!C3533,X:AA,4,0)=JRF!B3533,VLOOKUP(JRF!C3533,X:Y,2,0)="A"),"","Inactive Dept Combo Error")),"Inactive Dept Combo Error")</f>
        <v/>
      </c>
      <c r="AD3520" t="str">
        <f>IFERROR(IF('Journal Template'!D3932="","",IF(AND(VLOOKUP('Journal Template'!D3932,X:AA,4,0)='Journal Template'!A3932,VLOOKUP('Journal Template'!D3932,X:Y,2,0)="A"),"","Inactive Dept Combo Error")),"")</f>
        <v/>
      </c>
      <c r="AK3520" s="150" t="str">
        <f>IF(JRF!B3533="","",IF(JRF!B3533=IFERROR(VLOOKUP(JRF!B3533,Checks!AI:AI,1,0),0),"Entry in Branch/Satellite BU's",""))</f>
        <v/>
      </c>
      <c r="AL3520" t="str">
        <f>IFERROR(IF('Journal Template'!A3932="","",IF('Journal Template'!A3932=IFERROR(VLOOKUP('Journal Template'!A3932,Checks!AI:AI,1,0),0),"Entry in Branch/Satellite BU's","")),"")</f>
        <v/>
      </c>
      <c r="AO3520" s="171"/>
      <c r="AP3520" s="171"/>
      <c r="AQ3520" s="171"/>
      <c r="AR3520" s="171"/>
      <c r="CI3520" t="str">
        <f>IF(JRF!F3533&gt;0,"",IF(JRF!B3533="","",IF(LEFT(JRF!B3533,1)=IFERROR(VLOOKUP(LEFT(JRF!B3533,1),$CF$2:$CF$5,1,0),0),"Product Code Required",IF(JRF!C3533="","",IF(JRF!C3533=IFERROR(VLOOKUP(JRF!C3533,$CH:$CH,1,0),0),"Product Code Required","NA")))))</f>
        <v/>
      </c>
      <c r="CJ3520" t="str">
        <f>IF(JRF!AV3533&gt;0,"",IF(JRF!Q3533="","",IF(LEFT(JRF!Q3533,1)=IFERROR(VLOOKUP(LEFT(JRF!Q3533,1),$CF$2:$CF$5,1,0),0),"Product Code Required",IF(JRF!V3533="","",IF(JRF!V3533=IFERROR(VLOOKUP(JRF!V3533,$CH:$CH,1,0),0),"Product Code Required","NA")))))</f>
        <v/>
      </c>
      <c r="CK3520" t="str">
        <f>IFERROR(IF(LEN('Journal Template'!F3531)&gt;0,"",IF('Journal Template'!A3531="","",IF(LEFT('Journal Template'!A3531,1)=IFERROR(VLOOKUP(LEFT('Journal Template'!A3531,1),Checks!$CF$2:$CF$5,1,0),0),"Product Code Required",IF('Journal Template'!D3531="","",IF('Journal Template'!D3531=IFERROR(VLOOKUP('Journal Template'!D3531,Checks!$CH:$CH,1,0),0),"Product Code Required","NA"))))),"")</f>
        <v/>
      </c>
    </row>
    <row r="3521" spans="14:89">
      <c r="N3521" t="s">
        <v>15303</v>
      </c>
      <c r="O3521" t="s">
        <v>15304</v>
      </c>
      <c r="P3521" t="s">
        <v>386</v>
      </c>
      <c r="Q3521" s="150" t="str">
        <f>IF(JRF!D3534="","",IF(IFERROR(VLOOKUP(JRF!D3534,Checks!N:P,3,0),0)="A","","Inactive account in Use"))</f>
        <v/>
      </c>
      <c r="R3521" t="str">
        <f>IFERROR(IF('Journal Template'!C3933="","",IF(IFERROR(VLOOKUP('Journal Template'!C3933,Checks!N:P,3,0),0)="A","","Inactive account in Use")),"")</f>
        <v/>
      </c>
      <c r="V3521" s="150" t="str">
        <f>IF(JRF!C3534="","",IF(IFERROR(VLOOKUP(JRF!C3534,Checks!S:U,3,0),0)="A","Entry with System fund Dept",""))</f>
        <v/>
      </c>
      <c r="W3521" t="str">
        <f>IFERROR(IF('Journal Template'!D3933="","",IF(IFERROR(VLOOKUP('Journal Template'!D3933,Checks!S:U,3,0),0)="A","Entry with System fund Dept","")),"")</f>
        <v/>
      </c>
      <c r="X3521" t="s">
        <v>4617</v>
      </c>
      <c r="Y3521" t="s">
        <v>386</v>
      </c>
      <c r="Z3521" t="s">
        <v>15305</v>
      </c>
      <c r="AA3521" t="s">
        <v>391</v>
      </c>
      <c r="AB3521" t="s">
        <v>125</v>
      </c>
      <c r="AC3521" s="150" t="str">
        <f>IFERROR(IF(JRF!C3534="","",IF(AND(VLOOKUP(JRF!C3534,X:AA,4,0)=JRF!B3534,VLOOKUP(JRF!C3534,X:Y,2,0)="A"),"","Inactive Dept Combo Error")),"Inactive Dept Combo Error")</f>
        <v/>
      </c>
      <c r="AD3521" t="str">
        <f>IFERROR(IF('Journal Template'!D3933="","",IF(AND(VLOOKUP('Journal Template'!D3933,X:AA,4,0)='Journal Template'!A3933,VLOOKUP('Journal Template'!D3933,X:Y,2,0)="A"),"","Inactive Dept Combo Error")),"")</f>
        <v/>
      </c>
      <c r="AK3521" s="150" t="str">
        <f>IF(JRF!B3534="","",IF(JRF!B3534=IFERROR(VLOOKUP(JRF!B3534,Checks!AI:AI,1,0),0),"Entry in Branch/Satellite BU's",""))</f>
        <v/>
      </c>
      <c r="AL3521" t="str">
        <f>IFERROR(IF('Journal Template'!A3933="","",IF('Journal Template'!A3933=IFERROR(VLOOKUP('Journal Template'!A3933,Checks!AI:AI,1,0),0),"Entry in Branch/Satellite BU's","")),"")</f>
        <v/>
      </c>
      <c r="AO3521" s="171"/>
      <c r="AP3521" s="171"/>
      <c r="AQ3521" s="171"/>
      <c r="AR3521" s="171"/>
      <c r="CI3521" t="str">
        <f>IF(JRF!F3534&gt;0,"",IF(JRF!B3534="","",IF(LEFT(JRF!B3534,1)=IFERROR(VLOOKUP(LEFT(JRF!B3534,1),$CF$2:$CF$5,1,0),0),"Product Code Required",IF(JRF!C3534="","",IF(JRF!C3534=IFERROR(VLOOKUP(JRF!C3534,$CH:$CH,1,0),0),"Product Code Required","NA")))))</f>
        <v/>
      </c>
      <c r="CJ3521" t="str">
        <f>IF(JRF!AV3534&gt;0,"",IF(JRF!Q3534="","",IF(LEFT(JRF!Q3534,1)=IFERROR(VLOOKUP(LEFT(JRF!Q3534,1),$CF$2:$CF$5,1,0),0),"Product Code Required",IF(JRF!V3534="","",IF(JRF!V3534=IFERROR(VLOOKUP(JRF!V3534,$CH:$CH,1,0),0),"Product Code Required","NA")))))</f>
        <v/>
      </c>
      <c r="CK3521" t="str">
        <f>IFERROR(IF(LEN('Journal Template'!F3532)&gt;0,"",IF('Journal Template'!A3532="","",IF(LEFT('Journal Template'!A3532,1)=IFERROR(VLOOKUP(LEFT('Journal Template'!A3532,1),Checks!$CF$2:$CF$5,1,0),0),"Product Code Required",IF('Journal Template'!D3532="","",IF('Journal Template'!D3532=IFERROR(VLOOKUP('Journal Template'!D3532,Checks!$CH:$CH,1,0),0),"Product Code Required","NA"))))),"")</f>
        <v/>
      </c>
    </row>
    <row r="3522" spans="14:89">
      <c r="N3522" t="s">
        <v>15306</v>
      </c>
      <c r="O3522" t="s">
        <v>15307</v>
      </c>
      <c r="P3522" t="s">
        <v>386</v>
      </c>
      <c r="Q3522" s="150" t="str">
        <f>IF(JRF!D3535="","",IF(IFERROR(VLOOKUP(JRF!D3535,Checks!N:P,3,0),0)="A","","Inactive account in Use"))</f>
        <v/>
      </c>
      <c r="R3522" t="str">
        <f>IFERROR(IF('Journal Template'!C3934="","",IF(IFERROR(VLOOKUP('Journal Template'!C3934,Checks!N:P,3,0),0)="A","","Inactive account in Use")),"")</f>
        <v/>
      </c>
      <c r="V3522" s="150" t="str">
        <f>IF(JRF!C3535="","",IF(IFERROR(VLOOKUP(JRF!C3535,Checks!S:U,3,0),0)="A","Entry with System fund Dept",""))</f>
        <v/>
      </c>
      <c r="W3522" t="str">
        <f>IFERROR(IF('Journal Template'!D3934="","",IF(IFERROR(VLOOKUP('Journal Template'!D3934,Checks!S:U,3,0),0)="A","Entry with System fund Dept","")),"")</f>
        <v/>
      </c>
      <c r="X3522" t="s">
        <v>4621</v>
      </c>
      <c r="Y3522" t="s">
        <v>386</v>
      </c>
      <c r="Z3522" t="s">
        <v>15308</v>
      </c>
      <c r="AA3522" t="s">
        <v>391</v>
      </c>
      <c r="AB3522" t="s">
        <v>125</v>
      </c>
      <c r="AC3522" s="150" t="str">
        <f>IFERROR(IF(JRF!C3535="","",IF(AND(VLOOKUP(JRF!C3535,X:AA,4,0)=JRF!B3535,VLOOKUP(JRF!C3535,X:Y,2,0)="A"),"","Inactive Dept Combo Error")),"Inactive Dept Combo Error")</f>
        <v/>
      </c>
      <c r="AD3522" t="str">
        <f>IFERROR(IF('Journal Template'!D3934="","",IF(AND(VLOOKUP('Journal Template'!D3934,X:AA,4,0)='Journal Template'!A3934,VLOOKUP('Journal Template'!D3934,X:Y,2,0)="A"),"","Inactive Dept Combo Error")),"")</f>
        <v/>
      </c>
      <c r="AK3522" s="150" t="str">
        <f>IF(JRF!B3535="","",IF(JRF!B3535=IFERROR(VLOOKUP(JRF!B3535,Checks!AI:AI,1,0),0),"Entry in Branch/Satellite BU's",""))</f>
        <v/>
      </c>
      <c r="AL3522" t="str">
        <f>IFERROR(IF('Journal Template'!A3934="","",IF('Journal Template'!A3934=IFERROR(VLOOKUP('Journal Template'!A3934,Checks!AI:AI,1,0),0),"Entry in Branch/Satellite BU's","")),"")</f>
        <v/>
      </c>
      <c r="AO3522" s="171"/>
      <c r="AP3522" s="171"/>
      <c r="AQ3522" s="171"/>
      <c r="AR3522" s="171"/>
      <c r="CI3522" t="str">
        <f>IF(JRF!F3535&gt;0,"",IF(JRF!B3535="","",IF(LEFT(JRF!B3535,1)=IFERROR(VLOOKUP(LEFT(JRF!B3535,1),$CF$2:$CF$5,1,0),0),"Product Code Required",IF(JRF!C3535="","",IF(JRF!C3535=IFERROR(VLOOKUP(JRF!C3535,$CH:$CH,1,0),0),"Product Code Required","NA")))))</f>
        <v/>
      </c>
      <c r="CJ3522" t="str">
        <f>IF(JRF!AV3535&gt;0,"",IF(JRF!Q3535="","",IF(LEFT(JRF!Q3535,1)=IFERROR(VLOOKUP(LEFT(JRF!Q3535,1),$CF$2:$CF$5,1,0),0),"Product Code Required",IF(JRF!V3535="","",IF(JRF!V3535=IFERROR(VLOOKUP(JRF!V3535,$CH:$CH,1,0),0),"Product Code Required","NA")))))</f>
        <v/>
      </c>
      <c r="CK3522" t="str">
        <f>IFERROR(IF(LEN('Journal Template'!F3533)&gt;0,"",IF('Journal Template'!A3533="","",IF(LEFT('Journal Template'!A3533,1)=IFERROR(VLOOKUP(LEFT('Journal Template'!A3533,1),Checks!$CF$2:$CF$5,1,0),0),"Product Code Required",IF('Journal Template'!D3533="","",IF('Journal Template'!D3533=IFERROR(VLOOKUP('Journal Template'!D3533,Checks!$CH:$CH,1,0),0),"Product Code Required","NA"))))),"")</f>
        <v/>
      </c>
    </row>
    <row r="3523" spans="14:89">
      <c r="N3523" t="s">
        <v>15309</v>
      </c>
      <c r="O3523" t="s">
        <v>15310</v>
      </c>
      <c r="P3523" t="s">
        <v>386</v>
      </c>
      <c r="Q3523" s="150" t="str">
        <f>IF(JRF!D3536="","",IF(IFERROR(VLOOKUP(JRF!D3536,Checks!N:P,3,0),0)="A","","Inactive account in Use"))</f>
        <v/>
      </c>
      <c r="R3523" t="str">
        <f>IFERROR(IF('Journal Template'!C3935="","",IF(IFERROR(VLOOKUP('Journal Template'!C3935,Checks!N:P,3,0),0)="A","","Inactive account in Use")),"")</f>
        <v/>
      </c>
      <c r="V3523" s="150" t="str">
        <f>IF(JRF!C3536="","",IF(IFERROR(VLOOKUP(JRF!C3536,Checks!S:U,3,0),0)="A","Entry with System fund Dept",""))</f>
        <v/>
      </c>
      <c r="W3523" t="str">
        <f>IFERROR(IF('Journal Template'!D3935="","",IF(IFERROR(VLOOKUP('Journal Template'!D3935,Checks!S:U,3,0),0)="A","Entry with System fund Dept","")),"")</f>
        <v/>
      </c>
      <c r="X3523" t="s">
        <v>15311</v>
      </c>
      <c r="Y3523" t="s">
        <v>389</v>
      </c>
      <c r="Z3523" t="s">
        <v>15312</v>
      </c>
      <c r="AA3523" t="s">
        <v>391</v>
      </c>
      <c r="AB3523" t="s">
        <v>125</v>
      </c>
      <c r="AC3523" s="150" t="str">
        <f>IFERROR(IF(JRF!C3536="","",IF(AND(VLOOKUP(JRF!C3536,X:AA,4,0)=JRF!B3536,VLOOKUP(JRF!C3536,X:Y,2,0)="A"),"","Inactive Dept Combo Error")),"Inactive Dept Combo Error")</f>
        <v/>
      </c>
      <c r="AD3523" t="str">
        <f>IFERROR(IF('Journal Template'!D3935="","",IF(AND(VLOOKUP('Journal Template'!D3935,X:AA,4,0)='Journal Template'!A3935,VLOOKUP('Journal Template'!D3935,X:Y,2,0)="A"),"","Inactive Dept Combo Error")),"")</f>
        <v/>
      </c>
      <c r="AK3523" s="150" t="str">
        <f>IF(JRF!B3536="","",IF(JRF!B3536=IFERROR(VLOOKUP(JRF!B3536,Checks!AI:AI,1,0),0),"Entry in Branch/Satellite BU's",""))</f>
        <v/>
      </c>
      <c r="AL3523" t="str">
        <f>IFERROR(IF('Journal Template'!A3935="","",IF('Journal Template'!A3935=IFERROR(VLOOKUP('Journal Template'!A3935,Checks!AI:AI,1,0),0),"Entry in Branch/Satellite BU's","")),"")</f>
        <v/>
      </c>
      <c r="AO3523" s="171"/>
      <c r="AP3523" s="171"/>
      <c r="AQ3523" s="171"/>
      <c r="AR3523" s="171"/>
      <c r="CI3523" t="str">
        <f>IF(JRF!F3536&gt;0,"",IF(JRF!B3536="","",IF(LEFT(JRF!B3536,1)=IFERROR(VLOOKUP(LEFT(JRF!B3536,1),$CF$2:$CF$5,1,0),0),"Product Code Required",IF(JRF!C3536="","",IF(JRF!C3536=IFERROR(VLOOKUP(JRF!C3536,$CH:$CH,1,0),0),"Product Code Required","NA")))))</f>
        <v/>
      </c>
      <c r="CJ3523" t="str">
        <f>IF(JRF!AV3536&gt;0,"",IF(JRF!Q3536="","",IF(LEFT(JRF!Q3536,1)=IFERROR(VLOOKUP(LEFT(JRF!Q3536,1),$CF$2:$CF$5,1,0),0),"Product Code Required",IF(JRF!V3536="","",IF(JRF!V3536=IFERROR(VLOOKUP(JRF!V3536,$CH:$CH,1,0),0),"Product Code Required","NA")))))</f>
        <v/>
      </c>
      <c r="CK3523" t="str">
        <f>IFERROR(IF(LEN('Journal Template'!F3534)&gt;0,"",IF('Journal Template'!A3534="","",IF(LEFT('Journal Template'!A3534,1)=IFERROR(VLOOKUP(LEFT('Journal Template'!A3534,1),Checks!$CF$2:$CF$5,1,0),0),"Product Code Required",IF('Journal Template'!D3534="","",IF('Journal Template'!D3534=IFERROR(VLOOKUP('Journal Template'!D3534,Checks!$CH:$CH,1,0),0),"Product Code Required","NA"))))),"")</f>
        <v/>
      </c>
    </row>
    <row r="3524" spans="14:89">
      <c r="N3524" t="s">
        <v>15313</v>
      </c>
      <c r="O3524" t="s">
        <v>15314</v>
      </c>
      <c r="P3524" t="s">
        <v>386</v>
      </c>
      <c r="Q3524" s="150" t="str">
        <f>IF(JRF!D3537="","",IF(IFERROR(VLOOKUP(JRF!D3537,Checks!N:P,3,0),0)="A","","Inactive account in Use"))</f>
        <v/>
      </c>
      <c r="R3524" t="str">
        <f>IFERROR(IF('Journal Template'!C3936="","",IF(IFERROR(VLOOKUP('Journal Template'!C3936,Checks!N:P,3,0),0)="A","","Inactive account in Use")),"")</f>
        <v/>
      </c>
      <c r="V3524" s="150" t="str">
        <f>IF(JRF!C3537="","",IF(IFERROR(VLOOKUP(JRF!C3537,Checks!S:U,3,0),0)="A","Entry with System fund Dept",""))</f>
        <v/>
      </c>
      <c r="W3524" t="str">
        <f>IFERROR(IF('Journal Template'!D3936="","",IF(IFERROR(VLOOKUP('Journal Template'!D3936,Checks!S:U,3,0),0)="A","Entry with System fund Dept","")),"")</f>
        <v/>
      </c>
      <c r="X3524" t="s">
        <v>5519</v>
      </c>
      <c r="Y3524" t="s">
        <v>386</v>
      </c>
      <c r="Z3524" t="s">
        <v>12411</v>
      </c>
      <c r="AA3524" t="s">
        <v>391</v>
      </c>
      <c r="AB3524" t="s">
        <v>125</v>
      </c>
      <c r="AC3524" s="150" t="str">
        <f>IFERROR(IF(JRF!C3537="","",IF(AND(VLOOKUP(JRF!C3537,X:AA,4,0)=JRF!B3537,VLOOKUP(JRF!C3537,X:Y,2,0)="A"),"","Inactive Dept Combo Error")),"Inactive Dept Combo Error")</f>
        <v/>
      </c>
      <c r="AD3524" t="str">
        <f>IFERROR(IF('Journal Template'!D3936="","",IF(AND(VLOOKUP('Journal Template'!D3936,X:AA,4,0)='Journal Template'!A3936,VLOOKUP('Journal Template'!D3936,X:Y,2,0)="A"),"","Inactive Dept Combo Error")),"")</f>
        <v/>
      </c>
      <c r="AK3524" s="150" t="str">
        <f>IF(JRF!B3537="","",IF(JRF!B3537=IFERROR(VLOOKUP(JRF!B3537,Checks!AI:AI,1,0),0),"Entry in Branch/Satellite BU's",""))</f>
        <v/>
      </c>
      <c r="AL3524" t="str">
        <f>IFERROR(IF('Journal Template'!A3936="","",IF('Journal Template'!A3936=IFERROR(VLOOKUP('Journal Template'!A3936,Checks!AI:AI,1,0),0),"Entry in Branch/Satellite BU's","")),"")</f>
        <v/>
      </c>
      <c r="AO3524" s="171"/>
      <c r="AP3524" s="171"/>
      <c r="AQ3524" s="171"/>
      <c r="AR3524" s="171"/>
      <c r="CI3524" t="str">
        <f>IF(JRF!F3537&gt;0,"",IF(JRF!B3537="","",IF(LEFT(JRF!B3537,1)=IFERROR(VLOOKUP(LEFT(JRF!B3537,1),$CF$2:$CF$5,1,0),0),"Product Code Required",IF(JRF!C3537="","",IF(JRF!C3537=IFERROR(VLOOKUP(JRF!C3537,$CH:$CH,1,0),0),"Product Code Required","NA")))))</f>
        <v/>
      </c>
      <c r="CJ3524" t="str">
        <f>IF(JRF!AV3537&gt;0,"",IF(JRF!Q3537="","",IF(LEFT(JRF!Q3537,1)=IFERROR(VLOOKUP(LEFT(JRF!Q3537,1),$CF$2:$CF$5,1,0),0),"Product Code Required",IF(JRF!V3537="","",IF(JRF!V3537=IFERROR(VLOOKUP(JRF!V3537,$CH:$CH,1,0),0),"Product Code Required","NA")))))</f>
        <v/>
      </c>
      <c r="CK3524" t="str">
        <f>IFERROR(IF(LEN('Journal Template'!F3535)&gt;0,"",IF('Journal Template'!A3535="","",IF(LEFT('Journal Template'!A3535,1)=IFERROR(VLOOKUP(LEFT('Journal Template'!A3535,1),Checks!$CF$2:$CF$5,1,0),0),"Product Code Required",IF('Journal Template'!D3535="","",IF('Journal Template'!D3535=IFERROR(VLOOKUP('Journal Template'!D3535,Checks!$CH:$CH,1,0),0),"Product Code Required","NA"))))),"")</f>
        <v/>
      </c>
    </row>
    <row r="3525" spans="14:89">
      <c r="N3525" t="s">
        <v>15315</v>
      </c>
      <c r="O3525" t="s">
        <v>15316</v>
      </c>
      <c r="P3525" t="s">
        <v>386</v>
      </c>
      <c r="Q3525" s="150" t="str">
        <f>IF(JRF!D3538="","",IF(IFERROR(VLOOKUP(JRF!D3538,Checks!N:P,3,0),0)="A","","Inactive account in Use"))</f>
        <v/>
      </c>
      <c r="R3525" t="str">
        <f>IFERROR(IF('Journal Template'!C3937="","",IF(IFERROR(VLOOKUP('Journal Template'!C3937,Checks!N:P,3,0),0)="A","","Inactive account in Use")),"")</f>
        <v/>
      </c>
      <c r="V3525" s="150" t="str">
        <f>IF(JRF!C3538="","",IF(IFERROR(VLOOKUP(JRF!C3538,Checks!S:U,3,0),0)="A","Entry with System fund Dept",""))</f>
        <v/>
      </c>
      <c r="W3525" t="str">
        <f>IFERROR(IF('Journal Template'!D3937="","",IF(IFERROR(VLOOKUP('Journal Template'!D3937,Checks!S:U,3,0),0)="A","Entry with System fund Dept","")),"")</f>
        <v/>
      </c>
      <c r="X3525" t="s">
        <v>15317</v>
      </c>
      <c r="Y3525" t="s">
        <v>389</v>
      </c>
      <c r="Z3525" t="s">
        <v>15318</v>
      </c>
      <c r="AA3525" t="s">
        <v>391</v>
      </c>
      <c r="AB3525" t="s">
        <v>125</v>
      </c>
      <c r="AC3525" s="150" t="str">
        <f>IFERROR(IF(JRF!C3538="","",IF(AND(VLOOKUP(JRF!C3538,X:AA,4,0)=JRF!B3538,VLOOKUP(JRF!C3538,X:Y,2,0)="A"),"","Inactive Dept Combo Error")),"Inactive Dept Combo Error")</f>
        <v/>
      </c>
      <c r="AD3525" t="str">
        <f>IFERROR(IF('Journal Template'!D3937="","",IF(AND(VLOOKUP('Journal Template'!D3937,X:AA,4,0)='Journal Template'!A3937,VLOOKUP('Journal Template'!D3937,X:Y,2,0)="A"),"","Inactive Dept Combo Error")),"")</f>
        <v/>
      </c>
      <c r="AK3525" s="150" t="str">
        <f>IF(JRF!B3538="","",IF(JRF!B3538=IFERROR(VLOOKUP(JRF!B3538,Checks!AI:AI,1,0),0),"Entry in Branch/Satellite BU's",""))</f>
        <v/>
      </c>
      <c r="AL3525" t="str">
        <f>IFERROR(IF('Journal Template'!A3937="","",IF('Journal Template'!A3937=IFERROR(VLOOKUP('Journal Template'!A3937,Checks!AI:AI,1,0),0),"Entry in Branch/Satellite BU's","")),"")</f>
        <v/>
      </c>
      <c r="AO3525" s="171"/>
      <c r="AP3525" s="171"/>
      <c r="AQ3525" s="171"/>
      <c r="AR3525" s="171"/>
      <c r="CI3525" t="str">
        <f>IF(JRF!F3538&gt;0,"",IF(JRF!B3538="","",IF(LEFT(JRF!B3538,1)=IFERROR(VLOOKUP(LEFT(JRF!B3538,1),$CF$2:$CF$5,1,0),0),"Product Code Required",IF(JRF!C3538="","",IF(JRF!C3538=IFERROR(VLOOKUP(JRF!C3538,$CH:$CH,1,0),0),"Product Code Required","NA")))))</f>
        <v/>
      </c>
      <c r="CJ3525" t="str">
        <f>IF(JRF!AV3538&gt;0,"",IF(JRF!Q3538="","",IF(LEFT(JRF!Q3538,1)=IFERROR(VLOOKUP(LEFT(JRF!Q3538,1),$CF$2:$CF$5,1,0),0),"Product Code Required",IF(JRF!V3538="","",IF(JRF!V3538=IFERROR(VLOOKUP(JRF!V3538,$CH:$CH,1,0),0),"Product Code Required","NA")))))</f>
        <v/>
      </c>
      <c r="CK3525" t="str">
        <f>IFERROR(IF(LEN('Journal Template'!F3536)&gt;0,"",IF('Journal Template'!A3536="","",IF(LEFT('Journal Template'!A3536,1)=IFERROR(VLOOKUP(LEFT('Journal Template'!A3536,1),Checks!$CF$2:$CF$5,1,0),0),"Product Code Required",IF('Journal Template'!D3536="","",IF('Journal Template'!D3536=IFERROR(VLOOKUP('Journal Template'!D3536,Checks!$CH:$CH,1,0),0),"Product Code Required","NA"))))),"")</f>
        <v/>
      </c>
    </row>
    <row r="3526" spans="14:89">
      <c r="N3526" t="s">
        <v>15319</v>
      </c>
      <c r="O3526" t="s">
        <v>15320</v>
      </c>
      <c r="P3526" t="s">
        <v>386</v>
      </c>
      <c r="Q3526" s="150" t="str">
        <f>IF(JRF!D3539="","",IF(IFERROR(VLOOKUP(JRF!D3539,Checks!N:P,3,0),0)="A","","Inactive account in Use"))</f>
        <v/>
      </c>
      <c r="R3526" t="str">
        <f>IFERROR(IF('Journal Template'!C3938="","",IF(IFERROR(VLOOKUP('Journal Template'!C3938,Checks!N:P,3,0),0)="A","","Inactive account in Use")),"")</f>
        <v/>
      </c>
      <c r="V3526" s="150" t="str">
        <f>IF(JRF!C3539="","",IF(IFERROR(VLOOKUP(JRF!C3539,Checks!S:U,3,0),0)="A","Entry with System fund Dept",""))</f>
        <v/>
      </c>
      <c r="W3526" t="str">
        <f>IFERROR(IF('Journal Template'!D3938="","",IF(IFERROR(VLOOKUP('Journal Template'!D3938,Checks!S:U,3,0),0)="A","Entry with System fund Dept","")),"")</f>
        <v/>
      </c>
      <c r="X3526" t="s">
        <v>4626</v>
      </c>
      <c r="Y3526" t="s">
        <v>386</v>
      </c>
      <c r="Z3526" t="s">
        <v>15321</v>
      </c>
      <c r="AA3526" t="s">
        <v>391</v>
      </c>
      <c r="AB3526" t="s">
        <v>125</v>
      </c>
      <c r="AC3526" s="150" t="str">
        <f>IFERROR(IF(JRF!C3539="","",IF(AND(VLOOKUP(JRF!C3539,X:AA,4,0)=JRF!B3539,VLOOKUP(JRF!C3539,X:Y,2,0)="A"),"","Inactive Dept Combo Error")),"Inactive Dept Combo Error")</f>
        <v/>
      </c>
      <c r="AD3526" t="str">
        <f>IFERROR(IF('Journal Template'!D3938="","",IF(AND(VLOOKUP('Journal Template'!D3938,X:AA,4,0)='Journal Template'!A3938,VLOOKUP('Journal Template'!D3938,X:Y,2,0)="A"),"","Inactive Dept Combo Error")),"")</f>
        <v/>
      </c>
      <c r="AK3526" s="150" t="str">
        <f>IF(JRF!B3539="","",IF(JRF!B3539=IFERROR(VLOOKUP(JRF!B3539,Checks!AI:AI,1,0),0),"Entry in Branch/Satellite BU's",""))</f>
        <v/>
      </c>
      <c r="AL3526" t="str">
        <f>IFERROR(IF('Journal Template'!A3938="","",IF('Journal Template'!A3938=IFERROR(VLOOKUP('Journal Template'!A3938,Checks!AI:AI,1,0),0),"Entry in Branch/Satellite BU's","")),"")</f>
        <v/>
      </c>
      <c r="AO3526" s="171"/>
      <c r="AP3526" s="171"/>
      <c r="AQ3526" s="171"/>
      <c r="AR3526" s="171"/>
      <c r="CI3526" t="str">
        <f>IF(JRF!F3539&gt;0,"",IF(JRF!B3539="","",IF(LEFT(JRF!B3539,1)=IFERROR(VLOOKUP(LEFT(JRF!B3539,1),$CF$2:$CF$5,1,0),0),"Product Code Required",IF(JRF!C3539="","",IF(JRF!C3539=IFERROR(VLOOKUP(JRF!C3539,$CH:$CH,1,0),0),"Product Code Required","NA")))))</f>
        <v/>
      </c>
      <c r="CJ3526" t="str">
        <f>IF(JRF!AV3539&gt;0,"",IF(JRF!Q3539="","",IF(LEFT(JRF!Q3539,1)=IFERROR(VLOOKUP(LEFT(JRF!Q3539,1),$CF$2:$CF$5,1,0),0),"Product Code Required",IF(JRF!V3539="","",IF(JRF!V3539=IFERROR(VLOOKUP(JRF!V3539,$CH:$CH,1,0),0),"Product Code Required","NA")))))</f>
        <v/>
      </c>
      <c r="CK3526" t="str">
        <f>IFERROR(IF(LEN('Journal Template'!F3537)&gt;0,"",IF('Journal Template'!A3537="","",IF(LEFT('Journal Template'!A3537,1)=IFERROR(VLOOKUP(LEFT('Journal Template'!A3537,1),Checks!$CF$2:$CF$5,1,0),0),"Product Code Required",IF('Journal Template'!D3537="","",IF('Journal Template'!D3537=IFERROR(VLOOKUP('Journal Template'!D3537,Checks!$CH:$CH,1,0),0),"Product Code Required","NA"))))),"")</f>
        <v/>
      </c>
    </row>
    <row r="3527" spans="14:89">
      <c r="N3527" t="s">
        <v>15322</v>
      </c>
      <c r="O3527" t="s">
        <v>15323</v>
      </c>
      <c r="P3527" t="s">
        <v>386</v>
      </c>
      <c r="Q3527" s="150" t="str">
        <f>IF(JRF!D3540="","",IF(IFERROR(VLOOKUP(JRF!D3540,Checks!N:P,3,0),0)="A","","Inactive account in Use"))</f>
        <v/>
      </c>
      <c r="R3527" t="str">
        <f>IFERROR(IF('Journal Template'!C3939="","",IF(IFERROR(VLOOKUP('Journal Template'!C3939,Checks!N:P,3,0),0)="A","","Inactive account in Use")),"")</f>
        <v/>
      </c>
      <c r="V3527" s="150" t="str">
        <f>IF(JRF!C3540="","",IF(IFERROR(VLOOKUP(JRF!C3540,Checks!S:U,3,0),0)="A","Entry with System fund Dept",""))</f>
        <v/>
      </c>
      <c r="W3527" t="str">
        <f>IFERROR(IF('Journal Template'!D3939="","",IF(IFERROR(VLOOKUP('Journal Template'!D3939,Checks!S:U,3,0),0)="A","Entry with System fund Dept","")),"")</f>
        <v/>
      </c>
      <c r="X3527" t="s">
        <v>15324</v>
      </c>
      <c r="Y3527" t="s">
        <v>389</v>
      </c>
      <c r="Z3527" t="s">
        <v>15325</v>
      </c>
      <c r="AA3527" t="s">
        <v>391</v>
      </c>
      <c r="AB3527" t="s">
        <v>125</v>
      </c>
      <c r="AC3527" s="150" t="str">
        <f>IFERROR(IF(JRF!C3540="","",IF(AND(VLOOKUP(JRF!C3540,X:AA,4,0)=JRF!B3540,VLOOKUP(JRF!C3540,X:Y,2,0)="A"),"","Inactive Dept Combo Error")),"Inactive Dept Combo Error")</f>
        <v/>
      </c>
      <c r="AD3527" t="str">
        <f>IFERROR(IF('Journal Template'!D3939="","",IF(AND(VLOOKUP('Journal Template'!D3939,X:AA,4,0)='Journal Template'!A3939,VLOOKUP('Journal Template'!D3939,X:Y,2,0)="A"),"","Inactive Dept Combo Error")),"")</f>
        <v/>
      </c>
      <c r="AK3527" s="150" t="str">
        <f>IF(JRF!B3540="","",IF(JRF!B3540=IFERROR(VLOOKUP(JRF!B3540,Checks!AI:AI,1,0),0),"Entry in Branch/Satellite BU's",""))</f>
        <v/>
      </c>
      <c r="AL3527" t="str">
        <f>IFERROR(IF('Journal Template'!A3939="","",IF('Journal Template'!A3939=IFERROR(VLOOKUP('Journal Template'!A3939,Checks!AI:AI,1,0),0),"Entry in Branch/Satellite BU's","")),"")</f>
        <v/>
      </c>
      <c r="AO3527" s="171"/>
      <c r="AP3527" s="171"/>
      <c r="AQ3527" s="171"/>
      <c r="AR3527" s="171"/>
      <c r="CI3527" t="str">
        <f>IF(JRF!F3540&gt;0,"",IF(JRF!B3540="","",IF(LEFT(JRF!B3540,1)=IFERROR(VLOOKUP(LEFT(JRF!B3540,1),$CF$2:$CF$5,1,0),0),"Product Code Required",IF(JRF!C3540="","",IF(JRF!C3540=IFERROR(VLOOKUP(JRF!C3540,$CH:$CH,1,0),0),"Product Code Required","NA")))))</f>
        <v/>
      </c>
      <c r="CJ3527" t="str">
        <f>IF(JRF!AV3540&gt;0,"",IF(JRF!Q3540="","",IF(LEFT(JRF!Q3540,1)=IFERROR(VLOOKUP(LEFT(JRF!Q3540,1),$CF$2:$CF$5,1,0),0),"Product Code Required",IF(JRF!V3540="","",IF(JRF!V3540=IFERROR(VLOOKUP(JRF!V3540,$CH:$CH,1,0),0),"Product Code Required","NA")))))</f>
        <v/>
      </c>
      <c r="CK3527" t="str">
        <f>IFERROR(IF(LEN('Journal Template'!F3538)&gt;0,"",IF('Journal Template'!A3538="","",IF(LEFT('Journal Template'!A3538,1)=IFERROR(VLOOKUP(LEFT('Journal Template'!A3538,1),Checks!$CF$2:$CF$5,1,0),0),"Product Code Required",IF('Journal Template'!D3538="","",IF('Journal Template'!D3538=IFERROR(VLOOKUP('Journal Template'!D3538,Checks!$CH:$CH,1,0),0),"Product Code Required","NA"))))),"")</f>
        <v/>
      </c>
    </row>
    <row r="3528" spans="14:89">
      <c r="N3528" t="s">
        <v>15326</v>
      </c>
      <c r="O3528" t="s">
        <v>15327</v>
      </c>
      <c r="P3528" t="s">
        <v>386</v>
      </c>
      <c r="Q3528" s="150" t="str">
        <f>IF(JRF!D3541="","",IF(IFERROR(VLOOKUP(JRF!D3541,Checks!N:P,3,0),0)="A","","Inactive account in Use"))</f>
        <v/>
      </c>
      <c r="R3528" t="str">
        <f>IFERROR(IF('Journal Template'!C3940="","",IF(IFERROR(VLOOKUP('Journal Template'!C3940,Checks!N:P,3,0),0)="A","","Inactive account in Use")),"")</f>
        <v/>
      </c>
      <c r="V3528" s="150" t="str">
        <f>IF(JRF!C3541="","",IF(IFERROR(VLOOKUP(JRF!C3541,Checks!S:U,3,0),0)="A","Entry with System fund Dept",""))</f>
        <v/>
      </c>
      <c r="W3528" t="str">
        <f>IFERROR(IF('Journal Template'!D3940="","",IF(IFERROR(VLOOKUP('Journal Template'!D3940,Checks!S:U,3,0),0)="A","Entry with System fund Dept","")),"")</f>
        <v/>
      </c>
      <c r="X3528" t="s">
        <v>15328</v>
      </c>
      <c r="Y3528" t="s">
        <v>389</v>
      </c>
      <c r="Z3528" t="s">
        <v>15329</v>
      </c>
      <c r="AA3528" t="s">
        <v>391</v>
      </c>
      <c r="AB3528" t="s">
        <v>125</v>
      </c>
      <c r="AC3528" s="150" t="str">
        <f>IFERROR(IF(JRF!C3541="","",IF(AND(VLOOKUP(JRF!C3541,X:AA,4,0)=JRF!B3541,VLOOKUP(JRF!C3541,X:Y,2,0)="A"),"","Inactive Dept Combo Error")),"Inactive Dept Combo Error")</f>
        <v/>
      </c>
      <c r="AD3528" t="str">
        <f>IFERROR(IF('Journal Template'!D3940="","",IF(AND(VLOOKUP('Journal Template'!D3940,X:AA,4,0)='Journal Template'!A3940,VLOOKUP('Journal Template'!D3940,X:Y,2,0)="A"),"","Inactive Dept Combo Error")),"")</f>
        <v/>
      </c>
      <c r="AK3528" s="150" t="str">
        <f>IF(JRF!B3541="","",IF(JRF!B3541=IFERROR(VLOOKUP(JRF!B3541,Checks!AI:AI,1,0),0),"Entry in Branch/Satellite BU's",""))</f>
        <v/>
      </c>
      <c r="AL3528" t="str">
        <f>IFERROR(IF('Journal Template'!A3940="","",IF('Journal Template'!A3940=IFERROR(VLOOKUP('Journal Template'!A3940,Checks!AI:AI,1,0),0),"Entry in Branch/Satellite BU's","")),"")</f>
        <v/>
      </c>
      <c r="AO3528" s="171"/>
      <c r="AP3528" s="171"/>
      <c r="AQ3528" s="171"/>
      <c r="AR3528" s="171"/>
      <c r="CI3528" t="str">
        <f>IF(JRF!F3541&gt;0,"",IF(JRF!B3541="","",IF(LEFT(JRF!B3541,1)=IFERROR(VLOOKUP(LEFT(JRF!B3541,1),$CF$2:$CF$5,1,0),0),"Product Code Required",IF(JRF!C3541="","",IF(JRF!C3541=IFERROR(VLOOKUP(JRF!C3541,$CH:$CH,1,0),0),"Product Code Required","NA")))))</f>
        <v/>
      </c>
      <c r="CJ3528" t="str">
        <f>IF(JRF!AV3541&gt;0,"",IF(JRF!Q3541="","",IF(LEFT(JRF!Q3541,1)=IFERROR(VLOOKUP(LEFT(JRF!Q3541,1),$CF$2:$CF$5,1,0),0),"Product Code Required",IF(JRF!V3541="","",IF(JRF!V3541=IFERROR(VLOOKUP(JRF!V3541,$CH:$CH,1,0),0),"Product Code Required","NA")))))</f>
        <v/>
      </c>
      <c r="CK3528" t="str">
        <f>IFERROR(IF(LEN('Journal Template'!F3539)&gt;0,"",IF('Journal Template'!A3539="","",IF(LEFT('Journal Template'!A3539,1)=IFERROR(VLOOKUP(LEFT('Journal Template'!A3539,1),Checks!$CF$2:$CF$5,1,0),0),"Product Code Required",IF('Journal Template'!D3539="","",IF('Journal Template'!D3539=IFERROR(VLOOKUP('Journal Template'!D3539,Checks!$CH:$CH,1,0),0),"Product Code Required","NA"))))),"")</f>
        <v/>
      </c>
    </row>
    <row r="3529" spans="14:89">
      <c r="N3529" t="s">
        <v>15330</v>
      </c>
      <c r="O3529" t="s">
        <v>15331</v>
      </c>
      <c r="P3529" t="s">
        <v>386</v>
      </c>
      <c r="Q3529" s="150" t="str">
        <f>IF(JRF!D3542="","",IF(IFERROR(VLOOKUP(JRF!D3542,Checks!N:P,3,0),0)="A","","Inactive account in Use"))</f>
        <v/>
      </c>
      <c r="R3529" t="str">
        <f>IFERROR(IF('Journal Template'!C3941="","",IF(IFERROR(VLOOKUP('Journal Template'!C3941,Checks!N:P,3,0),0)="A","","Inactive account in Use")),"")</f>
        <v/>
      </c>
      <c r="V3529" s="150" t="str">
        <f>IF(JRF!C3542="","",IF(IFERROR(VLOOKUP(JRF!C3542,Checks!S:U,3,0),0)="A","Entry with System fund Dept",""))</f>
        <v/>
      </c>
      <c r="W3529" t="str">
        <f>IFERROR(IF('Journal Template'!D3941="","",IF(IFERROR(VLOOKUP('Journal Template'!D3941,Checks!S:U,3,0),0)="A","Entry with System fund Dept","")),"")</f>
        <v/>
      </c>
      <c r="X3529" t="s">
        <v>4630</v>
      </c>
      <c r="Y3529" t="s">
        <v>386</v>
      </c>
      <c r="Z3529" t="s">
        <v>15332</v>
      </c>
      <c r="AA3529" t="s">
        <v>391</v>
      </c>
      <c r="AB3529" t="s">
        <v>125</v>
      </c>
      <c r="AC3529" s="150" t="str">
        <f>IFERROR(IF(JRF!C3542="","",IF(AND(VLOOKUP(JRF!C3542,X:AA,4,0)=JRF!B3542,VLOOKUP(JRF!C3542,X:Y,2,0)="A"),"","Inactive Dept Combo Error")),"Inactive Dept Combo Error")</f>
        <v/>
      </c>
      <c r="AD3529" t="str">
        <f>IFERROR(IF('Journal Template'!D3941="","",IF(AND(VLOOKUP('Journal Template'!D3941,X:AA,4,0)='Journal Template'!A3941,VLOOKUP('Journal Template'!D3941,X:Y,2,0)="A"),"","Inactive Dept Combo Error")),"")</f>
        <v/>
      </c>
      <c r="AK3529" s="150" t="str">
        <f>IF(JRF!B3542="","",IF(JRF!B3542=IFERROR(VLOOKUP(JRF!B3542,Checks!AI:AI,1,0),0),"Entry in Branch/Satellite BU's",""))</f>
        <v/>
      </c>
      <c r="AL3529" t="str">
        <f>IFERROR(IF('Journal Template'!A3941="","",IF('Journal Template'!A3941=IFERROR(VLOOKUP('Journal Template'!A3941,Checks!AI:AI,1,0),0),"Entry in Branch/Satellite BU's","")),"")</f>
        <v/>
      </c>
      <c r="AO3529" s="171"/>
      <c r="AP3529" s="171"/>
      <c r="AQ3529" s="171"/>
      <c r="AR3529" s="171"/>
      <c r="CI3529" t="str">
        <f>IF(JRF!F3542&gt;0,"",IF(JRF!B3542="","",IF(LEFT(JRF!B3542,1)=IFERROR(VLOOKUP(LEFT(JRF!B3542,1),$CF$2:$CF$5,1,0),0),"Product Code Required",IF(JRF!C3542="","",IF(JRF!C3542=IFERROR(VLOOKUP(JRF!C3542,$CH:$CH,1,0),0),"Product Code Required","NA")))))</f>
        <v/>
      </c>
      <c r="CJ3529" t="str">
        <f>IF(JRF!AV3542&gt;0,"",IF(JRF!Q3542="","",IF(LEFT(JRF!Q3542,1)=IFERROR(VLOOKUP(LEFT(JRF!Q3542,1),$CF$2:$CF$5,1,0),0),"Product Code Required",IF(JRF!V3542="","",IF(JRF!V3542=IFERROR(VLOOKUP(JRF!V3542,$CH:$CH,1,0),0),"Product Code Required","NA")))))</f>
        <v/>
      </c>
      <c r="CK3529" t="str">
        <f>IFERROR(IF(LEN('Journal Template'!F3540)&gt;0,"",IF('Journal Template'!A3540="","",IF(LEFT('Journal Template'!A3540,1)=IFERROR(VLOOKUP(LEFT('Journal Template'!A3540,1),Checks!$CF$2:$CF$5,1,0),0),"Product Code Required",IF('Journal Template'!D3540="","",IF('Journal Template'!D3540=IFERROR(VLOOKUP('Journal Template'!D3540,Checks!$CH:$CH,1,0),0),"Product Code Required","NA"))))),"")</f>
        <v/>
      </c>
    </row>
    <row r="3530" spans="14:89">
      <c r="N3530" t="s">
        <v>15333</v>
      </c>
      <c r="O3530" t="s">
        <v>15334</v>
      </c>
      <c r="P3530" t="s">
        <v>386</v>
      </c>
      <c r="Q3530" s="150" t="str">
        <f>IF(JRF!D3543="","",IF(IFERROR(VLOOKUP(JRF!D3543,Checks!N:P,3,0),0)="A","","Inactive account in Use"))</f>
        <v/>
      </c>
      <c r="R3530" t="str">
        <f>IFERROR(IF('Journal Template'!C3942="","",IF(IFERROR(VLOOKUP('Journal Template'!C3942,Checks!N:P,3,0),0)="A","","Inactive account in Use")),"")</f>
        <v/>
      </c>
      <c r="V3530" s="150" t="str">
        <f>IF(JRF!C3543="","",IF(IFERROR(VLOOKUP(JRF!C3543,Checks!S:U,3,0),0)="A","Entry with System fund Dept",""))</f>
        <v/>
      </c>
      <c r="W3530" t="str">
        <f>IFERROR(IF('Journal Template'!D3942="","",IF(IFERROR(VLOOKUP('Journal Template'!D3942,Checks!S:U,3,0),0)="A","Entry with System fund Dept","")),"")</f>
        <v/>
      </c>
      <c r="X3530" t="s">
        <v>4635</v>
      </c>
      <c r="Y3530" t="s">
        <v>386</v>
      </c>
      <c r="Z3530" t="s">
        <v>15335</v>
      </c>
      <c r="AA3530" t="s">
        <v>391</v>
      </c>
      <c r="AB3530" t="s">
        <v>125</v>
      </c>
      <c r="AC3530" s="150" t="str">
        <f>IFERROR(IF(JRF!C3543="","",IF(AND(VLOOKUP(JRF!C3543,X:AA,4,0)=JRF!B3543,VLOOKUP(JRF!C3543,X:Y,2,0)="A"),"","Inactive Dept Combo Error")),"Inactive Dept Combo Error")</f>
        <v/>
      </c>
      <c r="AD3530" t="str">
        <f>IFERROR(IF('Journal Template'!D3942="","",IF(AND(VLOOKUP('Journal Template'!D3942,X:AA,4,0)='Journal Template'!A3942,VLOOKUP('Journal Template'!D3942,X:Y,2,0)="A"),"","Inactive Dept Combo Error")),"")</f>
        <v/>
      </c>
      <c r="AK3530" s="150" t="str">
        <f>IF(JRF!B3543="","",IF(JRF!B3543=IFERROR(VLOOKUP(JRF!B3543,Checks!AI:AI,1,0),0),"Entry in Branch/Satellite BU's",""))</f>
        <v/>
      </c>
      <c r="AL3530" t="str">
        <f>IFERROR(IF('Journal Template'!A3942="","",IF('Journal Template'!A3942=IFERROR(VLOOKUP('Journal Template'!A3942,Checks!AI:AI,1,0),0),"Entry in Branch/Satellite BU's","")),"")</f>
        <v/>
      </c>
      <c r="AO3530" s="171"/>
      <c r="AP3530" s="171"/>
      <c r="AQ3530" s="171"/>
      <c r="AR3530" s="171"/>
      <c r="CI3530" t="str">
        <f>IF(JRF!F3543&gt;0,"",IF(JRF!B3543="","",IF(LEFT(JRF!B3543,1)=IFERROR(VLOOKUP(LEFT(JRF!B3543,1),$CF$2:$CF$5,1,0),0),"Product Code Required",IF(JRF!C3543="","",IF(JRF!C3543=IFERROR(VLOOKUP(JRF!C3543,$CH:$CH,1,0),0),"Product Code Required","NA")))))</f>
        <v/>
      </c>
      <c r="CJ3530" t="str">
        <f>IF(JRF!AV3543&gt;0,"",IF(JRF!Q3543="","",IF(LEFT(JRF!Q3543,1)=IFERROR(VLOOKUP(LEFT(JRF!Q3543,1),$CF$2:$CF$5,1,0),0),"Product Code Required",IF(JRF!V3543="","",IF(JRF!V3543=IFERROR(VLOOKUP(JRF!V3543,$CH:$CH,1,0),0),"Product Code Required","NA")))))</f>
        <v/>
      </c>
      <c r="CK3530" t="str">
        <f>IFERROR(IF(LEN('Journal Template'!F3541)&gt;0,"",IF('Journal Template'!A3541="","",IF(LEFT('Journal Template'!A3541,1)=IFERROR(VLOOKUP(LEFT('Journal Template'!A3541,1),Checks!$CF$2:$CF$5,1,0),0),"Product Code Required",IF('Journal Template'!D3541="","",IF('Journal Template'!D3541=IFERROR(VLOOKUP('Journal Template'!D3541,Checks!$CH:$CH,1,0),0),"Product Code Required","NA"))))),"")</f>
        <v/>
      </c>
    </row>
    <row r="3531" spans="14:89">
      <c r="N3531" t="s">
        <v>15336</v>
      </c>
      <c r="O3531" t="s">
        <v>15337</v>
      </c>
      <c r="P3531" t="s">
        <v>386</v>
      </c>
      <c r="Q3531" s="150" t="str">
        <f>IF(JRF!D3544="","",IF(IFERROR(VLOOKUP(JRF!D3544,Checks!N:P,3,0),0)="A","","Inactive account in Use"))</f>
        <v/>
      </c>
      <c r="R3531" t="str">
        <f>IFERROR(IF('Journal Template'!C3943="","",IF(IFERROR(VLOOKUP('Journal Template'!C3943,Checks!N:P,3,0),0)="A","","Inactive account in Use")),"")</f>
        <v/>
      </c>
      <c r="V3531" s="150" t="str">
        <f>IF(JRF!C3544="","",IF(IFERROR(VLOOKUP(JRF!C3544,Checks!S:U,3,0),0)="A","Entry with System fund Dept",""))</f>
        <v/>
      </c>
      <c r="W3531" t="str">
        <f>IFERROR(IF('Journal Template'!D3943="","",IF(IFERROR(VLOOKUP('Journal Template'!D3943,Checks!S:U,3,0),0)="A","Entry with System fund Dept","")),"")</f>
        <v/>
      </c>
      <c r="X3531" t="s">
        <v>4639</v>
      </c>
      <c r="Y3531" t="s">
        <v>386</v>
      </c>
      <c r="Z3531" t="s">
        <v>6821</v>
      </c>
      <c r="AA3531" t="s">
        <v>391</v>
      </c>
      <c r="AB3531" t="s">
        <v>125</v>
      </c>
      <c r="AC3531" s="150" t="str">
        <f>IFERROR(IF(JRF!C3544="","",IF(AND(VLOOKUP(JRF!C3544,X:AA,4,0)=JRF!B3544,VLOOKUP(JRF!C3544,X:Y,2,0)="A"),"","Inactive Dept Combo Error")),"Inactive Dept Combo Error")</f>
        <v/>
      </c>
      <c r="AD3531" t="str">
        <f>IFERROR(IF('Journal Template'!D3943="","",IF(AND(VLOOKUP('Journal Template'!D3943,X:AA,4,0)='Journal Template'!A3943,VLOOKUP('Journal Template'!D3943,X:Y,2,0)="A"),"","Inactive Dept Combo Error")),"")</f>
        <v/>
      </c>
      <c r="AK3531" s="150" t="str">
        <f>IF(JRF!B3544="","",IF(JRF!B3544=IFERROR(VLOOKUP(JRF!B3544,Checks!AI:AI,1,0),0),"Entry in Branch/Satellite BU's",""))</f>
        <v/>
      </c>
      <c r="AL3531" t="str">
        <f>IFERROR(IF('Journal Template'!A3943="","",IF('Journal Template'!A3943=IFERROR(VLOOKUP('Journal Template'!A3943,Checks!AI:AI,1,0),0),"Entry in Branch/Satellite BU's","")),"")</f>
        <v/>
      </c>
      <c r="AO3531" s="171"/>
      <c r="AP3531" s="171"/>
      <c r="AQ3531" s="171"/>
      <c r="AR3531" s="171"/>
      <c r="CI3531" t="str">
        <f>IF(JRF!F3544&gt;0,"",IF(JRF!B3544="","",IF(LEFT(JRF!B3544,1)=IFERROR(VLOOKUP(LEFT(JRF!B3544,1),$CF$2:$CF$5,1,0),0),"Product Code Required",IF(JRF!C3544="","",IF(JRF!C3544=IFERROR(VLOOKUP(JRF!C3544,$CH:$CH,1,0),0),"Product Code Required","NA")))))</f>
        <v/>
      </c>
      <c r="CJ3531" t="str">
        <f>IF(JRF!AV3544&gt;0,"",IF(JRF!Q3544="","",IF(LEFT(JRF!Q3544,1)=IFERROR(VLOOKUP(LEFT(JRF!Q3544,1),$CF$2:$CF$5,1,0),0),"Product Code Required",IF(JRF!V3544="","",IF(JRF!V3544=IFERROR(VLOOKUP(JRF!V3544,$CH:$CH,1,0),0),"Product Code Required","NA")))))</f>
        <v/>
      </c>
      <c r="CK3531" t="str">
        <f>IFERROR(IF(LEN('Journal Template'!F3542)&gt;0,"",IF('Journal Template'!A3542="","",IF(LEFT('Journal Template'!A3542,1)=IFERROR(VLOOKUP(LEFT('Journal Template'!A3542,1),Checks!$CF$2:$CF$5,1,0),0),"Product Code Required",IF('Journal Template'!D3542="","",IF('Journal Template'!D3542=IFERROR(VLOOKUP('Journal Template'!D3542,Checks!$CH:$CH,1,0),0),"Product Code Required","NA"))))),"")</f>
        <v/>
      </c>
    </row>
    <row r="3532" spans="14:89">
      <c r="N3532" t="s">
        <v>15338</v>
      </c>
      <c r="O3532" t="s">
        <v>15339</v>
      </c>
      <c r="P3532" t="s">
        <v>386</v>
      </c>
      <c r="Q3532" s="150" t="str">
        <f>IF(JRF!D3545="","",IF(IFERROR(VLOOKUP(JRF!D3545,Checks!N:P,3,0),0)="A","","Inactive account in Use"))</f>
        <v/>
      </c>
      <c r="R3532" t="str">
        <f>IFERROR(IF('Journal Template'!C3944="","",IF(IFERROR(VLOOKUP('Journal Template'!C3944,Checks!N:P,3,0),0)="A","","Inactive account in Use")),"")</f>
        <v/>
      </c>
      <c r="V3532" s="150" t="str">
        <f>IF(JRF!C3545="","",IF(IFERROR(VLOOKUP(JRF!C3545,Checks!S:U,3,0),0)="A","Entry with System fund Dept",""))</f>
        <v/>
      </c>
      <c r="W3532" t="str">
        <f>IFERROR(IF('Journal Template'!D3944="","",IF(IFERROR(VLOOKUP('Journal Template'!D3944,Checks!S:U,3,0),0)="A","Entry with System fund Dept","")),"")</f>
        <v/>
      </c>
      <c r="X3532" t="s">
        <v>2130</v>
      </c>
      <c r="Y3532" t="s">
        <v>386</v>
      </c>
      <c r="Z3532" t="s">
        <v>15340</v>
      </c>
      <c r="AA3532" t="s">
        <v>391</v>
      </c>
      <c r="AB3532" t="s">
        <v>125</v>
      </c>
      <c r="AC3532" s="150" t="str">
        <f>IFERROR(IF(JRF!C3545="","",IF(AND(VLOOKUP(JRF!C3545,X:AA,4,0)=JRF!B3545,VLOOKUP(JRF!C3545,X:Y,2,0)="A"),"","Inactive Dept Combo Error")),"Inactive Dept Combo Error")</f>
        <v/>
      </c>
      <c r="AD3532" t="str">
        <f>IFERROR(IF('Journal Template'!D3944="","",IF(AND(VLOOKUP('Journal Template'!D3944,X:AA,4,0)='Journal Template'!A3944,VLOOKUP('Journal Template'!D3944,X:Y,2,0)="A"),"","Inactive Dept Combo Error")),"")</f>
        <v/>
      </c>
      <c r="AK3532" s="150" t="str">
        <f>IF(JRF!B3545="","",IF(JRF!B3545=IFERROR(VLOOKUP(JRF!B3545,Checks!AI:AI,1,0),0),"Entry in Branch/Satellite BU's",""))</f>
        <v/>
      </c>
      <c r="AL3532" t="str">
        <f>IFERROR(IF('Journal Template'!A3944="","",IF('Journal Template'!A3944=IFERROR(VLOOKUP('Journal Template'!A3944,Checks!AI:AI,1,0),0),"Entry in Branch/Satellite BU's","")),"")</f>
        <v/>
      </c>
      <c r="AO3532" s="171"/>
      <c r="AP3532" s="171"/>
      <c r="AQ3532" s="171"/>
      <c r="AR3532" s="171"/>
      <c r="CI3532" t="str">
        <f>IF(JRF!F3545&gt;0,"",IF(JRF!B3545="","",IF(LEFT(JRF!B3545,1)=IFERROR(VLOOKUP(LEFT(JRF!B3545,1),$CF$2:$CF$5,1,0),0),"Product Code Required",IF(JRF!C3545="","",IF(JRF!C3545=IFERROR(VLOOKUP(JRF!C3545,$CH:$CH,1,0),0),"Product Code Required","NA")))))</f>
        <v/>
      </c>
      <c r="CJ3532" t="str">
        <f>IF(JRF!AV3545&gt;0,"",IF(JRF!Q3545="","",IF(LEFT(JRF!Q3545,1)=IFERROR(VLOOKUP(LEFT(JRF!Q3545,1),$CF$2:$CF$5,1,0),0),"Product Code Required",IF(JRF!V3545="","",IF(JRF!V3545=IFERROR(VLOOKUP(JRF!V3545,$CH:$CH,1,0),0),"Product Code Required","NA")))))</f>
        <v/>
      </c>
      <c r="CK3532" t="str">
        <f>IFERROR(IF(LEN('Journal Template'!F3543)&gt;0,"",IF('Journal Template'!A3543="","",IF(LEFT('Journal Template'!A3543,1)=IFERROR(VLOOKUP(LEFT('Journal Template'!A3543,1),Checks!$CF$2:$CF$5,1,0),0),"Product Code Required",IF('Journal Template'!D3543="","",IF('Journal Template'!D3543=IFERROR(VLOOKUP('Journal Template'!D3543,Checks!$CH:$CH,1,0),0),"Product Code Required","NA"))))),"")</f>
        <v/>
      </c>
    </row>
    <row r="3533" spans="14:89">
      <c r="N3533" t="s">
        <v>15341</v>
      </c>
      <c r="O3533" t="s">
        <v>15342</v>
      </c>
      <c r="P3533" t="s">
        <v>386</v>
      </c>
      <c r="Q3533" s="150" t="str">
        <f>IF(JRF!D3546="","",IF(IFERROR(VLOOKUP(JRF!D3546,Checks!N:P,3,0),0)="A","","Inactive account in Use"))</f>
        <v/>
      </c>
      <c r="R3533" t="str">
        <f>IFERROR(IF('Journal Template'!C3945="","",IF(IFERROR(VLOOKUP('Journal Template'!C3945,Checks!N:P,3,0),0)="A","","Inactive account in Use")),"")</f>
        <v/>
      </c>
      <c r="V3533" s="150" t="str">
        <f>IF(JRF!C3546="","",IF(IFERROR(VLOOKUP(JRF!C3546,Checks!S:U,3,0),0)="A","Entry with System fund Dept",""))</f>
        <v/>
      </c>
      <c r="W3533" t="str">
        <f>IFERROR(IF('Journal Template'!D3945="","",IF(IFERROR(VLOOKUP('Journal Template'!D3945,Checks!S:U,3,0),0)="A","Entry with System fund Dept","")),"")</f>
        <v/>
      </c>
      <c r="X3533" t="s">
        <v>5524</v>
      </c>
      <c r="Y3533" t="s">
        <v>386</v>
      </c>
      <c r="Z3533" t="s">
        <v>15343</v>
      </c>
      <c r="AA3533" t="s">
        <v>391</v>
      </c>
      <c r="AB3533" t="s">
        <v>125</v>
      </c>
      <c r="AC3533" s="150" t="str">
        <f>IFERROR(IF(JRF!C3546="","",IF(AND(VLOOKUP(JRF!C3546,X:AA,4,0)=JRF!B3546,VLOOKUP(JRF!C3546,X:Y,2,0)="A"),"","Inactive Dept Combo Error")),"Inactive Dept Combo Error")</f>
        <v/>
      </c>
      <c r="AD3533" t="str">
        <f>IFERROR(IF('Journal Template'!D3945="","",IF(AND(VLOOKUP('Journal Template'!D3945,X:AA,4,0)='Journal Template'!A3945,VLOOKUP('Journal Template'!D3945,X:Y,2,0)="A"),"","Inactive Dept Combo Error")),"")</f>
        <v/>
      </c>
      <c r="AK3533" s="150" t="str">
        <f>IF(JRF!B3546="","",IF(JRF!B3546=IFERROR(VLOOKUP(JRF!B3546,Checks!AI:AI,1,0),0),"Entry in Branch/Satellite BU's",""))</f>
        <v/>
      </c>
      <c r="AL3533" t="str">
        <f>IFERROR(IF('Journal Template'!A3945="","",IF('Journal Template'!A3945=IFERROR(VLOOKUP('Journal Template'!A3945,Checks!AI:AI,1,0),0),"Entry in Branch/Satellite BU's","")),"")</f>
        <v/>
      </c>
      <c r="AO3533" s="171"/>
      <c r="AP3533" s="171"/>
      <c r="AQ3533" s="171"/>
      <c r="AR3533" s="171"/>
      <c r="CI3533" t="str">
        <f>IF(JRF!F3546&gt;0,"",IF(JRF!B3546="","",IF(LEFT(JRF!B3546,1)=IFERROR(VLOOKUP(LEFT(JRF!B3546,1),$CF$2:$CF$5,1,0),0),"Product Code Required",IF(JRF!C3546="","",IF(JRF!C3546=IFERROR(VLOOKUP(JRF!C3546,$CH:$CH,1,0),0),"Product Code Required","NA")))))</f>
        <v/>
      </c>
      <c r="CJ3533" t="str">
        <f>IF(JRF!AV3546&gt;0,"",IF(JRF!Q3546="","",IF(LEFT(JRF!Q3546,1)=IFERROR(VLOOKUP(LEFT(JRF!Q3546,1),$CF$2:$CF$5,1,0),0),"Product Code Required",IF(JRF!V3546="","",IF(JRF!V3546=IFERROR(VLOOKUP(JRF!V3546,$CH:$CH,1,0),0),"Product Code Required","NA")))))</f>
        <v/>
      </c>
      <c r="CK3533" t="str">
        <f>IFERROR(IF(LEN('Journal Template'!F3544)&gt;0,"",IF('Journal Template'!A3544="","",IF(LEFT('Journal Template'!A3544,1)=IFERROR(VLOOKUP(LEFT('Journal Template'!A3544,1),Checks!$CF$2:$CF$5,1,0),0),"Product Code Required",IF('Journal Template'!D3544="","",IF('Journal Template'!D3544=IFERROR(VLOOKUP('Journal Template'!D3544,Checks!$CH:$CH,1,0),0),"Product Code Required","NA"))))),"")</f>
        <v/>
      </c>
    </row>
    <row r="3534" spans="14:89">
      <c r="N3534" t="s">
        <v>15344</v>
      </c>
      <c r="O3534" t="s">
        <v>15345</v>
      </c>
      <c r="P3534" t="s">
        <v>386</v>
      </c>
      <c r="Q3534" s="150" t="str">
        <f>IF(JRF!D3547="","",IF(IFERROR(VLOOKUP(JRF!D3547,Checks!N:P,3,0),0)="A","","Inactive account in Use"))</f>
        <v/>
      </c>
      <c r="R3534" t="str">
        <f>IFERROR(IF('Journal Template'!C3946="","",IF(IFERROR(VLOOKUP('Journal Template'!C3946,Checks!N:P,3,0),0)="A","","Inactive account in Use")),"")</f>
        <v/>
      </c>
      <c r="V3534" s="150" t="str">
        <f>IF(JRF!C3547="","",IF(IFERROR(VLOOKUP(JRF!C3547,Checks!S:U,3,0),0)="A","Entry with System fund Dept",""))</f>
        <v/>
      </c>
      <c r="W3534" t="str">
        <f>IFERROR(IF('Journal Template'!D3946="","",IF(IFERROR(VLOOKUP('Journal Template'!D3946,Checks!S:U,3,0),0)="A","Entry with System fund Dept","")),"")</f>
        <v/>
      </c>
      <c r="X3534" t="s">
        <v>15346</v>
      </c>
      <c r="Y3534" t="s">
        <v>389</v>
      </c>
      <c r="Z3534" t="s">
        <v>15347</v>
      </c>
      <c r="AA3534" t="s">
        <v>391</v>
      </c>
      <c r="AB3534" t="s">
        <v>125</v>
      </c>
      <c r="AC3534" s="150" t="str">
        <f>IFERROR(IF(JRF!C3547="","",IF(AND(VLOOKUP(JRF!C3547,X:AA,4,0)=JRF!B3547,VLOOKUP(JRF!C3547,X:Y,2,0)="A"),"","Inactive Dept Combo Error")),"Inactive Dept Combo Error")</f>
        <v/>
      </c>
      <c r="AD3534" t="str">
        <f>IFERROR(IF('Journal Template'!D3946="","",IF(AND(VLOOKUP('Journal Template'!D3946,X:AA,4,0)='Journal Template'!A3946,VLOOKUP('Journal Template'!D3946,X:Y,2,0)="A"),"","Inactive Dept Combo Error")),"")</f>
        <v/>
      </c>
      <c r="AK3534" s="150" t="str">
        <f>IF(JRF!B3547="","",IF(JRF!B3547=IFERROR(VLOOKUP(JRF!B3547,Checks!AI:AI,1,0),0),"Entry in Branch/Satellite BU's",""))</f>
        <v/>
      </c>
      <c r="AL3534" t="str">
        <f>IFERROR(IF('Journal Template'!A3946="","",IF('Journal Template'!A3946=IFERROR(VLOOKUP('Journal Template'!A3946,Checks!AI:AI,1,0),0),"Entry in Branch/Satellite BU's","")),"")</f>
        <v/>
      </c>
      <c r="AO3534" s="171"/>
      <c r="AP3534" s="171"/>
      <c r="AQ3534" s="171"/>
      <c r="AR3534" s="171"/>
      <c r="CI3534" t="str">
        <f>IF(JRF!F3547&gt;0,"",IF(JRF!B3547="","",IF(LEFT(JRF!B3547,1)=IFERROR(VLOOKUP(LEFT(JRF!B3547,1),$CF$2:$CF$5,1,0),0),"Product Code Required",IF(JRF!C3547="","",IF(JRF!C3547=IFERROR(VLOOKUP(JRF!C3547,$CH:$CH,1,0),0),"Product Code Required","NA")))))</f>
        <v/>
      </c>
      <c r="CJ3534" t="str">
        <f>IF(JRF!AV3547&gt;0,"",IF(JRF!Q3547="","",IF(LEFT(JRF!Q3547,1)=IFERROR(VLOOKUP(LEFT(JRF!Q3547,1),$CF$2:$CF$5,1,0),0),"Product Code Required",IF(JRF!V3547="","",IF(JRF!V3547=IFERROR(VLOOKUP(JRF!V3547,$CH:$CH,1,0),0),"Product Code Required","NA")))))</f>
        <v/>
      </c>
      <c r="CK3534" t="str">
        <f>IFERROR(IF(LEN('Journal Template'!F3545)&gt;0,"",IF('Journal Template'!A3545="","",IF(LEFT('Journal Template'!A3545,1)=IFERROR(VLOOKUP(LEFT('Journal Template'!A3545,1),Checks!$CF$2:$CF$5,1,0),0),"Product Code Required",IF('Journal Template'!D3545="","",IF('Journal Template'!D3545=IFERROR(VLOOKUP('Journal Template'!D3545,Checks!$CH:$CH,1,0),0),"Product Code Required","NA"))))),"")</f>
        <v/>
      </c>
    </row>
    <row r="3535" spans="14:89">
      <c r="N3535" t="s">
        <v>15348</v>
      </c>
      <c r="O3535" t="s">
        <v>15349</v>
      </c>
      <c r="P3535" t="s">
        <v>386</v>
      </c>
      <c r="Q3535" s="150" t="str">
        <f>IF(JRF!D3548="","",IF(IFERROR(VLOOKUP(JRF!D3548,Checks!N:P,3,0),0)="A","","Inactive account in Use"))</f>
        <v/>
      </c>
      <c r="R3535" t="str">
        <f>IFERROR(IF('Journal Template'!C3947="","",IF(IFERROR(VLOOKUP('Journal Template'!C3947,Checks!N:P,3,0),0)="A","","Inactive account in Use")),"")</f>
        <v/>
      </c>
      <c r="V3535" s="150" t="str">
        <f>IF(JRF!C3548="","",IF(IFERROR(VLOOKUP(JRF!C3548,Checks!S:U,3,0),0)="A","Entry with System fund Dept",""))</f>
        <v/>
      </c>
      <c r="W3535" t="str">
        <f>IFERROR(IF('Journal Template'!D3947="","",IF(IFERROR(VLOOKUP('Journal Template'!D3947,Checks!S:U,3,0),0)="A","Entry with System fund Dept","")),"")</f>
        <v/>
      </c>
      <c r="X3535" t="s">
        <v>4163</v>
      </c>
      <c r="Y3535" t="s">
        <v>386</v>
      </c>
      <c r="Z3535" t="s">
        <v>15350</v>
      </c>
      <c r="AA3535" t="s">
        <v>391</v>
      </c>
      <c r="AB3535" t="s">
        <v>125</v>
      </c>
      <c r="AC3535" s="150" t="str">
        <f>IFERROR(IF(JRF!C3548="","",IF(AND(VLOOKUP(JRF!C3548,X:AA,4,0)=JRF!B3548,VLOOKUP(JRF!C3548,X:Y,2,0)="A"),"","Inactive Dept Combo Error")),"Inactive Dept Combo Error")</f>
        <v/>
      </c>
      <c r="AD3535" t="str">
        <f>IFERROR(IF('Journal Template'!D3947="","",IF(AND(VLOOKUP('Journal Template'!D3947,X:AA,4,0)='Journal Template'!A3947,VLOOKUP('Journal Template'!D3947,X:Y,2,0)="A"),"","Inactive Dept Combo Error")),"")</f>
        <v/>
      </c>
      <c r="AK3535" s="150" t="str">
        <f>IF(JRF!B3548="","",IF(JRF!B3548=IFERROR(VLOOKUP(JRF!B3548,Checks!AI:AI,1,0),0),"Entry in Branch/Satellite BU's",""))</f>
        <v/>
      </c>
      <c r="AL3535" t="str">
        <f>IFERROR(IF('Journal Template'!A3947="","",IF('Journal Template'!A3947=IFERROR(VLOOKUP('Journal Template'!A3947,Checks!AI:AI,1,0),0),"Entry in Branch/Satellite BU's","")),"")</f>
        <v/>
      </c>
      <c r="AO3535" s="171"/>
      <c r="AP3535" s="171"/>
      <c r="AQ3535" s="171"/>
      <c r="AR3535" s="171"/>
      <c r="CI3535" t="str">
        <f>IF(JRF!F3548&gt;0,"",IF(JRF!B3548="","",IF(LEFT(JRF!B3548,1)=IFERROR(VLOOKUP(LEFT(JRF!B3548,1),$CF$2:$CF$5,1,0),0),"Product Code Required",IF(JRF!C3548="","",IF(JRF!C3548=IFERROR(VLOOKUP(JRF!C3548,$CH:$CH,1,0),0),"Product Code Required","NA")))))</f>
        <v/>
      </c>
      <c r="CJ3535" t="str">
        <f>IF(JRF!AV3548&gt;0,"",IF(JRF!Q3548="","",IF(LEFT(JRF!Q3548,1)=IFERROR(VLOOKUP(LEFT(JRF!Q3548,1),$CF$2:$CF$5,1,0),0),"Product Code Required",IF(JRF!V3548="","",IF(JRF!V3548=IFERROR(VLOOKUP(JRF!V3548,$CH:$CH,1,0),0),"Product Code Required","NA")))))</f>
        <v/>
      </c>
      <c r="CK3535" t="str">
        <f>IFERROR(IF(LEN('Journal Template'!F3546)&gt;0,"",IF('Journal Template'!A3546="","",IF(LEFT('Journal Template'!A3546,1)=IFERROR(VLOOKUP(LEFT('Journal Template'!A3546,1),Checks!$CF$2:$CF$5,1,0),0),"Product Code Required",IF('Journal Template'!D3546="","",IF('Journal Template'!D3546=IFERROR(VLOOKUP('Journal Template'!D3546,Checks!$CH:$CH,1,0),0),"Product Code Required","NA"))))),"")</f>
        <v/>
      </c>
    </row>
    <row r="3536" spans="14:89">
      <c r="N3536" t="s">
        <v>15351</v>
      </c>
      <c r="O3536" t="s">
        <v>15352</v>
      </c>
      <c r="P3536" t="s">
        <v>386</v>
      </c>
      <c r="Q3536" s="150" t="str">
        <f>IF(JRF!D3549="","",IF(IFERROR(VLOOKUP(JRF!D3549,Checks!N:P,3,0),0)="A","","Inactive account in Use"))</f>
        <v/>
      </c>
      <c r="R3536" t="str">
        <f>IFERROR(IF('Journal Template'!C3948="","",IF(IFERROR(VLOOKUP('Journal Template'!C3948,Checks!N:P,3,0),0)="A","","Inactive account in Use")),"")</f>
        <v/>
      </c>
      <c r="V3536" s="150" t="str">
        <f>IF(JRF!C3549="","",IF(IFERROR(VLOOKUP(JRF!C3549,Checks!S:U,3,0),0)="A","Entry with System fund Dept",""))</f>
        <v/>
      </c>
      <c r="W3536" t="str">
        <f>IFERROR(IF('Journal Template'!D3948="","",IF(IFERROR(VLOOKUP('Journal Template'!D3948,Checks!S:U,3,0),0)="A","Entry with System fund Dept","")),"")</f>
        <v/>
      </c>
      <c r="X3536" t="s">
        <v>4643</v>
      </c>
      <c r="Y3536" t="s">
        <v>386</v>
      </c>
      <c r="Z3536" t="s">
        <v>15353</v>
      </c>
      <c r="AA3536" t="s">
        <v>391</v>
      </c>
      <c r="AB3536" t="s">
        <v>125</v>
      </c>
      <c r="AC3536" s="150" t="str">
        <f>IFERROR(IF(JRF!C3549="","",IF(AND(VLOOKUP(JRF!C3549,X:AA,4,0)=JRF!B3549,VLOOKUP(JRF!C3549,X:Y,2,0)="A"),"","Inactive Dept Combo Error")),"Inactive Dept Combo Error")</f>
        <v/>
      </c>
      <c r="AD3536" t="str">
        <f>IFERROR(IF('Journal Template'!D3948="","",IF(AND(VLOOKUP('Journal Template'!D3948,X:AA,4,0)='Journal Template'!A3948,VLOOKUP('Journal Template'!D3948,X:Y,2,0)="A"),"","Inactive Dept Combo Error")),"")</f>
        <v/>
      </c>
      <c r="AK3536" s="150" t="str">
        <f>IF(JRF!B3549="","",IF(JRF!B3549=IFERROR(VLOOKUP(JRF!B3549,Checks!AI:AI,1,0),0),"Entry in Branch/Satellite BU's",""))</f>
        <v/>
      </c>
      <c r="AL3536" t="str">
        <f>IFERROR(IF('Journal Template'!A3948="","",IF('Journal Template'!A3948=IFERROR(VLOOKUP('Journal Template'!A3948,Checks!AI:AI,1,0),0),"Entry in Branch/Satellite BU's","")),"")</f>
        <v/>
      </c>
      <c r="AO3536" s="171"/>
      <c r="AP3536" s="171"/>
      <c r="AQ3536" s="171"/>
      <c r="AR3536" s="171"/>
      <c r="CI3536" t="str">
        <f>IF(JRF!F3549&gt;0,"",IF(JRF!B3549="","",IF(LEFT(JRF!B3549,1)=IFERROR(VLOOKUP(LEFT(JRF!B3549,1),$CF$2:$CF$5,1,0),0),"Product Code Required",IF(JRF!C3549="","",IF(JRF!C3549=IFERROR(VLOOKUP(JRF!C3549,$CH:$CH,1,0),0),"Product Code Required","NA")))))</f>
        <v/>
      </c>
      <c r="CJ3536" t="str">
        <f>IF(JRF!AV3549&gt;0,"",IF(JRF!Q3549="","",IF(LEFT(JRF!Q3549,1)=IFERROR(VLOOKUP(LEFT(JRF!Q3549,1),$CF$2:$CF$5,1,0),0),"Product Code Required",IF(JRF!V3549="","",IF(JRF!V3549=IFERROR(VLOOKUP(JRF!V3549,$CH:$CH,1,0),0),"Product Code Required","NA")))))</f>
        <v/>
      </c>
      <c r="CK3536" t="str">
        <f>IFERROR(IF(LEN('Journal Template'!F3547)&gt;0,"",IF('Journal Template'!A3547="","",IF(LEFT('Journal Template'!A3547,1)=IFERROR(VLOOKUP(LEFT('Journal Template'!A3547,1),Checks!$CF$2:$CF$5,1,0),0),"Product Code Required",IF('Journal Template'!D3547="","",IF('Journal Template'!D3547=IFERROR(VLOOKUP('Journal Template'!D3547,Checks!$CH:$CH,1,0),0),"Product Code Required","NA"))))),"")</f>
        <v/>
      </c>
    </row>
    <row r="3537" spans="14:89">
      <c r="N3537" t="s">
        <v>15354</v>
      </c>
      <c r="O3537" t="s">
        <v>15355</v>
      </c>
      <c r="P3537" t="s">
        <v>386</v>
      </c>
      <c r="Q3537" s="150" t="str">
        <f>IF(JRF!D3550="","",IF(IFERROR(VLOOKUP(JRF!D3550,Checks!N:P,3,0),0)="A","","Inactive account in Use"))</f>
        <v/>
      </c>
      <c r="R3537" t="str">
        <f>IFERROR(IF('Journal Template'!C3949="","",IF(IFERROR(VLOOKUP('Journal Template'!C3949,Checks!N:P,3,0),0)="A","","Inactive account in Use")),"")</f>
        <v/>
      </c>
      <c r="V3537" s="150" t="str">
        <f>IF(JRF!C3550="","",IF(IFERROR(VLOOKUP(JRF!C3550,Checks!S:U,3,0),0)="A","Entry with System fund Dept",""))</f>
        <v/>
      </c>
      <c r="W3537" t="str">
        <f>IFERROR(IF('Journal Template'!D3949="","",IF(IFERROR(VLOOKUP('Journal Template'!D3949,Checks!S:U,3,0),0)="A","Entry with System fund Dept","")),"")</f>
        <v/>
      </c>
      <c r="X3537" t="s">
        <v>4648</v>
      </c>
      <c r="Y3537" t="s">
        <v>386</v>
      </c>
      <c r="Z3537" t="s">
        <v>15356</v>
      </c>
      <c r="AA3537" t="s">
        <v>391</v>
      </c>
      <c r="AB3537" t="s">
        <v>125</v>
      </c>
      <c r="AC3537" s="150" t="str">
        <f>IFERROR(IF(JRF!C3550="","",IF(AND(VLOOKUP(JRF!C3550,X:AA,4,0)=JRF!B3550,VLOOKUP(JRF!C3550,X:Y,2,0)="A"),"","Inactive Dept Combo Error")),"Inactive Dept Combo Error")</f>
        <v/>
      </c>
      <c r="AD3537" t="str">
        <f>IFERROR(IF('Journal Template'!D3949="","",IF(AND(VLOOKUP('Journal Template'!D3949,X:AA,4,0)='Journal Template'!A3949,VLOOKUP('Journal Template'!D3949,X:Y,2,0)="A"),"","Inactive Dept Combo Error")),"")</f>
        <v/>
      </c>
      <c r="AK3537" s="150" t="str">
        <f>IF(JRF!B3550="","",IF(JRF!B3550=IFERROR(VLOOKUP(JRF!B3550,Checks!AI:AI,1,0),0),"Entry in Branch/Satellite BU's",""))</f>
        <v/>
      </c>
      <c r="AL3537" t="str">
        <f>IFERROR(IF('Journal Template'!A3949="","",IF('Journal Template'!A3949=IFERROR(VLOOKUP('Journal Template'!A3949,Checks!AI:AI,1,0),0),"Entry in Branch/Satellite BU's","")),"")</f>
        <v/>
      </c>
      <c r="AO3537" s="171"/>
      <c r="AP3537" s="171"/>
      <c r="AQ3537" s="171"/>
      <c r="AR3537" s="171"/>
      <c r="CI3537" t="str">
        <f>IF(JRF!F3550&gt;0,"",IF(JRF!B3550="","",IF(LEFT(JRF!B3550,1)=IFERROR(VLOOKUP(LEFT(JRF!B3550,1),$CF$2:$CF$5,1,0),0),"Product Code Required",IF(JRF!C3550="","",IF(JRF!C3550=IFERROR(VLOOKUP(JRF!C3550,$CH:$CH,1,0),0),"Product Code Required","NA")))))</f>
        <v/>
      </c>
      <c r="CJ3537" t="str">
        <f>IF(JRF!AV3550&gt;0,"",IF(JRF!Q3550="","",IF(LEFT(JRF!Q3550,1)=IFERROR(VLOOKUP(LEFT(JRF!Q3550,1),$CF$2:$CF$5,1,0),0),"Product Code Required",IF(JRF!V3550="","",IF(JRF!V3550=IFERROR(VLOOKUP(JRF!V3550,$CH:$CH,1,0),0),"Product Code Required","NA")))))</f>
        <v/>
      </c>
      <c r="CK3537" t="str">
        <f>IFERROR(IF(LEN('Journal Template'!F3548)&gt;0,"",IF('Journal Template'!A3548="","",IF(LEFT('Journal Template'!A3548,1)=IFERROR(VLOOKUP(LEFT('Journal Template'!A3548,1),Checks!$CF$2:$CF$5,1,0),0),"Product Code Required",IF('Journal Template'!D3548="","",IF('Journal Template'!D3548=IFERROR(VLOOKUP('Journal Template'!D3548,Checks!$CH:$CH,1,0),0),"Product Code Required","NA"))))),"")</f>
        <v/>
      </c>
    </row>
    <row r="3538" spans="14:89">
      <c r="N3538" t="s">
        <v>15357</v>
      </c>
      <c r="O3538" t="s">
        <v>15358</v>
      </c>
      <c r="P3538" t="s">
        <v>386</v>
      </c>
      <c r="Q3538" s="150" t="str">
        <f>IF(JRF!D3551="","",IF(IFERROR(VLOOKUP(JRF!D3551,Checks!N:P,3,0),0)="A","","Inactive account in Use"))</f>
        <v/>
      </c>
      <c r="R3538" t="str">
        <f>IFERROR(IF('Journal Template'!C3950="","",IF(IFERROR(VLOOKUP('Journal Template'!C3950,Checks!N:P,3,0),0)="A","","Inactive account in Use")),"")</f>
        <v/>
      </c>
      <c r="V3538" s="150" t="str">
        <f>IF(JRF!C3551="","",IF(IFERROR(VLOOKUP(JRF!C3551,Checks!S:U,3,0),0)="A","Entry with System fund Dept",""))</f>
        <v/>
      </c>
      <c r="W3538" t="str">
        <f>IFERROR(IF('Journal Template'!D3950="","",IF(IFERROR(VLOOKUP('Journal Template'!D3950,Checks!S:U,3,0),0)="A","Entry with System fund Dept","")),"")</f>
        <v/>
      </c>
      <c r="X3538" t="s">
        <v>4168</v>
      </c>
      <c r="Y3538" t="s">
        <v>386</v>
      </c>
      <c r="Z3538" t="s">
        <v>15359</v>
      </c>
      <c r="AA3538" t="s">
        <v>391</v>
      </c>
      <c r="AB3538" t="s">
        <v>125</v>
      </c>
      <c r="AC3538" s="150" t="str">
        <f>IFERROR(IF(JRF!C3551="","",IF(AND(VLOOKUP(JRF!C3551,X:AA,4,0)=JRF!B3551,VLOOKUP(JRF!C3551,X:Y,2,0)="A"),"","Inactive Dept Combo Error")),"Inactive Dept Combo Error")</f>
        <v/>
      </c>
      <c r="AD3538" t="str">
        <f>IFERROR(IF('Journal Template'!D3950="","",IF(AND(VLOOKUP('Journal Template'!D3950,X:AA,4,0)='Journal Template'!A3950,VLOOKUP('Journal Template'!D3950,X:Y,2,0)="A"),"","Inactive Dept Combo Error")),"")</f>
        <v/>
      </c>
      <c r="AK3538" s="150" t="str">
        <f>IF(JRF!B3551="","",IF(JRF!B3551=IFERROR(VLOOKUP(JRF!B3551,Checks!AI:AI,1,0),0),"Entry in Branch/Satellite BU's",""))</f>
        <v/>
      </c>
      <c r="AL3538" t="str">
        <f>IFERROR(IF('Journal Template'!A3950="","",IF('Journal Template'!A3950=IFERROR(VLOOKUP('Journal Template'!A3950,Checks!AI:AI,1,0),0),"Entry in Branch/Satellite BU's","")),"")</f>
        <v/>
      </c>
      <c r="AO3538" s="171"/>
      <c r="AP3538" s="171"/>
      <c r="AQ3538" s="171"/>
      <c r="AR3538" s="171"/>
      <c r="CI3538" t="str">
        <f>IF(JRF!F3551&gt;0,"",IF(JRF!B3551="","",IF(LEFT(JRF!B3551,1)=IFERROR(VLOOKUP(LEFT(JRF!B3551,1),$CF$2:$CF$5,1,0),0),"Product Code Required",IF(JRF!C3551="","",IF(JRF!C3551=IFERROR(VLOOKUP(JRF!C3551,$CH:$CH,1,0),0),"Product Code Required","NA")))))</f>
        <v/>
      </c>
      <c r="CJ3538" t="str">
        <f>IF(JRF!AV3551&gt;0,"",IF(JRF!Q3551="","",IF(LEFT(JRF!Q3551,1)=IFERROR(VLOOKUP(LEFT(JRF!Q3551,1),$CF$2:$CF$5,1,0),0),"Product Code Required",IF(JRF!V3551="","",IF(JRF!V3551=IFERROR(VLOOKUP(JRF!V3551,$CH:$CH,1,0),0),"Product Code Required","NA")))))</f>
        <v/>
      </c>
      <c r="CK3538" t="str">
        <f>IFERROR(IF(LEN('Journal Template'!F3549)&gt;0,"",IF('Journal Template'!A3549="","",IF(LEFT('Journal Template'!A3549,1)=IFERROR(VLOOKUP(LEFT('Journal Template'!A3549,1),Checks!$CF$2:$CF$5,1,0),0),"Product Code Required",IF('Journal Template'!D3549="","",IF('Journal Template'!D3549=IFERROR(VLOOKUP('Journal Template'!D3549,Checks!$CH:$CH,1,0),0),"Product Code Required","NA"))))),"")</f>
        <v/>
      </c>
    </row>
    <row r="3539" spans="14:89">
      <c r="N3539" t="s">
        <v>15360</v>
      </c>
      <c r="O3539" t="s">
        <v>15361</v>
      </c>
      <c r="P3539" t="s">
        <v>386</v>
      </c>
      <c r="Q3539" s="150" t="str">
        <f>IF(JRF!D3552="","",IF(IFERROR(VLOOKUP(JRF!D3552,Checks!N:P,3,0),0)="A","","Inactive account in Use"))</f>
        <v/>
      </c>
      <c r="R3539" t="str">
        <f>IFERROR(IF('Journal Template'!C3951="","",IF(IFERROR(VLOOKUP('Journal Template'!C3951,Checks!N:P,3,0),0)="A","","Inactive account in Use")),"")</f>
        <v/>
      </c>
      <c r="V3539" s="150" t="str">
        <f>IF(JRF!C3552="","",IF(IFERROR(VLOOKUP(JRF!C3552,Checks!S:U,3,0),0)="A","Entry with System fund Dept",""))</f>
        <v/>
      </c>
      <c r="W3539" t="str">
        <f>IFERROR(IF('Journal Template'!D3951="","",IF(IFERROR(VLOOKUP('Journal Template'!D3951,Checks!S:U,3,0),0)="A","Entry with System fund Dept","")),"")</f>
        <v/>
      </c>
      <c r="X3539" t="s">
        <v>15362</v>
      </c>
      <c r="Y3539" t="s">
        <v>389</v>
      </c>
      <c r="Z3539" t="s">
        <v>15363</v>
      </c>
      <c r="AA3539" t="s">
        <v>391</v>
      </c>
      <c r="AB3539" t="s">
        <v>125</v>
      </c>
      <c r="AC3539" s="150" t="str">
        <f>IFERROR(IF(JRF!C3552="","",IF(AND(VLOOKUP(JRF!C3552,X:AA,4,0)=JRF!B3552,VLOOKUP(JRF!C3552,X:Y,2,0)="A"),"","Inactive Dept Combo Error")),"Inactive Dept Combo Error")</f>
        <v/>
      </c>
      <c r="AD3539" t="str">
        <f>IFERROR(IF('Journal Template'!D3951="","",IF(AND(VLOOKUP('Journal Template'!D3951,X:AA,4,0)='Journal Template'!A3951,VLOOKUP('Journal Template'!D3951,X:Y,2,0)="A"),"","Inactive Dept Combo Error")),"")</f>
        <v/>
      </c>
      <c r="AK3539" s="150" t="str">
        <f>IF(JRF!B3552="","",IF(JRF!B3552=IFERROR(VLOOKUP(JRF!B3552,Checks!AI:AI,1,0),0),"Entry in Branch/Satellite BU's",""))</f>
        <v/>
      </c>
      <c r="AL3539" t="str">
        <f>IFERROR(IF('Journal Template'!A3951="","",IF('Journal Template'!A3951=IFERROR(VLOOKUP('Journal Template'!A3951,Checks!AI:AI,1,0),0),"Entry in Branch/Satellite BU's","")),"")</f>
        <v/>
      </c>
      <c r="AO3539" s="171"/>
      <c r="AP3539" s="171"/>
      <c r="AQ3539" s="171"/>
      <c r="AR3539" s="171"/>
      <c r="CI3539" t="str">
        <f>IF(JRF!F3552&gt;0,"",IF(JRF!B3552="","",IF(LEFT(JRF!B3552,1)=IFERROR(VLOOKUP(LEFT(JRF!B3552,1),$CF$2:$CF$5,1,0),0),"Product Code Required",IF(JRF!C3552="","",IF(JRF!C3552=IFERROR(VLOOKUP(JRF!C3552,$CH:$CH,1,0),0),"Product Code Required","NA")))))</f>
        <v/>
      </c>
      <c r="CJ3539" t="str">
        <f>IF(JRF!AV3552&gt;0,"",IF(JRF!Q3552="","",IF(LEFT(JRF!Q3552,1)=IFERROR(VLOOKUP(LEFT(JRF!Q3552,1),$CF$2:$CF$5,1,0),0),"Product Code Required",IF(JRF!V3552="","",IF(JRF!V3552=IFERROR(VLOOKUP(JRF!V3552,$CH:$CH,1,0),0),"Product Code Required","NA")))))</f>
        <v/>
      </c>
      <c r="CK3539" t="str">
        <f>IFERROR(IF(LEN('Journal Template'!F3550)&gt;0,"",IF('Journal Template'!A3550="","",IF(LEFT('Journal Template'!A3550,1)=IFERROR(VLOOKUP(LEFT('Journal Template'!A3550,1),Checks!$CF$2:$CF$5,1,0),0),"Product Code Required",IF('Journal Template'!D3550="","",IF('Journal Template'!D3550=IFERROR(VLOOKUP('Journal Template'!D3550,Checks!$CH:$CH,1,0),0),"Product Code Required","NA"))))),"")</f>
        <v/>
      </c>
    </row>
    <row r="3540" spans="14:89">
      <c r="N3540" t="s">
        <v>15364</v>
      </c>
      <c r="O3540" t="s">
        <v>15365</v>
      </c>
      <c r="P3540" t="s">
        <v>386</v>
      </c>
      <c r="Q3540" s="150" t="str">
        <f>IF(JRF!D3553="","",IF(IFERROR(VLOOKUP(JRF!D3553,Checks!N:P,3,0),0)="A","","Inactive account in Use"))</f>
        <v/>
      </c>
      <c r="R3540" t="str">
        <f>IFERROR(IF('Journal Template'!C3952="","",IF(IFERROR(VLOOKUP('Journal Template'!C3952,Checks!N:P,3,0),0)="A","","Inactive account in Use")),"")</f>
        <v/>
      </c>
      <c r="V3540" s="150" t="str">
        <f>IF(JRF!C3553="","",IF(IFERROR(VLOOKUP(JRF!C3553,Checks!S:U,3,0),0)="A","Entry with System fund Dept",""))</f>
        <v/>
      </c>
      <c r="W3540" t="str">
        <f>IFERROR(IF('Journal Template'!D3952="","",IF(IFERROR(VLOOKUP('Journal Template'!D3952,Checks!S:U,3,0),0)="A","Entry with System fund Dept","")),"")</f>
        <v/>
      </c>
      <c r="X3540" t="s">
        <v>15366</v>
      </c>
      <c r="Y3540" t="s">
        <v>389</v>
      </c>
      <c r="Z3540" t="s">
        <v>15367</v>
      </c>
      <c r="AA3540" t="s">
        <v>391</v>
      </c>
      <c r="AB3540" t="s">
        <v>125</v>
      </c>
      <c r="AC3540" s="150" t="str">
        <f>IFERROR(IF(JRF!C3553="","",IF(AND(VLOOKUP(JRF!C3553,X:AA,4,0)=JRF!B3553,VLOOKUP(JRF!C3553,X:Y,2,0)="A"),"","Inactive Dept Combo Error")),"Inactive Dept Combo Error")</f>
        <v/>
      </c>
      <c r="AD3540" t="str">
        <f>IFERROR(IF('Journal Template'!D3952="","",IF(AND(VLOOKUP('Journal Template'!D3952,X:AA,4,0)='Journal Template'!A3952,VLOOKUP('Journal Template'!D3952,X:Y,2,0)="A"),"","Inactive Dept Combo Error")),"")</f>
        <v/>
      </c>
      <c r="AK3540" s="150" t="str">
        <f>IF(JRF!B3553="","",IF(JRF!B3553=IFERROR(VLOOKUP(JRF!B3553,Checks!AI:AI,1,0),0),"Entry in Branch/Satellite BU's",""))</f>
        <v/>
      </c>
      <c r="AL3540" t="str">
        <f>IFERROR(IF('Journal Template'!A3952="","",IF('Journal Template'!A3952=IFERROR(VLOOKUP('Journal Template'!A3952,Checks!AI:AI,1,0),0),"Entry in Branch/Satellite BU's","")),"")</f>
        <v/>
      </c>
      <c r="AO3540" s="171"/>
      <c r="AP3540" s="171"/>
      <c r="AQ3540" s="171"/>
      <c r="AR3540" s="171"/>
      <c r="CI3540" t="str">
        <f>IF(JRF!F3553&gt;0,"",IF(JRF!B3553="","",IF(LEFT(JRF!B3553,1)=IFERROR(VLOOKUP(LEFT(JRF!B3553,1),$CF$2:$CF$5,1,0),0),"Product Code Required",IF(JRF!C3553="","",IF(JRF!C3553=IFERROR(VLOOKUP(JRF!C3553,$CH:$CH,1,0),0),"Product Code Required","NA")))))</f>
        <v/>
      </c>
      <c r="CJ3540" t="str">
        <f>IF(JRF!AV3553&gt;0,"",IF(JRF!Q3553="","",IF(LEFT(JRF!Q3553,1)=IFERROR(VLOOKUP(LEFT(JRF!Q3553,1),$CF$2:$CF$5,1,0),0),"Product Code Required",IF(JRF!V3553="","",IF(JRF!V3553=IFERROR(VLOOKUP(JRF!V3553,$CH:$CH,1,0),0),"Product Code Required","NA")))))</f>
        <v/>
      </c>
      <c r="CK3540" t="str">
        <f>IFERROR(IF(LEN('Journal Template'!F3551)&gt;0,"",IF('Journal Template'!A3551="","",IF(LEFT('Journal Template'!A3551,1)=IFERROR(VLOOKUP(LEFT('Journal Template'!A3551,1),Checks!$CF$2:$CF$5,1,0),0),"Product Code Required",IF('Journal Template'!D3551="","",IF('Journal Template'!D3551=IFERROR(VLOOKUP('Journal Template'!D3551,Checks!$CH:$CH,1,0),0),"Product Code Required","NA"))))),"")</f>
        <v/>
      </c>
    </row>
    <row r="3541" spans="14:89">
      <c r="N3541" t="s">
        <v>15368</v>
      </c>
      <c r="O3541" t="s">
        <v>15369</v>
      </c>
      <c r="P3541" t="s">
        <v>386</v>
      </c>
      <c r="Q3541" s="150" t="str">
        <f>IF(JRF!D3554="","",IF(IFERROR(VLOOKUP(JRF!D3554,Checks!N:P,3,0),0)="A","","Inactive account in Use"))</f>
        <v/>
      </c>
      <c r="R3541" t="str">
        <f>IFERROR(IF('Journal Template'!C3953="","",IF(IFERROR(VLOOKUP('Journal Template'!C3953,Checks!N:P,3,0),0)="A","","Inactive account in Use")),"")</f>
        <v/>
      </c>
      <c r="V3541" s="150" t="str">
        <f>IF(JRF!C3554="","",IF(IFERROR(VLOOKUP(JRF!C3554,Checks!S:U,3,0),0)="A","Entry with System fund Dept",""))</f>
        <v/>
      </c>
      <c r="W3541" t="str">
        <f>IFERROR(IF('Journal Template'!D3953="","",IF(IFERROR(VLOOKUP('Journal Template'!D3953,Checks!S:U,3,0),0)="A","Entry with System fund Dept","")),"")</f>
        <v/>
      </c>
      <c r="X3541" t="s">
        <v>15370</v>
      </c>
      <c r="Y3541" t="s">
        <v>389</v>
      </c>
      <c r="Z3541" t="s">
        <v>15371</v>
      </c>
      <c r="AA3541" t="s">
        <v>391</v>
      </c>
      <c r="AB3541" t="s">
        <v>125</v>
      </c>
      <c r="AC3541" s="150" t="str">
        <f>IFERROR(IF(JRF!C3554="","",IF(AND(VLOOKUP(JRF!C3554,X:AA,4,0)=JRF!B3554,VLOOKUP(JRF!C3554,X:Y,2,0)="A"),"","Inactive Dept Combo Error")),"Inactive Dept Combo Error")</f>
        <v/>
      </c>
      <c r="AD3541" t="str">
        <f>IFERROR(IF('Journal Template'!D3953="","",IF(AND(VLOOKUP('Journal Template'!D3953,X:AA,4,0)='Journal Template'!A3953,VLOOKUP('Journal Template'!D3953,X:Y,2,0)="A"),"","Inactive Dept Combo Error")),"")</f>
        <v/>
      </c>
      <c r="AK3541" s="150" t="str">
        <f>IF(JRF!B3554="","",IF(JRF!B3554=IFERROR(VLOOKUP(JRF!B3554,Checks!AI:AI,1,0),0),"Entry in Branch/Satellite BU's",""))</f>
        <v/>
      </c>
      <c r="AL3541" t="str">
        <f>IFERROR(IF('Journal Template'!A3953="","",IF('Journal Template'!A3953=IFERROR(VLOOKUP('Journal Template'!A3953,Checks!AI:AI,1,0),0),"Entry in Branch/Satellite BU's","")),"")</f>
        <v/>
      </c>
      <c r="AO3541" s="171"/>
      <c r="AP3541" s="171"/>
      <c r="AQ3541" s="171"/>
      <c r="AR3541" s="171"/>
      <c r="CI3541" t="str">
        <f>IF(JRF!F3554&gt;0,"",IF(JRF!B3554="","",IF(LEFT(JRF!B3554,1)=IFERROR(VLOOKUP(LEFT(JRF!B3554,1),$CF$2:$CF$5,1,0),0),"Product Code Required",IF(JRF!C3554="","",IF(JRF!C3554=IFERROR(VLOOKUP(JRF!C3554,$CH:$CH,1,0),0),"Product Code Required","NA")))))</f>
        <v/>
      </c>
      <c r="CJ3541" t="str">
        <f>IF(JRF!AV3554&gt;0,"",IF(JRF!Q3554="","",IF(LEFT(JRF!Q3554,1)=IFERROR(VLOOKUP(LEFT(JRF!Q3554,1),$CF$2:$CF$5,1,0),0),"Product Code Required",IF(JRF!V3554="","",IF(JRF!V3554=IFERROR(VLOOKUP(JRF!V3554,$CH:$CH,1,0),0),"Product Code Required","NA")))))</f>
        <v/>
      </c>
      <c r="CK3541" t="str">
        <f>IFERROR(IF(LEN('Journal Template'!F3552)&gt;0,"",IF('Journal Template'!A3552="","",IF(LEFT('Journal Template'!A3552,1)=IFERROR(VLOOKUP(LEFT('Journal Template'!A3552,1),Checks!$CF$2:$CF$5,1,0),0),"Product Code Required",IF('Journal Template'!D3552="","",IF('Journal Template'!D3552=IFERROR(VLOOKUP('Journal Template'!D3552,Checks!$CH:$CH,1,0),0),"Product Code Required","NA"))))),"")</f>
        <v/>
      </c>
    </row>
    <row r="3542" spans="14:89">
      <c r="N3542" t="s">
        <v>15372</v>
      </c>
      <c r="O3542" t="s">
        <v>15373</v>
      </c>
      <c r="P3542" t="s">
        <v>389</v>
      </c>
      <c r="Q3542" s="150" t="str">
        <f>IF(JRF!D3555="","",IF(IFERROR(VLOOKUP(JRF!D3555,Checks!N:P,3,0),0)="A","","Inactive account in Use"))</f>
        <v/>
      </c>
      <c r="R3542" t="str">
        <f>IFERROR(IF('Journal Template'!C3954="","",IF(IFERROR(VLOOKUP('Journal Template'!C3954,Checks!N:P,3,0),0)="A","","Inactive account in Use")),"")</f>
        <v/>
      </c>
      <c r="V3542" s="150" t="str">
        <f>IF(JRF!C3555="","",IF(IFERROR(VLOOKUP(JRF!C3555,Checks!S:U,3,0),0)="A","Entry with System fund Dept",""))</f>
        <v/>
      </c>
      <c r="W3542" t="str">
        <f>IFERROR(IF('Journal Template'!D3954="","",IF(IFERROR(VLOOKUP('Journal Template'!D3954,Checks!S:U,3,0),0)="A","Entry with System fund Dept","")),"")</f>
        <v/>
      </c>
      <c r="X3542" t="s">
        <v>15374</v>
      </c>
      <c r="Y3542" t="s">
        <v>389</v>
      </c>
      <c r="Z3542" t="s">
        <v>15375</v>
      </c>
      <c r="AA3542" t="s">
        <v>391</v>
      </c>
      <c r="AB3542" t="s">
        <v>125</v>
      </c>
      <c r="AC3542" s="150" t="str">
        <f>IFERROR(IF(JRF!C3555="","",IF(AND(VLOOKUP(JRF!C3555,X:AA,4,0)=JRF!B3555,VLOOKUP(JRF!C3555,X:Y,2,0)="A"),"","Inactive Dept Combo Error")),"Inactive Dept Combo Error")</f>
        <v/>
      </c>
      <c r="AD3542" t="str">
        <f>IFERROR(IF('Journal Template'!D3954="","",IF(AND(VLOOKUP('Journal Template'!D3954,X:AA,4,0)='Journal Template'!A3954,VLOOKUP('Journal Template'!D3954,X:Y,2,0)="A"),"","Inactive Dept Combo Error")),"")</f>
        <v/>
      </c>
      <c r="AK3542" s="150" t="str">
        <f>IF(JRF!B3555="","",IF(JRF!B3555=IFERROR(VLOOKUP(JRF!B3555,Checks!AI:AI,1,0),0),"Entry in Branch/Satellite BU's",""))</f>
        <v/>
      </c>
      <c r="AL3542" t="str">
        <f>IFERROR(IF('Journal Template'!A3954="","",IF('Journal Template'!A3954=IFERROR(VLOOKUP('Journal Template'!A3954,Checks!AI:AI,1,0),0),"Entry in Branch/Satellite BU's","")),"")</f>
        <v/>
      </c>
      <c r="AO3542" s="171"/>
      <c r="AP3542" s="171"/>
      <c r="AQ3542" s="171"/>
      <c r="AR3542" s="171"/>
      <c r="CI3542" t="str">
        <f>IF(JRF!F3555&gt;0,"",IF(JRF!B3555="","",IF(LEFT(JRF!B3555,1)=IFERROR(VLOOKUP(LEFT(JRF!B3555,1),$CF$2:$CF$5,1,0),0),"Product Code Required",IF(JRF!C3555="","",IF(JRF!C3555=IFERROR(VLOOKUP(JRF!C3555,$CH:$CH,1,0),0),"Product Code Required","NA")))))</f>
        <v/>
      </c>
      <c r="CJ3542" t="str">
        <f>IF(JRF!AV3555&gt;0,"",IF(JRF!Q3555="","",IF(LEFT(JRF!Q3555,1)=IFERROR(VLOOKUP(LEFT(JRF!Q3555,1),$CF$2:$CF$5,1,0),0),"Product Code Required",IF(JRF!V3555="","",IF(JRF!V3555=IFERROR(VLOOKUP(JRF!V3555,$CH:$CH,1,0),0),"Product Code Required","NA")))))</f>
        <v/>
      </c>
      <c r="CK3542" t="str">
        <f>IFERROR(IF(LEN('Journal Template'!F3553)&gt;0,"",IF('Journal Template'!A3553="","",IF(LEFT('Journal Template'!A3553,1)=IFERROR(VLOOKUP(LEFT('Journal Template'!A3553,1),Checks!$CF$2:$CF$5,1,0),0),"Product Code Required",IF('Journal Template'!D3553="","",IF('Journal Template'!D3553=IFERROR(VLOOKUP('Journal Template'!D3553,Checks!$CH:$CH,1,0),0),"Product Code Required","NA"))))),"")</f>
        <v/>
      </c>
    </row>
    <row r="3543" spans="14:89">
      <c r="N3543" t="s">
        <v>15376</v>
      </c>
      <c r="O3543" t="s">
        <v>15377</v>
      </c>
      <c r="P3543" t="s">
        <v>386</v>
      </c>
      <c r="Q3543" s="150" t="str">
        <f>IF(JRF!D3556="","",IF(IFERROR(VLOOKUP(JRF!D3556,Checks!N:P,3,0),0)="A","","Inactive account in Use"))</f>
        <v/>
      </c>
      <c r="R3543" t="str">
        <f>IFERROR(IF('Journal Template'!C3955="","",IF(IFERROR(VLOOKUP('Journal Template'!C3955,Checks!N:P,3,0),0)="A","","Inactive account in Use")),"")</f>
        <v/>
      </c>
      <c r="V3543" s="150" t="str">
        <f>IF(JRF!C3556="","",IF(IFERROR(VLOOKUP(JRF!C3556,Checks!S:U,3,0),0)="A","Entry with System fund Dept",""))</f>
        <v/>
      </c>
      <c r="W3543" t="str">
        <f>IFERROR(IF('Journal Template'!D3955="","",IF(IFERROR(VLOOKUP('Journal Template'!D3955,Checks!S:U,3,0),0)="A","Entry with System fund Dept","")),"")</f>
        <v/>
      </c>
      <c r="X3543" t="s">
        <v>15378</v>
      </c>
      <c r="Y3543" t="s">
        <v>386</v>
      </c>
      <c r="Z3543" t="s">
        <v>8719</v>
      </c>
      <c r="AA3543" t="s">
        <v>391</v>
      </c>
      <c r="AB3543" t="s">
        <v>125</v>
      </c>
      <c r="AC3543" s="150" t="str">
        <f>IFERROR(IF(JRF!C3556="","",IF(AND(VLOOKUP(JRF!C3556,X:AA,4,0)=JRF!B3556,VLOOKUP(JRF!C3556,X:Y,2,0)="A"),"","Inactive Dept Combo Error")),"Inactive Dept Combo Error")</f>
        <v/>
      </c>
      <c r="AD3543" t="str">
        <f>IFERROR(IF('Journal Template'!D3955="","",IF(AND(VLOOKUP('Journal Template'!D3955,X:AA,4,0)='Journal Template'!A3955,VLOOKUP('Journal Template'!D3955,X:Y,2,0)="A"),"","Inactive Dept Combo Error")),"")</f>
        <v/>
      </c>
      <c r="AK3543" s="150" t="str">
        <f>IF(JRF!B3556="","",IF(JRF!B3556=IFERROR(VLOOKUP(JRF!B3556,Checks!AI:AI,1,0),0),"Entry in Branch/Satellite BU's",""))</f>
        <v/>
      </c>
      <c r="AL3543" t="str">
        <f>IFERROR(IF('Journal Template'!A3955="","",IF('Journal Template'!A3955=IFERROR(VLOOKUP('Journal Template'!A3955,Checks!AI:AI,1,0),0),"Entry in Branch/Satellite BU's","")),"")</f>
        <v/>
      </c>
      <c r="AO3543" s="171"/>
      <c r="AP3543" s="171"/>
      <c r="AQ3543" s="171"/>
      <c r="AR3543" s="171"/>
      <c r="CI3543" t="str">
        <f>IF(JRF!F3556&gt;0,"",IF(JRF!B3556="","",IF(LEFT(JRF!B3556,1)=IFERROR(VLOOKUP(LEFT(JRF!B3556,1),$CF$2:$CF$5,1,0),0),"Product Code Required",IF(JRF!C3556="","",IF(JRF!C3556=IFERROR(VLOOKUP(JRF!C3556,$CH:$CH,1,0),0),"Product Code Required","NA")))))</f>
        <v/>
      </c>
      <c r="CJ3543" t="str">
        <f>IF(JRF!AV3556&gt;0,"",IF(JRF!Q3556="","",IF(LEFT(JRF!Q3556,1)=IFERROR(VLOOKUP(LEFT(JRF!Q3556,1),$CF$2:$CF$5,1,0),0),"Product Code Required",IF(JRF!V3556="","",IF(JRF!V3556=IFERROR(VLOOKUP(JRF!V3556,$CH:$CH,1,0),0),"Product Code Required","NA")))))</f>
        <v/>
      </c>
      <c r="CK3543" t="str">
        <f>IFERROR(IF(LEN('Journal Template'!F3554)&gt;0,"",IF('Journal Template'!A3554="","",IF(LEFT('Journal Template'!A3554,1)=IFERROR(VLOOKUP(LEFT('Journal Template'!A3554,1),Checks!$CF$2:$CF$5,1,0),0),"Product Code Required",IF('Journal Template'!D3554="","",IF('Journal Template'!D3554=IFERROR(VLOOKUP('Journal Template'!D3554,Checks!$CH:$CH,1,0),0),"Product Code Required","NA"))))),"")</f>
        <v/>
      </c>
    </row>
    <row r="3544" spans="14:89">
      <c r="N3544" t="s">
        <v>15379</v>
      </c>
      <c r="O3544" t="s">
        <v>15380</v>
      </c>
      <c r="P3544" t="s">
        <v>386</v>
      </c>
      <c r="Q3544" s="150" t="str">
        <f>IF(JRF!D3557="","",IF(IFERROR(VLOOKUP(JRF!D3557,Checks!N:P,3,0),0)="A","","Inactive account in Use"))</f>
        <v/>
      </c>
      <c r="R3544" t="str">
        <f>IFERROR(IF('Journal Template'!C3956="","",IF(IFERROR(VLOOKUP('Journal Template'!C3956,Checks!N:P,3,0),0)="A","","Inactive account in Use")),"")</f>
        <v/>
      </c>
      <c r="V3544" s="150" t="str">
        <f>IF(JRF!C3557="","",IF(IFERROR(VLOOKUP(JRF!C3557,Checks!S:U,3,0),0)="A","Entry with System fund Dept",""))</f>
        <v/>
      </c>
      <c r="W3544" t="str">
        <f>IFERROR(IF('Journal Template'!D3956="","",IF(IFERROR(VLOOKUP('Journal Template'!D3956,Checks!S:U,3,0),0)="A","Entry with System fund Dept","")),"")</f>
        <v/>
      </c>
      <c r="X3544" t="s">
        <v>15381</v>
      </c>
      <c r="Y3544" t="s">
        <v>389</v>
      </c>
      <c r="Z3544" t="s">
        <v>15382</v>
      </c>
      <c r="AA3544" t="s">
        <v>391</v>
      </c>
      <c r="AB3544" t="s">
        <v>125</v>
      </c>
      <c r="AC3544" s="150" t="str">
        <f>IFERROR(IF(JRF!C3557="","",IF(AND(VLOOKUP(JRF!C3557,X:AA,4,0)=JRF!B3557,VLOOKUP(JRF!C3557,X:Y,2,0)="A"),"","Inactive Dept Combo Error")),"Inactive Dept Combo Error")</f>
        <v/>
      </c>
      <c r="AD3544" t="str">
        <f>IFERROR(IF('Journal Template'!D3956="","",IF(AND(VLOOKUP('Journal Template'!D3956,X:AA,4,0)='Journal Template'!A3956,VLOOKUP('Journal Template'!D3956,X:Y,2,0)="A"),"","Inactive Dept Combo Error")),"")</f>
        <v/>
      </c>
      <c r="AK3544" s="150" t="str">
        <f>IF(JRF!B3557="","",IF(JRF!B3557=IFERROR(VLOOKUP(JRF!B3557,Checks!AI:AI,1,0),0),"Entry in Branch/Satellite BU's",""))</f>
        <v/>
      </c>
      <c r="AL3544" t="str">
        <f>IFERROR(IF('Journal Template'!A3956="","",IF('Journal Template'!A3956=IFERROR(VLOOKUP('Journal Template'!A3956,Checks!AI:AI,1,0),0),"Entry in Branch/Satellite BU's","")),"")</f>
        <v/>
      </c>
      <c r="AO3544" s="171"/>
      <c r="AP3544" s="171"/>
      <c r="AQ3544" s="171"/>
      <c r="AR3544" s="171"/>
      <c r="CI3544" t="str">
        <f>IF(JRF!F3557&gt;0,"",IF(JRF!B3557="","",IF(LEFT(JRF!B3557,1)=IFERROR(VLOOKUP(LEFT(JRF!B3557,1),$CF$2:$CF$5,1,0),0),"Product Code Required",IF(JRF!C3557="","",IF(JRF!C3557=IFERROR(VLOOKUP(JRF!C3557,$CH:$CH,1,0),0),"Product Code Required","NA")))))</f>
        <v/>
      </c>
      <c r="CJ3544" t="str">
        <f>IF(JRF!AV3557&gt;0,"",IF(JRF!Q3557="","",IF(LEFT(JRF!Q3557,1)=IFERROR(VLOOKUP(LEFT(JRF!Q3557,1),$CF$2:$CF$5,1,0),0),"Product Code Required",IF(JRF!V3557="","",IF(JRF!V3557=IFERROR(VLOOKUP(JRF!V3557,$CH:$CH,1,0),0),"Product Code Required","NA")))))</f>
        <v/>
      </c>
      <c r="CK3544" t="str">
        <f>IFERROR(IF(LEN('Journal Template'!F3555)&gt;0,"",IF('Journal Template'!A3555="","",IF(LEFT('Journal Template'!A3555,1)=IFERROR(VLOOKUP(LEFT('Journal Template'!A3555,1),Checks!$CF$2:$CF$5,1,0),0),"Product Code Required",IF('Journal Template'!D3555="","",IF('Journal Template'!D3555=IFERROR(VLOOKUP('Journal Template'!D3555,Checks!$CH:$CH,1,0),0),"Product Code Required","NA"))))),"")</f>
        <v/>
      </c>
    </row>
    <row r="3545" spans="14:89">
      <c r="N3545" t="s">
        <v>15383</v>
      </c>
      <c r="O3545" t="s">
        <v>15384</v>
      </c>
      <c r="P3545" t="s">
        <v>386</v>
      </c>
      <c r="Q3545" s="150" t="str">
        <f>IF(JRF!D3558="","",IF(IFERROR(VLOOKUP(JRF!D3558,Checks!N:P,3,0),0)="A","","Inactive account in Use"))</f>
        <v/>
      </c>
      <c r="R3545" t="str">
        <f>IFERROR(IF('Journal Template'!C3957="","",IF(IFERROR(VLOOKUP('Journal Template'!C3957,Checks!N:P,3,0),0)="A","","Inactive account in Use")),"")</f>
        <v/>
      </c>
      <c r="V3545" s="150" t="str">
        <f>IF(JRF!C3558="","",IF(IFERROR(VLOOKUP(JRF!C3558,Checks!S:U,3,0),0)="A","Entry with System fund Dept",""))</f>
        <v/>
      </c>
      <c r="W3545" t="str">
        <f>IFERROR(IF('Journal Template'!D3957="","",IF(IFERROR(VLOOKUP('Journal Template'!D3957,Checks!S:U,3,0),0)="A","Entry with System fund Dept","")),"")</f>
        <v/>
      </c>
      <c r="X3545" t="s">
        <v>15385</v>
      </c>
      <c r="Y3545" t="s">
        <v>389</v>
      </c>
      <c r="Z3545" t="s">
        <v>15386</v>
      </c>
      <c r="AA3545" t="s">
        <v>391</v>
      </c>
      <c r="AB3545" t="s">
        <v>125</v>
      </c>
      <c r="AC3545" s="150" t="str">
        <f>IFERROR(IF(JRF!C3558="","",IF(AND(VLOOKUP(JRF!C3558,X:AA,4,0)=JRF!B3558,VLOOKUP(JRF!C3558,X:Y,2,0)="A"),"","Inactive Dept Combo Error")),"Inactive Dept Combo Error")</f>
        <v/>
      </c>
      <c r="AD3545" t="str">
        <f>IFERROR(IF('Journal Template'!D3957="","",IF(AND(VLOOKUP('Journal Template'!D3957,X:AA,4,0)='Journal Template'!A3957,VLOOKUP('Journal Template'!D3957,X:Y,2,0)="A"),"","Inactive Dept Combo Error")),"")</f>
        <v/>
      </c>
      <c r="AK3545" s="150" t="str">
        <f>IF(JRF!B3558="","",IF(JRF!B3558=IFERROR(VLOOKUP(JRF!B3558,Checks!AI:AI,1,0),0),"Entry in Branch/Satellite BU's",""))</f>
        <v/>
      </c>
      <c r="AL3545" t="str">
        <f>IFERROR(IF('Journal Template'!A3957="","",IF('Journal Template'!A3957=IFERROR(VLOOKUP('Journal Template'!A3957,Checks!AI:AI,1,0),0),"Entry in Branch/Satellite BU's","")),"")</f>
        <v/>
      </c>
      <c r="AO3545" s="171"/>
      <c r="AP3545" s="171"/>
      <c r="AQ3545" s="171"/>
      <c r="AR3545" s="171"/>
      <c r="CI3545" t="str">
        <f>IF(JRF!F3558&gt;0,"",IF(JRF!B3558="","",IF(LEFT(JRF!B3558,1)=IFERROR(VLOOKUP(LEFT(JRF!B3558,1),$CF$2:$CF$5,1,0),0),"Product Code Required",IF(JRF!C3558="","",IF(JRF!C3558=IFERROR(VLOOKUP(JRF!C3558,$CH:$CH,1,0),0),"Product Code Required","NA")))))</f>
        <v/>
      </c>
      <c r="CJ3545" t="str">
        <f>IF(JRF!AV3558&gt;0,"",IF(JRF!Q3558="","",IF(LEFT(JRF!Q3558,1)=IFERROR(VLOOKUP(LEFT(JRF!Q3558,1),$CF$2:$CF$5,1,0),0),"Product Code Required",IF(JRF!V3558="","",IF(JRF!V3558=IFERROR(VLOOKUP(JRF!V3558,$CH:$CH,1,0),0),"Product Code Required","NA")))))</f>
        <v/>
      </c>
      <c r="CK3545" t="str">
        <f>IFERROR(IF(LEN('Journal Template'!F3556)&gt;0,"",IF('Journal Template'!A3556="","",IF(LEFT('Journal Template'!A3556,1)=IFERROR(VLOOKUP(LEFT('Journal Template'!A3556,1),Checks!$CF$2:$CF$5,1,0),0),"Product Code Required",IF('Journal Template'!D3556="","",IF('Journal Template'!D3556=IFERROR(VLOOKUP('Journal Template'!D3556,Checks!$CH:$CH,1,0),0),"Product Code Required","NA"))))),"")</f>
        <v/>
      </c>
    </row>
    <row r="3546" spans="14:89">
      <c r="N3546" t="s">
        <v>15387</v>
      </c>
      <c r="O3546" t="s">
        <v>15388</v>
      </c>
      <c r="P3546" t="s">
        <v>386</v>
      </c>
      <c r="Q3546" s="150" t="str">
        <f>IF(JRF!D3559="","",IF(IFERROR(VLOOKUP(JRF!D3559,Checks!N:P,3,0),0)="A","","Inactive account in Use"))</f>
        <v/>
      </c>
      <c r="R3546" t="str">
        <f>IFERROR(IF('Journal Template'!C3958="","",IF(IFERROR(VLOOKUP('Journal Template'!C3958,Checks!N:P,3,0),0)="A","","Inactive account in Use")),"")</f>
        <v/>
      </c>
      <c r="V3546" s="150" t="str">
        <f>IF(JRF!C3559="","",IF(IFERROR(VLOOKUP(JRF!C3559,Checks!S:U,3,0),0)="A","Entry with System fund Dept",""))</f>
        <v/>
      </c>
      <c r="W3546" t="str">
        <f>IFERROR(IF('Journal Template'!D3958="","",IF(IFERROR(VLOOKUP('Journal Template'!D3958,Checks!S:U,3,0),0)="A","Entry with System fund Dept","")),"")</f>
        <v/>
      </c>
      <c r="X3546" t="s">
        <v>15389</v>
      </c>
      <c r="Y3546" t="s">
        <v>389</v>
      </c>
      <c r="Z3546" t="s">
        <v>15363</v>
      </c>
      <c r="AA3546" t="s">
        <v>1493</v>
      </c>
      <c r="AB3546" t="s">
        <v>125</v>
      </c>
      <c r="AC3546" s="150" t="str">
        <f>IFERROR(IF(JRF!C3559="","",IF(AND(VLOOKUP(JRF!C3559,X:AA,4,0)=JRF!B3559,VLOOKUP(JRF!C3559,X:Y,2,0)="A"),"","Inactive Dept Combo Error")),"Inactive Dept Combo Error")</f>
        <v/>
      </c>
      <c r="AD3546" t="str">
        <f>IFERROR(IF('Journal Template'!D3958="","",IF(AND(VLOOKUP('Journal Template'!D3958,X:AA,4,0)='Journal Template'!A3958,VLOOKUP('Journal Template'!D3958,X:Y,2,0)="A"),"","Inactive Dept Combo Error")),"")</f>
        <v/>
      </c>
      <c r="AK3546" s="150" t="str">
        <f>IF(JRF!B3559="","",IF(JRF!B3559=IFERROR(VLOOKUP(JRF!B3559,Checks!AI:AI,1,0),0),"Entry in Branch/Satellite BU's",""))</f>
        <v/>
      </c>
      <c r="AL3546" t="str">
        <f>IFERROR(IF('Journal Template'!A3958="","",IF('Journal Template'!A3958=IFERROR(VLOOKUP('Journal Template'!A3958,Checks!AI:AI,1,0),0),"Entry in Branch/Satellite BU's","")),"")</f>
        <v/>
      </c>
      <c r="AO3546" s="171"/>
      <c r="AP3546" s="171"/>
      <c r="AQ3546" s="171"/>
      <c r="AR3546" s="171"/>
      <c r="CI3546" t="str">
        <f>IF(JRF!F3559&gt;0,"",IF(JRF!B3559="","",IF(LEFT(JRF!B3559,1)=IFERROR(VLOOKUP(LEFT(JRF!B3559,1),$CF$2:$CF$5,1,0),0),"Product Code Required",IF(JRF!C3559="","",IF(JRF!C3559=IFERROR(VLOOKUP(JRF!C3559,$CH:$CH,1,0),0),"Product Code Required","NA")))))</f>
        <v/>
      </c>
      <c r="CJ3546" t="str">
        <f>IF(JRF!AV3559&gt;0,"",IF(JRF!Q3559="","",IF(LEFT(JRF!Q3559,1)=IFERROR(VLOOKUP(LEFT(JRF!Q3559,1),$CF$2:$CF$5,1,0),0),"Product Code Required",IF(JRF!V3559="","",IF(JRF!V3559=IFERROR(VLOOKUP(JRF!V3559,$CH:$CH,1,0),0),"Product Code Required","NA")))))</f>
        <v/>
      </c>
      <c r="CK3546" t="str">
        <f>IFERROR(IF(LEN('Journal Template'!F3557)&gt;0,"",IF('Journal Template'!A3557="","",IF(LEFT('Journal Template'!A3557,1)=IFERROR(VLOOKUP(LEFT('Journal Template'!A3557,1),Checks!$CF$2:$CF$5,1,0),0),"Product Code Required",IF('Journal Template'!D3557="","",IF('Journal Template'!D3557=IFERROR(VLOOKUP('Journal Template'!D3557,Checks!$CH:$CH,1,0),0),"Product Code Required","NA"))))),"")</f>
        <v/>
      </c>
    </row>
    <row r="3547" spans="14:89">
      <c r="N3547" t="s">
        <v>15390</v>
      </c>
      <c r="O3547" t="s">
        <v>15391</v>
      </c>
      <c r="P3547" t="s">
        <v>386</v>
      </c>
      <c r="Q3547" s="150" t="str">
        <f>IF(JRF!D3560="","",IF(IFERROR(VLOOKUP(JRF!D3560,Checks!N:P,3,0),0)="A","","Inactive account in Use"))</f>
        <v/>
      </c>
      <c r="R3547" t="str">
        <f>IFERROR(IF('Journal Template'!C3959="","",IF(IFERROR(VLOOKUP('Journal Template'!C3959,Checks!N:P,3,0),0)="A","","Inactive account in Use")),"")</f>
        <v/>
      </c>
      <c r="V3547" s="150" t="str">
        <f>IF(JRF!C3560="","",IF(IFERROR(VLOOKUP(JRF!C3560,Checks!S:U,3,0),0)="A","Entry with System fund Dept",""))</f>
        <v/>
      </c>
      <c r="W3547" t="str">
        <f>IFERROR(IF('Journal Template'!D3959="","",IF(IFERROR(VLOOKUP('Journal Template'!D3959,Checks!S:U,3,0),0)="A","Entry with System fund Dept","")),"")</f>
        <v/>
      </c>
      <c r="X3547" t="s">
        <v>15392</v>
      </c>
      <c r="Y3547" t="s">
        <v>389</v>
      </c>
      <c r="Z3547" t="s">
        <v>15367</v>
      </c>
      <c r="AA3547" t="s">
        <v>1493</v>
      </c>
      <c r="AB3547" t="s">
        <v>125</v>
      </c>
      <c r="AC3547" s="150" t="str">
        <f>IFERROR(IF(JRF!C3560="","",IF(AND(VLOOKUP(JRF!C3560,X:AA,4,0)=JRF!B3560,VLOOKUP(JRF!C3560,X:Y,2,0)="A"),"","Inactive Dept Combo Error")),"Inactive Dept Combo Error")</f>
        <v/>
      </c>
      <c r="AD3547" t="str">
        <f>IFERROR(IF('Journal Template'!D3959="","",IF(AND(VLOOKUP('Journal Template'!D3959,X:AA,4,0)='Journal Template'!A3959,VLOOKUP('Journal Template'!D3959,X:Y,2,0)="A"),"","Inactive Dept Combo Error")),"")</f>
        <v/>
      </c>
      <c r="AK3547" s="150" t="str">
        <f>IF(JRF!B3560="","",IF(JRF!B3560=IFERROR(VLOOKUP(JRF!B3560,Checks!AI:AI,1,0),0),"Entry in Branch/Satellite BU's",""))</f>
        <v/>
      </c>
      <c r="AL3547" t="str">
        <f>IFERROR(IF('Journal Template'!A3959="","",IF('Journal Template'!A3959=IFERROR(VLOOKUP('Journal Template'!A3959,Checks!AI:AI,1,0),0),"Entry in Branch/Satellite BU's","")),"")</f>
        <v/>
      </c>
      <c r="AO3547" s="171"/>
      <c r="AP3547" s="171"/>
      <c r="AQ3547" s="171"/>
      <c r="AR3547" s="171"/>
      <c r="CI3547" t="str">
        <f>IF(JRF!F3560&gt;0,"",IF(JRF!B3560="","",IF(LEFT(JRF!B3560,1)=IFERROR(VLOOKUP(LEFT(JRF!B3560,1),$CF$2:$CF$5,1,0),0),"Product Code Required",IF(JRF!C3560="","",IF(JRF!C3560=IFERROR(VLOOKUP(JRF!C3560,$CH:$CH,1,0),0),"Product Code Required","NA")))))</f>
        <v/>
      </c>
      <c r="CJ3547" t="str">
        <f>IF(JRF!AV3560&gt;0,"",IF(JRF!Q3560="","",IF(LEFT(JRF!Q3560,1)=IFERROR(VLOOKUP(LEFT(JRF!Q3560,1),$CF$2:$CF$5,1,0),0),"Product Code Required",IF(JRF!V3560="","",IF(JRF!V3560=IFERROR(VLOOKUP(JRF!V3560,$CH:$CH,1,0),0),"Product Code Required","NA")))))</f>
        <v/>
      </c>
      <c r="CK3547" t="str">
        <f>IFERROR(IF(LEN('Journal Template'!F3558)&gt;0,"",IF('Journal Template'!A3558="","",IF(LEFT('Journal Template'!A3558,1)=IFERROR(VLOOKUP(LEFT('Journal Template'!A3558,1),Checks!$CF$2:$CF$5,1,0),0),"Product Code Required",IF('Journal Template'!D3558="","",IF('Journal Template'!D3558=IFERROR(VLOOKUP('Journal Template'!D3558,Checks!$CH:$CH,1,0),0),"Product Code Required","NA"))))),"")</f>
        <v/>
      </c>
    </row>
    <row r="3548" spans="14:89">
      <c r="N3548" t="s">
        <v>15393</v>
      </c>
      <c r="O3548" t="s">
        <v>15394</v>
      </c>
      <c r="P3548" t="s">
        <v>386</v>
      </c>
      <c r="Q3548" s="150" t="str">
        <f>IF(JRF!D3561="","",IF(IFERROR(VLOOKUP(JRF!D3561,Checks!N:P,3,0),0)="A","","Inactive account in Use"))</f>
        <v/>
      </c>
      <c r="R3548" t="str">
        <f>IFERROR(IF('Journal Template'!C3960="","",IF(IFERROR(VLOOKUP('Journal Template'!C3960,Checks!N:P,3,0),0)="A","","Inactive account in Use")),"")</f>
        <v/>
      </c>
      <c r="V3548" s="150" t="str">
        <f>IF(JRF!C3561="","",IF(IFERROR(VLOOKUP(JRF!C3561,Checks!S:U,3,0),0)="A","Entry with System fund Dept",""))</f>
        <v/>
      </c>
      <c r="W3548" t="str">
        <f>IFERROR(IF('Journal Template'!D3960="","",IF(IFERROR(VLOOKUP('Journal Template'!D3960,Checks!S:U,3,0),0)="A","Entry with System fund Dept","")),"")</f>
        <v/>
      </c>
      <c r="X3548" t="s">
        <v>15395</v>
      </c>
      <c r="Y3548" t="s">
        <v>389</v>
      </c>
      <c r="Z3548" t="s">
        <v>15375</v>
      </c>
      <c r="AA3548" t="s">
        <v>1493</v>
      </c>
      <c r="AB3548" t="s">
        <v>125</v>
      </c>
      <c r="AC3548" s="150" t="str">
        <f>IFERROR(IF(JRF!C3561="","",IF(AND(VLOOKUP(JRF!C3561,X:AA,4,0)=JRF!B3561,VLOOKUP(JRF!C3561,X:Y,2,0)="A"),"","Inactive Dept Combo Error")),"Inactive Dept Combo Error")</f>
        <v/>
      </c>
      <c r="AD3548" t="str">
        <f>IFERROR(IF('Journal Template'!D3960="","",IF(AND(VLOOKUP('Journal Template'!D3960,X:AA,4,0)='Journal Template'!A3960,VLOOKUP('Journal Template'!D3960,X:Y,2,0)="A"),"","Inactive Dept Combo Error")),"")</f>
        <v/>
      </c>
      <c r="AK3548" s="150" t="str">
        <f>IF(JRF!B3561="","",IF(JRF!B3561=IFERROR(VLOOKUP(JRF!B3561,Checks!AI:AI,1,0),0),"Entry in Branch/Satellite BU's",""))</f>
        <v/>
      </c>
      <c r="AL3548" t="str">
        <f>IFERROR(IF('Journal Template'!A3960="","",IF('Journal Template'!A3960=IFERROR(VLOOKUP('Journal Template'!A3960,Checks!AI:AI,1,0),0),"Entry in Branch/Satellite BU's","")),"")</f>
        <v/>
      </c>
      <c r="AO3548" s="171"/>
      <c r="AP3548" s="171"/>
      <c r="AQ3548" s="171"/>
      <c r="AR3548" s="171"/>
      <c r="CI3548" t="str">
        <f>IF(JRF!F3561&gt;0,"",IF(JRF!B3561="","",IF(LEFT(JRF!B3561,1)=IFERROR(VLOOKUP(LEFT(JRF!B3561,1),$CF$2:$CF$5,1,0),0),"Product Code Required",IF(JRF!C3561="","",IF(JRF!C3561=IFERROR(VLOOKUP(JRF!C3561,$CH:$CH,1,0),0),"Product Code Required","NA")))))</f>
        <v/>
      </c>
      <c r="CJ3548" t="str">
        <f>IF(JRF!AV3561&gt;0,"",IF(JRF!Q3561="","",IF(LEFT(JRF!Q3561,1)=IFERROR(VLOOKUP(LEFT(JRF!Q3561,1),$CF$2:$CF$5,1,0),0),"Product Code Required",IF(JRF!V3561="","",IF(JRF!V3561=IFERROR(VLOOKUP(JRF!V3561,$CH:$CH,1,0),0),"Product Code Required","NA")))))</f>
        <v/>
      </c>
      <c r="CK3548" t="str">
        <f>IFERROR(IF(LEN('Journal Template'!F3559)&gt;0,"",IF('Journal Template'!A3559="","",IF(LEFT('Journal Template'!A3559,1)=IFERROR(VLOOKUP(LEFT('Journal Template'!A3559,1),Checks!$CF$2:$CF$5,1,0),0),"Product Code Required",IF('Journal Template'!D3559="","",IF('Journal Template'!D3559=IFERROR(VLOOKUP('Journal Template'!D3559,Checks!$CH:$CH,1,0),0),"Product Code Required","NA"))))),"")</f>
        <v/>
      </c>
    </row>
    <row r="3549" spans="14:89">
      <c r="N3549" t="s">
        <v>15396</v>
      </c>
      <c r="O3549" t="s">
        <v>15397</v>
      </c>
      <c r="P3549" t="s">
        <v>386</v>
      </c>
      <c r="Q3549" s="150" t="str">
        <f>IF(JRF!D3562="","",IF(IFERROR(VLOOKUP(JRF!D3562,Checks!N:P,3,0),0)="A","","Inactive account in Use"))</f>
        <v/>
      </c>
      <c r="R3549" t="str">
        <f>IFERROR(IF('Journal Template'!C3961="","",IF(IFERROR(VLOOKUP('Journal Template'!C3961,Checks!N:P,3,0),0)="A","","Inactive account in Use")),"")</f>
        <v/>
      </c>
      <c r="V3549" s="150" t="str">
        <f>IF(JRF!C3562="","",IF(IFERROR(VLOOKUP(JRF!C3562,Checks!S:U,3,0),0)="A","Entry with System fund Dept",""))</f>
        <v/>
      </c>
      <c r="W3549" t="str">
        <f>IFERROR(IF('Journal Template'!D3961="","",IF(IFERROR(VLOOKUP('Journal Template'!D3961,Checks!S:U,3,0),0)="A","Entry with System fund Dept","")),"")</f>
        <v/>
      </c>
      <c r="X3549" t="s">
        <v>15398</v>
      </c>
      <c r="Y3549" t="s">
        <v>386</v>
      </c>
      <c r="Z3549" t="s">
        <v>8719</v>
      </c>
      <c r="AA3549" t="s">
        <v>1493</v>
      </c>
      <c r="AB3549" t="s">
        <v>125</v>
      </c>
      <c r="AC3549" s="150" t="str">
        <f>IFERROR(IF(JRF!C3562="","",IF(AND(VLOOKUP(JRF!C3562,X:AA,4,0)=JRF!B3562,VLOOKUP(JRF!C3562,X:Y,2,0)="A"),"","Inactive Dept Combo Error")),"Inactive Dept Combo Error")</f>
        <v/>
      </c>
      <c r="AD3549" t="str">
        <f>IFERROR(IF('Journal Template'!D3961="","",IF(AND(VLOOKUP('Journal Template'!D3961,X:AA,4,0)='Journal Template'!A3961,VLOOKUP('Journal Template'!D3961,X:Y,2,0)="A"),"","Inactive Dept Combo Error")),"")</f>
        <v/>
      </c>
      <c r="AK3549" s="150" t="str">
        <f>IF(JRF!B3562="","",IF(JRF!B3562=IFERROR(VLOOKUP(JRF!B3562,Checks!AI:AI,1,0),0),"Entry in Branch/Satellite BU's",""))</f>
        <v/>
      </c>
      <c r="AL3549" t="str">
        <f>IFERROR(IF('Journal Template'!A3961="","",IF('Journal Template'!A3961=IFERROR(VLOOKUP('Journal Template'!A3961,Checks!AI:AI,1,0),0),"Entry in Branch/Satellite BU's","")),"")</f>
        <v/>
      </c>
      <c r="AO3549" s="171"/>
      <c r="AP3549" s="171"/>
      <c r="AQ3549" s="171"/>
      <c r="AR3549" s="171"/>
      <c r="CI3549" t="str">
        <f>IF(JRF!F3562&gt;0,"",IF(JRF!B3562="","",IF(LEFT(JRF!B3562,1)=IFERROR(VLOOKUP(LEFT(JRF!B3562,1),$CF$2:$CF$5,1,0),0),"Product Code Required",IF(JRF!C3562="","",IF(JRF!C3562=IFERROR(VLOOKUP(JRF!C3562,$CH:$CH,1,0),0),"Product Code Required","NA")))))</f>
        <v/>
      </c>
      <c r="CJ3549" t="str">
        <f>IF(JRF!AV3562&gt;0,"",IF(JRF!Q3562="","",IF(LEFT(JRF!Q3562,1)=IFERROR(VLOOKUP(LEFT(JRF!Q3562,1),$CF$2:$CF$5,1,0),0),"Product Code Required",IF(JRF!V3562="","",IF(JRF!V3562=IFERROR(VLOOKUP(JRF!V3562,$CH:$CH,1,0),0),"Product Code Required","NA")))))</f>
        <v/>
      </c>
      <c r="CK3549" t="str">
        <f>IFERROR(IF(LEN('Journal Template'!F3560)&gt;0,"",IF('Journal Template'!A3560="","",IF(LEFT('Journal Template'!A3560,1)=IFERROR(VLOOKUP(LEFT('Journal Template'!A3560,1),Checks!$CF$2:$CF$5,1,0),0),"Product Code Required",IF('Journal Template'!D3560="","",IF('Journal Template'!D3560=IFERROR(VLOOKUP('Journal Template'!D3560,Checks!$CH:$CH,1,0),0),"Product Code Required","NA"))))),"")</f>
        <v/>
      </c>
    </row>
    <row r="3550" spans="14:89">
      <c r="N3550" t="s">
        <v>15399</v>
      </c>
      <c r="O3550" t="s">
        <v>15400</v>
      </c>
      <c r="P3550" t="s">
        <v>386</v>
      </c>
      <c r="Q3550" s="150" t="str">
        <f>IF(JRF!D3563="","",IF(IFERROR(VLOOKUP(JRF!D3563,Checks!N:P,3,0),0)="A","","Inactive account in Use"))</f>
        <v/>
      </c>
      <c r="R3550" t="str">
        <f>IFERROR(IF('Journal Template'!C3962="","",IF(IFERROR(VLOOKUP('Journal Template'!C3962,Checks!N:P,3,0),0)="A","","Inactive account in Use")),"")</f>
        <v/>
      </c>
      <c r="V3550" s="150" t="str">
        <f>IF(JRF!C3563="","",IF(IFERROR(VLOOKUP(JRF!C3563,Checks!S:U,3,0),0)="A","Entry with System fund Dept",""))</f>
        <v/>
      </c>
      <c r="W3550" t="str">
        <f>IFERROR(IF('Journal Template'!D3962="","",IF(IFERROR(VLOOKUP('Journal Template'!D3962,Checks!S:U,3,0),0)="A","Entry with System fund Dept","")),"")</f>
        <v/>
      </c>
      <c r="X3550" t="s">
        <v>15401</v>
      </c>
      <c r="Y3550" t="s">
        <v>389</v>
      </c>
      <c r="Z3550" t="s">
        <v>15386</v>
      </c>
      <c r="AA3550" t="s">
        <v>1493</v>
      </c>
      <c r="AB3550" t="s">
        <v>125</v>
      </c>
      <c r="AC3550" s="150" t="str">
        <f>IFERROR(IF(JRF!C3563="","",IF(AND(VLOOKUP(JRF!C3563,X:AA,4,0)=JRF!B3563,VLOOKUP(JRF!C3563,X:Y,2,0)="A"),"","Inactive Dept Combo Error")),"Inactive Dept Combo Error")</f>
        <v/>
      </c>
      <c r="AD3550" t="str">
        <f>IFERROR(IF('Journal Template'!D3962="","",IF(AND(VLOOKUP('Journal Template'!D3962,X:AA,4,0)='Journal Template'!A3962,VLOOKUP('Journal Template'!D3962,X:Y,2,0)="A"),"","Inactive Dept Combo Error")),"")</f>
        <v/>
      </c>
      <c r="AK3550" s="150" t="str">
        <f>IF(JRF!B3563="","",IF(JRF!B3563=IFERROR(VLOOKUP(JRF!B3563,Checks!AI:AI,1,0),0),"Entry in Branch/Satellite BU's",""))</f>
        <v/>
      </c>
      <c r="AL3550" t="str">
        <f>IFERROR(IF('Journal Template'!A3962="","",IF('Journal Template'!A3962=IFERROR(VLOOKUP('Journal Template'!A3962,Checks!AI:AI,1,0),0),"Entry in Branch/Satellite BU's","")),"")</f>
        <v/>
      </c>
      <c r="AO3550" s="171"/>
      <c r="AP3550" s="171"/>
      <c r="AQ3550" s="171"/>
      <c r="AR3550" s="171"/>
      <c r="CI3550" t="str">
        <f>IF(JRF!F3563&gt;0,"",IF(JRF!B3563="","",IF(LEFT(JRF!B3563,1)=IFERROR(VLOOKUP(LEFT(JRF!B3563,1),$CF$2:$CF$5,1,0),0),"Product Code Required",IF(JRF!C3563="","",IF(JRF!C3563=IFERROR(VLOOKUP(JRF!C3563,$CH:$CH,1,0),0),"Product Code Required","NA")))))</f>
        <v/>
      </c>
      <c r="CJ3550" t="str">
        <f>IF(JRF!AV3563&gt;0,"",IF(JRF!Q3563="","",IF(LEFT(JRF!Q3563,1)=IFERROR(VLOOKUP(LEFT(JRF!Q3563,1),$CF$2:$CF$5,1,0),0),"Product Code Required",IF(JRF!V3563="","",IF(JRF!V3563=IFERROR(VLOOKUP(JRF!V3563,$CH:$CH,1,0),0),"Product Code Required","NA")))))</f>
        <v/>
      </c>
      <c r="CK3550" t="str">
        <f>IFERROR(IF(LEN('Journal Template'!F3561)&gt;0,"",IF('Journal Template'!A3561="","",IF(LEFT('Journal Template'!A3561,1)=IFERROR(VLOOKUP(LEFT('Journal Template'!A3561,1),Checks!$CF$2:$CF$5,1,0),0),"Product Code Required",IF('Journal Template'!D3561="","",IF('Journal Template'!D3561=IFERROR(VLOOKUP('Journal Template'!D3561,Checks!$CH:$CH,1,0),0),"Product Code Required","NA"))))),"")</f>
        <v/>
      </c>
    </row>
    <row r="3551" spans="14:89">
      <c r="N3551" t="s">
        <v>15402</v>
      </c>
      <c r="O3551" t="s">
        <v>15403</v>
      </c>
      <c r="P3551" t="s">
        <v>386</v>
      </c>
      <c r="Q3551" s="150" t="str">
        <f>IF(JRF!D3564="","",IF(IFERROR(VLOOKUP(JRF!D3564,Checks!N:P,3,0),0)="A","","Inactive account in Use"))</f>
        <v/>
      </c>
      <c r="R3551" t="str">
        <f>IFERROR(IF('Journal Template'!C3963="","",IF(IFERROR(VLOOKUP('Journal Template'!C3963,Checks!N:P,3,0),0)="A","","Inactive account in Use")),"")</f>
        <v/>
      </c>
      <c r="V3551" s="150" t="str">
        <f>IF(JRF!C3564="","",IF(IFERROR(VLOOKUP(JRF!C3564,Checks!S:U,3,0),0)="A","Entry with System fund Dept",""))</f>
        <v/>
      </c>
      <c r="W3551" t="str">
        <f>IFERROR(IF('Journal Template'!D3963="","",IF(IFERROR(VLOOKUP('Journal Template'!D3963,Checks!S:U,3,0),0)="A","Entry with System fund Dept","")),"")</f>
        <v/>
      </c>
      <c r="X3551" t="s">
        <v>15404</v>
      </c>
      <c r="Y3551" t="s">
        <v>389</v>
      </c>
      <c r="Z3551" t="s">
        <v>15405</v>
      </c>
      <c r="AA3551" t="s">
        <v>1493</v>
      </c>
      <c r="AB3551" t="s">
        <v>125</v>
      </c>
      <c r="AC3551" s="150" t="str">
        <f>IFERROR(IF(JRF!C3564="","",IF(AND(VLOOKUP(JRF!C3564,X:AA,4,0)=JRF!B3564,VLOOKUP(JRF!C3564,X:Y,2,0)="A"),"","Inactive Dept Combo Error")),"Inactive Dept Combo Error")</f>
        <v/>
      </c>
      <c r="AD3551" t="str">
        <f>IFERROR(IF('Journal Template'!D3963="","",IF(AND(VLOOKUP('Journal Template'!D3963,X:AA,4,0)='Journal Template'!A3963,VLOOKUP('Journal Template'!D3963,X:Y,2,0)="A"),"","Inactive Dept Combo Error")),"")</f>
        <v/>
      </c>
      <c r="AK3551" s="150" t="str">
        <f>IF(JRF!B3564="","",IF(JRF!B3564=IFERROR(VLOOKUP(JRF!B3564,Checks!AI:AI,1,0),0),"Entry in Branch/Satellite BU's",""))</f>
        <v/>
      </c>
      <c r="AL3551" t="str">
        <f>IFERROR(IF('Journal Template'!A3963="","",IF('Journal Template'!A3963=IFERROR(VLOOKUP('Journal Template'!A3963,Checks!AI:AI,1,0),0),"Entry in Branch/Satellite BU's","")),"")</f>
        <v/>
      </c>
      <c r="AO3551" s="171"/>
      <c r="AP3551" s="171"/>
      <c r="AQ3551" s="171"/>
      <c r="AR3551" s="171"/>
      <c r="CI3551" t="str">
        <f>IF(JRF!F3564&gt;0,"",IF(JRF!B3564="","",IF(LEFT(JRF!B3564,1)=IFERROR(VLOOKUP(LEFT(JRF!B3564,1),$CF$2:$CF$5,1,0),0),"Product Code Required",IF(JRF!C3564="","",IF(JRF!C3564=IFERROR(VLOOKUP(JRF!C3564,$CH:$CH,1,0),0),"Product Code Required","NA")))))</f>
        <v/>
      </c>
      <c r="CJ3551" t="str">
        <f>IF(JRF!AV3564&gt;0,"",IF(JRF!Q3564="","",IF(LEFT(JRF!Q3564,1)=IFERROR(VLOOKUP(LEFT(JRF!Q3564,1),$CF$2:$CF$5,1,0),0),"Product Code Required",IF(JRF!V3564="","",IF(JRF!V3564=IFERROR(VLOOKUP(JRF!V3564,$CH:$CH,1,0),0),"Product Code Required","NA")))))</f>
        <v/>
      </c>
      <c r="CK3551" t="str">
        <f>IFERROR(IF(LEN('Journal Template'!F3562)&gt;0,"",IF('Journal Template'!A3562="","",IF(LEFT('Journal Template'!A3562,1)=IFERROR(VLOOKUP(LEFT('Journal Template'!A3562,1),Checks!$CF$2:$CF$5,1,0),0),"Product Code Required",IF('Journal Template'!D3562="","",IF('Journal Template'!D3562=IFERROR(VLOOKUP('Journal Template'!D3562,Checks!$CH:$CH,1,0),0),"Product Code Required","NA"))))),"")</f>
        <v/>
      </c>
    </row>
    <row r="3552" spans="14:89">
      <c r="N3552" t="s">
        <v>15406</v>
      </c>
      <c r="O3552" t="s">
        <v>15407</v>
      </c>
      <c r="P3552" t="s">
        <v>386</v>
      </c>
      <c r="Q3552" s="150" t="str">
        <f>IF(JRF!D3565="","",IF(IFERROR(VLOOKUP(JRF!D3565,Checks!N:P,3,0),0)="A","","Inactive account in Use"))</f>
        <v/>
      </c>
      <c r="R3552" t="str">
        <f>IFERROR(IF('Journal Template'!C3964="","",IF(IFERROR(VLOOKUP('Journal Template'!C3964,Checks!N:P,3,0),0)="A","","Inactive account in Use")),"")</f>
        <v/>
      </c>
      <c r="V3552" s="150" t="str">
        <f>IF(JRF!C3565="","",IF(IFERROR(VLOOKUP(JRF!C3565,Checks!S:U,3,0),0)="A","Entry with System fund Dept",""))</f>
        <v/>
      </c>
      <c r="W3552" t="str">
        <f>IFERROR(IF('Journal Template'!D3964="","",IF(IFERROR(VLOOKUP('Journal Template'!D3964,Checks!S:U,3,0),0)="A","Entry with System fund Dept","")),"")</f>
        <v/>
      </c>
      <c r="X3552" t="s">
        <v>15408</v>
      </c>
      <c r="Y3552" t="s">
        <v>389</v>
      </c>
      <c r="Z3552" t="s">
        <v>15371</v>
      </c>
      <c r="AA3552" t="s">
        <v>1493</v>
      </c>
      <c r="AB3552" t="s">
        <v>125</v>
      </c>
      <c r="AC3552" s="150" t="str">
        <f>IFERROR(IF(JRF!C3565="","",IF(AND(VLOOKUP(JRF!C3565,X:AA,4,0)=JRF!B3565,VLOOKUP(JRF!C3565,X:Y,2,0)="A"),"","Inactive Dept Combo Error")),"Inactive Dept Combo Error")</f>
        <v/>
      </c>
      <c r="AD3552" t="str">
        <f>IFERROR(IF('Journal Template'!D3964="","",IF(AND(VLOOKUP('Journal Template'!D3964,X:AA,4,0)='Journal Template'!A3964,VLOOKUP('Journal Template'!D3964,X:Y,2,0)="A"),"","Inactive Dept Combo Error")),"")</f>
        <v/>
      </c>
      <c r="AK3552" s="150" t="str">
        <f>IF(JRF!B3565="","",IF(JRF!B3565=IFERROR(VLOOKUP(JRF!B3565,Checks!AI:AI,1,0),0),"Entry in Branch/Satellite BU's",""))</f>
        <v/>
      </c>
      <c r="AL3552" t="str">
        <f>IFERROR(IF('Journal Template'!A3964="","",IF('Journal Template'!A3964=IFERROR(VLOOKUP('Journal Template'!A3964,Checks!AI:AI,1,0),0),"Entry in Branch/Satellite BU's","")),"")</f>
        <v/>
      </c>
      <c r="AO3552" s="171"/>
      <c r="AP3552" s="171"/>
      <c r="AQ3552" s="171"/>
      <c r="AR3552" s="171"/>
      <c r="CI3552" t="str">
        <f>IF(JRF!F3565&gt;0,"",IF(JRF!B3565="","",IF(LEFT(JRF!B3565,1)=IFERROR(VLOOKUP(LEFT(JRF!B3565,1),$CF$2:$CF$5,1,0),0),"Product Code Required",IF(JRF!C3565="","",IF(JRF!C3565=IFERROR(VLOOKUP(JRF!C3565,$CH:$CH,1,0),0),"Product Code Required","NA")))))</f>
        <v/>
      </c>
      <c r="CJ3552" t="str">
        <f>IF(JRF!AV3565&gt;0,"",IF(JRF!Q3565="","",IF(LEFT(JRF!Q3565,1)=IFERROR(VLOOKUP(LEFT(JRF!Q3565,1),$CF$2:$CF$5,1,0),0),"Product Code Required",IF(JRF!V3565="","",IF(JRF!V3565=IFERROR(VLOOKUP(JRF!V3565,$CH:$CH,1,0),0),"Product Code Required","NA")))))</f>
        <v/>
      </c>
      <c r="CK3552" t="str">
        <f>IFERROR(IF(LEN('Journal Template'!F3563)&gt;0,"",IF('Journal Template'!A3563="","",IF(LEFT('Journal Template'!A3563,1)=IFERROR(VLOOKUP(LEFT('Journal Template'!A3563,1),Checks!$CF$2:$CF$5,1,0),0),"Product Code Required",IF('Journal Template'!D3563="","",IF('Journal Template'!D3563=IFERROR(VLOOKUP('Journal Template'!D3563,Checks!$CH:$CH,1,0),0),"Product Code Required","NA"))))),"")</f>
        <v/>
      </c>
    </row>
    <row r="3553" spans="14:89">
      <c r="N3553" t="s">
        <v>15409</v>
      </c>
      <c r="O3553" t="s">
        <v>15410</v>
      </c>
      <c r="P3553" t="s">
        <v>386</v>
      </c>
      <c r="Q3553" s="150" t="str">
        <f>IF(JRF!D3566="","",IF(IFERROR(VLOOKUP(JRF!D3566,Checks!N:P,3,0),0)="A","","Inactive account in Use"))</f>
        <v/>
      </c>
      <c r="R3553" t="str">
        <f>IFERROR(IF('Journal Template'!C3965="","",IF(IFERROR(VLOOKUP('Journal Template'!C3965,Checks!N:P,3,0),0)="A","","Inactive account in Use")),"")</f>
        <v/>
      </c>
      <c r="V3553" s="150" t="str">
        <f>IF(JRF!C3566="","",IF(IFERROR(VLOOKUP(JRF!C3566,Checks!S:U,3,0),0)="A","Entry with System fund Dept",""))</f>
        <v/>
      </c>
      <c r="W3553" t="str">
        <f>IFERROR(IF('Journal Template'!D3965="","",IF(IFERROR(VLOOKUP('Journal Template'!D3965,Checks!S:U,3,0),0)="A","Entry with System fund Dept","")),"")</f>
        <v/>
      </c>
      <c r="X3553" t="s">
        <v>15411</v>
      </c>
      <c r="Y3553" t="s">
        <v>386</v>
      </c>
      <c r="Z3553" t="s">
        <v>15412</v>
      </c>
      <c r="AA3553" t="s">
        <v>15413</v>
      </c>
      <c r="AB3553" t="s">
        <v>125</v>
      </c>
      <c r="AC3553" s="150" t="str">
        <f>IFERROR(IF(JRF!C3566="","",IF(AND(VLOOKUP(JRF!C3566,X:AA,4,0)=JRF!B3566,VLOOKUP(JRF!C3566,X:Y,2,0)="A"),"","Inactive Dept Combo Error")),"Inactive Dept Combo Error")</f>
        <v/>
      </c>
      <c r="AD3553" t="str">
        <f>IFERROR(IF('Journal Template'!D3965="","",IF(AND(VLOOKUP('Journal Template'!D3965,X:AA,4,0)='Journal Template'!A3965,VLOOKUP('Journal Template'!D3965,X:Y,2,0)="A"),"","Inactive Dept Combo Error")),"")</f>
        <v/>
      </c>
      <c r="AK3553" s="150" t="str">
        <f>IF(JRF!B3566="","",IF(JRF!B3566=IFERROR(VLOOKUP(JRF!B3566,Checks!AI:AI,1,0),0),"Entry in Branch/Satellite BU's",""))</f>
        <v/>
      </c>
      <c r="AL3553" t="str">
        <f>IFERROR(IF('Journal Template'!A3965="","",IF('Journal Template'!A3965=IFERROR(VLOOKUP('Journal Template'!A3965,Checks!AI:AI,1,0),0),"Entry in Branch/Satellite BU's","")),"")</f>
        <v/>
      </c>
      <c r="AO3553" s="171"/>
      <c r="AP3553" s="171"/>
      <c r="AQ3553" s="171"/>
      <c r="AR3553" s="171"/>
      <c r="CI3553" t="str">
        <f>IF(JRF!F3566&gt;0,"",IF(JRF!B3566="","",IF(LEFT(JRF!B3566,1)=IFERROR(VLOOKUP(LEFT(JRF!B3566,1),$CF$2:$CF$5,1,0),0),"Product Code Required",IF(JRF!C3566="","",IF(JRF!C3566=IFERROR(VLOOKUP(JRF!C3566,$CH:$CH,1,0),0),"Product Code Required","NA")))))</f>
        <v/>
      </c>
      <c r="CJ3553" t="str">
        <f>IF(JRF!AV3566&gt;0,"",IF(JRF!Q3566="","",IF(LEFT(JRF!Q3566,1)=IFERROR(VLOOKUP(LEFT(JRF!Q3566,1),$CF$2:$CF$5,1,0),0),"Product Code Required",IF(JRF!V3566="","",IF(JRF!V3566=IFERROR(VLOOKUP(JRF!V3566,$CH:$CH,1,0),0),"Product Code Required","NA")))))</f>
        <v/>
      </c>
      <c r="CK3553" t="str">
        <f>IFERROR(IF(LEN('Journal Template'!F3564)&gt;0,"",IF('Journal Template'!A3564="","",IF(LEFT('Journal Template'!A3564,1)=IFERROR(VLOOKUP(LEFT('Journal Template'!A3564,1),Checks!$CF$2:$CF$5,1,0),0),"Product Code Required",IF('Journal Template'!D3564="","",IF('Journal Template'!D3564=IFERROR(VLOOKUP('Journal Template'!D3564,Checks!$CH:$CH,1,0),0),"Product Code Required","NA"))))),"")</f>
        <v/>
      </c>
    </row>
    <row r="3554" spans="14:89">
      <c r="N3554" t="s">
        <v>15414</v>
      </c>
      <c r="O3554" t="s">
        <v>15415</v>
      </c>
      <c r="P3554" t="s">
        <v>386</v>
      </c>
      <c r="Q3554" s="150" t="str">
        <f>IF(JRF!D3567="","",IF(IFERROR(VLOOKUP(JRF!D3567,Checks!N:P,3,0),0)="A","","Inactive account in Use"))</f>
        <v/>
      </c>
      <c r="R3554" t="str">
        <f>IFERROR(IF('Journal Template'!C3966="","",IF(IFERROR(VLOOKUP('Journal Template'!C3966,Checks!N:P,3,0),0)="A","","Inactive account in Use")),"")</f>
        <v/>
      </c>
      <c r="V3554" s="150" t="str">
        <f>IF(JRF!C3567="","",IF(IFERROR(VLOOKUP(JRF!C3567,Checks!S:U,3,0),0)="A","Entry with System fund Dept",""))</f>
        <v/>
      </c>
      <c r="W3554" t="str">
        <f>IFERROR(IF('Journal Template'!D3966="","",IF(IFERROR(VLOOKUP('Journal Template'!D3966,Checks!S:U,3,0),0)="A","Entry with System fund Dept","")),"")</f>
        <v/>
      </c>
      <c r="X3554" t="s">
        <v>15416</v>
      </c>
      <c r="Y3554" t="s">
        <v>386</v>
      </c>
      <c r="Z3554" t="s">
        <v>15417</v>
      </c>
      <c r="AA3554" t="s">
        <v>15413</v>
      </c>
      <c r="AB3554" t="s">
        <v>125</v>
      </c>
      <c r="AC3554" s="150" t="str">
        <f>IFERROR(IF(JRF!C3567="","",IF(AND(VLOOKUP(JRF!C3567,X:AA,4,0)=JRF!B3567,VLOOKUP(JRF!C3567,X:Y,2,0)="A"),"","Inactive Dept Combo Error")),"Inactive Dept Combo Error")</f>
        <v/>
      </c>
      <c r="AD3554" t="str">
        <f>IFERROR(IF('Journal Template'!D3966="","",IF(AND(VLOOKUP('Journal Template'!D3966,X:AA,4,0)='Journal Template'!A3966,VLOOKUP('Journal Template'!D3966,X:Y,2,0)="A"),"","Inactive Dept Combo Error")),"")</f>
        <v/>
      </c>
      <c r="AK3554" s="150" t="str">
        <f>IF(JRF!B3567="","",IF(JRF!B3567=IFERROR(VLOOKUP(JRF!B3567,Checks!AI:AI,1,0),0),"Entry in Branch/Satellite BU's",""))</f>
        <v/>
      </c>
      <c r="AL3554" t="str">
        <f>IFERROR(IF('Journal Template'!A3966="","",IF('Journal Template'!A3966=IFERROR(VLOOKUP('Journal Template'!A3966,Checks!AI:AI,1,0),0),"Entry in Branch/Satellite BU's","")),"")</f>
        <v/>
      </c>
      <c r="AO3554" s="171"/>
      <c r="AP3554" s="171"/>
      <c r="AQ3554" s="171"/>
      <c r="AR3554" s="171"/>
      <c r="CI3554" t="str">
        <f>IF(JRF!F3567&gt;0,"",IF(JRF!B3567="","",IF(LEFT(JRF!B3567,1)=IFERROR(VLOOKUP(LEFT(JRF!B3567,1),$CF$2:$CF$5,1,0),0),"Product Code Required",IF(JRF!C3567="","",IF(JRF!C3567=IFERROR(VLOOKUP(JRF!C3567,$CH:$CH,1,0),0),"Product Code Required","NA")))))</f>
        <v/>
      </c>
      <c r="CJ3554" t="str">
        <f>IF(JRF!AV3567&gt;0,"",IF(JRF!Q3567="","",IF(LEFT(JRF!Q3567,1)=IFERROR(VLOOKUP(LEFT(JRF!Q3567,1),$CF$2:$CF$5,1,0),0),"Product Code Required",IF(JRF!V3567="","",IF(JRF!V3567=IFERROR(VLOOKUP(JRF!V3567,$CH:$CH,1,0),0),"Product Code Required","NA")))))</f>
        <v/>
      </c>
      <c r="CK3554" t="str">
        <f>IFERROR(IF(LEN('Journal Template'!F3565)&gt;0,"",IF('Journal Template'!A3565="","",IF(LEFT('Journal Template'!A3565,1)=IFERROR(VLOOKUP(LEFT('Journal Template'!A3565,1),Checks!$CF$2:$CF$5,1,0),0),"Product Code Required",IF('Journal Template'!D3565="","",IF('Journal Template'!D3565=IFERROR(VLOOKUP('Journal Template'!D3565,Checks!$CH:$CH,1,0),0),"Product Code Required","NA"))))),"")</f>
        <v/>
      </c>
    </row>
    <row r="3555" spans="14:89">
      <c r="N3555" t="s">
        <v>15418</v>
      </c>
      <c r="O3555" t="s">
        <v>15419</v>
      </c>
      <c r="P3555" t="s">
        <v>386</v>
      </c>
      <c r="Q3555" s="150" t="str">
        <f>IF(JRF!D3568="","",IF(IFERROR(VLOOKUP(JRF!D3568,Checks!N:P,3,0),0)="A","","Inactive account in Use"))</f>
        <v/>
      </c>
      <c r="R3555" t="str">
        <f>IFERROR(IF('Journal Template'!C3967="","",IF(IFERROR(VLOOKUP('Journal Template'!C3967,Checks!N:P,3,0),0)="A","","Inactive account in Use")),"")</f>
        <v/>
      </c>
      <c r="V3555" s="150" t="str">
        <f>IF(JRF!C3568="","",IF(IFERROR(VLOOKUP(JRF!C3568,Checks!S:U,3,0),0)="A","Entry with System fund Dept",""))</f>
        <v/>
      </c>
      <c r="W3555" t="str">
        <f>IFERROR(IF('Journal Template'!D3967="","",IF(IFERROR(VLOOKUP('Journal Template'!D3967,Checks!S:U,3,0),0)="A","Entry with System fund Dept","")),"")</f>
        <v/>
      </c>
      <c r="X3555" t="s">
        <v>15420</v>
      </c>
      <c r="Y3555" t="s">
        <v>386</v>
      </c>
      <c r="Z3555" t="s">
        <v>15421</v>
      </c>
      <c r="AA3555" t="s">
        <v>15413</v>
      </c>
      <c r="AB3555" t="s">
        <v>125</v>
      </c>
      <c r="AC3555" s="150" t="str">
        <f>IFERROR(IF(JRF!C3568="","",IF(AND(VLOOKUP(JRF!C3568,X:AA,4,0)=JRF!B3568,VLOOKUP(JRF!C3568,X:Y,2,0)="A"),"","Inactive Dept Combo Error")),"Inactive Dept Combo Error")</f>
        <v/>
      </c>
      <c r="AD3555" t="str">
        <f>IFERROR(IF('Journal Template'!D3967="","",IF(AND(VLOOKUP('Journal Template'!D3967,X:AA,4,0)='Journal Template'!A3967,VLOOKUP('Journal Template'!D3967,X:Y,2,0)="A"),"","Inactive Dept Combo Error")),"")</f>
        <v/>
      </c>
      <c r="AK3555" s="150" t="str">
        <f>IF(JRF!B3568="","",IF(JRF!B3568=IFERROR(VLOOKUP(JRF!B3568,Checks!AI:AI,1,0),0),"Entry in Branch/Satellite BU's",""))</f>
        <v/>
      </c>
      <c r="AL3555" t="str">
        <f>IFERROR(IF('Journal Template'!A3967="","",IF('Journal Template'!A3967=IFERROR(VLOOKUP('Journal Template'!A3967,Checks!AI:AI,1,0),0),"Entry in Branch/Satellite BU's","")),"")</f>
        <v/>
      </c>
      <c r="AO3555" s="171"/>
      <c r="AP3555" s="171"/>
      <c r="AQ3555" s="171"/>
      <c r="AR3555" s="171"/>
      <c r="CI3555" t="str">
        <f>IF(JRF!F3568&gt;0,"",IF(JRF!B3568="","",IF(LEFT(JRF!B3568,1)=IFERROR(VLOOKUP(LEFT(JRF!B3568,1),$CF$2:$CF$5,1,0),0),"Product Code Required",IF(JRF!C3568="","",IF(JRF!C3568=IFERROR(VLOOKUP(JRF!C3568,$CH:$CH,1,0),0),"Product Code Required","NA")))))</f>
        <v/>
      </c>
      <c r="CJ3555" t="str">
        <f>IF(JRF!AV3568&gt;0,"",IF(JRF!Q3568="","",IF(LEFT(JRF!Q3568,1)=IFERROR(VLOOKUP(LEFT(JRF!Q3568,1),$CF$2:$CF$5,1,0),0),"Product Code Required",IF(JRF!V3568="","",IF(JRF!V3568=IFERROR(VLOOKUP(JRF!V3568,$CH:$CH,1,0),0),"Product Code Required","NA")))))</f>
        <v/>
      </c>
      <c r="CK3555" t="str">
        <f>IFERROR(IF(LEN('Journal Template'!F3566)&gt;0,"",IF('Journal Template'!A3566="","",IF(LEFT('Journal Template'!A3566,1)=IFERROR(VLOOKUP(LEFT('Journal Template'!A3566,1),Checks!$CF$2:$CF$5,1,0),0),"Product Code Required",IF('Journal Template'!D3566="","",IF('Journal Template'!D3566=IFERROR(VLOOKUP('Journal Template'!D3566,Checks!$CH:$CH,1,0),0),"Product Code Required","NA"))))),"")</f>
        <v/>
      </c>
    </row>
    <row r="3556" spans="14:89">
      <c r="N3556" t="s">
        <v>15422</v>
      </c>
      <c r="O3556" t="s">
        <v>15423</v>
      </c>
      <c r="P3556" t="s">
        <v>386</v>
      </c>
      <c r="Q3556" s="150" t="str">
        <f>IF(JRF!D3569="","",IF(IFERROR(VLOOKUP(JRF!D3569,Checks!N:P,3,0),0)="A","","Inactive account in Use"))</f>
        <v/>
      </c>
      <c r="R3556" t="str">
        <f>IFERROR(IF('Journal Template'!C3968="","",IF(IFERROR(VLOOKUP('Journal Template'!C3968,Checks!N:P,3,0),0)="A","","Inactive account in Use")),"")</f>
        <v/>
      </c>
      <c r="V3556" s="150" t="str">
        <f>IF(JRF!C3569="","",IF(IFERROR(VLOOKUP(JRF!C3569,Checks!S:U,3,0),0)="A","Entry with System fund Dept",""))</f>
        <v/>
      </c>
      <c r="W3556" t="str">
        <f>IFERROR(IF('Journal Template'!D3968="","",IF(IFERROR(VLOOKUP('Journal Template'!D3968,Checks!S:U,3,0),0)="A","Entry with System fund Dept","")),"")</f>
        <v/>
      </c>
      <c r="X3556" t="s">
        <v>15424</v>
      </c>
      <c r="Y3556" t="s">
        <v>386</v>
      </c>
      <c r="Z3556" t="s">
        <v>1285</v>
      </c>
      <c r="AA3556" t="s">
        <v>15413</v>
      </c>
      <c r="AB3556" t="s">
        <v>125</v>
      </c>
      <c r="AC3556" s="150" t="str">
        <f>IFERROR(IF(JRF!C3569="","",IF(AND(VLOOKUP(JRF!C3569,X:AA,4,0)=JRF!B3569,VLOOKUP(JRF!C3569,X:Y,2,0)="A"),"","Inactive Dept Combo Error")),"Inactive Dept Combo Error")</f>
        <v/>
      </c>
      <c r="AD3556" t="str">
        <f>IFERROR(IF('Journal Template'!D3968="","",IF(AND(VLOOKUP('Journal Template'!D3968,X:AA,4,0)='Journal Template'!A3968,VLOOKUP('Journal Template'!D3968,X:Y,2,0)="A"),"","Inactive Dept Combo Error")),"")</f>
        <v/>
      </c>
      <c r="AK3556" s="150" t="str">
        <f>IF(JRF!B3569="","",IF(JRF!B3569=IFERROR(VLOOKUP(JRF!B3569,Checks!AI:AI,1,0),0),"Entry in Branch/Satellite BU's",""))</f>
        <v/>
      </c>
      <c r="AL3556" t="str">
        <f>IFERROR(IF('Journal Template'!A3968="","",IF('Journal Template'!A3968=IFERROR(VLOOKUP('Journal Template'!A3968,Checks!AI:AI,1,0),0),"Entry in Branch/Satellite BU's","")),"")</f>
        <v/>
      </c>
      <c r="AO3556" s="171"/>
      <c r="AP3556" s="171"/>
      <c r="AQ3556" s="171"/>
      <c r="AR3556" s="171"/>
      <c r="CI3556" t="str">
        <f>IF(JRF!F3569&gt;0,"",IF(JRF!B3569="","",IF(LEFT(JRF!B3569,1)=IFERROR(VLOOKUP(LEFT(JRF!B3569,1),$CF$2:$CF$5,1,0),0),"Product Code Required",IF(JRF!C3569="","",IF(JRF!C3569=IFERROR(VLOOKUP(JRF!C3569,$CH:$CH,1,0),0),"Product Code Required","NA")))))</f>
        <v/>
      </c>
      <c r="CJ3556" t="str">
        <f>IF(JRF!AV3569&gt;0,"",IF(JRF!Q3569="","",IF(LEFT(JRF!Q3569,1)=IFERROR(VLOOKUP(LEFT(JRF!Q3569,1),$CF$2:$CF$5,1,0),0),"Product Code Required",IF(JRF!V3569="","",IF(JRF!V3569=IFERROR(VLOOKUP(JRF!V3569,$CH:$CH,1,0),0),"Product Code Required","NA")))))</f>
        <v/>
      </c>
      <c r="CK3556" t="str">
        <f>IFERROR(IF(LEN('Journal Template'!F3567)&gt;0,"",IF('Journal Template'!A3567="","",IF(LEFT('Journal Template'!A3567,1)=IFERROR(VLOOKUP(LEFT('Journal Template'!A3567,1),Checks!$CF$2:$CF$5,1,0),0),"Product Code Required",IF('Journal Template'!D3567="","",IF('Journal Template'!D3567=IFERROR(VLOOKUP('Journal Template'!D3567,Checks!$CH:$CH,1,0),0),"Product Code Required","NA"))))),"")</f>
        <v/>
      </c>
    </row>
    <row r="3557" spans="14:89">
      <c r="N3557" t="s">
        <v>15425</v>
      </c>
      <c r="O3557" t="s">
        <v>15426</v>
      </c>
      <c r="P3557" t="s">
        <v>386</v>
      </c>
      <c r="Q3557" s="150" t="str">
        <f>IF(JRF!D3570="","",IF(IFERROR(VLOOKUP(JRF!D3570,Checks!N:P,3,0),0)="A","","Inactive account in Use"))</f>
        <v/>
      </c>
      <c r="R3557" t="str">
        <f>IFERROR(IF('Journal Template'!C3969="","",IF(IFERROR(VLOOKUP('Journal Template'!C3969,Checks!N:P,3,0),0)="A","","Inactive account in Use")),"")</f>
        <v/>
      </c>
      <c r="V3557" s="150" t="str">
        <f>IF(JRF!C3570="","",IF(IFERROR(VLOOKUP(JRF!C3570,Checks!S:U,3,0),0)="A","Entry with System fund Dept",""))</f>
        <v/>
      </c>
      <c r="W3557" t="str">
        <f>IFERROR(IF('Journal Template'!D3969="","",IF(IFERROR(VLOOKUP('Journal Template'!D3969,Checks!S:U,3,0),0)="A","Entry with System fund Dept","")),"")</f>
        <v/>
      </c>
      <c r="X3557" t="s">
        <v>15427</v>
      </c>
      <c r="Y3557" t="s">
        <v>386</v>
      </c>
      <c r="Z3557" t="s">
        <v>15428</v>
      </c>
      <c r="AA3557" t="s">
        <v>15413</v>
      </c>
      <c r="AB3557" t="s">
        <v>125</v>
      </c>
      <c r="AC3557" s="150" t="str">
        <f>IFERROR(IF(JRF!C3570="","",IF(AND(VLOOKUP(JRF!C3570,X:AA,4,0)=JRF!B3570,VLOOKUP(JRF!C3570,X:Y,2,0)="A"),"","Inactive Dept Combo Error")),"Inactive Dept Combo Error")</f>
        <v/>
      </c>
      <c r="AD3557" t="str">
        <f>IFERROR(IF('Journal Template'!D3969="","",IF(AND(VLOOKUP('Journal Template'!D3969,X:AA,4,0)='Journal Template'!A3969,VLOOKUP('Journal Template'!D3969,X:Y,2,0)="A"),"","Inactive Dept Combo Error")),"")</f>
        <v/>
      </c>
      <c r="AK3557" s="150" t="str">
        <f>IF(JRF!B3570="","",IF(JRF!B3570=IFERROR(VLOOKUP(JRF!B3570,Checks!AI:AI,1,0),0),"Entry in Branch/Satellite BU's",""))</f>
        <v/>
      </c>
      <c r="AL3557" t="str">
        <f>IFERROR(IF('Journal Template'!A3969="","",IF('Journal Template'!A3969=IFERROR(VLOOKUP('Journal Template'!A3969,Checks!AI:AI,1,0),0),"Entry in Branch/Satellite BU's","")),"")</f>
        <v/>
      </c>
      <c r="AO3557" s="171"/>
      <c r="AP3557" s="171"/>
      <c r="AQ3557" s="171"/>
      <c r="AR3557" s="171"/>
      <c r="CI3557" t="str">
        <f>IF(JRF!F3570&gt;0,"",IF(JRF!B3570="","",IF(LEFT(JRF!B3570,1)=IFERROR(VLOOKUP(LEFT(JRF!B3570,1),$CF$2:$CF$5,1,0),0),"Product Code Required",IF(JRF!C3570="","",IF(JRF!C3570=IFERROR(VLOOKUP(JRF!C3570,$CH:$CH,1,0),0),"Product Code Required","NA")))))</f>
        <v/>
      </c>
      <c r="CJ3557" t="str">
        <f>IF(JRF!AV3570&gt;0,"",IF(JRF!Q3570="","",IF(LEFT(JRF!Q3570,1)=IFERROR(VLOOKUP(LEFT(JRF!Q3570,1),$CF$2:$CF$5,1,0),0),"Product Code Required",IF(JRF!V3570="","",IF(JRF!V3570=IFERROR(VLOOKUP(JRF!V3570,$CH:$CH,1,0),0),"Product Code Required","NA")))))</f>
        <v/>
      </c>
      <c r="CK3557" t="str">
        <f>IFERROR(IF(LEN('Journal Template'!F3568)&gt;0,"",IF('Journal Template'!A3568="","",IF(LEFT('Journal Template'!A3568,1)=IFERROR(VLOOKUP(LEFT('Journal Template'!A3568,1),Checks!$CF$2:$CF$5,1,0),0),"Product Code Required",IF('Journal Template'!D3568="","",IF('Journal Template'!D3568=IFERROR(VLOOKUP('Journal Template'!D3568,Checks!$CH:$CH,1,0),0),"Product Code Required","NA"))))),"")</f>
        <v/>
      </c>
    </row>
    <row r="3558" spans="14:89">
      <c r="N3558" t="s">
        <v>15429</v>
      </c>
      <c r="O3558" t="s">
        <v>15430</v>
      </c>
      <c r="P3558" t="s">
        <v>386</v>
      </c>
      <c r="Q3558" s="150" t="str">
        <f>IF(JRF!D3571="","",IF(IFERROR(VLOOKUP(JRF!D3571,Checks!N:P,3,0),0)="A","","Inactive account in Use"))</f>
        <v/>
      </c>
      <c r="R3558" t="str">
        <f>IFERROR(IF('Journal Template'!C3970="","",IF(IFERROR(VLOOKUP('Journal Template'!C3970,Checks!N:P,3,0),0)="A","","Inactive account in Use")),"")</f>
        <v/>
      </c>
      <c r="V3558" s="150" t="str">
        <f>IF(JRF!C3571="","",IF(IFERROR(VLOOKUP(JRF!C3571,Checks!S:U,3,0),0)="A","Entry with System fund Dept",""))</f>
        <v/>
      </c>
      <c r="W3558" t="str">
        <f>IFERROR(IF('Journal Template'!D3970="","",IF(IFERROR(VLOOKUP('Journal Template'!D3970,Checks!S:U,3,0),0)="A","Entry with System fund Dept","")),"")</f>
        <v/>
      </c>
      <c r="X3558" t="s">
        <v>15431</v>
      </c>
      <c r="Y3558" t="s">
        <v>386</v>
      </c>
      <c r="Z3558" t="s">
        <v>15432</v>
      </c>
      <c r="AA3558" t="s">
        <v>15413</v>
      </c>
      <c r="AB3558" t="s">
        <v>125</v>
      </c>
      <c r="AC3558" s="150" t="str">
        <f>IFERROR(IF(JRF!C3571="","",IF(AND(VLOOKUP(JRF!C3571,X:AA,4,0)=JRF!B3571,VLOOKUP(JRF!C3571,X:Y,2,0)="A"),"","Inactive Dept Combo Error")),"Inactive Dept Combo Error")</f>
        <v/>
      </c>
      <c r="AD3558" t="str">
        <f>IFERROR(IF('Journal Template'!D3970="","",IF(AND(VLOOKUP('Journal Template'!D3970,X:AA,4,0)='Journal Template'!A3970,VLOOKUP('Journal Template'!D3970,X:Y,2,0)="A"),"","Inactive Dept Combo Error")),"")</f>
        <v/>
      </c>
      <c r="AK3558" s="150" t="str">
        <f>IF(JRF!B3571="","",IF(JRF!B3571=IFERROR(VLOOKUP(JRF!B3571,Checks!AI:AI,1,0),0),"Entry in Branch/Satellite BU's",""))</f>
        <v/>
      </c>
      <c r="AL3558" t="str">
        <f>IFERROR(IF('Journal Template'!A3970="","",IF('Journal Template'!A3970=IFERROR(VLOOKUP('Journal Template'!A3970,Checks!AI:AI,1,0),0),"Entry in Branch/Satellite BU's","")),"")</f>
        <v/>
      </c>
      <c r="AO3558" s="171"/>
      <c r="AP3558" s="171"/>
      <c r="AQ3558" s="171"/>
      <c r="AR3558" s="171"/>
      <c r="CI3558" t="str">
        <f>IF(JRF!F3571&gt;0,"",IF(JRF!B3571="","",IF(LEFT(JRF!B3571,1)=IFERROR(VLOOKUP(LEFT(JRF!B3571,1),$CF$2:$CF$5,1,0),0),"Product Code Required",IF(JRF!C3571="","",IF(JRF!C3571=IFERROR(VLOOKUP(JRF!C3571,$CH:$CH,1,0),0),"Product Code Required","NA")))))</f>
        <v/>
      </c>
      <c r="CJ3558" t="str">
        <f>IF(JRF!AV3571&gt;0,"",IF(JRF!Q3571="","",IF(LEFT(JRF!Q3571,1)=IFERROR(VLOOKUP(LEFT(JRF!Q3571,1),$CF$2:$CF$5,1,0),0),"Product Code Required",IF(JRF!V3571="","",IF(JRF!V3571=IFERROR(VLOOKUP(JRF!V3571,$CH:$CH,1,0),0),"Product Code Required","NA")))))</f>
        <v/>
      </c>
      <c r="CK3558" t="str">
        <f>IFERROR(IF(LEN('Journal Template'!F3569)&gt;0,"",IF('Journal Template'!A3569="","",IF(LEFT('Journal Template'!A3569,1)=IFERROR(VLOOKUP(LEFT('Journal Template'!A3569,1),Checks!$CF$2:$CF$5,1,0),0),"Product Code Required",IF('Journal Template'!D3569="","",IF('Journal Template'!D3569=IFERROR(VLOOKUP('Journal Template'!D3569,Checks!$CH:$CH,1,0),0),"Product Code Required","NA"))))),"")</f>
        <v/>
      </c>
    </row>
    <row r="3559" spans="14:89">
      <c r="N3559" t="s">
        <v>15433</v>
      </c>
      <c r="O3559" t="s">
        <v>15434</v>
      </c>
      <c r="P3559" t="s">
        <v>386</v>
      </c>
      <c r="Q3559" s="150" t="str">
        <f>IF(JRF!D3572="","",IF(IFERROR(VLOOKUP(JRF!D3572,Checks!N:P,3,0),0)="A","","Inactive account in Use"))</f>
        <v/>
      </c>
      <c r="R3559" t="str">
        <f>IFERROR(IF('Journal Template'!C3971="","",IF(IFERROR(VLOOKUP('Journal Template'!C3971,Checks!N:P,3,0),0)="A","","Inactive account in Use")),"")</f>
        <v/>
      </c>
      <c r="V3559" s="150" t="str">
        <f>IF(JRF!C3572="","",IF(IFERROR(VLOOKUP(JRF!C3572,Checks!S:U,3,0),0)="A","Entry with System fund Dept",""))</f>
        <v/>
      </c>
      <c r="W3559" t="str">
        <f>IFERROR(IF('Journal Template'!D3971="","",IF(IFERROR(VLOOKUP('Journal Template'!D3971,Checks!S:U,3,0),0)="A","Entry with System fund Dept","")),"")</f>
        <v/>
      </c>
      <c r="X3559" t="s">
        <v>15435</v>
      </c>
      <c r="Y3559" t="s">
        <v>386</v>
      </c>
      <c r="Z3559" t="s">
        <v>15436</v>
      </c>
      <c r="AA3559" t="s">
        <v>15413</v>
      </c>
      <c r="AB3559" t="s">
        <v>125</v>
      </c>
      <c r="AC3559" s="150" t="str">
        <f>IFERROR(IF(JRF!C3572="","",IF(AND(VLOOKUP(JRF!C3572,X:AA,4,0)=JRF!B3572,VLOOKUP(JRF!C3572,X:Y,2,0)="A"),"","Inactive Dept Combo Error")),"Inactive Dept Combo Error")</f>
        <v/>
      </c>
      <c r="AD3559" t="str">
        <f>IFERROR(IF('Journal Template'!D3971="","",IF(AND(VLOOKUP('Journal Template'!D3971,X:AA,4,0)='Journal Template'!A3971,VLOOKUP('Journal Template'!D3971,X:Y,2,0)="A"),"","Inactive Dept Combo Error")),"")</f>
        <v/>
      </c>
      <c r="AK3559" s="150" t="str">
        <f>IF(JRF!B3572="","",IF(JRF!B3572=IFERROR(VLOOKUP(JRF!B3572,Checks!AI:AI,1,0),0),"Entry in Branch/Satellite BU's",""))</f>
        <v/>
      </c>
      <c r="AL3559" t="str">
        <f>IFERROR(IF('Journal Template'!A3971="","",IF('Journal Template'!A3971=IFERROR(VLOOKUP('Journal Template'!A3971,Checks!AI:AI,1,0),0),"Entry in Branch/Satellite BU's","")),"")</f>
        <v/>
      </c>
      <c r="AO3559" s="171"/>
      <c r="AP3559" s="171"/>
      <c r="AQ3559" s="171"/>
      <c r="AR3559" s="171"/>
      <c r="CI3559" t="str">
        <f>IF(JRF!F3572&gt;0,"",IF(JRF!B3572="","",IF(LEFT(JRF!B3572,1)=IFERROR(VLOOKUP(LEFT(JRF!B3572,1),$CF$2:$CF$5,1,0),0),"Product Code Required",IF(JRF!C3572="","",IF(JRF!C3572=IFERROR(VLOOKUP(JRF!C3572,$CH:$CH,1,0),0),"Product Code Required","NA")))))</f>
        <v/>
      </c>
      <c r="CJ3559" t="str">
        <f>IF(JRF!AV3572&gt;0,"",IF(JRF!Q3572="","",IF(LEFT(JRF!Q3572,1)=IFERROR(VLOOKUP(LEFT(JRF!Q3572,1),$CF$2:$CF$5,1,0),0),"Product Code Required",IF(JRF!V3572="","",IF(JRF!V3572=IFERROR(VLOOKUP(JRF!V3572,$CH:$CH,1,0),0),"Product Code Required","NA")))))</f>
        <v/>
      </c>
      <c r="CK3559" t="str">
        <f>IFERROR(IF(LEN('Journal Template'!F3570)&gt;0,"",IF('Journal Template'!A3570="","",IF(LEFT('Journal Template'!A3570,1)=IFERROR(VLOOKUP(LEFT('Journal Template'!A3570,1),Checks!$CF$2:$CF$5,1,0),0),"Product Code Required",IF('Journal Template'!D3570="","",IF('Journal Template'!D3570=IFERROR(VLOOKUP('Journal Template'!D3570,Checks!$CH:$CH,1,0),0),"Product Code Required","NA"))))),"")</f>
        <v/>
      </c>
    </row>
    <row r="3560" spans="14:89">
      <c r="N3560" t="s">
        <v>15437</v>
      </c>
      <c r="O3560" t="s">
        <v>15438</v>
      </c>
      <c r="P3560" t="s">
        <v>386</v>
      </c>
      <c r="Q3560" s="150" t="str">
        <f>IF(JRF!D3573="","",IF(IFERROR(VLOOKUP(JRF!D3573,Checks!N:P,3,0),0)="A","","Inactive account in Use"))</f>
        <v/>
      </c>
      <c r="R3560" t="str">
        <f>IFERROR(IF('Journal Template'!C3972="","",IF(IFERROR(VLOOKUP('Journal Template'!C3972,Checks!N:P,3,0),0)="A","","Inactive account in Use")),"")</f>
        <v/>
      </c>
      <c r="V3560" s="150" t="str">
        <f>IF(JRF!C3573="","",IF(IFERROR(VLOOKUP(JRF!C3573,Checks!S:U,3,0),0)="A","Entry with System fund Dept",""))</f>
        <v/>
      </c>
      <c r="W3560" t="str">
        <f>IFERROR(IF('Journal Template'!D3972="","",IF(IFERROR(VLOOKUP('Journal Template'!D3972,Checks!S:U,3,0),0)="A","Entry with System fund Dept","")),"")</f>
        <v/>
      </c>
      <c r="X3560" t="s">
        <v>15439</v>
      </c>
      <c r="Y3560" t="s">
        <v>386</v>
      </c>
      <c r="Z3560" t="s">
        <v>15440</v>
      </c>
      <c r="AA3560" t="s">
        <v>15413</v>
      </c>
      <c r="AB3560" t="s">
        <v>125</v>
      </c>
      <c r="AC3560" s="150" t="str">
        <f>IFERROR(IF(JRF!C3573="","",IF(AND(VLOOKUP(JRF!C3573,X:AA,4,0)=JRF!B3573,VLOOKUP(JRF!C3573,X:Y,2,0)="A"),"","Inactive Dept Combo Error")),"Inactive Dept Combo Error")</f>
        <v/>
      </c>
      <c r="AD3560" t="str">
        <f>IFERROR(IF('Journal Template'!D3972="","",IF(AND(VLOOKUP('Journal Template'!D3972,X:AA,4,0)='Journal Template'!A3972,VLOOKUP('Journal Template'!D3972,X:Y,2,0)="A"),"","Inactive Dept Combo Error")),"")</f>
        <v/>
      </c>
      <c r="AK3560" s="150" t="str">
        <f>IF(JRF!B3573="","",IF(JRF!B3573=IFERROR(VLOOKUP(JRF!B3573,Checks!AI:AI,1,0),0),"Entry in Branch/Satellite BU's",""))</f>
        <v/>
      </c>
      <c r="AL3560" t="str">
        <f>IFERROR(IF('Journal Template'!A3972="","",IF('Journal Template'!A3972=IFERROR(VLOOKUP('Journal Template'!A3972,Checks!AI:AI,1,0),0),"Entry in Branch/Satellite BU's","")),"")</f>
        <v/>
      </c>
      <c r="AO3560" s="171"/>
      <c r="AP3560" s="171"/>
      <c r="AQ3560" s="171"/>
      <c r="AR3560" s="171"/>
      <c r="CI3560" t="str">
        <f>IF(JRF!F3573&gt;0,"",IF(JRF!B3573="","",IF(LEFT(JRF!B3573,1)=IFERROR(VLOOKUP(LEFT(JRF!B3573,1),$CF$2:$CF$5,1,0),0),"Product Code Required",IF(JRF!C3573="","",IF(JRF!C3573=IFERROR(VLOOKUP(JRF!C3573,$CH:$CH,1,0),0),"Product Code Required","NA")))))</f>
        <v/>
      </c>
      <c r="CJ3560" t="str">
        <f>IF(JRF!AV3573&gt;0,"",IF(JRF!Q3573="","",IF(LEFT(JRF!Q3573,1)=IFERROR(VLOOKUP(LEFT(JRF!Q3573,1),$CF$2:$CF$5,1,0),0),"Product Code Required",IF(JRF!V3573="","",IF(JRF!V3573=IFERROR(VLOOKUP(JRF!V3573,$CH:$CH,1,0),0),"Product Code Required","NA")))))</f>
        <v/>
      </c>
      <c r="CK3560" t="str">
        <f>IFERROR(IF(LEN('Journal Template'!F3571)&gt;0,"",IF('Journal Template'!A3571="","",IF(LEFT('Journal Template'!A3571,1)=IFERROR(VLOOKUP(LEFT('Journal Template'!A3571,1),Checks!$CF$2:$CF$5,1,0),0),"Product Code Required",IF('Journal Template'!D3571="","",IF('Journal Template'!D3571=IFERROR(VLOOKUP('Journal Template'!D3571,Checks!$CH:$CH,1,0),0),"Product Code Required","NA"))))),"")</f>
        <v/>
      </c>
    </row>
    <row r="3561" spans="14:89">
      <c r="N3561" t="s">
        <v>15441</v>
      </c>
      <c r="O3561" t="s">
        <v>15442</v>
      </c>
      <c r="P3561" t="s">
        <v>386</v>
      </c>
      <c r="Q3561" s="150" t="str">
        <f>IF(JRF!D3574="","",IF(IFERROR(VLOOKUP(JRF!D3574,Checks!N:P,3,0),0)="A","","Inactive account in Use"))</f>
        <v/>
      </c>
      <c r="R3561" t="str">
        <f>IFERROR(IF('Journal Template'!C3973="","",IF(IFERROR(VLOOKUP('Journal Template'!C3973,Checks!N:P,3,0),0)="A","","Inactive account in Use")),"")</f>
        <v/>
      </c>
      <c r="V3561" s="150" t="str">
        <f>IF(JRF!C3574="","",IF(IFERROR(VLOOKUP(JRF!C3574,Checks!S:U,3,0),0)="A","Entry with System fund Dept",""))</f>
        <v/>
      </c>
      <c r="W3561" t="str">
        <f>IFERROR(IF('Journal Template'!D3973="","",IF(IFERROR(VLOOKUP('Journal Template'!D3973,Checks!S:U,3,0),0)="A","Entry with System fund Dept","")),"")</f>
        <v/>
      </c>
      <c r="X3561" t="s">
        <v>15443</v>
      </c>
      <c r="Y3561" t="s">
        <v>386</v>
      </c>
      <c r="Z3561" t="s">
        <v>15444</v>
      </c>
      <c r="AA3561" t="s">
        <v>15413</v>
      </c>
      <c r="AB3561" t="s">
        <v>125</v>
      </c>
      <c r="AC3561" s="150" t="str">
        <f>IFERROR(IF(JRF!C3574="","",IF(AND(VLOOKUP(JRF!C3574,X:AA,4,0)=JRF!B3574,VLOOKUP(JRF!C3574,X:Y,2,0)="A"),"","Inactive Dept Combo Error")),"Inactive Dept Combo Error")</f>
        <v/>
      </c>
      <c r="AD3561" t="str">
        <f>IFERROR(IF('Journal Template'!D3973="","",IF(AND(VLOOKUP('Journal Template'!D3973,X:AA,4,0)='Journal Template'!A3973,VLOOKUP('Journal Template'!D3973,X:Y,2,0)="A"),"","Inactive Dept Combo Error")),"")</f>
        <v/>
      </c>
      <c r="AK3561" s="150" t="str">
        <f>IF(JRF!B3574="","",IF(JRF!B3574=IFERROR(VLOOKUP(JRF!B3574,Checks!AI:AI,1,0),0),"Entry in Branch/Satellite BU's",""))</f>
        <v/>
      </c>
      <c r="AL3561" t="str">
        <f>IFERROR(IF('Journal Template'!A3973="","",IF('Journal Template'!A3973=IFERROR(VLOOKUP('Journal Template'!A3973,Checks!AI:AI,1,0),0),"Entry in Branch/Satellite BU's","")),"")</f>
        <v/>
      </c>
      <c r="AO3561" s="171"/>
      <c r="AP3561" s="171"/>
      <c r="AQ3561" s="171"/>
      <c r="AR3561" s="171"/>
      <c r="CI3561" t="str">
        <f>IF(JRF!F3574&gt;0,"",IF(JRF!B3574="","",IF(LEFT(JRF!B3574,1)=IFERROR(VLOOKUP(LEFT(JRF!B3574,1),$CF$2:$CF$5,1,0),0),"Product Code Required",IF(JRF!C3574="","",IF(JRF!C3574=IFERROR(VLOOKUP(JRF!C3574,$CH:$CH,1,0),0),"Product Code Required","NA")))))</f>
        <v/>
      </c>
      <c r="CJ3561" t="str">
        <f>IF(JRF!AV3574&gt;0,"",IF(JRF!Q3574="","",IF(LEFT(JRF!Q3574,1)=IFERROR(VLOOKUP(LEFT(JRF!Q3574,1),$CF$2:$CF$5,1,0),0),"Product Code Required",IF(JRF!V3574="","",IF(JRF!V3574=IFERROR(VLOOKUP(JRF!V3574,$CH:$CH,1,0),0),"Product Code Required","NA")))))</f>
        <v/>
      </c>
      <c r="CK3561" t="str">
        <f>IFERROR(IF(LEN('Journal Template'!F3572)&gt;0,"",IF('Journal Template'!A3572="","",IF(LEFT('Journal Template'!A3572,1)=IFERROR(VLOOKUP(LEFT('Journal Template'!A3572,1),Checks!$CF$2:$CF$5,1,0),0),"Product Code Required",IF('Journal Template'!D3572="","",IF('Journal Template'!D3572=IFERROR(VLOOKUP('Journal Template'!D3572,Checks!$CH:$CH,1,0),0),"Product Code Required","NA"))))),"")</f>
        <v/>
      </c>
    </row>
    <row r="3562" spans="14:89">
      <c r="N3562" t="s">
        <v>15445</v>
      </c>
      <c r="O3562" t="s">
        <v>15446</v>
      </c>
      <c r="P3562" t="s">
        <v>386</v>
      </c>
      <c r="Q3562" s="150" t="str">
        <f>IF(JRF!D3575="","",IF(IFERROR(VLOOKUP(JRF!D3575,Checks!N:P,3,0),0)="A","","Inactive account in Use"))</f>
        <v/>
      </c>
      <c r="R3562" t="str">
        <f>IFERROR(IF('Journal Template'!C3974="","",IF(IFERROR(VLOOKUP('Journal Template'!C3974,Checks!N:P,3,0),0)="A","","Inactive account in Use")),"")</f>
        <v/>
      </c>
      <c r="V3562" s="150" t="str">
        <f>IF(JRF!C3575="","",IF(IFERROR(VLOOKUP(JRF!C3575,Checks!S:U,3,0),0)="A","Entry with System fund Dept",""))</f>
        <v/>
      </c>
      <c r="W3562" t="str">
        <f>IFERROR(IF('Journal Template'!D3974="","",IF(IFERROR(VLOOKUP('Journal Template'!D3974,Checks!S:U,3,0),0)="A","Entry with System fund Dept","")),"")</f>
        <v/>
      </c>
      <c r="X3562" t="s">
        <v>15447</v>
      </c>
      <c r="Y3562" t="s">
        <v>386</v>
      </c>
      <c r="Z3562" t="s">
        <v>15448</v>
      </c>
      <c r="AA3562" t="s">
        <v>15413</v>
      </c>
      <c r="AB3562" t="s">
        <v>125</v>
      </c>
      <c r="AC3562" s="150" t="str">
        <f>IFERROR(IF(JRF!C3575="","",IF(AND(VLOOKUP(JRF!C3575,X:AA,4,0)=JRF!B3575,VLOOKUP(JRF!C3575,X:Y,2,0)="A"),"","Inactive Dept Combo Error")),"Inactive Dept Combo Error")</f>
        <v/>
      </c>
      <c r="AD3562" t="str">
        <f>IFERROR(IF('Journal Template'!D3974="","",IF(AND(VLOOKUP('Journal Template'!D3974,X:AA,4,0)='Journal Template'!A3974,VLOOKUP('Journal Template'!D3974,X:Y,2,0)="A"),"","Inactive Dept Combo Error")),"")</f>
        <v/>
      </c>
      <c r="AK3562" s="150" t="str">
        <f>IF(JRF!B3575="","",IF(JRF!B3575=IFERROR(VLOOKUP(JRF!B3575,Checks!AI:AI,1,0),0),"Entry in Branch/Satellite BU's",""))</f>
        <v/>
      </c>
      <c r="AL3562" t="str">
        <f>IFERROR(IF('Journal Template'!A3974="","",IF('Journal Template'!A3974=IFERROR(VLOOKUP('Journal Template'!A3974,Checks!AI:AI,1,0),0),"Entry in Branch/Satellite BU's","")),"")</f>
        <v/>
      </c>
      <c r="AO3562" s="171"/>
      <c r="AP3562" s="171"/>
      <c r="AQ3562" s="171"/>
      <c r="AR3562" s="171"/>
      <c r="CI3562" t="str">
        <f>IF(JRF!F3575&gt;0,"",IF(JRF!B3575="","",IF(LEFT(JRF!B3575,1)=IFERROR(VLOOKUP(LEFT(JRF!B3575,1),$CF$2:$CF$5,1,0),0),"Product Code Required",IF(JRF!C3575="","",IF(JRF!C3575=IFERROR(VLOOKUP(JRF!C3575,$CH:$CH,1,0),0),"Product Code Required","NA")))))</f>
        <v/>
      </c>
      <c r="CJ3562" t="str">
        <f>IF(JRF!AV3575&gt;0,"",IF(JRF!Q3575="","",IF(LEFT(JRF!Q3575,1)=IFERROR(VLOOKUP(LEFT(JRF!Q3575,1),$CF$2:$CF$5,1,0),0),"Product Code Required",IF(JRF!V3575="","",IF(JRF!V3575=IFERROR(VLOOKUP(JRF!V3575,$CH:$CH,1,0),0),"Product Code Required","NA")))))</f>
        <v/>
      </c>
      <c r="CK3562" t="str">
        <f>IFERROR(IF(LEN('Journal Template'!F3573)&gt;0,"",IF('Journal Template'!A3573="","",IF(LEFT('Journal Template'!A3573,1)=IFERROR(VLOOKUP(LEFT('Journal Template'!A3573,1),Checks!$CF$2:$CF$5,1,0),0),"Product Code Required",IF('Journal Template'!D3573="","",IF('Journal Template'!D3573=IFERROR(VLOOKUP('Journal Template'!D3573,Checks!$CH:$CH,1,0),0),"Product Code Required","NA"))))),"")</f>
        <v/>
      </c>
    </row>
    <row r="3563" spans="14:89">
      <c r="N3563" t="s">
        <v>15449</v>
      </c>
      <c r="O3563" t="s">
        <v>15450</v>
      </c>
      <c r="P3563" t="s">
        <v>386</v>
      </c>
      <c r="Q3563" s="150" t="str">
        <f>IF(JRF!D3576="","",IF(IFERROR(VLOOKUP(JRF!D3576,Checks!N:P,3,0),0)="A","","Inactive account in Use"))</f>
        <v/>
      </c>
      <c r="R3563" t="str">
        <f>IFERROR(IF('Journal Template'!C3975="","",IF(IFERROR(VLOOKUP('Journal Template'!C3975,Checks!N:P,3,0),0)="A","","Inactive account in Use")),"")</f>
        <v/>
      </c>
      <c r="V3563" s="150" t="str">
        <f>IF(JRF!C3576="","",IF(IFERROR(VLOOKUP(JRF!C3576,Checks!S:U,3,0),0)="A","Entry with System fund Dept",""))</f>
        <v/>
      </c>
      <c r="W3563" t="str">
        <f>IFERROR(IF('Journal Template'!D3975="","",IF(IFERROR(VLOOKUP('Journal Template'!D3975,Checks!S:U,3,0),0)="A","Entry with System fund Dept","")),"")</f>
        <v/>
      </c>
      <c r="X3563" t="s">
        <v>15451</v>
      </c>
      <c r="Y3563" t="s">
        <v>386</v>
      </c>
      <c r="Z3563" t="s">
        <v>15452</v>
      </c>
      <c r="AA3563" t="s">
        <v>15413</v>
      </c>
      <c r="AB3563" t="s">
        <v>125</v>
      </c>
      <c r="AC3563" s="150" t="str">
        <f>IFERROR(IF(JRF!C3576="","",IF(AND(VLOOKUP(JRF!C3576,X:AA,4,0)=JRF!B3576,VLOOKUP(JRF!C3576,X:Y,2,0)="A"),"","Inactive Dept Combo Error")),"Inactive Dept Combo Error")</f>
        <v/>
      </c>
      <c r="AD3563" t="str">
        <f>IFERROR(IF('Journal Template'!D3975="","",IF(AND(VLOOKUP('Journal Template'!D3975,X:AA,4,0)='Journal Template'!A3975,VLOOKUP('Journal Template'!D3975,X:Y,2,0)="A"),"","Inactive Dept Combo Error")),"")</f>
        <v/>
      </c>
      <c r="AK3563" s="150" t="str">
        <f>IF(JRF!B3576="","",IF(JRF!B3576=IFERROR(VLOOKUP(JRF!B3576,Checks!AI:AI,1,0),0),"Entry in Branch/Satellite BU's",""))</f>
        <v/>
      </c>
      <c r="AL3563" t="str">
        <f>IFERROR(IF('Journal Template'!A3975="","",IF('Journal Template'!A3975=IFERROR(VLOOKUP('Journal Template'!A3975,Checks!AI:AI,1,0),0),"Entry in Branch/Satellite BU's","")),"")</f>
        <v/>
      </c>
      <c r="AO3563" s="171"/>
      <c r="AP3563" s="171"/>
      <c r="AQ3563" s="171"/>
      <c r="AR3563" s="171"/>
      <c r="CI3563" t="str">
        <f>IF(JRF!F3576&gt;0,"",IF(JRF!B3576="","",IF(LEFT(JRF!B3576,1)=IFERROR(VLOOKUP(LEFT(JRF!B3576,1),$CF$2:$CF$5,1,0),0),"Product Code Required",IF(JRF!C3576="","",IF(JRF!C3576=IFERROR(VLOOKUP(JRF!C3576,$CH:$CH,1,0),0),"Product Code Required","NA")))))</f>
        <v/>
      </c>
      <c r="CJ3563" t="str">
        <f>IF(JRF!AV3576&gt;0,"",IF(JRF!Q3576="","",IF(LEFT(JRF!Q3576,1)=IFERROR(VLOOKUP(LEFT(JRF!Q3576,1),$CF$2:$CF$5,1,0),0),"Product Code Required",IF(JRF!V3576="","",IF(JRF!V3576=IFERROR(VLOOKUP(JRF!V3576,$CH:$CH,1,0),0),"Product Code Required","NA")))))</f>
        <v/>
      </c>
      <c r="CK3563" t="str">
        <f>IFERROR(IF(LEN('Journal Template'!F3574)&gt;0,"",IF('Journal Template'!A3574="","",IF(LEFT('Journal Template'!A3574,1)=IFERROR(VLOOKUP(LEFT('Journal Template'!A3574,1),Checks!$CF$2:$CF$5,1,0),0),"Product Code Required",IF('Journal Template'!D3574="","",IF('Journal Template'!D3574=IFERROR(VLOOKUP('Journal Template'!D3574,Checks!$CH:$CH,1,0),0),"Product Code Required","NA"))))),"")</f>
        <v/>
      </c>
    </row>
    <row r="3564" spans="14:89">
      <c r="N3564" t="s">
        <v>15453</v>
      </c>
      <c r="O3564" t="s">
        <v>15454</v>
      </c>
      <c r="P3564" t="s">
        <v>386</v>
      </c>
      <c r="Q3564" s="150" t="str">
        <f>IF(JRF!D3577="","",IF(IFERROR(VLOOKUP(JRF!D3577,Checks!N:P,3,0),0)="A","","Inactive account in Use"))</f>
        <v/>
      </c>
      <c r="R3564" t="str">
        <f>IFERROR(IF('Journal Template'!C3976="","",IF(IFERROR(VLOOKUP('Journal Template'!C3976,Checks!N:P,3,0),0)="A","","Inactive account in Use")),"")</f>
        <v/>
      </c>
      <c r="V3564" s="150" t="str">
        <f>IF(JRF!C3577="","",IF(IFERROR(VLOOKUP(JRF!C3577,Checks!S:U,3,0),0)="A","Entry with System fund Dept",""))</f>
        <v/>
      </c>
      <c r="W3564" t="str">
        <f>IFERROR(IF('Journal Template'!D3976="","",IF(IFERROR(VLOOKUP('Journal Template'!D3976,Checks!S:U,3,0),0)="A","Entry with System fund Dept","")),"")</f>
        <v/>
      </c>
      <c r="X3564" t="s">
        <v>15455</v>
      </c>
      <c r="Y3564" t="s">
        <v>386</v>
      </c>
      <c r="Z3564" t="s">
        <v>15456</v>
      </c>
      <c r="AA3564" t="s">
        <v>15413</v>
      </c>
      <c r="AB3564" t="s">
        <v>125</v>
      </c>
      <c r="AC3564" s="150" t="str">
        <f>IFERROR(IF(JRF!C3577="","",IF(AND(VLOOKUP(JRF!C3577,X:AA,4,0)=JRF!B3577,VLOOKUP(JRF!C3577,X:Y,2,0)="A"),"","Inactive Dept Combo Error")),"Inactive Dept Combo Error")</f>
        <v/>
      </c>
      <c r="AD3564" t="str">
        <f>IFERROR(IF('Journal Template'!D3976="","",IF(AND(VLOOKUP('Journal Template'!D3976,X:AA,4,0)='Journal Template'!A3976,VLOOKUP('Journal Template'!D3976,X:Y,2,0)="A"),"","Inactive Dept Combo Error")),"")</f>
        <v/>
      </c>
      <c r="AK3564" s="150" t="str">
        <f>IF(JRF!B3577="","",IF(JRF!B3577=IFERROR(VLOOKUP(JRF!B3577,Checks!AI:AI,1,0),0),"Entry in Branch/Satellite BU's",""))</f>
        <v/>
      </c>
      <c r="AL3564" t="str">
        <f>IFERROR(IF('Journal Template'!A3976="","",IF('Journal Template'!A3976=IFERROR(VLOOKUP('Journal Template'!A3976,Checks!AI:AI,1,0),0),"Entry in Branch/Satellite BU's","")),"")</f>
        <v/>
      </c>
      <c r="AO3564" s="171"/>
      <c r="AP3564" s="171"/>
      <c r="AQ3564" s="171"/>
      <c r="AR3564" s="171"/>
      <c r="CI3564" t="str">
        <f>IF(JRF!F3577&gt;0,"",IF(JRF!B3577="","",IF(LEFT(JRF!B3577,1)=IFERROR(VLOOKUP(LEFT(JRF!B3577,1),$CF$2:$CF$5,1,0),0),"Product Code Required",IF(JRF!C3577="","",IF(JRF!C3577=IFERROR(VLOOKUP(JRF!C3577,$CH:$CH,1,0),0),"Product Code Required","NA")))))</f>
        <v/>
      </c>
      <c r="CJ3564" t="str">
        <f>IF(JRF!AV3577&gt;0,"",IF(JRF!Q3577="","",IF(LEFT(JRF!Q3577,1)=IFERROR(VLOOKUP(LEFT(JRF!Q3577,1),$CF$2:$CF$5,1,0),0),"Product Code Required",IF(JRF!V3577="","",IF(JRF!V3577=IFERROR(VLOOKUP(JRF!V3577,$CH:$CH,1,0),0),"Product Code Required","NA")))))</f>
        <v/>
      </c>
      <c r="CK3564" t="str">
        <f>IFERROR(IF(LEN('Journal Template'!F3575)&gt;0,"",IF('Journal Template'!A3575="","",IF(LEFT('Journal Template'!A3575,1)=IFERROR(VLOOKUP(LEFT('Journal Template'!A3575,1),Checks!$CF$2:$CF$5,1,0),0),"Product Code Required",IF('Journal Template'!D3575="","",IF('Journal Template'!D3575=IFERROR(VLOOKUP('Journal Template'!D3575,Checks!$CH:$CH,1,0),0),"Product Code Required","NA"))))),"")</f>
        <v/>
      </c>
    </row>
    <row r="3565" spans="14:89">
      <c r="N3565" t="s">
        <v>15457</v>
      </c>
      <c r="O3565" t="s">
        <v>15458</v>
      </c>
      <c r="P3565" t="s">
        <v>386</v>
      </c>
      <c r="Q3565" s="150" t="str">
        <f>IF(JRF!D3578="","",IF(IFERROR(VLOOKUP(JRF!D3578,Checks!N:P,3,0),0)="A","","Inactive account in Use"))</f>
        <v/>
      </c>
      <c r="R3565" t="str">
        <f>IFERROR(IF('Journal Template'!C3977="","",IF(IFERROR(VLOOKUP('Journal Template'!C3977,Checks!N:P,3,0),0)="A","","Inactive account in Use")),"")</f>
        <v/>
      </c>
      <c r="V3565" s="150" t="str">
        <f>IF(JRF!C3578="","",IF(IFERROR(VLOOKUP(JRF!C3578,Checks!S:U,3,0),0)="A","Entry with System fund Dept",""))</f>
        <v/>
      </c>
      <c r="W3565" t="str">
        <f>IFERROR(IF('Journal Template'!D3977="","",IF(IFERROR(VLOOKUP('Journal Template'!D3977,Checks!S:U,3,0),0)="A","Entry with System fund Dept","")),"")</f>
        <v/>
      </c>
      <c r="X3565" t="s">
        <v>15459</v>
      </c>
      <c r="Y3565" t="s">
        <v>386</v>
      </c>
      <c r="Z3565" t="s">
        <v>15460</v>
      </c>
      <c r="AA3565" t="s">
        <v>15413</v>
      </c>
      <c r="AB3565" t="s">
        <v>125</v>
      </c>
      <c r="AC3565" s="150" t="str">
        <f>IFERROR(IF(JRF!C3578="","",IF(AND(VLOOKUP(JRF!C3578,X:AA,4,0)=JRF!B3578,VLOOKUP(JRF!C3578,X:Y,2,0)="A"),"","Inactive Dept Combo Error")),"Inactive Dept Combo Error")</f>
        <v/>
      </c>
      <c r="AD3565" t="str">
        <f>IFERROR(IF('Journal Template'!D3977="","",IF(AND(VLOOKUP('Journal Template'!D3977,X:AA,4,0)='Journal Template'!A3977,VLOOKUP('Journal Template'!D3977,X:Y,2,0)="A"),"","Inactive Dept Combo Error")),"")</f>
        <v/>
      </c>
      <c r="AK3565" s="150" t="str">
        <f>IF(JRF!B3578="","",IF(JRF!B3578=IFERROR(VLOOKUP(JRF!B3578,Checks!AI:AI,1,0),0),"Entry in Branch/Satellite BU's",""))</f>
        <v/>
      </c>
      <c r="AL3565" t="str">
        <f>IFERROR(IF('Journal Template'!A3977="","",IF('Journal Template'!A3977=IFERROR(VLOOKUP('Journal Template'!A3977,Checks!AI:AI,1,0),0),"Entry in Branch/Satellite BU's","")),"")</f>
        <v/>
      </c>
      <c r="AO3565" s="171"/>
      <c r="AP3565" s="171"/>
      <c r="AQ3565" s="171"/>
      <c r="AR3565" s="171"/>
      <c r="CI3565" t="str">
        <f>IF(JRF!F3578&gt;0,"",IF(JRF!B3578="","",IF(LEFT(JRF!B3578,1)=IFERROR(VLOOKUP(LEFT(JRF!B3578,1),$CF$2:$CF$5,1,0),0),"Product Code Required",IF(JRF!C3578="","",IF(JRF!C3578=IFERROR(VLOOKUP(JRF!C3578,$CH:$CH,1,0),0),"Product Code Required","NA")))))</f>
        <v/>
      </c>
      <c r="CJ3565" t="str">
        <f>IF(JRF!AV3578&gt;0,"",IF(JRF!Q3578="","",IF(LEFT(JRF!Q3578,1)=IFERROR(VLOOKUP(LEFT(JRF!Q3578,1),$CF$2:$CF$5,1,0),0),"Product Code Required",IF(JRF!V3578="","",IF(JRF!V3578=IFERROR(VLOOKUP(JRF!V3578,$CH:$CH,1,0),0),"Product Code Required","NA")))))</f>
        <v/>
      </c>
      <c r="CK3565" t="str">
        <f>IFERROR(IF(LEN('Journal Template'!F3576)&gt;0,"",IF('Journal Template'!A3576="","",IF(LEFT('Journal Template'!A3576,1)=IFERROR(VLOOKUP(LEFT('Journal Template'!A3576,1),Checks!$CF$2:$CF$5,1,0),0),"Product Code Required",IF('Journal Template'!D3576="","",IF('Journal Template'!D3576=IFERROR(VLOOKUP('Journal Template'!D3576,Checks!$CH:$CH,1,0),0),"Product Code Required","NA"))))),"")</f>
        <v/>
      </c>
    </row>
    <row r="3566" spans="14:89">
      <c r="N3566" t="s">
        <v>15461</v>
      </c>
      <c r="O3566" t="s">
        <v>15462</v>
      </c>
      <c r="P3566" t="s">
        <v>386</v>
      </c>
      <c r="Q3566" s="150" t="str">
        <f>IF(JRF!D3579="","",IF(IFERROR(VLOOKUP(JRF!D3579,Checks!N:P,3,0),0)="A","","Inactive account in Use"))</f>
        <v/>
      </c>
      <c r="R3566" t="str">
        <f>IFERROR(IF('Journal Template'!C3978="","",IF(IFERROR(VLOOKUP('Journal Template'!C3978,Checks!N:P,3,0),0)="A","","Inactive account in Use")),"")</f>
        <v/>
      </c>
      <c r="V3566" s="150" t="str">
        <f>IF(JRF!C3579="","",IF(IFERROR(VLOOKUP(JRF!C3579,Checks!S:U,3,0),0)="A","Entry with System fund Dept",""))</f>
        <v/>
      </c>
      <c r="W3566" t="str">
        <f>IFERROR(IF('Journal Template'!D3978="","",IF(IFERROR(VLOOKUP('Journal Template'!D3978,Checks!S:U,3,0),0)="A","Entry with System fund Dept","")),"")</f>
        <v/>
      </c>
      <c r="X3566" t="s">
        <v>15463</v>
      </c>
      <c r="Y3566" t="s">
        <v>386</v>
      </c>
      <c r="Z3566" t="s">
        <v>15464</v>
      </c>
      <c r="AA3566" t="s">
        <v>15413</v>
      </c>
      <c r="AB3566" t="s">
        <v>125</v>
      </c>
      <c r="AC3566" s="150" t="str">
        <f>IFERROR(IF(JRF!C3579="","",IF(AND(VLOOKUP(JRF!C3579,X:AA,4,0)=JRF!B3579,VLOOKUP(JRF!C3579,X:Y,2,0)="A"),"","Inactive Dept Combo Error")),"Inactive Dept Combo Error")</f>
        <v/>
      </c>
      <c r="AD3566" t="str">
        <f>IFERROR(IF('Journal Template'!D3978="","",IF(AND(VLOOKUP('Journal Template'!D3978,X:AA,4,0)='Journal Template'!A3978,VLOOKUP('Journal Template'!D3978,X:Y,2,0)="A"),"","Inactive Dept Combo Error")),"")</f>
        <v/>
      </c>
      <c r="AK3566" s="150" t="str">
        <f>IF(JRF!B3579="","",IF(JRF!B3579=IFERROR(VLOOKUP(JRF!B3579,Checks!AI:AI,1,0),0),"Entry in Branch/Satellite BU's",""))</f>
        <v/>
      </c>
      <c r="AL3566" t="str">
        <f>IFERROR(IF('Journal Template'!A3978="","",IF('Journal Template'!A3978=IFERROR(VLOOKUP('Journal Template'!A3978,Checks!AI:AI,1,0),0),"Entry in Branch/Satellite BU's","")),"")</f>
        <v/>
      </c>
      <c r="AO3566" s="171"/>
      <c r="AP3566" s="171"/>
      <c r="AQ3566" s="171"/>
      <c r="AR3566" s="171"/>
      <c r="CI3566" t="str">
        <f>IF(JRF!F3579&gt;0,"",IF(JRF!B3579="","",IF(LEFT(JRF!B3579,1)=IFERROR(VLOOKUP(LEFT(JRF!B3579,1),$CF$2:$CF$5,1,0),0),"Product Code Required",IF(JRF!C3579="","",IF(JRF!C3579=IFERROR(VLOOKUP(JRF!C3579,$CH:$CH,1,0),0),"Product Code Required","NA")))))</f>
        <v/>
      </c>
      <c r="CJ3566" t="str">
        <f>IF(JRF!AV3579&gt;0,"",IF(JRF!Q3579="","",IF(LEFT(JRF!Q3579,1)=IFERROR(VLOOKUP(LEFT(JRF!Q3579,1),$CF$2:$CF$5,1,0),0),"Product Code Required",IF(JRF!V3579="","",IF(JRF!V3579=IFERROR(VLOOKUP(JRF!V3579,$CH:$CH,1,0),0),"Product Code Required","NA")))))</f>
        <v/>
      </c>
      <c r="CK3566" t="str">
        <f>IFERROR(IF(LEN('Journal Template'!F3577)&gt;0,"",IF('Journal Template'!A3577="","",IF(LEFT('Journal Template'!A3577,1)=IFERROR(VLOOKUP(LEFT('Journal Template'!A3577,1),Checks!$CF$2:$CF$5,1,0),0),"Product Code Required",IF('Journal Template'!D3577="","",IF('Journal Template'!D3577=IFERROR(VLOOKUP('Journal Template'!D3577,Checks!$CH:$CH,1,0),0),"Product Code Required","NA"))))),"")</f>
        <v/>
      </c>
    </row>
    <row r="3567" spans="14:89">
      <c r="N3567" t="s">
        <v>15465</v>
      </c>
      <c r="O3567" t="s">
        <v>15466</v>
      </c>
      <c r="P3567" t="s">
        <v>386</v>
      </c>
      <c r="Q3567" s="150" t="str">
        <f>IF(JRF!D3580="","",IF(IFERROR(VLOOKUP(JRF!D3580,Checks!N:P,3,0),0)="A","","Inactive account in Use"))</f>
        <v/>
      </c>
      <c r="R3567" t="str">
        <f>IFERROR(IF('Journal Template'!C3979="","",IF(IFERROR(VLOOKUP('Journal Template'!C3979,Checks!N:P,3,0),0)="A","","Inactive account in Use")),"")</f>
        <v/>
      </c>
      <c r="V3567" s="150" t="str">
        <f>IF(JRF!C3580="","",IF(IFERROR(VLOOKUP(JRF!C3580,Checks!S:U,3,0),0)="A","Entry with System fund Dept",""))</f>
        <v/>
      </c>
      <c r="W3567" t="str">
        <f>IFERROR(IF('Journal Template'!D3979="","",IF(IFERROR(VLOOKUP('Journal Template'!D3979,Checks!S:U,3,0),0)="A","Entry with System fund Dept","")),"")</f>
        <v/>
      </c>
      <c r="X3567" t="s">
        <v>15467</v>
      </c>
      <c r="Y3567" t="s">
        <v>386</v>
      </c>
      <c r="Z3567" t="s">
        <v>15468</v>
      </c>
      <c r="AA3567" t="s">
        <v>15413</v>
      </c>
      <c r="AB3567" t="s">
        <v>125</v>
      </c>
      <c r="AC3567" s="150" t="str">
        <f>IFERROR(IF(JRF!C3580="","",IF(AND(VLOOKUP(JRF!C3580,X:AA,4,0)=JRF!B3580,VLOOKUP(JRF!C3580,X:Y,2,0)="A"),"","Inactive Dept Combo Error")),"Inactive Dept Combo Error")</f>
        <v/>
      </c>
      <c r="AD3567" t="str">
        <f>IFERROR(IF('Journal Template'!D3979="","",IF(AND(VLOOKUP('Journal Template'!D3979,X:AA,4,0)='Journal Template'!A3979,VLOOKUP('Journal Template'!D3979,X:Y,2,0)="A"),"","Inactive Dept Combo Error")),"")</f>
        <v/>
      </c>
      <c r="AK3567" s="150" t="str">
        <f>IF(JRF!B3580="","",IF(JRF!B3580=IFERROR(VLOOKUP(JRF!B3580,Checks!AI:AI,1,0),0),"Entry in Branch/Satellite BU's",""))</f>
        <v/>
      </c>
      <c r="AL3567" t="str">
        <f>IFERROR(IF('Journal Template'!A3979="","",IF('Journal Template'!A3979=IFERROR(VLOOKUP('Journal Template'!A3979,Checks!AI:AI,1,0),0),"Entry in Branch/Satellite BU's","")),"")</f>
        <v/>
      </c>
      <c r="AO3567" s="171"/>
      <c r="AP3567" s="171"/>
      <c r="AQ3567" s="171"/>
      <c r="AR3567" s="171"/>
      <c r="CI3567" t="str">
        <f>IF(JRF!F3580&gt;0,"",IF(JRF!B3580="","",IF(LEFT(JRF!B3580,1)=IFERROR(VLOOKUP(LEFT(JRF!B3580,1),$CF$2:$CF$5,1,0),0),"Product Code Required",IF(JRF!C3580="","",IF(JRF!C3580=IFERROR(VLOOKUP(JRF!C3580,$CH:$CH,1,0),0),"Product Code Required","NA")))))</f>
        <v/>
      </c>
      <c r="CJ3567" t="str">
        <f>IF(JRF!AV3580&gt;0,"",IF(JRF!Q3580="","",IF(LEFT(JRF!Q3580,1)=IFERROR(VLOOKUP(LEFT(JRF!Q3580,1),$CF$2:$CF$5,1,0),0),"Product Code Required",IF(JRF!V3580="","",IF(JRF!V3580=IFERROR(VLOOKUP(JRF!V3580,$CH:$CH,1,0),0),"Product Code Required","NA")))))</f>
        <v/>
      </c>
      <c r="CK3567" t="str">
        <f>IFERROR(IF(LEN('Journal Template'!F3578)&gt;0,"",IF('Journal Template'!A3578="","",IF(LEFT('Journal Template'!A3578,1)=IFERROR(VLOOKUP(LEFT('Journal Template'!A3578,1),Checks!$CF$2:$CF$5,1,0),0),"Product Code Required",IF('Journal Template'!D3578="","",IF('Journal Template'!D3578=IFERROR(VLOOKUP('Journal Template'!D3578,Checks!$CH:$CH,1,0),0),"Product Code Required","NA"))))),"")</f>
        <v/>
      </c>
    </row>
    <row r="3568" spans="14:89">
      <c r="N3568" t="s">
        <v>15469</v>
      </c>
      <c r="O3568" t="s">
        <v>15470</v>
      </c>
      <c r="P3568" t="s">
        <v>386</v>
      </c>
      <c r="Q3568" s="150" t="str">
        <f>IF(JRF!D3581="","",IF(IFERROR(VLOOKUP(JRF!D3581,Checks!N:P,3,0),0)="A","","Inactive account in Use"))</f>
        <v/>
      </c>
      <c r="R3568" t="str">
        <f>IFERROR(IF('Journal Template'!C3980="","",IF(IFERROR(VLOOKUP('Journal Template'!C3980,Checks!N:P,3,0),0)="A","","Inactive account in Use")),"")</f>
        <v/>
      </c>
      <c r="V3568" s="150" t="str">
        <f>IF(JRF!C3581="","",IF(IFERROR(VLOOKUP(JRF!C3581,Checks!S:U,3,0),0)="A","Entry with System fund Dept",""))</f>
        <v/>
      </c>
      <c r="W3568" t="str">
        <f>IFERROR(IF('Journal Template'!D3980="","",IF(IFERROR(VLOOKUP('Journal Template'!D3980,Checks!S:U,3,0),0)="A","Entry with System fund Dept","")),"")</f>
        <v/>
      </c>
      <c r="X3568" t="s">
        <v>15471</v>
      </c>
      <c r="Y3568" t="s">
        <v>386</v>
      </c>
      <c r="Z3568" t="s">
        <v>15472</v>
      </c>
      <c r="AA3568" t="s">
        <v>932</v>
      </c>
      <c r="AB3568" t="s">
        <v>3550</v>
      </c>
      <c r="AC3568" s="150" t="str">
        <f>IFERROR(IF(JRF!C3581="","",IF(AND(VLOOKUP(JRF!C3581,X:AA,4,0)=JRF!B3581,VLOOKUP(JRF!C3581,X:Y,2,0)="A"),"","Inactive Dept Combo Error")),"Inactive Dept Combo Error")</f>
        <v/>
      </c>
      <c r="AD3568" t="str">
        <f>IFERROR(IF('Journal Template'!D3980="","",IF(AND(VLOOKUP('Journal Template'!D3980,X:AA,4,0)='Journal Template'!A3980,VLOOKUP('Journal Template'!D3980,X:Y,2,0)="A"),"","Inactive Dept Combo Error")),"")</f>
        <v/>
      </c>
      <c r="AK3568" s="150" t="str">
        <f>IF(JRF!B3581="","",IF(JRF!B3581=IFERROR(VLOOKUP(JRF!B3581,Checks!AI:AI,1,0),0),"Entry in Branch/Satellite BU's",""))</f>
        <v/>
      </c>
      <c r="AL3568" t="str">
        <f>IFERROR(IF('Journal Template'!A3980="","",IF('Journal Template'!A3980=IFERROR(VLOOKUP('Journal Template'!A3980,Checks!AI:AI,1,0),0),"Entry in Branch/Satellite BU's","")),"")</f>
        <v/>
      </c>
      <c r="AO3568" s="171"/>
      <c r="AP3568" s="171"/>
      <c r="AQ3568" s="171"/>
      <c r="AR3568" s="171"/>
      <c r="CI3568" t="str">
        <f>IF(JRF!F3581&gt;0,"",IF(JRF!B3581="","",IF(LEFT(JRF!B3581,1)=IFERROR(VLOOKUP(LEFT(JRF!B3581,1),$CF$2:$CF$5,1,0),0),"Product Code Required",IF(JRF!C3581="","",IF(JRF!C3581=IFERROR(VLOOKUP(JRF!C3581,$CH:$CH,1,0),0),"Product Code Required","NA")))))</f>
        <v/>
      </c>
      <c r="CJ3568" t="str">
        <f>IF(JRF!AV3581&gt;0,"",IF(JRF!Q3581="","",IF(LEFT(JRF!Q3581,1)=IFERROR(VLOOKUP(LEFT(JRF!Q3581,1),$CF$2:$CF$5,1,0),0),"Product Code Required",IF(JRF!V3581="","",IF(JRF!V3581=IFERROR(VLOOKUP(JRF!V3581,$CH:$CH,1,0),0),"Product Code Required","NA")))))</f>
        <v/>
      </c>
      <c r="CK3568" t="str">
        <f>IFERROR(IF(LEN('Journal Template'!F3579)&gt;0,"",IF('Journal Template'!A3579="","",IF(LEFT('Journal Template'!A3579,1)=IFERROR(VLOOKUP(LEFT('Journal Template'!A3579,1),Checks!$CF$2:$CF$5,1,0),0),"Product Code Required",IF('Journal Template'!D3579="","",IF('Journal Template'!D3579=IFERROR(VLOOKUP('Journal Template'!D3579,Checks!$CH:$CH,1,0),0),"Product Code Required","NA"))))),"")</f>
        <v/>
      </c>
    </row>
    <row r="3569" spans="14:89">
      <c r="N3569" t="s">
        <v>15473</v>
      </c>
      <c r="O3569" t="s">
        <v>15474</v>
      </c>
      <c r="P3569" t="s">
        <v>386</v>
      </c>
      <c r="Q3569" s="150" t="str">
        <f>IF(JRF!D3582="","",IF(IFERROR(VLOOKUP(JRF!D3582,Checks!N:P,3,0),0)="A","","Inactive account in Use"))</f>
        <v/>
      </c>
      <c r="R3569" t="str">
        <f>IFERROR(IF('Journal Template'!C3981="","",IF(IFERROR(VLOOKUP('Journal Template'!C3981,Checks!N:P,3,0),0)="A","","Inactive account in Use")),"")</f>
        <v/>
      </c>
      <c r="V3569" s="150" t="str">
        <f>IF(JRF!C3582="","",IF(IFERROR(VLOOKUP(JRF!C3582,Checks!S:U,3,0),0)="A","Entry with System fund Dept",""))</f>
        <v/>
      </c>
      <c r="W3569" t="str">
        <f>IFERROR(IF('Journal Template'!D3981="","",IF(IFERROR(VLOOKUP('Journal Template'!D3981,Checks!S:U,3,0),0)="A","Entry with System fund Dept","")),"")</f>
        <v/>
      </c>
      <c r="X3569" t="s">
        <v>15475</v>
      </c>
      <c r="Y3569" t="s">
        <v>389</v>
      </c>
      <c r="Z3569" t="s">
        <v>15476</v>
      </c>
      <c r="AA3569" t="s">
        <v>932</v>
      </c>
      <c r="AB3569" t="s">
        <v>3550</v>
      </c>
      <c r="AC3569" s="150" t="str">
        <f>IFERROR(IF(JRF!C3582="","",IF(AND(VLOOKUP(JRF!C3582,X:AA,4,0)=JRF!B3582,VLOOKUP(JRF!C3582,X:Y,2,0)="A"),"","Inactive Dept Combo Error")),"Inactive Dept Combo Error")</f>
        <v/>
      </c>
      <c r="AD3569" t="str">
        <f>IFERROR(IF('Journal Template'!D3981="","",IF(AND(VLOOKUP('Journal Template'!D3981,X:AA,4,0)='Journal Template'!A3981,VLOOKUP('Journal Template'!D3981,X:Y,2,0)="A"),"","Inactive Dept Combo Error")),"")</f>
        <v/>
      </c>
      <c r="AK3569" s="150" t="str">
        <f>IF(JRF!B3582="","",IF(JRF!B3582=IFERROR(VLOOKUP(JRF!B3582,Checks!AI:AI,1,0),0),"Entry in Branch/Satellite BU's",""))</f>
        <v/>
      </c>
      <c r="AL3569" t="str">
        <f>IFERROR(IF('Journal Template'!A3981="","",IF('Journal Template'!A3981=IFERROR(VLOOKUP('Journal Template'!A3981,Checks!AI:AI,1,0),0),"Entry in Branch/Satellite BU's","")),"")</f>
        <v/>
      </c>
      <c r="AO3569" s="171"/>
      <c r="AP3569" s="171"/>
      <c r="AQ3569" s="171"/>
      <c r="AR3569" s="171"/>
      <c r="CI3569" t="str">
        <f>IF(JRF!F3582&gt;0,"",IF(JRF!B3582="","",IF(LEFT(JRF!B3582,1)=IFERROR(VLOOKUP(LEFT(JRF!B3582,1),$CF$2:$CF$5,1,0),0),"Product Code Required",IF(JRF!C3582="","",IF(JRF!C3582=IFERROR(VLOOKUP(JRF!C3582,$CH:$CH,1,0),0),"Product Code Required","NA")))))</f>
        <v/>
      </c>
      <c r="CJ3569" t="str">
        <f>IF(JRF!AV3582&gt;0,"",IF(JRF!Q3582="","",IF(LEFT(JRF!Q3582,1)=IFERROR(VLOOKUP(LEFT(JRF!Q3582,1),$CF$2:$CF$5,1,0),0),"Product Code Required",IF(JRF!V3582="","",IF(JRF!V3582=IFERROR(VLOOKUP(JRF!V3582,$CH:$CH,1,0),0),"Product Code Required","NA")))))</f>
        <v/>
      </c>
      <c r="CK3569" t="str">
        <f>IFERROR(IF(LEN('Journal Template'!F3580)&gt;0,"",IF('Journal Template'!A3580="","",IF(LEFT('Journal Template'!A3580,1)=IFERROR(VLOOKUP(LEFT('Journal Template'!A3580,1),Checks!$CF$2:$CF$5,1,0),0),"Product Code Required",IF('Journal Template'!D3580="","",IF('Journal Template'!D3580=IFERROR(VLOOKUP('Journal Template'!D3580,Checks!$CH:$CH,1,0),0),"Product Code Required","NA"))))),"")</f>
        <v/>
      </c>
    </row>
    <row r="3570" spans="14:89">
      <c r="N3570" t="s">
        <v>15477</v>
      </c>
      <c r="O3570" t="s">
        <v>15478</v>
      </c>
      <c r="P3570" t="s">
        <v>386</v>
      </c>
      <c r="Q3570" s="150" t="str">
        <f>IF(JRF!D3583="","",IF(IFERROR(VLOOKUP(JRF!D3583,Checks!N:P,3,0),0)="A","","Inactive account in Use"))</f>
        <v/>
      </c>
      <c r="R3570" t="str">
        <f>IFERROR(IF('Journal Template'!C3982="","",IF(IFERROR(VLOOKUP('Journal Template'!C3982,Checks!N:P,3,0),0)="A","","Inactive account in Use")),"")</f>
        <v/>
      </c>
      <c r="V3570" s="150" t="str">
        <f>IF(JRF!C3583="","",IF(IFERROR(VLOOKUP(JRF!C3583,Checks!S:U,3,0),0)="A","Entry with System fund Dept",""))</f>
        <v/>
      </c>
      <c r="W3570" t="str">
        <f>IFERROR(IF('Journal Template'!D3982="","",IF(IFERROR(VLOOKUP('Journal Template'!D3982,Checks!S:U,3,0),0)="A","Entry with System fund Dept","")),"")</f>
        <v/>
      </c>
      <c r="X3570" t="s">
        <v>15479</v>
      </c>
      <c r="Y3570" t="s">
        <v>386</v>
      </c>
      <c r="Z3570" t="s">
        <v>15480</v>
      </c>
      <c r="AA3570" t="s">
        <v>391</v>
      </c>
      <c r="AB3570" t="s">
        <v>125</v>
      </c>
      <c r="AC3570" s="150" t="str">
        <f>IFERROR(IF(JRF!C3583="","",IF(AND(VLOOKUP(JRF!C3583,X:AA,4,0)=JRF!B3583,VLOOKUP(JRF!C3583,X:Y,2,0)="A"),"","Inactive Dept Combo Error")),"Inactive Dept Combo Error")</f>
        <v/>
      </c>
      <c r="AD3570" t="str">
        <f>IFERROR(IF('Journal Template'!D3982="","",IF(AND(VLOOKUP('Journal Template'!D3982,X:AA,4,0)='Journal Template'!A3982,VLOOKUP('Journal Template'!D3982,X:Y,2,0)="A"),"","Inactive Dept Combo Error")),"")</f>
        <v/>
      </c>
      <c r="AK3570" s="150" t="str">
        <f>IF(JRF!B3583="","",IF(JRF!B3583=IFERROR(VLOOKUP(JRF!B3583,Checks!AI:AI,1,0),0),"Entry in Branch/Satellite BU's",""))</f>
        <v/>
      </c>
      <c r="AL3570" t="str">
        <f>IFERROR(IF('Journal Template'!A3982="","",IF('Journal Template'!A3982=IFERROR(VLOOKUP('Journal Template'!A3982,Checks!AI:AI,1,0),0),"Entry in Branch/Satellite BU's","")),"")</f>
        <v/>
      </c>
      <c r="AO3570" s="171"/>
      <c r="AP3570" s="171"/>
      <c r="AQ3570" s="171"/>
      <c r="AR3570" s="171"/>
      <c r="CI3570" t="str">
        <f>IF(JRF!F3583&gt;0,"",IF(JRF!B3583="","",IF(LEFT(JRF!B3583,1)=IFERROR(VLOOKUP(LEFT(JRF!B3583,1),$CF$2:$CF$5,1,0),0),"Product Code Required",IF(JRF!C3583="","",IF(JRF!C3583=IFERROR(VLOOKUP(JRF!C3583,$CH:$CH,1,0),0),"Product Code Required","NA")))))</f>
        <v/>
      </c>
      <c r="CJ3570" t="str">
        <f>IF(JRF!AV3583&gt;0,"",IF(JRF!Q3583="","",IF(LEFT(JRF!Q3583,1)=IFERROR(VLOOKUP(LEFT(JRF!Q3583,1),$CF$2:$CF$5,1,0),0),"Product Code Required",IF(JRF!V3583="","",IF(JRF!V3583=IFERROR(VLOOKUP(JRF!V3583,$CH:$CH,1,0),0),"Product Code Required","NA")))))</f>
        <v/>
      </c>
      <c r="CK3570" t="str">
        <f>IFERROR(IF(LEN('Journal Template'!F3581)&gt;0,"",IF('Journal Template'!A3581="","",IF(LEFT('Journal Template'!A3581,1)=IFERROR(VLOOKUP(LEFT('Journal Template'!A3581,1),Checks!$CF$2:$CF$5,1,0),0),"Product Code Required",IF('Journal Template'!D3581="","",IF('Journal Template'!D3581=IFERROR(VLOOKUP('Journal Template'!D3581,Checks!$CH:$CH,1,0),0),"Product Code Required","NA"))))),"")</f>
        <v/>
      </c>
    </row>
    <row r="3571" spans="14:89">
      <c r="N3571" t="s">
        <v>15481</v>
      </c>
      <c r="O3571" t="s">
        <v>15482</v>
      </c>
      <c r="P3571" t="s">
        <v>386</v>
      </c>
      <c r="Q3571" s="150" t="str">
        <f>IF(JRF!D3584="","",IF(IFERROR(VLOOKUP(JRF!D3584,Checks!N:P,3,0),0)="A","","Inactive account in Use"))</f>
        <v/>
      </c>
      <c r="R3571" t="str">
        <f>IFERROR(IF('Journal Template'!C3983="","",IF(IFERROR(VLOOKUP('Journal Template'!C3983,Checks!N:P,3,0),0)="A","","Inactive account in Use")),"")</f>
        <v/>
      </c>
      <c r="V3571" s="150" t="str">
        <f>IF(JRF!C3584="","",IF(IFERROR(VLOOKUP(JRF!C3584,Checks!S:U,3,0),0)="A","Entry with System fund Dept",""))</f>
        <v/>
      </c>
      <c r="W3571" t="str">
        <f>IFERROR(IF('Journal Template'!D3983="","",IF(IFERROR(VLOOKUP('Journal Template'!D3983,Checks!S:U,3,0),0)="A","Entry with System fund Dept","")),"")</f>
        <v/>
      </c>
      <c r="X3571" t="s">
        <v>15483</v>
      </c>
      <c r="Y3571" t="s">
        <v>386</v>
      </c>
      <c r="Z3571" t="s">
        <v>15484</v>
      </c>
      <c r="AA3571" t="s">
        <v>391</v>
      </c>
      <c r="AB3571" t="s">
        <v>125</v>
      </c>
      <c r="AC3571" s="150" t="str">
        <f>IFERROR(IF(JRF!C3584="","",IF(AND(VLOOKUP(JRF!C3584,X:AA,4,0)=JRF!B3584,VLOOKUP(JRF!C3584,X:Y,2,0)="A"),"","Inactive Dept Combo Error")),"Inactive Dept Combo Error")</f>
        <v/>
      </c>
      <c r="AD3571" t="str">
        <f>IFERROR(IF('Journal Template'!D3983="","",IF(AND(VLOOKUP('Journal Template'!D3983,X:AA,4,0)='Journal Template'!A3983,VLOOKUP('Journal Template'!D3983,X:Y,2,0)="A"),"","Inactive Dept Combo Error")),"")</f>
        <v/>
      </c>
      <c r="AK3571" s="150" t="str">
        <f>IF(JRF!B3584="","",IF(JRF!B3584=IFERROR(VLOOKUP(JRF!B3584,Checks!AI:AI,1,0),0),"Entry in Branch/Satellite BU's",""))</f>
        <v/>
      </c>
      <c r="AL3571" t="str">
        <f>IFERROR(IF('Journal Template'!A3983="","",IF('Journal Template'!A3983=IFERROR(VLOOKUP('Journal Template'!A3983,Checks!AI:AI,1,0),0),"Entry in Branch/Satellite BU's","")),"")</f>
        <v/>
      </c>
      <c r="AO3571" s="171"/>
      <c r="AP3571" s="171"/>
      <c r="AQ3571" s="171"/>
      <c r="AR3571" s="171"/>
      <c r="CI3571" t="str">
        <f>IF(JRF!F3584&gt;0,"",IF(JRF!B3584="","",IF(LEFT(JRF!B3584,1)=IFERROR(VLOOKUP(LEFT(JRF!B3584,1),$CF$2:$CF$5,1,0),0),"Product Code Required",IF(JRF!C3584="","",IF(JRF!C3584=IFERROR(VLOOKUP(JRF!C3584,$CH:$CH,1,0),0),"Product Code Required","NA")))))</f>
        <v/>
      </c>
      <c r="CJ3571" t="str">
        <f>IF(JRF!AV3584&gt;0,"",IF(JRF!Q3584="","",IF(LEFT(JRF!Q3584,1)=IFERROR(VLOOKUP(LEFT(JRF!Q3584,1),$CF$2:$CF$5,1,0),0),"Product Code Required",IF(JRF!V3584="","",IF(JRF!V3584=IFERROR(VLOOKUP(JRF!V3584,$CH:$CH,1,0),0),"Product Code Required","NA")))))</f>
        <v/>
      </c>
      <c r="CK3571" t="str">
        <f>IFERROR(IF(LEN('Journal Template'!F3582)&gt;0,"",IF('Journal Template'!A3582="","",IF(LEFT('Journal Template'!A3582,1)=IFERROR(VLOOKUP(LEFT('Journal Template'!A3582,1),Checks!$CF$2:$CF$5,1,0),0),"Product Code Required",IF('Journal Template'!D3582="","",IF('Journal Template'!D3582=IFERROR(VLOOKUP('Journal Template'!D3582,Checks!$CH:$CH,1,0),0),"Product Code Required","NA"))))),"")</f>
        <v/>
      </c>
    </row>
    <row r="3572" spans="14:89">
      <c r="N3572" t="s">
        <v>15485</v>
      </c>
      <c r="O3572" t="s">
        <v>15486</v>
      </c>
      <c r="P3572" t="s">
        <v>386</v>
      </c>
      <c r="Q3572" s="150" t="str">
        <f>IF(JRF!D3585="","",IF(IFERROR(VLOOKUP(JRF!D3585,Checks!N:P,3,0),0)="A","","Inactive account in Use"))</f>
        <v/>
      </c>
      <c r="R3572" t="str">
        <f>IFERROR(IF('Journal Template'!C3984="","",IF(IFERROR(VLOOKUP('Journal Template'!C3984,Checks!N:P,3,0),0)="A","","Inactive account in Use")),"")</f>
        <v/>
      </c>
      <c r="V3572" s="150" t="str">
        <f>IF(JRF!C3585="","",IF(IFERROR(VLOOKUP(JRF!C3585,Checks!S:U,3,0),0)="A","Entry with System fund Dept",""))</f>
        <v/>
      </c>
      <c r="W3572" t="str">
        <f>IFERROR(IF('Journal Template'!D3984="","",IF(IFERROR(VLOOKUP('Journal Template'!D3984,Checks!S:U,3,0),0)="A","Entry with System fund Dept","")),"")</f>
        <v/>
      </c>
      <c r="X3572" t="s">
        <v>15487</v>
      </c>
      <c r="Y3572" t="s">
        <v>386</v>
      </c>
      <c r="Z3572" t="s">
        <v>15488</v>
      </c>
      <c r="AA3572" t="s">
        <v>391</v>
      </c>
      <c r="AB3572" t="s">
        <v>125</v>
      </c>
      <c r="AC3572" s="150" t="str">
        <f>IFERROR(IF(JRF!C3585="","",IF(AND(VLOOKUP(JRF!C3585,X:AA,4,0)=JRF!B3585,VLOOKUP(JRF!C3585,X:Y,2,0)="A"),"","Inactive Dept Combo Error")),"Inactive Dept Combo Error")</f>
        <v/>
      </c>
      <c r="AD3572" t="str">
        <f>IFERROR(IF('Journal Template'!D3984="","",IF(AND(VLOOKUP('Journal Template'!D3984,X:AA,4,0)='Journal Template'!A3984,VLOOKUP('Journal Template'!D3984,X:Y,2,0)="A"),"","Inactive Dept Combo Error")),"")</f>
        <v/>
      </c>
      <c r="AK3572" s="150" t="str">
        <f>IF(JRF!B3585="","",IF(JRF!B3585=IFERROR(VLOOKUP(JRF!B3585,Checks!AI:AI,1,0),0),"Entry in Branch/Satellite BU's",""))</f>
        <v/>
      </c>
      <c r="AL3572" t="str">
        <f>IFERROR(IF('Journal Template'!A3984="","",IF('Journal Template'!A3984=IFERROR(VLOOKUP('Journal Template'!A3984,Checks!AI:AI,1,0),0),"Entry in Branch/Satellite BU's","")),"")</f>
        <v/>
      </c>
      <c r="AO3572" s="171"/>
      <c r="AP3572" s="171"/>
      <c r="AQ3572" s="171"/>
      <c r="AR3572" s="171"/>
      <c r="CI3572" t="str">
        <f>IF(JRF!F3585&gt;0,"",IF(JRF!B3585="","",IF(LEFT(JRF!B3585,1)=IFERROR(VLOOKUP(LEFT(JRF!B3585,1),$CF$2:$CF$5,1,0),0),"Product Code Required",IF(JRF!C3585="","",IF(JRF!C3585=IFERROR(VLOOKUP(JRF!C3585,$CH:$CH,1,0),0),"Product Code Required","NA")))))</f>
        <v/>
      </c>
      <c r="CJ3572" t="str">
        <f>IF(JRF!AV3585&gt;0,"",IF(JRF!Q3585="","",IF(LEFT(JRF!Q3585,1)=IFERROR(VLOOKUP(LEFT(JRF!Q3585,1),$CF$2:$CF$5,1,0),0),"Product Code Required",IF(JRF!V3585="","",IF(JRF!V3585=IFERROR(VLOOKUP(JRF!V3585,$CH:$CH,1,0),0),"Product Code Required","NA")))))</f>
        <v/>
      </c>
      <c r="CK3572" t="str">
        <f>IFERROR(IF(LEN('Journal Template'!F3583)&gt;0,"",IF('Journal Template'!A3583="","",IF(LEFT('Journal Template'!A3583,1)=IFERROR(VLOOKUP(LEFT('Journal Template'!A3583,1),Checks!$CF$2:$CF$5,1,0),0),"Product Code Required",IF('Journal Template'!D3583="","",IF('Journal Template'!D3583=IFERROR(VLOOKUP('Journal Template'!D3583,Checks!$CH:$CH,1,0),0),"Product Code Required","NA"))))),"")</f>
        <v/>
      </c>
    </row>
    <row r="3573" spans="14:89">
      <c r="N3573" t="s">
        <v>15489</v>
      </c>
      <c r="O3573" t="s">
        <v>15490</v>
      </c>
      <c r="P3573" t="s">
        <v>386</v>
      </c>
      <c r="Q3573" s="150" t="str">
        <f>IF(JRF!D3586="","",IF(IFERROR(VLOOKUP(JRF!D3586,Checks!N:P,3,0),0)="A","","Inactive account in Use"))</f>
        <v/>
      </c>
      <c r="R3573" t="str">
        <f>IFERROR(IF('Journal Template'!C3985="","",IF(IFERROR(VLOOKUP('Journal Template'!C3985,Checks!N:P,3,0),0)="A","","Inactive account in Use")),"")</f>
        <v/>
      </c>
      <c r="V3573" s="150" t="str">
        <f>IF(JRF!C3586="","",IF(IFERROR(VLOOKUP(JRF!C3586,Checks!S:U,3,0),0)="A","Entry with System fund Dept",""))</f>
        <v/>
      </c>
      <c r="W3573" t="str">
        <f>IFERROR(IF('Journal Template'!D3985="","",IF(IFERROR(VLOOKUP('Journal Template'!D3985,Checks!S:U,3,0),0)="A","Entry with System fund Dept","")),"")</f>
        <v/>
      </c>
      <c r="X3573" t="s">
        <v>15491</v>
      </c>
      <c r="Y3573" t="s">
        <v>386</v>
      </c>
      <c r="Z3573" t="s">
        <v>15492</v>
      </c>
      <c r="AA3573" t="s">
        <v>391</v>
      </c>
      <c r="AB3573" t="s">
        <v>125</v>
      </c>
      <c r="AC3573" s="150" t="str">
        <f>IFERROR(IF(JRF!C3586="","",IF(AND(VLOOKUP(JRF!C3586,X:AA,4,0)=JRF!B3586,VLOOKUP(JRF!C3586,X:Y,2,0)="A"),"","Inactive Dept Combo Error")),"Inactive Dept Combo Error")</f>
        <v/>
      </c>
      <c r="AD3573" t="str">
        <f>IFERROR(IF('Journal Template'!D3985="","",IF(AND(VLOOKUP('Journal Template'!D3985,X:AA,4,0)='Journal Template'!A3985,VLOOKUP('Journal Template'!D3985,X:Y,2,0)="A"),"","Inactive Dept Combo Error")),"")</f>
        <v/>
      </c>
      <c r="AK3573" s="150" t="str">
        <f>IF(JRF!B3586="","",IF(JRF!B3586=IFERROR(VLOOKUP(JRF!B3586,Checks!AI:AI,1,0),0),"Entry in Branch/Satellite BU's",""))</f>
        <v/>
      </c>
      <c r="AL3573" t="str">
        <f>IFERROR(IF('Journal Template'!A3985="","",IF('Journal Template'!A3985=IFERROR(VLOOKUP('Journal Template'!A3985,Checks!AI:AI,1,0),0),"Entry in Branch/Satellite BU's","")),"")</f>
        <v/>
      </c>
      <c r="AO3573" s="171"/>
      <c r="AP3573" s="171"/>
      <c r="AQ3573" s="171"/>
      <c r="AR3573" s="171"/>
      <c r="CI3573" t="str">
        <f>IF(JRF!F3586&gt;0,"",IF(JRF!B3586="","",IF(LEFT(JRF!B3586,1)=IFERROR(VLOOKUP(LEFT(JRF!B3586,1),$CF$2:$CF$5,1,0),0),"Product Code Required",IF(JRF!C3586="","",IF(JRF!C3586=IFERROR(VLOOKUP(JRF!C3586,$CH:$CH,1,0),0),"Product Code Required","NA")))))</f>
        <v/>
      </c>
      <c r="CJ3573" t="str">
        <f>IF(JRF!AV3586&gt;0,"",IF(JRF!Q3586="","",IF(LEFT(JRF!Q3586,1)=IFERROR(VLOOKUP(LEFT(JRF!Q3586,1),$CF$2:$CF$5,1,0),0),"Product Code Required",IF(JRF!V3586="","",IF(JRF!V3586=IFERROR(VLOOKUP(JRF!V3586,$CH:$CH,1,0),0),"Product Code Required","NA")))))</f>
        <v/>
      </c>
      <c r="CK3573" t="str">
        <f>IFERROR(IF(LEN('Journal Template'!F3584)&gt;0,"",IF('Journal Template'!A3584="","",IF(LEFT('Journal Template'!A3584,1)=IFERROR(VLOOKUP(LEFT('Journal Template'!A3584,1),Checks!$CF$2:$CF$5,1,0),0),"Product Code Required",IF('Journal Template'!D3584="","",IF('Journal Template'!D3584=IFERROR(VLOOKUP('Journal Template'!D3584,Checks!$CH:$CH,1,0),0),"Product Code Required","NA"))))),"")</f>
        <v/>
      </c>
    </row>
    <row r="3574" spans="14:89">
      <c r="N3574" t="s">
        <v>15493</v>
      </c>
      <c r="O3574" t="s">
        <v>15494</v>
      </c>
      <c r="P3574" t="s">
        <v>386</v>
      </c>
      <c r="Q3574" s="150" t="str">
        <f>IF(JRF!D3587="","",IF(IFERROR(VLOOKUP(JRF!D3587,Checks!N:P,3,0),0)="A","","Inactive account in Use"))</f>
        <v/>
      </c>
      <c r="R3574" t="str">
        <f>IFERROR(IF('Journal Template'!C3986="","",IF(IFERROR(VLOOKUP('Journal Template'!C3986,Checks!N:P,3,0),0)="A","","Inactive account in Use")),"")</f>
        <v/>
      </c>
      <c r="V3574" s="150" t="str">
        <f>IF(JRF!C3587="","",IF(IFERROR(VLOOKUP(JRF!C3587,Checks!S:U,3,0),0)="A","Entry with System fund Dept",""))</f>
        <v/>
      </c>
      <c r="W3574" t="str">
        <f>IFERROR(IF('Journal Template'!D3986="","",IF(IFERROR(VLOOKUP('Journal Template'!D3986,Checks!S:U,3,0),0)="A","Entry with System fund Dept","")),"")</f>
        <v/>
      </c>
      <c r="X3574" t="s">
        <v>15495</v>
      </c>
      <c r="Y3574" t="s">
        <v>389</v>
      </c>
      <c r="Z3574" t="s">
        <v>15496</v>
      </c>
      <c r="AA3574" t="s">
        <v>391</v>
      </c>
      <c r="AB3574" t="s">
        <v>125</v>
      </c>
      <c r="AC3574" s="150" t="str">
        <f>IFERROR(IF(JRF!C3587="","",IF(AND(VLOOKUP(JRF!C3587,X:AA,4,0)=JRF!B3587,VLOOKUP(JRF!C3587,X:Y,2,0)="A"),"","Inactive Dept Combo Error")),"Inactive Dept Combo Error")</f>
        <v/>
      </c>
      <c r="AD3574" t="str">
        <f>IFERROR(IF('Journal Template'!D3986="","",IF(AND(VLOOKUP('Journal Template'!D3986,X:AA,4,0)='Journal Template'!A3986,VLOOKUP('Journal Template'!D3986,X:Y,2,0)="A"),"","Inactive Dept Combo Error")),"")</f>
        <v/>
      </c>
      <c r="AK3574" s="150" t="str">
        <f>IF(JRF!B3587="","",IF(JRF!B3587=IFERROR(VLOOKUP(JRF!B3587,Checks!AI:AI,1,0),0),"Entry in Branch/Satellite BU's",""))</f>
        <v/>
      </c>
      <c r="AL3574" t="str">
        <f>IFERROR(IF('Journal Template'!A3986="","",IF('Journal Template'!A3986=IFERROR(VLOOKUP('Journal Template'!A3986,Checks!AI:AI,1,0),0),"Entry in Branch/Satellite BU's","")),"")</f>
        <v/>
      </c>
      <c r="AO3574" s="171"/>
      <c r="AP3574" s="171"/>
      <c r="AQ3574" s="171"/>
      <c r="AR3574" s="171"/>
      <c r="CI3574" t="str">
        <f>IF(JRF!F3587&gt;0,"",IF(JRF!B3587="","",IF(LEFT(JRF!B3587,1)=IFERROR(VLOOKUP(LEFT(JRF!B3587,1),$CF$2:$CF$5,1,0),0),"Product Code Required",IF(JRF!C3587="","",IF(JRF!C3587=IFERROR(VLOOKUP(JRF!C3587,$CH:$CH,1,0),0),"Product Code Required","NA")))))</f>
        <v/>
      </c>
      <c r="CJ3574" t="str">
        <f>IF(JRF!AV3587&gt;0,"",IF(JRF!Q3587="","",IF(LEFT(JRF!Q3587,1)=IFERROR(VLOOKUP(LEFT(JRF!Q3587,1),$CF$2:$CF$5,1,0),0),"Product Code Required",IF(JRF!V3587="","",IF(JRF!V3587=IFERROR(VLOOKUP(JRF!V3587,$CH:$CH,1,0),0),"Product Code Required","NA")))))</f>
        <v/>
      </c>
      <c r="CK3574" t="str">
        <f>IFERROR(IF(LEN('Journal Template'!F3585)&gt;0,"",IF('Journal Template'!A3585="","",IF(LEFT('Journal Template'!A3585,1)=IFERROR(VLOOKUP(LEFT('Journal Template'!A3585,1),Checks!$CF$2:$CF$5,1,0),0),"Product Code Required",IF('Journal Template'!D3585="","",IF('Journal Template'!D3585=IFERROR(VLOOKUP('Journal Template'!D3585,Checks!$CH:$CH,1,0),0),"Product Code Required","NA"))))),"")</f>
        <v/>
      </c>
    </row>
    <row r="3575" spans="14:89">
      <c r="N3575" t="s">
        <v>15497</v>
      </c>
      <c r="O3575" t="s">
        <v>15498</v>
      </c>
      <c r="P3575" t="s">
        <v>386</v>
      </c>
      <c r="Q3575" s="150" t="str">
        <f>IF(JRF!D3588="","",IF(IFERROR(VLOOKUP(JRF!D3588,Checks!N:P,3,0),0)="A","","Inactive account in Use"))</f>
        <v/>
      </c>
      <c r="R3575" t="str">
        <f>IFERROR(IF('Journal Template'!C3987="","",IF(IFERROR(VLOOKUP('Journal Template'!C3987,Checks!N:P,3,0),0)="A","","Inactive account in Use")),"")</f>
        <v/>
      </c>
      <c r="V3575" s="150" t="str">
        <f>IF(JRF!C3588="","",IF(IFERROR(VLOOKUP(JRF!C3588,Checks!S:U,3,0),0)="A","Entry with System fund Dept",""))</f>
        <v/>
      </c>
      <c r="W3575" t="str">
        <f>IFERROR(IF('Journal Template'!D3987="","",IF(IFERROR(VLOOKUP('Journal Template'!D3987,Checks!S:U,3,0),0)="A","Entry with System fund Dept","")),"")</f>
        <v/>
      </c>
      <c r="X3575" t="s">
        <v>15499</v>
      </c>
      <c r="Y3575" t="s">
        <v>386</v>
      </c>
      <c r="Z3575" t="s">
        <v>15500</v>
      </c>
      <c r="AA3575" t="s">
        <v>391</v>
      </c>
      <c r="AB3575" t="s">
        <v>125</v>
      </c>
      <c r="AC3575" s="150" t="str">
        <f>IFERROR(IF(JRF!C3588="","",IF(AND(VLOOKUP(JRF!C3588,X:AA,4,0)=JRF!B3588,VLOOKUP(JRF!C3588,X:Y,2,0)="A"),"","Inactive Dept Combo Error")),"Inactive Dept Combo Error")</f>
        <v/>
      </c>
      <c r="AD3575" t="str">
        <f>IFERROR(IF('Journal Template'!D3987="","",IF(AND(VLOOKUP('Journal Template'!D3987,X:AA,4,0)='Journal Template'!A3987,VLOOKUP('Journal Template'!D3987,X:Y,2,0)="A"),"","Inactive Dept Combo Error")),"")</f>
        <v/>
      </c>
      <c r="AK3575" s="150" t="str">
        <f>IF(JRF!B3588="","",IF(JRF!B3588=IFERROR(VLOOKUP(JRF!B3588,Checks!AI:AI,1,0),0),"Entry in Branch/Satellite BU's",""))</f>
        <v/>
      </c>
      <c r="AL3575" t="str">
        <f>IFERROR(IF('Journal Template'!A3987="","",IF('Journal Template'!A3987=IFERROR(VLOOKUP('Journal Template'!A3987,Checks!AI:AI,1,0),0),"Entry in Branch/Satellite BU's","")),"")</f>
        <v/>
      </c>
      <c r="AO3575" s="171"/>
      <c r="AP3575" s="171"/>
      <c r="AQ3575" s="171"/>
      <c r="AR3575" s="171"/>
      <c r="CI3575" t="str">
        <f>IF(JRF!F3588&gt;0,"",IF(JRF!B3588="","",IF(LEFT(JRF!B3588,1)=IFERROR(VLOOKUP(LEFT(JRF!B3588,1),$CF$2:$CF$5,1,0),0),"Product Code Required",IF(JRF!C3588="","",IF(JRF!C3588=IFERROR(VLOOKUP(JRF!C3588,$CH:$CH,1,0),0),"Product Code Required","NA")))))</f>
        <v/>
      </c>
      <c r="CJ3575" t="str">
        <f>IF(JRF!AV3588&gt;0,"",IF(JRF!Q3588="","",IF(LEFT(JRF!Q3588,1)=IFERROR(VLOOKUP(LEFT(JRF!Q3588,1),$CF$2:$CF$5,1,0),0),"Product Code Required",IF(JRF!V3588="","",IF(JRF!V3588=IFERROR(VLOOKUP(JRF!V3588,$CH:$CH,1,0),0),"Product Code Required","NA")))))</f>
        <v/>
      </c>
      <c r="CK3575" t="str">
        <f>IFERROR(IF(LEN('Journal Template'!F3586)&gt;0,"",IF('Journal Template'!A3586="","",IF(LEFT('Journal Template'!A3586,1)=IFERROR(VLOOKUP(LEFT('Journal Template'!A3586,1),Checks!$CF$2:$CF$5,1,0),0),"Product Code Required",IF('Journal Template'!D3586="","",IF('Journal Template'!D3586=IFERROR(VLOOKUP('Journal Template'!D3586,Checks!$CH:$CH,1,0),0),"Product Code Required","NA"))))),"")</f>
        <v/>
      </c>
    </row>
    <row r="3576" spans="14:89">
      <c r="N3576" t="s">
        <v>15501</v>
      </c>
      <c r="O3576" t="s">
        <v>15502</v>
      </c>
      <c r="P3576" t="s">
        <v>386</v>
      </c>
      <c r="Q3576" s="150" t="str">
        <f>IF(JRF!D3589="","",IF(IFERROR(VLOOKUP(JRF!D3589,Checks!N:P,3,0),0)="A","","Inactive account in Use"))</f>
        <v/>
      </c>
      <c r="R3576" t="str">
        <f>IFERROR(IF('Journal Template'!C3988="","",IF(IFERROR(VLOOKUP('Journal Template'!C3988,Checks!N:P,3,0),0)="A","","Inactive account in Use")),"")</f>
        <v/>
      </c>
      <c r="V3576" s="150" t="str">
        <f>IF(JRF!C3589="","",IF(IFERROR(VLOOKUP(JRF!C3589,Checks!S:U,3,0),0)="A","Entry with System fund Dept",""))</f>
        <v/>
      </c>
      <c r="W3576" t="str">
        <f>IFERROR(IF('Journal Template'!D3988="","",IF(IFERROR(VLOOKUP('Journal Template'!D3988,Checks!S:U,3,0),0)="A","Entry with System fund Dept","")),"")</f>
        <v/>
      </c>
      <c r="X3576" t="s">
        <v>15503</v>
      </c>
      <c r="Y3576" t="s">
        <v>386</v>
      </c>
      <c r="Z3576" t="s">
        <v>15504</v>
      </c>
      <c r="AA3576" t="s">
        <v>391</v>
      </c>
      <c r="AB3576" t="s">
        <v>125</v>
      </c>
      <c r="AC3576" s="150" t="str">
        <f>IFERROR(IF(JRF!C3589="","",IF(AND(VLOOKUP(JRF!C3589,X:AA,4,0)=JRF!B3589,VLOOKUP(JRF!C3589,X:Y,2,0)="A"),"","Inactive Dept Combo Error")),"Inactive Dept Combo Error")</f>
        <v/>
      </c>
      <c r="AD3576" t="str">
        <f>IFERROR(IF('Journal Template'!D3988="","",IF(AND(VLOOKUP('Journal Template'!D3988,X:AA,4,0)='Journal Template'!A3988,VLOOKUP('Journal Template'!D3988,X:Y,2,0)="A"),"","Inactive Dept Combo Error")),"")</f>
        <v/>
      </c>
      <c r="AK3576" s="150" t="str">
        <f>IF(JRF!B3589="","",IF(JRF!B3589=IFERROR(VLOOKUP(JRF!B3589,Checks!AI:AI,1,0),0),"Entry in Branch/Satellite BU's",""))</f>
        <v/>
      </c>
      <c r="AL3576" t="str">
        <f>IFERROR(IF('Journal Template'!A3988="","",IF('Journal Template'!A3988=IFERROR(VLOOKUP('Journal Template'!A3988,Checks!AI:AI,1,0),0),"Entry in Branch/Satellite BU's","")),"")</f>
        <v/>
      </c>
      <c r="AO3576" s="171"/>
      <c r="AP3576" s="171"/>
      <c r="AQ3576" s="171"/>
      <c r="AR3576" s="171"/>
      <c r="CI3576" t="str">
        <f>IF(JRF!F3589&gt;0,"",IF(JRF!B3589="","",IF(LEFT(JRF!B3589,1)=IFERROR(VLOOKUP(LEFT(JRF!B3589,1),$CF$2:$CF$5,1,0),0),"Product Code Required",IF(JRF!C3589="","",IF(JRF!C3589=IFERROR(VLOOKUP(JRF!C3589,$CH:$CH,1,0),0),"Product Code Required","NA")))))</f>
        <v/>
      </c>
      <c r="CJ3576" t="str">
        <f>IF(JRF!AV3589&gt;0,"",IF(JRF!Q3589="","",IF(LEFT(JRF!Q3589,1)=IFERROR(VLOOKUP(LEFT(JRF!Q3589,1),$CF$2:$CF$5,1,0),0),"Product Code Required",IF(JRF!V3589="","",IF(JRF!V3589=IFERROR(VLOOKUP(JRF!V3589,$CH:$CH,1,0),0),"Product Code Required","NA")))))</f>
        <v/>
      </c>
      <c r="CK3576" t="str">
        <f>IFERROR(IF(LEN('Journal Template'!F3587)&gt;0,"",IF('Journal Template'!A3587="","",IF(LEFT('Journal Template'!A3587,1)=IFERROR(VLOOKUP(LEFT('Journal Template'!A3587,1),Checks!$CF$2:$CF$5,1,0),0),"Product Code Required",IF('Journal Template'!D3587="","",IF('Journal Template'!D3587=IFERROR(VLOOKUP('Journal Template'!D3587,Checks!$CH:$CH,1,0),0),"Product Code Required","NA"))))),"")</f>
        <v/>
      </c>
    </row>
    <row r="3577" spans="14:89">
      <c r="N3577" t="s">
        <v>15505</v>
      </c>
      <c r="O3577" t="s">
        <v>15506</v>
      </c>
      <c r="P3577" t="s">
        <v>386</v>
      </c>
      <c r="Q3577" s="150" t="str">
        <f>IF(JRF!D3590="","",IF(IFERROR(VLOOKUP(JRF!D3590,Checks!N:P,3,0),0)="A","","Inactive account in Use"))</f>
        <v/>
      </c>
      <c r="R3577" t="str">
        <f>IFERROR(IF('Journal Template'!C3989="","",IF(IFERROR(VLOOKUP('Journal Template'!C3989,Checks!N:P,3,0),0)="A","","Inactive account in Use")),"")</f>
        <v/>
      </c>
      <c r="V3577" s="150" t="str">
        <f>IF(JRF!C3590="","",IF(IFERROR(VLOOKUP(JRF!C3590,Checks!S:U,3,0),0)="A","Entry with System fund Dept",""))</f>
        <v/>
      </c>
      <c r="W3577" t="str">
        <f>IFERROR(IF('Journal Template'!D3989="","",IF(IFERROR(VLOOKUP('Journal Template'!D3989,Checks!S:U,3,0),0)="A","Entry with System fund Dept","")),"")</f>
        <v/>
      </c>
      <c r="X3577" t="s">
        <v>15507</v>
      </c>
      <c r="Y3577" t="s">
        <v>386</v>
      </c>
      <c r="Z3577" t="s">
        <v>15508</v>
      </c>
      <c r="AA3577" t="s">
        <v>391</v>
      </c>
      <c r="AB3577" t="s">
        <v>125</v>
      </c>
      <c r="AC3577" s="150" t="str">
        <f>IFERROR(IF(JRF!C3590="","",IF(AND(VLOOKUP(JRF!C3590,X:AA,4,0)=JRF!B3590,VLOOKUP(JRF!C3590,X:Y,2,0)="A"),"","Inactive Dept Combo Error")),"Inactive Dept Combo Error")</f>
        <v/>
      </c>
      <c r="AD3577" t="str">
        <f>IFERROR(IF('Journal Template'!D3989="","",IF(AND(VLOOKUP('Journal Template'!D3989,X:AA,4,0)='Journal Template'!A3989,VLOOKUP('Journal Template'!D3989,X:Y,2,0)="A"),"","Inactive Dept Combo Error")),"")</f>
        <v/>
      </c>
      <c r="AK3577" s="150" t="str">
        <f>IF(JRF!B3590="","",IF(JRF!B3590=IFERROR(VLOOKUP(JRF!B3590,Checks!AI:AI,1,0),0),"Entry in Branch/Satellite BU's",""))</f>
        <v/>
      </c>
      <c r="AL3577" t="str">
        <f>IFERROR(IF('Journal Template'!A3989="","",IF('Journal Template'!A3989=IFERROR(VLOOKUP('Journal Template'!A3989,Checks!AI:AI,1,0),0),"Entry in Branch/Satellite BU's","")),"")</f>
        <v/>
      </c>
      <c r="AO3577" s="171"/>
      <c r="AP3577" s="171"/>
      <c r="AQ3577" s="171"/>
      <c r="AR3577" s="171"/>
      <c r="CI3577" t="str">
        <f>IF(JRF!F3590&gt;0,"",IF(JRF!B3590="","",IF(LEFT(JRF!B3590,1)=IFERROR(VLOOKUP(LEFT(JRF!B3590,1),$CF$2:$CF$5,1,0),0),"Product Code Required",IF(JRF!C3590="","",IF(JRF!C3590=IFERROR(VLOOKUP(JRF!C3590,$CH:$CH,1,0),0),"Product Code Required","NA")))))</f>
        <v/>
      </c>
      <c r="CJ3577" t="str">
        <f>IF(JRF!AV3590&gt;0,"",IF(JRF!Q3590="","",IF(LEFT(JRF!Q3590,1)=IFERROR(VLOOKUP(LEFT(JRF!Q3590,1),$CF$2:$CF$5,1,0),0),"Product Code Required",IF(JRF!V3590="","",IF(JRF!V3590=IFERROR(VLOOKUP(JRF!V3590,$CH:$CH,1,0),0),"Product Code Required","NA")))))</f>
        <v/>
      </c>
      <c r="CK3577" t="str">
        <f>IFERROR(IF(LEN('Journal Template'!F3588)&gt;0,"",IF('Journal Template'!A3588="","",IF(LEFT('Journal Template'!A3588,1)=IFERROR(VLOOKUP(LEFT('Journal Template'!A3588,1),Checks!$CF$2:$CF$5,1,0),0),"Product Code Required",IF('Journal Template'!D3588="","",IF('Journal Template'!D3588=IFERROR(VLOOKUP('Journal Template'!D3588,Checks!$CH:$CH,1,0),0),"Product Code Required","NA"))))),"")</f>
        <v/>
      </c>
    </row>
    <row r="3578" spans="14:89">
      <c r="N3578" t="s">
        <v>15509</v>
      </c>
      <c r="O3578" t="s">
        <v>15510</v>
      </c>
      <c r="P3578" t="s">
        <v>386</v>
      </c>
      <c r="Q3578" s="150" t="str">
        <f>IF(JRF!D3591="","",IF(IFERROR(VLOOKUP(JRF!D3591,Checks!N:P,3,0),0)="A","","Inactive account in Use"))</f>
        <v/>
      </c>
      <c r="R3578" t="str">
        <f>IFERROR(IF('Journal Template'!C3990="","",IF(IFERROR(VLOOKUP('Journal Template'!C3990,Checks!N:P,3,0),0)="A","","Inactive account in Use")),"")</f>
        <v/>
      </c>
      <c r="V3578" s="150" t="str">
        <f>IF(JRF!C3591="","",IF(IFERROR(VLOOKUP(JRF!C3591,Checks!S:U,3,0),0)="A","Entry with System fund Dept",""))</f>
        <v/>
      </c>
      <c r="W3578" t="str">
        <f>IFERROR(IF('Journal Template'!D3990="","",IF(IFERROR(VLOOKUP('Journal Template'!D3990,Checks!S:U,3,0),0)="A","Entry with System fund Dept","")),"")</f>
        <v/>
      </c>
      <c r="X3578" t="s">
        <v>15511</v>
      </c>
      <c r="Y3578" t="s">
        <v>386</v>
      </c>
      <c r="Z3578" t="s">
        <v>15512</v>
      </c>
      <c r="AA3578" t="s">
        <v>391</v>
      </c>
      <c r="AB3578" t="s">
        <v>125</v>
      </c>
      <c r="AC3578" s="150" t="str">
        <f>IFERROR(IF(JRF!C3591="","",IF(AND(VLOOKUP(JRF!C3591,X:AA,4,0)=JRF!B3591,VLOOKUP(JRF!C3591,X:Y,2,0)="A"),"","Inactive Dept Combo Error")),"Inactive Dept Combo Error")</f>
        <v/>
      </c>
      <c r="AD3578" t="str">
        <f>IFERROR(IF('Journal Template'!D3990="","",IF(AND(VLOOKUP('Journal Template'!D3990,X:AA,4,0)='Journal Template'!A3990,VLOOKUP('Journal Template'!D3990,X:Y,2,0)="A"),"","Inactive Dept Combo Error")),"")</f>
        <v/>
      </c>
      <c r="AK3578" s="150" t="str">
        <f>IF(JRF!B3591="","",IF(JRF!B3591=IFERROR(VLOOKUP(JRF!B3591,Checks!AI:AI,1,0),0),"Entry in Branch/Satellite BU's",""))</f>
        <v/>
      </c>
      <c r="AL3578" t="str">
        <f>IFERROR(IF('Journal Template'!A3990="","",IF('Journal Template'!A3990=IFERROR(VLOOKUP('Journal Template'!A3990,Checks!AI:AI,1,0),0),"Entry in Branch/Satellite BU's","")),"")</f>
        <v/>
      </c>
      <c r="AO3578" s="171"/>
      <c r="AP3578" s="171"/>
      <c r="AQ3578" s="171"/>
      <c r="AR3578" s="171"/>
      <c r="CI3578" t="str">
        <f>IF(JRF!F3591&gt;0,"",IF(JRF!B3591="","",IF(LEFT(JRF!B3591,1)=IFERROR(VLOOKUP(LEFT(JRF!B3591,1),$CF$2:$CF$5,1,0),0),"Product Code Required",IF(JRF!C3591="","",IF(JRF!C3591=IFERROR(VLOOKUP(JRF!C3591,$CH:$CH,1,0),0),"Product Code Required","NA")))))</f>
        <v/>
      </c>
      <c r="CJ3578" t="str">
        <f>IF(JRF!AV3591&gt;0,"",IF(JRF!Q3591="","",IF(LEFT(JRF!Q3591,1)=IFERROR(VLOOKUP(LEFT(JRF!Q3591,1),$CF$2:$CF$5,1,0),0),"Product Code Required",IF(JRF!V3591="","",IF(JRF!V3591=IFERROR(VLOOKUP(JRF!V3591,$CH:$CH,1,0),0),"Product Code Required","NA")))))</f>
        <v/>
      </c>
      <c r="CK3578" t="str">
        <f>IFERROR(IF(LEN('Journal Template'!F3589)&gt;0,"",IF('Journal Template'!A3589="","",IF(LEFT('Journal Template'!A3589,1)=IFERROR(VLOOKUP(LEFT('Journal Template'!A3589,1),Checks!$CF$2:$CF$5,1,0),0),"Product Code Required",IF('Journal Template'!D3589="","",IF('Journal Template'!D3589=IFERROR(VLOOKUP('Journal Template'!D3589,Checks!$CH:$CH,1,0),0),"Product Code Required","NA"))))),"")</f>
        <v/>
      </c>
    </row>
    <row r="3579" spans="14:89">
      <c r="N3579" t="s">
        <v>15513</v>
      </c>
      <c r="O3579" t="s">
        <v>15514</v>
      </c>
      <c r="P3579" t="s">
        <v>386</v>
      </c>
      <c r="Q3579" s="150" t="str">
        <f>IF(JRF!D3592="","",IF(IFERROR(VLOOKUP(JRF!D3592,Checks!N:P,3,0),0)="A","","Inactive account in Use"))</f>
        <v/>
      </c>
      <c r="R3579" t="str">
        <f>IFERROR(IF('Journal Template'!C3991="","",IF(IFERROR(VLOOKUP('Journal Template'!C3991,Checks!N:P,3,0),0)="A","","Inactive account in Use")),"")</f>
        <v/>
      </c>
      <c r="V3579" s="150" t="str">
        <f>IF(JRF!C3592="","",IF(IFERROR(VLOOKUP(JRF!C3592,Checks!S:U,3,0),0)="A","Entry with System fund Dept",""))</f>
        <v/>
      </c>
      <c r="W3579" t="str">
        <f>IFERROR(IF('Journal Template'!D3991="","",IF(IFERROR(VLOOKUP('Journal Template'!D3991,Checks!S:U,3,0),0)="A","Entry with System fund Dept","")),"")</f>
        <v/>
      </c>
      <c r="X3579" t="s">
        <v>15515</v>
      </c>
      <c r="Y3579" t="s">
        <v>386</v>
      </c>
      <c r="Z3579" t="s">
        <v>15516</v>
      </c>
      <c r="AA3579" t="s">
        <v>391</v>
      </c>
      <c r="AB3579" t="s">
        <v>125</v>
      </c>
      <c r="AC3579" s="150" t="str">
        <f>IFERROR(IF(JRF!C3592="","",IF(AND(VLOOKUP(JRF!C3592,X:AA,4,0)=JRF!B3592,VLOOKUP(JRF!C3592,X:Y,2,0)="A"),"","Inactive Dept Combo Error")),"Inactive Dept Combo Error")</f>
        <v/>
      </c>
      <c r="AD3579" t="str">
        <f>IFERROR(IF('Journal Template'!D3991="","",IF(AND(VLOOKUP('Journal Template'!D3991,X:AA,4,0)='Journal Template'!A3991,VLOOKUP('Journal Template'!D3991,X:Y,2,0)="A"),"","Inactive Dept Combo Error")),"")</f>
        <v/>
      </c>
      <c r="AK3579" s="150" t="str">
        <f>IF(JRF!B3592="","",IF(JRF!B3592=IFERROR(VLOOKUP(JRF!B3592,Checks!AI:AI,1,0),0),"Entry in Branch/Satellite BU's",""))</f>
        <v/>
      </c>
      <c r="AL3579" t="str">
        <f>IFERROR(IF('Journal Template'!A3991="","",IF('Journal Template'!A3991=IFERROR(VLOOKUP('Journal Template'!A3991,Checks!AI:AI,1,0),0),"Entry in Branch/Satellite BU's","")),"")</f>
        <v/>
      </c>
      <c r="AO3579" s="171"/>
      <c r="AP3579" s="171"/>
      <c r="AQ3579" s="171"/>
      <c r="AR3579" s="171"/>
      <c r="CI3579" t="str">
        <f>IF(JRF!F3592&gt;0,"",IF(JRF!B3592="","",IF(LEFT(JRF!B3592,1)=IFERROR(VLOOKUP(LEFT(JRF!B3592,1),$CF$2:$CF$5,1,0),0),"Product Code Required",IF(JRF!C3592="","",IF(JRF!C3592=IFERROR(VLOOKUP(JRF!C3592,$CH:$CH,1,0),0),"Product Code Required","NA")))))</f>
        <v/>
      </c>
      <c r="CJ3579" t="str">
        <f>IF(JRF!AV3592&gt;0,"",IF(JRF!Q3592="","",IF(LEFT(JRF!Q3592,1)=IFERROR(VLOOKUP(LEFT(JRF!Q3592,1),$CF$2:$CF$5,1,0),0),"Product Code Required",IF(JRF!V3592="","",IF(JRF!V3592=IFERROR(VLOOKUP(JRF!V3592,$CH:$CH,1,0),0),"Product Code Required","NA")))))</f>
        <v/>
      </c>
      <c r="CK3579" t="str">
        <f>IFERROR(IF(LEN('Journal Template'!F3590)&gt;0,"",IF('Journal Template'!A3590="","",IF(LEFT('Journal Template'!A3590,1)=IFERROR(VLOOKUP(LEFT('Journal Template'!A3590,1),Checks!$CF$2:$CF$5,1,0),0),"Product Code Required",IF('Journal Template'!D3590="","",IF('Journal Template'!D3590=IFERROR(VLOOKUP('Journal Template'!D3590,Checks!$CH:$CH,1,0),0),"Product Code Required","NA"))))),"")</f>
        <v/>
      </c>
    </row>
    <row r="3580" spans="14:89">
      <c r="N3580" t="s">
        <v>15517</v>
      </c>
      <c r="O3580" t="s">
        <v>15518</v>
      </c>
      <c r="P3580" t="s">
        <v>386</v>
      </c>
      <c r="Q3580" s="150" t="str">
        <f>IF(JRF!D3593="","",IF(IFERROR(VLOOKUP(JRF!D3593,Checks!N:P,3,0),0)="A","","Inactive account in Use"))</f>
        <v/>
      </c>
      <c r="R3580" t="str">
        <f>IFERROR(IF('Journal Template'!C3992="","",IF(IFERROR(VLOOKUP('Journal Template'!C3992,Checks!N:P,3,0),0)="A","","Inactive account in Use")),"")</f>
        <v/>
      </c>
      <c r="V3580" s="150" t="str">
        <f>IF(JRF!C3593="","",IF(IFERROR(VLOOKUP(JRF!C3593,Checks!S:U,3,0),0)="A","Entry with System fund Dept",""))</f>
        <v/>
      </c>
      <c r="W3580" t="str">
        <f>IFERROR(IF('Journal Template'!D3992="","",IF(IFERROR(VLOOKUP('Journal Template'!D3992,Checks!S:U,3,0),0)="A","Entry with System fund Dept","")),"")</f>
        <v/>
      </c>
      <c r="X3580" t="s">
        <v>15519</v>
      </c>
      <c r="Y3580" t="s">
        <v>386</v>
      </c>
      <c r="Z3580" t="s">
        <v>15520</v>
      </c>
      <c r="AA3580" t="s">
        <v>391</v>
      </c>
      <c r="AB3580" t="s">
        <v>125</v>
      </c>
      <c r="AC3580" s="150" t="str">
        <f>IFERROR(IF(JRF!C3593="","",IF(AND(VLOOKUP(JRF!C3593,X:AA,4,0)=JRF!B3593,VLOOKUP(JRF!C3593,X:Y,2,0)="A"),"","Inactive Dept Combo Error")),"Inactive Dept Combo Error")</f>
        <v/>
      </c>
      <c r="AD3580" t="str">
        <f>IFERROR(IF('Journal Template'!D3992="","",IF(AND(VLOOKUP('Journal Template'!D3992,X:AA,4,0)='Journal Template'!A3992,VLOOKUP('Journal Template'!D3992,X:Y,2,0)="A"),"","Inactive Dept Combo Error")),"")</f>
        <v/>
      </c>
      <c r="AK3580" s="150" t="str">
        <f>IF(JRF!B3593="","",IF(JRF!B3593=IFERROR(VLOOKUP(JRF!B3593,Checks!AI:AI,1,0),0),"Entry in Branch/Satellite BU's",""))</f>
        <v/>
      </c>
      <c r="AL3580" t="str">
        <f>IFERROR(IF('Journal Template'!A3992="","",IF('Journal Template'!A3992=IFERROR(VLOOKUP('Journal Template'!A3992,Checks!AI:AI,1,0),0),"Entry in Branch/Satellite BU's","")),"")</f>
        <v/>
      </c>
      <c r="AO3580" s="171"/>
      <c r="AP3580" s="171"/>
      <c r="AQ3580" s="171"/>
      <c r="AR3580" s="171"/>
      <c r="CI3580" t="str">
        <f>IF(JRF!F3593&gt;0,"",IF(JRF!B3593="","",IF(LEFT(JRF!B3593,1)=IFERROR(VLOOKUP(LEFT(JRF!B3593,1),$CF$2:$CF$5,1,0),0),"Product Code Required",IF(JRF!C3593="","",IF(JRF!C3593=IFERROR(VLOOKUP(JRF!C3593,$CH:$CH,1,0),0),"Product Code Required","NA")))))</f>
        <v/>
      </c>
      <c r="CJ3580" t="str">
        <f>IF(JRF!AV3593&gt;0,"",IF(JRF!Q3593="","",IF(LEFT(JRF!Q3593,1)=IFERROR(VLOOKUP(LEFT(JRF!Q3593,1),$CF$2:$CF$5,1,0),0),"Product Code Required",IF(JRF!V3593="","",IF(JRF!V3593=IFERROR(VLOOKUP(JRF!V3593,$CH:$CH,1,0),0),"Product Code Required","NA")))))</f>
        <v/>
      </c>
      <c r="CK3580" t="str">
        <f>IFERROR(IF(LEN('Journal Template'!F3591)&gt;0,"",IF('Journal Template'!A3591="","",IF(LEFT('Journal Template'!A3591,1)=IFERROR(VLOOKUP(LEFT('Journal Template'!A3591,1),Checks!$CF$2:$CF$5,1,0),0),"Product Code Required",IF('Journal Template'!D3591="","",IF('Journal Template'!D3591=IFERROR(VLOOKUP('Journal Template'!D3591,Checks!$CH:$CH,1,0),0),"Product Code Required","NA"))))),"")</f>
        <v/>
      </c>
    </row>
    <row r="3581" spans="14:89">
      <c r="N3581" t="s">
        <v>15521</v>
      </c>
      <c r="O3581" t="s">
        <v>15522</v>
      </c>
      <c r="P3581" t="s">
        <v>386</v>
      </c>
      <c r="Q3581" s="150" t="str">
        <f>IF(JRF!D3594="","",IF(IFERROR(VLOOKUP(JRF!D3594,Checks!N:P,3,0),0)="A","","Inactive account in Use"))</f>
        <v/>
      </c>
      <c r="R3581" t="str">
        <f>IFERROR(IF('Journal Template'!C3993="","",IF(IFERROR(VLOOKUP('Journal Template'!C3993,Checks!N:P,3,0),0)="A","","Inactive account in Use")),"")</f>
        <v/>
      </c>
      <c r="V3581" s="150" t="str">
        <f>IF(JRF!C3594="","",IF(IFERROR(VLOOKUP(JRF!C3594,Checks!S:U,3,0),0)="A","Entry with System fund Dept",""))</f>
        <v/>
      </c>
      <c r="W3581" t="str">
        <f>IFERROR(IF('Journal Template'!D3993="","",IF(IFERROR(VLOOKUP('Journal Template'!D3993,Checks!S:U,3,0),0)="A","Entry with System fund Dept","")),"")</f>
        <v/>
      </c>
      <c r="X3581" t="s">
        <v>15523</v>
      </c>
      <c r="Y3581" t="s">
        <v>386</v>
      </c>
      <c r="Z3581" t="s">
        <v>15524</v>
      </c>
      <c r="AA3581" t="s">
        <v>391</v>
      </c>
      <c r="AB3581" t="s">
        <v>125</v>
      </c>
      <c r="AC3581" s="150" t="str">
        <f>IFERROR(IF(JRF!C3594="","",IF(AND(VLOOKUP(JRF!C3594,X:AA,4,0)=JRF!B3594,VLOOKUP(JRF!C3594,X:Y,2,0)="A"),"","Inactive Dept Combo Error")),"Inactive Dept Combo Error")</f>
        <v/>
      </c>
      <c r="AD3581" t="str">
        <f>IFERROR(IF('Journal Template'!D3993="","",IF(AND(VLOOKUP('Journal Template'!D3993,X:AA,4,0)='Journal Template'!A3993,VLOOKUP('Journal Template'!D3993,X:Y,2,0)="A"),"","Inactive Dept Combo Error")),"")</f>
        <v/>
      </c>
      <c r="AK3581" s="150" t="str">
        <f>IF(JRF!B3594="","",IF(JRF!B3594=IFERROR(VLOOKUP(JRF!B3594,Checks!AI:AI,1,0),0),"Entry in Branch/Satellite BU's",""))</f>
        <v/>
      </c>
      <c r="AL3581" t="str">
        <f>IFERROR(IF('Journal Template'!A3993="","",IF('Journal Template'!A3993=IFERROR(VLOOKUP('Journal Template'!A3993,Checks!AI:AI,1,0),0),"Entry in Branch/Satellite BU's","")),"")</f>
        <v/>
      </c>
      <c r="AO3581" s="171"/>
      <c r="AP3581" s="171"/>
      <c r="AQ3581" s="171"/>
      <c r="AR3581" s="171"/>
      <c r="CI3581" t="str">
        <f>IF(JRF!F3594&gt;0,"",IF(JRF!B3594="","",IF(LEFT(JRF!B3594,1)=IFERROR(VLOOKUP(LEFT(JRF!B3594,1),$CF$2:$CF$5,1,0),0),"Product Code Required",IF(JRF!C3594="","",IF(JRF!C3594=IFERROR(VLOOKUP(JRF!C3594,$CH:$CH,1,0),0),"Product Code Required","NA")))))</f>
        <v/>
      </c>
      <c r="CJ3581" t="str">
        <f>IF(JRF!AV3594&gt;0,"",IF(JRF!Q3594="","",IF(LEFT(JRF!Q3594,1)=IFERROR(VLOOKUP(LEFT(JRF!Q3594,1),$CF$2:$CF$5,1,0),0),"Product Code Required",IF(JRF!V3594="","",IF(JRF!V3594=IFERROR(VLOOKUP(JRF!V3594,$CH:$CH,1,0),0),"Product Code Required","NA")))))</f>
        <v/>
      </c>
      <c r="CK3581" t="str">
        <f>IFERROR(IF(LEN('Journal Template'!F3592)&gt;0,"",IF('Journal Template'!A3592="","",IF(LEFT('Journal Template'!A3592,1)=IFERROR(VLOOKUP(LEFT('Journal Template'!A3592,1),Checks!$CF$2:$CF$5,1,0),0),"Product Code Required",IF('Journal Template'!D3592="","",IF('Journal Template'!D3592=IFERROR(VLOOKUP('Journal Template'!D3592,Checks!$CH:$CH,1,0),0),"Product Code Required","NA"))))),"")</f>
        <v/>
      </c>
    </row>
    <row r="3582" spans="14:89">
      <c r="N3582" t="s">
        <v>15525</v>
      </c>
      <c r="O3582" t="s">
        <v>15526</v>
      </c>
      <c r="P3582" t="s">
        <v>386</v>
      </c>
      <c r="Q3582" s="150" t="str">
        <f>IF(JRF!D3595="","",IF(IFERROR(VLOOKUP(JRF!D3595,Checks!N:P,3,0),0)="A","","Inactive account in Use"))</f>
        <v/>
      </c>
      <c r="R3582" t="str">
        <f>IFERROR(IF('Journal Template'!C3994="","",IF(IFERROR(VLOOKUP('Journal Template'!C3994,Checks!N:P,3,0),0)="A","","Inactive account in Use")),"")</f>
        <v/>
      </c>
      <c r="V3582" s="150" t="str">
        <f>IF(JRF!C3595="","",IF(IFERROR(VLOOKUP(JRF!C3595,Checks!S:U,3,0),0)="A","Entry with System fund Dept",""))</f>
        <v/>
      </c>
      <c r="W3582" t="str">
        <f>IFERROR(IF('Journal Template'!D3994="","",IF(IFERROR(VLOOKUP('Journal Template'!D3994,Checks!S:U,3,0),0)="A","Entry with System fund Dept","")),"")</f>
        <v/>
      </c>
      <c r="X3582" t="s">
        <v>15527</v>
      </c>
      <c r="Y3582" t="s">
        <v>386</v>
      </c>
      <c r="Z3582" t="s">
        <v>15528</v>
      </c>
      <c r="AA3582" t="s">
        <v>391</v>
      </c>
      <c r="AB3582" t="s">
        <v>125</v>
      </c>
      <c r="AC3582" s="150" t="str">
        <f>IFERROR(IF(JRF!C3595="","",IF(AND(VLOOKUP(JRF!C3595,X:AA,4,0)=JRF!B3595,VLOOKUP(JRF!C3595,X:Y,2,0)="A"),"","Inactive Dept Combo Error")),"Inactive Dept Combo Error")</f>
        <v/>
      </c>
      <c r="AD3582" t="str">
        <f>IFERROR(IF('Journal Template'!D3994="","",IF(AND(VLOOKUP('Journal Template'!D3994,X:AA,4,0)='Journal Template'!A3994,VLOOKUP('Journal Template'!D3994,X:Y,2,0)="A"),"","Inactive Dept Combo Error")),"")</f>
        <v/>
      </c>
      <c r="AK3582" s="150" t="str">
        <f>IF(JRF!B3595="","",IF(JRF!B3595=IFERROR(VLOOKUP(JRF!B3595,Checks!AI:AI,1,0),0),"Entry in Branch/Satellite BU's",""))</f>
        <v/>
      </c>
      <c r="AL3582" t="str">
        <f>IFERROR(IF('Journal Template'!A3994="","",IF('Journal Template'!A3994=IFERROR(VLOOKUP('Journal Template'!A3994,Checks!AI:AI,1,0),0),"Entry in Branch/Satellite BU's","")),"")</f>
        <v/>
      </c>
      <c r="AO3582" s="171"/>
      <c r="AP3582" s="171"/>
      <c r="AQ3582" s="171"/>
      <c r="AR3582" s="171"/>
      <c r="CI3582" t="str">
        <f>IF(JRF!F3595&gt;0,"",IF(JRF!B3595="","",IF(LEFT(JRF!B3595,1)=IFERROR(VLOOKUP(LEFT(JRF!B3595,1),$CF$2:$CF$5,1,0),0),"Product Code Required",IF(JRF!C3595="","",IF(JRF!C3595=IFERROR(VLOOKUP(JRF!C3595,$CH:$CH,1,0),0),"Product Code Required","NA")))))</f>
        <v/>
      </c>
      <c r="CJ3582" t="str">
        <f>IF(JRF!AV3595&gt;0,"",IF(JRF!Q3595="","",IF(LEFT(JRF!Q3595,1)=IFERROR(VLOOKUP(LEFT(JRF!Q3595,1),$CF$2:$CF$5,1,0),0),"Product Code Required",IF(JRF!V3595="","",IF(JRF!V3595=IFERROR(VLOOKUP(JRF!V3595,$CH:$CH,1,0),0),"Product Code Required","NA")))))</f>
        <v/>
      </c>
      <c r="CK3582" t="str">
        <f>IFERROR(IF(LEN('Journal Template'!F3593)&gt;0,"",IF('Journal Template'!A3593="","",IF(LEFT('Journal Template'!A3593,1)=IFERROR(VLOOKUP(LEFT('Journal Template'!A3593,1),Checks!$CF$2:$CF$5,1,0),0),"Product Code Required",IF('Journal Template'!D3593="","",IF('Journal Template'!D3593=IFERROR(VLOOKUP('Journal Template'!D3593,Checks!$CH:$CH,1,0),0),"Product Code Required","NA"))))),"")</f>
        <v/>
      </c>
    </row>
    <row r="3583" spans="14:89">
      <c r="N3583" t="s">
        <v>15529</v>
      </c>
      <c r="O3583" t="s">
        <v>15530</v>
      </c>
      <c r="P3583" t="s">
        <v>386</v>
      </c>
      <c r="Q3583" s="150" t="str">
        <f>IF(JRF!D3596="","",IF(IFERROR(VLOOKUP(JRF!D3596,Checks!N:P,3,0),0)="A","","Inactive account in Use"))</f>
        <v/>
      </c>
      <c r="R3583" t="str">
        <f>IFERROR(IF('Journal Template'!C3995="","",IF(IFERROR(VLOOKUP('Journal Template'!C3995,Checks!N:P,3,0),0)="A","","Inactive account in Use")),"")</f>
        <v/>
      </c>
      <c r="V3583" s="150" t="str">
        <f>IF(JRF!C3596="","",IF(IFERROR(VLOOKUP(JRF!C3596,Checks!S:U,3,0),0)="A","Entry with System fund Dept",""))</f>
        <v/>
      </c>
      <c r="W3583" t="str">
        <f>IFERROR(IF('Journal Template'!D3995="","",IF(IFERROR(VLOOKUP('Journal Template'!D3995,Checks!S:U,3,0),0)="A","Entry with System fund Dept","")),"")</f>
        <v/>
      </c>
      <c r="X3583" t="s">
        <v>15531</v>
      </c>
      <c r="Y3583" t="s">
        <v>386</v>
      </c>
      <c r="Z3583" t="s">
        <v>15532</v>
      </c>
      <c r="AA3583" t="s">
        <v>391</v>
      </c>
      <c r="AB3583" t="s">
        <v>125</v>
      </c>
      <c r="AC3583" s="150" t="str">
        <f>IFERROR(IF(JRF!C3596="","",IF(AND(VLOOKUP(JRF!C3596,X:AA,4,0)=JRF!B3596,VLOOKUP(JRF!C3596,X:Y,2,0)="A"),"","Inactive Dept Combo Error")),"Inactive Dept Combo Error")</f>
        <v/>
      </c>
      <c r="AD3583" t="str">
        <f>IFERROR(IF('Journal Template'!D3995="","",IF(AND(VLOOKUP('Journal Template'!D3995,X:AA,4,0)='Journal Template'!A3995,VLOOKUP('Journal Template'!D3995,X:Y,2,0)="A"),"","Inactive Dept Combo Error")),"")</f>
        <v/>
      </c>
      <c r="AK3583" s="150" t="str">
        <f>IF(JRF!B3596="","",IF(JRF!B3596=IFERROR(VLOOKUP(JRF!B3596,Checks!AI:AI,1,0),0),"Entry in Branch/Satellite BU's",""))</f>
        <v/>
      </c>
      <c r="AL3583" t="str">
        <f>IFERROR(IF('Journal Template'!A3995="","",IF('Journal Template'!A3995=IFERROR(VLOOKUP('Journal Template'!A3995,Checks!AI:AI,1,0),0),"Entry in Branch/Satellite BU's","")),"")</f>
        <v/>
      </c>
      <c r="AO3583" s="171"/>
      <c r="AP3583" s="171"/>
      <c r="AQ3583" s="171"/>
      <c r="AR3583" s="171"/>
      <c r="CI3583" t="str">
        <f>IF(JRF!F3596&gt;0,"",IF(JRF!B3596="","",IF(LEFT(JRF!B3596,1)=IFERROR(VLOOKUP(LEFT(JRF!B3596,1),$CF$2:$CF$5,1,0),0),"Product Code Required",IF(JRF!C3596="","",IF(JRF!C3596=IFERROR(VLOOKUP(JRF!C3596,$CH:$CH,1,0),0),"Product Code Required","NA")))))</f>
        <v/>
      </c>
      <c r="CJ3583" t="str">
        <f>IF(JRF!AV3596&gt;0,"",IF(JRF!Q3596="","",IF(LEFT(JRF!Q3596,1)=IFERROR(VLOOKUP(LEFT(JRF!Q3596,1),$CF$2:$CF$5,1,0),0),"Product Code Required",IF(JRF!V3596="","",IF(JRF!V3596=IFERROR(VLOOKUP(JRF!V3596,$CH:$CH,1,0),0),"Product Code Required","NA")))))</f>
        <v/>
      </c>
      <c r="CK3583" t="str">
        <f>IFERROR(IF(LEN('Journal Template'!F3594)&gt;0,"",IF('Journal Template'!A3594="","",IF(LEFT('Journal Template'!A3594,1)=IFERROR(VLOOKUP(LEFT('Journal Template'!A3594,1),Checks!$CF$2:$CF$5,1,0),0),"Product Code Required",IF('Journal Template'!D3594="","",IF('Journal Template'!D3594=IFERROR(VLOOKUP('Journal Template'!D3594,Checks!$CH:$CH,1,0),0),"Product Code Required","NA"))))),"")</f>
        <v/>
      </c>
    </row>
    <row r="3584" spans="14:89">
      <c r="N3584" t="s">
        <v>15533</v>
      </c>
      <c r="O3584" t="s">
        <v>15534</v>
      </c>
      <c r="P3584" t="s">
        <v>386</v>
      </c>
      <c r="Q3584" s="150" t="str">
        <f>IF(JRF!D3597="","",IF(IFERROR(VLOOKUP(JRF!D3597,Checks!N:P,3,0),0)="A","","Inactive account in Use"))</f>
        <v/>
      </c>
      <c r="R3584" t="str">
        <f>IFERROR(IF('Journal Template'!C3996="","",IF(IFERROR(VLOOKUP('Journal Template'!C3996,Checks!N:P,3,0),0)="A","","Inactive account in Use")),"")</f>
        <v/>
      </c>
      <c r="V3584" s="150" t="str">
        <f>IF(JRF!C3597="","",IF(IFERROR(VLOOKUP(JRF!C3597,Checks!S:U,3,0),0)="A","Entry with System fund Dept",""))</f>
        <v/>
      </c>
      <c r="W3584" t="str">
        <f>IFERROR(IF('Journal Template'!D3996="","",IF(IFERROR(VLOOKUP('Journal Template'!D3996,Checks!S:U,3,0),0)="A","Entry with System fund Dept","")),"")</f>
        <v/>
      </c>
      <c r="X3584" t="s">
        <v>15535</v>
      </c>
      <c r="Y3584" t="s">
        <v>386</v>
      </c>
      <c r="Z3584" t="s">
        <v>15536</v>
      </c>
      <c r="AA3584" t="s">
        <v>391</v>
      </c>
      <c r="AB3584" t="s">
        <v>125</v>
      </c>
      <c r="AC3584" s="150" t="str">
        <f>IFERROR(IF(JRF!C3597="","",IF(AND(VLOOKUP(JRF!C3597,X:AA,4,0)=JRF!B3597,VLOOKUP(JRF!C3597,X:Y,2,0)="A"),"","Inactive Dept Combo Error")),"Inactive Dept Combo Error")</f>
        <v/>
      </c>
      <c r="AD3584" t="str">
        <f>IFERROR(IF('Journal Template'!D3996="","",IF(AND(VLOOKUP('Journal Template'!D3996,X:AA,4,0)='Journal Template'!A3996,VLOOKUP('Journal Template'!D3996,X:Y,2,0)="A"),"","Inactive Dept Combo Error")),"")</f>
        <v/>
      </c>
      <c r="AK3584" s="150" t="str">
        <f>IF(JRF!B3597="","",IF(JRF!B3597=IFERROR(VLOOKUP(JRF!B3597,Checks!AI:AI,1,0),0),"Entry in Branch/Satellite BU's",""))</f>
        <v/>
      </c>
      <c r="AL3584" t="str">
        <f>IFERROR(IF('Journal Template'!A3996="","",IF('Journal Template'!A3996=IFERROR(VLOOKUP('Journal Template'!A3996,Checks!AI:AI,1,0),0),"Entry in Branch/Satellite BU's","")),"")</f>
        <v/>
      </c>
      <c r="AO3584" s="171"/>
      <c r="AP3584" s="171"/>
      <c r="AQ3584" s="171"/>
      <c r="AR3584" s="171"/>
      <c r="CI3584" t="str">
        <f>IF(JRF!F3597&gt;0,"",IF(JRF!B3597="","",IF(LEFT(JRF!B3597,1)=IFERROR(VLOOKUP(LEFT(JRF!B3597,1),$CF$2:$CF$5,1,0),0),"Product Code Required",IF(JRF!C3597="","",IF(JRF!C3597=IFERROR(VLOOKUP(JRF!C3597,$CH:$CH,1,0),0),"Product Code Required","NA")))))</f>
        <v/>
      </c>
      <c r="CJ3584" t="str">
        <f>IF(JRF!AV3597&gt;0,"",IF(JRF!Q3597="","",IF(LEFT(JRF!Q3597,1)=IFERROR(VLOOKUP(LEFT(JRF!Q3597,1),$CF$2:$CF$5,1,0),0),"Product Code Required",IF(JRF!V3597="","",IF(JRF!V3597=IFERROR(VLOOKUP(JRF!V3597,$CH:$CH,1,0),0),"Product Code Required","NA")))))</f>
        <v/>
      </c>
      <c r="CK3584" t="str">
        <f>IFERROR(IF(LEN('Journal Template'!F3595)&gt;0,"",IF('Journal Template'!A3595="","",IF(LEFT('Journal Template'!A3595,1)=IFERROR(VLOOKUP(LEFT('Journal Template'!A3595,1),Checks!$CF$2:$CF$5,1,0),0),"Product Code Required",IF('Journal Template'!D3595="","",IF('Journal Template'!D3595=IFERROR(VLOOKUP('Journal Template'!D3595,Checks!$CH:$CH,1,0),0),"Product Code Required","NA"))))),"")</f>
        <v/>
      </c>
    </row>
    <row r="3585" spans="14:89">
      <c r="N3585" t="s">
        <v>15537</v>
      </c>
      <c r="O3585" t="s">
        <v>15538</v>
      </c>
      <c r="P3585" t="s">
        <v>386</v>
      </c>
      <c r="Q3585" s="150" t="str">
        <f>IF(JRF!D3598="","",IF(IFERROR(VLOOKUP(JRF!D3598,Checks!N:P,3,0),0)="A","","Inactive account in Use"))</f>
        <v/>
      </c>
      <c r="R3585" t="str">
        <f>IFERROR(IF('Journal Template'!C3997="","",IF(IFERROR(VLOOKUP('Journal Template'!C3997,Checks!N:P,3,0),0)="A","","Inactive account in Use")),"")</f>
        <v/>
      </c>
      <c r="V3585" s="150" t="str">
        <f>IF(JRF!C3598="","",IF(IFERROR(VLOOKUP(JRF!C3598,Checks!S:U,3,0),0)="A","Entry with System fund Dept",""))</f>
        <v/>
      </c>
      <c r="W3585" t="str">
        <f>IFERROR(IF('Journal Template'!D3997="","",IF(IFERROR(VLOOKUP('Journal Template'!D3997,Checks!S:U,3,0),0)="A","Entry with System fund Dept","")),"")</f>
        <v/>
      </c>
      <c r="X3585" t="s">
        <v>15539</v>
      </c>
      <c r="Y3585" t="s">
        <v>386</v>
      </c>
      <c r="Z3585" t="s">
        <v>15540</v>
      </c>
      <c r="AA3585" t="s">
        <v>391</v>
      </c>
      <c r="AB3585" t="s">
        <v>125</v>
      </c>
      <c r="AC3585" s="150" t="str">
        <f>IFERROR(IF(JRF!C3598="","",IF(AND(VLOOKUP(JRF!C3598,X:AA,4,0)=JRF!B3598,VLOOKUP(JRF!C3598,X:Y,2,0)="A"),"","Inactive Dept Combo Error")),"Inactive Dept Combo Error")</f>
        <v/>
      </c>
      <c r="AD3585" t="str">
        <f>IFERROR(IF('Journal Template'!D3997="","",IF(AND(VLOOKUP('Journal Template'!D3997,X:AA,4,0)='Journal Template'!A3997,VLOOKUP('Journal Template'!D3997,X:Y,2,0)="A"),"","Inactive Dept Combo Error")),"")</f>
        <v/>
      </c>
      <c r="AK3585" s="150" t="str">
        <f>IF(JRF!B3598="","",IF(JRF!B3598=IFERROR(VLOOKUP(JRF!B3598,Checks!AI:AI,1,0),0),"Entry in Branch/Satellite BU's",""))</f>
        <v/>
      </c>
      <c r="AL3585" t="str">
        <f>IFERROR(IF('Journal Template'!A3997="","",IF('Journal Template'!A3997=IFERROR(VLOOKUP('Journal Template'!A3997,Checks!AI:AI,1,0),0),"Entry in Branch/Satellite BU's","")),"")</f>
        <v/>
      </c>
      <c r="AO3585" s="171"/>
      <c r="AP3585" s="171"/>
      <c r="AQ3585" s="171"/>
      <c r="AR3585" s="171"/>
      <c r="CI3585" t="str">
        <f>IF(JRF!F3598&gt;0,"",IF(JRF!B3598="","",IF(LEFT(JRF!B3598,1)=IFERROR(VLOOKUP(LEFT(JRF!B3598,1),$CF$2:$CF$5,1,0),0),"Product Code Required",IF(JRF!C3598="","",IF(JRF!C3598=IFERROR(VLOOKUP(JRF!C3598,$CH:$CH,1,0),0),"Product Code Required","NA")))))</f>
        <v/>
      </c>
      <c r="CJ3585" t="str">
        <f>IF(JRF!AV3598&gt;0,"",IF(JRF!Q3598="","",IF(LEFT(JRF!Q3598,1)=IFERROR(VLOOKUP(LEFT(JRF!Q3598,1),$CF$2:$CF$5,1,0),0),"Product Code Required",IF(JRF!V3598="","",IF(JRF!V3598=IFERROR(VLOOKUP(JRF!V3598,$CH:$CH,1,0),0),"Product Code Required","NA")))))</f>
        <v/>
      </c>
      <c r="CK3585" t="str">
        <f>IFERROR(IF(LEN('Journal Template'!F3596)&gt;0,"",IF('Journal Template'!A3596="","",IF(LEFT('Journal Template'!A3596,1)=IFERROR(VLOOKUP(LEFT('Journal Template'!A3596,1),Checks!$CF$2:$CF$5,1,0),0),"Product Code Required",IF('Journal Template'!D3596="","",IF('Journal Template'!D3596=IFERROR(VLOOKUP('Journal Template'!D3596,Checks!$CH:$CH,1,0),0),"Product Code Required","NA"))))),"")</f>
        <v/>
      </c>
    </row>
    <row r="3586" spans="14:89">
      <c r="N3586" t="s">
        <v>15541</v>
      </c>
      <c r="O3586" t="s">
        <v>15542</v>
      </c>
      <c r="P3586" t="s">
        <v>386</v>
      </c>
      <c r="Q3586" s="150" t="str">
        <f>IF(JRF!D3599="","",IF(IFERROR(VLOOKUP(JRF!D3599,Checks!N:P,3,0),0)="A","","Inactive account in Use"))</f>
        <v/>
      </c>
      <c r="R3586" t="str">
        <f>IFERROR(IF('Journal Template'!C3998="","",IF(IFERROR(VLOOKUP('Journal Template'!C3998,Checks!N:P,3,0),0)="A","","Inactive account in Use")),"")</f>
        <v/>
      </c>
      <c r="V3586" s="150" t="str">
        <f>IF(JRF!C3599="","",IF(IFERROR(VLOOKUP(JRF!C3599,Checks!S:U,3,0),0)="A","Entry with System fund Dept",""))</f>
        <v/>
      </c>
      <c r="W3586" t="str">
        <f>IFERROR(IF('Journal Template'!D3998="","",IF(IFERROR(VLOOKUP('Journal Template'!D3998,Checks!S:U,3,0),0)="A","Entry with System fund Dept","")),"")</f>
        <v/>
      </c>
      <c r="X3586" t="s">
        <v>15543</v>
      </c>
      <c r="Y3586" t="s">
        <v>386</v>
      </c>
      <c r="Z3586" t="s">
        <v>15544</v>
      </c>
      <c r="AA3586" t="s">
        <v>391</v>
      </c>
      <c r="AB3586" t="s">
        <v>125</v>
      </c>
      <c r="AC3586" s="150" t="str">
        <f>IFERROR(IF(JRF!C3599="","",IF(AND(VLOOKUP(JRF!C3599,X:AA,4,0)=JRF!B3599,VLOOKUP(JRF!C3599,X:Y,2,0)="A"),"","Inactive Dept Combo Error")),"Inactive Dept Combo Error")</f>
        <v/>
      </c>
      <c r="AD3586" t="str">
        <f>IFERROR(IF('Journal Template'!D3998="","",IF(AND(VLOOKUP('Journal Template'!D3998,X:AA,4,0)='Journal Template'!A3998,VLOOKUP('Journal Template'!D3998,X:Y,2,0)="A"),"","Inactive Dept Combo Error")),"")</f>
        <v/>
      </c>
      <c r="AK3586" s="150" t="str">
        <f>IF(JRF!B3599="","",IF(JRF!B3599=IFERROR(VLOOKUP(JRF!B3599,Checks!AI:AI,1,0),0),"Entry in Branch/Satellite BU's",""))</f>
        <v/>
      </c>
      <c r="AL3586" t="str">
        <f>IFERROR(IF('Journal Template'!A3998="","",IF('Journal Template'!A3998=IFERROR(VLOOKUP('Journal Template'!A3998,Checks!AI:AI,1,0),0),"Entry in Branch/Satellite BU's","")),"")</f>
        <v/>
      </c>
      <c r="AO3586" s="171"/>
      <c r="AP3586" s="171"/>
      <c r="AQ3586" s="171"/>
      <c r="AR3586" s="171"/>
      <c r="CI3586" t="str">
        <f>IF(JRF!F3599&gt;0,"",IF(JRF!B3599="","",IF(LEFT(JRF!B3599,1)=IFERROR(VLOOKUP(LEFT(JRF!B3599,1),$CF$2:$CF$5,1,0),0),"Product Code Required",IF(JRF!C3599="","",IF(JRF!C3599=IFERROR(VLOOKUP(JRF!C3599,$CH:$CH,1,0),0),"Product Code Required","NA")))))</f>
        <v/>
      </c>
      <c r="CJ3586" t="str">
        <f>IF(JRF!AV3599&gt;0,"",IF(JRF!Q3599="","",IF(LEFT(JRF!Q3599,1)=IFERROR(VLOOKUP(LEFT(JRF!Q3599,1),$CF$2:$CF$5,1,0),0),"Product Code Required",IF(JRF!V3599="","",IF(JRF!V3599=IFERROR(VLOOKUP(JRF!V3599,$CH:$CH,1,0),0),"Product Code Required","NA")))))</f>
        <v/>
      </c>
      <c r="CK3586" t="str">
        <f>IFERROR(IF(LEN('Journal Template'!F3597)&gt;0,"",IF('Journal Template'!A3597="","",IF(LEFT('Journal Template'!A3597,1)=IFERROR(VLOOKUP(LEFT('Journal Template'!A3597,1),Checks!$CF$2:$CF$5,1,0),0),"Product Code Required",IF('Journal Template'!D3597="","",IF('Journal Template'!D3597=IFERROR(VLOOKUP('Journal Template'!D3597,Checks!$CH:$CH,1,0),0),"Product Code Required","NA"))))),"")</f>
        <v/>
      </c>
    </row>
    <row r="3587" spans="14:89">
      <c r="N3587" t="s">
        <v>15545</v>
      </c>
      <c r="O3587" t="s">
        <v>15546</v>
      </c>
      <c r="P3587" t="s">
        <v>386</v>
      </c>
      <c r="Q3587" s="150" t="str">
        <f>IF(JRF!D3600="","",IF(IFERROR(VLOOKUP(JRF!D3600,Checks!N:P,3,0),0)="A","","Inactive account in Use"))</f>
        <v/>
      </c>
      <c r="R3587" t="str">
        <f>IFERROR(IF('Journal Template'!C3999="","",IF(IFERROR(VLOOKUP('Journal Template'!C3999,Checks!N:P,3,0),0)="A","","Inactive account in Use")),"")</f>
        <v/>
      </c>
      <c r="V3587" s="150" t="str">
        <f>IF(JRF!C3600="","",IF(IFERROR(VLOOKUP(JRF!C3600,Checks!S:U,3,0),0)="A","Entry with System fund Dept",""))</f>
        <v/>
      </c>
      <c r="W3587" t="str">
        <f>IFERROR(IF('Journal Template'!D3999="","",IF(IFERROR(VLOOKUP('Journal Template'!D3999,Checks!S:U,3,0),0)="A","Entry with System fund Dept","")),"")</f>
        <v/>
      </c>
      <c r="X3587" t="s">
        <v>15547</v>
      </c>
      <c r="Y3587" t="s">
        <v>386</v>
      </c>
      <c r="Z3587" t="s">
        <v>15548</v>
      </c>
      <c r="AA3587" t="s">
        <v>391</v>
      </c>
      <c r="AB3587" t="s">
        <v>125</v>
      </c>
      <c r="AC3587" s="150" t="str">
        <f>IFERROR(IF(JRF!C3600="","",IF(AND(VLOOKUP(JRF!C3600,X:AA,4,0)=JRF!B3600,VLOOKUP(JRF!C3600,X:Y,2,0)="A"),"","Inactive Dept Combo Error")),"Inactive Dept Combo Error")</f>
        <v/>
      </c>
      <c r="AD3587" t="str">
        <f>IFERROR(IF('Journal Template'!D3999="","",IF(AND(VLOOKUP('Journal Template'!D3999,X:AA,4,0)='Journal Template'!A3999,VLOOKUP('Journal Template'!D3999,X:Y,2,0)="A"),"","Inactive Dept Combo Error")),"")</f>
        <v/>
      </c>
      <c r="AK3587" s="150" t="str">
        <f>IF(JRF!B3600="","",IF(JRF!B3600=IFERROR(VLOOKUP(JRF!B3600,Checks!AI:AI,1,0),0),"Entry in Branch/Satellite BU's",""))</f>
        <v/>
      </c>
      <c r="AL3587" t="str">
        <f>IFERROR(IF('Journal Template'!A3999="","",IF('Journal Template'!A3999=IFERROR(VLOOKUP('Journal Template'!A3999,Checks!AI:AI,1,0),0),"Entry in Branch/Satellite BU's","")),"")</f>
        <v/>
      </c>
      <c r="AO3587" s="171"/>
      <c r="AP3587" s="171"/>
      <c r="AQ3587" s="171"/>
      <c r="AR3587" s="171"/>
      <c r="CI3587" t="str">
        <f>IF(JRF!F3600&gt;0,"",IF(JRF!B3600="","",IF(LEFT(JRF!B3600,1)=IFERROR(VLOOKUP(LEFT(JRF!B3600,1),$CF$2:$CF$5,1,0),0),"Product Code Required",IF(JRF!C3600="","",IF(JRF!C3600=IFERROR(VLOOKUP(JRF!C3600,$CH:$CH,1,0),0),"Product Code Required","NA")))))</f>
        <v/>
      </c>
      <c r="CJ3587" t="str">
        <f>IF(JRF!AV3600&gt;0,"",IF(JRF!Q3600="","",IF(LEFT(JRF!Q3600,1)=IFERROR(VLOOKUP(LEFT(JRF!Q3600,1),$CF$2:$CF$5,1,0),0),"Product Code Required",IF(JRF!V3600="","",IF(JRF!V3600=IFERROR(VLOOKUP(JRF!V3600,$CH:$CH,1,0),0),"Product Code Required","NA")))))</f>
        <v/>
      </c>
      <c r="CK3587" t="str">
        <f>IFERROR(IF(LEN('Journal Template'!F3598)&gt;0,"",IF('Journal Template'!A3598="","",IF(LEFT('Journal Template'!A3598,1)=IFERROR(VLOOKUP(LEFT('Journal Template'!A3598,1),Checks!$CF$2:$CF$5,1,0),0),"Product Code Required",IF('Journal Template'!D3598="","",IF('Journal Template'!D3598=IFERROR(VLOOKUP('Journal Template'!D3598,Checks!$CH:$CH,1,0),0),"Product Code Required","NA"))))),"")</f>
        <v/>
      </c>
    </row>
    <row r="3588" spans="14:89">
      <c r="N3588" t="s">
        <v>15549</v>
      </c>
      <c r="O3588" t="s">
        <v>15550</v>
      </c>
      <c r="P3588" t="s">
        <v>386</v>
      </c>
      <c r="Q3588" s="150" t="str">
        <f>IF(JRF!D3601="","",IF(IFERROR(VLOOKUP(JRF!D3601,Checks!N:P,3,0),0)="A","","Inactive account in Use"))</f>
        <v/>
      </c>
      <c r="R3588" t="str">
        <f>IFERROR(IF('Journal Template'!C4000="","",IF(IFERROR(VLOOKUP('Journal Template'!C4000,Checks!N:P,3,0),0)="A","","Inactive account in Use")),"")</f>
        <v/>
      </c>
      <c r="V3588" s="150" t="str">
        <f>IF(JRF!C3601="","",IF(IFERROR(VLOOKUP(JRF!C3601,Checks!S:U,3,0),0)="A","Entry with System fund Dept",""))</f>
        <v/>
      </c>
      <c r="W3588" t="str">
        <f>IFERROR(IF('Journal Template'!D4000="","",IF(IFERROR(VLOOKUP('Journal Template'!D4000,Checks!S:U,3,0),0)="A","Entry with System fund Dept","")),"")</f>
        <v/>
      </c>
      <c r="X3588" t="s">
        <v>15551</v>
      </c>
      <c r="Y3588" t="s">
        <v>386</v>
      </c>
      <c r="Z3588" t="s">
        <v>15552</v>
      </c>
      <c r="AA3588" t="s">
        <v>391</v>
      </c>
      <c r="AB3588" t="s">
        <v>125</v>
      </c>
      <c r="AC3588" s="150" t="str">
        <f>IFERROR(IF(JRF!C3601="","",IF(AND(VLOOKUP(JRF!C3601,X:AA,4,0)=JRF!B3601,VLOOKUP(JRF!C3601,X:Y,2,0)="A"),"","Inactive Dept Combo Error")),"Inactive Dept Combo Error")</f>
        <v/>
      </c>
      <c r="AD3588" t="str">
        <f>IFERROR(IF('Journal Template'!D4000="","",IF(AND(VLOOKUP('Journal Template'!D4000,X:AA,4,0)='Journal Template'!A4000,VLOOKUP('Journal Template'!D4000,X:Y,2,0)="A"),"","Inactive Dept Combo Error")),"")</f>
        <v/>
      </c>
      <c r="AK3588" s="150" t="str">
        <f>IF(JRF!B3601="","",IF(JRF!B3601=IFERROR(VLOOKUP(JRF!B3601,Checks!AI:AI,1,0),0),"Entry in Branch/Satellite BU's",""))</f>
        <v/>
      </c>
      <c r="AL3588" t="str">
        <f>IFERROR(IF('Journal Template'!A4000="","",IF('Journal Template'!A4000=IFERROR(VLOOKUP('Journal Template'!A4000,Checks!AI:AI,1,0),0),"Entry in Branch/Satellite BU's","")),"")</f>
        <v/>
      </c>
      <c r="AO3588" s="171"/>
      <c r="AP3588" s="171"/>
      <c r="AQ3588" s="171"/>
      <c r="AR3588" s="171"/>
      <c r="CI3588" t="str">
        <f>IF(JRF!F3601&gt;0,"",IF(JRF!B3601="","",IF(LEFT(JRF!B3601,1)=IFERROR(VLOOKUP(LEFT(JRF!B3601,1),$CF$2:$CF$5,1,0),0),"Product Code Required",IF(JRF!C3601="","",IF(JRF!C3601=IFERROR(VLOOKUP(JRF!C3601,$CH:$CH,1,0),0),"Product Code Required","NA")))))</f>
        <v/>
      </c>
      <c r="CJ3588" t="str">
        <f>IF(JRF!AV3601&gt;0,"",IF(JRF!Q3601="","",IF(LEFT(JRF!Q3601,1)=IFERROR(VLOOKUP(LEFT(JRF!Q3601,1),$CF$2:$CF$5,1,0),0),"Product Code Required",IF(JRF!V3601="","",IF(JRF!V3601=IFERROR(VLOOKUP(JRF!V3601,$CH:$CH,1,0),0),"Product Code Required","NA")))))</f>
        <v/>
      </c>
      <c r="CK3588" t="str">
        <f>IFERROR(IF(LEN('Journal Template'!F3599)&gt;0,"",IF('Journal Template'!A3599="","",IF(LEFT('Journal Template'!A3599,1)=IFERROR(VLOOKUP(LEFT('Journal Template'!A3599,1),Checks!$CF$2:$CF$5,1,0),0),"Product Code Required",IF('Journal Template'!D3599="","",IF('Journal Template'!D3599=IFERROR(VLOOKUP('Journal Template'!D3599,Checks!$CH:$CH,1,0),0),"Product Code Required","NA"))))),"")</f>
        <v/>
      </c>
    </row>
    <row r="3589" spans="14:89">
      <c r="N3589" t="s">
        <v>15553</v>
      </c>
      <c r="O3589" t="s">
        <v>15554</v>
      </c>
      <c r="P3589" t="s">
        <v>386</v>
      </c>
      <c r="Q3589" s="150" t="str">
        <f>IF(JRF!D3602="","",IF(IFERROR(VLOOKUP(JRF!D3602,Checks!N:P,3,0),0)="A","","Inactive account in Use"))</f>
        <v/>
      </c>
      <c r="R3589" t="str">
        <f>IFERROR(IF('Journal Template'!C4001="","",IF(IFERROR(VLOOKUP('Journal Template'!C4001,Checks!N:P,3,0),0)="A","","Inactive account in Use")),"")</f>
        <v/>
      </c>
      <c r="V3589" s="150" t="str">
        <f>IF(JRF!C3602="","",IF(IFERROR(VLOOKUP(JRF!C3602,Checks!S:U,3,0),0)="A","Entry with System fund Dept",""))</f>
        <v/>
      </c>
      <c r="W3589" t="str">
        <f>IFERROR(IF('Journal Template'!D4001="","",IF(IFERROR(VLOOKUP('Journal Template'!D4001,Checks!S:U,3,0),0)="A","Entry with System fund Dept","")),"")</f>
        <v/>
      </c>
      <c r="X3589" t="s">
        <v>15555</v>
      </c>
      <c r="Y3589" t="s">
        <v>386</v>
      </c>
      <c r="Z3589" t="s">
        <v>15556</v>
      </c>
      <c r="AA3589" t="s">
        <v>391</v>
      </c>
      <c r="AB3589" t="s">
        <v>125</v>
      </c>
      <c r="AC3589" s="150" t="str">
        <f>IFERROR(IF(JRF!C3602="","",IF(AND(VLOOKUP(JRF!C3602,X:AA,4,0)=JRF!B3602,VLOOKUP(JRF!C3602,X:Y,2,0)="A"),"","Inactive Dept Combo Error")),"Inactive Dept Combo Error")</f>
        <v/>
      </c>
      <c r="AD3589" t="str">
        <f>IFERROR(IF('Journal Template'!D4001="","",IF(AND(VLOOKUP('Journal Template'!D4001,X:AA,4,0)='Journal Template'!A4001,VLOOKUP('Journal Template'!D4001,X:Y,2,0)="A"),"","Inactive Dept Combo Error")),"")</f>
        <v/>
      </c>
      <c r="AK3589" s="150" t="str">
        <f>IF(JRF!B3602="","",IF(JRF!B3602=IFERROR(VLOOKUP(JRF!B3602,Checks!AI:AI,1,0),0),"Entry in Branch/Satellite BU's",""))</f>
        <v/>
      </c>
      <c r="AL3589" t="str">
        <f>IFERROR(IF('Journal Template'!A4001="","",IF('Journal Template'!A4001=IFERROR(VLOOKUP('Journal Template'!A4001,Checks!AI:AI,1,0),0),"Entry in Branch/Satellite BU's","")),"")</f>
        <v/>
      </c>
      <c r="AO3589" s="171"/>
      <c r="AP3589" s="171"/>
      <c r="AQ3589" s="171"/>
      <c r="AR3589" s="171"/>
      <c r="CI3589" t="str">
        <f>IF(JRF!F3602&gt;0,"",IF(JRF!B3602="","",IF(LEFT(JRF!B3602,1)=IFERROR(VLOOKUP(LEFT(JRF!B3602,1),$CF$2:$CF$5,1,0),0),"Product Code Required",IF(JRF!C3602="","",IF(JRF!C3602=IFERROR(VLOOKUP(JRF!C3602,$CH:$CH,1,0),0),"Product Code Required","NA")))))</f>
        <v/>
      </c>
      <c r="CJ3589" t="str">
        <f>IF(JRF!AV3602&gt;0,"",IF(JRF!Q3602="","",IF(LEFT(JRF!Q3602,1)=IFERROR(VLOOKUP(LEFT(JRF!Q3602,1),$CF$2:$CF$5,1,0),0),"Product Code Required",IF(JRF!V3602="","",IF(JRF!V3602=IFERROR(VLOOKUP(JRF!V3602,$CH:$CH,1,0),0),"Product Code Required","NA")))))</f>
        <v/>
      </c>
      <c r="CK3589" t="str">
        <f>IFERROR(IF(LEN('Journal Template'!F3600)&gt;0,"",IF('Journal Template'!A3600="","",IF(LEFT('Journal Template'!A3600,1)=IFERROR(VLOOKUP(LEFT('Journal Template'!A3600,1),Checks!$CF$2:$CF$5,1,0),0),"Product Code Required",IF('Journal Template'!D3600="","",IF('Journal Template'!D3600=IFERROR(VLOOKUP('Journal Template'!D3600,Checks!$CH:$CH,1,0),0),"Product Code Required","NA"))))),"")</f>
        <v/>
      </c>
    </row>
    <row r="3590" spans="14:89">
      <c r="N3590" t="s">
        <v>15557</v>
      </c>
      <c r="O3590" t="s">
        <v>15558</v>
      </c>
      <c r="P3590" t="s">
        <v>386</v>
      </c>
      <c r="Q3590" s="150" t="str">
        <f>IF(JRF!D3603="","",IF(IFERROR(VLOOKUP(JRF!D3603,Checks!N:P,3,0),0)="A","","Inactive account in Use"))</f>
        <v/>
      </c>
      <c r="R3590" t="str">
        <f>IFERROR(IF('Journal Template'!C4002="","",IF(IFERROR(VLOOKUP('Journal Template'!C4002,Checks!N:P,3,0),0)="A","","Inactive account in Use")),"")</f>
        <v/>
      </c>
      <c r="V3590" s="150" t="str">
        <f>IF(JRF!C3603="","",IF(IFERROR(VLOOKUP(JRF!C3603,Checks!S:U,3,0),0)="A","Entry with System fund Dept",""))</f>
        <v/>
      </c>
      <c r="W3590" t="str">
        <f>IFERROR(IF('Journal Template'!D4002="","",IF(IFERROR(VLOOKUP('Journal Template'!D4002,Checks!S:U,3,0),0)="A","Entry with System fund Dept","")),"")</f>
        <v/>
      </c>
      <c r="X3590" t="s">
        <v>15559</v>
      </c>
      <c r="Y3590" t="s">
        <v>386</v>
      </c>
      <c r="Z3590" t="s">
        <v>15560</v>
      </c>
      <c r="AA3590" t="s">
        <v>15413</v>
      </c>
      <c r="AB3590" t="s">
        <v>125</v>
      </c>
      <c r="AC3590" s="150" t="str">
        <f>IFERROR(IF(JRF!C3603="","",IF(AND(VLOOKUP(JRF!C3603,X:AA,4,0)=JRF!B3603,VLOOKUP(JRF!C3603,X:Y,2,0)="A"),"","Inactive Dept Combo Error")),"Inactive Dept Combo Error")</f>
        <v/>
      </c>
      <c r="AD3590" t="str">
        <f>IFERROR(IF('Journal Template'!D4002="","",IF(AND(VLOOKUP('Journal Template'!D4002,X:AA,4,0)='Journal Template'!A4002,VLOOKUP('Journal Template'!D4002,X:Y,2,0)="A"),"","Inactive Dept Combo Error")),"")</f>
        <v/>
      </c>
      <c r="AK3590" s="150" t="str">
        <f>IF(JRF!B3603="","",IF(JRF!B3603=IFERROR(VLOOKUP(JRF!B3603,Checks!AI:AI,1,0),0),"Entry in Branch/Satellite BU's",""))</f>
        <v/>
      </c>
      <c r="AL3590" t="str">
        <f>IFERROR(IF('Journal Template'!A4002="","",IF('Journal Template'!A4002=IFERROR(VLOOKUP('Journal Template'!A4002,Checks!AI:AI,1,0),0),"Entry in Branch/Satellite BU's","")),"")</f>
        <v/>
      </c>
      <c r="AO3590" s="171"/>
      <c r="AP3590" s="171"/>
      <c r="AQ3590" s="171"/>
      <c r="AR3590" s="171"/>
      <c r="CI3590" t="str">
        <f>IF(JRF!F3603&gt;0,"",IF(JRF!B3603="","",IF(LEFT(JRF!B3603,1)=IFERROR(VLOOKUP(LEFT(JRF!B3603,1),$CF$2:$CF$5,1,0),0),"Product Code Required",IF(JRF!C3603="","",IF(JRF!C3603=IFERROR(VLOOKUP(JRF!C3603,$CH:$CH,1,0),0),"Product Code Required","NA")))))</f>
        <v/>
      </c>
      <c r="CJ3590" t="str">
        <f>IF(JRF!AV3603&gt;0,"",IF(JRF!Q3603="","",IF(LEFT(JRF!Q3603,1)=IFERROR(VLOOKUP(LEFT(JRF!Q3603,1),$CF$2:$CF$5,1,0),0),"Product Code Required",IF(JRF!V3603="","",IF(JRF!V3603=IFERROR(VLOOKUP(JRF!V3603,$CH:$CH,1,0),0),"Product Code Required","NA")))))</f>
        <v/>
      </c>
      <c r="CK3590" t="str">
        <f>IFERROR(IF(LEN('Journal Template'!F3601)&gt;0,"",IF('Journal Template'!A3601="","",IF(LEFT('Journal Template'!A3601,1)=IFERROR(VLOOKUP(LEFT('Journal Template'!A3601,1),Checks!$CF$2:$CF$5,1,0),0),"Product Code Required",IF('Journal Template'!D3601="","",IF('Journal Template'!D3601=IFERROR(VLOOKUP('Journal Template'!D3601,Checks!$CH:$CH,1,0),0),"Product Code Required","NA"))))),"")</f>
        <v/>
      </c>
    </row>
    <row r="3591" spans="14:89">
      <c r="N3591" t="s">
        <v>15561</v>
      </c>
      <c r="O3591" t="s">
        <v>15562</v>
      </c>
      <c r="P3591" t="s">
        <v>386</v>
      </c>
      <c r="Q3591" s="150" t="str">
        <f>IF(JRF!D3604="","",IF(IFERROR(VLOOKUP(JRF!D3604,Checks!N:P,3,0),0)="A","","Inactive account in Use"))</f>
        <v/>
      </c>
      <c r="R3591" t="str">
        <f>IFERROR(IF('Journal Template'!C4003="","",IF(IFERROR(VLOOKUP('Journal Template'!C4003,Checks!N:P,3,0),0)="A","","Inactive account in Use")),"")</f>
        <v/>
      </c>
      <c r="V3591" s="150" t="str">
        <f>IF(JRF!C3604="","",IF(IFERROR(VLOOKUP(JRF!C3604,Checks!S:U,3,0),0)="A","Entry with System fund Dept",""))</f>
        <v/>
      </c>
      <c r="W3591" t="str">
        <f>IFERROR(IF('Journal Template'!D4003="","",IF(IFERROR(VLOOKUP('Journal Template'!D4003,Checks!S:U,3,0),0)="A","Entry with System fund Dept","")),"")</f>
        <v/>
      </c>
      <c r="X3591" t="s">
        <v>15563</v>
      </c>
      <c r="Y3591" t="s">
        <v>386</v>
      </c>
      <c r="Z3591" t="s">
        <v>15564</v>
      </c>
      <c r="AA3591" t="s">
        <v>15413</v>
      </c>
      <c r="AB3591" t="s">
        <v>125</v>
      </c>
      <c r="AC3591" s="150" t="str">
        <f>IFERROR(IF(JRF!C3604="","",IF(AND(VLOOKUP(JRF!C3604,X:AA,4,0)=JRF!B3604,VLOOKUP(JRF!C3604,X:Y,2,0)="A"),"","Inactive Dept Combo Error")),"Inactive Dept Combo Error")</f>
        <v/>
      </c>
      <c r="AD3591" t="str">
        <f>IFERROR(IF('Journal Template'!D4003="","",IF(AND(VLOOKUP('Journal Template'!D4003,X:AA,4,0)='Journal Template'!A4003,VLOOKUP('Journal Template'!D4003,X:Y,2,0)="A"),"","Inactive Dept Combo Error")),"")</f>
        <v/>
      </c>
      <c r="AK3591" s="150" t="str">
        <f>IF(JRF!B3604="","",IF(JRF!B3604=IFERROR(VLOOKUP(JRF!B3604,Checks!AI:AI,1,0),0),"Entry in Branch/Satellite BU's",""))</f>
        <v/>
      </c>
      <c r="AL3591" t="str">
        <f>IFERROR(IF('Journal Template'!A4003="","",IF('Journal Template'!A4003=IFERROR(VLOOKUP('Journal Template'!A4003,Checks!AI:AI,1,0),0),"Entry in Branch/Satellite BU's","")),"")</f>
        <v/>
      </c>
      <c r="AO3591" s="171"/>
      <c r="AP3591" s="171"/>
      <c r="AQ3591" s="171"/>
      <c r="AR3591" s="171"/>
      <c r="CI3591" t="str">
        <f>IF(JRF!F3604&gt;0,"",IF(JRF!B3604="","",IF(LEFT(JRF!B3604,1)=IFERROR(VLOOKUP(LEFT(JRF!B3604,1),$CF$2:$CF$5,1,0),0),"Product Code Required",IF(JRF!C3604="","",IF(JRF!C3604=IFERROR(VLOOKUP(JRF!C3604,$CH:$CH,1,0),0),"Product Code Required","NA")))))</f>
        <v/>
      </c>
      <c r="CJ3591" t="str">
        <f>IF(JRF!AV3604&gt;0,"",IF(JRF!Q3604="","",IF(LEFT(JRF!Q3604,1)=IFERROR(VLOOKUP(LEFT(JRF!Q3604,1),$CF$2:$CF$5,1,0),0),"Product Code Required",IF(JRF!V3604="","",IF(JRF!V3604=IFERROR(VLOOKUP(JRF!V3604,$CH:$CH,1,0),0),"Product Code Required","NA")))))</f>
        <v/>
      </c>
      <c r="CK3591" t="str">
        <f>IFERROR(IF(LEN('Journal Template'!F3602)&gt;0,"",IF('Journal Template'!A3602="","",IF(LEFT('Journal Template'!A3602,1)=IFERROR(VLOOKUP(LEFT('Journal Template'!A3602,1),Checks!$CF$2:$CF$5,1,0),0),"Product Code Required",IF('Journal Template'!D3602="","",IF('Journal Template'!D3602=IFERROR(VLOOKUP('Journal Template'!D3602,Checks!$CH:$CH,1,0),0),"Product Code Required","NA"))))),"")</f>
        <v/>
      </c>
    </row>
    <row r="3592" spans="14:89">
      <c r="N3592" t="s">
        <v>15565</v>
      </c>
      <c r="O3592" t="s">
        <v>15566</v>
      </c>
      <c r="P3592" t="s">
        <v>386</v>
      </c>
      <c r="Q3592" s="150" t="str">
        <f>IF(JRF!D3605="","",IF(IFERROR(VLOOKUP(JRF!D3605,Checks!N:P,3,0),0)="A","","Inactive account in Use"))</f>
        <v/>
      </c>
      <c r="R3592" t="str">
        <f>IFERROR(IF('Journal Template'!C4004="","",IF(IFERROR(VLOOKUP('Journal Template'!C4004,Checks!N:P,3,0),0)="A","","Inactive account in Use")),"")</f>
        <v/>
      </c>
      <c r="V3592" s="150" t="str">
        <f>IF(JRF!C3605="","",IF(IFERROR(VLOOKUP(JRF!C3605,Checks!S:U,3,0),0)="A","Entry with System fund Dept",""))</f>
        <v/>
      </c>
      <c r="W3592" t="str">
        <f>IFERROR(IF('Journal Template'!D4004="","",IF(IFERROR(VLOOKUP('Journal Template'!D4004,Checks!S:U,3,0),0)="A","Entry with System fund Dept","")),"")</f>
        <v/>
      </c>
      <c r="X3592" t="s">
        <v>15567</v>
      </c>
      <c r="Y3592" t="s">
        <v>386</v>
      </c>
      <c r="Z3592" t="s">
        <v>15568</v>
      </c>
      <c r="AA3592" t="s">
        <v>15413</v>
      </c>
      <c r="AB3592" t="s">
        <v>125</v>
      </c>
      <c r="AC3592" s="150" t="str">
        <f>IFERROR(IF(JRF!C3605="","",IF(AND(VLOOKUP(JRF!C3605,X:AA,4,0)=JRF!B3605,VLOOKUP(JRF!C3605,X:Y,2,0)="A"),"","Inactive Dept Combo Error")),"Inactive Dept Combo Error")</f>
        <v/>
      </c>
      <c r="AD3592" t="str">
        <f>IFERROR(IF('Journal Template'!D4004="","",IF(AND(VLOOKUP('Journal Template'!D4004,X:AA,4,0)='Journal Template'!A4004,VLOOKUP('Journal Template'!D4004,X:Y,2,0)="A"),"","Inactive Dept Combo Error")),"")</f>
        <v/>
      </c>
      <c r="AK3592" s="150" t="str">
        <f>IF(JRF!B3605="","",IF(JRF!B3605=IFERROR(VLOOKUP(JRF!B3605,Checks!AI:AI,1,0),0),"Entry in Branch/Satellite BU's",""))</f>
        <v/>
      </c>
      <c r="AL3592" t="str">
        <f>IFERROR(IF('Journal Template'!A4004="","",IF('Journal Template'!A4004=IFERROR(VLOOKUP('Journal Template'!A4004,Checks!AI:AI,1,0),0),"Entry in Branch/Satellite BU's","")),"")</f>
        <v/>
      </c>
      <c r="AO3592" s="171"/>
      <c r="AP3592" s="171"/>
      <c r="AQ3592" s="171"/>
      <c r="AR3592" s="171"/>
      <c r="CI3592" t="str">
        <f>IF(JRF!F3605&gt;0,"",IF(JRF!B3605="","",IF(LEFT(JRF!B3605,1)=IFERROR(VLOOKUP(LEFT(JRF!B3605,1),$CF$2:$CF$5,1,0),0),"Product Code Required",IF(JRF!C3605="","",IF(JRF!C3605=IFERROR(VLOOKUP(JRF!C3605,$CH:$CH,1,0),0),"Product Code Required","NA")))))</f>
        <v/>
      </c>
      <c r="CJ3592" t="str">
        <f>IF(JRF!AV3605&gt;0,"",IF(JRF!Q3605="","",IF(LEFT(JRF!Q3605,1)=IFERROR(VLOOKUP(LEFT(JRF!Q3605,1),$CF$2:$CF$5,1,0),0),"Product Code Required",IF(JRF!V3605="","",IF(JRF!V3605=IFERROR(VLOOKUP(JRF!V3605,$CH:$CH,1,0),0),"Product Code Required","NA")))))</f>
        <v/>
      </c>
      <c r="CK3592" t="str">
        <f>IFERROR(IF(LEN('Journal Template'!F3603)&gt;0,"",IF('Journal Template'!A3603="","",IF(LEFT('Journal Template'!A3603,1)=IFERROR(VLOOKUP(LEFT('Journal Template'!A3603,1),Checks!$CF$2:$CF$5,1,0),0),"Product Code Required",IF('Journal Template'!D3603="","",IF('Journal Template'!D3603=IFERROR(VLOOKUP('Journal Template'!D3603,Checks!$CH:$CH,1,0),0),"Product Code Required","NA"))))),"")</f>
        <v/>
      </c>
    </row>
    <row r="3593" spans="14:89">
      <c r="N3593" t="s">
        <v>15569</v>
      </c>
      <c r="O3593" t="s">
        <v>15570</v>
      </c>
      <c r="P3593" t="s">
        <v>386</v>
      </c>
      <c r="Q3593" s="150" t="str">
        <f>IF(JRF!D3606="","",IF(IFERROR(VLOOKUP(JRF!D3606,Checks!N:P,3,0),0)="A","","Inactive account in Use"))</f>
        <v/>
      </c>
      <c r="R3593" t="str">
        <f>IFERROR(IF('Journal Template'!C4005="","",IF(IFERROR(VLOOKUP('Journal Template'!C4005,Checks!N:P,3,0),0)="A","","Inactive account in Use")),"")</f>
        <v/>
      </c>
      <c r="V3593" s="150" t="str">
        <f>IF(JRF!C3606="","",IF(IFERROR(VLOOKUP(JRF!C3606,Checks!S:U,3,0),0)="A","Entry with System fund Dept",""))</f>
        <v/>
      </c>
      <c r="W3593" t="str">
        <f>IFERROR(IF('Journal Template'!D4005="","",IF(IFERROR(VLOOKUP('Journal Template'!D4005,Checks!S:U,3,0),0)="A","Entry with System fund Dept","")),"")</f>
        <v/>
      </c>
      <c r="X3593" t="s">
        <v>15571</v>
      </c>
      <c r="Y3593" t="s">
        <v>386</v>
      </c>
      <c r="Z3593" t="s">
        <v>15572</v>
      </c>
      <c r="AA3593" t="s">
        <v>15413</v>
      </c>
      <c r="AB3593" t="s">
        <v>125</v>
      </c>
      <c r="AC3593" s="150" t="str">
        <f>IFERROR(IF(JRF!C3606="","",IF(AND(VLOOKUP(JRF!C3606,X:AA,4,0)=JRF!B3606,VLOOKUP(JRF!C3606,X:Y,2,0)="A"),"","Inactive Dept Combo Error")),"Inactive Dept Combo Error")</f>
        <v/>
      </c>
      <c r="AD3593" t="str">
        <f>IFERROR(IF('Journal Template'!D4005="","",IF(AND(VLOOKUP('Journal Template'!D4005,X:AA,4,0)='Journal Template'!A4005,VLOOKUP('Journal Template'!D4005,X:Y,2,0)="A"),"","Inactive Dept Combo Error")),"")</f>
        <v/>
      </c>
      <c r="AK3593" s="150" t="str">
        <f>IF(JRF!B3606="","",IF(JRF!B3606=IFERROR(VLOOKUP(JRF!B3606,Checks!AI:AI,1,0),0),"Entry in Branch/Satellite BU's",""))</f>
        <v/>
      </c>
      <c r="AL3593" t="str">
        <f>IFERROR(IF('Journal Template'!A4005="","",IF('Journal Template'!A4005=IFERROR(VLOOKUP('Journal Template'!A4005,Checks!AI:AI,1,0),0),"Entry in Branch/Satellite BU's","")),"")</f>
        <v/>
      </c>
      <c r="AO3593" s="171"/>
      <c r="AP3593" s="171"/>
      <c r="AQ3593" s="171"/>
      <c r="AR3593" s="171"/>
      <c r="CI3593" t="str">
        <f>IF(JRF!F3606&gt;0,"",IF(JRF!B3606="","",IF(LEFT(JRF!B3606,1)=IFERROR(VLOOKUP(LEFT(JRF!B3606,1),$CF$2:$CF$5,1,0),0),"Product Code Required",IF(JRF!C3606="","",IF(JRF!C3606=IFERROR(VLOOKUP(JRF!C3606,$CH:$CH,1,0),0),"Product Code Required","NA")))))</f>
        <v/>
      </c>
      <c r="CJ3593" t="str">
        <f>IF(JRF!AV3606&gt;0,"",IF(JRF!Q3606="","",IF(LEFT(JRF!Q3606,1)=IFERROR(VLOOKUP(LEFT(JRF!Q3606,1),$CF$2:$CF$5,1,0),0),"Product Code Required",IF(JRF!V3606="","",IF(JRF!V3606=IFERROR(VLOOKUP(JRF!V3606,$CH:$CH,1,0),0),"Product Code Required","NA")))))</f>
        <v/>
      </c>
      <c r="CK3593" t="str">
        <f>IFERROR(IF(LEN('Journal Template'!F3604)&gt;0,"",IF('Journal Template'!A3604="","",IF(LEFT('Journal Template'!A3604,1)=IFERROR(VLOOKUP(LEFT('Journal Template'!A3604,1),Checks!$CF$2:$CF$5,1,0),0),"Product Code Required",IF('Journal Template'!D3604="","",IF('Journal Template'!D3604=IFERROR(VLOOKUP('Journal Template'!D3604,Checks!$CH:$CH,1,0),0),"Product Code Required","NA"))))),"")</f>
        <v/>
      </c>
    </row>
    <row r="3594" spans="14:89">
      <c r="N3594" t="s">
        <v>15573</v>
      </c>
      <c r="O3594" t="s">
        <v>15574</v>
      </c>
      <c r="P3594" t="s">
        <v>386</v>
      </c>
      <c r="Q3594" s="150" t="str">
        <f>IF(JRF!D3607="","",IF(IFERROR(VLOOKUP(JRF!D3607,Checks!N:P,3,0),0)="A","","Inactive account in Use"))</f>
        <v/>
      </c>
      <c r="R3594" t="str">
        <f>IFERROR(IF('Journal Template'!C4006="","",IF(IFERROR(VLOOKUP('Journal Template'!C4006,Checks!N:P,3,0),0)="A","","Inactive account in Use")),"")</f>
        <v/>
      </c>
      <c r="V3594" s="150" t="str">
        <f>IF(JRF!C3607="","",IF(IFERROR(VLOOKUP(JRF!C3607,Checks!S:U,3,0),0)="A","Entry with System fund Dept",""))</f>
        <v/>
      </c>
      <c r="W3594" t="str">
        <f>IFERROR(IF('Journal Template'!D4006="","",IF(IFERROR(VLOOKUP('Journal Template'!D4006,Checks!S:U,3,0),0)="A","Entry with System fund Dept","")),"")</f>
        <v/>
      </c>
      <c r="X3594" t="s">
        <v>15575</v>
      </c>
      <c r="Y3594" t="s">
        <v>386</v>
      </c>
      <c r="Z3594" t="s">
        <v>15576</v>
      </c>
      <c r="AA3594" t="s">
        <v>3681</v>
      </c>
      <c r="AB3594" t="s">
        <v>125</v>
      </c>
      <c r="AC3594" s="150" t="str">
        <f>IFERROR(IF(JRF!C3607="","",IF(AND(VLOOKUP(JRF!C3607,X:AA,4,0)=JRF!B3607,VLOOKUP(JRF!C3607,X:Y,2,0)="A"),"","Inactive Dept Combo Error")),"Inactive Dept Combo Error")</f>
        <v/>
      </c>
      <c r="AD3594" t="str">
        <f>IFERROR(IF('Journal Template'!D4006="","",IF(AND(VLOOKUP('Journal Template'!D4006,X:AA,4,0)='Journal Template'!A4006,VLOOKUP('Journal Template'!D4006,X:Y,2,0)="A"),"","Inactive Dept Combo Error")),"")</f>
        <v/>
      </c>
      <c r="AK3594" s="150" t="str">
        <f>IF(JRF!B3607="","",IF(JRF!B3607=IFERROR(VLOOKUP(JRF!B3607,Checks!AI:AI,1,0),0),"Entry in Branch/Satellite BU's",""))</f>
        <v/>
      </c>
      <c r="AL3594" t="str">
        <f>IFERROR(IF('Journal Template'!A4006="","",IF('Journal Template'!A4006=IFERROR(VLOOKUP('Journal Template'!A4006,Checks!AI:AI,1,0),0),"Entry in Branch/Satellite BU's","")),"")</f>
        <v/>
      </c>
      <c r="AO3594" s="171"/>
      <c r="AP3594" s="171"/>
      <c r="AQ3594" s="171"/>
      <c r="AR3594" s="171"/>
      <c r="CI3594" t="str">
        <f>IF(JRF!F3607&gt;0,"",IF(JRF!B3607="","",IF(LEFT(JRF!B3607,1)=IFERROR(VLOOKUP(LEFT(JRF!B3607,1),$CF$2:$CF$5,1,0),0),"Product Code Required",IF(JRF!C3607="","",IF(JRF!C3607=IFERROR(VLOOKUP(JRF!C3607,$CH:$CH,1,0),0),"Product Code Required","NA")))))</f>
        <v/>
      </c>
      <c r="CJ3594" t="str">
        <f>IF(JRF!AV3607&gt;0,"",IF(JRF!Q3607="","",IF(LEFT(JRF!Q3607,1)=IFERROR(VLOOKUP(LEFT(JRF!Q3607,1),$CF$2:$CF$5,1,0),0),"Product Code Required",IF(JRF!V3607="","",IF(JRF!V3607=IFERROR(VLOOKUP(JRF!V3607,$CH:$CH,1,0),0),"Product Code Required","NA")))))</f>
        <v/>
      </c>
      <c r="CK3594" t="str">
        <f>IFERROR(IF(LEN('Journal Template'!F3605)&gt;0,"",IF('Journal Template'!A3605="","",IF(LEFT('Journal Template'!A3605,1)=IFERROR(VLOOKUP(LEFT('Journal Template'!A3605,1),Checks!$CF$2:$CF$5,1,0),0),"Product Code Required",IF('Journal Template'!D3605="","",IF('Journal Template'!D3605=IFERROR(VLOOKUP('Journal Template'!D3605,Checks!$CH:$CH,1,0),0),"Product Code Required","NA"))))),"")</f>
        <v/>
      </c>
    </row>
    <row r="3595" spans="14:89">
      <c r="N3595" t="s">
        <v>15577</v>
      </c>
      <c r="O3595" t="s">
        <v>15578</v>
      </c>
      <c r="P3595" t="s">
        <v>386</v>
      </c>
      <c r="Q3595" s="150" t="str">
        <f>IF(JRF!D3608="","",IF(IFERROR(VLOOKUP(JRF!D3608,Checks!N:P,3,0),0)="A","","Inactive account in Use"))</f>
        <v/>
      </c>
      <c r="R3595" t="str">
        <f>IFERROR(IF('Journal Template'!C4007="","",IF(IFERROR(VLOOKUP('Journal Template'!C4007,Checks!N:P,3,0),0)="A","","Inactive account in Use")),"")</f>
        <v/>
      </c>
      <c r="V3595" s="150" t="str">
        <f>IF(JRF!C3608="","",IF(IFERROR(VLOOKUP(JRF!C3608,Checks!S:U,3,0),0)="A","Entry with System fund Dept",""))</f>
        <v/>
      </c>
      <c r="W3595" t="str">
        <f>IFERROR(IF('Journal Template'!D4007="","",IF(IFERROR(VLOOKUP('Journal Template'!D4007,Checks!S:U,3,0),0)="A","Entry with System fund Dept","")),"")</f>
        <v/>
      </c>
      <c r="X3595" t="s">
        <v>15579</v>
      </c>
      <c r="Y3595" t="s">
        <v>386</v>
      </c>
      <c r="Z3595" t="s">
        <v>15580</v>
      </c>
      <c r="AA3595" t="s">
        <v>15581</v>
      </c>
      <c r="AB3595" t="s">
        <v>125</v>
      </c>
      <c r="AC3595" s="150" t="str">
        <f>IFERROR(IF(JRF!C3608="","",IF(AND(VLOOKUP(JRF!C3608,X:AA,4,0)=JRF!B3608,VLOOKUP(JRF!C3608,X:Y,2,0)="A"),"","Inactive Dept Combo Error")),"Inactive Dept Combo Error")</f>
        <v/>
      </c>
      <c r="AD3595" t="str">
        <f>IFERROR(IF('Journal Template'!D4007="","",IF(AND(VLOOKUP('Journal Template'!D4007,X:AA,4,0)='Journal Template'!A4007,VLOOKUP('Journal Template'!D4007,X:Y,2,0)="A"),"","Inactive Dept Combo Error")),"")</f>
        <v/>
      </c>
      <c r="AK3595" s="150" t="str">
        <f>IF(JRF!B3608="","",IF(JRF!B3608=IFERROR(VLOOKUP(JRF!B3608,Checks!AI:AI,1,0),0),"Entry in Branch/Satellite BU's",""))</f>
        <v/>
      </c>
      <c r="AL3595" t="str">
        <f>IFERROR(IF('Journal Template'!A4007="","",IF('Journal Template'!A4007=IFERROR(VLOOKUP('Journal Template'!A4007,Checks!AI:AI,1,0),0),"Entry in Branch/Satellite BU's","")),"")</f>
        <v/>
      </c>
      <c r="AO3595" s="171"/>
      <c r="AP3595" s="171"/>
      <c r="AQ3595" s="171"/>
      <c r="AR3595" s="171"/>
      <c r="CI3595" t="str">
        <f>IF(JRF!F3608&gt;0,"",IF(JRF!B3608="","",IF(LEFT(JRF!B3608,1)=IFERROR(VLOOKUP(LEFT(JRF!B3608,1),$CF$2:$CF$5,1,0),0),"Product Code Required",IF(JRF!C3608="","",IF(JRF!C3608=IFERROR(VLOOKUP(JRF!C3608,$CH:$CH,1,0),0),"Product Code Required","NA")))))</f>
        <v/>
      </c>
      <c r="CJ3595" t="str">
        <f>IF(JRF!AV3608&gt;0,"",IF(JRF!Q3608="","",IF(LEFT(JRF!Q3608,1)=IFERROR(VLOOKUP(LEFT(JRF!Q3608,1),$CF$2:$CF$5,1,0),0),"Product Code Required",IF(JRF!V3608="","",IF(JRF!V3608=IFERROR(VLOOKUP(JRF!V3608,$CH:$CH,1,0),0),"Product Code Required","NA")))))</f>
        <v/>
      </c>
      <c r="CK3595" t="str">
        <f>IFERROR(IF(LEN('Journal Template'!F3606)&gt;0,"",IF('Journal Template'!A3606="","",IF(LEFT('Journal Template'!A3606,1)=IFERROR(VLOOKUP(LEFT('Journal Template'!A3606,1),Checks!$CF$2:$CF$5,1,0),0),"Product Code Required",IF('Journal Template'!D3606="","",IF('Journal Template'!D3606=IFERROR(VLOOKUP('Journal Template'!D3606,Checks!$CH:$CH,1,0),0),"Product Code Required","NA"))))),"")</f>
        <v/>
      </c>
    </row>
    <row r="3596" spans="14:89">
      <c r="N3596" t="s">
        <v>15582</v>
      </c>
      <c r="O3596" t="s">
        <v>15583</v>
      </c>
      <c r="P3596" t="s">
        <v>386</v>
      </c>
      <c r="Q3596" s="150" t="str">
        <f>IF(JRF!D3609="","",IF(IFERROR(VLOOKUP(JRF!D3609,Checks!N:P,3,0),0)="A","","Inactive account in Use"))</f>
        <v/>
      </c>
      <c r="R3596" t="str">
        <f>IFERROR(IF('Journal Template'!C4008="","",IF(IFERROR(VLOOKUP('Journal Template'!C4008,Checks!N:P,3,0),0)="A","","Inactive account in Use")),"")</f>
        <v/>
      </c>
      <c r="V3596" s="150" t="str">
        <f>IF(JRF!C3609="","",IF(IFERROR(VLOOKUP(JRF!C3609,Checks!S:U,3,0),0)="A","Entry with System fund Dept",""))</f>
        <v/>
      </c>
      <c r="W3596" t="str">
        <f>IFERROR(IF('Journal Template'!D4008="","",IF(IFERROR(VLOOKUP('Journal Template'!D4008,Checks!S:U,3,0),0)="A","Entry with System fund Dept","")),"")</f>
        <v/>
      </c>
      <c r="X3596" t="s">
        <v>15584</v>
      </c>
      <c r="Y3596" t="s">
        <v>386</v>
      </c>
      <c r="Z3596" t="s">
        <v>15585</v>
      </c>
      <c r="AA3596" t="s">
        <v>9617</v>
      </c>
      <c r="AB3596" t="s">
        <v>125</v>
      </c>
      <c r="AC3596" s="150" t="str">
        <f>IFERROR(IF(JRF!C3609="","",IF(AND(VLOOKUP(JRF!C3609,X:AA,4,0)=JRF!B3609,VLOOKUP(JRF!C3609,X:Y,2,0)="A"),"","Inactive Dept Combo Error")),"Inactive Dept Combo Error")</f>
        <v/>
      </c>
      <c r="AD3596" t="str">
        <f>IFERROR(IF('Journal Template'!D4008="","",IF(AND(VLOOKUP('Journal Template'!D4008,X:AA,4,0)='Journal Template'!A4008,VLOOKUP('Journal Template'!D4008,X:Y,2,0)="A"),"","Inactive Dept Combo Error")),"")</f>
        <v/>
      </c>
      <c r="AK3596" s="150" t="str">
        <f>IF(JRF!B3609="","",IF(JRF!B3609=IFERROR(VLOOKUP(JRF!B3609,Checks!AI:AI,1,0),0),"Entry in Branch/Satellite BU's",""))</f>
        <v/>
      </c>
      <c r="AL3596" t="str">
        <f>IFERROR(IF('Journal Template'!A4008="","",IF('Journal Template'!A4008=IFERROR(VLOOKUP('Journal Template'!A4008,Checks!AI:AI,1,0),0),"Entry in Branch/Satellite BU's","")),"")</f>
        <v/>
      </c>
      <c r="AO3596" s="171"/>
      <c r="AP3596" s="171"/>
      <c r="AQ3596" s="171"/>
      <c r="AR3596" s="171"/>
      <c r="CI3596" t="str">
        <f>IF(JRF!F3609&gt;0,"",IF(JRF!B3609="","",IF(LEFT(JRF!B3609,1)=IFERROR(VLOOKUP(LEFT(JRF!B3609,1),$CF$2:$CF$5,1,0),0),"Product Code Required",IF(JRF!C3609="","",IF(JRF!C3609=IFERROR(VLOOKUP(JRF!C3609,$CH:$CH,1,0),0),"Product Code Required","NA")))))</f>
        <v/>
      </c>
      <c r="CJ3596" t="str">
        <f>IF(JRF!AV3609&gt;0,"",IF(JRF!Q3609="","",IF(LEFT(JRF!Q3609,1)=IFERROR(VLOOKUP(LEFT(JRF!Q3609,1),$CF$2:$CF$5,1,0),0),"Product Code Required",IF(JRF!V3609="","",IF(JRF!V3609=IFERROR(VLOOKUP(JRF!V3609,$CH:$CH,1,0),0),"Product Code Required","NA")))))</f>
        <v/>
      </c>
      <c r="CK3596" t="str">
        <f>IFERROR(IF(LEN('Journal Template'!F3607)&gt;0,"",IF('Journal Template'!A3607="","",IF(LEFT('Journal Template'!A3607,1)=IFERROR(VLOOKUP(LEFT('Journal Template'!A3607,1),Checks!$CF$2:$CF$5,1,0),0),"Product Code Required",IF('Journal Template'!D3607="","",IF('Journal Template'!D3607=IFERROR(VLOOKUP('Journal Template'!D3607,Checks!$CH:$CH,1,0),0),"Product Code Required","NA"))))),"")</f>
        <v/>
      </c>
    </row>
    <row r="3597" spans="14:89">
      <c r="N3597" t="s">
        <v>15586</v>
      </c>
      <c r="O3597" t="s">
        <v>15587</v>
      </c>
      <c r="P3597" t="s">
        <v>386</v>
      </c>
      <c r="Q3597" s="150" t="str">
        <f>IF(JRF!D3610="","",IF(IFERROR(VLOOKUP(JRF!D3610,Checks!N:P,3,0),0)="A","","Inactive account in Use"))</f>
        <v/>
      </c>
      <c r="R3597" t="str">
        <f>IFERROR(IF('Journal Template'!C4009="","",IF(IFERROR(VLOOKUP('Journal Template'!C4009,Checks!N:P,3,0),0)="A","","Inactive account in Use")),"")</f>
        <v/>
      </c>
      <c r="V3597" s="150" t="str">
        <f>IF(JRF!C3610="","",IF(IFERROR(VLOOKUP(JRF!C3610,Checks!S:U,3,0),0)="A","Entry with System fund Dept",""))</f>
        <v/>
      </c>
      <c r="W3597" t="str">
        <f>IFERROR(IF('Journal Template'!D4009="","",IF(IFERROR(VLOOKUP('Journal Template'!D4009,Checks!S:U,3,0),0)="A","Entry with System fund Dept","")),"")</f>
        <v/>
      </c>
      <c r="X3597" t="s">
        <v>15588</v>
      </c>
      <c r="Y3597" t="s">
        <v>386</v>
      </c>
      <c r="Z3597" t="s">
        <v>15589</v>
      </c>
      <c r="AA3597" t="s">
        <v>15590</v>
      </c>
      <c r="AB3597" t="s">
        <v>125</v>
      </c>
      <c r="AC3597" s="150" t="str">
        <f>IFERROR(IF(JRF!C3610="","",IF(AND(VLOOKUP(JRF!C3610,X:AA,4,0)=JRF!B3610,VLOOKUP(JRF!C3610,X:Y,2,0)="A"),"","Inactive Dept Combo Error")),"Inactive Dept Combo Error")</f>
        <v/>
      </c>
      <c r="AD3597" t="str">
        <f>IFERROR(IF('Journal Template'!D4009="","",IF(AND(VLOOKUP('Journal Template'!D4009,X:AA,4,0)='Journal Template'!A4009,VLOOKUP('Journal Template'!D4009,X:Y,2,0)="A"),"","Inactive Dept Combo Error")),"")</f>
        <v/>
      </c>
      <c r="AK3597" s="150" t="str">
        <f>IF(JRF!B3610="","",IF(JRF!B3610=IFERROR(VLOOKUP(JRF!B3610,Checks!AI:AI,1,0),0),"Entry in Branch/Satellite BU's",""))</f>
        <v/>
      </c>
      <c r="AL3597" t="str">
        <f>IFERROR(IF('Journal Template'!A4009="","",IF('Journal Template'!A4009=IFERROR(VLOOKUP('Journal Template'!A4009,Checks!AI:AI,1,0),0),"Entry in Branch/Satellite BU's","")),"")</f>
        <v/>
      </c>
      <c r="AO3597" s="171"/>
      <c r="AP3597" s="171"/>
      <c r="AQ3597" s="171"/>
      <c r="AR3597" s="171"/>
      <c r="CI3597" t="str">
        <f>IF(JRF!F3610&gt;0,"",IF(JRF!B3610="","",IF(LEFT(JRF!B3610,1)=IFERROR(VLOOKUP(LEFT(JRF!B3610,1),$CF$2:$CF$5,1,0),0),"Product Code Required",IF(JRF!C3610="","",IF(JRF!C3610=IFERROR(VLOOKUP(JRF!C3610,$CH:$CH,1,0),0),"Product Code Required","NA")))))</f>
        <v/>
      </c>
      <c r="CJ3597" t="str">
        <f>IF(JRF!AV3610&gt;0,"",IF(JRF!Q3610="","",IF(LEFT(JRF!Q3610,1)=IFERROR(VLOOKUP(LEFT(JRF!Q3610,1),$CF$2:$CF$5,1,0),0),"Product Code Required",IF(JRF!V3610="","",IF(JRF!V3610=IFERROR(VLOOKUP(JRF!V3610,$CH:$CH,1,0),0),"Product Code Required","NA")))))</f>
        <v/>
      </c>
      <c r="CK3597" t="str">
        <f>IFERROR(IF(LEN('Journal Template'!F3608)&gt;0,"",IF('Journal Template'!A3608="","",IF(LEFT('Journal Template'!A3608,1)=IFERROR(VLOOKUP(LEFT('Journal Template'!A3608,1),Checks!$CF$2:$CF$5,1,0),0),"Product Code Required",IF('Journal Template'!D3608="","",IF('Journal Template'!D3608=IFERROR(VLOOKUP('Journal Template'!D3608,Checks!$CH:$CH,1,0),0),"Product Code Required","NA"))))),"")</f>
        <v/>
      </c>
    </row>
    <row r="3598" spans="14:89">
      <c r="N3598" t="s">
        <v>15591</v>
      </c>
      <c r="O3598" t="s">
        <v>15592</v>
      </c>
      <c r="P3598" t="s">
        <v>386</v>
      </c>
      <c r="Q3598" s="150" t="str">
        <f>IF(JRF!D3611="","",IF(IFERROR(VLOOKUP(JRF!D3611,Checks!N:P,3,0),0)="A","","Inactive account in Use"))</f>
        <v/>
      </c>
      <c r="R3598" t="str">
        <f>IFERROR(IF('Journal Template'!C4010="","",IF(IFERROR(VLOOKUP('Journal Template'!C4010,Checks!N:P,3,0),0)="A","","Inactive account in Use")),"")</f>
        <v/>
      </c>
      <c r="V3598" s="150" t="str">
        <f>IF(JRF!C3611="","",IF(IFERROR(VLOOKUP(JRF!C3611,Checks!S:U,3,0),0)="A","Entry with System fund Dept",""))</f>
        <v/>
      </c>
      <c r="W3598" t="str">
        <f>IFERROR(IF('Journal Template'!D4010="","",IF(IFERROR(VLOOKUP('Journal Template'!D4010,Checks!S:U,3,0),0)="A","Entry with System fund Dept","")),"")</f>
        <v/>
      </c>
      <c r="X3598" t="s">
        <v>15593</v>
      </c>
      <c r="Y3598" t="s">
        <v>386</v>
      </c>
      <c r="Z3598" t="s">
        <v>15594</v>
      </c>
      <c r="AA3598" t="s">
        <v>15595</v>
      </c>
      <c r="AB3598" t="s">
        <v>125</v>
      </c>
      <c r="AC3598" s="150" t="str">
        <f>IFERROR(IF(JRF!C3611="","",IF(AND(VLOOKUP(JRF!C3611,X:AA,4,0)=JRF!B3611,VLOOKUP(JRF!C3611,X:Y,2,0)="A"),"","Inactive Dept Combo Error")),"Inactive Dept Combo Error")</f>
        <v/>
      </c>
      <c r="AD3598" t="str">
        <f>IFERROR(IF('Journal Template'!D4010="","",IF(AND(VLOOKUP('Journal Template'!D4010,X:AA,4,0)='Journal Template'!A4010,VLOOKUP('Journal Template'!D4010,X:Y,2,0)="A"),"","Inactive Dept Combo Error")),"")</f>
        <v/>
      </c>
      <c r="AK3598" s="150" t="str">
        <f>IF(JRF!B3611="","",IF(JRF!B3611=IFERROR(VLOOKUP(JRF!B3611,Checks!AI:AI,1,0),0),"Entry in Branch/Satellite BU's",""))</f>
        <v/>
      </c>
      <c r="AL3598" t="str">
        <f>IFERROR(IF('Journal Template'!A4010="","",IF('Journal Template'!A4010=IFERROR(VLOOKUP('Journal Template'!A4010,Checks!AI:AI,1,0),0),"Entry in Branch/Satellite BU's","")),"")</f>
        <v/>
      </c>
      <c r="AO3598" s="171"/>
      <c r="AP3598" s="171"/>
      <c r="AQ3598" s="171"/>
      <c r="AR3598" s="171"/>
      <c r="CI3598" t="str">
        <f>IF(JRF!F3611&gt;0,"",IF(JRF!B3611="","",IF(LEFT(JRF!B3611,1)=IFERROR(VLOOKUP(LEFT(JRF!B3611,1),$CF$2:$CF$5,1,0),0),"Product Code Required",IF(JRF!C3611="","",IF(JRF!C3611=IFERROR(VLOOKUP(JRF!C3611,$CH:$CH,1,0),0),"Product Code Required","NA")))))</f>
        <v/>
      </c>
      <c r="CJ3598" t="str">
        <f>IF(JRF!AV3611&gt;0,"",IF(JRF!Q3611="","",IF(LEFT(JRF!Q3611,1)=IFERROR(VLOOKUP(LEFT(JRF!Q3611,1),$CF$2:$CF$5,1,0),0),"Product Code Required",IF(JRF!V3611="","",IF(JRF!V3611=IFERROR(VLOOKUP(JRF!V3611,$CH:$CH,1,0),0),"Product Code Required","NA")))))</f>
        <v/>
      </c>
      <c r="CK3598" t="str">
        <f>IFERROR(IF(LEN('Journal Template'!F3609)&gt;0,"",IF('Journal Template'!A3609="","",IF(LEFT('Journal Template'!A3609,1)=IFERROR(VLOOKUP(LEFT('Journal Template'!A3609,1),Checks!$CF$2:$CF$5,1,0),0),"Product Code Required",IF('Journal Template'!D3609="","",IF('Journal Template'!D3609=IFERROR(VLOOKUP('Journal Template'!D3609,Checks!$CH:$CH,1,0),0),"Product Code Required","NA"))))),"")</f>
        <v/>
      </c>
    </row>
    <row r="3599" spans="14:89">
      <c r="N3599" t="s">
        <v>15596</v>
      </c>
      <c r="O3599" t="s">
        <v>15597</v>
      </c>
      <c r="P3599" t="s">
        <v>386</v>
      </c>
      <c r="Q3599" s="150" t="str">
        <f>IF(JRF!D3612="","",IF(IFERROR(VLOOKUP(JRF!D3612,Checks!N:P,3,0),0)="A","","Inactive account in Use"))</f>
        <v/>
      </c>
      <c r="R3599" t="str">
        <f>IFERROR(IF('Journal Template'!C4011="","",IF(IFERROR(VLOOKUP('Journal Template'!C4011,Checks!N:P,3,0),0)="A","","Inactive account in Use")),"")</f>
        <v/>
      </c>
      <c r="V3599" s="150" t="str">
        <f>IF(JRF!C3612="","",IF(IFERROR(VLOOKUP(JRF!C3612,Checks!S:U,3,0),0)="A","Entry with System fund Dept",""))</f>
        <v/>
      </c>
      <c r="W3599" t="str">
        <f>IFERROR(IF('Journal Template'!D4011="","",IF(IFERROR(VLOOKUP('Journal Template'!D4011,Checks!S:U,3,0),0)="A","Entry with System fund Dept","")),"")</f>
        <v/>
      </c>
      <c r="X3599" t="s">
        <v>15598</v>
      </c>
      <c r="Y3599" t="s">
        <v>386</v>
      </c>
      <c r="Z3599" t="s">
        <v>15599</v>
      </c>
      <c r="AA3599" t="s">
        <v>4005</v>
      </c>
      <c r="AB3599" t="s">
        <v>125</v>
      </c>
      <c r="AC3599" s="150" t="str">
        <f>IFERROR(IF(JRF!C3612="","",IF(AND(VLOOKUP(JRF!C3612,X:AA,4,0)=JRF!B3612,VLOOKUP(JRF!C3612,X:Y,2,0)="A"),"","Inactive Dept Combo Error")),"Inactive Dept Combo Error")</f>
        <v/>
      </c>
      <c r="AD3599" t="str">
        <f>IFERROR(IF('Journal Template'!D4011="","",IF(AND(VLOOKUP('Journal Template'!D4011,X:AA,4,0)='Journal Template'!A4011,VLOOKUP('Journal Template'!D4011,X:Y,2,0)="A"),"","Inactive Dept Combo Error")),"")</f>
        <v/>
      </c>
      <c r="AK3599" s="150" t="str">
        <f>IF(JRF!B3612="","",IF(JRF!B3612=IFERROR(VLOOKUP(JRF!B3612,Checks!AI:AI,1,0),0),"Entry in Branch/Satellite BU's",""))</f>
        <v/>
      </c>
      <c r="AL3599" t="str">
        <f>IFERROR(IF('Journal Template'!A4011="","",IF('Journal Template'!A4011=IFERROR(VLOOKUP('Journal Template'!A4011,Checks!AI:AI,1,0),0),"Entry in Branch/Satellite BU's","")),"")</f>
        <v/>
      </c>
      <c r="AO3599" s="171"/>
      <c r="AP3599" s="171"/>
      <c r="AQ3599" s="171"/>
      <c r="AR3599" s="171"/>
      <c r="CI3599" t="str">
        <f>IF(JRF!F3612&gt;0,"",IF(JRF!B3612="","",IF(LEFT(JRF!B3612,1)=IFERROR(VLOOKUP(LEFT(JRF!B3612,1),$CF$2:$CF$5,1,0),0),"Product Code Required",IF(JRF!C3612="","",IF(JRF!C3612=IFERROR(VLOOKUP(JRF!C3612,$CH:$CH,1,0),0),"Product Code Required","NA")))))</f>
        <v/>
      </c>
      <c r="CJ3599" t="str">
        <f>IF(JRF!AV3612&gt;0,"",IF(JRF!Q3612="","",IF(LEFT(JRF!Q3612,1)=IFERROR(VLOOKUP(LEFT(JRF!Q3612,1),$CF$2:$CF$5,1,0),0),"Product Code Required",IF(JRF!V3612="","",IF(JRF!V3612=IFERROR(VLOOKUP(JRF!V3612,$CH:$CH,1,0),0),"Product Code Required","NA")))))</f>
        <v/>
      </c>
      <c r="CK3599" t="str">
        <f>IFERROR(IF(LEN('Journal Template'!F3610)&gt;0,"",IF('Journal Template'!A3610="","",IF(LEFT('Journal Template'!A3610,1)=IFERROR(VLOOKUP(LEFT('Journal Template'!A3610,1),Checks!$CF$2:$CF$5,1,0),0),"Product Code Required",IF('Journal Template'!D3610="","",IF('Journal Template'!D3610=IFERROR(VLOOKUP('Journal Template'!D3610,Checks!$CH:$CH,1,0),0),"Product Code Required","NA"))))),"")</f>
        <v/>
      </c>
    </row>
    <row r="3600" spans="14:89">
      <c r="N3600" t="s">
        <v>15600</v>
      </c>
      <c r="O3600" t="s">
        <v>15601</v>
      </c>
      <c r="P3600" t="s">
        <v>386</v>
      </c>
      <c r="Q3600" s="150" t="str">
        <f>IF(JRF!D3613="","",IF(IFERROR(VLOOKUP(JRF!D3613,Checks!N:P,3,0),0)="A","","Inactive account in Use"))</f>
        <v/>
      </c>
      <c r="R3600" t="str">
        <f>IFERROR(IF('Journal Template'!C4012="","",IF(IFERROR(VLOOKUP('Journal Template'!C4012,Checks!N:P,3,0),0)="A","","Inactive account in Use")),"")</f>
        <v/>
      </c>
      <c r="V3600" s="150" t="str">
        <f>IF(JRF!C3613="","",IF(IFERROR(VLOOKUP(JRF!C3613,Checks!S:U,3,0),0)="A","Entry with System fund Dept",""))</f>
        <v/>
      </c>
      <c r="W3600" t="str">
        <f>IFERROR(IF('Journal Template'!D4012="","",IF(IFERROR(VLOOKUP('Journal Template'!D4012,Checks!S:U,3,0),0)="A","Entry with System fund Dept","")),"")</f>
        <v/>
      </c>
      <c r="X3600" t="s">
        <v>15602</v>
      </c>
      <c r="Y3600" t="s">
        <v>386</v>
      </c>
      <c r="Z3600" t="s">
        <v>15603</v>
      </c>
      <c r="AA3600" t="s">
        <v>15604</v>
      </c>
      <c r="AB3600" t="s">
        <v>125</v>
      </c>
      <c r="AC3600" s="150" t="str">
        <f>IFERROR(IF(JRF!C3613="","",IF(AND(VLOOKUP(JRF!C3613,X:AA,4,0)=JRF!B3613,VLOOKUP(JRF!C3613,X:Y,2,0)="A"),"","Inactive Dept Combo Error")),"Inactive Dept Combo Error")</f>
        <v/>
      </c>
      <c r="AD3600" t="str">
        <f>IFERROR(IF('Journal Template'!D4012="","",IF(AND(VLOOKUP('Journal Template'!D4012,X:AA,4,0)='Journal Template'!A4012,VLOOKUP('Journal Template'!D4012,X:Y,2,0)="A"),"","Inactive Dept Combo Error")),"")</f>
        <v/>
      </c>
      <c r="AK3600" s="150" t="str">
        <f>IF(JRF!B3613="","",IF(JRF!B3613=IFERROR(VLOOKUP(JRF!B3613,Checks!AI:AI,1,0),0),"Entry in Branch/Satellite BU's",""))</f>
        <v/>
      </c>
      <c r="AL3600" t="str">
        <f>IFERROR(IF('Journal Template'!A4012="","",IF('Journal Template'!A4012=IFERROR(VLOOKUP('Journal Template'!A4012,Checks!AI:AI,1,0),0),"Entry in Branch/Satellite BU's","")),"")</f>
        <v/>
      </c>
      <c r="AO3600" s="171"/>
      <c r="AP3600" s="171"/>
      <c r="AQ3600" s="171"/>
      <c r="AR3600" s="171"/>
      <c r="CI3600" t="str">
        <f>IF(JRF!F3613&gt;0,"",IF(JRF!B3613="","",IF(LEFT(JRF!B3613,1)=IFERROR(VLOOKUP(LEFT(JRF!B3613,1),$CF$2:$CF$5,1,0),0),"Product Code Required",IF(JRF!C3613="","",IF(JRF!C3613=IFERROR(VLOOKUP(JRF!C3613,$CH:$CH,1,0),0),"Product Code Required","NA")))))</f>
        <v/>
      </c>
      <c r="CJ3600" t="str">
        <f>IF(JRF!AV3613&gt;0,"",IF(JRF!Q3613="","",IF(LEFT(JRF!Q3613,1)=IFERROR(VLOOKUP(LEFT(JRF!Q3613,1),$CF$2:$CF$5,1,0),0),"Product Code Required",IF(JRF!V3613="","",IF(JRF!V3613=IFERROR(VLOOKUP(JRF!V3613,$CH:$CH,1,0),0),"Product Code Required","NA")))))</f>
        <v/>
      </c>
      <c r="CK3600" t="str">
        <f>IFERROR(IF(LEN('Journal Template'!F3611)&gt;0,"",IF('Journal Template'!A3611="","",IF(LEFT('Journal Template'!A3611,1)=IFERROR(VLOOKUP(LEFT('Journal Template'!A3611,1),Checks!$CF$2:$CF$5,1,0),0),"Product Code Required",IF('Journal Template'!D3611="","",IF('Journal Template'!D3611=IFERROR(VLOOKUP('Journal Template'!D3611,Checks!$CH:$CH,1,0),0),"Product Code Required","NA"))))),"")</f>
        <v/>
      </c>
    </row>
    <row r="3601" spans="14:89">
      <c r="N3601" t="s">
        <v>15605</v>
      </c>
      <c r="O3601" t="s">
        <v>15606</v>
      </c>
      <c r="P3601" t="s">
        <v>386</v>
      </c>
      <c r="Q3601" s="150" t="str">
        <f>IF(JRF!D3614="","",IF(IFERROR(VLOOKUP(JRF!D3614,Checks!N:P,3,0),0)="A","","Inactive account in Use"))</f>
        <v/>
      </c>
      <c r="R3601" t="str">
        <f>IFERROR(IF('Journal Template'!C4013="","",IF(IFERROR(VLOOKUP('Journal Template'!C4013,Checks!N:P,3,0),0)="A","","Inactive account in Use")),"")</f>
        <v/>
      </c>
      <c r="V3601" s="150" t="str">
        <f>IF(JRF!C3614="","",IF(IFERROR(VLOOKUP(JRF!C3614,Checks!S:U,3,0),0)="A","Entry with System fund Dept",""))</f>
        <v/>
      </c>
      <c r="W3601" t="str">
        <f>IFERROR(IF('Journal Template'!D4013="","",IF(IFERROR(VLOOKUP('Journal Template'!D4013,Checks!S:U,3,0),0)="A","Entry with System fund Dept","")),"")</f>
        <v/>
      </c>
      <c r="X3601" t="s">
        <v>15607</v>
      </c>
      <c r="Y3601" t="s">
        <v>386</v>
      </c>
      <c r="Z3601" t="s">
        <v>15608</v>
      </c>
      <c r="AA3601" t="s">
        <v>15609</v>
      </c>
      <c r="AB3601" t="s">
        <v>125</v>
      </c>
      <c r="AC3601" s="150" t="str">
        <f>IFERROR(IF(JRF!C3614="","",IF(AND(VLOOKUP(JRF!C3614,X:AA,4,0)=JRF!B3614,VLOOKUP(JRF!C3614,X:Y,2,0)="A"),"","Inactive Dept Combo Error")),"Inactive Dept Combo Error")</f>
        <v/>
      </c>
      <c r="AD3601" t="str">
        <f>IFERROR(IF('Journal Template'!D4013="","",IF(AND(VLOOKUP('Journal Template'!D4013,X:AA,4,0)='Journal Template'!A4013,VLOOKUP('Journal Template'!D4013,X:Y,2,0)="A"),"","Inactive Dept Combo Error")),"")</f>
        <v/>
      </c>
      <c r="AK3601" s="150" t="str">
        <f>IF(JRF!B3614="","",IF(JRF!B3614=IFERROR(VLOOKUP(JRF!B3614,Checks!AI:AI,1,0),0),"Entry in Branch/Satellite BU's",""))</f>
        <v/>
      </c>
      <c r="AL3601" t="str">
        <f>IFERROR(IF('Journal Template'!A4013="","",IF('Journal Template'!A4013=IFERROR(VLOOKUP('Journal Template'!A4013,Checks!AI:AI,1,0),0),"Entry in Branch/Satellite BU's","")),"")</f>
        <v/>
      </c>
      <c r="AO3601" s="171"/>
      <c r="AP3601" s="171"/>
      <c r="AQ3601" s="171"/>
      <c r="AR3601" s="171"/>
      <c r="CI3601" t="str">
        <f>IF(JRF!F3614&gt;0,"",IF(JRF!B3614="","",IF(LEFT(JRF!B3614,1)=IFERROR(VLOOKUP(LEFT(JRF!B3614,1),$CF$2:$CF$5,1,0),0),"Product Code Required",IF(JRF!C3614="","",IF(JRF!C3614=IFERROR(VLOOKUP(JRF!C3614,$CH:$CH,1,0),0),"Product Code Required","NA")))))</f>
        <v/>
      </c>
      <c r="CJ3601" t="str">
        <f>IF(JRF!AV3614&gt;0,"",IF(JRF!Q3614="","",IF(LEFT(JRF!Q3614,1)=IFERROR(VLOOKUP(LEFT(JRF!Q3614,1),$CF$2:$CF$5,1,0),0),"Product Code Required",IF(JRF!V3614="","",IF(JRF!V3614=IFERROR(VLOOKUP(JRF!V3614,$CH:$CH,1,0),0),"Product Code Required","NA")))))</f>
        <v/>
      </c>
      <c r="CK3601" t="str">
        <f>IFERROR(IF(LEN('Journal Template'!F3612)&gt;0,"",IF('Journal Template'!A3612="","",IF(LEFT('Journal Template'!A3612,1)=IFERROR(VLOOKUP(LEFT('Journal Template'!A3612,1),Checks!$CF$2:$CF$5,1,0),0),"Product Code Required",IF('Journal Template'!D3612="","",IF('Journal Template'!D3612=IFERROR(VLOOKUP('Journal Template'!D3612,Checks!$CH:$CH,1,0),0),"Product Code Required","NA"))))),"")</f>
        <v/>
      </c>
    </row>
    <row r="3602" spans="14:89">
      <c r="N3602" t="s">
        <v>15610</v>
      </c>
      <c r="O3602" t="s">
        <v>15611</v>
      </c>
      <c r="P3602" t="s">
        <v>386</v>
      </c>
      <c r="Q3602" s="150" t="str">
        <f>IF(JRF!D3615="","",IF(IFERROR(VLOOKUP(JRF!D3615,Checks!N:P,3,0),0)="A","","Inactive account in Use"))</f>
        <v/>
      </c>
      <c r="R3602" t="str">
        <f>IFERROR(IF('Journal Template'!C4014="","",IF(IFERROR(VLOOKUP('Journal Template'!C4014,Checks!N:P,3,0),0)="A","","Inactive account in Use")),"")</f>
        <v/>
      </c>
      <c r="V3602" s="150" t="str">
        <f>IF(JRF!C3615="","",IF(IFERROR(VLOOKUP(JRF!C3615,Checks!S:U,3,0),0)="A","Entry with System fund Dept",""))</f>
        <v/>
      </c>
      <c r="W3602" t="str">
        <f>IFERROR(IF('Journal Template'!D4014="","",IF(IFERROR(VLOOKUP('Journal Template'!D4014,Checks!S:U,3,0),0)="A","Entry with System fund Dept","")),"")</f>
        <v/>
      </c>
      <c r="X3602" t="s">
        <v>15612</v>
      </c>
      <c r="Y3602" t="s">
        <v>389</v>
      </c>
      <c r="Z3602" t="s">
        <v>15613</v>
      </c>
      <c r="AA3602" t="s">
        <v>15614</v>
      </c>
      <c r="AB3602" t="s">
        <v>125</v>
      </c>
      <c r="AC3602" s="150" t="str">
        <f>IFERROR(IF(JRF!C3615="","",IF(AND(VLOOKUP(JRF!C3615,X:AA,4,0)=JRF!B3615,VLOOKUP(JRF!C3615,X:Y,2,0)="A"),"","Inactive Dept Combo Error")),"Inactive Dept Combo Error")</f>
        <v/>
      </c>
      <c r="AD3602" t="str">
        <f>IFERROR(IF('Journal Template'!D4014="","",IF(AND(VLOOKUP('Journal Template'!D4014,X:AA,4,0)='Journal Template'!A4014,VLOOKUP('Journal Template'!D4014,X:Y,2,0)="A"),"","Inactive Dept Combo Error")),"")</f>
        <v/>
      </c>
      <c r="AK3602" s="150" t="str">
        <f>IF(JRF!B3615="","",IF(JRF!B3615=IFERROR(VLOOKUP(JRF!B3615,Checks!AI:AI,1,0),0),"Entry in Branch/Satellite BU's",""))</f>
        <v/>
      </c>
      <c r="AL3602" t="str">
        <f>IFERROR(IF('Journal Template'!A4014="","",IF('Journal Template'!A4014=IFERROR(VLOOKUP('Journal Template'!A4014,Checks!AI:AI,1,0),0),"Entry in Branch/Satellite BU's","")),"")</f>
        <v/>
      </c>
      <c r="AO3602" s="171"/>
      <c r="AP3602" s="171"/>
      <c r="AQ3602" s="171"/>
      <c r="AR3602" s="171"/>
      <c r="CI3602" t="str">
        <f>IF(JRF!F3615&gt;0,"",IF(JRF!B3615="","",IF(LEFT(JRF!B3615,1)=IFERROR(VLOOKUP(LEFT(JRF!B3615,1),$CF$2:$CF$5,1,0),0),"Product Code Required",IF(JRF!C3615="","",IF(JRF!C3615=IFERROR(VLOOKUP(JRF!C3615,$CH:$CH,1,0),0),"Product Code Required","NA")))))</f>
        <v/>
      </c>
      <c r="CJ3602" t="str">
        <f>IF(JRF!AV3615&gt;0,"",IF(JRF!Q3615="","",IF(LEFT(JRF!Q3615,1)=IFERROR(VLOOKUP(LEFT(JRF!Q3615,1),$CF$2:$CF$5,1,0),0),"Product Code Required",IF(JRF!V3615="","",IF(JRF!V3615=IFERROR(VLOOKUP(JRF!V3615,$CH:$CH,1,0),0),"Product Code Required","NA")))))</f>
        <v/>
      </c>
      <c r="CK3602" t="str">
        <f>IFERROR(IF(LEN('Journal Template'!F3613)&gt;0,"",IF('Journal Template'!A3613="","",IF(LEFT('Journal Template'!A3613,1)=IFERROR(VLOOKUP(LEFT('Journal Template'!A3613,1),Checks!$CF$2:$CF$5,1,0),0),"Product Code Required",IF('Journal Template'!D3613="","",IF('Journal Template'!D3613=IFERROR(VLOOKUP('Journal Template'!D3613,Checks!$CH:$CH,1,0),0),"Product Code Required","NA"))))),"")</f>
        <v/>
      </c>
    </row>
    <row r="3603" spans="14:89">
      <c r="N3603" t="s">
        <v>15615</v>
      </c>
      <c r="O3603" t="s">
        <v>15616</v>
      </c>
      <c r="P3603" t="s">
        <v>386</v>
      </c>
      <c r="Q3603" s="150" t="str">
        <f>IF(JRF!D3616="","",IF(IFERROR(VLOOKUP(JRF!D3616,Checks!N:P,3,0),0)="A","","Inactive account in Use"))</f>
        <v/>
      </c>
      <c r="R3603" t="str">
        <f>IFERROR(IF('Journal Template'!C4015="","",IF(IFERROR(VLOOKUP('Journal Template'!C4015,Checks!N:P,3,0),0)="A","","Inactive account in Use")),"")</f>
        <v/>
      </c>
      <c r="V3603" s="150" t="str">
        <f>IF(JRF!C3616="","",IF(IFERROR(VLOOKUP(JRF!C3616,Checks!S:U,3,0),0)="A","Entry with System fund Dept",""))</f>
        <v/>
      </c>
      <c r="W3603" t="str">
        <f>IFERROR(IF('Journal Template'!D4015="","",IF(IFERROR(VLOOKUP('Journal Template'!D4015,Checks!S:U,3,0),0)="A","Entry with System fund Dept","")),"")</f>
        <v/>
      </c>
      <c r="X3603" t="s">
        <v>15617</v>
      </c>
      <c r="Y3603" t="s">
        <v>389</v>
      </c>
      <c r="Z3603" t="s">
        <v>15618</v>
      </c>
      <c r="AA3603" t="s">
        <v>15619</v>
      </c>
      <c r="AB3603" t="s">
        <v>125</v>
      </c>
      <c r="AC3603" s="150" t="str">
        <f>IFERROR(IF(JRF!C3616="","",IF(AND(VLOOKUP(JRF!C3616,X:AA,4,0)=JRF!B3616,VLOOKUP(JRF!C3616,X:Y,2,0)="A"),"","Inactive Dept Combo Error")),"Inactive Dept Combo Error")</f>
        <v/>
      </c>
      <c r="AD3603" t="str">
        <f>IFERROR(IF('Journal Template'!D4015="","",IF(AND(VLOOKUP('Journal Template'!D4015,X:AA,4,0)='Journal Template'!A4015,VLOOKUP('Journal Template'!D4015,X:Y,2,0)="A"),"","Inactive Dept Combo Error")),"")</f>
        <v/>
      </c>
      <c r="AK3603" s="150" t="str">
        <f>IF(JRF!B3616="","",IF(JRF!B3616=IFERROR(VLOOKUP(JRF!B3616,Checks!AI:AI,1,0),0),"Entry in Branch/Satellite BU's",""))</f>
        <v/>
      </c>
      <c r="AL3603" t="str">
        <f>IFERROR(IF('Journal Template'!A4015="","",IF('Journal Template'!A4015=IFERROR(VLOOKUP('Journal Template'!A4015,Checks!AI:AI,1,0),0),"Entry in Branch/Satellite BU's","")),"")</f>
        <v/>
      </c>
      <c r="AO3603" s="171"/>
      <c r="AP3603" s="171"/>
      <c r="AQ3603" s="171"/>
      <c r="AR3603" s="171"/>
      <c r="CI3603" t="str">
        <f>IF(JRF!F3616&gt;0,"",IF(JRF!B3616="","",IF(LEFT(JRF!B3616,1)=IFERROR(VLOOKUP(LEFT(JRF!B3616,1),$CF$2:$CF$5,1,0),0),"Product Code Required",IF(JRF!C3616="","",IF(JRF!C3616=IFERROR(VLOOKUP(JRF!C3616,$CH:$CH,1,0),0),"Product Code Required","NA")))))</f>
        <v/>
      </c>
      <c r="CJ3603" t="str">
        <f>IF(JRF!AV3616&gt;0,"",IF(JRF!Q3616="","",IF(LEFT(JRF!Q3616,1)=IFERROR(VLOOKUP(LEFT(JRF!Q3616,1),$CF$2:$CF$5,1,0),0),"Product Code Required",IF(JRF!V3616="","",IF(JRF!V3616=IFERROR(VLOOKUP(JRF!V3616,$CH:$CH,1,0),0),"Product Code Required","NA")))))</f>
        <v/>
      </c>
      <c r="CK3603" t="str">
        <f>IFERROR(IF(LEN('Journal Template'!F3614)&gt;0,"",IF('Journal Template'!A3614="","",IF(LEFT('Journal Template'!A3614,1)=IFERROR(VLOOKUP(LEFT('Journal Template'!A3614,1),Checks!$CF$2:$CF$5,1,0),0),"Product Code Required",IF('Journal Template'!D3614="","",IF('Journal Template'!D3614=IFERROR(VLOOKUP('Journal Template'!D3614,Checks!$CH:$CH,1,0),0),"Product Code Required","NA"))))),"")</f>
        <v/>
      </c>
    </row>
    <row r="3604" spans="14:89">
      <c r="N3604" t="s">
        <v>15620</v>
      </c>
      <c r="O3604" t="s">
        <v>15621</v>
      </c>
      <c r="P3604" t="s">
        <v>386</v>
      </c>
      <c r="Q3604" s="150" t="str">
        <f>IF(JRF!D3617="","",IF(IFERROR(VLOOKUP(JRF!D3617,Checks!N:P,3,0),0)="A","","Inactive account in Use"))</f>
        <v/>
      </c>
      <c r="R3604" t="str">
        <f>IFERROR(IF('Journal Template'!C4016="","",IF(IFERROR(VLOOKUP('Journal Template'!C4016,Checks!N:P,3,0),0)="A","","Inactive account in Use")),"")</f>
        <v/>
      </c>
      <c r="V3604" s="150" t="str">
        <f>IF(JRF!C3617="","",IF(IFERROR(VLOOKUP(JRF!C3617,Checks!S:U,3,0),0)="A","Entry with System fund Dept",""))</f>
        <v/>
      </c>
      <c r="W3604" t="str">
        <f>IFERROR(IF('Journal Template'!D4016="","",IF(IFERROR(VLOOKUP('Journal Template'!D4016,Checks!S:U,3,0),0)="A","Entry with System fund Dept","")),"")</f>
        <v/>
      </c>
      <c r="X3604" t="s">
        <v>15622</v>
      </c>
      <c r="Y3604" t="s">
        <v>386</v>
      </c>
      <c r="Z3604" t="s">
        <v>15623</v>
      </c>
      <c r="AA3604" t="s">
        <v>15624</v>
      </c>
      <c r="AB3604" t="s">
        <v>125</v>
      </c>
      <c r="AC3604" s="150" t="str">
        <f>IFERROR(IF(JRF!C3617="","",IF(AND(VLOOKUP(JRF!C3617,X:AA,4,0)=JRF!B3617,VLOOKUP(JRF!C3617,X:Y,2,0)="A"),"","Inactive Dept Combo Error")),"Inactive Dept Combo Error")</f>
        <v/>
      </c>
      <c r="AD3604" t="str">
        <f>IFERROR(IF('Journal Template'!D4016="","",IF(AND(VLOOKUP('Journal Template'!D4016,X:AA,4,0)='Journal Template'!A4016,VLOOKUP('Journal Template'!D4016,X:Y,2,0)="A"),"","Inactive Dept Combo Error")),"")</f>
        <v/>
      </c>
      <c r="AK3604" s="150" t="str">
        <f>IF(JRF!B3617="","",IF(JRF!B3617=IFERROR(VLOOKUP(JRF!B3617,Checks!AI:AI,1,0),0),"Entry in Branch/Satellite BU's",""))</f>
        <v/>
      </c>
      <c r="AL3604" t="str">
        <f>IFERROR(IF('Journal Template'!A4016="","",IF('Journal Template'!A4016=IFERROR(VLOOKUP('Journal Template'!A4016,Checks!AI:AI,1,0),0),"Entry in Branch/Satellite BU's","")),"")</f>
        <v/>
      </c>
      <c r="AO3604" s="171"/>
      <c r="AP3604" s="171"/>
      <c r="AQ3604" s="171"/>
      <c r="AR3604" s="171"/>
      <c r="CI3604" t="str">
        <f>IF(JRF!F3617&gt;0,"",IF(JRF!B3617="","",IF(LEFT(JRF!B3617,1)=IFERROR(VLOOKUP(LEFT(JRF!B3617,1),$CF$2:$CF$5,1,0),0),"Product Code Required",IF(JRF!C3617="","",IF(JRF!C3617=IFERROR(VLOOKUP(JRF!C3617,$CH:$CH,1,0),0),"Product Code Required","NA")))))</f>
        <v/>
      </c>
      <c r="CJ3604" t="str">
        <f>IF(JRF!AV3617&gt;0,"",IF(JRF!Q3617="","",IF(LEFT(JRF!Q3617,1)=IFERROR(VLOOKUP(LEFT(JRF!Q3617,1),$CF$2:$CF$5,1,0),0),"Product Code Required",IF(JRF!V3617="","",IF(JRF!V3617=IFERROR(VLOOKUP(JRF!V3617,$CH:$CH,1,0),0),"Product Code Required","NA")))))</f>
        <v/>
      </c>
      <c r="CK3604" t="str">
        <f>IFERROR(IF(LEN('Journal Template'!F3615)&gt;0,"",IF('Journal Template'!A3615="","",IF(LEFT('Journal Template'!A3615,1)=IFERROR(VLOOKUP(LEFT('Journal Template'!A3615,1),Checks!$CF$2:$CF$5,1,0),0),"Product Code Required",IF('Journal Template'!D3615="","",IF('Journal Template'!D3615=IFERROR(VLOOKUP('Journal Template'!D3615,Checks!$CH:$CH,1,0),0),"Product Code Required","NA"))))),"")</f>
        <v/>
      </c>
    </row>
    <row r="3605" spans="14:89">
      <c r="N3605" t="s">
        <v>15625</v>
      </c>
      <c r="O3605" t="s">
        <v>15626</v>
      </c>
      <c r="P3605" t="s">
        <v>386</v>
      </c>
      <c r="Q3605" s="150" t="str">
        <f>IF(JRF!D3618="","",IF(IFERROR(VLOOKUP(JRF!D3618,Checks!N:P,3,0),0)="A","","Inactive account in Use"))</f>
        <v/>
      </c>
      <c r="R3605" t="str">
        <f>IFERROR(IF('Journal Template'!C4017="","",IF(IFERROR(VLOOKUP('Journal Template'!C4017,Checks!N:P,3,0),0)="A","","Inactive account in Use")),"")</f>
        <v/>
      </c>
      <c r="V3605" s="150" t="str">
        <f>IF(JRF!C3618="","",IF(IFERROR(VLOOKUP(JRF!C3618,Checks!S:U,3,0),0)="A","Entry with System fund Dept",""))</f>
        <v/>
      </c>
      <c r="W3605" t="str">
        <f>IFERROR(IF('Journal Template'!D4017="","",IF(IFERROR(VLOOKUP('Journal Template'!D4017,Checks!S:U,3,0),0)="A","Entry with System fund Dept","")),"")</f>
        <v/>
      </c>
      <c r="X3605" t="s">
        <v>15627</v>
      </c>
      <c r="Y3605" t="s">
        <v>386</v>
      </c>
      <c r="Z3605" t="s">
        <v>15628</v>
      </c>
      <c r="AA3605" t="s">
        <v>15629</v>
      </c>
      <c r="AB3605" t="s">
        <v>125</v>
      </c>
      <c r="AC3605" s="150" t="str">
        <f>IFERROR(IF(JRF!C3618="","",IF(AND(VLOOKUP(JRF!C3618,X:AA,4,0)=JRF!B3618,VLOOKUP(JRF!C3618,X:Y,2,0)="A"),"","Inactive Dept Combo Error")),"Inactive Dept Combo Error")</f>
        <v/>
      </c>
      <c r="AD3605" t="str">
        <f>IFERROR(IF('Journal Template'!D4017="","",IF(AND(VLOOKUP('Journal Template'!D4017,X:AA,4,0)='Journal Template'!A4017,VLOOKUP('Journal Template'!D4017,X:Y,2,0)="A"),"","Inactive Dept Combo Error")),"")</f>
        <v/>
      </c>
      <c r="AK3605" s="150" t="str">
        <f>IF(JRF!B3618="","",IF(JRF!B3618=IFERROR(VLOOKUP(JRF!B3618,Checks!AI:AI,1,0),0),"Entry in Branch/Satellite BU's",""))</f>
        <v/>
      </c>
      <c r="AL3605" t="str">
        <f>IFERROR(IF('Journal Template'!A4017="","",IF('Journal Template'!A4017=IFERROR(VLOOKUP('Journal Template'!A4017,Checks!AI:AI,1,0),0),"Entry in Branch/Satellite BU's","")),"")</f>
        <v/>
      </c>
      <c r="AO3605" s="171"/>
      <c r="AP3605" s="171"/>
      <c r="AQ3605" s="171"/>
      <c r="AR3605" s="171"/>
      <c r="CI3605" t="str">
        <f>IF(JRF!F3618&gt;0,"",IF(JRF!B3618="","",IF(LEFT(JRF!B3618,1)=IFERROR(VLOOKUP(LEFT(JRF!B3618,1),$CF$2:$CF$5,1,0),0),"Product Code Required",IF(JRF!C3618="","",IF(JRF!C3618=IFERROR(VLOOKUP(JRF!C3618,$CH:$CH,1,0),0),"Product Code Required","NA")))))</f>
        <v/>
      </c>
      <c r="CJ3605" t="str">
        <f>IF(JRF!AV3618&gt;0,"",IF(JRF!Q3618="","",IF(LEFT(JRF!Q3618,1)=IFERROR(VLOOKUP(LEFT(JRF!Q3618,1),$CF$2:$CF$5,1,0),0),"Product Code Required",IF(JRF!V3618="","",IF(JRF!V3618=IFERROR(VLOOKUP(JRF!V3618,$CH:$CH,1,0),0),"Product Code Required","NA")))))</f>
        <v/>
      </c>
      <c r="CK3605" t="str">
        <f>IFERROR(IF(LEN('Journal Template'!F3616)&gt;0,"",IF('Journal Template'!A3616="","",IF(LEFT('Journal Template'!A3616,1)=IFERROR(VLOOKUP(LEFT('Journal Template'!A3616,1),Checks!$CF$2:$CF$5,1,0),0),"Product Code Required",IF('Journal Template'!D3616="","",IF('Journal Template'!D3616=IFERROR(VLOOKUP('Journal Template'!D3616,Checks!$CH:$CH,1,0),0),"Product Code Required","NA"))))),"")</f>
        <v/>
      </c>
    </row>
    <row r="3606" spans="14:89">
      <c r="N3606" t="s">
        <v>15630</v>
      </c>
      <c r="O3606" t="s">
        <v>15631</v>
      </c>
      <c r="P3606" t="s">
        <v>386</v>
      </c>
      <c r="Q3606" s="150" t="str">
        <f>IF(JRF!D3619="","",IF(IFERROR(VLOOKUP(JRF!D3619,Checks!N:P,3,0),0)="A","","Inactive account in Use"))</f>
        <v/>
      </c>
      <c r="R3606" t="str">
        <f>IFERROR(IF('Journal Template'!C4018="","",IF(IFERROR(VLOOKUP('Journal Template'!C4018,Checks!N:P,3,0),0)="A","","Inactive account in Use")),"")</f>
        <v/>
      </c>
      <c r="V3606" s="150" t="str">
        <f>IF(JRF!C3619="","",IF(IFERROR(VLOOKUP(JRF!C3619,Checks!S:U,3,0),0)="A","Entry with System fund Dept",""))</f>
        <v/>
      </c>
      <c r="W3606" t="str">
        <f>IFERROR(IF('Journal Template'!D4018="","",IF(IFERROR(VLOOKUP('Journal Template'!D4018,Checks!S:U,3,0),0)="A","Entry with System fund Dept","")),"")</f>
        <v/>
      </c>
      <c r="X3606" t="s">
        <v>15632</v>
      </c>
      <c r="Y3606" t="s">
        <v>386</v>
      </c>
      <c r="Z3606" t="s">
        <v>15633</v>
      </c>
      <c r="AA3606" t="s">
        <v>15634</v>
      </c>
      <c r="AB3606" t="s">
        <v>125</v>
      </c>
      <c r="AC3606" s="150" t="str">
        <f>IFERROR(IF(JRF!C3619="","",IF(AND(VLOOKUP(JRF!C3619,X:AA,4,0)=JRF!B3619,VLOOKUP(JRF!C3619,X:Y,2,0)="A"),"","Inactive Dept Combo Error")),"Inactive Dept Combo Error")</f>
        <v/>
      </c>
      <c r="AD3606" t="str">
        <f>IFERROR(IF('Journal Template'!D4018="","",IF(AND(VLOOKUP('Journal Template'!D4018,X:AA,4,0)='Journal Template'!A4018,VLOOKUP('Journal Template'!D4018,X:Y,2,0)="A"),"","Inactive Dept Combo Error")),"")</f>
        <v/>
      </c>
      <c r="AK3606" s="150" t="str">
        <f>IF(JRF!B3619="","",IF(JRF!B3619=IFERROR(VLOOKUP(JRF!B3619,Checks!AI:AI,1,0),0),"Entry in Branch/Satellite BU's",""))</f>
        <v/>
      </c>
      <c r="AL3606" t="str">
        <f>IFERROR(IF('Journal Template'!A4018="","",IF('Journal Template'!A4018=IFERROR(VLOOKUP('Journal Template'!A4018,Checks!AI:AI,1,0),0),"Entry in Branch/Satellite BU's","")),"")</f>
        <v/>
      </c>
      <c r="AO3606" s="171"/>
      <c r="AP3606" s="171"/>
      <c r="AQ3606" s="171"/>
      <c r="AR3606" s="171"/>
      <c r="CI3606" t="str">
        <f>IF(JRF!F3619&gt;0,"",IF(JRF!B3619="","",IF(LEFT(JRF!B3619,1)=IFERROR(VLOOKUP(LEFT(JRF!B3619,1),$CF$2:$CF$5,1,0),0),"Product Code Required",IF(JRF!C3619="","",IF(JRF!C3619=IFERROR(VLOOKUP(JRF!C3619,$CH:$CH,1,0),0),"Product Code Required","NA")))))</f>
        <v/>
      </c>
      <c r="CJ3606" t="str">
        <f>IF(JRF!AV3619&gt;0,"",IF(JRF!Q3619="","",IF(LEFT(JRF!Q3619,1)=IFERROR(VLOOKUP(LEFT(JRF!Q3619,1),$CF$2:$CF$5,1,0),0),"Product Code Required",IF(JRF!V3619="","",IF(JRF!V3619=IFERROR(VLOOKUP(JRF!V3619,$CH:$CH,1,0),0),"Product Code Required","NA")))))</f>
        <v/>
      </c>
      <c r="CK3606" t="str">
        <f>IFERROR(IF(LEN('Journal Template'!F3617)&gt;0,"",IF('Journal Template'!A3617="","",IF(LEFT('Journal Template'!A3617,1)=IFERROR(VLOOKUP(LEFT('Journal Template'!A3617,1),Checks!$CF$2:$CF$5,1,0),0),"Product Code Required",IF('Journal Template'!D3617="","",IF('Journal Template'!D3617=IFERROR(VLOOKUP('Journal Template'!D3617,Checks!$CH:$CH,1,0),0),"Product Code Required","NA"))))),"")</f>
        <v/>
      </c>
    </row>
    <row r="3607" spans="14:89">
      <c r="N3607" t="s">
        <v>15635</v>
      </c>
      <c r="O3607" t="s">
        <v>15636</v>
      </c>
      <c r="P3607" t="s">
        <v>386</v>
      </c>
      <c r="Q3607" s="150" t="str">
        <f>IF(JRF!D3620="","",IF(IFERROR(VLOOKUP(JRF!D3620,Checks!N:P,3,0),0)="A","","Inactive account in Use"))</f>
        <v/>
      </c>
      <c r="R3607" t="str">
        <f>IFERROR(IF('Journal Template'!C4019="","",IF(IFERROR(VLOOKUP('Journal Template'!C4019,Checks!N:P,3,0),0)="A","","Inactive account in Use")),"")</f>
        <v/>
      </c>
      <c r="V3607" s="150" t="str">
        <f>IF(JRF!C3620="","",IF(IFERROR(VLOOKUP(JRF!C3620,Checks!S:U,3,0),0)="A","Entry with System fund Dept",""))</f>
        <v/>
      </c>
      <c r="W3607" t="str">
        <f>IFERROR(IF('Journal Template'!D4019="","",IF(IFERROR(VLOOKUP('Journal Template'!D4019,Checks!S:U,3,0),0)="A","Entry with System fund Dept","")),"")</f>
        <v/>
      </c>
      <c r="X3607" t="s">
        <v>15637</v>
      </c>
      <c r="Y3607" t="s">
        <v>389</v>
      </c>
      <c r="Z3607" t="s">
        <v>15638</v>
      </c>
      <c r="AA3607" t="s">
        <v>15639</v>
      </c>
      <c r="AB3607" t="s">
        <v>125</v>
      </c>
      <c r="AC3607" s="150" t="str">
        <f>IFERROR(IF(JRF!C3620="","",IF(AND(VLOOKUP(JRF!C3620,X:AA,4,0)=JRF!B3620,VLOOKUP(JRF!C3620,X:Y,2,0)="A"),"","Inactive Dept Combo Error")),"Inactive Dept Combo Error")</f>
        <v/>
      </c>
      <c r="AD3607" t="str">
        <f>IFERROR(IF('Journal Template'!D4019="","",IF(AND(VLOOKUP('Journal Template'!D4019,X:AA,4,0)='Journal Template'!A4019,VLOOKUP('Journal Template'!D4019,X:Y,2,0)="A"),"","Inactive Dept Combo Error")),"")</f>
        <v/>
      </c>
      <c r="AK3607" s="150" t="str">
        <f>IF(JRF!B3620="","",IF(JRF!B3620=IFERROR(VLOOKUP(JRF!B3620,Checks!AI:AI,1,0),0),"Entry in Branch/Satellite BU's",""))</f>
        <v/>
      </c>
      <c r="AL3607" t="str">
        <f>IFERROR(IF('Journal Template'!A4019="","",IF('Journal Template'!A4019=IFERROR(VLOOKUP('Journal Template'!A4019,Checks!AI:AI,1,0),0),"Entry in Branch/Satellite BU's","")),"")</f>
        <v/>
      </c>
      <c r="AO3607" s="171"/>
      <c r="AP3607" s="171"/>
      <c r="AQ3607" s="171"/>
      <c r="AR3607" s="171"/>
      <c r="CI3607" t="str">
        <f>IF(JRF!F3620&gt;0,"",IF(JRF!B3620="","",IF(LEFT(JRF!B3620,1)=IFERROR(VLOOKUP(LEFT(JRF!B3620,1),$CF$2:$CF$5,1,0),0),"Product Code Required",IF(JRF!C3620="","",IF(JRF!C3620=IFERROR(VLOOKUP(JRF!C3620,$CH:$CH,1,0),0),"Product Code Required","NA")))))</f>
        <v/>
      </c>
      <c r="CJ3607" t="str">
        <f>IF(JRF!AV3620&gt;0,"",IF(JRF!Q3620="","",IF(LEFT(JRF!Q3620,1)=IFERROR(VLOOKUP(LEFT(JRF!Q3620,1),$CF$2:$CF$5,1,0),0),"Product Code Required",IF(JRF!V3620="","",IF(JRF!V3620=IFERROR(VLOOKUP(JRF!V3620,$CH:$CH,1,0),0),"Product Code Required","NA")))))</f>
        <v/>
      </c>
      <c r="CK3607" t="str">
        <f>IFERROR(IF(LEN('Journal Template'!F3618)&gt;0,"",IF('Journal Template'!A3618="","",IF(LEFT('Journal Template'!A3618,1)=IFERROR(VLOOKUP(LEFT('Journal Template'!A3618,1),Checks!$CF$2:$CF$5,1,0),0),"Product Code Required",IF('Journal Template'!D3618="","",IF('Journal Template'!D3618=IFERROR(VLOOKUP('Journal Template'!D3618,Checks!$CH:$CH,1,0),0),"Product Code Required","NA"))))),"")</f>
        <v/>
      </c>
    </row>
    <row r="3608" spans="14:89">
      <c r="N3608" t="s">
        <v>15640</v>
      </c>
      <c r="O3608" t="s">
        <v>15641</v>
      </c>
      <c r="P3608" t="s">
        <v>386</v>
      </c>
      <c r="Q3608" s="150" t="str">
        <f>IF(JRF!D3621="","",IF(IFERROR(VLOOKUP(JRF!D3621,Checks!N:P,3,0),0)="A","","Inactive account in Use"))</f>
        <v/>
      </c>
      <c r="R3608" t="str">
        <f>IFERROR(IF('Journal Template'!C4020="","",IF(IFERROR(VLOOKUP('Journal Template'!C4020,Checks!N:P,3,0),0)="A","","Inactive account in Use")),"")</f>
        <v/>
      </c>
      <c r="V3608" s="150" t="str">
        <f>IF(JRF!C3621="","",IF(IFERROR(VLOOKUP(JRF!C3621,Checks!S:U,3,0),0)="A","Entry with System fund Dept",""))</f>
        <v/>
      </c>
      <c r="W3608" t="str">
        <f>IFERROR(IF('Journal Template'!D4020="","",IF(IFERROR(VLOOKUP('Journal Template'!D4020,Checks!S:U,3,0),0)="A","Entry with System fund Dept","")),"")</f>
        <v/>
      </c>
      <c r="X3608" t="s">
        <v>15642</v>
      </c>
      <c r="Y3608" t="s">
        <v>386</v>
      </c>
      <c r="Z3608" t="s">
        <v>15643</v>
      </c>
      <c r="AA3608" t="s">
        <v>15644</v>
      </c>
      <c r="AB3608" t="s">
        <v>125</v>
      </c>
      <c r="AC3608" s="150" t="str">
        <f>IFERROR(IF(JRF!C3621="","",IF(AND(VLOOKUP(JRF!C3621,X:AA,4,0)=JRF!B3621,VLOOKUP(JRF!C3621,X:Y,2,0)="A"),"","Inactive Dept Combo Error")),"Inactive Dept Combo Error")</f>
        <v/>
      </c>
      <c r="AD3608" t="str">
        <f>IFERROR(IF('Journal Template'!D4020="","",IF(AND(VLOOKUP('Journal Template'!D4020,X:AA,4,0)='Journal Template'!A4020,VLOOKUP('Journal Template'!D4020,X:Y,2,0)="A"),"","Inactive Dept Combo Error")),"")</f>
        <v/>
      </c>
      <c r="AK3608" s="150" t="str">
        <f>IF(JRF!B3621="","",IF(JRF!B3621=IFERROR(VLOOKUP(JRF!B3621,Checks!AI:AI,1,0),0),"Entry in Branch/Satellite BU's",""))</f>
        <v/>
      </c>
      <c r="AL3608" t="str">
        <f>IFERROR(IF('Journal Template'!A4020="","",IF('Journal Template'!A4020=IFERROR(VLOOKUP('Journal Template'!A4020,Checks!AI:AI,1,0),0),"Entry in Branch/Satellite BU's","")),"")</f>
        <v/>
      </c>
      <c r="AO3608" s="171"/>
      <c r="AP3608" s="171"/>
      <c r="AQ3608" s="171"/>
      <c r="AR3608" s="171"/>
      <c r="CI3608" t="str">
        <f>IF(JRF!F3621&gt;0,"",IF(JRF!B3621="","",IF(LEFT(JRF!B3621,1)=IFERROR(VLOOKUP(LEFT(JRF!B3621,1),$CF$2:$CF$5,1,0),0),"Product Code Required",IF(JRF!C3621="","",IF(JRF!C3621=IFERROR(VLOOKUP(JRF!C3621,$CH:$CH,1,0),0),"Product Code Required","NA")))))</f>
        <v/>
      </c>
      <c r="CJ3608" t="str">
        <f>IF(JRF!AV3621&gt;0,"",IF(JRF!Q3621="","",IF(LEFT(JRF!Q3621,1)=IFERROR(VLOOKUP(LEFT(JRF!Q3621,1),$CF$2:$CF$5,1,0),0),"Product Code Required",IF(JRF!V3621="","",IF(JRF!V3621=IFERROR(VLOOKUP(JRF!V3621,$CH:$CH,1,0),0),"Product Code Required","NA")))))</f>
        <v/>
      </c>
      <c r="CK3608" t="str">
        <f>IFERROR(IF(LEN('Journal Template'!F3619)&gt;0,"",IF('Journal Template'!A3619="","",IF(LEFT('Journal Template'!A3619,1)=IFERROR(VLOOKUP(LEFT('Journal Template'!A3619,1),Checks!$CF$2:$CF$5,1,0),0),"Product Code Required",IF('Journal Template'!D3619="","",IF('Journal Template'!D3619=IFERROR(VLOOKUP('Journal Template'!D3619,Checks!$CH:$CH,1,0),0),"Product Code Required","NA"))))),"")</f>
        <v/>
      </c>
    </row>
    <row r="3609" spans="14:89">
      <c r="N3609" t="s">
        <v>15645</v>
      </c>
      <c r="O3609" t="s">
        <v>15646</v>
      </c>
      <c r="P3609" t="s">
        <v>386</v>
      </c>
      <c r="Q3609" s="150" t="str">
        <f>IF(JRF!D3622="","",IF(IFERROR(VLOOKUP(JRF!D3622,Checks!N:P,3,0),0)="A","","Inactive account in Use"))</f>
        <v/>
      </c>
      <c r="R3609" t="str">
        <f>IFERROR(IF('Journal Template'!C4021="","",IF(IFERROR(VLOOKUP('Journal Template'!C4021,Checks!N:P,3,0),0)="A","","Inactive account in Use")),"")</f>
        <v/>
      </c>
      <c r="V3609" s="150" t="str">
        <f>IF(JRF!C3622="","",IF(IFERROR(VLOOKUP(JRF!C3622,Checks!S:U,3,0),0)="A","Entry with System fund Dept",""))</f>
        <v/>
      </c>
      <c r="W3609" t="str">
        <f>IFERROR(IF('Journal Template'!D4021="","",IF(IFERROR(VLOOKUP('Journal Template'!D4021,Checks!S:U,3,0),0)="A","Entry with System fund Dept","")),"")</f>
        <v/>
      </c>
      <c r="X3609" t="s">
        <v>15647</v>
      </c>
      <c r="Y3609" t="s">
        <v>386</v>
      </c>
      <c r="Z3609" t="s">
        <v>15648</v>
      </c>
      <c r="AA3609" t="s">
        <v>15649</v>
      </c>
      <c r="AB3609" t="s">
        <v>125</v>
      </c>
      <c r="AC3609" s="150" t="str">
        <f>IFERROR(IF(JRF!C3622="","",IF(AND(VLOOKUP(JRF!C3622,X:AA,4,0)=JRF!B3622,VLOOKUP(JRF!C3622,X:Y,2,0)="A"),"","Inactive Dept Combo Error")),"Inactive Dept Combo Error")</f>
        <v/>
      </c>
      <c r="AD3609" t="str">
        <f>IFERROR(IF('Journal Template'!D4021="","",IF(AND(VLOOKUP('Journal Template'!D4021,X:AA,4,0)='Journal Template'!A4021,VLOOKUP('Journal Template'!D4021,X:Y,2,0)="A"),"","Inactive Dept Combo Error")),"")</f>
        <v/>
      </c>
      <c r="AK3609" s="150" t="str">
        <f>IF(JRF!B3622="","",IF(JRF!B3622=IFERROR(VLOOKUP(JRF!B3622,Checks!AI:AI,1,0),0),"Entry in Branch/Satellite BU's",""))</f>
        <v/>
      </c>
      <c r="AL3609" t="str">
        <f>IFERROR(IF('Journal Template'!A4021="","",IF('Journal Template'!A4021=IFERROR(VLOOKUP('Journal Template'!A4021,Checks!AI:AI,1,0),0),"Entry in Branch/Satellite BU's","")),"")</f>
        <v/>
      </c>
      <c r="AO3609" s="171"/>
      <c r="AP3609" s="171"/>
      <c r="AQ3609" s="171"/>
      <c r="AR3609" s="171"/>
      <c r="CI3609" t="str">
        <f>IF(JRF!F3622&gt;0,"",IF(JRF!B3622="","",IF(LEFT(JRF!B3622,1)=IFERROR(VLOOKUP(LEFT(JRF!B3622,1),$CF$2:$CF$5,1,0),0),"Product Code Required",IF(JRF!C3622="","",IF(JRF!C3622=IFERROR(VLOOKUP(JRF!C3622,$CH:$CH,1,0),0),"Product Code Required","NA")))))</f>
        <v/>
      </c>
      <c r="CJ3609" t="str">
        <f>IF(JRF!AV3622&gt;0,"",IF(JRF!Q3622="","",IF(LEFT(JRF!Q3622,1)=IFERROR(VLOOKUP(LEFT(JRF!Q3622,1),$CF$2:$CF$5,1,0),0),"Product Code Required",IF(JRF!V3622="","",IF(JRF!V3622=IFERROR(VLOOKUP(JRF!V3622,$CH:$CH,1,0),0),"Product Code Required","NA")))))</f>
        <v/>
      </c>
      <c r="CK3609" t="str">
        <f>IFERROR(IF(LEN('Journal Template'!F3620)&gt;0,"",IF('Journal Template'!A3620="","",IF(LEFT('Journal Template'!A3620,1)=IFERROR(VLOOKUP(LEFT('Journal Template'!A3620,1),Checks!$CF$2:$CF$5,1,0),0),"Product Code Required",IF('Journal Template'!D3620="","",IF('Journal Template'!D3620=IFERROR(VLOOKUP('Journal Template'!D3620,Checks!$CH:$CH,1,0),0),"Product Code Required","NA"))))),"")</f>
        <v/>
      </c>
    </row>
    <row r="3610" spans="14:89">
      <c r="N3610" t="s">
        <v>15650</v>
      </c>
      <c r="O3610" t="s">
        <v>15651</v>
      </c>
      <c r="P3610" t="s">
        <v>386</v>
      </c>
      <c r="Q3610" s="150" t="str">
        <f>IF(JRF!D3623="","",IF(IFERROR(VLOOKUP(JRF!D3623,Checks!N:P,3,0),0)="A","","Inactive account in Use"))</f>
        <v/>
      </c>
      <c r="R3610" t="str">
        <f>IFERROR(IF('Journal Template'!C4022="","",IF(IFERROR(VLOOKUP('Journal Template'!C4022,Checks!N:P,3,0),0)="A","","Inactive account in Use")),"")</f>
        <v/>
      </c>
      <c r="V3610" s="150" t="str">
        <f>IF(JRF!C3623="","",IF(IFERROR(VLOOKUP(JRF!C3623,Checks!S:U,3,0),0)="A","Entry with System fund Dept",""))</f>
        <v/>
      </c>
      <c r="W3610" t="str">
        <f>IFERROR(IF('Journal Template'!D4022="","",IF(IFERROR(VLOOKUP('Journal Template'!D4022,Checks!S:U,3,0),0)="A","Entry with System fund Dept","")),"")</f>
        <v/>
      </c>
      <c r="X3610" t="s">
        <v>15652</v>
      </c>
      <c r="Y3610" t="s">
        <v>386</v>
      </c>
      <c r="Z3610" t="s">
        <v>15653</v>
      </c>
      <c r="AA3610" t="s">
        <v>15654</v>
      </c>
      <c r="AB3610" t="s">
        <v>125</v>
      </c>
      <c r="AC3610" s="150" t="str">
        <f>IFERROR(IF(JRF!C3623="","",IF(AND(VLOOKUP(JRF!C3623,X:AA,4,0)=JRF!B3623,VLOOKUP(JRF!C3623,X:Y,2,0)="A"),"","Inactive Dept Combo Error")),"Inactive Dept Combo Error")</f>
        <v/>
      </c>
      <c r="AD3610" t="str">
        <f>IFERROR(IF('Journal Template'!D4022="","",IF(AND(VLOOKUP('Journal Template'!D4022,X:AA,4,0)='Journal Template'!A4022,VLOOKUP('Journal Template'!D4022,X:Y,2,0)="A"),"","Inactive Dept Combo Error")),"")</f>
        <v/>
      </c>
      <c r="AK3610" s="150" t="str">
        <f>IF(JRF!B3623="","",IF(JRF!B3623=IFERROR(VLOOKUP(JRF!B3623,Checks!AI:AI,1,0),0),"Entry in Branch/Satellite BU's",""))</f>
        <v/>
      </c>
      <c r="AL3610" t="str">
        <f>IFERROR(IF('Journal Template'!A4022="","",IF('Journal Template'!A4022=IFERROR(VLOOKUP('Journal Template'!A4022,Checks!AI:AI,1,0),0),"Entry in Branch/Satellite BU's","")),"")</f>
        <v/>
      </c>
      <c r="AO3610" s="171"/>
      <c r="AP3610" s="171"/>
      <c r="AQ3610" s="171"/>
      <c r="AR3610" s="171"/>
      <c r="CI3610" t="str">
        <f>IF(JRF!F3623&gt;0,"",IF(JRF!B3623="","",IF(LEFT(JRF!B3623,1)=IFERROR(VLOOKUP(LEFT(JRF!B3623,1),$CF$2:$CF$5,1,0),0),"Product Code Required",IF(JRF!C3623="","",IF(JRF!C3623=IFERROR(VLOOKUP(JRF!C3623,$CH:$CH,1,0),0),"Product Code Required","NA")))))</f>
        <v/>
      </c>
      <c r="CJ3610" t="str">
        <f>IF(JRF!AV3623&gt;0,"",IF(JRF!Q3623="","",IF(LEFT(JRF!Q3623,1)=IFERROR(VLOOKUP(LEFT(JRF!Q3623,1),$CF$2:$CF$5,1,0),0),"Product Code Required",IF(JRF!V3623="","",IF(JRF!V3623=IFERROR(VLOOKUP(JRF!V3623,$CH:$CH,1,0),0),"Product Code Required","NA")))))</f>
        <v/>
      </c>
      <c r="CK3610" t="str">
        <f>IFERROR(IF(LEN('Journal Template'!F3621)&gt;0,"",IF('Journal Template'!A3621="","",IF(LEFT('Journal Template'!A3621,1)=IFERROR(VLOOKUP(LEFT('Journal Template'!A3621,1),Checks!$CF$2:$CF$5,1,0),0),"Product Code Required",IF('Journal Template'!D3621="","",IF('Journal Template'!D3621=IFERROR(VLOOKUP('Journal Template'!D3621,Checks!$CH:$CH,1,0),0),"Product Code Required","NA"))))),"")</f>
        <v/>
      </c>
    </row>
    <row r="3611" spans="14:89">
      <c r="N3611" t="s">
        <v>15655</v>
      </c>
      <c r="O3611" t="s">
        <v>15656</v>
      </c>
      <c r="P3611" t="s">
        <v>386</v>
      </c>
      <c r="Q3611" s="150" t="str">
        <f>IF(JRF!D3624="","",IF(IFERROR(VLOOKUP(JRF!D3624,Checks!N:P,3,0),0)="A","","Inactive account in Use"))</f>
        <v/>
      </c>
      <c r="R3611" t="str">
        <f>IFERROR(IF('Journal Template'!C4023="","",IF(IFERROR(VLOOKUP('Journal Template'!C4023,Checks!N:P,3,0),0)="A","","Inactive account in Use")),"")</f>
        <v/>
      </c>
      <c r="V3611" s="150" t="str">
        <f>IF(JRF!C3624="","",IF(IFERROR(VLOOKUP(JRF!C3624,Checks!S:U,3,0),0)="A","Entry with System fund Dept",""))</f>
        <v/>
      </c>
      <c r="W3611" t="str">
        <f>IFERROR(IF('Journal Template'!D4023="","",IF(IFERROR(VLOOKUP('Journal Template'!D4023,Checks!S:U,3,0),0)="A","Entry with System fund Dept","")),"")</f>
        <v/>
      </c>
      <c r="X3611" t="s">
        <v>15657</v>
      </c>
      <c r="Y3611" t="s">
        <v>386</v>
      </c>
      <c r="Z3611" t="s">
        <v>15658</v>
      </c>
      <c r="AA3611" t="s">
        <v>15659</v>
      </c>
      <c r="AB3611" t="s">
        <v>125</v>
      </c>
      <c r="AC3611" s="150" t="str">
        <f>IFERROR(IF(JRF!C3624="","",IF(AND(VLOOKUP(JRF!C3624,X:AA,4,0)=JRF!B3624,VLOOKUP(JRF!C3624,X:Y,2,0)="A"),"","Inactive Dept Combo Error")),"Inactive Dept Combo Error")</f>
        <v/>
      </c>
      <c r="AD3611" t="str">
        <f>IFERROR(IF('Journal Template'!D4023="","",IF(AND(VLOOKUP('Journal Template'!D4023,X:AA,4,0)='Journal Template'!A4023,VLOOKUP('Journal Template'!D4023,X:Y,2,0)="A"),"","Inactive Dept Combo Error")),"")</f>
        <v/>
      </c>
      <c r="AK3611" s="150" t="str">
        <f>IF(JRF!B3624="","",IF(JRF!B3624=IFERROR(VLOOKUP(JRF!B3624,Checks!AI:AI,1,0),0),"Entry in Branch/Satellite BU's",""))</f>
        <v/>
      </c>
      <c r="AL3611" t="str">
        <f>IFERROR(IF('Journal Template'!A4023="","",IF('Journal Template'!A4023=IFERROR(VLOOKUP('Journal Template'!A4023,Checks!AI:AI,1,0),0),"Entry in Branch/Satellite BU's","")),"")</f>
        <v/>
      </c>
      <c r="AO3611" s="171"/>
      <c r="AP3611" s="171"/>
      <c r="AQ3611" s="171"/>
      <c r="AR3611" s="171"/>
      <c r="CI3611" t="str">
        <f>IF(JRF!F3624&gt;0,"",IF(JRF!B3624="","",IF(LEFT(JRF!B3624,1)=IFERROR(VLOOKUP(LEFT(JRF!B3624,1),$CF$2:$CF$5,1,0),0),"Product Code Required",IF(JRF!C3624="","",IF(JRF!C3624=IFERROR(VLOOKUP(JRF!C3624,$CH:$CH,1,0),0),"Product Code Required","NA")))))</f>
        <v/>
      </c>
      <c r="CJ3611" t="str">
        <f>IF(JRF!AV3624&gt;0,"",IF(JRF!Q3624="","",IF(LEFT(JRF!Q3624,1)=IFERROR(VLOOKUP(LEFT(JRF!Q3624,1),$CF$2:$CF$5,1,0),0),"Product Code Required",IF(JRF!V3624="","",IF(JRF!V3624=IFERROR(VLOOKUP(JRF!V3624,$CH:$CH,1,0),0),"Product Code Required","NA")))))</f>
        <v/>
      </c>
      <c r="CK3611" t="str">
        <f>IFERROR(IF(LEN('Journal Template'!F3622)&gt;0,"",IF('Journal Template'!A3622="","",IF(LEFT('Journal Template'!A3622,1)=IFERROR(VLOOKUP(LEFT('Journal Template'!A3622,1),Checks!$CF$2:$CF$5,1,0),0),"Product Code Required",IF('Journal Template'!D3622="","",IF('Journal Template'!D3622=IFERROR(VLOOKUP('Journal Template'!D3622,Checks!$CH:$CH,1,0),0),"Product Code Required","NA"))))),"")</f>
        <v/>
      </c>
    </row>
    <row r="3612" spans="14:89">
      <c r="N3612" t="s">
        <v>15660</v>
      </c>
      <c r="O3612" t="s">
        <v>15661</v>
      </c>
      <c r="P3612" t="s">
        <v>386</v>
      </c>
      <c r="Q3612" s="150" t="str">
        <f>IF(JRF!D3625="","",IF(IFERROR(VLOOKUP(JRF!D3625,Checks!N:P,3,0),0)="A","","Inactive account in Use"))</f>
        <v/>
      </c>
      <c r="R3612" t="str">
        <f>IFERROR(IF('Journal Template'!C4024="","",IF(IFERROR(VLOOKUP('Journal Template'!C4024,Checks!N:P,3,0),0)="A","","Inactive account in Use")),"")</f>
        <v/>
      </c>
      <c r="V3612" s="150" t="str">
        <f>IF(JRF!C3625="","",IF(IFERROR(VLOOKUP(JRF!C3625,Checks!S:U,3,0),0)="A","Entry with System fund Dept",""))</f>
        <v/>
      </c>
      <c r="W3612" t="str">
        <f>IFERROR(IF('Journal Template'!D4024="","",IF(IFERROR(VLOOKUP('Journal Template'!D4024,Checks!S:U,3,0),0)="A","Entry with System fund Dept","")),"")</f>
        <v/>
      </c>
      <c r="X3612" t="s">
        <v>15662</v>
      </c>
      <c r="Y3612" t="s">
        <v>386</v>
      </c>
      <c r="Z3612" t="s">
        <v>15663</v>
      </c>
      <c r="AA3612" t="s">
        <v>15664</v>
      </c>
      <c r="AB3612" t="s">
        <v>125</v>
      </c>
      <c r="AC3612" s="150" t="str">
        <f>IFERROR(IF(JRF!C3625="","",IF(AND(VLOOKUP(JRF!C3625,X:AA,4,0)=JRF!B3625,VLOOKUP(JRF!C3625,X:Y,2,0)="A"),"","Inactive Dept Combo Error")),"Inactive Dept Combo Error")</f>
        <v/>
      </c>
      <c r="AD3612" t="str">
        <f>IFERROR(IF('Journal Template'!D4024="","",IF(AND(VLOOKUP('Journal Template'!D4024,X:AA,4,0)='Journal Template'!A4024,VLOOKUP('Journal Template'!D4024,X:Y,2,0)="A"),"","Inactive Dept Combo Error")),"")</f>
        <v/>
      </c>
      <c r="AK3612" s="150" t="str">
        <f>IF(JRF!B3625="","",IF(JRF!B3625=IFERROR(VLOOKUP(JRF!B3625,Checks!AI:AI,1,0),0),"Entry in Branch/Satellite BU's",""))</f>
        <v/>
      </c>
      <c r="AL3612" t="str">
        <f>IFERROR(IF('Journal Template'!A4024="","",IF('Journal Template'!A4024=IFERROR(VLOOKUP('Journal Template'!A4024,Checks!AI:AI,1,0),0),"Entry in Branch/Satellite BU's","")),"")</f>
        <v/>
      </c>
      <c r="AO3612" s="171"/>
      <c r="AP3612" s="171"/>
      <c r="AQ3612" s="171"/>
      <c r="AR3612" s="171"/>
      <c r="CI3612" t="str">
        <f>IF(JRF!F3625&gt;0,"",IF(JRF!B3625="","",IF(LEFT(JRF!B3625,1)=IFERROR(VLOOKUP(LEFT(JRF!B3625,1),$CF$2:$CF$5,1,0),0),"Product Code Required",IF(JRF!C3625="","",IF(JRF!C3625=IFERROR(VLOOKUP(JRF!C3625,$CH:$CH,1,0),0),"Product Code Required","NA")))))</f>
        <v/>
      </c>
      <c r="CJ3612" t="str">
        <f>IF(JRF!AV3625&gt;0,"",IF(JRF!Q3625="","",IF(LEFT(JRF!Q3625,1)=IFERROR(VLOOKUP(LEFT(JRF!Q3625,1),$CF$2:$CF$5,1,0),0),"Product Code Required",IF(JRF!V3625="","",IF(JRF!V3625=IFERROR(VLOOKUP(JRF!V3625,$CH:$CH,1,0),0),"Product Code Required","NA")))))</f>
        <v/>
      </c>
      <c r="CK3612" t="str">
        <f>IFERROR(IF(LEN('Journal Template'!F3623)&gt;0,"",IF('Journal Template'!A3623="","",IF(LEFT('Journal Template'!A3623,1)=IFERROR(VLOOKUP(LEFT('Journal Template'!A3623,1),Checks!$CF$2:$CF$5,1,0),0),"Product Code Required",IF('Journal Template'!D3623="","",IF('Journal Template'!D3623=IFERROR(VLOOKUP('Journal Template'!D3623,Checks!$CH:$CH,1,0),0),"Product Code Required","NA"))))),"")</f>
        <v/>
      </c>
    </row>
    <row r="3613" spans="14:89">
      <c r="N3613" t="s">
        <v>15665</v>
      </c>
      <c r="O3613" t="s">
        <v>15666</v>
      </c>
      <c r="P3613" t="s">
        <v>386</v>
      </c>
      <c r="Q3613" s="150" t="str">
        <f>IF(JRF!D3626="","",IF(IFERROR(VLOOKUP(JRF!D3626,Checks!N:P,3,0),0)="A","","Inactive account in Use"))</f>
        <v/>
      </c>
      <c r="R3613" t="str">
        <f>IFERROR(IF('Journal Template'!C4025="","",IF(IFERROR(VLOOKUP('Journal Template'!C4025,Checks!N:P,3,0),0)="A","","Inactive account in Use")),"")</f>
        <v/>
      </c>
      <c r="V3613" s="150" t="str">
        <f>IF(JRF!C3626="","",IF(IFERROR(VLOOKUP(JRF!C3626,Checks!S:U,3,0),0)="A","Entry with System fund Dept",""))</f>
        <v/>
      </c>
      <c r="W3613" t="str">
        <f>IFERROR(IF('Journal Template'!D4025="","",IF(IFERROR(VLOOKUP('Journal Template'!D4025,Checks!S:U,3,0),0)="A","Entry with System fund Dept","")),"")</f>
        <v/>
      </c>
      <c r="X3613" t="s">
        <v>15667</v>
      </c>
      <c r="Y3613" t="s">
        <v>386</v>
      </c>
      <c r="Z3613" t="s">
        <v>15668</v>
      </c>
      <c r="AA3613" t="s">
        <v>15669</v>
      </c>
      <c r="AB3613" t="s">
        <v>125</v>
      </c>
      <c r="AC3613" s="150" t="str">
        <f>IFERROR(IF(JRF!C3626="","",IF(AND(VLOOKUP(JRF!C3626,X:AA,4,0)=JRF!B3626,VLOOKUP(JRF!C3626,X:Y,2,0)="A"),"","Inactive Dept Combo Error")),"Inactive Dept Combo Error")</f>
        <v/>
      </c>
      <c r="AD3613" t="str">
        <f>IFERROR(IF('Journal Template'!D4025="","",IF(AND(VLOOKUP('Journal Template'!D4025,X:AA,4,0)='Journal Template'!A4025,VLOOKUP('Journal Template'!D4025,X:Y,2,0)="A"),"","Inactive Dept Combo Error")),"")</f>
        <v/>
      </c>
      <c r="AK3613" s="150" t="str">
        <f>IF(JRF!B3626="","",IF(JRF!B3626=IFERROR(VLOOKUP(JRF!B3626,Checks!AI:AI,1,0),0),"Entry in Branch/Satellite BU's",""))</f>
        <v/>
      </c>
      <c r="AL3613" t="str">
        <f>IFERROR(IF('Journal Template'!A4025="","",IF('Journal Template'!A4025=IFERROR(VLOOKUP('Journal Template'!A4025,Checks!AI:AI,1,0),0),"Entry in Branch/Satellite BU's","")),"")</f>
        <v/>
      </c>
      <c r="AO3613" s="171"/>
      <c r="AP3613" s="171"/>
      <c r="AQ3613" s="171"/>
      <c r="AR3613" s="171"/>
      <c r="CI3613" t="str">
        <f>IF(JRF!F3626&gt;0,"",IF(JRF!B3626="","",IF(LEFT(JRF!B3626,1)=IFERROR(VLOOKUP(LEFT(JRF!B3626,1),$CF$2:$CF$5,1,0),0),"Product Code Required",IF(JRF!C3626="","",IF(JRF!C3626=IFERROR(VLOOKUP(JRF!C3626,$CH:$CH,1,0),0),"Product Code Required","NA")))))</f>
        <v/>
      </c>
      <c r="CJ3613" t="str">
        <f>IF(JRF!AV3626&gt;0,"",IF(JRF!Q3626="","",IF(LEFT(JRF!Q3626,1)=IFERROR(VLOOKUP(LEFT(JRF!Q3626,1),$CF$2:$CF$5,1,0),0),"Product Code Required",IF(JRF!V3626="","",IF(JRF!V3626=IFERROR(VLOOKUP(JRF!V3626,$CH:$CH,1,0),0),"Product Code Required","NA")))))</f>
        <v/>
      </c>
      <c r="CK3613" t="str">
        <f>IFERROR(IF(LEN('Journal Template'!F3624)&gt;0,"",IF('Journal Template'!A3624="","",IF(LEFT('Journal Template'!A3624,1)=IFERROR(VLOOKUP(LEFT('Journal Template'!A3624,1),Checks!$CF$2:$CF$5,1,0),0),"Product Code Required",IF('Journal Template'!D3624="","",IF('Journal Template'!D3624=IFERROR(VLOOKUP('Journal Template'!D3624,Checks!$CH:$CH,1,0),0),"Product Code Required","NA"))))),"")</f>
        <v/>
      </c>
    </row>
    <row r="3614" spans="14:89">
      <c r="N3614" t="s">
        <v>15670</v>
      </c>
      <c r="O3614" t="s">
        <v>15671</v>
      </c>
      <c r="P3614" t="s">
        <v>386</v>
      </c>
      <c r="Q3614" s="150" t="str">
        <f>IF(JRF!D3627="","",IF(IFERROR(VLOOKUP(JRF!D3627,Checks!N:P,3,0),0)="A","","Inactive account in Use"))</f>
        <v/>
      </c>
      <c r="R3614" t="str">
        <f>IFERROR(IF('Journal Template'!C4026="","",IF(IFERROR(VLOOKUP('Journal Template'!C4026,Checks!N:P,3,0),0)="A","","Inactive account in Use")),"")</f>
        <v/>
      </c>
      <c r="V3614" s="150" t="str">
        <f>IF(JRF!C3627="","",IF(IFERROR(VLOOKUP(JRF!C3627,Checks!S:U,3,0),0)="A","Entry with System fund Dept",""))</f>
        <v/>
      </c>
      <c r="W3614" t="str">
        <f>IFERROR(IF('Journal Template'!D4026="","",IF(IFERROR(VLOOKUP('Journal Template'!D4026,Checks!S:U,3,0),0)="A","Entry with System fund Dept","")),"")</f>
        <v/>
      </c>
      <c r="X3614" t="s">
        <v>15672</v>
      </c>
      <c r="Y3614" t="s">
        <v>386</v>
      </c>
      <c r="Z3614" t="s">
        <v>15673</v>
      </c>
      <c r="AA3614" t="s">
        <v>15674</v>
      </c>
      <c r="AB3614" t="s">
        <v>125</v>
      </c>
      <c r="AC3614" s="150" t="str">
        <f>IFERROR(IF(JRF!C3627="","",IF(AND(VLOOKUP(JRF!C3627,X:AA,4,0)=JRF!B3627,VLOOKUP(JRF!C3627,X:Y,2,0)="A"),"","Inactive Dept Combo Error")),"Inactive Dept Combo Error")</f>
        <v/>
      </c>
      <c r="AD3614" t="str">
        <f>IFERROR(IF('Journal Template'!D4026="","",IF(AND(VLOOKUP('Journal Template'!D4026,X:AA,4,0)='Journal Template'!A4026,VLOOKUP('Journal Template'!D4026,X:Y,2,0)="A"),"","Inactive Dept Combo Error")),"")</f>
        <v/>
      </c>
      <c r="AK3614" s="150" t="str">
        <f>IF(JRF!B3627="","",IF(JRF!B3627=IFERROR(VLOOKUP(JRF!B3627,Checks!AI:AI,1,0),0),"Entry in Branch/Satellite BU's",""))</f>
        <v/>
      </c>
      <c r="AL3614" t="str">
        <f>IFERROR(IF('Journal Template'!A4026="","",IF('Journal Template'!A4026=IFERROR(VLOOKUP('Journal Template'!A4026,Checks!AI:AI,1,0),0),"Entry in Branch/Satellite BU's","")),"")</f>
        <v/>
      </c>
      <c r="AO3614" s="171"/>
      <c r="AP3614" s="171"/>
      <c r="AQ3614" s="171"/>
      <c r="AR3614" s="171"/>
      <c r="CI3614" t="str">
        <f>IF(JRF!F3627&gt;0,"",IF(JRF!B3627="","",IF(LEFT(JRF!B3627,1)=IFERROR(VLOOKUP(LEFT(JRF!B3627,1),$CF$2:$CF$5,1,0),0),"Product Code Required",IF(JRF!C3627="","",IF(JRF!C3627=IFERROR(VLOOKUP(JRF!C3627,$CH:$CH,1,0),0),"Product Code Required","NA")))))</f>
        <v/>
      </c>
      <c r="CJ3614" t="str">
        <f>IF(JRF!AV3627&gt;0,"",IF(JRF!Q3627="","",IF(LEFT(JRF!Q3627,1)=IFERROR(VLOOKUP(LEFT(JRF!Q3627,1),$CF$2:$CF$5,1,0),0),"Product Code Required",IF(JRF!V3627="","",IF(JRF!V3627=IFERROR(VLOOKUP(JRF!V3627,$CH:$CH,1,0),0),"Product Code Required","NA")))))</f>
        <v/>
      </c>
      <c r="CK3614" t="str">
        <f>IFERROR(IF(LEN('Journal Template'!F3625)&gt;0,"",IF('Journal Template'!A3625="","",IF(LEFT('Journal Template'!A3625,1)=IFERROR(VLOOKUP(LEFT('Journal Template'!A3625,1),Checks!$CF$2:$CF$5,1,0),0),"Product Code Required",IF('Journal Template'!D3625="","",IF('Journal Template'!D3625=IFERROR(VLOOKUP('Journal Template'!D3625,Checks!$CH:$CH,1,0),0),"Product Code Required","NA"))))),"")</f>
        <v/>
      </c>
    </row>
    <row r="3615" spans="14:89">
      <c r="N3615" t="s">
        <v>15675</v>
      </c>
      <c r="O3615" t="s">
        <v>15676</v>
      </c>
      <c r="P3615" t="s">
        <v>386</v>
      </c>
      <c r="Q3615" s="150" t="str">
        <f>IF(JRF!D3628="","",IF(IFERROR(VLOOKUP(JRF!D3628,Checks!N:P,3,0),0)="A","","Inactive account in Use"))</f>
        <v/>
      </c>
      <c r="R3615" t="str">
        <f>IFERROR(IF('Journal Template'!C4027="","",IF(IFERROR(VLOOKUP('Journal Template'!C4027,Checks!N:P,3,0),0)="A","","Inactive account in Use")),"")</f>
        <v/>
      </c>
      <c r="V3615" s="150" t="str">
        <f>IF(JRF!C3628="","",IF(IFERROR(VLOOKUP(JRF!C3628,Checks!S:U,3,0),0)="A","Entry with System fund Dept",""))</f>
        <v/>
      </c>
      <c r="W3615" t="str">
        <f>IFERROR(IF('Journal Template'!D4027="","",IF(IFERROR(VLOOKUP('Journal Template'!D4027,Checks!S:U,3,0),0)="A","Entry with System fund Dept","")),"")</f>
        <v/>
      </c>
      <c r="X3615" t="s">
        <v>15677</v>
      </c>
      <c r="Y3615" t="s">
        <v>386</v>
      </c>
      <c r="Z3615" t="s">
        <v>15678</v>
      </c>
      <c r="AA3615" t="s">
        <v>15679</v>
      </c>
      <c r="AB3615" t="s">
        <v>125</v>
      </c>
      <c r="AC3615" s="150" t="str">
        <f>IFERROR(IF(JRF!C3628="","",IF(AND(VLOOKUP(JRF!C3628,X:AA,4,0)=JRF!B3628,VLOOKUP(JRF!C3628,X:Y,2,0)="A"),"","Inactive Dept Combo Error")),"Inactive Dept Combo Error")</f>
        <v/>
      </c>
      <c r="AD3615" t="str">
        <f>IFERROR(IF('Journal Template'!D4027="","",IF(AND(VLOOKUP('Journal Template'!D4027,X:AA,4,0)='Journal Template'!A4027,VLOOKUP('Journal Template'!D4027,X:Y,2,0)="A"),"","Inactive Dept Combo Error")),"")</f>
        <v/>
      </c>
      <c r="AK3615" s="150" t="str">
        <f>IF(JRF!B3628="","",IF(JRF!B3628=IFERROR(VLOOKUP(JRF!B3628,Checks!AI:AI,1,0),0),"Entry in Branch/Satellite BU's",""))</f>
        <v/>
      </c>
      <c r="AL3615" t="str">
        <f>IFERROR(IF('Journal Template'!A4027="","",IF('Journal Template'!A4027=IFERROR(VLOOKUP('Journal Template'!A4027,Checks!AI:AI,1,0),0),"Entry in Branch/Satellite BU's","")),"")</f>
        <v/>
      </c>
      <c r="AO3615" s="171"/>
      <c r="AP3615" s="171"/>
      <c r="AQ3615" s="171"/>
      <c r="AR3615" s="171"/>
      <c r="CI3615" t="str">
        <f>IF(JRF!F3628&gt;0,"",IF(JRF!B3628="","",IF(LEFT(JRF!B3628,1)=IFERROR(VLOOKUP(LEFT(JRF!B3628,1),$CF$2:$CF$5,1,0),0),"Product Code Required",IF(JRF!C3628="","",IF(JRF!C3628=IFERROR(VLOOKUP(JRF!C3628,$CH:$CH,1,0),0),"Product Code Required","NA")))))</f>
        <v/>
      </c>
      <c r="CJ3615" t="str">
        <f>IF(JRF!AV3628&gt;0,"",IF(JRF!Q3628="","",IF(LEFT(JRF!Q3628,1)=IFERROR(VLOOKUP(LEFT(JRF!Q3628,1),$CF$2:$CF$5,1,0),0),"Product Code Required",IF(JRF!V3628="","",IF(JRF!V3628=IFERROR(VLOOKUP(JRF!V3628,$CH:$CH,1,0),0),"Product Code Required","NA")))))</f>
        <v/>
      </c>
      <c r="CK3615" t="str">
        <f>IFERROR(IF(LEN('Journal Template'!F3626)&gt;0,"",IF('Journal Template'!A3626="","",IF(LEFT('Journal Template'!A3626,1)=IFERROR(VLOOKUP(LEFT('Journal Template'!A3626,1),Checks!$CF$2:$CF$5,1,0),0),"Product Code Required",IF('Journal Template'!D3626="","",IF('Journal Template'!D3626=IFERROR(VLOOKUP('Journal Template'!D3626,Checks!$CH:$CH,1,0),0),"Product Code Required","NA"))))),"")</f>
        <v/>
      </c>
    </row>
    <row r="3616" spans="14:89">
      <c r="N3616" t="s">
        <v>15680</v>
      </c>
      <c r="O3616" t="s">
        <v>15681</v>
      </c>
      <c r="P3616" t="s">
        <v>386</v>
      </c>
      <c r="Q3616" s="150" t="str">
        <f>IF(JRF!D3629="","",IF(IFERROR(VLOOKUP(JRF!D3629,Checks!N:P,3,0),0)="A","","Inactive account in Use"))</f>
        <v/>
      </c>
      <c r="R3616" t="str">
        <f>IFERROR(IF('Journal Template'!C4028="","",IF(IFERROR(VLOOKUP('Journal Template'!C4028,Checks!N:P,3,0),0)="A","","Inactive account in Use")),"")</f>
        <v/>
      </c>
      <c r="V3616" s="150" t="str">
        <f>IF(JRF!C3629="","",IF(IFERROR(VLOOKUP(JRF!C3629,Checks!S:U,3,0),0)="A","Entry with System fund Dept",""))</f>
        <v/>
      </c>
      <c r="W3616" t="str">
        <f>IFERROR(IF('Journal Template'!D4028="","",IF(IFERROR(VLOOKUP('Journal Template'!D4028,Checks!S:U,3,0),0)="A","Entry with System fund Dept","")),"")</f>
        <v/>
      </c>
      <c r="X3616" t="s">
        <v>15682</v>
      </c>
      <c r="Y3616" t="s">
        <v>386</v>
      </c>
      <c r="Z3616" t="s">
        <v>15683</v>
      </c>
      <c r="AA3616" t="s">
        <v>15684</v>
      </c>
      <c r="AB3616" t="s">
        <v>125</v>
      </c>
      <c r="AC3616" s="150" t="str">
        <f>IFERROR(IF(JRF!C3629="","",IF(AND(VLOOKUP(JRF!C3629,X:AA,4,0)=JRF!B3629,VLOOKUP(JRF!C3629,X:Y,2,0)="A"),"","Inactive Dept Combo Error")),"Inactive Dept Combo Error")</f>
        <v/>
      </c>
      <c r="AD3616" t="str">
        <f>IFERROR(IF('Journal Template'!D4028="","",IF(AND(VLOOKUP('Journal Template'!D4028,X:AA,4,0)='Journal Template'!A4028,VLOOKUP('Journal Template'!D4028,X:Y,2,0)="A"),"","Inactive Dept Combo Error")),"")</f>
        <v/>
      </c>
      <c r="AK3616" s="150" t="str">
        <f>IF(JRF!B3629="","",IF(JRF!B3629=IFERROR(VLOOKUP(JRF!B3629,Checks!AI:AI,1,0),0),"Entry in Branch/Satellite BU's",""))</f>
        <v/>
      </c>
      <c r="AL3616" t="str">
        <f>IFERROR(IF('Journal Template'!A4028="","",IF('Journal Template'!A4028=IFERROR(VLOOKUP('Journal Template'!A4028,Checks!AI:AI,1,0),0),"Entry in Branch/Satellite BU's","")),"")</f>
        <v/>
      </c>
      <c r="AO3616" s="171"/>
      <c r="AP3616" s="171"/>
      <c r="AQ3616" s="171"/>
      <c r="AR3616" s="171"/>
      <c r="CI3616" t="str">
        <f>IF(JRF!F3629&gt;0,"",IF(JRF!B3629="","",IF(LEFT(JRF!B3629,1)=IFERROR(VLOOKUP(LEFT(JRF!B3629,1),$CF$2:$CF$5,1,0),0),"Product Code Required",IF(JRF!C3629="","",IF(JRF!C3629=IFERROR(VLOOKUP(JRF!C3629,$CH:$CH,1,0),0),"Product Code Required","NA")))))</f>
        <v/>
      </c>
      <c r="CJ3616" t="str">
        <f>IF(JRF!AV3629&gt;0,"",IF(JRF!Q3629="","",IF(LEFT(JRF!Q3629,1)=IFERROR(VLOOKUP(LEFT(JRF!Q3629,1),$CF$2:$CF$5,1,0),0),"Product Code Required",IF(JRF!V3629="","",IF(JRF!V3629=IFERROR(VLOOKUP(JRF!V3629,$CH:$CH,1,0),0),"Product Code Required","NA")))))</f>
        <v/>
      </c>
      <c r="CK3616" t="str">
        <f>IFERROR(IF(LEN('Journal Template'!F3627)&gt;0,"",IF('Journal Template'!A3627="","",IF(LEFT('Journal Template'!A3627,1)=IFERROR(VLOOKUP(LEFT('Journal Template'!A3627,1),Checks!$CF$2:$CF$5,1,0),0),"Product Code Required",IF('Journal Template'!D3627="","",IF('Journal Template'!D3627=IFERROR(VLOOKUP('Journal Template'!D3627,Checks!$CH:$CH,1,0),0),"Product Code Required","NA"))))),"")</f>
        <v/>
      </c>
    </row>
    <row r="3617" spans="14:89">
      <c r="N3617" t="s">
        <v>15685</v>
      </c>
      <c r="O3617" t="s">
        <v>15686</v>
      </c>
      <c r="P3617" t="s">
        <v>386</v>
      </c>
      <c r="Q3617" s="150" t="str">
        <f>IF(JRF!D3630="","",IF(IFERROR(VLOOKUP(JRF!D3630,Checks!N:P,3,0),0)="A","","Inactive account in Use"))</f>
        <v/>
      </c>
      <c r="R3617" t="str">
        <f>IFERROR(IF('Journal Template'!C4029="","",IF(IFERROR(VLOOKUP('Journal Template'!C4029,Checks!N:P,3,0),0)="A","","Inactive account in Use")),"")</f>
        <v/>
      </c>
      <c r="V3617" s="150" t="str">
        <f>IF(JRF!C3630="","",IF(IFERROR(VLOOKUP(JRF!C3630,Checks!S:U,3,0),0)="A","Entry with System fund Dept",""))</f>
        <v/>
      </c>
      <c r="W3617" t="str">
        <f>IFERROR(IF('Journal Template'!D4029="","",IF(IFERROR(VLOOKUP('Journal Template'!D4029,Checks!S:U,3,0),0)="A","Entry with System fund Dept","")),"")</f>
        <v/>
      </c>
      <c r="X3617" t="s">
        <v>15687</v>
      </c>
      <c r="Y3617" t="s">
        <v>386</v>
      </c>
      <c r="Z3617" t="s">
        <v>15688</v>
      </c>
      <c r="AA3617" t="s">
        <v>15689</v>
      </c>
      <c r="AB3617" t="s">
        <v>125</v>
      </c>
      <c r="AC3617" s="150" t="str">
        <f>IFERROR(IF(JRF!C3630="","",IF(AND(VLOOKUP(JRF!C3630,X:AA,4,0)=JRF!B3630,VLOOKUP(JRF!C3630,X:Y,2,0)="A"),"","Inactive Dept Combo Error")),"Inactive Dept Combo Error")</f>
        <v/>
      </c>
      <c r="AD3617" t="str">
        <f>IFERROR(IF('Journal Template'!D4029="","",IF(AND(VLOOKUP('Journal Template'!D4029,X:AA,4,0)='Journal Template'!A4029,VLOOKUP('Journal Template'!D4029,X:Y,2,0)="A"),"","Inactive Dept Combo Error")),"")</f>
        <v/>
      </c>
      <c r="AK3617" s="150" t="str">
        <f>IF(JRF!B3630="","",IF(JRF!B3630=IFERROR(VLOOKUP(JRF!B3630,Checks!AI:AI,1,0),0),"Entry in Branch/Satellite BU's",""))</f>
        <v/>
      </c>
      <c r="AL3617" t="str">
        <f>IFERROR(IF('Journal Template'!A4029="","",IF('Journal Template'!A4029=IFERROR(VLOOKUP('Journal Template'!A4029,Checks!AI:AI,1,0),0),"Entry in Branch/Satellite BU's","")),"")</f>
        <v/>
      </c>
      <c r="AO3617" s="171"/>
      <c r="AP3617" s="171"/>
      <c r="AQ3617" s="171"/>
      <c r="AR3617" s="171"/>
      <c r="CI3617" t="str">
        <f>IF(JRF!F3630&gt;0,"",IF(JRF!B3630="","",IF(LEFT(JRF!B3630,1)=IFERROR(VLOOKUP(LEFT(JRF!B3630,1),$CF$2:$CF$5,1,0),0),"Product Code Required",IF(JRF!C3630="","",IF(JRF!C3630=IFERROR(VLOOKUP(JRF!C3630,$CH:$CH,1,0),0),"Product Code Required","NA")))))</f>
        <v/>
      </c>
      <c r="CJ3617" t="str">
        <f>IF(JRF!AV3630&gt;0,"",IF(JRF!Q3630="","",IF(LEFT(JRF!Q3630,1)=IFERROR(VLOOKUP(LEFT(JRF!Q3630,1),$CF$2:$CF$5,1,0),0),"Product Code Required",IF(JRF!V3630="","",IF(JRF!V3630=IFERROR(VLOOKUP(JRF!V3630,$CH:$CH,1,0),0),"Product Code Required","NA")))))</f>
        <v/>
      </c>
      <c r="CK3617" t="str">
        <f>IFERROR(IF(LEN('Journal Template'!F3628)&gt;0,"",IF('Journal Template'!A3628="","",IF(LEFT('Journal Template'!A3628,1)=IFERROR(VLOOKUP(LEFT('Journal Template'!A3628,1),Checks!$CF$2:$CF$5,1,0),0),"Product Code Required",IF('Journal Template'!D3628="","",IF('Journal Template'!D3628=IFERROR(VLOOKUP('Journal Template'!D3628,Checks!$CH:$CH,1,0),0),"Product Code Required","NA"))))),"")</f>
        <v/>
      </c>
    </row>
    <row r="3618" spans="14:89">
      <c r="N3618" t="s">
        <v>15690</v>
      </c>
      <c r="O3618" t="s">
        <v>15691</v>
      </c>
      <c r="P3618" t="s">
        <v>386</v>
      </c>
      <c r="Q3618" s="150" t="str">
        <f>IF(JRF!D3631="","",IF(IFERROR(VLOOKUP(JRF!D3631,Checks!N:P,3,0),0)="A","","Inactive account in Use"))</f>
        <v/>
      </c>
      <c r="R3618" t="str">
        <f>IFERROR(IF('Journal Template'!C4030="","",IF(IFERROR(VLOOKUP('Journal Template'!C4030,Checks!N:P,3,0),0)="A","","Inactive account in Use")),"")</f>
        <v/>
      </c>
      <c r="V3618" s="150" t="str">
        <f>IF(JRF!C3631="","",IF(IFERROR(VLOOKUP(JRF!C3631,Checks!S:U,3,0),0)="A","Entry with System fund Dept",""))</f>
        <v/>
      </c>
      <c r="W3618" t="str">
        <f>IFERROR(IF('Journal Template'!D4030="","",IF(IFERROR(VLOOKUP('Journal Template'!D4030,Checks!S:U,3,0),0)="A","Entry with System fund Dept","")),"")</f>
        <v/>
      </c>
      <c r="X3618" t="s">
        <v>15692</v>
      </c>
      <c r="Y3618" t="s">
        <v>386</v>
      </c>
      <c r="Z3618" t="s">
        <v>15693</v>
      </c>
      <c r="AA3618" t="s">
        <v>15694</v>
      </c>
      <c r="AB3618" t="s">
        <v>125</v>
      </c>
      <c r="AC3618" s="150" t="str">
        <f>IFERROR(IF(JRF!C3631="","",IF(AND(VLOOKUP(JRF!C3631,X:AA,4,0)=JRF!B3631,VLOOKUP(JRF!C3631,X:Y,2,0)="A"),"","Inactive Dept Combo Error")),"Inactive Dept Combo Error")</f>
        <v/>
      </c>
      <c r="AD3618" t="str">
        <f>IFERROR(IF('Journal Template'!D4030="","",IF(AND(VLOOKUP('Journal Template'!D4030,X:AA,4,0)='Journal Template'!A4030,VLOOKUP('Journal Template'!D4030,X:Y,2,0)="A"),"","Inactive Dept Combo Error")),"")</f>
        <v/>
      </c>
      <c r="AK3618" s="150" t="str">
        <f>IF(JRF!B3631="","",IF(JRF!B3631=IFERROR(VLOOKUP(JRF!B3631,Checks!AI:AI,1,0),0),"Entry in Branch/Satellite BU's",""))</f>
        <v/>
      </c>
      <c r="AL3618" t="str">
        <f>IFERROR(IF('Journal Template'!A4030="","",IF('Journal Template'!A4030=IFERROR(VLOOKUP('Journal Template'!A4030,Checks!AI:AI,1,0),0),"Entry in Branch/Satellite BU's","")),"")</f>
        <v/>
      </c>
      <c r="AO3618" s="171"/>
      <c r="AP3618" s="171"/>
      <c r="AQ3618" s="171"/>
      <c r="AR3618" s="171"/>
      <c r="CI3618" t="str">
        <f>IF(JRF!F3631&gt;0,"",IF(JRF!B3631="","",IF(LEFT(JRF!B3631,1)=IFERROR(VLOOKUP(LEFT(JRF!B3631,1),$CF$2:$CF$5,1,0),0),"Product Code Required",IF(JRF!C3631="","",IF(JRF!C3631=IFERROR(VLOOKUP(JRF!C3631,$CH:$CH,1,0),0),"Product Code Required","NA")))))</f>
        <v/>
      </c>
      <c r="CJ3618" t="str">
        <f>IF(JRF!AV3631&gt;0,"",IF(JRF!Q3631="","",IF(LEFT(JRF!Q3631,1)=IFERROR(VLOOKUP(LEFT(JRF!Q3631,1),$CF$2:$CF$5,1,0),0),"Product Code Required",IF(JRF!V3631="","",IF(JRF!V3631=IFERROR(VLOOKUP(JRF!V3631,$CH:$CH,1,0),0),"Product Code Required","NA")))))</f>
        <v/>
      </c>
      <c r="CK3618" t="str">
        <f>IFERROR(IF(LEN('Journal Template'!F3629)&gt;0,"",IF('Journal Template'!A3629="","",IF(LEFT('Journal Template'!A3629,1)=IFERROR(VLOOKUP(LEFT('Journal Template'!A3629,1),Checks!$CF$2:$CF$5,1,0),0),"Product Code Required",IF('Journal Template'!D3629="","",IF('Journal Template'!D3629=IFERROR(VLOOKUP('Journal Template'!D3629,Checks!$CH:$CH,1,0),0),"Product Code Required","NA"))))),"")</f>
        <v/>
      </c>
    </row>
    <row r="3619" spans="14:89">
      <c r="N3619" t="s">
        <v>15695</v>
      </c>
      <c r="O3619" t="s">
        <v>15696</v>
      </c>
      <c r="P3619" t="s">
        <v>386</v>
      </c>
      <c r="Q3619" s="150" t="str">
        <f>IF(JRF!D3632="","",IF(IFERROR(VLOOKUP(JRF!D3632,Checks!N:P,3,0),0)="A","","Inactive account in Use"))</f>
        <v/>
      </c>
      <c r="R3619" t="str">
        <f>IFERROR(IF('Journal Template'!C4031="","",IF(IFERROR(VLOOKUP('Journal Template'!C4031,Checks!N:P,3,0),0)="A","","Inactive account in Use")),"")</f>
        <v/>
      </c>
      <c r="V3619" s="150" t="str">
        <f>IF(JRF!C3632="","",IF(IFERROR(VLOOKUP(JRF!C3632,Checks!S:U,3,0),0)="A","Entry with System fund Dept",""))</f>
        <v/>
      </c>
      <c r="W3619" t="str">
        <f>IFERROR(IF('Journal Template'!D4031="","",IF(IFERROR(VLOOKUP('Journal Template'!D4031,Checks!S:U,3,0),0)="A","Entry with System fund Dept","")),"")</f>
        <v/>
      </c>
      <c r="X3619" t="s">
        <v>15697</v>
      </c>
      <c r="Y3619" t="s">
        <v>386</v>
      </c>
      <c r="Z3619" t="s">
        <v>15698</v>
      </c>
      <c r="AA3619" t="s">
        <v>15699</v>
      </c>
      <c r="AB3619" t="s">
        <v>125</v>
      </c>
      <c r="AC3619" s="150" t="str">
        <f>IFERROR(IF(JRF!C3632="","",IF(AND(VLOOKUP(JRF!C3632,X:AA,4,0)=JRF!B3632,VLOOKUP(JRF!C3632,X:Y,2,0)="A"),"","Inactive Dept Combo Error")),"Inactive Dept Combo Error")</f>
        <v/>
      </c>
      <c r="AD3619" t="str">
        <f>IFERROR(IF('Journal Template'!D4031="","",IF(AND(VLOOKUP('Journal Template'!D4031,X:AA,4,0)='Journal Template'!A4031,VLOOKUP('Journal Template'!D4031,X:Y,2,0)="A"),"","Inactive Dept Combo Error")),"")</f>
        <v/>
      </c>
      <c r="AK3619" s="150" t="str">
        <f>IF(JRF!B3632="","",IF(JRF!B3632=IFERROR(VLOOKUP(JRF!B3632,Checks!AI:AI,1,0),0),"Entry in Branch/Satellite BU's",""))</f>
        <v/>
      </c>
      <c r="AL3619" t="str">
        <f>IFERROR(IF('Journal Template'!A4031="","",IF('Journal Template'!A4031=IFERROR(VLOOKUP('Journal Template'!A4031,Checks!AI:AI,1,0),0),"Entry in Branch/Satellite BU's","")),"")</f>
        <v/>
      </c>
      <c r="AO3619" s="171"/>
      <c r="AP3619" s="171"/>
      <c r="AQ3619" s="171"/>
      <c r="AR3619" s="171"/>
      <c r="CI3619" t="str">
        <f>IF(JRF!F3632&gt;0,"",IF(JRF!B3632="","",IF(LEFT(JRF!B3632,1)=IFERROR(VLOOKUP(LEFT(JRF!B3632,1),$CF$2:$CF$5,1,0),0),"Product Code Required",IF(JRF!C3632="","",IF(JRF!C3632=IFERROR(VLOOKUP(JRF!C3632,$CH:$CH,1,0),0),"Product Code Required","NA")))))</f>
        <v/>
      </c>
      <c r="CJ3619" t="str">
        <f>IF(JRF!AV3632&gt;0,"",IF(JRF!Q3632="","",IF(LEFT(JRF!Q3632,1)=IFERROR(VLOOKUP(LEFT(JRF!Q3632,1),$CF$2:$CF$5,1,0),0),"Product Code Required",IF(JRF!V3632="","",IF(JRF!V3632=IFERROR(VLOOKUP(JRF!V3632,$CH:$CH,1,0),0),"Product Code Required","NA")))))</f>
        <v/>
      </c>
      <c r="CK3619" t="str">
        <f>IFERROR(IF(LEN('Journal Template'!F3630)&gt;0,"",IF('Journal Template'!A3630="","",IF(LEFT('Journal Template'!A3630,1)=IFERROR(VLOOKUP(LEFT('Journal Template'!A3630,1),Checks!$CF$2:$CF$5,1,0),0),"Product Code Required",IF('Journal Template'!D3630="","",IF('Journal Template'!D3630=IFERROR(VLOOKUP('Journal Template'!D3630,Checks!$CH:$CH,1,0),0),"Product Code Required","NA"))))),"")</f>
        <v/>
      </c>
    </row>
    <row r="3620" spans="14:89">
      <c r="N3620" t="s">
        <v>15700</v>
      </c>
      <c r="O3620" t="s">
        <v>15701</v>
      </c>
      <c r="P3620" t="s">
        <v>386</v>
      </c>
      <c r="Q3620" s="150" t="str">
        <f>IF(JRF!D3633="","",IF(IFERROR(VLOOKUP(JRF!D3633,Checks!N:P,3,0),0)="A","","Inactive account in Use"))</f>
        <v/>
      </c>
      <c r="R3620" t="str">
        <f>IFERROR(IF('Journal Template'!C4032="","",IF(IFERROR(VLOOKUP('Journal Template'!C4032,Checks!N:P,3,0),0)="A","","Inactive account in Use")),"")</f>
        <v/>
      </c>
      <c r="V3620" s="150" t="str">
        <f>IF(JRF!C3633="","",IF(IFERROR(VLOOKUP(JRF!C3633,Checks!S:U,3,0),0)="A","Entry with System fund Dept",""))</f>
        <v/>
      </c>
      <c r="W3620" t="str">
        <f>IFERROR(IF('Journal Template'!D4032="","",IF(IFERROR(VLOOKUP('Journal Template'!D4032,Checks!S:U,3,0),0)="A","Entry with System fund Dept","")),"")</f>
        <v/>
      </c>
      <c r="X3620" t="s">
        <v>15702</v>
      </c>
      <c r="Y3620" t="s">
        <v>386</v>
      </c>
      <c r="Z3620" t="s">
        <v>15703</v>
      </c>
      <c r="AA3620" t="s">
        <v>15704</v>
      </c>
      <c r="AB3620" t="s">
        <v>125</v>
      </c>
      <c r="AC3620" s="150" t="str">
        <f>IFERROR(IF(JRF!C3633="","",IF(AND(VLOOKUP(JRF!C3633,X:AA,4,0)=JRF!B3633,VLOOKUP(JRF!C3633,X:Y,2,0)="A"),"","Inactive Dept Combo Error")),"Inactive Dept Combo Error")</f>
        <v/>
      </c>
      <c r="AD3620" t="str">
        <f>IFERROR(IF('Journal Template'!D4032="","",IF(AND(VLOOKUP('Journal Template'!D4032,X:AA,4,0)='Journal Template'!A4032,VLOOKUP('Journal Template'!D4032,X:Y,2,0)="A"),"","Inactive Dept Combo Error")),"")</f>
        <v/>
      </c>
      <c r="AK3620" s="150" t="str">
        <f>IF(JRF!B3633="","",IF(JRF!B3633=IFERROR(VLOOKUP(JRF!B3633,Checks!AI:AI,1,0),0),"Entry in Branch/Satellite BU's",""))</f>
        <v/>
      </c>
      <c r="AL3620" t="str">
        <f>IFERROR(IF('Journal Template'!A4032="","",IF('Journal Template'!A4032=IFERROR(VLOOKUP('Journal Template'!A4032,Checks!AI:AI,1,0),0),"Entry in Branch/Satellite BU's","")),"")</f>
        <v/>
      </c>
      <c r="AO3620" s="171"/>
      <c r="AP3620" s="171"/>
      <c r="AQ3620" s="171"/>
      <c r="AR3620" s="171"/>
      <c r="CI3620" t="str">
        <f>IF(JRF!F3633&gt;0,"",IF(JRF!B3633="","",IF(LEFT(JRF!B3633,1)=IFERROR(VLOOKUP(LEFT(JRF!B3633,1),$CF$2:$CF$5,1,0),0),"Product Code Required",IF(JRF!C3633="","",IF(JRF!C3633=IFERROR(VLOOKUP(JRF!C3633,$CH:$CH,1,0),0),"Product Code Required","NA")))))</f>
        <v/>
      </c>
      <c r="CJ3620" t="str">
        <f>IF(JRF!AV3633&gt;0,"",IF(JRF!Q3633="","",IF(LEFT(JRF!Q3633,1)=IFERROR(VLOOKUP(LEFT(JRF!Q3633,1),$CF$2:$CF$5,1,0),0),"Product Code Required",IF(JRF!V3633="","",IF(JRF!V3633=IFERROR(VLOOKUP(JRF!V3633,$CH:$CH,1,0),0),"Product Code Required","NA")))))</f>
        <v/>
      </c>
      <c r="CK3620" t="str">
        <f>IFERROR(IF(LEN('Journal Template'!F3631)&gt;0,"",IF('Journal Template'!A3631="","",IF(LEFT('Journal Template'!A3631,1)=IFERROR(VLOOKUP(LEFT('Journal Template'!A3631,1),Checks!$CF$2:$CF$5,1,0),0),"Product Code Required",IF('Journal Template'!D3631="","",IF('Journal Template'!D3631=IFERROR(VLOOKUP('Journal Template'!D3631,Checks!$CH:$CH,1,0),0),"Product Code Required","NA"))))),"")</f>
        <v/>
      </c>
    </row>
    <row r="3621" spans="14:89">
      <c r="N3621" t="s">
        <v>15705</v>
      </c>
      <c r="O3621" t="s">
        <v>15706</v>
      </c>
      <c r="P3621" t="s">
        <v>386</v>
      </c>
      <c r="Q3621" s="150" t="str">
        <f>IF(JRF!D3634="","",IF(IFERROR(VLOOKUP(JRF!D3634,Checks!N:P,3,0),0)="A","","Inactive account in Use"))</f>
        <v/>
      </c>
      <c r="R3621" t="str">
        <f>IFERROR(IF('Journal Template'!C4033="","",IF(IFERROR(VLOOKUP('Journal Template'!C4033,Checks!N:P,3,0),0)="A","","Inactive account in Use")),"")</f>
        <v/>
      </c>
      <c r="V3621" s="150" t="str">
        <f>IF(JRF!C3634="","",IF(IFERROR(VLOOKUP(JRF!C3634,Checks!S:U,3,0),0)="A","Entry with System fund Dept",""))</f>
        <v/>
      </c>
      <c r="W3621" t="str">
        <f>IFERROR(IF('Journal Template'!D4033="","",IF(IFERROR(VLOOKUP('Journal Template'!D4033,Checks!S:U,3,0),0)="A","Entry with System fund Dept","")),"")</f>
        <v/>
      </c>
      <c r="X3621" t="s">
        <v>15707</v>
      </c>
      <c r="Y3621" t="s">
        <v>386</v>
      </c>
      <c r="Z3621" t="s">
        <v>15708</v>
      </c>
      <c r="AA3621" t="s">
        <v>15709</v>
      </c>
      <c r="AB3621" t="s">
        <v>125</v>
      </c>
      <c r="AC3621" s="150" t="str">
        <f>IFERROR(IF(JRF!C3634="","",IF(AND(VLOOKUP(JRF!C3634,X:AA,4,0)=JRF!B3634,VLOOKUP(JRF!C3634,X:Y,2,0)="A"),"","Inactive Dept Combo Error")),"Inactive Dept Combo Error")</f>
        <v/>
      </c>
      <c r="AD3621" t="str">
        <f>IFERROR(IF('Journal Template'!D4033="","",IF(AND(VLOOKUP('Journal Template'!D4033,X:AA,4,0)='Journal Template'!A4033,VLOOKUP('Journal Template'!D4033,X:Y,2,0)="A"),"","Inactive Dept Combo Error")),"")</f>
        <v/>
      </c>
      <c r="AK3621" s="150" t="str">
        <f>IF(JRF!B3634="","",IF(JRF!B3634=IFERROR(VLOOKUP(JRF!B3634,Checks!AI:AI,1,0),0),"Entry in Branch/Satellite BU's",""))</f>
        <v/>
      </c>
      <c r="AL3621" t="str">
        <f>IFERROR(IF('Journal Template'!A4033="","",IF('Journal Template'!A4033=IFERROR(VLOOKUP('Journal Template'!A4033,Checks!AI:AI,1,0),0),"Entry in Branch/Satellite BU's","")),"")</f>
        <v/>
      </c>
      <c r="AO3621" s="171"/>
      <c r="AP3621" s="171"/>
      <c r="AQ3621" s="171"/>
      <c r="AR3621" s="171"/>
      <c r="CI3621" t="str">
        <f>IF(JRF!F3634&gt;0,"",IF(JRF!B3634="","",IF(LEFT(JRF!B3634,1)=IFERROR(VLOOKUP(LEFT(JRF!B3634,1),$CF$2:$CF$5,1,0),0),"Product Code Required",IF(JRF!C3634="","",IF(JRF!C3634=IFERROR(VLOOKUP(JRF!C3634,$CH:$CH,1,0),0),"Product Code Required","NA")))))</f>
        <v/>
      </c>
      <c r="CJ3621" t="str">
        <f>IF(JRF!AV3634&gt;0,"",IF(JRF!Q3634="","",IF(LEFT(JRF!Q3634,1)=IFERROR(VLOOKUP(LEFT(JRF!Q3634,1),$CF$2:$CF$5,1,0),0),"Product Code Required",IF(JRF!V3634="","",IF(JRF!V3634=IFERROR(VLOOKUP(JRF!V3634,$CH:$CH,1,0),0),"Product Code Required","NA")))))</f>
        <v/>
      </c>
      <c r="CK3621" t="str">
        <f>IFERROR(IF(LEN('Journal Template'!F3632)&gt;0,"",IF('Journal Template'!A3632="","",IF(LEFT('Journal Template'!A3632,1)=IFERROR(VLOOKUP(LEFT('Journal Template'!A3632,1),Checks!$CF$2:$CF$5,1,0),0),"Product Code Required",IF('Journal Template'!D3632="","",IF('Journal Template'!D3632=IFERROR(VLOOKUP('Journal Template'!D3632,Checks!$CH:$CH,1,0),0),"Product Code Required","NA"))))),"")</f>
        <v/>
      </c>
    </row>
    <row r="3622" spans="14:89">
      <c r="N3622" t="s">
        <v>15710</v>
      </c>
      <c r="O3622" t="s">
        <v>15711</v>
      </c>
      <c r="P3622" t="s">
        <v>386</v>
      </c>
      <c r="Q3622" s="150" t="str">
        <f>IF(JRF!D3635="","",IF(IFERROR(VLOOKUP(JRF!D3635,Checks!N:P,3,0),0)="A","","Inactive account in Use"))</f>
        <v/>
      </c>
      <c r="R3622" t="str">
        <f>IFERROR(IF('Journal Template'!C4034="","",IF(IFERROR(VLOOKUP('Journal Template'!C4034,Checks!N:P,3,0),0)="A","","Inactive account in Use")),"")</f>
        <v/>
      </c>
      <c r="V3622" s="150" t="str">
        <f>IF(JRF!C3635="","",IF(IFERROR(VLOOKUP(JRF!C3635,Checks!S:U,3,0),0)="A","Entry with System fund Dept",""))</f>
        <v/>
      </c>
      <c r="W3622" t="str">
        <f>IFERROR(IF('Journal Template'!D4034="","",IF(IFERROR(VLOOKUP('Journal Template'!D4034,Checks!S:U,3,0),0)="A","Entry with System fund Dept","")),"")</f>
        <v/>
      </c>
      <c r="X3622" t="s">
        <v>15712</v>
      </c>
      <c r="Y3622" t="s">
        <v>386</v>
      </c>
      <c r="Z3622" t="s">
        <v>15713</v>
      </c>
      <c r="AA3622" t="s">
        <v>15714</v>
      </c>
      <c r="AB3622" t="s">
        <v>125</v>
      </c>
      <c r="AC3622" s="150" t="str">
        <f>IFERROR(IF(JRF!C3635="","",IF(AND(VLOOKUP(JRF!C3635,X:AA,4,0)=JRF!B3635,VLOOKUP(JRF!C3635,X:Y,2,0)="A"),"","Inactive Dept Combo Error")),"Inactive Dept Combo Error")</f>
        <v/>
      </c>
      <c r="AD3622" t="str">
        <f>IFERROR(IF('Journal Template'!D4034="","",IF(AND(VLOOKUP('Journal Template'!D4034,X:AA,4,0)='Journal Template'!A4034,VLOOKUP('Journal Template'!D4034,X:Y,2,0)="A"),"","Inactive Dept Combo Error")),"")</f>
        <v/>
      </c>
      <c r="AK3622" s="150" t="str">
        <f>IF(JRF!B3635="","",IF(JRF!B3635=IFERROR(VLOOKUP(JRF!B3635,Checks!AI:AI,1,0),0),"Entry in Branch/Satellite BU's",""))</f>
        <v/>
      </c>
      <c r="AL3622" t="str">
        <f>IFERROR(IF('Journal Template'!A4034="","",IF('Journal Template'!A4034=IFERROR(VLOOKUP('Journal Template'!A4034,Checks!AI:AI,1,0),0),"Entry in Branch/Satellite BU's","")),"")</f>
        <v/>
      </c>
      <c r="AO3622" s="171"/>
      <c r="AP3622" s="171"/>
      <c r="AQ3622" s="171"/>
      <c r="AR3622" s="171"/>
      <c r="CI3622" t="str">
        <f>IF(JRF!F3635&gt;0,"",IF(JRF!B3635="","",IF(LEFT(JRF!B3635,1)=IFERROR(VLOOKUP(LEFT(JRF!B3635,1),$CF$2:$CF$5,1,0),0),"Product Code Required",IF(JRF!C3635="","",IF(JRF!C3635=IFERROR(VLOOKUP(JRF!C3635,$CH:$CH,1,0),0),"Product Code Required","NA")))))</f>
        <v/>
      </c>
      <c r="CJ3622" t="str">
        <f>IF(JRF!AV3635&gt;0,"",IF(JRF!Q3635="","",IF(LEFT(JRF!Q3635,1)=IFERROR(VLOOKUP(LEFT(JRF!Q3635,1),$CF$2:$CF$5,1,0),0),"Product Code Required",IF(JRF!V3635="","",IF(JRF!V3635=IFERROR(VLOOKUP(JRF!V3635,$CH:$CH,1,0),0),"Product Code Required","NA")))))</f>
        <v/>
      </c>
      <c r="CK3622" t="str">
        <f>IFERROR(IF(LEN('Journal Template'!F3633)&gt;0,"",IF('Journal Template'!A3633="","",IF(LEFT('Journal Template'!A3633,1)=IFERROR(VLOOKUP(LEFT('Journal Template'!A3633,1),Checks!$CF$2:$CF$5,1,0),0),"Product Code Required",IF('Journal Template'!D3633="","",IF('Journal Template'!D3633=IFERROR(VLOOKUP('Journal Template'!D3633,Checks!$CH:$CH,1,0),0),"Product Code Required","NA"))))),"")</f>
        <v/>
      </c>
    </row>
    <row r="3623" spans="14:89">
      <c r="N3623" t="s">
        <v>15715</v>
      </c>
      <c r="O3623" t="s">
        <v>15458</v>
      </c>
      <c r="P3623" t="s">
        <v>386</v>
      </c>
      <c r="Q3623" s="150" t="str">
        <f>IF(JRF!D3636="","",IF(IFERROR(VLOOKUP(JRF!D3636,Checks!N:P,3,0),0)="A","","Inactive account in Use"))</f>
        <v/>
      </c>
      <c r="R3623" t="str">
        <f>IFERROR(IF('Journal Template'!C4035="","",IF(IFERROR(VLOOKUP('Journal Template'!C4035,Checks!N:P,3,0),0)="A","","Inactive account in Use")),"")</f>
        <v/>
      </c>
      <c r="V3623" s="150" t="str">
        <f>IF(JRF!C3636="","",IF(IFERROR(VLOOKUP(JRF!C3636,Checks!S:U,3,0),0)="A","Entry with System fund Dept",""))</f>
        <v/>
      </c>
      <c r="W3623" t="str">
        <f>IFERROR(IF('Journal Template'!D4035="","",IF(IFERROR(VLOOKUP('Journal Template'!D4035,Checks!S:U,3,0),0)="A","Entry with System fund Dept","")),"")</f>
        <v/>
      </c>
      <c r="X3623" t="s">
        <v>15716</v>
      </c>
      <c r="Y3623" t="s">
        <v>386</v>
      </c>
      <c r="Z3623" t="s">
        <v>15717</v>
      </c>
      <c r="AA3623" t="s">
        <v>15718</v>
      </c>
      <c r="AB3623" t="s">
        <v>125</v>
      </c>
      <c r="AC3623" s="150" t="str">
        <f>IFERROR(IF(JRF!C3636="","",IF(AND(VLOOKUP(JRF!C3636,X:AA,4,0)=JRF!B3636,VLOOKUP(JRF!C3636,X:Y,2,0)="A"),"","Inactive Dept Combo Error")),"Inactive Dept Combo Error")</f>
        <v/>
      </c>
      <c r="AD3623" t="str">
        <f>IFERROR(IF('Journal Template'!D4035="","",IF(AND(VLOOKUP('Journal Template'!D4035,X:AA,4,0)='Journal Template'!A4035,VLOOKUP('Journal Template'!D4035,X:Y,2,0)="A"),"","Inactive Dept Combo Error")),"")</f>
        <v/>
      </c>
      <c r="AK3623" s="150" t="str">
        <f>IF(JRF!B3636="","",IF(JRF!B3636=IFERROR(VLOOKUP(JRF!B3636,Checks!AI:AI,1,0),0),"Entry in Branch/Satellite BU's",""))</f>
        <v/>
      </c>
      <c r="AL3623" t="str">
        <f>IFERROR(IF('Journal Template'!A4035="","",IF('Journal Template'!A4035=IFERROR(VLOOKUP('Journal Template'!A4035,Checks!AI:AI,1,0),0),"Entry in Branch/Satellite BU's","")),"")</f>
        <v/>
      </c>
      <c r="AO3623" s="171"/>
      <c r="AP3623" s="171"/>
      <c r="AQ3623" s="171"/>
      <c r="AR3623" s="171"/>
      <c r="CI3623" t="str">
        <f>IF(JRF!F3636&gt;0,"",IF(JRF!B3636="","",IF(LEFT(JRF!B3636,1)=IFERROR(VLOOKUP(LEFT(JRF!B3636,1),$CF$2:$CF$5,1,0),0),"Product Code Required",IF(JRF!C3636="","",IF(JRF!C3636=IFERROR(VLOOKUP(JRF!C3636,$CH:$CH,1,0),0),"Product Code Required","NA")))))</f>
        <v/>
      </c>
      <c r="CJ3623" t="str">
        <f>IF(JRF!AV3636&gt;0,"",IF(JRF!Q3636="","",IF(LEFT(JRF!Q3636,1)=IFERROR(VLOOKUP(LEFT(JRF!Q3636,1),$CF$2:$CF$5,1,0),0),"Product Code Required",IF(JRF!V3636="","",IF(JRF!V3636=IFERROR(VLOOKUP(JRF!V3636,$CH:$CH,1,0),0),"Product Code Required","NA")))))</f>
        <v/>
      </c>
      <c r="CK3623" t="str">
        <f>IFERROR(IF(LEN('Journal Template'!F3634)&gt;0,"",IF('Journal Template'!A3634="","",IF(LEFT('Journal Template'!A3634,1)=IFERROR(VLOOKUP(LEFT('Journal Template'!A3634,1),Checks!$CF$2:$CF$5,1,0),0),"Product Code Required",IF('Journal Template'!D3634="","",IF('Journal Template'!D3634=IFERROR(VLOOKUP('Journal Template'!D3634,Checks!$CH:$CH,1,0),0),"Product Code Required","NA"))))),"")</f>
        <v/>
      </c>
    </row>
    <row r="3624" spans="14:89">
      <c r="N3624" t="s">
        <v>15719</v>
      </c>
      <c r="O3624" t="s">
        <v>15720</v>
      </c>
      <c r="P3624" t="s">
        <v>386</v>
      </c>
      <c r="Q3624" s="150" t="str">
        <f>IF(JRF!D3637="","",IF(IFERROR(VLOOKUP(JRF!D3637,Checks!N:P,3,0),0)="A","","Inactive account in Use"))</f>
        <v/>
      </c>
      <c r="R3624" t="str">
        <f>IFERROR(IF('Journal Template'!C4036="","",IF(IFERROR(VLOOKUP('Journal Template'!C4036,Checks!N:P,3,0),0)="A","","Inactive account in Use")),"")</f>
        <v/>
      </c>
      <c r="V3624" s="150" t="str">
        <f>IF(JRF!C3637="","",IF(IFERROR(VLOOKUP(JRF!C3637,Checks!S:U,3,0),0)="A","Entry with System fund Dept",""))</f>
        <v/>
      </c>
      <c r="W3624" t="str">
        <f>IFERROR(IF('Journal Template'!D4036="","",IF(IFERROR(VLOOKUP('Journal Template'!D4036,Checks!S:U,3,0),0)="A","Entry with System fund Dept","")),"")</f>
        <v/>
      </c>
      <c r="X3624" t="s">
        <v>15721</v>
      </c>
      <c r="Y3624" t="s">
        <v>386</v>
      </c>
      <c r="Z3624" t="s">
        <v>15722</v>
      </c>
      <c r="AA3624" t="s">
        <v>15723</v>
      </c>
      <c r="AB3624" t="s">
        <v>125</v>
      </c>
      <c r="AC3624" s="150" t="str">
        <f>IFERROR(IF(JRF!C3637="","",IF(AND(VLOOKUP(JRF!C3637,X:AA,4,0)=JRF!B3637,VLOOKUP(JRF!C3637,X:Y,2,0)="A"),"","Inactive Dept Combo Error")),"Inactive Dept Combo Error")</f>
        <v/>
      </c>
      <c r="AD3624" t="str">
        <f>IFERROR(IF('Journal Template'!D4036="","",IF(AND(VLOOKUP('Journal Template'!D4036,X:AA,4,0)='Journal Template'!A4036,VLOOKUP('Journal Template'!D4036,X:Y,2,0)="A"),"","Inactive Dept Combo Error")),"")</f>
        <v/>
      </c>
      <c r="AK3624" s="150" t="str">
        <f>IF(JRF!B3637="","",IF(JRF!B3637=IFERROR(VLOOKUP(JRF!B3637,Checks!AI:AI,1,0),0),"Entry in Branch/Satellite BU's",""))</f>
        <v/>
      </c>
      <c r="AL3624" t="str">
        <f>IFERROR(IF('Journal Template'!A4036="","",IF('Journal Template'!A4036=IFERROR(VLOOKUP('Journal Template'!A4036,Checks!AI:AI,1,0),0),"Entry in Branch/Satellite BU's","")),"")</f>
        <v/>
      </c>
      <c r="AO3624" s="171"/>
      <c r="AP3624" s="171"/>
      <c r="AQ3624" s="171"/>
      <c r="AR3624" s="171"/>
      <c r="CI3624" t="str">
        <f>IF(JRF!F3637&gt;0,"",IF(JRF!B3637="","",IF(LEFT(JRF!B3637,1)=IFERROR(VLOOKUP(LEFT(JRF!B3637,1),$CF$2:$CF$5,1,0),0),"Product Code Required",IF(JRF!C3637="","",IF(JRF!C3637=IFERROR(VLOOKUP(JRF!C3637,$CH:$CH,1,0),0),"Product Code Required","NA")))))</f>
        <v/>
      </c>
      <c r="CJ3624" t="str">
        <f>IF(JRF!AV3637&gt;0,"",IF(JRF!Q3637="","",IF(LEFT(JRF!Q3637,1)=IFERROR(VLOOKUP(LEFT(JRF!Q3637,1),$CF$2:$CF$5,1,0),0),"Product Code Required",IF(JRF!V3637="","",IF(JRF!V3637=IFERROR(VLOOKUP(JRF!V3637,$CH:$CH,1,0),0),"Product Code Required","NA")))))</f>
        <v/>
      </c>
      <c r="CK3624" t="str">
        <f>IFERROR(IF(LEN('Journal Template'!F3635)&gt;0,"",IF('Journal Template'!A3635="","",IF(LEFT('Journal Template'!A3635,1)=IFERROR(VLOOKUP(LEFT('Journal Template'!A3635,1),Checks!$CF$2:$CF$5,1,0),0),"Product Code Required",IF('Journal Template'!D3635="","",IF('Journal Template'!D3635=IFERROR(VLOOKUP('Journal Template'!D3635,Checks!$CH:$CH,1,0),0),"Product Code Required","NA"))))),"")</f>
        <v/>
      </c>
    </row>
    <row r="3625" spans="14:89">
      <c r="N3625" t="s">
        <v>15724</v>
      </c>
      <c r="O3625" t="s">
        <v>15725</v>
      </c>
      <c r="P3625" t="s">
        <v>386</v>
      </c>
      <c r="Q3625" s="150" t="str">
        <f>IF(JRF!D3638="","",IF(IFERROR(VLOOKUP(JRF!D3638,Checks!N:P,3,0),0)="A","","Inactive account in Use"))</f>
        <v/>
      </c>
      <c r="R3625" t="str">
        <f>IFERROR(IF('Journal Template'!C4037="","",IF(IFERROR(VLOOKUP('Journal Template'!C4037,Checks!N:P,3,0),0)="A","","Inactive account in Use")),"")</f>
        <v/>
      </c>
      <c r="V3625" s="150" t="str">
        <f>IF(JRF!C3638="","",IF(IFERROR(VLOOKUP(JRF!C3638,Checks!S:U,3,0),0)="A","Entry with System fund Dept",""))</f>
        <v/>
      </c>
      <c r="W3625" t="str">
        <f>IFERROR(IF('Journal Template'!D4037="","",IF(IFERROR(VLOOKUP('Journal Template'!D4037,Checks!S:U,3,0),0)="A","Entry with System fund Dept","")),"")</f>
        <v/>
      </c>
      <c r="X3625" t="s">
        <v>15726</v>
      </c>
      <c r="Y3625" t="s">
        <v>386</v>
      </c>
      <c r="Z3625" t="s">
        <v>15727</v>
      </c>
      <c r="AA3625" t="s">
        <v>15728</v>
      </c>
      <c r="AB3625" t="s">
        <v>125</v>
      </c>
      <c r="AC3625" s="150" t="str">
        <f>IFERROR(IF(JRF!C3638="","",IF(AND(VLOOKUP(JRF!C3638,X:AA,4,0)=JRF!B3638,VLOOKUP(JRF!C3638,X:Y,2,0)="A"),"","Inactive Dept Combo Error")),"Inactive Dept Combo Error")</f>
        <v/>
      </c>
      <c r="AD3625" t="str">
        <f>IFERROR(IF('Journal Template'!D4037="","",IF(AND(VLOOKUP('Journal Template'!D4037,X:AA,4,0)='Journal Template'!A4037,VLOOKUP('Journal Template'!D4037,X:Y,2,0)="A"),"","Inactive Dept Combo Error")),"")</f>
        <v/>
      </c>
      <c r="AK3625" s="150" t="str">
        <f>IF(JRF!B3638="","",IF(JRF!B3638=IFERROR(VLOOKUP(JRF!B3638,Checks!AI:AI,1,0),0),"Entry in Branch/Satellite BU's",""))</f>
        <v/>
      </c>
      <c r="AL3625" t="str">
        <f>IFERROR(IF('Journal Template'!A4037="","",IF('Journal Template'!A4037=IFERROR(VLOOKUP('Journal Template'!A4037,Checks!AI:AI,1,0),0),"Entry in Branch/Satellite BU's","")),"")</f>
        <v/>
      </c>
      <c r="AO3625" s="171"/>
      <c r="AP3625" s="171"/>
      <c r="AQ3625" s="171"/>
      <c r="AR3625" s="171"/>
      <c r="CI3625" t="str">
        <f>IF(JRF!F3638&gt;0,"",IF(JRF!B3638="","",IF(LEFT(JRF!B3638,1)=IFERROR(VLOOKUP(LEFT(JRF!B3638,1),$CF$2:$CF$5,1,0),0),"Product Code Required",IF(JRF!C3638="","",IF(JRF!C3638=IFERROR(VLOOKUP(JRF!C3638,$CH:$CH,1,0),0),"Product Code Required","NA")))))</f>
        <v/>
      </c>
      <c r="CJ3625" t="str">
        <f>IF(JRF!AV3638&gt;0,"",IF(JRF!Q3638="","",IF(LEFT(JRF!Q3638,1)=IFERROR(VLOOKUP(LEFT(JRF!Q3638,1),$CF$2:$CF$5,1,0),0),"Product Code Required",IF(JRF!V3638="","",IF(JRF!V3638=IFERROR(VLOOKUP(JRF!V3638,$CH:$CH,1,0),0),"Product Code Required","NA")))))</f>
        <v/>
      </c>
      <c r="CK3625" t="str">
        <f>IFERROR(IF(LEN('Journal Template'!F3636)&gt;0,"",IF('Journal Template'!A3636="","",IF(LEFT('Journal Template'!A3636,1)=IFERROR(VLOOKUP(LEFT('Journal Template'!A3636,1),Checks!$CF$2:$CF$5,1,0),0),"Product Code Required",IF('Journal Template'!D3636="","",IF('Journal Template'!D3636=IFERROR(VLOOKUP('Journal Template'!D3636,Checks!$CH:$CH,1,0),0),"Product Code Required","NA"))))),"")</f>
        <v/>
      </c>
    </row>
    <row r="3626" spans="14:89">
      <c r="N3626" t="s">
        <v>15729</v>
      </c>
      <c r="O3626" t="s">
        <v>15730</v>
      </c>
      <c r="P3626" t="s">
        <v>386</v>
      </c>
      <c r="Q3626" s="150" t="str">
        <f>IF(JRF!D3639="","",IF(IFERROR(VLOOKUP(JRF!D3639,Checks!N:P,3,0),0)="A","","Inactive account in Use"))</f>
        <v/>
      </c>
      <c r="R3626" t="str">
        <f>IFERROR(IF('Journal Template'!C4038="","",IF(IFERROR(VLOOKUP('Journal Template'!C4038,Checks!N:P,3,0),0)="A","","Inactive account in Use")),"")</f>
        <v/>
      </c>
      <c r="V3626" s="150" t="str">
        <f>IF(JRF!C3639="","",IF(IFERROR(VLOOKUP(JRF!C3639,Checks!S:U,3,0),0)="A","Entry with System fund Dept",""))</f>
        <v/>
      </c>
      <c r="W3626" t="str">
        <f>IFERROR(IF('Journal Template'!D4038="","",IF(IFERROR(VLOOKUP('Journal Template'!D4038,Checks!S:U,3,0),0)="A","Entry with System fund Dept","")),"")</f>
        <v/>
      </c>
      <c r="X3626" t="s">
        <v>15731</v>
      </c>
      <c r="Y3626" t="s">
        <v>386</v>
      </c>
      <c r="Z3626" t="s">
        <v>15732</v>
      </c>
      <c r="AA3626" t="s">
        <v>15733</v>
      </c>
      <c r="AB3626" t="s">
        <v>125</v>
      </c>
      <c r="AC3626" s="150" t="str">
        <f>IFERROR(IF(JRF!C3639="","",IF(AND(VLOOKUP(JRF!C3639,X:AA,4,0)=JRF!B3639,VLOOKUP(JRF!C3639,X:Y,2,0)="A"),"","Inactive Dept Combo Error")),"Inactive Dept Combo Error")</f>
        <v/>
      </c>
      <c r="AD3626" t="str">
        <f>IFERROR(IF('Journal Template'!D4038="","",IF(AND(VLOOKUP('Journal Template'!D4038,X:AA,4,0)='Journal Template'!A4038,VLOOKUP('Journal Template'!D4038,X:Y,2,0)="A"),"","Inactive Dept Combo Error")),"")</f>
        <v/>
      </c>
      <c r="AK3626" s="150" t="str">
        <f>IF(JRF!B3639="","",IF(JRF!B3639=IFERROR(VLOOKUP(JRF!B3639,Checks!AI:AI,1,0),0),"Entry in Branch/Satellite BU's",""))</f>
        <v/>
      </c>
      <c r="AL3626" t="str">
        <f>IFERROR(IF('Journal Template'!A4038="","",IF('Journal Template'!A4038=IFERROR(VLOOKUP('Journal Template'!A4038,Checks!AI:AI,1,0),0),"Entry in Branch/Satellite BU's","")),"")</f>
        <v/>
      </c>
      <c r="AO3626" s="171"/>
      <c r="AP3626" s="171"/>
      <c r="AQ3626" s="171"/>
      <c r="AR3626" s="171"/>
      <c r="CI3626" t="str">
        <f>IF(JRF!F3639&gt;0,"",IF(JRF!B3639="","",IF(LEFT(JRF!B3639,1)=IFERROR(VLOOKUP(LEFT(JRF!B3639,1),$CF$2:$CF$5,1,0),0),"Product Code Required",IF(JRF!C3639="","",IF(JRF!C3639=IFERROR(VLOOKUP(JRF!C3639,$CH:$CH,1,0),0),"Product Code Required","NA")))))</f>
        <v/>
      </c>
      <c r="CJ3626" t="str">
        <f>IF(JRF!AV3639&gt;0,"",IF(JRF!Q3639="","",IF(LEFT(JRF!Q3639,1)=IFERROR(VLOOKUP(LEFT(JRF!Q3639,1),$CF$2:$CF$5,1,0),0),"Product Code Required",IF(JRF!V3639="","",IF(JRF!V3639=IFERROR(VLOOKUP(JRF!V3639,$CH:$CH,1,0),0),"Product Code Required","NA")))))</f>
        <v/>
      </c>
      <c r="CK3626" t="str">
        <f>IFERROR(IF(LEN('Journal Template'!F3637)&gt;0,"",IF('Journal Template'!A3637="","",IF(LEFT('Journal Template'!A3637,1)=IFERROR(VLOOKUP(LEFT('Journal Template'!A3637,1),Checks!$CF$2:$CF$5,1,0),0),"Product Code Required",IF('Journal Template'!D3637="","",IF('Journal Template'!D3637=IFERROR(VLOOKUP('Journal Template'!D3637,Checks!$CH:$CH,1,0),0),"Product Code Required","NA"))))),"")</f>
        <v/>
      </c>
    </row>
    <row r="3627" spans="14:89">
      <c r="N3627" t="s">
        <v>15734</v>
      </c>
      <c r="O3627" t="s">
        <v>15735</v>
      </c>
      <c r="P3627" t="s">
        <v>386</v>
      </c>
      <c r="Q3627" s="150" t="str">
        <f>IF(JRF!D3640="","",IF(IFERROR(VLOOKUP(JRF!D3640,Checks!N:P,3,0),0)="A","","Inactive account in Use"))</f>
        <v/>
      </c>
      <c r="R3627" t="str">
        <f>IFERROR(IF('Journal Template'!C4039="","",IF(IFERROR(VLOOKUP('Journal Template'!C4039,Checks!N:P,3,0),0)="A","","Inactive account in Use")),"")</f>
        <v/>
      </c>
      <c r="V3627" s="150" t="str">
        <f>IF(JRF!C3640="","",IF(IFERROR(VLOOKUP(JRF!C3640,Checks!S:U,3,0),0)="A","Entry with System fund Dept",""))</f>
        <v/>
      </c>
      <c r="W3627" t="str">
        <f>IFERROR(IF('Journal Template'!D4039="","",IF(IFERROR(VLOOKUP('Journal Template'!D4039,Checks!S:U,3,0),0)="A","Entry with System fund Dept","")),"")</f>
        <v/>
      </c>
      <c r="X3627" t="s">
        <v>15736</v>
      </c>
      <c r="Y3627" t="s">
        <v>386</v>
      </c>
      <c r="Z3627" t="s">
        <v>15737</v>
      </c>
      <c r="AA3627" t="s">
        <v>15738</v>
      </c>
      <c r="AB3627" t="s">
        <v>125</v>
      </c>
      <c r="AC3627" s="150" t="str">
        <f>IFERROR(IF(JRF!C3640="","",IF(AND(VLOOKUP(JRF!C3640,X:AA,4,0)=JRF!B3640,VLOOKUP(JRF!C3640,X:Y,2,0)="A"),"","Inactive Dept Combo Error")),"Inactive Dept Combo Error")</f>
        <v/>
      </c>
      <c r="AD3627" t="str">
        <f>IFERROR(IF('Journal Template'!D4039="","",IF(AND(VLOOKUP('Journal Template'!D4039,X:AA,4,0)='Journal Template'!A4039,VLOOKUP('Journal Template'!D4039,X:Y,2,0)="A"),"","Inactive Dept Combo Error")),"")</f>
        <v/>
      </c>
      <c r="AK3627" s="150" t="str">
        <f>IF(JRF!B3640="","",IF(JRF!B3640=IFERROR(VLOOKUP(JRF!B3640,Checks!AI:AI,1,0),0),"Entry in Branch/Satellite BU's",""))</f>
        <v/>
      </c>
      <c r="AL3627" t="str">
        <f>IFERROR(IF('Journal Template'!A4039="","",IF('Journal Template'!A4039=IFERROR(VLOOKUP('Journal Template'!A4039,Checks!AI:AI,1,0),0),"Entry in Branch/Satellite BU's","")),"")</f>
        <v/>
      </c>
      <c r="AO3627" s="171"/>
      <c r="AP3627" s="171"/>
      <c r="AQ3627" s="171"/>
      <c r="AR3627" s="171"/>
      <c r="CI3627" t="str">
        <f>IF(JRF!F3640&gt;0,"",IF(JRF!B3640="","",IF(LEFT(JRF!B3640,1)=IFERROR(VLOOKUP(LEFT(JRF!B3640,1),$CF$2:$CF$5,1,0),0),"Product Code Required",IF(JRF!C3640="","",IF(JRF!C3640=IFERROR(VLOOKUP(JRF!C3640,$CH:$CH,1,0),0),"Product Code Required","NA")))))</f>
        <v/>
      </c>
      <c r="CJ3627" t="str">
        <f>IF(JRF!AV3640&gt;0,"",IF(JRF!Q3640="","",IF(LEFT(JRF!Q3640,1)=IFERROR(VLOOKUP(LEFT(JRF!Q3640,1),$CF$2:$CF$5,1,0),0),"Product Code Required",IF(JRF!V3640="","",IF(JRF!V3640=IFERROR(VLOOKUP(JRF!V3640,$CH:$CH,1,0),0),"Product Code Required","NA")))))</f>
        <v/>
      </c>
      <c r="CK3627" t="str">
        <f>IFERROR(IF(LEN('Journal Template'!F3638)&gt;0,"",IF('Journal Template'!A3638="","",IF(LEFT('Journal Template'!A3638,1)=IFERROR(VLOOKUP(LEFT('Journal Template'!A3638,1),Checks!$CF$2:$CF$5,1,0),0),"Product Code Required",IF('Journal Template'!D3638="","",IF('Journal Template'!D3638=IFERROR(VLOOKUP('Journal Template'!D3638,Checks!$CH:$CH,1,0),0),"Product Code Required","NA"))))),"")</f>
        <v/>
      </c>
    </row>
    <row r="3628" spans="14:89">
      <c r="N3628" t="s">
        <v>15739</v>
      </c>
      <c r="O3628" t="s">
        <v>15740</v>
      </c>
      <c r="P3628" t="s">
        <v>386</v>
      </c>
      <c r="Q3628" s="150" t="str">
        <f>IF(JRF!D3641="","",IF(IFERROR(VLOOKUP(JRF!D3641,Checks!N:P,3,0),0)="A","","Inactive account in Use"))</f>
        <v/>
      </c>
      <c r="R3628" t="str">
        <f>IFERROR(IF('Journal Template'!C4040="","",IF(IFERROR(VLOOKUP('Journal Template'!C4040,Checks!N:P,3,0),0)="A","","Inactive account in Use")),"")</f>
        <v/>
      </c>
      <c r="V3628" s="150" t="str">
        <f>IF(JRF!C3641="","",IF(IFERROR(VLOOKUP(JRF!C3641,Checks!S:U,3,0),0)="A","Entry with System fund Dept",""))</f>
        <v/>
      </c>
      <c r="W3628" t="str">
        <f>IFERROR(IF('Journal Template'!D4040="","",IF(IFERROR(VLOOKUP('Journal Template'!D4040,Checks!S:U,3,0),0)="A","Entry with System fund Dept","")),"")</f>
        <v/>
      </c>
      <c r="X3628" t="s">
        <v>15741</v>
      </c>
      <c r="Y3628" t="s">
        <v>386</v>
      </c>
      <c r="Z3628" t="s">
        <v>15742</v>
      </c>
      <c r="AA3628" t="s">
        <v>15743</v>
      </c>
      <c r="AB3628" t="s">
        <v>125</v>
      </c>
      <c r="AC3628" s="150" t="str">
        <f>IFERROR(IF(JRF!C3641="","",IF(AND(VLOOKUP(JRF!C3641,X:AA,4,0)=JRF!B3641,VLOOKUP(JRF!C3641,X:Y,2,0)="A"),"","Inactive Dept Combo Error")),"Inactive Dept Combo Error")</f>
        <v/>
      </c>
      <c r="AD3628" t="str">
        <f>IFERROR(IF('Journal Template'!D4040="","",IF(AND(VLOOKUP('Journal Template'!D4040,X:AA,4,0)='Journal Template'!A4040,VLOOKUP('Journal Template'!D4040,X:Y,2,0)="A"),"","Inactive Dept Combo Error")),"")</f>
        <v/>
      </c>
      <c r="AK3628" s="150" t="str">
        <f>IF(JRF!B3641="","",IF(JRF!B3641=IFERROR(VLOOKUP(JRF!B3641,Checks!AI:AI,1,0),0),"Entry in Branch/Satellite BU's",""))</f>
        <v/>
      </c>
      <c r="AL3628" t="str">
        <f>IFERROR(IF('Journal Template'!A4040="","",IF('Journal Template'!A4040=IFERROR(VLOOKUP('Journal Template'!A4040,Checks!AI:AI,1,0),0),"Entry in Branch/Satellite BU's","")),"")</f>
        <v/>
      </c>
      <c r="AO3628" s="171"/>
      <c r="AP3628" s="171"/>
      <c r="AQ3628" s="171"/>
      <c r="AR3628" s="171"/>
      <c r="CI3628" t="str">
        <f>IF(JRF!F3641&gt;0,"",IF(JRF!B3641="","",IF(LEFT(JRF!B3641,1)=IFERROR(VLOOKUP(LEFT(JRF!B3641,1),$CF$2:$CF$5,1,0),0),"Product Code Required",IF(JRF!C3641="","",IF(JRF!C3641=IFERROR(VLOOKUP(JRF!C3641,$CH:$CH,1,0),0),"Product Code Required","NA")))))</f>
        <v/>
      </c>
      <c r="CJ3628" t="str">
        <f>IF(JRF!AV3641&gt;0,"",IF(JRF!Q3641="","",IF(LEFT(JRF!Q3641,1)=IFERROR(VLOOKUP(LEFT(JRF!Q3641,1),$CF$2:$CF$5,1,0),0),"Product Code Required",IF(JRF!V3641="","",IF(JRF!V3641=IFERROR(VLOOKUP(JRF!V3641,$CH:$CH,1,0),0),"Product Code Required","NA")))))</f>
        <v/>
      </c>
      <c r="CK3628" t="str">
        <f>IFERROR(IF(LEN('Journal Template'!F3639)&gt;0,"",IF('Journal Template'!A3639="","",IF(LEFT('Journal Template'!A3639,1)=IFERROR(VLOOKUP(LEFT('Journal Template'!A3639,1),Checks!$CF$2:$CF$5,1,0),0),"Product Code Required",IF('Journal Template'!D3639="","",IF('Journal Template'!D3639=IFERROR(VLOOKUP('Journal Template'!D3639,Checks!$CH:$CH,1,0),0),"Product Code Required","NA"))))),"")</f>
        <v/>
      </c>
    </row>
    <row r="3629" spans="14:89">
      <c r="N3629" t="s">
        <v>15744</v>
      </c>
      <c r="O3629" t="s">
        <v>15745</v>
      </c>
      <c r="P3629" t="s">
        <v>386</v>
      </c>
      <c r="Q3629" s="150" t="str">
        <f>IF(JRF!D3642="","",IF(IFERROR(VLOOKUP(JRF!D3642,Checks!N:P,3,0),0)="A","","Inactive account in Use"))</f>
        <v/>
      </c>
      <c r="R3629" t="str">
        <f>IFERROR(IF('Journal Template'!C4041="","",IF(IFERROR(VLOOKUP('Journal Template'!C4041,Checks!N:P,3,0),0)="A","","Inactive account in Use")),"")</f>
        <v/>
      </c>
      <c r="V3629" s="150" t="str">
        <f>IF(JRF!C3642="","",IF(IFERROR(VLOOKUP(JRF!C3642,Checks!S:U,3,0),0)="A","Entry with System fund Dept",""))</f>
        <v/>
      </c>
      <c r="W3629" t="str">
        <f>IFERROR(IF('Journal Template'!D4041="","",IF(IFERROR(VLOOKUP('Journal Template'!D4041,Checks!S:U,3,0),0)="A","Entry with System fund Dept","")),"")</f>
        <v/>
      </c>
      <c r="X3629" t="s">
        <v>15746</v>
      </c>
      <c r="Y3629" t="s">
        <v>386</v>
      </c>
      <c r="Z3629" t="s">
        <v>15747</v>
      </c>
      <c r="AA3629" t="s">
        <v>15748</v>
      </c>
      <c r="AB3629" t="s">
        <v>125</v>
      </c>
      <c r="AC3629" s="150" t="str">
        <f>IFERROR(IF(JRF!C3642="","",IF(AND(VLOOKUP(JRF!C3642,X:AA,4,0)=JRF!B3642,VLOOKUP(JRF!C3642,X:Y,2,0)="A"),"","Inactive Dept Combo Error")),"Inactive Dept Combo Error")</f>
        <v/>
      </c>
      <c r="AD3629" t="str">
        <f>IFERROR(IF('Journal Template'!D4041="","",IF(AND(VLOOKUP('Journal Template'!D4041,X:AA,4,0)='Journal Template'!A4041,VLOOKUP('Journal Template'!D4041,X:Y,2,0)="A"),"","Inactive Dept Combo Error")),"")</f>
        <v/>
      </c>
      <c r="AK3629" s="150" t="str">
        <f>IF(JRF!B3642="","",IF(JRF!B3642=IFERROR(VLOOKUP(JRF!B3642,Checks!AI:AI,1,0),0),"Entry in Branch/Satellite BU's",""))</f>
        <v/>
      </c>
      <c r="AL3629" t="str">
        <f>IFERROR(IF('Journal Template'!A4041="","",IF('Journal Template'!A4041=IFERROR(VLOOKUP('Journal Template'!A4041,Checks!AI:AI,1,0),0),"Entry in Branch/Satellite BU's","")),"")</f>
        <v/>
      </c>
      <c r="AO3629" s="171"/>
      <c r="AP3629" s="171"/>
      <c r="AQ3629" s="171"/>
      <c r="AR3629" s="171"/>
      <c r="CI3629" t="str">
        <f>IF(JRF!F3642&gt;0,"",IF(JRF!B3642="","",IF(LEFT(JRF!B3642,1)=IFERROR(VLOOKUP(LEFT(JRF!B3642,1),$CF$2:$CF$5,1,0),0),"Product Code Required",IF(JRF!C3642="","",IF(JRF!C3642=IFERROR(VLOOKUP(JRF!C3642,$CH:$CH,1,0),0),"Product Code Required","NA")))))</f>
        <v/>
      </c>
      <c r="CJ3629" t="str">
        <f>IF(JRF!AV3642&gt;0,"",IF(JRF!Q3642="","",IF(LEFT(JRF!Q3642,1)=IFERROR(VLOOKUP(LEFT(JRF!Q3642,1),$CF$2:$CF$5,1,0),0),"Product Code Required",IF(JRF!V3642="","",IF(JRF!V3642=IFERROR(VLOOKUP(JRF!V3642,$CH:$CH,1,0),0),"Product Code Required","NA")))))</f>
        <v/>
      </c>
      <c r="CK3629" t="str">
        <f>IFERROR(IF(LEN('Journal Template'!F3640)&gt;0,"",IF('Journal Template'!A3640="","",IF(LEFT('Journal Template'!A3640,1)=IFERROR(VLOOKUP(LEFT('Journal Template'!A3640,1),Checks!$CF$2:$CF$5,1,0),0),"Product Code Required",IF('Journal Template'!D3640="","",IF('Journal Template'!D3640=IFERROR(VLOOKUP('Journal Template'!D3640,Checks!$CH:$CH,1,0),0),"Product Code Required","NA"))))),"")</f>
        <v/>
      </c>
    </row>
    <row r="3630" spans="14:89">
      <c r="N3630" t="s">
        <v>15749</v>
      </c>
      <c r="O3630" t="s">
        <v>15750</v>
      </c>
      <c r="P3630" t="s">
        <v>386</v>
      </c>
      <c r="Q3630" s="150" t="str">
        <f>IF(JRF!D3643="","",IF(IFERROR(VLOOKUP(JRF!D3643,Checks!N:P,3,0),0)="A","","Inactive account in Use"))</f>
        <v/>
      </c>
      <c r="R3630" t="str">
        <f>IFERROR(IF('Journal Template'!C4042="","",IF(IFERROR(VLOOKUP('Journal Template'!C4042,Checks!N:P,3,0),0)="A","","Inactive account in Use")),"")</f>
        <v/>
      </c>
      <c r="V3630" s="150" t="str">
        <f>IF(JRF!C3643="","",IF(IFERROR(VLOOKUP(JRF!C3643,Checks!S:U,3,0),0)="A","Entry with System fund Dept",""))</f>
        <v/>
      </c>
      <c r="W3630" t="str">
        <f>IFERROR(IF('Journal Template'!D4042="","",IF(IFERROR(VLOOKUP('Journal Template'!D4042,Checks!S:U,3,0),0)="A","Entry with System fund Dept","")),"")</f>
        <v/>
      </c>
      <c r="X3630" t="s">
        <v>15751</v>
      </c>
      <c r="Y3630" t="s">
        <v>386</v>
      </c>
      <c r="Z3630" t="s">
        <v>15752</v>
      </c>
      <c r="AA3630" t="s">
        <v>15753</v>
      </c>
      <c r="AB3630" t="s">
        <v>125</v>
      </c>
      <c r="AC3630" s="150" t="str">
        <f>IFERROR(IF(JRF!C3643="","",IF(AND(VLOOKUP(JRF!C3643,X:AA,4,0)=JRF!B3643,VLOOKUP(JRF!C3643,X:Y,2,0)="A"),"","Inactive Dept Combo Error")),"Inactive Dept Combo Error")</f>
        <v/>
      </c>
      <c r="AD3630" t="str">
        <f>IFERROR(IF('Journal Template'!D4042="","",IF(AND(VLOOKUP('Journal Template'!D4042,X:AA,4,0)='Journal Template'!A4042,VLOOKUP('Journal Template'!D4042,X:Y,2,0)="A"),"","Inactive Dept Combo Error")),"")</f>
        <v/>
      </c>
      <c r="AK3630" s="150" t="str">
        <f>IF(JRF!B3643="","",IF(JRF!B3643=IFERROR(VLOOKUP(JRF!B3643,Checks!AI:AI,1,0),0),"Entry in Branch/Satellite BU's",""))</f>
        <v/>
      </c>
      <c r="AL3630" t="str">
        <f>IFERROR(IF('Journal Template'!A4042="","",IF('Journal Template'!A4042=IFERROR(VLOOKUP('Journal Template'!A4042,Checks!AI:AI,1,0),0),"Entry in Branch/Satellite BU's","")),"")</f>
        <v/>
      </c>
      <c r="AO3630" s="171"/>
      <c r="AP3630" s="171"/>
      <c r="AQ3630" s="171"/>
      <c r="AR3630" s="171"/>
      <c r="CI3630" t="str">
        <f>IF(JRF!F3643&gt;0,"",IF(JRF!B3643="","",IF(LEFT(JRF!B3643,1)=IFERROR(VLOOKUP(LEFT(JRF!B3643,1),$CF$2:$CF$5,1,0),0),"Product Code Required",IF(JRF!C3643="","",IF(JRF!C3643=IFERROR(VLOOKUP(JRF!C3643,$CH:$CH,1,0),0),"Product Code Required","NA")))))</f>
        <v/>
      </c>
      <c r="CJ3630" t="str">
        <f>IF(JRF!AV3643&gt;0,"",IF(JRF!Q3643="","",IF(LEFT(JRF!Q3643,1)=IFERROR(VLOOKUP(LEFT(JRF!Q3643,1),$CF$2:$CF$5,1,0),0),"Product Code Required",IF(JRF!V3643="","",IF(JRF!V3643=IFERROR(VLOOKUP(JRF!V3643,$CH:$CH,1,0),0),"Product Code Required","NA")))))</f>
        <v/>
      </c>
      <c r="CK3630" t="str">
        <f>IFERROR(IF(LEN('Journal Template'!F3641)&gt;0,"",IF('Journal Template'!A3641="","",IF(LEFT('Journal Template'!A3641,1)=IFERROR(VLOOKUP(LEFT('Journal Template'!A3641,1),Checks!$CF$2:$CF$5,1,0),0),"Product Code Required",IF('Journal Template'!D3641="","",IF('Journal Template'!D3641=IFERROR(VLOOKUP('Journal Template'!D3641,Checks!$CH:$CH,1,0),0),"Product Code Required","NA"))))),"")</f>
        <v/>
      </c>
    </row>
    <row r="3631" spans="14:89">
      <c r="N3631" t="s">
        <v>15754</v>
      </c>
      <c r="O3631" t="s">
        <v>15755</v>
      </c>
      <c r="P3631" t="s">
        <v>386</v>
      </c>
      <c r="Q3631" s="150" t="str">
        <f>IF(JRF!D3644="","",IF(IFERROR(VLOOKUP(JRF!D3644,Checks!N:P,3,0),0)="A","","Inactive account in Use"))</f>
        <v/>
      </c>
      <c r="R3631" t="str">
        <f>IFERROR(IF('Journal Template'!C4043="","",IF(IFERROR(VLOOKUP('Journal Template'!C4043,Checks!N:P,3,0),0)="A","","Inactive account in Use")),"")</f>
        <v/>
      </c>
      <c r="V3631" s="150" t="str">
        <f>IF(JRF!C3644="","",IF(IFERROR(VLOOKUP(JRF!C3644,Checks!S:U,3,0),0)="A","Entry with System fund Dept",""))</f>
        <v/>
      </c>
      <c r="W3631" t="str">
        <f>IFERROR(IF('Journal Template'!D4043="","",IF(IFERROR(VLOOKUP('Journal Template'!D4043,Checks!S:U,3,0),0)="A","Entry with System fund Dept","")),"")</f>
        <v/>
      </c>
      <c r="X3631" t="s">
        <v>15756</v>
      </c>
      <c r="Y3631" t="s">
        <v>386</v>
      </c>
      <c r="Z3631" t="s">
        <v>15757</v>
      </c>
      <c r="AA3631" t="s">
        <v>15758</v>
      </c>
      <c r="AB3631" t="s">
        <v>125</v>
      </c>
      <c r="AC3631" s="150" t="str">
        <f>IFERROR(IF(JRF!C3644="","",IF(AND(VLOOKUP(JRF!C3644,X:AA,4,0)=JRF!B3644,VLOOKUP(JRF!C3644,X:Y,2,0)="A"),"","Inactive Dept Combo Error")),"Inactive Dept Combo Error")</f>
        <v/>
      </c>
      <c r="AD3631" t="str">
        <f>IFERROR(IF('Journal Template'!D4043="","",IF(AND(VLOOKUP('Journal Template'!D4043,X:AA,4,0)='Journal Template'!A4043,VLOOKUP('Journal Template'!D4043,X:Y,2,0)="A"),"","Inactive Dept Combo Error")),"")</f>
        <v/>
      </c>
      <c r="AK3631" s="150" t="str">
        <f>IF(JRF!B3644="","",IF(JRF!B3644=IFERROR(VLOOKUP(JRF!B3644,Checks!AI:AI,1,0),0),"Entry in Branch/Satellite BU's",""))</f>
        <v/>
      </c>
      <c r="AL3631" t="str">
        <f>IFERROR(IF('Journal Template'!A4043="","",IF('Journal Template'!A4043=IFERROR(VLOOKUP('Journal Template'!A4043,Checks!AI:AI,1,0),0),"Entry in Branch/Satellite BU's","")),"")</f>
        <v/>
      </c>
      <c r="AO3631" s="171"/>
      <c r="AP3631" s="171"/>
      <c r="AQ3631" s="171"/>
      <c r="AR3631" s="171"/>
      <c r="CI3631" t="str">
        <f>IF(JRF!F3644&gt;0,"",IF(JRF!B3644="","",IF(LEFT(JRF!B3644,1)=IFERROR(VLOOKUP(LEFT(JRF!B3644,1),$CF$2:$CF$5,1,0),0),"Product Code Required",IF(JRF!C3644="","",IF(JRF!C3644=IFERROR(VLOOKUP(JRF!C3644,$CH:$CH,1,0),0),"Product Code Required","NA")))))</f>
        <v/>
      </c>
      <c r="CJ3631" t="str">
        <f>IF(JRF!AV3644&gt;0,"",IF(JRF!Q3644="","",IF(LEFT(JRF!Q3644,1)=IFERROR(VLOOKUP(LEFT(JRF!Q3644,1),$CF$2:$CF$5,1,0),0),"Product Code Required",IF(JRF!V3644="","",IF(JRF!V3644=IFERROR(VLOOKUP(JRF!V3644,$CH:$CH,1,0),0),"Product Code Required","NA")))))</f>
        <v/>
      </c>
      <c r="CK3631" t="str">
        <f>IFERROR(IF(LEN('Journal Template'!F3642)&gt;0,"",IF('Journal Template'!A3642="","",IF(LEFT('Journal Template'!A3642,1)=IFERROR(VLOOKUP(LEFT('Journal Template'!A3642,1),Checks!$CF$2:$CF$5,1,0),0),"Product Code Required",IF('Journal Template'!D3642="","",IF('Journal Template'!D3642=IFERROR(VLOOKUP('Journal Template'!D3642,Checks!$CH:$CH,1,0),0),"Product Code Required","NA"))))),"")</f>
        <v/>
      </c>
    </row>
    <row r="3632" spans="14:89">
      <c r="N3632" t="s">
        <v>15759</v>
      </c>
      <c r="O3632" t="s">
        <v>15760</v>
      </c>
      <c r="P3632" t="s">
        <v>386</v>
      </c>
      <c r="Q3632" s="150" t="str">
        <f>IF(JRF!D3645="","",IF(IFERROR(VLOOKUP(JRF!D3645,Checks!N:P,3,0),0)="A","","Inactive account in Use"))</f>
        <v/>
      </c>
      <c r="R3632" t="str">
        <f>IFERROR(IF('Journal Template'!C4044="","",IF(IFERROR(VLOOKUP('Journal Template'!C4044,Checks!N:P,3,0),0)="A","","Inactive account in Use")),"")</f>
        <v/>
      </c>
      <c r="V3632" s="150" t="str">
        <f>IF(JRF!C3645="","",IF(IFERROR(VLOOKUP(JRF!C3645,Checks!S:U,3,0),0)="A","Entry with System fund Dept",""))</f>
        <v/>
      </c>
      <c r="W3632" t="str">
        <f>IFERROR(IF('Journal Template'!D4044="","",IF(IFERROR(VLOOKUP('Journal Template'!D4044,Checks!S:U,3,0),0)="A","Entry with System fund Dept","")),"")</f>
        <v/>
      </c>
      <c r="X3632" t="s">
        <v>15761</v>
      </c>
      <c r="Y3632" t="s">
        <v>386</v>
      </c>
      <c r="Z3632" t="s">
        <v>15762</v>
      </c>
      <c r="AA3632" t="s">
        <v>15763</v>
      </c>
      <c r="AB3632" t="s">
        <v>125</v>
      </c>
      <c r="AC3632" s="150" t="str">
        <f>IFERROR(IF(JRF!C3645="","",IF(AND(VLOOKUP(JRF!C3645,X:AA,4,0)=JRF!B3645,VLOOKUP(JRF!C3645,X:Y,2,0)="A"),"","Inactive Dept Combo Error")),"Inactive Dept Combo Error")</f>
        <v/>
      </c>
      <c r="AD3632" t="str">
        <f>IFERROR(IF('Journal Template'!D4044="","",IF(AND(VLOOKUP('Journal Template'!D4044,X:AA,4,0)='Journal Template'!A4044,VLOOKUP('Journal Template'!D4044,X:Y,2,0)="A"),"","Inactive Dept Combo Error")),"")</f>
        <v/>
      </c>
      <c r="AK3632" s="150" t="str">
        <f>IF(JRF!B3645="","",IF(JRF!B3645=IFERROR(VLOOKUP(JRF!B3645,Checks!AI:AI,1,0),0),"Entry in Branch/Satellite BU's",""))</f>
        <v/>
      </c>
      <c r="AL3632" t="str">
        <f>IFERROR(IF('Journal Template'!A4044="","",IF('Journal Template'!A4044=IFERROR(VLOOKUP('Journal Template'!A4044,Checks!AI:AI,1,0),0),"Entry in Branch/Satellite BU's","")),"")</f>
        <v/>
      </c>
      <c r="AO3632" s="171"/>
      <c r="AP3632" s="171"/>
      <c r="AQ3632" s="171"/>
      <c r="AR3632" s="171"/>
      <c r="CI3632" t="str">
        <f>IF(JRF!F3645&gt;0,"",IF(JRF!B3645="","",IF(LEFT(JRF!B3645,1)=IFERROR(VLOOKUP(LEFT(JRF!B3645,1),$CF$2:$CF$5,1,0),0),"Product Code Required",IF(JRF!C3645="","",IF(JRF!C3645=IFERROR(VLOOKUP(JRF!C3645,$CH:$CH,1,0),0),"Product Code Required","NA")))))</f>
        <v/>
      </c>
      <c r="CJ3632" t="str">
        <f>IF(JRF!AV3645&gt;0,"",IF(JRF!Q3645="","",IF(LEFT(JRF!Q3645,1)=IFERROR(VLOOKUP(LEFT(JRF!Q3645,1),$CF$2:$CF$5,1,0),0),"Product Code Required",IF(JRF!V3645="","",IF(JRF!V3645=IFERROR(VLOOKUP(JRF!V3645,$CH:$CH,1,0),0),"Product Code Required","NA")))))</f>
        <v/>
      </c>
      <c r="CK3632" t="str">
        <f>IFERROR(IF(LEN('Journal Template'!F3643)&gt;0,"",IF('Journal Template'!A3643="","",IF(LEFT('Journal Template'!A3643,1)=IFERROR(VLOOKUP(LEFT('Journal Template'!A3643,1),Checks!$CF$2:$CF$5,1,0),0),"Product Code Required",IF('Journal Template'!D3643="","",IF('Journal Template'!D3643=IFERROR(VLOOKUP('Journal Template'!D3643,Checks!$CH:$CH,1,0),0),"Product Code Required","NA"))))),"")</f>
        <v/>
      </c>
    </row>
    <row r="3633" spans="14:89">
      <c r="N3633" t="s">
        <v>15764</v>
      </c>
      <c r="O3633" t="s">
        <v>15765</v>
      </c>
      <c r="P3633" t="s">
        <v>386</v>
      </c>
      <c r="Q3633" s="150" t="str">
        <f>IF(JRF!D3646="","",IF(IFERROR(VLOOKUP(JRF!D3646,Checks!N:P,3,0),0)="A","","Inactive account in Use"))</f>
        <v/>
      </c>
      <c r="R3633" t="str">
        <f>IFERROR(IF('Journal Template'!C4045="","",IF(IFERROR(VLOOKUP('Journal Template'!C4045,Checks!N:P,3,0),0)="A","","Inactive account in Use")),"")</f>
        <v/>
      </c>
      <c r="V3633" s="150" t="str">
        <f>IF(JRF!C3646="","",IF(IFERROR(VLOOKUP(JRF!C3646,Checks!S:U,3,0),0)="A","Entry with System fund Dept",""))</f>
        <v/>
      </c>
      <c r="W3633" t="str">
        <f>IFERROR(IF('Journal Template'!D4045="","",IF(IFERROR(VLOOKUP('Journal Template'!D4045,Checks!S:U,3,0),0)="A","Entry with System fund Dept","")),"")</f>
        <v/>
      </c>
      <c r="X3633" t="s">
        <v>15766</v>
      </c>
      <c r="Y3633" t="s">
        <v>386</v>
      </c>
      <c r="Z3633" t="s">
        <v>15767</v>
      </c>
      <c r="AA3633" t="s">
        <v>15768</v>
      </c>
      <c r="AB3633" t="s">
        <v>125</v>
      </c>
      <c r="AC3633" s="150" t="str">
        <f>IFERROR(IF(JRF!C3646="","",IF(AND(VLOOKUP(JRF!C3646,X:AA,4,0)=JRF!B3646,VLOOKUP(JRF!C3646,X:Y,2,0)="A"),"","Inactive Dept Combo Error")),"Inactive Dept Combo Error")</f>
        <v/>
      </c>
      <c r="AD3633" t="str">
        <f>IFERROR(IF('Journal Template'!D4045="","",IF(AND(VLOOKUP('Journal Template'!D4045,X:AA,4,0)='Journal Template'!A4045,VLOOKUP('Journal Template'!D4045,X:Y,2,0)="A"),"","Inactive Dept Combo Error")),"")</f>
        <v/>
      </c>
      <c r="AK3633" s="150" t="str">
        <f>IF(JRF!B3646="","",IF(JRF!B3646=IFERROR(VLOOKUP(JRF!B3646,Checks!AI:AI,1,0),0),"Entry in Branch/Satellite BU's",""))</f>
        <v/>
      </c>
      <c r="AL3633" t="str">
        <f>IFERROR(IF('Journal Template'!A4045="","",IF('Journal Template'!A4045=IFERROR(VLOOKUP('Journal Template'!A4045,Checks!AI:AI,1,0),0),"Entry in Branch/Satellite BU's","")),"")</f>
        <v/>
      </c>
      <c r="AO3633" s="171"/>
      <c r="AP3633" s="171"/>
      <c r="AQ3633" s="171"/>
      <c r="AR3633" s="171"/>
      <c r="CI3633" t="str">
        <f>IF(JRF!F3646&gt;0,"",IF(JRF!B3646="","",IF(LEFT(JRF!B3646,1)=IFERROR(VLOOKUP(LEFT(JRF!B3646,1),$CF$2:$CF$5,1,0),0),"Product Code Required",IF(JRF!C3646="","",IF(JRF!C3646=IFERROR(VLOOKUP(JRF!C3646,$CH:$CH,1,0),0),"Product Code Required","NA")))))</f>
        <v/>
      </c>
      <c r="CJ3633" t="str">
        <f>IF(JRF!AV3646&gt;0,"",IF(JRF!Q3646="","",IF(LEFT(JRF!Q3646,1)=IFERROR(VLOOKUP(LEFT(JRF!Q3646,1),$CF$2:$CF$5,1,0),0),"Product Code Required",IF(JRF!V3646="","",IF(JRF!V3646=IFERROR(VLOOKUP(JRF!V3646,$CH:$CH,1,0),0),"Product Code Required","NA")))))</f>
        <v/>
      </c>
      <c r="CK3633" t="str">
        <f>IFERROR(IF(LEN('Journal Template'!F3644)&gt;0,"",IF('Journal Template'!A3644="","",IF(LEFT('Journal Template'!A3644,1)=IFERROR(VLOOKUP(LEFT('Journal Template'!A3644,1),Checks!$CF$2:$CF$5,1,0),0),"Product Code Required",IF('Journal Template'!D3644="","",IF('Journal Template'!D3644=IFERROR(VLOOKUP('Journal Template'!D3644,Checks!$CH:$CH,1,0),0),"Product Code Required","NA"))))),"")</f>
        <v/>
      </c>
    </row>
    <row r="3634" spans="14:89">
      <c r="N3634" t="s">
        <v>15769</v>
      </c>
      <c r="O3634" t="s">
        <v>15770</v>
      </c>
      <c r="P3634" t="s">
        <v>386</v>
      </c>
      <c r="Q3634" s="150" t="str">
        <f>IF(JRF!D3647="","",IF(IFERROR(VLOOKUP(JRF!D3647,Checks!N:P,3,0),0)="A","","Inactive account in Use"))</f>
        <v/>
      </c>
      <c r="R3634" t="str">
        <f>IFERROR(IF('Journal Template'!C4046="","",IF(IFERROR(VLOOKUP('Journal Template'!C4046,Checks!N:P,3,0),0)="A","","Inactive account in Use")),"")</f>
        <v/>
      </c>
      <c r="V3634" s="150" t="str">
        <f>IF(JRF!C3647="","",IF(IFERROR(VLOOKUP(JRF!C3647,Checks!S:U,3,0),0)="A","Entry with System fund Dept",""))</f>
        <v/>
      </c>
      <c r="W3634" t="str">
        <f>IFERROR(IF('Journal Template'!D4046="","",IF(IFERROR(VLOOKUP('Journal Template'!D4046,Checks!S:U,3,0),0)="A","Entry with System fund Dept","")),"")</f>
        <v/>
      </c>
      <c r="X3634" t="s">
        <v>15771</v>
      </c>
      <c r="Y3634" t="s">
        <v>386</v>
      </c>
      <c r="Z3634" t="s">
        <v>15772</v>
      </c>
      <c r="AA3634" t="s">
        <v>15773</v>
      </c>
      <c r="AB3634" t="s">
        <v>125</v>
      </c>
      <c r="AC3634" s="150" t="str">
        <f>IFERROR(IF(JRF!C3647="","",IF(AND(VLOOKUP(JRF!C3647,X:AA,4,0)=JRF!B3647,VLOOKUP(JRF!C3647,X:Y,2,0)="A"),"","Inactive Dept Combo Error")),"Inactive Dept Combo Error")</f>
        <v/>
      </c>
      <c r="AD3634" t="str">
        <f>IFERROR(IF('Journal Template'!D4046="","",IF(AND(VLOOKUP('Journal Template'!D4046,X:AA,4,0)='Journal Template'!A4046,VLOOKUP('Journal Template'!D4046,X:Y,2,0)="A"),"","Inactive Dept Combo Error")),"")</f>
        <v/>
      </c>
      <c r="AK3634" s="150" t="str">
        <f>IF(JRF!B3647="","",IF(JRF!B3647=IFERROR(VLOOKUP(JRF!B3647,Checks!AI:AI,1,0),0),"Entry in Branch/Satellite BU's",""))</f>
        <v/>
      </c>
      <c r="AL3634" t="str">
        <f>IFERROR(IF('Journal Template'!A4046="","",IF('Journal Template'!A4046=IFERROR(VLOOKUP('Journal Template'!A4046,Checks!AI:AI,1,0),0),"Entry in Branch/Satellite BU's","")),"")</f>
        <v/>
      </c>
      <c r="AO3634" s="171"/>
      <c r="AP3634" s="171"/>
      <c r="AQ3634" s="171"/>
      <c r="AR3634" s="171"/>
      <c r="CI3634" t="str">
        <f>IF(JRF!F3647&gt;0,"",IF(JRF!B3647="","",IF(LEFT(JRF!B3647,1)=IFERROR(VLOOKUP(LEFT(JRF!B3647,1),$CF$2:$CF$5,1,0),0),"Product Code Required",IF(JRF!C3647="","",IF(JRF!C3647=IFERROR(VLOOKUP(JRF!C3647,$CH:$CH,1,0),0),"Product Code Required","NA")))))</f>
        <v/>
      </c>
      <c r="CJ3634" t="str">
        <f>IF(JRF!AV3647&gt;0,"",IF(JRF!Q3647="","",IF(LEFT(JRF!Q3647,1)=IFERROR(VLOOKUP(LEFT(JRF!Q3647,1),$CF$2:$CF$5,1,0),0),"Product Code Required",IF(JRF!V3647="","",IF(JRF!V3647=IFERROR(VLOOKUP(JRF!V3647,$CH:$CH,1,0),0),"Product Code Required","NA")))))</f>
        <v/>
      </c>
      <c r="CK3634" t="str">
        <f>IFERROR(IF(LEN('Journal Template'!F3645)&gt;0,"",IF('Journal Template'!A3645="","",IF(LEFT('Journal Template'!A3645,1)=IFERROR(VLOOKUP(LEFT('Journal Template'!A3645,1),Checks!$CF$2:$CF$5,1,0),0),"Product Code Required",IF('Journal Template'!D3645="","",IF('Journal Template'!D3645=IFERROR(VLOOKUP('Journal Template'!D3645,Checks!$CH:$CH,1,0),0),"Product Code Required","NA"))))),"")</f>
        <v/>
      </c>
    </row>
    <row r="3635" spans="14:89">
      <c r="N3635" t="s">
        <v>15774</v>
      </c>
      <c r="O3635" t="s">
        <v>15775</v>
      </c>
      <c r="P3635" t="s">
        <v>386</v>
      </c>
      <c r="Q3635" s="150" t="str">
        <f>IF(JRF!D3648="","",IF(IFERROR(VLOOKUP(JRF!D3648,Checks!N:P,3,0),0)="A","","Inactive account in Use"))</f>
        <v/>
      </c>
      <c r="R3635" t="str">
        <f>IFERROR(IF('Journal Template'!C4047="","",IF(IFERROR(VLOOKUP('Journal Template'!C4047,Checks!N:P,3,0),0)="A","","Inactive account in Use")),"")</f>
        <v/>
      </c>
      <c r="V3635" s="150" t="str">
        <f>IF(JRF!C3648="","",IF(IFERROR(VLOOKUP(JRF!C3648,Checks!S:U,3,0),0)="A","Entry with System fund Dept",""))</f>
        <v/>
      </c>
      <c r="W3635" t="str">
        <f>IFERROR(IF('Journal Template'!D4047="","",IF(IFERROR(VLOOKUP('Journal Template'!D4047,Checks!S:U,3,0),0)="A","Entry with System fund Dept","")),"")</f>
        <v/>
      </c>
      <c r="X3635" t="s">
        <v>15776</v>
      </c>
      <c r="Y3635" t="s">
        <v>386</v>
      </c>
      <c r="Z3635" t="s">
        <v>15777</v>
      </c>
      <c r="AA3635" t="s">
        <v>15778</v>
      </c>
      <c r="AB3635" t="s">
        <v>125</v>
      </c>
      <c r="AC3635" s="150" t="str">
        <f>IFERROR(IF(JRF!C3648="","",IF(AND(VLOOKUP(JRF!C3648,X:AA,4,0)=JRF!B3648,VLOOKUP(JRF!C3648,X:Y,2,0)="A"),"","Inactive Dept Combo Error")),"Inactive Dept Combo Error")</f>
        <v/>
      </c>
      <c r="AD3635" t="str">
        <f>IFERROR(IF('Journal Template'!D4047="","",IF(AND(VLOOKUP('Journal Template'!D4047,X:AA,4,0)='Journal Template'!A4047,VLOOKUP('Journal Template'!D4047,X:Y,2,0)="A"),"","Inactive Dept Combo Error")),"")</f>
        <v/>
      </c>
      <c r="AK3635" s="150" t="str">
        <f>IF(JRF!B3648="","",IF(JRF!B3648=IFERROR(VLOOKUP(JRF!B3648,Checks!AI:AI,1,0),0),"Entry in Branch/Satellite BU's",""))</f>
        <v/>
      </c>
      <c r="AL3635" t="str">
        <f>IFERROR(IF('Journal Template'!A4047="","",IF('Journal Template'!A4047=IFERROR(VLOOKUP('Journal Template'!A4047,Checks!AI:AI,1,0),0),"Entry in Branch/Satellite BU's","")),"")</f>
        <v/>
      </c>
      <c r="AO3635" s="171"/>
      <c r="AP3635" s="171"/>
      <c r="AQ3635" s="171"/>
      <c r="AR3635" s="171"/>
      <c r="CI3635" t="str">
        <f>IF(JRF!F3648&gt;0,"",IF(JRF!B3648="","",IF(LEFT(JRF!B3648,1)=IFERROR(VLOOKUP(LEFT(JRF!B3648,1),$CF$2:$CF$5,1,0),0),"Product Code Required",IF(JRF!C3648="","",IF(JRF!C3648=IFERROR(VLOOKUP(JRF!C3648,$CH:$CH,1,0),0),"Product Code Required","NA")))))</f>
        <v/>
      </c>
      <c r="CJ3635" t="str">
        <f>IF(JRF!AV3648&gt;0,"",IF(JRF!Q3648="","",IF(LEFT(JRF!Q3648,1)=IFERROR(VLOOKUP(LEFT(JRF!Q3648,1),$CF$2:$CF$5,1,0),0),"Product Code Required",IF(JRF!V3648="","",IF(JRF!V3648=IFERROR(VLOOKUP(JRF!V3648,$CH:$CH,1,0),0),"Product Code Required","NA")))))</f>
        <v/>
      </c>
      <c r="CK3635" t="str">
        <f>IFERROR(IF(LEN('Journal Template'!F3646)&gt;0,"",IF('Journal Template'!A3646="","",IF(LEFT('Journal Template'!A3646,1)=IFERROR(VLOOKUP(LEFT('Journal Template'!A3646,1),Checks!$CF$2:$CF$5,1,0),0),"Product Code Required",IF('Journal Template'!D3646="","",IF('Journal Template'!D3646=IFERROR(VLOOKUP('Journal Template'!D3646,Checks!$CH:$CH,1,0),0),"Product Code Required","NA"))))),"")</f>
        <v/>
      </c>
    </row>
    <row r="3636" spans="14:89">
      <c r="N3636" t="s">
        <v>15779</v>
      </c>
      <c r="O3636" t="s">
        <v>15780</v>
      </c>
      <c r="P3636" t="s">
        <v>386</v>
      </c>
      <c r="Q3636" s="150" t="str">
        <f>IF(JRF!D3649="","",IF(IFERROR(VLOOKUP(JRF!D3649,Checks!N:P,3,0),0)="A","","Inactive account in Use"))</f>
        <v/>
      </c>
      <c r="R3636" t="str">
        <f>IFERROR(IF('Journal Template'!C4048="","",IF(IFERROR(VLOOKUP('Journal Template'!C4048,Checks!N:P,3,0),0)="A","","Inactive account in Use")),"")</f>
        <v/>
      </c>
      <c r="V3636" s="150" t="str">
        <f>IF(JRF!C3649="","",IF(IFERROR(VLOOKUP(JRF!C3649,Checks!S:U,3,0),0)="A","Entry with System fund Dept",""))</f>
        <v/>
      </c>
      <c r="W3636" t="str">
        <f>IFERROR(IF('Journal Template'!D4048="","",IF(IFERROR(VLOOKUP('Journal Template'!D4048,Checks!S:U,3,0),0)="A","Entry with System fund Dept","")),"")</f>
        <v/>
      </c>
      <c r="X3636" t="s">
        <v>15781</v>
      </c>
      <c r="Y3636" t="s">
        <v>386</v>
      </c>
      <c r="Z3636" t="s">
        <v>15782</v>
      </c>
      <c r="AA3636" t="s">
        <v>15783</v>
      </c>
      <c r="AB3636" t="s">
        <v>125</v>
      </c>
      <c r="AC3636" s="150" t="str">
        <f>IFERROR(IF(JRF!C3649="","",IF(AND(VLOOKUP(JRF!C3649,X:AA,4,0)=JRF!B3649,VLOOKUP(JRF!C3649,X:Y,2,0)="A"),"","Inactive Dept Combo Error")),"Inactive Dept Combo Error")</f>
        <v/>
      </c>
      <c r="AD3636" t="str">
        <f>IFERROR(IF('Journal Template'!D4048="","",IF(AND(VLOOKUP('Journal Template'!D4048,X:AA,4,0)='Journal Template'!A4048,VLOOKUP('Journal Template'!D4048,X:Y,2,0)="A"),"","Inactive Dept Combo Error")),"")</f>
        <v/>
      </c>
      <c r="AK3636" s="150" t="str">
        <f>IF(JRF!B3649="","",IF(JRF!B3649=IFERROR(VLOOKUP(JRF!B3649,Checks!AI:AI,1,0),0),"Entry in Branch/Satellite BU's",""))</f>
        <v/>
      </c>
      <c r="AL3636" t="str">
        <f>IFERROR(IF('Journal Template'!A4048="","",IF('Journal Template'!A4048=IFERROR(VLOOKUP('Journal Template'!A4048,Checks!AI:AI,1,0),0),"Entry in Branch/Satellite BU's","")),"")</f>
        <v/>
      </c>
      <c r="AO3636" s="171"/>
      <c r="AP3636" s="171"/>
      <c r="AQ3636" s="171"/>
      <c r="AR3636" s="171"/>
      <c r="CI3636" t="str">
        <f>IF(JRF!F3649&gt;0,"",IF(JRF!B3649="","",IF(LEFT(JRF!B3649,1)=IFERROR(VLOOKUP(LEFT(JRF!B3649,1),$CF$2:$CF$5,1,0),0),"Product Code Required",IF(JRF!C3649="","",IF(JRF!C3649=IFERROR(VLOOKUP(JRF!C3649,$CH:$CH,1,0),0),"Product Code Required","NA")))))</f>
        <v/>
      </c>
      <c r="CJ3636" t="str">
        <f>IF(JRF!AV3649&gt;0,"",IF(JRF!Q3649="","",IF(LEFT(JRF!Q3649,1)=IFERROR(VLOOKUP(LEFT(JRF!Q3649,1),$CF$2:$CF$5,1,0),0),"Product Code Required",IF(JRF!V3649="","",IF(JRF!V3649=IFERROR(VLOOKUP(JRF!V3649,$CH:$CH,1,0),0),"Product Code Required","NA")))))</f>
        <v/>
      </c>
      <c r="CK3636" t="str">
        <f>IFERROR(IF(LEN('Journal Template'!F3647)&gt;0,"",IF('Journal Template'!A3647="","",IF(LEFT('Journal Template'!A3647,1)=IFERROR(VLOOKUP(LEFT('Journal Template'!A3647,1),Checks!$CF$2:$CF$5,1,0),0),"Product Code Required",IF('Journal Template'!D3647="","",IF('Journal Template'!D3647=IFERROR(VLOOKUP('Journal Template'!D3647,Checks!$CH:$CH,1,0),0),"Product Code Required","NA"))))),"")</f>
        <v/>
      </c>
    </row>
    <row r="3637" spans="14:89">
      <c r="N3637" t="s">
        <v>15784</v>
      </c>
      <c r="O3637" t="s">
        <v>15785</v>
      </c>
      <c r="P3637" t="s">
        <v>386</v>
      </c>
      <c r="Q3637" s="150" t="str">
        <f>IF(JRF!D3650="","",IF(IFERROR(VLOOKUP(JRF!D3650,Checks!N:P,3,0),0)="A","","Inactive account in Use"))</f>
        <v/>
      </c>
      <c r="R3637" t="str">
        <f>IFERROR(IF('Journal Template'!C4049="","",IF(IFERROR(VLOOKUP('Journal Template'!C4049,Checks!N:P,3,0),0)="A","","Inactive account in Use")),"")</f>
        <v/>
      </c>
      <c r="V3637" s="150" t="str">
        <f>IF(JRF!C3650="","",IF(IFERROR(VLOOKUP(JRF!C3650,Checks!S:U,3,0),0)="A","Entry with System fund Dept",""))</f>
        <v/>
      </c>
      <c r="W3637" t="str">
        <f>IFERROR(IF('Journal Template'!D4049="","",IF(IFERROR(VLOOKUP('Journal Template'!D4049,Checks!S:U,3,0),0)="A","Entry with System fund Dept","")),"")</f>
        <v/>
      </c>
      <c r="X3637" t="s">
        <v>15786</v>
      </c>
      <c r="Y3637" t="s">
        <v>389</v>
      </c>
      <c r="Z3637" t="s">
        <v>15787</v>
      </c>
      <c r="AA3637" t="s">
        <v>15788</v>
      </c>
      <c r="AB3637" t="s">
        <v>125</v>
      </c>
      <c r="AC3637" s="150" t="str">
        <f>IFERROR(IF(JRF!C3650="","",IF(AND(VLOOKUP(JRF!C3650,X:AA,4,0)=JRF!B3650,VLOOKUP(JRF!C3650,X:Y,2,0)="A"),"","Inactive Dept Combo Error")),"Inactive Dept Combo Error")</f>
        <v/>
      </c>
      <c r="AD3637" t="str">
        <f>IFERROR(IF('Journal Template'!D4049="","",IF(AND(VLOOKUP('Journal Template'!D4049,X:AA,4,0)='Journal Template'!A4049,VLOOKUP('Journal Template'!D4049,X:Y,2,0)="A"),"","Inactive Dept Combo Error")),"")</f>
        <v/>
      </c>
      <c r="AK3637" s="150" t="str">
        <f>IF(JRF!B3650="","",IF(JRF!B3650=IFERROR(VLOOKUP(JRF!B3650,Checks!AI:AI,1,0),0),"Entry in Branch/Satellite BU's",""))</f>
        <v/>
      </c>
      <c r="AL3637" t="str">
        <f>IFERROR(IF('Journal Template'!A4049="","",IF('Journal Template'!A4049=IFERROR(VLOOKUP('Journal Template'!A4049,Checks!AI:AI,1,0),0),"Entry in Branch/Satellite BU's","")),"")</f>
        <v/>
      </c>
      <c r="AO3637" s="171"/>
      <c r="AP3637" s="171"/>
      <c r="AQ3637" s="171"/>
      <c r="AR3637" s="171"/>
      <c r="CI3637" t="str">
        <f>IF(JRF!F3650&gt;0,"",IF(JRF!B3650="","",IF(LEFT(JRF!B3650,1)=IFERROR(VLOOKUP(LEFT(JRF!B3650,1),$CF$2:$CF$5,1,0),0),"Product Code Required",IF(JRF!C3650="","",IF(JRF!C3650=IFERROR(VLOOKUP(JRF!C3650,$CH:$CH,1,0),0),"Product Code Required","NA")))))</f>
        <v/>
      </c>
      <c r="CJ3637" t="str">
        <f>IF(JRF!AV3650&gt;0,"",IF(JRF!Q3650="","",IF(LEFT(JRF!Q3650,1)=IFERROR(VLOOKUP(LEFT(JRF!Q3650,1),$CF$2:$CF$5,1,0),0),"Product Code Required",IF(JRF!V3650="","",IF(JRF!V3650=IFERROR(VLOOKUP(JRF!V3650,$CH:$CH,1,0),0),"Product Code Required","NA")))))</f>
        <v/>
      </c>
      <c r="CK3637" t="str">
        <f>IFERROR(IF(LEN('Journal Template'!F3648)&gt;0,"",IF('Journal Template'!A3648="","",IF(LEFT('Journal Template'!A3648,1)=IFERROR(VLOOKUP(LEFT('Journal Template'!A3648,1),Checks!$CF$2:$CF$5,1,0),0),"Product Code Required",IF('Journal Template'!D3648="","",IF('Journal Template'!D3648=IFERROR(VLOOKUP('Journal Template'!D3648,Checks!$CH:$CH,1,0),0),"Product Code Required","NA"))))),"")</f>
        <v/>
      </c>
    </row>
    <row r="3638" spans="14:89">
      <c r="N3638" t="s">
        <v>15789</v>
      </c>
      <c r="O3638" t="s">
        <v>15790</v>
      </c>
      <c r="P3638" t="s">
        <v>386</v>
      </c>
      <c r="Q3638" s="150" t="str">
        <f>IF(JRF!D3651="","",IF(IFERROR(VLOOKUP(JRF!D3651,Checks!N:P,3,0),0)="A","","Inactive account in Use"))</f>
        <v/>
      </c>
      <c r="R3638" t="str">
        <f>IFERROR(IF('Journal Template'!C4050="","",IF(IFERROR(VLOOKUP('Journal Template'!C4050,Checks!N:P,3,0),0)="A","","Inactive account in Use")),"")</f>
        <v/>
      </c>
      <c r="V3638" s="150" t="str">
        <f>IF(JRF!C3651="","",IF(IFERROR(VLOOKUP(JRF!C3651,Checks!S:U,3,0),0)="A","Entry with System fund Dept",""))</f>
        <v/>
      </c>
      <c r="W3638" t="str">
        <f>IFERROR(IF('Journal Template'!D4050="","",IF(IFERROR(VLOOKUP('Journal Template'!D4050,Checks!S:U,3,0),0)="A","Entry with System fund Dept","")),"")</f>
        <v/>
      </c>
      <c r="X3638" t="s">
        <v>15791</v>
      </c>
      <c r="Y3638" t="s">
        <v>389</v>
      </c>
      <c r="Z3638" t="s">
        <v>15792</v>
      </c>
      <c r="AA3638" t="s">
        <v>15793</v>
      </c>
      <c r="AB3638" t="s">
        <v>125</v>
      </c>
      <c r="AC3638" s="150" t="str">
        <f>IFERROR(IF(JRF!C3651="","",IF(AND(VLOOKUP(JRF!C3651,X:AA,4,0)=JRF!B3651,VLOOKUP(JRF!C3651,X:Y,2,0)="A"),"","Inactive Dept Combo Error")),"Inactive Dept Combo Error")</f>
        <v/>
      </c>
      <c r="AD3638" t="str">
        <f>IFERROR(IF('Journal Template'!D4050="","",IF(AND(VLOOKUP('Journal Template'!D4050,X:AA,4,0)='Journal Template'!A4050,VLOOKUP('Journal Template'!D4050,X:Y,2,0)="A"),"","Inactive Dept Combo Error")),"")</f>
        <v/>
      </c>
      <c r="AK3638" s="150" t="str">
        <f>IF(JRF!B3651="","",IF(JRF!B3651=IFERROR(VLOOKUP(JRF!B3651,Checks!AI:AI,1,0),0),"Entry in Branch/Satellite BU's",""))</f>
        <v/>
      </c>
      <c r="AL3638" t="str">
        <f>IFERROR(IF('Journal Template'!A4050="","",IF('Journal Template'!A4050=IFERROR(VLOOKUP('Journal Template'!A4050,Checks!AI:AI,1,0),0),"Entry in Branch/Satellite BU's","")),"")</f>
        <v/>
      </c>
      <c r="AO3638" s="171"/>
      <c r="AP3638" s="171"/>
      <c r="AQ3638" s="171"/>
      <c r="AR3638" s="171"/>
      <c r="CI3638" t="str">
        <f>IF(JRF!F3651&gt;0,"",IF(JRF!B3651="","",IF(LEFT(JRF!B3651,1)=IFERROR(VLOOKUP(LEFT(JRF!B3651,1),$CF$2:$CF$5,1,0),0),"Product Code Required",IF(JRF!C3651="","",IF(JRF!C3651=IFERROR(VLOOKUP(JRF!C3651,$CH:$CH,1,0),0),"Product Code Required","NA")))))</f>
        <v/>
      </c>
      <c r="CJ3638" t="str">
        <f>IF(JRF!AV3651&gt;0,"",IF(JRF!Q3651="","",IF(LEFT(JRF!Q3651,1)=IFERROR(VLOOKUP(LEFT(JRF!Q3651,1),$CF$2:$CF$5,1,0),0),"Product Code Required",IF(JRF!V3651="","",IF(JRF!V3651=IFERROR(VLOOKUP(JRF!V3651,$CH:$CH,1,0),0),"Product Code Required","NA")))))</f>
        <v/>
      </c>
      <c r="CK3638" t="str">
        <f>IFERROR(IF(LEN('Journal Template'!F3649)&gt;0,"",IF('Journal Template'!A3649="","",IF(LEFT('Journal Template'!A3649,1)=IFERROR(VLOOKUP(LEFT('Journal Template'!A3649,1),Checks!$CF$2:$CF$5,1,0),0),"Product Code Required",IF('Journal Template'!D3649="","",IF('Journal Template'!D3649=IFERROR(VLOOKUP('Journal Template'!D3649,Checks!$CH:$CH,1,0),0),"Product Code Required","NA"))))),"")</f>
        <v/>
      </c>
    </row>
    <row r="3639" spans="14:89">
      <c r="N3639" t="s">
        <v>15794</v>
      </c>
      <c r="O3639" t="s">
        <v>15795</v>
      </c>
      <c r="P3639" t="s">
        <v>386</v>
      </c>
      <c r="Q3639" s="150" t="str">
        <f>IF(JRF!D3652="","",IF(IFERROR(VLOOKUP(JRF!D3652,Checks!N:P,3,0),0)="A","","Inactive account in Use"))</f>
        <v/>
      </c>
      <c r="R3639" t="str">
        <f>IFERROR(IF('Journal Template'!C4051="","",IF(IFERROR(VLOOKUP('Journal Template'!C4051,Checks!N:P,3,0),0)="A","","Inactive account in Use")),"")</f>
        <v/>
      </c>
      <c r="V3639" s="150" t="str">
        <f>IF(JRF!C3652="","",IF(IFERROR(VLOOKUP(JRF!C3652,Checks!S:U,3,0),0)="A","Entry with System fund Dept",""))</f>
        <v/>
      </c>
      <c r="W3639" t="str">
        <f>IFERROR(IF('Journal Template'!D4051="","",IF(IFERROR(VLOOKUP('Journal Template'!D4051,Checks!S:U,3,0),0)="A","Entry with System fund Dept","")),"")</f>
        <v/>
      </c>
      <c r="X3639" t="s">
        <v>15796</v>
      </c>
      <c r="Y3639" t="s">
        <v>386</v>
      </c>
      <c r="Z3639" t="s">
        <v>15797</v>
      </c>
      <c r="AA3639" t="s">
        <v>15798</v>
      </c>
      <c r="AB3639" t="s">
        <v>125</v>
      </c>
      <c r="AC3639" s="150" t="str">
        <f>IFERROR(IF(JRF!C3652="","",IF(AND(VLOOKUP(JRF!C3652,X:AA,4,0)=JRF!B3652,VLOOKUP(JRF!C3652,X:Y,2,0)="A"),"","Inactive Dept Combo Error")),"Inactive Dept Combo Error")</f>
        <v/>
      </c>
      <c r="AD3639" t="str">
        <f>IFERROR(IF('Journal Template'!D4051="","",IF(AND(VLOOKUP('Journal Template'!D4051,X:AA,4,0)='Journal Template'!A4051,VLOOKUP('Journal Template'!D4051,X:Y,2,0)="A"),"","Inactive Dept Combo Error")),"")</f>
        <v/>
      </c>
      <c r="AK3639" s="150" t="str">
        <f>IF(JRF!B3652="","",IF(JRF!B3652=IFERROR(VLOOKUP(JRF!B3652,Checks!AI:AI,1,0),0),"Entry in Branch/Satellite BU's",""))</f>
        <v/>
      </c>
      <c r="AL3639" t="str">
        <f>IFERROR(IF('Journal Template'!A4051="","",IF('Journal Template'!A4051=IFERROR(VLOOKUP('Journal Template'!A4051,Checks!AI:AI,1,0),0),"Entry in Branch/Satellite BU's","")),"")</f>
        <v/>
      </c>
      <c r="AO3639" s="171"/>
      <c r="AP3639" s="171"/>
      <c r="AQ3639" s="171"/>
      <c r="AR3639" s="171"/>
      <c r="CI3639" t="str">
        <f>IF(JRF!F3652&gt;0,"",IF(JRF!B3652="","",IF(LEFT(JRF!B3652,1)=IFERROR(VLOOKUP(LEFT(JRF!B3652,1),$CF$2:$CF$5,1,0),0),"Product Code Required",IF(JRF!C3652="","",IF(JRF!C3652=IFERROR(VLOOKUP(JRF!C3652,$CH:$CH,1,0),0),"Product Code Required","NA")))))</f>
        <v/>
      </c>
      <c r="CJ3639" t="str">
        <f>IF(JRF!AV3652&gt;0,"",IF(JRF!Q3652="","",IF(LEFT(JRF!Q3652,1)=IFERROR(VLOOKUP(LEFT(JRF!Q3652,1),$CF$2:$CF$5,1,0),0),"Product Code Required",IF(JRF!V3652="","",IF(JRF!V3652=IFERROR(VLOOKUP(JRF!V3652,$CH:$CH,1,0),0),"Product Code Required","NA")))))</f>
        <v/>
      </c>
      <c r="CK3639" t="str">
        <f>IFERROR(IF(LEN('Journal Template'!F3650)&gt;0,"",IF('Journal Template'!A3650="","",IF(LEFT('Journal Template'!A3650,1)=IFERROR(VLOOKUP(LEFT('Journal Template'!A3650,1),Checks!$CF$2:$CF$5,1,0),0),"Product Code Required",IF('Journal Template'!D3650="","",IF('Journal Template'!D3650=IFERROR(VLOOKUP('Journal Template'!D3650,Checks!$CH:$CH,1,0),0),"Product Code Required","NA"))))),"")</f>
        <v/>
      </c>
    </row>
    <row r="3640" spans="14:89">
      <c r="N3640" t="s">
        <v>15799</v>
      </c>
      <c r="O3640" t="s">
        <v>15800</v>
      </c>
      <c r="P3640" t="s">
        <v>386</v>
      </c>
      <c r="Q3640" s="150" t="str">
        <f>IF(JRF!D3653="","",IF(IFERROR(VLOOKUP(JRF!D3653,Checks!N:P,3,0),0)="A","","Inactive account in Use"))</f>
        <v/>
      </c>
      <c r="R3640" t="str">
        <f>IFERROR(IF('Journal Template'!C4052="","",IF(IFERROR(VLOOKUP('Journal Template'!C4052,Checks!N:P,3,0),0)="A","","Inactive account in Use")),"")</f>
        <v/>
      </c>
      <c r="V3640" s="150" t="str">
        <f>IF(JRF!C3653="","",IF(IFERROR(VLOOKUP(JRF!C3653,Checks!S:U,3,0),0)="A","Entry with System fund Dept",""))</f>
        <v/>
      </c>
      <c r="W3640" t="str">
        <f>IFERROR(IF('Journal Template'!D4052="","",IF(IFERROR(VLOOKUP('Journal Template'!D4052,Checks!S:U,3,0),0)="A","Entry with System fund Dept","")),"")</f>
        <v/>
      </c>
      <c r="X3640" t="s">
        <v>15801</v>
      </c>
      <c r="Y3640" t="s">
        <v>386</v>
      </c>
      <c r="Z3640" t="s">
        <v>15802</v>
      </c>
      <c r="AA3640" t="s">
        <v>15803</v>
      </c>
      <c r="AB3640" t="s">
        <v>125</v>
      </c>
      <c r="AC3640" s="150" t="str">
        <f>IFERROR(IF(JRF!C3653="","",IF(AND(VLOOKUP(JRF!C3653,X:AA,4,0)=JRF!B3653,VLOOKUP(JRF!C3653,X:Y,2,0)="A"),"","Inactive Dept Combo Error")),"Inactive Dept Combo Error")</f>
        <v/>
      </c>
      <c r="AD3640" t="str">
        <f>IFERROR(IF('Journal Template'!D4052="","",IF(AND(VLOOKUP('Journal Template'!D4052,X:AA,4,0)='Journal Template'!A4052,VLOOKUP('Journal Template'!D4052,X:Y,2,0)="A"),"","Inactive Dept Combo Error")),"")</f>
        <v/>
      </c>
      <c r="AK3640" s="150" t="str">
        <f>IF(JRF!B3653="","",IF(JRF!B3653=IFERROR(VLOOKUP(JRF!B3653,Checks!AI:AI,1,0),0),"Entry in Branch/Satellite BU's",""))</f>
        <v/>
      </c>
      <c r="AL3640" t="str">
        <f>IFERROR(IF('Journal Template'!A4052="","",IF('Journal Template'!A4052=IFERROR(VLOOKUP('Journal Template'!A4052,Checks!AI:AI,1,0),0),"Entry in Branch/Satellite BU's","")),"")</f>
        <v/>
      </c>
      <c r="AO3640" s="171"/>
      <c r="AP3640" s="171"/>
      <c r="AQ3640" s="171"/>
      <c r="AR3640" s="171"/>
      <c r="CI3640" t="str">
        <f>IF(JRF!F3653&gt;0,"",IF(JRF!B3653="","",IF(LEFT(JRF!B3653,1)=IFERROR(VLOOKUP(LEFT(JRF!B3653,1),$CF$2:$CF$5,1,0),0),"Product Code Required",IF(JRF!C3653="","",IF(JRF!C3653=IFERROR(VLOOKUP(JRF!C3653,$CH:$CH,1,0),0),"Product Code Required","NA")))))</f>
        <v/>
      </c>
      <c r="CJ3640" t="str">
        <f>IF(JRF!AV3653&gt;0,"",IF(JRF!Q3653="","",IF(LEFT(JRF!Q3653,1)=IFERROR(VLOOKUP(LEFT(JRF!Q3653,1),$CF$2:$CF$5,1,0),0),"Product Code Required",IF(JRF!V3653="","",IF(JRF!V3653=IFERROR(VLOOKUP(JRF!V3653,$CH:$CH,1,0),0),"Product Code Required","NA")))))</f>
        <v/>
      </c>
      <c r="CK3640" t="str">
        <f>IFERROR(IF(LEN('Journal Template'!F3651)&gt;0,"",IF('Journal Template'!A3651="","",IF(LEFT('Journal Template'!A3651,1)=IFERROR(VLOOKUP(LEFT('Journal Template'!A3651,1),Checks!$CF$2:$CF$5,1,0),0),"Product Code Required",IF('Journal Template'!D3651="","",IF('Journal Template'!D3651=IFERROR(VLOOKUP('Journal Template'!D3651,Checks!$CH:$CH,1,0),0),"Product Code Required","NA"))))),"")</f>
        <v/>
      </c>
    </row>
    <row r="3641" spans="14:89">
      <c r="N3641" t="s">
        <v>15804</v>
      </c>
      <c r="O3641" t="s">
        <v>15805</v>
      </c>
      <c r="P3641" t="s">
        <v>386</v>
      </c>
      <c r="Q3641" s="150" t="str">
        <f>IF(JRF!D3654="","",IF(IFERROR(VLOOKUP(JRF!D3654,Checks!N:P,3,0),0)="A","","Inactive account in Use"))</f>
        <v/>
      </c>
      <c r="R3641" t="str">
        <f>IFERROR(IF('Journal Template'!C4053="","",IF(IFERROR(VLOOKUP('Journal Template'!C4053,Checks!N:P,3,0),0)="A","","Inactive account in Use")),"")</f>
        <v/>
      </c>
      <c r="V3641" s="150" t="str">
        <f>IF(JRF!C3654="","",IF(IFERROR(VLOOKUP(JRF!C3654,Checks!S:U,3,0),0)="A","Entry with System fund Dept",""))</f>
        <v/>
      </c>
      <c r="W3641" t="str">
        <f>IFERROR(IF('Journal Template'!D4053="","",IF(IFERROR(VLOOKUP('Journal Template'!D4053,Checks!S:U,3,0),0)="A","Entry with System fund Dept","")),"")</f>
        <v/>
      </c>
      <c r="X3641" t="s">
        <v>15806</v>
      </c>
      <c r="Y3641" t="s">
        <v>386</v>
      </c>
      <c r="Z3641" t="s">
        <v>15807</v>
      </c>
      <c r="AA3641" t="s">
        <v>15808</v>
      </c>
      <c r="AB3641" t="s">
        <v>125</v>
      </c>
      <c r="AC3641" s="150" t="str">
        <f>IFERROR(IF(JRF!C3654="","",IF(AND(VLOOKUP(JRF!C3654,X:AA,4,0)=JRF!B3654,VLOOKUP(JRF!C3654,X:Y,2,0)="A"),"","Inactive Dept Combo Error")),"Inactive Dept Combo Error")</f>
        <v/>
      </c>
      <c r="AD3641" t="str">
        <f>IFERROR(IF('Journal Template'!D4053="","",IF(AND(VLOOKUP('Journal Template'!D4053,X:AA,4,0)='Journal Template'!A4053,VLOOKUP('Journal Template'!D4053,X:Y,2,0)="A"),"","Inactive Dept Combo Error")),"")</f>
        <v/>
      </c>
      <c r="AK3641" s="150" t="str">
        <f>IF(JRF!B3654="","",IF(JRF!B3654=IFERROR(VLOOKUP(JRF!B3654,Checks!AI:AI,1,0),0),"Entry in Branch/Satellite BU's",""))</f>
        <v/>
      </c>
      <c r="AL3641" t="str">
        <f>IFERROR(IF('Journal Template'!A4053="","",IF('Journal Template'!A4053=IFERROR(VLOOKUP('Journal Template'!A4053,Checks!AI:AI,1,0),0),"Entry in Branch/Satellite BU's","")),"")</f>
        <v/>
      </c>
      <c r="AO3641" s="171"/>
      <c r="AP3641" s="171"/>
      <c r="AQ3641" s="171"/>
      <c r="AR3641" s="171"/>
      <c r="CI3641" t="str">
        <f>IF(JRF!F3654&gt;0,"",IF(JRF!B3654="","",IF(LEFT(JRF!B3654,1)=IFERROR(VLOOKUP(LEFT(JRF!B3654,1),$CF$2:$CF$5,1,0),0),"Product Code Required",IF(JRF!C3654="","",IF(JRF!C3654=IFERROR(VLOOKUP(JRF!C3654,$CH:$CH,1,0),0),"Product Code Required","NA")))))</f>
        <v/>
      </c>
      <c r="CJ3641" t="str">
        <f>IF(JRF!AV3654&gt;0,"",IF(JRF!Q3654="","",IF(LEFT(JRF!Q3654,1)=IFERROR(VLOOKUP(LEFT(JRF!Q3654,1),$CF$2:$CF$5,1,0),0),"Product Code Required",IF(JRF!V3654="","",IF(JRF!V3654=IFERROR(VLOOKUP(JRF!V3654,$CH:$CH,1,0),0),"Product Code Required","NA")))))</f>
        <v/>
      </c>
      <c r="CK3641" t="str">
        <f>IFERROR(IF(LEN('Journal Template'!F3652)&gt;0,"",IF('Journal Template'!A3652="","",IF(LEFT('Journal Template'!A3652,1)=IFERROR(VLOOKUP(LEFT('Journal Template'!A3652,1),Checks!$CF$2:$CF$5,1,0),0),"Product Code Required",IF('Journal Template'!D3652="","",IF('Journal Template'!D3652=IFERROR(VLOOKUP('Journal Template'!D3652,Checks!$CH:$CH,1,0),0),"Product Code Required","NA"))))),"")</f>
        <v/>
      </c>
    </row>
    <row r="3642" spans="14:89">
      <c r="N3642" t="s">
        <v>15809</v>
      </c>
      <c r="O3642" t="s">
        <v>15810</v>
      </c>
      <c r="P3642" t="s">
        <v>386</v>
      </c>
      <c r="Q3642" s="150" t="str">
        <f>IF(JRF!D3655="","",IF(IFERROR(VLOOKUP(JRF!D3655,Checks!N:P,3,0),0)="A","","Inactive account in Use"))</f>
        <v/>
      </c>
      <c r="R3642" t="str">
        <f>IFERROR(IF('Journal Template'!C4054="","",IF(IFERROR(VLOOKUP('Journal Template'!C4054,Checks!N:P,3,0),0)="A","","Inactive account in Use")),"")</f>
        <v/>
      </c>
      <c r="V3642" s="150" t="str">
        <f>IF(JRF!C3655="","",IF(IFERROR(VLOOKUP(JRF!C3655,Checks!S:U,3,0),0)="A","Entry with System fund Dept",""))</f>
        <v/>
      </c>
      <c r="W3642" t="str">
        <f>IFERROR(IF('Journal Template'!D4054="","",IF(IFERROR(VLOOKUP('Journal Template'!D4054,Checks!S:U,3,0),0)="A","Entry with System fund Dept","")),"")</f>
        <v/>
      </c>
      <c r="X3642" t="s">
        <v>15811</v>
      </c>
      <c r="Y3642" t="s">
        <v>389</v>
      </c>
      <c r="Z3642" t="s">
        <v>15812</v>
      </c>
      <c r="AA3642" t="s">
        <v>15813</v>
      </c>
      <c r="AB3642" t="s">
        <v>125</v>
      </c>
      <c r="AC3642" s="150" t="str">
        <f>IFERROR(IF(JRF!C3655="","",IF(AND(VLOOKUP(JRF!C3655,X:AA,4,0)=JRF!B3655,VLOOKUP(JRF!C3655,X:Y,2,0)="A"),"","Inactive Dept Combo Error")),"Inactive Dept Combo Error")</f>
        <v/>
      </c>
      <c r="AD3642" t="str">
        <f>IFERROR(IF('Journal Template'!D4054="","",IF(AND(VLOOKUP('Journal Template'!D4054,X:AA,4,0)='Journal Template'!A4054,VLOOKUP('Journal Template'!D4054,X:Y,2,0)="A"),"","Inactive Dept Combo Error")),"")</f>
        <v/>
      </c>
      <c r="AK3642" s="150" t="str">
        <f>IF(JRF!B3655="","",IF(JRF!B3655=IFERROR(VLOOKUP(JRF!B3655,Checks!AI:AI,1,0),0),"Entry in Branch/Satellite BU's",""))</f>
        <v/>
      </c>
      <c r="AL3642" t="str">
        <f>IFERROR(IF('Journal Template'!A4054="","",IF('Journal Template'!A4054=IFERROR(VLOOKUP('Journal Template'!A4054,Checks!AI:AI,1,0),0),"Entry in Branch/Satellite BU's","")),"")</f>
        <v/>
      </c>
      <c r="AO3642" s="171"/>
      <c r="AP3642" s="171"/>
      <c r="AQ3642" s="171"/>
      <c r="AR3642" s="171"/>
      <c r="CI3642" t="str">
        <f>IF(JRF!F3655&gt;0,"",IF(JRF!B3655="","",IF(LEFT(JRF!B3655,1)=IFERROR(VLOOKUP(LEFT(JRF!B3655,1),$CF$2:$CF$5,1,0),0),"Product Code Required",IF(JRF!C3655="","",IF(JRF!C3655=IFERROR(VLOOKUP(JRF!C3655,$CH:$CH,1,0),0),"Product Code Required","NA")))))</f>
        <v/>
      </c>
      <c r="CJ3642" t="str">
        <f>IF(JRF!AV3655&gt;0,"",IF(JRF!Q3655="","",IF(LEFT(JRF!Q3655,1)=IFERROR(VLOOKUP(LEFT(JRF!Q3655,1),$CF$2:$CF$5,1,0),0),"Product Code Required",IF(JRF!V3655="","",IF(JRF!V3655=IFERROR(VLOOKUP(JRF!V3655,$CH:$CH,1,0),0),"Product Code Required","NA")))))</f>
        <v/>
      </c>
      <c r="CK3642" t="str">
        <f>IFERROR(IF(LEN('Journal Template'!F3653)&gt;0,"",IF('Journal Template'!A3653="","",IF(LEFT('Journal Template'!A3653,1)=IFERROR(VLOOKUP(LEFT('Journal Template'!A3653,1),Checks!$CF$2:$CF$5,1,0),0),"Product Code Required",IF('Journal Template'!D3653="","",IF('Journal Template'!D3653=IFERROR(VLOOKUP('Journal Template'!D3653,Checks!$CH:$CH,1,0),0),"Product Code Required","NA"))))),"")</f>
        <v/>
      </c>
    </row>
    <row r="3643" spans="14:89">
      <c r="N3643" t="s">
        <v>15814</v>
      </c>
      <c r="O3643" t="s">
        <v>15815</v>
      </c>
      <c r="P3643" t="s">
        <v>386</v>
      </c>
      <c r="Q3643" s="150" t="str">
        <f>IF(JRF!D3656="","",IF(IFERROR(VLOOKUP(JRF!D3656,Checks!N:P,3,0),0)="A","","Inactive account in Use"))</f>
        <v/>
      </c>
      <c r="R3643" t="str">
        <f>IFERROR(IF('Journal Template'!C4055="","",IF(IFERROR(VLOOKUP('Journal Template'!C4055,Checks!N:P,3,0),0)="A","","Inactive account in Use")),"")</f>
        <v/>
      </c>
      <c r="V3643" s="150" t="str">
        <f>IF(JRF!C3656="","",IF(IFERROR(VLOOKUP(JRF!C3656,Checks!S:U,3,0),0)="A","Entry with System fund Dept",""))</f>
        <v/>
      </c>
      <c r="W3643" t="str">
        <f>IFERROR(IF('Journal Template'!D4055="","",IF(IFERROR(VLOOKUP('Journal Template'!D4055,Checks!S:U,3,0),0)="A","Entry with System fund Dept","")),"")</f>
        <v/>
      </c>
      <c r="X3643" t="s">
        <v>15816</v>
      </c>
      <c r="Y3643" t="s">
        <v>386</v>
      </c>
      <c r="Z3643" t="s">
        <v>15817</v>
      </c>
      <c r="AA3643" t="s">
        <v>15818</v>
      </c>
      <c r="AB3643" t="s">
        <v>125</v>
      </c>
      <c r="AC3643" s="150" t="str">
        <f>IFERROR(IF(JRF!C3656="","",IF(AND(VLOOKUP(JRF!C3656,X:AA,4,0)=JRF!B3656,VLOOKUP(JRF!C3656,X:Y,2,0)="A"),"","Inactive Dept Combo Error")),"Inactive Dept Combo Error")</f>
        <v/>
      </c>
      <c r="AD3643" t="str">
        <f>IFERROR(IF('Journal Template'!D4055="","",IF(AND(VLOOKUP('Journal Template'!D4055,X:AA,4,0)='Journal Template'!A4055,VLOOKUP('Journal Template'!D4055,X:Y,2,0)="A"),"","Inactive Dept Combo Error")),"")</f>
        <v/>
      </c>
      <c r="AK3643" s="150" t="str">
        <f>IF(JRF!B3656="","",IF(JRF!B3656=IFERROR(VLOOKUP(JRF!B3656,Checks!AI:AI,1,0),0),"Entry in Branch/Satellite BU's",""))</f>
        <v/>
      </c>
      <c r="AL3643" t="str">
        <f>IFERROR(IF('Journal Template'!A4055="","",IF('Journal Template'!A4055=IFERROR(VLOOKUP('Journal Template'!A4055,Checks!AI:AI,1,0),0),"Entry in Branch/Satellite BU's","")),"")</f>
        <v/>
      </c>
      <c r="AO3643" s="171"/>
      <c r="AP3643" s="171"/>
      <c r="AQ3643" s="171"/>
      <c r="AR3643" s="171"/>
      <c r="CI3643" t="str">
        <f>IF(JRF!F3656&gt;0,"",IF(JRF!B3656="","",IF(LEFT(JRF!B3656,1)=IFERROR(VLOOKUP(LEFT(JRF!B3656,1),$CF$2:$CF$5,1,0),0),"Product Code Required",IF(JRF!C3656="","",IF(JRF!C3656=IFERROR(VLOOKUP(JRF!C3656,$CH:$CH,1,0),0),"Product Code Required","NA")))))</f>
        <v/>
      </c>
      <c r="CJ3643" t="str">
        <f>IF(JRF!AV3656&gt;0,"",IF(JRF!Q3656="","",IF(LEFT(JRF!Q3656,1)=IFERROR(VLOOKUP(LEFT(JRF!Q3656,1),$CF$2:$CF$5,1,0),0),"Product Code Required",IF(JRF!V3656="","",IF(JRF!V3656=IFERROR(VLOOKUP(JRF!V3656,$CH:$CH,1,0),0),"Product Code Required","NA")))))</f>
        <v/>
      </c>
      <c r="CK3643" t="str">
        <f>IFERROR(IF(LEN('Journal Template'!F3654)&gt;0,"",IF('Journal Template'!A3654="","",IF(LEFT('Journal Template'!A3654,1)=IFERROR(VLOOKUP(LEFT('Journal Template'!A3654,1),Checks!$CF$2:$CF$5,1,0),0),"Product Code Required",IF('Journal Template'!D3654="","",IF('Journal Template'!D3654=IFERROR(VLOOKUP('Journal Template'!D3654,Checks!$CH:$CH,1,0),0),"Product Code Required","NA"))))),"")</f>
        <v/>
      </c>
    </row>
    <row r="3644" spans="14:89">
      <c r="N3644" t="s">
        <v>15819</v>
      </c>
      <c r="O3644" t="s">
        <v>15820</v>
      </c>
      <c r="P3644" t="s">
        <v>386</v>
      </c>
      <c r="Q3644" s="150" t="str">
        <f>IF(JRF!D3657="","",IF(IFERROR(VLOOKUP(JRF!D3657,Checks!N:P,3,0),0)="A","","Inactive account in Use"))</f>
        <v/>
      </c>
      <c r="R3644" t="str">
        <f>IFERROR(IF('Journal Template'!C4056="","",IF(IFERROR(VLOOKUP('Journal Template'!C4056,Checks!N:P,3,0),0)="A","","Inactive account in Use")),"")</f>
        <v/>
      </c>
      <c r="V3644" s="150" t="str">
        <f>IF(JRF!C3657="","",IF(IFERROR(VLOOKUP(JRF!C3657,Checks!S:U,3,0),0)="A","Entry with System fund Dept",""))</f>
        <v/>
      </c>
      <c r="W3644" t="str">
        <f>IFERROR(IF('Journal Template'!D4056="","",IF(IFERROR(VLOOKUP('Journal Template'!D4056,Checks!S:U,3,0),0)="A","Entry with System fund Dept","")),"")</f>
        <v/>
      </c>
      <c r="X3644" t="s">
        <v>15821</v>
      </c>
      <c r="Y3644" t="s">
        <v>386</v>
      </c>
      <c r="Z3644" t="s">
        <v>15822</v>
      </c>
      <c r="AA3644" t="s">
        <v>15823</v>
      </c>
      <c r="AB3644" t="s">
        <v>125</v>
      </c>
      <c r="AC3644" s="150" t="str">
        <f>IFERROR(IF(JRF!C3657="","",IF(AND(VLOOKUP(JRF!C3657,X:AA,4,0)=JRF!B3657,VLOOKUP(JRF!C3657,X:Y,2,0)="A"),"","Inactive Dept Combo Error")),"Inactive Dept Combo Error")</f>
        <v/>
      </c>
      <c r="AD3644" t="str">
        <f>IFERROR(IF('Journal Template'!D4056="","",IF(AND(VLOOKUP('Journal Template'!D4056,X:AA,4,0)='Journal Template'!A4056,VLOOKUP('Journal Template'!D4056,X:Y,2,0)="A"),"","Inactive Dept Combo Error")),"")</f>
        <v/>
      </c>
      <c r="AK3644" s="150" t="str">
        <f>IF(JRF!B3657="","",IF(JRF!B3657=IFERROR(VLOOKUP(JRF!B3657,Checks!AI:AI,1,0),0),"Entry in Branch/Satellite BU's",""))</f>
        <v/>
      </c>
      <c r="AL3644" t="str">
        <f>IFERROR(IF('Journal Template'!A4056="","",IF('Journal Template'!A4056=IFERROR(VLOOKUP('Journal Template'!A4056,Checks!AI:AI,1,0),0),"Entry in Branch/Satellite BU's","")),"")</f>
        <v/>
      </c>
      <c r="AO3644" s="171"/>
      <c r="AP3644" s="171"/>
      <c r="AQ3644" s="171"/>
      <c r="AR3644" s="171"/>
      <c r="CI3644" t="str">
        <f>IF(JRF!F3657&gt;0,"",IF(JRF!B3657="","",IF(LEFT(JRF!B3657,1)=IFERROR(VLOOKUP(LEFT(JRF!B3657,1),$CF$2:$CF$5,1,0),0),"Product Code Required",IF(JRF!C3657="","",IF(JRF!C3657=IFERROR(VLOOKUP(JRF!C3657,$CH:$CH,1,0),0),"Product Code Required","NA")))))</f>
        <v/>
      </c>
      <c r="CJ3644" t="str">
        <f>IF(JRF!AV3657&gt;0,"",IF(JRF!Q3657="","",IF(LEFT(JRF!Q3657,1)=IFERROR(VLOOKUP(LEFT(JRF!Q3657,1),$CF$2:$CF$5,1,0),0),"Product Code Required",IF(JRF!V3657="","",IF(JRF!V3657=IFERROR(VLOOKUP(JRF!V3657,$CH:$CH,1,0),0),"Product Code Required","NA")))))</f>
        <v/>
      </c>
      <c r="CK3644" t="str">
        <f>IFERROR(IF(LEN('Journal Template'!F3655)&gt;0,"",IF('Journal Template'!A3655="","",IF(LEFT('Journal Template'!A3655,1)=IFERROR(VLOOKUP(LEFT('Journal Template'!A3655,1),Checks!$CF$2:$CF$5,1,0),0),"Product Code Required",IF('Journal Template'!D3655="","",IF('Journal Template'!D3655=IFERROR(VLOOKUP('Journal Template'!D3655,Checks!$CH:$CH,1,0),0),"Product Code Required","NA"))))),"")</f>
        <v/>
      </c>
    </row>
    <row r="3645" spans="14:89">
      <c r="N3645" t="s">
        <v>15824</v>
      </c>
      <c r="O3645" t="s">
        <v>15825</v>
      </c>
      <c r="P3645" t="s">
        <v>386</v>
      </c>
      <c r="Q3645" s="150" t="str">
        <f>IF(JRF!D3658="","",IF(IFERROR(VLOOKUP(JRF!D3658,Checks!N:P,3,0),0)="A","","Inactive account in Use"))</f>
        <v/>
      </c>
      <c r="R3645" t="str">
        <f>IFERROR(IF('Journal Template'!C4057="","",IF(IFERROR(VLOOKUP('Journal Template'!C4057,Checks!N:P,3,0),0)="A","","Inactive account in Use")),"")</f>
        <v/>
      </c>
      <c r="V3645" s="150" t="str">
        <f>IF(JRF!C3658="","",IF(IFERROR(VLOOKUP(JRF!C3658,Checks!S:U,3,0),0)="A","Entry with System fund Dept",""))</f>
        <v/>
      </c>
      <c r="W3645" t="str">
        <f>IFERROR(IF('Journal Template'!D4057="","",IF(IFERROR(VLOOKUP('Journal Template'!D4057,Checks!S:U,3,0),0)="A","Entry with System fund Dept","")),"")</f>
        <v/>
      </c>
      <c r="X3645" t="s">
        <v>15826</v>
      </c>
      <c r="Y3645" t="s">
        <v>386</v>
      </c>
      <c r="Z3645" t="s">
        <v>15827</v>
      </c>
      <c r="AA3645" t="s">
        <v>15828</v>
      </c>
      <c r="AB3645" t="s">
        <v>125</v>
      </c>
      <c r="AC3645" s="150" t="str">
        <f>IFERROR(IF(JRF!C3658="","",IF(AND(VLOOKUP(JRF!C3658,X:AA,4,0)=JRF!B3658,VLOOKUP(JRF!C3658,X:Y,2,0)="A"),"","Inactive Dept Combo Error")),"Inactive Dept Combo Error")</f>
        <v/>
      </c>
      <c r="AD3645" t="str">
        <f>IFERROR(IF('Journal Template'!D4057="","",IF(AND(VLOOKUP('Journal Template'!D4057,X:AA,4,0)='Journal Template'!A4057,VLOOKUP('Journal Template'!D4057,X:Y,2,0)="A"),"","Inactive Dept Combo Error")),"")</f>
        <v/>
      </c>
      <c r="AK3645" s="150" t="str">
        <f>IF(JRF!B3658="","",IF(JRF!B3658=IFERROR(VLOOKUP(JRF!B3658,Checks!AI:AI,1,0),0),"Entry in Branch/Satellite BU's",""))</f>
        <v/>
      </c>
      <c r="AL3645" t="str">
        <f>IFERROR(IF('Journal Template'!A4057="","",IF('Journal Template'!A4057=IFERROR(VLOOKUP('Journal Template'!A4057,Checks!AI:AI,1,0),0),"Entry in Branch/Satellite BU's","")),"")</f>
        <v/>
      </c>
      <c r="AO3645" s="171"/>
      <c r="AP3645" s="171"/>
      <c r="AQ3645" s="171"/>
      <c r="AR3645" s="171"/>
      <c r="CI3645" t="str">
        <f>IF(JRF!F3658&gt;0,"",IF(JRF!B3658="","",IF(LEFT(JRF!B3658,1)=IFERROR(VLOOKUP(LEFT(JRF!B3658,1),$CF$2:$CF$5,1,0),0),"Product Code Required",IF(JRF!C3658="","",IF(JRF!C3658=IFERROR(VLOOKUP(JRF!C3658,$CH:$CH,1,0),0),"Product Code Required","NA")))))</f>
        <v/>
      </c>
      <c r="CJ3645" t="str">
        <f>IF(JRF!AV3658&gt;0,"",IF(JRF!Q3658="","",IF(LEFT(JRF!Q3658,1)=IFERROR(VLOOKUP(LEFT(JRF!Q3658,1),$CF$2:$CF$5,1,0),0),"Product Code Required",IF(JRF!V3658="","",IF(JRF!V3658=IFERROR(VLOOKUP(JRF!V3658,$CH:$CH,1,0),0),"Product Code Required","NA")))))</f>
        <v/>
      </c>
      <c r="CK3645" t="str">
        <f>IFERROR(IF(LEN('Journal Template'!F3656)&gt;0,"",IF('Journal Template'!A3656="","",IF(LEFT('Journal Template'!A3656,1)=IFERROR(VLOOKUP(LEFT('Journal Template'!A3656,1),Checks!$CF$2:$CF$5,1,0),0),"Product Code Required",IF('Journal Template'!D3656="","",IF('Journal Template'!D3656=IFERROR(VLOOKUP('Journal Template'!D3656,Checks!$CH:$CH,1,0),0),"Product Code Required","NA"))))),"")</f>
        <v/>
      </c>
    </row>
    <row r="3646" spans="14:89">
      <c r="N3646" t="s">
        <v>15829</v>
      </c>
      <c r="O3646" t="s">
        <v>15830</v>
      </c>
      <c r="P3646" t="s">
        <v>386</v>
      </c>
      <c r="Q3646" s="150" t="str">
        <f>IF(JRF!D3659="","",IF(IFERROR(VLOOKUP(JRF!D3659,Checks!N:P,3,0),0)="A","","Inactive account in Use"))</f>
        <v/>
      </c>
      <c r="R3646" t="str">
        <f>IFERROR(IF('Journal Template'!C4058="","",IF(IFERROR(VLOOKUP('Journal Template'!C4058,Checks!N:P,3,0),0)="A","","Inactive account in Use")),"")</f>
        <v/>
      </c>
      <c r="V3646" s="150" t="str">
        <f>IF(JRF!C3659="","",IF(IFERROR(VLOOKUP(JRF!C3659,Checks!S:U,3,0),0)="A","Entry with System fund Dept",""))</f>
        <v/>
      </c>
      <c r="W3646" t="str">
        <f>IFERROR(IF('Journal Template'!D4058="","",IF(IFERROR(VLOOKUP('Journal Template'!D4058,Checks!S:U,3,0),0)="A","Entry with System fund Dept","")),"")</f>
        <v/>
      </c>
      <c r="X3646" t="s">
        <v>15831</v>
      </c>
      <c r="Y3646" t="s">
        <v>386</v>
      </c>
      <c r="Z3646" t="s">
        <v>15832</v>
      </c>
      <c r="AA3646" t="s">
        <v>15833</v>
      </c>
      <c r="AB3646" t="s">
        <v>125</v>
      </c>
      <c r="AC3646" s="150" t="str">
        <f>IFERROR(IF(JRF!C3659="","",IF(AND(VLOOKUP(JRF!C3659,X:AA,4,0)=JRF!B3659,VLOOKUP(JRF!C3659,X:Y,2,0)="A"),"","Inactive Dept Combo Error")),"Inactive Dept Combo Error")</f>
        <v/>
      </c>
      <c r="AD3646" t="str">
        <f>IFERROR(IF('Journal Template'!D4058="","",IF(AND(VLOOKUP('Journal Template'!D4058,X:AA,4,0)='Journal Template'!A4058,VLOOKUP('Journal Template'!D4058,X:Y,2,0)="A"),"","Inactive Dept Combo Error")),"")</f>
        <v/>
      </c>
      <c r="AK3646" s="150" t="str">
        <f>IF(JRF!B3659="","",IF(JRF!B3659=IFERROR(VLOOKUP(JRF!B3659,Checks!AI:AI,1,0),0),"Entry in Branch/Satellite BU's",""))</f>
        <v/>
      </c>
      <c r="AL3646" t="str">
        <f>IFERROR(IF('Journal Template'!A4058="","",IF('Journal Template'!A4058=IFERROR(VLOOKUP('Journal Template'!A4058,Checks!AI:AI,1,0),0),"Entry in Branch/Satellite BU's","")),"")</f>
        <v/>
      </c>
      <c r="AO3646" s="171"/>
      <c r="AP3646" s="171"/>
      <c r="AQ3646" s="171"/>
      <c r="AR3646" s="171"/>
      <c r="CI3646" t="str">
        <f>IF(JRF!F3659&gt;0,"",IF(JRF!B3659="","",IF(LEFT(JRF!B3659,1)=IFERROR(VLOOKUP(LEFT(JRF!B3659,1),$CF$2:$CF$5,1,0),0),"Product Code Required",IF(JRF!C3659="","",IF(JRF!C3659=IFERROR(VLOOKUP(JRF!C3659,$CH:$CH,1,0),0),"Product Code Required","NA")))))</f>
        <v/>
      </c>
      <c r="CJ3646" t="str">
        <f>IF(JRF!AV3659&gt;0,"",IF(JRF!Q3659="","",IF(LEFT(JRF!Q3659,1)=IFERROR(VLOOKUP(LEFT(JRF!Q3659,1),$CF$2:$CF$5,1,0),0),"Product Code Required",IF(JRF!V3659="","",IF(JRF!V3659=IFERROR(VLOOKUP(JRF!V3659,$CH:$CH,1,0),0),"Product Code Required","NA")))))</f>
        <v/>
      </c>
      <c r="CK3646" t="str">
        <f>IFERROR(IF(LEN('Journal Template'!F3657)&gt;0,"",IF('Journal Template'!A3657="","",IF(LEFT('Journal Template'!A3657,1)=IFERROR(VLOOKUP(LEFT('Journal Template'!A3657,1),Checks!$CF$2:$CF$5,1,0),0),"Product Code Required",IF('Journal Template'!D3657="","",IF('Journal Template'!D3657=IFERROR(VLOOKUP('Journal Template'!D3657,Checks!$CH:$CH,1,0),0),"Product Code Required","NA"))))),"")</f>
        <v/>
      </c>
    </row>
    <row r="3647" spans="14:89">
      <c r="N3647" t="s">
        <v>15834</v>
      </c>
      <c r="O3647" t="s">
        <v>15835</v>
      </c>
      <c r="P3647" t="s">
        <v>386</v>
      </c>
      <c r="Q3647" s="150" t="str">
        <f>IF(JRF!D3660="","",IF(IFERROR(VLOOKUP(JRF!D3660,Checks!N:P,3,0),0)="A","","Inactive account in Use"))</f>
        <v/>
      </c>
      <c r="R3647" t="str">
        <f>IFERROR(IF('Journal Template'!C4059="","",IF(IFERROR(VLOOKUP('Journal Template'!C4059,Checks!N:P,3,0),0)="A","","Inactive account in Use")),"")</f>
        <v/>
      </c>
      <c r="V3647" s="150" t="str">
        <f>IF(JRF!C3660="","",IF(IFERROR(VLOOKUP(JRF!C3660,Checks!S:U,3,0),0)="A","Entry with System fund Dept",""))</f>
        <v/>
      </c>
      <c r="W3647" t="str">
        <f>IFERROR(IF('Journal Template'!D4059="","",IF(IFERROR(VLOOKUP('Journal Template'!D4059,Checks!S:U,3,0),0)="A","Entry with System fund Dept","")),"")</f>
        <v/>
      </c>
      <c r="X3647" t="s">
        <v>15836</v>
      </c>
      <c r="Y3647" t="s">
        <v>386</v>
      </c>
      <c r="Z3647" t="s">
        <v>15837</v>
      </c>
      <c r="AA3647" t="s">
        <v>15838</v>
      </c>
      <c r="AB3647" t="s">
        <v>125</v>
      </c>
      <c r="AC3647" s="150" t="str">
        <f>IFERROR(IF(JRF!C3660="","",IF(AND(VLOOKUP(JRF!C3660,X:AA,4,0)=JRF!B3660,VLOOKUP(JRF!C3660,X:Y,2,0)="A"),"","Inactive Dept Combo Error")),"Inactive Dept Combo Error")</f>
        <v/>
      </c>
      <c r="AD3647" t="str">
        <f>IFERROR(IF('Journal Template'!D4059="","",IF(AND(VLOOKUP('Journal Template'!D4059,X:AA,4,0)='Journal Template'!A4059,VLOOKUP('Journal Template'!D4059,X:Y,2,0)="A"),"","Inactive Dept Combo Error")),"")</f>
        <v/>
      </c>
      <c r="AK3647" s="150" t="str">
        <f>IF(JRF!B3660="","",IF(JRF!B3660=IFERROR(VLOOKUP(JRF!B3660,Checks!AI:AI,1,0),0),"Entry in Branch/Satellite BU's",""))</f>
        <v/>
      </c>
      <c r="AL3647" t="str">
        <f>IFERROR(IF('Journal Template'!A4059="","",IF('Journal Template'!A4059=IFERROR(VLOOKUP('Journal Template'!A4059,Checks!AI:AI,1,0),0),"Entry in Branch/Satellite BU's","")),"")</f>
        <v/>
      </c>
      <c r="AO3647" s="171"/>
      <c r="AP3647" s="171"/>
      <c r="AQ3647" s="171"/>
      <c r="AR3647" s="171"/>
      <c r="CI3647" t="str">
        <f>IF(JRF!F3660&gt;0,"",IF(JRF!B3660="","",IF(LEFT(JRF!B3660,1)=IFERROR(VLOOKUP(LEFT(JRF!B3660,1),$CF$2:$CF$5,1,0),0),"Product Code Required",IF(JRF!C3660="","",IF(JRF!C3660=IFERROR(VLOOKUP(JRF!C3660,$CH:$CH,1,0),0),"Product Code Required","NA")))))</f>
        <v/>
      </c>
      <c r="CJ3647" t="str">
        <f>IF(JRF!AV3660&gt;0,"",IF(JRF!Q3660="","",IF(LEFT(JRF!Q3660,1)=IFERROR(VLOOKUP(LEFT(JRF!Q3660,1),$CF$2:$CF$5,1,0),0),"Product Code Required",IF(JRF!V3660="","",IF(JRF!V3660=IFERROR(VLOOKUP(JRF!V3660,$CH:$CH,1,0),0),"Product Code Required","NA")))))</f>
        <v/>
      </c>
      <c r="CK3647" t="str">
        <f>IFERROR(IF(LEN('Journal Template'!F3658)&gt;0,"",IF('Journal Template'!A3658="","",IF(LEFT('Journal Template'!A3658,1)=IFERROR(VLOOKUP(LEFT('Journal Template'!A3658,1),Checks!$CF$2:$CF$5,1,0),0),"Product Code Required",IF('Journal Template'!D3658="","",IF('Journal Template'!D3658=IFERROR(VLOOKUP('Journal Template'!D3658,Checks!$CH:$CH,1,0),0),"Product Code Required","NA"))))),"")</f>
        <v/>
      </c>
    </row>
    <row r="3648" spans="14:89">
      <c r="N3648" t="s">
        <v>15839</v>
      </c>
      <c r="O3648" t="s">
        <v>15840</v>
      </c>
      <c r="P3648" t="s">
        <v>386</v>
      </c>
      <c r="Q3648" s="150" t="str">
        <f>IF(JRF!D3661="","",IF(IFERROR(VLOOKUP(JRF!D3661,Checks!N:P,3,0),0)="A","","Inactive account in Use"))</f>
        <v/>
      </c>
      <c r="R3648" t="str">
        <f>IFERROR(IF('Journal Template'!C4060="","",IF(IFERROR(VLOOKUP('Journal Template'!C4060,Checks!N:P,3,0),0)="A","","Inactive account in Use")),"")</f>
        <v/>
      </c>
      <c r="V3648" s="150" t="str">
        <f>IF(JRF!C3661="","",IF(IFERROR(VLOOKUP(JRF!C3661,Checks!S:U,3,0),0)="A","Entry with System fund Dept",""))</f>
        <v/>
      </c>
      <c r="W3648" t="str">
        <f>IFERROR(IF('Journal Template'!D4060="","",IF(IFERROR(VLOOKUP('Journal Template'!D4060,Checks!S:U,3,0),0)="A","Entry with System fund Dept","")),"")</f>
        <v/>
      </c>
      <c r="X3648" t="s">
        <v>15841</v>
      </c>
      <c r="Y3648" t="s">
        <v>386</v>
      </c>
      <c r="Z3648" t="s">
        <v>15842</v>
      </c>
      <c r="AA3648" t="s">
        <v>15843</v>
      </c>
      <c r="AB3648" t="s">
        <v>125</v>
      </c>
      <c r="AC3648" s="150" t="str">
        <f>IFERROR(IF(JRF!C3661="","",IF(AND(VLOOKUP(JRF!C3661,X:AA,4,0)=JRF!B3661,VLOOKUP(JRF!C3661,X:Y,2,0)="A"),"","Inactive Dept Combo Error")),"Inactive Dept Combo Error")</f>
        <v/>
      </c>
      <c r="AD3648" t="str">
        <f>IFERROR(IF('Journal Template'!D4060="","",IF(AND(VLOOKUP('Journal Template'!D4060,X:AA,4,0)='Journal Template'!A4060,VLOOKUP('Journal Template'!D4060,X:Y,2,0)="A"),"","Inactive Dept Combo Error")),"")</f>
        <v/>
      </c>
      <c r="AK3648" s="150" t="str">
        <f>IF(JRF!B3661="","",IF(JRF!B3661=IFERROR(VLOOKUP(JRF!B3661,Checks!AI:AI,1,0),0),"Entry in Branch/Satellite BU's",""))</f>
        <v/>
      </c>
      <c r="AL3648" t="str">
        <f>IFERROR(IF('Journal Template'!A4060="","",IF('Journal Template'!A4060=IFERROR(VLOOKUP('Journal Template'!A4060,Checks!AI:AI,1,0),0),"Entry in Branch/Satellite BU's","")),"")</f>
        <v/>
      </c>
      <c r="AO3648" s="171"/>
      <c r="AP3648" s="171"/>
      <c r="AQ3648" s="171"/>
      <c r="AR3648" s="171"/>
      <c r="CI3648" t="str">
        <f>IF(JRF!F3661&gt;0,"",IF(JRF!B3661="","",IF(LEFT(JRF!B3661,1)=IFERROR(VLOOKUP(LEFT(JRF!B3661,1),$CF$2:$CF$5,1,0),0),"Product Code Required",IF(JRF!C3661="","",IF(JRF!C3661=IFERROR(VLOOKUP(JRF!C3661,$CH:$CH,1,0),0),"Product Code Required","NA")))))</f>
        <v/>
      </c>
      <c r="CJ3648" t="str">
        <f>IF(JRF!AV3661&gt;0,"",IF(JRF!Q3661="","",IF(LEFT(JRF!Q3661,1)=IFERROR(VLOOKUP(LEFT(JRF!Q3661,1),$CF$2:$CF$5,1,0),0),"Product Code Required",IF(JRF!V3661="","",IF(JRF!V3661=IFERROR(VLOOKUP(JRF!V3661,$CH:$CH,1,0),0),"Product Code Required","NA")))))</f>
        <v/>
      </c>
      <c r="CK3648" t="str">
        <f>IFERROR(IF(LEN('Journal Template'!F3659)&gt;0,"",IF('Journal Template'!A3659="","",IF(LEFT('Journal Template'!A3659,1)=IFERROR(VLOOKUP(LEFT('Journal Template'!A3659,1),Checks!$CF$2:$CF$5,1,0),0),"Product Code Required",IF('Journal Template'!D3659="","",IF('Journal Template'!D3659=IFERROR(VLOOKUP('Journal Template'!D3659,Checks!$CH:$CH,1,0),0),"Product Code Required","NA"))))),"")</f>
        <v/>
      </c>
    </row>
    <row r="3649" spans="14:89">
      <c r="N3649" t="s">
        <v>15844</v>
      </c>
      <c r="O3649" t="s">
        <v>15845</v>
      </c>
      <c r="P3649" t="s">
        <v>386</v>
      </c>
      <c r="Q3649" s="150" t="str">
        <f>IF(JRF!D3662="","",IF(IFERROR(VLOOKUP(JRF!D3662,Checks!N:P,3,0),0)="A","","Inactive account in Use"))</f>
        <v/>
      </c>
      <c r="R3649" t="str">
        <f>IFERROR(IF('Journal Template'!C4061="","",IF(IFERROR(VLOOKUP('Journal Template'!C4061,Checks!N:P,3,0),0)="A","","Inactive account in Use")),"")</f>
        <v/>
      </c>
      <c r="V3649" s="150" t="str">
        <f>IF(JRF!C3662="","",IF(IFERROR(VLOOKUP(JRF!C3662,Checks!S:U,3,0),0)="A","Entry with System fund Dept",""))</f>
        <v/>
      </c>
      <c r="W3649" t="str">
        <f>IFERROR(IF('Journal Template'!D4061="","",IF(IFERROR(VLOOKUP('Journal Template'!D4061,Checks!S:U,3,0),0)="A","Entry with System fund Dept","")),"")</f>
        <v/>
      </c>
      <c r="X3649" t="s">
        <v>15846</v>
      </c>
      <c r="Y3649" t="s">
        <v>386</v>
      </c>
      <c r="Z3649" t="s">
        <v>15847</v>
      </c>
      <c r="AA3649" t="s">
        <v>15848</v>
      </c>
      <c r="AB3649" t="s">
        <v>125</v>
      </c>
      <c r="AC3649" s="150" t="str">
        <f>IFERROR(IF(JRF!C3662="","",IF(AND(VLOOKUP(JRF!C3662,X:AA,4,0)=JRF!B3662,VLOOKUP(JRF!C3662,X:Y,2,0)="A"),"","Inactive Dept Combo Error")),"Inactive Dept Combo Error")</f>
        <v/>
      </c>
      <c r="AD3649" t="str">
        <f>IFERROR(IF('Journal Template'!D4061="","",IF(AND(VLOOKUP('Journal Template'!D4061,X:AA,4,0)='Journal Template'!A4061,VLOOKUP('Journal Template'!D4061,X:Y,2,0)="A"),"","Inactive Dept Combo Error")),"")</f>
        <v/>
      </c>
      <c r="AK3649" s="150" t="str">
        <f>IF(JRF!B3662="","",IF(JRF!B3662=IFERROR(VLOOKUP(JRF!B3662,Checks!AI:AI,1,0),0),"Entry in Branch/Satellite BU's",""))</f>
        <v/>
      </c>
      <c r="AL3649" t="str">
        <f>IFERROR(IF('Journal Template'!A4061="","",IF('Journal Template'!A4061=IFERROR(VLOOKUP('Journal Template'!A4061,Checks!AI:AI,1,0),0),"Entry in Branch/Satellite BU's","")),"")</f>
        <v/>
      </c>
      <c r="AO3649" s="171"/>
      <c r="AP3649" s="171"/>
      <c r="AQ3649" s="171"/>
      <c r="AR3649" s="171"/>
      <c r="CI3649" t="str">
        <f>IF(JRF!F3662&gt;0,"",IF(JRF!B3662="","",IF(LEFT(JRF!B3662,1)=IFERROR(VLOOKUP(LEFT(JRF!B3662,1),$CF$2:$CF$5,1,0),0),"Product Code Required",IF(JRF!C3662="","",IF(JRF!C3662=IFERROR(VLOOKUP(JRF!C3662,$CH:$CH,1,0),0),"Product Code Required","NA")))))</f>
        <v/>
      </c>
      <c r="CJ3649" t="str">
        <f>IF(JRF!AV3662&gt;0,"",IF(JRF!Q3662="","",IF(LEFT(JRF!Q3662,1)=IFERROR(VLOOKUP(LEFT(JRF!Q3662,1),$CF$2:$CF$5,1,0),0),"Product Code Required",IF(JRF!V3662="","",IF(JRF!V3662=IFERROR(VLOOKUP(JRF!V3662,$CH:$CH,1,0),0),"Product Code Required","NA")))))</f>
        <v/>
      </c>
      <c r="CK3649" t="str">
        <f>IFERROR(IF(LEN('Journal Template'!F3660)&gt;0,"",IF('Journal Template'!A3660="","",IF(LEFT('Journal Template'!A3660,1)=IFERROR(VLOOKUP(LEFT('Journal Template'!A3660,1),Checks!$CF$2:$CF$5,1,0),0),"Product Code Required",IF('Journal Template'!D3660="","",IF('Journal Template'!D3660=IFERROR(VLOOKUP('Journal Template'!D3660,Checks!$CH:$CH,1,0),0),"Product Code Required","NA"))))),"")</f>
        <v/>
      </c>
    </row>
    <row r="3650" spans="14:89">
      <c r="N3650" t="s">
        <v>15849</v>
      </c>
      <c r="O3650" t="s">
        <v>15850</v>
      </c>
      <c r="P3650" t="s">
        <v>386</v>
      </c>
      <c r="Q3650" s="150" t="str">
        <f>IF(JRF!D3663="","",IF(IFERROR(VLOOKUP(JRF!D3663,Checks!N:P,3,0),0)="A","","Inactive account in Use"))</f>
        <v/>
      </c>
      <c r="R3650" t="str">
        <f>IFERROR(IF('Journal Template'!C4062="","",IF(IFERROR(VLOOKUP('Journal Template'!C4062,Checks!N:P,3,0),0)="A","","Inactive account in Use")),"")</f>
        <v/>
      </c>
      <c r="V3650" s="150" t="str">
        <f>IF(JRF!C3663="","",IF(IFERROR(VLOOKUP(JRF!C3663,Checks!S:U,3,0),0)="A","Entry with System fund Dept",""))</f>
        <v/>
      </c>
      <c r="W3650" t="str">
        <f>IFERROR(IF('Journal Template'!D4062="","",IF(IFERROR(VLOOKUP('Journal Template'!D4062,Checks!S:U,3,0),0)="A","Entry with System fund Dept","")),"")</f>
        <v/>
      </c>
      <c r="X3650" t="s">
        <v>15851</v>
      </c>
      <c r="Y3650" t="s">
        <v>386</v>
      </c>
      <c r="Z3650" t="s">
        <v>15852</v>
      </c>
      <c r="AA3650" t="s">
        <v>15853</v>
      </c>
      <c r="AB3650" t="s">
        <v>125</v>
      </c>
      <c r="AC3650" s="150" t="str">
        <f>IFERROR(IF(JRF!C3663="","",IF(AND(VLOOKUP(JRF!C3663,X:AA,4,0)=JRF!B3663,VLOOKUP(JRF!C3663,X:Y,2,0)="A"),"","Inactive Dept Combo Error")),"Inactive Dept Combo Error")</f>
        <v/>
      </c>
      <c r="AD3650" t="str">
        <f>IFERROR(IF('Journal Template'!D4062="","",IF(AND(VLOOKUP('Journal Template'!D4062,X:AA,4,0)='Journal Template'!A4062,VLOOKUP('Journal Template'!D4062,X:Y,2,0)="A"),"","Inactive Dept Combo Error")),"")</f>
        <v/>
      </c>
      <c r="AK3650" s="150" t="str">
        <f>IF(JRF!B3663="","",IF(JRF!B3663=IFERROR(VLOOKUP(JRF!B3663,Checks!AI:AI,1,0),0),"Entry in Branch/Satellite BU's",""))</f>
        <v/>
      </c>
      <c r="AL3650" t="str">
        <f>IFERROR(IF('Journal Template'!A4062="","",IF('Journal Template'!A4062=IFERROR(VLOOKUP('Journal Template'!A4062,Checks!AI:AI,1,0),0),"Entry in Branch/Satellite BU's","")),"")</f>
        <v/>
      </c>
      <c r="AO3650" s="171"/>
      <c r="AP3650" s="171"/>
      <c r="AQ3650" s="171"/>
      <c r="AR3650" s="171"/>
      <c r="CI3650" t="str">
        <f>IF(JRF!F3663&gt;0,"",IF(JRF!B3663="","",IF(LEFT(JRF!B3663,1)=IFERROR(VLOOKUP(LEFT(JRF!B3663,1),$CF$2:$CF$5,1,0),0),"Product Code Required",IF(JRF!C3663="","",IF(JRF!C3663=IFERROR(VLOOKUP(JRF!C3663,$CH:$CH,1,0),0),"Product Code Required","NA")))))</f>
        <v/>
      </c>
      <c r="CJ3650" t="str">
        <f>IF(JRF!AV3663&gt;0,"",IF(JRF!Q3663="","",IF(LEFT(JRF!Q3663,1)=IFERROR(VLOOKUP(LEFT(JRF!Q3663,1),$CF$2:$CF$5,1,0),0),"Product Code Required",IF(JRF!V3663="","",IF(JRF!V3663=IFERROR(VLOOKUP(JRF!V3663,$CH:$CH,1,0),0),"Product Code Required","NA")))))</f>
        <v/>
      </c>
      <c r="CK3650" t="str">
        <f>IFERROR(IF(LEN('Journal Template'!F3661)&gt;0,"",IF('Journal Template'!A3661="","",IF(LEFT('Journal Template'!A3661,1)=IFERROR(VLOOKUP(LEFT('Journal Template'!A3661,1),Checks!$CF$2:$CF$5,1,0),0),"Product Code Required",IF('Journal Template'!D3661="","",IF('Journal Template'!D3661=IFERROR(VLOOKUP('Journal Template'!D3661,Checks!$CH:$CH,1,0),0),"Product Code Required","NA"))))),"")</f>
        <v/>
      </c>
    </row>
    <row r="3651" spans="14:89">
      <c r="N3651" t="s">
        <v>15854</v>
      </c>
      <c r="O3651" t="s">
        <v>15855</v>
      </c>
      <c r="P3651" t="s">
        <v>386</v>
      </c>
      <c r="Q3651" s="150" t="str">
        <f>IF(JRF!D3664="","",IF(IFERROR(VLOOKUP(JRF!D3664,Checks!N:P,3,0),0)="A","","Inactive account in Use"))</f>
        <v/>
      </c>
      <c r="R3651" t="str">
        <f>IFERROR(IF('Journal Template'!C4063="","",IF(IFERROR(VLOOKUP('Journal Template'!C4063,Checks!N:P,3,0),0)="A","","Inactive account in Use")),"")</f>
        <v/>
      </c>
      <c r="V3651" s="150" t="str">
        <f>IF(JRF!C3664="","",IF(IFERROR(VLOOKUP(JRF!C3664,Checks!S:U,3,0),0)="A","Entry with System fund Dept",""))</f>
        <v/>
      </c>
      <c r="W3651" t="str">
        <f>IFERROR(IF('Journal Template'!D4063="","",IF(IFERROR(VLOOKUP('Journal Template'!D4063,Checks!S:U,3,0),0)="A","Entry with System fund Dept","")),"")</f>
        <v/>
      </c>
      <c r="X3651" t="s">
        <v>15856</v>
      </c>
      <c r="Y3651" t="s">
        <v>386</v>
      </c>
      <c r="Z3651" t="s">
        <v>15857</v>
      </c>
      <c r="AA3651" t="s">
        <v>15858</v>
      </c>
      <c r="AB3651" t="s">
        <v>125</v>
      </c>
      <c r="AC3651" s="150" t="str">
        <f>IFERROR(IF(JRF!C3664="","",IF(AND(VLOOKUP(JRF!C3664,X:AA,4,0)=JRF!B3664,VLOOKUP(JRF!C3664,X:Y,2,0)="A"),"","Inactive Dept Combo Error")),"Inactive Dept Combo Error")</f>
        <v/>
      </c>
      <c r="AD3651" t="str">
        <f>IFERROR(IF('Journal Template'!D4063="","",IF(AND(VLOOKUP('Journal Template'!D4063,X:AA,4,0)='Journal Template'!A4063,VLOOKUP('Journal Template'!D4063,X:Y,2,0)="A"),"","Inactive Dept Combo Error")),"")</f>
        <v/>
      </c>
      <c r="AK3651" s="150" t="str">
        <f>IF(JRF!B3664="","",IF(JRF!B3664=IFERROR(VLOOKUP(JRF!B3664,Checks!AI:AI,1,0),0),"Entry in Branch/Satellite BU's",""))</f>
        <v/>
      </c>
      <c r="AL3651" t="str">
        <f>IFERROR(IF('Journal Template'!A4063="","",IF('Journal Template'!A4063=IFERROR(VLOOKUP('Journal Template'!A4063,Checks!AI:AI,1,0),0),"Entry in Branch/Satellite BU's","")),"")</f>
        <v/>
      </c>
      <c r="AO3651" s="171"/>
      <c r="AP3651" s="171"/>
      <c r="AQ3651" s="171"/>
      <c r="AR3651" s="171"/>
      <c r="CI3651" t="str">
        <f>IF(JRF!F3664&gt;0,"",IF(JRF!B3664="","",IF(LEFT(JRF!B3664,1)=IFERROR(VLOOKUP(LEFT(JRF!B3664,1),$CF$2:$CF$5,1,0),0),"Product Code Required",IF(JRF!C3664="","",IF(JRF!C3664=IFERROR(VLOOKUP(JRF!C3664,$CH:$CH,1,0),0),"Product Code Required","NA")))))</f>
        <v/>
      </c>
      <c r="CJ3651" t="str">
        <f>IF(JRF!AV3664&gt;0,"",IF(JRF!Q3664="","",IF(LEFT(JRF!Q3664,1)=IFERROR(VLOOKUP(LEFT(JRF!Q3664,1),$CF$2:$CF$5,1,0),0),"Product Code Required",IF(JRF!V3664="","",IF(JRF!V3664=IFERROR(VLOOKUP(JRF!V3664,$CH:$CH,1,0),0),"Product Code Required","NA")))))</f>
        <v/>
      </c>
      <c r="CK3651" t="str">
        <f>IFERROR(IF(LEN('Journal Template'!F3662)&gt;0,"",IF('Journal Template'!A3662="","",IF(LEFT('Journal Template'!A3662,1)=IFERROR(VLOOKUP(LEFT('Journal Template'!A3662,1),Checks!$CF$2:$CF$5,1,0),0),"Product Code Required",IF('Journal Template'!D3662="","",IF('Journal Template'!D3662=IFERROR(VLOOKUP('Journal Template'!D3662,Checks!$CH:$CH,1,0),0),"Product Code Required","NA"))))),"")</f>
        <v/>
      </c>
    </row>
    <row r="3652" spans="14:89">
      <c r="N3652" t="s">
        <v>15859</v>
      </c>
      <c r="O3652" t="s">
        <v>15142</v>
      </c>
      <c r="P3652" t="s">
        <v>386</v>
      </c>
      <c r="Q3652" s="150" t="str">
        <f>IF(JRF!D3665="","",IF(IFERROR(VLOOKUP(JRF!D3665,Checks!N:P,3,0),0)="A","","Inactive account in Use"))</f>
        <v/>
      </c>
      <c r="R3652" t="str">
        <f>IFERROR(IF('Journal Template'!C4064="","",IF(IFERROR(VLOOKUP('Journal Template'!C4064,Checks!N:P,3,0),0)="A","","Inactive account in Use")),"")</f>
        <v/>
      </c>
      <c r="V3652" s="150" t="str">
        <f>IF(JRF!C3665="","",IF(IFERROR(VLOOKUP(JRF!C3665,Checks!S:U,3,0),0)="A","Entry with System fund Dept",""))</f>
        <v/>
      </c>
      <c r="W3652" t="str">
        <f>IFERROR(IF('Journal Template'!D4064="","",IF(IFERROR(VLOOKUP('Journal Template'!D4064,Checks!S:U,3,0),0)="A","Entry with System fund Dept","")),"")</f>
        <v/>
      </c>
      <c r="X3652" t="s">
        <v>15860</v>
      </c>
      <c r="Y3652" t="s">
        <v>386</v>
      </c>
      <c r="Z3652" t="s">
        <v>15861</v>
      </c>
      <c r="AA3652" t="s">
        <v>15862</v>
      </c>
      <c r="AB3652" t="s">
        <v>125</v>
      </c>
      <c r="AC3652" s="150" t="str">
        <f>IFERROR(IF(JRF!C3665="","",IF(AND(VLOOKUP(JRF!C3665,X:AA,4,0)=JRF!B3665,VLOOKUP(JRF!C3665,X:Y,2,0)="A"),"","Inactive Dept Combo Error")),"Inactive Dept Combo Error")</f>
        <v/>
      </c>
      <c r="AD3652" t="str">
        <f>IFERROR(IF('Journal Template'!D4064="","",IF(AND(VLOOKUP('Journal Template'!D4064,X:AA,4,0)='Journal Template'!A4064,VLOOKUP('Journal Template'!D4064,X:Y,2,0)="A"),"","Inactive Dept Combo Error")),"")</f>
        <v/>
      </c>
      <c r="AK3652" s="150" t="str">
        <f>IF(JRF!B3665="","",IF(JRF!B3665=IFERROR(VLOOKUP(JRF!B3665,Checks!AI:AI,1,0),0),"Entry in Branch/Satellite BU's",""))</f>
        <v/>
      </c>
      <c r="AL3652" t="str">
        <f>IFERROR(IF('Journal Template'!A4064="","",IF('Journal Template'!A4064=IFERROR(VLOOKUP('Journal Template'!A4064,Checks!AI:AI,1,0),0),"Entry in Branch/Satellite BU's","")),"")</f>
        <v/>
      </c>
      <c r="AO3652" s="171"/>
      <c r="AP3652" s="171"/>
      <c r="AQ3652" s="171"/>
      <c r="AR3652" s="171"/>
      <c r="CI3652" t="str">
        <f>IF(JRF!F3665&gt;0,"",IF(JRF!B3665="","",IF(LEFT(JRF!B3665,1)=IFERROR(VLOOKUP(LEFT(JRF!B3665,1),$CF$2:$CF$5,1,0),0),"Product Code Required",IF(JRF!C3665="","",IF(JRF!C3665=IFERROR(VLOOKUP(JRF!C3665,$CH:$CH,1,0),0),"Product Code Required","NA")))))</f>
        <v/>
      </c>
      <c r="CJ3652" t="str">
        <f>IF(JRF!AV3665&gt;0,"",IF(JRF!Q3665="","",IF(LEFT(JRF!Q3665,1)=IFERROR(VLOOKUP(LEFT(JRF!Q3665,1),$CF$2:$CF$5,1,0),0),"Product Code Required",IF(JRF!V3665="","",IF(JRF!V3665=IFERROR(VLOOKUP(JRF!V3665,$CH:$CH,1,0),0),"Product Code Required","NA")))))</f>
        <v/>
      </c>
      <c r="CK3652" t="str">
        <f>IFERROR(IF(LEN('Journal Template'!F3663)&gt;0,"",IF('Journal Template'!A3663="","",IF(LEFT('Journal Template'!A3663,1)=IFERROR(VLOOKUP(LEFT('Journal Template'!A3663,1),Checks!$CF$2:$CF$5,1,0),0),"Product Code Required",IF('Journal Template'!D3663="","",IF('Journal Template'!D3663=IFERROR(VLOOKUP('Journal Template'!D3663,Checks!$CH:$CH,1,0),0),"Product Code Required","NA"))))),"")</f>
        <v/>
      </c>
    </row>
    <row r="3653" spans="14:89">
      <c r="N3653" t="s">
        <v>15863</v>
      </c>
      <c r="O3653" t="s">
        <v>15864</v>
      </c>
      <c r="P3653" t="s">
        <v>386</v>
      </c>
      <c r="Q3653" s="150" t="str">
        <f>IF(JRF!D3666="","",IF(IFERROR(VLOOKUP(JRF!D3666,Checks!N:P,3,0),0)="A","","Inactive account in Use"))</f>
        <v/>
      </c>
      <c r="R3653" t="str">
        <f>IFERROR(IF('Journal Template'!C4065="","",IF(IFERROR(VLOOKUP('Journal Template'!C4065,Checks!N:P,3,0),0)="A","","Inactive account in Use")),"")</f>
        <v/>
      </c>
      <c r="V3653" s="150" t="str">
        <f>IF(JRF!C3666="","",IF(IFERROR(VLOOKUP(JRF!C3666,Checks!S:U,3,0),0)="A","Entry with System fund Dept",""))</f>
        <v/>
      </c>
      <c r="W3653" t="str">
        <f>IFERROR(IF('Journal Template'!D4065="","",IF(IFERROR(VLOOKUP('Journal Template'!D4065,Checks!S:U,3,0),0)="A","Entry with System fund Dept","")),"")</f>
        <v/>
      </c>
      <c r="X3653" t="s">
        <v>15865</v>
      </c>
      <c r="Y3653" t="s">
        <v>386</v>
      </c>
      <c r="Z3653" t="s">
        <v>15866</v>
      </c>
      <c r="AA3653" t="s">
        <v>15867</v>
      </c>
      <c r="AB3653" t="s">
        <v>125</v>
      </c>
      <c r="AC3653" s="150" t="str">
        <f>IFERROR(IF(JRF!C3666="","",IF(AND(VLOOKUP(JRF!C3666,X:AA,4,0)=JRF!B3666,VLOOKUP(JRF!C3666,X:Y,2,0)="A"),"","Inactive Dept Combo Error")),"Inactive Dept Combo Error")</f>
        <v/>
      </c>
      <c r="AD3653" t="str">
        <f>IFERROR(IF('Journal Template'!D4065="","",IF(AND(VLOOKUP('Journal Template'!D4065,X:AA,4,0)='Journal Template'!A4065,VLOOKUP('Journal Template'!D4065,X:Y,2,0)="A"),"","Inactive Dept Combo Error")),"")</f>
        <v/>
      </c>
      <c r="AK3653" s="150" t="str">
        <f>IF(JRF!B3666="","",IF(JRF!B3666=IFERROR(VLOOKUP(JRF!B3666,Checks!AI:AI,1,0),0),"Entry in Branch/Satellite BU's",""))</f>
        <v/>
      </c>
      <c r="AL3653" t="str">
        <f>IFERROR(IF('Journal Template'!A4065="","",IF('Journal Template'!A4065=IFERROR(VLOOKUP('Journal Template'!A4065,Checks!AI:AI,1,0),0),"Entry in Branch/Satellite BU's","")),"")</f>
        <v/>
      </c>
      <c r="AO3653" s="171"/>
      <c r="AP3653" s="171"/>
      <c r="AQ3653" s="171"/>
      <c r="AR3653" s="171"/>
      <c r="CI3653" t="str">
        <f>IF(JRF!F3666&gt;0,"",IF(JRF!B3666="","",IF(LEFT(JRF!B3666,1)=IFERROR(VLOOKUP(LEFT(JRF!B3666,1),$CF$2:$CF$5,1,0),0),"Product Code Required",IF(JRF!C3666="","",IF(JRF!C3666=IFERROR(VLOOKUP(JRF!C3666,$CH:$CH,1,0),0),"Product Code Required","NA")))))</f>
        <v/>
      </c>
      <c r="CJ3653" t="str">
        <f>IF(JRF!AV3666&gt;0,"",IF(JRF!Q3666="","",IF(LEFT(JRF!Q3666,1)=IFERROR(VLOOKUP(LEFT(JRF!Q3666,1),$CF$2:$CF$5,1,0),0),"Product Code Required",IF(JRF!V3666="","",IF(JRF!V3666=IFERROR(VLOOKUP(JRF!V3666,$CH:$CH,1,0),0),"Product Code Required","NA")))))</f>
        <v/>
      </c>
      <c r="CK3653" t="str">
        <f>IFERROR(IF(LEN('Journal Template'!F3664)&gt;0,"",IF('Journal Template'!A3664="","",IF(LEFT('Journal Template'!A3664,1)=IFERROR(VLOOKUP(LEFT('Journal Template'!A3664,1),Checks!$CF$2:$CF$5,1,0),0),"Product Code Required",IF('Journal Template'!D3664="","",IF('Journal Template'!D3664=IFERROR(VLOOKUP('Journal Template'!D3664,Checks!$CH:$CH,1,0),0),"Product Code Required","NA"))))),"")</f>
        <v/>
      </c>
    </row>
    <row r="3654" spans="14:89">
      <c r="N3654" t="s">
        <v>15868</v>
      </c>
      <c r="O3654" t="s">
        <v>15869</v>
      </c>
      <c r="P3654" t="s">
        <v>386</v>
      </c>
      <c r="Q3654" s="150" t="str">
        <f>IF(JRF!D3667="","",IF(IFERROR(VLOOKUP(JRF!D3667,Checks!N:P,3,0),0)="A","","Inactive account in Use"))</f>
        <v/>
      </c>
      <c r="R3654" t="str">
        <f>IFERROR(IF('Journal Template'!C4066="","",IF(IFERROR(VLOOKUP('Journal Template'!C4066,Checks!N:P,3,0),0)="A","","Inactive account in Use")),"")</f>
        <v/>
      </c>
      <c r="V3654" s="150" t="str">
        <f>IF(JRF!C3667="","",IF(IFERROR(VLOOKUP(JRF!C3667,Checks!S:U,3,0),0)="A","Entry with System fund Dept",""))</f>
        <v/>
      </c>
      <c r="W3654" t="str">
        <f>IFERROR(IF('Journal Template'!D4066="","",IF(IFERROR(VLOOKUP('Journal Template'!D4066,Checks!S:U,3,0),0)="A","Entry with System fund Dept","")),"")</f>
        <v/>
      </c>
      <c r="X3654" t="s">
        <v>15870</v>
      </c>
      <c r="Y3654" t="s">
        <v>386</v>
      </c>
      <c r="Z3654" t="s">
        <v>15871</v>
      </c>
      <c r="AA3654" t="s">
        <v>15872</v>
      </c>
      <c r="AB3654" t="s">
        <v>125</v>
      </c>
      <c r="AC3654" s="150" t="str">
        <f>IFERROR(IF(JRF!C3667="","",IF(AND(VLOOKUP(JRF!C3667,X:AA,4,0)=JRF!B3667,VLOOKUP(JRF!C3667,X:Y,2,0)="A"),"","Inactive Dept Combo Error")),"Inactive Dept Combo Error")</f>
        <v/>
      </c>
      <c r="AD3654" t="str">
        <f>IFERROR(IF('Journal Template'!D4066="","",IF(AND(VLOOKUP('Journal Template'!D4066,X:AA,4,0)='Journal Template'!A4066,VLOOKUP('Journal Template'!D4066,X:Y,2,0)="A"),"","Inactive Dept Combo Error")),"")</f>
        <v/>
      </c>
      <c r="AK3654" s="150" t="str">
        <f>IF(JRF!B3667="","",IF(JRF!B3667=IFERROR(VLOOKUP(JRF!B3667,Checks!AI:AI,1,0),0),"Entry in Branch/Satellite BU's",""))</f>
        <v/>
      </c>
      <c r="AL3654" t="str">
        <f>IFERROR(IF('Journal Template'!A4066="","",IF('Journal Template'!A4066=IFERROR(VLOOKUP('Journal Template'!A4066,Checks!AI:AI,1,0),0),"Entry in Branch/Satellite BU's","")),"")</f>
        <v/>
      </c>
      <c r="AO3654" s="171"/>
      <c r="AP3654" s="171"/>
      <c r="AQ3654" s="171"/>
      <c r="AR3654" s="171"/>
      <c r="CI3654" t="str">
        <f>IF(JRF!F3667&gt;0,"",IF(JRF!B3667="","",IF(LEFT(JRF!B3667,1)=IFERROR(VLOOKUP(LEFT(JRF!B3667,1),$CF$2:$CF$5,1,0),0),"Product Code Required",IF(JRF!C3667="","",IF(JRF!C3667=IFERROR(VLOOKUP(JRF!C3667,$CH:$CH,1,0),0),"Product Code Required","NA")))))</f>
        <v/>
      </c>
      <c r="CJ3654" t="str">
        <f>IF(JRF!AV3667&gt;0,"",IF(JRF!Q3667="","",IF(LEFT(JRF!Q3667,1)=IFERROR(VLOOKUP(LEFT(JRF!Q3667,1),$CF$2:$CF$5,1,0),0),"Product Code Required",IF(JRF!V3667="","",IF(JRF!V3667=IFERROR(VLOOKUP(JRF!V3667,$CH:$CH,1,0),0),"Product Code Required","NA")))))</f>
        <v/>
      </c>
      <c r="CK3654" t="str">
        <f>IFERROR(IF(LEN('Journal Template'!F3665)&gt;0,"",IF('Journal Template'!A3665="","",IF(LEFT('Journal Template'!A3665,1)=IFERROR(VLOOKUP(LEFT('Journal Template'!A3665,1),Checks!$CF$2:$CF$5,1,0),0),"Product Code Required",IF('Journal Template'!D3665="","",IF('Journal Template'!D3665=IFERROR(VLOOKUP('Journal Template'!D3665,Checks!$CH:$CH,1,0),0),"Product Code Required","NA"))))),"")</f>
        <v/>
      </c>
    </row>
    <row r="3655" spans="14:89">
      <c r="N3655" t="s">
        <v>15873</v>
      </c>
      <c r="O3655" t="s">
        <v>15874</v>
      </c>
      <c r="P3655" t="s">
        <v>386</v>
      </c>
      <c r="Q3655" s="150" t="str">
        <f>IF(JRF!D3668="","",IF(IFERROR(VLOOKUP(JRF!D3668,Checks!N:P,3,0),0)="A","","Inactive account in Use"))</f>
        <v/>
      </c>
      <c r="R3655" t="str">
        <f>IFERROR(IF('Journal Template'!C4067="","",IF(IFERROR(VLOOKUP('Journal Template'!C4067,Checks!N:P,3,0),0)="A","","Inactive account in Use")),"")</f>
        <v/>
      </c>
      <c r="V3655" s="150" t="str">
        <f>IF(JRF!C3668="","",IF(IFERROR(VLOOKUP(JRF!C3668,Checks!S:U,3,0),0)="A","Entry with System fund Dept",""))</f>
        <v/>
      </c>
      <c r="W3655" t="str">
        <f>IFERROR(IF('Journal Template'!D4067="","",IF(IFERROR(VLOOKUP('Journal Template'!D4067,Checks!S:U,3,0),0)="A","Entry with System fund Dept","")),"")</f>
        <v/>
      </c>
      <c r="X3655" t="s">
        <v>15875</v>
      </c>
      <c r="Y3655" t="s">
        <v>386</v>
      </c>
      <c r="Z3655" t="s">
        <v>15876</v>
      </c>
      <c r="AA3655" t="s">
        <v>15877</v>
      </c>
      <c r="AB3655" t="s">
        <v>125</v>
      </c>
      <c r="AC3655" s="150" t="str">
        <f>IFERROR(IF(JRF!C3668="","",IF(AND(VLOOKUP(JRF!C3668,X:AA,4,0)=JRF!B3668,VLOOKUP(JRF!C3668,X:Y,2,0)="A"),"","Inactive Dept Combo Error")),"Inactive Dept Combo Error")</f>
        <v/>
      </c>
      <c r="AD3655" t="str">
        <f>IFERROR(IF('Journal Template'!D4067="","",IF(AND(VLOOKUP('Journal Template'!D4067,X:AA,4,0)='Journal Template'!A4067,VLOOKUP('Journal Template'!D4067,X:Y,2,0)="A"),"","Inactive Dept Combo Error")),"")</f>
        <v/>
      </c>
      <c r="AK3655" s="150" t="str">
        <f>IF(JRF!B3668="","",IF(JRF!B3668=IFERROR(VLOOKUP(JRF!B3668,Checks!AI:AI,1,0),0),"Entry in Branch/Satellite BU's",""))</f>
        <v/>
      </c>
      <c r="AL3655" t="str">
        <f>IFERROR(IF('Journal Template'!A4067="","",IF('Journal Template'!A4067=IFERROR(VLOOKUP('Journal Template'!A4067,Checks!AI:AI,1,0),0),"Entry in Branch/Satellite BU's","")),"")</f>
        <v/>
      </c>
      <c r="AO3655" s="171"/>
      <c r="AP3655" s="171"/>
      <c r="AQ3655" s="171"/>
      <c r="AR3655" s="171"/>
      <c r="CI3655" t="str">
        <f>IF(JRF!F3668&gt;0,"",IF(JRF!B3668="","",IF(LEFT(JRF!B3668,1)=IFERROR(VLOOKUP(LEFT(JRF!B3668,1),$CF$2:$CF$5,1,0),0),"Product Code Required",IF(JRF!C3668="","",IF(JRF!C3668=IFERROR(VLOOKUP(JRF!C3668,$CH:$CH,1,0),0),"Product Code Required","NA")))))</f>
        <v/>
      </c>
      <c r="CJ3655" t="str">
        <f>IF(JRF!AV3668&gt;0,"",IF(JRF!Q3668="","",IF(LEFT(JRF!Q3668,1)=IFERROR(VLOOKUP(LEFT(JRF!Q3668,1),$CF$2:$CF$5,1,0),0),"Product Code Required",IF(JRF!V3668="","",IF(JRF!V3668=IFERROR(VLOOKUP(JRF!V3668,$CH:$CH,1,0),0),"Product Code Required","NA")))))</f>
        <v/>
      </c>
      <c r="CK3655" t="str">
        <f>IFERROR(IF(LEN('Journal Template'!F3666)&gt;0,"",IF('Journal Template'!A3666="","",IF(LEFT('Journal Template'!A3666,1)=IFERROR(VLOOKUP(LEFT('Journal Template'!A3666,1),Checks!$CF$2:$CF$5,1,0),0),"Product Code Required",IF('Journal Template'!D3666="","",IF('Journal Template'!D3666=IFERROR(VLOOKUP('Journal Template'!D3666,Checks!$CH:$CH,1,0),0),"Product Code Required","NA"))))),"")</f>
        <v/>
      </c>
    </row>
    <row r="3656" spans="14:89">
      <c r="N3656" t="s">
        <v>15878</v>
      </c>
      <c r="O3656" t="s">
        <v>15879</v>
      </c>
      <c r="P3656" t="s">
        <v>386</v>
      </c>
      <c r="Q3656" s="150" t="str">
        <f>IF(JRF!D3669="","",IF(IFERROR(VLOOKUP(JRF!D3669,Checks!N:P,3,0),0)="A","","Inactive account in Use"))</f>
        <v/>
      </c>
      <c r="R3656" t="str">
        <f>IFERROR(IF('Journal Template'!C4068="","",IF(IFERROR(VLOOKUP('Journal Template'!C4068,Checks!N:P,3,0),0)="A","","Inactive account in Use")),"")</f>
        <v/>
      </c>
      <c r="V3656" s="150" t="str">
        <f>IF(JRF!C3669="","",IF(IFERROR(VLOOKUP(JRF!C3669,Checks!S:U,3,0),0)="A","Entry with System fund Dept",""))</f>
        <v/>
      </c>
      <c r="W3656" t="str">
        <f>IFERROR(IF('Journal Template'!D4068="","",IF(IFERROR(VLOOKUP('Journal Template'!D4068,Checks!S:U,3,0),0)="A","Entry with System fund Dept","")),"")</f>
        <v/>
      </c>
      <c r="X3656" t="s">
        <v>15880</v>
      </c>
      <c r="Y3656" t="s">
        <v>386</v>
      </c>
      <c r="Z3656" t="s">
        <v>15881</v>
      </c>
      <c r="AA3656" t="s">
        <v>15882</v>
      </c>
      <c r="AB3656" t="s">
        <v>125</v>
      </c>
      <c r="AC3656" s="150" t="str">
        <f>IFERROR(IF(JRF!C3669="","",IF(AND(VLOOKUP(JRF!C3669,X:AA,4,0)=JRF!B3669,VLOOKUP(JRF!C3669,X:Y,2,0)="A"),"","Inactive Dept Combo Error")),"Inactive Dept Combo Error")</f>
        <v/>
      </c>
      <c r="AD3656" t="str">
        <f>IFERROR(IF('Journal Template'!D4068="","",IF(AND(VLOOKUP('Journal Template'!D4068,X:AA,4,0)='Journal Template'!A4068,VLOOKUP('Journal Template'!D4068,X:Y,2,0)="A"),"","Inactive Dept Combo Error")),"")</f>
        <v/>
      </c>
      <c r="AK3656" s="150" t="str">
        <f>IF(JRF!B3669="","",IF(JRF!B3669=IFERROR(VLOOKUP(JRF!B3669,Checks!AI:AI,1,0),0),"Entry in Branch/Satellite BU's",""))</f>
        <v/>
      </c>
      <c r="AL3656" t="str">
        <f>IFERROR(IF('Journal Template'!A4068="","",IF('Journal Template'!A4068=IFERROR(VLOOKUP('Journal Template'!A4068,Checks!AI:AI,1,0),0),"Entry in Branch/Satellite BU's","")),"")</f>
        <v/>
      </c>
      <c r="AO3656" s="171"/>
      <c r="AP3656" s="171"/>
      <c r="AQ3656" s="171"/>
      <c r="AR3656" s="171"/>
      <c r="CI3656" t="str">
        <f>IF(JRF!F3669&gt;0,"",IF(JRF!B3669="","",IF(LEFT(JRF!B3669,1)=IFERROR(VLOOKUP(LEFT(JRF!B3669,1),$CF$2:$CF$5,1,0),0),"Product Code Required",IF(JRF!C3669="","",IF(JRF!C3669=IFERROR(VLOOKUP(JRF!C3669,$CH:$CH,1,0),0),"Product Code Required","NA")))))</f>
        <v/>
      </c>
      <c r="CJ3656" t="str">
        <f>IF(JRF!AV3669&gt;0,"",IF(JRF!Q3669="","",IF(LEFT(JRF!Q3669,1)=IFERROR(VLOOKUP(LEFT(JRF!Q3669,1),$CF$2:$CF$5,1,0),0),"Product Code Required",IF(JRF!V3669="","",IF(JRF!V3669=IFERROR(VLOOKUP(JRF!V3669,$CH:$CH,1,0),0),"Product Code Required","NA")))))</f>
        <v/>
      </c>
      <c r="CK3656" t="str">
        <f>IFERROR(IF(LEN('Journal Template'!F3667)&gt;0,"",IF('Journal Template'!A3667="","",IF(LEFT('Journal Template'!A3667,1)=IFERROR(VLOOKUP(LEFT('Journal Template'!A3667,1),Checks!$CF$2:$CF$5,1,0),0),"Product Code Required",IF('Journal Template'!D3667="","",IF('Journal Template'!D3667=IFERROR(VLOOKUP('Journal Template'!D3667,Checks!$CH:$CH,1,0),0),"Product Code Required","NA"))))),"")</f>
        <v/>
      </c>
    </row>
    <row r="3657" spans="14:89">
      <c r="N3657" t="s">
        <v>15883</v>
      </c>
      <c r="O3657" t="s">
        <v>15884</v>
      </c>
      <c r="P3657" t="s">
        <v>386</v>
      </c>
      <c r="Q3657" s="150" t="str">
        <f>IF(JRF!D3670="","",IF(IFERROR(VLOOKUP(JRF!D3670,Checks!N:P,3,0),0)="A","","Inactive account in Use"))</f>
        <v/>
      </c>
      <c r="R3657" t="str">
        <f>IFERROR(IF('Journal Template'!C4069="","",IF(IFERROR(VLOOKUP('Journal Template'!C4069,Checks!N:P,3,0),0)="A","","Inactive account in Use")),"")</f>
        <v/>
      </c>
      <c r="V3657" s="150" t="str">
        <f>IF(JRF!C3670="","",IF(IFERROR(VLOOKUP(JRF!C3670,Checks!S:U,3,0),0)="A","Entry with System fund Dept",""))</f>
        <v/>
      </c>
      <c r="W3657" t="str">
        <f>IFERROR(IF('Journal Template'!D4069="","",IF(IFERROR(VLOOKUP('Journal Template'!D4069,Checks!S:U,3,0),0)="A","Entry with System fund Dept","")),"")</f>
        <v/>
      </c>
      <c r="X3657" t="s">
        <v>15885</v>
      </c>
      <c r="Y3657" t="s">
        <v>386</v>
      </c>
      <c r="Z3657" t="s">
        <v>15886</v>
      </c>
      <c r="AA3657" t="s">
        <v>15887</v>
      </c>
      <c r="AB3657" t="s">
        <v>125</v>
      </c>
      <c r="AC3657" s="150" t="str">
        <f>IFERROR(IF(JRF!C3670="","",IF(AND(VLOOKUP(JRF!C3670,X:AA,4,0)=JRF!B3670,VLOOKUP(JRF!C3670,X:Y,2,0)="A"),"","Inactive Dept Combo Error")),"Inactive Dept Combo Error")</f>
        <v/>
      </c>
      <c r="AD3657" t="str">
        <f>IFERROR(IF('Journal Template'!D4069="","",IF(AND(VLOOKUP('Journal Template'!D4069,X:AA,4,0)='Journal Template'!A4069,VLOOKUP('Journal Template'!D4069,X:Y,2,0)="A"),"","Inactive Dept Combo Error")),"")</f>
        <v/>
      </c>
      <c r="AK3657" s="150" t="str">
        <f>IF(JRF!B3670="","",IF(JRF!B3670=IFERROR(VLOOKUP(JRF!B3670,Checks!AI:AI,1,0),0),"Entry in Branch/Satellite BU's",""))</f>
        <v/>
      </c>
      <c r="AL3657" t="str">
        <f>IFERROR(IF('Journal Template'!A4069="","",IF('Journal Template'!A4069=IFERROR(VLOOKUP('Journal Template'!A4069,Checks!AI:AI,1,0),0),"Entry in Branch/Satellite BU's","")),"")</f>
        <v/>
      </c>
      <c r="AO3657" s="171"/>
      <c r="AP3657" s="171"/>
      <c r="AQ3657" s="171"/>
      <c r="AR3657" s="171"/>
      <c r="CI3657" t="str">
        <f>IF(JRF!F3670&gt;0,"",IF(JRF!B3670="","",IF(LEFT(JRF!B3670,1)=IFERROR(VLOOKUP(LEFT(JRF!B3670,1),$CF$2:$CF$5,1,0),0),"Product Code Required",IF(JRF!C3670="","",IF(JRF!C3670=IFERROR(VLOOKUP(JRF!C3670,$CH:$CH,1,0),0),"Product Code Required","NA")))))</f>
        <v/>
      </c>
      <c r="CJ3657" t="str">
        <f>IF(JRF!AV3670&gt;0,"",IF(JRF!Q3670="","",IF(LEFT(JRF!Q3670,1)=IFERROR(VLOOKUP(LEFT(JRF!Q3670,1),$CF$2:$CF$5,1,0),0),"Product Code Required",IF(JRF!V3670="","",IF(JRF!V3670=IFERROR(VLOOKUP(JRF!V3670,$CH:$CH,1,0),0),"Product Code Required","NA")))))</f>
        <v/>
      </c>
      <c r="CK3657" t="str">
        <f>IFERROR(IF(LEN('Journal Template'!F3668)&gt;0,"",IF('Journal Template'!A3668="","",IF(LEFT('Journal Template'!A3668,1)=IFERROR(VLOOKUP(LEFT('Journal Template'!A3668,1),Checks!$CF$2:$CF$5,1,0),0),"Product Code Required",IF('Journal Template'!D3668="","",IF('Journal Template'!D3668=IFERROR(VLOOKUP('Journal Template'!D3668,Checks!$CH:$CH,1,0),0),"Product Code Required","NA"))))),"")</f>
        <v/>
      </c>
    </row>
    <row r="3658" spans="14:89">
      <c r="N3658" t="s">
        <v>15888</v>
      </c>
      <c r="O3658" t="s">
        <v>15889</v>
      </c>
      <c r="P3658" t="s">
        <v>386</v>
      </c>
      <c r="Q3658" s="150" t="str">
        <f>IF(JRF!D3671="","",IF(IFERROR(VLOOKUP(JRF!D3671,Checks!N:P,3,0),0)="A","","Inactive account in Use"))</f>
        <v/>
      </c>
      <c r="R3658" t="str">
        <f>IFERROR(IF('Journal Template'!C4070="","",IF(IFERROR(VLOOKUP('Journal Template'!C4070,Checks!N:P,3,0),0)="A","","Inactive account in Use")),"")</f>
        <v/>
      </c>
      <c r="V3658" s="150" t="str">
        <f>IF(JRF!C3671="","",IF(IFERROR(VLOOKUP(JRF!C3671,Checks!S:U,3,0),0)="A","Entry with System fund Dept",""))</f>
        <v/>
      </c>
      <c r="W3658" t="str">
        <f>IFERROR(IF('Journal Template'!D4070="","",IF(IFERROR(VLOOKUP('Journal Template'!D4070,Checks!S:U,3,0),0)="A","Entry with System fund Dept","")),"")</f>
        <v/>
      </c>
      <c r="X3658" t="s">
        <v>15890</v>
      </c>
      <c r="Y3658" t="s">
        <v>386</v>
      </c>
      <c r="Z3658" t="s">
        <v>15891</v>
      </c>
      <c r="AA3658" t="s">
        <v>15892</v>
      </c>
      <c r="AB3658" t="s">
        <v>125</v>
      </c>
      <c r="AC3658" s="150" t="str">
        <f>IFERROR(IF(JRF!C3671="","",IF(AND(VLOOKUP(JRF!C3671,X:AA,4,0)=JRF!B3671,VLOOKUP(JRF!C3671,X:Y,2,0)="A"),"","Inactive Dept Combo Error")),"Inactive Dept Combo Error")</f>
        <v/>
      </c>
      <c r="AD3658" t="str">
        <f>IFERROR(IF('Journal Template'!D4070="","",IF(AND(VLOOKUP('Journal Template'!D4070,X:AA,4,0)='Journal Template'!A4070,VLOOKUP('Journal Template'!D4070,X:Y,2,0)="A"),"","Inactive Dept Combo Error")),"")</f>
        <v/>
      </c>
      <c r="AK3658" s="150" t="str">
        <f>IF(JRF!B3671="","",IF(JRF!B3671=IFERROR(VLOOKUP(JRF!B3671,Checks!AI:AI,1,0),0),"Entry in Branch/Satellite BU's",""))</f>
        <v/>
      </c>
      <c r="AL3658" t="str">
        <f>IFERROR(IF('Journal Template'!A4070="","",IF('Journal Template'!A4070=IFERROR(VLOOKUP('Journal Template'!A4070,Checks!AI:AI,1,0),0),"Entry in Branch/Satellite BU's","")),"")</f>
        <v/>
      </c>
      <c r="AO3658" s="171"/>
      <c r="AP3658" s="171"/>
      <c r="AQ3658" s="171"/>
      <c r="AR3658" s="171"/>
      <c r="CI3658" t="str">
        <f>IF(JRF!F3671&gt;0,"",IF(JRF!B3671="","",IF(LEFT(JRF!B3671,1)=IFERROR(VLOOKUP(LEFT(JRF!B3671,1),$CF$2:$CF$5,1,0),0),"Product Code Required",IF(JRF!C3671="","",IF(JRF!C3671=IFERROR(VLOOKUP(JRF!C3671,$CH:$CH,1,0),0),"Product Code Required","NA")))))</f>
        <v/>
      </c>
      <c r="CJ3658" t="str">
        <f>IF(JRF!AV3671&gt;0,"",IF(JRF!Q3671="","",IF(LEFT(JRF!Q3671,1)=IFERROR(VLOOKUP(LEFT(JRF!Q3671,1),$CF$2:$CF$5,1,0),0),"Product Code Required",IF(JRF!V3671="","",IF(JRF!V3671=IFERROR(VLOOKUP(JRF!V3671,$CH:$CH,1,0),0),"Product Code Required","NA")))))</f>
        <v/>
      </c>
      <c r="CK3658" t="str">
        <f>IFERROR(IF(LEN('Journal Template'!F3669)&gt;0,"",IF('Journal Template'!A3669="","",IF(LEFT('Journal Template'!A3669,1)=IFERROR(VLOOKUP(LEFT('Journal Template'!A3669,1),Checks!$CF$2:$CF$5,1,0),0),"Product Code Required",IF('Journal Template'!D3669="","",IF('Journal Template'!D3669=IFERROR(VLOOKUP('Journal Template'!D3669,Checks!$CH:$CH,1,0),0),"Product Code Required","NA"))))),"")</f>
        <v/>
      </c>
    </row>
    <row r="3659" spans="14:89">
      <c r="N3659" t="s">
        <v>15893</v>
      </c>
      <c r="O3659" t="s">
        <v>15894</v>
      </c>
      <c r="P3659" t="s">
        <v>386</v>
      </c>
      <c r="Q3659" s="150" t="str">
        <f>IF(JRF!D3672="","",IF(IFERROR(VLOOKUP(JRF!D3672,Checks!N:P,3,0),0)="A","","Inactive account in Use"))</f>
        <v/>
      </c>
      <c r="R3659" t="str">
        <f>IFERROR(IF('Journal Template'!C4071="","",IF(IFERROR(VLOOKUP('Journal Template'!C4071,Checks!N:P,3,0),0)="A","","Inactive account in Use")),"")</f>
        <v/>
      </c>
      <c r="V3659" s="150" t="str">
        <f>IF(JRF!C3672="","",IF(IFERROR(VLOOKUP(JRF!C3672,Checks!S:U,3,0),0)="A","Entry with System fund Dept",""))</f>
        <v/>
      </c>
      <c r="W3659" t="str">
        <f>IFERROR(IF('Journal Template'!D4071="","",IF(IFERROR(VLOOKUP('Journal Template'!D4071,Checks!S:U,3,0),0)="A","Entry with System fund Dept","")),"")</f>
        <v/>
      </c>
      <c r="X3659" t="s">
        <v>15895</v>
      </c>
      <c r="Y3659" t="s">
        <v>386</v>
      </c>
      <c r="Z3659" t="s">
        <v>15896</v>
      </c>
      <c r="AA3659" t="s">
        <v>15897</v>
      </c>
      <c r="AB3659" t="s">
        <v>125</v>
      </c>
      <c r="AC3659" s="150" t="str">
        <f>IFERROR(IF(JRF!C3672="","",IF(AND(VLOOKUP(JRF!C3672,X:AA,4,0)=JRF!B3672,VLOOKUP(JRF!C3672,X:Y,2,0)="A"),"","Inactive Dept Combo Error")),"Inactive Dept Combo Error")</f>
        <v/>
      </c>
      <c r="AD3659" t="str">
        <f>IFERROR(IF('Journal Template'!D4071="","",IF(AND(VLOOKUP('Journal Template'!D4071,X:AA,4,0)='Journal Template'!A4071,VLOOKUP('Journal Template'!D4071,X:Y,2,0)="A"),"","Inactive Dept Combo Error")),"")</f>
        <v/>
      </c>
      <c r="AK3659" s="150" t="str">
        <f>IF(JRF!B3672="","",IF(JRF!B3672=IFERROR(VLOOKUP(JRF!B3672,Checks!AI:AI,1,0),0),"Entry in Branch/Satellite BU's",""))</f>
        <v/>
      </c>
      <c r="AL3659" t="str">
        <f>IFERROR(IF('Journal Template'!A4071="","",IF('Journal Template'!A4071=IFERROR(VLOOKUP('Journal Template'!A4071,Checks!AI:AI,1,0),0),"Entry in Branch/Satellite BU's","")),"")</f>
        <v/>
      </c>
      <c r="AO3659" s="171"/>
      <c r="AP3659" s="171"/>
      <c r="AQ3659" s="171"/>
      <c r="AR3659" s="171"/>
      <c r="CI3659" t="str">
        <f>IF(JRF!F3672&gt;0,"",IF(JRF!B3672="","",IF(LEFT(JRF!B3672,1)=IFERROR(VLOOKUP(LEFT(JRF!B3672,1),$CF$2:$CF$5,1,0),0),"Product Code Required",IF(JRF!C3672="","",IF(JRF!C3672=IFERROR(VLOOKUP(JRF!C3672,$CH:$CH,1,0),0),"Product Code Required","NA")))))</f>
        <v/>
      </c>
      <c r="CJ3659" t="str">
        <f>IF(JRF!AV3672&gt;0,"",IF(JRF!Q3672="","",IF(LEFT(JRF!Q3672,1)=IFERROR(VLOOKUP(LEFT(JRF!Q3672,1),$CF$2:$CF$5,1,0),0),"Product Code Required",IF(JRF!V3672="","",IF(JRF!V3672=IFERROR(VLOOKUP(JRF!V3672,$CH:$CH,1,0),0),"Product Code Required","NA")))))</f>
        <v/>
      </c>
      <c r="CK3659" t="str">
        <f>IFERROR(IF(LEN('Journal Template'!F3670)&gt;0,"",IF('Journal Template'!A3670="","",IF(LEFT('Journal Template'!A3670,1)=IFERROR(VLOOKUP(LEFT('Journal Template'!A3670,1),Checks!$CF$2:$CF$5,1,0),0),"Product Code Required",IF('Journal Template'!D3670="","",IF('Journal Template'!D3670=IFERROR(VLOOKUP('Journal Template'!D3670,Checks!$CH:$CH,1,0),0),"Product Code Required","NA"))))),"")</f>
        <v/>
      </c>
    </row>
    <row r="3660" spans="14:89">
      <c r="N3660" t="s">
        <v>15898</v>
      </c>
      <c r="O3660" t="s">
        <v>15899</v>
      </c>
      <c r="P3660" t="s">
        <v>386</v>
      </c>
      <c r="Q3660" s="150" t="str">
        <f>IF(JRF!D3673="","",IF(IFERROR(VLOOKUP(JRF!D3673,Checks!N:P,3,0),0)="A","","Inactive account in Use"))</f>
        <v/>
      </c>
      <c r="R3660" t="str">
        <f>IFERROR(IF('Journal Template'!C4072="","",IF(IFERROR(VLOOKUP('Journal Template'!C4072,Checks!N:P,3,0),0)="A","","Inactive account in Use")),"")</f>
        <v/>
      </c>
      <c r="V3660" s="150" t="str">
        <f>IF(JRF!C3673="","",IF(IFERROR(VLOOKUP(JRF!C3673,Checks!S:U,3,0),0)="A","Entry with System fund Dept",""))</f>
        <v/>
      </c>
      <c r="W3660" t="str">
        <f>IFERROR(IF('Journal Template'!D4072="","",IF(IFERROR(VLOOKUP('Journal Template'!D4072,Checks!S:U,3,0),0)="A","Entry with System fund Dept","")),"")</f>
        <v/>
      </c>
      <c r="X3660" t="s">
        <v>15900</v>
      </c>
      <c r="Y3660" t="s">
        <v>386</v>
      </c>
      <c r="Z3660" t="s">
        <v>15901</v>
      </c>
      <c r="AA3660" t="s">
        <v>15902</v>
      </c>
      <c r="AB3660" t="s">
        <v>125</v>
      </c>
      <c r="AC3660" s="150" t="str">
        <f>IFERROR(IF(JRF!C3673="","",IF(AND(VLOOKUP(JRF!C3673,X:AA,4,0)=JRF!B3673,VLOOKUP(JRF!C3673,X:Y,2,0)="A"),"","Inactive Dept Combo Error")),"Inactive Dept Combo Error")</f>
        <v/>
      </c>
      <c r="AD3660" t="str">
        <f>IFERROR(IF('Journal Template'!D4072="","",IF(AND(VLOOKUP('Journal Template'!D4072,X:AA,4,0)='Journal Template'!A4072,VLOOKUP('Journal Template'!D4072,X:Y,2,0)="A"),"","Inactive Dept Combo Error")),"")</f>
        <v/>
      </c>
      <c r="AK3660" s="150" t="str">
        <f>IF(JRF!B3673="","",IF(JRF!B3673=IFERROR(VLOOKUP(JRF!B3673,Checks!AI:AI,1,0),0),"Entry in Branch/Satellite BU's",""))</f>
        <v/>
      </c>
      <c r="AL3660" t="str">
        <f>IFERROR(IF('Journal Template'!A4072="","",IF('Journal Template'!A4072=IFERROR(VLOOKUP('Journal Template'!A4072,Checks!AI:AI,1,0),0),"Entry in Branch/Satellite BU's","")),"")</f>
        <v/>
      </c>
      <c r="AO3660" s="171"/>
      <c r="AP3660" s="171"/>
      <c r="AQ3660" s="171"/>
      <c r="AR3660" s="171"/>
      <c r="CI3660" t="str">
        <f>IF(JRF!F3673&gt;0,"",IF(JRF!B3673="","",IF(LEFT(JRF!B3673,1)=IFERROR(VLOOKUP(LEFT(JRF!B3673,1),$CF$2:$CF$5,1,0),0),"Product Code Required",IF(JRF!C3673="","",IF(JRF!C3673=IFERROR(VLOOKUP(JRF!C3673,$CH:$CH,1,0),0),"Product Code Required","NA")))))</f>
        <v/>
      </c>
      <c r="CJ3660" t="str">
        <f>IF(JRF!AV3673&gt;0,"",IF(JRF!Q3673="","",IF(LEFT(JRF!Q3673,1)=IFERROR(VLOOKUP(LEFT(JRF!Q3673,1),$CF$2:$CF$5,1,0),0),"Product Code Required",IF(JRF!V3673="","",IF(JRF!V3673=IFERROR(VLOOKUP(JRF!V3673,$CH:$CH,1,0),0),"Product Code Required","NA")))))</f>
        <v/>
      </c>
      <c r="CK3660" t="str">
        <f>IFERROR(IF(LEN('Journal Template'!F3671)&gt;0,"",IF('Journal Template'!A3671="","",IF(LEFT('Journal Template'!A3671,1)=IFERROR(VLOOKUP(LEFT('Journal Template'!A3671,1),Checks!$CF$2:$CF$5,1,0),0),"Product Code Required",IF('Journal Template'!D3671="","",IF('Journal Template'!D3671=IFERROR(VLOOKUP('Journal Template'!D3671,Checks!$CH:$CH,1,0),0),"Product Code Required","NA"))))),"")</f>
        <v/>
      </c>
    </row>
    <row r="3661" spans="14:89">
      <c r="N3661" t="s">
        <v>15903</v>
      </c>
      <c r="O3661" t="s">
        <v>15904</v>
      </c>
      <c r="P3661" t="s">
        <v>386</v>
      </c>
      <c r="Q3661" s="150" t="str">
        <f>IF(JRF!D3674="","",IF(IFERROR(VLOOKUP(JRF!D3674,Checks!N:P,3,0),0)="A","","Inactive account in Use"))</f>
        <v/>
      </c>
      <c r="R3661" t="str">
        <f>IFERROR(IF('Journal Template'!C4073="","",IF(IFERROR(VLOOKUP('Journal Template'!C4073,Checks!N:P,3,0),0)="A","","Inactive account in Use")),"")</f>
        <v/>
      </c>
      <c r="V3661" s="150" t="str">
        <f>IF(JRF!C3674="","",IF(IFERROR(VLOOKUP(JRF!C3674,Checks!S:U,3,0),0)="A","Entry with System fund Dept",""))</f>
        <v/>
      </c>
      <c r="W3661" t="str">
        <f>IFERROR(IF('Journal Template'!D4073="","",IF(IFERROR(VLOOKUP('Journal Template'!D4073,Checks!S:U,3,0),0)="A","Entry with System fund Dept","")),"")</f>
        <v/>
      </c>
      <c r="X3661" t="s">
        <v>15905</v>
      </c>
      <c r="Y3661" t="s">
        <v>386</v>
      </c>
      <c r="Z3661" t="s">
        <v>15906</v>
      </c>
      <c r="AA3661" t="s">
        <v>15907</v>
      </c>
      <c r="AB3661" t="s">
        <v>125</v>
      </c>
      <c r="AC3661" s="150" t="str">
        <f>IFERROR(IF(JRF!C3674="","",IF(AND(VLOOKUP(JRF!C3674,X:AA,4,0)=JRF!B3674,VLOOKUP(JRF!C3674,X:Y,2,0)="A"),"","Inactive Dept Combo Error")),"Inactive Dept Combo Error")</f>
        <v/>
      </c>
      <c r="AD3661" t="str">
        <f>IFERROR(IF('Journal Template'!D4073="","",IF(AND(VLOOKUP('Journal Template'!D4073,X:AA,4,0)='Journal Template'!A4073,VLOOKUP('Journal Template'!D4073,X:Y,2,0)="A"),"","Inactive Dept Combo Error")),"")</f>
        <v/>
      </c>
      <c r="AK3661" s="150" t="str">
        <f>IF(JRF!B3674="","",IF(JRF!B3674=IFERROR(VLOOKUP(JRF!B3674,Checks!AI:AI,1,0),0),"Entry in Branch/Satellite BU's",""))</f>
        <v/>
      </c>
      <c r="AL3661" t="str">
        <f>IFERROR(IF('Journal Template'!A4073="","",IF('Journal Template'!A4073=IFERROR(VLOOKUP('Journal Template'!A4073,Checks!AI:AI,1,0),0),"Entry in Branch/Satellite BU's","")),"")</f>
        <v/>
      </c>
      <c r="AO3661" s="171"/>
      <c r="AP3661" s="171"/>
      <c r="AQ3661" s="171"/>
      <c r="AR3661" s="171"/>
      <c r="CI3661" t="str">
        <f>IF(JRF!F3674&gt;0,"",IF(JRF!B3674="","",IF(LEFT(JRF!B3674,1)=IFERROR(VLOOKUP(LEFT(JRF!B3674,1),$CF$2:$CF$5,1,0),0),"Product Code Required",IF(JRF!C3674="","",IF(JRF!C3674=IFERROR(VLOOKUP(JRF!C3674,$CH:$CH,1,0),0),"Product Code Required","NA")))))</f>
        <v/>
      </c>
      <c r="CJ3661" t="str">
        <f>IF(JRF!AV3674&gt;0,"",IF(JRF!Q3674="","",IF(LEFT(JRF!Q3674,1)=IFERROR(VLOOKUP(LEFT(JRF!Q3674,1),$CF$2:$CF$5,1,0),0),"Product Code Required",IF(JRF!V3674="","",IF(JRF!V3674=IFERROR(VLOOKUP(JRF!V3674,$CH:$CH,1,0),0),"Product Code Required","NA")))))</f>
        <v/>
      </c>
      <c r="CK3661" t="str">
        <f>IFERROR(IF(LEN('Journal Template'!F3672)&gt;0,"",IF('Journal Template'!A3672="","",IF(LEFT('Journal Template'!A3672,1)=IFERROR(VLOOKUP(LEFT('Journal Template'!A3672,1),Checks!$CF$2:$CF$5,1,0),0),"Product Code Required",IF('Journal Template'!D3672="","",IF('Journal Template'!D3672=IFERROR(VLOOKUP('Journal Template'!D3672,Checks!$CH:$CH,1,0),0),"Product Code Required","NA"))))),"")</f>
        <v/>
      </c>
    </row>
    <row r="3662" spans="14:89">
      <c r="N3662" t="s">
        <v>15908</v>
      </c>
      <c r="O3662" t="s">
        <v>15909</v>
      </c>
      <c r="P3662" t="s">
        <v>386</v>
      </c>
      <c r="Q3662" s="150" t="str">
        <f>IF(JRF!D3675="","",IF(IFERROR(VLOOKUP(JRF!D3675,Checks!N:P,3,0),0)="A","","Inactive account in Use"))</f>
        <v/>
      </c>
      <c r="R3662" t="str">
        <f>IFERROR(IF('Journal Template'!C4074="","",IF(IFERROR(VLOOKUP('Journal Template'!C4074,Checks!N:P,3,0),0)="A","","Inactive account in Use")),"")</f>
        <v/>
      </c>
      <c r="V3662" s="150" t="str">
        <f>IF(JRF!C3675="","",IF(IFERROR(VLOOKUP(JRF!C3675,Checks!S:U,3,0),0)="A","Entry with System fund Dept",""))</f>
        <v/>
      </c>
      <c r="W3662" t="str">
        <f>IFERROR(IF('Journal Template'!D4074="","",IF(IFERROR(VLOOKUP('Journal Template'!D4074,Checks!S:U,3,0),0)="A","Entry with System fund Dept","")),"")</f>
        <v/>
      </c>
      <c r="X3662" t="s">
        <v>15910</v>
      </c>
      <c r="Y3662" t="s">
        <v>386</v>
      </c>
      <c r="Z3662" t="s">
        <v>15911</v>
      </c>
      <c r="AA3662" t="s">
        <v>15912</v>
      </c>
      <c r="AB3662" t="s">
        <v>125</v>
      </c>
      <c r="AC3662" s="150" t="str">
        <f>IFERROR(IF(JRF!C3675="","",IF(AND(VLOOKUP(JRF!C3675,X:AA,4,0)=JRF!B3675,VLOOKUP(JRF!C3675,X:Y,2,0)="A"),"","Inactive Dept Combo Error")),"Inactive Dept Combo Error")</f>
        <v/>
      </c>
      <c r="AD3662" t="str">
        <f>IFERROR(IF('Journal Template'!D4074="","",IF(AND(VLOOKUP('Journal Template'!D4074,X:AA,4,0)='Journal Template'!A4074,VLOOKUP('Journal Template'!D4074,X:Y,2,0)="A"),"","Inactive Dept Combo Error")),"")</f>
        <v/>
      </c>
      <c r="AK3662" s="150" t="str">
        <f>IF(JRF!B3675="","",IF(JRF!B3675=IFERROR(VLOOKUP(JRF!B3675,Checks!AI:AI,1,0),0),"Entry in Branch/Satellite BU's",""))</f>
        <v/>
      </c>
      <c r="AL3662" t="str">
        <f>IFERROR(IF('Journal Template'!A4074="","",IF('Journal Template'!A4074=IFERROR(VLOOKUP('Journal Template'!A4074,Checks!AI:AI,1,0),0),"Entry in Branch/Satellite BU's","")),"")</f>
        <v/>
      </c>
      <c r="AO3662" s="171"/>
      <c r="AP3662" s="171"/>
      <c r="AQ3662" s="171"/>
      <c r="AR3662" s="171"/>
      <c r="CI3662" t="str">
        <f>IF(JRF!F3675&gt;0,"",IF(JRF!B3675="","",IF(LEFT(JRF!B3675,1)=IFERROR(VLOOKUP(LEFT(JRF!B3675,1),$CF$2:$CF$5,1,0),0),"Product Code Required",IF(JRF!C3675="","",IF(JRF!C3675=IFERROR(VLOOKUP(JRF!C3675,$CH:$CH,1,0),0),"Product Code Required","NA")))))</f>
        <v/>
      </c>
      <c r="CJ3662" t="str">
        <f>IF(JRF!AV3675&gt;0,"",IF(JRF!Q3675="","",IF(LEFT(JRF!Q3675,1)=IFERROR(VLOOKUP(LEFT(JRF!Q3675,1),$CF$2:$CF$5,1,0),0),"Product Code Required",IF(JRF!V3675="","",IF(JRF!V3675=IFERROR(VLOOKUP(JRF!V3675,$CH:$CH,1,0),0),"Product Code Required","NA")))))</f>
        <v/>
      </c>
      <c r="CK3662" t="str">
        <f>IFERROR(IF(LEN('Journal Template'!F3673)&gt;0,"",IF('Journal Template'!A3673="","",IF(LEFT('Journal Template'!A3673,1)=IFERROR(VLOOKUP(LEFT('Journal Template'!A3673,1),Checks!$CF$2:$CF$5,1,0),0),"Product Code Required",IF('Journal Template'!D3673="","",IF('Journal Template'!D3673=IFERROR(VLOOKUP('Journal Template'!D3673,Checks!$CH:$CH,1,0),0),"Product Code Required","NA"))))),"")</f>
        <v/>
      </c>
    </row>
    <row r="3663" spans="14:89">
      <c r="N3663" t="s">
        <v>15913</v>
      </c>
      <c r="O3663" t="s">
        <v>15914</v>
      </c>
      <c r="P3663" t="s">
        <v>386</v>
      </c>
      <c r="Q3663" s="150" t="str">
        <f>IF(JRF!D3676="","",IF(IFERROR(VLOOKUP(JRF!D3676,Checks!N:P,3,0),0)="A","","Inactive account in Use"))</f>
        <v/>
      </c>
      <c r="R3663" t="str">
        <f>IFERROR(IF('Journal Template'!C4075="","",IF(IFERROR(VLOOKUP('Journal Template'!C4075,Checks!N:P,3,0),0)="A","","Inactive account in Use")),"")</f>
        <v/>
      </c>
      <c r="V3663" s="150" t="str">
        <f>IF(JRF!C3676="","",IF(IFERROR(VLOOKUP(JRF!C3676,Checks!S:U,3,0),0)="A","Entry with System fund Dept",""))</f>
        <v/>
      </c>
      <c r="W3663" t="str">
        <f>IFERROR(IF('Journal Template'!D4075="","",IF(IFERROR(VLOOKUP('Journal Template'!D4075,Checks!S:U,3,0),0)="A","Entry with System fund Dept","")),"")</f>
        <v/>
      </c>
      <c r="X3663" t="s">
        <v>15915</v>
      </c>
      <c r="Y3663" t="s">
        <v>386</v>
      </c>
      <c r="Z3663" t="s">
        <v>15916</v>
      </c>
      <c r="AA3663" t="s">
        <v>15917</v>
      </c>
      <c r="AB3663" t="s">
        <v>125</v>
      </c>
      <c r="AC3663" s="150" t="str">
        <f>IFERROR(IF(JRF!C3676="","",IF(AND(VLOOKUP(JRF!C3676,X:AA,4,0)=JRF!B3676,VLOOKUP(JRF!C3676,X:Y,2,0)="A"),"","Inactive Dept Combo Error")),"Inactive Dept Combo Error")</f>
        <v/>
      </c>
      <c r="AD3663" t="str">
        <f>IFERROR(IF('Journal Template'!D4075="","",IF(AND(VLOOKUP('Journal Template'!D4075,X:AA,4,0)='Journal Template'!A4075,VLOOKUP('Journal Template'!D4075,X:Y,2,0)="A"),"","Inactive Dept Combo Error")),"")</f>
        <v/>
      </c>
      <c r="AK3663" s="150" t="str">
        <f>IF(JRF!B3676="","",IF(JRF!B3676=IFERROR(VLOOKUP(JRF!B3676,Checks!AI:AI,1,0),0),"Entry in Branch/Satellite BU's",""))</f>
        <v/>
      </c>
      <c r="AL3663" t="str">
        <f>IFERROR(IF('Journal Template'!A4075="","",IF('Journal Template'!A4075=IFERROR(VLOOKUP('Journal Template'!A4075,Checks!AI:AI,1,0),0),"Entry in Branch/Satellite BU's","")),"")</f>
        <v/>
      </c>
      <c r="AO3663" s="171"/>
      <c r="AP3663" s="171"/>
      <c r="AQ3663" s="171"/>
      <c r="AR3663" s="171"/>
      <c r="CI3663" t="str">
        <f>IF(JRF!F3676&gt;0,"",IF(JRF!B3676="","",IF(LEFT(JRF!B3676,1)=IFERROR(VLOOKUP(LEFT(JRF!B3676,1),$CF$2:$CF$5,1,0),0),"Product Code Required",IF(JRF!C3676="","",IF(JRF!C3676=IFERROR(VLOOKUP(JRF!C3676,$CH:$CH,1,0),0),"Product Code Required","NA")))))</f>
        <v/>
      </c>
      <c r="CJ3663" t="str">
        <f>IF(JRF!AV3676&gt;0,"",IF(JRF!Q3676="","",IF(LEFT(JRF!Q3676,1)=IFERROR(VLOOKUP(LEFT(JRF!Q3676,1),$CF$2:$CF$5,1,0),0),"Product Code Required",IF(JRF!V3676="","",IF(JRF!V3676=IFERROR(VLOOKUP(JRF!V3676,$CH:$CH,1,0),0),"Product Code Required","NA")))))</f>
        <v/>
      </c>
      <c r="CK3663" t="str">
        <f>IFERROR(IF(LEN('Journal Template'!F3674)&gt;0,"",IF('Journal Template'!A3674="","",IF(LEFT('Journal Template'!A3674,1)=IFERROR(VLOOKUP(LEFT('Journal Template'!A3674,1),Checks!$CF$2:$CF$5,1,0),0),"Product Code Required",IF('Journal Template'!D3674="","",IF('Journal Template'!D3674=IFERROR(VLOOKUP('Journal Template'!D3674,Checks!$CH:$CH,1,0),0),"Product Code Required","NA"))))),"")</f>
        <v/>
      </c>
    </row>
    <row r="3664" spans="14:89">
      <c r="N3664" t="s">
        <v>15918</v>
      </c>
      <c r="O3664" t="s">
        <v>15919</v>
      </c>
      <c r="P3664" t="s">
        <v>386</v>
      </c>
      <c r="Q3664" s="150" t="str">
        <f>IF(JRF!D3677="","",IF(IFERROR(VLOOKUP(JRF!D3677,Checks!N:P,3,0),0)="A","","Inactive account in Use"))</f>
        <v/>
      </c>
      <c r="R3664" t="str">
        <f>IFERROR(IF('Journal Template'!C4076="","",IF(IFERROR(VLOOKUP('Journal Template'!C4076,Checks!N:P,3,0),0)="A","","Inactive account in Use")),"")</f>
        <v/>
      </c>
      <c r="V3664" s="150" t="str">
        <f>IF(JRF!C3677="","",IF(IFERROR(VLOOKUP(JRF!C3677,Checks!S:U,3,0),0)="A","Entry with System fund Dept",""))</f>
        <v/>
      </c>
      <c r="W3664" t="str">
        <f>IFERROR(IF('Journal Template'!D4076="","",IF(IFERROR(VLOOKUP('Journal Template'!D4076,Checks!S:U,3,0),0)="A","Entry with System fund Dept","")),"")</f>
        <v/>
      </c>
      <c r="X3664" t="s">
        <v>15920</v>
      </c>
      <c r="Y3664" t="s">
        <v>386</v>
      </c>
      <c r="Z3664" t="s">
        <v>15921</v>
      </c>
      <c r="AA3664" t="s">
        <v>15922</v>
      </c>
      <c r="AB3664" t="s">
        <v>125</v>
      </c>
      <c r="AC3664" s="150" t="str">
        <f>IFERROR(IF(JRF!C3677="","",IF(AND(VLOOKUP(JRF!C3677,X:AA,4,0)=JRF!B3677,VLOOKUP(JRF!C3677,X:Y,2,0)="A"),"","Inactive Dept Combo Error")),"Inactive Dept Combo Error")</f>
        <v/>
      </c>
      <c r="AD3664" t="str">
        <f>IFERROR(IF('Journal Template'!D4076="","",IF(AND(VLOOKUP('Journal Template'!D4076,X:AA,4,0)='Journal Template'!A4076,VLOOKUP('Journal Template'!D4076,X:Y,2,0)="A"),"","Inactive Dept Combo Error")),"")</f>
        <v/>
      </c>
      <c r="AK3664" s="150" t="str">
        <f>IF(JRF!B3677="","",IF(JRF!B3677=IFERROR(VLOOKUP(JRF!B3677,Checks!AI:AI,1,0),0),"Entry in Branch/Satellite BU's",""))</f>
        <v/>
      </c>
      <c r="AL3664" t="str">
        <f>IFERROR(IF('Journal Template'!A4076="","",IF('Journal Template'!A4076=IFERROR(VLOOKUP('Journal Template'!A4076,Checks!AI:AI,1,0),0),"Entry in Branch/Satellite BU's","")),"")</f>
        <v/>
      </c>
      <c r="AO3664" s="171"/>
      <c r="AP3664" s="171"/>
      <c r="AQ3664" s="171"/>
      <c r="AR3664" s="171"/>
      <c r="CI3664" t="str">
        <f>IF(JRF!F3677&gt;0,"",IF(JRF!B3677="","",IF(LEFT(JRF!B3677,1)=IFERROR(VLOOKUP(LEFT(JRF!B3677,1),$CF$2:$CF$5,1,0),0),"Product Code Required",IF(JRF!C3677="","",IF(JRF!C3677=IFERROR(VLOOKUP(JRF!C3677,$CH:$CH,1,0),0),"Product Code Required","NA")))))</f>
        <v/>
      </c>
      <c r="CJ3664" t="str">
        <f>IF(JRF!AV3677&gt;0,"",IF(JRF!Q3677="","",IF(LEFT(JRF!Q3677,1)=IFERROR(VLOOKUP(LEFT(JRF!Q3677,1),$CF$2:$CF$5,1,0),0),"Product Code Required",IF(JRF!V3677="","",IF(JRF!V3677=IFERROR(VLOOKUP(JRF!V3677,$CH:$CH,1,0),0),"Product Code Required","NA")))))</f>
        <v/>
      </c>
      <c r="CK3664" t="str">
        <f>IFERROR(IF(LEN('Journal Template'!F3675)&gt;0,"",IF('Journal Template'!A3675="","",IF(LEFT('Journal Template'!A3675,1)=IFERROR(VLOOKUP(LEFT('Journal Template'!A3675,1),Checks!$CF$2:$CF$5,1,0),0),"Product Code Required",IF('Journal Template'!D3675="","",IF('Journal Template'!D3675=IFERROR(VLOOKUP('Journal Template'!D3675,Checks!$CH:$CH,1,0),0),"Product Code Required","NA"))))),"")</f>
        <v/>
      </c>
    </row>
    <row r="3665" spans="14:89">
      <c r="N3665" t="s">
        <v>15923</v>
      </c>
      <c r="O3665" t="s">
        <v>15924</v>
      </c>
      <c r="P3665" t="s">
        <v>386</v>
      </c>
      <c r="Q3665" s="150" t="str">
        <f>IF(JRF!D3678="","",IF(IFERROR(VLOOKUP(JRF!D3678,Checks!N:P,3,0),0)="A","","Inactive account in Use"))</f>
        <v/>
      </c>
      <c r="R3665" t="str">
        <f>IFERROR(IF('Journal Template'!C4077="","",IF(IFERROR(VLOOKUP('Journal Template'!C4077,Checks!N:P,3,0),0)="A","","Inactive account in Use")),"")</f>
        <v/>
      </c>
      <c r="V3665" s="150" t="str">
        <f>IF(JRF!C3678="","",IF(IFERROR(VLOOKUP(JRF!C3678,Checks!S:U,3,0),0)="A","Entry with System fund Dept",""))</f>
        <v/>
      </c>
      <c r="W3665" t="str">
        <f>IFERROR(IF('Journal Template'!D4077="","",IF(IFERROR(VLOOKUP('Journal Template'!D4077,Checks!S:U,3,0),0)="A","Entry with System fund Dept","")),"")</f>
        <v/>
      </c>
      <c r="X3665" t="s">
        <v>15925</v>
      </c>
      <c r="Y3665" t="s">
        <v>386</v>
      </c>
      <c r="Z3665" t="s">
        <v>15926</v>
      </c>
      <c r="AA3665" t="s">
        <v>15927</v>
      </c>
      <c r="AB3665" t="s">
        <v>125</v>
      </c>
      <c r="AC3665" s="150" t="str">
        <f>IFERROR(IF(JRF!C3678="","",IF(AND(VLOOKUP(JRF!C3678,X:AA,4,0)=JRF!B3678,VLOOKUP(JRF!C3678,X:Y,2,0)="A"),"","Inactive Dept Combo Error")),"Inactive Dept Combo Error")</f>
        <v/>
      </c>
      <c r="AD3665" t="str">
        <f>IFERROR(IF('Journal Template'!D4077="","",IF(AND(VLOOKUP('Journal Template'!D4077,X:AA,4,0)='Journal Template'!A4077,VLOOKUP('Journal Template'!D4077,X:Y,2,0)="A"),"","Inactive Dept Combo Error")),"")</f>
        <v/>
      </c>
      <c r="AK3665" s="150" t="str">
        <f>IF(JRF!B3678="","",IF(JRF!B3678=IFERROR(VLOOKUP(JRF!B3678,Checks!AI:AI,1,0),0),"Entry in Branch/Satellite BU's",""))</f>
        <v/>
      </c>
      <c r="AL3665" t="str">
        <f>IFERROR(IF('Journal Template'!A4077="","",IF('Journal Template'!A4077=IFERROR(VLOOKUP('Journal Template'!A4077,Checks!AI:AI,1,0),0),"Entry in Branch/Satellite BU's","")),"")</f>
        <v/>
      </c>
      <c r="AO3665" s="171"/>
      <c r="AP3665" s="171"/>
      <c r="AQ3665" s="171"/>
      <c r="AR3665" s="171"/>
      <c r="CI3665" t="str">
        <f>IF(JRF!F3678&gt;0,"",IF(JRF!B3678="","",IF(LEFT(JRF!B3678,1)=IFERROR(VLOOKUP(LEFT(JRF!B3678,1),$CF$2:$CF$5,1,0),0),"Product Code Required",IF(JRF!C3678="","",IF(JRF!C3678=IFERROR(VLOOKUP(JRF!C3678,$CH:$CH,1,0),0),"Product Code Required","NA")))))</f>
        <v/>
      </c>
      <c r="CJ3665" t="str">
        <f>IF(JRF!AV3678&gt;0,"",IF(JRF!Q3678="","",IF(LEFT(JRF!Q3678,1)=IFERROR(VLOOKUP(LEFT(JRF!Q3678,1),$CF$2:$CF$5,1,0),0),"Product Code Required",IF(JRF!V3678="","",IF(JRF!V3678=IFERROR(VLOOKUP(JRF!V3678,$CH:$CH,1,0),0),"Product Code Required","NA")))))</f>
        <v/>
      </c>
      <c r="CK3665" t="str">
        <f>IFERROR(IF(LEN('Journal Template'!F3676)&gt;0,"",IF('Journal Template'!A3676="","",IF(LEFT('Journal Template'!A3676,1)=IFERROR(VLOOKUP(LEFT('Journal Template'!A3676,1),Checks!$CF$2:$CF$5,1,0),0),"Product Code Required",IF('Journal Template'!D3676="","",IF('Journal Template'!D3676=IFERROR(VLOOKUP('Journal Template'!D3676,Checks!$CH:$CH,1,0),0),"Product Code Required","NA"))))),"")</f>
        <v/>
      </c>
    </row>
    <row r="3666" spans="14:89">
      <c r="N3666" t="s">
        <v>15928</v>
      </c>
      <c r="O3666" t="s">
        <v>15929</v>
      </c>
      <c r="P3666" t="s">
        <v>386</v>
      </c>
      <c r="Q3666" s="150" t="str">
        <f>IF(JRF!D3679="","",IF(IFERROR(VLOOKUP(JRF!D3679,Checks!N:P,3,0),0)="A","","Inactive account in Use"))</f>
        <v/>
      </c>
      <c r="R3666" t="str">
        <f>IFERROR(IF('Journal Template'!C4078="","",IF(IFERROR(VLOOKUP('Journal Template'!C4078,Checks!N:P,3,0),0)="A","","Inactive account in Use")),"")</f>
        <v/>
      </c>
      <c r="V3666" s="150" t="str">
        <f>IF(JRF!C3679="","",IF(IFERROR(VLOOKUP(JRF!C3679,Checks!S:U,3,0),0)="A","Entry with System fund Dept",""))</f>
        <v/>
      </c>
      <c r="W3666" t="str">
        <f>IFERROR(IF('Journal Template'!D4078="","",IF(IFERROR(VLOOKUP('Journal Template'!D4078,Checks!S:U,3,0),0)="A","Entry with System fund Dept","")),"")</f>
        <v/>
      </c>
      <c r="X3666" t="s">
        <v>15930</v>
      </c>
      <c r="Y3666" t="s">
        <v>386</v>
      </c>
      <c r="Z3666" t="s">
        <v>15931</v>
      </c>
      <c r="AA3666" t="s">
        <v>15932</v>
      </c>
      <c r="AB3666" t="s">
        <v>125</v>
      </c>
      <c r="AC3666" s="150" t="str">
        <f>IFERROR(IF(JRF!C3679="","",IF(AND(VLOOKUP(JRF!C3679,X:AA,4,0)=JRF!B3679,VLOOKUP(JRF!C3679,X:Y,2,0)="A"),"","Inactive Dept Combo Error")),"Inactive Dept Combo Error")</f>
        <v/>
      </c>
      <c r="AD3666" t="str">
        <f>IFERROR(IF('Journal Template'!D4078="","",IF(AND(VLOOKUP('Journal Template'!D4078,X:AA,4,0)='Journal Template'!A4078,VLOOKUP('Journal Template'!D4078,X:Y,2,0)="A"),"","Inactive Dept Combo Error")),"")</f>
        <v/>
      </c>
      <c r="AK3666" s="150" t="str">
        <f>IF(JRF!B3679="","",IF(JRF!B3679=IFERROR(VLOOKUP(JRF!B3679,Checks!AI:AI,1,0),0),"Entry in Branch/Satellite BU's",""))</f>
        <v/>
      </c>
      <c r="AL3666" t="str">
        <f>IFERROR(IF('Journal Template'!A4078="","",IF('Journal Template'!A4078=IFERROR(VLOOKUP('Journal Template'!A4078,Checks!AI:AI,1,0),0),"Entry in Branch/Satellite BU's","")),"")</f>
        <v/>
      </c>
      <c r="AO3666" s="171"/>
      <c r="AP3666" s="171"/>
      <c r="AQ3666" s="171"/>
      <c r="AR3666" s="171"/>
      <c r="CI3666" t="str">
        <f>IF(JRF!F3679&gt;0,"",IF(JRF!B3679="","",IF(LEFT(JRF!B3679,1)=IFERROR(VLOOKUP(LEFT(JRF!B3679,1),$CF$2:$CF$5,1,0),0),"Product Code Required",IF(JRF!C3679="","",IF(JRF!C3679=IFERROR(VLOOKUP(JRF!C3679,$CH:$CH,1,0),0),"Product Code Required","NA")))))</f>
        <v/>
      </c>
      <c r="CJ3666" t="str">
        <f>IF(JRF!AV3679&gt;0,"",IF(JRF!Q3679="","",IF(LEFT(JRF!Q3679,1)=IFERROR(VLOOKUP(LEFT(JRF!Q3679,1),$CF$2:$CF$5,1,0),0),"Product Code Required",IF(JRF!V3679="","",IF(JRF!V3679=IFERROR(VLOOKUP(JRF!V3679,$CH:$CH,1,0),0),"Product Code Required","NA")))))</f>
        <v/>
      </c>
      <c r="CK3666" t="str">
        <f>IFERROR(IF(LEN('Journal Template'!F3677)&gt;0,"",IF('Journal Template'!A3677="","",IF(LEFT('Journal Template'!A3677,1)=IFERROR(VLOOKUP(LEFT('Journal Template'!A3677,1),Checks!$CF$2:$CF$5,1,0),0),"Product Code Required",IF('Journal Template'!D3677="","",IF('Journal Template'!D3677=IFERROR(VLOOKUP('Journal Template'!D3677,Checks!$CH:$CH,1,0),0),"Product Code Required","NA"))))),"")</f>
        <v/>
      </c>
    </row>
    <row r="3667" spans="14:89">
      <c r="N3667" t="s">
        <v>15933</v>
      </c>
      <c r="O3667" t="s">
        <v>15934</v>
      </c>
      <c r="P3667" t="s">
        <v>386</v>
      </c>
      <c r="Q3667" s="150" t="str">
        <f>IF(JRF!D3680="","",IF(IFERROR(VLOOKUP(JRF!D3680,Checks!N:P,3,0),0)="A","","Inactive account in Use"))</f>
        <v/>
      </c>
      <c r="R3667" t="str">
        <f>IFERROR(IF('Journal Template'!C4079="","",IF(IFERROR(VLOOKUP('Journal Template'!C4079,Checks!N:P,3,0),0)="A","","Inactive account in Use")),"")</f>
        <v/>
      </c>
      <c r="V3667" s="150" t="str">
        <f>IF(JRF!C3680="","",IF(IFERROR(VLOOKUP(JRF!C3680,Checks!S:U,3,0),0)="A","Entry with System fund Dept",""))</f>
        <v/>
      </c>
      <c r="W3667" t="str">
        <f>IFERROR(IF('Journal Template'!D4079="","",IF(IFERROR(VLOOKUP('Journal Template'!D4079,Checks!S:U,3,0),0)="A","Entry with System fund Dept","")),"")</f>
        <v/>
      </c>
      <c r="X3667" t="s">
        <v>15935</v>
      </c>
      <c r="Y3667" t="s">
        <v>386</v>
      </c>
      <c r="Z3667" t="s">
        <v>15936</v>
      </c>
      <c r="AA3667" t="s">
        <v>15937</v>
      </c>
      <c r="AB3667" t="s">
        <v>125</v>
      </c>
      <c r="AC3667" s="150" t="str">
        <f>IFERROR(IF(JRF!C3680="","",IF(AND(VLOOKUP(JRF!C3680,X:AA,4,0)=JRF!B3680,VLOOKUP(JRF!C3680,X:Y,2,0)="A"),"","Inactive Dept Combo Error")),"Inactive Dept Combo Error")</f>
        <v/>
      </c>
      <c r="AD3667" t="str">
        <f>IFERROR(IF('Journal Template'!D4079="","",IF(AND(VLOOKUP('Journal Template'!D4079,X:AA,4,0)='Journal Template'!A4079,VLOOKUP('Journal Template'!D4079,X:Y,2,0)="A"),"","Inactive Dept Combo Error")),"")</f>
        <v/>
      </c>
      <c r="AK3667" s="150" t="str">
        <f>IF(JRF!B3680="","",IF(JRF!B3680=IFERROR(VLOOKUP(JRF!B3680,Checks!AI:AI,1,0),0),"Entry in Branch/Satellite BU's",""))</f>
        <v/>
      </c>
      <c r="AL3667" t="str">
        <f>IFERROR(IF('Journal Template'!A4079="","",IF('Journal Template'!A4079=IFERROR(VLOOKUP('Journal Template'!A4079,Checks!AI:AI,1,0),0),"Entry in Branch/Satellite BU's","")),"")</f>
        <v/>
      </c>
      <c r="AO3667" s="171"/>
      <c r="AP3667" s="171"/>
      <c r="AQ3667" s="171"/>
      <c r="AR3667" s="171"/>
      <c r="CI3667" t="str">
        <f>IF(JRF!F3680&gt;0,"",IF(JRF!B3680="","",IF(LEFT(JRF!B3680,1)=IFERROR(VLOOKUP(LEFT(JRF!B3680,1),$CF$2:$CF$5,1,0),0),"Product Code Required",IF(JRF!C3680="","",IF(JRF!C3680=IFERROR(VLOOKUP(JRF!C3680,$CH:$CH,1,0),0),"Product Code Required","NA")))))</f>
        <v/>
      </c>
      <c r="CJ3667" t="str">
        <f>IF(JRF!AV3680&gt;0,"",IF(JRF!Q3680="","",IF(LEFT(JRF!Q3680,1)=IFERROR(VLOOKUP(LEFT(JRF!Q3680,1),$CF$2:$CF$5,1,0),0),"Product Code Required",IF(JRF!V3680="","",IF(JRF!V3680=IFERROR(VLOOKUP(JRF!V3680,$CH:$CH,1,0),0),"Product Code Required","NA")))))</f>
        <v/>
      </c>
      <c r="CK3667" t="str">
        <f>IFERROR(IF(LEN('Journal Template'!F3678)&gt;0,"",IF('Journal Template'!A3678="","",IF(LEFT('Journal Template'!A3678,1)=IFERROR(VLOOKUP(LEFT('Journal Template'!A3678,1),Checks!$CF$2:$CF$5,1,0),0),"Product Code Required",IF('Journal Template'!D3678="","",IF('Journal Template'!D3678=IFERROR(VLOOKUP('Journal Template'!D3678,Checks!$CH:$CH,1,0),0),"Product Code Required","NA"))))),"")</f>
        <v/>
      </c>
    </row>
    <row r="3668" spans="14:89">
      <c r="N3668" t="s">
        <v>15938</v>
      </c>
      <c r="O3668" t="s">
        <v>15939</v>
      </c>
      <c r="P3668" t="s">
        <v>386</v>
      </c>
      <c r="Q3668" s="150" t="str">
        <f>IF(JRF!D3681="","",IF(IFERROR(VLOOKUP(JRF!D3681,Checks!N:P,3,0),0)="A","","Inactive account in Use"))</f>
        <v/>
      </c>
      <c r="R3668" t="str">
        <f>IFERROR(IF('Journal Template'!C4080="","",IF(IFERROR(VLOOKUP('Journal Template'!C4080,Checks!N:P,3,0),0)="A","","Inactive account in Use")),"")</f>
        <v/>
      </c>
      <c r="V3668" s="150" t="str">
        <f>IF(JRF!C3681="","",IF(IFERROR(VLOOKUP(JRF!C3681,Checks!S:U,3,0),0)="A","Entry with System fund Dept",""))</f>
        <v/>
      </c>
      <c r="W3668" t="str">
        <f>IFERROR(IF('Journal Template'!D4080="","",IF(IFERROR(VLOOKUP('Journal Template'!D4080,Checks!S:U,3,0),0)="A","Entry with System fund Dept","")),"")</f>
        <v/>
      </c>
      <c r="X3668" t="s">
        <v>15940</v>
      </c>
      <c r="Y3668" t="s">
        <v>386</v>
      </c>
      <c r="Z3668" t="s">
        <v>15941</v>
      </c>
      <c r="AA3668" t="s">
        <v>15942</v>
      </c>
      <c r="AB3668" t="s">
        <v>125</v>
      </c>
      <c r="AC3668" s="150" t="str">
        <f>IFERROR(IF(JRF!C3681="","",IF(AND(VLOOKUP(JRF!C3681,X:AA,4,0)=JRF!B3681,VLOOKUP(JRF!C3681,X:Y,2,0)="A"),"","Inactive Dept Combo Error")),"Inactive Dept Combo Error")</f>
        <v/>
      </c>
      <c r="AD3668" t="str">
        <f>IFERROR(IF('Journal Template'!D4080="","",IF(AND(VLOOKUP('Journal Template'!D4080,X:AA,4,0)='Journal Template'!A4080,VLOOKUP('Journal Template'!D4080,X:Y,2,0)="A"),"","Inactive Dept Combo Error")),"")</f>
        <v/>
      </c>
      <c r="AK3668" s="150" t="str">
        <f>IF(JRF!B3681="","",IF(JRF!B3681=IFERROR(VLOOKUP(JRF!B3681,Checks!AI:AI,1,0),0),"Entry in Branch/Satellite BU's",""))</f>
        <v/>
      </c>
      <c r="AL3668" t="str">
        <f>IFERROR(IF('Journal Template'!A4080="","",IF('Journal Template'!A4080=IFERROR(VLOOKUP('Journal Template'!A4080,Checks!AI:AI,1,0),0),"Entry in Branch/Satellite BU's","")),"")</f>
        <v/>
      </c>
      <c r="AO3668" s="171"/>
      <c r="AP3668" s="171"/>
      <c r="AQ3668" s="171"/>
      <c r="AR3668" s="171"/>
      <c r="CI3668" t="str">
        <f>IF(JRF!F3681&gt;0,"",IF(JRF!B3681="","",IF(LEFT(JRF!B3681,1)=IFERROR(VLOOKUP(LEFT(JRF!B3681,1),$CF$2:$CF$5,1,0),0),"Product Code Required",IF(JRF!C3681="","",IF(JRF!C3681=IFERROR(VLOOKUP(JRF!C3681,$CH:$CH,1,0),0),"Product Code Required","NA")))))</f>
        <v/>
      </c>
      <c r="CJ3668" t="str">
        <f>IF(JRF!AV3681&gt;0,"",IF(JRF!Q3681="","",IF(LEFT(JRF!Q3681,1)=IFERROR(VLOOKUP(LEFT(JRF!Q3681,1),$CF$2:$CF$5,1,0),0),"Product Code Required",IF(JRF!V3681="","",IF(JRF!V3681=IFERROR(VLOOKUP(JRF!V3681,$CH:$CH,1,0),0),"Product Code Required","NA")))))</f>
        <v/>
      </c>
      <c r="CK3668" t="str">
        <f>IFERROR(IF(LEN('Journal Template'!F3679)&gt;0,"",IF('Journal Template'!A3679="","",IF(LEFT('Journal Template'!A3679,1)=IFERROR(VLOOKUP(LEFT('Journal Template'!A3679,1),Checks!$CF$2:$CF$5,1,0),0),"Product Code Required",IF('Journal Template'!D3679="","",IF('Journal Template'!D3679=IFERROR(VLOOKUP('Journal Template'!D3679,Checks!$CH:$CH,1,0),0),"Product Code Required","NA"))))),"")</f>
        <v/>
      </c>
    </row>
    <row r="3669" spans="14:89">
      <c r="N3669" t="s">
        <v>15943</v>
      </c>
      <c r="O3669" t="s">
        <v>15924</v>
      </c>
      <c r="P3669" t="s">
        <v>386</v>
      </c>
      <c r="Q3669" s="150" t="str">
        <f>IF(JRF!D3682="","",IF(IFERROR(VLOOKUP(JRF!D3682,Checks!N:P,3,0),0)="A","","Inactive account in Use"))</f>
        <v/>
      </c>
      <c r="R3669" t="str">
        <f>IFERROR(IF('Journal Template'!C4081="","",IF(IFERROR(VLOOKUP('Journal Template'!C4081,Checks!N:P,3,0),0)="A","","Inactive account in Use")),"")</f>
        <v/>
      </c>
      <c r="V3669" s="150" t="str">
        <f>IF(JRF!C3682="","",IF(IFERROR(VLOOKUP(JRF!C3682,Checks!S:U,3,0),0)="A","Entry with System fund Dept",""))</f>
        <v/>
      </c>
      <c r="W3669" t="str">
        <f>IFERROR(IF('Journal Template'!D4081="","",IF(IFERROR(VLOOKUP('Journal Template'!D4081,Checks!S:U,3,0),0)="A","Entry with System fund Dept","")),"")</f>
        <v/>
      </c>
      <c r="X3669" t="s">
        <v>15944</v>
      </c>
      <c r="Y3669" t="s">
        <v>386</v>
      </c>
      <c r="Z3669" t="s">
        <v>15945</v>
      </c>
      <c r="AA3669" t="s">
        <v>15946</v>
      </c>
      <c r="AB3669" t="s">
        <v>125</v>
      </c>
      <c r="AC3669" s="150" t="str">
        <f>IFERROR(IF(JRF!C3682="","",IF(AND(VLOOKUP(JRF!C3682,X:AA,4,0)=JRF!B3682,VLOOKUP(JRF!C3682,X:Y,2,0)="A"),"","Inactive Dept Combo Error")),"Inactive Dept Combo Error")</f>
        <v/>
      </c>
      <c r="AD3669" t="str">
        <f>IFERROR(IF('Journal Template'!D4081="","",IF(AND(VLOOKUP('Journal Template'!D4081,X:AA,4,0)='Journal Template'!A4081,VLOOKUP('Journal Template'!D4081,X:Y,2,0)="A"),"","Inactive Dept Combo Error")),"")</f>
        <v/>
      </c>
      <c r="AK3669" s="150" t="str">
        <f>IF(JRF!B3682="","",IF(JRF!B3682=IFERROR(VLOOKUP(JRF!B3682,Checks!AI:AI,1,0),0),"Entry in Branch/Satellite BU's",""))</f>
        <v/>
      </c>
      <c r="AL3669" t="str">
        <f>IFERROR(IF('Journal Template'!A4081="","",IF('Journal Template'!A4081=IFERROR(VLOOKUP('Journal Template'!A4081,Checks!AI:AI,1,0),0),"Entry in Branch/Satellite BU's","")),"")</f>
        <v/>
      </c>
      <c r="AO3669" s="171"/>
      <c r="AP3669" s="171"/>
      <c r="AQ3669" s="171"/>
      <c r="AR3669" s="171"/>
      <c r="CI3669" t="str">
        <f>IF(JRF!F3682&gt;0,"",IF(JRF!B3682="","",IF(LEFT(JRF!B3682,1)=IFERROR(VLOOKUP(LEFT(JRF!B3682,1),$CF$2:$CF$5,1,0),0),"Product Code Required",IF(JRF!C3682="","",IF(JRF!C3682=IFERROR(VLOOKUP(JRF!C3682,$CH:$CH,1,0),0),"Product Code Required","NA")))))</f>
        <v/>
      </c>
      <c r="CJ3669" t="str">
        <f>IF(JRF!AV3682&gt;0,"",IF(JRF!Q3682="","",IF(LEFT(JRF!Q3682,1)=IFERROR(VLOOKUP(LEFT(JRF!Q3682,1),$CF$2:$CF$5,1,0),0),"Product Code Required",IF(JRF!V3682="","",IF(JRF!V3682=IFERROR(VLOOKUP(JRF!V3682,$CH:$CH,1,0),0),"Product Code Required","NA")))))</f>
        <v/>
      </c>
      <c r="CK3669" t="str">
        <f>IFERROR(IF(LEN('Journal Template'!F3680)&gt;0,"",IF('Journal Template'!A3680="","",IF(LEFT('Journal Template'!A3680,1)=IFERROR(VLOOKUP(LEFT('Journal Template'!A3680,1),Checks!$CF$2:$CF$5,1,0),0),"Product Code Required",IF('Journal Template'!D3680="","",IF('Journal Template'!D3680=IFERROR(VLOOKUP('Journal Template'!D3680,Checks!$CH:$CH,1,0),0),"Product Code Required","NA"))))),"")</f>
        <v/>
      </c>
    </row>
    <row r="3670" spans="14:89">
      <c r="N3670" t="s">
        <v>15947</v>
      </c>
      <c r="O3670" t="s">
        <v>15948</v>
      </c>
      <c r="P3670" t="s">
        <v>386</v>
      </c>
      <c r="Q3670" s="150" t="str">
        <f>IF(JRF!D3683="","",IF(IFERROR(VLOOKUP(JRF!D3683,Checks!N:P,3,0),0)="A","","Inactive account in Use"))</f>
        <v/>
      </c>
      <c r="R3670" t="str">
        <f>IFERROR(IF('Journal Template'!C4082="","",IF(IFERROR(VLOOKUP('Journal Template'!C4082,Checks!N:P,3,0),0)="A","","Inactive account in Use")),"")</f>
        <v/>
      </c>
      <c r="V3670" s="150" t="str">
        <f>IF(JRF!C3683="","",IF(IFERROR(VLOOKUP(JRF!C3683,Checks!S:U,3,0),0)="A","Entry with System fund Dept",""))</f>
        <v/>
      </c>
      <c r="W3670" t="str">
        <f>IFERROR(IF('Journal Template'!D4082="","",IF(IFERROR(VLOOKUP('Journal Template'!D4082,Checks!S:U,3,0),0)="A","Entry with System fund Dept","")),"")</f>
        <v/>
      </c>
      <c r="X3670" t="s">
        <v>15949</v>
      </c>
      <c r="Y3670" t="s">
        <v>386</v>
      </c>
      <c r="Z3670" t="s">
        <v>15950</v>
      </c>
      <c r="AA3670" t="s">
        <v>15951</v>
      </c>
      <c r="AB3670" t="s">
        <v>125</v>
      </c>
      <c r="AC3670" s="150" t="str">
        <f>IFERROR(IF(JRF!C3683="","",IF(AND(VLOOKUP(JRF!C3683,X:AA,4,0)=JRF!B3683,VLOOKUP(JRF!C3683,X:Y,2,0)="A"),"","Inactive Dept Combo Error")),"Inactive Dept Combo Error")</f>
        <v/>
      </c>
      <c r="AD3670" t="str">
        <f>IFERROR(IF('Journal Template'!D4082="","",IF(AND(VLOOKUP('Journal Template'!D4082,X:AA,4,0)='Journal Template'!A4082,VLOOKUP('Journal Template'!D4082,X:Y,2,0)="A"),"","Inactive Dept Combo Error")),"")</f>
        <v/>
      </c>
      <c r="AK3670" s="150" t="str">
        <f>IF(JRF!B3683="","",IF(JRF!B3683=IFERROR(VLOOKUP(JRF!B3683,Checks!AI:AI,1,0),0),"Entry in Branch/Satellite BU's",""))</f>
        <v/>
      </c>
      <c r="AL3670" t="str">
        <f>IFERROR(IF('Journal Template'!A4082="","",IF('Journal Template'!A4082=IFERROR(VLOOKUP('Journal Template'!A4082,Checks!AI:AI,1,0),0),"Entry in Branch/Satellite BU's","")),"")</f>
        <v/>
      </c>
      <c r="AO3670" s="171"/>
      <c r="AP3670" s="171"/>
      <c r="AQ3670" s="171"/>
      <c r="AR3670" s="171"/>
      <c r="CI3670" t="str">
        <f>IF(JRF!F3683&gt;0,"",IF(JRF!B3683="","",IF(LEFT(JRF!B3683,1)=IFERROR(VLOOKUP(LEFT(JRF!B3683,1),$CF$2:$CF$5,1,0),0),"Product Code Required",IF(JRF!C3683="","",IF(JRF!C3683=IFERROR(VLOOKUP(JRF!C3683,$CH:$CH,1,0),0),"Product Code Required","NA")))))</f>
        <v/>
      </c>
      <c r="CJ3670" t="str">
        <f>IF(JRF!AV3683&gt;0,"",IF(JRF!Q3683="","",IF(LEFT(JRF!Q3683,1)=IFERROR(VLOOKUP(LEFT(JRF!Q3683,1),$CF$2:$CF$5,1,0),0),"Product Code Required",IF(JRF!V3683="","",IF(JRF!V3683=IFERROR(VLOOKUP(JRF!V3683,$CH:$CH,1,0),0),"Product Code Required","NA")))))</f>
        <v/>
      </c>
      <c r="CK3670" t="str">
        <f>IFERROR(IF(LEN('Journal Template'!F3681)&gt;0,"",IF('Journal Template'!A3681="","",IF(LEFT('Journal Template'!A3681,1)=IFERROR(VLOOKUP(LEFT('Journal Template'!A3681,1),Checks!$CF$2:$CF$5,1,0),0),"Product Code Required",IF('Journal Template'!D3681="","",IF('Journal Template'!D3681=IFERROR(VLOOKUP('Journal Template'!D3681,Checks!$CH:$CH,1,0),0),"Product Code Required","NA"))))),"")</f>
        <v/>
      </c>
    </row>
    <row r="3671" spans="14:89">
      <c r="N3671" t="s">
        <v>15952</v>
      </c>
      <c r="O3671" t="s">
        <v>15953</v>
      </c>
      <c r="P3671" t="s">
        <v>386</v>
      </c>
      <c r="Q3671" s="150" t="str">
        <f>IF(JRF!D3684="","",IF(IFERROR(VLOOKUP(JRF!D3684,Checks!N:P,3,0),0)="A","","Inactive account in Use"))</f>
        <v/>
      </c>
      <c r="R3671" t="str">
        <f>IFERROR(IF('Journal Template'!C4083="","",IF(IFERROR(VLOOKUP('Journal Template'!C4083,Checks!N:P,3,0),0)="A","","Inactive account in Use")),"")</f>
        <v/>
      </c>
      <c r="V3671" s="150" t="str">
        <f>IF(JRF!C3684="","",IF(IFERROR(VLOOKUP(JRF!C3684,Checks!S:U,3,0),0)="A","Entry with System fund Dept",""))</f>
        <v/>
      </c>
      <c r="W3671" t="str">
        <f>IFERROR(IF('Journal Template'!D4083="","",IF(IFERROR(VLOOKUP('Journal Template'!D4083,Checks!S:U,3,0),0)="A","Entry with System fund Dept","")),"")</f>
        <v/>
      </c>
      <c r="X3671" t="s">
        <v>15954</v>
      </c>
      <c r="Y3671" t="s">
        <v>386</v>
      </c>
      <c r="Z3671" t="s">
        <v>15955</v>
      </c>
      <c r="AA3671" t="s">
        <v>15956</v>
      </c>
      <c r="AB3671" t="s">
        <v>125</v>
      </c>
      <c r="AC3671" s="150" t="str">
        <f>IFERROR(IF(JRF!C3684="","",IF(AND(VLOOKUP(JRF!C3684,X:AA,4,0)=JRF!B3684,VLOOKUP(JRF!C3684,X:Y,2,0)="A"),"","Inactive Dept Combo Error")),"Inactive Dept Combo Error")</f>
        <v/>
      </c>
      <c r="AD3671" t="str">
        <f>IFERROR(IF('Journal Template'!D4083="","",IF(AND(VLOOKUP('Journal Template'!D4083,X:AA,4,0)='Journal Template'!A4083,VLOOKUP('Journal Template'!D4083,X:Y,2,0)="A"),"","Inactive Dept Combo Error")),"")</f>
        <v/>
      </c>
      <c r="AK3671" s="150" t="str">
        <f>IF(JRF!B3684="","",IF(JRF!B3684=IFERROR(VLOOKUP(JRF!B3684,Checks!AI:AI,1,0),0),"Entry in Branch/Satellite BU's",""))</f>
        <v/>
      </c>
      <c r="AL3671" t="str">
        <f>IFERROR(IF('Journal Template'!A4083="","",IF('Journal Template'!A4083=IFERROR(VLOOKUP('Journal Template'!A4083,Checks!AI:AI,1,0),0),"Entry in Branch/Satellite BU's","")),"")</f>
        <v/>
      </c>
      <c r="AO3671" s="171"/>
      <c r="AP3671" s="171"/>
      <c r="AQ3671" s="171"/>
      <c r="AR3671" s="171"/>
      <c r="CI3671" t="str">
        <f>IF(JRF!F3684&gt;0,"",IF(JRF!B3684="","",IF(LEFT(JRF!B3684,1)=IFERROR(VLOOKUP(LEFT(JRF!B3684,1),$CF$2:$CF$5,1,0),0),"Product Code Required",IF(JRF!C3684="","",IF(JRF!C3684=IFERROR(VLOOKUP(JRF!C3684,$CH:$CH,1,0),0),"Product Code Required","NA")))))</f>
        <v/>
      </c>
      <c r="CJ3671" t="str">
        <f>IF(JRF!AV3684&gt;0,"",IF(JRF!Q3684="","",IF(LEFT(JRF!Q3684,1)=IFERROR(VLOOKUP(LEFT(JRF!Q3684,1),$CF$2:$CF$5,1,0),0),"Product Code Required",IF(JRF!V3684="","",IF(JRF!V3684=IFERROR(VLOOKUP(JRF!V3684,$CH:$CH,1,0),0),"Product Code Required","NA")))))</f>
        <v/>
      </c>
      <c r="CK3671" t="str">
        <f>IFERROR(IF(LEN('Journal Template'!F3682)&gt;0,"",IF('Journal Template'!A3682="","",IF(LEFT('Journal Template'!A3682,1)=IFERROR(VLOOKUP(LEFT('Journal Template'!A3682,1),Checks!$CF$2:$CF$5,1,0),0),"Product Code Required",IF('Journal Template'!D3682="","",IF('Journal Template'!D3682=IFERROR(VLOOKUP('Journal Template'!D3682,Checks!$CH:$CH,1,0),0),"Product Code Required","NA"))))),"")</f>
        <v/>
      </c>
    </row>
    <row r="3672" spans="14:89">
      <c r="N3672" t="s">
        <v>15957</v>
      </c>
      <c r="O3672" t="s">
        <v>15958</v>
      </c>
      <c r="P3672" t="s">
        <v>386</v>
      </c>
      <c r="Q3672" s="150" t="str">
        <f>IF(JRF!D3685="","",IF(IFERROR(VLOOKUP(JRF!D3685,Checks!N:P,3,0),0)="A","","Inactive account in Use"))</f>
        <v/>
      </c>
      <c r="R3672" t="str">
        <f>IFERROR(IF('Journal Template'!C4084="","",IF(IFERROR(VLOOKUP('Journal Template'!C4084,Checks!N:P,3,0),0)="A","","Inactive account in Use")),"")</f>
        <v/>
      </c>
      <c r="V3672" s="150" t="str">
        <f>IF(JRF!C3685="","",IF(IFERROR(VLOOKUP(JRF!C3685,Checks!S:U,3,0),0)="A","Entry with System fund Dept",""))</f>
        <v/>
      </c>
      <c r="W3672" t="str">
        <f>IFERROR(IF('Journal Template'!D4084="","",IF(IFERROR(VLOOKUP('Journal Template'!D4084,Checks!S:U,3,0),0)="A","Entry with System fund Dept","")),"")</f>
        <v/>
      </c>
      <c r="X3672" t="s">
        <v>15959</v>
      </c>
      <c r="Y3672" t="s">
        <v>389</v>
      </c>
      <c r="Z3672" t="s">
        <v>15960</v>
      </c>
      <c r="AA3672" t="s">
        <v>15961</v>
      </c>
      <c r="AB3672" t="s">
        <v>125</v>
      </c>
      <c r="AC3672" s="150" t="str">
        <f>IFERROR(IF(JRF!C3685="","",IF(AND(VLOOKUP(JRF!C3685,X:AA,4,0)=JRF!B3685,VLOOKUP(JRF!C3685,X:Y,2,0)="A"),"","Inactive Dept Combo Error")),"Inactive Dept Combo Error")</f>
        <v/>
      </c>
      <c r="AD3672" t="str">
        <f>IFERROR(IF('Journal Template'!D4084="","",IF(AND(VLOOKUP('Journal Template'!D4084,X:AA,4,0)='Journal Template'!A4084,VLOOKUP('Journal Template'!D4084,X:Y,2,0)="A"),"","Inactive Dept Combo Error")),"")</f>
        <v/>
      </c>
      <c r="AK3672" s="150" t="str">
        <f>IF(JRF!B3685="","",IF(JRF!B3685=IFERROR(VLOOKUP(JRF!B3685,Checks!AI:AI,1,0),0),"Entry in Branch/Satellite BU's",""))</f>
        <v/>
      </c>
      <c r="AL3672" t="str">
        <f>IFERROR(IF('Journal Template'!A4084="","",IF('Journal Template'!A4084=IFERROR(VLOOKUP('Journal Template'!A4084,Checks!AI:AI,1,0),0),"Entry in Branch/Satellite BU's","")),"")</f>
        <v/>
      </c>
      <c r="AO3672" s="171"/>
      <c r="AP3672" s="171"/>
      <c r="AQ3672" s="171"/>
      <c r="AR3672" s="171"/>
      <c r="CI3672" t="str">
        <f>IF(JRF!F3685&gt;0,"",IF(JRF!B3685="","",IF(LEFT(JRF!B3685,1)=IFERROR(VLOOKUP(LEFT(JRF!B3685,1),$CF$2:$CF$5,1,0),0),"Product Code Required",IF(JRF!C3685="","",IF(JRF!C3685=IFERROR(VLOOKUP(JRF!C3685,$CH:$CH,1,0),0),"Product Code Required","NA")))))</f>
        <v/>
      </c>
      <c r="CJ3672" t="str">
        <f>IF(JRF!AV3685&gt;0,"",IF(JRF!Q3685="","",IF(LEFT(JRF!Q3685,1)=IFERROR(VLOOKUP(LEFT(JRF!Q3685,1),$CF$2:$CF$5,1,0),0),"Product Code Required",IF(JRF!V3685="","",IF(JRF!V3685=IFERROR(VLOOKUP(JRF!V3685,$CH:$CH,1,0),0),"Product Code Required","NA")))))</f>
        <v/>
      </c>
      <c r="CK3672" t="str">
        <f>IFERROR(IF(LEN('Journal Template'!F3683)&gt;0,"",IF('Journal Template'!A3683="","",IF(LEFT('Journal Template'!A3683,1)=IFERROR(VLOOKUP(LEFT('Journal Template'!A3683,1),Checks!$CF$2:$CF$5,1,0),0),"Product Code Required",IF('Journal Template'!D3683="","",IF('Journal Template'!D3683=IFERROR(VLOOKUP('Journal Template'!D3683,Checks!$CH:$CH,1,0),0),"Product Code Required","NA"))))),"")</f>
        <v/>
      </c>
    </row>
    <row r="3673" spans="14:89">
      <c r="N3673" t="s">
        <v>15962</v>
      </c>
      <c r="O3673" t="s">
        <v>15963</v>
      </c>
      <c r="P3673" t="s">
        <v>386</v>
      </c>
      <c r="Q3673" s="150" t="str">
        <f>IF(JRF!D3686="","",IF(IFERROR(VLOOKUP(JRF!D3686,Checks!N:P,3,0),0)="A","","Inactive account in Use"))</f>
        <v/>
      </c>
      <c r="R3673" t="str">
        <f>IFERROR(IF('Journal Template'!C4085="","",IF(IFERROR(VLOOKUP('Journal Template'!C4085,Checks!N:P,3,0),0)="A","","Inactive account in Use")),"")</f>
        <v/>
      </c>
      <c r="V3673" s="150" t="str">
        <f>IF(JRF!C3686="","",IF(IFERROR(VLOOKUP(JRF!C3686,Checks!S:U,3,0),0)="A","Entry with System fund Dept",""))</f>
        <v/>
      </c>
      <c r="W3673" t="str">
        <f>IFERROR(IF('Journal Template'!D4085="","",IF(IFERROR(VLOOKUP('Journal Template'!D4085,Checks!S:U,3,0),0)="A","Entry with System fund Dept","")),"")</f>
        <v/>
      </c>
      <c r="X3673" t="s">
        <v>15964</v>
      </c>
      <c r="Y3673" t="s">
        <v>389</v>
      </c>
      <c r="Z3673" t="s">
        <v>15965</v>
      </c>
      <c r="AA3673" t="s">
        <v>15966</v>
      </c>
      <c r="AB3673" t="s">
        <v>125</v>
      </c>
      <c r="AC3673" s="150" t="str">
        <f>IFERROR(IF(JRF!C3686="","",IF(AND(VLOOKUP(JRF!C3686,X:AA,4,0)=JRF!B3686,VLOOKUP(JRF!C3686,X:Y,2,0)="A"),"","Inactive Dept Combo Error")),"Inactive Dept Combo Error")</f>
        <v/>
      </c>
      <c r="AD3673" t="str">
        <f>IFERROR(IF('Journal Template'!D4085="","",IF(AND(VLOOKUP('Journal Template'!D4085,X:AA,4,0)='Journal Template'!A4085,VLOOKUP('Journal Template'!D4085,X:Y,2,0)="A"),"","Inactive Dept Combo Error")),"")</f>
        <v/>
      </c>
      <c r="AK3673" s="150" t="str">
        <f>IF(JRF!B3686="","",IF(JRF!B3686=IFERROR(VLOOKUP(JRF!B3686,Checks!AI:AI,1,0),0),"Entry in Branch/Satellite BU's",""))</f>
        <v/>
      </c>
      <c r="AL3673" t="str">
        <f>IFERROR(IF('Journal Template'!A4085="","",IF('Journal Template'!A4085=IFERROR(VLOOKUP('Journal Template'!A4085,Checks!AI:AI,1,0),0),"Entry in Branch/Satellite BU's","")),"")</f>
        <v/>
      </c>
      <c r="AO3673" s="171"/>
      <c r="AP3673" s="171"/>
      <c r="AQ3673" s="171"/>
      <c r="AR3673" s="171"/>
      <c r="CI3673" t="str">
        <f>IF(JRF!F3686&gt;0,"",IF(JRF!B3686="","",IF(LEFT(JRF!B3686,1)=IFERROR(VLOOKUP(LEFT(JRF!B3686,1),$CF$2:$CF$5,1,0),0),"Product Code Required",IF(JRF!C3686="","",IF(JRF!C3686=IFERROR(VLOOKUP(JRF!C3686,$CH:$CH,1,0),0),"Product Code Required","NA")))))</f>
        <v/>
      </c>
      <c r="CJ3673" t="str">
        <f>IF(JRF!AV3686&gt;0,"",IF(JRF!Q3686="","",IF(LEFT(JRF!Q3686,1)=IFERROR(VLOOKUP(LEFT(JRF!Q3686,1),$CF$2:$CF$5,1,0),0),"Product Code Required",IF(JRF!V3686="","",IF(JRF!V3686=IFERROR(VLOOKUP(JRF!V3686,$CH:$CH,1,0),0),"Product Code Required","NA")))))</f>
        <v/>
      </c>
      <c r="CK3673" t="str">
        <f>IFERROR(IF(LEN('Journal Template'!F3684)&gt;0,"",IF('Journal Template'!A3684="","",IF(LEFT('Journal Template'!A3684,1)=IFERROR(VLOOKUP(LEFT('Journal Template'!A3684,1),Checks!$CF$2:$CF$5,1,0),0),"Product Code Required",IF('Journal Template'!D3684="","",IF('Journal Template'!D3684=IFERROR(VLOOKUP('Journal Template'!D3684,Checks!$CH:$CH,1,0),0),"Product Code Required","NA"))))),"")</f>
        <v/>
      </c>
    </row>
    <row r="3674" spans="14:89">
      <c r="N3674" t="s">
        <v>15967</v>
      </c>
      <c r="O3674" t="s">
        <v>15968</v>
      </c>
      <c r="P3674" t="s">
        <v>386</v>
      </c>
      <c r="Q3674" s="150" t="str">
        <f>IF(JRF!D3687="","",IF(IFERROR(VLOOKUP(JRF!D3687,Checks!N:P,3,0),0)="A","","Inactive account in Use"))</f>
        <v/>
      </c>
      <c r="R3674" t="str">
        <f>IFERROR(IF('Journal Template'!C4086="","",IF(IFERROR(VLOOKUP('Journal Template'!C4086,Checks!N:P,3,0),0)="A","","Inactive account in Use")),"")</f>
        <v/>
      </c>
      <c r="V3674" s="150" t="str">
        <f>IF(JRF!C3687="","",IF(IFERROR(VLOOKUP(JRF!C3687,Checks!S:U,3,0),0)="A","Entry with System fund Dept",""))</f>
        <v/>
      </c>
      <c r="W3674" t="str">
        <f>IFERROR(IF('Journal Template'!D4086="","",IF(IFERROR(VLOOKUP('Journal Template'!D4086,Checks!S:U,3,0),0)="A","Entry with System fund Dept","")),"")</f>
        <v/>
      </c>
      <c r="X3674" t="s">
        <v>15969</v>
      </c>
      <c r="Y3674" t="s">
        <v>389</v>
      </c>
      <c r="Z3674" t="s">
        <v>15970</v>
      </c>
      <c r="AA3674" t="s">
        <v>391</v>
      </c>
      <c r="AB3674" t="s">
        <v>125</v>
      </c>
      <c r="AC3674" s="150" t="str">
        <f>IFERROR(IF(JRF!C3687="","",IF(AND(VLOOKUP(JRF!C3687,X:AA,4,0)=JRF!B3687,VLOOKUP(JRF!C3687,X:Y,2,0)="A"),"","Inactive Dept Combo Error")),"Inactive Dept Combo Error")</f>
        <v/>
      </c>
      <c r="AD3674" t="str">
        <f>IFERROR(IF('Journal Template'!D4086="","",IF(AND(VLOOKUP('Journal Template'!D4086,X:AA,4,0)='Journal Template'!A4086,VLOOKUP('Journal Template'!D4086,X:Y,2,0)="A"),"","Inactive Dept Combo Error")),"")</f>
        <v/>
      </c>
      <c r="AK3674" s="150" t="str">
        <f>IF(JRF!B3687="","",IF(JRF!B3687=IFERROR(VLOOKUP(JRF!B3687,Checks!AI:AI,1,0),0),"Entry in Branch/Satellite BU's",""))</f>
        <v/>
      </c>
      <c r="AL3674" t="str">
        <f>IFERROR(IF('Journal Template'!A4086="","",IF('Journal Template'!A4086=IFERROR(VLOOKUP('Journal Template'!A4086,Checks!AI:AI,1,0),0),"Entry in Branch/Satellite BU's","")),"")</f>
        <v/>
      </c>
      <c r="AO3674" s="171"/>
      <c r="AP3674" s="171"/>
      <c r="AQ3674" s="171"/>
      <c r="AR3674" s="171"/>
      <c r="CI3674" t="str">
        <f>IF(JRF!F3687&gt;0,"",IF(JRF!B3687="","",IF(LEFT(JRF!B3687,1)=IFERROR(VLOOKUP(LEFT(JRF!B3687,1),$CF$2:$CF$5,1,0),0),"Product Code Required",IF(JRF!C3687="","",IF(JRF!C3687=IFERROR(VLOOKUP(JRF!C3687,$CH:$CH,1,0),0),"Product Code Required","NA")))))</f>
        <v/>
      </c>
      <c r="CJ3674" t="str">
        <f>IF(JRF!AV3687&gt;0,"",IF(JRF!Q3687="","",IF(LEFT(JRF!Q3687,1)=IFERROR(VLOOKUP(LEFT(JRF!Q3687,1),$CF$2:$CF$5,1,0),0),"Product Code Required",IF(JRF!V3687="","",IF(JRF!V3687=IFERROR(VLOOKUP(JRF!V3687,$CH:$CH,1,0),0),"Product Code Required","NA")))))</f>
        <v/>
      </c>
      <c r="CK3674" t="str">
        <f>IFERROR(IF(LEN('Journal Template'!F3685)&gt;0,"",IF('Journal Template'!A3685="","",IF(LEFT('Journal Template'!A3685,1)=IFERROR(VLOOKUP(LEFT('Journal Template'!A3685,1),Checks!$CF$2:$CF$5,1,0),0),"Product Code Required",IF('Journal Template'!D3685="","",IF('Journal Template'!D3685=IFERROR(VLOOKUP('Journal Template'!D3685,Checks!$CH:$CH,1,0),0),"Product Code Required","NA"))))),"")</f>
        <v/>
      </c>
    </row>
    <row r="3675" spans="14:89">
      <c r="N3675" t="s">
        <v>15971</v>
      </c>
      <c r="O3675" t="s">
        <v>15972</v>
      </c>
      <c r="P3675" t="s">
        <v>386</v>
      </c>
      <c r="Q3675" s="150" t="str">
        <f>IF(JRF!D3688="","",IF(IFERROR(VLOOKUP(JRF!D3688,Checks!N:P,3,0),0)="A","","Inactive account in Use"))</f>
        <v/>
      </c>
      <c r="R3675" t="str">
        <f>IFERROR(IF('Journal Template'!C4087="","",IF(IFERROR(VLOOKUP('Journal Template'!C4087,Checks!N:P,3,0),0)="A","","Inactive account in Use")),"")</f>
        <v/>
      </c>
      <c r="V3675" s="150" t="str">
        <f>IF(JRF!C3688="","",IF(IFERROR(VLOOKUP(JRF!C3688,Checks!S:U,3,0),0)="A","Entry with System fund Dept",""))</f>
        <v/>
      </c>
      <c r="W3675" t="str">
        <f>IFERROR(IF('Journal Template'!D4087="","",IF(IFERROR(VLOOKUP('Journal Template'!D4087,Checks!S:U,3,0),0)="A","Entry with System fund Dept","")),"")</f>
        <v/>
      </c>
      <c r="X3675" t="s">
        <v>15973</v>
      </c>
      <c r="Y3675" t="s">
        <v>389</v>
      </c>
      <c r="Z3675" t="s">
        <v>15974</v>
      </c>
      <c r="AA3675" t="s">
        <v>391</v>
      </c>
      <c r="AB3675" t="s">
        <v>125</v>
      </c>
      <c r="AC3675" s="150" t="str">
        <f>IFERROR(IF(JRF!C3688="","",IF(AND(VLOOKUP(JRF!C3688,X:AA,4,0)=JRF!B3688,VLOOKUP(JRF!C3688,X:Y,2,0)="A"),"","Inactive Dept Combo Error")),"Inactive Dept Combo Error")</f>
        <v/>
      </c>
      <c r="AD3675" t="str">
        <f>IFERROR(IF('Journal Template'!D4087="","",IF(AND(VLOOKUP('Journal Template'!D4087,X:AA,4,0)='Journal Template'!A4087,VLOOKUP('Journal Template'!D4087,X:Y,2,0)="A"),"","Inactive Dept Combo Error")),"")</f>
        <v/>
      </c>
      <c r="AK3675" s="150" t="str">
        <f>IF(JRF!B3688="","",IF(JRF!B3688=IFERROR(VLOOKUP(JRF!B3688,Checks!AI:AI,1,0),0),"Entry in Branch/Satellite BU's",""))</f>
        <v/>
      </c>
      <c r="AL3675" t="str">
        <f>IFERROR(IF('Journal Template'!A4087="","",IF('Journal Template'!A4087=IFERROR(VLOOKUP('Journal Template'!A4087,Checks!AI:AI,1,0),0),"Entry in Branch/Satellite BU's","")),"")</f>
        <v/>
      </c>
      <c r="AO3675" s="171"/>
      <c r="AP3675" s="171"/>
      <c r="AQ3675" s="171"/>
      <c r="AR3675" s="171"/>
      <c r="CI3675" t="str">
        <f>IF(JRF!F3688&gt;0,"",IF(JRF!B3688="","",IF(LEFT(JRF!B3688,1)=IFERROR(VLOOKUP(LEFT(JRF!B3688,1),$CF$2:$CF$5,1,0),0),"Product Code Required",IF(JRF!C3688="","",IF(JRF!C3688=IFERROR(VLOOKUP(JRF!C3688,$CH:$CH,1,0),0),"Product Code Required","NA")))))</f>
        <v/>
      </c>
      <c r="CJ3675" t="str">
        <f>IF(JRF!AV3688&gt;0,"",IF(JRF!Q3688="","",IF(LEFT(JRF!Q3688,1)=IFERROR(VLOOKUP(LEFT(JRF!Q3688,1),$CF$2:$CF$5,1,0),0),"Product Code Required",IF(JRF!V3688="","",IF(JRF!V3688=IFERROR(VLOOKUP(JRF!V3688,$CH:$CH,1,0),0),"Product Code Required","NA")))))</f>
        <v/>
      </c>
      <c r="CK3675" t="str">
        <f>IFERROR(IF(LEN('Journal Template'!F3686)&gt;0,"",IF('Journal Template'!A3686="","",IF(LEFT('Journal Template'!A3686,1)=IFERROR(VLOOKUP(LEFT('Journal Template'!A3686,1),Checks!$CF$2:$CF$5,1,0),0),"Product Code Required",IF('Journal Template'!D3686="","",IF('Journal Template'!D3686=IFERROR(VLOOKUP('Journal Template'!D3686,Checks!$CH:$CH,1,0),0),"Product Code Required","NA"))))),"")</f>
        <v/>
      </c>
    </row>
    <row r="3676" spans="14:89">
      <c r="N3676" t="s">
        <v>15975</v>
      </c>
      <c r="O3676" t="s">
        <v>15976</v>
      </c>
      <c r="P3676" t="s">
        <v>386</v>
      </c>
      <c r="Q3676" s="150" t="str">
        <f>IF(JRF!D3689="","",IF(IFERROR(VLOOKUP(JRF!D3689,Checks!N:P,3,0),0)="A","","Inactive account in Use"))</f>
        <v/>
      </c>
      <c r="R3676" t="str">
        <f>IFERROR(IF('Journal Template'!C4088="","",IF(IFERROR(VLOOKUP('Journal Template'!C4088,Checks!N:P,3,0),0)="A","","Inactive account in Use")),"")</f>
        <v/>
      </c>
      <c r="V3676" s="150" t="str">
        <f>IF(JRF!C3689="","",IF(IFERROR(VLOOKUP(JRF!C3689,Checks!S:U,3,0),0)="A","Entry with System fund Dept",""))</f>
        <v/>
      </c>
      <c r="W3676" t="str">
        <f>IFERROR(IF('Journal Template'!D4088="","",IF(IFERROR(VLOOKUP('Journal Template'!D4088,Checks!S:U,3,0),0)="A","Entry with System fund Dept","")),"")</f>
        <v/>
      </c>
      <c r="X3676" t="s">
        <v>5529</v>
      </c>
      <c r="Y3676" t="s">
        <v>386</v>
      </c>
      <c r="Z3676" t="s">
        <v>15977</v>
      </c>
      <c r="AA3676" t="s">
        <v>391</v>
      </c>
      <c r="AB3676" t="s">
        <v>125</v>
      </c>
      <c r="AC3676" s="150" t="str">
        <f>IFERROR(IF(JRF!C3689="","",IF(AND(VLOOKUP(JRF!C3689,X:AA,4,0)=JRF!B3689,VLOOKUP(JRF!C3689,X:Y,2,0)="A"),"","Inactive Dept Combo Error")),"Inactive Dept Combo Error")</f>
        <v/>
      </c>
      <c r="AD3676" t="str">
        <f>IFERROR(IF('Journal Template'!D4088="","",IF(AND(VLOOKUP('Journal Template'!D4088,X:AA,4,0)='Journal Template'!A4088,VLOOKUP('Journal Template'!D4088,X:Y,2,0)="A"),"","Inactive Dept Combo Error")),"")</f>
        <v/>
      </c>
      <c r="AK3676" s="150" t="str">
        <f>IF(JRF!B3689="","",IF(JRF!B3689=IFERROR(VLOOKUP(JRF!B3689,Checks!AI:AI,1,0),0),"Entry in Branch/Satellite BU's",""))</f>
        <v/>
      </c>
      <c r="AL3676" t="str">
        <f>IFERROR(IF('Journal Template'!A4088="","",IF('Journal Template'!A4088=IFERROR(VLOOKUP('Journal Template'!A4088,Checks!AI:AI,1,0),0),"Entry in Branch/Satellite BU's","")),"")</f>
        <v/>
      </c>
      <c r="AO3676" s="171"/>
      <c r="AP3676" s="171"/>
      <c r="AQ3676" s="171"/>
      <c r="AR3676" s="171"/>
      <c r="CI3676" t="str">
        <f>IF(JRF!F3689&gt;0,"",IF(JRF!B3689="","",IF(LEFT(JRF!B3689,1)=IFERROR(VLOOKUP(LEFT(JRF!B3689,1),$CF$2:$CF$5,1,0),0),"Product Code Required",IF(JRF!C3689="","",IF(JRF!C3689=IFERROR(VLOOKUP(JRF!C3689,$CH:$CH,1,0),0),"Product Code Required","NA")))))</f>
        <v/>
      </c>
      <c r="CJ3676" t="str">
        <f>IF(JRF!AV3689&gt;0,"",IF(JRF!Q3689="","",IF(LEFT(JRF!Q3689,1)=IFERROR(VLOOKUP(LEFT(JRF!Q3689,1),$CF$2:$CF$5,1,0),0),"Product Code Required",IF(JRF!V3689="","",IF(JRF!V3689=IFERROR(VLOOKUP(JRF!V3689,$CH:$CH,1,0),0),"Product Code Required","NA")))))</f>
        <v/>
      </c>
      <c r="CK3676" t="str">
        <f>IFERROR(IF(LEN('Journal Template'!F3687)&gt;0,"",IF('Journal Template'!A3687="","",IF(LEFT('Journal Template'!A3687,1)=IFERROR(VLOOKUP(LEFT('Journal Template'!A3687,1),Checks!$CF$2:$CF$5,1,0),0),"Product Code Required",IF('Journal Template'!D3687="","",IF('Journal Template'!D3687=IFERROR(VLOOKUP('Journal Template'!D3687,Checks!$CH:$CH,1,0),0),"Product Code Required","NA"))))),"")</f>
        <v/>
      </c>
    </row>
    <row r="3677" spans="14:89">
      <c r="N3677" t="s">
        <v>15978</v>
      </c>
      <c r="O3677" t="s">
        <v>15979</v>
      </c>
      <c r="P3677" t="s">
        <v>386</v>
      </c>
      <c r="Q3677" s="150" t="str">
        <f>IF(JRF!D3690="","",IF(IFERROR(VLOOKUP(JRF!D3690,Checks!N:P,3,0),0)="A","","Inactive account in Use"))</f>
        <v/>
      </c>
      <c r="R3677" t="str">
        <f>IFERROR(IF('Journal Template'!C4089="","",IF(IFERROR(VLOOKUP('Journal Template'!C4089,Checks!N:P,3,0),0)="A","","Inactive account in Use")),"")</f>
        <v/>
      </c>
      <c r="V3677" s="150" t="str">
        <f>IF(JRF!C3690="","",IF(IFERROR(VLOOKUP(JRF!C3690,Checks!S:U,3,0),0)="A","Entry with System fund Dept",""))</f>
        <v/>
      </c>
      <c r="W3677" t="str">
        <f>IFERROR(IF('Journal Template'!D4089="","",IF(IFERROR(VLOOKUP('Journal Template'!D4089,Checks!S:U,3,0),0)="A","Entry with System fund Dept","")),"")</f>
        <v/>
      </c>
      <c r="X3677" t="s">
        <v>4173</v>
      </c>
      <c r="Y3677" t="s">
        <v>386</v>
      </c>
      <c r="Z3677" t="s">
        <v>15980</v>
      </c>
      <c r="AA3677" t="s">
        <v>391</v>
      </c>
      <c r="AB3677" t="s">
        <v>125</v>
      </c>
      <c r="AC3677" s="150" t="str">
        <f>IFERROR(IF(JRF!C3690="","",IF(AND(VLOOKUP(JRF!C3690,X:AA,4,0)=JRF!B3690,VLOOKUP(JRF!C3690,X:Y,2,0)="A"),"","Inactive Dept Combo Error")),"Inactive Dept Combo Error")</f>
        <v/>
      </c>
      <c r="AD3677" t="str">
        <f>IFERROR(IF('Journal Template'!D4089="","",IF(AND(VLOOKUP('Journal Template'!D4089,X:AA,4,0)='Journal Template'!A4089,VLOOKUP('Journal Template'!D4089,X:Y,2,0)="A"),"","Inactive Dept Combo Error")),"")</f>
        <v/>
      </c>
      <c r="AK3677" s="150" t="str">
        <f>IF(JRF!B3690="","",IF(JRF!B3690=IFERROR(VLOOKUP(JRF!B3690,Checks!AI:AI,1,0),0),"Entry in Branch/Satellite BU's",""))</f>
        <v/>
      </c>
      <c r="AL3677" t="str">
        <f>IFERROR(IF('Journal Template'!A4089="","",IF('Journal Template'!A4089=IFERROR(VLOOKUP('Journal Template'!A4089,Checks!AI:AI,1,0),0),"Entry in Branch/Satellite BU's","")),"")</f>
        <v/>
      </c>
      <c r="AO3677" s="171"/>
      <c r="AP3677" s="171"/>
      <c r="AQ3677" s="171"/>
      <c r="AR3677" s="171"/>
      <c r="CI3677" t="str">
        <f>IF(JRF!F3690&gt;0,"",IF(JRF!B3690="","",IF(LEFT(JRF!B3690,1)=IFERROR(VLOOKUP(LEFT(JRF!B3690,1),$CF$2:$CF$5,1,0),0),"Product Code Required",IF(JRF!C3690="","",IF(JRF!C3690=IFERROR(VLOOKUP(JRF!C3690,$CH:$CH,1,0),0),"Product Code Required","NA")))))</f>
        <v/>
      </c>
      <c r="CJ3677" t="str">
        <f>IF(JRF!AV3690&gt;0,"",IF(JRF!Q3690="","",IF(LEFT(JRF!Q3690,1)=IFERROR(VLOOKUP(LEFT(JRF!Q3690,1),$CF$2:$CF$5,1,0),0),"Product Code Required",IF(JRF!V3690="","",IF(JRF!V3690=IFERROR(VLOOKUP(JRF!V3690,$CH:$CH,1,0),0),"Product Code Required","NA")))))</f>
        <v/>
      </c>
      <c r="CK3677" t="str">
        <f>IFERROR(IF(LEN('Journal Template'!F3688)&gt;0,"",IF('Journal Template'!A3688="","",IF(LEFT('Journal Template'!A3688,1)=IFERROR(VLOOKUP(LEFT('Journal Template'!A3688,1),Checks!$CF$2:$CF$5,1,0),0),"Product Code Required",IF('Journal Template'!D3688="","",IF('Journal Template'!D3688=IFERROR(VLOOKUP('Journal Template'!D3688,Checks!$CH:$CH,1,0),0),"Product Code Required","NA"))))),"")</f>
        <v/>
      </c>
    </row>
    <row r="3678" spans="14:89">
      <c r="N3678" t="s">
        <v>15981</v>
      </c>
      <c r="O3678" t="s">
        <v>15982</v>
      </c>
      <c r="P3678" t="s">
        <v>386</v>
      </c>
      <c r="Q3678" s="150" t="str">
        <f>IF(JRF!D3691="","",IF(IFERROR(VLOOKUP(JRF!D3691,Checks!N:P,3,0),0)="A","","Inactive account in Use"))</f>
        <v/>
      </c>
      <c r="R3678" t="str">
        <f>IFERROR(IF('Journal Template'!C4090="","",IF(IFERROR(VLOOKUP('Journal Template'!C4090,Checks!N:P,3,0),0)="A","","Inactive account in Use")),"")</f>
        <v/>
      </c>
      <c r="V3678" s="150" t="str">
        <f>IF(JRF!C3691="","",IF(IFERROR(VLOOKUP(JRF!C3691,Checks!S:U,3,0),0)="A","Entry with System fund Dept",""))</f>
        <v/>
      </c>
      <c r="W3678" t="str">
        <f>IFERROR(IF('Journal Template'!D4090="","",IF(IFERROR(VLOOKUP('Journal Template'!D4090,Checks!S:U,3,0),0)="A","Entry with System fund Dept","")),"")</f>
        <v/>
      </c>
      <c r="X3678" t="s">
        <v>15983</v>
      </c>
      <c r="Y3678" t="s">
        <v>389</v>
      </c>
      <c r="Z3678" t="s">
        <v>15984</v>
      </c>
      <c r="AA3678" t="s">
        <v>391</v>
      </c>
      <c r="AB3678" t="s">
        <v>125</v>
      </c>
      <c r="AC3678" s="150" t="str">
        <f>IFERROR(IF(JRF!C3691="","",IF(AND(VLOOKUP(JRF!C3691,X:AA,4,0)=JRF!B3691,VLOOKUP(JRF!C3691,X:Y,2,0)="A"),"","Inactive Dept Combo Error")),"Inactive Dept Combo Error")</f>
        <v/>
      </c>
      <c r="AD3678" t="str">
        <f>IFERROR(IF('Journal Template'!D4090="","",IF(AND(VLOOKUP('Journal Template'!D4090,X:AA,4,0)='Journal Template'!A4090,VLOOKUP('Journal Template'!D4090,X:Y,2,0)="A"),"","Inactive Dept Combo Error")),"")</f>
        <v/>
      </c>
      <c r="AK3678" s="150" t="str">
        <f>IF(JRF!B3691="","",IF(JRF!B3691=IFERROR(VLOOKUP(JRF!B3691,Checks!AI:AI,1,0),0),"Entry in Branch/Satellite BU's",""))</f>
        <v/>
      </c>
      <c r="AL3678" t="str">
        <f>IFERROR(IF('Journal Template'!A4090="","",IF('Journal Template'!A4090=IFERROR(VLOOKUP('Journal Template'!A4090,Checks!AI:AI,1,0),0),"Entry in Branch/Satellite BU's","")),"")</f>
        <v/>
      </c>
      <c r="AO3678" s="171"/>
      <c r="AP3678" s="171"/>
      <c r="AQ3678" s="171"/>
      <c r="AR3678" s="171"/>
      <c r="CI3678" t="str">
        <f>IF(JRF!F3691&gt;0,"",IF(JRF!B3691="","",IF(LEFT(JRF!B3691,1)=IFERROR(VLOOKUP(LEFT(JRF!B3691,1),$CF$2:$CF$5,1,0),0),"Product Code Required",IF(JRF!C3691="","",IF(JRF!C3691=IFERROR(VLOOKUP(JRF!C3691,$CH:$CH,1,0),0),"Product Code Required","NA")))))</f>
        <v/>
      </c>
      <c r="CJ3678" t="str">
        <f>IF(JRF!AV3691&gt;0,"",IF(JRF!Q3691="","",IF(LEFT(JRF!Q3691,1)=IFERROR(VLOOKUP(LEFT(JRF!Q3691,1),$CF$2:$CF$5,1,0),0),"Product Code Required",IF(JRF!V3691="","",IF(JRF!V3691=IFERROR(VLOOKUP(JRF!V3691,$CH:$CH,1,0),0),"Product Code Required","NA")))))</f>
        <v/>
      </c>
      <c r="CK3678" t="str">
        <f>IFERROR(IF(LEN('Journal Template'!F3689)&gt;0,"",IF('Journal Template'!A3689="","",IF(LEFT('Journal Template'!A3689,1)=IFERROR(VLOOKUP(LEFT('Journal Template'!A3689,1),Checks!$CF$2:$CF$5,1,0),0),"Product Code Required",IF('Journal Template'!D3689="","",IF('Journal Template'!D3689=IFERROR(VLOOKUP('Journal Template'!D3689,Checks!$CH:$CH,1,0),0),"Product Code Required","NA"))))),"")</f>
        <v/>
      </c>
    </row>
    <row r="3679" spans="14:89">
      <c r="N3679" t="s">
        <v>15985</v>
      </c>
      <c r="O3679" t="s">
        <v>15986</v>
      </c>
      <c r="P3679" t="s">
        <v>386</v>
      </c>
      <c r="Q3679" s="150" t="str">
        <f>IF(JRF!D3692="","",IF(IFERROR(VLOOKUP(JRF!D3692,Checks!N:P,3,0),0)="A","","Inactive account in Use"))</f>
        <v/>
      </c>
      <c r="R3679" t="str">
        <f>IFERROR(IF('Journal Template'!C4091="","",IF(IFERROR(VLOOKUP('Journal Template'!C4091,Checks!N:P,3,0),0)="A","","Inactive account in Use")),"")</f>
        <v/>
      </c>
      <c r="V3679" s="150" t="str">
        <f>IF(JRF!C3692="","",IF(IFERROR(VLOOKUP(JRF!C3692,Checks!S:U,3,0),0)="A","Entry with System fund Dept",""))</f>
        <v/>
      </c>
      <c r="W3679" t="str">
        <f>IFERROR(IF('Journal Template'!D4091="","",IF(IFERROR(VLOOKUP('Journal Template'!D4091,Checks!S:U,3,0),0)="A","Entry with System fund Dept","")),"")</f>
        <v/>
      </c>
      <c r="X3679" t="s">
        <v>15987</v>
      </c>
      <c r="Y3679" t="s">
        <v>389</v>
      </c>
      <c r="Z3679" t="s">
        <v>15988</v>
      </c>
      <c r="AA3679" t="s">
        <v>391</v>
      </c>
      <c r="AB3679" t="s">
        <v>125</v>
      </c>
      <c r="AC3679" s="150" t="str">
        <f>IFERROR(IF(JRF!C3692="","",IF(AND(VLOOKUP(JRF!C3692,X:AA,4,0)=JRF!B3692,VLOOKUP(JRF!C3692,X:Y,2,0)="A"),"","Inactive Dept Combo Error")),"Inactive Dept Combo Error")</f>
        <v/>
      </c>
      <c r="AD3679" t="str">
        <f>IFERROR(IF('Journal Template'!D4091="","",IF(AND(VLOOKUP('Journal Template'!D4091,X:AA,4,0)='Journal Template'!A4091,VLOOKUP('Journal Template'!D4091,X:Y,2,0)="A"),"","Inactive Dept Combo Error")),"")</f>
        <v/>
      </c>
      <c r="AK3679" s="150" t="str">
        <f>IF(JRF!B3692="","",IF(JRF!B3692=IFERROR(VLOOKUP(JRF!B3692,Checks!AI:AI,1,0),0),"Entry in Branch/Satellite BU's",""))</f>
        <v/>
      </c>
      <c r="AL3679" t="str">
        <f>IFERROR(IF('Journal Template'!A4091="","",IF('Journal Template'!A4091=IFERROR(VLOOKUP('Journal Template'!A4091,Checks!AI:AI,1,0),0),"Entry in Branch/Satellite BU's","")),"")</f>
        <v/>
      </c>
      <c r="AO3679" s="171"/>
      <c r="AP3679" s="171"/>
      <c r="AQ3679" s="171"/>
      <c r="AR3679" s="171"/>
      <c r="CI3679" t="str">
        <f>IF(JRF!F3692&gt;0,"",IF(JRF!B3692="","",IF(LEFT(JRF!B3692,1)=IFERROR(VLOOKUP(LEFT(JRF!B3692,1),$CF$2:$CF$5,1,0),0),"Product Code Required",IF(JRF!C3692="","",IF(JRF!C3692=IFERROR(VLOOKUP(JRF!C3692,$CH:$CH,1,0),0),"Product Code Required","NA")))))</f>
        <v/>
      </c>
      <c r="CJ3679" t="str">
        <f>IF(JRF!AV3692&gt;0,"",IF(JRF!Q3692="","",IF(LEFT(JRF!Q3692,1)=IFERROR(VLOOKUP(LEFT(JRF!Q3692,1),$CF$2:$CF$5,1,0),0),"Product Code Required",IF(JRF!V3692="","",IF(JRF!V3692=IFERROR(VLOOKUP(JRF!V3692,$CH:$CH,1,0),0),"Product Code Required","NA")))))</f>
        <v/>
      </c>
      <c r="CK3679" t="str">
        <f>IFERROR(IF(LEN('Journal Template'!F3690)&gt;0,"",IF('Journal Template'!A3690="","",IF(LEFT('Journal Template'!A3690,1)=IFERROR(VLOOKUP(LEFT('Journal Template'!A3690,1),Checks!$CF$2:$CF$5,1,0),0),"Product Code Required",IF('Journal Template'!D3690="","",IF('Journal Template'!D3690=IFERROR(VLOOKUP('Journal Template'!D3690,Checks!$CH:$CH,1,0),0),"Product Code Required","NA"))))),"")</f>
        <v/>
      </c>
    </row>
    <row r="3680" spans="14:89">
      <c r="N3680" t="s">
        <v>15989</v>
      </c>
      <c r="O3680" t="s">
        <v>15990</v>
      </c>
      <c r="P3680" t="s">
        <v>386</v>
      </c>
      <c r="Q3680" s="150" t="str">
        <f>IF(JRF!D3693="","",IF(IFERROR(VLOOKUP(JRF!D3693,Checks!N:P,3,0),0)="A","","Inactive account in Use"))</f>
        <v/>
      </c>
      <c r="R3680" t="str">
        <f>IFERROR(IF('Journal Template'!C4092="","",IF(IFERROR(VLOOKUP('Journal Template'!C4092,Checks!N:P,3,0),0)="A","","Inactive account in Use")),"")</f>
        <v/>
      </c>
      <c r="V3680" s="150" t="str">
        <f>IF(JRF!C3693="","",IF(IFERROR(VLOOKUP(JRF!C3693,Checks!S:U,3,0),0)="A","Entry with System fund Dept",""))</f>
        <v/>
      </c>
      <c r="W3680" t="str">
        <f>IFERROR(IF('Journal Template'!D4092="","",IF(IFERROR(VLOOKUP('Journal Template'!D4092,Checks!S:U,3,0),0)="A","Entry with System fund Dept","")),"")</f>
        <v/>
      </c>
      <c r="X3680" t="s">
        <v>15991</v>
      </c>
      <c r="Y3680" t="s">
        <v>389</v>
      </c>
      <c r="Z3680" t="s">
        <v>15992</v>
      </c>
      <c r="AA3680" t="s">
        <v>391</v>
      </c>
      <c r="AB3680" t="s">
        <v>125</v>
      </c>
      <c r="AC3680" s="150" t="str">
        <f>IFERROR(IF(JRF!C3693="","",IF(AND(VLOOKUP(JRF!C3693,X:AA,4,0)=JRF!B3693,VLOOKUP(JRF!C3693,X:Y,2,0)="A"),"","Inactive Dept Combo Error")),"Inactive Dept Combo Error")</f>
        <v/>
      </c>
      <c r="AD3680" t="str">
        <f>IFERROR(IF('Journal Template'!D4092="","",IF(AND(VLOOKUP('Journal Template'!D4092,X:AA,4,0)='Journal Template'!A4092,VLOOKUP('Journal Template'!D4092,X:Y,2,0)="A"),"","Inactive Dept Combo Error")),"")</f>
        <v/>
      </c>
      <c r="AK3680" s="150" t="str">
        <f>IF(JRF!B3693="","",IF(JRF!B3693=IFERROR(VLOOKUP(JRF!B3693,Checks!AI:AI,1,0),0),"Entry in Branch/Satellite BU's",""))</f>
        <v/>
      </c>
      <c r="AL3680" t="str">
        <f>IFERROR(IF('Journal Template'!A4092="","",IF('Journal Template'!A4092=IFERROR(VLOOKUP('Journal Template'!A4092,Checks!AI:AI,1,0),0),"Entry in Branch/Satellite BU's","")),"")</f>
        <v/>
      </c>
      <c r="AO3680" s="171"/>
      <c r="AP3680" s="171"/>
      <c r="AQ3680" s="171"/>
      <c r="AR3680" s="171"/>
      <c r="CI3680" t="str">
        <f>IF(JRF!F3693&gt;0,"",IF(JRF!B3693="","",IF(LEFT(JRF!B3693,1)=IFERROR(VLOOKUP(LEFT(JRF!B3693,1),$CF$2:$CF$5,1,0),0),"Product Code Required",IF(JRF!C3693="","",IF(JRF!C3693=IFERROR(VLOOKUP(JRF!C3693,$CH:$CH,1,0),0),"Product Code Required","NA")))))</f>
        <v/>
      </c>
      <c r="CJ3680" t="str">
        <f>IF(JRF!AV3693&gt;0,"",IF(JRF!Q3693="","",IF(LEFT(JRF!Q3693,1)=IFERROR(VLOOKUP(LEFT(JRF!Q3693,1),$CF$2:$CF$5,1,0),0),"Product Code Required",IF(JRF!V3693="","",IF(JRF!V3693=IFERROR(VLOOKUP(JRF!V3693,$CH:$CH,1,0),0),"Product Code Required","NA")))))</f>
        <v/>
      </c>
      <c r="CK3680" t="str">
        <f>IFERROR(IF(LEN('Journal Template'!F3691)&gt;0,"",IF('Journal Template'!A3691="","",IF(LEFT('Journal Template'!A3691,1)=IFERROR(VLOOKUP(LEFT('Journal Template'!A3691,1),Checks!$CF$2:$CF$5,1,0),0),"Product Code Required",IF('Journal Template'!D3691="","",IF('Journal Template'!D3691=IFERROR(VLOOKUP('Journal Template'!D3691,Checks!$CH:$CH,1,0),0),"Product Code Required","NA"))))),"")</f>
        <v/>
      </c>
    </row>
    <row r="3681" spans="14:89">
      <c r="N3681" t="s">
        <v>15993</v>
      </c>
      <c r="O3681" t="s">
        <v>15994</v>
      </c>
      <c r="P3681" t="s">
        <v>386</v>
      </c>
      <c r="Q3681" s="150" t="str">
        <f>IF(JRF!D3694="","",IF(IFERROR(VLOOKUP(JRF!D3694,Checks!N:P,3,0),0)="A","","Inactive account in Use"))</f>
        <v/>
      </c>
      <c r="R3681" t="str">
        <f>IFERROR(IF('Journal Template'!C4093="","",IF(IFERROR(VLOOKUP('Journal Template'!C4093,Checks!N:P,3,0),0)="A","","Inactive account in Use")),"")</f>
        <v/>
      </c>
      <c r="V3681" s="150" t="str">
        <f>IF(JRF!C3694="","",IF(IFERROR(VLOOKUP(JRF!C3694,Checks!S:U,3,0),0)="A","Entry with System fund Dept",""))</f>
        <v/>
      </c>
      <c r="W3681" t="str">
        <f>IFERROR(IF('Journal Template'!D4093="","",IF(IFERROR(VLOOKUP('Journal Template'!D4093,Checks!S:U,3,0),0)="A","Entry with System fund Dept","")),"")</f>
        <v/>
      </c>
      <c r="X3681" t="s">
        <v>15995</v>
      </c>
      <c r="Y3681" t="s">
        <v>389</v>
      </c>
      <c r="Z3681" t="s">
        <v>15996</v>
      </c>
      <c r="AA3681" t="s">
        <v>391</v>
      </c>
      <c r="AB3681" t="s">
        <v>125</v>
      </c>
      <c r="AC3681" s="150" t="str">
        <f>IFERROR(IF(JRF!C3694="","",IF(AND(VLOOKUP(JRF!C3694,X:AA,4,0)=JRF!B3694,VLOOKUP(JRF!C3694,X:Y,2,0)="A"),"","Inactive Dept Combo Error")),"Inactive Dept Combo Error")</f>
        <v/>
      </c>
      <c r="AD3681" t="str">
        <f>IFERROR(IF('Journal Template'!D4093="","",IF(AND(VLOOKUP('Journal Template'!D4093,X:AA,4,0)='Journal Template'!A4093,VLOOKUP('Journal Template'!D4093,X:Y,2,0)="A"),"","Inactive Dept Combo Error")),"")</f>
        <v/>
      </c>
      <c r="AK3681" s="150" t="str">
        <f>IF(JRF!B3694="","",IF(JRF!B3694=IFERROR(VLOOKUP(JRF!B3694,Checks!AI:AI,1,0),0),"Entry in Branch/Satellite BU's",""))</f>
        <v/>
      </c>
      <c r="AL3681" t="str">
        <f>IFERROR(IF('Journal Template'!A4093="","",IF('Journal Template'!A4093=IFERROR(VLOOKUP('Journal Template'!A4093,Checks!AI:AI,1,0),0),"Entry in Branch/Satellite BU's","")),"")</f>
        <v/>
      </c>
      <c r="AO3681" s="171"/>
      <c r="AP3681" s="171"/>
      <c r="AQ3681" s="171"/>
      <c r="AR3681" s="171"/>
      <c r="CI3681" t="str">
        <f>IF(JRF!F3694&gt;0,"",IF(JRF!B3694="","",IF(LEFT(JRF!B3694,1)=IFERROR(VLOOKUP(LEFT(JRF!B3694,1),$CF$2:$CF$5,1,0),0),"Product Code Required",IF(JRF!C3694="","",IF(JRF!C3694=IFERROR(VLOOKUP(JRF!C3694,$CH:$CH,1,0),0),"Product Code Required","NA")))))</f>
        <v/>
      </c>
      <c r="CJ3681" t="str">
        <f>IF(JRF!AV3694&gt;0,"",IF(JRF!Q3694="","",IF(LEFT(JRF!Q3694,1)=IFERROR(VLOOKUP(LEFT(JRF!Q3694,1),$CF$2:$CF$5,1,0),0),"Product Code Required",IF(JRF!V3694="","",IF(JRF!V3694=IFERROR(VLOOKUP(JRF!V3694,$CH:$CH,1,0),0),"Product Code Required","NA")))))</f>
        <v/>
      </c>
      <c r="CK3681" t="str">
        <f>IFERROR(IF(LEN('Journal Template'!F3692)&gt;0,"",IF('Journal Template'!A3692="","",IF(LEFT('Journal Template'!A3692,1)=IFERROR(VLOOKUP(LEFT('Journal Template'!A3692,1),Checks!$CF$2:$CF$5,1,0),0),"Product Code Required",IF('Journal Template'!D3692="","",IF('Journal Template'!D3692=IFERROR(VLOOKUP('Journal Template'!D3692,Checks!$CH:$CH,1,0),0),"Product Code Required","NA"))))),"")</f>
        <v/>
      </c>
    </row>
    <row r="3682" spans="14:89">
      <c r="N3682" t="s">
        <v>15997</v>
      </c>
      <c r="O3682" t="s">
        <v>15998</v>
      </c>
      <c r="P3682" t="s">
        <v>386</v>
      </c>
      <c r="Q3682" s="150" t="str">
        <f>IF(JRF!D3695="","",IF(IFERROR(VLOOKUP(JRF!D3695,Checks!N:P,3,0),0)="A","","Inactive account in Use"))</f>
        <v/>
      </c>
      <c r="R3682" t="str">
        <f>IFERROR(IF('Journal Template'!C4094="","",IF(IFERROR(VLOOKUP('Journal Template'!C4094,Checks!N:P,3,0),0)="A","","Inactive account in Use")),"")</f>
        <v/>
      </c>
      <c r="V3682" s="150" t="str">
        <f>IF(JRF!C3695="","",IF(IFERROR(VLOOKUP(JRF!C3695,Checks!S:U,3,0),0)="A","Entry with System fund Dept",""))</f>
        <v/>
      </c>
      <c r="W3682" t="str">
        <f>IFERROR(IF('Journal Template'!D4094="","",IF(IFERROR(VLOOKUP('Journal Template'!D4094,Checks!S:U,3,0),0)="A","Entry with System fund Dept","")),"")</f>
        <v/>
      </c>
      <c r="X3682" t="s">
        <v>15999</v>
      </c>
      <c r="Y3682" t="s">
        <v>389</v>
      </c>
      <c r="Z3682" t="s">
        <v>16000</v>
      </c>
      <c r="AA3682" t="s">
        <v>391</v>
      </c>
      <c r="AB3682" t="s">
        <v>125</v>
      </c>
      <c r="AC3682" s="150" t="str">
        <f>IFERROR(IF(JRF!C3695="","",IF(AND(VLOOKUP(JRF!C3695,X:AA,4,0)=JRF!B3695,VLOOKUP(JRF!C3695,X:Y,2,0)="A"),"","Inactive Dept Combo Error")),"Inactive Dept Combo Error")</f>
        <v/>
      </c>
      <c r="AD3682" t="str">
        <f>IFERROR(IF('Journal Template'!D4094="","",IF(AND(VLOOKUP('Journal Template'!D4094,X:AA,4,0)='Journal Template'!A4094,VLOOKUP('Journal Template'!D4094,X:Y,2,0)="A"),"","Inactive Dept Combo Error")),"")</f>
        <v/>
      </c>
      <c r="AK3682" s="150" t="str">
        <f>IF(JRF!B3695="","",IF(JRF!B3695=IFERROR(VLOOKUP(JRF!B3695,Checks!AI:AI,1,0),0),"Entry in Branch/Satellite BU's",""))</f>
        <v/>
      </c>
      <c r="AL3682" t="str">
        <f>IFERROR(IF('Journal Template'!A4094="","",IF('Journal Template'!A4094=IFERROR(VLOOKUP('Journal Template'!A4094,Checks!AI:AI,1,0),0),"Entry in Branch/Satellite BU's","")),"")</f>
        <v/>
      </c>
      <c r="AO3682" s="171"/>
      <c r="AP3682" s="171"/>
      <c r="AQ3682" s="171"/>
      <c r="AR3682" s="171"/>
      <c r="CI3682" t="str">
        <f>IF(JRF!F3695&gt;0,"",IF(JRF!B3695="","",IF(LEFT(JRF!B3695,1)=IFERROR(VLOOKUP(LEFT(JRF!B3695,1),$CF$2:$CF$5,1,0),0),"Product Code Required",IF(JRF!C3695="","",IF(JRF!C3695=IFERROR(VLOOKUP(JRF!C3695,$CH:$CH,1,0),0),"Product Code Required","NA")))))</f>
        <v/>
      </c>
      <c r="CJ3682" t="str">
        <f>IF(JRF!AV3695&gt;0,"",IF(JRF!Q3695="","",IF(LEFT(JRF!Q3695,1)=IFERROR(VLOOKUP(LEFT(JRF!Q3695,1),$CF$2:$CF$5,1,0),0),"Product Code Required",IF(JRF!V3695="","",IF(JRF!V3695=IFERROR(VLOOKUP(JRF!V3695,$CH:$CH,1,0),0),"Product Code Required","NA")))))</f>
        <v/>
      </c>
      <c r="CK3682" t="str">
        <f>IFERROR(IF(LEN('Journal Template'!F3693)&gt;0,"",IF('Journal Template'!A3693="","",IF(LEFT('Journal Template'!A3693,1)=IFERROR(VLOOKUP(LEFT('Journal Template'!A3693,1),Checks!$CF$2:$CF$5,1,0),0),"Product Code Required",IF('Journal Template'!D3693="","",IF('Journal Template'!D3693=IFERROR(VLOOKUP('Journal Template'!D3693,Checks!$CH:$CH,1,0),0),"Product Code Required","NA"))))),"")</f>
        <v/>
      </c>
    </row>
    <row r="3683" spans="14:89">
      <c r="N3683" t="s">
        <v>16001</v>
      </c>
      <c r="O3683" t="s">
        <v>16002</v>
      </c>
      <c r="P3683" t="s">
        <v>386</v>
      </c>
      <c r="Q3683" s="150" t="str">
        <f>IF(JRF!D3696="","",IF(IFERROR(VLOOKUP(JRF!D3696,Checks!N:P,3,0),0)="A","","Inactive account in Use"))</f>
        <v/>
      </c>
      <c r="R3683" t="str">
        <f>IFERROR(IF('Journal Template'!C4095="","",IF(IFERROR(VLOOKUP('Journal Template'!C4095,Checks!N:P,3,0),0)="A","","Inactive account in Use")),"")</f>
        <v/>
      </c>
      <c r="V3683" s="150" t="str">
        <f>IF(JRF!C3696="","",IF(IFERROR(VLOOKUP(JRF!C3696,Checks!S:U,3,0),0)="A","Entry with System fund Dept",""))</f>
        <v/>
      </c>
      <c r="W3683" t="str">
        <f>IFERROR(IF('Journal Template'!D4095="","",IF(IFERROR(VLOOKUP('Journal Template'!D4095,Checks!S:U,3,0),0)="A","Entry with System fund Dept","")),"")</f>
        <v/>
      </c>
      <c r="X3683" t="s">
        <v>16003</v>
      </c>
      <c r="Y3683" t="s">
        <v>389</v>
      </c>
      <c r="Z3683" t="s">
        <v>16004</v>
      </c>
      <c r="AA3683" t="s">
        <v>391</v>
      </c>
      <c r="AB3683" t="s">
        <v>125</v>
      </c>
      <c r="AC3683" s="150" t="str">
        <f>IFERROR(IF(JRF!C3696="","",IF(AND(VLOOKUP(JRF!C3696,X:AA,4,0)=JRF!B3696,VLOOKUP(JRF!C3696,X:Y,2,0)="A"),"","Inactive Dept Combo Error")),"Inactive Dept Combo Error")</f>
        <v/>
      </c>
      <c r="AD3683" t="str">
        <f>IFERROR(IF('Journal Template'!D4095="","",IF(AND(VLOOKUP('Journal Template'!D4095,X:AA,4,0)='Journal Template'!A4095,VLOOKUP('Journal Template'!D4095,X:Y,2,0)="A"),"","Inactive Dept Combo Error")),"")</f>
        <v/>
      </c>
      <c r="AK3683" s="150" t="str">
        <f>IF(JRF!B3696="","",IF(JRF!B3696=IFERROR(VLOOKUP(JRF!B3696,Checks!AI:AI,1,0),0),"Entry in Branch/Satellite BU's",""))</f>
        <v/>
      </c>
      <c r="AL3683" t="str">
        <f>IFERROR(IF('Journal Template'!A4095="","",IF('Journal Template'!A4095=IFERROR(VLOOKUP('Journal Template'!A4095,Checks!AI:AI,1,0),0),"Entry in Branch/Satellite BU's","")),"")</f>
        <v/>
      </c>
      <c r="AO3683" s="171"/>
      <c r="AP3683" s="171"/>
      <c r="AQ3683" s="171"/>
      <c r="AR3683" s="171"/>
      <c r="CI3683" t="str">
        <f>IF(JRF!F3696&gt;0,"",IF(JRF!B3696="","",IF(LEFT(JRF!B3696,1)=IFERROR(VLOOKUP(LEFT(JRF!B3696,1),$CF$2:$CF$5,1,0),0),"Product Code Required",IF(JRF!C3696="","",IF(JRF!C3696=IFERROR(VLOOKUP(JRF!C3696,$CH:$CH,1,0),0),"Product Code Required","NA")))))</f>
        <v/>
      </c>
      <c r="CJ3683" t="str">
        <f>IF(JRF!AV3696&gt;0,"",IF(JRF!Q3696="","",IF(LEFT(JRF!Q3696,1)=IFERROR(VLOOKUP(LEFT(JRF!Q3696,1),$CF$2:$CF$5,1,0),0),"Product Code Required",IF(JRF!V3696="","",IF(JRF!V3696=IFERROR(VLOOKUP(JRF!V3696,$CH:$CH,1,0),0),"Product Code Required","NA")))))</f>
        <v/>
      </c>
      <c r="CK3683" t="str">
        <f>IFERROR(IF(LEN('Journal Template'!F3694)&gt;0,"",IF('Journal Template'!A3694="","",IF(LEFT('Journal Template'!A3694,1)=IFERROR(VLOOKUP(LEFT('Journal Template'!A3694,1),Checks!$CF$2:$CF$5,1,0),0),"Product Code Required",IF('Journal Template'!D3694="","",IF('Journal Template'!D3694=IFERROR(VLOOKUP('Journal Template'!D3694,Checks!$CH:$CH,1,0),0),"Product Code Required","NA"))))),"")</f>
        <v/>
      </c>
    </row>
    <row r="3684" spans="14:89">
      <c r="N3684" t="s">
        <v>16005</v>
      </c>
      <c r="O3684" t="s">
        <v>16006</v>
      </c>
      <c r="P3684" t="s">
        <v>386</v>
      </c>
      <c r="Q3684" s="150" t="str">
        <f>IF(JRF!D3697="","",IF(IFERROR(VLOOKUP(JRF!D3697,Checks!N:P,3,0),0)="A","","Inactive account in Use"))</f>
        <v/>
      </c>
      <c r="R3684" t="str">
        <f>IFERROR(IF('Journal Template'!C4096="","",IF(IFERROR(VLOOKUP('Journal Template'!C4096,Checks!N:P,3,0),0)="A","","Inactive account in Use")),"")</f>
        <v/>
      </c>
      <c r="V3684" s="150" t="str">
        <f>IF(JRF!C3697="","",IF(IFERROR(VLOOKUP(JRF!C3697,Checks!S:U,3,0),0)="A","Entry with System fund Dept",""))</f>
        <v/>
      </c>
      <c r="W3684" t="str">
        <f>IFERROR(IF('Journal Template'!D4096="","",IF(IFERROR(VLOOKUP('Journal Template'!D4096,Checks!S:U,3,0),0)="A","Entry with System fund Dept","")),"")</f>
        <v/>
      </c>
      <c r="X3684" t="s">
        <v>16007</v>
      </c>
      <c r="Y3684" t="s">
        <v>389</v>
      </c>
      <c r="Z3684" t="s">
        <v>16008</v>
      </c>
      <c r="AA3684" t="s">
        <v>391</v>
      </c>
      <c r="AB3684" t="s">
        <v>125</v>
      </c>
      <c r="AC3684" s="150" t="str">
        <f>IFERROR(IF(JRF!C3697="","",IF(AND(VLOOKUP(JRF!C3697,X:AA,4,0)=JRF!B3697,VLOOKUP(JRF!C3697,X:Y,2,0)="A"),"","Inactive Dept Combo Error")),"Inactive Dept Combo Error")</f>
        <v/>
      </c>
      <c r="AD3684" t="str">
        <f>IFERROR(IF('Journal Template'!D4096="","",IF(AND(VLOOKUP('Journal Template'!D4096,X:AA,4,0)='Journal Template'!A4096,VLOOKUP('Journal Template'!D4096,X:Y,2,0)="A"),"","Inactive Dept Combo Error")),"")</f>
        <v/>
      </c>
      <c r="AK3684" s="150" t="str">
        <f>IF(JRF!B3697="","",IF(JRF!B3697=IFERROR(VLOOKUP(JRF!B3697,Checks!AI:AI,1,0),0),"Entry in Branch/Satellite BU's",""))</f>
        <v/>
      </c>
      <c r="AL3684" t="str">
        <f>IFERROR(IF('Journal Template'!A4096="","",IF('Journal Template'!A4096=IFERROR(VLOOKUP('Journal Template'!A4096,Checks!AI:AI,1,0),0),"Entry in Branch/Satellite BU's","")),"")</f>
        <v/>
      </c>
      <c r="AO3684" s="171"/>
      <c r="AP3684" s="171"/>
      <c r="AQ3684" s="171"/>
      <c r="AR3684" s="171"/>
      <c r="CI3684" t="str">
        <f>IF(JRF!F3697&gt;0,"",IF(JRF!B3697="","",IF(LEFT(JRF!B3697,1)=IFERROR(VLOOKUP(LEFT(JRF!B3697,1),$CF$2:$CF$5,1,0),0),"Product Code Required",IF(JRF!C3697="","",IF(JRF!C3697=IFERROR(VLOOKUP(JRF!C3697,$CH:$CH,1,0),0),"Product Code Required","NA")))))</f>
        <v/>
      </c>
      <c r="CJ3684" t="str">
        <f>IF(JRF!AV3697&gt;0,"",IF(JRF!Q3697="","",IF(LEFT(JRF!Q3697,1)=IFERROR(VLOOKUP(LEFT(JRF!Q3697,1),$CF$2:$CF$5,1,0),0),"Product Code Required",IF(JRF!V3697="","",IF(JRF!V3697=IFERROR(VLOOKUP(JRF!V3697,$CH:$CH,1,0),0),"Product Code Required","NA")))))</f>
        <v/>
      </c>
      <c r="CK3684" t="str">
        <f>IFERROR(IF(LEN('Journal Template'!F3695)&gt;0,"",IF('Journal Template'!A3695="","",IF(LEFT('Journal Template'!A3695,1)=IFERROR(VLOOKUP(LEFT('Journal Template'!A3695,1),Checks!$CF$2:$CF$5,1,0),0),"Product Code Required",IF('Journal Template'!D3695="","",IF('Journal Template'!D3695=IFERROR(VLOOKUP('Journal Template'!D3695,Checks!$CH:$CH,1,0),0),"Product Code Required","NA"))))),"")</f>
        <v/>
      </c>
    </row>
    <row r="3685" spans="14:89">
      <c r="N3685" t="s">
        <v>16009</v>
      </c>
      <c r="O3685" t="s">
        <v>16010</v>
      </c>
      <c r="P3685" t="s">
        <v>386</v>
      </c>
      <c r="Q3685" s="150" t="str">
        <f>IF(JRF!D3698="","",IF(IFERROR(VLOOKUP(JRF!D3698,Checks!N:P,3,0),0)="A","","Inactive account in Use"))</f>
        <v/>
      </c>
      <c r="R3685" t="str">
        <f>IFERROR(IF('Journal Template'!C4097="","",IF(IFERROR(VLOOKUP('Journal Template'!C4097,Checks!N:P,3,0),0)="A","","Inactive account in Use")),"")</f>
        <v/>
      </c>
      <c r="V3685" s="150" t="str">
        <f>IF(JRF!C3698="","",IF(IFERROR(VLOOKUP(JRF!C3698,Checks!S:U,3,0),0)="A","Entry with System fund Dept",""))</f>
        <v/>
      </c>
      <c r="W3685" t="str">
        <f>IFERROR(IF('Journal Template'!D4097="","",IF(IFERROR(VLOOKUP('Journal Template'!D4097,Checks!S:U,3,0),0)="A","Entry with System fund Dept","")),"")</f>
        <v/>
      </c>
      <c r="X3685" t="s">
        <v>16011</v>
      </c>
      <c r="Y3685" t="s">
        <v>389</v>
      </c>
      <c r="Z3685" t="s">
        <v>16012</v>
      </c>
      <c r="AA3685" t="s">
        <v>391</v>
      </c>
      <c r="AB3685" t="s">
        <v>125</v>
      </c>
      <c r="AC3685" s="150" t="str">
        <f>IFERROR(IF(JRF!C3698="","",IF(AND(VLOOKUP(JRF!C3698,X:AA,4,0)=JRF!B3698,VLOOKUP(JRF!C3698,X:Y,2,0)="A"),"","Inactive Dept Combo Error")),"Inactive Dept Combo Error")</f>
        <v/>
      </c>
      <c r="AD3685" t="str">
        <f>IFERROR(IF('Journal Template'!D4097="","",IF(AND(VLOOKUP('Journal Template'!D4097,X:AA,4,0)='Journal Template'!A4097,VLOOKUP('Journal Template'!D4097,X:Y,2,0)="A"),"","Inactive Dept Combo Error")),"")</f>
        <v/>
      </c>
      <c r="AK3685" s="150" t="str">
        <f>IF(JRF!B3698="","",IF(JRF!B3698=IFERROR(VLOOKUP(JRF!B3698,Checks!AI:AI,1,0),0),"Entry in Branch/Satellite BU's",""))</f>
        <v/>
      </c>
      <c r="AL3685" t="str">
        <f>IFERROR(IF('Journal Template'!A4097="","",IF('Journal Template'!A4097=IFERROR(VLOOKUP('Journal Template'!A4097,Checks!AI:AI,1,0),0),"Entry in Branch/Satellite BU's","")),"")</f>
        <v/>
      </c>
      <c r="AO3685" s="171"/>
      <c r="AP3685" s="171"/>
      <c r="AQ3685" s="171"/>
      <c r="AR3685" s="171"/>
      <c r="CI3685" t="str">
        <f>IF(JRF!F3698&gt;0,"",IF(JRF!B3698="","",IF(LEFT(JRF!B3698,1)=IFERROR(VLOOKUP(LEFT(JRF!B3698,1),$CF$2:$CF$5,1,0),0),"Product Code Required",IF(JRF!C3698="","",IF(JRF!C3698=IFERROR(VLOOKUP(JRF!C3698,$CH:$CH,1,0),0),"Product Code Required","NA")))))</f>
        <v/>
      </c>
      <c r="CJ3685" t="str">
        <f>IF(JRF!AV3698&gt;0,"",IF(JRF!Q3698="","",IF(LEFT(JRF!Q3698,1)=IFERROR(VLOOKUP(LEFT(JRF!Q3698,1),$CF$2:$CF$5,1,0),0),"Product Code Required",IF(JRF!V3698="","",IF(JRF!V3698=IFERROR(VLOOKUP(JRF!V3698,$CH:$CH,1,0),0),"Product Code Required","NA")))))</f>
        <v/>
      </c>
      <c r="CK3685" t="str">
        <f>IFERROR(IF(LEN('Journal Template'!F3696)&gt;0,"",IF('Journal Template'!A3696="","",IF(LEFT('Journal Template'!A3696,1)=IFERROR(VLOOKUP(LEFT('Journal Template'!A3696,1),Checks!$CF$2:$CF$5,1,0),0),"Product Code Required",IF('Journal Template'!D3696="","",IF('Journal Template'!D3696=IFERROR(VLOOKUP('Journal Template'!D3696,Checks!$CH:$CH,1,0),0),"Product Code Required","NA"))))),"")</f>
        <v/>
      </c>
    </row>
    <row r="3686" spans="14:89">
      <c r="N3686" t="s">
        <v>16013</v>
      </c>
      <c r="O3686" t="s">
        <v>16014</v>
      </c>
      <c r="P3686" t="s">
        <v>386</v>
      </c>
      <c r="Q3686" s="150" t="str">
        <f>IF(JRF!D3699="","",IF(IFERROR(VLOOKUP(JRF!D3699,Checks!N:P,3,0),0)="A","","Inactive account in Use"))</f>
        <v/>
      </c>
      <c r="R3686" t="str">
        <f>IFERROR(IF('Journal Template'!C4098="","",IF(IFERROR(VLOOKUP('Journal Template'!C4098,Checks!N:P,3,0),0)="A","","Inactive account in Use")),"")</f>
        <v/>
      </c>
      <c r="V3686" s="150" t="str">
        <f>IF(JRF!C3699="","",IF(IFERROR(VLOOKUP(JRF!C3699,Checks!S:U,3,0),0)="A","Entry with System fund Dept",""))</f>
        <v/>
      </c>
      <c r="W3686" t="str">
        <f>IFERROR(IF('Journal Template'!D4098="","",IF(IFERROR(VLOOKUP('Journal Template'!D4098,Checks!S:U,3,0),0)="A","Entry with System fund Dept","")),"")</f>
        <v/>
      </c>
      <c r="X3686" t="s">
        <v>16015</v>
      </c>
      <c r="Y3686" t="s">
        <v>386</v>
      </c>
      <c r="Z3686" t="s">
        <v>16016</v>
      </c>
      <c r="AA3686" t="s">
        <v>391</v>
      </c>
      <c r="AB3686" t="s">
        <v>125</v>
      </c>
      <c r="AC3686" s="150" t="str">
        <f>IFERROR(IF(JRF!C3699="","",IF(AND(VLOOKUP(JRF!C3699,X:AA,4,0)=JRF!B3699,VLOOKUP(JRF!C3699,X:Y,2,0)="A"),"","Inactive Dept Combo Error")),"Inactive Dept Combo Error")</f>
        <v/>
      </c>
      <c r="AD3686" t="str">
        <f>IFERROR(IF('Journal Template'!D4098="","",IF(AND(VLOOKUP('Journal Template'!D4098,X:AA,4,0)='Journal Template'!A4098,VLOOKUP('Journal Template'!D4098,X:Y,2,0)="A"),"","Inactive Dept Combo Error")),"")</f>
        <v/>
      </c>
      <c r="AK3686" s="150" t="str">
        <f>IF(JRF!B3699="","",IF(JRF!B3699=IFERROR(VLOOKUP(JRF!B3699,Checks!AI:AI,1,0),0),"Entry in Branch/Satellite BU's",""))</f>
        <v/>
      </c>
      <c r="AL3686" t="str">
        <f>IFERROR(IF('Journal Template'!A4098="","",IF('Journal Template'!A4098=IFERROR(VLOOKUP('Journal Template'!A4098,Checks!AI:AI,1,0),0),"Entry in Branch/Satellite BU's","")),"")</f>
        <v/>
      </c>
      <c r="AO3686" s="171"/>
      <c r="AP3686" s="171"/>
      <c r="AQ3686" s="171"/>
      <c r="AR3686" s="171"/>
      <c r="CI3686" t="str">
        <f>IF(JRF!F3699&gt;0,"",IF(JRF!B3699="","",IF(LEFT(JRF!B3699,1)=IFERROR(VLOOKUP(LEFT(JRF!B3699,1),$CF$2:$CF$5,1,0),0),"Product Code Required",IF(JRF!C3699="","",IF(JRF!C3699=IFERROR(VLOOKUP(JRF!C3699,$CH:$CH,1,0),0),"Product Code Required","NA")))))</f>
        <v/>
      </c>
      <c r="CJ3686" t="str">
        <f>IF(JRF!AV3699&gt;0,"",IF(JRF!Q3699="","",IF(LEFT(JRF!Q3699,1)=IFERROR(VLOOKUP(LEFT(JRF!Q3699,1),$CF$2:$CF$5,1,0),0),"Product Code Required",IF(JRF!V3699="","",IF(JRF!V3699=IFERROR(VLOOKUP(JRF!V3699,$CH:$CH,1,0),0),"Product Code Required","NA")))))</f>
        <v/>
      </c>
      <c r="CK3686" t="str">
        <f>IFERROR(IF(LEN('Journal Template'!F3697)&gt;0,"",IF('Journal Template'!A3697="","",IF(LEFT('Journal Template'!A3697,1)=IFERROR(VLOOKUP(LEFT('Journal Template'!A3697,1),Checks!$CF$2:$CF$5,1,0),0),"Product Code Required",IF('Journal Template'!D3697="","",IF('Journal Template'!D3697=IFERROR(VLOOKUP('Journal Template'!D3697,Checks!$CH:$CH,1,0),0),"Product Code Required","NA"))))),"")</f>
        <v/>
      </c>
    </row>
    <row r="3687" spans="14:89">
      <c r="N3687" t="s">
        <v>16017</v>
      </c>
      <c r="O3687" t="s">
        <v>16018</v>
      </c>
      <c r="P3687" t="s">
        <v>386</v>
      </c>
      <c r="Q3687" s="150" t="str">
        <f>IF(JRF!D3700="","",IF(IFERROR(VLOOKUP(JRF!D3700,Checks!N:P,3,0),0)="A","","Inactive account in Use"))</f>
        <v/>
      </c>
      <c r="R3687" t="str">
        <f>IFERROR(IF('Journal Template'!C4099="","",IF(IFERROR(VLOOKUP('Journal Template'!C4099,Checks!N:P,3,0),0)="A","","Inactive account in Use")),"")</f>
        <v/>
      </c>
      <c r="V3687" s="150" t="str">
        <f>IF(JRF!C3700="","",IF(IFERROR(VLOOKUP(JRF!C3700,Checks!S:U,3,0),0)="A","Entry with System fund Dept",""))</f>
        <v/>
      </c>
      <c r="W3687" t="str">
        <f>IFERROR(IF('Journal Template'!D4099="","",IF(IFERROR(VLOOKUP('Journal Template'!D4099,Checks!S:U,3,0),0)="A","Entry with System fund Dept","")),"")</f>
        <v/>
      </c>
      <c r="X3687" t="s">
        <v>16019</v>
      </c>
      <c r="Y3687" t="s">
        <v>386</v>
      </c>
      <c r="Z3687" t="s">
        <v>16020</v>
      </c>
      <c r="AA3687" t="s">
        <v>623</v>
      </c>
      <c r="AB3687" t="s">
        <v>1769</v>
      </c>
      <c r="AC3687" s="150" t="str">
        <f>IFERROR(IF(JRF!C3700="","",IF(AND(VLOOKUP(JRF!C3700,X:AA,4,0)=JRF!B3700,VLOOKUP(JRF!C3700,X:Y,2,0)="A"),"","Inactive Dept Combo Error")),"Inactive Dept Combo Error")</f>
        <v/>
      </c>
      <c r="AD3687" t="str">
        <f>IFERROR(IF('Journal Template'!D4099="","",IF(AND(VLOOKUP('Journal Template'!D4099,X:AA,4,0)='Journal Template'!A4099,VLOOKUP('Journal Template'!D4099,X:Y,2,0)="A"),"","Inactive Dept Combo Error")),"")</f>
        <v/>
      </c>
      <c r="AK3687" s="150" t="str">
        <f>IF(JRF!B3700="","",IF(JRF!B3700=IFERROR(VLOOKUP(JRF!B3700,Checks!AI:AI,1,0),0),"Entry in Branch/Satellite BU's",""))</f>
        <v/>
      </c>
      <c r="AL3687" t="str">
        <f>IFERROR(IF('Journal Template'!A4099="","",IF('Journal Template'!A4099=IFERROR(VLOOKUP('Journal Template'!A4099,Checks!AI:AI,1,0),0),"Entry in Branch/Satellite BU's","")),"")</f>
        <v/>
      </c>
      <c r="AO3687" s="171"/>
      <c r="AP3687" s="171"/>
      <c r="AQ3687" s="171"/>
      <c r="AR3687" s="171"/>
      <c r="CI3687" t="str">
        <f>IF(JRF!F3700&gt;0,"",IF(JRF!B3700="","",IF(LEFT(JRF!B3700,1)=IFERROR(VLOOKUP(LEFT(JRF!B3700,1),$CF$2:$CF$5,1,0),0),"Product Code Required",IF(JRF!C3700="","",IF(JRF!C3700=IFERROR(VLOOKUP(JRF!C3700,$CH:$CH,1,0),0),"Product Code Required","NA")))))</f>
        <v/>
      </c>
      <c r="CJ3687" t="str">
        <f>IF(JRF!AV3700&gt;0,"",IF(JRF!Q3700="","",IF(LEFT(JRF!Q3700,1)=IFERROR(VLOOKUP(LEFT(JRF!Q3700,1),$CF$2:$CF$5,1,0),0),"Product Code Required",IF(JRF!V3700="","",IF(JRF!V3700=IFERROR(VLOOKUP(JRF!V3700,$CH:$CH,1,0),0),"Product Code Required","NA")))))</f>
        <v/>
      </c>
      <c r="CK3687" t="str">
        <f>IFERROR(IF(LEN('Journal Template'!F3698)&gt;0,"",IF('Journal Template'!A3698="","",IF(LEFT('Journal Template'!A3698,1)=IFERROR(VLOOKUP(LEFT('Journal Template'!A3698,1),Checks!$CF$2:$CF$5,1,0),0),"Product Code Required",IF('Journal Template'!D3698="","",IF('Journal Template'!D3698=IFERROR(VLOOKUP('Journal Template'!D3698,Checks!$CH:$CH,1,0),0),"Product Code Required","NA"))))),"")</f>
        <v/>
      </c>
    </row>
    <row r="3688" spans="14:89">
      <c r="N3688" t="s">
        <v>16021</v>
      </c>
      <c r="O3688" t="s">
        <v>1002</v>
      </c>
      <c r="P3688" t="s">
        <v>386</v>
      </c>
      <c r="Q3688" s="150" t="str">
        <f>IF(JRF!D3701="","",IF(IFERROR(VLOOKUP(JRF!D3701,Checks!N:P,3,0),0)="A","","Inactive account in Use"))</f>
        <v/>
      </c>
      <c r="R3688" t="str">
        <f>IFERROR(IF('Journal Template'!C4100="","",IF(IFERROR(VLOOKUP('Journal Template'!C4100,Checks!N:P,3,0),0)="A","","Inactive account in Use")),"")</f>
        <v/>
      </c>
      <c r="V3688" s="150" t="str">
        <f>IF(JRF!C3701="","",IF(IFERROR(VLOOKUP(JRF!C3701,Checks!S:U,3,0),0)="A","Entry with System fund Dept",""))</f>
        <v/>
      </c>
      <c r="W3688" t="str">
        <f>IFERROR(IF('Journal Template'!D4100="","",IF(IFERROR(VLOOKUP('Journal Template'!D4100,Checks!S:U,3,0),0)="A","Entry with System fund Dept","")),"")</f>
        <v/>
      </c>
      <c r="X3688" t="s">
        <v>16022</v>
      </c>
      <c r="Y3688" t="s">
        <v>389</v>
      </c>
      <c r="Z3688" t="s">
        <v>16023</v>
      </c>
      <c r="AA3688" t="s">
        <v>391</v>
      </c>
      <c r="AB3688" t="s">
        <v>125</v>
      </c>
      <c r="AC3688" s="150" t="str">
        <f>IFERROR(IF(JRF!C3701="","",IF(AND(VLOOKUP(JRF!C3701,X:AA,4,0)=JRF!B3701,VLOOKUP(JRF!C3701,X:Y,2,0)="A"),"","Inactive Dept Combo Error")),"Inactive Dept Combo Error")</f>
        <v/>
      </c>
      <c r="AD3688" t="str">
        <f>IFERROR(IF('Journal Template'!D4100="","",IF(AND(VLOOKUP('Journal Template'!D4100,X:AA,4,0)='Journal Template'!A4100,VLOOKUP('Journal Template'!D4100,X:Y,2,0)="A"),"","Inactive Dept Combo Error")),"")</f>
        <v/>
      </c>
      <c r="AK3688" s="150" t="str">
        <f>IF(JRF!B3701="","",IF(JRF!B3701=IFERROR(VLOOKUP(JRF!B3701,Checks!AI:AI,1,0),0),"Entry in Branch/Satellite BU's",""))</f>
        <v/>
      </c>
      <c r="AL3688" t="str">
        <f>IFERROR(IF('Journal Template'!A4100="","",IF('Journal Template'!A4100=IFERROR(VLOOKUP('Journal Template'!A4100,Checks!AI:AI,1,0),0),"Entry in Branch/Satellite BU's","")),"")</f>
        <v/>
      </c>
      <c r="AO3688" s="171"/>
      <c r="AP3688" s="171"/>
      <c r="AQ3688" s="171"/>
      <c r="AR3688" s="171"/>
      <c r="CI3688" t="str">
        <f>IF(JRF!F3701&gt;0,"",IF(JRF!B3701="","",IF(LEFT(JRF!B3701,1)=IFERROR(VLOOKUP(LEFT(JRF!B3701,1),$CF$2:$CF$5,1,0),0),"Product Code Required",IF(JRF!C3701="","",IF(JRF!C3701=IFERROR(VLOOKUP(JRF!C3701,$CH:$CH,1,0),0),"Product Code Required","NA")))))</f>
        <v/>
      </c>
      <c r="CJ3688" t="str">
        <f>IF(JRF!AV3701&gt;0,"",IF(JRF!Q3701="","",IF(LEFT(JRF!Q3701,1)=IFERROR(VLOOKUP(LEFT(JRF!Q3701,1),$CF$2:$CF$5,1,0),0),"Product Code Required",IF(JRF!V3701="","",IF(JRF!V3701=IFERROR(VLOOKUP(JRF!V3701,$CH:$CH,1,0),0),"Product Code Required","NA")))))</f>
        <v/>
      </c>
      <c r="CK3688" t="str">
        <f>IFERROR(IF(LEN('Journal Template'!F3699)&gt;0,"",IF('Journal Template'!A3699="","",IF(LEFT('Journal Template'!A3699,1)=IFERROR(VLOOKUP(LEFT('Journal Template'!A3699,1),Checks!$CF$2:$CF$5,1,0),0),"Product Code Required",IF('Journal Template'!D3699="","",IF('Journal Template'!D3699=IFERROR(VLOOKUP('Journal Template'!D3699,Checks!$CH:$CH,1,0),0),"Product Code Required","NA"))))),"")</f>
        <v/>
      </c>
    </row>
    <row r="3689" spans="14:89">
      <c r="N3689" t="s">
        <v>16024</v>
      </c>
      <c r="O3689" t="s">
        <v>16025</v>
      </c>
      <c r="P3689" t="s">
        <v>386</v>
      </c>
      <c r="Q3689" s="150" t="str">
        <f>IF(JRF!D3702="","",IF(IFERROR(VLOOKUP(JRF!D3702,Checks!N:P,3,0),0)="A","","Inactive account in Use"))</f>
        <v/>
      </c>
      <c r="R3689" t="str">
        <f>IFERROR(IF('Journal Template'!C4101="","",IF(IFERROR(VLOOKUP('Journal Template'!C4101,Checks!N:P,3,0),0)="A","","Inactive account in Use")),"")</f>
        <v/>
      </c>
      <c r="V3689" s="150" t="str">
        <f>IF(JRF!C3702="","",IF(IFERROR(VLOOKUP(JRF!C3702,Checks!S:U,3,0),0)="A","Entry with System fund Dept",""))</f>
        <v/>
      </c>
      <c r="W3689" t="str">
        <f>IFERROR(IF('Journal Template'!D4101="","",IF(IFERROR(VLOOKUP('Journal Template'!D4101,Checks!S:U,3,0),0)="A","Entry with System fund Dept","")),"")</f>
        <v/>
      </c>
      <c r="X3689" t="s">
        <v>16026</v>
      </c>
      <c r="Y3689" t="s">
        <v>389</v>
      </c>
      <c r="Z3689" t="s">
        <v>16027</v>
      </c>
      <c r="AA3689" t="s">
        <v>391</v>
      </c>
      <c r="AB3689" t="s">
        <v>125</v>
      </c>
      <c r="AC3689" s="150" t="str">
        <f>IFERROR(IF(JRF!C3702="","",IF(AND(VLOOKUP(JRF!C3702,X:AA,4,0)=JRF!B3702,VLOOKUP(JRF!C3702,X:Y,2,0)="A"),"","Inactive Dept Combo Error")),"Inactive Dept Combo Error")</f>
        <v/>
      </c>
      <c r="AD3689" t="str">
        <f>IFERROR(IF('Journal Template'!D4101="","",IF(AND(VLOOKUP('Journal Template'!D4101,X:AA,4,0)='Journal Template'!A4101,VLOOKUP('Journal Template'!D4101,X:Y,2,0)="A"),"","Inactive Dept Combo Error")),"")</f>
        <v/>
      </c>
      <c r="AK3689" s="150" t="str">
        <f>IF(JRF!B3702="","",IF(JRF!B3702=IFERROR(VLOOKUP(JRF!B3702,Checks!AI:AI,1,0),0),"Entry in Branch/Satellite BU's",""))</f>
        <v/>
      </c>
      <c r="AL3689" t="str">
        <f>IFERROR(IF('Journal Template'!A4101="","",IF('Journal Template'!A4101=IFERROR(VLOOKUP('Journal Template'!A4101,Checks!AI:AI,1,0),0),"Entry in Branch/Satellite BU's","")),"")</f>
        <v/>
      </c>
      <c r="AO3689" s="171"/>
      <c r="AP3689" s="171"/>
      <c r="AQ3689" s="171"/>
      <c r="AR3689" s="171"/>
      <c r="CI3689" t="str">
        <f>IF(JRF!F3702&gt;0,"",IF(JRF!B3702="","",IF(LEFT(JRF!B3702,1)=IFERROR(VLOOKUP(LEFT(JRF!B3702,1),$CF$2:$CF$5,1,0),0),"Product Code Required",IF(JRF!C3702="","",IF(JRF!C3702=IFERROR(VLOOKUP(JRF!C3702,$CH:$CH,1,0),0),"Product Code Required","NA")))))</f>
        <v/>
      </c>
      <c r="CJ3689" t="str">
        <f>IF(JRF!AV3702&gt;0,"",IF(JRF!Q3702="","",IF(LEFT(JRF!Q3702,1)=IFERROR(VLOOKUP(LEFT(JRF!Q3702,1),$CF$2:$CF$5,1,0),0),"Product Code Required",IF(JRF!V3702="","",IF(JRF!V3702=IFERROR(VLOOKUP(JRF!V3702,$CH:$CH,1,0),0),"Product Code Required","NA")))))</f>
        <v/>
      </c>
      <c r="CK3689" t="str">
        <f>IFERROR(IF(LEN('Journal Template'!F3700)&gt;0,"",IF('Journal Template'!A3700="","",IF(LEFT('Journal Template'!A3700,1)=IFERROR(VLOOKUP(LEFT('Journal Template'!A3700,1),Checks!$CF$2:$CF$5,1,0),0),"Product Code Required",IF('Journal Template'!D3700="","",IF('Journal Template'!D3700=IFERROR(VLOOKUP('Journal Template'!D3700,Checks!$CH:$CH,1,0),0),"Product Code Required","NA"))))),"")</f>
        <v/>
      </c>
    </row>
    <row r="3690" spans="14:89">
      <c r="N3690" t="s">
        <v>16028</v>
      </c>
      <c r="O3690" t="s">
        <v>14396</v>
      </c>
      <c r="P3690" t="s">
        <v>386</v>
      </c>
      <c r="Q3690" s="150" t="str">
        <f>IF(JRF!D3703="","",IF(IFERROR(VLOOKUP(JRF!D3703,Checks!N:P,3,0),0)="A","","Inactive account in Use"))</f>
        <v/>
      </c>
      <c r="R3690" t="str">
        <f>IFERROR(IF('Journal Template'!C4102="","",IF(IFERROR(VLOOKUP('Journal Template'!C4102,Checks!N:P,3,0),0)="A","","Inactive account in Use")),"")</f>
        <v/>
      </c>
      <c r="V3690" s="150" t="str">
        <f>IF(JRF!C3703="","",IF(IFERROR(VLOOKUP(JRF!C3703,Checks!S:U,3,0),0)="A","Entry with System fund Dept",""))</f>
        <v/>
      </c>
      <c r="W3690" t="str">
        <f>IFERROR(IF('Journal Template'!D4102="","",IF(IFERROR(VLOOKUP('Journal Template'!D4102,Checks!S:U,3,0),0)="A","Entry with System fund Dept","")),"")</f>
        <v/>
      </c>
      <c r="X3690" t="s">
        <v>4178</v>
      </c>
      <c r="Y3690" t="s">
        <v>386</v>
      </c>
      <c r="Z3690" t="s">
        <v>16029</v>
      </c>
      <c r="AA3690" t="s">
        <v>391</v>
      </c>
      <c r="AB3690" t="s">
        <v>125</v>
      </c>
      <c r="AC3690" s="150" t="str">
        <f>IFERROR(IF(JRF!C3703="","",IF(AND(VLOOKUP(JRF!C3703,X:AA,4,0)=JRF!B3703,VLOOKUP(JRF!C3703,X:Y,2,0)="A"),"","Inactive Dept Combo Error")),"Inactive Dept Combo Error")</f>
        <v/>
      </c>
      <c r="AD3690" t="str">
        <f>IFERROR(IF('Journal Template'!D4102="","",IF(AND(VLOOKUP('Journal Template'!D4102,X:AA,4,0)='Journal Template'!A4102,VLOOKUP('Journal Template'!D4102,X:Y,2,0)="A"),"","Inactive Dept Combo Error")),"")</f>
        <v/>
      </c>
      <c r="AK3690" s="150" t="str">
        <f>IF(JRF!B3703="","",IF(JRF!B3703=IFERROR(VLOOKUP(JRF!B3703,Checks!AI:AI,1,0),0),"Entry in Branch/Satellite BU's",""))</f>
        <v/>
      </c>
      <c r="AL3690" t="str">
        <f>IFERROR(IF('Journal Template'!A4102="","",IF('Journal Template'!A4102=IFERROR(VLOOKUP('Journal Template'!A4102,Checks!AI:AI,1,0),0),"Entry in Branch/Satellite BU's","")),"")</f>
        <v/>
      </c>
      <c r="AO3690" s="171"/>
      <c r="AP3690" s="171"/>
      <c r="AQ3690" s="171"/>
      <c r="AR3690" s="171"/>
      <c r="CI3690" t="str">
        <f>IF(JRF!F3703&gt;0,"",IF(JRF!B3703="","",IF(LEFT(JRF!B3703,1)=IFERROR(VLOOKUP(LEFT(JRF!B3703,1),$CF$2:$CF$5,1,0),0),"Product Code Required",IF(JRF!C3703="","",IF(JRF!C3703=IFERROR(VLOOKUP(JRF!C3703,$CH:$CH,1,0),0),"Product Code Required","NA")))))</f>
        <v/>
      </c>
      <c r="CJ3690" t="str">
        <f>IF(JRF!AV3703&gt;0,"",IF(JRF!Q3703="","",IF(LEFT(JRF!Q3703,1)=IFERROR(VLOOKUP(LEFT(JRF!Q3703,1),$CF$2:$CF$5,1,0),0),"Product Code Required",IF(JRF!V3703="","",IF(JRF!V3703=IFERROR(VLOOKUP(JRF!V3703,$CH:$CH,1,0),0),"Product Code Required","NA")))))</f>
        <v/>
      </c>
      <c r="CK3690" t="str">
        <f>IFERROR(IF(LEN('Journal Template'!F3701)&gt;0,"",IF('Journal Template'!A3701="","",IF(LEFT('Journal Template'!A3701,1)=IFERROR(VLOOKUP(LEFT('Journal Template'!A3701,1),Checks!$CF$2:$CF$5,1,0),0),"Product Code Required",IF('Journal Template'!D3701="","",IF('Journal Template'!D3701=IFERROR(VLOOKUP('Journal Template'!D3701,Checks!$CH:$CH,1,0),0),"Product Code Required","NA"))))),"")</f>
        <v/>
      </c>
    </row>
    <row r="3691" spans="14:89">
      <c r="N3691" t="s">
        <v>16030</v>
      </c>
      <c r="O3691" t="s">
        <v>16031</v>
      </c>
      <c r="P3691" t="s">
        <v>386</v>
      </c>
      <c r="Q3691" s="150" t="str">
        <f>IF(JRF!D3704="","",IF(IFERROR(VLOOKUP(JRF!D3704,Checks!N:P,3,0),0)="A","","Inactive account in Use"))</f>
        <v/>
      </c>
      <c r="R3691" t="str">
        <f>IFERROR(IF('Journal Template'!C4103="","",IF(IFERROR(VLOOKUP('Journal Template'!C4103,Checks!N:P,3,0),0)="A","","Inactive account in Use")),"")</f>
        <v/>
      </c>
      <c r="V3691" s="150" t="str">
        <f>IF(JRF!C3704="","",IF(IFERROR(VLOOKUP(JRF!C3704,Checks!S:U,3,0),0)="A","Entry with System fund Dept",""))</f>
        <v/>
      </c>
      <c r="W3691" t="str">
        <f>IFERROR(IF('Journal Template'!D4103="","",IF(IFERROR(VLOOKUP('Journal Template'!D4103,Checks!S:U,3,0),0)="A","Entry with System fund Dept","")),"")</f>
        <v/>
      </c>
      <c r="X3691" t="s">
        <v>16032</v>
      </c>
      <c r="Y3691" t="s">
        <v>389</v>
      </c>
      <c r="Z3691" t="s">
        <v>16033</v>
      </c>
      <c r="AA3691" t="s">
        <v>391</v>
      </c>
      <c r="AB3691" t="s">
        <v>125</v>
      </c>
      <c r="AC3691" s="150" t="str">
        <f>IFERROR(IF(JRF!C3704="","",IF(AND(VLOOKUP(JRF!C3704,X:AA,4,0)=JRF!B3704,VLOOKUP(JRF!C3704,X:Y,2,0)="A"),"","Inactive Dept Combo Error")),"Inactive Dept Combo Error")</f>
        <v/>
      </c>
      <c r="AD3691" t="str">
        <f>IFERROR(IF('Journal Template'!D4103="","",IF(AND(VLOOKUP('Journal Template'!D4103,X:AA,4,0)='Journal Template'!A4103,VLOOKUP('Journal Template'!D4103,X:Y,2,0)="A"),"","Inactive Dept Combo Error")),"")</f>
        <v/>
      </c>
      <c r="AK3691" s="150" t="str">
        <f>IF(JRF!B3704="","",IF(JRF!B3704=IFERROR(VLOOKUP(JRF!B3704,Checks!AI:AI,1,0),0),"Entry in Branch/Satellite BU's",""))</f>
        <v/>
      </c>
      <c r="AL3691" t="str">
        <f>IFERROR(IF('Journal Template'!A4103="","",IF('Journal Template'!A4103=IFERROR(VLOOKUP('Journal Template'!A4103,Checks!AI:AI,1,0),0),"Entry in Branch/Satellite BU's","")),"")</f>
        <v/>
      </c>
      <c r="AO3691" s="171"/>
      <c r="AP3691" s="171"/>
      <c r="AQ3691" s="171"/>
      <c r="AR3691" s="171"/>
      <c r="CI3691" t="str">
        <f>IF(JRF!F3704&gt;0,"",IF(JRF!B3704="","",IF(LEFT(JRF!B3704,1)=IFERROR(VLOOKUP(LEFT(JRF!B3704,1),$CF$2:$CF$5,1,0),0),"Product Code Required",IF(JRF!C3704="","",IF(JRF!C3704=IFERROR(VLOOKUP(JRF!C3704,$CH:$CH,1,0),0),"Product Code Required","NA")))))</f>
        <v/>
      </c>
      <c r="CJ3691" t="str">
        <f>IF(JRF!AV3704&gt;0,"",IF(JRF!Q3704="","",IF(LEFT(JRF!Q3704,1)=IFERROR(VLOOKUP(LEFT(JRF!Q3704,1),$CF$2:$CF$5,1,0),0),"Product Code Required",IF(JRF!V3704="","",IF(JRF!V3704=IFERROR(VLOOKUP(JRF!V3704,$CH:$CH,1,0),0),"Product Code Required","NA")))))</f>
        <v/>
      </c>
      <c r="CK3691" t="str">
        <f>IFERROR(IF(LEN('Journal Template'!F3702)&gt;0,"",IF('Journal Template'!A3702="","",IF(LEFT('Journal Template'!A3702,1)=IFERROR(VLOOKUP(LEFT('Journal Template'!A3702,1),Checks!$CF$2:$CF$5,1,0),0),"Product Code Required",IF('Journal Template'!D3702="","",IF('Journal Template'!D3702=IFERROR(VLOOKUP('Journal Template'!D3702,Checks!$CH:$CH,1,0),0),"Product Code Required","NA"))))),"")</f>
        <v/>
      </c>
    </row>
    <row r="3692" spans="14:89">
      <c r="N3692" t="s">
        <v>16034</v>
      </c>
      <c r="O3692" t="s">
        <v>16035</v>
      </c>
      <c r="P3692" t="s">
        <v>386</v>
      </c>
      <c r="Q3692" s="150" t="str">
        <f>IF(JRF!D3705="","",IF(IFERROR(VLOOKUP(JRF!D3705,Checks!N:P,3,0),0)="A","","Inactive account in Use"))</f>
        <v/>
      </c>
      <c r="R3692" t="str">
        <f>IFERROR(IF('Journal Template'!C4104="","",IF(IFERROR(VLOOKUP('Journal Template'!C4104,Checks!N:P,3,0),0)="A","","Inactive account in Use")),"")</f>
        <v/>
      </c>
      <c r="V3692" s="150" t="str">
        <f>IF(JRF!C3705="","",IF(IFERROR(VLOOKUP(JRF!C3705,Checks!S:U,3,0),0)="A","Entry with System fund Dept",""))</f>
        <v/>
      </c>
      <c r="W3692" t="str">
        <f>IFERROR(IF('Journal Template'!D4104="","",IF(IFERROR(VLOOKUP('Journal Template'!D4104,Checks!S:U,3,0),0)="A","Entry with System fund Dept","")),"")</f>
        <v/>
      </c>
      <c r="X3692" t="s">
        <v>16036</v>
      </c>
      <c r="Y3692" t="s">
        <v>389</v>
      </c>
      <c r="Z3692" t="s">
        <v>16037</v>
      </c>
      <c r="AA3692" t="s">
        <v>391</v>
      </c>
      <c r="AB3692" t="s">
        <v>125</v>
      </c>
      <c r="AC3692" s="150" t="str">
        <f>IFERROR(IF(JRF!C3705="","",IF(AND(VLOOKUP(JRF!C3705,X:AA,4,0)=JRF!B3705,VLOOKUP(JRF!C3705,X:Y,2,0)="A"),"","Inactive Dept Combo Error")),"Inactive Dept Combo Error")</f>
        <v/>
      </c>
      <c r="AD3692" t="str">
        <f>IFERROR(IF('Journal Template'!D4104="","",IF(AND(VLOOKUP('Journal Template'!D4104,X:AA,4,0)='Journal Template'!A4104,VLOOKUP('Journal Template'!D4104,X:Y,2,0)="A"),"","Inactive Dept Combo Error")),"")</f>
        <v/>
      </c>
      <c r="AK3692" s="150" t="str">
        <f>IF(JRF!B3705="","",IF(JRF!B3705=IFERROR(VLOOKUP(JRF!B3705,Checks!AI:AI,1,0),0),"Entry in Branch/Satellite BU's",""))</f>
        <v/>
      </c>
      <c r="AL3692" t="str">
        <f>IFERROR(IF('Journal Template'!A4104="","",IF('Journal Template'!A4104=IFERROR(VLOOKUP('Journal Template'!A4104,Checks!AI:AI,1,0),0),"Entry in Branch/Satellite BU's","")),"")</f>
        <v/>
      </c>
      <c r="AO3692" s="171"/>
      <c r="AP3692" s="171"/>
      <c r="AQ3692" s="171"/>
      <c r="AR3692" s="171"/>
      <c r="CI3692" t="str">
        <f>IF(JRF!F3705&gt;0,"",IF(JRF!B3705="","",IF(LEFT(JRF!B3705,1)=IFERROR(VLOOKUP(LEFT(JRF!B3705,1),$CF$2:$CF$5,1,0),0),"Product Code Required",IF(JRF!C3705="","",IF(JRF!C3705=IFERROR(VLOOKUP(JRF!C3705,$CH:$CH,1,0),0),"Product Code Required","NA")))))</f>
        <v/>
      </c>
      <c r="CJ3692" t="str">
        <f>IF(JRF!AV3705&gt;0,"",IF(JRF!Q3705="","",IF(LEFT(JRF!Q3705,1)=IFERROR(VLOOKUP(LEFT(JRF!Q3705,1),$CF$2:$CF$5,1,0),0),"Product Code Required",IF(JRF!V3705="","",IF(JRF!V3705=IFERROR(VLOOKUP(JRF!V3705,$CH:$CH,1,0),0),"Product Code Required","NA")))))</f>
        <v/>
      </c>
      <c r="CK3692" t="str">
        <f>IFERROR(IF(LEN('Journal Template'!F3703)&gt;0,"",IF('Journal Template'!A3703="","",IF(LEFT('Journal Template'!A3703,1)=IFERROR(VLOOKUP(LEFT('Journal Template'!A3703,1),Checks!$CF$2:$CF$5,1,0),0),"Product Code Required",IF('Journal Template'!D3703="","",IF('Journal Template'!D3703=IFERROR(VLOOKUP('Journal Template'!D3703,Checks!$CH:$CH,1,0),0),"Product Code Required","NA"))))),"")</f>
        <v/>
      </c>
    </row>
    <row r="3693" spans="14:89">
      <c r="N3693" t="s">
        <v>16038</v>
      </c>
      <c r="O3693" t="s">
        <v>16039</v>
      </c>
      <c r="P3693" t="s">
        <v>386</v>
      </c>
      <c r="Q3693" s="150" t="str">
        <f>IF(JRF!D3706="","",IF(IFERROR(VLOOKUP(JRF!D3706,Checks!N:P,3,0),0)="A","","Inactive account in Use"))</f>
        <v/>
      </c>
      <c r="R3693" t="str">
        <f>IFERROR(IF('Journal Template'!C4105="","",IF(IFERROR(VLOOKUP('Journal Template'!C4105,Checks!N:P,3,0),0)="A","","Inactive account in Use")),"")</f>
        <v/>
      </c>
      <c r="V3693" s="150" t="str">
        <f>IF(JRF!C3706="","",IF(IFERROR(VLOOKUP(JRF!C3706,Checks!S:U,3,0),0)="A","Entry with System fund Dept",""))</f>
        <v/>
      </c>
      <c r="W3693" t="str">
        <f>IFERROR(IF('Journal Template'!D4105="","",IF(IFERROR(VLOOKUP('Journal Template'!D4105,Checks!S:U,3,0),0)="A","Entry with System fund Dept","")),"")</f>
        <v/>
      </c>
      <c r="X3693" t="s">
        <v>16040</v>
      </c>
      <c r="Y3693" t="s">
        <v>389</v>
      </c>
      <c r="Z3693" t="s">
        <v>16041</v>
      </c>
      <c r="AA3693" t="s">
        <v>391</v>
      </c>
      <c r="AB3693" t="s">
        <v>125</v>
      </c>
      <c r="AC3693" s="150" t="str">
        <f>IFERROR(IF(JRF!C3706="","",IF(AND(VLOOKUP(JRF!C3706,X:AA,4,0)=JRF!B3706,VLOOKUP(JRF!C3706,X:Y,2,0)="A"),"","Inactive Dept Combo Error")),"Inactive Dept Combo Error")</f>
        <v/>
      </c>
      <c r="AD3693" t="str">
        <f>IFERROR(IF('Journal Template'!D4105="","",IF(AND(VLOOKUP('Journal Template'!D4105,X:AA,4,0)='Journal Template'!A4105,VLOOKUP('Journal Template'!D4105,X:Y,2,0)="A"),"","Inactive Dept Combo Error")),"")</f>
        <v/>
      </c>
      <c r="AK3693" s="150" t="str">
        <f>IF(JRF!B3706="","",IF(JRF!B3706=IFERROR(VLOOKUP(JRF!B3706,Checks!AI:AI,1,0),0),"Entry in Branch/Satellite BU's",""))</f>
        <v/>
      </c>
      <c r="AL3693" t="str">
        <f>IFERROR(IF('Journal Template'!A4105="","",IF('Journal Template'!A4105=IFERROR(VLOOKUP('Journal Template'!A4105,Checks!AI:AI,1,0),0),"Entry in Branch/Satellite BU's","")),"")</f>
        <v/>
      </c>
      <c r="AO3693" s="171"/>
      <c r="AP3693" s="171"/>
      <c r="AQ3693" s="171"/>
      <c r="AR3693" s="171"/>
      <c r="CI3693" t="str">
        <f>IF(JRF!F3706&gt;0,"",IF(JRF!B3706="","",IF(LEFT(JRF!B3706,1)=IFERROR(VLOOKUP(LEFT(JRF!B3706,1),$CF$2:$CF$5,1,0),0),"Product Code Required",IF(JRF!C3706="","",IF(JRF!C3706=IFERROR(VLOOKUP(JRF!C3706,$CH:$CH,1,0),0),"Product Code Required","NA")))))</f>
        <v/>
      </c>
      <c r="CJ3693" t="str">
        <f>IF(JRF!AV3706&gt;0,"",IF(JRF!Q3706="","",IF(LEFT(JRF!Q3706,1)=IFERROR(VLOOKUP(LEFT(JRF!Q3706,1),$CF$2:$CF$5,1,0),0),"Product Code Required",IF(JRF!V3706="","",IF(JRF!V3706=IFERROR(VLOOKUP(JRF!V3706,$CH:$CH,1,0),0),"Product Code Required","NA")))))</f>
        <v/>
      </c>
      <c r="CK3693" t="str">
        <f>IFERROR(IF(LEN('Journal Template'!F3704)&gt;0,"",IF('Journal Template'!A3704="","",IF(LEFT('Journal Template'!A3704,1)=IFERROR(VLOOKUP(LEFT('Journal Template'!A3704,1),Checks!$CF$2:$CF$5,1,0),0),"Product Code Required",IF('Journal Template'!D3704="","",IF('Journal Template'!D3704=IFERROR(VLOOKUP('Journal Template'!D3704,Checks!$CH:$CH,1,0),0),"Product Code Required","NA"))))),"")</f>
        <v/>
      </c>
    </row>
    <row r="3694" spans="14:89">
      <c r="N3694" t="s">
        <v>16042</v>
      </c>
      <c r="O3694" t="s">
        <v>16043</v>
      </c>
      <c r="P3694" t="s">
        <v>386</v>
      </c>
      <c r="Q3694" s="150" t="str">
        <f>IF(JRF!D3707="","",IF(IFERROR(VLOOKUP(JRF!D3707,Checks!N:P,3,0),0)="A","","Inactive account in Use"))</f>
        <v/>
      </c>
      <c r="R3694" t="str">
        <f>IFERROR(IF('Journal Template'!C4106="","",IF(IFERROR(VLOOKUP('Journal Template'!C4106,Checks!N:P,3,0),0)="A","","Inactive account in Use")),"")</f>
        <v/>
      </c>
      <c r="V3694" s="150" t="str">
        <f>IF(JRF!C3707="","",IF(IFERROR(VLOOKUP(JRF!C3707,Checks!S:U,3,0),0)="A","Entry with System fund Dept",""))</f>
        <v/>
      </c>
      <c r="W3694" t="str">
        <f>IFERROR(IF('Journal Template'!D4106="","",IF(IFERROR(VLOOKUP('Journal Template'!D4106,Checks!S:U,3,0),0)="A","Entry with System fund Dept","")),"")</f>
        <v/>
      </c>
      <c r="X3694" t="s">
        <v>16044</v>
      </c>
      <c r="Y3694" t="s">
        <v>389</v>
      </c>
      <c r="Z3694" t="s">
        <v>16045</v>
      </c>
      <c r="AA3694" t="s">
        <v>391</v>
      </c>
      <c r="AB3694" t="s">
        <v>125</v>
      </c>
      <c r="AC3694" s="150" t="str">
        <f>IFERROR(IF(JRF!C3707="","",IF(AND(VLOOKUP(JRF!C3707,X:AA,4,0)=JRF!B3707,VLOOKUP(JRF!C3707,X:Y,2,0)="A"),"","Inactive Dept Combo Error")),"Inactive Dept Combo Error")</f>
        <v/>
      </c>
      <c r="AD3694" t="str">
        <f>IFERROR(IF('Journal Template'!D4106="","",IF(AND(VLOOKUP('Journal Template'!D4106,X:AA,4,0)='Journal Template'!A4106,VLOOKUP('Journal Template'!D4106,X:Y,2,0)="A"),"","Inactive Dept Combo Error")),"")</f>
        <v/>
      </c>
      <c r="AK3694" s="150" t="str">
        <f>IF(JRF!B3707="","",IF(JRF!B3707=IFERROR(VLOOKUP(JRF!B3707,Checks!AI:AI,1,0),0),"Entry in Branch/Satellite BU's",""))</f>
        <v/>
      </c>
      <c r="AL3694" t="str">
        <f>IFERROR(IF('Journal Template'!A4106="","",IF('Journal Template'!A4106=IFERROR(VLOOKUP('Journal Template'!A4106,Checks!AI:AI,1,0),0),"Entry in Branch/Satellite BU's","")),"")</f>
        <v/>
      </c>
      <c r="AO3694" s="171"/>
      <c r="AP3694" s="171"/>
      <c r="AQ3694" s="171"/>
      <c r="AR3694" s="171"/>
      <c r="CI3694" t="str">
        <f>IF(JRF!F3707&gt;0,"",IF(JRF!B3707="","",IF(LEFT(JRF!B3707,1)=IFERROR(VLOOKUP(LEFT(JRF!B3707,1),$CF$2:$CF$5,1,0),0),"Product Code Required",IF(JRF!C3707="","",IF(JRF!C3707=IFERROR(VLOOKUP(JRF!C3707,$CH:$CH,1,0),0),"Product Code Required","NA")))))</f>
        <v/>
      </c>
      <c r="CJ3694" t="str">
        <f>IF(JRF!AV3707&gt;0,"",IF(JRF!Q3707="","",IF(LEFT(JRF!Q3707,1)=IFERROR(VLOOKUP(LEFT(JRF!Q3707,1),$CF$2:$CF$5,1,0),0),"Product Code Required",IF(JRF!V3707="","",IF(JRF!V3707=IFERROR(VLOOKUP(JRF!V3707,$CH:$CH,1,0),0),"Product Code Required","NA")))))</f>
        <v/>
      </c>
      <c r="CK3694" t="str">
        <f>IFERROR(IF(LEN('Journal Template'!F3705)&gt;0,"",IF('Journal Template'!A3705="","",IF(LEFT('Journal Template'!A3705,1)=IFERROR(VLOOKUP(LEFT('Journal Template'!A3705,1),Checks!$CF$2:$CF$5,1,0),0),"Product Code Required",IF('Journal Template'!D3705="","",IF('Journal Template'!D3705=IFERROR(VLOOKUP('Journal Template'!D3705,Checks!$CH:$CH,1,0),0),"Product Code Required","NA"))))),"")</f>
        <v/>
      </c>
    </row>
    <row r="3695" spans="14:89">
      <c r="N3695" t="s">
        <v>16046</v>
      </c>
      <c r="O3695" t="s">
        <v>16047</v>
      </c>
      <c r="P3695" t="s">
        <v>386</v>
      </c>
      <c r="Q3695" s="150" t="str">
        <f>IF(JRF!D3708="","",IF(IFERROR(VLOOKUP(JRF!D3708,Checks!N:P,3,0),0)="A","","Inactive account in Use"))</f>
        <v/>
      </c>
      <c r="R3695" t="str">
        <f>IFERROR(IF('Journal Template'!C4107="","",IF(IFERROR(VLOOKUP('Journal Template'!C4107,Checks!N:P,3,0),0)="A","","Inactive account in Use")),"")</f>
        <v/>
      </c>
      <c r="V3695" s="150" t="str">
        <f>IF(JRF!C3708="","",IF(IFERROR(VLOOKUP(JRF!C3708,Checks!S:U,3,0),0)="A","Entry with System fund Dept",""))</f>
        <v/>
      </c>
      <c r="W3695" t="str">
        <f>IFERROR(IF('Journal Template'!D4107="","",IF(IFERROR(VLOOKUP('Journal Template'!D4107,Checks!S:U,3,0),0)="A","Entry with System fund Dept","")),"")</f>
        <v/>
      </c>
      <c r="X3695" t="s">
        <v>16048</v>
      </c>
      <c r="Y3695" t="s">
        <v>389</v>
      </c>
      <c r="Z3695" t="s">
        <v>16049</v>
      </c>
      <c r="AA3695" t="s">
        <v>391</v>
      </c>
      <c r="AB3695" t="s">
        <v>125</v>
      </c>
      <c r="AC3695" s="150" t="str">
        <f>IFERROR(IF(JRF!C3708="","",IF(AND(VLOOKUP(JRF!C3708,X:AA,4,0)=JRF!B3708,VLOOKUP(JRF!C3708,X:Y,2,0)="A"),"","Inactive Dept Combo Error")),"Inactive Dept Combo Error")</f>
        <v/>
      </c>
      <c r="AD3695" t="str">
        <f>IFERROR(IF('Journal Template'!D4107="","",IF(AND(VLOOKUP('Journal Template'!D4107,X:AA,4,0)='Journal Template'!A4107,VLOOKUP('Journal Template'!D4107,X:Y,2,0)="A"),"","Inactive Dept Combo Error")),"")</f>
        <v/>
      </c>
      <c r="AK3695" s="150" t="str">
        <f>IF(JRF!B3708="","",IF(JRF!B3708=IFERROR(VLOOKUP(JRF!B3708,Checks!AI:AI,1,0),0),"Entry in Branch/Satellite BU's",""))</f>
        <v/>
      </c>
      <c r="AL3695" t="str">
        <f>IFERROR(IF('Journal Template'!A4107="","",IF('Journal Template'!A4107=IFERROR(VLOOKUP('Journal Template'!A4107,Checks!AI:AI,1,0),0),"Entry in Branch/Satellite BU's","")),"")</f>
        <v/>
      </c>
      <c r="AO3695" s="171"/>
      <c r="AP3695" s="171"/>
      <c r="AQ3695" s="171"/>
      <c r="AR3695" s="171"/>
      <c r="CI3695" t="str">
        <f>IF(JRF!F3708&gt;0,"",IF(JRF!B3708="","",IF(LEFT(JRF!B3708,1)=IFERROR(VLOOKUP(LEFT(JRF!B3708,1),$CF$2:$CF$5,1,0),0),"Product Code Required",IF(JRF!C3708="","",IF(JRF!C3708=IFERROR(VLOOKUP(JRF!C3708,$CH:$CH,1,0),0),"Product Code Required","NA")))))</f>
        <v/>
      </c>
      <c r="CJ3695" t="str">
        <f>IF(JRF!AV3708&gt;0,"",IF(JRF!Q3708="","",IF(LEFT(JRF!Q3708,1)=IFERROR(VLOOKUP(LEFT(JRF!Q3708,1),$CF$2:$CF$5,1,0),0),"Product Code Required",IF(JRF!V3708="","",IF(JRF!V3708=IFERROR(VLOOKUP(JRF!V3708,$CH:$CH,1,0),0),"Product Code Required","NA")))))</f>
        <v/>
      </c>
      <c r="CK3695" t="str">
        <f>IFERROR(IF(LEN('Journal Template'!F3706)&gt;0,"",IF('Journal Template'!A3706="","",IF(LEFT('Journal Template'!A3706,1)=IFERROR(VLOOKUP(LEFT('Journal Template'!A3706,1),Checks!$CF$2:$CF$5,1,0),0),"Product Code Required",IF('Journal Template'!D3706="","",IF('Journal Template'!D3706=IFERROR(VLOOKUP('Journal Template'!D3706,Checks!$CH:$CH,1,0),0),"Product Code Required","NA"))))),"")</f>
        <v/>
      </c>
    </row>
    <row r="3696" spans="14:89">
      <c r="N3696" t="s">
        <v>16050</v>
      </c>
      <c r="O3696" t="s">
        <v>16051</v>
      </c>
      <c r="P3696" t="s">
        <v>386</v>
      </c>
      <c r="Q3696" s="150" t="str">
        <f>IF(JRF!D3709="","",IF(IFERROR(VLOOKUP(JRF!D3709,Checks!N:P,3,0),0)="A","","Inactive account in Use"))</f>
        <v/>
      </c>
      <c r="R3696" t="str">
        <f>IFERROR(IF('Journal Template'!C4108="","",IF(IFERROR(VLOOKUP('Journal Template'!C4108,Checks!N:P,3,0),0)="A","","Inactive account in Use")),"")</f>
        <v/>
      </c>
      <c r="V3696" s="150" t="str">
        <f>IF(JRF!C3709="","",IF(IFERROR(VLOOKUP(JRF!C3709,Checks!S:U,3,0),0)="A","Entry with System fund Dept",""))</f>
        <v/>
      </c>
      <c r="W3696" t="str">
        <f>IFERROR(IF('Journal Template'!D4108="","",IF(IFERROR(VLOOKUP('Journal Template'!D4108,Checks!S:U,3,0),0)="A","Entry with System fund Dept","")),"")</f>
        <v/>
      </c>
      <c r="X3696" t="s">
        <v>16052</v>
      </c>
      <c r="Y3696" t="s">
        <v>386</v>
      </c>
      <c r="Z3696" t="s">
        <v>16053</v>
      </c>
      <c r="AA3696" t="s">
        <v>9935</v>
      </c>
      <c r="AB3696" t="s">
        <v>125</v>
      </c>
      <c r="AC3696" s="150" t="str">
        <f>IFERROR(IF(JRF!C3709="","",IF(AND(VLOOKUP(JRF!C3709,X:AA,4,0)=JRF!B3709,VLOOKUP(JRF!C3709,X:Y,2,0)="A"),"","Inactive Dept Combo Error")),"Inactive Dept Combo Error")</f>
        <v/>
      </c>
      <c r="AD3696" t="str">
        <f>IFERROR(IF('Journal Template'!D4108="","",IF(AND(VLOOKUP('Journal Template'!D4108,X:AA,4,0)='Journal Template'!A4108,VLOOKUP('Journal Template'!D4108,X:Y,2,0)="A"),"","Inactive Dept Combo Error")),"")</f>
        <v/>
      </c>
      <c r="AK3696" s="150" t="str">
        <f>IF(JRF!B3709="","",IF(JRF!B3709=IFERROR(VLOOKUP(JRF!B3709,Checks!AI:AI,1,0),0),"Entry in Branch/Satellite BU's",""))</f>
        <v/>
      </c>
      <c r="AL3696" t="str">
        <f>IFERROR(IF('Journal Template'!A4108="","",IF('Journal Template'!A4108=IFERROR(VLOOKUP('Journal Template'!A4108,Checks!AI:AI,1,0),0),"Entry in Branch/Satellite BU's","")),"")</f>
        <v/>
      </c>
      <c r="AO3696" s="171"/>
      <c r="AP3696" s="171"/>
      <c r="AQ3696" s="171"/>
      <c r="AR3696" s="171"/>
      <c r="CI3696" t="str">
        <f>IF(JRF!F3709&gt;0,"",IF(JRF!B3709="","",IF(LEFT(JRF!B3709,1)=IFERROR(VLOOKUP(LEFT(JRF!B3709,1),$CF$2:$CF$5,1,0),0),"Product Code Required",IF(JRF!C3709="","",IF(JRF!C3709=IFERROR(VLOOKUP(JRF!C3709,$CH:$CH,1,0),0),"Product Code Required","NA")))))</f>
        <v/>
      </c>
      <c r="CJ3696" t="str">
        <f>IF(JRF!AV3709&gt;0,"",IF(JRF!Q3709="","",IF(LEFT(JRF!Q3709,1)=IFERROR(VLOOKUP(LEFT(JRF!Q3709,1),$CF$2:$CF$5,1,0),0),"Product Code Required",IF(JRF!V3709="","",IF(JRF!V3709=IFERROR(VLOOKUP(JRF!V3709,$CH:$CH,1,0),0),"Product Code Required","NA")))))</f>
        <v/>
      </c>
      <c r="CK3696" t="str">
        <f>IFERROR(IF(LEN('Journal Template'!F3707)&gt;0,"",IF('Journal Template'!A3707="","",IF(LEFT('Journal Template'!A3707,1)=IFERROR(VLOOKUP(LEFT('Journal Template'!A3707,1),Checks!$CF$2:$CF$5,1,0),0),"Product Code Required",IF('Journal Template'!D3707="","",IF('Journal Template'!D3707=IFERROR(VLOOKUP('Journal Template'!D3707,Checks!$CH:$CH,1,0),0),"Product Code Required","NA"))))),"")</f>
        <v/>
      </c>
    </row>
    <row r="3697" spans="14:89">
      <c r="N3697" t="s">
        <v>16054</v>
      </c>
      <c r="O3697" t="s">
        <v>16055</v>
      </c>
      <c r="P3697" t="s">
        <v>386</v>
      </c>
      <c r="Q3697" s="150" t="str">
        <f>IF(JRF!D3710="","",IF(IFERROR(VLOOKUP(JRF!D3710,Checks!N:P,3,0),0)="A","","Inactive account in Use"))</f>
        <v/>
      </c>
      <c r="R3697" t="str">
        <f>IFERROR(IF('Journal Template'!C4109="","",IF(IFERROR(VLOOKUP('Journal Template'!C4109,Checks!N:P,3,0),0)="A","","Inactive account in Use")),"")</f>
        <v/>
      </c>
      <c r="V3697" s="150" t="str">
        <f>IF(JRF!C3710="","",IF(IFERROR(VLOOKUP(JRF!C3710,Checks!S:U,3,0),0)="A","Entry with System fund Dept",""))</f>
        <v/>
      </c>
      <c r="W3697" t="str">
        <f>IFERROR(IF('Journal Template'!D4109="","",IF(IFERROR(VLOOKUP('Journal Template'!D4109,Checks!S:U,3,0),0)="A","Entry with System fund Dept","")),"")</f>
        <v/>
      </c>
      <c r="X3697" t="s">
        <v>16056</v>
      </c>
      <c r="Y3697" t="s">
        <v>389</v>
      </c>
      <c r="Z3697" t="s">
        <v>16057</v>
      </c>
      <c r="AA3697" t="s">
        <v>9935</v>
      </c>
      <c r="AB3697" t="s">
        <v>125</v>
      </c>
      <c r="AC3697" s="150" t="str">
        <f>IFERROR(IF(JRF!C3710="","",IF(AND(VLOOKUP(JRF!C3710,X:AA,4,0)=JRF!B3710,VLOOKUP(JRF!C3710,X:Y,2,0)="A"),"","Inactive Dept Combo Error")),"Inactive Dept Combo Error")</f>
        <v/>
      </c>
      <c r="AD3697" t="str">
        <f>IFERROR(IF('Journal Template'!D4109="","",IF(AND(VLOOKUP('Journal Template'!D4109,X:AA,4,0)='Journal Template'!A4109,VLOOKUP('Journal Template'!D4109,X:Y,2,0)="A"),"","Inactive Dept Combo Error")),"")</f>
        <v/>
      </c>
      <c r="AK3697" s="150" t="str">
        <f>IF(JRF!B3710="","",IF(JRF!B3710=IFERROR(VLOOKUP(JRF!B3710,Checks!AI:AI,1,0),0),"Entry in Branch/Satellite BU's",""))</f>
        <v/>
      </c>
      <c r="AL3697" t="str">
        <f>IFERROR(IF('Journal Template'!A4109="","",IF('Journal Template'!A4109=IFERROR(VLOOKUP('Journal Template'!A4109,Checks!AI:AI,1,0),0),"Entry in Branch/Satellite BU's","")),"")</f>
        <v/>
      </c>
      <c r="AO3697" s="171"/>
      <c r="AP3697" s="171"/>
      <c r="AQ3697" s="171"/>
      <c r="AR3697" s="171"/>
      <c r="CI3697" t="str">
        <f>IF(JRF!F3710&gt;0,"",IF(JRF!B3710="","",IF(LEFT(JRF!B3710,1)=IFERROR(VLOOKUP(LEFT(JRF!B3710,1),$CF$2:$CF$5,1,0),0),"Product Code Required",IF(JRF!C3710="","",IF(JRF!C3710=IFERROR(VLOOKUP(JRF!C3710,$CH:$CH,1,0),0),"Product Code Required","NA")))))</f>
        <v/>
      </c>
      <c r="CJ3697" t="str">
        <f>IF(JRF!AV3710&gt;0,"",IF(JRF!Q3710="","",IF(LEFT(JRF!Q3710,1)=IFERROR(VLOOKUP(LEFT(JRF!Q3710,1),$CF$2:$CF$5,1,0),0),"Product Code Required",IF(JRF!V3710="","",IF(JRF!V3710=IFERROR(VLOOKUP(JRF!V3710,$CH:$CH,1,0),0),"Product Code Required","NA")))))</f>
        <v/>
      </c>
      <c r="CK3697" t="str">
        <f>IFERROR(IF(LEN('Journal Template'!F3708)&gt;0,"",IF('Journal Template'!A3708="","",IF(LEFT('Journal Template'!A3708,1)=IFERROR(VLOOKUP(LEFT('Journal Template'!A3708,1),Checks!$CF$2:$CF$5,1,0),0),"Product Code Required",IF('Journal Template'!D3708="","",IF('Journal Template'!D3708=IFERROR(VLOOKUP('Journal Template'!D3708,Checks!$CH:$CH,1,0),0),"Product Code Required","NA"))))),"")</f>
        <v/>
      </c>
    </row>
    <row r="3698" spans="14:89">
      <c r="N3698" t="s">
        <v>16058</v>
      </c>
      <c r="O3698" t="s">
        <v>16059</v>
      </c>
      <c r="P3698" t="s">
        <v>386</v>
      </c>
      <c r="Q3698" s="150" t="str">
        <f>IF(JRF!D3711="","",IF(IFERROR(VLOOKUP(JRF!D3711,Checks!N:P,3,0),0)="A","","Inactive account in Use"))</f>
        <v/>
      </c>
      <c r="R3698" t="str">
        <f>IFERROR(IF('Journal Template'!C4110="","",IF(IFERROR(VLOOKUP('Journal Template'!C4110,Checks!N:P,3,0),0)="A","","Inactive account in Use")),"")</f>
        <v/>
      </c>
      <c r="V3698" s="150" t="str">
        <f>IF(JRF!C3711="","",IF(IFERROR(VLOOKUP(JRF!C3711,Checks!S:U,3,0),0)="A","Entry with System fund Dept",""))</f>
        <v/>
      </c>
      <c r="W3698" t="str">
        <f>IFERROR(IF('Journal Template'!D4110="","",IF(IFERROR(VLOOKUP('Journal Template'!D4110,Checks!S:U,3,0),0)="A","Entry with System fund Dept","")),"")</f>
        <v/>
      </c>
      <c r="X3698" t="s">
        <v>16060</v>
      </c>
      <c r="Y3698" t="s">
        <v>386</v>
      </c>
      <c r="Z3698" t="s">
        <v>16061</v>
      </c>
      <c r="AA3698" t="s">
        <v>9935</v>
      </c>
      <c r="AB3698" t="s">
        <v>125</v>
      </c>
      <c r="AC3698" s="150" t="str">
        <f>IFERROR(IF(JRF!C3711="","",IF(AND(VLOOKUP(JRF!C3711,X:AA,4,0)=JRF!B3711,VLOOKUP(JRF!C3711,X:Y,2,0)="A"),"","Inactive Dept Combo Error")),"Inactive Dept Combo Error")</f>
        <v/>
      </c>
      <c r="AD3698" t="str">
        <f>IFERROR(IF('Journal Template'!D4110="","",IF(AND(VLOOKUP('Journal Template'!D4110,X:AA,4,0)='Journal Template'!A4110,VLOOKUP('Journal Template'!D4110,X:Y,2,0)="A"),"","Inactive Dept Combo Error")),"")</f>
        <v/>
      </c>
      <c r="AK3698" s="150" t="str">
        <f>IF(JRF!B3711="","",IF(JRF!B3711=IFERROR(VLOOKUP(JRF!B3711,Checks!AI:AI,1,0),0),"Entry in Branch/Satellite BU's",""))</f>
        <v/>
      </c>
      <c r="AL3698" t="str">
        <f>IFERROR(IF('Journal Template'!A4110="","",IF('Journal Template'!A4110=IFERROR(VLOOKUP('Journal Template'!A4110,Checks!AI:AI,1,0),0),"Entry in Branch/Satellite BU's","")),"")</f>
        <v/>
      </c>
      <c r="AO3698" s="171"/>
      <c r="AP3698" s="171"/>
      <c r="AQ3698" s="171"/>
      <c r="AR3698" s="171"/>
      <c r="CI3698" t="str">
        <f>IF(JRF!F3711&gt;0,"",IF(JRF!B3711="","",IF(LEFT(JRF!B3711,1)=IFERROR(VLOOKUP(LEFT(JRF!B3711,1),$CF$2:$CF$5,1,0),0),"Product Code Required",IF(JRF!C3711="","",IF(JRF!C3711=IFERROR(VLOOKUP(JRF!C3711,$CH:$CH,1,0),0),"Product Code Required","NA")))))</f>
        <v/>
      </c>
      <c r="CJ3698" t="str">
        <f>IF(JRF!AV3711&gt;0,"",IF(JRF!Q3711="","",IF(LEFT(JRF!Q3711,1)=IFERROR(VLOOKUP(LEFT(JRF!Q3711,1),$CF$2:$CF$5,1,0),0),"Product Code Required",IF(JRF!V3711="","",IF(JRF!V3711=IFERROR(VLOOKUP(JRF!V3711,$CH:$CH,1,0),0),"Product Code Required","NA")))))</f>
        <v/>
      </c>
      <c r="CK3698" t="str">
        <f>IFERROR(IF(LEN('Journal Template'!F3709)&gt;0,"",IF('Journal Template'!A3709="","",IF(LEFT('Journal Template'!A3709,1)=IFERROR(VLOOKUP(LEFT('Journal Template'!A3709,1),Checks!$CF$2:$CF$5,1,0),0),"Product Code Required",IF('Journal Template'!D3709="","",IF('Journal Template'!D3709=IFERROR(VLOOKUP('Journal Template'!D3709,Checks!$CH:$CH,1,0),0),"Product Code Required","NA"))))),"")</f>
        <v/>
      </c>
    </row>
    <row r="3699" spans="14:89">
      <c r="N3699" t="s">
        <v>16062</v>
      </c>
      <c r="O3699" t="s">
        <v>16063</v>
      </c>
      <c r="P3699" t="s">
        <v>386</v>
      </c>
      <c r="Q3699" s="150" t="str">
        <f>IF(JRF!D3712="","",IF(IFERROR(VLOOKUP(JRF!D3712,Checks!N:P,3,0),0)="A","","Inactive account in Use"))</f>
        <v/>
      </c>
      <c r="R3699" t="str">
        <f>IFERROR(IF('Journal Template'!C4111="","",IF(IFERROR(VLOOKUP('Journal Template'!C4111,Checks!N:P,3,0),0)="A","","Inactive account in Use")),"")</f>
        <v/>
      </c>
      <c r="V3699" s="150" t="str">
        <f>IF(JRF!C3712="","",IF(IFERROR(VLOOKUP(JRF!C3712,Checks!S:U,3,0),0)="A","Entry with System fund Dept",""))</f>
        <v/>
      </c>
      <c r="W3699" t="str">
        <f>IFERROR(IF('Journal Template'!D4111="","",IF(IFERROR(VLOOKUP('Journal Template'!D4111,Checks!S:U,3,0),0)="A","Entry with System fund Dept","")),"")</f>
        <v/>
      </c>
      <c r="X3699" t="s">
        <v>16064</v>
      </c>
      <c r="Y3699" t="s">
        <v>386</v>
      </c>
      <c r="Z3699" t="s">
        <v>16065</v>
      </c>
      <c r="AA3699" t="s">
        <v>9935</v>
      </c>
      <c r="AB3699" t="s">
        <v>125</v>
      </c>
      <c r="AC3699" s="150" t="str">
        <f>IFERROR(IF(JRF!C3712="","",IF(AND(VLOOKUP(JRF!C3712,X:AA,4,0)=JRF!B3712,VLOOKUP(JRF!C3712,X:Y,2,0)="A"),"","Inactive Dept Combo Error")),"Inactive Dept Combo Error")</f>
        <v/>
      </c>
      <c r="AD3699" t="str">
        <f>IFERROR(IF('Journal Template'!D4111="","",IF(AND(VLOOKUP('Journal Template'!D4111,X:AA,4,0)='Journal Template'!A4111,VLOOKUP('Journal Template'!D4111,X:Y,2,0)="A"),"","Inactive Dept Combo Error")),"")</f>
        <v/>
      </c>
      <c r="AK3699" s="150" t="str">
        <f>IF(JRF!B3712="","",IF(JRF!B3712=IFERROR(VLOOKUP(JRF!B3712,Checks!AI:AI,1,0),0),"Entry in Branch/Satellite BU's",""))</f>
        <v/>
      </c>
      <c r="AL3699" t="str">
        <f>IFERROR(IF('Journal Template'!A4111="","",IF('Journal Template'!A4111=IFERROR(VLOOKUP('Journal Template'!A4111,Checks!AI:AI,1,0),0),"Entry in Branch/Satellite BU's","")),"")</f>
        <v/>
      </c>
      <c r="AO3699" s="171"/>
      <c r="AP3699" s="171"/>
      <c r="AQ3699" s="171"/>
      <c r="AR3699" s="171"/>
      <c r="CI3699" t="str">
        <f>IF(JRF!F3712&gt;0,"",IF(JRF!B3712="","",IF(LEFT(JRF!B3712,1)=IFERROR(VLOOKUP(LEFT(JRF!B3712,1),$CF$2:$CF$5,1,0),0),"Product Code Required",IF(JRF!C3712="","",IF(JRF!C3712=IFERROR(VLOOKUP(JRF!C3712,$CH:$CH,1,0),0),"Product Code Required","NA")))))</f>
        <v/>
      </c>
      <c r="CJ3699" t="str">
        <f>IF(JRF!AV3712&gt;0,"",IF(JRF!Q3712="","",IF(LEFT(JRF!Q3712,1)=IFERROR(VLOOKUP(LEFT(JRF!Q3712,1),$CF$2:$CF$5,1,0),0),"Product Code Required",IF(JRF!V3712="","",IF(JRF!V3712=IFERROR(VLOOKUP(JRF!V3712,$CH:$CH,1,0),0),"Product Code Required","NA")))))</f>
        <v/>
      </c>
      <c r="CK3699" t="str">
        <f>IFERROR(IF(LEN('Journal Template'!F3710)&gt;0,"",IF('Journal Template'!A3710="","",IF(LEFT('Journal Template'!A3710,1)=IFERROR(VLOOKUP(LEFT('Journal Template'!A3710,1),Checks!$CF$2:$CF$5,1,0),0),"Product Code Required",IF('Journal Template'!D3710="","",IF('Journal Template'!D3710=IFERROR(VLOOKUP('Journal Template'!D3710,Checks!$CH:$CH,1,0),0),"Product Code Required","NA"))))),"")</f>
        <v/>
      </c>
    </row>
    <row r="3700" spans="14:89">
      <c r="N3700" t="s">
        <v>16066</v>
      </c>
      <c r="O3700" t="s">
        <v>16067</v>
      </c>
      <c r="P3700" t="s">
        <v>386</v>
      </c>
      <c r="Q3700" s="150" t="str">
        <f>IF(JRF!D3713="","",IF(IFERROR(VLOOKUP(JRF!D3713,Checks!N:P,3,0),0)="A","","Inactive account in Use"))</f>
        <v/>
      </c>
      <c r="R3700" t="str">
        <f>IFERROR(IF('Journal Template'!C4112="","",IF(IFERROR(VLOOKUP('Journal Template'!C4112,Checks!N:P,3,0),0)="A","","Inactive account in Use")),"")</f>
        <v/>
      </c>
      <c r="V3700" s="150" t="str">
        <f>IF(JRF!C3713="","",IF(IFERROR(VLOOKUP(JRF!C3713,Checks!S:U,3,0),0)="A","Entry with System fund Dept",""))</f>
        <v/>
      </c>
      <c r="W3700" t="str">
        <f>IFERROR(IF('Journal Template'!D4112="","",IF(IFERROR(VLOOKUP('Journal Template'!D4112,Checks!S:U,3,0),0)="A","Entry with System fund Dept","")),"")</f>
        <v/>
      </c>
      <c r="X3700" t="s">
        <v>16068</v>
      </c>
      <c r="Y3700" t="s">
        <v>389</v>
      </c>
      <c r="Z3700" t="s">
        <v>16069</v>
      </c>
      <c r="AA3700" t="s">
        <v>9935</v>
      </c>
      <c r="AB3700" t="s">
        <v>125</v>
      </c>
      <c r="AC3700" s="150" t="str">
        <f>IFERROR(IF(JRF!C3713="","",IF(AND(VLOOKUP(JRF!C3713,X:AA,4,0)=JRF!B3713,VLOOKUP(JRF!C3713,X:Y,2,0)="A"),"","Inactive Dept Combo Error")),"Inactive Dept Combo Error")</f>
        <v/>
      </c>
      <c r="AD3700" t="str">
        <f>IFERROR(IF('Journal Template'!D4112="","",IF(AND(VLOOKUP('Journal Template'!D4112,X:AA,4,0)='Journal Template'!A4112,VLOOKUP('Journal Template'!D4112,X:Y,2,0)="A"),"","Inactive Dept Combo Error")),"")</f>
        <v/>
      </c>
      <c r="AK3700" s="150" t="str">
        <f>IF(JRF!B3713="","",IF(JRF!B3713=IFERROR(VLOOKUP(JRF!B3713,Checks!AI:AI,1,0),0),"Entry in Branch/Satellite BU's",""))</f>
        <v/>
      </c>
      <c r="AL3700" t="str">
        <f>IFERROR(IF('Journal Template'!A4112="","",IF('Journal Template'!A4112=IFERROR(VLOOKUP('Journal Template'!A4112,Checks!AI:AI,1,0),0),"Entry in Branch/Satellite BU's","")),"")</f>
        <v/>
      </c>
      <c r="AO3700" s="171"/>
      <c r="AP3700" s="171"/>
      <c r="AQ3700" s="171"/>
      <c r="AR3700" s="171"/>
      <c r="CI3700" t="str">
        <f>IF(JRF!F3713&gt;0,"",IF(JRF!B3713="","",IF(LEFT(JRF!B3713,1)=IFERROR(VLOOKUP(LEFT(JRF!B3713,1),$CF$2:$CF$5,1,0),0),"Product Code Required",IF(JRF!C3713="","",IF(JRF!C3713=IFERROR(VLOOKUP(JRF!C3713,$CH:$CH,1,0),0),"Product Code Required","NA")))))</f>
        <v/>
      </c>
      <c r="CJ3700" t="str">
        <f>IF(JRF!AV3713&gt;0,"",IF(JRF!Q3713="","",IF(LEFT(JRF!Q3713,1)=IFERROR(VLOOKUP(LEFT(JRF!Q3713,1),$CF$2:$CF$5,1,0),0),"Product Code Required",IF(JRF!V3713="","",IF(JRF!V3713=IFERROR(VLOOKUP(JRF!V3713,$CH:$CH,1,0),0),"Product Code Required","NA")))))</f>
        <v/>
      </c>
      <c r="CK3700" t="str">
        <f>IFERROR(IF(LEN('Journal Template'!F3711)&gt;0,"",IF('Journal Template'!A3711="","",IF(LEFT('Journal Template'!A3711,1)=IFERROR(VLOOKUP(LEFT('Journal Template'!A3711,1),Checks!$CF$2:$CF$5,1,0),0),"Product Code Required",IF('Journal Template'!D3711="","",IF('Journal Template'!D3711=IFERROR(VLOOKUP('Journal Template'!D3711,Checks!$CH:$CH,1,0),0),"Product Code Required","NA"))))),"")</f>
        <v/>
      </c>
    </row>
    <row r="3701" spans="14:89">
      <c r="N3701" t="s">
        <v>16070</v>
      </c>
      <c r="O3701" t="s">
        <v>16071</v>
      </c>
      <c r="P3701" t="s">
        <v>386</v>
      </c>
      <c r="Q3701" s="150" t="str">
        <f>IF(JRF!D3714="","",IF(IFERROR(VLOOKUP(JRF!D3714,Checks!N:P,3,0),0)="A","","Inactive account in Use"))</f>
        <v/>
      </c>
      <c r="R3701" t="str">
        <f>IFERROR(IF('Journal Template'!C4113="","",IF(IFERROR(VLOOKUP('Journal Template'!C4113,Checks!N:P,3,0),0)="A","","Inactive account in Use")),"")</f>
        <v/>
      </c>
      <c r="V3701" s="150" t="str">
        <f>IF(JRF!C3714="","",IF(IFERROR(VLOOKUP(JRF!C3714,Checks!S:U,3,0),0)="A","Entry with System fund Dept",""))</f>
        <v/>
      </c>
      <c r="W3701" t="str">
        <f>IFERROR(IF('Journal Template'!D4113="","",IF(IFERROR(VLOOKUP('Journal Template'!D4113,Checks!S:U,3,0),0)="A","Entry with System fund Dept","")),"")</f>
        <v/>
      </c>
      <c r="X3701" t="s">
        <v>16072</v>
      </c>
      <c r="Y3701" t="s">
        <v>386</v>
      </c>
      <c r="Z3701" t="s">
        <v>16073</v>
      </c>
      <c r="AA3701" t="s">
        <v>9935</v>
      </c>
      <c r="AB3701" t="s">
        <v>125</v>
      </c>
      <c r="AC3701" s="150" t="str">
        <f>IFERROR(IF(JRF!C3714="","",IF(AND(VLOOKUP(JRF!C3714,X:AA,4,0)=JRF!B3714,VLOOKUP(JRF!C3714,X:Y,2,0)="A"),"","Inactive Dept Combo Error")),"Inactive Dept Combo Error")</f>
        <v/>
      </c>
      <c r="AD3701" t="str">
        <f>IFERROR(IF('Journal Template'!D4113="","",IF(AND(VLOOKUP('Journal Template'!D4113,X:AA,4,0)='Journal Template'!A4113,VLOOKUP('Journal Template'!D4113,X:Y,2,0)="A"),"","Inactive Dept Combo Error")),"")</f>
        <v/>
      </c>
      <c r="AK3701" s="150" t="str">
        <f>IF(JRF!B3714="","",IF(JRF!B3714=IFERROR(VLOOKUP(JRF!B3714,Checks!AI:AI,1,0),0),"Entry in Branch/Satellite BU's",""))</f>
        <v/>
      </c>
      <c r="AL3701" t="str">
        <f>IFERROR(IF('Journal Template'!A4113="","",IF('Journal Template'!A4113=IFERROR(VLOOKUP('Journal Template'!A4113,Checks!AI:AI,1,0),0),"Entry in Branch/Satellite BU's","")),"")</f>
        <v/>
      </c>
      <c r="AO3701" s="171"/>
      <c r="AP3701" s="171"/>
      <c r="AQ3701" s="171"/>
      <c r="AR3701" s="171"/>
      <c r="CI3701" t="str">
        <f>IF(JRF!F3714&gt;0,"",IF(JRF!B3714="","",IF(LEFT(JRF!B3714,1)=IFERROR(VLOOKUP(LEFT(JRF!B3714,1),$CF$2:$CF$5,1,0),0),"Product Code Required",IF(JRF!C3714="","",IF(JRF!C3714=IFERROR(VLOOKUP(JRF!C3714,$CH:$CH,1,0),0),"Product Code Required","NA")))))</f>
        <v/>
      </c>
      <c r="CJ3701" t="str">
        <f>IF(JRF!AV3714&gt;0,"",IF(JRF!Q3714="","",IF(LEFT(JRF!Q3714,1)=IFERROR(VLOOKUP(LEFT(JRF!Q3714,1),$CF$2:$CF$5,1,0),0),"Product Code Required",IF(JRF!V3714="","",IF(JRF!V3714=IFERROR(VLOOKUP(JRF!V3714,$CH:$CH,1,0),0),"Product Code Required","NA")))))</f>
        <v/>
      </c>
      <c r="CK3701" t="str">
        <f>IFERROR(IF(LEN('Journal Template'!F3712)&gt;0,"",IF('Journal Template'!A3712="","",IF(LEFT('Journal Template'!A3712,1)=IFERROR(VLOOKUP(LEFT('Journal Template'!A3712,1),Checks!$CF$2:$CF$5,1,0),0),"Product Code Required",IF('Journal Template'!D3712="","",IF('Journal Template'!D3712=IFERROR(VLOOKUP('Journal Template'!D3712,Checks!$CH:$CH,1,0),0),"Product Code Required","NA"))))),"")</f>
        <v/>
      </c>
    </row>
    <row r="3702" spans="14:89">
      <c r="N3702" t="s">
        <v>16074</v>
      </c>
      <c r="O3702" t="s">
        <v>16075</v>
      </c>
      <c r="P3702" t="s">
        <v>386</v>
      </c>
      <c r="Q3702" s="150" t="str">
        <f>IF(JRF!D3715="","",IF(IFERROR(VLOOKUP(JRF!D3715,Checks!N:P,3,0),0)="A","","Inactive account in Use"))</f>
        <v/>
      </c>
      <c r="R3702" t="str">
        <f>IFERROR(IF('Journal Template'!C4114="","",IF(IFERROR(VLOOKUP('Journal Template'!C4114,Checks!N:P,3,0),0)="A","","Inactive account in Use")),"")</f>
        <v/>
      </c>
      <c r="V3702" s="150" t="str">
        <f>IF(JRF!C3715="","",IF(IFERROR(VLOOKUP(JRF!C3715,Checks!S:U,3,0),0)="A","Entry with System fund Dept",""))</f>
        <v/>
      </c>
      <c r="W3702" t="str">
        <f>IFERROR(IF('Journal Template'!D4114="","",IF(IFERROR(VLOOKUP('Journal Template'!D4114,Checks!S:U,3,0),0)="A","Entry with System fund Dept","")),"")</f>
        <v/>
      </c>
      <c r="X3702" t="s">
        <v>16076</v>
      </c>
      <c r="Y3702" t="s">
        <v>389</v>
      </c>
      <c r="Z3702" t="s">
        <v>16077</v>
      </c>
      <c r="AA3702" t="s">
        <v>9935</v>
      </c>
      <c r="AB3702" t="s">
        <v>125</v>
      </c>
      <c r="AC3702" s="150" t="str">
        <f>IFERROR(IF(JRF!C3715="","",IF(AND(VLOOKUP(JRF!C3715,X:AA,4,0)=JRF!B3715,VLOOKUP(JRF!C3715,X:Y,2,0)="A"),"","Inactive Dept Combo Error")),"Inactive Dept Combo Error")</f>
        <v/>
      </c>
      <c r="AD3702" t="str">
        <f>IFERROR(IF('Journal Template'!D4114="","",IF(AND(VLOOKUP('Journal Template'!D4114,X:AA,4,0)='Journal Template'!A4114,VLOOKUP('Journal Template'!D4114,X:Y,2,0)="A"),"","Inactive Dept Combo Error")),"")</f>
        <v/>
      </c>
      <c r="AK3702" s="150" t="str">
        <f>IF(JRF!B3715="","",IF(JRF!B3715=IFERROR(VLOOKUP(JRF!B3715,Checks!AI:AI,1,0),0),"Entry in Branch/Satellite BU's",""))</f>
        <v/>
      </c>
      <c r="AL3702" t="str">
        <f>IFERROR(IF('Journal Template'!A4114="","",IF('Journal Template'!A4114=IFERROR(VLOOKUP('Journal Template'!A4114,Checks!AI:AI,1,0),0),"Entry in Branch/Satellite BU's","")),"")</f>
        <v/>
      </c>
      <c r="AO3702" s="171"/>
      <c r="AP3702" s="171"/>
      <c r="AQ3702" s="171"/>
      <c r="AR3702" s="171"/>
      <c r="CI3702" t="str">
        <f>IF(JRF!F3715&gt;0,"",IF(JRF!B3715="","",IF(LEFT(JRF!B3715,1)=IFERROR(VLOOKUP(LEFT(JRF!B3715,1),$CF$2:$CF$5,1,0),0),"Product Code Required",IF(JRF!C3715="","",IF(JRF!C3715=IFERROR(VLOOKUP(JRF!C3715,$CH:$CH,1,0),0),"Product Code Required","NA")))))</f>
        <v/>
      </c>
      <c r="CJ3702" t="str">
        <f>IF(JRF!AV3715&gt;0,"",IF(JRF!Q3715="","",IF(LEFT(JRF!Q3715,1)=IFERROR(VLOOKUP(LEFT(JRF!Q3715,1),$CF$2:$CF$5,1,0),0),"Product Code Required",IF(JRF!V3715="","",IF(JRF!V3715=IFERROR(VLOOKUP(JRF!V3715,$CH:$CH,1,0),0),"Product Code Required","NA")))))</f>
        <v/>
      </c>
      <c r="CK3702" t="str">
        <f>IFERROR(IF(LEN('Journal Template'!F3713)&gt;0,"",IF('Journal Template'!A3713="","",IF(LEFT('Journal Template'!A3713,1)=IFERROR(VLOOKUP(LEFT('Journal Template'!A3713,1),Checks!$CF$2:$CF$5,1,0),0),"Product Code Required",IF('Journal Template'!D3713="","",IF('Journal Template'!D3713=IFERROR(VLOOKUP('Journal Template'!D3713,Checks!$CH:$CH,1,0),0),"Product Code Required","NA"))))),"")</f>
        <v/>
      </c>
    </row>
    <row r="3703" spans="14:89">
      <c r="N3703" t="s">
        <v>16078</v>
      </c>
      <c r="O3703" t="s">
        <v>16079</v>
      </c>
      <c r="P3703" t="s">
        <v>386</v>
      </c>
      <c r="Q3703" s="150" t="str">
        <f>IF(JRF!D3716="","",IF(IFERROR(VLOOKUP(JRF!D3716,Checks!N:P,3,0),0)="A","","Inactive account in Use"))</f>
        <v/>
      </c>
      <c r="R3703" t="str">
        <f>IFERROR(IF('Journal Template'!C4115="","",IF(IFERROR(VLOOKUP('Journal Template'!C4115,Checks!N:P,3,0),0)="A","","Inactive account in Use")),"")</f>
        <v/>
      </c>
      <c r="V3703" s="150" t="str">
        <f>IF(JRF!C3716="","",IF(IFERROR(VLOOKUP(JRF!C3716,Checks!S:U,3,0),0)="A","Entry with System fund Dept",""))</f>
        <v/>
      </c>
      <c r="W3703" t="str">
        <f>IFERROR(IF('Journal Template'!D4115="","",IF(IFERROR(VLOOKUP('Journal Template'!D4115,Checks!S:U,3,0),0)="A","Entry with System fund Dept","")),"")</f>
        <v/>
      </c>
      <c r="X3703" t="s">
        <v>16080</v>
      </c>
      <c r="Y3703" t="s">
        <v>386</v>
      </c>
      <c r="Z3703" t="s">
        <v>16081</v>
      </c>
      <c r="AA3703" t="s">
        <v>9935</v>
      </c>
      <c r="AB3703" t="s">
        <v>125</v>
      </c>
      <c r="AC3703" s="150" t="str">
        <f>IFERROR(IF(JRF!C3716="","",IF(AND(VLOOKUP(JRF!C3716,X:AA,4,0)=JRF!B3716,VLOOKUP(JRF!C3716,X:Y,2,0)="A"),"","Inactive Dept Combo Error")),"Inactive Dept Combo Error")</f>
        <v/>
      </c>
      <c r="AD3703" t="str">
        <f>IFERROR(IF('Journal Template'!D4115="","",IF(AND(VLOOKUP('Journal Template'!D4115,X:AA,4,0)='Journal Template'!A4115,VLOOKUP('Journal Template'!D4115,X:Y,2,0)="A"),"","Inactive Dept Combo Error")),"")</f>
        <v/>
      </c>
      <c r="AK3703" s="150" t="str">
        <f>IF(JRF!B3716="","",IF(JRF!B3716=IFERROR(VLOOKUP(JRF!B3716,Checks!AI:AI,1,0),0),"Entry in Branch/Satellite BU's",""))</f>
        <v/>
      </c>
      <c r="AL3703" t="str">
        <f>IFERROR(IF('Journal Template'!A4115="","",IF('Journal Template'!A4115=IFERROR(VLOOKUP('Journal Template'!A4115,Checks!AI:AI,1,0),0),"Entry in Branch/Satellite BU's","")),"")</f>
        <v/>
      </c>
      <c r="AO3703" s="171"/>
      <c r="AP3703" s="171"/>
      <c r="AQ3703" s="171"/>
      <c r="AR3703" s="171"/>
      <c r="CI3703" t="str">
        <f>IF(JRF!F3716&gt;0,"",IF(JRF!B3716="","",IF(LEFT(JRF!B3716,1)=IFERROR(VLOOKUP(LEFT(JRF!B3716,1),$CF$2:$CF$5,1,0),0),"Product Code Required",IF(JRF!C3716="","",IF(JRF!C3716=IFERROR(VLOOKUP(JRF!C3716,$CH:$CH,1,0),0),"Product Code Required","NA")))))</f>
        <v/>
      </c>
      <c r="CJ3703" t="str">
        <f>IF(JRF!AV3716&gt;0,"",IF(JRF!Q3716="","",IF(LEFT(JRF!Q3716,1)=IFERROR(VLOOKUP(LEFT(JRF!Q3716,1),$CF$2:$CF$5,1,0),0),"Product Code Required",IF(JRF!V3716="","",IF(JRF!V3716=IFERROR(VLOOKUP(JRF!V3716,$CH:$CH,1,0),0),"Product Code Required","NA")))))</f>
        <v/>
      </c>
      <c r="CK3703" t="str">
        <f>IFERROR(IF(LEN('Journal Template'!F3714)&gt;0,"",IF('Journal Template'!A3714="","",IF(LEFT('Journal Template'!A3714,1)=IFERROR(VLOOKUP(LEFT('Journal Template'!A3714,1),Checks!$CF$2:$CF$5,1,0),0),"Product Code Required",IF('Journal Template'!D3714="","",IF('Journal Template'!D3714=IFERROR(VLOOKUP('Journal Template'!D3714,Checks!$CH:$CH,1,0),0),"Product Code Required","NA"))))),"")</f>
        <v/>
      </c>
    </row>
    <row r="3704" spans="14:89">
      <c r="N3704" t="s">
        <v>16082</v>
      </c>
      <c r="O3704" t="s">
        <v>16083</v>
      </c>
      <c r="P3704" t="s">
        <v>386</v>
      </c>
      <c r="Q3704" s="150" t="str">
        <f>IF(JRF!D3717="","",IF(IFERROR(VLOOKUP(JRF!D3717,Checks!N:P,3,0),0)="A","","Inactive account in Use"))</f>
        <v/>
      </c>
      <c r="R3704" t="str">
        <f>IFERROR(IF('Journal Template'!C4116="","",IF(IFERROR(VLOOKUP('Journal Template'!C4116,Checks!N:P,3,0),0)="A","","Inactive account in Use")),"")</f>
        <v/>
      </c>
      <c r="V3704" s="150" t="str">
        <f>IF(JRF!C3717="","",IF(IFERROR(VLOOKUP(JRF!C3717,Checks!S:U,3,0),0)="A","Entry with System fund Dept",""))</f>
        <v/>
      </c>
      <c r="W3704" t="str">
        <f>IFERROR(IF('Journal Template'!D4116="","",IF(IFERROR(VLOOKUP('Journal Template'!D4116,Checks!S:U,3,0),0)="A","Entry with System fund Dept","")),"")</f>
        <v/>
      </c>
      <c r="X3704" t="s">
        <v>16084</v>
      </c>
      <c r="Y3704" t="s">
        <v>386</v>
      </c>
      <c r="Z3704" t="s">
        <v>16085</v>
      </c>
      <c r="AA3704" t="s">
        <v>9935</v>
      </c>
      <c r="AB3704" t="s">
        <v>125</v>
      </c>
      <c r="AC3704" s="150" t="str">
        <f>IFERROR(IF(JRF!C3717="","",IF(AND(VLOOKUP(JRF!C3717,X:AA,4,0)=JRF!B3717,VLOOKUP(JRF!C3717,X:Y,2,0)="A"),"","Inactive Dept Combo Error")),"Inactive Dept Combo Error")</f>
        <v/>
      </c>
      <c r="AD3704" t="str">
        <f>IFERROR(IF('Journal Template'!D4116="","",IF(AND(VLOOKUP('Journal Template'!D4116,X:AA,4,0)='Journal Template'!A4116,VLOOKUP('Journal Template'!D4116,X:Y,2,0)="A"),"","Inactive Dept Combo Error")),"")</f>
        <v/>
      </c>
      <c r="AK3704" s="150" t="str">
        <f>IF(JRF!B3717="","",IF(JRF!B3717=IFERROR(VLOOKUP(JRF!B3717,Checks!AI:AI,1,0),0),"Entry in Branch/Satellite BU's",""))</f>
        <v/>
      </c>
      <c r="AL3704" t="str">
        <f>IFERROR(IF('Journal Template'!A4116="","",IF('Journal Template'!A4116=IFERROR(VLOOKUP('Journal Template'!A4116,Checks!AI:AI,1,0),0),"Entry in Branch/Satellite BU's","")),"")</f>
        <v/>
      </c>
      <c r="AO3704" s="171"/>
      <c r="AP3704" s="171"/>
      <c r="AQ3704" s="171"/>
      <c r="AR3704" s="171"/>
      <c r="CI3704" t="str">
        <f>IF(JRF!F3717&gt;0,"",IF(JRF!B3717="","",IF(LEFT(JRF!B3717,1)=IFERROR(VLOOKUP(LEFT(JRF!B3717,1),$CF$2:$CF$5,1,0),0),"Product Code Required",IF(JRF!C3717="","",IF(JRF!C3717=IFERROR(VLOOKUP(JRF!C3717,$CH:$CH,1,0),0),"Product Code Required","NA")))))</f>
        <v/>
      </c>
      <c r="CJ3704" t="str">
        <f>IF(JRF!AV3717&gt;0,"",IF(JRF!Q3717="","",IF(LEFT(JRF!Q3717,1)=IFERROR(VLOOKUP(LEFT(JRF!Q3717,1),$CF$2:$CF$5,1,0),0),"Product Code Required",IF(JRF!V3717="","",IF(JRF!V3717=IFERROR(VLOOKUP(JRF!V3717,$CH:$CH,1,0),0),"Product Code Required","NA")))))</f>
        <v/>
      </c>
      <c r="CK3704" t="str">
        <f>IFERROR(IF(LEN('Journal Template'!F3715)&gt;0,"",IF('Journal Template'!A3715="","",IF(LEFT('Journal Template'!A3715,1)=IFERROR(VLOOKUP(LEFT('Journal Template'!A3715,1),Checks!$CF$2:$CF$5,1,0),0),"Product Code Required",IF('Journal Template'!D3715="","",IF('Journal Template'!D3715=IFERROR(VLOOKUP('Journal Template'!D3715,Checks!$CH:$CH,1,0),0),"Product Code Required","NA"))))),"")</f>
        <v/>
      </c>
    </row>
    <row r="3705" spans="14:89">
      <c r="N3705" t="s">
        <v>16086</v>
      </c>
      <c r="O3705" t="s">
        <v>16087</v>
      </c>
      <c r="P3705" t="s">
        <v>386</v>
      </c>
      <c r="Q3705" s="150" t="str">
        <f>IF(JRF!D3718="","",IF(IFERROR(VLOOKUP(JRF!D3718,Checks!N:P,3,0),0)="A","","Inactive account in Use"))</f>
        <v/>
      </c>
      <c r="R3705" t="str">
        <f>IFERROR(IF('Journal Template'!C4117="","",IF(IFERROR(VLOOKUP('Journal Template'!C4117,Checks!N:P,3,0),0)="A","","Inactive account in Use")),"")</f>
        <v/>
      </c>
      <c r="V3705" s="150" t="str">
        <f>IF(JRF!C3718="","",IF(IFERROR(VLOOKUP(JRF!C3718,Checks!S:U,3,0),0)="A","Entry with System fund Dept",""))</f>
        <v/>
      </c>
      <c r="W3705" t="str">
        <f>IFERROR(IF('Journal Template'!D4117="","",IF(IFERROR(VLOOKUP('Journal Template'!D4117,Checks!S:U,3,0),0)="A","Entry with System fund Dept","")),"")</f>
        <v/>
      </c>
      <c r="X3705" t="s">
        <v>16088</v>
      </c>
      <c r="Y3705" t="s">
        <v>386</v>
      </c>
      <c r="Z3705" t="s">
        <v>16089</v>
      </c>
      <c r="AA3705" t="s">
        <v>9935</v>
      </c>
      <c r="AB3705" t="s">
        <v>125</v>
      </c>
      <c r="AC3705" s="150" t="str">
        <f>IFERROR(IF(JRF!C3718="","",IF(AND(VLOOKUP(JRF!C3718,X:AA,4,0)=JRF!B3718,VLOOKUP(JRF!C3718,X:Y,2,0)="A"),"","Inactive Dept Combo Error")),"Inactive Dept Combo Error")</f>
        <v/>
      </c>
      <c r="AD3705" t="str">
        <f>IFERROR(IF('Journal Template'!D4117="","",IF(AND(VLOOKUP('Journal Template'!D4117,X:AA,4,0)='Journal Template'!A4117,VLOOKUP('Journal Template'!D4117,X:Y,2,0)="A"),"","Inactive Dept Combo Error")),"")</f>
        <v/>
      </c>
      <c r="AK3705" s="150" t="str">
        <f>IF(JRF!B3718="","",IF(JRF!B3718=IFERROR(VLOOKUP(JRF!B3718,Checks!AI:AI,1,0),0),"Entry in Branch/Satellite BU's",""))</f>
        <v/>
      </c>
      <c r="AL3705" t="str">
        <f>IFERROR(IF('Journal Template'!A4117="","",IF('Journal Template'!A4117=IFERROR(VLOOKUP('Journal Template'!A4117,Checks!AI:AI,1,0),0),"Entry in Branch/Satellite BU's","")),"")</f>
        <v/>
      </c>
      <c r="AO3705" s="171"/>
      <c r="AP3705" s="171"/>
      <c r="AQ3705" s="171"/>
      <c r="AR3705" s="171"/>
      <c r="CI3705" t="str">
        <f>IF(JRF!F3718&gt;0,"",IF(JRF!B3718="","",IF(LEFT(JRF!B3718,1)=IFERROR(VLOOKUP(LEFT(JRF!B3718,1),$CF$2:$CF$5,1,0),0),"Product Code Required",IF(JRF!C3718="","",IF(JRF!C3718=IFERROR(VLOOKUP(JRF!C3718,$CH:$CH,1,0),0),"Product Code Required","NA")))))</f>
        <v/>
      </c>
      <c r="CJ3705" t="str">
        <f>IF(JRF!AV3718&gt;0,"",IF(JRF!Q3718="","",IF(LEFT(JRF!Q3718,1)=IFERROR(VLOOKUP(LEFT(JRF!Q3718,1),$CF$2:$CF$5,1,0),0),"Product Code Required",IF(JRF!V3718="","",IF(JRF!V3718=IFERROR(VLOOKUP(JRF!V3718,$CH:$CH,1,0),0),"Product Code Required","NA")))))</f>
        <v/>
      </c>
      <c r="CK3705" t="str">
        <f>IFERROR(IF(LEN('Journal Template'!F3716)&gt;0,"",IF('Journal Template'!A3716="","",IF(LEFT('Journal Template'!A3716,1)=IFERROR(VLOOKUP(LEFT('Journal Template'!A3716,1),Checks!$CF$2:$CF$5,1,0),0),"Product Code Required",IF('Journal Template'!D3716="","",IF('Journal Template'!D3716=IFERROR(VLOOKUP('Journal Template'!D3716,Checks!$CH:$CH,1,0),0),"Product Code Required","NA"))))),"")</f>
        <v/>
      </c>
    </row>
    <row r="3706" spans="14:89">
      <c r="N3706" t="s">
        <v>16090</v>
      </c>
      <c r="O3706" t="s">
        <v>16091</v>
      </c>
      <c r="P3706" t="s">
        <v>386</v>
      </c>
      <c r="Q3706" s="150" t="str">
        <f>IF(JRF!D3719="","",IF(IFERROR(VLOOKUP(JRF!D3719,Checks!N:P,3,0),0)="A","","Inactive account in Use"))</f>
        <v/>
      </c>
      <c r="R3706" t="str">
        <f>IFERROR(IF('Journal Template'!C4118="","",IF(IFERROR(VLOOKUP('Journal Template'!C4118,Checks!N:P,3,0),0)="A","","Inactive account in Use")),"")</f>
        <v/>
      </c>
      <c r="V3706" s="150" t="str">
        <f>IF(JRF!C3719="","",IF(IFERROR(VLOOKUP(JRF!C3719,Checks!S:U,3,0),0)="A","Entry with System fund Dept",""))</f>
        <v/>
      </c>
      <c r="W3706" t="str">
        <f>IFERROR(IF('Journal Template'!D4118="","",IF(IFERROR(VLOOKUP('Journal Template'!D4118,Checks!S:U,3,0),0)="A","Entry with System fund Dept","")),"")</f>
        <v/>
      </c>
      <c r="X3706" t="s">
        <v>16092</v>
      </c>
      <c r="Y3706" t="s">
        <v>389</v>
      </c>
      <c r="Z3706" t="s">
        <v>16093</v>
      </c>
      <c r="AA3706" t="s">
        <v>391</v>
      </c>
      <c r="AB3706" t="s">
        <v>125</v>
      </c>
      <c r="AC3706" s="150" t="str">
        <f>IFERROR(IF(JRF!C3719="","",IF(AND(VLOOKUP(JRF!C3719,X:AA,4,0)=JRF!B3719,VLOOKUP(JRF!C3719,X:Y,2,0)="A"),"","Inactive Dept Combo Error")),"Inactive Dept Combo Error")</f>
        <v/>
      </c>
      <c r="AD3706" t="str">
        <f>IFERROR(IF('Journal Template'!D4118="","",IF(AND(VLOOKUP('Journal Template'!D4118,X:AA,4,0)='Journal Template'!A4118,VLOOKUP('Journal Template'!D4118,X:Y,2,0)="A"),"","Inactive Dept Combo Error")),"")</f>
        <v/>
      </c>
      <c r="AK3706" s="150" t="str">
        <f>IF(JRF!B3719="","",IF(JRF!B3719=IFERROR(VLOOKUP(JRF!B3719,Checks!AI:AI,1,0),0),"Entry in Branch/Satellite BU's",""))</f>
        <v/>
      </c>
      <c r="AL3706" t="str">
        <f>IFERROR(IF('Journal Template'!A4118="","",IF('Journal Template'!A4118=IFERROR(VLOOKUP('Journal Template'!A4118,Checks!AI:AI,1,0),0),"Entry in Branch/Satellite BU's","")),"")</f>
        <v/>
      </c>
      <c r="AO3706" s="171"/>
      <c r="AP3706" s="171"/>
      <c r="AQ3706" s="171"/>
      <c r="AR3706" s="171"/>
      <c r="CI3706" t="str">
        <f>IF(JRF!F3719&gt;0,"",IF(JRF!B3719="","",IF(LEFT(JRF!B3719,1)=IFERROR(VLOOKUP(LEFT(JRF!B3719,1),$CF$2:$CF$5,1,0),0),"Product Code Required",IF(JRF!C3719="","",IF(JRF!C3719=IFERROR(VLOOKUP(JRF!C3719,$CH:$CH,1,0),0),"Product Code Required","NA")))))</f>
        <v/>
      </c>
      <c r="CJ3706" t="str">
        <f>IF(JRF!AV3719&gt;0,"",IF(JRF!Q3719="","",IF(LEFT(JRF!Q3719,1)=IFERROR(VLOOKUP(LEFT(JRF!Q3719,1),$CF$2:$CF$5,1,0),0),"Product Code Required",IF(JRF!V3719="","",IF(JRF!V3719=IFERROR(VLOOKUP(JRF!V3719,$CH:$CH,1,0),0),"Product Code Required","NA")))))</f>
        <v/>
      </c>
      <c r="CK3706" t="str">
        <f>IFERROR(IF(LEN('Journal Template'!F3717)&gt;0,"",IF('Journal Template'!A3717="","",IF(LEFT('Journal Template'!A3717,1)=IFERROR(VLOOKUP(LEFT('Journal Template'!A3717,1),Checks!$CF$2:$CF$5,1,0),0),"Product Code Required",IF('Journal Template'!D3717="","",IF('Journal Template'!D3717=IFERROR(VLOOKUP('Journal Template'!D3717,Checks!$CH:$CH,1,0),0),"Product Code Required","NA"))))),"")</f>
        <v/>
      </c>
    </row>
    <row r="3707" spans="14:89">
      <c r="N3707" t="s">
        <v>16094</v>
      </c>
      <c r="O3707" t="s">
        <v>16095</v>
      </c>
      <c r="P3707" t="s">
        <v>386</v>
      </c>
      <c r="Q3707" s="150" t="str">
        <f>IF(JRF!D3720="","",IF(IFERROR(VLOOKUP(JRF!D3720,Checks!N:P,3,0),0)="A","","Inactive account in Use"))</f>
        <v/>
      </c>
      <c r="R3707" t="str">
        <f>IFERROR(IF('Journal Template'!C4119="","",IF(IFERROR(VLOOKUP('Journal Template'!C4119,Checks!N:P,3,0),0)="A","","Inactive account in Use")),"")</f>
        <v/>
      </c>
      <c r="V3707" s="150" t="str">
        <f>IF(JRF!C3720="","",IF(IFERROR(VLOOKUP(JRF!C3720,Checks!S:U,3,0),0)="A","Entry with System fund Dept",""))</f>
        <v/>
      </c>
      <c r="W3707" t="str">
        <f>IFERROR(IF('Journal Template'!D4119="","",IF(IFERROR(VLOOKUP('Journal Template'!D4119,Checks!S:U,3,0),0)="A","Entry with System fund Dept","")),"")</f>
        <v/>
      </c>
      <c r="X3707" t="s">
        <v>16096</v>
      </c>
      <c r="Y3707" t="s">
        <v>389</v>
      </c>
      <c r="Z3707" t="s">
        <v>16097</v>
      </c>
      <c r="AA3707" t="s">
        <v>9935</v>
      </c>
      <c r="AB3707" t="s">
        <v>125</v>
      </c>
      <c r="AC3707" s="150" t="str">
        <f>IFERROR(IF(JRF!C3720="","",IF(AND(VLOOKUP(JRF!C3720,X:AA,4,0)=JRF!B3720,VLOOKUP(JRF!C3720,X:Y,2,0)="A"),"","Inactive Dept Combo Error")),"Inactive Dept Combo Error")</f>
        <v/>
      </c>
      <c r="AD3707" t="str">
        <f>IFERROR(IF('Journal Template'!D4119="","",IF(AND(VLOOKUP('Journal Template'!D4119,X:AA,4,0)='Journal Template'!A4119,VLOOKUP('Journal Template'!D4119,X:Y,2,0)="A"),"","Inactive Dept Combo Error")),"")</f>
        <v/>
      </c>
      <c r="AK3707" s="150" t="str">
        <f>IF(JRF!B3720="","",IF(JRF!B3720=IFERROR(VLOOKUP(JRF!B3720,Checks!AI:AI,1,0),0),"Entry in Branch/Satellite BU's",""))</f>
        <v/>
      </c>
      <c r="AL3707" t="str">
        <f>IFERROR(IF('Journal Template'!A4119="","",IF('Journal Template'!A4119=IFERROR(VLOOKUP('Journal Template'!A4119,Checks!AI:AI,1,0),0),"Entry in Branch/Satellite BU's","")),"")</f>
        <v/>
      </c>
      <c r="AO3707" s="171"/>
      <c r="AP3707" s="171"/>
      <c r="AQ3707" s="171"/>
      <c r="AR3707" s="171"/>
      <c r="CI3707" t="str">
        <f>IF(JRF!F3720&gt;0,"",IF(JRF!B3720="","",IF(LEFT(JRF!B3720,1)=IFERROR(VLOOKUP(LEFT(JRF!B3720,1),$CF$2:$CF$5,1,0),0),"Product Code Required",IF(JRF!C3720="","",IF(JRF!C3720=IFERROR(VLOOKUP(JRF!C3720,$CH:$CH,1,0),0),"Product Code Required","NA")))))</f>
        <v/>
      </c>
      <c r="CJ3707" t="str">
        <f>IF(JRF!AV3720&gt;0,"",IF(JRF!Q3720="","",IF(LEFT(JRF!Q3720,1)=IFERROR(VLOOKUP(LEFT(JRF!Q3720,1),$CF$2:$CF$5,1,0),0),"Product Code Required",IF(JRF!V3720="","",IF(JRF!V3720=IFERROR(VLOOKUP(JRF!V3720,$CH:$CH,1,0),0),"Product Code Required","NA")))))</f>
        <v/>
      </c>
      <c r="CK3707" t="str">
        <f>IFERROR(IF(LEN('Journal Template'!F3718)&gt;0,"",IF('Journal Template'!A3718="","",IF(LEFT('Journal Template'!A3718,1)=IFERROR(VLOOKUP(LEFT('Journal Template'!A3718,1),Checks!$CF$2:$CF$5,1,0),0),"Product Code Required",IF('Journal Template'!D3718="","",IF('Journal Template'!D3718=IFERROR(VLOOKUP('Journal Template'!D3718,Checks!$CH:$CH,1,0),0),"Product Code Required","NA"))))),"")</f>
        <v/>
      </c>
    </row>
    <row r="3708" spans="14:89">
      <c r="N3708" t="s">
        <v>16098</v>
      </c>
      <c r="O3708" t="s">
        <v>16099</v>
      </c>
      <c r="P3708" t="s">
        <v>386</v>
      </c>
      <c r="Q3708" s="150" t="str">
        <f>IF(JRF!D3721="","",IF(IFERROR(VLOOKUP(JRF!D3721,Checks!N:P,3,0),0)="A","","Inactive account in Use"))</f>
        <v/>
      </c>
      <c r="R3708" t="str">
        <f>IFERROR(IF('Journal Template'!C4120="","",IF(IFERROR(VLOOKUP('Journal Template'!C4120,Checks!N:P,3,0),0)="A","","Inactive account in Use")),"")</f>
        <v/>
      </c>
      <c r="V3708" s="150" t="str">
        <f>IF(JRF!C3721="","",IF(IFERROR(VLOOKUP(JRF!C3721,Checks!S:U,3,0),0)="A","Entry with System fund Dept",""))</f>
        <v/>
      </c>
      <c r="W3708" t="str">
        <f>IFERROR(IF('Journal Template'!D4120="","",IF(IFERROR(VLOOKUP('Journal Template'!D4120,Checks!S:U,3,0),0)="A","Entry with System fund Dept","")),"")</f>
        <v/>
      </c>
      <c r="X3708" t="s">
        <v>16100</v>
      </c>
      <c r="Y3708" t="s">
        <v>386</v>
      </c>
      <c r="Z3708" t="s">
        <v>16101</v>
      </c>
      <c r="AA3708" t="s">
        <v>16102</v>
      </c>
      <c r="AB3708" t="s">
        <v>1769</v>
      </c>
      <c r="AC3708" s="150" t="str">
        <f>IFERROR(IF(JRF!C3721="","",IF(AND(VLOOKUP(JRF!C3721,X:AA,4,0)=JRF!B3721,VLOOKUP(JRF!C3721,X:Y,2,0)="A"),"","Inactive Dept Combo Error")),"Inactive Dept Combo Error")</f>
        <v/>
      </c>
      <c r="AD3708" t="str">
        <f>IFERROR(IF('Journal Template'!D4120="","",IF(AND(VLOOKUP('Journal Template'!D4120,X:AA,4,0)='Journal Template'!A4120,VLOOKUP('Journal Template'!D4120,X:Y,2,0)="A"),"","Inactive Dept Combo Error")),"")</f>
        <v/>
      </c>
      <c r="AK3708" s="150" t="str">
        <f>IF(JRF!B3721="","",IF(JRF!B3721=IFERROR(VLOOKUP(JRF!B3721,Checks!AI:AI,1,0),0),"Entry in Branch/Satellite BU's",""))</f>
        <v/>
      </c>
      <c r="AL3708" t="str">
        <f>IFERROR(IF('Journal Template'!A4120="","",IF('Journal Template'!A4120=IFERROR(VLOOKUP('Journal Template'!A4120,Checks!AI:AI,1,0),0),"Entry in Branch/Satellite BU's","")),"")</f>
        <v/>
      </c>
      <c r="AO3708" s="171"/>
      <c r="AP3708" s="171"/>
      <c r="AQ3708" s="171"/>
      <c r="AR3708" s="171"/>
      <c r="CI3708" t="str">
        <f>IF(JRF!F3721&gt;0,"",IF(JRF!B3721="","",IF(LEFT(JRF!B3721,1)=IFERROR(VLOOKUP(LEFT(JRF!B3721,1),$CF$2:$CF$5,1,0),0),"Product Code Required",IF(JRF!C3721="","",IF(JRF!C3721=IFERROR(VLOOKUP(JRF!C3721,$CH:$CH,1,0),0),"Product Code Required","NA")))))</f>
        <v/>
      </c>
      <c r="CJ3708" t="str">
        <f>IF(JRF!AV3721&gt;0,"",IF(JRF!Q3721="","",IF(LEFT(JRF!Q3721,1)=IFERROR(VLOOKUP(LEFT(JRF!Q3721,1),$CF$2:$CF$5,1,0),0),"Product Code Required",IF(JRF!V3721="","",IF(JRF!V3721=IFERROR(VLOOKUP(JRF!V3721,$CH:$CH,1,0),0),"Product Code Required","NA")))))</f>
        <v/>
      </c>
      <c r="CK3708" t="str">
        <f>IFERROR(IF(LEN('Journal Template'!F3719)&gt;0,"",IF('Journal Template'!A3719="","",IF(LEFT('Journal Template'!A3719,1)=IFERROR(VLOOKUP(LEFT('Journal Template'!A3719,1),Checks!$CF$2:$CF$5,1,0),0),"Product Code Required",IF('Journal Template'!D3719="","",IF('Journal Template'!D3719=IFERROR(VLOOKUP('Journal Template'!D3719,Checks!$CH:$CH,1,0),0),"Product Code Required","NA"))))),"")</f>
        <v/>
      </c>
    </row>
    <row r="3709" spans="14:89">
      <c r="N3709" t="s">
        <v>16103</v>
      </c>
      <c r="O3709" t="s">
        <v>16104</v>
      </c>
      <c r="P3709" t="s">
        <v>386</v>
      </c>
      <c r="Q3709" s="150" t="str">
        <f>IF(JRF!D3722="","",IF(IFERROR(VLOOKUP(JRF!D3722,Checks!N:P,3,0),0)="A","","Inactive account in Use"))</f>
        <v/>
      </c>
      <c r="R3709" t="str">
        <f>IFERROR(IF('Journal Template'!C4121="","",IF(IFERROR(VLOOKUP('Journal Template'!C4121,Checks!N:P,3,0),0)="A","","Inactive account in Use")),"")</f>
        <v/>
      </c>
      <c r="V3709" s="150" t="str">
        <f>IF(JRF!C3722="","",IF(IFERROR(VLOOKUP(JRF!C3722,Checks!S:U,3,0),0)="A","Entry with System fund Dept",""))</f>
        <v/>
      </c>
      <c r="W3709" t="str">
        <f>IFERROR(IF('Journal Template'!D4121="","",IF(IFERROR(VLOOKUP('Journal Template'!D4121,Checks!S:U,3,0),0)="A","Entry with System fund Dept","")),"")</f>
        <v/>
      </c>
      <c r="X3709" t="s">
        <v>16105</v>
      </c>
      <c r="Y3709" t="s">
        <v>389</v>
      </c>
      <c r="Z3709" t="s">
        <v>16106</v>
      </c>
      <c r="AA3709" t="s">
        <v>9935</v>
      </c>
      <c r="AB3709" t="s">
        <v>125</v>
      </c>
      <c r="AC3709" s="150" t="str">
        <f>IFERROR(IF(JRF!C3722="","",IF(AND(VLOOKUP(JRF!C3722,X:AA,4,0)=JRF!B3722,VLOOKUP(JRF!C3722,X:Y,2,0)="A"),"","Inactive Dept Combo Error")),"Inactive Dept Combo Error")</f>
        <v/>
      </c>
      <c r="AD3709" t="str">
        <f>IFERROR(IF('Journal Template'!D4121="","",IF(AND(VLOOKUP('Journal Template'!D4121,X:AA,4,0)='Journal Template'!A4121,VLOOKUP('Journal Template'!D4121,X:Y,2,0)="A"),"","Inactive Dept Combo Error")),"")</f>
        <v/>
      </c>
      <c r="AK3709" s="150" t="str">
        <f>IF(JRF!B3722="","",IF(JRF!B3722=IFERROR(VLOOKUP(JRF!B3722,Checks!AI:AI,1,0),0),"Entry in Branch/Satellite BU's",""))</f>
        <v/>
      </c>
      <c r="AL3709" t="str">
        <f>IFERROR(IF('Journal Template'!A4121="","",IF('Journal Template'!A4121=IFERROR(VLOOKUP('Journal Template'!A4121,Checks!AI:AI,1,0),0),"Entry in Branch/Satellite BU's","")),"")</f>
        <v/>
      </c>
      <c r="AO3709" s="171"/>
      <c r="AP3709" s="171"/>
      <c r="AQ3709" s="171"/>
      <c r="AR3709" s="171"/>
      <c r="CI3709" t="str">
        <f>IF(JRF!F3722&gt;0,"",IF(JRF!B3722="","",IF(LEFT(JRF!B3722,1)=IFERROR(VLOOKUP(LEFT(JRF!B3722,1),$CF$2:$CF$5,1,0),0),"Product Code Required",IF(JRF!C3722="","",IF(JRF!C3722=IFERROR(VLOOKUP(JRF!C3722,$CH:$CH,1,0),0),"Product Code Required","NA")))))</f>
        <v/>
      </c>
      <c r="CJ3709" t="str">
        <f>IF(JRF!AV3722&gt;0,"",IF(JRF!Q3722="","",IF(LEFT(JRF!Q3722,1)=IFERROR(VLOOKUP(LEFT(JRF!Q3722,1),$CF$2:$CF$5,1,0),0),"Product Code Required",IF(JRF!V3722="","",IF(JRF!V3722=IFERROR(VLOOKUP(JRF!V3722,$CH:$CH,1,0),0),"Product Code Required","NA")))))</f>
        <v/>
      </c>
      <c r="CK3709" t="str">
        <f>IFERROR(IF(LEN('Journal Template'!F3720)&gt;0,"",IF('Journal Template'!A3720="","",IF(LEFT('Journal Template'!A3720,1)=IFERROR(VLOOKUP(LEFT('Journal Template'!A3720,1),Checks!$CF$2:$CF$5,1,0),0),"Product Code Required",IF('Journal Template'!D3720="","",IF('Journal Template'!D3720=IFERROR(VLOOKUP('Journal Template'!D3720,Checks!$CH:$CH,1,0),0),"Product Code Required","NA"))))),"")</f>
        <v/>
      </c>
    </row>
    <row r="3710" spans="14:89">
      <c r="N3710" t="s">
        <v>16107</v>
      </c>
      <c r="O3710" t="s">
        <v>16108</v>
      </c>
      <c r="P3710" t="s">
        <v>386</v>
      </c>
      <c r="Q3710" s="150" t="str">
        <f>IF(JRF!D3723="","",IF(IFERROR(VLOOKUP(JRF!D3723,Checks!N:P,3,0),0)="A","","Inactive account in Use"))</f>
        <v/>
      </c>
      <c r="R3710" t="str">
        <f>IFERROR(IF('Journal Template'!C4122="","",IF(IFERROR(VLOOKUP('Journal Template'!C4122,Checks!N:P,3,0),0)="A","","Inactive account in Use")),"")</f>
        <v/>
      </c>
      <c r="V3710" s="150" t="str">
        <f>IF(JRF!C3723="","",IF(IFERROR(VLOOKUP(JRF!C3723,Checks!S:U,3,0),0)="A","Entry with System fund Dept",""))</f>
        <v/>
      </c>
      <c r="W3710" t="str">
        <f>IFERROR(IF('Journal Template'!D4122="","",IF(IFERROR(VLOOKUP('Journal Template'!D4122,Checks!S:U,3,0),0)="A","Entry with System fund Dept","")),"")</f>
        <v/>
      </c>
      <c r="X3710" t="s">
        <v>16109</v>
      </c>
      <c r="Y3710" t="s">
        <v>389</v>
      </c>
      <c r="Z3710" t="s">
        <v>16110</v>
      </c>
      <c r="AA3710" t="s">
        <v>9935</v>
      </c>
      <c r="AB3710" t="s">
        <v>125</v>
      </c>
      <c r="AC3710" s="150" t="str">
        <f>IFERROR(IF(JRF!C3723="","",IF(AND(VLOOKUP(JRF!C3723,X:AA,4,0)=JRF!B3723,VLOOKUP(JRF!C3723,X:Y,2,0)="A"),"","Inactive Dept Combo Error")),"Inactive Dept Combo Error")</f>
        <v/>
      </c>
      <c r="AD3710" t="str">
        <f>IFERROR(IF('Journal Template'!D4122="","",IF(AND(VLOOKUP('Journal Template'!D4122,X:AA,4,0)='Journal Template'!A4122,VLOOKUP('Journal Template'!D4122,X:Y,2,0)="A"),"","Inactive Dept Combo Error")),"")</f>
        <v/>
      </c>
      <c r="AK3710" s="150" t="str">
        <f>IF(JRF!B3723="","",IF(JRF!B3723=IFERROR(VLOOKUP(JRF!B3723,Checks!AI:AI,1,0),0),"Entry in Branch/Satellite BU's",""))</f>
        <v/>
      </c>
      <c r="AL3710" t="str">
        <f>IFERROR(IF('Journal Template'!A4122="","",IF('Journal Template'!A4122=IFERROR(VLOOKUP('Journal Template'!A4122,Checks!AI:AI,1,0),0),"Entry in Branch/Satellite BU's","")),"")</f>
        <v/>
      </c>
      <c r="AO3710" s="171"/>
      <c r="AP3710" s="171"/>
      <c r="AQ3710" s="171"/>
      <c r="AR3710" s="171"/>
      <c r="CI3710" t="str">
        <f>IF(JRF!F3723&gt;0,"",IF(JRF!B3723="","",IF(LEFT(JRF!B3723,1)=IFERROR(VLOOKUP(LEFT(JRF!B3723,1),$CF$2:$CF$5,1,0),0),"Product Code Required",IF(JRF!C3723="","",IF(JRF!C3723=IFERROR(VLOOKUP(JRF!C3723,$CH:$CH,1,0),0),"Product Code Required","NA")))))</f>
        <v/>
      </c>
      <c r="CJ3710" t="str">
        <f>IF(JRF!AV3723&gt;0,"",IF(JRF!Q3723="","",IF(LEFT(JRF!Q3723,1)=IFERROR(VLOOKUP(LEFT(JRF!Q3723,1),$CF$2:$CF$5,1,0),0),"Product Code Required",IF(JRF!V3723="","",IF(JRF!V3723=IFERROR(VLOOKUP(JRF!V3723,$CH:$CH,1,0),0),"Product Code Required","NA")))))</f>
        <v/>
      </c>
      <c r="CK3710" t="str">
        <f>IFERROR(IF(LEN('Journal Template'!F3721)&gt;0,"",IF('Journal Template'!A3721="","",IF(LEFT('Journal Template'!A3721,1)=IFERROR(VLOOKUP(LEFT('Journal Template'!A3721,1),Checks!$CF$2:$CF$5,1,0),0),"Product Code Required",IF('Journal Template'!D3721="","",IF('Journal Template'!D3721=IFERROR(VLOOKUP('Journal Template'!D3721,Checks!$CH:$CH,1,0),0),"Product Code Required","NA"))))),"")</f>
        <v/>
      </c>
    </row>
    <row r="3711" spans="14:89">
      <c r="N3711" t="s">
        <v>16111</v>
      </c>
      <c r="O3711" t="s">
        <v>16112</v>
      </c>
      <c r="P3711" t="s">
        <v>386</v>
      </c>
      <c r="Q3711" s="150" t="str">
        <f>IF(JRF!D3724="","",IF(IFERROR(VLOOKUP(JRF!D3724,Checks!N:P,3,0),0)="A","","Inactive account in Use"))</f>
        <v/>
      </c>
      <c r="R3711" t="str">
        <f>IFERROR(IF('Journal Template'!C4123="","",IF(IFERROR(VLOOKUP('Journal Template'!C4123,Checks!N:P,3,0),0)="A","","Inactive account in Use")),"")</f>
        <v/>
      </c>
      <c r="V3711" s="150" t="str">
        <f>IF(JRF!C3724="","",IF(IFERROR(VLOOKUP(JRF!C3724,Checks!S:U,3,0),0)="A","Entry with System fund Dept",""))</f>
        <v/>
      </c>
      <c r="W3711" t="str">
        <f>IFERROR(IF('Journal Template'!D4123="","",IF(IFERROR(VLOOKUP('Journal Template'!D4123,Checks!S:U,3,0),0)="A","Entry with System fund Dept","")),"")</f>
        <v/>
      </c>
      <c r="X3711" t="s">
        <v>16113</v>
      </c>
      <c r="Y3711" t="s">
        <v>389</v>
      </c>
      <c r="Z3711" t="s">
        <v>16114</v>
      </c>
      <c r="AA3711" t="s">
        <v>9935</v>
      </c>
      <c r="AB3711" t="s">
        <v>125</v>
      </c>
      <c r="AC3711" s="150" t="str">
        <f>IFERROR(IF(JRF!C3724="","",IF(AND(VLOOKUP(JRF!C3724,X:AA,4,0)=JRF!B3724,VLOOKUP(JRF!C3724,X:Y,2,0)="A"),"","Inactive Dept Combo Error")),"Inactive Dept Combo Error")</f>
        <v/>
      </c>
      <c r="AD3711" t="str">
        <f>IFERROR(IF('Journal Template'!D4123="","",IF(AND(VLOOKUP('Journal Template'!D4123,X:AA,4,0)='Journal Template'!A4123,VLOOKUP('Journal Template'!D4123,X:Y,2,0)="A"),"","Inactive Dept Combo Error")),"")</f>
        <v/>
      </c>
      <c r="AK3711" s="150" t="str">
        <f>IF(JRF!B3724="","",IF(JRF!B3724=IFERROR(VLOOKUP(JRF!B3724,Checks!AI:AI,1,0),0),"Entry in Branch/Satellite BU's",""))</f>
        <v/>
      </c>
      <c r="AL3711" t="str">
        <f>IFERROR(IF('Journal Template'!A4123="","",IF('Journal Template'!A4123=IFERROR(VLOOKUP('Journal Template'!A4123,Checks!AI:AI,1,0),0),"Entry in Branch/Satellite BU's","")),"")</f>
        <v/>
      </c>
      <c r="AO3711" s="171"/>
      <c r="AP3711" s="171"/>
      <c r="AQ3711" s="171"/>
      <c r="AR3711" s="171"/>
      <c r="CI3711" t="str">
        <f>IF(JRF!F3724&gt;0,"",IF(JRF!B3724="","",IF(LEFT(JRF!B3724,1)=IFERROR(VLOOKUP(LEFT(JRF!B3724,1),$CF$2:$CF$5,1,0),0),"Product Code Required",IF(JRF!C3724="","",IF(JRF!C3724=IFERROR(VLOOKUP(JRF!C3724,$CH:$CH,1,0),0),"Product Code Required","NA")))))</f>
        <v/>
      </c>
      <c r="CJ3711" t="str">
        <f>IF(JRF!AV3724&gt;0,"",IF(JRF!Q3724="","",IF(LEFT(JRF!Q3724,1)=IFERROR(VLOOKUP(LEFT(JRF!Q3724,1),$CF$2:$CF$5,1,0),0),"Product Code Required",IF(JRF!V3724="","",IF(JRF!V3724=IFERROR(VLOOKUP(JRF!V3724,$CH:$CH,1,0),0),"Product Code Required","NA")))))</f>
        <v/>
      </c>
      <c r="CK3711" t="str">
        <f>IFERROR(IF(LEN('Journal Template'!F3722)&gt;0,"",IF('Journal Template'!A3722="","",IF(LEFT('Journal Template'!A3722,1)=IFERROR(VLOOKUP(LEFT('Journal Template'!A3722,1),Checks!$CF$2:$CF$5,1,0),0),"Product Code Required",IF('Journal Template'!D3722="","",IF('Journal Template'!D3722=IFERROR(VLOOKUP('Journal Template'!D3722,Checks!$CH:$CH,1,0),0),"Product Code Required","NA"))))),"")</f>
        <v/>
      </c>
    </row>
    <row r="3712" spans="14:89">
      <c r="N3712" t="s">
        <v>16115</v>
      </c>
      <c r="O3712" t="s">
        <v>16116</v>
      </c>
      <c r="P3712" t="s">
        <v>386</v>
      </c>
      <c r="Q3712" s="150" t="str">
        <f>IF(JRF!D3725="","",IF(IFERROR(VLOOKUP(JRF!D3725,Checks!N:P,3,0),0)="A","","Inactive account in Use"))</f>
        <v/>
      </c>
      <c r="R3712" t="str">
        <f>IFERROR(IF('Journal Template'!C4124="","",IF(IFERROR(VLOOKUP('Journal Template'!C4124,Checks!N:P,3,0),0)="A","","Inactive account in Use")),"")</f>
        <v/>
      </c>
      <c r="V3712" s="150" t="str">
        <f>IF(JRF!C3725="","",IF(IFERROR(VLOOKUP(JRF!C3725,Checks!S:U,3,0),0)="A","Entry with System fund Dept",""))</f>
        <v/>
      </c>
      <c r="W3712" t="str">
        <f>IFERROR(IF('Journal Template'!D4124="","",IF(IFERROR(VLOOKUP('Journal Template'!D4124,Checks!S:U,3,0),0)="A","Entry with System fund Dept","")),"")</f>
        <v/>
      </c>
      <c r="X3712" t="s">
        <v>16117</v>
      </c>
      <c r="Y3712" t="s">
        <v>386</v>
      </c>
      <c r="Z3712" t="s">
        <v>16118</v>
      </c>
      <c r="AA3712" t="s">
        <v>9935</v>
      </c>
      <c r="AB3712" t="s">
        <v>125</v>
      </c>
      <c r="AC3712" s="150" t="str">
        <f>IFERROR(IF(JRF!C3725="","",IF(AND(VLOOKUP(JRF!C3725,X:AA,4,0)=JRF!B3725,VLOOKUP(JRF!C3725,X:Y,2,0)="A"),"","Inactive Dept Combo Error")),"Inactive Dept Combo Error")</f>
        <v/>
      </c>
      <c r="AD3712" t="str">
        <f>IFERROR(IF('Journal Template'!D4124="","",IF(AND(VLOOKUP('Journal Template'!D4124,X:AA,4,0)='Journal Template'!A4124,VLOOKUP('Journal Template'!D4124,X:Y,2,0)="A"),"","Inactive Dept Combo Error")),"")</f>
        <v/>
      </c>
      <c r="AK3712" s="150" t="str">
        <f>IF(JRF!B3725="","",IF(JRF!B3725=IFERROR(VLOOKUP(JRF!B3725,Checks!AI:AI,1,0),0),"Entry in Branch/Satellite BU's",""))</f>
        <v/>
      </c>
      <c r="AL3712" t="str">
        <f>IFERROR(IF('Journal Template'!A4124="","",IF('Journal Template'!A4124=IFERROR(VLOOKUP('Journal Template'!A4124,Checks!AI:AI,1,0),0),"Entry in Branch/Satellite BU's","")),"")</f>
        <v/>
      </c>
      <c r="AO3712" s="171"/>
      <c r="AP3712" s="171"/>
      <c r="AQ3712" s="171"/>
      <c r="AR3712" s="171"/>
      <c r="CI3712" t="str">
        <f>IF(JRF!F3725&gt;0,"",IF(JRF!B3725="","",IF(LEFT(JRF!B3725,1)=IFERROR(VLOOKUP(LEFT(JRF!B3725,1),$CF$2:$CF$5,1,0),0),"Product Code Required",IF(JRF!C3725="","",IF(JRF!C3725=IFERROR(VLOOKUP(JRF!C3725,$CH:$CH,1,0),0),"Product Code Required","NA")))))</f>
        <v/>
      </c>
      <c r="CJ3712" t="str">
        <f>IF(JRF!AV3725&gt;0,"",IF(JRF!Q3725="","",IF(LEFT(JRF!Q3725,1)=IFERROR(VLOOKUP(LEFT(JRF!Q3725,1),$CF$2:$CF$5,1,0),0),"Product Code Required",IF(JRF!V3725="","",IF(JRF!V3725=IFERROR(VLOOKUP(JRF!V3725,$CH:$CH,1,0),0),"Product Code Required","NA")))))</f>
        <v/>
      </c>
      <c r="CK3712" t="str">
        <f>IFERROR(IF(LEN('Journal Template'!F3723)&gt;0,"",IF('Journal Template'!A3723="","",IF(LEFT('Journal Template'!A3723,1)=IFERROR(VLOOKUP(LEFT('Journal Template'!A3723,1),Checks!$CF$2:$CF$5,1,0),0),"Product Code Required",IF('Journal Template'!D3723="","",IF('Journal Template'!D3723=IFERROR(VLOOKUP('Journal Template'!D3723,Checks!$CH:$CH,1,0),0),"Product Code Required","NA"))))),"")</f>
        <v/>
      </c>
    </row>
    <row r="3713" spans="14:89">
      <c r="N3713" t="s">
        <v>16119</v>
      </c>
      <c r="O3713" t="s">
        <v>16120</v>
      </c>
      <c r="P3713" t="s">
        <v>386</v>
      </c>
      <c r="Q3713" s="150" t="str">
        <f>IF(JRF!D3726="","",IF(IFERROR(VLOOKUP(JRF!D3726,Checks!N:P,3,0),0)="A","","Inactive account in Use"))</f>
        <v/>
      </c>
      <c r="R3713" t="str">
        <f>IFERROR(IF('Journal Template'!C4125="","",IF(IFERROR(VLOOKUP('Journal Template'!C4125,Checks!N:P,3,0),0)="A","","Inactive account in Use")),"")</f>
        <v/>
      </c>
      <c r="V3713" s="150" t="str">
        <f>IF(JRF!C3726="","",IF(IFERROR(VLOOKUP(JRF!C3726,Checks!S:U,3,0),0)="A","Entry with System fund Dept",""))</f>
        <v/>
      </c>
      <c r="W3713" t="str">
        <f>IFERROR(IF('Journal Template'!D4125="","",IF(IFERROR(VLOOKUP('Journal Template'!D4125,Checks!S:U,3,0),0)="A","Entry with System fund Dept","")),"")</f>
        <v/>
      </c>
      <c r="X3713" t="s">
        <v>16121</v>
      </c>
      <c r="Y3713" t="s">
        <v>389</v>
      </c>
      <c r="Z3713" t="s">
        <v>16122</v>
      </c>
      <c r="AA3713" t="s">
        <v>9935</v>
      </c>
      <c r="AB3713" t="s">
        <v>125</v>
      </c>
      <c r="AC3713" s="150" t="str">
        <f>IFERROR(IF(JRF!C3726="","",IF(AND(VLOOKUP(JRF!C3726,X:AA,4,0)=JRF!B3726,VLOOKUP(JRF!C3726,X:Y,2,0)="A"),"","Inactive Dept Combo Error")),"Inactive Dept Combo Error")</f>
        <v/>
      </c>
      <c r="AD3713" t="str">
        <f>IFERROR(IF('Journal Template'!D4125="","",IF(AND(VLOOKUP('Journal Template'!D4125,X:AA,4,0)='Journal Template'!A4125,VLOOKUP('Journal Template'!D4125,X:Y,2,0)="A"),"","Inactive Dept Combo Error")),"")</f>
        <v/>
      </c>
      <c r="AK3713" s="150" t="str">
        <f>IF(JRF!B3726="","",IF(JRF!B3726=IFERROR(VLOOKUP(JRF!B3726,Checks!AI:AI,1,0),0),"Entry in Branch/Satellite BU's",""))</f>
        <v/>
      </c>
      <c r="AL3713" t="str">
        <f>IFERROR(IF('Journal Template'!A4125="","",IF('Journal Template'!A4125=IFERROR(VLOOKUP('Journal Template'!A4125,Checks!AI:AI,1,0),0),"Entry in Branch/Satellite BU's","")),"")</f>
        <v/>
      </c>
      <c r="AO3713" s="171"/>
      <c r="AP3713" s="171"/>
      <c r="AQ3713" s="171"/>
      <c r="AR3713" s="171"/>
      <c r="CI3713" t="str">
        <f>IF(JRF!F3726&gt;0,"",IF(JRF!B3726="","",IF(LEFT(JRF!B3726,1)=IFERROR(VLOOKUP(LEFT(JRF!B3726,1),$CF$2:$CF$5,1,0),0),"Product Code Required",IF(JRF!C3726="","",IF(JRF!C3726=IFERROR(VLOOKUP(JRF!C3726,$CH:$CH,1,0),0),"Product Code Required","NA")))))</f>
        <v/>
      </c>
      <c r="CJ3713" t="str">
        <f>IF(JRF!AV3726&gt;0,"",IF(JRF!Q3726="","",IF(LEFT(JRF!Q3726,1)=IFERROR(VLOOKUP(LEFT(JRF!Q3726,1),$CF$2:$CF$5,1,0),0),"Product Code Required",IF(JRF!V3726="","",IF(JRF!V3726=IFERROR(VLOOKUP(JRF!V3726,$CH:$CH,1,0),0),"Product Code Required","NA")))))</f>
        <v/>
      </c>
      <c r="CK3713" t="str">
        <f>IFERROR(IF(LEN('Journal Template'!F3724)&gt;0,"",IF('Journal Template'!A3724="","",IF(LEFT('Journal Template'!A3724,1)=IFERROR(VLOOKUP(LEFT('Journal Template'!A3724,1),Checks!$CF$2:$CF$5,1,0),0),"Product Code Required",IF('Journal Template'!D3724="","",IF('Journal Template'!D3724=IFERROR(VLOOKUP('Journal Template'!D3724,Checks!$CH:$CH,1,0),0),"Product Code Required","NA"))))),"")</f>
        <v/>
      </c>
    </row>
    <row r="3714" spans="14:89">
      <c r="N3714" t="s">
        <v>16123</v>
      </c>
      <c r="O3714" t="s">
        <v>16124</v>
      </c>
      <c r="P3714" t="s">
        <v>386</v>
      </c>
      <c r="Q3714" s="150" t="str">
        <f>IF(JRF!D3727="","",IF(IFERROR(VLOOKUP(JRF!D3727,Checks!N:P,3,0),0)="A","","Inactive account in Use"))</f>
        <v/>
      </c>
      <c r="R3714" t="str">
        <f>IFERROR(IF('Journal Template'!C4126="","",IF(IFERROR(VLOOKUP('Journal Template'!C4126,Checks!N:P,3,0),0)="A","","Inactive account in Use")),"")</f>
        <v/>
      </c>
      <c r="V3714" s="150" t="str">
        <f>IF(JRF!C3727="","",IF(IFERROR(VLOOKUP(JRF!C3727,Checks!S:U,3,0),0)="A","Entry with System fund Dept",""))</f>
        <v/>
      </c>
      <c r="W3714" t="str">
        <f>IFERROR(IF('Journal Template'!D4126="","",IF(IFERROR(VLOOKUP('Journal Template'!D4126,Checks!S:U,3,0),0)="A","Entry with System fund Dept","")),"")</f>
        <v/>
      </c>
      <c r="X3714" t="s">
        <v>16125</v>
      </c>
      <c r="Y3714" t="s">
        <v>389</v>
      </c>
      <c r="Z3714" t="s">
        <v>16126</v>
      </c>
      <c r="AA3714" t="s">
        <v>9935</v>
      </c>
      <c r="AB3714" t="s">
        <v>125</v>
      </c>
      <c r="AC3714" s="150" t="str">
        <f>IFERROR(IF(JRF!C3727="","",IF(AND(VLOOKUP(JRF!C3727,X:AA,4,0)=JRF!B3727,VLOOKUP(JRF!C3727,X:Y,2,0)="A"),"","Inactive Dept Combo Error")),"Inactive Dept Combo Error")</f>
        <v/>
      </c>
      <c r="AD3714" t="str">
        <f>IFERROR(IF('Journal Template'!D4126="","",IF(AND(VLOOKUP('Journal Template'!D4126,X:AA,4,0)='Journal Template'!A4126,VLOOKUP('Journal Template'!D4126,X:Y,2,0)="A"),"","Inactive Dept Combo Error")),"")</f>
        <v/>
      </c>
      <c r="AK3714" s="150" t="str">
        <f>IF(JRF!B3727="","",IF(JRF!B3727=IFERROR(VLOOKUP(JRF!B3727,Checks!AI:AI,1,0),0),"Entry in Branch/Satellite BU's",""))</f>
        <v/>
      </c>
      <c r="AL3714" t="str">
        <f>IFERROR(IF('Journal Template'!A4126="","",IF('Journal Template'!A4126=IFERROR(VLOOKUP('Journal Template'!A4126,Checks!AI:AI,1,0),0),"Entry in Branch/Satellite BU's","")),"")</f>
        <v/>
      </c>
      <c r="AO3714" s="171"/>
      <c r="AP3714" s="171"/>
      <c r="AQ3714" s="171"/>
      <c r="AR3714" s="171"/>
      <c r="CI3714" t="str">
        <f>IF(JRF!F3727&gt;0,"",IF(JRF!B3727="","",IF(LEFT(JRF!B3727,1)=IFERROR(VLOOKUP(LEFT(JRF!B3727,1),$CF$2:$CF$5,1,0),0),"Product Code Required",IF(JRF!C3727="","",IF(JRF!C3727=IFERROR(VLOOKUP(JRF!C3727,$CH:$CH,1,0),0),"Product Code Required","NA")))))</f>
        <v/>
      </c>
      <c r="CJ3714" t="str">
        <f>IF(JRF!AV3727&gt;0,"",IF(JRF!Q3727="","",IF(LEFT(JRF!Q3727,1)=IFERROR(VLOOKUP(LEFT(JRF!Q3727,1),$CF$2:$CF$5,1,0),0),"Product Code Required",IF(JRF!V3727="","",IF(JRF!V3727=IFERROR(VLOOKUP(JRF!V3727,$CH:$CH,1,0),0),"Product Code Required","NA")))))</f>
        <v/>
      </c>
      <c r="CK3714" t="str">
        <f>IFERROR(IF(LEN('Journal Template'!F3725)&gt;0,"",IF('Journal Template'!A3725="","",IF(LEFT('Journal Template'!A3725,1)=IFERROR(VLOOKUP(LEFT('Journal Template'!A3725,1),Checks!$CF$2:$CF$5,1,0),0),"Product Code Required",IF('Journal Template'!D3725="","",IF('Journal Template'!D3725=IFERROR(VLOOKUP('Journal Template'!D3725,Checks!$CH:$CH,1,0),0),"Product Code Required","NA"))))),"")</f>
        <v/>
      </c>
    </row>
    <row r="3715" spans="14:89">
      <c r="N3715" t="s">
        <v>16127</v>
      </c>
      <c r="O3715" t="s">
        <v>1002</v>
      </c>
      <c r="P3715" t="s">
        <v>386</v>
      </c>
      <c r="Q3715" s="150" t="str">
        <f>IF(JRF!D3728="","",IF(IFERROR(VLOOKUP(JRF!D3728,Checks!N:P,3,0),0)="A","","Inactive account in Use"))</f>
        <v/>
      </c>
      <c r="R3715" t="str">
        <f>IFERROR(IF('Journal Template'!C4127="","",IF(IFERROR(VLOOKUP('Journal Template'!C4127,Checks!N:P,3,0),0)="A","","Inactive account in Use")),"")</f>
        <v/>
      </c>
      <c r="V3715" s="150" t="str">
        <f>IF(JRF!C3728="","",IF(IFERROR(VLOOKUP(JRF!C3728,Checks!S:U,3,0),0)="A","Entry with System fund Dept",""))</f>
        <v/>
      </c>
      <c r="W3715" t="str">
        <f>IFERROR(IF('Journal Template'!D4127="","",IF(IFERROR(VLOOKUP('Journal Template'!D4127,Checks!S:U,3,0),0)="A","Entry with System fund Dept","")),"")</f>
        <v/>
      </c>
      <c r="X3715" t="s">
        <v>16128</v>
      </c>
      <c r="Y3715" t="s">
        <v>389</v>
      </c>
      <c r="Z3715" t="s">
        <v>16129</v>
      </c>
      <c r="AA3715" t="s">
        <v>9935</v>
      </c>
      <c r="AB3715" t="s">
        <v>125</v>
      </c>
      <c r="AC3715" s="150" t="str">
        <f>IFERROR(IF(JRF!C3728="","",IF(AND(VLOOKUP(JRF!C3728,X:AA,4,0)=JRF!B3728,VLOOKUP(JRF!C3728,X:Y,2,0)="A"),"","Inactive Dept Combo Error")),"Inactive Dept Combo Error")</f>
        <v/>
      </c>
      <c r="AD3715" t="str">
        <f>IFERROR(IF('Journal Template'!D4127="","",IF(AND(VLOOKUP('Journal Template'!D4127,X:AA,4,0)='Journal Template'!A4127,VLOOKUP('Journal Template'!D4127,X:Y,2,0)="A"),"","Inactive Dept Combo Error")),"")</f>
        <v/>
      </c>
      <c r="AK3715" s="150" t="str">
        <f>IF(JRF!B3728="","",IF(JRF!B3728=IFERROR(VLOOKUP(JRF!B3728,Checks!AI:AI,1,0),0),"Entry in Branch/Satellite BU's",""))</f>
        <v/>
      </c>
      <c r="AL3715" t="str">
        <f>IFERROR(IF('Journal Template'!A4127="","",IF('Journal Template'!A4127=IFERROR(VLOOKUP('Journal Template'!A4127,Checks!AI:AI,1,0),0),"Entry in Branch/Satellite BU's","")),"")</f>
        <v/>
      </c>
      <c r="AO3715" s="171"/>
      <c r="AP3715" s="171"/>
      <c r="AQ3715" s="171"/>
      <c r="AR3715" s="171"/>
      <c r="CI3715" t="str">
        <f>IF(JRF!F3728&gt;0,"",IF(JRF!B3728="","",IF(LEFT(JRF!B3728,1)=IFERROR(VLOOKUP(LEFT(JRF!B3728,1),$CF$2:$CF$5,1,0),0),"Product Code Required",IF(JRF!C3728="","",IF(JRF!C3728=IFERROR(VLOOKUP(JRF!C3728,$CH:$CH,1,0),0),"Product Code Required","NA")))))</f>
        <v/>
      </c>
      <c r="CJ3715" t="str">
        <f>IF(JRF!AV3728&gt;0,"",IF(JRF!Q3728="","",IF(LEFT(JRF!Q3728,1)=IFERROR(VLOOKUP(LEFT(JRF!Q3728,1),$CF$2:$CF$5,1,0),0),"Product Code Required",IF(JRF!V3728="","",IF(JRF!V3728=IFERROR(VLOOKUP(JRF!V3728,$CH:$CH,1,0),0),"Product Code Required","NA")))))</f>
        <v/>
      </c>
      <c r="CK3715" t="str">
        <f>IFERROR(IF(LEN('Journal Template'!F3726)&gt;0,"",IF('Journal Template'!A3726="","",IF(LEFT('Journal Template'!A3726,1)=IFERROR(VLOOKUP(LEFT('Journal Template'!A3726,1),Checks!$CF$2:$CF$5,1,0),0),"Product Code Required",IF('Journal Template'!D3726="","",IF('Journal Template'!D3726=IFERROR(VLOOKUP('Journal Template'!D3726,Checks!$CH:$CH,1,0),0),"Product Code Required","NA"))))),"")</f>
        <v/>
      </c>
    </row>
    <row r="3716" spans="14:89">
      <c r="N3716" t="s">
        <v>16130</v>
      </c>
      <c r="O3716" t="s">
        <v>16131</v>
      </c>
      <c r="P3716" t="s">
        <v>386</v>
      </c>
      <c r="Q3716" s="150" t="str">
        <f>IF(JRF!D3729="","",IF(IFERROR(VLOOKUP(JRF!D3729,Checks!N:P,3,0),0)="A","","Inactive account in Use"))</f>
        <v/>
      </c>
      <c r="R3716" t="str">
        <f>IFERROR(IF('Journal Template'!C4128="","",IF(IFERROR(VLOOKUP('Journal Template'!C4128,Checks!N:P,3,0),0)="A","","Inactive account in Use")),"")</f>
        <v/>
      </c>
      <c r="V3716" s="150" t="str">
        <f>IF(JRF!C3729="","",IF(IFERROR(VLOOKUP(JRF!C3729,Checks!S:U,3,0),0)="A","Entry with System fund Dept",""))</f>
        <v/>
      </c>
      <c r="W3716" t="str">
        <f>IFERROR(IF('Journal Template'!D4128="","",IF(IFERROR(VLOOKUP('Journal Template'!D4128,Checks!S:U,3,0),0)="A","Entry with System fund Dept","")),"")</f>
        <v/>
      </c>
      <c r="X3716" t="s">
        <v>16132</v>
      </c>
      <c r="Y3716" t="s">
        <v>389</v>
      </c>
      <c r="Z3716" t="s">
        <v>16133</v>
      </c>
      <c r="AA3716" t="s">
        <v>391</v>
      </c>
      <c r="AB3716" t="s">
        <v>125</v>
      </c>
      <c r="AC3716" s="150" t="str">
        <f>IFERROR(IF(JRF!C3729="","",IF(AND(VLOOKUP(JRF!C3729,X:AA,4,0)=JRF!B3729,VLOOKUP(JRF!C3729,X:Y,2,0)="A"),"","Inactive Dept Combo Error")),"Inactive Dept Combo Error")</f>
        <v/>
      </c>
      <c r="AD3716" t="str">
        <f>IFERROR(IF('Journal Template'!D4128="","",IF(AND(VLOOKUP('Journal Template'!D4128,X:AA,4,0)='Journal Template'!A4128,VLOOKUP('Journal Template'!D4128,X:Y,2,0)="A"),"","Inactive Dept Combo Error")),"")</f>
        <v/>
      </c>
      <c r="AK3716" s="150" t="str">
        <f>IF(JRF!B3729="","",IF(JRF!B3729=IFERROR(VLOOKUP(JRF!B3729,Checks!AI:AI,1,0),0),"Entry in Branch/Satellite BU's",""))</f>
        <v/>
      </c>
      <c r="AL3716" t="str">
        <f>IFERROR(IF('Journal Template'!A4128="","",IF('Journal Template'!A4128=IFERROR(VLOOKUP('Journal Template'!A4128,Checks!AI:AI,1,0),0),"Entry in Branch/Satellite BU's","")),"")</f>
        <v/>
      </c>
      <c r="AO3716" s="171"/>
      <c r="AP3716" s="171"/>
      <c r="AQ3716" s="171"/>
      <c r="AR3716" s="171"/>
      <c r="CI3716" t="str">
        <f>IF(JRF!F3729&gt;0,"",IF(JRF!B3729="","",IF(LEFT(JRF!B3729,1)=IFERROR(VLOOKUP(LEFT(JRF!B3729,1),$CF$2:$CF$5,1,0),0),"Product Code Required",IF(JRF!C3729="","",IF(JRF!C3729=IFERROR(VLOOKUP(JRF!C3729,$CH:$CH,1,0),0),"Product Code Required","NA")))))</f>
        <v/>
      </c>
      <c r="CJ3716" t="str">
        <f>IF(JRF!AV3729&gt;0,"",IF(JRF!Q3729="","",IF(LEFT(JRF!Q3729,1)=IFERROR(VLOOKUP(LEFT(JRF!Q3729,1),$CF$2:$CF$5,1,0),0),"Product Code Required",IF(JRF!V3729="","",IF(JRF!V3729=IFERROR(VLOOKUP(JRF!V3729,$CH:$CH,1,0),0),"Product Code Required","NA")))))</f>
        <v/>
      </c>
      <c r="CK3716" t="str">
        <f>IFERROR(IF(LEN('Journal Template'!F3727)&gt;0,"",IF('Journal Template'!A3727="","",IF(LEFT('Journal Template'!A3727,1)=IFERROR(VLOOKUP(LEFT('Journal Template'!A3727,1),Checks!$CF$2:$CF$5,1,0),0),"Product Code Required",IF('Journal Template'!D3727="","",IF('Journal Template'!D3727=IFERROR(VLOOKUP('Journal Template'!D3727,Checks!$CH:$CH,1,0),0),"Product Code Required","NA"))))),"")</f>
        <v/>
      </c>
    </row>
    <row r="3717" spans="14:89">
      <c r="N3717" t="s">
        <v>16134</v>
      </c>
      <c r="O3717" t="s">
        <v>16135</v>
      </c>
      <c r="P3717" t="s">
        <v>386</v>
      </c>
      <c r="Q3717" s="150" t="str">
        <f>IF(JRF!D3730="","",IF(IFERROR(VLOOKUP(JRF!D3730,Checks!N:P,3,0),0)="A","","Inactive account in Use"))</f>
        <v/>
      </c>
      <c r="R3717" t="str">
        <f>IFERROR(IF('Journal Template'!C4129="","",IF(IFERROR(VLOOKUP('Journal Template'!C4129,Checks!N:P,3,0),0)="A","","Inactive account in Use")),"")</f>
        <v/>
      </c>
      <c r="V3717" s="150" t="str">
        <f>IF(JRF!C3730="","",IF(IFERROR(VLOOKUP(JRF!C3730,Checks!S:U,3,0),0)="A","Entry with System fund Dept",""))</f>
        <v/>
      </c>
      <c r="W3717" t="str">
        <f>IFERROR(IF('Journal Template'!D4129="","",IF(IFERROR(VLOOKUP('Journal Template'!D4129,Checks!S:U,3,0),0)="A","Entry with System fund Dept","")),"")</f>
        <v/>
      </c>
      <c r="X3717" t="s">
        <v>16136</v>
      </c>
      <c r="Y3717" t="s">
        <v>386</v>
      </c>
      <c r="Z3717" t="s">
        <v>16137</v>
      </c>
      <c r="AA3717" t="s">
        <v>9935</v>
      </c>
      <c r="AB3717" t="s">
        <v>125</v>
      </c>
      <c r="AC3717" s="150" t="str">
        <f>IFERROR(IF(JRF!C3730="","",IF(AND(VLOOKUP(JRF!C3730,X:AA,4,0)=JRF!B3730,VLOOKUP(JRF!C3730,X:Y,2,0)="A"),"","Inactive Dept Combo Error")),"Inactive Dept Combo Error")</f>
        <v/>
      </c>
      <c r="AD3717" t="str">
        <f>IFERROR(IF('Journal Template'!D4129="","",IF(AND(VLOOKUP('Journal Template'!D4129,X:AA,4,0)='Journal Template'!A4129,VLOOKUP('Journal Template'!D4129,X:Y,2,0)="A"),"","Inactive Dept Combo Error")),"")</f>
        <v/>
      </c>
      <c r="AK3717" s="150" t="str">
        <f>IF(JRF!B3730="","",IF(JRF!B3730=IFERROR(VLOOKUP(JRF!B3730,Checks!AI:AI,1,0),0),"Entry in Branch/Satellite BU's",""))</f>
        <v/>
      </c>
      <c r="AL3717" t="str">
        <f>IFERROR(IF('Journal Template'!A4129="","",IF('Journal Template'!A4129=IFERROR(VLOOKUP('Journal Template'!A4129,Checks!AI:AI,1,0),0),"Entry in Branch/Satellite BU's","")),"")</f>
        <v/>
      </c>
      <c r="AO3717" s="171"/>
      <c r="AP3717" s="171"/>
      <c r="AQ3717" s="171"/>
      <c r="AR3717" s="171"/>
      <c r="CI3717" t="str">
        <f>IF(JRF!F3730&gt;0,"",IF(JRF!B3730="","",IF(LEFT(JRF!B3730,1)=IFERROR(VLOOKUP(LEFT(JRF!B3730,1),$CF$2:$CF$5,1,0),0),"Product Code Required",IF(JRF!C3730="","",IF(JRF!C3730=IFERROR(VLOOKUP(JRF!C3730,$CH:$CH,1,0),0),"Product Code Required","NA")))))</f>
        <v/>
      </c>
      <c r="CJ3717" t="str">
        <f>IF(JRF!AV3730&gt;0,"",IF(JRF!Q3730="","",IF(LEFT(JRF!Q3730,1)=IFERROR(VLOOKUP(LEFT(JRF!Q3730,1),$CF$2:$CF$5,1,0),0),"Product Code Required",IF(JRF!V3730="","",IF(JRF!V3730=IFERROR(VLOOKUP(JRF!V3730,$CH:$CH,1,0),0),"Product Code Required","NA")))))</f>
        <v/>
      </c>
      <c r="CK3717" t="str">
        <f>IFERROR(IF(LEN('Journal Template'!F3728)&gt;0,"",IF('Journal Template'!A3728="","",IF(LEFT('Journal Template'!A3728,1)=IFERROR(VLOOKUP(LEFT('Journal Template'!A3728,1),Checks!$CF$2:$CF$5,1,0),0),"Product Code Required",IF('Journal Template'!D3728="","",IF('Journal Template'!D3728=IFERROR(VLOOKUP('Journal Template'!D3728,Checks!$CH:$CH,1,0),0),"Product Code Required","NA"))))),"")</f>
        <v/>
      </c>
    </row>
    <row r="3718" spans="14:89">
      <c r="N3718" t="s">
        <v>16138</v>
      </c>
      <c r="O3718" t="s">
        <v>16139</v>
      </c>
      <c r="P3718" t="s">
        <v>386</v>
      </c>
      <c r="Q3718" s="150" t="str">
        <f>IF(JRF!D3731="","",IF(IFERROR(VLOOKUP(JRF!D3731,Checks!N:P,3,0),0)="A","","Inactive account in Use"))</f>
        <v/>
      </c>
      <c r="R3718" t="str">
        <f>IFERROR(IF('Journal Template'!C4130="","",IF(IFERROR(VLOOKUP('Journal Template'!C4130,Checks!N:P,3,0),0)="A","","Inactive account in Use")),"")</f>
        <v/>
      </c>
      <c r="V3718" s="150" t="str">
        <f>IF(JRF!C3731="","",IF(IFERROR(VLOOKUP(JRF!C3731,Checks!S:U,3,0),0)="A","Entry with System fund Dept",""))</f>
        <v/>
      </c>
      <c r="W3718" t="str">
        <f>IFERROR(IF('Journal Template'!D4130="","",IF(IFERROR(VLOOKUP('Journal Template'!D4130,Checks!S:U,3,0),0)="A","Entry with System fund Dept","")),"")</f>
        <v/>
      </c>
      <c r="X3718" t="s">
        <v>16140</v>
      </c>
      <c r="Y3718" t="s">
        <v>386</v>
      </c>
      <c r="Z3718" t="s">
        <v>16141</v>
      </c>
      <c r="AA3718" t="s">
        <v>16142</v>
      </c>
      <c r="AB3718" t="s">
        <v>125</v>
      </c>
      <c r="AC3718" s="150" t="str">
        <f>IFERROR(IF(JRF!C3731="","",IF(AND(VLOOKUP(JRF!C3731,X:AA,4,0)=JRF!B3731,VLOOKUP(JRF!C3731,X:Y,2,0)="A"),"","Inactive Dept Combo Error")),"Inactive Dept Combo Error")</f>
        <v/>
      </c>
      <c r="AD3718" t="str">
        <f>IFERROR(IF('Journal Template'!D4130="","",IF(AND(VLOOKUP('Journal Template'!D4130,X:AA,4,0)='Journal Template'!A4130,VLOOKUP('Journal Template'!D4130,X:Y,2,0)="A"),"","Inactive Dept Combo Error")),"")</f>
        <v/>
      </c>
      <c r="AK3718" s="150" t="str">
        <f>IF(JRF!B3731="","",IF(JRF!B3731=IFERROR(VLOOKUP(JRF!B3731,Checks!AI:AI,1,0),0),"Entry in Branch/Satellite BU's",""))</f>
        <v/>
      </c>
      <c r="AL3718" t="str">
        <f>IFERROR(IF('Journal Template'!A4130="","",IF('Journal Template'!A4130=IFERROR(VLOOKUP('Journal Template'!A4130,Checks!AI:AI,1,0),0),"Entry in Branch/Satellite BU's","")),"")</f>
        <v/>
      </c>
      <c r="AO3718" s="171"/>
      <c r="AP3718" s="171"/>
      <c r="AQ3718" s="171"/>
      <c r="AR3718" s="171"/>
      <c r="CI3718" t="str">
        <f>IF(JRF!F3731&gt;0,"",IF(JRF!B3731="","",IF(LEFT(JRF!B3731,1)=IFERROR(VLOOKUP(LEFT(JRF!B3731,1),$CF$2:$CF$5,1,0),0),"Product Code Required",IF(JRF!C3731="","",IF(JRF!C3731=IFERROR(VLOOKUP(JRF!C3731,$CH:$CH,1,0),0),"Product Code Required","NA")))))</f>
        <v/>
      </c>
      <c r="CJ3718" t="str">
        <f>IF(JRF!AV3731&gt;0,"",IF(JRF!Q3731="","",IF(LEFT(JRF!Q3731,1)=IFERROR(VLOOKUP(LEFT(JRF!Q3731,1),$CF$2:$CF$5,1,0),0),"Product Code Required",IF(JRF!V3731="","",IF(JRF!V3731=IFERROR(VLOOKUP(JRF!V3731,$CH:$CH,1,0),0),"Product Code Required","NA")))))</f>
        <v/>
      </c>
      <c r="CK3718" t="str">
        <f>IFERROR(IF(LEN('Journal Template'!F3729)&gt;0,"",IF('Journal Template'!A3729="","",IF(LEFT('Journal Template'!A3729,1)=IFERROR(VLOOKUP(LEFT('Journal Template'!A3729,1),Checks!$CF$2:$CF$5,1,0),0),"Product Code Required",IF('Journal Template'!D3729="","",IF('Journal Template'!D3729=IFERROR(VLOOKUP('Journal Template'!D3729,Checks!$CH:$CH,1,0),0),"Product Code Required","NA"))))),"")</f>
        <v/>
      </c>
    </row>
    <row r="3719" spans="14:89">
      <c r="N3719" t="s">
        <v>16143</v>
      </c>
      <c r="O3719" t="s">
        <v>16144</v>
      </c>
      <c r="P3719" t="s">
        <v>386</v>
      </c>
      <c r="Q3719" s="150" t="str">
        <f>IF(JRF!D3732="","",IF(IFERROR(VLOOKUP(JRF!D3732,Checks!N:P,3,0),0)="A","","Inactive account in Use"))</f>
        <v/>
      </c>
      <c r="R3719" t="str">
        <f>IFERROR(IF('Journal Template'!C4131="","",IF(IFERROR(VLOOKUP('Journal Template'!C4131,Checks!N:P,3,0),0)="A","","Inactive account in Use")),"")</f>
        <v/>
      </c>
      <c r="V3719" s="150" t="str">
        <f>IF(JRF!C3732="","",IF(IFERROR(VLOOKUP(JRF!C3732,Checks!S:U,3,0),0)="A","Entry with System fund Dept",""))</f>
        <v/>
      </c>
      <c r="W3719" t="str">
        <f>IFERROR(IF('Journal Template'!D4131="","",IF(IFERROR(VLOOKUP('Journal Template'!D4131,Checks!S:U,3,0),0)="A","Entry with System fund Dept","")),"")</f>
        <v/>
      </c>
      <c r="X3719" t="s">
        <v>16145</v>
      </c>
      <c r="Y3719" t="s">
        <v>389</v>
      </c>
      <c r="Z3719" t="s">
        <v>16146</v>
      </c>
      <c r="AA3719" t="s">
        <v>391</v>
      </c>
      <c r="AB3719" t="s">
        <v>125</v>
      </c>
      <c r="AC3719" s="150" t="str">
        <f>IFERROR(IF(JRF!C3732="","",IF(AND(VLOOKUP(JRF!C3732,X:AA,4,0)=JRF!B3732,VLOOKUP(JRF!C3732,X:Y,2,0)="A"),"","Inactive Dept Combo Error")),"Inactive Dept Combo Error")</f>
        <v/>
      </c>
      <c r="AD3719" t="str">
        <f>IFERROR(IF('Journal Template'!D4131="","",IF(AND(VLOOKUP('Journal Template'!D4131,X:AA,4,0)='Journal Template'!A4131,VLOOKUP('Journal Template'!D4131,X:Y,2,0)="A"),"","Inactive Dept Combo Error")),"")</f>
        <v/>
      </c>
      <c r="AK3719" s="150" t="str">
        <f>IF(JRF!B3732="","",IF(JRF!B3732=IFERROR(VLOOKUP(JRF!B3732,Checks!AI:AI,1,0),0),"Entry in Branch/Satellite BU's",""))</f>
        <v/>
      </c>
      <c r="AL3719" t="str">
        <f>IFERROR(IF('Journal Template'!A4131="","",IF('Journal Template'!A4131=IFERROR(VLOOKUP('Journal Template'!A4131,Checks!AI:AI,1,0),0),"Entry in Branch/Satellite BU's","")),"")</f>
        <v/>
      </c>
      <c r="AO3719" s="171"/>
      <c r="AP3719" s="171"/>
      <c r="AQ3719" s="171"/>
      <c r="AR3719" s="171"/>
      <c r="CI3719" t="str">
        <f>IF(JRF!F3732&gt;0,"",IF(JRF!B3732="","",IF(LEFT(JRF!B3732,1)=IFERROR(VLOOKUP(LEFT(JRF!B3732,1),$CF$2:$CF$5,1,0),0),"Product Code Required",IF(JRF!C3732="","",IF(JRF!C3732=IFERROR(VLOOKUP(JRF!C3732,$CH:$CH,1,0),0),"Product Code Required","NA")))))</f>
        <v/>
      </c>
      <c r="CJ3719" t="str">
        <f>IF(JRF!AV3732&gt;0,"",IF(JRF!Q3732="","",IF(LEFT(JRF!Q3732,1)=IFERROR(VLOOKUP(LEFT(JRF!Q3732,1),$CF$2:$CF$5,1,0),0),"Product Code Required",IF(JRF!V3732="","",IF(JRF!V3732=IFERROR(VLOOKUP(JRF!V3732,$CH:$CH,1,0),0),"Product Code Required","NA")))))</f>
        <v/>
      </c>
      <c r="CK3719" t="str">
        <f>IFERROR(IF(LEN('Journal Template'!F3730)&gt;0,"",IF('Journal Template'!A3730="","",IF(LEFT('Journal Template'!A3730,1)=IFERROR(VLOOKUP(LEFT('Journal Template'!A3730,1),Checks!$CF$2:$CF$5,1,0),0),"Product Code Required",IF('Journal Template'!D3730="","",IF('Journal Template'!D3730=IFERROR(VLOOKUP('Journal Template'!D3730,Checks!$CH:$CH,1,0),0),"Product Code Required","NA"))))),"")</f>
        <v/>
      </c>
    </row>
    <row r="3720" spans="14:89">
      <c r="N3720" t="s">
        <v>16147</v>
      </c>
      <c r="O3720" t="s">
        <v>16148</v>
      </c>
      <c r="P3720" t="s">
        <v>386</v>
      </c>
      <c r="Q3720" s="150" t="str">
        <f>IF(JRF!D3733="","",IF(IFERROR(VLOOKUP(JRF!D3733,Checks!N:P,3,0),0)="A","","Inactive account in Use"))</f>
        <v/>
      </c>
      <c r="R3720" t="str">
        <f>IFERROR(IF('Journal Template'!C4132="","",IF(IFERROR(VLOOKUP('Journal Template'!C4132,Checks!N:P,3,0),0)="A","","Inactive account in Use")),"")</f>
        <v/>
      </c>
      <c r="V3720" s="150" t="str">
        <f>IF(JRF!C3733="","",IF(IFERROR(VLOOKUP(JRF!C3733,Checks!S:U,3,0),0)="A","Entry with System fund Dept",""))</f>
        <v/>
      </c>
      <c r="W3720" t="str">
        <f>IFERROR(IF('Journal Template'!D4132="","",IF(IFERROR(VLOOKUP('Journal Template'!D4132,Checks!S:U,3,0),0)="A","Entry with System fund Dept","")),"")</f>
        <v/>
      </c>
      <c r="X3720" t="s">
        <v>16149</v>
      </c>
      <c r="Y3720" t="s">
        <v>389</v>
      </c>
      <c r="Z3720" t="s">
        <v>16150</v>
      </c>
      <c r="AA3720" t="s">
        <v>391</v>
      </c>
      <c r="AB3720" t="s">
        <v>125</v>
      </c>
      <c r="AC3720" s="150" t="str">
        <f>IFERROR(IF(JRF!C3733="","",IF(AND(VLOOKUP(JRF!C3733,X:AA,4,0)=JRF!B3733,VLOOKUP(JRF!C3733,X:Y,2,0)="A"),"","Inactive Dept Combo Error")),"Inactive Dept Combo Error")</f>
        <v/>
      </c>
      <c r="AD3720" t="str">
        <f>IFERROR(IF('Journal Template'!D4132="","",IF(AND(VLOOKUP('Journal Template'!D4132,X:AA,4,0)='Journal Template'!A4132,VLOOKUP('Journal Template'!D4132,X:Y,2,0)="A"),"","Inactive Dept Combo Error")),"")</f>
        <v/>
      </c>
      <c r="AK3720" s="150" t="str">
        <f>IF(JRF!B3733="","",IF(JRF!B3733=IFERROR(VLOOKUP(JRF!B3733,Checks!AI:AI,1,0),0),"Entry in Branch/Satellite BU's",""))</f>
        <v/>
      </c>
      <c r="AL3720" t="str">
        <f>IFERROR(IF('Journal Template'!A4132="","",IF('Journal Template'!A4132=IFERROR(VLOOKUP('Journal Template'!A4132,Checks!AI:AI,1,0),0),"Entry in Branch/Satellite BU's","")),"")</f>
        <v/>
      </c>
      <c r="AO3720" s="171"/>
      <c r="AP3720" s="171"/>
      <c r="AQ3720" s="171"/>
      <c r="AR3720" s="171"/>
      <c r="CI3720" t="str">
        <f>IF(JRF!F3733&gt;0,"",IF(JRF!B3733="","",IF(LEFT(JRF!B3733,1)=IFERROR(VLOOKUP(LEFT(JRF!B3733,1),$CF$2:$CF$5,1,0),0),"Product Code Required",IF(JRF!C3733="","",IF(JRF!C3733=IFERROR(VLOOKUP(JRF!C3733,$CH:$CH,1,0),0),"Product Code Required","NA")))))</f>
        <v/>
      </c>
      <c r="CJ3720" t="str">
        <f>IF(JRF!AV3733&gt;0,"",IF(JRF!Q3733="","",IF(LEFT(JRF!Q3733,1)=IFERROR(VLOOKUP(LEFT(JRF!Q3733,1),$CF$2:$CF$5,1,0),0),"Product Code Required",IF(JRF!V3733="","",IF(JRF!V3733=IFERROR(VLOOKUP(JRF!V3733,$CH:$CH,1,0),0),"Product Code Required","NA")))))</f>
        <v/>
      </c>
      <c r="CK3720" t="str">
        <f>IFERROR(IF(LEN('Journal Template'!F3731)&gt;0,"",IF('Journal Template'!A3731="","",IF(LEFT('Journal Template'!A3731,1)=IFERROR(VLOOKUP(LEFT('Journal Template'!A3731,1),Checks!$CF$2:$CF$5,1,0),0),"Product Code Required",IF('Journal Template'!D3731="","",IF('Journal Template'!D3731=IFERROR(VLOOKUP('Journal Template'!D3731,Checks!$CH:$CH,1,0),0),"Product Code Required","NA"))))),"")</f>
        <v/>
      </c>
    </row>
    <row r="3721" spans="14:89">
      <c r="N3721" t="s">
        <v>16151</v>
      </c>
      <c r="O3721" t="s">
        <v>16152</v>
      </c>
      <c r="P3721" t="s">
        <v>386</v>
      </c>
      <c r="Q3721" s="150" t="str">
        <f>IF(JRF!D3734="","",IF(IFERROR(VLOOKUP(JRF!D3734,Checks!N:P,3,0),0)="A","","Inactive account in Use"))</f>
        <v/>
      </c>
      <c r="R3721" t="str">
        <f>IFERROR(IF('Journal Template'!C4133="","",IF(IFERROR(VLOOKUP('Journal Template'!C4133,Checks!N:P,3,0),0)="A","","Inactive account in Use")),"")</f>
        <v/>
      </c>
      <c r="V3721" s="150" t="str">
        <f>IF(JRF!C3734="","",IF(IFERROR(VLOOKUP(JRF!C3734,Checks!S:U,3,0),0)="A","Entry with System fund Dept",""))</f>
        <v/>
      </c>
      <c r="W3721" t="str">
        <f>IFERROR(IF('Journal Template'!D4133="","",IF(IFERROR(VLOOKUP('Journal Template'!D4133,Checks!S:U,3,0),0)="A","Entry with System fund Dept","")),"")</f>
        <v/>
      </c>
      <c r="X3721" t="s">
        <v>16153</v>
      </c>
      <c r="Y3721" t="s">
        <v>389</v>
      </c>
      <c r="Z3721" t="s">
        <v>16154</v>
      </c>
      <c r="AA3721" t="s">
        <v>391</v>
      </c>
      <c r="AB3721" t="s">
        <v>125</v>
      </c>
      <c r="AC3721" s="150" t="str">
        <f>IFERROR(IF(JRF!C3734="","",IF(AND(VLOOKUP(JRF!C3734,X:AA,4,0)=JRF!B3734,VLOOKUP(JRF!C3734,X:Y,2,0)="A"),"","Inactive Dept Combo Error")),"Inactive Dept Combo Error")</f>
        <v/>
      </c>
      <c r="AD3721" t="str">
        <f>IFERROR(IF('Journal Template'!D4133="","",IF(AND(VLOOKUP('Journal Template'!D4133,X:AA,4,0)='Journal Template'!A4133,VLOOKUP('Journal Template'!D4133,X:Y,2,0)="A"),"","Inactive Dept Combo Error")),"")</f>
        <v/>
      </c>
      <c r="AK3721" s="150" t="str">
        <f>IF(JRF!B3734="","",IF(JRF!B3734=IFERROR(VLOOKUP(JRF!B3734,Checks!AI:AI,1,0),0),"Entry in Branch/Satellite BU's",""))</f>
        <v/>
      </c>
      <c r="AL3721" t="str">
        <f>IFERROR(IF('Journal Template'!A4133="","",IF('Journal Template'!A4133=IFERROR(VLOOKUP('Journal Template'!A4133,Checks!AI:AI,1,0),0),"Entry in Branch/Satellite BU's","")),"")</f>
        <v/>
      </c>
      <c r="AO3721" s="171"/>
      <c r="AP3721" s="171"/>
      <c r="AQ3721" s="171"/>
      <c r="AR3721" s="171"/>
      <c r="CI3721" t="str">
        <f>IF(JRF!F3734&gt;0,"",IF(JRF!B3734="","",IF(LEFT(JRF!B3734,1)=IFERROR(VLOOKUP(LEFT(JRF!B3734,1),$CF$2:$CF$5,1,0),0),"Product Code Required",IF(JRF!C3734="","",IF(JRF!C3734=IFERROR(VLOOKUP(JRF!C3734,$CH:$CH,1,0),0),"Product Code Required","NA")))))</f>
        <v/>
      </c>
      <c r="CJ3721" t="str">
        <f>IF(JRF!AV3734&gt;0,"",IF(JRF!Q3734="","",IF(LEFT(JRF!Q3734,1)=IFERROR(VLOOKUP(LEFT(JRF!Q3734,1),$CF$2:$CF$5,1,0),0),"Product Code Required",IF(JRF!V3734="","",IF(JRF!V3734=IFERROR(VLOOKUP(JRF!V3734,$CH:$CH,1,0),0),"Product Code Required","NA")))))</f>
        <v/>
      </c>
      <c r="CK3721" t="str">
        <f>IFERROR(IF(LEN('Journal Template'!F3732)&gt;0,"",IF('Journal Template'!A3732="","",IF(LEFT('Journal Template'!A3732,1)=IFERROR(VLOOKUP(LEFT('Journal Template'!A3732,1),Checks!$CF$2:$CF$5,1,0),0),"Product Code Required",IF('Journal Template'!D3732="","",IF('Journal Template'!D3732=IFERROR(VLOOKUP('Journal Template'!D3732,Checks!$CH:$CH,1,0),0),"Product Code Required","NA"))))),"")</f>
        <v/>
      </c>
    </row>
    <row r="3722" spans="14:89">
      <c r="N3722" t="s">
        <v>16155</v>
      </c>
      <c r="O3722" t="s">
        <v>16156</v>
      </c>
      <c r="P3722" t="s">
        <v>386</v>
      </c>
      <c r="Q3722" s="150" t="str">
        <f>IF(JRF!D3735="","",IF(IFERROR(VLOOKUP(JRF!D3735,Checks!N:P,3,0),0)="A","","Inactive account in Use"))</f>
        <v/>
      </c>
      <c r="R3722" t="str">
        <f>IFERROR(IF('Journal Template'!C4134="","",IF(IFERROR(VLOOKUP('Journal Template'!C4134,Checks!N:P,3,0),0)="A","","Inactive account in Use")),"")</f>
        <v/>
      </c>
      <c r="V3722" s="150" t="str">
        <f>IF(JRF!C3735="","",IF(IFERROR(VLOOKUP(JRF!C3735,Checks!S:U,3,0),0)="A","Entry with System fund Dept",""))</f>
        <v/>
      </c>
      <c r="W3722" t="str">
        <f>IFERROR(IF('Journal Template'!D4134="","",IF(IFERROR(VLOOKUP('Journal Template'!D4134,Checks!S:U,3,0),0)="A","Entry with System fund Dept","")),"")</f>
        <v/>
      </c>
      <c r="X3722" t="s">
        <v>16153</v>
      </c>
      <c r="Y3722" t="s">
        <v>389</v>
      </c>
      <c r="Z3722" t="s">
        <v>16154</v>
      </c>
      <c r="AA3722" t="s">
        <v>16157</v>
      </c>
      <c r="AB3722" t="s">
        <v>125</v>
      </c>
      <c r="AC3722" s="150" t="str">
        <f>IFERROR(IF(JRF!C3735="","",IF(AND(VLOOKUP(JRF!C3735,X:AA,4,0)=JRF!B3735,VLOOKUP(JRF!C3735,X:Y,2,0)="A"),"","Inactive Dept Combo Error")),"Inactive Dept Combo Error")</f>
        <v/>
      </c>
      <c r="AD3722" t="str">
        <f>IFERROR(IF('Journal Template'!D4134="","",IF(AND(VLOOKUP('Journal Template'!D4134,X:AA,4,0)='Journal Template'!A4134,VLOOKUP('Journal Template'!D4134,X:Y,2,0)="A"),"","Inactive Dept Combo Error")),"")</f>
        <v/>
      </c>
      <c r="AK3722" s="150" t="str">
        <f>IF(JRF!B3735="","",IF(JRF!B3735=IFERROR(VLOOKUP(JRF!B3735,Checks!AI:AI,1,0),0),"Entry in Branch/Satellite BU's",""))</f>
        <v/>
      </c>
      <c r="AL3722" t="str">
        <f>IFERROR(IF('Journal Template'!A4134="","",IF('Journal Template'!A4134=IFERROR(VLOOKUP('Journal Template'!A4134,Checks!AI:AI,1,0),0),"Entry in Branch/Satellite BU's","")),"")</f>
        <v/>
      </c>
      <c r="AO3722" s="171"/>
      <c r="AP3722" s="171"/>
      <c r="AQ3722" s="171"/>
      <c r="AR3722" s="171"/>
      <c r="CI3722" t="str">
        <f>IF(JRF!F3735&gt;0,"",IF(JRF!B3735="","",IF(LEFT(JRF!B3735,1)=IFERROR(VLOOKUP(LEFT(JRF!B3735,1),$CF$2:$CF$5,1,0),0),"Product Code Required",IF(JRF!C3735="","",IF(JRF!C3735=IFERROR(VLOOKUP(JRF!C3735,$CH:$CH,1,0),0),"Product Code Required","NA")))))</f>
        <v/>
      </c>
      <c r="CJ3722" t="str">
        <f>IF(JRF!AV3735&gt;0,"",IF(JRF!Q3735="","",IF(LEFT(JRF!Q3735,1)=IFERROR(VLOOKUP(LEFT(JRF!Q3735,1),$CF$2:$CF$5,1,0),0),"Product Code Required",IF(JRF!V3735="","",IF(JRF!V3735=IFERROR(VLOOKUP(JRF!V3735,$CH:$CH,1,0),0),"Product Code Required","NA")))))</f>
        <v/>
      </c>
      <c r="CK3722" t="str">
        <f>IFERROR(IF(LEN('Journal Template'!F3733)&gt;0,"",IF('Journal Template'!A3733="","",IF(LEFT('Journal Template'!A3733,1)=IFERROR(VLOOKUP(LEFT('Journal Template'!A3733,1),Checks!$CF$2:$CF$5,1,0),0),"Product Code Required",IF('Journal Template'!D3733="","",IF('Journal Template'!D3733=IFERROR(VLOOKUP('Journal Template'!D3733,Checks!$CH:$CH,1,0),0),"Product Code Required","NA"))))),"")</f>
        <v/>
      </c>
    </row>
    <row r="3723" spans="14:89">
      <c r="N3723" t="s">
        <v>16158</v>
      </c>
      <c r="O3723" t="s">
        <v>16159</v>
      </c>
      <c r="P3723" t="s">
        <v>386</v>
      </c>
      <c r="Q3723" s="150" t="str">
        <f>IF(JRF!D3736="","",IF(IFERROR(VLOOKUP(JRF!D3736,Checks!N:P,3,0),0)="A","","Inactive account in Use"))</f>
        <v/>
      </c>
      <c r="R3723" t="str">
        <f>IFERROR(IF('Journal Template'!C4135="","",IF(IFERROR(VLOOKUP('Journal Template'!C4135,Checks!N:P,3,0),0)="A","","Inactive account in Use")),"")</f>
        <v/>
      </c>
      <c r="V3723" s="150" t="str">
        <f>IF(JRF!C3736="","",IF(IFERROR(VLOOKUP(JRF!C3736,Checks!S:U,3,0),0)="A","Entry with System fund Dept",""))</f>
        <v/>
      </c>
      <c r="W3723" t="str">
        <f>IFERROR(IF('Journal Template'!D4135="","",IF(IFERROR(VLOOKUP('Journal Template'!D4135,Checks!S:U,3,0),0)="A","Entry with System fund Dept","")),"")</f>
        <v/>
      </c>
      <c r="X3723" t="s">
        <v>16160</v>
      </c>
      <c r="Y3723" t="s">
        <v>386</v>
      </c>
      <c r="Z3723" t="s">
        <v>16161</v>
      </c>
      <c r="AA3723" t="s">
        <v>16162</v>
      </c>
      <c r="AB3723" t="s">
        <v>125</v>
      </c>
      <c r="AC3723" s="150" t="str">
        <f>IFERROR(IF(JRF!C3736="","",IF(AND(VLOOKUP(JRF!C3736,X:AA,4,0)=JRF!B3736,VLOOKUP(JRF!C3736,X:Y,2,0)="A"),"","Inactive Dept Combo Error")),"Inactive Dept Combo Error")</f>
        <v/>
      </c>
      <c r="AD3723" t="str">
        <f>IFERROR(IF('Journal Template'!D4135="","",IF(AND(VLOOKUP('Journal Template'!D4135,X:AA,4,0)='Journal Template'!A4135,VLOOKUP('Journal Template'!D4135,X:Y,2,0)="A"),"","Inactive Dept Combo Error")),"")</f>
        <v/>
      </c>
      <c r="AK3723" s="150" t="str">
        <f>IF(JRF!B3736="","",IF(JRF!B3736=IFERROR(VLOOKUP(JRF!B3736,Checks!AI:AI,1,0),0),"Entry in Branch/Satellite BU's",""))</f>
        <v/>
      </c>
      <c r="AL3723" t="str">
        <f>IFERROR(IF('Journal Template'!A4135="","",IF('Journal Template'!A4135=IFERROR(VLOOKUP('Journal Template'!A4135,Checks!AI:AI,1,0),0),"Entry in Branch/Satellite BU's","")),"")</f>
        <v/>
      </c>
      <c r="AO3723" s="171"/>
      <c r="AP3723" s="171"/>
      <c r="AQ3723" s="171"/>
      <c r="AR3723" s="171"/>
      <c r="CI3723" t="str">
        <f>IF(JRF!F3736&gt;0,"",IF(JRF!B3736="","",IF(LEFT(JRF!B3736,1)=IFERROR(VLOOKUP(LEFT(JRF!B3736,1),$CF$2:$CF$5,1,0),0),"Product Code Required",IF(JRF!C3736="","",IF(JRF!C3736=IFERROR(VLOOKUP(JRF!C3736,$CH:$CH,1,0),0),"Product Code Required","NA")))))</f>
        <v/>
      </c>
      <c r="CJ3723" t="str">
        <f>IF(JRF!AV3736&gt;0,"",IF(JRF!Q3736="","",IF(LEFT(JRF!Q3736,1)=IFERROR(VLOOKUP(LEFT(JRF!Q3736,1),$CF$2:$CF$5,1,0),0),"Product Code Required",IF(JRF!V3736="","",IF(JRF!V3736=IFERROR(VLOOKUP(JRF!V3736,$CH:$CH,1,0),0),"Product Code Required","NA")))))</f>
        <v/>
      </c>
      <c r="CK3723" t="str">
        <f>IFERROR(IF(LEN('Journal Template'!F3734)&gt;0,"",IF('Journal Template'!A3734="","",IF(LEFT('Journal Template'!A3734,1)=IFERROR(VLOOKUP(LEFT('Journal Template'!A3734,1),Checks!$CF$2:$CF$5,1,0),0),"Product Code Required",IF('Journal Template'!D3734="","",IF('Journal Template'!D3734=IFERROR(VLOOKUP('Journal Template'!D3734,Checks!$CH:$CH,1,0),0),"Product Code Required","NA"))))),"")</f>
        <v/>
      </c>
    </row>
    <row r="3724" spans="14:89">
      <c r="N3724" t="s">
        <v>644</v>
      </c>
      <c r="O3724" t="s">
        <v>13062</v>
      </c>
      <c r="P3724" t="s">
        <v>386</v>
      </c>
      <c r="Q3724" s="150" t="str">
        <f>IF(JRF!D3737="","",IF(IFERROR(VLOOKUP(JRF!D3737,Checks!N:P,3,0),0)="A","","Inactive account in Use"))</f>
        <v/>
      </c>
      <c r="R3724" t="str">
        <f>IFERROR(IF('Journal Template'!C4136="","",IF(IFERROR(VLOOKUP('Journal Template'!C4136,Checks!N:P,3,0),0)="A","","Inactive account in Use")),"")</f>
        <v/>
      </c>
      <c r="V3724" s="150" t="str">
        <f>IF(JRF!C3737="","",IF(IFERROR(VLOOKUP(JRF!C3737,Checks!S:U,3,0),0)="A","Entry with System fund Dept",""))</f>
        <v/>
      </c>
      <c r="W3724" t="str">
        <f>IFERROR(IF('Journal Template'!D4136="","",IF(IFERROR(VLOOKUP('Journal Template'!D4136,Checks!S:U,3,0),0)="A","Entry with System fund Dept","")),"")</f>
        <v/>
      </c>
      <c r="X3724" t="s">
        <v>16163</v>
      </c>
      <c r="Y3724" t="s">
        <v>386</v>
      </c>
      <c r="Z3724" t="s">
        <v>16164</v>
      </c>
      <c r="AA3724" t="s">
        <v>16165</v>
      </c>
      <c r="AB3724" t="s">
        <v>125</v>
      </c>
      <c r="AC3724" s="150" t="str">
        <f>IFERROR(IF(JRF!C3737="","",IF(AND(VLOOKUP(JRF!C3737,X:AA,4,0)=JRF!B3737,VLOOKUP(JRF!C3737,X:Y,2,0)="A"),"","Inactive Dept Combo Error")),"Inactive Dept Combo Error")</f>
        <v/>
      </c>
      <c r="AD3724" t="str">
        <f>IFERROR(IF('Journal Template'!D4136="","",IF(AND(VLOOKUP('Journal Template'!D4136,X:AA,4,0)='Journal Template'!A4136,VLOOKUP('Journal Template'!D4136,X:Y,2,0)="A"),"","Inactive Dept Combo Error")),"")</f>
        <v/>
      </c>
      <c r="AK3724" s="150" t="str">
        <f>IF(JRF!B3737="","",IF(JRF!B3737=IFERROR(VLOOKUP(JRF!B3737,Checks!AI:AI,1,0),0),"Entry in Branch/Satellite BU's",""))</f>
        <v/>
      </c>
      <c r="AL3724" t="str">
        <f>IFERROR(IF('Journal Template'!A4136="","",IF('Journal Template'!A4136=IFERROR(VLOOKUP('Journal Template'!A4136,Checks!AI:AI,1,0),0),"Entry in Branch/Satellite BU's","")),"")</f>
        <v/>
      </c>
      <c r="AO3724" s="171"/>
      <c r="AP3724" s="171"/>
      <c r="AQ3724" s="171"/>
      <c r="AR3724" s="171"/>
      <c r="CI3724" t="str">
        <f>IF(JRF!F3737&gt;0,"",IF(JRF!B3737="","",IF(LEFT(JRF!B3737,1)=IFERROR(VLOOKUP(LEFT(JRF!B3737,1),$CF$2:$CF$5,1,0),0),"Product Code Required",IF(JRF!C3737="","",IF(JRF!C3737=IFERROR(VLOOKUP(JRF!C3737,$CH:$CH,1,0),0),"Product Code Required","NA")))))</f>
        <v/>
      </c>
      <c r="CJ3724" t="str">
        <f>IF(JRF!AV3737&gt;0,"",IF(JRF!Q3737="","",IF(LEFT(JRF!Q3737,1)=IFERROR(VLOOKUP(LEFT(JRF!Q3737,1),$CF$2:$CF$5,1,0),0),"Product Code Required",IF(JRF!V3737="","",IF(JRF!V3737=IFERROR(VLOOKUP(JRF!V3737,$CH:$CH,1,0),0),"Product Code Required","NA")))))</f>
        <v/>
      </c>
      <c r="CK3724" t="str">
        <f>IFERROR(IF(LEN('Journal Template'!F3735)&gt;0,"",IF('Journal Template'!A3735="","",IF(LEFT('Journal Template'!A3735,1)=IFERROR(VLOOKUP(LEFT('Journal Template'!A3735,1),Checks!$CF$2:$CF$5,1,0),0),"Product Code Required",IF('Journal Template'!D3735="","",IF('Journal Template'!D3735=IFERROR(VLOOKUP('Journal Template'!D3735,Checks!$CH:$CH,1,0),0),"Product Code Required","NA"))))),"")</f>
        <v/>
      </c>
    </row>
    <row r="3725" spans="14:89">
      <c r="N3725" t="s">
        <v>16166</v>
      </c>
      <c r="O3725" t="s">
        <v>16167</v>
      </c>
      <c r="P3725" t="s">
        <v>389</v>
      </c>
      <c r="Q3725" s="150" t="str">
        <f>IF(JRF!D3738="","",IF(IFERROR(VLOOKUP(JRF!D3738,Checks!N:P,3,0),0)="A","","Inactive account in Use"))</f>
        <v/>
      </c>
      <c r="R3725" t="str">
        <f>IFERROR(IF('Journal Template'!C4137="","",IF(IFERROR(VLOOKUP('Journal Template'!C4137,Checks!N:P,3,0),0)="A","","Inactive account in Use")),"")</f>
        <v/>
      </c>
      <c r="V3725" s="150" t="str">
        <f>IF(JRF!C3738="","",IF(IFERROR(VLOOKUP(JRF!C3738,Checks!S:U,3,0),0)="A","Entry with System fund Dept",""))</f>
        <v/>
      </c>
      <c r="W3725" t="str">
        <f>IFERROR(IF('Journal Template'!D4137="","",IF(IFERROR(VLOOKUP('Journal Template'!D4137,Checks!S:U,3,0),0)="A","Entry with System fund Dept","")),"")</f>
        <v/>
      </c>
      <c r="X3725" t="s">
        <v>16163</v>
      </c>
      <c r="Y3725" t="s">
        <v>389</v>
      </c>
      <c r="Z3725" t="s">
        <v>16164</v>
      </c>
      <c r="AA3725" t="s">
        <v>391</v>
      </c>
      <c r="AB3725" t="s">
        <v>125</v>
      </c>
      <c r="AC3725" s="150" t="str">
        <f>IFERROR(IF(JRF!C3738="","",IF(AND(VLOOKUP(JRF!C3738,X:AA,4,0)=JRF!B3738,VLOOKUP(JRF!C3738,X:Y,2,0)="A"),"","Inactive Dept Combo Error")),"Inactive Dept Combo Error")</f>
        <v/>
      </c>
      <c r="AD3725" t="str">
        <f>IFERROR(IF('Journal Template'!D4137="","",IF(AND(VLOOKUP('Journal Template'!D4137,X:AA,4,0)='Journal Template'!A4137,VLOOKUP('Journal Template'!D4137,X:Y,2,0)="A"),"","Inactive Dept Combo Error")),"")</f>
        <v/>
      </c>
      <c r="AK3725" s="150" t="str">
        <f>IF(JRF!B3738="","",IF(JRF!B3738=IFERROR(VLOOKUP(JRF!B3738,Checks!AI:AI,1,0),0),"Entry in Branch/Satellite BU's",""))</f>
        <v/>
      </c>
      <c r="AL3725" t="str">
        <f>IFERROR(IF('Journal Template'!A4137="","",IF('Journal Template'!A4137=IFERROR(VLOOKUP('Journal Template'!A4137,Checks!AI:AI,1,0),0),"Entry in Branch/Satellite BU's","")),"")</f>
        <v/>
      </c>
      <c r="AO3725" s="171"/>
      <c r="AP3725" s="171"/>
      <c r="AQ3725" s="171"/>
      <c r="AR3725" s="171"/>
      <c r="CI3725" t="str">
        <f>IF(JRF!F3738&gt;0,"",IF(JRF!B3738="","",IF(LEFT(JRF!B3738,1)=IFERROR(VLOOKUP(LEFT(JRF!B3738,1),$CF$2:$CF$5,1,0),0),"Product Code Required",IF(JRF!C3738="","",IF(JRF!C3738=IFERROR(VLOOKUP(JRF!C3738,$CH:$CH,1,0),0),"Product Code Required","NA")))))</f>
        <v/>
      </c>
      <c r="CJ3725" t="str">
        <f>IF(JRF!AV3738&gt;0,"",IF(JRF!Q3738="","",IF(LEFT(JRF!Q3738,1)=IFERROR(VLOOKUP(LEFT(JRF!Q3738,1),$CF$2:$CF$5,1,0),0),"Product Code Required",IF(JRF!V3738="","",IF(JRF!V3738=IFERROR(VLOOKUP(JRF!V3738,$CH:$CH,1,0),0),"Product Code Required","NA")))))</f>
        <v/>
      </c>
      <c r="CK3725" t="str">
        <f>IFERROR(IF(LEN('Journal Template'!F3736)&gt;0,"",IF('Journal Template'!A3736="","",IF(LEFT('Journal Template'!A3736,1)=IFERROR(VLOOKUP(LEFT('Journal Template'!A3736,1),Checks!$CF$2:$CF$5,1,0),0),"Product Code Required",IF('Journal Template'!D3736="","",IF('Journal Template'!D3736=IFERROR(VLOOKUP('Journal Template'!D3736,Checks!$CH:$CH,1,0),0),"Product Code Required","NA"))))),"")</f>
        <v/>
      </c>
    </row>
    <row r="3726" spans="14:89">
      <c r="N3726" t="s">
        <v>16168</v>
      </c>
      <c r="O3726" t="s">
        <v>11488</v>
      </c>
      <c r="P3726" t="s">
        <v>389</v>
      </c>
      <c r="Q3726" s="150" t="str">
        <f>IF(JRF!D3739="","",IF(IFERROR(VLOOKUP(JRF!D3739,Checks!N:P,3,0),0)="A","","Inactive account in Use"))</f>
        <v/>
      </c>
      <c r="R3726" t="str">
        <f>IFERROR(IF('Journal Template'!C4138="","",IF(IFERROR(VLOOKUP('Journal Template'!C4138,Checks!N:P,3,0),0)="A","","Inactive account in Use")),"")</f>
        <v/>
      </c>
      <c r="V3726" s="150" t="str">
        <f>IF(JRF!C3739="","",IF(IFERROR(VLOOKUP(JRF!C3739,Checks!S:U,3,0),0)="A","Entry with System fund Dept",""))</f>
        <v/>
      </c>
      <c r="W3726" t="str">
        <f>IFERROR(IF('Journal Template'!D4138="","",IF(IFERROR(VLOOKUP('Journal Template'!D4138,Checks!S:U,3,0),0)="A","Entry with System fund Dept","")),"")</f>
        <v/>
      </c>
      <c r="X3726" t="s">
        <v>16169</v>
      </c>
      <c r="Y3726" t="s">
        <v>386</v>
      </c>
      <c r="Z3726" t="s">
        <v>16170</v>
      </c>
      <c r="AA3726" t="s">
        <v>391</v>
      </c>
      <c r="AB3726" t="s">
        <v>125</v>
      </c>
      <c r="AC3726" s="150" t="str">
        <f>IFERROR(IF(JRF!C3739="","",IF(AND(VLOOKUP(JRF!C3739,X:AA,4,0)=JRF!B3739,VLOOKUP(JRF!C3739,X:Y,2,0)="A"),"","Inactive Dept Combo Error")),"Inactive Dept Combo Error")</f>
        <v/>
      </c>
      <c r="AD3726" t="str">
        <f>IFERROR(IF('Journal Template'!D4138="","",IF(AND(VLOOKUP('Journal Template'!D4138,X:AA,4,0)='Journal Template'!A4138,VLOOKUP('Journal Template'!D4138,X:Y,2,0)="A"),"","Inactive Dept Combo Error")),"")</f>
        <v/>
      </c>
      <c r="AK3726" s="150" t="str">
        <f>IF(JRF!B3739="","",IF(JRF!B3739=IFERROR(VLOOKUP(JRF!B3739,Checks!AI:AI,1,0),0),"Entry in Branch/Satellite BU's",""))</f>
        <v/>
      </c>
      <c r="AL3726" t="str">
        <f>IFERROR(IF('Journal Template'!A4138="","",IF('Journal Template'!A4138=IFERROR(VLOOKUP('Journal Template'!A4138,Checks!AI:AI,1,0),0),"Entry in Branch/Satellite BU's","")),"")</f>
        <v/>
      </c>
      <c r="AO3726" s="171"/>
      <c r="AP3726" s="171"/>
      <c r="AQ3726" s="171"/>
      <c r="AR3726" s="171"/>
      <c r="CI3726" t="str">
        <f>IF(JRF!F3739&gt;0,"",IF(JRF!B3739="","",IF(LEFT(JRF!B3739,1)=IFERROR(VLOOKUP(LEFT(JRF!B3739,1),$CF$2:$CF$5,1,0),0),"Product Code Required",IF(JRF!C3739="","",IF(JRF!C3739=IFERROR(VLOOKUP(JRF!C3739,$CH:$CH,1,0),0),"Product Code Required","NA")))))</f>
        <v/>
      </c>
      <c r="CJ3726" t="str">
        <f>IF(JRF!AV3739&gt;0,"",IF(JRF!Q3739="","",IF(LEFT(JRF!Q3739,1)=IFERROR(VLOOKUP(LEFT(JRF!Q3739,1),$CF$2:$CF$5,1,0),0),"Product Code Required",IF(JRF!V3739="","",IF(JRF!V3739=IFERROR(VLOOKUP(JRF!V3739,$CH:$CH,1,0),0),"Product Code Required","NA")))))</f>
        <v/>
      </c>
      <c r="CK3726" t="str">
        <f>IFERROR(IF(LEN('Journal Template'!F3737)&gt;0,"",IF('Journal Template'!A3737="","",IF(LEFT('Journal Template'!A3737,1)=IFERROR(VLOOKUP(LEFT('Journal Template'!A3737,1),Checks!$CF$2:$CF$5,1,0),0),"Product Code Required",IF('Journal Template'!D3737="","",IF('Journal Template'!D3737=IFERROR(VLOOKUP('Journal Template'!D3737,Checks!$CH:$CH,1,0),0),"Product Code Required","NA"))))),"")</f>
        <v/>
      </c>
    </row>
    <row r="3727" spans="14:89">
      <c r="N3727" t="s">
        <v>16171</v>
      </c>
      <c r="O3727" t="s">
        <v>16172</v>
      </c>
      <c r="P3727" t="s">
        <v>389</v>
      </c>
      <c r="Q3727" s="150" t="str">
        <f>IF(JRF!D3740="","",IF(IFERROR(VLOOKUP(JRF!D3740,Checks!N:P,3,0),0)="A","","Inactive account in Use"))</f>
        <v/>
      </c>
      <c r="R3727" t="str">
        <f>IFERROR(IF('Journal Template'!C4139="","",IF(IFERROR(VLOOKUP('Journal Template'!C4139,Checks!N:P,3,0),0)="A","","Inactive account in Use")),"")</f>
        <v/>
      </c>
      <c r="V3727" s="150" t="str">
        <f>IF(JRF!C3740="","",IF(IFERROR(VLOOKUP(JRF!C3740,Checks!S:U,3,0),0)="A","Entry with System fund Dept",""))</f>
        <v/>
      </c>
      <c r="W3727" t="str">
        <f>IFERROR(IF('Journal Template'!D4139="","",IF(IFERROR(VLOOKUP('Journal Template'!D4139,Checks!S:U,3,0),0)="A","Entry with System fund Dept","")),"")</f>
        <v/>
      </c>
      <c r="X3727" t="s">
        <v>16173</v>
      </c>
      <c r="Y3727" t="s">
        <v>389</v>
      </c>
      <c r="Z3727" t="s">
        <v>16174</v>
      </c>
      <c r="AA3727" t="s">
        <v>16175</v>
      </c>
      <c r="AB3727" t="s">
        <v>125</v>
      </c>
      <c r="AC3727" s="150" t="str">
        <f>IFERROR(IF(JRF!C3740="","",IF(AND(VLOOKUP(JRF!C3740,X:AA,4,0)=JRF!B3740,VLOOKUP(JRF!C3740,X:Y,2,0)="A"),"","Inactive Dept Combo Error")),"Inactive Dept Combo Error")</f>
        <v/>
      </c>
      <c r="AD3727" t="str">
        <f>IFERROR(IF('Journal Template'!D4139="","",IF(AND(VLOOKUP('Journal Template'!D4139,X:AA,4,0)='Journal Template'!A4139,VLOOKUP('Journal Template'!D4139,X:Y,2,0)="A"),"","Inactive Dept Combo Error")),"")</f>
        <v/>
      </c>
      <c r="AK3727" s="150" t="str">
        <f>IF(JRF!B3740="","",IF(JRF!B3740=IFERROR(VLOOKUP(JRF!B3740,Checks!AI:AI,1,0),0),"Entry in Branch/Satellite BU's",""))</f>
        <v/>
      </c>
      <c r="AL3727" t="str">
        <f>IFERROR(IF('Journal Template'!A4139="","",IF('Journal Template'!A4139=IFERROR(VLOOKUP('Journal Template'!A4139,Checks!AI:AI,1,0),0),"Entry in Branch/Satellite BU's","")),"")</f>
        <v/>
      </c>
      <c r="AO3727" s="171"/>
      <c r="AP3727" s="171"/>
      <c r="AQ3727" s="171"/>
      <c r="AR3727" s="171"/>
      <c r="CI3727" t="str">
        <f>IF(JRF!F3740&gt;0,"",IF(JRF!B3740="","",IF(LEFT(JRF!B3740,1)=IFERROR(VLOOKUP(LEFT(JRF!B3740,1),$CF$2:$CF$5,1,0),0),"Product Code Required",IF(JRF!C3740="","",IF(JRF!C3740=IFERROR(VLOOKUP(JRF!C3740,$CH:$CH,1,0),0),"Product Code Required","NA")))))</f>
        <v/>
      </c>
      <c r="CJ3727" t="str">
        <f>IF(JRF!AV3740&gt;0,"",IF(JRF!Q3740="","",IF(LEFT(JRF!Q3740,1)=IFERROR(VLOOKUP(LEFT(JRF!Q3740,1),$CF$2:$CF$5,1,0),0),"Product Code Required",IF(JRF!V3740="","",IF(JRF!V3740=IFERROR(VLOOKUP(JRF!V3740,$CH:$CH,1,0),0),"Product Code Required","NA")))))</f>
        <v/>
      </c>
      <c r="CK3727" t="str">
        <f>IFERROR(IF(LEN('Journal Template'!F3738)&gt;0,"",IF('Journal Template'!A3738="","",IF(LEFT('Journal Template'!A3738,1)=IFERROR(VLOOKUP(LEFT('Journal Template'!A3738,1),Checks!$CF$2:$CF$5,1,0),0),"Product Code Required",IF('Journal Template'!D3738="","",IF('Journal Template'!D3738=IFERROR(VLOOKUP('Journal Template'!D3738,Checks!$CH:$CH,1,0),0),"Product Code Required","NA"))))),"")</f>
        <v/>
      </c>
    </row>
    <row r="3728" spans="14:89">
      <c r="N3728" t="s">
        <v>16176</v>
      </c>
      <c r="O3728" t="s">
        <v>16177</v>
      </c>
      <c r="P3728" t="s">
        <v>386</v>
      </c>
      <c r="Q3728" s="150" t="str">
        <f>IF(JRF!D3741="","",IF(IFERROR(VLOOKUP(JRF!D3741,Checks!N:P,3,0),0)="A","","Inactive account in Use"))</f>
        <v/>
      </c>
      <c r="R3728" t="str">
        <f>IFERROR(IF('Journal Template'!C4140="","",IF(IFERROR(VLOOKUP('Journal Template'!C4140,Checks!N:P,3,0),0)="A","","Inactive account in Use")),"")</f>
        <v/>
      </c>
      <c r="V3728" s="150" t="str">
        <f>IF(JRF!C3741="","",IF(IFERROR(VLOOKUP(JRF!C3741,Checks!S:U,3,0),0)="A","Entry with System fund Dept",""))</f>
        <v/>
      </c>
      <c r="W3728" t="str">
        <f>IFERROR(IF('Journal Template'!D4140="","",IF(IFERROR(VLOOKUP('Journal Template'!D4140,Checks!S:U,3,0),0)="A","Entry with System fund Dept","")),"")</f>
        <v/>
      </c>
      <c r="X3728" t="s">
        <v>16178</v>
      </c>
      <c r="Y3728" t="s">
        <v>389</v>
      </c>
      <c r="Z3728" t="s">
        <v>16179</v>
      </c>
      <c r="AA3728" t="s">
        <v>11615</v>
      </c>
      <c r="AB3728" t="s">
        <v>125</v>
      </c>
      <c r="AC3728" s="150" t="str">
        <f>IFERROR(IF(JRF!C3741="","",IF(AND(VLOOKUP(JRF!C3741,X:AA,4,0)=JRF!B3741,VLOOKUP(JRF!C3741,X:Y,2,0)="A"),"","Inactive Dept Combo Error")),"Inactive Dept Combo Error")</f>
        <v/>
      </c>
      <c r="AD3728" t="str">
        <f>IFERROR(IF('Journal Template'!D4140="","",IF(AND(VLOOKUP('Journal Template'!D4140,X:AA,4,0)='Journal Template'!A4140,VLOOKUP('Journal Template'!D4140,X:Y,2,0)="A"),"","Inactive Dept Combo Error")),"")</f>
        <v/>
      </c>
      <c r="AK3728" s="150" t="str">
        <f>IF(JRF!B3741="","",IF(JRF!B3741=IFERROR(VLOOKUP(JRF!B3741,Checks!AI:AI,1,0),0),"Entry in Branch/Satellite BU's",""))</f>
        <v/>
      </c>
      <c r="AL3728" t="str">
        <f>IFERROR(IF('Journal Template'!A4140="","",IF('Journal Template'!A4140=IFERROR(VLOOKUP('Journal Template'!A4140,Checks!AI:AI,1,0),0),"Entry in Branch/Satellite BU's","")),"")</f>
        <v/>
      </c>
      <c r="AO3728" s="171"/>
      <c r="AP3728" s="171"/>
      <c r="AQ3728" s="171"/>
      <c r="AR3728" s="171"/>
      <c r="CI3728" t="str">
        <f>IF(JRF!F3741&gt;0,"",IF(JRF!B3741="","",IF(LEFT(JRF!B3741,1)=IFERROR(VLOOKUP(LEFT(JRF!B3741,1),$CF$2:$CF$5,1,0),0),"Product Code Required",IF(JRF!C3741="","",IF(JRF!C3741=IFERROR(VLOOKUP(JRF!C3741,$CH:$CH,1,0),0),"Product Code Required","NA")))))</f>
        <v/>
      </c>
      <c r="CJ3728" t="str">
        <f>IF(JRF!AV3741&gt;0,"",IF(JRF!Q3741="","",IF(LEFT(JRF!Q3741,1)=IFERROR(VLOOKUP(LEFT(JRF!Q3741,1),$CF$2:$CF$5,1,0),0),"Product Code Required",IF(JRF!V3741="","",IF(JRF!V3741=IFERROR(VLOOKUP(JRF!V3741,$CH:$CH,1,0),0),"Product Code Required","NA")))))</f>
        <v/>
      </c>
      <c r="CK3728" t="str">
        <f>IFERROR(IF(LEN('Journal Template'!F3739)&gt;0,"",IF('Journal Template'!A3739="","",IF(LEFT('Journal Template'!A3739,1)=IFERROR(VLOOKUP(LEFT('Journal Template'!A3739,1),Checks!$CF$2:$CF$5,1,0),0),"Product Code Required",IF('Journal Template'!D3739="","",IF('Journal Template'!D3739=IFERROR(VLOOKUP('Journal Template'!D3739,Checks!$CH:$CH,1,0),0),"Product Code Required","NA"))))),"")</f>
        <v/>
      </c>
    </row>
    <row r="3729" spans="14:89">
      <c r="N3729" t="s">
        <v>16180</v>
      </c>
      <c r="O3729" t="s">
        <v>16181</v>
      </c>
      <c r="P3729" t="s">
        <v>389</v>
      </c>
      <c r="Q3729" s="150" t="str">
        <f>IF(JRF!D3742="","",IF(IFERROR(VLOOKUP(JRF!D3742,Checks!N:P,3,0),0)="A","","Inactive account in Use"))</f>
        <v/>
      </c>
      <c r="R3729" t="str">
        <f>IFERROR(IF('Journal Template'!C4141="","",IF(IFERROR(VLOOKUP('Journal Template'!C4141,Checks!N:P,3,0),0)="A","","Inactive account in Use")),"")</f>
        <v/>
      </c>
      <c r="V3729" s="150" t="str">
        <f>IF(JRF!C3742="","",IF(IFERROR(VLOOKUP(JRF!C3742,Checks!S:U,3,0),0)="A","Entry with System fund Dept",""))</f>
        <v/>
      </c>
      <c r="W3729" t="str">
        <f>IFERROR(IF('Journal Template'!D4141="","",IF(IFERROR(VLOOKUP('Journal Template'!D4141,Checks!S:U,3,0),0)="A","Entry with System fund Dept","")),"")</f>
        <v/>
      </c>
      <c r="X3729" t="s">
        <v>16182</v>
      </c>
      <c r="Y3729" t="s">
        <v>389</v>
      </c>
      <c r="Z3729" t="s">
        <v>16183</v>
      </c>
      <c r="AA3729" t="s">
        <v>16184</v>
      </c>
      <c r="AB3729" t="s">
        <v>125</v>
      </c>
      <c r="AC3729" s="150" t="str">
        <f>IFERROR(IF(JRF!C3742="","",IF(AND(VLOOKUP(JRF!C3742,X:AA,4,0)=JRF!B3742,VLOOKUP(JRF!C3742,X:Y,2,0)="A"),"","Inactive Dept Combo Error")),"Inactive Dept Combo Error")</f>
        <v/>
      </c>
      <c r="AD3729" t="str">
        <f>IFERROR(IF('Journal Template'!D4141="","",IF(AND(VLOOKUP('Journal Template'!D4141,X:AA,4,0)='Journal Template'!A4141,VLOOKUP('Journal Template'!D4141,X:Y,2,0)="A"),"","Inactive Dept Combo Error")),"")</f>
        <v/>
      </c>
      <c r="AK3729" s="150" t="str">
        <f>IF(JRF!B3742="","",IF(JRF!B3742=IFERROR(VLOOKUP(JRF!B3742,Checks!AI:AI,1,0),0),"Entry in Branch/Satellite BU's",""))</f>
        <v/>
      </c>
      <c r="AL3729" t="str">
        <f>IFERROR(IF('Journal Template'!A4141="","",IF('Journal Template'!A4141=IFERROR(VLOOKUP('Journal Template'!A4141,Checks!AI:AI,1,0),0),"Entry in Branch/Satellite BU's","")),"")</f>
        <v/>
      </c>
      <c r="AO3729" s="171"/>
      <c r="AP3729" s="171"/>
      <c r="AQ3729" s="171"/>
      <c r="AR3729" s="171"/>
      <c r="CI3729" t="str">
        <f>IF(JRF!F3742&gt;0,"",IF(JRF!B3742="","",IF(LEFT(JRF!B3742,1)=IFERROR(VLOOKUP(LEFT(JRF!B3742,1),$CF$2:$CF$5,1,0),0),"Product Code Required",IF(JRF!C3742="","",IF(JRF!C3742=IFERROR(VLOOKUP(JRF!C3742,$CH:$CH,1,0),0),"Product Code Required","NA")))))</f>
        <v/>
      </c>
      <c r="CJ3729" t="str">
        <f>IF(JRF!AV3742&gt;0,"",IF(JRF!Q3742="","",IF(LEFT(JRF!Q3742,1)=IFERROR(VLOOKUP(LEFT(JRF!Q3742,1),$CF$2:$CF$5,1,0),0),"Product Code Required",IF(JRF!V3742="","",IF(JRF!V3742=IFERROR(VLOOKUP(JRF!V3742,$CH:$CH,1,0),0),"Product Code Required","NA")))))</f>
        <v/>
      </c>
      <c r="CK3729" t="str">
        <f>IFERROR(IF(LEN('Journal Template'!F3740)&gt;0,"",IF('Journal Template'!A3740="","",IF(LEFT('Journal Template'!A3740,1)=IFERROR(VLOOKUP(LEFT('Journal Template'!A3740,1),Checks!$CF$2:$CF$5,1,0),0),"Product Code Required",IF('Journal Template'!D3740="","",IF('Journal Template'!D3740=IFERROR(VLOOKUP('Journal Template'!D3740,Checks!$CH:$CH,1,0),0),"Product Code Required","NA"))))),"")</f>
        <v/>
      </c>
    </row>
    <row r="3730" spans="14:89">
      <c r="N3730" t="s">
        <v>655</v>
      </c>
      <c r="O3730" t="s">
        <v>16185</v>
      </c>
      <c r="P3730" t="s">
        <v>386</v>
      </c>
      <c r="Q3730" s="150" t="str">
        <f>IF(JRF!D3743="","",IF(IFERROR(VLOOKUP(JRF!D3743,Checks!N:P,3,0),0)="A","","Inactive account in Use"))</f>
        <v/>
      </c>
      <c r="R3730" t="str">
        <f>IFERROR(IF('Journal Template'!C4142="","",IF(IFERROR(VLOOKUP('Journal Template'!C4142,Checks!N:P,3,0),0)="A","","Inactive account in Use")),"")</f>
        <v/>
      </c>
      <c r="V3730" s="150" t="str">
        <f>IF(JRF!C3743="","",IF(IFERROR(VLOOKUP(JRF!C3743,Checks!S:U,3,0),0)="A","Entry with System fund Dept",""))</f>
        <v/>
      </c>
      <c r="W3730" t="str">
        <f>IFERROR(IF('Journal Template'!D4142="","",IF(IFERROR(VLOOKUP('Journal Template'!D4142,Checks!S:U,3,0),0)="A","Entry with System fund Dept","")),"")</f>
        <v/>
      </c>
      <c r="X3730" t="s">
        <v>16186</v>
      </c>
      <c r="Y3730" t="s">
        <v>389</v>
      </c>
      <c r="Z3730" t="s">
        <v>16187</v>
      </c>
      <c r="AA3730" t="s">
        <v>16188</v>
      </c>
      <c r="AB3730" t="s">
        <v>1769</v>
      </c>
      <c r="AC3730" s="150" t="str">
        <f>IFERROR(IF(JRF!C3743="","",IF(AND(VLOOKUP(JRF!C3743,X:AA,4,0)=JRF!B3743,VLOOKUP(JRF!C3743,X:Y,2,0)="A"),"","Inactive Dept Combo Error")),"Inactive Dept Combo Error")</f>
        <v/>
      </c>
      <c r="AD3730" t="str">
        <f>IFERROR(IF('Journal Template'!D4142="","",IF(AND(VLOOKUP('Journal Template'!D4142,X:AA,4,0)='Journal Template'!A4142,VLOOKUP('Journal Template'!D4142,X:Y,2,0)="A"),"","Inactive Dept Combo Error")),"")</f>
        <v/>
      </c>
      <c r="AK3730" s="150" t="str">
        <f>IF(JRF!B3743="","",IF(JRF!B3743=IFERROR(VLOOKUP(JRF!B3743,Checks!AI:AI,1,0),0),"Entry in Branch/Satellite BU's",""))</f>
        <v/>
      </c>
      <c r="AL3730" t="str">
        <f>IFERROR(IF('Journal Template'!A4142="","",IF('Journal Template'!A4142=IFERROR(VLOOKUP('Journal Template'!A4142,Checks!AI:AI,1,0),0),"Entry in Branch/Satellite BU's","")),"")</f>
        <v/>
      </c>
      <c r="AO3730" s="171"/>
      <c r="AP3730" s="171"/>
      <c r="AQ3730" s="171"/>
      <c r="AR3730" s="171"/>
      <c r="CI3730" t="str">
        <f>IF(JRF!F3743&gt;0,"",IF(JRF!B3743="","",IF(LEFT(JRF!B3743,1)=IFERROR(VLOOKUP(LEFT(JRF!B3743,1),$CF$2:$CF$5,1,0),0),"Product Code Required",IF(JRF!C3743="","",IF(JRF!C3743=IFERROR(VLOOKUP(JRF!C3743,$CH:$CH,1,0),0),"Product Code Required","NA")))))</f>
        <v/>
      </c>
      <c r="CJ3730" t="str">
        <f>IF(JRF!AV3743&gt;0,"",IF(JRF!Q3743="","",IF(LEFT(JRF!Q3743,1)=IFERROR(VLOOKUP(LEFT(JRF!Q3743,1),$CF$2:$CF$5,1,0),0),"Product Code Required",IF(JRF!V3743="","",IF(JRF!V3743=IFERROR(VLOOKUP(JRF!V3743,$CH:$CH,1,0),0),"Product Code Required","NA")))))</f>
        <v/>
      </c>
      <c r="CK3730" t="str">
        <f>IFERROR(IF(LEN('Journal Template'!F3741)&gt;0,"",IF('Journal Template'!A3741="","",IF(LEFT('Journal Template'!A3741,1)=IFERROR(VLOOKUP(LEFT('Journal Template'!A3741,1),Checks!$CF$2:$CF$5,1,0),0),"Product Code Required",IF('Journal Template'!D3741="","",IF('Journal Template'!D3741=IFERROR(VLOOKUP('Journal Template'!D3741,Checks!$CH:$CH,1,0),0),"Product Code Required","NA"))))),"")</f>
        <v/>
      </c>
    </row>
    <row r="3731" spans="14:89">
      <c r="N3731" t="s">
        <v>666</v>
      </c>
      <c r="O3731" t="s">
        <v>16189</v>
      </c>
      <c r="P3731" t="s">
        <v>386</v>
      </c>
      <c r="Q3731" s="150" t="str">
        <f>IF(JRF!D3744="","",IF(IFERROR(VLOOKUP(JRF!D3744,Checks!N:P,3,0),0)="A","","Inactive account in Use"))</f>
        <v/>
      </c>
      <c r="R3731" t="str">
        <f>IFERROR(IF('Journal Template'!C4143="","",IF(IFERROR(VLOOKUP('Journal Template'!C4143,Checks!N:P,3,0),0)="A","","Inactive account in Use")),"")</f>
        <v/>
      </c>
      <c r="V3731" s="150" t="str">
        <f>IF(JRF!C3744="","",IF(IFERROR(VLOOKUP(JRF!C3744,Checks!S:U,3,0),0)="A","Entry with System fund Dept",""))</f>
        <v/>
      </c>
      <c r="W3731" t="str">
        <f>IFERROR(IF('Journal Template'!D4143="","",IF(IFERROR(VLOOKUP('Journal Template'!D4143,Checks!S:U,3,0),0)="A","Entry with System fund Dept","")),"")</f>
        <v/>
      </c>
      <c r="X3731" t="s">
        <v>16190</v>
      </c>
      <c r="Y3731" t="s">
        <v>389</v>
      </c>
      <c r="Z3731" t="s">
        <v>16191</v>
      </c>
      <c r="AA3731" t="s">
        <v>16175</v>
      </c>
      <c r="AB3731" t="s">
        <v>125</v>
      </c>
      <c r="AC3731" s="150" t="str">
        <f>IFERROR(IF(JRF!C3744="","",IF(AND(VLOOKUP(JRF!C3744,X:AA,4,0)=JRF!B3744,VLOOKUP(JRF!C3744,X:Y,2,0)="A"),"","Inactive Dept Combo Error")),"Inactive Dept Combo Error")</f>
        <v/>
      </c>
      <c r="AD3731" t="str">
        <f>IFERROR(IF('Journal Template'!D4143="","",IF(AND(VLOOKUP('Journal Template'!D4143,X:AA,4,0)='Journal Template'!A4143,VLOOKUP('Journal Template'!D4143,X:Y,2,0)="A"),"","Inactive Dept Combo Error")),"")</f>
        <v/>
      </c>
      <c r="AK3731" s="150" t="str">
        <f>IF(JRF!B3744="","",IF(JRF!B3744=IFERROR(VLOOKUP(JRF!B3744,Checks!AI:AI,1,0),0),"Entry in Branch/Satellite BU's",""))</f>
        <v/>
      </c>
      <c r="AL3731" t="str">
        <f>IFERROR(IF('Journal Template'!A4143="","",IF('Journal Template'!A4143=IFERROR(VLOOKUP('Journal Template'!A4143,Checks!AI:AI,1,0),0),"Entry in Branch/Satellite BU's","")),"")</f>
        <v/>
      </c>
      <c r="AO3731" s="171"/>
      <c r="AP3731" s="171"/>
      <c r="AQ3731" s="171"/>
      <c r="AR3731" s="171"/>
      <c r="CI3731" t="str">
        <f>IF(JRF!F3744&gt;0,"",IF(JRF!B3744="","",IF(LEFT(JRF!B3744,1)=IFERROR(VLOOKUP(LEFT(JRF!B3744,1),$CF$2:$CF$5,1,0),0),"Product Code Required",IF(JRF!C3744="","",IF(JRF!C3744=IFERROR(VLOOKUP(JRF!C3744,$CH:$CH,1,0),0),"Product Code Required","NA")))))</f>
        <v/>
      </c>
      <c r="CJ3731" t="str">
        <f>IF(JRF!AV3744&gt;0,"",IF(JRF!Q3744="","",IF(LEFT(JRF!Q3744,1)=IFERROR(VLOOKUP(LEFT(JRF!Q3744,1),$CF$2:$CF$5,1,0),0),"Product Code Required",IF(JRF!V3744="","",IF(JRF!V3744=IFERROR(VLOOKUP(JRF!V3744,$CH:$CH,1,0),0),"Product Code Required","NA")))))</f>
        <v/>
      </c>
      <c r="CK3731" t="str">
        <f>IFERROR(IF(LEN('Journal Template'!F3742)&gt;0,"",IF('Journal Template'!A3742="","",IF(LEFT('Journal Template'!A3742,1)=IFERROR(VLOOKUP(LEFT('Journal Template'!A3742,1),Checks!$CF$2:$CF$5,1,0),0),"Product Code Required",IF('Journal Template'!D3742="","",IF('Journal Template'!D3742=IFERROR(VLOOKUP('Journal Template'!D3742,Checks!$CH:$CH,1,0),0),"Product Code Required","NA"))))),"")</f>
        <v/>
      </c>
    </row>
    <row r="3732" spans="14:89">
      <c r="N3732" t="s">
        <v>678</v>
      </c>
      <c r="O3732" t="s">
        <v>16192</v>
      </c>
      <c r="P3732" t="s">
        <v>386</v>
      </c>
      <c r="Q3732" s="150" t="str">
        <f>IF(JRF!D3745="","",IF(IFERROR(VLOOKUP(JRF!D3745,Checks!N:P,3,0),0)="A","","Inactive account in Use"))</f>
        <v/>
      </c>
      <c r="R3732" t="str">
        <f>IFERROR(IF('Journal Template'!C4144="","",IF(IFERROR(VLOOKUP('Journal Template'!C4144,Checks!N:P,3,0),0)="A","","Inactive account in Use")),"")</f>
        <v/>
      </c>
      <c r="V3732" s="150" t="str">
        <f>IF(JRF!C3745="","",IF(IFERROR(VLOOKUP(JRF!C3745,Checks!S:U,3,0),0)="A","Entry with System fund Dept",""))</f>
        <v/>
      </c>
      <c r="W3732" t="str">
        <f>IFERROR(IF('Journal Template'!D4144="","",IF(IFERROR(VLOOKUP('Journal Template'!D4144,Checks!S:U,3,0),0)="A","Entry with System fund Dept","")),"")</f>
        <v/>
      </c>
      <c r="X3732" t="s">
        <v>16193</v>
      </c>
      <c r="Y3732" t="s">
        <v>389</v>
      </c>
      <c r="Z3732" t="s">
        <v>16194</v>
      </c>
      <c r="AA3732" t="s">
        <v>16195</v>
      </c>
      <c r="AB3732" t="s">
        <v>125</v>
      </c>
      <c r="AC3732" s="150" t="str">
        <f>IFERROR(IF(JRF!C3745="","",IF(AND(VLOOKUP(JRF!C3745,X:AA,4,0)=JRF!B3745,VLOOKUP(JRF!C3745,X:Y,2,0)="A"),"","Inactive Dept Combo Error")),"Inactive Dept Combo Error")</f>
        <v/>
      </c>
      <c r="AD3732" t="str">
        <f>IFERROR(IF('Journal Template'!D4144="","",IF(AND(VLOOKUP('Journal Template'!D4144,X:AA,4,0)='Journal Template'!A4144,VLOOKUP('Journal Template'!D4144,X:Y,2,0)="A"),"","Inactive Dept Combo Error")),"")</f>
        <v/>
      </c>
      <c r="AK3732" s="150" t="str">
        <f>IF(JRF!B3745="","",IF(JRF!B3745=IFERROR(VLOOKUP(JRF!B3745,Checks!AI:AI,1,0),0),"Entry in Branch/Satellite BU's",""))</f>
        <v/>
      </c>
      <c r="AL3732" t="str">
        <f>IFERROR(IF('Journal Template'!A4144="","",IF('Journal Template'!A4144=IFERROR(VLOOKUP('Journal Template'!A4144,Checks!AI:AI,1,0),0),"Entry in Branch/Satellite BU's","")),"")</f>
        <v/>
      </c>
      <c r="AO3732" s="171"/>
      <c r="AP3732" s="171"/>
      <c r="AQ3732" s="171"/>
      <c r="AR3732" s="171"/>
      <c r="CI3732" t="str">
        <f>IF(JRF!F3745&gt;0,"",IF(JRF!B3745="","",IF(LEFT(JRF!B3745,1)=IFERROR(VLOOKUP(LEFT(JRF!B3745,1),$CF$2:$CF$5,1,0),0),"Product Code Required",IF(JRF!C3745="","",IF(JRF!C3745=IFERROR(VLOOKUP(JRF!C3745,$CH:$CH,1,0),0),"Product Code Required","NA")))))</f>
        <v/>
      </c>
      <c r="CJ3732" t="str">
        <f>IF(JRF!AV3745&gt;0,"",IF(JRF!Q3745="","",IF(LEFT(JRF!Q3745,1)=IFERROR(VLOOKUP(LEFT(JRF!Q3745,1),$CF$2:$CF$5,1,0),0),"Product Code Required",IF(JRF!V3745="","",IF(JRF!V3745=IFERROR(VLOOKUP(JRF!V3745,$CH:$CH,1,0),0),"Product Code Required","NA")))))</f>
        <v/>
      </c>
      <c r="CK3732" t="str">
        <f>IFERROR(IF(LEN('Journal Template'!F3743)&gt;0,"",IF('Journal Template'!A3743="","",IF(LEFT('Journal Template'!A3743,1)=IFERROR(VLOOKUP(LEFT('Journal Template'!A3743,1),Checks!$CF$2:$CF$5,1,0),0),"Product Code Required",IF('Journal Template'!D3743="","",IF('Journal Template'!D3743=IFERROR(VLOOKUP('Journal Template'!D3743,Checks!$CH:$CH,1,0),0),"Product Code Required","NA"))))),"")</f>
        <v/>
      </c>
    </row>
    <row r="3733" spans="14:89">
      <c r="N3733" t="s">
        <v>689</v>
      </c>
      <c r="O3733" t="s">
        <v>16196</v>
      </c>
      <c r="P3733" t="s">
        <v>386</v>
      </c>
      <c r="Q3733" s="150" t="str">
        <f>IF(JRF!D3746="","",IF(IFERROR(VLOOKUP(JRF!D3746,Checks!N:P,3,0),0)="A","","Inactive account in Use"))</f>
        <v/>
      </c>
      <c r="R3733" t="str">
        <f>IFERROR(IF('Journal Template'!C4145="","",IF(IFERROR(VLOOKUP('Journal Template'!C4145,Checks!N:P,3,0),0)="A","","Inactive account in Use")),"")</f>
        <v/>
      </c>
      <c r="V3733" s="150" t="str">
        <f>IF(JRF!C3746="","",IF(IFERROR(VLOOKUP(JRF!C3746,Checks!S:U,3,0),0)="A","Entry with System fund Dept",""))</f>
        <v/>
      </c>
      <c r="W3733" t="str">
        <f>IFERROR(IF('Journal Template'!D4145="","",IF(IFERROR(VLOOKUP('Journal Template'!D4145,Checks!S:U,3,0),0)="A","Entry with System fund Dept","")),"")</f>
        <v/>
      </c>
      <c r="X3733" t="s">
        <v>16197</v>
      </c>
      <c r="Y3733" t="s">
        <v>389</v>
      </c>
      <c r="Z3733" t="s">
        <v>16198</v>
      </c>
      <c r="AA3733" t="s">
        <v>16199</v>
      </c>
      <c r="AB3733" t="s">
        <v>125</v>
      </c>
      <c r="AC3733" s="150" t="str">
        <f>IFERROR(IF(JRF!C3746="","",IF(AND(VLOOKUP(JRF!C3746,X:AA,4,0)=JRF!B3746,VLOOKUP(JRF!C3746,X:Y,2,0)="A"),"","Inactive Dept Combo Error")),"Inactive Dept Combo Error")</f>
        <v/>
      </c>
      <c r="AD3733" t="str">
        <f>IFERROR(IF('Journal Template'!D4145="","",IF(AND(VLOOKUP('Journal Template'!D4145,X:AA,4,0)='Journal Template'!A4145,VLOOKUP('Journal Template'!D4145,X:Y,2,0)="A"),"","Inactive Dept Combo Error")),"")</f>
        <v/>
      </c>
      <c r="AK3733" s="150" t="str">
        <f>IF(JRF!B3746="","",IF(JRF!B3746=IFERROR(VLOOKUP(JRF!B3746,Checks!AI:AI,1,0),0),"Entry in Branch/Satellite BU's",""))</f>
        <v/>
      </c>
      <c r="AL3733" t="str">
        <f>IFERROR(IF('Journal Template'!A4145="","",IF('Journal Template'!A4145=IFERROR(VLOOKUP('Journal Template'!A4145,Checks!AI:AI,1,0),0),"Entry in Branch/Satellite BU's","")),"")</f>
        <v/>
      </c>
      <c r="AO3733" s="171"/>
      <c r="AP3733" s="171"/>
      <c r="AQ3733" s="171"/>
      <c r="AR3733" s="171"/>
      <c r="CI3733" t="str">
        <f>IF(JRF!F3746&gt;0,"",IF(JRF!B3746="","",IF(LEFT(JRF!B3746,1)=IFERROR(VLOOKUP(LEFT(JRF!B3746,1),$CF$2:$CF$5,1,0),0),"Product Code Required",IF(JRF!C3746="","",IF(JRF!C3746=IFERROR(VLOOKUP(JRF!C3746,$CH:$CH,1,0),0),"Product Code Required","NA")))))</f>
        <v/>
      </c>
      <c r="CJ3733" t="str">
        <f>IF(JRF!AV3746&gt;0,"",IF(JRF!Q3746="","",IF(LEFT(JRF!Q3746,1)=IFERROR(VLOOKUP(LEFT(JRF!Q3746,1),$CF$2:$CF$5,1,0),0),"Product Code Required",IF(JRF!V3746="","",IF(JRF!V3746=IFERROR(VLOOKUP(JRF!V3746,$CH:$CH,1,0),0),"Product Code Required","NA")))))</f>
        <v/>
      </c>
      <c r="CK3733" t="str">
        <f>IFERROR(IF(LEN('Journal Template'!F3744)&gt;0,"",IF('Journal Template'!A3744="","",IF(LEFT('Journal Template'!A3744,1)=IFERROR(VLOOKUP(LEFT('Journal Template'!A3744,1),Checks!$CF$2:$CF$5,1,0),0),"Product Code Required",IF('Journal Template'!D3744="","",IF('Journal Template'!D3744=IFERROR(VLOOKUP('Journal Template'!D3744,Checks!$CH:$CH,1,0),0),"Product Code Required","NA"))))),"")</f>
        <v/>
      </c>
    </row>
    <row r="3734" spans="14:89">
      <c r="N3734" t="s">
        <v>700</v>
      </c>
      <c r="O3734" t="s">
        <v>16200</v>
      </c>
      <c r="P3734" t="s">
        <v>386</v>
      </c>
      <c r="Q3734" s="150" t="str">
        <f>IF(JRF!D3747="","",IF(IFERROR(VLOOKUP(JRF!D3747,Checks!N:P,3,0),0)="A","","Inactive account in Use"))</f>
        <v/>
      </c>
      <c r="R3734" t="str">
        <f>IFERROR(IF('Journal Template'!C4146="","",IF(IFERROR(VLOOKUP('Journal Template'!C4146,Checks!N:P,3,0),0)="A","","Inactive account in Use")),"")</f>
        <v/>
      </c>
      <c r="V3734" s="150" t="str">
        <f>IF(JRF!C3747="","",IF(IFERROR(VLOOKUP(JRF!C3747,Checks!S:U,3,0),0)="A","Entry with System fund Dept",""))</f>
        <v/>
      </c>
      <c r="W3734" t="str">
        <f>IFERROR(IF('Journal Template'!D4146="","",IF(IFERROR(VLOOKUP('Journal Template'!D4146,Checks!S:U,3,0),0)="A","Entry with System fund Dept","")),"")</f>
        <v/>
      </c>
      <c r="X3734" t="s">
        <v>16201</v>
      </c>
      <c r="Y3734" t="s">
        <v>386</v>
      </c>
      <c r="Z3734" t="s">
        <v>16202</v>
      </c>
      <c r="AA3734" t="s">
        <v>16203</v>
      </c>
      <c r="AB3734" t="s">
        <v>1769</v>
      </c>
      <c r="AC3734" s="150" t="str">
        <f>IFERROR(IF(JRF!C3747="","",IF(AND(VLOOKUP(JRF!C3747,X:AA,4,0)=JRF!B3747,VLOOKUP(JRF!C3747,X:Y,2,0)="A"),"","Inactive Dept Combo Error")),"Inactive Dept Combo Error")</f>
        <v/>
      </c>
      <c r="AD3734" t="str">
        <f>IFERROR(IF('Journal Template'!D4146="","",IF(AND(VLOOKUP('Journal Template'!D4146,X:AA,4,0)='Journal Template'!A4146,VLOOKUP('Journal Template'!D4146,X:Y,2,0)="A"),"","Inactive Dept Combo Error")),"")</f>
        <v/>
      </c>
      <c r="AK3734" s="150" t="str">
        <f>IF(JRF!B3747="","",IF(JRF!B3747=IFERROR(VLOOKUP(JRF!B3747,Checks!AI:AI,1,0),0),"Entry in Branch/Satellite BU's",""))</f>
        <v/>
      </c>
      <c r="AL3734" t="str">
        <f>IFERROR(IF('Journal Template'!A4146="","",IF('Journal Template'!A4146=IFERROR(VLOOKUP('Journal Template'!A4146,Checks!AI:AI,1,0),0),"Entry in Branch/Satellite BU's","")),"")</f>
        <v/>
      </c>
      <c r="AO3734" s="171"/>
      <c r="AP3734" s="171"/>
      <c r="AQ3734" s="171"/>
      <c r="AR3734" s="171"/>
      <c r="CI3734" t="str">
        <f>IF(JRF!F3747&gt;0,"",IF(JRF!B3747="","",IF(LEFT(JRF!B3747,1)=IFERROR(VLOOKUP(LEFT(JRF!B3747,1),$CF$2:$CF$5,1,0),0),"Product Code Required",IF(JRF!C3747="","",IF(JRF!C3747=IFERROR(VLOOKUP(JRF!C3747,$CH:$CH,1,0),0),"Product Code Required","NA")))))</f>
        <v/>
      </c>
      <c r="CJ3734" t="str">
        <f>IF(JRF!AV3747&gt;0,"",IF(JRF!Q3747="","",IF(LEFT(JRF!Q3747,1)=IFERROR(VLOOKUP(LEFT(JRF!Q3747,1),$CF$2:$CF$5,1,0),0),"Product Code Required",IF(JRF!V3747="","",IF(JRF!V3747=IFERROR(VLOOKUP(JRF!V3747,$CH:$CH,1,0),0),"Product Code Required","NA")))))</f>
        <v/>
      </c>
      <c r="CK3734" t="str">
        <f>IFERROR(IF(LEN('Journal Template'!F3745)&gt;0,"",IF('Journal Template'!A3745="","",IF(LEFT('Journal Template'!A3745,1)=IFERROR(VLOOKUP(LEFT('Journal Template'!A3745,1),Checks!$CF$2:$CF$5,1,0),0),"Product Code Required",IF('Journal Template'!D3745="","",IF('Journal Template'!D3745=IFERROR(VLOOKUP('Journal Template'!D3745,Checks!$CH:$CH,1,0),0),"Product Code Required","NA"))))),"")</f>
        <v/>
      </c>
    </row>
    <row r="3735" spans="14:89">
      <c r="N3735" t="s">
        <v>711</v>
      </c>
      <c r="O3735" t="s">
        <v>16204</v>
      </c>
      <c r="P3735" t="s">
        <v>386</v>
      </c>
      <c r="Q3735" s="150" t="str">
        <f>IF(JRF!D3748="","",IF(IFERROR(VLOOKUP(JRF!D3748,Checks!N:P,3,0),0)="A","","Inactive account in Use"))</f>
        <v/>
      </c>
      <c r="R3735" t="str">
        <f>IFERROR(IF('Journal Template'!C4147="","",IF(IFERROR(VLOOKUP('Journal Template'!C4147,Checks!N:P,3,0),0)="A","","Inactive account in Use")),"")</f>
        <v/>
      </c>
      <c r="V3735" s="150" t="str">
        <f>IF(JRF!C3748="","",IF(IFERROR(VLOOKUP(JRF!C3748,Checks!S:U,3,0),0)="A","Entry with System fund Dept",""))</f>
        <v/>
      </c>
      <c r="W3735" t="str">
        <f>IFERROR(IF('Journal Template'!D4147="","",IF(IFERROR(VLOOKUP('Journal Template'!D4147,Checks!S:U,3,0),0)="A","Entry with System fund Dept","")),"")</f>
        <v/>
      </c>
      <c r="X3735" t="s">
        <v>16205</v>
      </c>
      <c r="Y3735" t="s">
        <v>389</v>
      </c>
      <c r="Z3735" t="s">
        <v>16206</v>
      </c>
      <c r="AA3735" t="s">
        <v>16207</v>
      </c>
      <c r="AB3735" t="s">
        <v>125</v>
      </c>
      <c r="AC3735" s="150" t="str">
        <f>IFERROR(IF(JRF!C3748="","",IF(AND(VLOOKUP(JRF!C3748,X:AA,4,0)=JRF!B3748,VLOOKUP(JRF!C3748,X:Y,2,0)="A"),"","Inactive Dept Combo Error")),"Inactive Dept Combo Error")</f>
        <v/>
      </c>
      <c r="AD3735" t="str">
        <f>IFERROR(IF('Journal Template'!D4147="","",IF(AND(VLOOKUP('Journal Template'!D4147,X:AA,4,0)='Journal Template'!A4147,VLOOKUP('Journal Template'!D4147,X:Y,2,0)="A"),"","Inactive Dept Combo Error")),"")</f>
        <v/>
      </c>
      <c r="AK3735" s="150" t="str">
        <f>IF(JRF!B3748="","",IF(JRF!B3748=IFERROR(VLOOKUP(JRF!B3748,Checks!AI:AI,1,0),0),"Entry in Branch/Satellite BU's",""))</f>
        <v/>
      </c>
      <c r="AL3735" t="str">
        <f>IFERROR(IF('Journal Template'!A4147="","",IF('Journal Template'!A4147=IFERROR(VLOOKUP('Journal Template'!A4147,Checks!AI:AI,1,0),0),"Entry in Branch/Satellite BU's","")),"")</f>
        <v/>
      </c>
      <c r="AO3735" s="171"/>
      <c r="AP3735" s="171"/>
      <c r="AQ3735" s="171"/>
      <c r="AR3735" s="171"/>
      <c r="CI3735" t="str">
        <f>IF(JRF!F3748&gt;0,"",IF(JRF!B3748="","",IF(LEFT(JRF!B3748,1)=IFERROR(VLOOKUP(LEFT(JRF!B3748,1),$CF$2:$CF$5,1,0),0),"Product Code Required",IF(JRF!C3748="","",IF(JRF!C3748=IFERROR(VLOOKUP(JRF!C3748,$CH:$CH,1,0),0),"Product Code Required","NA")))))</f>
        <v/>
      </c>
      <c r="CJ3735" t="str">
        <f>IF(JRF!AV3748&gt;0,"",IF(JRF!Q3748="","",IF(LEFT(JRF!Q3748,1)=IFERROR(VLOOKUP(LEFT(JRF!Q3748,1),$CF$2:$CF$5,1,0),0),"Product Code Required",IF(JRF!V3748="","",IF(JRF!V3748=IFERROR(VLOOKUP(JRF!V3748,$CH:$CH,1,0),0),"Product Code Required","NA")))))</f>
        <v/>
      </c>
      <c r="CK3735" t="str">
        <f>IFERROR(IF(LEN('Journal Template'!F3746)&gt;0,"",IF('Journal Template'!A3746="","",IF(LEFT('Journal Template'!A3746,1)=IFERROR(VLOOKUP(LEFT('Journal Template'!A3746,1),Checks!$CF$2:$CF$5,1,0),0),"Product Code Required",IF('Journal Template'!D3746="","",IF('Journal Template'!D3746=IFERROR(VLOOKUP('Journal Template'!D3746,Checks!$CH:$CH,1,0),0),"Product Code Required","NA"))))),"")</f>
        <v/>
      </c>
    </row>
    <row r="3736" spans="14:89">
      <c r="N3736" t="s">
        <v>722</v>
      </c>
      <c r="O3736" t="s">
        <v>16208</v>
      </c>
      <c r="P3736" t="s">
        <v>386</v>
      </c>
      <c r="Q3736" s="150" t="str">
        <f>IF(JRF!D3749="","",IF(IFERROR(VLOOKUP(JRF!D3749,Checks!N:P,3,0),0)="A","","Inactive account in Use"))</f>
        <v/>
      </c>
      <c r="R3736" t="str">
        <f>IFERROR(IF('Journal Template'!C4148="","",IF(IFERROR(VLOOKUP('Journal Template'!C4148,Checks!N:P,3,0),0)="A","","Inactive account in Use")),"")</f>
        <v/>
      </c>
      <c r="V3736" s="150" t="str">
        <f>IF(JRF!C3749="","",IF(IFERROR(VLOOKUP(JRF!C3749,Checks!S:U,3,0),0)="A","Entry with System fund Dept",""))</f>
        <v/>
      </c>
      <c r="W3736" t="str">
        <f>IFERROR(IF('Journal Template'!D4148="","",IF(IFERROR(VLOOKUP('Journal Template'!D4148,Checks!S:U,3,0),0)="A","Entry with System fund Dept","")),"")</f>
        <v/>
      </c>
      <c r="X3736" t="s">
        <v>16209</v>
      </c>
      <c r="Y3736" t="s">
        <v>386</v>
      </c>
      <c r="Z3736" t="s">
        <v>16210</v>
      </c>
      <c r="AA3736" t="s">
        <v>16211</v>
      </c>
      <c r="AB3736" t="s">
        <v>125</v>
      </c>
      <c r="AC3736" s="150" t="str">
        <f>IFERROR(IF(JRF!C3749="","",IF(AND(VLOOKUP(JRF!C3749,X:AA,4,0)=JRF!B3749,VLOOKUP(JRF!C3749,X:Y,2,0)="A"),"","Inactive Dept Combo Error")),"Inactive Dept Combo Error")</f>
        <v/>
      </c>
      <c r="AD3736" t="str">
        <f>IFERROR(IF('Journal Template'!D4148="","",IF(AND(VLOOKUP('Journal Template'!D4148,X:AA,4,0)='Journal Template'!A4148,VLOOKUP('Journal Template'!D4148,X:Y,2,0)="A"),"","Inactive Dept Combo Error")),"")</f>
        <v/>
      </c>
      <c r="AK3736" s="150" t="str">
        <f>IF(JRF!B3749="","",IF(JRF!B3749=IFERROR(VLOOKUP(JRF!B3749,Checks!AI:AI,1,0),0),"Entry in Branch/Satellite BU's",""))</f>
        <v/>
      </c>
      <c r="AL3736" t="str">
        <f>IFERROR(IF('Journal Template'!A4148="","",IF('Journal Template'!A4148=IFERROR(VLOOKUP('Journal Template'!A4148,Checks!AI:AI,1,0),0),"Entry in Branch/Satellite BU's","")),"")</f>
        <v/>
      </c>
      <c r="AO3736" s="171"/>
      <c r="AP3736" s="171"/>
      <c r="AQ3736" s="171"/>
      <c r="AR3736" s="171"/>
      <c r="CI3736" t="str">
        <f>IF(JRF!F3749&gt;0,"",IF(JRF!B3749="","",IF(LEFT(JRF!B3749,1)=IFERROR(VLOOKUP(LEFT(JRF!B3749,1),$CF$2:$CF$5,1,0),0),"Product Code Required",IF(JRF!C3749="","",IF(JRF!C3749=IFERROR(VLOOKUP(JRF!C3749,$CH:$CH,1,0),0),"Product Code Required","NA")))))</f>
        <v/>
      </c>
      <c r="CJ3736" t="str">
        <f>IF(JRF!AV3749&gt;0,"",IF(JRF!Q3749="","",IF(LEFT(JRF!Q3749,1)=IFERROR(VLOOKUP(LEFT(JRF!Q3749,1),$CF$2:$CF$5,1,0),0),"Product Code Required",IF(JRF!V3749="","",IF(JRF!V3749=IFERROR(VLOOKUP(JRF!V3749,$CH:$CH,1,0),0),"Product Code Required","NA")))))</f>
        <v/>
      </c>
      <c r="CK3736" t="str">
        <f>IFERROR(IF(LEN('Journal Template'!F3747)&gt;0,"",IF('Journal Template'!A3747="","",IF(LEFT('Journal Template'!A3747,1)=IFERROR(VLOOKUP(LEFT('Journal Template'!A3747,1),Checks!$CF$2:$CF$5,1,0),0),"Product Code Required",IF('Journal Template'!D3747="","",IF('Journal Template'!D3747=IFERROR(VLOOKUP('Journal Template'!D3747,Checks!$CH:$CH,1,0),0),"Product Code Required","NA"))))),"")</f>
        <v/>
      </c>
    </row>
    <row r="3737" spans="14:89">
      <c r="N3737" t="s">
        <v>733</v>
      </c>
      <c r="O3737" t="s">
        <v>16212</v>
      </c>
      <c r="P3737" t="s">
        <v>386</v>
      </c>
      <c r="Q3737" s="150" t="str">
        <f>IF(JRF!D3750="","",IF(IFERROR(VLOOKUP(JRF!D3750,Checks!N:P,3,0),0)="A","","Inactive account in Use"))</f>
        <v/>
      </c>
      <c r="R3737" t="str">
        <f>IFERROR(IF('Journal Template'!C4149="","",IF(IFERROR(VLOOKUP('Journal Template'!C4149,Checks!N:P,3,0),0)="A","","Inactive account in Use")),"")</f>
        <v/>
      </c>
      <c r="V3737" s="150" t="str">
        <f>IF(JRF!C3750="","",IF(IFERROR(VLOOKUP(JRF!C3750,Checks!S:U,3,0),0)="A","Entry with System fund Dept",""))</f>
        <v/>
      </c>
      <c r="W3737" t="str">
        <f>IFERROR(IF('Journal Template'!D4149="","",IF(IFERROR(VLOOKUP('Journal Template'!D4149,Checks!S:U,3,0),0)="A","Entry with System fund Dept","")),"")</f>
        <v/>
      </c>
      <c r="X3737" t="s">
        <v>16213</v>
      </c>
      <c r="Y3737" t="s">
        <v>386</v>
      </c>
      <c r="Z3737" t="s">
        <v>16214</v>
      </c>
      <c r="AA3737" t="s">
        <v>2383</v>
      </c>
      <c r="AB3737" t="s">
        <v>125</v>
      </c>
      <c r="AC3737" s="150" t="str">
        <f>IFERROR(IF(JRF!C3750="","",IF(AND(VLOOKUP(JRF!C3750,X:AA,4,0)=JRF!B3750,VLOOKUP(JRF!C3750,X:Y,2,0)="A"),"","Inactive Dept Combo Error")),"Inactive Dept Combo Error")</f>
        <v/>
      </c>
      <c r="AD3737" t="str">
        <f>IFERROR(IF('Journal Template'!D4149="","",IF(AND(VLOOKUP('Journal Template'!D4149,X:AA,4,0)='Journal Template'!A4149,VLOOKUP('Journal Template'!D4149,X:Y,2,0)="A"),"","Inactive Dept Combo Error")),"")</f>
        <v/>
      </c>
      <c r="AK3737" s="150" t="str">
        <f>IF(JRF!B3750="","",IF(JRF!B3750=IFERROR(VLOOKUP(JRF!B3750,Checks!AI:AI,1,0),0),"Entry in Branch/Satellite BU's",""))</f>
        <v/>
      </c>
      <c r="AL3737" t="str">
        <f>IFERROR(IF('Journal Template'!A4149="","",IF('Journal Template'!A4149=IFERROR(VLOOKUP('Journal Template'!A4149,Checks!AI:AI,1,0),0),"Entry in Branch/Satellite BU's","")),"")</f>
        <v/>
      </c>
      <c r="AO3737" s="171"/>
      <c r="AP3737" s="171"/>
      <c r="AQ3737" s="171"/>
      <c r="AR3737" s="171"/>
      <c r="CI3737" t="str">
        <f>IF(JRF!F3750&gt;0,"",IF(JRF!B3750="","",IF(LEFT(JRF!B3750,1)=IFERROR(VLOOKUP(LEFT(JRF!B3750,1),$CF$2:$CF$5,1,0),0),"Product Code Required",IF(JRF!C3750="","",IF(JRF!C3750=IFERROR(VLOOKUP(JRF!C3750,$CH:$CH,1,0),0),"Product Code Required","NA")))))</f>
        <v/>
      </c>
      <c r="CJ3737" t="str">
        <f>IF(JRF!AV3750&gt;0,"",IF(JRF!Q3750="","",IF(LEFT(JRF!Q3750,1)=IFERROR(VLOOKUP(LEFT(JRF!Q3750,1),$CF$2:$CF$5,1,0),0),"Product Code Required",IF(JRF!V3750="","",IF(JRF!V3750=IFERROR(VLOOKUP(JRF!V3750,$CH:$CH,1,0),0),"Product Code Required","NA")))))</f>
        <v/>
      </c>
      <c r="CK3737" t="str">
        <f>IFERROR(IF(LEN('Journal Template'!F3748)&gt;0,"",IF('Journal Template'!A3748="","",IF(LEFT('Journal Template'!A3748,1)=IFERROR(VLOOKUP(LEFT('Journal Template'!A3748,1),Checks!$CF$2:$CF$5,1,0),0),"Product Code Required",IF('Journal Template'!D3748="","",IF('Journal Template'!D3748=IFERROR(VLOOKUP('Journal Template'!D3748,Checks!$CH:$CH,1,0),0),"Product Code Required","NA"))))),"")</f>
        <v/>
      </c>
    </row>
    <row r="3738" spans="14:89">
      <c r="N3738" t="s">
        <v>742</v>
      </c>
      <c r="O3738" t="s">
        <v>16215</v>
      </c>
      <c r="P3738" t="s">
        <v>386</v>
      </c>
      <c r="Q3738" s="150" t="str">
        <f>IF(JRF!D3751="","",IF(IFERROR(VLOOKUP(JRF!D3751,Checks!N:P,3,0),0)="A","","Inactive account in Use"))</f>
        <v/>
      </c>
      <c r="R3738" t="str">
        <f>IFERROR(IF('Journal Template'!C4150="","",IF(IFERROR(VLOOKUP('Journal Template'!C4150,Checks!N:P,3,0),0)="A","","Inactive account in Use")),"")</f>
        <v/>
      </c>
      <c r="V3738" s="150" t="str">
        <f>IF(JRF!C3751="","",IF(IFERROR(VLOOKUP(JRF!C3751,Checks!S:U,3,0),0)="A","Entry with System fund Dept",""))</f>
        <v/>
      </c>
      <c r="W3738" t="str">
        <f>IFERROR(IF('Journal Template'!D4150="","",IF(IFERROR(VLOOKUP('Journal Template'!D4150,Checks!S:U,3,0),0)="A","Entry with System fund Dept","")),"")</f>
        <v/>
      </c>
      <c r="X3738" t="s">
        <v>16216</v>
      </c>
      <c r="Y3738" t="s">
        <v>386</v>
      </c>
      <c r="Z3738" t="s">
        <v>16217</v>
      </c>
      <c r="AA3738" t="s">
        <v>11615</v>
      </c>
      <c r="AB3738" t="s">
        <v>125</v>
      </c>
      <c r="AC3738" s="150" t="str">
        <f>IFERROR(IF(JRF!C3751="","",IF(AND(VLOOKUP(JRF!C3751,X:AA,4,0)=JRF!B3751,VLOOKUP(JRF!C3751,X:Y,2,0)="A"),"","Inactive Dept Combo Error")),"Inactive Dept Combo Error")</f>
        <v/>
      </c>
      <c r="AD3738" t="str">
        <f>IFERROR(IF('Journal Template'!D4150="","",IF(AND(VLOOKUP('Journal Template'!D4150,X:AA,4,0)='Journal Template'!A4150,VLOOKUP('Journal Template'!D4150,X:Y,2,0)="A"),"","Inactive Dept Combo Error")),"")</f>
        <v/>
      </c>
      <c r="AK3738" s="150" t="str">
        <f>IF(JRF!B3751="","",IF(JRF!B3751=IFERROR(VLOOKUP(JRF!B3751,Checks!AI:AI,1,0),0),"Entry in Branch/Satellite BU's",""))</f>
        <v/>
      </c>
      <c r="AL3738" t="str">
        <f>IFERROR(IF('Journal Template'!A4150="","",IF('Journal Template'!A4150=IFERROR(VLOOKUP('Journal Template'!A4150,Checks!AI:AI,1,0),0),"Entry in Branch/Satellite BU's","")),"")</f>
        <v/>
      </c>
      <c r="AO3738" s="171"/>
      <c r="AP3738" s="171"/>
      <c r="AQ3738" s="171"/>
      <c r="AR3738" s="171"/>
      <c r="CI3738" t="str">
        <f>IF(JRF!F3751&gt;0,"",IF(JRF!B3751="","",IF(LEFT(JRF!B3751,1)=IFERROR(VLOOKUP(LEFT(JRF!B3751,1),$CF$2:$CF$5,1,0),0),"Product Code Required",IF(JRF!C3751="","",IF(JRF!C3751=IFERROR(VLOOKUP(JRF!C3751,$CH:$CH,1,0),0),"Product Code Required","NA")))))</f>
        <v/>
      </c>
      <c r="CJ3738" t="str">
        <f>IF(JRF!AV3751&gt;0,"",IF(JRF!Q3751="","",IF(LEFT(JRF!Q3751,1)=IFERROR(VLOOKUP(LEFT(JRF!Q3751,1),$CF$2:$CF$5,1,0),0),"Product Code Required",IF(JRF!V3751="","",IF(JRF!V3751=IFERROR(VLOOKUP(JRF!V3751,$CH:$CH,1,0),0),"Product Code Required","NA")))))</f>
        <v/>
      </c>
      <c r="CK3738" t="str">
        <f>IFERROR(IF(LEN('Journal Template'!F3749)&gt;0,"",IF('Journal Template'!A3749="","",IF(LEFT('Journal Template'!A3749,1)=IFERROR(VLOOKUP(LEFT('Journal Template'!A3749,1),Checks!$CF$2:$CF$5,1,0),0),"Product Code Required",IF('Journal Template'!D3749="","",IF('Journal Template'!D3749=IFERROR(VLOOKUP('Journal Template'!D3749,Checks!$CH:$CH,1,0),0),"Product Code Required","NA"))))),"")</f>
        <v/>
      </c>
    </row>
    <row r="3739" spans="14:89">
      <c r="N3739" t="s">
        <v>753</v>
      </c>
      <c r="O3739" t="s">
        <v>16218</v>
      </c>
      <c r="P3739" t="s">
        <v>386</v>
      </c>
      <c r="Q3739" s="150" t="str">
        <f>IF(JRF!D3752="","",IF(IFERROR(VLOOKUP(JRF!D3752,Checks!N:P,3,0),0)="A","","Inactive account in Use"))</f>
        <v/>
      </c>
      <c r="R3739" t="str">
        <f>IFERROR(IF('Journal Template'!C4151="","",IF(IFERROR(VLOOKUP('Journal Template'!C4151,Checks!N:P,3,0),0)="A","","Inactive account in Use")),"")</f>
        <v/>
      </c>
      <c r="V3739" s="150" t="str">
        <f>IF(JRF!C3752="","",IF(IFERROR(VLOOKUP(JRF!C3752,Checks!S:U,3,0),0)="A","Entry with System fund Dept",""))</f>
        <v/>
      </c>
      <c r="W3739" t="str">
        <f>IFERROR(IF('Journal Template'!D4151="","",IF(IFERROR(VLOOKUP('Journal Template'!D4151,Checks!S:U,3,0),0)="A","Entry with System fund Dept","")),"")</f>
        <v/>
      </c>
      <c r="X3739" t="s">
        <v>16219</v>
      </c>
      <c r="Y3739" t="s">
        <v>389</v>
      </c>
      <c r="Z3739" t="s">
        <v>16220</v>
      </c>
      <c r="AA3739" t="s">
        <v>16184</v>
      </c>
      <c r="AB3739" t="s">
        <v>125</v>
      </c>
      <c r="AC3739" s="150" t="str">
        <f>IFERROR(IF(JRF!C3752="","",IF(AND(VLOOKUP(JRF!C3752,X:AA,4,0)=JRF!B3752,VLOOKUP(JRF!C3752,X:Y,2,0)="A"),"","Inactive Dept Combo Error")),"Inactive Dept Combo Error")</f>
        <v/>
      </c>
      <c r="AD3739" t="str">
        <f>IFERROR(IF('Journal Template'!D4151="","",IF(AND(VLOOKUP('Journal Template'!D4151,X:AA,4,0)='Journal Template'!A4151,VLOOKUP('Journal Template'!D4151,X:Y,2,0)="A"),"","Inactive Dept Combo Error")),"")</f>
        <v/>
      </c>
      <c r="AK3739" s="150" t="str">
        <f>IF(JRF!B3752="","",IF(JRF!B3752=IFERROR(VLOOKUP(JRF!B3752,Checks!AI:AI,1,0),0),"Entry in Branch/Satellite BU's",""))</f>
        <v/>
      </c>
      <c r="AL3739" t="str">
        <f>IFERROR(IF('Journal Template'!A4151="","",IF('Journal Template'!A4151=IFERROR(VLOOKUP('Journal Template'!A4151,Checks!AI:AI,1,0),0),"Entry in Branch/Satellite BU's","")),"")</f>
        <v/>
      </c>
      <c r="AO3739" s="171"/>
      <c r="AP3739" s="171"/>
      <c r="AQ3739" s="171"/>
      <c r="AR3739" s="171"/>
      <c r="CI3739" t="str">
        <f>IF(JRF!F3752&gt;0,"",IF(JRF!B3752="","",IF(LEFT(JRF!B3752,1)=IFERROR(VLOOKUP(LEFT(JRF!B3752,1),$CF$2:$CF$5,1,0),0),"Product Code Required",IF(JRF!C3752="","",IF(JRF!C3752=IFERROR(VLOOKUP(JRF!C3752,$CH:$CH,1,0),0),"Product Code Required","NA")))))</f>
        <v/>
      </c>
      <c r="CJ3739" t="str">
        <f>IF(JRF!AV3752&gt;0,"",IF(JRF!Q3752="","",IF(LEFT(JRF!Q3752,1)=IFERROR(VLOOKUP(LEFT(JRF!Q3752,1),$CF$2:$CF$5,1,0),0),"Product Code Required",IF(JRF!V3752="","",IF(JRF!V3752=IFERROR(VLOOKUP(JRF!V3752,$CH:$CH,1,0),0),"Product Code Required","NA")))))</f>
        <v/>
      </c>
      <c r="CK3739" t="str">
        <f>IFERROR(IF(LEN('Journal Template'!F3750)&gt;0,"",IF('Journal Template'!A3750="","",IF(LEFT('Journal Template'!A3750,1)=IFERROR(VLOOKUP(LEFT('Journal Template'!A3750,1),Checks!$CF$2:$CF$5,1,0),0),"Product Code Required",IF('Journal Template'!D3750="","",IF('Journal Template'!D3750=IFERROR(VLOOKUP('Journal Template'!D3750,Checks!$CH:$CH,1,0),0),"Product Code Required","NA"))))),"")</f>
        <v/>
      </c>
    </row>
    <row r="3740" spans="14:89">
      <c r="N3740" t="s">
        <v>764</v>
      </c>
      <c r="O3740" t="s">
        <v>16221</v>
      </c>
      <c r="P3740" t="s">
        <v>386</v>
      </c>
      <c r="Q3740" s="150" t="str">
        <f>IF(JRF!D3753="","",IF(IFERROR(VLOOKUP(JRF!D3753,Checks!N:P,3,0),0)="A","","Inactive account in Use"))</f>
        <v/>
      </c>
      <c r="R3740" t="str">
        <f>IFERROR(IF('Journal Template'!C4152="","",IF(IFERROR(VLOOKUP('Journal Template'!C4152,Checks!N:P,3,0),0)="A","","Inactive account in Use")),"")</f>
        <v/>
      </c>
      <c r="V3740" s="150" t="str">
        <f>IF(JRF!C3753="","",IF(IFERROR(VLOOKUP(JRF!C3753,Checks!S:U,3,0),0)="A","Entry with System fund Dept",""))</f>
        <v/>
      </c>
      <c r="W3740" t="str">
        <f>IFERROR(IF('Journal Template'!D4152="","",IF(IFERROR(VLOOKUP('Journal Template'!D4152,Checks!S:U,3,0),0)="A","Entry with System fund Dept","")),"")</f>
        <v/>
      </c>
      <c r="X3740" t="s">
        <v>16222</v>
      </c>
      <c r="Y3740" t="s">
        <v>386</v>
      </c>
      <c r="Z3740" t="s">
        <v>16223</v>
      </c>
      <c r="AA3740" t="s">
        <v>16188</v>
      </c>
      <c r="AB3740" t="s">
        <v>1769</v>
      </c>
      <c r="AC3740" s="150" t="str">
        <f>IFERROR(IF(JRF!C3753="","",IF(AND(VLOOKUP(JRF!C3753,X:AA,4,0)=JRF!B3753,VLOOKUP(JRF!C3753,X:Y,2,0)="A"),"","Inactive Dept Combo Error")),"Inactive Dept Combo Error")</f>
        <v/>
      </c>
      <c r="AD3740" t="str">
        <f>IFERROR(IF('Journal Template'!D4152="","",IF(AND(VLOOKUP('Journal Template'!D4152,X:AA,4,0)='Journal Template'!A4152,VLOOKUP('Journal Template'!D4152,X:Y,2,0)="A"),"","Inactive Dept Combo Error")),"")</f>
        <v/>
      </c>
      <c r="AK3740" s="150" t="str">
        <f>IF(JRF!B3753="","",IF(JRF!B3753=IFERROR(VLOOKUP(JRF!B3753,Checks!AI:AI,1,0),0),"Entry in Branch/Satellite BU's",""))</f>
        <v/>
      </c>
      <c r="AL3740" t="str">
        <f>IFERROR(IF('Journal Template'!A4152="","",IF('Journal Template'!A4152=IFERROR(VLOOKUP('Journal Template'!A4152,Checks!AI:AI,1,0),0),"Entry in Branch/Satellite BU's","")),"")</f>
        <v/>
      </c>
      <c r="AO3740" s="171"/>
      <c r="AP3740" s="171"/>
      <c r="AQ3740" s="171"/>
      <c r="AR3740" s="171"/>
      <c r="CI3740" t="str">
        <f>IF(JRF!F3753&gt;0,"",IF(JRF!B3753="","",IF(LEFT(JRF!B3753,1)=IFERROR(VLOOKUP(LEFT(JRF!B3753,1),$CF$2:$CF$5,1,0),0),"Product Code Required",IF(JRF!C3753="","",IF(JRF!C3753=IFERROR(VLOOKUP(JRF!C3753,$CH:$CH,1,0),0),"Product Code Required","NA")))))</f>
        <v/>
      </c>
      <c r="CJ3740" t="str">
        <f>IF(JRF!AV3753&gt;0,"",IF(JRF!Q3753="","",IF(LEFT(JRF!Q3753,1)=IFERROR(VLOOKUP(LEFT(JRF!Q3753,1),$CF$2:$CF$5,1,0),0),"Product Code Required",IF(JRF!V3753="","",IF(JRF!V3753=IFERROR(VLOOKUP(JRF!V3753,$CH:$CH,1,0),0),"Product Code Required","NA")))))</f>
        <v/>
      </c>
      <c r="CK3740" t="str">
        <f>IFERROR(IF(LEN('Journal Template'!F3751)&gt;0,"",IF('Journal Template'!A3751="","",IF(LEFT('Journal Template'!A3751,1)=IFERROR(VLOOKUP(LEFT('Journal Template'!A3751,1),Checks!$CF$2:$CF$5,1,0),0),"Product Code Required",IF('Journal Template'!D3751="","",IF('Journal Template'!D3751=IFERROR(VLOOKUP('Journal Template'!D3751,Checks!$CH:$CH,1,0),0),"Product Code Required","NA"))))),"")</f>
        <v/>
      </c>
    </row>
    <row r="3741" spans="14:89">
      <c r="N3741" t="s">
        <v>773</v>
      </c>
      <c r="O3741" t="s">
        <v>16224</v>
      </c>
      <c r="P3741" t="s">
        <v>386</v>
      </c>
      <c r="Q3741" s="150" t="str">
        <f>IF(JRF!D3754="","",IF(IFERROR(VLOOKUP(JRF!D3754,Checks!N:P,3,0),0)="A","","Inactive account in Use"))</f>
        <v/>
      </c>
      <c r="R3741" t="str">
        <f>IFERROR(IF('Journal Template'!C4153="","",IF(IFERROR(VLOOKUP('Journal Template'!C4153,Checks!N:P,3,0),0)="A","","Inactive account in Use")),"")</f>
        <v/>
      </c>
      <c r="V3741" s="150" t="str">
        <f>IF(JRF!C3754="","",IF(IFERROR(VLOOKUP(JRF!C3754,Checks!S:U,3,0),0)="A","Entry with System fund Dept",""))</f>
        <v/>
      </c>
      <c r="W3741" t="str">
        <f>IFERROR(IF('Journal Template'!D4153="","",IF(IFERROR(VLOOKUP('Journal Template'!D4153,Checks!S:U,3,0),0)="A","Entry with System fund Dept","")),"")</f>
        <v/>
      </c>
      <c r="X3741" t="s">
        <v>16225</v>
      </c>
      <c r="Y3741" t="s">
        <v>389</v>
      </c>
      <c r="Z3741" t="s">
        <v>16226</v>
      </c>
      <c r="AA3741" t="s">
        <v>16175</v>
      </c>
      <c r="AB3741" t="s">
        <v>125</v>
      </c>
      <c r="AC3741" s="150" t="str">
        <f>IFERROR(IF(JRF!C3754="","",IF(AND(VLOOKUP(JRF!C3754,X:AA,4,0)=JRF!B3754,VLOOKUP(JRF!C3754,X:Y,2,0)="A"),"","Inactive Dept Combo Error")),"Inactive Dept Combo Error")</f>
        <v/>
      </c>
      <c r="AD3741" t="str">
        <f>IFERROR(IF('Journal Template'!D4153="","",IF(AND(VLOOKUP('Journal Template'!D4153,X:AA,4,0)='Journal Template'!A4153,VLOOKUP('Journal Template'!D4153,X:Y,2,0)="A"),"","Inactive Dept Combo Error")),"")</f>
        <v/>
      </c>
      <c r="AK3741" s="150" t="str">
        <f>IF(JRF!B3754="","",IF(JRF!B3754=IFERROR(VLOOKUP(JRF!B3754,Checks!AI:AI,1,0),0),"Entry in Branch/Satellite BU's",""))</f>
        <v/>
      </c>
      <c r="AL3741" t="str">
        <f>IFERROR(IF('Journal Template'!A4153="","",IF('Journal Template'!A4153=IFERROR(VLOOKUP('Journal Template'!A4153,Checks!AI:AI,1,0),0),"Entry in Branch/Satellite BU's","")),"")</f>
        <v/>
      </c>
      <c r="AO3741" s="171"/>
      <c r="AP3741" s="171"/>
      <c r="AQ3741" s="171"/>
      <c r="AR3741" s="171"/>
      <c r="CI3741" t="str">
        <f>IF(JRF!F3754&gt;0,"",IF(JRF!B3754="","",IF(LEFT(JRF!B3754,1)=IFERROR(VLOOKUP(LEFT(JRF!B3754,1),$CF$2:$CF$5,1,0),0),"Product Code Required",IF(JRF!C3754="","",IF(JRF!C3754=IFERROR(VLOOKUP(JRF!C3754,$CH:$CH,1,0),0),"Product Code Required","NA")))))</f>
        <v/>
      </c>
      <c r="CJ3741" t="str">
        <f>IF(JRF!AV3754&gt;0,"",IF(JRF!Q3754="","",IF(LEFT(JRF!Q3754,1)=IFERROR(VLOOKUP(LEFT(JRF!Q3754,1),$CF$2:$CF$5,1,0),0),"Product Code Required",IF(JRF!V3754="","",IF(JRF!V3754=IFERROR(VLOOKUP(JRF!V3754,$CH:$CH,1,0),0),"Product Code Required","NA")))))</f>
        <v/>
      </c>
      <c r="CK3741" t="str">
        <f>IFERROR(IF(LEN('Journal Template'!F3752)&gt;0,"",IF('Journal Template'!A3752="","",IF(LEFT('Journal Template'!A3752,1)=IFERROR(VLOOKUP(LEFT('Journal Template'!A3752,1),Checks!$CF$2:$CF$5,1,0),0),"Product Code Required",IF('Journal Template'!D3752="","",IF('Journal Template'!D3752=IFERROR(VLOOKUP('Journal Template'!D3752,Checks!$CH:$CH,1,0),0),"Product Code Required","NA"))))),"")</f>
        <v/>
      </c>
    </row>
    <row r="3742" spans="14:89">
      <c r="N3742" t="s">
        <v>783</v>
      </c>
      <c r="O3742" t="s">
        <v>16227</v>
      </c>
      <c r="P3742" t="s">
        <v>386</v>
      </c>
      <c r="Q3742" s="150" t="str">
        <f>IF(JRF!D3755="","",IF(IFERROR(VLOOKUP(JRF!D3755,Checks!N:P,3,0),0)="A","","Inactive account in Use"))</f>
        <v/>
      </c>
      <c r="R3742" t="str">
        <f>IFERROR(IF('Journal Template'!C4154="","",IF(IFERROR(VLOOKUP('Journal Template'!C4154,Checks!N:P,3,0),0)="A","","Inactive account in Use")),"")</f>
        <v/>
      </c>
      <c r="V3742" s="150" t="str">
        <f>IF(JRF!C3755="","",IF(IFERROR(VLOOKUP(JRF!C3755,Checks!S:U,3,0),0)="A","Entry with System fund Dept",""))</f>
        <v/>
      </c>
      <c r="W3742" t="str">
        <f>IFERROR(IF('Journal Template'!D4154="","",IF(IFERROR(VLOOKUP('Journal Template'!D4154,Checks!S:U,3,0),0)="A","Entry with System fund Dept","")),"")</f>
        <v/>
      </c>
      <c r="X3742" t="s">
        <v>16228</v>
      </c>
      <c r="Y3742" t="s">
        <v>389</v>
      </c>
      <c r="Z3742" t="s">
        <v>16229</v>
      </c>
      <c r="AA3742" t="s">
        <v>16175</v>
      </c>
      <c r="AB3742" t="s">
        <v>125</v>
      </c>
      <c r="AC3742" s="150" t="str">
        <f>IFERROR(IF(JRF!C3755="","",IF(AND(VLOOKUP(JRF!C3755,X:AA,4,0)=JRF!B3755,VLOOKUP(JRF!C3755,X:Y,2,0)="A"),"","Inactive Dept Combo Error")),"Inactive Dept Combo Error")</f>
        <v/>
      </c>
      <c r="AD3742" t="str">
        <f>IFERROR(IF('Journal Template'!D4154="","",IF(AND(VLOOKUP('Journal Template'!D4154,X:AA,4,0)='Journal Template'!A4154,VLOOKUP('Journal Template'!D4154,X:Y,2,0)="A"),"","Inactive Dept Combo Error")),"")</f>
        <v/>
      </c>
      <c r="AK3742" s="150" t="str">
        <f>IF(JRF!B3755="","",IF(JRF!B3755=IFERROR(VLOOKUP(JRF!B3755,Checks!AI:AI,1,0),0),"Entry in Branch/Satellite BU's",""))</f>
        <v/>
      </c>
      <c r="AL3742" t="str">
        <f>IFERROR(IF('Journal Template'!A4154="","",IF('Journal Template'!A4154=IFERROR(VLOOKUP('Journal Template'!A4154,Checks!AI:AI,1,0),0),"Entry in Branch/Satellite BU's","")),"")</f>
        <v/>
      </c>
      <c r="AO3742" s="171"/>
      <c r="AP3742" s="171"/>
      <c r="AQ3742" s="171"/>
      <c r="AR3742" s="171"/>
      <c r="CI3742" t="str">
        <f>IF(JRF!F3755&gt;0,"",IF(JRF!B3755="","",IF(LEFT(JRF!B3755,1)=IFERROR(VLOOKUP(LEFT(JRF!B3755,1),$CF$2:$CF$5,1,0),0),"Product Code Required",IF(JRF!C3755="","",IF(JRF!C3755=IFERROR(VLOOKUP(JRF!C3755,$CH:$CH,1,0),0),"Product Code Required","NA")))))</f>
        <v/>
      </c>
      <c r="CJ3742" t="str">
        <f>IF(JRF!AV3755&gt;0,"",IF(JRF!Q3755="","",IF(LEFT(JRF!Q3755,1)=IFERROR(VLOOKUP(LEFT(JRF!Q3755,1),$CF$2:$CF$5,1,0),0),"Product Code Required",IF(JRF!V3755="","",IF(JRF!V3755=IFERROR(VLOOKUP(JRF!V3755,$CH:$CH,1,0),0),"Product Code Required","NA")))))</f>
        <v/>
      </c>
      <c r="CK3742" t="str">
        <f>IFERROR(IF(LEN('Journal Template'!F3753)&gt;0,"",IF('Journal Template'!A3753="","",IF(LEFT('Journal Template'!A3753,1)=IFERROR(VLOOKUP(LEFT('Journal Template'!A3753,1),Checks!$CF$2:$CF$5,1,0),0),"Product Code Required",IF('Journal Template'!D3753="","",IF('Journal Template'!D3753=IFERROR(VLOOKUP('Journal Template'!D3753,Checks!$CH:$CH,1,0),0),"Product Code Required","NA"))))),"")</f>
        <v/>
      </c>
    </row>
    <row r="3743" spans="14:89">
      <c r="N3743" t="s">
        <v>795</v>
      </c>
      <c r="O3743" t="s">
        <v>16230</v>
      </c>
      <c r="P3743" t="s">
        <v>386</v>
      </c>
      <c r="Q3743" s="150" t="str">
        <f>IF(JRF!D3756="","",IF(IFERROR(VLOOKUP(JRF!D3756,Checks!N:P,3,0),0)="A","","Inactive account in Use"))</f>
        <v/>
      </c>
      <c r="R3743" t="str">
        <f>IFERROR(IF('Journal Template'!C4155="","",IF(IFERROR(VLOOKUP('Journal Template'!C4155,Checks!N:P,3,0),0)="A","","Inactive account in Use")),"")</f>
        <v/>
      </c>
      <c r="V3743" s="150" t="str">
        <f>IF(JRF!C3756="","",IF(IFERROR(VLOOKUP(JRF!C3756,Checks!S:U,3,0),0)="A","Entry with System fund Dept",""))</f>
        <v/>
      </c>
      <c r="W3743" t="str">
        <f>IFERROR(IF('Journal Template'!D4155="","",IF(IFERROR(VLOOKUP('Journal Template'!D4155,Checks!S:U,3,0),0)="A","Entry with System fund Dept","")),"")</f>
        <v/>
      </c>
      <c r="X3743" t="s">
        <v>16231</v>
      </c>
      <c r="Y3743" t="s">
        <v>389</v>
      </c>
      <c r="Z3743" t="s">
        <v>16232</v>
      </c>
      <c r="AA3743" t="s">
        <v>16203</v>
      </c>
      <c r="AB3743" t="s">
        <v>1769</v>
      </c>
      <c r="AC3743" s="150" t="str">
        <f>IFERROR(IF(JRF!C3756="","",IF(AND(VLOOKUP(JRF!C3756,X:AA,4,0)=JRF!B3756,VLOOKUP(JRF!C3756,X:Y,2,0)="A"),"","Inactive Dept Combo Error")),"Inactive Dept Combo Error")</f>
        <v/>
      </c>
      <c r="AD3743" t="str">
        <f>IFERROR(IF('Journal Template'!D4155="","",IF(AND(VLOOKUP('Journal Template'!D4155,X:AA,4,0)='Journal Template'!A4155,VLOOKUP('Journal Template'!D4155,X:Y,2,0)="A"),"","Inactive Dept Combo Error")),"")</f>
        <v/>
      </c>
      <c r="AK3743" s="150" t="str">
        <f>IF(JRF!B3756="","",IF(JRF!B3756=IFERROR(VLOOKUP(JRF!B3756,Checks!AI:AI,1,0),0),"Entry in Branch/Satellite BU's",""))</f>
        <v/>
      </c>
      <c r="AL3743" t="str">
        <f>IFERROR(IF('Journal Template'!A4155="","",IF('Journal Template'!A4155=IFERROR(VLOOKUP('Journal Template'!A4155,Checks!AI:AI,1,0),0),"Entry in Branch/Satellite BU's","")),"")</f>
        <v/>
      </c>
      <c r="AO3743" s="171"/>
      <c r="AP3743" s="171"/>
      <c r="AQ3743" s="171"/>
      <c r="AR3743" s="171"/>
      <c r="CI3743" t="str">
        <f>IF(JRF!F3756&gt;0,"",IF(JRF!B3756="","",IF(LEFT(JRF!B3756,1)=IFERROR(VLOOKUP(LEFT(JRF!B3756,1),$CF$2:$CF$5,1,0),0),"Product Code Required",IF(JRF!C3756="","",IF(JRF!C3756=IFERROR(VLOOKUP(JRF!C3756,$CH:$CH,1,0),0),"Product Code Required","NA")))))</f>
        <v/>
      </c>
      <c r="CJ3743" t="str">
        <f>IF(JRF!AV3756&gt;0,"",IF(JRF!Q3756="","",IF(LEFT(JRF!Q3756,1)=IFERROR(VLOOKUP(LEFT(JRF!Q3756,1),$CF$2:$CF$5,1,0),0),"Product Code Required",IF(JRF!V3756="","",IF(JRF!V3756=IFERROR(VLOOKUP(JRF!V3756,$CH:$CH,1,0),0),"Product Code Required","NA")))))</f>
        <v/>
      </c>
      <c r="CK3743" t="str">
        <f>IFERROR(IF(LEN('Journal Template'!F3754)&gt;0,"",IF('Journal Template'!A3754="","",IF(LEFT('Journal Template'!A3754,1)=IFERROR(VLOOKUP(LEFT('Journal Template'!A3754,1),Checks!$CF$2:$CF$5,1,0),0),"Product Code Required",IF('Journal Template'!D3754="","",IF('Journal Template'!D3754=IFERROR(VLOOKUP('Journal Template'!D3754,Checks!$CH:$CH,1,0),0),"Product Code Required","NA"))))),"")</f>
        <v/>
      </c>
    </row>
    <row r="3744" spans="14:89">
      <c r="N3744" t="s">
        <v>806</v>
      </c>
      <c r="O3744" t="s">
        <v>16185</v>
      </c>
      <c r="P3744" t="s">
        <v>386</v>
      </c>
      <c r="Q3744" s="150" t="str">
        <f>IF(JRF!D3757="","",IF(IFERROR(VLOOKUP(JRF!D3757,Checks!N:P,3,0),0)="A","","Inactive account in Use"))</f>
        <v/>
      </c>
      <c r="R3744" t="str">
        <f>IFERROR(IF('Journal Template'!C4156="","",IF(IFERROR(VLOOKUP('Journal Template'!C4156,Checks!N:P,3,0),0)="A","","Inactive account in Use")),"")</f>
        <v/>
      </c>
      <c r="V3744" s="150" t="str">
        <f>IF(JRF!C3757="","",IF(IFERROR(VLOOKUP(JRF!C3757,Checks!S:U,3,0),0)="A","Entry with System fund Dept",""))</f>
        <v/>
      </c>
      <c r="W3744" t="str">
        <f>IFERROR(IF('Journal Template'!D4156="","",IF(IFERROR(VLOOKUP('Journal Template'!D4156,Checks!S:U,3,0),0)="A","Entry with System fund Dept","")),"")</f>
        <v/>
      </c>
      <c r="X3744" t="s">
        <v>16233</v>
      </c>
      <c r="Y3744" t="s">
        <v>389</v>
      </c>
      <c r="Z3744" t="s">
        <v>16234</v>
      </c>
      <c r="AA3744" t="s">
        <v>16235</v>
      </c>
      <c r="AB3744" t="s">
        <v>125</v>
      </c>
      <c r="AC3744" s="150" t="str">
        <f>IFERROR(IF(JRF!C3757="","",IF(AND(VLOOKUP(JRF!C3757,X:AA,4,0)=JRF!B3757,VLOOKUP(JRF!C3757,X:Y,2,0)="A"),"","Inactive Dept Combo Error")),"Inactive Dept Combo Error")</f>
        <v/>
      </c>
      <c r="AD3744" t="str">
        <f>IFERROR(IF('Journal Template'!D4156="","",IF(AND(VLOOKUP('Journal Template'!D4156,X:AA,4,0)='Journal Template'!A4156,VLOOKUP('Journal Template'!D4156,X:Y,2,0)="A"),"","Inactive Dept Combo Error")),"")</f>
        <v/>
      </c>
      <c r="AK3744" s="150" t="str">
        <f>IF(JRF!B3757="","",IF(JRF!B3757=IFERROR(VLOOKUP(JRF!B3757,Checks!AI:AI,1,0),0),"Entry in Branch/Satellite BU's",""))</f>
        <v/>
      </c>
      <c r="AL3744" t="str">
        <f>IFERROR(IF('Journal Template'!A4156="","",IF('Journal Template'!A4156=IFERROR(VLOOKUP('Journal Template'!A4156,Checks!AI:AI,1,0),0),"Entry in Branch/Satellite BU's","")),"")</f>
        <v/>
      </c>
      <c r="AO3744" s="171"/>
      <c r="AP3744" s="171"/>
      <c r="AQ3744" s="171"/>
      <c r="AR3744" s="171"/>
      <c r="CI3744" t="str">
        <f>IF(JRF!F3757&gt;0,"",IF(JRF!B3757="","",IF(LEFT(JRF!B3757,1)=IFERROR(VLOOKUP(LEFT(JRF!B3757,1),$CF$2:$CF$5,1,0),0),"Product Code Required",IF(JRF!C3757="","",IF(JRF!C3757=IFERROR(VLOOKUP(JRF!C3757,$CH:$CH,1,0),0),"Product Code Required","NA")))))</f>
        <v/>
      </c>
      <c r="CJ3744" t="str">
        <f>IF(JRF!AV3757&gt;0,"",IF(JRF!Q3757="","",IF(LEFT(JRF!Q3757,1)=IFERROR(VLOOKUP(LEFT(JRF!Q3757,1),$CF$2:$CF$5,1,0),0),"Product Code Required",IF(JRF!V3757="","",IF(JRF!V3757=IFERROR(VLOOKUP(JRF!V3757,$CH:$CH,1,0),0),"Product Code Required","NA")))))</f>
        <v/>
      </c>
      <c r="CK3744" t="str">
        <f>IFERROR(IF(LEN('Journal Template'!F3755)&gt;0,"",IF('Journal Template'!A3755="","",IF(LEFT('Journal Template'!A3755,1)=IFERROR(VLOOKUP(LEFT('Journal Template'!A3755,1),Checks!$CF$2:$CF$5,1,0),0),"Product Code Required",IF('Journal Template'!D3755="","",IF('Journal Template'!D3755=IFERROR(VLOOKUP('Journal Template'!D3755,Checks!$CH:$CH,1,0),0),"Product Code Required","NA"))))),"")</f>
        <v/>
      </c>
    </row>
    <row r="3745" spans="14:89">
      <c r="N3745" t="s">
        <v>817</v>
      </c>
      <c r="O3745" t="s">
        <v>16236</v>
      </c>
      <c r="P3745" t="s">
        <v>386</v>
      </c>
      <c r="Q3745" s="150" t="str">
        <f>IF(JRF!D3758="","",IF(IFERROR(VLOOKUP(JRF!D3758,Checks!N:P,3,0),0)="A","","Inactive account in Use"))</f>
        <v/>
      </c>
      <c r="R3745" t="str">
        <f>IFERROR(IF('Journal Template'!C4157="","",IF(IFERROR(VLOOKUP('Journal Template'!C4157,Checks!N:P,3,0),0)="A","","Inactive account in Use")),"")</f>
        <v/>
      </c>
      <c r="V3745" s="150" t="str">
        <f>IF(JRF!C3758="","",IF(IFERROR(VLOOKUP(JRF!C3758,Checks!S:U,3,0),0)="A","Entry with System fund Dept",""))</f>
        <v/>
      </c>
      <c r="W3745" t="str">
        <f>IFERROR(IF('Journal Template'!D4157="","",IF(IFERROR(VLOOKUP('Journal Template'!D4157,Checks!S:U,3,0),0)="A","Entry with System fund Dept","")),"")</f>
        <v/>
      </c>
      <c r="X3745" t="s">
        <v>16237</v>
      </c>
      <c r="Y3745" t="s">
        <v>389</v>
      </c>
      <c r="Z3745" t="s">
        <v>16238</v>
      </c>
      <c r="AA3745" t="s">
        <v>16235</v>
      </c>
      <c r="AB3745" t="s">
        <v>125</v>
      </c>
      <c r="AC3745" s="150" t="str">
        <f>IFERROR(IF(JRF!C3758="","",IF(AND(VLOOKUP(JRF!C3758,X:AA,4,0)=JRF!B3758,VLOOKUP(JRF!C3758,X:Y,2,0)="A"),"","Inactive Dept Combo Error")),"Inactive Dept Combo Error")</f>
        <v/>
      </c>
      <c r="AD3745" t="str">
        <f>IFERROR(IF('Journal Template'!D4157="","",IF(AND(VLOOKUP('Journal Template'!D4157,X:AA,4,0)='Journal Template'!A4157,VLOOKUP('Journal Template'!D4157,X:Y,2,0)="A"),"","Inactive Dept Combo Error")),"")</f>
        <v/>
      </c>
      <c r="AK3745" s="150" t="str">
        <f>IF(JRF!B3758="","",IF(JRF!B3758=IFERROR(VLOOKUP(JRF!B3758,Checks!AI:AI,1,0),0),"Entry in Branch/Satellite BU's",""))</f>
        <v/>
      </c>
      <c r="AL3745" t="str">
        <f>IFERROR(IF('Journal Template'!A4157="","",IF('Journal Template'!A4157=IFERROR(VLOOKUP('Journal Template'!A4157,Checks!AI:AI,1,0),0),"Entry in Branch/Satellite BU's","")),"")</f>
        <v/>
      </c>
      <c r="AO3745" s="171"/>
      <c r="AP3745" s="171"/>
      <c r="AQ3745" s="171"/>
      <c r="AR3745" s="171"/>
      <c r="CI3745" t="str">
        <f>IF(JRF!F3758&gt;0,"",IF(JRF!B3758="","",IF(LEFT(JRF!B3758,1)=IFERROR(VLOOKUP(LEFT(JRF!B3758,1),$CF$2:$CF$5,1,0),0),"Product Code Required",IF(JRF!C3758="","",IF(JRF!C3758=IFERROR(VLOOKUP(JRF!C3758,$CH:$CH,1,0),0),"Product Code Required","NA")))))</f>
        <v/>
      </c>
      <c r="CJ3745" t="str">
        <f>IF(JRF!AV3758&gt;0,"",IF(JRF!Q3758="","",IF(LEFT(JRF!Q3758,1)=IFERROR(VLOOKUP(LEFT(JRF!Q3758,1),$CF$2:$CF$5,1,0),0),"Product Code Required",IF(JRF!V3758="","",IF(JRF!V3758=IFERROR(VLOOKUP(JRF!V3758,$CH:$CH,1,0),0),"Product Code Required","NA")))))</f>
        <v/>
      </c>
      <c r="CK3745" t="str">
        <f>IFERROR(IF(LEN('Journal Template'!F3756)&gt;0,"",IF('Journal Template'!A3756="","",IF(LEFT('Journal Template'!A3756,1)=IFERROR(VLOOKUP(LEFT('Journal Template'!A3756,1),Checks!$CF$2:$CF$5,1,0),0),"Product Code Required",IF('Journal Template'!D3756="","",IF('Journal Template'!D3756=IFERROR(VLOOKUP('Journal Template'!D3756,Checks!$CH:$CH,1,0),0),"Product Code Required","NA"))))),"")</f>
        <v/>
      </c>
    </row>
    <row r="3746" spans="14:89">
      <c r="N3746" t="s">
        <v>827</v>
      </c>
      <c r="O3746" t="s">
        <v>16239</v>
      </c>
      <c r="P3746" t="s">
        <v>386</v>
      </c>
      <c r="Q3746" s="150" t="str">
        <f>IF(JRF!D3759="","",IF(IFERROR(VLOOKUP(JRF!D3759,Checks!N:P,3,0),0)="A","","Inactive account in Use"))</f>
        <v/>
      </c>
      <c r="R3746" t="str">
        <f>IFERROR(IF('Journal Template'!C4158="","",IF(IFERROR(VLOOKUP('Journal Template'!C4158,Checks!N:P,3,0),0)="A","","Inactive account in Use")),"")</f>
        <v/>
      </c>
      <c r="V3746" s="150" t="str">
        <f>IF(JRF!C3759="","",IF(IFERROR(VLOOKUP(JRF!C3759,Checks!S:U,3,0),0)="A","Entry with System fund Dept",""))</f>
        <v/>
      </c>
      <c r="W3746" t="str">
        <f>IFERROR(IF('Journal Template'!D4158="","",IF(IFERROR(VLOOKUP('Journal Template'!D4158,Checks!S:U,3,0),0)="A","Entry with System fund Dept","")),"")</f>
        <v/>
      </c>
      <c r="X3746" t="s">
        <v>16240</v>
      </c>
      <c r="Y3746" t="s">
        <v>389</v>
      </c>
      <c r="Z3746" t="s">
        <v>16241</v>
      </c>
      <c r="AA3746" t="s">
        <v>16242</v>
      </c>
      <c r="AB3746" t="s">
        <v>125</v>
      </c>
      <c r="AC3746" s="150" t="str">
        <f>IFERROR(IF(JRF!C3759="","",IF(AND(VLOOKUP(JRF!C3759,X:AA,4,0)=JRF!B3759,VLOOKUP(JRF!C3759,X:Y,2,0)="A"),"","Inactive Dept Combo Error")),"Inactive Dept Combo Error")</f>
        <v/>
      </c>
      <c r="AD3746" t="str">
        <f>IFERROR(IF('Journal Template'!D4158="","",IF(AND(VLOOKUP('Journal Template'!D4158,X:AA,4,0)='Journal Template'!A4158,VLOOKUP('Journal Template'!D4158,X:Y,2,0)="A"),"","Inactive Dept Combo Error")),"")</f>
        <v/>
      </c>
      <c r="AK3746" s="150" t="str">
        <f>IF(JRF!B3759="","",IF(JRF!B3759=IFERROR(VLOOKUP(JRF!B3759,Checks!AI:AI,1,0),0),"Entry in Branch/Satellite BU's",""))</f>
        <v/>
      </c>
      <c r="AL3746" t="str">
        <f>IFERROR(IF('Journal Template'!A4158="","",IF('Journal Template'!A4158=IFERROR(VLOOKUP('Journal Template'!A4158,Checks!AI:AI,1,0),0),"Entry in Branch/Satellite BU's","")),"")</f>
        <v/>
      </c>
      <c r="AO3746" s="171"/>
      <c r="AP3746" s="171"/>
      <c r="AQ3746" s="171"/>
      <c r="AR3746" s="171"/>
      <c r="CI3746" t="str">
        <f>IF(JRF!F3759&gt;0,"",IF(JRF!B3759="","",IF(LEFT(JRF!B3759,1)=IFERROR(VLOOKUP(LEFT(JRF!B3759,1),$CF$2:$CF$5,1,0),0),"Product Code Required",IF(JRF!C3759="","",IF(JRF!C3759=IFERROR(VLOOKUP(JRF!C3759,$CH:$CH,1,0),0),"Product Code Required","NA")))))</f>
        <v/>
      </c>
      <c r="CJ3746" t="str">
        <f>IF(JRF!AV3759&gt;0,"",IF(JRF!Q3759="","",IF(LEFT(JRF!Q3759,1)=IFERROR(VLOOKUP(LEFT(JRF!Q3759,1),$CF$2:$CF$5,1,0),0),"Product Code Required",IF(JRF!V3759="","",IF(JRF!V3759=IFERROR(VLOOKUP(JRF!V3759,$CH:$CH,1,0),0),"Product Code Required","NA")))))</f>
        <v/>
      </c>
      <c r="CK3746" t="str">
        <f>IFERROR(IF(LEN('Journal Template'!F3757)&gt;0,"",IF('Journal Template'!A3757="","",IF(LEFT('Journal Template'!A3757,1)=IFERROR(VLOOKUP(LEFT('Journal Template'!A3757,1),Checks!$CF$2:$CF$5,1,0),0),"Product Code Required",IF('Journal Template'!D3757="","",IF('Journal Template'!D3757=IFERROR(VLOOKUP('Journal Template'!D3757,Checks!$CH:$CH,1,0),0),"Product Code Required","NA"))))),"")</f>
        <v/>
      </c>
    </row>
    <row r="3747" spans="14:89">
      <c r="N3747" t="s">
        <v>838</v>
      </c>
      <c r="O3747" t="s">
        <v>16243</v>
      </c>
      <c r="P3747" t="s">
        <v>386</v>
      </c>
      <c r="Q3747" s="150" t="str">
        <f>IF(JRF!D3760="","",IF(IFERROR(VLOOKUP(JRF!D3760,Checks!N:P,3,0),0)="A","","Inactive account in Use"))</f>
        <v/>
      </c>
      <c r="R3747" t="str">
        <f>IFERROR(IF('Journal Template'!C4159="","",IF(IFERROR(VLOOKUP('Journal Template'!C4159,Checks!N:P,3,0),0)="A","","Inactive account in Use")),"")</f>
        <v/>
      </c>
      <c r="V3747" s="150" t="str">
        <f>IF(JRF!C3760="","",IF(IFERROR(VLOOKUP(JRF!C3760,Checks!S:U,3,0),0)="A","Entry with System fund Dept",""))</f>
        <v/>
      </c>
      <c r="W3747" t="str">
        <f>IFERROR(IF('Journal Template'!D4159="","",IF(IFERROR(VLOOKUP('Journal Template'!D4159,Checks!S:U,3,0),0)="A","Entry with System fund Dept","")),"")</f>
        <v/>
      </c>
      <c r="X3747" t="s">
        <v>16244</v>
      </c>
      <c r="Y3747" t="s">
        <v>389</v>
      </c>
      <c r="Z3747" t="s">
        <v>16245</v>
      </c>
      <c r="AA3747" t="s">
        <v>16246</v>
      </c>
      <c r="AB3747" t="s">
        <v>125</v>
      </c>
      <c r="AC3747" s="150" t="str">
        <f>IFERROR(IF(JRF!C3760="","",IF(AND(VLOOKUP(JRF!C3760,X:AA,4,0)=JRF!B3760,VLOOKUP(JRF!C3760,X:Y,2,0)="A"),"","Inactive Dept Combo Error")),"Inactive Dept Combo Error")</f>
        <v/>
      </c>
      <c r="AD3747" t="str">
        <f>IFERROR(IF('Journal Template'!D4159="","",IF(AND(VLOOKUP('Journal Template'!D4159,X:AA,4,0)='Journal Template'!A4159,VLOOKUP('Journal Template'!D4159,X:Y,2,0)="A"),"","Inactive Dept Combo Error")),"")</f>
        <v/>
      </c>
      <c r="AK3747" s="150" t="str">
        <f>IF(JRF!B3760="","",IF(JRF!B3760=IFERROR(VLOOKUP(JRF!B3760,Checks!AI:AI,1,0),0),"Entry in Branch/Satellite BU's",""))</f>
        <v/>
      </c>
      <c r="AL3747" t="str">
        <f>IFERROR(IF('Journal Template'!A4159="","",IF('Journal Template'!A4159=IFERROR(VLOOKUP('Journal Template'!A4159,Checks!AI:AI,1,0),0),"Entry in Branch/Satellite BU's","")),"")</f>
        <v/>
      </c>
      <c r="AO3747" s="171"/>
      <c r="AP3747" s="171"/>
      <c r="AQ3747" s="171"/>
      <c r="AR3747" s="171"/>
      <c r="CI3747" t="str">
        <f>IF(JRF!F3760&gt;0,"",IF(JRF!B3760="","",IF(LEFT(JRF!B3760,1)=IFERROR(VLOOKUP(LEFT(JRF!B3760,1),$CF$2:$CF$5,1,0),0),"Product Code Required",IF(JRF!C3760="","",IF(JRF!C3760=IFERROR(VLOOKUP(JRF!C3760,$CH:$CH,1,0),0),"Product Code Required","NA")))))</f>
        <v/>
      </c>
      <c r="CJ3747" t="str">
        <f>IF(JRF!AV3760&gt;0,"",IF(JRF!Q3760="","",IF(LEFT(JRF!Q3760,1)=IFERROR(VLOOKUP(LEFT(JRF!Q3760,1),$CF$2:$CF$5,1,0),0),"Product Code Required",IF(JRF!V3760="","",IF(JRF!V3760=IFERROR(VLOOKUP(JRF!V3760,$CH:$CH,1,0),0),"Product Code Required","NA")))))</f>
        <v/>
      </c>
      <c r="CK3747" t="str">
        <f>IFERROR(IF(LEN('Journal Template'!F3758)&gt;0,"",IF('Journal Template'!A3758="","",IF(LEFT('Journal Template'!A3758,1)=IFERROR(VLOOKUP(LEFT('Journal Template'!A3758,1),Checks!$CF$2:$CF$5,1,0),0),"Product Code Required",IF('Journal Template'!D3758="","",IF('Journal Template'!D3758=IFERROR(VLOOKUP('Journal Template'!D3758,Checks!$CH:$CH,1,0),0),"Product Code Required","NA"))))),"")</f>
        <v/>
      </c>
    </row>
    <row r="3748" spans="14:89">
      <c r="N3748" t="s">
        <v>848</v>
      </c>
      <c r="O3748" t="s">
        <v>16247</v>
      </c>
      <c r="P3748" t="s">
        <v>386</v>
      </c>
      <c r="Q3748" s="150" t="str">
        <f>IF(JRF!D3761="","",IF(IFERROR(VLOOKUP(JRF!D3761,Checks!N:P,3,0),0)="A","","Inactive account in Use"))</f>
        <v/>
      </c>
      <c r="R3748" t="str">
        <f>IFERROR(IF('Journal Template'!C4160="","",IF(IFERROR(VLOOKUP('Journal Template'!C4160,Checks!N:P,3,0),0)="A","","Inactive account in Use")),"")</f>
        <v/>
      </c>
      <c r="V3748" s="150" t="str">
        <f>IF(JRF!C3761="","",IF(IFERROR(VLOOKUP(JRF!C3761,Checks!S:U,3,0),0)="A","Entry with System fund Dept",""))</f>
        <v/>
      </c>
      <c r="W3748" t="str">
        <f>IFERROR(IF('Journal Template'!D4160="","",IF(IFERROR(VLOOKUP('Journal Template'!D4160,Checks!S:U,3,0),0)="A","Entry with System fund Dept","")),"")</f>
        <v/>
      </c>
      <c r="X3748" t="s">
        <v>16248</v>
      </c>
      <c r="Y3748" t="s">
        <v>389</v>
      </c>
      <c r="Z3748" t="s">
        <v>16249</v>
      </c>
      <c r="AA3748" t="s">
        <v>11615</v>
      </c>
      <c r="AB3748" t="s">
        <v>125</v>
      </c>
      <c r="AC3748" s="150" t="str">
        <f>IFERROR(IF(JRF!C3761="","",IF(AND(VLOOKUP(JRF!C3761,X:AA,4,0)=JRF!B3761,VLOOKUP(JRF!C3761,X:Y,2,0)="A"),"","Inactive Dept Combo Error")),"Inactive Dept Combo Error")</f>
        <v/>
      </c>
      <c r="AD3748" t="str">
        <f>IFERROR(IF('Journal Template'!D4160="","",IF(AND(VLOOKUP('Journal Template'!D4160,X:AA,4,0)='Journal Template'!A4160,VLOOKUP('Journal Template'!D4160,X:Y,2,0)="A"),"","Inactive Dept Combo Error")),"")</f>
        <v/>
      </c>
      <c r="AK3748" s="150" t="str">
        <f>IF(JRF!B3761="","",IF(JRF!B3761=IFERROR(VLOOKUP(JRF!B3761,Checks!AI:AI,1,0),0),"Entry in Branch/Satellite BU's",""))</f>
        <v/>
      </c>
      <c r="AL3748" t="str">
        <f>IFERROR(IF('Journal Template'!A4160="","",IF('Journal Template'!A4160=IFERROR(VLOOKUP('Journal Template'!A4160,Checks!AI:AI,1,0),0),"Entry in Branch/Satellite BU's","")),"")</f>
        <v/>
      </c>
      <c r="AO3748" s="171"/>
      <c r="AP3748" s="171"/>
      <c r="AQ3748" s="171"/>
      <c r="AR3748" s="171"/>
      <c r="CI3748" t="str">
        <f>IF(JRF!F3761&gt;0,"",IF(JRF!B3761="","",IF(LEFT(JRF!B3761,1)=IFERROR(VLOOKUP(LEFT(JRF!B3761,1),$CF$2:$CF$5,1,0),0),"Product Code Required",IF(JRF!C3761="","",IF(JRF!C3761=IFERROR(VLOOKUP(JRF!C3761,$CH:$CH,1,0),0),"Product Code Required","NA")))))</f>
        <v/>
      </c>
      <c r="CJ3748" t="str">
        <f>IF(JRF!AV3761&gt;0,"",IF(JRF!Q3761="","",IF(LEFT(JRF!Q3761,1)=IFERROR(VLOOKUP(LEFT(JRF!Q3761,1),$CF$2:$CF$5,1,0),0),"Product Code Required",IF(JRF!V3761="","",IF(JRF!V3761=IFERROR(VLOOKUP(JRF!V3761,$CH:$CH,1,0),0),"Product Code Required","NA")))))</f>
        <v/>
      </c>
      <c r="CK3748" t="str">
        <f>IFERROR(IF(LEN('Journal Template'!F3759)&gt;0,"",IF('Journal Template'!A3759="","",IF(LEFT('Journal Template'!A3759,1)=IFERROR(VLOOKUP(LEFT('Journal Template'!A3759,1),Checks!$CF$2:$CF$5,1,0),0),"Product Code Required",IF('Journal Template'!D3759="","",IF('Journal Template'!D3759=IFERROR(VLOOKUP('Journal Template'!D3759,Checks!$CH:$CH,1,0),0),"Product Code Required","NA"))))),"")</f>
        <v/>
      </c>
    </row>
    <row r="3749" spans="14:89">
      <c r="N3749" t="s">
        <v>859</v>
      </c>
      <c r="O3749" t="s">
        <v>16250</v>
      </c>
      <c r="P3749" t="s">
        <v>386</v>
      </c>
      <c r="Q3749" s="150" t="str">
        <f>IF(JRF!D3762="","",IF(IFERROR(VLOOKUP(JRF!D3762,Checks!N:P,3,0),0)="A","","Inactive account in Use"))</f>
        <v/>
      </c>
      <c r="R3749" t="str">
        <f>IFERROR(IF('Journal Template'!C4161="","",IF(IFERROR(VLOOKUP('Journal Template'!C4161,Checks!N:P,3,0),0)="A","","Inactive account in Use")),"")</f>
        <v/>
      </c>
      <c r="V3749" s="150" t="str">
        <f>IF(JRF!C3762="","",IF(IFERROR(VLOOKUP(JRF!C3762,Checks!S:U,3,0),0)="A","Entry with System fund Dept",""))</f>
        <v/>
      </c>
      <c r="W3749" t="str">
        <f>IFERROR(IF('Journal Template'!D4161="","",IF(IFERROR(VLOOKUP('Journal Template'!D4161,Checks!S:U,3,0),0)="A","Entry with System fund Dept","")),"")</f>
        <v/>
      </c>
      <c r="X3749" t="s">
        <v>16251</v>
      </c>
      <c r="Y3749" t="s">
        <v>389</v>
      </c>
      <c r="Z3749" t="s">
        <v>16252</v>
      </c>
      <c r="AA3749" t="s">
        <v>505</v>
      </c>
      <c r="AB3749" t="s">
        <v>125</v>
      </c>
      <c r="AC3749" s="150" t="str">
        <f>IFERROR(IF(JRF!C3762="","",IF(AND(VLOOKUP(JRF!C3762,X:AA,4,0)=JRF!B3762,VLOOKUP(JRF!C3762,X:Y,2,0)="A"),"","Inactive Dept Combo Error")),"Inactive Dept Combo Error")</f>
        <v/>
      </c>
      <c r="AD3749" t="str">
        <f>IFERROR(IF('Journal Template'!D4161="","",IF(AND(VLOOKUP('Journal Template'!D4161,X:AA,4,0)='Journal Template'!A4161,VLOOKUP('Journal Template'!D4161,X:Y,2,0)="A"),"","Inactive Dept Combo Error")),"")</f>
        <v/>
      </c>
      <c r="AK3749" s="150" t="str">
        <f>IF(JRF!B3762="","",IF(JRF!B3762=IFERROR(VLOOKUP(JRF!B3762,Checks!AI:AI,1,0),0),"Entry in Branch/Satellite BU's",""))</f>
        <v/>
      </c>
      <c r="AL3749" t="str">
        <f>IFERROR(IF('Journal Template'!A4161="","",IF('Journal Template'!A4161=IFERROR(VLOOKUP('Journal Template'!A4161,Checks!AI:AI,1,0),0),"Entry in Branch/Satellite BU's","")),"")</f>
        <v/>
      </c>
      <c r="AO3749" s="171"/>
      <c r="AP3749" s="171"/>
      <c r="AQ3749" s="171"/>
      <c r="AR3749" s="171"/>
      <c r="CI3749" t="str">
        <f>IF(JRF!F3762&gt;0,"",IF(JRF!B3762="","",IF(LEFT(JRF!B3762,1)=IFERROR(VLOOKUP(LEFT(JRF!B3762,1),$CF$2:$CF$5,1,0),0),"Product Code Required",IF(JRF!C3762="","",IF(JRF!C3762=IFERROR(VLOOKUP(JRF!C3762,$CH:$CH,1,0),0),"Product Code Required","NA")))))</f>
        <v/>
      </c>
      <c r="CJ3749" t="str">
        <f>IF(JRF!AV3762&gt;0,"",IF(JRF!Q3762="","",IF(LEFT(JRF!Q3762,1)=IFERROR(VLOOKUP(LEFT(JRF!Q3762,1),$CF$2:$CF$5,1,0),0),"Product Code Required",IF(JRF!V3762="","",IF(JRF!V3762=IFERROR(VLOOKUP(JRF!V3762,$CH:$CH,1,0),0),"Product Code Required","NA")))))</f>
        <v/>
      </c>
      <c r="CK3749" t="str">
        <f>IFERROR(IF(LEN('Journal Template'!F3760)&gt;0,"",IF('Journal Template'!A3760="","",IF(LEFT('Journal Template'!A3760,1)=IFERROR(VLOOKUP(LEFT('Journal Template'!A3760,1),Checks!$CF$2:$CF$5,1,0),0),"Product Code Required",IF('Journal Template'!D3760="","",IF('Journal Template'!D3760=IFERROR(VLOOKUP('Journal Template'!D3760,Checks!$CH:$CH,1,0),0),"Product Code Required","NA"))))),"")</f>
        <v/>
      </c>
    </row>
    <row r="3750" spans="14:89">
      <c r="N3750" t="s">
        <v>868</v>
      </c>
      <c r="O3750" t="s">
        <v>16253</v>
      </c>
      <c r="P3750" t="s">
        <v>386</v>
      </c>
      <c r="Q3750" s="150" t="str">
        <f>IF(JRF!D3763="","",IF(IFERROR(VLOOKUP(JRF!D3763,Checks!N:P,3,0),0)="A","","Inactive account in Use"))</f>
        <v/>
      </c>
      <c r="R3750" t="str">
        <f>IFERROR(IF('Journal Template'!C4162="","",IF(IFERROR(VLOOKUP('Journal Template'!C4162,Checks!N:P,3,0),0)="A","","Inactive account in Use")),"")</f>
        <v/>
      </c>
      <c r="V3750" s="150" t="str">
        <f>IF(JRF!C3763="","",IF(IFERROR(VLOOKUP(JRF!C3763,Checks!S:U,3,0),0)="A","Entry with System fund Dept",""))</f>
        <v/>
      </c>
      <c r="W3750" t="str">
        <f>IFERROR(IF('Journal Template'!D4162="","",IF(IFERROR(VLOOKUP('Journal Template'!D4162,Checks!S:U,3,0),0)="A","Entry with System fund Dept","")),"")</f>
        <v/>
      </c>
      <c r="X3750" t="s">
        <v>16254</v>
      </c>
      <c r="Y3750" t="s">
        <v>389</v>
      </c>
      <c r="Z3750" t="s">
        <v>16255</v>
      </c>
      <c r="AA3750" t="s">
        <v>16256</v>
      </c>
      <c r="AB3750" t="s">
        <v>125</v>
      </c>
      <c r="AC3750" s="150" t="str">
        <f>IFERROR(IF(JRF!C3763="","",IF(AND(VLOOKUP(JRF!C3763,X:AA,4,0)=JRF!B3763,VLOOKUP(JRF!C3763,X:Y,2,0)="A"),"","Inactive Dept Combo Error")),"Inactive Dept Combo Error")</f>
        <v/>
      </c>
      <c r="AD3750" t="str">
        <f>IFERROR(IF('Journal Template'!D4162="","",IF(AND(VLOOKUP('Journal Template'!D4162,X:AA,4,0)='Journal Template'!A4162,VLOOKUP('Journal Template'!D4162,X:Y,2,0)="A"),"","Inactive Dept Combo Error")),"")</f>
        <v/>
      </c>
      <c r="AK3750" s="150" t="str">
        <f>IF(JRF!B3763="","",IF(JRF!B3763=IFERROR(VLOOKUP(JRF!B3763,Checks!AI:AI,1,0),0),"Entry in Branch/Satellite BU's",""))</f>
        <v/>
      </c>
      <c r="AL3750" t="str">
        <f>IFERROR(IF('Journal Template'!A4162="","",IF('Journal Template'!A4162=IFERROR(VLOOKUP('Journal Template'!A4162,Checks!AI:AI,1,0),0),"Entry in Branch/Satellite BU's","")),"")</f>
        <v/>
      </c>
      <c r="AO3750" s="171"/>
      <c r="AP3750" s="171"/>
      <c r="AQ3750" s="171"/>
      <c r="AR3750" s="171"/>
      <c r="CI3750" t="str">
        <f>IF(JRF!F3763&gt;0,"",IF(JRF!B3763="","",IF(LEFT(JRF!B3763,1)=IFERROR(VLOOKUP(LEFT(JRF!B3763,1),$CF$2:$CF$5,1,0),0),"Product Code Required",IF(JRF!C3763="","",IF(JRF!C3763=IFERROR(VLOOKUP(JRF!C3763,$CH:$CH,1,0),0),"Product Code Required","NA")))))</f>
        <v/>
      </c>
      <c r="CJ3750" t="str">
        <f>IF(JRF!AV3763&gt;0,"",IF(JRF!Q3763="","",IF(LEFT(JRF!Q3763,1)=IFERROR(VLOOKUP(LEFT(JRF!Q3763,1),$CF$2:$CF$5,1,0),0),"Product Code Required",IF(JRF!V3763="","",IF(JRF!V3763=IFERROR(VLOOKUP(JRF!V3763,$CH:$CH,1,0),0),"Product Code Required","NA")))))</f>
        <v/>
      </c>
      <c r="CK3750" t="str">
        <f>IFERROR(IF(LEN('Journal Template'!F3761)&gt;0,"",IF('Journal Template'!A3761="","",IF(LEFT('Journal Template'!A3761,1)=IFERROR(VLOOKUP(LEFT('Journal Template'!A3761,1),Checks!$CF$2:$CF$5,1,0),0),"Product Code Required",IF('Journal Template'!D3761="","",IF('Journal Template'!D3761=IFERROR(VLOOKUP('Journal Template'!D3761,Checks!$CH:$CH,1,0),0),"Product Code Required","NA"))))),"")</f>
        <v/>
      </c>
    </row>
    <row r="3751" spans="14:89">
      <c r="N3751" t="s">
        <v>878</v>
      </c>
      <c r="O3751" t="s">
        <v>16257</v>
      </c>
      <c r="P3751" t="s">
        <v>386</v>
      </c>
      <c r="Q3751" s="150" t="str">
        <f>IF(JRF!D3764="","",IF(IFERROR(VLOOKUP(JRF!D3764,Checks!N:P,3,0),0)="A","","Inactive account in Use"))</f>
        <v/>
      </c>
      <c r="R3751" t="str">
        <f>IFERROR(IF('Journal Template'!C4163="","",IF(IFERROR(VLOOKUP('Journal Template'!C4163,Checks!N:P,3,0),0)="A","","Inactive account in Use")),"")</f>
        <v/>
      </c>
      <c r="V3751" s="150" t="str">
        <f>IF(JRF!C3764="","",IF(IFERROR(VLOOKUP(JRF!C3764,Checks!S:U,3,0),0)="A","Entry with System fund Dept",""))</f>
        <v/>
      </c>
      <c r="W3751" t="str">
        <f>IFERROR(IF('Journal Template'!D4163="","",IF(IFERROR(VLOOKUP('Journal Template'!D4163,Checks!S:U,3,0),0)="A","Entry with System fund Dept","")),"")</f>
        <v/>
      </c>
      <c r="X3751" t="s">
        <v>16258</v>
      </c>
      <c r="Y3751" t="s">
        <v>389</v>
      </c>
      <c r="Z3751" t="s">
        <v>16259</v>
      </c>
      <c r="AA3751" t="s">
        <v>16260</v>
      </c>
      <c r="AB3751" t="s">
        <v>125</v>
      </c>
      <c r="AC3751" s="150" t="str">
        <f>IFERROR(IF(JRF!C3764="","",IF(AND(VLOOKUP(JRF!C3764,X:AA,4,0)=JRF!B3764,VLOOKUP(JRF!C3764,X:Y,2,0)="A"),"","Inactive Dept Combo Error")),"Inactive Dept Combo Error")</f>
        <v/>
      </c>
      <c r="AD3751" t="str">
        <f>IFERROR(IF('Journal Template'!D4163="","",IF(AND(VLOOKUP('Journal Template'!D4163,X:AA,4,0)='Journal Template'!A4163,VLOOKUP('Journal Template'!D4163,X:Y,2,0)="A"),"","Inactive Dept Combo Error")),"")</f>
        <v/>
      </c>
      <c r="AK3751" s="150" t="str">
        <f>IF(JRF!B3764="","",IF(JRF!B3764=IFERROR(VLOOKUP(JRF!B3764,Checks!AI:AI,1,0),0),"Entry in Branch/Satellite BU's",""))</f>
        <v/>
      </c>
      <c r="AL3751" t="str">
        <f>IFERROR(IF('Journal Template'!A4163="","",IF('Journal Template'!A4163=IFERROR(VLOOKUP('Journal Template'!A4163,Checks!AI:AI,1,0),0),"Entry in Branch/Satellite BU's","")),"")</f>
        <v/>
      </c>
      <c r="AO3751" s="171"/>
      <c r="AP3751" s="171"/>
      <c r="AQ3751" s="171"/>
      <c r="AR3751" s="171"/>
      <c r="CI3751" t="str">
        <f>IF(JRF!F3764&gt;0,"",IF(JRF!B3764="","",IF(LEFT(JRF!B3764,1)=IFERROR(VLOOKUP(LEFT(JRF!B3764,1),$CF$2:$CF$5,1,0),0),"Product Code Required",IF(JRF!C3764="","",IF(JRF!C3764=IFERROR(VLOOKUP(JRF!C3764,$CH:$CH,1,0),0),"Product Code Required","NA")))))</f>
        <v/>
      </c>
      <c r="CJ3751" t="str">
        <f>IF(JRF!AV3764&gt;0,"",IF(JRF!Q3764="","",IF(LEFT(JRF!Q3764,1)=IFERROR(VLOOKUP(LEFT(JRF!Q3764,1),$CF$2:$CF$5,1,0),0),"Product Code Required",IF(JRF!V3764="","",IF(JRF!V3764=IFERROR(VLOOKUP(JRF!V3764,$CH:$CH,1,0),0),"Product Code Required","NA")))))</f>
        <v/>
      </c>
      <c r="CK3751" t="str">
        <f>IFERROR(IF(LEN('Journal Template'!F3762)&gt;0,"",IF('Journal Template'!A3762="","",IF(LEFT('Journal Template'!A3762,1)=IFERROR(VLOOKUP(LEFT('Journal Template'!A3762,1),Checks!$CF$2:$CF$5,1,0),0),"Product Code Required",IF('Journal Template'!D3762="","",IF('Journal Template'!D3762=IFERROR(VLOOKUP('Journal Template'!D3762,Checks!$CH:$CH,1,0),0),"Product Code Required","NA"))))),"")</f>
        <v/>
      </c>
    </row>
    <row r="3752" spans="14:89">
      <c r="N3752" t="s">
        <v>890</v>
      </c>
      <c r="O3752" t="s">
        <v>16261</v>
      </c>
      <c r="P3752" t="s">
        <v>386</v>
      </c>
      <c r="Q3752" s="150" t="str">
        <f>IF(JRF!D3765="","",IF(IFERROR(VLOOKUP(JRF!D3765,Checks!N:P,3,0),0)="A","","Inactive account in Use"))</f>
        <v/>
      </c>
      <c r="R3752" t="str">
        <f>IFERROR(IF('Journal Template'!C4164="","",IF(IFERROR(VLOOKUP('Journal Template'!C4164,Checks!N:P,3,0),0)="A","","Inactive account in Use")),"")</f>
        <v/>
      </c>
      <c r="V3752" s="150" t="str">
        <f>IF(JRF!C3765="","",IF(IFERROR(VLOOKUP(JRF!C3765,Checks!S:U,3,0),0)="A","Entry with System fund Dept",""))</f>
        <v/>
      </c>
      <c r="W3752" t="str">
        <f>IFERROR(IF('Journal Template'!D4164="","",IF(IFERROR(VLOOKUP('Journal Template'!D4164,Checks!S:U,3,0),0)="A","Entry with System fund Dept","")),"")</f>
        <v/>
      </c>
      <c r="X3752" t="s">
        <v>16262</v>
      </c>
      <c r="Y3752" t="s">
        <v>389</v>
      </c>
      <c r="Z3752" t="s">
        <v>16263</v>
      </c>
      <c r="AA3752" t="s">
        <v>16264</v>
      </c>
      <c r="AB3752" t="s">
        <v>125</v>
      </c>
      <c r="AC3752" s="150" t="str">
        <f>IFERROR(IF(JRF!C3765="","",IF(AND(VLOOKUP(JRF!C3765,X:AA,4,0)=JRF!B3765,VLOOKUP(JRF!C3765,X:Y,2,0)="A"),"","Inactive Dept Combo Error")),"Inactive Dept Combo Error")</f>
        <v/>
      </c>
      <c r="AD3752" t="str">
        <f>IFERROR(IF('Journal Template'!D4164="","",IF(AND(VLOOKUP('Journal Template'!D4164,X:AA,4,0)='Journal Template'!A4164,VLOOKUP('Journal Template'!D4164,X:Y,2,0)="A"),"","Inactive Dept Combo Error")),"")</f>
        <v/>
      </c>
      <c r="AK3752" s="150" t="str">
        <f>IF(JRF!B3765="","",IF(JRF!B3765=IFERROR(VLOOKUP(JRF!B3765,Checks!AI:AI,1,0),0),"Entry in Branch/Satellite BU's",""))</f>
        <v/>
      </c>
      <c r="AL3752" t="str">
        <f>IFERROR(IF('Journal Template'!A4164="","",IF('Journal Template'!A4164=IFERROR(VLOOKUP('Journal Template'!A4164,Checks!AI:AI,1,0),0),"Entry in Branch/Satellite BU's","")),"")</f>
        <v/>
      </c>
      <c r="AO3752" s="171"/>
      <c r="AP3752" s="171"/>
      <c r="AQ3752" s="171"/>
      <c r="AR3752" s="171"/>
      <c r="CI3752" t="str">
        <f>IF(JRF!F3765&gt;0,"",IF(JRF!B3765="","",IF(LEFT(JRF!B3765,1)=IFERROR(VLOOKUP(LEFT(JRF!B3765,1),$CF$2:$CF$5,1,0),0),"Product Code Required",IF(JRF!C3765="","",IF(JRF!C3765=IFERROR(VLOOKUP(JRF!C3765,$CH:$CH,1,0),0),"Product Code Required","NA")))))</f>
        <v/>
      </c>
      <c r="CJ3752" t="str">
        <f>IF(JRF!AV3765&gt;0,"",IF(JRF!Q3765="","",IF(LEFT(JRF!Q3765,1)=IFERROR(VLOOKUP(LEFT(JRF!Q3765,1),$CF$2:$CF$5,1,0),0),"Product Code Required",IF(JRF!V3765="","",IF(JRF!V3765=IFERROR(VLOOKUP(JRF!V3765,$CH:$CH,1,0),0),"Product Code Required","NA")))))</f>
        <v/>
      </c>
      <c r="CK3752" t="str">
        <f>IFERROR(IF(LEN('Journal Template'!F3763)&gt;0,"",IF('Journal Template'!A3763="","",IF(LEFT('Journal Template'!A3763,1)=IFERROR(VLOOKUP(LEFT('Journal Template'!A3763,1),Checks!$CF$2:$CF$5,1,0),0),"Product Code Required",IF('Journal Template'!D3763="","",IF('Journal Template'!D3763=IFERROR(VLOOKUP('Journal Template'!D3763,Checks!$CH:$CH,1,0),0),"Product Code Required","NA"))))),"")</f>
        <v/>
      </c>
    </row>
    <row r="3753" spans="14:89">
      <c r="N3753" t="s">
        <v>901</v>
      </c>
      <c r="O3753" t="s">
        <v>16265</v>
      </c>
      <c r="P3753" t="s">
        <v>386</v>
      </c>
      <c r="Q3753" s="150" t="str">
        <f>IF(JRF!D3766="","",IF(IFERROR(VLOOKUP(JRF!D3766,Checks!N:P,3,0),0)="A","","Inactive account in Use"))</f>
        <v/>
      </c>
      <c r="R3753" t="str">
        <f>IFERROR(IF('Journal Template'!C4165="","",IF(IFERROR(VLOOKUP('Journal Template'!C4165,Checks!N:P,3,0),0)="A","","Inactive account in Use")),"")</f>
        <v/>
      </c>
      <c r="V3753" s="150" t="str">
        <f>IF(JRF!C3766="","",IF(IFERROR(VLOOKUP(JRF!C3766,Checks!S:U,3,0),0)="A","Entry with System fund Dept",""))</f>
        <v/>
      </c>
      <c r="W3753" t="str">
        <f>IFERROR(IF('Journal Template'!D4165="","",IF(IFERROR(VLOOKUP('Journal Template'!D4165,Checks!S:U,3,0),0)="A","Entry with System fund Dept","")),"")</f>
        <v/>
      </c>
      <c r="X3753" t="s">
        <v>16266</v>
      </c>
      <c r="Y3753" t="s">
        <v>389</v>
      </c>
      <c r="Z3753" t="s">
        <v>16267</v>
      </c>
      <c r="AA3753" t="s">
        <v>16268</v>
      </c>
      <c r="AB3753" t="s">
        <v>125</v>
      </c>
      <c r="AC3753" s="150" t="str">
        <f>IFERROR(IF(JRF!C3766="","",IF(AND(VLOOKUP(JRF!C3766,X:AA,4,0)=JRF!B3766,VLOOKUP(JRF!C3766,X:Y,2,0)="A"),"","Inactive Dept Combo Error")),"Inactive Dept Combo Error")</f>
        <v/>
      </c>
      <c r="AD3753" t="str">
        <f>IFERROR(IF('Journal Template'!D4165="","",IF(AND(VLOOKUP('Journal Template'!D4165,X:AA,4,0)='Journal Template'!A4165,VLOOKUP('Journal Template'!D4165,X:Y,2,0)="A"),"","Inactive Dept Combo Error")),"")</f>
        <v/>
      </c>
      <c r="AK3753" s="150" t="str">
        <f>IF(JRF!B3766="","",IF(JRF!B3766=IFERROR(VLOOKUP(JRF!B3766,Checks!AI:AI,1,0),0),"Entry in Branch/Satellite BU's",""))</f>
        <v/>
      </c>
      <c r="AL3753" t="str">
        <f>IFERROR(IF('Journal Template'!A4165="","",IF('Journal Template'!A4165=IFERROR(VLOOKUP('Journal Template'!A4165,Checks!AI:AI,1,0),0),"Entry in Branch/Satellite BU's","")),"")</f>
        <v/>
      </c>
      <c r="AO3753" s="171"/>
      <c r="AP3753" s="171"/>
      <c r="AQ3753" s="171"/>
      <c r="AR3753" s="171"/>
      <c r="CI3753" t="str">
        <f>IF(JRF!F3766&gt;0,"",IF(JRF!B3766="","",IF(LEFT(JRF!B3766,1)=IFERROR(VLOOKUP(LEFT(JRF!B3766,1),$CF$2:$CF$5,1,0),0),"Product Code Required",IF(JRF!C3766="","",IF(JRF!C3766=IFERROR(VLOOKUP(JRF!C3766,$CH:$CH,1,0),0),"Product Code Required","NA")))))</f>
        <v/>
      </c>
      <c r="CJ3753" t="str">
        <f>IF(JRF!AV3766&gt;0,"",IF(JRF!Q3766="","",IF(LEFT(JRF!Q3766,1)=IFERROR(VLOOKUP(LEFT(JRF!Q3766,1),$CF$2:$CF$5,1,0),0),"Product Code Required",IF(JRF!V3766="","",IF(JRF!V3766=IFERROR(VLOOKUP(JRF!V3766,$CH:$CH,1,0),0),"Product Code Required","NA")))))</f>
        <v/>
      </c>
      <c r="CK3753" t="str">
        <f>IFERROR(IF(LEN('Journal Template'!F3764)&gt;0,"",IF('Journal Template'!A3764="","",IF(LEFT('Journal Template'!A3764,1)=IFERROR(VLOOKUP(LEFT('Journal Template'!A3764,1),Checks!$CF$2:$CF$5,1,0),0),"Product Code Required",IF('Journal Template'!D3764="","",IF('Journal Template'!D3764=IFERROR(VLOOKUP('Journal Template'!D3764,Checks!$CH:$CH,1,0),0),"Product Code Required","NA"))))),"")</f>
        <v/>
      </c>
    </row>
    <row r="3754" spans="14:89">
      <c r="N3754" t="s">
        <v>912</v>
      </c>
      <c r="O3754" t="s">
        <v>16269</v>
      </c>
      <c r="P3754" t="s">
        <v>386</v>
      </c>
      <c r="Q3754" s="150" t="str">
        <f>IF(JRF!D3767="","",IF(IFERROR(VLOOKUP(JRF!D3767,Checks!N:P,3,0),0)="A","","Inactive account in Use"))</f>
        <v/>
      </c>
      <c r="R3754" t="str">
        <f>IFERROR(IF('Journal Template'!C4166="","",IF(IFERROR(VLOOKUP('Journal Template'!C4166,Checks!N:P,3,0),0)="A","","Inactive account in Use")),"")</f>
        <v/>
      </c>
      <c r="V3754" s="150" t="str">
        <f>IF(JRF!C3767="","",IF(IFERROR(VLOOKUP(JRF!C3767,Checks!S:U,3,0),0)="A","Entry with System fund Dept",""))</f>
        <v/>
      </c>
      <c r="W3754" t="str">
        <f>IFERROR(IF('Journal Template'!D4166="","",IF(IFERROR(VLOOKUP('Journal Template'!D4166,Checks!S:U,3,0),0)="A","Entry with System fund Dept","")),"")</f>
        <v/>
      </c>
      <c r="X3754" t="s">
        <v>16270</v>
      </c>
      <c r="Y3754" t="s">
        <v>389</v>
      </c>
      <c r="Z3754" t="s">
        <v>16271</v>
      </c>
      <c r="AA3754" t="s">
        <v>16272</v>
      </c>
      <c r="AB3754" t="s">
        <v>125</v>
      </c>
      <c r="AC3754" s="150" t="str">
        <f>IFERROR(IF(JRF!C3767="","",IF(AND(VLOOKUP(JRF!C3767,X:AA,4,0)=JRF!B3767,VLOOKUP(JRF!C3767,X:Y,2,0)="A"),"","Inactive Dept Combo Error")),"Inactive Dept Combo Error")</f>
        <v/>
      </c>
      <c r="AD3754" t="str">
        <f>IFERROR(IF('Journal Template'!D4166="","",IF(AND(VLOOKUP('Journal Template'!D4166,X:AA,4,0)='Journal Template'!A4166,VLOOKUP('Journal Template'!D4166,X:Y,2,0)="A"),"","Inactive Dept Combo Error")),"")</f>
        <v/>
      </c>
      <c r="AK3754" s="150" t="str">
        <f>IF(JRF!B3767="","",IF(JRF!B3767=IFERROR(VLOOKUP(JRF!B3767,Checks!AI:AI,1,0),0),"Entry in Branch/Satellite BU's",""))</f>
        <v/>
      </c>
      <c r="AL3754" t="str">
        <f>IFERROR(IF('Journal Template'!A4166="","",IF('Journal Template'!A4166=IFERROR(VLOOKUP('Journal Template'!A4166,Checks!AI:AI,1,0),0),"Entry in Branch/Satellite BU's","")),"")</f>
        <v/>
      </c>
      <c r="AO3754" s="171"/>
      <c r="AP3754" s="171"/>
      <c r="AQ3754" s="171"/>
      <c r="AR3754" s="171"/>
      <c r="CI3754" t="str">
        <f>IF(JRF!F3767&gt;0,"",IF(JRF!B3767="","",IF(LEFT(JRF!B3767,1)=IFERROR(VLOOKUP(LEFT(JRF!B3767,1),$CF$2:$CF$5,1,0),0),"Product Code Required",IF(JRF!C3767="","",IF(JRF!C3767=IFERROR(VLOOKUP(JRF!C3767,$CH:$CH,1,0),0),"Product Code Required","NA")))))</f>
        <v/>
      </c>
      <c r="CJ3754" t="str">
        <f>IF(JRF!AV3767&gt;0,"",IF(JRF!Q3767="","",IF(LEFT(JRF!Q3767,1)=IFERROR(VLOOKUP(LEFT(JRF!Q3767,1),$CF$2:$CF$5,1,0),0),"Product Code Required",IF(JRF!V3767="","",IF(JRF!V3767=IFERROR(VLOOKUP(JRF!V3767,$CH:$CH,1,0),0),"Product Code Required","NA")))))</f>
        <v/>
      </c>
      <c r="CK3754" t="str">
        <f>IFERROR(IF(LEN('Journal Template'!F3765)&gt;0,"",IF('Journal Template'!A3765="","",IF(LEFT('Journal Template'!A3765,1)=IFERROR(VLOOKUP(LEFT('Journal Template'!A3765,1),Checks!$CF$2:$CF$5,1,0),0),"Product Code Required",IF('Journal Template'!D3765="","",IF('Journal Template'!D3765=IFERROR(VLOOKUP('Journal Template'!D3765,Checks!$CH:$CH,1,0),0),"Product Code Required","NA"))))),"")</f>
        <v/>
      </c>
    </row>
    <row r="3755" spans="14:89">
      <c r="N3755" t="s">
        <v>922</v>
      </c>
      <c r="O3755" t="s">
        <v>16273</v>
      </c>
      <c r="P3755" t="s">
        <v>386</v>
      </c>
      <c r="Q3755" s="150" t="str">
        <f>IF(JRF!D3768="","",IF(IFERROR(VLOOKUP(JRF!D3768,Checks!N:P,3,0),0)="A","","Inactive account in Use"))</f>
        <v/>
      </c>
      <c r="R3755" t="str">
        <f>IFERROR(IF('Journal Template'!C4167="","",IF(IFERROR(VLOOKUP('Journal Template'!C4167,Checks!N:P,3,0),0)="A","","Inactive account in Use")),"")</f>
        <v/>
      </c>
      <c r="V3755" s="150" t="str">
        <f>IF(JRF!C3768="","",IF(IFERROR(VLOOKUP(JRF!C3768,Checks!S:U,3,0),0)="A","Entry with System fund Dept",""))</f>
        <v/>
      </c>
      <c r="W3755" t="str">
        <f>IFERROR(IF('Journal Template'!D4167="","",IF(IFERROR(VLOOKUP('Journal Template'!D4167,Checks!S:U,3,0),0)="A","Entry with System fund Dept","")),"")</f>
        <v/>
      </c>
      <c r="X3755" t="s">
        <v>16274</v>
      </c>
      <c r="Y3755" t="s">
        <v>389</v>
      </c>
      <c r="Z3755" t="s">
        <v>16275</v>
      </c>
      <c r="AA3755" t="s">
        <v>16276</v>
      </c>
      <c r="AB3755" t="s">
        <v>125</v>
      </c>
      <c r="AC3755" s="150" t="str">
        <f>IFERROR(IF(JRF!C3768="","",IF(AND(VLOOKUP(JRF!C3768,X:AA,4,0)=JRF!B3768,VLOOKUP(JRF!C3768,X:Y,2,0)="A"),"","Inactive Dept Combo Error")),"Inactive Dept Combo Error")</f>
        <v/>
      </c>
      <c r="AD3755" t="str">
        <f>IFERROR(IF('Journal Template'!D4167="","",IF(AND(VLOOKUP('Journal Template'!D4167,X:AA,4,0)='Journal Template'!A4167,VLOOKUP('Journal Template'!D4167,X:Y,2,0)="A"),"","Inactive Dept Combo Error")),"")</f>
        <v/>
      </c>
      <c r="AK3755" s="150" t="str">
        <f>IF(JRF!B3768="","",IF(JRF!B3768=IFERROR(VLOOKUP(JRF!B3768,Checks!AI:AI,1,0),0),"Entry in Branch/Satellite BU's",""))</f>
        <v/>
      </c>
      <c r="AL3755" t="str">
        <f>IFERROR(IF('Journal Template'!A4167="","",IF('Journal Template'!A4167=IFERROR(VLOOKUP('Journal Template'!A4167,Checks!AI:AI,1,0),0),"Entry in Branch/Satellite BU's","")),"")</f>
        <v/>
      </c>
      <c r="AO3755" s="171"/>
      <c r="AP3755" s="171"/>
      <c r="AQ3755" s="171"/>
      <c r="AR3755" s="171"/>
      <c r="CI3755" t="str">
        <f>IF(JRF!F3768&gt;0,"",IF(JRF!B3768="","",IF(LEFT(JRF!B3768,1)=IFERROR(VLOOKUP(LEFT(JRF!B3768,1),$CF$2:$CF$5,1,0),0),"Product Code Required",IF(JRF!C3768="","",IF(JRF!C3768=IFERROR(VLOOKUP(JRF!C3768,$CH:$CH,1,0),0),"Product Code Required","NA")))))</f>
        <v/>
      </c>
      <c r="CJ3755" t="str">
        <f>IF(JRF!AV3768&gt;0,"",IF(JRF!Q3768="","",IF(LEFT(JRF!Q3768,1)=IFERROR(VLOOKUP(LEFT(JRF!Q3768,1),$CF$2:$CF$5,1,0),0),"Product Code Required",IF(JRF!V3768="","",IF(JRF!V3768=IFERROR(VLOOKUP(JRF!V3768,$CH:$CH,1,0),0),"Product Code Required","NA")))))</f>
        <v/>
      </c>
      <c r="CK3755" t="str">
        <f>IFERROR(IF(LEN('Journal Template'!F3766)&gt;0,"",IF('Journal Template'!A3766="","",IF(LEFT('Journal Template'!A3766,1)=IFERROR(VLOOKUP(LEFT('Journal Template'!A3766,1),Checks!$CF$2:$CF$5,1,0),0),"Product Code Required",IF('Journal Template'!D3766="","",IF('Journal Template'!D3766=IFERROR(VLOOKUP('Journal Template'!D3766,Checks!$CH:$CH,1,0),0),"Product Code Required","NA"))))),"")</f>
        <v/>
      </c>
    </row>
    <row r="3756" spans="14:89">
      <c r="N3756" t="s">
        <v>934</v>
      </c>
      <c r="O3756" t="s">
        <v>16277</v>
      </c>
      <c r="P3756" t="s">
        <v>386</v>
      </c>
      <c r="Q3756" s="150" t="str">
        <f>IF(JRF!D3769="","",IF(IFERROR(VLOOKUP(JRF!D3769,Checks!N:P,3,0),0)="A","","Inactive account in Use"))</f>
        <v/>
      </c>
      <c r="R3756" t="str">
        <f>IFERROR(IF('Journal Template'!C4168="","",IF(IFERROR(VLOOKUP('Journal Template'!C4168,Checks!N:P,3,0),0)="A","","Inactive account in Use")),"")</f>
        <v/>
      </c>
      <c r="V3756" s="150" t="str">
        <f>IF(JRF!C3769="","",IF(IFERROR(VLOOKUP(JRF!C3769,Checks!S:U,3,0),0)="A","Entry with System fund Dept",""))</f>
        <v/>
      </c>
      <c r="W3756" t="str">
        <f>IFERROR(IF('Journal Template'!D4168="","",IF(IFERROR(VLOOKUP('Journal Template'!D4168,Checks!S:U,3,0),0)="A","Entry with System fund Dept","")),"")</f>
        <v/>
      </c>
      <c r="X3756" t="s">
        <v>16278</v>
      </c>
      <c r="Y3756" t="s">
        <v>389</v>
      </c>
      <c r="Z3756" t="s">
        <v>16279</v>
      </c>
      <c r="AA3756" t="s">
        <v>16280</v>
      </c>
      <c r="AB3756" t="s">
        <v>125</v>
      </c>
      <c r="AC3756" s="150" t="str">
        <f>IFERROR(IF(JRF!C3769="","",IF(AND(VLOOKUP(JRF!C3769,X:AA,4,0)=JRF!B3769,VLOOKUP(JRF!C3769,X:Y,2,0)="A"),"","Inactive Dept Combo Error")),"Inactive Dept Combo Error")</f>
        <v/>
      </c>
      <c r="AD3756" t="str">
        <f>IFERROR(IF('Journal Template'!D4168="","",IF(AND(VLOOKUP('Journal Template'!D4168,X:AA,4,0)='Journal Template'!A4168,VLOOKUP('Journal Template'!D4168,X:Y,2,0)="A"),"","Inactive Dept Combo Error")),"")</f>
        <v/>
      </c>
      <c r="AK3756" s="150" t="str">
        <f>IF(JRF!B3769="","",IF(JRF!B3769=IFERROR(VLOOKUP(JRF!B3769,Checks!AI:AI,1,0),0),"Entry in Branch/Satellite BU's",""))</f>
        <v/>
      </c>
      <c r="AL3756" t="str">
        <f>IFERROR(IF('Journal Template'!A4168="","",IF('Journal Template'!A4168=IFERROR(VLOOKUP('Journal Template'!A4168,Checks!AI:AI,1,0),0),"Entry in Branch/Satellite BU's","")),"")</f>
        <v/>
      </c>
      <c r="AO3756" s="171"/>
      <c r="AP3756" s="171"/>
      <c r="AQ3756" s="171"/>
      <c r="AR3756" s="171"/>
      <c r="CI3756" t="str">
        <f>IF(JRF!F3769&gt;0,"",IF(JRF!B3769="","",IF(LEFT(JRF!B3769,1)=IFERROR(VLOOKUP(LEFT(JRF!B3769,1),$CF$2:$CF$5,1,0),0),"Product Code Required",IF(JRF!C3769="","",IF(JRF!C3769=IFERROR(VLOOKUP(JRF!C3769,$CH:$CH,1,0),0),"Product Code Required","NA")))))</f>
        <v/>
      </c>
      <c r="CJ3756" t="str">
        <f>IF(JRF!AV3769&gt;0,"",IF(JRF!Q3769="","",IF(LEFT(JRF!Q3769,1)=IFERROR(VLOOKUP(LEFT(JRF!Q3769,1),$CF$2:$CF$5,1,0),0),"Product Code Required",IF(JRF!V3769="","",IF(JRF!V3769=IFERROR(VLOOKUP(JRF!V3769,$CH:$CH,1,0),0),"Product Code Required","NA")))))</f>
        <v/>
      </c>
      <c r="CK3756" t="str">
        <f>IFERROR(IF(LEN('Journal Template'!F3767)&gt;0,"",IF('Journal Template'!A3767="","",IF(LEFT('Journal Template'!A3767,1)=IFERROR(VLOOKUP(LEFT('Journal Template'!A3767,1),Checks!$CF$2:$CF$5,1,0),0),"Product Code Required",IF('Journal Template'!D3767="","",IF('Journal Template'!D3767=IFERROR(VLOOKUP('Journal Template'!D3767,Checks!$CH:$CH,1,0),0),"Product Code Required","NA"))))),"")</f>
        <v/>
      </c>
    </row>
    <row r="3757" spans="14:89">
      <c r="N3757" t="s">
        <v>947</v>
      </c>
      <c r="O3757" t="s">
        <v>16281</v>
      </c>
      <c r="P3757" t="s">
        <v>386</v>
      </c>
      <c r="Q3757" s="150" t="str">
        <f>IF(JRF!D3770="","",IF(IFERROR(VLOOKUP(JRF!D3770,Checks!N:P,3,0),0)="A","","Inactive account in Use"))</f>
        <v/>
      </c>
      <c r="R3757" t="str">
        <f>IFERROR(IF('Journal Template'!C4169="","",IF(IFERROR(VLOOKUP('Journal Template'!C4169,Checks!N:P,3,0),0)="A","","Inactive account in Use")),"")</f>
        <v/>
      </c>
      <c r="V3757" s="150" t="str">
        <f>IF(JRF!C3770="","",IF(IFERROR(VLOOKUP(JRF!C3770,Checks!S:U,3,0),0)="A","Entry with System fund Dept",""))</f>
        <v/>
      </c>
      <c r="W3757" t="str">
        <f>IFERROR(IF('Journal Template'!D4169="","",IF(IFERROR(VLOOKUP('Journal Template'!D4169,Checks!S:U,3,0),0)="A","Entry with System fund Dept","")),"")</f>
        <v/>
      </c>
      <c r="X3757" t="s">
        <v>16282</v>
      </c>
      <c r="Y3757" t="s">
        <v>386</v>
      </c>
      <c r="Z3757" t="s">
        <v>16283</v>
      </c>
      <c r="AA3757" t="s">
        <v>16284</v>
      </c>
      <c r="AB3757" t="s">
        <v>125</v>
      </c>
      <c r="AC3757" s="150" t="str">
        <f>IFERROR(IF(JRF!C3770="","",IF(AND(VLOOKUP(JRF!C3770,X:AA,4,0)=JRF!B3770,VLOOKUP(JRF!C3770,X:Y,2,0)="A"),"","Inactive Dept Combo Error")),"Inactive Dept Combo Error")</f>
        <v/>
      </c>
      <c r="AD3757" t="str">
        <f>IFERROR(IF('Journal Template'!D4169="","",IF(AND(VLOOKUP('Journal Template'!D4169,X:AA,4,0)='Journal Template'!A4169,VLOOKUP('Journal Template'!D4169,X:Y,2,0)="A"),"","Inactive Dept Combo Error")),"")</f>
        <v/>
      </c>
      <c r="AK3757" s="150" t="str">
        <f>IF(JRF!B3770="","",IF(JRF!B3770=IFERROR(VLOOKUP(JRF!B3770,Checks!AI:AI,1,0),0),"Entry in Branch/Satellite BU's",""))</f>
        <v/>
      </c>
      <c r="AL3757" t="str">
        <f>IFERROR(IF('Journal Template'!A4169="","",IF('Journal Template'!A4169=IFERROR(VLOOKUP('Journal Template'!A4169,Checks!AI:AI,1,0),0),"Entry in Branch/Satellite BU's","")),"")</f>
        <v/>
      </c>
      <c r="AO3757" s="171"/>
      <c r="AP3757" s="171"/>
      <c r="AQ3757" s="171"/>
      <c r="AR3757" s="171"/>
      <c r="CI3757" t="str">
        <f>IF(JRF!F3770&gt;0,"",IF(JRF!B3770="","",IF(LEFT(JRF!B3770,1)=IFERROR(VLOOKUP(LEFT(JRF!B3770,1),$CF$2:$CF$5,1,0),0),"Product Code Required",IF(JRF!C3770="","",IF(JRF!C3770=IFERROR(VLOOKUP(JRF!C3770,$CH:$CH,1,0),0),"Product Code Required","NA")))))</f>
        <v/>
      </c>
      <c r="CJ3757" t="str">
        <f>IF(JRF!AV3770&gt;0,"",IF(JRF!Q3770="","",IF(LEFT(JRF!Q3770,1)=IFERROR(VLOOKUP(LEFT(JRF!Q3770,1),$CF$2:$CF$5,1,0),0),"Product Code Required",IF(JRF!V3770="","",IF(JRF!V3770=IFERROR(VLOOKUP(JRF!V3770,$CH:$CH,1,0),0),"Product Code Required","NA")))))</f>
        <v/>
      </c>
      <c r="CK3757" t="str">
        <f>IFERROR(IF(LEN('Journal Template'!F3768)&gt;0,"",IF('Journal Template'!A3768="","",IF(LEFT('Journal Template'!A3768,1)=IFERROR(VLOOKUP(LEFT('Journal Template'!A3768,1),Checks!$CF$2:$CF$5,1,0),0),"Product Code Required",IF('Journal Template'!D3768="","",IF('Journal Template'!D3768=IFERROR(VLOOKUP('Journal Template'!D3768,Checks!$CH:$CH,1,0),0),"Product Code Required","NA"))))),"")</f>
        <v/>
      </c>
    </row>
    <row r="3758" spans="14:89">
      <c r="N3758" t="s">
        <v>958</v>
      </c>
      <c r="O3758" t="s">
        <v>16285</v>
      </c>
      <c r="P3758" t="s">
        <v>386</v>
      </c>
      <c r="Q3758" s="150" t="str">
        <f>IF(JRF!D3771="","",IF(IFERROR(VLOOKUP(JRF!D3771,Checks!N:P,3,0),0)="A","","Inactive account in Use"))</f>
        <v/>
      </c>
      <c r="R3758" t="str">
        <f>IFERROR(IF('Journal Template'!C4170="","",IF(IFERROR(VLOOKUP('Journal Template'!C4170,Checks!N:P,3,0),0)="A","","Inactive account in Use")),"")</f>
        <v/>
      </c>
      <c r="V3758" s="150" t="str">
        <f>IF(JRF!C3771="","",IF(IFERROR(VLOOKUP(JRF!C3771,Checks!S:U,3,0),0)="A","Entry with System fund Dept",""))</f>
        <v/>
      </c>
      <c r="W3758" t="str">
        <f>IFERROR(IF('Journal Template'!D4170="","",IF(IFERROR(VLOOKUP('Journal Template'!D4170,Checks!S:U,3,0),0)="A","Entry with System fund Dept","")),"")</f>
        <v/>
      </c>
      <c r="X3758" t="s">
        <v>16286</v>
      </c>
      <c r="Y3758" t="s">
        <v>389</v>
      </c>
      <c r="Z3758" t="s">
        <v>16287</v>
      </c>
      <c r="AA3758" t="s">
        <v>16288</v>
      </c>
      <c r="AB3758" t="s">
        <v>125</v>
      </c>
      <c r="AC3758" s="150" t="str">
        <f>IFERROR(IF(JRF!C3771="","",IF(AND(VLOOKUP(JRF!C3771,X:AA,4,0)=JRF!B3771,VLOOKUP(JRF!C3771,X:Y,2,0)="A"),"","Inactive Dept Combo Error")),"Inactive Dept Combo Error")</f>
        <v/>
      </c>
      <c r="AD3758" t="str">
        <f>IFERROR(IF('Journal Template'!D4170="","",IF(AND(VLOOKUP('Journal Template'!D4170,X:AA,4,0)='Journal Template'!A4170,VLOOKUP('Journal Template'!D4170,X:Y,2,0)="A"),"","Inactive Dept Combo Error")),"")</f>
        <v/>
      </c>
      <c r="AK3758" s="150" t="str">
        <f>IF(JRF!B3771="","",IF(JRF!B3771=IFERROR(VLOOKUP(JRF!B3771,Checks!AI:AI,1,0),0),"Entry in Branch/Satellite BU's",""))</f>
        <v/>
      </c>
      <c r="AL3758" t="str">
        <f>IFERROR(IF('Journal Template'!A4170="","",IF('Journal Template'!A4170=IFERROR(VLOOKUP('Journal Template'!A4170,Checks!AI:AI,1,0),0),"Entry in Branch/Satellite BU's","")),"")</f>
        <v/>
      </c>
      <c r="AO3758" s="171"/>
      <c r="AP3758" s="171"/>
      <c r="AQ3758" s="171"/>
      <c r="AR3758" s="171"/>
      <c r="CI3758" t="str">
        <f>IF(JRF!F3771&gt;0,"",IF(JRF!B3771="","",IF(LEFT(JRF!B3771,1)=IFERROR(VLOOKUP(LEFT(JRF!B3771,1),$CF$2:$CF$5,1,0),0),"Product Code Required",IF(JRF!C3771="","",IF(JRF!C3771=IFERROR(VLOOKUP(JRF!C3771,$CH:$CH,1,0),0),"Product Code Required","NA")))))</f>
        <v/>
      </c>
      <c r="CJ3758" t="str">
        <f>IF(JRF!AV3771&gt;0,"",IF(JRF!Q3771="","",IF(LEFT(JRF!Q3771,1)=IFERROR(VLOOKUP(LEFT(JRF!Q3771,1),$CF$2:$CF$5,1,0),0),"Product Code Required",IF(JRF!V3771="","",IF(JRF!V3771=IFERROR(VLOOKUP(JRF!V3771,$CH:$CH,1,0),0),"Product Code Required","NA")))))</f>
        <v/>
      </c>
      <c r="CK3758" t="str">
        <f>IFERROR(IF(LEN('Journal Template'!F3769)&gt;0,"",IF('Journal Template'!A3769="","",IF(LEFT('Journal Template'!A3769,1)=IFERROR(VLOOKUP(LEFT('Journal Template'!A3769,1),Checks!$CF$2:$CF$5,1,0),0),"Product Code Required",IF('Journal Template'!D3769="","",IF('Journal Template'!D3769=IFERROR(VLOOKUP('Journal Template'!D3769,Checks!$CH:$CH,1,0),0),"Product Code Required","NA"))))),"")</f>
        <v/>
      </c>
    </row>
    <row r="3759" spans="14:89">
      <c r="N3759" t="s">
        <v>968</v>
      </c>
      <c r="O3759" t="s">
        <v>16289</v>
      </c>
      <c r="P3759" t="s">
        <v>386</v>
      </c>
      <c r="Q3759" s="150" t="str">
        <f>IF(JRF!D3772="","",IF(IFERROR(VLOOKUP(JRF!D3772,Checks!N:P,3,0),0)="A","","Inactive account in Use"))</f>
        <v/>
      </c>
      <c r="R3759" t="str">
        <f>IFERROR(IF('Journal Template'!C4171="","",IF(IFERROR(VLOOKUP('Journal Template'!C4171,Checks!N:P,3,0),0)="A","","Inactive account in Use")),"")</f>
        <v/>
      </c>
      <c r="V3759" s="150" t="str">
        <f>IF(JRF!C3772="","",IF(IFERROR(VLOOKUP(JRF!C3772,Checks!S:U,3,0),0)="A","Entry with System fund Dept",""))</f>
        <v/>
      </c>
      <c r="W3759" t="str">
        <f>IFERROR(IF('Journal Template'!D4171="","",IF(IFERROR(VLOOKUP('Journal Template'!D4171,Checks!S:U,3,0),0)="A","Entry with System fund Dept","")),"")</f>
        <v/>
      </c>
      <c r="X3759" t="s">
        <v>16290</v>
      </c>
      <c r="Y3759" t="s">
        <v>389</v>
      </c>
      <c r="Z3759" t="s">
        <v>16291</v>
      </c>
      <c r="AA3759" t="s">
        <v>16292</v>
      </c>
      <c r="AB3759" t="s">
        <v>125</v>
      </c>
      <c r="AC3759" s="150" t="str">
        <f>IFERROR(IF(JRF!C3772="","",IF(AND(VLOOKUP(JRF!C3772,X:AA,4,0)=JRF!B3772,VLOOKUP(JRF!C3772,X:Y,2,0)="A"),"","Inactive Dept Combo Error")),"Inactive Dept Combo Error")</f>
        <v/>
      </c>
      <c r="AD3759" t="str">
        <f>IFERROR(IF('Journal Template'!D4171="","",IF(AND(VLOOKUP('Journal Template'!D4171,X:AA,4,0)='Journal Template'!A4171,VLOOKUP('Journal Template'!D4171,X:Y,2,0)="A"),"","Inactive Dept Combo Error")),"")</f>
        <v/>
      </c>
      <c r="AK3759" s="150" t="str">
        <f>IF(JRF!B3772="","",IF(JRF!B3772=IFERROR(VLOOKUP(JRF!B3772,Checks!AI:AI,1,0),0),"Entry in Branch/Satellite BU's",""))</f>
        <v/>
      </c>
      <c r="AL3759" t="str">
        <f>IFERROR(IF('Journal Template'!A4171="","",IF('Journal Template'!A4171=IFERROR(VLOOKUP('Journal Template'!A4171,Checks!AI:AI,1,0),0),"Entry in Branch/Satellite BU's","")),"")</f>
        <v/>
      </c>
      <c r="AO3759" s="171"/>
      <c r="AP3759" s="171"/>
      <c r="AQ3759" s="171"/>
      <c r="AR3759" s="171"/>
      <c r="CI3759" t="str">
        <f>IF(JRF!F3772&gt;0,"",IF(JRF!B3772="","",IF(LEFT(JRF!B3772,1)=IFERROR(VLOOKUP(LEFT(JRF!B3772,1),$CF$2:$CF$5,1,0),0),"Product Code Required",IF(JRF!C3772="","",IF(JRF!C3772=IFERROR(VLOOKUP(JRF!C3772,$CH:$CH,1,0),0),"Product Code Required","NA")))))</f>
        <v/>
      </c>
      <c r="CJ3759" t="str">
        <f>IF(JRF!AV3772&gt;0,"",IF(JRF!Q3772="","",IF(LEFT(JRF!Q3772,1)=IFERROR(VLOOKUP(LEFT(JRF!Q3772,1),$CF$2:$CF$5,1,0),0),"Product Code Required",IF(JRF!V3772="","",IF(JRF!V3772=IFERROR(VLOOKUP(JRF!V3772,$CH:$CH,1,0),0),"Product Code Required","NA")))))</f>
        <v/>
      </c>
      <c r="CK3759" t="str">
        <f>IFERROR(IF(LEN('Journal Template'!F3770)&gt;0,"",IF('Journal Template'!A3770="","",IF(LEFT('Journal Template'!A3770,1)=IFERROR(VLOOKUP(LEFT('Journal Template'!A3770,1),Checks!$CF$2:$CF$5,1,0),0),"Product Code Required",IF('Journal Template'!D3770="","",IF('Journal Template'!D3770=IFERROR(VLOOKUP('Journal Template'!D3770,Checks!$CH:$CH,1,0),0),"Product Code Required","NA"))))),"")</f>
        <v/>
      </c>
    </row>
    <row r="3760" spans="14:89">
      <c r="N3760" t="s">
        <v>978</v>
      </c>
      <c r="O3760" t="s">
        <v>16293</v>
      </c>
      <c r="P3760" t="s">
        <v>386</v>
      </c>
      <c r="Q3760" s="150" t="str">
        <f>IF(JRF!D3773="","",IF(IFERROR(VLOOKUP(JRF!D3773,Checks!N:P,3,0),0)="A","","Inactive account in Use"))</f>
        <v/>
      </c>
      <c r="R3760" t="str">
        <f>IFERROR(IF('Journal Template'!C4172="","",IF(IFERROR(VLOOKUP('Journal Template'!C4172,Checks!N:P,3,0),0)="A","","Inactive account in Use")),"")</f>
        <v/>
      </c>
      <c r="V3760" s="150" t="str">
        <f>IF(JRF!C3773="","",IF(IFERROR(VLOOKUP(JRF!C3773,Checks!S:U,3,0),0)="A","Entry with System fund Dept",""))</f>
        <v/>
      </c>
      <c r="W3760" t="str">
        <f>IFERROR(IF('Journal Template'!D4172="","",IF(IFERROR(VLOOKUP('Journal Template'!D4172,Checks!S:U,3,0),0)="A","Entry with System fund Dept","")),"")</f>
        <v/>
      </c>
      <c r="X3760" t="s">
        <v>16294</v>
      </c>
      <c r="Y3760" t="s">
        <v>389</v>
      </c>
      <c r="Z3760" t="s">
        <v>16295</v>
      </c>
      <c r="AA3760" t="s">
        <v>16256</v>
      </c>
      <c r="AB3760" t="s">
        <v>125</v>
      </c>
      <c r="AC3760" s="150" t="str">
        <f>IFERROR(IF(JRF!C3773="","",IF(AND(VLOOKUP(JRF!C3773,X:AA,4,0)=JRF!B3773,VLOOKUP(JRF!C3773,X:Y,2,0)="A"),"","Inactive Dept Combo Error")),"Inactive Dept Combo Error")</f>
        <v/>
      </c>
      <c r="AD3760" t="str">
        <f>IFERROR(IF('Journal Template'!D4172="","",IF(AND(VLOOKUP('Journal Template'!D4172,X:AA,4,0)='Journal Template'!A4172,VLOOKUP('Journal Template'!D4172,X:Y,2,0)="A"),"","Inactive Dept Combo Error")),"")</f>
        <v/>
      </c>
      <c r="AK3760" s="150" t="str">
        <f>IF(JRF!B3773="","",IF(JRF!B3773=IFERROR(VLOOKUP(JRF!B3773,Checks!AI:AI,1,0),0),"Entry in Branch/Satellite BU's",""))</f>
        <v/>
      </c>
      <c r="AL3760" t="str">
        <f>IFERROR(IF('Journal Template'!A4172="","",IF('Journal Template'!A4172=IFERROR(VLOOKUP('Journal Template'!A4172,Checks!AI:AI,1,0),0),"Entry in Branch/Satellite BU's","")),"")</f>
        <v/>
      </c>
      <c r="AO3760" s="171"/>
      <c r="AP3760" s="171"/>
      <c r="AQ3760" s="171"/>
      <c r="AR3760" s="171"/>
      <c r="CI3760" t="str">
        <f>IF(JRF!F3773&gt;0,"",IF(JRF!B3773="","",IF(LEFT(JRF!B3773,1)=IFERROR(VLOOKUP(LEFT(JRF!B3773,1),$CF$2:$CF$5,1,0),0),"Product Code Required",IF(JRF!C3773="","",IF(JRF!C3773=IFERROR(VLOOKUP(JRF!C3773,$CH:$CH,1,0),0),"Product Code Required","NA")))))</f>
        <v/>
      </c>
      <c r="CJ3760" t="str">
        <f>IF(JRF!AV3773&gt;0,"",IF(JRF!Q3773="","",IF(LEFT(JRF!Q3773,1)=IFERROR(VLOOKUP(LEFT(JRF!Q3773,1),$CF$2:$CF$5,1,0),0),"Product Code Required",IF(JRF!V3773="","",IF(JRF!V3773=IFERROR(VLOOKUP(JRF!V3773,$CH:$CH,1,0),0),"Product Code Required","NA")))))</f>
        <v/>
      </c>
      <c r="CK3760" t="str">
        <f>IFERROR(IF(LEN('Journal Template'!F3771)&gt;0,"",IF('Journal Template'!A3771="","",IF(LEFT('Journal Template'!A3771,1)=IFERROR(VLOOKUP(LEFT('Journal Template'!A3771,1),Checks!$CF$2:$CF$5,1,0),0),"Product Code Required",IF('Journal Template'!D3771="","",IF('Journal Template'!D3771=IFERROR(VLOOKUP('Journal Template'!D3771,Checks!$CH:$CH,1,0),0),"Product Code Required","NA"))))),"")</f>
        <v/>
      </c>
    </row>
    <row r="3761" spans="14:89">
      <c r="N3761" t="s">
        <v>988</v>
      </c>
      <c r="O3761" t="s">
        <v>16296</v>
      </c>
      <c r="P3761" t="s">
        <v>386</v>
      </c>
      <c r="Q3761" s="150" t="str">
        <f>IF(JRF!D3774="","",IF(IFERROR(VLOOKUP(JRF!D3774,Checks!N:P,3,0),0)="A","","Inactive account in Use"))</f>
        <v/>
      </c>
      <c r="R3761" t="str">
        <f>IFERROR(IF('Journal Template'!C4173="","",IF(IFERROR(VLOOKUP('Journal Template'!C4173,Checks!N:P,3,0),0)="A","","Inactive account in Use")),"")</f>
        <v/>
      </c>
      <c r="V3761" s="150" t="str">
        <f>IF(JRF!C3774="","",IF(IFERROR(VLOOKUP(JRF!C3774,Checks!S:U,3,0),0)="A","Entry with System fund Dept",""))</f>
        <v/>
      </c>
      <c r="W3761" t="str">
        <f>IFERROR(IF('Journal Template'!D4173="","",IF(IFERROR(VLOOKUP('Journal Template'!D4173,Checks!S:U,3,0),0)="A","Entry with System fund Dept","")),"")</f>
        <v/>
      </c>
      <c r="X3761" t="s">
        <v>16297</v>
      </c>
      <c r="Y3761" t="s">
        <v>389</v>
      </c>
      <c r="Z3761" t="s">
        <v>16298</v>
      </c>
      <c r="AA3761" t="s">
        <v>16299</v>
      </c>
      <c r="AB3761" t="s">
        <v>125</v>
      </c>
      <c r="AC3761" s="150" t="str">
        <f>IFERROR(IF(JRF!C3774="","",IF(AND(VLOOKUP(JRF!C3774,X:AA,4,0)=JRF!B3774,VLOOKUP(JRF!C3774,X:Y,2,0)="A"),"","Inactive Dept Combo Error")),"Inactive Dept Combo Error")</f>
        <v/>
      </c>
      <c r="AD3761" t="str">
        <f>IFERROR(IF('Journal Template'!D4173="","",IF(AND(VLOOKUP('Journal Template'!D4173,X:AA,4,0)='Journal Template'!A4173,VLOOKUP('Journal Template'!D4173,X:Y,2,0)="A"),"","Inactive Dept Combo Error")),"")</f>
        <v/>
      </c>
      <c r="AK3761" s="150" t="str">
        <f>IF(JRF!B3774="","",IF(JRF!B3774=IFERROR(VLOOKUP(JRF!B3774,Checks!AI:AI,1,0),0),"Entry in Branch/Satellite BU's",""))</f>
        <v/>
      </c>
      <c r="AL3761" t="str">
        <f>IFERROR(IF('Journal Template'!A4173="","",IF('Journal Template'!A4173=IFERROR(VLOOKUP('Journal Template'!A4173,Checks!AI:AI,1,0),0),"Entry in Branch/Satellite BU's","")),"")</f>
        <v/>
      </c>
      <c r="AO3761" s="171"/>
      <c r="AP3761" s="171"/>
      <c r="AQ3761" s="171"/>
      <c r="AR3761" s="171"/>
      <c r="CI3761" t="str">
        <f>IF(JRF!F3774&gt;0,"",IF(JRF!B3774="","",IF(LEFT(JRF!B3774,1)=IFERROR(VLOOKUP(LEFT(JRF!B3774,1),$CF$2:$CF$5,1,0),0),"Product Code Required",IF(JRF!C3774="","",IF(JRF!C3774=IFERROR(VLOOKUP(JRF!C3774,$CH:$CH,1,0),0),"Product Code Required","NA")))))</f>
        <v/>
      </c>
      <c r="CJ3761" t="str">
        <f>IF(JRF!AV3774&gt;0,"",IF(JRF!Q3774="","",IF(LEFT(JRF!Q3774,1)=IFERROR(VLOOKUP(LEFT(JRF!Q3774,1),$CF$2:$CF$5,1,0),0),"Product Code Required",IF(JRF!V3774="","",IF(JRF!V3774=IFERROR(VLOOKUP(JRF!V3774,$CH:$CH,1,0),0),"Product Code Required","NA")))))</f>
        <v/>
      </c>
      <c r="CK3761" t="str">
        <f>IFERROR(IF(LEN('Journal Template'!F3772)&gt;0,"",IF('Journal Template'!A3772="","",IF(LEFT('Journal Template'!A3772,1)=IFERROR(VLOOKUP(LEFT('Journal Template'!A3772,1),Checks!$CF$2:$CF$5,1,0),0),"Product Code Required",IF('Journal Template'!D3772="","",IF('Journal Template'!D3772=IFERROR(VLOOKUP('Journal Template'!D3772,Checks!$CH:$CH,1,0),0),"Product Code Required","NA"))))),"")</f>
        <v/>
      </c>
    </row>
    <row r="3762" spans="14:89">
      <c r="N3762" t="s">
        <v>999</v>
      </c>
      <c r="O3762" t="s">
        <v>16300</v>
      </c>
      <c r="P3762" t="s">
        <v>386</v>
      </c>
      <c r="Q3762" s="150" t="str">
        <f>IF(JRF!D3775="","",IF(IFERROR(VLOOKUP(JRF!D3775,Checks!N:P,3,0),0)="A","","Inactive account in Use"))</f>
        <v/>
      </c>
      <c r="R3762" t="str">
        <f>IFERROR(IF('Journal Template'!C4174="","",IF(IFERROR(VLOOKUP('Journal Template'!C4174,Checks!N:P,3,0),0)="A","","Inactive account in Use")),"")</f>
        <v/>
      </c>
      <c r="V3762" s="150" t="str">
        <f>IF(JRF!C3775="","",IF(IFERROR(VLOOKUP(JRF!C3775,Checks!S:U,3,0),0)="A","Entry with System fund Dept",""))</f>
        <v/>
      </c>
      <c r="W3762" t="str">
        <f>IFERROR(IF('Journal Template'!D4174="","",IF(IFERROR(VLOOKUP('Journal Template'!D4174,Checks!S:U,3,0),0)="A","Entry with System fund Dept","")),"")</f>
        <v/>
      </c>
      <c r="X3762" t="s">
        <v>16301</v>
      </c>
      <c r="Y3762" t="s">
        <v>389</v>
      </c>
      <c r="Z3762" t="s">
        <v>16302</v>
      </c>
      <c r="AA3762" t="s">
        <v>16303</v>
      </c>
      <c r="AB3762" t="s">
        <v>125</v>
      </c>
      <c r="AC3762" s="150" t="str">
        <f>IFERROR(IF(JRF!C3775="","",IF(AND(VLOOKUP(JRF!C3775,X:AA,4,0)=JRF!B3775,VLOOKUP(JRF!C3775,X:Y,2,0)="A"),"","Inactive Dept Combo Error")),"Inactive Dept Combo Error")</f>
        <v/>
      </c>
      <c r="AD3762" t="str">
        <f>IFERROR(IF('Journal Template'!D4174="","",IF(AND(VLOOKUP('Journal Template'!D4174,X:AA,4,0)='Journal Template'!A4174,VLOOKUP('Journal Template'!D4174,X:Y,2,0)="A"),"","Inactive Dept Combo Error")),"")</f>
        <v/>
      </c>
      <c r="AK3762" s="150" t="str">
        <f>IF(JRF!B3775="","",IF(JRF!B3775=IFERROR(VLOOKUP(JRF!B3775,Checks!AI:AI,1,0),0),"Entry in Branch/Satellite BU's",""))</f>
        <v/>
      </c>
      <c r="AL3762" t="str">
        <f>IFERROR(IF('Journal Template'!A4174="","",IF('Journal Template'!A4174=IFERROR(VLOOKUP('Journal Template'!A4174,Checks!AI:AI,1,0),0),"Entry in Branch/Satellite BU's","")),"")</f>
        <v/>
      </c>
      <c r="AO3762" s="171"/>
      <c r="AP3762" s="171"/>
      <c r="AQ3762" s="171"/>
      <c r="AR3762" s="171"/>
      <c r="CI3762" t="str">
        <f>IF(JRF!F3775&gt;0,"",IF(JRF!B3775="","",IF(LEFT(JRF!B3775,1)=IFERROR(VLOOKUP(LEFT(JRF!B3775,1),$CF$2:$CF$5,1,0),0),"Product Code Required",IF(JRF!C3775="","",IF(JRF!C3775=IFERROR(VLOOKUP(JRF!C3775,$CH:$CH,1,0),0),"Product Code Required","NA")))))</f>
        <v/>
      </c>
      <c r="CJ3762" t="str">
        <f>IF(JRF!AV3775&gt;0,"",IF(JRF!Q3775="","",IF(LEFT(JRF!Q3775,1)=IFERROR(VLOOKUP(LEFT(JRF!Q3775,1),$CF$2:$CF$5,1,0),0),"Product Code Required",IF(JRF!V3775="","",IF(JRF!V3775=IFERROR(VLOOKUP(JRF!V3775,$CH:$CH,1,0),0),"Product Code Required","NA")))))</f>
        <v/>
      </c>
      <c r="CK3762" t="str">
        <f>IFERROR(IF(LEN('Journal Template'!F3773)&gt;0,"",IF('Journal Template'!A3773="","",IF(LEFT('Journal Template'!A3773,1)=IFERROR(VLOOKUP(LEFT('Journal Template'!A3773,1),Checks!$CF$2:$CF$5,1,0),0),"Product Code Required",IF('Journal Template'!D3773="","",IF('Journal Template'!D3773=IFERROR(VLOOKUP('Journal Template'!D3773,Checks!$CH:$CH,1,0),0),"Product Code Required","NA"))))),"")</f>
        <v/>
      </c>
    </row>
    <row r="3763" spans="14:89">
      <c r="N3763" t="s">
        <v>16304</v>
      </c>
      <c r="O3763" t="s">
        <v>16273</v>
      </c>
      <c r="P3763" t="s">
        <v>389</v>
      </c>
      <c r="Q3763" s="150" t="str">
        <f>IF(JRF!D3776="","",IF(IFERROR(VLOOKUP(JRF!D3776,Checks!N:P,3,0),0)="A","","Inactive account in Use"))</f>
        <v/>
      </c>
      <c r="R3763" t="str">
        <f>IFERROR(IF('Journal Template'!C4175="","",IF(IFERROR(VLOOKUP('Journal Template'!C4175,Checks!N:P,3,0),0)="A","","Inactive account in Use")),"")</f>
        <v/>
      </c>
      <c r="V3763" s="150" t="str">
        <f>IF(JRF!C3776="","",IF(IFERROR(VLOOKUP(JRF!C3776,Checks!S:U,3,0),0)="A","Entry with System fund Dept",""))</f>
        <v/>
      </c>
      <c r="W3763" t="str">
        <f>IFERROR(IF('Journal Template'!D4175="","",IF(IFERROR(VLOOKUP('Journal Template'!D4175,Checks!S:U,3,0),0)="A","Entry with System fund Dept","")),"")</f>
        <v/>
      </c>
      <c r="X3763" t="s">
        <v>16305</v>
      </c>
      <c r="Y3763" t="s">
        <v>389</v>
      </c>
      <c r="Z3763" t="s">
        <v>16306</v>
      </c>
      <c r="AA3763" t="s">
        <v>16307</v>
      </c>
      <c r="AB3763" t="s">
        <v>125</v>
      </c>
      <c r="AC3763" s="150" t="str">
        <f>IFERROR(IF(JRF!C3776="","",IF(AND(VLOOKUP(JRF!C3776,X:AA,4,0)=JRF!B3776,VLOOKUP(JRF!C3776,X:Y,2,0)="A"),"","Inactive Dept Combo Error")),"Inactive Dept Combo Error")</f>
        <v/>
      </c>
      <c r="AD3763" t="str">
        <f>IFERROR(IF('Journal Template'!D4175="","",IF(AND(VLOOKUP('Journal Template'!D4175,X:AA,4,0)='Journal Template'!A4175,VLOOKUP('Journal Template'!D4175,X:Y,2,0)="A"),"","Inactive Dept Combo Error")),"")</f>
        <v/>
      </c>
      <c r="AK3763" s="150" t="str">
        <f>IF(JRF!B3776="","",IF(JRF!B3776=IFERROR(VLOOKUP(JRF!B3776,Checks!AI:AI,1,0),0),"Entry in Branch/Satellite BU's",""))</f>
        <v/>
      </c>
      <c r="AL3763" t="str">
        <f>IFERROR(IF('Journal Template'!A4175="","",IF('Journal Template'!A4175=IFERROR(VLOOKUP('Journal Template'!A4175,Checks!AI:AI,1,0),0),"Entry in Branch/Satellite BU's","")),"")</f>
        <v/>
      </c>
      <c r="AO3763" s="171"/>
      <c r="AP3763" s="171"/>
      <c r="AQ3763" s="171"/>
      <c r="AR3763" s="171"/>
      <c r="CI3763" t="str">
        <f>IF(JRF!F3776&gt;0,"",IF(JRF!B3776="","",IF(LEFT(JRF!B3776,1)=IFERROR(VLOOKUP(LEFT(JRF!B3776,1),$CF$2:$CF$5,1,0),0),"Product Code Required",IF(JRF!C3776="","",IF(JRF!C3776=IFERROR(VLOOKUP(JRF!C3776,$CH:$CH,1,0),0),"Product Code Required","NA")))))</f>
        <v/>
      </c>
      <c r="CJ3763" t="str">
        <f>IF(JRF!AV3776&gt;0,"",IF(JRF!Q3776="","",IF(LEFT(JRF!Q3776,1)=IFERROR(VLOOKUP(LEFT(JRF!Q3776,1),$CF$2:$CF$5,1,0),0),"Product Code Required",IF(JRF!V3776="","",IF(JRF!V3776=IFERROR(VLOOKUP(JRF!V3776,$CH:$CH,1,0),0),"Product Code Required","NA")))))</f>
        <v/>
      </c>
      <c r="CK3763" t="str">
        <f>IFERROR(IF(LEN('Journal Template'!F3774)&gt;0,"",IF('Journal Template'!A3774="","",IF(LEFT('Journal Template'!A3774,1)=IFERROR(VLOOKUP(LEFT('Journal Template'!A3774,1),Checks!$CF$2:$CF$5,1,0),0),"Product Code Required",IF('Journal Template'!D3774="","",IF('Journal Template'!D3774=IFERROR(VLOOKUP('Journal Template'!D3774,Checks!$CH:$CH,1,0),0),"Product Code Required","NA"))))),"")</f>
        <v/>
      </c>
    </row>
    <row r="3764" spans="14:89">
      <c r="N3764" t="s">
        <v>1010</v>
      </c>
      <c r="O3764" t="s">
        <v>16308</v>
      </c>
      <c r="P3764" t="s">
        <v>386</v>
      </c>
      <c r="Q3764" s="150" t="str">
        <f>IF(JRF!D3777="","",IF(IFERROR(VLOOKUP(JRF!D3777,Checks!N:P,3,0),0)="A","","Inactive account in Use"))</f>
        <v/>
      </c>
      <c r="R3764" t="str">
        <f>IFERROR(IF('Journal Template'!C4176="","",IF(IFERROR(VLOOKUP('Journal Template'!C4176,Checks!N:P,3,0),0)="A","","Inactive account in Use")),"")</f>
        <v/>
      </c>
      <c r="V3764" s="150" t="str">
        <f>IF(JRF!C3777="","",IF(IFERROR(VLOOKUP(JRF!C3777,Checks!S:U,3,0),0)="A","Entry with System fund Dept",""))</f>
        <v/>
      </c>
      <c r="W3764" t="str">
        <f>IFERROR(IF('Journal Template'!D4176="","",IF(IFERROR(VLOOKUP('Journal Template'!D4176,Checks!S:U,3,0),0)="A","Entry with System fund Dept","")),"")</f>
        <v/>
      </c>
      <c r="X3764" t="s">
        <v>16309</v>
      </c>
      <c r="Y3764" t="s">
        <v>389</v>
      </c>
      <c r="Z3764" t="s">
        <v>16310</v>
      </c>
      <c r="AA3764" t="s">
        <v>16311</v>
      </c>
      <c r="AB3764" t="s">
        <v>125</v>
      </c>
      <c r="AC3764" s="150" t="str">
        <f>IFERROR(IF(JRF!C3777="","",IF(AND(VLOOKUP(JRF!C3777,X:AA,4,0)=JRF!B3777,VLOOKUP(JRF!C3777,X:Y,2,0)="A"),"","Inactive Dept Combo Error")),"Inactive Dept Combo Error")</f>
        <v/>
      </c>
      <c r="AD3764" t="str">
        <f>IFERROR(IF('Journal Template'!D4176="","",IF(AND(VLOOKUP('Journal Template'!D4176,X:AA,4,0)='Journal Template'!A4176,VLOOKUP('Journal Template'!D4176,X:Y,2,0)="A"),"","Inactive Dept Combo Error")),"")</f>
        <v/>
      </c>
      <c r="AK3764" s="150" t="str">
        <f>IF(JRF!B3777="","",IF(JRF!B3777=IFERROR(VLOOKUP(JRF!B3777,Checks!AI:AI,1,0),0),"Entry in Branch/Satellite BU's",""))</f>
        <v/>
      </c>
      <c r="AL3764" t="str">
        <f>IFERROR(IF('Journal Template'!A4176="","",IF('Journal Template'!A4176=IFERROR(VLOOKUP('Journal Template'!A4176,Checks!AI:AI,1,0),0),"Entry in Branch/Satellite BU's","")),"")</f>
        <v/>
      </c>
      <c r="AO3764" s="171"/>
      <c r="AP3764" s="171"/>
      <c r="AQ3764" s="171"/>
      <c r="AR3764" s="171"/>
      <c r="CI3764" t="str">
        <f>IF(JRF!F3777&gt;0,"",IF(JRF!B3777="","",IF(LEFT(JRF!B3777,1)=IFERROR(VLOOKUP(LEFT(JRF!B3777,1),$CF$2:$CF$5,1,0),0),"Product Code Required",IF(JRF!C3777="","",IF(JRF!C3777=IFERROR(VLOOKUP(JRF!C3777,$CH:$CH,1,0),0),"Product Code Required","NA")))))</f>
        <v/>
      </c>
      <c r="CJ3764" t="str">
        <f>IF(JRF!AV3777&gt;0,"",IF(JRF!Q3777="","",IF(LEFT(JRF!Q3777,1)=IFERROR(VLOOKUP(LEFT(JRF!Q3777,1),$CF$2:$CF$5,1,0),0),"Product Code Required",IF(JRF!V3777="","",IF(JRF!V3777=IFERROR(VLOOKUP(JRF!V3777,$CH:$CH,1,0),0),"Product Code Required","NA")))))</f>
        <v/>
      </c>
      <c r="CK3764" t="str">
        <f>IFERROR(IF(LEN('Journal Template'!F3775)&gt;0,"",IF('Journal Template'!A3775="","",IF(LEFT('Journal Template'!A3775,1)=IFERROR(VLOOKUP(LEFT('Journal Template'!A3775,1),Checks!$CF$2:$CF$5,1,0),0),"Product Code Required",IF('Journal Template'!D3775="","",IF('Journal Template'!D3775=IFERROR(VLOOKUP('Journal Template'!D3775,Checks!$CH:$CH,1,0),0),"Product Code Required","NA"))))),"")</f>
        <v/>
      </c>
    </row>
    <row r="3765" spans="14:89">
      <c r="N3765" t="s">
        <v>1021</v>
      </c>
      <c r="O3765" t="s">
        <v>16312</v>
      </c>
      <c r="P3765" t="s">
        <v>386</v>
      </c>
      <c r="Q3765" s="150" t="str">
        <f>IF(JRF!D3778="","",IF(IFERROR(VLOOKUP(JRF!D3778,Checks!N:P,3,0),0)="A","","Inactive account in Use"))</f>
        <v/>
      </c>
      <c r="R3765" t="str">
        <f>IFERROR(IF('Journal Template'!C4177="","",IF(IFERROR(VLOOKUP('Journal Template'!C4177,Checks!N:P,3,0),0)="A","","Inactive account in Use")),"")</f>
        <v/>
      </c>
      <c r="V3765" s="150" t="str">
        <f>IF(JRF!C3778="","",IF(IFERROR(VLOOKUP(JRF!C3778,Checks!S:U,3,0),0)="A","Entry with System fund Dept",""))</f>
        <v/>
      </c>
      <c r="W3765" t="str">
        <f>IFERROR(IF('Journal Template'!D4177="","",IF(IFERROR(VLOOKUP('Journal Template'!D4177,Checks!S:U,3,0),0)="A","Entry with System fund Dept","")),"")</f>
        <v/>
      </c>
      <c r="X3765" t="s">
        <v>16313</v>
      </c>
      <c r="Y3765" t="s">
        <v>389</v>
      </c>
      <c r="Z3765" t="s">
        <v>16314</v>
      </c>
      <c r="AA3765" t="s">
        <v>16315</v>
      </c>
      <c r="AB3765" t="s">
        <v>125</v>
      </c>
      <c r="AC3765" s="150" t="str">
        <f>IFERROR(IF(JRF!C3778="","",IF(AND(VLOOKUP(JRF!C3778,X:AA,4,0)=JRF!B3778,VLOOKUP(JRF!C3778,X:Y,2,0)="A"),"","Inactive Dept Combo Error")),"Inactive Dept Combo Error")</f>
        <v/>
      </c>
      <c r="AD3765" t="str">
        <f>IFERROR(IF('Journal Template'!D4177="","",IF(AND(VLOOKUP('Journal Template'!D4177,X:AA,4,0)='Journal Template'!A4177,VLOOKUP('Journal Template'!D4177,X:Y,2,0)="A"),"","Inactive Dept Combo Error")),"")</f>
        <v/>
      </c>
      <c r="AK3765" s="150" t="str">
        <f>IF(JRF!B3778="","",IF(JRF!B3778=IFERROR(VLOOKUP(JRF!B3778,Checks!AI:AI,1,0),0),"Entry in Branch/Satellite BU's",""))</f>
        <v/>
      </c>
      <c r="AL3765" t="str">
        <f>IFERROR(IF('Journal Template'!A4177="","",IF('Journal Template'!A4177=IFERROR(VLOOKUP('Journal Template'!A4177,Checks!AI:AI,1,0),0),"Entry in Branch/Satellite BU's","")),"")</f>
        <v/>
      </c>
      <c r="AO3765" s="171"/>
      <c r="AP3765" s="171"/>
      <c r="AQ3765" s="171"/>
      <c r="AR3765" s="171"/>
      <c r="CI3765" t="str">
        <f>IF(JRF!F3778&gt;0,"",IF(JRF!B3778="","",IF(LEFT(JRF!B3778,1)=IFERROR(VLOOKUP(LEFT(JRF!B3778,1),$CF$2:$CF$5,1,0),0),"Product Code Required",IF(JRF!C3778="","",IF(JRF!C3778=IFERROR(VLOOKUP(JRF!C3778,$CH:$CH,1,0),0),"Product Code Required","NA")))))</f>
        <v/>
      </c>
      <c r="CJ3765" t="str">
        <f>IF(JRF!AV3778&gt;0,"",IF(JRF!Q3778="","",IF(LEFT(JRF!Q3778,1)=IFERROR(VLOOKUP(LEFT(JRF!Q3778,1),$CF$2:$CF$5,1,0),0),"Product Code Required",IF(JRF!V3778="","",IF(JRF!V3778=IFERROR(VLOOKUP(JRF!V3778,$CH:$CH,1,0),0),"Product Code Required","NA")))))</f>
        <v/>
      </c>
      <c r="CK3765" t="str">
        <f>IFERROR(IF(LEN('Journal Template'!F3776)&gt;0,"",IF('Journal Template'!A3776="","",IF(LEFT('Journal Template'!A3776,1)=IFERROR(VLOOKUP(LEFT('Journal Template'!A3776,1),Checks!$CF$2:$CF$5,1,0),0),"Product Code Required",IF('Journal Template'!D3776="","",IF('Journal Template'!D3776=IFERROR(VLOOKUP('Journal Template'!D3776,Checks!$CH:$CH,1,0),0),"Product Code Required","NA"))))),"")</f>
        <v/>
      </c>
    </row>
    <row r="3766" spans="14:89">
      <c r="N3766" t="s">
        <v>1031</v>
      </c>
      <c r="O3766" t="s">
        <v>16316</v>
      </c>
      <c r="P3766" t="s">
        <v>386</v>
      </c>
      <c r="Q3766" s="150" t="str">
        <f>IF(JRF!D3779="","",IF(IFERROR(VLOOKUP(JRF!D3779,Checks!N:P,3,0),0)="A","","Inactive account in Use"))</f>
        <v/>
      </c>
      <c r="R3766" t="str">
        <f>IFERROR(IF('Journal Template'!C4178="","",IF(IFERROR(VLOOKUP('Journal Template'!C4178,Checks!N:P,3,0),0)="A","","Inactive account in Use")),"")</f>
        <v/>
      </c>
      <c r="V3766" s="150" t="str">
        <f>IF(JRF!C3779="","",IF(IFERROR(VLOOKUP(JRF!C3779,Checks!S:U,3,0),0)="A","Entry with System fund Dept",""))</f>
        <v/>
      </c>
      <c r="W3766" t="str">
        <f>IFERROR(IF('Journal Template'!D4178="","",IF(IFERROR(VLOOKUP('Journal Template'!D4178,Checks!S:U,3,0),0)="A","Entry with System fund Dept","")),"")</f>
        <v/>
      </c>
      <c r="X3766" t="s">
        <v>16317</v>
      </c>
      <c r="Y3766" t="s">
        <v>386</v>
      </c>
      <c r="Z3766" t="s">
        <v>16318</v>
      </c>
      <c r="AA3766" t="s">
        <v>16235</v>
      </c>
      <c r="AB3766" t="s">
        <v>125</v>
      </c>
      <c r="AC3766" s="150" t="str">
        <f>IFERROR(IF(JRF!C3779="","",IF(AND(VLOOKUP(JRF!C3779,X:AA,4,0)=JRF!B3779,VLOOKUP(JRF!C3779,X:Y,2,0)="A"),"","Inactive Dept Combo Error")),"Inactive Dept Combo Error")</f>
        <v/>
      </c>
      <c r="AD3766" t="str">
        <f>IFERROR(IF('Journal Template'!D4178="","",IF(AND(VLOOKUP('Journal Template'!D4178,X:AA,4,0)='Journal Template'!A4178,VLOOKUP('Journal Template'!D4178,X:Y,2,0)="A"),"","Inactive Dept Combo Error")),"")</f>
        <v/>
      </c>
      <c r="AK3766" s="150" t="str">
        <f>IF(JRF!B3779="","",IF(JRF!B3779=IFERROR(VLOOKUP(JRF!B3779,Checks!AI:AI,1,0),0),"Entry in Branch/Satellite BU's",""))</f>
        <v/>
      </c>
      <c r="AL3766" t="str">
        <f>IFERROR(IF('Journal Template'!A4178="","",IF('Journal Template'!A4178=IFERROR(VLOOKUP('Journal Template'!A4178,Checks!AI:AI,1,0),0),"Entry in Branch/Satellite BU's","")),"")</f>
        <v/>
      </c>
      <c r="AO3766" s="171"/>
      <c r="AP3766" s="171"/>
      <c r="AQ3766" s="171"/>
      <c r="AR3766" s="171"/>
      <c r="CI3766" t="str">
        <f>IF(JRF!F3779&gt;0,"",IF(JRF!B3779="","",IF(LEFT(JRF!B3779,1)=IFERROR(VLOOKUP(LEFT(JRF!B3779,1),$CF$2:$CF$5,1,0),0),"Product Code Required",IF(JRF!C3779="","",IF(JRF!C3779=IFERROR(VLOOKUP(JRF!C3779,$CH:$CH,1,0),0),"Product Code Required","NA")))))</f>
        <v/>
      </c>
      <c r="CJ3766" t="str">
        <f>IF(JRF!AV3779&gt;0,"",IF(JRF!Q3779="","",IF(LEFT(JRF!Q3779,1)=IFERROR(VLOOKUP(LEFT(JRF!Q3779,1),$CF$2:$CF$5,1,0),0),"Product Code Required",IF(JRF!V3779="","",IF(JRF!V3779=IFERROR(VLOOKUP(JRF!V3779,$CH:$CH,1,0),0),"Product Code Required","NA")))))</f>
        <v/>
      </c>
      <c r="CK3766" t="str">
        <f>IFERROR(IF(LEN('Journal Template'!F3777)&gt;0,"",IF('Journal Template'!A3777="","",IF(LEFT('Journal Template'!A3777,1)=IFERROR(VLOOKUP(LEFT('Journal Template'!A3777,1),Checks!$CF$2:$CF$5,1,0),0),"Product Code Required",IF('Journal Template'!D3777="","",IF('Journal Template'!D3777=IFERROR(VLOOKUP('Journal Template'!D3777,Checks!$CH:$CH,1,0),0),"Product Code Required","NA"))))),"")</f>
        <v/>
      </c>
    </row>
    <row r="3767" spans="14:89">
      <c r="N3767" t="s">
        <v>1042</v>
      </c>
      <c r="O3767" t="s">
        <v>16319</v>
      </c>
      <c r="P3767" t="s">
        <v>386</v>
      </c>
      <c r="Q3767" s="150" t="str">
        <f>IF(JRF!D3780="","",IF(IFERROR(VLOOKUP(JRF!D3780,Checks!N:P,3,0),0)="A","","Inactive account in Use"))</f>
        <v/>
      </c>
      <c r="R3767" t="str">
        <f>IFERROR(IF('Journal Template'!C4179="","",IF(IFERROR(VLOOKUP('Journal Template'!C4179,Checks!N:P,3,0),0)="A","","Inactive account in Use")),"")</f>
        <v/>
      </c>
      <c r="V3767" s="150" t="str">
        <f>IF(JRF!C3780="","",IF(IFERROR(VLOOKUP(JRF!C3780,Checks!S:U,3,0),0)="A","Entry with System fund Dept",""))</f>
        <v/>
      </c>
      <c r="W3767" t="str">
        <f>IFERROR(IF('Journal Template'!D4179="","",IF(IFERROR(VLOOKUP('Journal Template'!D4179,Checks!S:U,3,0),0)="A","Entry with System fund Dept","")),"")</f>
        <v/>
      </c>
      <c r="X3767" t="s">
        <v>16320</v>
      </c>
      <c r="Y3767" t="s">
        <v>389</v>
      </c>
      <c r="Z3767" t="s">
        <v>16321</v>
      </c>
      <c r="AA3767" t="s">
        <v>16322</v>
      </c>
      <c r="AB3767" t="s">
        <v>125</v>
      </c>
      <c r="AC3767" s="150" t="str">
        <f>IFERROR(IF(JRF!C3780="","",IF(AND(VLOOKUP(JRF!C3780,X:AA,4,0)=JRF!B3780,VLOOKUP(JRF!C3780,X:Y,2,0)="A"),"","Inactive Dept Combo Error")),"Inactive Dept Combo Error")</f>
        <v/>
      </c>
      <c r="AD3767" t="str">
        <f>IFERROR(IF('Journal Template'!D4179="","",IF(AND(VLOOKUP('Journal Template'!D4179,X:AA,4,0)='Journal Template'!A4179,VLOOKUP('Journal Template'!D4179,X:Y,2,0)="A"),"","Inactive Dept Combo Error")),"")</f>
        <v/>
      </c>
      <c r="AK3767" s="150" t="str">
        <f>IF(JRF!B3780="","",IF(JRF!B3780=IFERROR(VLOOKUP(JRF!B3780,Checks!AI:AI,1,0),0),"Entry in Branch/Satellite BU's",""))</f>
        <v/>
      </c>
      <c r="AL3767" t="str">
        <f>IFERROR(IF('Journal Template'!A4179="","",IF('Journal Template'!A4179=IFERROR(VLOOKUP('Journal Template'!A4179,Checks!AI:AI,1,0),0),"Entry in Branch/Satellite BU's","")),"")</f>
        <v/>
      </c>
      <c r="AO3767" s="171"/>
      <c r="AP3767" s="171"/>
      <c r="AQ3767" s="171"/>
      <c r="AR3767" s="171"/>
      <c r="CI3767" t="str">
        <f>IF(JRF!F3780&gt;0,"",IF(JRF!B3780="","",IF(LEFT(JRF!B3780,1)=IFERROR(VLOOKUP(LEFT(JRF!B3780,1),$CF$2:$CF$5,1,0),0),"Product Code Required",IF(JRF!C3780="","",IF(JRF!C3780=IFERROR(VLOOKUP(JRF!C3780,$CH:$CH,1,0),0),"Product Code Required","NA")))))</f>
        <v/>
      </c>
      <c r="CJ3767" t="str">
        <f>IF(JRF!AV3780&gt;0,"",IF(JRF!Q3780="","",IF(LEFT(JRF!Q3780,1)=IFERROR(VLOOKUP(LEFT(JRF!Q3780,1),$CF$2:$CF$5,1,0),0),"Product Code Required",IF(JRF!V3780="","",IF(JRF!V3780=IFERROR(VLOOKUP(JRF!V3780,$CH:$CH,1,0),0),"Product Code Required","NA")))))</f>
        <v/>
      </c>
      <c r="CK3767" t="str">
        <f>IFERROR(IF(LEN('Journal Template'!F3778)&gt;0,"",IF('Journal Template'!A3778="","",IF(LEFT('Journal Template'!A3778,1)=IFERROR(VLOOKUP(LEFT('Journal Template'!A3778,1),Checks!$CF$2:$CF$5,1,0),0),"Product Code Required",IF('Journal Template'!D3778="","",IF('Journal Template'!D3778=IFERROR(VLOOKUP('Journal Template'!D3778,Checks!$CH:$CH,1,0),0),"Product Code Required","NA"))))),"")</f>
        <v/>
      </c>
    </row>
    <row r="3768" spans="14:89">
      <c r="N3768" t="s">
        <v>1054</v>
      </c>
      <c r="O3768" t="s">
        <v>16323</v>
      </c>
      <c r="P3768" t="s">
        <v>386</v>
      </c>
      <c r="Q3768" s="150" t="str">
        <f>IF(JRF!D3781="","",IF(IFERROR(VLOOKUP(JRF!D3781,Checks!N:P,3,0),0)="A","","Inactive account in Use"))</f>
        <v/>
      </c>
      <c r="R3768" t="str">
        <f>IFERROR(IF('Journal Template'!C4180="","",IF(IFERROR(VLOOKUP('Journal Template'!C4180,Checks!N:P,3,0),0)="A","","Inactive account in Use")),"")</f>
        <v/>
      </c>
      <c r="V3768" s="150" t="str">
        <f>IF(JRF!C3781="","",IF(IFERROR(VLOOKUP(JRF!C3781,Checks!S:U,3,0),0)="A","Entry with System fund Dept",""))</f>
        <v/>
      </c>
      <c r="W3768" t="str">
        <f>IFERROR(IF('Journal Template'!D4180="","",IF(IFERROR(VLOOKUP('Journal Template'!D4180,Checks!S:U,3,0),0)="A","Entry with System fund Dept","")),"")</f>
        <v/>
      </c>
      <c r="X3768" t="s">
        <v>16324</v>
      </c>
      <c r="Y3768" t="s">
        <v>386</v>
      </c>
      <c r="Z3768" t="s">
        <v>16325</v>
      </c>
      <c r="AA3768" t="s">
        <v>16326</v>
      </c>
      <c r="AB3768" t="s">
        <v>125</v>
      </c>
      <c r="AC3768" s="150" t="str">
        <f>IFERROR(IF(JRF!C3781="","",IF(AND(VLOOKUP(JRF!C3781,X:AA,4,0)=JRF!B3781,VLOOKUP(JRF!C3781,X:Y,2,0)="A"),"","Inactive Dept Combo Error")),"Inactive Dept Combo Error")</f>
        <v/>
      </c>
      <c r="AD3768" t="str">
        <f>IFERROR(IF('Journal Template'!D4180="","",IF(AND(VLOOKUP('Journal Template'!D4180,X:AA,4,0)='Journal Template'!A4180,VLOOKUP('Journal Template'!D4180,X:Y,2,0)="A"),"","Inactive Dept Combo Error")),"")</f>
        <v/>
      </c>
      <c r="AK3768" s="150" t="str">
        <f>IF(JRF!B3781="","",IF(JRF!B3781=IFERROR(VLOOKUP(JRF!B3781,Checks!AI:AI,1,0),0),"Entry in Branch/Satellite BU's",""))</f>
        <v/>
      </c>
      <c r="AL3768" t="str">
        <f>IFERROR(IF('Journal Template'!A4180="","",IF('Journal Template'!A4180=IFERROR(VLOOKUP('Journal Template'!A4180,Checks!AI:AI,1,0),0),"Entry in Branch/Satellite BU's","")),"")</f>
        <v/>
      </c>
      <c r="AO3768" s="171"/>
      <c r="AP3768" s="171"/>
      <c r="AQ3768" s="171"/>
      <c r="AR3768" s="171"/>
      <c r="CI3768" t="str">
        <f>IF(JRF!F3781&gt;0,"",IF(JRF!B3781="","",IF(LEFT(JRF!B3781,1)=IFERROR(VLOOKUP(LEFT(JRF!B3781,1),$CF$2:$CF$5,1,0),0),"Product Code Required",IF(JRF!C3781="","",IF(JRF!C3781=IFERROR(VLOOKUP(JRF!C3781,$CH:$CH,1,0),0),"Product Code Required","NA")))))</f>
        <v/>
      </c>
      <c r="CJ3768" t="str">
        <f>IF(JRF!AV3781&gt;0,"",IF(JRF!Q3781="","",IF(LEFT(JRF!Q3781,1)=IFERROR(VLOOKUP(LEFT(JRF!Q3781,1),$CF$2:$CF$5,1,0),0),"Product Code Required",IF(JRF!V3781="","",IF(JRF!V3781=IFERROR(VLOOKUP(JRF!V3781,$CH:$CH,1,0),0),"Product Code Required","NA")))))</f>
        <v/>
      </c>
      <c r="CK3768" t="str">
        <f>IFERROR(IF(LEN('Journal Template'!F3779)&gt;0,"",IF('Journal Template'!A3779="","",IF(LEFT('Journal Template'!A3779,1)=IFERROR(VLOOKUP(LEFT('Journal Template'!A3779,1),Checks!$CF$2:$CF$5,1,0),0),"Product Code Required",IF('Journal Template'!D3779="","",IF('Journal Template'!D3779=IFERROR(VLOOKUP('Journal Template'!D3779,Checks!$CH:$CH,1,0),0),"Product Code Required","NA"))))),"")</f>
        <v/>
      </c>
    </row>
    <row r="3769" spans="14:89">
      <c r="N3769" t="s">
        <v>1065</v>
      </c>
      <c r="O3769" t="s">
        <v>16327</v>
      </c>
      <c r="P3769" t="s">
        <v>386</v>
      </c>
      <c r="Q3769" s="150" t="str">
        <f>IF(JRF!D3782="","",IF(IFERROR(VLOOKUP(JRF!D3782,Checks!N:P,3,0),0)="A","","Inactive account in Use"))</f>
        <v/>
      </c>
      <c r="R3769" t="str">
        <f>IFERROR(IF('Journal Template'!C4181="","",IF(IFERROR(VLOOKUP('Journal Template'!C4181,Checks!N:P,3,0),0)="A","","Inactive account in Use")),"")</f>
        <v/>
      </c>
      <c r="V3769" s="150" t="str">
        <f>IF(JRF!C3782="","",IF(IFERROR(VLOOKUP(JRF!C3782,Checks!S:U,3,0),0)="A","Entry with System fund Dept",""))</f>
        <v/>
      </c>
      <c r="W3769" t="str">
        <f>IFERROR(IF('Journal Template'!D4181="","",IF(IFERROR(VLOOKUP('Journal Template'!D4181,Checks!S:U,3,0),0)="A","Entry with System fund Dept","")),"")</f>
        <v/>
      </c>
      <c r="X3769" t="s">
        <v>16328</v>
      </c>
      <c r="Y3769" t="s">
        <v>386</v>
      </c>
      <c r="Z3769" t="s">
        <v>16329</v>
      </c>
      <c r="AA3769" t="s">
        <v>16330</v>
      </c>
      <c r="AB3769" t="s">
        <v>1769</v>
      </c>
      <c r="AC3769" s="150" t="str">
        <f>IFERROR(IF(JRF!C3782="","",IF(AND(VLOOKUP(JRF!C3782,X:AA,4,0)=JRF!B3782,VLOOKUP(JRF!C3782,X:Y,2,0)="A"),"","Inactive Dept Combo Error")),"Inactive Dept Combo Error")</f>
        <v/>
      </c>
      <c r="AD3769" t="str">
        <f>IFERROR(IF('Journal Template'!D4181="","",IF(AND(VLOOKUP('Journal Template'!D4181,X:AA,4,0)='Journal Template'!A4181,VLOOKUP('Journal Template'!D4181,X:Y,2,0)="A"),"","Inactive Dept Combo Error")),"")</f>
        <v/>
      </c>
      <c r="AK3769" s="150" t="str">
        <f>IF(JRF!B3782="","",IF(JRF!B3782=IFERROR(VLOOKUP(JRF!B3782,Checks!AI:AI,1,0),0),"Entry in Branch/Satellite BU's",""))</f>
        <v/>
      </c>
      <c r="AL3769" t="str">
        <f>IFERROR(IF('Journal Template'!A4181="","",IF('Journal Template'!A4181=IFERROR(VLOOKUP('Journal Template'!A4181,Checks!AI:AI,1,0),0),"Entry in Branch/Satellite BU's","")),"")</f>
        <v/>
      </c>
      <c r="AO3769" s="171"/>
      <c r="AP3769" s="171"/>
      <c r="AQ3769" s="171"/>
      <c r="AR3769" s="171"/>
      <c r="CI3769" t="str">
        <f>IF(JRF!F3782&gt;0,"",IF(JRF!B3782="","",IF(LEFT(JRF!B3782,1)=IFERROR(VLOOKUP(LEFT(JRF!B3782,1),$CF$2:$CF$5,1,0),0),"Product Code Required",IF(JRF!C3782="","",IF(JRF!C3782=IFERROR(VLOOKUP(JRF!C3782,$CH:$CH,1,0),0),"Product Code Required","NA")))))</f>
        <v/>
      </c>
      <c r="CJ3769" t="str">
        <f>IF(JRF!AV3782&gt;0,"",IF(JRF!Q3782="","",IF(LEFT(JRF!Q3782,1)=IFERROR(VLOOKUP(LEFT(JRF!Q3782,1),$CF$2:$CF$5,1,0),0),"Product Code Required",IF(JRF!V3782="","",IF(JRF!V3782=IFERROR(VLOOKUP(JRF!V3782,$CH:$CH,1,0),0),"Product Code Required","NA")))))</f>
        <v/>
      </c>
      <c r="CK3769" t="str">
        <f>IFERROR(IF(LEN('Journal Template'!F3780)&gt;0,"",IF('Journal Template'!A3780="","",IF(LEFT('Journal Template'!A3780,1)=IFERROR(VLOOKUP(LEFT('Journal Template'!A3780,1),Checks!$CF$2:$CF$5,1,0),0),"Product Code Required",IF('Journal Template'!D3780="","",IF('Journal Template'!D3780=IFERROR(VLOOKUP('Journal Template'!D3780,Checks!$CH:$CH,1,0),0),"Product Code Required","NA"))))),"")</f>
        <v/>
      </c>
    </row>
    <row r="3770" spans="14:89">
      <c r="N3770" t="s">
        <v>1075</v>
      </c>
      <c r="O3770" t="s">
        <v>16331</v>
      </c>
      <c r="P3770" t="s">
        <v>386</v>
      </c>
      <c r="Q3770" s="150" t="str">
        <f>IF(JRF!D3783="","",IF(IFERROR(VLOOKUP(JRF!D3783,Checks!N:P,3,0),0)="A","","Inactive account in Use"))</f>
        <v/>
      </c>
      <c r="R3770" t="str">
        <f>IFERROR(IF('Journal Template'!C4182="","",IF(IFERROR(VLOOKUP('Journal Template'!C4182,Checks!N:P,3,0),0)="A","","Inactive account in Use")),"")</f>
        <v/>
      </c>
      <c r="V3770" s="150" t="str">
        <f>IF(JRF!C3783="","",IF(IFERROR(VLOOKUP(JRF!C3783,Checks!S:U,3,0),0)="A","Entry with System fund Dept",""))</f>
        <v/>
      </c>
      <c r="W3770" t="str">
        <f>IFERROR(IF('Journal Template'!D4182="","",IF(IFERROR(VLOOKUP('Journal Template'!D4182,Checks!S:U,3,0),0)="A","Entry with System fund Dept","")),"")</f>
        <v/>
      </c>
      <c r="X3770" t="s">
        <v>16332</v>
      </c>
      <c r="Y3770" t="s">
        <v>389</v>
      </c>
      <c r="Z3770" t="s">
        <v>16333</v>
      </c>
      <c r="AA3770" t="s">
        <v>505</v>
      </c>
      <c r="AB3770" t="s">
        <v>125</v>
      </c>
      <c r="AC3770" s="150" t="str">
        <f>IFERROR(IF(JRF!C3783="","",IF(AND(VLOOKUP(JRF!C3783,X:AA,4,0)=JRF!B3783,VLOOKUP(JRF!C3783,X:Y,2,0)="A"),"","Inactive Dept Combo Error")),"Inactive Dept Combo Error")</f>
        <v/>
      </c>
      <c r="AD3770" t="str">
        <f>IFERROR(IF('Journal Template'!D4182="","",IF(AND(VLOOKUP('Journal Template'!D4182,X:AA,4,0)='Journal Template'!A4182,VLOOKUP('Journal Template'!D4182,X:Y,2,0)="A"),"","Inactive Dept Combo Error")),"")</f>
        <v/>
      </c>
      <c r="AK3770" s="150" t="str">
        <f>IF(JRF!B3783="","",IF(JRF!B3783=IFERROR(VLOOKUP(JRF!B3783,Checks!AI:AI,1,0),0),"Entry in Branch/Satellite BU's",""))</f>
        <v/>
      </c>
      <c r="AL3770" t="str">
        <f>IFERROR(IF('Journal Template'!A4182="","",IF('Journal Template'!A4182=IFERROR(VLOOKUP('Journal Template'!A4182,Checks!AI:AI,1,0),0),"Entry in Branch/Satellite BU's","")),"")</f>
        <v/>
      </c>
      <c r="AO3770" s="171"/>
      <c r="AP3770" s="171"/>
      <c r="AQ3770" s="171"/>
      <c r="AR3770" s="171"/>
      <c r="CI3770" t="str">
        <f>IF(JRF!F3783&gt;0,"",IF(JRF!B3783="","",IF(LEFT(JRF!B3783,1)=IFERROR(VLOOKUP(LEFT(JRF!B3783,1),$CF$2:$CF$5,1,0),0),"Product Code Required",IF(JRF!C3783="","",IF(JRF!C3783=IFERROR(VLOOKUP(JRF!C3783,$CH:$CH,1,0),0),"Product Code Required","NA")))))</f>
        <v/>
      </c>
      <c r="CJ3770" t="str">
        <f>IF(JRF!AV3783&gt;0,"",IF(JRF!Q3783="","",IF(LEFT(JRF!Q3783,1)=IFERROR(VLOOKUP(LEFT(JRF!Q3783,1),$CF$2:$CF$5,1,0),0),"Product Code Required",IF(JRF!V3783="","",IF(JRF!V3783=IFERROR(VLOOKUP(JRF!V3783,$CH:$CH,1,0),0),"Product Code Required","NA")))))</f>
        <v/>
      </c>
      <c r="CK3770" t="str">
        <f>IFERROR(IF(LEN('Journal Template'!F3781)&gt;0,"",IF('Journal Template'!A3781="","",IF(LEFT('Journal Template'!A3781,1)=IFERROR(VLOOKUP(LEFT('Journal Template'!A3781,1),Checks!$CF$2:$CF$5,1,0),0),"Product Code Required",IF('Journal Template'!D3781="","",IF('Journal Template'!D3781=IFERROR(VLOOKUP('Journal Template'!D3781,Checks!$CH:$CH,1,0),0),"Product Code Required","NA"))))),"")</f>
        <v/>
      </c>
    </row>
    <row r="3771" spans="14:89">
      <c r="N3771" t="s">
        <v>1087</v>
      </c>
      <c r="O3771" t="s">
        <v>16334</v>
      </c>
      <c r="P3771" t="s">
        <v>386</v>
      </c>
      <c r="Q3771" s="150" t="str">
        <f>IF(JRF!D3784="","",IF(IFERROR(VLOOKUP(JRF!D3784,Checks!N:P,3,0),0)="A","","Inactive account in Use"))</f>
        <v/>
      </c>
      <c r="R3771" t="str">
        <f>IFERROR(IF('Journal Template'!C4183="","",IF(IFERROR(VLOOKUP('Journal Template'!C4183,Checks!N:P,3,0),0)="A","","Inactive account in Use")),"")</f>
        <v/>
      </c>
      <c r="V3771" s="150" t="str">
        <f>IF(JRF!C3784="","",IF(IFERROR(VLOOKUP(JRF!C3784,Checks!S:U,3,0),0)="A","Entry with System fund Dept",""))</f>
        <v/>
      </c>
      <c r="W3771" t="str">
        <f>IFERROR(IF('Journal Template'!D4183="","",IF(IFERROR(VLOOKUP('Journal Template'!D4183,Checks!S:U,3,0),0)="A","Entry with System fund Dept","")),"")</f>
        <v/>
      </c>
      <c r="X3771" t="s">
        <v>16335</v>
      </c>
      <c r="Y3771" t="s">
        <v>386</v>
      </c>
      <c r="Z3771" t="s">
        <v>16336</v>
      </c>
      <c r="AA3771" t="s">
        <v>16242</v>
      </c>
      <c r="AB3771" t="s">
        <v>125</v>
      </c>
      <c r="AC3771" s="150" t="str">
        <f>IFERROR(IF(JRF!C3784="","",IF(AND(VLOOKUP(JRF!C3784,X:AA,4,0)=JRF!B3784,VLOOKUP(JRF!C3784,X:Y,2,0)="A"),"","Inactive Dept Combo Error")),"Inactive Dept Combo Error")</f>
        <v/>
      </c>
      <c r="AD3771" t="str">
        <f>IFERROR(IF('Journal Template'!D4183="","",IF(AND(VLOOKUP('Journal Template'!D4183,X:AA,4,0)='Journal Template'!A4183,VLOOKUP('Journal Template'!D4183,X:Y,2,0)="A"),"","Inactive Dept Combo Error")),"")</f>
        <v/>
      </c>
      <c r="AK3771" s="150" t="str">
        <f>IF(JRF!B3784="","",IF(JRF!B3784=IFERROR(VLOOKUP(JRF!B3784,Checks!AI:AI,1,0),0),"Entry in Branch/Satellite BU's",""))</f>
        <v/>
      </c>
      <c r="AL3771" t="str">
        <f>IFERROR(IF('Journal Template'!A4183="","",IF('Journal Template'!A4183=IFERROR(VLOOKUP('Journal Template'!A4183,Checks!AI:AI,1,0),0),"Entry in Branch/Satellite BU's","")),"")</f>
        <v/>
      </c>
      <c r="AO3771" s="171"/>
      <c r="AP3771" s="171"/>
      <c r="AQ3771" s="171"/>
      <c r="AR3771" s="171"/>
      <c r="CI3771" t="str">
        <f>IF(JRF!F3784&gt;0,"",IF(JRF!B3784="","",IF(LEFT(JRF!B3784,1)=IFERROR(VLOOKUP(LEFT(JRF!B3784,1),$CF$2:$CF$5,1,0),0),"Product Code Required",IF(JRF!C3784="","",IF(JRF!C3784=IFERROR(VLOOKUP(JRF!C3784,$CH:$CH,1,0),0),"Product Code Required","NA")))))</f>
        <v/>
      </c>
      <c r="CJ3771" t="str">
        <f>IF(JRF!AV3784&gt;0,"",IF(JRF!Q3784="","",IF(LEFT(JRF!Q3784,1)=IFERROR(VLOOKUP(LEFT(JRF!Q3784,1),$CF$2:$CF$5,1,0),0),"Product Code Required",IF(JRF!V3784="","",IF(JRF!V3784=IFERROR(VLOOKUP(JRF!V3784,$CH:$CH,1,0),0),"Product Code Required","NA")))))</f>
        <v/>
      </c>
      <c r="CK3771" t="str">
        <f>IFERROR(IF(LEN('Journal Template'!F3782)&gt;0,"",IF('Journal Template'!A3782="","",IF(LEFT('Journal Template'!A3782,1)=IFERROR(VLOOKUP(LEFT('Journal Template'!A3782,1),Checks!$CF$2:$CF$5,1,0),0),"Product Code Required",IF('Journal Template'!D3782="","",IF('Journal Template'!D3782=IFERROR(VLOOKUP('Journal Template'!D3782,Checks!$CH:$CH,1,0),0),"Product Code Required","NA"))))),"")</f>
        <v/>
      </c>
    </row>
    <row r="3772" spans="14:89">
      <c r="N3772" t="s">
        <v>16337</v>
      </c>
      <c r="O3772" t="s">
        <v>16338</v>
      </c>
      <c r="P3772" t="s">
        <v>386</v>
      </c>
      <c r="Q3772" s="150" t="str">
        <f>IF(JRF!D3785="","",IF(IFERROR(VLOOKUP(JRF!D3785,Checks!N:P,3,0),0)="A","","Inactive account in Use"))</f>
        <v/>
      </c>
      <c r="R3772" t="str">
        <f>IFERROR(IF('Journal Template'!C4184="","",IF(IFERROR(VLOOKUP('Journal Template'!C4184,Checks!N:P,3,0),0)="A","","Inactive account in Use")),"")</f>
        <v/>
      </c>
      <c r="V3772" s="150" t="str">
        <f>IF(JRF!C3785="","",IF(IFERROR(VLOOKUP(JRF!C3785,Checks!S:U,3,0),0)="A","Entry with System fund Dept",""))</f>
        <v/>
      </c>
      <c r="W3772" t="str">
        <f>IFERROR(IF('Journal Template'!D4184="","",IF(IFERROR(VLOOKUP('Journal Template'!D4184,Checks!S:U,3,0),0)="A","Entry with System fund Dept","")),"")</f>
        <v/>
      </c>
      <c r="X3772" t="s">
        <v>16339</v>
      </c>
      <c r="Y3772" t="s">
        <v>386</v>
      </c>
      <c r="Z3772" t="s">
        <v>16340</v>
      </c>
      <c r="AA3772" t="s">
        <v>16242</v>
      </c>
      <c r="AB3772" t="s">
        <v>125</v>
      </c>
      <c r="AC3772" s="150" t="str">
        <f>IFERROR(IF(JRF!C3785="","",IF(AND(VLOOKUP(JRF!C3785,X:AA,4,0)=JRF!B3785,VLOOKUP(JRF!C3785,X:Y,2,0)="A"),"","Inactive Dept Combo Error")),"Inactive Dept Combo Error")</f>
        <v/>
      </c>
      <c r="AD3772" t="str">
        <f>IFERROR(IF('Journal Template'!D4184="","",IF(AND(VLOOKUP('Journal Template'!D4184,X:AA,4,0)='Journal Template'!A4184,VLOOKUP('Journal Template'!D4184,X:Y,2,0)="A"),"","Inactive Dept Combo Error")),"")</f>
        <v/>
      </c>
      <c r="AK3772" s="150" t="str">
        <f>IF(JRF!B3785="","",IF(JRF!B3785=IFERROR(VLOOKUP(JRF!B3785,Checks!AI:AI,1,0),0),"Entry in Branch/Satellite BU's",""))</f>
        <v/>
      </c>
      <c r="AL3772" t="str">
        <f>IFERROR(IF('Journal Template'!A4184="","",IF('Journal Template'!A4184=IFERROR(VLOOKUP('Journal Template'!A4184,Checks!AI:AI,1,0),0),"Entry in Branch/Satellite BU's","")),"")</f>
        <v/>
      </c>
      <c r="AO3772" s="171"/>
      <c r="AP3772" s="171"/>
      <c r="AQ3772" s="171"/>
      <c r="AR3772" s="171"/>
      <c r="CI3772" t="str">
        <f>IF(JRF!F3785&gt;0,"",IF(JRF!B3785="","",IF(LEFT(JRF!B3785,1)=IFERROR(VLOOKUP(LEFT(JRF!B3785,1),$CF$2:$CF$5,1,0),0),"Product Code Required",IF(JRF!C3785="","",IF(JRF!C3785=IFERROR(VLOOKUP(JRF!C3785,$CH:$CH,1,0),0),"Product Code Required","NA")))))</f>
        <v/>
      </c>
      <c r="CJ3772" t="str">
        <f>IF(JRF!AV3785&gt;0,"",IF(JRF!Q3785="","",IF(LEFT(JRF!Q3785,1)=IFERROR(VLOOKUP(LEFT(JRF!Q3785,1),$CF$2:$CF$5,1,0),0),"Product Code Required",IF(JRF!V3785="","",IF(JRF!V3785=IFERROR(VLOOKUP(JRF!V3785,$CH:$CH,1,0),0),"Product Code Required","NA")))))</f>
        <v/>
      </c>
      <c r="CK3772" t="str">
        <f>IFERROR(IF(LEN('Journal Template'!F3783)&gt;0,"",IF('Journal Template'!A3783="","",IF(LEFT('Journal Template'!A3783,1)=IFERROR(VLOOKUP(LEFT('Journal Template'!A3783,1),Checks!$CF$2:$CF$5,1,0),0),"Product Code Required",IF('Journal Template'!D3783="","",IF('Journal Template'!D3783=IFERROR(VLOOKUP('Journal Template'!D3783,Checks!$CH:$CH,1,0),0),"Product Code Required","NA"))))),"")</f>
        <v/>
      </c>
    </row>
    <row r="3773" spans="14:89">
      <c r="N3773" t="s">
        <v>1099</v>
      </c>
      <c r="O3773" t="s">
        <v>16341</v>
      </c>
      <c r="P3773" t="s">
        <v>386</v>
      </c>
      <c r="Q3773" s="150" t="str">
        <f>IF(JRF!D3786="","",IF(IFERROR(VLOOKUP(JRF!D3786,Checks!N:P,3,0),0)="A","","Inactive account in Use"))</f>
        <v/>
      </c>
      <c r="R3773" t="str">
        <f>IFERROR(IF('Journal Template'!C4185="","",IF(IFERROR(VLOOKUP('Journal Template'!C4185,Checks!N:P,3,0),0)="A","","Inactive account in Use")),"")</f>
        <v/>
      </c>
      <c r="V3773" s="150" t="str">
        <f>IF(JRF!C3786="","",IF(IFERROR(VLOOKUP(JRF!C3786,Checks!S:U,3,0),0)="A","Entry with System fund Dept",""))</f>
        <v/>
      </c>
      <c r="W3773" t="str">
        <f>IFERROR(IF('Journal Template'!D4185="","",IF(IFERROR(VLOOKUP('Journal Template'!D4185,Checks!S:U,3,0),0)="A","Entry with System fund Dept","")),"")</f>
        <v/>
      </c>
      <c r="X3773" t="s">
        <v>16342</v>
      </c>
      <c r="Y3773" t="s">
        <v>386</v>
      </c>
      <c r="Z3773" t="s">
        <v>16343</v>
      </c>
      <c r="AA3773" t="s">
        <v>16307</v>
      </c>
      <c r="AB3773" t="s">
        <v>125</v>
      </c>
      <c r="AC3773" s="150" t="str">
        <f>IFERROR(IF(JRF!C3786="","",IF(AND(VLOOKUP(JRF!C3786,X:AA,4,0)=JRF!B3786,VLOOKUP(JRF!C3786,X:Y,2,0)="A"),"","Inactive Dept Combo Error")),"Inactive Dept Combo Error")</f>
        <v/>
      </c>
      <c r="AD3773" t="str">
        <f>IFERROR(IF('Journal Template'!D4185="","",IF(AND(VLOOKUP('Journal Template'!D4185,X:AA,4,0)='Journal Template'!A4185,VLOOKUP('Journal Template'!D4185,X:Y,2,0)="A"),"","Inactive Dept Combo Error")),"")</f>
        <v/>
      </c>
      <c r="AK3773" s="150" t="str">
        <f>IF(JRF!B3786="","",IF(JRF!B3786=IFERROR(VLOOKUP(JRF!B3786,Checks!AI:AI,1,0),0),"Entry in Branch/Satellite BU's",""))</f>
        <v/>
      </c>
      <c r="AL3773" t="str">
        <f>IFERROR(IF('Journal Template'!A4185="","",IF('Journal Template'!A4185=IFERROR(VLOOKUP('Journal Template'!A4185,Checks!AI:AI,1,0),0),"Entry in Branch/Satellite BU's","")),"")</f>
        <v/>
      </c>
      <c r="AO3773" s="171"/>
      <c r="AP3773" s="171"/>
      <c r="AQ3773" s="171"/>
      <c r="AR3773" s="171"/>
      <c r="CI3773" t="str">
        <f>IF(JRF!F3786&gt;0,"",IF(JRF!B3786="","",IF(LEFT(JRF!B3786,1)=IFERROR(VLOOKUP(LEFT(JRF!B3786,1),$CF$2:$CF$5,1,0),0),"Product Code Required",IF(JRF!C3786="","",IF(JRF!C3786=IFERROR(VLOOKUP(JRF!C3786,$CH:$CH,1,0),0),"Product Code Required","NA")))))</f>
        <v/>
      </c>
      <c r="CJ3773" t="str">
        <f>IF(JRF!AV3786&gt;0,"",IF(JRF!Q3786="","",IF(LEFT(JRF!Q3786,1)=IFERROR(VLOOKUP(LEFT(JRF!Q3786,1),$CF$2:$CF$5,1,0),0),"Product Code Required",IF(JRF!V3786="","",IF(JRF!V3786=IFERROR(VLOOKUP(JRF!V3786,$CH:$CH,1,0),0),"Product Code Required","NA")))))</f>
        <v/>
      </c>
      <c r="CK3773" t="str">
        <f>IFERROR(IF(LEN('Journal Template'!F3784)&gt;0,"",IF('Journal Template'!A3784="","",IF(LEFT('Journal Template'!A3784,1)=IFERROR(VLOOKUP(LEFT('Journal Template'!A3784,1),Checks!$CF$2:$CF$5,1,0),0),"Product Code Required",IF('Journal Template'!D3784="","",IF('Journal Template'!D3784=IFERROR(VLOOKUP('Journal Template'!D3784,Checks!$CH:$CH,1,0),0),"Product Code Required","NA"))))),"")</f>
        <v/>
      </c>
    </row>
    <row r="3774" spans="14:89">
      <c r="N3774" t="s">
        <v>16344</v>
      </c>
      <c r="O3774" t="s">
        <v>16345</v>
      </c>
      <c r="P3774" t="s">
        <v>386</v>
      </c>
      <c r="Q3774" s="150" t="str">
        <f>IF(JRF!D3787="","",IF(IFERROR(VLOOKUP(JRF!D3787,Checks!N:P,3,0),0)="A","","Inactive account in Use"))</f>
        <v/>
      </c>
      <c r="R3774" t="str">
        <f>IFERROR(IF('Journal Template'!C4186="","",IF(IFERROR(VLOOKUP('Journal Template'!C4186,Checks!N:P,3,0),0)="A","","Inactive account in Use")),"")</f>
        <v/>
      </c>
      <c r="V3774" s="150" t="str">
        <f>IF(JRF!C3787="","",IF(IFERROR(VLOOKUP(JRF!C3787,Checks!S:U,3,0),0)="A","Entry with System fund Dept",""))</f>
        <v/>
      </c>
      <c r="W3774" t="str">
        <f>IFERROR(IF('Journal Template'!D4186="","",IF(IFERROR(VLOOKUP('Journal Template'!D4186,Checks!S:U,3,0),0)="A","Entry with System fund Dept","")),"")</f>
        <v/>
      </c>
      <c r="X3774" t="s">
        <v>16346</v>
      </c>
      <c r="Y3774" t="s">
        <v>389</v>
      </c>
      <c r="Z3774" t="s">
        <v>16347</v>
      </c>
      <c r="AA3774" t="s">
        <v>16311</v>
      </c>
      <c r="AB3774" t="s">
        <v>125</v>
      </c>
      <c r="AC3774" s="150" t="str">
        <f>IFERROR(IF(JRF!C3787="","",IF(AND(VLOOKUP(JRF!C3787,X:AA,4,0)=JRF!B3787,VLOOKUP(JRF!C3787,X:Y,2,0)="A"),"","Inactive Dept Combo Error")),"Inactive Dept Combo Error")</f>
        <v/>
      </c>
      <c r="AD3774" t="str">
        <f>IFERROR(IF('Journal Template'!D4186="","",IF(AND(VLOOKUP('Journal Template'!D4186,X:AA,4,0)='Journal Template'!A4186,VLOOKUP('Journal Template'!D4186,X:Y,2,0)="A"),"","Inactive Dept Combo Error")),"")</f>
        <v/>
      </c>
      <c r="AK3774" s="150" t="str">
        <f>IF(JRF!B3787="","",IF(JRF!B3787=IFERROR(VLOOKUP(JRF!B3787,Checks!AI:AI,1,0),0),"Entry in Branch/Satellite BU's",""))</f>
        <v/>
      </c>
      <c r="AL3774" t="str">
        <f>IFERROR(IF('Journal Template'!A4186="","",IF('Journal Template'!A4186=IFERROR(VLOOKUP('Journal Template'!A4186,Checks!AI:AI,1,0),0),"Entry in Branch/Satellite BU's","")),"")</f>
        <v/>
      </c>
      <c r="AO3774" s="171"/>
      <c r="AP3774" s="171"/>
      <c r="AQ3774" s="171"/>
      <c r="AR3774" s="171"/>
      <c r="CI3774" t="str">
        <f>IF(JRF!F3787&gt;0,"",IF(JRF!B3787="","",IF(LEFT(JRF!B3787,1)=IFERROR(VLOOKUP(LEFT(JRF!B3787,1),$CF$2:$CF$5,1,0),0),"Product Code Required",IF(JRF!C3787="","",IF(JRF!C3787=IFERROR(VLOOKUP(JRF!C3787,$CH:$CH,1,0),0),"Product Code Required","NA")))))</f>
        <v/>
      </c>
      <c r="CJ3774" t="str">
        <f>IF(JRF!AV3787&gt;0,"",IF(JRF!Q3787="","",IF(LEFT(JRF!Q3787,1)=IFERROR(VLOOKUP(LEFT(JRF!Q3787,1),$CF$2:$CF$5,1,0),0),"Product Code Required",IF(JRF!V3787="","",IF(JRF!V3787=IFERROR(VLOOKUP(JRF!V3787,$CH:$CH,1,0),0),"Product Code Required","NA")))))</f>
        <v/>
      </c>
      <c r="CK3774" t="str">
        <f>IFERROR(IF(LEN('Journal Template'!F3785)&gt;0,"",IF('Journal Template'!A3785="","",IF(LEFT('Journal Template'!A3785,1)=IFERROR(VLOOKUP(LEFT('Journal Template'!A3785,1),Checks!$CF$2:$CF$5,1,0),0),"Product Code Required",IF('Journal Template'!D3785="","",IF('Journal Template'!D3785=IFERROR(VLOOKUP('Journal Template'!D3785,Checks!$CH:$CH,1,0),0),"Product Code Required","NA"))))),"")</f>
        <v/>
      </c>
    </row>
    <row r="3775" spans="14:89">
      <c r="N3775" t="s">
        <v>16348</v>
      </c>
      <c r="O3775" t="s">
        <v>16349</v>
      </c>
      <c r="P3775" t="s">
        <v>386</v>
      </c>
      <c r="Q3775" s="150" t="str">
        <f>IF(JRF!D3788="","",IF(IFERROR(VLOOKUP(JRF!D3788,Checks!N:P,3,0),0)="A","","Inactive account in Use"))</f>
        <v/>
      </c>
      <c r="R3775" t="str">
        <f>IFERROR(IF('Journal Template'!C4187="","",IF(IFERROR(VLOOKUP('Journal Template'!C4187,Checks!N:P,3,0),0)="A","","Inactive account in Use")),"")</f>
        <v/>
      </c>
      <c r="V3775" s="150" t="str">
        <f>IF(JRF!C3788="","",IF(IFERROR(VLOOKUP(JRF!C3788,Checks!S:U,3,0),0)="A","Entry with System fund Dept",""))</f>
        <v/>
      </c>
      <c r="W3775" t="str">
        <f>IFERROR(IF('Journal Template'!D4187="","",IF(IFERROR(VLOOKUP('Journal Template'!D4187,Checks!S:U,3,0),0)="A","Entry with System fund Dept","")),"")</f>
        <v/>
      </c>
      <c r="X3775" t="s">
        <v>16350</v>
      </c>
      <c r="Y3775" t="s">
        <v>389</v>
      </c>
      <c r="Z3775" t="s">
        <v>16351</v>
      </c>
      <c r="AA3775" t="s">
        <v>16315</v>
      </c>
      <c r="AB3775" t="s">
        <v>125</v>
      </c>
      <c r="AC3775" s="150" t="str">
        <f>IFERROR(IF(JRF!C3788="","",IF(AND(VLOOKUP(JRF!C3788,X:AA,4,0)=JRF!B3788,VLOOKUP(JRF!C3788,X:Y,2,0)="A"),"","Inactive Dept Combo Error")),"Inactive Dept Combo Error")</f>
        <v/>
      </c>
      <c r="AD3775" t="str">
        <f>IFERROR(IF('Journal Template'!D4187="","",IF(AND(VLOOKUP('Journal Template'!D4187,X:AA,4,0)='Journal Template'!A4187,VLOOKUP('Journal Template'!D4187,X:Y,2,0)="A"),"","Inactive Dept Combo Error")),"")</f>
        <v/>
      </c>
      <c r="AK3775" s="150" t="str">
        <f>IF(JRF!B3788="","",IF(JRF!B3788=IFERROR(VLOOKUP(JRF!B3788,Checks!AI:AI,1,0),0),"Entry in Branch/Satellite BU's",""))</f>
        <v/>
      </c>
      <c r="AL3775" t="str">
        <f>IFERROR(IF('Journal Template'!A4187="","",IF('Journal Template'!A4187=IFERROR(VLOOKUP('Journal Template'!A4187,Checks!AI:AI,1,0),0),"Entry in Branch/Satellite BU's","")),"")</f>
        <v/>
      </c>
      <c r="AO3775" s="171"/>
      <c r="AP3775" s="171"/>
      <c r="AQ3775" s="171"/>
      <c r="AR3775" s="171"/>
      <c r="CI3775" t="str">
        <f>IF(JRF!F3788&gt;0,"",IF(JRF!B3788="","",IF(LEFT(JRF!B3788,1)=IFERROR(VLOOKUP(LEFT(JRF!B3788,1),$CF$2:$CF$5,1,0),0),"Product Code Required",IF(JRF!C3788="","",IF(JRF!C3788=IFERROR(VLOOKUP(JRF!C3788,$CH:$CH,1,0),0),"Product Code Required","NA")))))</f>
        <v/>
      </c>
      <c r="CJ3775" t="str">
        <f>IF(JRF!AV3788&gt;0,"",IF(JRF!Q3788="","",IF(LEFT(JRF!Q3788,1)=IFERROR(VLOOKUP(LEFT(JRF!Q3788,1),$CF$2:$CF$5,1,0),0),"Product Code Required",IF(JRF!V3788="","",IF(JRF!V3788=IFERROR(VLOOKUP(JRF!V3788,$CH:$CH,1,0),0),"Product Code Required","NA")))))</f>
        <v/>
      </c>
      <c r="CK3775" t="str">
        <f>IFERROR(IF(LEN('Journal Template'!F3786)&gt;0,"",IF('Journal Template'!A3786="","",IF(LEFT('Journal Template'!A3786,1)=IFERROR(VLOOKUP(LEFT('Journal Template'!A3786,1),Checks!$CF$2:$CF$5,1,0),0),"Product Code Required",IF('Journal Template'!D3786="","",IF('Journal Template'!D3786=IFERROR(VLOOKUP('Journal Template'!D3786,Checks!$CH:$CH,1,0),0),"Product Code Required","NA"))))),"")</f>
        <v/>
      </c>
    </row>
    <row r="3776" spans="14:89">
      <c r="N3776" t="s">
        <v>16352</v>
      </c>
      <c r="O3776" t="s">
        <v>16353</v>
      </c>
      <c r="P3776" t="s">
        <v>386</v>
      </c>
      <c r="Q3776" s="150" t="str">
        <f>IF(JRF!D3789="","",IF(IFERROR(VLOOKUP(JRF!D3789,Checks!N:P,3,0),0)="A","","Inactive account in Use"))</f>
        <v/>
      </c>
      <c r="R3776" t="str">
        <f>IFERROR(IF('Journal Template'!C4188="","",IF(IFERROR(VLOOKUP('Journal Template'!C4188,Checks!N:P,3,0),0)="A","","Inactive account in Use")),"")</f>
        <v/>
      </c>
      <c r="V3776" s="150" t="str">
        <f>IF(JRF!C3789="","",IF(IFERROR(VLOOKUP(JRF!C3789,Checks!S:U,3,0),0)="A","Entry with System fund Dept",""))</f>
        <v/>
      </c>
      <c r="W3776" t="str">
        <f>IFERROR(IF('Journal Template'!D4188="","",IF(IFERROR(VLOOKUP('Journal Template'!D4188,Checks!S:U,3,0),0)="A","Entry with System fund Dept","")),"")</f>
        <v/>
      </c>
      <c r="X3776" t="s">
        <v>16354</v>
      </c>
      <c r="Y3776" t="s">
        <v>386</v>
      </c>
      <c r="Z3776" t="s">
        <v>16355</v>
      </c>
      <c r="AA3776" t="s">
        <v>16235</v>
      </c>
      <c r="AB3776" t="s">
        <v>125</v>
      </c>
      <c r="AC3776" s="150" t="str">
        <f>IFERROR(IF(JRF!C3789="","",IF(AND(VLOOKUP(JRF!C3789,X:AA,4,0)=JRF!B3789,VLOOKUP(JRF!C3789,X:Y,2,0)="A"),"","Inactive Dept Combo Error")),"Inactive Dept Combo Error")</f>
        <v/>
      </c>
      <c r="AD3776" t="str">
        <f>IFERROR(IF('Journal Template'!D4188="","",IF(AND(VLOOKUP('Journal Template'!D4188,X:AA,4,0)='Journal Template'!A4188,VLOOKUP('Journal Template'!D4188,X:Y,2,0)="A"),"","Inactive Dept Combo Error")),"")</f>
        <v/>
      </c>
      <c r="AK3776" s="150" t="str">
        <f>IF(JRF!B3789="","",IF(JRF!B3789=IFERROR(VLOOKUP(JRF!B3789,Checks!AI:AI,1,0),0),"Entry in Branch/Satellite BU's",""))</f>
        <v/>
      </c>
      <c r="AL3776" t="str">
        <f>IFERROR(IF('Journal Template'!A4188="","",IF('Journal Template'!A4188=IFERROR(VLOOKUP('Journal Template'!A4188,Checks!AI:AI,1,0),0),"Entry in Branch/Satellite BU's","")),"")</f>
        <v/>
      </c>
      <c r="AO3776" s="171"/>
      <c r="AP3776" s="171"/>
      <c r="AQ3776" s="171"/>
      <c r="AR3776" s="171"/>
      <c r="CI3776" t="str">
        <f>IF(JRF!F3789&gt;0,"",IF(JRF!B3789="","",IF(LEFT(JRF!B3789,1)=IFERROR(VLOOKUP(LEFT(JRF!B3789,1),$CF$2:$CF$5,1,0),0),"Product Code Required",IF(JRF!C3789="","",IF(JRF!C3789=IFERROR(VLOOKUP(JRF!C3789,$CH:$CH,1,0),0),"Product Code Required","NA")))))</f>
        <v/>
      </c>
      <c r="CJ3776" t="str">
        <f>IF(JRF!AV3789&gt;0,"",IF(JRF!Q3789="","",IF(LEFT(JRF!Q3789,1)=IFERROR(VLOOKUP(LEFT(JRF!Q3789,1),$CF$2:$CF$5,1,0),0),"Product Code Required",IF(JRF!V3789="","",IF(JRF!V3789=IFERROR(VLOOKUP(JRF!V3789,$CH:$CH,1,0),0),"Product Code Required","NA")))))</f>
        <v/>
      </c>
      <c r="CK3776" t="str">
        <f>IFERROR(IF(LEN('Journal Template'!F3787)&gt;0,"",IF('Journal Template'!A3787="","",IF(LEFT('Journal Template'!A3787,1)=IFERROR(VLOOKUP(LEFT('Journal Template'!A3787,1),Checks!$CF$2:$CF$5,1,0),0),"Product Code Required",IF('Journal Template'!D3787="","",IF('Journal Template'!D3787=IFERROR(VLOOKUP('Journal Template'!D3787,Checks!$CH:$CH,1,0),0),"Product Code Required","NA"))))),"")</f>
        <v/>
      </c>
    </row>
    <row r="3777" spans="14:89">
      <c r="N3777" t="s">
        <v>1111</v>
      </c>
      <c r="O3777" t="s">
        <v>16356</v>
      </c>
      <c r="P3777" t="s">
        <v>386</v>
      </c>
      <c r="Q3777" s="150" t="str">
        <f>IF(JRF!D3790="","",IF(IFERROR(VLOOKUP(JRF!D3790,Checks!N:P,3,0),0)="A","","Inactive account in Use"))</f>
        <v/>
      </c>
      <c r="R3777" t="str">
        <f>IFERROR(IF('Journal Template'!C4189="","",IF(IFERROR(VLOOKUP('Journal Template'!C4189,Checks!N:P,3,0),0)="A","","Inactive account in Use")),"")</f>
        <v/>
      </c>
      <c r="V3777" s="150" t="str">
        <f>IF(JRF!C3790="","",IF(IFERROR(VLOOKUP(JRF!C3790,Checks!S:U,3,0),0)="A","Entry with System fund Dept",""))</f>
        <v/>
      </c>
      <c r="W3777" t="str">
        <f>IFERROR(IF('Journal Template'!D4189="","",IF(IFERROR(VLOOKUP('Journal Template'!D4189,Checks!S:U,3,0),0)="A","Entry with System fund Dept","")),"")</f>
        <v/>
      </c>
      <c r="X3777" t="s">
        <v>16357</v>
      </c>
      <c r="Y3777" t="s">
        <v>389</v>
      </c>
      <c r="Z3777" t="s">
        <v>16358</v>
      </c>
      <c r="AA3777" t="s">
        <v>16322</v>
      </c>
      <c r="AB3777" t="s">
        <v>125</v>
      </c>
      <c r="AC3777" s="150" t="str">
        <f>IFERROR(IF(JRF!C3790="","",IF(AND(VLOOKUP(JRF!C3790,X:AA,4,0)=JRF!B3790,VLOOKUP(JRF!C3790,X:Y,2,0)="A"),"","Inactive Dept Combo Error")),"Inactive Dept Combo Error")</f>
        <v/>
      </c>
      <c r="AD3777" t="str">
        <f>IFERROR(IF('Journal Template'!D4189="","",IF(AND(VLOOKUP('Journal Template'!D4189,X:AA,4,0)='Journal Template'!A4189,VLOOKUP('Journal Template'!D4189,X:Y,2,0)="A"),"","Inactive Dept Combo Error")),"")</f>
        <v/>
      </c>
      <c r="AK3777" s="150" t="str">
        <f>IF(JRF!B3790="","",IF(JRF!B3790=IFERROR(VLOOKUP(JRF!B3790,Checks!AI:AI,1,0),0),"Entry in Branch/Satellite BU's",""))</f>
        <v/>
      </c>
      <c r="AL3777" t="str">
        <f>IFERROR(IF('Journal Template'!A4189="","",IF('Journal Template'!A4189=IFERROR(VLOOKUP('Journal Template'!A4189,Checks!AI:AI,1,0),0),"Entry in Branch/Satellite BU's","")),"")</f>
        <v/>
      </c>
      <c r="AO3777" s="171"/>
      <c r="AP3777" s="171"/>
      <c r="AQ3777" s="171"/>
      <c r="AR3777" s="171"/>
      <c r="CI3777" t="str">
        <f>IF(JRF!F3790&gt;0,"",IF(JRF!B3790="","",IF(LEFT(JRF!B3790,1)=IFERROR(VLOOKUP(LEFT(JRF!B3790,1),$CF$2:$CF$5,1,0),0),"Product Code Required",IF(JRF!C3790="","",IF(JRF!C3790=IFERROR(VLOOKUP(JRF!C3790,$CH:$CH,1,0),0),"Product Code Required","NA")))))</f>
        <v/>
      </c>
      <c r="CJ3777" t="str">
        <f>IF(JRF!AV3790&gt;0,"",IF(JRF!Q3790="","",IF(LEFT(JRF!Q3790,1)=IFERROR(VLOOKUP(LEFT(JRF!Q3790,1),$CF$2:$CF$5,1,0),0),"Product Code Required",IF(JRF!V3790="","",IF(JRF!V3790=IFERROR(VLOOKUP(JRF!V3790,$CH:$CH,1,0),0),"Product Code Required","NA")))))</f>
        <v/>
      </c>
      <c r="CK3777" t="str">
        <f>IFERROR(IF(LEN('Journal Template'!F3788)&gt;0,"",IF('Journal Template'!A3788="","",IF(LEFT('Journal Template'!A3788,1)=IFERROR(VLOOKUP(LEFT('Journal Template'!A3788,1),Checks!$CF$2:$CF$5,1,0),0),"Product Code Required",IF('Journal Template'!D3788="","",IF('Journal Template'!D3788=IFERROR(VLOOKUP('Journal Template'!D3788,Checks!$CH:$CH,1,0),0),"Product Code Required","NA"))))),"")</f>
        <v/>
      </c>
    </row>
    <row r="3778" spans="14:89">
      <c r="N3778" t="s">
        <v>1122</v>
      </c>
      <c r="O3778" t="s">
        <v>16359</v>
      </c>
      <c r="P3778" t="s">
        <v>386</v>
      </c>
      <c r="Q3778" s="150" t="str">
        <f>IF(JRF!D3791="","",IF(IFERROR(VLOOKUP(JRF!D3791,Checks!N:P,3,0),0)="A","","Inactive account in Use"))</f>
        <v/>
      </c>
      <c r="R3778" t="str">
        <f>IFERROR(IF('Journal Template'!C4190="","",IF(IFERROR(VLOOKUP('Journal Template'!C4190,Checks!N:P,3,0),0)="A","","Inactive account in Use")),"")</f>
        <v/>
      </c>
      <c r="V3778" s="150" t="str">
        <f>IF(JRF!C3791="","",IF(IFERROR(VLOOKUP(JRF!C3791,Checks!S:U,3,0),0)="A","Entry with System fund Dept",""))</f>
        <v/>
      </c>
      <c r="W3778" t="str">
        <f>IFERROR(IF('Journal Template'!D4190="","",IF(IFERROR(VLOOKUP('Journal Template'!D4190,Checks!S:U,3,0),0)="A","Entry with System fund Dept","")),"")</f>
        <v/>
      </c>
      <c r="X3778" t="s">
        <v>16360</v>
      </c>
      <c r="Y3778" t="s">
        <v>386</v>
      </c>
      <c r="Z3778" t="s">
        <v>16361</v>
      </c>
      <c r="AA3778" t="s">
        <v>16326</v>
      </c>
      <c r="AB3778" t="s">
        <v>125</v>
      </c>
      <c r="AC3778" s="150" t="str">
        <f>IFERROR(IF(JRF!C3791="","",IF(AND(VLOOKUP(JRF!C3791,X:AA,4,0)=JRF!B3791,VLOOKUP(JRF!C3791,X:Y,2,0)="A"),"","Inactive Dept Combo Error")),"Inactive Dept Combo Error")</f>
        <v/>
      </c>
      <c r="AD3778" t="str">
        <f>IFERROR(IF('Journal Template'!D4190="","",IF(AND(VLOOKUP('Journal Template'!D4190,X:AA,4,0)='Journal Template'!A4190,VLOOKUP('Journal Template'!D4190,X:Y,2,0)="A"),"","Inactive Dept Combo Error")),"")</f>
        <v/>
      </c>
      <c r="AK3778" s="150" t="str">
        <f>IF(JRF!B3791="","",IF(JRF!B3791=IFERROR(VLOOKUP(JRF!B3791,Checks!AI:AI,1,0),0),"Entry in Branch/Satellite BU's",""))</f>
        <v/>
      </c>
      <c r="AL3778" t="str">
        <f>IFERROR(IF('Journal Template'!A4190="","",IF('Journal Template'!A4190=IFERROR(VLOOKUP('Journal Template'!A4190,Checks!AI:AI,1,0),0),"Entry in Branch/Satellite BU's","")),"")</f>
        <v/>
      </c>
      <c r="AO3778" s="171"/>
      <c r="AP3778" s="171"/>
      <c r="AQ3778" s="171"/>
      <c r="AR3778" s="171"/>
      <c r="CI3778" t="str">
        <f>IF(JRF!F3791&gt;0,"",IF(JRF!B3791="","",IF(LEFT(JRF!B3791,1)=IFERROR(VLOOKUP(LEFT(JRF!B3791,1),$CF$2:$CF$5,1,0),0),"Product Code Required",IF(JRF!C3791="","",IF(JRF!C3791=IFERROR(VLOOKUP(JRF!C3791,$CH:$CH,1,0),0),"Product Code Required","NA")))))</f>
        <v/>
      </c>
      <c r="CJ3778" t="str">
        <f>IF(JRF!AV3791&gt;0,"",IF(JRF!Q3791="","",IF(LEFT(JRF!Q3791,1)=IFERROR(VLOOKUP(LEFT(JRF!Q3791,1),$CF$2:$CF$5,1,0),0),"Product Code Required",IF(JRF!V3791="","",IF(JRF!V3791=IFERROR(VLOOKUP(JRF!V3791,$CH:$CH,1,0),0),"Product Code Required","NA")))))</f>
        <v/>
      </c>
      <c r="CK3778" t="str">
        <f>IFERROR(IF(LEN('Journal Template'!F3789)&gt;0,"",IF('Journal Template'!A3789="","",IF(LEFT('Journal Template'!A3789,1)=IFERROR(VLOOKUP(LEFT('Journal Template'!A3789,1),Checks!$CF$2:$CF$5,1,0),0),"Product Code Required",IF('Journal Template'!D3789="","",IF('Journal Template'!D3789=IFERROR(VLOOKUP('Journal Template'!D3789,Checks!$CH:$CH,1,0),0),"Product Code Required","NA"))))),"")</f>
        <v/>
      </c>
    </row>
    <row r="3779" spans="14:89">
      <c r="N3779" t="s">
        <v>16362</v>
      </c>
      <c r="O3779" t="s">
        <v>16363</v>
      </c>
      <c r="P3779" t="s">
        <v>386</v>
      </c>
      <c r="Q3779" s="150" t="str">
        <f>IF(JRF!D3792="","",IF(IFERROR(VLOOKUP(JRF!D3792,Checks!N:P,3,0),0)="A","","Inactive account in Use"))</f>
        <v/>
      </c>
      <c r="R3779" t="str">
        <f>IFERROR(IF('Journal Template'!C4191="","",IF(IFERROR(VLOOKUP('Journal Template'!C4191,Checks!N:P,3,0),0)="A","","Inactive account in Use")),"")</f>
        <v/>
      </c>
      <c r="V3779" s="150" t="str">
        <f>IF(JRF!C3792="","",IF(IFERROR(VLOOKUP(JRF!C3792,Checks!S:U,3,0),0)="A","Entry with System fund Dept",""))</f>
        <v/>
      </c>
      <c r="W3779" t="str">
        <f>IFERROR(IF('Journal Template'!D4191="","",IF(IFERROR(VLOOKUP('Journal Template'!D4191,Checks!S:U,3,0),0)="A","Entry with System fund Dept","")),"")</f>
        <v/>
      </c>
      <c r="X3779" t="s">
        <v>16364</v>
      </c>
      <c r="Y3779" t="s">
        <v>386</v>
      </c>
      <c r="Z3779" t="s">
        <v>16365</v>
      </c>
      <c r="AA3779" t="s">
        <v>16330</v>
      </c>
      <c r="AB3779" t="s">
        <v>1769</v>
      </c>
      <c r="AC3779" s="150" t="str">
        <f>IFERROR(IF(JRF!C3792="","",IF(AND(VLOOKUP(JRF!C3792,X:AA,4,0)=JRF!B3792,VLOOKUP(JRF!C3792,X:Y,2,0)="A"),"","Inactive Dept Combo Error")),"Inactive Dept Combo Error")</f>
        <v/>
      </c>
      <c r="AD3779" t="str">
        <f>IFERROR(IF('Journal Template'!D4191="","",IF(AND(VLOOKUP('Journal Template'!D4191,X:AA,4,0)='Journal Template'!A4191,VLOOKUP('Journal Template'!D4191,X:Y,2,0)="A"),"","Inactive Dept Combo Error")),"")</f>
        <v/>
      </c>
      <c r="AK3779" s="150" t="str">
        <f>IF(JRF!B3792="","",IF(JRF!B3792=IFERROR(VLOOKUP(JRF!B3792,Checks!AI:AI,1,0),0),"Entry in Branch/Satellite BU's",""))</f>
        <v/>
      </c>
      <c r="AL3779" t="str">
        <f>IFERROR(IF('Journal Template'!A4191="","",IF('Journal Template'!A4191=IFERROR(VLOOKUP('Journal Template'!A4191,Checks!AI:AI,1,0),0),"Entry in Branch/Satellite BU's","")),"")</f>
        <v/>
      </c>
      <c r="AO3779" s="171"/>
      <c r="AP3779" s="171"/>
      <c r="AQ3779" s="171"/>
      <c r="AR3779" s="171"/>
      <c r="CI3779" t="str">
        <f>IF(JRF!F3792&gt;0,"",IF(JRF!B3792="","",IF(LEFT(JRF!B3792,1)=IFERROR(VLOOKUP(LEFT(JRF!B3792,1),$CF$2:$CF$5,1,0),0),"Product Code Required",IF(JRF!C3792="","",IF(JRF!C3792=IFERROR(VLOOKUP(JRF!C3792,$CH:$CH,1,0),0),"Product Code Required","NA")))))</f>
        <v/>
      </c>
      <c r="CJ3779" t="str">
        <f>IF(JRF!AV3792&gt;0,"",IF(JRF!Q3792="","",IF(LEFT(JRF!Q3792,1)=IFERROR(VLOOKUP(LEFT(JRF!Q3792,1),$CF$2:$CF$5,1,0),0),"Product Code Required",IF(JRF!V3792="","",IF(JRF!V3792=IFERROR(VLOOKUP(JRF!V3792,$CH:$CH,1,0),0),"Product Code Required","NA")))))</f>
        <v/>
      </c>
      <c r="CK3779" t="str">
        <f>IFERROR(IF(LEN('Journal Template'!F3790)&gt;0,"",IF('Journal Template'!A3790="","",IF(LEFT('Journal Template'!A3790,1)=IFERROR(VLOOKUP(LEFT('Journal Template'!A3790,1),Checks!$CF$2:$CF$5,1,0),0),"Product Code Required",IF('Journal Template'!D3790="","",IF('Journal Template'!D3790=IFERROR(VLOOKUP('Journal Template'!D3790,Checks!$CH:$CH,1,0),0),"Product Code Required","NA"))))),"")</f>
        <v/>
      </c>
    </row>
    <row r="3780" spans="14:89">
      <c r="N3780" t="s">
        <v>16366</v>
      </c>
      <c r="O3780" t="s">
        <v>16367</v>
      </c>
      <c r="P3780" t="s">
        <v>386</v>
      </c>
      <c r="Q3780" s="150" t="str">
        <f>IF(JRF!D3793="","",IF(IFERROR(VLOOKUP(JRF!D3793,Checks!N:P,3,0),0)="A","","Inactive account in Use"))</f>
        <v/>
      </c>
      <c r="R3780" t="str">
        <f>IFERROR(IF('Journal Template'!C4192="","",IF(IFERROR(VLOOKUP('Journal Template'!C4192,Checks!N:P,3,0),0)="A","","Inactive account in Use")),"")</f>
        <v/>
      </c>
      <c r="V3780" s="150" t="str">
        <f>IF(JRF!C3793="","",IF(IFERROR(VLOOKUP(JRF!C3793,Checks!S:U,3,0),0)="A","Entry with System fund Dept",""))</f>
        <v/>
      </c>
      <c r="W3780" t="str">
        <f>IFERROR(IF('Journal Template'!D4192="","",IF(IFERROR(VLOOKUP('Journal Template'!D4192,Checks!S:U,3,0),0)="A","Entry with System fund Dept","")),"")</f>
        <v/>
      </c>
      <c r="X3780" t="s">
        <v>16368</v>
      </c>
      <c r="Y3780" t="s">
        <v>389</v>
      </c>
      <c r="Z3780" t="s">
        <v>16369</v>
      </c>
      <c r="AA3780" t="s">
        <v>16280</v>
      </c>
      <c r="AB3780" t="s">
        <v>125</v>
      </c>
      <c r="AC3780" s="150" t="str">
        <f>IFERROR(IF(JRF!C3793="","",IF(AND(VLOOKUP(JRF!C3793,X:AA,4,0)=JRF!B3793,VLOOKUP(JRF!C3793,X:Y,2,0)="A"),"","Inactive Dept Combo Error")),"Inactive Dept Combo Error")</f>
        <v/>
      </c>
      <c r="AD3780" t="str">
        <f>IFERROR(IF('Journal Template'!D4192="","",IF(AND(VLOOKUP('Journal Template'!D4192,X:AA,4,0)='Journal Template'!A4192,VLOOKUP('Journal Template'!D4192,X:Y,2,0)="A"),"","Inactive Dept Combo Error")),"")</f>
        <v/>
      </c>
      <c r="AK3780" s="150" t="str">
        <f>IF(JRF!B3793="","",IF(JRF!B3793=IFERROR(VLOOKUP(JRF!B3793,Checks!AI:AI,1,0),0),"Entry in Branch/Satellite BU's",""))</f>
        <v/>
      </c>
      <c r="AL3780" t="str">
        <f>IFERROR(IF('Journal Template'!A4192="","",IF('Journal Template'!A4192=IFERROR(VLOOKUP('Journal Template'!A4192,Checks!AI:AI,1,0),0),"Entry in Branch/Satellite BU's","")),"")</f>
        <v/>
      </c>
      <c r="AO3780" s="171"/>
      <c r="AP3780" s="171"/>
      <c r="AQ3780" s="171"/>
      <c r="AR3780" s="171"/>
      <c r="CI3780" t="str">
        <f>IF(JRF!F3793&gt;0,"",IF(JRF!B3793="","",IF(LEFT(JRF!B3793,1)=IFERROR(VLOOKUP(LEFT(JRF!B3793,1),$CF$2:$CF$5,1,0),0),"Product Code Required",IF(JRF!C3793="","",IF(JRF!C3793=IFERROR(VLOOKUP(JRF!C3793,$CH:$CH,1,0),0),"Product Code Required","NA")))))</f>
        <v/>
      </c>
      <c r="CJ3780" t="str">
        <f>IF(JRF!AV3793&gt;0,"",IF(JRF!Q3793="","",IF(LEFT(JRF!Q3793,1)=IFERROR(VLOOKUP(LEFT(JRF!Q3793,1),$CF$2:$CF$5,1,0),0),"Product Code Required",IF(JRF!V3793="","",IF(JRF!V3793=IFERROR(VLOOKUP(JRF!V3793,$CH:$CH,1,0),0),"Product Code Required","NA")))))</f>
        <v/>
      </c>
      <c r="CK3780" t="str">
        <f>IFERROR(IF(LEN('Journal Template'!F3791)&gt;0,"",IF('Journal Template'!A3791="","",IF(LEFT('Journal Template'!A3791,1)=IFERROR(VLOOKUP(LEFT('Journal Template'!A3791,1),Checks!$CF$2:$CF$5,1,0),0),"Product Code Required",IF('Journal Template'!D3791="","",IF('Journal Template'!D3791=IFERROR(VLOOKUP('Journal Template'!D3791,Checks!$CH:$CH,1,0),0),"Product Code Required","NA"))))),"")</f>
        <v/>
      </c>
    </row>
    <row r="3781" spans="14:89">
      <c r="N3781" t="s">
        <v>16370</v>
      </c>
      <c r="O3781" t="s">
        <v>16371</v>
      </c>
      <c r="P3781" t="s">
        <v>386</v>
      </c>
      <c r="Q3781" s="150" t="str">
        <f>IF(JRF!D3794="","",IF(IFERROR(VLOOKUP(JRF!D3794,Checks!N:P,3,0),0)="A","","Inactive account in Use"))</f>
        <v/>
      </c>
      <c r="R3781" t="str">
        <f>IFERROR(IF('Journal Template'!C4193="","",IF(IFERROR(VLOOKUP('Journal Template'!C4193,Checks!N:P,3,0),0)="A","","Inactive account in Use")),"")</f>
        <v/>
      </c>
      <c r="V3781" s="150" t="str">
        <f>IF(JRF!C3794="","",IF(IFERROR(VLOOKUP(JRF!C3794,Checks!S:U,3,0),0)="A","Entry with System fund Dept",""))</f>
        <v/>
      </c>
      <c r="W3781" t="str">
        <f>IFERROR(IF('Journal Template'!D4193="","",IF(IFERROR(VLOOKUP('Journal Template'!D4193,Checks!S:U,3,0),0)="A","Entry with System fund Dept","")),"")</f>
        <v/>
      </c>
      <c r="X3781" t="s">
        <v>16372</v>
      </c>
      <c r="Y3781" t="s">
        <v>389</v>
      </c>
      <c r="Z3781" t="s">
        <v>16373</v>
      </c>
      <c r="AA3781" t="s">
        <v>16280</v>
      </c>
      <c r="AB3781" t="s">
        <v>125</v>
      </c>
      <c r="AC3781" s="150" t="str">
        <f>IFERROR(IF(JRF!C3794="","",IF(AND(VLOOKUP(JRF!C3794,X:AA,4,0)=JRF!B3794,VLOOKUP(JRF!C3794,X:Y,2,0)="A"),"","Inactive Dept Combo Error")),"Inactive Dept Combo Error")</f>
        <v/>
      </c>
      <c r="AD3781" t="str">
        <f>IFERROR(IF('Journal Template'!D4193="","",IF(AND(VLOOKUP('Journal Template'!D4193,X:AA,4,0)='Journal Template'!A4193,VLOOKUP('Journal Template'!D4193,X:Y,2,0)="A"),"","Inactive Dept Combo Error")),"")</f>
        <v/>
      </c>
      <c r="AK3781" s="150" t="str">
        <f>IF(JRF!B3794="","",IF(JRF!B3794=IFERROR(VLOOKUP(JRF!B3794,Checks!AI:AI,1,0),0),"Entry in Branch/Satellite BU's",""))</f>
        <v/>
      </c>
      <c r="AL3781" t="str">
        <f>IFERROR(IF('Journal Template'!A4193="","",IF('Journal Template'!A4193=IFERROR(VLOOKUP('Journal Template'!A4193,Checks!AI:AI,1,0),0),"Entry in Branch/Satellite BU's","")),"")</f>
        <v/>
      </c>
      <c r="AO3781" s="171"/>
      <c r="AP3781" s="171"/>
      <c r="AQ3781" s="171"/>
      <c r="AR3781" s="171"/>
      <c r="CI3781" t="str">
        <f>IF(JRF!F3794&gt;0,"",IF(JRF!B3794="","",IF(LEFT(JRF!B3794,1)=IFERROR(VLOOKUP(LEFT(JRF!B3794,1),$CF$2:$CF$5,1,0),0),"Product Code Required",IF(JRF!C3794="","",IF(JRF!C3794=IFERROR(VLOOKUP(JRF!C3794,$CH:$CH,1,0),0),"Product Code Required","NA")))))</f>
        <v/>
      </c>
      <c r="CJ3781" t="str">
        <f>IF(JRF!AV3794&gt;0,"",IF(JRF!Q3794="","",IF(LEFT(JRF!Q3794,1)=IFERROR(VLOOKUP(LEFT(JRF!Q3794,1),$CF$2:$CF$5,1,0),0),"Product Code Required",IF(JRF!V3794="","",IF(JRF!V3794=IFERROR(VLOOKUP(JRF!V3794,$CH:$CH,1,0),0),"Product Code Required","NA")))))</f>
        <v/>
      </c>
      <c r="CK3781" t="str">
        <f>IFERROR(IF(LEN('Journal Template'!F3792)&gt;0,"",IF('Journal Template'!A3792="","",IF(LEFT('Journal Template'!A3792,1)=IFERROR(VLOOKUP(LEFT('Journal Template'!A3792,1),Checks!$CF$2:$CF$5,1,0),0),"Product Code Required",IF('Journal Template'!D3792="","",IF('Journal Template'!D3792=IFERROR(VLOOKUP('Journal Template'!D3792,Checks!$CH:$CH,1,0),0),"Product Code Required","NA"))))),"")</f>
        <v/>
      </c>
    </row>
    <row r="3782" spans="14:89">
      <c r="N3782" t="s">
        <v>16374</v>
      </c>
      <c r="O3782" t="s">
        <v>16375</v>
      </c>
      <c r="P3782" t="s">
        <v>386</v>
      </c>
      <c r="Q3782" s="150" t="str">
        <f>IF(JRF!D3795="","",IF(IFERROR(VLOOKUP(JRF!D3795,Checks!N:P,3,0),0)="A","","Inactive account in Use"))</f>
        <v/>
      </c>
      <c r="R3782" t="str">
        <f>IFERROR(IF('Journal Template'!C4194="","",IF(IFERROR(VLOOKUP('Journal Template'!C4194,Checks!N:P,3,0),0)="A","","Inactive account in Use")),"")</f>
        <v/>
      </c>
      <c r="V3782" s="150" t="str">
        <f>IF(JRF!C3795="","",IF(IFERROR(VLOOKUP(JRF!C3795,Checks!S:U,3,0),0)="A","Entry with System fund Dept",""))</f>
        <v/>
      </c>
      <c r="W3782" t="str">
        <f>IFERROR(IF('Journal Template'!D4194="","",IF(IFERROR(VLOOKUP('Journal Template'!D4194,Checks!S:U,3,0),0)="A","Entry with System fund Dept","")),"")</f>
        <v/>
      </c>
      <c r="X3782" t="s">
        <v>16376</v>
      </c>
      <c r="Y3782" t="s">
        <v>389</v>
      </c>
      <c r="Z3782" t="s">
        <v>16377</v>
      </c>
      <c r="AA3782" t="s">
        <v>16280</v>
      </c>
      <c r="AB3782" t="s">
        <v>125</v>
      </c>
      <c r="AC3782" s="150" t="str">
        <f>IFERROR(IF(JRF!C3795="","",IF(AND(VLOOKUP(JRF!C3795,X:AA,4,0)=JRF!B3795,VLOOKUP(JRF!C3795,X:Y,2,0)="A"),"","Inactive Dept Combo Error")),"Inactive Dept Combo Error")</f>
        <v/>
      </c>
      <c r="AD3782" t="str">
        <f>IFERROR(IF('Journal Template'!D4194="","",IF(AND(VLOOKUP('Journal Template'!D4194,X:AA,4,0)='Journal Template'!A4194,VLOOKUP('Journal Template'!D4194,X:Y,2,0)="A"),"","Inactive Dept Combo Error")),"")</f>
        <v/>
      </c>
      <c r="AK3782" s="150" t="str">
        <f>IF(JRF!B3795="","",IF(JRF!B3795=IFERROR(VLOOKUP(JRF!B3795,Checks!AI:AI,1,0),0),"Entry in Branch/Satellite BU's",""))</f>
        <v/>
      </c>
      <c r="AL3782" t="str">
        <f>IFERROR(IF('Journal Template'!A4194="","",IF('Journal Template'!A4194=IFERROR(VLOOKUP('Journal Template'!A4194,Checks!AI:AI,1,0),0),"Entry in Branch/Satellite BU's","")),"")</f>
        <v/>
      </c>
      <c r="AO3782" s="171"/>
      <c r="AP3782" s="171"/>
      <c r="AQ3782" s="171"/>
      <c r="AR3782" s="171"/>
      <c r="CI3782" t="str">
        <f>IF(JRF!F3795&gt;0,"",IF(JRF!B3795="","",IF(LEFT(JRF!B3795,1)=IFERROR(VLOOKUP(LEFT(JRF!B3795,1),$CF$2:$CF$5,1,0),0),"Product Code Required",IF(JRF!C3795="","",IF(JRF!C3795=IFERROR(VLOOKUP(JRF!C3795,$CH:$CH,1,0),0),"Product Code Required","NA")))))</f>
        <v/>
      </c>
      <c r="CJ3782" t="str">
        <f>IF(JRF!AV3795&gt;0,"",IF(JRF!Q3795="","",IF(LEFT(JRF!Q3795,1)=IFERROR(VLOOKUP(LEFT(JRF!Q3795,1),$CF$2:$CF$5,1,0),0),"Product Code Required",IF(JRF!V3795="","",IF(JRF!V3795=IFERROR(VLOOKUP(JRF!V3795,$CH:$CH,1,0),0),"Product Code Required","NA")))))</f>
        <v/>
      </c>
      <c r="CK3782" t="str">
        <f>IFERROR(IF(LEN('Journal Template'!F3793)&gt;0,"",IF('Journal Template'!A3793="","",IF(LEFT('Journal Template'!A3793,1)=IFERROR(VLOOKUP(LEFT('Journal Template'!A3793,1),Checks!$CF$2:$CF$5,1,0),0),"Product Code Required",IF('Journal Template'!D3793="","",IF('Journal Template'!D3793=IFERROR(VLOOKUP('Journal Template'!D3793,Checks!$CH:$CH,1,0),0),"Product Code Required","NA"))))),"")</f>
        <v/>
      </c>
    </row>
    <row r="3783" spans="14:89">
      <c r="N3783" t="s">
        <v>16378</v>
      </c>
      <c r="O3783" t="s">
        <v>16379</v>
      </c>
      <c r="P3783" t="s">
        <v>386</v>
      </c>
      <c r="Q3783" s="150" t="str">
        <f>IF(JRF!D3796="","",IF(IFERROR(VLOOKUP(JRF!D3796,Checks!N:P,3,0),0)="A","","Inactive account in Use"))</f>
        <v/>
      </c>
      <c r="R3783" t="str">
        <f>IFERROR(IF('Journal Template'!C4195="","",IF(IFERROR(VLOOKUP('Journal Template'!C4195,Checks!N:P,3,0),0)="A","","Inactive account in Use")),"")</f>
        <v/>
      </c>
      <c r="V3783" s="150" t="str">
        <f>IF(JRF!C3796="","",IF(IFERROR(VLOOKUP(JRF!C3796,Checks!S:U,3,0),0)="A","Entry with System fund Dept",""))</f>
        <v/>
      </c>
      <c r="W3783" t="str">
        <f>IFERROR(IF('Journal Template'!D4195="","",IF(IFERROR(VLOOKUP('Journal Template'!D4195,Checks!S:U,3,0),0)="A","Entry with System fund Dept","")),"")</f>
        <v/>
      </c>
      <c r="X3783" t="s">
        <v>16380</v>
      </c>
      <c r="Y3783" t="s">
        <v>386</v>
      </c>
      <c r="Z3783" t="s">
        <v>16381</v>
      </c>
      <c r="AA3783" t="s">
        <v>505</v>
      </c>
      <c r="AB3783" t="s">
        <v>125</v>
      </c>
      <c r="AC3783" s="150" t="str">
        <f>IFERROR(IF(JRF!C3796="","",IF(AND(VLOOKUP(JRF!C3796,X:AA,4,0)=JRF!B3796,VLOOKUP(JRF!C3796,X:Y,2,0)="A"),"","Inactive Dept Combo Error")),"Inactive Dept Combo Error")</f>
        <v/>
      </c>
      <c r="AD3783" t="str">
        <f>IFERROR(IF('Journal Template'!D4195="","",IF(AND(VLOOKUP('Journal Template'!D4195,X:AA,4,0)='Journal Template'!A4195,VLOOKUP('Journal Template'!D4195,X:Y,2,0)="A"),"","Inactive Dept Combo Error")),"")</f>
        <v/>
      </c>
      <c r="AK3783" s="150" t="str">
        <f>IF(JRF!B3796="","",IF(JRF!B3796=IFERROR(VLOOKUP(JRF!B3796,Checks!AI:AI,1,0),0),"Entry in Branch/Satellite BU's",""))</f>
        <v/>
      </c>
      <c r="AL3783" t="str">
        <f>IFERROR(IF('Journal Template'!A4195="","",IF('Journal Template'!A4195=IFERROR(VLOOKUP('Journal Template'!A4195,Checks!AI:AI,1,0),0),"Entry in Branch/Satellite BU's","")),"")</f>
        <v/>
      </c>
      <c r="AO3783" s="171"/>
      <c r="AP3783" s="171"/>
      <c r="AQ3783" s="171"/>
      <c r="AR3783" s="171"/>
      <c r="CI3783" t="str">
        <f>IF(JRF!F3796&gt;0,"",IF(JRF!B3796="","",IF(LEFT(JRF!B3796,1)=IFERROR(VLOOKUP(LEFT(JRF!B3796,1),$CF$2:$CF$5,1,0),0),"Product Code Required",IF(JRF!C3796="","",IF(JRF!C3796=IFERROR(VLOOKUP(JRF!C3796,$CH:$CH,1,0),0),"Product Code Required","NA")))))</f>
        <v/>
      </c>
      <c r="CJ3783" t="str">
        <f>IF(JRF!AV3796&gt;0,"",IF(JRF!Q3796="","",IF(LEFT(JRF!Q3796,1)=IFERROR(VLOOKUP(LEFT(JRF!Q3796,1),$CF$2:$CF$5,1,0),0),"Product Code Required",IF(JRF!V3796="","",IF(JRF!V3796=IFERROR(VLOOKUP(JRF!V3796,$CH:$CH,1,0),0),"Product Code Required","NA")))))</f>
        <v/>
      </c>
      <c r="CK3783" t="str">
        <f>IFERROR(IF(LEN('Journal Template'!F3794)&gt;0,"",IF('Journal Template'!A3794="","",IF(LEFT('Journal Template'!A3794,1)=IFERROR(VLOOKUP(LEFT('Journal Template'!A3794,1),Checks!$CF$2:$CF$5,1,0),0),"Product Code Required",IF('Journal Template'!D3794="","",IF('Journal Template'!D3794=IFERROR(VLOOKUP('Journal Template'!D3794,Checks!$CH:$CH,1,0),0),"Product Code Required","NA"))))),"")</f>
        <v/>
      </c>
    </row>
    <row r="3784" spans="14:89">
      <c r="N3784" t="s">
        <v>16382</v>
      </c>
      <c r="O3784" t="s">
        <v>16383</v>
      </c>
      <c r="P3784" t="s">
        <v>386</v>
      </c>
      <c r="Q3784" s="150" t="str">
        <f>IF(JRF!D3797="","",IF(IFERROR(VLOOKUP(JRF!D3797,Checks!N:P,3,0),0)="A","","Inactive account in Use"))</f>
        <v/>
      </c>
      <c r="R3784" t="str">
        <f>IFERROR(IF('Journal Template'!C4196="","",IF(IFERROR(VLOOKUP('Journal Template'!C4196,Checks!N:P,3,0),0)="A","","Inactive account in Use")),"")</f>
        <v/>
      </c>
      <c r="V3784" s="150" t="str">
        <f>IF(JRF!C3797="","",IF(IFERROR(VLOOKUP(JRF!C3797,Checks!S:U,3,0),0)="A","Entry with System fund Dept",""))</f>
        <v/>
      </c>
      <c r="W3784" t="str">
        <f>IFERROR(IF('Journal Template'!D4196="","",IF(IFERROR(VLOOKUP('Journal Template'!D4196,Checks!S:U,3,0),0)="A","Entry with System fund Dept","")),"")</f>
        <v/>
      </c>
      <c r="X3784" t="s">
        <v>16384</v>
      </c>
      <c r="Y3784" t="s">
        <v>389</v>
      </c>
      <c r="Z3784" t="s">
        <v>16385</v>
      </c>
      <c r="AA3784" t="s">
        <v>505</v>
      </c>
      <c r="AB3784" t="s">
        <v>125</v>
      </c>
      <c r="AC3784" s="150" t="str">
        <f>IFERROR(IF(JRF!C3797="","",IF(AND(VLOOKUP(JRF!C3797,X:AA,4,0)=JRF!B3797,VLOOKUP(JRF!C3797,X:Y,2,0)="A"),"","Inactive Dept Combo Error")),"Inactive Dept Combo Error")</f>
        <v/>
      </c>
      <c r="AD3784" t="str">
        <f>IFERROR(IF('Journal Template'!D4196="","",IF(AND(VLOOKUP('Journal Template'!D4196,X:AA,4,0)='Journal Template'!A4196,VLOOKUP('Journal Template'!D4196,X:Y,2,0)="A"),"","Inactive Dept Combo Error")),"")</f>
        <v/>
      </c>
      <c r="AK3784" s="150" t="str">
        <f>IF(JRF!B3797="","",IF(JRF!B3797=IFERROR(VLOOKUP(JRF!B3797,Checks!AI:AI,1,0),0),"Entry in Branch/Satellite BU's",""))</f>
        <v/>
      </c>
      <c r="AL3784" t="str">
        <f>IFERROR(IF('Journal Template'!A4196="","",IF('Journal Template'!A4196=IFERROR(VLOOKUP('Journal Template'!A4196,Checks!AI:AI,1,0),0),"Entry in Branch/Satellite BU's","")),"")</f>
        <v/>
      </c>
      <c r="AO3784" s="171"/>
      <c r="AP3784" s="171"/>
      <c r="AQ3784" s="171"/>
      <c r="AR3784" s="171"/>
      <c r="CI3784" t="str">
        <f>IF(JRF!F3797&gt;0,"",IF(JRF!B3797="","",IF(LEFT(JRF!B3797,1)=IFERROR(VLOOKUP(LEFT(JRF!B3797,1),$CF$2:$CF$5,1,0),0),"Product Code Required",IF(JRF!C3797="","",IF(JRF!C3797=IFERROR(VLOOKUP(JRF!C3797,$CH:$CH,1,0),0),"Product Code Required","NA")))))</f>
        <v/>
      </c>
      <c r="CJ3784" t="str">
        <f>IF(JRF!AV3797&gt;0,"",IF(JRF!Q3797="","",IF(LEFT(JRF!Q3797,1)=IFERROR(VLOOKUP(LEFT(JRF!Q3797,1),$CF$2:$CF$5,1,0),0),"Product Code Required",IF(JRF!V3797="","",IF(JRF!V3797=IFERROR(VLOOKUP(JRF!V3797,$CH:$CH,1,0),0),"Product Code Required","NA")))))</f>
        <v/>
      </c>
      <c r="CK3784" t="str">
        <f>IFERROR(IF(LEN('Journal Template'!F3795)&gt;0,"",IF('Journal Template'!A3795="","",IF(LEFT('Journal Template'!A3795,1)=IFERROR(VLOOKUP(LEFT('Journal Template'!A3795,1),Checks!$CF$2:$CF$5,1,0),0),"Product Code Required",IF('Journal Template'!D3795="","",IF('Journal Template'!D3795=IFERROR(VLOOKUP('Journal Template'!D3795,Checks!$CH:$CH,1,0),0),"Product Code Required","NA"))))),"")</f>
        <v/>
      </c>
    </row>
    <row r="3785" spans="14:89">
      <c r="N3785" t="s">
        <v>16386</v>
      </c>
      <c r="O3785" t="s">
        <v>16387</v>
      </c>
      <c r="P3785" t="s">
        <v>386</v>
      </c>
      <c r="Q3785" s="150" t="str">
        <f>IF(JRF!D3798="","",IF(IFERROR(VLOOKUP(JRF!D3798,Checks!N:P,3,0),0)="A","","Inactive account in Use"))</f>
        <v/>
      </c>
      <c r="R3785" t="str">
        <f>IFERROR(IF('Journal Template'!C4197="","",IF(IFERROR(VLOOKUP('Journal Template'!C4197,Checks!N:P,3,0),0)="A","","Inactive account in Use")),"")</f>
        <v/>
      </c>
      <c r="V3785" s="150" t="str">
        <f>IF(JRF!C3798="","",IF(IFERROR(VLOOKUP(JRF!C3798,Checks!S:U,3,0),0)="A","Entry with System fund Dept",""))</f>
        <v/>
      </c>
      <c r="W3785" t="str">
        <f>IFERROR(IF('Journal Template'!D4197="","",IF(IFERROR(VLOOKUP('Journal Template'!D4197,Checks!S:U,3,0),0)="A","Entry with System fund Dept","")),"")</f>
        <v/>
      </c>
      <c r="X3785" t="s">
        <v>16388</v>
      </c>
      <c r="Y3785" t="s">
        <v>389</v>
      </c>
      <c r="Z3785" t="s">
        <v>16389</v>
      </c>
      <c r="AA3785" t="s">
        <v>505</v>
      </c>
      <c r="AB3785" t="s">
        <v>125</v>
      </c>
      <c r="AC3785" s="150" t="str">
        <f>IFERROR(IF(JRF!C3798="","",IF(AND(VLOOKUP(JRF!C3798,X:AA,4,0)=JRF!B3798,VLOOKUP(JRF!C3798,X:Y,2,0)="A"),"","Inactive Dept Combo Error")),"Inactive Dept Combo Error")</f>
        <v/>
      </c>
      <c r="AD3785" t="str">
        <f>IFERROR(IF('Journal Template'!D4197="","",IF(AND(VLOOKUP('Journal Template'!D4197,X:AA,4,0)='Journal Template'!A4197,VLOOKUP('Journal Template'!D4197,X:Y,2,0)="A"),"","Inactive Dept Combo Error")),"")</f>
        <v/>
      </c>
      <c r="AK3785" s="150" t="str">
        <f>IF(JRF!B3798="","",IF(JRF!B3798=IFERROR(VLOOKUP(JRF!B3798,Checks!AI:AI,1,0),0),"Entry in Branch/Satellite BU's",""))</f>
        <v/>
      </c>
      <c r="AL3785" t="str">
        <f>IFERROR(IF('Journal Template'!A4197="","",IF('Journal Template'!A4197=IFERROR(VLOOKUP('Journal Template'!A4197,Checks!AI:AI,1,0),0),"Entry in Branch/Satellite BU's","")),"")</f>
        <v/>
      </c>
      <c r="AO3785" s="171"/>
      <c r="AP3785" s="171"/>
      <c r="AQ3785" s="171"/>
      <c r="AR3785" s="171"/>
      <c r="CI3785" t="str">
        <f>IF(JRF!F3798&gt;0,"",IF(JRF!B3798="","",IF(LEFT(JRF!B3798,1)=IFERROR(VLOOKUP(LEFT(JRF!B3798,1),$CF$2:$CF$5,1,0),0),"Product Code Required",IF(JRF!C3798="","",IF(JRF!C3798=IFERROR(VLOOKUP(JRF!C3798,$CH:$CH,1,0),0),"Product Code Required","NA")))))</f>
        <v/>
      </c>
      <c r="CJ3785" t="str">
        <f>IF(JRF!AV3798&gt;0,"",IF(JRF!Q3798="","",IF(LEFT(JRF!Q3798,1)=IFERROR(VLOOKUP(LEFT(JRF!Q3798,1),$CF$2:$CF$5,1,0),0),"Product Code Required",IF(JRF!V3798="","",IF(JRF!V3798=IFERROR(VLOOKUP(JRF!V3798,$CH:$CH,1,0),0),"Product Code Required","NA")))))</f>
        <v/>
      </c>
      <c r="CK3785" t="str">
        <f>IFERROR(IF(LEN('Journal Template'!F3796)&gt;0,"",IF('Journal Template'!A3796="","",IF(LEFT('Journal Template'!A3796,1)=IFERROR(VLOOKUP(LEFT('Journal Template'!A3796,1),Checks!$CF$2:$CF$5,1,0),0),"Product Code Required",IF('Journal Template'!D3796="","",IF('Journal Template'!D3796=IFERROR(VLOOKUP('Journal Template'!D3796,Checks!$CH:$CH,1,0),0),"Product Code Required","NA"))))),"")</f>
        <v/>
      </c>
    </row>
    <row r="3786" spans="14:89">
      <c r="N3786" t="s">
        <v>16390</v>
      </c>
      <c r="O3786" t="s">
        <v>16391</v>
      </c>
      <c r="P3786" t="s">
        <v>386</v>
      </c>
      <c r="Q3786" s="150" t="str">
        <f>IF(JRF!D3799="","",IF(IFERROR(VLOOKUP(JRF!D3799,Checks!N:P,3,0),0)="A","","Inactive account in Use"))</f>
        <v/>
      </c>
      <c r="R3786" t="str">
        <f>IFERROR(IF('Journal Template'!C4198="","",IF(IFERROR(VLOOKUP('Journal Template'!C4198,Checks!N:P,3,0),0)="A","","Inactive account in Use")),"")</f>
        <v/>
      </c>
      <c r="V3786" s="150" t="str">
        <f>IF(JRF!C3799="","",IF(IFERROR(VLOOKUP(JRF!C3799,Checks!S:U,3,0),0)="A","Entry with System fund Dept",""))</f>
        <v/>
      </c>
      <c r="W3786" t="str">
        <f>IFERROR(IF('Journal Template'!D4198="","",IF(IFERROR(VLOOKUP('Journal Template'!D4198,Checks!S:U,3,0),0)="A","Entry with System fund Dept","")),"")</f>
        <v/>
      </c>
      <c r="X3786" t="s">
        <v>16392</v>
      </c>
      <c r="Y3786" t="s">
        <v>386</v>
      </c>
      <c r="Z3786" t="s">
        <v>16295</v>
      </c>
      <c r="AA3786" t="s">
        <v>505</v>
      </c>
      <c r="AB3786" t="s">
        <v>125</v>
      </c>
      <c r="AC3786" s="150" t="str">
        <f>IFERROR(IF(JRF!C3799="","",IF(AND(VLOOKUP(JRF!C3799,X:AA,4,0)=JRF!B3799,VLOOKUP(JRF!C3799,X:Y,2,0)="A"),"","Inactive Dept Combo Error")),"Inactive Dept Combo Error")</f>
        <v/>
      </c>
      <c r="AD3786" t="str">
        <f>IFERROR(IF('Journal Template'!D4198="","",IF(AND(VLOOKUP('Journal Template'!D4198,X:AA,4,0)='Journal Template'!A4198,VLOOKUP('Journal Template'!D4198,X:Y,2,0)="A"),"","Inactive Dept Combo Error")),"")</f>
        <v/>
      </c>
      <c r="AK3786" s="150" t="str">
        <f>IF(JRF!B3799="","",IF(JRF!B3799=IFERROR(VLOOKUP(JRF!B3799,Checks!AI:AI,1,0),0),"Entry in Branch/Satellite BU's",""))</f>
        <v/>
      </c>
      <c r="AL3786" t="str">
        <f>IFERROR(IF('Journal Template'!A4198="","",IF('Journal Template'!A4198=IFERROR(VLOOKUP('Journal Template'!A4198,Checks!AI:AI,1,0),0),"Entry in Branch/Satellite BU's","")),"")</f>
        <v/>
      </c>
      <c r="AO3786" s="171"/>
      <c r="AP3786" s="171"/>
      <c r="AQ3786" s="171"/>
      <c r="AR3786" s="171"/>
      <c r="CI3786" t="str">
        <f>IF(JRF!F3799&gt;0,"",IF(JRF!B3799="","",IF(LEFT(JRF!B3799,1)=IFERROR(VLOOKUP(LEFT(JRF!B3799,1),$CF$2:$CF$5,1,0),0),"Product Code Required",IF(JRF!C3799="","",IF(JRF!C3799=IFERROR(VLOOKUP(JRF!C3799,$CH:$CH,1,0),0),"Product Code Required","NA")))))</f>
        <v/>
      </c>
      <c r="CJ3786" t="str">
        <f>IF(JRF!AV3799&gt;0,"",IF(JRF!Q3799="","",IF(LEFT(JRF!Q3799,1)=IFERROR(VLOOKUP(LEFT(JRF!Q3799,1),$CF$2:$CF$5,1,0),0),"Product Code Required",IF(JRF!V3799="","",IF(JRF!V3799=IFERROR(VLOOKUP(JRF!V3799,$CH:$CH,1,0),0),"Product Code Required","NA")))))</f>
        <v/>
      </c>
      <c r="CK3786" t="str">
        <f>IFERROR(IF(LEN('Journal Template'!F3797)&gt;0,"",IF('Journal Template'!A3797="","",IF(LEFT('Journal Template'!A3797,1)=IFERROR(VLOOKUP(LEFT('Journal Template'!A3797,1),Checks!$CF$2:$CF$5,1,0),0),"Product Code Required",IF('Journal Template'!D3797="","",IF('Journal Template'!D3797=IFERROR(VLOOKUP('Journal Template'!D3797,Checks!$CH:$CH,1,0),0),"Product Code Required","NA"))))),"")</f>
        <v/>
      </c>
    </row>
    <row r="3787" spans="14:89">
      <c r="N3787" t="s">
        <v>16393</v>
      </c>
      <c r="O3787" t="s">
        <v>16394</v>
      </c>
      <c r="P3787" t="s">
        <v>386</v>
      </c>
      <c r="Q3787" s="150" t="str">
        <f>IF(JRF!D3800="","",IF(IFERROR(VLOOKUP(JRF!D3800,Checks!N:P,3,0),0)="A","","Inactive account in Use"))</f>
        <v/>
      </c>
      <c r="R3787" t="str">
        <f>IFERROR(IF('Journal Template'!C4199="","",IF(IFERROR(VLOOKUP('Journal Template'!C4199,Checks!N:P,3,0),0)="A","","Inactive account in Use")),"")</f>
        <v/>
      </c>
      <c r="V3787" s="150" t="str">
        <f>IF(JRF!C3800="","",IF(IFERROR(VLOOKUP(JRF!C3800,Checks!S:U,3,0),0)="A","Entry with System fund Dept",""))</f>
        <v/>
      </c>
      <c r="W3787" t="str">
        <f>IFERROR(IF('Journal Template'!D4199="","",IF(IFERROR(VLOOKUP('Journal Template'!D4199,Checks!S:U,3,0),0)="A","Entry with System fund Dept","")),"")</f>
        <v/>
      </c>
      <c r="X3787" t="s">
        <v>16395</v>
      </c>
      <c r="Y3787" t="s">
        <v>389</v>
      </c>
      <c r="Z3787" t="s">
        <v>16396</v>
      </c>
      <c r="AA3787" t="s">
        <v>505</v>
      </c>
      <c r="AB3787" t="s">
        <v>125</v>
      </c>
      <c r="AC3787" s="150" t="str">
        <f>IFERROR(IF(JRF!C3800="","",IF(AND(VLOOKUP(JRF!C3800,X:AA,4,0)=JRF!B3800,VLOOKUP(JRF!C3800,X:Y,2,0)="A"),"","Inactive Dept Combo Error")),"Inactive Dept Combo Error")</f>
        <v/>
      </c>
      <c r="AD3787" t="str">
        <f>IFERROR(IF('Journal Template'!D4199="","",IF(AND(VLOOKUP('Journal Template'!D4199,X:AA,4,0)='Journal Template'!A4199,VLOOKUP('Journal Template'!D4199,X:Y,2,0)="A"),"","Inactive Dept Combo Error")),"")</f>
        <v/>
      </c>
      <c r="AK3787" s="150" t="str">
        <f>IF(JRF!B3800="","",IF(JRF!B3800=IFERROR(VLOOKUP(JRF!B3800,Checks!AI:AI,1,0),0),"Entry in Branch/Satellite BU's",""))</f>
        <v/>
      </c>
      <c r="AL3787" t="str">
        <f>IFERROR(IF('Journal Template'!A4199="","",IF('Journal Template'!A4199=IFERROR(VLOOKUP('Journal Template'!A4199,Checks!AI:AI,1,0),0),"Entry in Branch/Satellite BU's","")),"")</f>
        <v/>
      </c>
      <c r="AO3787" s="171"/>
      <c r="AP3787" s="171"/>
      <c r="AQ3787" s="171"/>
      <c r="AR3787" s="171"/>
      <c r="CI3787" t="str">
        <f>IF(JRF!F3800&gt;0,"",IF(JRF!B3800="","",IF(LEFT(JRF!B3800,1)=IFERROR(VLOOKUP(LEFT(JRF!B3800,1),$CF$2:$CF$5,1,0),0),"Product Code Required",IF(JRF!C3800="","",IF(JRF!C3800=IFERROR(VLOOKUP(JRF!C3800,$CH:$CH,1,0),0),"Product Code Required","NA")))))</f>
        <v/>
      </c>
      <c r="CJ3787" t="str">
        <f>IF(JRF!AV3800&gt;0,"",IF(JRF!Q3800="","",IF(LEFT(JRF!Q3800,1)=IFERROR(VLOOKUP(LEFT(JRF!Q3800,1),$CF$2:$CF$5,1,0),0),"Product Code Required",IF(JRF!V3800="","",IF(JRF!V3800=IFERROR(VLOOKUP(JRF!V3800,$CH:$CH,1,0),0),"Product Code Required","NA")))))</f>
        <v/>
      </c>
      <c r="CK3787" t="str">
        <f>IFERROR(IF(LEN('Journal Template'!F3798)&gt;0,"",IF('Journal Template'!A3798="","",IF(LEFT('Journal Template'!A3798,1)=IFERROR(VLOOKUP(LEFT('Journal Template'!A3798,1),Checks!$CF$2:$CF$5,1,0),0),"Product Code Required",IF('Journal Template'!D3798="","",IF('Journal Template'!D3798=IFERROR(VLOOKUP('Journal Template'!D3798,Checks!$CH:$CH,1,0),0),"Product Code Required","NA"))))),"")</f>
        <v/>
      </c>
    </row>
    <row r="3788" spans="14:89">
      <c r="N3788" t="s">
        <v>16397</v>
      </c>
      <c r="O3788" t="s">
        <v>16398</v>
      </c>
      <c r="P3788" t="s">
        <v>386</v>
      </c>
      <c r="Q3788" s="150" t="str">
        <f>IF(JRF!D3801="","",IF(IFERROR(VLOOKUP(JRF!D3801,Checks!N:P,3,0),0)="A","","Inactive account in Use"))</f>
        <v/>
      </c>
      <c r="R3788" t="str">
        <f>IFERROR(IF('Journal Template'!C4200="","",IF(IFERROR(VLOOKUP('Journal Template'!C4200,Checks!N:P,3,0),0)="A","","Inactive account in Use")),"")</f>
        <v/>
      </c>
      <c r="V3788" s="150" t="str">
        <f>IF(JRF!C3801="","",IF(IFERROR(VLOOKUP(JRF!C3801,Checks!S:U,3,0),0)="A","Entry with System fund Dept",""))</f>
        <v/>
      </c>
      <c r="W3788" t="str">
        <f>IFERROR(IF('Journal Template'!D4200="","",IF(IFERROR(VLOOKUP('Journal Template'!D4200,Checks!S:U,3,0),0)="A","Entry with System fund Dept","")),"")</f>
        <v/>
      </c>
      <c r="X3788" t="s">
        <v>16399</v>
      </c>
      <c r="Y3788" t="s">
        <v>386</v>
      </c>
      <c r="Z3788" t="s">
        <v>16400</v>
      </c>
      <c r="AA3788" t="s">
        <v>16401</v>
      </c>
      <c r="AB3788" t="s">
        <v>125</v>
      </c>
      <c r="AC3788" s="150" t="str">
        <f>IFERROR(IF(JRF!C3801="","",IF(AND(VLOOKUP(JRF!C3801,X:AA,4,0)=JRF!B3801,VLOOKUP(JRF!C3801,X:Y,2,0)="A"),"","Inactive Dept Combo Error")),"Inactive Dept Combo Error")</f>
        <v/>
      </c>
      <c r="AD3788" t="str">
        <f>IFERROR(IF('Journal Template'!D4200="","",IF(AND(VLOOKUP('Journal Template'!D4200,X:AA,4,0)='Journal Template'!A4200,VLOOKUP('Journal Template'!D4200,X:Y,2,0)="A"),"","Inactive Dept Combo Error")),"")</f>
        <v/>
      </c>
      <c r="AK3788" s="150" t="str">
        <f>IF(JRF!B3801="","",IF(JRF!B3801=IFERROR(VLOOKUP(JRF!B3801,Checks!AI:AI,1,0),0),"Entry in Branch/Satellite BU's",""))</f>
        <v/>
      </c>
      <c r="AL3788" t="str">
        <f>IFERROR(IF('Journal Template'!A4200="","",IF('Journal Template'!A4200=IFERROR(VLOOKUP('Journal Template'!A4200,Checks!AI:AI,1,0),0),"Entry in Branch/Satellite BU's","")),"")</f>
        <v/>
      </c>
      <c r="AO3788" s="171"/>
      <c r="AP3788" s="171"/>
      <c r="AQ3788" s="171"/>
      <c r="AR3788" s="171"/>
      <c r="CI3788" t="str">
        <f>IF(JRF!F3801&gt;0,"",IF(JRF!B3801="","",IF(LEFT(JRF!B3801,1)=IFERROR(VLOOKUP(LEFT(JRF!B3801,1),$CF$2:$CF$5,1,0),0),"Product Code Required",IF(JRF!C3801="","",IF(JRF!C3801=IFERROR(VLOOKUP(JRF!C3801,$CH:$CH,1,0),0),"Product Code Required","NA")))))</f>
        <v/>
      </c>
      <c r="CJ3788" t="str">
        <f>IF(JRF!AV3801&gt;0,"",IF(JRF!Q3801="","",IF(LEFT(JRF!Q3801,1)=IFERROR(VLOOKUP(LEFT(JRF!Q3801,1),$CF$2:$CF$5,1,0),0),"Product Code Required",IF(JRF!V3801="","",IF(JRF!V3801=IFERROR(VLOOKUP(JRF!V3801,$CH:$CH,1,0),0),"Product Code Required","NA")))))</f>
        <v/>
      </c>
      <c r="CK3788" t="str">
        <f>IFERROR(IF(LEN('Journal Template'!F3799)&gt;0,"",IF('Journal Template'!A3799="","",IF(LEFT('Journal Template'!A3799,1)=IFERROR(VLOOKUP(LEFT('Journal Template'!A3799,1),Checks!$CF$2:$CF$5,1,0),0),"Product Code Required",IF('Journal Template'!D3799="","",IF('Journal Template'!D3799=IFERROR(VLOOKUP('Journal Template'!D3799,Checks!$CH:$CH,1,0),0),"Product Code Required","NA"))))),"")</f>
        <v/>
      </c>
    </row>
    <row r="3789" spans="14:89">
      <c r="N3789" t="s">
        <v>16402</v>
      </c>
      <c r="O3789" t="s">
        <v>16403</v>
      </c>
      <c r="P3789" t="s">
        <v>386</v>
      </c>
      <c r="Q3789" s="150" t="str">
        <f>IF(JRF!D3802="","",IF(IFERROR(VLOOKUP(JRF!D3802,Checks!N:P,3,0),0)="A","","Inactive account in Use"))</f>
        <v/>
      </c>
      <c r="R3789" t="str">
        <f>IFERROR(IF('Journal Template'!C4201="","",IF(IFERROR(VLOOKUP('Journal Template'!C4201,Checks!N:P,3,0),0)="A","","Inactive account in Use")),"")</f>
        <v/>
      </c>
      <c r="V3789" s="150" t="str">
        <f>IF(JRF!C3802="","",IF(IFERROR(VLOOKUP(JRF!C3802,Checks!S:U,3,0),0)="A","Entry with System fund Dept",""))</f>
        <v/>
      </c>
      <c r="W3789" t="str">
        <f>IFERROR(IF('Journal Template'!D4201="","",IF(IFERROR(VLOOKUP('Journal Template'!D4201,Checks!S:U,3,0),0)="A","Entry with System fund Dept","")),"")</f>
        <v/>
      </c>
      <c r="X3789" t="s">
        <v>16404</v>
      </c>
      <c r="Y3789" t="s">
        <v>389</v>
      </c>
      <c r="Z3789" t="s">
        <v>16405</v>
      </c>
      <c r="AA3789" t="s">
        <v>16406</v>
      </c>
      <c r="AB3789" t="s">
        <v>125</v>
      </c>
      <c r="AC3789" s="150" t="str">
        <f>IFERROR(IF(JRF!C3802="","",IF(AND(VLOOKUP(JRF!C3802,X:AA,4,0)=JRF!B3802,VLOOKUP(JRF!C3802,X:Y,2,0)="A"),"","Inactive Dept Combo Error")),"Inactive Dept Combo Error")</f>
        <v/>
      </c>
      <c r="AD3789" t="str">
        <f>IFERROR(IF('Journal Template'!D4201="","",IF(AND(VLOOKUP('Journal Template'!D4201,X:AA,4,0)='Journal Template'!A4201,VLOOKUP('Journal Template'!D4201,X:Y,2,0)="A"),"","Inactive Dept Combo Error")),"")</f>
        <v/>
      </c>
      <c r="AK3789" s="150" t="str">
        <f>IF(JRF!B3802="","",IF(JRF!B3802=IFERROR(VLOOKUP(JRF!B3802,Checks!AI:AI,1,0),0),"Entry in Branch/Satellite BU's",""))</f>
        <v/>
      </c>
      <c r="AL3789" t="str">
        <f>IFERROR(IF('Journal Template'!A4201="","",IF('Journal Template'!A4201=IFERROR(VLOOKUP('Journal Template'!A4201,Checks!AI:AI,1,0),0),"Entry in Branch/Satellite BU's","")),"")</f>
        <v/>
      </c>
      <c r="AO3789" s="171"/>
      <c r="AP3789" s="171"/>
      <c r="AQ3789" s="171"/>
      <c r="AR3789" s="171"/>
      <c r="CI3789" t="str">
        <f>IF(JRF!F3802&gt;0,"",IF(JRF!B3802="","",IF(LEFT(JRF!B3802,1)=IFERROR(VLOOKUP(LEFT(JRF!B3802,1),$CF$2:$CF$5,1,0),0),"Product Code Required",IF(JRF!C3802="","",IF(JRF!C3802=IFERROR(VLOOKUP(JRF!C3802,$CH:$CH,1,0),0),"Product Code Required","NA")))))</f>
        <v/>
      </c>
      <c r="CJ3789" t="str">
        <f>IF(JRF!AV3802&gt;0,"",IF(JRF!Q3802="","",IF(LEFT(JRF!Q3802,1)=IFERROR(VLOOKUP(LEFT(JRF!Q3802,1),$CF$2:$CF$5,1,0),0),"Product Code Required",IF(JRF!V3802="","",IF(JRF!V3802=IFERROR(VLOOKUP(JRF!V3802,$CH:$CH,1,0),0),"Product Code Required","NA")))))</f>
        <v/>
      </c>
      <c r="CK3789" t="str">
        <f>IFERROR(IF(LEN('Journal Template'!F3800)&gt;0,"",IF('Journal Template'!A3800="","",IF(LEFT('Journal Template'!A3800,1)=IFERROR(VLOOKUP(LEFT('Journal Template'!A3800,1),Checks!$CF$2:$CF$5,1,0),0),"Product Code Required",IF('Journal Template'!D3800="","",IF('Journal Template'!D3800=IFERROR(VLOOKUP('Journal Template'!D3800,Checks!$CH:$CH,1,0),0),"Product Code Required","NA"))))),"")</f>
        <v/>
      </c>
    </row>
    <row r="3790" spans="14:89">
      <c r="N3790" t="s">
        <v>16407</v>
      </c>
      <c r="O3790" t="s">
        <v>16408</v>
      </c>
      <c r="P3790" t="s">
        <v>386</v>
      </c>
      <c r="Q3790" s="150" t="str">
        <f>IF(JRF!D3803="","",IF(IFERROR(VLOOKUP(JRF!D3803,Checks!N:P,3,0),0)="A","","Inactive account in Use"))</f>
        <v/>
      </c>
      <c r="R3790" t="str">
        <f>IFERROR(IF('Journal Template'!C4202="","",IF(IFERROR(VLOOKUP('Journal Template'!C4202,Checks!N:P,3,0),0)="A","","Inactive account in Use")),"")</f>
        <v/>
      </c>
      <c r="V3790" s="150" t="str">
        <f>IF(JRF!C3803="","",IF(IFERROR(VLOOKUP(JRF!C3803,Checks!S:U,3,0),0)="A","Entry with System fund Dept",""))</f>
        <v/>
      </c>
      <c r="W3790" t="str">
        <f>IFERROR(IF('Journal Template'!D4202="","",IF(IFERROR(VLOOKUP('Journal Template'!D4202,Checks!S:U,3,0),0)="A","Entry with System fund Dept","")),"")</f>
        <v/>
      </c>
      <c r="X3790" t="s">
        <v>16409</v>
      </c>
      <c r="Y3790" t="s">
        <v>389</v>
      </c>
      <c r="Z3790" t="s">
        <v>16410</v>
      </c>
      <c r="AA3790" t="s">
        <v>16411</v>
      </c>
      <c r="AB3790" t="s">
        <v>125</v>
      </c>
      <c r="AC3790" s="150" t="str">
        <f>IFERROR(IF(JRF!C3803="","",IF(AND(VLOOKUP(JRF!C3803,X:AA,4,0)=JRF!B3803,VLOOKUP(JRF!C3803,X:Y,2,0)="A"),"","Inactive Dept Combo Error")),"Inactive Dept Combo Error")</f>
        <v/>
      </c>
      <c r="AD3790" t="str">
        <f>IFERROR(IF('Journal Template'!D4202="","",IF(AND(VLOOKUP('Journal Template'!D4202,X:AA,4,0)='Journal Template'!A4202,VLOOKUP('Journal Template'!D4202,X:Y,2,0)="A"),"","Inactive Dept Combo Error")),"")</f>
        <v/>
      </c>
      <c r="AK3790" s="150" t="str">
        <f>IF(JRF!B3803="","",IF(JRF!B3803=IFERROR(VLOOKUP(JRF!B3803,Checks!AI:AI,1,0),0),"Entry in Branch/Satellite BU's",""))</f>
        <v/>
      </c>
      <c r="AL3790" t="str">
        <f>IFERROR(IF('Journal Template'!A4202="","",IF('Journal Template'!A4202=IFERROR(VLOOKUP('Journal Template'!A4202,Checks!AI:AI,1,0),0),"Entry in Branch/Satellite BU's","")),"")</f>
        <v/>
      </c>
      <c r="AO3790" s="171"/>
      <c r="AP3790" s="171"/>
      <c r="AQ3790" s="171"/>
      <c r="AR3790" s="171"/>
      <c r="CI3790" t="str">
        <f>IF(JRF!F3803&gt;0,"",IF(JRF!B3803="","",IF(LEFT(JRF!B3803,1)=IFERROR(VLOOKUP(LEFT(JRF!B3803,1),$CF$2:$CF$5,1,0),0),"Product Code Required",IF(JRF!C3803="","",IF(JRF!C3803=IFERROR(VLOOKUP(JRF!C3803,$CH:$CH,1,0),0),"Product Code Required","NA")))))</f>
        <v/>
      </c>
      <c r="CJ3790" t="str">
        <f>IF(JRF!AV3803&gt;0,"",IF(JRF!Q3803="","",IF(LEFT(JRF!Q3803,1)=IFERROR(VLOOKUP(LEFT(JRF!Q3803,1),$CF$2:$CF$5,1,0),0),"Product Code Required",IF(JRF!V3803="","",IF(JRF!V3803=IFERROR(VLOOKUP(JRF!V3803,$CH:$CH,1,0),0),"Product Code Required","NA")))))</f>
        <v/>
      </c>
      <c r="CK3790" t="str">
        <f>IFERROR(IF(LEN('Journal Template'!F3801)&gt;0,"",IF('Journal Template'!A3801="","",IF(LEFT('Journal Template'!A3801,1)=IFERROR(VLOOKUP(LEFT('Journal Template'!A3801,1),Checks!$CF$2:$CF$5,1,0),0),"Product Code Required",IF('Journal Template'!D3801="","",IF('Journal Template'!D3801=IFERROR(VLOOKUP('Journal Template'!D3801,Checks!$CH:$CH,1,0),0),"Product Code Required","NA"))))),"")</f>
        <v/>
      </c>
    </row>
    <row r="3791" spans="14:89">
      <c r="N3791" t="s">
        <v>16412</v>
      </c>
      <c r="O3791" t="s">
        <v>16413</v>
      </c>
      <c r="P3791" t="s">
        <v>386</v>
      </c>
      <c r="Q3791" s="150" t="str">
        <f>IF(JRF!D3804="","",IF(IFERROR(VLOOKUP(JRF!D3804,Checks!N:P,3,0),0)="A","","Inactive account in Use"))</f>
        <v/>
      </c>
      <c r="R3791" t="str">
        <f>IFERROR(IF('Journal Template'!C4203="","",IF(IFERROR(VLOOKUP('Journal Template'!C4203,Checks!N:P,3,0),0)="A","","Inactive account in Use")),"")</f>
        <v/>
      </c>
      <c r="V3791" s="150" t="str">
        <f>IF(JRF!C3804="","",IF(IFERROR(VLOOKUP(JRF!C3804,Checks!S:U,3,0),0)="A","Entry with System fund Dept",""))</f>
        <v/>
      </c>
      <c r="W3791" t="str">
        <f>IFERROR(IF('Journal Template'!D4203="","",IF(IFERROR(VLOOKUP('Journal Template'!D4203,Checks!S:U,3,0),0)="A","Entry with System fund Dept","")),"")</f>
        <v/>
      </c>
      <c r="X3791" t="s">
        <v>16414</v>
      </c>
      <c r="Y3791" t="s">
        <v>389</v>
      </c>
      <c r="Z3791" t="s">
        <v>16415</v>
      </c>
      <c r="AA3791" t="s">
        <v>16416</v>
      </c>
      <c r="AB3791" t="s">
        <v>125</v>
      </c>
      <c r="AC3791" s="150" t="str">
        <f>IFERROR(IF(JRF!C3804="","",IF(AND(VLOOKUP(JRF!C3804,X:AA,4,0)=JRF!B3804,VLOOKUP(JRF!C3804,X:Y,2,0)="A"),"","Inactive Dept Combo Error")),"Inactive Dept Combo Error")</f>
        <v/>
      </c>
      <c r="AD3791" t="str">
        <f>IFERROR(IF('Journal Template'!D4203="","",IF(AND(VLOOKUP('Journal Template'!D4203,X:AA,4,0)='Journal Template'!A4203,VLOOKUP('Journal Template'!D4203,X:Y,2,0)="A"),"","Inactive Dept Combo Error")),"")</f>
        <v/>
      </c>
      <c r="AK3791" s="150" t="str">
        <f>IF(JRF!B3804="","",IF(JRF!B3804=IFERROR(VLOOKUP(JRF!B3804,Checks!AI:AI,1,0),0),"Entry in Branch/Satellite BU's",""))</f>
        <v/>
      </c>
      <c r="AL3791" t="str">
        <f>IFERROR(IF('Journal Template'!A4203="","",IF('Journal Template'!A4203=IFERROR(VLOOKUP('Journal Template'!A4203,Checks!AI:AI,1,0),0),"Entry in Branch/Satellite BU's","")),"")</f>
        <v/>
      </c>
      <c r="AO3791" s="171"/>
      <c r="AP3791" s="171"/>
      <c r="AQ3791" s="171"/>
      <c r="AR3791" s="171"/>
      <c r="CI3791" t="str">
        <f>IF(JRF!F3804&gt;0,"",IF(JRF!B3804="","",IF(LEFT(JRF!B3804,1)=IFERROR(VLOOKUP(LEFT(JRF!B3804,1),$CF$2:$CF$5,1,0),0),"Product Code Required",IF(JRF!C3804="","",IF(JRF!C3804=IFERROR(VLOOKUP(JRF!C3804,$CH:$CH,1,0),0),"Product Code Required","NA")))))</f>
        <v/>
      </c>
      <c r="CJ3791" t="str">
        <f>IF(JRF!AV3804&gt;0,"",IF(JRF!Q3804="","",IF(LEFT(JRF!Q3804,1)=IFERROR(VLOOKUP(LEFT(JRF!Q3804,1),$CF$2:$CF$5,1,0),0),"Product Code Required",IF(JRF!V3804="","",IF(JRF!V3804=IFERROR(VLOOKUP(JRF!V3804,$CH:$CH,1,0),0),"Product Code Required","NA")))))</f>
        <v/>
      </c>
      <c r="CK3791" t="str">
        <f>IFERROR(IF(LEN('Journal Template'!F3802)&gt;0,"",IF('Journal Template'!A3802="","",IF(LEFT('Journal Template'!A3802,1)=IFERROR(VLOOKUP(LEFT('Journal Template'!A3802,1),Checks!$CF$2:$CF$5,1,0),0),"Product Code Required",IF('Journal Template'!D3802="","",IF('Journal Template'!D3802=IFERROR(VLOOKUP('Journal Template'!D3802,Checks!$CH:$CH,1,0),0),"Product Code Required","NA"))))),"")</f>
        <v/>
      </c>
    </row>
    <row r="3792" spans="14:89">
      <c r="N3792" t="s">
        <v>16417</v>
      </c>
      <c r="O3792" t="s">
        <v>16418</v>
      </c>
      <c r="P3792" t="s">
        <v>386</v>
      </c>
      <c r="Q3792" s="150" t="str">
        <f>IF(JRF!D3805="","",IF(IFERROR(VLOOKUP(JRF!D3805,Checks!N:P,3,0),0)="A","","Inactive account in Use"))</f>
        <v/>
      </c>
      <c r="R3792" t="str">
        <f>IFERROR(IF('Journal Template'!C4204="","",IF(IFERROR(VLOOKUP('Journal Template'!C4204,Checks!N:P,3,0),0)="A","","Inactive account in Use")),"")</f>
        <v/>
      </c>
      <c r="V3792" s="150" t="str">
        <f>IF(JRF!C3805="","",IF(IFERROR(VLOOKUP(JRF!C3805,Checks!S:U,3,0),0)="A","Entry with System fund Dept",""))</f>
        <v/>
      </c>
      <c r="W3792" t="str">
        <f>IFERROR(IF('Journal Template'!D4204="","",IF(IFERROR(VLOOKUP('Journal Template'!D4204,Checks!S:U,3,0),0)="A","Entry with System fund Dept","")),"")</f>
        <v/>
      </c>
      <c r="X3792" t="s">
        <v>16419</v>
      </c>
      <c r="Y3792" t="s">
        <v>389</v>
      </c>
      <c r="Z3792" t="s">
        <v>16420</v>
      </c>
      <c r="AA3792" t="s">
        <v>16421</v>
      </c>
      <c r="AB3792" t="s">
        <v>125</v>
      </c>
      <c r="AC3792" s="150" t="str">
        <f>IFERROR(IF(JRF!C3805="","",IF(AND(VLOOKUP(JRF!C3805,X:AA,4,0)=JRF!B3805,VLOOKUP(JRF!C3805,X:Y,2,0)="A"),"","Inactive Dept Combo Error")),"Inactive Dept Combo Error")</f>
        <v/>
      </c>
      <c r="AD3792" t="str">
        <f>IFERROR(IF('Journal Template'!D4204="","",IF(AND(VLOOKUP('Journal Template'!D4204,X:AA,4,0)='Journal Template'!A4204,VLOOKUP('Journal Template'!D4204,X:Y,2,0)="A"),"","Inactive Dept Combo Error")),"")</f>
        <v/>
      </c>
      <c r="AK3792" s="150" t="str">
        <f>IF(JRF!B3805="","",IF(JRF!B3805=IFERROR(VLOOKUP(JRF!B3805,Checks!AI:AI,1,0),0),"Entry in Branch/Satellite BU's",""))</f>
        <v/>
      </c>
      <c r="AL3792" t="str">
        <f>IFERROR(IF('Journal Template'!A4204="","",IF('Journal Template'!A4204=IFERROR(VLOOKUP('Journal Template'!A4204,Checks!AI:AI,1,0),0),"Entry in Branch/Satellite BU's","")),"")</f>
        <v/>
      </c>
      <c r="AO3792" s="171"/>
      <c r="AP3792" s="171"/>
      <c r="AQ3792" s="171"/>
      <c r="AR3792" s="171"/>
      <c r="CI3792" t="str">
        <f>IF(JRF!F3805&gt;0,"",IF(JRF!B3805="","",IF(LEFT(JRF!B3805,1)=IFERROR(VLOOKUP(LEFT(JRF!B3805,1),$CF$2:$CF$5,1,0),0),"Product Code Required",IF(JRF!C3805="","",IF(JRF!C3805=IFERROR(VLOOKUP(JRF!C3805,$CH:$CH,1,0),0),"Product Code Required","NA")))))</f>
        <v/>
      </c>
      <c r="CJ3792" t="str">
        <f>IF(JRF!AV3805&gt;0,"",IF(JRF!Q3805="","",IF(LEFT(JRF!Q3805,1)=IFERROR(VLOOKUP(LEFT(JRF!Q3805,1),$CF$2:$CF$5,1,0),0),"Product Code Required",IF(JRF!V3805="","",IF(JRF!V3805=IFERROR(VLOOKUP(JRF!V3805,$CH:$CH,1,0),0),"Product Code Required","NA")))))</f>
        <v/>
      </c>
      <c r="CK3792" t="str">
        <f>IFERROR(IF(LEN('Journal Template'!F3803)&gt;0,"",IF('Journal Template'!A3803="","",IF(LEFT('Journal Template'!A3803,1)=IFERROR(VLOOKUP(LEFT('Journal Template'!A3803,1),Checks!$CF$2:$CF$5,1,0),0),"Product Code Required",IF('Journal Template'!D3803="","",IF('Journal Template'!D3803=IFERROR(VLOOKUP('Journal Template'!D3803,Checks!$CH:$CH,1,0),0),"Product Code Required","NA"))))),"")</f>
        <v/>
      </c>
    </row>
    <row r="3793" spans="14:89">
      <c r="N3793" t="s">
        <v>16422</v>
      </c>
      <c r="O3793" t="s">
        <v>16423</v>
      </c>
      <c r="P3793" t="s">
        <v>386</v>
      </c>
      <c r="Q3793" s="150" t="str">
        <f>IF(JRF!D3806="","",IF(IFERROR(VLOOKUP(JRF!D3806,Checks!N:P,3,0),0)="A","","Inactive account in Use"))</f>
        <v/>
      </c>
      <c r="R3793" t="str">
        <f>IFERROR(IF('Journal Template'!C4205="","",IF(IFERROR(VLOOKUP('Journal Template'!C4205,Checks!N:P,3,0),0)="A","","Inactive account in Use")),"")</f>
        <v/>
      </c>
      <c r="V3793" s="150" t="str">
        <f>IF(JRF!C3806="","",IF(IFERROR(VLOOKUP(JRF!C3806,Checks!S:U,3,0),0)="A","Entry with System fund Dept",""))</f>
        <v/>
      </c>
      <c r="W3793" t="str">
        <f>IFERROR(IF('Journal Template'!D4205="","",IF(IFERROR(VLOOKUP('Journal Template'!D4205,Checks!S:U,3,0),0)="A","Entry with System fund Dept","")),"")</f>
        <v/>
      </c>
      <c r="X3793" t="s">
        <v>16424</v>
      </c>
      <c r="Y3793" t="s">
        <v>389</v>
      </c>
      <c r="Z3793" t="s">
        <v>16425</v>
      </c>
      <c r="AA3793" t="s">
        <v>16426</v>
      </c>
      <c r="AB3793" t="s">
        <v>125</v>
      </c>
      <c r="AC3793" s="150" t="str">
        <f>IFERROR(IF(JRF!C3806="","",IF(AND(VLOOKUP(JRF!C3806,X:AA,4,0)=JRF!B3806,VLOOKUP(JRF!C3806,X:Y,2,0)="A"),"","Inactive Dept Combo Error")),"Inactive Dept Combo Error")</f>
        <v/>
      </c>
      <c r="AD3793" t="str">
        <f>IFERROR(IF('Journal Template'!D4205="","",IF(AND(VLOOKUP('Journal Template'!D4205,X:AA,4,0)='Journal Template'!A4205,VLOOKUP('Journal Template'!D4205,X:Y,2,0)="A"),"","Inactive Dept Combo Error")),"")</f>
        <v/>
      </c>
      <c r="AK3793" s="150" t="str">
        <f>IF(JRF!B3806="","",IF(JRF!B3806=IFERROR(VLOOKUP(JRF!B3806,Checks!AI:AI,1,0),0),"Entry in Branch/Satellite BU's",""))</f>
        <v/>
      </c>
      <c r="AL3793" t="str">
        <f>IFERROR(IF('Journal Template'!A4205="","",IF('Journal Template'!A4205=IFERROR(VLOOKUP('Journal Template'!A4205,Checks!AI:AI,1,0),0),"Entry in Branch/Satellite BU's","")),"")</f>
        <v/>
      </c>
      <c r="AO3793" s="171"/>
      <c r="AP3793" s="171"/>
      <c r="AQ3793" s="171"/>
      <c r="AR3793" s="171"/>
      <c r="CI3793" t="str">
        <f>IF(JRF!F3806&gt;0,"",IF(JRF!B3806="","",IF(LEFT(JRF!B3806,1)=IFERROR(VLOOKUP(LEFT(JRF!B3806,1),$CF$2:$CF$5,1,0),0),"Product Code Required",IF(JRF!C3806="","",IF(JRF!C3806=IFERROR(VLOOKUP(JRF!C3806,$CH:$CH,1,0),0),"Product Code Required","NA")))))</f>
        <v/>
      </c>
      <c r="CJ3793" t="str">
        <f>IF(JRF!AV3806&gt;0,"",IF(JRF!Q3806="","",IF(LEFT(JRF!Q3806,1)=IFERROR(VLOOKUP(LEFT(JRF!Q3806,1),$CF$2:$CF$5,1,0),0),"Product Code Required",IF(JRF!V3806="","",IF(JRF!V3806=IFERROR(VLOOKUP(JRF!V3806,$CH:$CH,1,0),0),"Product Code Required","NA")))))</f>
        <v/>
      </c>
      <c r="CK3793" t="str">
        <f>IFERROR(IF(LEN('Journal Template'!F3804)&gt;0,"",IF('Journal Template'!A3804="","",IF(LEFT('Journal Template'!A3804,1)=IFERROR(VLOOKUP(LEFT('Journal Template'!A3804,1),Checks!$CF$2:$CF$5,1,0),0),"Product Code Required",IF('Journal Template'!D3804="","",IF('Journal Template'!D3804=IFERROR(VLOOKUP('Journal Template'!D3804,Checks!$CH:$CH,1,0),0),"Product Code Required","NA"))))),"")</f>
        <v/>
      </c>
    </row>
    <row r="3794" spans="14:89">
      <c r="N3794" t="s">
        <v>16427</v>
      </c>
      <c r="O3794" t="s">
        <v>16428</v>
      </c>
      <c r="P3794" t="s">
        <v>386</v>
      </c>
      <c r="Q3794" s="150" t="str">
        <f>IF(JRF!D3807="","",IF(IFERROR(VLOOKUP(JRF!D3807,Checks!N:P,3,0),0)="A","","Inactive account in Use"))</f>
        <v/>
      </c>
      <c r="R3794" t="str">
        <f>IFERROR(IF('Journal Template'!C4206="","",IF(IFERROR(VLOOKUP('Journal Template'!C4206,Checks!N:P,3,0),0)="A","","Inactive account in Use")),"")</f>
        <v/>
      </c>
      <c r="V3794" s="150" t="str">
        <f>IF(JRF!C3807="","",IF(IFERROR(VLOOKUP(JRF!C3807,Checks!S:U,3,0),0)="A","Entry with System fund Dept",""))</f>
        <v/>
      </c>
      <c r="W3794" t="str">
        <f>IFERROR(IF('Journal Template'!D4206="","",IF(IFERROR(VLOOKUP('Journal Template'!D4206,Checks!S:U,3,0),0)="A","Entry with System fund Dept","")),"")</f>
        <v/>
      </c>
      <c r="X3794" t="s">
        <v>16429</v>
      </c>
      <c r="Y3794" t="s">
        <v>389</v>
      </c>
      <c r="Z3794" t="s">
        <v>16430</v>
      </c>
      <c r="AA3794" t="s">
        <v>16431</v>
      </c>
      <c r="AB3794" t="s">
        <v>125</v>
      </c>
      <c r="AC3794" s="150" t="str">
        <f>IFERROR(IF(JRF!C3807="","",IF(AND(VLOOKUP(JRF!C3807,X:AA,4,0)=JRF!B3807,VLOOKUP(JRF!C3807,X:Y,2,0)="A"),"","Inactive Dept Combo Error")),"Inactive Dept Combo Error")</f>
        <v/>
      </c>
      <c r="AD3794" t="str">
        <f>IFERROR(IF('Journal Template'!D4206="","",IF(AND(VLOOKUP('Journal Template'!D4206,X:AA,4,0)='Journal Template'!A4206,VLOOKUP('Journal Template'!D4206,X:Y,2,0)="A"),"","Inactive Dept Combo Error")),"")</f>
        <v/>
      </c>
      <c r="AK3794" s="150" t="str">
        <f>IF(JRF!B3807="","",IF(JRF!B3807=IFERROR(VLOOKUP(JRF!B3807,Checks!AI:AI,1,0),0),"Entry in Branch/Satellite BU's",""))</f>
        <v/>
      </c>
      <c r="AL3794" t="str">
        <f>IFERROR(IF('Journal Template'!A4206="","",IF('Journal Template'!A4206=IFERROR(VLOOKUP('Journal Template'!A4206,Checks!AI:AI,1,0),0),"Entry in Branch/Satellite BU's","")),"")</f>
        <v/>
      </c>
      <c r="AO3794" s="171"/>
      <c r="AP3794" s="171"/>
      <c r="AQ3794" s="171"/>
      <c r="AR3794" s="171"/>
      <c r="CI3794" t="str">
        <f>IF(JRF!F3807&gt;0,"",IF(JRF!B3807="","",IF(LEFT(JRF!B3807,1)=IFERROR(VLOOKUP(LEFT(JRF!B3807,1),$CF$2:$CF$5,1,0),0),"Product Code Required",IF(JRF!C3807="","",IF(JRF!C3807=IFERROR(VLOOKUP(JRF!C3807,$CH:$CH,1,0),0),"Product Code Required","NA")))))</f>
        <v/>
      </c>
      <c r="CJ3794" t="str">
        <f>IF(JRF!AV3807&gt;0,"",IF(JRF!Q3807="","",IF(LEFT(JRF!Q3807,1)=IFERROR(VLOOKUP(LEFT(JRF!Q3807,1),$CF$2:$CF$5,1,0),0),"Product Code Required",IF(JRF!V3807="","",IF(JRF!V3807=IFERROR(VLOOKUP(JRF!V3807,$CH:$CH,1,0),0),"Product Code Required","NA")))))</f>
        <v/>
      </c>
      <c r="CK3794" t="str">
        <f>IFERROR(IF(LEN('Journal Template'!F3805)&gt;0,"",IF('Journal Template'!A3805="","",IF(LEFT('Journal Template'!A3805,1)=IFERROR(VLOOKUP(LEFT('Journal Template'!A3805,1),Checks!$CF$2:$CF$5,1,0),0),"Product Code Required",IF('Journal Template'!D3805="","",IF('Journal Template'!D3805=IFERROR(VLOOKUP('Journal Template'!D3805,Checks!$CH:$CH,1,0),0),"Product Code Required","NA"))))),"")</f>
        <v/>
      </c>
    </row>
    <row r="3795" spans="14:89">
      <c r="N3795" t="s">
        <v>16432</v>
      </c>
      <c r="O3795" t="s">
        <v>16433</v>
      </c>
      <c r="P3795" t="s">
        <v>386</v>
      </c>
      <c r="Q3795" s="150" t="str">
        <f>IF(JRF!D3808="","",IF(IFERROR(VLOOKUP(JRF!D3808,Checks!N:P,3,0),0)="A","","Inactive account in Use"))</f>
        <v/>
      </c>
      <c r="R3795" t="str">
        <f>IFERROR(IF('Journal Template'!C4207="","",IF(IFERROR(VLOOKUP('Journal Template'!C4207,Checks!N:P,3,0),0)="A","","Inactive account in Use")),"")</f>
        <v/>
      </c>
      <c r="V3795" s="150" t="str">
        <f>IF(JRF!C3808="","",IF(IFERROR(VLOOKUP(JRF!C3808,Checks!S:U,3,0),0)="A","Entry with System fund Dept",""))</f>
        <v/>
      </c>
      <c r="W3795" t="str">
        <f>IFERROR(IF('Journal Template'!D4207="","",IF(IFERROR(VLOOKUP('Journal Template'!D4207,Checks!S:U,3,0),0)="A","Entry with System fund Dept","")),"")</f>
        <v/>
      </c>
      <c r="X3795" t="s">
        <v>16434</v>
      </c>
      <c r="Y3795" t="s">
        <v>389</v>
      </c>
      <c r="Z3795" t="s">
        <v>16435</v>
      </c>
      <c r="AA3795" t="s">
        <v>16436</v>
      </c>
      <c r="AB3795" t="s">
        <v>125</v>
      </c>
      <c r="AC3795" s="150" t="str">
        <f>IFERROR(IF(JRF!C3808="","",IF(AND(VLOOKUP(JRF!C3808,X:AA,4,0)=JRF!B3808,VLOOKUP(JRF!C3808,X:Y,2,0)="A"),"","Inactive Dept Combo Error")),"Inactive Dept Combo Error")</f>
        <v/>
      </c>
      <c r="AD3795" t="str">
        <f>IFERROR(IF('Journal Template'!D4207="","",IF(AND(VLOOKUP('Journal Template'!D4207,X:AA,4,0)='Journal Template'!A4207,VLOOKUP('Journal Template'!D4207,X:Y,2,0)="A"),"","Inactive Dept Combo Error")),"")</f>
        <v/>
      </c>
      <c r="AK3795" s="150" t="str">
        <f>IF(JRF!B3808="","",IF(JRF!B3808=IFERROR(VLOOKUP(JRF!B3808,Checks!AI:AI,1,0),0),"Entry in Branch/Satellite BU's",""))</f>
        <v/>
      </c>
      <c r="AL3795" t="str">
        <f>IFERROR(IF('Journal Template'!A4207="","",IF('Journal Template'!A4207=IFERROR(VLOOKUP('Journal Template'!A4207,Checks!AI:AI,1,0),0),"Entry in Branch/Satellite BU's","")),"")</f>
        <v/>
      </c>
      <c r="AO3795" s="171"/>
      <c r="AP3795" s="171"/>
      <c r="AQ3795" s="171"/>
      <c r="AR3795" s="171"/>
      <c r="CI3795" t="str">
        <f>IF(JRF!F3808&gt;0,"",IF(JRF!B3808="","",IF(LEFT(JRF!B3808,1)=IFERROR(VLOOKUP(LEFT(JRF!B3808,1),$CF$2:$CF$5,1,0),0),"Product Code Required",IF(JRF!C3808="","",IF(JRF!C3808=IFERROR(VLOOKUP(JRF!C3808,$CH:$CH,1,0),0),"Product Code Required","NA")))))</f>
        <v/>
      </c>
      <c r="CJ3795" t="str">
        <f>IF(JRF!AV3808&gt;0,"",IF(JRF!Q3808="","",IF(LEFT(JRF!Q3808,1)=IFERROR(VLOOKUP(LEFT(JRF!Q3808,1),$CF$2:$CF$5,1,0),0),"Product Code Required",IF(JRF!V3808="","",IF(JRF!V3808=IFERROR(VLOOKUP(JRF!V3808,$CH:$CH,1,0),0),"Product Code Required","NA")))))</f>
        <v/>
      </c>
      <c r="CK3795" t="str">
        <f>IFERROR(IF(LEN('Journal Template'!F3806)&gt;0,"",IF('Journal Template'!A3806="","",IF(LEFT('Journal Template'!A3806,1)=IFERROR(VLOOKUP(LEFT('Journal Template'!A3806,1),Checks!$CF$2:$CF$5,1,0),0),"Product Code Required",IF('Journal Template'!D3806="","",IF('Journal Template'!D3806=IFERROR(VLOOKUP('Journal Template'!D3806,Checks!$CH:$CH,1,0),0),"Product Code Required","NA"))))),"")</f>
        <v/>
      </c>
    </row>
    <row r="3796" spans="14:89">
      <c r="N3796" t="s">
        <v>16437</v>
      </c>
      <c r="O3796" t="s">
        <v>16438</v>
      </c>
      <c r="P3796" t="s">
        <v>386</v>
      </c>
      <c r="Q3796" s="150" t="str">
        <f>IF(JRF!D3809="","",IF(IFERROR(VLOOKUP(JRF!D3809,Checks!N:P,3,0),0)="A","","Inactive account in Use"))</f>
        <v/>
      </c>
      <c r="R3796" t="str">
        <f>IFERROR(IF('Journal Template'!C4208="","",IF(IFERROR(VLOOKUP('Journal Template'!C4208,Checks!N:P,3,0),0)="A","","Inactive account in Use")),"")</f>
        <v/>
      </c>
      <c r="V3796" s="150" t="str">
        <f>IF(JRF!C3809="","",IF(IFERROR(VLOOKUP(JRF!C3809,Checks!S:U,3,0),0)="A","Entry with System fund Dept",""))</f>
        <v/>
      </c>
      <c r="W3796" t="str">
        <f>IFERROR(IF('Journal Template'!D4208="","",IF(IFERROR(VLOOKUP('Journal Template'!D4208,Checks!S:U,3,0),0)="A","Entry with System fund Dept","")),"")</f>
        <v/>
      </c>
      <c r="X3796" t="s">
        <v>16439</v>
      </c>
      <c r="Y3796" t="s">
        <v>389</v>
      </c>
      <c r="Z3796" t="s">
        <v>16440</v>
      </c>
      <c r="AA3796" t="s">
        <v>16426</v>
      </c>
      <c r="AB3796" t="s">
        <v>125</v>
      </c>
      <c r="AC3796" s="150" t="str">
        <f>IFERROR(IF(JRF!C3809="","",IF(AND(VLOOKUP(JRF!C3809,X:AA,4,0)=JRF!B3809,VLOOKUP(JRF!C3809,X:Y,2,0)="A"),"","Inactive Dept Combo Error")),"Inactive Dept Combo Error")</f>
        <v/>
      </c>
      <c r="AD3796" t="str">
        <f>IFERROR(IF('Journal Template'!D4208="","",IF(AND(VLOOKUP('Journal Template'!D4208,X:AA,4,0)='Journal Template'!A4208,VLOOKUP('Journal Template'!D4208,X:Y,2,0)="A"),"","Inactive Dept Combo Error")),"")</f>
        <v/>
      </c>
      <c r="AK3796" s="150" t="str">
        <f>IF(JRF!B3809="","",IF(JRF!B3809=IFERROR(VLOOKUP(JRF!B3809,Checks!AI:AI,1,0),0),"Entry in Branch/Satellite BU's",""))</f>
        <v/>
      </c>
      <c r="AL3796" t="str">
        <f>IFERROR(IF('Journal Template'!A4208="","",IF('Journal Template'!A4208=IFERROR(VLOOKUP('Journal Template'!A4208,Checks!AI:AI,1,0),0),"Entry in Branch/Satellite BU's","")),"")</f>
        <v/>
      </c>
      <c r="AO3796" s="171"/>
      <c r="AP3796" s="171"/>
      <c r="AQ3796" s="171"/>
      <c r="AR3796" s="171"/>
      <c r="CI3796" t="str">
        <f>IF(JRF!F3809&gt;0,"",IF(JRF!B3809="","",IF(LEFT(JRF!B3809,1)=IFERROR(VLOOKUP(LEFT(JRF!B3809,1),$CF$2:$CF$5,1,0),0),"Product Code Required",IF(JRF!C3809="","",IF(JRF!C3809=IFERROR(VLOOKUP(JRF!C3809,$CH:$CH,1,0),0),"Product Code Required","NA")))))</f>
        <v/>
      </c>
      <c r="CJ3796" t="str">
        <f>IF(JRF!AV3809&gt;0,"",IF(JRF!Q3809="","",IF(LEFT(JRF!Q3809,1)=IFERROR(VLOOKUP(LEFT(JRF!Q3809,1),$CF$2:$CF$5,1,0),0),"Product Code Required",IF(JRF!V3809="","",IF(JRF!V3809=IFERROR(VLOOKUP(JRF!V3809,$CH:$CH,1,0),0),"Product Code Required","NA")))))</f>
        <v/>
      </c>
      <c r="CK3796" t="str">
        <f>IFERROR(IF(LEN('Journal Template'!F3807)&gt;0,"",IF('Journal Template'!A3807="","",IF(LEFT('Journal Template'!A3807,1)=IFERROR(VLOOKUP(LEFT('Journal Template'!A3807,1),Checks!$CF$2:$CF$5,1,0),0),"Product Code Required",IF('Journal Template'!D3807="","",IF('Journal Template'!D3807=IFERROR(VLOOKUP('Journal Template'!D3807,Checks!$CH:$CH,1,0),0),"Product Code Required","NA"))))),"")</f>
        <v/>
      </c>
    </row>
    <row r="3797" spans="14:89">
      <c r="N3797" t="s">
        <v>16441</v>
      </c>
      <c r="O3797" t="s">
        <v>16442</v>
      </c>
      <c r="P3797" t="s">
        <v>386</v>
      </c>
      <c r="Q3797" s="150" t="str">
        <f>IF(JRF!D3810="","",IF(IFERROR(VLOOKUP(JRF!D3810,Checks!N:P,3,0),0)="A","","Inactive account in Use"))</f>
        <v/>
      </c>
      <c r="R3797" t="str">
        <f>IFERROR(IF('Journal Template'!C4209="","",IF(IFERROR(VLOOKUP('Journal Template'!C4209,Checks!N:P,3,0),0)="A","","Inactive account in Use")),"")</f>
        <v/>
      </c>
      <c r="V3797" s="150" t="str">
        <f>IF(JRF!C3810="","",IF(IFERROR(VLOOKUP(JRF!C3810,Checks!S:U,3,0),0)="A","Entry with System fund Dept",""))</f>
        <v/>
      </c>
      <c r="W3797" t="str">
        <f>IFERROR(IF('Journal Template'!D4209="","",IF(IFERROR(VLOOKUP('Journal Template'!D4209,Checks!S:U,3,0),0)="A","Entry with System fund Dept","")),"")</f>
        <v/>
      </c>
      <c r="X3797" t="s">
        <v>16443</v>
      </c>
      <c r="Y3797" t="s">
        <v>389</v>
      </c>
      <c r="Z3797" t="s">
        <v>16444</v>
      </c>
      <c r="AA3797" t="s">
        <v>1635</v>
      </c>
      <c r="AB3797" t="s">
        <v>125</v>
      </c>
      <c r="AC3797" s="150" t="str">
        <f>IFERROR(IF(JRF!C3810="","",IF(AND(VLOOKUP(JRF!C3810,X:AA,4,0)=JRF!B3810,VLOOKUP(JRF!C3810,X:Y,2,0)="A"),"","Inactive Dept Combo Error")),"Inactive Dept Combo Error")</f>
        <v/>
      </c>
      <c r="AD3797" t="str">
        <f>IFERROR(IF('Journal Template'!D4209="","",IF(AND(VLOOKUP('Journal Template'!D4209,X:AA,4,0)='Journal Template'!A4209,VLOOKUP('Journal Template'!D4209,X:Y,2,0)="A"),"","Inactive Dept Combo Error")),"")</f>
        <v/>
      </c>
      <c r="AK3797" s="150" t="str">
        <f>IF(JRF!B3810="","",IF(JRF!B3810=IFERROR(VLOOKUP(JRF!B3810,Checks!AI:AI,1,0),0),"Entry in Branch/Satellite BU's",""))</f>
        <v/>
      </c>
      <c r="AL3797" t="str">
        <f>IFERROR(IF('Journal Template'!A4209="","",IF('Journal Template'!A4209=IFERROR(VLOOKUP('Journal Template'!A4209,Checks!AI:AI,1,0),0),"Entry in Branch/Satellite BU's","")),"")</f>
        <v/>
      </c>
      <c r="AO3797" s="171"/>
      <c r="AP3797" s="171"/>
      <c r="AQ3797" s="171"/>
      <c r="AR3797" s="171"/>
      <c r="CI3797" t="str">
        <f>IF(JRF!F3810&gt;0,"",IF(JRF!B3810="","",IF(LEFT(JRF!B3810,1)=IFERROR(VLOOKUP(LEFT(JRF!B3810,1),$CF$2:$CF$5,1,0),0),"Product Code Required",IF(JRF!C3810="","",IF(JRF!C3810=IFERROR(VLOOKUP(JRF!C3810,$CH:$CH,1,0),0),"Product Code Required","NA")))))</f>
        <v/>
      </c>
      <c r="CJ3797" t="str">
        <f>IF(JRF!AV3810&gt;0,"",IF(JRF!Q3810="","",IF(LEFT(JRF!Q3810,1)=IFERROR(VLOOKUP(LEFT(JRF!Q3810,1),$CF$2:$CF$5,1,0),0),"Product Code Required",IF(JRF!V3810="","",IF(JRF!V3810=IFERROR(VLOOKUP(JRF!V3810,$CH:$CH,1,0),0),"Product Code Required","NA")))))</f>
        <v/>
      </c>
      <c r="CK3797" t="str">
        <f>IFERROR(IF(LEN('Journal Template'!F3808)&gt;0,"",IF('Journal Template'!A3808="","",IF(LEFT('Journal Template'!A3808,1)=IFERROR(VLOOKUP(LEFT('Journal Template'!A3808,1),Checks!$CF$2:$CF$5,1,0),0),"Product Code Required",IF('Journal Template'!D3808="","",IF('Journal Template'!D3808=IFERROR(VLOOKUP('Journal Template'!D3808,Checks!$CH:$CH,1,0),0),"Product Code Required","NA"))))),"")</f>
        <v/>
      </c>
    </row>
    <row r="3798" spans="14:89">
      <c r="N3798" t="s">
        <v>16445</v>
      </c>
      <c r="O3798" t="s">
        <v>16446</v>
      </c>
      <c r="P3798" t="s">
        <v>386</v>
      </c>
      <c r="Q3798" s="150" t="str">
        <f>IF(JRF!D3811="","",IF(IFERROR(VLOOKUP(JRF!D3811,Checks!N:P,3,0),0)="A","","Inactive account in Use"))</f>
        <v/>
      </c>
      <c r="R3798" t="str">
        <f>IFERROR(IF('Journal Template'!C4210="","",IF(IFERROR(VLOOKUP('Journal Template'!C4210,Checks!N:P,3,0),0)="A","","Inactive account in Use")),"")</f>
        <v/>
      </c>
      <c r="V3798" s="150" t="str">
        <f>IF(JRF!C3811="","",IF(IFERROR(VLOOKUP(JRF!C3811,Checks!S:U,3,0),0)="A","Entry with System fund Dept",""))</f>
        <v/>
      </c>
      <c r="W3798" t="str">
        <f>IFERROR(IF('Journal Template'!D4210="","",IF(IFERROR(VLOOKUP('Journal Template'!D4210,Checks!S:U,3,0),0)="A","Entry with System fund Dept","")),"")</f>
        <v/>
      </c>
      <c r="X3798" t="s">
        <v>16447</v>
      </c>
      <c r="Y3798" t="s">
        <v>389</v>
      </c>
      <c r="Z3798" t="s">
        <v>16448</v>
      </c>
      <c r="AA3798" t="s">
        <v>16303</v>
      </c>
      <c r="AB3798" t="s">
        <v>125</v>
      </c>
      <c r="AC3798" s="150" t="str">
        <f>IFERROR(IF(JRF!C3811="","",IF(AND(VLOOKUP(JRF!C3811,X:AA,4,0)=JRF!B3811,VLOOKUP(JRF!C3811,X:Y,2,0)="A"),"","Inactive Dept Combo Error")),"Inactive Dept Combo Error")</f>
        <v/>
      </c>
      <c r="AD3798" t="str">
        <f>IFERROR(IF('Journal Template'!D4210="","",IF(AND(VLOOKUP('Journal Template'!D4210,X:AA,4,0)='Journal Template'!A4210,VLOOKUP('Journal Template'!D4210,X:Y,2,0)="A"),"","Inactive Dept Combo Error")),"")</f>
        <v/>
      </c>
      <c r="AK3798" s="150" t="str">
        <f>IF(JRF!B3811="","",IF(JRF!B3811=IFERROR(VLOOKUP(JRF!B3811,Checks!AI:AI,1,0),0),"Entry in Branch/Satellite BU's",""))</f>
        <v/>
      </c>
      <c r="AL3798" t="str">
        <f>IFERROR(IF('Journal Template'!A4210="","",IF('Journal Template'!A4210=IFERROR(VLOOKUP('Journal Template'!A4210,Checks!AI:AI,1,0),0),"Entry in Branch/Satellite BU's","")),"")</f>
        <v/>
      </c>
      <c r="AO3798" s="171"/>
      <c r="AP3798" s="171"/>
      <c r="AQ3798" s="171"/>
      <c r="AR3798" s="171"/>
      <c r="CI3798" t="str">
        <f>IF(JRF!F3811&gt;0,"",IF(JRF!B3811="","",IF(LEFT(JRF!B3811,1)=IFERROR(VLOOKUP(LEFT(JRF!B3811,1),$CF$2:$CF$5,1,0),0),"Product Code Required",IF(JRF!C3811="","",IF(JRF!C3811=IFERROR(VLOOKUP(JRF!C3811,$CH:$CH,1,0),0),"Product Code Required","NA")))))</f>
        <v/>
      </c>
      <c r="CJ3798" t="str">
        <f>IF(JRF!AV3811&gt;0,"",IF(JRF!Q3811="","",IF(LEFT(JRF!Q3811,1)=IFERROR(VLOOKUP(LEFT(JRF!Q3811,1),$CF$2:$CF$5,1,0),0),"Product Code Required",IF(JRF!V3811="","",IF(JRF!V3811=IFERROR(VLOOKUP(JRF!V3811,$CH:$CH,1,0),0),"Product Code Required","NA")))))</f>
        <v/>
      </c>
      <c r="CK3798" t="str">
        <f>IFERROR(IF(LEN('Journal Template'!F3809)&gt;0,"",IF('Journal Template'!A3809="","",IF(LEFT('Journal Template'!A3809,1)=IFERROR(VLOOKUP(LEFT('Journal Template'!A3809,1),Checks!$CF$2:$CF$5,1,0),0),"Product Code Required",IF('Journal Template'!D3809="","",IF('Journal Template'!D3809=IFERROR(VLOOKUP('Journal Template'!D3809,Checks!$CH:$CH,1,0),0),"Product Code Required","NA"))))),"")</f>
        <v/>
      </c>
    </row>
    <row r="3799" spans="14:89">
      <c r="N3799" t="s">
        <v>16449</v>
      </c>
      <c r="O3799" t="s">
        <v>16450</v>
      </c>
      <c r="P3799" t="s">
        <v>386</v>
      </c>
      <c r="Q3799" s="150" t="str">
        <f>IF(JRF!D3812="","",IF(IFERROR(VLOOKUP(JRF!D3812,Checks!N:P,3,0),0)="A","","Inactive account in Use"))</f>
        <v/>
      </c>
      <c r="R3799" t="str">
        <f>IFERROR(IF('Journal Template'!C4211="","",IF(IFERROR(VLOOKUP('Journal Template'!C4211,Checks!N:P,3,0),0)="A","","Inactive account in Use")),"")</f>
        <v/>
      </c>
      <c r="V3799" s="150" t="str">
        <f>IF(JRF!C3812="","",IF(IFERROR(VLOOKUP(JRF!C3812,Checks!S:U,3,0),0)="A","Entry with System fund Dept",""))</f>
        <v/>
      </c>
      <c r="W3799" t="str">
        <f>IFERROR(IF('Journal Template'!D4211="","",IF(IFERROR(VLOOKUP('Journal Template'!D4211,Checks!S:U,3,0),0)="A","Entry with System fund Dept","")),"")</f>
        <v/>
      </c>
      <c r="X3799" t="s">
        <v>16451</v>
      </c>
      <c r="Y3799" t="s">
        <v>389</v>
      </c>
      <c r="Z3799" t="s">
        <v>16452</v>
      </c>
      <c r="AA3799" t="s">
        <v>16453</v>
      </c>
      <c r="AB3799" t="s">
        <v>125</v>
      </c>
      <c r="AC3799" s="150" t="str">
        <f>IFERROR(IF(JRF!C3812="","",IF(AND(VLOOKUP(JRF!C3812,X:AA,4,0)=JRF!B3812,VLOOKUP(JRF!C3812,X:Y,2,0)="A"),"","Inactive Dept Combo Error")),"Inactive Dept Combo Error")</f>
        <v/>
      </c>
      <c r="AD3799" t="str">
        <f>IFERROR(IF('Journal Template'!D4211="","",IF(AND(VLOOKUP('Journal Template'!D4211,X:AA,4,0)='Journal Template'!A4211,VLOOKUP('Journal Template'!D4211,X:Y,2,0)="A"),"","Inactive Dept Combo Error")),"")</f>
        <v/>
      </c>
      <c r="AK3799" s="150" t="str">
        <f>IF(JRF!B3812="","",IF(JRF!B3812=IFERROR(VLOOKUP(JRF!B3812,Checks!AI:AI,1,0),0),"Entry in Branch/Satellite BU's",""))</f>
        <v/>
      </c>
      <c r="AL3799" t="str">
        <f>IFERROR(IF('Journal Template'!A4211="","",IF('Journal Template'!A4211=IFERROR(VLOOKUP('Journal Template'!A4211,Checks!AI:AI,1,0),0),"Entry in Branch/Satellite BU's","")),"")</f>
        <v/>
      </c>
      <c r="AO3799" s="171"/>
      <c r="AP3799" s="171"/>
      <c r="AQ3799" s="171"/>
      <c r="AR3799" s="171"/>
      <c r="CI3799" t="str">
        <f>IF(JRF!F3812&gt;0,"",IF(JRF!B3812="","",IF(LEFT(JRF!B3812,1)=IFERROR(VLOOKUP(LEFT(JRF!B3812,1),$CF$2:$CF$5,1,0),0),"Product Code Required",IF(JRF!C3812="","",IF(JRF!C3812=IFERROR(VLOOKUP(JRF!C3812,$CH:$CH,1,0),0),"Product Code Required","NA")))))</f>
        <v/>
      </c>
      <c r="CJ3799" t="str">
        <f>IF(JRF!AV3812&gt;0,"",IF(JRF!Q3812="","",IF(LEFT(JRF!Q3812,1)=IFERROR(VLOOKUP(LEFT(JRF!Q3812,1),$CF$2:$CF$5,1,0),0),"Product Code Required",IF(JRF!V3812="","",IF(JRF!V3812=IFERROR(VLOOKUP(JRF!V3812,$CH:$CH,1,0),0),"Product Code Required","NA")))))</f>
        <v/>
      </c>
      <c r="CK3799" t="str">
        <f>IFERROR(IF(LEN('Journal Template'!F3810)&gt;0,"",IF('Journal Template'!A3810="","",IF(LEFT('Journal Template'!A3810,1)=IFERROR(VLOOKUP(LEFT('Journal Template'!A3810,1),Checks!$CF$2:$CF$5,1,0),0),"Product Code Required",IF('Journal Template'!D3810="","",IF('Journal Template'!D3810=IFERROR(VLOOKUP('Journal Template'!D3810,Checks!$CH:$CH,1,0),0),"Product Code Required","NA"))))),"")</f>
        <v/>
      </c>
    </row>
    <row r="3800" spans="14:89">
      <c r="N3800" t="s">
        <v>16454</v>
      </c>
      <c r="O3800" t="s">
        <v>16455</v>
      </c>
      <c r="P3800" t="s">
        <v>386</v>
      </c>
      <c r="Q3800" s="150" t="str">
        <f>IF(JRF!D3813="","",IF(IFERROR(VLOOKUP(JRF!D3813,Checks!N:P,3,0),0)="A","","Inactive account in Use"))</f>
        <v/>
      </c>
      <c r="R3800" t="str">
        <f>IFERROR(IF('Journal Template'!C4212="","",IF(IFERROR(VLOOKUP('Journal Template'!C4212,Checks!N:P,3,0),0)="A","","Inactive account in Use")),"")</f>
        <v/>
      </c>
      <c r="V3800" s="150" t="str">
        <f>IF(JRF!C3813="","",IF(IFERROR(VLOOKUP(JRF!C3813,Checks!S:U,3,0),0)="A","Entry with System fund Dept",""))</f>
        <v/>
      </c>
      <c r="W3800" t="str">
        <f>IFERROR(IF('Journal Template'!D4212="","",IF(IFERROR(VLOOKUP('Journal Template'!D4212,Checks!S:U,3,0),0)="A","Entry with System fund Dept","")),"")</f>
        <v/>
      </c>
      <c r="X3800" t="s">
        <v>16456</v>
      </c>
      <c r="Y3800" t="s">
        <v>389</v>
      </c>
      <c r="Z3800" t="s">
        <v>16457</v>
      </c>
      <c r="AA3800" t="s">
        <v>16458</v>
      </c>
      <c r="AB3800" t="s">
        <v>125</v>
      </c>
      <c r="AC3800" s="150" t="str">
        <f>IFERROR(IF(JRF!C3813="","",IF(AND(VLOOKUP(JRF!C3813,X:AA,4,0)=JRF!B3813,VLOOKUP(JRF!C3813,X:Y,2,0)="A"),"","Inactive Dept Combo Error")),"Inactive Dept Combo Error")</f>
        <v/>
      </c>
      <c r="AD3800" t="str">
        <f>IFERROR(IF('Journal Template'!D4212="","",IF(AND(VLOOKUP('Journal Template'!D4212,X:AA,4,0)='Journal Template'!A4212,VLOOKUP('Journal Template'!D4212,X:Y,2,0)="A"),"","Inactive Dept Combo Error")),"")</f>
        <v/>
      </c>
      <c r="AK3800" s="150" t="str">
        <f>IF(JRF!B3813="","",IF(JRF!B3813=IFERROR(VLOOKUP(JRF!B3813,Checks!AI:AI,1,0),0),"Entry in Branch/Satellite BU's",""))</f>
        <v/>
      </c>
      <c r="AL3800" t="str">
        <f>IFERROR(IF('Journal Template'!A4212="","",IF('Journal Template'!A4212=IFERROR(VLOOKUP('Journal Template'!A4212,Checks!AI:AI,1,0),0),"Entry in Branch/Satellite BU's","")),"")</f>
        <v/>
      </c>
      <c r="AO3800" s="171"/>
      <c r="AP3800" s="171"/>
      <c r="AQ3800" s="171"/>
      <c r="AR3800" s="171"/>
      <c r="CI3800" t="str">
        <f>IF(JRF!F3813&gt;0,"",IF(JRF!B3813="","",IF(LEFT(JRF!B3813,1)=IFERROR(VLOOKUP(LEFT(JRF!B3813,1),$CF$2:$CF$5,1,0),0),"Product Code Required",IF(JRF!C3813="","",IF(JRF!C3813=IFERROR(VLOOKUP(JRF!C3813,$CH:$CH,1,0),0),"Product Code Required","NA")))))</f>
        <v/>
      </c>
      <c r="CJ3800" t="str">
        <f>IF(JRF!AV3813&gt;0,"",IF(JRF!Q3813="","",IF(LEFT(JRF!Q3813,1)=IFERROR(VLOOKUP(LEFT(JRF!Q3813,1),$CF$2:$CF$5,1,0),0),"Product Code Required",IF(JRF!V3813="","",IF(JRF!V3813=IFERROR(VLOOKUP(JRF!V3813,$CH:$CH,1,0),0),"Product Code Required","NA")))))</f>
        <v/>
      </c>
      <c r="CK3800" t="str">
        <f>IFERROR(IF(LEN('Journal Template'!F3811)&gt;0,"",IF('Journal Template'!A3811="","",IF(LEFT('Journal Template'!A3811,1)=IFERROR(VLOOKUP(LEFT('Journal Template'!A3811,1),Checks!$CF$2:$CF$5,1,0),0),"Product Code Required",IF('Journal Template'!D3811="","",IF('Journal Template'!D3811=IFERROR(VLOOKUP('Journal Template'!D3811,Checks!$CH:$CH,1,0),0),"Product Code Required","NA"))))),"")</f>
        <v/>
      </c>
    </row>
    <row r="3801" spans="14:89">
      <c r="N3801" t="s">
        <v>16459</v>
      </c>
      <c r="O3801" t="s">
        <v>16460</v>
      </c>
      <c r="P3801" t="s">
        <v>386</v>
      </c>
      <c r="Q3801" s="150" t="str">
        <f>IF(JRF!D3814="","",IF(IFERROR(VLOOKUP(JRF!D3814,Checks!N:P,3,0),0)="A","","Inactive account in Use"))</f>
        <v/>
      </c>
      <c r="R3801" t="str">
        <f>IFERROR(IF('Journal Template'!C4213="","",IF(IFERROR(VLOOKUP('Journal Template'!C4213,Checks!N:P,3,0),0)="A","","Inactive account in Use")),"")</f>
        <v/>
      </c>
      <c r="V3801" s="150" t="str">
        <f>IF(JRF!C3814="","",IF(IFERROR(VLOOKUP(JRF!C3814,Checks!S:U,3,0),0)="A","Entry with System fund Dept",""))</f>
        <v/>
      </c>
      <c r="W3801" t="str">
        <f>IFERROR(IF('Journal Template'!D4213="","",IF(IFERROR(VLOOKUP('Journal Template'!D4213,Checks!S:U,3,0),0)="A","Entry with System fund Dept","")),"")</f>
        <v/>
      </c>
      <c r="X3801" t="s">
        <v>16461</v>
      </c>
      <c r="Y3801" t="s">
        <v>389</v>
      </c>
      <c r="Z3801" t="s">
        <v>16462</v>
      </c>
      <c r="AA3801" t="s">
        <v>16235</v>
      </c>
      <c r="AB3801" t="s">
        <v>125</v>
      </c>
      <c r="AC3801" s="150" t="str">
        <f>IFERROR(IF(JRF!C3814="","",IF(AND(VLOOKUP(JRF!C3814,X:AA,4,0)=JRF!B3814,VLOOKUP(JRF!C3814,X:Y,2,0)="A"),"","Inactive Dept Combo Error")),"Inactive Dept Combo Error")</f>
        <v/>
      </c>
      <c r="AD3801" t="str">
        <f>IFERROR(IF('Journal Template'!D4213="","",IF(AND(VLOOKUP('Journal Template'!D4213,X:AA,4,0)='Journal Template'!A4213,VLOOKUP('Journal Template'!D4213,X:Y,2,0)="A"),"","Inactive Dept Combo Error")),"")</f>
        <v/>
      </c>
      <c r="AK3801" s="150" t="str">
        <f>IF(JRF!B3814="","",IF(JRF!B3814=IFERROR(VLOOKUP(JRF!B3814,Checks!AI:AI,1,0),0),"Entry in Branch/Satellite BU's",""))</f>
        <v/>
      </c>
      <c r="AL3801" t="str">
        <f>IFERROR(IF('Journal Template'!A4213="","",IF('Journal Template'!A4213=IFERROR(VLOOKUP('Journal Template'!A4213,Checks!AI:AI,1,0),0),"Entry in Branch/Satellite BU's","")),"")</f>
        <v/>
      </c>
      <c r="AO3801" s="171"/>
      <c r="AP3801" s="171"/>
      <c r="AQ3801" s="171"/>
      <c r="AR3801" s="171"/>
      <c r="CI3801" t="str">
        <f>IF(JRF!F3814&gt;0,"",IF(JRF!B3814="","",IF(LEFT(JRF!B3814,1)=IFERROR(VLOOKUP(LEFT(JRF!B3814,1),$CF$2:$CF$5,1,0),0),"Product Code Required",IF(JRF!C3814="","",IF(JRF!C3814=IFERROR(VLOOKUP(JRF!C3814,$CH:$CH,1,0),0),"Product Code Required","NA")))))</f>
        <v/>
      </c>
      <c r="CJ3801" t="str">
        <f>IF(JRF!AV3814&gt;0,"",IF(JRF!Q3814="","",IF(LEFT(JRF!Q3814,1)=IFERROR(VLOOKUP(LEFT(JRF!Q3814,1),$CF$2:$CF$5,1,0),0),"Product Code Required",IF(JRF!V3814="","",IF(JRF!V3814=IFERROR(VLOOKUP(JRF!V3814,$CH:$CH,1,0),0),"Product Code Required","NA")))))</f>
        <v/>
      </c>
      <c r="CK3801" t="str">
        <f>IFERROR(IF(LEN('Journal Template'!F3812)&gt;0,"",IF('Journal Template'!A3812="","",IF(LEFT('Journal Template'!A3812,1)=IFERROR(VLOOKUP(LEFT('Journal Template'!A3812,1),Checks!$CF$2:$CF$5,1,0),0),"Product Code Required",IF('Journal Template'!D3812="","",IF('Journal Template'!D3812=IFERROR(VLOOKUP('Journal Template'!D3812,Checks!$CH:$CH,1,0),0),"Product Code Required","NA"))))),"")</f>
        <v/>
      </c>
    </row>
    <row r="3802" spans="14:89">
      <c r="N3802" t="s">
        <v>16463</v>
      </c>
      <c r="O3802" t="s">
        <v>16464</v>
      </c>
      <c r="P3802" t="s">
        <v>386</v>
      </c>
      <c r="Q3802" s="150" t="str">
        <f>IF(JRF!D3815="","",IF(IFERROR(VLOOKUP(JRF!D3815,Checks!N:P,3,0),0)="A","","Inactive account in Use"))</f>
        <v/>
      </c>
      <c r="R3802" t="str">
        <f>IFERROR(IF('Journal Template'!C4214="","",IF(IFERROR(VLOOKUP('Journal Template'!C4214,Checks!N:P,3,0),0)="A","","Inactive account in Use")),"")</f>
        <v/>
      </c>
      <c r="V3802" s="150" t="str">
        <f>IF(JRF!C3815="","",IF(IFERROR(VLOOKUP(JRF!C3815,Checks!S:U,3,0),0)="A","Entry with System fund Dept",""))</f>
        <v/>
      </c>
      <c r="W3802" t="str">
        <f>IFERROR(IF('Journal Template'!D4214="","",IF(IFERROR(VLOOKUP('Journal Template'!D4214,Checks!S:U,3,0),0)="A","Entry with System fund Dept","")),"")</f>
        <v/>
      </c>
      <c r="X3802" t="s">
        <v>16465</v>
      </c>
      <c r="Y3802" t="s">
        <v>389</v>
      </c>
      <c r="Z3802" t="s">
        <v>16462</v>
      </c>
      <c r="AA3802" t="s">
        <v>16326</v>
      </c>
      <c r="AB3802" t="s">
        <v>125</v>
      </c>
      <c r="AC3802" s="150" t="str">
        <f>IFERROR(IF(JRF!C3815="","",IF(AND(VLOOKUP(JRF!C3815,X:AA,4,0)=JRF!B3815,VLOOKUP(JRF!C3815,X:Y,2,0)="A"),"","Inactive Dept Combo Error")),"Inactive Dept Combo Error")</f>
        <v/>
      </c>
      <c r="AD3802" t="str">
        <f>IFERROR(IF('Journal Template'!D4214="","",IF(AND(VLOOKUP('Journal Template'!D4214,X:AA,4,0)='Journal Template'!A4214,VLOOKUP('Journal Template'!D4214,X:Y,2,0)="A"),"","Inactive Dept Combo Error")),"")</f>
        <v/>
      </c>
      <c r="AK3802" s="150" t="str">
        <f>IF(JRF!B3815="","",IF(JRF!B3815=IFERROR(VLOOKUP(JRF!B3815,Checks!AI:AI,1,0),0),"Entry in Branch/Satellite BU's",""))</f>
        <v/>
      </c>
      <c r="AL3802" t="str">
        <f>IFERROR(IF('Journal Template'!A4214="","",IF('Journal Template'!A4214=IFERROR(VLOOKUP('Journal Template'!A4214,Checks!AI:AI,1,0),0),"Entry in Branch/Satellite BU's","")),"")</f>
        <v/>
      </c>
      <c r="AO3802" s="171"/>
      <c r="AP3802" s="171"/>
      <c r="AQ3802" s="171"/>
      <c r="AR3802" s="171"/>
      <c r="CI3802" t="str">
        <f>IF(JRF!F3815&gt;0,"",IF(JRF!B3815="","",IF(LEFT(JRF!B3815,1)=IFERROR(VLOOKUP(LEFT(JRF!B3815,1),$CF$2:$CF$5,1,0),0),"Product Code Required",IF(JRF!C3815="","",IF(JRF!C3815=IFERROR(VLOOKUP(JRF!C3815,$CH:$CH,1,0),0),"Product Code Required","NA")))))</f>
        <v/>
      </c>
      <c r="CJ3802" t="str">
        <f>IF(JRF!AV3815&gt;0,"",IF(JRF!Q3815="","",IF(LEFT(JRF!Q3815,1)=IFERROR(VLOOKUP(LEFT(JRF!Q3815,1),$CF$2:$CF$5,1,0),0),"Product Code Required",IF(JRF!V3815="","",IF(JRF!V3815=IFERROR(VLOOKUP(JRF!V3815,$CH:$CH,1,0),0),"Product Code Required","NA")))))</f>
        <v/>
      </c>
      <c r="CK3802" t="str">
        <f>IFERROR(IF(LEN('Journal Template'!F3813)&gt;0,"",IF('Journal Template'!A3813="","",IF(LEFT('Journal Template'!A3813,1)=IFERROR(VLOOKUP(LEFT('Journal Template'!A3813,1),Checks!$CF$2:$CF$5,1,0),0),"Product Code Required",IF('Journal Template'!D3813="","",IF('Journal Template'!D3813=IFERROR(VLOOKUP('Journal Template'!D3813,Checks!$CH:$CH,1,0),0),"Product Code Required","NA"))))),"")</f>
        <v/>
      </c>
    </row>
    <row r="3803" spans="14:89">
      <c r="N3803" t="s">
        <v>16466</v>
      </c>
      <c r="O3803" t="s">
        <v>16467</v>
      </c>
      <c r="P3803" t="s">
        <v>386</v>
      </c>
      <c r="Q3803" s="150" t="str">
        <f>IF(JRF!D3816="","",IF(IFERROR(VLOOKUP(JRF!D3816,Checks!N:P,3,0),0)="A","","Inactive account in Use"))</f>
        <v/>
      </c>
      <c r="R3803" t="str">
        <f>IFERROR(IF('Journal Template'!C4215="","",IF(IFERROR(VLOOKUP('Journal Template'!C4215,Checks!N:P,3,0),0)="A","","Inactive account in Use")),"")</f>
        <v/>
      </c>
      <c r="V3803" s="150" t="str">
        <f>IF(JRF!C3816="","",IF(IFERROR(VLOOKUP(JRF!C3816,Checks!S:U,3,0),0)="A","Entry with System fund Dept",""))</f>
        <v/>
      </c>
      <c r="W3803" t="str">
        <f>IFERROR(IF('Journal Template'!D4215="","",IF(IFERROR(VLOOKUP('Journal Template'!D4215,Checks!S:U,3,0),0)="A","Entry with System fund Dept","")),"")</f>
        <v/>
      </c>
      <c r="X3803" t="s">
        <v>16468</v>
      </c>
      <c r="Y3803" t="s">
        <v>389</v>
      </c>
      <c r="Z3803" t="s">
        <v>16469</v>
      </c>
      <c r="AA3803" t="s">
        <v>3456</v>
      </c>
      <c r="AB3803" t="s">
        <v>125</v>
      </c>
      <c r="AC3803" s="150" t="str">
        <f>IFERROR(IF(JRF!C3816="","",IF(AND(VLOOKUP(JRF!C3816,X:AA,4,0)=JRF!B3816,VLOOKUP(JRF!C3816,X:Y,2,0)="A"),"","Inactive Dept Combo Error")),"Inactive Dept Combo Error")</f>
        <v/>
      </c>
      <c r="AD3803" t="str">
        <f>IFERROR(IF('Journal Template'!D4215="","",IF(AND(VLOOKUP('Journal Template'!D4215,X:AA,4,0)='Journal Template'!A4215,VLOOKUP('Journal Template'!D4215,X:Y,2,0)="A"),"","Inactive Dept Combo Error")),"")</f>
        <v/>
      </c>
      <c r="AK3803" s="150" t="str">
        <f>IF(JRF!B3816="","",IF(JRF!B3816=IFERROR(VLOOKUP(JRF!B3816,Checks!AI:AI,1,0),0),"Entry in Branch/Satellite BU's",""))</f>
        <v/>
      </c>
      <c r="AL3803" t="str">
        <f>IFERROR(IF('Journal Template'!A4215="","",IF('Journal Template'!A4215=IFERROR(VLOOKUP('Journal Template'!A4215,Checks!AI:AI,1,0),0),"Entry in Branch/Satellite BU's","")),"")</f>
        <v/>
      </c>
      <c r="AO3803" s="171"/>
      <c r="AP3803" s="171"/>
      <c r="AQ3803" s="171"/>
      <c r="AR3803" s="171"/>
      <c r="CI3803" t="str">
        <f>IF(JRF!F3816&gt;0,"",IF(JRF!B3816="","",IF(LEFT(JRF!B3816,1)=IFERROR(VLOOKUP(LEFT(JRF!B3816,1),$CF$2:$CF$5,1,0),0),"Product Code Required",IF(JRF!C3816="","",IF(JRF!C3816=IFERROR(VLOOKUP(JRF!C3816,$CH:$CH,1,0),0),"Product Code Required","NA")))))</f>
        <v/>
      </c>
      <c r="CJ3803" t="str">
        <f>IF(JRF!AV3816&gt;0,"",IF(JRF!Q3816="","",IF(LEFT(JRF!Q3816,1)=IFERROR(VLOOKUP(LEFT(JRF!Q3816,1),$CF$2:$CF$5,1,0),0),"Product Code Required",IF(JRF!V3816="","",IF(JRF!V3816=IFERROR(VLOOKUP(JRF!V3816,$CH:$CH,1,0),0),"Product Code Required","NA")))))</f>
        <v/>
      </c>
      <c r="CK3803" t="str">
        <f>IFERROR(IF(LEN('Journal Template'!F3814)&gt;0,"",IF('Journal Template'!A3814="","",IF(LEFT('Journal Template'!A3814,1)=IFERROR(VLOOKUP(LEFT('Journal Template'!A3814,1),Checks!$CF$2:$CF$5,1,0),0),"Product Code Required",IF('Journal Template'!D3814="","",IF('Journal Template'!D3814=IFERROR(VLOOKUP('Journal Template'!D3814,Checks!$CH:$CH,1,0),0),"Product Code Required","NA"))))),"")</f>
        <v/>
      </c>
    </row>
    <row r="3804" spans="14:89">
      <c r="N3804" t="s">
        <v>16470</v>
      </c>
      <c r="O3804" t="s">
        <v>16471</v>
      </c>
      <c r="P3804" t="s">
        <v>386</v>
      </c>
      <c r="Q3804" s="150" t="str">
        <f>IF(JRF!D3817="","",IF(IFERROR(VLOOKUP(JRF!D3817,Checks!N:P,3,0),0)="A","","Inactive account in Use"))</f>
        <v/>
      </c>
      <c r="R3804" t="str">
        <f>IFERROR(IF('Journal Template'!C4216="","",IF(IFERROR(VLOOKUP('Journal Template'!C4216,Checks!N:P,3,0),0)="A","","Inactive account in Use")),"")</f>
        <v/>
      </c>
      <c r="V3804" s="150" t="str">
        <f>IF(JRF!C3817="","",IF(IFERROR(VLOOKUP(JRF!C3817,Checks!S:U,3,0),0)="A","Entry with System fund Dept",""))</f>
        <v/>
      </c>
      <c r="W3804" t="str">
        <f>IFERROR(IF('Journal Template'!D4216="","",IF(IFERROR(VLOOKUP('Journal Template'!D4216,Checks!S:U,3,0),0)="A","Entry with System fund Dept","")),"")</f>
        <v/>
      </c>
      <c r="X3804" t="s">
        <v>16472</v>
      </c>
      <c r="Y3804" t="s">
        <v>386</v>
      </c>
      <c r="Z3804" t="s">
        <v>16473</v>
      </c>
      <c r="AA3804" t="s">
        <v>505</v>
      </c>
      <c r="AB3804" t="s">
        <v>125</v>
      </c>
      <c r="AC3804" s="150" t="str">
        <f>IFERROR(IF(JRF!C3817="","",IF(AND(VLOOKUP(JRF!C3817,X:AA,4,0)=JRF!B3817,VLOOKUP(JRF!C3817,X:Y,2,0)="A"),"","Inactive Dept Combo Error")),"Inactive Dept Combo Error")</f>
        <v/>
      </c>
      <c r="AD3804" t="str">
        <f>IFERROR(IF('Journal Template'!D4216="","",IF(AND(VLOOKUP('Journal Template'!D4216,X:AA,4,0)='Journal Template'!A4216,VLOOKUP('Journal Template'!D4216,X:Y,2,0)="A"),"","Inactive Dept Combo Error")),"")</f>
        <v/>
      </c>
      <c r="AK3804" s="150" t="str">
        <f>IF(JRF!B3817="","",IF(JRF!B3817=IFERROR(VLOOKUP(JRF!B3817,Checks!AI:AI,1,0),0),"Entry in Branch/Satellite BU's",""))</f>
        <v/>
      </c>
      <c r="AL3804" t="str">
        <f>IFERROR(IF('Journal Template'!A4216="","",IF('Journal Template'!A4216=IFERROR(VLOOKUP('Journal Template'!A4216,Checks!AI:AI,1,0),0),"Entry in Branch/Satellite BU's","")),"")</f>
        <v/>
      </c>
      <c r="AO3804" s="171"/>
      <c r="AP3804" s="171"/>
      <c r="AQ3804" s="171"/>
      <c r="AR3804" s="171"/>
      <c r="CI3804" t="str">
        <f>IF(JRF!F3817&gt;0,"",IF(JRF!B3817="","",IF(LEFT(JRF!B3817,1)=IFERROR(VLOOKUP(LEFT(JRF!B3817,1),$CF$2:$CF$5,1,0),0),"Product Code Required",IF(JRF!C3817="","",IF(JRF!C3817=IFERROR(VLOOKUP(JRF!C3817,$CH:$CH,1,0),0),"Product Code Required","NA")))))</f>
        <v/>
      </c>
      <c r="CJ3804" t="str">
        <f>IF(JRF!AV3817&gt;0,"",IF(JRF!Q3817="","",IF(LEFT(JRF!Q3817,1)=IFERROR(VLOOKUP(LEFT(JRF!Q3817,1),$CF$2:$CF$5,1,0),0),"Product Code Required",IF(JRF!V3817="","",IF(JRF!V3817=IFERROR(VLOOKUP(JRF!V3817,$CH:$CH,1,0),0),"Product Code Required","NA")))))</f>
        <v/>
      </c>
      <c r="CK3804" t="str">
        <f>IFERROR(IF(LEN('Journal Template'!F3815)&gt;0,"",IF('Journal Template'!A3815="","",IF(LEFT('Journal Template'!A3815,1)=IFERROR(VLOOKUP(LEFT('Journal Template'!A3815,1),Checks!$CF$2:$CF$5,1,0),0),"Product Code Required",IF('Journal Template'!D3815="","",IF('Journal Template'!D3815=IFERROR(VLOOKUP('Journal Template'!D3815,Checks!$CH:$CH,1,0),0),"Product Code Required","NA"))))),"")</f>
        <v/>
      </c>
    </row>
    <row r="3805" spans="14:89">
      <c r="N3805" t="s">
        <v>16474</v>
      </c>
      <c r="O3805" t="s">
        <v>16475</v>
      </c>
      <c r="P3805" t="s">
        <v>386</v>
      </c>
      <c r="Q3805" s="150" t="str">
        <f>IF(JRF!D3818="","",IF(IFERROR(VLOOKUP(JRF!D3818,Checks!N:P,3,0),0)="A","","Inactive account in Use"))</f>
        <v/>
      </c>
      <c r="R3805" t="str">
        <f>IFERROR(IF('Journal Template'!C4217="","",IF(IFERROR(VLOOKUP('Journal Template'!C4217,Checks!N:P,3,0),0)="A","","Inactive account in Use")),"")</f>
        <v/>
      </c>
      <c r="V3805" s="150" t="str">
        <f>IF(JRF!C3818="","",IF(IFERROR(VLOOKUP(JRF!C3818,Checks!S:U,3,0),0)="A","Entry with System fund Dept",""))</f>
        <v/>
      </c>
      <c r="W3805" t="str">
        <f>IFERROR(IF('Journal Template'!D4217="","",IF(IFERROR(VLOOKUP('Journal Template'!D4217,Checks!S:U,3,0),0)="A","Entry with System fund Dept","")),"")</f>
        <v/>
      </c>
      <c r="X3805" t="s">
        <v>16476</v>
      </c>
      <c r="Y3805" t="s">
        <v>386</v>
      </c>
      <c r="Z3805" t="s">
        <v>16477</v>
      </c>
      <c r="AA3805" t="s">
        <v>2429</v>
      </c>
      <c r="AB3805" t="s">
        <v>125</v>
      </c>
      <c r="AC3805" s="150" t="str">
        <f>IFERROR(IF(JRF!C3818="","",IF(AND(VLOOKUP(JRF!C3818,X:AA,4,0)=JRF!B3818,VLOOKUP(JRF!C3818,X:Y,2,0)="A"),"","Inactive Dept Combo Error")),"Inactive Dept Combo Error")</f>
        <v/>
      </c>
      <c r="AD3805" t="str">
        <f>IFERROR(IF('Journal Template'!D4217="","",IF(AND(VLOOKUP('Journal Template'!D4217,X:AA,4,0)='Journal Template'!A4217,VLOOKUP('Journal Template'!D4217,X:Y,2,0)="A"),"","Inactive Dept Combo Error")),"")</f>
        <v/>
      </c>
      <c r="AK3805" s="150" t="str">
        <f>IF(JRF!B3818="","",IF(JRF!B3818=IFERROR(VLOOKUP(JRF!B3818,Checks!AI:AI,1,0),0),"Entry in Branch/Satellite BU's",""))</f>
        <v/>
      </c>
      <c r="AL3805" t="str">
        <f>IFERROR(IF('Journal Template'!A4217="","",IF('Journal Template'!A4217=IFERROR(VLOOKUP('Journal Template'!A4217,Checks!AI:AI,1,0),0),"Entry in Branch/Satellite BU's","")),"")</f>
        <v/>
      </c>
      <c r="AO3805" s="171"/>
      <c r="AP3805" s="171"/>
      <c r="AQ3805" s="171"/>
      <c r="AR3805" s="171"/>
      <c r="CI3805" t="str">
        <f>IF(JRF!F3818&gt;0,"",IF(JRF!B3818="","",IF(LEFT(JRF!B3818,1)=IFERROR(VLOOKUP(LEFT(JRF!B3818,1),$CF$2:$CF$5,1,0),0),"Product Code Required",IF(JRF!C3818="","",IF(JRF!C3818=IFERROR(VLOOKUP(JRF!C3818,$CH:$CH,1,0),0),"Product Code Required","NA")))))</f>
        <v/>
      </c>
      <c r="CJ3805" t="str">
        <f>IF(JRF!AV3818&gt;0,"",IF(JRF!Q3818="","",IF(LEFT(JRF!Q3818,1)=IFERROR(VLOOKUP(LEFT(JRF!Q3818,1),$CF$2:$CF$5,1,0),0),"Product Code Required",IF(JRF!V3818="","",IF(JRF!V3818=IFERROR(VLOOKUP(JRF!V3818,$CH:$CH,1,0),0),"Product Code Required","NA")))))</f>
        <v/>
      </c>
      <c r="CK3805" t="str">
        <f>IFERROR(IF(LEN('Journal Template'!F3816)&gt;0,"",IF('Journal Template'!A3816="","",IF(LEFT('Journal Template'!A3816,1)=IFERROR(VLOOKUP(LEFT('Journal Template'!A3816,1),Checks!$CF$2:$CF$5,1,0),0),"Product Code Required",IF('Journal Template'!D3816="","",IF('Journal Template'!D3816=IFERROR(VLOOKUP('Journal Template'!D3816,Checks!$CH:$CH,1,0),0),"Product Code Required","NA"))))),"")</f>
        <v/>
      </c>
    </row>
    <row r="3806" spans="14:89">
      <c r="N3806" t="s">
        <v>16478</v>
      </c>
      <c r="O3806" t="s">
        <v>16479</v>
      </c>
      <c r="P3806" t="s">
        <v>386</v>
      </c>
      <c r="Q3806" s="150" t="str">
        <f>IF(JRF!D3819="","",IF(IFERROR(VLOOKUP(JRF!D3819,Checks!N:P,3,0),0)="A","","Inactive account in Use"))</f>
        <v/>
      </c>
      <c r="R3806" t="str">
        <f>IFERROR(IF('Journal Template'!C4218="","",IF(IFERROR(VLOOKUP('Journal Template'!C4218,Checks!N:P,3,0),0)="A","","Inactive account in Use")),"")</f>
        <v/>
      </c>
      <c r="V3806" s="150" t="str">
        <f>IF(JRF!C3819="","",IF(IFERROR(VLOOKUP(JRF!C3819,Checks!S:U,3,0),0)="A","Entry with System fund Dept",""))</f>
        <v/>
      </c>
      <c r="W3806" t="str">
        <f>IFERROR(IF('Journal Template'!D4218="","",IF(IFERROR(VLOOKUP('Journal Template'!D4218,Checks!S:U,3,0),0)="A","Entry with System fund Dept","")),"")</f>
        <v/>
      </c>
      <c r="X3806" t="s">
        <v>16480</v>
      </c>
      <c r="Y3806" t="s">
        <v>386</v>
      </c>
      <c r="Z3806" t="s">
        <v>16481</v>
      </c>
      <c r="AA3806" t="s">
        <v>505</v>
      </c>
      <c r="AB3806" t="s">
        <v>125</v>
      </c>
      <c r="AC3806" s="150" t="str">
        <f>IFERROR(IF(JRF!C3819="","",IF(AND(VLOOKUP(JRF!C3819,X:AA,4,0)=JRF!B3819,VLOOKUP(JRF!C3819,X:Y,2,0)="A"),"","Inactive Dept Combo Error")),"Inactive Dept Combo Error")</f>
        <v/>
      </c>
      <c r="AD3806" t="str">
        <f>IFERROR(IF('Journal Template'!D4218="","",IF(AND(VLOOKUP('Journal Template'!D4218,X:AA,4,0)='Journal Template'!A4218,VLOOKUP('Journal Template'!D4218,X:Y,2,0)="A"),"","Inactive Dept Combo Error")),"")</f>
        <v/>
      </c>
      <c r="AK3806" s="150" t="str">
        <f>IF(JRF!B3819="","",IF(JRF!B3819=IFERROR(VLOOKUP(JRF!B3819,Checks!AI:AI,1,0),0),"Entry in Branch/Satellite BU's",""))</f>
        <v/>
      </c>
      <c r="AL3806" t="str">
        <f>IFERROR(IF('Journal Template'!A4218="","",IF('Journal Template'!A4218=IFERROR(VLOOKUP('Journal Template'!A4218,Checks!AI:AI,1,0),0),"Entry in Branch/Satellite BU's","")),"")</f>
        <v/>
      </c>
      <c r="AO3806" s="171"/>
      <c r="AP3806" s="171"/>
      <c r="AQ3806" s="171"/>
      <c r="AR3806" s="171"/>
      <c r="CI3806" t="str">
        <f>IF(JRF!F3819&gt;0,"",IF(JRF!B3819="","",IF(LEFT(JRF!B3819,1)=IFERROR(VLOOKUP(LEFT(JRF!B3819,1),$CF$2:$CF$5,1,0),0),"Product Code Required",IF(JRF!C3819="","",IF(JRF!C3819=IFERROR(VLOOKUP(JRF!C3819,$CH:$CH,1,0),0),"Product Code Required","NA")))))</f>
        <v/>
      </c>
      <c r="CJ3806" t="str">
        <f>IF(JRF!AV3819&gt;0,"",IF(JRF!Q3819="","",IF(LEFT(JRF!Q3819,1)=IFERROR(VLOOKUP(LEFT(JRF!Q3819,1),$CF$2:$CF$5,1,0),0),"Product Code Required",IF(JRF!V3819="","",IF(JRF!V3819=IFERROR(VLOOKUP(JRF!V3819,$CH:$CH,1,0),0),"Product Code Required","NA")))))</f>
        <v/>
      </c>
      <c r="CK3806" t="str">
        <f>IFERROR(IF(LEN('Journal Template'!F3817)&gt;0,"",IF('Journal Template'!A3817="","",IF(LEFT('Journal Template'!A3817,1)=IFERROR(VLOOKUP(LEFT('Journal Template'!A3817,1),Checks!$CF$2:$CF$5,1,0),0),"Product Code Required",IF('Journal Template'!D3817="","",IF('Journal Template'!D3817=IFERROR(VLOOKUP('Journal Template'!D3817,Checks!$CH:$CH,1,0),0),"Product Code Required","NA"))))),"")</f>
        <v/>
      </c>
    </row>
    <row r="3807" spans="14:89">
      <c r="N3807" t="s">
        <v>16482</v>
      </c>
      <c r="O3807" t="s">
        <v>16483</v>
      </c>
      <c r="P3807" t="s">
        <v>386</v>
      </c>
      <c r="Q3807" s="150" t="str">
        <f>IF(JRF!D3820="","",IF(IFERROR(VLOOKUP(JRF!D3820,Checks!N:P,3,0),0)="A","","Inactive account in Use"))</f>
        <v/>
      </c>
      <c r="R3807" t="str">
        <f>IFERROR(IF('Journal Template'!C4219="","",IF(IFERROR(VLOOKUP('Journal Template'!C4219,Checks!N:P,3,0),0)="A","","Inactive account in Use")),"")</f>
        <v/>
      </c>
      <c r="V3807" s="150" t="str">
        <f>IF(JRF!C3820="","",IF(IFERROR(VLOOKUP(JRF!C3820,Checks!S:U,3,0),0)="A","Entry with System fund Dept",""))</f>
        <v/>
      </c>
      <c r="W3807" t="str">
        <f>IFERROR(IF('Journal Template'!D4219="","",IF(IFERROR(VLOOKUP('Journal Template'!D4219,Checks!S:U,3,0),0)="A","Entry with System fund Dept","")),"")</f>
        <v/>
      </c>
      <c r="X3807" t="s">
        <v>16484</v>
      </c>
      <c r="Y3807" t="s">
        <v>389</v>
      </c>
      <c r="Z3807" t="s">
        <v>16485</v>
      </c>
      <c r="AA3807" t="s">
        <v>505</v>
      </c>
      <c r="AB3807" t="s">
        <v>125</v>
      </c>
      <c r="AC3807" s="150" t="str">
        <f>IFERROR(IF(JRF!C3820="","",IF(AND(VLOOKUP(JRF!C3820,X:AA,4,0)=JRF!B3820,VLOOKUP(JRF!C3820,X:Y,2,0)="A"),"","Inactive Dept Combo Error")),"Inactive Dept Combo Error")</f>
        <v/>
      </c>
      <c r="AD3807" t="str">
        <f>IFERROR(IF('Journal Template'!D4219="","",IF(AND(VLOOKUP('Journal Template'!D4219,X:AA,4,0)='Journal Template'!A4219,VLOOKUP('Journal Template'!D4219,X:Y,2,0)="A"),"","Inactive Dept Combo Error")),"")</f>
        <v/>
      </c>
      <c r="AK3807" s="150" t="str">
        <f>IF(JRF!B3820="","",IF(JRF!B3820=IFERROR(VLOOKUP(JRF!B3820,Checks!AI:AI,1,0),0),"Entry in Branch/Satellite BU's",""))</f>
        <v/>
      </c>
      <c r="AL3807" t="str">
        <f>IFERROR(IF('Journal Template'!A4219="","",IF('Journal Template'!A4219=IFERROR(VLOOKUP('Journal Template'!A4219,Checks!AI:AI,1,0),0),"Entry in Branch/Satellite BU's","")),"")</f>
        <v/>
      </c>
      <c r="AO3807" s="171"/>
      <c r="AP3807" s="171"/>
      <c r="AQ3807" s="171"/>
      <c r="AR3807" s="171"/>
      <c r="CI3807" t="str">
        <f>IF(JRF!F3820&gt;0,"",IF(JRF!B3820="","",IF(LEFT(JRF!B3820,1)=IFERROR(VLOOKUP(LEFT(JRF!B3820,1),$CF$2:$CF$5,1,0),0),"Product Code Required",IF(JRF!C3820="","",IF(JRF!C3820=IFERROR(VLOOKUP(JRF!C3820,$CH:$CH,1,0),0),"Product Code Required","NA")))))</f>
        <v/>
      </c>
      <c r="CJ3807" t="str">
        <f>IF(JRF!AV3820&gt;0,"",IF(JRF!Q3820="","",IF(LEFT(JRF!Q3820,1)=IFERROR(VLOOKUP(LEFT(JRF!Q3820,1),$CF$2:$CF$5,1,0),0),"Product Code Required",IF(JRF!V3820="","",IF(JRF!V3820=IFERROR(VLOOKUP(JRF!V3820,$CH:$CH,1,0),0),"Product Code Required","NA")))))</f>
        <v/>
      </c>
      <c r="CK3807" t="str">
        <f>IFERROR(IF(LEN('Journal Template'!F3818)&gt;0,"",IF('Journal Template'!A3818="","",IF(LEFT('Journal Template'!A3818,1)=IFERROR(VLOOKUP(LEFT('Journal Template'!A3818,1),Checks!$CF$2:$CF$5,1,0),0),"Product Code Required",IF('Journal Template'!D3818="","",IF('Journal Template'!D3818=IFERROR(VLOOKUP('Journal Template'!D3818,Checks!$CH:$CH,1,0),0),"Product Code Required","NA"))))),"")</f>
        <v/>
      </c>
    </row>
    <row r="3808" spans="14:89">
      <c r="N3808" t="s">
        <v>16486</v>
      </c>
      <c r="O3808" t="s">
        <v>16487</v>
      </c>
      <c r="P3808" t="s">
        <v>386</v>
      </c>
      <c r="Q3808" s="150" t="str">
        <f>IF(JRF!D3821="","",IF(IFERROR(VLOOKUP(JRF!D3821,Checks!N:P,3,0),0)="A","","Inactive account in Use"))</f>
        <v/>
      </c>
      <c r="R3808" t="str">
        <f>IFERROR(IF('Journal Template'!C4220="","",IF(IFERROR(VLOOKUP('Journal Template'!C4220,Checks!N:P,3,0),0)="A","","Inactive account in Use")),"")</f>
        <v/>
      </c>
      <c r="V3808" s="150" t="str">
        <f>IF(JRF!C3821="","",IF(IFERROR(VLOOKUP(JRF!C3821,Checks!S:U,3,0),0)="A","Entry with System fund Dept",""))</f>
        <v/>
      </c>
      <c r="W3808" t="str">
        <f>IFERROR(IF('Journal Template'!D4220="","",IF(IFERROR(VLOOKUP('Journal Template'!D4220,Checks!S:U,3,0),0)="A","Entry with System fund Dept","")),"")</f>
        <v/>
      </c>
      <c r="X3808" t="s">
        <v>16488</v>
      </c>
      <c r="Y3808" t="s">
        <v>389</v>
      </c>
      <c r="Z3808" t="s">
        <v>16489</v>
      </c>
      <c r="AA3808" t="s">
        <v>505</v>
      </c>
      <c r="AB3808" t="s">
        <v>125</v>
      </c>
      <c r="AC3808" s="150" t="str">
        <f>IFERROR(IF(JRF!C3821="","",IF(AND(VLOOKUP(JRF!C3821,X:AA,4,0)=JRF!B3821,VLOOKUP(JRF!C3821,X:Y,2,0)="A"),"","Inactive Dept Combo Error")),"Inactive Dept Combo Error")</f>
        <v/>
      </c>
      <c r="AD3808" t="str">
        <f>IFERROR(IF('Journal Template'!D4220="","",IF(AND(VLOOKUP('Journal Template'!D4220,X:AA,4,0)='Journal Template'!A4220,VLOOKUP('Journal Template'!D4220,X:Y,2,0)="A"),"","Inactive Dept Combo Error")),"")</f>
        <v/>
      </c>
      <c r="AK3808" s="150" t="str">
        <f>IF(JRF!B3821="","",IF(JRF!B3821=IFERROR(VLOOKUP(JRF!B3821,Checks!AI:AI,1,0),0),"Entry in Branch/Satellite BU's",""))</f>
        <v/>
      </c>
      <c r="AL3808" t="str">
        <f>IFERROR(IF('Journal Template'!A4220="","",IF('Journal Template'!A4220=IFERROR(VLOOKUP('Journal Template'!A4220,Checks!AI:AI,1,0),0),"Entry in Branch/Satellite BU's","")),"")</f>
        <v/>
      </c>
      <c r="AO3808" s="171"/>
      <c r="AP3808" s="171"/>
      <c r="AQ3808" s="171"/>
      <c r="AR3808" s="171"/>
      <c r="CI3808" t="str">
        <f>IF(JRF!F3821&gt;0,"",IF(JRF!B3821="","",IF(LEFT(JRF!B3821,1)=IFERROR(VLOOKUP(LEFT(JRF!B3821,1),$CF$2:$CF$5,1,0),0),"Product Code Required",IF(JRF!C3821="","",IF(JRF!C3821=IFERROR(VLOOKUP(JRF!C3821,$CH:$CH,1,0),0),"Product Code Required","NA")))))</f>
        <v/>
      </c>
      <c r="CJ3808" t="str">
        <f>IF(JRF!AV3821&gt;0,"",IF(JRF!Q3821="","",IF(LEFT(JRF!Q3821,1)=IFERROR(VLOOKUP(LEFT(JRF!Q3821,1),$CF$2:$CF$5,1,0),0),"Product Code Required",IF(JRF!V3821="","",IF(JRF!V3821=IFERROR(VLOOKUP(JRF!V3821,$CH:$CH,1,0),0),"Product Code Required","NA")))))</f>
        <v/>
      </c>
      <c r="CK3808" t="str">
        <f>IFERROR(IF(LEN('Journal Template'!F3819)&gt;0,"",IF('Journal Template'!A3819="","",IF(LEFT('Journal Template'!A3819,1)=IFERROR(VLOOKUP(LEFT('Journal Template'!A3819,1),Checks!$CF$2:$CF$5,1,0),0),"Product Code Required",IF('Journal Template'!D3819="","",IF('Journal Template'!D3819=IFERROR(VLOOKUP('Journal Template'!D3819,Checks!$CH:$CH,1,0),0),"Product Code Required","NA"))))),"")</f>
        <v/>
      </c>
    </row>
    <row r="3809" spans="14:89">
      <c r="N3809" t="s">
        <v>16490</v>
      </c>
      <c r="O3809" t="s">
        <v>16491</v>
      </c>
      <c r="P3809" t="s">
        <v>386</v>
      </c>
      <c r="Q3809" s="150" t="str">
        <f>IF(JRF!D3822="","",IF(IFERROR(VLOOKUP(JRF!D3822,Checks!N:P,3,0),0)="A","","Inactive account in Use"))</f>
        <v/>
      </c>
      <c r="R3809" t="str">
        <f>IFERROR(IF('Journal Template'!C4221="","",IF(IFERROR(VLOOKUP('Journal Template'!C4221,Checks!N:P,3,0),0)="A","","Inactive account in Use")),"")</f>
        <v/>
      </c>
      <c r="V3809" s="150" t="str">
        <f>IF(JRF!C3822="","",IF(IFERROR(VLOOKUP(JRF!C3822,Checks!S:U,3,0),0)="A","Entry with System fund Dept",""))</f>
        <v/>
      </c>
      <c r="W3809" t="str">
        <f>IFERROR(IF('Journal Template'!D4221="","",IF(IFERROR(VLOOKUP('Journal Template'!D4221,Checks!S:U,3,0),0)="A","Entry with System fund Dept","")),"")</f>
        <v/>
      </c>
      <c r="X3809" t="s">
        <v>16492</v>
      </c>
      <c r="Y3809" t="s">
        <v>389</v>
      </c>
      <c r="Z3809" t="s">
        <v>16493</v>
      </c>
      <c r="AA3809" t="s">
        <v>505</v>
      </c>
      <c r="AB3809" t="s">
        <v>125</v>
      </c>
      <c r="AC3809" s="150" t="str">
        <f>IFERROR(IF(JRF!C3822="","",IF(AND(VLOOKUP(JRF!C3822,X:AA,4,0)=JRF!B3822,VLOOKUP(JRF!C3822,X:Y,2,0)="A"),"","Inactive Dept Combo Error")),"Inactive Dept Combo Error")</f>
        <v/>
      </c>
      <c r="AD3809" t="str">
        <f>IFERROR(IF('Journal Template'!D4221="","",IF(AND(VLOOKUP('Journal Template'!D4221,X:AA,4,0)='Journal Template'!A4221,VLOOKUP('Journal Template'!D4221,X:Y,2,0)="A"),"","Inactive Dept Combo Error")),"")</f>
        <v/>
      </c>
      <c r="AK3809" s="150" t="str">
        <f>IF(JRF!B3822="","",IF(JRF!B3822=IFERROR(VLOOKUP(JRF!B3822,Checks!AI:AI,1,0),0),"Entry in Branch/Satellite BU's",""))</f>
        <v/>
      </c>
      <c r="AL3809" t="str">
        <f>IFERROR(IF('Journal Template'!A4221="","",IF('Journal Template'!A4221=IFERROR(VLOOKUP('Journal Template'!A4221,Checks!AI:AI,1,0),0),"Entry in Branch/Satellite BU's","")),"")</f>
        <v/>
      </c>
      <c r="AO3809" s="171"/>
      <c r="AP3809" s="171"/>
      <c r="AQ3809" s="171"/>
      <c r="AR3809" s="171"/>
      <c r="CI3809" t="str">
        <f>IF(JRF!F3822&gt;0,"",IF(JRF!B3822="","",IF(LEFT(JRF!B3822,1)=IFERROR(VLOOKUP(LEFT(JRF!B3822,1),$CF$2:$CF$5,1,0),0),"Product Code Required",IF(JRF!C3822="","",IF(JRF!C3822=IFERROR(VLOOKUP(JRF!C3822,$CH:$CH,1,0),0),"Product Code Required","NA")))))</f>
        <v/>
      </c>
      <c r="CJ3809" t="str">
        <f>IF(JRF!AV3822&gt;0,"",IF(JRF!Q3822="","",IF(LEFT(JRF!Q3822,1)=IFERROR(VLOOKUP(LEFT(JRF!Q3822,1),$CF$2:$CF$5,1,0),0),"Product Code Required",IF(JRF!V3822="","",IF(JRF!V3822=IFERROR(VLOOKUP(JRF!V3822,$CH:$CH,1,0),0),"Product Code Required","NA")))))</f>
        <v/>
      </c>
      <c r="CK3809" t="str">
        <f>IFERROR(IF(LEN('Journal Template'!F3820)&gt;0,"",IF('Journal Template'!A3820="","",IF(LEFT('Journal Template'!A3820,1)=IFERROR(VLOOKUP(LEFT('Journal Template'!A3820,1),Checks!$CF$2:$CF$5,1,0),0),"Product Code Required",IF('Journal Template'!D3820="","",IF('Journal Template'!D3820=IFERROR(VLOOKUP('Journal Template'!D3820,Checks!$CH:$CH,1,0),0),"Product Code Required","NA"))))),"")</f>
        <v/>
      </c>
    </row>
    <row r="3810" spans="14:89">
      <c r="N3810" t="s">
        <v>16494</v>
      </c>
      <c r="O3810" t="s">
        <v>16495</v>
      </c>
      <c r="P3810" t="s">
        <v>386</v>
      </c>
      <c r="Q3810" s="150" t="str">
        <f>IF(JRF!D3823="","",IF(IFERROR(VLOOKUP(JRF!D3823,Checks!N:P,3,0),0)="A","","Inactive account in Use"))</f>
        <v/>
      </c>
      <c r="R3810" t="str">
        <f>IFERROR(IF('Journal Template'!C4222="","",IF(IFERROR(VLOOKUP('Journal Template'!C4222,Checks!N:P,3,0),0)="A","","Inactive account in Use")),"")</f>
        <v/>
      </c>
      <c r="V3810" s="150" t="str">
        <f>IF(JRF!C3823="","",IF(IFERROR(VLOOKUP(JRF!C3823,Checks!S:U,3,0),0)="A","Entry with System fund Dept",""))</f>
        <v/>
      </c>
      <c r="W3810" t="str">
        <f>IFERROR(IF('Journal Template'!D4222="","",IF(IFERROR(VLOOKUP('Journal Template'!D4222,Checks!S:U,3,0),0)="A","Entry with System fund Dept","")),"")</f>
        <v/>
      </c>
      <c r="X3810" t="s">
        <v>16496</v>
      </c>
      <c r="Y3810" t="s">
        <v>389</v>
      </c>
      <c r="Z3810" t="s">
        <v>16497</v>
      </c>
      <c r="AA3810" t="s">
        <v>505</v>
      </c>
      <c r="AB3810" t="s">
        <v>125</v>
      </c>
      <c r="AC3810" s="150" t="str">
        <f>IFERROR(IF(JRF!C3823="","",IF(AND(VLOOKUP(JRF!C3823,X:AA,4,0)=JRF!B3823,VLOOKUP(JRF!C3823,X:Y,2,0)="A"),"","Inactive Dept Combo Error")),"Inactive Dept Combo Error")</f>
        <v/>
      </c>
      <c r="AD3810" t="str">
        <f>IFERROR(IF('Journal Template'!D4222="","",IF(AND(VLOOKUP('Journal Template'!D4222,X:AA,4,0)='Journal Template'!A4222,VLOOKUP('Journal Template'!D4222,X:Y,2,0)="A"),"","Inactive Dept Combo Error")),"")</f>
        <v/>
      </c>
      <c r="AK3810" s="150" t="str">
        <f>IF(JRF!B3823="","",IF(JRF!B3823=IFERROR(VLOOKUP(JRF!B3823,Checks!AI:AI,1,0),0),"Entry in Branch/Satellite BU's",""))</f>
        <v/>
      </c>
      <c r="AL3810" t="str">
        <f>IFERROR(IF('Journal Template'!A4222="","",IF('Journal Template'!A4222=IFERROR(VLOOKUP('Journal Template'!A4222,Checks!AI:AI,1,0),0),"Entry in Branch/Satellite BU's","")),"")</f>
        <v/>
      </c>
      <c r="AO3810" s="171"/>
      <c r="AP3810" s="171"/>
      <c r="AQ3810" s="171"/>
      <c r="AR3810" s="171"/>
      <c r="CI3810" t="str">
        <f>IF(JRF!F3823&gt;0,"",IF(JRF!B3823="","",IF(LEFT(JRF!B3823,1)=IFERROR(VLOOKUP(LEFT(JRF!B3823,1),$CF$2:$CF$5,1,0),0),"Product Code Required",IF(JRF!C3823="","",IF(JRF!C3823=IFERROR(VLOOKUP(JRF!C3823,$CH:$CH,1,0),0),"Product Code Required","NA")))))</f>
        <v/>
      </c>
      <c r="CJ3810" t="str">
        <f>IF(JRF!AV3823&gt;0,"",IF(JRF!Q3823="","",IF(LEFT(JRF!Q3823,1)=IFERROR(VLOOKUP(LEFT(JRF!Q3823,1),$CF$2:$CF$5,1,0),0),"Product Code Required",IF(JRF!V3823="","",IF(JRF!V3823=IFERROR(VLOOKUP(JRF!V3823,$CH:$CH,1,0),0),"Product Code Required","NA")))))</f>
        <v/>
      </c>
      <c r="CK3810" t="str">
        <f>IFERROR(IF(LEN('Journal Template'!F3821)&gt;0,"",IF('Journal Template'!A3821="","",IF(LEFT('Journal Template'!A3821,1)=IFERROR(VLOOKUP(LEFT('Journal Template'!A3821,1),Checks!$CF$2:$CF$5,1,0),0),"Product Code Required",IF('Journal Template'!D3821="","",IF('Journal Template'!D3821=IFERROR(VLOOKUP('Journal Template'!D3821,Checks!$CH:$CH,1,0),0),"Product Code Required","NA"))))),"")</f>
        <v/>
      </c>
    </row>
    <row r="3811" spans="14:89">
      <c r="N3811" t="s">
        <v>16498</v>
      </c>
      <c r="O3811" t="s">
        <v>16499</v>
      </c>
      <c r="P3811" t="s">
        <v>386</v>
      </c>
      <c r="Q3811" s="150" t="str">
        <f>IF(JRF!D3824="","",IF(IFERROR(VLOOKUP(JRF!D3824,Checks!N:P,3,0),0)="A","","Inactive account in Use"))</f>
        <v/>
      </c>
      <c r="R3811" t="str">
        <f>IFERROR(IF('Journal Template'!C4223="","",IF(IFERROR(VLOOKUP('Journal Template'!C4223,Checks!N:P,3,0),0)="A","","Inactive account in Use")),"")</f>
        <v/>
      </c>
      <c r="V3811" s="150" t="str">
        <f>IF(JRF!C3824="","",IF(IFERROR(VLOOKUP(JRF!C3824,Checks!S:U,3,0),0)="A","Entry with System fund Dept",""))</f>
        <v/>
      </c>
      <c r="W3811" t="str">
        <f>IFERROR(IF('Journal Template'!D4223="","",IF(IFERROR(VLOOKUP('Journal Template'!D4223,Checks!S:U,3,0),0)="A","Entry with System fund Dept","")),"")</f>
        <v/>
      </c>
      <c r="X3811" t="s">
        <v>16500</v>
      </c>
      <c r="Y3811" t="s">
        <v>389</v>
      </c>
      <c r="Z3811" t="s">
        <v>16501</v>
      </c>
      <c r="AA3811" t="s">
        <v>505</v>
      </c>
      <c r="AB3811" t="s">
        <v>125</v>
      </c>
      <c r="AC3811" s="150" t="str">
        <f>IFERROR(IF(JRF!C3824="","",IF(AND(VLOOKUP(JRF!C3824,X:AA,4,0)=JRF!B3824,VLOOKUP(JRF!C3824,X:Y,2,0)="A"),"","Inactive Dept Combo Error")),"Inactive Dept Combo Error")</f>
        <v/>
      </c>
      <c r="AD3811" t="str">
        <f>IFERROR(IF('Journal Template'!D4223="","",IF(AND(VLOOKUP('Journal Template'!D4223,X:AA,4,0)='Journal Template'!A4223,VLOOKUP('Journal Template'!D4223,X:Y,2,0)="A"),"","Inactive Dept Combo Error")),"")</f>
        <v/>
      </c>
      <c r="AK3811" s="150" t="str">
        <f>IF(JRF!B3824="","",IF(JRF!B3824=IFERROR(VLOOKUP(JRF!B3824,Checks!AI:AI,1,0),0),"Entry in Branch/Satellite BU's",""))</f>
        <v/>
      </c>
      <c r="AL3811" t="str">
        <f>IFERROR(IF('Journal Template'!A4223="","",IF('Journal Template'!A4223=IFERROR(VLOOKUP('Journal Template'!A4223,Checks!AI:AI,1,0),0),"Entry in Branch/Satellite BU's","")),"")</f>
        <v/>
      </c>
      <c r="AO3811" s="171"/>
      <c r="AP3811" s="171"/>
      <c r="AQ3811" s="171"/>
      <c r="AR3811" s="171"/>
      <c r="CI3811" t="str">
        <f>IF(JRF!F3824&gt;0,"",IF(JRF!B3824="","",IF(LEFT(JRF!B3824,1)=IFERROR(VLOOKUP(LEFT(JRF!B3824,1),$CF$2:$CF$5,1,0),0),"Product Code Required",IF(JRF!C3824="","",IF(JRF!C3824=IFERROR(VLOOKUP(JRF!C3824,$CH:$CH,1,0),0),"Product Code Required","NA")))))</f>
        <v/>
      </c>
      <c r="CJ3811" t="str">
        <f>IF(JRF!AV3824&gt;0,"",IF(JRF!Q3824="","",IF(LEFT(JRF!Q3824,1)=IFERROR(VLOOKUP(LEFT(JRF!Q3824,1),$CF$2:$CF$5,1,0),0),"Product Code Required",IF(JRF!V3824="","",IF(JRF!V3824=IFERROR(VLOOKUP(JRF!V3824,$CH:$CH,1,0),0),"Product Code Required","NA")))))</f>
        <v/>
      </c>
      <c r="CK3811" t="str">
        <f>IFERROR(IF(LEN('Journal Template'!F3822)&gt;0,"",IF('Journal Template'!A3822="","",IF(LEFT('Journal Template'!A3822,1)=IFERROR(VLOOKUP(LEFT('Journal Template'!A3822,1),Checks!$CF$2:$CF$5,1,0),0),"Product Code Required",IF('Journal Template'!D3822="","",IF('Journal Template'!D3822=IFERROR(VLOOKUP('Journal Template'!D3822,Checks!$CH:$CH,1,0),0),"Product Code Required","NA"))))),"")</f>
        <v/>
      </c>
    </row>
    <row r="3812" spans="14:89">
      <c r="N3812" t="s">
        <v>16502</v>
      </c>
      <c r="O3812" t="s">
        <v>16503</v>
      </c>
      <c r="P3812" t="s">
        <v>386</v>
      </c>
      <c r="Q3812" s="150" t="str">
        <f>IF(JRF!D3825="","",IF(IFERROR(VLOOKUP(JRF!D3825,Checks!N:P,3,0),0)="A","","Inactive account in Use"))</f>
        <v/>
      </c>
      <c r="R3812" t="str">
        <f>IFERROR(IF('Journal Template'!C4224="","",IF(IFERROR(VLOOKUP('Journal Template'!C4224,Checks!N:P,3,0),0)="A","","Inactive account in Use")),"")</f>
        <v/>
      </c>
      <c r="V3812" s="150" t="str">
        <f>IF(JRF!C3825="","",IF(IFERROR(VLOOKUP(JRF!C3825,Checks!S:U,3,0),0)="A","Entry with System fund Dept",""))</f>
        <v/>
      </c>
      <c r="W3812" t="str">
        <f>IFERROR(IF('Journal Template'!D4224="","",IF(IFERROR(VLOOKUP('Journal Template'!D4224,Checks!S:U,3,0),0)="A","Entry with System fund Dept","")),"")</f>
        <v/>
      </c>
      <c r="X3812" t="s">
        <v>16504</v>
      </c>
      <c r="Y3812" t="s">
        <v>389</v>
      </c>
      <c r="Z3812" t="s">
        <v>16505</v>
      </c>
      <c r="AA3812" t="s">
        <v>16506</v>
      </c>
      <c r="AB3812" t="s">
        <v>125</v>
      </c>
      <c r="AC3812" s="150" t="str">
        <f>IFERROR(IF(JRF!C3825="","",IF(AND(VLOOKUP(JRF!C3825,X:AA,4,0)=JRF!B3825,VLOOKUP(JRF!C3825,X:Y,2,0)="A"),"","Inactive Dept Combo Error")),"Inactive Dept Combo Error")</f>
        <v/>
      </c>
      <c r="AD3812" t="str">
        <f>IFERROR(IF('Journal Template'!D4224="","",IF(AND(VLOOKUP('Journal Template'!D4224,X:AA,4,0)='Journal Template'!A4224,VLOOKUP('Journal Template'!D4224,X:Y,2,0)="A"),"","Inactive Dept Combo Error")),"")</f>
        <v/>
      </c>
      <c r="AK3812" s="150" t="str">
        <f>IF(JRF!B3825="","",IF(JRF!B3825=IFERROR(VLOOKUP(JRF!B3825,Checks!AI:AI,1,0),0),"Entry in Branch/Satellite BU's",""))</f>
        <v/>
      </c>
      <c r="AL3812" t="str">
        <f>IFERROR(IF('Journal Template'!A4224="","",IF('Journal Template'!A4224=IFERROR(VLOOKUP('Journal Template'!A4224,Checks!AI:AI,1,0),0),"Entry in Branch/Satellite BU's","")),"")</f>
        <v/>
      </c>
      <c r="AO3812" s="171"/>
      <c r="AP3812" s="171"/>
      <c r="AQ3812" s="171"/>
      <c r="AR3812" s="171"/>
      <c r="CI3812" t="str">
        <f>IF(JRF!F3825&gt;0,"",IF(JRF!B3825="","",IF(LEFT(JRF!B3825,1)=IFERROR(VLOOKUP(LEFT(JRF!B3825,1),$CF$2:$CF$5,1,0),0),"Product Code Required",IF(JRF!C3825="","",IF(JRF!C3825=IFERROR(VLOOKUP(JRF!C3825,$CH:$CH,1,0),0),"Product Code Required","NA")))))</f>
        <v/>
      </c>
      <c r="CJ3812" t="str">
        <f>IF(JRF!AV3825&gt;0,"",IF(JRF!Q3825="","",IF(LEFT(JRF!Q3825,1)=IFERROR(VLOOKUP(LEFT(JRF!Q3825,1),$CF$2:$CF$5,1,0),0),"Product Code Required",IF(JRF!V3825="","",IF(JRF!V3825=IFERROR(VLOOKUP(JRF!V3825,$CH:$CH,1,0),0),"Product Code Required","NA")))))</f>
        <v/>
      </c>
      <c r="CK3812" t="str">
        <f>IFERROR(IF(LEN('Journal Template'!F3823)&gt;0,"",IF('Journal Template'!A3823="","",IF(LEFT('Journal Template'!A3823,1)=IFERROR(VLOOKUP(LEFT('Journal Template'!A3823,1),Checks!$CF$2:$CF$5,1,0),0),"Product Code Required",IF('Journal Template'!D3823="","",IF('Journal Template'!D3823=IFERROR(VLOOKUP('Journal Template'!D3823,Checks!$CH:$CH,1,0),0),"Product Code Required","NA"))))),"")</f>
        <v/>
      </c>
    </row>
    <row r="3813" spans="14:89">
      <c r="N3813" t="s">
        <v>16507</v>
      </c>
      <c r="O3813" t="s">
        <v>16508</v>
      </c>
      <c r="P3813" t="s">
        <v>386</v>
      </c>
      <c r="Q3813" s="150" t="str">
        <f>IF(JRF!D3826="","",IF(IFERROR(VLOOKUP(JRF!D3826,Checks!N:P,3,0),0)="A","","Inactive account in Use"))</f>
        <v/>
      </c>
      <c r="R3813" t="str">
        <f>IFERROR(IF('Journal Template'!C4225="","",IF(IFERROR(VLOOKUP('Journal Template'!C4225,Checks!N:P,3,0),0)="A","","Inactive account in Use")),"")</f>
        <v/>
      </c>
      <c r="V3813" s="150" t="str">
        <f>IF(JRF!C3826="","",IF(IFERROR(VLOOKUP(JRF!C3826,Checks!S:U,3,0),0)="A","Entry with System fund Dept",""))</f>
        <v/>
      </c>
      <c r="W3813" t="str">
        <f>IFERROR(IF('Journal Template'!D4225="","",IF(IFERROR(VLOOKUP('Journal Template'!D4225,Checks!S:U,3,0),0)="A","Entry with System fund Dept","")),"")</f>
        <v/>
      </c>
      <c r="X3813" t="s">
        <v>16509</v>
      </c>
      <c r="Y3813" t="s">
        <v>389</v>
      </c>
      <c r="Z3813" t="s">
        <v>16510</v>
      </c>
      <c r="AA3813" t="s">
        <v>505</v>
      </c>
      <c r="AB3813" t="s">
        <v>125</v>
      </c>
      <c r="AC3813" s="150" t="str">
        <f>IFERROR(IF(JRF!C3826="","",IF(AND(VLOOKUP(JRF!C3826,X:AA,4,0)=JRF!B3826,VLOOKUP(JRF!C3826,X:Y,2,0)="A"),"","Inactive Dept Combo Error")),"Inactive Dept Combo Error")</f>
        <v/>
      </c>
      <c r="AD3813" t="str">
        <f>IFERROR(IF('Journal Template'!D4225="","",IF(AND(VLOOKUP('Journal Template'!D4225,X:AA,4,0)='Journal Template'!A4225,VLOOKUP('Journal Template'!D4225,X:Y,2,0)="A"),"","Inactive Dept Combo Error")),"")</f>
        <v/>
      </c>
      <c r="AK3813" s="150" t="str">
        <f>IF(JRF!B3826="","",IF(JRF!B3826=IFERROR(VLOOKUP(JRF!B3826,Checks!AI:AI,1,0),0),"Entry in Branch/Satellite BU's",""))</f>
        <v/>
      </c>
      <c r="AL3813" t="str">
        <f>IFERROR(IF('Journal Template'!A4225="","",IF('Journal Template'!A4225=IFERROR(VLOOKUP('Journal Template'!A4225,Checks!AI:AI,1,0),0),"Entry in Branch/Satellite BU's","")),"")</f>
        <v/>
      </c>
      <c r="AO3813" s="171"/>
      <c r="AP3813" s="171"/>
      <c r="AQ3813" s="171"/>
      <c r="AR3813" s="171"/>
      <c r="CI3813" t="str">
        <f>IF(JRF!F3826&gt;0,"",IF(JRF!B3826="","",IF(LEFT(JRF!B3826,1)=IFERROR(VLOOKUP(LEFT(JRF!B3826,1),$CF$2:$CF$5,1,0),0),"Product Code Required",IF(JRF!C3826="","",IF(JRF!C3826=IFERROR(VLOOKUP(JRF!C3826,$CH:$CH,1,0),0),"Product Code Required","NA")))))</f>
        <v/>
      </c>
      <c r="CJ3813" t="str">
        <f>IF(JRF!AV3826&gt;0,"",IF(JRF!Q3826="","",IF(LEFT(JRF!Q3826,1)=IFERROR(VLOOKUP(LEFT(JRF!Q3826,1),$CF$2:$CF$5,1,0),0),"Product Code Required",IF(JRF!V3826="","",IF(JRF!V3826=IFERROR(VLOOKUP(JRF!V3826,$CH:$CH,1,0),0),"Product Code Required","NA")))))</f>
        <v/>
      </c>
      <c r="CK3813" t="str">
        <f>IFERROR(IF(LEN('Journal Template'!F3824)&gt;0,"",IF('Journal Template'!A3824="","",IF(LEFT('Journal Template'!A3824,1)=IFERROR(VLOOKUP(LEFT('Journal Template'!A3824,1),Checks!$CF$2:$CF$5,1,0),0),"Product Code Required",IF('Journal Template'!D3824="","",IF('Journal Template'!D3824=IFERROR(VLOOKUP('Journal Template'!D3824,Checks!$CH:$CH,1,0),0),"Product Code Required","NA"))))),"")</f>
        <v/>
      </c>
    </row>
    <row r="3814" spans="14:89">
      <c r="N3814" t="s">
        <v>16511</v>
      </c>
      <c r="O3814" t="s">
        <v>16512</v>
      </c>
      <c r="P3814" t="s">
        <v>386</v>
      </c>
      <c r="Q3814" s="150" t="str">
        <f>IF(JRF!D3827="","",IF(IFERROR(VLOOKUP(JRF!D3827,Checks!N:P,3,0),0)="A","","Inactive account in Use"))</f>
        <v/>
      </c>
      <c r="R3814" t="str">
        <f>IFERROR(IF('Journal Template'!C4226="","",IF(IFERROR(VLOOKUP('Journal Template'!C4226,Checks!N:P,3,0),0)="A","","Inactive account in Use")),"")</f>
        <v/>
      </c>
      <c r="V3814" s="150" t="str">
        <f>IF(JRF!C3827="","",IF(IFERROR(VLOOKUP(JRF!C3827,Checks!S:U,3,0),0)="A","Entry with System fund Dept",""))</f>
        <v/>
      </c>
      <c r="W3814" t="str">
        <f>IFERROR(IF('Journal Template'!D4226="","",IF(IFERROR(VLOOKUP('Journal Template'!D4226,Checks!S:U,3,0),0)="A","Entry with System fund Dept","")),"")</f>
        <v/>
      </c>
      <c r="X3814" t="s">
        <v>16513</v>
      </c>
      <c r="Y3814" t="s">
        <v>389</v>
      </c>
      <c r="Z3814" t="s">
        <v>16505</v>
      </c>
      <c r="AA3814" t="s">
        <v>16235</v>
      </c>
      <c r="AB3814" t="s">
        <v>125</v>
      </c>
      <c r="AC3814" s="150" t="str">
        <f>IFERROR(IF(JRF!C3827="","",IF(AND(VLOOKUP(JRF!C3827,X:AA,4,0)=JRF!B3827,VLOOKUP(JRF!C3827,X:Y,2,0)="A"),"","Inactive Dept Combo Error")),"Inactive Dept Combo Error")</f>
        <v/>
      </c>
      <c r="AD3814" t="str">
        <f>IFERROR(IF('Journal Template'!D4226="","",IF(AND(VLOOKUP('Journal Template'!D4226,X:AA,4,0)='Journal Template'!A4226,VLOOKUP('Journal Template'!D4226,X:Y,2,0)="A"),"","Inactive Dept Combo Error")),"")</f>
        <v/>
      </c>
      <c r="AK3814" s="150" t="str">
        <f>IF(JRF!B3827="","",IF(JRF!B3827=IFERROR(VLOOKUP(JRF!B3827,Checks!AI:AI,1,0),0),"Entry in Branch/Satellite BU's",""))</f>
        <v/>
      </c>
      <c r="AL3814" t="str">
        <f>IFERROR(IF('Journal Template'!A4226="","",IF('Journal Template'!A4226=IFERROR(VLOOKUP('Journal Template'!A4226,Checks!AI:AI,1,0),0),"Entry in Branch/Satellite BU's","")),"")</f>
        <v/>
      </c>
      <c r="AO3814" s="171"/>
      <c r="AP3814" s="171"/>
      <c r="AQ3814" s="171"/>
      <c r="AR3814" s="171"/>
      <c r="CI3814" t="str">
        <f>IF(JRF!F3827&gt;0,"",IF(JRF!B3827="","",IF(LEFT(JRF!B3827,1)=IFERROR(VLOOKUP(LEFT(JRF!B3827,1),$CF$2:$CF$5,1,0),0),"Product Code Required",IF(JRF!C3827="","",IF(JRF!C3827=IFERROR(VLOOKUP(JRF!C3827,$CH:$CH,1,0),0),"Product Code Required","NA")))))</f>
        <v/>
      </c>
      <c r="CJ3814" t="str">
        <f>IF(JRF!AV3827&gt;0,"",IF(JRF!Q3827="","",IF(LEFT(JRF!Q3827,1)=IFERROR(VLOOKUP(LEFT(JRF!Q3827,1),$CF$2:$CF$5,1,0),0),"Product Code Required",IF(JRF!V3827="","",IF(JRF!V3827=IFERROR(VLOOKUP(JRF!V3827,$CH:$CH,1,0),0),"Product Code Required","NA")))))</f>
        <v/>
      </c>
      <c r="CK3814" t="str">
        <f>IFERROR(IF(LEN('Journal Template'!F3825)&gt;0,"",IF('Journal Template'!A3825="","",IF(LEFT('Journal Template'!A3825,1)=IFERROR(VLOOKUP(LEFT('Journal Template'!A3825,1),Checks!$CF$2:$CF$5,1,0),0),"Product Code Required",IF('Journal Template'!D3825="","",IF('Journal Template'!D3825=IFERROR(VLOOKUP('Journal Template'!D3825,Checks!$CH:$CH,1,0),0),"Product Code Required","NA"))))),"")</f>
        <v/>
      </c>
    </row>
    <row r="3815" spans="14:89">
      <c r="N3815" t="s">
        <v>16514</v>
      </c>
      <c r="O3815" t="s">
        <v>9845</v>
      </c>
      <c r="P3815" t="s">
        <v>386</v>
      </c>
      <c r="Q3815" s="150" t="str">
        <f>IF(JRF!D3828="","",IF(IFERROR(VLOOKUP(JRF!D3828,Checks!N:P,3,0),0)="A","","Inactive account in Use"))</f>
        <v/>
      </c>
      <c r="R3815" t="str">
        <f>IFERROR(IF('Journal Template'!C4227="","",IF(IFERROR(VLOOKUP('Journal Template'!C4227,Checks!N:P,3,0),0)="A","","Inactive account in Use")),"")</f>
        <v/>
      </c>
      <c r="V3815" s="150" t="str">
        <f>IF(JRF!C3828="","",IF(IFERROR(VLOOKUP(JRF!C3828,Checks!S:U,3,0),0)="A","Entry with System fund Dept",""))</f>
        <v/>
      </c>
      <c r="W3815" t="str">
        <f>IFERROR(IF('Journal Template'!D4227="","",IF(IFERROR(VLOOKUP('Journal Template'!D4227,Checks!S:U,3,0),0)="A","Entry with System fund Dept","")),"")</f>
        <v/>
      </c>
      <c r="X3815" t="s">
        <v>16515</v>
      </c>
      <c r="Y3815" t="s">
        <v>386</v>
      </c>
      <c r="Z3815" t="s">
        <v>16516</v>
      </c>
      <c r="AA3815" t="s">
        <v>16517</v>
      </c>
      <c r="AB3815" t="s">
        <v>125</v>
      </c>
      <c r="AC3815" s="150" t="str">
        <f>IFERROR(IF(JRF!C3828="","",IF(AND(VLOOKUP(JRF!C3828,X:AA,4,0)=JRF!B3828,VLOOKUP(JRF!C3828,X:Y,2,0)="A"),"","Inactive Dept Combo Error")),"Inactive Dept Combo Error")</f>
        <v/>
      </c>
      <c r="AD3815" t="str">
        <f>IFERROR(IF('Journal Template'!D4227="","",IF(AND(VLOOKUP('Journal Template'!D4227,X:AA,4,0)='Journal Template'!A4227,VLOOKUP('Journal Template'!D4227,X:Y,2,0)="A"),"","Inactive Dept Combo Error")),"")</f>
        <v/>
      </c>
      <c r="AK3815" s="150" t="str">
        <f>IF(JRF!B3828="","",IF(JRF!B3828=IFERROR(VLOOKUP(JRF!B3828,Checks!AI:AI,1,0),0),"Entry in Branch/Satellite BU's",""))</f>
        <v/>
      </c>
      <c r="AL3815" t="str">
        <f>IFERROR(IF('Journal Template'!A4227="","",IF('Journal Template'!A4227=IFERROR(VLOOKUP('Journal Template'!A4227,Checks!AI:AI,1,0),0),"Entry in Branch/Satellite BU's","")),"")</f>
        <v/>
      </c>
      <c r="AO3815" s="171"/>
      <c r="AP3815" s="171"/>
      <c r="AQ3815" s="171"/>
      <c r="AR3815" s="171"/>
      <c r="CI3815" t="str">
        <f>IF(JRF!F3828&gt;0,"",IF(JRF!B3828="","",IF(LEFT(JRF!B3828,1)=IFERROR(VLOOKUP(LEFT(JRF!B3828,1),$CF$2:$CF$5,1,0),0),"Product Code Required",IF(JRF!C3828="","",IF(JRF!C3828=IFERROR(VLOOKUP(JRF!C3828,$CH:$CH,1,0),0),"Product Code Required","NA")))))</f>
        <v/>
      </c>
      <c r="CJ3815" t="str">
        <f>IF(JRF!AV3828&gt;0,"",IF(JRF!Q3828="","",IF(LEFT(JRF!Q3828,1)=IFERROR(VLOOKUP(LEFT(JRF!Q3828,1),$CF$2:$CF$5,1,0),0),"Product Code Required",IF(JRF!V3828="","",IF(JRF!V3828=IFERROR(VLOOKUP(JRF!V3828,$CH:$CH,1,0),0),"Product Code Required","NA")))))</f>
        <v/>
      </c>
      <c r="CK3815" t="str">
        <f>IFERROR(IF(LEN('Journal Template'!F3826)&gt;0,"",IF('Journal Template'!A3826="","",IF(LEFT('Journal Template'!A3826,1)=IFERROR(VLOOKUP(LEFT('Journal Template'!A3826,1),Checks!$CF$2:$CF$5,1,0),0),"Product Code Required",IF('Journal Template'!D3826="","",IF('Journal Template'!D3826=IFERROR(VLOOKUP('Journal Template'!D3826,Checks!$CH:$CH,1,0),0),"Product Code Required","NA"))))),"")</f>
        <v/>
      </c>
    </row>
    <row r="3816" spans="14:89">
      <c r="N3816" t="s">
        <v>16518</v>
      </c>
      <c r="O3816" t="s">
        <v>16519</v>
      </c>
      <c r="P3816" t="s">
        <v>386</v>
      </c>
      <c r="Q3816" s="150" t="str">
        <f>IF(JRF!D3829="","",IF(IFERROR(VLOOKUP(JRF!D3829,Checks!N:P,3,0),0)="A","","Inactive account in Use"))</f>
        <v/>
      </c>
      <c r="R3816" t="str">
        <f>IFERROR(IF('Journal Template'!C4228="","",IF(IFERROR(VLOOKUP('Journal Template'!C4228,Checks!N:P,3,0),0)="A","","Inactive account in Use")),"")</f>
        <v/>
      </c>
      <c r="V3816" s="150" t="str">
        <f>IF(JRF!C3829="","",IF(IFERROR(VLOOKUP(JRF!C3829,Checks!S:U,3,0),0)="A","Entry with System fund Dept",""))</f>
        <v/>
      </c>
      <c r="W3816" t="str">
        <f>IFERROR(IF('Journal Template'!D4228="","",IF(IFERROR(VLOOKUP('Journal Template'!D4228,Checks!S:U,3,0),0)="A","Entry with System fund Dept","")),"")</f>
        <v/>
      </c>
      <c r="X3816" t="s">
        <v>16520</v>
      </c>
      <c r="Y3816" t="s">
        <v>389</v>
      </c>
      <c r="Z3816" t="s">
        <v>16521</v>
      </c>
      <c r="AA3816" t="s">
        <v>1141</v>
      </c>
      <c r="AB3816" t="s">
        <v>125</v>
      </c>
      <c r="AC3816" s="150" t="str">
        <f>IFERROR(IF(JRF!C3829="","",IF(AND(VLOOKUP(JRF!C3829,X:AA,4,0)=JRF!B3829,VLOOKUP(JRF!C3829,X:Y,2,0)="A"),"","Inactive Dept Combo Error")),"Inactive Dept Combo Error")</f>
        <v/>
      </c>
      <c r="AD3816" t="str">
        <f>IFERROR(IF('Journal Template'!D4228="","",IF(AND(VLOOKUP('Journal Template'!D4228,X:AA,4,0)='Journal Template'!A4228,VLOOKUP('Journal Template'!D4228,X:Y,2,0)="A"),"","Inactive Dept Combo Error")),"")</f>
        <v/>
      </c>
      <c r="AK3816" s="150" t="str">
        <f>IF(JRF!B3829="","",IF(JRF!B3829=IFERROR(VLOOKUP(JRF!B3829,Checks!AI:AI,1,0),0),"Entry in Branch/Satellite BU's",""))</f>
        <v/>
      </c>
      <c r="AL3816" t="str">
        <f>IFERROR(IF('Journal Template'!A4228="","",IF('Journal Template'!A4228=IFERROR(VLOOKUP('Journal Template'!A4228,Checks!AI:AI,1,0),0),"Entry in Branch/Satellite BU's","")),"")</f>
        <v/>
      </c>
      <c r="AO3816" s="171"/>
      <c r="AP3816" s="171"/>
      <c r="AQ3816" s="171"/>
      <c r="AR3816" s="171"/>
      <c r="CI3816" t="str">
        <f>IF(JRF!F3829&gt;0,"",IF(JRF!B3829="","",IF(LEFT(JRF!B3829,1)=IFERROR(VLOOKUP(LEFT(JRF!B3829,1),$CF$2:$CF$5,1,0),0),"Product Code Required",IF(JRF!C3829="","",IF(JRF!C3829=IFERROR(VLOOKUP(JRF!C3829,$CH:$CH,1,0),0),"Product Code Required","NA")))))</f>
        <v/>
      </c>
      <c r="CJ3816" t="str">
        <f>IF(JRF!AV3829&gt;0,"",IF(JRF!Q3829="","",IF(LEFT(JRF!Q3829,1)=IFERROR(VLOOKUP(LEFT(JRF!Q3829,1),$CF$2:$CF$5,1,0),0),"Product Code Required",IF(JRF!V3829="","",IF(JRF!V3829=IFERROR(VLOOKUP(JRF!V3829,$CH:$CH,1,0),0),"Product Code Required","NA")))))</f>
        <v/>
      </c>
      <c r="CK3816" t="str">
        <f>IFERROR(IF(LEN('Journal Template'!F3827)&gt;0,"",IF('Journal Template'!A3827="","",IF(LEFT('Journal Template'!A3827,1)=IFERROR(VLOOKUP(LEFT('Journal Template'!A3827,1),Checks!$CF$2:$CF$5,1,0),0),"Product Code Required",IF('Journal Template'!D3827="","",IF('Journal Template'!D3827=IFERROR(VLOOKUP('Journal Template'!D3827,Checks!$CH:$CH,1,0),0),"Product Code Required","NA"))))),"")</f>
        <v/>
      </c>
    </row>
    <row r="3817" spans="14:89">
      <c r="N3817" t="s">
        <v>16522</v>
      </c>
      <c r="O3817" t="s">
        <v>16523</v>
      </c>
      <c r="P3817" t="s">
        <v>386</v>
      </c>
      <c r="Q3817" s="150" t="str">
        <f>IF(JRF!D3830="","",IF(IFERROR(VLOOKUP(JRF!D3830,Checks!N:P,3,0),0)="A","","Inactive account in Use"))</f>
        <v/>
      </c>
      <c r="R3817" t="str">
        <f>IFERROR(IF('Journal Template'!C4229="","",IF(IFERROR(VLOOKUP('Journal Template'!C4229,Checks!N:P,3,0),0)="A","","Inactive account in Use")),"")</f>
        <v/>
      </c>
      <c r="V3817" s="150" t="str">
        <f>IF(JRF!C3830="","",IF(IFERROR(VLOOKUP(JRF!C3830,Checks!S:U,3,0),0)="A","Entry with System fund Dept",""))</f>
        <v/>
      </c>
      <c r="W3817" t="str">
        <f>IFERROR(IF('Journal Template'!D4229="","",IF(IFERROR(VLOOKUP('Journal Template'!D4229,Checks!S:U,3,0),0)="A","Entry with System fund Dept","")),"")</f>
        <v/>
      </c>
      <c r="X3817" t="s">
        <v>16524</v>
      </c>
      <c r="Y3817" t="s">
        <v>389</v>
      </c>
      <c r="Z3817" t="s">
        <v>16525</v>
      </c>
      <c r="AA3817" t="s">
        <v>1141</v>
      </c>
      <c r="AB3817" t="s">
        <v>125</v>
      </c>
      <c r="AC3817" s="150" t="str">
        <f>IFERROR(IF(JRF!C3830="","",IF(AND(VLOOKUP(JRF!C3830,X:AA,4,0)=JRF!B3830,VLOOKUP(JRF!C3830,X:Y,2,0)="A"),"","Inactive Dept Combo Error")),"Inactive Dept Combo Error")</f>
        <v/>
      </c>
      <c r="AD3817" t="str">
        <f>IFERROR(IF('Journal Template'!D4229="","",IF(AND(VLOOKUP('Journal Template'!D4229,X:AA,4,0)='Journal Template'!A4229,VLOOKUP('Journal Template'!D4229,X:Y,2,0)="A"),"","Inactive Dept Combo Error")),"")</f>
        <v/>
      </c>
      <c r="AK3817" s="150" t="str">
        <f>IF(JRF!B3830="","",IF(JRF!B3830=IFERROR(VLOOKUP(JRF!B3830,Checks!AI:AI,1,0),0),"Entry in Branch/Satellite BU's",""))</f>
        <v/>
      </c>
      <c r="AL3817" t="str">
        <f>IFERROR(IF('Journal Template'!A4229="","",IF('Journal Template'!A4229=IFERROR(VLOOKUP('Journal Template'!A4229,Checks!AI:AI,1,0),0),"Entry in Branch/Satellite BU's","")),"")</f>
        <v/>
      </c>
      <c r="AO3817" s="171"/>
      <c r="AP3817" s="171"/>
      <c r="AQ3817" s="171"/>
      <c r="AR3817" s="171"/>
      <c r="CI3817" t="str">
        <f>IF(JRF!F3830&gt;0,"",IF(JRF!B3830="","",IF(LEFT(JRF!B3830,1)=IFERROR(VLOOKUP(LEFT(JRF!B3830,1),$CF$2:$CF$5,1,0),0),"Product Code Required",IF(JRF!C3830="","",IF(JRF!C3830=IFERROR(VLOOKUP(JRF!C3830,$CH:$CH,1,0),0),"Product Code Required","NA")))))</f>
        <v/>
      </c>
      <c r="CJ3817" t="str">
        <f>IF(JRF!AV3830&gt;0,"",IF(JRF!Q3830="","",IF(LEFT(JRF!Q3830,1)=IFERROR(VLOOKUP(LEFT(JRF!Q3830,1),$CF$2:$CF$5,1,0),0),"Product Code Required",IF(JRF!V3830="","",IF(JRF!V3830=IFERROR(VLOOKUP(JRF!V3830,$CH:$CH,1,0),0),"Product Code Required","NA")))))</f>
        <v/>
      </c>
      <c r="CK3817" t="str">
        <f>IFERROR(IF(LEN('Journal Template'!F3828)&gt;0,"",IF('Journal Template'!A3828="","",IF(LEFT('Journal Template'!A3828,1)=IFERROR(VLOOKUP(LEFT('Journal Template'!A3828,1),Checks!$CF$2:$CF$5,1,0),0),"Product Code Required",IF('Journal Template'!D3828="","",IF('Journal Template'!D3828=IFERROR(VLOOKUP('Journal Template'!D3828,Checks!$CH:$CH,1,0),0),"Product Code Required","NA"))))),"")</f>
        <v/>
      </c>
    </row>
    <row r="3818" spans="14:89">
      <c r="N3818" t="s">
        <v>16526</v>
      </c>
      <c r="O3818" t="s">
        <v>16527</v>
      </c>
      <c r="P3818" t="s">
        <v>386</v>
      </c>
      <c r="Q3818" s="150" t="str">
        <f>IF(JRF!D3831="","",IF(IFERROR(VLOOKUP(JRF!D3831,Checks!N:P,3,0),0)="A","","Inactive account in Use"))</f>
        <v/>
      </c>
      <c r="R3818" t="str">
        <f>IFERROR(IF('Journal Template'!C4230="","",IF(IFERROR(VLOOKUP('Journal Template'!C4230,Checks!N:P,3,0),0)="A","","Inactive account in Use")),"")</f>
        <v/>
      </c>
      <c r="V3818" s="150" t="str">
        <f>IF(JRF!C3831="","",IF(IFERROR(VLOOKUP(JRF!C3831,Checks!S:U,3,0),0)="A","Entry with System fund Dept",""))</f>
        <v/>
      </c>
      <c r="W3818" t="str">
        <f>IFERROR(IF('Journal Template'!D4230="","",IF(IFERROR(VLOOKUP('Journal Template'!D4230,Checks!S:U,3,0),0)="A","Entry with System fund Dept","")),"")</f>
        <v/>
      </c>
      <c r="X3818" t="s">
        <v>16528</v>
      </c>
      <c r="Y3818" t="s">
        <v>389</v>
      </c>
      <c r="Z3818" t="s">
        <v>435</v>
      </c>
      <c r="AA3818" t="s">
        <v>434</v>
      </c>
      <c r="AB3818" t="s">
        <v>1707</v>
      </c>
      <c r="AC3818" s="150" t="str">
        <f>IFERROR(IF(JRF!C3831="","",IF(AND(VLOOKUP(JRF!C3831,X:AA,4,0)=JRF!B3831,VLOOKUP(JRF!C3831,X:Y,2,0)="A"),"","Inactive Dept Combo Error")),"Inactive Dept Combo Error")</f>
        <v/>
      </c>
      <c r="AD3818" t="str">
        <f>IFERROR(IF('Journal Template'!D4230="","",IF(AND(VLOOKUP('Journal Template'!D4230,X:AA,4,0)='Journal Template'!A4230,VLOOKUP('Journal Template'!D4230,X:Y,2,0)="A"),"","Inactive Dept Combo Error")),"")</f>
        <v/>
      </c>
      <c r="AK3818" s="150" t="str">
        <f>IF(JRF!B3831="","",IF(JRF!B3831=IFERROR(VLOOKUP(JRF!B3831,Checks!AI:AI,1,0),0),"Entry in Branch/Satellite BU's",""))</f>
        <v/>
      </c>
      <c r="AL3818" t="str">
        <f>IFERROR(IF('Journal Template'!A4230="","",IF('Journal Template'!A4230=IFERROR(VLOOKUP('Journal Template'!A4230,Checks!AI:AI,1,0),0),"Entry in Branch/Satellite BU's","")),"")</f>
        <v/>
      </c>
      <c r="AO3818" s="171"/>
      <c r="AP3818" s="171"/>
      <c r="AQ3818" s="171"/>
      <c r="AR3818" s="171"/>
      <c r="CI3818" t="str">
        <f>IF(JRF!F3831&gt;0,"",IF(JRF!B3831="","",IF(LEFT(JRF!B3831,1)=IFERROR(VLOOKUP(LEFT(JRF!B3831,1),$CF$2:$CF$5,1,0),0),"Product Code Required",IF(JRF!C3831="","",IF(JRF!C3831=IFERROR(VLOOKUP(JRF!C3831,$CH:$CH,1,0),0),"Product Code Required","NA")))))</f>
        <v/>
      </c>
      <c r="CJ3818" t="str">
        <f>IF(JRF!AV3831&gt;0,"",IF(JRF!Q3831="","",IF(LEFT(JRF!Q3831,1)=IFERROR(VLOOKUP(LEFT(JRF!Q3831,1),$CF$2:$CF$5,1,0),0),"Product Code Required",IF(JRF!V3831="","",IF(JRF!V3831=IFERROR(VLOOKUP(JRF!V3831,$CH:$CH,1,0),0),"Product Code Required","NA")))))</f>
        <v/>
      </c>
      <c r="CK3818" t="str">
        <f>IFERROR(IF(LEN('Journal Template'!F3829)&gt;0,"",IF('Journal Template'!A3829="","",IF(LEFT('Journal Template'!A3829,1)=IFERROR(VLOOKUP(LEFT('Journal Template'!A3829,1),Checks!$CF$2:$CF$5,1,0),0),"Product Code Required",IF('Journal Template'!D3829="","",IF('Journal Template'!D3829=IFERROR(VLOOKUP('Journal Template'!D3829,Checks!$CH:$CH,1,0),0),"Product Code Required","NA"))))),"")</f>
        <v/>
      </c>
    </row>
    <row r="3819" spans="14:89">
      <c r="N3819" t="s">
        <v>16529</v>
      </c>
      <c r="O3819" t="s">
        <v>16530</v>
      </c>
      <c r="P3819" t="s">
        <v>386</v>
      </c>
      <c r="Q3819" s="150" t="str">
        <f>IF(JRF!D3832="","",IF(IFERROR(VLOOKUP(JRF!D3832,Checks!N:P,3,0),0)="A","","Inactive account in Use"))</f>
        <v/>
      </c>
      <c r="R3819" t="str">
        <f>IFERROR(IF('Journal Template'!C4231="","",IF(IFERROR(VLOOKUP('Journal Template'!C4231,Checks!N:P,3,0),0)="A","","Inactive account in Use")),"")</f>
        <v/>
      </c>
      <c r="V3819" s="150" t="str">
        <f>IF(JRF!C3832="","",IF(IFERROR(VLOOKUP(JRF!C3832,Checks!S:U,3,0),0)="A","Entry with System fund Dept",""))</f>
        <v/>
      </c>
      <c r="W3819" t="str">
        <f>IFERROR(IF('Journal Template'!D4231="","",IF(IFERROR(VLOOKUP('Journal Template'!D4231,Checks!S:U,3,0),0)="A","Entry with System fund Dept","")),"")</f>
        <v/>
      </c>
      <c r="X3819" t="s">
        <v>7158</v>
      </c>
      <c r="Y3819" t="s">
        <v>386</v>
      </c>
      <c r="Z3819" t="s">
        <v>503</v>
      </c>
      <c r="AA3819" t="s">
        <v>502</v>
      </c>
      <c r="AB3819" t="s">
        <v>1707</v>
      </c>
      <c r="AC3819" s="150" t="str">
        <f>IFERROR(IF(JRF!C3832="","",IF(AND(VLOOKUP(JRF!C3832,X:AA,4,0)=JRF!B3832,VLOOKUP(JRF!C3832,X:Y,2,0)="A"),"","Inactive Dept Combo Error")),"Inactive Dept Combo Error")</f>
        <v/>
      </c>
      <c r="AD3819" t="str">
        <f>IFERROR(IF('Journal Template'!D4231="","",IF(AND(VLOOKUP('Journal Template'!D4231,X:AA,4,0)='Journal Template'!A4231,VLOOKUP('Journal Template'!D4231,X:Y,2,0)="A"),"","Inactive Dept Combo Error")),"")</f>
        <v/>
      </c>
      <c r="AK3819" s="150" t="str">
        <f>IF(JRF!B3832="","",IF(JRF!B3832=IFERROR(VLOOKUP(JRF!B3832,Checks!AI:AI,1,0),0),"Entry in Branch/Satellite BU's",""))</f>
        <v/>
      </c>
      <c r="AL3819" t="str">
        <f>IFERROR(IF('Journal Template'!A4231="","",IF('Journal Template'!A4231=IFERROR(VLOOKUP('Journal Template'!A4231,Checks!AI:AI,1,0),0),"Entry in Branch/Satellite BU's","")),"")</f>
        <v/>
      </c>
      <c r="AO3819" s="171"/>
      <c r="AP3819" s="171"/>
      <c r="AQ3819" s="171"/>
      <c r="AR3819" s="171"/>
      <c r="CI3819" t="str">
        <f>IF(JRF!F3832&gt;0,"",IF(JRF!B3832="","",IF(LEFT(JRF!B3832,1)=IFERROR(VLOOKUP(LEFT(JRF!B3832,1),$CF$2:$CF$5,1,0),0),"Product Code Required",IF(JRF!C3832="","",IF(JRF!C3832=IFERROR(VLOOKUP(JRF!C3832,$CH:$CH,1,0),0),"Product Code Required","NA")))))</f>
        <v/>
      </c>
      <c r="CJ3819" t="str">
        <f>IF(JRF!AV3832&gt;0,"",IF(JRF!Q3832="","",IF(LEFT(JRF!Q3832,1)=IFERROR(VLOOKUP(LEFT(JRF!Q3832,1),$CF$2:$CF$5,1,0),0),"Product Code Required",IF(JRF!V3832="","",IF(JRF!V3832=IFERROR(VLOOKUP(JRF!V3832,$CH:$CH,1,0),0),"Product Code Required","NA")))))</f>
        <v/>
      </c>
      <c r="CK3819" t="str">
        <f>IFERROR(IF(LEN('Journal Template'!F3830)&gt;0,"",IF('Journal Template'!A3830="","",IF(LEFT('Journal Template'!A3830,1)=IFERROR(VLOOKUP(LEFT('Journal Template'!A3830,1),Checks!$CF$2:$CF$5,1,0),0),"Product Code Required",IF('Journal Template'!D3830="","",IF('Journal Template'!D3830=IFERROR(VLOOKUP('Journal Template'!D3830,Checks!$CH:$CH,1,0),0),"Product Code Required","NA"))))),"")</f>
        <v/>
      </c>
    </row>
    <row r="3820" spans="14:89">
      <c r="N3820" t="s">
        <v>16531</v>
      </c>
      <c r="O3820" t="s">
        <v>16532</v>
      </c>
      <c r="P3820" t="s">
        <v>386</v>
      </c>
      <c r="Q3820" s="150" t="str">
        <f>IF(JRF!D3833="","",IF(IFERROR(VLOOKUP(JRF!D3833,Checks!N:P,3,0),0)="A","","Inactive account in Use"))</f>
        <v/>
      </c>
      <c r="R3820" t="str">
        <f>IFERROR(IF('Journal Template'!C4232="","",IF(IFERROR(VLOOKUP('Journal Template'!C4232,Checks!N:P,3,0),0)="A","","Inactive account in Use")),"")</f>
        <v/>
      </c>
      <c r="V3820" s="150" t="str">
        <f>IF(JRF!C3833="","",IF(IFERROR(VLOOKUP(JRF!C3833,Checks!S:U,3,0),0)="A","Entry with System fund Dept",""))</f>
        <v/>
      </c>
      <c r="W3820" t="str">
        <f>IFERROR(IF('Journal Template'!D4232="","",IF(IFERROR(VLOOKUP('Journal Template'!D4232,Checks!S:U,3,0),0)="A","Entry with System fund Dept","")),"")</f>
        <v/>
      </c>
      <c r="X3820" t="s">
        <v>16533</v>
      </c>
      <c r="Y3820" t="s">
        <v>386</v>
      </c>
      <c r="Z3820" t="s">
        <v>16534</v>
      </c>
      <c r="AA3820" t="s">
        <v>502</v>
      </c>
      <c r="AB3820" t="s">
        <v>1707</v>
      </c>
      <c r="AC3820" s="150" t="str">
        <f>IFERROR(IF(JRF!C3833="","",IF(AND(VLOOKUP(JRF!C3833,X:AA,4,0)=JRF!B3833,VLOOKUP(JRF!C3833,X:Y,2,0)="A"),"","Inactive Dept Combo Error")),"Inactive Dept Combo Error")</f>
        <v/>
      </c>
      <c r="AD3820" t="str">
        <f>IFERROR(IF('Journal Template'!D4232="","",IF(AND(VLOOKUP('Journal Template'!D4232,X:AA,4,0)='Journal Template'!A4232,VLOOKUP('Journal Template'!D4232,X:Y,2,0)="A"),"","Inactive Dept Combo Error")),"")</f>
        <v/>
      </c>
      <c r="AK3820" s="150" t="str">
        <f>IF(JRF!B3833="","",IF(JRF!B3833=IFERROR(VLOOKUP(JRF!B3833,Checks!AI:AI,1,0),0),"Entry in Branch/Satellite BU's",""))</f>
        <v/>
      </c>
      <c r="AL3820" t="str">
        <f>IFERROR(IF('Journal Template'!A4232="","",IF('Journal Template'!A4232=IFERROR(VLOOKUP('Journal Template'!A4232,Checks!AI:AI,1,0),0),"Entry in Branch/Satellite BU's","")),"")</f>
        <v/>
      </c>
      <c r="AO3820" s="171"/>
      <c r="AP3820" s="171"/>
      <c r="AQ3820" s="171"/>
      <c r="AR3820" s="171"/>
      <c r="CI3820" t="str">
        <f>IF(JRF!F3833&gt;0,"",IF(JRF!B3833="","",IF(LEFT(JRF!B3833,1)=IFERROR(VLOOKUP(LEFT(JRF!B3833,1),$CF$2:$CF$5,1,0),0),"Product Code Required",IF(JRF!C3833="","",IF(JRF!C3833=IFERROR(VLOOKUP(JRF!C3833,$CH:$CH,1,0),0),"Product Code Required","NA")))))</f>
        <v/>
      </c>
      <c r="CJ3820" t="str">
        <f>IF(JRF!AV3833&gt;0,"",IF(JRF!Q3833="","",IF(LEFT(JRF!Q3833,1)=IFERROR(VLOOKUP(LEFT(JRF!Q3833,1),$CF$2:$CF$5,1,0),0),"Product Code Required",IF(JRF!V3833="","",IF(JRF!V3833=IFERROR(VLOOKUP(JRF!V3833,$CH:$CH,1,0),0),"Product Code Required","NA")))))</f>
        <v/>
      </c>
      <c r="CK3820" t="str">
        <f>IFERROR(IF(LEN('Journal Template'!F3831)&gt;0,"",IF('Journal Template'!A3831="","",IF(LEFT('Journal Template'!A3831,1)=IFERROR(VLOOKUP(LEFT('Journal Template'!A3831,1),Checks!$CF$2:$CF$5,1,0),0),"Product Code Required",IF('Journal Template'!D3831="","",IF('Journal Template'!D3831=IFERROR(VLOOKUP('Journal Template'!D3831,Checks!$CH:$CH,1,0),0),"Product Code Required","NA"))))),"")</f>
        <v/>
      </c>
    </row>
    <row r="3821" spans="14:89">
      <c r="N3821" t="s">
        <v>16535</v>
      </c>
      <c r="O3821" t="s">
        <v>16536</v>
      </c>
      <c r="P3821" t="s">
        <v>386</v>
      </c>
      <c r="Q3821" s="150" t="str">
        <f>IF(JRF!D3834="","",IF(IFERROR(VLOOKUP(JRF!D3834,Checks!N:P,3,0),0)="A","","Inactive account in Use"))</f>
        <v/>
      </c>
      <c r="R3821" t="str">
        <f>IFERROR(IF('Journal Template'!C4233="","",IF(IFERROR(VLOOKUP('Journal Template'!C4233,Checks!N:P,3,0),0)="A","","Inactive account in Use")),"")</f>
        <v/>
      </c>
      <c r="V3821" s="150" t="str">
        <f>IF(JRF!C3834="","",IF(IFERROR(VLOOKUP(JRF!C3834,Checks!S:U,3,0),0)="A","Entry with System fund Dept",""))</f>
        <v/>
      </c>
      <c r="W3821" t="str">
        <f>IFERROR(IF('Journal Template'!D4233="","",IF(IFERROR(VLOOKUP('Journal Template'!D4233,Checks!S:U,3,0),0)="A","Entry with System fund Dept","")),"")</f>
        <v/>
      </c>
      <c r="X3821" t="s">
        <v>16537</v>
      </c>
      <c r="Y3821" t="s">
        <v>389</v>
      </c>
      <c r="Z3821" t="s">
        <v>16538</v>
      </c>
      <c r="AA3821" t="s">
        <v>502</v>
      </c>
      <c r="AB3821" t="s">
        <v>1707</v>
      </c>
      <c r="AC3821" s="150" t="str">
        <f>IFERROR(IF(JRF!C3834="","",IF(AND(VLOOKUP(JRF!C3834,X:AA,4,0)=JRF!B3834,VLOOKUP(JRF!C3834,X:Y,2,0)="A"),"","Inactive Dept Combo Error")),"Inactive Dept Combo Error")</f>
        <v/>
      </c>
      <c r="AD3821" t="str">
        <f>IFERROR(IF('Journal Template'!D4233="","",IF(AND(VLOOKUP('Journal Template'!D4233,X:AA,4,0)='Journal Template'!A4233,VLOOKUP('Journal Template'!D4233,X:Y,2,0)="A"),"","Inactive Dept Combo Error")),"")</f>
        <v/>
      </c>
      <c r="AK3821" s="150" t="str">
        <f>IF(JRF!B3834="","",IF(JRF!B3834=IFERROR(VLOOKUP(JRF!B3834,Checks!AI:AI,1,0),0),"Entry in Branch/Satellite BU's",""))</f>
        <v/>
      </c>
      <c r="AL3821" t="str">
        <f>IFERROR(IF('Journal Template'!A4233="","",IF('Journal Template'!A4233=IFERROR(VLOOKUP('Journal Template'!A4233,Checks!AI:AI,1,0),0),"Entry in Branch/Satellite BU's","")),"")</f>
        <v/>
      </c>
      <c r="AO3821" s="171"/>
      <c r="AP3821" s="171"/>
      <c r="AQ3821" s="171"/>
      <c r="AR3821" s="171"/>
      <c r="CI3821" t="str">
        <f>IF(JRF!F3834&gt;0,"",IF(JRF!B3834="","",IF(LEFT(JRF!B3834,1)=IFERROR(VLOOKUP(LEFT(JRF!B3834,1),$CF$2:$CF$5,1,0),0),"Product Code Required",IF(JRF!C3834="","",IF(JRF!C3834=IFERROR(VLOOKUP(JRF!C3834,$CH:$CH,1,0),0),"Product Code Required","NA")))))</f>
        <v/>
      </c>
      <c r="CJ3821" t="str">
        <f>IF(JRF!AV3834&gt;0,"",IF(JRF!Q3834="","",IF(LEFT(JRF!Q3834,1)=IFERROR(VLOOKUP(LEFT(JRF!Q3834,1),$CF$2:$CF$5,1,0),0),"Product Code Required",IF(JRF!V3834="","",IF(JRF!V3834=IFERROR(VLOOKUP(JRF!V3834,$CH:$CH,1,0),0),"Product Code Required","NA")))))</f>
        <v/>
      </c>
      <c r="CK3821" t="str">
        <f>IFERROR(IF(LEN('Journal Template'!F3832)&gt;0,"",IF('Journal Template'!A3832="","",IF(LEFT('Journal Template'!A3832,1)=IFERROR(VLOOKUP(LEFT('Journal Template'!A3832,1),Checks!$CF$2:$CF$5,1,0),0),"Product Code Required",IF('Journal Template'!D3832="","",IF('Journal Template'!D3832=IFERROR(VLOOKUP('Journal Template'!D3832,Checks!$CH:$CH,1,0),0),"Product Code Required","NA"))))),"")</f>
        <v/>
      </c>
    </row>
    <row r="3822" spans="14:89">
      <c r="N3822" t="s">
        <v>16539</v>
      </c>
      <c r="O3822" t="s">
        <v>16540</v>
      </c>
      <c r="P3822" t="s">
        <v>386</v>
      </c>
      <c r="Q3822" s="150" t="str">
        <f>IF(JRF!D3835="","",IF(IFERROR(VLOOKUP(JRF!D3835,Checks!N:P,3,0),0)="A","","Inactive account in Use"))</f>
        <v/>
      </c>
      <c r="R3822" t="str">
        <f>IFERROR(IF('Journal Template'!C4234="","",IF(IFERROR(VLOOKUP('Journal Template'!C4234,Checks!N:P,3,0),0)="A","","Inactive account in Use")),"")</f>
        <v/>
      </c>
      <c r="V3822" s="150" t="str">
        <f>IF(JRF!C3835="","",IF(IFERROR(VLOOKUP(JRF!C3835,Checks!S:U,3,0),0)="A","Entry with System fund Dept",""))</f>
        <v/>
      </c>
      <c r="W3822" t="str">
        <f>IFERROR(IF('Journal Template'!D4234="","",IF(IFERROR(VLOOKUP('Journal Template'!D4234,Checks!S:U,3,0),0)="A","Entry with System fund Dept","")),"")</f>
        <v/>
      </c>
      <c r="X3822" t="s">
        <v>4183</v>
      </c>
      <c r="Y3822" t="s">
        <v>386</v>
      </c>
      <c r="Z3822" t="s">
        <v>16541</v>
      </c>
      <c r="AA3822" t="s">
        <v>502</v>
      </c>
      <c r="AB3822" t="s">
        <v>1707</v>
      </c>
      <c r="AC3822" s="150" t="str">
        <f>IFERROR(IF(JRF!C3835="","",IF(AND(VLOOKUP(JRF!C3835,X:AA,4,0)=JRF!B3835,VLOOKUP(JRF!C3835,X:Y,2,0)="A"),"","Inactive Dept Combo Error")),"Inactive Dept Combo Error")</f>
        <v/>
      </c>
      <c r="AD3822" t="str">
        <f>IFERROR(IF('Journal Template'!D4234="","",IF(AND(VLOOKUP('Journal Template'!D4234,X:AA,4,0)='Journal Template'!A4234,VLOOKUP('Journal Template'!D4234,X:Y,2,0)="A"),"","Inactive Dept Combo Error")),"")</f>
        <v/>
      </c>
      <c r="AK3822" s="150" t="str">
        <f>IF(JRF!B3835="","",IF(JRF!B3835=IFERROR(VLOOKUP(JRF!B3835,Checks!AI:AI,1,0),0),"Entry in Branch/Satellite BU's",""))</f>
        <v/>
      </c>
      <c r="AL3822" t="str">
        <f>IFERROR(IF('Journal Template'!A4234="","",IF('Journal Template'!A4234=IFERROR(VLOOKUP('Journal Template'!A4234,Checks!AI:AI,1,0),0),"Entry in Branch/Satellite BU's","")),"")</f>
        <v/>
      </c>
      <c r="AO3822" s="171"/>
      <c r="AP3822" s="171"/>
      <c r="AQ3822" s="171"/>
      <c r="AR3822" s="171"/>
      <c r="CI3822" t="str">
        <f>IF(JRF!F3835&gt;0,"",IF(JRF!B3835="","",IF(LEFT(JRF!B3835,1)=IFERROR(VLOOKUP(LEFT(JRF!B3835,1),$CF$2:$CF$5,1,0),0),"Product Code Required",IF(JRF!C3835="","",IF(JRF!C3835=IFERROR(VLOOKUP(JRF!C3835,$CH:$CH,1,0),0),"Product Code Required","NA")))))</f>
        <v/>
      </c>
      <c r="CJ3822" t="str">
        <f>IF(JRF!AV3835&gt;0,"",IF(JRF!Q3835="","",IF(LEFT(JRF!Q3835,1)=IFERROR(VLOOKUP(LEFT(JRF!Q3835,1),$CF$2:$CF$5,1,0),0),"Product Code Required",IF(JRF!V3835="","",IF(JRF!V3835=IFERROR(VLOOKUP(JRF!V3835,$CH:$CH,1,0),0),"Product Code Required","NA")))))</f>
        <v/>
      </c>
      <c r="CK3822" t="str">
        <f>IFERROR(IF(LEN('Journal Template'!F3833)&gt;0,"",IF('Journal Template'!A3833="","",IF(LEFT('Journal Template'!A3833,1)=IFERROR(VLOOKUP(LEFT('Journal Template'!A3833,1),Checks!$CF$2:$CF$5,1,0),0),"Product Code Required",IF('Journal Template'!D3833="","",IF('Journal Template'!D3833=IFERROR(VLOOKUP('Journal Template'!D3833,Checks!$CH:$CH,1,0),0),"Product Code Required","NA"))))),"")</f>
        <v/>
      </c>
    </row>
    <row r="3823" spans="14:89">
      <c r="N3823" t="s">
        <v>16542</v>
      </c>
      <c r="O3823" t="s">
        <v>16543</v>
      </c>
      <c r="P3823" t="s">
        <v>386</v>
      </c>
      <c r="Q3823" s="150" t="str">
        <f>IF(JRF!D3836="","",IF(IFERROR(VLOOKUP(JRF!D3836,Checks!N:P,3,0),0)="A","","Inactive account in Use"))</f>
        <v/>
      </c>
      <c r="R3823" t="str">
        <f>IFERROR(IF('Journal Template'!C4235="","",IF(IFERROR(VLOOKUP('Journal Template'!C4235,Checks!N:P,3,0),0)="A","","Inactive account in Use")),"")</f>
        <v/>
      </c>
      <c r="V3823" s="150" t="str">
        <f>IF(JRF!C3836="","",IF(IFERROR(VLOOKUP(JRF!C3836,Checks!S:U,3,0),0)="A","Entry with System fund Dept",""))</f>
        <v/>
      </c>
      <c r="W3823" t="str">
        <f>IFERROR(IF('Journal Template'!D4235="","",IF(IFERROR(VLOOKUP('Journal Template'!D4235,Checks!S:U,3,0),0)="A","Entry with System fund Dept","")),"")</f>
        <v/>
      </c>
      <c r="X3823" t="s">
        <v>5534</v>
      </c>
      <c r="Y3823" t="s">
        <v>386</v>
      </c>
      <c r="Z3823" t="s">
        <v>16544</v>
      </c>
      <c r="AA3823" t="s">
        <v>502</v>
      </c>
      <c r="AB3823" t="s">
        <v>1707</v>
      </c>
      <c r="AC3823" s="150" t="str">
        <f>IFERROR(IF(JRF!C3836="","",IF(AND(VLOOKUP(JRF!C3836,X:AA,4,0)=JRF!B3836,VLOOKUP(JRF!C3836,X:Y,2,0)="A"),"","Inactive Dept Combo Error")),"Inactive Dept Combo Error")</f>
        <v/>
      </c>
      <c r="AD3823" t="str">
        <f>IFERROR(IF('Journal Template'!D4235="","",IF(AND(VLOOKUP('Journal Template'!D4235,X:AA,4,0)='Journal Template'!A4235,VLOOKUP('Journal Template'!D4235,X:Y,2,0)="A"),"","Inactive Dept Combo Error")),"")</f>
        <v/>
      </c>
      <c r="AK3823" s="150" t="str">
        <f>IF(JRF!B3836="","",IF(JRF!B3836=IFERROR(VLOOKUP(JRF!B3836,Checks!AI:AI,1,0),0),"Entry in Branch/Satellite BU's",""))</f>
        <v/>
      </c>
      <c r="AL3823" t="str">
        <f>IFERROR(IF('Journal Template'!A4235="","",IF('Journal Template'!A4235=IFERROR(VLOOKUP('Journal Template'!A4235,Checks!AI:AI,1,0),0),"Entry in Branch/Satellite BU's","")),"")</f>
        <v/>
      </c>
      <c r="AO3823" s="171"/>
      <c r="AP3823" s="171"/>
      <c r="AQ3823" s="171"/>
      <c r="AR3823" s="171"/>
      <c r="CI3823" t="str">
        <f>IF(JRF!F3836&gt;0,"",IF(JRF!B3836="","",IF(LEFT(JRF!B3836,1)=IFERROR(VLOOKUP(LEFT(JRF!B3836,1),$CF$2:$CF$5,1,0),0),"Product Code Required",IF(JRF!C3836="","",IF(JRF!C3836=IFERROR(VLOOKUP(JRF!C3836,$CH:$CH,1,0),0),"Product Code Required","NA")))))</f>
        <v/>
      </c>
      <c r="CJ3823" t="str">
        <f>IF(JRF!AV3836&gt;0,"",IF(JRF!Q3836="","",IF(LEFT(JRF!Q3836,1)=IFERROR(VLOOKUP(LEFT(JRF!Q3836,1),$CF$2:$CF$5,1,0),0),"Product Code Required",IF(JRF!V3836="","",IF(JRF!V3836=IFERROR(VLOOKUP(JRF!V3836,$CH:$CH,1,0),0),"Product Code Required","NA")))))</f>
        <v/>
      </c>
      <c r="CK3823" t="str">
        <f>IFERROR(IF(LEN('Journal Template'!F3834)&gt;0,"",IF('Journal Template'!A3834="","",IF(LEFT('Journal Template'!A3834,1)=IFERROR(VLOOKUP(LEFT('Journal Template'!A3834,1),Checks!$CF$2:$CF$5,1,0),0),"Product Code Required",IF('Journal Template'!D3834="","",IF('Journal Template'!D3834=IFERROR(VLOOKUP('Journal Template'!D3834,Checks!$CH:$CH,1,0),0),"Product Code Required","NA"))))),"")</f>
        <v/>
      </c>
    </row>
    <row r="3824" spans="14:89">
      <c r="N3824" t="s">
        <v>16545</v>
      </c>
      <c r="O3824" t="s">
        <v>16546</v>
      </c>
      <c r="P3824" t="s">
        <v>386</v>
      </c>
      <c r="Q3824" s="150" t="str">
        <f>IF(JRF!D3837="","",IF(IFERROR(VLOOKUP(JRF!D3837,Checks!N:P,3,0),0)="A","","Inactive account in Use"))</f>
        <v/>
      </c>
      <c r="R3824" t="str">
        <f>IFERROR(IF('Journal Template'!C4236="","",IF(IFERROR(VLOOKUP('Journal Template'!C4236,Checks!N:P,3,0),0)="A","","Inactive account in Use")),"")</f>
        <v/>
      </c>
      <c r="V3824" s="150" t="str">
        <f>IF(JRF!C3837="","",IF(IFERROR(VLOOKUP(JRF!C3837,Checks!S:U,3,0),0)="A","Entry with System fund Dept",""))</f>
        <v/>
      </c>
      <c r="W3824" t="str">
        <f>IFERROR(IF('Journal Template'!D4236="","",IF(IFERROR(VLOOKUP('Journal Template'!D4236,Checks!S:U,3,0),0)="A","Entry with System fund Dept","")),"")</f>
        <v/>
      </c>
      <c r="X3824" t="s">
        <v>2135</v>
      </c>
      <c r="Y3824" t="s">
        <v>386</v>
      </c>
      <c r="Z3824" t="s">
        <v>16547</v>
      </c>
      <c r="AA3824" t="s">
        <v>502</v>
      </c>
      <c r="AB3824" t="s">
        <v>1707</v>
      </c>
      <c r="AC3824" s="150" t="str">
        <f>IFERROR(IF(JRF!C3837="","",IF(AND(VLOOKUP(JRF!C3837,X:AA,4,0)=JRF!B3837,VLOOKUP(JRF!C3837,X:Y,2,0)="A"),"","Inactive Dept Combo Error")),"Inactive Dept Combo Error")</f>
        <v/>
      </c>
      <c r="AD3824" t="str">
        <f>IFERROR(IF('Journal Template'!D4236="","",IF(AND(VLOOKUP('Journal Template'!D4236,X:AA,4,0)='Journal Template'!A4236,VLOOKUP('Journal Template'!D4236,X:Y,2,0)="A"),"","Inactive Dept Combo Error")),"")</f>
        <v/>
      </c>
      <c r="AK3824" s="150" t="str">
        <f>IF(JRF!B3837="","",IF(JRF!B3837=IFERROR(VLOOKUP(JRF!B3837,Checks!AI:AI,1,0),0),"Entry in Branch/Satellite BU's",""))</f>
        <v/>
      </c>
      <c r="AL3824" t="str">
        <f>IFERROR(IF('Journal Template'!A4236="","",IF('Journal Template'!A4236=IFERROR(VLOOKUP('Journal Template'!A4236,Checks!AI:AI,1,0),0),"Entry in Branch/Satellite BU's","")),"")</f>
        <v/>
      </c>
      <c r="AO3824" s="171"/>
      <c r="AP3824" s="171"/>
      <c r="AQ3824" s="171"/>
      <c r="AR3824" s="171"/>
      <c r="CI3824" t="str">
        <f>IF(JRF!F3837&gt;0,"",IF(JRF!B3837="","",IF(LEFT(JRF!B3837,1)=IFERROR(VLOOKUP(LEFT(JRF!B3837,1),$CF$2:$CF$5,1,0),0),"Product Code Required",IF(JRF!C3837="","",IF(JRF!C3837=IFERROR(VLOOKUP(JRF!C3837,$CH:$CH,1,0),0),"Product Code Required","NA")))))</f>
        <v/>
      </c>
      <c r="CJ3824" t="str">
        <f>IF(JRF!AV3837&gt;0,"",IF(JRF!Q3837="","",IF(LEFT(JRF!Q3837,1)=IFERROR(VLOOKUP(LEFT(JRF!Q3837,1),$CF$2:$CF$5,1,0),0),"Product Code Required",IF(JRF!V3837="","",IF(JRF!V3837=IFERROR(VLOOKUP(JRF!V3837,$CH:$CH,1,0),0),"Product Code Required","NA")))))</f>
        <v/>
      </c>
      <c r="CK3824" t="str">
        <f>IFERROR(IF(LEN('Journal Template'!F3835)&gt;0,"",IF('Journal Template'!A3835="","",IF(LEFT('Journal Template'!A3835,1)=IFERROR(VLOOKUP(LEFT('Journal Template'!A3835,1),Checks!$CF$2:$CF$5,1,0),0),"Product Code Required",IF('Journal Template'!D3835="","",IF('Journal Template'!D3835=IFERROR(VLOOKUP('Journal Template'!D3835,Checks!$CH:$CH,1,0),0),"Product Code Required","NA"))))),"")</f>
        <v/>
      </c>
    </row>
    <row r="3825" spans="14:89">
      <c r="N3825" t="s">
        <v>16548</v>
      </c>
      <c r="O3825" t="s">
        <v>8619</v>
      </c>
      <c r="P3825" t="s">
        <v>386</v>
      </c>
      <c r="Q3825" s="150" t="str">
        <f>IF(JRF!D3838="","",IF(IFERROR(VLOOKUP(JRF!D3838,Checks!N:P,3,0),0)="A","","Inactive account in Use"))</f>
        <v/>
      </c>
      <c r="R3825" t="str">
        <f>IFERROR(IF('Journal Template'!C4237="","",IF(IFERROR(VLOOKUP('Journal Template'!C4237,Checks!N:P,3,0),0)="A","","Inactive account in Use")),"")</f>
        <v/>
      </c>
      <c r="V3825" s="150" t="str">
        <f>IF(JRF!C3838="","",IF(IFERROR(VLOOKUP(JRF!C3838,Checks!S:U,3,0),0)="A","Entry with System fund Dept",""))</f>
        <v/>
      </c>
      <c r="W3825" t="str">
        <f>IFERROR(IF('Journal Template'!D4237="","",IF(IFERROR(VLOOKUP('Journal Template'!D4237,Checks!S:U,3,0),0)="A","Entry with System fund Dept","")),"")</f>
        <v/>
      </c>
      <c r="X3825" t="s">
        <v>2140</v>
      </c>
      <c r="Y3825" t="s">
        <v>386</v>
      </c>
      <c r="Z3825" t="s">
        <v>16549</v>
      </c>
      <c r="AA3825" t="s">
        <v>502</v>
      </c>
      <c r="AB3825" t="s">
        <v>1707</v>
      </c>
      <c r="AC3825" s="150" t="str">
        <f>IFERROR(IF(JRF!C3838="","",IF(AND(VLOOKUP(JRF!C3838,X:AA,4,0)=JRF!B3838,VLOOKUP(JRF!C3838,X:Y,2,0)="A"),"","Inactive Dept Combo Error")),"Inactive Dept Combo Error")</f>
        <v/>
      </c>
      <c r="AD3825" t="str">
        <f>IFERROR(IF('Journal Template'!D4237="","",IF(AND(VLOOKUP('Journal Template'!D4237,X:AA,4,0)='Journal Template'!A4237,VLOOKUP('Journal Template'!D4237,X:Y,2,0)="A"),"","Inactive Dept Combo Error")),"")</f>
        <v/>
      </c>
      <c r="AK3825" s="150" t="str">
        <f>IF(JRF!B3838="","",IF(JRF!B3838=IFERROR(VLOOKUP(JRF!B3838,Checks!AI:AI,1,0),0),"Entry in Branch/Satellite BU's",""))</f>
        <v/>
      </c>
      <c r="AL3825" t="str">
        <f>IFERROR(IF('Journal Template'!A4237="","",IF('Journal Template'!A4237=IFERROR(VLOOKUP('Journal Template'!A4237,Checks!AI:AI,1,0),0),"Entry in Branch/Satellite BU's","")),"")</f>
        <v/>
      </c>
      <c r="AO3825" s="171"/>
      <c r="AP3825" s="171"/>
      <c r="AQ3825" s="171"/>
      <c r="AR3825" s="171"/>
      <c r="CI3825" t="str">
        <f>IF(JRF!F3838&gt;0,"",IF(JRF!B3838="","",IF(LEFT(JRF!B3838,1)=IFERROR(VLOOKUP(LEFT(JRF!B3838,1),$CF$2:$CF$5,1,0),0),"Product Code Required",IF(JRF!C3838="","",IF(JRF!C3838=IFERROR(VLOOKUP(JRF!C3838,$CH:$CH,1,0),0),"Product Code Required","NA")))))</f>
        <v/>
      </c>
      <c r="CJ3825" t="str">
        <f>IF(JRF!AV3838&gt;0,"",IF(JRF!Q3838="","",IF(LEFT(JRF!Q3838,1)=IFERROR(VLOOKUP(LEFT(JRF!Q3838,1),$CF$2:$CF$5,1,0),0),"Product Code Required",IF(JRF!V3838="","",IF(JRF!V3838=IFERROR(VLOOKUP(JRF!V3838,$CH:$CH,1,0),0),"Product Code Required","NA")))))</f>
        <v/>
      </c>
      <c r="CK3825" t="str">
        <f>IFERROR(IF(LEN('Journal Template'!F3836)&gt;0,"",IF('Journal Template'!A3836="","",IF(LEFT('Journal Template'!A3836,1)=IFERROR(VLOOKUP(LEFT('Journal Template'!A3836,1),Checks!$CF$2:$CF$5,1,0),0),"Product Code Required",IF('Journal Template'!D3836="","",IF('Journal Template'!D3836=IFERROR(VLOOKUP('Journal Template'!D3836,Checks!$CH:$CH,1,0),0),"Product Code Required","NA"))))),"")</f>
        <v/>
      </c>
    </row>
    <row r="3826" spans="14:89">
      <c r="N3826" t="s">
        <v>16550</v>
      </c>
      <c r="O3826" t="s">
        <v>16551</v>
      </c>
      <c r="P3826" t="s">
        <v>386</v>
      </c>
      <c r="Q3826" s="150" t="str">
        <f>IF(JRF!D3839="","",IF(IFERROR(VLOOKUP(JRF!D3839,Checks!N:P,3,0),0)="A","","Inactive account in Use"))</f>
        <v/>
      </c>
      <c r="R3826" t="str">
        <f>IFERROR(IF('Journal Template'!C4238="","",IF(IFERROR(VLOOKUP('Journal Template'!C4238,Checks!N:P,3,0),0)="A","","Inactive account in Use")),"")</f>
        <v/>
      </c>
      <c r="V3826" s="150" t="str">
        <f>IF(JRF!C3839="","",IF(IFERROR(VLOOKUP(JRF!C3839,Checks!S:U,3,0),0)="A","Entry with System fund Dept",""))</f>
        <v/>
      </c>
      <c r="W3826" t="str">
        <f>IFERROR(IF('Journal Template'!D4238="","",IF(IFERROR(VLOOKUP('Journal Template'!D4238,Checks!S:U,3,0),0)="A","Entry with System fund Dept","")),"")</f>
        <v/>
      </c>
      <c r="X3826" t="s">
        <v>2145</v>
      </c>
      <c r="Y3826" t="s">
        <v>386</v>
      </c>
      <c r="Z3826" t="s">
        <v>16552</v>
      </c>
      <c r="AA3826" t="s">
        <v>502</v>
      </c>
      <c r="AB3826" t="s">
        <v>1707</v>
      </c>
      <c r="AC3826" s="150" t="str">
        <f>IFERROR(IF(JRF!C3839="","",IF(AND(VLOOKUP(JRF!C3839,X:AA,4,0)=JRF!B3839,VLOOKUP(JRF!C3839,X:Y,2,0)="A"),"","Inactive Dept Combo Error")),"Inactive Dept Combo Error")</f>
        <v/>
      </c>
      <c r="AD3826" t="str">
        <f>IFERROR(IF('Journal Template'!D4238="","",IF(AND(VLOOKUP('Journal Template'!D4238,X:AA,4,0)='Journal Template'!A4238,VLOOKUP('Journal Template'!D4238,X:Y,2,0)="A"),"","Inactive Dept Combo Error")),"")</f>
        <v/>
      </c>
      <c r="AK3826" s="150" t="str">
        <f>IF(JRF!B3839="","",IF(JRF!B3839=IFERROR(VLOOKUP(JRF!B3839,Checks!AI:AI,1,0),0),"Entry in Branch/Satellite BU's",""))</f>
        <v/>
      </c>
      <c r="AL3826" t="str">
        <f>IFERROR(IF('Journal Template'!A4238="","",IF('Journal Template'!A4238=IFERROR(VLOOKUP('Journal Template'!A4238,Checks!AI:AI,1,0),0),"Entry in Branch/Satellite BU's","")),"")</f>
        <v/>
      </c>
      <c r="AO3826" s="171"/>
      <c r="AP3826" s="171"/>
      <c r="AQ3826" s="171"/>
      <c r="AR3826" s="171"/>
      <c r="CI3826" t="str">
        <f>IF(JRF!F3839&gt;0,"",IF(JRF!B3839="","",IF(LEFT(JRF!B3839,1)=IFERROR(VLOOKUP(LEFT(JRF!B3839,1),$CF$2:$CF$5,1,0),0),"Product Code Required",IF(JRF!C3839="","",IF(JRF!C3839=IFERROR(VLOOKUP(JRF!C3839,$CH:$CH,1,0),0),"Product Code Required","NA")))))</f>
        <v/>
      </c>
      <c r="CJ3826" t="str">
        <f>IF(JRF!AV3839&gt;0,"",IF(JRF!Q3839="","",IF(LEFT(JRF!Q3839,1)=IFERROR(VLOOKUP(LEFT(JRF!Q3839,1),$CF$2:$CF$5,1,0),0),"Product Code Required",IF(JRF!V3839="","",IF(JRF!V3839=IFERROR(VLOOKUP(JRF!V3839,$CH:$CH,1,0),0),"Product Code Required","NA")))))</f>
        <v/>
      </c>
      <c r="CK3826" t="str">
        <f>IFERROR(IF(LEN('Journal Template'!F3837)&gt;0,"",IF('Journal Template'!A3837="","",IF(LEFT('Journal Template'!A3837,1)=IFERROR(VLOOKUP(LEFT('Journal Template'!A3837,1),Checks!$CF$2:$CF$5,1,0),0),"Product Code Required",IF('Journal Template'!D3837="","",IF('Journal Template'!D3837=IFERROR(VLOOKUP('Journal Template'!D3837,Checks!$CH:$CH,1,0),0),"Product Code Required","NA"))))),"")</f>
        <v/>
      </c>
    </row>
    <row r="3827" spans="14:89">
      <c r="N3827" t="s">
        <v>16553</v>
      </c>
      <c r="O3827" t="s">
        <v>16554</v>
      </c>
      <c r="P3827" t="s">
        <v>386</v>
      </c>
      <c r="Q3827" s="150" t="str">
        <f>IF(JRF!D3840="","",IF(IFERROR(VLOOKUP(JRF!D3840,Checks!N:P,3,0),0)="A","","Inactive account in Use"))</f>
        <v/>
      </c>
      <c r="R3827" t="str">
        <f>IFERROR(IF('Journal Template'!C4239="","",IF(IFERROR(VLOOKUP('Journal Template'!C4239,Checks!N:P,3,0),0)="A","","Inactive account in Use")),"")</f>
        <v/>
      </c>
      <c r="V3827" s="150" t="str">
        <f>IF(JRF!C3840="","",IF(IFERROR(VLOOKUP(JRF!C3840,Checks!S:U,3,0),0)="A","Entry with System fund Dept",""))</f>
        <v/>
      </c>
      <c r="W3827" t="str">
        <f>IFERROR(IF('Journal Template'!D4239="","",IF(IFERROR(VLOOKUP('Journal Template'!D4239,Checks!S:U,3,0),0)="A","Entry with System fund Dept","")),"")</f>
        <v/>
      </c>
      <c r="X3827" t="s">
        <v>16555</v>
      </c>
      <c r="Y3827" t="s">
        <v>386</v>
      </c>
      <c r="Z3827" t="s">
        <v>16556</v>
      </c>
      <c r="AA3827" t="s">
        <v>502</v>
      </c>
      <c r="AB3827" t="s">
        <v>1707</v>
      </c>
      <c r="AC3827" s="150" t="str">
        <f>IFERROR(IF(JRF!C3840="","",IF(AND(VLOOKUP(JRF!C3840,X:AA,4,0)=JRF!B3840,VLOOKUP(JRF!C3840,X:Y,2,0)="A"),"","Inactive Dept Combo Error")),"Inactive Dept Combo Error")</f>
        <v/>
      </c>
      <c r="AD3827" t="str">
        <f>IFERROR(IF('Journal Template'!D4239="","",IF(AND(VLOOKUP('Journal Template'!D4239,X:AA,4,0)='Journal Template'!A4239,VLOOKUP('Journal Template'!D4239,X:Y,2,0)="A"),"","Inactive Dept Combo Error")),"")</f>
        <v/>
      </c>
      <c r="AK3827" s="150" t="str">
        <f>IF(JRF!B3840="","",IF(JRF!B3840=IFERROR(VLOOKUP(JRF!B3840,Checks!AI:AI,1,0),0),"Entry in Branch/Satellite BU's",""))</f>
        <v/>
      </c>
      <c r="AL3827" t="str">
        <f>IFERROR(IF('Journal Template'!A4239="","",IF('Journal Template'!A4239=IFERROR(VLOOKUP('Journal Template'!A4239,Checks!AI:AI,1,0),0),"Entry in Branch/Satellite BU's","")),"")</f>
        <v/>
      </c>
      <c r="AO3827" s="171"/>
      <c r="AP3827" s="171"/>
      <c r="AQ3827" s="171"/>
      <c r="AR3827" s="171"/>
      <c r="CI3827" t="str">
        <f>IF(JRF!F3840&gt;0,"",IF(JRF!B3840="","",IF(LEFT(JRF!B3840,1)=IFERROR(VLOOKUP(LEFT(JRF!B3840,1),$CF$2:$CF$5,1,0),0),"Product Code Required",IF(JRF!C3840="","",IF(JRF!C3840=IFERROR(VLOOKUP(JRF!C3840,$CH:$CH,1,0),0),"Product Code Required","NA")))))</f>
        <v/>
      </c>
      <c r="CJ3827" t="str">
        <f>IF(JRF!AV3840&gt;0,"",IF(JRF!Q3840="","",IF(LEFT(JRF!Q3840,1)=IFERROR(VLOOKUP(LEFT(JRF!Q3840,1),$CF$2:$CF$5,1,0),0),"Product Code Required",IF(JRF!V3840="","",IF(JRF!V3840=IFERROR(VLOOKUP(JRF!V3840,$CH:$CH,1,0),0),"Product Code Required","NA")))))</f>
        <v/>
      </c>
      <c r="CK3827" t="str">
        <f>IFERROR(IF(LEN('Journal Template'!F3838)&gt;0,"",IF('Journal Template'!A3838="","",IF(LEFT('Journal Template'!A3838,1)=IFERROR(VLOOKUP(LEFT('Journal Template'!A3838,1),Checks!$CF$2:$CF$5,1,0),0),"Product Code Required",IF('Journal Template'!D3838="","",IF('Journal Template'!D3838=IFERROR(VLOOKUP('Journal Template'!D3838,Checks!$CH:$CH,1,0),0),"Product Code Required","NA"))))),"")</f>
        <v/>
      </c>
    </row>
    <row r="3828" spans="14:89">
      <c r="N3828" t="s">
        <v>16557</v>
      </c>
      <c r="O3828" t="s">
        <v>7655</v>
      </c>
      <c r="P3828" t="s">
        <v>386</v>
      </c>
      <c r="Q3828" s="150" t="str">
        <f>IF(JRF!D3841="","",IF(IFERROR(VLOOKUP(JRF!D3841,Checks!N:P,3,0),0)="A","","Inactive account in Use"))</f>
        <v/>
      </c>
      <c r="R3828" t="str">
        <f>IFERROR(IF('Journal Template'!C4240="","",IF(IFERROR(VLOOKUP('Journal Template'!C4240,Checks!N:P,3,0),0)="A","","Inactive account in Use")),"")</f>
        <v/>
      </c>
      <c r="V3828" s="150" t="str">
        <f>IF(JRF!C3841="","",IF(IFERROR(VLOOKUP(JRF!C3841,Checks!S:U,3,0),0)="A","Entry with System fund Dept",""))</f>
        <v/>
      </c>
      <c r="W3828" t="str">
        <f>IFERROR(IF('Journal Template'!D4240="","",IF(IFERROR(VLOOKUP('Journal Template'!D4240,Checks!S:U,3,0),0)="A","Entry with System fund Dept","")),"")</f>
        <v/>
      </c>
      <c r="X3828" t="s">
        <v>16558</v>
      </c>
      <c r="Y3828" t="s">
        <v>386</v>
      </c>
      <c r="Z3828" t="s">
        <v>16559</v>
      </c>
      <c r="AA3828" t="s">
        <v>502</v>
      </c>
      <c r="AB3828" t="s">
        <v>1707</v>
      </c>
      <c r="AC3828" s="150" t="str">
        <f>IFERROR(IF(JRF!C3841="","",IF(AND(VLOOKUP(JRF!C3841,X:AA,4,0)=JRF!B3841,VLOOKUP(JRF!C3841,X:Y,2,0)="A"),"","Inactive Dept Combo Error")),"Inactive Dept Combo Error")</f>
        <v/>
      </c>
      <c r="AD3828" t="str">
        <f>IFERROR(IF('Journal Template'!D4240="","",IF(AND(VLOOKUP('Journal Template'!D4240,X:AA,4,0)='Journal Template'!A4240,VLOOKUP('Journal Template'!D4240,X:Y,2,0)="A"),"","Inactive Dept Combo Error")),"")</f>
        <v/>
      </c>
      <c r="AK3828" s="150" t="str">
        <f>IF(JRF!B3841="","",IF(JRF!B3841=IFERROR(VLOOKUP(JRF!B3841,Checks!AI:AI,1,0),0),"Entry in Branch/Satellite BU's",""))</f>
        <v/>
      </c>
      <c r="AL3828" t="str">
        <f>IFERROR(IF('Journal Template'!A4240="","",IF('Journal Template'!A4240=IFERROR(VLOOKUP('Journal Template'!A4240,Checks!AI:AI,1,0),0),"Entry in Branch/Satellite BU's","")),"")</f>
        <v/>
      </c>
      <c r="AO3828" s="171"/>
      <c r="AP3828" s="171"/>
      <c r="AQ3828" s="171"/>
      <c r="AR3828" s="171"/>
      <c r="CI3828" t="str">
        <f>IF(JRF!F3841&gt;0,"",IF(JRF!B3841="","",IF(LEFT(JRF!B3841,1)=IFERROR(VLOOKUP(LEFT(JRF!B3841,1),$CF$2:$CF$5,1,0),0),"Product Code Required",IF(JRF!C3841="","",IF(JRF!C3841=IFERROR(VLOOKUP(JRF!C3841,$CH:$CH,1,0),0),"Product Code Required","NA")))))</f>
        <v/>
      </c>
      <c r="CJ3828" t="str">
        <f>IF(JRF!AV3841&gt;0,"",IF(JRF!Q3841="","",IF(LEFT(JRF!Q3841,1)=IFERROR(VLOOKUP(LEFT(JRF!Q3841,1),$CF$2:$CF$5,1,0),0),"Product Code Required",IF(JRF!V3841="","",IF(JRF!V3841=IFERROR(VLOOKUP(JRF!V3841,$CH:$CH,1,0),0),"Product Code Required","NA")))))</f>
        <v/>
      </c>
      <c r="CK3828" t="str">
        <f>IFERROR(IF(LEN('Journal Template'!F3839)&gt;0,"",IF('Journal Template'!A3839="","",IF(LEFT('Journal Template'!A3839,1)=IFERROR(VLOOKUP(LEFT('Journal Template'!A3839,1),Checks!$CF$2:$CF$5,1,0),0),"Product Code Required",IF('Journal Template'!D3839="","",IF('Journal Template'!D3839=IFERROR(VLOOKUP('Journal Template'!D3839,Checks!$CH:$CH,1,0),0),"Product Code Required","NA"))))),"")</f>
        <v/>
      </c>
    </row>
    <row r="3829" spans="14:89">
      <c r="N3829" t="s">
        <v>16560</v>
      </c>
      <c r="O3829" t="s">
        <v>16561</v>
      </c>
      <c r="P3829" t="s">
        <v>386</v>
      </c>
      <c r="Q3829" s="150" t="str">
        <f>IF(JRF!D3842="","",IF(IFERROR(VLOOKUP(JRF!D3842,Checks!N:P,3,0),0)="A","","Inactive account in Use"))</f>
        <v/>
      </c>
      <c r="R3829" t="str">
        <f>IFERROR(IF('Journal Template'!C4241="","",IF(IFERROR(VLOOKUP('Journal Template'!C4241,Checks!N:P,3,0),0)="A","","Inactive account in Use")),"")</f>
        <v/>
      </c>
      <c r="V3829" s="150" t="str">
        <f>IF(JRF!C3842="","",IF(IFERROR(VLOOKUP(JRF!C3842,Checks!S:U,3,0),0)="A","Entry with System fund Dept",""))</f>
        <v/>
      </c>
      <c r="W3829" t="str">
        <f>IFERROR(IF('Journal Template'!D4241="","",IF(IFERROR(VLOOKUP('Journal Template'!D4241,Checks!S:U,3,0),0)="A","Entry with System fund Dept","")),"")</f>
        <v/>
      </c>
      <c r="X3829" t="s">
        <v>4188</v>
      </c>
      <c r="Y3829" t="s">
        <v>386</v>
      </c>
      <c r="Z3829" t="s">
        <v>16562</v>
      </c>
      <c r="AA3829" t="s">
        <v>502</v>
      </c>
      <c r="AB3829" t="s">
        <v>1707</v>
      </c>
      <c r="AC3829" s="150" t="str">
        <f>IFERROR(IF(JRF!C3842="","",IF(AND(VLOOKUP(JRF!C3842,X:AA,4,0)=JRF!B3842,VLOOKUP(JRF!C3842,X:Y,2,0)="A"),"","Inactive Dept Combo Error")),"Inactive Dept Combo Error")</f>
        <v/>
      </c>
      <c r="AD3829" t="str">
        <f>IFERROR(IF('Journal Template'!D4241="","",IF(AND(VLOOKUP('Journal Template'!D4241,X:AA,4,0)='Journal Template'!A4241,VLOOKUP('Journal Template'!D4241,X:Y,2,0)="A"),"","Inactive Dept Combo Error")),"")</f>
        <v/>
      </c>
      <c r="AK3829" s="150" t="str">
        <f>IF(JRF!B3842="","",IF(JRF!B3842=IFERROR(VLOOKUP(JRF!B3842,Checks!AI:AI,1,0),0),"Entry in Branch/Satellite BU's",""))</f>
        <v/>
      </c>
      <c r="AL3829" t="str">
        <f>IFERROR(IF('Journal Template'!A4241="","",IF('Journal Template'!A4241=IFERROR(VLOOKUP('Journal Template'!A4241,Checks!AI:AI,1,0),0),"Entry in Branch/Satellite BU's","")),"")</f>
        <v/>
      </c>
      <c r="AO3829" s="171"/>
      <c r="AP3829" s="171"/>
      <c r="AQ3829" s="171"/>
      <c r="AR3829" s="171"/>
      <c r="CI3829" t="str">
        <f>IF(JRF!F3842&gt;0,"",IF(JRF!B3842="","",IF(LEFT(JRF!B3842,1)=IFERROR(VLOOKUP(LEFT(JRF!B3842,1),$CF$2:$CF$5,1,0),0),"Product Code Required",IF(JRF!C3842="","",IF(JRF!C3842=IFERROR(VLOOKUP(JRF!C3842,$CH:$CH,1,0),0),"Product Code Required","NA")))))</f>
        <v/>
      </c>
      <c r="CJ3829" t="str">
        <f>IF(JRF!AV3842&gt;0,"",IF(JRF!Q3842="","",IF(LEFT(JRF!Q3842,1)=IFERROR(VLOOKUP(LEFT(JRF!Q3842,1),$CF$2:$CF$5,1,0),0),"Product Code Required",IF(JRF!V3842="","",IF(JRF!V3842=IFERROR(VLOOKUP(JRF!V3842,$CH:$CH,1,0),0),"Product Code Required","NA")))))</f>
        <v/>
      </c>
      <c r="CK3829" t="str">
        <f>IFERROR(IF(LEN('Journal Template'!F3840)&gt;0,"",IF('Journal Template'!A3840="","",IF(LEFT('Journal Template'!A3840,1)=IFERROR(VLOOKUP(LEFT('Journal Template'!A3840,1),Checks!$CF$2:$CF$5,1,0),0),"Product Code Required",IF('Journal Template'!D3840="","",IF('Journal Template'!D3840=IFERROR(VLOOKUP('Journal Template'!D3840,Checks!$CH:$CH,1,0),0),"Product Code Required","NA"))))),"")</f>
        <v/>
      </c>
    </row>
    <row r="3830" spans="14:89">
      <c r="N3830" t="s">
        <v>16563</v>
      </c>
      <c r="O3830" t="s">
        <v>16564</v>
      </c>
      <c r="P3830" t="s">
        <v>386</v>
      </c>
      <c r="Q3830" s="150" t="str">
        <f>IF(JRF!D3843="","",IF(IFERROR(VLOOKUP(JRF!D3843,Checks!N:P,3,0),0)="A","","Inactive account in Use"))</f>
        <v/>
      </c>
      <c r="R3830" t="str">
        <f>IFERROR(IF('Journal Template'!C4242="","",IF(IFERROR(VLOOKUP('Journal Template'!C4242,Checks!N:P,3,0),0)="A","","Inactive account in Use")),"")</f>
        <v/>
      </c>
      <c r="V3830" s="150" t="str">
        <f>IF(JRF!C3843="","",IF(IFERROR(VLOOKUP(JRF!C3843,Checks!S:U,3,0),0)="A","Entry with System fund Dept",""))</f>
        <v/>
      </c>
      <c r="W3830" t="str">
        <f>IFERROR(IF('Journal Template'!D4242="","",IF(IFERROR(VLOOKUP('Journal Template'!D4242,Checks!S:U,3,0),0)="A","Entry with System fund Dept","")),"")</f>
        <v/>
      </c>
      <c r="X3830" t="s">
        <v>16565</v>
      </c>
      <c r="Y3830" t="s">
        <v>389</v>
      </c>
      <c r="Z3830" t="s">
        <v>16566</v>
      </c>
      <c r="AA3830" t="s">
        <v>502</v>
      </c>
      <c r="AB3830" t="s">
        <v>1707</v>
      </c>
      <c r="AC3830" s="150" t="str">
        <f>IFERROR(IF(JRF!C3843="","",IF(AND(VLOOKUP(JRF!C3843,X:AA,4,0)=JRF!B3843,VLOOKUP(JRF!C3843,X:Y,2,0)="A"),"","Inactive Dept Combo Error")),"Inactive Dept Combo Error")</f>
        <v/>
      </c>
      <c r="AD3830" t="str">
        <f>IFERROR(IF('Journal Template'!D4242="","",IF(AND(VLOOKUP('Journal Template'!D4242,X:AA,4,0)='Journal Template'!A4242,VLOOKUP('Journal Template'!D4242,X:Y,2,0)="A"),"","Inactive Dept Combo Error")),"")</f>
        <v/>
      </c>
      <c r="AK3830" s="150" t="str">
        <f>IF(JRF!B3843="","",IF(JRF!B3843=IFERROR(VLOOKUP(JRF!B3843,Checks!AI:AI,1,0),0),"Entry in Branch/Satellite BU's",""))</f>
        <v/>
      </c>
      <c r="AL3830" t="str">
        <f>IFERROR(IF('Journal Template'!A4242="","",IF('Journal Template'!A4242=IFERROR(VLOOKUP('Journal Template'!A4242,Checks!AI:AI,1,0),0),"Entry in Branch/Satellite BU's","")),"")</f>
        <v/>
      </c>
      <c r="AO3830" s="171"/>
      <c r="AP3830" s="171"/>
      <c r="AQ3830" s="171"/>
      <c r="AR3830" s="171"/>
      <c r="CI3830" t="str">
        <f>IF(JRF!F3843&gt;0,"",IF(JRF!B3843="","",IF(LEFT(JRF!B3843,1)=IFERROR(VLOOKUP(LEFT(JRF!B3843,1),$CF$2:$CF$5,1,0),0),"Product Code Required",IF(JRF!C3843="","",IF(JRF!C3843=IFERROR(VLOOKUP(JRF!C3843,$CH:$CH,1,0),0),"Product Code Required","NA")))))</f>
        <v/>
      </c>
      <c r="CJ3830" t="str">
        <f>IF(JRF!AV3843&gt;0,"",IF(JRF!Q3843="","",IF(LEFT(JRF!Q3843,1)=IFERROR(VLOOKUP(LEFT(JRF!Q3843,1),$CF$2:$CF$5,1,0),0),"Product Code Required",IF(JRF!V3843="","",IF(JRF!V3843=IFERROR(VLOOKUP(JRF!V3843,$CH:$CH,1,0),0),"Product Code Required","NA")))))</f>
        <v/>
      </c>
      <c r="CK3830" t="str">
        <f>IFERROR(IF(LEN('Journal Template'!F3841)&gt;0,"",IF('Journal Template'!A3841="","",IF(LEFT('Journal Template'!A3841,1)=IFERROR(VLOOKUP(LEFT('Journal Template'!A3841,1),Checks!$CF$2:$CF$5,1,0),0),"Product Code Required",IF('Journal Template'!D3841="","",IF('Journal Template'!D3841=IFERROR(VLOOKUP('Journal Template'!D3841,Checks!$CH:$CH,1,0),0),"Product Code Required","NA"))))),"")</f>
        <v/>
      </c>
    </row>
    <row r="3831" spans="14:89">
      <c r="N3831" t="s">
        <v>16567</v>
      </c>
      <c r="O3831" t="s">
        <v>16568</v>
      </c>
      <c r="P3831" t="s">
        <v>386</v>
      </c>
      <c r="Q3831" s="150" t="str">
        <f>IF(JRF!D3844="","",IF(IFERROR(VLOOKUP(JRF!D3844,Checks!N:P,3,0),0)="A","","Inactive account in Use"))</f>
        <v/>
      </c>
      <c r="R3831" t="str">
        <f>IFERROR(IF('Journal Template'!C4243="","",IF(IFERROR(VLOOKUP('Journal Template'!C4243,Checks!N:P,3,0),0)="A","","Inactive account in Use")),"")</f>
        <v/>
      </c>
      <c r="V3831" s="150" t="str">
        <f>IF(JRF!C3844="","",IF(IFERROR(VLOOKUP(JRF!C3844,Checks!S:U,3,0),0)="A","Entry with System fund Dept",""))</f>
        <v/>
      </c>
      <c r="W3831" t="str">
        <f>IFERROR(IF('Journal Template'!D4243="","",IF(IFERROR(VLOOKUP('Journal Template'!D4243,Checks!S:U,3,0),0)="A","Entry with System fund Dept","")),"")</f>
        <v/>
      </c>
      <c r="X3831" t="s">
        <v>16569</v>
      </c>
      <c r="Y3831" t="s">
        <v>386</v>
      </c>
      <c r="Z3831" t="s">
        <v>16570</v>
      </c>
      <c r="AA3831" t="s">
        <v>502</v>
      </c>
      <c r="AB3831" t="s">
        <v>1707</v>
      </c>
      <c r="AC3831" s="150" t="str">
        <f>IFERROR(IF(JRF!C3844="","",IF(AND(VLOOKUP(JRF!C3844,X:AA,4,0)=JRF!B3844,VLOOKUP(JRF!C3844,X:Y,2,0)="A"),"","Inactive Dept Combo Error")),"Inactive Dept Combo Error")</f>
        <v/>
      </c>
      <c r="AD3831" t="str">
        <f>IFERROR(IF('Journal Template'!D4243="","",IF(AND(VLOOKUP('Journal Template'!D4243,X:AA,4,0)='Journal Template'!A4243,VLOOKUP('Journal Template'!D4243,X:Y,2,0)="A"),"","Inactive Dept Combo Error")),"")</f>
        <v/>
      </c>
      <c r="AK3831" s="150" t="str">
        <f>IF(JRF!B3844="","",IF(JRF!B3844=IFERROR(VLOOKUP(JRF!B3844,Checks!AI:AI,1,0),0),"Entry in Branch/Satellite BU's",""))</f>
        <v/>
      </c>
      <c r="AL3831" t="str">
        <f>IFERROR(IF('Journal Template'!A4243="","",IF('Journal Template'!A4243=IFERROR(VLOOKUP('Journal Template'!A4243,Checks!AI:AI,1,0),0),"Entry in Branch/Satellite BU's","")),"")</f>
        <v/>
      </c>
      <c r="AO3831" s="171"/>
      <c r="AP3831" s="171"/>
      <c r="AQ3831" s="171"/>
      <c r="AR3831" s="171"/>
      <c r="CI3831" t="str">
        <f>IF(JRF!F3844&gt;0,"",IF(JRF!B3844="","",IF(LEFT(JRF!B3844,1)=IFERROR(VLOOKUP(LEFT(JRF!B3844,1),$CF$2:$CF$5,1,0),0),"Product Code Required",IF(JRF!C3844="","",IF(JRF!C3844=IFERROR(VLOOKUP(JRF!C3844,$CH:$CH,1,0),0),"Product Code Required","NA")))))</f>
        <v/>
      </c>
      <c r="CJ3831" t="str">
        <f>IF(JRF!AV3844&gt;0,"",IF(JRF!Q3844="","",IF(LEFT(JRF!Q3844,1)=IFERROR(VLOOKUP(LEFT(JRF!Q3844,1),$CF$2:$CF$5,1,0),0),"Product Code Required",IF(JRF!V3844="","",IF(JRF!V3844=IFERROR(VLOOKUP(JRF!V3844,$CH:$CH,1,0),0),"Product Code Required","NA")))))</f>
        <v/>
      </c>
      <c r="CK3831" t="str">
        <f>IFERROR(IF(LEN('Journal Template'!F3842)&gt;0,"",IF('Journal Template'!A3842="","",IF(LEFT('Journal Template'!A3842,1)=IFERROR(VLOOKUP(LEFT('Journal Template'!A3842,1),Checks!$CF$2:$CF$5,1,0),0),"Product Code Required",IF('Journal Template'!D3842="","",IF('Journal Template'!D3842=IFERROR(VLOOKUP('Journal Template'!D3842,Checks!$CH:$CH,1,0),0),"Product Code Required","NA"))))),"")</f>
        <v/>
      </c>
    </row>
    <row r="3832" spans="14:89">
      <c r="N3832" t="s">
        <v>16571</v>
      </c>
      <c r="O3832" t="s">
        <v>16572</v>
      </c>
      <c r="P3832" t="s">
        <v>386</v>
      </c>
      <c r="Q3832" s="150" t="str">
        <f>IF(JRF!D3845="","",IF(IFERROR(VLOOKUP(JRF!D3845,Checks!N:P,3,0),0)="A","","Inactive account in Use"))</f>
        <v/>
      </c>
      <c r="R3832" t="str">
        <f>IFERROR(IF('Journal Template'!C4244="","",IF(IFERROR(VLOOKUP('Journal Template'!C4244,Checks!N:P,3,0),0)="A","","Inactive account in Use")),"")</f>
        <v/>
      </c>
      <c r="V3832" s="150" t="str">
        <f>IF(JRF!C3845="","",IF(IFERROR(VLOOKUP(JRF!C3845,Checks!S:U,3,0),0)="A","Entry with System fund Dept",""))</f>
        <v/>
      </c>
      <c r="W3832" t="str">
        <f>IFERROR(IF('Journal Template'!D4244="","",IF(IFERROR(VLOOKUP('Journal Template'!D4244,Checks!S:U,3,0),0)="A","Entry with System fund Dept","")),"")</f>
        <v/>
      </c>
      <c r="X3832" t="s">
        <v>16573</v>
      </c>
      <c r="Y3832" t="s">
        <v>386</v>
      </c>
      <c r="Z3832" t="s">
        <v>16574</v>
      </c>
      <c r="AA3832" t="s">
        <v>502</v>
      </c>
      <c r="AB3832" t="s">
        <v>1707</v>
      </c>
      <c r="AC3832" s="150" t="str">
        <f>IFERROR(IF(JRF!C3845="","",IF(AND(VLOOKUP(JRF!C3845,X:AA,4,0)=JRF!B3845,VLOOKUP(JRF!C3845,X:Y,2,0)="A"),"","Inactive Dept Combo Error")),"Inactive Dept Combo Error")</f>
        <v/>
      </c>
      <c r="AD3832" t="str">
        <f>IFERROR(IF('Journal Template'!D4244="","",IF(AND(VLOOKUP('Journal Template'!D4244,X:AA,4,0)='Journal Template'!A4244,VLOOKUP('Journal Template'!D4244,X:Y,2,0)="A"),"","Inactive Dept Combo Error")),"")</f>
        <v/>
      </c>
      <c r="AK3832" s="150" t="str">
        <f>IF(JRF!B3845="","",IF(JRF!B3845=IFERROR(VLOOKUP(JRF!B3845,Checks!AI:AI,1,0),0),"Entry in Branch/Satellite BU's",""))</f>
        <v/>
      </c>
      <c r="AL3832" t="str">
        <f>IFERROR(IF('Journal Template'!A4244="","",IF('Journal Template'!A4244=IFERROR(VLOOKUP('Journal Template'!A4244,Checks!AI:AI,1,0),0),"Entry in Branch/Satellite BU's","")),"")</f>
        <v/>
      </c>
      <c r="AO3832" s="171"/>
      <c r="AP3832" s="171"/>
      <c r="AQ3832" s="171"/>
      <c r="AR3832" s="171"/>
      <c r="CI3832" t="str">
        <f>IF(JRF!F3845&gt;0,"",IF(JRF!B3845="","",IF(LEFT(JRF!B3845,1)=IFERROR(VLOOKUP(LEFT(JRF!B3845,1),$CF$2:$CF$5,1,0),0),"Product Code Required",IF(JRF!C3845="","",IF(JRF!C3845=IFERROR(VLOOKUP(JRF!C3845,$CH:$CH,1,0),0),"Product Code Required","NA")))))</f>
        <v/>
      </c>
      <c r="CJ3832" t="str">
        <f>IF(JRF!AV3845&gt;0,"",IF(JRF!Q3845="","",IF(LEFT(JRF!Q3845,1)=IFERROR(VLOOKUP(LEFT(JRF!Q3845,1),$CF$2:$CF$5,1,0),0),"Product Code Required",IF(JRF!V3845="","",IF(JRF!V3845=IFERROR(VLOOKUP(JRF!V3845,$CH:$CH,1,0),0),"Product Code Required","NA")))))</f>
        <v/>
      </c>
      <c r="CK3832" t="str">
        <f>IFERROR(IF(LEN('Journal Template'!F3843)&gt;0,"",IF('Journal Template'!A3843="","",IF(LEFT('Journal Template'!A3843,1)=IFERROR(VLOOKUP(LEFT('Journal Template'!A3843,1),Checks!$CF$2:$CF$5,1,0),0),"Product Code Required",IF('Journal Template'!D3843="","",IF('Journal Template'!D3843=IFERROR(VLOOKUP('Journal Template'!D3843,Checks!$CH:$CH,1,0),0),"Product Code Required","NA"))))),"")</f>
        <v/>
      </c>
    </row>
    <row r="3833" spans="14:89">
      <c r="N3833" t="s">
        <v>16575</v>
      </c>
      <c r="O3833" t="s">
        <v>16576</v>
      </c>
      <c r="P3833" t="s">
        <v>386</v>
      </c>
      <c r="Q3833" s="150" t="str">
        <f>IF(JRF!D3846="","",IF(IFERROR(VLOOKUP(JRF!D3846,Checks!N:P,3,0),0)="A","","Inactive account in Use"))</f>
        <v/>
      </c>
      <c r="R3833" t="str">
        <f>IFERROR(IF('Journal Template'!C4245="","",IF(IFERROR(VLOOKUP('Journal Template'!C4245,Checks!N:P,3,0),0)="A","","Inactive account in Use")),"")</f>
        <v/>
      </c>
      <c r="V3833" s="150" t="str">
        <f>IF(JRF!C3846="","",IF(IFERROR(VLOOKUP(JRF!C3846,Checks!S:U,3,0),0)="A","Entry with System fund Dept",""))</f>
        <v/>
      </c>
      <c r="W3833" t="str">
        <f>IFERROR(IF('Journal Template'!D4245="","",IF(IFERROR(VLOOKUP('Journal Template'!D4245,Checks!S:U,3,0),0)="A","Entry with System fund Dept","")),"")</f>
        <v/>
      </c>
      <c r="X3833" t="s">
        <v>16577</v>
      </c>
      <c r="Y3833" t="s">
        <v>389</v>
      </c>
      <c r="Z3833" t="s">
        <v>16578</v>
      </c>
      <c r="AA3833" t="s">
        <v>434</v>
      </c>
      <c r="AB3833" t="s">
        <v>1707</v>
      </c>
      <c r="AC3833" s="150" t="str">
        <f>IFERROR(IF(JRF!C3846="","",IF(AND(VLOOKUP(JRF!C3846,X:AA,4,0)=JRF!B3846,VLOOKUP(JRF!C3846,X:Y,2,0)="A"),"","Inactive Dept Combo Error")),"Inactive Dept Combo Error")</f>
        <v/>
      </c>
      <c r="AD3833" t="str">
        <f>IFERROR(IF('Journal Template'!D4245="","",IF(AND(VLOOKUP('Journal Template'!D4245,X:AA,4,0)='Journal Template'!A4245,VLOOKUP('Journal Template'!D4245,X:Y,2,0)="A"),"","Inactive Dept Combo Error")),"")</f>
        <v/>
      </c>
      <c r="AK3833" s="150" t="str">
        <f>IF(JRF!B3846="","",IF(JRF!B3846=IFERROR(VLOOKUP(JRF!B3846,Checks!AI:AI,1,0),0),"Entry in Branch/Satellite BU's",""))</f>
        <v/>
      </c>
      <c r="AL3833" t="str">
        <f>IFERROR(IF('Journal Template'!A4245="","",IF('Journal Template'!A4245=IFERROR(VLOOKUP('Journal Template'!A4245,Checks!AI:AI,1,0),0),"Entry in Branch/Satellite BU's","")),"")</f>
        <v/>
      </c>
      <c r="AO3833" s="171"/>
      <c r="AP3833" s="171"/>
      <c r="AQ3833" s="171"/>
      <c r="AR3833" s="171"/>
      <c r="CI3833" t="str">
        <f>IF(JRF!F3846&gt;0,"",IF(JRF!B3846="","",IF(LEFT(JRF!B3846,1)=IFERROR(VLOOKUP(LEFT(JRF!B3846,1),$CF$2:$CF$5,1,0),0),"Product Code Required",IF(JRF!C3846="","",IF(JRF!C3846=IFERROR(VLOOKUP(JRF!C3846,$CH:$CH,1,0),0),"Product Code Required","NA")))))</f>
        <v/>
      </c>
      <c r="CJ3833" t="str">
        <f>IF(JRF!AV3846&gt;0,"",IF(JRF!Q3846="","",IF(LEFT(JRF!Q3846,1)=IFERROR(VLOOKUP(LEFT(JRF!Q3846,1),$CF$2:$CF$5,1,0),0),"Product Code Required",IF(JRF!V3846="","",IF(JRF!V3846=IFERROR(VLOOKUP(JRF!V3846,$CH:$CH,1,0),0),"Product Code Required","NA")))))</f>
        <v/>
      </c>
      <c r="CK3833" t="str">
        <f>IFERROR(IF(LEN('Journal Template'!F3844)&gt;0,"",IF('Journal Template'!A3844="","",IF(LEFT('Journal Template'!A3844,1)=IFERROR(VLOOKUP(LEFT('Journal Template'!A3844,1),Checks!$CF$2:$CF$5,1,0),0),"Product Code Required",IF('Journal Template'!D3844="","",IF('Journal Template'!D3844=IFERROR(VLOOKUP('Journal Template'!D3844,Checks!$CH:$CH,1,0),0),"Product Code Required","NA"))))),"")</f>
        <v/>
      </c>
    </row>
    <row r="3834" spans="14:89">
      <c r="N3834" t="s">
        <v>16579</v>
      </c>
      <c r="O3834" t="s">
        <v>16580</v>
      </c>
      <c r="P3834" t="s">
        <v>386</v>
      </c>
      <c r="Q3834" s="150" t="str">
        <f>IF(JRF!D3847="","",IF(IFERROR(VLOOKUP(JRF!D3847,Checks!N:P,3,0),0)="A","","Inactive account in Use"))</f>
        <v/>
      </c>
      <c r="R3834" t="str">
        <f>IFERROR(IF('Journal Template'!C4246="","",IF(IFERROR(VLOOKUP('Journal Template'!C4246,Checks!N:P,3,0),0)="A","","Inactive account in Use")),"")</f>
        <v/>
      </c>
      <c r="V3834" s="150" t="str">
        <f>IF(JRF!C3847="","",IF(IFERROR(VLOOKUP(JRF!C3847,Checks!S:U,3,0),0)="A","Entry with System fund Dept",""))</f>
        <v/>
      </c>
      <c r="W3834" t="str">
        <f>IFERROR(IF('Journal Template'!D4246="","",IF(IFERROR(VLOOKUP('Journal Template'!D4246,Checks!S:U,3,0),0)="A","Entry with System fund Dept","")),"")</f>
        <v/>
      </c>
      <c r="X3834" t="s">
        <v>4193</v>
      </c>
      <c r="Y3834" t="s">
        <v>386</v>
      </c>
      <c r="Z3834" t="s">
        <v>16581</v>
      </c>
      <c r="AA3834" t="s">
        <v>502</v>
      </c>
      <c r="AB3834" t="s">
        <v>1707</v>
      </c>
      <c r="AC3834" s="150" t="str">
        <f>IFERROR(IF(JRF!C3847="","",IF(AND(VLOOKUP(JRF!C3847,X:AA,4,0)=JRF!B3847,VLOOKUP(JRF!C3847,X:Y,2,0)="A"),"","Inactive Dept Combo Error")),"Inactive Dept Combo Error")</f>
        <v/>
      </c>
      <c r="AD3834" t="str">
        <f>IFERROR(IF('Journal Template'!D4246="","",IF(AND(VLOOKUP('Journal Template'!D4246,X:AA,4,0)='Journal Template'!A4246,VLOOKUP('Journal Template'!D4246,X:Y,2,0)="A"),"","Inactive Dept Combo Error")),"")</f>
        <v/>
      </c>
      <c r="AK3834" s="150" t="str">
        <f>IF(JRF!B3847="","",IF(JRF!B3847=IFERROR(VLOOKUP(JRF!B3847,Checks!AI:AI,1,0),0),"Entry in Branch/Satellite BU's",""))</f>
        <v/>
      </c>
      <c r="AL3834" t="str">
        <f>IFERROR(IF('Journal Template'!A4246="","",IF('Journal Template'!A4246=IFERROR(VLOOKUP('Journal Template'!A4246,Checks!AI:AI,1,0),0),"Entry in Branch/Satellite BU's","")),"")</f>
        <v/>
      </c>
      <c r="AO3834" s="171"/>
      <c r="AP3834" s="171"/>
      <c r="AQ3834" s="171"/>
      <c r="AR3834" s="171"/>
      <c r="CI3834" t="str">
        <f>IF(JRF!F3847&gt;0,"",IF(JRF!B3847="","",IF(LEFT(JRF!B3847,1)=IFERROR(VLOOKUP(LEFT(JRF!B3847,1),$CF$2:$CF$5,1,0),0),"Product Code Required",IF(JRF!C3847="","",IF(JRF!C3847=IFERROR(VLOOKUP(JRF!C3847,$CH:$CH,1,0),0),"Product Code Required","NA")))))</f>
        <v/>
      </c>
      <c r="CJ3834" t="str">
        <f>IF(JRF!AV3847&gt;0,"",IF(JRF!Q3847="","",IF(LEFT(JRF!Q3847,1)=IFERROR(VLOOKUP(LEFT(JRF!Q3847,1),$CF$2:$CF$5,1,0),0),"Product Code Required",IF(JRF!V3847="","",IF(JRF!V3847=IFERROR(VLOOKUP(JRF!V3847,$CH:$CH,1,0),0),"Product Code Required","NA")))))</f>
        <v/>
      </c>
      <c r="CK3834" t="str">
        <f>IFERROR(IF(LEN('Journal Template'!F3845)&gt;0,"",IF('Journal Template'!A3845="","",IF(LEFT('Journal Template'!A3845,1)=IFERROR(VLOOKUP(LEFT('Journal Template'!A3845,1),Checks!$CF$2:$CF$5,1,0),0),"Product Code Required",IF('Journal Template'!D3845="","",IF('Journal Template'!D3845=IFERROR(VLOOKUP('Journal Template'!D3845,Checks!$CH:$CH,1,0),0),"Product Code Required","NA"))))),"")</f>
        <v/>
      </c>
    </row>
    <row r="3835" spans="14:89">
      <c r="N3835" t="s">
        <v>16582</v>
      </c>
      <c r="O3835" t="s">
        <v>16583</v>
      </c>
      <c r="P3835" t="s">
        <v>386</v>
      </c>
      <c r="Q3835" s="150" t="str">
        <f>IF(JRF!D3848="","",IF(IFERROR(VLOOKUP(JRF!D3848,Checks!N:P,3,0),0)="A","","Inactive account in Use"))</f>
        <v/>
      </c>
      <c r="R3835" t="str">
        <f>IFERROR(IF('Journal Template'!C4247="","",IF(IFERROR(VLOOKUP('Journal Template'!C4247,Checks!N:P,3,0),0)="A","","Inactive account in Use")),"")</f>
        <v/>
      </c>
      <c r="V3835" s="150" t="str">
        <f>IF(JRF!C3848="","",IF(IFERROR(VLOOKUP(JRF!C3848,Checks!S:U,3,0),0)="A","Entry with System fund Dept",""))</f>
        <v/>
      </c>
      <c r="W3835" t="str">
        <f>IFERROR(IF('Journal Template'!D4247="","",IF(IFERROR(VLOOKUP('Journal Template'!D4247,Checks!S:U,3,0),0)="A","Entry with System fund Dept","")),"")</f>
        <v/>
      </c>
      <c r="X3835" t="s">
        <v>16584</v>
      </c>
      <c r="Y3835" t="s">
        <v>386</v>
      </c>
      <c r="Z3835" t="s">
        <v>16585</v>
      </c>
      <c r="AA3835" t="s">
        <v>502</v>
      </c>
      <c r="AB3835" t="s">
        <v>1707</v>
      </c>
      <c r="AC3835" s="150" t="str">
        <f>IFERROR(IF(JRF!C3848="","",IF(AND(VLOOKUP(JRF!C3848,X:AA,4,0)=JRF!B3848,VLOOKUP(JRF!C3848,X:Y,2,0)="A"),"","Inactive Dept Combo Error")),"Inactive Dept Combo Error")</f>
        <v/>
      </c>
      <c r="AD3835" t="str">
        <f>IFERROR(IF('Journal Template'!D4247="","",IF(AND(VLOOKUP('Journal Template'!D4247,X:AA,4,0)='Journal Template'!A4247,VLOOKUP('Journal Template'!D4247,X:Y,2,0)="A"),"","Inactive Dept Combo Error")),"")</f>
        <v/>
      </c>
      <c r="AK3835" s="150" t="str">
        <f>IF(JRF!B3848="","",IF(JRF!B3848=IFERROR(VLOOKUP(JRF!B3848,Checks!AI:AI,1,0),0),"Entry in Branch/Satellite BU's",""))</f>
        <v/>
      </c>
      <c r="AL3835" t="str">
        <f>IFERROR(IF('Journal Template'!A4247="","",IF('Journal Template'!A4247=IFERROR(VLOOKUP('Journal Template'!A4247,Checks!AI:AI,1,0),0),"Entry in Branch/Satellite BU's","")),"")</f>
        <v/>
      </c>
      <c r="AO3835" s="171"/>
      <c r="AP3835" s="171"/>
      <c r="AQ3835" s="171"/>
      <c r="AR3835" s="171"/>
      <c r="CI3835" t="str">
        <f>IF(JRF!F3848&gt;0,"",IF(JRF!B3848="","",IF(LEFT(JRF!B3848,1)=IFERROR(VLOOKUP(LEFT(JRF!B3848,1),$CF$2:$CF$5,1,0),0),"Product Code Required",IF(JRF!C3848="","",IF(JRF!C3848=IFERROR(VLOOKUP(JRF!C3848,$CH:$CH,1,0),0),"Product Code Required","NA")))))</f>
        <v/>
      </c>
      <c r="CJ3835" t="str">
        <f>IF(JRF!AV3848&gt;0,"",IF(JRF!Q3848="","",IF(LEFT(JRF!Q3848,1)=IFERROR(VLOOKUP(LEFT(JRF!Q3848,1),$CF$2:$CF$5,1,0),0),"Product Code Required",IF(JRF!V3848="","",IF(JRF!V3848=IFERROR(VLOOKUP(JRF!V3848,$CH:$CH,1,0),0),"Product Code Required","NA")))))</f>
        <v/>
      </c>
      <c r="CK3835" t="str">
        <f>IFERROR(IF(LEN('Journal Template'!F3846)&gt;0,"",IF('Journal Template'!A3846="","",IF(LEFT('Journal Template'!A3846,1)=IFERROR(VLOOKUP(LEFT('Journal Template'!A3846,1),Checks!$CF$2:$CF$5,1,0),0),"Product Code Required",IF('Journal Template'!D3846="","",IF('Journal Template'!D3846=IFERROR(VLOOKUP('Journal Template'!D3846,Checks!$CH:$CH,1,0),0),"Product Code Required","NA"))))),"")</f>
        <v/>
      </c>
    </row>
    <row r="3836" spans="14:89">
      <c r="N3836" t="s">
        <v>16586</v>
      </c>
      <c r="O3836" t="s">
        <v>16587</v>
      </c>
      <c r="P3836" t="s">
        <v>386</v>
      </c>
      <c r="Q3836" s="150" t="str">
        <f>IF(JRF!D3849="","",IF(IFERROR(VLOOKUP(JRF!D3849,Checks!N:P,3,0),0)="A","","Inactive account in Use"))</f>
        <v/>
      </c>
      <c r="R3836" t="str">
        <f>IFERROR(IF('Journal Template'!C4248="","",IF(IFERROR(VLOOKUP('Journal Template'!C4248,Checks!N:P,3,0),0)="A","","Inactive account in Use")),"")</f>
        <v/>
      </c>
      <c r="V3836" s="150" t="str">
        <f>IF(JRF!C3849="","",IF(IFERROR(VLOOKUP(JRF!C3849,Checks!S:U,3,0),0)="A","Entry with System fund Dept",""))</f>
        <v/>
      </c>
      <c r="W3836" t="str">
        <f>IFERROR(IF('Journal Template'!D4248="","",IF(IFERROR(VLOOKUP('Journal Template'!D4248,Checks!S:U,3,0),0)="A","Entry with System fund Dept","")),"")</f>
        <v/>
      </c>
      <c r="X3836" t="s">
        <v>4198</v>
      </c>
      <c r="Y3836" t="s">
        <v>386</v>
      </c>
      <c r="Z3836" t="s">
        <v>16588</v>
      </c>
      <c r="AA3836" t="s">
        <v>502</v>
      </c>
      <c r="AB3836" t="s">
        <v>1707</v>
      </c>
      <c r="AC3836" s="150" t="str">
        <f>IFERROR(IF(JRF!C3849="","",IF(AND(VLOOKUP(JRF!C3849,X:AA,4,0)=JRF!B3849,VLOOKUP(JRF!C3849,X:Y,2,0)="A"),"","Inactive Dept Combo Error")),"Inactive Dept Combo Error")</f>
        <v/>
      </c>
      <c r="AD3836" t="str">
        <f>IFERROR(IF('Journal Template'!D4248="","",IF(AND(VLOOKUP('Journal Template'!D4248,X:AA,4,0)='Journal Template'!A4248,VLOOKUP('Journal Template'!D4248,X:Y,2,0)="A"),"","Inactive Dept Combo Error")),"")</f>
        <v/>
      </c>
      <c r="AK3836" s="150" t="str">
        <f>IF(JRF!B3849="","",IF(JRF!B3849=IFERROR(VLOOKUP(JRF!B3849,Checks!AI:AI,1,0),0),"Entry in Branch/Satellite BU's",""))</f>
        <v/>
      </c>
      <c r="AL3836" t="str">
        <f>IFERROR(IF('Journal Template'!A4248="","",IF('Journal Template'!A4248=IFERROR(VLOOKUP('Journal Template'!A4248,Checks!AI:AI,1,0),0),"Entry in Branch/Satellite BU's","")),"")</f>
        <v/>
      </c>
      <c r="AO3836" s="171"/>
      <c r="AP3836" s="171"/>
      <c r="AQ3836" s="171"/>
      <c r="AR3836" s="171"/>
      <c r="CI3836" t="str">
        <f>IF(JRF!F3849&gt;0,"",IF(JRF!B3849="","",IF(LEFT(JRF!B3849,1)=IFERROR(VLOOKUP(LEFT(JRF!B3849,1),$CF$2:$CF$5,1,0),0),"Product Code Required",IF(JRF!C3849="","",IF(JRF!C3849=IFERROR(VLOOKUP(JRF!C3849,$CH:$CH,1,0),0),"Product Code Required","NA")))))</f>
        <v/>
      </c>
      <c r="CJ3836" t="str">
        <f>IF(JRF!AV3849&gt;0,"",IF(JRF!Q3849="","",IF(LEFT(JRF!Q3849,1)=IFERROR(VLOOKUP(LEFT(JRF!Q3849,1),$CF$2:$CF$5,1,0),0),"Product Code Required",IF(JRF!V3849="","",IF(JRF!V3849=IFERROR(VLOOKUP(JRF!V3849,$CH:$CH,1,0),0),"Product Code Required","NA")))))</f>
        <v/>
      </c>
      <c r="CK3836" t="str">
        <f>IFERROR(IF(LEN('Journal Template'!F3847)&gt;0,"",IF('Journal Template'!A3847="","",IF(LEFT('Journal Template'!A3847,1)=IFERROR(VLOOKUP(LEFT('Journal Template'!A3847,1),Checks!$CF$2:$CF$5,1,0),0),"Product Code Required",IF('Journal Template'!D3847="","",IF('Journal Template'!D3847=IFERROR(VLOOKUP('Journal Template'!D3847,Checks!$CH:$CH,1,0),0),"Product Code Required","NA"))))),"")</f>
        <v/>
      </c>
    </row>
    <row r="3837" spans="14:89">
      <c r="N3837" t="s">
        <v>16589</v>
      </c>
      <c r="O3837" t="s">
        <v>16590</v>
      </c>
      <c r="P3837" t="s">
        <v>386</v>
      </c>
      <c r="Q3837" s="150" t="str">
        <f>IF(JRF!D3850="","",IF(IFERROR(VLOOKUP(JRF!D3850,Checks!N:P,3,0),0)="A","","Inactive account in Use"))</f>
        <v/>
      </c>
      <c r="R3837" t="str">
        <f>IFERROR(IF('Journal Template'!C4249="","",IF(IFERROR(VLOOKUP('Journal Template'!C4249,Checks!N:P,3,0),0)="A","","Inactive account in Use")),"")</f>
        <v/>
      </c>
      <c r="V3837" s="150" t="str">
        <f>IF(JRF!C3850="","",IF(IFERROR(VLOOKUP(JRF!C3850,Checks!S:U,3,0),0)="A","Entry with System fund Dept",""))</f>
        <v/>
      </c>
      <c r="W3837" t="str">
        <f>IFERROR(IF('Journal Template'!D4249="","",IF(IFERROR(VLOOKUP('Journal Template'!D4249,Checks!S:U,3,0),0)="A","Entry with System fund Dept","")),"")</f>
        <v/>
      </c>
      <c r="X3837" t="s">
        <v>2150</v>
      </c>
      <c r="Y3837" t="s">
        <v>386</v>
      </c>
      <c r="Z3837" t="s">
        <v>16591</v>
      </c>
      <c r="AA3837" t="s">
        <v>502</v>
      </c>
      <c r="AB3837" t="s">
        <v>1707</v>
      </c>
      <c r="AC3837" s="150" t="str">
        <f>IFERROR(IF(JRF!C3850="","",IF(AND(VLOOKUP(JRF!C3850,X:AA,4,0)=JRF!B3850,VLOOKUP(JRF!C3850,X:Y,2,0)="A"),"","Inactive Dept Combo Error")),"Inactive Dept Combo Error")</f>
        <v/>
      </c>
      <c r="AD3837" t="str">
        <f>IFERROR(IF('Journal Template'!D4249="","",IF(AND(VLOOKUP('Journal Template'!D4249,X:AA,4,0)='Journal Template'!A4249,VLOOKUP('Journal Template'!D4249,X:Y,2,0)="A"),"","Inactive Dept Combo Error")),"")</f>
        <v/>
      </c>
      <c r="AK3837" s="150" t="str">
        <f>IF(JRF!B3850="","",IF(JRF!B3850=IFERROR(VLOOKUP(JRF!B3850,Checks!AI:AI,1,0),0),"Entry in Branch/Satellite BU's",""))</f>
        <v/>
      </c>
      <c r="AL3837" t="str">
        <f>IFERROR(IF('Journal Template'!A4249="","",IF('Journal Template'!A4249=IFERROR(VLOOKUP('Journal Template'!A4249,Checks!AI:AI,1,0),0),"Entry in Branch/Satellite BU's","")),"")</f>
        <v/>
      </c>
      <c r="AO3837" s="171"/>
      <c r="AP3837" s="171"/>
      <c r="AQ3837" s="171"/>
      <c r="AR3837" s="171"/>
      <c r="CI3837" t="str">
        <f>IF(JRF!F3850&gt;0,"",IF(JRF!B3850="","",IF(LEFT(JRF!B3850,1)=IFERROR(VLOOKUP(LEFT(JRF!B3850,1),$CF$2:$CF$5,1,0),0),"Product Code Required",IF(JRF!C3850="","",IF(JRF!C3850=IFERROR(VLOOKUP(JRF!C3850,$CH:$CH,1,0),0),"Product Code Required","NA")))))</f>
        <v/>
      </c>
      <c r="CJ3837" t="str">
        <f>IF(JRF!AV3850&gt;0,"",IF(JRF!Q3850="","",IF(LEFT(JRF!Q3850,1)=IFERROR(VLOOKUP(LEFT(JRF!Q3850,1),$CF$2:$CF$5,1,0),0),"Product Code Required",IF(JRF!V3850="","",IF(JRF!V3850=IFERROR(VLOOKUP(JRF!V3850,$CH:$CH,1,0),0),"Product Code Required","NA")))))</f>
        <v/>
      </c>
      <c r="CK3837" t="str">
        <f>IFERROR(IF(LEN('Journal Template'!F3848)&gt;0,"",IF('Journal Template'!A3848="","",IF(LEFT('Journal Template'!A3848,1)=IFERROR(VLOOKUP(LEFT('Journal Template'!A3848,1),Checks!$CF$2:$CF$5,1,0),0),"Product Code Required",IF('Journal Template'!D3848="","",IF('Journal Template'!D3848=IFERROR(VLOOKUP('Journal Template'!D3848,Checks!$CH:$CH,1,0),0),"Product Code Required","NA"))))),"")</f>
        <v/>
      </c>
    </row>
    <row r="3838" spans="14:89">
      <c r="N3838" t="s">
        <v>16592</v>
      </c>
      <c r="O3838" t="s">
        <v>16593</v>
      </c>
      <c r="P3838" t="s">
        <v>386</v>
      </c>
      <c r="Q3838" s="150" t="str">
        <f>IF(JRF!D3851="","",IF(IFERROR(VLOOKUP(JRF!D3851,Checks!N:P,3,0),0)="A","","Inactive account in Use"))</f>
        <v/>
      </c>
      <c r="R3838" t="str">
        <f>IFERROR(IF('Journal Template'!C4250="","",IF(IFERROR(VLOOKUP('Journal Template'!C4250,Checks!N:P,3,0),0)="A","","Inactive account in Use")),"")</f>
        <v/>
      </c>
      <c r="V3838" s="150" t="str">
        <f>IF(JRF!C3851="","",IF(IFERROR(VLOOKUP(JRF!C3851,Checks!S:U,3,0),0)="A","Entry with System fund Dept",""))</f>
        <v/>
      </c>
      <c r="W3838" t="str">
        <f>IFERROR(IF('Journal Template'!D4250="","",IF(IFERROR(VLOOKUP('Journal Template'!D4250,Checks!S:U,3,0),0)="A","Entry with System fund Dept","")),"")</f>
        <v/>
      </c>
      <c r="X3838" t="s">
        <v>16594</v>
      </c>
      <c r="Y3838" t="s">
        <v>389</v>
      </c>
      <c r="Z3838" t="s">
        <v>16595</v>
      </c>
      <c r="AA3838" t="s">
        <v>502</v>
      </c>
      <c r="AB3838" t="s">
        <v>1707</v>
      </c>
      <c r="AC3838" s="150" t="str">
        <f>IFERROR(IF(JRF!C3851="","",IF(AND(VLOOKUP(JRF!C3851,X:AA,4,0)=JRF!B3851,VLOOKUP(JRF!C3851,X:Y,2,0)="A"),"","Inactive Dept Combo Error")),"Inactive Dept Combo Error")</f>
        <v/>
      </c>
      <c r="AD3838" t="str">
        <f>IFERROR(IF('Journal Template'!D4250="","",IF(AND(VLOOKUP('Journal Template'!D4250,X:AA,4,0)='Journal Template'!A4250,VLOOKUP('Journal Template'!D4250,X:Y,2,0)="A"),"","Inactive Dept Combo Error")),"")</f>
        <v/>
      </c>
      <c r="AK3838" s="150" t="str">
        <f>IF(JRF!B3851="","",IF(JRF!B3851=IFERROR(VLOOKUP(JRF!B3851,Checks!AI:AI,1,0),0),"Entry in Branch/Satellite BU's",""))</f>
        <v/>
      </c>
      <c r="AL3838" t="str">
        <f>IFERROR(IF('Journal Template'!A4250="","",IF('Journal Template'!A4250=IFERROR(VLOOKUP('Journal Template'!A4250,Checks!AI:AI,1,0),0),"Entry in Branch/Satellite BU's","")),"")</f>
        <v/>
      </c>
      <c r="AO3838" s="171"/>
      <c r="AP3838" s="171"/>
      <c r="AQ3838" s="171"/>
      <c r="AR3838" s="171"/>
      <c r="CI3838" t="str">
        <f>IF(JRF!F3851&gt;0,"",IF(JRF!B3851="","",IF(LEFT(JRF!B3851,1)=IFERROR(VLOOKUP(LEFT(JRF!B3851,1),$CF$2:$CF$5,1,0),0),"Product Code Required",IF(JRF!C3851="","",IF(JRF!C3851=IFERROR(VLOOKUP(JRF!C3851,$CH:$CH,1,0),0),"Product Code Required","NA")))))</f>
        <v/>
      </c>
      <c r="CJ3838" t="str">
        <f>IF(JRF!AV3851&gt;0,"",IF(JRF!Q3851="","",IF(LEFT(JRF!Q3851,1)=IFERROR(VLOOKUP(LEFT(JRF!Q3851,1),$CF$2:$CF$5,1,0),0),"Product Code Required",IF(JRF!V3851="","",IF(JRF!V3851=IFERROR(VLOOKUP(JRF!V3851,$CH:$CH,1,0),0),"Product Code Required","NA")))))</f>
        <v/>
      </c>
      <c r="CK3838" t="str">
        <f>IFERROR(IF(LEN('Journal Template'!F3849)&gt;0,"",IF('Journal Template'!A3849="","",IF(LEFT('Journal Template'!A3849,1)=IFERROR(VLOOKUP(LEFT('Journal Template'!A3849,1),Checks!$CF$2:$CF$5,1,0),0),"Product Code Required",IF('Journal Template'!D3849="","",IF('Journal Template'!D3849=IFERROR(VLOOKUP('Journal Template'!D3849,Checks!$CH:$CH,1,0),0),"Product Code Required","NA"))))),"")</f>
        <v/>
      </c>
    </row>
    <row r="3839" spans="14:89">
      <c r="N3839" t="s">
        <v>16596</v>
      </c>
      <c r="O3839" t="s">
        <v>16597</v>
      </c>
      <c r="P3839" t="s">
        <v>386</v>
      </c>
      <c r="Q3839" s="150" t="str">
        <f>IF(JRF!D3852="","",IF(IFERROR(VLOOKUP(JRF!D3852,Checks!N:P,3,0),0)="A","","Inactive account in Use"))</f>
        <v/>
      </c>
      <c r="R3839" t="str">
        <f>IFERROR(IF('Journal Template'!C4251="","",IF(IFERROR(VLOOKUP('Journal Template'!C4251,Checks!N:P,3,0),0)="A","","Inactive account in Use")),"")</f>
        <v/>
      </c>
      <c r="V3839" s="150" t="str">
        <f>IF(JRF!C3852="","",IF(IFERROR(VLOOKUP(JRF!C3852,Checks!S:U,3,0),0)="A","Entry with System fund Dept",""))</f>
        <v/>
      </c>
      <c r="W3839" t="str">
        <f>IFERROR(IF('Journal Template'!D4251="","",IF(IFERROR(VLOOKUP('Journal Template'!D4251,Checks!S:U,3,0),0)="A","Entry with System fund Dept","")),"")</f>
        <v/>
      </c>
      <c r="X3839" t="s">
        <v>16598</v>
      </c>
      <c r="Y3839" t="s">
        <v>389</v>
      </c>
      <c r="Z3839" t="s">
        <v>16599</v>
      </c>
      <c r="AA3839" t="s">
        <v>502</v>
      </c>
      <c r="AB3839" t="s">
        <v>1707</v>
      </c>
      <c r="AC3839" s="150" t="str">
        <f>IFERROR(IF(JRF!C3852="","",IF(AND(VLOOKUP(JRF!C3852,X:AA,4,0)=JRF!B3852,VLOOKUP(JRF!C3852,X:Y,2,0)="A"),"","Inactive Dept Combo Error")),"Inactive Dept Combo Error")</f>
        <v/>
      </c>
      <c r="AD3839" t="str">
        <f>IFERROR(IF('Journal Template'!D4251="","",IF(AND(VLOOKUP('Journal Template'!D4251,X:AA,4,0)='Journal Template'!A4251,VLOOKUP('Journal Template'!D4251,X:Y,2,0)="A"),"","Inactive Dept Combo Error")),"")</f>
        <v/>
      </c>
      <c r="AK3839" s="150" t="str">
        <f>IF(JRF!B3852="","",IF(JRF!B3852=IFERROR(VLOOKUP(JRF!B3852,Checks!AI:AI,1,0),0),"Entry in Branch/Satellite BU's",""))</f>
        <v/>
      </c>
      <c r="AL3839" t="str">
        <f>IFERROR(IF('Journal Template'!A4251="","",IF('Journal Template'!A4251=IFERROR(VLOOKUP('Journal Template'!A4251,Checks!AI:AI,1,0),0),"Entry in Branch/Satellite BU's","")),"")</f>
        <v/>
      </c>
      <c r="AO3839" s="171"/>
      <c r="AP3839" s="171"/>
      <c r="AQ3839" s="171"/>
      <c r="AR3839" s="171"/>
      <c r="CI3839" t="str">
        <f>IF(JRF!F3852&gt;0,"",IF(JRF!B3852="","",IF(LEFT(JRF!B3852,1)=IFERROR(VLOOKUP(LEFT(JRF!B3852,1),$CF$2:$CF$5,1,0),0),"Product Code Required",IF(JRF!C3852="","",IF(JRF!C3852=IFERROR(VLOOKUP(JRF!C3852,$CH:$CH,1,0),0),"Product Code Required","NA")))))</f>
        <v/>
      </c>
      <c r="CJ3839" t="str">
        <f>IF(JRF!AV3852&gt;0,"",IF(JRF!Q3852="","",IF(LEFT(JRF!Q3852,1)=IFERROR(VLOOKUP(LEFT(JRF!Q3852,1),$CF$2:$CF$5,1,0),0),"Product Code Required",IF(JRF!V3852="","",IF(JRF!V3852=IFERROR(VLOOKUP(JRF!V3852,$CH:$CH,1,0),0),"Product Code Required","NA")))))</f>
        <v/>
      </c>
      <c r="CK3839" t="str">
        <f>IFERROR(IF(LEN('Journal Template'!F3850)&gt;0,"",IF('Journal Template'!A3850="","",IF(LEFT('Journal Template'!A3850,1)=IFERROR(VLOOKUP(LEFT('Journal Template'!A3850,1),Checks!$CF$2:$CF$5,1,0),0),"Product Code Required",IF('Journal Template'!D3850="","",IF('Journal Template'!D3850=IFERROR(VLOOKUP('Journal Template'!D3850,Checks!$CH:$CH,1,0),0),"Product Code Required","NA"))))),"")</f>
        <v/>
      </c>
    </row>
    <row r="3840" spans="14:89">
      <c r="N3840" t="s">
        <v>16600</v>
      </c>
      <c r="O3840" t="s">
        <v>16601</v>
      </c>
      <c r="P3840" t="s">
        <v>386</v>
      </c>
      <c r="Q3840" s="150" t="str">
        <f>IF(JRF!D3853="","",IF(IFERROR(VLOOKUP(JRF!D3853,Checks!N:P,3,0),0)="A","","Inactive account in Use"))</f>
        <v/>
      </c>
      <c r="R3840" t="str">
        <f>IFERROR(IF('Journal Template'!C4252="","",IF(IFERROR(VLOOKUP('Journal Template'!C4252,Checks!N:P,3,0),0)="A","","Inactive account in Use")),"")</f>
        <v/>
      </c>
      <c r="V3840" s="150" t="str">
        <f>IF(JRF!C3853="","",IF(IFERROR(VLOOKUP(JRF!C3853,Checks!S:U,3,0),0)="A","Entry with System fund Dept",""))</f>
        <v/>
      </c>
      <c r="W3840" t="str">
        <f>IFERROR(IF('Journal Template'!D4252="","",IF(IFERROR(VLOOKUP('Journal Template'!D4252,Checks!S:U,3,0),0)="A","Entry with System fund Dept","")),"")</f>
        <v/>
      </c>
      <c r="X3840" t="s">
        <v>16602</v>
      </c>
      <c r="Y3840" t="s">
        <v>386</v>
      </c>
      <c r="Z3840" t="s">
        <v>16603</v>
      </c>
      <c r="AA3840" t="s">
        <v>14346</v>
      </c>
      <c r="AB3840" t="s">
        <v>125</v>
      </c>
      <c r="AC3840" s="150" t="str">
        <f>IFERROR(IF(JRF!C3853="","",IF(AND(VLOOKUP(JRF!C3853,X:AA,4,0)=JRF!B3853,VLOOKUP(JRF!C3853,X:Y,2,0)="A"),"","Inactive Dept Combo Error")),"Inactive Dept Combo Error")</f>
        <v/>
      </c>
      <c r="AD3840" t="str">
        <f>IFERROR(IF('Journal Template'!D4252="","",IF(AND(VLOOKUP('Journal Template'!D4252,X:AA,4,0)='Journal Template'!A4252,VLOOKUP('Journal Template'!D4252,X:Y,2,0)="A"),"","Inactive Dept Combo Error")),"")</f>
        <v/>
      </c>
      <c r="AK3840" s="150" t="str">
        <f>IF(JRF!B3853="","",IF(JRF!B3853=IFERROR(VLOOKUP(JRF!B3853,Checks!AI:AI,1,0),0),"Entry in Branch/Satellite BU's",""))</f>
        <v/>
      </c>
      <c r="AL3840" t="str">
        <f>IFERROR(IF('Journal Template'!A4252="","",IF('Journal Template'!A4252=IFERROR(VLOOKUP('Journal Template'!A4252,Checks!AI:AI,1,0),0),"Entry in Branch/Satellite BU's","")),"")</f>
        <v/>
      </c>
      <c r="AO3840" s="171"/>
      <c r="AP3840" s="171"/>
      <c r="AQ3840" s="171"/>
      <c r="AR3840" s="171"/>
      <c r="CI3840" t="str">
        <f>IF(JRF!F3853&gt;0,"",IF(JRF!B3853="","",IF(LEFT(JRF!B3853,1)=IFERROR(VLOOKUP(LEFT(JRF!B3853,1),$CF$2:$CF$5,1,0),0),"Product Code Required",IF(JRF!C3853="","",IF(JRF!C3853=IFERROR(VLOOKUP(JRF!C3853,$CH:$CH,1,0),0),"Product Code Required","NA")))))</f>
        <v/>
      </c>
      <c r="CJ3840" t="str">
        <f>IF(JRF!AV3853&gt;0,"",IF(JRF!Q3853="","",IF(LEFT(JRF!Q3853,1)=IFERROR(VLOOKUP(LEFT(JRF!Q3853,1),$CF$2:$CF$5,1,0),0),"Product Code Required",IF(JRF!V3853="","",IF(JRF!V3853=IFERROR(VLOOKUP(JRF!V3853,$CH:$CH,1,0),0),"Product Code Required","NA")))))</f>
        <v/>
      </c>
      <c r="CK3840" t="str">
        <f>IFERROR(IF(LEN('Journal Template'!F3851)&gt;0,"",IF('Journal Template'!A3851="","",IF(LEFT('Journal Template'!A3851,1)=IFERROR(VLOOKUP(LEFT('Journal Template'!A3851,1),Checks!$CF$2:$CF$5,1,0),0),"Product Code Required",IF('Journal Template'!D3851="","",IF('Journal Template'!D3851=IFERROR(VLOOKUP('Journal Template'!D3851,Checks!$CH:$CH,1,0),0),"Product Code Required","NA"))))),"")</f>
        <v/>
      </c>
    </row>
    <row r="3841" spans="14:89">
      <c r="N3841" t="s">
        <v>16604</v>
      </c>
      <c r="O3841" t="s">
        <v>16605</v>
      </c>
      <c r="P3841" t="s">
        <v>386</v>
      </c>
      <c r="Q3841" s="150" t="str">
        <f>IF(JRF!D3854="","",IF(IFERROR(VLOOKUP(JRF!D3854,Checks!N:P,3,0),0)="A","","Inactive account in Use"))</f>
        <v/>
      </c>
      <c r="R3841" t="str">
        <f>IFERROR(IF('Journal Template'!C4253="","",IF(IFERROR(VLOOKUP('Journal Template'!C4253,Checks!N:P,3,0),0)="A","","Inactive account in Use")),"")</f>
        <v/>
      </c>
      <c r="V3841" s="150" t="str">
        <f>IF(JRF!C3854="","",IF(IFERROR(VLOOKUP(JRF!C3854,Checks!S:U,3,0),0)="A","Entry with System fund Dept",""))</f>
        <v/>
      </c>
      <c r="W3841" t="str">
        <f>IFERROR(IF('Journal Template'!D4253="","",IF(IFERROR(VLOOKUP('Journal Template'!D4253,Checks!S:U,3,0),0)="A","Entry with System fund Dept","")),"")</f>
        <v/>
      </c>
      <c r="X3841" t="s">
        <v>16606</v>
      </c>
      <c r="Y3841" t="s">
        <v>386</v>
      </c>
      <c r="Z3841" t="s">
        <v>16607</v>
      </c>
      <c r="AA3841" t="s">
        <v>16608</v>
      </c>
      <c r="AB3841" t="s">
        <v>125</v>
      </c>
      <c r="AC3841" s="150" t="str">
        <f>IFERROR(IF(JRF!C3854="","",IF(AND(VLOOKUP(JRF!C3854,X:AA,4,0)=JRF!B3854,VLOOKUP(JRF!C3854,X:Y,2,0)="A"),"","Inactive Dept Combo Error")),"Inactive Dept Combo Error")</f>
        <v/>
      </c>
      <c r="AD3841" t="str">
        <f>IFERROR(IF('Journal Template'!D4253="","",IF(AND(VLOOKUP('Journal Template'!D4253,X:AA,4,0)='Journal Template'!A4253,VLOOKUP('Journal Template'!D4253,X:Y,2,0)="A"),"","Inactive Dept Combo Error")),"")</f>
        <v/>
      </c>
      <c r="AK3841" s="150" t="str">
        <f>IF(JRF!B3854="","",IF(JRF!B3854=IFERROR(VLOOKUP(JRF!B3854,Checks!AI:AI,1,0),0),"Entry in Branch/Satellite BU's",""))</f>
        <v/>
      </c>
      <c r="AL3841" t="str">
        <f>IFERROR(IF('Journal Template'!A4253="","",IF('Journal Template'!A4253=IFERROR(VLOOKUP('Journal Template'!A4253,Checks!AI:AI,1,0),0),"Entry in Branch/Satellite BU's","")),"")</f>
        <v/>
      </c>
      <c r="AO3841" s="171"/>
      <c r="AP3841" s="171"/>
      <c r="AQ3841" s="171"/>
      <c r="AR3841" s="171"/>
      <c r="CI3841" t="str">
        <f>IF(JRF!F3854&gt;0,"",IF(JRF!B3854="","",IF(LEFT(JRF!B3854,1)=IFERROR(VLOOKUP(LEFT(JRF!B3854,1),$CF$2:$CF$5,1,0),0),"Product Code Required",IF(JRF!C3854="","",IF(JRF!C3854=IFERROR(VLOOKUP(JRF!C3854,$CH:$CH,1,0),0),"Product Code Required","NA")))))</f>
        <v/>
      </c>
      <c r="CJ3841" t="str">
        <f>IF(JRF!AV3854&gt;0,"",IF(JRF!Q3854="","",IF(LEFT(JRF!Q3854,1)=IFERROR(VLOOKUP(LEFT(JRF!Q3854,1),$CF$2:$CF$5,1,0),0),"Product Code Required",IF(JRF!V3854="","",IF(JRF!V3854=IFERROR(VLOOKUP(JRF!V3854,$CH:$CH,1,0),0),"Product Code Required","NA")))))</f>
        <v/>
      </c>
      <c r="CK3841" t="str">
        <f>IFERROR(IF(LEN('Journal Template'!F3852)&gt;0,"",IF('Journal Template'!A3852="","",IF(LEFT('Journal Template'!A3852,1)=IFERROR(VLOOKUP(LEFT('Journal Template'!A3852,1),Checks!$CF$2:$CF$5,1,0),0),"Product Code Required",IF('Journal Template'!D3852="","",IF('Journal Template'!D3852=IFERROR(VLOOKUP('Journal Template'!D3852,Checks!$CH:$CH,1,0),0),"Product Code Required","NA"))))),"")</f>
        <v/>
      </c>
    </row>
    <row r="3842" spans="14:89">
      <c r="N3842" t="s">
        <v>16609</v>
      </c>
      <c r="O3842" t="s">
        <v>16610</v>
      </c>
      <c r="P3842" t="s">
        <v>386</v>
      </c>
      <c r="Q3842" s="150" t="str">
        <f>IF(JRF!D3855="","",IF(IFERROR(VLOOKUP(JRF!D3855,Checks!N:P,3,0),0)="A","","Inactive account in Use"))</f>
        <v/>
      </c>
      <c r="R3842" t="str">
        <f>IFERROR(IF('Journal Template'!C4254="","",IF(IFERROR(VLOOKUP('Journal Template'!C4254,Checks!N:P,3,0),0)="A","","Inactive account in Use")),"")</f>
        <v/>
      </c>
      <c r="V3842" s="150" t="str">
        <f>IF(JRF!C3855="","",IF(IFERROR(VLOOKUP(JRF!C3855,Checks!S:U,3,0),0)="A","Entry with System fund Dept",""))</f>
        <v/>
      </c>
      <c r="W3842" t="str">
        <f>IFERROR(IF('Journal Template'!D4254="","",IF(IFERROR(VLOOKUP('Journal Template'!D4254,Checks!S:U,3,0),0)="A","Entry with System fund Dept","")),"")</f>
        <v/>
      </c>
      <c r="X3842" t="s">
        <v>16611</v>
      </c>
      <c r="Y3842" t="s">
        <v>386</v>
      </c>
      <c r="Z3842" t="s">
        <v>16612</v>
      </c>
      <c r="AA3842" t="s">
        <v>16613</v>
      </c>
      <c r="AB3842" t="s">
        <v>125</v>
      </c>
      <c r="AC3842" s="150" t="str">
        <f>IFERROR(IF(JRF!C3855="","",IF(AND(VLOOKUP(JRF!C3855,X:AA,4,0)=JRF!B3855,VLOOKUP(JRF!C3855,X:Y,2,0)="A"),"","Inactive Dept Combo Error")),"Inactive Dept Combo Error")</f>
        <v/>
      </c>
      <c r="AD3842" t="str">
        <f>IFERROR(IF('Journal Template'!D4254="","",IF(AND(VLOOKUP('Journal Template'!D4254,X:AA,4,0)='Journal Template'!A4254,VLOOKUP('Journal Template'!D4254,X:Y,2,0)="A"),"","Inactive Dept Combo Error")),"")</f>
        <v/>
      </c>
      <c r="AK3842" s="150" t="str">
        <f>IF(JRF!B3855="","",IF(JRF!B3855=IFERROR(VLOOKUP(JRF!B3855,Checks!AI:AI,1,0),0),"Entry in Branch/Satellite BU's",""))</f>
        <v/>
      </c>
      <c r="AL3842" t="str">
        <f>IFERROR(IF('Journal Template'!A4254="","",IF('Journal Template'!A4254=IFERROR(VLOOKUP('Journal Template'!A4254,Checks!AI:AI,1,0),0),"Entry in Branch/Satellite BU's","")),"")</f>
        <v/>
      </c>
      <c r="AO3842" s="171"/>
      <c r="AP3842" s="171"/>
      <c r="AQ3842" s="171"/>
      <c r="AR3842" s="171"/>
      <c r="CI3842" t="str">
        <f>IF(JRF!F3855&gt;0,"",IF(JRF!B3855="","",IF(LEFT(JRF!B3855,1)=IFERROR(VLOOKUP(LEFT(JRF!B3855,1),$CF$2:$CF$5,1,0),0),"Product Code Required",IF(JRF!C3855="","",IF(JRF!C3855=IFERROR(VLOOKUP(JRF!C3855,$CH:$CH,1,0),0),"Product Code Required","NA")))))</f>
        <v/>
      </c>
      <c r="CJ3842" t="str">
        <f>IF(JRF!AV3855&gt;0,"",IF(JRF!Q3855="","",IF(LEFT(JRF!Q3855,1)=IFERROR(VLOOKUP(LEFT(JRF!Q3855,1),$CF$2:$CF$5,1,0),0),"Product Code Required",IF(JRF!V3855="","",IF(JRF!V3855=IFERROR(VLOOKUP(JRF!V3855,$CH:$CH,1,0),0),"Product Code Required","NA")))))</f>
        <v/>
      </c>
      <c r="CK3842" t="str">
        <f>IFERROR(IF(LEN('Journal Template'!F3853)&gt;0,"",IF('Journal Template'!A3853="","",IF(LEFT('Journal Template'!A3853,1)=IFERROR(VLOOKUP(LEFT('Journal Template'!A3853,1),Checks!$CF$2:$CF$5,1,0),0),"Product Code Required",IF('Journal Template'!D3853="","",IF('Journal Template'!D3853=IFERROR(VLOOKUP('Journal Template'!D3853,Checks!$CH:$CH,1,0),0),"Product Code Required","NA"))))),"")</f>
        <v/>
      </c>
    </row>
    <row r="3843" spans="14:89">
      <c r="N3843" t="s">
        <v>16614</v>
      </c>
      <c r="O3843" t="s">
        <v>16615</v>
      </c>
      <c r="P3843" t="s">
        <v>386</v>
      </c>
      <c r="Q3843" s="150" t="str">
        <f>IF(JRF!D3856="","",IF(IFERROR(VLOOKUP(JRF!D3856,Checks!N:P,3,0),0)="A","","Inactive account in Use"))</f>
        <v/>
      </c>
      <c r="R3843" t="str">
        <f>IFERROR(IF('Journal Template'!C4255="","",IF(IFERROR(VLOOKUP('Journal Template'!C4255,Checks!N:P,3,0),0)="A","","Inactive account in Use")),"")</f>
        <v/>
      </c>
      <c r="V3843" s="150" t="str">
        <f>IF(JRF!C3856="","",IF(IFERROR(VLOOKUP(JRF!C3856,Checks!S:U,3,0),0)="A","Entry with System fund Dept",""))</f>
        <v/>
      </c>
      <c r="W3843" t="str">
        <f>IFERROR(IF('Journal Template'!D4255="","",IF(IFERROR(VLOOKUP('Journal Template'!D4255,Checks!S:U,3,0),0)="A","Entry with System fund Dept","")),"")</f>
        <v/>
      </c>
      <c r="X3843" t="s">
        <v>16616</v>
      </c>
      <c r="Y3843" t="s">
        <v>386</v>
      </c>
      <c r="Z3843" t="s">
        <v>16617</v>
      </c>
      <c r="AA3843" t="s">
        <v>16618</v>
      </c>
      <c r="AB3843" t="s">
        <v>125</v>
      </c>
      <c r="AC3843" s="150" t="str">
        <f>IFERROR(IF(JRF!C3856="","",IF(AND(VLOOKUP(JRF!C3856,X:AA,4,0)=JRF!B3856,VLOOKUP(JRF!C3856,X:Y,2,0)="A"),"","Inactive Dept Combo Error")),"Inactive Dept Combo Error")</f>
        <v/>
      </c>
      <c r="AD3843" t="str">
        <f>IFERROR(IF('Journal Template'!D4255="","",IF(AND(VLOOKUP('Journal Template'!D4255,X:AA,4,0)='Journal Template'!A4255,VLOOKUP('Journal Template'!D4255,X:Y,2,0)="A"),"","Inactive Dept Combo Error")),"")</f>
        <v/>
      </c>
      <c r="AK3843" s="150" t="str">
        <f>IF(JRF!B3856="","",IF(JRF!B3856=IFERROR(VLOOKUP(JRF!B3856,Checks!AI:AI,1,0),0),"Entry in Branch/Satellite BU's",""))</f>
        <v/>
      </c>
      <c r="AL3843" t="str">
        <f>IFERROR(IF('Journal Template'!A4255="","",IF('Journal Template'!A4255=IFERROR(VLOOKUP('Journal Template'!A4255,Checks!AI:AI,1,0),0),"Entry in Branch/Satellite BU's","")),"")</f>
        <v/>
      </c>
      <c r="AO3843" s="171"/>
      <c r="AP3843" s="171"/>
      <c r="AQ3843" s="171"/>
      <c r="AR3843" s="171"/>
      <c r="CI3843" t="str">
        <f>IF(JRF!F3856&gt;0,"",IF(JRF!B3856="","",IF(LEFT(JRF!B3856,1)=IFERROR(VLOOKUP(LEFT(JRF!B3856,1),$CF$2:$CF$5,1,0),0),"Product Code Required",IF(JRF!C3856="","",IF(JRF!C3856=IFERROR(VLOOKUP(JRF!C3856,$CH:$CH,1,0),0),"Product Code Required","NA")))))</f>
        <v/>
      </c>
      <c r="CJ3843" t="str">
        <f>IF(JRF!AV3856&gt;0,"",IF(JRF!Q3856="","",IF(LEFT(JRF!Q3856,1)=IFERROR(VLOOKUP(LEFT(JRF!Q3856,1),$CF$2:$CF$5,1,0),0),"Product Code Required",IF(JRF!V3856="","",IF(JRF!V3856=IFERROR(VLOOKUP(JRF!V3856,$CH:$CH,1,0),0),"Product Code Required","NA")))))</f>
        <v/>
      </c>
      <c r="CK3843" t="str">
        <f>IFERROR(IF(LEN('Journal Template'!F3854)&gt;0,"",IF('Journal Template'!A3854="","",IF(LEFT('Journal Template'!A3854,1)=IFERROR(VLOOKUP(LEFT('Journal Template'!A3854,1),Checks!$CF$2:$CF$5,1,0),0),"Product Code Required",IF('Journal Template'!D3854="","",IF('Journal Template'!D3854=IFERROR(VLOOKUP('Journal Template'!D3854,Checks!$CH:$CH,1,0),0),"Product Code Required","NA"))))),"")</f>
        <v/>
      </c>
    </row>
    <row r="3844" spans="14:89">
      <c r="N3844" t="s">
        <v>16619</v>
      </c>
      <c r="O3844" t="s">
        <v>16620</v>
      </c>
      <c r="P3844" t="s">
        <v>386</v>
      </c>
      <c r="Q3844" s="150" t="str">
        <f>IF(JRF!D3857="","",IF(IFERROR(VLOOKUP(JRF!D3857,Checks!N:P,3,0),0)="A","","Inactive account in Use"))</f>
        <v/>
      </c>
      <c r="R3844" t="str">
        <f>IFERROR(IF('Journal Template'!C4256="","",IF(IFERROR(VLOOKUP('Journal Template'!C4256,Checks!N:P,3,0),0)="A","","Inactive account in Use")),"")</f>
        <v/>
      </c>
      <c r="V3844" s="150" t="str">
        <f>IF(JRF!C3857="","",IF(IFERROR(VLOOKUP(JRF!C3857,Checks!S:U,3,0),0)="A","Entry with System fund Dept",""))</f>
        <v/>
      </c>
      <c r="W3844" t="str">
        <f>IFERROR(IF('Journal Template'!D4256="","",IF(IFERROR(VLOOKUP('Journal Template'!D4256,Checks!S:U,3,0),0)="A","Entry with System fund Dept","")),"")</f>
        <v/>
      </c>
      <c r="X3844" t="s">
        <v>16621</v>
      </c>
      <c r="Y3844" t="s">
        <v>389</v>
      </c>
      <c r="Z3844" t="s">
        <v>16622</v>
      </c>
      <c r="AA3844" t="s">
        <v>16623</v>
      </c>
      <c r="AB3844" t="s">
        <v>125</v>
      </c>
      <c r="AC3844" s="150" t="str">
        <f>IFERROR(IF(JRF!C3857="","",IF(AND(VLOOKUP(JRF!C3857,X:AA,4,0)=JRF!B3857,VLOOKUP(JRF!C3857,X:Y,2,0)="A"),"","Inactive Dept Combo Error")),"Inactive Dept Combo Error")</f>
        <v/>
      </c>
      <c r="AD3844" t="str">
        <f>IFERROR(IF('Journal Template'!D4256="","",IF(AND(VLOOKUP('Journal Template'!D4256,X:AA,4,0)='Journal Template'!A4256,VLOOKUP('Journal Template'!D4256,X:Y,2,0)="A"),"","Inactive Dept Combo Error")),"")</f>
        <v/>
      </c>
      <c r="AK3844" s="150" t="str">
        <f>IF(JRF!B3857="","",IF(JRF!B3857=IFERROR(VLOOKUP(JRF!B3857,Checks!AI:AI,1,0),0),"Entry in Branch/Satellite BU's",""))</f>
        <v/>
      </c>
      <c r="AL3844" t="str">
        <f>IFERROR(IF('Journal Template'!A4256="","",IF('Journal Template'!A4256=IFERROR(VLOOKUP('Journal Template'!A4256,Checks!AI:AI,1,0),0),"Entry in Branch/Satellite BU's","")),"")</f>
        <v/>
      </c>
      <c r="AO3844" s="171"/>
      <c r="AP3844" s="171"/>
      <c r="AQ3844" s="171"/>
      <c r="AR3844" s="171"/>
      <c r="CI3844" t="str">
        <f>IF(JRF!F3857&gt;0,"",IF(JRF!B3857="","",IF(LEFT(JRF!B3857,1)=IFERROR(VLOOKUP(LEFT(JRF!B3857,1),$CF$2:$CF$5,1,0),0),"Product Code Required",IF(JRF!C3857="","",IF(JRF!C3857=IFERROR(VLOOKUP(JRF!C3857,$CH:$CH,1,0),0),"Product Code Required","NA")))))</f>
        <v/>
      </c>
      <c r="CJ3844" t="str">
        <f>IF(JRF!AV3857&gt;0,"",IF(JRF!Q3857="","",IF(LEFT(JRF!Q3857,1)=IFERROR(VLOOKUP(LEFT(JRF!Q3857,1),$CF$2:$CF$5,1,0),0),"Product Code Required",IF(JRF!V3857="","",IF(JRF!V3857=IFERROR(VLOOKUP(JRF!V3857,$CH:$CH,1,0),0),"Product Code Required","NA")))))</f>
        <v/>
      </c>
      <c r="CK3844" t="str">
        <f>IFERROR(IF(LEN('Journal Template'!F3855)&gt;0,"",IF('Journal Template'!A3855="","",IF(LEFT('Journal Template'!A3855,1)=IFERROR(VLOOKUP(LEFT('Journal Template'!A3855,1),Checks!$CF$2:$CF$5,1,0),0),"Product Code Required",IF('Journal Template'!D3855="","",IF('Journal Template'!D3855=IFERROR(VLOOKUP('Journal Template'!D3855,Checks!$CH:$CH,1,0),0),"Product Code Required","NA"))))),"")</f>
        <v/>
      </c>
    </row>
    <row r="3845" spans="14:89">
      <c r="N3845" t="s">
        <v>16624</v>
      </c>
      <c r="O3845" t="s">
        <v>16625</v>
      </c>
      <c r="P3845" t="s">
        <v>386</v>
      </c>
      <c r="Q3845" s="150" t="str">
        <f>IF(JRF!D3858="","",IF(IFERROR(VLOOKUP(JRF!D3858,Checks!N:P,3,0),0)="A","","Inactive account in Use"))</f>
        <v/>
      </c>
      <c r="R3845" t="str">
        <f>IFERROR(IF('Journal Template'!C4257="","",IF(IFERROR(VLOOKUP('Journal Template'!C4257,Checks!N:P,3,0),0)="A","","Inactive account in Use")),"")</f>
        <v/>
      </c>
      <c r="V3845" s="150" t="str">
        <f>IF(JRF!C3858="","",IF(IFERROR(VLOOKUP(JRF!C3858,Checks!S:U,3,0),0)="A","Entry with System fund Dept",""))</f>
        <v/>
      </c>
      <c r="W3845" t="str">
        <f>IFERROR(IF('Journal Template'!D4257="","",IF(IFERROR(VLOOKUP('Journal Template'!D4257,Checks!S:U,3,0),0)="A","Entry with System fund Dept","")),"")</f>
        <v/>
      </c>
      <c r="X3845" t="s">
        <v>16626</v>
      </c>
      <c r="Y3845" t="s">
        <v>386</v>
      </c>
      <c r="Z3845" t="s">
        <v>16627</v>
      </c>
      <c r="AA3845" t="s">
        <v>3185</v>
      </c>
      <c r="AB3845" t="s">
        <v>125</v>
      </c>
      <c r="AC3845" s="150" t="str">
        <f>IFERROR(IF(JRF!C3858="","",IF(AND(VLOOKUP(JRF!C3858,X:AA,4,0)=JRF!B3858,VLOOKUP(JRF!C3858,X:Y,2,0)="A"),"","Inactive Dept Combo Error")),"Inactive Dept Combo Error")</f>
        <v/>
      </c>
      <c r="AD3845" t="str">
        <f>IFERROR(IF('Journal Template'!D4257="","",IF(AND(VLOOKUP('Journal Template'!D4257,X:AA,4,0)='Journal Template'!A4257,VLOOKUP('Journal Template'!D4257,X:Y,2,0)="A"),"","Inactive Dept Combo Error")),"")</f>
        <v/>
      </c>
      <c r="AK3845" s="150" t="str">
        <f>IF(JRF!B3858="","",IF(JRF!B3858=IFERROR(VLOOKUP(JRF!B3858,Checks!AI:AI,1,0),0),"Entry in Branch/Satellite BU's",""))</f>
        <v/>
      </c>
      <c r="AL3845" t="str">
        <f>IFERROR(IF('Journal Template'!A4257="","",IF('Journal Template'!A4257=IFERROR(VLOOKUP('Journal Template'!A4257,Checks!AI:AI,1,0),0),"Entry in Branch/Satellite BU's","")),"")</f>
        <v/>
      </c>
      <c r="AO3845" s="171"/>
      <c r="AP3845" s="171"/>
      <c r="AQ3845" s="171"/>
      <c r="AR3845" s="171"/>
      <c r="CI3845" t="str">
        <f>IF(JRF!F3858&gt;0,"",IF(JRF!B3858="","",IF(LEFT(JRF!B3858,1)=IFERROR(VLOOKUP(LEFT(JRF!B3858,1),$CF$2:$CF$5,1,0),0),"Product Code Required",IF(JRF!C3858="","",IF(JRF!C3858=IFERROR(VLOOKUP(JRF!C3858,$CH:$CH,1,0),0),"Product Code Required","NA")))))</f>
        <v/>
      </c>
      <c r="CJ3845" t="str">
        <f>IF(JRF!AV3858&gt;0,"",IF(JRF!Q3858="","",IF(LEFT(JRF!Q3858,1)=IFERROR(VLOOKUP(LEFT(JRF!Q3858,1),$CF$2:$CF$5,1,0),0),"Product Code Required",IF(JRF!V3858="","",IF(JRF!V3858=IFERROR(VLOOKUP(JRF!V3858,$CH:$CH,1,0),0),"Product Code Required","NA")))))</f>
        <v/>
      </c>
      <c r="CK3845" t="str">
        <f>IFERROR(IF(LEN('Journal Template'!F3856)&gt;0,"",IF('Journal Template'!A3856="","",IF(LEFT('Journal Template'!A3856,1)=IFERROR(VLOOKUP(LEFT('Journal Template'!A3856,1),Checks!$CF$2:$CF$5,1,0),0),"Product Code Required",IF('Journal Template'!D3856="","",IF('Journal Template'!D3856=IFERROR(VLOOKUP('Journal Template'!D3856,Checks!$CH:$CH,1,0),0),"Product Code Required","NA"))))),"")</f>
        <v/>
      </c>
    </row>
    <row r="3846" spans="14:89">
      <c r="N3846" t="s">
        <v>16628</v>
      </c>
      <c r="O3846" t="s">
        <v>16629</v>
      </c>
      <c r="P3846" t="s">
        <v>386</v>
      </c>
      <c r="Q3846" s="150" t="str">
        <f>IF(JRF!D3859="","",IF(IFERROR(VLOOKUP(JRF!D3859,Checks!N:P,3,0),0)="A","","Inactive account in Use"))</f>
        <v/>
      </c>
      <c r="R3846" t="str">
        <f>IFERROR(IF('Journal Template'!C4258="","",IF(IFERROR(VLOOKUP('Journal Template'!C4258,Checks!N:P,3,0),0)="A","","Inactive account in Use")),"")</f>
        <v/>
      </c>
      <c r="V3846" s="150" t="str">
        <f>IF(JRF!C3859="","",IF(IFERROR(VLOOKUP(JRF!C3859,Checks!S:U,3,0),0)="A","Entry with System fund Dept",""))</f>
        <v/>
      </c>
      <c r="W3846" t="str">
        <f>IFERROR(IF('Journal Template'!D4258="","",IF(IFERROR(VLOOKUP('Journal Template'!D4258,Checks!S:U,3,0),0)="A","Entry with System fund Dept","")),"")</f>
        <v/>
      </c>
      <c r="X3846" t="s">
        <v>16630</v>
      </c>
      <c r="Y3846" t="s">
        <v>386</v>
      </c>
      <c r="Z3846" t="s">
        <v>16631</v>
      </c>
      <c r="AA3846" t="s">
        <v>16632</v>
      </c>
      <c r="AB3846" t="s">
        <v>125</v>
      </c>
      <c r="AC3846" s="150" t="str">
        <f>IFERROR(IF(JRF!C3859="","",IF(AND(VLOOKUP(JRF!C3859,X:AA,4,0)=JRF!B3859,VLOOKUP(JRF!C3859,X:Y,2,0)="A"),"","Inactive Dept Combo Error")),"Inactive Dept Combo Error")</f>
        <v/>
      </c>
      <c r="AD3846" t="str">
        <f>IFERROR(IF('Journal Template'!D4258="","",IF(AND(VLOOKUP('Journal Template'!D4258,X:AA,4,0)='Journal Template'!A4258,VLOOKUP('Journal Template'!D4258,X:Y,2,0)="A"),"","Inactive Dept Combo Error")),"")</f>
        <v/>
      </c>
      <c r="AK3846" s="150" t="str">
        <f>IF(JRF!B3859="","",IF(JRF!B3859=IFERROR(VLOOKUP(JRF!B3859,Checks!AI:AI,1,0),0),"Entry in Branch/Satellite BU's",""))</f>
        <v/>
      </c>
      <c r="AL3846" t="str">
        <f>IFERROR(IF('Journal Template'!A4258="","",IF('Journal Template'!A4258=IFERROR(VLOOKUP('Journal Template'!A4258,Checks!AI:AI,1,0),0),"Entry in Branch/Satellite BU's","")),"")</f>
        <v/>
      </c>
      <c r="AO3846" s="171"/>
      <c r="AP3846" s="171"/>
      <c r="AQ3846" s="171"/>
      <c r="AR3846" s="171"/>
      <c r="CI3846" t="str">
        <f>IF(JRF!F3859&gt;0,"",IF(JRF!B3859="","",IF(LEFT(JRF!B3859,1)=IFERROR(VLOOKUP(LEFT(JRF!B3859,1),$CF$2:$CF$5,1,0),0),"Product Code Required",IF(JRF!C3859="","",IF(JRF!C3859=IFERROR(VLOOKUP(JRF!C3859,$CH:$CH,1,0),0),"Product Code Required","NA")))))</f>
        <v/>
      </c>
      <c r="CJ3846" t="str">
        <f>IF(JRF!AV3859&gt;0,"",IF(JRF!Q3859="","",IF(LEFT(JRF!Q3859,1)=IFERROR(VLOOKUP(LEFT(JRF!Q3859,1),$CF$2:$CF$5,1,0),0),"Product Code Required",IF(JRF!V3859="","",IF(JRF!V3859=IFERROR(VLOOKUP(JRF!V3859,$CH:$CH,1,0),0),"Product Code Required","NA")))))</f>
        <v/>
      </c>
      <c r="CK3846" t="str">
        <f>IFERROR(IF(LEN('Journal Template'!F3857)&gt;0,"",IF('Journal Template'!A3857="","",IF(LEFT('Journal Template'!A3857,1)=IFERROR(VLOOKUP(LEFT('Journal Template'!A3857,1),Checks!$CF$2:$CF$5,1,0),0),"Product Code Required",IF('Journal Template'!D3857="","",IF('Journal Template'!D3857=IFERROR(VLOOKUP('Journal Template'!D3857,Checks!$CH:$CH,1,0),0),"Product Code Required","NA"))))),"")</f>
        <v/>
      </c>
    </row>
    <row r="3847" spans="14:89">
      <c r="N3847" t="s">
        <v>16633</v>
      </c>
      <c r="O3847" t="s">
        <v>16634</v>
      </c>
      <c r="P3847" t="s">
        <v>386</v>
      </c>
      <c r="Q3847" s="150" t="str">
        <f>IF(JRF!D3860="","",IF(IFERROR(VLOOKUP(JRF!D3860,Checks!N:P,3,0),0)="A","","Inactive account in Use"))</f>
        <v/>
      </c>
      <c r="R3847" t="str">
        <f>IFERROR(IF('Journal Template'!C4259="","",IF(IFERROR(VLOOKUP('Journal Template'!C4259,Checks!N:P,3,0),0)="A","","Inactive account in Use")),"")</f>
        <v/>
      </c>
      <c r="V3847" s="150" t="str">
        <f>IF(JRF!C3860="","",IF(IFERROR(VLOOKUP(JRF!C3860,Checks!S:U,3,0),0)="A","Entry with System fund Dept",""))</f>
        <v/>
      </c>
      <c r="W3847" t="str">
        <f>IFERROR(IF('Journal Template'!D4259="","",IF(IFERROR(VLOOKUP('Journal Template'!D4259,Checks!S:U,3,0),0)="A","Entry with System fund Dept","")),"")</f>
        <v/>
      </c>
      <c r="X3847" t="s">
        <v>16635</v>
      </c>
      <c r="Y3847" t="s">
        <v>386</v>
      </c>
      <c r="Z3847" t="s">
        <v>16636</v>
      </c>
      <c r="AA3847" t="s">
        <v>16637</v>
      </c>
      <c r="AB3847" t="s">
        <v>125</v>
      </c>
      <c r="AC3847" s="150" t="str">
        <f>IFERROR(IF(JRF!C3860="","",IF(AND(VLOOKUP(JRF!C3860,X:AA,4,0)=JRF!B3860,VLOOKUP(JRF!C3860,X:Y,2,0)="A"),"","Inactive Dept Combo Error")),"Inactive Dept Combo Error")</f>
        <v/>
      </c>
      <c r="AD3847" t="str">
        <f>IFERROR(IF('Journal Template'!D4259="","",IF(AND(VLOOKUP('Journal Template'!D4259,X:AA,4,0)='Journal Template'!A4259,VLOOKUP('Journal Template'!D4259,X:Y,2,0)="A"),"","Inactive Dept Combo Error")),"")</f>
        <v/>
      </c>
      <c r="AK3847" s="150" t="str">
        <f>IF(JRF!B3860="","",IF(JRF!B3860=IFERROR(VLOOKUP(JRF!B3860,Checks!AI:AI,1,0),0),"Entry in Branch/Satellite BU's",""))</f>
        <v/>
      </c>
      <c r="AL3847" t="str">
        <f>IFERROR(IF('Journal Template'!A4259="","",IF('Journal Template'!A4259=IFERROR(VLOOKUP('Journal Template'!A4259,Checks!AI:AI,1,0),0),"Entry in Branch/Satellite BU's","")),"")</f>
        <v/>
      </c>
      <c r="AO3847" s="171"/>
      <c r="AP3847" s="171"/>
      <c r="AQ3847" s="171"/>
      <c r="AR3847" s="171"/>
      <c r="CI3847" t="str">
        <f>IF(JRF!F3860&gt;0,"",IF(JRF!B3860="","",IF(LEFT(JRF!B3860,1)=IFERROR(VLOOKUP(LEFT(JRF!B3860,1),$CF$2:$CF$5,1,0),0),"Product Code Required",IF(JRF!C3860="","",IF(JRF!C3860=IFERROR(VLOOKUP(JRF!C3860,$CH:$CH,1,0),0),"Product Code Required","NA")))))</f>
        <v/>
      </c>
      <c r="CJ3847" t="str">
        <f>IF(JRF!AV3860&gt;0,"",IF(JRF!Q3860="","",IF(LEFT(JRF!Q3860,1)=IFERROR(VLOOKUP(LEFT(JRF!Q3860,1),$CF$2:$CF$5,1,0),0),"Product Code Required",IF(JRF!V3860="","",IF(JRF!V3860=IFERROR(VLOOKUP(JRF!V3860,$CH:$CH,1,0),0),"Product Code Required","NA")))))</f>
        <v/>
      </c>
      <c r="CK3847" t="str">
        <f>IFERROR(IF(LEN('Journal Template'!F3858)&gt;0,"",IF('Journal Template'!A3858="","",IF(LEFT('Journal Template'!A3858,1)=IFERROR(VLOOKUP(LEFT('Journal Template'!A3858,1),Checks!$CF$2:$CF$5,1,0),0),"Product Code Required",IF('Journal Template'!D3858="","",IF('Journal Template'!D3858=IFERROR(VLOOKUP('Journal Template'!D3858,Checks!$CH:$CH,1,0),0),"Product Code Required","NA"))))),"")</f>
        <v/>
      </c>
    </row>
    <row r="3848" spans="14:89">
      <c r="N3848" t="s">
        <v>16638</v>
      </c>
      <c r="O3848" t="s">
        <v>16639</v>
      </c>
      <c r="P3848" t="s">
        <v>386</v>
      </c>
      <c r="Q3848" s="150" t="str">
        <f>IF(JRF!D3861="","",IF(IFERROR(VLOOKUP(JRF!D3861,Checks!N:P,3,0),0)="A","","Inactive account in Use"))</f>
        <v/>
      </c>
      <c r="R3848" t="str">
        <f>IFERROR(IF('Journal Template'!C4260="","",IF(IFERROR(VLOOKUP('Journal Template'!C4260,Checks!N:P,3,0),0)="A","","Inactive account in Use")),"")</f>
        <v/>
      </c>
      <c r="V3848" s="150" t="str">
        <f>IF(JRF!C3861="","",IF(IFERROR(VLOOKUP(JRF!C3861,Checks!S:U,3,0),0)="A","Entry with System fund Dept",""))</f>
        <v/>
      </c>
      <c r="W3848" t="str">
        <f>IFERROR(IF('Journal Template'!D4260="","",IF(IFERROR(VLOOKUP('Journal Template'!D4260,Checks!S:U,3,0),0)="A","Entry with System fund Dept","")),"")</f>
        <v/>
      </c>
      <c r="X3848" t="s">
        <v>16640</v>
      </c>
      <c r="Y3848" t="s">
        <v>386</v>
      </c>
      <c r="Z3848" t="s">
        <v>16641</v>
      </c>
      <c r="AA3848" t="s">
        <v>505</v>
      </c>
      <c r="AB3848" t="s">
        <v>125</v>
      </c>
      <c r="AC3848" s="150" t="str">
        <f>IFERROR(IF(JRF!C3861="","",IF(AND(VLOOKUP(JRF!C3861,X:AA,4,0)=JRF!B3861,VLOOKUP(JRF!C3861,X:Y,2,0)="A"),"","Inactive Dept Combo Error")),"Inactive Dept Combo Error")</f>
        <v/>
      </c>
      <c r="AD3848" t="str">
        <f>IFERROR(IF('Journal Template'!D4260="","",IF(AND(VLOOKUP('Journal Template'!D4260,X:AA,4,0)='Journal Template'!A4260,VLOOKUP('Journal Template'!D4260,X:Y,2,0)="A"),"","Inactive Dept Combo Error")),"")</f>
        <v/>
      </c>
      <c r="AK3848" s="150" t="str">
        <f>IF(JRF!B3861="","",IF(JRF!B3861=IFERROR(VLOOKUP(JRF!B3861,Checks!AI:AI,1,0),0),"Entry in Branch/Satellite BU's",""))</f>
        <v/>
      </c>
      <c r="AL3848" t="str">
        <f>IFERROR(IF('Journal Template'!A4260="","",IF('Journal Template'!A4260=IFERROR(VLOOKUP('Journal Template'!A4260,Checks!AI:AI,1,0),0),"Entry in Branch/Satellite BU's","")),"")</f>
        <v/>
      </c>
      <c r="AO3848" s="171"/>
      <c r="AP3848" s="171"/>
      <c r="AQ3848" s="171"/>
      <c r="AR3848" s="171"/>
      <c r="CI3848" t="str">
        <f>IF(JRF!F3861&gt;0,"",IF(JRF!B3861="","",IF(LEFT(JRF!B3861,1)=IFERROR(VLOOKUP(LEFT(JRF!B3861,1),$CF$2:$CF$5,1,0),0),"Product Code Required",IF(JRF!C3861="","",IF(JRF!C3861=IFERROR(VLOOKUP(JRF!C3861,$CH:$CH,1,0),0),"Product Code Required","NA")))))</f>
        <v/>
      </c>
      <c r="CJ3848" t="str">
        <f>IF(JRF!AV3861&gt;0,"",IF(JRF!Q3861="","",IF(LEFT(JRF!Q3861,1)=IFERROR(VLOOKUP(LEFT(JRF!Q3861,1),$CF$2:$CF$5,1,0),0),"Product Code Required",IF(JRF!V3861="","",IF(JRF!V3861=IFERROR(VLOOKUP(JRF!V3861,$CH:$CH,1,0),0),"Product Code Required","NA")))))</f>
        <v/>
      </c>
      <c r="CK3848" t="str">
        <f>IFERROR(IF(LEN('Journal Template'!F3859)&gt;0,"",IF('Journal Template'!A3859="","",IF(LEFT('Journal Template'!A3859,1)=IFERROR(VLOOKUP(LEFT('Journal Template'!A3859,1),Checks!$CF$2:$CF$5,1,0),0),"Product Code Required",IF('Journal Template'!D3859="","",IF('Journal Template'!D3859=IFERROR(VLOOKUP('Journal Template'!D3859,Checks!$CH:$CH,1,0),0),"Product Code Required","NA"))))),"")</f>
        <v/>
      </c>
    </row>
    <row r="3849" spans="14:89">
      <c r="N3849" t="s">
        <v>16642</v>
      </c>
      <c r="O3849" t="s">
        <v>16643</v>
      </c>
      <c r="P3849" t="s">
        <v>386</v>
      </c>
      <c r="Q3849" s="150" t="str">
        <f>IF(JRF!D3862="","",IF(IFERROR(VLOOKUP(JRF!D3862,Checks!N:P,3,0),0)="A","","Inactive account in Use"))</f>
        <v/>
      </c>
      <c r="R3849" t="str">
        <f>IFERROR(IF('Journal Template'!C4261="","",IF(IFERROR(VLOOKUP('Journal Template'!C4261,Checks!N:P,3,0),0)="A","","Inactive account in Use")),"")</f>
        <v/>
      </c>
      <c r="V3849" s="150" t="str">
        <f>IF(JRF!C3862="","",IF(IFERROR(VLOOKUP(JRF!C3862,Checks!S:U,3,0),0)="A","Entry with System fund Dept",""))</f>
        <v/>
      </c>
      <c r="W3849" t="str">
        <f>IFERROR(IF('Journal Template'!D4261="","",IF(IFERROR(VLOOKUP('Journal Template'!D4261,Checks!S:U,3,0),0)="A","Entry with System fund Dept","")),"")</f>
        <v/>
      </c>
      <c r="X3849" t="s">
        <v>16644</v>
      </c>
      <c r="Y3849" t="s">
        <v>386</v>
      </c>
      <c r="Z3849" t="s">
        <v>16645</v>
      </c>
      <c r="AA3849" t="s">
        <v>505</v>
      </c>
      <c r="AB3849" t="s">
        <v>125</v>
      </c>
      <c r="AC3849" s="150" t="str">
        <f>IFERROR(IF(JRF!C3862="","",IF(AND(VLOOKUP(JRF!C3862,X:AA,4,0)=JRF!B3862,VLOOKUP(JRF!C3862,X:Y,2,0)="A"),"","Inactive Dept Combo Error")),"Inactive Dept Combo Error")</f>
        <v/>
      </c>
      <c r="AD3849" t="str">
        <f>IFERROR(IF('Journal Template'!D4261="","",IF(AND(VLOOKUP('Journal Template'!D4261,X:AA,4,0)='Journal Template'!A4261,VLOOKUP('Journal Template'!D4261,X:Y,2,0)="A"),"","Inactive Dept Combo Error")),"")</f>
        <v/>
      </c>
      <c r="AK3849" s="150" t="str">
        <f>IF(JRF!B3862="","",IF(JRF!B3862=IFERROR(VLOOKUP(JRF!B3862,Checks!AI:AI,1,0),0),"Entry in Branch/Satellite BU's",""))</f>
        <v/>
      </c>
      <c r="AL3849" t="str">
        <f>IFERROR(IF('Journal Template'!A4261="","",IF('Journal Template'!A4261=IFERROR(VLOOKUP('Journal Template'!A4261,Checks!AI:AI,1,0),0),"Entry in Branch/Satellite BU's","")),"")</f>
        <v/>
      </c>
      <c r="AO3849" s="171"/>
      <c r="AP3849" s="171"/>
      <c r="AQ3849" s="171"/>
      <c r="AR3849" s="171"/>
      <c r="CI3849" t="str">
        <f>IF(JRF!F3862&gt;0,"",IF(JRF!B3862="","",IF(LEFT(JRF!B3862,1)=IFERROR(VLOOKUP(LEFT(JRF!B3862,1),$CF$2:$CF$5,1,0),0),"Product Code Required",IF(JRF!C3862="","",IF(JRF!C3862=IFERROR(VLOOKUP(JRF!C3862,$CH:$CH,1,0),0),"Product Code Required","NA")))))</f>
        <v/>
      </c>
      <c r="CJ3849" t="str">
        <f>IF(JRF!AV3862&gt;0,"",IF(JRF!Q3862="","",IF(LEFT(JRF!Q3862,1)=IFERROR(VLOOKUP(LEFT(JRF!Q3862,1),$CF$2:$CF$5,1,0),0),"Product Code Required",IF(JRF!V3862="","",IF(JRF!V3862=IFERROR(VLOOKUP(JRF!V3862,$CH:$CH,1,0),0),"Product Code Required","NA")))))</f>
        <v/>
      </c>
      <c r="CK3849" t="str">
        <f>IFERROR(IF(LEN('Journal Template'!F3860)&gt;0,"",IF('Journal Template'!A3860="","",IF(LEFT('Journal Template'!A3860,1)=IFERROR(VLOOKUP(LEFT('Journal Template'!A3860,1),Checks!$CF$2:$CF$5,1,0),0),"Product Code Required",IF('Journal Template'!D3860="","",IF('Journal Template'!D3860=IFERROR(VLOOKUP('Journal Template'!D3860,Checks!$CH:$CH,1,0),0),"Product Code Required","NA"))))),"")</f>
        <v/>
      </c>
    </row>
    <row r="3850" spans="14:89">
      <c r="N3850" t="s">
        <v>16646</v>
      </c>
      <c r="O3850" t="s">
        <v>16647</v>
      </c>
      <c r="P3850" t="s">
        <v>386</v>
      </c>
      <c r="Q3850" s="150" t="str">
        <f>IF(JRF!D3863="","",IF(IFERROR(VLOOKUP(JRF!D3863,Checks!N:P,3,0),0)="A","","Inactive account in Use"))</f>
        <v/>
      </c>
      <c r="R3850" t="str">
        <f>IFERROR(IF('Journal Template'!C4262="","",IF(IFERROR(VLOOKUP('Journal Template'!C4262,Checks!N:P,3,0),0)="A","","Inactive account in Use")),"")</f>
        <v/>
      </c>
      <c r="V3850" s="150" t="str">
        <f>IF(JRF!C3863="","",IF(IFERROR(VLOOKUP(JRF!C3863,Checks!S:U,3,0),0)="A","Entry with System fund Dept",""))</f>
        <v/>
      </c>
      <c r="W3850" t="str">
        <f>IFERROR(IF('Journal Template'!D4262="","",IF(IFERROR(VLOOKUP('Journal Template'!D4262,Checks!S:U,3,0),0)="A","Entry with System fund Dept","")),"")</f>
        <v/>
      </c>
      <c r="X3850" t="s">
        <v>16648</v>
      </c>
      <c r="Y3850" t="s">
        <v>389</v>
      </c>
      <c r="Z3850" t="s">
        <v>16649</v>
      </c>
      <c r="AA3850" t="s">
        <v>505</v>
      </c>
      <c r="AB3850" t="s">
        <v>125</v>
      </c>
      <c r="AC3850" s="150" t="str">
        <f>IFERROR(IF(JRF!C3863="","",IF(AND(VLOOKUP(JRF!C3863,X:AA,4,0)=JRF!B3863,VLOOKUP(JRF!C3863,X:Y,2,0)="A"),"","Inactive Dept Combo Error")),"Inactive Dept Combo Error")</f>
        <v/>
      </c>
      <c r="AD3850" t="str">
        <f>IFERROR(IF('Journal Template'!D4262="","",IF(AND(VLOOKUP('Journal Template'!D4262,X:AA,4,0)='Journal Template'!A4262,VLOOKUP('Journal Template'!D4262,X:Y,2,0)="A"),"","Inactive Dept Combo Error")),"")</f>
        <v/>
      </c>
      <c r="AK3850" s="150" t="str">
        <f>IF(JRF!B3863="","",IF(JRF!B3863=IFERROR(VLOOKUP(JRF!B3863,Checks!AI:AI,1,0),0),"Entry in Branch/Satellite BU's",""))</f>
        <v/>
      </c>
      <c r="AL3850" t="str">
        <f>IFERROR(IF('Journal Template'!A4262="","",IF('Journal Template'!A4262=IFERROR(VLOOKUP('Journal Template'!A4262,Checks!AI:AI,1,0),0),"Entry in Branch/Satellite BU's","")),"")</f>
        <v/>
      </c>
      <c r="AO3850" s="171"/>
      <c r="AP3850" s="171"/>
      <c r="AQ3850" s="171"/>
      <c r="AR3850" s="171"/>
      <c r="CI3850" t="str">
        <f>IF(JRF!F3863&gt;0,"",IF(JRF!B3863="","",IF(LEFT(JRF!B3863,1)=IFERROR(VLOOKUP(LEFT(JRF!B3863,1),$CF$2:$CF$5,1,0),0),"Product Code Required",IF(JRF!C3863="","",IF(JRF!C3863=IFERROR(VLOOKUP(JRF!C3863,$CH:$CH,1,0),0),"Product Code Required","NA")))))</f>
        <v/>
      </c>
      <c r="CJ3850" t="str">
        <f>IF(JRF!AV3863&gt;0,"",IF(JRF!Q3863="","",IF(LEFT(JRF!Q3863,1)=IFERROR(VLOOKUP(LEFT(JRF!Q3863,1),$CF$2:$CF$5,1,0),0),"Product Code Required",IF(JRF!V3863="","",IF(JRF!V3863=IFERROR(VLOOKUP(JRF!V3863,$CH:$CH,1,0),0),"Product Code Required","NA")))))</f>
        <v/>
      </c>
      <c r="CK3850" t="str">
        <f>IFERROR(IF(LEN('Journal Template'!F3861)&gt;0,"",IF('Journal Template'!A3861="","",IF(LEFT('Journal Template'!A3861,1)=IFERROR(VLOOKUP(LEFT('Journal Template'!A3861,1),Checks!$CF$2:$CF$5,1,0),0),"Product Code Required",IF('Journal Template'!D3861="","",IF('Journal Template'!D3861=IFERROR(VLOOKUP('Journal Template'!D3861,Checks!$CH:$CH,1,0),0),"Product Code Required","NA"))))),"")</f>
        <v/>
      </c>
    </row>
    <row r="3851" spans="14:89">
      <c r="N3851" t="s">
        <v>16650</v>
      </c>
      <c r="O3851" t="s">
        <v>16651</v>
      </c>
      <c r="P3851" t="s">
        <v>386</v>
      </c>
      <c r="Q3851" s="150" t="str">
        <f>IF(JRF!D3864="","",IF(IFERROR(VLOOKUP(JRF!D3864,Checks!N:P,3,0),0)="A","","Inactive account in Use"))</f>
        <v/>
      </c>
      <c r="R3851" t="str">
        <f>IFERROR(IF('Journal Template'!C4263="","",IF(IFERROR(VLOOKUP('Journal Template'!C4263,Checks!N:P,3,0),0)="A","","Inactive account in Use")),"")</f>
        <v/>
      </c>
      <c r="V3851" s="150" t="str">
        <f>IF(JRF!C3864="","",IF(IFERROR(VLOOKUP(JRF!C3864,Checks!S:U,3,0),0)="A","Entry with System fund Dept",""))</f>
        <v/>
      </c>
      <c r="W3851" t="str">
        <f>IFERROR(IF('Journal Template'!D4263="","",IF(IFERROR(VLOOKUP('Journal Template'!D4263,Checks!S:U,3,0),0)="A","Entry with System fund Dept","")),"")</f>
        <v/>
      </c>
      <c r="X3851" t="s">
        <v>16652</v>
      </c>
      <c r="Y3851" t="s">
        <v>389</v>
      </c>
      <c r="Z3851" t="s">
        <v>16653</v>
      </c>
      <c r="AA3851" t="s">
        <v>505</v>
      </c>
      <c r="AB3851" t="s">
        <v>125</v>
      </c>
      <c r="AC3851" s="150" t="str">
        <f>IFERROR(IF(JRF!C3864="","",IF(AND(VLOOKUP(JRF!C3864,X:AA,4,0)=JRF!B3864,VLOOKUP(JRF!C3864,X:Y,2,0)="A"),"","Inactive Dept Combo Error")),"Inactive Dept Combo Error")</f>
        <v/>
      </c>
      <c r="AD3851" t="str">
        <f>IFERROR(IF('Journal Template'!D4263="","",IF(AND(VLOOKUP('Journal Template'!D4263,X:AA,4,0)='Journal Template'!A4263,VLOOKUP('Journal Template'!D4263,X:Y,2,0)="A"),"","Inactive Dept Combo Error")),"")</f>
        <v/>
      </c>
      <c r="AK3851" s="150" t="str">
        <f>IF(JRF!B3864="","",IF(JRF!B3864=IFERROR(VLOOKUP(JRF!B3864,Checks!AI:AI,1,0),0),"Entry in Branch/Satellite BU's",""))</f>
        <v/>
      </c>
      <c r="AL3851" t="str">
        <f>IFERROR(IF('Journal Template'!A4263="","",IF('Journal Template'!A4263=IFERROR(VLOOKUP('Journal Template'!A4263,Checks!AI:AI,1,0),0),"Entry in Branch/Satellite BU's","")),"")</f>
        <v/>
      </c>
      <c r="AO3851" s="171"/>
      <c r="AP3851" s="171"/>
      <c r="AQ3851" s="171"/>
      <c r="AR3851" s="171"/>
      <c r="CI3851" t="str">
        <f>IF(JRF!F3864&gt;0,"",IF(JRF!B3864="","",IF(LEFT(JRF!B3864,1)=IFERROR(VLOOKUP(LEFT(JRF!B3864,1),$CF$2:$CF$5,1,0),0),"Product Code Required",IF(JRF!C3864="","",IF(JRF!C3864=IFERROR(VLOOKUP(JRF!C3864,$CH:$CH,1,0),0),"Product Code Required","NA")))))</f>
        <v/>
      </c>
      <c r="CJ3851" t="str">
        <f>IF(JRF!AV3864&gt;0,"",IF(JRF!Q3864="","",IF(LEFT(JRF!Q3864,1)=IFERROR(VLOOKUP(LEFT(JRF!Q3864,1),$CF$2:$CF$5,1,0),0),"Product Code Required",IF(JRF!V3864="","",IF(JRF!V3864=IFERROR(VLOOKUP(JRF!V3864,$CH:$CH,1,0),0),"Product Code Required","NA")))))</f>
        <v/>
      </c>
      <c r="CK3851" t="str">
        <f>IFERROR(IF(LEN('Journal Template'!F3862)&gt;0,"",IF('Journal Template'!A3862="","",IF(LEFT('Journal Template'!A3862,1)=IFERROR(VLOOKUP(LEFT('Journal Template'!A3862,1),Checks!$CF$2:$CF$5,1,0),0),"Product Code Required",IF('Journal Template'!D3862="","",IF('Journal Template'!D3862=IFERROR(VLOOKUP('Journal Template'!D3862,Checks!$CH:$CH,1,0),0),"Product Code Required","NA"))))),"")</f>
        <v/>
      </c>
    </row>
    <row r="3852" spans="14:89">
      <c r="N3852" t="s">
        <v>16654</v>
      </c>
      <c r="O3852" t="s">
        <v>16655</v>
      </c>
      <c r="P3852" t="s">
        <v>386</v>
      </c>
      <c r="Q3852" s="150" t="str">
        <f>IF(JRF!D3865="","",IF(IFERROR(VLOOKUP(JRF!D3865,Checks!N:P,3,0),0)="A","","Inactive account in Use"))</f>
        <v/>
      </c>
      <c r="R3852" t="str">
        <f>IFERROR(IF('Journal Template'!C4264="","",IF(IFERROR(VLOOKUP('Journal Template'!C4264,Checks!N:P,3,0),0)="A","","Inactive account in Use")),"")</f>
        <v/>
      </c>
      <c r="V3852" s="150" t="str">
        <f>IF(JRF!C3865="","",IF(IFERROR(VLOOKUP(JRF!C3865,Checks!S:U,3,0),0)="A","Entry with System fund Dept",""))</f>
        <v/>
      </c>
      <c r="W3852" t="str">
        <f>IFERROR(IF('Journal Template'!D4264="","",IF(IFERROR(VLOOKUP('Journal Template'!D4264,Checks!S:U,3,0),0)="A","Entry with System fund Dept","")),"")</f>
        <v/>
      </c>
      <c r="X3852" t="s">
        <v>16656</v>
      </c>
      <c r="Y3852" t="s">
        <v>389</v>
      </c>
      <c r="Z3852" t="s">
        <v>16657</v>
      </c>
      <c r="AA3852" t="s">
        <v>505</v>
      </c>
      <c r="AB3852" t="s">
        <v>125</v>
      </c>
      <c r="AC3852" s="150" t="str">
        <f>IFERROR(IF(JRF!C3865="","",IF(AND(VLOOKUP(JRF!C3865,X:AA,4,0)=JRF!B3865,VLOOKUP(JRF!C3865,X:Y,2,0)="A"),"","Inactive Dept Combo Error")),"Inactive Dept Combo Error")</f>
        <v/>
      </c>
      <c r="AD3852" t="str">
        <f>IFERROR(IF('Journal Template'!D4264="","",IF(AND(VLOOKUP('Journal Template'!D4264,X:AA,4,0)='Journal Template'!A4264,VLOOKUP('Journal Template'!D4264,X:Y,2,0)="A"),"","Inactive Dept Combo Error")),"")</f>
        <v/>
      </c>
      <c r="AK3852" s="150" t="str">
        <f>IF(JRF!B3865="","",IF(JRF!B3865=IFERROR(VLOOKUP(JRF!B3865,Checks!AI:AI,1,0),0),"Entry in Branch/Satellite BU's",""))</f>
        <v/>
      </c>
      <c r="AL3852" t="str">
        <f>IFERROR(IF('Journal Template'!A4264="","",IF('Journal Template'!A4264=IFERROR(VLOOKUP('Journal Template'!A4264,Checks!AI:AI,1,0),0),"Entry in Branch/Satellite BU's","")),"")</f>
        <v/>
      </c>
      <c r="AO3852" s="171"/>
      <c r="AP3852" s="171"/>
      <c r="AQ3852" s="171"/>
      <c r="AR3852" s="171"/>
      <c r="CI3852" t="str">
        <f>IF(JRF!F3865&gt;0,"",IF(JRF!B3865="","",IF(LEFT(JRF!B3865,1)=IFERROR(VLOOKUP(LEFT(JRF!B3865,1),$CF$2:$CF$5,1,0),0),"Product Code Required",IF(JRF!C3865="","",IF(JRF!C3865=IFERROR(VLOOKUP(JRF!C3865,$CH:$CH,1,0),0),"Product Code Required","NA")))))</f>
        <v/>
      </c>
      <c r="CJ3852" t="str">
        <f>IF(JRF!AV3865&gt;0,"",IF(JRF!Q3865="","",IF(LEFT(JRF!Q3865,1)=IFERROR(VLOOKUP(LEFT(JRF!Q3865,1),$CF$2:$CF$5,1,0),0),"Product Code Required",IF(JRF!V3865="","",IF(JRF!V3865=IFERROR(VLOOKUP(JRF!V3865,$CH:$CH,1,0),0),"Product Code Required","NA")))))</f>
        <v/>
      </c>
      <c r="CK3852" t="str">
        <f>IFERROR(IF(LEN('Journal Template'!F3863)&gt;0,"",IF('Journal Template'!A3863="","",IF(LEFT('Journal Template'!A3863,1)=IFERROR(VLOOKUP(LEFT('Journal Template'!A3863,1),Checks!$CF$2:$CF$5,1,0),0),"Product Code Required",IF('Journal Template'!D3863="","",IF('Journal Template'!D3863=IFERROR(VLOOKUP('Journal Template'!D3863,Checks!$CH:$CH,1,0),0),"Product Code Required","NA"))))),"")</f>
        <v/>
      </c>
    </row>
    <row r="3853" spans="14:89">
      <c r="N3853" t="s">
        <v>16658</v>
      </c>
      <c r="O3853" t="s">
        <v>16659</v>
      </c>
      <c r="P3853" t="s">
        <v>386</v>
      </c>
      <c r="Q3853" s="150" t="str">
        <f>IF(JRF!D3866="","",IF(IFERROR(VLOOKUP(JRF!D3866,Checks!N:P,3,0),0)="A","","Inactive account in Use"))</f>
        <v/>
      </c>
      <c r="R3853" t="str">
        <f>IFERROR(IF('Journal Template'!C4265="","",IF(IFERROR(VLOOKUP('Journal Template'!C4265,Checks!N:P,3,0),0)="A","","Inactive account in Use")),"")</f>
        <v/>
      </c>
      <c r="V3853" s="150" t="str">
        <f>IF(JRF!C3866="","",IF(IFERROR(VLOOKUP(JRF!C3866,Checks!S:U,3,0),0)="A","Entry with System fund Dept",""))</f>
        <v/>
      </c>
      <c r="W3853" t="str">
        <f>IFERROR(IF('Journal Template'!D4265="","",IF(IFERROR(VLOOKUP('Journal Template'!D4265,Checks!S:U,3,0),0)="A","Entry with System fund Dept","")),"")</f>
        <v/>
      </c>
      <c r="X3853" t="s">
        <v>16660</v>
      </c>
      <c r="Y3853" t="s">
        <v>386</v>
      </c>
      <c r="Z3853" t="s">
        <v>16661</v>
      </c>
      <c r="AA3853" t="s">
        <v>505</v>
      </c>
      <c r="AB3853" t="s">
        <v>125</v>
      </c>
      <c r="AC3853" s="150" t="str">
        <f>IFERROR(IF(JRF!C3866="","",IF(AND(VLOOKUP(JRF!C3866,X:AA,4,0)=JRF!B3866,VLOOKUP(JRF!C3866,X:Y,2,0)="A"),"","Inactive Dept Combo Error")),"Inactive Dept Combo Error")</f>
        <v/>
      </c>
      <c r="AD3853" t="str">
        <f>IFERROR(IF('Journal Template'!D4265="","",IF(AND(VLOOKUP('Journal Template'!D4265,X:AA,4,0)='Journal Template'!A4265,VLOOKUP('Journal Template'!D4265,X:Y,2,0)="A"),"","Inactive Dept Combo Error")),"")</f>
        <v/>
      </c>
      <c r="AK3853" s="150" t="str">
        <f>IF(JRF!B3866="","",IF(JRF!B3866=IFERROR(VLOOKUP(JRF!B3866,Checks!AI:AI,1,0),0),"Entry in Branch/Satellite BU's",""))</f>
        <v/>
      </c>
      <c r="AL3853" t="str">
        <f>IFERROR(IF('Journal Template'!A4265="","",IF('Journal Template'!A4265=IFERROR(VLOOKUP('Journal Template'!A4265,Checks!AI:AI,1,0),0),"Entry in Branch/Satellite BU's","")),"")</f>
        <v/>
      </c>
      <c r="AO3853" s="171"/>
      <c r="AP3853" s="171"/>
      <c r="AQ3853" s="171"/>
      <c r="AR3853" s="171"/>
      <c r="CI3853" t="str">
        <f>IF(JRF!F3866&gt;0,"",IF(JRF!B3866="","",IF(LEFT(JRF!B3866,1)=IFERROR(VLOOKUP(LEFT(JRF!B3866,1),$CF$2:$CF$5,1,0),0),"Product Code Required",IF(JRF!C3866="","",IF(JRF!C3866=IFERROR(VLOOKUP(JRF!C3866,$CH:$CH,1,0),0),"Product Code Required","NA")))))</f>
        <v/>
      </c>
      <c r="CJ3853" t="str">
        <f>IF(JRF!AV3866&gt;0,"",IF(JRF!Q3866="","",IF(LEFT(JRF!Q3866,1)=IFERROR(VLOOKUP(LEFT(JRF!Q3866,1),$CF$2:$CF$5,1,0),0),"Product Code Required",IF(JRF!V3866="","",IF(JRF!V3866=IFERROR(VLOOKUP(JRF!V3866,$CH:$CH,1,0),0),"Product Code Required","NA")))))</f>
        <v/>
      </c>
      <c r="CK3853" t="str">
        <f>IFERROR(IF(LEN('Journal Template'!F3864)&gt;0,"",IF('Journal Template'!A3864="","",IF(LEFT('Journal Template'!A3864,1)=IFERROR(VLOOKUP(LEFT('Journal Template'!A3864,1),Checks!$CF$2:$CF$5,1,0),0),"Product Code Required",IF('Journal Template'!D3864="","",IF('Journal Template'!D3864=IFERROR(VLOOKUP('Journal Template'!D3864,Checks!$CH:$CH,1,0),0),"Product Code Required","NA"))))),"")</f>
        <v/>
      </c>
    </row>
    <row r="3854" spans="14:89">
      <c r="N3854" t="s">
        <v>16662</v>
      </c>
      <c r="O3854" t="s">
        <v>12187</v>
      </c>
      <c r="P3854" t="s">
        <v>386</v>
      </c>
      <c r="Q3854" s="150" t="str">
        <f>IF(JRF!D3867="","",IF(IFERROR(VLOOKUP(JRF!D3867,Checks!N:P,3,0),0)="A","","Inactive account in Use"))</f>
        <v/>
      </c>
      <c r="R3854" t="str">
        <f>IFERROR(IF('Journal Template'!C4266="","",IF(IFERROR(VLOOKUP('Journal Template'!C4266,Checks!N:P,3,0),0)="A","","Inactive account in Use")),"")</f>
        <v/>
      </c>
      <c r="V3854" s="150" t="str">
        <f>IF(JRF!C3867="","",IF(IFERROR(VLOOKUP(JRF!C3867,Checks!S:U,3,0),0)="A","Entry with System fund Dept",""))</f>
        <v/>
      </c>
      <c r="W3854" t="str">
        <f>IFERROR(IF('Journal Template'!D4266="","",IF(IFERROR(VLOOKUP('Journal Template'!D4266,Checks!S:U,3,0),0)="A","Entry with System fund Dept","")),"")</f>
        <v/>
      </c>
      <c r="X3854" t="s">
        <v>16663</v>
      </c>
      <c r="Y3854" t="s">
        <v>389</v>
      </c>
      <c r="Z3854" t="s">
        <v>16664</v>
      </c>
      <c r="AA3854" t="s">
        <v>505</v>
      </c>
      <c r="AB3854" t="s">
        <v>125</v>
      </c>
      <c r="AC3854" s="150" t="str">
        <f>IFERROR(IF(JRF!C3867="","",IF(AND(VLOOKUP(JRF!C3867,X:AA,4,0)=JRF!B3867,VLOOKUP(JRF!C3867,X:Y,2,0)="A"),"","Inactive Dept Combo Error")),"Inactive Dept Combo Error")</f>
        <v/>
      </c>
      <c r="AD3854" t="str">
        <f>IFERROR(IF('Journal Template'!D4266="","",IF(AND(VLOOKUP('Journal Template'!D4266,X:AA,4,0)='Journal Template'!A4266,VLOOKUP('Journal Template'!D4266,X:Y,2,0)="A"),"","Inactive Dept Combo Error")),"")</f>
        <v/>
      </c>
      <c r="AK3854" s="150" t="str">
        <f>IF(JRF!B3867="","",IF(JRF!B3867=IFERROR(VLOOKUP(JRF!B3867,Checks!AI:AI,1,0),0),"Entry in Branch/Satellite BU's",""))</f>
        <v/>
      </c>
      <c r="AL3854" t="str">
        <f>IFERROR(IF('Journal Template'!A4266="","",IF('Journal Template'!A4266=IFERROR(VLOOKUP('Journal Template'!A4266,Checks!AI:AI,1,0),0),"Entry in Branch/Satellite BU's","")),"")</f>
        <v/>
      </c>
      <c r="AO3854" s="171"/>
      <c r="AP3854" s="171"/>
      <c r="AQ3854" s="171"/>
      <c r="AR3854" s="171"/>
      <c r="CI3854" t="str">
        <f>IF(JRF!F3867&gt;0,"",IF(JRF!B3867="","",IF(LEFT(JRF!B3867,1)=IFERROR(VLOOKUP(LEFT(JRF!B3867,1),$CF$2:$CF$5,1,0),0),"Product Code Required",IF(JRF!C3867="","",IF(JRF!C3867=IFERROR(VLOOKUP(JRF!C3867,$CH:$CH,1,0),0),"Product Code Required","NA")))))</f>
        <v/>
      </c>
      <c r="CJ3854" t="str">
        <f>IF(JRF!AV3867&gt;0,"",IF(JRF!Q3867="","",IF(LEFT(JRF!Q3867,1)=IFERROR(VLOOKUP(LEFT(JRF!Q3867,1),$CF$2:$CF$5,1,0),0),"Product Code Required",IF(JRF!V3867="","",IF(JRF!V3867=IFERROR(VLOOKUP(JRF!V3867,$CH:$CH,1,0),0),"Product Code Required","NA")))))</f>
        <v/>
      </c>
      <c r="CK3854" t="str">
        <f>IFERROR(IF(LEN('Journal Template'!F3865)&gt;0,"",IF('Journal Template'!A3865="","",IF(LEFT('Journal Template'!A3865,1)=IFERROR(VLOOKUP(LEFT('Journal Template'!A3865,1),Checks!$CF$2:$CF$5,1,0),0),"Product Code Required",IF('Journal Template'!D3865="","",IF('Journal Template'!D3865=IFERROR(VLOOKUP('Journal Template'!D3865,Checks!$CH:$CH,1,0),0),"Product Code Required","NA"))))),"")</f>
        <v/>
      </c>
    </row>
    <row r="3855" spans="14:89">
      <c r="N3855" t="s">
        <v>16665</v>
      </c>
      <c r="O3855" t="s">
        <v>16666</v>
      </c>
      <c r="P3855" t="s">
        <v>386</v>
      </c>
      <c r="Q3855" s="150" t="str">
        <f>IF(JRF!D3868="","",IF(IFERROR(VLOOKUP(JRF!D3868,Checks!N:P,3,0),0)="A","","Inactive account in Use"))</f>
        <v/>
      </c>
      <c r="R3855" t="str">
        <f>IFERROR(IF('Journal Template'!C4267="","",IF(IFERROR(VLOOKUP('Journal Template'!C4267,Checks!N:P,3,0),0)="A","","Inactive account in Use")),"")</f>
        <v/>
      </c>
      <c r="V3855" s="150" t="str">
        <f>IF(JRF!C3868="","",IF(IFERROR(VLOOKUP(JRF!C3868,Checks!S:U,3,0),0)="A","Entry with System fund Dept",""))</f>
        <v/>
      </c>
      <c r="W3855" t="str">
        <f>IFERROR(IF('Journal Template'!D4267="","",IF(IFERROR(VLOOKUP('Journal Template'!D4267,Checks!S:U,3,0),0)="A","Entry with System fund Dept","")),"")</f>
        <v/>
      </c>
      <c r="X3855" t="s">
        <v>16667</v>
      </c>
      <c r="Y3855" t="s">
        <v>389</v>
      </c>
      <c r="Z3855" t="s">
        <v>16668</v>
      </c>
      <c r="AA3855" t="s">
        <v>505</v>
      </c>
      <c r="AB3855" t="s">
        <v>125</v>
      </c>
      <c r="AC3855" s="150" t="str">
        <f>IFERROR(IF(JRF!C3868="","",IF(AND(VLOOKUP(JRF!C3868,X:AA,4,0)=JRF!B3868,VLOOKUP(JRF!C3868,X:Y,2,0)="A"),"","Inactive Dept Combo Error")),"Inactive Dept Combo Error")</f>
        <v/>
      </c>
      <c r="AD3855" t="str">
        <f>IFERROR(IF('Journal Template'!D4267="","",IF(AND(VLOOKUP('Journal Template'!D4267,X:AA,4,0)='Journal Template'!A4267,VLOOKUP('Journal Template'!D4267,X:Y,2,0)="A"),"","Inactive Dept Combo Error")),"")</f>
        <v/>
      </c>
      <c r="AK3855" s="150" t="str">
        <f>IF(JRF!B3868="","",IF(JRF!B3868=IFERROR(VLOOKUP(JRF!B3868,Checks!AI:AI,1,0),0),"Entry in Branch/Satellite BU's",""))</f>
        <v/>
      </c>
      <c r="AL3855" t="str">
        <f>IFERROR(IF('Journal Template'!A4267="","",IF('Journal Template'!A4267=IFERROR(VLOOKUP('Journal Template'!A4267,Checks!AI:AI,1,0),0),"Entry in Branch/Satellite BU's","")),"")</f>
        <v/>
      </c>
      <c r="AO3855" s="171"/>
      <c r="AP3855" s="171"/>
      <c r="AQ3855" s="171"/>
      <c r="AR3855" s="171"/>
      <c r="CI3855" t="str">
        <f>IF(JRF!F3868&gt;0,"",IF(JRF!B3868="","",IF(LEFT(JRF!B3868,1)=IFERROR(VLOOKUP(LEFT(JRF!B3868,1),$CF$2:$CF$5,1,0),0),"Product Code Required",IF(JRF!C3868="","",IF(JRF!C3868=IFERROR(VLOOKUP(JRF!C3868,$CH:$CH,1,0),0),"Product Code Required","NA")))))</f>
        <v/>
      </c>
      <c r="CJ3855" t="str">
        <f>IF(JRF!AV3868&gt;0,"",IF(JRF!Q3868="","",IF(LEFT(JRF!Q3868,1)=IFERROR(VLOOKUP(LEFT(JRF!Q3868,1),$CF$2:$CF$5,1,0),0),"Product Code Required",IF(JRF!V3868="","",IF(JRF!V3868=IFERROR(VLOOKUP(JRF!V3868,$CH:$CH,1,0),0),"Product Code Required","NA")))))</f>
        <v/>
      </c>
      <c r="CK3855" t="str">
        <f>IFERROR(IF(LEN('Journal Template'!F3866)&gt;0,"",IF('Journal Template'!A3866="","",IF(LEFT('Journal Template'!A3866,1)=IFERROR(VLOOKUP(LEFT('Journal Template'!A3866,1),Checks!$CF$2:$CF$5,1,0),0),"Product Code Required",IF('Journal Template'!D3866="","",IF('Journal Template'!D3866=IFERROR(VLOOKUP('Journal Template'!D3866,Checks!$CH:$CH,1,0),0),"Product Code Required","NA"))))),"")</f>
        <v/>
      </c>
    </row>
    <row r="3856" spans="14:89">
      <c r="N3856" t="s">
        <v>16669</v>
      </c>
      <c r="O3856" t="s">
        <v>16670</v>
      </c>
      <c r="P3856" t="s">
        <v>386</v>
      </c>
      <c r="Q3856" s="150" t="str">
        <f>IF(JRF!D3869="","",IF(IFERROR(VLOOKUP(JRF!D3869,Checks!N:P,3,0),0)="A","","Inactive account in Use"))</f>
        <v/>
      </c>
      <c r="R3856" t="str">
        <f>IFERROR(IF('Journal Template'!C4268="","",IF(IFERROR(VLOOKUP('Journal Template'!C4268,Checks!N:P,3,0),0)="A","","Inactive account in Use")),"")</f>
        <v/>
      </c>
      <c r="V3856" s="150" t="str">
        <f>IF(JRF!C3869="","",IF(IFERROR(VLOOKUP(JRF!C3869,Checks!S:U,3,0),0)="A","Entry with System fund Dept",""))</f>
        <v/>
      </c>
      <c r="W3856" t="str">
        <f>IFERROR(IF('Journal Template'!D4268="","",IF(IFERROR(VLOOKUP('Journal Template'!D4268,Checks!S:U,3,0),0)="A","Entry with System fund Dept","")),"")</f>
        <v/>
      </c>
      <c r="X3856" t="s">
        <v>16671</v>
      </c>
      <c r="Y3856" t="s">
        <v>389</v>
      </c>
      <c r="Z3856" t="s">
        <v>16672</v>
      </c>
      <c r="AA3856" t="s">
        <v>505</v>
      </c>
      <c r="AB3856" t="s">
        <v>125</v>
      </c>
      <c r="AC3856" s="150" t="str">
        <f>IFERROR(IF(JRF!C3869="","",IF(AND(VLOOKUP(JRF!C3869,X:AA,4,0)=JRF!B3869,VLOOKUP(JRF!C3869,X:Y,2,0)="A"),"","Inactive Dept Combo Error")),"Inactive Dept Combo Error")</f>
        <v/>
      </c>
      <c r="AD3856" t="str">
        <f>IFERROR(IF('Journal Template'!D4268="","",IF(AND(VLOOKUP('Journal Template'!D4268,X:AA,4,0)='Journal Template'!A4268,VLOOKUP('Journal Template'!D4268,X:Y,2,0)="A"),"","Inactive Dept Combo Error")),"")</f>
        <v/>
      </c>
      <c r="AK3856" s="150" t="str">
        <f>IF(JRF!B3869="","",IF(JRF!B3869=IFERROR(VLOOKUP(JRF!B3869,Checks!AI:AI,1,0),0),"Entry in Branch/Satellite BU's",""))</f>
        <v/>
      </c>
      <c r="AL3856" t="str">
        <f>IFERROR(IF('Journal Template'!A4268="","",IF('Journal Template'!A4268=IFERROR(VLOOKUP('Journal Template'!A4268,Checks!AI:AI,1,0),0),"Entry in Branch/Satellite BU's","")),"")</f>
        <v/>
      </c>
      <c r="AO3856" s="171"/>
      <c r="AP3856" s="171"/>
      <c r="AQ3856" s="171"/>
      <c r="AR3856" s="171"/>
      <c r="CI3856" t="str">
        <f>IF(JRF!F3869&gt;0,"",IF(JRF!B3869="","",IF(LEFT(JRF!B3869,1)=IFERROR(VLOOKUP(LEFT(JRF!B3869,1),$CF$2:$CF$5,1,0),0),"Product Code Required",IF(JRF!C3869="","",IF(JRF!C3869=IFERROR(VLOOKUP(JRF!C3869,$CH:$CH,1,0),0),"Product Code Required","NA")))))</f>
        <v/>
      </c>
      <c r="CJ3856" t="str">
        <f>IF(JRF!AV3869&gt;0,"",IF(JRF!Q3869="","",IF(LEFT(JRF!Q3869,1)=IFERROR(VLOOKUP(LEFT(JRF!Q3869,1),$CF$2:$CF$5,1,0),0),"Product Code Required",IF(JRF!V3869="","",IF(JRF!V3869=IFERROR(VLOOKUP(JRF!V3869,$CH:$CH,1,0),0),"Product Code Required","NA")))))</f>
        <v/>
      </c>
      <c r="CK3856" t="str">
        <f>IFERROR(IF(LEN('Journal Template'!F3867)&gt;0,"",IF('Journal Template'!A3867="","",IF(LEFT('Journal Template'!A3867,1)=IFERROR(VLOOKUP(LEFT('Journal Template'!A3867,1),Checks!$CF$2:$CF$5,1,0),0),"Product Code Required",IF('Journal Template'!D3867="","",IF('Journal Template'!D3867=IFERROR(VLOOKUP('Journal Template'!D3867,Checks!$CH:$CH,1,0),0),"Product Code Required","NA"))))),"")</f>
        <v/>
      </c>
    </row>
    <row r="3857" spans="14:89">
      <c r="N3857" t="s">
        <v>16673</v>
      </c>
      <c r="O3857" t="s">
        <v>16674</v>
      </c>
      <c r="P3857" t="s">
        <v>386</v>
      </c>
      <c r="Q3857" s="150" t="str">
        <f>IF(JRF!D3870="","",IF(IFERROR(VLOOKUP(JRF!D3870,Checks!N:P,3,0),0)="A","","Inactive account in Use"))</f>
        <v/>
      </c>
      <c r="R3857" t="str">
        <f>IFERROR(IF('Journal Template'!C4269="","",IF(IFERROR(VLOOKUP('Journal Template'!C4269,Checks!N:P,3,0),0)="A","","Inactive account in Use")),"")</f>
        <v/>
      </c>
      <c r="V3857" s="150" t="str">
        <f>IF(JRF!C3870="","",IF(IFERROR(VLOOKUP(JRF!C3870,Checks!S:U,3,0),0)="A","Entry with System fund Dept",""))</f>
        <v/>
      </c>
      <c r="W3857" t="str">
        <f>IFERROR(IF('Journal Template'!D4269="","",IF(IFERROR(VLOOKUP('Journal Template'!D4269,Checks!S:U,3,0),0)="A","Entry with System fund Dept","")),"")</f>
        <v/>
      </c>
      <c r="X3857" t="s">
        <v>16675</v>
      </c>
      <c r="Y3857" t="s">
        <v>389</v>
      </c>
      <c r="Z3857" t="s">
        <v>16676</v>
      </c>
      <c r="AA3857" t="s">
        <v>505</v>
      </c>
      <c r="AB3857" t="s">
        <v>125</v>
      </c>
      <c r="AC3857" s="150" t="str">
        <f>IFERROR(IF(JRF!C3870="","",IF(AND(VLOOKUP(JRF!C3870,X:AA,4,0)=JRF!B3870,VLOOKUP(JRF!C3870,X:Y,2,0)="A"),"","Inactive Dept Combo Error")),"Inactive Dept Combo Error")</f>
        <v/>
      </c>
      <c r="AD3857" t="str">
        <f>IFERROR(IF('Journal Template'!D4269="","",IF(AND(VLOOKUP('Journal Template'!D4269,X:AA,4,0)='Journal Template'!A4269,VLOOKUP('Journal Template'!D4269,X:Y,2,0)="A"),"","Inactive Dept Combo Error")),"")</f>
        <v/>
      </c>
      <c r="AK3857" s="150" t="str">
        <f>IF(JRF!B3870="","",IF(JRF!B3870=IFERROR(VLOOKUP(JRF!B3870,Checks!AI:AI,1,0),0),"Entry in Branch/Satellite BU's",""))</f>
        <v/>
      </c>
      <c r="AL3857" t="str">
        <f>IFERROR(IF('Journal Template'!A4269="","",IF('Journal Template'!A4269=IFERROR(VLOOKUP('Journal Template'!A4269,Checks!AI:AI,1,0),0),"Entry in Branch/Satellite BU's","")),"")</f>
        <v/>
      </c>
      <c r="AO3857" s="171"/>
      <c r="AP3857" s="171"/>
      <c r="AQ3857" s="171"/>
      <c r="AR3857" s="171"/>
      <c r="CI3857" t="str">
        <f>IF(JRF!F3870&gt;0,"",IF(JRF!B3870="","",IF(LEFT(JRF!B3870,1)=IFERROR(VLOOKUP(LEFT(JRF!B3870,1),$CF$2:$CF$5,1,0),0),"Product Code Required",IF(JRF!C3870="","",IF(JRF!C3870=IFERROR(VLOOKUP(JRF!C3870,$CH:$CH,1,0),0),"Product Code Required","NA")))))</f>
        <v/>
      </c>
      <c r="CJ3857" t="str">
        <f>IF(JRF!AV3870&gt;0,"",IF(JRF!Q3870="","",IF(LEFT(JRF!Q3870,1)=IFERROR(VLOOKUP(LEFT(JRF!Q3870,1),$CF$2:$CF$5,1,0),0),"Product Code Required",IF(JRF!V3870="","",IF(JRF!V3870=IFERROR(VLOOKUP(JRF!V3870,$CH:$CH,1,0),0),"Product Code Required","NA")))))</f>
        <v/>
      </c>
      <c r="CK3857" t="str">
        <f>IFERROR(IF(LEN('Journal Template'!F3868)&gt;0,"",IF('Journal Template'!A3868="","",IF(LEFT('Journal Template'!A3868,1)=IFERROR(VLOOKUP(LEFT('Journal Template'!A3868,1),Checks!$CF$2:$CF$5,1,0),0),"Product Code Required",IF('Journal Template'!D3868="","",IF('Journal Template'!D3868=IFERROR(VLOOKUP('Journal Template'!D3868,Checks!$CH:$CH,1,0),0),"Product Code Required","NA"))))),"")</f>
        <v/>
      </c>
    </row>
    <row r="3858" spans="14:89">
      <c r="N3858" t="s">
        <v>16677</v>
      </c>
      <c r="O3858" t="s">
        <v>16678</v>
      </c>
      <c r="P3858" t="s">
        <v>386</v>
      </c>
      <c r="Q3858" s="150" t="str">
        <f>IF(JRF!D3871="","",IF(IFERROR(VLOOKUP(JRF!D3871,Checks!N:P,3,0),0)="A","","Inactive account in Use"))</f>
        <v/>
      </c>
      <c r="R3858" t="str">
        <f>IFERROR(IF('Journal Template'!C4270="","",IF(IFERROR(VLOOKUP('Journal Template'!C4270,Checks!N:P,3,0),0)="A","","Inactive account in Use")),"")</f>
        <v/>
      </c>
      <c r="V3858" s="150" t="str">
        <f>IF(JRF!C3871="","",IF(IFERROR(VLOOKUP(JRF!C3871,Checks!S:U,3,0),0)="A","Entry with System fund Dept",""))</f>
        <v/>
      </c>
      <c r="W3858" t="str">
        <f>IFERROR(IF('Journal Template'!D4270="","",IF(IFERROR(VLOOKUP('Journal Template'!D4270,Checks!S:U,3,0),0)="A","Entry with System fund Dept","")),"")</f>
        <v/>
      </c>
      <c r="X3858" t="s">
        <v>16679</v>
      </c>
      <c r="Y3858" t="s">
        <v>389</v>
      </c>
      <c r="Z3858" t="s">
        <v>16680</v>
      </c>
      <c r="AA3858" t="s">
        <v>505</v>
      </c>
      <c r="AB3858" t="s">
        <v>125</v>
      </c>
      <c r="AC3858" s="150" t="str">
        <f>IFERROR(IF(JRF!C3871="","",IF(AND(VLOOKUP(JRF!C3871,X:AA,4,0)=JRF!B3871,VLOOKUP(JRF!C3871,X:Y,2,0)="A"),"","Inactive Dept Combo Error")),"Inactive Dept Combo Error")</f>
        <v/>
      </c>
      <c r="AD3858" t="str">
        <f>IFERROR(IF('Journal Template'!D4270="","",IF(AND(VLOOKUP('Journal Template'!D4270,X:AA,4,0)='Journal Template'!A4270,VLOOKUP('Journal Template'!D4270,X:Y,2,0)="A"),"","Inactive Dept Combo Error")),"")</f>
        <v/>
      </c>
      <c r="AK3858" s="150" t="str">
        <f>IF(JRF!B3871="","",IF(JRF!B3871=IFERROR(VLOOKUP(JRF!B3871,Checks!AI:AI,1,0),0),"Entry in Branch/Satellite BU's",""))</f>
        <v/>
      </c>
      <c r="AL3858" t="str">
        <f>IFERROR(IF('Journal Template'!A4270="","",IF('Journal Template'!A4270=IFERROR(VLOOKUP('Journal Template'!A4270,Checks!AI:AI,1,0),0),"Entry in Branch/Satellite BU's","")),"")</f>
        <v/>
      </c>
      <c r="AO3858" s="171"/>
      <c r="AP3858" s="171"/>
      <c r="AQ3858" s="171"/>
      <c r="AR3858" s="171"/>
      <c r="CI3858" t="str">
        <f>IF(JRF!F3871&gt;0,"",IF(JRF!B3871="","",IF(LEFT(JRF!B3871,1)=IFERROR(VLOOKUP(LEFT(JRF!B3871,1),$CF$2:$CF$5,1,0),0),"Product Code Required",IF(JRF!C3871="","",IF(JRF!C3871=IFERROR(VLOOKUP(JRF!C3871,$CH:$CH,1,0),0),"Product Code Required","NA")))))</f>
        <v/>
      </c>
      <c r="CJ3858" t="str">
        <f>IF(JRF!AV3871&gt;0,"",IF(JRF!Q3871="","",IF(LEFT(JRF!Q3871,1)=IFERROR(VLOOKUP(LEFT(JRF!Q3871,1),$CF$2:$CF$5,1,0),0),"Product Code Required",IF(JRF!V3871="","",IF(JRF!V3871=IFERROR(VLOOKUP(JRF!V3871,$CH:$CH,1,0),0),"Product Code Required","NA")))))</f>
        <v/>
      </c>
      <c r="CK3858" t="str">
        <f>IFERROR(IF(LEN('Journal Template'!F3869)&gt;0,"",IF('Journal Template'!A3869="","",IF(LEFT('Journal Template'!A3869,1)=IFERROR(VLOOKUP(LEFT('Journal Template'!A3869,1),Checks!$CF$2:$CF$5,1,0),0),"Product Code Required",IF('Journal Template'!D3869="","",IF('Journal Template'!D3869=IFERROR(VLOOKUP('Journal Template'!D3869,Checks!$CH:$CH,1,0),0),"Product Code Required","NA"))))),"")</f>
        <v/>
      </c>
    </row>
    <row r="3859" spans="14:89">
      <c r="N3859" t="s">
        <v>16681</v>
      </c>
      <c r="O3859" t="s">
        <v>16682</v>
      </c>
      <c r="P3859" t="s">
        <v>386</v>
      </c>
      <c r="Q3859" s="150" t="str">
        <f>IF(JRF!D3872="","",IF(IFERROR(VLOOKUP(JRF!D3872,Checks!N:P,3,0),0)="A","","Inactive account in Use"))</f>
        <v/>
      </c>
      <c r="R3859" t="str">
        <f>IFERROR(IF('Journal Template'!C4271="","",IF(IFERROR(VLOOKUP('Journal Template'!C4271,Checks!N:P,3,0),0)="A","","Inactive account in Use")),"")</f>
        <v/>
      </c>
      <c r="V3859" s="150" t="str">
        <f>IF(JRF!C3872="","",IF(IFERROR(VLOOKUP(JRF!C3872,Checks!S:U,3,0),0)="A","Entry with System fund Dept",""))</f>
        <v/>
      </c>
      <c r="W3859" t="str">
        <f>IFERROR(IF('Journal Template'!D4271="","",IF(IFERROR(VLOOKUP('Journal Template'!D4271,Checks!S:U,3,0),0)="A","Entry with System fund Dept","")),"")</f>
        <v/>
      </c>
      <c r="X3859" t="s">
        <v>16683</v>
      </c>
      <c r="Y3859" t="s">
        <v>389</v>
      </c>
      <c r="Z3859" t="s">
        <v>16684</v>
      </c>
      <c r="AA3859" t="s">
        <v>505</v>
      </c>
      <c r="AB3859" t="s">
        <v>125</v>
      </c>
      <c r="AC3859" s="150" t="str">
        <f>IFERROR(IF(JRF!C3872="","",IF(AND(VLOOKUP(JRF!C3872,X:AA,4,0)=JRF!B3872,VLOOKUP(JRF!C3872,X:Y,2,0)="A"),"","Inactive Dept Combo Error")),"Inactive Dept Combo Error")</f>
        <v/>
      </c>
      <c r="AD3859" t="str">
        <f>IFERROR(IF('Journal Template'!D4271="","",IF(AND(VLOOKUP('Journal Template'!D4271,X:AA,4,0)='Journal Template'!A4271,VLOOKUP('Journal Template'!D4271,X:Y,2,0)="A"),"","Inactive Dept Combo Error")),"")</f>
        <v/>
      </c>
      <c r="AK3859" s="150" t="str">
        <f>IF(JRF!B3872="","",IF(JRF!B3872=IFERROR(VLOOKUP(JRF!B3872,Checks!AI:AI,1,0),0),"Entry in Branch/Satellite BU's",""))</f>
        <v/>
      </c>
      <c r="AL3859" t="str">
        <f>IFERROR(IF('Journal Template'!A4271="","",IF('Journal Template'!A4271=IFERROR(VLOOKUP('Journal Template'!A4271,Checks!AI:AI,1,0),0),"Entry in Branch/Satellite BU's","")),"")</f>
        <v/>
      </c>
      <c r="AO3859" s="171"/>
      <c r="AP3859" s="171"/>
      <c r="AQ3859" s="171"/>
      <c r="AR3859" s="171"/>
      <c r="CI3859" t="str">
        <f>IF(JRF!F3872&gt;0,"",IF(JRF!B3872="","",IF(LEFT(JRF!B3872,1)=IFERROR(VLOOKUP(LEFT(JRF!B3872,1),$CF$2:$CF$5,1,0),0),"Product Code Required",IF(JRF!C3872="","",IF(JRF!C3872=IFERROR(VLOOKUP(JRF!C3872,$CH:$CH,1,0),0),"Product Code Required","NA")))))</f>
        <v/>
      </c>
      <c r="CJ3859" t="str">
        <f>IF(JRF!AV3872&gt;0,"",IF(JRF!Q3872="","",IF(LEFT(JRF!Q3872,1)=IFERROR(VLOOKUP(LEFT(JRF!Q3872,1),$CF$2:$CF$5,1,0),0),"Product Code Required",IF(JRF!V3872="","",IF(JRF!V3872=IFERROR(VLOOKUP(JRF!V3872,$CH:$CH,1,0),0),"Product Code Required","NA")))))</f>
        <v/>
      </c>
      <c r="CK3859" t="str">
        <f>IFERROR(IF(LEN('Journal Template'!F3870)&gt;0,"",IF('Journal Template'!A3870="","",IF(LEFT('Journal Template'!A3870,1)=IFERROR(VLOOKUP(LEFT('Journal Template'!A3870,1),Checks!$CF$2:$CF$5,1,0),0),"Product Code Required",IF('Journal Template'!D3870="","",IF('Journal Template'!D3870=IFERROR(VLOOKUP('Journal Template'!D3870,Checks!$CH:$CH,1,0),0),"Product Code Required","NA"))))),"")</f>
        <v/>
      </c>
    </row>
    <row r="3860" spans="14:89">
      <c r="N3860" t="s">
        <v>16685</v>
      </c>
      <c r="O3860" t="s">
        <v>16686</v>
      </c>
      <c r="P3860" t="s">
        <v>386</v>
      </c>
      <c r="Q3860" s="150" t="str">
        <f>IF(JRF!D3873="","",IF(IFERROR(VLOOKUP(JRF!D3873,Checks!N:P,3,0),0)="A","","Inactive account in Use"))</f>
        <v/>
      </c>
      <c r="R3860" t="str">
        <f>IFERROR(IF('Journal Template'!C4272="","",IF(IFERROR(VLOOKUP('Journal Template'!C4272,Checks!N:P,3,0),0)="A","","Inactive account in Use")),"")</f>
        <v/>
      </c>
      <c r="V3860" s="150" t="str">
        <f>IF(JRF!C3873="","",IF(IFERROR(VLOOKUP(JRF!C3873,Checks!S:U,3,0),0)="A","Entry with System fund Dept",""))</f>
        <v/>
      </c>
      <c r="W3860" t="str">
        <f>IFERROR(IF('Journal Template'!D4272="","",IF(IFERROR(VLOOKUP('Journal Template'!D4272,Checks!S:U,3,0),0)="A","Entry with System fund Dept","")),"")</f>
        <v/>
      </c>
      <c r="X3860" t="s">
        <v>16687</v>
      </c>
      <c r="Y3860" t="s">
        <v>389</v>
      </c>
      <c r="Z3860" t="s">
        <v>16688</v>
      </c>
      <c r="AA3860" t="s">
        <v>505</v>
      </c>
      <c r="AB3860" t="s">
        <v>125</v>
      </c>
      <c r="AC3860" s="150" t="str">
        <f>IFERROR(IF(JRF!C3873="","",IF(AND(VLOOKUP(JRF!C3873,X:AA,4,0)=JRF!B3873,VLOOKUP(JRF!C3873,X:Y,2,0)="A"),"","Inactive Dept Combo Error")),"Inactive Dept Combo Error")</f>
        <v/>
      </c>
      <c r="AD3860" t="str">
        <f>IFERROR(IF('Journal Template'!D4272="","",IF(AND(VLOOKUP('Journal Template'!D4272,X:AA,4,0)='Journal Template'!A4272,VLOOKUP('Journal Template'!D4272,X:Y,2,0)="A"),"","Inactive Dept Combo Error")),"")</f>
        <v/>
      </c>
      <c r="AK3860" s="150" t="str">
        <f>IF(JRF!B3873="","",IF(JRF!B3873=IFERROR(VLOOKUP(JRF!B3873,Checks!AI:AI,1,0),0),"Entry in Branch/Satellite BU's",""))</f>
        <v/>
      </c>
      <c r="AL3860" t="str">
        <f>IFERROR(IF('Journal Template'!A4272="","",IF('Journal Template'!A4272=IFERROR(VLOOKUP('Journal Template'!A4272,Checks!AI:AI,1,0),0),"Entry in Branch/Satellite BU's","")),"")</f>
        <v/>
      </c>
      <c r="AO3860" s="171"/>
      <c r="AP3860" s="171"/>
      <c r="AQ3860" s="171"/>
      <c r="AR3860" s="171"/>
      <c r="CI3860" t="str">
        <f>IF(JRF!F3873&gt;0,"",IF(JRF!B3873="","",IF(LEFT(JRF!B3873,1)=IFERROR(VLOOKUP(LEFT(JRF!B3873,1),$CF$2:$CF$5,1,0),0),"Product Code Required",IF(JRF!C3873="","",IF(JRF!C3873=IFERROR(VLOOKUP(JRF!C3873,$CH:$CH,1,0),0),"Product Code Required","NA")))))</f>
        <v/>
      </c>
      <c r="CJ3860" t="str">
        <f>IF(JRF!AV3873&gt;0,"",IF(JRF!Q3873="","",IF(LEFT(JRF!Q3873,1)=IFERROR(VLOOKUP(LEFT(JRF!Q3873,1),$CF$2:$CF$5,1,0),0),"Product Code Required",IF(JRF!V3873="","",IF(JRF!V3873=IFERROR(VLOOKUP(JRF!V3873,$CH:$CH,1,0),0),"Product Code Required","NA")))))</f>
        <v/>
      </c>
      <c r="CK3860" t="str">
        <f>IFERROR(IF(LEN('Journal Template'!F3871)&gt;0,"",IF('Journal Template'!A3871="","",IF(LEFT('Journal Template'!A3871,1)=IFERROR(VLOOKUP(LEFT('Journal Template'!A3871,1),Checks!$CF$2:$CF$5,1,0),0),"Product Code Required",IF('Journal Template'!D3871="","",IF('Journal Template'!D3871=IFERROR(VLOOKUP('Journal Template'!D3871,Checks!$CH:$CH,1,0),0),"Product Code Required","NA"))))),"")</f>
        <v/>
      </c>
    </row>
    <row r="3861" spans="14:89">
      <c r="N3861" t="s">
        <v>16689</v>
      </c>
      <c r="O3861" t="s">
        <v>16690</v>
      </c>
      <c r="P3861" t="s">
        <v>386</v>
      </c>
      <c r="Q3861" s="150" t="str">
        <f>IF(JRF!D3874="","",IF(IFERROR(VLOOKUP(JRF!D3874,Checks!N:P,3,0),0)="A","","Inactive account in Use"))</f>
        <v/>
      </c>
      <c r="R3861" t="str">
        <f>IFERROR(IF('Journal Template'!C4273="","",IF(IFERROR(VLOOKUP('Journal Template'!C4273,Checks!N:P,3,0),0)="A","","Inactive account in Use")),"")</f>
        <v/>
      </c>
      <c r="V3861" s="150" t="str">
        <f>IF(JRF!C3874="","",IF(IFERROR(VLOOKUP(JRF!C3874,Checks!S:U,3,0),0)="A","Entry with System fund Dept",""))</f>
        <v/>
      </c>
      <c r="W3861" t="str">
        <f>IFERROR(IF('Journal Template'!D4273="","",IF(IFERROR(VLOOKUP('Journal Template'!D4273,Checks!S:U,3,0),0)="A","Entry with System fund Dept","")),"")</f>
        <v/>
      </c>
      <c r="X3861" t="s">
        <v>16691</v>
      </c>
      <c r="Y3861" t="s">
        <v>386</v>
      </c>
      <c r="Z3861" t="s">
        <v>16692</v>
      </c>
      <c r="AA3861" t="s">
        <v>505</v>
      </c>
      <c r="AB3861" t="s">
        <v>125</v>
      </c>
      <c r="AC3861" s="150" t="str">
        <f>IFERROR(IF(JRF!C3874="","",IF(AND(VLOOKUP(JRF!C3874,X:AA,4,0)=JRF!B3874,VLOOKUP(JRF!C3874,X:Y,2,0)="A"),"","Inactive Dept Combo Error")),"Inactive Dept Combo Error")</f>
        <v/>
      </c>
      <c r="AD3861" t="str">
        <f>IFERROR(IF('Journal Template'!D4273="","",IF(AND(VLOOKUP('Journal Template'!D4273,X:AA,4,0)='Journal Template'!A4273,VLOOKUP('Journal Template'!D4273,X:Y,2,0)="A"),"","Inactive Dept Combo Error")),"")</f>
        <v/>
      </c>
      <c r="AK3861" s="150" t="str">
        <f>IF(JRF!B3874="","",IF(JRF!B3874=IFERROR(VLOOKUP(JRF!B3874,Checks!AI:AI,1,0),0),"Entry in Branch/Satellite BU's",""))</f>
        <v/>
      </c>
      <c r="AL3861" t="str">
        <f>IFERROR(IF('Journal Template'!A4273="","",IF('Journal Template'!A4273=IFERROR(VLOOKUP('Journal Template'!A4273,Checks!AI:AI,1,0),0),"Entry in Branch/Satellite BU's","")),"")</f>
        <v/>
      </c>
      <c r="AO3861" s="171"/>
      <c r="AP3861" s="171"/>
      <c r="AQ3861" s="171"/>
      <c r="AR3861" s="171"/>
      <c r="CI3861" t="str">
        <f>IF(JRF!F3874&gt;0,"",IF(JRF!B3874="","",IF(LEFT(JRF!B3874,1)=IFERROR(VLOOKUP(LEFT(JRF!B3874,1),$CF$2:$CF$5,1,0),0),"Product Code Required",IF(JRF!C3874="","",IF(JRF!C3874=IFERROR(VLOOKUP(JRF!C3874,$CH:$CH,1,0),0),"Product Code Required","NA")))))</f>
        <v/>
      </c>
      <c r="CJ3861" t="str">
        <f>IF(JRF!AV3874&gt;0,"",IF(JRF!Q3874="","",IF(LEFT(JRF!Q3874,1)=IFERROR(VLOOKUP(LEFT(JRF!Q3874,1),$CF$2:$CF$5,1,0),0),"Product Code Required",IF(JRF!V3874="","",IF(JRF!V3874=IFERROR(VLOOKUP(JRF!V3874,$CH:$CH,1,0),0),"Product Code Required","NA")))))</f>
        <v/>
      </c>
      <c r="CK3861" t="str">
        <f>IFERROR(IF(LEN('Journal Template'!F3872)&gt;0,"",IF('Journal Template'!A3872="","",IF(LEFT('Journal Template'!A3872,1)=IFERROR(VLOOKUP(LEFT('Journal Template'!A3872,1),Checks!$CF$2:$CF$5,1,0),0),"Product Code Required",IF('Journal Template'!D3872="","",IF('Journal Template'!D3872=IFERROR(VLOOKUP('Journal Template'!D3872,Checks!$CH:$CH,1,0),0),"Product Code Required","NA"))))),"")</f>
        <v/>
      </c>
    </row>
    <row r="3862" spans="14:89">
      <c r="N3862" t="s">
        <v>16693</v>
      </c>
      <c r="O3862" t="s">
        <v>16694</v>
      </c>
      <c r="P3862" t="s">
        <v>386</v>
      </c>
      <c r="Q3862" s="150" t="str">
        <f>IF(JRF!D3875="","",IF(IFERROR(VLOOKUP(JRF!D3875,Checks!N:P,3,0),0)="A","","Inactive account in Use"))</f>
        <v/>
      </c>
      <c r="R3862" t="str">
        <f>IFERROR(IF('Journal Template'!C4274="","",IF(IFERROR(VLOOKUP('Journal Template'!C4274,Checks!N:P,3,0),0)="A","","Inactive account in Use")),"")</f>
        <v/>
      </c>
      <c r="V3862" s="150" t="str">
        <f>IF(JRF!C3875="","",IF(IFERROR(VLOOKUP(JRF!C3875,Checks!S:U,3,0),0)="A","Entry with System fund Dept",""))</f>
        <v/>
      </c>
      <c r="W3862" t="str">
        <f>IFERROR(IF('Journal Template'!D4274="","",IF(IFERROR(VLOOKUP('Journal Template'!D4274,Checks!S:U,3,0),0)="A","Entry with System fund Dept","")),"")</f>
        <v/>
      </c>
      <c r="X3862" t="s">
        <v>16695</v>
      </c>
      <c r="Y3862" t="s">
        <v>389</v>
      </c>
      <c r="Z3862" t="s">
        <v>16696</v>
      </c>
      <c r="AA3862" t="s">
        <v>505</v>
      </c>
      <c r="AB3862" t="s">
        <v>125</v>
      </c>
      <c r="AC3862" s="150" t="str">
        <f>IFERROR(IF(JRF!C3875="","",IF(AND(VLOOKUP(JRF!C3875,X:AA,4,0)=JRF!B3875,VLOOKUP(JRF!C3875,X:Y,2,0)="A"),"","Inactive Dept Combo Error")),"Inactive Dept Combo Error")</f>
        <v/>
      </c>
      <c r="AD3862" t="str">
        <f>IFERROR(IF('Journal Template'!D4274="","",IF(AND(VLOOKUP('Journal Template'!D4274,X:AA,4,0)='Journal Template'!A4274,VLOOKUP('Journal Template'!D4274,X:Y,2,0)="A"),"","Inactive Dept Combo Error")),"")</f>
        <v/>
      </c>
      <c r="AK3862" s="150" t="str">
        <f>IF(JRF!B3875="","",IF(JRF!B3875=IFERROR(VLOOKUP(JRF!B3875,Checks!AI:AI,1,0),0),"Entry in Branch/Satellite BU's",""))</f>
        <v/>
      </c>
      <c r="AL3862" t="str">
        <f>IFERROR(IF('Journal Template'!A4274="","",IF('Journal Template'!A4274=IFERROR(VLOOKUP('Journal Template'!A4274,Checks!AI:AI,1,0),0),"Entry in Branch/Satellite BU's","")),"")</f>
        <v/>
      </c>
      <c r="AO3862" s="171"/>
      <c r="AP3862" s="171"/>
      <c r="AQ3862" s="171"/>
      <c r="AR3862" s="171"/>
      <c r="CI3862" t="str">
        <f>IF(JRF!F3875&gt;0,"",IF(JRF!B3875="","",IF(LEFT(JRF!B3875,1)=IFERROR(VLOOKUP(LEFT(JRF!B3875,1),$CF$2:$CF$5,1,0),0),"Product Code Required",IF(JRF!C3875="","",IF(JRF!C3875=IFERROR(VLOOKUP(JRF!C3875,$CH:$CH,1,0),0),"Product Code Required","NA")))))</f>
        <v/>
      </c>
      <c r="CJ3862" t="str">
        <f>IF(JRF!AV3875&gt;0,"",IF(JRF!Q3875="","",IF(LEFT(JRF!Q3875,1)=IFERROR(VLOOKUP(LEFT(JRF!Q3875,1),$CF$2:$CF$5,1,0),0),"Product Code Required",IF(JRF!V3875="","",IF(JRF!V3875=IFERROR(VLOOKUP(JRF!V3875,$CH:$CH,1,0),0),"Product Code Required","NA")))))</f>
        <v/>
      </c>
      <c r="CK3862" t="str">
        <f>IFERROR(IF(LEN('Journal Template'!F3873)&gt;0,"",IF('Journal Template'!A3873="","",IF(LEFT('Journal Template'!A3873,1)=IFERROR(VLOOKUP(LEFT('Journal Template'!A3873,1),Checks!$CF$2:$CF$5,1,0),0),"Product Code Required",IF('Journal Template'!D3873="","",IF('Journal Template'!D3873=IFERROR(VLOOKUP('Journal Template'!D3873,Checks!$CH:$CH,1,0),0),"Product Code Required","NA"))))),"")</f>
        <v/>
      </c>
    </row>
    <row r="3863" spans="14:89">
      <c r="N3863" t="s">
        <v>16697</v>
      </c>
      <c r="O3863" t="s">
        <v>16698</v>
      </c>
      <c r="P3863" t="s">
        <v>386</v>
      </c>
      <c r="Q3863" s="150" t="str">
        <f>IF(JRF!D3876="","",IF(IFERROR(VLOOKUP(JRF!D3876,Checks!N:P,3,0),0)="A","","Inactive account in Use"))</f>
        <v/>
      </c>
      <c r="R3863" t="str">
        <f>IFERROR(IF('Journal Template'!C4275="","",IF(IFERROR(VLOOKUP('Journal Template'!C4275,Checks!N:P,3,0),0)="A","","Inactive account in Use")),"")</f>
        <v/>
      </c>
      <c r="V3863" s="150" t="str">
        <f>IF(JRF!C3876="","",IF(IFERROR(VLOOKUP(JRF!C3876,Checks!S:U,3,0),0)="A","Entry with System fund Dept",""))</f>
        <v/>
      </c>
      <c r="W3863" t="str">
        <f>IFERROR(IF('Journal Template'!D4275="","",IF(IFERROR(VLOOKUP('Journal Template'!D4275,Checks!S:U,3,0),0)="A","Entry with System fund Dept","")),"")</f>
        <v/>
      </c>
      <c r="X3863" t="s">
        <v>16699</v>
      </c>
      <c r="Y3863" t="s">
        <v>389</v>
      </c>
      <c r="Z3863" t="s">
        <v>16700</v>
      </c>
      <c r="AA3863" t="s">
        <v>505</v>
      </c>
      <c r="AB3863" t="s">
        <v>125</v>
      </c>
      <c r="AC3863" s="150" t="str">
        <f>IFERROR(IF(JRF!C3876="","",IF(AND(VLOOKUP(JRF!C3876,X:AA,4,0)=JRF!B3876,VLOOKUP(JRF!C3876,X:Y,2,0)="A"),"","Inactive Dept Combo Error")),"Inactive Dept Combo Error")</f>
        <v/>
      </c>
      <c r="AD3863" t="str">
        <f>IFERROR(IF('Journal Template'!D4275="","",IF(AND(VLOOKUP('Journal Template'!D4275,X:AA,4,0)='Journal Template'!A4275,VLOOKUP('Journal Template'!D4275,X:Y,2,0)="A"),"","Inactive Dept Combo Error")),"")</f>
        <v/>
      </c>
      <c r="AK3863" s="150" t="str">
        <f>IF(JRF!B3876="","",IF(JRF!B3876=IFERROR(VLOOKUP(JRF!B3876,Checks!AI:AI,1,0),0),"Entry in Branch/Satellite BU's",""))</f>
        <v/>
      </c>
      <c r="AL3863" t="str">
        <f>IFERROR(IF('Journal Template'!A4275="","",IF('Journal Template'!A4275=IFERROR(VLOOKUP('Journal Template'!A4275,Checks!AI:AI,1,0),0),"Entry in Branch/Satellite BU's","")),"")</f>
        <v/>
      </c>
      <c r="AO3863" s="171"/>
      <c r="AP3863" s="171"/>
      <c r="AQ3863" s="171"/>
      <c r="AR3863" s="171"/>
      <c r="CI3863" t="str">
        <f>IF(JRF!F3876&gt;0,"",IF(JRF!B3876="","",IF(LEFT(JRF!B3876,1)=IFERROR(VLOOKUP(LEFT(JRF!B3876,1),$CF$2:$CF$5,1,0),0),"Product Code Required",IF(JRF!C3876="","",IF(JRF!C3876=IFERROR(VLOOKUP(JRF!C3876,$CH:$CH,1,0),0),"Product Code Required","NA")))))</f>
        <v/>
      </c>
      <c r="CJ3863" t="str">
        <f>IF(JRF!AV3876&gt;0,"",IF(JRF!Q3876="","",IF(LEFT(JRF!Q3876,1)=IFERROR(VLOOKUP(LEFT(JRF!Q3876,1),$CF$2:$CF$5,1,0),0),"Product Code Required",IF(JRF!V3876="","",IF(JRF!V3876=IFERROR(VLOOKUP(JRF!V3876,$CH:$CH,1,0),0),"Product Code Required","NA")))))</f>
        <v/>
      </c>
      <c r="CK3863" t="str">
        <f>IFERROR(IF(LEN('Journal Template'!F3874)&gt;0,"",IF('Journal Template'!A3874="","",IF(LEFT('Journal Template'!A3874,1)=IFERROR(VLOOKUP(LEFT('Journal Template'!A3874,1),Checks!$CF$2:$CF$5,1,0),0),"Product Code Required",IF('Journal Template'!D3874="","",IF('Journal Template'!D3874=IFERROR(VLOOKUP('Journal Template'!D3874,Checks!$CH:$CH,1,0),0),"Product Code Required","NA"))))),"")</f>
        <v/>
      </c>
    </row>
    <row r="3864" spans="14:89">
      <c r="N3864" t="s">
        <v>16701</v>
      </c>
      <c r="O3864" t="s">
        <v>16702</v>
      </c>
      <c r="P3864" t="s">
        <v>386</v>
      </c>
      <c r="Q3864" s="150" t="str">
        <f>IF(JRF!D3877="","",IF(IFERROR(VLOOKUP(JRF!D3877,Checks!N:P,3,0),0)="A","","Inactive account in Use"))</f>
        <v/>
      </c>
      <c r="R3864" t="str">
        <f>IFERROR(IF('Journal Template'!C4276="","",IF(IFERROR(VLOOKUP('Journal Template'!C4276,Checks!N:P,3,0),0)="A","","Inactive account in Use")),"")</f>
        <v/>
      </c>
      <c r="V3864" s="150" t="str">
        <f>IF(JRF!C3877="","",IF(IFERROR(VLOOKUP(JRF!C3877,Checks!S:U,3,0),0)="A","Entry with System fund Dept",""))</f>
        <v/>
      </c>
      <c r="W3864" t="str">
        <f>IFERROR(IF('Journal Template'!D4276="","",IF(IFERROR(VLOOKUP('Journal Template'!D4276,Checks!S:U,3,0),0)="A","Entry with System fund Dept","")),"")</f>
        <v/>
      </c>
      <c r="X3864" t="s">
        <v>16703</v>
      </c>
      <c r="Y3864" t="s">
        <v>389</v>
      </c>
      <c r="Z3864" t="s">
        <v>16704</v>
      </c>
      <c r="AA3864" t="s">
        <v>505</v>
      </c>
      <c r="AB3864" t="s">
        <v>125</v>
      </c>
      <c r="AC3864" s="150" t="str">
        <f>IFERROR(IF(JRF!C3877="","",IF(AND(VLOOKUP(JRF!C3877,X:AA,4,0)=JRF!B3877,VLOOKUP(JRF!C3877,X:Y,2,0)="A"),"","Inactive Dept Combo Error")),"Inactive Dept Combo Error")</f>
        <v/>
      </c>
      <c r="AD3864" t="str">
        <f>IFERROR(IF('Journal Template'!D4276="","",IF(AND(VLOOKUP('Journal Template'!D4276,X:AA,4,0)='Journal Template'!A4276,VLOOKUP('Journal Template'!D4276,X:Y,2,0)="A"),"","Inactive Dept Combo Error")),"")</f>
        <v/>
      </c>
      <c r="AK3864" s="150" t="str">
        <f>IF(JRF!B3877="","",IF(JRF!B3877=IFERROR(VLOOKUP(JRF!B3877,Checks!AI:AI,1,0),0),"Entry in Branch/Satellite BU's",""))</f>
        <v/>
      </c>
      <c r="AL3864" t="str">
        <f>IFERROR(IF('Journal Template'!A4276="","",IF('Journal Template'!A4276=IFERROR(VLOOKUP('Journal Template'!A4276,Checks!AI:AI,1,0),0),"Entry in Branch/Satellite BU's","")),"")</f>
        <v/>
      </c>
      <c r="AO3864" s="171"/>
      <c r="AP3864" s="171"/>
      <c r="AQ3864" s="171"/>
      <c r="AR3864" s="171"/>
      <c r="CI3864" t="str">
        <f>IF(JRF!F3877&gt;0,"",IF(JRF!B3877="","",IF(LEFT(JRF!B3877,1)=IFERROR(VLOOKUP(LEFT(JRF!B3877,1),$CF$2:$CF$5,1,0),0),"Product Code Required",IF(JRF!C3877="","",IF(JRF!C3877=IFERROR(VLOOKUP(JRF!C3877,$CH:$CH,1,0),0),"Product Code Required","NA")))))</f>
        <v/>
      </c>
      <c r="CJ3864" t="str">
        <f>IF(JRF!AV3877&gt;0,"",IF(JRF!Q3877="","",IF(LEFT(JRF!Q3877,1)=IFERROR(VLOOKUP(LEFT(JRF!Q3877,1),$CF$2:$CF$5,1,0),0),"Product Code Required",IF(JRF!V3877="","",IF(JRF!V3877=IFERROR(VLOOKUP(JRF!V3877,$CH:$CH,1,0),0),"Product Code Required","NA")))))</f>
        <v/>
      </c>
      <c r="CK3864" t="str">
        <f>IFERROR(IF(LEN('Journal Template'!F3875)&gt;0,"",IF('Journal Template'!A3875="","",IF(LEFT('Journal Template'!A3875,1)=IFERROR(VLOOKUP(LEFT('Journal Template'!A3875,1),Checks!$CF$2:$CF$5,1,0),0),"Product Code Required",IF('Journal Template'!D3875="","",IF('Journal Template'!D3875=IFERROR(VLOOKUP('Journal Template'!D3875,Checks!$CH:$CH,1,0),0),"Product Code Required","NA"))))),"")</f>
        <v/>
      </c>
    </row>
    <row r="3865" spans="14:89">
      <c r="N3865" t="s">
        <v>16705</v>
      </c>
      <c r="O3865" t="s">
        <v>16706</v>
      </c>
      <c r="P3865" t="s">
        <v>386</v>
      </c>
      <c r="Q3865" s="150" t="str">
        <f>IF(JRF!D3878="","",IF(IFERROR(VLOOKUP(JRF!D3878,Checks!N:P,3,0),0)="A","","Inactive account in Use"))</f>
        <v/>
      </c>
      <c r="R3865" t="str">
        <f>IFERROR(IF('Journal Template'!C4277="","",IF(IFERROR(VLOOKUP('Journal Template'!C4277,Checks!N:P,3,0),0)="A","","Inactive account in Use")),"")</f>
        <v/>
      </c>
      <c r="V3865" s="150" t="str">
        <f>IF(JRF!C3878="","",IF(IFERROR(VLOOKUP(JRF!C3878,Checks!S:U,3,0),0)="A","Entry with System fund Dept",""))</f>
        <v/>
      </c>
      <c r="W3865" t="str">
        <f>IFERROR(IF('Journal Template'!D4277="","",IF(IFERROR(VLOOKUP('Journal Template'!D4277,Checks!S:U,3,0),0)="A","Entry with System fund Dept","")),"")</f>
        <v/>
      </c>
      <c r="X3865" t="s">
        <v>16707</v>
      </c>
      <c r="Y3865" t="s">
        <v>386</v>
      </c>
      <c r="Z3865" t="s">
        <v>16708</v>
      </c>
      <c r="AA3865" t="s">
        <v>505</v>
      </c>
      <c r="AB3865" t="s">
        <v>125</v>
      </c>
      <c r="AC3865" s="150" t="str">
        <f>IFERROR(IF(JRF!C3878="","",IF(AND(VLOOKUP(JRF!C3878,X:AA,4,0)=JRF!B3878,VLOOKUP(JRF!C3878,X:Y,2,0)="A"),"","Inactive Dept Combo Error")),"Inactive Dept Combo Error")</f>
        <v/>
      </c>
      <c r="AD3865" t="str">
        <f>IFERROR(IF('Journal Template'!D4277="","",IF(AND(VLOOKUP('Journal Template'!D4277,X:AA,4,0)='Journal Template'!A4277,VLOOKUP('Journal Template'!D4277,X:Y,2,0)="A"),"","Inactive Dept Combo Error")),"")</f>
        <v/>
      </c>
      <c r="AK3865" s="150" t="str">
        <f>IF(JRF!B3878="","",IF(JRF!B3878=IFERROR(VLOOKUP(JRF!B3878,Checks!AI:AI,1,0),0),"Entry in Branch/Satellite BU's",""))</f>
        <v/>
      </c>
      <c r="AL3865" t="str">
        <f>IFERROR(IF('Journal Template'!A4277="","",IF('Journal Template'!A4277=IFERROR(VLOOKUP('Journal Template'!A4277,Checks!AI:AI,1,0),0),"Entry in Branch/Satellite BU's","")),"")</f>
        <v/>
      </c>
      <c r="AO3865" s="171"/>
      <c r="AP3865" s="171"/>
      <c r="AQ3865" s="171"/>
      <c r="AR3865" s="171"/>
      <c r="CI3865" t="str">
        <f>IF(JRF!F3878&gt;0,"",IF(JRF!B3878="","",IF(LEFT(JRF!B3878,1)=IFERROR(VLOOKUP(LEFT(JRF!B3878,1),$CF$2:$CF$5,1,0),0),"Product Code Required",IF(JRF!C3878="","",IF(JRF!C3878=IFERROR(VLOOKUP(JRF!C3878,$CH:$CH,1,0),0),"Product Code Required","NA")))))</f>
        <v/>
      </c>
      <c r="CJ3865" t="str">
        <f>IF(JRF!AV3878&gt;0,"",IF(JRF!Q3878="","",IF(LEFT(JRF!Q3878,1)=IFERROR(VLOOKUP(LEFT(JRF!Q3878,1),$CF$2:$CF$5,1,0),0),"Product Code Required",IF(JRF!V3878="","",IF(JRF!V3878=IFERROR(VLOOKUP(JRF!V3878,$CH:$CH,1,0),0),"Product Code Required","NA")))))</f>
        <v/>
      </c>
      <c r="CK3865" t="str">
        <f>IFERROR(IF(LEN('Journal Template'!F3876)&gt;0,"",IF('Journal Template'!A3876="","",IF(LEFT('Journal Template'!A3876,1)=IFERROR(VLOOKUP(LEFT('Journal Template'!A3876,1),Checks!$CF$2:$CF$5,1,0),0),"Product Code Required",IF('Journal Template'!D3876="","",IF('Journal Template'!D3876=IFERROR(VLOOKUP('Journal Template'!D3876,Checks!$CH:$CH,1,0),0),"Product Code Required","NA"))))),"")</f>
        <v/>
      </c>
    </row>
    <row r="3866" spans="14:89">
      <c r="N3866" t="s">
        <v>16709</v>
      </c>
      <c r="O3866" t="s">
        <v>16710</v>
      </c>
      <c r="P3866" t="s">
        <v>386</v>
      </c>
      <c r="Q3866" s="150" t="str">
        <f>IF(JRF!D3879="","",IF(IFERROR(VLOOKUP(JRF!D3879,Checks!N:P,3,0),0)="A","","Inactive account in Use"))</f>
        <v/>
      </c>
      <c r="R3866" t="str">
        <f>IFERROR(IF('Journal Template'!C4278="","",IF(IFERROR(VLOOKUP('Journal Template'!C4278,Checks!N:P,3,0),0)="A","","Inactive account in Use")),"")</f>
        <v/>
      </c>
      <c r="V3866" s="150" t="str">
        <f>IF(JRF!C3879="","",IF(IFERROR(VLOOKUP(JRF!C3879,Checks!S:U,3,0),0)="A","Entry with System fund Dept",""))</f>
        <v/>
      </c>
      <c r="W3866" t="str">
        <f>IFERROR(IF('Journal Template'!D4278="","",IF(IFERROR(VLOOKUP('Journal Template'!D4278,Checks!S:U,3,0),0)="A","Entry with System fund Dept","")),"")</f>
        <v/>
      </c>
      <c r="X3866" t="s">
        <v>16711</v>
      </c>
      <c r="Y3866" t="s">
        <v>389</v>
      </c>
      <c r="Z3866" t="s">
        <v>16712</v>
      </c>
      <c r="AA3866" t="s">
        <v>505</v>
      </c>
      <c r="AB3866" t="s">
        <v>125</v>
      </c>
      <c r="AC3866" s="150" t="str">
        <f>IFERROR(IF(JRF!C3879="","",IF(AND(VLOOKUP(JRF!C3879,X:AA,4,0)=JRF!B3879,VLOOKUP(JRF!C3879,X:Y,2,0)="A"),"","Inactive Dept Combo Error")),"Inactive Dept Combo Error")</f>
        <v/>
      </c>
      <c r="AD3866" t="str">
        <f>IFERROR(IF('Journal Template'!D4278="","",IF(AND(VLOOKUP('Journal Template'!D4278,X:AA,4,0)='Journal Template'!A4278,VLOOKUP('Journal Template'!D4278,X:Y,2,0)="A"),"","Inactive Dept Combo Error")),"")</f>
        <v/>
      </c>
      <c r="AK3866" s="150" t="str">
        <f>IF(JRF!B3879="","",IF(JRF!B3879=IFERROR(VLOOKUP(JRF!B3879,Checks!AI:AI,1,0),0),"Entry in Branch/Satellite BU's",""))</f>
        <v/>
      </c>
      <c r="AL3866" t="str">
        <f>IFERROR(IF('Journal Template'!A4278="","",IF('Journal Template'!A4278=IFERROR(VLOOKUP('Journal Template'!A4278,Checks!AI:AI,1,0),0),"Entry in Branch/Satellite BU's","")),"")</f>
        <v/>
      </c>
      <c r="AO3866" s="171"/>
      <c r="AP3866" s="171"/>
      <c r="AQ3866" s="171"/>
      <c r="AR3866" s="171"/>
      <c r="CI3866" t="str">
        <f>IF(JRF!F3879&gt;0,"",IF(JRF!B3879="","",IF(LEFT(JRF!B3879,1)=IFERROR(VLOOKUP(LEFT(JRF!B3879,1),$CF$2:$CF$5,1,0),0),"Product Code Required",IF(JRF!C3879="","",IF(JRF!C3879=IFERROR(VLOOKUP(JRF!C3879,$CH:$CH,1,0),0),"Product Code Required","NA")))))</f>
        <v/>
      </c>
      <c r="CJ3866" t="str">
        <f>IF(JRF!AV3879&gt;0,"",IF(JRF!Q3879="","",IF(LEFT(JRF!Q3879,1)=IFERROR(VLOOKUP(LEFT(JRF!Q3879,1),$CF$2:$CF$5,1,0),0),"Product Code Required",IF(JRF!V3879="","",IF(JRF!V3879=IFERROR(VLOOKUP(JRF!V3879,$CH:$CH,1,0),0),"Product Code Required","NA")))))</f>
        <v/>
      </c>
      <c r="CK3866" t="str">
        <f>IFERROR(IF(LEN('Journal Template'!F3877)&gt;0,"",IF('Journal Template'!A3877="","",IF(LEFT('Journal Template'!A3877,1)=IFERROR(VLOOKUP(LEFT('Journal Template'!A3877,1),Checks!$CF$2:$CF$5,1,0),0),"Product Code Required",IF('Journal Template'!D3877="","",IF('Journal Template'!D3877=IFERROR(VLOOKUP('Journal Template'!D3877,Checks!$CH:$CH,1,0),0),"Product Code Required","NA"))))),"")</f>
        <v/>
      </c>
    </row>
    <row r="3867" spans="14:89">
      <c r="N3867" t="s">
        <v>16713</v>
      </c>
      <c r="O3867" t="s">
        <v>16714</v>
      </c>
      <c r="P3867" t="s">
        <v>386</v>
      </c>
      <c r="Q3867" s="150" t="str">
        <f>IF(JRF!D3880="","",IF(IFERROR(VLOOKUP(JRF!D3880,Checks!N:P,3,0),0)="A","","Inactive account in Use"))</f>
        <v/>
      </c>
      <c r="R3867" t="str">
        <f>IFERROR(IF('Journal Template'!C4279="","",IF(IFERROR(VLOOKUP('Journal Template'!C4279,Checks!N:P,3,0),0)="A","","Inactive account in Use")),"")</f>
        <v/>
      </c>
      <c r="V3867" s="150" t="str">
        <f>IF(JRF!C3880="","",IF(IFERROR(VLOOKUP(JRF!C3880,Checks!S:U,3,0),0)="A","Entry with System fund Dept",""))</f>
        <v/>
      </c>
      <c r="W3867" t="str">
        <f>IFERROR(IF('Journal Template'!D4279="","",IF(IFERROR(VLOOKUP('Journal Template'!D4279,Checks!S:U,3,0),0)="A","Entry with System fund Dept","")),"")</f>
        <v/>
      </c>
      <c r="X3867" t="s">
        <v>16715</v>
      </c>
      <c r="Y3867" t="s">
        <v>389</v>
      </c>
      <c r="Z3867" t="s">
        <v>16716</v>
      </c>
      <c r="AA3867" t="s">
        <v>505</v>
      </c>
      <c r="AB3867" t="s">
        <v>125</v>
      </c>
      <c r="AC3867" s="150" t="str">
        <f>IFERROR(IF(JRF!C3880="","",IF(AND(VLOOKUP(JRF!C3880,X:AA,4,0)=JRF!B3880,VLOOKUP(JRF!C3880,X:Y,2,0)="A"),"","Inactive Dept Combo Error")),"Inactive Dept Combo Error")</f>
        <v/>
      </c>
      <c r="AD3867" t="str">
        <f>IFERROR(IF('Journal Template'!D4279="","",IF(AND(VLOOKUP('Journal Template'!D4279,X:AA,4,0)='Journal Template'!A4279,VLOOKUP('Journal Template'!D4279,X:Y,2,0)="A"),"","Inactive Dept Combo Error")),"")</f>
        <v/>
      </c>
      <c r="AK3867" s="150" t="str">
        <f>IF(JRF!B3880="","",IF(JRF!B3880=IFERROR(VLOOKUP(JRF!B3880,Checks!AI:AI,1,0),0),"Entry in Branch/Satellite BU's",""))</f>
        <v/>
      </c>
      <c r="AL3867" t="str">
        <f>IFERROR(IF('Journal Template'!A4279="","",IF('Journal Template'!A4279=IFERROR(VLOOKUP('Journal Template'!A4279,Checks!AI:AI,1,0),0),"Entry in Branch/Satellite BU's","")),"")</f>
        <v/>
      </c>
      <c r="AO3867" s="171"/>
      <c r="AP3867" s="171"/>
      <c r="AQ3867" s="171"/>
      <c r="AR3867" s="171"/>
      <c r="CI3867" t="str">
        <f>IF(JRF!F3880&gt;0,"",IF(JRF!B3880="","",IF(LEFT(JRF!B3880,1)=IFERROR(VLOOKUP(LEFT(JRF!B3880,1),$CF$2:$CF$5,1,0),0),"Product Code Required",IF(JRF!C3880="","",IF(JRF!C3880=IFERROR(VLOOKUP(JRF!C3880,$CH:$CH,1,0),0),"Product Code Required","NA")))))</f>
        <v/>
      </c>
      <c r="CJ3867" t="str">
        <f>IF(JRF!AV3880&gt;0,"",IF(JRF!Q3880="","",IF(LEFT(JRF!Q3880,1)=IFERROR(VLOOKUP(LEFT(JRF!Q3880,1),$CF$2:$CF$5,1,0),0),"Product Code Required",IF(JRF!V3880="","",IF(JRF!V3880=IFERROR(VLOOKUP(JRF!V3880,$CH:$CH,1,0),0),"Product Code Required","NA")))))</f>
        <v/>
      </c>
      <c r="CK3867" t="str">
        <f>IFERROR(IF(LEN('Journal Template'!F3878)&gt;0,"",IF('Journal Template'!A3878="","",IF(LEFT('Journal Template'!A3878,1)=IFERROR(VLOOKUP(LEFT('Journal Template'!A3878,1),Checks!$CF$2:$CF$5,1,0),0),"Product Code Required",IF('Journal Template'!D3878="","",IF('Journal Template'!D3878=IFERROR(VLOOKUP('Journal Template'!D3878,Checks!$CH:$CH,1,0),0),"Product Code Required","NA"))))),"")</f>
        <v/>
      </c>
    </row>
    <row r="3868" spans="14:89">
      <c r="N3868" t="s">
        <v>16717</v>
      </c>
      <c r="O3868" t="s">
        <v>16718</v>
      </c>
      <c r="P3868" t="s">
        <v>386</v>
      </c>
      <c r="Q3868" s="150" t="str">
        <f>IF(JRF!D3881="","",IF(IFERROR(VLOOKUP(JRF!D3881,Checks!N:P,3,0),0)="A","","Inactive account in Use"))</f>
        <v/>
      </c>
      <c r="R3868" t="str">
        <f>IFERROR(IF('Journal Template'!C4280="","",IF(IFERROR(VLOOKUP('Journal Template'!C4280,Checks!N:P,3,0),0)="A","","Inactive account in Use")),"")</f>
        <v/>
      </c>
      <c r="V3868" s="150" t="str">
        <f>IF(JRF!C3881="","",IF(IFERROR(VLOOKUP(JRF!C3881,Checks!S:U,3,0),0)="A","Entry with System fund Dept",""))</f>
        <v/>
      </c>
      <c r="W3868" t="str">
        <f>IFERROR(IF('Journal Template'!D4280="","",IF(IFERROR(VLOOKUP('Journal Template'!D4280,Checks!S:U,3,0),0)="A","Entry with System fund Dept","")),"")</f>
        <v/>
      </c>
      <c r="X3868" t="s">
        <v>16719</v>
      </c>
      <c r="Y3868" t="s">
        <v>389</v>
      </c>
      <c r="Z3868" t="s">
        <v>16720</v>
      </c>
      <c r="AA3868" t="s">
        <v>505</v>
      </c>
      <c r="AB3868" t="s">
        <v>125</v>
      </c>
      <c r="AC3868" s="150" t="str">
        <f>IFERROR(IF(JRF!C3881="","",IF(AND(VLOOKUP(JRF!C3881,X:AA,4,0)=JRF!B3881,VLOOKUP(JRF!C3881,X:Y,2,0)="A"),"","Inactive Dept Combo Error")),"Inactive Dept Combo Error")</f>
        <v/>
      </c>
      <c r="AD3868" t="str">
        <f>IFERROR(IF('Journal Template'!D4280="","",IF(AND(VLOOKUP('Journal Template'!D4280,X:AA,4,0)='Journal Template'!A4280,VLOOKUP('Journal Template'!D4280,X:Y,2,0)="A"),"","Inactive Dept Combo Error")),"")</f>
        <v/>
      </c>
      <c r="AK3868" s="150" t="str">
        <f>IF(JRF!B3881="","",IF(JRF!B3881=IFERROR(VLOOKUP(JRF!B3881,Checks!AI:AI,1,0),0),"Entry in Branch/Satellite BU's",""))</f>
        <v/>
      </c>
      <c r="AL3868" t="str">
        <f>IFERROR(IF('Journal Template'!A4280="","",IF('Journal Template'!A4280=IFERROR(VLOOKUP('Journal Template'!A4280,Checks!AI:AI,1,0),0),"Entry in Branch/Satellite BU's","")),"")</f>
        <v/>
      </c>
      <c r="AO3868" s="171"/>
      <c r="AP3868" s="171"/>
      <c r="AQ3868" s="171"/>
      <c r="AR3868" s="171"/>
      <c r="CI3868" t="str">
        <f>IF(JRF!F3881&gt;0,"",IF(JRF!B3881="","",IF(LEFT(JRF!B3881,1)=IFERROR(VLOOKUP(LEFT(JRF!B3881,1),$CF$2:$CF$5,1,0),0),"Product Code Required",IF(JRF!C3881="","",IF(JRF!C3881=IFERROR(VLOOKUP(JRF!C3881,$CH:$CH,1,0),0),"Product Code Required","NA")))))</f>
        <v/>
      </c>
      <c r="CJ3868" t="str">
        <f>IF(JRF!AV3881&gt;0,"",IF(JRF!Q3881="","",IF(LEFT(JRF!Q3881,1)=IFERROR(VLOOKUP(LEFT(JRF!Q3881,1),$CF$2:$CF$5,1,0),0),"Product Code Required",IF(JRF!V3881="","",IF(JRF!V3881=IFERROR(VLOOKUP(JRF!V3881,$CH:$CH,1,0),0),"Product Code Required","NA")))))</f>
        <v/>
      </c>
      <c r="CK3868" t="str">
        <f>IFERROR(IF(LEN('Journal Template'!F3879)&gt;0,"",IF('Journal Template'!A3879="","",IF(LEFT('Journal Template'!A3879,1)=IFERROR(VLOOKUP(LEFT('Journal Template'!A3879,1),Checks!$CF$2:$CF$5,1,0),0),"Product Code Required",IF('Journal Template'!D3879="","",IF('Journal Template'!D3879=IFERROR(VLOOKUP('Journal Template'!D3879,Checks!$CH:$CH,1,0),0),"Product Code Required","NA"))))),"")</f>
        <v/>
      </c>
    </row>
    <row r="3869" spans="14:89">
      <c r="N3869" t="s">
        <v>16721</v>
      </c>
      <c r="O3869" t="s">
        <v>16722</v>
      </c>
      <c r="P3869" t="s">
        <v>386</v>
      </c>
      <c r="Q3869" s="150" t="str">
        <f>IF(JRF!D3882="","",IF(IFERROR(VLOOKUP(JRF!D3882,Checks!N:P,3,0),0)="A","","Inactive account in Use"))</f>
        <v/>
      </c>
      <c r="R3869" t="str">
        <f>IFERROR(IF('Journal Template'!C4281="","",IF(IFERROR(VLOOKUP('Journal Template'!C4281,Checks!N:P,3,0),0)="A","","Inactive account in Use")),"")</f>
        <v/>
      </c>
      <c r="V3869" s="150" t="str">
        <f>IF(JRF!C3882="","",IF(IFERROR(VLOOKUP(JRF!C3882,Checks!S:U,3,0),0)="A","Entry with System fund Dept",""))</f>
        <v/>
      </c>
      <c r="W3869" t="str">
        <f>IFERROR(IF('Journal Template'!D4281="","",IF(IFERROR(VLOOKUP('Journal Template'!D4281,Checks!S:U,3,0),0)="A","Entry with System fund Dept","")),"")</f>
        <v/>
      </c>
      <c r="X3869" t="s">
        <v>16723</v>
      </c>
      <c r="Y3869" t="s">
        <v>386</v>
      </c>
      <c r="Z3869" t="s">
        <v>16724</v>
      </c>
      <c r="AA3869" t="s">
        <v>505</v>
      </c>
      <c r="AB3869" t="s">
        <v>125</v>
      </c>
      <c r="AC3869" s="150" t="str">
        <f>IFERROR(IF(JRF!C3882="","",IF(AND(VLOOKUP(JRF!C3882,X:AA,4,0)=JRF!B3882,VLOOKUP(JRF!C3882,X:Y,2,0)="A"),"","Inactive Dept Combo Error")),"Inactive Dept Combo Error")</f>
        <v/>
      </c>
      <c r="AD3869" t="str">
        <f>IFERROR(IF('Journal Template'!D4281="","",IF(AND(VLOOKUP('Journal Template'!D4281,X:AA,4,0)='Journal Template'!A4281,VLOOKUP('Journal Template'!D4281,X:Y,2,0)="A"),"","Inactive Dept Combo Error")),"")</f>
        <v/>
      </c>
      <c r="AK3869" s="150" t="str">
        <f>IF(JRF!B3882="","",IF(JRF!B3882=IFERROR(VLOOKUP(JRF!B3882,Checks!AI:AI,1,0),0),"Entry in Branch/Satellite BU's",""))</f>
        <v/>
      </c>
      <c r="AL3869" t="str">
        <f>IFERROR(IF('Journal Template'!A4281="","",IF('Journal Template'!A4281=IFERROR(VLOOKUP('Journal Template'!A4281,Checks!AI:AI,1,0),0),"Entry in Branch/Satellite BU's","")),"")</f>
        <v/>
      </c>
      <c r="AO3869" s="171"/>
      <c r="AP3869" s="171"/>
      <c r="AQ3869" s="171"/>
      <c r="AR3869" s="171"/>
      <c r="CI3869" t="str">
        <f>IF(JRF!F3882&gt;0,"",IF(JRF!B3882="","",IF(LEFT(JRF!B3882,1)=IFERROR(VLOOKUP(LEFT(JRF!B3882,1),$CF$2:$CF$5,1,0),0),"Product Code Required",IF(JRF!C3882="","",IF(JRF!C3882=IFERROR(VLOOKUP(JRF!C3882,$CH:$CH,1,0),0),"Product Code Required","NA")))))</f>
        <v/>
      </c>
      <c r="CJ3869" t="str">
        <f>IF(JRF!AV3882&gt;0,"",IF(JRF!Q3882="","",IF(LEFT(JRF!Q3882,1)=IFERROR(VLOOKUP(LEFT(JRF!Q3882,1),$CF$2:$CF$5,1,0),0),"Product Code Required",IF(JRF!V3882="","",IF(JRF!V3882=IFERROR(VLOOKUP(JRF!V3882,$CH:$CH,1,0),0),"Product Code Required","NA")))))</f>
        <v/>
      </c>
      <c r="CK3869" t="str">
        <f>IFERROR(IF(LEN('Journal Template'!F3880)&gt;0,"",IF('Journal Template'!A3880="","",IF(LEFT('Journal Template'!A3880,1)=IFERROR(VLOOKUP(LEFT('Journal Template'!A3880,1),Checks!$CF$2:$CF$5,1,0),0),"Product Code Required",IF('Journal Template'!D3880="","",IF('Journal Template'!D3880=IFERROR(VLOOKUP('Journal Template'!D3880,Checks!$CH:$CH,1,0),0),"Product Code Required","NA"))))),"")</f>
        <v/>
      </c>
    </row>
    <row r="3870" spans="14:89">
      <c r="N3870" t="s">
        <v>16725</v>
      </c>
      <c r="O3870" t="s">
        <v>16726</v>
      </c>
      <c r="P3870" t="s">
        <v>386</v>
      </c>
      <c r="Q3870" s="150" t="str">
        <f>IF(JRF!D3883="","",IF(IFERROR(VLOOKUP(JRF!D3883,Checks!N:P,3,0),0)="A","","Inactive account in Use"))</f>
        <v/>
      </c>
      <c r="R3870" t="str">
        <f>IFERROR(IF('Journal Template'!C4282="","",IF(IFERROR(VLOOKUP('Journal Template'!C4282,Checks!N:P,3,0),0)="A","","Inactive account in Use")),"")</f>
        <v/>
      </c>
      <c r="V3870" s="150" t="str">
        <f>IF(JRF!C3883="","",IF(IFERROR(VLOOKUP(JRF!C3883,Checks!S:U,3,0),0)="A","Entry with System fund Dept",""))</f>
        <v/>
      </c>
      <c r="W3870" t="str">
        <f>IFERROR(IF('Journal Template'!D4282="","",IF(IFERROR(VLOOKUP('Journal Template'!D4282,Checks!S:U,3,0),0)="A","Entry with System fund Dept","")),"")</f>
        <v/>
      </c>
      <c r="X3870" t="s">
        <v>16727</v>
      </c>
      <c r="Y3870" t="s">
        <v>386</v>
      </c>
      <c r="Z3870" t="s">
        <v>16728</v>
      </c>
      <c r="AA3870" t="s">
        <v>505</v>
      </c>
      <c r="AB3870" t="s">
        <v>125</v>
      </c>
      <c r="AC3870" s="150" t="str">
        <f>IFERROR(IF(JRF!C3883="","",IF(AND(VLOOKUP(JRF!C3883,X:AA,4,0)=JRF!B3883,VLOOKUP(JRF!C3883,X:Y,2,0)="A"),"","Inactive Dept Combo Error")),"Inactive Dept Combo Error")</f>
        <v/>
      </c>
      <c r="AD3870" t="str">
        <f>IFERROR(IF('Journal Template'!D4282="","",IF(AND(VLOOKUP('Journal Template'!D4282,X:AA,4,0)='Journal Template'!A4282,VLOOKUP('Journal Template'!D4282,X:Y,2,0)="A"),"","Inactive Dept Combo Error")),"")</f>
        <v/>
      </c>
      <c r="AK3870" s="150" t="str">
        <f>IF(JRF!B3883="","",IF(JRF!B3883=IFERROR(VLOOKUP(JRF!B3883,Checks!AI:AI,1,0),0),"Entry in Branch/Satellite BU's",""))</f>
        <v/>
      </c>
      <c r="AL3870" t="str">
        <f>IFERROR(IF('Journal Template'!A4282="","",IF('Journal Template'!A4282=IFERROR(VLOOKUP('Journal Template'!A4282,Checks!AI:AI,1,0),0),"Entry in Branch/Satellite BU's","")),"")</f>
        <v/>
      </c>
      <c r="AO3870" s="171"/>
      <c r="AP3870" s="171"/>
      <c r="AQ3870" s="171"/>
      <c r="AR3870" s="171"/>
      <c r="CI3870" t="str">
        <f>IF(JRF!F3883&gt;0,"",IF(JRF!B3883="","",IF(LEFT(JRF!B3883,1)=IFERROR(VLOOKUP(LEFT(JRF!B3883,1),$CF$2:$CF$5,1,0),0),"Product Code Required",IF(JRF!C3883="","",IF(JRF!C3883=IFERROR(VLOOKUP(JRF!C3883,$CH:$CH,1,0),0),"Product Code Required","NA")))))</f>
        <v/>
      </c>
      <c r="CJ3870" t="str">
        <f>IF(JRF!AV3883&gt;0,"",IF(JRF!Q3883="","",IF(LEFT(JRF!Q3883,1)=IFERROR(VLOOKUP(LEFT(JRF!Q3883,1),$CF$2:$CF$5,1,0),0),"Product Code Required",IF(JRF!V3883="","",IF(JRF!V3883=IFERROR(VLOOKUP(JRF!V3883,$CH:$CH,1,0),0),"Product Code Required","NA")))))</f>
        <v/>
      </c>
      <c r="CK3870" t="str">
        <f>IFERROR(IF(LEN('Journal Template'!F3881)&gt;0,"",IF('Journal Template'!A3881="","",IF(LEFT('Journal Template'!A3881,1)=IFERROR(VLOOKUP(LEFT('Journal Template'!A3881,1),Checks!$CF$2:$CF$5,1,0),0),"Product Code Required",IF('Journal Template'!D3881="","",IF('Journal Template'!D3881=IFERROR(VLOOKUP('Journal Template'!D3881,Checks!$CH:$CH,1,0),0),"Product Code Required","NA"))))),"")</f>
        <v/>
      </c>
    </row>
    <row r="3871" spans="14:89">
      <c r="N3871" t="s">
        <v>16729</v>
      </c>
      <c r="O3871" t="s">
        <v>16730</v>
      </c>
      <c r="P3871" t="s">
        <v>386</v>
      </c>
      <c r="Q3871" s="150" t="str">
        <f>IF(JRF!D3884="","",IF(IFERROR(VLOOKUP(JRF!D3884,Checks!N:P,3,0),0)="A","","Inactive account in Use"))</f>
        <v/>
      </c>
      <c r="R3871" t="str">
        <f>IFERROR(IF('Journal Template'!C4283="","",IF(IFERROR(VLOOKUP('Journal Template'!C4283,Checks!N:P,3,0),0)="A","","Inactive account in Use")),"")</f>
        <v/>
      </c>
      <c r="V3871" s="150" t="str">
        <f>IF(JRF!C3884="","",IF(IFERROR(VLOOKUP(JRF!C3884,Checks!S:U,3,0),0)="A","Entry with System fund Dept",""))</f>
        <v/>
      </c>
      <c r="W3871" t="str">
        <f>IFERROR(IF('Journal Template'!D4283="","",IF(IFERROR(VLOOKUP('Journal Template'!D4283,Checks!S:U,3,0),0)="A","Entry with System fund Dept","")),"")</f>
        <v/>
      </c>
      <c r="X3871" t="s">
        <v>16731</v>
      </c>
      <c r="Y3871" t="s">
        <v>389</v>
      </c>
      <c r="Z3871" t="s">
        <v>16732</v>
      </c>
      <c r="AA3871" t="s">
        <v>505</v>
      </c>
      <c r="AB3871" t="s">
        <v>125</v>
      </c>
      <c r="AC3871" s="150" t="str">
        <f>IFERROR(IF(JRF!C3884="","",IF(AND(VLOOKUP(JRF!C3884,X:AA,4,0)=JRF!B3884,VLOOKUP(JRF!C3884,X:Y,2,0)="A"),"","Inactive Dept Combo Error")),"Inactive Dept Combo Error")</f>
        <v/>
      </c>
      <c r="AD3871" t="str">
        <f>IFERROR(IF('Journal Template'!D4283="","",IF(AND(VLOOKUP('Journal Template'!D4283,X:AA,4,0)='Journal Template'!A4283,VLOOKUP('Journal Template'!D4283,X:Y,2,0)="A"),"","Inactive Dept Combo Error")),"")</f>
        <v/>
      </c>
      <c r="AK3871" s="150" t="str">
        <f>IF(JRF!B3884="","",IF(JRF!B3884=IFERROR(VLOOKUP(JRF!B3884,Checks!AI:AI,1,0),0),"Entry in Branch/Satellite BU's",""))</f>
        <v/>
      </c>
      <c r="AL3871" t="str">
        <f>IFERROR(IF('Journal Template'!A4283="","",IF('Journal Template'!A4283=IFERROR(VLOOKUP('Journal Template'!A4283,Checks!AI:AI,1,0),0),"Entry in Branch/Satellite BU's","")),"")</f>
        <v/>
      </c>
      <c r="AO3871" s="171"/>
      <c r="AP3871" s="171"/>
      <c r="AQ3871" s="171"/>
      <c r="AR3871" s="171"/>
      <c r="CI3871" t="str">
        <f>IF(JRF!F3884&gt;0,"",IF(JRF!B3884="","",IF(LEFT(JRF!B3884,1)=IFERROR(VLOOKUP(LEFT(JRF!B3884,1),$CF$2:$CF$5,1,0),0),"Product Code Required",IF(JRF!C3884="","",IF(JRF!C3884=IFERROR(VLOOKUP(JRF!C3884,$CH:$CH,1,0),0),"Product Code Required","NA")))))</f>
        <v/>
      </c>
      <c r="CJ3871" t="str">
        <f>IF(JRF!AV3884&gt;0,"",IF(JRF!Q3884="","",IF(LEFT(JRF!Q3884,1)=IFERROR(VLOOKUP(LEFT(JRF!Q3884,1),$CF$2:$CF$5,1,0),0),"Product Code Required",IF(JRF!V3884="","",IF(JRF!V3884=IFERROR(VLOOKUP(JRF!V3884,$CH:$CH,1,0),0),"Product Code Required","NA")))))</f>
        <v/>
      </c>
      <c r="CK3871" t="str">
        <f>IFERROR(IF(LEN('Journal Template'!F3882)&gt;0,"",IF('Journal Template'!A3882="","",IF(LEFT('Journal Template'!A3882,1)=IFERROR(VLOOKUP(LEFT('Journal Template'!A3882,1),Checks!$CF$2:$CF$5,1,0),0),"Product Code Required",IF('Journal Template'!D3882="","",IF('Journal Template'!D3882=IFERROR(VLOOKUP('Journal Template'!D3882,Checks!$CH:$CH,1,0),0),"Product Code Required","NA"))))),"")</f>
        <v/>
      </c>
    </row>
    <row r="3872" spans="14:89">
      <c r="N3872" t="s">
        <v>16733</v>
      </c>
      <c r="O3872" t="s">
        <v>16734</v>
      </c>
      <c r="P3872" t="s">
        <v>386</v>
      </c>
      <c r="Q3872" s="150" t="str">
        <f>IF(JRF!D3885="","",IF(IFERROR(VLOOKUP(JRF!D3885,Checks!N:P,3,0),0)="A","","Inactive account in Use"))</f>
        <v/>
      </c>
      <c r="R3872" t="str">
        <f>IFERROR(IF('Journal Template'!C4284="","",IF(IFERROR(VLOOKUP('Journal Template'!C4284,Checks!N:P,3,0),0)="A","","Inactive account in Use")),"")</f>
        <v/>
      </c>
      <c r="V3872" s="150" t="str">
        <f>IF(JRF!C3885="","",IF(IFERROR(VLOOKUP(JRF!C3885,Checks!S:U,3,0),0)="A","Entry with System fund Dept",""))</f>
        <v/>
      </c>
      <c r="W3872" t="str">
        <f>IFERROR(IF('Journal Template'!D4284="","",IF(IFERROR(VLOOKUP('Journal Template'!D4284,Checks!S:U,3,0),0)="A","Entry with System fund Dept","")),"")</f>
        <v/>
      </c>
      <c r="X3872" t="s">
        <v>16735</v>
      </c>
      <c r="Y3872" t="s">
        <v>389</v>
      </c>
      <c r="Z3872" t="s">
        <v>16736</v>
      </c>
      <c r="AA3872" t="s">
        <v>505</v>
      </c>
      <c r="AB3872" t="s">
        <v>125</v>
      </c>
      <c r="AC3872" s="150" t="str">
        <f>IFERROR(IF(JRF!C3885="","",IF(AND(VLOOKUP(JRF!C3885,X:AA,4,0)=JRF!B3885,VLOOKUP(JRF!C3885,X:Y,2,0)="A"),"","Inactive Dept Combo Error")),"Inactive Dept Combo Error")</f>
        <v/>
      </c>
      <c r="AD3872" t="str">
        <f>IFERROR(IF('Journal Template'!D4284="","",IF(AND(VLOOKUP('Journal Template'!D4284,X:AA,4,0)='Journal Template'!A4284,VLOOKUP('Journal Template'!D4284,X:Y,2,0)="A"),"","Inactive Dept Combo Error")),"")</f>
        <v/>
      </c>
      <c r="AK3872" s="150" t="str">
        <f>IF(JRF!B3885="","",IF(JRF!B3885=IFERROR(VLOOKUP(JRF!B3885,Checks!AI:AI,1,0),0),"Entry in Branch/Satellite BU's",""))</f>
        <v/>
      </c>
      <c r="AL3872" t="str">
        <f>IFERROR(IF('Journal Template'!A4284="","",IF('Journal Template'!A4284=IFERROR(VLOOKUP('Journal Template'!A4284,Checks!AI:AI,1,0),0),"Entry in Branch/Satellite BU's","")),"")</f>
        <v/>
      </c>
      <c r="AO3872" s="171"/>
      <c r="AP3872" s="171"/>
      <c r="AQ3872" s="171"/>
      <c r="AR3872" s="171"/>
      <c r="CI3872" t="str">
        <f>IF(JRF!F3885&gt;0,"",IF(JRF!B3885="","",IF(LEFT(JRF!B3885,1)=IFERROR(VLOOKUP(LEFT(JRF!B3885,1),$CF$2:$CF$5,1,0),0),"Product Code Required",IF(JRF!C3885="","",IF(JRF!C3885=IFERROR(VLOOKUP(JRF!C3885,$CH:$CH,1,0),0),"Product Code Required","NA")))))</f>
        <v/>
      </c>
      <c r="CJ3872" t="str">
        <f>IF(JRF!AV3885&gt;0,"",IF(JRF!Q3885="","",IF(LEFT(JRF!Q3885,1)=IFERROR(VLOOKUP(LEFT(JRF!Q3885,1),$CF$2:$CF$5,1,0),0),"Product Code Required",IF(JRF!V3885="","",IF(JRF!V3885=IFERROR(VLOOKUP(JRF!V3885,$CH:$CH,1,0),0),"Product Code Required","NA")))))</f>
        <v/>
      </c>
      <c r="CK3872" t="str">
        <f>IFERROR(IF(LEN('Journal Template'!F3883)&gt;0,"",IF('Journal Template'!A3883="","",IF(LEFT('Journal Template'!A3883,1)=IFERROR(VLOOKUP(LEFT('Journal Template'!A3883,1),Checks!$CF$2:$CF$5,1,0),0),"Product Code Required",IF('Journal Template'!D3883="","",IF('Journal Template'!D3883=IFERROR(VLOOKUP('Journal Template'!D3883,Checks!$CH:$CH,1,0),0),"Product Code Required","NA"))))),"")</f>
        <v/>
      </c>
    </row>
    <row r="3873" spans="14:89">
      <c r="N3873" t="s">
        <v>16737</v>
      </c>
      <c r="O3873" t="s">
        <v>16738</v>
      </c>
      <c r="P3873" t="s">
        <v>386</v>
      </c>
      <c r="Q3873" s="150" t="str">
        <f>IF(JRF!D3886="","",IF(IFERROR(VLOOKUP(JRF!D3886,Checks!N:P,3,0),0)="A","","Inactive account in Use"))</f>
        <v/>
      </c>
      <c r="R3873" t="str">
        <f>IFERROR(IF('Journal Template'!C4285="","",IF(IFERROR(VLOOKUP('Journal Template'!C4285,Checks!N:P,3,0),0)="A","","Inactive account in Use")),"")</f>
        <v/>
      </c>
      <c r="V3873" s="150" t="str">
        <f>IF(JRF!C3886="","",IF(IFERROR(VLOOKUP(JRF!C3886,Checks!S:U,3,0),0)="A","Entry with System fund Dept",""))</f>
        <v/>
      </c>
      <c r="W3873" t="str">
        <f>IFERROR(IF('Journal Template'!D4285="","",IF(IFERROR(VLOOKUP('Journal Template'!D4285,Checks!S:U,3,0),0)="A","Entry with System fund Dept","")),"")</f>
        <v/>
      </c>
      <c r="X3873" t="s">
        <v>16739</v>
      </c>
      <c r="Y3873" t="s">
        <v>386</v>
      </c>
      <c r="Z3873" t="s">
        <v>16740</v>
      </c>
      <c r="AA3873" t="s">
        <v>505</v>
      </c>
      <c r="AB3873" t="s">
        <v>125</v>
      </c>
      <c r="AC3873" s="150" t="str">
        <f>IFERROR(IF(JRF!C3886="","",IF(AND(VLOOKUP(JRF!C3886,X:AA,4,0)=JRF!B3886,VLOOKUP(JRF!C3886,X:Y,2,0)="A"),"","Inactive Dept Combo Error")),"Inactive Dept Combo Error")</f>
        <v/>
      </c>
      <c r="AD3873" t="str">
        <f>IFERROR(IF('Journal Template'!D4285="","",IF(AND(VLOOKUP('Journal Template'!D4285,X:AA,4,0)='Journal Template'!A4285,VLOOKUP('Journal Template'!D4285,X:Y,2,0)="A"),"","Inactive Dept Combo Error")),"")</f>
        <v/>
      </c>
      <c r="AK3873" s="150" t="str">
        <f>IF(JRF!B3886="","",IF(JRF!B3886=IFERROR(VLOOKUP(JRF!B3886,Checks!AI:AI,1,0),0),"Entry in Branch/Satellite BU's",""))</f>
        <v/>
      </c>
      <c r="AL3873" t="str">
        <f>IFERROR(IF('Journal Template'!A4285="","",IF('Journal Template'!A4285=IFERROR(VLOOKUP('Journal Template'!A4285,Checks!AI:AI,1,0),0),"Entry in Branch/Satellite BU's","")),"")</f>
        <v/>
      </c>
      <c r="AO3873" s="171"/>
      <c r="AP3873" s="171"/>
      <c r="AQ3873" s="171"/>
      <c r="AR3873" s="171"/>
      <c r="CI3873" t="str">
        <f>IF(JRF!F3886&gt;0,"",IF(JRF!B3886="","",IF(LEFT(JRF!B3886,1)=IFERROR(VLOOKUP(LEFT(JRF!B3886,1),$CF$2:$CF$5,1,0),0),"Product Code Required",IF(JRF!C3886="","",IF(JRF!C3886=IFERROR(VLOOKUP(JRF!C3886,$CH:$CH,1,0),0),"Product Code Required","NA")))))</f>
        <v/>
      </c>
      <c r="CJ3873" t="str">
        <f>IF(JRF!AV3886&gt;0,"",IF(JRF!Q3886="","",IF(LEFT(JRF!Q3886,1)=IFERROR(VLOOKUP(LEFT(JRF!Q3886,1),$CF$2:$CF$5,1,0),0),"Product Code Required",IF(JRF!V3886="","",IF(JRF!V3886=IFERROR(VLOOKUP(JRF!V3886,$CH:$CH,1,0),0),"Product Code Required","NA")))))</f>
        <v/>
      </c>
      <c r="CK3873" t="str">
        <f>IFERROR(IF(LEN('Journal Template'!F3884)&gt;0,"",IF('Journal Template'!A3884="","",IF(LEFT('Journal Template'!A3884,1)=IFERROR(VLOOKUP(LEFT('Journal Template'!A3884,1),Checks!$CF$2:$CF$5,1,0),0),"Product Code Required",IF('Journal Template'!D3884="","",IF('Journal Template'!D3884=IFERROR(VLOOKUP('Journal Template'!D3884,Checks!$CH:$CH,1,0),0),"Product Code Required","NA"))))),"")</f>
        <v/>
      </c>
    </row>
    <row r="3874" spans="14:89">
      <c r="N3874" t="s">
        <v>16741</v>
      </c>
      <c r="O3874" t="s">
        <v>15486</v>
      </c>
      <c r="P3874" t="s">
        <v>386</v>
      </c>
      <c r="Q3874" s="150" t="str">
        <f>IF(JRF!D3887="","",IF(IFERROR(VLOOKUP(JRF!D3887,Checks!N:P,3,0),0)="A","","Inactive account in Use"))</f>
        <v/>
      </c>
      <c r="R3874" t="str">
        <f>IFERROR(IF('Journal Template'!C4286="","",IF(IFERROR(VLOOKUP('Journal Template'!C4286,Checks!N:P,3,0),0)="A","","Inactive account in Use")),"")</f>
        <v/>
      </c>
      <c r="V3874" s="150" t="str">
        <f>IF(JRF!C3887="","",IF(IFERROR(VLOOKUP(JRF!C3887,Checks!S:U,3,0),0)="A","Entry with System fund Dept",""))</f>
        <v/>
      </c>
      <c r="W3874" t="str">
        <f>IFERROR(IF('Journal Template'!D4286="","",IF(IFERROR(VLOOKUP('Journal Template'!D4286,Checks!S:U,3,0),0)="A","Entry with System fund Dept","")),"")</f>
        <v/>
      </c>
      <c r="X3874" t="s">
        <v>16742</v>
      </c>
      <c r="Y3874" t="s">
        <v>389</v>
      </c>
      <c r="Z3874" t="s">
        <v>16743</v>
      </c>
      <c r="AA3874" t="s">
        <v>505</v>
      </c>
      <c r="AB3874" t="s">
        <v>125</v>
      </c>
      <c r="AC3874" s="150" t="str">
        <f>IFERROR(IF(JRF!C3887="","",IF(AND(VLOOKUP(JRF!C3887,X:AA,4,0)=JRF!B3887,VLOOKUP(JRF!C3887,X:Y,2,0)="A"),"","Inactive Dept Combo Error")),"Inactive Dept Combo Error")</f>
        <v/>
      </c>
      <c r="AD3874" t="str">
        <f>IFERROR(IF('Journal Template'!D4286="","",IF(AND(VLOOKUP('Journal Template'!D4286,X:AA,4,0)='Journal Template'!A4286,VLOOKUP('Journal Template'!D4286,X:Y,2,0)="A"),"","Inactive Dept Combo Error")),"")</f>
        <v/>
      </c>
      <c r="AK3874" s="150" t="str">
        <f>IF(JRF!B3887="","",IF(JRF!B3887=IFERROR(VLOOKUP(JRF!B3887,Checks!AI:AI,1,0),0),"Entry in Branch/Satellite BU's",""))</f>
        <v/>
      </c>
      <c r="AL3874" t="str">
        <f>IFERROR(IF('Journal Template'!A4286="","",IF('Journal Template'!A4286=IFERROR(VLOOKUP('Journal Template'!A4286,Checks!AI:AI,1,0),0),"Entry in Branch/Satellite BU's","")),"")</f>
        <v/>
      </c>
      <c r="AO3874" s="171"/>
      <c r="AP3874" s="171"/>
      <c r="AQ3874" s="171"/>
      <c r="AR3874" s="171"/>
      <c r="CI3874" t="str">
        <f>IF(JRF!F3887&gt;0,"",IF(JRF!B3887="","",IF(LEFT(JRF!B3887,1)=IFERROR(VLOOKUP(LEFT(JRF!B3887,1),$CF$2:$CF$5,1,0),0),"Product Code Required",IF(JRF!C3887="","",IF(JRF!C3887=IFERROR(VLOOKUP(JRF!C3887,$CH:$CH,1,0),0),"Product Code Required","NA")))))</f>
        <v/>
      </c>
      <c r="CJ3874" t="str">
        <f>IF(JRF!AV3887&gt;0,"",IF(JRF!Q3887="","",IF(LEFT(JRF!Q3887,1)=IFERROR(VLOOKUP(LEFT(JRF!Q3887,1),$CF$2:$CF$5,1,0),0),"Product Code Required",IF(JRF!V3887="","",IF(JRF!V3887=IFERROR(VLOOKUP(JRF!V3887,$CH:$CH,1,0),0),"Product Code Required","NA")))))</f>
        <v/>
      </c>
      <c r="CK3874" t="str">
        <f>IFERROR(IF(LEN('Journal Template'!F3885)&gt;0,"",IF('Journal Template'!A3885="","",IF(LEFT('Journal Template'!A3885,1)=IFERROR(VLOOKUP(LEFT('Journal Template'!A3885,1),Checks!$CF$2:$CF$5,1,0),0),"Product Code Required",IF('Journal Template'!D3885="","",IF('Journal Template'!D3885=IFERROR(VLOOKUP('Journal Template'!D3885,Checks!$CH:$CH,1,0),0),"Product Code Required","NA"))))),"")</f>
        <v/>
      </c>
    </row>
    <row r="3875" spans="14:89">
      <c r="N3875" t="s">
        <v>16744</v>
      </c>
      <c r="O3875" t="s">
        <v>16745</v>
      </c>
      <c r="P3875" t="s">
        <v>386</v>
      </c>
      <c r="Q3875" s="150" t="str">
        <f>IF(JRF!D3888="","",IF(IFERROR(VLOOKUP(JRF!D3888,Checks!N:P,3,0),0)="A","","Inactive account in Use"))</f>
        <v/>
      </c>
      <c r="R3875" t="str">
        <f>IFERROR(IF('Journal Template'!C4287="","",IF(IFERROR(VLOOKUP('Journal Template'!C4287,Checks!N:P,3,0),0)="A","","Inactive account in Use")),"")</f>
        <v/>
      </c>
      <c r="V3875" s="150" t="str">
        <f>IF(JRF!C3888="","",IF(IFERROR(VLOOKUP(JRF!C3888,Checks!S:U,3,0),0)="A","Entry with System fund Dept",""))</f>
        <v/>
      </c>
      <c r="W3875" t="str">
        <f>IFERROR(IF('Journal Template'!D4287="","",IF(IFERROR(VLOOKUP('Journal Template'!D4287,Checks!S:U,3,0),0)="A","Entry with System fund Dept","")),"")</f>
        <v/>
      </c>
      <c r="X3875" t="s">
        <v>16746</v>
      </c>
      <c r="Y3875" t="s">
        <v>389</v>
      </c>
      <c r="Z3875" t="s">
        <v>16747</v>
      </c>
      <c r="AA3875" t="s">
        <v>505</v>
      </c>
      <c r="AB3875" t="s">
        <v>125</v>
      </c>
      <c r="AC3875" s="150" t="str">
        <f>IFERROR(IF(JRF!C3888="","",IF(AND(VLOOKUP(JRF!C3888,X:AA,4,0)=JRF!B3888,VLOOKUP(JRF!C3888,X:Y,2,0)="A"),"","Inactive Dept Combo Error")),"Inactive Dept Combo Error")</f>
        <v/>
      </c>
      <c r="AD3875" t="str">
        <f>IFERROR(IF('Journal Template'!D4287="","",IF(AND(VLOOKUP('Journal Template'!D4287,X:AA,4,0)='Journal Template'!A4287,VLOOKUP('Journal Template'!D4287,X:Y,2,0)="A"),"","Inactive Dept Combo Error")),"")</f>
        <v/>
      </c>
      <c r="AK3875" s="150" t="str">
        <f>IF(JRF!B3888="","",IF(JRF!B3888=IFERROR(VLOOKUP(JRF!B3888,Checks!AI:AI,1,0),0),"Entry in Branch/Satellite BU's",""))</f>
        <v/>
      </c>
      <c r="AL3875" t="str">
        <f>IFERROR(IF('Journal Template'!A4287="","",IF('Journal Template'!A4287=IFERROR(VLOOKUP('Journal Template'!A4287,Checks!AI:AI,1,0),0),"Entry in Branch/Satellite BU's","")),"")</f>
        <v/>
      </c>
      <c r="AO3875" s="171"/>
      <c r="AP3875" s="171"/>
      <c r="AQ3875" s="171"/>
      <c r="AR3875" s="171"/>
      <c r="CI3875" t="str">
        <f>IF(JRF!F3888&gt;0,"",IF(JRF!B3888="","",IF(LEFT(JRF!B3888,1)=IFERROR(VLOOKUP(LEFT(JRF!B3888,1),$CF$2:$CF$5,1,0),0),"Product Code Required",IF(JRF!C3888="","",IF(JRF!C3888=IFERROR(VLOOKUP(JRF!C3888,$CH:$CH,1,0),0),"Product Code Required","NA")))))</f>
        <v/>
      </c>
      <c r="CJ3875" t="str">
        <f>IF(JRF!AV3888&gt;0,"",IF(JRF!Q3888="","",IF(LEFT(JRF!Q3888,1)=IFERROR(VLOOKUP(LEFT(JRF!Q3888,1),$CF$2:$CF$5,1,0),0),"Product Code Required",IF(JRF!V3888="","",IF(JRF!V3888=IFERROR(VLOOKUP(JRF!V3888,$CH:$CH,1,0),0),"Product Code Required","NA")))))</f>
        <v/>
      </c>
      <c r="CK3875" t="str">
        <f>IFERROR(IF(LEN('Journal Template'!F3886)&gt;0,"",IF('Journal Template'!A3886="","",IF(LEFT('Journal Template'!A3886,1)=IFERROR(VLOOKUP(LEFT('Journal Template'!A3886,1),Checks!$CF$2:$CF$5,1,0),0),"Product Code Required",IF('Journal Template'!D3886="","",IF('Journal Template'!D3886=IFERROR(VLOOKUP('Journal Template'!D3886,Checks!$CH:$CH,1,0),0),"Product Code Required","NA"))))),"")</f>
        <v/>
      </c>
    </row>
    <row r="3876" spans="14:89">
      <c r="N3876" t="s">
        <v>16748</v>
      </c>
      <c r="O3876" t="s">
        <v>16749</v>
      </c>
      <c r="P3876" t="s">
        <v>386</v>
      </c>
      <c r="Q3876" s="150" t="str">
        <f>IF(JRF!D3889="","",IF(IFERROR(VLOOKUP(JRF!D3889,Checks!N:P,3,0),0)="A","","Inactive account in Use"))</f>
        <v/>
      </c>
      <c r="R3876" t="str">
        <f>IFERROR(IF('Journal Template'!C4288="","",IF(IFERROR(VLOOKUP('Journal Template'!C4288,Checks!N:P,3,0),0)="A","","Inactive account in Use")),"")</f>
        <v/>
      </c>
      <c r="V3876" s="150" t="str">
        <f>IF(JRF!C3889="","",IF(IFERROR(VLOOKUP(JRF!C3889,Checks!S:U,3,0),0)="A","Entry with System fund Dept",""))</f>
        <v/>
      </c>
      <c r="W3876" t="str">
        <f>IFERROR(IF('Journal Template'!D4288="","",IF(IFERROR(VLOOKUP('Journal Template'!D4288,Checks!S:U,3,0),0)="A","Entry with System fund Dept","")),"")</f>
        <v/>
      </c>
      <c r="X3876" t="s">
        <v>16750</v>
      </c>
      <c r="Y3876" t="s">
        <v>389</v>
      </c>
      <c r="Z3876" t="s">
        <v>16751</v>
      </c>
      <c r="AA3876" t="s">
        <v>505</v>
      </c>
      <c r="AB3876" t="s">
        <v>125</v>
      </c>
      <c r="AC3876" s="150" t="str">
        <f>IFERROR(IF(JRF!C3889="","",IF(AND(VLOOKUP(JRF!C3889,X:AA,4,0)=JRF!B3889,VLOOKUP(JRF!C3889,X:Y,2,0)="A"),"","Inactive Dept Combo Error")),"Inactive Dept Combo Error")</f>
        <v/>
      </c>
      <c r="AD3876" t="str">
        <f>IFERROR(IF('Journal Template'!D4288="","",IF(AND(VLOOKUP('Journal Template'!D4288,X:AA,4,0)='Journal Template'!A4288,VLOOKUP('Journal Template'!D4288,X:Y,2,0)="A"),"","Inactive Dept Combo Error")),"")</f>
        <v/>
      </c>
      <c r="AK3876" s="150" t="str">
        <f>IF(JRF!B3889="","",IF(JRF!B3889=IFERROR(VLOOKUP(JRF!B3889,Checks!AI:AI,1,0),0),"Entry in Branch/Satellite BU's",""))</f>
        <v/>
      </c>
      <c r="AL3876" t="str">
        <f>IFERROR(IF('Journal Template'!A4288="","",IF('Journal Template'!A4288=IFERROR(VLOOKUP('Journal Template'!A4288,Checks!AI:AI,1,0),0),"Entry in Branch/Satellite BU's","")),"")</f>
        <v/>
      </c>
      <c r="AO3876" s="171"/>
      <c r="AP3876" s="171"/>
      <c r="AQ3876" s="171"/>
      <c r="AR3876" s="171"/>
      <c r="CI3876" t="str">
        <f>IF(JRF!F3889&gt;0,"",IF(JRF!B3889="","",IF(LEFT(JRF!B3889,1)=IFERROR(VLOOKUP(LEFT(JRF!B3889,1),$CF$2:$CF$5,1,0),0),"Product Code Required",IF(JRF!C3889="","",IF(JRF!C3889=IFERROR(VLOOKUP(JRF!C3889,$CH:$CH,1,0),0),"Product Code Required","NA")))))</f>
        <v/>
      </c>
      <c r="CJ3876" t="str">
        <f>IF(JRF!AV3889&gt;0,"",IF(JRF!Q3889="","",IF(LEFT(JRF!Q3889,1)=IFERROR(VLOOKUP(LEFT(JRF!Q3889,1),$CF$2:$CF$5,1,0),0),"Product Code Required",IF(JRF!V3889="","",IF(JRF!V3889=IFERROR(VLOOKUP(JRF!V3889,$CH:$CH,1,0),0),"Product Code Required","NA")))))</f>
        <v/>
      </c>
      <c r="CK3876" t="str">
        <f>IFERROR(IF(LEN('Journal Template'!F3887)&gt;0,"",IF('Journal Template'!A3887="","",IF(LEFT('Journal Template'!A3887,1)=IFERROR(VLOOKUP(LEFT('Journal Template'!A3887,1),Checks!$CF$2:$CF$5,1,0),0),"Product Code Required",IF('Journal Template'!D3887="","",IF('Journal Template'!D3887=IFERROR(VLOOKUP('Journal Template'!D3887,Checks!$CH:$CH,1,0),0),"Product Code Required","NA"))))),"")</f>
        <v/>
      </c>
    </row>
    <row r="3877" spans="14:89">
      <c r="N3877" t="s">
        <v>16752</v>
      </c>
      <c r="O3877" t="s">
        <v>16753</v>
      </c>
      <c r="P3877" t="s">
        <v>386</v>
      </c>
      <c r="Q3877" s="150" t="str">
        <f>IF(JRF!D3890="","",IF(IFERROR(VLOOKUP(JRF!D3890,Checks!N:P,3,0),0)="A","","Inactive account in Use"))</f>
        <v/>
      </c>
      <c r="R3877" t="str">
        <f>IFERROR(IF('Journal Template'!C4289="","",IF(IFERROR(VLOOKUP('Journal Template'!C4289,Checks!N:P,3,0),0)="A","","Inactive account in Use")),"")</f>
        <v/>
      </c>
      <c r="V3877" s="150" t="str">
        <f>IF(JRF!C3890="","",IF(IFERROR(VLOOKUP(JRF!C3890,Checks!S:U,3,0),0)="A","Entry with System fund Dept",""))</f>
        <v/>
      </c>
      <c r="W3877" t="str">
        <f>IFERROR(IF('Journal Template'!D4289="","",IF(IFERROR(VLOOKUP('Journal Template'!D4289,Checks!S:U,3,0),0)="A","Entry with System fund Dept","")),"")</f>
        <v/>
      </c>
      <c r="X3877" t="s">
        <v>16754</v>
      </c>
      <c r="Y3877" t="s">
        <v>389</v>
      </c>
      <c r="Z3877" t="s">
        <v>16755</v>
      </c>
      <c r="AA3877" t="s">
        <v>505</v>
      </c>
      <c r="AB3877" t="s">
        <v>125</v>
      </c>
      <c r="AC3877" s="150" t="str">
        <f>IFERROR(IF(JRF!C3890="","",IF(AND(VLOOKUP(JRF!C3890,X:AA,4,0)=JRF!B3890,VLOOKUP(JRF!C3890,X:Y,2,0)="A"),"","Inactive Dept Combo Error")),"Inactive Dept Combo Error")</f>
        <v/>
      </c>
      <c r="AD3877" t="str">
        <f>IFERROR(IF('Journal Template'!D4289="","",IF(AND(VLOOKUP('Journal Template'!D4289,X:AA,4,0)='Journal Template'!A4289,VLOOKUP('Journal Template'!D4289,X:Y,2,0)="A"),"","Inactive Dept Combo Error")),"")</f>
        <v/>
      </c>
      <c r="AK3877" s="150" t="str">
        <f>IF(JRF!B3890="","",IF(JRF!B3890=IFERROR(VLOOKUP(JRF!B3890,Checks!AI:AI,1,0),0),"Entry in Branch/Satellite BU's",""))</f>
        <v/>
      </c>
      <c r="AL3877" t="str">
        <f>IFERROR(IF('Journal Template'!A4289="","",IF('Journal Template'!A4289=IFERROR(VLOOKUP('Journal Template'!A4289,Checks!AI:AI,1,0),0),"Entry in Branch/Satellite BU's","")),"")</f>
        <v/>
      </c>
      <c r="AO3877" s="171"/>
      <c r="AP3877" s="171"/>
      <c r="AQ3877" s="171"/>
      <c r="AR3877" s="171"/>
      <c r="CI3877" t="str">
        <f>IF(JRF!F3890&gt;0,"",IF(JRF!B3890="","",IF(LEFT(JRF!B3890,1)=IFERROR(VLOOKUP(LEFT(JRF!B3890,1),$CF$2:$CF$5,1,0),0),"Product Code Required",IF(JRF!C3890="","",IF(JRF!C3890=IFERROR(VLOOKUP(JRF!C3890,$CH:$CH,1,0),0),"Product Code Required","NA")))))</f>
        <v/>
      </c>
      <c r="CJ3877" t="str">
        <f>IF(JRF!AV3890&gt;0,"",IF(JRF!Q3890="","",IF(LEFT(JRF!Q3890,1)=IFERROR(VLOOKUP(LEFT(JRF!Q3890,1),$CF$2:$CF$5,1,0),0),"Product Code Required",IF(JRF!V3890="","",IF(JRF!V3890=IFERROR(VLOOKUP(JRF!V3890,$CH:$CH,1,0),0),"Product Code Required","NA")))))</f>
        <v/>
      </c>
      <c r="CK3877" t="str">
        <f>IFERROR(IF(LEN('Journal Template'!F3888)&gt;0,"",IF('Journal Template'!A3888="","",IF(LEFT('Journal Template'!A3888,1)=IFERROR(VLOOKUP(LEFT('Journal Template'!A3888,1),Checks!$CF$2:$CF$5,1,0),0),"Product Code Required",IF('Journal Template'!D3888="","",IF('Journal Template'!D3888=IFERROR(VLOOKUP('Journal Template'!D3888,Checks!$CH:$CH,1,0),0),"Product Code Required","NA"))))),"")</f>
        <v/>
      </c>
    </row>
    <row r="3878" spans="14:89">
      <c r="N3878" t="s">
        <v>16756</v>
      </c>
      <c r="O3878" t="s">
        <v>16757</v>
      </c>
      <c r="P3878" t="s">
        <v>386</v>
      </c>
      <c r="Q3878" s="150" t="str">
        <f>IF(JRF!D3891="","",IF(IFERROR(VLOOKUP(JRF!D3891,Checks!N:P,3,0),0)="A","","Inactive account in Use"))</f>
        <v/>
      </c>
      <c r="R3878" t="str">
        <f>IFERROR(IF('Journal Template'!C4290="","",IF(IFERROR(VLOOKUP('Journal Template'!C4290,Checks!N:P,3,0),0)="A","","Inactive account in Use")),"")</f>
        <v/>
      </c>
      <c r="V3878" s="150" t="str">
        <f>IF(JRF!C3891="","",IF(IFERROR(VLOOKUP(JRF!C3891,Checks!S:U,3,0),0)="A","Entry with System fund Dept",""))</f>
        <v/>
      </c>
      <c r="W3878" t="str">
        <f>IFERROR(IF('Journal Template'!D4290="","",IF(IFERROR(VLOOKUP('Journal Template'!D4290,Checks!S:U,3,0),0)="A","Entry with System fund Dept","")),"")</f>
        <v/>
      </c>
      <c r="X3878" t="s">
        <v>16758</v>
      </c>
      <c r="Y3878" t="s">
        <v>389</v>
      </c>
      <c r="Z3878" t="s">
        <v>16759</v>
      </c>
      <c r="AA3878" t="s">
        <v>505</v>
      </c>
      <c r="AB3878" t="s">
        <v>125</v>
      </c>
      <c r="AC3878" s="150" t="str">
        <f>IFERROR(IF(JRF!C3891="","",IF(AND(VLOOKUP(JRF!C3891,X:AA,4,0)=JRF!B3891,VLOOKUP(JRF!C3891,X:Y,2,0)="A"),"","Inactive Dept Combo Error")),"Inactive Dept Combo Error")</f>
        <v/>
      </c>
      <c r="AD3878" t="str">
        <f>IFERROR(IF('Journal Template'!D4290="","",IF(AND(VLOOKUP('Journal Template'!D4290,X:AA,4,0)='Journal Template'!A4290,VLOOKUP('Journal Template'!D4290,X:Y,2,0)="A"),"","Inactive Dept Combo Error")),"")</f>
        <v/>
      </c>
      <c r="AK3878" s="150" t="str">
        <f>IF(JRF!B3891="","",IF(JRF!B3891=IFERROR(VLOOKUP(JRF!B3891,Checks!AI:AI,1,0),0),"Entry in Branch/Satellite BU's",""))</f>
        <v/>
      </c>
      <c r="AL3878" t="str">
        <f>IFERROR(IF('Journal Template'!A4290="","",IF('Journal Template'!A4290=IFERROR(VLOOKUP('Journal Template'!A4290,Checks!AI:AI,1,0),0),"Entry in Branch/Satellite BU's","")),"")</f>
        <v/>
      </c>
      <c r="AO3878" s="171"/>
      <c r="AP3878" s="171"/>
      <c r="AQ3878" s="171"/>
      <c r="AR3878" s="171"/>
      <c r="CI3878" t="str">
        <f>IF(JRF!F3891&gt;0,"",IF(JRF!B3891="","",IF(LEFT(JRF!B3891,1)=IFERROR(VLOOKUP(LEFT(JRF!B3891,1),$CF$2:$CF$5,1,0),0),"Product Code Required",IF(JRF!C3891="","",IF(JRF!C3891=IFERROR(VLOOKUP(JRF!C3891,$CH:$CH,1,0),0),"Product Code Required","NA")))))</f>
        <v/>
      </c>
      <c r="CJ3878" t="str">
        <f>IF(JRF!AV3891&gt;0,"",IF(JRF!Q3891="","",IF(LEFT(JRF!Q3891,1)=IFERROR(VLOOKUP(LEFT(JRF!Q3891,1),$CF$2:$CF$5,1,0),0),"Product Code Required",IF(JRF!V3891="","",IF(JRF!V3891=IFERROR(VLOOKUP(JRF!V3891,$CH:$CH,1,0),0),"Product Code Required","NA")))))</f>
        <v/>
      </c>
      <c r="CK3878" t="str">
        <f>IFERROR(IF(LEN('Journal Template'!F3889)&gt;0,"",IF('Journal Template'!A3889="","",IF(LEFT('Journal Template'!A3889,1)=IFERROR(VLOOKUP(LEFT('Journal Template'!A3889,1),Checks!$CF$2:$CF$5,1,0),0),"Product Code Required",IF('Journal Template'!D3889="","",IF('Journal Template'!D3889=IFERROR(VLOOKUP('Journal Template'!D3889,Checks!$CH:$CH,1,0),0),"Product Code Required","NA"))))),"")</f>
        <v/>
      </c>
    </row>
    <row r="3879" spans="14:89">
      <c r="N3879" t="s">
        <v>16760</v>
      </c>
      <c r="O3879" t="s">
        <v>16761</v>
      </c>
      <c r="P3879" t="s">
        <v>386</v>
      </c>
      <c r="Q3879" s="150" t="str">
        <f>IF(JRF!D3892="","",IF(IFERROR(VLOOKUP(JRF!D3892,Checks!N:P,3,0),0)="A","","Inactive account in Use"))</f>
        <v/>
      </c>
      <c r="R3879" t="str">
        <f>IFERROR(IF('Journal Template'!C4291="","",IF(IFERROR(VLOOKUP('Journal Template'!C4291,Checks!N:P,3,0),0)="A","","Inactive account in Use")),"")</f>
        <v/>
      </c>
      <c r="V3879" s="150" t="str">
        <f>IF(JRF!C3892="","",IF(IFERROR(VLOOKUP(JRF!C3892,Checks!S:U,3,0),0)="A","Entry with System fund Dept",""))</f>
        <v/>
      </c>
      <c r="W3879" t="str">
        <f>IFERROR(IF('Journal Template'!D4291="","",IF(IFERROR(VLOOKUP('Journal Template'!D4291,Checks!S:U,3,0),0)="A","Entry with System fund Dept","")),"")</f>
        <v/>
      </c>
      <c r="X3879" t="s">
        <v>16762</v>
      </c>
      <c r="Y3879" t="s">
        <v>389</v>
      </c>
      <c r="Z3879" t="s">
        <v>16763</v>
      </c>
      <c r="AA3879" t="s">
        <v>505</v>
      </c>
      <c r="AB3879" t="s">
        <v>125</v>
      </c>
      <c r="AC3879" s="150" t="str">
        <f>IFERROR(IF(JRF!C3892="","",IF(AND(VLOOKUP(JRF!C3892,X:AA,4,0)=JRF!B3892,VLOOKUP(JRF!C3892,X:Y,2,0)="A"),"","Inactive Dept Combo Error")),"Inactive Dept Combo Error")</f>
        <v/>
      </c>
      <c r="AD3879" t="str">
        <f>IFERROR(IF('Journal Template'!D4291="","",IF(AND(VLOOKUP('Journal Template'!D4291,X:AA,4,0)='Journal Template'!A4291,VLOOKUP('Journal Template'!D4291,X:Y,2,0)="A"),"","Inactive Dept Combo Error")),"")</f>
        <v/>
      </c>
      <c r="AK3879" s="150" t="str">
        <f>IF(JRF!B3892="","",IF(JRF!B3892=IFERROR(VLOOKUP(JRF!B3892,Checks!AI:AI,1,0),0),"Entry in Branch/Satellite BU's",""))</f>
        <v/>
      </c>
      <c r="AL3879" t="str">
        <f>IFERROR(IF('Journal Template'!A4291="","",IF('Journal Template'!A4291=IFERROR(VLOOKUP('Journal Template'!A4291,Checks!AI:AI,1,0),0),"Entry in Branch/Satellite BU's","")),"")</f>
        <v/>
      </c>
      <c r="AO3879" s="171"/>
      <c r="AP3879" s="171"/>
      <c r="AQ3879" s="171"/>
      <c r="AR3879" s="171"/>
      <c r="CI3879" t="str">
        <f>IF(JRF!F3892&gt;0,"",IF(JRF!B3892="","",IF(LEFT(JRF!B3892,1)=IFERROR(VLOOKUP(LEFT(JRF!B3892,1),$CF$2:$CF$5,1,0),0),"Product Code Required",IF(JRF!C3892="","",IF(JRF!C3892=IFERROR(VLOOKUP(JRF!C3892,$CH:$CH,1,0),0),"Product Code Required","NA")))))</f>
        <v/>
      </c>
      <c r="CJ3879" t="str">
        <f>IF(JRF!AV3892&gt;0,"",IF(JRF!Q3892="","",IF(LEFT(JRF!Q3892,1)=IFERROR(VLOOKUP(LEFT(JRF!Q3892,1),$CF$2:$CF$5,1,0),0),"Product Code Required",IF(JRF!V3892="","",IF(JRF!V3892=IFERROR(VLOOKUP(JRF!V3892,$CH:$CH,1,0),0),"Product Code Required","NA")))))</f>
        <v/>
      </c>
      <c r="CK3879" t="str">
        <f>IFERROR(IF(LEN('Journal Template'!F3890)&gt;0,"",IF('Journal Template'!A3890="","",IF(LEFT('Journal Template'!A3890,1)=IFERROR(VLOOKUP(LEFT('Journal Template'!A3890,1),Checks!$CF$2:$CF$5,1,0),0),"Product Code Required",IF('Journal Template'!D3890="","",IF('Journal Template'!D3890=IFERROR(VLOOKUP('Journal Template'!D3890,Checks!$CH:$CH,1,0),0),"Product Code Required","NA"))))),"")</f>
        <v/>
      </c>
    </row>
    <row r="3880" spans="14:89">
      <c r="N3880" t="s">
        <v>16764</v>
      </c>
      <c r="O3880" t="s">
        <v>16765</v>
      </c>
      <c r="P3880" t="s">
        <v>386</v>
      </c>
      <c r="Q3880" s="150" t="str">
        <f>IF(JRF!D3893="","",IF(IFERROR(VLOOKUP(JRF!D3893,Checks!N:P,3,0),0)="A","","Inactive account in Use"))</f>
        <v/>
      </c>
      <c r="R3880" t="str">
        <f>IFERROR(IF('Journal Template'!C4292="","",IF(IFERROR(VLOOKUP('Journal Template'!C4292,Checks!N:P,3,0),0)="A","","Inactive account in Use")),"")</f>
        <v/>
      </c>
      <c r="V3880" s="150" t="str">
        <f>IF(JRF!C3893="","",IF(IFERROR(VLOOKUP(JRF!C3893,Checks!S:U,3,0),0)="A","Entry with System fund Dept",""))</f>
        <v/>
      </c>
      <c r="W3880" t="str">
        <f>IFERROR(IF('Journal Template'!D4292="","",IF(IFERROR(VLOOKUP('Journal Template'!D4292,Checks!S:U,3,0),0)="A","Entry with System fund Dept","")),"")</f>
        <v/>
      </c>
      <c r="X3880" t="s">
        <v>16766</v>
      </c>
      <c r="Y3880" t="s">
        <v>389</v>
      </c>
      <c r="Z3880" t="s">
        <v>16767</v>
      </c>
      <c r="AA3880" t="s">
        <v>505</v>
      </c>
      <c r="AB3880" t="s">
        <v>125</v>
      </c>
      <c r="AC3880" s="150" t="str">
        <f>IFERROR(IF(JRF!C3893="","",IF(AND(VLOOKUP(JRF!C3893,X:AA,4,0)=JRF!B3893,VLOOKUP(JRF!C3893,X:Y,2,0)="A"),"","Inactive Dept Combo Error")),"Inactive Dept Combo Error")</f>
        <v/>
      </c>
      <c r="AD3880" t="str">
        <f>IFERROR(IF('Journal Template'!D4292="","",IF(AND(VLOOKUP('Journal Template'!D4292,X:AA,4,0)='Journal Template'!A4292,VLOOKUP('Journal Template'!D4292,X:Y,2,0)="A"),"","Inactive Dept Combo Error")),"")</f>
        <v/>
      </c>
      <c r="AK3880" s="150" t="str">
        <f>IF(JRF!B3893="","",IF(JRF!B3893=IFERROR(VLOOKUP(JRF!B3893,Checks!AI:AI,1,0),0),"Entry in Branch/Satellite BU's",""))</f>
        <v/>
      </c>
      <c r="AL3880" t="str">
        <f>IFERROR(IF('Journal Template'!A4292="","",IF('Journal Template'!A4292=IFERROR(VLOOKUP('Journal Template'!A4292,Checks!AI:AI,1,0),0),"Entry in Branch/Satellite BU's","")),"")</f>
        <v/>
      </c>
      <c r="AO3880" s="171"/>
      <c r="AP3880" s="171"/>
      <c r="AQ3880" s="171"/>
      <c r="AR3880" s="171"/>
      <c r="CI3880" t="str">
        <f>IF(JRF!F3893&gt;0,"",IF(JRF!B3893="","",IF(LEFT(JRF!B3893,1)=IFERROR(VLOOKUP(LEFT(JRF!B3893,1),$CF$2:$CF$5,1,0),0),"Product Code Required",IF(JRF!C3893="","",IF(JRF!C3893=IFERROR(VLOOKUP(JRF!C3893,$CH:$CH,1,0),0),"Product Code Required","NA")))))</f>
        <v/>
      </c>
      <c r="CJ3880" t="str">
        <f>IF(JRF!AV3893&gt;0,"",IF(JRF!Q3893="","",IF(LEFT(JRF!Q3893,1)=IFERROR(VLOOKUP(LEFT(JRF!Q3893,1),$CF$2:$CF$5,1,0),0),"Product Code Required",IF(JRF!V3893="","",IF(JRF!V3893=IFERROR(VLOOKUP(JRF!V3893,$CH:$CH,1,0),0),"Product Code Required","NA")))))</f>
        <v/>
      </c>
      <c r="CK3880" t="str">
        <f>IFERROR(IF(LEN('Journal Template'!F3891)&gt;0,"",IF('Journal Template'!A3891="","",IF(LEFT('Journal Template'!A3891,1)=IFERROR(VLOOKUP(LEFT('Journal Template'!A3891,1),Checks!$CF$2:$CF$5,1,0),0),"Product Code Required",IF('Journal Template'!D3891="","",IF('Journal Template'!D3891=IFERROR(VLOOKUP('Journal Template'!D3891,Checks!$CH:$CH,1,0),0),"Product Code Required","NA"))))),"")</f>
        <v/>
      </c>
    </row>
    <row r="3881" spans="14:89">
      <c r="N3881" t="s">
        <v>16768</v>
      </c>
      <c r="O3881" t="s">
        <v>16769</v>
      </c>
      <c r="P3881" t="s">
        <v>386</v>
      </c>
      <c r="Q3881" s="150" t="str">
        <f>IF(JRF!D3894="","",IF(IFERROR(VLOOKUP(JRF!D3894,Checks!N:P,3,0),0)="A","","Inactive account in Use"))</f>
        <v/>
      </c>
      <c r="R3881" t="str">
        <f>IFERROR(IF('Journal Template'!C4293="","",IF(IFERROR(VLOOKUP('Journal Template'!C4293,Checks!N:P,3,0),0)="A","","Inactive account in Use")),"")</f>
        <v/>
      </c>
      <c r="V3881" s="150" t="str">
        <f>IF(JRF!C3894="","",IF(IFERROR(VLOOKUP(JRF!C3894,Checks!S:U,3,0),0)="A","Entry with System fund Dept",""))</f>
        <v/>
      </c>
      <c r="W3881" t="str">
        <f>IFERROR(IF('Journal Template'!D4293="","",IF(IFERROR(VLOOKUP('Journal Template'!D4293,Checks!S:U,3,0),0)="A","Entry with System fund Dept","")),"")</f>
        <v/>
      </c>
      <c r="X3881" t="s">
        <v>16770</v>
      </c>
      <c r="Y3881" t="s">
        <v>389</v>
      </c>
      <c r="Z3881" t="s">
        <v>16771</v>
      </c>
      <c r="AA3881" t="s">
        <v>505</v>
      </c>
      <c r="AB3881" t="s">
        <v>125</v>
      </c>
      <c r="AC3881" s="150" t="str">
        <f>IFERROR(IF(JRF!C3894="","",IF(AND(VLOOKUP(JRF!C3894,X:AA,4,0)=JRF!B3894,VLOOKUP(JRF!C3894,X:Y,2,0)="A"),"","Inactive Dept Combo Error")),"Inactive Dept Combo Error")</f>
        <v/>
      </c>
      <c r="AD3881" t="str">
        <f>IFERROR(IF('Journal Template'!D4293="","",IF(AND(VLOOKUP('Journal Template'!D4293,X:AA,4,0)='Journal Template'!A4293,VLOOKUP('Journal Template'!D4293,X:Y,2,0)="A"),"","Inactive Dept Combo Error")),"")</f>
        <v/>
      </c>
      <c r="AK3881" s="150" t="str">
        <f>IF(JRF!B3894="","",IF(JRF!B3894=IFERROR(VLOOKUP(JRF!B3894,Checks!AI:AI,1,0),0),"Entry in Branch/Satellite BU's",""))</f>
        <v/>
      </c>
      <c r="AL3881" t="str">
        <f>IFERROR(IF('Journal Template'!A4293="","",IF('Journal Template'!A4293=IFERROR(VLOOKUP('Journal Template'!A4293,Checks!AI:AI,1,0),0),"Entry in Branch/Satellite BU's","")),"")</f>
        <v/>
      </c>
      <c r="AO3881" s="171"/>
      <c r="AP3881" s="171"/>
      <c r="AQ3881" s="171"/>
      <c r="AR3881" s="171"/>
      <c r="CI3881" t="str">
        <f>IF(JRF!F3894&gt;0,"",IF(JRF!B3894="","",IF(LEFT(JRF!B3894,1)=IFERROR(VLOOKUP(LEFT(JRF!B3894,1),$CF$2:$CF$5,1,0),0),"Product Code Required",IF(JRF!C3894="","",IF(JRF!C3894=IFERROR(VLOOKUP(JRF!C3894,$CH:$CH,1,0),0),"Product Code Required","NA")))))</f>
        <v/>
      </c>
      <c r="CJ3881" t="str">
        <f>IF(JRF!AV3894&gt;0,"",IF(JRF!Q3894="","",IF(LEFT(JRF!Q3894,1)=IFERROR(VLOOKUP(LEFT(JRF!Q3894,1),$CF$2:$CF$5,1,0),0),"Product Code Required",IF(JRF!V3894="","",IF(JRF!V3894=IFERROR(VLOOKUP(JRF!V3894,$CH:$CH,1,0),0),"Product Code Required","NA")))))</f>
        <v/>
      </c>
      <c r="CK3881" t="str">
        <f>IFERROR(IF(LEN('Journal Template'!F3892)&gt;0,"",IF('Journal Template'!A3892="","",IF(LEFT('Journal Template'!A3892,1)=IFERROR(VLOOKUP(LEFT('Journal Template'!A3892,1),Checks!$CF$2:$CF$5,1,0),0),"Product Code Required",IF('Journal Template'!D3892="","",IF('Journal Template'!D3892=IFERROR(VLOOKUP('Journal Template'!D3892,Checks!$CH:$CH,1,0),0),"Product Code Required","NA"))))),"")</f>
        <v/>
      </c>
    </row>
    <row r="3882" spans="14:89">
      <c r="N3882" t="s">
        <v>16772</v>
      </c>
      <c r="O3882" t="s">
        <v>16773</v>
      </c>
      <c r="P3882" t="s">
        <v>386</v>
      </c>
      <c r="Q3882" s="150" t="str">
        <f>IF(JRF!D3895="","",IF(IFERROR(VLOOKUP(JRF!D3895,Checks!N:P,3,0),0)="A","","Inactive account in Use"))</f>
        <v/>
      </c>
      <c r="R3882" t="str">
        <f>IFERROR(IF('Journal Template'!C4294="","",IF(IFERROR(VLOOKUP('Journal Template'!C4294,Checks!N:P,3,0),0)="A","","Inactive account in Use")),"")</f>
        <v/>
      </c>
      <c r="V3882" s="150" t="str">
        <f>IF(JRF!C3895="","",IF(IFERROR(VLOOKUP(JRF!C3895,Checks!S:U,3,0),0)="A","Entry with System fund Dept",""))</f>
        <v/>
      </c>
      <c r="W3882" t="str">
        <f>IFERROR(IF('Journal Template'!D4294="","",IF(IFERROR(VLOOKUP('Journal Template'!D4294,Checks!S:U,3,0),0)="A","Entry with System fund Dept","")),"")</f>
        <v/>
      </c>
      <c r="X3882" t="s">
        <v>16774</v>
      </c>
      <c r="Y3882" t="s">
        <v>389</v>
      </c>
      <c r="Z3882" t="s">
        <v>16775</v>
      </c>
      <c r="AA3882" t="s">
        <v>505</v>
      </c>
      <c r="AB3882" t="s">
        <v>125</v>
      </c>
      <c r="AC3882" s="150" t="str">
        <f>IFERROR(IF(JRF!C3895="","",IF(AND(VLOOKUP(JRF!C3895,X:AA,4,0)=JRF!B3895,VLOOKUP(JRF!C3895,X:Y,2,0)="A"),"","Inactive Dept Combo Error")),"Inactive Dept Combo Error")</f>
        <v/>
      </c>
      <c r="AD3882" t="str">
        <f>IFERROR(IF('Journal Template'!D4294="","",IF(AND(VLOOKUP('Journal Template'!D4294,X:AA,4,0)='Journal Template'!A4294,VLOOKUP('Journal Template'!D4294,X:Y,2,0)="A"),"","Inactive Dept Combo Error")),"")</f>
        <v/>
      </c>
      <c r="AK3882" s="150" t="str">
        <f>IF(JRF!B3895="","",IF(JRF!B3895=IFERROR(VLOOKUP(JRF!B3895,Checks!AI:AI,1,0),0),"Entry in Branch/Satellite BU's",""))</f>
        <v/>
      </c>
      <c r="AL3882" t="str">
        <f>IFERROR(IF('Journal Template'!A4294="","",IF('Journal Template'!A4294=IFERROR(VLOOKUP('Journal Template'!A4294,Checks!AI:AI,1,0),0),"Entry in Branch/Satellite BU's","")),"")</f>
        <v/>
      </c>
      <c r="AO3882" s="171"/>
      <c r="AP3882" s="171"/>
      <c r="AQ3882" s="171"/>
      <c r="AR3882" s="171"/>
      <c r="CI3882" t="str">
        <f>IF(JRF!F3895&gt;0,"",IF(JRF!B3895="","",IF(LEFT(JRF!B3895,1)=IFERROR(VLOOKUP(LEFT(JRF!B3895,1),$CF$2:$CF$5,1,0),0),"Product Code Required",IF(JRF!C3895="","",IF(JRF!C3895=IFERROR(VLOOKUP(JRF!C3895,$CH:$CH,1,0),0),"Product Code Required","NA")))))</f>
        <v/>
      </c>
      <c r="CJ3882" t="str">
        <f>IF(JRF!AV3895&gt;0,"",IF(JRF!Q3895="","",IF(LEFT(JRF!Q3895,1)=IFERROR(VLOOKUP(LEFT(JRF!Q3895,1),$CF$2:$CF$5,1,0),0),"Product Code Required",IF(JRF!V3895="","",IF(JRF!V3895=IFERROR(VLOOKUP(JRF!V3895,$CH:$CH,1,0),0),"Product Code Required","NA")))))</f>
        <v/>
      </c>
      <c r="CK3882" t="str">
        <f>IFERROR(IF(LEN('Journal Template'!F3893)&gt;0,"",IF('Journal Template'!A3893="","",IF(LEFT('Journal Template'!A3893,1)=IFERROR(VLOOKUP(LEFT('Journal Template'!A3893,1),Checks!$CF$2:$CF$5,1,0),0),"Product Code Required",IF('Journal Template'!D3893="","",IF('Journal Template'!D3893=IFERROR(VLOOKUP('Journal Template'!D3893,Checks!$CH:$CH,1,0),0),"Product Code Required","NA"))))),"")</f>
        <v/>
      </c>
    </row>
    <row r="3883" spans="14:89">
      <c r="N3883" t="s">
        <v>16776</v>
      </c>
      <c r="O3883" t="s">
        <v>16777</v>
      </c>
      <c r="P3883" t="s">
        <v>386</v>
      </c>
      <c r="Q3883" s="150" t="str">
        <f>IF(JRF!D3896="","",IF(IFERROR(VLOOKUP(JRF!D3896,Checks!N:P,3,0),0)="A","","Inactive account in Use"))</f>
        <v/>
      </c>
      <c r="R3883" t="str">
        <f>IFERROR(IF('Journal Template'!C4295="","",IF(IFERROR(VLOOKUP('Journal Template'!C4295,Checks!N:P,3,0),0)="A","","Inactive account in Use")),"")</f>
        <v/>
      </c>
      <c r="V3883" s="150" t="str">
        <f>IF(JRF!C3896="","",IF(IFERROR(VLOOKUP(JRF!C3896,Checks!S:U,3,0),0)="A","Entry with System fund Dept",""))</f>
        <v/>
      </c>
      <c r="W3883" t="str">
        <f>IFERROR(IF('Journal Template'!D4295="","",IF(IFERROR(VLOOKUP('Journal Template'!D4295,Checks!S:U,3,0),0)="A","Entry with System fund Dept","")),"")</f>
        <v/>
      </c>
      <c r="X3883" t="s">
        <v>16778</v>
      </c>
      <c r="Y3883" t="s">
        <v>386</v>
      </c>
      <c r="Z3883" t="s">
        <v>16779</v>
      </c>
      <c r="AA3883" t="s">
        <v>505</v>
      </c>
      <c r="AB3883" t="s">
        <v>125</v>
      </c>
      <c r="AC3883" s="150" t="str">
        <f>IFERROR(IF(JRF!C3896="","",IF(AND(VLOOKUP(JRF!C3896,X:AA,4,0)=JRF!B3896,VLOOKUP(JRF!C3896,X:Y,2,0)="A"),"","Inactive Dept Combo Error")),"Inactive Dept Combo Error")</f>
        <v/>
      </c>
      <c r="AD3883" t="str">
        <f>IFERROR(IF('Journal Template'!D4295="","",IF(AND(VLOOKUP('Journal Template'!D4295,X:AA,4,0)='Journal Template'!A4295,VLOOKUP('Journal Template'!D4295,X:Y,2,0)="A"),"","Inactive Dept Combo Error")),"")</f>
        <v/>
      </c>
      <c r="AK3883" s="150" t="str">
        <f>IF(JRF!B3896="","",IF(JRF!B3896=IFERROR(VLOOKUP(JRF!B3896,Checks!AI:AI,1,0),0),"Entry in Branch/Satellite BU's",""))</f>
        <v/>
      </c>
      <c r="AL3883" t="str">
        <f>IFERROR(IF('Journal Template'!A4295="","",IF('Journal Template'!A4295=IFERROR(VLOOKUP('Journal Template'!A4295,Checks!AI:AI,1,0),0),"Entry in Branch/Satellite BU's","")),"")</f>
        <v/>
      </c>
      <c r="AO3883" s="171"/>
      <c r="AP3883" s="171"/>
      <c r="AQ3883" s="171"/>
      <c r="AR3883" s="171"/>
      <c r="CI3883" t="str">
        <f>IF(JRF!F3896&gt;0,"",IF(JRF!B3896="","",IF(LEFT(JRF!B3896,1)=IFERROR(VLOOKUP(LEFT(JRF!B3896,1),$CF$2:$CF$5,1,0),0),"Product Code Required",IF(JRF!C3896="","",IF(JRF!C3896=IFERROR(VLOOKUP(JRF!C3896,$CH:$CH,1,0),0),"Product Code Required","NA")))))</f>
        <v/>
      </c>
      <c r="CJ3883" t="str">
        <f>IF(JRF!AV3896&gt;0,"",IF(JRF!Q3896="","",IF(LEFT(JRF!Q3896,1)=IFERROR(VLOOKUP(LEFT(JRF!Q3896,1),$CF$2:$CF$5,1,0),0),"Product Code Required",IF(JRF!V3896="","",IF(JRF!V3896=IFERROR(VLOOKUP(JRF!V3896,$CH:$CH,1,0),0),"Product Code Required","NA")))))</f>
        <v/>
      </c>
      <c r="CK3883" t="str">
        <f>IFERROR(IF(LEN('Journal Template'!F3894)&gt;0,"",IF('Journal Template'!A3894="","",IF(LEFT('Journal Template'!A3894,1)=IFERROR(VLOOKUP(LEFT('Journal Template'!A3894,1),Checks!$CF$2:$CF$5,1,0),0),"Product Code Required",IF('Journal Template'!D3894="","",IF('Journal Template'!D3894=IFERROR(VLOOKUP('Journal Template'!D3894,Checks!$CH:$CH,1,0),0),"Product Code Required","NA"))))),"")</f>
        <v/>
      </c>
    </row>
    <row r="3884" spans="14:89">
      <c r="N3884" t="s">
        <v>16780</v>
      </c>
      <c r="O3884" t="s">
        <v>16781</v>
      </c>
      <c r="P3884" t="s">
        <v>386</v>
      </c>
      <c r="Q3884" s="150" t="str">
        <f>IF(JRF!D3897="","",IF(IFERROR(VLOOKUP(JRF!D3897,Checks!N:P,3,0),0)="A","","Inactive account in Use"))</f>
        <v/>
      </c>
      <c r="R3884" t="str">
        <f>IFERROR(IF('Journal Template'!C4296="","",IF(IFERROR(VLOOKUP('Journal Template'!C4296,Checks!N:P,3,0),0)="A","","Inactive account in Use")),"")</f>
        <v/>
      </c>
      <c r="V3884" s="150" t="str">
        <f>IF(JRF!C3897="","",IF(IFERROR(VLOOKUP(JRF!C3897,Checks!S:U,3,0),0)="A","Entry with System fund Dept",""))</f>
        <v/>
      </c>
      <c r="W3884" t="str">
        <f>IFERROR(IF('Journal Template'!D4296="","",IF(IFERROR(VLOOKUP('Journal Template'!D4296,Checks!S:U,3,0),0)="A","Entry with System fund Dept","")),"")</f>
        <v/>
      </c>
      <c r="X3884" t="s">
        <v>16782</v>
      </c>
      <c r="Y3884" t="s">
        <v>389</v>
      </c>
      <c r="Z3884" t="s">
        <v>16783</v>
      </c>
      <c r="AA3884" t="s">
        <v>505</v>
      </c>
      <c r="AB3884" t="s">
        <v>125</v>
      </c>
      <c r="AC3884" s="150" t="str">
        <f>IFERROR(IF(JRF!C3897="","",IF(AND(VLOOKUP(JRF!C3897,X:AA,4,0)=JRF!B3897,VLOOKUP(JRF!C3897,X:Y,2,0)="A"),"","Inactive Dept Combo Error")),"Inactive Dept Combo Error")</f>
        <v/>
      </c>
      <c r="AD3884" t="str">
        <f>IFERROR(IF('Journal Template'!D4296="","",IF(AND(VLOOKUP('Journal Template'!D4296,X:AA,4,0)='Journal Template'!A4296,VLOOKUP('Journal Template'!D4296,X:Y,2,0)="A"),"","Inactive Dept Combo Error")),"")</f>
        <v/>
      </c>
      <c r="AK3884" s="150" t="str">
        <f>IF(JRF!B3897="","",IF(JRF!B3897=IFERROR(VLOOKUP(JRF!B3897,Checks!AI:AI,1,0),0),"Entry in Branch/Satellite BU's",""))</f>
        <v/>
      </c>
      <c r="AL3884" t="str">
        <f>IFERROR(IF('Journal Template'!A4296="","",IF('Journal Template'!A4296=IFERROR(VLOOKUP('Journal Template'!A4296,Checks!AI:AI,1,0),0),"Entry in Branch/Satellite BU's","")),"")</f>
        <v/>
      </c>
      <c r="AO3884" s="171"/>
      <c r="AP3884" s="171"/>
      <c r="AQ3884" s="171"/>
      <c r="AR3884" s="171"/>
      <c r="CI3884" t="str">
        <f>IF(JRF!F3897&gt;0,"",IF(JRF!B3897="","",IF(LEFT(JRF!B3897,1)=IFERROR(VLOOKUP(LEFT(JRF!B3897,1),$CF$2:$CF$5,1,0),0),"Product Code Required",IF(JRF!C3897="","",IF(JRF!C3897=IFERROR(VLOOKUP(JRF!C3897,$CH:$CH,1,0),0),"Product Code Required","NA")))))</f>
        <v/>
      </c>
      <c r="CJ3884" t="str">
        <f>IF(JRF!AV3897&gt;0,"",IF(JRF!Q3897="","",IF(LEFT(JRF!Q3897,1)=IFERROR(VLOOKUP(LEFT(JRF!Q3897,1),$CF$2:$CF$5,1,0),0),"Product Code Required",IF(JRF!V3897="","",IF(JRF!V3897=IFERROR(VLOOKUP(JRF!V3897,$CH:$CH,1,0),0),"Product Code Required","NA")))))</f>
        <v/>
      </c>
      <c r="CK3884" t="str">
        <f>IFERROR(IF(LEN('Journal Template'!F3895)&gt;0,"",IF('Journal Template'!A3895="","",IF(LEFT('Journal Template'!A3895,1)=IFERROR(VLOOKUP(LEFT('Journal Template'!A3895,1),Checks!$CF$2:$CF$5,1,0),0),"Product Code Required",IF('Journal Template'!D3895="","",IF('Journal Template'!D3895=IFERROR(VLOOKUP('Journal Template'!D3895,Checks!$CH:$CH,1,0),0),"Product Code Required","NA"))))),"")</f>
        <v/>
      </c>
    </row>
    <row r="3885" spans="14:89">
      <c r="N3885" t="s">
        <v>16784</v>
      </c>
      <c r="O3885" t="s">
        <v>16785</v>
      </c>
      <c r="P3885" t="s">
        <v>386</v>
      </c>
      <c r="Q3885" s="150" t="str">
        <f>IF(JRF!D3898="","",IF(IFERROR(VLOOKUP(JRF!D3898,Checks!N:P,3,0),0)="A","","Inactive account in Use"))</f>
        <v/>
      </c>
      <c r="R3885" t="str">
        <f>IFERROR(IF('Journal Template'!C4297="","",IF(IFERROR(VLOOKUP('Journal Template'!C4297,Checks!N:P,3,0),0)="A","","Inactive account in Use")),"")</f>
        <v/>
      </c>
      <c r="V3885" s="150" t="str">
        <f>IF(JRF!C3898="","",IF(IFERROR(VLOOKUP(JRF!C3898,Checks!S:U,3,0),0)="A","Entry with System fund Dept",""))</f>
        <v/>
      </c>
      <c r="W3885" t="str">
        <f>IFERROR(IF('Journal Template'!D4297="","",IF(IFERROR(VLOOKUP('Journal Template'!D4297,Checks!S:U,3,0),0)="A","Entry with System fund Dept","")),"")</f>
        <v/>
      </c>
      <c r="X3885" t="s">
        <v>16786</v>
      </c>
      <c r="Y3885" t="s">
        <v>389</v>
      </c>
      <c r="Z3885" t="s">
        <v>16787</v>
      </c>
      <c r="AA3885" t="s">
        <v>505</v>
      </c>
      <c r="AB3885" t="s">
        <v>125</v>
      </c>
      <c r="AC3885" s="150" t="str">
        <f>IFERROR(IF(JRF!C3898="","",IF(AND(VLOOKUP(JRF!C3898,X:AA,4,0)=JRF!B3898,VLOOKUP(JRF!C3898,X:Y,2,0)="A"),"","Inactive Dept Combo Error")),"Inactive Dept Combo Error")</f>
        <v/>
      </c>
      <c r="AD3885" t="str">
        <f>IFERROR(IF('Journal Template'!D4297="","",IF(AND(VLOOKUP('Journal Template'!D4297,X:AA,4,0)='Journal Template'!A4297,VLOOKUP('Journal Template'!D4297,X:Y,2,0)="A"),"","Inactive Dept Combo Error")),"")</f>
        <v/>
      </c>
      <c r="AK3885" s="150" t="str">
        <f>IF(JRF!B3898="","",IF(JRF!B3898=IFERROR(VLOOKUP(JRF!B3898,Checks!AI:AI,1,0),0),"Entry in Branch/Satellite BU's",""))</f>
        <v/>
      </c>
      <c r="AL3885" t="str">
        <f>IFERROR(IF('Journal Template'!A4297="","",IF('Journal Template'!A4297=IFERROR(VLOOKUP('Journal Template'!A4297,Checks!AI:AI,1,0),0),"Entry in Branch/Satellite BU's","")),"")</f>
        <v/>
      </c>
      <c r="AO3885" s="171"/>
      <c r="AP3885" s="171"/>
      <c r="AQ3885" s="171"/>
      <c r="AR3885" s="171"/>
      <c r="CI3885" t="str">
        <f>IF(JRF!F3898&gt;0,"",IF(JRF!B3898="","",IF(LEFT(JRF!B3898,1)=IFERROR(VLOOKUP(LEFT(JRF!B3898,1),$CF$2:$CF$5,1,0),0),"Product Code Required",IF(JRF!C3898="","",IF(JRF!C3898=IFERROR(VLOOKUP(JRF!C3898,$CH:$CH,1,0),0),"Product Code Required","NA")))))</f>
        <v/>
      </c>
      <c r="CJ3885" t="str">
        <f>IF(JRF!AV3898&gt;0,"",IF(JRF!Q3898="","",IF(LEFT(JRF!Q3898,1)=IFERROR(VLOOKUP(LEFT(JRF!Q3898,1),$CF$2:$CF$5,1,0),0),"Product Code Required",IF(JRF!V3898="","",IF(JRF!V3898=IFERROR(VLOOKUP(JRF!V3898,$CH:$CH,1,0),0),"Product Code Required","NA")))))</f>
        <v/>
      </c>
      <c r="CK3885" t="str">
        <f>IFERROR(IF(LEN('Journal Template'!F3896)&gt;0,"",IF('Journal Template'!A3896="","",IF(LEFT('Journal Template'!A3896,1)=IFERROR(VLOOKUP(LEFT('Journal Template'!A3896,1),Checks!$CF$2:$CF$5,1,0),0),"Product Code Required",IF('Journal Template'!D3896="","",IF('Journal Template'!D3896=IFERROR(VLOOKUP('Journal Template'!D3896,Checks!$CH:$CH,1,0),0),"Product Code Required","NA"))))),"")</f>
        <v/>
      </c>
    </row>
    <row r="3886" spans="14:89">
      <c r="N3886" t="s">
        <v>16788</v>
      </c>
      <c r="O3886" t="s">
        <v>16789</v>
      </c>
      <c r="P3886" t="s">
        <v>386</v>
      </c>
      <c r="Q3886" s="150" t="str">
        <f>IF(JRF!D3899="","",IF(IFERROR(VLOOKUP(JRF!D3899,Checks!N:P,3,0),0)="A","","Inactive account in Use"))</f>
        <v/>
      </c>
      <c r="R3886" t="str">
        <f>IFERROR(IF('Journal Template'!C4298="","",IF(IFERROR(VLOOKUP('Journal Template'!C4298,Checks!N:P,3,0),0)="A","","Inactive account in Use")),"")</f>
        <v/>
      </c>
      <c r="V3886" s="150" t="str">
        <f>IF(JRF!C3899="","",IF(IFERROR(VLOOKUP(JRF!C3899,Checks!S:U,3,0),0)="A","Entry with System fund Dept",""))</f>
        <v/>
      </c>
      <c r="W3886" t="str">
        <f>IFERROR(IF('Journal Template'!D4298="","",IF(IFERROR(VLOOKUP('Journal Template'!D4298,Checks!S:U,3,0),0)="A","Entry with System fund Dept","")),"")</f>
        <v/>
      </c>
      <c r="X3886" t="s">
        <v>16790</v>
      </c>
      <c r="Y3886" t="s">
        <v>389</v>
      </c>
      <c r="Z3886" t="s">
        <v>16791</v>
      </c>
      <c r="AA3886" t="s">
        <v>505</v>
      </c>
      <c r="AB3886" t="s">
        <v>125</v>
      </c>
      <c r="AC3886" s="150" t="str">
        <f>IFERROR(IF(JRF!C3899="","",IF(AND(VLOOKUP(JRF!C3899,X:AA,4,0)=JRF!B3899,VLOOKUP(JRF!C3899,X:Y,2,0)="A"),"","Inactive Dept Combo Error")),"Inactive Dept Combo Error")</f>
        <v/>
      </c>
      <c r="AD3886" t="str">
        <f>IFERROR(IF('Journal Template'!D4298="","",IF(AND(VLOOKUP('Journal Template'!D4298,X:AA,4,0)='Journal Template'!A4298,VLOOKUP('Journal Template'!D4298,X:Y,2,0)="A"),"","Inactive Dept Combo Error")),"")</f>
        <v/>
      </c>
      <c r="AK3886" s="150" t="str">
        <f>IF(JRF!B3899="","",IF(JRF!B3899=IFERROR(VLOOKUP(JRF!B3899,Checks!AI:AI,1,0),0),"Entry in Branch/Satellite BU's",""))</f>
        <v/>
      </c>
      <c r="AL3886" t="str">
        <f>IFERROR(IF('Journal Template'!A4298="","",IF('Journal Template'!A4298=IFERROR(VLOOKUP('Journal Template'!A4298,Checks!AI:AI,1,0),0),"Entry in Branch/Satellite BU's","")),"")</f>
        <v/>
      </c>
      <c r="AO3886" s="171"/>
      <c r="AP3886" s="171"/>
      <c r="AQ3886" s="171"/>
      <c r="AR3886" s="171"/>
      <c r="CI3886" t="str">
        <f>IF(JRF!F3899&gt;0,"",IF(JRF!B3899="","",IF(LEFT(JRF!B3899,1)=IFERROR(VLOOKUP(LEFT(JRF!B3899,1),$CF$2:$CF$5,1,0),0),"Product Code Required",IF(JRF!C3899="","",IF(JRF!C3899=IFERROR(VLOOKUP(JRF!C3899,$CH:$CH,1,0),0),"Product Code Required","NA")))))</f>
        <v/>
      </c>
      <c r="CJ3886" t="str">
        <f>IF(JRF!AV3899&gt;0,"",IF(JRF!Q3899="","",IF(LEFT(JRF!Q3899,1)=IFERROR(VLOOKUP(LEFT(JRF!Q3899,1),$CF$2:$CF$5,1,0),0),"Product Code Required",IF(JRF!V3899="","",IF(JRF!V3899=IFERROR(VLOOKUP(JRF!V3899,$CH:$CH,1,0),0),"Product Code Required","NA")))))</f>
        <v/>
      </c>
      <c r="CK3886" t="str">
        <f>IFERROR(IF(LEN('Journal Template'!F3897)&gt;0,"",IF('Journal Template'!A3897="","",IF(LEFT('Journal Template'!A3897,1)=IFERROR(VLOOKUP(LEFT('Journal Template'!A3897,1),Checks!$CF$2:$CF$5,1,0),0),"Product Code Required",IF('Journal Template'!D3897="","",IF('Journal Template'!D3897=IFERROR(VLOOKUP('Journal Template'!D3897,Checks!$CH:$CH,1,0),0),"Product Code Required","NA"))))),"")</f>
        <v/>
      </c>
    </row>
    <row r="3887" spans="14:89">
      <c r="N3887" t="s">
        <v>16792</v>
      </c>
      <c r="O3887" t="s">
        <v>16793</v>
      </c>
      <c r="P3887" t="s">
        <v>386</v>
      </c>
      <c r="Q3887" s="150" t="str">
        <f>IF(JRF!D3900="","",IF(IFERROR(VLOOKUP(JRF!D3900,Checks!N:P,3,0),0)="A","","Inactive account in Use"))</f>
        <v/>
      </c>
      <c r="R3887" t="str">
        <f>IFERROR(IF('Journal Template'!C4299="","",IF(IFERROR(VLOOKUP('Journal Template'!C4299,Checks!N:P,3,0),0)="A","","Inactive account in Use")),"")</f>
        <v/>
      </c>
      <c r="V3887" s="150" t="str">
        <f>IF(JRF!C3900="","",IF(IFERROR(VLOOKUP(JRF!C3900,Checks!S:U,3,0),0)="A","Entry with System fund Dept",""))</f>
        <v/>
      </c>
      <c r="W3887" t="str">
        <f>IFERROR(IF('Journal Template'!D4299="","",IF(IFERROR(VLOOKUP('Journal Template'!D4299,Checks!S:U,3,0),0)="A","Entry with System fund Dept","")),"")</f>
        <v/>
      </c>
      <c r="X3887" t="s">
        <v>16794</v>
      </c>
      <c r="Y3887" t="s">
        <v>386</v>
      </c>
      <c r="Z3887" t="s">
        <v>16795</v>
      </c>
      <c r="AA3887" t="s">
        <v>505</v>
      </c>
      <c r="AB3887" t="s">
        <v>125</v>
      </c>
      <c r="AC3887" s="150" t="str">
        <f>IFERROR(IF(JRF!C3900="","",IF(AND(VLOOKUP(JRF!C3900,X:AA,4,0)=JRF!B3900,VLOOKUP(JRF!C3900,X:Y,2,0)="A"),"","Inactive Dept Combo Error")),"Inactive Dept Combo Error")</f>
        <v/>
      </c>
      <c r="AD3887" t="str">
        <f>IFERROR(IF('Journal Template'!D4299="","",IF(AND(VLOOKUP('Journal Template'!D4299,X:AA,4,0)='Journal Template'!A4299,VLOOKUP('Journal Template'!D4299,X:Y,2,0)="A"),"","Inactive Dept Combo Error")),"")</f>
        <v/>
      </c>
      <c r="AK3887" s="150" t="str">
        <f>IF(JRF!B3900="","",IF(JRF!B3900=IFERROR(VLOOKUP(JRF!B3900,Checks!AI:AI,1,0),0),"Entry in Branch/Satellite BU's",""))</f>
        <v/>
      </c>
      <c r="AL3887" t="str">
        <f>IFERROR(IF('Journal Template'!A4299="","",IF('Journal Template'!A4299=IFERROR(VLOOKUP('Journal Template'!A4299,Checks!AI:AI,1,0),0),"Entry in Branch/Satellite BU's","")),"")</f>
        <v/>
      </c>
      <c r="AO3887" s="171"/>
      <c r="AP3887" s="171"/>
      <c r="AQ3887" s="171"/>
      <c r="AR3887" s="171"/>
      <c r="CI3887" t="str">
        <f>IF(JRF!F3900&gt;0,"",IF(JRF!B3900="","",IF(LEFT(JRF!B3900,1)=IFERROR(VLOOKUP(LEFT(JRF!B3900,1),$CF$2:$CF$5,1,0),0),"Product Code Required",IF(JRF!C3900="","",IF(JRF!C3900=IFERROR(VLOOKUP(JRF!C3900,$CH:$CH,1,0),0),"Product Code Required","NA")))))</f>
        <v/>
      </c>
      <c r="CJ3887" t="str">
        <f>IF(JRF!AV3900&gt;0,"",IF(JRF!Q3900="","",IF(LEFT(JRF!Q3900,1)=IFERROR(VLOOKUP(LEFT(JRF!Q3900,1),$CF$2:$CF$5,1,0),0),"Product Code Required",IF(JRF!V3900="","",IF(JRF!V3900=IFERROR(VLOOKUP(JRF!V3900,$CH:$CH,1,0),0),"Product Code Required","NA")))))</f>
        <v/>
      </c>
      <c r="CK3887" t="str">
        <f>IFERROR(IF(LEN('Journal Template'!F3898)&gt;0,"",IF('Journal Template'!A3898="","",IF(LEFT('Journal Template'!A3898,1)=IFERROR(VLOOKUP(LEFT('Journal Template'!A3898,1),Checks!$CF$2:$CF$5,1,0),0),"Product Code Required",IF('Journal Template'!D3898="","",IF('Journal Template'!D3898=IFERROR(VLOOKUP('Journal Template'!D3898,Checks!$CH:$CH,1,0),0),"Product Code Required","NA"))))),"")</f>
        <v/>
      </c>
    </row>
    <row r="3888" spans="14:89">
      <c r="N3888" t="s">
        <v>16796</v>
      </c>
      <c r="O3888" t="s">
        <v>16797</v>
      </c>
      <c r="P3888" t="s">
        <v>386</v>
      </c>
      <c r="Q3888" s="150" t="str">
        <f>IF(JRF!D3901="","",IF(IFERROR(VLOOKUP(JRF!D3901,Checks!N:P,3,0),0)="A","","Inactive account in Use"))</f>
        <v/>
      </c>
      <c r="R3888" t="str">
        <f>IFERROR(IF('Journal Template'!C4300="","",IF(IFERROR(VLOOKUP('Journal Template'!C4300,Checks!N:P,3,0),0)="A","","Inactive account in Use")),"")</f>
        <v/>
      </c>
      <c r="V3888" s="150" t="str">
        <f>IF(JRF!C3901="","",IF(IFERROR(VLOOKUP(JRF!C3901,Checks!S:U,3,0),0)="A","Entry with System fund Dept",""))</f>
        <v/>
      </c>
      <c r="W3888" t="str">
        <f>IFERROR(IF('Journal Template'!D4300="","",IF(IFERROR(VLOOKUP('Journal Template'!D4300,Checks!S:U,3,0),0)="A","Entry with System fund Dept","")),"")</f>
        <v/>
      </c>
      <c r="X3888" t="s">
        <v>16798</v>
      </c>
      <c r="Y3888" t="s">
        <v>389</v>
      </c>
      <c r="Z3888" t="s">
        <v>16799</v>
      </c>
      <c r="AA3888" t="s">
        <v>505</v>
      </c>
      <c r="AB3888" t="s">
        <v>125</v>
      </c>
      <c r="AC3888" s="150" t="str">
        <f>IFERROR(IF(JRF!C3901="","",IF(AND(VLOOKUP(JRF!C3901,X:AA,4,0)=JRF!B3901,VLOOKUP(JRF!C3901,X:Y,2,0)="A"),"","Inactive Dept Combo Error")),"Inactive Dept Combo Error")</f>
        <v/>
      </c>
      <c r="AD3888" t="str">
        <f>IFERROR(IF('Journal Template'!D4300="","",IF(AND(VLOOKUP('Journal Template'!D4300,X:AA,4,0)='Journal Template'!A4300,VLOOKUP('Journal Template'!D4300,X:Y,2,0)="A"),"","Inactive Dept Combo Error")),"")</f>
        <v/>
      </c>
      <c r="AK3888" s="150" t="str">
        <f>IF(JRF!B3901="","",IF(JRF!B3901=IFERROR(VLOOKUP(JRF!B3901,Checks!AI:AI,1,0),0),"Entry in Branch/Satellite BU's",""))</f>
        <v/>
      </c>
      <c r="AL3888" t="str">
        <f>IFERROR(IF('Journal Template'!A4300="","",IF('Journal Template'!A4300=IFERROR(VLOOKUP('Journal Template'!A4300,Checks!AI:AI,1,0),0),"Entry in Branch/Satellite BU's","")),"")</f>
        <v/>
      </c>
      <c r="AO3888" s="171"/>
      <c r="AP3888" s="171"/>
      <c r="AQ3888" s="171"/>
      <c r="AR3888" s="171"/>
      <c r="CI3888" t="str">
        <f>IF(JRF!F3901&gt;0,"",IF(JRF!B3901="","",IF(LEFT(JRF!B3901,1)=IFERROR(VLOOKUP(LEFT(JRF!B3901,1),$CF$2:$CF$5,1,0),0),"Product Code Required",IF(JRF!C3901="","",IF(JRF!C3901=IFERROR(VLOOKUP(JRF!C3901,$CH:$CH,1,0),0),"Product Code Required","NA")))))</f>
        <v/>
      </c>
      <c r="CJ3888" t="str">
        <f>IF(JRF!AV3901&gt;0,"",IF(JRF!Q3901="","",IF(LEFT(JRF!Q3901,1)=IFERROR(VLOOKUP(LEFT(JRF!Q3901,1),$CF$2:$CF$5,1,0),0),"Product Code Required",IF(JRF!V3901="","",IF(JRF!V3901=IFERROR(VLOOKUP(JRF!V3901,$CH:$CH,1,0),0),"Product Code Required","NA")))))</f>
        <v/>
      </c>
      <c r="CK3888" t="str">
        <f>IFERROR(IF(LEN('Journal Template'!F3899)&gt;0,"",IF('Journal Template'!A3899="","",IF(LEFT('Journal Template'!A3899,1)=IFERROR(VLOOKUP(LEFT('Journal Template'!A3899,1),Checks!$CF$2:$CF$5,1,0),0),"Product Code Required",IF('Journal Template'!D3899="","",IF('Journal Template'!D3899=IFERROR(VLOOKUP('Journal Template'!D3899,Checks!$CH:$CH,1,0),0),"Product Code Required","NA"))))),"")</f>
        <v/>
      </c>
    </row>
    <row r="3889" spans="14:89">
      <c r="N3889" t="s">
        <v>16800</v>
      </c>
      <c r="O3889" t="s">
        <v>16801</v>
      </c>
      <c r="P3889" t="s">
        <v>386</v>
      </c>
      <c r="Q3889" s="150" t="str">
        <f>IF(JRF!D3902="","",IF(IFERROR(VLOOKUP(JRF!D3902,Checks!N:P,3,0),0)="A","","Inactive account in Use"))</f>
        <v/>
      </c>
      <c r="R3889" t="str">
        <f>IFERROR(IF('Journal Template'!C4301="","",IF(IFERROR(VLOOKUP('Journal Template'!C4301,Checks!N:P,3,0),0)="A","","Inactive account in Use")),"")</f>
        <v/>
      </c>
      <c r="V3889" s="150" t="str">
        <f>IF(JRF!C3902="","",IF(IFERROR(VLOOKUP(JRF!C3902,Checks!S:U,3,0),0)="A","Entry with System fund Dept",""))</f>
        <v/>
      </c>
      <c r="W3889" t="str">
        <f>IFERROR(IF('Journal Template'!D4301="","",IF(IFERROR(VLOOKUP('Journal Template'!D4301,Checks!S:U,3,0),0)="A","Entry with System fund Dept","")),"")</f>
        <v/>
      </c>
      <c r="X3889" t="s">
        <v>16802</v>
      </c>
      <c r="Y3889" t="s">
        <v>389</v>
      </c>
      <c r="Z3889" t="s">
        <v>16803</v>
      </c>
      <c r="AA3889" t="s">
        <v>505</v>
      </c>
      <c r="AB3889" t="s">
        <v>125</v>
      </c>
      <c r="AC3889" s="150" t="str">
        <f>IFERROR(IF(JRF!C3902="","",IF(AND(VLOOKUP(JRF!C3902,X:AA,4,0)=JRF!B3902,VLOOKUP(JRF!C3902,X:Y,2,0)="A"),"","Inactive Dept Combo Error")),"Inactive Dept Combo Error")</f>
        <v/>
      </c>
      <c r="AD3889" t="str">
        <f>IFERROR(IF('Journal Template'!D4301="","",IF(AND(VLOOKUP('Journal Template'!D4301,X:AA,4,0)='Journal Template'!A4301,VLOOKUP('Journal Template'!D4301,X:Y,2,0)="A"),"","Inactive Dept Combo Error")),"")</f>
        <v/>
      </c>
      <c r="AK3889" s="150" t="str">
        <f>IF(JRF!B3902="","",IF(JRF!B3902=IFERROR(VLOOKUP(JRF!B3902,Checks!AI:AI,1,0),0),"Entry in Branch/Satellite BU's",""))</f>
        <v/>
      </c>
      <c r="AL3889" t="str">
        <f>IFERROR(IF('Journal Template'!A4301="","",IF('Journal Template'!A4301=IFERROR(VLOOKUP('Journal Template'!A4301,Checks!AI:AI,1,0),0),"Entry in Branch/Satellite BU's","")),"")</f>
        <v/>
      </c>
      <c r="AO3889" s="171"/>
      <c r="AP3889" s="171"/>
      <c r="AQ3889" s="171"/>
      <c r="AR3889" s="171"/>
      <c r="CI3889" t="str">
        <f>IF(JRF!F3902&gt;0,"",IF(JRF!B3902="","",IF(LEFT(JRF!B3902,1)=IFERROR(VLOOKUP(LEFT(JRF!B3902,1),$CF$2:$CF$5,1,0),0),"Product Code Required",IF(JRF!C3902="","",IF(JRF!C3902=IFERROR(VLOOKUP(JRF!C3902,$CH:$CH,1,0),0),"Product Code Required","NA")))))</f>
        <v/>
      </c>
      <c r="CJ3889" t="str">
        <f>IF(JRF!AV3902&gt;0,"",IF(JRF!Q3902="","",IF(LEFT(JRF!Q3902,1)=IFERROR(VLOOKUP(LEFT(JRF!Q3902,1),$CF$2:$CF$5,1,0),0),"Product Code Required",IF(JRF!V3902="","",IF(JRF!V3902=IFERROR(VLOOKUP(JRF!V3902,$CH:$CH,1,0),0),"Product Code Required","NA")))))</f>
        <v/>
      </c>
      <c r="CK3889" t="str">
        <f>IFERROR(IF(LEN('Journal Template'!F3900)&gt;0,"",IF('Journal Template'!A3900="","",IF(LEFT('Journal Template'!A3900,1)=IFERROR(VLOOKUP(LEFT('Journal Template'!A3900,1),Checks!$CF$2:$CF$5,1,0),0),"Product Code Required",IF('Journal Template'!D3900="","",IF('Journal Template'!D3900=IFERROR(VLOOKUP('Journal Template'!D3900,Checks!$CH:$CH,1,0),0),"Product Code Required","NA"))))),"")</f>
        <v/>
      </c>
    </row>
    <row r="3890" spans="14:89">
      <c r="N3890" t="s">
        <v>16804</v>
      </c>
      <c r="O3890" t="s">
        <v>16805</v>
      </c>
      <c r="P3890" t="s">
        <v>386</v>
      </c>
      <c r="Q3890" s="150" t="str">
        <f>IF(JRF!D3903="","",IF(IFERROR(VLOOKUP(JRF!D3903,Checks!N:P,3,0),0)="A","","Inactive account in Use"))</f>
        <v/>
      </c>
      <c r="R3890" t="str">
        <f>IFERROR(IF('Journal Template'!C4302="","",IF(IFERROR(VLOOKUP('Journal Template'!C4302,Checks!N:P,3,0),0)="A","","Inactive account in Use")),"")</f>
        <v/>
      </c>
      <c r="V3890" s="150" t="str">
        <f>IF(JRF!C3903="","",IF(IFERROR(VLOOKUP(JRF!C3903,Checks!S:U,3,0),0)="A","Entry with System fund Dept",""))</f>
        <v/>
      </c>
      <c r="W3890" t="str">
        <f>IFERROR(IF('Journal Template'!D4302="","",IF(IFERROR(VLOOKUP('Journal Template'!D4302,Checks!S:U,3,0),0)="A","Entry with System fund Dept","")),"")</f>
        <v/>
      </c>
      <c r="X3890" t="s">
        <v>16806</v>
      </c>
      <c r="Y3890" t="s">
        <v>389</v>
      </c>
      <c r="Z3890" t="s">
        <v>16807</v>
      </c>
      <c r="AA3890" t="s">
        <v>505</v>
      </c>
      <c r="AB3890" t="s">
        <v>125</v>
      </c>
      <c r="AC3890" s="150" t="str">
        <f>IFERROR(IF(JRF!C3903="","",IF(AND(VLOOKUP(JRF!C3903,X:AA,4,0)=JRF!B3903,VLOOKUP(JRF!C3903,X:Y,2,0)="A"),"","Inactive Dept Combo Error")),"Inactive Dept Combo Error")</f>
        <v/>
      </c>
      <c r="AD3890" t="str">
        <f>IFERROR(IF('Journal Template'!D4302="","",IF(AND(VLOOKUP('Journal Template'!D4302,X:AA,4,0)='Journal Template'!A4302,VLOOKUP('Journal Template'!D4302,X:Y,2,0)="A"),"","Inactive Dept Combo Error")),"")</f>
        <v/>
      </c>
      <c r="AK3890" s="150" t="str">
        <f>IF(JRF!B3903="","",IF(JRF!B3903=IFERROR(VLOOKUP(JRF!B3903,Checks!AI:AI,1,0),0),"Entry in Branch/Satellite BU's",""))</f>
        <v/>
      </c>
      <c r="AL3890" t="str">
        <f>IFERROR(IF('Journal Template'!A4302="","",IF('Journal Template'!A4302=IFERROR(VLOOKUP('Journal Template'!A4302,Checks!AI:AI,1,0),0),"Entry in Branch/Satellite BU's","")),"")</f>
        <v/>
      </c>
      <c r="AO3890" s="171"/>
      <c r="AP3890" s="171"/>
      <c r="AQ3890" s="171"/>
      <c r="AR3890" s="171"/>
      <c r="CI3890" t="str">
        <f>IF(JRF!F3903&gt;0,"",IF(JRF!B3903="","",IF(LEFT(JRF!B3903,1)=IFERROR(VLOOKUP(LEFT(JRF!B3903,1),$CF$2:$CF$5,1,0),0),"Product Code Required",IF(JRF!C3903="","",IF(JRF!C3903=IFERROR(VLOOKUP(JRF!C3903,$CH:$CH,1,0),0),"Product Code Required","NA")))))</f>
        <v/>
      </c>
      <c r="CJ3890" t="str">
        <f>IF(JRF!AV3903&gt;0,"",IF(JRF!Q3903="","",IF(LEFT(JRF!Q3903,1)=IFERROR(VLOOKUP(LEFT(JRF!Q3903,1),$CF$2:$CF$5,1,0),0),"Product Code Required",IF(JRF!V3903="","",IF(JRF!V3903=IFERROR(VLOOKUP(JRF!V3903,$CH:$CH,1,0),0),"Product Code Required","NA")))))</f>
        <v/>
      </c>
      <c r="CK3890" t="str">
        <f>IFERROR(IF(LEN('Journal Template'!F3901)&gt;0,"",IF('Journal Template'!A3901="","",IF(LEFT('Journal Template'!A3901,1)=IFERROR(VLOOKUP(LEFT('Journal Template'!A3901,1),Checks!$CF$2:$CF$5,1,0),0),"Product Code Required",IF('Journal Template'!D3901="","",IF('Journal Template'!D3901=IFERROR(VLOOKUP('Journal Template'!D3901,Checks!$CH:$CH,1,0),0),"Product Code Required","NA"))))),"")</f>
        <v/>
      </c>
    </row>
    <row r="3891" spans="14:89">
      <c r="N3891" t="s">
        <v>16808</v>
      </c>
      <c r="O3891" t="s">
        <v>16809</v>
      </c>
      <c r="P3891" t="s">
        <v>386</v>
      </c>
      <c r="Q3891" s="150" t="str">
        <f>IF(JRF!D3904="","",IF(IFERROR(VLOOKUP(JRF!D3904,Checks!N:P,3,0),0)="A","","Inactive account in Use"))</f>
        <v/>
      </c>
      <c r="R3891" t="str">
        <f>IFERROR(IF('Journal Template'!C4303="","",IF(IFERROR(VLOOKUP('Journal Template'!C4303,Checks!N:P,3,0),0)="A","","Inactive account in Use")),"")</f>
        <v/>
      </c>
      <c r="V3891" s="150" t="str">
        <f>IF(JRF!C3904="","",IF(IFERROR(VLOOKUP(JRF!C3904,Checks!S:U,3,0),0)="A","Entry with System fund Dept",""))</f>
        <v/>
      </c>
      <c r="W3891" t="str">
        <f>IFERROR(IF('Journal Template'!D4303="","",IF(IFERROR(VLOOKUP('Journal Template'!D4303,Checks!S:U,3,0),0)="A","Entry with System fund Dept","")),"")</f>
        <v/>
      </c>
      <c r="X3891" t="s">
        <v>16810</v>
      </c>
      <c r="Y3891" t="s">
        <v>389</v>
      </c>
      <c r="Z3891" t="s">
        <v>16811</v>
      </c>
      <c r="AA3891" t="s">
        <v>505</v>
      </c>
      <c r="AB3891" t="s">
        <v>125</v>
      </c>
      <c r="AC3891" s="150" t="str">
        <f>IFERROR(IF(JRF!C3904="","",IF(AND(VLOOKUP(JRF!C3904,X:AA,4,0)=JRF!B3904,VLOOKUP(JRF!C3904,X:Y,2,0)="A"),"","Inactive Dept Combo Error")),"Inactive Dept Combo Error")</f>
        <v/>
      </c>
      <c r="AD3891" t="str">
        <f>IFERROR(IF('Journal Template'!D4303="","",IF(AND(VLOOKUP('Journal Template'!D4303,X:AA,4,0)='Journal Template'!A4303,VLOOKUP('Journal Template'!D4303,X:Y,2,0)="A"),"","Inactive Dept Combo Error")),"")</f>
        <v/>
      </c>
      <c r="AK3891" s="150" t="str">
        <f>IF(JRF!B3904="","",IF(JRF!B3904=IFERROR(VLOOKUP(JRF!B3904,Checks!AI:AI,1,0),0),"Entry in Branch/Satellite BU's",""))</f>
        <v/>
      </c>
      <c r="AL3891" t="str">
        <f>IFERROR(IF('Journal Template'!A4303="","",IF('Journal Template'!A4303=IFERROR(VLOOKUP('Journal Template'!A4303,Checks!AI:AI,1,0),0),"Entry in Branch/Satellite BU's","")),"")</f>
        <v/>
      </c>
      <c r="AO3891" s="171"/>
      <c r="AP3891" s="171"/>
      <c r="AQ3891" s="171"/>
      <c r="AR3891" s="171"/>
      <c r="CI3891" t="str">
        <f>IF(JRF!F3904&gt;0,"",IF(JRF!B3904="","",IF(LEFT(JRF!B3904,1)=IFERROR(VLOOKUP(LEFT(JRF!B3904,1),$CF$2:$CF$5,1,0),0),"Product Code Required",IF(JRF!C3904="","",IF(JRF!C3904=IFERROR(VLOOKUP(JRF!C3904,$CH:$CH,1,0),0),"Product Code Required","NA")))))</f>
        <v/>
      </c>
      <c r="CJ3891" t="str">
        <f>IF(JRF!AV3904&gt;0,"",IF(JRF!Q3904="","",IF(LEFT(JRF!Q3904,1)=IFERROR(VLOOKUP(LEFT(JRF!Q3904,1),$CF$2:$CF$5,1,0),0),"Product Code Required",IF(JRF!V3904="","",IF(JRF!V3904=IFERROR(VLOOKUP(JRF!V3904,$CH:$CH,1,0),0),"Product Code Required","NA")))))</f>
        <v/>
      </c>
      <c r="CK3891" t="str">
        <f>IFERROR(IF(LEN('Journal Template'!F3902)&gt;0,"",IF('Journal Template'!A3902="","",IF(LEFT('Journal Template'!A3902,1)=IFERROR(VLOOKUP(LEFT('Journal Template'!A3902,1),Checks!$CF$2:$CF$5,1,0),0),"Product Code Required",IF('Journal Template'!D3902="","",IF('Journal Template'!D3902=IFERROR(VLOOKUP('Journal Template'!D3902,Checks!$CH:$CH,1,0),0),"Product Code Required","NA"))))),"")</f>
        <v/>
      </c>
    </row>
    <row r="3892" spans="14:89">
      <c r="N3892" t="s">
        <v>16812</v>
      </c>
      <c r="O3892" t="s">
        <v>16813</v>
      </c>
      <c r="P3892" t="s">
        <v>386</v>
      </c>
      <c r="Q3892" s="150" t="str">
        <f>IF(JRF!D3905="","",IF(IFERROR(VLOOKUP(JRF!D3905,Checks!N:P,3,0),0)="A","","Inactive account in Use"))</f>
        <v/>
      </c>
      <c r="R3892" t="str">
        <f>IFERROR(IF('Journal Template'!C4304="","",IF(IFERROR(VLOOKUP('Journal Template'!C4304,Checks!N:P,3,0),0)="A","","Inactive account in Use")),"")</f>
        <v/>
      </c>
      <c r="V3892" s="150" t="str">
        <f>IF(JRF!C3905="","",IF(IFERROR(VLOOKUP(JRF!C3905,Checks!S:U,3,0),0)="A","Entry with System fund Dept",""))</f>
        <v/>
      </c>
      <c r="W3892" t="str">
        <f>IFERROR(IF('Journal Template'!D4304="","",IF(IFERROR(VLOOKUP('Journal Template'!D4304,Checks!S:U,3,0),0)="A","Entry with System fund Dept","")),"")</f>
        <v/>
      </c>
      <c r="X3892" t="s">
        <v>16814</v>
      </c>
      <c r="Y3892" t="s">
        <v>389</v>
      </c>
      <c r="Z3892" t="s">
        <v>16815</v>
      </c>
      <c r="AA3892" t="s">
        <v>505</v>
      </c>
      <c r="AB3892" t="s">
        <v>125</v>
      </c>
      <c r="AC3892" s="150" t="str">
        <f>IFERROR(IF(JRF!C3905="","",IF(AND(VLOOKUP(JRF!C3905,X:AA,4,0)=JRF!B3905,VLOOKUP(JRF!C3905,X:Y,2,0)="A"),"","Inactive Dept Combo Error")),"Inactive Dept Combo Error")</f>
        <v/>
      </c>
      <c r="AD3892" t="str">
        <f>IFERROR(IF('Journal Template'!D4304="","",IF(AND(VLOOKUP('Journal Template'!D4304,X:AA,4,0)='Journal Template'!A4304,VLOOKUP('Journal Template'!D4304,X:Y,2,0)="A"),"","Inactive Dept Combo Error")),"")</f>
        <v/>
      </c>
      <c r="AK3892" s="150" t="str">
        <f>IF(JRF!B3905="","",IF(JRF!B3905=IFERROR(VLOOKUP(JRF!B3905,Checks!AI:AI,1,0),0),"Entry in Branch/Satellite BU's",""))</f>
        <v/>
      </c>
      <c r="AL3892" t="str">
        <f>IFERROR(IF('Journal Template'!A4304="","",IF('Journal Template'!A4304=IFERROR(VLOOKUP('Journal Template'!A4304,Checks!AI:AI,1,0),0),"Entry in Branch/Satellite BU's","")),"")</f>
        <v/>
      </c>
      <c r="AO3892" s="171"/>
      <c r="AP3892" s="171"/>
      <c r="AQ3892" s="171"/>
      <c r="AR3892" s="171"/>
      <c r="CI3892" t="str">
        <f>IF(JRF!F3905&gt;0,"",IF(JRF!B3905="","",IF(LEFT(JRF!B3905,1)=IFERROR(VLOOKUP(LEFT(JRF!B3905,1),$CF$2:$CF$5,1,0),0),"Product Code Required",IF(JRF!C3905="","",IF(JRF!C3905=IFERROR(VLOOKUP(JRF!C3905,$CH:$CH,1,0),0),"Product Code Required","NA")))))</f>
        <v/>
      </c>
      <c r="CJ3892" t="str">
        <f>IF(JRF!AV3905&gt;0,"",IF(JRF!Q3905="","",IF(LEFT(JRF!Q3905,1)=IFERROR(VLOOKUP(LEFT(JRF!Q3905,1),$CF$2:$CF$5,1,0),0),"Product Code Required",IF(JRF!V3905="","",IF(JRF!V3905=IFERROR(VLOOKUP(JRF!V3905,$CH:$CH,1,0),0),"Product Code Required","NA")))))</f>
        <v/>
      </c>
      <c r="CK3892" t="str">
        <f>IFERROR(IF(LEN('Journal Template'!F3903)&gt;0,"",IF('Journal Template'!A3903="","",IF(LEFT('Journal Template'!A3903,1)=IFERROR(VLOOKUP(LEFT('Journal Template'!A3903,1),Checks!$CF$2:$CF$5,1,0),0),"Product Code Required",IF('Journal Template'!D3903="","",IF('Journal Template'!D3903=IFERROR(VLOOKUP('Journal Template'!D3903,Checks!$CH:$CH,1,0),0),"Product Code Required","NA"))))),"")</f>
        <v/>
      </c>
    </row>
    <row r="3893" spans="14:89">
      <c r="N3893" t="s">
        <v>16816</v>
      </c>
      <c r="O3893" t="s">
        <v>16817</v>
      </c>
      <c r="P3893" t="s">
        <v>386</v>
      </c>
      <c r="Q3893" s="150" t="str">
        <f>IF(JRF!D3906="","",IF(IFERROR(VLOOKUP(JRF!D3906,Checks!N:P,3,0),0)="A","","Inactive account in Use"))</f>
        <v/>
      </c>
      <c r="R3893" t="str">
        <f>IFERROR(IF('Journal Template'!C4305="","",IF(IFERROR(VLOOKUP('Journal Template'!C4305,Checks!N:P,3,0),0)="A","","Inactive account in Use")),"")</f>
        <v/>
      </c>
      <c r="V3893" s="150" t="str">
        <f>IF(JRF!C3906="","",IF(IFERROR(VLOOKUP(JRF!C3906,Checks!S:U,3,0),0)="A","Entry with System fund Dept",""))</f>
        <v/>
      </c>
      <c r="W3893" t="str">
        <f>IFERROR(IF('Journal Template'!D4305="","",IF(IFERROR(VLOOKUP('Journal Template'!D4305,Checks!S:U,3,0),0)="A","Entry with System fund Dept","")),"")</f>
        <v/>
      </c>
      <c r="X3893" t="s">
        <v>16818</v>
      </c>
      <c r="Y3893" t="s">
        <v>389</v>
      </c>
      <c r="Z3893" t="s">
        <v>16819</v>
      </c>
      <c r="AA3893" t="s">
        <v>505</v>
      </c>
      <c r="AB3893" t="s">
        <v>125</v>
      </c>
      <c r="AC3893" s="150" t="str">
        <f>IFERROR(IF(JRF!C3906="","",IF(AND(VLOOKUP(JRF!C3906,X:AA,4,0)=JRF!B3906,VLOOKUP(JRF!C3906,X:Y,2,0)="A"),"","Inactive Dept Combo Error")),"Inactive Dept Combo Error")</f>
        <v/>
      </c>
      <c r="AD3893" t="str">
        <f>IFERROR(IF('Journal Template'!D4305="","",IF(AND(VLOOKUP('Journal Template'!D4305,X:AA,4,0)='Journal Template'!A4305,VLOOKUP('Journal Template'!D4305,X:Y,2,0)="A"),"","Inactive Dept Combo Error")),"")</f>
        <v/>
      </c>
      <c r="AK3893" s="150" t="str">
        <f>IF(JRF!B3906="","",IF(JRF!B3906=IFERROR(VLOOKUP(JRF!B3906,Checks!AI:AI,1,0),0),"Entry in Branch/Satellite BU's",""))</f>
        <v/>
      </c>
      <c r="AL3893" t="str">
        <f>IFERROR(IF('Journal Template'!A4305="","",IF('Journal Template'!A4305=IFERROR(VLOOKUP('Journal Template'!A4305,Checks!AI:AI,1,0),0),"Entry in Branch/Satellite BU's","")),"")</f>
        <v/>
      </c>
      <c r="AO3893" s="171"/>
      <c r="AP3893" s="171"/>
      <c r="AQ3893" s="171"/>
      <c r="AR3893" s="171"/>
      <c r="CI3893" t="str">
        <f>IF(JRF!F3906&gt;0,"",IF(JRF!B3906="","",IF(LEFT(JRF!B3906,1)=IFERROR(VLOOKUP(LEFT(JRF!B3906,1),$CF$2:$CF$5,1,0),0),"Product Code Required",IF(JRF!C3906="","",IF(JRF!C3906=IFERROR(VLOOKUP(JRF!C3906,$CH:$CH,1,0),0),"Product Code Required","NA")))))</f>
        <v/>
      </c>
      <c r="CJ3893" t="str">
        <f>IF(JRF!AV3906&gt;0,"",IF(JRF!Q3906="","",IF(LEFT(JRF!Q3906,1)=IFERROR(VLOOKUP(LEFT(JRF!Q3906,1),$CF$2:$CF$5,1,0),0),"Product Code Required",IF(JRF!V3906="","",IF(JRF!V3906=IFERROR(VLOOKUP(JRF!V3906,$CH:$CH,1,0),0),"Product Code Required","NA")))))</f>
        <v/>
      </c>
      <c r="CK3893" t="str">
        <f>IFERROR(IF(LEN('Journal Template'!F3904)&gt;0,"",IF('Journal Template'!A3904="","",IF(LEFT('Journal Template'!A3904,1)=IFERROR(VLOOKUP(LEFT('Journal Template'!A3904,1),Checks!$CF$2:$CF$5,1,0),0),"Product Code Required",IF('Journal Template'!D3904="","",IF('Journal Template'!D3904=IFERROR(VLOOKUP('Journal Template'!D3904,Checks!$CH:$CH,1,0),0),"Product Code Required","NA"))))),"")</f>
        <v/>
      </c>
    </row>
    <row r="3894" spans="14:89">
      <c r="N3894" t="s">
        <v>16820</v>
      </c>
      <c r="O3894" t="s">
        <v>16821</v>
      </c>
      <c r="P3894" t="s">
        <v>386</v>
      </c>
      <c r="Q3894" s="150" t="str">
        <f>IF(JRF!D3907="","",IF(IFERROR(VLOOKUP(JRF!D3907,Checks!N:P,3,0),0)="A","","Inactive account in Use"))</f>
        <v/>
      </c>
      <c r="R3894" t="str">
        <f>IFERROR(IF('Journal Template'!C4306="","",IF(IFERROR(VLOOKUP('Journal Template'!C4306,Checks!N:P,3,0),0)="A","","Inactive account in Use")),"")</f>
        <v/>
      </c>
      <c r="V3894" s="150" t="str">
        <f>IF(JRF!C3907="","",IF(IFERROR(VLOOKUP(JRF!C3907,Checks!S:U,3,0),0)="A","Entry with System fund Dept",""))</f>
        <v/>
      </c>
      <c r="W3894" t="str">
        <f>IFERROR(IF('Journal Template'!D4306="","",IF(IFERROR(VLOOKUP('Journal Template'!D4306,Checks!S:U,3,0),0)="A","Entry with System fund Dept","")),"")</f>
        <v/>
      </c>
      <c r="X3894" t="s">
        <v>16822</v>
      </c>
      <c r="Y3894" t="s">
        <v>386</v>
      </c>
      <c r="Z3894" t="s">
        <v>16823</v>
      </c>
      <c r="AA3894" t="s">
        <v>505</v>
      </c>
      <c r="AB3894" t="s">
        <v>125</v>
      </c>
      <c r="AC3894" s="150" t="str">
        <f>IFERROR(IF(JRF!C3907="","",IF(AND(VLOOKUP(JRF!C3907,X:AA,4,0)=JRF!B3907,VLOOKUP(JRF!C3907,X:Y,2,0)="A"),"","Inactive Dept Combo Error")),"Inactive Dept Combo Error")</f>
        <v/>
      </c>
      <c r="AD3894" t="str">
        <f>IFERROR(IF('Journal Template'!D4306="","",IF(AND(VLOOKUP('Journal Template'!D4306,X:AA,4,0)='Journal Template'!A4306,VLOOKUP('Journal Template'!D4306,X:Y,2,0)="A"),"","Inactive Dept Combo Error")),"")</f>
        <v/>
      </c>
      <c r="AK3894" s="150" t="str">
        <f>IF(JRF!B3907="","",IF(JRF!B3907=IFERROR(VLOOKUP(JRF!B3907,Checks!AI:AI,1,0),0),"Entry in Branch/Satellite BU's",""))</f>
        <v/>
      </c>
      <c r="AL3894" t="str">
        <f>IFERROR(IF('Journal Template'!A4306="","",IF('Journal Template'!A4306=IFERROR(VLOOKUP('Journal Template'!A4306,Checks!AI:AI,1,0),0),"Entry in Branch/Satellite BU's","")),"")</f>
        <v/>
      </c>
      <c r="AO3894" s="171"/>
      <c r="AP3894" s="171"/>
      <c r="AQ3894" s="171"/>
      <c r="AR3894" s="171"/>
      <c r="CI3894" t="str">
        <f>IF(JRF!F3907&gt;0,"",IF(JRF!B3907="","",IF(LEFT(JRF!B3907,1)=IFERROR(VLOOKUP(LEFT(JRF!B3907,1),$CF$2:$CF$5,1,0),0),"Product Code Required",IF(JRF!C3907="","",IF(JRF!C3907=IFERROR(VLOOKUP(JRF!C3907,$CH:$CH,1,0),0),"Product Code Required","NA")))))</f>
        <v/>
      </c>
      <c r="CJ3894" t="str">
        <f>IF(JRF!AV3907&gt;0,"",IF(JRF!Q3907="","",IF(LEFT(JRF!Q3907,1)=IFERROR(VLOOKUP(LEFT(JRF!Q3907,1),$CF$2:$CF$5,1,0),0),"Product Code Required",IF(JRF!V3907="","",IF(JRF!V3907=IFERROR(VLOOKUP(JRF!V3907,$CH:$CH,1,0),0),"Product Code Required","NA")))))</f>
        <v/>
      </c>
      <c r="CK3894" t="str">
        <f>IFERROR(IF(LEN('Journal Template'!F3905)&gt;0,"",IF('Journal Template'!A3905="","",IF(LEFT('Journal Template'!A3905,1)=IFERROR(VLOOKUP(LEFT('Journal Template'!A3905,1),Checks!$CF$2:$CF$5,1,0),0),"Product Code Required",IF('Journal Template'!D3905="","",IF('Journal Template'!D3905=IFERROR(VLOOKUP('Journal Template'!D3905,Checks!$CH:$CH,1,0),0),"Product Code Required","NA"))))),"")</f>
        <v/>
      </c>
    </row>
    <row r="3895" spans="14:89">
      <c r="N3895" t="s">
        <v>16824</v>
      </c>
      <c r="O3895" t="s">
        <v>16825</v>
      </c>
      <c r="P3895" t="s">
        <v>386</v>
      </c>
      <c r="Q3895" s="150" t="str">
        <f>IF(JRF!D3908="","",IF(IFERROR(VLOOKUP(JRF!D3908,Checks!N:P,3,0),0)="A","","Inactive account in Use"))</f>
        <v/>
      </c>
      <c r="R3895" t="str">
        <f>IFERROR(IF('Journal Template'!C4307="","",IF(IFERROR(VLOOKUP('Journal Template'!C4307,Checks!N:P,3,0),0)="A","","Inactive account in Use")),"")</f>
        <v/>
      </c>
      <c r="V3895" s="150" t="str">
        <f>IF(JRF!C3908="","",IF(IFERROR(VLOOKUP(JRF!C3908,Checks!S:U,3,0),0)="A","Entry with System fund Dept",""))</f>
        <v/>
      </c>
      <c r="W3895" t="str">
        <f>IFERROR(IF('Journal Template'!D4307="","",IF(IFERROR(VLOOKUP('Journal Template'!D4307,Checks!S:U,3,0),0)="A","Entry with System fund Dept","")),"")</f>
        <v/>
      </c>
      <c r="X3895" t="s">
        <v>16826</v>
      </c>
      <c r="Y3895" t="s">
        <v>389</v>
      </c>
      <c r="Z3895" t="s">
        <v>16827</v>
      </c>
      <c r="AA3895" t="s">
        <v>505</v>
      </c>
      <c r="AB3895" t="s">
        <v>125</v>
      </c>
      <c r="AC3895" s="150" t="str">
        <f>IFERROR(IF(JRF!C3908="","",IF(AND(VLOOKUP(JRF!C3908,X:AA,4,0)=JRF!B3908,VLOOKUP(JRF!C3908,X:Y,2,0)="A"),"","Inactive Dept Combo Error")),"Inactive Dept Combo Error")</f>
        <v/>
      </c>
      <c r="AD3895" t="str">
        <f>IFERROR(IF('Journal Template'!D4307="","",IF(AND(VLOOKUP('Journal Template'!D4307,X:AA,4,0)='Journal Template'!A4307,VLOOKUP('Journal Template'!D4307,X:Y,2,0)="A"),"","Inactive Dept Combo Error")),"")</f>
        <v/>
      </c>
      <c r="AK3895" s="150" t="str">
        <f>IF(JRF!B3908="","",IF(JRF!B3908=IFERROR(VLOOKUP(JRF!B3908,Checks!AI:AI,1,0),0),"Entry in Branch/Satellite BU's",""))</f>
        <v/>
      </c>
      <c r="AL3895" t="str">
        <f>IFERROR(IF('Journal Template'!A4307="","",IF('Journal Template'!A4307=IFERROR(VLOOKUP('Journal Template'!A4307,Checks!AI:AI,1,0),0),"Entry in Branch/Satellite BU's","")),"")</f>
        <v/>
      </c>
      <c r="AO3895" s="171"/>
      <c r="AP3895" s="171"/>
      <c r="AQ3895" s="171"/>
      <c r="AR3895" s="171"/>
      <c r="CI3895" t="str">
        <f>IF(JRF!F3908&gt;0,"",IF(JRF!B3908="","",IF(LEFT(JRF!B3908,1)=IFERROR(VLOOKUP(LEFT(JRF!B3908,1),$CF$2:$CF$5,1,0),0),"Product Code Required",IF(JRF!C3908="","",IF(JRF!C3908=IFERROR(VLOOKUP(JRF!C3908,$CH:$CH,1,0),0),"Product Code Required","NA")))))</f>
        <v/>
      </c>
      <c r="CJ3895" t="str">
        <f>IF(JRF!AV3908&gt;0,"",IF(JRF!Q3908="","",IF(LEFT(JRF!Q3908,1)=IFERROR(VLOOKUP(LEFT(JRF!Q3908,1),$CF$2:$CF$5,1,0),0),"Product Code Required",IF(JRF!V3908="","",IF(JRF!V3908=IFERROR(VLOOKUP(JRF!V3908,$CH:$CH,1,0),0),"Product Code Required","NA")))))</f>
        <v/>
      </c>
      <c r="CK3895" t="str">
        <f>IFERROR(IF(LEN('Journal Template'!F3906)&gt;0,"",IF('Journal Template'!A3906="","",IF(LEFT('Journal Template'!A3906,1)=IFERROR(VLOOKUP(LEFT('Journal Template'!A3906,1),Checks!$CF$2:$CF$5,1,0),0),"Product Code Required",IF('Journal Template'!D3906="","",IF('Journal Template'!D3906=IFERROR(VLOOKUP('Journal Template'!D3906,Checks!$CH:$CH,1,0),0),"Product Code Required","NA"))))),"")</f>
        <v/>
      </c>
    </row>
    <row r="3896" spans="14:89">
      <c r="N3896" t="s">
        <v>16828</v>
      </c>
      <c r="O3896" t="s">
        <v>16829</v>
      </c>
      <c r="P3896" t="s">
        <v>386</v>
      </c>
      <c r="Q3896" s="150" t="str">
        <f>IF(JRF!D3909="","",IF(IFERROR(VLOOKUP(JRF!D3909,Checks!N:P,3,0),0)="A","","Inactive account in Use"))</f>
        <v/>
      </c>
      <c r="R3896" t="str">
        <f>IFERROR(IF('Journal Template'!C4308="","",IF(IFERROR(VLOOKUP('Journal Template'!C4308,Checks!N:P,3,0),0)="A","","Inactive account in Use")),"")</f>
        <v/>
      </c>
      <c r="V3896" s="150" t="str">
        <f>IF(JRF!C3909="","",IF(IFERROR(VLOOKUP(JRF!C3909,Checks!S:U,3,0),0)="A","Entry with System fund Dept",""))</f>
        <v/>
      </c>
      <c r="W3896" t="str">
        <f>IFERROR(IF('Journal Template'!D4308="","",IF(IFERROR(VLOOKUP('Journal Template'!D4308,Checks!S:U,3,0),0)="A","Entry with System fund Dept","")),"")</f>
        <v/>
      </c>
      <c r="X3896" t="s">
        <v>690</v>
      </c>
      <c r="Y3896" t="s">
        <v>386</v>
      </c>
      <c r="Z3896" t="s">
        <v>16830</v>
      </c>
      <c r="AA3896" t="s">
        <v>505</v>
      </c>
      <c r="AB3896" t="s">
        <v>125</v>
      </c>
      <c r="AC3896" s="150" t="str">
        <f>IFERROR(IF(JRF!C3909="","",IF(AND(VLOOKUP(JRF!C3909,X:AA,4,0)=JRF!B3909,VLOOKUP(JRF!C3909,X:Y,2,0)="A"),"","Inactive Dept Combo Error")),"Inactive Dept Combo Error")</f>
        <v/>
      </c>
      <c r="AD3896" t="str">
        <f>IFERROR(IF('Journal Template'!D4308="","",IF(AND(VLOOKUP('Journal Template'!D4308,X:AA,4,0)='Journal Template'!A4308,VLOOKUP('Journal Template'!D4308,X:Y,2,0)="A"),"","Inactive Dept Combo Error")),"")</f>
        <v/>
      </c>
      <c r="AK3896" s="150" t="str">
        <f>IF(JRF!B3909="","",IF(JRF!B3909=IFERROR(VLOOKUP(JRF!B3909,Checks!AI:AI,1,0),0),"Entry in Branch/Satellite BU's",""))</f>
        <v/>
      </c>
      <c r="AL3896" t="str">
        <f>IFERROR(IF('Journal Template'!A4308="","",IF('Journal Template'!A4308=IFERROR(VLOOKUP('Journal Template'!A4308,Checks!AI:AI,1,0),0),"Entry in Branch/Satellite BU's","")),"")</f>
        <v/>
      </c>
      <c r="AO3896" s="171"/>
      <c r="AP3896" s="171"/>
      <c r="AQ3896" s="171"/>
      <c r="AR3896" s="171"/>
      <c r="CI3896" t="str">
        <f>IF(JRF!F3909&gt;0,"",IF(JRF!B3909="","",IF(LEFT(JRF!B3909,1)=IFERROR(VLOOKUP(LEFT(JRF!B3909,1),$CF$2:$CF$5,1,0),0),"Product Code Required",IF(JRF!C3909="","",IF(JRF!C3909=IFERROR(VLOOKUP(JRF!C3909,$CH:$CH,1,0),0),"Product Code Required","NA")))))</f>
        <v/>
      </c>
      <c r="CJ3896" t="str">
        <f>IF(JRF!AV3909&gt;0,"",IF(JRF!Q3909="","",IF(LEFT(JRF!Q3909,1)=IFERROR(VLOOKUP(LEFT(JRF!Q3909,1),$CF$2:$CF$5,1,0),0),"Product Code Required",IF(JRF!V3909="","",IF(JRF!V3909=IFERROR(VLOOKUP(JRF!V3909,$CH:$CH,1,0),0),"Product Code Required","NA")))))</f>
        <v/>
      </c>
      <c r="CK3896" t="str">
        <f>IFERROR(IF(LEN('Journal Template'!F3907)&gt;0,"",IF('Journal Template'!A3907="","",IF(LEFT('Journal Template'!A3907,1)=IFERROR(VLOOKUP(LEFT('Journal Template'!A3907,1),Checks!$CF$2:$CF$5,1,0),0),"Product Code Required",IF('Journal Template'!D3907="","",IF('Journal Template'!D3907=IFERROR(VLOOKUP('Journal Template'!D3907,Checks!$CH:$CH,1,0),0),"Product Code Required","NA"))))),"")</f>
        <v/>
      </c>
    </row>
    <row r="3897" spans="14:89">
      <c r="N3897" t="s">
        <v>16831</v>
      </c>
      <c r="O3897" t="s">
        <v>16832</v>
      </c>
      <c r="P3897" t="s">
        <v>386</v>
      </c>
      <c r="Q3897" s="150" t="str">
        <f>IF(JRF!D3910="","",IF(IFERROR(VLOOKUP(JRF!D3910,Checks!N:P,3,0),0)="A","","Inactive account in Use"))</f>
        <v/>
      </c>
      <c r="R3897" t="str">
        <f>IFERROR(IF('Journal Template'!C4309="","",IF(IFERROR(VLOOKUP('Journal Template'!C4309,Checks!N:P,3,0),0)="A","","Inactive account in Use")),"")</f>
        <v/>
      </c>
      <c r="V3897" s="150" t="str">
        <f>IF(JRF!C3910="","",IF(IFERROR(VLOOKUP(JRF!C3910,Checks!S:U,3,0),0)="A","Entry with System fund Dept",""))</f>
        <v/>
      </c>
      <c r="W3897" t="str">
        <f>IFERROR(IF('Journal Template'!D4309="","",IF(IFERROR(VLOOKUP('Journal Template'!D4309,Checks!S:U,3,0),0)="A","Entry with System fund Dept","")),"")</f>
        <v/>
      </c>
      <c r="X3897" t="s">
        <v>16833</v>
      </c>
      <c r="Y3897" t="s">
        <v>389</v>
      </c>
      <c r="Z3897" t="s">
        <v>16834</v>
      </c>
      <c r="AA3897" t="s">
        <v>505</v>
      </c>
      <c r="AB3897" t="s">
        <v>125</v>
      </c>
      <c r="AC3897" s="150" t="str">
        <f>IFERROR(IF(JRF!C3910="","",IF(AND(VLOOKUP(JRF!C3910,X:AA,4,0)=JRF!B3910,VLOOKUP(JRF!C3910,X:Y,2,0)="A"),"","Inactive Dept Combo Error")),"Inactive Dept Combo Error")</f>
        <v/>
      </c>
      <c r="AD3897" t="str">
        <f>IFERROR(IF('Journal Template'!D4309="","",IF(AND(VLOOKUP('Journal Template'!D4309,X:AA,4,0)='Journal Template'!A4309,VLOOKUP('Journal Template'!D4309,X:Y,2,0)="A"),"","Inactive Dept Combo Error")),"")</f>
        <v/>
      </c>
      <c r="AK3897" s="150" t="str">
        <f>IF(JRF!B3910="","",IF(JRF!B3910=IFERROR(VLOOKUP(JRF!B3910,Checks!AI:AI,1,0),0),"Entry in Branch/Satellite BU's",""))</f>
        <v/>
      </c>
      <c r="AL3897" t="str">
        <f>IFERROR(IF('Journal Template'!A4309="","",IF('Journal Template'!A4309=IFERROR(VLOOKUP('Journal Template'!A4309,Checks!AI:AI,1,0),0),"Entry in Branch/Satellite BU's","")),"")</f>
        <v/>
      </c>
      <c r="AO3897" s="171"/>
      <c r="AP3897" s="171"/>
      <c r="AQ3897" s="171"/>
      <c r="AR3897" s="171"/>
      <c r="CI3897" t="str">
        <f>IF(JRF!F3910&gt;0,"",IF(JRF!B3910="","",IF(LEFT(JRF!B3910,1)=IFERROR(VLOOKUP(LEFT(JRF!B3910,1),$CF$2:$CF$5,1,0),0),"Product Code Required",IF(JRF!C3910="","",IF(JRF!C3910=IFERROR(VLOOKUP(JRF!C3910,$CH:$CH,1,0),0),"Product Code Required","NA")))))</f>
        <v/>
      </c>
      <c r="CJ3897" t="str">
        <f>IF(JRF!AV3910&gt;0,"",IF(JRF!Q3910="","",IF(LEFT(JRF!Q3910,1)=IFERROR(VLOOKUP(LEFT(JRF!Q3910,1),$CF$2:$CF$5,1,0),0),"Product Code Required",IF(JRF!V3910="","",IF(JRF!V3910=IFERROR(VLOOKUP(JRF!V3910,$CH:$CH,1,0),0),"Product Code Required","NA")))))</f>
        <v/>
      </c>
      <c r="CK3897" t="str">
        <f>IFERROR(IF(LEN('Journal Template'!F3908)&gt;0,"",IF('Journal Template'!A3908="","",IF(LEFT('Journal Template'!A3908,1)=IFERROR(VLOOKUP(LEFT('Journal Template'!A3908,1),Checks!$CF$2:$CF$5,1,0),0),"Product Code Required",IF('Journal Template'!D3908="","",IF('Journal Template'!D3908=IFERROR(VLOOKUP('Journal Template'!D3908,Checks!$CH:$CH,1,0),0),"Product Code Required","NA"))))),"")</f>
        <v/>
      </c>
    </row>
    <row r="3898" spans="14:89">
      <c r="N3898" t="s">
        <v>16835</v>
      </c>
      <c r="O3898" t="s">
        <v>16836</v>
      </c>
      <c r="P3898" t="s">
        <v>386</v>
      </c>
      <c r="Q3898" s="150" t="str">
        <f>IF(JRF!D3911="","",IF(IFERROR(VLOOKUP(JRF!D3911,Checks!N:P,3,0),0)="A","","Inactive account in Use"))</f>
        <v/>
      </c>
      <c r="R3898" t="str">
        <f>IFERROR(IF('Journal Template'!C4310="","",IF(IFERROR(VLOOKUP('Journal Template'!C4310,Checks!N:P,3,0),0)="A","","Inactive account in Use")),"")</f>
        <v/>
      </c>
      <c r="V3898" s="150" t="str">
        <f>IF(JRF!C3911="","",IF(IFERROR(VLOOKUP(JRF!C3911,Checks!S:U,3,0),0)="A","Entry with System fund Dept",""))</f>
        <v/>
      </c>
      <c r="W3898" t="str">
        <f>IFERROR(IF('Journal Template'!D4310="","",IF(IFERROR(VLOOKUP('Journal Template'!D4310,Checks!S:U,3,0),0)="A","Entry with System fund Dept","")),"")</f>
        <v/>
      </c>
      <c r="X3898" t="s">
        <v>16837</v>
      </c>
      <c r="Y3898" t="s">
        <v>389</v>
      </c>
      <c r="Z3898" t="s">
        <v>16838</v>
      </c>
      <c r="AA3898" t="s">
        <v>505</v>
      </c>
      <c r="AB3898" t="s">
        <v>125</v>
      </c>
      <c r="AC3898" s="150" t="str">
        <f>IFERROR(IF(JRF!C3911="","",IF(AND(VLOOKUP(JRF!C3911,X:AA,4,0)=JRF!B3911,VLOOKUP(JRF!C3911,X:Y,2,0)="A"),"","Inactive Dept Combo Error")),"Inactive Dept Combo Error")</f>
        <v/>
      </c>
      <c r="AD3898" t="str">
        <f>IFERROR(IF('Journal Template'!D4310="","",IF(AND(VLOOKUP('Journal Template'!D4310,X:AA,4,0)='Journal Template'!A4310,VLOOKUP('Journal Template'!D4310,X:Y,2,0)="A"),"","Inactive Dept Combo Error")),"")</f>
        <v/>
      </c>
      <c r="AK3898" s="150" t="str">
        <f>IF(JRF!B3911="","",IF(JRF!B3911=IFERROR(VLOOKUP(JRF!B3911,Checks!AI:AI,1,0),0),"Entry in Branch/Satellite BU's",""))</f>
        <v/>
      </c>
      <c r="AL3898" t="str">
        <f>IFERROR(IF('Journal Template'!A4310="","",IF('Journal Template'!A4310=IFERROR(VLOOKUP('Journal Template'!A4310,Checks!AI:AI,1,0),0),"Entry in Branch/Satellite BU's","")),"")</f>
        <v/>
      </c>
      <c r="AO3898" s="171"/>
      <c r="AP3898" s="171"/>
      <c r="AQ3898" s="171"/>
      <c r="AR3898" s="171"/>
      <c r="CI3898" t="str">
        <f>IF(JRF!F3911&gt;0,"",IF(JRF!B3911="","",IF(LEFT(JRF!B3911,1)=IFERROR(VLOOKUP(LEFT(JRF!B3911,1),$CF$2:$CF$5,1,0),0),"Product Code Required",IF(JRF!C3911="","",IF(JRF!C3911=IFERROR(VLOOKUP(JRF!C3911,$CH:$CH,1,0),0),"Product Code Required","NA")))))</f>
        <v/>
      </c>
      <c r="CJ3898" t="str">
        <f>IF(JRF!AV3911&gt;0,"",IF(JRF!Q3911="","",IF(LEFT(JRF!Q3911,1)=IFERROR(VLOOKUP(LEFT(JRF!Q3911,1),$CF$2:$CF$5,1,0),0),"Product Code Required",IF(JRF!V3911="","",IF(JRF!V3911=IFERROR(VLOOKUP(JRF!V3911,$CH:$CH,1,0),0),"Product Code Required","NA")))))</f>
        <v/>
      </c>
      <c r="CK3898" t="str">
        <f>IFERROR(IF(LEN('Journal Template'!F3909)&gt;0,"",IF('Journal Template'!A3909="","",IF(LEFT('Journal Template'!A3909,1)=IFERROR(VLOOKUP(LEFT('Journal Template'!A3909,1),Checks!$CF$2:$CF$5,1,0),0),"Product Code Required",IF('Journal Template'!D3909="","",IF('Journal Template'!D3909=IFERROR(VLOOKUP('Journal Template'!D3909,Checks!$CH:$CH,1,0),0),"Product Code Required","NA"))))),"")</f>
        <v/>
      </c>
    </row>
    <row r="3899" spans="14:89">
      <c r="N3899" t="s">
        <v>16839</v>
      </c>
      <c r="O3899" t="s">
        <v>16840</v>
      </c>
      <c r="P3899" t="s">
        <v>386</v>
      </c>
      <c r="Q3899" s="150" t="str">
        <f>IF(JRF!D3912="","",IF(IFERROR(VLOOKUP(JRF!D3912,Checks!N:P,3,0),0)="A","","Inactive account in Use"))</f>
        <v/>
      </c>
      <c r="R3899" t="str">
        <f>IFERROR(IF('Journal Template'!C4311="","",IF(IFERROR(VLOOKUP('Journal Template'!C4311,Checks!N:P,3,0),0)="A","","Inactive account in Use")),"")</f>
        <v/>
      </c>
      <c r="V3899" s="150" t="str">
        <f>IF(JRF!C3912="","",IF(IFERROR(VLOOKUP(JRF!C3912,Checks!S:U,3,0),0)="A","Entry with System fund Dept",""))</f>
        <v/>
      </c>
      <c r="W3899" t="str">
        <f>IFERROR(IF('Journal Template'!D4311="","",IF(IFERROR(VLOOKUP('Journal Template'!D4311,Checks!S:U,3,0),0)="A","Entry with System fund Dept","")),"")</f>
        <v/>
      </c>
      <c r="X3899" t="s">
        <v>16841</v>
      </c>
      <c r="Y3899" t="s">
        <v>386</v>
      </c>
      <c r="Z3899" t="s">
        <v>16842</v>
      </c>
      <c r="AA3899" t="s">
        <v>505</v>
      </c>
      <c r="AB3899" t="s">
        <v>125</v>
      </c>
      <c r="AC3899" s="150" t="str">
        <f>IFERROR(IF(JRF!C3912="","",IF(AND(VLOOKUP(JRF!C3912,X:AA,4,0)=JRF!B3912,VLOOKUP(JRF!C3912,X:Y,2,0)="A"),"","Inactive Dept Combo Error")),"Inactive Dept Combo Error")</f>
        <v/>
      </c>
      <c r="AD3899" t="str">
        <f>IFERROR(IF('Journal Template'!D4311="","",IF(AND(VLOOKUP('Journal Template'!D4311,X:AA,4,0)='Journal Template'!A4311,VLOOKUP('Journal Template'!D4311,X:Y,2,0)="A"),"","Inactive Dept Combo Error")),"")</f>
        <v/>
      </c>
      <c r="AK3899" s="150" t="str">
        <f>IF(JRF!B3912="","",IF(JRF!B3912=IFERROR(VLOOKUP(JRF!B3912,Checks!AI:AI,1,0),0),"Entry in Branch/Satellite BU's",""))</f>
        <v/>
      </c>
      <c r="AL3899" t="str">
        <f>IFERROR(IF('Journal Template'!A4311="","",IF('Journal Template'!A4311=IFERROR(VLOOKUP('Journal Template'!A4311,Checks!AI:AI,1,0),0),"Entry in Branch/Satellite BU's","")),"")</f>
        <v/>
      </c>
      <c r="AO3899" s="171"/>
      <c r="AP3899" s="171"/>
      <c r="AQ3899" s="171"/>
      <c r="AR3899" s="171"/>
      <c r="CI3899" t="str">
        <f>IF(JRF!F3912&gt;0,"",IF(JRF!B3912="","",IF(LEFT(JRF!B3912,1)=IFERROR(VLOOKUP(LEFT(JRF!B3912,1),$CF$2:$CF$5,1,0),0),"Product Code Required",IF(JRF!C3912="","",IF(JRF!C3912=IFERROR(VLOOKUP(JRF!C3912,$CH:$CH,1,0),0),"Product Code Required","NA")))))</f>
        <v/>
      </c>
      <c r="CJ3899" t="str">
        <f>IF(JRF!AV3912&gt;0,"",IF(JRF!Q3912="","",IF(LEFT(JRF!Q3912,1)=IFERROR(VLOOKUP(LEFT(JRF!Q3912,1),$CF$2:$CF$5,1,0),0),"Product Code Required",IF(JRF!V3912="","",IF(JRF!V3912=IFERROR(VLOOKUP(JRF!V3912,$CH:$CH,1,0),0),"Product Code Required","NA")))))</f>
        <v/>
      </c>
      <c r="CK3899" t="str">
        <f>IFERROR(IF(LEN('Journal Template'!F3910)&gt;0,"",IF('Journal Template'!A3910="","",IF(LEFT('Journal Template'!A3910,1)=IFERROR(VLOOKUP(LEFT('Journal Template'!A3910,1),Checks!$CF$2:$CF$5,1,0),0),"Product Code Required",IF('Journal Template'!D3910="","",IF('Journal Template'!D3910=IFERROR(VLOOKUP('Journal Template'!D3910,Checks!$CH:$CH,1,0),0),"Product Code Required","NA"))))),"")</f>
        <v/>
      </c>
    </row>
    <row r="3900" spans="14:89">
      <c r="N3900" t="s">
        <v>16843</v>
      </c>
      <c r="O3900" t="s">
        <v>16844</v>
      </c>
      <c r="P3900" t="s">
        <v>386</v>
      </c>
      <c r="Q3900" s="150" t="str">
        <f>IF(JRF!D3913="","",IF(IFERROR(VLOOKUP(JRF!D3913,Checks!N:P,3,0),0)="A","","Inactive account in Use"))</f>
        <v/>
      </c>
      <c r="R3900" t="str">
        <f>IFERROR(IF('Journal Template'!C4312="","",IF(IFERROR(VLOOKUP('Journal Template'!C4312,Checks!N:P,3,0),0)="A","","Inactive account in Use")),"")</f>
        <v/>
      </c>
      <c r="V3900" s="150" t="str">
        <f>IF(JRF!C3913="","",IF(IFERROR(VLOOKUP(JRF!C3913,Checks!S:U,3,0),0)="A","Entry with System fund Dept",""))</f>
        <v/>
      </c>
      <c r="W3900" t="str">
        <f>IFERROR(IF('Journal Template'!D4312="","",IF(IFERROR(VLOOKUP('Journal Template'!D4312,Checks!S:U,3,0),0)="A","Entry with System fund Dept","")),"")</f>
        <v/>
      </c>
      <c r="X3900" t="s">
        <v>16845</v>
      </c>
      <c r="Y3900" t="s">
        <v>389</v>
      </c>
      <c r="Z3900" t="s">
        <v>16846</v>
      </c>
      <c r="AA3900" t="s">
        <v>505</v>
      </c>
      <c r="AB3900" t="s">
        <v>125</v>
      </c>
      <c r="AC3900" s="150" t="str">
        <f>IFERROR(IF(JRF!C3913="","",IF(AND(VLOOKUP(JRF!C3913,X:AA,4,0)=JRF!B3913,VLOOKUP(JRF!C3913,X:Y,2,0)="A"),"","Inactive Dept Combo Error")),"Inactive Dept Combo Error")</f>
        <v/>
      </c>
      <c r="AD3900" t="str">
        <f>IFERROR(IF('Journal Template'!D4312="","",IF(AND(VLOOKUP('Journal Template'!D4312,X:AA,4,0)='Journal Template'!A4312,VLOOKUP('Journal Template'!D4312,X:Y,2,0)="A"),"","Inactive Dept Combo Error")),"")</f>
        <v/>
      </c>
      <c r="AK3900" s="150" t="str">
        <f>IF(JRF!B3913="","",IF(JRF!B3913=IFERROR(VLOOKUP(JRF!B3913,Checks!AI:AI,1,0),0),"Entry in Branch/Satellite BU's",""))</f>
        <v/>
      </c>
      <c r="AL3900" t="str">
        <f>IFERROR(IF('Journal Template'!A4312="","",IF('Journal Template'!A4312=IFERROR(VLOOKUP('Journal Template'!A4312,Checks!AI:AI,1,0),0),"Entry in Branch/Satellite BU's","")),"")</f>
        <v/>
      </c>
      <c r="AO3900" s="171"/>
      <c r="AP3900" s="171"/>
      <c r="AQ3900" s="171"/>
      <c r="AR3900" s="171"/>
      <c r="CI3900" t="str">
        <f>IF(JRF!F3913&gt;0,"",IF(JRF!B3913="","",IF(LEFT(JRF!B3913,1)=IFERROR(VLOOKUP(LEFT(JRF!B3913,1),$CF$2:$CF$5,1,0),0),"Product Code Required",IF(JRF!C3913="","",IF(JRF!C3913=IFERROR(VLOOKUP(JRF!C3913,$CH:$CH,1,0),0),"Product Code Required","NA")))))</f>
        <v/>
      </c>
      <c r="CJ3900" t="str">
        <f>IF(JRF!AV3913&gt;0,"",IF(JRF!Q3913="","",IF(LEFT(JRF!Q3913,1)=IFERROR(VLOOKUP(LEFT(JRF!Q3913,1),$CF$2:$CF$5,1,0),0),"Product Code Required",IF(JRF!V3913="","",IF(JRF!V3913=IFERROR(VLOOKUP(JRF!V3913,$CH:$CH,1,0),0),"Product Code Required","NA")))))</f>
        <v/>
      </c>
      <c r="CK3900" t="str">
        <f>IFERROR(IF(LEN('Journal Template'!F3911)&gt;0,"",IF('Journal Template'!A3911="","",IF(LEFT('Journal Template'!A3911,1)=IFERROR(VLOOKUP(LEFT('Journal Template'!A3911,1),Checks!$CF$2:$CF$5,1,0),0),"Product Code Required",IF('Journal Template'!D3911="","",IF('Journal Template'!D3911=IFERROR(VLOOKUP('Journal Template'!D3911,Checks!$CH:$CH,1,0),0),"Product Code Required","NA"))))),"")</f>
        <v/>
      </c>
    </row>
    <row r="3901" spans="14:89">
      <c r="N3901" t="s">
        <v>16847</v>
      </c>
      <c r="O3901" t="s">
        <v>16848</v>
      </c>
      <c r="P3901" t="s">
        <v>389</v>
      </c>
      <c r="Q3901" s="150" t="str">
        <f>IF(JRF!D3914="","",IF(IFERROR(VLOOKUP(JRF!D3914,Checks!N:P,3,0),0)="A","","Inactive account in Use"))</f>
        <v/>
      </c>
      <c r="R3901" t="str">
        <f>IFERROR(IF('Journal Template'!C4313="","",IF(IFERROR(VLOOKUP('Journal Template'!C4313,Checks!N:P,3,0),0)="A","","Inactive account in Use")),"")</f>
        <v/>
      </c>
      <c r="V3901" s="150" t="str">
        <f>IF(JRF!C3914="","",IF(IFERROR(VLOOKUP(JRF!C3914,Checks!S:U,3,0),0)="A","Entry with System fund Dept",""))</f>
        <v/>
      </c>
      <c r="W3901" t="str">
        <f>IFERROR(IF('Journal Template'!D4313="","",IF(IFERROR(VLOOKUP('Journal Template'!D4313,Checks!S:U,3,0),0)="A","Entry with System fund Dept","")),"")</f>
        <v/>
      </c>
      <c r="X3901" t="s">
        <v>16849</v>
      </c>
      <c r="Y3901" t="s">
        <v>389</v>
      </c>
      <c r="Z3901" t="s">
        <v>16850</v>
      </c>
      <c r="AA3901" t="s">
        <v>505</v>
      </c>
      <c r="AB3901" t="s">
        <v>125</v>
      </c>
      <c r="AC3901" s="150" t="str">
        <f>IFERROR(IF(JRF!C3914="","",IF(AND(VLOOKUP(JRF!C3914,X:AA,4,0)=JRF!B3914,VLOOKUP(JRF!C3914,X:Y,2,0)="A"),"","Inactive Dept Combo Error")),"Inactive Dept Combo Error")</f>
        <v/>
      </c>
      <c r="AD3901" t="str">
        <f>IFERROR(IF('Journal Template'!D4313="","",IF(AND(VLOOKUP('Journal Template'!D4313,X:AA,4,0)='Journal Template'!A4313,VLOOKUP('Journal Template'!D4313,X:Y,2,0)="A"),"","Inactive Dept Combo Error")),"")</f>
        <v/>
      </c>
      <c r="AK3901" s="150" t="str">
        <f>IF(JRF!B3914="","",IF(JRF!B3914=IFERROR(VLOOKUP(JRF!B3914,Checks!AI:AI,1,0),0),"Entry in Branch/Satellite BU's",""))</f>
        <v/>
      </c>
      <c r="AL3901" t="str">
        <f>IFERROR(IF('Journal Template'!A4313="","",IF('Journal Template'!A4313=IFERROR(VLOOKUP('Journal Template'!A4313,Checks!AI:AI,1,0),0),"Entry in Branch/Satellite BU's","")),"")</f>
        <v/>
      </c>
      <c r="AO3901" s="171"/>
      <c r="AP3901" s="171"/>
      <c r="AQ3901" s="171"/>
      <c r="AR3901" s="171"/>
      <c r="CI3901" t="str">
        <f>IF(JRF!F3914&gt;0,"",IF(JRF!B3914="","",IF(LEFT(JRF!B3914,1)=IFERROR(VLOOKUP(LEFT(JRF!B3914,1),$CF$2:$CF$5,1,0),0),"Product Code Required",IF(JRF!C3914="","",IF(JRF!C3914=IFERROR(VLOOKUP(JRF!C3914,$CH:$CH,1,0),0),"Product Code Required","NA")))))</f>
        <v/>
      </c>
      <c r="CJ3901" t="str">
        <f>IF(JRF!AV3914&gt;0,"",IF(JRF!Q3914="","",IF(LEFT(JRF!Q3914,1)=IFERROR(VLOOKUP(LEFT(JRF!Q3914,1),$CF$2:$CF$5,1,0),0),"Product Code Required",IF(JRF!V3914="","",IF(JRF!V3914=IFERROR(VLOOKUP(JRF!V3914,$CH:$CH,1,0),0),"Product Code Required","NA")))))</f>
        <v/>
      </c>
      <c r="CK3901" t="str">
        <f>IFERROR(IF(LEN('Journal Template'!F3912)&gt;0,"",IF('Journal Template'!A3912="","",IF(LEFT('Journal Template'!A3912,1)=IFERROR(VLOOKUP(LEFT('Journal Template'!A3912,1),Checks!$CF$2:$CF$5,1,0),0),"Product Code Required",IF('Journal Template'!D3912="","",IF('Journal Template'!D3912=IFERROR(VLOOKUP('Journal Template'!D3912,Checks!$CH:$CH,1,0),0),"Product Code Required","NA"))))),"")</f>
        <v/>
      </c>
    </row>
    <row r="3902" spans="14:89">
      <c r="N3902" t="s">
        <v>16851</v>
      </c>
      <c r="O3902" t="s">
        <v>16852</v>
      </c>
      <c r="P3902" t="s">
        <v>386</v>
      </c>
      <c r="Q3902" s="150" t="str">
        <f>IF(JRF!D3915="","",IF(IFERROR(VLOOKUP(JRF!D3915,Checks!N:P,3,0),0)="A","","Inactive account in Use"))</f>
        <v/>
      </c>
      <c r="R3902" t="str">
        <f>IFERROR(IF('Journal Template'!C4314="","",IF(IFERROR(VLOOKUP('Journal Template'!C4314,Checks!N:P,3,0),0)="A","","Inactive account in Use")),"")</f>
        <v/>
      </c>
      <c r="V3902" s="150" t="str">
        <f>IF(JRF!C3915="","",IF(IFERROR(VLOOKUP(JRF!C3915,Checks!S:U,3,0),0)="A","Entry with System fund Dept",""))</f>
        <v/>
      </c>
      <c r="W3902" t="str">
        <f>IFERROR(IF('Journal Template'!D4314="","",IF(IFERROR(VLOOKUP('Journal Template'!D4314,Checks!S:U,3,0),0)="A","Entry with System fund Dept","")),"")</f>
        <v/>
      </c>
      <c r="X3902" t="s">
        <v>16853</v>
      </c>
      <c r="Y3902" t="s">
        <v>386</v>
      </c>
      <c r="Z3902" t="s">
        <v>16854</v>
      </c>
      <c r="AA3902" t="s">
        <v>505</v>
      </c>
      <c r="AB3902" t="s">
        <v>125</v>
      </c>
      <c r="AC3902" s="150" t="str">
        <f>IFERROR(IF(JRF!C3915="","",IF(AND(VLOOKUP(JRF!C3915,X:AA,4,0)=JRF!B3915,VLOOKUP(JRF!C3915,X:Y,2,0)="A"),"","Inactive Dept Combo Error")),"Inactive Dept Combo Error")</f>
        <v/>
      </c>
      <c r="AD3902" t="str">
        <f>IFERROR(IF('Journal Template'!D4314="","",IF(AND(VLOOKUP('Journal Template'!D4314,X:AA,4,0)='Journal Template'!A4314,VLOOKUP('Journal Template'!D4314,X:Y,2,0)="A"),"","Inactive Dept Combo Error")),"")</f>
        <v/>
      </c>
      <c r="AK3902" s="150" t="str">
        <f>IF(JRF!B3915="","",IF(JRF!B3915=IFERROR(VLOOKUP(JRF!B3915,Checks!AI:AI,1,0),0),"Entry in Branch/Satellite BU's",""))</f>
        <v/>
      </c>
      <c r="AL3902" t="str">
        <f>IFERROR(IF('Journal Template'!A4314="","",IF('Journal Template'!A4314=IFERROR(VLOOKUP('Journal Template'!A4314,Checks!AI:AI,1,0),0),"Entry in Branch/Satellite BU's","")),"")</f>
        <v/>
      </c>
      <c r="AO3902" s="171"/>
      <c r="AP3902" s="171"/>
      <c r="AQ3902" s="171"/>
      <c r="AR3902" s="171"/>
      <c r="CI3902" t="str">
        <f>IF(JRF!F3915&gt;0,"",IF(JRF!B3915="","",IF(LEFT(JRF!B3915,1)=IFERROR(VLOOKUP(LEFT(JRF!B3915,1),$CF$2:$CF$5,1,0),0),"Product Code Required",IF(JRF!C3915="","",IF(JRF!C3915=IFERROR(VLOOKUP(JRF!C3915,$CH:$CH,1,0),0),"Product Code Required","NA")))))</f>
        <v/>
      </c>
      <c r="CJ3902" t="str">
        <f>IF(JRF!AV3915&gt;0,"",IF(JRF!Q3915="","",IF(LEFT(JRF!Q3915,1)=IFERROR(VLOOKUP(LEFT(JRF!Q3915,1),$CF$2:$CF$5,1,0),0),"Product Code Required",IF(JRF!V3915="","",IF(JRF!V3915=IFERROR(VLOOKUP(JRF!V3915,$CH:$CH,1,0),0),"Product Code Required","NA")))))</f>
        <v/>
      </c>
      <c r="CK3902" t="str">
        <f>IFERROR(IF(LEN('Journal Template'!F3913)&gt;0,"",IF('Journal Template'!A3913="","",IF(LEFT('Journal Template'!A3913,1)=IFERROR(VLOOKUP(LEFT('Journal Template'!A3913,1),Checks!$CF$2:$CF$5,1,0),0),"Product Code Required",IF('Journal Template'!D3913="","",IF('Journal Template'!D3913=IFERROR(VLOOKUP('Journal Template'!D3913,Checks!$CH:$CH,1,0),0),"Product Code Required","NA"))))),"")</f>
        <v/>
      </c>
    </row>
    <row r="3903" spans="14:89">
      <c r="N3903" t="s">
        <v>16855</v>
      </c>
      <c r="O3903" t="s">
        <v>16856</v>
      </c>
      <c r="P3903" t="s">
        <v>386</v>
      </c>
      <c r="Q3903" s="150" t="str">
        <f>IF(JRF!D3916="","",IF(IFERROR(VLOOKUP(JRF!D3916,Checks!N:P,3,0),0)="A","","Inactive account in Use"))</f>
        <v/>
      </c>
      <c r="R3903" t="str">
        <f>IFERROR(IF('Journal Template'!C4315="","",IF(IFERROR(VLOOKUP('Journal Template'!C4315,Checks!N:P,3,0),0)="A","","Inactive account in Use")),"")</f>
        <v/>
      </c>
      <c r="V3903" s="150" t="str">
        <f>IF(JRF!C3916="","",IF(IFERROR(VLOOKUP(JRF!C3916,Checks!S:U,3,0),0)="A","Entry with System fund Dept",""))</f>
        <v/>
      </c>
      <c r="W3903" t="str">
        <f>IFERROR(IF('Journal Template'!D4315="","",IF(IFERROR(VLOOKUP('Journal Template'!D4315,Checks!S:U,3,0),0)="A","Entry with System fund Dept","")),"")</f>
        <v/>
      </c>
      <c r="X3903" t="s">
        <v>16857</v>
      </c>
      <c r="Y3903" t="s">
        <v>389</v>
      </c>
      <c r="Z3903" t="s">
        <v>16858</v>
      </c>
      <c r="AA3903" t="s">
        <v>505</v>
      </c>
      <c r="AB3903" t="s">
        <v>125</v>
      </c>
      <c r="AC3903" s="150" t="str">
        <f>IFERROR(IF(JRF!C3916="","",IF(AND(VLOOKUP(JRF!C3916,X:AA,4,0)=JRF!B3916,VLOOKUP(JRF!C3916,X:Y,2,0)="A"),"","Inactive Dept Combo Error")),"Inactive Dept Combo Error")</f>
        <v/>
      </c>
      <c r="AD3903" t="str">
        <f>IFERROR(IF('Journal Template'!D4315="","",IF(AND(VLOOKUP('Journal Template'!D4315,X:AA,4,0)='Journal Template'!A4315,VLOOKUP('Journal Template'!D4315,X:Y,2,0)="A"),"","Inactive Dept Combo Error")),"")</f>
        <v/>
      </c>
      <c r="AK3903" s="150" t="str">
        <f>IF(JRF!B3916="","",IF(JRF!B3916=IFERROR(VLOOKUP(JRF!B3916,Checks!AI:AI,1,0),0),"Entry in Branch/Satellite BU's",""))</f>
        <v/>
      </c>
      <c r="AL3903" t="str">
        <f>IFERROR(IF('Journal Template'!A4315="","",IF('Journal Template'!A4315=IFERROR(VLOOKUP('Journal Template'!A4315,Checks!AI:AI,1,0),0),"Entry in Branch/Satellite BU's","")),"")</f>
        <v/>
      </c>
      <c r="AO3903" s="171"/>
      <c r="AP3903" s="171"/>
      <c r="AQ3903" s="171"/>
      <c r="AR3903" s="171"/>
      <c r="CI3903" t="str">
        <f>IF(JRF!F3916&gt;0,"",IF(JRF!B3916="","",IF(LEFT(JRF!B3916,1)=IFERROR(VLOOKUP(LEFT(JRF!B3916,1),$CF$2:$CF$5,1,0),0),"Product Code Required",IF(JRF!C3916="","",IF(JRF!C3916=IFERROR(VLOOKUP(JRF!C3916,$CH:$CH,1,0),0),"Product Code Required","NA")))))</f>
        <v/>
      </c>
      <c r="CJ3903" t="str">
        <f>IF(JRF!AV3916&gt;0,"",IF(JRF!Q3916="","",IF(LEFT(JRF!Q3916,1)=IFERROR(VLOOKUP(LEFT(JRF!Q3916,1),$CF$2:$CF$5,1,0),0),"Product Code Required",IF(JRF!V3916="","",IF(JRF!V3916=IFERROR(VLOOKUP(JRF!V3916,$CH:$CH,1,0),0),"Product Code Required","NA")))))</f>
        <v/>
      </c>
      <c r="CK3903" t="str">
        <f>IFERROR(IF(LEN('Journal Template'!F3914)&gt;0,"",IF('Journal Template'!A3914="","",IF(LEFT('Journal Template'!A3914,1)=IFERROR(VLOOKUP(LEFT('Journal Template'!A3914,1),Checks!$CF$2:$CF$5,1,0),0),"Product Code Required",IF('Journal Template'!D3914="","",IF('Journal Template'!D3914=IFERROR(VLOOKUP('Journal Template'!D3914,Checks!$CH:$CH,1,0),0),"Product Code Required","NA"))))),"")</f>
        <v/>
      </c>
    </row>
    <row r="3904" spans="14:89">
      <c r="N3904" t="s">
        <v>16859</v>
      </c>
      <c r="O3904" t="s">
        <v>16860</v>
      </c>
      <c r="P3904" t="s">
        <v>386</v>
      </c>
      <c r="Q3904" s="150" t="str">
        <f>IF(JRF!D3917="","",IF(IFERROR(VLOOKUP(JRF!D3917,Checks!N:P,3,0),0)="A","","Inactive account in Use"))</f>
        <v/>
      </c>
      <c r="R3904" t="str">
        <f>IFERROR(IF('Journal Template'!C4316="","",IF(IFERROR(VLOOKUP('Journal Template'!C4316,Checks!N:P,3,0),0)="A","","Inactive account in Use")),"")</f>
        <v/>
      </c>
      <c r="V3904" s="150" t="str">
        <f>IF(JRF!C3917="","",IF(IFERROR(VLOOKUP(JRF!C3917,Checks!S:U,3,0),0)="A","Entry with System fund Dept",""))</f>
        <v/>
      </c>
      <c r="W3904" t="str">
        <f>IFERROR(IF('Journal Template'!D4316="","",IF(IFERROR(VLOOKUP('Journal Template'!D4316,Checks!S:U,3,0),0)="A","Entry with System fund Dept","")),"")</f>
        <v/>
      </c>
      <c r="X3904" t="s">
        <v>16861</v>
      </c>
      <c r="Y3904" t="s">
        <v>386</v>
      </c>
      <c r="Z3904" t="s">
        <v>16862</v>
      </c>
      <c r="AA3904" t="s">
        <v>505</v>
      </c>
      <c r="AB3904" t="s">
        <v>125</v>
      </c>
      <c r="AC3904" s="150" t="str">
        <f>IFERROR(IF(JRF!C3917="","",IF(AND(VLOOKUP(JRF!C3917,X:AA,4,0)=JRF!B3917,VLOOKUP(JRF!C3917,X:Y,2,0)="A"),"","Inactive Dept Combo Error")),"Inactive Dept Combo Error")</f>
        <v/>
      </c>
      <c r="AD3904" t="str">
        <f>IFERROR(IF('Journal Template'!D4316="","",IF(AND(VLOOKUP('Journal Template'!D4316,X:AA,4,0)='Journal Template'!A4316,VLOOKUP('Journal Template'!D4316,X:Y,2,0)="A"),"","Inactive Dept Combo Error")),"")</f>
        <v/>
      </c>
      <c r="AK3904" s="150" t="str">
        <f>IF(JRF!B3917="","",IF(JRF!B3917=IFERROR(VLOOKUP(JRF!B3917,Checks!AI:AI,1,0),0),"Entry in Branch/Satellite BU's",""))</f>
        <v/>
      </c>
      <c r="AL3904" t="str">
        <f>IFERROR(IF('Journal Template'!A4316="","",IF('Journal Template'!A4316=IFERROR(VLOOKUP('Journal Template'!A4316,Checks!AI:AI,1,0),0),"Entry in Branch/Satellite BU's","")),"")</f>
        <v/>
      </c>
      <c r="AO3904" s="171"/>
      <c r="AP3904" s="171"/>
      <c r="AQ3904" s="171"/>
      <c r="AR3904" s="171"/>
      <c r="CI3904" t="str">
        <f>IF(JRF!F3917&gt;0,"",IF(JRF!B3917="","",IF(LEFT(JRF!B3917,1)=IFERROR(VLOOKUP(LEFT(JRF!B3917,1),$CF$2:$CF$5,1,0),0),"Product Code Required",IF(JRF!C3917="","",IF(JRF!C3917=IFERROR(VLOOKUP(JRF!C3917,$CH:$CH,1,0),0),"Product Code Required","NA")))))</f>
        <v/>
      </c>
      <c r="CJ3904" t="str">
        <f>IF(JRF!AV3917&gt;0,"",IF(JRF!Q3917="","",IF(LEFT(JRF!Q3917,1)=IFERROR(VLOOKUP(LEFT(JRF!Q3917,1),$CF$2:$CF$5,1,0),0),"Product Code Required",IF(JRF!V3917="","",IF(JRF!V3917=IFERROR(VLOOKUP(JRF!V3917,$CH:$CH,1,0),0),"Product Code Required","NA")))))</f>
        <v/>
      </c>
      <c r="CK3904" t="str">
        <f>IFERROR(IF(LEN('Journal Template'!F3915)&gt;0,"",IF('Journal Template'!A3915="","",IF(LEFT('Journal Template'!A3915,1)=IFERROR(VLOOKUP(LEFT('Journal Template'!A3915,1),Checks!$CF$2:$CF$5,1,0),0),"Product Code Required",IF('Journal Template'!D3915="","",IF('Journal Template'!D3915=IFERROR(VLOOKUP('Journal Template'!D3915,Checks!$CH:$CH,1,0),0),"Product Code Required","NA"))))),"")</f>
        <v/>
      </c>
    </row>
    <row r="3905" spans="14:89">
      <c r="N3905" t="s">
        <v>16863</v>
      </c>
      <c r="O3905" t="s">
        <v>16864</v>
      </c>
      <c r="P3905" t="s">
        <v>386</v>
      </c>
      <c r="Q3905" s="150" t="str">
        <f>IF(JRF!D3918="","",IF(IFERROR(VLOOKUP(JRF!D3918,Checks!N:P,3,0),0)="A","","Inactive account in Use"))</f>
        <v/>
      </c>
      <c r="R3905" t="str">
        <f>IFERROR(IF('Journal Template'!C4317="","",IF(IFERROR(VLOOKUP('Journal Template'!C4317,Checks!N:P,3,0),0)="A","","Inactive account in Use")),"")</f>
        <v/>
      </c>
      <c r="V3905" s="150" t="str">
        <f>IF(JRF!C3918="","",IF(IFERROR(VLOOKUP(JRF!C3918,Checks!S:U,3,0),0)="A","Entry with System fund Dept",""))</f>
        <v/>
      </c>
      <c r="W3905" t="str">
        <f>IFERROR(IF('Journal Template'!D4317="","",IF(IFERROR(VLOOKUP('Journal Template'!D4317,Checks!S:U,3,0),0)="A","Entry with System fund Dept","")),"")</f>
        <v/>
      </c>
      <c r="X3905" t="s">
        <v>16865</v>
      </c>
      <c r="Y3905" t="s">
        <v>389</v>
      </c>
      <c r="Z3905" t="s">
        <v>16866</v>
      </c>
      <c r="AA3905" t="s">
        <v>505</v>
      </c>
      <c r="AB3905" t="s">
        <v>125</v>
      </c>
      <c r="AC3905" s="150" t="str">
        <f>IFERROR(IF(JRF!C3918="","",IF(AND(VLOOKUP(JRF!C3918,X:AA,4,0)=JRF!B3918,VLOOKUP(JRF!C3918,X:Y,2,0)="A"),"","Inactive Dept Combo Error")),"Inactive Dept Combo Error")</f>
        <v/>
      </c>
      <c r="AD3905" t="str">
        <f>IFERROR(IF('Journal Template'!D4317="","",IF(AND(VLOOKUP('Journal Template'!D4317,X:AA,4,0)='Journal Template'!A4317,VLOOKUP('Journal Template'!D4317,X:Y,2,0)="A"),"","Inactive Dept Combo Error")),"")</f>
        <v/>
      </c>
      <c r="AK3905" s="150" t="str">
        <f>IF(JRF!B3918="","",IF(JRF!B3918=IFERROR(VLOOKUP(JRF!B3918,Checks!AI:AI,1,0),0),"Entry in Branch/Satellite BU's",""))</f>
        <v/>
      </c>
      <c r="AL3905" t="str">
        <f>IFERROR(IF('Journal Template'!A4317="","",IF('Journal Template'!A4317=IFERROR(VLOOKUP('Journal Template'!A4317,Checks!AI:AI,1,0),0),"Entry in Branch/Satellite BU's","")),"")</f>
        <v/>
      </c>
      <c r="AO3905" s="171"/>
      <c r="AP3905" s="171"/>
      <c r="AQ3905" s="171"/>
      <c r="AR3905" s="171"/>
      <c r="CI3905" t="str">
        <f>IF(JRF!F3918&gt;0,"",IF(JRF!B3918="","",IF(LEFT(JRF!B3918,1)=IFERROR(VLOOKUP(LEFT(JRF!B3918,1),$CF$2:$CF$5,1,0),0),"Product Code Required",IF(JRF!C3918="","",IF(JRF!C3918=IFERROR(VLOOKUP(JRF!C3918,$CH:$CH,1,0),0),"Product Code Required","NA")))))</f>
        <v/>
      </c>
      <c r="CJ3905" t="str">
        <f>IF(JRF!AV3918&gt;0,"",IF(JRF!Q3918="","",IF(LEFT(JRF!Q3918,1)=IFERROR(VLOOKUP(LEFT(JRF!Q3918,1),$CF$2:$CF$5,1,0),0),"Product Code Required",IF(JRF!V3918="","",IF(JRF!V3918=IFERROR(VLOOKUP(JRF!V3918,$CH:$CH,1,0),0),"Product Code Required","NA")))))</f>
        <v/>
      </c>
      <c r="CK3905" t="str">
        <f>IFERROR(IF(LEN('Journal Template'!F3916)&gt;0,"",IF('Journal Template'!A3916="","",IF(LEFT('Journal Template'!A3916,1)=IFERROR(VLOOKUP(LEFT('Journal Template'!A3916,1),Checks!$CF$2:$CF$5,1,0),0),"Product Code Required",IF('Journal Template'!D3916="","",IF('Journal Template'!D3916=IFERROR(VLOOKUP('Journal Template'!D3916,Checks!$CH:$CH,1,0),0),"Product Code Required","NA"))))),"")</f>
        <v/>
      </c>
    </row>
    <row r="3906" spans="14:89">
      <c r="N3906" t="s">
        <v>16867</v>
      </c>
      <c r="O3906" t="s">
        <v>16868</v>
      </c>
      <c r="P3906" t="s">
        <v>386</v>
      </c>
      <c r="Q3906" s="150" t="str">
        <f>IF(JRF!D3919="","",IF(IFERROR(VLOOKUP(JRF!D3919,Checks!N:P,3,0),0)="A","","Inactive account in Use"))</f>
        <v/>
      </c>
      <c r="R3906" t="str">
        <f>IFERROR(IF('Journal Template'!C4318="","",IF(IFERROR(VLOOKUP('Journal Template'!C4318,Checks!N:P,3,0),0)="A","","Inactive account in Use")),"")</f>
        <v/>
      </c>
      <c r="V3906" s="150" t="str">
        <f>IF(JRF!C3919="","",IF(IFERROR(VLOOKUP(JRF!C3919,Checks!S:U,3,0),0)="A","Entry with System fund Dept",""))</f>
        <v/>
      </c>
      <c r="W3906" t="str">
        <f>IFERROR(IF('Journal Template'!D4318="","",IF(IFERROR(VLOOKUP('Journal Template'!D4318,Checks!S:U,3,0),0)="A","Entry with System fund Dept","")),"")</f>
        <v/>
      </c>
      <c r="X3906" t="s">
        <v>16869</v>
      </c>
      <c r="Y3906" t="s">
        <v>389</v>
      </c>
      <c r="Z3906" t="s">
        <v>16870</v>
      </c>
      <c r="AA3906" t="s">
        <v>505</v>
      </c>
      <c r="AB3906" t="s">
        <v>125</v>
      </c>
      <c r="AC3906" s="150" t="str">
        <f>IFERROR(IF(JRF!C3919="","",IF(AND(VLOOKUP(JRF!C3919,X:AA,4,0)=JRF!B3919,VLOOKUP(JRF!C3919,X:Y,2,0)="A"),"","Inactive Dept Combo Error")),"Inactive Dept Combo Error")</f>
        <v/>
      </c>
      <c r="AD3906" t="str">
        <f>IFERROR(IF('Journal Template'!D4318="","",IF(AND(VLOOKUP('Journal Template'!D4318,X:AA,4,0)='Journal Template'!A4318,VLOOKUP('Journal Template'!D4318,X:Y,2,0)="A"),"","Inactive Dept Combo Error")),"")</f>
        <v/>
      </c>
      <c r="AK3906" s="150" t="str">
        <f>IF(JRF!B3919="","",IF(JRF!B3919=IFERROR(VLOOKUP(JRF!B3919,Checks!AI:AI,1,0),0),"Entry in Branch/Satellite BU's",""))</f>
        <v/>
      </c>
      <c r="AL3906" t="str">
        <f>IFERROR(IF('Journal Template'!A4318="","",IF('Journal Template'!A4318=IFERROR(VLOOKUP('Journal Template'!A4318,Checks!AI:AI,1,0),0),"Entry in Branch/Satellite BU's","")),"")</f>
        <v/>
      </c>
      <c r="AO3906" s="171"/>
      <c r="AP3906" s="171"/>
      <c r="AQ3906" s="171"/>
      <c r="AR3906" s="171"/>
      <c r="CI3906" t="str">
        <f>IF(JRF!F3919&gt;0,"",IF(JRF!B3919="","",IF(LEFT(JRF!B3919,1)=IFERROR(VLOOKUP(LEFT(JRF!B3919,1),$CF$2:$CF$5,1,0),0),"Product Code Required",IF(JRF!C3919="","",IF(JRF!C3919=IFERROR(VLOOKUP(JRF!C3919,$CH:$CH,1,0),0),"Product Code Required","NA")))))</f>
        <v/>
      </c>
      <c r="CJ3906" t="str">
        <f>IF(JRF!AV3919&gt;0,"",IF(JRF!Q3919="","",IF(LEFT(JRF!Q3919,1)=IFERROR(VLOOKUP(LEFT(JRF!Q3919,1),$CF$2:$CF$5,1,0),0),"Product Code Required",IF(JRF!V3919="","",IF(JRF!V3919=IFERROR(VLOOKUP(JRF!V3919,$CH:$CH,1,0),0),"Product Code Required","NA")))))</f>
        <v/>
      </c>
      <c r="CK3906" t="str">
        <f>IFERROR(IF(LEN('Journal Template'!F3917)&gt;0,"",IF('Journal Template'!A3917="","",IF(LEFT('Journal Template'!A3917,1)=IFERROR(VLOOKUP(LEFT('Journal Template'!A3917,1),Checks!$CF$2:$CF$5,1,0),0),"Product Code Required",IF('Journal Template'!D3917="","",IF('Journal Template'!D3917=IFERROR(VLOOKUP('Journal Template'!D3917,Checks!$CH:$CH,1,0),0),"Product Code Required","NA"))))),"")</f>
        <v/>
      </c>
    </row>
    <row r="3907" spans="14:89">
      <c r="N3907" t="s">
        <v>16871</v>
      </c>
      <c r="O3907" t="s">
        <v>16872</v>
      </c>
      <c r="P3907" t="s">
        <v>386</v>
      </c>
      <c r="Q3907" s="150" t="str">
        <f>IF(JRF!D3920="","",IF(IFERROR(VLOOKUP(JRF!D3920,Checks!N:P,3,0),0)="A","","Inactive account in Use"))</f>
        <v/>
      </c>
      <c r="R3907" t="str">
        <f>IFERROR(IF('Journal Template'!C4319="","",IF(IFERROR(VLOOKUP('Journal Template'!C4319,Checks!N:P,3,0),0)="A","","Inactive account in Use")),"")</f>
        <v/>
      </c>
      <c r="V3907" s="150" t="str">
        <f>IF(JRF!C3920="","",IF(IFERROR(VLOOKUP(JRF!C3920,Checks!S:U,3,0),0)="A","Entry with System fund Dept",""))</f>
        <v/>
      </c>
      <c r="W3907" t="str">
        <f>IFERROR(IF('Journal Template'!D4319="","",IF(IFERROR(VLOOKUP('Journal Template'!D4319,Checks!S:U,3,0),0)="A","Entry with System fund Dept","")),"")</f>
        <v/>
      </c>
      <c r="X3907" t="s">
        <v>16873</v>
      </c>
      <c r="Y3907" t="s">
        <v>389</v>
      </c>
      <c r="Z3907" t="s">
        <v>16874</v>
      </c>
      <c r="AA3907" t="s">
        <v>505</v>
      </c>
      <c r="AB3907" t="s">
        <v>125</v>
      </c>
      <c r="AC3907" s="150" t="str">
        <f>IFERROR(IF(JRF!C3920="","",IF(AND(VLOOKUP(JRF!C3920,X:AA,4,0)=JRF!B3920,VLOOKUP(JRF!C3920,X:Y,2,0)="A"),"","Inactive Dept Combo Error")),"Inactive Dept Combo Error")</f>
        <v/>
      </c>
      <c r="AD3907" t="str">
        <f>IFERROR(IF('Journal Template'!D4319="","",IF(AND(VLOOKUP('Journal Template'!D4319,X:AA,4,0)='Journal Template'!A4319,VLOOKUP('Journal Template'!D4319,X:Y,2,0)="A"),"","Inactive Dept Combo Error")),"")</f>
        <v/>
      </c>
      <c r="AK3907" s="150" t="str">
        <f>IF(JRF!B3920="","",IF(JRF!B3920=IFERROR(VLOOKUP(JRF!B3920,Checks!AI:AI,1,0),0),"Entry in Branch/Satellite BU's",""))</f>
        <v/>
      </c>
      <c r="AL3907" t="str">
        <f>IFERROR(IF('Journal Template'!A4319="","",IF('Journal Template'!A4319=IFERROR(VLOOKUP('Journal Template'!A4319,Checks!AI:AI,1,0),0),"Entry in Branch/Satellite BU's","")),"")</f>
        <v/>
      </c>
      <c r="AO3907" s="171"/>
      <c r="AP3907" s="171"/>
      <c r="AQ3907" s="171"/>
      <c r="AR3907" s="171"/>
      <c r="CI3907" t="str">
        <f>IF(JRF!F3920&gt;0,"",IF(JRF!B3920="","",IF(LEFT(JRF!B3920,1)=IFERROR(VLOOKUP(LEFT(JRF!B3920,1),$CF$2:$CF$5,1,0),0),"Product Code Required",IF(JRF!C3920="","",IF(JRF!C3920=IFERROR(VLOOKUP(JRF!C3920,$CH:$CH,1,0),0),"Product Code Required","NA")))))</f>
        <v/>
      </c>
      <c r="CJ3907" t="str">
        <f>IF(JRF!AV3920&gt;0,"",IF(JRF!Q3920="","",IF(LEFT(JRF!Q3920,1)=IFERROR(VLOOKUP(LEFT(JRF!Q3920,1),$CF$2:$CF$5,1,0),0),"Product Code Required",IF(JRF!V3920="","",IF(JRF!V3920=IFERROR(VLOOKUP(JRF!V3920,$CH:$CH,1,0),0),"Product Code Required","NA")))))</f>
        <v/>
      </c>
      <c r="CK3907" t="str">
        <f>IFERROR(IF(LEN('Journal Template'!F3918)&gt;0,"",IF('Journal Template'!A3918="","",IF(LEFT('Journal Template'!A3918,1)=IFERROR(VLOOKUP(LEFT('Journal Template'!A3918,1),Checks!$CF$2:$CF$5,1,0),0),"Product Code Required",IF('Journal Template'!D3918="","",IF('Journal Template'!D3918=IFERROR(VLOOKUP('Journal Template'!D3918,Checks!$CH:$CH,1,0),0),"Product Code Required","NA"))))),"")</f>
        <v/>
      </c>
    </row>
    <row r="3908" spans="14:89">
      <c r="N3908" t="s">
        <v>16875</v>
      </c>
      <c r="O3908" t="s">
        <v>16876</v>
      </c>
      <c r="P3908" t="s">
        <v>386</v>
      </c>
      <c r="Q3908" s="150" t="str">
        <f>IF(JRF!D3921="","",IF(IFERROR(VLOOKUP(JRF!D3921,Checks!N:P,3,0),0)="A","","Inactive account in Use"))</f>
        <v/>
      </c>
      <c r="R3908" t="str">
        <f>IFERROR(IF('Journal Template'!C4320="","",IF(IFERROR(VLOOKUP('Journal Template'!C4320,Checks!N:P,3,0),0)="A","","Inactive account in Use")),"")</f>
        <v/>
      </c>
      <c r="V3908" s="150" t="str">
        <f>IF(JRF!C3921="","",IF(IFERROR(VLOOKUP(JRF!C3921,Checks!S:U,3,0),0)="A","Entry with System fund Dept",""))</f>
        <v/>
      </c>
      <c r="W3908" t="str">
        <f>IFERROR(IF('Journal Template'!D4320="","",IF(IFERROR(VLOOKUP('Journal Template'!D4320,Checks!S:U,3,0),0)="A","Entry with System fund Dept","")),"")</f>
        <v/>
      </c>
      <c r="X3908" t="s">
        <v>16877</v>
      </c>
      <c r="Y3908" t="s">
        <v>389</v>
      </c>
      <c r="Z3908" t="s">
        <v>16878</v>
      </c>
      <c r="AA3908" t="s">
        <v>505</v>
      </c>
      <c r="AB3908" t="s">
        <v>125</v>
      </c>
      <c r="AC3908" s="150" t="str">
        <f>IFERROR(IF(JRF!C3921="","",IF(AND(VLOOKUP(JRF!C3921,X:AA,4,0)=JRF!B3921,VLOOKUP(JRF!C3921,X:Y,2,0)="A"),"","Inactive Dept Combo Error")),"Inactive Dept Combo Error")</f>
        <v/>
      </c>
      <c r="AD3908" t="str">
        <f>IFERROR(IF('Journal Template'!D4320="","",IF(AND(VLOOKUP('Journal Template'!D4320,X:AA,4,0)='Journal Template'!A4320,VLOOKUP('Journal Template'!D4320,X:Y,2,0)="A"),"","Inactive Dept Combo Error")),"")</f>
        <v/>
      </c>
      <c r="AK3908" s="150" t="str">
        <f>IF(JRF!B3921="","",IF(JRF!B3921=IFERROR(VLOOKUP(JRF!B3921,Checks!AI:AI,1,0),0),"Entry in Branch/Satellite BU's",""))</f>
        <v/>
      </c>
      <c r="AL3908" t="str">
        <f>IFERROR(IF('Journal Template'!A4320="","",IF('Journal Template'!A4320=IFERROR(VLOOKUP('Journal Template'!A4320,Checks!AI:AI,1,0),0),"Entry in Branch/Satellite BU's","")),"")</f>
        <v/>
      </c>
      <c r="AO3908" s="171"/>
      <c r="AP3908" s="171"/>
      <c r="AQ3908" s="171"/>
      <c r="AR3908" s="171"/>
      <c r="CI3908" t="str">
        <f>IF(JRF!F3921&gt;0,"",IF(JRF!B3921="","",IF(LEFT(JRF!B3921,1)=IFERROR(VLOOKUP(LEFT(JRF!B3921,1),$CF$2:$CF$5,1,0),0),"Product Code Required",IF(JRF!C3921="","",IF(JRF!C3921=IFERROR(VLOOKUP(JRF!C3921,$CH:$CH,1,0),0),"Product Code Required","NA")))))</f>
        <v/>
      </c>
      <c r="CJ3908" t="str">
        <f>IF(JRF!AV3921&gt;0,"",IF(JRF!Q3921="","",IF(LEFT(JRF!Q3921,1)=IFERROR(VLOOKUP(LEFT(JRF!Q3921,1),$CF$2:$CF$5,1,0),0),"Product Code Required",IF(JRF!V3921="","",IF(JRF!V3921=IFERROR(VLOOKUP(JRF!V3921,$CH:$CH,1,0),0),"Product Code Required","NA")))))</f>
        <v/>
      </c>
      <c r="CK3908" t="str">
        <f>IFERROR(IF(LEN('Journal Template'!F3919)&gt;0,"",IF('Journal Template'!A3919="","",IF(LEFT('Journal Template'!A3919,1)=IFERROR(VLOOKUP(LEFT('Journal Template'!A3919,1),Checks!$CF$2:$CF$5,1,0),0),"Product Code Required",IF('Journal Template'!D3919="","",IF('Journal Template'!D3919=IFERROR(VLOOKUP('Journal Template'!D3919,Checks!$CH:$CH,1,0),0),"Product Code Required","NA"))))),"")</f>
        <v/>
      </c>
    </row>
    <row r="3909" spans="14:89">
      <c r="N3909" t="s">
        <v>16879</v>
      </c>
      <c r="O3909" t="s">
        <v>16880</v>
      </c>
      <c r="P3909" t="s">
        <v>386</v>
      </c>
      <c r="Q3909" s="150" t="str">
        <f>IF(JRF!D3922="","",IF(IFERROR(VLOOKUP(JRF!D3922,Checks!N:P,3,0),0)="A","","Inactive account in Use"))</f>
        <v/>
      </c>
      <c r="R3909" t="str">
        <f>IFERROR(IF('Journal Template'!C4321="","",IF(IFERROR(VLOOKUP('Journal Template'!C4321,Checks!N:P,3,0),0)="A","","Inactive account in Use")),"")</f>
        <v/>
      </c>
      <c r="V3909" s="150" t="str">
        <f>IF(JRF!C3922="","",IF(IFERROR(VLOOKUP(JRF!C3922,Checks!S:U,3,0),0)="A","Entry with System fund Dept",""))</f>
        <v/>
      </c>
      <c r="W3909" t="str">
        <f>IFERROR(IF('Journal Template'!D4321="","",IF(IFERROR(VLOOKUP('Journal Template'!D4321,Checks!S:U,3,0),0)="A","Entry with System fund Dept","")),"")</f>
        <v/>
      </c>
      <c r="X3909" t="s">
        <v>16881</v>
      </c>
      <c r="Y3909" t="s">
        <v>386</v>
      </c>
      <c r="Z3909" t="s">
        <v>16882</v>
      </c>
      <c r="AA3909" t="s">
        <v>505</v>
      </c>
      <c r="AB3909" t="s">
        <v>125</v>
      </c>
      <c r="AC3909" s="150" t="str">
        <f>IFERROR(IF(JRF!C3922="","",IF(AND(VLOOKUP(JRF!C3922,X:AA,4,0)=JRF!B3922,VLOOKUP(JRF!C3922,X:Y,2,0)="A"),"","Inactive Dept Combo Error")),"Inactive Dept Combo Error")</f>
        <v/>
      </c>
      <c r="AD3909" t="str">
        <f>IFERROR(IF('Journal Template'!D4321="","",IF(AND(VLOOKUP('Journal Template'!D4321,X:AA,4,0)='Journal Template'!A4321,VLOOKUP('Journal Template'!D4321,X:Y,2,0)="A"),"","Inactive Dept Combo Error")),"")</f>
        <v/>
      </c>
      <c r="AK3909" s="150" t="str">
        <f>IF(JRF!B3922="","",IF(JRF!B3922=IFERROR(VLOOKUP(JRF!B3922,Checks!AI:AI,1,0),0),"Entry in Branch/Satellite BU's",""))</f>
        <v/>
      </c>
      <c r="AL3909" t="str">
        <f>IFERROR(IF('Journal Template'!A4321="","",IF('Journal Template'!A4321=IFERROR(VLOOKUP('Journal Template'!A4321,Checks!AI:AI,1,0),0),"Entry in Branch/Satellite BU's","")),"")</f>
        <v/>
      </c>
      <c r="AO3909" s="171"/>
      <c r="AP3909" s="171"/>
      <c r="AQ3909" s="171"/>
      <c r="AR3909" s="171"/>
      <c r="CI3909" t="str">
        <f>IF(JRF!F3922&gt;0,"",IF(JRF!B3922="","",IF(LEFT(JRF!B3922,1)=IFERROR(VLOOKUP(LEFT(JRF!B3922,1),$CF$2:$CF$5,1,0),0),"Product Code Required",IF(JRF!C3922="","",IF(JRF!C3922=IFERROR(VLOOKUP(JRF!C3922,$CH:$CH,1,0),0),"Product Code Required","NA")))))</f>
        <v/>
      </c>
      <c r="CJ3909" t="str">
        <f>IF(JRF!AV3922&gt;0,"",IF(JRF!Q3922="","",IF(LEFT(JRF!Q3922,1)=IFERROR(VLOOKUP(LEFT(JRF!Q3922,1),$CF$2:$CF$5,1,0),0),"Product Code Required",IF(JRF!V3922="","",IF(JRF!V3922=IFERROR(VLOOKUP(JRF!V3922,$CH:$CH,1,0),0),"Product Code Required","NA")))))</f>
        <v/>
      </c>
      <c r="CK3909" t="str">
        <f>IFERROR(IF(LEN('Journal Template'!F3920)&gt;0,"",IF('Journal Template'!A3920="","",IF(LEFT('Journal Template'!A3920,1)=IFERROR(VLOOKUP(LEFT('Journal Template'!A3920,1),Checks!$CF$2:$CF$5,1,0),0),"Product Code Required",IF('Journal Template'!D3920="","",IF('Journal Template'!D3920=IFERROR(VLOOKUP('Journal Template'!D3920,Checks!$CH:$CH,1,0),0),"Product Code Required","NA"))))),"")</f>
        <v/>
      </c>
    </row>
    <row r="3910" spans="14:89">
      <c r="N3910" t="s">
        <v>16883</v>
      </c>
      <c r="O3910" t="s">
        <v>16884</v>
      </c>
      <c r="P3910" t="s">
        <v>386</v>
      </c>
      <c r="Q3910" s="150" t="str">
        <f>IF(JRF!D3923="","",IF(IFERROR(VLOOKUP(JRF!D3923,Checks!N:P,3,0),0)="A","","Inactive account in Use"))</f>
        <v/>
      </c>
      <c r="R3910" t="str">
        <f>IFERROR(IF('Journal Template'!C4322="","",IF(IFERROR(VLOOKUP('Journal Template'!C4322,Checks!N:P,3,0),0)="A","","Inactive account in Use")),"")</f>
        <v/>
      </c>
      <c r="V3910" s="150" t="str">
        <f>IF(JRF!C3923="","",IF(IFERROR(VLOOKUP(JRF!C3923,Checks!S:U,3,0),0)="A","Entry with System fund Dept",""))</f>
        <v/>
      </c>
      <c r="W3910" t="str">
        <f>IFERROR(IF('Journal Template'!D4322="","",IF(IFERROR(VLOOKUP('Journal Template'!D4322,Checks!S:U,3,0),0)="A","Entry with System fund Dept","")),"")</f>
        <v/>
      </c>
      <c r="X3910" t="s">
        <v>16885</v>
      </c>
      <c r="Y3910" t="s">
        <v>389</v>
      </c>
      <c r="Z3910" t="s">
        <v>16886</v>
      </c>
      <c r="AA3910" t="s">
        <v>505</v>
      </c>
      <c r="AB3910" t="s">
        <v>125</v>
      </c>
      <c r="AC3910" s="150" t="str">
        <f>IFERROR(IF(JRF!C3923="","",IF(AND(VLOOKUP(JRF!C3923,X:AA,4,0)=JRF!B3923,VLOOKUP(JRF!C3923,X:Y,2,0)="A"),"","Inactive Dept Combo Error")),"Inactive Dept Combo Error")</f>
        <v/>
      </c>
      <c r="AD3910" t="str">
        <f>IFERROR(IF('Journal Template'!D4322="","",IF(AND(VLOOKUP('Journal Template'!D4322,X:AA,4,0)='Journal Template'!A4322,VLOOKUP('Journal Template'!D4322,X:Y,2,0)="A"),"","Inactive Dept Combo Error")),"")</f>
        <v/>
      </c>
      <c r="AK3910" s="150" t="str">
        <f>IF(JRF!B3923="","",IF(JRF!B3923=IFERROR(VLOOKUP(JRF!B3923,Checks!AI:AI,1,0),0),"Entry in Branch/Satellite BU's",""))</f>
        <v/>
      </c>
      <c r="AL3910" t="str">
        <f>IFERROR(IF('Journal Template'!A4322="","",IF('Journal Template'!A4322=IFERROR(VLOOKUP('Journal Template'!A4322,Checks!AI:AI,1,0),0),"Entry in Branch/Satellite BU's","")),"")</f>
        <v/>
      </c>
      <c r="AO3910" s="171"/>
      <c r="AP3910" s="171"/>
      <c r="AQ3910" s="171"/>
      <c r="AR3910" s="171"/>
      <c r="CI3910" t="str">
        <f>IF(JRF!F3923&gt;0,"",IF(JRF!B3923="","",IF(LEFT(JRF!B3923,1)=IFERROR(VLOOKUP(LEFT(JRF!B3923,1),$CF$2:$CF$5,1,0),0),"Product Code Required",IF(JRF!C3923="","",IF(JRF!C3923=IFERROR(VLOOKUP(JRF!C3923,$CH:$CH,1,0),0),"Product Code Required","NA")))))</f>
        <v/>
      </c>
      <c r="CJ3910" t="str">
        <f>IF(JRF!AV3923&gt;0,"",IF(JRF!Q3923="","",IF(LEFT(JRF!Q3923,1)=IFERROR(VLOOKUP(LEFT(JRF!Q3923,1),$CF$2:$CF$5,1,0),0),"Product Code Required",IF(JRF!V3923="","",IF(JRF!V3923=IFERROR(VLOOKUP(JRF!V3923,$CH:$CH,1,0),0),"Product Code Required","NA")))))</f>
        <v/>
      </c>
      <c r="CK3910" t="str">
        <f>IFERROR(IF(LEN('Journal Template'!F3921)&gt;0,"",IF('Journal Template'!A3921="","",IF(LEFT('Journal Template'!A3921,1)=IFERROR(VLOOKUP(LEFT('Journal Template'!A3921,1),Checks!$CF$2:$CF$5,1,0),0),"Product Code Required",IF('Journal Template'!D3921="","",IF('Journal Template'!D3921=IFERROR(VLOOKUP('Journal Template'!D3921,Checks!$CH:$CH,1,0),0),"Product Code Required","NA"))))),"")</f>
        <v/>
      </c>
    </row>
    <row r="3911" spans="14:89">
      <c r="N3911" t="s">
        <v>16887</v>
      </c>
      <c r="O3911" t="s">
        <v>16888</v>
      </c>
      <c r="P3911" t="s">
        <v>386</v>
      </c>
      <c r="Q3911" s="150" t="str">
        <f>IF(JRF!D3924="","",IF(IFERROR(VLOOKUP(JRF!D3924,Checks!N:P,3,0),0)="A","","Inactive account in Use"))</f>
        <v/>
      </c>
      <c r="R3911" t="str">
        <f>IFERROR(IF('Journal Template'!C4323="","",IF(IFERROR(VLOOKUP('Journal Template'!C4323,Checks!N:P,3,0),0)="A","","Inactive account in Use")),"")</f>
        <v/>
      </c>
      <c r="V3911" s="150" t="str">
        <f>IF(JRF!C3924="","",IF(IFERROR(VLOOKUP(JRF!C3924,Checks!S:U,3,0),0)="A","Entry with System fund Dept",""))</f>
        <v/>
      </c>
      <c r="W3911" t="str">
        <f>IFERROR(IF('Journal Template'!D4323="","",IF(IFERROR(VLOOKUP('Journal Template'!D4323,Checks!S:U,3,0),0)="A","Entry with System fund Dept","")),"")</f>
        <v/>
      </c>
      <c r="X3911" t="s">
        <v>16889</v>
      </c>
      <c r="Y3911" t="s">
        <v>389</v>
      </c>
      <c r="Z3911" t="s">
        <v>16890</v>
      </c>
      <c r="AA3911" t="s">
        <v>505</v>
      </c>
      <c r="AB3911" t="s">
        <v>125</v>
      </c>
      <c r="AC3911" s="150" t="str">
        <f>IFERROR(IF(JRF!C3924="","",IF(AND(VLOOKUP(JRF!C3924,X:AA,4,0)=JRF!B3924,VLOOKUP(JRF!C3924,X:Y,2,0)="A"),"","Inactive Dept Combo Error")),"Inactive Dept Combo Error")</f>
        <v/>
      </c>
      <c r="AD3911" t="str">
        <f>IFERROR(IF('Journal Template'!D4323="","",IF(AND(VLOOKUP('Journal Template'!D4323,X:AA,4,0)='Journal Template'!A4323,VLOOKUP('Journal Template'!D4323,X:Y,2,0)="A"),"","Inactive Dept Combo Error")),"")</f>
        <v/>
      </c>
      <c r="AK3911" s="150" t="str">
        <f>IF(JRF!B3924="","",IF(JRF!B3924=IFERROR(VLOOKUP(JRF!B3924,Checks!AI:AI,1,0),0),"Entry in Branch/Satellite BU's",""))</f>
        <v/>
      </c>
      <c r="AL3911" t="str">
        <f>IFERROR(IF('Journal Template'!A4323="","",IF('Journal Template'!A4323=IFERROR(VLOOKUP('Journal Template'!A4323,Checks!AI:AI,1,0),0),"Entry in Branch/Satellite BU's","")),"")</f>
        <v/>
      </c>
      <c r="AO3911" s="171"/>
      <c r="AP3911" s="171"/>
      <c r="AQ3911" s="171"/>
      <c r="AR3911" s="171"/>
      <c r="CI3911" t="str">
        <f>IF(JRF!F3924&gt;0,"",IF(JRF!B3924="","",IF(LEFT(JRF!B3924,1)=IFERROR(VLOOKUP(LEFT(JRF!B3924,1),$CF$2:$CF$5,1,0),0),"Product Code Required",IF(JRF!C3924="","",IF(JRF!C3924=IFERROR(VLOOKUP(JRF!C3924,$CH:$CH,1,0),0),"Product Code Required","NA")))))</f>
        <v/>
      </c>
      <c r="CJ3911" t="str">
        <f>IF(JRF!AV3924&gt;0,"",IF(JRF!Q3924="","",IF(LEFT(JRF!Q3924,1)=IFERROR(VLOOKUP(LEFT(JRF!Q3924,1),$CF$2:$CF$5,1,0),0),"Product Code Required",IF(JRF!V3924="","",IF(JRF!V3924=IFERROR(VLOOKUP(JRF!V3924,$CH:$CH,1,0),0),"Product Code Required","NA")))))</f>
        <v/>
      </c>
      <c r="CK3911" t="str">
        <f>IFERROR(IF(LEN('Journal Template'!F3922)&gt;0,"",IF('Journal Template'!A3922="","",IF(LEFT('Journal Template'!A3922,1)=IFERROR(VLOOKUP(LEFT('Journal Template'!A3922,1),Checks!$CF$2:$CF$5,1,0),0),"Product Code Required",IF('Journal Template'!D3922="","",IF('Journal Template'!D3922=IFERROR(VLOOKUP('Journal Template'!D3922,Checks!$CH:$CH,1,0),0),"Product Code Required","NA"))))),"")</f>
        <v/>
      </c>
    </row>
    <row r="3912" spans="14:89">
      <c r="N3912" t="s">
        <v>16891</v>
      </c>
      <c r="O3912" t="s">
        <v>16892</v>
      </c>
      <c r="P3912" t="s">
        <v>386</v>
      </c>
      <c r="Q3912" s="150" t="str">
        <f>IF(JRF!D3925="","",IF(IFERROR(VLOOKUP(JRF!D3925,Checks!N:P,3,0),0)="A","","Inactive account in Use"))</f>
        <v/>
      </c>
      <c r="R3912" t="str">
        <f>IFERROR(IF('Journal Template'!C4324="","",IF(IFERROR(VLOOKUP('Journal Template'!C4324,Checks!N:P,3,0),0)="A","","Inactive account in Use")),"")</f>
        <v/>
      </c>
      <c r="V3912" s="150" t="str">
        <f>IF(JRF!C3925="","",IF(IFERROR(VLOOKUP(JRF!C3925,Checks!S:U,3,0),0)="A","Entry with System fund Dept",""))</f>
        <v/>
      </c>
      <c r="W3912" t="str">
        <f>IFERROR(IF('Journal Template'!D4324="","",IF(IFERROR(VLOOKUP('Journal Template'!D4324,Checks!S:U,3,0),0)="A","Entry with System fund Dept","")),"")</f>
        <v/>
      </c>
      <c r="X3912" t="s">
        <v>16893</v>
      </c>
      <c r="Y3912" t="s">
        <v>389</v>
      </c>
      <c r="Z3912" t="s">
        <v>16894</v>
      </c>
      <c r="AA3912" t="s">
        <v>505</v>
      </c>
      <c r="AB3912" t="s">
        <v>125</v>
      </c>
      <c r="AC3912" s="150" t="str">
        <f>IFERROR(IF(JRF!C3925="","",IF(AND(VLOOKUP(JRF!C3925,X:AA,4,0)=JRF!B3925,VLOOKUP(JRF!C3925,X:Y,2,0)="A"),"","Inactive Dept Combo Error")),"Inactive Dept Combo Error")</f>
        <v/>
      </c>
      <c r="AD3912" t="str">
        <f>IFERROR(IF('Journal Template'!D4324="","",IF(AND(VLOOKUP('Journal Template'!D4324,X:AA,4,0)='Journal Template'!A4324,VLOOKUP('Journal Template'!D4324,X:Y,2,0)="A"),"","Inactive Dept Combo Error")),"")</f>
        <v/>
      </c>
      <c r="AK3912" s="150" t="str">
        <f>IF(JRF!B3925="","",IF(JRF!B3925=IFERROR(VLOOKUP(JRF!B3925,Checks!AI:AI,1,0),0),"Entry in Branch/Satellite BU's",""))</f>
        <v/>
      </c>
      <c r="AL3912" t="str">
        <f>IFERROR(IF('Journal Template'!A4324="","",IF('Journal Template'!A4324=IFERROR(VLOOKUP('Journal Template'!A4324,Checks!AI:AI,1,0),0),"Entry in Branch/Satellite BU's","")),"")</f>
        <v/>
      </c>
      <c r="AO3912" s="171"/>
      <c r="AP3912" s="171"/>
      <c r="AQ3912" s="171"/>
      <c r="AR3912" s="171"/>
      <c r="CI3912" t="str">
        <f>IF(JRF!F3925&gt;0,"",IF(JRF!B3925="","",IF(LEFT(JRF!B3925,1)=IFERROR(VLOOKUP(LEFT(JRF!B3925,1),$CF$2:$CF$5,1,0),0),"Product Code Required",IF(JRF!C3925="","",IF(JRF!C3925=IFERROR(VLOOKUP(JRF!C3925,$CH:$CH,1,0),0),"Product Code Required","NA")))))</f>
        <v/>
      </c>
      <c r="CJ3912" t="str">
        <f>IF(JRF!AV3925&gt;0,"",IF(JRF!Q3925="","",IF(LEFT(JRF!Q3925,1)=IFERROR(VLOOKUP(LEFT(JRF!Q3925,1),$CF$2:$CF$5,1,0),0),"Product Code Required",IF(JRF!V3925="","",IF(JRF!V3925=IFERROR(VLOOKUP(JRF!V3925,$CH:$CH,1,0),0),"Product Code Required","NA")))))</f>
        <v/>
      </c>
      <c r="CK3912" t="str">
        <f>IFERROR(IF(LEN('Journal Template'!F3923)&gt;0,"",IF('Journal Template'!A3923="","",IF(LEFT('Journal Template'!A3923,1)=IFERROR(VLOOKUP(LEFT('Journal Template'!A3923,1),Checks!$CF$2:$CF$5,1,0),0),"Product Code Required",IF('Journal Template'!D3923="","",IF('Journal Template'!D3923=IFERROR(VLOOKUP('Journal Template'!D3923,Checks!$CH:$CH,1,0),0),"Product Code Required","NA"))))),"")</f>
        <v/>
      </c>
    </row>
    <row r="3913" spans="14:89">
      <c r="N3913" t="s">
        <v>16895</v>
      </c>
      <c r="O3913" t="s">
        <v>16896</v>
      </c>
      <c r="P3913" t="s">
        <v>386</v>
      </c>
      <c r="Q3913" s="150" t="str">
        <f>IF(JRF!D3926="","",IF(IFERROR(VLOOKUP(JRF!D3926,Checks!N:P,3,0),0)="A","","Inactive account in Use"))</f>
        <v/>
      </c>
      <c r="R3913" t="str">
        <f>IFERROR(IF('Journal Template'!C4325="","",IF(IFERROR(VLOOKUP('Journal Template'!C4325,Checks!N:P,3,0),0)="A","","Inactive account in Use")),"")</f>
        <v/>
      </c>
      <c r="V3913" s="150" t="str">
        <f>IF(JRF!C3926="","",IF(IFERROR(VLOOKUP(JRF!C3926,Checks!S:U,3,0),0)="A","Entry with System fund Dept",""))</f>
        <v/>
      </c>
      <c r="W3913" t="str">
        <f>IFERROR(IF('Journal Template'!D4325="","",IF(IFERROR(VLOOKUP('Journal Template'!D4325,Checks!S:U,3,0),0)="A","Entry with System fund Dept","")),"")</f>
        <v/>
      </c>
      <c r="X3913" t="s">
        <v>506</v>
      </c>
      <c r="Y3913" t="s">
        <v>386</v>
      </c>
      <c r="Z3913" t="s">
        <v>16897</v>
      </c>
      <c r="AA3913" t="s">
        <v>505</v>
      </c>
      <c r="AB3913" t="s">
        <v>125</v>
      </c>
      <c r="AC3913" s="150" t="str">
        <f>IFERROR(IF(JRF!C3926="","",IF(AND(VLOOKUP(JRF!C3926,X:AA,4,0)=JRF!B3926,VLOOKUP(JRF!C3926,X:Y,2,0)="A"),"","Inactive Dept Combo Error")),"Inactive Dept Combo Error")</f>
        <v/>
      </c>
      <c r="AD3913" t="str">
        <f>IFERROR(IF('Journal Template'!D4325="","",IF(AND(VLOOKUP('Journal Template'!D4325,X:AA,4,0)='Journal Template'!A4325,VLOOKUP('Journal Template'!D4325,X:Y,2,0)="A"),"","Inactive Dept Combo Error")),"")</f>
        <v/>
      </c>
      <c r="AK3913" s="150" t="str">
        <f>IF(JRF!B3926="","",IF(JRF!B3926=IFERROR(VLOOKUP(JRF!B3926,Checks!AI:AI,1,0),0),"Entry in Branch/Satellite BU's",""))</f>
        <v/>
      </c>
      <c r="AL3913" t="str">
        <f>IFERROR(IF('Journal Template'!A4325="","",IF('Journal Template'!A4325=IFERROR(VLOOKUP('Journal Template'!A4325,Checks!AI:AI,1,0),0),"Entry in Branch/Satellite BU's","")),"")</f>
        <v/>
      </c>
      <c r="AO3913" s="171"/>
      <c r="AP3913" s="171"/>
      <c r="AQ3913" s="171"/>
      <c r="AR3913" s="171"/>
      <c r="CI3913" t="str">
        <f>IF(JRF!F3926&gt;0,"",IF(JRF!B3926="","",IF(LEFT(JRF!B3926,1)=IFERROR(VLOOKUP(LEFT(JRF!B3926,1),$CF$2:$CF$5,1,0),0),"Product Code Required",IF(JRF!C3926="","",IF(JRF!C3926=IFERROR(VLOOKUP(JRF!C3926,$CH:$CH,1,0),0),"Product Code Required","NA")))))</f>
        <v/>
      </c>
      <c r="CJ3913" t="str">
        <f>IF(JRF!AV3926&gt;0,"",IF(JRF!Q3926="","",IF(LEFT(JRF!Q3926,1)=IFERROR(VLOOKUP(LEFT(JRF!Q3926,1),$CF$2:$CF$5,1,0),0),"Product Code Required",IF(JRF!V3926="","",IF(JRF!V3926=IFERROR(VLOOKUP(JRF!V3926,$CH:$CH,1,0),0),"Product Code Required","NA")))))</f>
        <v/>
      </c>
      <c r="CK3913" t="str">
        <f>IFERROR(IF(LEN('Journal Template'!F3924)&gt;0,"",IF('Journal Template'!A3924="","",IF(LEFT('Journal Template'!A3924,1)=IFERROR(VLOOKUP(LEFT('Journal Template'!A3924,1),Checks!$CF$2:$CF$5,1,0),0),"Product Code Required",IF('Journal Template'!D3924="","",IF('Journal Template'!D3924=IFERROR(VLOOKUP('Journal Template'!D3924,Checks!$CH:$CH,1,0),0),"Product Code Required","NA"))))),"")</f>
        <v/>
      </c>
    </row>
    <row r="3914" spans="14:89">
      <c r="N3914" t="s">
        <v>16898</v>
      </c>
      <c r="O3914" t="s">
        <v>16899</v>
      </c>
      <c r="P3914" t="s">
        <v>386</v>
      </c>
      <c r="Q3914" s="150" t="str">
        <f>IF(JRF!D3927="","",IF(IFERROR(VLOOKUP(JRF!D3927,Checks!N:P,3,0),0)="A","","Inactive account in Use"))</f>
        <v/>
      </c>
      <c r="R3914" t="str">
        <f>IFERROR(IF('Journal Template'!C4326="","",IF(IFERROR(VLOOKUP('Journal Template'!C4326,Checks!N:P,3,0),0)="A","","Inactive account in Use")),"")</f>
        <v/>
      </c>
      <c r="V3914" s="150" t="str">
        <f>IF(JRF!C3927="","",IF(IFERROR(VLOOKUP(JRF!C3927,Checks!S:U,3,0),0)="A","Entry with System fund Dept",""))</f>
        <v/>
      </c>
      <c r="W3914" t="str">
        <f>IFERROR(IF('Journal Template'!D4326="","",IF(IFERROR(VLOOKUP('Journal Template'!D4326,Checks!S:U,3,0),0)="A","Entry with System fund Dept","")),"")</f>
        <v/>
      </c>
      <c r="X3914" t="s">
        <v>16900</v>
      </c>
      <c r="Y3914" t="s">
        <v>389</v>
      </c>
      <c r="Z3914" t="s">
        <v>16901</v>
      </c>
      <c r="AA3914" t="s">
        <v>505</v>
      </c>
      <c r="AB3914" t="s">
        <v>125</v>
      </c>
      <c r="AC3914" s="150" t="str">
        <f>IFERROR(IF(JRF!C3927="","",IF(AND(VLOOKUP(JRF!C3927,X:AA,4,0)=JRF!B3927,VLOOKUP(JRF!C3927,X:Y,2,0)="A"),"","Inactive Dept Combo Error")),"Inactive Dept Combo Error")</f>
        <v/>
      </c>
      <c r="AD3914" t="str">
        <f>IFERROR(IF('Journal Template'!D4326="","",IF(AND(VLOOKUP('Journal Template'!D4326,X:AA,4,0)='Journal Template'!A4326,VLOOKUP('Journal Template'!D4326,X:Y,2,0)="A"),"","Inactive Dept Combo Error")),"")</f>
        <v/>
      </c>
      <c r="AK3914" s="150" t="str">
        <f>IF(JRF!B3927="","",IF(JRF!B3927=IFERROR(VLOOKUP(JRF!B3927,Checks!AI:AI,1,0),0),"Entry in Branch/Satellite BU's",""))</f>
        <v/>
      </c>
      <c r="AL3914" t="str">
        <f>IFERROR(IF('Journal Template'!A4326="","",IF('Journal Template'!A4326=IFERROR(VLOOKUP('Journal Template'!A4326,Checks!AI:AI,1,0),0),"Entry in Branch/Satellite BU's","")),"")</f>
        <v/>
      </c>
      <c r="AO3914" s="171"/>
      <c r="AP3914" s="171"/>
      <c r="AQ3914" s="171"/>
      <c r="AR3914" s="171"/>
      <c r="CI3914" t="str">
        <f>IF(JRF!F3927&gt;0,"",IF(JRF!B3927="","",IF(LEFT(JRF!B3927,1)=IFERROR(VLOOKUP(LEFT(JRF!B3927,1),$CF$2:$CF$5,1,0),0),"Product Code Required",IF(JRF!C3927="","",IF(JRF!C3927=IFERROR(VLOOKUP(JRF!C3927,$CH:$CH,1,0),0),"Product Code Required","NA")))))</f>
        <v/>
      </c>
      <c r="CJ3914" t="str">
        <f>IF(JRF!AV3927&gt;0,"",IF(JRF!Q3927="","",IF(LEFT(JRF!Q3927,1)=IFERROR(VLOOKUP(LEFT(JRF!Q3927,1),$CF$2:$CF$5,1,0),0),"Product Code Required",IF(JRF!V3927="","",IF(JRF!V3927=IFERROR(VLOOKUP(JRF!V3927,$CH:$CH,1,0),0),"Product Code Required","NA")))))</f>
        <v/>
      </c>
      <c r="CK3914" t="str">
        <f>IFERROR(IF(LEN('Journal Template'!F3925)&gt;0,"",IF('Journal Template'!A3925="","",IF(LEFT('Journal Template'!A3925,1)=IFERROR(VLOOKUP(LEFT('Journal Template'!A3925,1),Checks!$CF$2:$CF$5,1,0),0),"Product Code Required",IF('Journal Template'!D3925="","",IF('Journal Template'!D3925=IFERROR(VLOOKUP('Journal Template'!D3925,Checks!$CH:$CH,1,0),0),"Product Code Required","NA"))))),"")</f>
        <v/>
      </c>
    </row>
    <row r="3915" spans="14:89">
      <c r="N3915" t="s">
        <v>16902</v>
      </c>
      <c r="O3915" t="s">
        <v>16903</v>
      </c>
      <c r="P3915" t="s">
        <v>386</v>
      </c>
      <c r="Q3915" s="150" t="str">
        <f>IF(JRF!D3928="","",IF(IFERROR(VLOOKUP(JRF!D3928,Checks!N:P,3,0),0)="A","","Inactive account in Use"))</f>
        <v/>
      </c>
      <c r="R3915" t="str">
        <f>IFERROR(IF('Journal Template'!C4327="","",IF(IFERROR(VLOOKUP('Journal Template'!C4327,Checks!N:P,3,0),0)="A","","Inactive account in Use")),"")</f>
        <v/>
      </c>
      <c r="V3915" s="150" t="str">
        <f>IF(JRF!C3928="","",IF(IFERROR(VLOOKUP(JRF!C3928,Checks!S:U,3,0),0)="A","Entry with System fund Dept",""))</f>
        <v/>
      </c>
      <c r="W3915" t="str">
        <f>IFERROR(IF('Journal Template'!D4327="","",IF(IFERROR(VLOOKUP('Journal Template'!D4327,Checks!S:U,3,0),0)="A","Entry with System fund Dept","")),"")</f>
        <v/>
      </c>
      <c r="X3915" t="s">
        <v>16904</v>
      </c>
      <c r="Y3915" t="s">
        <v>389</v>
      </c>
      <c r="Z3915" t="s">
        <v>16905</v>
      </c>
      <c r="AA3915" t="s">
        <v>505</v>
      </c>
      <c r="AB3915" t="s">
        <v>125</v>
      </c>
      <c r="AC3915" s="150" t="str">
        <f>IFERROR(IF(JRF!C3928="","",IF(AND(VLOOKUP(JRF!C3928,X:AA,4,0)=JRF!B3928,VLOOKUP(JRF!C3928,X:Y,2,0)="A"),"","Inactive Dept Combo Error")),"Inactive Dept Combo Error")</f>
        <v/>
      </c>
      <c r="AD3915" t="str">
        <f>IFERROR(IF('Journal Template'!D4327="","",IF(AND(VLOOKUP('Journal Template'!D4327,X:AA,4,0)='Journal Template'!A4327,VLOOKUP('Journal Template'!D4327,X:Y,2,0)="A"),"","Inactive Dept Combo Error")),"")</f>
        <v/>
      </c>
      <c r="AK3915" s="150" t="str">
        <f>IF(JRF!B3928="","",IF(JRF!B3928=IFERROR(VLOOKUP(JRF!B3928,Checks!AI:AI,1,0),0),"Entry in Branch/Satellite BU's",""))</f>
        <v/>
      </c>
      <c r="AL3915" t="str">
        <f>IFERROR(IF('Journal Template'!A4327="","",IF('Journal Template'!A4327=IFERROR(VLOOKUP('Journal Template'!A4327,Checks!AI:AI,1,0),0),"Entry in Branch/Satellite BU's","")),"")</f>
        <v/>
      </c>
      <c r="AO3915" s="171"/>
      <c r="AP3915" s="171"/>
      <c r="AQ3915" s="171"/>
      <c r="AR3915" s="171"/>
      <c r="CI3915" t="str">
        <f>IF(JRF!F3928&gt;0,"",IF(JRF!B3928="","",IF(LEFT(JRF!B3928,1)=IFERROR(VLOOKUP(LEFT(JRF!B3928,1),$CF$2:$CF$5,1,0),0),"Product Code Required",IF(JRF!C3928="","",IF(JRF!C3928=IFERROR(VLOOKUP(JRF!C3928,$CH:$CH,1,0),0),"Product Code Required","NA")))))</f>
        <v/>
      </c>
      <c r="CJ3915" t="str">
        <f>IF(JRF!AV3928&gt;0,"",IF(JRF!Q3928="","",IF(LEFT(JRF!Q3928,1)=IFERROR(VLOOKUP(LEFT(JRF!Q3928,1),$CF$2:$CF$5,1,0),0),"Product Code Required",IF(JRF!V3928="","",IF(JRF!V3928=IFERROR(VLOOKUP(JRF!V3928,$CH:$CH,1,0),0),"Product Code Required","NA")))))</f>
        <v/>
      </c>
      <c r="CK3915" t="str">
        <f>IFERROR(IF(LEN('Journal Template'!F3926)&gt;0,"",IF('Journal Template'!A3926="","",IF(LEFT('Journal Template'!A3926,1)=IFERROR(VLOOKUP(LEFT('Journal Template'!A3926,1),Checks!$CF$2:$CF$5,1,0),0),"Product Code Required",IF('Journal Template'!D3926="","",IF('Journal Template'!D3926=IFERROR(VLOOKUP('Journal Template'!D3926,Checks!$CH:$CH,1,0),0),"Product Code Required","NA"))))),"")</f>
        <v/>
      </c>
    </row>
    <row r="3916" spans="14:89">
      <c r="N3916" t="s">
        <v>16906</v>
      </c>
      <c r="O3916" t="s">
        <v>16907</v>
      </c>
      <c r="P3916" t="s">
        <v>386</v>
      </c>
      <c r="Q3916" s="150" t="str">
        <f>IF(JRF!D3929="","",IF(IFERROR(VLOOKUP(JRF!D3929,Checks!N:P,3,0),0)="A","","Inactive account in Use"))</f>
        <v/>
      </c>
      <c r="R3916" t="str">
        <f>IFERROR(IF('Journal Template'!C4328="","",IF(IFERROR(VLOOKUP('Journal Template'!C4328,Checks!N:P,3,0),0)="A","","Inactive account in Use")),"")</f>
        <v/>
      </c>
      <c r="V3916" s="150" t="str">
        <f>IF(JRF!C3929="","",IF(IFERROR(VLOOKUP(JRF!C3929,Checks!S:U,3,0),0)="A","Entry with System fund Dept",""))</f>
        <v/>
      </c>
      <c r="W3916" t="str">
        <f>IFERROR(IF('Journal Template'!D4328="","",IF(IFERROR(VLOOKUP('Journal Template'!D4328,Checks!S:U,3,0),0)="A","Entry with System fund Dept","")),"")</f>
        <v/>
      </c>
      <c r="X3916" t="s">
        <v>16908</v>
      </c>
      <c r="Y3916" t="s">
        <v>389</v>
      </c>
      <c r="Z3916" t="s">
        <v>16909</v>
      </c>
      <c r="AA3916" t="s">
        <v>505</v>
      </c>
      <c r="AB3916" t="s">
        <v>125</v>
      </c>
      <c r="AC3916" s="150" t="str">
        <f>IFERROR(IF(JRF!C3929="","",IF(AND(VLOOKUP(JRF!C3929,X:AA,4,0)=JRF!B3929,VLOOKUP(JRF!C3929,X:Y,2,0)="A"),"","Inactive Dept Combo Error")),"Inactive Dept Combo Error")</f>
        <v/>
      </c>
      <c r="AD3916" t="str">
        <f>IFERROR(IF('Journal Template'!D4328="","",IF(AND(VLOOKUP('Journal Template'!D4328,X:AA,4,0)='Journal Template'!A4328,VLOOKUP('Journal Template'!D4328,X:Y,2,0)="A"),"","Inactive Dept Combo Error")),"")</f>
        <v/>
      </c>
      <c r="AK3916" s="150" t="str">
        <f>IF(JRF!B3929="","",IF(JRF!B3929=IFERROR(VLOOKUP(JRF!B3929,Checks!AI:AI,1,0),0),"Entry in Branch/Satellite BU's",""))</f>
        <v/>
      </c>
      <c r="AL3916" t="str">
        <f>IFERROR(IF('Journal Template'!A4328="","",IF('Journal Template'!A4328=IFERROR(VLOOKUP('Journal Template'!A4328,Checks!AI:AI,1,0),0),"Entry in Branch/Satellite BU's","")),"")</f>
        <v/>
      </c>
      <c r="AO3916" s="171"/>
      <c r="AP3916" s="171"/>
      <c r="AQ3916" s="171"/>
      <c r="AR3916" s="171"/>
      <c r="CI3916" t="str">
        <f>IF(JRF!F3929&gt;0,"",IF(JRF!B3929="","",IF(LEFT(JRF!B3929,1)=IFERROR(VLOOKUP(LEFT(JRF!B3929,1),$CF$2:$CF$5,1,0),0),"Product Code Required",IF(JRF!C3929="","",IF(JRF!C3929=IFERROR(VLOOKUP(JRF!C3929,$CH:$CH,1,0),0),"Product Code Required","NA")))))</f>
        <v/>
      </c>
      <c r="CJ3916" t="str">
        <f>IF(JRF!AV3929&gt;0,"",IF(JRF!Q3929="","",IF(LEFT(JRF!Q3929,1)=IFERROR(VLOOKUP(LEFT(JRF!Q3929,1),$CF$2:$CF$5,1,0),0),"Product Code Required",IF(JRF!V3929="","",IF(JRF!V3929=IFERROR(VLOOKUP(JRF!V3929,$CH:$CH,1,0),0),"Product Code Required","NA")))))</f>
        <v/>
      </c>
      <c r="CK3916" t="str">
        <f>IFERROR(IF(LEN('Journal Template'!F3927)&gt;0,"",IF('Journal Template'!A3927="","",IF(LEFT('Journal Template'!A3927,1)=IFERROR(VLOOKUP(LEFT('Journal Template'!A3927,1),Checks!$CF$2:$CF$5,1,0),0),"Product Code Required",IF('Journal Template'!D3927="","",IF('Journal Template'!D3927=IFERROR(VLOOKUP('Journal Template'!D3927,Checks!$CH:$CH,1,0),0),"Product Code Required","NA"))))),"")</f>
        <v/>
      </c>
    </row>
    <row r="3917" spans="14:89">
      <c r="N3917" t="s">
        <v>16910</v>
      </c>
      <c r="O3917" t="s">
        <v>16911</v>
      </c>
      <c r="P3917" t="s">
        <v>386</v>
      </c>
      <c r="Q3917" s="150" t="str">
        <f>IF(JRF!D3930="","",IF(IFERROR(VLOOKUP(JRF!D3930,Checks!N:P,3,0),0)="A","","Inactive account in Use"))</f>
        <v/>
      </c>
      <c r="R3917" t="str">
        <f>IFERROR(IF('Journal Template'!C4329="","",IF(IFERROR(VLOOKUP('Journal Template'!C4329,Checks!N:P,3,0),0)="A","","Inactive account in Use")),"")</f>
        <v/>
      </c>
      <c r="V3917" s="150" t="str">
        <f>IF(JRF!C3930="","",IF(IFERROR(VLOOKUP(JRF!C3930,Checks!S:U,3,0),0)="A","Entry with System fund Dept",""))</f>
        <v/>
      </c>
      <c r="W3917" t="str">
        <f>IFERROR(IF('Journal Template'!D4329="","",IF(IFERROR(VLOOKUP('Journal Template'!D4329,Checks!S:U,3,0),0)="A","Entry with System fund Dept","")),"")</f>
        <v/>
      </c>
      <c r="X3917" t="s">
        <v>16912</v>
      </c>
      <c r="Y3917" t="s">
        <v>389</v>
      </c>
      <c r="Z3917" t="s">
        <v>16913</v>
      </c>
      <c r="AA3917" t="s">
        <v>505</v>
      </c>
      <c r="AB3917" t="s">
        <v>125</v>
      </c>
      <c r="AC3917" s="150" t="str">
        <f>IFERROR(IF(JRF!C3930="","",IF(AND(VLOOKUP(JRF!C3930,X:AA,4,0)=JRF!B3930,VLOOKUP(JRF!C3930,X:Y,2,0)="A"),"","Inactive Dept Combo Error")),"Inactive Dept Combo Error")</f>
        <v/>
      </c>
      <c r="AD3917" t="str">
        <f>IFERROR(IF('Journal Template'!D4329="","",IF(AND(VLOOKUP('Journal Template'!D4329,X:AA,4,0)='Journal Template'!A4329,VLOOKUP('Journal Template'!D4329,X:Y,2,0)="A"),"","Inactive Dept Combo Error")),"")</f>
        <v/>
      </c>
      <c r="AK3917" s="150" t="str">
        <f>IF(JRF!B3930="","",IF(JRF!B3930=IFERROR(VLOOKUP(JRF!B3930,Checks!AI:AI,1,0),0),"Entry in Branch/Satellite BU's",""))</f>
        <v/>
      </c>
      <c r="AL3917" t="str">
        <f>IFERROR(IF('Journal Template'!A4329="","",IF('Journal Template'!A4329=IFERROR(VLOOKUP('Journal Template'!A4329,Checks!AI:AI,1,0),0),"Entry in Branch/Satellite BU's","")),"")</f>
        <v/>
      </c>
      <c r="AO3917" s="171"/>
      <c r="AP3917" s="171"/>
      <c r="AQ3917" s="171"/>
      <c r="AR3917" s="171"/>
      <c r="CI3917" t="str">
        <f>IF(JRF!F3930&gt;0,"",IF(JRF!B3930="","",IF(LEFT(JRF!B3930,1)=IFERROR(VLOOKUP(LEFT(JRF!B3930,1),$CF$2:$CF$5,1,0),0),"Product Code Required",IF(JRF!C3930="","",IF(JRF!C3930=IFERROR(VLOOKUP(JRF!C3930,$CH:$CH,1,0),0),"Product Code Required","NA")))))</f>
        <v/>
      </c>
      <c r="CJ3917" t="str">
        <f>IF(JRF!AV3930&gt;0,"",IF(JRF!Q3930="","",IF(LEFT(JRF!Q3930,1)=IFERROR(VLOOKUP(LEFT(JRF!Q3930,1),$CF$2:$CF$5,1,0),0),"Product Code Required",IF(JRF!V3930="","",IF(JRF!V3930=IFERROR(VLOOKUP(JRF!V3930,$CH:$CH,1,0),0),"Product Code Required","NA")))))</f>
        <v/>
      </c>
      <c r="CK3917" t="str">
        <f>IFERROR(IF(LEN('Journal Template'!F3928)&gt;0,"",IF('Journal Template'!A3928="","",IF(LEFT('Journal Template'!A3928,1)=IFERROR(VLOOKUP(LEFT('Journal Template'!A3928,1),Checks!$CF$2:$CF$5,1,0),0),"Product Code Required",IF('Journal Template'!D3928="","",IF('Journal Template'!D3928=IFERROR(VLOOKUP('Journal Template'!D3928,Checks!$CH:$CH,1,0),0),"Product Code Required","NA"))))),"")</f>
        <v/>
      </c>
    </row>
    <row r="3918" spans="14:89">
      <c r="N3918" t="s">
        <v>16914</v>
      </c>
      <c r="O3918" t="s">
        <v>16915</v>
      </c>
      <c r="P3918" t="s">
        <v>386</v>
      </c>
      <c r="Q3918" s="150" t="str">
        <f>IF(JRF!D3931="","",IF(IFERROR(VLOOKUP(JRF!D3931,Checks!N:P,3,0),0)="A","","Inactive account in Use"))</f>
        <v/>
      </c>
      <c r="R3918" t="str">
        <f>IFERROR(IF('Journal Template'!C4330="","",IF(IFERROR(VLOOKUP('Journal Template'!C4330,Checks!N:P,3,0),0)="A","","Inactive account in Use")),"")</f>
        <v/>
      </c>
      <c r="V3918" s="150" t="str">
        <f>IF(JRF!C3931="","",IF(IFERROR(VLOOKUP(JRF!C3931,Checks!S:U,3,0),0)="A","Entry with System fund Dept",""))</f>
        <v/>
      </c>
      <c r="W3918" t="str">
        <f>IFERROR(IF('Journal Template'!D4330="","",IF(IFERROR(VLOOKUP('Journal Template'!D4330,Checks!S:U,3,0),0)="A","Entry with System fund Dept","")),"")</f>
        <v/>
      </c>
      <c r="X3918" t="s">
        <v>16916</v>
      </c>
      <c r="Y3918" t="s">
        <v>389</v>
      </c>
      <c r="Z3918" t="s">
        <v>16917</v>
      </c>
      <c r="AA3918" t="s">
        <v>505</v>
      </c>
      <c r="AB3918" t="s">
        <v>125</v>
      </c>
      <c r="AC3918" s="150" t="str">
        <f>IFERROR(IF(JRF!C3931="","",IF(AND(VLOOKUP(JRF!C3931,X:AA,4,0)=JRF!B3931,VLOOKUP(JRF!C3931,X:Y,2,0)="A"),"","Inactive Dept Combo Error")),"Inactive Dept Combo Error")</f>
        <v/>
      </c>
      <c r="AD3918" t="str">
        <f>IFERROR(IF('Journal Template'!D4330="","",IF(AND(VLOOKUP('Journal Template'!D4330,X:AA,4,0)='Journal Template'!A4330,VLOOKUP('Journal Template'!D4330,X:Y,2,0)="A"),"","Inactive Dept Combo Error")),"")</f>
        <v/>
      </c>
      <c r="AK3918" s="150" t="str">
        <f>IF(JRF!B3931="","",IF(JRF!B3931=IFERROR(VLOOKUP(JRF!B3931,Checks!AI:AI,1,0),0),"Entry in Branch/Satellite BU's",""))</f>
        <v/>
      </c>
      <c r="AL3918" t="str">
        <f>IFERROR(IF('Journal Template'!A4330="","",IF('Journal Template'!A4330=IFERROR(VLOOKUP('Journal Template'!A4330,Checks!AI:AI,1,0),0),"Entry in Branch/Satellite BU's","")),"")</f>
        <v/>
      </c>
      <c r="AO3918" s="171"/>
      <c r="AP3918" s="171"/>
      <c r="AQ3918" s="171"/>
      <c r="AR3918" s="171"/>
      <c r="CI3918" t="str">
        <f>IF(JRF!F3931&gt;0,"",IF(JRF!B3931="","",IF(LEFT(JRF!B3931,1)=IFERROR(VLOOKUP(LEFT(JRF!B3931,1),$CF$2:$CF$5,1,0),0),"Product Code Required",IF(JRF!C3931="","",IF(JRF!C3931=IFERROR(VLOOKUP(JRF!C3931,$CH:$CH,1,0),0),"Product Code Required","NA")))))</f>
        <v/>
      </c>
      <c r="CJ3918" t="str">
        <f>IF(JRF!AV3931&gt;0,"",IF(JRF!Q3931="","",IF(LEFT(JRF!Q3931,1)=IFERROR(VLOOKUP(LEFT(JRF!Q3931,1),$CF$2:$CF$5,1,0),0),"Product Code Required",IF(JRF!V3931="","",IF(JRF!V3931=IFERROR(VLOOKUP(JRF!V3931,$CH:$CH,1,0),0),"Product Code Required","NA")))))</f>
        <v/>
      </c>
      <c r="CK3918" t="str">
        <f>IFERROR(IF(LEN('Journal Template'!F3929)&gt;0,"",IF('Journal Template'!A3929="","",IF(LEFT('Journal Template'!A3929,1)=IFERROR(VLOOKUP(LEFT('Journal Template'!A3929,1),Checks!$CF$2:$CF$5,1,0),0),"Product Code Required",IF('Journal Template'!D3929="","",IF('Journal Template'!D3929=IFERROR(VLOOKUP('Journal Template'!D3929,Checks!$CH:$CH,1,0),0),"Product Code Required","NA"))))),"")</f>
        <v/>
      </c>
    </row>
    <row r="3919" spans="14:89">
      <c r="N3919" t="s">
        <v>16918</v>
      </c>
      <c r="O3919" t="s">
        <v>16919</v>
      </c>
      <c r="P3919" t="s">
        <v>386</v>
      </c>
      <c r="Q3919" s="150" t="str">
        <f>IF(JRF!D3932="","",IF(IFERROR(VLOOKUP(JRF!D3932,Checks!N:P,3,0),0)="A","","Inactive account in Use"))</f>
        <v/>
      </c>
      <c r="R3919" t="str">
        <f>IFERROR(IF('Journal Template'!C4331="","",IF(IFERROR(VLOOKUP('Journal Template'!C4331,Checks!N:P,3,0),0)="A","","Inactive account in Use")),"")</f>
        <v/>
      </c>
      <c r="V3919" s="150" t="str">
        <f>IF(JRF!C3932="","",IF(IFERROR(VLOOKUP(JRF!C3932,Checks!S:U,3,0),0)="A","Entry with System fund Dept",""))</f>
        <v/>
      </c>
      <c r="W3919" t="str">
        <f>IFERROR(IF('Journal Template'!D4331="","",IF(IFERROR(VLOOKUP('Journal Template'!D4331,Checks!S:U,3,0),0)="A","Entry with System fund Dept","")),"")</f>
        <v/>
      </c>
      <c r="X3919" t="s">
        <v>16920</v>
      </c>
      <c r="Y3919" t="s">
        <v>389</v>
      </c>
      <c r="Z3919" t="s">
        <v>16921</v>
      </c>
      <c r="AA3919" t="s">
        <v>505</v>
      </c>
      <c r="AB3919" t="s">
        <v>125</v>
      </c>
      <c r="AC3919" s="150" t="str">
        <f>IFERROR(IF(JRF!C3932="","",IF(AND(VLOOKUP(JRF!C3932,X:AA,4,0)=JRF!B3932,VLOOKUP(JRF!C3932,X:Y,2,0)="A"),"","Inactive Dept Combo Error")),"Inactive Dept Combo Error")</f>
        <v/>
      </c>
      <c r="AD3919" t="str">
        <f>IFERROR(IF('Journal Template'!D4331="","",IF(AND(VLOOKUP('Journal Template'!D4331,X:AA,4,0)='Journal Template'!A4331,VLOOKUP('Journal Template'!D4331,X:Y,2,0)="A"),"","Inactive Dept Combo Error")),"")</f>
        <v/>
      </c>
      <c r="AK3919" s="150" t="str">
        <f>IF(JRF!B3932="","",IF(JRF!B3932=IFERROR(VLOOKUP(JRF!B3932,Checks!AI:AI,1,0),0),"Entry in Branch/Satellite BU's",""))</f>
        <v/>
      </c>
      <c r="AL3919" t="str">
        <f>IFERROR(IF('Journal Template'!A4331="","",IF('Journal Template'!A4331=IFERROR(VLOOKUP('Journal Template'!A4331,Checks!AI:AI,1,0),0),"Entry in Branch/Satellite BU's","")),"")</f>
        <v/>
      </c>
      <c r="AO3919" s="171"/>
      <c r="AP3919" s="171"/>
      <c r="AQ3919" s="171"/>
      <c r="AR3919" s="171"/>
      <c r="CI3919" t="str">
        <f>IF(JRF!F3932&gt;0,"",IF(JRF!B3932="","",IF(LEFT(JRF!B3932,1)=IFERROR(VLOOKUP(LEFT(JRF!B3932,1),$CF$2:$CF$5,1,0),0),"Product Code Required",IF(JRF!C3932="","",IF(JRF!C3932=IFERROR(VLOOKUP(JRF!C3932,$CH:$CH,1,0),0),"Product Code Required","NA")))))</f>
        <v/>
      </c>
      <c r="CJ3919" t="str">
        <f>IF(JRF!AV3932&gt;0,"",IF(JRF!Q3932="","",IF(LEFT(JRF!Q3932,1)=IFERROR(VLOOKUP(LEFT(JRF!Q3932,1),$CF$2:$CF$5,1,0),0),"Product Code Required",IF(JRF!V3932="","",IF(JRF!V3932=IFERROR(VLOOKUP(JRF!V3932,$CH:$CH,1,0),0),"Product Code Required","NA")))))</f>
        <v/>
      </c>
      <c r="CK3919" t="str">
        <f>IFERROR(IF(LEN('Journal Template'!F3930)&gt;0,"",IF('Journal Template'!A3930="","",IF(LEFT('Journal Template'!A3930,1)=IFERROR(VLOOKUP(LEFT('Journal Template'!A3930,1),Checks!$CF$2:$CF$5,1,0),0),"Product Code Required",IF('Journal Template'!D3930="","",IF('Journal Template'!D3930=IFERROR(VLOOKUP('Journal Template'!D3930,Checks!$CH:$CH,1,0),0),"Product Code Required","NA"))))),"")</f>
        <v/>
      </c>
    </row>
    <row r="3920" spans="14:89">
      <c r="N3920" t="s">
        <v>16922</v>
      </c>
      <c r="O3920" t="s">
        <v>16923</v>
      </c>
      <c r="P3920" t="s">
        <v>386</v>
      </c>
      <c r="Q3920" s="150" t="str">
        <f>IF(JRF!D3933="","",IF(IFERROR(VLOOKUP(JRF!D3933,Checks!N:P,3,0),0)="A","","Inactive account in Use"))</f>
        <v/>
      </c>
      <c r="R3920" t="str">
        <f>IFERROR(IF('Journal Template'!C4332="","",IF(IFERROR(VLOOKUP('Journal Template'!C4332,Checks!N:P,3,0),0)="A","","Inactive account in Use")),"")</f>
        <v/>
      </c>
      <c r="V3920" s="150" t="str">
        <f>IF(JRF!C3933="","",IF(IFERROR(VLOOKUP(JRF!C3933,Checks!S:U,3,0),0)="A","Entry with System fund Dept",""))</f>
        <v/>
      </c>
      <c r="W3920" t="str">
        <f>IFERROR(IF('Journal Template'!D4332="","",IF(IFERROR(VLOOKUP('Journal Template'!D4332,Checks!S:U,3,0),0)="A","Entry with System fund Dept","")),"")</f>
        <v/>
      </c>
      <c r="X3920" t="s">
        <v>16924</v>
      </c>
      <c r="Y3920" t="s">
        <v>389</v>
      </c>
      <c r="Z3920" t="s">
        <v>16925</v>
      </c>
      <c r="AA3920" t="s">
        <v>505</v>
      </c>
      <c r="AB3920" t="s">
        <v>125</v>
      </c>
      <c r="AC3920" s="150" t="str">
        <f>IFERROR(IF(JRF!C3933="","",IF(AND(VLOOKUP(JRF!C3933,X:AA,4,0)=JRF!B3933,VLOOKUP(JRF!C3933,X:Y,2,0)="A"),"","Inactive Dept Combo Error")),"Inactive Dept Combo Error")</f>
        <v/>
      </c>
      <c r="AD3920" t="str">
        <f>IFERROR(IF('Journal Template'!D4332="","",IF(AND(VLOOKUP('Journal Template'!D4332,X:AA,4,0)='Journal Template'!A4332,VLOOKUP('Journal Template'!D4332,X:Y,2,0)="A"),"","Inactive Dept Combo Error")),"")</f>
        <v/>
      </c>
      <c r="AK3920" s="150" t="str">
        <f>IF(JRF!B3933="","",IF(JRF!B3933=IFERROR(VLOOKUP(JRF!B3933,Checks!AI:AI,1,0),0),"Entry in Branch/Satellite BU's",""))</f>
        <v/>
      </c>
      <c r="AL3920" t="str">
        <f>IFERROR(IF('Journal Template'!A4332="","",IF('Journal Template'!A4332=IFERROR(VLOOKUP('Journal Template'!A4332,Checks!AI:AI,1,0),0),"Entry in Branch/Satellite BU's","")),"")</f>
        <v/>
      </c>
      <c r="AO3920" s="171"/>
      <c r="AP3920" s="171"/>
      <c r="AQ3920" s="171"/>
      <c r="AR3920" s="171"/>
      <c r="CI3920" t="str">
        <f>IF(JRF!F3933&gt;0,"",IF(JRF!B3933="","",IF(LEFT(JRF!B3933,1)=IFERROR(VLOOKUP(LEFT(JRF!B3933,1),$CF$2:$CF$5,1,0),0),"Product Code Required",IF(JRF!C3933="","",IF(JRF!C3933=IFERROR(VLOOKUP(JRF!C3933,$CH:$CH,1,0),0),"Product Code Required","NA")))))</f>
        <v/>
      </c>
      <c r="CJ3920" t="str">
        <f>IF(JRF!AV3933&gt;0,"",IF(JRF!Q3933="","",IF(LEFT(JRF!Q3933,1)=IFERROR(VLOOKUP(LEFT(JRF!Q3933,1),$CF$2:$CF$5,1,0),0),"Product Code Required",IF(JRF!V3933="","",IF(JRF!V3933=IFERROR(VLOOKUP(JRF!V3933,$CH:$CH,1,0),0),"Product Code Required","NA")))))</f>
        <v/>
      </c>
      <c r="CK3920" t="str">
        <f>IFERROR(IF(LEN('Journal Template'!F3931)&gt;0,"",IF('Journal Template'!A3931="","",IF(LEFT('Journal Template'!A3931,1)=IFERROR(VLOOKUP(LEFT('Journal Template'!A3931,1),Checks!$CF$2:$CF$5,1,0),0),"Product Code Required",IF('Journal Template'!D3931="","",IF('Journal Template'!D3931=IFERROR(VLOOKUP('Journal Template'!D3931,Checks!$CH:$CH,1,0),0),"Product Code Required","NA"))))),"")</f>
        <v/>
      </c>
    </row>
    <row r="3921" spans="14:89">
      <c r="N3921" t="s">
        <v>16926</v>
      </c>
      <c r="O3921" t="s">
        <v>16927</v>
      </c>
      <c r="P3921" t="s">
        <v>386</v>
      </c>
      <c r="Q3921" s="150" t="str">
        <f>IF(JRF!D3934="","",IF(IFERROR(VLOOKUP(JRF!D3934,Checks!N:P,3,0),0)="A","","Inactive account in Use"))</f>
        <v/>
      </c>
      <c r="R3921" t="str">
        <f>IFERROR(IF('Journal Template'!C4333="","",IF(IFERROR(VLOOKUP('Journal Template'!C4333,Checks!N:P,3,0),0)="A","","Inactive account in Use")),"")</f>
        <v/>
      </c>
      <c r="V3921" s="150" t="str">
        <f>IF(JRF!C3934="","",IF(IFERROR(VLOOKUP(JRF!C3934,Checks!S:U,3,0),0)="A","Entry with System fund Dept",""))</f>
        <v/>
      </c>
      <c r="W3921" t="str">
        <f>IFERROR(IF('Journal Template'!D4333="","",IF(IFERROR(VLOOKUP('Journal Template'!D4333,Checks!S:U,3,0),0)="A","Entry with System fund Dept","")),"")</f>
        <v/>
      </c>
      <c r="X3921" t="s">
        <v>16928</v>
      </c>
      <c r="Y3921" t="s">
        <v>389</v>
      </c>
      <c r="Z3921" t="s">
        <v>16929</v>
      </c>
      <c r="AA3921" t="s">
        <v>505</v>
      </c>
      <c r="AB3921" t="s">
        <v>125</v>
      </c>
      <c r="AC3921" s="150" t="str">
        <f>IFERROR(IF(JRF!C3934="","",IF(AND(VLOOKUP(JRF!C3934,X:AA,4,0)=JRF!B3934,VLOOKUP(JRF!C3934,X:Y,2,0)="A"),"","Inactive Dept Combo Error")),"Inactive Dept Combo Error")</f>
        <v/>
      </c>
      <c r="AD3921" t="str">
        <f>IFERROR(IF('Journal Template'!D4333="","",IF(AND(VLOOKUP('Journal Template'!D4333,X:AA,4,0)='Journal Template'!A4333,VLOOKUP('Journal Template'!D4333,X:Y,2,0)="A"),"","Inactive Dept Combo Error")),"")</f>
        <v/>
      </c>
      <c r="AK3921" s="150" t="str">
        <f>IF(JRF!B3934="","",IF(JRF!B3934=IFERROR(VLOOKUP(JRF!B3934,Checks!AI:AI,1,0),0),"Entry in Branch/Satellite BU's",""))</f>
        <v/>
      </c>
      <c r="AL3921" t="str">
        <f>IFERROR(IF('Journal Template'!A4333="","",IF('Journal Template'!A4333=IFERROR(VLOOKUP('Journal Template'!A4333,Checks!AI:AI,1,0),0),"Entry in Branch/Satellite BU's","")),"")</f>
        <v/>
      </c>
      <c r="AO3921" s="171"/>
      <c r="AP3921" s="171"/>
      <c r="AQ3921" s="171"/>
      <c r="AR3921" s="171"/>
      <c r="CI3921" t="str">
        <f>IF(JRF!F3934&gt;0,"",IF(JRF!B3934="","",IF(LEFT(JRF!B3934,1)=IFERROR(VLOOKUP(LEFT(JRF!B3934,1),$CF$2:$CF$5,1,0),0),"Product Code Required",IF(JRF!C3934="","",IF(JRF!C3934=IFERROR(VLOOKUP(JRF!C3934,$CH:$CH,1,0),0),"Product Code Required","NA")))))</f>
        <v/>
      </c>
      <c r="CJ3921" t="str">
        <f>IF(JRF!AV3934&gt;0,"",IF(JRF!Q3934="","",IF(LEFT(JRF!Q3934,1)=IFERROR(VLOOKUP(LEFT(JRF!Q3934,1),$CF$2:$CF$5,1,0),0),"Product Code Required",IF(JRF!V3934="","",IF(JRF!V3934=IFERROR(VLOOKUP(JRF!V3934,$CH:$CH,1,0),0),"Product Code Required","NA")))))</f>
        <v/>
      </c>
      <c r="CK3921" t="str">
        <f>IFERROR(IF(LEN('Journal Template'!F3932)&gt;0,"",IF('Journal Template'!A3932="","",IF(LEFT('Journal Template'!A3932,1)=IFERROR(VLOOKUP(LEFT('Journal Template'!A3932,1),Checks!$CF$2:$CF$5,1,0),0),"Product Code Required",IF('Journal Template'!D3932="","",IF('Journal Template'!D3932=IFERROR(VLOOKUP('Journal Template'!D3932,Checks!$CH:$CH,1,0),0),"Product Code Required","NA"))))),"")</f>
        <v/>
      </c>
    </row>
    <row r="3922" spans="14:89">
      <c r="N3922" t="s">
        <v>16930</v>
      </c>
      <c r="O3922" t="s">
        <v>16931</v>
      </c>
      <c r="P3922" t="s">
        <v>386</v>
      </c>
      <c r="Q3922" s="150" t="str">
        <f>IF(JRF!D3935="","",IF(IFERROR(VLOOKUP(JRF!D3935,Checks!N:P,3,0),0)="A","","Inactive account in Use"))</f>
        <v/>
      </c>
      <c r="R3922" t="str">
        <f>IFERROR(IF('Journal Template'!C4334="","",IF(IFERROR(VLOOKUP('Journal Template'!C4334,Checks!N:P,3,0),0)="A","","Inactive account in Use")),"")</f>
        <v/>
      </c>
      <c r="V3922" s="150" t="str">
        <f>IF(JRF!C3935="","",IF(IFERROR(VLOOKUP(JRF!C3935,Checks!S:U,3,0),0)="A","Entry with System fund Dept",""))</f>
        <v/>
      </c>
      <c r="W3922" t="str">
        <f>IFERROR(IF('Journal Template'!D4334="","",IF(IFERROR(VLOOKUP('Journal Template'!D4334,Checks!S:U,3,0),0)="A","Entry with System fund Dept","")),"")</f>
        <v/>
      </c>
      <c r="X3922" t="s">
        <v>16932</v>
      </c>
      <c r="Y3922" t="s">
        <v>389</v>
      </c>
      <c r="Z3922" t="s">
        <v>16933</v>
      </c>
      <c r="AA3922" t="s">
        <v>505</v>
      </c>
      <c r="AB3922" t="s">
        <v>125</v>
      </c>
      <c r="AC3922" s="150" t="str">
        <f>IFERROR(IF(JRF!C3935="","",IF(AND(VLOOKUP(JRF!C3935,X:AA,4,0)=JRF!B3935,VLOOKUP(JRF!C3935,X:Y,2,0)="A"),"","Inactive Dept Combo Error")),"Inactive Dept Combo Error")</f>
        <v/>
      </c>
      <c r="AD3922" t="str">
        <f>IFERROR(IF('Journal Template'!D4334="","",IF(AND(VLOOKUP('Journal Template'!D4334,X:AA,4,0)='Journal Template'!A4334,VLOOKUP('Journal Template'!D4334,X:Y,2,0)="A"),"","Inactive Dept Combo Error")),"")</f>
        <v/>
      </c>
      <c r="AK3922" s="150" t="str">
        <f>IF(JRF!B3935="","",IF(JRF!B3935=IFERROR(VLOOKUP(JRF!B3935,Checks!AI:AI,1,0),0),"Entry in Branch/Satellite BU's",""))</f>
        <v/>
      </c>
      <c r="AL3922" t="str">
        <f>IFERROR(IF('Journal Template'!A4334="","",IF('Journal Template'!A4334=IFERROR(VLOOKUP('Journal Template'!A4334,Checks!AI:AI,1,0),0),"Entry in Branch/Satellite BU's","")),"")</f>
        <v/>
      </c>
      <c r="AO3922" s="171"/>
      <c r="AP3922" s="171"/>
      <c r="AQ3922" s="171"/>
      <c r="AR3922" s="171"/>
      <c r="CI3922" t="str">
        <f>IF(JRF!F3935&gt;0,"",IF(JRF!B3935="","",IF(LEFT(JRF!B3935,1)=IFERROR(VLOOKUP(LEFT(JRF!B3935,1),$CF$2:$CF$5,1,0),0),"Product Code Required",IF(JRF!C3935="","",IF(JRF!C3935=IFERROR(VLOOKUP(JRF!C3935,$CH:$CH,1,0),0),"Product Code Required","NA")))))</f>
        <v/>
      </c>
      <c r="CJ3922" t="str">
        <f>IF(JRF!AV3935&gt;0,"",IF(JRF!Q3935="","",IF(LEFT(JRF!Q3935,1)=IFERROR(VLOOKUP(LEFT(JRF!Q3935,1),$CF$2:$CF$5,1,0),0),"Product Code Required",IF(JRF!V3935="","",IF(JRF!V3935=IFERROR(VLOOKUP(JRF!V3935,$CH:$CH,1,0),0),"Product Code Required","NA")))))</f>
        <v/>
      </c>
      <c r="CK3922" t="str">
        <f>IFERROR(IF(LEN('Journal Template'!F3933)&gt;0,"",IF('Journal Template'!A3933="","",IF(LEFT('Journal Template'!A3933,1)=IFERROR(VLOOKUP(LEFT('Journal Template'!A3933,1),Checks!$CF$2:$CF$5,1,0),0),"Product Code Required",IF('Journal Template'!D3933="","",IF('Journal Template'!D3933=IFERROR(VLOOKUP('Journal Template'!D3933,Checks!$CH:$CH,1,0),0),"Product Code Required","NA"))))),"")</f>
        <v/>
      </c>
    </row>
    <row r="3923" spans="14:89">
      <c r="N3923" t="s">
        <v>16934</v>
      </c>
      <c r="O3923" t="s">
        <v>16935</v>
      </c>
      <c r="P3923" t="s">
        <v>386</v>
      </c>
      <c r="Q3923" s="150" t="str">
        <f>IF(JRF!D3936="","",IF(IFERROR(VLOOKUP(JRF!D3936,Checks!N:P,3,0),0)="A","","Inactive account in Use"))</f>
        <v/>
      </c>
      <c r="R3923" t="str">
        <f>IFERROR(IF('Journal Template'!C4335="","",IF(IFERROR(VLOOKUP('Journal Template'!C4335,Checks!N:P,3,0),0)="A","","Inactive account in Use")),"")</f>
        <v/>
      </c>
      <c r="V3923" s="150" t="str">
        <f>IF(JRF!C3936="","",IF(IFERROR(VLOOKUP(JRF!C3936,Checks!S:U,3,0),0)="A","Entry with System fund Dept",""))</f>
        <v/>
      </c>
      <c r="W3923" t="str">
        <f>IFERROR(IF('Journal Template'!D4335="","",IF(IFERROR(VLOOKUP('Journal Template'!D4335,Checks!S:U,3,0),0)="A","Entry with System fund Dept","")),"")</f>
        <v/>
      </c>
      <c r="X3923" t="s">
        <v>16936</v>
      </c>
      <c r="Y3923" t="s">
        <v>389</v>
      </c>
      <c r="Z3923" t="s">
        <v>16937</v>
      </c>
      <c r="AA3923" t="s">
        <v>505</v>
      </c>
      <c r="AB3923" t="s">
        <v>125</v>
      </c>
      <c r="AC3923" s="150" t="str">
        <f>IFERROR(IF(JRF!C3936="","",IF(AND(VLOOKUP(JRF!C3936,X:AA,4,0)=JRF!B3936,VLOOKUP(JRF!C3936,X:Y,2,0)="A"),"","Inactive Dept Combo Error")),"Inactive Dept Combo Error")</f>
        <v/>
      </c>
      <c r="AD3923" t="str">
        <f>IFERROR(IF('Journal Template'!D4335="","",IF(AND(VLOOKUP('Journal Template'!D4335,X:AA,4,0)='Journal Template'!A4335,VLOOKUP('Journal Template'!D4335,X:Y,2,0)="A"),"","Inactive Dept Combo Error")),"")</f>
        <v/>
      </c>
      <c r="AK3923" s="150" t="str">
        <f>IF(JRF!B3936="","",IF(JRF!B3936=IFERROR(VLOOKUP(JRF!B3936,Checks!AI:AI,1,0),0),"Entry in Branch/Satellite BU's",""))</f>
        <v/>
      </c>
      <c r="AL3923" t="str">
        <f>IFERROR(IF('Journal Template'!A4335="","",IF('Journal Template'!A4335=IFERROR(VLOOKUP('Journal Template'!A4335,Checks!AI:AI,1,0),0),"Entry in Branch/Satellite BU's","")),"")</f>
        <v/>
      </c>
      <c r="AO3923" s="171"/>
      <c r="AP3923" s="171"/>
      <c r="AQ3923" s="171"/>
      <c r="AR3923" s="171"/>
      <c r="CI3923" t="str">
        <f>IF(JRF!F3936&gt;0,"",IF(JRF!B3936="","",IF(LEFT(JRF!B3936,1)=IFERROR(VLOOKUP(LEFT(JRF!B3936,1),$CF$2:$CF$5,1,0),0),"Product Code Required",IF(JRF!C3936="","",IF(JRF!C3936=IFERROR(VLOOKUP(JRF!C3936,$CH:$CH,1,0),0),"Product Code Required","NA")))))</f>
        <v/>
      </c>
      <c r="CJ3923" t="str">
        <f>IF(JRF!AV3936&gt;0,"",IF(JRF!Q3936="","",IF(LEFT(JRF!Q3936,1)=IFERROR(VLOOKUP(LEFT(JRF!Q3936,1),$CF$2:$CF$5,1,0),0),"Product Code Required",IF(JRF!V3936="","",IF(JRF!V3936=IFERROR(VLOOKUP(JRF!V3936,$CH:$CH,1,0),0),"Product Code Required","NA")))))</f>
        <v/>
      </c>
      <c r="CK3923" t="str">
        <f>IFERROR(IF(LEN('Journal Template'!F3934)&gt;0,"",IF('Journal Template'!A3934="","",IF(LEFT('Journal Template'!A3934,1)=IFERROR(VLOOKUP(LEFT('Journal Template'!A3934,1),Checks!$CF$2:$CF$5,1,0),0),"Product Code Required",IF('Journal Template'!D3934="","",IF('Journal Template'!D3934=IFERROR(VLOOKUP('Journal Template'!D3934,Checks!$CH:$CH,1,0),0),"Product Code Required","NA"))))),"")</f>
        <v/>
      </c>
    </row>
    <row r="3924" spans="14:89">
      <c r="N3924" t="s">
        <v>16938</v>
      </c>
      <c r="O3924" t="s">
        <v>16939</v>
      </c>
      <c r="P3924" t="s">
        <v>386</v>
      </c>
      <c r="Q3924" s="150" t="str">
        <f>IF(JRF!D3937="","",IF(IFERROR(VLOOKUP(JRF!D3937,Checks!N:P,3,0),0)="A","","Inactive account in Use"))</f>
        <v/>
      </c>
      <c r="R3924" t="str">
        <f>IFERROR(IF('Journal Template'!C4336="","",IF(IFERROR(VLOOKUP('Journal Template'!C4336,Checks!N:P,3,0),0)="A","","Inactive account in Use")),"")</f>
        <v/>
      </c>
      <c r="V3924" s="150" t="str">
        <f>IF(JRF!C3937="","",IF(IFERROR(VLOOKUP(JRF!C3937,Checks!S:U,3,0),0)="A","Entry with System fund Dept",""))</f>
        <v/>
      </c>
      <c r="W3924" t="str">
        <f>IFERROR(IF('Journal Template'!D4336="","",IF(IFERROR(VLOOKUP('Journal Template'!D4336,Checks!S:U,3,0),0)="A","Entry with System fund Dept","")),"")</f>
        <v/>
      </c>
      <c r="X3924" t="s">
        <v>16940</v>
      </c>
      <c r="Y3924" t="s">
        <v>389</v>
      </c>
      <c r="Z3924" t="s">
        <v>16941</v>
      </c>
      <c r="AA3924" t="s">
        <v>505</v>
      </c>
      <c r="AB3924" t="s">
        <v>125</v>
      </c>
      <c r="AC3924" s="150" t="str">
        <f>IFERROR(IF(JRF!C3937="","",IF(AND(VLOOKUP(JRF!C3937,X:AA,4,0)=JRF!B3937,VLOOKUP(JRF!C3937,X:Y,2,0)="A"),"","Inactive Dept Combo Error")),"Inactive Dept Combo Error")</f>
        <v/>
      </c>
      <c r="AD3924" t="str">
        <f>IFERROR(IF('Journal Template'!D4336="","",IF(AND(VLOOKUP('Journal Template'!D4336,X:AA,4,0)='Journal Template'!A4336,VLOOKUP('Journal Template'!D4336,X:Y,2,0)="A"),"","Inactive Dept Combo Error")),"")</f>
        <v/>
      </c>
      <c r="AK3924" s="150" t="str">
        <f>IF(JRF!B3937="","",IF(JRF!B3937=IFERROR(VLOOKUP(JRF!B3937,Checks!AI:AI,1,0),0),"Entry in Branch/Satellite BU's",""))</f>
        <v/>
      </c>
      <c r="AL3924" t="str">
        <f>IFERROR(IF('Journal Template'!A4336="","",IF('Journal Template'!A4336=IFERROR(VLOOKUP('Journal Template'!A4336,Checks!AI:AI,1,0),0),"Entry in Branch/Satellite BU's","")),"")</f>
        <v/>
      </c>
      <c r="AO3924" s="171"/>
      <c r="AP3924" s="171"/>
      <c r="AQ3924" s="171"/>
      <c r="AR3924" s="171"/>
      <c r="CI3924" t="str">
        <f>IF(JRF!F3937&gt;0,"",IF(JRF!B3937="","",IF(LEFT(JRF!B3937,1)=IFERROR(VLOOKUP(LEFT(JRF!B3937,1),$CF$2:$CF$5,1,0),0),"Product Code Required",IF(JRF!C3937="","",IF(JRF!C3937=IFERROR(VLOOKUP(JRF!C3937,$CH:$CH,1,0),0),"Product Code Required","NA")))))</f>
        <v/>
      </c>
      <c r="CJ3924" t="str">
        <f>IF(JRF!AV3937&gt;0,"",IF(JRF!Q3937="","",IF(LEFT(JRF!Q3937,1)=IFERROR(VLOOKUP(LEFT(JRF!Q3937,1),$CF$2:$CF$5,1,0),0),"Product Code Required",IF(JRF!V3937="","",IF(JRF!V3937=IFERROR(VLOOKUP(JRF!V3937,$CH:$CH,1,0),0),"Product Code Required","NA")))))</f>
        <v/>
      </c>
      <c r="CK3924" t="str">
        <f>IFERROR(IF(LEN('Journal Template'!F3935)&gt;0,"",IF('Journal Template'!A3935="","",IF(LEFT('Journal Template'!A3935,1)=IFERROR(VLOOKUP(LEFT('Journal Template'!A3935,1),Checks!$CF$2:$CF$5,1,0),0),"Product Code Required",IF('Journal Template'!D3935="","",IF('Journal Template'!D3935=IFERROR(VLOOKUP('Journal Template'!D3935,Checks!$CH:$CH,1,0),0),"Product Code Required","NA"))))),"")</f>
        <v/>
      </c>
    </row>
    <row r="3925" spans="14:89">
      <c r="N3925" t="s">
        <v>16942</v>
      </c>
      <c r="O3925" t="s">
        <v>16943</v>
      </c>
      <c r="P3925" t="s">
        <v>386</v>
      </c>
      <c r="Q3925" s="150" t="str">
        <f>IF(JRF!D3938="","",IF(IFERROR(VLOOKUP(JRF!D3938,Checks!N:P,3,0),0)="A","","Inactive account in Use"))</f>
        <v/>
      </c>
      <c r="R3925" t="str">
        <f>IFERROR(IF('Journal Template'!C4337="","",IF(IFERROR(VLOOKUP('Journal Template'!C4337,Checks!N:P,3,0),0)="A","","Inactive account in Use")),"")</f>
        <v/>
      </c>
      <c r="V3925" s="150" t="str">
        <f>IF(JRF!C3938="","",IF(IFERROR(VLOOKUP(JRF!C3938,Checks!S:U,3,0),0)="A","Entry with System fund Dept",""))</f>
        <v/>
      </c>
      <c r="W3925" t="str">
        <f>IFERROR(IF('Journal Template'!D4337="","",IF(IFERROR(VLOOKUP('Journal Template'!D4337,Checks!S:U,3,0),0)="A","Entry with System fund Dept","")),"")</f>
        <v/>
      </c>
      <c r="X3925" t="s">
        <v>16944</v>
      </c>
      <c r="Y3925" t="s">
        <v>389</v>
      </c>
      <c r="Z3925" t="s">
        <v>16945</v>
      </c>
      <c r="AA3925" t="s">
        <v>505</v>
      </c>
      <c r="AB3925" t="s">
        <v>125</v>
      </c>
      <c r="AC3925" s="150" t="str">
        <f>IFERROR(IF(JRF!C3938="","",IF(AND(VLOOKUP(JRF!C3938,X:AA,4,0)=JRF!B3938,VLOOKUP(JRF!C3938,X:Y,2,0)="A"),"","Inactive Dept Combo Error")),"Inactive Dept Combo Error")</f>
        <v/>
      </c>
      <c r="AD3925" t="str">
        <f>IFERROR(IF('Journal Template'!D4337="","",IF(AND(VLOOKUP('Journal Template'!D4337,X:AA,4,0)='Journal Template'!A4337,VLOOKUP('Journal Template'!D4337,X:Y,2,0)="A"),"","Inactive Dept Combo Error")),"")</f>
        <v/>
      </c>
      <c r="AK3925" s="150" t="str">
        <f>IF(JRF!B3938="","",IF(JRF!B3938=IFERROR(VLOOKUP(JRF!B3938,Checks!AI:AI,1,0),0),"Entry in Branch/Satellite BU's",""))</f>
        <v/>
      </c>
      <c r="AL3925" t="str">
        <f>IFERROR(IF('Journal Template'!A4337="","",IF('Journal Template'!A4337=IFERROR(VLOOKUP('Journal Template'!A4337,Checks!AI:AI,1,0),0),"Entry in Branch/Satellite BU's","")),"")</f>
        <v/>
      </c>
      <c r="AO3925" s="171"/>
      <c r="AP3925" s="171"/>
      <c r="AQ3925" s="171"/>
      <c r="AR3925" s="171"/>
      <c r="CI3925" t="str">
        <f>IF(JRF!F3938&gt;0,"",IF(JRF!B3938="","",IF(LEFT(JRF!B3938,1)=IFERROR(VLOOKUP(LEFT(JRF!B3938,1),$CF$2:$CF$5,1,0),0),"Product Code Required",IF(JRF!C3938="","",IF(JRF!C3938=IFERROR(VLOOKUP(JRF!C3938,$CH:$CH,1,0),0),"Product Code Required","NA")))))</f>
        <v/>
      </c>
      <c r="CJ3925" t="str">
        <f>IF(JRF!AV3938&gt;0,"",IF(JRF!Q3938="","",IF(LEFT(JRF!Q3938,1)=IFERROR(VLOOKUP(LEFT(JRF!Q3938,1),$CF$2:$CF$5,1,0),0),"Product Code Required",IF(JRF!V3938="","",IF(JRF!V3938=IFERROR(VLOOKUP(JRF!V3938,$CH:$CH,1,0),0),"Product Code Required","NA")))))</f>
        <v/>
      </c>
      <c r="CK3925" t="str">
        <f>IFERROR(IF(LEN('Journal Template'!F3936)&gt;0,"",IF('Journal Template'!A3936="","",IF(LEFT('Journal Template'!A3936,1)=IFERROR(VLOOKUP(LEFT('Journal Template'!A3936,1),Checks!$CF$2:$CF$5,1,0),0),"Product Code Required",IF('Journal Template'!D3936="","",IF('Journal Template'!D3936=IFERROR(VLOOKUP('Journal Template'!D3936,Checks!$CH:$CH,1,0),0),"Product Code Required","NA"))))),"")</f>
        <v/>
      </c>
    </row>
    <row r="3926" spans="14:89">
      <c r="N3926" t="s">
        <v>16946</v>
      </c>
      <c r="O3926" t="s">
        <v>16947</v>
      </c>
      <c r="P3926" t="s">
        <v>386</v>
      </c>
      <c r="Q3926" s="150" t="str">
        <f>IF(JRF!D3939="","",IF(IFERROR(VLOOKUP(JRF!D3939,Checks!N:P,3,0),0)="A","","Inactive account in Use"))</f>
        <v/>
      </c>
      <c r="R3926" t="str">
        <f>IFERROR(IF('Journal Template'!C4338="","",IF(IFERROR(VLOOKUP('Journal Template'!C4338,Checks!N:P,3,0),0)="A","","Inactive account in Use")),"")</f>
        <v/>
      </c>
      <c r="V3926" s="150" t="str">
        <f>IF(JRF!C3939="","",IF(IFERROR(VLOOKUP(JRF!C3939,Checks!S:U,3,0),0)="A","Entry with System fund Dept",""))</f>
        <v/>
      </c>
      <c r="W3926" t="str">
        <f>IFERROR(IF('Journal Template'!D4338="","",IF(IFERROR(VLOOKUP('Journal Template'!D4338,Checks!S:U,3,0),0)="A","Entry with System fund Dept","")),"")</f>
        <v/>
      </c>
      <c r="X3926" t="s">
        <v>16948</v>
      </c>
      <c r="Y3926" t="s">
        <v>389</v>
      </c>
      <c r="Z3926" t="s">
        <v>16949</v>
      </c>
      <c r="AA3926" t="s">
        <v>505</v>
      </c>
      <c r="AB3926" t="s">
        <v>125</v>
      </c>
      <c r="AC3926" s="150" t="str">
        <f>IFERROR(IF(JRF!C3939="","",IF(AND(VLOOKUP(JRF!C3939,X:AA,4,0)=JRF!B3939,VLOOKUP(JRF!C3939,X:Y,2,0)="A"),"","Inactive Dept Combo Error")),"Inactive Dept Combo Error")</f>
        <v/>
      </c>
      <c r="AD3926" t="str">
        <f>IFERROR(IF('Journal Template'!D4338="","",IF(AND(VLOOKUP('Journal Template'!D4338,X:AA,4,0)='Journal Template'!A4338,VLOOKUP('Journal Template'!D4338,X:Y,2,0)="A"),"","Inactive Dept Combo Error")),"")</f>
        <v/>
      </c>
      <c r="AK3926" s="150" t="str">
        <f>IF(JRF!B3939="","",IF(JRF!B3939=IFERROR(VLOOKUP(JRF!B3939,Checks!AI:AI,1,0),0),"Entry in Branch/Satellite BU's",""))</f>
        <v/>
      </c>
      <c r="AL3926" t="str">
        <f>IFERROR(IF('Journal Template'!A4338="","",IF('Journal Template'!A4338=IFERROR(VLOOKUP('Journal Template'!A4338,Checks!AI:AI,1,0),0),"Entry in Branch/Satellite BU's","")),"")</f>
        <v/>
      </c>
      <c r="AO3926" s="171"/>
      <c r="AP3926" s="171"/>
      <c r="AQ3926" s="171"/>
      <c r="AR3926" s="171"/>
      <c r="CI3926" t="str">
        <f>IF(JRF!F3939&gt;0,"",IF(JRF!B3939="","",IF(LEFT(JRF!B3939,1)=IFERROR(VLOOKUP(LEFT(JRF!B3939,1),$CF$2:$CF$5,1,0),0),"Product Code Required",IF(JRF!C3939="","",IF(JRF!C3939=IFERROR(VLOOKUP(JRF!C3939,$CH:$CH,1,0),0),"Product Code Required","NA")))))</f>
        <v/>
      </c>
      <c r="CJ3926" t="str">
        <f>IF(JRF!AV3939&gt;0,"",IF(JRF!Q3939="","",IF(LEFT(JRF!Q3939,1)=IFERROR(VLOOKUP(LEFT(JRF!Q3939,1),$CF$2:$CF$5,1,0),0),"Product Code Required",IF(JRF!V3939="","",IF(JRF!V3939=IFERROR(VLOOKUP(JRF!V3939,$CH:$CH,1,0),0),"Product Code Required","NA")))))</f>
        <v/>
      </c>
      <c r="CK3926" t="str">
        <f>IFERROR(IF(LEN('Journal Template'!F3937)&gt;0,"",IF('Journal Template'!A3937="","",IF(LEFT('Journal Template'!A3937,1)=IFERROR(VLOOKUP(LEFT('Journal Template'!A3937,1),Checks!$CF$2:$CF$5,1,0),0),"Product Code Required",IF('Journal Template'!D3937="","",IF('Journal Template'!D3937=IFERROR(VLOOKUP('Journal Template'!D3937,Checks!$CH:$CH,1,0),0),"Product Code Required","NA"))))),"")</f>
        <v/>
      </c>
    </row>
    <row r="3927" spans="14:89">
      <c r="N3927" t="s">
        <v>16950</v>
      </c>
      <c r="O3927" t="s">
        <v>16951</v>
      </c>
      <c r="P3927" t="s">
        <v>386</v>
      </c>
      <c r="Q3927" s="150" t="str">
        <f>IF(JRF!D3940="","",IF(IFERROR(VLOOKUP(JRF!D3940,Checks!N:P,3,0),0)="A","","Inactive account in Use"))</f>
        <v/>
      </c>
      <c r="R3927" t="str">
        <f>IFERROR(IF('Journal Template'!C4339="","",IF(IFERROR(VLOOKUP('Journal Template'!C4339,Checks!N:P,3,0),0)="A","","Inactive account in Use")),"")</f>
        <v/>
      </c>
      <c r="V3927" s="150" t="str">
        <f>IF(JRF!C3940="","",IF(IFERROR(VLOOKUP(JRF!C3940,Checks!S:U,3,0),0)="A","Entry with System fund Dept",""))</f>
        <v/>
      </c>
      <c r="W3927" t="str">
        <f>IFERROR(IF('Journal Template'!D4339="","",IF(IFERROR(VLOOKUP('Journal Template'!D4339,Checks!S:U,3,0),0)="A","Entry with System fund Dept","")),"")</f>
        <v/>
      </c>
      <c r="X3927" t="s">
        <v>16952</v>
      </c>
      <c r="Y3927" t="s">
        <v>389</v>
      </c>
      <c r="Z3927" t="s">
        <v>16953</v>
      </c>
      <c r="AA3927" t="s">
        <v>505</v>
      </c>
      <c r="AB3927" t="s">
        <v>125</v>
      </c>
      <c r="AC3927" s="150" t="str">
        <f>IFERROR(IF(JRF!C3940="","",IF(AND(VLOOKUP(JRF!C3940,X:AA,4,0)=JRF!B3940,VLOOKUP(JRF!C3940,X:Y,2,0)="A"),"","Inactive Dept Combo Error")),"Inactive Dept Combo Error")</f>
        <v/>
      </c>
      <c r="AD3927" t="str">
        <f>IFERROR(IF('Journal Template'!D4339="","",IF(AND(VLOOKUP('Journal Template'!D4339,X:AA,4,0)='Journal Template'!A4339,VLOOKUP('Journal Template'!D4339,X:Y,2,0)="A"),"","Inactive Dept Combo Error")),"")</f>
        <v/>
      </c>
      <c r="AK3927" s="150" t="str">
        <f>IF(JRF!B3940="","",IF(JRF!B3940=IFERROR(VLOOKUP(JRF!B3940,Checks!AI:AI,1,0),0),"Entry in Branch/Satellite BU's",""))</f>
        <v/>
      </c>
      <c r="AL3927" t="str">
        <f>IFERROR(IF('Journal Template'!A4339="","",IF('Journal Template'!A4339=IFERROR(VLOOKUP('Journal Template'!A4339,Checks!AI:AI,1,0),0),"Entry in Branch/Satellite BU's","")),"")</f>
        <v/>
      </c>
      <c r="AO3927" s="171"/>
      <c r="AP3927" s="171"/>
      <c r="AQ3927" s="171"/>
      <c r="AR3927" s="171"/>
      <c r="CI3927" t="str">
        <f>IF(JRF!F3940&gt;0,"",IF(JRF!B3940="","",IF(LEFT(JRF!B3940,1)=IFERROR(VLOOKUP(LEFT(JRF!B3940,1),$CF$2:$CF$5,1,0),0),"Product Code Required",IF(JRF!C3940="","",IF(JRF!C3940=IFERROR(VLOOKUP(JRF!C3940,$CH:$CH,1,0),0),"Product Code Required","NA")))))</f>
        <v/>
      </c>
      <c r="CJ3927" t="str">
        <f>IF(JRF!AV3940&gt;0,"",IF(JRF!Q3940="","",IF(LEFT(JRF!Q3940,1)=IFERROR(VLOOKUP(LEFT(JRF!Q3940,1),$CF$2:$CF$5,1,0),0),"Product Code Required",IF(JRF!V3940="","",IF(JRF!V3940=IFERROR(VLOOKUP(JRF!V3940,$CH:$CH,1,0),0),"Product Code Required","NA")))))</f>
        <v/>
      </c>
      <c r="CK3927" t="str">
        <f>IFERROR(IF(LEN('Journal Template'!F3938)&gt;0,"",IF('Journal Template'!A3938="","",IF(LEFT('Journal Template'!A3938,1)=IFERROR(VLOOKUP(LEFT('Journal Template'!A3938,1),Checks!$CF$2:$CF$5,1,0),0),"Product Code Required",IF('Journal Template'!D3938="","",IF('Journal Template'!D3938=IFERROR(VLOOKUP('Journal Template'!D3938,Checks!$CH:$CH,1,0),0),"Product Code Required","NA"))))),"")</f>
        <v/>
      </c>
    </row>
    <row r="3928" spans="14:89">
      <c r="N3928" t="s">
        <v>16954</v>
      </c>
      <c r="O3928" t="s">
        <v>16955</v>
      </c>
      <c r="P3928" t="s">
        <v>386</v>
      </c>
      <c r="Q3928" s="150" t="str">
        <f>IF(JRF!D3941="","",IF(IFERROR(VLOOKUP(JRF!D3941,Checks!N:P,3,0),0)="A","","Inactive account in Use"))</f>
        <v/>
      </c>
      <c r="R3928" t="str">
        <f>IFERROR(IF('Journal Template'!C4340="","",IF(IFERROR(VLOOKUP('Journal Template'!C4340,Checks!N:P,3,0),0)="A","","Inactive account in Use")),"")</f>
        <v/>
      </c>
      <c r="V3928" s="150" t="str">
        <f>IF(JRF!C3941="","",IF(IFERROR(VLOOKUP(JRF!C3941,Checks!S:U,3,0),0)="A","Entry with System fund Dept",""))</f>
        <v/>
      </c>
      <c r="W3928" t="str">
        <f>IFERROR(IF('Journal Template'!D4340="","",IF(IFERROR(VLOOKUP('Journal Template'!D4340,Checks!S:U,3,0),0)="A","Entry with System fund Dept","")),"")</f>
        <v/>
      </c>
      <c r="X3928" t="s">
        <v>16956</v>
      </c>
      <c r="Y3928" t="s">
        <v>389</v>
      </c>
      <c r="Z3928" t="s">
        <v>16957</v>
      </c>
      <c r="AA3928" t="s">
        <v>505</v>
      </c>
      <c r="AB3928" t="s">
        <v>125</v>
      </c>
      <c r="AC3928" s="150" t="str">
        <f>IFERROR(IF(JRF!C3941="","",IF(AND(VLOOKUP(JRF!C3941,X:AA,4,0)=JRF!B3941,VLOOKUP(JRF!C3941,X:Y,2,0)="A"),"","Inactive Dept Combo Error")),"Inactive Dept Combo Error")</f>
        <v/>
      </c>
      <c r="AD3928" t="str">
        <f>IFERROR(IF('Journal Template'!D4340="","",IF(AND(VLOOKUP('Journal Template'!D4340,X:AA,4,0)='Journal Template'!A4340,VLOOKUP('Journal Template'!D4340,X:Y,2,0)="A"),"","Inactive Dept Combo Error")),"")</f>
        <v/>
      </c>
      <c r="AK3928" s="150" t="str">
        <f>IF(JRF!B3941="","",IF(JRF!B3941=IFERROR(VLOOKUP(JRF!B3941,Checks!AI:AI,1,0),0),"Entry in Branch/Satellite BU's",""))</f>
        <v/>
      </c>
      <c r="AL3928" t="str">
        <f>IFERROR(IF('Journal Template'!A4340="","",IF('Journal Template'!A4340=IFERROR(VLOOKUP('Journal Template'!A4340,Checks!AI:AI,1,0),0),"Entry in Branch/Satellite BU's","")),"")</f>
        <v/>
      </c>
      <c r="AO3928" s="171"/>
      <c r="AP3928" s="171"/>
      <c r="AQ3928" s="171"/>
      <c r="AR3928" s="171"/>
      <c r="CI3928" t="str">
        <f>IF(JRF!F3941&gt;0,"",IF(JRF!B3941="","",IF(LEFT(JRF!B3941,1)=IFERROR(VLOOKUP(LEFT(JRF!B3941,1),$CF$2:$CF$5,1,0),0),"Product Code Required",IF(JRF!C3941="","",IF(JRF!C3941=IFERROR(VLOOKUP(JRF!C3941,$CH:$CH,1,0),0),"Product Code Required","NA")))))</f>
        <v/>
      </c>
      <c r="CJ3928" t="str">
        <f>IF(JRF!AV3941&gt;0,"",IF(JRF!Q3941="","",IF(LEFT(JRF!Q3941,1)=IFERROR(VLOOKUP(LEFT(JRF!Q3941,1),$CF$2:$CF$5,1,0),0),"Product Code Required",IF(JRF!V3941="","",IF(JRF!V3941=IFERROR(VLOOKUP(JRF!V3941,$CH:$CH,1,0),0),"Product Code Required","NA")))))</f>
        <v/>
      </c>
      <c r="CK3928" t="str">
        <f>IFERROR(IF(LEN('Journal Template'!F3939)&gt;0,"",IF('Journal Template'!A3939="","",IF(LEFT('Journal Template'!A3939,1)=IFERROR(VLOOKUP(LEFT('Journal Template'!A3939,1),Checks!$CF$2:$CF$5,1,0),0),"Product Code Required",IF('Journal Template'!D3939="","",IF('Journal Template'!D3939=IFERROR(VLOOKUP('Journal Template'!D3939,Checks!$CH:$CH,1,0),0),"Product Code Required","NA"))))),"")</f>
        <v/>
      </c>
    </row>
    <row r="3929" spans="14:89">
      <c r="N3929" t="s">
        <v>16958</v>
      </c>
      <c r="O3929" t="s">
        <v>16959</v>
      </c>
      <c r="P3929" t="s">
        <v>386</v>
      </c>
      <c r="Q3929" s="150" t="str">
        <f>IF(JRF!D3942="","",IF(IFERROR(VLOOKUP(JRF!D3942,Checks!N:P,3,0),0)="A","","Inactive account in Use"))</f>
        <v/>
      </c>
      <c r="R3929" t="str">
        <f>IFERROR(IF('Journal Template'!C4341="","",IF(IFERROR(VLOOKUP('Journal Template'!C4341,Checks!N:P,3,0),0)="A","","Inactive account in Use")),"")</f>
        <v/>
      </c>
      <c r="V3929" s="150" t="str">
        <f>IF(JRF!C3942="","",IF(IFERROR(VLOOKUP(JRF!C3942,Checks!S:U,3,0),0)="A","Entry with System fund Dept",""))</f>
        <v/>
      </c>
      <c r="W3929" t="str">
        <f>IFERROR(IF('Journal Template'!D4341="","",IF(IFERROR(VLOOKUP('Journal Template'!D4341,Checks!S:U,3,0),0)="A","Entry with System fund Dept","")),"")</f>
        <v/>
      </c>
      <c r="X3929" t="s">
        <v>16960</v>
      </c>
      <c r="Y3929" t="s">
        <v>389</v>
      </c>
      <c r="Z3929" t="s">
        <v>16961</v>
      </c>
      <c r="AA3929" t="s">
        <v>505</v>
      </c>
      <c r="AB3929" t="s">
        <v>125</v>
      </c>
      <c r="AC3929" s="150" t="str">
        <f>IFERROR(IF(JRF!C3942="","",IF(AND(VLOOKUP(JRF!C3942,X:AA,4,0)=JRF!B3942,VLOOKUP(JRF!C3942,X:Y,2,0)="A"),"","Inactive Dept Combo Error")),"Inactive Dept Combo Error")</f>
        <v/>
      </c>
      <c r="AD3929" t="str">
        <f>IFERROR(IF('Journal Template'!D4341="","",IF(AND(VLOOKUP('Journal Template'!D4341,X:AA,4,0)='Journal Template'!A4341,VLOOKUP('Journal Template'!D4341,X:Y,2,0)="A"),"","Inactive Dept Combo Error")),"")</f>
        <v/>
      </c>
      <c r="AK3929" s="150" t="str">
        <f>IF(JRF!B3942="","",IF(JRF!B3942=IFERROR(VLOOKUP(JRF!B3942,Checks!AI:AI,1,0),0),"Entry in Branch/Satellite BU's",""))</f>
        <v/>
      </c>
      <c r="AL3929" t="str">
        <f>IFERROR(IF('Journal Template'!A4341="","",IF('Journal Template'!A4341=IFERROR(VLOOKUP('Journal Template'!A4341,Checks!AI:AI,1,0),0),"Entry in Branch/Satellite BU's","")),"")</f>
        <v/>
      </c>
      <c r="AO3929" s="171"/>
      <c r="AP3929" s="171"/>
      <c r="AQ3929" s="171"/>
      <c r="AR3929" s="171"/>
      <c r="CI3929" t="str">
        <f>IF(JRF!F3942&gt;0,"",IF(JRF!B3942="","",IF(LEFT(JRF!B3942,1)=IFERROR(VLOOKUP(LEFT(JRF!B3942,1),$CF$2:$CF$5,1,0),0),"Product Code Required",IF(JRF!C3942="","",IF(JRF!C3942=IFERROR(VLOOKUP(JRF!C3942,$CH:$CH,1,0),0),"Product Code Required","NA")))))</f>
        <v/>
      </c>
      <c r="CJ3929" t="str">
        <f>IF(JRF!AV3942&gt;0,"",IF(JRF!Q3942="","",IF(LEFT(JRF!Q3942,1)=IFERROR(VLOOKUP(LEFT(JRF!Q3942,1),$CF$2:$CF$5,1,0),0),"Product Code Required",IF(JRF!V3942="","",IF(JRF!V3942=IFERROR(VLOOKUP(JRF!V3942,$CH:$CH,1,0),0),"Product Code Required","NA")))))</f>
        <v/>
      </c>
      <c r="CK3929" t="str">
        <f>IFERROR(IF(LEN('Journal Template'!F3940)&gt;0,"",IF('Journal Template'!A3940="","",IF(LEFT('Journal Template'!A3940,1)=IFERROR(VLOOKUP(LEFT('Journal Template'!A3940,1),Checks!$CF$2:$CF$5,1,0),0),"Product Code Required",IF('Journal Template'!D3940="","",IF('Journal Template'!D3940=IFERROR(VLOOKUP('Journal Template'!D3940,Checks!$CH:$CH,1,0),0),"Product Code Required","NA"))))),"")</f>
        <v/>
      </c>
    </row>
    <row r="3930" spans="14:89">
      <c r="N3930" t="s">
        <v>16962</v>
      </c>
      <c r="O3930" t="s">
        <v>16963</v>
      </c>
      <c r="P3930" t="s">
        <v>386</v>
      </c>
      <c r="Q3930" s="150" t="str">
        <f>IF(JRF!D3943="","",IF(IFERROR(VLOOKUP(JRF!D3943,Checks!N:P,3,0),0)="A","","Inactive account in Use"))</f>
        <v/>
      </c>
      <c r="R3930" t="str">
        <f>IFERROR(IF('Journal Template'!C4342="","",IF(IFERROR(VLOOKUP('Journal Template'!C4342,Checks!N:P,3,0),0)="A","","Inactive account in Use")),"")</f>
        <v/>
      </c>
      <c r="V3930" s="150" t="str">
        <f>IF(JRF!C3943="","",IF(IFERROR(VLOOKUP(JRF!C3943,Checks!S:U,3,0),0)="A","Entry with System fund Dept",""))</f>
        <v/>
      </c>
      <c r="W3930" t="str">
        <f>IFERROR(IF('Journal Template'!D4342="","",IF(IFERROR(VLOOKUP('Journal Template'!D4342,Checks!S:U,3,0),0)="A","Entry with System fund Dept","")),"")</f>
        <v/>
      </c>
      <c r="X3930" t="s">
        <v>16964</v>
      </c>
      <c r="Y3930" t="s">
        <v>389</v>
      </c>
      <c r="Z3930" t="s">
        <v>16965</v>
      </c>
      <c r="AA3930" t="s">
        <v>505</v>
      </c>
      <c r="AB3930" t="s">
        <v>125</v>
      </c>
      <c r="AC3930" s="150" t="str">
        <f>IFERROR(IF(JRF!C3943="","",IF(AND(VLOOKUP(JRF!C3943,X:AA,4,0)=JRF!B3943,VLOOKUP(JRF!C3943,X:Y,2,0)="A"),"","Inactive Dept Combo Error")),"Inactive Dept Combo Error")</f>
        <v/>
      </c>
      <c r="AD3930" t="str">
        <f>IFERROR(IF('Journal Template'!D4342="","",IF(AND(VLOOKUP('Journal Template'!D4342,X:AA,4,0)='Journal Template'!A4342,VLOOKUP('Journal Template'!D4342,X:Y,2,0)="A"),"","Inactive Dept Combo Error")),"")</f>
        <v/>
      </c>
      <c r="AK3930" s="150" t="str">
        <f>IF(JRF!B3943="","",IF(JRF!B3943=IFERROR(VLOOKUP(JRF!B3943,Checks!AI:AI,1,0),0),"Entry in Branch/Satellite BU's",""))</f>
        <v/>
      </c>
      <c r="AL3930" t="str">
        <f>IFERROR(IF('Journal Template'!A4342="","",IF('Journal Template'!A4342=IFERROR(VLOOKUP('Journal Template'!A4342,Checks!AI:AI,1,0),0),"Entry in Branch/Satellite BU's","")),"")</f>
        <v/>
      </c>
      <c r="AO3930" s="171"/>
      <c r="AP3930" s="171"/>
      <c r="AQ3930" s="171"/>
      <c r="AR3930" s="171"/>
      <c r="CI3930" t="str">
        <f>IF(JRF!F3943&gt;0,"",IF(JRF!B3943="","",IF(LEFT(JRF!B3943,1)=IFERROR(VLOOKUP(LEFT(JRF!B3943,1),$CF$2:$CF$5,1,0),0),"Product Code Required",IF(JRF!C3943="","",IF(JRF!C3943=IFERROR(VLOOKUP(JRF!C3943,$CH:$CH,1,0),0),"Product Code Required","NA")))))</f>
        <v/>
      </c>
      <c r="CJ3930" t="str">
        <f>IF(JRF!AV3943&gt;0,"",IF(JRF!Q3943="","",IF(LEFT(JRF!Q3943,1)=IFERROR(VLOOKUP(LEFT(JRF!Q3943,1),$CF$2:$CF$5,1,0),0),"Product Code Required",IF(JRF!V3943="","",IF(JRF!V3943=IFERROR(VLOOKUP(JRF!V3943,$CH:$CH,1,0),0),"Product Code Required","NA")))))</f>
        <v/>
      </c>
      <c r="CK3930" t="str">
        <f>IFERROR(IF(LEN('Journal Template'!F3941)&gt;0,"",IF('Journal Template'!A3941="","",IF(LEFT('Journal Template'!A3941,1)=IFERROR(VLOOKUP(LEFT('Journal Template'!A3941,1),Checks!$CF$2:$CF$5,1,0),0),"Product Code Required",IF('Journal Template'!D3941="","",IF('Journal Template'!D3941=IFERROR(VLOOKUP('Journal Template'!D3941,Checks!$CH:$CH,1,0),0),"Product Code Required","NA"))))),"")</f>
        <v/>
      </c>
    </row>
    <row r="3931" spans="14:89">
      <c r="N3931" t="s">
        <v>16966</v>
      </c>
      <c r="O3931" t="s">
        <v>16967</v>
      </c>
      <c r="P3931" t="s">
        <v>386</v>
      </c>
      <c r="Q3931" s="150" t="str">
        <f>IF(JRF!D3944="","",IF(IFERROR(VLOOKUP(JRF!D3944,Checks!N:P,3,0),0)="A","","Inactive account in Use"))</f>
        <v/>
      </c>
      <c r="R3931" t="str">
        <f>IFERROR(IF('Journal Template'!C4343="","",IF(IFERROR(VLOOKUP('Journal Template'!C4343,Checks!N:P,3,0),0)="A","","Inactive account in Use")),"")</f>
        <v/>
      </c>
      <c r="V3931" s="150" t="str">
        <f>IF(JRF!C3944="","",IF(IFERROR(VLOOKUP(JRF!C3944,Checks!S:U,3,0),0)="A","Entry with System fund Dept",""))</f>
        <v/>
      </c>
      <c r="W3931" t="str">
        <f>IFERROR(IF('Journal Template'!D4343="","",IF(IFERROR(VLOOKUP('Journal Template'!D4343,Checks!S:U,3,0),0)="A","Entry with System fund Dept","")),"")</f>
        <v/>
      </c>
      <c r="X3931" t="s">
        <v>16968</v>
      </c>
      <c r="Y3931" t="s">
        <v>389</v>
      </c>
      <c r="Z3931" t="s">
        <v>16969</v>
      </c>
      <c r="AA3931" t="s">
        <v>505</v>
      </c>
      <c r="AB3931" t="s">
        <v>125</v>
      </c>
      <c r="AC3931" s="150" t="str">
        <f>IFERROR(IF(JRF!C3944="","",IF(AND(VLOOKUP(JRF!C3944,X:AA,4,0)=JRF!B3944,VLOOKUP(JRF!C3944,X:Y,2,0)="A"),"","Inactive Dept Combo Error")),"Inactive Dept Combo Error")</f>
        <v/>
      </c>
      <c r="AD3931" t="str">
        <f>IFERROR(IF('Journal Template'!D4343="","",IF(AND(VLOOKUP('Journal Template'!D4343,X:AA,4,0)='Journal Template'!A4343,VLOOKUP('Journal Template'!D4343,X:Y,2,0)="A"),"","Inactive Dept Combo Error")),"")</f>
        <v/>
      </c>
      <c r="AK3931" s="150" t="str">
        <f>IF(JRF!B3944="","",IF(JRF!B3944=IFERROR(VLOOKUP(JRF!B3944,Checks!AI:AI,1,0),0),"Entry in Branch/Satellite BU's",""))</f>
        <v/>
      </c>
      <c r="AL3931" t="str">
        <f>IFERROR(IF('Journal Template'!A4343="","",IF('Journal Template'!A4343=IFERROR(VLOOKUP('Journal Template'!A4343,Checks!AI:AI,1,0),0),"Entry in Branch/Satellite BU's","")),"")</f>
        <v/>
      </c>
      <c r="AO3931" s="171"/>
      <c r="AP3931" s="171"/>
      <c r="AQ3931" s="171"/>
      <c r="AR3931" s="171"/>
      <c r="CI3931" t="str">
        <f>IF(JRF!F3944&gt;0,"",IF(JRF!B3944="","",IF(LEFT(JRF!B3944,1)=IFERROR(VLOOKUP(LEFT(JRF!B3944,1),$CF$2:$CF$5,1,0),0),"Product Code Required",IF(JRF!C3944="","",IF(JRF!C3944=IFERROR(VLOOKUP(JRF!C3944,$CH:$CH,1,0),0),"Product Code Required","NA")))))</f>
        <v/>
      </c>
      <c r="CJ3931" t="str">
        <f>IF(JRF!AV3944&gt;0,"",IF(JRF!Q3944="","",IF(LEFT(JRF!Q3944,1)=IFERROR(VLOOKUP(LEFT(JRF!Q3944,1),$CF$2:$CF$5,1,0),0),"Product Code Required",IF(JRF!V3944="","",IF(JRF!V3944=IFERROR(VLOOKUP(JRF!V3944,$CH:$CH,1,0),0),"Product Code Required","NA")))))</f>
        <v/>
      </c>
      <c r="CK3931" t="str">
        <f>IFERROR(IF(LEN('Journal Template'!F3942)&gt;0,"",IF('Journal Template'!A3942="","",IF(LEFT('Journal Template'!A3942,1)=IFERROR(VLOOKUP(LEFT('Journal Template'!A3942,1),Checks!$CF$2:$CF$5,1,0),0),"Product Code Required",IF('Journal Template'!D3942="","",IF('Journal Template'!D3942=IFERROR(VLOOKUP('Journal Template'!D3942,Checks!$CH:$CH,1,0),0),"Product Code Required","NA"))))),"")</f>
        <v/>
      </c>
    </row>
    <row r="3932" spans="14:89">
      <c r="N3932" t="s">
        <v>16970</v>
      </c>
      <c r="O3932" t="s">
        <v>16971</v>
      </c>
      <c r="P3932" t="s">
        <v>386</v>
      </c>
      <c r="Q3932" s="150" t="str">
        <f>IF(JRF!D3945="","",IF(IFERROR(VLOOKUP(JRF!D3945,Checks!N:P,3,0),0)="A","","Inactive account in Use"))</f>
        <v/>
      </c>
      <c r="R3932" t="str">
        <f>IFERROR(IF('Journal Template'!C4344="","",IF(IFERROR(VLOOKUP('Journal Template'!C4344,Checks!N:P,3,0),0)="A","","Inactive account in Use")),"")</f>
        <v/>
      </c>
      <c r="V3932" s="150" t="str">
        <f>IF(JRF!C3945="","",IF(IFERROR(VLOOKUP(JRF!C3945,Checks!S:U,3,0),0)="A","Entry with System fund Dept",""))</f>
        <v/>
      </c>
      <c r="W3932" t="str">
        <f>IFERROR(IF('Journal Template'!D4344="","",IF(IFERROR(VLOOKUP('Journal Template'!D4344,Checks!S:U,3,0),0)="A","Entry with System fund Dept","")),"")</f>
        <v/>
      </c>
      <c r="X3932" t="s">
        <v>16972</v>
      </c>
      <c r="Y3932" t="s">
        <v>389</v>
      </c>
      <c r="Z3932" t="s">
        <v>16973</v>
      </c>
      <c r="AA3932" t="s">
        <v>505</v>
      </c>
      <c r="AB3932" t="s">
        <v>125</v>
      </c>
      <c r="AC3932" s="150" t="str">
        <f>IFERROR(IF(JRF!C3945="","",IF(AND(VLOOKUP(JRF!C3945,X:AA,4,0)=JRF!B3945,VLOOKUP(JRF!C3945,X:Y,2,0)="A"),"","Inactive Dept Combo Error")),"Inactive Dept Combo Error")</f>
        <v/>
      </c>
      <c r="AD3932" t="str">
        <f>IFERROR(IF('Journal Template'!D4344="","",IF(AND(VLOOKUP('Journal Template'!D4344,X:AA,4,0)='Journal Template'!A4344,VLOOKUP('Journal Template'!D4344,X:Y,2,0)="A"),"","Inactive Dept Combo Error")),"")</f>
        <v/>
      </c>
      <c r="AK3932" s="150" t="str">
        <f>IF(JRF!B3945="","",IF(JRF!B3945=IFERROR(VLOOKUP(JRF!B3945,Checks!AI:AI,1,0),0),"Entry in Branch/Satellite BU's",""))</f>
        <v/>
      </c>
      <c r="AL3932" t="str">
        <f>IFERROR(IF('Journal Template'!A4344="","",IF('Journal Template'!A4344=IFERROR(VLOOKUP('Journal Template'!A4344,Checks!AI:AI,1,0),0),"Entry in Branch/Satellite BU's","")),"")</f>
        <v/>
      </c>
      <c r="AO3932" s="171"/>
      <c r="AP3932" s="171"/>
      <c r="AQ3932" s="171"/>
      <c r="AR3932" s="171"/>
      <c r="CI3932" t="str">
        <f>IF(JRF!F3945&gt;0,"",IF(JRF!B3945="","",IF(LEFT(JRF!B3945,1)=IFERROR(VLOOKUP(LEFT(JRF!B3945,1),$CF$2:$CF$5,1,0),0),"Product Code Required",IF(JRF!C3945="","",IF(JRF!C3945=IFERROR(VLOOKUP(JRF!C3945,$CH:$CH,1,0),0),"Product Code Required","NA")))))</f>
        <v/>
      </c>
      <c r="CJ3932" t="str">
        <f>IF(JRF!AV3945&gt;0,"",IF(JRF!Q3945="","",IF(LEFT(JRF!Q3945,1)=IFERROR(VLOOKUP(LEFT(JRF!Q3945,1),$CF$2:$CF$5,1,0),0),"Product Code Required",IF(JRF!V3945="","",IF(JRF!V3945=IFERROR(VLOOKUP(JRF!V3945,$CH:$CH,1,0),0),"Product Code Required","NA")))))</f>
        <v/>
      </c>
      <c r="CK3932" t="str">
        <f>IFERROR(IF(LEN('Journal Template'!F3943)&gt;0,"",IF('Journal Template'!A3943="","",IF(LEFT('Journal Template'!A3943,1)=IFERROR(VLOOKUP(LEFT('Journal Template'!A3943,1),Checks!$CF$2:$CF$5,1,0),0),"Product Code Required",IF('Journal Template'!D3943="","",IF('Journal Template'!D3943=IFERROR(VLOOKUP('Journal Template'!D3943,Checks!$CH:$CH,1,0),0),"Product Code Required","NA"))))),"")</f>
        <v/>
      </c>
    </row>
    <row r="3933" spans="14:89">
      <c r="N3933" t="s">
        <v>16974</v>
      </c>
      <c r="O3933" t="s">
        <v>16975</v>
      </c>
      <c r="P3933" t="s">
        <v>386</v>
      </c>
      <c r="Q3933" s="150" t="str">
        <f>IF(JRF!D3946="","",IF(IFERROR(VLOOKUP(JRF!D3946,Checks!N:P,3,0),0)="A","","Inactive account in Use"))</f>
        <v/>
      </c>
      <c r="R3933" t="str">
        <f>IFERROR(IF('Journal Template'!C4345="","",IF(IFERROR(VLOOKUP('Journal Template'!C4345,Checks!N:P,3,0),0)="A","","Inactive account in Use")),"")</f>
        <v/>
      </c>
      <c r="V3933" s="150" t="str">
        <f>IF(JRF!C3946="","",IF(IFERROR(VLOOKUP(JRF!C3946,Checks!S:U,3,0),0)="A","Entry with System fund Dept",""))</f>
        <v/>
      </c>
      <c r="W3933" t="str">
        <f>IFERROR(IF('Journal Template'!D4345="","",IF(IFERROR(VLOOKUP('Journal Template'!D4345,Checks!S:U,3,0),0)="A","Entry with System fund Dept","")),"")</f>
        <v/>
      </c>
      <c r="X3933" t="s">
        <v>16976</v>
      </c>
      <c r="Y3933" t="s">
        <v>389</v>
      </c>
      <c r="Z3933" t="s">
        <v>16977</v>
      </c>
      <c r="AA3933" t="s">
        <v>505</v>
      </c>
      <c r="AB3933" t="s">
        <v>125</v>
      </c>
      <c r="AC3933" s="150" t="str">
        <f>IFERROR(IF(JRF!C3946="","",IF(AND(VLOOKUP(JRF!C3946,X:AA,4,0)=JRF!B3946,VLOOKUP(JRF!C3946,X:Y,2,0)="A"),"","Inactive Dept Combo Error")),"Inactive Dept Combo Error")</f>
        <v/>
      </c>
      <c r="AD3933" t="str">
        <f>IFERROR(IF('Journal Template'!D4345="","",IF(AND(VLOOKUP('Journal Template'!D4345,X:AA,4,0)='Journal Template'!A4345,VLOOKUP('Journal Template'!D4345,X:Y,2,0)="A"),"","Inactive Dept Combo Error")),"")</f>
        <v/>
      </c>
      <c r="AK3933" s="150" t="str">
        <f>IF(JRF!B3946="","",IF(JRF!B3946=IFERROR(VLOOKUP(JRF!B3946,Checks!AI:AI,1,0),0),"Entry in Branch/Satellite BU's",""))</f>
        <v/>
      </c>
      <c r="AL3933" t="str">
        <f>IFERROR(IF('Journal Template'!A4345="","",IF('Journal Template'!A4345=IFERROR(VLOOKUP('Journal Template'!A4345,Checks!AI:AI,1,0),0),"Entry in Branch/Satellite BU's","")),"")</f>
        <v/>
      </c>
      <c r="AO3933" s="171"/>
      <c r="AP3933" s="171"/>
      <c r="AQ3933" s="171"/>
      <c r="AR3933" s="171"/>
      <c r="CI3933" t="str">
        <f>IF(JRF!F3946&gt;0,"",IF(JRF!B3946="","",IF(LEFT(JRF!B3946,1)=IFERROR(VLOOKUP(LEFT(JRF!B3946,1),$CF$2:$CF$5,1,0),0),"Product Code Required",IF(JRF!C3946="","",IF(JRF!C3946=IFERROR(VLOOKUP(JRF!C3946,$CH:$CH,1,0),0),"Product Code Required","NA")))))</f>
        <v/>
      </c>
      <c r="CJ3933" t="str">
        <f>IF(JRF!AV3946&gt;0,"",IF(JRF!Q3946="","",IF(LEFT(JRF!Q3946,1)=IFERROR(VLOOKUP(LEFT(JRF!Q3946,1),$CF$2:$CF$5,1,0),0),"Product Code Required",IF(JRF!V3946="","",IF(JRF!V3946=IFERROR(VLOOKUP(JRF!V3946,$CH:$CH,1,0),0),"Product Code Required","NA")))))</f>
        <v/>
      </c>
      <c r="CK3933" t="str">
        <f>IFERROR(IF(LEN('Journal Template'!F3944)&gt;0,"",IF('Journal Template'!A3944="","",IF(LEFT('Journal Template'!A3944,1)=IFERROR(VLOOKUP(LEFT('Journal Template'!A3944,1),Checks!$CF$2:$CF$5,1,0),0),"Product Code Required",IF('Journal Template'!D3944="","",IF('Journal Template'!D3944=IFERROR(VLOOKUP('Journal Template'!D3944,Checks!$CH:$CH,1,0),0),"Product Code Required","NA"))))),"")</f>
        <v/>
      </c>
    </row>
    <row r="3934" spans="14:89">
      <c r="N3934" t="s">
        <v>16978</v>
      </c>
      <c r="O3934" t="s">
        <v>16979</v>
      </c>
      <c r="P3934" t="s">
        <v>386</v>
      </c>
      <c r="Q3934" s="150" t="str">
        <f>IF(JRF!D3947="","",IF(IFERROR(VLOOKUP(JRF!D3947,Checks!N:P,3,0),0)="A","","Inactive account in Use"))</f>
        <v/>
      </c>
      <c r="R3934" t="str">
        <f>IFERROR(IF('Journal Template'!C4346="","",IF(IFERROR(VLOOKUP('Journal Template'!C4346,Checks!N:P,3,0),0)="A","","Inactive account in Use")),"")</f>
        <v/>
      </c>
      <c r="V3934" s="150" t="str">
        <f>IF(JRF!C3947="","",IF(IFERROR(VLOOKUP(JRF!C3947,Checks!S:U,3,0),0)="A","Entry with System fund Dept",""))</f>
        <v/>
      </c>
      <c r="W3934" t="str">
        <f>IFERROR(IF('Journal Template'!D4346="","",IF(IFERROR(VLOOKUP('Journal Template'!D4346,Checks!S:U,3,0),0)="A","Entry with System fund Dept","")),"")</f>
        <v/>
      </c>
      <c r="X3934" t="s">
        <v>16980</v>
      </c>
      <c r="Y3934" t="s">
        <v>389</v>
      </c>
      <c r="Z3934" t="s">
        <v>16981</v>
      </c>
      <c r="AA3934" t="s">
        <v>505</v>
      </c>
      <c r="AB3934" t="s">
        <v>125</v>
      </c>
      <c r="AC3934" s="150" t="str">
        <f>IFERROR(IF(JRF!C3947="","",IF(AND(VLOOKUP(JRF!C3947,X:AA,4,0)=JRF!B3947,VLOOKUP(JRF!C3947,X:Y,2,0)="A"),"","Inactive Dept Combo Error")),"Inactive Dept Combo Error")</f>
        <v/>
      </c>
      <c r="AD3934" t="str">
        <f>IFERROR(IF('Journal Template'!D4346="","",IF(AND(VLOOKUP('Journal Template'!D4346,X:AA,4,0)='Journal Template'!A4346,VLOOKUP('Journal Template'!D4346,X:Y,2,0)="A"),"","Inactive Dept Combo Error")),"")</f>
        <v/>
      </c>
      <c r="AK3934" s="150" t="str">
        <f>IF(JRF!B3947="","",IF(JRF!B3947=IFERROR(VLOOKUP(JRF!B3947,Checks!AI:AI,1,0),0),"Entry in Branch/Satellite BU's",""))</f>
        <v/>
      </c>
      <c r="AL3934" t="str">
        <f>IFERROR(IF('Journal Template'!A4346="","",IF('Journal Template'!A4346=IFERROR(VLOOKUP('Journal Template'!A4346,Checks!AI:AI,1,0),0),"Entry in Branch/Satellite BU's","")),"")</f>
        <v/>
      </c>
      <c r="AO3934" s="171"/>
      <c r="AP3934" s="171"/>
      <c r="AQ3934" s="171"/>
      <c r="AR3934" s="171"/>
      <c r="CI3934" t="str">
        <f>IF(JRF!F3947&gt;0,"",IF(JRF!B3947="","",IF(LEFT(JRF!B3947,1)=IFERROR(VLOOKUP(LEFT(JRF!B3947,1),$CF$2:$CF$5,1,0),0),"Product Code Required",IF(JRF!C3947="","",IF(JRF!C3947=IFERROR(VLOOKUP(JRF!C3947,$CH:$CH,1,0),0),"Product Code Required","NA")))))</f>
        <v/>
      </c>
      <c r="CJ3934" t="str">
        <f>IF(JRF!AV3947&gt;0,"",IF(JRF!Q3947="","",IF(LEFT(JRF!Q3947,1)=IFERROR(VLOOKUP(LEFT(JRF!Q3947,1),$CF$2:$CF$5,1,0),0),"Product Code Required",IF(JRF!V3947="","",IF(JRF!V3947=IFERROR(VLOOKUP(JRF!V3947,$CH:$CH,1,0),0),"Product Code Required","NA")))))</f>
        <v/>
      </c>
      <c r="CK3934" t="str">
        <f>IFERROR(IF(LEN('Journal Template'!F3945)&gt;0,"",IF('Journal Template'!A3945="","",IF(LEFT('Journal Template'!A3945,1)=IFERROR(VLOOKUP(LEFT('Journal Template'!A3945,1),Checks!$CF$2:$CF$5,1,0),0),"Product Code Required",IF('Journal Template'!D3945="","",IF('Journal Template'!D3945=IFERROR(VLOOKUP('Journal Template'!D3945,Checks!$CH:$CH,1,0),0),"Product Code Required","NA"))))),"")</f>
        <v/>
      </c>
    </row>
    <row r="3935" spans="14:89">
      <c r="N3935" t="s">
        <v>16982</v>
      </c>
      <c r="O3935" t="s">
        <v>16983</v>
      </c>
      <c r="P3935" t="s">
        <v>386</v>
      </c>
      <c r="Q3935" s="150" t="str">
        <f>IF(JRF!D3948="","",IF(IFERROR(VLOOKUP(JRF!D3948,Checks!N:P,3,0),0)="A","","Inactive account in Use"))</f>
        <v/>
      </c>
      <c r="R3935" t="str">
        <f>IFERROR(IF('Journal Template'!C4347="","",IF(IFERROR(VLOOKUP('Journal Template'!C4347,Checks!N:P,3,0),0)="A","","Inactive account in Use")),"")</f>
        <v/>
      </c>
      <c r="V3935" s="150" t="str">
        <f>IF(JRF!C3948="","",IF(IFERROR(VLOOKUP(JRF!C3948,Checks!S:U,3,0),0)="A","Entry with System fund Dept",""))</f>
        <v/>
      </c>
      <c r="W3935" t="str">
        <f>IFERROR(IF('Journal Template'!D4347="","",IF(IFERROR(VLOOKUP('Journal Template'!D4347,Checks!S:U,3,0),0)="A","Entry with System fund Dept","")),"")</f>
        <v/>
      </c>
      <c r="X3935" t="s">
        <v>16984</v>
      </c>
      <c r="Y3935" t="s">
        <v>389</v>
      </c>
      <c r="Z3935" t="s">
        <v>16985</v>
      </c>
      <c r="AA3935" t="s">
        <v>505</v>
      </c>
      <c r="AB3935" t="s">
        <v>125</v>
      </c>
      <c r="AC3935" s="150" t="str">
        <f>IFERROR(IF(JRF!C3948="","",IF(AND(VLOOKUP(JRF!C3948,X:AA,4,0)=JRF!B3948,VLOOKUP(JRF!C3948,X:Y,2,0)="A"),"","Inactive Dept Combo Error")),"Inactive Dept Combo Error")</f>
        <v/>
      </c>
      <c r="AD3935" t="str">
        <f>IFERROR(IF('Journal Template'!D4347="","",IF(AND(VLOOKUP('Journal Template'!D4347,X:AA,4,0)='Journal Template'!A4347,VLOOKUP('Journal Template'!D4347,X:Y,2,0)="A"),"","Inactive Dept Combo Error")),"")</f>
        <v/>
      </c>
      <c r="AK3935" s="150" t="str">
        <f>IF(JRF!B3948="","",IF(JRF!B3948=IFERROR(VLOOKUP(JRF!B3948,Checks!AI:AI,1,0),0),"Entry in Branch/Satellite BU's",""))</f>
        <v/>
      </c>
      <c r="AL3935" t="str">
        <f>IFERROR(IF('Journal Template'!A4347="","",IF('Journal Template'!A4347=IFERROR(VLOOKUP('Journal Template'!A4347,Checks!AI:AI,1,0),0),"Entry in Branch/Satellite BU's","")),"")</f>
        <v/>
      </c>
      <c r="AO3935" s="171"/>
      <c r="AP3935" s="171"/>
      <c r="AQ3935" s="171"/>
      <c r="AR3935" s="171"/>
      <c r="CI3935" t="str">
        <f>IF(JRF!F3948&gt;0,"",IF(JRF!B3948="","",IF(LEFT(JRF!B3948,1)=IFERROR(VLOOKUP(LEFT(JRF!B3948,1),$CF$2:$CF$5,1,0),0),"Product Code Required",IF(JRF!C3948="","",IF(JRF!C3948=IFERROR(VLOOKUP(JRF!C3948,$CH:$CH,1,0),0),"Product Code Required","NA")))))</f>
        <v/>
      </c>
      <c r="CJ3935" t="str">
        <f>IF(JRF!AV3948&gt;0,"",IF(JRF!Q3948="","",IF(LEFT(JRF!Q3948,1)=IFERROR(VLOOKUP(LEFT(JRF!Q3948,1),$CF$2:$CF$5,1,0),0),"Product Code Required",IF(JRF!V3948="","",IF(JRF!V3948=IFERROR(VLOOKUP(JRF!V3948,$CH:$CH,1,0),0),"Product Code Required","NA")))))</f>
        <v/>
      </c>
      <c r="CK3935" t="str">
        <f>IFERROR(IF(LEN('Journal Template'!F3946)&gt;0,"",IF('Journal Template'!A3946="","",IF(LEFT('Journal Template'!A3946,1)=IFERROR(VLOOKUP(LEFT('Journal Template'!A3946,1),Checks!$CF$2:$CF$5,1,0),0),"Product Code Required",IF('Journal Template'!D3946="","",IF('Journal Template'!D3946=IFERROR(VLOOKUP('Journal Template'!D3946,Checks!$CH:$CH,1,0),0),"Product Code Required","NA"))))),"")</f>
        <v/>
      </c>
    </row>
    <row r="3936" spans="14:89">
      <c r="N3936" t="s">
        <v>16986</v>
      </c>
      <c r="O3936" t="s">
        <v>13554</v>
      </c>
      <c r="P3936" t="s">
        <v>386</v>
      </c>
      <c r="Q3936" s="150" t="str">
        <f>IF(JRF!D3949="","",IF(IFERROR(VLOOKUP(JRF!D3949,Checks!N:P,3,0),0)="A","","Inactive account in Use"))</f>
        <v/>
      </c>
      <c r="R3936" t="str">
        <f>IFERROR(IF('Journal Template'!C4348="","",IF(IFERROR(VLOOKUP('Journal Template'!C4348,Checks!N:P,3,0),0)="A","","Inactive account in Use")),"")</f>
        <v/>
      </c>
      <c r="V3936" s="150" t="str">
        <f>IF(JRF!C3949="","",IF(IFERROR(VLOOKUP(JRF!C3949,Checks!S:U,3,0),0)="A","Entry with System fund Dept",""))</f>
        <v/>
      </c>
      <c r="W3936" t="str">
        <f>IFERROR(IF('Journal Template'!D4348="","",IF(IFERROR(VLOOKUP('Journal Template'!D4348,Checks!S:U,3,0),0)="A","Entry with System fund Dept","")),"")</f>
        <v/>
      </c>
      <c r="X3936" t="s">
        <v>16987</v>
      </c>
      <c r="Y3936" t="s">
        <v>389</v>
      </c>
      <c r="Z3936" t="s">
        <v>16988</v>
      </c>
      <c r="AA3936" t="s">
        <v>505</v>
      </c>
      <c r="AB3936" t="s">
        <v>125</v>
      </c>
      <c r="AC3936" s="150" t="str">
        <f>IFERROR(IF(JRF!C3949="","",IF(AND(VLOOKUP(JRF!C3949,X:AA,4,0)=JRF!B3949,VLOOKUP(JRF!C3949,X:Y,2,0)="A"),"","Inactive Dept Combo Error")),"Inactive Dept Combo Error")</f>
        <v/>
      </c>
      <c r="AD3936" t="str">
        <f>IFERROR(IF('Journal Template'!D4348="","",IF(AND(VLOOKUP('Journal Template'!D4348,X:AA,4,0)='Journal Template'!A4348,VLOOKUP('Journal Template'!D4348,X:Y,2,0)="A"),"","Inactive Dept Combo Error")),"")</f>
        <v/>
      </c>
      <c r="AK3936" s="150" t="str">
        <f>IF(JRF!B3949="","",IF(JRF!B3949=IFERROR(VLOOKUP(JRF!B3949,Checks!AI:AI,1,0),0),"Entry in Branch/Satellite BU's",""))</f>
        <v/>
      </c>
      <c r="AL3936" t="str">
        <f>IFERROR(IF('Journal Template'!A4348="","",IF('Journal Template'!A4348=IFERROR(VLOOKUP('Journal Template'!A4348,Checks!AI:AI,1,0),0),"Entry in Branch/Satellite BU's","")),"")</f>
        <v/>
      </c>
      <c r="AO3936" s="171"/>
      <c r="AP3936" s="171"/>
      <c r="AQ3936" s="171"/>
      <c r="AR3936" s="171"/>
      <c r="CI3936" t="str">
        <f>IF(JRF!F3949&gt;0,"",IF(JRF!B3949="","",IF(LEFT(JRF!B3949,1)=IFERROR(VLOOKUP(LEFT(JRF!B3949,1),$CF$2:$CF$5,1,0),0),"Product Code Required",IF(JRF!C3949="","",IF(JRF!C3949=IFERROR(VLOOKUP(JRF!C3949,$CH:$CH,1,0),0),"Product Code Required","NA")))))</f>
        <v/>
      </c>
      <c r="CJ3936" t="str">
        <f>IF(JRF!AV3949&gt;0,"",IF(JRF!Q3949="","",IF(LEFT(JRF!Q3949,1)=IFERROR(VLOOKUP(LEFT(JRF!Q3949,1),$CF$2:$CF$5,1,0),0),"Product Code Required",IF(JRF!V3949="","",IF(JRF!V3949=IFERROR(VLOOKUP(JRF!V3949,$CH:$CH,1,0),0),"Product Code Required","NA")))))</f>
        <v/>
      </c>
      <c r="CK3936" t="str">
        <f>IFERROR(IF(LEN('Journal Template'!F3947)&gt;0,"",IF('Journal Template'!A3947="","",IF(LEFT('Journal Template'!A3947,1)=IFERROR(VLOOKUP(LEFT('Journal Template'!A3947,1),Checks!$CF$2:$CF$5,1,0),0),"Product Code Required",IF('Journal Template'!D3947="","",IF('Journal Template'!D3947=IFERROR(VLOOKUP('Journal Template'!D3947,Checks!$CH:$CH,1,0),0),"Product Code Required","NA"))))),"")</f>
        <v/>
      </c>
    </row>
    <row r="3937" spans="14:89">
      <c r="N3937" t="s">
        <v>16989</v>
      </c>
      <c r="O3937" t="s">
        <v>14796</v>
      </c>
      <c r="P3937" t="s">
        <v>386</v>
      </c>
      <c r="Q3937" s="150" t="str">
        <f>IF(JRF!D3950="","",IF(IFERROR(VLOOKUP(JRF!D3950,Checks!N:P,3,0),0)="A","","Inactive account in Use"))</f>
        <v/>
      </c>
      <c r="R3937" t="str">
        <f>IFERROR(IF('Journal Template'!C4349="","",IF(IFERROR(VLOOKUP('Journal Template'!C4349,Checks!N:P,3,0),0)="A","","Inactive account in Use")),"")</f>
        <v/>
      </c>
      <c r="V3937" s="150" t="str">
        <f>IF(JRF!C3950="","",IF(IFERROR(VLOOKUP(JRF!C3950,Checks!S:U,3,0),0)="A","Entry with System fund Dept",""))</f>
        <v/>
      </c>
      <c r="W3937" t="str">
        <f>IFERROR(IF('Journal Template'!D4349="","",IF(IFERROR(VLOOKUP('Journal Template'!D4349,Checks!S:U,3,0),0)="A","Entry with System fund Dept","")),"")</f>
        <v/>
      </c>
      <c r="X3937" t="s">
        <v>16990</v>
      </c>
      <c r="Y3937" t="s">
        <v>389</v>
      </c>
      <c r="Z3937" t="s">
        <v>16991</v>
      </c>
      <c r="AA3937" t="s">
        <v>505</v>
      </c>
      <c r="AB3937" t="s">
        <v>125</v>
      </c>
      <c r="AC3937" s="150" t="str">
        <f>IFERROR(IF(JRF!C3950="","",IF(AND(VLOOKUP(JRF!C3950,X:AA,4,0)=JRF!B3950,VLOOKUP(JRF!C3950,X:Y,2,0)="A"),"","Inactive Dept Combo Error")),"Inactive Dept Combo Error")</f>
        <v/>
      </c>
      <c r="AD3937" t="str">
        <f>IFERROR(IF('Journal Template'!D4349="","",IF(AND(VLOOKUP('Journal Template'!D4349,X:AA,4,0)='Journal Template'!A4349,VLOOKUP('Journal Template'!D4349,X:Y,2,0)="A"),"","Inactive Dept Combo Error")),"")</f>
        <v/>
      </c>
      <c r="AK3937" s="150" t="str">
        <f>IF(JRF!B3950="","",IF(JRF!B3950=IFERROR(VLOOKUP(JRF!B3950,Checks!AI:AI,1,0),0),"Entry in Branch/Satellite BU's",""))</f>
        <v/>
      </c>
      <c r="AL3937" t="str">
        <f>IFERROR(IF('Journal Template'!A4349="","",IF('Journal Template'!A4349=IFERROR(VLOOKUP('Journal Template'!A4349,Checks!AI:AI,1,0),0),"Entry in Branch/Satellite BU's","")),"")</f>
        <v/>
      </c>
      <c r="AO3937" s="171"/>
      <c r="AP3937" s="171"/>
      <c r="AQ3937" s="171"/>
      <c r="AR3937" s="171"/>
      <c r="CI3937" t="str">
        <f>IF(JRF!F3950&gt;0,"",IF(JRF!B3950="","",IF(LEFT(JRF!B3950,1)=IFERROR(VLOOKUP(LEFT(JRF!B3950,1),$CF$2:$CF$5,1,0),0),"Product Code Required",IF(JRF!C3950="","",IF(JRF!C3950=IFERROR(VLOOKUP(JRF!C3950,$CH:$CH,1,0),0),"Product Code Required","NA")))))</f>
        <v/>
      </c>
      <c r="CJ3937" t="str">
        <f>IF(JRF!AV3950&gt;0,"",IF(JRF!Q3950="","",IF(LEFT(JRF!Q3950,1)=IFERROR(VLOOKUP(LEFT(JRF!Q3950,1),$CF$2:$CF$5,1,0),0),"Product Code Required",IF(JRF!V3950="","",IF(JRF!V3950=IFERROR(VLOOKUP(JRF!V3950,$CH:$CH,1,0),0),"Product Code Required","NA")))))</f>
        <v/>
      </c>
      <c r="CK3937" t="str">
        <f>IFERROR(IF(LEN('Journal Template'!F3948)&gt;0,"",IF('Journal Template'!A3948="","",IF(LEFT('Journal Template'!A3948,1)=IFERROR(VLOOKUP(LEFT('Journal Template'!A3948,1),Checks!$CF$2:$CF$5,1,0),0),"Product Code Required",IF('Journal Template'!D3948="","",IF('Journal Template'!D3948=IFERROR(VLOOKUP('Journal Template'!D3948,Checks!$CH:$CH,1,0),0),"Product Code Required","NA"))))),"")</f>
        <v/>
      </c>
    </row>
    <row r="3938" spans="14:89">
      <c r="N3938" t="s">
        <v>16992</v>
      </c>
      <c r="O3938" t="s">
        <v>16993</v>
      </c>
      <c r="P3938" t="s">
        <v>386</v>
      </c>
      <c r="Q3938" s="150" t="str">
        <f>IF(JRF!D3951="","",IF(IFERROR(VLOOKUP(JRF!D3951,Checks!N:P,3,0),0)="A","","Inactive account in Use"))</f>
        <v/>
      </c>
      <c r="R3938" t="str">
        <f>IFERROR(IF('Journal Template'!C4350="","",IF(IFERROR(VLOOKUP('Journal Template'!C4350,Checks!N:P,3,0),0)="A","","Inactive account in Use")),"")</f>
        <v/>
      </c>
      <c r="V3938" s="150" t="str">
        <f>IF(JRF!C3951="","",IF(IFERROR(VLOOKUP(JRF!C3951,Checks!S:U,3,0),0)="A","Entry with System fund Dept",""))</f>
        <v/>
      </c>
      <c r="W3938" t="str">
        <f>IFERROR(IF('Journal Template'!D4350="","",IF(IFERROR(VLOOKUP('Journal Template'!D4350,Checks!S:U,3,0),0)="A","Entry with System fund Dept","")),"")</f>
        <v/>
      </c>
      <c r="X3938" t="s">
        <v>16994</v>
      </c>
      <c r="Y3938" t="s">
        <v>389</v>
      </c>
      <c r="Z3938" t="s">
        <v>16995</v>
      </c>
      <c r="AA3938" t="s">
        <v>505</v>
      </c>
      <c r="AB3938" t="s">
        <v>125</v>
      </c>
      <c r="AC3938" s="150" t="str">
        <f>IFERROR(IF(JRF!C3951="","",IF(AND(VLOOKUP(JRF!C3951,X:AA,4,0)=JRF!B3951,VLOOKUP(JRF!C3951,X:Y,2,0)="A"),"","Inactive Dept Combo Error")),"Inactive Dept Combo Error")</f>
        <v/>
      </c>
      <c r="AD3938" t="str">
        <f>IFERROR(IF('Journal Template'!D4350="","",IF(AND(VLOOKUP('Journal Template'!D4350,X:AA,4,0)='Journal Template'!A4350,VLOOKUP('Journal Template'!D4350,X:Y,2,0)="A"),"","Inactive Dept Combo Error")),"")</f>
        <v/>
      </c>
      <c r="AK3938" s="150" t="str">
        <f>IF(JRF!B3951="","",IF(JRF!B3951=IFERROR(VLOOKUP(JRF!B3951,Checks!AI:AI,1,0),0),"Entry in Branch/Satellite BU's",""))</f>
        <v/>
      </c>
      <c r="AL3938" t="str">
        <f>IFERROR(IF('Journal Template'!A4350="","",IF('Journal Template'!A4350=IFERROR(VLOOKUP('Journal Template'!A4350,Checks!AI:AI,1,0),0),"Entry in Branch/Satellite BU's","")),"")</f>
        <v/>
      </c>
      <c r="AO3938" s="171"/>
      <c r="AP3938" s="171"/>
      <c r="AQ3938" s="171"/>
      <c r="AR3938" s="171"/>
      <c r="CI3938" t="str">
        <f>IF(JRF!F3951&gt;0,"",IF(JRF!B3951="","",IF(LEFT(JRF!B3951,1)=IFERROR(VLOOKUP(LEFT(JRF!B3951,1),$CF$2:$CF$5,1,0),0),"Product Code Required",IF(JRF!C3951="","",IF(JRF!C3951=IFERROR(VLOOKUP(JRF!C3951,$CH:$CH,1,0),0),"Product Code Required","NA")))))</f>
        <v/>
      </c>
      <c r="CJ3938" t="str">
        <f>IF(JRF!AV3951&gt;0,"",IF(JRF!Q3951="","",IF(LEFT(JRF!Q3951,1)=IFERROR(VLOOKUP(LEFT(JRF!Q3951,1),$CF$2:$CF$5,1,0),0),"Product Code Required",IF(JRF!V3951="","",IF(JRF!V3951=IFERROR(VLOOKUP(JRF!V3951,$CH:$CH,1,0),0),"Product Code Required","NA")))))</f>
        <v/>
      </c>
      <c r="CK3938" t="str">
        <f>IFERROR(IF(LEN('Journal Template'!F3949)&gt;0,"",IF('Journal Template'!A3949="","",IF(LEFT('Journal Template'!A3949,1)=IFERROR(VLOOKUP(LEFT('Journal Template'!A3949,1),Checks!$CF$2:$CF$5,1,0),0),"Product Code Required",IF('Journal Template'!D3949="","",IF('Journal Template'!D3949=IFERROR(VLOOKUP('Journal Template'!D3949,Checks!$CH:$CH,1,0),0),"Product Code Required","NA"))))),"")</f>
        <v/>
      </c>
    </row>
    <row r="3939" spans="14:89">
      <c r="N3939" t="s">
        <v>16996</v>
      </c>
      <c r="O3939" t="s">
        <v>16997</v>
      </c>
      <c r="P3939" t="s">
        <v>386</v>
      </c>
      <c r="Q3939" s="150" t="str">
        <f>IF(JRF!D3952="","",IF(IFERROR(VLOOKUP(JRF!D3952,Checks!N:P,3,0),0)="A","","Inactive account in Use"))</f>
        <v/>
      </c>
      <c r="R3939" t="str">
        <f>IFERROR(IF('Journal Template'!C4351="","",IF(IFERROR(VLOOKUP('Journal Template'!C4351,Checks!N:P,3,0),0)="A","","Inactive account in Use")),"")</f>
        <v/>
      </c>
      <c r="V3939" s="150" t="str">
        <f>IF(JRF!C3952="","",IF(IFERROR(VLOOKUP(JRF!C3952,Checks!S:U,3,0),0)="A","Entry with System fund Dept",""))</f>
        <v/>
      </c>
      <c r="W3939" t="str">
        <f>IFERROR(IF('Journal Template'!D4351="","",IF(IFERROR(VLOOKUP('Journal Template'!D4351,Checks!S:U,3,0),0)="A","Entry with System fund Dept","")),"")</f>
        <v/>
      </c>
      <c r="X3939" t="s">
        <v>16998</v>
      </c>
      <c r="Y3939" t="s">
        <v>389</v>
      </c>
      <c r="Z3939" t="s">
        <v>16999</v>
      </c>
      <c r="AA3939" t="s">
        <v>505</v>
      </c>
      <c r="AB3939" t="s">
        <v>125</v>
      </c>
      <c r="AC3939" s="150" t="str">
        <f>IFERROR(IF(JRF!C3952="","",IF(AND(VLOOKUP(JRF!C3952,X:AA,4,0)=JRF!B3952,VLOOKUP(JRF!C3952,X:Y,2,0)="A"),"","Inactive Dept Combo Error")),"Inactive Dept Combo Error")</f>
        <v/>
      </c>
      <c r="AD3939" t="str">
        <f>IFERROR(IF('Journal Template'!D4351="","",IF(AND(VLOOKUP('Journal Template'!D4351,X:AA,4,0)='Journal Template'!A4351,VLOOKUP('Journal Template'!D4351,X:Y,2,0)="A"),"","Inactive Dept Combo Error")),"")</f>
        <v/>
      </c>
      <c r="AK3939" s="150" t="str">
        <f>IF(JRF!B3952="","",IF(JRF!B3952=IFERROR(VLOOKUP(JRF!B3952,Checks!AI:AI,1,0),0),"Entry in Branch/Satellite BU's",""))</f>
        <v/>
      </c>
      <c r="AL3939" t="str">
        <f>IFERROR(IF('Journal Template'!A4351="","",IF('Journal Template'!A4351=IFERROR(VLOOKUP('Journal Template'!A4351,Checks!AI:AI,1,0),0),"Entry in Branch/Satellite BU's","")),"")</f>
        <v/>
      </c>
      <c r="AO3939" s="171"/>
      <c r="AP3939" s="171"/>
      <c r="AQ3939" s="171"/>
      <c r="AR3939" s="171"/>
      <c r="CI3939" t="str">
        <f>IF(JRF!F3952&gt;0,"",IF(JRF!B3952="","",IF(LEFT(JRF!B3952,1)=IFERROR(VLOOKUP(LEFT(JRF!B3952,1),$CF$2:$CF$5,1,0),0),"Product Code Required",IF(JRF!C3952="","",IF(JRF!C3952=IFERROR(VLOOKUP(JRF!C3952,$CH:$CH,1,0),0),"Product Code Required","NA")))))</f>
        <v/>
      </c>
      <c r="CJ3939" t="str">
        <f>IF(JRF!AV3952&gt;0,"",IF(JRF!Q3952="","",IF(LEFT(JRF!Q3952,1)=IFERROR(VLOOKUP(LEFT(JRF!Q3952,1),$CF$2:$CF$5,1,0),0),"Product Code Required",IF(JRF!V3952="","",IF(JRF!V3952=IFERROR(VLOOKUP(JRF!V3952,$CH:$CH,1,0),0),"Product Code Required","NA")))))</f>
        <v/>
      </c>
      <c r="CK3939" t="str">
        <f>IFERROR(IF(LEN('Journal Template'!F3950)&gt;0,"",IF('Journal Template'!A3950="","",IF(LEFT('Journal Template'!A3950,1)=IFERROR(VLOOKUP(LEFT('Journal Template'!A3950,1),Checks!$CF$2:$CF$5,1,0),0),"Product Code Required",IF('Journal Template'!D3950="","",IF('Journal Template'!D3950=IFERROR(VLOOKUP('Journal Template'!D3950,Checks!$CH:$CH,1,0),0),"Product Code Required","NA"))))),"")</f>
        <v/>
      </c>
    </row>
    <row r="3940" spans="14:89">
      <c r="N3940" t="s">
        <v>17000</v>
      </c>
      <c r="O3940" t="s">
        <v>17001</v>
      </c>
      <c r="P3940" t="s">
        <v>389</v>
      </c>
      <c r="Q3940" s="150" t="str">
        <f>IF(JRF!D3953="","",IF(IFERROR(VLOOKUP(JRF!D3953,Checks!N:P,3,0),0)="A","","Inactive account in Use"))</f>
        <v/>
      </c>
      <c r="R3940" t="str">
        <f>IFERROR(IF('Journal Template'!C4352="","",IF(IFERROR(VLOOKUP('Journal Template'!C4352,Checks!N:P,3,0),0)="A","","Inactive account in Use")),"")</f>
        <v/>
      </c>
      <c r="V3940" s="150" t="str">
        <f>IF(JRF!C3953="","",IF(IFERROR(VLOOKUP(JRF!C3953,Checks!S:U,3,0),0)="A","Entry with System fund Dept",""))</f>
        <v/>
      </c>
      <c r="W3940" t="str">
        <f>IFERROR(IF('Journal Template'!D4352="","",IF(IFERROR(VLOOKUP('Journal Template'!D4352,Checks!S:U,3,0),0)="A","Entry with System fund Dept","")),"")</f>
        <v/>
      </c>
      <c r="X3940" t="s">
        <v>17002</v>
      </c>
      <c r="Y3940" t="s">
        <v>389</v>
      </c>
      <c r="Z3940" t="s">
        <v>17003</v>
      </c>
      <c r="AA3940" t="s">
        <v>505</v>
      </c>
      <c r="AB3940" t="s">
        <v>125</v>
      </c>
      <c r="AC3940" s="150" t="str">
        <f>IFERROR(IF(JRF!C3953="","",IF(AND(VLOOKUP(JRF!C3953,X:AA,4,0)=JRF!B3953,VLOOKUP(JRF!C3953,X:Y,2,0)="A"),"","Inactive Dept Combo Error")),"Inactive Dept Combo Error")</f>
        <v/>
      </c>
      <c r="AD3940" t="str">
        <f>IFERROR(IF('Journal Template'!D4352="","",IF(AND(VLOOKUP('Journal Template'!D4352,X:AA,4,0)='Journal Template'!A4352,VLOOKUP('Journal Template'!D4352,X:Y,2,0)="A"),"","Inactive Dept Combo Error")),"")</f>
        <v/>
      </c>
      <c r="AK3940" s="150" t="str">
        <f>IF(JRF!B3953="","",IF(JRF!B3953=IFERROR(VLOOKUP(JRF!B3953,Checks!AI:AI,1,0),0),"Entry in Branch/Satellite BU's",""))</f>
        <v/>
      </c>
      <c r="AL3940" t="str">
        <f>IFERROR(IF('Journal Template'!A4352="","",IF('Journal Template'!A4352=IFERROR(VLOOKUP('Journal Template'!A4352,Checks!AI:AI,1,0),0),"Entry in Branch/Satellite BU's","")),"")</f>
        <v/>
      </c>
      <c r="AO3940" s="171"/>
      <c r="AP3940" s="171"/>
      <c r="AQ3940" s="171"/>
      <c r="AR3940" s="171"/>
      <c r="CI3940" t="str">
        <f>IF(JRF!F3953&gt;0,"",IF(JRF!B3953="","",IF(LEFT(JRF!B3953,1)=IFERROR(VLOOKUP(LEFT(JRF!B3953,1),$CF$2:$CF$5,1,0),0),"Product Code Required",IF(JRF!C3953="","",IF(JRF!C3953=IFERROR(VLOOKUP(JRF!C3953,$CH:$CH,1,0),0),"Product Code Required","NA")))))</f>
        <v/>
      </c>
      <c r="CJ3940" t="str">
        <f>IF(JRF!AV3953&gt;0,"",IF(JRF!Q3953="","",IF(LEFT(JRF!Q3953,1)=IFERROR(VLOOKUP(LEFT(JRF!Q3953,1),$CF$2:$CF$5,1,0),0),"Product Code Required",IF(JRF!V3953="","",IF(JRF!V3953=IFERROR(VLOOKUP(JRF!V3953,$CH:$CH,1,0),0),"Product Code Required","NA")))))</f>
        <v/>
      </c>
      <c r="CK3940" t="str">
        <f>IFERROR(IF(LEN('Journal Template'!F3951)&gt;0,"",IF('Journal Template'!A3951="","",IF(LEFT('Journal Template'!A3951,1)=IFERROR(VLOOKUP(LEFT('Journal Template'!A3951,1),Checks!$CF$2:$CF$5,1,0),0),"Product Code Required",IF('Journal Template'!D3951="","",IF('Journal Template'!D3951=IFERROR(VLOOKUP('Journal Template'!D3951,Checks!$CH:$CH,1,0),0),"Product Code Required","NA"))))),"")</f>
        <v/>
      </c>
    </row>
    <row r="3941" spans="14:89">
      <c r="N3941" t="s">
        <v>17004</v>
      </c>
      <c r="O3941" t="s">
        <v>17005</v>
      </c>
      <c r="P3941" t="s">
        <v>386</v>
      </c>
      <c r="Q3941" s="150" t="str">
        <f>IF(JRF!D3954="","",IF(IFERROR(VLOOKUP(JRF!D3954,Checks!N:P,3,0),0)="A","","Inactive account in Use"))</f>
        <v/>
      </c>
      <c r="R3941" t="str">
        <f>IFERROR(IF('Journal Template'!C4353="","",IF(IFERROR(VLOOKUP('Journal Template'!C4353,Checks!N:P,3,0),0)="A","","Inactive account in Use")),"")</f>
        <v/>
      </c>
      <c r="V3941" s="150" t="str">
        <f>IF(JRF!C3954="","",IF(IFERROR(VLOOKUP(JRF!C3954,Checks!S:U,3,0),0)="A","Entry with System fund Dept",""))</f>
        <v/>
      </c>
      <c r="W3941" t="str">
        <f>IFERROR(IF('Journal Template'!D4353="","",IF(IFERROR(VLOOKUP('Journal Template'!D4353,Checks!S:U,3,0),0)="A","Entry with System fund Dept","")),"")</f>
        <v/>
      </c>
      <c r="X3941" t="s">
        <v>17006</v>
      </c>
      <c r="Y3941" t="s">
        <v>389</v>
      </c>
      <c r="Z3941" t="s">
        <v>17007</v>
      </c>
      <c r="AA3941" t="s">
        <v>505</v>
      </c>
      <c r="AB3941" t="s">
        <v>125</v>
      </c>
      <c r="AC3941" s="150" t="str">
        <f>IFERROR(IF(JRF!C3954="","",IF(AND(VLOOKUP(JRF!C3954,X:AA,4,0)=JRF!B3954,VLOOKUP(JRF!C3954,X:Y,2,0)="A"),"","Inactive Dept Combo Error")),"Inactive Dept Combo Error")</f>
        <v/>
      </c>
      <c r="AD3941" t="str">
        <f>IFERROR(IF('Journal Template'!D4353="","",IF(AND(VLOOKUP('Journal Template'!D4353,X:AA,4,0)='Journal Template'!A4353,VLOOKUP('Journal Template'!D4353,X:Y,2,0)="A"),"","Inactive Dept Combo Error")),"")</f>
        <v/>
      </c>
      <c r="AK3941" s="150" t="str">
        <f>IF(JRF!B3954="","",IF(JRF!B3954=IFERROR(VLOOKUP(JRF!B3954,Checks!AI:AI,1,0),0),"Entry in Branch/Satellite BU's",""))</f>
        <v/>
      </c>
      <c r="AL3941" t="str">
        <f>IFERROR(IF('Journal Template'!A4353="","",IF('Journal Template'!A4353=IFERROR(VLOOKUP('Journal Template'!A4353,Checks!AI:AI,1,0),0),"Entry in Branch/Satellite BU's","")),"")</f>
        <v/>
      </c>
      <c r="AO3941" s="171"/>
      <c r="AP3941" s="171"/>
      <c r="AQ3941" s="171"/>
      <c r="AR3941" s="171"/>
      <c r="CI3941" t="str">
        <f>IF(JRF!F3954&gt;0,"",IF(JRF!B3954="","",IF(LEFT(JRF!B3954,1)=IFERROR(VLOOKUP(LEFT(JRF!B3954,1),$CF$2:$CF$5,1,0),0),"Product Code Required",IF(JRF!C3954="","",IF(JRF!C3954=IFERROR(VLOOKUP(JRF!C3954,$CH:$CH,1,0),0),"Product Code Required","NA")))))</f>
        <v/>
      </c>
      <c r="CJ3941" t="str">
        <f>IF(JRF!AV3954&gt;0,"",IF(JRF!Q3954="","",IF(LEFT(JRF!Q3954,1)=IFERROR(VLOOKUP(LEFT(JRF!Q3954,1),$CF$2:$CF$5,1,0),0),"Product Code Required",IF(JRF!V3954="","",IF(JRF!V3954=IFERROR(VLOOKUP(JRF!V3954,$CH:$CH,1,0),0),"Product Code Required","NA")))))</f>
        <v/>
      </c>
      <c r="CK3941" t="str">
        <f>IFERROR(IF(LEN('Journal Template'!F3952)&gt;0,"",IF('Journal Template'!A3952="","",IF(LEFT('Journal Template'!A3952,1)=IFERROR(VLOOKUP(LEFT('Journal Template'!A3952,1),Checks!$CF$2:$CF$5,1,0),0),"Product Code Required",IF('Journal Template'!D3952="","",IF('Journal Template'!D3952=IFERROR(VLOOKUP('Journal Template'!D3952,Checks!$CH:$CH,1,0),0),"Product Code Required","NA"))))),"")</f>
        <v/>
      </c>
    </row>
    <row r="3942" spans="14:89">
      <c r="N3942" t="s">
        <v>17008</v>
      </c>
      <c r="O3942" t="s">
        <v>17009</v>
      </c>
      <c r="P3942" t="s">
        <v>386</v>
      </c>
      <c r="Q3942" s="150" t="str">
        <f>IF(JRF!D3955="","",IF(IFERROR(VLOOKUP(JRF!D3955,Checks!N:P,3,0),0)="A","","Inactive account in Use"))</f>
        <v/>
      </c>
      <c r="R3942" t="str">
        <f>IFERROR(IF('Journal Template'!C4354="","",IF(IFERROR(VLOOKUP('Journal Template'!C4354,Checks!N:P,3,0),0)="A","","Inactive account in Use")),"")</f>
        <v/>
      </c>
      <c r="V3942" s="150" t="str">
        <f>IF(JRF!C3955="","",IF(IFERROR(VLOOKUP(JRF!C3955,Checks!S:U,3,0),0)="A","Entry with System fund Dept",""))</f>
        <v/>
      </c>
      <c r="W3942" t="str">
        <f>IFERROR(IF('Journal Template'!D4354="","",IF(IFERROR(VLOOKUP('Journal Template'!D4354,Checks!S:U,3,0),0)="A","Entry with System fund Dept","")),"")</f>
        <v/>
      </c>
      <c r="X3942" t="s">
        <v>17010</v>
      </c>
      <c r="Y3942" t="s">
        <v>386</v>
      </c>
      <c r="Z3942" t="s">
        <v>17011</v>
      </c>
      <c r="AA3942" t="s">
        <v>505</v>
      </c>
      <c r="AB3942" t="s">
        <v>125</v>
      </c>
      <c r="AC3942" s="150" t="str">
        <f>IFERROR(IF(JRF!C3955="","",IF(AND(VLOOKUP(JRF!C3955,X:AA,4,0)=JRF!B3955,VLOOKUP(JRF!C3955,X:Y,2,0)="A"),"","Inactive Dept Combo Error")),"Inactive Dept Combo Error")</f>
        <v/>
      </c>
      <c r="AD3942" t="str">
        <f>IFERROR(IF('Journal Template'!D4354="","",IF(AND(VLOOKUP('Journal Template'!D4354,X:AA,4,0)='Journal Template'!A4354,VLOOKUP('Journal Template'!D4354,X:Y,2,0)="A"),"","Inactive Dept Combo Error")),"")</f>
        <v/>
      </c>
      <c r="AK3942" s="150" t="str">
        <f>IF(JRF!B3955="","",IF(JRF!B3955=IFERROR(VLOOKUP(JRF!B3955,Checks!AI:AI,1,0),0),"Entry in Branch/Satellite BU's",""))</f>
        <v/>
      </c>
      <c r="AL3942" t="str">
        <f>IFERROR(IF('Journal Template'!A4354="","",IF('Journal Template'!A4354=IFERROR(VLOOKUP('Journal Template'!A4354,Checks!AI:AI,1,0),0),"Entry in Branch/Satellite BU's","")),"")</f>
        <v/>
      </c>
      <c r="AO3942" s="171"/>
      <c r="AP3942" s="171"/>
      <c r="AQ3942" s="171"/>
      <c r="AR3942" s="171"/>
      <c r="CI3942" t="str">
        <f>IF(JRF!F3955&gt;0,"",IF(JRF!B3955="","",IF(LEFT(JRF!B3955,1)=IFERROR(VLOOKUP(LEFT(JRF!B3955,1),$CF$2:$CF$5,1,0),0),"Product Code Required",IF(JRF!C3955="","",IF(JRF!C3955=IFERROR(VLOOKUP(JRF!C3955,$CH:$CH,1,0),0),"Product Code Required","NA")))))</f>
        <v/>
      </c>
      <c r="CJ3942" t="str">
        <f>IF(JRF!AV3955&gt;0,"",IF(JRF!Q3955="","",IF(LEFT(JRF!Q3955,1)=IFERROR(VLOOKUP(LEFT(JRF!Q3955,1),$CF$2:$CF$5,1,0),0),"Product Code Required",IF(JRF!V3955="","",IF(JRF!V3955=IFERROR(VLOOKUP(JRF!V3955,$CH:$CH,1,0),0),"Product Code Required","NA")))))</f>
        <v/>
      </c>
      <c r="CK3942" t="str">
        <f>IFERROR(IF(LEN('Journal Template'!F3953)&gt;0,"",IF('Journal Template'!A3953="","",IF(LEFT('Journal Template'!A3953,1)=IFERROR(VLOOKUP(LEFT('Journal Template'!A3953,1),Checks!$CF$2:$CF$5,1,0),0),"Product Code Required",IF('Journal Template'!D3953="","",IF('Journal Template'!D3953=IFERROR(VLOOKUP('Journal Template'!D3953,Checks!$CH:$CH,1,0),0),"Product Code Required","NA"))))),"")</f>
        <v/>
      </c>
    </row>
    <row r="3943" spans="14:89">
      <c r="N3943" t="s">
        <v>17012</v>
      </c>
      <c r="O3943" t="s">
        <v>17013</v>
      </c>
      <c r="P3943" t="s">
        <v>386</v>
      </c>
      <c r="Q3943" s="150" t="str">
        <f>IF(JRF!D3956="","",IF(IFERROR(VLOOKUP(JRF!D3956,Checks!N:P,3,0),0)="A","","Inactive account in Use"))</f>
        <v/>
      </c>
      <c r="R3943" t="str">
        <f>IFERROR(IF('Journal Template'!C4355="","",IF(IFERROR(VLOOKUP('Journal Template'!C4355,Checks!N:P,3,0),0)="A","","Inactive account in Use")),"")</f>
        <v/>
      </c>
      <c r="V3943" s="150" t="str">
        <f>IF(JRF!C3956="","",IF(IFERROR(VLOOKUP(JRF!C3956,Checks!S:U,3,0),0)="A","Entry with System fund Dept",""))</f>
        <v/>
      </c>
      <c r="W3943" t="str">
        <f>IFERROR(IF('Journal Template'!D4355="","",IF(IFERROR(VLOOKUP('Journal Template'!D4355,Checks!S:U,3,0),0)="A","Entry with System fund Dept","")),"")</f>
        <v/>
      </c>
      <c r="X3943" t="s">
        <v>17014</v>
      </c>
      <c r="Y3943" t="s">
        <v>389</v>
      </c>
      <c r="Z3943" t="s">
        <v>17015</v>
      </c>
      <c r="AA3943" t="s">
        <v>505</v>
      </c>
      <c r="AB3943" t="s">
        <v>125</v>
      </c>
      <c r="AC3943" s="150" t="str">
        <f>IFERROR(IF(JRF!C3956="","",IF(AND(VLOOKUP(JRF!C3956,X:AA,4,0)=JRF!B3956,VLOOKUP(JRF!C3956,X:Y,2,0)="A"),"","Inactive Dept Combo Error")),"Inactive Dept Combo Error")</f>
        <v/>
      </c>
      <c r="AD3943" t="str">
        <f>IFERROR(IF('Journal Template'!D4355="","",IF(AND(VLOOKUP('Journal Template'!D4355,X:AA,4,0)='Journal Template'!A4355,VLOOKUP('Journal Template'!D4355,X:Y,2,0)="A"),"","Inactive Dept Combo Error")),"")</f>
        <v/>
      </c>
      <c r="AK3943" s="150" t="str">
        <f>IF(JRF!B3956="","",IF(JRF!B3956=IFERROR(VLOOKUP(JRF!B3956,Checks!AI:AI,1,0),0),"Entry in Branch/Satellite BU's",""))</f>
        <v/>
      </c>
      <c r="AL3943" t="str">
        <f>IFERROR(IF('Journal Template'!A4355="","",IF('Journal Template'!A4355=IFERROR(VLOOKUP('Journal Template'!A4355,Checks!AI:AI,1,0),0),"Entry in Branch/Satellite BU's","")),"")</f>
        <v/>
      </c>
      <c r="AO3943" s="171"/>
      <c r="AP3943" s="171"/>
      <c r="AQ3943" s="171"/>
      <c r="AR3943" s="171"/>
      <c r="CI3943" t="str">
        <f>IF(JRF!F3956&gt;0,"",IF(JRF!B3956="","",IF(LEFT(JRF!B3956,1)=IFERROR(VLOOKUP(LEFT(JRF!B3956,1),$CF$2:$CF$5,1,0),0),"Product Code Required",IF(JRF!C3956="","",IF(JRF!C3956=IFERROR(VLOOKUP(JRF!C3956,$CH:$CH,1,0),0),"Product Code Required","NA")))))</f>
        <v/>
      </c>
      <c r="CJ3943" t="str">
        <f>IF(JRF!AV3956&gt;0,"",IF(JRF!Q3956="","",IF(LEFT(JRF!Q3956,1)=IFERROR(VLOOKUP(LEFT(JRF!Q3956,1),$CF$2:$CF$5,1,0),0),"Product Code Required",IF(JRF!V3956="","",IF(JRF!V3956=IFERROR(VLOOKUP(JRF!V3956,$CH:$CH,1,0),0),"Product Code Required","NA")))))</f>
        <v/>
      </c>
      <c r="CK3943" t="str">
        <f>IFERROR(IF(LEN('Journal Template'!F3954)&gt;0,"",IF('Journal Template'!A3954="","",IF(LEFT('Journal Template'!A3954,1)=IFERROR(VLOOKUP(LEFT('Journal Template'!A3954,1),Checks!$CF$2:$CF$5,1,0),0),"Product Code Required",IF('Journal Template'!D3954="","",IF('Journal Template'!D3954=IFERROR(VLOOKUP('Journal Template'!D3954,Checks!$CH:$CH,1,0),0),"Product Code Required","NA"))))),"")</f>
        <v/>
      </c>
    </row>
    <row r="3944" spans="14:89">
      <c r="N3944" t="s">
        <v>17016</v>
      </c>
      <c r="O3944" t="s">
        <v>17017</v>
      </c>
      <c r="P3944" t="s">
        <v>386</v>
      </c>
      <c r="Q3944" s="150" t="str">
        <f>IF(JRF!D3957="","",IF(IFERROR(VLOOKUP(JRF!D3957,Checks!N:P,3,0),0)="A","","Inactive account in Use"))</f>
        <v/>
      </c>
      <c r="R3944" t="str">
        <f>IFERROR(IF('Journal Template'!C4356="","",IF(IFERROR(VLOOKUP('Journal Template'!C4356,Checks!N:P,3,0),0)="A","","Inactive account in Use")),"")</f>
        <v/>
      </c>
      <c r="V3944" s="150" t="str">
        <f>IF(JRF!C3957="","",IF(IFERROR(VLOOKUP(JRF!C3957,Checks!S:U,3,0),0)="A","Entry with System fund Dept",""))</f>
        <v/>
      </c>
      <c r="W3944" t="str">
        <f>IFERROR(IF('Journal Template'!D4356="","",IF(IFERROR(VLOOKUP('Journal Template'!D4356,Checks!S:U,3,0),0)="A","Entry with System fund Dept","")),"")</f>
        <v/>
      </c>
      <c r="X3944" t="s">
        <v>17018</v>
      </c>
      <c r="Y3944" t="s">
        <v>389</v>
      </c>
      <c r="Z3944" t="s">
        <v>17019</v>
      </c>
      <c r="AA3944" t="s">
        <v>505</v>
      </c>
      <c r="AB3944" t="s">
        <v>125</v>
      </c>
      <c r="AC3944" s="150" t="str">
        <f>IFERROR(IF(JRF!C3957="","",IF(AND(VLOOKUP(JRF!C3957,X:AA,4,0)=JRF!B3957,VLOOKUP(JRF!C3957,X:Y,2,0)="A"),"","Inactive Dept Combo Error")),"Inactive Dept Combo Error")</f>
        <v/>
      </c>
      <c r="AD3944" t="str">
        <f>IFERROR(IF('Journal Template'!D4356="","",IF(AND(VLOOKUP('Journal Template'!D4356,X:AA,4,0)='Journal Template'!A4356,VLOOKUP('Journal Template'!D4356,X:Y,2,0)="A"),"","Inactive Dept Combo Error")),"")</f>
        <v/>
      </c>
      <c r="AK3944" s="150" t="str">
        <f>IF(JRF!B3957="","",IF(JRF!B3957=IFERROR(VLOOKUP(JRF!B3957,Checks!AI:AI,1,0),0),"Entry in Branch/Satellite BU's",""))</f>
        <v/>
      </c>
      <c r="AL3944" t="str">
        <f>IFERROR(IF('Journal Template'!A4356="","",IF('Journal Template'!A4356=IFERROR(VLOOKUP('Journal Template'!A4356,Checks!AI:AI,1,0),0),"Entry in Branch/Satellite BU's","")),"")</f>
        <v/>
      </c>
      <c r="AO3944" s="171"/>
      <c r="AP3944" s="171"/>
      <c r="AQ3944" s="171"/>
      <c r="AR3944" s="171"/>
      <c r="CI3944" t="str">
        <f>IF(JRF!F3957&gt;0,"",IF(JRF!B3957="","",IF(LEFT(JRF!B3957,1)=IFERROR(VLOOKUP(LEFT(JRF!B3957,1),$CF$2:$CF$5,1,0),0),"Product Code Required",IF(JRF!C3957="","",IF(JRF!C3957=IFERROR(VLOOKUP(JRF!C3957,$CH:$CH,1,0),0),"Product Code Required","NA")))))</f>
        <v/>
      </c>
      <c r="CJ3944" t="str">
        <f>IF(JRF!AV3957&gt;0,"",IF(JRF!Q3957="","",IF(LEFT(JRF!Q3957,1)=IFERROR(VLOOKUP(LEFT(JRF!Q3957,1),$CF$2:$CF$5,1,0),0),"Product Code Required",IF(JRF!V3957="","",IF(JRF!V3957=IFERROR(VLOOKUP(JRF!V3957,$CH:$CH,1,0),0),"Product Code Required","NA")))))</f>
        <v/>
      </c>
      <c r="CK3944" t="str">
        <f>IFERROR(IF(LEN('Journal Template'!F3955)&gt;0,"",IF('Journal Template'!A3955="","",IF(LEFT('Journal Template'!A3955,1)=IFERROR(VLOOKUP(LEFT('Journal Template'!A3955,1),Checks!$CF$2:$CF$5,1,0),0),"Product Code Required",IF('Journal Template'!D3955="","",IF('Journal Template'!D3955=IFERROR(VLOOKUP('Journal Template'!D3955,Checks!$CH:$CH,1,0),0),"Product Code Required","NA"))))),"")</f>
        <v/>
      </c>
    </row>
    <row r="3945" spans="14:89">
      <c r="N3945" t="s">
        <v>17020</v>
      </c>
      <c r="O3945" t="s">
        <v>17021</v>
      </c>
      <c r="P3945" t="s">
        <v>386</v>
      </c>
      <c r="Q3945" s="150" t="str">
        <f>IF(JRF!D3958="","",IF(IFERROR(VLOOKUP(JRF!D3958,Checks!N:P,3,0),0)="A","","Inactive account in Use"))</f>
        <v/>
      </c>
      <c r="R3945" t="str">
        <f>IFERROR(IF('Journal Template'!C4357="","",IF(IFERROR(VLOOKUP('Journal Template'!C4357,Checks!N:P,3,0),0)="A","","Inactive account in Use")),"")</f>
        <v/>
      </c>
      <c r="V3945" s="150" t="str">
        <f>IF(JRF!C3958="","",IF(IFERROR(VLOOKUP(JRF!C3958,Checks!S:U,3,0),0)="A","Entry with System fund Dept",""))</f>
        <v/>
      </c>
      <c r="W3945" t="str">
        <f>IFERROR(IF('Journal Template'!D4357="","",IF(IFERROR(VLOOKUP('Journal Template'!D4357,Checks!S:U,3,0),0)="A","Entry with System fund Dept","")),"")</f>
        <v/>
      </c>
      <c r="X3945" t="s">
        <v>17022</v>
      </c>
      <c r="Y3945" t="s">
        <v>386</v>
      </c>
      <c r="Z3945" t="s">
        <v>17023</v>
      </c>
      <c r="AA3945" t="s">
        <v>13852</v>
      </c>
      <c r="AB3945" t="s">
        <v>1769</v>
      </c>
      <c r="AC3945" s="150" t="str">
        <f>IFERROR(IF(JRF!C3958="","",IF(AND(VLOOKUP(JRF!C3958,X:AA,4,0)=JRF!B3958,VLOOKUP(JRF!C3958,X:Y,2,0)="A"),"","Inactive Dept Combo Error")),"Inactive Dept Combo Error")</f>
        <v/>
      </c>
      <c r="AD3945" t="str">
        <f>IFERROR(IF('Journal Template'!D4357="","",IF(AND(VLOOKUP('Journal Template'!D4357,X:AA,4,0)='Journal Template'!A4357,VLOOKUP('Journal Template'!D4357,X:Y,2,0)="A"),"","Inactive Dept Combo Error")),"")</f>
        <v/>
      </c>
      <c r="AK3945" s="150" t="str">
        <f>IF(JRF!B3958="","",IF(JRF!B3958=IFERROR(VLOOKUP(JRF!B3958,Checks!AI:AI,1,0),0),"Entry in Branch/Satellite BU's",""))</f>
        <v/>
      </c>
      <c r="AL3945" t="str">
        <f>IFERROR(IF('Journal Template'!A4357="","",IF('Journal Template'!A4357=IFERROR(VLOOKUP('Journal Template'!A4357,Checks!AI:AI,1,0),0),"Entry in Branch/Satellite BU's","")),"")</f>
        <v/>
      </c>
      <c r="AO3945" s="171"/>
      <c r="AP3945" s="171"/>
      <c r="AQ3945" s="171"/>
      <c r="AR3945" s="171"/>
      <c r="CI3945" t="str">
        <f>IF(JRF!F3958&gt;0,"",IF(JRF!B3958="","",IF(LEFT(JRF!B3958,1)=IFERROR(VLOOKUP(LEFT(JRF!B3958,1),$CF$2:$CF$5,1,0),0),"Product Code Required",IF(JRF!C3958="","",IF(JRF!C3958=IFERROR(VLOOKUP(JRF!C3958,$CH:$CH,1,0),0),"Product Code Required","NA")))))</f>
        <v/>
      </c>
      <c r="CJ3945" t="str">
        <f>IF(JRF!AV3958&gt;0,"",IF(JRF!Q3958="","",IF(LEFT(JRF!Q3958,1)=IFERROR(VLOOKUP(LEFT(JRF!Q3958,1),$CF$2:$CF$5,1,0),0),"Product Code Required",IF(JRF!V3958="","",IF(JRF!V3958=IFERROR(VLOOKUP(JRF!V3958,$CH:$CH,1,0),0),"Product Code Required","NA")))))</f>
        <v/>
      </c>
      <c r="CK3945" t="str">
        <f>IFERROR(IF(LEN('Journal Template'!F3956)&gt;0,"",IF('Journal Template'!A3956="","",IF(LEFT('Journal Template'!A3956,1)=IFERROR(VLOOKUP(LEFT('Journal Template'!A3956,1),Checks!$CF$2:$CF$5,1,0),0),"Product Code Required",IF('Journal Template'!D3956="","",IF('Journal Template'!D3956=IFERROR(VLOOKUP('Journal Template'!D3956,Checks!$CH:$CH,1,0),0),"Product Code Required","NA"))))),"")</f>
        <v/>
      </c>
    </row>
    <row r="3946" spans="14:89">
      <c r="N3946" t="s">
        <v>17024</v>
      </c>
      <c r="O3946" t="s">
        <v>17025</v>
      </c>
      <c r="P3946" t="s">
        <v>386</v>
      </c>
      <c r="Q3946" s="150" t="str">
        <f>IF(JRF!D3959="","",IF(IFERROR(VLOOKUP(JRF!D3959,Checks!N:P,3,0),0)="A","","Inactive account in Use"))</f>
        <v/>
      </c>
      <c r="R3946" t="str">
        <f>IFERROR(IF('Journal Template'!C4358="","",IF(IFERROR(VLOOKUP('Journal Template'!C4358,Checks!N:P,3,0),0)="A","","Inactive account in Use")),"")</f>
        <v/>
      </c>
      <c r="V3946" s="150" t="str">
        <f>IF(JRF!C3959="","",IF(IFERROR(VLOOKUP(JRF!C3959,Checks!S:U,3,0),0)="A","Entry with System fund Dept",""))</f>
        <v/>
      </c>
      <c r="W3946" t="str">
        <f>IFERROR(IF('Journal Template'!D4358="","",IF(IFERROR(VLOOKUP('Journal Template'!D4358,Checks!S:U,3,0),0)="A","Entry with System fund Dept","")),"")</f>
        <v/>
      </c>
      <c r="X3946" t="s">
        <v>17026</v>
      </c>
      <c r="Y3946" t="s">
        <v>386</v>
      </c>
      <c r="Z3946" t="s">
        <v>17027</v>
      </c>
      <c r="AA3946" t="s">
        <v>17028</v>
      </c>
      <c r="AB3946" t="s">
        <v>125</v>
      </c>
      <c r="AC3946" s="150" t="str">
        <f>IFERROR(IF(JRF!C3959="","",IF(AND(VLOOKUP(JRF!C3959,X:AA,4,0)=JRF!B3959,VLOOKUP(JRF!C3959,X:Y,2,0)="A"),"","Inactive Dept Combo Error")),"Inactive Dept Combo Error")</f>
        <v/>
      </c>
      <c r="AD3946" t="str">
        <f>IFERROR(IF('Journal Template'!D4358="","",IF(AND(VLOOKUP('Journal Template'!D4358,X:AA,4,0)='Journal Template'!A4358,VLOOKUP('Journal Template'!D4358,X:Y,2,0)="A"),"","Inactive Dept Combo Error")),"")</f>
        <v/>
      </c>
      <c r="AK3946" s="150" t="str">
        <f>IF(JRF!B3959="","",IF(JRF!B3959=IFERROR(VLOOKUP(JRF!B3959,Checks!AI:AI,1,0),0),"Entry in Branch/Satellite BU's",""))</f>
        <v/>
      </c>
      <c r="AL3946" t="str">
        <f>IFERROR(IF('Journal Template'!A4358="","",IF('Journal Template'!A4358=IFERROR(VLOOKUP('Journal Template'!A4358,Checks!AI:AI,1,0),0),"Entry in Branch/Satellite BU's","")),"")</f>
        <v/>
      </c>
      <c r="AO3946" s="171"/>
      <c r="AP3946" s="171"/>
      <c r="AQ3946" s="171"/>
      <c r="AR3946" s="171"/>
      <c r="CI3946" t="str">
        <f>IF(JRF!F3959&gt;0,"",IF(JRF!B3959="","",IF(LEFT(JRF!B3959,1)=IFERROR(VLOOKUP(LEFT(JRF!B3959,1),$CF$2:$CF$5,1,0),0),"Product Code Required",IF(JRF!C3959="","",IF(JRF!C3959=IFERROR(VLOOKUP(JRF!C3959,$CH:$CH,1,0),0),"Product Code Required","NA")))))</f>
        <v/>
      </c>
      <c r="CJ3946" t="str">
        <f>IF(JRF!AV3959&gt;0,"",IF(JRF!Q3959="","",IF(LEFT(JRF!Q3959,1)=IFERROR(VLOOKUP(LEFT(JRF!Q3959,1),$CF$2:$CF$5,1,0),0),"Product Code Required",IF(JRF!V3959="","",IF(JRF!V3959=IFERROR(VLOOKUP(JRF!V3959,$CH:$CH,1,0),0),"Product Code Required","NA")))))</f>
        <v/>
      </c>
      <c r="CK3946" t="str">
        <f>IFERROR(IF(LEN('Journal Template'!F3957)&gt;0,"",IF('Journal Template'!A3957="","",IF(LEFT('Journal Template'!A3957,1)=IFERROR(VLOOKUP(LEFT('Journal Template'!A3957,1),Checks!$CF$2:$CF$5,1,0),0),"Product Code Required",IF('Journal Template'!D3957="","",IF('Journal Template'!D3957=IFERROR(VLOOKUP('Journal Template'!D3957,Checks!$CH:$CH,1,0),0),"Product Code Required","NA"))))),"")</f>
        <v/>
      </c>
    </row>
    <row r="3947" spans="14:89">
      <c r="N3947" t="s">
        <v>17029</v>
      </c>
      <c r="O3947" t="s">
        <v>17030</v>
      </c>
      <c r="P3947" t="s">
        <v>386</v>
      </c>
      <c r="Q3947" s="150" t="str">
        <f>IF(JRF!D3960="","",IF(IFERROR(VLOOKUP(JRF!D3960,Checks!N:P,3,0),0)="A","","Inactive account in Use"))</f>
        <v/>
      </c>
      <c r="R3947" t="str">
        <f>IFERROR(IF('Journal Template'!C4359="","",IF(IFERROR(VLOOKUP('Journal Template'!C4359,Checks!N:P,3,0),0)="A","","Inactive account in Use")),"")</f>
        <v/>
      </c>
      <c r="V3947" s="150" t="str">
        <f>IF(JRF!C3960="","",IF(IFERROR(VLOOKUP(JRF!C3960,Checks!S:U,3,0),0)="A","Entry with System fund Dept",""))</f>
        <v/>
      </c>
      <c r="W3947" t="str">
        <f>IFERROR(IF('Journal Template'!D4359="","",IF(IFERROR(VLOOKUP('Journal Template'!D4359,Checks!S:U,3,0),0)="A","Entry with System fund Dept","")),"")</f>
        <v/>
      </c>
      <c r="X3947" t="s">
        <v>17031</v>
      </c>
      <c r="Y3947" t="s">
        <v>386</v>
      </c>
      <c r="Z3947" t="s">
        <v>17032</v>
      </c>
      <c r="AA3947" t="s">
        <v>17033</v>
      </c>
      <c r="AB3947" t="s">
        <v>125</v>
      </c>
      <c r="AC3947" s="150" t="str">
        <f>IFERROR(IF(JRF!C3960="","",IF(AND(VLOOKUP(JRF!C3960,X:AA,4,0)=JRF!B3960,VLOOKUP(JRF!C3960,X:Y,2,0)="A"),"","Inactive Dept Combo Error")),"Inactive Dept Combo Error")</f>
        <v/>
      </c>
      <c r="AD3947" t="str">
        <f>IFERROR(IF('Journal Template'!D4359="","",IF(AND(VLOOKUP('Journal Template'!D4359,X:AA,4,0)='Journal Template'!A4359,VLOOKUP('Journal Template'!D4359,X:Y,2,0)="A"),"","Inactive Dept Combo Error")),"")</f>
        <v/>
      </c>
      <c r="AK3947" s="150" t="str">
        <f>IF(JRF!B3960="","",IF(JRF!B3960=IFERROR(VLOOKUP(JRF!B3960,Checks!AI:AI,1,0),0),"Entry in Branch/Satellite BU's",""))</f>
        <v/>
      </c>
      <c r="AL3947" t="str">
        <f>IFERROR(IF('Journal Template'!A4359="","",IF('Journal Template'!A4359=IFERROR(VLOOKUP('Journal Template'!A4359,Checks!AI:AI,1,0),0),"Entry in Branch/Satellite BU's","")),"")</f>
        <v/>
      </c>
      <c r="AO3947" s="171"/>
      <c r="AP3947" s="171"/>
      <c r="AQ3947" s="171"/>
      <c r="AR3947" s="171"/>
      <c r="CI3947" t="str">
        <f>IF(JRF!F3960&gt;0,"",IF(JRF!B3960="","",IF(LEFT(JRF!B3960,1)=IFERROR(VLOOKUP(LEFT(JRF!B3960,1),$CF$2:$CF$5,1,0),0),"Product Code Required",IF(JRF!C3960="","",IF(JRF!C3960=IFERROR(VLOOKUP(JRF!C3960,$CH:$CH,1,0),0),"Product Code Required","NA")))))</f>
        <v/>
      </c>
      <c r="CJ3947" t="str">
        <f>IF(JRF!AV3960&gt;0,"",IF(JRF!Q3960="","",IF(LEFT(JRF!Q3960,1)=IFERROR(VLOOKUP(LEFT(JRF!Q3960,1),$CF$2:$CF$5,1,0),0),"Product Code Required",IF(JRF!V3960="","",IF(JRF!V3960=IFERROR(VLOOKUP(JRF!V3960,$CH:$CH,1,0),0),"Product Code Required","NA")))))</f>
        <v/>
      </c>
      <c r="CK3947" t="str">
        <f>IFERROR(IF(LEN('Journal Template'!F3958)&gt;0,"",IF('Journal Template'!A3958="","",IF(LEFT('Journal Template'!A3958,1)=IFERROR(VLOOKUP(LEFT('Journal Template'!A3958,1),Checks!$CF$2:$CF$5,1,0),0),"Product Code Required",IF('Journal Template'!D3958="","",IF('Journal Template'!D3958=IFERROR(VLOOKUP('Journal Template'!D3958,Checks!$CH:$CH,1,0),0),"Product Code Required","NA"))))),"")</f>
        <v/>
      </c>
    </row>
    <row r="3948" spans="14:89">
      <c r="N3948" t="s">
        <v>17034</v>
      </c>
      <c r="O3948" t="s">
        <v>17035</v>
      </c>
      <c r="P3948" t="s">
        <v>386</v>
      </c>
      <c r="Q3948" s="150" t="str">
        <f>IF(JRF!D3961="","",IF(IFERROR(VLOOKUP(JRF!D3961,Checks!N:P,3,0),0)="A","","Inactive account in Use"))</f>
        <v/>
      </c>
      <c r="R3948" t="str">
        <f>IFERROR(IF('Journal Template'!C4360="","",IF(IFERROR(VLOOKUP('Journal Template'!C4360,Checks!N:P,3,0),0)="A","","Inactive account in Use")),"")</f>
        <v/>
      </c>
      <c r="V3948" s="150" t="str">
        <f>IF(JRF!C3961="","",IF(IFERROR(VLOOKUP(JRF!C3961,Checks!S:U,3,0),0)="A","Entry with System fund Dept",""))</f>
        <v/>
      </c>
      <c r="W3948" t="str">
        <f>IFERROR(IF('Journal Template'!D4360="","",IF(IFERROR(VLOOKUP('Journal Template'!D4360,Checks!S:U,3,0),0)="A","Entry with System fund Dept","")),"")</f>
        <v/>
      </c>
      <c r="X3948" t="s">
        <v>17036</v>
      </c>
      <c r="Y3948" t="s">
        <v>389</v>
      </c>
      <c r="Z3948" t="s">
        <v>17037</v>
      </c>
      <c r="AA3948" t="s">
        <v>16517</v>
      </c>
      <c r="AB3948" t="s">
        <v>125</v>
      </c>
      <c r="AC3948" s="150" t="str">
        <f>IFERROR(IF(JRF!C3961="","",IF(AND(VLOOKUP(JRF!C3961,X:AA,4,0)=JRF!B3961,VLOOKUP(JRF!C3961,X:Y,2,0)="A"),"","Inactive Dept Combo Error")),"Inactive Dept Combo Error")</f>
        <v/>
      </c>
      <c r="AD3948" t="str">
        <f>IFERROR(IF('Journal Template'!D4360="","",IF(AND(VLOOKUP('Journal Template'!D4360,X:AA,4,0)='Journal Template'!A4360,VLOOKUP('Journal Template'!D4360,X:Y,2,0)="A"),"","Inactive Dept Combo Error")),"")</f>
        <v/>
      </c>
      <c r="AK3948" s="150" t="str">
        <f>IF(JRF!B3961="","",IF(JRF!B3961=IFERROR(VLOOKUP(JRF!B3961,Checks!AI:AI,1,0),0),"Entry in Branch/Satellite BU's",""))</f>
        <v/>
      </c>
      <c r="AL3948" t="str">
        <f>IFERROR(IF('Journal Template'!A4360="","",IF('Journal Template'!A4360=IFERROR(VLOOKUP('Journal Template'!A4360,Checks!AI:AI,1,0),0),"Entry in Branch/Satellite BU's","")),"")</f>
        <v/>
      </c>
      <c r="AO3948" s="171"/>
      <c r="AP3948" s="171"/>
      <c r="AQ3948" s="171"/>
      <c r="AR3948" s="171"/>
      <c r="CI3948" t="str">
        <f>IF(JRF!F3961&gt;0,"",IF(JRF!B3961="","",IF(LEFT(JRF!B3961,1)=IFERROR(VLOOKUP(LEFT(JRF!B3961,1),$CF$2:$CF$5,1,0),0),"Product Code Required",IF(JRF!C3961="","",IF(JRF!C3961=IFERROR(VLOOKUP(JRF!C3961,$CH:$CH,1,0),0),"Product Code Required","NA")))))</f>
        <v/>
      </c>
      <c r="CJ3948" t="str">
        <f>IF(JRF!AV3961&gt;0,"",IF(JRF!Q3961="","",IF(LEFT(JRF!Q3961,1)=IFERROR(VLOOKUP(LEFT(JRF!Q3961,1),$CF$2:$CF$5,1,0),0),"Product Code Required",IF(JRF!V3961="","",IF(JRF!V3961=IFERROR(VLOOKUP(JRF!V3961,$CH:$CH,1,0),0),"Product Code Required","NA")))))</f>
        <v/>
      </c>
      <c r="CK3948" t="str">
        <f>IFERROR(IF(LEN('Journal Template'!F3959)&gt;0,"",IF('Journal Template'!A3959="","",IF(LEFT('Journal Template'!A3959,1)=IFERROR(VLOOKUP(LEFT('Journal Template'!A3959,1),Checks!$CF$2:$CF$5,1,0),0),"Product Code Required",IF('Journal Template'!D3959="","",IF('Journal Template'!D3959=IFERROR(VLOOKUP('Journal Template'!D3959,Checks!$CH:$CH,1,0),0),"Product Code Required","NA"))))),"")</f>
        <v/>
      </c>
    </row>
    <row r="3949" spans="14:89">
      <c r="N3949" t="s">
        <v>17038</v>
      </c>
      <c r="O3949" t="s">
        <v>17039</v>
      </c>
      <c r="P3949" t="s">
        <v>386</v>
      </c>
      <c r="Q3949" s="150" t="str">
        <f>IF(JRF!D3962="","",IF(IFERROR(VLOOKUP(JRF!D3962,Checks!N:P,3,0),0)="A","","Inactive account in Use"))</f>
        <v/>
      </c>
      <c r="R3949" t="str">
        <f>IFERROR(IF('Journal Template'!C4361="","",IF(IFERROR(VLOOKUP('Journal Template'!C4361,Checks!N:P,3,0),0)="A","","Inactive account in Use")),"")</f>
        <v/>
      </c>
      <c r="V3949" s="150" t="str">
        <f>IF(JRF!C3962="","",IF(IFERROR(VLOOKUP(JRF!C3962,Checks!S:U,3,0),0)="A","Entry with System fund Dept",""))</f>
        <v/>
      </c>
      <c r="W3949" t="str">
        <f>IFERROR(IF('Journal Template'!D4361="","",IF(IFERROR(VLOOKUP('Journal Template'!D4361,Checks!S:U,3,0),0)="A","Entry with System fund Dept","")),"")</f>
        <v/>
      </c>
      <c r="X3949" t="s">
        <v>17040</v>
      </c>
      <c r="Y3949" t="s">
        <v>386</v>
      </c>
      <c r="Z3949" t="s">
        <v>17041</v>
      </c>
      <c r="AA3949" t="s">
        <v>16517</v>
      </c>
      <c r="AB3949" t="s">
        <v>125</v>
      </c>
      <c r="AC3949" s="150" t="str">
        <f>IFERROR(IF(JRF!C3962="","",IF(AND(VLOOKUP(JRF!C3962,X:AA,4,0)=JRF!B3962,VLOOKUP(JRF!C3962,X:Y,2,0)="A"),"","Inactive Dept Combo Error")),"Inactive Dept Combo Error")</f>
        <v/>
      </c>
      <c r="AD3949" t="str">
        <f>IFERROR(IF('Journal Template'!D4361="","",IF(AND(VLOOKUP('Journal Template'!D4361,X:AA,4,0)='Journal Template'!A4361,VLOOKUP('Journal Template'!D4361,X:Y,2,0)="A"),"","Inactive Dept Combo Error")),"")</f>
        <v/>
      </c>
      <c r="AK3949" s="150" t="str">
        <f>IF(JRF!B3962="","",IF(JRF!B3962=IFERROR(VLOOKUP(JRF!B3962,Checks!AI:AI,1,0),0),"Entry in Branch/Satellite BU's",""))</f>
        <v/>
      </c>
      <c r="AL3949" t="str">
        <f>IFERROR(IF('Journal Template'!A4361="","",IF('Journal Template'!A4361=IFERROR(VLOOKUP('Journal Template'!A4361,Checks!AI:AI,1,0),0),"Entry in Branch/Satellite BU's","")),"")</f>
        <v/>
      </c>
      <c r="AO3949" s="171"/>
      <c r="AP3949" s="171"/>
      <c r="AQ3949" s="171"/>
      <c r="AR3949" s="171"/>
      <c r="CI3949" t="str">
        <f>IF(JRF!F3962&gt;0,"",IF(JRF!B3962="","",IF(LEFT(JRF!B3962,1)=IFERROR(VLOOKUP(LEFT(JRF!B3962,1),$CF$2:$CF$5,1,0),0),"Product Code Required",IF(JRF!C3962="","",IF(JRF!C3962=IFERROR(VLOOKUP(JRF!C3962,$CH:$CH,1,0),0),"Product Code Required","NA")))))</f>
        <v/>
      </c>
      <c r="CJ3949" t="str">
        <f>IF(JRF!AV3962&gt;0,"",IF(JRF!Q3962="","",IF(LEFT(JRF!Q3962,1)=IFERROR(VLOOKUP(LEFT(JRF!Q3962,1),$CF$2:$CF$5,1,0),0),"Product Code Required",IF(JRF!V3962="","",IF(JRF!V3962=IFERROR(VLOOKUP(JRF!V3962,$CH:$CH,1,0),0),"Product Code Required","NA")))))</f>
        <v/>
      </c>
      <c r="CK3949" t="str">
        <f>IFERROR(IF(LEN('Journal Template'!F3960)&gt;0,"",IF('Journal Template'!A3960="","",IF(LEFT('Journal Template'!A3960,1)=IFERROR(VLOOKUP(LEFT('Journal Template'!A3960,1),Checks!$CF$2:$CF$5,1,0),0),"Product Code Required",IF('Journal Template'!D3960="","",IF('Journal Template'!D3960=IFERROR(VLOOKUP('Journal Template'!D3960,Checks!$CH:$CH,1,0),0),"Product Code Required","NA"))))),"")</f>
        <v/>
      </c>
    </row>
    <row r="3950" spans="14:89">
      <c r="N3950" t="s">
        <v>17042</v>
      </c>
      <c r="O3950" t="s">
        <v>17043</v>
      </c>
      <c r="P3950" t="s">
        <v>386</v>
      </c>
      <c r="Q3950" s="150" t="str">
        <f>IF(JRF!D3963="","",IF(IFERROR(VLOOKUP(JRF!D3963,Checks!N:P,3,0),0)="A","","Inactive account in Use"))</f>
        <v/>
      </c>
      <c r="R3950" t="str">
        <f>IFERROR(IF('Journal Template'!C4362="","",IF(IFERROR(VLOOKUP('Journal Template'!C4362,Checks!N:P,3,0),0)="A","","Inactive account in Use")),"")</f>
        <v/>
      </c>
      <c r="V3950" s="150" t="str">
        <f>IF(JRF!C3963="","",IF(IFERROR(VLOOKUP(JRF!C3963,Checks!S:U,3,0),0)="A","Entry with System fund Dept",""))</f>
        <v/>
      </c>
      <c r="W3950" t="str">
        <f>IFERROR(IF('Journal Template'!D4362="","",IF(IFERROR(VLOOKUP('Journal Template'!D4362,Checks!S:U,3,0),0)="A","Entry with System fund Dept","")),"")</f>
        <v/>
      </c>
      <c r="X3950" t="s">
        <v>17044</v>
      </c>
      <c r="Y3950" t="s">
        <v>389</v>
      </c>
      <c r="Z3950" t="s">
        <v>17045</v>
      </c>
      <c r="AA3950" t="s">
        <v>16157</v>
      </c>
      <c r="AB3950" t="s">
        <v>125</v>
      </c>
      <c r="AC3950" s="150" t="str">
        <f>IFERROR(IF(JRF!C3963="","",IF(AND(VLOOKUP(JRF!C3963,X:AA,4,0)=JRF!B3963,VLOOKUP(JRF!C3963,X:Y,2,0)="A"),"","Inactive Dept Combo Error")),"Inactive Dept Combo Error")</f>
        <v/>
      </c>
      <c r="AD3950" t="str">
        <f>IFERROR(IF('Journal Template'!D4362="","",IF(AND(VLOOKUP('Journal Template'!D4362,X:AA,4,0)='Journal Template'!A4362,VLOOKUP('Journal Template'!D4362,X:Y,2,0)="A"),"","Inactive Dept Combo Error")),"")</f>
        <v/>
      </c>
      <c r="AK3950" s="150" t="str">
        <f>IF(JRF!B3963="","",IF(JRF!B3963=IFERROR(VLOOKUP(JRF!B3963,Checks!AI:AI,1,0),0),"Entry in Branch/Satellite BU's",""))</f>
        <v/>
      </c>
      <c r="AL3950" t="str">
        <f>IFERROR(IF('Journal Template'!A4362="","",IF('Journal Template'!A4362=IFERROR(VLOOKUP('Journal Template'!A4362,Checks!AI:AI,1,0),0),"Entry in Branch/Satellite BU's","")),"")</f>
        <v/>
      </c>
      <c r="AO3950" s="171"/>
      <c r="AP3950" s="171"/>
      <c r="AQ3950" s="171"/>
      <c r="AR3950" s="171"/>
      <c r="CI3950" t="str">
        <f>IF(JRF!F3963&gt;0,"",IF(JRF!B3963="","",IF(LEFT(JRF!B3963,1)=IFERROR(VLOOKUP(LEFT(JRF!B3963,1),$CF$2:$CF$5,1,0),0),"Product Code Required",IF(JRF!C3963="","",IF(JRF!C3963=IFERROR(VLOOKUP(JRF!C3963,$CH:$CH,1,0),0),"Product Code Required","NA")))))</f>
        <v/>
      </c>
      <c r="CJ3950" t="str">
        <f>IF(JRF!AV3963&gt;0,"",IF(JRF!Q3963="","",IF(LEFT(JRF!Q3963,1)=IFERROR(VLOOKUP(LEFT(JRF!Q3963,1),$CF$2:$CF$5,1,0),0),"Product Code Required",IF(JRF!V3963="","",IF(JRF!V3963=IFERROR(VLOOKUP(JRF!V3963,$CH:$CH,1,0),0),"Product Code Required","NA")))))</f>
        <v/>
      </c>
      <c r="CK3950" t="str">
        <f>IFERROR(IF(LEN('Journal Template'!F3961)&gt;0,"",IF('Journal Template'!A3961="","",IF(LEFT('Journal Template'!A3961,1)=IFERROR(VLOOKUP(LEFT('Journal Template'!A3961,1),Checks!$CF$2:$CF$5,1,0),0),"Product Code Required",IF('Journal Template'!D3961="","",IF('Journal Template'!D3961=IFERROR(VLOOKUP('Journal Template'!D3961,Checks!$CH:$CH,1,0),0),"Product Code Required","NA"))))),"")</f>
        <v/>
      </c>
    </row>
    <row r="3951" spans="14:89">
      <c r="N3951" t="s">
        <v>17046</v>
      </c>
      <c r="O3951" t="s">
        <v>17047</v>
      </c>
      <c r="P3951" t="s">
        <v>386</v>
      </c>
      <c r="Q3951" s="150" t="str">
        <f>IF(JRF!D3964="","",IF(IFERROR(VLOOKUP(JRF!D3964,Checks!N:P,3,0),0)="A","","Inactive account in Use"))</f>
        <v/>
      </c>
      <c r="R3951" t="str">
        <f>IFERROR(IF('Journal Template'!C4363="","",IF(IFERROR(VLOOKUP('Journal Template'!C4363,Checks!N:P,3,0),0)="A","","Inactive account in Use")),"")</f>
        <v/>
      </c>
      <c r="V3951" s="150" t="str">
        <f>IF(JRF!C3964="","",IF(IFERROR(VLOOKUP(JRF!C3964,Checks!S:U,3,0),0)="A","Entry with System fund Dept",""))</f>
        <v/>
      </c>
      <c r="W3951" t="str">
        <f>IFERROR(IF('Journal Template'!D4363="","",IF(IFERROR(VLOOKUP('Journal Template'!D4363,Checks!S:U,3,0),0)="A","Entry with System fund Dept","")),"")</f>
        <v/>
      </c>
      <c r="X3951" t="s">
        <v>17048</v>
      </c>
      <c r="Y3951" t="s">
        <v>389</v>
      </c>
      <c r="Z3951" t="s">
        <v>17049</v>
      </c>
      <c r="AA3951" t="s">
        <v>412</v>
      </c>
      <c r="AB3951" t="s">
        <v>125</v>
      </c>
      <c r="AC3951" s="150" t="str">
        <f>IFERROR(IF(JRF!C3964="","",IF(AND(VLOOKUP(JRF!C3964,X:AA,4,0)=JRF!B3964,VLOOKUP(JRF!C3964,X:Y,2,0)="A"),"","Inactive Dept Combo Error")),"Inactive Dept Combo Error")</f>
        <v/>
      </c>
      <c r="AD3951" t="str">
        <f>IFERROR(IF('Journal Template'!D4363="","",IF(AND(VLOOKUP('Journal Template'!D4363,X:AA,4,0)='Journal Template'!A4363,VLOOKUP('Journal Template'!D4363,X:Y,2,0)="A"),"","Inactive Dept Combo Error")),"")</f>
        <v/>
      </c>
      <c r="AK3951" s="150" t="str">
        <f>IF(JRF!B3964="","",IF(JRF!B3964=IFERROR(VLOOKUP(JRF!B3964,Checks!AI:AI,1,0),0),"Entry in Branch/Satellite BU's",""))</f>
        <v/>
      </c>
      <c r="AL3951" t="str">
        <f>IFERROR(IF('Journal Template'!A4363="","",IF('Journal Template'!A4363=IFERROR(VLOOKUP('Journal Template'!A4363,Checks!AI:AI,1,0),0),"Entry in Branch/Satellite BU's","")),"")</f>
        <v/>
      </c>
      <c r="AO3951" s="171"/>
      <c r="AP3951" s="171"/>
      <c r="AQ3951" s="171"/>
      <c r="AR3951" s="171"/>
      <c r="CI3951" t="str">
        <f>IF(JRF!F3964&gt;0,"",IF(JRF!B3964="","",IF(LEFT(JRF!B3964,1)=IFERROR(VLOOKUP(LEFT(JRF!B3964,1),$CF$2:$CF$5,1,0),0),"Product Code Required",IF(JRF!C3964="","",IF(JRF!C3964=IFERROR(VLOOKUP(JRF!C3964,$CH:$CH,1,0),0),"Product Code Required","NA")))))</f>
        <v/>
      </c>
      <c r="CJ3951" t="str">
        <f>IF(JRF!AV3964&gt;0,"",IF(JRF!Q3964="","",IF(LEFT(JRF!Q3964,1)=IFERROR(VLOOKUP(LEFT(JRF!Q3964,1),$CF$2:$CF$5,1,0),0),"Product Code Required",IF(JRF!V3964="","",IF(JRF!V3964=IFERROR(VLOOKUP(JRF!V3964,$CH:$CH,1,0),0),"Product Code Required","NA")))))</f>
        <v/>
      </c>
      <c r="CK3951" t="str">
        <f>IFERROR(IF(LEN('Journal Template'!F3962)&gt;0,"",IF('Journal Template'!A3962="","",IF(LEFT('Journal Template'!A3962,1)=IFERROR(VLOOKUP(LEFT('Journal Template'!A3962,1),Checks!$CF$2:$CF$5,1,0),0),"Product Code Required",IF('Journal Template'!D3962="","",IF('Journal Template'!D3962=IFERROR(VLOOKUP('Journal Template'!D3962,Checks!$CH:$CH,1,0),0),"Product Code Required","NA"))))),"")</f>
        <v/>
      </c>
    </row>
    <row r="3952" spans="14:89">
      <c r="N3952" t="s">
        <v>17050</v>
      </c>
      <c r="O3952" t="s">
        <v>17051</v>
      </c>
      <c r="P3952" t="s">
        <v>386</v>
      </c>
      <c r="Q3952" s="150" t="str">
        <f>IF(JRF!D3965="","",IF(IFERROR(VLOOKUP(JRF!D3965,Checks!N:P,3,0),0)="A","","Inactive account in Use"))</f>
        <v/>
      </c>
      <c r="R3952" t="str">
        <f>IFERROR(IF('Journal Template'!C4364="","",IF(IFERROR(VLOOKUP('Journal Template'!C4364,Checks!N:P,3,0),0)="A","","Inactive account in Use")),"")</f>
        <v/>
      </c>
      <c r="V3952" s="150" t="str">
        <f>IF(JRF!C3965="","",IF(IFERROR(VLOOKUP(JRF!C3965,Checks!S:U,3,0),0)="A","Entry with System fund Dept",""))</f>
        <v/>
      </c>
      <c r="W3952" t="str">
        <f>IFERROR(IF('Journal Template'!D4364="","",IF(IFERROR(VLOOKUP('Journal Template'!D4364,Checks!S:U,3,0),0)="A","Entry with System fund Dept","")),"")</f>
        <v/>
      </c>
      <c r="X3952" t="s">
        <v>17052</v>
      </c>
      <c r="Y3952" t="s">
        <v>389</v>
      </c>
      <c r="Z3952" t="s">
        <v>17053</v>
      </c>
      <c r="AA3952" t="s">
        <v>412</v>
      </c>
      <c r="AB3952" t="s">
        <v>125</v>
      </c>
      <c r="AC3952" s="150" t="str">
        <f>IFERROR(IF(JRF!C3965="","",IF(AND(VLOOKUP(JRF!C3965,X:AA,4,0)=JRF!B3965,VLOOKUP(JRF!C3965,X:Y,2,0)="A"),"","Inactive Dept Combo Error")),"Inactive Dept Combo Error")</f>
        <v/>
      </c>
      <c r="AD3952" t="str">
        <f>IFERROR(IF('Journal Template'!D4364="","",IF(AND(VLOOKUP('Journal Template'!D4364,X:AA,4,0)='Journal Template'!A4364,VLOOKUP('Journal Template'!D4364,X:Y,2,0)="A"),"","Inactive Dept Combo Error")),"")</f>
        <v/>
      </c>
      <c r="AK3952" s="150" t="str">
        <f>IF(JRF!B3965="","",IF(JRF!B3965=IFERROR(VLOOKUP(JRF!B3965,Checks!AI:AI,1,0),0),"Entry in Branch/Satellite BU's",""))</f>
        <v/>
      </c>
      <c r="AL3952" t="str">
        <f>IFERROR(IF('Journal Template'!A4364="","",IF('Journal Template'!A4364=IFERROR(VLOOKUP('Journal Template'!A4364,Checks!AI:AI,1,0),0),"Entry in Branch/Satellite BU's","")),"")</f>
        <v/>
      </c>
      <c r="AO3952" s="171"/>
      <c r="AP3952" s="171"/>
      <c r="AQ3952" s="171"/>
      <c r="AR3952" s="171"/>
      <c r="CI3952" t="str">
        <f>IF(JRF!F3965&gt;0,"",IF(JRF!B3965="","",IF(LEFT(JRF!B3965,1)=IFERROR(VLOOKUP(LEFT(JRF!B3965,1),$CF$2:$CF$5,1,0),0),"Product Code Required",IF(JRF!C3965="","",IF(JRF!C3965=IFERROR(VLOOKUP(JRF!C3965,$CH:$CH,1,0),0),"Product Code Required","NA")))))</f>
        <v/>
      </c>
      <c r="CJ3952" t="str">
        <f>IF(JRF!AV3965&gt;0,"",IF(JRF!Q3965="","",IF(LEFT(JRF!Q3965,1)=IFERROR(VLOOKUP(LEFT(JRF!Q3965,1),$CF$2:$CF$5,1,0),0),"Product Code Required",IF(JRF!V3965="","",IF(JRF!V3965=IFERROR(VLOOKUP(JRF!V3965,$CH:$CH,1,0),0),"Product Code Required","NA")))))</f>
        <v/>
      </c>
      <c r="CK3952" t="str">
        <f>IFERROR(IF(LEN('Journal Template'!F3963)&gt;0,"",IF('Journal Template'!A3963="","",IF(LEFT('Journal Template'!A3963,1)=IFERROR(VLOOKUP(LEFT('Journal Template'!A3963,1),Checks!$CF$2:$CF$5,1,0),0),"Product Code Required",IF('Journal Template'!D3963="","",IF('Journal Template'!D3963=IFERROR(VLOOKUP('Journal Template'!D3963,Checks!$CH:$CH,1,0),0),"Product Code Required","NA"))))),"")</f>
        <v/>
      </c>
    </row>
    <row r="3953" spans="14:89">
      <c r="N3953" t="s">
        <v>17054</v>
      </c>
      <c r="O3953" t="s">
        <v>17055</v>
      </c>
      <c r="P3953" t="s">
        <v>386</v>
      </c>
      <c r="Q3953" s="150" t="str">
        <f>IF(JRF!D3966="","",IF(IFERROR(VLOOKUP(JRF!D3966,Checks!N:P,3,0),0)="A","","Inactive account in Use"))</f>
        <v/>
      </c>
      <c r="R3953" t="str">
        <f>IFERROR(IF('Journal Template'!C4365="","",IF(IFERROR(VLOOKUP('Journal Template'!C4365,Checks!N:P,3,0),0)="A","","Inactive account in Use")),"")</f>
        <v/>
      </c>
      <c r="V3953" s="150" t="str">
        <f>IF(JRF!C3966="","",IF(IFERROR(VLOOKUP(JRF!C3966,Checks!S:U,3,0),0)="A","Entry with System fund Dept",""))</f>
        <v/>
      </c>
      <c r="W3953" t="str">
        <f>IFERROR(IF('Journal Template'!D4365="","",IF(IFERROR(VLOOKUP('Journal Template'!D4365,Checks!S:U,3,0),0)="A","Entry with System fund Dept","")),"")</f>
        <v/>
      </c>
      <c r="X3953" t="s">
        <v>17056</v>
      </c>
      <c r="Y3953" t="s">
        <v>386</v>
      </c>
      <c r="Z3953" t="s">
        <v>17057</v>
      </c>
      <c r="AA3953" t="s">
        <v>412</v>
      </c>
      <c r="AB3953" t="s">
        <v>125</v>
      </c>
      <c r="AC3953" s="150" t="str">
        <f>IFERROR(IF(JRF!C3966="","",IF(AND(VLOOKUP(JRF!C3966,X:AA,4,0)=JRF!B3966,VLOOKUP(JRF!C3966,X:Y,2,0)="A"),"","Inactive Dept Combo Error")),"Inactive Dept Combo Error")</f>
        <v/>
      </c>
      <c r="AD3953" t="str">
        <f>IFERROR(IF('Journal Template'!D4365="","",IF(AND(VLOOKUP('Journal Template'!D4365,X:AA,4,0)='Journal Template'!A4365,VLOOKUP('Journal Template'!D4365,X:Y,2,0)="A"),"","Inactive Dept Combo Error")),"")</f>
        <v/>
      </c>
      <c r="AK3953" s="150" t="str">
        <f>IF(JRF!B3966="","",IF(JRF!B3966=IFERROR(VLOOKUP(JRF!B3966,Checks!AI:AI,1,0),0),"Entry in Branch/Satellite BU's",""))</f>
        <v/>
      </c>
      <c r="AL3953" t="str">
        <f>IFERROR(IF('Journal Template'!A4365="","",IF('Journal Template'!A4365=IFERROR(VLOOKUP('Journal Template'!A4365,Checks!AI:AI,1,0),0),"Entry in Branch/Satellite BU's","")),"")</f>
        <v/>
      </c>
      <c r="AO3953" s="171"/>
      <c r="AP3953" s="171"/>
      <c r="AQ3953" s="171"/>
      <c r="AR3953" s="171"/>
      <c r="CI3953" t="str">
        <f>IF(JRF!F3966&gt;0,"",IF(JRF!B3966="","",IF(LEFT(JRF!B3966,1)=IFERROR(VLOOKUP(LEFT(JRF!B3966,1),$CF$2:$CF$5,1,0),0),"Product Code Required",IF(JRF!C3966="","",IF(JRF!C3966=IFERROR(VLOOKUP(JRF!C3966,$CH:$CH,1,0),0),"Product Code Required","NA")))))</f>
        <v/>
      </c>
      <c r="CJ3953" t="str">
        <f>IF(JRF!AV3966&gt;0,"",IF(JRF!Q3966="","",IF(LEFT(JRF!Q3966,1)=IFERROR(VLOOKUP(LEFT(JRF!Q3966,1),$CF$2:$CF$5,1,0),0),"Product Code Required",IF(JRF!V3966="","",IF(JRF!V3966=IFERROR(VLOOKUP(JRF!V3966,$CH:$CH,1,0),0),"Product Code Required","NA")))))</f>
        <v/>
      </c>
      <c r="CK3953" t="str">
        <f>IFERROR(IF(LEN('Journal Template'!F3964)&gt;0,"",IF('Journal Template'!A3964="","",IF(LEFT('Journal Template'!A3964,1)=IFERROR(VLOOKUP(LEFT('Journal Template'!A3964,1),Checks!$CF$2:$CF$5,1,0),0),"Product Code Required",IF('Journal Template'!D3964="","",IF('Journal Template'!D3964=IFERROR(VLOOKUP('Journal Template'!D3964,Checks!$CH:$CH,1,0),0),"Product Code Required","NA"))))),"")</f>
        <v/>
      </c>
    </row>
    <row r="3954" spans="14:89">
      <c r="N3954" t="s">
        <v>17058</v>
      </c>
      <c r="O3954" t="s">
        <v>17059</v>
      </c>
      <c r="P3954" t="s">
        <v>386</v>
      </c>
      <c r="Q3954" s="150" t="str">
        <f>IF(JRF!D3967="","",IF(IFERROR(VLOOKUP(JRF!D3967,Checks!N:P,3,0),0)="A","","Inactive account in Use"))</f>
        <v/>
      </c>
      <c r="R3954" t="str">
        <f>IFERROR(IF('Journal Template'!C4366="","",IF(IFERROR(VLOOKUP('Journal Template'!C4366,Checks!N:P,3,0),0)="A","","Inactive account in Use")),"")</f>
        <v/>
      </c>
      <c r="V3954" s="150" t="str">
        <f>IF(JRF!C3967="","",IF(IFERROR(VLOOKUP(JRF!C3967,Checks!S:U,3,0),0)="A","Entry with System fund Dept",""))</f>
        <v/>
      </c>
      <c r="W3954" t="str">
        <f>IFERROR(IF('Journal Template'!D4366="","",IF(IFERROR(VLOOKUP('Journal Template'!D4366,Checks!S:U,3,0),0)="A","Entry with System fund Dept","")),"")</f>
        <v/>
      </c>
      <c r="X3954" t="s">
        <v>17060</v>
      </c>
      <c r="Y3954" t="s">
        <v>386</v>
      </c>
      <c r="Z3954" t="s">
        <v>17061</v>
      </c>
      <c r="AA3954" t="s">
        <v>412</v>
      </c>
      <c r="AB3954" t="s">
        <v>125</v>
      </c>
      <c r="AC3954" s="150" t="str">
        <f>IFERROR(IF(JRF!C3967="","",IF(AND(VLOOKUP(JRF!C3967,X:AA,4,0)=JRF!B3967,VLOOKUP(JRF!C3967,X:Y,2,0)="A"),"","Inactive Dept Combo Error")),"Inactive Dept Combo Error")</f>
        <v/>
      </c>
      <c r="AD3954" t="str">
        <f>IFERROR(IF('Journal Template'!D4366="","",IF(AND(VLOOKUP('Journal Template'!D4366,X:AA,4,0)='Journal Template'!A4366,VLOOKUP('Journal Template'!D4366,X:Y,2,0)="A"),"","Inactive Dept Combo Error")),"")</f>
        <v/>
      </c>
      <c r="AK3954" s="150" t="str">
        <f>IF(JRF!B3967="","",IF(JRF!B3967=IFERROR(VLOOKUP(JRF!B3967,Checks!AI:AI,1,0),0),"Entry in Branch/Satellite BU's",""))</f>
        <v/>
      </c>
      <c r="AL3954" t="str">
        <f>IFERROR(IF('Journal Template'!A4366="","",IF('Journal Template'!A4366=IFERROR(VLOOKUP('Journal Template'!A4366,Checks!AI:AI,1,0),0),"Entry in Branch/Satellite BU's","")),"")</f>
        <v/>
      </c>
      <c r="AO3954" s="171"/>
      <c r="AP3954" s="171"/>
      <c r="AQ3954" s="171"/>
      <c r="AR3954" s="171"/>
      <c r="CI3954" t="str">
        <f>IF(JRF!F3967&gt;0,"",IF(JRF!B3967="","",IF(LEFT(JRF!B3967,1)=IFERROR(VLOOKUP(LEFT(JRF!B3967,1),$CF$2:$CF$5,1,0),0),"Product Code Required",IF(JRF!C3967="","",IF(JRF!C3967=IFERROR(VLOOKUP(JRF!C3967,$CH:$CH,1,0),0),"Product Code Required","NA")))))</f>
        <v/>
      </c>
      <c r="CJ3954" t="str">
        <f>IF(JRF!AV3967&gt;0,"",IF(JRF!Q3967="","",IF(LEFT(JRF!Q3967,1)=IFERROR(VLOOKUP(LEFT(JRF!Q3967,1),$CF$2:$CF$5,1,0),0),"Product Code Required",IF(JRF!V3967="","",IF(JRF!V3967=IFERROR(VLOOKUP(JRF!V3967,$CH:$CH,1,0),0),"Product Code Required","NA")))))</f>
        <v/>
      </c>
      <c r="CK3954" t="str">
        <f>IFERROR(IF(LEN('Journal Template'!F3965)&gt;0,"",IF('Journal Template'!A3965="","",IF(LEFT('Journal Template'!A3965,1)=IFERROR(VLOOKUP(LEFT('Journal Template'!A3965,1),Checks!$CF$2:$CF$5,1,0),0),"Product Code Required",IF('Journal Template'!D3965="","",IF('Journal Template'!D3965=IFERROR(VLOOKUP('Journal Template'!D3965,Checks!$CH:$CH,1,0),0),"Product Code Required","NA"))))),"")</f>
        <v/>
      </c>
    </row>
    <row r="3955" spans="14:89">
      <c r="N3955" t="s">
        <v>17062</v>
      </c>
      <c r="O3955" t="s">
        <v>17063</v>
      </c>
      <c r="P3955" t="s">
        <v>386</v>
      </c>
      <c r="Q3955" s="150" t="str">
        <f>IF(JRF!D3968="","",IF(IFERROR(VLOOKUP(JRF!D3968,Checks!N:P,3,0),0)="A","","Inactive account in Use"))</f>
        <v/>
      </c>
      <c r="R3955" t="str">
        <f>IFERROR(IF('Journal Template'!C4367="","",IF(IFERROR(VLOOKUP('Journal Template'!C4367,Checks!N:P,3,0),0)="A","","Inactive account in Use")),"")</f>
        <v/>
      </c>
      <c r="V3955" s="150" t="str">
        <f>IF(JRF!C3968="","",IF(IFERROR(VLOOKUP(JRF!C3968,Checks!S:U,3,0),0)="A","Entry with System fund Dept",""))</f>
        <v/>
      </c>
      <c r="W3955" t="str">
        <f>IFERROR(IF('Journal Template'!D4367="","",IF(IFERROR(VLOOKUP('Journal Template'!D4367,Checks!S:U,3,0),0)="A","Entry with System fund Dept","")),"")</f>
        <v/>
      </c>
      <c r="X3955" t="s">
        <v>17064</v>
      </c>
      <c r="Y3955" t="s">
        <v>386</v>
      </c>
      <c r="Z3955" t="s">
        <v>17065</v>
      </c>
      <c r="AA3955" t="s">
        <v>412</v>
      </c>
      <c r="AB3955" t="s">
        <v>125</v>
      </c>
      <c r="AC3955" s="150" t="str">
        <f>IFERROR(IF(JRF!C3968="","",IF(AND(VLOOKUP(JRF!C3968,X:AA,4,0)=JRF!B3968,VLOOKUP(JRF!C3968,X:Y,2,0)="A"),"","Inactive Dept Combo Error")),"Inactive Dept Combo Error")</f>
        <v/>
      </c>
      <c r="AD3955" t="str">
        <f>IFERROR(IF('Journal Template'!D4367="","",IF(AND(VLOOKUP('Journal Template'!D4367,X:AA,4,0)='Journal Template'!A4367,VLOOKUP('Journal Template'!D4367,X:Y,2,0)="A"),"","Inactive Dept Combo Error")),"")</f>
        <v/>
      </c>
      <c r="AK3955" s="150" t="str">
        <f>IF(JRF!B3968="","",IF(JRF!B3968=IFERROR(VLOOKUP(JRF!B3968,Checks!AI:AI,1,0),0),"Entry in Branch/Satellite BU's",""))</f>
        <v/>
      </c>
      <c r="AL3955" t="str">
        <f>IFERROR(IF('Journal Template'!A4367="","",IF('Journal Template'!A4367=IFERROR(VLOOKUP('Journal Template'!A4367,Checks!AI:AI,1,0),0),"Entry in Branch/Satellite BU's","")),"")</f>
        <v/>
      </c>
      <c r="AO3955" s="171"/>
      <c r="AP3955" s="171"/>
      <c r="AQ3955" s="171"/>
      <c r="AR3955" s="171"/>
      <c r="CI3955" t="str">
        <f>IF(JRF!F3968&gt;0,"",IF(JRF!B3968="","",IF(LEFT(JRF!B3968,1)=IFERROR(VLOOKUP(LEFT(JRF!B3968,1),$CF$2:$CF$5,1,0),0),"Product Code Required",IF(JRF!C3968="","",IF(JRF!C3968=IFERROR(VLOOKUP(JRF!C3968,$CH:$CH,1,0),0),"Product Code Required","NA")))))</f>
        <v/>
      </c>
      <c r="CJ3955" t="str">
        <f>IF(JRF!AV3968&gt;0,"",IF(JRF!Q3968="","",IF(LEFT(JRF!Q3968,1)=IFERROR(VLOOKUP(LEFT(JRF!Q3968,1),$CF$2:$CF$5,1,0),0),"Product Code Required",IF(JRF!V3968="","",IF(JRF!V3968=IFERROR(VLOOKUP(JRF!V3968,$CH:$CH,1,0),0),"Product Code Required","NA")))))</f>
        <v/>
      </c>
      <c r="CK3955" t="str">
        <f>IFERROR(IF(LEN('Journal Template'!F3966)&gt;0,"",IF('Journal Template'!A3966="","",IF(LEFT('Journal Template'!A3966,1)=IFERROR(VLOOKUP(LEFT('Journal Template'!A3966,1),Checks!$CF$2:$CF$5,1,0),0),"Product Code Required",IF('Journal Template'!D3966="","",IF('Journal Template'!D3966=IFERROR(VLOOKUP('Journal Template'!D3966,Checks!$CH:$CH,1,0),0),"Product Code Required","NA"))))),"")</f>
        <v/>
      </c>
    </row>
    <row r="3956" spans="14:89">
      <c r="N3956" t="s">
        <v>17066</v>
      </c>
      <c r="O3956" t="s">
        <v>17067</v>
      </c>
      <c r="P3956" t="s">
        <v>386</v>
      </c>
      <c r="Q3956" s="150" t="str">
        <f>IF(JRF!D3969="","",IF(IFERROR(VLOOKUP(JRF!D3969,Checks!N:P,3,0),0)="A","","Inactive account in Use"))</f>
        <v/>
      </c>
      <c r="R3956" t="str">
        <f>IFERROR(IF('Journal Template'!C4368="","",IF(IFERROR(VLOOKUP('Journal Template'!C4368,Checks!N:P,3,0),0)="A","","Inactive account in Use")),"")</f>
        <v/>
      </c>
      <c r="V3956" s="150" t="str">
        <f>IF(JRF!C3969="","",IF(IFERROR(VLOOKUP(JRF!C3969,Checks!S:U,3,0),0)="A","Entry with System fund Dept",""))</f>
        <v/>
      </c>
      <c r="W3956" t="str">
        <f>IFERROR(IF('Journal Template'!D4368="","",IF(IFERROR(VLOOKUP('Journal Template'!D4368,Checks!S:U,3,0),0)="A","Entry with System fund Dept","")),"")</f>
        <v/>
      </c>
      <c r="X3956" t="s">
        <v>17068</v>
      </c>
      <c r="Y3956" t="s">
        <v>386</v>
      </c>
      <c r="Z3956" t="s">
        <v>17069</v>
      </c>
      <c r="AA3956" t="s">
        <v>9935</v>
      </c>
      <c r="AB3956" t="s">
        <v>125</v>
      </c>
      <c r="AC3956" s="150" t="str">
        <f>IFERROR(IF(JRF!C3969="","",IF(AND(VLOOKUP(JRF!C3969,X:AA,4,0)=JRF!B3969,VLOOKUP(JRF!C3969,X:Y,2,0)="A"),"","Inactive Dept Combo Error")),"Inactive Dept Combo Error")</f>
        <v/>
      </c>
      <c r="AD3956" t="str">
        <f>IFERROR(IF('Journal Template'!D4368="","",IF(AND(VLOOKUP('Journal Template'!D4368,X:AA,4,0)='Journal Template'!A4368,VLOOKUP('Journal Template'!D4368,X:Y,2,0)="A"),"","Inactive Dept Combo Error")),"")</f>
        <v/>
      </c>
      <c r="AK3956" s="150" t="str">
        <f>IF(JRF!B3969="","",IF(JRF!B3969=IFERROR(VLOOKUP(JRF!B3969,Checks!AI:AI,1,0),0),"Entry in Branch/Satellite BU's",""))</f>
        <v/>
      </c>
      <c r="AL3956" t="str">
        <f>IFERROR(IF('Journal Template'!A4368="","",IF('Journal Template'!A4368=IFERROR(VLOOKUP('Journal Template'!A4368,Checks!AI:AI,1,0),0),"Entry in Branch/Satellite BU's","")),"")</f>
        <v/>
      </c>
      <c r="AO3956" s="171"/>
      <c r="AP3956" s="171"/>
      <c r="AQ3956" s="171"/>
      <c r="AR3956" s="171"/>
      <c r="CI3956" t="str">
        <f>IF(JRF!F3969&gt;0,"",IF(JRF!B3969="","",IF(LEFT(JRF!B3969,1)=IFERROR(VLOOKUP(LEFT(JRF!B3969,1),$CF$2:$CF$5,1,0),0),"Product Code Required",IF(JRF!C3969="","",IF(JRF!C3969=IFERROR(VLOOKUP(JRF!C3969,$CH:$CH,1,0),0),"Product Code Required","NA")))))</f>
        <v/>
      </c>
      <c r="CJ3956" t="str">
        <f>IF(JRF!AV3969&gt;0,"",IF(JRF!Q3969="","",IF(LEFT(JRF!Q3969,1)=IFERROR(VLOOKUP(LEFT(JRF!Q3969,1),$CF$2:$CF$5,1,0),0),"Product Code Required",IF(JRF!V3969="","",IF(JRF!V3969=IFERROR(VLOOKUP(JRF!V3969,$CH:$CH,1,0),0),"Product Code Required","NA")))))</f>
        <v/>
      </c>
      <c r="CK3956" t="str">
        <f>IFERROR(IF(LEN('Journal Template'!F3967)&gt;0,"",IF('Journal Template'!A3967="","",IF(LEFT('Journal Template'!A3967,1)=IFERROR(VLOOKUP(LEFT('Journal Template'!A3967,1),Checks!$CF$2:$CF$5,1,0),0),"Product Code Required",IF('Journal Template'!D3967="","",IF('Journal Template'!D3967=IFERROR(VLOOKUP('Journal Template'!D3967,Checks!$CH:$CH,1,0),0),"Product Code Required","NA"))))),"")</f>
        <v/>
      </c>
    </row>
    <row r="3957" spans="14:89">
      <c r="N3957" t="s">
        <v>17070</v>
      </c>
      <c r="O3957" t="s">
        <v>17071</v>
      </c>
      <c r="P3957" t="s">
        <v>386</v>
      </c>
      <c r="Q3957" s="150" t="str">
        <f>IF(JRF!D3970="","",IF(IFERROR(VLOOKUP(JRF!D3970,Checks!N:P,3,0),0)="A","","Inactive account in Use"))</f>
        <v/>
      </c>
      <c r="R3957" t="str">
        <f>IFERROR(IF('Journal Template'!C4369="","",IF(IFERROR(VLOOKUP('Journal Template'!C4369,Checks!N:P,3,0),0)="A","","Inactive account in Use")),"")</f>
        <v/>
      </c>
      <c r="V3957" s="150" t="str">
        <f>IF(JRF!C3970="","",IF(IFERROR(VLOOKUP(JRF!C3970,Checks!S:U,3,0),0)="A","Entry with System fund Dept",""))</f>
        <v/>
      </c>
      <c r="W3957" t="str">
        <f>IFERROR(IF('Journal Template'!D4369="","",IF(IFERROR(VLOOKUP('Journal Template'!D4369,Checks!S:U,3,0),0)="A","Entry with System fund Dept","")),"")</f>
        <v/>
      </c>
      <c r="X3957" t="s">
        <v>17072</v>
      </c>
      <c r="Y3957" t="s">
        <v>389</v>
      </c>
      <c r="Z3957" t="s">
        <v>17073</v>
      </c>
      <c r="AA3957" t="s">
        <v>412</v>
      </c>
      <c r="AB3957" t="s">
        <v>125</v>
      </c>
      <c r="AC3957" s="150" t="str">
        <f>IFERROR(IF(JRF!C3970="","",IF(AND(VLOOKUP(JRF!C3970,X:AA,4,0)=JRF!B3970,VLOOKUP(JRF!C3970,X:Y,2,0)="A"),"","Inactive Dept Combo Error")),"Inactive Dept Combo Error")</f>
        <v/>
      </c>
      <c r="AD3957" t="str">
        <f>IFERROR(IF('Journal Template'!D4369="","",IF(AND(VLOOKUP('Journal Template'!D4369,X:AA,4,0)='Journal Template'!A4369,VLOOKUP('Journal Template'!D4369,X:Y,2,0)="A"),"","Inactive Dept Combo Error")),"")</f>
        <v/>
      </c>
      <c r="AK3957" s="150" t="str">
        <f>IF(JRF!B3970="","",IF(JRF!B3970=IFERROR(VLOOKUP(JRF!B3970,Checks!AI:AI,1,0),0),"Entry in Branch/Satellite BU's",""))</f>
        <v/>
      </c>
      <c r="AL3957" t="str">
        <f>IFERROR(IF('Journal Template'!A4369="","",IF('Journal Template'!A4369=IFERROR(VLOOKUP('Journal Template'!A4369,Checks!AI:AI,1,0),0),"Entry in Branch/Satellite BU's","")),"")</f>
        <v/>
      </c>
      <c r="AO3957" s="171"/>
      <c r="AP3957" s="171"/>
      <c r="AQ3957" s="171"/>
      <c r="AR3957" s="171"/>
      <c r="CI3957" t="str">
        <f>IF(JRF!F3970&gt;0,"",IF(JRF!B3970="","",IF(LEFT(JRF!B3970,1)=IFERROR(VLOOKUP(LEFT(JRF!B3970,1),$CF$2:$CF$5,1,0),0),"Product Code Required",IF(JRF!C3970="","",IF(JRF!C3970=IFERROR(VLOOKUP(JRF!C3970,$CH:$CH,1,0),0),"Product Code Required","NA")))))</f>
        <v/>
      </c>
      <c r="CJ3957" t="str">
        <f>IF(JRF!AV3970&gt;0,"",IF(JRF!Q3970="","",IF(LEFT(JRF!Q3970,1)=IFERROR(VLOOKUP(LEFT(JRF!Q3970,1),$CF$2:$CF$5,1,0),0),"Product Code Required",IF(JRF!V3970="","",IF(JRF!V3970=IFERROR(VLOOKUP(JRF!V3970,$CH:$CH,1,0),0),"Product Code Required","NA")))))</f>
        <v/>
      </c>
      <c r="CK3957" t="str">
        <f>IFERROR(IF(LEN('Journal Template'!F3968)&gt;0,"",IF('Journal Template'!A3968="","",IF(LEFT('Journal Template'!A3968,1)=IFERROR(VLOOKUP(LEFT('Journal Template'!A3968,1),Checks!$CF$2:$CF$5,1,0),0),"Product Code Required",IF('Journal Template'!D3968="","",IF('Journal Template'!D3968=IFERROR(VLOOKUP('Journal Template'!D3968,Checks!$CH:$CH,1,0),0),"Product Code Required","NA"))))),"")</f>
        <v/>
      </c>
    </row>
    <row r="3958" spans="14:89">
      <c r="N3958" t="s">
        <v>17074</v>
      </c>
      <c r="O3958" t="s">
        <v>17075</v>
      </c>
      <c r="P3958" t="s">
        <v>386</v>
      </c>
      <c r="Q3958" s="150" t="str">
        <f>IF(JRF!D3971="","",IF(IFERROR(VLOOKUP(JRF!D3971,Checks!N:P,3,0),0)="A","","Inactive account in Use"))</f>
        <v/>
      </c>
      <c r="R3958" t="str">
        <f>IFERROR(IF('Journal Template'!C4370="","",IF(IFERROR(VLOOKUP('Journal Template'!C4370,Checks!N:P,3,0),0)="A","","Inactive account in Use")),"")</f>
        <v/>
      </c>
      <c r="V3958" s="150" t="str">
        <f>IF(JRF!C3971="","",IF(IFERROR(VLOOKUP(JRF!C3971,Checks!S:U,3,0),0)="A","Entry with System fund Dept",""))</f>
        <v/>
      </c>
      <c r="W3958" t="str">
        <f>IFERROR(IF('Journal Template'!D4370="","",IF(IFERROR(VLOOKUP('Journal Template'!D4370,Checks!S:U,3,0),0)="A","Entry with System fund Dept","")),"")</f>
        <v/>
      </c>
      <c r="X3958" t="s">
        <v>17076</v>
      </c>
      <c r="Y3958" t="s">
        <v>389</v>
      </c>
      <c r="Z3958" t="s">
        <v>17077</v>
      </c>
      <c r="AA3958" t="s">
        <v>412</v>
      </c>
      <c r="AB3958" t="s">
        <v>125</v>
      </c>
      <c r="AC3958" s="150" t="str">
        <f>IFERROR(IF(JRF!C3971="","",IF(AND(VLOOKUP(JRF!C3971,X:AA,4,0)=JRF!B3971,VLOOKUP(JRF!C3971,X:Y,2,0)="A"),"","Inactive Dept Combo Error")),"Inactive Dept Combo Error")</f>
        <v/>
      </c>
      <c r="AD3958" t="str">
        <f>IFERROR(IF('Journal Template'!D4370="","",IF(AND(VLOOKUP('Journal Template'!D4370,X:AA,4,0)='Journal Template'!A4370,VLOOKUP('Journal Template'!D4370,X:Y,2,0)="A"),"","Inactive Dept Combo Error")),"")</f>
        <v/>
      </c>
      <c r="AK3958" s="150" t="str">
        <f>IF(JRF!B3971="","",IF(JRF!B3971=IFERROR(VLOOKUP(JRF!B3971,Checks!AI:AI,1,0),0),"Entry in Branch/Satellite BU's",""))</f>
        <v/>
      </c>
      <c r="AL3958" t="str">
        <f>IFERROR(IF('Journal Template'!A4370="","",IF('Journal Template'!A4370=IFERROR(VLOOKUP('Journal Template'!A4370,Checks!AI:AI,1,0),0),"Entry in Branch/Satellite BU's","")),"")</f>
        <v/>
      </c>
      <c r="AO3958" s="171"/>
      <c r="AP3958" s="171"/>
      <c r="AQ3958" s="171"/>
      <c r="AR3958" s="171"/>
      <c r="CI3958" t="str">
        <f>IF(JRF!F3971&gt;0,"",IF(JRF!B3971="","",IF(LEFT(JRF!B3971,1)=IFERROR(VLOOKUP(LEFT(JRF!B3971,1),$CF$2:$CF$5,1,0),0),"Product Code Required",IF(JRF!C3971="","",IF(JRF!C3971=IFERROR(VLOOKUP(JRF!C3971,$CH:$CH,1,0),0),"Product Code Required","NA")))))</f>
        <v/>
      </c>
      <c r="CJ3958" t="str">
        <f>IF(JRF!AV3971&gt;0,"",IF(JRF!Q3971="","",IF(LEFT(JRF!Q3971,1)=IFERROR(VLOOKUP(LEFT(JRF!Q3971,1),$CF$2:$CF$5,1,0),0),"Product Code Required",IF(JRF!V3971="","",IF(JRF!V3971=IFERROR(VLOOKUP(JRF!V3971,$CH:$CH,1,0),0),"Product Code Required","NA")))))</f>
        <v/>
      </c>
      <c r="CK3958" t="str">
        <f>IFERROR(IF(LEN('Journal Template'!F3969)&gt;0,"",IF('Journal Template'!A3969="","",IF(LEFT('Journal Template'!A3969,1)=IFERROR(VLOOKUP(LEFT('Journal Template'!A3969,1),Checks!$CF$2:$CF$5,1,0),0),"Product Code Required",IF('Journal Template'!D3969="","",IF('Journal Template'!D3969=IFERROR(VLOOKUP('Journal Template'!D3969,Checks!$CH:$CH,1,0),0),"Product Code Required","NA"))))),"")</f>
        <v/>
      </c>
    </row>
    <row r="3959" spans="14:89">
      <c r="N3959" t="s">
        <v>17078</v>
      </c>
      <c r="O3959" t="s">
        <v>17079</v>
      </c>
      <c r="P3959" t="s">
        <v>386</v>
      </c>
      <c r="Q3959" s="150" t="str">
        <f>IF(JRF!D3972="","",IF(IFERROR(VLOOKUP(JRF!D3972,Checks!N:P,3,0),0)="A","","Inactive account in Use"))</f>
        <v/>
      </c>
      <c r="R3959" t="str">
        <f>IFERROR(IF('Journal Template'!C4371="","",IF(IFERROR(VLOOKUP('Journal Template'!C4371,Checks!N:P,3,0),0)="A","","Inactive account in Use")),"")</f>
        <v/>
      </c>
      <c r="V3959" s="150" t="str">
        <f>IF(JRF!C3972="","",IF(IFERROR(VLOOKUP(JRF!C3972,Checks!S:U,3,0),0)="A","Entry with System fund Dept",""))</f>
        <v/>
      </c>
      <c r="W3959" t="str">
        <f>IFERROR(IF('Journal Template'!D4371="","",IF(IFERROR(VLOOKUP('Journal Template'!D4371,Checks!S:U,3,0),0)="A","Entry with System fund Dept","")),"")</f>
        <v/>
      </c>
      <c r="X3959" t="s">
        <v>17080</v>
      </c>
      <c r="Y3959" t="s">
        <v>386</v>
      </c>
      <c r="Z3959" t="s">
        <v>17081</v>
      </c>
      <c r="AA3959" t="s">
        <v>9935</v>
      </c>
      <c r="AB3959" t="s">
        <v>125</v>
      </c>
      <c r="AC3959" s="150" t="str">
        <f>IFERROR(IF(JRF!C3972="","",IF(AND(VLOOKUP(JRF!C3972,X:AA,4,0)=JRF!B3972,VLOOKUP(JRF!C3972,X:Y,2,0)="A"),"","Inactive Dept Combo Error")),"Inactive Dept Combo Error")</f>
        <v/>
      </c>
      <c r="AD3959" t="str">
        <f>IFERROR(IF('Journal Template'!D4371="","",IF(AND(VLOOKUP('Journal Template'!D4371,X:AA,4,0)='Journal Template'!A4371,VLOOKUP('Journal Template'!D4371,X:Y,2,0)="A"),"","Inactive Dept Combo Error")),"")</f>
        <v/>
      </c>
      <c r="AK3959" s="150" t="str">
        <f>IF(JRF!B3972="","",IF(JRF!B3972=IFERROR(VLOOKUP(JRF!B3972,Checks!AI:AI,1,0),0),"Entry in Branch/Satellite BU's",""))</f>
        <v/>
      </c>
      <c r="AL3959" t="str">
        <f>IFERROR(IF('Journal Template'!A4371="","",IF('Journal Template'!A4371=IFERROR(VLOOKUP('Journal Template'!A4371,Checks!AI:AI,1,0),0),"Entry in Branch/Satellite BU's","")),"")</f>
        <v/>
      </c>
      <c r="AO3959" s="171"/>
      <c r="AP3959" s="171"/>
      <c r="AQ3959" s="171"/>
      <c r="AR3959" s="171"/>
      <c r="CI3959" t="str">
        <f>IF(JRF!F3972&gt;0,"",IF(JRF!B3972="","",IF(LEFT(JRF!B3972,1)=IFERROR(VLOOKUP(LEFT(JRF!B3972,1),$CF$2:$CF$5,1,0),0),"Product Code Required",IF(JRF!C3972="","",IF(JRF!C3972=IFERROR(VLOOKUP(JRF!C3972,$CH:$CH,1,0),0),"Product Code Required","NA")))))</f>
        <v/>
      </c>
      <c r="CJ3959" t="str">
        <f>IF(JRF!AV3972&gt;0,"",IF(JRF!Q3972="","",IF(LEFT(JRF!Q3972,1)=IFERROR(VLOOKUP(LEFT(JRF!Q3972,1),$CF$2:$CF$5,1,0),0),"Product Code Required",IF(JRF!V3972="","",IF(JRF!V3972=IFERROR(VLOOKUP(JRF!V3972,$CH:$CH,1,0),0),"Product Code Required","NA")))))</f>
        <v/>
      </c>
      <c r="CK3959" t="str">
        <f>IFERROR(IF(LEN('Journal Template'!F3970)&gt;0,"",IF('Journal Template'!A3970="","",IF(LEFT('Journal Template'!A3970,1)=IFERROR(VLOOKUP(LEFT('Journal Template'!A3970,1),Checks!$CF$2:$CF$5,1,0),0),"Product Code Required",IF('Journal Template'!D3970="","",IF('Journal Template'!D3970=IFERROR(VLOOKUP('Journal Template'!D3970,Checks!$CH:$CH,1,0),0),"Product Code Required","NA"))))),"")</f>
        <v/>
      </c>
    </row>
    <row r="3960" spans="14:89">
      <c r="N3960" t="s">
        <v>17082</v>
      </c>
      <c r="O3960" t="s">
        <v>10007</v>
      </c>
      <c r="P3960" t="s">
        <v>386</v>
      </c>
      <c r="Q3960" s="150" t="str">
        <f>IF(JRF!D3973="","",IF(IFERROR(VLOOKUP(JRF!D3973,Checks!N:P,3,0),0)="A","","Inactive account in Use"))</f>
        <v/>
      </c>
      <c r="R3960" t="str">
        <f>IFERROR(IF('Journal Template'!C4372="","",IF(IFERROR(VLOOKUP('Journal Template'!C4372,Checks!N:P,3,0),0)="A","","Inactive account in Use")),"")</f>
        <v/>
      </c>
      <c r="V3960" s="150" t="str">
        <f>IF(JRF!C3973="","",IF(IFERROR(VLOOKUP(JRF!C3973,Checks!S:U,3,0),0)="A","Entry with System fund Dept",""))</f>
        <v/>
      </c>
      <c r="W3960" t="str">
        <f>IFERROR(IF('Journal Template'!D4372="","",IF(IFERROR(VLOOKUP('Journal Template'!D4372,Checks!S:U,3,0),0)="A","Entry with System fund Dept","")),"")</f>
        <v/>
      </c>
      <c r="X3960" t="s">
        <v>17083</v>
      </c>
      <c r="Y3960" t="s">
        <v>386</v>
      </c>
      <c r="Z3960" t="s">
        <v>17084</v>
      </c>
      <c r="AA3960" t="s">
        <v>399</v>
      </c>
      <c r="AB3960" t="s">
        <v>125</v>
      </c>
      <c r="AC3960" s="150" t="str">
        <f>IFERROR(IF(JRF!C3973="","",IF(AND(VLOOKUP(JRF!C3973,X:AA,4,0)=JRF!B3973,VLOOKUP(JRF!C3973,X:Y,2,0)="A"),"","Inactive Dept Combo Error")),"Inactive Dept Combo Error")</f>
        <v/>
      </c>
      <c r="AD3960" t="str">
        <f>IFERROR(IF('Journal Template'!D4372="","",IF(AND(VLOOKUP('Journal Template'!D4372,X:AA,4,0)='Journal Template'!A4372,VLOOKUP('Journal Template'!D4372,X:Y,2,0)="A"),"","Inactive Dept Combo Error")),"")</f>
        <v/>
      </c>
      <c r="AK3960" s="150" t="str">
        <f>IF(JRF!B3973="","",IF(JRF!B3973=IFERROR(VLOOKUP(JRF!B3973,Checks!AI:AI,1,0),0),"Entry in Branch/Satellite BU's",""))</f>
        <v/>
      </c>
      <c r="AL3960" t="str">
        <f>IFERROR(IF('Journal Template'!A4372="","",IF('Journal Template'!A4372=IFERROR(VLOOKUP('Journal Template'!A4372,Checks!AI:AI,1,0),0),"Entry in Branch/Satellite BU's","")),"")</f>
        <v/>
      </c>
      <c r="AO3960" s="171"/>
      <c r="AP3960" s="171"/>
      <c r="AQ3960" s="171"/>
      <c r="AR3960" s="171"/>
      <c r="CI3960" t="str">
        <f>IF(JRF!F3973&gt;0,"",IF(JRF!B3973="","",IF(LEFT(JRF!B3973,1)=IFERROR(VLOOKUP(LEFT(JRF!B3973,1),$CF$2:$CF$5,1,0),0),"Product Code Required",IF(JRF!C3973="","",IF(JRF!C3973=IFERROR(VLOOKUP(JRF!C3973,$CH:$CH,1,0),0),"Product Code Required","NA")))))</f>
        <v/>
      </c>
      <c r="CJ3960" t="str">
        <f>IF(JRF!AV3973&gt;0,"",IF(JRF!Q3973="","",IF(LEFT(JRF!Q3973,1)=IFERROR(VLOOKUP(LEFT(JRF!Q3973,1),$CF$2:$CF$5,1,0),0),"Product Code Required",IF(JRF!V3973="","",IF(JRF!V3973=IFERROR(VLOOKUP(JRF!V3973,$CH:$CH,1,0),0),"Product Code Required","NA")))))</f>
        <v/>
      </c>
      <c r="CK3960" t="str">
        <f>IFERROR(IF(LEN('Journal Template'!F3971)&gt;0,"",IF('Journal Template'!A3971="","",IF(LEFT('Journal Template'!A3971,1)=IFERROR(VLOOKUP(LEFT('Journal Template'!A3971,1),Checks!$CF$2:$CF$5,1,0),0),"Product Code Required",IF('Journal Template'!D3971="","",IF('Journal Template'!D3971=IFERROR(VLOOKUP('Journal Template'!D3971,Checks!$CH:$CH,1,0),0),"Product Code Required","NA"))))),"")</f>
        <v/>
      </c>
    </row>
    <row r="3961" spans="14:89">
      <c r="N3961" t="s">
        <v>17085</v>
      </c>
      <c r="O3961" t="s">
        <v>17086</v>
      </c>
      <c r="P3961" t="s">
        <v>386</v>
      </c>
      <c r="Q3961" s="150" t="str">
        <f>IF(JRF!D3974="","",IF(IFERROR(VLOOKUP(JRF!D3974,Checks!N:P,3,0),0)="A","","Inactive account in Use"))</f>
        <v/>
      </c>
      <c r="R3961" t="str">
        <f>IFERROR(IF('Journal Template'!C4373="","",IF(IFERROR(VLOOKUP('Journal Template'!C4373,Checks!N:P,3,0),0)="A","","Inactive account in Use")),"")</f>
        <v/>
      </c>
      <c r="V3961" s="150" t="str">
        <f>IF(JRF!C3974="","",IF(IFERROR(VLOOKUP(JRF!C3974,Checks!S:U,3,0),0)="A","Entry with System fund Dept",""))</f>
        <v/>
      </c>
      <c r="W3961" t="str">
        <f>IFERROR(IF('Journal Template'!D4373="","",IF(IFERROR(VLOOKUP('Journal Template'!D4373,Checks!S:U,3,0),0)="A","Entry with System fund Dept","")),"")</f>
        <v/>
      </c>
      <c r="X3961" t="s">
        <v>17087</v>
      </c>
      <c r="Y3961" t="s">
        <v>386</v>
      </c>
      <c r="Z3961" t="s">
        <v>17088</v>
      </c>
      <c r="AA3961" t="s">
        <v>399</v>
      </c>
      <c r="AB3961" t="s">
        <v>125</v>
      </c>
      <c r="AC3961" s="150" t="str">
        <f>IFERROR(IF(JRF!C3974="","",IF(AND(VLOOKUP(JRF!C3974,X:AA,4,0)=JRF!B3974,VLOOKUP(JRF!C3974,X:Y,2,0)="A"),"","Inactive Dept Combo Error")),"Inactive Dept Combo Error")</f>
        <v/>
      </c>
      <c r="AD3961" t="str">
        <f>IFERROR(IF('Journal Template'!D4373="","",IF(AND(VLOOKUP('Journal Template'!D4373,X:AA,4,0)='Journal Template'!A4373,VLOOKUP('Journal Template'!D4373,X:Y,2,0)="A"),"","Inactive Dept Combo Error")),"")</f>
        <v/>
      </c>
      <c r="AK3961" s="150" t="str">
        <f>IF(JRF!B3974="","",IF(JRF!B3974=IFERROR(VLOOKUP(JRF!B3974,Checks!AI:AI,1,0),0),"Entry in Branch/Satellite BU's",""))</f>
        <v/>
      </c>
      <c r="AL3961" t="str">
        <f>IFERROR(IF('Journal Template'!A4373="","",IF('Journal Template'!A4373=IFERROR(VLOOKUP('Journal Template'!A4373,Checks!AI:AI,1,0),0),"Entry in Branch/Satellite BU's","")),"")</f>
        <v/>
      </c>
      <c r="AO3961" s="171"/>
      <c r="AP3961" s="171"/>
      <c r="AQ3961" s="171"/>
      <c r="AR3961" s="171"/>
      <c r="CI3961" t="str">
        <f>IF(JRF!F3974&gt;0,"",IF(JRF!B3974="","",IF(LEFT(JRF!B3974,1)=IFERROR(VLOOKUP(LEFT(JRF!B3974,1),$CF$2:$CF$5,1,0),0),"Product Code Required",IF(JRF!C3974="","",IF(JRF!C3974=IFERROR(VLOOKUP(JRF!C3974,$CH:$CH,1,0),0),"Product Code Required","NA")))))</f>
        <v/>
      </c>
      <c r="CJ3961" t="str">
        <f>IF(JRF!AV3974&gt;0,"",IF(JRF!Q3974="","",IF(LEFT(JRF!Q3974,1)=IFERROR(VLOOKUP(LEFT(JRF!Q3974,1),$CF$2:$CF$5,1,0),0),"Product Code Required",IF(JRF!V3974="","",IF(JRF!V3974=IFERROR(VLOOKUP(JRF!V3974,$CH:$CH,1,0),0),"Product Code Required","NA")))))</f>
        <v/>
      </c>
      <c r="CK3961" t="str">
        <f>IFERROR(IF(LEN('Journal Template'!F3972)&gt;0,"",IF('Journal Template'!A3972="","",IF(LEFT('Journal Template'!A3972,1)=IFERROR(VLOOKUP(LEFT('Journal Template'!A3972,1),Checks!$CF$2:$CF$5,1,0),0),"Product Code Required",IF('Journal Template'!D3972="","",IF('Journal Template'!D3972=IFERROR(VLOOKUP('Journal Template'!D3972,Checks!$CH:$CH,1,0),0),"Product Code Required","NA"))))),"")</f>
        <v/>
      </c>
    </row>
    <row r="3962" spans="14:89">
      <c r="N3962" t="s">
        <v>17089</v>
      </c>
      <c r="O3962" t="s">
        <v>17090</v>
      </c>
      <c r="P3962" t="s">
        <v>386</v>
      </c>
      <c r="Q3962" s="150" t="str">
        <f>IF(JRF!D3975="","",IF(IFERROR(VLOOKUP(JRF!D3975,Checks!N:P,3,0),0)="A","","Inactive account in Use"))</f>
        <v/>
      </c>
      <c r="R3962" t="str">
        <f>IFERROR(IF('Journal Template'!C4374="","",IF(IFERROR(VLOOKUP('Journal Template'!C4374,Checks!N:P,3,0),0)="A","","Inactive account in Use")),"")</f>
        <v/>
      </c>
      <c r="V3962" s="150" t="str">
        <f>IF(JRF!C3975="","",IF(IFERROR(VLOOKUP(JRF!C3975,Checks!S:U,3,0),0)="A","Entry with System fund Dept",""))</f>
        <v/>
      </c>
      <c r="W3962" t="str">
        <f>IFERROR(IF('Journal Template'!D4374="","",IF(IFERROR(VLOOKUP('Journal Template'!D4374,Checks!S:U,3,0),0)="A","Entry with System fund Dept","")),"")</f>
        <v/>
      </c>
      <c r="X3962" t="s">
        <v>17091</v>
      </c>
      <c r="Y3962" t="s">
        <v>389</v>
      </c>
      <c r="Z3962" t="s">
        <v>17092</v>
      </c>
      <c r="AA3962" t="s">
        <v>412</v>
      </c>
      <c r="AB3962" t="s">
        <v>125</v>
      </c>
      <c r="AC3962" s="150" t="str">
        <f>IFERROR(IF(JRF!C3975="","",IF(AND(VLOOKUP(JRF!C3975,X:AA,4,0)=JRF!B3975,VLOOKUP(JRF!C3975,X:Y,2,0)="A"),"","Inactive Dept Combo Error")),"Inactive Dept Combo Error")</f>
        <v/>
      </c>
      <c r="AD3962" t="str">
        <f>IFERROR(IF('Journal Template'!D4374="","",IF(AND(VLOOKUP('Journal Template'!D4374,X:AA,4,0)='Journal Template'!A4374,VLOOKUP('Journal Template'!D4374,X:Y,2,0)="A"),"","Inactive Dept Combo Error")),"")</f>
        <v/>
      </c>
      <c r="AK3962" s="150" t="str">
        <f>IF(JRF!B3975="","",IF(JRF!B3975=IFERROR(VLOOKUP(JRF!B3975,Checks!AI:AI,1,0),0),"Entry in Branch/Satellite BU's",""))</f>
        <v/>
      </c>
      <c r="AL3962" t="str">
        <f>IFERROR(IF('Journal Template'!A4374="","",IF('Journal Template'!A4374=IFERROR(VLOOKUP('Journal Template'!A4374,Checks!AI:AI,1,0),0),"Entry in Branch/Satellite BU's","")),"")</f>
        <v/>
      </c>
      <c r="AO3962" s="171"/>
      <c r="AP3962" s="171"/>
      <c r="AQ3962" s="171"/>
      <c r="AR3962" s="171"/>
      <c r="CI3962" t="str">
        <f>IF(JRF!F3975&gt;0,"",IF(JRF!B3975="","",IF(LEFT(JRF!B3975,1)=IFERROR(VLOOKUP(LEFT(JRF!B3975,1),$CF$2:$CF$5,1,0),0),"Product Code Required",IF(JRF!C3975="","",IF(JRF!C3975=IFERROR(VLOOKUP(JRF!C3975,$CH:$CH,1,0),0),"Product Code Required","NA")))))</f>
        <v/>
      </c>
      <c r="CJ3962" t="str">
        <f>IF(JRF!AV3975&gt;0,"",IF(JRF!Q3975="","",IF(LEFT(JRF!Q3975,1)=IFERROR(VLOOKUP(LEFT(JRF!Q3975,1),$CF$2:$CF$5,1,0),0),"Product Code Required",IF(JRF!V3975="","",IF(JRF!V3975=IFERROR(VLOOKUP(JRF!V3975,$CH:$CH,1,0),0),"Product Code Required","NA")))))</f>
        <v/>
      </c>
      <c r="CK3962" t="str">
        <f>IFERROR(IF(LEN('Journal Template'!F3973)&gt;0,"",IF('Journal Template'!A3973="","",IF(LEFT('Journal Template'!A3973,1)=IFERROR(VLOOKUP(LEFT('Journal Template'!A3973,1),Checks!$CF$2:$CF$5,1,0),0),"Product Code Required",IF('Journal Template'!D3973="","",IF('Journal Template'!D3973=IFERROR(VLOOKUP('Journal Template'!D3973,Checks!$CH:$CH,1,0),0),"Product Code Required","NA"))))),"")</f>
        <v/>
      </c>
    </row>
    <row r="3963" spans="14:89">
      <c r="N3963" t="s">
        <v>17093</v>
      </c>
      <c r="O3963" t="s">
        <v>17094</v>
      </c>
      <c r="P3963" t="s">
        <v>386</v>
      </c>
      <c r="Q3963" s="150" t="str">
        <f>IF(JRF!D3976="","",IF(IFERROR(VLOOKUP(JRF!D3976,Checks!N:P,3,0),0)="A","","Inactive account in Use"))</f>
        <v/>
      </c>
      <c r="R3963" t="str">
        <f>IFERROR(IF('Journal Template'!C4375="","",IF(IFERROR(VLOOKUP('Journal Template'!C4375,Checks!N:P,3,0),0)="A","","Inactive account in Use")),"")</f>
        <v/>
      </c>
      <c r="V3963" s="150" t="str">
        <f>IF(JRF!C3976="","",IF(IFERROR(VLOOKUP(JRF!C3976,Checks!S:U,3,0),0)="A","Entry with System fund Dept",""))</f>
        <v/>
      </c>
      <c r="W3963" t="str">
        <f>IFERROR(IF('Journal Template'!D4375="","",IF(IFERROR(VLOOKUP('Journal Template'!D4375,Checks!S:U,3,0),0)="A","Entry with System fund Dept","")),"")</f>
        <v/>
      </c>
      <c r="X3963" t="s">
        <v>17095</v>
      </c>
      <c r="Y3963" t="s">
        <v>389</v>
      </c>
      <c r="Z3963" t="s">
        <v>17096</v>
      </c>
      <c r="AA3963" t="s">
        <v>399</v>
      </c>
      <c r="AB3963" t="s">
        <v>125</v>
      </c>
      <c r="AC3963" s="150" t="str">
        <f>IFERROR(IF(JRF!C3976="","",IF(AND(VLOOKUP(JRF!C3976,X:AA,4,0)=JRF!B3976,VLOOKUP(JRF!C3976,X:Y,2,0)="A"),"","Inactive Dept Combo Error")),"Inactive Dept Combo Error")</f>
        <v/>
      </c>
      <c r="AD3963" t="str">
        <f>IFERROR(IF('Journal Template'!D4375="","",IF(AND(VLOOKUP('Journal Template'!D4375,X:AA,4,0)='Journal Template'!A4375,VLOOKUP('Journal Template'!D4375,X:Y,2,0)="A"),"","Inactive Dept Combo Error")),"")</f>
        <v/>
      </c>
      <c r="AK3963" s="150" t="str">
        <f>IF(JRF!B3976="","",IF(JRF!B3976=IFERROR(VLOOKUP(JRF!B3976,Checks!AI:AI,1,0),0),"Entry in Branch/Satellite BU's",""))</f>
        <v/>
      </c>
      <c r="AL3963" t="str">
        <f>IFERROR(IF('Journal Template'!A4375="","",IF('Journal Template'!A4375=IFERROR(VLOOKUP('Journal Template'!A4375,Checks!AI:AI,1,0),0),"Entry in Branch/Satellite BU's","")),"")</f>
        <v/>
      </c>
      <c r="AO3963" s="171"/>
      <c r="AP3963" s="171"/>
      <c r="AQ3963" s="171"/>
      <c r="AR3963" s="171"/>
      <c r="CI3963" t="str">
        <f>IF(JRF!F3976&gt;0,"",IF(JRF!B3976="","",IF(LEFT(JRF!B3976,1)=IFERROR(VLOOKUP(LEFT(JRF!B3976,1),$CF$2:$CF$5,1,0),0),"Product Code Required",IF(JRF!C3976="","",IF(JRF!C3976=IFERROR(VLOOKUP(JRF!C3976,$CH:$CH,1,0),0),"Product Code Required","NA")))))</f>
        <v/>
      </c>
      <c r="CJ3963" t="str">
        <f>IF(JRF!AV3976&gt;0,"",IF(JRF!Q3976="","",IF(LEFT(JRF!Q3976,1)=IFERROR(VLOOKUP(LEFT(JRF!Q3976,1),$CF$2:$CF$5,1,0),0),"Product Code Required",IF(JRF!V3976="","",IF(JRF!V3976=IFERROR(VLOOKUP(JRF!V3976,$CH:$CH,1,0),0),"Product Code Required","NA")))))</f>
        <v/>
      </c>
      <c r="CK3963" t="str">
        <f>IFERROR(IF(LEN('Journal Template'!F3974)&gt;0,"",IF('Journal Template'!A3974="","",IF(LEFT('Journal Template'!A3974,1)=IFERROR(VLOOKUP(LEFT('Journal Template'!A3974,1),Checks!$CF$2:$CF$5,1,0),0),"Product Code Required",IF('Journal Template'!D3974="","",IF('Journal Template'!D3974=IFERROR(VLOOKUP('Journal Template'!D3974,Checks!$CH:$CH,1,0),0),"Product Code Required","NA"))))),"")</f>
        <v/>
      </c>
    </row>
    <row r="3964" spans="14:89">
      <c r="N3964" t="s">
        <v>17097</v>
      </c>
      <c r="O3964" t="s">
        <v>17098</v>
      </c>
      <c r="P3964" t="s">
        <v>386</v>
      </c>
      <c r="Q3964" s="150" t="str">
        <f>IF(JRF!D3977="","",IF(IFERROR(VLOOKUP(JRF!D3977,Checks!N:P,3,0),0)="A","","Inactive account in Use"))</f>
        <v/>
      </c>
      <c r="R3964" t="str">
        <f>IFERROR(IF('Journal Template'!C4376="","",IF(IFERROR(VLOOKUP('Journal Template'!C4376,Checks!N:P,3,0),0)="A","","Inactive account in Use")),"")</f>
        <v/>
      </c>
      <c r="V3964" s="150" t="str">
        <f>IF(JRF!C3977="","",IF(IFERROR(VLOOKUP(JRF!C3977,Checks!S:U,3,0),0)="A","Entry with System fund Dept",""))</f>
        <v/>
      </c>
      <c r="W3964" t="str">
        <f>IFERROR(IF('Journal Template'!D4376="","",IF(IFERROR(VLOOKUP('Journal Template'!D4376,Checks!S:U,3,0),0)="A","Entry with System fund Dept","")),"")</f>
        <v/>
      </c>
      <c r="X3964" t="s">
        <v>17099</v>
      </c>
      <c r="Y3964" t="s">
        <v>386</v>
      </c>
      <c r="Z3964" t="s">
        <v>17100</v>
      </c>
      <c r="AA3964" t="s">
        <v>399</v>
      </c>
      <c r="AB3964" t="s">
        <v>125</v>
      </c>
      <c r="AC3964" s="150" t="str">
        <f>IFERROR(IF(JRF!C3977="","",IF(AND(VLOOKUP(JRF!C3977,X:AA,4,0)=JRF!B3977,VLOOKUP(JRF!C3977,X:Y,2,0)="A"),"","Inactive Dept Combo Error")),"Inactive Dept Combo Error")</f>
        <v/>
      </c>
      <c r="AD3964" t="str">
        <f>IFERROR(IF('Journal Template'!D4376="","",IF(AND(VLOOKUP('Journal Template'!D4376,X:AA,4,0)='Journal Template'!A4376,VLOOKUP('Journal Template'!D4376,X:Y,2,0)="A"),"","Inactive Dept Combo Error")),"")</f>
        <v/>
      </c>
      <c r="AK3964" s="150" t="str">
        <f>IF(JRF!B3977="","",IF(JRF!B3977=IFERROR(VLOOKUP(JRF!B3977,Checks!AI:AI,1,0),0),"Entry in Branch/Satellite BU's",""))</f>
        <v/>
      </c>
      <c r="AL3964" t="str">
        <f>IFERROR(IF('Journal Template'!A4376="","",IF('Journal Template'!A4376=IFERROR(VLOOKUP('Journal Template'!A4376,Checks!AI:AI,1,0),0),"Entry in Branch/Satellite BU's","")),"")</f>
        <v/>
      </c>
      <c r="AO3964" s="171"/>
      <c r="AP3964" s="171"/>
      <c r="AQ3964" s="171"/>
      <c r="AR3964" s="171"/>
      <c r="CI3964" t="str">
        <f>IF(JRF!F3977&gt;0,"",IF(JRF!B3977="","",IF(LEFT(JRF!B3977,1)=IFERROR(VLOOKUP(LEFT(JRF!B3977,1),$CF$2:$CF$5,1,0),0),"Product Code Required",IF(JRF!C3977="","",IF(JRF!C3977=IFERROR(VLOOKUP(JRF!C3977,$CH:$CH,1,0),0),"Product Code Required","NA")))))</f>
        <v/>
      </c>
      <c r="CJ3964" t="str">
        <f>IF(JRF!AV3977&gt;0,"",IF(JRF!Q3977="","",IF(LEFT(JRF!Q3977,1)=IFERROR(VLOOKUP(LEFT(JRF!Q3977,1),$CF$2:$CF$5,1,0),0),"Product Code Required",IF(JRF!V3977="","",IF(JRF!V3977=IFERROR(VLOOKUP(JRF!V3977,$CH:$CH,1,0),0),"Product Code Required","NA")))))</f>
        <v/>
      </c>
      <c r="CK3964" t="str">
        <f>IFERROR(IF(LEN('Journal Template'!F3975)&gt;0,"",IF('Journal Template'!A3975="","",IF(LEFT('Journal Template'!A3975,1)=IFERROR(VLOOKUP(LEFT('Journal Template'!A3975,1),Checks!$CF$2:$CF$5,1,0),0),"Product Code Required",IF('Journal Template'!D3975="","",IF('Journal Template'!D3975=IFERROR(VLOOKUP('Journal Template'!D3975,Checks!$CH:$CH,1,0),0),"Product Code Required","NA"))))),"")</f>
        <v/>
      </c>
    </row>
    <row r="3965" spans="14:89">
      <c r="N3965" t="s">
        <v>17101</v>
      </c>
      <c r="O3965" t="s">
        <v>16829</v>
      </c>
      <c r="P3965" t="s">
        <v>386</v>
      </c>
      <c r="Q3965" s="150" t="str">
        <f>IF(JRF!D3978="","",IF(IFERROR(VLOOKUP(JRF!D3978,Checks!N:P,3,0),0)="A","","Inactive account in Use"))</f>
        <v/>
      </c>
      <c r="R3965" t="str">
        <f>IFERROR(IF('Journal Template'!C4377="","",IF(IFERROR(VLOOKUP('Journal Template'!C4377,Checks!N:P,3,0),0)="A","","Inactive account in Use")),"")</f>
        <v/>
      </c>
      <c r="V3965" s="150" t="str">
        <f>IF(JRF!C3978="","",IF(IFERROR(VLOOKUP(JRF!C3978,Checks!S:U,3,0),0)="A","Entry with System fund Dept",""))</f>
        <v/>
      </c>
      <c r="W3965" t="str">
        <f>IFERROR(IF('Journal Template'!D4377="","",IF(IFERROR(VLOOKUP('Journal Template'!D4377,Checks!S:U,3,0),0)="A","Entry with System fund Dept","")),"")</f>
        <v/>
      </c>
      <c r="X3965" t="s">
        <v>17102</v>
      </c>
      <c r="Y3965" t="s">
        <v>386</v>
      </c>
      <c r="Z3965" t="s">
        <v>17103</v>
      </c>
      <c r="AA3965" t="s">
        <v>399</v>
      </c>
      <c r="AB3965" t="s">
        <v>125</v>
      </c>
      <c r="AC3965" s="150" t="str">
        <f>IFERROR(IF(JRF!C3978="","",IF(AND(VLOOKUP(JRF!C3978,X:AA,4,0)=JRF!B3978,VLOOKUP(JRF!C3978,X:Y,2,0)="A"),"","Inactive Dept Combo Error")),"Inactive Dept Combo Error")</f>
        <v/>
      </c>
      <c r="AD3965" t="str">
        <f>IFERROR(IF('Journal Template'!D4377="","",IF(AND(VLOOKUP('Journal Template'!D4377,X:AA,4,0)='Journal Template'!A4377,VLOOKUP('Journal Template'!D4377,X:Y,2,0)="A"),"","Inactive Dept Combo Error")),"")</f>
        <v/>
      </c>
      <c r="AK3965" s="150" t="str">
        <f>IF(JRF!B3978="","",IF(JRF!B3978=IFERROR(VLOOKUP(JRF!B3978,Checks!AI:AI,1,0),0),"Entry in Branch/Satellite BU's",""))</f>
        <v/>
      </c>
      <c r="AL3965" t="str">
        <f>IFERROR(IF('Journal Template'!A4377="","",IF('Journal Template'!A4377=IFERROR(VLOOKUP('Journal Template'!A4377,Checks!AI:AI,1,0),0),"Entry in Branch/Satellite BU's","")),"")</f>
        <v/>
      </c>
      <c r="AO3965" s="171"/>
      <c r="AP3965" s="171"/>
      <c r="AQ3965" s="171"/>
      <c r="AR3965" s="171"/>
      <c r="CI3965" t="str">
        <f>IF(JRF!F3978&gt;0,"",IF(JRF!B3978="","",IF(LEFT(JRF!B3978,1)=IFERROR(VLOOKUP(LEFT(JRF!B3978,1),$CF$2:$CF$5,1,0),0),"Product Code Required",IF(JRF!C3978="","",IF(JRF!C3978=IFERROR(VLOOKUP(JRF!C3978,$CH:$CH,1,0),0),"Product Code Required","NA")))))</f>
        <v/>
      </c>
      <c r="CJ3965" t="str">
        <f>IF(JRF!AV3978&gt;0,"",IF(JRF!Q3978="","",IF(LEFT(JRF!Q3978,1)=IFERROR(VLOOKUP(LEFT(JRF!Q3978,1),$CF$2:$CF$5,1,0),0),"Product Code Required",IF(JRF!V3978="","",IF(JRF!V3978=IFERROR(VLOOKUP(JRF!V3978,$CH:$CH,1,0),0),"Product Code Required","NA")))))</f>
        <v/>
      </c>
      <c r="CK3965" t="str">
        <f>IFERROR(IF(LEN('Journal Template'!F3976)&gt;0,"",IF('Journal Template'!A3976="","",IF(LEFT('Journal Template'!A3976,1)=IFERROR(VLOOKUP(LEFT('Journal Template'!A3976,1),Checks!$CF$2:$CF$5,1,0),0),"Product Code Required",IF('Journal Template'!D3976="","",IF('Journal Template'!D3976=IFERROR(VLOOKUP('Journal Template'!D3976,Checks!$CH:$CH,1,0),0),"Product Code Required","NA"))))),"")</f>
        <v/>
      </c>
    </row>
    <row r="3966" spans="14:89">
      <c r="N3966" t="s">
        <v>17104</v>
      </c>
      <c r="O3966" t="s">
        <v>17105</v>
      </c>
      <c r="P3966" t="s">
        <v>386</v>
      </c>
      <c r="Q3966" s="150" t="str">
        <f>IF(JRF!D3979="","",IF(IFERROR(VLOOKUP(JRF!D3979,Checks!N:P,3,0),0)="A","","Inactive account in Use"))</f>
        <v/>
      </c>
      <c r="R3966" t="str">
        <f>IFERROR(IF('Journal Template'!C4378="","",IF(IFERROR(VLOOKUP('Journal Template'!C4378,Checks!N:P,3,0),0)="A","","Inactive account in Use")),"")</f>
        <v/>
      </c>
      <c r="V3966" s="150" t="str">
        <f>IF(JRF!C3979="","",IF(IFERROR(VLOOKUP(JRF!C3979,Checks!S:U,3,0),0)="A","Entry with System fund Dept",""))</f>
        <v/>
      </c>
      <c r="W3966" t="str">
        <f>IFERROR(IF('Journal Template'!D4378="","",IF(IFERROR(VLOOKUP('Journal Template'!D4378,Checks!S:U,3,0),0)="A","Entry with System fund Dept","")),"")</f>
        <v/>
      </c>
      <c r="X3966" t="s">
        <v>17106</v>
      </c>
      <c r="Y3966" t="s">
        <v>389</v>
      </c>
      <c r="Z3966" t="s">
        <v>17107</v>
      </c>
      <c r="AA3966" t="s">
        <v>399</v>
      </c>
      <c r="AB3966" t="s">
        <v>125</v>
      </c>
      <c r="AC3966" s="150" t="str">
        <f>IFERROR(IF(JRF!C3979="","",IF(AND(VLOOKUP(JRF!C3979,X:AA,4,0)=JRF!B3979,VLOOKUP(JRF!C3979,X:Y,2,0)="A"),"","Inactive Dept Combo Error")),"Inactive Dept Combo Error")</f>
        <v/>
      </c>
      <c r="AD3966" t="str">
        <f>IFERROR(IF('Journal Template'!D4378="","",IF(AND(VLOOKUP('Journal Template'!D4378,X:AA,4,0)='Journal Template'!A4378,VLOOKUP('Journal Template'!D4378,X:Y,2,0)="A"),"","Inactive Dept Combo Error")),"")</f>
        <v/>
      </c>
      <c r="AK3966" s="150" t="str">
        <f>IF(JRF!B3979="","",IF(JRF!B3979=IFERROR(VLOOKUP(JRF!B3979,Checks!AI:AI,1,0),0),"Entry in Branch/Satellite BU's",""))</f>
        <v/>
      </c>
      <c r="AL3966" t="str">
        <f>IFERROR(IF('Journal Template'!A4378="","",IF('Journal Template'!A4378=IFERROR(VLOOKUP('Journal Template'!A4378,Checks!AI:AI,1,0),0),"Entry in Branch/Satellite BU's","")),"")</f>
        <v/>
      </c>
      <c r="AO3966" s="171"/>
      <c r="AP3966" s="171"/>
      <c r="AQ3966" s="171"/>
      <c r="AR3966" s="171"/>
      <c r="CI3966" t="str">
        <f>IF(JRF!F3979&gt;0,"",IF(JRF!B3979="","",IF(LEFT(JRF!B3979,1)=IFERROR(VLOOKUP(LEFT(JRF!B3979,1),$CF$2:$CF$5,1,0),0),"Product Code Required",IF(JRF!C3979="","",IF(JRF!C3979=IFERROR(VLOOKUP(JRF!C3979,$CH:$CH,1,0),0),"Product Code Required","NA")))))</f>
        <v/>
      </c>
      <c r="CJ3966" t="str">
        <f>IF(JRF!AV3979&gt;0,"",IF(JRF!Q3979="","",IF(LEFT(JRF!Q3979,1)=IFERROR(VLOOKUP(LEFT(JRF!Q3979,1),$CF$2:$CF$5,1,0),0),"Product Code Required",IF(JRF!V3979="","",IF(JRF!V3979=IFERROR(VLOOKUP(JRF!V3979,$CH:$CH,1,0),0),"Product Code Required","NA")))))</f>
        <v/>
      </c>
      <c r="CK3966" t="str">
        <f>IFERROR(IF(LEN('Journal Template'!F3977)&gt;0,"",IF('Journal Template'!A3977="","",IF(LEFT('Journal Template'!A3977,1)=IFERROR(VLOOKUP(LEFT('Journal Template'!A3977,1),Checks!$CF$2:$CF$5,1,0),0),"Product Code Required",IF('Journal Template'!D3977="","",IF('Journal Template'!D3977=IFERROR(VLOOKUP('Journal Template'!D3977,Checks!$CH:$CH,1,0),0),"Product Code Required","NA"))))),"")</f>
        <v/>
      </c>
    </row>
    <row r="3967" spans="14:89">
      <c r="N3967" t="s">
        <v>17108</v>
      </c>
      <c r="O3967" t="s">
        <v>17109</v>
      </c>
      <c r="P3967" t="s">
        <v>386</v>
      </c>
      <c r="Q3967" s="150" t="str">
        <f>IF(JRF!D3980="","",IF(IFERROR(VLOOKUP(JRF!D3980,Checks!N:P,3,0),0)="A","","Inactive account in Use"))</f>
        <v/>
      </c>
      <c r="R3967" t="str">
        <f>IFERROR(IF('Journal Template'!C4379="","",IF(IFERROR(VLOOKUP('Journal Template'!C4379,Checks!N:P,3,0),0)="A","","Inactive account in Use")),"")</f>
        <v/>
      </c>
      <c r="V3967" s="150" t="str">
        <f>IF(JRF!C3980="","",IF(IFERROR(VLOOKUP(JRF!C3980,Checks!S:U,3,0),0)="A","Entry with System fund Dept",""))</f>
        <v/>
      </c>
      <c r="W3967" t="str">
        <f>IFERROR(IF('Journal Template'!D4379="","",IF(IFERROR(VLOOKUP('Journal Template'!D4379,Checks!S:U,3,0),0)="A","Entry with System fund Dept","")),"")</f>
        <v/>
      </c>
      <c r="X3967" t="s">
        <v>17110</v>
      </c>
      <c r="Y3967" t="s">
        <v>389</v>
      </c>
      <c r="Z3967" t="s">
        <v>17111</v>
      </c>
      <c r="AA3967" t="s">
        <v>399</v>
      </c>
      <c r="AB3967" t="s">
        <v>125</v>
      </c>
      <c r="AC3967" s="150" t="str">
        <f>IFERROR(IF(JRF!C3980="","",IF(AND(VLOOKUP(JRF!C3980,X:AA,4,0)=JRF!B3980,VLOOKUP(JRF!C3980,X:Y,2,0)="A"),"","Inactive Dept Combo Error")),"Inactive Dept Combo Error")</f>
        <v/>
      </c>
      <c r="AD3967" t="str">
        <f>IFERROR(IF('Journal Template'!D4379="","",IF(AND(VLOOKUP('Journal Template'!D4379,X:AA,4,0)='Journal Template'!A4379,VLOOKUP('Journal Template'!D4379,X:Y,2,0)="A"),"","Inactive Dept Combo Error")),"")</f>
        <v/>
      </c>
      <c r="AK3967" s="150" t="str">
        <f>IF(JRF!B3980="","",IF(JRF!B3980=IFERROR(VLOOKUP(JRF!B3980,Checks!AI:AI,1,0),0),"Entry in Branch/Satellite BU's",""))</f>
        <v/>
      </c>
      <c r="AL3967" t="str">
        <f>IFERROR(IF('Journal Template'!A4379="","",IF('Journal Template'!A4379=IFERROR(VLOOKUP('Journal Template'!A4379,Checks!AI:AI,1,0),0),"Entry in Branch/Satellite BU's","")),"")</f>
        <v/>
      </c>
      <c r="AO3967" s="171"/>
      <c r="AP3967" s="171"/>
      <c r="AQ3967" s="171"/>
      <c r="AR3967" s="171"/>
      <c r="CI3967" t="str">
        <f>IF(JRF!F3980&gt;0,"",IF(JRF!B3980="","",IF(LEFT(JRF!B3980,1)=IFERROR(VLOOKUP(LEFT(JRF!B3980,1),$CF$2:$CF$5,1,0),0),"Product Code Required",IF(JRF!C3980="","",IF(JRF!C3980=IFERROR(VLOOKUP(JRF!C3980,$CH:$CH,1,0),0),"Product Code Required","NA")))))</f>
        <v/>
      </c>
      <c r="CJ3967" t="str">
        <f>IF(JRF!AV3980&gt;0,"",IF(JRF!Q3980="","",IF(LEFT(JRF!Q3980,1)=IFERROR(VLOOKUP(LEFT(JRF!Q3980,1),$CF$2:$CF$5,1,0),0),"Product Code Required",IF(JRF!V3980="","",IF(JRF!V3980=IFERROR(VLOOKUP(JRF!V3980,$CH:$CH,1,0),0),"Product Code Required","NA")))))</f>
        <v/>
      </c>
      <c r="CK3967" t="str">
        <f>IFERROR(IF(LEN('Journal Template'!F3978)&gt;0,"",IF('Journal Template'!A3978="","",IF(LEFT('Journal Template'!A3978,1)=IFERROR(VLOOKUP(LEFT('Journal Template'!A3978,1),Checks!$CF$2:$CF$5,1,0),0),"Product Code Required",IF('Journal Template'!D3978="","",IF('Journal Template'!D3978=IFERROR(VLOOKUP('Journal Template'!D3978,Checks!$CH:$CH,1,0),0),"Product Code Required","NA"))))),"")</f>
        <v/>
      </c>
    </row>
    <row r="3968" spans="14:89">
      <c r="N3968" t="s">
        <v>17112</v>
      </c>
      <c r="O3968" t="s">
        <v>17113</v>
      </c>
      <c r="P3968" t="s">
        <v>386</v>
      </c>
      <c r="Q3968" s="150" t="str">
        <f>IF(JRF!D3981="","",IF(IFERROR(VLOOKUP(JRF!D3981,Checks!N:P,3,0),0)="A","","Inactive account in Use"))</f>
        <v/>
      </c>
      <c r="R3968" t="str">
        <f>IFERROR(IF('Journal Template'!C4380="","",IF(IFERROR(VLOOKUP('Journal Template'!C4380,Checks!N:P,3,0),0)="A","","Inactive account in Use")),"")</f>
        <v/>
      </c>
      <c r="V3968" s="150" t="str">
        <f>IF(JRF!C3981="","",IF(IFERROR(VLOOKUP(JRF!C3981,Checks!S:U,3,0),0)="A","Entry with System fund Dept",""))</f>
        <v/>
      </c>
      <c r="W3968" t="str">
        <f>IFERROR(IF('Journal Template'!D4380="","",IF(IFERROR(VLOOKUP('Journal Template'!D4380,Checks!S:U,3,0),0)="A","Entry with System fund Dept","")),"")</f>
        <v/>
      </c>
      <c r="X3968" t="s">
        <v>17114</v>
      </c>
      <c r="Y3968" t="s">
        <v>389</v>
      </c>
      <c r="Z3968" t="s">
        <v>17115</v>
      </c>
      <c r="AA3968" t="s">
        <v>399</v>
      </c>
      <c r="AB3968" t="s">
        <v>125</v>
      </c>
      <c r="AC3968" s="150" t="str">
        <f>IFERROR(IF(JRF!C3981="","",IF(AND(VLOOKUP(JRF!C3981,X:AA,4,0)=JRF!B3981,VLOOKUP(JRF!C3981,X:Y,2,0)="A"),"","Inactive Dept Combo Error")),"Inactive Dept Combo Error")</f>
        <v/>
      </c>
      <c r="AD3968" t="str">
        <f>IFERROR(IF('Journal Template'!D4380="","",IF(AND(VLOOKUP('Journal Template'!D4380,X:AA,4,0)='Journal Template'!A4380,VLOOKUP('Journal Template'!D4380,X:Y,2,0)="A"),"","Inactive Dept Combo Error")),"")</f>
        <v/>
      </c>
      <c r="AK3968" s="150" t="str">
        <f>IF(JRF!B3981="","",IF(JRF!B3981=IFERROR(VLOOKUP(JRF!B3981,Checks!AI:AI,1,0),0),"Entry in Branch/Satellite BU's",""))</f>
        <v/>
      </c>
      <c r="AL3968" t="str">
        <f>IFERROR(IF('Journal Template'!A4380="","",IF('Journal Template'!A4380=IFERROR(VLOOKUP('Journal Template'!A4380,Checks!AI:AI,1,0),0),"Entry in Branch/Satellite BU's","")),"")</f>
        <v/>
      </c>
      <c r="AO3968" s="171"/>
      <c r="AP3968" s="171"/>
      <c r="AQ3968" s="171"/>
      <c r="AR3968" s="171"/>
      <c r="CI3968" t="str">
        <f>IF(JRF!F3981&gt;0,"",IF(JRF!B3981="","",IF(LEFT(JRF!B3981,1)=IFERROR(VLOOKUP(LEFT(JRF!B3981,1),$CF$2:$CF$5,1,0),0),"Product Code Required",IF(JRF!C3981="","",IF(JRF!C3981=IFERROR(VLOOKUP(JRF!C3981,$CH:$CH,1,0),0),"Product Code Required","NA")))))</f>
        <v/>
      </c>
      <c r="CJ3968" t="str">
        <f>IF(JRF!AV3981&gt;0,"",IF(JRF!Q3981="","",IF(LEFT(JRF!Q3981,1)=IFERROR(VLOOKUP(LEFT(JRF!Q3981,1),$CF$2:$CF$5,1,0),0),"Product Code Required",IF(JRF!V3981="","",IF(JRF!V3981=IFERROR(VLOOKUP(JRF!V3981,$CH:$CH,1,0),0),"Product Code Required","NA")))))</f>
        <v/>
      </c>
      <c r="CK3968" t="str">
        <f>IFERROR(IF(LEN('Journal Template'!F3979)&gt;0,"",IF('Journal Template'!A3979="","",IF(LEFT('Journal Template'!A3979,1)=IFERROR(VLOOKUP(LEFT('Journal Template'!A3979,1),Checks!$CF$2:$CF$5,1,0),0),"Product Code Required",IF('Journal Template'!D3979="","",IF('Journal Template'!D3979=IFERROR(VLOOKUP('Journal Template'!D3979,Checks!$CH:$CH,1,0),0),"Product Code Required","NA"))))),"")</f>
        <v/>
      </c>
    </row>
    <row r="3969" spans="14:89">
      <c r="N3969" t="s">
        <v>17116</v>
      </c>
      <c r="O3969" t="s">
        <v>17117</v>
      </c>
      <c r="P3969" t="s">
        <v>386</v>
      </c>
      <c r="Q3969" s="150" t="str">
        <f>IF(JRF!D3982="","",IF(IFERROR(VLOOKUP(JRF!D3982,Checks!N:P,3,0),0)="A","","Inactive account in Use"))</f>
        <v/>
      </c>
      <c r="R3969" t="str">
        <f>IFERROR(IF('Journal Template'!C4381="","",IF(IFERROR(VLOOKUP('Journal Template'!C4381,Checks!N:P,3,0),0)="A","","Inactive account in Use")),"")</f>
        <v/>
      </c>
      <c r="V3969" s="150" t="str">
        <f>IF(JRF!C3982="","",IF(IFERROR(VLOOKUP(JRF!C3982,Checks!S:U,3,0),0)="A","Entry with System fund Dept",""))</f>
        <v/>
      </c>
      <c r="W3969" t="str">
        <f>IFERROR(IF('Journal Template'!D4381="","",IF(IFERROR(VLOOKUP('Journal Template'!D4381,Checks!S:U,3,0),0)="A","Entry with System fund Dept","")),"")</f>
        <v/>
      </c>
      <c r="X3969" t="s">
        <v>17118</v>
      </c>
      <c r="Y3969" t="s">
        <v>389</v>
      </c>
      <c r="Z3969" t="s">
        <v>17119</v>
      </c>
      <c r="AA3969" t="s">
        <v>479</v>
      </c>
      <c r="AB3969" t="s">
        <v>125</v>
      </c>
      <c r="AC3969" s="150" t="str">
        <f>IFERROR(IF(JRF!C3982="","",IF(AND(VLOOKUP(JRF!C3982,X:AA,4,0)=JRF!B3982,VLOOKUP(JRF!C3982,X:Y,2,0)="A"),"","Inactive Dept Combo Error")),"Inactive Dept Combo Error")</f>
        <v/>
      </c>
      <c r="AD3969" t="str">
        <f>IFERROR(IF('Journal Template'!D4381="","",IF(AND(VLOOKUP('Journal Template'!D4381,X:AA,4,0)='Journal Template'!A4381,VLOOKUP('Journal Template'!D4381,X:Y,2,0)="A"),"","Inactive Dept Combo Error")),"")</f>
        <v/>
      </c>
      <c r="AK3969" s="150" t="str">
        <f>IF(JRF!B3982="","",IF(JRF!B3982=IFERROR(VLOOKUP(JRF!B3982,Checks!AI:AI,1,0),0),"Entry in Branch/Satellite BU's",""))</f>
        <v/>
      </c>
      <c r="AL3969" t="str">
        <f>IFERROR(IF('Journal Template'!A4381="","",IF('Journal Template'!A4381=IFERROR(VLOOKUP('Journal Template'!A4381,Checks!AI:AI,1,0),0),"Entry in Branch/Satellite BU's","")),"")</f>
        <v/>
      </c>
      <c r="AO3969" s="171"/>
      <c r="AP3969" s="171"/>
      <c r="AQ3969" s="171"/>
      <c r="AR3969" s="171"/>
      <c r="CI3969" t="str">
        <f>IF(JRF!F3982&gt;0,"",IF(JRF!B3982="","",IF(LEFT(JRF!B3982,1)=IFERROR(VLOOKUP(LEFT(JRF!B3982,1),$CF$2:$CF$5,1,0),0),"Product Code Required",IF(JRF!C3982="","",IF(JRF!C3982=IFERROR(VLOOKUP(JRF!C3982,$CH:$CH,1,0),0),"Product Code Required","NA")))))</f>
        <v/>
      </c>
      <c r="CJ3969" t="str">
        <f>IF(JRF!AV3982&gt;0,"",IF(JRF!Q3982="","",IF(LEFT(JRF!Q3982,1)=IFERROR(VLOOKUP(LEFT(JRF!Q3982,1),$CF$2:$CF$5,1,0),0),"Product Code Required",IF(JRF!V3982="","",IF(JRF!V3982=IFERROR(VLOOKUP(JRF!V3982,$CH:$CH,1,0),0),"Product Code Required","NA")))))</f>
        <v/>
      </c>
      <c r="CK3969" t="str">
        <f>IFERROR(IF(LEN('Journal Template'!F3980)&gt;0,"",IF('Journal Template'!A3980="","",IF(LEFT('Journal Template'!A3980,1)=IFERROR(VLOOKUP(LEFT('Journal Template'!A3980,1),Checks!$CF$2:$CF$5,1,0),0),"Product Code Required",IF('Journal Template'!D3980="","",IF('Journal Template'!D3980=IFERROR(VLOOKUP('Journal Template'!D3980,Checks!$CH:$CH,1,0),0),"Product Code Required","NA"))))),"")</f>
        <v/>
      </c>
    </row>
    <row r="3970" spans="14:89">
      <c r="N3970" t="s">
        <v>17120</v>
      </c>
      <c r="O3970" t="s">
        <v>17121</v>
      </c>
      <c r="P3970" t="s">
        <v>386</v>
      </c>
      <c r="Q3970" s="150" t="str">
        <f>IF(JRF!D3983="","",IF(IFERROR(VLOOKUP(JRF!D3983,Checks!N:P,3,0),0)="A","","Inactive account in Use"))</f>
        <v/>
      </c>
      <c r="R3970" t="str">
        <f>IFERROR(IF('Journal Template'!C4382="","",IF(IFERROR(VLOOKUP('Journal Template'!C4382,Checks!N:P,3,0),0)="A","","Inactive account in Use")),"")</f>
        <v/>
      </c>
      <c r="V3970" s="150" t="str">
        <f>IF(JRF!C3983="","",IF(IFERROR(VLOOKUP(JRF!C3983,Checks!S:U,3,0),0)="A","Entry with System fund Dept",""))</f>
        <v/>
      </c>
      <c r="W3970" t="str">
        <f>IFERROR(IF('Journal Template'!D4382="","",IF(IFERROR(VLOOKUP('Journal Template'!D4382,Checks!S:U,3,0),0)="A","Entry with System fund Dept","")),"")</f>
        <v/>
      </c>
      <c r="X3970" t="s">
        <v>743</v>
      </c>
      <c r="Y3970" t="s">
        <v>386</v>
      </c>
      <c r="Z3970" t="s">
        <v>17122</v>
      </c>
      <c r="AA3970" t="s">
        <v>399</v>
      </c>
      <c r="AB3970" t="s">
        <v>125</v>
      </c>
      <c r="AC3970" s="150" t="str">
        <f>IFERROR(IF(JRF!C3983="","",IF(AND(VLOOKUP(JRF!C3983,X:AA,4,0)=JRF!B3983,VLOOKUP(JRF!C3983,X:Y,2,0)="A"),"","Inactive Dept Combo Error")),"Inactive Dept Combo Error")</f>
        <v/>
      </c>
      <c r="AD3970" t="str">
        <f>IFERROR(IF('Journal Template'!D4382="","",IF(AND(VLOOKUP('Journal Template'!D4382,X:AA,4,0)='Journal Template'!A4382,VLOOKUP('Journal Template'!D4382,X:Y,2,0)="A"),"","Inactive Dept Combo Error")),"")</f>
        <v/>
      </c>
      <c r="AK3970" s="150" t="str">
        <f>IF(JRF!B3983="","",IF(JRF!B3983=IFERROR(VLOOKUP(JRF!B3983,Checks!AI:AI,1,0),0),"Entry in Branch/Satellite BU's",""))</f>
        <v/>
      </c>
      <c r="AL3970" t="str">
        <f>IFERROR(IF('Journal Template'!A4382="","",IF('Journal Template'!A4382=IFERROR(VLOOKUP('Journal Template'!A4382,Checks!AI:AI,1,0),0),"Entry in Branch/Satellite BU's","")),"")</f>
        <v/>
      </c>
      <c r="AO3970" s="171"/>
      <c r="AP3970" s="171"/>
      <c r="AQ3970" s="171"/>
      <c r="AR3970" s="171"/>
      <c r="CI3970" t="str">
        <f>IF(JRF!F3983&gt;0,"",IF(JRF!B3983="","",IF(LEFT(JRF!B3983,1)=IFERROR(VLOOKUP(LEFT(JRF!B3983,1),$CF$2:$CF$5,1,0),0),"Product Code Required",IF(JRF!C3983="","",IF(JRF!C3983=IFERROR(VLOOKUP(JRF!C3983,$CH:$CH,1,0),0),"Product Code Required","NA")))))</f>
        <v/>
      </c>
      <c r="CJ3970" t="str">
        <f>IF(JRF!AV3983&gt;0,"",IF(JRF!Q3983="","",IF(LEFT(JRF!Q3983,1)=IFERROR(VLOOKUP(LEFT(JRF!Q3983,1),$CF$2:$CF$5,1,0),0),"Product Code Required",IF(JRF!V3983="","",IF(JRF!V3983=IFERROR(VLOOKUP(JRF!V3983,$CH:$CH,1,0),0),"Product Code Required","NA")))))</f>
        <v/>
      </c>
      <c r="CK3970" t="str">
        <f>IFERROR(IF(LEN('Journal Template'!F3981)&gt;0,"",IF('Journal Template'!A3981="","",IF(LEFT('Journal Template'!A3981,1)=IFERROR(VLOOKUP(LEFT('Journal Template'!A3981,1),Checks!$CF$2:$CF$5,1,0),0),"Product Code Required",IF('Journal Template'!D3981="","",IF('Journal Template'!D3981=IFERROR(VLOOKUP('Journal Template'!D3981,Checks!$CH:$CH,1,0),0),"Product Code Required","NA"))))),"")</f>
        <v/>
      </c>
    </row>
    <row r="3971" spans="14:89">
      <c r="N3971" t="s">
        <v>17123</v>
      </c>
      <c r="O3971" t="s">
        <v>17124</v>
      </c>
      <c r="P3971" t="s">
        <v>386</v>
      </c>
      <c r="Q3971" s="150" t="str">
        <f>IF(JRF!D3984="","",IF(IFERROR(VLOOKUP(JRF!D3984,Checks!N:P,3,0),0)="A","","Inactive account in Use"))</f>
        <v/>
      </c>
      <c r="R3971" t="str">
        <f>IFERROR(IF('Journal Template'!C4383="","",IF(IFERROR(VLOOKUP('Journal Template'!C4383,Checks!N:P,3,0),0)="A","","Inactive account in Use")),"")</f>
        <v/>
      </c>
      <c r="V3971" s="150" t="str">
        <f>IF(JRF!C3984="","",IF(IFERROR(VLOOKUP(JRF!C3984,Checks!S:U,3,0),0)="A","Entry with System fund Dept",""))</f>
        <v/>
      </c>
      <c r="W3971" t="str">
        <f>IFERROR(IF('Journal Template'!D4383="","",IF(IFERROR(VLOOKUP('Journal Template'!D4383,Checks!S:U,3,0),0)="A","Entry with System fund Dept","")),"")</f>
        <v/>
      </c>
      <c r="X3971" t="s">
        <v>17125</v>
      </c>
      <c r="Y3971" t="s">
        <v>389</v>
      </c>
      <c r="Z3971" t="s">
        <v>17126</v>
      </c>
      <c r="AA3971" t="s">
        <v>399</v>
      </c>
      <c r="AB3971" t="s">
        <v>125</v>
      </c>
      <c r="AC3971" s="150" t="str">
        <f>IFERROR(IF(JRF!C3984="","",IF(AND(VLOOKUP(JRF!C3984,X:AA,4,0)=JRF!B3984,VLOOKUP(JRF!C3984,X:Y,2,0)="A"),"","Inactive Dept Combo Error")),"Inactive Dept Combo Error")</f>
        <v/>
      </c>
      <c r="AD3971" t="str">
        <f>IFERROR(IF('Journal Template'!D4383="","",IF(AND(VLOOKUP('Journal Template'!D4383,X:AA,4,0)='Journal Template'!A4383,VLOOKUP('Journal Template'!D4383,X:Y,2,0)="A"),"","Inactive Dept Combo Error")),"")</f>
        <v/>
      </c>
      <c r="AK3971" s="150" t="str">
        <f>IF(JRF!B3984="","",IF(JRF!B3984=IFERROR(VLOOKUP(JRF!B3984,Checks!AI:AI,1,0),0),"Entry in Branch/Satellite BU's",""))</f>
        <v/>
      </c>
      <c r="AL3971" t="str">
        <f>IFERROR(IF('Journal Template'!A4383="","",IF('Journal Template'!A4383=IFERROR(VLOOKUP('Journal Template'!A4383,Checks!AI:AI,1,0),0),"Entry in Branch/Satellite BU's","")),"")</f>
        <v/>
      </c>
      <c r="AO3971" s="171"/>
      <c r="AP3971" s="171"/>
      <c r="AQ3971" s="171"/>
      <c r="AR3971" s="171"/>
      <c r="CI3971" t="str">
        <f>IF(JRF!F3984&gt;0,"",IF(JRF!B3984="","",IF(LEFT(JRF!B3984,1)=IFERROR(VLOOKUP(LEFT(JRF!B3984,1),$CF$2:$CF$5,1,0),0),"Product Code Required",IF(JRF!C3984="","",IF(JRF!C3984=IFERROR(VLOOKUP(JRF!C3984,$CH:$CH,1,0),0),"Product Code Required","NA")))))</f>
        <v/>
      </c>
      <c r="CJ3971" t="str">
        <f>IF(JRF!AV3984&gt;0,"",IF(JRF!Q3984="","",IF(LEFT(JRF!Q3984,1)=IFERROR(VLOOKUP(LEFT(JRF!Q3984,1),$CF$2:$CF$5,1,0),0),"Product Code Required",IF(JRF!V3984="","",IF(JRF!V3984=IFERROR(VLOOKUP(JRF!V3984,$CH:$CH,1,0),0),"Product Code Required","NA")))))</f>
        <v/>
      </c>
      <c r="CK3971" t="str">
        <f>IFERROR(IF(LEN('Journal Template'!F3982)&gt;0,"",IF('Journal Template'!A3982="","",IF(LEFT('Journal Template'!A3982,1)=IFERROR(VLOOKUP(LEFT('Journal Template'!A3982,1),Checks!$CF$2:$CF$5,1,0),0),"Product Code Required",IF('Journal Template'!D3982="","",IF('Journal Template'!D3982=IFERROR(VLOOKUP('Journal Template'!D3982,Checks!$CH:$CH,1,0),0),"Product Code Required","NA"))))),"")</f>
        <v/>
      </c>
    </row>
    <row r="3972" spans="14:89">
      <c r="N3972" t="s">
        <v>17127</v>
      </c>
      <c r="O3972" t="s">
        <v>17128</v>
      </c>
      <c r="P3972" t="s">
        <v>386</v>
      </c>
      <c r="Q3972" s="150" t="str">
        <f>IF(JRF!D3985="","",IF(IFERROR(VLOOKUP(JRF!D3985,Checks!N:P,3,0),0)="A","","Inactive account in Use"))</f>
        <v/>
      </c>
      <c r="R3972" t="str">
        <f>IFERROR(IF('Journal Template'!C4384="","",IF(IFERROR(VLOOKUP('Journal Template'!C4384,Checks!N:P,3,0),0)="A","","Inactive account in Use")),"")</f>
        <v/>
      </c>
      <c r="V3972" s="150" t="str">
        <f>IF(JRF!C3985="","",IF(IFERROR(VLOOKUP(JRF!C3985,Checks!S:U,3,0),0)="A","Entry with System fund Dept",""))</f>
        <v/>
      </c>
      <c r="W3972" t="str">
        <f>IFERROR(IF('Journal Template'!D4384="","",IF(IFERROR(VLOOKUP('Journal Template'!D4384,Checks!S:U,3,0),0)="A","Entry with System fund Dept","")),"")</f>
        <v/>
      </c>
      <c r="X3972" t="s">
        <v>17129</v>
      </c>
      <c r="Y3972" t="s">
        <v>389</v>
      </c>
      <c r="Z3972" t="s">
        <v>17130</v>
      </c>
      <c r="AA3972" t="s">
        <v>1493</v>
      </c>
      <c r="AB3972" t="s">
        <v>125</v>
      </c>
      <c r="AC3972" s="150" t="str">
        <f>IFERROR(IF(JRF!C3985="","",IF(AND(VLOOKUP(JRF!C3985,X:AA,4,0)=JRF!B3985,VLOOKUP(JRF!C3985,X:Y,2,0)="A"),"","Inactive Dept Combo Error")),"Inactive Dept Combo Error")</f>
        <v/>
      </c>
      <c r="AD3972" t="str">
        <f>IFERROR(IF('Journal Template'!D4384="","",IF(AND(VLOOKUP('Journal Template'!D4384,X:AA,4,0)='Journal Template'!A4384,VLOOKUP('Journal Template'!D4384,X:Y,2,0)="A"),"","Inactive Dept Combo Error")),"")</f>
        <v/>
      </c>
      <c r="AK3972" s="150" t="str">
        <f>IF(JRF!B3985="","",IF(JRF!B3985=IFERROR(VLOOKUP(JRF!B3985,Checks!AI:AI,1,0),0),"Entry in Branch/Satellite BU's",""))</f>
        <v/>
      </c>
      <c r="AL3972" t="str">
        <f>IFERROR(IF('Journal Template'!A4384="","",IF('Journal Template'!A4384=IFERROR(VLOOKUP('Journal Template'!A4384,Checks!AI:AI,1,0),0),"Entry in Branch/Satellite BU's","")),"")</f>
        <v/>
      </c>
      <c r="AO3972" s="171"/>
      <c r="AP3972" s="171"/>
      <c r="AQ3972" s="171"/>
      <c r="AR3972" s="171"/>
      <c r="CI3972" t="str">
        <f>IF(JRF!F3985&gt;0,"",IF(JRF!B3985="","",IF(LEFT(JRF!B3985,1)=IFERROR(VLOOKUP(LEFT(JRF!B3985,1),$CF$2:$CF$5,1,0),0),"Product Code Required",IF(JRF!C3985="","",IF(JRF!C3985=IFERROR(VLOOKUP(JRF!C3985,$CH:$CH,1,0),0),"Product Code Required","NA")))))</f>
        <v/>
      </c>
      <c r="CJ3972" t="str">
        <f>IF(JRF!AV3985&gt;0,"",IF(JRF!Q3985="","",IF(LEFT(JRF!Q3985,1)=IFERROR(VLOOKUP(LEFT(JRF!Q3985,1),$CF$2:$CF$5,1,0),0),"Product Code Required",IF(JRF!V3985="","",IF(JRF!V3985=IFERROR(VLOOKUP(JRF!V3985,$CH:$CH,1,0),0),"Product Code Required","NA")))))</f>
        <v/>
      </c>
      <c r="CK3972" t="str">
        <f>IFERROR(IF(LEN('Journal Template'!F3983)&gt;0,"",IF('Journal Template'!A3983="","",IF(LEFT('Journal Template'!A3983,1)=IFERROR(VLOOKUP(LEFT('Journal Template'!A3983,1),Checks!$CF$2:$CF$5,1,0),0),"Product Code Required",IF('Journal Template'!D3983="","",IF('Journal Template'!D3983=IFERROR(VLOOKUP('Journal Template'!D3983,Checks!$CH:$CH,1,0),0),"Product Code Required","NA"))))),"")</f>
        <v/>
      </c>
    </row>
    <row r="3973" spans="14:89">
      <c r="N3973" t="s">
        <v>17131</v>
      </c>
      <c r="O3973" t="s">
        <v>17132</v>
      </c>
      <c r="P3973" t="s">
        <v>386</v>
      </c>
      <c r="Q3973" s="150" t="str">
        <f>IF(JRF!D3986="","",IF(IFERROR(VLOOKUP(JRF!D3986,Checks!N:P,3,0),0)="A","","Inactive account in Use"))</f>
        <v/>
      </c>
      <c r="R3973" t="str">
        <f>IFERROR(IF('Journal Template'!C4385="","",IF(IFERROR(VLOOKUP('Journal Template'!C4385,Checks!N:P,3,0),0)="A","","Inactive account in Use")),"")</f>
        <v/>
      </c>
      <c r="V3973" s="150" t="str">
        <f>IF(JRF!C3986="","",IF(IFERROR(VLOOKUP(JRF!C3986,Checks!S:U,3,0),0)="A","Entry with System fund Dept",""))</f>
        <v/>
      </c>
      <c r="W3973" t="str">
        <f>IFERROR(IF('Journal Template'!D4385="","",IF(IFERROR(VLOOKUP('Journal Template'!D4385,Checks!S:U,3,0),0)="A","Entry with System fund Dept","")),"")</f>
        <v/>
      </c>
      <c r="X3973" t="s">
        <v>754</v>
      </c>
      <c r="Y3973" t="s">
        <v>386</v>
      </c>
      <c r="Z3973" t="s">
        <v>17133</v>
      </c>
      <c r="AA3973" t="s">
        <v>412</v>
      </c>
      <c r="AB3973" t="s">
        <v>125</v>
      </c>
      <c r="AC3973" s="150" t="str">
        <f>IFERROR(IF(JRF!C3986="","",IF(AND(VLOOKUP(JRF!C3986,X:AA,4,0)=JRF!B3986,VLOOKUP(JRF!C3986,X:Y,2,0)="A"),"","Inactive Dept Combo Error")),"Inactive Dept Combo Error")</f>
        <v/>
      </c>
      <c r="AD3973" t="str">
        <f>IFERROR(IF('Journal Template'!D4385="","",IF(AND(VLOOKUP('Journal Template'!D4385,X:AA,4,0)='Journal Template'!A4385,VLOOKUP('Journal Template'!D4385,X:Y,2,0)="A"),"","Inactive Dept Combo Error")),"")</f>
        <v/>
      </c>
      <c r="AK3973" s="150" t="str">
        <f>IF(JRF!B3986="","",IF(JRF!B3986=IFERROR(VLOOKUP(JRF!B3986,Checks!AI:AI,1,0),0),"Entry in Branch/Satellite BU's",""))</f>
        <v/>
      </c>
      <c r="AL3973" t="str">
        <f>IFERROR(IF('Journal Template'!A4385="","",IF('Journal Template'!A4385=IFERROR(VLOOKUP('Journal Template'!A4385,Checks!AI:AI,1,0),0),"Entry in Branch/Satellite BU's","")),"")</f>
        <v/>
      </c>
      <c r="AO3973" s="171"/>
      <c r="AP3973" s="171"/>
      <c r="AQ3973" s="171"/>
      <c r="AR3973" s="171"/>
      <c r="CI3973" t="str">
        <f>IF(JRF!F3986&gt;0,"",IF(JRF!B3986="","",IF(LEFT(JRF!B3986,1)=IFERROR(VLOOKUP(LEFT(JRF!B3986,1),$CF$2:$CF$5,1,0),0),"Product Code Required",IF(JRF!C3986="","",IF(JRF!C3986=IFERROR(VLOOKUP(JRF!C3986,$CH:$CH,1,0),0),"Product Code Required","NA")))))</f>
        <v/>
      </c>
      <c r="CJ3973" t="str">
        <f>IF(JRF!AV3986&gt;0,"",IF(JRF!Q3986="","",IF(LEFT(JRF!Q3986,1)=IFERROR(VLOOKUP(LEFT(JRF!Q3986,1),$CF$2:$CF$5,1,0),0),"Product Code Required",IF(JRF!V3986="","",IF(JRF!V3986=IFERROR(VLOOKUP(JRF!V3986,$CH:$CH,1,0),0),"Product Code Required","NA")))))</f>
        <v/>
      </c>
      <c r="CK3973" t="str">
        <f>IFERROR(IF(LEN('Journal Template'!F3984)&gt;0,"",IF('Journal Template'!A3984="","",IF(LEFT('Journal Template'!A3984,1)=IFERROR(VLOOKUP(LEFT('Journal Template'!A3984,1),Checks!$CF$2:$CF$5,1,0),0),"Product Code Required",IF('Journal Template'!D3984="","",IF('Journal Template'!D3984=IFERROR(VLOOKUP('Journal Template'!D3984,Checks!$CH:$CH,1,0),0),"Product Code Required","NA"))))),"")</f>
        <v/>
      </c>
    </row>
    <row r="3974" spans="14:89">
      <c r="N3974" t="s">
        <v>17134</v>
      </c>
      <c r="O3974" t="s">
        <v>17135</v>
      </c>
      <c r="P3974" t="s">
        <v>386</v>
      </c>
      <c r="Q3974" s="150" t="str">
        <f>IF(JRF!D3987="","",IF(IFERROR(VLOOKUP(JRF!D3987,Checks!N:P,3,0),0)="A","","Inactive account in Use"))</f>
        <v/>
      </c>
      <c r="R3974" t="str">
        <f>IFERROR(IF('Journal Template'!C4386="","",IF(IFERROR(VLOOKUP('Journal Template'!C4386,Checks!N:P,3,0),0)="A","","Inactive account in Use")),"")</f>
        <v/>
      </c>
      <c r="V3974" s="150" t="str">
        <f>IF(JRF!C3987="","",IF(IFERROR(VLOOKUP(JRF!C3987,Checks!S:U,3,0),0)="A","Entry with System fund Dept",""))</f>
        <v/>
      </c>
      <c r="W3974" t="str">
        <f>IFERROR(IF('Journal Template'!D4386="","",IF(IFERROR(VLOOKUP('Journal Template'!D4386,Checks!S:U,3,0),0)="A","Entry with System fund Dept","")),"")</f>
        <v/>
      </c>
      <c r="X3974" t="s">
        <v>712</v>
      </c>
      <c r="Y3974" t="s">
        <v>386</v>
      </c>
      <c r="Z3974" t="s">
        <v>17136</v>
      </c>
      <c r="AA3974" t="s">
        <v>412</v>
      </c>
      <c r="AB3974" t="s">
        <v>125</v>
      </c>
      <c r="AC3974" s="150" t="str">
        <f>IFERROR(IF(JRF!C3987="","",IF(AND(VLOOKUP(JRF!C3987,X:AA,4,0)=JRF!B3987,VLOOKUP(JRF!C3987,X:Y,2,0)="A"),"","Inactive Dept Combo Error")),"Inactive Dept Combo Error")</f>
        <v/>
      </c>
      <c r="AD3974" t="str">
        <f>IFERROR(IF('Journal Template'!D4386="","",IF(AND(VLOOKUP('Journal Template'!D4386,X:AA,4,0)='Journal Template'!A4386,VLOOKUP('Journal Template'!D4386,X:Y,2,0)="A"),"","Inactive Dept Combo Error")),"")</f>
        <v/>
      </c>
      <c r="AK3974" s="150" t="str">
        <f>IF(JRF!B3987="","",IF(JRF!B3987=IFERROR(VLOOKUP(JRF!B3987,Checks!AI:AI,1,0),0),"Entry in Branch/Satellite BU's",""))</f>
        <v/>
      </c>
      <c r="AL3974" t="str">
        <f>IFERROR(IF('Journal Template'!A4386="","",IF('Journal Template'!A4386=IFERROR(VLOOKUP('Journal Template'!A4386,Checks!AI:AI,1,0),0),"Entry in Branch/Satellite BU's","")),"")</f>
        <v/>
      </c>
      <c r="AO3974" s="171"/>
      <c r="AP3974" s="171"/>
      <c r="AQ3974" s="171"/>
      <c r="AR3974" s="171"/>
      <c r="CI3974" t="str">
        <f>IF(JRF!F3987&gt;0,"",IF(JRF!B3987="","",IF(LEFT(JRF!B3987,1)=IFERROR(VLOOKUP(LEFT(JRF!B3987,1),$CF$2:$CF$5,1,0),0),"Product Code Required",IF(JRF!C3987="","",IF(JRF!C3987=IFERROR(VLOOKUP(JRF!C3987,$CH:$CH,1,0),0),"Product Code Required","NA")))))</f>
        <v/>
      </c>
      <c r="CJ3974" t="str">
        <f>IF(JRF!AV3987&gt;0,"",IF(JRF!Q3987="","",IF(LEFT(JRF!Q3987,1)=IFERROR(VLOOKUP(LEFT(JRF!Q3987,1),$CF$2:$CF$5,1,0),0),"Product Code Required",IF(JRF!V3987="","",IF(JRF!V3987=IFERROR(VLOOKUP(JRF!V3987,$CH:$CH,1,0),0),"Product Code Required","NA")))))</f>
        <v/>
      </c>
      <c r="CK3974" t="str">
        <f>IFERROR(IF(LEN('Journal Template'!F3985)&gt;0,"",IF('Journal Template'!A3985="","",IF(LEFT('Journal Template'!A3985,1)=IFERROR(VLOOKUP(LEFT('Journal Template'!A3985,1),Checks!$CF$2:$CF$5,1,0),0),"Product Code Required",IF('Journal Template'!D3985="","",IF('Journal Template'!D3985=IFERROR(VLOOKUP('Journal Template'!D3985,Checks!$CH:$CH,1,0),0),"Product Code Required","NA"))))),"")</f>
        <v/>
      </c>
    </row>
    <row r="3975" spans="14:89">
      <c r="N3975" t="s">
        <v>17137</v>
      </c>
      <c r="O3975" t="s">
        <v>17138</v>
      </c>
      <c r="P3975" t="s">
        <v>386</v>
      </c>
      <c r="Q3975" s="150" t="str">
        <f>IF(JRF!D3988="","",IF(IFERROR(VLOOKUP(JRF!D3988,Checks!N:P,3,0),0)="A","","Inactive account in Use"))</f>
        <v/>
      </c>
      <c r="R3975" t="str">
        <f>IFERROR(IF('Journal Template'!C4387="","",IF(IFERROR(VLOOKUP('Journal Template'!C4387,Checks!N:P,3,0),0)="A","","Inactive account in Use")),"")</f>
        <v/>
      </c>
      <c r="V3975" s="150" t="str">
        <f>IF(JRF!C3988="","",IF(IFERROR(VLOOKUP(JRF!C3988,Checks!S:U,3,0),0)="A","Entry with System fund Dept",""))</f>
        <v/>
      </c>
      <c r="W3975" t="str">
        <f>IFERROR(IF('Journal Template'!D4387="","",IF(IFERROR(VLOOKUP('Journal Template'!D4387,Checks!S:U,3,0),0)="A","Entry with System fund Dept","")),"")</f>
        <v/>
      </c>
      <c r="X3975" t="s">
        <v>483</v>
      </c>
      <c r="Y3975" t="s">
        <v>386</v>
      </c>
      <c r="Z3975" t="s">
        <v>17139</v>
      </c>
      <c r="AA3975" t="s">
        <v>391</v>
      </c>
      <c r="AB3975" t="s">
        <v>125</v>
      </c>
      <c r="AC3975" s="150" t="str">
        <f>IFERROR(IF(JRF!C3988="","",IF(AND(VLOOKUP(JRF!C3988,X:AA,4,0)=JRF!B3988,VLOOKUP(JRF!C3988,X:Y,2,0)="A"),"","Inactive Dept Combo Error")),"Inactive Dept Combo Error")</f>
        <v/>
      </c>
      <c r="AD3975" t="str">
        <f>IFERROR(IF('Journal Template'!D4387="","",IF(AND(VLOOKUP('Journal Template'!D4387,X:AA,4,0)='Journal Template'!A4387,VLOOKUP('Journal Template'!D4387,X:Y,2,0)="A"),"","Inactive Dept Combo Error")),"")</f>
        <v/>
      </c>
      <c r="AK3975" s="150" t="str">
        <f>IF(JRF!B3988="","",IF(JRF!B3988=IFERROR(VLOOKUP(JRF!B3988,Checks!AI:AI,1,0),0),"Entry in Branch/Satellite BU's",""))</f>
        <v/>
      </c>
      <c r="AL3975" t="str">
        <f>IFERROR(IF('Journal Template'!A4387="","",IF('Journal Template'!A4387=IFERROR(VLOOKUP('Journal Template'!A4387,Checks!AI:AI,1,0),0),"Entry in Branch/Satellite BU's","")),"")</f>
        <v/>
      </c>
      <c r="AO3975" s="171"/>
      <c r="AP3975" s="171"/>
      <c r="AQ3975" s="171"/>
      <c r="AR3975" s="171"/>
      <c r="CI3975" t="str">
        <f>IF(JRF!F3988&gt;0,"",IF(JRF!B3988="","",IF(LEFT(JRF!B3988,1)=IFERROR(VLOOKUP(LEFT(JRF!B3988,1),$CF$2:$CF$5,1,0),0),"Product Code Required",IF(JRF!C3988="","",IF(JRF!C3988=IFERROR(VLOOKUP(JRF!C3988,$CH:$CH,1,0),0),"Product Code Required","NA")))))</f>
        <v/>
      </c>
      <c r="CJ3975" t="str">
        <f>IF(JRF!AV3988&gt;0,"",IF(JRF!Q3988="","",IF(LEFT(JRF!Q3988,1)=IFERROR(VLOOKUP(LEFT(JRF!Q3988,1),$CF$2:$CF$5,1,0),0),"Product Code Required",IF(JRF!V3988="","",IF(JRF!V3988=IFERROR(VLOOKUP(JRF!V3988,$CH:$CH,1,0),0),"Product Code Required","NA")))))</f>
        <v/>
      </c>
      <c r="CK3975" t="str">
        <f>IFERROR(IF(LEN('Journal Template'!F3986)&gt;0,"",IF('Journal Template'!A3986="","",IF(LEFT('Journal Template'!A3986,1)=IFERROR(VLOOKUP(LEFT('Journal Template'!A3986,1),Checks!$CF$2:$CF$5,1,0),0),"Product Code Required",IF('Journal Template'!D3986="","",IF('Journal Template'!D3986=IFERROR(VLOOKUP('Journal Template'!D3986,Checks!$CH:$CH,1,0),0),"Product Code Required","NA"))))),"")</f>
        <v/>
      </c>
    </row>
    <row r="3976" spans="14:89">
      <c r="N3976" t="s">
        <v>17140</v>
      </c>
      <c r="O3976" t="s">
        <v>17141</v>
      </c>
      <c r="P3976" t="s">
        <v>386</v>
      </c>
      <c r="Q3976" s="150" t="str">
        <f>IF(JRF!D3989="","",IF(IFERROR(VLOOKUP(JRF!D3989,Checks!N:P,3,0),0)="A","","Inactive account in Use"))</f>
        <v/>
      </c>
      <c r="R3976" t="str">
        <f>IFERROR(IF('Journal Template'!C4388="","",IF(IFERROR(VLOOKUP('Journal Template'!C4388,Checks!N:P,3,0),0)="A","","Inactive account in Use")),"")</f>
        <v/>
      </c>
      <c r="V3976" s="150" t="str">
        <f>IF(JRF!C3989="","",IF(IFERROR(VLOOKUP(JRF!C3989,Checks!S:U,3,0),0)="A","Entry with System fund Dept",""))</f>
        <v/>
      </c>
      <c r="W3976" t="str">
        <f>IFERROR(IF('Journal Template'!D4388="","",IF(IFERROR(VLOOKUP('Journal Template'!D4388,Checks!S:U,3,0),0)="A","Entry with System fund Dept","")),"")</f>
        <v/>
      </c>
      <c r="X3976" t="s">
        <v>537</v>
      </c>
      <c r="Y3976" t="s">
        <v>386</v>
      </c>
      <c r="Z3976" t="s">
        <v>17142</v>
      </c>
      <c r="AA3976" t="s">
        <v>412</v>
      </c>
      <c r="AB3976" t="s">
        <v>125</v>
      </c>
      <c r="AC3976" s="150" t="str">
        <f>IFERROR(IF(JRF!C3989="","",IF(AND(VLOOKUP(JRF!C3989,X:AA,4,0)=JRF!B3989,VLOOKUP(JRF!C3989,X:Y,2,0)="A"),"","Inactive Dept Combo Error")),"Inactive Dept Combo Error")</f>
        <v/>
      </c>
      <c r="AD3976" t="str">
        <f>IFERROR(IF('Journal Template'!D4388="","",IF(AND(VLOOKUP('Journal Template'!D4388,X:AA,4,0)='Journal Template'!A4388,VLOOKUP('Journal Template'!D4388,X:Y,2,0)="A"),"","Inactive Dept Combo Error")),"")</f>
        <v/>
      </c>
      <c r="AK3976" s="150" t="str">
        <f>IF(JRF!B3989="","",IF(JRF!B3989=IFERROR(VLOOKUP(JRF!B3989,Checks!AI:AI,1,0),0),"Entry in Branch/Satellite BU's",""))</f>
        <v/>
      </c>
      <c r="AL3976" t="str">
        <f>IFERROR(IF('Journal Template'!A4388="","",IF('Journal Template'!A4388=IFERROR(VLOOKUP('Journal Template'!A4388,Checks!AI:AI,1,0),0),"Entry in Branch/Satellite BU's","")),"")</f>
        <v/>
      </c>
      <c r="AO3976" s="171"/>
      <c r="AP3976" s="171"/>
      <c r="AQ3976" s="171"/>
      <c r="AR3976" s="171"/>
      <c r="CI3976" t="str">
        <f>IF(JRF!F3989&gt;0,"",IF(JRF!B3989="","",IF(LEFT(JRF!B3989,1)=IFERROR(VLOOKUP(LEFT(JRF!B3989,1),$CF$2:$CF$5,1,0),0),"Product Code Required",IF(JRF!C3989="","",IF(JRF!C3989=IFERROR(VLOOKUP(JRF!C3989,$CH:$CH,1,0),0),"Product Code Required","NA")))))</f>
        <v/>
      </c>
      <c r="CJ3976" t="str">
        <f>IF(JRF!AV3989&gt;0,"",IF(JRF!Q3989="","",IF(LEFT(JRF!Q3989,1)=IFERROR(VLOOKUP(LEFT(JRF!Q3989,1),$CF$2:$CF$5,1,0),0),"Product Code Required",IF(JRF!V3989="","",IF(JRF!V3989=IFERROR(VLOOKUP(JRF!V3989,$CH:$CH,1,0),0),"Product Code Required","NA")))))</f>
        <v/>
      </c>
      <c r="CK3976" t="str">
        <f>IFERROR(IF(LEN('Journal Template'!F3987)&gt;0,"",IF('Journal Template'!A3987="","",IF(LEFT('Journal Template'!A3987,1)=IFERROR(VLOOKUP(LEFT('Journal Template'!A3987,1),Checks!$CF$2:$CF$5,1,0),0),"Product Code Required",IF('Journal Template'!D3987="","",IF('Journal Template'!D3987=IFERROR(VLOOKUP('Journal Template'!D3987,Checks!$CH:$CH,1,0),0),"Product Code Required","NA"))))),"")</f>
        <v/>
      </c>
    </row>
    <row r="3977" spans="14:89">
      <c r="N3977" t="s">
        <v>17143</v>
      </c>
      <c r="O3977" t="s">
        <v>17144</v>
      </c>
      <c r="P3977" t="s">
        <v>386</v>
      </c>
      <c r="Q3977" s="150" t="str">
        <f>IF(JRF!D3990="","",IF(IFERROR(VLOOKUP(JRF!D3990,Checks!N:P,3,0),0)="A","","Inactive account in Use"))</f>
        <v/>
      </c>
      <c r="R3977" t="str">
        <f>IFERROR(IF('Journal Template'!C4389="","",IF(IFERROR(VLOOKUP('Journal Template'!C4389,Checks!N:P,3,0),0)="A","","Inactive account in Use")),"")</f>
        <v/>
      </c>
      <c r="V3977" s="150" t="str">
        <f>IF(JRF!C3990="","",IF(IFERROR(VLOOKUP(JRF!C3990,Checks!S:U,3,0),0)="A","Entry with System fund Dept",""))</f>
        <v/>
      </c>
      <c r="W3977" t="str">
        <f>IFERROR(IF('Journal Template'!D4389="","",IF(IFERROR(VLOOKUP('Journal Template'!D4389,Checks!S:U,3,0),0)="A","Entry with System fund Dept","")),"")</f>
        <v/>
      </c>
      <c r="X3977" t="s">
        <v>17145</v>
      </c>
      <c r="Y3977" t="s">
        <v>386</v>
      </c>
      <c r="Z3977" t="s">
        <v>17146</v>
      </c>
      <c r="AA3977" t="s">
        <v>391</v>
      </c>
      <c r="AB3977" t="s">
        <v>125</v>
      </c>
      <c r="AC3977" s="150" t="str">
        <f>IFERROR(IF(JRF!C3990="","",IF(AND(VLOOKUP(JRF!C3990,X:AA,4,0)=JRF!B3990,VLOOKUP(JRF!C3990,X:Y,2,0)="A"),"","Inactive Dept Combo Error")),"Inactive Dept Combo Error")</f>
        <v/>
      </c>
      <c r="AD3977" t="str">
        <f>IFERROR(IF('Journal Template'!D4389="","",IF(AND(VLOOKUP('Journal Template'!D4389,X:AA,4,0)='Journal Template'!A4389,VLOOKUP('Journal Template'!D4389,X:Y,2,0)="A"),"","Inactive Dept Combo Error")),"")</f>
        <v/>
      </c>
      <c r="AK3977" s="150" t="str">
        <f>IF(JRF!B3990="","",IF(JRF!B3990=IFERROR(VLOOKUP(JRF!B3990,Checks!AI:AI,1,0),0),"Entry in Branch/Satellite BU's",""))</f>
        <v/>
      </c>
      <c r="AL3977" t="str">
        <f>IFERROR(IF('Journal Template'!A4389="","",IF('Journal Template'!A4389=IFERROR(VLOOKUP('Journal Template'!A4389,Checks!AI:AI,1,0),0),"Entry in Branch/Satellite BU's","")),"")</f>
        <v/>
      </c>
      <c r="AO3977" s="171"/>
      <c r="AP3977" s="171"/>
      <c r="AQ3977" s="171"/>
      <c r="AR3977" s="171"/>
      <c r="CI3977" t="str">
        <f>IF(JRF!F3990&gt;0,"",IF(JRF!B3990="","",IF(LEFT(JRF!B3990,1)=IFERROR(VLOOKUP(LEFT(JRF!B3990,1),$CF$2:$CF$5,1,0),0),"Product Code Required",IF(JRF!C3990="","",IF(JRF!C3990=IFERROR(VLOOKUP(JRF!C3990,$CH:$CH,1,0),0),"Product Code Required","NA")))))</f>
        <v/>
      </c>
      <c r="CJ3977" t="str">
        <f>IF(JRF!AV3990&gt;0,"",IF(JRF!Q3990="","",IF(LEFT(JRF!Q3990,1)=IFERROR(VLOOKUP(LEFT(JRF!Q3990,1),$CF$2:$CF$5,1,0),0),"Product Code Required",IF(JRF!V3990="","",IF(JRF!V3990=IFERROR(VLOOKUP(JRF!V3990,$CH:$CH,1,0),0),"Product Code Required","NA")))))</f>
        <v/>
      </c>
      <c r="CK3977" t="str">
        <f>IFERROR(IF(LEN('Journal Template'!F3988)&gt;0,"",IF('Journal Template'!A3988="","",IF(LEFT('Journal Template'!A3988,1)=IFERROR(VLOOKUP(LEFT('Journal Template'!A3988,1),Checks!$CF$2:$CF$5,1,0),0),"Product Code Required",IF('Journal Template'!D3988="","",IF('Journal Template'!D3988=IFERROR(VLOOKUP('Journal Template'!D3988,Checks!$CH:$CH,1,0),0),"Product Code Required","NA"))))),"")</f>
        <v/>
      </c>
    </row>
    <row r="3978" spans="14:89">
      <c r="N3978" t="s">
        <v>17147</v>
      </c>
      <c r="O3978" t="s">
        <v>17148</v>
      </c>
      <c r="P3978" t="s">
        <v>386</v>
      </c>
      <c r="Q3978" s="150" t="str">
        <f>IF(JRF!D3991="","",IF(IFERROR(VLOOKUP(JRF!D3991,Checks!N:P,3,0),0)="A","","Inactive account in Use"))</f>
        <v/>
      </c>
      <c r="R3978" t="str">
        <f>IFERROR(IF('Journal Template'!C4390="","",IF(IFERROR(VLOOKUP('Journal Template'!C4390,Checks!N:P,3,0),0)="A","","Inactive account in Use")),"")</f>
        <v/>
      </c>
      <c r="V3978" s="150" t="str">
        <f>IF(JRF!C3991="","",IF(IFERROR(VLOOKUP(JRF!C3991,Checks!S:U,3,0),0)="A","Entry with System fund Dept",""))</f>
        <v/>
      </c>
      <c r="W3978" t="str">
        <f>IFERROR(IF('Journal Template'!D4390="","",IF(IFERROR(VLOOKUP('Journal Template'!D4390,Checks!S:U,3,0),0)="A","Entry with System fund Dept","")),"")</f>
        <v/>
      </c>
      <c r="X3978" t="s">
        <v>570</v>
      </c>
      <c r="Y3978" t="s">
        <v>386</v>
      </c>
      <c r="Z3978" t="s">
        <v>17149</v>
      </c>
      <c r="AA3978" t="s">
        <v>412</v>
      </c>
      <c r="AB3978" t="s">
        <v>125</v>
      </c>
      <c r="AC3978" s="150" t="str">
        <f>IFERROR(IF(JRF!C3991="","",IF(AND(VLOOKUP(JRF!C3991,X:AA,4,0)=JRF!B3991,VLOOKUP(JRF!C3991,X:Y,2,0)="A"),"","Inactive Dept Combo Error")),"Inactive Dept Combo Error")</f>
        <v/>
      </c>
      <c r="AD3978" t="str">
        <f>IFERROR(IF('Journal Template'!D4390="","",IF(AND(VLOOKUP('Journal Template'!D4390,X:AA,4,0)='Journal Template'!A4390,VLOOKUP('Journal Template'!D4390,X:Y,2,0)="A"),"","Inactive Dept Combo Error")),"")</f>
        <v/>
      </c>
      <c r="AK3978" s="150" t="str">
        <f>IF(JRF!B3991="","",IF(JRF!B3991=IFERROR(VLOOKUP(JRF!B3991,Checks!AI:AI,1,0),0),"Entry in Branch/Satellite BU's",""))</f>
        <v/>
      </c>
      <c r="AL3978" t="str">
        <f>IFERROR(IF('Journal Template'!A4390="","",IF('Journal Template'!A4390=IFERROR(VLOOKUP('Journal Template'!A4390,Checks!AI:AI,1,0),0),"Entry in Branch/Satellite BU's","")),"")</f>
        <v/>
      </c>
      <c r="AO3978" s="171"/>
      <c r="AP3978" s="171"/>
      <c r="AQ3978" s="171"/>
      <c r="AR3978" s="171"/>
      <c r="CI3978" t="str">
        <f>IF(JRF!F3991&gt;0,"",IF(JRF!B3991="","",IF(LEFT(JRF!B3991,1)=IFERROR(VLOOKUP(LEFT(JRF!B3991,1),$CF$2:$CF$5,1,0),0),"Product Code Required",IF(JRF!C3991="","",IF(JRF!C3991=IFERROR(VLOOKUP(JRF!C3991,$CH:$CH,1,0),0),"Product Code Required","NA")))))</f>
        <v/>
      </c>
      <c r="CJ3978" t="str">
        <f>IF(JRF!AV3991&gt;0,"",IF(JRF!Q3991="","",IF(LEFT(JRF!Q3991,1)=IFERROR(VLOOKUP(LEFT(JRF!Q3991,1),$CF$2:$CF$5,1,0),0),"Product Code Required",IF(JRF!V3991="","",IF(JRF!V3991=IFERROR(VLOOKUP(JRF!V3991,$CH:$CH,1,0),0),"Product Code Required","NA")))))</f>
        <v/>
      </c>
      <c r="CK3978" t="str">
        <f>IFERROR(IF(LEN('Journal Template'!F3989)&gt;0,"",IF('Journal Template'!A3989="","",IF(LEFT('Journal Template'!A3989,1)=IFERROR(VLOOKUP(LEFT('Journal Template'!A3989,1),Checks!$CF$2:$CF$5,1,0),0),"Product Code Required",IF('Journal Template'!D3989="","",IF('Journal Template'!D3989=IFERROR(VLOOKUP('Journal Template'!D3989,Checks!$CH:$CH,1,0),0),"Product Code Required","NA"))))),"")</f>
        <v/>
      </c>
    </row>
    <row r="3979" spans="14:89">
      <c r="N3979" t="s">
        <v>17150</v>
      </c>
      <c r="O3979" t="s">
        <v>17151</v>
      </c>
      <c r="P3979" t="s">
        <v>386</v>
      </c>
      <c r="Q3979" s="150" t="str">
        <f>IF(JRF!D3992="","",IF(IFERROR(VLOOKUP(JRF!D3992,Checks!N:P,3,0),0)="A","","Inactive account in Use"))</f>
        <v/>
      </c>
      <c r="R3979" t="str">
        <f>IFERROR(IF('Journal Template'!C4391="","",IF(IFERROR(VLOOKUP('Journal Template'!C4391,Checks!N:P,3,0),0)="A","","Inactive account in Use")),"")</f>
        <v/>
      </c>
      <c r="V3979" s="150" t="str">
        <f>IF(JRF!C3992="","",IF(IFERROR(VLOOKUP(JRF!C3992,Checks!S:U,3,0),0)="A","Entry with System fund Dept",""))</f>
        <v/>
      </c>
      <c r="W3979" t="str">
        <f>IFERROR(IF('Journal Template'!D4391="","",IF(IFERROR(VLOOKUP('Journal Template'!D4391,Checks!S:U,3,0),0)="A","Entry with System fund Dept","")),"")</f>
        <v/>
      </c>
      <c r="X3979" t="s">
        <v>17152</v>
      </c>
      <c r="Y3979" t="s">
        <v>389</v>
      </c>
      <c r="Z3979" t="s">
        <v>17153</v>
      </c>
      <c r="AA3979" t="s">
        <v>412</v>
      </c>
      <c r="AB3979" t="s">
        <v>125</v>
      </c>
      <c r="AC3979" s="150" t="str">
        <f>IFERROR(IF(JRF!C3992="","",IF(AND(VLOOKUP(JRF!C3992,X:AA,4,0)=JRF!B3992,VLOOKUP(JRF!C3992,X:Y,2,0)="A"),"","Inactive Dept Combo Error")),"Inactive Dept Combo Error")</f>
        <v/>
      </c>
      <c r="AD3979" t="str">
        <f>IFERROR(IF('Journal Template'!D4391="","",IF(AND(VLOOKUP('Journal Template'!D4391,X:AA,4,0)='Journal Template'!A4391,VLOOKUP('Journal Template'!D4391,X:Y,2,0)="A"),"","Inactive Dept Combo Error")),"")</f>
        <v/>
      </c>
      <c r="AK3979" s="150" t="str">
        <f>IF(JRF!B3992="","",IF(JRF!B3992=IFERROR(VLOOKUP(JRF!B3992,Checks!AI:AI,1,0),0),"Entry in Branch/Satellite BU's",""))</f>
        <v/>
      </c>
      <c r="AL3979" t="str">
        <f>IFERROR(IF('Journal Template'!A4391="","",IF('Journal Template'!A4391=IFERROR(VLOOKUP('Journal Template'!A4391,Checks!AI:AI,1,0),0),"Entry in Branch/Satellite BU's","")),"")</f>
        <v/>
      </c>
      <c r="AO3979" s="171"/>
      <c r="AP3979" s="171"/>
      <c r="AQ3979" s="171"/>
      <c r="AR3979" s="171"/>
      <c r="CI3979" t="str">
        <f>IF(JRF!F3992&gt;0,"",IF(JRF!B3992="","",IF(LEFT(JRF!B3992,1)=IFERROR(VLOOKUP(LEFT(JRF!B3992,1),$CF$2:$CF$5,1,0),0),"Product Code Required",IF(JRF!C3992="","",IF(JRF!C3992=IFERROR(VLOOKUP(JRF!C3992,$CH:$CH,1,0),0),"Product Code Required","NA")))))</f>
        <v/>
      </c>
      <c r="CJ3979" t="str">
        <f>IF(JRF!AV3992&gt;0,"",IF(JRF!Q3992="","",IF(LEFT(JRF!Q3992,1)=IFERROR(VLOOKUP(LEFT(JRF!Q3992,1),$CF$2:$CF$5,1,0),0),"Product Code Required",IF(JRF!V3992="","",IF(JRF!V3992=IFERROR(VLOOKUP(JRF!V3992,$CH:$CH,1,0),0),"Product Code Required","NA")))))</f>
        <v/>
      </c>
      <c r="CK3979" t="str">
        <f>IFERROR(IF(LEN('Journal Template'!F3990)&gt;0,"",IF('Journal Template'!A3990="","",IF(LEFT('Journal Template'!A3990,1)=IFERROR(VLOOKUP(LEFT('Journal Template'!A3990,1),Checks!$CF$2:$CF$5,1,0),0),"Product Code Required",IF('Journal Template'!D3990="","",IF('Journal Template'!D3990=IFERROR(VLOOKUP('Journal Template'!D3990,Checks!$CH:$CH,1,0),0),"Product Code Required","NA"))))),"")</f>
        <v/>
      </c>
    </row>
    <row r="3980" spans="14:89">
      <c r="N3980" t="s">
        <v>17154</v>
      </c>
      <c r="O3980" t="s">
        <v>17155</v>
      </c>
      <c r="P3980" t="s">
        <v>386</v>
      </c>
      <c r="Q3980" s="150" t="str">
        <f>IF(JRF!D3993="","",IF(IFERROR(VLOOKUP(JRF!D3993,Checks!N:P,3,0),0)="A","","Inactive account in Use"))</f>
        <v/>
      </c>
      <c r="R3980" t="str">
        <f>IFERROR(IF('Journal Template'!C4392="","",IF(IFERROR(VLOOKUP('Journal Template'!C4392,Checks!N:P,3,0),0)="A","","Inactive account in Use")),"")</f>
        <v/>
      </c>
      <c r="V3980" s="150" t="str">
        <f>IF(JRF!C3993="","",IF(IFERROR(VLOOKUP(JRF!C3993,Checks!S:U,3,0),0)="A","Entry with System fund Dept",""))</f>
        <v/>
      </c>
      <c r="W3980" t="str">
        <f>IFERROR(IF('Journal Template'!D4392="","",IF(IFERROR(VLOOKUP('Journal Template'!D4392,Checks!S:U,3,0),0)="A","Entry with System fund Dept","")),"")</f>
        <v/>
      </c>
      <c r="X3980" t="s">
        <v>17156</v>
      </c>
      <c r="Y3980" t="s">
        <v>389</v>
      </c>
      <c r="Z3980" t="s">
        <v>17157</v>
      </c>
      <c r="AA3980" t="s">
        <v>412</v>
      </c>
      <c r="AB3980" t="s">
        <v>125</v>
      </c>
      <c r="AC3980" s="150" t="str">
        <f>IFERROR(IF(JRF!C3993="","",IF(AND(VLOOKUP(JRF!C3993,X:AA,4,0)=JRF!B3993,VLOOKUP(JRF!C3993,X:Y,2,0)="A"),"","Inactive Dept Combo Error")),"Inactive Dept Combo Error")</f>
        <v/>
      </c>
      <c r="AD3980" t="str">
        <f>IFERROR(IF('Journal Template'!D4392="","",IF(AND(VLOOKUP('Journal Template'!D4392,X:AA,4,0)='Journal Template'!A4392,VLOOKUP('Journal Template'!D4392,X:Y,2,0)="A"),"","Inactive Dept Combo Error")),"")</f>
        <v/>
      </c>
      <c r="AK3980" s="150" t="str">
        <f>IF(JRF!B3993="","",IF(JRF!B3993=IFERROR(VLOOKUP(JRF!B3993,Checks!AI:AI,1,0),0),"Entry in Branch/Satellite BU's",""))</f>
        <v/>
      </c>
      <c r="AL3980" t="str">
        <f>IFERROR(IF('Journal Template'!A4392="","",IF('Journal Template'!A4392=IFERROR(VLOOKUP('Journal Template'!A4392,Checks!AI:AI,1,0),0),"Entry in Branch/Satellite BU's","")),"")</f>
        <v/>
      </c>
      <c r="AO3980" s="171"/>
      <c r="AP3980" s="171"/>
      <c r="AQ3980" s="171"/>
      <c r="AR3980" s="171"/>
      <c r="CI3980" t="str">
        <f>IF(JRF!F3993&gt;0,"",IF(JRF!B3993="","",IF(LEFT(JRF!B3993,1)=IFERROR(VLOOKUP(LEFT(JRF!B3993,1),$CF$2:$CF$5,1,0),0),"Product Code Required",IF(JRF!C3993="","",IF(JRF!C3993=IFERROR(VLOOKUP(JRF!C3993,$CH:$CH,1,0),0),"Product Code Required","NA")))))</f>
        <v/>
      </c>
      <c r="CJ3980" t="str">
        <f>IF(JRF!AV3993&gt;0,"",IF(JRF!Q3993="","",IF(LEFT(JRF!Q3993,1)=IFERROR(VLOOKUP(LEFT(JRF!Q3993,1),$CF$2:$CF$5,1,0),0),"Product Code Required",IF(JRF!V3993="","",IF(JRF!V3993=IFERROR(VLOOKUP(JRF!V3993,$CH:$CH,1,0),0),"Product Code Required","NA")))))</f>
        <v/>
      </c>
      <c r="CK3980" t="str">
        <f>IFERROR(IF(LEN('Journal Template'!F3991)&gt;0,"",IF('Journal Template'!A3991="","",IF(LEFT('Journal Template'!A3991,1)=IFERROR(VLOOKUP(LEFT('Journal Template'!A3991,1),Checks!$CF$2:$CF$5,1,0),0),"Product Code Required",IF('Journal Template'!D3991="","",IF('Journal Template'!D3991=IFERROR(VLOOKUP('Journal Template'!D3991,Checks!$CH:$CH,1,0),0),"Product Code Required","NA"))))),"")</f>
        <v/>
      </c>
    </row>
    <row r="3981" spans="14:89">
      <c r="N3981" t="s">
        <v>17158</v>
      </c>
      <c r="O3981" t="s">
        <v>17159</v>
      </c>
      <c r="P3981" t="s">
        <v>386</v>
      </c>
      <c r="Q3981" s="150" t="str">
        <f>IF(JRF!D3994="","",IF(IFERROR(VLOOKUP(JRF!D3994,Checks!N:P,3,0),0)="A","","Inactive account in Use"))</f>
        <v/>
      </c>
      <c r="R3981" t="str">
        <f>IFERROR(IF('Journal Template'!C4393="","",IF(IFERROR(VLOOKUP('Journal Template'!C4393,Checks!N:P,3,0),0)="A","","Inactive account in Use")),"")</f>
        <v/>
      </c>
      <c r="V3981" s="150" t="str">
        <f>IF(JRF!C3994="","",IF(IFERROR(VLOOKUP(JRF!C3994,Checks!S:U,3,0),0)="A","Entry with System fund Dept",""))</f>
        <v/>
      </c>
      <c r="W3981" t="str">
        <f>IFERROR(IF('Journal Template'!D4393="","",IF(IFERROR(VLOOKUP('Journal Template'!D4393,Checks!S:U,3,0),0)="A","Entry with System fund Dept","")),"")</f>
        <v/>
      </c>
      <c r="X3981" t="s">
        <v>17160</v>
      </c>
      <c r="Y3981" t="s">
        <v>389</v>
      </c>
      <c r="Z3981" t="s">
        <v>17161</v>
      </c>
      <c r="AA3981" t="s">
        <v>412</v>
      </c>
      <c r="AB3981" t="s">
        <v>125</v>
      </c>
      <c r="AC3981" s="150" t="str">
        <f>IFERROR(IF(JRF!C3994="","",IF(AND(VLOOKUP(JRF!C3994,X:AA,4,0)=JRF!B3994,VLOOKUP(JRF!C3994,X:Y,2,0)="A"),"","Inactive Dept Combo Error")),"Inactive Dept Combo Error")</f>
        <v/>
      </c>
      <c r="AD3981" t="str">
        <f>IFERROR(IF('Journal Template'!D4393="","",IF(AND(VLOOKUP('Journal Template'!D4393,X:AA,4,0)='Journal Template'!A4393,VLOOKUP('Journal Template'!D4393,X:Y,2,0)="A"),"","Inactive Dept Combo Error")),"")</f>
        <v/>
      </c>
      <c r="AK3981" s="150" t="str">
        <f>IF(JRF!B3994="","",IF(JRF!B3994=IFERROR(VLOOKUP(JRF!B3994,Checks!AI:AI,1,0),0),"Entry in Branch/Satellite BU's",""))</f>
        <v/>
      </c>
      <c r="AL3981" t="str">
        <f>IFERROR(IF('Journal Template'!A4393="","",IF('Journal Template'!A4393=IFERROR(VLOOKUP('Journal Template'!A4393,Checks!AI:AI,1,0),0),"Entry in Branch/Satellite BU's","")),"")</f>
        <v/>
      </c>
      <c r="AO3981" s="171"/>
      <c r="AP3981" s="171"/>
      <c r="AQ3981" s="171"/>
      <c r="AR3981" s="171"/>
      <c r="CI3981" t="str">
        <f>IF(JRF!F3994&gt;0,"",IF(JRF!B3994="","",IF(LEFT(JRF!B3994,1)=IFERROR(VLOOKUP(LEFT(JRF!B3994,1),$CF$2:$CF$5,1,0),0),"Product Code Required",IF(JRF!C3994="","",IF(JRF!C3994=IFERROR(VLOOKUP(JRF!C3994,$CH:$CH,1,0),0),"Product Code Required","NA")))))</f>
        <v/>
      </c>
      <c r="CJ3981" t="str">
        <f>IF(JRF!AV3994&gt;0,"",IF(JRF!Q3994="","",IF(LEFT(JRF!Q3994,1)=IFERROR(VLOOKUP(LEFT(JRF!Q3994,1),$CF$2:$CF$5,1,0),0),"Product Code Required",IF(JRF!V3994="","",IF(JRF!V3994=IFERROR(VLOOKUP(JRF!V3994,$CH:$CH,1,0),0),"Product Code Required","NA")))))</f>
        <v/>
      </c>
      <c r="CK3981" t="str">
        <f>IFERROR(IF(LEN('Journal Template'!F3992)&gt;0,"",IF('Journal Template'!A3992="","",IF(LEFT('Journal Template'!A3992,1)=IFERROR(VLOOKUP(LEFT('Journal Template'!A3992,1),Checks!$CF$2:$CF$5,1,0),0),"Product Code Required",IF('Journal Template'!D3992="","",IF('Journal Template'!D3992=IFERROR(VLOOKUP('Journal Template'!D3992,Checks!$CH:$CH,1,0),0),"Product Code Required","NA"))))),"")</f>
        <v/>
      </c>
    </row>
    <row r="3982" spans="14:89">
      <c r="N3982" t="s">
        <v>17162</v>
      </c>
      <c r="O3982" t="s">
        <v>17163</v>
      </c>
      <c r="P3982" t="s">
        <v>386</v>
      </c>
      <c r="Q3982" s="150" t="str">
        <f>IF(JRF!D3995="","",IF(IFERROR(VLOOKUP(JRF!D3995,Checks!N:P,3,0),0)="A","","Inactive account in Use"))</f>
        <v/>
      </c>
      <c r="R3982" t="str">
        <f>IFERROR(IF('Journal Template'!C4394="","",IF(IFERROR(VLOOKUP('Journal Template'!C4394,Checks!N:P,3,0),0)="A","","Inactive account in Use")),"")</f>
        <v/>
      </c>
      <c r="V3982" s="150" t="str">
        <f>IF(JRF!C3995="","",IF(IFERROR(VLOOKUP(JRF!C3995,Checks!S:U,3,0),0)="A","Entry with System fund Dept",""))</f>
        <v/>
      </c>
      <c r="W3982" t="str">
        <f>IFERROR(IF('Journal Template'!D4394="","",IF(IFERROR(VLOOKUP('Journal Template'!D4394,Checks!S:U,3,0),0)="A","Entry with System fund Dept","")),"")</f>
        <v/>
      </c>
      <c r="X3982" t="s">
        <v>17164</v>
      </c>
      <c r="Y3982" t="s">
        <v>389</v>
      </c>
      <c r="Z3982" t="s">
        <v>17165</v>
      </c>
      <c r="AA3982" t="s">
        <v>412</v>
      </c>
      <c r="AB3982" t="s">
        <v>125</v>
      </c>
      <c r="AC3982" s="150" t="str">
        <f>IFERROR(IF(JRF!C3995="","",IF(AND(VLOOKUP(JRF!C3995,X:AA,4,0)=JRF!B3995,VLOOKUP(JRF!C3995,X:Y,2,0)="A"),"","Inactive Dept Combo Error")),"Inactive Dept Combo Error")</f>
        <v/>
      </c>
      <c r="AD3982" t="str">
        <f>IFERROR(IF('Journal Template'!D4394="","",IF(AND(VLOOKUP('Journal Template'!D4394,X:AA,4,0)='Journal Template'!A4394,VLOOKUP('Journal Template'!D4394,X:Y,2,0)="A"),"","Inactive Dept Combo Error")),"")</f>
        <v/>
      </c>
      <c r="AK3982" s="150" t="str">
        <f>IF(JRF!B3995="","",IF(JRF!B3995=IFERROR(VLOOKUP(JRF!B3995,Checks!AI:AI,1,0),0),"Entry in Branch/Satellite BU's",""))</f>
        <v/>
      </c>
      <c r="AL3982" t="str">
        <f>IFERROR(IF('Journal Template'!A4394="","",IF('Journal Template'!A4394=IFERROR(VLOOKUP('Journal Template'!A4394,Checks!AI:AI,1,0),0),"Entry in Branch/Satellite BU's","")),"")</f>
        <v/>
      </c>
      <c r="AO3982" s="171"/>
      <c r="AP3982" s="171"/>
      <c r="AQ3982" s="171"/>
      <c r="AR3982" s="171"/>
      <c r="CI3982" t="str">
        <f>IF(JRF!F3995&gt;0,"",IF(JRF!B3995="","",IF(LEFT(JRF!B3995,1)=IFERROR(VLOOKUP(LEFT(JRF!B3995,1),$CF$2:$CF$5,1,0),0),"Product Code Required",IF(JRF!C3995="","",IF(JRF!C3995=IFERROR(VLOOKUP(JRF!C3995,$CH:$CH,1,0),0),"Product Code Required","NA")))))</f>
        <v/>
      </c>
      <c r="CJ3982" t="str">
        <f>IF(JRF!AV3995&gt;0,"",IF(JRF!Q3995="","",IF(LEFT(JRF!Q3995,1)=IFERROR(VLOOKUP(LEFT(JRF!Q3995,1),$CF$2:$CF$5,1,0),0),"Product Code Required",IF(JRF!V3995="","",IF(JRF!V3995=IFERROR(VLOOKUP(JRF!V3995,$CH:$CH,1,0),0),"Product Code Required","NA")))))</f>
        <v/>
      </c>
      <c r="CK3982" t="str">
        <f>IFERROR(IF(LEN('Journal Template'!F3993)&gt;0,"",IF('Journal Template'!A3993="","",IF(LEFT('Journal Template'!A3993,1)=IFERROR(VLOOKUP(LEFT('Journal Template'!A3993,1),Checks!$CF$2:$CF$5,1,0),0),"Product Code Required",IF('Journal Template'!D3993="","",IF('Journal Template'!D3993=IFERROR(VLOOKUP('Journal Template'!D3993,Checks!$CH:$CH,1,0),0),"Product Code Required","NA"))))),"")</f>
        <v/>
      </c>
    </row>
    <row r="3983" spans="14:89">
      <c r="N3983" t="s">
        <v>17166</v>
      </c>
      <c r="O3983" t="s">
        <v>17167</v>
      </c>
      <c r="P3983" t="s">
        <v>386</v>
      </c>
      <c r="Q3983" s="150" t="str">
        <f>IF(JRF!D3996="","",IF(IFERROR(VLOOKUP(JRF!D3996,Checks!N:P,3,0),0)="A","","Inactive account in Use"))</f>
        <v/>
      </c>
      <c r="R3983" t="str">
        <f>IFERROR(IF('Journal Template'!C4395="","",IF(IFERROR(VLOOKUP('Journal Template'!C4395,Checks!N:P,3,0),0)="A","","Inactive account in Use")),"")</f>
        <v/>
      </c>
      <c r="V3983" s="150" t="str">
        <f>IF(JRF!C3996="","",IF(IFERROR(VLOOKUP(JRF!C3996,Checks!S:U,3,0),0)="A","Entry with System fund Dept",""))</f>
        <v/>
      </c>
      <c r="W3983" t="str">
        <f>IFERROR(IF('Journal Template'!D4395="","",IF(IFERROR(VLOOKUP('Journal Template'!D4395,Checks!S:U,3,0),0)="A","Entry with System fund Dept","")),"")</f>
        <v/>
      </c>
      <c r="X3983" t="s">
        <v>17168</v>
      </c>
      <c r="Y3983" t="s">
        <v>389</v>
      </c>
      <c r="Z3983" t="s">
        <v>17169</v>
      </c>
      <c r="AA3983" t="s">
        <v>412</v>
      </c>
      <c r="AB3983" t="s">
        <v>125</v>
      </c>
      <c r="AC3983" s="150" t="str">
        <f>IFERROR(IF(JRF!C3996="","",IF(AND(VLOOKUP(JRF!C3996,X:AA,4,0)=JRF!B3996,VLOOKUP(JRF!C3996,X:Y,2,0)="A"),"","Inactive Dept Combo Error")),"Inactive Dept Combo Error")</f>
        <v/>
      </c>
      <c r="AD3983" t="str">
        <f>IFERROR(IF('Journal Template'!D4395="","",IF(AND(VLOOKUP('Journal Template'!D4395,X:AA,4,0)='Journal Template'!A4395,VLOOKUP('Journal Template'!D4395,X:Y,2,0)="A"),"","Inactive Dept Combo Error")),"")</f>
        <v/>
      </c>
      <c r="AK3983" s="150" t="str">
        <f>IF(JRF!B3996="","",IF(JRF!B3996=IFERROR(VLOOKUP(JRF!B3996,Checks!AI:AI,1,0),0),"Entry in Branch/Satellite BU's",""))</f>
        <v/>
      </c>
      <c r="AL3983" t="str">
        <f>IFERROR(IF('Journal Template'!A4395="","",IF('Journal Template'!A4395=IFERROR(VLOOKUP('Journal Template'!A4395,Checks!AI:AI,1,0),0),"Entry in Branch/Satellite BU's","")),"")</f>
        <v/>
      </c>
      <c r="AO3983" s="171"/>
      <c r="AP3983" s="171"/>
      <c r="AQ3983" s="171"/>
      <c r="AR3983" s="171"/>
      <c r="CI3983" t="str">
        <f>IF(JRF!F3996&gt;0,"",IF(JRF!B3996="","",IF(LEFT(JRF!B3996,1)=IFERROR(VLOOKUP(LEFT(JRF!B3996,1),$CF$2:$CF$5,1,0),0),"Product Code Required",IF(JRF!C3996="","",IF(JRF!C3996=IFERROR(VLOOKUP(JRF!C3996,$CH:$CH,1,0),0),"Product Code Required","NA")))))</f>
        <v/>
      </c>
      <c r="CJ3983" t="str">
        <f>IF(JRF!AV3996&gt;0,"",IF(JRF!Q3996="","",IF(LEFT(JRF!Q3996,1)=IFERROR(VLOOKUP(LEFT(JRF!Q3996,1),$CF$2:$CF$5,1,0),0),"Product Code Required",IF(JRF!V3996="","",IF(JRF!V3996=IFERROR(VLOOKUP(JRF!V3996,$CH:$CH,1,0),0),"Product Code Required","NA")))))</f>
        <v/>
      </c>
      <c r="CK3983" t="str">
        <f>IFERROR(IF(LEN('Journal Template'!F3994)&gt;0,"",IF('Journal Template'!A3994="","",IF(LEFT('Journal Template'!A3994,1)=IFERROR(VLOOKUP(LEFT('Journal Template'!A3994,1),Checks!$CF$2:$CF$5,1,0),0),"Product Code Required",IF('Journal Template'!D3994="","",IF('Journal Template'!D3994=IFERROR(VLOOKUP('Journal Template'!D3994,Checks!$CH:$CH,1,0),0),"Product Code Required","NA"))))),"")</f>
        <v/>
      </c>
    </row>
    <row r="3984" spans="14:89">
      <c r="N3984" t="s">
        <v>17170</v>
      </c>
      <c r="O3984" t="s">
        <v>17171</v>
      </c>
      <c r="P3984" t="s">
        <v>386</v>
      </c>
      <c r="Q3984" s="150" t="str">
        <f>IF(JRF!D3997="","",IF(IFERROR(VLOOKUP(JRF!D3997,Checks!N:P,3,0),0)="A","","Inactive account in Use"))</f>
        <v/>
      </c>
      <c r="R3984" t="str">
        <f>IFERROR(IF('Journal Template'!C4396="","",IF(IFERROR(VLOOKUP('Journal Template'!C4396,Checks!N:P,3,0),0)="A","","Inactive account in Use")),"")</f>
        <v/>
      </c>
      <c r="V3984" s="150" t="str">
        <f>IF(JRF!C3997="","",IF(IFERROR(VLOOKUP(JRF!C3997,Checks!S:U,3,0),0)="A","Entry with System fund Dept",""))</f>
        <v/>
      </c>
      <c r="W3984" t="str">
        <f>IFERROR(IF('Journal Template'!D4396="","",IF(IFERROR(VLOOKUP('Journal Template'!D4396,Checks!S:U,3,0),0)="A","Entry with System fund Dept","")),"")</f>
        <v/>
      </c>
      <c r="X3984" t="s">
        <v>549</v>
      </c>
      <c r="Y3984" t="s">
        <v>386</v>
      </c>
      <c r="Z3984" t="s">
        <v>17172</v>
      </c>
      <c r="AA3984" t="s">
        <v>412</v>
      </c>
      <c r="AB3984" t="s">
        <v>125</v>
      </c>
      <c r="AC3984" s="150" t="str">
        <f>IFERROR(IF(JRF!C3997="","",IF(AND(VLOOKUP(JRF!C3997,X:AA,4,0)=JRF!B3997,VLOOKUP(JRF!C3997,X:Y,2,0)="A"),"","Inactive Dept Combo Error")),"Inactive Dept Combo Error")</f>
        <v/>
      </c>
      <c r="AD3984" t="str">
        <f>IFERROR(IF('Journal Template'!D4396="","",IF(AND(VLOOKUP('Journal Template'!D4396,X:AA,4,0)='Journal Template'!A4396,VLOOKUP('Journal Template'!D4396,X:Y,2,0)="A"),"","Inactive Dept Combo Error")),"")</f>
        <v/>
      </c>
      <c r="AK3984" s="150" t="str">
        <f>IF(JRF!B3997="","",IF(JRF!B3997=IFERROR(VLOOKUP(JRF!B3997,Checks!AI:AI,1,0),0),"Entry in Branch/Satellite BU's",""))</f>
        <v/>
      </c>
      <c r="AL3984" t="str">
        <f>IFERROR(IF('Journal Template'!A4396="","",IF('Journal Template'!A4396=IFERROR(VLOOKUP('Journal Template'!A4396,Checks!AI:AI,1,0),0),"Entry in Branch/Satellite BU's","")),"")</f>
        <v/>
      </c>
      <c r="AO3984" s="171"/>
      <c r="AP3984" s="171"/>
      <c r="AQ3984" s="171"/>
      <c r="AR3984" s="171"/>
      <c r="CI3984" t="str">
        <f>IF(JRF!F3997&gt;0,"",IF(JRF!B3997="","",IF(LEFT(JRF!B3997,1)=IFERROR(VLOOKUP(LEFT(JRF!B3997,1),$CF$2:$CF$5,1,0),0),"Product Code Required",IF(JRF!C3997="","",IF(JRF!C3997=IFERROR(VLOOKUP(JRF!C3997,$CH:$CH,1,0),0),"Product Code Required","NA")))))</f>
        <v/>
      </c>
      <c r="CJ3984" t="str">
        <f>IF(JRF!AV3997&gt;0,"",IF(JRF!Q3997="","",IF(LEFT(JRF!Q3997,1)=IFERROR(VLOOKUP(LEFT(JRF!Q3997,1),$CF$2:$CF$5,1,0),0),"Product Code Required",IF(JRF!V3997="","",IF(JRF!V3997=IFERROR(VLOOKUP(JRF!V3997,$CH:$CH,1,0),0),"Product Code Required","NA")))))</f>
        <v/>
      </c>
      <c r="CK3984" t="str">
        <f>IFERROR(IF(LEN('Journal Template'!F3995)&gt;0,"",IF('Journal Template'!A3995="","",IF(LEFT('Journal Template'!A3995,1)=IFERROR(VLOOKUP(LEFT('Journal Template'!A3995,1),Checks!$CF$2:$CF$5,1,0),0),"Product Code Required",IF('Journal Template'!D3995="","",IF('Journal Template'!D3995=IFERROR(VLOOKUP('Journal Template'!D3995,Checks!$CH:$CH,1,0),0),"Product Code Required","NA"))))),"")</f>
        <v/>
      </c>
    </row>
    <row r="3985" spans="14:89">
      <c r="N3985" t="s">
        <v>17173</v>
      </c>
      <c r="O3985" t="s">
        <v>17174</v>
      </c>
      <c r="P3985" t="s">
        <v>386</v>
      </c>
      <c r="Q3985" s="150" t="str">
        <f>IF(JRF!D3998="","",IF(IFERROR(VLOOKUP(JRF!D3998,Checks!N:P,3,0),0)="A","","Inactive account in Use"))</f>
        <v/>
      </c>
      <c r="R3985" t="str">
        <f>IFERROR(IF('Journal Template'!C4397="","",IF(IFERROR(VLOOKUP('Journal Template'!C4397,Checks!N:P,3,0),0)="A","","Inactive account in Use")),"")</f>
        <v/>
      </c>
      <c r="V3985" s="150" t="str">
        <f>IF(JRF!C3998="","",IF(IFERROR(VLOOKUP(JRF!C3998,Checks!S:U,3,0),0)="A","Entry with System fund Dept",""))</f>
        <v/>
      </c>
      <c r="W3985" t="str">
        <f>IFERROR(IF('Journal Template'!D4397="","",IF(IFERROR(VLOOKUP('Journal Template'!D4397,Checks!S:U,3,0),0)="A","Entry with System fund Dept","")),"")</f>
        <v/>
      </c>
      <c r="X3985" t="s">
        <v>679</v>
      </c>
      <c r="Y3985" t="s">
        <v>386</v>
      </c>
      <c r="Z3985" t="s">
        <v>17175</v>
      </c>
      <c r="AA3985" t="s">
        <v>412</v>
      </c>
      <c r="AB3985" t="s">
        <v>125</v>
      </c>
      <c r="AC3985" s="150" t="str">
        <f>IFERROR(IF(JRF!C3998="","",IF(AND(VLOOKUP(JRF!C3998,X:AA,4,0)=JRF!B3998,VLOOKUP(JRF!C3998,X:Y,2,0)="A"),"","Inactive Dept Combo Error")),"Inactive Dept Combo Error")</f>
        <v/>
      </c>
      <c r="AD3985" t="str">
        <f>IFERROR(IF('Journal Template'!D4397="","",IF(AND(VLOOKUP('Journal Template'!D4397,X:AA,4,0)='Journal Template'!A4397,VLOOKUP('Journal Template'!D4397,X:Y,2,0)="A"),"","Inactive Dept Combo Error")),"")</f>
        <v/>
      </c>
      <c r="AK3985" s="150" t="str">
        <f>IF(JRF!B3998="","",IF(JRF!B3998=IFERROR(VLOOKUP(JRF!B3998,Checks!AI:AI,1,0),0),"Entry in Branch/Satellite BU's",""))</f>
        <v/>
      </c>
      <c r="AL3985" t="str">
        <f>IFERROR(IF('Journal Template'!A4397="","",IF('Journal Template'!A4397=IFERROR(VLOOKUP('Journal Template'!A4397,Checks!AI:AI,1,0),0),"Entry in Branch/Satellite BU's","")),"")</f>
        <v/>
      </c>
      <c r="AO3985" s="171"/>
      <c r="AP3985" s="171"/>
      <c r="AQ3985" s="171"/>
      <c r="AR3985" s="171"/>
      <c r="CI3985" t="str">
        <f>IF(JRF!F3998&gt;0,"",IF(JRF!B3998="","",IF(LEFT(JRF!B3998,1)=IFERROR(VLOOKUP(LEFT(JRF!B3998,1),$CF$2:$CF$5,1,0),0),"Product Code Required",IF(JRF!C3998="","",IF(JRF!C3998=IFERROR(VLOOKUP(JRF!C3998,$CH:$CH,1,0),0),"Product Code Required","NA")))))</f>
        <v/>
      </c>
      <c r="CJ3985" t="str">
        <f>IF(JRF!AV3998&gt;0,"",IF(JRF!Q3998="","",IF(LEFT(JRF!Q3998,1)=IFERROR(VLOOKUP(LEFT(JRF!Q3998,1),$CF$2:$CF$5,1,0),0),"Product Code Required",IF(JRF!V3998="","",IF(JRF!V3998=IFERROR(VLOOKUP(JRF!V3998,$CH:$CH,1,0),0),"Product Code Required","NA")))))</f>
        <v/>
      </c>
      <c r="CK3985" t="str">
        <f>IFERROR(IF(LEN('Journal Template'!F3996)&gt;0,"",IF('Journal Template'!A3996="","",IF(LEFT('Journal Template'!A3996,1)=IFERROR(VLOOKUP(LEFT('Journal Template'!A3996,1),Checks!$CF$2:$CF$5,1,0),0),"Product Code Required",IF('Journal Template'!D3996="","",IF('Journal Template'!D3996=IFERROR(VLOOKUP('Journal Template'!D3996,Checks!$CH:$CH,1,0),0),"Product Code Required","NA"))))),"")</f>
        <v/>
      </c>
    </row>
    <row r="3986" spans="14:89">
      <c r="N3986" t="s">
        <v>17176</v>
      </c>
      <c r="O3986" t="s">
        <v>17177</v>
      </c>
      <c r="P3986" t="s">
        <v>386</v>
      </c>
      <c r="Q3986" s="150" t="str">
        <f>IF(JRF!D3999="","",IF(IFERROR(VLOOKUP(JRF!D3999,Checks!N:P,3,0),0)="A","","Inactive account in Use"))</f>
        <v/>
      </c>
      <c r="R3986" t="str">
        <f>IFERROR(IF('Journal Template'!C4398="","",IF(IFERROR(VLOOKUP('Journal Template'!C4398,Checks!N:P,3,0),0)="A","","Inactive account in Use")),"")</f>
        <v/>
      </c>
      <c r="V3986" s="150" t="str">
        <f>IF(JRF!C3999="","",IF(IFERROR(VLOOKUP(JRF!C3999,Checks!S:U,3,0),0)="A","Entry with System fund Dept",""))</f>
        <v/>
      </c>
      <c r="W3986" t="str">
        <f>IFERROR(IF('Journal Template'!D4398="","",IF(IFERROR(VLOOKUP('Journal Template'!D4398,Checks!S:U,3,0),0)="A","Entry with System fund Dept","")),"")</f>
        <v/>
      </c>
      <c r="X3986" t="s">
        <v>17178</v>
      </c>
      <c r="Y3986" t="s">
        <v>389</v>
      </c>
      <c r="Z3986" t="s">
        <v>17179</v>
      </c>
      <c r="AA3986" t="s">
        <v>412</v>
      </c>
      <c r="AB3986" t="s">
        <v>125</v>
      </c>
      <c r="AC3986" s="150" t="str">
        <f>IFERROR(IF(JRF!C3999="","",IF(AND(VLOOKUP(JRF!C3999,X:AA,4,0)=JRF!B3999,VLOOKUP(JRF!C3999,X:Y,2,0)="A"),"","Inactive Dept Combo Error")),"Inactive Dept Combo Error")</f>
        <v/>
      </c>
      <c r="AD3986" t="str">
        <f>IFERROR(IF('Journal Template'!D4398="","",IF(AND(VLOOKUP('Journal Template'!D4398,X:AA,4,0)='Journal Template'!A4398,VLOOKUP('Journal Template'!D4398,X:Y,2,0)="A"),"","Inactive Dept Combo Error")),"")</f>
        <v/>
      </c>
      <c r="AK3986" s="150" t="str">
        <f>IF(JRF!B3999="","",IF(JRF!B3999=IFERROR(VLOOKUP(JRF!B3999,Checks!AI:AI,1,0),0),"Entry in Branch/Satellite BU's",""))</f>
        <v/>
      </c>
      <c r="AL3986" t="str">
        <f>IFERROR(IF('Journal Template'!A4398="","",IF('Journal Template'!A4398=IFERROR(VLOOKUP('Journal Template'!A4398,Checks!AI:AI,1,0),0),"Entry in Branch/Satellite BU's","")),"")</f>
        <v/>
      </c>
      <c r="AO3986" s="171"/>
      <c r="AP3986" s="171"/>
      <c r="AQ3986" s="171"/>
      <c r="AR3986" s="171"/>
      <c r="CI3986" t="str">
        <f>IF(JRF!F3999&gt;0,"",IF(JRF!B3999="","",IF(LEFT(JRF!B3999,1)=IFERROR(VLOOKUP(LEFT(JRF!B3999,1),$CF$2:$CF$5,1,0),0),"Product Code Required",IF(JRF!C3999="","",IF(JRF!C3999=IFERROR(VLOOKUP(JRF!C3999,$CH:$CH,1,0),0),"Product Code Required","NA")))))</f>
        <v/>
      </c>
      <c r="CJ3986" t="str">
        <f>IF(JRF!AV3999&gt;0,"",IF(JRF!Q3999="","",IF(LEFT(JRF!Q3999,1)=IFERROR(VLOOKUP(LEFT(JRF!Q3999,1),$CF$2:$CF$5,1,0),0),"Product Code Required",IF(JRF!V3999="","",IF(JRF!V3999=IFERROR(VLOOKUP(JRF!V3999,$CH:$CH,1,0),0),"Product Code Required","NA")))))</f>
        <v/>
      </c>
      <c r="CK3986" t="str">
        <f>IFERROR(IF(LEN('Journal Template'!F3997)&gt;0,"",IF('Journal Template'!A3997="","",IF(LEFT('Journal Template'!A3997,1)=IFERROR(VLOOKUP(LEFT('Journal Template'!A3997,1),Checks!$CF$2:$CF$5,1,0),0),"Product Code Required",IF('Journal Template'!D3997="","",IF('Journal Template'!D3997=IFERROR(VLOOKUP('Journal Template'!D3997,Checks!$CH:$CH,1,0),0),"Product Code Required","NA"))))),"")</f>
        <v/>
      </c>
    </row>
    <row r="3987" spans="14:89">
      <c r="N3987" t="s">
        <v>17180</v>
      </c>
      <c r="O3987" t="s">
        <v>17181</v>
      </c>
      <c r="P3987" t="s">
        <v>386</v>
      </c>
      <c r="Q3987" s="150" t="str">
        <f>IF(JRF!D4000="","",IF(IFERROR(VLOOKUP(JRF!D4000,Checks!N:P,3,0),0)="A","","Inactive account in Use"))</f>
        <v/>
      </c>
      <c r="R3987" t="str">
        <f>IFERROR(IF('Journal Template'!C4399="","",IF(IFERROR(VLOOKUP('Journal Template'!C4399,Checks!N:P,3,0),0)="A","","Inactive account in Use")),"")</f>
        <v/>
      </c>
      <c r="V3987" s="150" t="str">
        <f>IF(JRF!C4000="","",IF(IFERROR(VLOOKUP(JRF!C4000,Checks!S:U,3,0),0)="A","Entry with System fund Dept",""))</f>
        <v/>
      </c>
      <c r="W3987" t="str">
        <f>IFERROR(IF('Journal Template'!D4399="","",IF(IFERROR(VLOOKUP('Journal Template'!D4399,Checks!S:U,3,0),0)="A","Entry with System fund Dept","")),"")</f>
        <v/>
      </c>
      <c r="X3987" t="s">
        <v>494</v>
      </c>
      <c r="Y3987" t="s">
        <v>386</v>
      </c>
      <c r="Z3987" t="s">
        <v>17182</v>
      </c>
      <c r="AA3987" t="s">
        <v>412</v>
      </c>
      <c r="AB3987" t="s">
        <v>125</v>
      </c>
      <c r="AC3987" s="150" t="str">
        <f>IFERROR(IF(JRF!C4000="","",IF(AND(VLOOKUP(JRF!C4000,X:AA,4,0)=JRF!B4000,VLOOKUP(JRF!C4000,X:Y,2,0)="A"),"","Inactive Dept Combo Error")),"Inactive Dept Combo Error")</f>
        <v/>
      </c>
      <c r="AD3987" t="str">
        <f>IFERROR(IF('Journal Template'!D4399="","",IF(AND(VLOOKUP('Journal Template'!D4399,X:AA,4,0)='Journal Template'!A4399,VLOOKUP('Journal Template'!D4399,X:Y,2,0)="A"),"","Inactive Dept Combo Error")),"")</f>
        <v/>
      </c>
      <c r="AK3987" s="150" t="str">
        <f>IF(JRF!B4000="","",IF(JRF!B4000=IFERROR(VLOOKUP(JRF!B4000,Checks!AI:AI,1,0),0),"Entry in Branch/Satellite BU's",""))</f>
        <v/>
      </c>
      <c r="AL3987" t="str">
        <f>IFERROR(IF('Journal Template'!A4399="","",IF('Journal Template'!A4399=IFERROR(VLOOKUP('Journal Template'!A4399,Checks!AI:AI,1,0),0),"Entry in Branch/Satellite BU's","")),"")</f>
        <v/>
      </c>
      <c r="AO3987" s="171"/>
      <c r="AP3987" s="171"/>
      <c r="AQ3987" s="171"/>
      <c r="AR3987" s="171"/>
      <c r="CI3987" t="str">
        <f>IF(JRF!F4000&gt;0,"",IF(JRF!B4000="","",IF(LEFT(JRF!B4000,1)=IFERROR(VLOOKUP(LEFT(JRF!B4000,1),$CF$2:$CF$5,1,0),0),"Product Code Required",IF(JRF!C4000="","",IF(JRF!C4000=IFERROR(VLOOKUP(JRF!C4000,$CH:$CH,1,0),0),"Product Code Required","NA")))))</f>
        <v/>
      </c>
      <c r="CJ3987" t="str">
        <f>IF(JRF!AV4000&gt;0,"",IF(JRF!Q4000="","",IF(LEFT(JRF!Q4000,1)=IFERROR(VLOOKUP(LEFT(JRF!Q4000,1),$CF$2:$CF$5,1,0),0),"Product Code Required",IF(JRF!V4000="","",IF(JRF!V4000=IFERROR(VLOOKUP(JRF!V4000,$CH:$CH,1,0),0),"Product Code Required","NA")))))</f>
        <v/>
      </c>
      <c r="CK3987" t="str">
        <f>IFERROR(IF(LEN('Journal Template'!F3998)&gt;0,"",IF('Journal Template'!A3998="","",IF(LEFT('Journal Template'!A3998,1)=IFERROR(VLOOKUP(LEFT('Journal Template'!A3998,1),Checks!$CF$2:$CF$5,1,0),0),"Product Code Required",IF('Journal Template'!D3998="","",IF('Journal Template'!D3998=IFERROR(VLOOKUP('Journal Template'!D3998,Checks!$CH:$CH,1,0),0),"Product Code Required","NA"))))),"")</f>
        <v/>
      </c>
    </row>
    <row r="3988" spans="14:89">
      <c r="N3988" t="s">
        <v>17183</v>
      </c>
      <c r="O3988" t="s">
        <v>17184</v>
      </c>
      <c r="P3988" t="s">
        <v>386</v>
      </c>
      <c r="Q3988" s="150" t="str">
        <f>IF(JRF!D4001="","",IF(IFERROR(VLOOKUP(JRF!D4001,Checks!N:P,3,0),0)="A","","Inactive account in Use"))</f>
        <v/>
      </c>
      <c r="R3988" t="str">
        <f>IFERROR(IF('Journal Template'!C4400="","",IF(IFERROR(VLOOKUP('Journal Template'!C4400,Checks!N:P,3,0),0)="A","","Inactive account in Use")),"")</f>
        <v/>
      </c>
      <c r="V3988" s="150" t="str">
        <f>IF(JRF!C4001="","",IF(IFERROR(VLOOKUP(JRF!C4001,Checks!S:U,3,0),0)="A","Entry with System fund Dept",""))</f>
        <v/>
      </c>
      <c r="W3988" t="str">
        <f>IFERROR(IF('Journal Template'!D4400="","",IF(IFERROR(VLOOKUP('Journal Template'!D4400,Checks!S:U,3,0),0)="A","Entry with System fund Dept","")),"")</f>
        <v/>
      </c>
      <c r="X3988" t="s">
        <v>667</v>
      </c>
      <c r="Y3988" t="s">
        <v>386</v>
      </c>
      <c r="Z3988" t="s">
        <v>17185</v>
      </c>
      <c r="AA3988" t="s">
        <v>505</v>
      </c>
      <c r="AB3988" t="s">
        <v>125</v>
      </c>
      <c r="AC3988" s="150" t="str">
        <f>IFERROR(IF(JRF!C4001="","",IF(AND(VLOOKUP(JRF!C4001,X:AA,4,0)=JRF!B4001,VLOOKUP(JRF!C4001,X:Y,2,0)="A"),"","Inactive Dept Combo Error")),"Inactive Dept Combo Error")</f>
        <v/>
      </c>
      <c r="AD3988" t="str">
        <f>IFERROR(IF('Journal Template'!D4400="","",IF(AND(VLOOKUP('Journal Template'!D4400,X:AA,4,0)='Journal Template'!A4400,VLOOKUP('Journal Template'!D4400,X:Y,2,0)="A"),"","Inactive Dept Combo Error")),"")</f>
        <v/>
      </c>
      <c r="AK3988" s="150" t="str">
        <f>IF(JRF!B4001="","",IF(JRF!B4001=IFERROR(VLOOKUP(JRF!B4001,Checks!AI:AI,1,0),0),"Entry in Branch/Satellite BU's",""))</f>
        <v/>
      </c>
      <c r="AL3988" t="str">
        <f>IFERROR(IF('Journal Template'!A4400="","",IF('Journal Template'!A4400=IFERROR(VLOOKUP('Journal Template'!A4400,Checks!AI:AI,1,0),0),"Entry in Branch/Satellite BU's","")),"")</f>
        <v/>
      </c>
      <c r="AO3988" s="171"/>
      <c r="AP3988" s="171"/>
      <c r="AQ3988" s="171"/>
      <c r="AR3988" s="171"/>
      <c r="CI3988" t="str">
        <f>IF(JRF!F4001&gt;0,"",IF(JRF!B4001="","",IF(LEFT(JRF!B4001,1)=IFERROR(VLOOKUP(LEFT(JRF!B4001,1),$CF$2:$CF$5,1,0),0),"Product Code Required",IF(JRF!C4001="","",IF(JRF!C4001=IFERROR(VLOOKUP(JRF!C4001,$CH:$CH,1,0),0),"Product Code Required","NA")))))</f>
        <v/>
      </c>
      <c r="CJ3988" t="str">
        <f>IF(JRF!AV4001&gt;0,"",IF(JRF!Q4001="","",IF(LEFT(JRF!Q4001,1)=IFERROR(VLOOKUP(LEFT(JRF!Q4001,1),$CF$2:$CF$5,1,0),0),"Product Code Required",IF(JRF!V4001="","",IF(JRF!V4001=IFERROR(VLOOKUP(JRF!V4001,$CH:$CH,1,0),0),"Product Code Required","NA")))))</f>
        <v/>
      </c>
      <c r="CK3988" t="str">
        <f>IFERROR(IF(LEN('Journal Template'!F3999)&gt;0,"",IF('Journal Template'!A3999="","",IF(LEFT('Journal Template'!A3999,1)=IFERROR(VLOOKUP(LEFT('Journal Template'!A3999,1),Checks!$CF$2:$CF$5,1,0),0),"Product Code Required",IF('Journal Template'!D3999="","",IF('Journal Template'!D3999=IFERROR(VLOOKUP('Journal Template'!D3999,Checks!$CH:$CH,1,0),0),"Product Code Required","NA"))))),"")</f>
        <v/>
      </c>
    </row>
    <row r="3989" spans="14:89">
      <c r="N3989" t="s">
        <v>17186</v>
      </c>
      <c r="O3989" t="s">
        <v>17187</v>
      </c>
      <c r="P3989" t="s">
        <v>386</v>
      </c>
      <c r="Q3989" s="150" t="str">
        <f>IF(JRF!D4002="","",IF(IFERROR(VLOOKUP(JRF!D4002,Checks!N:P,3,0),0)="A","","Inactive account in Use"))</f>
        <v/>
      </c>
      <c r="R3989" t="str">
        <f>IFERROR(IF('Journal Template'!C4401="","",IF(IFERROR(VLOOKUP('Journal Template'!C4401,Checks!N:P,3,0),0)="A","","Inactive account in Use")),"")</f>
        <v/>
      </c>
      <c r="V3989" s="150" t="str">
        <f>IF(JRF!C4002="","",IF(IFERROR(VLOOKUP(JRF!C4002,Checks!S:U,3,0),0)="A","Entry with System fund Dept",""))</f>
        <v/>
      </c>
      <c r="W3989" t="str">
        <f>IFERROR(IF('Journal Template'!D4401="","",IF(IFERROR(VLOOKUP('Journal Template'!D4401,Checks!S:U,3,0),0)="A","Entry with System fund Dept","")),"")</f>
        <v/>
      </c>
      <c r="X3989" t="s">
        <v>17188</v>
      </c>
      <c r="Y3989" t="s">
        <v>386</v>
      </c>
      <c r="Z3989" t="s">
        <v>17189</v>
      </c>
      <c r="AA3989" t="s">
        <v>412</v>
      </c>
      <c r="AB3989" t="s">
        <v>125</v>
      </c>
      <c r="AC3989" s="150" t="str">
        <f>IFERROR(IF(JRF!C4002="","",IF(AND(VLOOKUP(JRF!C4002,X:AA,4,0)=JRF!B4002,VLOOKUP(JRF!C4002,X:Y,2,0)="A"),"","Inactive Dept Combo Error")),"Inactive Dept Combo Error")</f>
        <v/>
      </c>
      <c r="AD3989" t="str">
        <f>IFERROR(IF('Journal Template'!D4401="","",IF(AND(VLOOKUP('Journal Template'!D4401,X:AA,4,0)='Journal Template'!A4401,VLOOKUP('Journal Template'!D4401,X:Y,2,0)="A"),"","Inactive Dept Combo Error")),"")</f>
        <v/>
      </c>
      <c r="AK3989" s="150" t="str">
        <f>IF(JRF!B4002="","",IF(JRF!B4002=IFERROR(VLOOKUP(JRF!B4002,Checks!AI:AI,1,0),0),"Entry in Branch/Satellite BU's",""))</f>
        <v/>
      </c>
      <c r="AL3989" t="str">
        <f>IFERROR(IF('Journal Template'!A4401="","",IF('Journal Template'!A4401=IFERROR(VLOOKUP('Journal Template'!A4401,Checks!AI:AI,1,0),0),"Entry in Branch/Satellite BU's","")),"")</f>
        <v/>
      </c>
      <c r="AO3989" s="171"/>
      <c r="AP3989" s="171"/>
      <c r="AQ3989" s="171"/>
      <c r="AR3989" s="171"/>
      <c r="CI3989" t="str">
        <f>IF(JRF!F4002&gt;0,"",IF(JRF!B4002="","",IF(LEFT(JRF!B4002,1)=IFERROR(VLOOKUP(LEFT(JRF!B4002,1),$CF$2:$CF$5,1,0),0),"Product Code Required",IF(JRF!C4002="","",IF(JRF!C4002=IFERROR(VLOOKUP(JRF!C4002,$CH:$CH,1,0),0),"Product Code Required","NA")))))</f>
        <v/>
      </c>
      <c r="CJ3989" t="str">
        <f>IF(JRF!AV4002&gt;0,"",IF(JRF!Q4002="","",IF(LEFT(JRF!Q4002,1)=IFERROR(VLOOKUP(LEFT(JRF!Q4002,1),$CF$2:$CF$5,1,0),0),"Product Code Required",IF(JRF!V4002="","",IF(JRF!V4002=IFERROR(VLOOKUP(JRF!V4002,$CH:$CH,1,0),0),"Product Code Required","NA")))))</f>
        <v/>
      </c>
      <c r="CK3989" t="str">
        <f>IFERROR(IF(LEN('Journal Template'!F4000)&gt;0,"",IF('Journal Template'!A4000="","",IF(LEFT('Journal Template'!A4000,1)=IFERROR(VLOOKUP(LEFT('Journal Template'!A4000,1),Checks!$CF$2:$CF$5,1,0),0),"Product Code Required",IF('Journal Template'!D4000="","",IF('Journal Template'!D4000=IFERROR(VLOOKUP('Journal Template'!D4000,Checks!$CH:$CH,1,0),0),"Product Code Required","NA"))))),"")</f>
        <v/>
      </c>
    </row>
    <row r="3990" spans="14:89">
      <c r="N3990" t="s">
        <v>17190</v>
      </c>
      <c r="O3990" t="s">
        <v>17191</v>
      </c>
      <c r="P3990" t="s">
        <v>386</v>
      </c>
      <c r="Q3990" s="150" t="str">
        <f>IF(JRF!D4003="","",IF(IFERROR(VLOOKUP(JRF!D4003,Checks!N:P,3,0),0)="A","","Inactive account in Use"))</f>
        <v/>
      </c>
      <c r="R3990" t="str">
        <f>IFERROR(IF('Journal Template'!C4402="","",IF(IFERROR(VLOOKUP('Journal Template'!C4402,Checks!N:P,3,0),0)="A","","Inactive account in Use")),"")</f>
        <v/>
      </c>
      <c r="V3990" s="150" t="str">
        <f>IF(JRF!C4003="","",IF(IFERROR(VLOOKUP(JRF!C4003,Checks!S:U,3,0),0)="A","Entry with System fund Dept",""))</f>
        <v/>
      </c>
      <c r="W3990" t="str">
        <f>IFERROR(IF('Journal Template'!D4402="","",IF(IFERROR(VLOOKUP('Journal Template'!D4402,Checks!S:U,3,0),0)="A","Entry with System fund Dept","")),"")</f>
        <v/>
      </c>
      <c r="X3990" t="s">
        <v>634</v>
      </c>
      <c r="Y3990" t="s">
        <v>386</v>
      </c>
      <c r="Z3990" t="s">
        <v>17192</v>
      </c>
      <c r="AA3990" t="s">
        <v>412</v>
      </c>
      <c r="AB3990" t="s">
        <v>125</v>
      </c>
      <c r="AC3990" s="150" t="str">
        <f>IFERROR(IF(JRF!C4003="","",IF(AND(VLOOKUP(JRF!C4003,X:AA,4,0)=JRF!B4003,VLOOKUP(JRF!C4003,X:Y,2,0)="A"),"","Inactive Dept Combo Error")),"Inactive Dept Combo Error")</f>
        <v/>
      </c>
      <c r="AD3990" t="str">
        <f>IFERROR(IF('Journal Template'!D4402="","",IF(AND(VLOOKUP('Journal Template'!D4402,X:AA,4,0)='Journal Template'!A4402,VLOOKUP('Journal Template'!D4402,X:Y,2,0)="A"),"","Inactive Dept Combo Error")),"")</f>
        <v/>
      </c>
      <c r="AK3990" s="150" t="str">
        <f>IF(JRF!B4003="","",IF(JRF!B4003=IFERROR(VLOOKUP(JRF!B4003,Checks!AI:AI,1,0),0),"Entry in Branch/Satellite BU's",""))</f>
        <v/>
      </c>
      <c r="AL3990" t="str">
        <f>IFERROR(IF('Journal Template'!A4402="","",IF('Journal Template'!A4402=IFERROR(VLOOKUP('Journal Template'!A4402,Checks!AI:AI,1,0),0),"Entry in Branch/Satellite BU's","")),"")</f>
        <v/>
      </c>
      <c r="AO3990" s="171"/>
      <c r="AP3990" s="171"/>
      <c r="AQ3990" s="171"/>
      <c r="AR3990" s="171"/>
      <c r="CI3990" t="str">
        <f>IF(JRF!F4003&gt;0,"",IF(JRF!B4003="","",IF(LEFT(JRF!B4003,1)=IFERROR(VLOOKUP(LEFT(JRF!B4003,1),$CF$2:$CF$5,1,0),0),"Product Code Required",IF(JRF!C4003="","",IF(JRF!C4003=IFERROR(VLOOKUP(JRF!C4003,$CH:$CH,1,0),0),"Product Code Required","NA")))))</f>
        <v/>
      </c>
      <c r="CJ3990" t="str">
        <f>IF(JRF!AV4003&gt;0,"",IF(JRF!Q4003="","",IF(LEFT(JRF!Q4003,1)=IFERROR(VLOOKUP(LEFT(JRF!Q4003,1),$CF$2:$CF$5,1,0),0),"Product Code Required",IF(JRF!V4003="","",IF(JRF!V4003=IFERROR(VLOOKUP(JRF!V4003,$CH:$CH,1,0),0),"Product Code Required","NA")))))</f>
        <v/>
      </c>
      <c r="CK3990" t="str">
        <f>IFERROR(IF(LEN('Journal Template'!F4001)&gt;0,"",IF('Journal Template'!A4001="","",IF(LEFT('Journal Template'!A4001,1)=IFERROR(VLOOKUP(LEFT('Journal Template'!A4001,1),Checks!$CF$2:$CF$5,1,0),0),"Product Code Required",IF('Journal Template'!D4001="","",IF('Journal Template'!D4001=IFERROR(VLOOKUP('Journal Template'!D4001,Checks!$CH:$CH,1,0),0),"Product Code Required","NA"))))),"")</f>
        <v/>
      </c>
    </row>
    <row r="3991" spans="14:89">
      <c r="N3991" t="s">
        <v>17193</v>
      </c>
      <c r="O3991" t="s">
        <v>17194</v>
      </c>
      <c r="P3991" t="s">
        <v>386</v>
      </c>
      <c r="Q3991" s="150" t="str">
        <f>IF(JRF!D4004="","",IF(IFERROR(VLOOKUP(JRF!D4004,Checks!N:P,3,0),0)="A","","Inactive account in Use"))</f>
        <v/>
      </c>
      <c r="R3991" t="str">
        <f>IFERROR(IF('Journal Template'!C4403="","",IF(IFERROR(VLOOKUP('Journal Template'!C4403,Checks!N:P,3,0),0)="A","","Inactive account in Use")),"")</f>
        <v/>
      </c>
      <c r="V3991" s="150" t="str">
        <f>IF(JRF!C4004="","",IF(IFERROR(VLOOKUP(JRF!C4004,Checks!S:U,3,0),0)="A","Entry with System fund Dept",""))</f>
        <v/>
      </c>
      <c r="W3991" t="str">
        <f>IFERROR(IF('Journal Template'!D4403="","",IF(IFERROR(VLOOKUP('Journal Template'!D4403,Checks!S:U,3,0),0)="A","Entry with System fund Dept","")),"")</f>
        <v/>
      </c>
      <c r="X3991" t="s">
        <v>471</v>
      </c>
      <c r="Y3991" t="s">
        <v>386</v>
      </c>
      <c r="Z3991" t="s">
        <v>17195</v>
      </c>
      <c r="AA3991" t="s">
        <v>412</v>
      </c>
      <c r="AB3991" t="s">
        <v>125</v>
      </c>
      <c r="AC3991" s="150" t="str">
        <f>IFERROR(IF(JRF!C4004="","",IF(AND(VLOOKUP(JRF!C4004,X:AA,4,0)=JRF!B4004,VLOOKUP(JRF!C4004,X:Y,2,0)="A"),"","Inactive Dept Combo Error")),"Inactive Dept Combo Error")</f>
        <v/>
      </c>
      <c r="AD3991" t="str">
        <f>IFERROR(IF('Journal Template'!D4403="","",IF(AND(VLOOKUP('Journal Template'!D4403,X:AA,4,0)='Journal Template'!A4403,VLOOKUP('Journal Template'!D4403,X:Y,2,0)="A"),"","Inactive Dept Combo Error")),"")</f>
        <v/>
      </c>
      <c r="AK3991" s="150" t="str">
        <f>IF(JRF!B4004="","",IF(JRF!B4004=IFERROR(VLOOKUP(JRF!B4004,Checks!AI:AI,1,0),0),"Entry in Branch/Satellite BU's",""))</f>
        <v/>
      </c>
      <c r="AL3991" t="str">
        <f>IFERROR(IF('Journal Template'!A4403="","",IF('Journal Template'!A4403=IFERROR(VLOOKUP('Journal Template'!A4403,Checks!AI:AI,1,0),0),"Entry in Branch/Satellite BU's","")),"")</f>
        <v/>
      </c>
      <c r="AO3991" s="171"/>
      <c r="AP3991" s="171"/>
      <c r="AQ3991" s="171"/>
      <c r="AR3991" s="171"/>
      <c r="CI3991" t="str">
        <f>IF(JRF!F4004&gt;0,"",IF(JRF!B4004="","",IF(LEFT(JRF!B4004,1)=IFERROR(VLOOKUP(LEFT(JRF!B4004,1),$CF$2:$CF$5,1,0),0),"Product Code Required",IF(JRF!C4004="","",IF(JRF!C4004=IFERROR(VLOOKUP(JRF!C4004,$CH:$CH,1,0),0),"Product Code Required","NA")))))</f>
        <v/>
      </c>
      <c r="CJ3991" t="str">
        <f>IF(JRF!AV4004&gt;0,"",IF(JRF!Q4004="","",IF(LEFT(JRF!Q4004,1)=IFERROR(VLOOKUP(LEFT(JRF!Q4004,1),$CF$2:$CF$5,1,0),0),"Product Code Required",IF(JRF!V4004="","",IF(JRF!V4004=IFERROR(VLOOKUP(JRF!V4004,$CH:$CH,1,0),0),"Product Code Required","NA")))))</f>
        <v/>
      </c>
      <c r="CK3991" t="str">
        <f>IFERROR(IF(LEN('Journal Template'!F4002)&gt;0,"",IF('Journal Template'!A4002="","",IF(LEFT('Journal Template'!A4002,1)=IFERROR(VLOOKUP(LEFT('Journal Template'!A4002,1),Checks!$CF$2:$CF$5,1,0),0),"Product Code Required",IF('Journal Template'!D4002="","",IF('Journal Template'!D4002=IFERROR(VLOOKUP('Journal Template'!D4002,Checks!$CH:$CH,1,0),0),"Product Code Required","NA"))))),"")</f>
        <v/>
      </c>
    </row>
    <row r="3992" spans="14:89">
      <c r="N3992" t="s">
        <v>17196</v>
      </c>
      <c r="O3992" t="s">
        <v>17197</v>
      </c>
      <c r="P3992" t="s">
        <v>386</v>
      </c>
      <c r="Q3992" s="150" t="str">
        <f>IF(JRF!D4005="","",IF(IFERROR(VLOOKUP(JRF!D4005,Checks!N:P,3,0),0)="A","","Inactive account in Use"))</f>
        <v/>
      </c>
      <c r="R3992" t="str">
        <f>IFERROR(IF('Journal Template'!C4404="","",IF(IFERROR(VLOOKUP('Journal Template'!C4404,Checks!N:P,3,0),0)="A","","Inactive account in Use")),"")</f>
        <v/>
      </c>
      <c r="V3992" s="150" t="str">
        <f>IF(JRF!C4005="","",IF(IFERROR(VLOOKUP(JRF!C4005,Checks!S:U,3,0),0)="A","Entry with System fund Dept",""))</f>
        <v/>
      </c>
      <c r="W3992" t="str">
        <f>IFERROR(IF('Journal Template'!D4404="","",IF(IFERROR(VLOOKUP('Journal Template'!D4404,Checks!S:U,3,0),0)="A","Entry with System fund Dept","")),"")</f>
        <v/>
      </c>
      <c r="X3992" t="s">
        <v>438</v>
      </c>
      <c r="Y3992" t="s">
        <v>386</v>
      </c>
      <c r="Z3992" t="s">
        <v>17198</v>
      </c>
      <c r="AA3992" t="s">
        <v>412</v>
      </c>
      <c r="AB3992" t="s">
        <v>125</v>
      </c>
      <c r="AC3992" s="150" t="str">
        <f>IFERROR(IF(JRF!C4005="","",IF(AND(VLOOKUP(JRF!C4005,X:AA,4,0)=JRF!B4005,VLOOKUP(JRF!C4005,X:Y,2,0)="A"),"","Inactive Dept Combo Error")),"Inactive Dept Combo Error")</f>
        <v/>
      </c>
      <c r="AD3992" t="str">
        <f>IFERROR(IF('Journal Template'!D4404="","",IF(AND(VLOOKUP('Journal Template'!D4404,X:AA,4,0)='Journal Template'!A4404,VLOOKUP('Journal Template'!D4404,X:Y,2,0)="A"),"","Inactive Dept Combo Error")),"")</f>
        <v/>
      </c>
      <c r="AK3992" s="150" t="str">
        <f>IF(JRF!B4005="","",IF(JRF!B4005=IFERROR(VLOOKUP(JRF!B4005,Checks!AI:AI,1,0),0),"Entry in Branch/Satellite BU's",""))</f>
        <v/>
      </c>
      <c r="AL3992" t="str">
        <f>IFERROR(IF('Journal Template'!A4404="","",IF('Journal Template'!A4404=IFERROR(VLOOKUP('Journal Template'!A4404,Checks!AI:AI,1,0),0),"Entry in Branch/Satellite BU's","")),"")</f>
        <v/>
      </c>
      <c r="AO3992" s="171"/>
      <c r="AP3992" s="171"/>
      <c r="AQ3992" s="171"/>
      <c r="AR3992" s="171"/>
      <c r="CI3992" t="str">
        <f>IF(JRF!F4005&gt;0,"",IF(JRF!B4005="","",IF(LEFT(JRF!B4005,1)=IFERROR(VLOOKUP(LEFT(JRF!B4005,1),$CF$2:$CF$5,1,0),0),"Product Code Required",IF(JRF!C4005="","",IF(JRF!C4005=IFERROR(VLOOKUP(JRF!C4005,$CH:$CH,1,0),0),"Product Code Required","NA")))))</f>
        <v/>
      </c>
      <c r="CJ3992" t="str">
        <f>IF(JRF!AV4005&gt;0,"",IF(JRF!Q4005="","",IF(LEFT(JRF!Q4005,1)=IFERROR(VLOOKUP(LEFT(JRF!Q4005,1),$CF$2:$CF$5,1,0),0),"Product Code Required",IF(JRF!V4005="","",IF(JRF!V4005=IFERROR(VLOOKUP(JRF!V4005,$CH:$CH,1,0),0),"Product Code Required","NA")))))</f>
        <v/>
      </c>
      <c r="CK3992" t="str">
        <f>IFERROR(IF(LEN('Journal Template'!F4003)&gt;0,"",IF('Journal Template'!A4003="","",IF(LEFT('Journal Template'!A4003,1)=IFERROR(VLOOKUP(LEFT('Journal Template'!A4003,1),Checks!$CF$2:$CF$5,1,0),0),"Product Code Required",IF('Journal Template'!D4003="","",IF('Journal Template'!D4003=IFERROR(VLOOKUP('Journal Template'!D4003,Checks!$CH:$CH,1,0),0),"Product Code Required","NA"))))),"")</f>
        <v/>
      </c>
    </row>
    <row r="3993" spans="14:89">
      <c r="N3993" t="s">
        <v>17199</v>
      </c>
      <c r="O3993" t="s">
        <v>17200</v>
      </c>
      <c r="P3993" t="s">
        <v>386</v>
      </c>
      <c r="Q3993" s="150" t="str">
        <f>IF(JRF!D4006="","",IF(IFERROR(VLOOKUP(JRF!D4006,Checks!N:P,3,0),0)="A","","Inactive account in Use"))</f>
        <v/>
      </c>
      <c r="R3993" t="str">
        <f>IFERROR(IF('Journal Template'!C4405="","",IF(IFERROR(VLOOKUP('Journal Template'!C4405,Checks!N:P,3,0),0)="A","","Inactive account in Use")),"")</f>
        <v/>
      </c>
      <c r="V3993" s="150" t="str">
        <f>IF(JRF!C4006="","",IF(IFERROR(VLOOKUP(JRF!C4006,Checks!S:U,3,0),0)="A","Entry with System fund Dept",""))</f>
        <v/>
      </c>
      <c r="W3993" t="str">
        <f>IFERROR(IF('Journal Template'!D4405="","",IF(IFERROR(VLOOKUP('Journal Template'!D4405,Checks!S:U,3,0),0)="A","Entry with System fund Dept","")),"")</f>
        <v/>
      </c>
      <c r="X3993" t="s">
        <v>17201</v>
      </c>
      <c r="Y3993" t="s">
        <v>389</v>
      </c>
      <c r="Z3993" t="s">
        <v>17202</v>
      </c>
      <c r="AA3993" t="s">
        <v>412</v>
      </c>
      <c r="AB3993" t="s">
        <v>125</v>
      </c>
      <c r="AC3993" s="150" t="str">
        <f>IFERROR(IF(JRF!C4006="","",IF(AND(VLOOKUP(JRF!C4006,X:AA,4,0)=JRF!B4006,VLOOKUP(JRF!C4006,X:Y,2,0)="A"),"","Inactive Dept Combo Error")),"Inactive Dept Combo Error")</f>
        <v/>
      </c>
      <c r="AD3993" t="str">
        <f>IFERROR(IF('Journal Template'!D4405="","",IF(AND(VLOOKUP('Journal Template'!D4405,X:AA,4,0)='Journal Template'!A4405,VLOOKUP('Journal Template'!D4405,X:Y,2,0)="A"),"","Inactive Dept Combo Error")),"")</f>
        <v/>
      </c>
      <c r="AK3993" s="150" t="str">
        <f>IF(JRF!B4006="","",IF(JRF!B4006=IFERROR(VLOOKUP(JRF!B4006,Checks!AI:AI,1,0),0),"Entry in Branch/Satellite BU's",""))</f>
        <v/>
      </c>
      <c r="AL3993" t="str">
        <f>IFERROR(IF('Journal Template'!A4405="","",IF('Journal Template'!A4405=IFERROR(VLOOKUP('Journal Template'!A4405,Checks!AI:AI,1,0),0),"Entry in Branch/Satellite BU's","")),"")</f>
        <v/>
      </c>
      <c r="AO3993" s="171"/>
      <c r="AP3993" s="171"/>
      <c r="AQ3993" s="171"/>
      <c r="AR3993" s="171"/>
      <c r="CI3993" t="str">
        <f>IF(JRF!F4006&gt;0,"",IF(JRF!B4006="","",IF(LEFT(JRF!B4006,1)=IFERROR(VLOOKUP(LEFT(JRF!B4006,1),$CF$2:$CF$5,1,0),0),"Product Code Required",IF(JRF!C4006="","",IF(JRF!C4006=IFERROR(VLOOKUP(JRF!C4006,$CH:$CH,1,0),0),"Product Code Required","NA")))))</f>
        <v/>
      </c>
      <c r="CJ3993" t="str">
        <f>IF(JRF!AV4006&gt;0,"",IF(JRF!Q4006="","",IF(LEFT(JRF!Q4006,1)=IFERROR(VLOOKUP(LEFT(JRF!Q4006,1),$CF$2:$CF$5,1,0),0),"Product Code Required",IF(JRF!V4006="","",IF(JRF!V4006=IFERROR(VLOOKUP(JRF!V4006,$CH:$CH,1,0),0),"Product Code Required","NA")))))</f>
        <v/>
      </c>
      <c r="CK3993" t="str">
        <f>IFERROR(IF(LEN('Journal Template'!F4004)&gt;0,"",IF('Journal Template'!A4004="","",IF(LEFT('Journal Template'!A4004,1)=IFERROR(VLOOKUP(LEFT('Journal Template'!A4004,1),Checks!$CF$2:$CF$5,1,0),0),"Product Code Required",IF('Journal Template'!D4004="","",IF('Journal Template'!D4004=IFERROR(VLOOKUP('Journal Template'!D4004,Checks!$CH:$CH,1,0),0),"Product Code Required","NA"))))),"")</f>
        <v/>
      </c>
    </row>
    <row r="3994" spans="14:89">
      <c r="N3994" t="s">
        <v>17203</v>
      </c>
      <c r="O3994" t="s">
        <v>17204</v>
      </c>
      <c r="P3994" t="s">
        <v>386</v>
      </c>
      <c r="Q3994" s="150" t="str">
        <f>IF(JRF!D4007="","",IF(IFERROR(VLOOKUP(JRF!D4007,Checks!N:P,3,0),0)="A","","Inactive account in Use"))</f>
        <v/>
      </c>
      <c r="R3994" t="str">
        <f>IFERROR(IF('Journal Template'!C4406="","",IF(IFERROR(VLOOKUP('Journal Template'!C4406,Checks!N:P,3,0),0)="A","","Inactive account in Use")),"")</f>
        <v/>
      </c>
      <c r="V3994" s="150" t="str">
        <f>IF(JRF!C4007="","",IF(IFERROR(VLOOKUP(JRF!C4007,Checks!S:U,3,0),0)="A","Entry with System fund Dept",""))</f>
        <v/>
      </c>
      <c r="W3994" t="str">
        <f>IFERROR(IF('Journal Template'!D4406="","",IF(IFERROR(VLOOKUP('Journal Template'!D4406,Checks!S:U,3,0),0)="A","Entry with System fund Dept","")),"")</f>
        <v/>
      </c>
      <c r="X3994" t="s">
        <v>17205</v>
      </c>
      <c r="Y3994" t="s">
        <v>386</v>
      </c>
      <c r="Z3994" t="s">
        <v>17206</v>
      </c>
      <c r="AA3994" t="s">
        <v>412</v>
      </c>
      <c r="AB3994" t="s">
        <v>125</v>
      </c>
      <c r="AC3994" s="150" t="str">
        <f>IFERROR(IF(JRF!C4007="","",IF(AND(VLOOKUP(JRF!C4007,X:AA,4,0)=JRF!B4007,VLOOKUP(JRF!C4007,X:Y,2,0)="A"),"","Inactive Dept Combo Error")),"Inactive Dept Combo Error")</f>
        <v/>
      </c>
      <c r="AD3994" t="str">
        <f>IFERROR(IF('Journal Template'!D4406="","",IF(AND(VLOOKUP('Journal Template'!D4406,X:AA,4,0)='Journal Template'!A4406,VLOOKUP('Journal Template'!D4406,X:Y,2,0)="A"),"","Inactive Dept Combo Error")),"")</f>
        <v/>
      </c>
      <c r="AK3994" s="150" t="str">
        <f>IF(JRF!B4007="","",IF(JRF!B4007=IFERROR(VLOOKUP(JRF!B4007,Checks!AI:AI,1,0),0),"Entry in Branch/Satellite BU's",""))</f>
        <v/>
      </c>
      <c r="AL3994" t="str">
        <f>IFERROR(IF('Journal Template'!A4406="","",IF('Journal Template'!A4406=IFERROR(VLOOKUP('Journal Template'!A4406,Checks!AI:AI,1,0),0),"Entry in Branch/Satellite BU's","")),"")</f>
        <v/>
      </c>
      <c r="AO3994" s="171"/>
      <c r="AP3994" s="171"/>
      <c r="AQ3994" s="171"/>
      <c r="AR3994" s="171"/>
      <c r="CI3994" t="str">
        <f>IF(JRF!F4007&gt;0,"",IF(JRF!B4007="","",IF(LEFT(JRF!B4007,1)=IFERROR(VLOOKUP(LEFT(JRF!B4007,1),$CF$2:$CF$5,1,0),0),"Product Code Required",IF(JRF!C4007="","",IF(JRF!C4007=IFERROR(VLOOKUP(JRF!C4007,$CH:$CH,1,0),0),"Product Code Required","NA")))))</f>
        <v/>
      </c>
      <c r="CJ3994" t="str">
        <f>IF(JRF!AV4007&gt;0,"",IF(JRF!Q4007="","",IF(LEFT(JRF!Q4007,1)=IFERROR(VLOOKUP(LEFT(JRF!Q4007,1),$CF$2:$CF$5,1,0),0),"Product Code Required",IF(JRF!V4007="","",IF(JRF!V4007=IFERROR(VLOOKUP(JRF!V4007,$CH:$CH,1,0),0),"Product Code Required","NA")))))</f>
        <v/>
      </c>
      <c r="CK3994" t="str">
        <f>IFERROR(IF(LEN('Journal Template'!F4005)&gt;0,"",IF('Journal Template'!A4005="","",IF(LEFT('Journal Template'!A4005,1)=IFERROR(VLOOKUP(LEFT('Journal Template'!A4005,1),Checks!$CF$2:$CF$5,1,0),0),"Product Code Required",IF('Journal Template'!D4005="","",IF('Journal Template'!D4005=IFERROR(VLOOKUP('Journal Template'!D4005,Checks!$CH:$CH,1,0),0),"Product Code Required","NA"))))),"")</f>
        <v/>
      </c>
    </row>
    <row r="3995" spans="14:89">
      <c r="N3995" t="s">
        <v>17207</v>
      </c>
      <c r="O3995" t="s">
        <v>17208</v>
      </c>
      <c r="P3995" t="s">
        <v>386</v>
      </c>
      <c r="Q3995" s="150" t="str">
        <f>IF(JRF!D4008="","",IF(IFERROR(VLOOKUP(JRF!D4008,Checks!N:P,3,0),0)="A","","Inactive account in Use"))</f>
        <v/>
      </c>
      <c r="R3995" t="str">
        <f>IFERROR(IF('Journal Template'!C4407="","",IF(IFERROR(VLOOKUP('Journal Template'!C4407,Checks!N:P,3,0),0)="A","","Inactive account in Use")),"")</f>
        <v/>
      </c>
      <c r="V3995" s="150" t="str">
        <f>IF(JRF!C4008="","",IF(IFERROR(VLOOKUP(JRF!C4008,Checks!S:U,3,0),0)="A","Entry with System fund Dept",""))</f>
        <v/>
      </c>
      <c r="W3995" t="str">
        <f>IFERROR(IF('Journal Template'!D4407="","",IF(IFERROR(VLOOKUP('Journal Template'!D4407,Checks!S:U,3,0),0)="A","Entry with System fund Dept","")),"")</f>
        <v/>
      </c>
      <c r="X3995" t="s">
        <v>413</v>
      </c>
      <c r="Y3995" t="s">
        <v>386</v>
      </c>
      <c r="Z3995" t="s">
        <v>17209</v>
      </c>
      <c r="AA3995" t="s">
        <v>412</v>
      </c>
      <c r="AB3995" t="s">
        <v>125</v>
      </c>
      <c r="AC3995" s="150" t="str">
        <f>IFERROR(IF(JRF!C4008="","",IF(AND(VLOOKUP(JRF!C4008,X:AA,4,0)=JRF!B4008,VLOOKUP(JRF!C4008,X:Y,2,0)="A"),"","Inactive Dept Combo Error")),"Inactive Dept Combo Error")</f>
        <v/>
      </c>
      <c r="AD3995" t="str">
        <f>IFERROR(IF('Journal Template'!D4407="","",IF(AND(VLOOKUP('Journal Template'!D4407,X:AA,4,0)='Journal Template'!A4407,VLOOKUP('Journal Template'!D4407,X:Y,2,0)="A"),"","Inactive Dept Combo Error")),"")</f>
        <v/>
      </c>
      <c r="AK3995" s="150" t="str">
        <f>IF(JRF!B4008="","",IF(JRF!B4008=IFERROR(VLOOKUP(JRF!B4008,Checks!AI:AI,1,0),0),"Entry in Branch/Satellite BU's",""))</f>
        <v/>
      </c>
      <c r="AL3995" t="str">
        <f>IFERROR(IF('Journal Template'!A4407="","",IF('Journal Template'!A4407=IFERROR(VLOOKUP('Journal Template'!A4407,Checks!AI:AI,1,0),0),"Entry in Branch/Satellite BU's","")),"")</f>
        <v/>
      </c>
      <c r="AO3995" s="171"/>
      <c r="AP3995" s="171"/>
      <c r="AQ3995" s="171"/>
      <c r="AR3995" s="171"/>
      <c r="CI3995" t="str">
        <f>IF(JRF!F4008&gt;0,"",IF(JRF!B4008="","",IF(LEFT(JRF!B4008,1)=IFERROR(VLOOKUP(LEFT(JRF!B4008,1),$CF$2:$CF$5,1,0),0),"Product Code Required",IF(JRF!C4008="","",IF(JRF!C4008=IFERROR(VLOOKUP(JRF!C4008,$CH:$CH,1,0),0),"Product Code Required","NA")))))</f>
        <v/>
      </c>
      <c r="CJ3995" t="str">
        <f>IF(JRF!AV4008&gt;0,"",IF(JRF!Q4008="","",IF(LEFT(JRF!Q4008,1)=IFERROR(VLOOKUP(LEFT(JRF!Q4008,1),$CF$2:$CF$5,1,0),0),"Product Code Required",IF(JRF!V4008="","",IF(JRF!V4008=IFERROR(VLOOKUP(JRF!V4008,$CH:$CH,1,0),0),"Product Code Required","NA")))))</f>
        <v/>
      </c>
      <c r="CK3995" t="str">
        <f>IFERROR(IF(LEN('Journal Template'!F4006)&gt;0,"",IF('Journal Template'!A4006="","",IF(LEFT('Journal Template'!A4006,1)=IFERROR(VLOOKUP(LEFT('Journal Template'!A4006,1),Checks!$CF$2:$CF$5,1,0),0),"Product Code Required",IF('Journal Template'!D4006="","",IF('Journal Template'!D4006=IFERROR(VLOOKUP('Journal Template'!D4006,Checks!$CH:$CH,1,0),0),"Product Code Required","NA"))))),"")</f>
        <v/>
      </c>
    </row>
    <row r="3996" spans="14:89">
      <c r="N3996" t="s">
        <v>17210</v>
      </c>
      <c r="O3996" t="s">
        <v>17211</v>
      </c>
      <c r="P3996" t="s">
        <v>386</v>
      </c>
      <c r="Q3996" s="150" t="str">
        <f>IF(JRF!D4009="","",IF(IFERROR(VLOOKUP(JRF!D4009,Checks!N:P,3,0),0)="A","","Inactive account in Use"))</f>
        <v/>
      </c>
      <c r="R3996" t="str">
        <f>IFERROR(IF('Journal Template'!C4408="","",IF(IFERROR(VLOOKUP('Journal Template'!C4408,Checks!N:P,3,0),0)="A","","Inactive account in Use")),"")</f>
        <v/>
      </c>
      <c r="V3996" s="150" t="str">
        <f>IF(JRF!C4009="","",IF(IFERROR(VLOOKUP(JRF!C4009,Checks!S:U,3,0),0)="A","Entry with System fund Dept",""))</f>
        <v/>
      </c>
      <c r="W3996" t="str">
        <f>IFERROR(IF('Journal Template'!D4408="","",IF(IFERROR(VLOOKUP('Journal Template'!D4408,Checks!S:U,3,0),0)="A","Entry with System fund Dept","")),"")</f>
        <v/>
      </c>
      <c r="X3996" t="s">
        <v>17212</v>
      </c>
      <c r="Y3996" t="s">
        <v>389</v>
      </c>
      <c r="Z3996" t="s">
        <v>17213</v>
      </c>
      <c r="AA3996" t="s">
        <v>399</v>
      </c>
      <c r="AB3996" t="s">
        <v>125</v>
      </c>
      <c r="AC3996" s="150" t="str">
        <f>IFERROR(IF(JRF!C4009="","",IF(AND(VLOOKUP(JRF!C4009,X:AA,4,0)=JRF!B4009,VLOOKUP(JRF!C4009,X:Y,2,0)="A"),"","Inactive Dept Combo Error")),"Inactive Dept Combo Error")</f>
        <v/>
      </c>
      <c r="AD3996" t="str">
        <f>IFERROR(IF('Journal Template'!D4408="","",IF(AND(VLOOKUP('Journal Template'!D4408,X:AA,4,0)='Journal Template'!A4408,VLOOKUP('Journal Template'!D4408,X:Y,2,0)="A"),"","Inactive Dept Combo Error")),"")</f>
        <v/>
      </c>
      <c r="AK3996" s="150" t="str">
        <f>IF(JRF!B4009="","",IF(JRF!B4009=IFERROR(VLOOKUP(JRF!B4009,Checks!AI:AI,1,0),0),"Entry in Branch/Satellite BU's",""))</f>
        <v/>
      </c>
      <c r="AL3996" t="str">
        <f>IFERROR(IF('Journal Template'!A4408="","",IF('Journal Template'!A4408=IFERROR(VLOOKUP('Journal Template'!A4408,Checks!AI:AI,1,0),0),"Entry in Branch/Satellite BU's","")),"")</f>
        <v/>
      </c>
      <c r="AO3996" s="171"/>
      <c r="AP3996" s="171"/>
      <c r="AQ3996" s="171"/>
      <c r="AR3996" s="171"/>
      <c r="CI3996" t="str">
        <f>IF(JRF!F4009&gt;0,"",IF(JRF!B4009="","",IF(LEFT(JRF!B4009,1)=IFERROR(VLOOKUP(LEFT(JRF!B4009,1),$CF$2:$CF$5,1,0),0),"Product Code Required",IF(JRF!C4009="","",IF(JRF!C4009=IFERROR(VLOOKUP(JRF!C4009,$CH:$CH,1,0),0),"Product Code Required","NA")))))</f>
        <v/>
      </c>
      <c r="CJ3996" t="str">
        <f>IF(JRF!AV4009&gt;0,"",IF(JRF!Q4009="","",IF(LEFT(JRF!Q4009,1)=IFERROR(VLOOKUP(LEFT(JRF!Q4009,1),$CF$2:$CF$5,1,0),0),"Product Code Required",IF(JRF!V4009="","",IF(JRF!V4009=IFERROR(VLOOKUP(JRF!V4009,$CH:$CH,1,0),0),"Product Code Required","NA")))))</f>
        <v/>
      </c>
      <c r="CK3996" t="str">
        <f>IFERROR(IF(LEN('Journal Template'!F4007)&gt;0,"",IF('Journal Template'!A4007="","",IF(LEFT('Journal Template'!A4007,1)=IFERROR(VLOOKUP(LEFT('Journal Template'!A4007,1),Checks!$CF$2:$CF$5,1,0),0),"Product Code Required",IF('Journal Template'!D4007="","",IF('Journal Template'!D4007=IFERROR(VLOOKUP('Journal Template'!D4007,Checks!$CH:$CH,1,0),0),"Product Code Required","NA"))))),"")</f>
        <v/>
      </c>
    </row>
    <row r="3997" spans="14:89">
      <c r="N3997" t="s">
        <v>17214</v>
      </c>
      <c r="O3997" t="s">
        <v>17215</v>
      </c>
      <c r="P3997" t="s">
        <v>386</v>
      </c>
      <c r="Q3997" s="150" t="str">
        <f>IF(JRF!D4010="","",IF(IFERROR(VLOOKUP(JRF!D4010,Checks!N:P,3,0),0)="A","","Inactive account in Use"))</f>
        <v/>
      </c>
      <c r="R3997" t="str">
        <f>IFERROR(IF('Journal Template'!C4409="","",IF(IFERROR(VLOOKUP('Journal Template'!C4409,Checks!N:P,3,0),0)="A","","Inactive account in Use")),"")</f>
        <v/>
      </c>
      <c r="V3997" s="150" t="str">
        <f>IF(JRF!C4010="","",IF(IFERROR(VLOOKUP(JRF!C4010,Checks!S:U,3,0),0)="A","Entry with System fund Dept",""))</f>
        <v/>
      </c>
      <c r="W3997" t="str">
        <f>IFERROR(IF('Journal Template'!D4409="","",IF(IFERROR(VLOOKUP('Journal Template'!D4409,Checks!S:U,3,0),0)="A","Entry with System fund Dept","")),"")</f>
        <v/>
      </c>
      <c r="X3997" t="s">
        <v>17216</v>
      </c>
      <c r="Y3997" t="s">
        <v>386</v>
      </c>
      <c r="Z3997" t="s">
        <v>17217</v>
      </c>
      <c r="AA3997" t="s">
        <v>399</v>
      </c>
      <c r="AB3997" t="s">
        <v>125</v>
      </c>
      <c r="AC3997" s="150" t="str">
        <f>IFERROR(IF(JRF!C4010="","",IF(AND(VLOOKUP(JRF!C4010,X:AA,4,0)=JRF!B4010,VLOOKUP(JRF!C4010,X:Y,2,0)="A"),"","Inactive Dept Combo Error")),"Inactive Dept Combo Error")</f>
        <v/>
      </c>
      <c r="AD3997" t="str">
        <f>IFERROR(IF('Journal Template'!D4409="","",IF(AND(VLOOKUP('Journal Template'!D4409,X:AA,4,0)='Journal Template'!A4409,VLOOKUP('Journal Template'!D4409,X:Y,2,0)="A"),"","Inactive Dept Combo Error")),"")</f>
        <v/>
      </c>
      <c r="AK3997" s="150" t="str">
        <f>IF(JRF!B4010="","",IF(JRF!B4010=IFERROR(VLOOKUP(JRF!B4010,Checks!AI:AI,1,0),0),"Entry in Branch/Satellite BU's",""))</f>
        <v/>
      </c>
      <c r="AL3997" t="str">
        <f>IFERROR(IF('Journal Template'!A4409="","",IF('Journal Template'!A4409=IFERROR(VLOOKUP('Journal Template'!A4409,Checks!AI:AI,1,0),0),"Entry in Branch/Satellite BU's","")),"")</f>
        <v/>
      </c>
      <c r="AO3997" s="171"/>
      <c r="AP3997" s="171"/>
      <c r="AQ3997" s="171"/>
      <c r="AR3997" s="171"/>
      <c r="CI3997" t="str">
        <f>IF(JRF!F4010&gt;0,"",IF(JRF!B4010="","",IF(LEFT(JRF!B4010,1)=IFERROR(VLOOKUP(LEFT(JRF!B4010,1),$CF$2:$CF$5,1,0),0),"Product Code Required",IF(JRF!C4010="","",IF(JRF!C4010=IFERROR(VLOOKUP(JRF!C4010,$CH:$CH,1,0),0),"Product Code Required","NA")))))</f>
        <v/>
      </c>
      <c r="CJ3997" t="str">
        <f>IF(JRF!AV4010&gt;0,"",IF(JRF!Q4010="","",IF(LEFT(JRF!Q4010,1)=IFERROR(VLOOKUP(LEFT(JRF!Q4010,1),$CF$2:$CF$5,1,0),0),"Product Code Required",IF(JRF!V4010="","",IF(JRF!V4010=IFERROR(VLOOKUP(JRF!V4010,$CH:$CH,1,0),0),"Product Code Required","NA")))))</f>
        <v/>
      </c>
      <c r="CK3997" t="str">
        <f>IFERROR(IF(LEN('Journal Template'!F4008)&gt;0,"",IF('Journal Template'!A4008="","",IF(LEFT('Journal Template'!A4008,1)=IFERROR(VLOOKUP(LEFT('Journal Template'!A4008,1),Checks!$CF$2:$CF$5,1,0),0),"Product Code Required",IF('Journal Template'!D4008="","",IF('Journal Template'!D4008=IFERROR(VLOOKUP('Journal Template'!D4008,Checks!$CH:$CH,1,0),0),"Product Code Required","NA"))))),"")</f>
        <v/>
      </c>
    </row>
    <row r="3998" spans="14:89">
      <c r="N3998" t="s">
        <v>17218</v>
      </c>
      <c r="O3998" t="s">
        <v>17219</v>
      </c>
      <c r="P3998" t="s">
        <v>386</v>
      </c>
      <c r="Q3998" s="150" t="str">
        <f>IF(JRF!D4011="","",IF(IFERROR(VLOOKUP(JRF!D4011,Checks!N:P,3,0),0)="A","","Inactive account in Use"))</f>
        <v/>
      </c>
      <c r="R3998" t="str">
        <f>IFERROR(IF('Journal Template'!C4410="","",IF(IFERROR(VLOOKUP('Journal Template'!C4410,Checks!N:P,3,0),0)="A","","Inactive account in Use")),"")</f>
        <v/>
      </c>
      <c r="V3998" s="150" t="str">
        <f>IF(JRF!C4011="","",IF(IFERROR(VLOOKUP(JRF!C4011,Checks!S:U,3,0),0)="A","Entry with System fund Dept",""))</f>
        <v/>
      </c>
      <c r="W3998" t="str">
        <f>IFERROR(IF('Journal Template'!D4410="","",IF(IFERROR(VLOOKUP('Journal Template'!D4410,Checks!S:U,3,0),0)="A","Entry with System fund Dept","")),"")</f>
        <v/>
      </c>
      <c r="X3998" t="s">
        <v>17220</v>
      </c>
      <c r="Y3998" t="s">
        <v>386</v>
      </c>
      <c r="Z3998" t="s">
        <v>17221</v>
      </c>
      <c r="AA3998" t="s">
        <v>399</v>
      </c>
      <c r="AB3998" t="s">
        <v>125</v>
      </c>
      <c r="AC3998" s="150" t="str">
        <f>IFERROR(IF(JRF!C4011="","",IF(AND(VLOOKUP(JRF!C4011,X:AA,4,0)=JRF!B4011,VLOOKUP(JRF!C4011,X:Y,2,0)="A"),"","Inactive Dept Combo Error")),"Inactive Dept Combo Error")</f>
        <v/>
      </c>
      <c r="AD3998" t="str">
        <f>IFERROR(IF('Journal Template'!D4410="","",IF(AND(VLOOKUP('Journal Template'!D4410,X:AA,4,0)='Journal Template'!A4410,VLOOKUP('Journal Template'!D4410,X:Y,2,0)="A"),"","Inactive Dept Combo Error")),"")</f>
        <v/>
      </c>
      <c r="AK3998" s="150" t="str">
        <f>IF(JRF!B4011="","",IF(JRF!B4011=IFERROR(VLOOKUP(JRF!B4011,Checks!AI:AI,1,0),0),"Entry in Branch/Satellite BU's",""))</f>
        <v/>
      </c>
      <c r="AL3998" t="str">
        <f>IFERROR(IF('Journal Template'!A4410="","",IF('Journal Template'!A4410=IFERROR(VLOOKUP('Journal Template'!A4410,Checks!AI:AI,1,0),0),"Entry in Branch/Satellite BU's","")),"")</f>
        <v/>
      </c>
      <c r="AO3998" s="171"/>
      <c r="AP3998" s="171"/>
      <c r="AQ3998" s="171"/>
      <c r="AR3998" s="171"/>
      <c r="CI3998" t="str">
        <f>IF(JRF!F4011&gt;0,"",IF(JRF!B4011="","",IF(LEFT(JRF!B4011,1)=IFERROR(VLOOKUP(LEFT(JRF!B4011,1),$CF$2:$CF$5,1,0),0),"Product Code Required",IF(JRF!C4011="","",IF(JRF!C4011=IFERROR(VLOOKUP(JRF!C4011,$CH:$CH,1,0),0),"Product Code Required","NA")))))</f>
        <v/>
      </c>
      <c r="CJ3998" t="str">
        <f>IF(JRF!AV4011&gt;0,"",IF(JRF!Q4011="","",IF(LEFT(JRF!Q4011,1)=IFERROR(VLOOKUP(LEFT(JRF!Q4011,1),$CF$2:$CF$5,1,0),0),"Product Code Required",IF(JRF!V4011="","",IF(JRF!V4011=IFERROR(VLOOKUP(JRF!V4011,$CH:$CH,1,0),0),"Product Code Required","NA")))))</f>
        <v/>
      </c>
      <c r="CK3998" t="str">
        <f>IFERROR(IF(LEN('Journal Template'!F4009)&gt;0,"",IF('Journal Template'!A4009="","",IF(LEFT('Journal Template'!A4009,1)=IFERROR(VLOOKUP(LEFT('Journal Template'!A4009,1),Checks!$CF$2:$CF$5,1,0),0),"Product Code Required",IF('Journal Template'!D4009="","",IF('Journal Template'!D4009=IFERROR(VLOOKUP('Journal Template'!D4009,Checks!$CH:$CH,1,0),0),"Product Code Required","NA"))))),"")</f>
        <v/>
      </c>
    </row>
    <row r="3999" spans="14:89">
      <c r="N3999" t="s">
        <v>17222</v>
      </c>
      <c r="O3999" t="s">
        <v>17223</v>
      </c>
      <c r="P3999" t="s">
        <v>386</v>
      </c>
      <c r="Q3999" s="150" t="str">
        <f>IF(JRF!D4012="","",IF(IFERROR(VLOOKUP(JRF!D4012,Checks!N:P,3,0),0)="A","","Inactive account in Use"))</f>
        <v/>
      </c>
      <c r="R3999" t="str">
        <f>IFERROR(IF('Journal Template'!C4411="","",IF(IFERROR(VLOOKUP('Journal Template'!C4411,Checks!N:P,3,0),0)="A","","Inactive account in Use")),"")</f>
        <v/>
      </c>
      <c r="V3999" s="150" t="str">
        <f>IF(JRF!C4012="","",IF(IFERROR(VLOOKUP(JRF!C4012,Checks!S:U,3,0),0)="A","Entry with System fund Dept",""))</f>
        <v/>
      </c>
      <c r="W3999" t="str">
        <f>IFERROR(IF('Journal Template'!D4411="","",IF(IFERROR(VLOOKUP('Journal Template'!D4411,Checks!S:U,3,0),0)="A","Entry with System fund Dept","")),"")</f>
        <v/>
      </c>
      <c r="X3999" t="s">
        <v>17224</v>
      </c>
      <c r="Y3999" t="s">
        <v>386</v>
      </c>
      <c r="Z3999" t="s">
        <v>17225</v>
      </c>
      <c r="AA3999" t="s">
        <v>399</v>
      </c>
      <c r="AB3999" t="s">
        <v>125</v>
      </c>
      <c r="AC3999" s="150" t="str">
        <f>IFERROR(IF(JRF!C4012="","",IF(AND(VLOOKUP(JRF!C4012,X:AA,4,0)=JRF!B4012,VLOOKUP(JRF!C4012,X:Y,2,0)="A"),"","Inactive Dept Combo Error")),"Inactive Dept Combo Error")</f>
        <v/>
      </c>
      <c r="AD3999" t="str">
        <f>IFERROR(IF('Journal Template'!D4411="","",IF(AND(VLOOKUP('Journal Template'!D4411,X:AA,4,0)='Journal Template'!A4411,VLOOKUP('Journal Template'!D4411,X:Y,2,0)="A"),"","Inactive Dept Combo Error")),"")</f>
        <v/>
      </c>
      <c r="AK3999" s="150" t="str">
        <f>IF(JRF!B4012="","",IF(JRF!B4012=IFERROR(VLOOKUP(JRF!B4012,Checks!AI:AI,1,0),0),"Entry in Branch/Satellite BU's",""))</f>
        <v/>
      </c>
      <c r="AL3999" t="str">
        <f>IFERROR(IF('Journal Template'!A4411="","",IF('Journal Template'!A4411=IFERROR(VLOOKUP('Journal Template'!A4411,Checks!AI:AI,1,0),0),"Entry in Branch/Satellite BU's","")),"")</f>
        <v/>
      </c>
      <c r="AO3999" s="171"/>
      <c r="AP3999" s="171"/>
      <c r="AQ3999" s="171"/>
      <c r="AR3999" s="171"/>
      <c r="CI3999" t="str">
        <f>IF(JRF!F4012&gt;0,"",IF(JRF!B4012="","",IF(LEFT(JRF!B4012,1)=IFERROR(VLOOKUP(LEFT(JRF!B4012,1),$CF$2:$CF$5,1,0),0),"Product Code Required",IF(JRF!C4012="","",IF(JRF!C4012=IFERROR(VLOOKUP(JRF!C4012,$CH:$CH,1,0),0),"Product Code Required","NA")))))</f>
        <v/>
      </c>
      <c r="CJ3999" t="str">
        <f>IF(JRF!AV4012&gt;0,"",IF(JRF!Q4012="","",IF(LEFT(JRF!Q4012,1)=IFERROR(VLOOKUP(LEFT(JRF!Q4012,1),$CF$2:$CF$5,1,0),0),"Product Code Required",IF(JRF!V4012="","",IF(JRF!V4012=IFERROR(VLOOKUP(JRF!V4012,$CH:$CH,1,0),0),"Product Code Required","NA")))))</f>
        <v/>
      </c>
      <c r="CK3999" t="str">
        <f>IFERROR(IF(LEN('Journal Template'!F4010)&gt;0,"",IF('Journal Template'!A4010="","",IF(LEFT('Journal Template'!A4010,1)=IFERROR(VLOOKUP(LEFT('Journal Template'!A4010,1),Checks!$CF$2:$CF$5,1,0),0),"Product Code Required",IF('Journal Template'!D4010="","",IF('Journal Template'!D4010=IFERROR(VLOOKUP('Journal Template'!D4010,Checks!$CH:$CH,1,0),0),"Product Code Required","NA"))))),"")</f>
        <v/>
      </c>
    </row>
    <row r="4000" spans="14:89">
      <c r="N4000" t="s">
        <v>17226</v>
      </c>
      <c r="O4000" t="s">
        <v>17227</v>
      </c>
      <c r="P4000" t="s">
        <v>386</v>
      </c>
      <c r="Q4000" s="150" t="str">
        <f>IF(JRF!D4013="","",IF(IFERROR(VLOOKUP(JRF!D4013,Checks!N:P,3,0),0)="A","","Inactive account in Use"))</f>
        <v/>
      </c>
      <c r="R4000" t="str">
        <f>IFERROR(IF('Journal Template'!C4412="","",IF(IFERROR(VLOOKUP('Journal Template'!C4412,Checks!N:P,3,0),0)="A","","Inactive account in Use")),"")</f>
        <v/>
      </c>
      <c r="V4000" s="150" t="str">
        <f>IF(JRF!C4013="","",IF(IFERROR(VLOOKUP(JRF!C4013,Checks!S:U,3,0),0)="A","Entry with System fund Dept",""))</f>
        <v/>
      </c>
      <c r="W4000" t="str">
        <f>IFERROR(IF('Journal Template'!D4412="","",IF(IFERROR(VLOOKUP('Journal Template'!D4412,Checks!S:U,3,0),0)="A","Entry with System fund Dept","")),"")</f>
        <v/>
      </c>
      <c r="X4000" t="s">
        <v>17228</v>
      </c>
      <c r="Y4000" t="s">
        <v>389</v>
      </c>
      <c r="Z4000" t="s">
        <v>17229</v>
      </c>
      <c r="AA4000" t="s">
        <v>399</v>
      </c>
      <c r="AB4000" t="s">
        <v>125</v>
      </c>
      <c r="AC4000" s="150" t="str">
        <f>IFERROR(IF(JRF!C4013="","",IF(AND(VLOOKUP(JRF!C4013,X:AA,4,0)=JRF!B4013,VLOOKUP(JRF!C4013,X:Y,2,0)="A"),"","Inactive Dept Combo Error")),"Inactive Dept Combo Error")</f>
        <v/>
      </c>
      <c r="AD4000" t="str">
        <f>IFERROR(IF('Journal Template'!D4412="","",IF(AND(VLOOKUP('Journal Template'!D4412,X:AA,4,0)='Journal Template'!A4412,VLOOKUP('Journal Template'!D4412,X:Y,2,0)="A"),"","Inactive Dept Combo Error")),"")</f>
        <v/>
      </c>
      <c r="AK4000" s="150" t="str">
        <f>IF(JRF!B4013="","",IF(JRF!B4013=IFERROR(VLOOKUP(JRF!B4013,Checks!AI:AI,1,0),0),"Entry in Branch/Satellite BU's",""))</f>
        <v/>
      </c>
      <c r="AL4000" t="str">
        <f>IFERROR(IF('Journal Template'!A4412="","",IF('Journal Template'!A4412=IFERROR(VLOOKUP('Journal Template'!A4412,Checks!AI:AI,1,0),0),"Entry in Branch/Satellite BU's","")),"")</f>
        <v/>
      </c>
      <c r="AO4000" s="171"/>
      <c r="AP4000" s="171"/>
      <c r="AQ4000" s="171"/>
      <c r="AR4000" s="171"/>
      <c r="CI4000" t="str">
        <f>IF(JRF!F4013&gt;0,"",IF(JRF!B4013="","",IF(LEFT(JRF!B4013,1)=IFERROR(VLOOKUP(LEFT(JRF!B4013,1),$CF$2:$CF$5,1,0),0),"Product Code Required",IF(JRF!C4013="","",IF(JRF!C4013=IFERROR(VLOOKUP(JRF!C4013,$CH:$CH,1,0),0),"Product Code Required","NA")))))</f>
        <v/>
      </c>
      <c r="CJ4000" t="str">
        <f>IF(JRF!AV4013&gt;0,"",IF(JRF!Q4013="","",IF(LEFT(JRF!Q4013,1)=IFERROR(VLOOKUP(LEFT(JRF!Q4013,1),$CF$2:$CF$5,1,0),0),"Product Code Required",IF(JRF!V4013="","",IF(JRF!V4013=IFERROR(VLOOKUP(JRF!V4013,$CH:$CH,1,0),0),"Product Code Required","NA")))))</f>
        <v/>
      </c>
      <c r="CK4000" t="str">
        <f>IFERROR(IF(LEN('Journal Template'!F4011)&gt;0,"",IF('Journal Template'!A4011="","",IF(LEFT('Journal Template'!A4011,1)=IFERROR(VLOOKUP(LEFT('Journal Template'!A4011,1),Checks!$CF$2:$CF$5,1,0),0),"Product Code Required",IF('Journal Template'!D4011="","",IF('Journal Template'!D4011=IFERROR(VLOOKUP('Journal Template'!D4011,Checks!$CH:$CH,1,0),0),"Product Code Required","NA"))))),"")</f>
        <v/>
      </c>
    </row>
    <row r="4001" spans="14:89">
      <c r="N4001" t="s">
        <v>17230</v>
      </c>
      <c r="O4001" t="s">
        <v>17231</v>
      </c>
      <c r="P4001" t="s">
        <v>386</v>
      </c>
      <c r="Q4001" s="150" t="str">
        <f>IF(JRF!D4014="","",IF(IFERROR(VLOOKUP(JRF!D4014,Checks!N:P,3,0),0)="A","","Inactive account in Use"))</f>
        <v/>
      </c>
      <c r="R4001" t="str">
        <f>IFERROR(IF('Journal Template'!C4413="","",IF(IFERROR(VLOOKUP('Journal Template'!C4413,Checks!N:P,3,0),0)="A","","Inactive account in Use")),"")</f>
        <v/>
      </c>
      <c r="V4001" s="150" t="str">
        <f>IF(JRF!C4014="","",IF(IFERROR(VLOOKUP(JRF!C4014,Checks!S:U,3,0),0)="A","Entry with System fund Dept",""))</f>
        <v/>
      </c>
      <c r="W4001" t="str">
        <f>IFERROR(IF('Journal Template'!D4413="","",IF(IFERROR(VLOOKUP('Journal Template'!D4413,Checks!S:U,3,0),0)="A","Entry with System fund Dept","")),"")</f>
        <v/>
      </c>
      <c r="X4001" t="s">
        <v>17232</v>
      </c>
      <c r="Y4001" t="s">
        <v>389</v>
      </c>
      <c r="Z4001" t="s">
        <v>17233</v>
      </c>
      <c r="AA4001" t="s">
        <v>399</v>
      </c>
      <c r="AB4001" t="s">
        <v>125</v>
      </c>
      <c r="AC4001" s="150" t="str">
        <f>IFERROR(IF(JRF!C4014="","",IF(AND(VLOOKUP(JRF!C4014,X:AA,4,0)=JRF!B4014,VLOOKUP(JRF!C4014,X:Y,2,0)="A"),"","Inactive Dept Combo Error")),"Inactive Dept Combo Error")</f>
        <v/>
      </c>
      <c r="AD4001" t="str">
        <f>IFERROR(IF('Journal Template'!D4413="","",IF(AND(VLOOKUP('Journal Template'!D4413,X:AA,4,0)='Journal Template'!A4413,VLOOKUP('Journal Template'!D4413,X:Y,2,0)="A"),"","Inactive Dept Combo Error")),"")</f>
        <v/>
      </c>
      <c r="AK4001" s="150" t="str">
        <f>IF(JRF!B4014="","",IF(JRF!B4014=IFERROR(VLOOKUP(JRF!B4014,Checks!AI:AI,1,0),0),"Entry in Branch/Satellite BU's",""))</f>
        <v/>
      </c>
      <c r="AL4001" t="str">
        <f>IFERROR(IF('Journal Template'!A4413="","",IF('Journal Template'!A4413=IFERROR(VLOOKUP('Journal Template'!A4413,Checks!AI:AI,1,0),0),"Entry in Branch/Satellite BU's","")),"")</f>
        <v/>
      </c>
      <c r="AO4001" s="171"/>
      <c r="AP4001" s="171"/>
      <c r="AQ4001" s="171"/>
      <c r="AR4001" s="171"/>
      <c r="CI4001" t="str">
        <f>IF(JRF!F4014&gt;0,"",IF(JRF!B4014="","",IF(LEFT(JRF!B4014,1)=IFERROR(VLOOKUP(LEFT(JRF!B4014,1),$CF$2:$CF$5,1,0),0),"Product Code Required",IF(JRF!C4014="","",IF(JRF!C4014=IFERROR(VLOOKUP(JRF!C4014,$CH:$CH,1,0),0),"Product Code Required","NA")))))</f>
        <v/>
      </c>
      <c r="CJ4001" t="str">
        <f>IF(JRF!AV4014&gt;0,"",IF(JRF!Q4014="","",IF(LEFT(JRF!Q4014,1)=IFERROR(VLOOKUP(LEFT(JRF!Q4014,1),$CF$2:$CF$5,1,0),0),"Product Code Required",IF(JRF!V4014="","",IF(JRF!V4014=IFERROR(VLOOKUP(JRF!V4014,$CH:$CH,1,0),0),"Product Code Required","NA")))))</f>
        <v/>
      </c>
      <c r="CK4001" t="str">
        <f>IFERROR(IF(LEN('Journal Template'!F4012)&gt;0,"",IF('Journal Template'!A4012="","",IF(LEFT('Journal Template'!A4012,1)=IFERROR(VLOOKUP(LEFT('Journal Template'!A4012,1),Checks!$CF$2:$CF$5,1,0),0),"Product Code Required",IF('Journal Template'!D4012="","",IF('Journal Template'!D4012=IFERROR(VLOOKUP('Journal Template'!D4012,Checks!$CH:$CH,1,0),0),"Product Code Required","NA"))))),"")</f>
        <v/>
      </c>
    </row>
    <row r="4002" spans="14:89">
      <c r="N4002" t="s">
        <v>17234</v>
      </c>
      <c r="O4002" t="s">
        <v>17235</v>
      </c>
      <c r="P4002" t="s">
        <v>386</v>
      </c>
      <c r="X4002" t="s">
        <v>17236</v>
      </c>
      <c r="Y4002" t="s">
        <v>386</v>
      </c>
      <c r="Z4002" t="s">
        <v>17237</v>
      </c>
      <c r="AA4002" t="s">
        <v>399</v>
      </c>
      <c r="AB4002" t="s">
        <v>125</v>
      </c>
      <c r="AK4002" s="150" t="str">
        <f>IF(JRF!B4015="","",IF(JRF!B4015=IFERROR(VLOOKUP(JRF!B4015,Checks!AI:AI,1,0),0),"Entry in Branch/Satellite BU's",""))</f>
        <v/>
      </c>
      <c r="AL4002" t="str">
        <f>IFERROR(IF('Journal Template'!A4414="","",IF('Journal Template'!A4414=IFERROR(VLOOKUP('Journal Template'!A4414,Checks!AI:AI,1,0),0),"Entry in Branch/Satellite BU's","")),"")</f>
        <v/>
      </c>
      <c r="AO4002" s="171"/>
      <c r="AP4002" s="171"/>
      <c r="AQ4002" s="171"/>
      <c r="AR4002" s="171"/>
    </row>
    <row r="4003" spans="14:89">
      <c r="N4003" t="s">
        <v>17238</v>
      </c>
      <c r="O4003" t="s">
        <v>17239</v>
      </c>
      <c r="P4003" t="s">
        <v>386</v>
      </c>
      <c r="X4003" t="s">
        <v>17240</v>
      </c>
      <c r="Y4003" t="s">
        <v>386</v>
      </c>
      <c r="Z4003" t="s">
        <v>17241</v>
      </c>
      <c r="AA4003" t="s">
        <v>399</v>
      </c>
      <c r="AB4003" t="s">
        <v>125</v>
      </c>
      <c r="AO4003" s="171"/>
      <c r="AP4003" s="171"/>
      <c r="AQ4003" s="171"/>
      <c r="AR4003" s="171"/>
    </row>
    <row r="4004" spans="14:89">
      <c r="N4004" t="s">
        <v>17242</v>
      </c>
      <c r="O4004" t="s">
        <v>17243</v>
      </c>
      <c r="P4004" t="s">
        <v>386</v>
      </c>
      <c r="X4004" t="s">
        <v>17244</v>
      </c>
      <c r="Y4004" t="s">
        <v>386</v>
      </c>
      <c r="Z4004" t="s">
        <v>17245</v>
      </c>
      <c r="AA4004" t="s">
        <v>399</v>
      </c>
      <c r="AB4004" t="s">
        <v>125</v>
      </c>
      <c r="AO4004" s="171"/>
      <c r="AP4004" s="171"/>
      <c r="AQ4004" s="171"/>
      <c r="AR4004" s="171"/>
    </row>
    <row r="4005" spans="14:89">
      <c r="N4005" t="s">
        <v>17246</v>
      </c>
      <c r="O4005" t="s">
        <v>17247</v>
      </c>
      <c r="P4005" t="s">
        <v>386</v>
      </c>
      <c r="X4005" t="s">
        <v>17248</v>
      </c>
      <c r="Y4005" t="s">
        <v>386</v>
      </c>
      <c r="Z4005" t="s">
        <v>17249</v>
      </c>
      <c r="AA4005" t="s">
        <v>399</v>
      </c>
      <c r="AB4005" t="s">
        <v>125</v>
      </c>
      <c r="AO4005" s="171"/>
      <c r="AP4005" s="171"/>
      <c r="AQ4005" s="171"/>
      <c r="AR4005" s="171"/>
    </row>
    <row r="4006" spans="14:89">
      <c r="N4006" t="s">
        <v>17250</v>
      </c>
      <c r="O4006" t="s">
        <v>17251</v>
      </c>
      <c r="P4006" t="s">
        <v>386</v>
      </c>
      <c r="X4006" t="s">
        <v>17252</v>
      </c>
      <c r="Y4006" t="s">
        <v>389</v>
      </c>
      <c r="Z4006" t="s">
        <v>17253</v>
      </c>
      <c r="AA4006" t="s">
        <v>399</v>
      </c>
      <c r="AB4006" t="s">
        <v>125</v>
      </c>
      <c r="AO4006" s="171"/>
      <c r="AP4006" s="171"/>
      <c r="AQ4006" s="171"/>
      <c r="AR4006" s="171"/>
    </row>
    <row r="4007" spans="14:89">
      <c r="N4007" t="s">
        <v>17254</v>
      </c>
      <c r="O4007" t="s">
        <v>17255</v>
      </c>
      <c r="P4007" t="s">
        <v>386</v>
      </c>
      <c r="X4007" t="s">
        <v>17256</v>
      </c>
      <c r="Y4007" t="s">
        <v>386</v>
      </c>
      <c r="Z4007" t="s">
        <v>17257</v>
      </c>
      <c r="AA4007" t="s">
        <v>399</v>
      </c>
      <c r="AB4007" t="s">
        <v>125</v>
      </c>
      <c r="AO4007" s="171"/>
      <c r="AP4007" s="171"/>
      <c r="AQ4007" s="171"/>
      <c r="AR4007" s="171"/>
    </row>
    <row r="4008" spans="14:89">
      <c r="N4008" t="s">
        <v>17258</v>
      </c>
      <c r="O4008" t="s">
        <v>17259</v>
      </c>
      <c r="P4008" t="s">
        <v>386</v>
      </c>
      <c r="X4008" t="s">
        <v>17260</v>
      </c>
      <c r="Y4008" t="s">
        <v>386</v>
      </c>
      <c r="Z4008" t="s">
        <v>17261</v>
      </c>
      <c r="AA4008" t="s">
        <v>399</v>
      </c>
      <c r="AB4008" t="s">
        <v>125</v>
      </c>
      <c r="AO4008" s="171"/>
      <c r="AP4008" s="171"/>
      <c r="AQ4008" s="171"/>
      <c r="AR4008" s="171"/>
    </row>
    <row r="4009" spans="14:89">
      <c r="N4009" t="s">
        <v>17262</v>
      </c>
      <c r="O4009" t="s">
        <v>17263</v>
      </c>
      <c r="P4009" t="s">
        <v>386</v>
      </c>
      <c r="X4009" t="s">
        <v>17264</v>
      </c>
      <c r="Y4009" t="s">
        <v>386</v>
      </c>
      <c r="Z4009" t="s">
        <v>17265</v>
      </c>
      <c r="AA4009" t="s">
        <v>399</v>
      </c>
      <c r="AB4009" t="s">
        <v>125</v>
      </c>
      <c r="AO4009" s="171"/>
      <c r="AP4009" s="171"/>
      <c r="AQ4009" s="171"/>
      <c r="AR4009" s="171"/>
    </row>
    <row r="4010" spans="14:89">
      <c r="N4010" t="s">
        <v>17266</v>
      </c>
      <c r="O4010" t="s">
        <v>17267</v>
      </c>
      <c r="P4010" t="s">
        <v>386</v>
      </c>
      <c r="X4010" t="s">
        <v>17268</v>
      </c>
      <c r="Y4010" t="s">
        <v>386</v>
      </c>
      <c r="Z4010" t="s">
        <v>17269</v>
      </c>
      <c r="AA4010" t="s">
        <v>399</v>
      </c>
      <c r="AB4010" t="s">
        <v>125</v>
      </c>
      <c r="AO4010" s="171"/>
      <c r="AP4010" s="171"/>
      <c r="AQ4010" s="171"/>
      <c r="AR4010" s="171"/>
    </row>
    <row r="4011" spans="14:89">
      <c r="N4011" t="s">
        <v>17270</v>
      </c>
      <c r="O4011" t="s">
        <v>17271</v>
      </c>
      <c r="P4011" t="s">
        <v>389</v>
      </c>
      <c r="X4011" t="s">
        <v>17272</v>
      </c>
      <c r="Y4011" t="s">
        <v>389</v>
      </c>
      <c r="Z4011" t="s">
        <v>17273</v>
      </c>
      <c r="AA4011" t="s">
        <v>399</v>
      </c>
      <c r="AB4011" t="s">
        <v>125</v>
      </c>
      <c r="AO4011" s="171"/>
      <c r="AP4011" s="171"/>
      <c r="AQ4011" s="171"/>
      <c r="AR4011" s="171"/>
    </row>
    <row r="4012" spans="14:89">
      <c r="N4012" t="s">
        <v>17274</v>
      </c>
      <c r="O4012" t="s">
        <v>17275</v>
      </c>
      <c r="P4012" t="s">
        <v>386</v>
      </c>
      <c r="X4012" t="s">
        <v>17276</v>
      </c>
      <c r="Y4012" t="s">
        <v>386</v>
      </c>
      <c r="Z4012" t="s">
        <v>17277</v>
      </c>
      <c r="AA4012" t="s">
        <v>399</v>
      </c>
      <c r="AB4012" t="s">
        <v>125</v>
      </c>
      <c r="AO4012" s="171"/>
      <c r="AP4012" s="171"/>
      <c r="AQ4012" s="171"/>
      <c r="AR4012" s="171"/>
    </row>
    <row r="4013" spans="14:89">
      <c r="N4013" t="s">
        <v>17278</v>
      </c>
      <c r="O4013" t="s">
        <v>17279</v>
      </c>
      <c r="P4013" t="s">
        <v>386</v>
      </c>
      <c r="X4013" t="s">
        <v>17280</v>
      </c>
      <c r="Y4013" t="s">
        <v>389</v>
      </c>
      <c r="Z4013" t="s">
        <v>17281</v>
      </c>
      <c r="AA4013" t="s">
        <v>399</v>
      </c>
      <c r="AB4013" t="s">
        <v>125</v>
      </c>
      <c r="AO4013" s="171"/>
      <c r="AP4013" s="171"/>
      <c r="AQ4013" s="171"/>
      <c r="AR4013" s="171"/>
    </row>
    <row r="4014" spans="14:89">
      <c r="N4014" t="s">
        <v>17282</v>
      </c>
      <c r="O4014" t="s">
        <v>17283</v>
      </c>
      <c r="P4014" t="s">
        <v>386</v>
      </c>
      <c r="X4014" t="s">
        <v>17284</v>
      </c>
      <c r="Y4014" t="s">
        <v>386</v>
      </c>
      <c r="Z4014" t="s">
        <v>17285</v>
      </c>
      <c r="AA4014" t="s">
        <v>3581</v>
      </c>
      <c r="AB4014" t="s">
        <v>125</v>
      </c>
      <c r="AO4014" s="171"/>
      <c r="AP4014" s="171"/>
      <c r="AQ4014" s="171"/>
      <c r="AR4014" s="171"/>
    </row>
    <row r="4015" spans="14:89">
      <c r="N4015" t="s">
        <v>17286</v>
      </c>
      <c r="O4015" t="s">
        <v>17287</v>
      </c>
      <c r="P4015" t="s">
        <v>386</v>
      </c>
      <c r="X4015" t="s">
        <v>17288</v>
      </c>
      <c r="Y4015" t="s">
        <v>386</v>
      </c>
      <c r="Z4015" t="s">
        <v>17289</v>
      </c>
      <c r="AA4015" t="s">
        <v>391</v>
      </c>
      <c r="AB4015" t="s">
        <v>125</v>
      </c>
      <c r="AO4015" s="171"/>
      <c r="AP4015" s="171"/>
      <c r="AQ4015" s="171"/>
      <c r="AR4015" s="171"/>
    </row>
    <row r="4016" spans="14:89">
      <c r="N4016" t="s">
        <v>17290</v>
      </c>
      <c r="O4016" t="s">
        <v>17291</v>
      </c>
      <c r="P4016" t="s">
        <v>386</v>
      </c>
      <c r="X4016" t="s">
        <v>17292</v>
      </c>
      <c r="Y4016" t="s">
        <v>386</v>
      </c>
      <c r="Z4016" t="s">
        <v>17293</v>
      </c>
      <c r="AA4016" t="s">
        <v>1493</v>
      </c>
      <c r="AB4016" t="s">
        <v>125</v>
      </c>
      <c r="AO4016" s="171"/>
      <c r="AP4016" s="171"/>
      <c r="AQ4016" s="171"/>
      <c r="AR4016" s="171"/>
    </row>
    <row r="4017" spans="14:44">
      <c r="N4017" t="s">
        <v>17294</v>
      </c>
      <c r="O4017" t="s">
        <v>17295</v>
      </c>
      <c r="P4017" t="s">
        <v>386</v>
      </c>
      <c r="X4017" t="s">
        <v>17296</v>
      </c>
      <c r="Y4017" t="s">
        <v>389</v>
      </c>
      <c r="Z4017" t="s">
        <v>17297</v>
      </c>
      <c r="AA4017" t="s">
        <v>3581</v>
      </c>
      <c r="AB4017" t="s">
        <v>125</v>
      </c>
      <c r="AO4017" s="171"/>
      <c r="AP4017" s="171"/>
      <c r="AQ4017" s="171"/>
      <c r="AR4017" s="171"/>
    </row>
    <row r="4018" spans="14:44">
      <c r="N4018" t="s">
        <v>17298</v>
      </c>
      <c r="O4018" t="s">
        <v>17299</v>
      </c>
      <c r="P4018" t="s">
        <v>386</v>
      </c>
      <c r="X4018" t="s">
        <v>17300</v>
      </c>
      <c r="Y4018" t="s">
        <v>389</v>
      </c>
      <c r="Z4018" t="s">
        <v>17301</v>
      </c>
      <c r="AA4018" t="s">
        <v>391</v>
      </c>
      <c r="AB4018" t="s">
        <v>125</v>
      </c>
      <c r="AO4018" s="171"/>
      <c r="AP4018" s="171"/>
      <c r="AQ4018" s="171"/>
      <c r="AR4018" s="171"/>
    </row>
    <row r="4019" spans="14:44">
      <c r="N4019" t="s">
        <v>17302</v>
      </c>
      <c r="O4019" t="s">
        <v>17303</v>
      </c>
      <c r="P4019" t="s">
        <v>386</v>
      </c>
      <c r="X4019" t="s">
        <v>17304</v>
      </c>
      <c r="Y4019" t="s">
        <v>389</v>
      </c>
      <c r="Z4019" t="s">
        <v>17305</v>
      </c>
      <c r="AA4019" t="s">
        <v>1493</v>
      </c>
      <c r="AB4019" t="s">
        <v>125</v>
      </c>
      <c r="AO4019" s="171"/>
      <c r="AP4019" s="171"/>
      <c r="AQ4019" s="171"/>
      <c r="AR4019" s="171"/>
    </row>
    <row r="4020" spans="14:44">
      <c r="N4020" t="s">
        <v>17306</v>
      </c>
      <c r="O4020" t="s">
        <v>17307</v>
      </c>
      <c r="P4020" t="s">
        <v>386</v>
      </c>
      <c r="X4020" t="s">
        <v>17308</v>
      </c>
      <c r="Y4020" t="s">
        <v>389</v>
      </c>
      <c r="Z4020" t="s">
        <v>17309</v>
      </c>
      <c r="AA4020" t="s">
        <v>16264</v>
      </c>
      <c r="AB4020" t="s">
        <v>125</v>
      </c>
      <c r="AO4020" s="171"/>
      <c r="AP4020" s="171"/>
      <c r="AQ4020" s="171"/>
      <c r="AR4020" s="171"/>
    </row>
    <row r="4021" spans="14:44">
      <c r="N4021" t="s">
        <v>17310</v>
      </c>
      <c r="O4021" t="s">
        <v>17311</v>
      </c>
      <c r="P4021" t="s">
        <v>386</v>
      </c>
      <c r="X4021" t="s">
        <v>17312</v>
      </c>
      <c r="Y4021" t="s">
        <v>386</v>
      </c>
      <c r="Z4021" t="s">
        <v>17313</v>
      </c>
      <c r="AA4021" t="s">
        <v>399</v>
      </c>
      <c r="AB4021" t="s">
        <v>125</v>
      </c>
      <c r="AO4021" s="171"/>
      <c r="AP4021" s="171"/>
      <c r="AQ4021" s="171"/>
      <c r="AR4021" s="171"/>
    </row>
    <row r="4022" spans="14:44">
      <c r="N4022" t="s">
        <v>17314</v>
      </c>
      <c r="O4022" t="s">
        <v>17315</v>
      </c>
      <c r="P4022" t="s">
        <v>386</v>
      </c>
      <c r="X4022" t="s">
        <v>17316</v>
      </c>
      <c r="Y4022" t="s">
        <v>389</v>
      </c>
      <c r="Z4022" t="s">
        <v>17317</v>
      </c>
      <c r="AA4022" t="s">
        <v>3581</v>
      </c>
      <c r="AB4022" t="s">
        <v>125</v>
      </c>
      <c r="AO4022" s="171"/>
      <c r="AP4022" s="171"/>
      <c r="AQ4022" s="171"/>
      <c r="AR4022" s="171"/>
    </row>
    <row r="4023" spans="14:44">
      <c r="N4023" t="s">
        <v>17318</v>
      </c>
      <c r="O4023" t="s">
        <v>17319</v>
      </c>
      <c r="P4023" t="s">
        <v>386</v>
      </c>
      <c r="X4023" t="s">
        <v>17320</v>
      </c>
      <c r="Y4023" t="s">
        <v>389</v>
      </c>
      <c r="Z4023" t="s">
        <v>17321</v>
      </c>
      <c r="AA4023" t="s">
        <v>391</v>
      </c>
      <c r="AB4023" t="s">
        <v>125</v>
      </c>
      <c r="AO4023" s="171"/>
      <c r="AP4023" s="171"/>
      <c r="AQ4023" s="171"/>
      <c r="AR4023" s="171"/>
    </row>
    <row r="4024" spans="14:44">
      <c r="N4024" t="s">
        <v>17322</v>
      </c>
      <c r="O4024" t="s">
        <v>17323</v>
      </c>
      <c r="P4024" t="s">
        <v>386</v>
      </c>
      <c r="X4024" t="s">
        <v>17324</v>
      </c>
      <c r="Y4024" t="s">
        <v>389</v>
      </c>
      <c r="Z4024" t="s">
        <v>17325</v>
      </c>
      <c r="AA4024" t="s">
        <v>1493</v>
      </c>
      <c r="AB4024" t="s">
        <v>125</v>
      </c>
      <c r="AO4024" s="171"/>
      <c r="AP4024" s="171"/>
      <c r="AQ4024" s="171"/>
      <c r="AR4024" s="171"/>
    </row>
    <row r="4025" spans="14:44">
      <c r="N4025" t="s">
        <v>17326</v>
      </c>
      <c r="O4025" t="s">
        <v>17327</v>
      </c>
      <c r="P4025" t="s">
        <v>386</v>
      </c>
      <c r="X4025" t="s">
        <v>17328</v>
      </c>
      <c r="Y4025" t="s">
        <v>386</v>
      </c>
      <c r="Z4025" t="s">
        <v>17329</v>
      </c>
      <c r="AA4025" t="s">
        <v>3581</v>
      </c>
      <c r="AB4025" t="s">
        <v>125</v>
      </c>
      <c r="AO4025" s="171"/>
      <c r="AP4025" s="171"/>
      <c r="AQ4025" s="171"/>
      <c r="AR4025" s="171"/>
    </row>
    <row r="4026" spans="14:44">
      <c r="N4026" t="s">
        <v>17330</v>
      </c>
      <c r="O4026" t="s">
        <v>17331</v>
      </c>
      <c r="P4026" t="s">
        <v>386</v>
      </c>
      <c r="X4026" t="s">
        <v>17332</v>
      </c>
      <c r="Y4026" t="s">
        <v>386</v>
      </c>
      <c r="Z4026" t="s">
        <v>17333</v>
      </c>
      <c r="AA4026" t="s">
        <v>391</v>
      </c>
      <c r="AB4026" t="s">
        <v>125</v>
      </c>
      <c r="AO4026" s="171"/>
      <c r="AP4026" s="171"/>
      <c r="AQ4026" s="171"/>
      <c r="AR4026" s="171"/>
    </row>
    <row r="4027" spans="14:44">
      <c r="N4027" t="s">
        <v>17334</v>
      </c>
      <c r="O4027" t="s">
        <v>17335</v>
      </c>
      <c r="P4027" t="s">
        <v>386</v>
      </c>
      <c r="X4027" t="s">
        <v>17336</v>
      </c>
      <c r="Y4027" t="s">
        <v>389</v>
      </c>
      <c r="Z4027" t="s">
        <v>17337</v>
      </c>
      <c r="AA4027" t="s">
        <v>1493</v>
      </c>
      <c r="AB4027" t="s">
        <v>125</v>
      </c>
      <c r="AO4027" s="171"/>
      <c r="AP4027" s="171"/>
      <c r="AQ4027" s="171"/>
      <c r="AR4027" s="171"/>
    </row>
    <row r="4028" spans="14:44">
      <c r="N4028" t="s">
        <v>17338</v>
      </c>
      <c r="O4028" t="s">
        <v>17339</v>
      </c>
      <c r="P4028" t="s">
        <v>386</v>
      </c>
      <c r="X4028" t="s">
        <v>17340</v>
      </c>
      <c r="Y4028" t="s">
        <v>389</v>
      </c>
      <c r="Z4028" t="s">
        <v>17341</v>
      </c>
      <c r="AA4028" t="s">
        <v>399</v>
      </c>
      <c r="AB4028" t="s">
        <v>125</v>
      </c>
      <c r="AO4028" s="171"/>
      <c r="AP4028" s="171"/>
      <c r="AQ4028" s="171"/>
      <c r="AR4028" s="171"/>
    </row>
    <row r="4029" spans="14:44">
      <c r="N4029" t="s">
        <v>17342</v>
      </c>
      <c r="O4029" t="s">
        <v>17343</v>
      </c>
      <c r="P4029" t="s">
        <v>386</v>
      </c>
      <c r="X4029" t="s">
        <v>17344</v>
      </c>
      <c r="Y4029" t="s">
        <v>386</v>
      </c>
      <c r="Z4029" t="s">
        <v>17345</v>
      </c>
      <c r="AA4029" t="s">
        <v>505</v>
      </c>
      <c r="AB4029" t="s">
        <v>125</v>
      </c>
      <c r="AO4029" s="171"/>
      <c r="AP4029" s="171"/>
      <c r="AQ4029" s="171"/>
      <c r="AR4029" s="171"/>
    </row>
    <row r="4030" spans="14:44">
      <c r="N4030" t="s">
        <v>17346</v>
      </c>
      <c r="O4030" t="s">
        <v>17347</v>
      </c>
      <c r="P4030" t="s">
        <v>386</v>
      </c>
      <c r="X4030" t="s">
        <v>17348</v>
      </c>
      <c r="Y4030" t="s">
        <v>389</v>
      </c>
      <c r="Z4030" t="s">
        <v>17349</v>
      </c>
      <c r="AA4030" t="s">
        <v>3581</v>
      </c>
      <c r="AB4030" t="s">
        <v>125</v>
      </c>
      <c r="AO4030" s="171"/>
      <c r="AP4030" s="171"/>
      <c r="AQ4030" s="171"/>
      <c r="AR4030" s="171"/>
    </row>
    <row r="4031" spans="14:44">
      <c r="N4031" t="s">
        <v>17350</v>
      </c>
      <c r="O4031" t="s">
        <v>17351</v>
      </c>
      <c r="P4031" t="s">
        <v>386</v>
      </c>
      <c r="X4031" t="s">
        <v>17352</v>
      </c>
      <c r="Y4031" t="s">
        <v>389</v>
      </c>
      <c r="Z4031" t="s">
        <v>17353</v>
      </c>
      <c r="AA4031" t="s">
        <v>391</v>
      </c>
      <c r="AB4031" t="s">
        <v>125</v>
      </c>
      <c r="AO4031" s="171"/>
      <c r="AP4031" s="171"/>
      <c r="AQ4031" s="171"/>
      <c r="AR4031" s="171"/>
    </row>
    <row r="4032" spans="14:44">
      <c r="N4032" t="s">
        <v>17354</v>
      </c>
      <c r="O4032" t="s">
        <v>17355</v>
      </c>
      <c r="P4032" t="s">
        <v>386</v>
      </c>
      <c r="X4032" t="s">
        <v>17356</v>
      </c>
      <c r="Y4032" t="s">
        <v>389</v>
      </c>
      <c r="Z4032" t="s">
        <v>17357</v>
      </c>
      <c r="AA4032" t="s">
        <v>1493</v>
      </c>
      <c r="AB4032" t="s">
        <v>125</v>
      </c>
      <c r="AO4032" s="171"/>
      <c r="AP4032" s="171"/>
      <c r="AQ4032" s="171"/>
      <c r="AR4032" s="171"/>
    </row>
    <row r="4033" spans="14:44">
      <c r="N4033" t="s">
        <v>17358</v>
      </c>
      <c r="O4033" t="s">
        <v>17359</v>
      </c>
      <c r="P4033" t="s">
        <v>386</v>
      </c>
      <c r="X4033" t="s">
        <v>17360</v>
      </c>
      <c r="Y4033" t="s">
        <v>386</v>
      </c>
      <c r="Z4033" t="s">
        <v>17361</v>
      </c>
      <c r="AA4033" t="s">
        <v>3581</v>
      </c>
      <c r="AB4033" t="s">
        <v>125</v>
      </c>
      <c r="AO4033" s="171"/>
      <c r="AP4033" s="171"/>
      <c r="AQ4033" s="171"/>
      <c r="AR4033" s="171"/>
    </row>
    <row r="4034" spans="14:44">
      <c r="N4034" t="s">
        <v>17362</v>
      </c>
      <c r="O4034" t="s">
        <v>17363</v>
      </c>
      <c r="P4034" t="s">
        <v>386</v>
      </c>
      <c r="X4034" t="s">
        <v>17364</v>
      </c>
      <c r="Y4034" t="s">
        <v>386</v>
      </c>
      <c r="Z4034" t="s">
        <v>17365</v>
      </c>
      <c r="AA4034" t="s">
        <v>391</v>
      </c>
      <c r="AB4034" t="s">
        <v>125</v>
      </c>
      <c r="AO4034" s="171"/>
      <c r="AP4034" s="171"/>
      <c r="AQ4034" s="171"/>
      <c r="AR4034" s="171"/>
    </row>
    <row r="4035" spans="14:44">
      <c r="N4035" t="s">
        <v>17366</v>
      </c>
      <c r="O4035" t="s">
        <v>17367</v>
      </c>
      <c r="P4035" t="s">
        <v>386</v>
      </c>
      <c r="X4035" t="s">
        <v>17368</v>
      </c>
      <c r="Y4035" t="s">
        <v>386</v>
      </c>
      <c r="Z4035" t="s">
        <v>17369</v>
      </c>
      <c r="AA4035" t="s">
        <v>1493</v>
      </c>
      <c r="AB4035" t="s">
        <v>125</v>
      </c>
      <c r="AO4035" s="171"/>
      <c r="AP4035" s="171"/>
      <c r="AQ4035" s="171"/>
      <c r="AR4035" s="171"/>
    </row>
    <row r="4036" spans="14:44">
      <c r="N4036" t="s">
        <v>17370</v>
      </c>
      <c r="O4036" t="s">
        <v>17371</v>
      </c>
      <c r="P4036" t="s">
        <v>386</v>
      </c>
      <c r="X4036" t="s">
        <v>17372</v>
      </c>
      <c r="Y4036" t="s">
        <v>389</v>
      </c>
      <c r="Z4036" t="s">
        <v>17373</v>
      </c>
      <c r="AA4036" t="s">
        <v>3581</v>
      </c>
      <c r="AB4036" t="s">
        <v>125</v>
      </c>
      <c r="AO4036" s="171"/>
      <c r="AP4036" s="171"/>
      <c r="AQ4036" s="171"/>
      <c r="AR4036" s="171"/>
    </row>
    <row r="4037" spans="14:44">
      <c r="N4037" t="s">
        <v>17374</v>
      </c>
      <c r="O4037" t="s">
        <v>17375</v>
      </c>
      <c r="P4037" t="s">
        <v>386</v>
      </c>
      <c r="X4037" t="s">
        <v>17376</v>
      </c>
      <c r="Y4037" t="s">
        <v>389</v>
      </c>
      <c r="Z4037" t="s">
        <v>17377</v>
      </c>
      <c r="AA4037" t="s">
        <v>391</v>
      </c>
      <c r="AB4037" t="s">
        <v>125</v>
      </c>
      <c r="AO4037" s="171"/>
      <c r="AP4037" s="171"/>
      <c r="AQ4037" s="171"/>
      <c r="AR4037" s="171"/>
    </row>
    <row r="4038" spans="14:44">
      <c r="N4038" t="s">
        <v>17378</v>
      </c>
      <c r="O4038" t="s">
        <v>17379</v>
      </c>
      <c r="P4038" t="s">
        <v>386</v>
      </c>
      <c r="X4038" t="s">
        <v>17380</v>
      </c>
      <c r="Y4038" t="s">
        <v>389</v>
      </c>
      <c r="Z4038" t="s">
        <v>17130</v>
      </c>
      <c r="AA4038" t="s">
        <v>1493</v>
      </c>
      <c r="AB4038" t="s">
        <v>125</v>
      </c>
      <c r="AO4038" s="171"/>
      <c r="AP4038" s="171"/>
      <c r="AQ4038" s="171"/>
      <c r="AR4038" s="171"/>
    </row>
    <row r="4039" spans="14:44">
      <c r="N4039" t="s">
        <v>17381</v>
      </c>
      <c r="O4039" t="s">
        <v>17382</v>
      </c>
      <c r="P4039" t="s">
        <v>386</v>
      </c>
      <c r="X4039" t="s">
        <v>17383</v>
      </c>
      <c r="Y4039" t="s">
        <v>386</v>
      </c>
      <c r="Z4039" t="s">
        <v>17384</v>
      </c>
      <c r="AA4039" t="s">
        <v>391</v>
      </c>
      <c r="AB4039" t="s">
        <v>125</v>
      </c>
      <c r="AO4039" s="171"/>
      <c r="AP4039" s="171"/>
      <c r="AQ4039" s="171"/>
      <c r="AR4039" s="171"/>
    </row>
    <row r="4040" spans="14:44">
      <c r="N4040" t="s">
        <v>17385</v>
      </c>
      <c r="O4040" t="s">
        <v>17386</v>
      </c>
      <c r="P4040" t="s">
        <v>386</v>
      </c>
      <c r="X4040" t="s">
        <v>17387</v>
      </c>
      <c r="Y4040" t="s">
        <v>386</v>
      </c>
      <c r="Z4040" t="s">
        <v>17388</v>
      </c>
      <c r="AA4040" t="s">
        <v>3581</v>
      </c>
      <c r="AB4040" t="s">
        <v>125</v>
      </c>
      <c r="AO4040" s="171"/>
      <c r="AP4040" s="171"/>
      <c r="AQ4040" s="171"/>
      <c r="AR4040" s="171"/>
    </row>
    <row r="4041" spans="14:44">
      <c r="N4041" t="s">
        <v>17389</v>
      </c>
      <c r="O4041" t="s">
        <v>17390</v>
      </c>
      <c r="P4041" t="s">
        <v>386</v>
      </c>
      <c r="X4041" t="s">
        <v>17391</v>
      </c>
      <c r="Y4041" t="s">
        <v>386</v>
      </c>
      <c r="Z4041" t="s">
        <v>17392</v>
      </c>
      <c r="AA4041" t="s">
        <v>1493</v>
      </c>
      <c r="AB4041" t="s">
        <v>125</v>
      </c>
      <c r="AO4041" s="171"/>
      <c r="AP4041" s="171"/>
      <c r="AQ4041" s="171"/>
      <c r="AR4041" s="171"/>
    </row>
    <row r="4042" spans="14:44">
      <c r="N4042" t="s">
        <v>17393</v>
      </c>
      <c r="O4042" t="s">
        <v>17394</v>
      </c>
      <c r="P4042" t="s">
        <v>386</v>
      </c>
      <c r="X4042" t="s">
        <v>17395</v>
      </c>
      <c r="Y4042" t="s">
        <v>389</v>
      </c>
      <c r="Z4042" t="s">
        <v>17396</v>
      </c>
      <c r="AA4042" t="s">
        <v>391</v>
      </c>
      <c r="AB4042" t="s">
        <v>125</v>
      </c>
      <c r="AO4042" s="171"/>
      <c r="AP4042" s="171"/>
      <c r="AQ4042" s="171"/>
      <c r="AR4042" s="171"/>
    </row>
    <row r="4043" spans="14:44">
      <c r="N4043" t="s">
        <v>17397</v>
      </c>
      <c r="O4043" t="s">
        <v>17398</v>
      </c>
      <c r="P4043" t="s">
        <v>386</v>
      </c>
      <c r="X4043" t="s">
        <v>17399</v>
      </c>
      <c r="Y4043" t="s">
        <v>389</v>
      </c>
      <c r="Z4043" t="s">
        <v>17400</v>
      </c>
      <c r="AA4043" t="s">
        <v>3581</v>
      </c>
      <c r="AB4043" t="s">
        <v>125</v>
      </c>
      <c r="AO4043" s="171"/>
      <c r="AP4043" s="171"/>
      <c r="AQ4043" s="171"/>
      <c r="AR4043" s="171"/>
    </row>
    <row r="4044" spans="14:44">
      <c r="N4044" t="s">
        <v>17401</v>
      </c>
      <c r="O4044" t="s">
        <v>17402</v>
      </c>
      <c r="P4044" t="s">
        <v>386</v>
      </c>
      <c r="X4044" t="s">
        <v>17403</v>
      </c>
      <c r="Y4044" t="s">
        <v>389</v>
      </c>
      <c r="Z4044" t="s">
        <v>17404</v>
      </c>
      <c r="AA4044" t="s">
        <v>1493</v>
      </c>
      <c r="AB4044" t="s">
        <v>125</v>
      </c>
      <c r="AO4044" s="171"/>
      <c r="AP4044" s="171"/>
      <c r="AQ4044" s="171"/>
      <c r="AR4044" s="171"/>
    </row>
    <row r="4045" spans="14:44">
      <c r="N4045" t="s">
        <v>17405</v>
      </c>
      <c r="O4045" t="s">
        <v>17406</v>
      </c>
      <c r="P4045" t="s">
        <v>386</v>
      </c>
      <c r="X4045" t="s">
        <v>17407</v>
      </c>
      <c r="Y4045" t="s">
        <v>386</v>
      </c>
      <c r="Z4045" t="s">
        <v>17408</v>
      </c>
      <c r="AA4045" t="s">
        <v>3581</v>
      </c>
      <c r="AB4045" t="s">
        <v>125</v>
      </c>
      <c r="AO4045" s="171"/>
      <c r="AP4045" s="171"/>
      <c r="AQ4045" s="171"/>
      <c r="AR4045" s="171"/>
    </row>
    <row r="4046" spans="14:44">
      <c r="N4046" t="s">
        <v>17409</v>
      </c>
      <c r="O4046" t="s">
        <v>17410</v>
      </c>
      <c r="P4046" t="s">
        <v>386</v>
      </c>
      <c r="X4046" t="s">
        <v>17411</v>
      </c>
      <c r="Y4046" t="s">
        <v>386</v>
      </c>
      <c r="Z4046" t="s">
        <v>17412</v>
      </c>
      <c r="AA4046" t="s">
        <v>391</v>
      </c>
      <c r="AB4046" t="s">
        <v>125</v>
      </c>
      <c r="AO4046" s="171"/>
      <c r="AP4046" s="171"/>
      <c r="AQ4046" s="171"/>
      <c r="AR4046" s="171"/>
    </row>
    <row r="4047" spans="14:44">
      <c r="N4047" t="s">
        <v>17413</v>
      </c>
      <c r="O4047" t="s">
        <v>17414</v>
      </c>
      <c r="P4047" t="s">
        <v>386</v>
      </c>
      <c r="X4047" t="s">
        <v>17415</v>
      </c>
      <c r="Y4047" t="s">
        <v>386</v>
      </c>
      <c r="Z4047" t="s">
        <v>17416</v>
      </c>
      <c r="AA4047" t="s">
        <v>1493</v>
      </c>
      <c r="AB4047" t="s">
        <v>125</v>
      </c>
      <c r="AO4047" s="171"/>
      <c r="AP4047" s="171"/>
      <c r="AQ4047" s="171"/>
      <c r="AR4047" s="171"/>
    </row>
    <row r="4048" spans="14:44">
      <c r="N4048" t="s">
        <v>17417</v>
      </c>
      <c r="O4048" t="s">
        <v>17418</v>
      </c>
      <c r="P4048" t="s">
        <v>386</v>
      </c>
      <c r="X4048" t="s">
        <v>17419</v>
      </c>
      <c r="Y4048" t="s">
        <v>386</v>
      </c>
      <c r="Z4048" t="s">
        <v>17420</v>
      </c>
      <c r="AA4048" t="s">
        <v>3581</v>
      </c>
      <c r="AB4048" t="s">
        <v>125</v>
      </c>
      <c r="AO4048" s="171"/>
      <c r="AP4048" s="171"/>
      <c r="AQ4048" s="171"/>
      <c r="AR4048" s="171"/>
    </row>
    <row r="4049" spans="14:44">
      <c r="N4049" t="s">
        <v>17421</v>
      </c>
      <c r="O4049" t="s">
        <v>17422</v>
      </c>
      <c r="P4049" t="s">
        <v>386</v>
      </c>
      <c r="X4049" t="s">
        <v>17423</v>
      </c>
      <c r="Y4049" t="s">
        <v>386</v>
      </c>
      <c r="Z4049" t="s">
        <v>17424</v>
      </c>
      <c r="AA4049" t="s">
        <v>391</v>
      </c>
      <c r="AB4049" t="s">
        <v>125</v>
      </c>
      <c r="AO4049" s="171"/>
      <c r="AP4049" s="171"/>
      <c r="AQ4049" s="171"/>
      <c r="AR4049" s="171"/>
    </row>
    <row r="4050" spans="14:44">
      <c r="N4050" t="s">
        <v>17425</v>
      </c>
      <c r="O4050" t="s">
        <v>17426</v>
      </c>
      <c r="P4050" t="s">
        <v>386</v>
      </c>
      <c r="X4050" t="s">
        <v>17427</v>
      </c>
      <c r="Y4050" t="s">
        <v>386</v>
      </c>
      <c r="Z4050" t="s">
        <v>17428</v>
      </c>
      <c r="AA4050" t="s">
        <v>1493</v>
      </c>
      <c r="AB4050" t="s">
        <v>125</v>
      </c>
      <c r="AO4050" s="171"/>
      <c r="AP4050" s="171"/>
      <c r="AQ4050" s="171"/>
      <c r="AR4050" s="171"/>
    </row>
    <row r="4051" spans="14:44">
      <c r="N4051" t="s">
        <v>17429</v>
      </c>
      <c r="O4051" t="s">
        <v>17430</v>
      </c>
      <c r="P4051" t="s">
        <v>386</v>
      </c>
      <c r="X4051" t="s">
        <v>17431</v>
      </c>
      <c r="Y4051" t="s">
        <v>386</v>
      </c>
      <c r="Z4051" t="s">
        <v>17432</v>
      </c>
      <c r="AA4051" t="s">
        <v>399</v>
      </c>
      <c r="AB4051" t="s">
        <v>125</v>
      </c>
      <c r="AO4051" s="171"/>
      <c r="AP4051" s="171"/>
      <c r="AQ4051" s="171"/>
      <c r="AR4051" s="171"/>
    </row>
    <row r="4052" spans="14:44">
      <c r="N4052" t="s">
        <v>17433</v>
      </c>
      <c r="O4052" t="s">
        <v>17434</v>
      </c>
      <c r="P4052" t="s">
        <v>386</v>
      </c>
      <c r="X4052" t="s">
        <v>17435</v>
      </c>
      <c r="Y4052" t="s">
        <v>386</v>
      </c>
      <c r="Z4052" t="s">
        <v>17436</v>
      </c>
      <c r="AA4052" t="s">
        <v>399</v>
      </c>
      <c r="AB4052" t="s">
        <v>125</v>
      </c>
      <c r="AO4052" s="171"/>
      <c r="AP4052" s="171"/>
      <c r="AQ4052" s="171"/>
      <c r="AR4052" s="171"/>
    </row>
    <row r="4053" spans="14:44">
      <c r="N4053" t="s">
        <v>17437</v>
      </c>
      <c r="O4053" t="s">
        <v>17438</v>
      </c>
      <c r="P4053" t="s">
        <v>386</v>
      </c>
      <c r="X4053" t="s">
        <v>17439</v>
      </c>
      <c r="Y4053" t="s">
        <v>386</v>
      </c>
      <c r="Z4053" t="s">
        <v>17440</v>
      </c>
      <c r="AA4053" t="s">
        <v>399</v>
      </c>
      <c r="AB4053" t="s">
        <v>125</v>
      </c>
      <c r="AO4053" s="171"/>
      <c r="AP4053" s="171"/>
      <c r="AQ4053" s="171"/>
      <c r="AR4053" s="171"/>
    </row>
    <row r="4054" spans="14:44">
      <c r="N4054" t="s">
        <v>17441</v>
      </c>
      <c r="O4054" t="s">
        <v>17442</v>
      </c>
      <c r="P4054" t="s">
        <v>386</v>
      </c>
      <c r="X4054" t="s">
        <v>17443</v>
      </c>
      <c r="Y4054" t="s">
        <v>389</v>
      </c>
      <c r="Z4054" t="s">
        <v>17444</v>
      </c>
      <c r="AA4054" t="s">
        <v>3581</v>
      </c>
      <c r="AB4054" t="s">
        <v>125</v>
      </c>
      <c r="AO4054" s="171"/>
      <c r="AP4054" s="171"/>
      <c r="AQ4054" s="171"/>
      <c r="AR4054" s="171"/>
    </row>
    <row r="4055" spans="14:44">
      <c r="N4055" t="s">
        <v>17445</v>
      </c>
      <c r="O4055" t="s">
        <v>17446</v>
      </c>
      <c r="P4055" t="s">
        <v>386</v>
      </c>
      <c r="X4055" t="s">
        <v>17447</v>
      </c>
      <c r="Y4055" t="s">
        <v>389</v>
      </c>
      <c r="Z4055" t="s">
        <v>17448</v>
      </c>
      <c r="AA4055" t="s">
        <v>391</v>
      </c>
      <c r="AB4055" t="s">
        <v>125</v>
      </c>
      <c r="AO4055" s="171"/>
      <c r="AP4055" s="171"/>
      <c r="AQ4055" s="171"/>
      <c r="AR4055" s="171"/>
    </row>
    <row r="4056" spans="14:44">
      <c r="N4056" t="s">
        <v>17449</v>
      </c>
      <c r="O4056" t="s">
        <v>17450</v>
      </c>
      <c r="P4056" t="s">
        <v>386</v>
      </c>
      <c r="X4056" t="s">
        <v>17451</v>
      </c>
      <c r="Y4056" t="s">
        <v>389</v>
      </c>
      <c r="Z4056" t="s">
        <v>17452</v>
      </c>
      <c r="AA4056" t="s">
        <v>1493</v>
      </c>
      <c r="AB4056" t="s">
        <v>125</v>
      </c>
      <c r="AO4056" s="171"/>
      <c r="AP4056" s="171"/>
      <c r="AQ4056" s="171"/>
      <c r="AR4056" s="171"/>
    </row>
    <row r="4057" spans="14:44">
      <c r="N4057" t="s">
        <v>17453</v>
      </c>
      <c r="O4057" t="s">
        <v>17454</v>
      </c>
      <c r="P4057" t="s">
        <v>389</v>
      </c>
      <c r="X4057" t="s">
        <v>17455</v>
      </c>
      <c r="Y4057" t="s">
        <v>389</v>
      </c>
      <c r="Z4057" t="s">
        <v>17456</v>
      </c>
      <c r="AA4057" t="s">
        <v>399</v>
      </c>
      <c r="AB4057" t="s">
        <v>125</v>
      </c>
      <c r="AO4057" s="171"/>
      <c r="AP4057" s="171"/>
      <c r="AQ4057" s="171"/>
      <c r="AR4057" s="171"/>
    </row>
    <row r="4058" spans="14:44">
      <c r="N4058" t="s">
        <v>17457</v>
      </c>
      <c r="O4058" t="s">
        <v>17458</v>
      </c>
      <c r="P4058" t="s">
        <v>389</v>
      </c>
      <c r="X4058" t="s">
        <v>17459</v>
      </c>
      <c r="Y4058" t="s">
        <v>386</v>
      </c>
      <c r="Z4058" t="s">
        <v>17460</v>
      </c>
      <c r="AA4058" t="s">
        <v>391</v>
      </c>
      <c r="AB4058" t="s">
        <v>125</v>
      </c>
      <c r="AO4058" s="171"/>
      <c r="AP4058" s="171"/>
      <c r="AQ4058" s="171"/>
      <c r="AR4058" s="171"/>
    </row>
    <row r="4059" spans="14:44">
      <c r="N4059" t="s">
        <v>17461</v>
      </c>
      <c r="O4059" t="s">
        <v>17462</v>
      </c>
      <c r="P4059" t="s">
        <v>386</v>
      </c>
      <c r="X4059" t="s">
        <v>17463</v>
      </c>
      <c r="Y4059" t="s">
        <v>386</v>
      </c>
      <c r="Z4059" t="s">
        <v>17464</v>
      </c>
      <c r="AA4059" t="s">
        <v>399</v>
      </c>
      <c r="AB4059" t="s">
        <v>125</v>
      </c>
      <c r="AO4059" s="171"/>
      <c r="AP4059" s="171"/>
      <c r="AQ4059" s="171"/>
      <c r="AR4059" s="171"/>
    </row>
    <row r="4060" spans="14:44">
      <c r="N4060" t="s">
        <v>17465</v>
      </c>
      <c r="O4060" t="s">
        <v>17466</v>
      </c>
      <c r="P4060" t="s">
        <v>389</v>
      </c>
      <c r="X4060" t="s">
        <v>17467</v>
      </c>
      <c r="Y4060" t="s">
        <v>386</v>
      </c>
      <c r="Z4060" t="s">
        <v>17468</v>
      </c>
      <c r="AA4060" t="s">
        <v>3581</v>
      </c>
      <c r="AB4060" t="s">
        <v>125</v>
      </c>
      <c r="AO4060" s="171"/>
      <c r="AP4060" s="171"/>
      <c r="AQ4060" s="171"/>
      <c r="AR4060" s="171"/>
    </row>
    <row r="4061" spans="14:44">
      <c r="N4061" t="s">
        <v>17469</v>
      </c>
      <c r="O4061" t="s">
        <v>17470</v>
      </c>
      <c r="P4061" t="s">
        <v>389</v>
      </c>
      <c r="X4061" t="s">
        <v>17471</v>
      </c>
      <c r="Y4061" t="s">
        <v>386</v>
      </c>
      <c r="Z4061" t="s">
        <v>17472</v>
      </c>
      <c r="AA4061" t="s">
        <v>1493</v>
      </c>
      <c r="AB4061" t="s">
        <v>125</v>
      </c>
      <c r="AO4061" s="171"/>
      <c r="AP4061" s="171"/>
      <c r="AQ4061" s="171"/>
      <c r="AR4061" s="171"/>
    </row>
    <row r="4062" spans="14:44">
      <c r="N4062" t="s">
        <v>17473</v>
      </c>
      <c r="O4062" t="s">
        <v>17474</v>
      </c>
      <c r="P4062" t="s">
        <v>389</v>
      </c>
      <c r="X4062" t="s">
        <v>17475</v>
      </c>
      <c r="Y4062" t="s">
        <v>386</v>
      </c>
      <c r="Z4062" t="s">
        <v>17476</v>
      </c>
      <c r="AA4062" t="s">
        <v>17477</v>
      </c>
      <c r="AB4062" t="s">
        <v>125</v>
      </c>
      <c r="AO4062" s="171"/>
      <c r="AP4062" s="171"/>
      <c r="AQ4062" s="171"/>
      <c r="AR4062" s="171"/>
    </row>
    <row r="4063" spans="14:44">
      <c r="N4063" t="s">
        <v>17478</v>
      </c>
      <c r="O4063" t="s">
        <v>17479</v>
      </c>
      <c r="P4063" t="s">
        <v>389</v>
      </c>
      <c r="X4063" t="s">
        <v>17480</v>
      </c>
      <c r="Y4063" t="s">
        <v>389</v>
      </c>
      <c r="Z4063" t="s">
        <v>17481</v>
      </c>
      <c r="AA4063" t="s">
        <v>17477</v>
      </c>
      <c r="AB4063" t="s">
        <v>125</v>
      </c>
      <c r="AO4063" s="171"/>
      <c r="AP4063" s="171"/>
      <c r="AQ4063" s="171"/>
      <c r="AR4063" s="171"/>
    </row>
    <row r="4064" spans="14:44">
      <c r="N4064" t="s">
        <v>17482</v>
      </c>
      <c r="O4064" t="s">
        <v>17483</v>
      </c>
      <c r="P4064" t="s">
        <v>389</v>
      </c>
      <c r="X4064" t="s">
        <v>17484</v>
      </c>
      <c r="Y4064" t="s">
        <v>389</v>
      </c>
      <c r="Z4064" t="s">
        <v>17485</v>
      </c>
      <c r="AA4064" t="s">
        <v>11615</v>
      </c>
      <c r="AB4064" t="s">
        <v>125</v>
      </c>
      <c r="AO4064" s="171"/>
      <c r="AP4064" s="171"/>
      <c r="AQ4064" s="171"/>
      <c r="AR4064" s="171"/>
    </row>
    <row r="4065" spans="14:44">
      <c r="N4065" t="s">
        <v>17486</v>
      </c>
      <c r="O4065" t="s">
        <v>17487</v>
      </c>
      <c r="P4065" t="s">
        <v>389</v>
      </c>
      <c r="X4065" t="s">
        <v>17488</v>
      </c>
      <c r="Y4065" t="s">
        <v>389</v>
      </c>
      <c r="Z4065" t="s">
        <v>17489</v>
      </c>
      <c r="AA4065" t="s">
        <v>11615</v>
      </c>
      <c r="AB4065" t="s">
        <v>125</v>
      </c>
      <c r="AO4065" s="171"/>
      <c r="AP4065" s="171"/>
      <c r="AQ4065" s="171"/>
      <c r="AR4065" s="171"/>
    </row>
    <row r="4066" spans="14:44">
      <c r="N4066" t="s">
        <v>17490</v>
      </c>
      <c r="O4066" t="s">
        <v>17491</v>
      </c>
      <c r="P4066" t="s">
        <v>389</v>
      </c>
      <c r="X4066" t="s">
        <v>17492</v>
      </c>
      <c r="Y4066" t="s">
        <v>389</v>
      </c>
      <c r="Z4066" t="s">
        <v>17493</v>
      </c>
      <c r="AA4066" t="s">
        <v>11615</v>
      </c>
      <c r="AB4066" t="s">
        <v>125</v>
      </c>
      <c r="AO4066" s="171"/>
      <c r="AP4066" s="171"/>
      <c r="AQ4066" s="171"/>
      <c r="AR4066" s="171"/>
    </row>
    <row r="4067" spans="14:44">
      <c r="N4067" t="s">
        <v>17494</v>
      </c>
      <c r="O4067" t="s">
        <v>17495</v>
      </c>
      <c r="P4067" t="s">
        <v>389</v>
      </c>
      <c r="X4067" t="s">
        <v>17496</v>
      </c>
      <c r="Y4067" t="s">
        <v>389</v>
      </c>
      <c r="Z4067" t="s">
        <v>17497</v>
      </c>
      <c r="AA4067" t="s">
        <v>11615</v>
      </c>
      <c r="AB4067" t="s">
        <v>125</v>
      </c>
      <c r="AO4067" s="171"/>
      <c r="AP4067" s="171"/>
      <c r="AQ4067" s="171"/>
      <c r="AR4067" s="171"/>
    </row>
    <row r="4068" spans="14:44">
      <c r="N4068" t="s">
        <v>17498</v>
      </c>
      <c r="O4068" t="s">
        <v>17499</v>
      </c>
      <c r="P4068" t="s">
        <v>389</v>
      </c>
      <c r="X4068" t="s">
        <v>17500</v>
      </c>
      <c r="Y4068" t="s">
        <v>389</v>
      </c>
      <c r="Z4068" t="s">
        <v>17501</v>
      </c>
      <c r="AA4068" t="s">
        <v>505</v>
      </c>
      <c r="AB4068" t="s">
        <v>125</v>
      </c>
      <c r="AO4068" s="171"/>
      <c r="AP4068" s="171"/>
      <c r="AQ4068" s="171"/>
      <c r="AR4068" s="171"/>
    </row>
    <row r="4069" spans="14:44">
      <c r="N4069" t="s">
        <v>17502</v>
      </c>
      <c r="O4069" t="s">
        <v>17503</v>
      </c>
      <c r="P4069" t="s">
        <v>389</v>
      </c>
      <c r="X4069" t="s">
        <v>17504</v>
      </c>
      <c r="Y4069" t="s">
        <v>389</v>
      </c>
      <c r="Z4069" t="s">
        <v>17505</v>
      </c>
      <c r="AA4069" t="s">
        <v>11615</v>
      </c>
      <c r="AB4069" t="s">
        <v>125</v>
      </c>
      <c r="AO4069" s="171"/>
      <c r="AP4069" s="171"/>
      <c r="AQ4069" s="171"/>
      <c r="AR4069" s="171"/>
    </row>
    <row r="4070" spans="14:44">
      <c r="N4070" t="s">
        <v>17506</v>
      </c>
      <c r="O4070" t="s">
        <v>17507</v>
      </c>
      <c r="P4070" t="s">
        <v>389</v>
      </c>
      <c r="X4070" t="s">
        <v>17508</v>
      </c>
      <c r="Y4070" t="s">
        <v>389</v>
      </c>
      <c r="Z4070" t="s">
        <v>17509</v>
      </c>
      <c r="AA4070" t="s">
        <v>11615</v>
      </c>
      <c r="AB4070" t="s">
        <v>125</v>
      </c>
      <c r="AO4070" s="171"/>
      <c r="AP4070" s="171"/>
      <c r="AQ4070" s="171"/>
      <c r="AR4070" s="171"/>
    </row>
    <row r="4071" spans="14:44">
      <c r="N4071" t="s">
        <v>17510</v>
      </c>
      <c r="O4071" t="s">
        <v>17511</v>
      </c>
      <c r="P4071" t="s">
        <v>389</v>
      </c>
      <c r="X4071" t="s">
        <v>17512</v>
      </c>
      <c r="Y4071" t="s">
        <v>389</v>
      </c>
      <c r="Z4071" t="s">
        <v>17513</v>
      </c>
      <c r="AA4071" t="s">
        <v>11615</v>
      </c>
      <c r="AB4071" t="s">
        <v>125</v>
      </c>
      <c r="AO4071" s="171"/>
      <c r="AP4071" s="171"/>
      <c r="AQ4071" s="171"/>
      <c r="AR4071" s="171"/>
    </row>
    <row r="4072" spans="14:44">
      <c r="N4072" t="s">
        <v>17514</v>
      </c>
      <c r="O4072" t="s">
        <v>17515</v>
      </c>
      <c r="P4072" t="s">
        <v>386</v>
      </c>
      <c r="X4072" t="s">
        <v>17516</v>
      </c>
      <c r="Y4072" t="s">
        <v>389</v>
      </c>
      <c r="Z4072" t="s">
        <v>17517</v>
      </c>
      <c r="AA4072" t="s">
        <v>11615</v>
      </c>
      <c r="AB4072" t="s">
        <v>125</v>
      </c>
      <c r="AO4072" s="171"/>
      <c r="AP4072" s="171"/>
      <c r="AQ4072" s="171"/>
      <c r="AR4072" s="171"/>
    </row>
    <row r="4073" spans="14:44">
      <c r="N4073" t="s">
        <v>17518</v>
      </c>
      <c r="O4073" t="s">
        <v>17519</v>
      </c>
      <c r="P4073" t="s">
        <v>386</v>
      </c>
      <c r="X4073" t="s">
        <v>17520</v>
      </c>
      <c r="Y4073" t="s">
        <v>389</v>
      </c>
      <c r="Z4073" t="s">
        <v>17521</v>
      </c>
      <c r="AA4073" t="s">
        <v>11615</v>
      </c>
      <c r="AB4073" t="s">
        <v>125</v>
      </c>
      <c r="AO4073" s="171"/>
      <c r="AP4073" s="171"/>
      <c r="AQ4073" s="171"/>
      <c r="AR4073" s="171"/>
    </row>
    <row r="4074" spans="14:44">
      <c r="N4074" t="s">
        <v>17522</v>
      </c>
      <c r="O4074" t="s">
        <v>17523</v>
      </c>
      <c r="P4074" t="s">
        <v>386</v>
      </c>
      <c r="X4074" t="s">
        <v>17524</v>
      </c>
      <c r="Y4074" t="s">
        <v>389</v>
      </c>
      <c r="Z4074" t="s">
        <v>17525</v>
      </c>
      <c r="AA4074" t="s">
        <v>11615</v>
      </c>
      <c r="AB4074" t="s">
        <v>125</v>
      </c>
      <c r="AO4074" s="171"/>
      <c r="AP4074" s="171"/>
      <c r="AQ4074" s="171"/>
      <c r="AR4074" s="171"/>
    </row>
    <row r="4075" spans="14:44">
      <c r="N4075" t="s">
        <v>17526</v>
      </c>
      <c r="O4075" t="s">
        <v>17527</v>
      </c>
      <c r="P4075" t="s">
        <v>386</v>
      </c>
      <c r="X4075" t="s">
        <v>17528</v>
      </c>
      <c r="Y4075" t="s">
        <v>389</v>
      </c>
      <c r="Z4075" t="s">
        <v>17529</v>
      </c>
      <c r="AA4075" t="s">
        <v>11615</v>
      </c>
      <c r="AB4075" t="s">
        <v>125</v>
      </c>
      <c r="AO4075" s="171"/>
      <c r="AP4075" s="171"/>
      <c r="AQ4075" s="171"/>
      <c r="AR4075" s="171"/>
    </row>
    <row r="4076" spans="14:44">
      <c r="N4076" t="s">
        <v>17530</v>
      </c>
      <c r="O4076" t="s">
        <v>17531</v>
      </c>
      <c r="P4076" t="s">
        <v>386</v>
      </c>
      <c r="X4076" t="s">
        <v>17532</v>
      </c>
      <c r="Y4076" t="s">
        <v>389</v>
      </c>
      <c r="Z4076" t="s">
        <v>17533</v>
      </c>
      <c r="AA4076" t="s">
        <v>11615</v>
      </c>
      <c r="AB4076" t="s">
        <v>125</v>
      </c>
      <c r="AO4076" s="171"/>
      <c r="AP4076" s="171"/>
      <c r="AQ4076" s="171"/>
      <c r="AR4076" s="171"/>
    </row>
    <row r="4077" spans="14:44">
      <c r="N4077" t="s">
        <v>17534</v>
      </c>
      <c r="O4077" t="s">
        <v>17535</v>
      </c>
      <c r="P4077" t="s">
        <v>386</v>
      </c>
      <c r="X4077" t="s">
        <v>17536</v>
      </c>
      <c r="Y4077" t="s">
        <v>389</v>
      </c>
      <c r="Z4077" t="s">
        <v>17537</v>
      </c>
      <c r="AA4077" t="s">
        <v>11615</v>
      </c>
      <c r="AB4077" t="s">
        <v>125</v>
      </c>
      <c r="AO4077" s="171"/>
      <c r="AP4077" s="171"/>
      <c r="AQ4077" s="171"/>
      <c r="AR4077" s="171"/>
    </row>
    <row r="4078" spans="14:44">
      <c r="N4078" t="s">
        <v>17538</v>
      </c>
      <c r="O4078" t="s">
        <v>17539</v>
      </c>
      <c r="P4078" t="s">
        <v>386</v>
      </c>
      <c r="X4078" t="s">
        <v>17540</v>
      </c>
      <c r="Y4078" t="s">
        <v>389</v>
      </c>
      <c r="Z4078" t="s">
        <v>17541</v>
      </c>
      <c r="AA4078" t="s">
        <v>11615</v>
      </c>
      <c r="AB4078" t="s">
        <v>125</v>
      </c>
      <c r="AO4078" s="171"/>
      <c r="AP4078" s="171"/>
      <c r="AQ4078" s="171"/>
      <c r="AR4078" s="171"/>
    </row>
    <row r="4079" spans="14:44">
      <c r="N4079" t="s">
        <v>17542</v>
      </c>
      <c r="O4079" t="s">
        <v>17543</v>
      </c>
      <c r="P4079" t="s">
        <v>386</v>
      </c>
      <c r="X4079" t="s">
        <v>17544</v>
      </c>
      <c r="Y4079" t="s">
        <v>389</v>
      </c>
      <c r="Z4079" t="s">
        <v>17545</v>
      </c>
      <c r="AA4079" t="s">
        <v>11615</v>
      </c>
      <c r="AB4079" t="s">
        <v>125</v>
      </c>
      <c r="AO4079" s="171"/>
      <c r="AP4079" s="171"/>
      <c r="AQ4079" s="171"/>
      <c r="AR4079" s="171"/>
    </row>
    <row r="4080" spans="14:44">
      <c r="N4080" t="s">
        <v>17546</v>
      </c>
      <c r="O4080" t="s">
        <v>17547</v>
      </c>
      <c r="P4080" t="s">
        <v>386</v>
      </c>
      <c r="X4080" t="s">
        <v>17548</v>
      </c>
      <c r="Y4080" t="s">
        <v>389</v>
      </c>
      <c r="Z4080" t="s">
        <v>17549</v>
      </c>
      <c r="AA4080" t="s">
        <v>11615</v>
      </c>
      <c r="AB4080" t="s">
        <v>125</v>
      </c>
      <c r="AO4080" s="171"/>
      <c r="AP4080" s="171"/>
      <c r="AQ4080" s="171"/>
      <c r="AR4080" s="171"/>
    </row>
    <row r="4081" spans="14:44">
      <c r="N4081" t="s">
        <v>17550</v>
      </c>
      <c r="O4081" t="s">
        <v>17551</v>
      </c>
      <c r="P4081" t="s">
        <v>386</v>
      </c>
      <c r="X4081" t="s">
        <v>17552</v>
      </c>
      <c r="Y4081" t="s">
        <v>389</v>
      </c>
      <c r="Z4081" t="s">
        <v>17553</v>
      </c>
      <c r="AA4081" t="s">
        <v>11615</v>
      </c>
      <c r="AB4081" t="s">
        <v>125</v>
      </c>
      <c r="AO4081" s="171"/>
      <c r="AP4081" s="171"/>
      <c r="AQ4081" s="171"/>
      <c r="AR4081" s="171"/>
    </row>
    <row r="4082" spans="14:44">
      <c r="N4082" t="s">
        <v>17554</v>
      </c>
      <c r="O4082" t="s">
        <v>17555</v>
      </c>
      <c r="P4082" t="s">
        <v>386</v>
      </c>
      <c r="X4082" t="s">
        <v>17556</v>
      </c>
      <c r="Y4082" t="s">
        <v>389</v>
      </c>
      <c r="Z4082" t="s">
        <v>17557</v>
      </c>
      <c r="AA4082" t="s">
        <v>11615</v>
      </c>
      <c r="AB4082" t="s">
        <v>125</v>
      </c>
      <c r="AO4082" s="171"/>
      <c r="AP4082" s="171"/>
      <c r="AQ4082" s="171"/>
      <c r="AR4082" s="171"/>
    </row>
    <row r="4083" spans="14:44">
      <c r="N4083" t="s">
        <v>17558</v>
      </c>
      <c r="O4083" t="s">
        <v>17559</v>
      </c>
      <c r="P4083" t="s">
        <v>386</v>
      </c>
      <c r="X4083" t="s">
        <v>17560</v>
      </c>
      <c r="Y4083" t="s">
        <v>389</v>
      </c>
      <c r="Z4083" t="s">
        <v>17561</v>
      </c>
      <c r="AA4083" t="s">
        <v>11615</v>
      </c>
      <c r="AB4083" t="s">
        <v>125</v>
      </c>
      <c r="AO4083" s="171"/>
      <c r="AP4083" s="171"/>
      <c r="AQ4083" s="171"/>
      <c r="AR4083" s="171"/>
    </row>
    <row r="4084" spans="14:44">
      <c r="N4084" t="s">
        <v>17562</v>
      </c>
      <c r="O4084" t="s">
        <v>17563</v>
      </c>
      <c r="P4084" t="s">
        <v>386</v>
      </c>
      <c r="X4084" t="s">
        <v>17564</v>
      </c>
      <c r="Y4084" t="s">
        <v>389</v>
      </c>
      <c r="Z4084" t="s">
        <v>17565</v>
      </c>
      <c r="AA4084" t="s">
        <v>11615</v>
      </c>
      <c r="AB4084" t="s">
        <v>125</v>
      </c>
      <c r="AO4084" s="171"/>
      <c r="AP4084" s="171"/>
      <c r="AQ4084" s="171"/>
      <c r="AR4084" s="171"/>
    </row>
    <row r="4085" spans="14:44">
      <c r="N4085" t="s">
        <v>17566</v>
      </c>
      <c r="O4085" t="s">
        <v>17567</v>
      </c>
      <c r="P4085" t="s">
        <v>386</v>
      </c>
      <c r="X4085" t="s">
        <v>17568</v>
      </c>
      <c r="Y4085" t="s">
        <v>389</v>
      </c>
      <c r="Z4085" t="s">
        <v>16728</v>
      </c>
      <c r="AA4085" t="s">
        <v>11615</v>
      </c>
      <c r="AB4085" t="s">
        <v>125</v>
      </c>
      <c r="AO4085" s="171"/>
      <c r="AP4085" s="171"/>
      <c r="AQ4085" s="171"/>
      <c r="AR4085" s="171"/>
    </row>
    <row r="4086" spans="14:44">
      <c r="N4086" t="s">
        <v>17569</v>
      </c>
      <c r="O4086" t="s">
        <v>17570</v>
      </c>
      <c r="P4086" t="s">
        <v>386</v>
      </c>
      <c r="X4086" t="s">
        <v>17571</v>
      </c>
      <c r="Y4086" t="s">
        <v>389</v>
      </c>
      <c r="Z4086" t="s">
        <v>16732</v>
      </c>
      <c r="AA4086" t="s">
        <v>11615</v>
      </c>
      <c r="AB4086" t="s">
        <v>125</v>
      </c>
      <c r="AO4086" s="171"/>
      <c r="AP4086" s="171"/>
      <c r="AQ4086" s="171"/>
      <c r="AR4086" s="171"/>
    </row>
    <row r="4087" spans="14:44">
      <c r="N4087" t="s">
        <v>17572</v>
      </c>
      <c r="O4087" t="s">
        <v>17573</v>
      </c>
      <c r="P4087" t="s">
        <v>386</v>
      </c>
      <c r="X4087" t="s">
        <v>17574</v>
      </c>
      <c r="Y4087" t="s">
        <v>386</v>
      </c>
      <c r="Z4087" t="s">
        <v>17575</v>
      </c>
      <c r="AA4087" t="s">
        <v>16188</v>
      </c>
      <c r="AB4087" t="s">
        <v>1769</v>
      </c>
      <c r="AO4087" s="171"/>
      <c r="AP4087" s="171"/>
      <c r="AQ4087" s="171"/>
      <c r="AR4087" s="171"/>
    </row>
    <row r="4088" spans="14:44">
      <c r="N4088" t="s">
        <v>17576</v>
      </c>
      <c r="O4088" t="s">
        <v>17577</v>
      </c>
      <c r="P4088" t="s">
        <v>386</v>
      </c>
      <c r="X4088" t="s">
        <v>17578</v>
      </c>
      <c r="Y4088" t="s">
        <v>386</v>
      </c>
      <c r="Z4088" t="s">
        <v>17579</v>
      </c>
      <c r="AA4088" t="s">
        <v>16188</v>
      </c>
      <c r="AB4088" t="s">
        <v>1769</v>
      </c>
      <c r="AO4088" s="171"/>
      <c r="AP4088" s="171"/>
      <c r="AQ4088" s="171"/>
      <c r="AR4088" s="171"/>
    </row>
    <row r="4089" spans="14:44">
      <c r="N4089" t="s">
        <v>17580</v>
      </c>
      <c r="O4089" t="s">
        <v>17581</v>
      </c>
      <c r="P4089" t="s">
        <v>386</v>
      </c>
      <c r="X4089" t="s">
        <v>17582</v>
      </c>
      <c r="Y4089" t="s">
        <v>389</v>
      </c>
      <c r="Z4089" t="s">
        <v>17583</v>
      </c>
      <c r="AA4089" t="s">
        <v>16188</v>
      </c>
      <c r="AB4089" t="s">
        <v>1769</v>
      </c>
      <c r="AO4089" s="171"/>
      <c r="AP4089" s="171"/>
      <c r="AQ4089" s="171"/>
      <c r="AR4089" s="171"/>
    </row>
    <row r="4090" spans="14:44">
      <c r="N4090" t="s">
        <v>17584</v>
      </c>
      <c r="O4090" t="s">
        <v>17585</v>
      </c>
      <c r="P4090" t="s">
        <v>386</v>
      </c>
      <c r="X4090" t="s">
        <v>17586</v>
      </c>
      <c r="Y4090" t="s">
        <v>389</v>
      </c>
      <c r="Z4090" t="s">
        <v>17587</v>
      </c>
      <c r="AA4090" t="s">
        <v>16188</v>
      </c>
      <c r="AB4090" t="s">
        <v>1769</v>
      </c>
      <c r="AO4090" s="171"/>
      <c r="AP4090" s="171"/>
      <c r="AQ4090" s="171"/>
      <c r="AR4090" s="171"/>
    </row>
    <row r="4091" spans="14:44">
      <c r="N4091" t="s">
        <v>17588</v>
      </c>
      <c r="O4091" t="s">
        <v>17589</v>
      </c>
      <c r="P4091" t="s">
        <v>389</v>
      </c>
      <c r="X4091" t="s">
        <v>17590</v>
      </c>
      <c r="Y4091" t="s">
        <v>389</v>
      </c>
      <c r="Z4091" t="s">
        <v>17591</v>
      </c>
      <c r="AA4091" t="s">
        <v>16188</v>
      </c>
      <c r="AB4091" t="s">
        <v>1769</v>
      </c>
      <c r="AO4091" s="171"/>
      <c r="AP4091" s="171"/>
      <c r="AQ4091" s="171"/>
      <c r="AR4091" s="171"/>
    </row>
    <row r="4092" spans="14:44">
      <c r="N4092" t="s">
        <v>17592</v>
      </c>
      <c r="O4092" t="s">
        <v>17593</v>
      </c>
      <c r="P4092" t="s">
        <v>389</v>
      </c>
      <c r="X4092" t="s">
        <v>17594</v>
      </c>
      <c r="Y4092" t="s">
        <v>389</v>
      </c>
      <c r="Z4092" t="s">
        <v>17595</v>
      </c>
      <c r="AA4092" t="s">
        <v>16188</v>
      </c>
      <c r="AB4092" t="s">
        <v>1769</v>
      </c>
      <c r="AO4092" s="171"/>
      <c r="AP4092" s="171"/>
      <c r="AQ4092" s="171"/>
      <c r="AR4092" s="171"/>
    </row>
    <row r="4093" spans="14:44">
      <c r="N4093" t="s">
        <v>17596</v>
      </c>
      <c r="O4093" t="s">
        <v>17597</v>
      </c>
      <c r="P4093" t="s">
        <v>389</v>
      </c>
      <c r="X4093" t="s">
        <v>17598</v>
      </c>
      <c r="Y4093" t="s">
        <v>389</v>
      </c>
      <c r="Z4093" t="s">
        <v>17599</v>
      </c>
      <c r="AA4093" t="s">
        <v>11615</v>
      </c>
      <c r="AB4093" t="s">
        <v>125</v>
      </c>
      <c r="AO4093" s="171"/>
      <c r="AP4093" s="171"/>
      <c r="AQ4093" s="171"/>
      <c r="AR4093" s="171"/>
    </row>
    <row r="4094" spans="14:44">
      <c r="N4094" t="s">
        <v>17600</v>
      </c>
      <c r="O4094" t="s">
        <v>17601</v>
      </c>
      <c r="P4094" t="s">
        <v>386</v>
      </c>
      <c r="X4094" t="s">
        <v>17602</v>
      </c>
      <c r="Y4094" t="s">
        <v>389</v>
      </c>
      <c r="Z4094" t="s">
        <v>16740</v>
      </c>
      <c r="AA4094" t="s">
        <v>11615</v>
      </c>
      <c r="AB4094" t="s">
        <v>125</v>
      </c>
      <c r="AO4094" s="171"/>
      <c r="AP4094" s="171"/>
      <c r="AQ4094" s="171"/>
      <c r="AR4094" s="171"/>
    </row>
    <row r="4095" spans="14:44">
      <c r="N4095" t="s">
        <v>17603</v>
      </c>
      <c r="O4095" t="s">
        <v>17604</v>
      </c>
      <c r="P4095" t="s">
        <v>386</v>
      </c>
      <c r="X4095" t="s">
        <v>17605</v>
      </c>
      <c r="Y4095" t="s">
        <v>389</v>
      </c>
      <c r="Z4095" t="s">
        <v>16743</v>
      </c>
      <c r="AA4095" t="s">
        <v>11615</v>
      </c>
      <c r="AB4095" t="s">
        <v>125</v>
      </c>
      <c r="AO4095" s="171"/>
      <c r="AP4095" s="171"/>
      <c r="AQ4095" s="171"/>
      <c r="AR4095" s="171"/>
    </row>
    <row r="4096" spans="14:44">
      <c r="N4096" t="s">
        <v>17606</v>
      </c>
      <c r="O4096" t="s">
        <v>17607</v>
      </c>
      <c r="P4096" t="s">
        <v>386</v>
      </c>
      <c r="X4096" t="s">
        <v>17608</v>
      </c>
      <c r="Y4096" t="s">
        <v>389</v>
      </c>
      <c r="Z4096" t="s">
        <v>17609</v>
      </c>
      <c r="AA4096" t="s">
        <v>11615</v>
      </c>
      <c r="AB4096" t="s">
        <v>125</v>
      </c>
      <c r="AO4096" s="171"/>
      <c r="AP4096" s="171"/>
      <c r="AQ4096" s="171"/>
      <c r="AR4096" s="171"/>
    </row>
    <row r="4097" spans="14:44">
      <c r="N4097" t="s">
        <v>17610</v>
      </c>
      <c r="O4097" t="s">
        <v>17611</v>
      </c>
      <c r="P4097" t="s">
        <v>386</v>
      </c>
      <c r="X4097" t="s">
        <v>17612</v>
      </c>
      <c r="Y4097" t="s">
        <v>389</v>
      </c>
      <c r="Z4097" t="s">
        <v>17613</v>
      </c>
      <c r="AA4097" t="s">
        <v>11615</v>
      </c>
      <c r="AB4097" t="s">
        <v>125</v>
      </c>
      <c r="AO4097" s="171"/>
      <c r="AP4097" s="171"/>
      <c r="AQ4097" s="171"/>
      <c r="AR4097" s="171"/>
    </row>
    <row r="4098" spans="14:44">
      <c r="N4098" t="s">
        <v>17614</v>
      </c>
      <c r="O4098" t="s">
        <v>17615</v>
      </c>
      <c r="P4098" t="s">
        <v>386</v>
      </c>
      <c r="X4098" t="s">
        <v>17616</v>
      </c>
      <c r="Y4098" t="s">
        <v>389</v>
      </c>
      <c r="Z4098" t="s">
        <v>17617</v>
      </c>
      <c r="AA4098" t="s">
        <v>11615</v>
      </c>
      <c r="AB4098" t="s">
        <v>125</v>
      </c>
      <c r="AO4098" s="171"/>
      <c r="AP4098" s="171"/>
      <c r="AQ4098" s="171"/>
      <c r="AR4098" s="171"/>
    </row>
    <row r="4099" spans="14:44">
      <c r="N4099" t="s">
        <v>17618</v>
      </c>
      <c r="O4099" t="s">
        <v>17619</v>
      </c>
      <c r="P4099" t="s">
        <v>386</v>
      </c>
      <c r="X4099" t="s">
        <v>17620</v>
      </c>
      <c r="Y4099" t="s">
        <v>389</v>
      </c>
      <c r="Z4099" t="s">
        <v>17621</v>
      </c>
      <c r="AA4099" t="s">
        <v>11615</v>
      </c>
      <c r="AB4099" t="s">
        <v>125</v>
      </c>
      <c r="AO4099" s="171"/>
      <c r="AP4099" s="171"/>
      <c r="AQ4099" s="171"/>
      <c r="AR4099" s="171"/>
    </row>
    <row r="4100" spans="14:44">
      <c r="N4100" t="s">
        <v>17622</v>
      </c>
      <c r="O4100" t="s">
        <v>17623</v>
      </c>
      <c r="P4100" t="s">
        <v>386</v>
      </c>
      <c r="X4100" t="s">
        <v>17624</v>
      </c>
      <c r="Y4100" t="s">
        <v>389</v>
      </c>
      <c r="Z4100" t="s">
        <v>17625</v>
      </c>
      <c r="AA4100" t="s">
        <v>11615</v>
      </c>
      <c r="AB4100" t="s">
        <v>125</v>
      </c>
      <c r="AO4100" s="171"/>
      <c r="AP4100" s="171"/>
      <c r="AQ4100" s="171"/>
      <c r="AR4100" s="171"/>
    </row>
    <row r="4101" spans="14:44">
      <c r="N4101" t="s">
        <v>17626</v>
      </c>
      <c r="O4101" t="s">
        <v>17627</v>
      </c>
      <c r="P4101" t="s">
        <v>386</v>
      </c>
      <c r="X4101" t="s">
        <v>17628</v>
      </c>
      <c r="Y4101" t="s">
        <v>389</v>
      </c>
      <c r="Z4101" t="s">
        <v>17629</v>
      </c>
      <c r="AA4101" t="s">
        <v>11615</v>
      </c>
      <c r="AB4101" t="s">
        <v>125</v>
      </c>
      <c r="AO4101" s="171"/>
      <c r="AP4101" s="171"/>
      <c r="AQ4101" s="171"/>
      <c r="AR4101" s="171"/>
    </row>
    <row r="4102" spans="14:44">
      <c r="N4102" t="s">
        <v>17630</v>
      </c>
      <c r="O4102" t="s">
        <v>17631</v>
      </c>
      <c r="P4102" t="s">
        <v>386</v>
      </c>
      <c r="X4102" t="s">
        <v>17632</v>
      </c>
      <c r="Y4102" t="s">
        <v>389</v>
      </c>
      <c r="Z4102" t="s">
        <v>17633</v>
      </c>
      <c r="AA4102" t="s">
        <v>11615</v>
      </c>
      <c r="AB4102" t="s">
        <v>125</v>
      </c>
      <c r="AO4102" s="171"/>
      <c r="AP4102" s="171"/>
      <c r="AQ4102" s="171"/>
      <c r="AR4102" s="171"/>
    </row>
    <row r="4103" spans="14:44">
      <c r="N4103" t="s">
        <v>17634</v>
      </c>
      <c r="O4103" t="s">
        <v>17635</v>
      </c>
      <c r="P4103" t="s">
        <v>386</v>
      </c>
      <c r="X4103" t="s">
        <v>17636</v>
      </c>
      <c r="Y4103" t="s">
        <v>389</v>
      </c>
      <c r="Z4103" t="s">
        <v>17637</v>
      </c>
      <c r="AA4103" t="s">
        <v>11615</v>
      </c>
      <c r="AB4103" t="s">
        <v>125</v>
      </c>
      <c r="AO4103" s="171"/>
      <c r="AP4103" s="171"/>
      <c r="AQ4103" s="171"/>
      <c r="AR4103" s="171"/>
    </row>
    <row r="4104" spans="14:44">
      <c r="N4104" t="s">
        <v>17638</v>
      </c>
      <c r="O4104" t="s">
        <v>17639</v>
      </c>
      <c r="P4104" t="s">
        <v>386</v>
      </c>
      <c r="X4104" t="s">
        <v>17640</v>
      </c>
      <c r="Y4104" t="s">
        <v>389</v>
      </c>
      <c r="Z4104" t="s">
        <v>16779</v>
      </c>
      <c r="AA4104" t="s">
        <v>11615</v>
      </c>
      <c r="AB4104" t="s">
        <v>125</v>
      </c>
      <c r="AO4104" s="171"/>
      <c r="AP4104" s="171"/>
      <c r="AQ4104" s="171"/>
      <c r="AR4104" s="171"/>
    </row>
    <row r="4105" spans="14:44">
      <c r="N4105" t="s">
        <v>17641</v>
      </c>
      <c r="O4105" t="s">
        <v>17642</v>
      </c>
      <c r="P4105" t="s">
        <v>386</v>
      </c>
      <c r="X4105" t="s">
        <v>17643</v>
      </c>
      <c r="Y4105" t="s">
        <v>389</v>
      </c>
      <c r="Z4105" t="s">
        <v>16787</v>
      </c>
      <c r="AA4105" t="s">
        <v>11615</v>
      </c>
      <c r="AB4105" t="s">
        <v>125</v>
      </c>
      <c r="AO4105" s="171"/>
      <c r="AP4105" s="171"/>
      <c r="AQ4105" s="171"/>
      <c r="AR4105" s="171"/>
    </row>
    <row r="4106" spans="14:44">
      <c r="N4106" t="s">
        <v>17644</v>
      </c>
      <c r="O4106" t="s">
        <v>17645</v>
      </c>
      <c r="P4106" t="s">
        <v>386</v>
      </c>
      <c r="X4106" t="s">
        <v>17646</v>
      </c>
      <c r="Y4106" t="s">
        <v>389</v>
      </c>
      <c r="Z4106" t="s">
        <v>17647</v>
      </c>
      <c r="AA4106" t="s">
        <v>11615</v>
      </c>
      <c r="AB4106" t="s">
        <v>125</v>
      </c>
      <c r="AO4106" s="171"/>
      <c r="AP4106" s="171"/>
      <c r="AQ4106" s="171"/>
      <c r="AR4106" s="171"/>
    </row>
    <row r="4107" spans="14:44">
      <c r="N4107" t="s">
        <v>17648</v>
      </c>
      <c r="O4107" t="s">
        <v>17649</v>
      </c>
      <c r="P4107" t="s">
        <v>386</v>
      </c>
      <c r="X4107" t="s">
        <v>17650</v>
      </c>
      <c r="Y4107" t="s">
        <v>389</v>
      </c>
      <c r="Z4107" t="s">
        <v>16795</v>
      </c>
      <c r="AA4107" t="s">
        <v>11615</v>
      </c>
      <c r="AB4107" t="s">
        <v>125</v>
      </c>
      <c r="AO4107" s="171"/>
      <c r="AP4107" s="171"/>
      <c r="AQ4107" s="171"/>
      <c r="AR4107" s="171"/>
    </row>
    <row r="4108" spans="14:44">
      <c r="N4108" t="s">
        <v>17651</v>
      </c>
      <c r="O4108" t="s">
        <v>17652</v>
      </c>
      <c r="P4108" t="s">
        <v>386</v>
      </c>
      <c r="X4108" t="s">
        <v>17653</v>
      </c>
      <c r="Y4108" t="s">
        <v>389</v>
      </c>
      <c r="Z4108" t="s">
        <v>17654</v>
      </c>
      <c r="AA4108" t="s">
        <v>11615</v>
      </c>
      <c r="AB4108" t="s">
        <v>125</v>
      </c>
      <c r="AO4108" s="171"/>
      <c r="AP4108" s="171"/>
      <c r="AQ4108" s="171"/>
      <c r="AR4108" s="171"/>
    </row>
    <row r="4109" spans="14:44">
      <c r="N4109" t="s">
        <v>17655</v>
      </c>
      <c r="O4109" t="s">
        <v>17656</v>
      </c>
      <c r="P4109" t="s">
        <v>386</v>
      </c>
      <c r="X4109" t="s">
        <v>17657</v>
      </c>
      <c r="Y4109" t="s">
        <v>389</v>
      </c>
      <c r="Z4109" t="s">
        <v>17658</v>
      </c>
      <c r="AA4109" t="s">
        <v>11615</v>
      </c>
      <c r="AB4109" t="s">
        <v>125</v>
      </c>
      <c r="AO4109" s="171"/>
      <c r="AP4109" s="171"/>
      <c r="AQ4109" s="171"/>
      <c r="AR4109" s="171"/>
    </row>
    <row r="4110" spans="14:44">
      <c r="N4110" t="s">
        <v>17659</v>
      </c>
      <c r="O4110" t="s">
        <v>17660</v>
      </c>
      <c r="P4110" t="s">
        <v>386</v>
      </c>
      <c r="X4110" t="s">
        <v>17661</v>
      </c>
      <c r="Y4110" t="s">
        <v>389</v>
      </c>
      <c r="Z4110" t="s">
        <v>17662</v>
      </c>
      <c r="AA4110" t="s">
        <v>11615</v>
      </c>
      <c r="AB4110" t="s">
        <v>125</v>
      </c>
      <c r="AO4110" s="171"/>
      <c r="AP4110" s="171"/>
      <c r="AQ4110" s="171"/>
      <c r="AR4110" s="171"/>
    </row>
    <row r="4111" spans="14:44">
      <c r="N4111" t="s">
        <v>17663</v>
      </c>
      <c r="O4111" t="s">
        <v>17664</v>
      </c>
      <c r="P4111" t="s">
        <v>386</v>
      </c>
      <c r="X4111" t="s">
        <v>17665</v>
      </c>
      <c r="Y4111" t="s">
        <v>389</v>
      </c>
      <c r="Z4111" t="s">
        <v>17666</v>
      </c>
      <c r="AA4111" t="s">
        <v>11615</v>
      </c>
      <c r="AB4111" t="s">
        <v>125</v>
      </c>
      <c r="AO4111" s="171"/>
      <c r="AP4111" s="171"/>
      <c r="AQ4111" s="171"/>
      <c r="AR4111" s="171"/>
    </row>
    <row r="4112" spans="14:44">
      <c r="N4112" t="s">
        <v>17667</v>
      </c>
      <c r="O4112" t="s">
        <v>17668</v>
      </c>
      <c r="P4112" t="s">
        <v>386</v>
      </c>
      <c r="X4112" t="s">
        <v>17669</v>
      </c>
      <c r="Y4112" t="s">
        <v>389</v>
      </c>
      <c r="Z4112" t="s">
        <v>17670</v>
      </c>
      <c r="AA4112" t="s">
        <v>11615</v>
      </c>
      <c r="AB4112" t="s">
        <v>125</v>
      </c>
      <c r="AO4112" s="171"/>
      <c r="AP4112" s="171"/>
      <c r="AQ4112" s="171"/>
      <c r="AR4112" s="171"/>
    </row>
    <row r="4113" spans="14:44">
      <c r="N4113" t="s">
        <v>17671</v>
      </c>
      <c r="O4113" t="s">
        <v>17672</v>
      </c>
      <c r="P4113" t="s">
        <v>386</v>
      </c>
      <c r="X4113" t="s">
        <v>17673</v>
      </c>
      <c r="Y4113" t="s">
        <v>389</v>
      </c>
      <c r="Z4113" t="s">
        <v>16819</v>
      </c>
      <c r="AA4113" t="s">
        <v>11615</v>
      </c>
      <c r="AB4113" t="s">
        <v>125</v>
      </c>
      <c r="AO4113" s="171"/>
      <c r="AP4113" s="171"/>
      <c r="AQ4113" s="171"/>
      <c r="AR4113" s="171"/>
    </row>
    <row r="4114" spans="14:44">
      <c r="N4114" t="s">
        <v>17674</v>
      </c>
      <c r="O4114" t="s">
        <v>17675</v>
      </c>
      <c r="P4114" t="s">
        <v>386</v>
      </c>
      <c r="X4114" t="s">
        <v>17676</v>
      </c>
      <c r="Y4114" t="s">
        <v>389</v>
      </c>
      <c r="Z4114" t="s">
        <v>16823</v>
      </c>
      <c r="AA4114" t="s">
        <v>11615</v>
      </c>
      <c r="AB4114" t="s">
        <v>125</v>
      </c>
      <c r="AO4114" s="171"/>
      <c r="AP4114" s="171"/>
      <c r="AQ4114" s="171"/>
      <c r="AR4114" s="171"/>
    </row>
    <row r="4115" spans="14:44">
      <c r="N4115" t="s">
        <v>17677</v>
      </c>
      <c r="O4115" t="s">
        <v>17678</v>
      </c>
      <c r="P4115" t="s">
        <v>386</v>
      </c>
      <c r="X4115" t="s">
        <v>17679</v>
      </c>
      <c r="Y4115" t="s">
        <v>389</v>
      </c>
      <c r="Z4115" t="s">
        <v>17680</v>
      </c>
      <c r="AA4115" t="s">
        <v>11615</v>
      </c>
      <c r="AB4115" t="s">
        <v>125</v>
      </c>
      <c r="AO4115" s="171"/>
      <c r="AP4115" s="171"/>
      <c r="AQ4115" s="171"/>
      <c r="AR4115" s="171"/>
    </row>
    <row r="4116" spans="14:44">
      <c r="N4116" t="s">
        <v>17681</v>
      </c>
      <c r="O4116" t="s">
        <v>17682</v>
      </c>
      <c r="P4116" t="s">
        <v>386</v>
      </c>
      <c r="X4116" t="s">
        <v>17683</v>
      </c>
      <c r="Y4116" t="s">
        <v>389</v>
      </c>
      <c r="Z4116" t="s">
        <v>17684</v>
      </c>
      <c r="AA4116" t="s">
        <v>11615</v>
      </c>
      <c r="AB4116" t="s">
        <v>125</v>
      </c>
      <c r="AO4116" s="171"/>
      <c r="AP4116" s="171"/>
      <c r="AQ4116" s="171"/>
      <c r="AR4116" s="171"/>
    </row>
    <row r="4117" spans="14:44">
      <c r="N4117" t="s">
        <v>17685</v>
      </c>
      <c r="O4117" t="s">
        <v>17686</v>
      </c>
      <c r="P4117" t="s">
        <v>386</v>
      </c>
      <c r="X4117" t="s">
        <v>17687</v>
      </c>
      <c r="Y4117" t="s">
        <v>389</v>
      </c>
      <c r="Z4117" t="s">
        <v>17688</v>
      </c>
      <c r="AA4117" t="s">
        <v>11615</v>
      </c>
      <c r="AB4117" t="s">
        <v>125</v>
      </c>
      <c r="AO4117" s="171"/>
      <c r="AP4117" s="171"/>
      <c r="AQ4117" s="171"/>
      <c r="AR4117" s="171"/>
    </row>
    <row r="4118" spans="14:44">
      <c r="N4118" t="s">
        <v>17689</v>
      </c>
      <c r="O4118" t="s">
        <v>17690</v>
      </c>
      <c r="P4118" t="s">
        <v>386</v>
      </c>
      <c r="X4118" t="s">
        <v>17691</v>
      </c>
      <c r="Y4118" t="s">
        <v>389</v>
      </c>
      <c r="Z4118" t="s">
        <v>17692</v>
      </c>
      <c r="AA4118" t="s">
        <v>11615</v>
      </c>
      <c r="AB4118" t="s">
        <v>125</v>
      </c>
      <c r="AO4118" s="171"/>
      <c r="AP4118" s="171"/>
      <c r="AQ4118" s="171"/>
      <c r="AR4118" s="171"/>
    </row>
    <row r="4119" spans="14:44">
      <c r="N4119" t="s">
        <v>17693</v>
      </c>
      <c r="O4119" t="s">
        <v>17694</v>
      </c>
      <c r="P4119" t="s">
        <v>386</v>
      </c>
      <c r="X4119" t="s">
        <v>17695</v>
      </c>
      <c r="Y4119" t="s">
        <v>389</v>
      </c>
      <c r="Z4119" t="s">
        <v>17696</v>
      </c>
      <c r="AA4119" t="s">
        <v>11615</v>
      </c>
      <c r="AB4119" t="s">
        <v>125</v>
      </c>
      <c r="AO4119" s="171"/>
      <c r="AP4119" s="171"/>
      <c r="AQ4119" s="171"/>
      <c r="AR4119" s="171"/>
    </row>
    <row r="4120" spans="14:44">
      <c r="N4120" t="s">
        <v>17697</v>
      </c>
      <c r="O4120" t="s">
        <v>17698</v>
      </c>
      <c r="P4120" t="s">
        <v>386</v>
      </c>
      <c r="X4120" t="s">
        <v>17699</v>
      </c>
      <c r="Y4120" t="s">
        <v>389</v>
      </c>
      <c r="Z4120" t="s">
        <v>17700</v>
      </c>
      <c r="AA4120" t="s">
        <v>11615</v>
      </c>
      <c r="AB4120" t="s">
        <v>125</v>
      </c>
      <c r="AO4120" s="171"/>
      <c r="AP4120" s="171"/>
      <c r="AQ4120" s="171"/>
      <c r="AR4120" s="171"/>
    </row>
    <row r="4121" spans="14:44">
      <c r="N4121" t="s">
        <v>17701</v>
      </c>
      <c r="O4121" t="s">
        <v>17702</v>
      </c>
      <c r="P4121" t="s">
        <v>386</v>
      </c>
      <c r="X4121" t="s">
        <v>17703</v>
      </c>
      <c r="Y4121" t="s">
        <v>389</v>
      </c>
      <c r="Z4121" t="s">
        <v>17704</v>
      </c>
      <c r="AA4121" t="s">
        <v>11615</v>
      </c>
      <c r="AB4121" t="s">
        <v>125</v>
      </c>
      <c r="AO4121" s="171"/>
      <c r="AP4121" s="171"/>
      <c r="AQ4121" s="171"/>
      <c r="AR4121" s="171"/>
    </row>
    <row r="4122" spans="14:44">
      <c r="N4122" t="s">
        <v>17705</v>
      </c>
      <c r="O4122" t="s">
        <v>17706</v>
      </c>
      <c r="P4122" t="s">
        <v>386</v>
      </c>
      <c r="X4122" t="s">
        <v>17707</v>
      </c>
      <c r="Y4122" t="s">
        <v>389</v>
      </c>
      <c r="Z4122" t="s">
        <v>17708</v>
      </c>
      <c r="AA4122" t="s">
        <v>11615</v>
      </c>
      <c r="AB4122" t="s">
        <v>125</v>
      </c>
      <c r="AO4122" s="171"/>
      <c r="AP4122" s="171"/>
      <c r="AQ4122" s="171"/>
      <c r="AR4122" s="171"/>
    </row>
    <row r="4123" spans="14:44">
      <c r="N4123" t="s">
        <v>17709</v>
      </c>
      <c r="O4123" t="s">
        <v>17710</v>
      </c>
      <c r="P4123" t="s">
        <v>386</v>
      </c>
      <c r="X4123" t="s">
        <v>17711</v>
      </c>
      <c r="Y4123" t="s">
        <v>389</v>
      </c>
      <c r="Z4123" t="s">
        <v>17712</v>
      </c>
      <c r="AA4123" t="s">
        <v>11615</v>
      </c>
      <c r="AB4123" t="s">
        <v>125</v>
      </c>
      <c r="AO4123" s="171"/>
      <c r="AP4123" s="171"/>
      <c r="AQ4123" s="171"/>
      <c r="AR4123" s="171"/>
    </row>
    <row r="4124" spans="14:44">
      <c r="N4124" t="s">
        <v>17713</v>
      </c>
      <c r="O4124" t="s">
        <v>17714</v>
      </c>
      <c r="P4124" t="s">
        <v>386</v>
      </c>
      <c r="X4124" t="s">
        <v>17715</v>
      </c>
      <c r="Y4124" t="s">
        <v>389</v>
      </c>
      <c r="Z4124" t="s">
        <v>17716</v>
      </c>
      <c r="AA4124" t="s">
        <v>11615</v>
      </c>
      <c r="AB4124" t="s">
        <v>125</v>
      </c>
      <c r="AO4124" s="171"/>
      <c r="AP4124" s="171"/>
      <c r="AQ4124" s="171"/>
      <c r="AR4124" s="171"/>
    </row>
    <row r="4125" spans="14:44">
      <c r="N4125" t="s">
        <v>17717</v>
      </c>
      <c r="O4125" t="s">
        <v>17718</v>
      </c>
      <c r="P4125" t="s">
        <v>386</v>
      </c>
      <c r="X4125" t="s">
        <v>17719</v>
      </c>
      <c r="Y4125" t="s">
        <v>389</v>
      </c>
      <c r="Z4125" t="s">
        <v>17720</v>
      </c>
      <c r="AA4125" t="s">
        <v>11615</v>
      </c>
      <c r="AB4125" t="s">
        <v>125</v>
      </c>
      <c r="AO4125" s="171"/>
      <c r="AP4125" s="171"/>
      <c r="AQ4125" s="171"/>
      <c r="AR4125" s="171"/>
    </row>
    <row r="4126" spans="14:44">
      <c r="N4126" t="s">
        <v>17721</v>
      </c>
      <c r="O4126" t="s">
        <v>17722</v>
      </c>
      <c r="P4126" t="s">
        <v>386</v>
      </c>
      <c r="X4126" t="s">
        <v>17723</v>
      </c>
      <c r="Y4126" t="s">
        <v>389</v>
      </c>
      <c r="Z4126" t="s">
        <v>17724</v>
      </c>
      <c r="AA4126" t="s">
        <v>11615</v>
      </c>
      <c r="AB4126" t="s">
        <v>125</v>
      </c>
      <c r="AO4126" s="171"/>
      <c r="AP4126" s="171"/>
      <c r="AQ4126" s="171"/>
      <c r="AR4126" s="171"/>
    </row>
    <row r="4127" spans="14:44">
      <c r="N4127" t="s">
        <v>17725</v>
      </c>
      <c r="O4127" t="s">
        <v>17726</v>
      </c>
      <c r="P4127" t="s">
        <v>386</v>
      </c>
      <c r="X4127" t="s">
        <v>17727</v>
      </c>
      <c r="Y4127" t="s">
        <v>389</v>
      </c>
      <c r="Z4127" t="s">
        <v>17728</v>
      </c>
      <c r="AA4127" t="s">
        <v>11615</v>
      </c>
      <c r="AB4127" t="s">
        <v>125</v>
      </c>
      <c r="AO4127" s="171"/>
      <c r="AP4127" s="171"/>
      <c r="AQ4127" s="171"/>
      <c r="AR4127" s="171"/>
    </row>
    <row r="4128" spans="14:44">
      <c r="N4128" t="s">
        <v>17729</v>
      </c>
      <c r="O4128" t="s">
        <v>17730</v>
      </c>
      <c r="P4128" t="s">
        <v>386</v>
      </c>
      <c r="X4128" t="s">
        <v>17731</v>
      </c>
      <c r="Y4128" t="s">
        <v>389</v>
      </c>
      <c r="Z4128" t="s">
        <v>17732</v>
      </c>
      <c r="AA4128" t="s">
        <v>11615</v>
      </c>
      <c r="AB4128" t="s">
        <v>125</v>
      </c>
      <c r="AO4128" s="171"/>
      <c r="AP4128" s="171"/>
      <c r="AQ4128" s="171"/>
      <c r="AR4128" s="171"/>
    </row>
    <row r="4129" spans="14:44">
      <c r="N4129" t="s">
        <v>17733</v>
      </c>
      <c r="O4129" t="s">
        <v>17734</v>
      </c>
      <c r="P4129" t="s">
        <v>386</v>
      </c>
      <c r="X4129" t="s">
        <v>17735</v>
      </c>
      <c r="Y4129" t="s">
        <v>389</v>
      </c>
      <c r="Z4129" t="s">
        <v>17736</v>
      </c>
      <c r="AA4129" t="s">
        <v>11615</v>
      </c>
      <c r="AB4129" t="s">
        <v>125</v>
      </c>
      <c r="AO4129" s="171"/>
      <c r="AP4129" s="171"/>
      <c r="AQ4129" s="171"/>
      <c r="AR4129" s="171"/>
    </row>
    <row r="4130" spans="14:44">
      <c r="N4130" t="s">
        <v>17737</v>
      </c>
      <c r="O4130" t="s">
        <v>17738</v>
      </c>
      <c r="P4130" t="s">
        <v>386</v>
      </c>
      <c r="X4130" t="s">
        <v>17739</v>
      </c>
      <c r="Y4130" t="s">
        <v>389</v>
      </c>
      <c r="Z4130" t="s">
        <v>17740</v>
      </c>
      <c r="AA4130" t="s">
        <v>11615</v>
      </c>
      <c r="AB4130" t="s">
        <v>125</v>
      </c>
      <c r="AO4130" s="171"/>
      <c r="AP4130" s="171"/>
      <c r="AQ4130" s="171"/>
      <c r="AR4130" s="171"/>
    </row>
    <row r="4131" spans="14:44">
      <c r="N4131" t="s">
        <v>17741</v>
      </c>
      <c r="O4131" t="s">
        <v>12327</v>
      </c>
      <c r="P4131" t="s">
        <v>386</v>
      </c>
      <c r="X4131" t="s">
        <v>17742</v>
      </c>
      <c r="Y4131" t="s">
        <v>389</v>
      </c>
      <c r="Z4131" t="s">
        <v>17743</v>
      </c>
      <c r="AA4131" t="s">
        <v>11615</v>
      </c>
      <c r="AB4131" t="s">
        <v>125</v>
      </c>
      <c r="AO4131" s="171"/>
      <c r="AP4131" s="171"/>
      <c r="AQ4131" s="171"/>
      <c r="AR4131" s="171"/>
    </row>
    <row r="4132" spans="14:44">
      <c r="N4132" t="s">
        <v>17744</v>
      </c>
      <c r="O4132" t="s">
        <v>12331</v>
      </c>
      <c r="P4132" t="s">
        <v>386</v>
      </c>
      <c r="X4132" t="s">
        <v>17745</v>
      </c>
      <c r="Y4132" t="s">
        <v>389</v>
      </c>
      <c r="Z4132" t="s">
        <v>16894</v>
      </c>
      <c r="AA4132" t="s">
        <v>11615</v>
      </c>
      <c r="AB4132" t="s">
        <v>125</v>
      </c>
      <c r="AO4132" s="171"/>
      <c r="AP4132" s="171"/>
      <c r="AQ4132" s="171"/>
      <c r="AR4132" s="171"/>
    </row>
    <row r="4133" spans="14:44">
      <c r="N4133" t="s">
        <v>17746</v>
      </c>
      <c r="O4133" t="s">
        <v>12335</v>
      </c>
      <c r="P4133" t="s">
        <v>386</v>
      </c>
      <c r="X4133" t="s">
        <v>17747</v>
      </c>
      <c r="Y4133" t="s">
        <v>389</v>
      </c>
      <c r="Z4133" t="s">
        <v>16897</v>
      </c>
      <c r="AA4133" t="s">
        <v>11615</v>
      </c>
      <c r="AB4133" t="s">
        <v>125</v>
      </c>
      <c r="AO4133" s="171"/>
      <c r="AP4133" s="171"/>
      <c r="AQ4133" s="171"/>
      <c r="AR4133" s="171"/>
    </row>
    <row r="4134" spans="14:44">
      <c r="N4134" t="s">
        <v>17748</v>
      </c>
      <c r="O4134" t="s">
        <v>17749</v>
      </c>
      <c r="P4134" t="s">
        <v>386</v>
      </c>
      <c r="X4134" t="s">
        <v>17750</v>
      </c>
      <c r="Y4134" t="s">
        <v>389</v>
      </c>
      <c r="Z4134" t="s">
        <v>17751</v>
      </c>
      <c r="AA4134" t="s">
        <v>16184</v>
      </c>
      <c r="AB4134" t="s">
        <v>125</v>
      </c>
      <c r="AO4134" s="171"/>
      <c r="AP4134" s="171"/>
      <c r="AQ4134" s="171"/>
      <c r="AR4134" s="171"/>
    </row>
    <row r="4135" spans="14:44">
      <c r="N4135" t="s">
        <v>17752</v>
      </c>
      <c r="O4135" t="s">
        <v>12343</v>
      </c>
      <c r="P4135" t="s">
        <v>386</v>
      </c>
      <c r="X4135" t="s">
        <v>17753</v>
      </c>
      <c r="Y4135" t="s">
        <v>389</v>
      </c>
      <c r="Z4135" t="s">
        <v>17754</v>
      </c>
      <c r="AA4135" t="s">
        <v>11615</v>
      </c>
      <c r="AB4135" t="s">
        <v>125</v>
      </c>
      <c r="AO4135" s="171"/>
      <c r="AP4135" s="171"/>
      <c r="AQ4135" s="171"/>
      <c r="AR4135" s="171"/>
    </row>
    <row r="4136" spans="14:44">
      <c r="N4136" t="s">
        <v>17755</v>
      </c>
      <c r="O4136" t="s">
        <v>12347</v>
      </c>
      <c r="P4136" t="s">
        <v>386</v>
      </c>
      <c r="X4136" t="s">
        <v>17756</v>
      </c>
      <c r="Y4136" t="s">
        <v>389</v>
      </c>
      <c r="Z4136" t="s">
        <v>17757</v>
      </c>
      <c r="AA4136" t="s">
        <v>11615</v>
      </c>
      <c r="AB4136" t="s">
        <v>125</v>
      </c>
      <c r="AO4136" s="171"/>
      <c r="AP4136" s="171"/>
      <c r="AQ4136" s="171"/>
      <c r="AR4136" s="171"/>
    </row>
    <row r="4137" spans="14:44">
      <c r="N4137" t="s">
        <v>17758</v>
      </c>
      <c r="O4137" t="s">
        <v>17759</v>
      </c>
      <c r="P4137" t="s">
        <v>386</v>
      </c>
      <c r="X4137" t="s">
        <v>17760</v>
      </c>
      <c r="Y4137" t="s">
        <v>389</v>
      </c>
      <c r="Z4137" t="s">
        <v>17761</v>
      </c>
      <c r="AA4137" t="s">
        <v>11615</v>
      </c>
      <c r="AB4137" t="s">
        <v>125</v>
      </c>
      <c r="AO4137" s="171"/>
      <c r="AP4137" s="171"/>
      <c r="AQ4137" s="171"/>
      <c r="AR4137" s="171"/>
    </row>
    <row r="4138" spans="14:44">
      <c r="N4138" t="s">
        <v>17762</v>
      </c>
      <c r="O4138" t="s">
        <v>17763</v>
      </c>
      <c r="P4138" t="s">
        <v>386</v>
      </c>
      <c r="X4138" t="s">
        <v>17764</v>
      </c>
      <c r="Y4138" t="s">
        <v>389</v>
      </c>
      <c r="Z4138" t="s">
        <v>17765</v>
      </c>
      <c r="AA4138" t="s">
        <v>11615</v>
      </c>
      <c r="AB4138" t="s">
        <v>125</v>
      </c>
      <c r="AO4138" s="171"/>
      <c r="AP4138" s="171"/>
      <c r="AQ4138" s="171"/>
      <c r="AR4138" s="171"/>
    </row>
    <row r="4139" spans="14:44">
      <c r="N4139" t="s">
        <v>17766</v>
      </c>
      <c r="O4139" t="s">
        <v>12231</v>
      </c>
      <c r="P4139" t="s">
        <v>386</v>
      </c>
      <c r="X4139" t="s">
        <v>17767</v>
      </c>
      <c r="Y4139" t="s">
        <v>389</v>
      </c>
      <c r="Z4139" t="s">
        <v>17768</v>
      </c>
      <c r="AA4139" t="s">
        <v>11615</v>
      </c>
      <c r="AB4139" t="s">
        <v>125</v>
      </c>
      <c r="AO4139" s="171"/>
      <c r="AP4139" s="171"/>
      <c r="AQ4139" s="171"/>
      <c r="AR4139" s="171"/>
    </row>
    <row r="4140" spans="14:44">
      <c r="N4140" t="s">
        <v>17769</v>
      </c>
      <c r="O4140" t="s">
        <v>17770</v>
      </c>
      <c r="P4140" t="s">
        <v>386</v>
      </c>
      <c r="X4140" t="s">
        <v>17771</v>
      </c>
      <c r="Y4140" t="s">
        <v>389</v>
      </c>
      <c r="Z4140" t="s">
        <v>16925</v>
      </c>
      <c r="AA4140" t="s">
        <v>11615</v>
      </c>
      <c r="AB4140" t="s">
        <v>125</v>
      </c>
      <c r="AO4140" s="171"/>
      <c r="AP4140" s="171"/>
      <c r="AQ4140" s="171"/>
      <c r="AR4140" s="171"/>
    </row>
    <row r="4141" spans="14:44">
      <c r="N4141" t="s">
        <v>17772</v>
      </c>
      <c r="O4141" t="s">
        <v>17773</v>
      </c>
      <c r="P4141" t="s">
        <v>386</v>
      </c>
      <c r="X4141" t="s">
        <v>17774</v>
      </c>
      <c r="Y4141" t="s">
        <v>389</v>
      </c>
      <c r="Z4141" t="s">
        <v>17775</v>
      </c>
      <c r="AA4141" t="s">
        <v>11615</v>
      </c>
      <c r="AB4141" t="s">
        <v>125</v>
      </c>
      <c r="AO4141" s="171"/>
      <c r="AP4141" s="171"/>
      <c r="AQ4141" s="171"/>
      <c r="AR4141" s="171"/>
    </row>
    <row r="4142" spans="14:44">
      <c r="N4142" t="s">
        <v>17776</v>
      </c>
      <c r="O4142" t="s">
        <v>17777</v>
      </c>
      <c r="P4142" t="s">
        <v>386</v>
      </c>
      <c r="X4142" t="s">
        <v>17778</v>
      </c>
      <c r="Y4142" t="s">
        <v>389</v>
      </c>
      <c r="Z4142" t="s">
        <v>17779</v>
      </c>
      <c r="AA4142" t="s">
        <v>11615</v>
      </c>
      <c r="AB4142" t="s">
        <v>125</v>
      </c>
      <c r="AO4142" s="171"/>
      <c r="AP4142" s="171"/>
      <c r="AQ4142" s="171"/>
      <c r="AR4142" s="171"/>
    </row>
    <row r="4143" spans="14:44">
      <c r="N4143" t="s">
        <v>17780</v>
      </c>
      <c r="O4143" t="s">
        <v>17781</v>
      </c>
      <c r="P4143" t="s">
        <v>386</v>
      </c>
      <c r="X4143" t="s">
        <v>17782</v>
      </c>
      <c r="Y4143" t="s">
        <v>389</v>
      </c>
      <c r="Z4143" t="s">
        <v>17783</v>
      </c>
      <c r="AA4143" t="s">
        <v>11615</v>
      </c>
      <c r="AB4143" t="s">
        <v>125</v>
      </c>
      <c r="AO4143" s="171"/>
      <c r="AP4143" s="171"/>
      <c r="AQ4143" s="171"/>
      <c r="AR4143" s="171"/>
    </row>
    <row r="4144" spans="14:44">
      <c r="N4144" t="s">
        <v>17784</v>
      </c>
      <c r="O4144" t="s">
        <v>17785</v>
      </c>
      <c r="P4144" t="s">
        <v>386</v>
      </c>
      <c r="X4144" t="s">
        <v>17786</v>
      </c>
      <c r="Y4144" t="s">
        <v>389</v>
      </c>
      <c r="Z4144" t="s">
        <v>17787</v>
      </c>
      <c r="AA4144" t="s">
        <v>11615</v>
      </c>
      <c r="AB4144" t="s">
        <v>125</v>
      </c>
      <c r="AO4144" s="171"/>
      <c r="AP4144" s="171"/>
      <c r="AQ4144" s="171"/>
      <c r="AR4144" s="171"/>
    </row>
    <row r="4145" spans="14:44">
      <c r="N4145" t="s">
        <v>17788</v>
      </c>
      <c r="O4145" t="s">
        <v>17789</v>
      </c>
      <c r="P4145" t="s">
        <v>386</v>
      </c>
      <c r="X4145" t="s">
        <v>17790</v>
      </c>
      <c r="Y4145" t="s">
        <v>389</v>
      </c>
      <c r="Z4145" t="s">
        <v>17791</v>
      </c>
      <c r="AA4145" t="s">
        <v>11615</v>
      </c>
      <c r="AB4145" t="s">
        <v>125</v>
      </c>
      <c r="AO4145" s="171"/>
      <c r="AP4145" s="171"/>
      <c r="AQ4145" s="171"/>
      <c r="AR4145" s="171"/>
    </row>
    <row r="4146" spans="14:44">
      <c r="N4146" t="s">
        <v>17792</v>
      </c>
      <c r="O4146" t="s">
        <v>17793</v>
      </c>
      <c r="P4146" t="s">
        <v>386</v>
      </c>
      <c r="X4146" t="s">
        <v>17794</v>
      </c>
      <c r="Y4146" t="s">
        <v>389</v>
      </c>
      <c r="Z4146" t="s">
        <v>17795</v>
      </c>
      <c r="AA4146" t="s">
        <v>11615</v>
      </c>
      <c r="AB4146" t="s">
        <v>125</v>
      </c>
      <c r="AO4146" s="171"/>
      <c r="AP4146" s="171"/>
      <c r="AQ4146" s="171"/>
      <c r="AR4146" s="171"/>
    </row>
    <row r="4147" spans="14:44">
      <c r="N4147" t="s">
        <v>17796</v>
      </c>
      <c r="O4147" t="s">
        <v>17797</v>
      </c>
      <c r="P4147" t="s">
        <v>386</v>
      </c>
      <c r="X4147" t="s">
        <v>17798</v>
      </c>
      <c r="Y4147" t="s">
        <v>389</v>
      </c>
      <c r="Z4147" t="s">
        <v>17799</v>
      </c>
      <c r="AA4147" t="s">
        <v>11615</v>
      </c>
      <c r="AB4147" t="s">
        <v>125</v>
      </c>
      <c r="AO4147" s="171"/>
      <c r="AP4147" s="171"/>
      <c r="AQ4147" s="171"/>
      <c r="AR4147" s="171"/>
    </row>
    <row r="4148" spans="14:44">
      <c r="N4148" t="s">
        <v>17800</v>
      </c>
      <c r="O4148" t="s">
        <v>17801</v>
      </c>
      <c r="P4148" t="s">
        <v>386</v>
      </c>
      <c r="X4148" t="s">
        <v>17802</v>
      </c>
      <c r="Y4148" t="s">
        <v>389</v>
      </c>
      <c r="Z4148" t="s">
        <v>17803</v>
      </c>
      <c r="AA4148" t="s">
        <v>11615</v>
      </c>
      <c r="AB4148" t="s">
        <v>125</v>
      </c>
      <c r="AO4148" s="171"/>
      <c r="AP4148" s="171"/>
      <c r="AQ4148" s="171"/>
      <c r="AR4148" s="171"/>
    </row>
    <row r="4149" spans="14:44">
      <c r="N4149" t="s">
        <v>17804</v>
      </c>
      <c r="O4149" t="s">
        <v>17805</v>
      </c>
      <c r="P4149" t="s">
        <v>386</v>
      </c>
      <c r="X4149" t="s">
        <v>17806</v>
      </c>
      <c r="Y4149" t="s">
        <v>389</v>
      </c>
      <c r="Z4149" t="s">
        <v>16961</v>
      </c>
      <c r="AA4149" t="s">
        <v>11615</v>
      </c>
      <c r="AB4149" t="s">
        <v>125</v>
      </c>
      <c r="AO4149" s="171"/>
      <c r="AP4149" s="171"/>
      <c r="AQ4149" s="171"/>
      <c r="AR4149" s="171"/>
    </row>
    <row r="4150" spans="14:44">
      <c r="N4150" t="s">
        <v>17807</v>
      </c>
      <c r="O4150" t="s">
        <v>17808</v>
      </c>
      <c r="P4150" t="s">
        <v>386</v>
      </c>
      <c r="X4150" t="s">
        <v>17809</v>
      </c>
      <c r="Y4150" t="s">
        <v>389</v>
      </c>
      <c r="Z4150" t="s">
        <v>17810</v>
      </c>
      <c r="AA4150" t="s">
        <v>11615</v>
      </c>
      <c r="AB4150" t="s">
        <v>125</v>
      </c>
      <c r="AO4150" s="171"/>
      <c r="AP4150" s="171"/>
      <c r="AQ4150" s="171"/>
      <c r="AR4150" s="171"/>
    </row>
    <row r="4151" spans="14:44">
      <c r="N4151" t="s">
        <v>17811</v>
      </c>
      <c r="O4151" t="s">
        <v>17812</v>
      </c>
      <c r="P4151" t="s">
        <v>386</v>
      </c>
      <c r="X4151" t="s">
        <v>17813</v>
      </c>
      <c r="Y4151" t="s">
        <v>389</v>
      </c>
      <c r="Z4151" t="s">
        <v>17814</v>
      </c>
      <c r="AA4151" t="s">
        <v>11615</v>
      </c>
      <c r="AB4151" t="s">
        <v>125</v>
      </c>
      <c r="AO4151" s="171"/>
      <c r="AP4151" s="171"/>
      <c r="AQ4151" s="171"/>
      <c r="AR4151" s="171"/>
    </row>
    <row r="4152" spans="14:44">
      <c r="N4152" t="s">
        <v>17815</v>
      </c>
      <c r="O4152" t="s">
        <v>17816</v>
      </c>
      <c r="P4152" t="s">
        <v>386</v>
      </c>
      <c r="X4152" t="s">
        <v>17817</v>
      </c>
      <c r="Y4152" t="s">
        <v>389</v>
      </c>
      <c r="Z4152" t="s">
        <v>17818</v>
      </c>
      <c r="AA4152" t="s">
        <v>11615</v>
      </c>
      <c r="AB4152" t="s">
        <v>125</v>
      </c>
      <c r="AO4152" s="171"/>
      <c r="AP4152" s="171"/>
      <c r="AQ4152" s="171"/>
      <c r="AR4152" s="171"/>
    </row>
    <row r="4153" spans="14:44">
      <c r="N4153" t="s">
        <v>17819</v>
      </c>
      <c r="O4153" t="s">
        <v>17820</v>
      </c>
      <c r="P4153" t="s">
        <v>386</v>
      </c>
      <c r="X4153" t="s">
        <v>17821</v>
      </c>
      <c r="Y4153" t="s">
        <v>389</v>
      </c>
      <c r="Z4153" t="s">
        <v>17822</v>
      </c>
      <c r="AA4153" t="s">
        <v>11615</v>
      </c>
      <c r="AB4153" t="s">
        <v>125</v>
      </c>
      <c r="AO4153" s="171"/>
      <c r="AP4153" s="171"/>
      <c r="AQ4153" s="171"/>
      <c r="AR4153" s="171"/>
    </row>
    <row r="4154" spans="14:44">
      <c r="N4154" t="s">
        <v>17823</v>
      </c>
      <c r="O4154" t="s">
        <v>17824</v>
      </c>
      <c r="P4154" t="s">
        <v>386</v>
      </c>
      <c r="X4154" t="s">
        <v>17825</v>
      </c>
      <c r="Y4154" t="s">
        <v>389</v>
      </c>
      <c r="Z4154" t="s">
        <v>17826</v>
      </c>
      <c r="AA4154" t="s">
        <v>11615</v>
      </c>
      <c r="AB4154" t="s">
        <v>125</v>
      </c>
      <c r="AO4154" s="171"/>
      <c r="AP4154" s="171"/>
      <c r="AQ4154" s="171"/>
      <c r="AR4154" s="171"/>
    </row>
    <row r="4155" spans="14:44">
      <c r="N4155" t="s">
        <v>17827</v>
      </c>
      <c r="O4155" t="s">
        <v>17828</v>
      </c>
      <c r="P4155" t="s">
        <v>386</v>
      </c>
      <c r="X4155" t="s">
        <v>17829</v>
      </c>
      <c r="Y4155" t="s">
        <v>389</v>
      </c>
      <c r="Z4155" t="s">
        <v>17830</v>
      </c>
      <c r="AA4155" t="s">
        <v>11615</v>
      </c>
      <c r="AB4155" t="s">
        <v>125</v>
      </c>
      <c r="AO4155" s="171"/>
      <c r="AP4155" s="171"/>
      <c r="AQ4155" s="171"/>
      <c r="AR4155" s="171"/>
    </row>
    <row r="4156" spans="14:44">
      <c r="N4156" t="s">
        <v>17831</v>
      </c>
      <c r="O4156" t="s">
        <v>17832</v>
      </c>
      <c r="P4156" t="s">
        <v>386</v>
      </c>
      <c r="X4156" t="s">
        <v>17833</v>
      </c>
      <c r="Y4156" t="s">
        <v>389</v>
      </c>
      <c r="Z4156" t="s">
        <v>17834</v>
      </c>
      <c r="AA4156" t="s">
        <v>11615</v>
      </c>
      <c r="AB4156" t="s">
        <v>125</v>
      </c>
      <c r="AO4156" s="171"/>
      <c r="AP4156" s="171"/>
      <c r="AQ4156" s="171"/>
      <c r="AR4156" s="171"/>
    </row>
    <row r="4157" spans="14:44">
      <c r="N4157" t="s">
        <v>17835</v>
      </c>
      <c r="O4157" t="s">
        <v>17836</v>
      </c>
      <c r="P4157" t="s">
        <v>386</v>
      </c>
      <c r="X4157" t="s">
        <v>17837</v>
      </c>
      <c r="Y4157" t="s">
        <v>389</v>
      </c>
      <c r="Z4157" t="s">
        <v>17838</v>
      </c>
      <c r="AA4157" t="s">
        <v>11615</v>
      </c>
      <c r="AB4157" t="s">
        <v>125</v>
      </c>
      <c r="AO4157" s="171"/>
      <c r="AP4157" s="171"/>
      <c r="AQ4157" s="171"/>
      <c r="AR4157" s="171"/>
    </row>
    <row r="4158" spans="14:44">
      <c r="N4158" t="s">
        <v>17839</v>
      </c>
      <c r="O4158" t="s">
        <v>17840</v>
      </c>
      <c r="P4158" t="s">
        <v>386</v>
      </c>
      <c r="X4158" t="s">
        <v>17841</v>
      </c>
      <c r="Y4158" t="s">
        <v>389</v>
      </c>
      <c r="Z4158" t="s">
        <v>17842</v>
      </c>
      <c r="AA4158" t="s">
        <v>11615</v>
      </c>
      <c r="AB4158" t="s">
        <v>125</v>
      </c>
      <c r="AO4158" s="171"/>
      <c r="AP4158" s="171"/>
      <c r="AQ4158" s="171"/>
      <c r="AR4158" s="171"/>
    </row>
    <row r="4159" spans="14:44">
      <c r="N4159" t="s">
        <v>17843</v>
      </c>
      <c r="O4159" t="s">
        <v>17844</v>
      </c>
      <c r="P4159" t="s">
        <v>386</v>
      </c>
      <c r="X4159" t="s">
        <v>17845</v>
      </c>
      <c r="Y4159" t="s">
        <v>389</v>
      </c>
      <c r="Z4159" t="s">
        <v>17846</v>
      </c>
      <c r="AA4159" t="s">
        <v>11615</v>
      </c>
      <c r="AB4159" t="s">
        <v>125</v>
      </c>
      <c r="AO4159" s="171"/>
      <c r="AP4159" s="171"/>
      <c r="AQ4159" s="171"/>
      <c r="AR4159" s="171"/>
    </row>
    <row r="4160" spans="14:44">
      <c r="N4160" t="s">
        <v>17847</v>
      </c>
      <c r="O4160" t="s">
        <v>17848</v>
      </c>
      <c r="P4160" t="s">
        <v>386</v>
      </c>
      <c r="X4160" t="s">
        <v>17849</v>
      </c>
      <c r="Y4160" t="s">
        <v>389</v>
      </c>
      <c r="Z4160" t="s">
        <v>17850</v>
      </c>
      <c r="AA4160" t="s">
        <v>11615</v>
      </c>
      <c r="AB4160" t="s">
        <v>125</v>
      </c>
      <c r="AO4160" s="171"/>
      <c r="AP4160" s="171"/>
      <c r="AQ4160" s="171"/>
      <c r="AR4160" s="171"/>
    </row>
    <row r="4161" spans="14:44">
      <c r="N4161" t="s">
        <v>17851</v>
      </c>
      <c r="O4161" t="s">
        <v>17852</v>
      </c>
      <c r="P4161" t="s">
        <v>386</v>
      </c>
      <c r="X4161" t="s">
        <v>17853</v>
      </c>
      <c r="Y4161" t="s">
        <v>389</v>
      </c>
      <c r="Z4161" t="s">
        <v>17854</v>
      </c>
      <c r="AA4161" t="s">
        <v>11615</v>
      </c>
      <c r="AB4161" t="s">
        <v>125</v>
      </c>
      <c r="AO4161" s="171"/>
      <c r="AP4161" s="171"/>
      <c r="AQ4161" s="171"/>
      <c r="AR4161" s="171"/>
    </row>
    <row r="4162" spans="14:44">
      <c r="N4162" t="s">
        <v>17855</v>
      </c>
      <c r="O4162" t="s">
        <v>17856</v>
      </c>
      <c r="P4162" t="s">
        <v>386</v>
      </c>
      <c r="X4162" t="s">
        <v>17857</v>
      </c>
      <c r="Y4162" t="s">
        <v>389</v>
      </c>
      <c r="Z4162" t="s">
        <v>17858</v>
      </c>
      <c r="AA4162" t="s">
        <v>11615</v>
      </c>
      <c r="AB4162" t="s">
        <v>125</v>
      </c>
      <c r="AO4162" s="171"/>
      <c r="AP4162" s="171"/>
      <c r="AQ4162" s="171"/>
      <c r="AR4162" s="171"/>
    </row>
    <row r="4163" spans="14:44">
      <c r="N4163" t="s">
        <v>17859</v>
      </c>
      <c r="O4163" t="s">
        <v>17860</v>
      </c>
      <c r="P4163" t="s">
        <v>386</v>
      </c>
      <c r="X4163" t="s">
        <v>17861</v>
      </c>
      <c r="Y4163" t="s">
        <v>389</v>
      </c>
      <c r="Z4163" t="s">
        <v>17015</v>
      </c>
      <c r="AA4163" t="s">
        <v>11615</v>
      </c>
      <c r="AB4163" t="s">
        <v>125</v>
      </c>
      <c r="AO4163" s="171"/>
      <c r="AP4163" s="171"/>
      <c r="AQ4163" s="171"/>
      <c r="AR4163" s="171"/>
    </row>
    <row r="4164" spans="14:44">
      <c r="N4164" t="s">
        <v>17862</v>
      </c>
      <c r="O4164" t="s">
        <v>17863</v>
      </c>
      <c r="P4164" t="s">
        <v>386</v>
      </c>
      <c r="X4164" t="s">
        <v>17864</v>
      </c>
      <c r="Y4164" t="s">
        <v>389</v>
      </c>
      <c r="Z4164" t="s">
        <v>17019</v>
      </c>
      <c r="AA4164" t="s">
        <v>11615</v>
      </c>
      <c r="AB4164" t="s">
        <v>125</v>
      </c>
      <c r="AO4164" s="171"/>
      <c r="AP4164" s="171"/>
      <c r="AQ4164" s="171"/>
      <c r="AR4164" s="171"/>
    </row>
    <row r="4165" spans="14:44">
      <c r="N4165" t="s">
        <v>17865</v>
      </c>
      <c r="O4165" t="s">
        <v>17866</v>
      </c>
      <c r="P4165" t="s">
        <v>386</v>
      </c>
      <c r="X4165" t="s">
        <v>17867</v>
      </c>
      <c r="Y4165" t="s">
        <v>389</v>
      </c>
      <c r="Z4165" t="s">
        <v>17751</v>
      </c>
      <c r="AA4165" t="s">
        <v>505</v>
      </c>
      <c r="AB4165" t="s">
        <v>125</v>
      </c>
      <c r="AO4165" s="171"/>
      <c r="AP4165" s="171"/>
      <c r="AQ4165" s="171"/>
      <c r="AR4165" s="171"/>
    </row>
    <row r="4166" spans="14:44">
      <c r="N4166" t="s">
        <v>17868</v>
      </c>
      <c r="O4166" t="s">
        <v>17869</v>
      </c>
      <c r="P4166" t="s">
        <v>386</v>
      </c>
      <c r="X4166" t="s">
        <v>17870</v>
      </c>
      <c r="Y4166" t="s">
        <v>386</v>
      </c>
      <c r="Z4166" t="s">
        <v>17871</v>
      </c>
      <c r="AA4166" t="s">
        <v>4304</v>
      </c>
      <c r="AB4166" t="s">
        <v>125</v>
      </c>
      <c r="AO4166" s="171"/>
      <c r="AP4166" s="171"/>
      <c r="AQ4166" s="171"/>
      <c r="AR4166" s="171"/>
    </row>
    <row r="4167" spans="14:44">
      <c r="N4167" t="s">
        <v>17872</v>
      </c>
      <c r="O4167" t="s">
        <v>17873</v>
      </c>
      <c r="P4167" t="s">
        <v>386</v>
      </c>
      <c r="X4167" t="s">
        <v>17874</v>
      </c>
      <c r="Y4167" t="s">
        <v>386</v>
      </c>
      <c r="Z4167" t="s">
        <v>17875</v>
      </c>
      <c r="AA4167" t="s">
        <v>17876</v>
      </c>
      <c r="AB4167" t="s">
        <v>125</v>
      </c>
      <c r="AO4167" s="171"/>
      <c r="AP4167" s="171"/>
      <c r="AQ4167" s="171"/>
      <c r="AR4167" s="171"/>
    </row>
    <row r="4168" spans="14:44">
      <c r="N4168" t="s">
        <v>17877</v>
      </c>
      <c r="O4168" t="s">
        <v>17878</v>
      </c>
      <c r="P4168" t="s">
        <v>386</v>
      </c>
      <c r="X4168" t="s">
        <v>17879</v>
      </c>
      <c r="Y4168" t="s">
        <v>386</v>
      </c>
      <c r="Z4168" t="s">
        <v>17880</v>
      </c>
      <c r="AA4168" t="s">
        <v>17876</v>
      </c>
      <c r="AB4168" t="s">
        <v>125</v>
      </c>
      <c r="AO4168" s="171"/>
      <c r="AP4168" s="171"/>
      <c r="AQ4168" s="171"/>
      <c r="AR4168" s="171"/>
    </row>
    <row r="4169" spans="14:44">
      <c r="N4169" t="s">
        <v>17881</v>
      </c>
      <c r="O4169" t="s">
        <v>17882</v>
      </c>
      <c r="P4169" t="s">
        <v>386</v>
      </c>
      <c r="X4169" t="s">
        <v>17883</v>
      </c>
      <c r="Y4169" t="s">
        <v>389</v>
      </c>
      <c r="Z4169" t="s">
        <v>17884</v>
      </c>
      <c r="AA4169" t="s">
        <v>17876</v>
      </c>
      <c r="AB4169" t="s">
        <v>125</v>
      </c>
      <c r="AO4169" s="171"/>
      <c r="AP4169" s="171"/>
      <c r="AQ4169" s="171"/>
      <c r="AR4169" s="171"/>
    </row>
    <row r="4170" spans="14:44">
      <c r="N4170" t="s">
        <v>17885</v>
      </c>
      <c r="O4170" t="s">
        <v>17886</v>
      </c>
      <c r="P4170" t="s">
        <v>386</v>
      </c>
      <c r="X4170" t="s">
        <v>17887</v>
      </c>
      <c r="Y4170" t="s">
        <v>389</v>
      </c>
      <c r="Z4170" t="s">
        <v>17888</v>
      </c>
      <c r="AA4170" t="s">
        <v>17876</v>
      </c>
      <c r="AB4170" t="s">
        <v>125</v>
      </c>
      <c r="AO4170" s="171"/>
      <c r="AP4170" s="171"/>
      <c r="AQ4170" s="171"/>
      <c r="AR4170" s="171"/>
    </row>
    <row r="4171" spans="14:44">
      <c r="N4171" t="s">
        <v>17889</v>
      </c>
      <c r="O4171" t="s">
        <v>17890</v>
      </c>
      <c r="P4171" t="s">
        <v>386</v>
      </c>
      <c r="X4171" t="s">
        <v>17891</v>
      </c>
      <c r="Y4171" t="s">
        <v>386</v>
      </c>
      <c r="Z4171" t="s">
        <v>17892</v>
      </c>
      <c r="AA4171" t="s">
        <v>17876</v>
      </c>
      <c r="AB4171" t="s">
        <v>125</v>
      </c>
      <c r="AO4171" s="171"/>
      <c r="AP4171" s="171"/>
      <c r="AQ4171" s="171"/>
      <c r="AR4171" s="171"/>
    </row>
    <row r="4172" spans="14:44">
      <c r="N4172" t="s">
        <v>17893</v>
      </c>
      <c r="O4172" t="s">
        <v>17894</v>
      </c>
      <c r="P4172" t="s">
        <v>386</v>
      </c>
      <c r="X4172" t="s">
        <v>17895</v>
      </c>
      <c r="Y4172" t="s">
        <v>389</v>
      </c>
      <c r="Z4172" t="s">
        <v>17896</v>
      </c>
      <c r="AA4172" t="s">
        <v>17876</v>
      </c>
      <c r="AB4172" t="s">
        <v>125</v>
      </c>
      <c r="AO4172" s="171"/>
      <c r="AP4172" s="171"/>
      <c r="AQ4172" s="171"/>
      <c r="AR4172" s="171"/>
    </row>
    <row r="4173" spans="14:44">
      <c r="N4173" t="s">
        <v>17897</v>
      </c>
      <c r="O4173" t="s">
        <v>17898</v>
      </c>
      <c r="P4173" t="s">
        <v>386</v>
      </c>
      <c r="X4173" t="s">
        <v>17899</v>
      </c>
      <c r="Y4173" t="s">
        <v>386</v>
      </c>
      <c r="Z4173" t="s">
        <v>17900</v>
      </c>
      <c r="AA4173" t="s">
        <v>17876</v>
      </c>
      <c r="AB4173" t="s">
        <v>125</v>
      </c>
      <c r="AO4173" s="171"/>
      <c r="AP4173" s="171"/>
      <c r="AQ4173" s="171"/>
      <c r="AR4173" s="171"/>
    </row>
    <row r="4174" spans="14:44">
      <c r="N4174" t="s">
        <v>17901</v>
      </c>
      <c r="O4174" t="s">
        <v>17902</v>
      </c>
      <c r="P4174" t="s">
        <v>386</v>
      </c>
      <c r="X4174" t="s">
        <v>17903</v>
      </c>
      <c r="Y4174" t="s">
        <v>386</v>
      </c>
      <c r="Z4174" t="s">
        <v>17904</v>
      </c>
      <c r="AA4174" t="s">
        <v>17876</v>
      </c>
      <c r="AB4174" t="s">
        <v>125</v>
      </c>
      <c r="AO4174" s="171"/>
      <c r="AP4174" s="171"/>
      <c r="AQ4174" s="171"/>
      <c r="AR4174" s="171"/>
    </row>
    <row r="4175" spans="14:44">
      <c r="N4175" t="s">
        <v>17905</v>
      </c>
      <c r="O4175" t="s">
        <v>17906</v>
      </c>
      <c r="P4175" t="s">
        <v>386</v>
      </c>
      <c r="X4175" t="s">
        <v>17907</v>
      </c>
      <c r="Y4175" t="s">
        <v>386</v>
      </c>
      <c r="Z4175" t="s">
        <v>17908</v>
      </c>
      <c r="AA4175" t="s">
        <v>17876</v>
      </c>
      <c r="AB4175" t="s">
        <v>125</v>
      </c>
      <c r="AO4175" s="171"/>
      <c r="AP4175" s="171"/>
      <c r="AQ4175" s="171"/>
      <c r="AR4175" s="171"/>
    </row>
    <row r="4176" spans="14:44">
      <c r="N4176" t="s">
        <v>17909</v>
      </c>
      <c r="O4176" t="s">
        <v>17910</v>
      </c>
      <c r="P4176" t="s">
        <v>386</v>
      </c>
      <c r="X4176" t="s">
        <v>17911</v>
      </c>
      <c r="Y4176" t="s">
        <v>386</v>
      </c>
      <c r="Z4176" t="s">
        <v>17912</v>
      </c>
      <c r="AA4176" t="s">
        <v>17876</v>
      </c>
      <c r="AB4176" t="s">
        <v>125</v>
      </c>
      <c r="AO4176" s="171"/>
      <c r="AP4176" s="171"/>
      <c r="AQ4176" s="171"/>
      <c r="AR4176" s="171"/>
    </row>
    <row r="4177" spans="14:44">
      <c r="N4177" t="s">
        <v>17913</v>
      </c>
      <c r="O4177" t="s">
        <v>17914</v>
      </c>
      <c r="P4177" t="s">
        <v>386</v>
      </c>
      <c r="X4177" t="s">
        <v>17915</v>
      </c>
      <c r="Y4177" t="s">
        <v>386</v>
      </c>
      <c r="Z4177" t="s">
        <v>17916</v>
      </c>
      <c r="AA4177" t="s">
        <v>17876</v>
      </c>
      <c r="AB4177" t="s">
        <v>125</v>
      </c>
      <c r="AO4177" s="171"/>
      <c r="AP4177" s="171"/>
      <c r="AQ4177" s="171"/>
      <c r="AR4177" s="171"/>
    </row>
    <row r="4178" spans="14:44">
      <c r="N4178" t="s">
        <v>17917</v>
      </c>
      <c r="O4178" t="s">
        <v>17918</v>
      </c>
      <c r="P4178" t="s">
        <v>386</v>
      </c>
      <c r="X4178" t="s">
        <v>17919</v>
      </c>
      <c r="Y4178" t="s">
        <v>386</v>
      </c>
      <c r="Z4178" t="s">
        <v>17920</v>
      </c>
      <c r="AA4178" t="s">
        <v>17876</v>
      </c>
      <c r="AB4178" t="s">
        <v>125</v>
      </c>
      <c r="AO4178" s="171"/>
      <c r="AP4178" s="171"/>
      <c r="AQ4178" s="171"/>
      <c r="AR4178" s="171"/>
    </row>
    <row r="4179" spans="14:44">
      <c r="N4179" t="s">
        <v>17921</v>
      </c>
      <c r="O4179" t="s">
        <v>17922</v>
      </c>
      <c r="P4179" t="s">
        <v>386</v>
      </c>
      <c r="X4179" t="s">
        <v>17923</v>
      </c>
      <c r="Y4179" t="s">
        <v>386</v>
      </c>
      <c r="Z4179" t="s">
        <v>17924</v>
      </c>
      <c r="AA4179" t="s">
        <v>17876</v>
      </c>
      <c r="AB4179" t="s">
        <v>125</v>
      </c>
      <c r="AO4179" s="171"/>
      <c r="AP4179" s="171"/>
      <c r="AQ4179" s="171"/>
      <c r="AR4179" s="171"/>
    </row>
    <row r="4180" spans="14:44">
      <c r="N4180" t="s">
        <v>17925</v>
      </c>
      <c r="O4180" t="s">
        <v>17926</v>
      </c>
      <c r="P4180" t="s">
        <v>386</v>
      </c>
      <c r="X4180" t="s">
        <v>17927</v>
      </c>
      <c r="Y4180" t="s">
        <v>389</v>
      </c>
      <c r="Z4180" t="s">
        <v>17896</v>
      </c>
      <c r="AA4180" t="s">
        <v>17876</v>
      </c>
      <c r="AB4180" t="s">
        <v>125</v>
      </c>
      <c r="AO4180" s="171"/>
      <c r="AP4180" s="171"/>
      <c r="AQ4180" s="171"/>
      <c r="AR4180" s="171"/>
    </row>
    <row r="4181" spans="14:44">
      <c r="N4181" t="s">
        <v>17928</v>
      </c>
      <c r="O4181" t="s">
        <v>17929</v>
      </c>
      <c r="P4181" t="s">
        <v>386</v>
      </c>
      <c r="X4181" t="s">
        <v>17930</v>
      </c>
      <c r="Y4181" t="s">
        <v>389</v>
      </c>
      <c r="Z4181" t="s">
        <v>17896</v>
      </c>
      <c r="AA4181" t="s">
        <v>17876</v>
      </c>
      <c r="AB4181" t="s">
        <v>125</v>
      </c>
      <c r="AO4181" s="171"/>
      <c r="AP4181" s="171"/>
      <c r="AQ4181" s="171"/>
      <c r="AR4181" s="171"/>
    </row>
    <row r="4182" spans="14:44">
      <c r="N4182" t="s">
        <v>17931</v>
      </c>
      <c r="O4182" t="s">
        <v>17932</v>
      </c>
      <c r="P4182" t="s">
        <v>386</v>
      </c>
      <c r="X4182" t="s">
        <v>17933</v>
      </c>
      <c r="Y4182" t="s">
        <v>389</v>
      </c>
      <c r="Z4182" t="s">
        <v>17934</v>
      </c>
      <c r="AA4182" t="s">
        <v>17876</v>
      </c>
      <c r="AB4182" t="s">
        <v>125</v>
      </c>
      <c r="AO4182" s="171"/>
      <c r="AP4182" s="171"/>
      <c r="AQ4182" s="171"/>
      <c r="AR4182" s="171"/>
    </row>
    <row r="4183" spans="14:44">
      <c r="N4183" t="s">
        <v>17935</v>
      </c>
      <c r="O4183" t="s">
        <v>17936</v>
      </c>
      <c r="P4183" t="s">
        <v>386</v>
      </c>
      <c r="X4183" t="s">
        <v>17937</v>
      </c>
      <c r="Y4183" t="s">
        <v>389</v>
      </c>
      <c r="Z4183" t="s">
        <v>17938</v>
      </c>
      <c r="AA4183" t="s">
        <v>17876</v>
      </c>
      <c r="AB4183" t="s">
        <v>125</v>
      </c>
      <c r="AO4183" s="171"/>
      <c r="AP4183" s="171"/>
      <c r="AQ4183" s="171"/>
      <c r="AR4183" s="171"/>
    </row>
    <row r="4184" spans="14:44">
      <c r="N4184" t="s">
        <v>17939</v>
      </c>
      <c r="O4184" t="s">
        <v>17940</v>
      </c>
      <c r="P4184" t="s">
        <v>386</v>
      </c>
      <c r="X4184" t="s">
        <v>17941</v>
      </c>
      <c r="Y4184" t="s">
        <v>386</v>
      </c>
      <c r="Z4184" t="s">
        <v>17942</v>
      </c>
      <c r="AA4184" t="s">
        <v>17876</v>
      </c>
      <c r="AB4184" t="s">
        <v>125</v>
      </c>
      <c r="AO4184" s="171"/>
      <c r="AP4184" s="171"/>
      <c r="AQ4184" s="171"/>
      <c r="AR4184" s="171"/>
    </row>
    <row r="4185" spans="14:44">
      <c r="N4185" t="s">
        <v>17943</v>
      </c>
      <c r="O4185" t="s">
        <v>17944</v>
      </c>
      <c r="P4185" t="s">
        <v>386</v>
      </c>
      <c r="X4185" t="s">
        <v>17945</v>
      </c>
      <c r="Y4185" t="s">
        <v>386</v>
      </c>
      <c r="Z4185" t="s">
        <v>17946</v>
      </c>
      <c r="AA4185" t="s">
        <v>17876</v>
      </c>
      <c r="AB4185" t="s">
        <v>125</v>
      </c>
      <c r="AO4185" s="171"/>
      <c r="AP4185" s="171"/>
      <c r="AQ4185" s="171"/>
      <c r="AR4185" s="171"/>
    </row>
    <row r="4186" spans="14:44">
      <c r="N4186" t="s">
        <v>17947</v>
      </c>
      <c r="O4186" t="s">
        <v>17948</v>
      </c>
      <c r="P4186" t="s">
        <v>386</v>
      </c>
      <c r="X4186" t="s">
        <v>17949</v>
      </c>
      <c r="Y4186" t="s">
        <v>386</v>
      </c>
      <c r="Z4186" t="s">
        <v>17950</v>
      </c>
      <c r="AA4186" t="s">
        <v>17876</v>
      </c>
      <c r="AB4186" t="s">
        <v>125</v>
      </c>
      <c r="AO4186" s="171"/>
      <c r="AP4186" s="171"/>
      <c r="AQ4186" s="171"/>
      <c r="AR4186" s="171"/>
    </row>
    <row r="4187" spans="14:44">
      <c r="N4187" t="s">
        <v>17951</v>
      </c>
      <c r="O4187" t="s">
        <v>17952</v>
      </c>
      <c r="P4187" t="s">
        <v>386</v>
      </c>
      <c r="X4187" t="s">
        <v>17953</v>
      </c>
      <c r="Y4187" t="s">
        <v>386</v>
      </c>
      <c r="Z4187" t="s">
        <v>17954</v>
      </c>
      <c r="AA4187" t="s">
        <v>17876</v>
      </c>
      <c r="AB4187" t="s">
        <v>125</v>
      </c>
      <c r="AO4187" s="171"/>
      <c r="AP4187" s="171"/>
      <c r="AQ4187" s="171"/>
      <c r="AR4187" s="171"/>
    </row>
    <row r="4188" spans="14:44">
      <c r="N4188" t="s">
        <v>17955</v>
      </c>
      <c r="O4188" t="s">
        <v>17956</v>
      </c>
      <c r="P4188" t="s">
        <v>386</v>
      </c>
      <c r="X4188" t="s">
        <v>17957</v>
      </c>
      <c r="Y4188" t="s">
        <v>389</v>
      </c>
      <c r="Z4188" t="s">
        <v>17896</v>
      </c>
      <c r="AA4188" t="s">
        <v>17876</v>
      </c>
      <c r="AB4188" t="s">
        <v>125</v>
      </c>
      <c r="AO4188" s="171"/>
      <c r="AP4188" s="171"/>
      <c r="AQ4188" s="171"/>
      <c r="AR4188" s="171"/>
    </row>
    <row r="4189" spans="14:44">
      <c r="N4189" t="s">
        <v>17958</v>
      </c>
      <c r="O4189" t="s">
        <v>17959</v>
      </c>
      <c r="P4189" t="s">
        <v>386</v>
      </c>
      <c r="X4189" t="s">
        <v>17960</v>
      </c>
      <c r="Y4189" t="s">
        <v>389</v>
      </c>
      <c r="Z4189" t="s">
        <v>17961</v>
      </c>
      <c r="AA4189" t="s">
        <v>17876</v>
      </c>
      <c r="AB4189" t="s">
        <v>125</v>
      </c>
      <c r="AO4189" s="171"/>
      <c r="AP4189" s="171"/>
      <c r="AQ4189" s="171"/>
      <c r="AR4189" s="171"/>
    </row>
    <row r="4190" spans="14:44">
      <c r="N4190" t="s">
        <v>17962</v>
      </c>
      <c r="O4190" t="s">
        <v>17963</v>
      </c>
      <c r="P4190" t="s">
        <v>386</v>
      </c>
      <c r="X4190" t="s">
        <v>17964</v>
      </c>
      <c r="Y4190" t="s">
        <v>389</v>
      </c>
      <c r="Z4190" t="s">
        <v>17896</v>
      </c>
      <c r="AA4190" t="s">
        <v>17876</v>
      </c>
      <c r="AB4190" t="s">
        <v>125</v>
      </c>
      <c r="AO4190" s="171"/>
      <c r="AP4190" s="171"/>
      <c r="AQ4190" s="171"/>
      <c r="AR4190" s="171"/>
    </row>
    <row r="4191" spans="14:44">
      <c r="N4191" t="s">
        <v>17965</v>
      </c>
      <c r="O4191" t="s">
        <v>17966</v>
      </c>
      <c r="P4191" t="s">
        <v>386</v>
      </c>
      <c r="X4191" t="s">
        <v>17967</v>
      </c>
      <c r="Y4191" t="s">
        <v>386</v>
      </c>
      <c r="Z4191" t="s">
        <v>17968</v>
      </c>
      <c r="AA4191" t="s">
        <v>17876</v>
      </c>
      <c r="AB4191" t="s">
        <v>125</v>
      </c>
      <c r="AO4191" s="171"/>
      <c r="AP4191" s="171"/>
      <c r="AQ4191" s="171"/>
      <c r="AR4191" s="171"/>
    </row>
    <row r="4192" spans="14:44">
      <c r="N4192" t="s">
        <v>17969</v>
      </c>
      <c r="O4192" t="s">
        <v>17970</v>
      </c>
      <c r="P4192" t="s">
        <v>386</v>
      </c>
      <c r="X4192" t="s">
        <v>17971</v>
      </c>
      <c r="Y4192" t="s">
        <v>389</v>
      </c>
      <c r="Z4192" t="s">
        <v>17896</v>
      </c>
      <c r="AA4192" t="s">
        <v>17876</v>
      </c>
      <c r="AB4192" t="s">
        <v>125</v>
      </c>
      <c r="AO4192" s="171"/>
      <c r="AP4192" s="171"/>
      <c r="AQ4192" s="171"/>
      <c r="AR4192" s="171"/>
    </row>
    <row r="4193" spans="14:44">
      <c r="N4193" t="s">
        <v>17972</v>
      </c>
      <c r="O4193" t="s">
        <v>17973</v>
      </c>
      <c r="P4193" t="s">
        <v>386</v>
      </c>
      <c r="X4193" t="s">
        <v>17974</v>
      </c>
      <c r="Y4193" t="s">
        <v>386</v>
      </c>
      <c r="Z4193" t="s">
        <v>17975</v>
      </c>
      <c r="AA4193" t="s">
        <v>17876</v>
      </c>
      <c r="AB4193" t="s">
        <v>125</v>
      </c>
      <c r="AO4193" s="171"/>
      <c r="AP4193" s="171"/>
      <c r="AQ4193" s="171"/>
      <c r="AR4193" s="171"/>
    </row>
    <row r="4194" spans="14:44">
      <c r="N4194" t="s">
        <v>17976</v>
      </c>
      <c r="O4194" t="s">
        <v>17977</v>
      </c>
      <c r="P4194" t="s">
        <v>386</v>
      </c>
      <c r="X4194" t="s">
        <v>17978</v>
      </c>
      <c r="Y4194" t="s">
        <v>386</v>
      </c>
      <c r="Z4194" t="s">
        <v>17979</v>
      </c>
      <c r="AA4194" t="s">
        <v>17876</v>
      </c>
      <c r="AB4194" t="s">
        <v>125</v>
      </c>
      <c r="AO4194" s="171"/>
      <c r="AP4194" s="171"/>
      <c r="AQ4194" s="171"/>
      <c r="AR4194" s="171"/>
    </row>
    <row r="4195" spans="14:44">
      <c r="N4195" t="s">
        <v>17980</v>
      </c>
      <c r="O4195" t="s">
        <v>17981</v>
      </c>
      <c r="P4195" t="s">
        <v>386</v>
      </c>
      <c r="X4195" t="s">
        <v>17982</v>
      </c>
      <c r="Y4195" t="s">
        <v>386</v>
      </c>
      <c r="Z4195" t="s">
        <v>17983</v>
      </c>
      <c r="AA4195" t="s">
        <v>17876</v>
      </c>
      <c r="AB4195" t="s">
        <v>125</v>
      </c>
      <c r="AO4195" s="171"/>
      <c r="AP4195" s="171"/>
      <c r="AQ4195" s="171"/>
      <c r="AR4195" s="171"/>
    </row>
    <row r="4196" spans="14:44">
      <c r="N4196" t="s">
        <v>17984</v>
      </c>
      <c r="O4196" t="s">
        <v>17985</v>
      </c>
      <c r="P4196" t="s">
        <v>386</v>
      </c>
      <c r="X4196" t="s">
        <v>17986</v>
      </c>
      <c r="Y4196" t="s">
        <v>386</v>
      </c>
      <c r="Z4196" t="s">
        <v>17987</v>
      </c>
      <c r="AA4196" t="s">
        <v>17876</v>
      </c>
      <c r="AB4196" t="s">
        <v>125</v>
      </c>
      <c r="AO4196" s="171"/>
      <c r="AP4196" s="171"/>
      <c r="AQ4196" s="171"/>
      <c r="AR4196" s="171"/>
    </row>
    <row r="4197" spans="14:44">
      <c r="N4197" t="s">
        <v>17988</v>
      </c>
      <c r="O4197" t="s">
        <v>17989</v>
      </c>
      <c r="P4197" t="s">
        <v>386</v>
      </c>
      <c r="X4197" t="s">
        <v>17990</v>
      </c>
      <c r="Y4197" t="s">
        <v>389</v>
      </c>
      <c r="Z4197" t="s">
        <v>17896</v>
      </c>
      <c r="AA4197" t="s">
        <v>17876</v>
      </c>
      <c r="AB4197" t="s">
        <v>125</v>
      </c>
      <c r="AO4197" s="171"/>
      <c r="AP4197" s="171"/>
      <c r="AQ4197" s="171"/>
      <c r="AR4197" s="171"/>
    </row>
    <row r="4198" spans="14:44">
      <c r="N4198" t="s">
        <v>17991</v>
      </c>
      <c r="O4198" t="s">
        <v>17992</v>
      </c>
      <c r="P4198" t="s">
        <v>386</v>
      </c>
      <c r="X4198" t="s">
        <v>17993</v>
      </c>
      <c r="Y4198" t="s">
        <v>386</v>
      </c>
      <c r="Z4198" t="s">
        <v>17994</v>
      </c>
      <c r="AA4198" t="s">
        <v>17876</v>
      </c>
      <c r="AB4198" t="s">
        <v>125</v>
      </c>
      <c r="AO4198" s="171"/>
      <c r="AP4198" s="171"/>
      <c r="AQ4198" s="171"/>
      <c r="AR4198" s="171"/>
    </row>
    <row r="4199" spans="14:44">
      <c r="N4199" t="s">
        <v>17995</v>
      </c>
      <c r="O4199" t="s">
        <v>17996</v>
      </c>
      <c r="P4199" t="s">
        <v>386</v>
      </c>
      <c r="X4199" t="s">
        <v>17997</v>
      </c>
      <c r="Y4199" t="s">
        <v>386</v>
      </c>
      <c r="Z4199" t="s">
        <v>17998</v>
      </c>
      <c r="AA4199" t="s">
        <v>17876</v>
      </c>
      <c r="AB4199" t="s">
        <v>125</v>
      </c>
      <c r="AO4199" s="171"/>
      <c r="AP4199" s="171"/>
      <c r="AQ4199" s="171"/>
      <c r="AR4199" s="171"/>
    </row>
    <row r="4200" spans="14:44">
      <c r="N4200" t="s">
        <v>17999</v>
      </c>
      <c r="O4200" t="s">
        <v>18000</v>
      </c>
      <c r="P4200" t="s">
        <v>386</v>
      </c>
      <c r="X4200" t="s">
        <v>18001</v>
      </c>
      <c r="Y4200" t="s">
        <v>386</v>
      </c>
      <c r="Z4200" t="s">
        <v>18002</v>
      </c>
      <c r="AA4200" t="s">
        <v>17876</v>
      </c>
      <c r="AB4200" t="s">
        <v>125</v>
      </c>
      <c r="AO4200" s="171"/>
      <c r="AP4200" s="171"/>
      <c r="AQ4200" s="171"/>
      <c r="AR4200" s="171"/>
    </row>
    <row r="4201" spans="14:44">
      <c r="N4201" t="s">
        <v>18003</v>
      </c>
      <c r="O4201" t="s">
        <v>18004</v>
      </c>
      <c r="P4201" t="s">
        <v>386</v>
      </c>
      <c r="X4201" t="s">
        <v>18005</v>
      </c>
      <c r="Y4201" t="s">
        <v>386</v>
      </c>
      <c r="Z4201" t="s">
        <v>18006</v>
      </c>
      <c r="AA4201" t="s">
        <v>17876</v>
      </c>
      <c r="AB4201" t="s">
        <v>125</v>
      </c>
      <c r="AO4201" s="171"/>
      <c r="AP4201" s="171"/>
      <c r="AQ4201" s="171"/>
      <c r="AR4201" s="171"/>
    </row>
    <row r="4202" spans="14:44">
      <c r="N4202" t="s">
        <v>18007</v>
      </c>
      <c r="O4202" t="s">
        <v>18008</v>
      </c>
      <c r="P4202" t="s">
        <v>386</v>
      </c>
      <c r="X4202" t="s">
        <v>18009</v>
      </c>
      <c r="Y4202" t="s">
        <v>386</v>
      </c>
      <c r="Z4202" t="s">
        <v>18010</v>
      </c>
      <c r="AA4202" t="s">
        <v>17876</v>
      </c>
      <c r="AB4202" t="s">
        <v>125</v>
      </c>
      <c r="AO4202" s="171"/>
      <c r="AP4202" s="171"/>
      <c r="AQ4202" s="171"/>
      <c r="AR4202" s="171"/>
    </row>
    <row r="4203" spans="14:44">
      <c r="N4203" t="s">
        <v>18011</v>
      </c>
      <c r="O4203" t="s">
        <v>18012</v>
      </c>
      <c r="P4203" t="s">
        <v>386</v>
      </c>
      <c r="X4203" t="s">
        <v>18013</v>
      </c>
      <c r="Y4203" t="s">
        <v>386</v>
      </c>
      <c r="Z4203" t="s">
        <v>18014</v>
      </c>
      <c r="AA4203" t="s">
        <v>17876</v>
      </c>
      <c r="AB4203" t="s">
        <v>125</v>
      </c>
      <c r="AO4203" s="171"/>
      <c r="AP4203" s="171"/>
      <c r="AQ4203" s="171"/>
      <c r="AR4203" s="171"/>
    </row>
    <row r="4204" spans="14:44">
      <c r="N4204" t="s">
        <v>18015</v>
      </c>
      <c r="O4204" t="s">
        <v>18016</v>
      </c>
      <c r="P4204" t="s">
        <v>386</v>
      </c>
      <c r="X4204" t="s">
        <v>18017</v>
      </c>
      <c r="Y4204" t="s">
        <v>389</v>
      </c>
      <c r="Z4204" t="s">
        <v>17896</v>
      </c>
      <c r="AA4204" t="s">
        <v>17876</v>
      </c>
      <c r="AB4204" t="s">
        <v>125</v>
      </c>
      <c r="AO4204" s="171"/>
      <c r="AP4204" s="171"/>
      <c r="AQ4204" s="171"/>
      <c r="AR4204" s="171"/>
    </row>
    <row r="4205" spans="14:44">
      <c r="N4205" t="s">
        <v>18018</v>
      </c>
      <c r="O4205" t="s">
        <v>18019</v>
      </c>
      <c r="P4205" t="s">
        <v>386</v>
      </c>
      <c r="X4205" t="s">
        <v>18020</v>
      </c>
      <c r="Y4205" t="s">
        <v>386</v>
      </c>
      <c r="Z4205" t="s">
        <v>18021</v>
      </c>
      <c r="AA4205" t="s">
        <v>17876</v>
      </c>
      <c r="AB4205" t="s">
        <v>125</v>
      </c>
      <c r="AO4205" s="171"/>
      <c r="AP4205" s="171"/>
      <c r="AQ4205" s="171"/>
      <c r="AR4205" s="171"/>
    </row>
    <row r="4206" spans="14:44">
      <c r="N4206" t="s">
        <v>18022</v>
      </c>
      <c r="O4206" t="s">
        <v>18023</v>
      </c>
      <c r="P4206" t="s">
        <v>386</v>
      </c>
      <c r="X4206" t="s">
        <v>18024</v>
      </c>
      <c r="Y4206" t="s">
        <v>386</v>
      </c>
      <c r="Z4206" t="s">
        <v>18025</v>
      </c>
      <c r="AA4206" t="s">
        <v>17876</v>
      </c>
      <c r="AB4206" t="s">
        <v>125</v>
      </c>
      <c r="AO4206" s="171"/>
      <c r="AP4206" s="171"/>
      <c r="AQ4206" s="171"/>
      <c r="AR4206" s="171"/>
    </row>
    <row r="4207" spans="14:44">
      <c r="N4207" t="s">
        <v>18026</v>
      </c>
      <c r="O4207" t="s">
        <v>18027</v>
      </c>
      <c r="P4207" t="s">
        <v>386</v>
      </c>
      <c r="X4207" t="s">
        <v>18028</v>
      </c>
      <c r="Y4207" t="s">
        <v>386</v>
      </c>
      <c r="Z4207" t="s">
        <v>18029</v>
      </c>
      <c r="AA4207" t="s">
        <v>17876</v>
      </c>
      <c r="AB4207" t="s">
        <v>125</v>
      </c>
      <c r="AO4207" s="171"/>
      <c r="AP4207" s="171"/>
      <c r="AQ4207" s="171"/>
      <c r="AR4207" s="171"/>
    </row>
    <row r="4208" spans="14:44">
      <c r="N4208" t="s">
        <v>18030</v>
      </c>
      <c r="O4208" t="s">
        <v>18031</v>
      </c>
      <c r="P4208" t="s">
        <v>386</v>
      </c>
      <c r="X4208" t="s">
        <v>18032</v>
      </c>
      <c r="Y4208" t="s">
        <v>386</v>
      </c>
      <c r="Z4208" t="s">
        <v>18033</v>
      </c>
      <c r="AA4208" t="s">
        <v>17876</v>
      </c>
      <c r="AB4208" t="s">
        <v>125</v>
      </c>
      <c r="AO4208" s="171"/>
      <c r="AP4208" s="171"/>
      <c r="AQ4208" s="171"/>
      <c r="AR4208" s="171"/>
    </row>
    <row r="4209" spans="14:44">
      <c r="N4209" t="s">
        <v>18034</v>
      </c>
      <c r="O4209" t="s">
        <v>18035</v>
      </c>
      <c r="P4209" t="s">
        <v>386</v>
      </c>
      <c r="X4209" t="s">
        <v>18036</v>
      </c>
      <c r="Y4209" t="s">
        <v>386</v>
      </c>
      <c r="Z4209" t="s">
        <v>18037</v>
      </c>
      <c r="AA4209" t="s">
        <v>17876</v>
      </c>
      <c r="AB4209" t="s">
        <v>125</v>
      </c>
      <c r="AO4209" s="171"/>
      <c r="AP4209" s="171"/>
      <c r="AQ4209" s="171"/>
      <c r="AR4209" s="171"/>
    </row>
    <row r="4210" spans="14:44">
      <c r="N4210" t="s">
        <v>18038</v>
      </c>
      <c r="O4210" t="s">
        <v>18039</v>
      </c>
      <c r="P4210" t="s">
        <v>386</v>
      </c>
      <c r="X4210" t="s">
        <v>18040</v>
      </c>
      <c r="Y4210" t="s">
        <v>389</v>
      </c>
      <c r="Z4210" t="s">
        <v>18041</v>
      </c>
      <c r="AA4210" t="s">
        <v>17876</v>
      </c>
      <c r="AB4210" t="s">
        <v>125</v>
      </c>
      <c r="AO4210" s="171"/>
      <c r="AP4210" s="171"/>
      <c r="AQ4210" s="171"/>
      <c r="AR4210" s="171"/>
    </row>
    <row r="4211" spans="14:44">
      <c r="N4211" t="s">
        <v>18042</v>
      </c>
      <c r="O4211" t="s">
        <v>18043</v>
      </c>
      <c r="P4211" t="s">
        <v>386</v>
      </c>
      <c r="X4211" t="s">
        <v>18044</v>
      </c>
      <c r="Y4211" t="s">
        <v>389</v>
      </c>
      <c r="Z4211" t="s">
        <v>18041</v>
      </c>
      <c r="AA4211" t="s">
        <v>17876</v>
      </c>
      <c r="AB4211" t="s">
        <v>125</v>
      </c>
      <c r="AO4211" s="171"/>
      <c r="AP4211" s="171"/>
      <c r="AQ4211" s="171"/>
      <c r="AR4211" s="171"/>
    </row>
    <row r="4212" spans="14:44">
      <c r="N4212" t="s">
        <v>18045</v>
      </c>
      <c r="O4212" t="s">
        <v>18046</v>
      </c>
      <c r="P4212" t="s">
        <v>386</v>
      </c>
      <c r="X4212" t="s">
        <v>18047</v>
      </c>
      <c r="Y4212" t="s">
        <v>386</v>
      </c>
      <c r="Z4212" t="s">
        <v>18048</v>
      </c>
      <c r="AA4212" t="s">
        <v>17876</v>
      </c>
      <c r="AB4212" t="s">
        <v>125</v>
      </c>
      <c r="AO4212" s="171"/>
      <c r="AP4212" s="171"/>
      <c r="AQ4212" s="171"/>
      <c r="AR4212" s="171"/>
    </row>
    <row r="4213" spans="14:44">
      <c r="N4213" t="s">
        <v>18049</v>
      </c>
      <c r="O4213" t="s">
        <v>18050</v>
      </c>
      <c r="P4213" t="s">
        <v>386</v>
      </c>
      <c r="X4213" t="s">
        <v>18051</v>
      </c>
      <c r="Y4213" t="s">
        <v>386</v>
      </c>
      <c r="Z4213" t="s">
        <v>18052</v>
      </c>
      <c r="AA4213" t="s">
        <v>17876</v>
      </c>
      <c r="AB4213" t="s">
        <v>125</v>
      </c>
      <c r="AO4213" s="171"/>
      <c r="AP4213" s="171"/>
      <c r="AQ4213" s="171"/>
      <c r="AR4213" s="171"/>
    </row>
    <row r="4214" spans="14:44">
      <c r="N4214" t="s">
        <v>18053</v>
      </c>
      <c r="O4214" t="s">
        <v>18054</v>
      </c>
      <c r="P4214" t="s">
        <v>386</v>
      </c>
      <c r="X4214" t="s">
        <v>18055</v>
      </c>
      <c r="Y4214" t="s">
        <v>389</v>
      </c>
      <c r="Z4214" t="s">
        <v>17896</v>
      </c>
      <c r="AA4214" t="s">
        <v>17876</v>
      </c>
      <c r="AB4214" t="s">
        <v>125</v>
      </c>
      <c r="AO4214" s="171"/>
      <c r="AP4214" s="171"/>
      <c r="AQ4214" s="171"/>
      <c r="AR4214" s="171"/>
    </row>
    <row r="4215" spans="14:44">
      <c r="N4215" t="s">
        <v>18056</v>
      </c>
      <c r="O4215" t="s">
        <v>18057</v>
      </c>
      <c r="P4215" t="s">
        <v>386</v>
      </c>
      <c r="X4215" t="s">
        <v>18058</v>
      </c>
      <c r="Y4215" t="s">
        <v>386</v>
      </c>
      <c r="Z4215" t="s">
        <v>18059</v>
      </c>
      <c r="AA4215" t="s">
        <v>17876</v>
      </c>
      <c r="AB4215" t="s">
        <v>125</v>
      </c>
      <c r="AO4215" s="171"/>
      <c r="AP4215" s="171"/>
      <c r="AQ4215" s="171"/>
      <c r="AR4215" s="171"/>
    </row>
    <row r="4216" spans="14:44">
      <c r="N4216" t="s">
        <v>18060</v>
      </c>
      <c r="O4216" t="s">
        <v>18061</v>
      </c>
      <c r="P4216" t="s">
        <v>386</v>
      </c>
      <c r="X4216" t="s">
        <v>18062</v>
      </c>
      <c r="Y4216" t="s">
        <v>386</v>
      </c>
      <c r="Z4216" t="s">
        <v>18063</v>
      </c>
      <c r="AA4216" t="s">
        <v>17876</v>
      </c>
      <c r="AB4216" t="s">
        <v>125</v>
      </c>
      <c r="AO4216" s="171"/>
      <c r="AP4216" s="171"/>
      <c r="AQ4216" s="171"/>
      <c r="AR4216" s="171"/>
    </row>
    <row r="4217" spans="14:44">
      <c r="N4217" t="s">
        <v>18064</v>
      </c>
      <c r="O4217" t="s">
        <v>18065</v>
      </c>
      <c r="P4217" t="s">
        <v>386</v>
      </c>
      <c r="X4217" t="s">
        <v>18066</v>
      </c>
      <c r="Y4217" t="s">
        <v>386</v>
      </c>
      <c r="Z4217" t="s">
        <v>18067</v>
      </c>
      <c r="AA4217" t="s">
        <v>17876</v>
      </c>
      <c r="AB4217" t="s">
        <v>125</v>
      </c>
      <c r="AO4217" s="171"/>
      <c r="AP4217" s="171"/>
      <c r="AQ4217" s="171"/>
      <c r="AR4217" s="171"/>
    </row>
    <row r="4218" spans="14:44">
      <c r="N4218" t="s">
        <v>18068</v>
      </c>
      <c r="O4218" t="s">
        <v>18069</v>
      </c>
      <c r="P4218" t="s">
        <v>386</v>
      </c>
      <c r="X4218" t="s">
        <v>18070</v>
      </c>
      <c r="Y4218" t="s">
        <v>386</v>
      </c>
      <c r="Z4218" t="s">
        <v>18071</v>
      </c>
      <c r="AA4218" t="s">
        <v>17876</v>
      </c>
      <c r="AB4218" t="s">
        <v>125</v>
      </c>
      <c r="AO4218" s="171"/>
      <c r="AP4218" s="171"/>
      <c r="AQ4218" s="171"/>
      <c r="AR4218" s="171"/>
    </row>
    <row r="4219" spans="14:44">
      <c r="N4219" t="s">
        <v>18072</v>
      </c>
      <c r="O4219" t="s">
        <v>18073</v>
      </c>
      <c r="P4219" t="s">
        <v>386</v>
      </c>
      <c r="X4219" t="s">
        <v>18074</v>
      </c>
      <c r="Y4219" t="s">
        <v>386</v>
      </c>
      <c r="Z4219" t="s">
        <v>18075</v>
      </c>
      <c r="AA4219" t="s">
        <v>17876</v>
      </c>
      <c r="AB4219" t="s">
        <v>125</v>
      </c>
      <c r="AO4219" s="171"/>
      <c r="AP4219" s="171"/>
      <c r="AQ4219" s="171"/>
      <c r="AR4219" s="171"/>
    </row>
    <row r="4220" spans="14:44">
      <c r="N4220" t="s">
        <v>18076</v>
      </c>
      <c r="O4220" t="s">
        <v>18077</v>
      </c>
      <c r="P4220" t="s">
        <v>386</v>
      </c>
      <c r="X4220" t="s">
        <v>18078</v>
      </c>
      <c r="Y4220" t="s">
        <v>386</v>
      </c>
      <c r="Z4220" t="s">
        <v>18079</v>
      </c>
      <c r="AA4220" t="s">
        <v>17876</v>
      </c>
      <c r="AB4220" t="s">
        <v>125</v>
      </c>
      <c r="AO4220" s="171"/>
      <c r="AP4220" s="171"/>
      <c r="AQ4220" s="171"/>
      <c r="AR4220" s="171"/>
    </row>
    <row r="4221" spans="14:44">
      <c r="N4221" t="s">
        <v>18080</v>
      </c>
      <c r="O4221" t="s">
        <v>18081</v>
      </c>
      <c r="P4221" t="s">
        <v>386</v>
      </c>
      <c r="X4221" t="s">
        <v>18082</v>
      </c>
      <c r="Y4221" t="s">
        <v>389</v>
      </c>
      <c r="Z4221" t="s">
        <v>18083</v>
      </c>
      <c r="AA4221" t="s">
        <v>17876</v>
      </c>
      <c r="AB4221" t="s">
        <v>125</v>
      </c>
      <c r="AO4221" s="171"/>
      <c r="AP4221" s="171"/>
      <c r="AQ4221" s="171"/>
      <c r="AR4221" s="171"/>
    </row>
    <row r="4222" spans="14:44">
      <c r="N4222" t="s">
        <v>18084</v>
      </c>
      <c r="O4222" t="s">
        <v>18085</v>
      </c>
      <c r="P4222" t="s">
        <v>386</v>
      </c>
      <c r="X4222" t="s">
        <v>18086</v>
      </c>
      <c r="Y4222" t="s">
        <v>389</v>
      </c>
      <c r="Z4222" t="s">
        <v>18087</v>
      </c>
      <c r="AA4222" t="s">
        <v>17876</v>
      </c>
      <c r="AB4222" t="s">
        <v>125</v>
      </c>
      <c r="AO4222" s="171"/>
      <c r="AP4222" s="171"/>
      <c r="AQ4222" s="171"/>
      <c r="AR4222" s="171"/>
    </row>
    <row r="4223" spans="14:44">
      <c r="N4223" t="s">
        <v>18088</v>
      </c>
      <c r="O4223" t="s">
        <v>18089</v>
      </c>
      <c r="P4223" t="s">
        <v>386</v>
      </c>
      <c r="X4223" t="s">
        <v>18090</v>
      </c>
      <c r="Y4223" t="s">
        <v>386</v>
      </c>
      <c r="Z4223" t="s">
        <v>18091</v>
      </c>
      <c r="AA4223" t="s">
        <v>17876</v>
      </c>
      <c r="AB4223" t="s">
        <v>125</v>
      </c>
      <c r="AO4223" s="171"/>
      <c r="AP4223" s="171"/>
      <c r="AQ4223" s="171"/>
      <c r="AR4223" s="171"/>
    </row>
    <row r="4224" spans="14:44">
      <c r="N4224" t="s">
        <v>18092</v>
      </c>
      <c r="O4224" t="s">
        <v>18093</v>
      </c>
      <c r="P4224" t="s">
        <v>386</v>
      </c>
      <c r="X4224" t="s">
        <v>18094</v>
      </c>
      <c r="Y4224" t="s">
        <v>386</v>
      </c>
      <c r="Z4224" t="s">
        <v>18095</v>
      </c>
      <c r="AA4224" t="s">
        <v>17876</v>
      </c>
      <c r="AB4224" t="s">
        <v>125</v>
      </c>
      <c r="AO4224" s="171"/>
      <c r="AP4224" s="171"/>
      <c r="AQ4224" s="171"/>
      <c r="AR4224" s="171"/>
    </row>
    <row r="4225" spans="14:44">
      <c r="N4225" t="s">
        <v>18096</v>
      </c>
      <c r="O4225" t="s">
        <v>18097</v>
      </c>
      <c r="P4225" t="s">
        <v>386</v>
      </c>
      <c r="X4225" t="s">
        <v>18098</v>
      </c>
      <c r="Y4225" t="s">
        <v>386</v>
      </c>
      <c r="Z4225" t="s">
        <v>18099</v>
      </c>
      <c r="AA4225" t="s">
        <v>17876</v>
      </c>
      <c r="AB4225" t="s">
        <v>125</v>
      </c>
      <c r="AO4225" s="171"/>
      <c r="AP4225" s="171"/>
      <c r="AQ4225" s="171"/>
      <c r="AR4225" s="171"/>
    </row>
    <row r="4226" spans="14:44">
      <c r="N4226" t="s">
        <v>18100</v>
      </c>
      <c r="O4226" t="s">
        <v>18101</v>
      </c>
      <c r="P4226" t="s">
        <v>386</v>
      </c>
      <c r="X4226" t="s">
        <v>18102</v>
      </c>
      <c r="Y4226" t="s">
        <v>386</v>
      </c>
      <c r="Z4226" t="s">
        <v>18103</v>
      </c>
      <c r="AA4226" t="s">
        <v>17876</v>
      </c>
      <c r="AB4226" t="s">
        <v>125</v>
      </c>
      <c r="AO4226" s="171"/>
      <c r="AP4226" s="171"/>
      <c r="AQ4226" s="171"/>
      <c r="AR4226" s="171"/>
    </row>
    <row r="4227" spans="14:44">
      <c r="N4227" t="s">
        <v>18104</v>
      </c>
      <c r="O4227" t="s">
        <v>18105</v>
      </c>
      <c r="P4227" t="s">
        <v>386</v>
      </c>
      <c r="X4227" t="s">
        <v>18106</v>
      </c>
      <c r="Y4227" t="s">
        <v>386</v>
      </c>
      <c r="Z4227" t="s">
        <v>18107</v>
      </c>
      <c r="AA4227" t="s">
        <v>17876</v>
      </c>
      <c r="AB4227" t="s">
        <v>125</v>
      </c>
      <c r="AO4227" s="171"/>
      <c r="AP4227" s="171"/>
      <c r="AQ4227" s="171"/>
      <c r="AR4227" s="171"/>
    </row>
    <row r="4228" spans="14:44">
      <c r="N4228" t="s">
        <v>18108</v>
      </c>
      <c r="O4228" t="s">
        <v>18109</v>
      </c>
      <c r="P4228" t="s">
        <v>386</v>
      </c>
      <c r="X4228" t="s">
        <v>18110</v>
      </c>
      <c r="Y4228" t="s">
        <v>386</v>
      </c>
      <c r="Z4228" t="s">
        <v>18111</v>
      </c>
      <c r="AA4228" t="s">
        <v>17876</v>
      </c>
      <c r="AB4228" t="s">
        <v>125</v>
      </c>
      <c r="AO4228" s="171"/>
      <c r="AP4228" s="171"/>
      <c r="AQ4228" s="171"/>
      <c r="AR4228" s="171"/>
    </row>
    <row r="4229" spans="14:44">
      <c r="N4229" t="s">
        <v>18112</v>
      </c>
      <c r="O4229" t="s">
        <v>18113</v>
      </c>
      <c r="P4229" t="s">
        <v>386</v>
      </c>
      <c r="X4229" t="s">
        <v>18114</v>
      </c>
      <c r="Y4229" t="s">
        <v>386</v>
      </c>
      <c r="Z4229" t="s">
        <v>18115</v>
      </c>
      <c r="AA4229" t="s">
        <v>17876</v>
      </c>
      <c r="AB4229" t="s">
        <v>125</v>
      </c>
      <c r="AO4229" s="171"/>
      <c r="AP4229" s="171"/>
      <c r="AQ4229" s="171"/>
      <c r="AR4229" s="171"/>
    </row>
    <row r="4230" spans="14:44">
      <c r="N4230" t="s">
        <v>18116</v>
      </c>
      <c r="O4230" t="s">
        <v>18117</v>
      </c>
      <c r="P4230" t="s">
        <v>386</v>
      </c>
      <c r="X4230" t="s">
        <v>18118</v>
      </c>
      <c r="Y4230" t="s">
        <v>386</v>
      </c>
      <c r="Z4230" t="s">
        <v>18119</v>
      </c>
      <c r="AA4230" t="s">
        <v>17876</v>
      </c>
      <c r="AB4230" t="s">
        <v>125</v>
      </c>
      <c r="AO4230" s="171"/>
      <c r="AP4230" s="171"/>
      <c r="AQ4230" s="171"/>
      <c r="AR4230" s="171"/>
    </row>
    <row r="4231" spans="14:44">
      <c r="N4231" t="s">
        <v>18120</v>
      </c>
      <c r="O4231" t="s">
        <v>18121</v>
      </c>
      <c r="P4231" t="s">
        <v>386</v>
      </c>
      <c r="X4231" t="s">
        <v>18122</v>
      </c>
      <c r="Y4231" t="s">
        <v>386</v>
      </c>
      <c r="Z4231" t="s">
        <v>18123</v>
      </c>
      <c r="AA4231" t="s">
        <v>17876</v>
      </c>
      <c r="AB4231" t="s">
        <v>125</v>
      </c>
      <c r="AO4231" s="171"/>
      <c r="AP4231" s="171"/>
      <c r="AQ4231" s="171"/>
      <c r="AR4231" s="171"/>
    </row>
    <row r="4232" spans="14:44">
      <c r="N4232" t="s">
        <v>18124</v>
      </c>
      <c r="O4232" t="s">
        <v>18125</v>
      </c>
      <c r="P4232" t="s">
        <v>386</v>
      </c>
      <c r="X4232" t="s">
        <v>18126</v>
      </c>
      <c r="Y4232" t="s">
        <v>389</v>
      </c>
      <c r="Z4232" t="s">
        <v>18127</v>
      </c>
      <c r="AA4232" t="s">
        <v>17876</v>
      </c>
      <c r="AB4232" t="s">
        <v>125</v>
      </c>
      <c r="AO4232" s="171"/>
      <c r="AP4232" s="171"/>
      <c r="AQ4232" s="171"/>
      <c r="AR4232" s="171"/>
    </row>
    <row r="4233" spans="14:44">
      <c r="N4233" t="s">
        <v>18128</v>
      </c>
      <c r="O4233" t="s">
        <v>18129</v>
      </c>
      <c r="P4233" t="s">
        <v>386</v>
      </c>
      <c r="X4233" t="s">
        <v>18130</v>
      </c>
      <c r="Y4233" t="s">
        <v>386</v>
      </c>
      <c r="Z4233" t="s">
        <v>18131</v>
      </c>
      <c r="AA4233" t="s">
        <v>17876</v>
      </c>
      <c r="AB4233" t="s">
        <v>125</v>
      </c>
      <c r="AO4233" s="171"/>
      <c r="AP4233" s="171"/>
      <c r="AQ4233" s="171"/>
      <c r="AR4233" s="171"/>
    </row>
    <row r="4234" spans="14:44">
      <c r="N4234" t="s">
        <v>18132</v>
      </c>
      <c r="O4234" t="s">
        <v>18133</v>
      </c>
      <c r="P4234" t="s">
        <v>386</v>
      </c>
      <c r="X4234" t="s">
        <v>18134</v>
      </c>
      <c r="Y4234" t="s">
        <v>386</v>
      </c>
      <c r="Z4234" t="s">
        <v>18135</v>
      </c>
      <c r="AA4234" t="s">
        <v>17876</v>
      </c>
      <c r="AB4234" t="s">
        <v>125</v>
      </c>
      <c r="AO4234" s="171"/>
      <c r="AP4234" s="171"/>
      <c r="AQ4234" s="171"/>
      <c r="AR4234" s="171"/>
    </row>
    <row r="4235" spans="14:44">
      <c r="N4235" t="s">
        <v>18136</v>
      </c>
      <c r="O4235" t="s">
        <v>18137</v>
      </c>
      <c r="P4235" t="s">
        <v>386</v>
      </c>
      <c r="X4235" t="s">
        <v>18138</v>
      </c>
      <c r="Y4235" t="s">
        <v>386</v>
      </c>
      <c r="Z4235" t="s">
        <v>18139</v>
      </c>
      <c r="AA4235" t="s">
        <v>17876</v>
      </c>
      <c r="AB4235" t="s">
        <v>125</v>
      </c>
      <c r="AO4235" s="171"/>
      <c r="AP4235" s="171"/>
      <c r="AQ4235" s="171"/>
      <c r="AR4235" s="171"/>
    </row>
    <row r="4236" spans="14:44">
      <c r="N4236" t="s">
        <v>18140</v>
      </c>
      <c r="O4236" t="s">
        <v>18141</v>
      </c>
      <c r="P4236" t="s">
        <v>386</v>
      </c>
      <c r="X4236" t="s">
        <v>18142</v>
      </c>
      <c r="Y4236" t="s">
        <v>389</v>
      </c>
      <c r="Z4236" t="s">
        <v>18139</v>
      </c>
      <c r="AA4236" t="s">
        <v>17876</v>
      </c>
      <c r="AB4236" t="s">
        <v>125</v>
      </c>
      <c r="AO4236" s="171"/>
      <c r="AP4236" s="171"/>
      <c r="AQ4236" s="171"/>
      <c r="AR4236" s="171"/>
    </row>
    <row r="4237" spans="14:44">
      <c r="N4237" t="s">
        <v>18143</v>
      </c>
      <c r="O4237" t="s">
        <v>10683</v>
      </c>
      <c r="P4237" t="s">
        <v>386</v>
      </c>
      <c r="X4237" t="s">
        <v>18144</v>
      </c>
      <c r="Y4237" t="s">
        <v>386</v>
      </c>
      <c r="Z4237" t="s">
        <v>18145</v>
      </c>
      <c r="AA4237" t="s">
        <v>17876</v>
      </c>
      <c r="AB4237" t="s">
        <v>125</v>
      </c>
      <c r="AO4237" s="171"/>
      <c r="AP4237" s="171"/>
      <c r="AQ4237" s="171"/>
      <c r="AR4237" s="171"/>
    </row>
    <row r="4238" spans="14:44">
      <c r="N4238" t="s">
        <v>18146</v>
      </c>
      <c r="O4238" t="s">
        <v>18147</v>
      </c>
      <c r="P4238" t="s">
        <v>386</v>
      </c>
      <c r="X4238" t="s">
        <v>18148</v>
      </c>
      <c r="Y4238" t="s">
        <v>386</v>
      </c>
      <c r="Z4238" t="s">
        <v>18149</v>
      </c>
      <c r="AA4238" t="s">
        <v>17876</v>
      </c>
      <c r="AB4238" t="s">
        <v>125</v>
      </c>
      <c r="AO4238" s="171"/>
      <c r="AP4238" s="171"/>
      <c r="AQ4238" s="171"/>
      <c r="AR4238" s="171"/>
    </row>
    <row r="4239" spans="14:44">
      <c r="N4239" t="s">
        <v>18150</v>
      </c>
      <c r="O4239" t="s">
        <v>10691</v>
      </c>
      <c r="P4239" t="s">
        <v>386</v>
      </c>
      <c r="X4239" t="s">
        <v>18151</v>
      </c>
      <c r="Y4239" t="s">
        <v>386</v>
      </c>
      <c r="Z4239" t="s">
        <v>18152</v>
      </c>
      <c r="AA4239" t="s">
        <v>17876</v>
      </c>
      <c r="AB4239" t="s">
        <v>125</v>
      </c>
      <c r="AO4239" s="171"/>
      <c r="AP4239" s="171"/>
      <c r="AQ4239" s="171"/>
      <c r="AR4239" s="171"/>
    </row>
    <row r="4240" spans="14:44">
      <c r="N4240" t="s">
        <v>18153</v>
      </c>
      <c r="O4240" t="s">
        <v>18141</v>
      </c>
      <c r="P4240" t="s">
        <v>386</v>
      </c>
      <c r="X4240" t="s">
        <v>18154</v>
      </c>
      <c r="Y4240" t="s">
        <v>386</v>
      </c>
      <c r="Z4240" t="s">
        <v>18155</v>
      </c>
      <c r="AA4240" t="s">
        <v>17876</v>
      </c>
      <c r="AB4240" t="s">
        <v>125</v>
      </c>
      <c r="AO4240" s="171"/>
      <c r="AP4240" s="171"/>
      <c r="AQ4240" s="171"/>
      <c r="AR4240" s="171"/>
    </row>
    <row r="4241" spans="14:44">
      <c r="N4241" t="s">
        <v>18156</v>
      </c>
      <c r="O4241" t="s">
        <v>10703</v>
      </c>
      <c r="P4241" t="s">
        <v>386</v>
      </c>
      <c r="X4241" t="s">
        <v>18157</v>
      </c>
      <c r="Y4241" t="s">
        <v>386</v>
      </c>
      <c r="Z4241" t="s">
        <v>18158</v>
      </c>
      <c r="AA4241" t="s">
        <v>17876</v>
      </c>
      <c r="AB4241" t="s">
        <v>125</v>
      </c>
      <c r="AO4241" s="171"/>
      <c r="AP4241" s="171"/>
      <c r="AQ4241" s="171"/>
      <c r="AR4241" s="171"/>
    </row>
    <row r="4242" spans="14:44">
      <c r="N4242" t="s">
        <v>18159</v>
      </c>
      <c r="O4242" t="s">
        <v>10707</v>
      </c>
      <c r="P4242" t="s">
        <v>386</v>
      </c>
      <c r="X4242" t="s">
        <v>18160</v>
      </c>
      <c r="Y4242" t="s">
        <v>386</v>
      </c>
      <c r="Z4242" t="s">
        <v>18161</v>
      </c>
      <c r="AA4242" t="s">
        <v>17876</v>
      </c>
      <c r="AB4242" t="s">
        <v>125</v>
      </c>
      <c r="AO4242" s="171"/>
      <c r="AP4242" s="171"/>
      <c r="AQ4242" s="171"/>
      <c r="AR4242" s="171"/>
    </row>
    <row r="4243" spans="14:44">
      <c r="N4243" t="s">
        <v>18162</v>
      </c>
      <c r="O4243" t="s">
        <v>18163</v>
      </c>
      <c r="P4243" t="s">
        <v>386</v>
      </c>
      <c r="X4243" t="s">
        <v>18164</v>
      </c>
      <c r="Y4243" t="s">
        <v>386</v>
      </c>
      <c r="Z4243" t="s">
        <v>18165</v>
      </c>
      <c r="AA4243" t="s">
        <v>17876</v>
      </c>
      <c r="AB4243" t="s">
        <v>125</v>
      </c>
      <c r="AO4243" s="171"/>
      <c r="AP4243" s="171"/>
      <c r="AQ4243" s="171"/>
      <c r="AR4243" s="171"/>
    </row>
    <row r="4244" spans="14:44">
      <c r="N4244" t="s">
        <v>18166</v>
      </c>
      <c r="O4244" t="s">
        <v>18167</v>
      </c>
      <c r="P4244" t="s">
        <v>386</v>
      </c>
      <c r="X4244" t="s">
        <v>18168</v>
      </c>
      <c r="Y4244" t="s">
        <v>386</v>
      </c>
      <c r="Z4244" t="s">
        <v>18169</v>
      </c>
      <c r="AA4244" t="s">
        <v>17876</v>
      </c>
      <c r="AB4244" t="s">
        <v>125</v>
      </c>
      <c r="AO4244" s="171"/>
      <c r="AP4244" s="171"/>
      <c r="AQ4244" s="171"/>
      <c r="AR4244" s="171"/>
    </row>
    <row r="4245" spans="14:44">
      <c r="N4245" t="s">
        <v>18170</v>
      </c>
      <c r="O4245" t="s">
        <v>18171</v>
      </c>
      <c r="P4245" t="s">
        <v>386</v>
      </c>
      <c r="X4245" t="s">
        <v>18172</v>
      </c>
      <c r="Y4245" t="s">
        <v>386</v>
      </c>
      <c r="Z4245" t="s">
        <v>18173</v>
      </c>
      <c r="AA4245" t="s">
        <v>17876</v>
      </c>
      <c r="AB4245" t="s">
        <v>125</v>
      </c>
      <c r="AO4245" s="171"/>
      <c r="AP4245" s="171"/>
      <c r="AQ4245" s="171"/>
      <c r="AR4245" s="171"/>
    </row>
    <row r="4246" spans="14:44">
      <c r="N4246" t="s">
        <v>18174</v>
      </c>
      <c r="O4246" t="s">
        <v>18175</v>
      </c>
      <c r="P4246" t="s">
        <v>386</v>
      </c>
      <c r="X4246" t="s">
        <v>18176</v>
      </c>
      <c r="Y4246" t="s">
        <v>386</v>
      </c>
      <c r="Z4246" t="s">
        <v>18177</v>
      </c>
      <c r="AA4246" t="s">
        <v>17876</v>
      </c>
      <c r="AB4246" t="s">
        <v>125</v>
      </c>
      <c r="AO4246" s="171"/>
      <c r="AP4246" s="171"/>
      <c r="AQ4246" s="171"/>
      <c r="AR4246" s="171"/>
    </row>
    <row r="4247" spans="14:44">
      <c r="N4247" t="s">
        <v>18178</v>
      </c>
      <c r="O4247" t="s">
        <v>18179</v>
      </c>
      <c r="P4247" t="s">
        <v>386</v>
      </c>
      <c r="X4247" t="s">
        <v>18180</v>
      </c>
      <c r="Y4247" t="s">
        <v>389</v>
      </c>
      <c r="Z4247" t="s">
        <v>18181</v>
      </c>
      <c r="AA4247" t="s">
        <v>17876</v>
      </c>
      <c r="AB4247" t="s">
        <v>125</v>
      </c>
      <c r="AO4247" s="171"/>
      <c r="AP4247" s="171"/>
      <c r="AQ4247" s="171"/>
      <c r="AR4247" s="171"/>
    </row>
    <row r="4248" spans="14:44">
      <c r="N4248" t="s">
        <v>18182</v>
      </c>
      <c r="O4248" t="s">
        <v>18179</v>
      </c>
      <c r="P4248" t="s">
        <v>386</v>
      </c>
      <c r="X4248" t="s">
        <v>18183</v>
      </c>
      <c r="Y4248" t="s">
        <v>386</v>
      </c>
      <c r="Z4248" t="s">
        <v>18184</v>
      </c>
      <c r="AA4248" t="s">
        <v>17876</v>
      </c>
      <c r="AB4248" t="s">
        <v>125</v>
      </c>
      <c r="AO4248" s="171"/>
      <c r="AP4248" s="171"/>
      <c r="AQ4248" s="171"/>
      <c r="AR4248" s="171"/>
    </row>
    <row r="4249" spans="14:44">
      <c r="N4249" t="s">
        <v>18185</v>
      </c>
      <c r="O4249" t="s">
        <v>18186</v>
      </c>
      <c r="P4249" t="s">
        <v>386</v>
      </c>
      <c r="X4249" t="s">
        <v>18187</v>
      </c>
      <c r="Y4249" t="s">
        <v>386</v>
      </c>
      <c r="Z4249" t="s">
        <v>18188</v>
      </c>
      <c r="AA4249" t="s">
        <v>17876</v>
      </c>
      <c r="AB4249" t="s">
        <v>125</v>
      </c>
      <c r="AO4249" s="171"/>
      <c r="AP4249" s="171"/>
      <c r="AQ4249" s="171"/>
      <c r="AR4249" s="171"/>
    </row>
    <row r="4250" spans="14:44">
      <c r="N4250" t="s">
        <v>18189</v>
      </c>
      <c r="O4250" t="s">
        <v>18190</v>
      </c>
      <c r="P4250" t="s">
        <v>386</v>
      </c>
      <c r="X4250" t="s">
        <v>18191</v>
      </c>
      <c r="Y4250" t="s">
        <v>386</v>
      </c>
      <c r="Z4250" t="s">
        <v>18192</v>
      </c>
      <c r="AA4250" t="s">
        <v>17876</v>
      </c>
      <c r="AB4250" t="s">
        <v>125</v>
      </c>
      <c r="AO4250" s="171"/>
      <c r="AP4250" s="171"/>
      <c r="AQ4250" s="171"/>
      <c r="AR4250" s="171"/>
    </row>
    <row r="4251" spans="14:44">
      <c r="N4251" t="s">
        <v>18193</v>
      </c>
      <c r="O4251" t="s">
        <v>18194</v>
      </c>
      <c r="P4251" t="s">
        <v>386</v>
      </c>
      <c r="X4251" t="s">
        <v>18195</v>
      </c>
      <c r="Y4251" t="s">
        <v>389</v>
      </c>
      <c r="Z4251" t="s">
        <v>18196</v>
      </c>
      <c r="AA4251" t="s">
        <v>17876</v>
      </c>
      <c r="AB4251" t="s">
        <v>125</v>
      </c>
      <c r="AO4251" s="171"/>
      <c r="AP4251" s="171"/>
      <c r="AQ4251" s="171"/>
      <c r="AR4251" s="171"/>
    </row>
    <row r="4252" spans="14:44">
      <c r="N4252" t="s">
        <v>18197</v>
      </c>
      <c r="O4252" t="s">
        <v>18198</v>
      </c>
      <c r="P4252" t="s">
        <v>386</v>
      </c>
      <c r="X4252" t="s">
        <v>18199</v>
      </c>
      <c r="Y4252" t="s">
        <v>386</v>
      </c>
      <c r="Z4252" t="s">
        <v>18200</v>
      </c>
      <c r="AA4252" t="s">
        <v>17876</v>
      </c>
      <c r="AB4252" t="s">
        <v>125</v>
      </c>
      <c r="AO4252" s="171"/>
      <c r="AP4252" s="171"/>
      <c r="AQ4252" s="171"/>
      <c r="AR4252" s="171"/>
    </row>
    <row r="4253" spans="14:44">
      <c r="N4253" t="s">
        <v>18201</v>
      </c>
      <c r="O4253" t="s">
        <v>18202</v>
      </c>
      <c r="P4253" t="s">
        <v>386</v>
      </c>
      <c r="X4253" t="s">
        <v>18203</v>
      </c>
      <c r="Y4253" t="s">
        <v>386</v>
      </c>
      <c r="Z4253" t="s">
        <v>18204</v>
      </c>
      <c r="AA4253" t="s">
        <v>17876</v>
      </c>
      <c r="AB4253" t="s">
        <v>125</v>
      </c>
      <c r="AO4253" s="171"/>
      <c r="AP4253" s="171"/>
      <c r="AQ4253" s="171"/>
      <c r="AR4253" s="171"/>
    </row>
    <row r="4254" spans="14:44">
      <c r="N4254" t="s">
        <v>18205</v>
      </c>
      <c r="O4254" t="s">
        <v>18206</v>
      </c>
      <c r="P4254" t="s">
        <v>386</v>
      </c>
      <c r="X4254" t="s">
        <v>18207</v>
      </c>
      <c r="Y4254" t="s">
        <v>389</v>
      </c>
      <c r="Z4254" t="s">
        <v>18208</v>
      </c>
      <c r="AA4254" t="s">
        <v>17876</v>
      </c>
      <c r="AB4254" t="s">
        <v>125</v>
      </c>
      <c r="AO4254" s="171"/>
      <c r="AP4254" s="171"/>
      <c r="AQ4254" s="171"/>
      <c r="AR4254" s="171"/>
    </row>
    <row r="4255" spans="14:44">
      <c r="N4255" t="s">
        <v>18209</v>
      </c>
      <c r="O4255" t="s">
        <v>18210</v>
      </c>
      <c r="P4255" t="s">
        <v>386</v>
      </c>
      <c r="X4255" t="s">
        <v>18211</v>
      </c>
      <c r="Y4255" t="s">
        <v>386</v>
      </c>
      <c r="Z4255" t="s">
        <v>18212</v>
      </c>
      <c r="AA4255" t="s">
        <v>17876</v>
      </c>
      <c r="AB4255" t="s">
        <v>125</v>
      </c>
      <c r="AO4255" s="171"/>
      <c r="AP4255" s="171"/>
      <c r="AQ4255" s="171"/>
      <c r="AR4255" s="171"/>
    </row>
    <row r="4256" spans="14:44">
      <c r="N4256" t="s">
        <v>18213</v>
      </c>
      <c r="O4256" t="s">
        <v>18214</v>
      </c>
      <c r="P4256" t="s">
        <v>386</v>
      </c>
      <c r="X4256" t="s">
        <v>18215</v>
      </c>
      <c r="Y4256" t="s">
        <v>386</v>
      </c>
      <c r="Z4256" t="s">
        <v>18216</v>
      </c>
      <c r="AA4256" t="s">
        <v>17876</v>
      </c>
      <c r="AB4256" t="s">
        <v>125</v>
      </c>
      <c r="AO4256" s="171"/>
      <c r="AP4256" s="171"/>
      <c r="AQ4256" s="171"/>
      <c r="AR4256" s="171"/>
    </row>
    <row r="4257" spans="14:44">
      <c r="N4257" t="s">
        <v>18217</v>
      </c>
      <c r="O4257" t="s">
        <v>18218</v>
      </c>
      <c r="P4257" t="s">
        <v>386</v>
      </c>
      <c r="X4257" t="s">
        <v>18219</v>
      </c>
      <c r="Y4257" t="s">
        <v>389</v>
      </c>
      <c r="Z4257" t="s">
        <v>18220</v>
      </c>
      <c r="AA4257" t="s">
        <v>17876</v>
      </c>
      <c r="AB4257" t="s">
        <v>125</v>
      </c>
      <c r="AO4257" s="171"/>
      <c r="AP4257" s="171"/>
      <c r="AQ4257" s="171"/>
      <c r="AR4257" s="171"/>
    </row>
    <row r="4258" spans="14:44">
      <c r="N4258" t="s">
        <v>18221</v>
      </c>
      <c r="O4258" t="s">
        <v>18222</v>
      </c>
      <c r="P4258" t="s">
        <v>386</v>
      </c>
      <c r="X4258" t="s">
        <v>18223</v>
      </c>
      <c r="Y4258" t="s">
        <v>386</v>
      </c>
      <c r="Z4258" t="s">
        <v>18224</v>
      </c>
      <c r="AA4258" t="s">
        <v>17876</v>
      </c>
      <c r="AB4258" t="s">
        <v>125</v>
      </c>
      <c r="AO4258" s="171"/>
      <c r="AP4258" s="171"/>
      <c r="AQ4258" s="171"/>
      <c r="AR4258" s="171"/>
    </row>
    <row r="4259" spans="14:44">
      <c r="N4259" t="s">
        <v>18225</v>
      </c>
      <c r="O4259" t="s">
        <v>18226</v>
      </c>
      <c r="P4259" t="s">
        <v>386</v>
      </c>
      <c r="X4259" t="s">
        <v>18227</v>
      </c>
      <c r="Y4259" t="s">
        <v>386</v>
      </c>
      <c r="Z4259" t="s">
        <v>18228</v>
      </c>
      <c r="AA4259" t="s">
        <v>17876</v>
      </c>
      <c r="AB4259" t="s">
        <v>125</v>
      </c>
      <c r="AO4259" s="171"/>
      <c r="AP4259" s="171"/>
      <c r="AQ4259" s="171"/>
      <c r="AR4259" s="171"/>
    </row>
    <row r="4260" spans="14:44">
      <c r="N4260" t="s">
        <v>18229</v>
      </c>
      <c r="O4260" t="s">
        <v>18230</v>
      </c>
      <c r="P4260" t="s">
        <v>386</v>
      </c>
      <c r="X4260" t="s">
        <v>18231</v>
      </c>
      <c r="Y4260" t="s">
        <v>386</v>
      </c>
      <c r="Z4260" t="s">
        <v>18232</v>
      </c>
      <c r="AA4260" t="s">
        <v>17876</v>
      </c>
      <c r="AB4260" t="s">
        <v>125</v>
      </c>
      <c r="AO4260" s="171"/>
      <c r="AP4260" s="171"/>
      <c r="AQ4260" s="171"/>
      <c r="AR4260" s="171"/>
    </row>
    <row r="4261" spans="14:44">
      <c r="N4261" t="s">
        <v>18233</v>
      </c>
      <c r="O4261" t="s">
        <v>18234</v>
      </c>
      <c r="P4261" t="s">
        <v>386</v>
      </c>
      <c r="X4261" t="s">
        <v>18235</v>
      </c>
      <c r="Y4261" t="s">
        <v>389</v>
      </c>
      <c r="Z4261" t="s">
        <v>18236</v>
      </c>
      <c r="AA4261" t="s">
        <v>17876</v>
      </c>
      <c r="AB4261" t="s">
        <v>125</v>
      </c>
      <c r="AO4261" s="171"/>
      <c r="AP4261" s="171"/>
      <c r="AQ4261" s="171"/>
      <c r="AR4261" s="171"/>
    </row>
    <row r="4262" spans="14:44">
      <c r="N4262" t="s">
        <v>18237</v>
      </c>
      <c r="O4262" t="s">
        <v>18238</v>
      </c>
      <c r="P4262" t="s">
        <v>386</v>
      </c>
      <c r="X4262" t="s">
        <v>18239</v>
      </c>
      <c r="Y4262" t="s">
        <v>389</v>
      </c>
      <c r="Z4262" t="s">
        <v>18240</v>
      </c>
      <c r="AA4262" t="s">
        <v>17876</v>
      </c>
      <c r="AB4262" t="s">
        <v>125</v>
      </c>
      <c r="AO4262" s="171"/>
      <c r="AP4262" s="171"/>
      <c r="AQ4262" s="171"/>
      <c r="AR4262" s="171"/>
    </row>
    <row r="4263" spans="14:44">
      <c r="N4263" t="s">
        <v>18241</v>
      </c>
      <c r="O4263" t="s">
        <v>18242</v>
      </c>
      <c r="P4263" t="s">
        <v>386</v>
      </c>
      <c r="X4263" t="s">
        <v>18243</v>
      </c>
      <c r="Y4263" t="s">
        <v>386</v>
      </c>
      <c r="Z4263" t="s">
        <v>18244</v>
      </c>
      <c r="AA4263" t="s">
        <v>17876</v>
      </c>
      <c r="AB4263" t="s">
        <v>125</v>
      </c>
      <c r="AO4263" s="171"/>
      <c r="AP4263" s="171"/>
      <c r="AQ4263" s="171"/>
      <c r="AR4263" s="171"/>
    </row>
    <row r="4264" spans="14:44">
      <c r="N4264" t="s">
        <v>18245</v>
      </c>
      <c r="O4264" t="s">
        <v>18246</v>
      </c>
      <c r="P4264" t="s">
        <v>386</v>
      </c>
      <c r="X4264" t="s">
        <v>18247</v>
      </c>
      <c r="Y4264" t="s">
        <v>386</v>
      </c>
      <c r="Z4264" t="s">
        <v>18248</v>
      </c>
      <c r="AA4264" t="s">
        <v>17876</v>
      </c>
      <c r="AB4264" t="s">
        <v>125</v>
      </c>
      <c r="AO4264" s="171"/>
      <c r="AP4264" s="171"/>
      <c r="AQ4264" s="171"/>
      <c r="AR4264" s="171"/>
    </row>
    <row r="4265" spans="14:44">
      <c r="N4265" t="s">
        <v>18249</v>
      </c>
      <c r="O4265" t="s">
        <v>18250</v>
      </c>
      <c r="P4265" t="s">
        <v>386</v>
      </c>
      <c r="X4265" t="s">
        <v>18251</v>
      </c>
      <c r="Y4265" t="s">
        <v>389</v>
      </c>
      <c r="Z4265" t="s">
        <v>18252</v>
      </c>
      <c r="AA4265" t="s">
        <v>17876</v>
      </c>
      <c r="AB4265" t="s">
        <v>125</v>
      </c>
      <c r="AO4265" s="171"/>
      <c r="AP4265" s="171"/>
      <c r="AQ4265" s="171"/>
      <c r="AR4265" s="171"/>
    </row>
    <row r="4266" spans="14:44">
      <c r="N4266" t="s">
        <v>18253</v>
      </c>
      <c r="O4266" t="s">
        <v>18254</v>
      </c>
      <c r="P4266" t="s">
        <v>386</v>
      </c>
      <c r="X4266" t="s">
        <v>18255</v>
      </c>
      <c r="Y4266" t="s">
        <v>389</v>
      </c>
      <c r="Z4266" t="s">
        <v>18256</v>
      </c>
      <c r="AA4266" t="s">
        <v>17876</v>
      </c>
      <c r="AB4266" t="s">
        <v>125</v>
      </c>
      <c r="AO4266" s="171"/>
      <c r="AP4266" s="171"/>
      <c r="AQ4266" s="171"/>
      <c r="AR4266" s="171"/>
    </row>
    <row r="4267" spans="14:44">
      <c r="N4267" t="s">
        <v>18257</v>
      </c>
      <c r="O4267" t="s">
        <v>18258</v>
      </c>
      <c r="P4267" t="s">
        <v>386</v>
      </c>
      <c r="X4267" t="s">
        <v>18259</v>
      </c>
      <c r="Y4267" t="s">
        <v>386</v>
      </c>
      <c r="Z4267" t="s">
        <v>18260</v>
      </c>
      <c r="AA4267" t="s">
        <v>17876</v>
      </c>
      <c r="AB4267" t="s">
        <v>125</v>
      </c>
      <c r="AO4267" s="171"/>
      <c r="AP4267" s="171"/>
      <c r="AQ4267" s="171"/>
      <c r="AR4267" s="171"/>
    </row>
    <row r="4268" spans="14:44">
      <c r="N4268" t="s">
        <v>18261</v>
      </c>
      <c r="O4268" t="s">
        <v>18262</v>
      </c>
      <c r="P4268" t="s">
        <v>386</v>
      </c>
      <c r="X4268" t="s">
        <v>18263</v>
      </c>
      <c r="Y4268" t="s">
        <v>386</v>
      </c>
      <c r="Z4268" t="s">
        <v>18264</v>
      </c>
      <c r="AA4268" t="s">
        <v>17876</v>
      </c>
      <c r="AB4268" t="s">
        <v>125</v>
      </c>
      <c r="AO4268" s="171"/>
      <c r="AP4268" s="171"/>
      <c r="AQ4268" s="171"/>
      <c r="AR4268" s="171"/>
    </row>
    <row r="4269" spans="14:44">
      <c r="N4269" t="s">
        <v>18265</v>
      </c>
      <c r="O4269" t="s">
        <v>18266</v>
      </c>
      <c r="P4269" t="s">
        <v>386</v>
      </c>
      <c r="X4269" t="s">
        <v>18267</v>
      </c>
      <c r="Y4269" t="s">
        <v>386</v>
      </c>
      <c r="Z4269" t="s">
        <v>18268</v>
      </c>
      <c r="AA4269" t="s">
        <v>17876</v>
      </c>
      <c r="AB4269" t="s">
        <v>125</v>
      </c>
      <c r="AO4269" s="171"/>
      <c r="AP4269" s="171"/>
      <c r="AQ4269" s="171"/>
      <c r="AR4269" s="171"/>
    </row>
    <row r="4270" spans="14:44">
      <c r="N4270" t="s">
        <v>18269</v>
      </c>
      <c r="O4270" t="s">
        <v>18270</v>
      </c>
      <c r="P4270" t="s">
        <v>386</v>
      </c>
      <c r="X4270" t="s">
        <v>18271</v>
      </c>
      <c r="Y4270" t="s">
        <v>389</v>
      </c>
      <c r="Z4270" t="s">
        <v>18272</v>
      </c>
      <c r="AA4270" t="s">
        <v>17876</v>
      </c>
      <c r="AB4270" t="s">
        <v>125</v>
      </c>
      <c r="AO4270" s="171"/>
      <c r="AP4270" s="171"/>
      <c r="AQ4270" s="171"/>
      <c r="AR4270" s="171"/>
    </row>
    <row r="4271" spans="14:44">
      <c r="N4271" t="s">
        <v>18273</v>
      </c>
      <c r="O4271" t="s">
        <v>18274</v>
      </c>
      <c r="P4271" t="s">
        <v>386</v>
      </c>
      <c r="X4271" t="s">
        <v>18275</v>
      </c>
      <c r="Y4271" t="s">
        <v>389</v>
      </c>
      <c r="Z4271" t="s">
        <v>18276</v>
      </c>
      <c r="AA4271" t="s">
        <v>17876</v>
      </c>
      <c r="AB4271" t="s">
        <v>125</v>
      </c>
      <c r="AO4271" s="171"/>
      <c r="AP4271" s="171"/>
      <c r="AQ4271" s="171"/>
      <c r="AR4271" s="171"/>
    </row>
    <row r="4272" spans="14:44">
      <c r="N4272" t="s">
        <v>18277</v>
      </c>
      <c r="O4272" t="s">
        <v>18278</v>
      </c>
      <c r="P4272" t="s">
        <v>386</v>
      </c>
      <c r="X4272" t="s">
        <v>18279</v>
      </c>
      <c r="Y4272" t="s">
        <v>386</v>
      </c>
      <c r="Z4272" t="s">
        <v>18280</v>
      </c>
      <c r="AA4272" t="s">
        <v>17876</v>
      </c>
      <c r="AB4272" t="s">
        <v>125</v>
      </c>
      <c r="AO4272" s="171"/>
      <c r="AP4272" s="171"/>
      <c r="AQ4272" s="171"/>
      <c r="AR4272" s="171"/>
    </row>
    <row r="4273" spans="14:44">
      <c r="N4273" t="s">
        <v>18281</v>
      </c>
      <c r="O4273" t="s">
        <v>18282</v>
      </c>
      <c r="P4273" t="s">
        <v>386</v>
      </c>
      <c r="X4273" t="s">
        <v>18283</v>
      </c>
      <c r="Y4273" t="s">
        <v>386</v>
      </c>
      <c r="Z4273" t="s">
        <v>18284</v>
      </c>
      <c r="AA4273" t="s">
        <v>17876</v>
      </c>
      <c r="AB4273" t="s">
        <v>125</v>
      </c>
      <c r="AO4273" s="171"/>
      <c r="AP4273" s="171"/>
      <c r="AQ4273" s="171"/>
      <c r="AR4273" s="171"/>
    </row>
    <row r="4274" spans="14:44">
      <c r="N4274" t="s">
        <v>18285</v>
      </c>
      <c r="O4274" t="s">
        <v>18286</v>
      </c>
      <c r="P4274" t="s">
        <v>386</v>
      </c>
      <c r="X4274" t="s">
        <v>18287</v>
      </c>
      <c r="Y4274" t="s">
        <v>386</v>
      </c>
      <c r="Z4274" t="s">
        <v>18288</v>
      </c>
      <c r="AA4274" t="s">
        <v>17876</v>
      </c>
      <c r="AB4274" t="s">
        <v>125</v>
      </c>
      <c r="AO4274" s="171"/>
      <c r="AP4274" s="171"/>
      <c r="AQ4274" s="171"/>
      <c r="AR4274" s="171"/>
    </row>
    <row r="4275" spans="14:44">
      <c r="N4275" t="s">
        <v>18289</v>
      </c>
      <c r="O4275" t="s">
        <v>18290</v>
      </c>
      <c r="P4275" t="s">
        <v>386</v>
      </c>
      <c r="X4275" t="s">
        <v>18291</v>
      </c>
      <c r="Y4275" t="s">
        <v>386</v>
      </c>
      <c r="Z4275" t="s">
        <v>18292</v>
      </c>
      <c r="AA4275" t="s">
        <v>17876</v>
      </c>
      <c r="AB4275" t="s">
        <v>125</v>
      </c>
      <c r="AO4275" s="171"/>
      <c r="AP4275" s="171"/>
      <c r="AQ4275" s="171"/>
      <c r="AR4275" s="171"/>
    </row>
    <row r="4276" spans="14:44">
      <c r="N4276" t="s">
        <v>18293</v>
      </c>
      <c r="O4276" t="s">
        <v>18294</v>
      </c>
      <c r="P4276" t="s">
        <v>386</v>
      </c>
      <c r="X4276" t="s">
        <v>18295</v>
      </c>
      <c r="Y4276" t="s">
        <v>386</v>
      </c>
      <c r="Z4276" t="s">
        <v>18296</v>
      </c>
      <c r="AA4276" t="s">
        <v>17876</v>
      </c>
      <c r="AB4276" t="s">
        <v>125</v>
      </c>
      <c r="AO4276" s="171"/>
      <c r="AP4276" s="171"/>
      <c r="AQ4276" s="171"/>
      <c r="AR4276" s="171"/>
    </row>
    <row r="4277" spans="14:44">
      <c r="N4277" t="s">
        <v>18297</v>
      </c>
      <c r="O4277" t="s">
        <v>18298</v>
      </c>
      <c r="P4277" t="s">
        <v>386</v>
      </c>
      <c r="X4277" t="s">
        <v>18299</v>
      </c>
      <c r="Y4277" t="s">
        <v>389</v>
      </c>
      <c r="Z4277" t="s">
        <v>18300</v>
      </c>
      <c r="AA4277" t="s">
        <v>17876</v>
      </c>
      <c r="AB4277" t="s">
        <v>125</v>
      </c>
      <c r="AO4277" s="171"/>
      <c r="AP4277" s="171"/>
      <c r="AQ4277" s="171"/>
      <c r="AR4277" s="171"/>
    </row>
    <row r="4278" spans="14:44">
      <c r="N4278" t="s">
        <v>18301</v>
      </c>
      <c r="O4278" t="s">
        <v>18302</v>
      </c>
      <c r="P4278" t="s">
        <v>386</v>
      </c>
      <c r="X4278" t="s">
        <v>18303</v>
      </c>
      <c r="Y4278" t="s">
        <v>386</v>
      </c>
      <c r="Z4278" t="s">
        <v>18304</v>
      </c>
      <c r="AA4278" t="s">
        <v>17876</v>
      </c>
      <c r="AB4278" t="s">
        <v>125</v>
      </c>
      <c r="AO4278" s="171"/>
      <c r="AP4278" s="171"/>
      <c r="AQ4278" s="171"/>
      <c r="AR4278" s="171"/>
    </row>
    <row r="4279" spans="14:44">
      <c r="N4279" t="s">
        <v>18305</v>
      </c>
      <c r="O4279" t="s">
        <v>18306</v>
      </c>
      <c r="P4279" t="s">
        <v>386</v>
      </c>
      <c r="X4279" t="s">
        <v>18307</v>
      </c>
      <c r="Y4279" t="s">
        <v>386</v>
      </c>
      <c r="Z4279" t="s">
        <v>18308</v>
      </c>
      <c r="AA4279" t="s">
        <v>17876</v>
      </c>
      <c r="AB4279" t="s">
        <v>125</v>
      </c>
      <c r="AO4279" s="171"/>
      <c r="AP4279" s="171"/>
      <c r="AQ4279" s="171"/>
      <c r="AR4279" s="171"/>
    </row>
    <row r="4280" spans="14:44">
      <c r="N4280" t="s">
        <v>18309</v>
      </c>
      <c r="O4280" t="s">
        <v>18310</v>
      </c>
      <c r="P4280" t="s">
        <v>386</v>
      </c>
      <c r="X4280" t="s">
        <v>18311</v>
      </c>
      <c r="Y4280" t="s">
        <v>386</v>
      </c>
      <c r="Z4280" t="s">
        <v>18312</v>
      </c>
      <c r="AA4280" t="s">
        <v>17876</v>
      </c>
      <c r="AB4280" t="s">
        <v>125</v>
      </c>
      <c r="AO4280" s="171"/>
      <c r="AP4280" s="171"/>
      <c r="AQ4280" s="171"/>
      <c r="AR4280" s="171"/>
    </row>
    <row r="4281" spans="14:44">
      <c r="N4281" t="s">
        <v>18313</v>
      </c>
      <c r="O4281" t="s">
        <v>18314</v>
      </c>
      <c r="P4281" t="s">
        <v>386</v>
      </c>
      <c r="X4281" t="s">
        <v>18315</v>
      </c>
      <c r="Y4281" t="s">
        <v>386</v>
      </c>
      <c r="Z4281" t="s">
        <v>18316</v>
      </c>
      <c r="AA4281" t="s">
        <v>17876</v>
      </c>
      <c r="AB4281" t="s">
        <v>125</v>
      </c>
      <c r="AO4281" s="171"/>
      <c r="AP4281" s="171"/>
      <c r="AQ4281" s="171"/>
      <c r="AR4281" s="171"/>
    </row>
    <row r="4282" spans="14:44">
      <c r="N4282" t="s">
        <v>18317</v>
      </c>
      <c r="O4282" t="s">
        <v>18318</v>
      </c>
      <c r="P4282" t="s">
        <v>386</v>
      </c>
      <c r="X4282" t="s">
        <v>18319</v>
      </c>
      <c r="Y4282" t="s">
        <v>386</v>
      </c>
      <c r="Z4282" t="s">
        <v>18320</v>
      </c>
      <c r="AA4282" t="s">
        <v>17876</v>
      </c>
      <c r="AB4282" t="s">
        <v>125</v>
      </c>
      <c r="AO4282" s="171"/>
      <c r="AP4282" s="171"/>
      <c r="AQ4282" s="171"/>
      <c r="AR4282" s="171"/>
    </row>
    <row r="4283" spans="14:44">
      <c r="N4283" t="s">
        <v>18321</v>
      </c>
      <c r="O4283" t="s">
        <v>18322</v>
      </c>
      <c r="P4283" t="s">
        <v>386</v>
      </c>
      <c r="X4283" t="s">
        <v>18323</v>
      </c>
      <c r="Y4283" t="s">
        <v>386</v>
      </c>
      <c r="Z4283" t="s">
        <v>18324</v>
      </c>
      <c r="AA4283" t="s">
        <v>17876</v>
      </c>
      <c r="AB4283" t="s">
        <v>125</v>
      </c>
      <c r="AO4283" s="171"/>
      <c r="AP4283" s="171"/>
      <c r="AQ4283" s="171"/>
      <c r="AR4283" s="171"/>
    </row>
    <row r="4284" spans="14:44">
      <c r="N4284" t="s">
        <v>18325</v>
      </c>
      <c r="O4284" t="s">
        <v>18326</v>
      </c>
      <c r="P4284" t="s">
        <v>386</v>
      </c>
      <c r="X4284" t="s">
        <v>18327</v>
      </c>
      <c r="Y4284" t="s">
        <v>389</v>
      </c>
      <c r="Z4284" t="s">
        <v>18328</v>
      </c>
      <c r="AA4284" t="s">
        <v>17876</v>
      </c>
      <c r="AB4284" t="s">
        <v>125</v>
      </c>
      <c r="AO4284" s="171"/>
      <c r="AP4284" s="171"/>
      <c r="AQ4284" s="171"/>
      <c r="AR4284" s="171"/>
    </row>
    <row r="4285" spans="14:44">
      <c r="N4285" t="s">
        <v>18329</v>
      </c>
      <c r="O4285" t="s">
        <v>18330</v>
      </c>
      <c r="P4285" t="s">
        <v>386</v>
      </c>
      <c r="X4285" t="s">
        <v>18331</v>
      </c>
      <c r="Y4285" t="s">
        <v>386</v>
      </c>
      <c r="Z4285" t="s">
        <v>18332</v>
      </c>
      <c r="AA4285" t="s">
        <v>17876</v>
      </c>
      <c r="AB4285" t="s">
        <v>125</v>
      </c>
      <c r="AO4285" s="171"/>
      <c r="AP4285" s="171"/>
      <c r="AQ4285" s="171"/>
      <c r="AR4285" s="171"/>
    </row>
    <row r="4286" spans="14:44">
      <c r="N4286" t="s">
        <v>18333</v>
      </c>
      <c r="O4286" t="s">
        <v>18334</v>
      </c>
      <c r="P4286" t="s">
        <v>386</v>
      </c>
      <c r="X4286" t="s">
        <v>18335</v>
      </c>
      <c r="Y4286" t="s">
        <v>386</v>
      </c>
      <c r="Z4286" t="s">
        <v>18336</v>
      </c>
      <c r="AA4286" t="s">
        <v>17876</v>
      </c>
      <c r="AB4286" t="s">
        <v>125</v>
      </c>
      <c r="AO4286" s="171"/>
      <c r="AP4286" s="171"/>
      <c r="AQ4286" s="171"/>
      <c r="AR4286" s="171"/>
    </row>
    <row r="4287" spans="14:44">
      <c r="N4287" t="s">
        <v>18337</v>
      </c>
      <c r="O4287" t="s">
        <v>18338</v>
      </c>
      <c r="P4287" t="s">
        <v>386</v>
      </c>
      <c r="X4287" t="s">
        <v>18339</v>
      </c>
      <c r="Y4287" t="s">
        <v>386</v>
      </c>
      <c r="Z4287" t="s">
        <v>18340</v>
      </c>
      <c r="AA4287" t="s">
        <v>17876</v>
      </c>
      <c r="AB4287" t="s">
        <v>125</v>
      </c>
      <c r="AO4287" s="171"/>
      <c r="AP4287" s="171"/>
      <c r="AQ4287" s="171"/>
      <c r="AR4287" s="171"/>
    </row>
    <row r="4288" spans="14:44">
      <c r="N4288" t="s">
        <v>18341</v>
      </c>
      <c r="O4288" t="s">
        <v>18342</v>
      </c>
      <c r="P4288" t="s">
        <v>386</v>
      </c>
      <c r="X4288" t="s">
        <v>18343</v>
      </c>
      <c r="Y4288" t="s">
        <v>386</v>
      </c>
      <c r="Z4288" t="s">
        <v>18344</v>
      </c>
      <c r="AA4288" t="s">
        <v>17876</v>
      </c>
      <c r="AB4288" t="s">
        <v>125</v>
      </c>
      <c r="AO4288" s="171"/>
      <c r="AP4288" s="171"/>
      <c r="AQ4288" s="171"/>
      <c r="AR4288" s="171"/>
    </row>
    <row r="4289" spans="14:44">
      <c r="N4289" t="s">
        <v>18345</v>
      </c>
      <c r="O4289" t="s">
        <v>18346</v>
      </c>
      <c r="P4289" t="s">
        <v>386</v>
      </c>
      <c r="X4289" t="s">
        <v>18347</v>
      </c>
      <c r="Y4289" t="s">
        <v>386</v>
      </c>
      <c r="Z4289" t="s">
        <v>18348</v>
      </c>
      <c r="AA4289" t="s">
        <v>17876</v>
      </c>
      <c r="AB4289" t="s">
        <v>125</v>
      </c>
      <c r="AO4289" s="171"/>
      <c r="AP4289" s="171"/>
      <c r="AQ4289" s="171"/>
      <c r="AR4289" s="171"/>
    </row>
    <row r="4290" spans="14:44">
      <c r="N4290" t="s">
        <v>18349</v>
      </c>
      <c r="O4290" t="s">
        <v>18350</v>
      </c>
      <c r="P4290" t="s">
        <v>386</v>
      </c>
      <c r="X4290" t="s">
        <v>18351</v>
      </c>
      <c r="Y4290" t="s">
        <v>386</v>
      </c>
      <c r="Z4290" t="s">
        <v>18352</v>
      </c>
      <c r="AA4290" t="s">
        <v>17876</v>
      </c>
      <c r="AB4290" t="s">
        <v>125</v>
      </c>
      <c r="AO4290" s="171"/>
      <c r="AP4290" s="171"/>
      <c r="AQ4290" s="171"/>
      <c r="AR4290" s="171"/>
    </row>
    <row r="4291" spans="14:44">
      <c r="N4291" t="s">
        <v>18353</v>
      </c>
      <c r="O4291" t="s">
        <v>18354</v>
      </c>
      <c r="P4291" t="s">
        <v>386</v>
      </c>
      <c r="X4291" t="s">
        <v>18355</v>
      </c>
      <c r="Y4291" t="s">
        <v>389</v>
      </c>
      <c r="Z4291" t="s">
        <v>18356</v>
      </c>
      <c r="AA4291" t="s">
        <v>17876</v>
      </c>
      <c r="AB4291" t="s">
        <v>125</v>
      </c>
      <c r="AO4291" s="171"/>
      <c r="AP4291" s="171"/>
      <c r="AQ4291" s="171"/>
      <c r="AR4291" s="171"/>
    </row>
    <row r="4292" spans="14:44">
      <c r="N4292" t="s">
        <v>18357</v>
      </c>
      <c r="O4292" t="s">
        <v>18358</v>
      </c>
      <c r="P4292" t="s">
        <v>386</v>
      </c>
      <c r="X4292" t="s">
        <v>18359</v>
      </c>
      <c r="Y4292" t="s">
        <v>386</v>
      </c>
      <c r="Z4292" t="s">
        <v>18360</v>
      </c>
      <c r="AA4292" t="s">
        <v>17876</v>
      </c>
      <c r="AB4292" t="s">
        <v>125</v>
      </c>
      <c r="AO4292" s="171"/>
      <c r="AP4292" s="171"/>
      <c r="AQ4292" s="171"/>
      <c r="AR4292" s="171"/>
    </row>
    <row r="4293" spans="14:44">
      <c r="N4293" t="s">
        <v>18361</v>
      </c>
      <c r="O4293" t="s">
        <v>18362</v>
      </c>
      <c r="P4293" t="s">
        <v>386</v>
      </c>
      <c r="X4293" t="s">
        <v>18363</v>
      </c>
      <c r="Y4293" t="s">
        <v>386</v>
      </c>
      <c r="Z4293" t="s">
        <v>18364</v>
      </c>
      <c r="AA4293" t="s">
        <v>17876</v>
      </c>
      <c r="AB4293" t="s">
        <v>125</v>
      </c>
      <c r="AO4293" s="171"/>
      <c r="AP4293" s="171"/>
      <c r="AQ4293" s="171"/>
      <c r="AR4293" s="171"/>
    </row>
    <row r="4294" spans="14:44">
      <c r="N4294" t="s">
        <v>18365</v>
      </c>
      <c r="O4294" t="s">
        <v>18366</v>
      </c>
      <c r="P4294" t="s">
        <v>386</v>
      </c>
      <c r="X4294" t="s">
        <v>18367</v>
      </c>
      <c r="Y4294" t="s">
        <v>386</v>
      </c>
      <c r="Z4294" t="s">
        <v>18368</v>
      </c>
      <c r="AA4294" t="s">
        <v>17876</v>
      </c>
      <c r="AB4294" t="s">
        <v>125</v>
      </c>
      <c r="AO4294" s="171"/>
      <c r="AP4294" s="171"/>
      <c r="AQ4294" s="171"/>
      <c r="AR4294" s="171"/>
    </row>
    <row r="4295" spans="14:44">
      <c r="N4295" t="s">
        <v>18369</v>
      </c>
      <c r="O4295" t="s">
        <v>18370</v>
      </c>
      <c r="P4295" t="s">
        <v>386</v>
      </c>
      <c r="X4295" t="s">
        <v>18371</v>
      </c>
      <c r="Y4295" t="s">
        <v>389</v>
      </c>
      <c r="Z4295" t="s">
        <v>18372</v>
      </c>
      <c r="AA4295" t="s">
        <v>17876</v>
      </c>
      <c r="AB4295" t="s">
        <v>125</v>
      </c>
      <c r="AO4295" s="171"/>
      <c r="AP4295" s="171"/>
      <c r="AQ4295" s="171"/>
      <c r="AR4295" s="171"/>
    </row>
    <row r="4296" spans="14:44">
      <c r="N4296" t="s">
        <v>18373</v>
      </c>
      <c r="O4296" t="s">
        <v>18374</v>
      </c>
      <c r="P4296" t="s">
        <v>386</v>
      </c>
      <c r="X4296" t="s">
        <v>18375</v>
      </c>
      <c r="Y4296" t="s">
        <v>386</v>
      </c>
      <c r="Z4296" t="s">
        <v>18376</v>
      </c>
      <c r="AA4296" t="s">
        <v>17876</v>
      </c>
      <c r="AB4296" t="s">
        <v>125</v>
      </c>
      <c r="AO4296" s="171"/>
      <c r="AP4296" s="171"/>
      <c r="AQ4296" s="171"/>
      <c r="AR4296" s="171"/>
    </row>
    <row r="4297" spans="14:44">
      <c r="N4297" t="s">
        <v>18377</v>
      </c>
      <c r="O4297" t="s">
        <v>18378</v>
      </c>
      <c r="P4297" t="s">
        <v>386</v>
      </c>
      <c r="X4297" t="s">
        <v>18379</v>
      </c>
      <c r="Y4297" t="s">
        <v>386</v>
      </c>
      <c r="Z4297" t="s">
        <v>18380</v>
      </c>
      <c r="AA4297" t="s">
        <v>17876</v>
      </c>
      <c r="AB4297" t="s">
        <v>125</v>
      </c>
      <c r="AO4297" s="171"/>
      <c r="AP4297" s="171"/>
      <c r="AQ4297" s="171"/>
      <c r="AR4297" s="171"/>
    </row>
    <row r="4298" spans="14:44">
      <c r="N4298" t="s">
        <v>18381</v>
      </c>
      <c r="O4298" t="s">
        <v>18382</v>
      </c>
      <c r="P4298" t="s">
        <v>386</v>
      </c>
      <c r="X4298" t="s">
        <v>18383</v>
      </c>
      <c r="Y4298" t="s">
        <v>386</v>
      </c>
      <c r="Z4298" t="s">
        <v>18384</v>
      </c>
      <c r="AA4298" t="s">
        <v>17876</v>
      </c>
      <c r="AB4298" t="s">
        <v>125</v>
      </c>
      <c r="AO4298" s="171"/>
      <c r="AP4298" s="171"/>
      <c r="AQ4298" s="171"/>
      <c r="AR4298" s="171"/>
    </row>
    <row r="4299" spans="14:44">
      <c r="N4299" t="s">
        <v>18385</v>
      </c>
      <c r="O4299" t="s">
        <v>18386</v>
      </c>
      <c r="P4299" t="s">
        <v>386</v>
      </c>
      <c r="X4299" t="s">
        <v>18387</v>
      </c>
      <c r="Y4299" t="s">
        <v>386</v>
      </c>
      <c r="Z4299" t="s">
        <v>18388</v>
      </c>
      <c r="AA4299" t="s">
        <v>17876</v>
      </c>
      <c r="AB4299" t="s">
        <v>125</v>
      </c>
      <c r="AO4299" s="171"/>
      <c r="AP4299" s="171"/>
      <c r="AQ4299" s="171"/>
      <c r="AR4299" s="171"/>
    </row>
    <row r="4300" spans="14:44">
      <c r="N4300" t="s">
        <v>18389</v>
      </c>
      <c r="O4300" t="s">
        <v>18390</v>
      </c>
      <c r="P4300" t="s">
        <v>386</v>
      </c>
      <c r="X4300" t="s">
        <v>18391</v>
      </c>
      <c r="Y4300" t="s">
        <v>386</v>
      </c>
      <c r="Z4300" t="s">
        <v>18392</v>
      </c>
      <c r="AA4300" t="s">
        <v>17876</v>
      </c>
      <c r="AB4300" t="s">
        <v>125</v>
      </c>
      <c r="AO4300" s="171"/>
      <c r="AP4300" s="171"/>
      <c r="AQ4300" s="171"/>
      <c r="AR4300" s="171"/>
    </row>
    <row r="4301" spans="14:44">
      <c r="N4301" t="s">
        <v>18393</v>
      </c>
      <c r="O4301" t="s">
        <v>18394</v>
      </c>
      <c r="P4301" t="s">
        <v>386</v>
      </c>
      <c r="X4301" t="s">
        <v>18395</v>
      </c>
      <c r="Y4301" t="s">
        <v>386</v>
      </c>
      <c r="Z4301" t="s">
        <v>18396</v>
      </c>
      <c r="AA4301" t="s">
        <v>17876</v>
      </c>
      <c r="AB4301" t="s">
        <v>125</v>
      </c>
      <c r="AO4301" s="171"/>
      <c r="AP4301" s="171"/>
      <c r="AQ4301" s="171"/>
      <c r="AR4301" s="171"/>
    </row>
    <row r="4302" spans="14:44">
      <c r="N4302" t="s">
        <v>18397</v>
      </c>
      <c r="O4302" t="s">
        <v>18398</v>
      </c>
      <c r="P4302" t="s">
        <v>386</v>
      </c>
      <c r="X4302" t="s">
        <v>18399</v>
      </c>
      <c r="Y4302" t="s">
        <v>386</v>
      </c>
      <c r="Z4302" t="s">
        <v>18400</v>
      </c>
      <c r="AA4302" t="s">
        <v>17876</v>
      </c>
      <c r="AB4302" t="s">
        <v>125</v>
      </c>
      <c r="AO4302" s="171"/>
      <c r="AP4302" s="171"/>
      <c r="AQ4302" s="171"/>
      <c r="AR4302" s="171"/>
    </row>
    <row r="4303" spans="14:44">
      <c r="N4303" t="s">
        <v>18401</v>
      </c>
      <c r="O4303" t="s">
        <v>18402</v>
      </c>
      <c r="P4303" t="s">
        <v>386</v>
      </c>
      <c r="X4303" t="s">
        <v>18403</v>
      </c>
      <c r="Y4303" t="s">
        <v>386</v>
      </c>
      <c r="Z4303" t="s">
        <v>18404</v>
      </c>
      <c r="AA4303" t="s">
        <v>17876</v>
      </c>
      <c r="AB4303" t="s">
        <v>125</v>
      </c>
      <c r="AO4303" s="171"/>
      <c r="AP4303" s="171"/>
      <c r="AQ4303" s="171"/>
      <c r="AR4303" s="171"/>
    </row>
    <row r="4304" spans="14:44">
      <c r="N4304" t="s">
        <v>18405</v>
      </c>
      <c r="O4304" t="s">
        <v>18406</v>
      </c>
      <c r="P4304" t="s">
        <v>386</v>
      </c>
      <c r="X4304" t="s">
        <v>18407</v>
      </c>
      <c r="Y4304" t="s">
        <v>386</v>
      </c>
      <c r="Z4304" t="s">
        <v>18408</v>
      </c>
      <c r="AA4304" t="s">
        <v>17876</v>
      </c>
      <c r="AB4304" t="s">
        <v>125</v>
      </c>
      <c r="AO4304" s="171"/>
      <c r="AP4304" s="171"/>
      <c r="AQ4304" s="171"/>
      <c r="AR4304" s="171"/>
    </row>
    <row r="4305" spans="14:44">
      <c r="N4305" t="s">
        <v>18409</v>
      </c>
      <c r="O4305" t="s">
        <v>18410</v>
      </c>
      <c r="P4305" t="s">
        <v>386</v>
      </c>
      <c r="X4305" t="s">
        <v>18411</v>
      </c>
      <c r="Y4305" t="s">
        <v>389</v>
      </c>
      <c r="Z4305" t="s">
        <v>18412</v>
      </c>
      <c r="AA4305" t="s">
        <v>17876</v>
      </c>
      <c r="AB4305" t="s">
        <v>125</v>
      </c>
      <c r="AO4305" s="171"/>
      <c r="AP4305" s="171"/>
      <c r="AQ4305" s="171"/>
      <c r="AR4305" s="171"/>
    </row>
    <row r="4306" spans="14:44">
      <c r="N4306" t="s">
        <v>18413</v>
      </c>
      <c r="O4306" t="s">
        <v>18414</v>
      </c>
      <c r="P4306" t="s">
        <v>386</v>
      </c>
      <c r="X4306" t="s">
        <v>18415</v>
      </c>
      <c r="Y4306" t="s">
        <v>386</v>
      </c>
      <c r="Z4306" t="s">
        <v>18416</v>
      </c>
      <c r="AA4306" t="s">
        <v>17876</v>
      </c>
      <c r="AB4306" t="s">
        <v>125</v>
      </c>
      <c r="AO4306" s="171"/>
      <c r="AP4306" s="171"/>
      <c r="AQ4306" s="171"/>
      <c r="AR4306" s="171"/>
    </row>
    <row r="4307" spans="14:44">
      <c r="N4307" t="s">
        <v>18417</v>
      </c>
      <c r="O4307" t="s">
        <v>18418</v>
      </c>
      <c r="P4307" t="s">
        <v>386</v>
      </c>
      <c r="X4307" t="s">
        <v>18419</v>
      </c>
      <c r="Y4307" t="s">
        <v>389</v>
      </c>
      <c r="Z4307" t="s">
        <v>18420</v>
      </c>
      <c r="AA4307" t="s">
        <v>17876</v>
      </c>
      <c r="AB4307" t="s">
        <v>125</v>
      </c>
      <c r="AO4307" s="171"/>
      <c r="AP4307" s="171"/>
      <c r="AQ4307" s="171"/>
      <c r="AR4307" s="171"/>
    </row>
    <row r="4308" spans="14:44">
      <c r="N4308" t="s">
        <v>18421</v>
      </c>
      <c r="O4308" t="s">
        <v>18422</v>
      </c>
      <c r="P4308" t="s">
        <v>386</v>
      </c>
      <c r="X4308" t="s">
        <v>18423</v>
      </c>
      <c r="Y4308" t="s">
        <v>386</v>
      </c>
      <c r="Z4308" t="s">
        <v>18424</v>
      </c>
      <c r="AA4308" t="s">
        <v>17876</v>
      </c>
      <c r="AB4308" t="s">
        <v>125</v>
      </c>
      <c r="AO4308" s="171"/>
      <c r="AP4308" s="171"/>
      <c r="AQ4308" s="171"/>
      <c r="AR4308" s="171"/>
    </row>
    <row r="4309" spans="14:44">
      <c r="N4309" t="s">
        <v>18425</v>
      </c>
      <c r="O4309" t="s">
        <v>18426</v>
      </c>
      <c r="P4309" t="s">
        <v>386</v>
      </c>
      <c r="X4309" t="s">
        <v>18427</v>
      </c>
      <c r="Y4309" t="s">
        <v>386</v>
      </c>
      <c r="Z4309" t="s">
        <v>18428</v>
      </c>
      <c r="AA4309" t="s">
        <v>17876</v>
      </c>
      <c r="AB4309" t="s">
        <v>125</v>
      </c>
      <c r="AO4309" s="171"/>
      <c r="AP4309" s="171"/>
      <c r="AQ4309" s="171"/>
      <c r="AR4309" s="171"/>
    </row>
    <row r="4310" spans="14:44">
      <c r="N4310" t="s">
        <v>18429</v>
      </c>
      <c r="O4310" t="s">
        <v>18430</v>
      </c>
      <c r="P4310" t="s">
        <v>386</v>
      </c>
      <c r="X4310" t="s">
        <v>18431</v>
      </c>
      <c r="Y4310" t="s">
        <v>386</v>
      </c>
      <c r="Z4310" t="s">
        <v>18432</v>
      </c>
      <c r="AA4310" t="s">
        <v>17876</v>
      </c>
      <c r="AB4310" t="s">
        <v>125</v>
      </c>
      <c r="AO4310" s="171"/>
      <c r="AP4310" s="171"/>
      <c r="AQ4310" s="171"/>
      <c r="AR4310" s="171"/>
    </row>
    <row r="4311" spans="14:44">
      <c r="N4311" t="s">
        <v>18433</v>
      </c>
      <c r="O4311" t="s">
        <v>18434</v>
      </c>
      <c r="P4311" t="s">
        <v>386</v>
      </c>
      <c r="X4311" t="s">
        <v>18435</v>
      </c>
      <c r="Y4311" t="s">
        <v>389</v>
      </c>
      <c r="Z4311" t="s">
        <v>18436</v>
      </c>
      <c r="AA4311" t="s">
        <v>17876</v>
      </c>
      <c r="AB4311" t="s">
        <v>125</v>
      </c>
      <c r="AO4311" s="171"/>
      <c r="AP4311" s="171"/>
      <c r="AQ4311" s="171"/>
      <c r="AR4311" s="171"/>
    </row>
    <row r="4312" spans="14:44">
      <c r="N4312" t="s">
        <v>18437</v>
      </c>
      <c r="O4312" t="s">
        <v>18438</v>
      </c>
      <c r="P4312" t="s">
        <v>386</v>
      </c>
      <c r="X4312" t="s">
        <v>18439</v>
      </c>
      <c r="Y4312" t="s">
        <v>386</v>
      </c>
      <c r="Z4312" t="s">
        <v>18440</v>
      </c>
      <c r="AA4312" t="s">
        <v>17876</v>
      </c>
      <c r="AB4312" t="s">
        <v>125</v>
      </c>
      <c r="AO4312" s="171"/>
      <c r="AP4312" s="171"/>
      <c r="AQ4312" s="171"/>
      <c r="AR4312" s="171"/>
    </row>
    <row r="4313" spans="14:44">
      <c r="N4313" t="s">
        <v>18441</v>
      </c>
      <c r="O4313" t="s">
        <v>18442</v>
      </c>
      <c r="P4313" t="s">
        <v>386</v>
      </c>
      <c r="X4313" t="s">
        <v>18443</v>
      </c>
      <c r="Y4313" t="s">
        <v>386</v>
      </c>
      <c r="Z4313" t="s">
        <v>18444</v>
      </c>
      <c r="AA4313" t="s">
        <v>17876</v>
      </c>
      <c r="AB4313" t="s">
        <v>125</v>
      </c>
      <c r="AO4313" s="171"/>
      <c r="AP4313" s="171"/>
      <c r="AQ4313" s="171"/>
      <c r="AR4313" s="171"/>
    </row>
    <row r="4314" spans="14:44">
      <c r="N4314" t="s">
        <v>18445</v>
      </c>
      <c r="O4314" t="s">
        <v>18442</v>
      </c>
      <c r="P4314" t="s">
        <v>386</v>
      </c>
      <c r="X4314" t="s">
        <v>18446</v>
      </c>
      <c r="Y4314" t="s">
        <v>386</v>
      </c>
      <c r="Z4314" t="s">
        <v>18447</v>
      </c>
      <c r="AA4314" t="s">
        <v>17876</v>
      </c>
      <c r="AB4314" t="s">
        <v>125</v>
      </c>
      <c r="AO4314" s="171"/>
      <c r="AP4314" s="171"/>
      <c r="AQ4314" s="171"/>
      <c r="AR4314" s="171"/>
    </row>
    <row r="4315" spans="14:44">
      <c r="N4315" t="s">
        <v>18448</v>
      </c>
      <c r="O4315" t="s">
        <v>18449</v>
      </c>
      <c r="P4315" t="s">
        <v>386</v>
      </c>
      <c r="X4315" t="s">
        <v>18450</v>
      </c>
      <c r="Y4315" t="s">
        <v>386</v>
      </c>
      <c r="Z4315" t="s">
        <v>18451</v>
      </c>
      <c r="AA4315" t="s">
        <v>17876</v>
      </c>
      <c r="AB4315" t="s">
        <v>125</v>
      </c>
      <c r="AO4315" s="171"/>
      <c r="AP4315" s="171"/>
      <c r="AQ4315" s="171"/>
      <c r="AR4315" s="171"/>
    </row>
    <row r="4316" spans="14:44">
      <c r="N4316" t="s">
        <v>18452</v>
      </c>
      <c r="O4316" t="s">
        <v>18453</v>
      </c>
      <c r="P4316" t="s">
        <v>386</v>
      </c>
      <c r="X4316" t="s">
        <v>18454</v>
      </c>
      <c r="Y4316" t="s">
        <v>386</v>
      </c>
      <c r="Z4316" t="s">
        <v>18455</v>
      </c>
      <c r="AA4316" t="s">
        <v>17876</v>
      </c>
      <c r="AB4316" t="s">
        <v>125</v>
      </c>
      <c r="AO4316" s="171"/>
      <c r="AP4316" s="171"/>
      <c r="AQ4316" s="171"/>
      <c r="AR4316" s="171"/>
    </row>
    <row r="4317" spans="14:44">
      <c r="N4317" t="s">
        <v>18456</v>
      </c>
      <c r="O4317" t="s">
        <v>18457</v>
      </c>
      <c r="P4317" t="s">
        <v>386</v>
      </c>
      <c r="X4317" t="s">
        <v>18458</v>
      </c>
      <c r="Y4317" t="s">
        <v>389</v>
      </c>
      <c r="Z4317" t="s">
        <v>18459</v>
      </c>
      <c r="AA4317" t="s">
        <v>17876</v>
      </c>
      <c r="AB4317" t="s">
        <v>125</v>
      </c>
      <c r="AO4317" s="171"/>
      <c r="AP4317" s="171"/>
      <c r="AQ4317" s="171"/>
      <c r="AR4317" s="171"/>
    </row>
    <row r="4318" spans="14:44">
      <c r="N4318" t="s">
        <v>18460</v>
      </c>
      <c r="O4318" t="s">
        <v>18461</v>
      </c>
      <c r="P4318" t="s">
        <v>386</v>
      </c>
      <c r="X4318" t="s">
        <v>18462</v>
      </c>
      <c r="Y4318" t="s">
        <v>386</v>
      </c>
      <c r="Z4318" t="s">
        <v>18463</v>
      </c>
      <c r="AA4318" t="s">
        <v>17876</v>
      </c>
      <c r="AB4318" t="s">
        <v>125</v>
      </c>
      <c r="AO4318" s="171"/>
      <c r="AP4318" s="171"/>
      <c r="AQ4318" s="171"/>
      <c r="AR4318" s="171"/>
    </row>
    <row r="4319" spans="14:44">
      <c r="N4319" t="s">
        <v>18464</v>
      </c>
      <c r="O4319" t="s">
        <v>18465</v>
      </c>
      <c r="P4319" t="s">
        <v>386</v>
      </c>
      <c r="X4319" t="s">
        <v>18466</v>
      </c>
      <c r="Y4319" t="s">
        <v>386</v>
      </c>
      <c r="Z4319" t="s">
        <v>18467</v>
      </c>
      <c r="AA4319" t="s">
        <v>17876</v>
      </c>
      <c r="AB4319" t="s">
        <v>125</v>
      </c>
      <c r="AO4319" s="171"/>
      <c r="AP4319" s="171"/>
      <c r="AQ4319" s="171"/>
      <c r="AR4319" s="171"/>
    </row>
    <row r="4320" spans="14:44">
      <c r="N4320" t="s">
        <v>18468</v>
      </c>
      <c r="O4320" t="s">
        <v>18469</v>
      </c>
      <c r="P4320" t="s">
        <v>386</v>
      </c>
      <c r="X4320" t="s">
        <v>18470</v>
      </c>
      <c r="Y4320" t="s">
        <v>386</v>
      </c>
      <c r="Z4320" t="s">
        <v>18471</v>
      </c>
      <c r="AA4320" t="s">
        <v>17876</v>
      </c>
      <c r="AB4320" t="s">
        <v>125</v>
      </c>
      <c r="AO4320" s="171"/>
      <c r="AP4320" s="171"/>
      <c r="AQ4320" s="171"/>
      <c r="AR4320" s="171"/>
    </row>
    <row r="4321" spans="14:44">
      <c r="N4321" t="s">
        <v>18472</v>
      </c>
      <c r="O4321" t="s">
        <v>18473</v>
      </c>
      <c r="P4321" t="s">
        <v>386</v>
      </c>
      <c r="X4321" t="s">
        <v>18474</v>
      </c>
      <c r="Y4321" t="s">
        <v>386</v>
      </c>
      <c r="Z4321" t="s">
        <v>18475</v>
      </c>
      <c r="AA4321" t="s">
        <v>17876</v>
      </c>
      <c r="AB4321" t="s">
        <v>125</v>
      </c>
      <c r="AO4321" s="171"/>
      <c r="AP4321" s="171"/>
      <c r="AQ4321" s="171"/>
      <c r="AR4321" s="171"/>
    </row>
    <row r="4322" spans="14:44">
      <c r="N4322" t="s">
        <v>18476</v>
      </c>
      <c r="O4322" t="s">
        <v>18477</v>
      </c>
      <c r="P4322" t="s">
        <v>386</v>
      </c>
      <c r="X4322" t="s">
        <v>18478</v>
      </c>
      <c r="Y4322" t="s">
        <v>389</v>
      </c>
      <c r="Z4322" t="s">
        <v>18479</v>
      </c>
      <c r="AA4322" t="s">
        <v>17876</v>
      </c>
      <c r="AB4322" t="s">
        <v>125</v>
      </c>
      <c r="AO4322" s="171"/>
      <c r="AP4322" s="171"/>
      <c r="AQ4322" s="171"/>
      <c r="AR4322" s="171"/>
    </row>
    <row r="4323" spans="14:44">
      <c r="N4323" t="s">
        <v>18480</v>
      </c>
      <c r="O4323" t="s">
        <v>18481</v>
      </c>
      <c r="P4323" t="s">
        <v>386</v>
      </c>
      <c r="X4323" t="s">
        <v>18482</v>
      </c>
      <c r="Y4323" t="s">
        <v>389</v>
      </c>
      <c r="Z4323" t="s">
        <v>18479</v>
      </c>
      <c r="AA4323" t="s">
        <v>17876</v>
      </c>
      <c r="AB4323" t="s">
        <v>125</v>
      </c>
      <c r="AO4323" s="171"/>
      <c r="AP4323" s="171"/>
      <c r="AQ4323" s="171"/>
      <c r="AR4323" s="171"/>
    </row>
    <row r="4324" spans="14:44">
      <c r="N4324" t="s">
        <v>18483</v>
      </c>
      <c r="O4324" t="s">
        <v>18484</v>
      </c>
      <c r="P4324" t="s">
        <v>386</v>
      </c>
      <c r="X4324" t="s">
        <v>18485</v>
      </c>
      <c r="Y4324" t="s">
        <v>386</v>
      </c>
      <c r="Z4324" t="s">
        <v>18486</v>
      </c>
      <c r="AA4324" t="s">
        <v>17876</v>
      </c>
      <c r="AB4324" t="s">
        <v>125</v>
      </c>
      <c r="AO4324" s="171"/>
      <c r="AP4324" s="171"/>
      <c r="AQ4324" s="171"/>
      <c r="AR4324" s="171"/>
    </row>
    <row r="4325" spans="14:44">
      <c r="N4325" t="s">
        <v>18487</v>
      </c>
      <c r="O4325" t="s">
        <v>18488</v>
      </c>
      <c r="P4325" t="s">
        <v>386</v>
      </c>
      <c r="X4325" t="s">
        <v>18489</v>
      </c>
      <c r="Y4325" t="s">
        <v>389</v>
      </c>
      <c r="Z4325" t="s">
        <v>18490</v>
      </c>
      <c r="AA4325" t="s">
        <v>16307</v>
      </c>
      <c r="AB4325" t="s">
        <v>125</v>
      </c>
      <c r="AO4325" s="171"/>
      <c r="AP4325" s="171"/>
      <c r="AQ4325" s="171"/>
      <c r="AR4325" s="171"/>
    </row>
    <row r="4326" spans="14:44">
      <c r="N4326" t="s">
        <v>18491</v>
      </c>
      <c r="O4326" t="s">
        <v>18492</v>
      </c>
      <c r="P4326" t="s">
        <v>386</v>
      </c>
      <c r="X4326" t="s">
        <v>18493</v>
      </c>
      <c r="Y4326" t="s">
        <v>389</v>
      </c>
      <c r="Z4326" t="s">
        <v>18494</v>
      </c>
      <c r="AA4326" t="s">
        <v>16307</v>
      </c>
      <c r="AB4326" t="s">
        <v>125</v>
      </c>
      <c r="AO4326" s="171"/>
      <c r="AP4326" s="171"/>
      <c r="AQ4326" s="171"/>
      <c r="AR4326" s="171"/>
    </row>
    <row r="4327" spans="14:44">
      <c r="N4327" t="s">
        <v>18495</v>
      </c>
      <c r="O4327" t="s">
        <v>18496</v>
      </c>
      <c r="P4327" t="s">
        <v>386</v>
      </c>
      <c r="X4327" t="s">
        <v>18497</v>
      </c>
      <c r="Y4327" t="s">
        <v>389</v>
      </c>
      <c r="Z4327" t="s">
        <v>18498</v>
      </c>
      <c r="AA4327" t="s">
        <v>16307</v>
      </c>
      <c r="AB4327" t="s">
        <v>125</v>
      </c>
      <c r="AO4327" s="171"/>
      <c r="AP4327" s="171"/>
      <c r="AQ4327" s="171"/>
      <c r="AR4327" s="171"/>
    </row>
    <row r="4328" spans="14:44">
      <c r="N4328" t="s">
        <v>18499</v>
      </c>
      <c r="O4328" t="s">
        <v>18500</v>
      </c>
      <c r="P4328" t="s">
        <v>386</v>
      </c>
      <c r="X4328" t="s">
        <v>18501</v>
      </c>
      <c r="Y4328" t="s">
        <v>389</v>
      </c>
      <c r="Z4328" t="s">
        <v>18502</v>
      </c>
      <c r="AA4328" t="s">
        <v>16307</v>
      </c>
      <c r="AB4328" t="s">
        <v>125</v>
      </c>
      <c r="AO4328" s="171"/>
      <c r="AP4328" s="171"/>
      <c r="AQ4328" s="171"/>
      <c r="AR4328" s="171"/>
    </row>
    <row r="4329" spans="14:44">
      <c r="N4329" t="s">
        <v>18503</v>
      </c>
      <c r="O4329" t="s">
        <v>18504</v>
      </c>
      <c r="P4329" t="s">
        <v>386</v>
      </c>
      <c r="X4329" t="s">
        <v>18505</v>
      </c>
      <c r="Y4329" t="s">
        <v>389</v>
      </c>
      <c r="Z4329" t="s">
        <v>18506</v>
      </c>
      <c r="AA4329" t="s">
        <v>16326</v>
      </c>
      <c r="AB4329" t="s">
        <v>125</v>
      </c>
      <c r="AO4329" s="171"/>
      <c r="AP4329" s="171"/>
      <c r="AQ4329" s="171"/>
      <c r="AR4329" s="171"/>
    </row>
    <row r="4330" spans="14:44">
      <c r="N4330" t="s">
        <v>18507</v>
      </c>
      <c r="O4330" t="s">
        <v>18508</v>
      </c>
      <c r="P4330" t="s">
        <v>386</v>
      </c>
      <c r="X4330" t="s">
        <v>18509</v>
      </c>
      <c r="Y4330" t="s">
        <v>389</v>
      </c>
      <c r="Z4330" t="s">
        <v>18510</v>
      </c>
      <c r="AA4330" t="s">
        <v>16307</v>
      </c>
      <c r="AB4330" t="s">
        <v>125</v>
      </c>
      <c r="AO4330" s="171"/>
      <c r="AP4330" s="171"/>
      <c r="AQ4330" s="171"/>
      <c r="AR4330" s="171"/>
    </row>
    <row r="4331" spans="14:44">
      <c r="N4331" t="s">
        <v>18511</v>
      </c>
      <c r="O4331" t="s">
        <v>18512</v>
      </c>
      <c r="P4331" t="s">
        <v>386</v>
      </c>
      <c r="X4331" t="s">
        <v>18513</v>
      </c>
      <c r="Y4331" t="s">
        <v>389</v>
      </c>
      <c r="Z4331" t="s">
        <v>18514</v>
      </c>
      <c r="AA4331" t="s">
        <v>16315</v>
      </c>
      <c r="AB4331" t="s">
        <v>125</v>
      </c>
      <c r="AO4331" s="171"/>
      <c r="AP4331" s="171"/>
      <c r="AQ4331" s="171"/>
      <c r="AR4331" s="171"/>
    </row>
    <row r="4332" spans="14:44">
      <c r="N4332" t="s">
        <v>18515</v>
      </c>
      <c r="O4332" t="s">
        <v>18516</v>
      </c>
      <c r="P4332" t="s">
        <v>386</v>
      </c>
      <c r="X4332" t="s">
        <v>18517</v>
      </c>
      <c r="Y4332" t="s">
        <v>389</v>
      </c>
      <c r="Z4332" t="s">
        <v>18518</v>
      </c>
      <c r="AA4332" t="s">
        <v>16311</v>
      </c>
      <c r="AB4332" t="s">
        <v>125</v>
      </c>
      <c r="AO4332" s="171"/>
      <c r="AP4332" s="171"/>
      <c r="AQ4332" s="171"/>
      <c r="AR4332" s="171"/>
    </row>
    <row r="4333" spans="14:44">
      <c r="N4333" t="s">
        <v>18519</v>
      </c>
      <c r="O4333" t="s">
        <v>18520</v>
      </c>
      <c r="P4333" t="s">
        <v>386</v>
      </c>
      <c r="X4333" t="s">
        <v>18521</v>
      </c>
      <c r="Y4333" t="s">
        <v>389</v>
      </c>
      <c r="Z4333" t="s">
        <v>18522</v>
      </c>
      <c r="AA4333" t="s">
        <v>16326</v>
      </c>
      <c r="AB4333" t="s">
        <v>125</v>
      </c>
      <c r="AO4333" s="171"/>
      <c r="AP4333" s="171"/>
      <c r="AQ4333" s="171"/>
      <c r="AR4333" s="171"/>
    </row>
    <row r="4334" spans="14:44">
      <c r="N4334" t="s">
        <v>18523</v>
      </c>
      <c r="O4334" t="s">
        <v>18524</v>
      </c>
      <c r="P4334" t="s">
        <v>386</v>
      </c>
      <c r="X4334" t="s">
        <v>18525</v>
      </c>
      <c r="Y4334" t="s">
        <v>389</v>
      </c>
      <c r="Z4334" t="s">
        <v>18526</v>
      </c>
      <c r="AA4334" t="s">
        <v>16326</v>
      </c>
      <c r="AB4334" t="s">
        <v>125</v>
      </c>
      <c r="AO4334" s="171"/>
      <c r="AP4334" s="171"/>
      <c r="AQ4334" s="171"/>
      <c r="AR4334" s="171"/>
    </row>
    <row r="4335" spans="14:44">
      <c r="N4335" t="s">
        <v>18527</v>
      </c>
      <c r="O4335" t="s">
        <v>18528</v>
      </c>
      <c r="P4335" t="s">
        <v>386</v>
      </c>
      <c r="X4335" t="s">
        <v>18529</v>
      </c>
      <c r="Y4335" t="s">
        <v>389</v>
      </c>
      <c r="Z4335" t="s">
        <v>18530</v>
      </c>
      <c r="AA4335" t="s">
        <v>16307</v>
      </c>
      <c r="AB4335" t="s">
        <v>125</v>
      </c>
      <c r="AO4335" s="171"/>
      <c r="AP4335" s="171"/>
      <c r="AQ4335" s="171"/>
      <c r="AR4335" s="171"/>
    </row>
    <row r="4336" spans="14:44">
      <c r="N4336" t="s">
        <v>18531</v>
      </c>
      <c r="O4336" t="s">
        <v>18532</v>
      </c>
      <c r="P4336" t="s">
        <v>386</v>
      </c>
      <c r="X4336" t="s">
        <v>18533</v>
      </c>
      <c r="Y4336" t="s">
        <v>389</v>
      </c>
      <c r="Z4336" t="s">
        <v>18534</v>
      </c>
      <c r="AA4336" t="s">
        <v>16326</v>
      </c>
      <c r="AB4336" t="s">
        <v>125</v>
      </c>
      <c r="AO4336" s="171"/>
      <c r="AP4336" s="171"/>
      <c r="AQ4336" s="171"/>
      <c r="AR4336" s="171"/>
    </row>
    <row r="4337" spans="14:44">
      <c r="N4337" t="s">
        <v>18535</v>
      </c>
      <c r="O4337" t="s">
        <v>18536</v>
      </c>
      <c r="P4337" t="s">
        <v>386</v>
      </c>
      <c r="X4337" t="s">
        <v>18537</v>
      </c>
      <c r="Y4337" t="s">
        <v>389</v>
      </c>
      <c r="Z4337" t="s">
        <v>18538</v>
      </c>
      <c r="AA4337" t="s">
        <v>16307</v>
      </c>
      <c r="AB4337" t="s">
        <v>125</v>
      </c>
      <c r="AO4337" s="171"/>
      <c r="AP4337" s="171"/>
      <c r="AQ4337" s="171"/>
      <c r="AR4337" s="171"/>
    </row>
    <row r="4338" spans="14:44">
      <c r="N4338" t="s">
        <v>18539</v>
      </c>
      <c r="O4338" t="s">
        <v>18540</v>
      </c>
      <c r="P4338" t="s">
        <v>386</v>
      </c>
      <c r="X4338" t="s">
        <v>18541</v>
      </c>
      <c r="Y4338" t="s">
        <v>389</v>
      </c>
      <c r="Z4338" t="s">
        <v>18542</v>
      </c>
      <c r="AA4338" t="s">
        <v>16307</v>
      </c>
      <c r="AB4338" t="s">
        <v>125</v>
      </c>
      <c r="AO4338" s="171"/>
      <c r="AP4338" s="171"/>
      <c r="AQ4338" s="171"/>
      <c r="AR4338" s="171"/>
    </row>
    <row r="4339" spans="14:44">
      <c r="N4339" t="s">
        <v>18543</v>
      </c>
      <c r="O4339" t="s">
        <v>18544</v>
      </c>
      <c r="P4339" t="s">
        <v>386</v>
      </c>
      <c r="X4339" t="s">
        <v>18545</v>
      </c>
      <c r="Y4339" t="s">
        <v>389</v>
      </c>
      <c r="Z4339" t="s">
        <v>18546</v>
      </c>
      <c r="AA4339" t="s">
        <v>16326</v>
      </c>
      <c r="AB4339" t="s">
        <v>125</v>
      </c>
      <c r="AO4339" s="171"/>
      <c r="AP4339" s="171"/>
      <c r="AQ4339" s="171"/>
      <c r="AR4339" s="171"/>
    </row>
    <row r="4340" spans="14:44">
      <c r="N4340" t="s">
        <v>18547</v>
      </c>
      <c r="O4340" t="s">
        <v>18548</v>
      </c>
      <c r="P4340" t="s">
        <v>386</v>
      </c>
      <c r="X4340" t="s">
        <v>18549</v>
      </c>
      <c r="Y4340" t="s">
        <v>389</v>
      </c>
      <c r="Z4340" t="s">
        <v>18550</v>
      </c>
      <c r="AA4340" t="s">
        <v>16235</v>
      </c>
      <c r="AB4340" t="s">
        <v>125</v>
      </c>
      <c r="AO4340" s="171"/>
      <c r="AP4340" s="171"/>
      <c r="AQ4340" s="171"/>
      <c r="AR4340" s="171"/>
    </row>
    <row r="4341" spans="14:44">
      <c r="N4341" t="s">
        <v>18551</v>
      </c>
      <c r="O4341" t="s">
        <v>18552</v>
      </c>
      <c r="P4341" t="s">
        <v>386</v>
      </c>
      <c r="X4341" t="s">
        <v>18553</v>
      </c>
      <c r="Y4341" t="s">
        <v>389</v>
      </c>
      <c r="Z4341" t="s">
        <v>18554</v>
      </c>
      <c r="AA4341" t="s">
        <v>16307</v>
      </c>
      <c r="AB4341" t="s">
        <v>125</v>
      </c>
      <c r="AO4341" s="171"/>
      <c r="AP4341" s="171"/>
      <c r="AQ4341" s="171"/>
      <c r="AR4341" s="171"/>
    </row>
    <row r="4342" spans="14:44">
      <c r="N4342" t="s">
        <v>18555</v>
      </c>
      <c r="O4342" t="s">
        <v>18556</v>
      </c>
      <c r="P4342" t="s">
        <v>386</v>
      </c>
      <c r="X4342" t="s">
        <v>18557</v>
      </c>
      <c r="Y4342" t="s">
        <v>389</v>
      </c>
      <c r="Z4342" t="s">
        <v>18558</v>
      </c>
      <c r="AA4342" t="s">
        <v>16307</v>
      </c>
      <c r="AB4342" t="s">
        <v>125</v>
      </c>
      <c r="AO4342" s="171"/>
      <c r="AP4342" s="171"/>
      <c r="AQ4342" s="171"/>
      <c r="AR4342" s="171"/>
    </row>
    <row r="4343" spans="14:44">
      <c r="N4343" t="s">
        <v>18559</v>
      </c>
      <c r="O4343" t="s">
        <v>18560</v>
      </c>
      <c r="P4343" t="s">
        <v>386</v>
      </c>
      <c r="X4343" t="s">
        <v>18561</v>
      </c>
      <c r="Y4343" t="s">
        <v>389</v>
      </c>
      <c r="Z4343" t="s">
        <v>18562</v>
      </c>
      <c r="AA4343" t="s">
        <v>16307</v>
      </c>
      <c r="AB4343" t="s">
        <v>125</v>
      </c>
      <c r="AO4343" s="171"/>
      <c r="AP4343" s="171"/>
      <c r="AQ4343" s="171"/>
      <c r="AR4343" s="171"/>
    </row>
    <row r="4344" spans="14:44">
      <c r="N4344" t="s">
        <v>18563</v>
      </c>
      <c r="O4344" t="s">
        <v>18564</v>
      </c>
      <c r="P4344" t="s">
        <v>386</v>
      </c>
      <c r="X4344" t="s">
        <v>18565</v>
      </c>
      <c r="Y4344" t="s">
        <v>389</v>
      </c>
      <c r="Z4344" t="s">
        <v>18566</v>
      </c>
      <c r="AA4344" t="s">
        <v>16307</v>
      </c>
      <c r="AB4344" t="s">
        <v>125</v>
      </c>
      <c r="AO4344" s="171"/>
      <c r="AP4344" s="171"/>
      <c r="AQ4344" s="171"/>
      <c r="AR4344" s="171"/>
    </row>
    <row r="4345" spans="14:44">
      <c r="N4345" t="s">
        <v>18567</v>
      </c>
      <c r="O4345" t="s">
        <v>18568</v>
      </c>
      <c r="P4345" t="s">
        <v>386</v>
      </c>
      <c r="X4345" t="s">
        <v>18569</v>
      </c>
      <c r="Y4345" t="s">
        <v>389</v>
      </c>
      <c r="Z4345" t="s">
        <v>18570</v>
      </c>
      <c r="AA4345" t="s">
        <v>16307</v>
      </c>
      <c r="AB4345" t="s">
        <v>125</v>
      </c>
      <c r="AO4345" s="171"/>
      <c r="AP4345" s="171"/>
      <c r="AQ4345" s="171"/>
      <c r="AR4345" s="171"/>
    </row>
    <row r="4346" spans="14:44">
      <c r="N4346" t="s">
        <v>18571</v>
      </c>
      <c r="O4346" t="s">
        <v>18572</v>
      </c>
      <c r="P4346" t="s">
        <v>386</v>
      </c>
      <c r="X4346" t="s">
        <v>18573</v>
      </c>
      <c r="Y4346" t="s">
        <v>386</v>
      </c>
      <c r="Z4346" t="s">
        <v>18574</v>
      </c>
      <c r="AA4346" t="s">
        <v>16235</v>
      </c>
      <c r="AB4346" t="s">
        <v>125</v>
      </c>
      <c r="AO4346" s="171"/>
      <c r="AP4346" s="171"/>
      <c r="AQ4346" s="171"/>
      <c r="AR4346" s="171"/>
    </row>
    <row r="4347" spans="14:44">
      <c r="N4347" t="s">
        <v>18575</v>
      </c>
      <c r="O4347" t="s">
        <v>18576</v>
      </c>
      <c r="P4347" t="s">
        <v>386</v>
      </c>
      <c r="X4347" t="s">
        <v>18577</v>
      </c>
      <c r="Y4347" t="s">
        <v>389</v>
      </c>
      <c r="Z4347" t="s">
        <v>18578</v>
      </c>
      <c r="AA4347" t="s">
        <v>16326</v>
      </c>
      <c r="AB4347" t="s">
        <v>125</v>
      </c>
      <c r="AO4347" s="171"/>
      <c r="AP4347" s="171"/>
      <c r="AQ4347" s="171"/>
      <c r="AR4347" s="171"/>
    </row>
    <row r="4348" spans="14:44">
      <c r="N4348" t="s">
        <v>18579</v>
      </c>
      <c r="O4348" t="s">
        <v>18580</v>
      </c>
      <c r="P4348" t="s">
        <v>386</v>
      </c>
      <c r="X4348" t="s">
        <v>18581</v>
      </c>
      <c r="Y4348" t="s">
        <v>386</v>
      </c>
      <c r="Z4348" t="s">
        <v>18582</v>
      </c>
      <c r="AA4348" t="s">
        <v>16330</v>
      </c>
      <c r="AB4348" t="s">
        <v>1769</v>
      </c>
      <c r="AO4348" s="171"/>
      <c r="AP4348" s="171"/>
      <c r="AQ4348" s="171"/>
      <c r="AR4348" s="171"/>
    </row>
    <row r="4349" spans="14:44">
      <c r="N4349" t="s">
        <v>18583</v>
      </c>
      <c r="O4349" t="s">
        <v>18584</v>
      </c>
      <c r="P4349" t="s">
        <v>386</v>
      </c>
      <c r="X4349" t="s">
        <v>18585</v>
      </c>
      <c r="Y4349" t="s">
        <v>386</v>
      </c>
      <c r="Z4349" t="s">
        <v>18586</v>
      </c>
      <c r="AA4349" t="s">
        <v>16330</v>
      </c>
      <c r="AB4349" t="s">
        <v>1769</v>
      </c>
      <c r="AO4349" s="171"/>
      <c r="AP4349" s="171"/>
      <c r="AQ4349" s="171"/>
      <c r="AR4349" s="171"/>
    </row>
    <row r="4350" spans="14:44">
      <c r="N4350" t="s">
        <v>18587</v>
      </c>
      <c r="O4350" t="s">
        <v>18588</v>
      </c>
      <c r="P4350" t="s">
        <v>386</v>
      </c>
      <c r="X4350" t="s">
        <v>18589</v>
      </c>
      <c r="Y4350" t="s">
        <v>386</v>
      </c>
      <c r="Z4350" t="s">
        <v>18590</v>
      </c>
      <c r="AA4350" t="s">
        <v>16330</v>
      </c>
      <c r="AB4350" t="s">
        <v>1769</v>
      </c>
      <c r="AO4350" s="171"/>
      <c r="AP4350" s="171"/>
      <c r="AQ4350" s="171"/>
      <c r="AR4350" s="171"/>
    </row>
    <row r="4351" spans="14:44">
      <c r="N4351" t="s">
        <v>18591</v>
      </c>
      <c r="O4351" t="s">
        <v>18592</v>
      </c>
      <c r="P4351" t="s">
        <v>386</v>
      </c>
      <c r="X4351" t="s">
        <v>18593</v>
      </c>
      <c r="Y4351" t="s">
        <v>386</v>
      </c>
      <c r="Z4351" t="s">
        <v>18594</v>
      </c>
      <c r="AA4351" t="s">
        <v>16330</v>
      </c>
      <c r="AB4351" t="s">
        <v>1769</v>
      </c>
      <c r="AO4351" s="171"/>
      <c r="AP4351" s="171"/>
      <c r="AQ4351" s="171"/>
      <c r="AR4351" s="171"/>
    </row>
    <row r="4352" spans="14:44">
      <c r="N4352" t="s">
        <v>18595</v>
      </c>
      <c r="O4352" t="s">
        <v>18596</v>
      </c>
      <c r="P4352" t="s">
        <v>386</v>
      </c>
      <c r="X4352" t="s">
        <v>18597</v>
      </c>
      <c r="Y4352" t="s">
        <v>386</v>
      </c>
      <c r="Z4352" t="s">
        <v>18598</v>
      </c>
      <c r="AA4352" t="s">
        <v>16330</v>
      </c>
      <c r="AB4352" t="s">
        <v>1769</v>
      </c>
      <c r="AO4352" s="171"/>
      <c r="AP4352" s="171"/>
      <c r="AQ4352" s="171"/>
      <c r="AR4352" s="171"/>
    </row>
    <row r="4353" spans="14:44">
      <c r="N4353" t="s">
        <v>18599</v>
      </c>
      <c r="O4353" t="s">
        <v>18600</v>
      </c>
      <c r="P4353" t="s">
        <v>386</v>
      </c>
      <c r="X4353" t="s">
        <v>18601</v>
      </c>
      <c r="Y4353" t="s">
        <v>386</v>
      </c>
      <c r="Z4353" t="s">
        <v>18602</v>
      </c>
      <c r="AA4353" t="s">
        <v>16330</v>
      </c>
      <c r="AB4353" t="s">
        <v>1769</v>
      </c>
      <c r="AO4353" s="171"/>
      <c r="AP4353" s="171"/>
      <c r="AQ4353" s="171"/>
      <c r="AR4353" s="171"/>
    </row>
    <row r="4354" spans="14:44">
      <c r="N4354" t="s">
        <v>18603</v>
      </c>
      <c r="O4354" t="s">
        <v>18604</v>
      </c>
      <c r="P4354" t="s">
        <v>386</v>
      </c>
      <c r="X4354" t="s">
        <v>18605</v>
      </c>
      <c r="Y4354" t="s">
        <v>389</v>
      </c>
      <c r="Z4354" t="s">
        <v>18606</v>
      </c>
      <c r="AA4354" t="s">
        <v>16235</v>
      </c>
      <c r="AB4354" t="s">
        <v>125</v>
      </c>
      <c r="AO4354" s="171"/>
      <c r="AP4354" s="171"/>
      <c r="AQ4354" s="171"/>
      <c r="AR4354" s="171"/>
    </row>
    <row r="4355" spans="14:44">
      <c r="N4355" t="s">
        <v>18607</v>
      </c>
      <c r="O4355" t="s">
        <v>18608</v>
      </c>
      <c r="P4355" t="s">
        <v>386</v>
      </c>
      <c r="X4355" t="s">
        <v>18609</v>
      </c>
      <c r="Y4355" t="s">
        <v>389</v>
      </c>
      <c r="Z4355" t="s">
        <v>18610</v>
      </c>
      <c r="AA4355" t="s">
        <v>16235</v>
      </c>
      <c r="AB4355" t="s">
        <v>125</v>
      </c>
      <c r="AO4355" s="171"/>
      <c r="AP4355" s="171"/>
      <c r="AQ4355" s="171"/>
      <c r="AR4355" s="171"/>
    </row>
    <row r="4356" spans="14:44">
      <c r="N4356" t="s">
        <v>18611</v>
      </c>
      <c r="O4356" t="s">
        <v>18612</v>
      </c>
      <c r="P4356" t="s">
        <v>386</v>
      </c>
      <c r="X4356" t="s">
        <v>18613</v>
      </c>
      <c r="Y4356" t="s">
        <v>389</v>
      </c>
      <c r="Z4356" t="s">
        <v>18614</v>
      </c>
      <c r="AA4356" t="s">
        <v>16235</v>
      </c>
      <c r="AB4356" t="s">
        <v>125</v>
      </c>
      <c r="AO4356" s="171"/>
      <c r="AP4356" s="171"/>
      <c r="AQ4356" s="171"/>
      <c r="AR4356" s="171"/>
    </row>
    <row r="4357" spans="14:44">
      <c r="N4357" t="s">
        <v>18615</v>
      </c>
      <c r="O4357" t="s">
        <v>18616</v>
      </c>
      <c r="P4357" t="s">
        <v>386</v>
      </c>
      <c r="X4357" t="s">
        <v>18617</v>
      </c>
      <c r="Y4357" t="s">
        <v>389</v>
      </c>
      <c r="Z4357" t="s">
        <v>18618</v>
      </c>
      <c r="AA4357" t="s">
        <v>16235</v>
      </c>
      <c r="AB4357" t="s">
        <v>125</v>
      </c>
      <c r="AO4357" s="171"/>
      <c r="AP4357" s="171"/>
      <c r="AQ4357" s="171"/>
      <c r="AR4357" s="171"/>
    </row>
    <row r="4358" spans="14:44">
      <c r="N4358" t="s">
        <v>18619</v>
      </c>
      <c r="O4358" t="s">
        <v>18620</v>
      </c>
      <c r="P4358" t="s">
        <v>386</v>
      </c>
      <c r="X4358" t="s">
        <v>18621</v>
      </c>
      <c r="Y4358" t="s">
        <v>389</v>
      </c>
      <c r="Z4358" t="s">
        <v>18622</v>
      </c>
      <c r="AA4358" t="s">
        <v>16235</v>
      </c>
      <c r="AB4358" t="s">
        <v>125</v>
      </c>
      <c r="AO4358" s="171"/>
      <c r="AP4358" s="171"/>
      <c r="AQ4358" s="171"/>
      <c r="AR4358" s="171"/>
    </row>
    <row r="4359" spans="14:44">
      <c r="N4359" t="s">
        <v>18623</v>
      </c>
      <c r="O4359" t="s">
        <v>18624</v>
      </c>
      <c r="P4359" t="s">
        <v>386</v>
      </c>
      <c r="X4359" t="s">
        <v>18625</v>
      </c>
      <c r="Y4359" t="s">
        <v>386</v>
      </c>
      <c r="Z4359" t="s">
        <v>18626</v>
      </c>
      <c r="AA4359" t="s">
        <v>16235</v>
      </c>
      <c r="AB4359" t="s">
        <v>125</v>
      </c>
      <c r="AO4359" s="171"/>
      <c r="AP4359" s="171"/>
      <c r="AQ4359" s="171"/>
      <c r="AR4359" s="171"/>
    </row>
    <row r="4360" spans="14:44">
      <c r="N4360" t="s">
        <v>18627</v>
      </c>
      <c r="O4360" t="s">
        <v>18628</v>
      </c>
      <c r="P4360" t="s">
        <v>386</v>
      </c>
      <c r="X4360" t="s">
        <v>18629</v>
      </c>
      <c r="Y4360" t="s">
        <v>389</v>
      </c>
      <c r="Z4360" t="s">
        <v>18630</v>
      </c>
      <c r="AA4360" t="s">
        <v>16235</v>
      </c>
      <c r="AB4360" t="s">
        <v>125</v>
      </c>
      <c r="AO4360" s="171"/>
      <c r="AP4360" s="171"/>
      <c r="AQ4360" s="171"/>
      <c r="AR4360" s="171"/>
    </row>
    <row r="4361" spans="14:44">
      <c r="N4361" t="s">
        <v>18631</v>
      </c>
      <c r="O4361" t="s">
        <v>18632</v>
      </c>
      <c r="P4361" t="s">
        <v>386</v>
      </c>
      <c r="X4361" t="s">
        <v>18633</v>
      </c>
      <c r="Y4361" t="s">
        <v>389</v>
      </c>
      <c r="Z4361" t="s">
        <v>18634</v>
      </c>
      <c r="AA4361" t="s">
        <v>16235</v>
      </c>
      <c r="AB4361" t="s">
        <v>125</v>
      </c>
      <c r="AO4361" s="171"/>
      <c r="AP4361" s="171"/>
      <c r="AQ4361" s="171"/>
      <c r="AR4361" s="171"/>
    </row>
    <row r="4362" spans="14:44">
      <c r="N4362" t="s">
        <v>18635</v>
      </c>
      <c r="O4362" t="s">
        <v>18636</v>
      </c>
      <c r="P4362" t="s">
        <v>386</v>
      </c>
      <c r="X4362" t="s">
        <v>18637</v>
      </c>
      <c r="Y4362" t="s">
        <v>389</v>
      </c>
      <c r="Z4362" t="s">
        <v>18638</v>
      </c>
      <c r="AA4362" t="s">
        <v>16235</v>
      </c>
      <c r="AB4362" t="s">
        <v>125</v>
      </c>
      <c r="AO4362" s="171"/>
      <c r="AP4362" s="171"/>
      <c r="AQ4362" s="171"/>
      <c r="AR4362" s="171"/>
    </row>
    <row r="4363" spans="14:44">
      <c r="N4363" t="s">
        <v>18639</v>
      </c>
      <c r="O4363" t="s">
        <v>18640</v>
      </c>
      <c r="P4363" t="s">
        <v>386</v>
      </c>
      <c r="X4363" t="s">
        <v>18641</v>
      </c>
      <c r="Y4363" t="s">
        <v>389</v>
      </c>
      <c r="Z4363" t="s">
        <v>18642</v>
      </c>
      <c r="AA4363" t="s">
        <v>16235</v>
      </c>
      <c r="AB4363" t="s">
        <v>125</v>
      </c>
      <c r="AO4363" s="171"/>
      <c r="AP4363" s="171"/>
      <c r="AQ4363" s="171"/>
      <c r="AR4363" s="171"/>
    </row>
    <row r="4364" spans="14:44">
      <c r="N4364" t="s">
        <v>18643</v>
      </c>
      <c r="O4364" t="s">
        <v>18644</v>
      </c>
      <c r="P4364" t="s">
        <v>386</v>
      </c>
      <c r="X4364" t="s">
        <v>18645</v>
      </c>
      <c r="Y4364" t="s">
        <v>389</v>
      </c>
      <c r="Z4364" t="s">
        <v>18646</v>
      </c>
      <c r="AA4364" t="s">
        <v>16235</v>
      </c>
      <c r="AB4364" t="s">
        <v>125</v>
      </c>
      <c r="AO4364" s="171"/>
      <c r="AP4364" s="171"/>
      <c r="AQ4364" s="171"/>
      <c r="AR4364" s="171"/>
    </row>
    <row r="4365" spans="14:44">
      <c r="N4365" t="s">
        <v>18647</v>
      </c>
      <c r="O4365" t="s">
        <v>18648</v>
      </c>
      <c r="P4365" t="s">
        <v>386</v>
      </c>
      <c r="X4365" t="s">
        <v>18649</v>
      </c>
      <c r="Y4365" t="s">
        <v>389</v>
      </c>
      <c r="Z4365" t="s">
        <v>18650</v>
      </c>
      <c r="AA4365" t="s">
        <v>16326</v>
      </c>
      <c r="AB4365" t="s">
        <v>125</v>
      </c>
      <c r="AO4365" s="171"/>
      <c r="AP4365" s="171"/>
      <c r="AQ4365" s="171"/>
      <c r="AR4365" s="171"/>
    </row>
    <row r="4366" spans="14:44">
      <c r="N4366" t="s">
        <v>18651</v>
      </c>
      <c r="O4366" t="s">
        <v>18652</v>
      </c>
      <c r="P4366" t="s">
        <v>386</v>
      </c>
      <c r="X4366" t="s">
        <v>18653</v>
      </c>
      <c r="Y4366" t="s">
        <v>389</v>
      </c>
      <c r="Z4366" t="s">
        <v>18654</v>
      </c>
      <c r="AA4366" t="s">
        <v>16326</v>
      </c>
      <c r="AB4366" t="s">
        <v>125</v>
      </c>
      <c r="AO4366" s="171"/>
      <c r="AP4366" s="171"/>
      <c r="AQ4366" s="171"/>
      <c r="AR4366" s="171"/>
    </row>
    <row r="4367" spans="14:44">
      <c r="N4367" t="s">
        <v>18655</v>
      </c>
      <c r="O4367" t="s">
        <v>18656</v>
      </c>
      <c r="P4367" t="s">
        <v>386</v>
      </c>
      <c r="X4367" t="s">
        <v>18657</v>
      </c>
      <c r="Y4367" t="s">
        <v>389</v>
      </c>
      <c r="Z4367" t="s">
        <v>18658</v>
      </c>
      <c r="AA4367" t="s">
        <v>16326</v>
      </c>
      <c r="AB4367" t="s">
        <v>125</v>
      </c>
      <c r="AO4367" s="171"/>
      <c r="AP4367" s="171"/>
      <c r="AQ4367" s="171"/>
      <c r="AR4367" s="171"/>
    </row>
    <row r="4368" spans="14:44">
      <c r="N4368" t="s">
        <v>18659</v>
      </c>
      <c r="O4368" t="s">
        <v>18660</v>
      </c>
      <c r="P4368" t="s">
        <v>386</v>
      </c>
      <c r="X4368" t="s">
        <v>18661</v>
      </c>
      <c r="Y4368" t="s">
        <v>389</v>
      </c>
      <c r="Z4368" t="s">
        <v>18662</v>
      </c>
      <c r="AA4368" t="s">
        <v>16326</v>
      </c>
      <c r="AB4368" t="s">
        <v>125</v>
      </c>
      <c r="AO4368" s="171"/>
      <c r="AP4368" s="171"/>
      <c r="AQ4368" s="171"/>
      <c r="AR4368" s="171"/>
    </row>
    <row r="4369" spans="14:44">
      <c r="N4369" t="s">
        <v>18663</v>
      </c>
      <c r="O4369" t="s">
        <v>18664</v>
      </c>
      <c r="P4369" t="s">
        <v>386</v>
      </c>
      <c r="X4369" t="s">
        <v>18665</v>
      </c>
      <c r="Y4369" t="s">
        <v>389</v>
      </c>
      <c r="Z4369" t="s">
        <v>18666</v>
      </c>
      <c r="AA4369" t="s">
        <v>16326</v>
      </c>
      <c r="AB4369" t="s">
        <v>125</v>
      </c>
      <c r="AO4369" s="171"/>
      <c r="AP4369" s="171"/>
      <c r="AQ4369" s="171"/>
      <c r="AR4369" s="171"/>
    </row>
    <row r="4370" spans="14:44">
      <c r="N4370" t="s">
        <v>18667</v>
      </c>
      <c r="O4370" t="s">
        <v>18668</v>
      </c>
      <c r="P4370" t="s">
        <v>386</v>
      </c>
      <c r="X4370" t="s">
        <v>18669</v>
      </c>
      <c r="Y4370" t="s">
        <v>389</v>
      </c>
      <c r="Z4370" t="s">
        <v>18670</v>
      </c>
      <c r="AA4370" t="s">
        <v>16326</v>
      </c>
      <c r="AB4370" t="s">
        <v>125</v>
      </c>
      <c r="AO4370" s="171"/>
      <c r="AP4370" s="171"/>
      <c r="AQ4370" s="171"/>
      <c r="AR4370" s="171"/>
    </row>
    <row r="4371" spans="14:44">
      <c r="N4371" t="s">
        <v>18671</v>
      </c>
      <c r="O4371" t="s">
        <v>18672</v>
      </c>
      <c r="P4371" t="s">
        <v>386</v>
      </c>
      <c r="X4371" t="s">
        <v>18673</v>
      </c>
      <c r="Y4371" t="s">
        <v>389</v>
      </c>
      <c r="Z4371" t="s">
        <v>18674</v>
      </c>
      <c r="AA4371" t="s">
        <v>16235</v>
      </c>
      <c r="AB4371" t="s">
        <v>125</v>
      </c>
      <c r="AO4371" s="171"/>
      <c r="AP4371" s="171"/>
      <c r="AQ4371" s="171"/>
      <c r="AR4371" s="171"/>
    </row>
    <row r="4372" spans="14:44">
      <c r="N4372" t="s">
        <v>18675</v>
      </c>
      <c r="O4372" t="s">
        <v>18676</v>
      </c>
      <c r="P4372" t="s">
        <v>386</v>
      </c>
      <c r="X4372" t="s">
        <v>18677</v>
      </c>
      <c r="Y4372" t="s">
        <v>389</v>
      </c>
      <c r="Z4372" t="s">
        <v>18678</v>
      </c>
      <c r="AA4372" t="s">
        <v>16326</v>
      </c>
      <c r="AB4372" t="s">
        <v>125</v>
      </c>
      <c r="AO4372" s="171"/>
      <c r="AP4372" s="171"/>
      <c r="AQ4372" s="171"/>
      <c r="AR4372" s="171"/>
    </row>
    <row r="4373" spans="14:44">
      <c r="N4373" t="s">
        <v>18679</v>
      </c>
      <c r="O4373" t="s">
        <v>18680</v>
      </c>
      <c r="P4373" t="s">
        <v>386</v>
      </c>
      <c r="X4373" t="s">
        <v>18681</v>
      </c>
      <c r="Y4373" t="s">
        <v>389</v>
      </c>
      <c r="Z4373" t="s">
        <v>18682</v>
      </c>
      <c r="AA4373" t="s">
        <v>16235</v>
      </c>
      <c r="AB4373" t="s">
        <v>125</v>
      </c>
      <c r="AO4373" s="171"/>
      <c r="AP4373" s="171"/>
      <c r="AQ4373" s="171"/>
      <c r="AR4373" s="171"/>
    </row>
    <row r="4374" spans="14:44">
      <c r="N4374" t="s">
        <v>18683</v>
      </c>
      <c r="O4374" t="s">
        <v>18684</v>
      </c>
      <c r="P4374" t="s">
        <v>386</v>
      </c>
      <c r="X4374" t="s">
        <v>18685</v>
      </c>
      <c r="Y4374" t="s">
        <v>389</v>
      </c>
      <c r="Z4374" t="s">
        <v>18686</v>
      </c>
      <c r="AA4374" t="s">
        <v>16235</v>
      </c>
      <c r="AB4374" t="s">
        <v>125</v>
      </c>
      <c r="AO4374" s="171"/>
      <c r="AP4374" s="171"/>
      <c r="AQ4374" s="171"/>
      <c r="AR4374" s="171"/>
    </row>
    <row r="4375" spans="14:44">
      <c r="N4375" t="s">
        <v>18687</v>
      </c>
      <c r="O4375" t="s">
        <v>18688</v>
      </c>
      <c r="P4375" t="s">
        <v>386</v>
      </c>
      <c r="X4375" t="s">
        <v>18689</v>
      </c>
      <c r="Y4375" t="s">
        <v>386</v>
      </c>
      <c r="Z4375" t="s">
        <v>18690</v>
      </c>
      <c r="AA4375" t="s">
        <v>16235</v>
      </c>
      <c r="AB4375" t="s">
        <v>125</v>
      </c>
      <c r="AO4375" s="171"/>
      <c r="AP4375" s="171"/>
      <c r="AQ4375" s="171"/>
      <c r="AR4375" s="171"/>
    </row>
    <row r="4376" spans="14:44">
      <c r="N4376" t="s">
        <v>18691</v>
      </c>
      <c r="O4376" t="s">
        <v>18692</v>
      </c>
      <c r="P4376" t="s">
        <v>386</v>
      </c>
      <c r="X4376" t="s">
        <v>18693</v>
      </c>
      <c r="Y4376" t="s">
        <v>389</v>
      </c>
      <c r="Z4376" t="s">
        <v>18694</v>
      </c>
      <c r="AA4376" t="s">
        <v>16307</v>
      </c>
      <c r="AB4376" t="s">
        <v>125</v>
      </c>
      <c r="AO4376" s="171"/>
      <c r="AP4376" s="171"/>
      <c r="AQ4376" s="171"/>
      <c r="AR4376" s="171"/>
    </row>
    <row r="4377" spans="14:44">
      <c r="N4377" t="s">
        <v>18695</v>
      </c>
      <c r="O4377" t="s">
        <v>18696</v>
      </c>
      <c r="P4377" t="s">
        <v>386</v>
      </c>
      <c r="X4377" t="s">
        <v>18697</v>
      </c>
      <c r="Y4377" t="s">
        <v>389</v>
      </c>
      <c r="Z4377" t="s">
        <v>18698</v>
      </c>
      <c r="AA4377" t="s">
        <v>16235</v>
      </c>
      <c r="AB4377" t="s">
        <v>125</v>
      </c>
      <c r="AO4377" s="171"/>
      <c r="AP4377" s="171"/>
      <c r="AQ4377" s="171"/>
      <c r="AR4377" s="171"/>
    </row>
    <row r="4378" spans="14:44">
      <c r="N4378" t="s">
        <v>18699</v>
      </c>
      <c r="O4378" t="s">
        <v>18700</v>
      </c>
      <c r="P4378" t="s">
        <v>386</v>
      </c>
      <c r="X4378" t="s">
        <v>18701</v>
      </c>
      <c r="Y4378" t="s">
        <v>389</v>
      </c>
      <c r="Z4378" t="s">
        <v>18702</v>
      </c>
      <c r="AA4378" t="s">
        <v>16235</v>
      </c>
      <c r="AB4378" t="s">
        <v>125</v>
      </c>
      <c r="AO4378" s="171"/>
      <c r="AP4378" s="171"/>
      <c r="AQ4378" s="171"/>
      <c r="AR4378" s="171"/>
    </row>
    <row r="4379" spans="14:44">
      <c r="N4379" t="s">
        <v>18703</v>
      </c>
      <c r="O4379" t="s">
        <v>18704</v>
      </c>
      <c r="P4379" t="s">
        <v>386</v>
      </c>
      <c r="X4379" t="s">
        <v>18705</v>
      </c>
      <c r="Y4379" t="s">
        <v>389</v>
      </c>
      <c r="Z4379" t="s">
        <v>18706</v>
      </c>
      <c r="AA4379" t="s">
        <v>16235</v>
      </c>
      <c r="AB4379" t="s">
        <v>125</v>
      </c>
      <c r="AO4379" s="171"/>
      <c r="AP4379" s="171"/>
      <c r="AQ4379" s="171"/>
      <c r="AR4379" s="171"/>
    </row>
    <row r="4380" spans="14:44">
      <c r="N4380" t="s">
        <v>18707</v>
      </c>
      <c r="O4380" t="s">
        <v>18708</v>
      </c>
      <c r="P4380" t="s">
        <v>386</v>
      </c>
      <c r="X4380" t="s">
        <v>18709</v>
      </c>
      <c r="Y4380" t="s">
        <v>389</v>
      </c>
      <c r="Z4380" t="s">
        <v>18710</v>
      </c>
      <c r="AA4380" t="s">
        <v>16235</v>
      </c>
      <c r="AB4380" t="s">
        <v>125</v>
      </c>
      <c r="AO4380" s="171"/>
      <c r="AP4380" s="171"/>
      <c r="AQ4380" s="171"/>
      <c r="AR4380" s="171"/>
    </row>
    <row r="4381" spans="14:44">
      <c r="N4381" t="s">
        <v>18711</v>
      </c>
      <c r="O4381" t="s">
        <v>18712</v>
      </c>
      <c r="P4381" t="s">
        <v>386</v>
      </c>
      <c r="X4381" t="s">
        <v>18713</v>
      </c>
      <c r="Y4381" t="s">
        <v>386</v>
      </c>
      <c r="Z4381" t="s">
        <v>18714</v>
      </c>
      <c r="AA4381" t="s">
        <v>16235</v>
      </c>
      <c r="AB4381" t="s">
        <v>125</v>
      </c>
      <c r="AO4381" s="171"/>
      <c r="AP4381" s="171"/>
      <c r="AQ4381" s="171"/>
      <c r="AR4381" s="171"/>
    </row>
    <row r="4382" spans="14:44">
      <c r="N4382" t="s">
        <v>18715</v>
      </c>
      <c r="O4382" t="s">
        <v>18716</v>
      </c>
      <c r="P4382" t="s">
        <v>386</v>
      </c>
      <c r="X4382" t="s">
        <v>18717</v>
      </c>
      <c r="Y4382" t="s">
        <v>389</v>
      </c>
      <c r="Z4382" t="s">
        <v>18718</v>
      </c>
      <c r="AA4382" t="s">
        <v>16235</v>
      </c>
      <c r="AB4382" t="s">
        <v>125</v>
      </c>
      <c r="AO4382" s="171"/>
      <c r="AP4382" s="171"/>
      <c r="AQ4382" s="171"/>
      <c r="AR4382" s="171"/>
    </row>
    <row r="4383" spans="14:44">
      <c r="N4383" t="s">
        <v>18719</v>
      </c>
      <c r="O4383" t="s">
        <v>18720</v>
      </c>
      <c r="P4383" t="s">
        <v>386</v>
      </c>
      <c r="X4383" t="s">
        <v>18721</v>
      </c>
      <c r="Y4383" t="s">
        <v>389</v>
      </c>
      <c r="Z4383" t="s">
        <v>18722</v>
      </c>
      <c r="AA4383" t="s">
        <v>16235</v>
      </c>
      <c r="AB4383" t="s">
        <v>125</v>
      </c>
      <c r="AO4383" s="171"/>
      <c r="AP4383" s="171"/>
      <c r="AQ4383" s="171"/>
      <c r="AR4383" s="171"/>
    </row>
    <row r="4384" spans="14:44">
      <c r="N4384" t="s">
        <v>18723</v>
      </c>
      <c r="O4384" t="s">
        <v>18724</v>
      </c>
      <c r="P4384" t="s">
        <v>386</v>
      </c>
      <c r="X4384" t="s">
        <v>18725</v>
      </c>
      <c r="Y4384" t="s">
        <v>389</v>
      </c>
      <c r="Z4384" t="s">
        <v>18726</v>
      </c>
      <c r="AA4384" t="s">
        <v>16235</v>
      </c>
      <c r="AB4384" t="s">
        <v>125</v>
      </c>
      <c r="AO4384" s="171"/>
      <c r="AP4384" s="171"/>
      <c r="AQ4384" s="171"/>
      <c r="AR4384" s="171"/>
    </row>
    <row r="4385" spans="14:44">
      <c r="N4385" t="s">
        <v>18727</v>
      </c>
      <c r="O4385" t="s">
        <v>18728</v>
      </c>
      <c r="P4385" t="s">
        <v>386</v>
      </c>
      <c r="X4385" t="s">
        <v>18729</v>
      </c>
      <c r="Y4385" t="s">
        <v>389</v>
      </c>
      <c r="Z4385" t="s">
        <v>18730</v>
      </c>
      <c r="AA4385" t="s">
        <v>16235</v>
      </c>
      <c r="AB4385" t="s">
        <v>125</v>
      </c>
      <c r="AO4385" s="171"/>
      <c r="AP4385" s="171"/>
      <c r="AQ4385" s="171"/>
      <c r="AR4385" s="171"/>
    </row>
    <row r="4386" spans="14:44">
      <c r="N4386" t="s">
        <v>18731</v>
      </c>
      <c r="O4386" t="s">
        <v>18732</v>
      </c>
      <c r="P4386" t="s">
        <v>386</v>
      </c>
      <c r="X4386" t="s">
        <v>18733</v>
      </c>
      <c r="Y4386" t="s">
        <v>389</v>
      </c>
      <c r="Z4386" t="s">
        <v>18734</v>
      </c>
      <c r="AA4386" t="s">
        <v>16235</v>
      </c>
      <c r="AB4386" t="s">
        <v>125</v>
      </c>
      <c r="AO4386" s="171"/>
      <c r="AP4386" s="171"/>
      <c r="AQ4386" s="171"/>
      <c r="AR4386" s="171"/>
    </row>
    <row r="4387" spans="14:44">
      <c r="N4387" t="s">
        <v>18735</v>
      </c>
      <c r="O4387" t="s">
        <v>18736</v>
      </c>
      <c r="P4387" t="s">
        <v>386</v>
      </c>
      <c r="X4387" t="s">
        <v>18737</v>
      </c>
      <c r="Y4387" t="s">
        <v>389</v>
      </c>
      <c r="Z4387" t="s">
        <v>18738</v>
      </c>
      <c r="AA4387" t="s">
        <v>16235</v>
      </c>
      <c r="AB4387" t="s">
        <v>125</v>
      </c>
      <c r="AO4387" s="171"/>
      <c r="AP4387" s="171"/>
      <c r="AQ4387" s="171"/>
      <c r="AR4387" s="171"/>
    </row>
    <row r="4388" spans="14:44">
      <c r="N4388" t="s">
        <v>18739</v>
      </c>
      <c r="O4388" t="s">
        <v>18740</v>
      </c>
      <c r="P4388" t="s">
        <v>386</v>
      </c>
      <c r="X4388" t="s">
        <v>18741</v>
      </c>
      <c r="Y4388" t="s">
        <v>389</v>
      </c>
      <c r="Z4388" t="s">
        <v>18742</v>
      </c>
      <c r="AA4388" t="s">
        <v>16235</v>
      </c>
      <c r="AB4388" t="s">
        <v>125</v>
      </c>
      <c r="AO4388" s="171"/>
      <c r="AP4388" s="171"/>
      <c r="AQ4388" s="171"/>
      <c r="AR4388" s="171"/>
    </row>
    <row r="4389" spans="14:44">
      <c r="N4389" t="s">
        <v>18743</v>
      </c>
      <c r="O4389" t="s">
        <v>18744</v>
      </c>
      <c r="P4389" t="s">
        <v>386</v>
      </c>
      <c r="X4389" t="s">
        <v>18745</v>
      </c>
      <c r="Y4389" t="s">
        <v>389</v>
      </c>
      <c r="Z4389" t="s">
        <v>18746</v>
      </c>
      <c r="AA4389" t="s">
        <v>16235</v>
      </c>
      <c r="AB4389" t="s">
        <v>125</v>
      </c>
      <c r="AO4389" s="171"/>
      <c r="AP4389" s="171"/>
      <c r="AQ4389" s="171"/>
      <c r="AR4389" s="171"/>
    </row>
    <row r="4390" spans="14:44">
      <c r="N4390" t="s">
        <v>18747</v>
      </c>
      <c r="O4390" t="s">
        <v>18748</v>
      </c>
      <c r="P4390" t="s">
        <v>386</v>
      </c>
      <c r="X4390" t="s">
        <v>18749</v>
      </c>
      <c r="Y4390" t="s">
        <v>389</v>
      </c>
      <c r="Z4390" t="s">
        <v>18750</v>
      </c>
      <c r="AA4390" t="s">
        <v>16322</v>
      </c>
      <c r="AB4390" t="s">
        <v>125</v>
      </c>
      <c r="AO4390" s="171"/>
      <c r="AP4390" s="171"/>
      <c r="AQ4390" s="171"/>
      <c r="AR4390" s="171"/>
    </row>
    <row r="4391" spans="14:44">
      <c r="N4391" t="s">
        <v>18751</v>
      </c>
      <c r="O4391" t="s">
        <v>18752</v>
      </c>
      <c r="P4391" t="s">
        <v>386</v>
      </c>
      <c r="X4391" t="s">
        <v>18753</v>
      </c>
      <c r="Y4391" t="s">
        <v>389</v>
      </c>
      <c r="Z4391" t="s">
        <v>18754</v>
      </c>
      <c r="AA4391" t="s">
        <v>16235</v>
      </c>
      <c r="AB4391" t="s">
        <v>125</v>
      </c>
      <c r="AO4391" s="171"/>
      <c r="AP4391" s="171"/>
      <c r="AQ4391" s="171"/>
      <c r="AR4391" s="171"/>
    </row>
    <row r="4392" spans="14:44">
      <c r="N4392" t="s">
        <v>18755</v>
      </c>
      <c r="O4392" t="s">
        <v>18756</v>
      </c>
      <c r="P4392" t="s">
        <v>386</v>
      </c>
      <c r="X4392" t="s">
        <v>18757</v>
      </c>
      <c r="Y4392" t="s">
        <v>389</v>
      </c>
      <c r="Z4392" t="s">
        <v>18758</v>
      </c>
      <c r="AA4392" t="s">
        <v>16235</v>
      </c>
      <c r="AB4392" t="s">
        <v>125</v>
      </c>
      <c r="AO4392" s="171"/>
      <c r="AP4392" s="171"/>
      <c r="AQ4392" s="171"/>
      <c r="AR4392" s="171"/>
    </row>
    <row r="4393" spans="14:44">
      <c r="N4393" t="s">
        <v>18759</v>
      </c>
      <c r="O4393" t="s">
        <v>18760</v>
      </c>
      <c r="P4393" t="s">
        <v>386</v>
      </c>
      <c r="X4393" t="s">
        <v>18761</v>
      </c>
      <c r="Y4393" t="s">
        <v>389</v>
      </c>
      <c r="Z4393" t="s">
        <v>18762</v>
      </c>
      <c r="AA4393" t="s">
        <v>16235</v>
      </c>
      <c r="AB4393" t="s">
        <v>125</v>
      </c>
      <c r="AO4393" s="171"/>
      <c r="AP4393" s="171"/>
      <c r="AQ4393" s="171"/>
      <c r="AR4393" s="171"/>
    </row>
    <row r="4394" spans="14:44">
      <c r="N4394" t="s">
        <v>18763</v>
      </c>
      <c r="O4394" t="s">
        <v>18764</v>
      </c>
      <c r="P4394" t="s">
        <v>386</v>
      </c>
      <c r="X4394" t="s">
        <v>18765</v>
      </c>
      <c r="Y4394" t="s">
        <v>389</v>
      </c>
      <c r="Z4394" t="s">
        <v>18766</v>
      </c>
      <c r="AA4394" t="s">
        <v>16235</v>
      </c>
      <c r="AB4394" t="s">
        <v>125</v>
      </c>
      <c r="AO4394" s="171"/>
      <c r="AP4394" s="171"/>
      <c r="AQ4394" s="171"/>
      <c r="AR4394" s="171"/>
    </row>
    <row r="4395" spans="14:44">
      <c r="N4395" t="s">
        <v>18767</v>
      </c>
      <c r="O4395" t="s">
        <v>18768</v>
      </c>
      <c r="P4395" t="s">
        <v>386</v>
      </c>
      <c r="X4395" t="s">
        <v>18769</v>
      </c>
      <c r="Y4395" t="s">
        <v>389</v>
      </c>
      <c r="Z4395" t="s">
        <v>18770</v>
      </c>
      <c r="AA4395" t="s">
        <v>16235</v>
      </c>
      <c r="AB4395" t="s">
        <v>125</v>
      </c>
      <c r="AO4395" s="171"/>
      <c r="AP4395" s="171"/>
      <c r="AQ4395" s="171"/>
      <c r="AR4395" s="171"/>
    </row>
    <row r="4396" spans="14:44">
      <c r="N4396" t="s">
        <v>18771</v>
      </c>
      <c r="O4396" t="s">
        <v>18772</v>
      </c>
      <c r="P4396" t="s">
        <v>386</v>
      </c>
      <c r="X4396" t="s">
        <v>18773</v>
      </c>
      <c r="Y4396" t="s">
        <v>389</v>
      </c>
      <c r="Z4396" t="s">
        <v>18774</v>
      </c>
      <c r="AA4396" t="s">
        <v>16235</v>
      </c>
      <c r="AB4396" t="s">
        <v>125</v>
      </c>
      <c r="AO4396" s="171"/>
      <c r="AP4396" s="171"/>
      <c r="AQ4396" s="171"/>
      <c r="AR4396" s="171"/>
    </row>
    <row r="4397" spans="14:44">
      <c r="N4397" t="s">
        <v>18775</v>
      </c>
      <c r="O4397" t="s">
        <v>18776</v>
      </c>
      <c r="P4397" t="s">
        <v>386</v>
      </c>
      <c r="X4397" t="s">
        <v>18777</v>
      </c>
      <c r="Y4397" t="s">
        <v>389</v>
      </c>
      <c r="Z4397" t="s">
        <v>18778</v>
      </c>
      <c r="AA4397" t="s">
        <v>16235</v>
      </c>
      <c r="AB4397" t="s">
        <v>125</v>
      </c>
      <c r="AO4397" s="171"/>
      <c r="AP4397" s="171"/>
      <c r="AQ4397" s="171"/>
      <c r="AR4397" s="171"/>
    </row>
    <row r="4398" spans="14:44">
      <c r="N4398" t="s">
        <v>18779</v>
      </c>
      <c r="O4398" t="s">
        <v>18780</v>
      </c>
      <c r="P4398" t="s">
        <v>386</v>
      </c>
      <c r="X4398" t="s">
        <v>18781</v>
      </c>
      <c r="Y4398" t="s">
        <v>389</v>
      </c>
      <c r="Z4398" t="s">
        <v>18782</v>
      </c>
      <c r="AA4398" t="s">
        <v>16235</v>
      </c>
      <c r="AB4398" t="s">
        <v>125</v>
      </c>
      <c r="AO4398" s="171"/>
      <c r="AP4398" s="171"/>
      <c r="AQ4398" s="171"/>
      <c r="AR4398" s="171"/>
    </row>
    <row r="4399" spans="14:44">
      <c r="N4399" t="s">
        <v>18783</v>
      </c>
      <c r="O4399" t="s">
        <v>18784</v>
      </c>
      <c r="P4399" t="s">
        <v>386</v>
      </c>
      <c r="X4399" t="s">
        <v>18785</v>
      </c>
      <c r="Y4399" t="s">
        <v>389</v>
      </c>
      <c r="Z4399" t="s">
        <v>18786</v>
      </c>
      <c r="AA4399" t="s">
        <v>16235</v>
      </c>
      <c r="AB4399" t="s">
        <v>125</v>
      </c>
      <c r="AO4399" s="171"/>
      <c r="AP4399" s="171"/>
      <c r="AQ4399" s="171"/>
      <c r="AR4399" s="171"/>
    </row>
    <row r="4400" spans="14:44">
      <c r="N4400" t="s">
        <v>18787</v>
      </c>
      <c r="O4400" t="s">
        <v>18788</v>
      </c>
      <c r="P4400" t="s">
        <v>386</v>
      </c>
      <c r="X4400" t="s">
        <v>18789</v>
      </c>
      <c r="Y4400" t="s">
        <v>389</v>
      </c>
      <c r="Z4400" t="s">
        <v>18790</v>
      </c>
      <c r="AA4400" t="s">
        <v>16235</v>
      </c>
      <c r="AB4400" t="s">
        <v>125</v>
      </c>
      <c r="AO4400" s="171"/>
      <c r="AP4400" s="171"/>
      <c r="AQ4400" s="171"/>
      <c r="AR4400" s="171"/>
    </row>
    <row r="4401" spans="14:44">
      <c r="N4401" t="s">
        <v>18791</v>
      </c>
      <c r="O4401" t="s">
        <v>18792</v>
      </c>
      <c r="P4401" t="s">
        <v>386</v>
      </c>
      <c r="X4401" t="s">
        <v>18793</v>
      </c>
      <c r="Y4401" t="s">
        <v>389</v>
      </c>
      <c r="Z4401" t="s">
        <v>18794</v>
      </c>
      <c r="AA4401" t="s">
        <v>16235</v>
      </c>
      <c r="AB4401" t="s">
        <v>125</v>
      </c>
      <c r="AO4401" s="171"/>
      <c r="AP4401" s="171"/>
      <c r="AQ4401" s="171"/>
      <c r="AR4401" s="171"/>
    </row>
    <row r="4402" spans="14:44">
      <c r="N4402" t="s">
        <v>18795</v>
      </c>
      <c r="O4402" t="s">
        <v>18796</v>
      </c>
      <c r="P4402" t="s">
        <v>386</v>
      </c>
      <c r="X4402" t="s">
        <v>18797</v>
      </c>
      <c r="Y4402" t="s">
        <v>389</v>
      </c>
      <c r="Z4402" t="s">
        <v>18798</v>
      </c>
      <c r="AA4402" t="s">
        <v>16235</v>
      </c>
      <c r="AB4402" t="s">
        <v>125</v>
      </c>
      <c r="AO4402" s="171"/>
      <c r="AP4402" s="171"/>
      <c r="AQ4402" s="171"/>
      <c r="AR4402" s="171"/>
    </row>
    <row r="4403" spans="14:44">
      <c r="N4403" t="s">
        <v>18799</v>
      </c>
      <c r="O4403" t="s">
        <v>18800</v>
      </c>
      <c r="P4403" t="s">
        <v>386</v>
      </c>
      <c r="X4403" t="s">
        <v>18801</v>
      </c>
      <c r="Y4403" t="s">
        <v>389</v>
      </c>
      <c r="Z4403" t="s">
        <v>18802</v>
      </c>
      <c r="AA4403" t="s">
        <v>16235</v>
      </c>
      <c r="AB4403" t="s">
        <v>125</v>
      </c>
      <c r="AO4403" s="171"/>
      <c r="AP4403" s="171"/>
      <c r="AQ4403" s="171"/>
      <c r="AR4403" s="171"/>
    </row>
    <row r="4404" spans="14:44">
      <c r="N4404" t="s">
        <v>18803</v>
      </c>
      <c r="O4404" t="s">
        <v>18804</v>
      </c>
      <c r="P4404" t="s">
        <v>386</v>
      </c>
      <c r="X4404" t="s">
        <v>18805</v>
      </c>
      <c r="Y4404" t="s">
        <v>389</v>
      </c>
      <c r="Z4404" t="s">
        <v>18806</v>
      </c>
      <c r="AA4404" t="s">
        <v>16235</v>
      </c>
      <c r="AB4404" t="s">
        <v>125</v>
      </c>
      <c r="AO4404" s="171"/>
      <c r="AP4404" s="171"/>
      <c r="AQ4404" s="171"/>
      <c r="AR4404" s="171"/>
    </row>
    <row r="4405" spans="14:44">
      <c r="N4405" t="s">
        <v>18807</v>
      </c>
      <c r="O4405" t="s">
        <v>18808</v>
      </c>
      <c r="P4405" t="s">
        <v>386</v>
      </c>
      <c r="X4405" t="s">
        <v>18809</v>
      </c>
      <c r="Y4405" t="s">
        <v>389</v>
      </c>
      <c r="Z4405" t="s">
        <v>18810</v>
      </c>
      <c r="AA4405" t="s">
        <v>16235</v>
      </c>
      <c r="AB4405" t="s">
        <v>125</v>
      </c>
      <c r="AO4405" s="171"/>
      <c r="AP4405" s="171"/>
      <c r="AQ4405" s="171"/>
      <c r="AR4405" s="171"/>
    </row>
    <row r="4406" spans="14:44">
      <c r="N4406" t="s">
        <v>18811</v>
      </c>
      <c r="O4406" t="s">
        <v>18812</v>
      </c>
      <c r="P4406" t="s">
        <v>386</v>
      </c>
      <c r="X4406" t="s">
        <v>18813</v>
      </c>
      <c r="Y4406" t="s">
        <v>389</v>
      </c>
      <c r="Z4406" t="s">
        <v>18814</v>
      </c>
      <c r="AA4406" t="s">
        <v>16235</v>
      </c>
      <c r="AB4406" t="s">
        <v>125</v>
      </c>
      <c r="AO4406" s="171"/>
      <c r="AP4406" s="171"/>
      <c r="AQ4406" s="171"/>
      <c r="AR4406" s="171"/>
    </row>
    <row r="4407" spans="14:44">
      <c r="N4407" t="s">
        <v>18815</v>
      </c>
      <c r="O4407" t="s">
        <v>18816</v>
      </c>
      <c r="P4407" t="s">
        <v>386</v>
      </c>
      <c r="X4407" t="s">
        <v>18817</v>
      </c>
      <c r="Y4407" t="s">
        <v>389</v>
      </c>
      <c r="Z4407" t="s">
        <v>18818</v>
      </c>
      <c r="AA4407" t="s">
        <v>16235</v>
      </c>
      <c r="AB4407" t="s">
        <v>125</v>
      </c>
      <c r="AO4407" s="171"/>
      <c r="AP4407" s="171"/>
      <c r="AQ4407" s="171"/>
      <c r="AR4407" s="171"/>
    </row>
    <row r="4408" spans="14:44">
      <c r="N4408" t="s">
        <v>18819</v>
      </c>
      <c r="O4408" t="s">
        <v>18820</v>
      </c>
      <c r="P4408" t="s">
        <v>386</v>
      </c>
      <c r="X4408" t="s">
        <v>18821</v>
      </c>
      <c r="Y4408" t="s">
        <v>389</v>
      </c>
      <c r="Z4408" t="s">
        <v>18822</v>
      </c>
      <c r="AA4408" t="s">
        <v>16235</v>
      </c>
      <c r="AB4408" t="s">
        <v>125</v>
      </c>
      <c r="AO4408" s="171"/>
      <c r="AP4408" s="171"/>
      <c r="AQ4408" s="171"/>
      <c r="AR4408" s="171"/>
    </row>
    <row r="4409" spans="14:44">
      <c r="N4409" t="s">
        <v>18823</v>
      </c>
      <c r="O4409" t="s">
        <v>18824</v>
      </c>
      <c r="P4409" t="s">
        <v>386</v>
      </c>
      <c r="X4409" t="s">
        <v>18825</v>
      </c>
      <c r="Y4409" t="s">
        <v>389</v>
      </c>
      <c r="Z4409" t="s">
        <v>18826</v>
      </c>
      <c r="AA4409" t="s">
        <v>16235</v>
      </c>
      <c r="AB4409" t="s">
        <v>125</v>
      </c>
      <c r="AO4409" s="171"/>
      <c r="AP4409" s="171"/>
      <c r="AQ4409" s="171"/>
      <c r="AR4409" s="171"/>
    </row>
    <row r="4410" spans="14:44">
      <c r="N4410" t="s">
        <v>18827</v>
      </c>
      <c r="O4410" t="s">
        <v>18828</v>
      </c>
      <c r="P4410" t="s">
        <v>386</v>
      </c>
      <c r="X4410" t="s">
        <v>18829</v>
      </c>
      <c r="Y4410" t="s">
        <v>389</v>
      </c>
      <c r="Z4410" t="s">
        <v>18830</v>
      </c>
      <c r="AA4410" t="s">
        <v>16326</v>
      </c>
      <c r="AB4410" t="s">
        <v>125</v>
      </c>
      <c r="AO4410" s="171"/>
      <c r="AP4410" s="171"/>
      <c r="AQ4410" s="171"/>
      <c r="AR4410" s="171"/>
    </row>
    <row r="4411" spans="14:44">
      <c r="N4411" t="s">
        <v>18831</v>
      </c>
      <c r="O4411" t="s">
        <v>18832</v>
      </c>
      <c r="P4411" t="s">
        <v>386</v>
      </c>
      <c r="X4411" t="s">
        <v>18833</v>
      </c>
      <c r="Y4411" t="s">
        <v>389</v>
      </c>
      <c r="Z4411" t="s">
        <v>18834</v>
      </c>
      <c r="AA4411" t="s">
        <v>16326</v>
      </c>
      <c r="AB4411" t="s">
        <v>125</v>
      </c>
      <c r="AO4411" s="171"/>
      <c r="AP4411" s="171"/>
      <c r="AQ4411" s="171"/>
      <c r="AR4411" s="171"/>
    </row>
    <row r="4412" spans="14:44">
      <c r="N4412" t="s">
        <v>18835</v>
      </c>
      <c r="O4412" t="s">
        <v>18836</v>
      </c>
      <c r="P4412" t="s">
        <v>386</v>
      </c>
      <c r="X4412" t="s">
        <v>18837</v>
      </c>
      <c r="Y4412" t="s">
        <v>389</v>
      </c>
      <c r="Z4412" t="s">
        <v>18838</v>
      </c>
      <c r="AA4412" t="s">
        <v>16326</v>
      </c>
      <c r="AB4412" t="s">
        <v>125</v>
      </c>
      <c r="AO4412" s="171"/>
      <c r="AP4412" s="171"/>
      <c r="AQ4412" s="171"/>
      <c r="AR4412" s="171"/>
    </row>
    <row r="4413" spans="14:44">
      <c r="N4413" t="s">
        <v>18839</v>
      </c>
      <c r="O4413" t="s">
        <v>18840</v>
      </c>
      <c r="P4413" t="s">
        <v>386</v>
      </c>
      <c r="X4413" t="s">
        <v>18841</v>
      </c>
      <c r="Y4413" t="s">
        <v>389</v>
      </c>
      <c r="Z4413" t="s">
        <v>18842</v>
      </c>
      <c r="AA4413" t="s">
        <v>16235</v>
      </c>
      <c r="AB4413" t="s">
        <v>125</v>
      </c>
      <c r="AO4413" s="171"/>
      <c r="AP4413" s="171"/>
      <c r="AQ4413" s="171"/>
      <c r="AR4413" s="171"/>
    </row>
    <row r="4414" spans="14:44">
      <c r="N4414" t="s">
        <v>18843</v>
      </c>
      <c r="O4414" t="s">
        <v>18844</v>
      </c>
      <c r="P4414" t="s">
        <v>386</v>
      </c>
      <c r="X4414" t="s">
        <v>18845</v>
      </c>
      <c r="Y4414" t="s">
        <v>389</v>
      </c>
      <c r="Z4414" t="s">
        <v>18846</v>
      </c>
      <c r="AA4414" t="s">
        <v>16401</v>
      </c>
      <c r="AB4414" t="s">
        <v>125</v>
      </c>
      <c r="AO4414" s="171"/>
      <c r="AP4414" s="171"/>
      <c r="AQ4414" s="171"/>
      <c r="AR4414" s="171"/>
    </row>
    <row r="4415" spans="14:44">
      <c r="N4415" t="s">
        <v>18847</v>
      </c>
      <c r="O4415" t="s">
        <v>18848</v>
      </c>
      <c r="P4415" t="s">
        <v>386</v>
      </c>
      <c r="X4415" t="s">
        <v>18849</v>
      </c>
      <c r="Y4415" t="s">
        <v>389</v>
      </c>
      <c r="Z4415" t="s">
        <v>18850</v>
      </c>
      <c r="AA4415" t="s">
        <v>16401</v>
      </c>
      <c r="AB4415" t="s">
        <v>125</v>
      </c>
      <c r="AO4415" s="171"/>
      <c r="AP4415" s="171"/>
      <c r="AQ4415" s="171"/>
      <c r="AR4415" s="171"/>
    </row>
    <row r="4416" spans="14:44">
      <c r="N4416" t="s">
        <v>18851</v>
      </c>
      <c r="O4416" t="s">
        <v>18852</v>
      </c>
      <c r="P4416" t="s">
        <v>386</v>
      </c>
      <c r="X4416" t="s">
        <v>18853</v>
      </c>
      <c r="Y4416" t="s">
        <v>389</v>
      </c>
      <c r="Z4416" t="s">
        <v>18854</v>
      </c>
      <c r="AA4416" t="s">
        <v>16401</v>
      </c>
      <c r="AB4416" t="s">
        <v>125</v>
      </c>
      <c r="AO4416" s="171"/>
      <c r="AP4416" s="171"/>
      <c r="AQ4416" s="171"/>
      <c r="AR4416" s="171"/>
    </row>
    <row r="4417" spans="14:44">
      <c r="N4417" t="s">
        <v>18855</v>
      </c>
      <c r="O4417" t="s">
        <v>18856</v>
      </c>
      <c r="P4417" t="s">
        <v>386</v>
      </c>
      <c r="X4417" t="s">
        <v>18857</v>
      </c>
      <c r="Y4417" t="s">
        <v>389</v>
      </c>
      <c r="Z4417" t="s">
        <v>18858</v>
      </c>
      <c r="AA4417" t="s">
        <v>16401</v>
      </c>
      <c r="AB4417" t="s">
        <v>125</v>
      </c>
      <c r="AO4417" s="171"/>
      <c r="AP4417" s="171"/>
      <c r="AQ4417" s="171"/>
      <c r="AR4417" s="171"/>
    </row>
    <row r="4418" spans="14:44">
      <c r="N4418" t="s">
        <v>18859</v>
      </c>
      <c r="O4418" t="s">
        <v>18860</v>
      </c>
      <c r="P4418" t="s">
        <v>386</v>
      </c>
      <c r="X4418" t="s">
        <v>18861</v>
      </c>
      <c r="Y4418" t="s">
        <v>389</v>
      </c>
      <c r="Z4418" t="s">
        <v>18862</v>
      </c>
      <c r="AA4418" t="s">
        <v>16242</v>
      </c>
      <c r="AB4418" t="s">
        <v>125</v>
      </c>
      <c r="AO4418" s="171"/>
      <c r="AP4418" s="171"/>
      <c r="AQ4418" s="171"/>
      <c r="AR4418" s="171"/>
    </row>
    <row r="4419" spans="14:44">
      <c r="N4419" t="s">
        <v>18863</v>
      </c>
      <c r="O4419" t="s">
        <v>18864</v>
      </c>
      <c r="P4419" t="s">
        <v>386</v>
      </c>
      <c r="X4419" t="s">
        <v>18865</v>
      </c>
      <c r="Y4419" t="s">
        <v>389</v>
      </c>
      <c r="Z4419" t="s">
        <v>18866</v>
      </c>
      <c r="AA4419" t="s">
        <v>16242</v>
      </c>
      <c r="AB4419" t="s">
        <v>125</v>
      </c>
      <c r="AO4419" s="171"/>
      <c r="AP4419" s="171"/>
      <c r="AQ4419" s="171"/>
      <c r="AR4419" s="171"/>
    </row>
    <row r="4420" spans="14:44">
      <c r="N4420" t="s">
        <v>18867</v>
      </c>
      <c r="O4420" t="s">
        <v>18868</v>
      </c>
      <c r="P4420" t="s">
        <v>386</v>
      </c>
      <c r="X4420" t="s">
        <v>18869</v>
      </c>
      <c r="Y4420" t="s">
        <v>389</v>
      </c>
      <c r="Z4420" t="s">
        <v>18870</v>
      </c>
      <c r="AA4420" t="s">
        <v>16401</v>
      </c>
      <c r="AB4420" t="s">
        <v>125</v>
      </c>
      <c r="AO4420" s="171"/>
      <c r="AP4420" s="171"/>
      <c r="AQ4420" s="171"/>
      <c r="AR4420" s="171"/>
    </row>
    <row r="4421" spans="14:44">
      <c r="N4421" t="s">
        <v>18871</v>
      </c>
      <c r="O4421" t="s">
        <v>18872</v>
      </c>
      <c r="P4421" t="s">
        <v>386</v>
      </c>
      <c r="X4421" t="s">
        <v>18873</v>
      </c>
      <c r="Y4421" t="s">
        <v>389</v>
      </c>
      <c r="Z4421" t="s">
        <v>18874</v>
      </c>
      <c r="AA4421" t="s">
        <v>16242</v>
      </c>
      <c r="AB4421" t="s">
        <v>125</v>
      </c>
      <c r="AO4421" s="171"/>
      <c r="AP4421" s="171"/>
      <c r="AQ4421" s="171"/>
      <c r="AR4421" s="171"/>
    </row>
    <row r="4422" spans="14:44">
      <c r="N4422" t="s">
        <v>18875</v>
      </c>
      <c r="O4422" t="s">
        <v>18876</v>
      </c>
      <c r="P4422" t="s">
        <v>386</v>
      </c>
      <c r="X4422" t="s">
        <v>18877</v>
      </c>
      <c r="Y4422" t="s">
        <v>389</v>
      </c>
      <c r="Z4422" t="s">
        <v>18878</v>
      </c>
      <c r="AA4422" t="s">
        <v>16632</v>
      </c>
      <c r="AB4422" t="s">
        <v>125</v>
      </c>
      <c r="AO4422" s="171"/>
      <c r="AP4422" s="171"/>
      <c r="AQ4422" s="171"/>
      <c r="AR4422" s="171"/>
    </row>
    <row r="4423" spans="14:44">
      <c r="N4423" t="s">
        <v>18879</v>
      </c>
      <c r="O4423" t="s">
        <v>18880</v>
      </c>
      <c r="P4423" t="s">
        <v>386</v>
      </c>
      <c r="X4423" t="s">
        <v>18881</v>
      </c>
      <c r="Y4423" t="s">
        <v>389</v>
      </c>
      <c r="Z4423" t="s">
        <v>18882</v>
      </c>
      <c r="AA4423" t="s">
        <v>2419</v>
      </c>
      <c r="AB4423" t="s">
        <v>1769</v>
      </c>
      <c r="AO4423" s="171"/>
      <c r="AP4423" s="171"/>
      <c r="AQ4423" s="171"/>
      <c r="AR4423" s="171"/>
    </row>
    <row r="4424" spans="14:44">
      <c r="N4424" t="s">
        <v>18883</v>
      </c>
      <c r="O4424" t="s">
        <v>18884</v>
      </c>
      <c r="P4424" t="s">
        <v>386</v>
      </c>
      <c r="X4424" t="s">
        <v>18885</v>
      </c>
      <c r="Y4424" t="s">
        <v>389</v>
      </c>
      <c r="Z4424" t="s">
        <v>18886</v>
      </c>
      <c r="AA4424" t="s">
        <v>501</v>
      </c>
      <c r="AB4424" t="s">
        <v>125</v>
      </c>
      <c r="AO4424" s="171"/>
      <c r="AP4424" s="171"/>
      <c r="AQ4424" s="171"/>
      <c r="AR4424" s="171"/>
    </row>
    <row r="4425" spans="14:44">
      <c r="N4425" t="s">
        <v>18887</v>
      </c>
      <c r="O4425" t="s">
        <v>18888</v>
      </c>
      <c r="P4425" t="s">
        <v>386</v>
      </c>
      <c r="X4425" t="s">
        <v>18889</v>
      </c>
      <c r="Y4425" t="s">
        <v>389</v>
      </c>
      <c r="Z4425" t="s">
        <v>18890</v>
      </c>
      <c r="AA4425" t="s">
        <v>14354</v>
      </c>
      <c r="AB4425" t="s">
        <v>1769</v>
      </c>
      <c r="AO4425" s="171"/>
      <c r="AP4425" s="171"/>
      <c r="AQ4425" s="171"/>
      <c r="AR4425" s="171"/>
    </row>
    <row r="4426" spans="14:44">
      <c r="N4426" t="s">
        <v>18891</v>
      </c>
      <c r="O4426" t="s">
        <v>18892</v>
      </c>
      <c r="P4426" t="s">
        <v>386</v>
      </c>
      <c r="X4426" t="s">
        <v>18893</v>
      </c>
      <c r="Y4426" t="s">
        <v>389</v>
      </c>
      <c r="Z4426" t="s">
        <v>18894</v>
      </c>
      <c r="AA4426" t="s">
        <v>10862</v>
      </c>
      <c r="AB4426" t="s">
        <v>125</v>
      </c>
      <c r="AO4426" s="171"/>
      <c r="AP4426" s="171"/>
      <c r="AQ4426" s="171"/>
      <c r="AR4426" s="171"/>
    </row>
    <row r="4427" spans="14:44">
      <c r="N4427" t="s">
        <v>18895</v>
      </c>
      <c r="O4427" t="s">
        <v>18896</v>
      </c>
      <c r="P4427" t="s">
        <v>386</v>
      </c>
      <c r="X4427" t="s">
        <v>18897</v>
      </c>
      <c r="Y4427" t="s">
        <v>389</v>
      </c>
      <c r="Z4427" t="s">
        <v>18898</v>
      </c>
      <c r="AA4427" t="s">
        <v>943</v>
      </c>
      <c r="AB4427" t="s">
        <v>125</v>
      </c>
      <c r="AO4427" s="171"/>
      <c r="AP4427" s="171"/>
      <c r="AQ4427" s="171"/>
      <c r="AR4427" s="171"/>
    </row>
    <row r="4428" spans="14:44">
      <c r="N4428" t="s">
        <v>18899</v>
      </c>
      <c r="O4428" t="s">
        <v>18900</v>
      </c>
      <c r="P4428" t="s">
        <v>386</v>
      </c>
      <c r="X4428" t="s">
        <v>18901</v>
      </c>
      <c r="Y4428" t="s">
        <v>386</v>
      </c>
      <c r="Z4428" t="s">
        <v>18902</v>
      </c>
      <c r="AA4428" t="s">
        <v>887</v>
      </c>
      <c r="AB4428" t="s">
        <v>125</v>
      </c>
      <c r="AO4428" s="171"/>
      <c r="AP4428" s="171"/>
      <c r="AQ4428" s="171"/>
      <c r="AR4428" s="171"/>
    </row>
    <row r="4429" spans="14:44">
      <c r="N4429" t="s">
        <v>18903</v>
      </c>
      <c r="O4429" t="s">
        <v>18904</v>
      </c>
      <c r="P4429" t="s">
        <v>386</v>
      </c>
      <c r="X4429" t="s">
        <v>18905</v>
      </c>
      <c r="Y4429" t="s">
        <v>386</v>
      </c>
      <c r="Z4429" t="s">
        <v>18906</v>
      </c>
      <c r="AA4429" t="s">
        <v>18907</v>
      </c>
      <c r="AB4429" t="s">
        <v>125</v>
      </c>
      <c r="AO4429" s="171"/>
      <c r="AP4429" s="171"/>
      <c r="AQ4429" s="171"/>
      <c r="AR4429" s="171"/>
    </row>
    <row r="4430" spans="14:44">
      <c r="N4430" t="s">
        <v>18908</v>
      </c>
      <c r="O4430" t="s">
        <v>18909</v>
      </c>
      <c r="P4430" t="s">
        <v>386</v>
      </c>
      <c r="X4430" t="s">
        <v>18910</v>
      </c>
      <c r="Y4430" t="s">
        <v>386</v>
      </c>
      <c r="Z4430" t="s">
        <v>18911</v>
      </c>
      <c r="AA4430" t="s">
        <v>719</v>
      </c>
      <c r="AB4430" t="s">
        <v>125</v>
      </c>
      <c r="AO4430" s="171"/>
      <c r="AP4430" s="171"/>
      <c r="AQ4430" s="171"/>
      <c r="AR4430" s="171"/>
    </row>
    <row r="4431" spans="14:44">
      <c r="N4431" t="s">
        <v>18912</v>
      </c>
      <c r="O4431" t="s">
        <v>18913</v>
      </c>
      <c r="P4431" t="s">
        <v>386</v>
      </c>
      <c r="X4431" t="s">
        <v>18914</v>
      </c>
      <c r="Y4431" t="s">
        <v>386</v>
      </c>
      <c r="Z4431" t="s">
        <v>18915</v>
      </c>
      <c r="AA4431" t="s">
        <v>10052</v>
      </c>
      <c r="AB4431" t="s">
        <v>125</v>
      </c>
      <c r="AO4431" s="171"/>
      <c r="AP4431" s="171"/>
      <c r="AQ4431" s="171"/>
      <c r="AR4431" s="171"/>
    </row>
    <row r="4432" spans="14:44">
      <c r="N4432" t="s">
        <v>18916</v>
      </c>
      <c r="O4432" t="s">
        <v>18917</v>
      </c>
      <c r="P4432" t="s">
        <v>386</v>
      </c>
      <c r="X4432" t="s">
        <v>18918</v>
      </c>
      <c r="Y4432" t="s">
        <v>389</v>
      </c>
      <c r="Z4432" t="s">
        <v>18919</v>
      </c>
      <c r="AA4432" t="s">
        <v>13841</v>
      </c>
      <c r="AB4432" t="s">
        <v>1769</v>
      </c>
      <c r="AO4432" s="171"/>
      <c r="AP4432" s="171"/>
      <c r="AQ4432" s="171"/>
      <c r="AR4432" s="171"/>
    </row>
    <row r="4433" spans="14:44">
      <c r="N4433" t="s">
        <v>18920</v>
      </c>
      <c r="O4433" t="s">
        <v>18921</v>
      </c>
      <c r="P4433" t="s">
        <v>386</v>
      </c>
      <c r="X4433" t="s">
        <v>18922</v>
      </c>
      <c r="Y4433" t="s">
        <v>389</v>
      </c>
      <c r="Z4433" t="s">
        <v>17096</v>
      </c>
      <c r="AA4433" t="s">
        <v>18923</v>
      </c>
      <c r="AB4433" t="s">
        <v>125</v>
      </c>
      <c r="AO4433" s="171"/>
      <c r="AP4433" s="171"/>
      <c r="AQ4433" s="171"/>
      <c r="AR4433" s="171"/>
    </row>
    <row r="4434" spans="14:44">
      <c r="N4434" t="s">
        <v>18924</v>
      </c>
      <c r="O4434" t="s">
        <v>18925</v>
      </c>
      <c r="P4434" t="s">
        <v>386</v>
      </c>
      <c r="X4434" t="s">
        <v>18926</v>
      </c>
      <c r="Y4434" t="s">
        <v>386</v>
      </c>
      <c r="Z4434" t="s">
        <v>18927</v>
      </c>
      <c r="AA4434" t="s">
        <v>14346</v>
      </c>
      <c r="AB4434" t="s">
        <v>125</v>
      </c>
      <c r="AO4434" s="171"/>
      <c r="AP4434" s="171"/>
      <c r="AQ4434" s="171"/>
      <c r="AR4434" s="171"/>
    </row>
    <row r="4435" spans="14:44">
      <c r="N4435" t="s">
        <v>18928</v>
      </c>
      <c r="O4435" t="s">
        <v>18929</v>
      </c>
      <c r="P4435" t="s">
        <v>386</v>
      </c>
      <c r="X4435" t="s">
        <v>18930</v>
      </c>
      <c r="Y4435" t="s">
        <v>389</v>
      </c>
      <c r="Z4435" t="s">
        <v>18931</v>
      </c>
      <c r="AA4435" t="s">
        <v>18932</v>
      </c>
      <c r="AB4435" t="s">
        <v>125</v>
      </c>
      <c r="AO4435" s="171"/>
      <c r="AP4435" s="171"/>
      <c r="AQ4435" s="171"/>
      <c r="AR4435" s="171"/>
    </row>
    <row r="4436" spans="14:44">
      <c r="N4436" t="s">
        <v>18933</v>
      </c>
      <c r="O4436" t="s">
        <v>18934</v>
      </c>
      <c r="P4436" t="s">
        <v>386</v>
      </c>
      <c r="X4436" t="s">
        <v>18935</v>
      </c>
      <c r="Y4436" t="s">
        <v>386</v>
      </c>
      <c r="Z4436" t="s">
        <v>18936</v>
      </c>
      <c r="AA4436" t="s">
        <v>501</v>
      </c>
      <c r="AB4436" t="s">
        <v>125</v>
      </c>
      <c r="AO4436" s="171"/>
      <c r="AP4436" s="171"/>
      <c r="AQ4436" s="171"/>
      <c r="AR4436" s="171"/>
    </row>
    <row r="4437" spans="14:44">
      <c r="N4437" t="s">
        <v>18937</v>
      </c>
      <c r="O4437" t="s">
        <v>18938</v>
      </c>
      <c r="P4437" t="s">
        <v>386</v>
      </c>
      <c r="X4437" t="s">
        <v>18939</v>
      </c>
      <c r="Y4437" t="s">
        <v>389</v>
      </c>
      <c r="Z4437" t="s">
        <v>18940</v>
      </c>
      <c r="AA4437" t="s">
        <v>18941</v>
      </c>
      <c r="AB4437" t="s">
        <v>125</v>
      </c>
      <c r="AO4437" s="171"/>
      <c r="AP4437" s="171"/>
      <c r="AQ4437" s="171"/>
      <c r="AR4437" s="171"/>
    </row>
    <row r="4438" spans="14:44">
      <c r="N4438" t="s">
        <v>18942</v>
      </c>
      <c r="O4438" t="s">
        <v>18943</v>
      </c>
      <c r="P4438" t="s">
        <v>386</v>
      </c>
      <c r="X4438" t="s">
        <v>18944</v>
      </c>
      <c r="Y4438" t="s">
        <v>386</v>
      </c>
      <c r="Z4438" t="s">
        <v>18945</v>
      </c>
      <c r="AA4438" t="s">
        <v>16157</v>
      </c>
      <c r="AB4438" t="s">
        <v>125</v>
      </c>
      <c r="AO4438" s="171"/>
      <c r="AP4438" s="171"/>
      <c r="AQ4438" s="171"/>
      <c r="AR4438" s="171"/>
    </row>
    <row r="4439" spans="14:44">
      <c r="N4439" t="s">
        <v>18946</v>
      </c>
      <c r="O4439" t="s">
        <v>18947</v>
      </c>
      <c r="P4439" t="s">
        <v>386</v>
      </c>
      <c r="X4439" t="s">
        <v>18948</v>
      </c>
      <c r="Y4439" t="s">
        <v>389</v>
      </c>
      <c r="Z4439" t="s">
        <v>18949</v>
      </c>
      <c r="AA4439" t="s">
        <v>501</v>
      </c>
      <c r="AB4439" t="s">
        <v>125</v>
      </c>
      <c r="AO4439" s="171"/>
      <c r="AP4439" s="171"/>
      <c r="AQ4439" s="171"/>
      <c r="AR4439" s="171"/>
    </row>
    <row r="4440" spans="14:44">
      <c r="N4440" t="s">
        <v>18950</v>
      </c>
      <c r="O4440" t="s">
        <v>18951</v>
      </c>
      <c r="P4440" t="s">
        <v>386</v>
      </c>
      <c r="X4440" t="s">
        <v>18952</v>
      </c>
      <c r="Y4440" t="s">
        <v>389</v>
      </c>
      <c r="Z4440" t="s">
        <v>18953</v>
      </c>
      <c r="AA4440" t="s">
        <v>18954</v>
      </c>
      <c r="AB4440" t="s">
        <v>125</v>
      </c>
      <c r="AO4440" s="171"/>
      <c r="AP4440" s="171"/>
      <c r="AQ4440" s="171"/>
      <c r="AR4440" s="171"/>
    </row>
    <row r="4441" spans="14:44">
      <c r="N4441" t="s">
        <v>18955</v>
      </c>
      <c r="O4441" t="s">
        <v>18956</v>
      </c>
      <c r="P4441" t="s">
        <v>386</v>
      </c>
      <c r="X4441" t="s">
        <v>18957</v>
      </c>
      <c r="Y4441" t="s">
        <v>386</v>
      </c>
      <c r="Z4441" t="s">
        <v>18958</v>
      </c>
      <c r="AA4441" t="s">
        <v>18959</v>
      </c>
      <c r="AB4441" t="s">
        <v>125</v>
      </c>
      <c r="AO4441" s="171"/>
      <c r="AP4441" s="171"/>
      <c r="AQ4441" s="171"/>
      <c r="AR4441" s="171"/>
    </row>
    <row r="4442" spans="14:44">
      <c r="N4442" t="s">
        <v>18960</v>
      </c>
      <c r="O4442" t="s">
        <v>18961</v>
      </c>
      <c r="P4442" t="s">
        <v>386</v>
      </c>
      <c r="X4442" t="s">
        <v>18962</v>
      </c>
      <c r="Y4442" t="s">
        <v>386</v>
      </c>
      <c r="Z4442" t="s">
        <v>18963</v>
      </c>
      <c r="AA4442" t="s">
        <v>10052</v>
      </c>
      <c r="AB4442" t="s">
        <v>125</v>
      </c>
      <c r="AO4442" s="171"/>
      <c r="AP4442" s="171"/>
      <c r="AQ4442" s="171"/>
      <c r="AR4442" s="171"/>
    </row>
    <row r="4443" spans="14:44">
      <c r="N4443" t="s">
        <v>18964</v>
      </c>
      <c r="O4443" t="s">
        <v>18965</v>
      </c>
      <c r="P4443" t="s">
        <v>386</v>
      </c>
      <c r="X4443" t="s">
        <v>18966</v>
      </c>
      <c r="Y4443" t="s">
        <v>389</v>
      </c>
      <c r="Z4443" t="s">
        <v>18967</v>
      </c>
      <c r="AA4443" t="s">
        <v>479</v>
      </c>
      <c r="AB4443" t="s">
        <v>125</v>
      </c>
      <c r="AO4443" s="171"/>
      <c r="AP4443" s="171"/>
      <c r="AQ4443" s="171"/>
      <c r="AR4443" s="171"/>
    </row>
    <row r="4444" spans="14:44">
      <c r="N4444" t="s">
        <v>18968</v>
      </c>
      <c r="O4444" t="s">
        <v>18969</v>
      </c>
      <c r="P4444" t="s">
        <v>386</v>
      </c>
      <c r="X4444" t="s">
        <v>18970</v>
      </c>
      <c r="Y4444" t="s">
        <v>386</v>
      </c>
      <c r="Z4444" t="s">
        <v>18971</v>
      </c>
      <c r="AA4444" t="s">
        <v>505</v>
      </c>
      <c r="AB4444" t="s">
        <v>125</v>
      </c>
      <c r="AO4444" s="171"/>
      <c r="AP4444" s="171"/>
      <c r="AQ4444" s="171"/>
      <c r="AR4444" s="171"/>
    </row>
    <row r="4445" spans="14:44">
      <c r="N4445" t="s">
        <v>18972</v>
      </c>
      <c r="O4445" t="s">
        <v>18973</v>
      </c>
      <c r="P4445" t="s">
        <v>386</v>
      </c>
      <c r="X4445" t="s">
        <v>18974</v>
      </c>
      <c r="Y4445" t="s">
        <v>389</v>
      </c>
      <c r="Z4445" t="s">
        <v>3401</v>
      </c>
      <c r="AA4445" t="s">
        <v>18975</v>
      </c>
      <c r="AB4445" t="s">
        <v>125</v>
      </c>
      <c r="AO4445" s="171"/>
      <c r="AP4445" s="171"/>
      <c r="AQ4445" s="171"/>
      <c r="AR4445" s="171"/>
    </row>
    <row r="4446" spans="14:44">
      <c r="N4446" t="s">
        <v>18976</v>
      </c>
      <c r="O4446" t="s">
        <v>18977</v>
      </c>
      <c r="P4446" t="s">
        <v>386</v>
      </c>
      <c r="X4446" t="s">
        <v>18978</v>
      </c>
      <c r="Y4446" t="s">
        <v>386</v>
      </c>
      <c r="Z4446" t="s">
        <v>3401</v>
      </c>
      <c r="AA4446" t="s">
        <v>10862</v>
      </c>
      <c r="AB4446" t="s">
        <v>125</v>
      </c>
      <c r="AO4446" s="171"/>
      <c r="AP4446" s="171"/>
      <c r="AQ4446" s="171"/>
      <c r="AR4446" s="171"/>
    </row>
    <row r="4447" spans="14:44">
      <c r="N4447" t="s">
        <v>18979</v>
      </c>
      <c r="O4447" t="s">
        <v>18980</v>
      </c>
      <c r="P4447" t="s">
        <v>386</v>
      </c>
      <c r="X4447" t="s">
        <v>18981</v>
      </c>
      <c r="Y4447" t="s">
        <v>389</v>
      </c>
      <c r="Z4447" t="s">
        <v>18982</v>
      </c>
      <c r="AA4447" t="s">
        <v>18983</v>
      </c>
      <c r="AB4447" t="s">
        <v>125</v>
      </c>
      <c r="AO4447" s="171"/>
      <c r="AP4447" s="171"/>
      <c r="AQ4447" s="171"/>
      <c r="AR4447" s="171"/>
    </row>
    <row r="4448" spans="14:44">
      <c r="N4448" t="s">
        <v>18984</v>
      </c>
      <c r="O4448" t="s">
        <v>18985</v>
      </c>
      <c r="P4448" t="s">
        <v>386</v>
      </c>
      <c r="X4448" t="s">
        <v>18986</v>
      </c>
      <c r="Y4448" t="s">
        <v>386</v>
      </c>
      <c r="Z4448" t="s">
        <v>18987</v>
      </c>
      <c r="AA4448" t="s">
        <v>18988</v>
      </c>
      <c r="AB4448" t="s">
        <v>125</v>
      </c>
      <c r="AO4448" s="171"/>
      <c r="AP4448" s="171"/>
      <c r="AQ4448" s="171"/>
      <c r="AR4448" s="171"/>
    </row>
    <row r="4449" spans="14:44">
      <c r="N4449" t="s">
        <v>18989</v>
      </c>
      <c r="O4449" t="s">
        <v>18990</v>
      </c>
      <c r="P4449" t="s">
        <v>386</v>
      </c>
      <c r="X4449" t="s">
        <v>18991</v>
      </c>
      <c r="Y4449" t="s">
        <v>389</v>
      </c>
      <c r="Z4449" t="s">
        <v>18992</v>
      </c>
      <c r="AA4449" t="s">
        <v>18993</v>
      </c>
      <c r="AB4449" t="s">
        <v>125</v>
      </c>
      <c r="AO4449" s="171"/>
      <c r="AP4449" s="171"/>
      <c r="AQ4449" s="171"/>
      <c r="AR4449" s="171"/>
    </row>
    <row r="4450" spans="14:44">
      <c r="N4450" t="s">
        <v>18994</v>
      </c>
      <c r="O4450" t="s">
        <v>18995</v>
      </c>
      <c r="P4450" t="s">
        <v>386</v>
      </c>
      <c r="X4450" t="s">
        <v>18996</v>
      </c>
      <c r="Y4450" t="s">
        <v>389</v>
      </c>
      <c r="Z4450" t="s">
        <v>18997</v>
      </c>
      <c r="AA4450" t="s">
        <v>18998</v>
      </c>
      <c r="AB4450" t="s">
        <v>125</v>
      </c>
      <c r="AO4450" s="171"/>
      <c r="AP4450" s="171"/>
      <c r="AQ4450" s="171"/>
      <c r="AR4450" s="171"/>
    </row>
    <row r="4451" spans="14:44">
      <c r="N4451" t="s">
        <v>18999</v>
      </c>
      <c r="O4451" t="s">
        <v>19000</v>
      </c>
      <c r="P4451" t="s">
        <v>386</v>
      </c>
      <c r="X4451" t="s">
        <v>18996</v>
      </c>
      <c r="Y4451" t="s">
        <v>389</v>
      </c>
      <c r="Z4451" t="s">
        <v>19001</v>
      </c>
      <c r="AA4451" t="s">
        <v>18993</v>
      </c>
      <c r="AB4451" t="s">
        <v>125</v>
      </c>
      <c r="AO4451" s="171"/>
      <c r="AP4451" s="171"/>
      <c r="AQ4451" s="171"/>
      <c r="AR4451" s="171"/>
    </row>
    <row r="4452" spans="14:44">
      <c r="N4452" t="s">
        <v>19002</v>
      </c>
      <c r="O4452" t="s">
        <v>19003</v>
      </c>
      <c r="P4452" t="s">
        <v>386</v>
      </c>
      <c r="X4452" t="s">
        <v>19004</v>
      </c>
      <c r="Y4452" t="s">
        <v>386</v>
      </c>
      <c r="Z4452" t="s">
        <v>19005</v>
      </c>
      <c r="AA4452" t="s">
        <v>19006</v>
      </c>
      <c r="AB4452" t="s">
        <v>125</v>
      </c>
      <c r="AO4452" s="171"/>
      <c r="AP4452" s="171"/>
      <c r="AQ4452" s="171"/>
      <c r="AR4452" s="171"/>
    </row>
    <row r="4453" spans="14:44">
      <c r="N4453" t="s">
        <v>19007</v>
      </c>
      <c r="O4453" t="s">
        <v>19008</v>
      </c>
      <c r="P4453" t="s">
        <v>386</v>
      </c>
      <c r="X4453" t="s">
        <v>19004</v>
      </c>
      <c r="Y4453" t="s">
        <v>389</v>
      </c>
      <c r="Z4453" t="s">
        <v>19009</v>
      </c>
      <c r="AA4453" t="s">
        <v>18993</v>
      </c>
      <c r="AB4453" t="s">
        <v>125</v>
      </c>
      <c r="AO4453" s="171"/>
      <c r="AP4453" s="171"/>
      <c r="AQ4453" s="171"/>
      <c r="AR4453" s="171"/>
    </row>
    <row r="4454" spans="14:44">
      <c r="N4454" t="s">
        <v>19010</v>
      </c>
      <c r="O4454" t="s">
        <v>19011</v>
      </c>
      <c r="P4454" t="s">
        <v>386</v>
      </c>
      <c r="X4454" t="s">
        <v>1162</v>
      </c>
      <c r="Y4454" t="s">
        <v>386</v>
      </c>
      <c r="Z4454" t="s">
        <v>18971</v>
      </c>
      <c r="AA4454" t="s">
        <v>505</v>
      </c>
      <c r="AB4454" t="s">
        <v>125</v>
      </c>
      <c r="AO4454" s="171"/>
      <c r="AP4454" s="171"/>
      <c r="AQ4454" s="171"/>
      <c r="AR4454" s="171"/>
    </row>
    <row r="4455" spans="14:44">
      <c r="N4455" t="s">
        <v>19012</v>
      </c>
      <c r="O4455" t="s">
        <v>19013</v>
      </c>
      <c r="P4455" t="s">
        <v>386</v>
      </c>
      <c r="X4455" t="s">
        <v>19014</v>
      </c>
      <c r="Y4455" t="s">
        <v>389</v>
      </c>
      <c r="Z4455" t="s">
        <v>19015</v>
      </c>
      <c r="AA4455" t="s">
        <v>19016</v>
      </c>
      <c r="AB4455" t="s">
        <v>125</v>
      </c>
      <c r="AO4455" s="171"/>
      <c r="AP4455" s="171"/>
      <c r="AQ4455" s="171"/>
      <c r="AR4455" s="171"/>
    </row>
    <row r="4456" spans="14:44">
      <c r="N4456" t="s">
        <v>19017</v>
      </c>
      <c r="O4456" t="s">
        <v>19018</v>
      </c>
      <c r="P4456" t="s">
        <v>386</v>
      </c>
      <c r="X4456" t="s">
        <v>19019</v>
      </c>
      <c r="Y4456" t="s">
        <v>386</v>
      </c>
      <c r="Z4456" t="s">
        <v>19020</v>
      </c>
      <c r="AA4456" t="s">
        <v>19016</v>
      </c>
      <c r="AB4456" t="s">
        <v>125</v>
      </c>
      <c r="AO4456" s="171"/>
      <c r="AP4456" s="171"/>
      <c r="AQ4456" s="171"/>
      <c r="AR4456" s="171"/>
    </row>
    <row r="4457" spans="14:44">
      <c r="N4457" t="s">
        <v>19021</v>
      </c>
      <c r="O4457" t="s">
        <v>19022</v>
      </c>
      <c r="P4457" t="s">
        <v>386</v>
      </c>
      <c r="X4457" t="s">
        <v>19023</v>
      </c>
      <c r="Y4457" t="s">
        <v>386</v>
      </c>
      <c r="Z4457" t="s">
        <v>19024</v>
      </c>
      <c r="AA4457" t="s">
        <v>19025</v>
      </c>
      <c r="AB4457" t="s">
        <v>125</v>
      </c>
      <c r="AO4457" s="171"/>
      <c r="AP4457" s="171"/>
      <c r="AQ4457" s="171"/>
      <c r="AR4457" s="171"/>
    </row>
    <row r="4458" spans="14:44">
      <c r="N4458" t="s">
        <v>19026</v>
      </c>
      <c r="O4458" t="s">
        <v>19027</v>
      </c>
      <c r="P4458" t="s">
        <v>386</v>
      </c>
      <c r="X4458" t="s">
        <v>19028</v>
      </c>
      <c r="Y4458" t="s">
        <v>386</v>
      </c>
      <c r="Z4458" t="s">
        <v>18987</v>
      </c>
      <c r="AA4458" t="s">
        <v>19029</v>
      </c>
      <c r="AB4458" t="s">
        <v>125</v>
      </c>
      <c r="AO4458" s="171"/>
      <c r="AP4458" s="171"/>
      <c r="AQ4458" s="171"/>
      <c r="AR4458" s="171"/>
    </row>
    <row r="4459" spans="14:44">
      <c r="N4459" t="s">
        <v>19030</v>
      </c>
      <c r="O4459" t="s">
        <v>19031</v>
      </c>
      <c r="P4459" t="s">
        <v>386</v>
      </c>
      <c r="X4459" t="s">
        <v>19032</v>
      </c>
      <c r="Y4459" t="s">
        <v>389</v>
      </c>
      <c r="Z4459" t="s">
        <v>19033</v>
      </c>
      <c r="AA4459" t="s">
        <v>19034</v>
      </c>
      <c r="AB4459" t="s">
        <v>125</v>
      </c>
      <c r="AO4459" s="171"/>
      <c r="AP4459" s="171"/>
      <c r="AQ4459" s="171"/>
      <c r="AR4459" s="171"/>
    </row>
    <row r="4460" spans="14:44">
      <c r="N4460" t="s">
        <v>19035</v>
      </c>
      <c r="O4460" t="s">
        <v>19036</v>
      </c>
      <c r="P4460" t="s">
        <v>386</v>
      </c>
      <c r="X4460" t="s">
        <v>19037</v>
      </c>
      <c r="Y4460" t="s">
        <v>389</v>
      </c>
      <c r="Z4460" t="s">
        <v>19038</v>
      </c>
      <c r="AA4460" t="s">
        <v>19039</v>
      </c>
      <c r="AB4460" t="s">
        <v>125</v>
      </c>
      <c r="AO4460" s="171"/>
      <c r="AP4460" s="171"/>
      <c r="AQ4460" s="171"/>
      <c r="AR4460" s="171"/>
    </row>
    <row r="4461" spans="14:44">
      <c r="N4461" t="s">
        <v>19040</v>
      </c>
      <c r="O4461" t="s">
        <v>19041</v>
      </c>
      <c r="P4461" t="s">
        <v>386</v>
      </c>
      <c r="X4461" t="s">
        <v>19042</v>
      </c>
      <c r="Y4461" t="s">
        <v>386</v>
      </c>
      <c r="Z4461" t="s">
        <v>19043</v>
      </c>
      <c r="AA4461" t="s">
        <v>19044</v>
      </c>
      <c r="AB4461" t="s">
        <v>125</v>
      </c>
      <c r="AO4461" s="171"/>
      <c r="AP4461" s="171"/>
      <c r="AQ4461" s="171"/>
      <c r="AR4461" s="171"/>
    </row>
    <row r="4462" spans="14:44">
      <c r="N4462" t="s">
        <v>19045</v>
      </c>
      <c r="O4462" t="s">
        <v>19046</v>
      </c>
      <c r="P4462" t="s">
        <v>386</v>
      </c>
      <c r="X4462" t="s">
        <v>19047</v>
      </c>
      <c r="Y4462" t="s">
        <v>386</v>
      </c>
      <c r="Z4462" t="s">
        <v>19048</v>
      </c>
      <c r="AA4462" t="s">
        <v>19049</v>
      </c>
      <c r="AB4462" t="s">
        <v>125</v>
      </c>
      <c r="AO4462" s="171"/>
      <c r="AP4462" s="171"/>
      <c r="AQ4462" s="171"/>
      <c r="AR4462" s="171"/>
    </row>
    <row r="4463" spans="14:44">
      <c r="N4463" t="s">
        <v>19050</v>
      </c>
      <c r="O4463" t="s">
        <v>19051</v>
      </c>
      <c r="P4463" t="s">
        <v>386</v>
      </c>
      <c r="X4463" t="s">
        <v>19052</v>
      </c>
      <c r="Y4463" t="s">
        <v>386</v>
      </c>
      <c r="Z4463" t="s">
        <v>19053</v>
      </c>
      <c r="AA4463" t="s">
        <v>19049</v>
      </c>
      <c r="AB4463" t="s">
        <v>125</v>
      </c>
      <c r="AO4463" s="171"/>
      <c r="AP4463" s="171"/>
      <c r="AQ4463" s="171"/>
      <c r="AR4463" s="171"/>
    </row>
    <row r="4464" spans="14:44">
      <c r="N4464" t="s">
        <v>19054</v>
      </c>
      <c r="O4464" t="s">
        <v>19055</v>
      </c>
      <c r="P4464" t="s">
        <v>386</v>
      </c>
      <c r="X4464" t="s">
        <v>19056</v>
      </c>
      <c r="Y4464" t="s">
        <v>389</v>
      </c>
      <c r="Z4464" t="s">
        <v>19057</v>
      </c>
      <c r="AA4464" t="s">
        <v>19058</v>
      </c>
      <c r="AB4464" t="s">
        <v>125</v>
      </c>
      <c r="AO4464" s="171"/>
      <c r="AP4464" s="171"/>
      <c r="AQ4464" s="171"/>
      <c r="AR4464" s="171"/>
    </row>
    <row r="4465" spans="14:44">
      <c r="N4465" t="s">
        <v>19059</v>
      </c>
      <c r="O4465" t="s">
        <v>19060</v>
      </c>
      <c r="P4465" t="s">
        <v>386</v>
      </c>
      <c r="X4465" t="s">
        <v>19061</v>
      </c>
      <c r="Y4465" t="s">
        <v>389</v>
      </c>
      <c r="Z4465" t="s">
        <v>19062</v>
      </c>
      <c r="AA4465" t="s">
        <v>19058</v>
      </c>
      <c r="AB4465" t="s">
        <v>125</v>
      </c>
      <c r="AO4465" s="171"/>
      <c r="AP4465" s="171"/>
      <c r="AQ4465" s="171"/>
      <c r="AR4465" s="171"/>
    </row>
    <row r="4466" spans="14:44">
      <c r="N4466" t="s">
        <v>19063</v>
      </c>
      <c r="O4466" t="s">
        <v>19064</v>
      </c>
      <c r="P4466" t="s">
        <v>386</v>
      </c>
      <c r="X4466" t="s">
        <v>19065</v>
      </c>
      <c r="Y4466" t="s">
        <v>389</v>
      </c>
      <c r="Z4466" t="s">
        <v>19066</v>
      </c>
      <c r="AA4466" t="s">
        <v>19058</v>
      </c>
      <c r="AB4466" t="s">
        <v>125</v>
      </c>
      <c r="AO4466" s="171"/>
      <c r="AP4466" s="171"/>
      <c r="AQ4466" s="171"/>
      <c r="AR4466" s="171"/>
    </row>
    <row r="4467" spans="14:44">
      <c r="N4467" t="s">
        <v>19067</v>
      </c>
      <c r="O4467" t="s">
        <v>19068</v>
      </c>
      <c r="P4467" t="s">
        <v>386</v>
      </c>
      <c r="X4467" t="s">
        <v>19069</v>
      </c>
      <c r="Y4467" t="s">
        <v>386</v>
      </c>
      <c r="Z4467" t="s">
        <v>19070</v>
      </c>
      <c r="AA4467" t="s">
        <v>19071</v>
      </c>
      <c r="AB4467" t="s">
        <v>125</v>
      </c>
      <c r="AO4467" s="171"/>
      <c r="AP4467" s="171"/>
      <c r="AQ4467" s="171"/>
      <c r="AR4467" s="171"/>
    </row>
    <row r="4468" spans="14:44">
      <c r="N4468" t="s">
        <v>19072</v>
      </c>
      <c r="O4468" t="s">
        <v>19073</v>
      </c>
      <c r="P4468" t="s">
        <v>386</v>
      </c>
      <c r="X4468" t="s">
        <v>19074</v>
      </c>
      <c r="Y4468" t="s">
        <v>389</v>
      </c>
      <c r="Z4468" t="s">
        <v>19075</v>
      </c>
      <c r="AA4468" t="s">
        <v>19076</v>
      </c>
      <c r="AB4468" t="s">
        <v>125</v>
      </c>
      <c r="AO4468" s="171"/>
      <c r="AP4468" s="171"/>
      <c r="AQ4468" s="171"/>
      <c r="AR4468" s="171"/>
    </row>
    <row r="4469" spans="14:44">
      <c r="N4469" t="s">
        <v>19077</v>
      </c>
      <c r="O4469" t="s">
        <v>19078</v>
      </c>
      <c r="P4469" t="s">
        <v>386</v>
      </c>
      <c r="X4469" t="s">
        <v>19079</v>
      </c>
      <c r="Y4469" t="s">
        <v>386</v>
      </c>
      <c r="Z4469" t="s">
        <v>19080</v>
      </c>
      <c r="AA4469" t="s">
        <v>19081</v>
      </c>
      <c r="AB4469" t="s">
        <v>125</v>
      </c>
      <c r="AO4469" s="171"/>
      <c r="AP4469" s="171"/>
      <c r="AQ4469" s="171"/>
      <c r="AR4469" s="171"/>
    </row>
    <row r="4470" spans="14:44">
      <c r="N4470" t="s">
        <v>19082</v>
      </c>
      <c r="O4470" t="s">
        <v>19083</v>
      </c>
      <c r="P4470" t="s">
        <v>386</v>
      </c>
      <c r="X4470" t="s">
        <v>19084</v>
      </c>
      <c r="Y4470" t="s">
        <v>386</v>
      </c>
      <c r="Z4470" t="s">
        <v>19085</v>
      </c>
      <c r="AA4470" t="s">
        <v>19086</v>
      </c>
      <c r="AB4470" t="s">
        <v>125</v>
      </c>
      <c r="AO4470" s="171"/>
      <c r="AP4470" s="171"/>
      <c r="AQ4470" s="171"/>
      <c r="AR4470" s="171"/>
    </row>
    <row r="4471" spans="14:44">
      <c r="N4471" t="s">
        <v>19087</v>
      </c>
      <c r="O4471" t="s">
        <v>19088</v>
      </c>
      <c r="P4471" t="s">
        <v>386</v>
      </c>
      <c r="X4471" t="s">
        <v>19089</v>
      </c>
      <c r="Y4471" t="s">
        <v>386</v>
      </c>
      <c r="Z4471" t="s">
        <v>19090</v>
      </c>
      <c r="AA4471" t="s">
        <v>19091</v>
      </c>
      <c r="AB4471" t="s">
        <v>125</v>
      </c>
      <c r="AO4471" s="171"/>
      <c r="AP4471" s="171"/>
      <c r="AQ4471" s="171"/>
      <c r="AR4471" s="171"/>
    </row>
    <row r="4472" spans="14:44">
      <c r="N4472" t="s">
        <v>19092</v>
      </c>
      <c r="O4472" t="s">
        <v>19093</v>
      </c>
      <c r="P4472" t="s">
        <v>386</v>
      </c>
      <c r="X4472" t="s">
        <v>19094</v>
      </c>
      <c r="Y4472" t="s">
        <v>386</v>
      </c>
      <c r="Z4472" t="s">
        <v>19062</v>
      </c>
      <c r="AA4472" t="s">
        <v>19095</v>
      </c>
      <c r="AB4472" t="s">
        <v>125</v>
      </c>
      <c r="AO4472" s="171"/>
      <c r="AP4472" s="171"/>
      <c r="AQ4472" s="171"/>
      <c r="AR4472" s="171"/>
    </row>
    <row r="4473" spans="14:44">
      <c r="N4473" t="s">
        <v>19096</v>
      </c>
      <c r="O4473" t="s">
        <v>19097</v>
      </c>
      <c r="P4473" t="s">
        <v>386</v>
      </c>
      <c r="X4473" t="s">
        <v>19098</v>
      </c>
      <c r="Y4473" t="s">
        <v>386</v>
      </c>
      <c r="Z4473" t="s">
        <v>19066</v>
      </c>
      <c r="AA4473" t="s">
        <v>19095</v>
      </c>
      <c r="AB4473" t="s">
        <v>125</v>
      </c>
      <c r="AO4473" s="171"/>
      <c r="AP4473" s="171"/>
      <c r="AQ4473" s="171"/>
      <c r="AR4473" s="171"/>
    </row>
    <row r="4474" spans="14:44">
      <c r="N4474" t="s">
        <v>19099</v>
      </c>
      <c r="O4474" t="s">
        <v>19100</v>
      </c>
      <c r="P4474" t="s">
        <v>386</v>
      </c>
      <c r="X4474" t="s">
        <v>19101</v>
      </c>
      <c r="Y4474" t="s">
        <v>386</v>
      </c>
      <c r="Z4474" t="s">
        <v>19102</v>
      </c>
      <c r="AA4474" t="s">
        <v>19103</v>
      </c>
      <c r="AB4474" t="s">
        <v>125</v>
      </c>
      <c r="AO4474" s="171"/>
      <c r="AP4474" s="171"/>
      <c r="AQ4474" s="171"/>
      <c r="AR4474" s="171"/>
    </row>
    <row r="4475" spans="14:44">
      <c r="N4475" t="s">
        <v>19104</v>
      </c>
      <c r="O4475" t="s">
        <v>19105</v>
      </c>
      <c r="P4475" t="s">
        <v>386</v>
      </c>
      <c r="X4475" t="s">
        <v>19106</v>
      </c>
      <c r="Y4475" t="s">
        <v>386</v>
      </c>
      <c r="Z4475" t="s">
        <v>19107</v>
      </c>
      <c r="AA4475" t="s">
        <v>19108</v>
      </c>
      <c r="AB4475" t="s">
        <v>125</v>
      </c>
      <c r="AO4475" s="171"/>
      <c r="AP4475" s="171"/>
      <c r="AQ4475" s="171"/>
      <c r="AR4475" s="171"/>
    </row>
    <row r="4476" spans="14:44">
      <c r="N4476" t="s">
        <v>19109</v>
      </c>
      <c r="O4476" t="s">
        <v>19110</v>
      </c>
      <c r="P4476" t="s">
        <v>386</v>
      </c>
      <c r="X4476" t="s">
        <v>19111</v>
      </c>
      <c r="Y4476" t="s">
        <v>386</v>
      </c>
      <c r="Z4476" t="s">
        <v>19112</v>
      </c>
      <c r="AA4476" t="s">
        <v>19113</v>
      </c>
      <c r="AB4476" t="s">
        <v>125</v>
      </c>
      <c r="AO4476" s="171"/>
      <c r="AP4476" s="171"/>
      <c r="AQ4476" s="171"/>
      <c r="AR4476" s="171"/>
    </row>
    <row r="4477" spans="14:44">
      <c r="N4477" t="s">
        <v>19114</v>
      </c>
      <c r="O4477" t="s">
        <v>19115</v>
      </c>
      <c r="P4477" t="s">
        <v>386</v>
      </c>
      <c r="X4477" t="s">
        <v>19116</v>
      </c>
      <c r="Y4477" t="s">
        <v>389</v>
      </c>
      <c r="Z4477" t="s">
        <v>19117</v>
      </c>
      <c r="AA4477" t="s">
        <v>19118</v>
      </c>
      <c r="AB4477" t="s">
        <v>125</v>
      </c>
      <c r="AO4477" s="171"/>
      <c r="AP4477" s="171"/>
      <c r="AQ4477" s="171"/>
      <c r="AR4477" s="171"/>
    </row>
    <row r="4478" spans="14:44">
      <c r="N4478" t="s">
        <v>19119</v>
      </c>
      <c r="O4478" t="s">
        <v>19120</v>
      </c>
      <c r="P4478" t="s">
        <v>386</v>
      </c>
      <c r="X4478" t="s">
        <v>19121</v>
      </c>
      <c r="Y4478" t="s">
        <v>386</v>
      </c>
      <c r="Z4478" t="s">
        <v>19122</v>
      </c>
      <c r="AA4478" t="s">
        <v>19123</v>
      </c>
      <c r="AB4478" t="s">
        <v>125</v>
      </c>
      <c r="AO4478" s="171"/>
      <c r="AP4478" s="171"/>
      <c r="AQ4478" s="171"/>
      <c r="AR4478" s="171"/>
    </row>
    <row r="4479" spans="14:44">
      <c r="N4479" t="s">
        <v>19124</v>
      </c>
      <c r="O4479" t="s">
        <v>19125</v>
      </c>
      <c r="P4479" t="s">
        <v>386</v>
      </c>
      <c r="X4479" t="s">
        <v>19126</v>
      </c>
      <c r="Y4479" t="s">
        <v>386</v>
      </c>
      <c r="Z4479" t="s">
        <v>19127</v>
      </c>
      <c r="AA4479" t="s">
        <v>19128</v>
      </c>
      <c r="AB4479" t="s">
        <v>125</v>
      </c>
      <c r="AO4479" s="171"/>
      <c r="AP4479" s="171"/>
      <c r="AQ4479" s="171"/>
      <c r="AR4479" s="171"/>
    </row>
    <row r="4480" spans="14:44">
      <c r="N4480" t="s">
        <v>19129</v>
      </c>
      <c r="O4480" t="s">
        <v>19130</v>
      </c>
      <c r="P4480" t="s">
        <v>386</v>
      </c>
      <c r="X4480" t="s">
        <v>19131</v>
      </c>
      <c r="Y4480" t="s">
        <v>386</v>
      </c>
      <c r="Z4480" t="s">
        <v>17198</v>
      </c>
      <c r="AA4480" t="s">
        <v>19132</v>
      </c>
      <c r="AB4480" t="s">
        <v>125</v>
      </c>
      <c r="AO4480" s="171"/>
      <c r="AP4480" s="171"/>
      <c r="AQ4480" s="171"/>
      <c r="AR4480" s="171"/>
    </row>
    <row r="4481" spans="14:44">
      <c r="N4481" t="s">
        <v>19133</v>
      </c>
      <c r="O4481" t="s">
        <v>19134</v>
      </c>
      <c r="P4481" t="s">
        <v>386</v>
      </c>
      <c r="X4481" t="s">
        <v>19135</v>
      </c>
      <c r="Y4481" t="s">
        <v>386</v>
      </c>
      <c r="Z4481" t="s">
        <v>19136</v>
      </c>
      <c r="AA4481" t="s">
        <v>19137</v>
      </c>
      <c r="AB4481" t="s">
        <v>125</v>
      </c>
      <c r="AO4481" s="171"/>
      <c r="AP4481" s="171"/>
      <c r="AQ4481" s="171"/>
      <c r="AR4481" s="171"/>
    </row>
    <row r="4482" spans="14:44">
      <c r="N4482" t="s">
        <v>19138</v>
      </c>
      <c r="O4482" t="s">
        <v>19139</v>
      </c>
      <c r="P4482" t="s">
        <v>386</v>
      </c>
      <c r="X4482" t="s">
        <v>19140</v>
      </c>
      <c r="Y4482" t="s">
        <v>389</v>
      </c>
      <c r="Z4482" t="s">
        <v>19141</v>
      </c>
      <c r="AA4482" t="s">
        <v>19142</v>
      </c>
      <c r="AB4482" t="s">
        <v>125</v>
      </c>
      <c r="AO4482" s="171"/>
      <c r="AP4482" s="171"/>
      <c r="AQ4482" s="171"/>
      <c r="AR4482" s="171"/>
    </row>
    <row r="4483" spans="14:44">
      <c r="N4483" t="s">
        <v>19143</v>
      </c>
      <c r="O4483" t="s">
        <v>19144</v>
      </c>
      <c r="P4483" t="s">
        <v>386</v>
      </c>
      <c r="X4483" t="s">
        <v>19145</v>
      </c>
      <c r="Y4483" t="s">
        <v>389</v>
      </c>
      <c r="Z4483" t="s">
        <v>19146</v>
      </c>
      <c r="AA4483" t="s">
        <v>19147</v>
      </c>
      <c r="AB4483" t="s">
        <v>125</v>
      </c>
      <c r="AO4483" s="171"/>
      <c r="AP4483" s="171"/>
      <c r="AQ4483" s="171"/>
      <c r="AR4483" s="171"/>
    </row>
    <row r="4484" spans="14:44">
      <c r="N4484" t="s">
        <v>19148</v>
      </c>
      <c r="O4484" t="s">
        <v>19149</v>
      </c>
      <c r="P4484" t="s">
        <v>386</v>
      </c>
      <c r="X4484" t="s">
        <v>19150</v>
      </c>
      <c r="Y4484" t="s">
        <v>386</v>
      </c>
      <c r="Z4484" t="s">
        <v>19151</v>
      </c>
      <c r="AA4484" t="s">
        <v>19152</v>
      </c>
      <c r="AB4484" t="s">
        <v>125</v>
      </c>
      <c r="AO4484" s="171"/>
      <c r="AP4484" s="171"/>
      <c r="AQ4484" s="171"/>
      <c r="AR4484" s="171"/>
    </row>
    <row r="4485" spans="14:44">
      <c r="N4485" t="s">
        <v>19153</v>
      </c>
      <c r="O4485" t="s">
        <v>19154</v>
      </c>
      <c r="P4485" t="s">
        <v>386</v>
      </c>
      <c r="X4485" t="s">
        <v>19155</v>
      </c>
      <c r="Y4485" t="s">
        <v>386</v>
      </c>
      <c r="Z4485" t="s">
        <v>19156</v>
      </c>
      <c r="AA4485" t="s">
        <v>19157</v>
      </c>
      <c r="AB4485" t="s">
        <v>125</v>
      </c>
      <c r="AO4485" s="171"/>
      <c r="AP4485" s="171"/>
      <c r="AQ4485" s="171"/>
      <c r="AR4485" s="171"/>
    </row>
    <row r="4486" spans="14:44">
      <c r="N4486" t="s">
        <v>19158</v>
      </c>
      <c r="O4486" t="s">
        <v>19159</v>
      </c>
      <c r="P4486" t="s">
        <v>386</v>
      </c>
      <c r="X4486" t="s">
        <v>19160</v>
      </c>
      <c r="Y4486" t="s">
        <v>386</v>
      </c>
      <c r="Z4486" t="s">
        <v>19161</v>
      </c>
      <c r="AA4486" t="s">
        <v>19152</v>
      </c>
      <c r="AB4486" t="s">
        <v>125</v>
      </c>
      <c r="AO4486" s="171"/>
      <c r="AP4486" s="171"/>
      <c r="AQ4486" s="171"/>
      <c r="AR4486" s="171"/>
    </row>
    <row r="4487" spans="14:44">
      <c r="N4487" t="s">
        <v>19162</v>
      </c>
      <c r="O4487" t="s">
        <v>19163</v>
      </c>
      <c r="P4487" t="s">
        <v>386</v>
      </c>
      <c r="X4487" t="s">
        <v>19164</v>
      </c>
      <c r="Y4487" t="s">
        <v>386</v>
      </c>
      <c r="Z4487" t="s">
        <v>19165</v>
      </c>
      <c r="AA4487" t="s">
        <v>14145</v>
      </c>
      <c r="AB4487" t="s">
        <v>3550</v>
      </c>
      <c r="AO4487" s="171"/>
      <c r="AP4487" s="171"/>
      <c r="AQ4487" s="171"/>
      <c r="AR4487" s="171"/>
    </row>
    <row r="4488" spans="14:44">
      <c r="N4488" t="s">
        <v>19166</v>
      </c>
      <c r="O4488" t="s">
        <v>19167</v>
      </c>
      <c r="P4488" t="s">
        <v>386</v>
      </c>
      <c r="X4488" t="s">
        <v>19168</v>
      </c>
      <c r="Y4488" t="s">
        <v>386</v>
      </c>
      <c r="Z4488" t="s">
        <v>19169</v>
      </c>
      <c r="AA4488" t="s">
        <v>14145</v>
      </c>
      <c r="AB4488" t="s">
        <v>3550</v>
      </c>
      <c r="AO4488" s="171"/>
      <c r="AP4488" s="171"/>
      <c r="AQ4488" s="171"/>
      <c r="AR4488" s="171"/>
    </row>
    <row r="4489" spans="14:44">
      <c r="N4489" t="s">
        <v>19170</v>
      </c>
      <c r="O4489" t="s">
        <v>19171</v>
      </c>
      <c r="P4489" t="s">
        <v>386</v>
      </c>
      <c r="X4489" t="s">
        <v>19172</v>
      </c>
      <c r="Y4489" t="s">
        <v>386</v>
      </c>
      <c r="Z4489" t="s">
        <v>19173</v>
      </c>
      <c r="AA4489" t="s">
        <v>14145</v>
      </c>
      <c r="AB4489" t="s">
        <v>3550</v>
      </c>
      <c r="AO4489" s="171"/>
      <c r="AP4489" s="171"/>
      <c r="AQ4489" s="171"/>
      <c r="AR4489" s="171"/>
    </row>
    <row r="4490" spans="14:44">
      <c r="N4490" t="s">
        <v>19174</v>
      </c>
      <c r="O4490" t="s">
        <v>19175</v>
      </c>
      <c r="P4490" t="s">
        <v>386</v>
      </c>
      <c r="X4490" t="s">
        <v>19176</v>
      </c>
      <c r="Y4490" t="s">
        <v>386</v>
      </c>
      <c r="Z4490" t="s">
        <v>19177</v>
      </c>
      <c r="AA4490" t="s">
        <v>14145</v>
      </c>
      <c r="AB4490" t="s">
        <v>3550</v>
      </c>
      <c r="AO4490" s="171"/>
      <c r="AP4490" s="171"/>
      <c r="AQ4490" s="171"/>
      <c r="AR4490" s="171"/>
    </row>
    <row r="4491" spans="14:44">
      <c r="N4491" t="s">
        <v>19178</v>
      </c>
      <c r="O4491" t="s">
        <v>19179</v>
      </c>
      <c r="P4491" t="s">
        <v>386</v>
      </c>
      <c r="X4491" t="s">
        <v>19180</v>
      </c>
      <c r="Y4491" t="s">
        <v>386</v>
      </c>
      <c r="Z4491" t="s">
        <v>19181</v>
      </c>
      <c r="AA4491" t="s">
        <v>546</v>
      </c>
      <c r="AB4491" t="s">
        <v>4770</v>
      </c>
      <c r="AO4491" s="171"/>
      <c r="AP4491" s="171"/>
      <c r="AQ4491" s="171"/>
      <c r="AR4491" s="171"/>
    </row>
    <row r="4492" spans="14:44">
      <c r="N4492" t="s">
        <v>19182</v>
      </c>
      <c r="O4492" t="s">
        <v>19183</v>
      </c>
      <c r="P4492" t="s">
        <v>386</v>
      </c>
      <c r="X4492" t="s">
        <v>19184</v>
      </c>
      <c r="Y4492" t="s">
        <v>386</v>
      </c>
      <c r="Z4492" t="s">
        <v>19185</v>
      </c>
      <c r="AA4492" t="s">
        <v>14145</v>
      </c>
      <c r="AB4492" t="s">
        <v>3550</v>
      </c>
      <c r="AO4492" s="171"/>
      <c r="AP4492" s="171"/>
      <c r="AQ4492" s="171"/>
      <c r="AR4492" s="171"/>
    </row>
    <row r="4493" spans="14:44">
      <c r="N4493" t="s">
        <v>19186</v>
      </c>
      <c r="O4493" t="s">
        <v>19187</v>
      </c>
      <c r="P4493" t="s">
        <v>386</v>
      </c>
      <c r="X4493" t="s">
        <v>19188</v>
      </c>
      <c r="Y4493" t="s">
        <v>386</v>
      </c>
      <c r="Z4493" t="s">
        <v>19189</v>
      </c>
      <c r="AA4493" t="s">
        <v>14145</v>
      </c>
      <c r="AB4493" t="s">
        <v>3550</v>
      </c>
      <c r="AO4493" s="171"/>
      <c r="AP4493" s="171"/>
      <c r="AQ4493" s="171"/>
      <c r="AR4493" s="171"/>
    </row>
    <row r="4494" spans="14:44">
      <c r="N4494" t="s">
        <v>19190</v>
      </c>
      <c r="O4494" t="s">
        <v>19191</v>
      </c>
      <c r="P4494" t="s">
        <v>386</v>
      </c>
      <c r="X4494" t="s">
        <v>19192</v>
      </c>
      <c r="Y4494" t="s">
        <v>386</v>
      </c>
      <c r="Z4494" t="s">
        <v>19193</v>
      </c>
      <c r="AA4494" t="s">
        <v>14145</v>
      </c>
      <c r="AB4494" t="s">
        <v>3550</v>
      </c>
      <c r="AO4494" s="171"/>
      <c r="AP4494" s="171"/>
      <c r="AQ4494" s="171"/>
      <c r="AR4494" s="171"/>
    </row>
    <row r="4495" spans="14:44">
      <c r="N4495" t="s">
        <v>19194</v>
      </c>
      <c r="O4495" t="s">
        <v>19195</v>
      </c>
      <c r="P4495" t="s">
        <v>386</v>
      </c>
      <c r="X4495" t="s">
        <v>19196</v>
      </c>
      <c r="Y4495" t="s">
        <v>386</v>
      </c>
      <c r="Z4495" t="s">
        <v>19197</v>
      </c>
      <c r="AA4495" t="s">
        <v>14145</v>
      </c>
      <c r="AB4495" t="s">
        <v>3550</v>
      </c>
      <c r="AO4495" s="171"/>
      <c r="AP4495" s="171"/>
      <c r="AQ4495" s="171"/>
      <c r="AR4495" s="171"/>
    </row>
    <row r="4496" spans="14:44">
      <c r="N4496" t="s">
        <v>19198</v>
      </c>
      <c r="O4496" t="s">
        <v>19199</v>
      </c>
      <c r="P4496" t="s">
        <v>386</v>
      </c>
      <c r="X4496" t="s">
        <v>19200</v>
      </c>
      <c r="Y4496" t="s">
        <v>386</v>
      </c>
      <c r="Z4496" t="s">
        <v>19201</v>
      </c>
      <c r="AA4496" t="s">
        <v>14145</v>
      </c>
      <c r="AB4496" t="s">
        <v>3550</v>
      </c>
      <c r="AO4496" s="171"/>
      <c r="AP4496" s="171"/>
      <c r="AQ4496" s="171"/>
      <c r="AR4496" s="171"/>
    </row>
    <row r="4497" spans="14:44">
      <c r="N4497" t="s">
        <v>19202</v>
      </c>
      <c r="O4497" t="s">
        <v>19203</v>
      </c>
      <c r="P4497" t="s">
        <v>386</v>
      </c>
      <c r="X4497" t="s">
        <v>19204</v>
      </c>
      <c r="Y4497" t="s">
        <v>386</v>
      </c>
      <c r="Z4497" t="s">
        <v>19205</v>
      </c>
      <c r="AA4497" t="s">
        <v>14145</v>
      </c>
      <c r="AB4497" t="s">
        <v>3550</v>
      </c>
      <c r="AO4497" s="171"/>
      <c r="AP4497" s="171"/>
      <c r="AQ4497" s="171"/>
      <c r="AR4497" s="171"/>
    </row>
    <row r="4498" spans="14:44">
      <c r="N4498" t="s">
        <v>19206</v>
      </c>
      <c r="O4498" t="s">
        <v>19207</v>
      </c>
      <c r="P4498" t="s">
        <v>386</v>
      </c>
      <c r="X4498" t="s">
        <v>19208</v>
      </c>
      <c r="Y4498" t="s">
        <v>386</v>
      </c>
      <c r="Z4498" t="s">
        <v>19209</v>
      </c>
      <c r="AA4498" t="s">
        <v>14145</v>
      </c>
      <c r="AB4498" t="s">
        <v>3550</v>
      </c>
      <c r="AO4498" s="171"/>
      <c r="AP4498" s="171"/>
      <c r="AQ4498" s="171"/>
      <c r="AR4498" s="171"/>
    </row>
    <row r="4499" spans="14:44">
      <c r="N4499" t="s">
        <v>19210</v>
      </c>
      <c r="O4499" t="s">
        <v>19211</v>
      </c>
      <c r="P4499" t="s">
        <v>386</v>
      </c>
      <c r="X4499" t="s">
        <v>19212</v>
      </c>
      <c r="Y4499" t="s">
        <v>386</v>
      </c>
      <c r="Z4499" t="s">
        <v>19213</v>
      </c>
      <c r="AA4499" t="s">
        <v>14145</v>
      </c>
      <c r="AB4499" t="s">
        <v>3550</v>
      </c>
      <c r="AO4499" s="171"/>
      <c r="AP4499" s="171"/>
      <c r="AQ4499" s="171"/>
      <c r="AR4499" s="171"/>
    </row>
    <row r="4500" spans="14:44">
      <c r="N4500" t="s">
        <v>19214</v>
      </c>
      <c r="O4500" t="s">
        <v>19215</v>
      </c>
      <c r="P4500" t="s">
        <v>386</v>
      </c>
      <c r="X4500" t="s">
        <v>19216</v>
      </c>
      <c r="Y4500" t="s">
        <v>389</v>
      </c>
      <c r="Z4500" t="s">
        <v>19217</v>
      </c>
      <c r="AA4500" t="s">
        <v>588</v>
      </c>
      <c r="AB4500" t="s">
        <v>4770</v>
      </c>
      <c r="AO4500" s="171"/>
      <c r="AP4500" s="171"/>
      <c r="AQ4500" s="171"/>
      <c r="AR4500" s="171"/>
    </row>
    <row r="4501" spans="14:44">
      <c r="N4501" t="s">
        <v>19218</v>
      </c>
      <c r="O4501" t="s">
        <v>19219</v>
      </c>
      <c r="P4501" t="s">
        <v>386</v>
      </c>
      <c r="X4501" t="s">
        <v>19220</v>
      </c>
      <c r="Y4501" t="s">
        <v>386</v>
      </c>
      <c r="Z4501" t="s">
        <v>19221</v>
      </c>
      <c r="AA4501" t="s">
        <v>19222</v>
      </c>
      <c r="AB4501" t="s">
        <v>125</v>
      </c>
      <c r="AO4501" s="171"/>
      <c r="AP4501" s="171"/>
      <c r="AQ4501" s="171"/>
      <c r="AR4501" s="171"/>
    </row>
    <row r="4502" spans="14:44">
      <c r="N4502" t="s">
        <v>19223</v>
      </c>
      <c r="O4502" t="s">
        <v>19224</v>
      </c>
      <c r="P4502" t="s">
        <v>386</v>
      </c>
      <c r="X4502" t="s">
        <v>19225</v>
      </c>
      <c r="Y4502" t="s">
        <v>386</v>
      </c>
      <c r="Z4502" t="s">
        <v>19226</v>
      </c>
      <c r="AA4502" t="s">
        <v>19227</v>
      </c>
      <c r="AB4502" t="s">
        <v>125</v>
      </c>
      <c r="AO4502" s="171"/>
      <c r="AP4502" s="171"/>
      <c r="AQ4502" s="171"/>
      <c r="AR4502" s="171"/>
    </row>
    <row r="4503" spans="14:44">
      <c r="N4503" t="s">
        <v>19228</v>
      </c>
      <c r="O4503" t="s">
        <v>19229</v>
      </c>
      <c r="P4503" t="s">
        <v>386</v>
      </c>
      <c r="X4503" t="s">
        <v>19230</v>
      </c>
      <c r="Y4503" t="s">
        <v>389</v>
      </c>
      <c r="Z4503" t="s">
        <v>19231</v>
      </c>
      <c r="AA4503" t="s">
        <v>16175</v>
      </c>
      <c r="AB4503" t="s">
        <v>125</v>
      </c>
      <c r="AO4503" s="171"/>
      <c r="AP4503" s="171"/>
      <c r="AQ4503" s="171"/>
      <c r="AR4503" s="171"/>
    </row>
    <row r="4504" spans="14:44">
      <c r="N4504" t="s">
        <v>19232</v>
      </c>
      <c r="O4504" t="s">
        <v>19233</v>
      </c>
      <c r="P4504" t="s">
        <v>386</v>
      </c>
      <c r="X4504" t="s">
        <v>19234</v>
      </c>
      <c r="Y4504" t="s">
        <v>389</v>
      </c>
      <c r="Z4504" t="s">
        <v>19235</v>
      </c>
      <c r="AA4504" t="s">
        <v>16175</v>
      </c>
      <c r="AB4504" t="s">
        <v>125</v>
      </c>
      <c r="AO4504" s="171"/>
      <c r="AP4504" s="171"/>
      <c r="AQ4504" s="171"/>
      <c r="AR4504" s="171"/>
    </row>
    <row r="4505" spans="14:44">
      <c r="N4505" t="s">
        <v>19236</v>
      </c>
      <c r="O4505" t="s">
        <v>19237</v>
      </c>
      <c r="P4505" t="s">
        <v>386</v>
      </c>
      <c r="X4505" t="s">
        <v>19238</v>
      </c>
      <c r="Y4505" t="s">
        <v>389</v>
      </c>
      <c r="Z4505" t="s">
        <v>18490</v>
      </c>
      <c r="AA4505" t="s">
        <v>16195</v>
      </c>
      <c r="AB4505" t="s">
        <v>125</v>
      </c>
      <c r="AO4505" s="171"/>
      <c r="AP4505" s="171"/>
      <c r="AQ4505" s="171"/>
      <c r="AR4505" s="171"/>
    </row>
    <row r="4506" spans="14:44">
      <c r="N4506" t="s">
        <v>19239</v>
      </c>
      <c r="O4506" t="s">
        <v>19240</v>
      </c>
      <c r="P4506" t="s">
        <v>386</v>
      </c>
      <c r="X4506" t="s">
        <v>19241</v>
      </c>
      <c r="Y4506" t="s">
        <v>389</v>
      </c>
      <c r="Z4506" t="s">
        <v>19242</v>
      </c>
      <c r="AA4506" t="s">
        <v>16175</v>
      </c>
      <c r="AB4506" t="s">
        <v>125</v>
      </c>
      <c r="AO4506" s="171"/>
      <c r="AP4506" s="171"/>
      <c r="AQ4506" s="171"/>
      <c r="AR4506" s="171"/>
    </row>
    <row r="4507" spans="14:44">
      <c r="N4507" t="s">
        <v>19243</v>
      </c>
      <c r="O4507" t="s">
        <v>19244</v>
      </c>
      <c r="P4507" t="s">
        <v>386</v>
      </c>
      <c r="X4507" t="s">
        <v>19245</v>
      </c>
      <c r="Y4507" t="s">
        <v>389</v>
      </c>
      <c r="Z4507" t="s">
        <v>18494</v>
      </c>
      <c r="AA4507" t="s">
        <v>16195</v>
      </c>
      <c r="AB4507" t="s">
        <v>125</v>
      </c>
      <c r="AO4507" s="171"/>
      <c r="AP4507" s="171"/>
      <c r="AQ4507" s="171"/>
      <c r="AR4507" s="171"/>
    </row>
    <row r="4508" spans="14:44">
      <c r="N4508" t="s">
        <v>19246</v>
      </c>
      <c r="O4508" t="s">
        <v>19247</v>
      </c>
      <c r="P4508" t="s">
        <v>386</v>
      </c>
      <c r="X4508" t="s">
        <v>19248</v>
      </c>
      <c r="Y4508" t="s">
        <v>389</v>
      </c>
      <c r="Z4508" t="s">
        <v>18498</v>
      </c>
      <c r="AA4508" t="s">
        <v>16195</v>
      </c>
      <c r="AB4508" t="s">
        <v>125</v>
      </c>
      <c r="AO4508" s="171"/>
      <c r="AP4508" s="171"/>
      <c r="AQ4508" s="171"/>
      <c r="AR4508" s="171"/>
    </row>
    <row r="4509" spans="14:44">
      <c r="N4509" t="s">
        <v>19249</v>
      </c>
      <c r="O4509" t="s">
        <v>19250</v>
      </c>
      <c r="P4509" t="s">
        <v>386</v>
      </c>
      <c r="X4509" t="s">
        <v>19251</v>
      </c>
      <c r="Y4509" t="s">
        <v>389</v>
      </c>
      <c r="Z4509" t="s">
        <v>19252</v>
      </c>
      <c r="AA4509" t="s">
        <v>16195</v>
      </c>
      <c r="AB4509" t="s">
        <v>125</v>
      </c>
      <c r="AO4509" s="171"/>
      <c r="AP4509" s="171"/>
      <c r="AQ4509" s="171"/>
      <c r="AR4509" s="171"/>
    </row>
    <row r="4510" spans="14:44">
      <c r="N4510" t="s">
        <v>19253</v>
      </c>
      <c r="O4510" t="s">
        <v>19254</v>
      </c>
      <c r="P4510" t="s">
        <v>386</v>
      </c>
      <c r="X4510" t="s">
        <v>19255</v>
      </c>
      <c r="Y4510" t="s">
        <v>389</v>
      </c>
      <c r="Z4510" t="s">
        <v>19256</v>
      </c>
      <c r="AA4510" t="s">
        <v>16175</v>
      </c>
      <c r="AB4510" t="s">
        <v>125</v>
      </c>
      <c r="AO4510" s="171"/>
      <c r="AP4510" s="171"/>
      <c r="AQ4510" s="171"/>
      <c r="AR4510" s="171"/>
    </row>
    <row r="4511" spans="14:44">
      <c r="N4511" t="s">
        <v>19257</v>
      </c>
      <c r="O4511" t="s">
        <v>19258</v>
      </c>
      <c r="P4511" t="s">
        <v>386</v>
      </c>
      <c r="X4511" t="s">
        <v>19259</v>
      </c>
      <c r="Y4511" t="s">
        <v>389</v>
      </c>
      <c r="Z4511" t="s">
        <v>19260</v>
      </c>
      <c r="AA4511" t="s">
        <v>16175</v>
      </c>
      <c r="AB4511" t="s">
        <v>125</v>
      </c>
      <c r="AO4511" s="171"/>
      <c r="AP4511" s="171"/>
      <c r="AQ4511" s="171"/>
      <c r="AR4511" s="171"/>
    </row>
    <row r="4512" spans="14:44">
      <c r="N4512" t="s">
        <v>19261</v>
      </c>
      <c r="O4512" t="s">
        <v>19262</v>
      </c>
      <c r="P4512" t="s">
        <v>386</v>
      </c>
      <c r="X4512" t="s">
        <v>19263</v>
      </c>
      <c r="Y4512" t="s">
        <v>389</v>
      </c>
      <c r="Z4512" t="s">
        <v>19264</v>
      </c>
      <c r="AA4512" t="s">
        <v>16175</v>
      </c>
      <c r="AB4512" t="s">
        <v>125</v>
      </c>
      <c r="AO4512" s="171"/>
      <c r="AP4512" s="171"/>
      <c r="AQ4512" s="171"/>
      <c r="AR4512" s="171"/>
    </row>
    <row r="4513" spans="14:44">
      <c r="N4513" t="s">
        <v>19265</v>
      </c>
      <c r="O4513" t="s">
        <v>19266</v>
      </c>
      <c r="P4513" t="s">
        <v>386</v>
      </c>
      <c r="X4513" t="s">
        <v>19267</v>
      </c>
      <c r="Y4513" t="s">
        <v>389</v>
      </c>
      <c r="Z4513" t="s">
        <v>18510</v>
      </c>
      <c r="AA4513" t="s">
        <v>16195</v>
      </c>
      <c r="AB4513" t="s">
        <v>125</v>
      </c>
      <c r="AO4513" s="171"/>
      <c r="AP4513" s="171"/>
      <c r="AQ4513" s="171"/>
      <c r="AR4513" s="171"/>
    </row>
    <row r="4514" spans="14:44">
      <c r="N4514" t="s">
        <v>19268</v>
      </c>
      <c r="O4514" t="s">
        <v>19269</v>
      </c>
      <c r="P4514" t="s">
        <v>386</v>
      </c>
      <c r="X4514" t="s">
        <v>19270</v>
      </c>
      <c r="Y4514" t="s">
        <v>389</v>
      </c>
      <c r="Z4514" t="s">
        <v>18514</v>
      </c>
      <c r="AA4514" t="s">
        <v>16175</v>
      </c>
      <c r="AB4514" t="s">
        <v>125</v>
      </c>
      <c r="AO4514" s="171"/>
      <c r="AP4514" s="171"/>
      <c r="AQ4514" s="171"/>
      <c r="AR4514" s="171"/>
    </row>
    <row r="4515" spans="14:44">
      <c r="N4515" t="s">
        <v>19271</v>
      </c>
      <c r="O4515" t="s">
        <v>19272</v>
      </c>
      <c r="P4515" t="s">
        <v>386</v>
      </c>
      <c r="X4515" t="s">
        <v>19273</v>
      </c>
      <c r="Y4515" t="s">
        <v>389</v>
      </c>
      <c r="Z4515" t="s">
        <v>18518</v>
      </c>
      <c r="AA4515" t="s">
        <v>16175</v>
      </c>
      <c r="AB4515" t="s">
        <v>125</v>
      </c>
      <c r="AO4515" s="171"/>
      <c r="AP4515" s="171"/>
      <c r="AQ4515" s="171"/>
      <c r="AR4515" s="171"/>
    </row>
    <row r="4516" spans="14:44">
      <c r="N4516" t="s">
        <v>19274</v>
      </c>
      <c r="O4516" t="s">
        <v>19275</v>
      </c>
      <c r="P4516" t="s">
        <v>386</v>
      </c>
      <c r="X4516" t="s">
        <v>19276</v>
      </c>
      <c r="Y4516" t="s">
        <v>389</v>
      </c>
      <c r="Z4516" t="s">
        <v>18522</v>
      </c>
      <c r="AA4516" t="s">
        <v>16175</v>
      </c>
      <c r="AB4516" t="s">
        <v>125</v>
      </c>
      <c r="AO4516" s="171"/>
      <c r="AP4516" s="171"/>
      <c r="AQ4516" s="171"/>
      <c r="AR4516" s="171"/>
    </row>
    <row r="4517" spans="14:44">
      <c r="N4517" t="s">
        <v>19277</v>
      </c>
      <c r="O4517" t="s">
        <v>19278</v>
      </c>
      <c r="P4517" t="s">
        <v>386</v>
      </c>
      <c r="X4517" t="s">
        <v>19279</v>
      </c>
      <c r="Y4517" t="s">
        <v>389</v>
      </c>
      <c r="Z4517" t="s">
        <v>18526</v>
      </c>
      <c r="AA4517" t="s">
        <v>16175</v>
      </c>
      <c r="AB4517" t="s">
        <v>125</v>
      </c>
      <c r="AO4517" s="171"/>
      <c r="AP4517" s="171"/>
      <c r="AQ4517" s="171"/>
      <c r="AR4517" s="171"/>
    </row>
    <row r="4518" spans="14:44">
      <c r="N4518" t="s">
        <v>19280</v>
      </c>
      <c r="O4518" t="s">
        <v>19281</v>
      </c>
      <c r="P4518" t="s">
        <v>386</v>
      </c>
      <c r="X4518" t="s">
        <v>19282</v>
      </c>
      <c r="Y4518" t="s">
        <v>389</v>
      </c>
      <c r="Z4518" t="s">
        <v>18530</v>
      </c>
      <c r="AA4518" t="s">
        <v>16195</v>
      </c>
      <c r="AB4518" t="s">
        <v>125</v>
      </c>
      <c r="AO4518" s="171"/>
      <c r="AP4518" s="171"/>
      <c r="AQ4518" s="171"/>
      <c r="AR4518" s="171"/>
    </row>
    <row r="4519" spans="14:44">
      <c r="N4519" t="s">
        <v>19283</v>
      </c>
      <c r="O4519" t="s">
        <v>19284</v>
      </c>
      <c r="P4519" t="s">
        <v>386</v>
      </c>
      <c r="X4519" t="s">
        <v>19285</v>
      </c>
      <c r="Y4519" t="s">
        <v>389</v>
      </c>
      <c r="Z4519" t="s">
        <v>18534</v>
      </c>
      <c r="AA4519" t="s">
        <v>16175</v>
      </c>
      <c r="AB4519" t="s">
        <v>125</v>
      </c>
      <c r="AO4519" s="171"/>
      <c r="AP4519" s="171"/>
      <c r="AQ4519" s="171"/>
      <c r="AR4519" s="171"/>
    </row>
    <row r="4520" spans="14:44">
      <c r="N4520" t="s">
        <v>19286</v>
      </c>
      <c r="O4520" t="s">
        <v>19287</v>
      </c>
      <c r="P4520" t="s">
        <v>386</v>
      </c>
      <c r="X4520" t="s">
        <v>19288</v>
      </c>
      <c r="Y4520" t="s">
        <v>389</v>
      </c>
      <c r="Z4520" t="s">
        <v>18538</v>
      </c>
      <c r="AA4520" t="s">
        <v>16195</v>
      </c>
      <c r="AB4520" t="s">
        <v>125</v>
      </c>
      <c r="AO4520" s="171"/>
      <c r="AP4520" s="171"/>
      <c r="AQ4520" s="171"/>
      <c r="AR4520" s="171"/>
    </row>
    <row r="4521" spans="14:44">
      <c r="N4521" t="s">
        <v>19289</v>
      </c>
      <c r="O4521" t="s">
        <v>19290</v>
      </c>
      <c r="P4521" t="s">
        <v>386</v>
      </c>
      <c r="X4521" t="s">
        <v>19291</v>
      </c>
      <c r="Y4521" t="s">
        <v>389</v>
      </c>
      <c r="Z4521" t="s">
        <v>18542</v>
      </c>
      <c r="AA4521" t="s">
        <v>16195</v>
      </c>
      <c r="AB4521" t="s">
        <v>125</v>
      </c>
      <c r="AO4521" s="171"/>
      <c r="AP4521" s="171"/>
      <c r="AQ4521" s="171"/>
      <c r="AR4521" s="171"/>
    </row>
    <row r="4522" spans="14:44">
      <c r="N4522" t="s">
        <v>19292</v>
      </c>
      <c r="O4522" t="s">
        <v>19293</v>
      </c>
      <c r="P4522" t="s">
        <v>386</v>
      </c>
      <c r="X4522" t="s">
        <v>19294</v>
      </c>
      <c r="Y4522" t="s">
        <v>389</v>
      </c>
      <c r="Z4522" t="s">
        <v>18546</v>
      </c>
      <c r="AA4522" t="s">
        <v>16175</v>
      </c>
      <c r="AB4522" t="s">
        <v>125</v>
      </c>
      <c r="AO4522" s="171"/>
      <c r="AP4522" s="171"/>
      <c r="AQ4522" s="171"/>
      <c r="AR4522" s="171"/>
    </row>
    <row r="4523" spans="14:44">
      <c r="N4523" t="s">
        <v>19295</v>
      </c>
      <c r="O4523" t="s">
        <v>19296</v>
      </c>
      <c r="P4523" t="s">
        <v>386</v>
      </c>
      <c r="X4523" t="s">
        <v>19297</v>
      </c>
      <c r="Y4523" t="s">
        <v>389</v>
      </c>
      <c r="Z4523" t="s">
        <v>18550</v>
      </c>
      <c r="AA4523" t="s">
        <v>16175</v>
      </c>
      <c r="AB4523" t="s">
        <v>125</v>
      </c>
      <c r="AO4523" s="171"/>
      <c r="AP4523" s="171"/>
      <c r="AQ4523" s="171"/>
      <c r="AR4523" s="171"/>
    </row>
    <row r="4524" spans="14:44">
      <c r="N4524" t="s">
        <v>19298</v>
      </c>
      <c r="O4524" t="s">
        <v>19299</v>
      </c>
      <c r="P4524" t="s">
        <v>386</v>
      </c>
      <c r="X4524" t="s">
        <v>19300</v>
      </c>
      <c r="Y4524" t="s">
        <v>389</v>
      </c>
      <c r="Z4524" t="s">
        <v>19301</v>
      </c>
      <c r="AA4524" t="s">
        <v>16175</v>
      </c>
      <c r="AB4524" t="s">
        <v>125</v>
      </c>
      <c r="AO4524" s="171"/>
      <c r="AP4524" s="171"/>
      <c r="AQ4524" s="171"/>
      <c r="AR4524" s="171"/>
    </row>
    <row r="4525" spans="14:44">
      <c r="N4525" t="s">
        <v>19302</v>
      </c>
      <c r="O4525" t="s">
        <v>19303</v>
      </c>
      <c r="P4525" t="s">
        <v>386</v>
      </c>
      <c r="X4525" t="s">
        <v>19304</v>
      </c>
      <c r="Y4525" t="s">
        <v>389</v>
      </c>
      <c r="Z4525" t="s">
        <v>18554</v>
      </c>
      <c r="AA4525" t="s">
        <v>16195</v>
      </c>
      <c r="AB4525" t="s">
        <v>125</v>
      </c>
      <c r="AO4525" s="171"/>
      <c r="AP4525" s="171"/>
      <c r="AQ4525" s="171"/>
      <c r="AR4525" s="171"/>
    </row>
    <row r="4526" spans="14:44">
      <c r="N4526" t="s">
        <v>19305</v>
      </c>
      <c r="O4526" t="s">
        <v>19306</v>
      </c>
      <c r="P4526" t="s">
        <v>386</v>
      </c>
      <c r="X4526" t="s">
        <v>19307</v>
      </c>
      <c r="Y4526" t="s">
        <v>389</v>
      </c>
      <c r="Z4526" t="s">
        <v>18558</v>
      </c>
      <c r="AA4526" t="s">
        <v>16195</v>
      </c>
      <c r="AB4526" t="s">
        <v>125</v>
      </c>
      <c r="AO4526" s="171"/>
      <c r="AP4526" s="171"/>
      <c r="AQ4526" s="171"/>
      <c r="AR4526" s="171"/>
    </row>
    <row r="4527" spans="14:44">
      <c r="N4527" t="s">
        <v>19308</v>
      </c>
      <c r="O4527" t="s">
        <v>19309</v>
      </c>
      <c r="P4527" t="s">
        <v>386</v>
      </c>
      <c r="X4527" t="s">
        <v>19310</v>
      </c>
      <c r="Y4527" t="s">
        <v>389</v>
      </c>
      <c r="Z4527" t="s">
        <v>18562</v>
      </c>
      <c r="AA4527" t="s">
        <v>16195</v>
      </c>
      <c r="AB4527" t="s">
        <v>125</v>
      </c>
      <c r="AO4527" s="171"/>
      <c r="AP4527" s="171"/>
      <c r="AQ4527" s="171"/>
      <c r="AR4527" s="171"/>
    </row>
    <row r="4528" spans="14:44">
      <c r="N4528" t="s">
        <v>19311</v>
      </c>
      <c r="O4528" t="s">
        <v>19312</v>
      </c>
      <c r="P4528" t="s">
        <v>386</v>
      </c>
      <c r="X4528" t="s">
        <v>19313</v>
      </c>
      <c r="Y4528" t="s">
        <v>389</v>
      </c>
      <c r="Z4528" t="s">
        <v>19314</v>
      </c>
      <c r="AA4528" t="s">
        <v>16195</v>
      </c>
      <c r="AB4528" t="s">
        <v>125</v>
      </c>
      <c r="AO4528" s="171"/>
      <c r="AP4528" s="171"/>
      <c r="AQ4528" s="171"/>
      <c r="AR4528" s="171"/>
    </row>
    <row r="4529" spans="14:44">
      <c r="N4529" t="s">
        <v>19315</v>
      </c>
      <c r="O4529" t="s">
        <v>19316</v>
      </c>
      <c r="P4529" t="s">
        <v>386</v>
      </c>
      <c r="X4529" t="s">
        <v>19317</v>
      </c>
      <c r="Y4529" t="s">
        <v>389</v>
      </c>
      <c r="Z4529" t="s">
        <v>19318</v>
      </c>
      <c r="AA4529" t="s">
        <v>16175</v>
      </c>
      <c r="AB4529" t="s">
        <v>125</v>
      </c>
      <c r="AO4529" s="171"/>
      <c r="AP4529" s="171"/>
      <c r="AQ4529" s="171"/>
      <c r="AR4529" s="171"/>
    </row>
    <row r="4530" spans="14:44">
      <c r="N4530" t="s">
        <v>19319</v>
      </c>
      <c r="O4530" t="s">
        <v>19320</v>
      </c>
      <c r="P4530" t="s">
        <v>386</v>
      </c>
      <c r="X4530" t="s">
        <v>19321</v>
      </c>
      <c r="Y4530" t="s">
        <v>389</v>
      </c>
      <c r="Z4530" t="s">
        <v>18566</v>
      </c>
      <c r="AA4530" t="s">
        <v>16195</v>
      </c>
      <c r="AB4530" t="s">
        <v>125</v>
      </c>
      <c r="AO4530" s="171"/>
      <c r="AP4530" s="171"/>
      <c r="AQ4530" s="171"/>
      <c r="AR4530" s="171"/>
    </row>
    <row r="4531" spans="14:44">
      <c r="N4531" t="s">
        <v>19322</v>
      </c>
      <c r="O4531" t="s">
        <v>19323</v>
      </c>
      <c r="P4531" t="s">
        <v>386</v>
      </c>
      <c r="X4531" t="s">
        <v>19324</v>
      </c>
      <c r="Y4531" t="s">
        <v>389</v>
      </c>
      <c r="Z4531" t="s">
        <v>19325</v>
      </c>
      <c r="AA4531" t="s">
        <v>16175</v>
      </c>
      <c r="AB4531" t="s">
        <v>125</v>
      </c>
      <c r="AO4531" s="171"/>
      <c r="AP4531" s="171"/>
      <c r="AQ4531" s="171"/>
      <c r="AR4531" s="171"/>
    </row>
    <row r="4532" spans="14:44">
      <c r="N4532" t="s">
        <v>19326</v>
      </c>
      <c r="O4532" t="s">
        <v>19327</v>
      </c>
      <c r="P4532" t="s">
        <v>386</v>
      </c>
      <c r="X4532" t="s">
        <v>19328</v>
      </c>
      <c r="Y4532" t="s">
        <v>389</v>
      </c>
      <c r="Z4532" t="s">
        <v>18570</v>
      </c>
      <c r="AA4532" t="s">
        <v>16195</v>
      </c>
      <c r="AB4532" t="s">
        <v>125</v>
      </c>
      <c r="AO4532" s="171"/>
      <c r="AP4532" s="171"/>
      <c r="AQ4532" s="171"/>
      <c r="AR4532" s="171"/>
    </row>
    <row r="4533" spans="14:44">
      <c r="N4533" t="s">
        <v>19329</v>
      </c>
      <c r="O4533" t="s">
        <v>19330</v>
      </c>
      <c r="P4533" t="s">
        <v>386</v>
      </c>
      <c r="X4533" t="s">
        <v>19331</v>
      </c>
      <c r="Y4533" t="s">
        <v>389</v>
      </c>
      <c r="Z4533" t="s">
        <v>18574</v>
      </c>
      <c r="AA4533" t="s">
        <v>16207</v>
      </c>
      <c r="AB4533" t="s">
        <v>125</v>
      </c>
      <c r="AO4533" s="171"/>
      <c r="AP4533" s="171"/>
      <c r="AQ4533" s="171"/>
      <c r="AR4533" s="171"/>
    </row>
    <row r="4534" spans="14:44">
      <c r="N4534" t="s">
        <v>19332</v>
      </c>
      <c r="O4534" t="s">
        <v>19333</v>
      </c>
      <c r="P4534" t="s">
        <v>386</v>
      </c>
      <c r="X4534" t="s">
        <v>19334</v>
      </c>
      <c r="Y4534" t="s">
        <v>389</v>
      </c>
      <c r="Z4534" t="s">
        <v>19335</v>
      </c>
      <c r="AA4534" t="s">
        <v>16175</v>
      </c>
      <c r="AB4534" t="s">
        <v>125</v>
      </c>
      <c r="AO4534" s="171"/>
      <c r="AP4534" s="171"/>
      <c r="AQ4534" s="171"/>
      <c r="AR4534" s="171"/>
    </row>
    <row r="4535" spans="14:44">
      <c r="N4535" t="s">
        <v>19336</v>
      </c>
      <c r="O4535" t="s">
        <v>19337</v>
      </c>
      <c r="P4535" t="s">
        <v>386</v>
      </c>
      <c r="X4535" t="s">
        <v>19338</v>
      </c>
      <c r="Y4535" t="s">
        <v>386</v>
      </c>
      <c r="Z4535" t="s">
        <v>18582</v>
      </c>
      <c r="AA4535" t="s">
        <v>16203</v>
      </c>
      <c r="AB4535" t="s">
        <v>1769</v>
      </c>
      <c r="AO4535" s="171"/>
      <c r="AP4535" s="171"/>
      <c r="AQ4535" s="171"/>
      <c r="AR4535" s="171"/>
    </row>
    <row r="4536" spans="14:44">
      <c r="N4536" t="s">
        <v>19339</v>
      </c>
      <c r="O4536" t="s">
        <v>19340</v>
      </c>
      <c r="P4536" t="s">
        <v>386</v>
      </c>
      <c r="X4536" t="s">
        <v>19341</v>
      </c>
      <c r="Y4536" t="s">
        <v>386</v>
      </c>
      <c r="Z4536" t="s">
        <v>18586</v>
      </c>
      <c r="AA4536" t="s">
        <v>16203</v>
      </c>
      <c r="AB4536" t="s">
        <v>1769</v>
      </c>
      <c r="AO4536" s="171"/>
      <c r="AP4536" s="171"/>
      <c r="AQ4536" s="171"/>
      <c r="AR4536" s="171"/>
    </row>
    <row r="4537" spans="14:44">
      <c r="N4537" t="s">
        <v>19342</v>
      </c>
      <c r="O4537" t="s">
        <v>19343</v>
      </c>
      <c r="P4537" t="s">
        <v>386</v>
      </c>
      <c r="X4537" t="s">
        <v>19344</v>
      </c>
      <c r="Y4537" t="s">
        <v>386</v>
      </c>
      <c r="Z4537" t="s">
        <v>18590</v>
      </c>
      <c r="AA4537" t="s">
        <v>16203</v>
      </c>
      <c r="AB4537" t="s">
        <v>1769</v>
      </c>
      <c r="AO4537" s="171"/>
      <c r="AP4537" s="171"/>
      <c r="AQ4537" s="171"/>
      <c r="AR4537" s="171"/>
    </row>
    <row r="4538" spans="14:44">
      <c r="N4538" t="s">
        <v>19345</v>
      </c>
      <c r="O4538" t="s">
        <v>19346</v>
      </c>
      <c r="P4538" t="s">
        <v>386</v>
      </c>
      <c r="X4538" t="s">
        <v>19347</v>
      </c>
      <c r="Y4538" t="s">
        <v>386</v>
      </c>
      <c r="Z4538" t="s">
        <v>18594</v>
      </c>
      <c r="AA4538" t="s">
        <v>16203</v>
      </c>
      <c r="AB4538" t="s">
        <v>1769</v>
      </c>
      <c r="AO4538" s="171"/>
      <c r="AP4538" s="171"/>
      <c r="AQ4538" s="171"/>
      <c r="AR4538" s="171"/>
    </row>
    <row r="4539" spans="14:44">
      <c r="N4539" t="s">
        <v>19348</v>
      </c>
      <c r="O4539" t="s">
        <v>19349</v>
      </c>
      <c r="P4539" t="s">
        <v>386</v>
      </c>
      <c r="X4539" t="s">
        <v>19350</v>
      </c>
      <c r="Y4539" t="s">
        <v>386</v>
      </c>
      <c r="Z4539" t="s">
        <v>18598</v>
      </c>
      <c r="AA4539" t="s">
        <v>16203</v>
      </c>
      <c r="AB4539" t="s">
        <v>1769</v>
      </c>
      <c r="AO4539" s="171"/>
      <c r="AP4539" s="171"/>
      <c r="AQ4539" s="171"/>
      <c r="AR4539" s="171"/>
    </row>
    <row r="4540" spans="14:44">
      <c r="N4540" t="s">
        <v>19351</v>
      </c>
      <c r="O4540" t="s">
        <v>19352</v>
      </c>
      <c r="P4540" t="s">
        <v>386</v>
      </c>
      <c r="X4540" t="s">
        <v>19353</v>
      </c>
      <c r="Y4540" t="s">
        <v>386</v>
      </c>
      <c r="Z4540" t="s">
        <v>18602</v>
      </c>
      <c r="AA4540" t="s">
        <v>16203</v>
      </c>
      <c r="AB4540" t="s">
        <v>1769</v>
      </c>
      <c r="AO4540" s="171"/>
      <c r="AP4540" s="171"/>
      <c r="AQ4540" s="171"/>
      <c r="AR4540" s="171"/>
    </row>
    <row r="4541" spans="14:44">
      <c r="N4541" t="s">
        <v>19354</v>
      </c>
      <c r="O4541" t="s">
        <v>19355</v>
      </c>
      <c r="P4541" t="s">
        <v>386</v>
      </c>
      <c r="X4541" t="s">
        <v>19356</v>
      </c>
      <c r="Y4541" t="s">
        <v>389</v>
      </c>
      <c r="Z4541" t="s">
        <v>19357</v>
      </c>
      <c r="AA4541" t="s">
        <v>16175</v>
      </c>
      <c r="AB4541" t="s">
        <v>125</v>
      </c>
      <c r="AO4541" s="171"/>
      <c r="AP4541" s="171"/>
      <c r="AQ4541" s="171"/>
      <c r="AR4541" s="171"/>
    </row>
    <row r="4542" spans="14:44">
      <c r="N4542" t="s">
        <v>19358</v>
      </c>
      <c r="O4542" t="s">
        <v>19359</v>
      </c>
      <c r="P4542" t="s">
        <v>386</v>
      </c>
      <c r="X4542" t="s">
        <v>19360</v>
      </c>
      <c r="Y4542" t="s">
        <v>389</v>
      </c>
      <c r="Z4542" t="s">
        <v>18606</v>
      </c>
      <c r="AA4542" t="s">
        <v>16175</v>
      </c>
      <c r="AB4542" t="s">
        <v>125</v>
      </c>
      <c r="AO4542" s="171"/>
      <c r="AP4542" s="171"/>
      <c r="AQ4542" s="171"/>
      <c r="AR4542" s="171"/>
    </row>
    <row r="4543" spans="14:44">
      <c r="N4543" t="s">
        <v>19361</v>
      </c>
      <c r="O4543" t="s">
        <v>19362</v>
      </c>
      <c r="P4543" t="s">
        <v>386</v>
      </c>
      <c r="X4543" t="s">
        <v>19363</v>
      </c>
      <c r="Y4543" t="s">
        <v>389</v>
      </c>
      <c r="Z4543" t="s">
        <v>18610</v>
      </c>
      <c r="AA4543" t="s">
        <v>16175</v>
      </c>
      <c r="AB4543" t="s">
        <v>125</v>
      </c>
      <c r="AO4543" s="171"/>
      <c r="AP4543" s="171"/>
      <c r="AQ4543" s="171"/>
      <c r="AR4543" s="171"/>
    </row>
    <row r="4544" spans="14:44">
      <c r="N4544" t="s">
        <v>19364</v>
      </c>
      <c r="O4544" t="s">
        <v>19365</v>
      </c>
      <c r="P4544" t="s">
        <v>386</v>
      </c>
      <c r="X4544" t="s">
        <v>19366</v>
      </c>
      <c r="Y4544" t="s">
        <v>389</v>
      </c>
      <c r="Z4544" t="s">
        <v>18614</v>
      </c>
      <c r="AA4544" t="s">
        <v>16175</v>
      </c>
      <c r="AB4544" t="s">
        <v>125</v>
      </c>
      <c r="AO4544" s="171"/>
      <c r="AP4544" s="171"/>
      <c r="AQ4544" s="171"/>
      <c r="AR4544" s="171"/>
    </row>
    <row r="4545" spans="14:44">
      <c r="N4545" t="s">
        <v>19367</v>
      </c>
      <c r="O4545" t="s">
        <v>19368</v>
      </c>
      <c r="P4545" t="s">
        <v>386</v>
      </c>
      <c r="X4545" t="s">
        <v>19369</v>
      </c>
      <c r="Y4545" t="s">
        <v>389</v>
      </c>
      <c r="Z4545" t="s">
        <v>18618</v>
      </c>
      <c r="AA4545" t="s">
        <v>16175</v>
      </c>
      <c r="AB4545" t="s">
        <v>125</v>
      </c>
      <c r="AO4545" s="171"/>
      <c r="AP4545" s="171"/>
      <c r="AQ4545" s="171"/>
      <c r="AR4545" s="171"/>
    </row>
    <row r="4546" spans="14:44">
      <c r="N4546" t="s">
        <v>19370</v>
      </c>
      <c r="O4546" t="s">
        <v>19371</v>
      </c>
      <c r="P4546" t="s">
        <v>386</v>
      </c>
      <c r="X4546" t="s">
        <v>19372</v>
      </c>
      <c r="Y4546" t="s">
        <v>389</v>
      </c>
      <c r="Z4546" t="s">
        <v>18622</v>
      </c>
      <c r="AA4546" t="s">
        <v>16175</v>
      </c>
      <c r="AB4546" t="s">
        <v>125</v>
      </c>
      <c r="AO4546" s="171"/>
      <c r="AP4546" s="171"/>
      <c r="AQ4546" s="171"/>
      <c r="AR4546" s="171"/>
    </row>
    <row r="4547" spans="14:44">
      <c r="N4547" t="s">
        <v>19373</v>
      </c>
      <c r="O4547" t="s">
        <v>19374</v>
      </c>
      <c r="P4547" t="s">
        <v>386</v>
      </c>
      <c r="X4547" t="s">
        <v>19375</v>
      </c>
      <c r="Y4547" t="s">
        <v>389</v>
      </c>
      <c r="Z4547" t="s">
        <v>18626</v>
      </c>
      <c r="AA4547" t="s">
        <v>16175</v>
      </c>
      <c r="AB4547" t="s">
        <v>125</v>
      </c>
      <c r="AO4547" s="171"/>
      <c r="AP4547" s="171"/>
      <c r="AQ4547" s="171"/>
      <c r="AR4547" s="171"/>
    </row>
    <row r="4548" spans="14:44">
      <c r="N4548" t="s">
        <v>19376</v>
      </c>
      <c r="O4548" t="s">
        <v>19377</v>
      </c>
      <c r="P4548" t="s">
        <v>386</v>
      </c>
      <c r="X4548" t="s">
        <v>19378</v>
      </c>
      <c r="Y4548" t="s">
        <v>389</v>
      </c>
      <c r="Z4548" t="s">
        <v>18630</v>
      </c>
      <c r="AA4548" t="s">
        <v>16175</v>
      </c>
      <c r="AB4548" t="s">
        <v>125</v>
      </c>
      <c r="AO4548" s="171"/>
      <c r="AP4548" s="171"/>
      <c r="AQ4548" s="171"/>
      <c r="AR4548" s="171"/>
    </row>
    <row r="4549" spans="14:44">
      <c r="N4549" t="s">
        <v>19379</v>
      </c>
      <c r="O4549" t="s">
        <v>19380</v>
      </c>
      <c r="P4549" t="s">
        <v>386</v>
      </c>
      <c r="X4549" t="s">
        <v>19381</v>
      </c>
      <c r="Y4549" t="s">
        <v>389</v>
      </c>
      <c r="Z4549" t="s">
        <v>18634</v>
      </c>
      <c r="AA4549" t="s">
        <v>16175</v>
      </c>
      <c r="AB4549" t="s">
        <v>125</v>
      </c>
      <c r="AO4549" s="171"/>
      <c r="AP4549" s="171"/>
      <c r="AQ4549" s="171"/>
      <c r="AR4549" s="171"/>
    </row>
    <row r="4550" spans="14:44">
      <c r="N4550" t="s">
        <v>19382</v>
      </c>
      <c r="O4550" t="s">
        <v>19383</v>
      </c>
      <c r="P4550" t="s">
        <v>386</v>
      </c>
      <c r="X4550" t="s">
        <v>19384</v>
      </c>
      <c r="Y4550" t="s">
        <v>389</v>
      </c>
      <c r="Z4550" t="s">
        <v>18638</v>
      </c>
      <c r="AA4550" t="s">
        <v>16175</v>
      </c>
      <c r="AB4550" t="s">
        <v>125</v>
      </c>
      <c r="AO4550" s="171"/>
      <c r="AP4550" s="171"/>
      <c r="AQ4550" s="171"/>
      <c r="AR4550" s="171"/>
    </row>
    <row r="4551" spans="14:44">
      <c r="N4551" t="s">
        <v>19385</v>
      </c>
      <c r="O4551" t="s">
        <v>19386</v>
      </c>
      <c r="P4551" t="s">
        <v>386</v>
      </c>
      <c r="X4551" t="s">
        <v>19387</v>
      </c>
      <c r="Y4551" t="s">
        <v>389</v>
      </c>
      <c r="Z4551" t="s">
        <v>18642</v>
      </c>
      <c r="AA4551" t="s">
        <v>16175</v>
      </c>
      <c r="AB4551" t="s">
        <v>125</v>
      </c>
      <c r="AO4551" s="171"/>
      <c r="AP4551" s="171"/>
      <c r="AQ4551" s="171"/>
      <c r="AR4551" s="171"/>
    </row>
    <row r="4552" spans="14:44">
      <c r="N4552" t="s">
        <v>19388</v>
      </c>
      <c r="O4552" t="s">
        <v>19389</v>
      </c>
      <c r="P4552" t="s">
        <v>386</v>
      </c>
      <c r="X4552" t="s">
        <v>19390</v>
      </c>
      <c r="Y4552" t="s">
        <v>389</v>
      </c>
      <c r="Z4552" t="s">
        <v>18646</v>
      </c>
      <c r="AA4552" t="s">
        <v>16175</v>
      </c>
      <c r="AB4552" t="s">
        <v>125</v>
      </c>
      <c r="AO4552" s="171"/>
      <c r="AP4552" s="171"/>
      <c r="AQ4552" s="171"/>
      <c r="AR4552" s="171"/>
    </row>
    <row r="4553" spans="14:44">
      <c r="N4553" t="s">
        <v>19391</v>
      </c>
      <c r="O4553" t="s">
        <v>19392</v>
      </c>
      <c r="P4553" t="s">
        <v>386</v>
      </c>
      <c r="X4553" t="s">
        <v>19393</v>
      </c>
      <c r="Y4553" t="s">
        <v>389</v>
      </c>
      <c r="Z4553" t="s">
        <v>18650</v>
      </c>
      <c r="AA4553" t="s">
        <v>16175</v>
      </c>
      <c r="AB4553" t="s">
        <v>125</v>
      </c>
      <c r="AO4553" s="171"/>
      <c r="AP4553" s="171"/>
      <c r="AQ4553" s="171"/>
      <c r="AR4553" s="171"/>
    </row>
    <row r="4554" spans="14:44">
      <c r="N4554" t="s">
        <v>19394</v>
      </c>
      <c r="O4554" t="s">
        <v>19395</v>
      </c>
      <c r="P4554" t="s">
        <v>386</v>
      </c>
      <c r="X4554" t="s">
        <v>19396</v>
      </c>
      <c r="Y4554" t="s">
        <v>389</v>
      </c>
      <c r="Z4554" t="s">
        <v>18654</v>
      </c>
      <c r="AA4554" t="s">
        <v>16175</v>
      </c>
      <c r="AB4554" t="s">
        <v>125</v>
      </c>
      <c r="AO4554" s="171"/>
      <c r="AP4554" s="171"/>
      <c r="AQ4554" s="171"/>
      <c r="AR4554" s="171"/>
    </row>
    <row r="4555" spans="14:44">
      <c r="N4555" t="s">
        <v>19397</v>
      </c>
      <c r="O4555" t="s">
        <v>19398</v>
      </c>
      <c r="P4555" t="s">
        <v>386</v>
      </c>
      <c r="X4555" t="s">
        <v>19399</v>
      </c>
      <c r="Y4555" t="s">
        <v>389</v>
      </c>
      <c r="Z4555" t="s">
        <v>18658</v>
      </c>
      <c r="AA4555" t="s">
        <v>16175</v>
      </c>
      <c r="AB4555" t="s">
        <v>125</v>
      </c>
      <c r="AO4555" s="171"/>
      <c r="AP4555" s="171"/>
      <c r="AQ4555" s="171"/>
      <c r="AR4555" s="171"/>
    </row>
    <row r="4556" spans="14:44">
      <c r="N4556" t="s">
        <v>19400</v>
      </c>
      <c r="O4556" t="s">
        <v>19401</v>
      </c>
      <c r="P4556" t="s">
        <v>386</v>
      </c>
      <c r="X4556" t="s">
        <v>19402</v>
      </c>
      <c r="Y4556" t="s">
        <v>389</v>
      </c>
      <c r="Z4556" t="s">
        <v>18662</v>
      </c>
      <c r="AA4556" t="s">
        <v>16175</v>
      </c>
      <c r="AB4556" t="s">
        <v>125</v>
      </c>
      <c r="AO4556" s="171"/>
      <c r="AP4556" s="171"/>
      <c r="AQ4556" s="171"/>
      <c r="AR4556" s="171"/>
    </row>
    <row r="4557" spans="14:44">
      <c r="N4557" t="s">
        <v>19403</v>
      </c>
      <c r="O4557" t="s">
        <v>19404</v>
      </c>
      <c r="P4557" t="s">
        <v>386</v>
      </c>
      <c r="X4557" t="s">
        <v>19405</v>
      </c>
      <c r="Y4557" t="s">
        <v>389</v>
      </c>
      <c r="Z4557" t="s">
        <v>18666</v>
      </c>
      <c r="AA4557" t="s">
        <v>16175</v>
      </c>
      <c r="AB4557" t="s">
        <v>125</v>
      </c>
      <c r="AO4557" s="171"/>
      <c r="AP4557" s="171"/>
      <c r="AQ4557" s="171"/>
      <c r="AR4557" s="171"/>
    </row>
    <row r="4558" spans="14:44">
      <c r="N4558" t="s">
        <v>19406</v>
      </c>
      <c r="O4558" t="s">
        <v>19407</v>
      </c>
      <c r="P4558" t="s">
        <v>386</v>
      </c>
      <c r="X4558" t="s">
        <v>19408</v>
      </c>
      <c r="Y4558" t="s">
        <v>389</v>
      </c>
      <c r="Z4558" t="s">
        <v>18670</v>
      </c>
      <c r="AA4558" t="s">
        <v>16175</v>
      </c>
      <c r="AB4558" t="s">
        <v>125</v>
      </c>
      <c r="AO4558" s="171"/>
      <c r="AP4558" s="171"/>
      <c r="AQ4558" s="171"/>
      <c r="AR4558" s="171"/>
    </row>
    <row r="4559" spans="14:44">
      <c r="N4559" t="s">
        <v>19409</v>
      </c>
      <c r="O4559" t="s">
        <v>19410</v>
      </c>
      <c r="P4559" t="s">
        <v>386</v>
      </c>
      <c r="X4559" t="s">
        <v>19411</v>
      </c>
      <c r="Y4559" t="s">
        <v>389</v>
      </c>
      <c r="Z4559" t="s">
        <v>18674</v>
      </c>
      <c r="AA4559" t="s">
        <v>16175</v>
      </c>
      <c r="AB4559" t="s">
        <v>125</v>
      </c>
      <c r="AO4559" s="171"/>
      <c r="AP4559" s="171"/>
      <c r="AQ4559" s="171"/>
      <c r="AR4559" s="171"/>
    </row>
    <row r="4560" spans="14:44">
      <c r="N4560" t="s">
        <v>19412</v>
      </c>
      <c r="O4560" t="s">
        <v>19413</v>
      </c>
      <c r="P4560" t="s">
        <v>386</v>
      </c>
      <c r="X4560" t="s">
        <v>19414</v>
      </c>
      <c r="Y4560" t="s">
        <v>389</v>
      </c>
      <c r="Z4560" t="s">
        <v>18678</v>
      </c>
      <c r="AA4560" t="s">
        <v>16175</v>
      </c>
      <c r="AB4560" t="s">
        <v>125</v>
      </c>
      <c r="AO4560" s="171"/>
      <c r="AP4560" s="171"/>
      <c r="AQ4560" s="171"/>
      <c r="AR4560" s="171"/>
    </row>
    <row r="4561" spans="14:44">
      <c r="N4561" t="s">
        <v>19415</v>
      </c>
      <c r="O4561" t="s">
        <v>19416</v>
      </c>
      <c r="P4561" t="s">
        <v>386</v>
      </c>
      <c r="X4561" t="s">
        <v>19417</v>
      </c>
      <c r="Y4561" t="s">
        <v>389</v>
      </c>
      <c r="Z4561" t="s">
        <v>19418</v>
      </c>
      <c r="AA4561" t="s">
        <v>16175</v>
      </c>
      <c r="AB4561" t="s">
        <v>125</v>
      </c>
      <c r="AO4561" s="171"/>
      <c r="AP4561" s="171"/>
      <c r="AQ4561" s="171"/>
      <c r="AR4561" s="171"/>
    </row>
    <row r="4562" spans="14:44">
      <c r="N4562" t="s">
        <v>19419</v>
      </c>
      <c r="O4562" t="s">
        <v>19420</v>
      </c>
      <c r="P4562" t="s">
        <v>386</v>
      </c>
      <c r="X4562" t="s">
        <v>19421</v>
      </c>
      <c r="Y4562" t="s">
        <v>389</v>
      </c>
      <c r="Z4562" t="s">
        <v>18686</v>
      </c>
      <c r="AA4562" t="s">
        <v>16175</v>
      </c>
      <c r="AB4562" t="s">
        <v>125</v>
      </c>
      <c r="AO4562" s="171"/>
      <c r="AP4562" s="171"/>
      <c r="AQ4562" s="171"/>
      <c r="AR4562" s="171"/>
    </row>
    <row r="4563" spans="14:44">
      <c r="N4563" t="s">
        <v>19422</v>
      </c>
      <c r="O4563" t="s">
        <v>19423</v>
      </c>
      <c r="P4563" t="s">
        <v>386</v>
      </c>
      <c r="X4563" t="s">
        <v>19424</v>
      </c>
      <c r="Y4563" t="s">
        <v>389</v>
      </c>
      <c r="Z4563" t="s">
        <v>18690</v>
      </c>
      <c r="AA4563" t="s">
        <v>16175</v>
      </c>
      <c r="AB4563" t="s">
        <v>125</v>
      </c>
      <c r="AO4563" s="171"/>
      <c r="AP4563" s="171"/>
      <c r="AQ4563" s="171"/>
      <c r="AR4563" s="171"/>
    </row>
    <row r="4564" spans="14:44">
      <c r="N4564" t="s">
        <v>19425</v>
      </c>
      <c r="O4564" t="s">
        <v>19426</v>
      </c>
      <c r="P4564" t="s">
        <v>386</v>
      </c>
      <c r="X4564" t="s">
        <v>19427</v>
      </c>
      <c r="Y4564" t="s">
        <v>389</v>
      </c>
      <c r="Z4564" t="s">
        <v>19428</v>
      </c>
      <c r="AA4564" t="s">
        <v>19429</v>
      </c>
      <c r="AB4564" t="s">
        <v>125</v>
      </c>
      <c r="AO4564" s="171"/>
      <c r="AP4564" s="171"/>
      <c r="AQ4564" s="171"/>
      <c r="AR4564" s="171"/>
    </row>
    <row r="4565" spans="14:44">
      <c r="N4565" t="s">
        <v>19430</v>
      </c>
      <c r="O4565" t="s">
        <v>19431</v>
      </c>
      <c r="P4565" t="s">
        <v>386</v>
      </c>
      <c r="X4565" t="s">
        <v>19432</v>
      </c>
      <c r="Y4565" t="s">
        <v>386</v>
      </c>
      <c r="Z4565" t="s">
        <v>19433</v>
      </c>
      <c r="AA4565" t="s">
        <v>19434</v>
      </c>
      <c r="AB4565" t="s">
        <v>125</v>
      </c>
      <c r="AO4565" s="171"/>
      <c r="AP4565" s="171"/>
      <c r="AQ4565" s="171"/>
      <c r="AR4565" s="171"/>
    </row>
    <row r="4566" spans="14:44">
      <c r="N4566" t="s">
        <v>19435</v>
      </c>
      <c r="O4566" t="s">
        <v>19436</v>
      </c>
      <c r="P4566" t="s">
        <v>386</v>
      </c>
      <c r="X4566" t="s">
        <v>19437</v>
      </c>
      <c r="Y4566" t="s">
        <v>389</v>
      </c>
      <c r="Z4566" t="s">
        <v>18694</v>
      </c>
      <c r="AA4566" t="s">
        <v>16195</v>
      </c>
      <c r="AB4566" t="s">
        <v>125</v>
      </c>
      <c r="AO4566" s="171"/>
      <c r="AP4566" s="171"/>
      <c r="AQ4566" s="171"/>
      <c r="AR4566" s="171"/>
    </row>
    <row r="4567" spans="14:44">
      <c r="N4567" t="s">
        <v>19438</v>
      </c>
      <c r="O4567" t="s">
        <v>19439</v>
      </c>
      <c r="P4567" t="s">
        <v>386</v>
      </c>
      <c r="X4567" t="s">
        <v>19440</v>
      </c>
      <c r="Y4567" t="s">
        <v>389</v>
      </c>
      <c r="Z4567" t="s">
        <v>19441</v>
      </c>
      <c r="AA4567" t="s">
        <v>19442</v>
      </c>
      <c r="AB4567" t="s">
        <v>125</v>
      </c>
      <c r="AO4567" s="171"/>
      <c r="AP4567" s="171"/>
      <c r="AQ4567" s="171"/>
      <c r="AR4567" s="171"/>
    </row>
    <row r="4568" spans="14:44">
      <c r="N4568" t="s">
        <v>19443</v>
      </c>
      <c r="O4568" t="s">
        <v>19444</v>
      </c>
      <c r="P4568" t="s">
        <v>386</v>
      </c>
      <c r="X4568" t="s">
        <v>19445</v>
      </c>
      <c r="Y4568" t="s">
        <v>389</v>
      </c>
      <c r="Z4568" t="s">
        <v>18698</v>
      </c>
      <c r="AA4568" t="s">
        <v>16175</v>
      </c>
      <c r="AB4568" t="s">
        <v>125</v>
      </c>
      <c r="AO4568" s="171"/>
      <c r="AP4568" s="171"/>
      <c r="AQ4568" s="171"/>
      <c r="AR4568" s="171"/>
    </row>
    <row r="4569" spans="14:44">
      <c r="N4569" t="s">
        <v>19446</v>
      </c>
      <c r="O4569" t="s">
        <v>19447</v>
      </c>
      <c r="P4569" t="s">
        <v>386</v>
      </c>
      <c r="X4569" t="s">
        <v>19448</v>
      </c>
      <c r="Y4569" t="s">
        <v>389</v>
      </c>
      <c r="Z4569" t="s">
        <v>18702</v>
      </c>
      <c r="AA4569" t="s">
        <v>16175</v>
      </c>
      <c r="AB4569" t="s">
        <v>125</v>
      </c>
      <c r="AO4569" s="171"/>
      <c r="AP4569" s="171"/>
      <c r="AQ4569" s="171"/>
      <c r="AR4569" s="171"/>
    </row>
    <row r="4570" spans="14:44">
      <c r="N4570" t="s">
        <v>19449</v>
      </c>
      <c r="O4570" t="s">
        <v>19450</v>
      </c>
      <c r="P4570" t="s">
        <v>386</v>
      </c>
      <c r="X4570" t="s">
        <v>19451</v>
      </c>
      <c r="Y4570" t="s">
        <v>389</v>
      </c>
      <c r="Z4570" t="s">
        <v>18706</v>
      </c>
      <c r="AA4570" t="s">
        <v>16175</v>
      </c>
      <c r="AB4570" t="s">
        <v>125</v>
      </c>
      <c r="AO4570" s="171"/>
      <c r="AP4570" s="171"/>
      <c r="AQ4570" s="171"/>
      <c r="AR4570" s="171"/>
    </row>
    <row r="4571" spans="14:44">
      <c r="N4571" t="s">
        <v>19452</v>
      </c>
      <c r="O4571" t="s">
        <v>19453</v>
      </c>
      <c r="P4571" t="s">
        <v>386</v>
      </c>
      <c r="X4571" t="s">
        <v>19454</v>
      </c>
      <c r="Y4571" t="s">
        <v>389</v>
      </c>
      <c r="Z4571" t="s">
        <v>19455</v>
      </c>
      <c r="AA4571" t="s">
        <v>16506</v>
      </c>
      <c r="AB4571" t="s">
        <v>125</v>
      </c>
      <c r="AO4571" s="171"/>
      <c r="AP4571" s="171"/>
      <c r="AQ4571" s="171"/>
      <c r="AR4571" s="171"/>
    </row>
    <row r="4572" spans="14:44">
      <c r="N4572" t="s">
        <v>19456</v>
      </c>
      <c r="O4572" t="s">
        <v>19457</v>
      </c>
      <c r="P4572" t="s">
        <v>386</v>
      </c>
      <c r="X4572" t="s">
        <v>19458</v>
      </c>
      <c r="Y4572" t="s">
        <v>389</v>
      </c>
      <c r="Z4572" t="s">
        <v>18710</v>
      </c>
      <c r="AA4572" t="s">
        <v>16175</v>
      </c>
      <c r="AB4572" t="s">
        <v>125</v>
      </c>
      <c r="AO4572" s="171"/>
      <c r="AP4572" s="171"/>
      <c r="AQ4572" s="171"/>
      <c r="AR4572" s="171"/>
    </row>
    <row r="4573" spans="14:44">
      <c r="N4573" t="s">
        <v>19459</v>
      </c>
      <c r="O4573" t="s">
        <v>19460</v>
      </c>
      <c r="P4573" t="s">
        <v>386</v>
      </c>
      <c r="X4573" t="s">
        <v>19461</v>
      </c>
      <c r="Y4573" t="s">
        <v>389</v>
      </c>
      <c r="Z4573" t="s">
        <v>18714</v>
      </c>
      <c r="AA4573" t="s">
        <v>16175</v>
      </c>
      <c r="AB4573" t="s">
        <v>125</v>
      </c>
      <c r="AO4573" s="171"/>
      <c r="AP4573" s="171"/>
      <c r="AQ4573" s="171"/>
      <c r="AR4573" s="171"/>
    </row>
    <row r="4574" spans="14:44">
      <c r="N4574" t="s">
        <v>19462</v>
      </c>
      <c r="O4574" t="s">
        <v>19463</v>
      </c>
      <c r="P4574" t="s">
        <v>386</v>
      </c>
      <c r="X4574" t="s">
        <v>19464</v>
      </c>
      <c r="Y4574" t="s">
        <v>389</v>
      </c>
      <c r="Z4574" t="s">
        <v>18718</v>
      </c>
      <c r="AA4574" t="s">
        <v>16175</v>
      </c>
      <c r="AB4574" t="s">
        <v>125</v>
      </c>
      <c r="AO4574" s="171"/>
      <c r="AP4574" s="171"/>
      <c r="AQ4574" s="171"/>
      <c r="AR4574" s="171"/>
    </row>
    <row r="4575" spans="14:44">
      <c r="N4575" t="s">
        <v>19465</v>
      </c>
      <c r="O4575" t="s">
        <v>19466</v>
      </c>
      <c r="P4575" t="s">
        <v>386</v>
      </c>
      <c r="X4575" t="s">
        <v>19467</v>
      </c>
      <c r="Y4575" t="s">
        <v>389</v>
      </c>
      <c r="Z4575" t="s">
        <v>18722</v>
      </c>
      <c r="AA4575" t="s">
        <v>16175</v>
      </c>
      <c r="AB4575" t="s">
        <v>125</v>
      </c>
      <c r="AO4575" s="171"/>
      <c r="AP4575" s="171"/>
      <c r="AQ4575" s="171"/>
      <c r="AR4575" s="171"/>
    </row>
    <row r="4576" spans="14:44">
      <c r="N4576" t="s">
        <v>19468</v>
      </c>
      <c r="O4576" t="s">
        <v>19469</v>
      </c>
      <c r="P4576" t="s">
        <v>386</v>
      </c>
      <c r="X4576" t="s">
        <v>19470</v>
      </c>
      <c r="Y4576" t="s">
        <v>389</v>
      </c>
      <c r="Z4576" t="s">
        <v>18726</v>
      </c>
      <c r="AA4576" t="s">
        <v>16175</v>
      </c>
      <c r="AB4576" t="s">
        <v>125</v>
      </c>
      <c r="AO4576" s="171"/>
      <c r="AP4576" s="171"/>
      <c r="AQ4576" s="171"/>
      <c r="AR4576" s="171"/>
    </row>
    <row r="4577" spans="14:44">
      <c r="N4577" t="s">
        <v>19471</v>
      </c>
      <c r="O4577" t="s">
        <v>19472</v>
      </c>
      <c r="P4577" t="s">
        <v>386</v>
      </c>
      <c r="X4577" t="s">
        <v>19473</v>
      </c>
      <c r="Y4577" t="s">
        <v>389</v>
      </c>
      <c r="Z4577" t="s">
        <v>18730</v>
      </c>
      <c r="AA4577" t="s">
        <v>16175</v>
      </c>
      <c r="AB4577" t="s">
        <v>125</v>
      </c>
      <c r="AO4577" s="171"/>
      <c r="AP4577" s="171"/>
      <c r="AQ4577" s="171"/>
      <c r="AR4577" s="171"/>
    </row>
    <row r="4578" spans="14:44">
      <c r="N4578" t="s">
        <v>19474</v>
      </c>
      <c r="O4578" t="s">
        <v>19475</v>
      </c>
      <c r="P4578" t="s">
        <v>386</v>
      </c>
      <c r="X4578" t="s">
        <v>19476</v>
      </c>
      <c r="Y4578" t="s">
        <v>389</v>
      </c>
      <c r="Z4578" t="s">
        <v>18734</v>
      </c>
      <c r="AA4578" t="s">
        <v>16175</v>
      </c>
      <c r="AB4578" t="s">
        <v>125</v>
      </c>
      <c r="AO4578" s="171"/>
      <c r="AP4578" s="171"/>
      <c r="AQ4578" s="171"/>
      <c r="AR4578" s="171"/>
    </row>
    <row r="4579" spans="14:44">
      <c r="N4579" t="s">
        <v>19477</v>
      </c>
      <c r="O4579" t="s">
        <v>19478</v>
      </c>
      <c r="P4579" t="s">
        <v>386</v>
      </c>
      <c r="X4579" t="s">
        <v>19479</v>
      </c>
      <c r="Y4579" t="s">
        <v>389</v>
      </c>
      <c r="Z4579" t="s">
        <v>18738</v>
      </c>
      <c r="AA4579" t="s">
        <v>16175</v>
      </c>
      <c r="AB4579" t="s">
        <v>125</v>
      </c>
      <c r="AO4579" s="171"/>
      <c r="AP4579" s="171"/>
      <c r="AQ4579" s="171"/>
      <c r="AR4579" s="171"/>
    </row>
    <row r="4580" spans="14:44">
      <c r="N4580" t="s">
        <v>19480</v>
      </c>
      <c r="O4580" t="s">
        <v>19481</v>
      </c>
      <c r="P4580" t="s">
        <v>386</v>
      </c>
      <c r="X4580" t="s">
        <v>19482</v>
      </c>
      <c r="Y4580" t="s">
        <v>389</v>
      </c>
      <c r="Z4580" t="s">
        <v>18742</v>
      </c>
      <c r="AA4580" t="s">
        <v>16175</v>
      </c>
      <c r="AB4580" t="s">
        <v>125</v>
      </c>
      <c r="AO4580" s="171"/>
      <c r="AP4580" s="171"/>
      <c r="AQ4580" s="171"/>
      <c r="AR4580" s="171"/>
    </row>
    <row r="4581" spans="14:44">
      <c r="N4581" t="s">
        <v>19483</v>
      </c>
      <c r="O4581" t="s">
        <v>19484</v>
      </c>
      <c r="P4581" t="s">
        <v>386</v>
      </c>
      <c r="X4581" t="s">
        <v>19485</v>
      </c>
      <c r="Y4581" t="s">
        <v>389</v>
      </c>
      <c r="Z4581" t="s">
        <v>18746</v>
      </c>
      <c r="AA4581" t="s">
        <v>16175</v>
      </c>
      <c r="AB4581" t="s">
        <v>125</v>
      </c>
      <c r="AO4581" s="171"/>
      <c r="AP4581" s="171"/>
      <c r="AQ4581" s="171"/>
      <c r="AR4581" s="171"/>
    </row>
    <row r="4582" spans="14:44">
      <c r="N4582" t="s">
        <v>19486</v>
      </c>
      <c r="O4582" t="s">
        <v>19487</v>
      </c>
      <c r="P4582" t="s">
        <v>386</v>
      </c>
      <c r="X4582" t="s">
        <v>19488</v>
      </c>
      <c r="Y4582" t="s">
        <v>386</v>
      </c>
      <c r="Z4582" t="s">
        <v>19489</v>
      </c>
      <c r="AA4582" t="s">
        <v>19490</v>
      </c>
      <c r="AB4582" t="s">
        <v>125</v>
      </c>
      <c r="AO4582" s="171"/>
      <c r="AP4582" s="171"/>
      <c r="AQ4582" s="171"/>
      <c r="AR4582" s="171"/>
    </row>
    <row r="4583" spans="14:44">
      <c r="N4583" t="s">
        <v>19491</v>
      </c>
      <c r="O4583" t="s">
        <v>19492</v>
      </c>
      <c r="P4583" t="s">
        <v>386</v>
      </c>
      <c r="X4583" t="s">
        <v>19493</v>
      </c>
      <c r="Y4583" t="s">
        <v>389</v>
      </c>
      <c r="Z4583" t="s">
        <v>18750</v>
      </c>
      <c r="AA4583" t="s">
        <v>16199</v>
      </c>
      <c r="AB4583" t="s">
        <v>125</v>
      </c>
      <c r="AO4583" s="171"/>
      <c r="AP4583" s="171"/>
      <c r="AQ4583" s="171"/>
      <c r="AR4583" s="171"/>
    </row>
    <row r="4584" spans="14:44">
      <c r="N4584" t="s">
        <v>19494</v>
      </c>
      <c r="O4584" t="s">
        <v>19495</v>
      </c>
      <c r="P4584" t="s">
        <v>386</v>
      </c>
      <c r="X4584" t="s">
        <v>19496</v>
      </c>
      <c r="Y4584" t="s">
        <v>389</v>
      </c>
      <c r="Z4584" t="s">
        <v>18754</v>
      </c>
      <c r="AA4584" t="s">
        <v>16175</v>
      </c>
      <c r="AB4584" t="s">
        <v>125</v>
      </c>
      <c r="AO4584" s="171"/>
      <c r="AP4584" s="171"/>
      <c r="AQ4584" s="171"/>
      <c r="AR4584" s="171"/>
    </row>
    <row r="4585" spans="14:44">
      <c r="N4585" t="s">
        <v>19497</v>
      </c>
      <c r="O4585" t="s">
        <v>19498</v>
      </c>
      <c r="P4585" t="s">
        <v>386</v>
      </c>
      <c r="X4585" t="s">
        <v>19499</v>
      </c>
      <c r="Y4585" t="s">
        <v>389</v>
      </c>
      <c r="Z4585" t="s">
        <v>19500</v>
      </c>
      <c r="AA4585" t="s">
        <v>16175</v>
      </c>
      <c r="AB4585" t="s">
        <v>125</v>
      </c>
      <c r="AO4585" s="171"/>
      <c r="AP4585" s="171"/>
      <c r="AQ4585" s="171"/>
      <c r="AR4585" s="171"/>
    </row>
    <row r="4586" spans="14:44">
      <c r="N4586" t="s">
        <v>19501</v>
      </c>
      <c r="O4586" t="s">
        <v>19502</v>
      </c>
      <c r="P4586" t="s">
        <v>386</v>
      </c>
      <c r="X4586" t="s">
        <v>19503</v>
      </c>
      <c r="Y4586" t="s">
        <v>389</v>
      </c>
      <c r="Z4586" t="s">
        <v>18762</v>
      </c>
      <c r="AA4586" t="s">
        <v>16175</v>
      </c>
      <c r="AB4586" t="s">
        <v>125</v>
      </c>
      <c r="AO4586" s="171"/>
      <c r="AP4586" s="171"/>
      <c r="AQ4586" s="171"/>
      <c r="AR4586" s="171"/>
    </row>
    <row r="4587" spans="14:44">
      <c r="N4587" t="s">
        <v>19504</v>
      </c>
      <c r="O4587" t="s">
        <v>19505</v>
      </c>
      <c r="P4587" t="s">
        <v>386</v>
      </c>
      <c r="X4587" t="s">
        <v>19506</v>
      </c>
      <c r="Y4587" t="s">
        <v>389</v>
      </c>
      <c r="Z4587" t="s">
        <v>18766</v>
      </c>
      <c r="AA4587" t="s">
        <v>16175</v>
      </c>
      <c r="AB4587" t="s">
        <v>125</v>
      </c>
      <c r="AO4587" s="171"/>
      <c r="AP4587" s="171"/>
      <c r="AQ4587" s="171"/>
      <c r="AR4587" s="171"/>
    </row>
    <row r="4588" spans="14:44">
      <c r="N4588" t="s">
        <v>19507</v>
      </c>
      <c r="O4588" t="s">
        <v>19508</v>
      </c>
      <c r="P4588" t="s">
        <v>386</v>
      </c>
      <c r="X4588" t="s">
        <v>19509</v>
      </c>
      <c r="Y4588" t="s">
        <v>389</v>
      </c>
      <c r="Z4588" t="s">
        <v>18770</v>
      </c>
      <c r="AA4588" t="s">
        <v>16175</v>
      </c>
      <c r="AB4588" t="s">
        <v>125</v>
      </c>
      <c r="AO4588" s="171"/>
      <c r="AP4588" s="171"/>
      <c r="AQ4588" s="171"/>
      <c r="AR4588" s="171"/>
    </row>
    <row r="4589" spans="14:44">
      <c r="N4589" t="s">
        <v>19510</v>
      </c>
      <c r="O4589" t="s">
        <v>19511</v>
      </c>
      <c r="P4589" t="s">
        <v>386</v>
      </c>
      <c r="X4589" t="s">
        <v>19512</v>
      </c>
      <c r="Y4589" t="s">
        <v>389</v>
      </c>
      <c r="Z4589" t="s">
        <v>19513</v>
      </c>
      <c r="AA4589" t="s">
        <v>16175</v>
      </c>
      <c r="AB4589" t="s">
        <v>125</v>
      </c>
      <c r="AO4589" s="171"/>
      <c r="AP4589" s="171"/>
      <c r="AQ4589" s="171"/>
      <c r="AR4589" s="171"/>
    </row>
    <row r="4590" spans="14:44">
      <c r="N4590" t="s">
        <v>19514</v>
      </c>
      <c r="O4590" t="s">
        <v>19515</v>
      </c>
      <c r="P4590" t="s">
        <v>386</v>
      </c>
      <c r="X4590" t="s">
        <v>19516</v>
      </c>
      <c r="Y4590" t="s">
        <v>389</v>
      </c>
      <c r="Z4590" t="s">
        <v>18778</v>
      </c>
      <c r="AA4590" t="s">
        <v>16175</v>
      </c>
      <c r="AB4590" t="s">
        <v>125</v>
      </c>
      <c r="AO4590" s="171"/>
      <c r="AP4590" s="171"/>
      <c r="AQ4590" s="171"/>
      <c r="AR4590" s="171"/>
    </row>
    <row r="4591" spans="14:44">
      <c r="N4591" t="s">
        <v>19517</v>
      </c>
      <c r="O4591" t="s">
        <v>19518</v>
      </c>
      <c r="P4591" t="s">
        <v>386</v>
      </c>
      <c r="X4591" t="s">
        <v>19519</v>
      </c>
      <c r="Y4591" t="s">
        <v>389</v>
      </c>
      <c r="Z4591" t="s">
        <v>18782</v>
      </c>
      <c r="AA4591" t="s">
        <v>16175</v>
      </c>
      <c r="AB4591" t="s">
        <v>125</v>
      </c>
      <c r="AO4591" s="171"/>
      <c r="AP4591" s="171"/>
      <c r="AQ4591" s="171"/>
      <c r="AR4591" s="171"/>
    </row>
    <row r="4592" spans="14:44">
      <c r="N4592" t="s">
        <v>19520</v>
      </c>
      <c r="O4592" t="s">
        <v>19521</v>
      </c>
      <c r="P4592" t="s">
        <v>386</v>
      </c>
      <c r="X4592" t="s">
        <v>19522</v>
      </c>
      <c r="Y4592" t="s">
        <v>389</v>
      </c>
      <c r="Z4592" t="s">
        <v>18786</v>
      </c>
      <c r="AA4592" t="s">
        <v>16175</v>
      </c>
      <c r="AB4592" t="s">
        <v>125</v>
      </c>
      <c r="AO4592" s="171"/>
      <c r="AP4592" s="171"/>
      <c r="AQ4592" s="171"/>
      <c r="AR4592" s="171"/>
    </row>
    <row r="4593" spans="14:44">
      <c r="N4593" t="s">
        <v>19523</v>
      </c>
      <c r="O4593" t="s">
        <v>19524</v>
      </c>
      <c r="P4593" t="s">
        <v>386</v>
      </c>
      <c r="X4593" t="s">
        <v>19525</v>
      </c>
      <c r="Y4593" t="s">
        <v>389</v>
      </c>
      <c r="Z4593" t="s">
        <v>18790</v>
      </c>
      <c r="AA4593" t="s">
        <v>16175</v>
      </c>
      <c r="AB4593" t="s">
        <v>125</v>
      </c>
      <c r="AO4593" s="171"/>
      <c r="AP4593" s="171"/>
      <c r="AQ4593" s="171"/>
      <c r="AR4593" s="171"/>
    </row>
    <row r="4594" spans="14:44">
      <c r="N4594" t="s">
        <v>19526</v>
      </c>
      <c r="O4594" t="s">
        <v>19527</v>
      </c>
      <c r="P4594" t="s">
        <v>386</v>
      </c>
      <c r="X4594" t="s">
        <v>19528</v>
      </c>
      <c r="Y4594" t="s">
        <v>389</v>
      </c>
      <c r="Z4594" t="s">
        <v>18794</v>
      </c>
      <c r="AA4594" t="s">
        <v>16175</v>
      </c>
      <c r="AB4594" t="s">
        <v>125</v>
      </c>
      <c r="AO4594" s="171"/>
      <c r="AP4594" s="171"/>
      <c r="AQ4594" s="171"/>
      <c r="AR4594" s="171"/>
    </row>
    <row r="4595" spans="14:44">
      <c r="N4595" t="s">
        <v>19529</v>
      </c>
      <c r="O4595" t="s">
        <v>19530</v>
      </c>
      <c r="P4595" t="s">
        <v>386</v>
      </c>
      <c r="X4595" t="s">
        <v>19531</v>
      </c>
      <c r="Y4595" t="s">
        <v>389</v>
      </c>
      <c r="Z4595" t="s">
        <v>18798</v>
      </c>
      <c r="AA4595" t="s">
        <v>16175</v>
      </c>
      <c r="AB4595" t="s">
        <v>125</v>
      </c>
      <c r="AO4595" s="171"/>
      <c r="AP4595" s="171"/>
      <c r="AQ4595" s="171"/>
      <c r="AR4595" s="171"/>
    </row>
    <row r="4596" spans="14:44">
      <c r="N4596" t="s">
        <v>19532</v>
      </c>
      <c r="O4596" t="s">
        <v>19533</v>
      </c>
      <c r="P4596" t="s">
        <v>386</v>
      </c>
      <c r="X4596" t="s">
        <v>19534</v>
      </c>
      <c r="Y4596" t="s">
        <v>389</v>
      </c>
      <c r="Z4596" t="s">
        <v>18802</v>
      </c>
      <c r="AA4596" t="s">
        <v>16175</v>
      </c>
      <c r="AB4596" t="s">
        <v>125</v>
      </c>
      <c r="AO4596" s="171"/>
      <c r="AP4596" s="171"/>
      <c r="AQ4596" s="171"/>
      <c r="AR4596" s="171"/>
    </row>
    <row r="4597" spans="14:44">
      <c r="N4597" t="s">
        <v>19535</v>
      </c>
      <c r="O4597" t="s">
        <v>19536</v>
      </c>
      <c r="P4597" t="s">
        <v>386</v>
      </c>
      <c r="X4597" t="s">
        <v>19537</v>
      </c>
      <c r="Y4597" t="s">
        <v>389</v>
      </c>
      <c r="Z4597" t="s">
        <v>18806</v>
      </c>
      <c r="AA4597" t="s">
        <v>16175</v>
      </c>
      <c r="AB4597" t="s">
        <v>125</v>
      </c>
      <c r="AO4597" s="171"/>
      <c r="AP4597" s="171"/>
      <c r="AQ4597" s="171"/>
      <c r="AR4597" s="171"/>
    </row>
    <row r="4598" spans="14:44">
      <c r="N4598" t="s">
        <v>19538</v>
      </c>
      <c r="O4598" t="s">
        <v>19539</v>
      </c>
      <c r="P4598" t="s">
        <v>386</v>
      </c>
      <c r="X4598" t="s">
        <v>19540</v>
      </c>
      <c r="Y4598" t="s">
        <v>389</v>
      </c>
      <c r="Z4598" t="s">
        <v>18810</v>
      </c>
      <c r="AA4598" t="s">
        <v>16175</v>
      </c>
      <c r="AB4598" t="s">
        <v>125</v>
      </c>
      <c r="AO4598" s="171"/>
      <c r="AP4598" s="171"/>
      <c r="AQ4598" s="171"/>
      <c r="AR4598" s="171"/>
    </row>
    <row r="4599" spans="14:44">
      <c r="N4599" t="s">
        <v>19541</v>
      </c>
      <c r="O4599" t="s">
        <v>19542</v>
      </c>
      <c r="P4599" t="s">
        <v>386</v>
      </c>
      <c r="X4599" t="s">
        <v>19543</v>
      </c>
      <c r="Y4599" t="s">
        <v>389</v>
      </c>
      <c r="Z4599" t="s">
        <v>18814</v>
      </c>
      <c r="AA4599" t="s">
        <v>16175</v>
      </c>
      <c r="AB4599" t="s">
        <v>125</v>
      </c>
      <c r="AO4599" s="171"/>
      <c r="AP4599" s="171"/>
      <c r="AQ4599" s="171"/>
      <c r="AR4599" s="171"/>
    </row>
    <row r="4600" spans="14:44">
      <c r="N4600" t="s">
        <v>19544</v>
      </c>
      <c r="O4600" t="s">
        <v>19545</v>
      </c>
      <c r="P4600" t="s">
        <v>386</v>
      </c>
      <c r="X4600" t="s">
        <v>19546</v>
      </c>
      <c r="Y4600" t="s">
        <v>389</v>
      </c>
      <c r="Z4600" t="s">
        <v>18818</v>
      </c>
      <c r="AA4600" t="s">
        <v>16175</v>
      </c>
      <c r="AB4600" t="s">
        <v>125</v>
      </c>
      <c r="AO4600" s="171"/>
      <c r="AP4600" s="171"/>
      <c r="AQ4600" s="171"/>
      <c r="AR4600" s="171"/>
    </row>
    <row r="4601" spans="14:44">
      <c r="N4601" t="s">
        <v>19547</v>
      </c>
      <c r="O4601" t="s">
        <v>19548</v>
      </c>
      <c r="P4601" t="s">
        <v>386</v>
      </c>
      <c r="X4601" t="s">
        <v>19549</v>
      </c>
      <c r="Y4601" t="s">
        <v>389</v>
      </c>
      <c r="Z4601" t="s">
        <v>18822</v>
      </c>
      <c r="AA4601" t="s">
        <v>16175</v>
      </c>
      <c r="AB4601" t="s">
        <v>125</v>
      </c>
      <c r="AO4601" s="171"/>
      <c r="AP4601" s="171"/>
      <c r="AQ4601" s="171"/>
      <c r="AR4601" s="171"/>
    </row>
    <row r="4602" spans="14:44">
      <c r="N4602" t="s">
        <v>19550</v>
      </c>
      <c r="O4602" t="s">
        <v>19551</v>
      </c>
      <c r="P4602" t="s">
        <v>386</v>
      </c>
      <c r="X4602" t="s">
        <v>19552</v>
      </c>
      <c r="Y4602" t="s">
        <v>389</v>
      </c>
      <c r="Z4602" t="s">
        <v>18826</v>
      </c>
      <c r="AA4602" t="s">
        <v>16175</v>
      </c>
      <c r="AB4602" t="s">
        <v>125</v>
      </c>
      <c r="AO4602" s="171"/>
      <c r="AP4602" s="171"/>
      <c r="AQ4602" s="171"/>
      <c r="AR4602" s="171"/>
    </row>
    <row r="4603" spans="14:44">
      <c r="N4603" t="s">
        <v>19553</v>
      </c>
      <c r="O4603" t="s">
        <v>19554</v>
      </c>
      <c r="P4603" t="s">
        <v>386</v>
      </c>
      <c r="X4603" t="s">
        <v>19555</v>
      </c>
      <c r="Y4603" t="s">
        <v>389</v>
      </c>
      <c r="Z4603" t="s">
        <v>18830</v>
      </c>
      <c r="AA4603" t="s">
        <v>16175</v>
      </c>
      <c r="AB4603" t="s">
        <v>125</v>
      </c>
      <c r="AO4603" s="171"/>
      <c r="AP4603" s="171"/>
      <c r="AQ4603" s="171"/>
      <c r="AR4603" s="171"/>
    </row>
    <row r="4604" spans="14:44">
      <c r="N4604" t="s">
        <v>19556</v>
      </c>
      <c r="O4604" t="s">
        <v>19557</v>
      </c>
      <c r="P4604" t="s">
        <v>386</v>
      </c>
      <c r="X4604" t="s">
        <v>19558</v>
      </c>
      <c r="Y4604" t="s">
        <v>389</v>
      </c>
      <c r="Z4604" t="s">
        <v>18834</v>
      </c>
      <c r="AA4604" t="s">
        <v>16175</v>
      </c>
      <c r="AB4604" t="s">
        <v>125</v>
      </c>
      <c r="AO4604" s="171"/>
      <c r="AP4604" s="171"/>
      <c r="AQ4604" s="171"/>
      <c r="AR4604" s="171"/>
    </row>
    <row r="4605" spans="14:44">
      <c r="N4605" t="s">
        <v>19559</v>
      </c>
      <c r="O4605" t="s">
        <v>19560</v>
      </c>
      <c r="P4605" t="s">
        <v>386</v>
      </c>
      <c r="X4605" t="s">
        <v>19561</v>
      </c>
      <c r="Y4605" t="s">
        <v>389</v>
      </c>
      <c r="Z4605" t="s">
        <v>18838</v>
      </c>
      <c r="AA4605" t="s">
        <v>16175</v>
      </c>
      <c r="AB4605" t="s">
        <v>125</v>
      </c>
      <c r="AO4605" s="171"/>
      <c r="AP4605" s="171"/>
      <c r="AQ4605" s="171"/>
      <c r="AR4605" s="171"/>
    </row>
    <row r="4606" spans="14:44">
      <c r="N4606" t="s">
        <v>19562</v>
      </c>
      <c r="O4606" t="s">
        <v>19563</v>
      </c>
      <c r="P4606" t="s">
        <v>386</v>
      </c>
      <c r="X4606" t="s">
        <v>19564</v>
      </c>
      <c r="Y4606" t="s">
        <v>389</v>
      </c>
      <c r="Z4606" t="s">
        <v>19565</v>
      </c>
      <c r="AA4606" t="s">
        <v>16207</v>
      </c>
      <c r="AB4606" t="s">
        <v>125</v>
      </c>
      <c r="AO4606" s="171"/>
      <c r="AP4606" s="171"/>
      <c r="AQ4606" s="171"/>
      <c r="AR4606" s="171"/>
    </row>
    <row r="4607" spans="14:44">
      <c r="N4607" t="s">
        <v>19566</v>
      </c>
      <c r="O4607" t="s">
        <v>19567</v>
      </c>
      <c r="P4607" t="s">
        <v>386</v>
      </c>
      <c r="X4607" t="s">
        <v>19568</v>
      </c>
      <c r="Y4607" t="s">
        <v>389</v>
      </c>
      <c r="Z4607" t="s">
        <v>18842</v>
      </c>
      <c r="AA4607" t="s">
        <v>16207</v>
      </c>
      <c r="AB4607" t="s">
        <v>125</v>
      </c>
      <c r="AO4607" s="171"/>
      <c r="AP4607" s="171"/>
      <c r="AQ4607" s="171"/>
      <c r="AR4607" s="171"/>
    </row>
    <row r="4608" spans="14:44">
      <c r="N4608" t="s">
        <v>19569</v>
      </c>
      <c r="O4608" t="s">
        <v>19570</v>
      </c>
      <c r="P4608" t="s">
        <v>386</v>
      </c>
      <c r="X4608" t="s">
        <v>19571</v>
      </c>
      <c r="Y4608" t="s">
        <v>389</v>
      </c>
      <c r="Z4608" t="s">
        <v>19572</v>
      </c>
      <c r="AA4608" t="s">
        <v>16175</v>
      </c>
      <c r="AB4608" t="s">
        <v>125</v>
      </c>
      <c r="AO4608" s="171"/>
      <c r="AP4608" s="171"/>
      <c r="AQ4608" s="171"/>
      <c r="AR4608" s="171"/>
    </row>
    <row r="4609" spans="14:44">
      <c r="N4609" t="s">
        <v>19573</v>
      </c>
      <c r="O4609" t="s">
        <v>19574</v>
      </c>
      <c r="P4609" t="s">
        <v>386</v>
      </c>
      <c r="X4609" t="s">
        <v>19575</v>
      </c>
      <c r="Y4609" t="s">
        <v>389</v>
      </c>
      <c r="Z4609" t="s">
        <v>19576</v>
      </c>
      <c r="AA4609" t="s">
        <v>19577</v>
      </c>
      <c r="AB4609" t="s">
        <v>125</v>
      </c>
      <c r="AO4609" s="171"/>
      <c r="AP4609" s="171"/>
      <c r="AQ4609" s="171"/>
      <c r="AR4609" s="171"/>
    </row>
    <row r="4610" spans="14:44">
      <c r="N4610" t="s">
        <v>19578</v>
      </c>
      <c r="O4610" t="s">
        <v>19579</v>
      </c>
      <c r="P4610" t="s">
        <v>386</v>
      </c>
      <c r="X4610" t="s">
        <v>19580</v>
      </c>
      <c r="Y4610" t="s">
        <v>389</v>
      </c>
      <c r="Z4610" t="s">
        <v>19581</v>
      </c>
      <c r="AA4610" t="s">
        <v>19582</v>
      </c>
      <c r="AB4610" t="s">
        <v>125</v>
      </c>
      <c r="AO4610" s="171"/>
      <c r="AP4610" s="171"/>
      <c r="AQ4610" s="171"/>
      <c r="AR4610" s="171"/>
    </row>
    <row r="4611" spans="14:44">
      <c r="N4611" t="s">
        <v>19583</v>
      </c>
      <c r="O4611" t="s">
        <v>19584</v>
      </c>
      <c r="P4611" t="s">
        <v>386</v>
      </c>
      <c r="X4611" t="s">
        <v>19585</v>
      </c>
      <c r="Y4611" t="s">
        <v>389</v>
      </c>
      <c r="Z4611" t="s">
        <v>19586</v>
      </c>
      <c r="AA4611" t="s">
        <v>19587</v>
      </c>
      <c r="AB4611" t="s">
        <v>125</v>
      </c>
      <c r="AO4611" s="171"/>
      <c r="AP4611" s="171"/>
      <c r="AQ4611" s="171"/>
      <c r="AR4611" s="171"/>
    </row>
    <row r="4612" spans="14:44">
      <c r="N4612" t="s">
        <v>19588</v>
      </c>
      <c r="O4612" t="s">
        <v>19589</v>
      </c>
      <c r="P4612" t="s">
        <v>386</v>
      </c>
      <c r="X4612" t="s">
        <v>19590</v>
      </c>
      <c r="Y4612" t="s">
        <v>389</v>
      </c>
      <c r="Z4612" t="s">
        <v>19591</v>
      </c>
      <c r="AA4612" t="s">
        <v>19592</v>
      </c>
      <c r="AB4612" t="s">
        <v>125</v>
      </c>
      <c r="AO4612" s="171"/>
      <c r="AP4612" s="171"/>
      <c r="AQ4612" s="171"/>
      <c r="AR4612" s="171"/>
    </row>
    <row r="4613" spans="14:44">
      <c r="N4613" t="s">
        <v>19593</v>
      </c>
      <c r="O4613" t="s">
        <v>19594</v>
      </c>
      <c r="P4613" t="s">
        <v>386</v>
      </c>
      <c r="X4613" t="s">
        <v>19595</v>
      </c>
      <c r="Y4613" t="s">
        <v>389</v>
      </c>
      <c r="Z4613" t="s">
        <v>19596</v>
      </c>
      <c r="AA4613" t="s">
        <v>19597</v>
      </c>
      <c r="AB4613" t="s">
        <v>125</v>
      </c>
      <c r="AO4613" s="171"/>
      <c r="AP4613" s="171"/>
      <c r="AQ4613" s="171"/>
      <c r="AR4613" s="171"/>
    </row>
    <row r="4614" spans="14:44">
      <c r="N4614" t="s">
        <v>19598</v>
      </c>
      <c r="O4614" t="s">
        <v>19599</v>
      </c>
      <c r="P4614" t="s">
        <v>386</v>
      </c>
      <c r="X4614" t="s">
        <v>19600</v>
      </c>
      <c r="Y4614" t="s">
        <v>389</v>
      </c>
      <c r="Z4614" t="s">
        <v>19601</v>
      </c>
      <c r="AA4614" t="s">
        <v>19602</v>
      </c>
      <c r="AB4614" t="s">
        <v>125</v>
      </c>
      <c r="AO4614" s="171"/>
      <c r="AP4614" s="171"/>
      <c r="AQ4614" s="171"/>
      <c r="AR4614" s="171"/>
    </row>
    <row r="4615" spans="14:44">
      <c r="N4615" t="s">
        <v>19603</v>
      </c>
      <c r="O4615" t="s">
        <v>19604</v>
      </c>
      <c r="P4615" t="s">
        <v>386</v>
      </c>
      <c r="X4615" t="s">
        <v>19605</v>
      </c>
      <c r="Y4615" t="s">
        <v>389</v>
      </c>
      <c r="Z4615" t="s">
        <v>19606</v>
      </c>
      <c r="AA4615" t="s">
        <v>19607</v>
      </c>
      <c r="AB4615" t="s">
        <v>125</v>
      </c>
      <c r="AO4615" s="171"/>
      <c r="AP4615" s="171"/>
      <c r="AQ4615" s="171"/>
      <c r="AR4615" s="171"/>
    </row>
    <row r="4616" spans="14:44">
      <c r="N4616" t="s">
        <v>19608</v>
      </c>
      <c r="O4616" t="s">
        <v>19609</v>
      </c>
      <c r="P4616" t="s">
        <v>386</v>
      </c>
      <c r="X4616" t="s">
        <v>19610</v>
      </c>
      <c r="Y4616" t="s">
        <v>389</v>
      </c>
      <c r="Z4616" t="s">
        <v>19314</v>
      </c>
      <c r="AA4616" t="s">
        <v>16307</v>
      </c>
      <c r="AB4616" t="s">
        <v>125</v>
      </c>
      <c r="AO4616" s="171"/>
      <c r="AP4616" s="171"/>
      <c r="AQ4616" s="171"/>
      <c r="AR4616" s="171"/>
    </row>
    <row r="4617" spans="14:44">
      <c r="N4617" t="s">
        <v>19611</v>
      </c>
      <c r="O4617" t="s">
        <v>19612</v>
      </c>
      <c r="P4617" t="s">
        <v>386</v>
      </c>
      <c r="X4617" t="s">
        <v>19613</v>
      </c>
      <c r="Y4617" t="s">
        <v>389</v>
      </c>
      <c r="Z4617" t="s">
        <v>19318</v>
      </c>
      <c r="AA4617" t="s">
        <v>16235</v>
      </c>
      <c r="AB4617" t="s">
        <v>125</v>
      </c>
      <c r="AO4617" s="171"/>
      <c r="AP4617" s="171"/>
      <c r="AQ4617" s="171"/>
      <c r="AR4617" s="171"/>
    </row>
    <row r="4618" spans="14:44">
      <c r="N4618" t="s">
        <v>19614</v>
      </c>
      <c r="O4618" t="s">
        <v>19615</v>
      </c>
      <c r="P4618" t="s">
        <v>386</v>
      </c>
      <c r="X4618" t="s">
        <v>19616</v>
      </c>
      <c r="Y4618" t="s">
        <v>389</v>
      </c>
      <c r="Z4618" t="s">
        <v>19617</v>
      </c>
      <c r="AA4618" t="s">
        <v>16211</v>
      </c>
      <c r="AB4618" t="s">
        <v>125</v>
      </c>
      <c r="AO4618" s="171"/>
      <c r="AP4618" s="171"/>
      <c r="AQ4618" s="171"/>
      <c r="AR4618" s="171"/>
    </row>
    <row r="4619" spans="14:44">
      <c r="N4619" t="s">
        <v>19618</v>
      </c>
      <c r="O4619" t="s">
        <v>19619</v>
      </c>
      <c r="P4619" t="s">
        <v>386</v>
      </c>
      <c r="X4619" t="s">
        <v>19620</v>
      </c>
      <c r="Y4619" t="s">
        <v>389</v>
      </c>
      <c r="Z4619" t="s">
        <v>19572</v>
      </c>
      <c r="AA4619" t="s">
        <v>16211</v>
      </c>
      <c r="AB4619" t="s">
        <v>125</v>
      </c>
      <c r="AO4619" s="171"/>
      <c r="AP4619" s="171"/>
      <c r="AQ4619" s="171"/>
      <c r="AR4619" s="171"/>
    </row>
    <row r="4620" spans="14:44">
      <c r="N4620" t="s">
        <v>19621</v>
      </c>
      <c r="O4620" t="s">
        <v>19622</v>
      </c>
      <c r="P4620" t="s">
        <v>386</v>
      </c>
      <c r="X4620" t="s">
        <v>19623</v>
      </c>
      <c r="Y4620" t="s">
        <v>389</v>
      </c>
      <c r="Z4620" t="s">
        <v>19624</v>
      </c>
      <c r="AA4620" t="s">
        <v>19625</v>
      </c>
      <c r="AB4620" t="s">
        <v>125</v>
      </c>
      <c r="AO4620" s="171"/>
      <c r="AP4620" s="171"/>
      <c r="AQ4620" s="171"/>
      <c r="AR4620" s="171"/>
    </row>
    <row r="4621" spans="14:44">
      <c r="N4621" t="s">
        <v>19626</v>
      </c>
      <c r="O4621" t="s">
        <v>19627</v>
      </c>
      <c r="P4621" t="s">
        <v>386</v>
      </c>
      <c r="X4621" t="s">
        <v>19628</v>
      </c>
      <c r="Y4621" t="s">
        <v>389</v>
      </c>
      <c r="Z4621" t="s">
        <v>19629</v>
      </c>
      <c r="AA4621" t="s">
        <v>19630</v>
      </c>
      <c r="AB4621" t="s">
        <v>125</v>
      </c>
      <c r="AO4621" s="171"/>
      <c r="AP4621" s="171"/>
      <c r="AQ4621" s="171"/>
      <c r="AR4621" s="171"/>
    </row>
    <row r="4622" spans="14:44">
      <c r="N4622" t="s">
        <v>19631</v>
      </c>
      <c r="O4622" t="s">
        <v>19632</v>
      </c>
      <c r="P4622" t="s">
        <v>386</v>
      </c>
      <c r="X4622" t="s">
        <v>19633</v>
      </c>
      <c r="Y4622" t="s">
        <v>389</v>
      </c>
      <c r="Z4622" t="s">
        <v>19634</v>
      </c>
      <c r="AA4622" t="s">
        <v>19147</v>
      </c>
      <c r="AB4622" t="s">
        <v>125</v>
      </c>
      <c r="AO4622" s="171"/>
      <c r="AP4622" s="171"/>
      <c r="AQ4622" s="171"/>
      <c r="AR4622" s="171"/>
    </row>
    <row r="4623" spans="14:44">
      <c r="N4623" t="s">
        <v>19635</v>
      </c>
      <c r="O4623" t="s">
        <v>19636</v>
      </c>
      <c r="P4623" t="s">
        <v>386</v>
      </c>
      <c r="X4623" t="s">
        <v>19637</v>
      </c>
      <c r="Y4623" t="s">
        <v>389</v>
      </c>
      <c r="Z4623" t="s">
        <v>19638</v>
      </c>
      <c r="AA4623" t="s">
        <v>19639</v>
      </c>
      <c r="AB4623" t="s">
        <v>125</v>
      </c>
      <c r="AO4623" s="171"/>
      <c r="AP4623" s="171"/>
      <c r="AQ4623" s="171"/>
      <c r="AR4623" s="171"/>
    </row>
    <row r="4624" spans="14:44">
      <c r="N4624" t="s">
        <v>19640</v>
      </c>
      <c r="O4624" t="s">
        <v>19641</v>
      </c>
      <c r="P4624" t="s">
        <v>386</v>
      </c>
      <c r="X4624" t="s">
        <v>19642</v>
      </c>
      <c r="Y4624" t="s">
        <v>389</v>
      </c>
      <c r="Z4624" t="s">
        <v>19643</v>
      </c>
      <c r="AA4624" t="s">
        <v>19644</v>
      </c>
      <c r="AB4624" t="s">
        <v>125</v>
      </c>
      <c r="AO4624" s="171"/>
      <c r="AP4624" s="171"/>
      <c r="AQ4624" s="171"/>
      <c r="AR4624" s="171"/>
    </row>
    <row r="4625" spans="14:44">
      <c r="N4625" t="s">
        <v>19645</v>
      </c>
      <c r="O4625" t="s">
        <v>19646</v>
      </c>
      <c r="P4625" t="s">
        <v>386</v>
      </c>
      <c r="X4625" t="s">
        <v>19647</v>
      </c>
      <c r="Y4625" t="s">
        <v>389</v>
      </c>
      <c r="Z4625" t="s">
        <v>19648</v>
      </c>
      <c r="AA4625" t="s">
        <v>19649</v>
      </c>
      <c r="AB4625" t="s">
        <v>125</v>
      </c>
      <c r="AO4625" s="171"/>
      <c r="AP4625" s="171"/>
      <c r="AQ4625" s="171"/>
      <c r="AR4625" s="171"/>
    </row>
    <row r="4626" spans="14:44">
      <c r="N4626" t="s">
        <v>19650</v>
      </c>
      <c r="O4626" t="s">
        <v>19651</v>
      </c>
      <c r="P4626" t="s">
        <v>386</v>
      </c>
      <c r="X4626" t="s">
        <v>19652</v>
      </c>
      <c r="Y4626" t="s">
        <v>389</v>
      </c>
      <c r="Z4626" t="s">
        <v>19653</v>
      </c>
      <c r="AA4626" t="s">
        <v>19654</v>
      </c>
      <c r="AB4626" t="s">
        <v>125</v>
      </c>
      <c r="AO4626" s="171"/>
      <c r="AP4626" s="171"/>
      <c r="AQ4626" s="171"/>
      <c r="AR4626" s="171"/>
    </row>
    <row r="4627" spans="14:44">
      <c r="N4627" t="s">
        <v>19655</v>
      </c>
      <c r="O4627" t="s">
        <v>19656</v>
      </c>
      <c r="P4627" t="s">
        <v>386</v>
      </c>
      <c r="X4627" t="s">
        <v>19657</v>
      </c>
      <c r="Y4627" t="s">
        <v>389</v>
      </c>
      <c r="Z4627" t="s">
        <v>10804</v>
      </c>
      <c r="AA4627" t="s">
        <v>19658</v>
      </c>
      <c r="AB4627" t="s">
        <v>125</v>
      </c>
      <c r="AO4627" s="171"/>
      <c r="AP4627" s="171"/>
      <c r="AQ4627" s="171"/>
      <c r="AR4627" s="171"/>
    </row>
    <row r="4628" spans="14:44">
      <c r="N4628" t="s">
        <v>19659</v>
      </c>
      <c r="O4628" t="s">
        <v>19660</v>
      </c>
      <c r="P4628" t="s">
        <v>386</v>
      </c>
      <c r="X4628" t="s">
        <v>19661</v>
      </c>
      <c r="Y4628" t="s">
        <v>386</v>
      </c>
      <c r="Z4628" t="s">
        <v>19662</v>
      </c>
      <c r="AA4628" t="s">
        <v>19663</v>
      </c>
      <c r="AB4628" t="s">
        <v>125</v>
      </c>
      <c r="AO4628" s="171"/>
      <c r="AP4628" s="171"/>
      <c r="AQ4628" s="171"/>
      <c r="AR4628" s="171"/>
    </row>
    <row r="4629" spans="14:44">
      <c r="N4629" t="s">
        <v>19664</v>
      </c>
      <c r="O4629" t="s">
        <v>19665</v>
      </c>
      <c r="P4629" t="s">
        <v>386</v>
      </c>
      <c r="X4629" t="s">
        <v>19666</v>
      </c>
      <c r="Y4629" t="s">
        <v>386</v>
      </c>
      <c r="Z4629" t="s">
        <v>19667</v>
      </c>
      <c r="AA4629" t="s">
        <v>19668</v>
      </c>
      <c r="AB4629" t="s">
        <v>125</v>
      </c>
      <c r="AO4629" s="171"/>
      <c r="AP4629" s="171"/>
      <c r="AQ4629" s="171"/>
      <c r="AR4629" s="171"/>
    </row>
    <row r="4630" spans="14:44">
      <c r="N4630" t="s">
        <v>19669</v>
      </c>
      <c r="O4630" t="s">
        <v>19670</v>
      </c>
      <c r="P4630" t="s">
        <v>386</v>
      </c>
      <c r="X4630" t="s">
        <v>19671</v>
      </c>
      <c r="Y4630" t="s">
        <v>389</v>
      </c>
      <c r="Z4630" t="s">
        <v>19672</v>
      </c>
      <c r="AA4630" t="s">
        <v>19673</v>
      </c>
      <c r="AB4630" t="s">
        <v>125</v>
      </c>
      <c r="AO4630" s="171"/>
      <c r="AP4630" s="171"/>
      <c r="AQ4630" s="171"/>
      <c r="AR4630" s="171"/>
    </row>
    <row r="4631" spans="14:44">
      <c r="N4631" t="s">
        <v>19674</v>
      </c>
      <c r="O4631" t="s">
        <v>19675</v>
      </c>
      <c r="P4631" t="s">
        <v>386</v>
      </c>
      <c r="X4631" t="s">
        <v>19676</v>
      </c>
      <c r="Y4631" t="s">
        <v>386</v>
      </c>
      <c r="Z4631" t="s">
        <v>19677</v>
      </c>
      <c r="AA4631" t="s">
        <v>19678</v>
      </c>
      <c r="AB4631" t="s">
        <v>125</v>
      </c>
      <c r="AO4631" s="171"/>
      <c r="AP4631" s="171"/>
      <c r="AQ4631" s="171"/>
      <c r="AR4631" s="171"/>
    </row>
    <row r="4632" spans="14:44">
      <c r="N4632" t="s">
        <v>19679</v>
      </c>
      <c r="O4632" t="s">
        <v>19680</v>
      </c>
      <c r="P4632" t="s">
        <v>386</v>
      </c>
      <c r="X4632" t="s">
        <v>19681</v>
      </c>
      <c r="Y4632" t="s">
        <v>386</v>
      </c>
      <c r="Z4632" t="s">
        <v>19682</v>
      </c>
      <c r="AA4632" t="s">
        <v>16632</v>
      </c>
      <c r="AB4632" t="s">
        <v>125</v>
      </c>
      <c r="AO4632" s="171"/>
      <c r="AP4632" s="171"/>
      <c r="AQ4632" s="171"/>
      <c r="AR4632" s="171"/>
    </row>
    <row r="4633" spans="14:44">
      <c r="N4633" t="s">
        <v>19683</v>
      </c>
      <c r="O4633" t="s">
        <v>19684</v>
      </c>
      <c r="P4633" t="s">
        <v>386</v>
      </c>
      <c r="X4633" t="s">
        <v>19685</v>
      </c>
      <c r="Y4633" t="s">
        <v>389</v>
      </c>
      <c r="Z4633" t="s">
        <v>19686</v>
      </c>
      <c r="AA4633" t="s">
        <v>19687</v>
      </c>
      <c r="AB4633" t="s">
        <v>125</v>
      </c>
      <c r="AO4633" s="171"/>
      <c r="AP4633" s="171"/>
      <c r="AQ4633" s="171"/>
      <c r="AR4633" s="171"/>
    </row>
    <row r="4634" spans="14:44">
      <c r="N4634" t="s">
        <v>19688</v>
      </c>
      <c r="O4634" t="s">
        <v>19689</v>
      </c>
      <c r="P4634" t="s">
        <v>386</v>
      </c>
      <c r="X4634" t="s">
        <v>19690</v>
      </c>
      <c r="Y4634" t="s">
        <v>389</v>
      </c>
      <c r="Z4634" t="s">
        <v>19691</v>
      </c>
      <c r="AA4634" t="s">
        <v>19692</v>
      </c>
      <c r="AB4634" t="s">
        <v>125</v>
      </c>
      <c r="AO4634" s="171"/>
      <c r="AP4634" s="171"/>
      <c r="AQ4634" s="171"/>
      <c r="AR4634" s="171"/>
    </row>
    <row r="4635" spans="14:44">
      <c r="N4635" t="s">
        <v>19693</v>
      </c>
      <c r="O4635" t="s">
        <v>19694</v>
      </c>
      <c r="P4635" t="s">
        <v>386</v>
      </c>
      <c r="X4635" t="s">
        <v>19695</v>
      </c>
      <c r="Y4635" t="s">
        <v>389</v>
      </c>
      <c r="Z4635" t="s">
        <v>19696</v>
      </c>
      <c r="AA4635" t="s">
        <v>19697</v>
      </c>
      <c r="AB4635" t="s">
        <v>125</v>
      </c>
      <c r="AO4635" s="171"/>
      <c r="AP4635" s="171"/>
      <c r="AQ4635" s="171"/>
      <c r="AR4635" s="171"/>
    </row>
    <row r="4636" spans="14:44">
      <c r="N4636" t="s">
        <v>19698</v>
      </c>
      <c r="O4636" t="s">
        <v>19699</v>
      </c>
      <c r="P4636" t="s">
        <v>386</v>
      </c>
      <c r="X4636" t="s">
        <v>19700</v>
      </c>
      <c r="Y4636" t="s">
        <v>389</v>
      </c>
      <c r="Z4636" t="s">
        <v>19701</v>
      </c>
      <c r="AA4636" t="s">
        <v>19702</v>
      </c>
      <c r="AB4636" t="s">
        <v>125</v>
      </c>
      <c r="AO4636" s="171"/>
      <c r="AP4636" s="171"/>
      <c r="AQ4636" s="171"/>
      <c r="AR4636" s="171"/>
    </row>
    <row r="4637" spans="14:44">
      <c r="N4637" t="s">
        <v>19703</v>
      </c>
      <c r="O4637" t="s">
        <v>19704</v>
      </c>
      <c r="P4637" t="s">
        <v>386</v>
      </c>
      <c r="X4637" t="s">
        <v>19705</v>
      </c>
      <c r="Y4637" t="s">
        <v>389</v>
      </c>
      <c r="Z4637" t="s">
        <v>19706</v>
      </c>
      <c r="AA4637" t="s">
        <v>19707</v>
      </c>
      <c r="AB4637" t="s">
        <v>125</v>
      </c>
      <c r="AO4637" s="171"/>
      <c r="AP4637" s="171"/>
      <c r="AQ4637" s="171"/>
      <c r="AR4637" s="171"/>
    </row>
    <row r="4638" spans="14:44">
      <c r="N4638" t="s">
        <v>19708</v>
      </c>
      <c r="O4638" t="s">
        <v>19709</v>
      </c>
      <c r="P4638" t="s">
        <v>386</v>
      </c>
      <c r="X4638" t="s">
        <v>19710</v>
      </c>
      <c r="Y4638" t="s">
        <v>389</v>
      </c>
      <c r="Z4638" t="s">
        <v>19711</v>
      </c>
      <c r="AA4638" t="s">
        <v>19712</v>
      </c>
      <c r="AB4638" t="s">
        <v>125</v>
      </c>
      <c r="AO4638" s="171"/>
      <c r="AP4638" s="171"/>
      <c r="AQ4638" s="171"/>
      <c r="AR4638" s="171"/>
    </row>
    <row r="4639" spans="14:44">
      <c r="N4639" t="s">
        <v>19713</v>
      </c>
      <c r="O4639" t="s">
        <v>19714</v>
      </c>
      <c r="P4639" t="s">
        <v>386</v>
      </c>
      <c r="X4639" t="s">
        <v>19715</v>
      </c>
      <c r="Y4639" t="s">
        <v>386</v>
      </c>
      <c r="Z4639" t="s">
        <v>19716</v>
      </c>
      <c r="AA4639" t="s">
        <v>19668</v>
      </c>
      <c r="AB4639" t="s">
        <v>125</v>
      </c>
      <c r="AO4639" s="171"/>
      <c r="AP4639" s="171"/>
      <c r="AQ4639" s="171"/>
      <c r="AR4639" s="171"/>
    </row>
    <row r="4640" spans="14:44">
      <c r="N4640" t="s">
        <v>19717</v>
      </c>
      <c r="O4640" t="s">
        <v>19718</v>
      </c>
      <c r="P4640" t="s">
        <v>386</v>
      </c>
      <c r="X4640" t="s">
        <v>19719</v>
      </c>
      <c r="Y4640" t="s">
        <v>386</v>
      </c>
      <c r="Z4640" t="s">
        <v>19720</v>
      </c>
      <c r="AA4640" t="s">
        <v>19673</v>
      </c>
      <c r="AB4640" t="s">
        <v>125</v>
      </c>
      <c r="AO4640" s="171"/>
      <c r="AP4640" s="171"/>
      <c r="AQ4640" s="171"/>
      <c r="AR4640" s="171"/>
    </row>
    <row r="4641" spans="14:44">
      <c r="N4641" t="s">
        <v>19721</v>
      </c>
      <c r="O4641" t="s">
        <v>19722</v>
      </c>
      <c r="P4641" t="s">
        <v>386</v>
      </c>
      <c r="X4641" t="s">
        <v>19723</v>
      </c>
      <c r="Y4641" t="s">
        <v>389</v>
      </c>
      <c r="Z4641" t="s">
        <v>19724</v>
      </c>
      <c r="AA4641" t="s">
        <v>19725</v>
      </c>
      <c r="AB4641" t="s">
        <v>125</v>
      </c>
      <c r="AO4641" s="171"/>
      <c r="AP4641" s="171"/>
      <c r="AQ4641" s="171"/>
      <c r="AR4641" s="171"/>
    </row>
    <row r="4642" spans="14:44">
      <c r="N4642" t="s">
        <v>19726</v>
      </c>
      <c r="O4642" t="s">
        <v>19727</v>
      </c>
      <c r="P4642" t="s">
        <v>386</v>
      </c>
      <c r="X4642" t="s">
        <v>19728</v>
      </c>
      <c r="Y4642" t="s">
        <v>389</v>
      </c>
      <c r="Z4642" t="s">
        <v>19729</v>
      </c>
      <c r="AA4642" t="s">
        <v>19730</v>
      </c>
      <c r="AB4642" t="s">
        <v>125</v>
      </c>
      <c r="AO4642" s="171"/>
      <c r="AP4642" s="171"/>
      <c r="AQ4642" s="171"/>
      <c r="AR4642" s="171"/>
    </row>
    <row r="4643" spans="14:44">
      <c r="N4643" t="s">
        <v>19731</v>
      </c>
      <c r="O4643" t="s">
        <v>18752</v>
      </c>
      <c r="P4643" t="s">
        <v>386</v>
      </c>
      <c r="X4643" t="s">
        <v>19732</v>
      </c>
      <c r="Y4643" t="s">
        <v>386</v>
      </c>
      <c r="Z4643" t="s">
        <v>19733</v>
      </c>
      <c r="AA4643" t="s">
        <v>19734</v>
      </c>
      <c r="AB4643" t="s">
        <v>125</v>
      </c>
      <c r="AO4643" s="171"/>
      <c r="AP4643" s="171"/>
      <c r="AQ4643" s="171"/>
      <c r="AR4643" s="171"/>
    </row>
    <row r="4644" spans="14:44">
      <c r="N4644" t="s">
        <v>19735</v>
      </c>
      <c r="O4644" t="s">
        <v>19736</v>
      </c>
      <c r="P4644" t="s">
        <v>386</v>
      </c>
      <c r="X4644" t="s">
        <v>19737</v>
      </c>
      <c r="Y4644" t="s">
        <v>389</v>
      </c>
      <c r="Z4644" t="s">
        <v>19738</v>
      </c>
      <c r="AA4644" t="s">
        <v>19739</v>
      </c>
      <c r="AB4644" t="s">
        <v>125</v>
      </c>
      <c r="AO4644" s="171"/>
      <c r="AP4644" s="171"/>
      <c r="AQ4644" s="171"/>
      <c r="AR4644" s="171"/>
    </row>
    <row r="4645" spans="14:44">
      <c r="N4645" t="s">
        <v>19740</v>
      </c>
      <c r="O4645" t="s">
        <v>19741</v>
      </c>
      <c r="P4645" t="s">
        <v>386</v>
      </c>
      <c r="X4645" t="s">
        <v>19742</v>
      </c>
      <c r="Y4645" t="s">
        <v>389</v>
      </c>
      <c r="Z4645" t="s">
        <v>19743</v>
      </c>
      <c r="AA4645" t="s">
        <v>19744</v>
      </c>
      <c r="AB4645" t="s">
        <v>125</v>
      </c>
      <c r="AO4645" s="171"/>
      <c r="AP4645" s="171"/>
      <c r="AQ4645" s="171"/>
      <c r="AR4645" s="171"/>
    </row>
    <row r="4646" spans="14:44">
      <c r="N4646" t="s">
        <v>19745</v>
      </c>
      <c r="O4646" t="s">
        <v>19746</v>
      </c>
      <c r="P4646" t="s">
        <v>386</v>
      </c>
      <c r="X4646" t="s">
        <v>19747</v>
      </c>
      <c r="Y4646" t="s">
        <v>389</v>
      </c>
      <c r="Z4646" t="s">
        <v>19748</v>
      </c>
      <c r="AA4646" t="s">
        <v>19749</v>
      </c>
      <c r="AB4646" t="s">
        <v>125</v>
      </c>
      <c r="AO4646" s="171"/>
      <c r="AP4646" s="171"/>
      <c r="AQ4646" s="171"/>
      <c r="AR4646" s="171"/>
    </row>
    <row r="4647" spans="14:44">
      <c r="N4647" t="s">
        <v>19750</v>
      </c>
      <c r="O4647" t="s">
        <v>19751</v>
      </c>
      <c r="P4647" t="s">
        <v>386</v>
      </c>
      <c r="X4647" t="s">
        <v>19752</v>
      </c>
      <c r="Y4647" t="s">
        <v>389</v>
      </c>
      <c r="Z4647" t="s">
        <v>19753</v>
      </c>
      <c r="AA4647" t="s">
        <v>19754</v>
      </c>
      <c r="AB4647" t="s">
        <v>125</v>
      </c>
      <c r="AO4647" s="171"/>
      <c r="AP4647" s="171"/>
      <c r="AQ4647" s="171"/>
      <c r="AR4647" s="171"/>
    </row>
    <row r="4648" spans="14:44">
      <c r="N4648" t="s">
        <v>19755</v>
      </c>
      <c r="O4648" t="s">
        <v>19756</v>
      </c>
      <c r="P4648" t="s">
        <v>386</v>
      </c>
      <c r="X4648" t="s">
        <v>19757</v>
      </c>
      <c r="Y4648" t="s">
        <v>389</v>
      </c>
      <c r="Z4648" t="s">
        <v>19758</v>
      </c>
      <c r="AA4648" t="s">
        <v>19759</v>
      </c>
      <c r="AB4648" t="s">
        <v>125</v>
      </c>
      <c r="AO4648" s="171"/>
      <c r="AP4648" s="171"/>
      <c r="AQ4648" s="171"/>
      <c r="AR4648" s="171"/>
    </row>
    <row r="4649" spans="14:44">
      <c r="N4649" t="s">
        <v>19760</v>
      </c>
      <c r="O4649" t="s">
        <v>19761</v>
      </c>
      <c r="P4649" t="s">
        <v>386</v>
      </c>
      <c r="X4649" t="s">
        <v>19762</v>
      </c>
      <c r="Y4649" t="s">
        <v>386</v>
      </c>
      <c r="Z4649" t="s">
        <v>19763</v>
      </c>
      <c r="AA4649" t="s">
        <v>19764</v>
      </c>
      <c r="AB4649" t="s">
        <v>125</v>
      </c>
      <c r="AO4649" s="171"/>
      <c r="AP4649" s="171"/>
      <c r="AQ4649" s="171"/>
      <c r="AR4649" s="171"/>
    </row>
    <row r="4650" spans="14:44">
      <c r="N4650" t="s">
        <v>19765</v>
      </c>
      <c r="O4650" t="s">
        <v>19766</v>
      </c>
      <c r="P4650" t="s">
        <v>386</v>
      </c>
      <c r="X4650" t="s">
        <v>19767</v>
      </c>
      <c r="Y4650" t="s">
        <v>386</v>
      </c>
      <c r="Z4650" t="s">
        <v>19768</v>
      </c>
      <c r="AA4650" t="s">
        <v>19769</v>
      </c>
      <c r="AB4650" t="s">
        <v>125</v>
      </c>
      <c r="AO4650" s="171"/>
      <c r="AP4650" s="171"/>
      <c r="AQ4650" s="171"/>
      <c r="AR4650" s="171"/>
    </row>
    <row r="4651" spans="14:44">
      <c r="N4651" t="s">
        <v>19770</v>
      </c>
      <c r="O4651" t="s">
        <v>19771</v>
      </c>
      <c r="P4651" t="s">
        <v>386</v>
      </c>
      <c r="X4651" t="s">
        <v>19772</v>
      </c>
      <c r="Y4651" t="s">
        <v>386</v>
      </c>
      <c r="Z4651" t="s">
        <v>19773</v>
      </c>
      <c r="AA4651" t="s">
        <v>19774</v>
      </c>
      <c r="AB4651" t="s">
        <v>125</v>
      </c>
      <c r="AO4651" s="171"/>
      <c r="AP4651" s="171"/>
      <c r="AQ4651" s="171"/>
      <c r="AR4651" s="171"/>
    </row>
    <row r="4652" spans="14:44">
      <c r="N4652" t="s">
        <v>19775</v>
      </c>
      <c r="O4652" t="s">
        <v>19776</v>
      </c>
      <c r="P4652" t="s">
        <v>386</v>
      </c>
      <c r="X4652" t="s">
        <v>19777</v>
      </c>
      <c r="Y4652" t="s">
        <v>389</v>
      </c>
      <c r="Z4652" t="s">
        <v>19778</v>
      </c>
      <c r="AA4652" t="s">
        <v>19779</v>
      </c>
      <c r="AB4652" t="s">
        <v>125</v>
      </c>
      <c r="AO4652" s="171"/>
      <c r="AP4652" s="171"/>
      <c r="AQ4652" s="171"/>
      <c r="AR4652" s="171"/>
    </row>
    <row r="4653" spans="14:44">
      <c r="N4653" t="s">
        <v>19780</v>
      </c>
      <c r="O4653" t="s">
        <v>19781</v>
      </c>
      <c r="P4653" t="s">
        <v>386</v>
      </c>
      <c r="X4653" t="s">
        <v>19782</v>
      </c>
      <c r="Y4653" t="s">
        <v>389</v>
      </c>
      <c r="Z4653" t="s">
        <v>19783</v>
      </c>
      <c r="AA4653" t="s">
        <v>19784</v>
      </c>
      <c r="AB4653" t="s">
        <v>125</v>
      </c>
      <c r="AO4653" s="171"/>
      <c r="AP4653" s="171"/>
      <c r="AQ4653" s="171"/>
      <c r="AR4653" s="171"/>
    </row>
    <row r="4654" spans="14:44">
      <c r="N4654" t="s">
        <v>19785</v>
      </c>
      <c r="O4654" t="s">
        <v>19786</v>
      </c>
      <c r="P4654" t="s">
        <v>386</v>
      </c>
      <c r="X4654" t="s">
        <v>19787</v>
      </c>
      <c r="Y4654" t="s">
        <v>386</v>
      </c>
      <c r="Z4654" t="s">
        <v>19788</v>
      </c>
      <c r="AA4654" t="s">
        <v>19789</v>
      </c>
      <c r="AB4654" t="s">
        <v>125</v>
      </c>
      <c r="AO4654" s="171"/>
      <c r="AP4654" s="171"/>
      <c r="AQ4654" s="171"/>
      <c r="AR4654" s="171"/>
    </row>
    <row r="4655" spans="14:44">
      <c r="N4655" t="s">
        <v>19790</v>
      </c>
      <c r="O4655" t="s">
        <v>19791</v>
      </c>
      <c r="P4655" t="s">
        <v>386</v>
      </c>
      <c r="X4655" t="s">
        <v>19792</v>
      </c>
      <c r="Y4655" t="s">
        <v>389</v>
      </c>
      <c r="Z4655" t="s">
        <v>19793</v>
      </c>
      <c r="AA4655" t="s">
        <v>19794</v>
      </c>
      <c r="AB4655" t="s">
        <v>125</v>
      </c>
      <c r="AO4655" s="171"/>
      <c r="AP4655" s="171"/>
      <c r="AQ4655" s="171"/>
      <c r="AR4655" s="171"/>
    </row>
    <row r="4656" spans="14:44">
      <c r="N4656" t="s">
        <v>19795</v>
      </c>
      <c r="O4656" t="s">
        <v>19796</v>
      </c>
      <c r="P4656" t="s">
        <v>386</v>
      </c>
      <c r="X4656" t="s">
        <v>19797</v>
      </c>
      <c r="Y4656" t="s">
        <v>386</v>
      </c>
      <c r="Z4656" t="s">
        <v>19798</v>
      </c>
      <c r="AA4656" t="s">
        <v>19799</v>
      </c>
      <c r="AB4656" t="s">
        <v>125</v>
      </c>
      <c r="AO4656" s="171"/>
      <c r="AP4656" s="171"/>
      <c r="AQ4656" s="171"/>
      <c r="AR4656" s="171"/>
    </row>
    <row r="4657" spans="14:44">
      <c r="N4657" t="s">
        <v>19800</v>
      </c>
      <c r="O4657" t="s">
        <v>19801</v>
      </c>
      <c r="P4657" t="s">
        <v>386</v>
      </c>
      <c r="X4657" t="s">
        <v>19802</v>
      </c>
      <c r="Y4657" t="s">
        <v>389</v>
      </c>
      <c r="Z4657" t="s">
        <v>19803</v>
      </c>
      <c r="AA4657" t="s">
        <v>19804</v>
      </c>
      <c r="AB4657" t="s">
        <v>125</v>
      </c>
      <c r="AO4657" s="171"/>
      <c r="AP4657" s="171"/>
      <c r="AQ4657" s="171"/>
      <c r="AR4657" s="171"/>
    </row>
    <row r="4658" spans="14:44">
      <c r="N4658" t="s">
        <v>19805</v>
      </c>
      <c r="O4658" t="s">
        <v>19806</v>
      </c>
      <c r="P4658" t="s">
        <v>386</v>
      </c>
      <c r="X4658" t="s">
        <v>19807</v>
      </c>
      <c r="Y4658" t="s">
        <v>389</v>
      </c>
      <c r="Z4658" t="s">
        <v>19808</v>
      </c>
      <c r="AA4658" t="s">
        <v>19809</v>
      </c>
      <c r="AB4658" t="s">
        <v>125</v>
      </c>
      <c r="AO4658" s="171"/>
      <c r="AP4658" s="171"/>
      <c r="AQ4658" s="171"/>
      <c r="AR4658" s="171"/>
    </row>
    <row r="4659" spans="14:44">
      <c r="N4659" t="s">
        <v>19810</v>
      </c>
      <c r="O4659" t="s">
        <v>19811</v>
      </c>
      <c r="P4659" t="s">
        <v>386</v>
      </c>
      <c r="X4659" t="s">
        <v>19812</v>
      </c>
      <c r="Y4659" t="s">
        <v>386</v>
      </c>
      <c r="Z4659" t="s">
        <v>19813</v>
      </c>
      <c r="AA4659" t="s">
        <v>19814</v>
      </c>
      <c r="AB4659" t="s">
        <v>125</v>
      </c>
      <c r="AO4659" s="171"/>
      <c r="AP4659" s="171"/>
      <c r="AQ4659" s="171"/>
      <c r="AR4659" s="171"/>
    </row>
    <row r="4660" spans="14:44">
      <c r="N4660" t="s">
        <v>19815</v>
      </c>
      <c r="O4660" t="s">
        <v>19816</v>
      </c>
      <c r="P4660" t="s">
        <v>386</v>
      </c>
      <c r="X4660" t="s">
        <v>19817</v>
      </c>
      <c r="Y4660" t="s">
        <v>386</v>
      </c>
      <c r="Z4660" t="s">
        <v>10793</v>
      </c>
      <c r="AA4660" t="s">
        <v>19818</v>
      </c>
      <c r="AB4660" t="s">
        <v>125</v>
      </c>
      <c r="AO4660" s="171"/>
      <c r="AP4660" s="171"/>
      <c r="AQ4660" s="171"/>
      <c r="AR4660" s="171"/>
    </row>
    <row r="4661" spans="14:44">
      <c r="N4661" t="s">
        <v>19819</v>
      </c>
      <c r="O4661" t="s">
        <v>19820</v>
      </c>
      <c r="P4661" t="s">
        <v>386</v>
      </c>
      <c r="X4661" t="s">
        <v>19821</v>
      </c>
      <c r="Y4661" t="s">
        <v>386</v>
      </c>
      <c r="Z4661" t="s">
        <v>19822</v>
      </c>
      <c r="AA4661" t="s">
        <v>19823</v>
      </c>
      <c r="AB4661" t="s">
        <v>125</v>
      </c>
      <c r="AO4661" s="171"/>
      <c r="AP4661" s="171"/>
      <c r="AQ4661" s="171"/>
      <c r="AR4661" s="171"/>
    </row>
    <row r="4662" spans="14:44">
      <c r="N4662" t="s">
        <v>19824</v>
      </c>
      <c r="O4662" t="s">
        <v>19825</v>
      </c>
      <c r="P4662" t="s">
        <v>386</v>
      </c>
      <c r="X4662" t="s">
        <v>19826</v>
      </c>
      <c r="Y4662" t="s">
        <v>389</v>
      </c>
      <c r="Z4662" t="s">
        <v>19827</v>
      </c>
      <c r="AA4662" t="s">
        <v>19828</v>
      </c>
      <c r="AB4662" t="s">
        <v>125</v>
      </c>
      <c r="AO4662" s="171"/>
      <c r="AP4662" s="171"/>
      <c r="AQ4662" s="171"/>
      <c r="AR4662" s="171"/>
    </row>
    <row r="4663" spans="14:44">
      <c r="N4663" t="s">
        <v>19829</v>
      </c>
      <c r="O4663" t="s">
        <v>19830</v>
      </c>
      <c r="P4663" t="s">
        <v>386</v>
      </c>
      <c r="X4663" t="s">
        <v>19831</v>
      </c>
      <c r="Y4663" t="s">
        <v>386</v>
      </c>
      <c r="Z4663" t="s">
        <v>10804</v>
      </c>
      <c r="AA4663" t="s">
        <v>19832</v>
      </c>
      <c r="AB4663" t="s">
        <v>125</v>
      </c>
      <c r="AO4663" s="171"/>
      <c r="AP4663" s="171"/>
      <c r="AQ4663" s="171"/>
      <c r="AR4663" s="171"/>
    </row>
    <row r="4664" spans="14:44">
      <c r="N4664" t="s">
        <v>19833</v>
      </c>
      <c r="O4664" t="s">
        <v>19834</v>
      </c>
      <c r="P4664" t="s">
        <v>386</v>
      </c>
      <c r="X4664" t="s">
        <v>19835</v>
      </c>
      <c r="Y4664" t="s">
        <v>389</v>
      </c>
      <c r="Z4664" t="s">
        <v>3434</v>
      </c>
      <c r="AA4664" t="s">
        <v>19836</v>
      </c>
      <c r="AB4664" t="s">
        <v>125</v>
      </c>
      <c r="AO4664" s="171"/>
      <c r="AP4664" s="171"/>
      <c r="AQ4664" s="171"/>
      <c r="AR4664" s="171"/>
    </row>
    <row r="4665" spans="14:44">
      <c r="N4665" t="s">
        <v>19837</v>
      </c>
      <c r="O4665" t="s">
        <v>19838</v>
      </c>
      <c r="P4665" t="s">
        <v>386</v>
      </c>
      <c r="X4665" t="s">
        <v>19839</v>
      </c>
      <c r="Y4665" t="s">
        <v>386</v>
      </c>
      <c r="Z4665" t="s">
        <v>1280</v>
      </c>
      <c r="AA4665" t="s">
        <v>19840</v>
      </c>
      <c r="AB4665" t="s">
        <v>125</v>
      </c>
      <c r="AO4665" s="171"/>
      <c r="AP4665" s="171"/>
      <c r="AQ4665" s="171"/>
      <c r="AR4665" s="171"/>
    </row>
    <row r="4666" spans="14:44">
      <c r="N4666" t="s">
        <v>19841</v>
      </c>
      <c r="O4666" t="s">
        <v>19842</v>
      </c>
      <c r="P4666" t="s">
        <v>386</v>
      </c>
      <c r="X4666" t="s">
        <v>19843</v>
      </c>
      <c r="Y4666" t="s">
        <v>386</v>
      </c>
      <c r="Z4666" t="s">
        <v>19844</v>
      </c>
      <c r="AA4666" t="s">
        <v>19845</v>
      </c>
      <c r="AB4666" t="s">
        <v>125</v>
      </c>
      <c r="AO4666" s="171"/>
      <c r="AP4666" s="171"/>
      <c r="AQ4666" s="171"/>
      <c r="AR4666" s="171"/>
    </row>
    <row r="4667" spans="14:44">
      <c r="N4667" t="s">
        <v>19846</v>
      </c>
      <c r="O4667" t="s">
        <v>19847</v>
      </c>
      <c r="P4667" t="s">
        <v>386</v>
      </c>
      <c r="X4667" t="s">
        <v>19848</v>
      </c>
      <c r="Y4667" t="s">
        <v>386</v>
      </c>
      <c r="Z4667" t="s">
        <v>19849</v>
      </c>
      <c r="AA4667" t="s">
        <v>19845</v>
      </c>
      <c r="AB4667" t="s">
        <v>125</v>
      </c>
      <c r="AO4667" s="171"/>
      <c r="AP4667" s="171"/>
      <c r="AQ4667" s="171"/>
      <c r="AR4667" s="171"/>
    </row>
    <row r="4668" spans="14:44">
      <c r="N4668" t="s">
        <v>19850</v>
      </c>
      <c r="O4668" t="s">
        <v>19851</v>
      </c>
      <c r="P4668" t="s">
        <v>386</v>
      </c>
      <c r="X4668" t="s">
        <v>19852</v>
      </c>
      <c r="Y4668" t="s">
        <v>386</v>
      </c>
      <c r="Z4668" t="s">
        <v>19853</v>
      </c>
      <c r="AA4668" t="s">
        <v>19845</v>
      </c>
      <c r="AB4668" t="s">
        <v>125</v>
      </c>
      <c r="AO4668" s="171"/>
      <c r="AP4668" s="171"/>
      <c r="AQ4668" s="171"/>
      <c r="AR4668" s="171"/>
    </row>
    <row r="4669" spans="14:44">
      <c r="N4669" t="s">
        <v>19854</v>
      </c>
      <c r="O4669" t="s">
        <v>19855</v>
      </c>
      <c r="P4669" t="s">
        <v>386</v>
      </c>
      <c r="X4669" t="s">
        <v>19856</v>
      </c>
      <c r="Y4669" t="s">
        <v>389</v>
      </c>
      <c r="Z4669" t="s">
        <v>19455</v>
      </c>
      <c r="AA4669" t="s">
        <v>19857</v>
      </c>
      <c r="AB4669" t="s">
        <v>125</v>
      </c>
      <c r="AO4669" s="171"/>
      <c r="AP4669" s="171"/>
      <c r="AQ4669" s="171"/>
      <c r="AR4669" s="171"/>
    </row>
    <row r="4670" spans="14:44">
      <c r="N4670" t="s">
        <v>19858</v>
      </c>
      <c r="O4670" t="s">
        <v>19859</v>
      </c>
      <c r="P4670" t="s">
        <v>386</v>
      </c>
      <c r="X4670" t="s">
        <v>19860</v>
      </c>
      <c r="Y4670" t="s">
        <v>386</v>
      </c>
      <c r="Z4670" t="s">
        <v>19861</v>
      </c>
      <c r="AA4670" t="s">
        <v>19862</v>
      </c>
      <c r="AB4670" t="s">
        <v>125</v>
      </c>
      <c r="AO4670" s="171"/>
      <c r="AP4670" s="171"/>
      <c r="AQ4670" s="171"/>
      <c r="AR4670" s="171"/>
    </row>
    <row r="4671" spans="14:44">
      <c r="N4671" t="s">
        <v>19863</v>
      </c>
      <c r="O4671" t="s">
        <v>19864</v>
      </c>
      <c r="P4671" t="s">
        <v>386</v>
      </c>
      <c r="X4671" t="s">
        <v>19865</v>
      </c>
      <c r="Y4671" t="s">
        <v>389</v>
      </c>
      <c r="Z4671" t="s">
        <v>19866</v>
      </c>
      <c r="AA4671" t="s">
        <v>19867</v>
      </c>
      <c r="AB4671" t="s">
        <v>125</v>
      </c>
      <c r="AO4671" s="171"/>
      <c r="AP4671" s="171"/>
      <c r="AQ4671" s="171"/>
      <c r="AR4671" s="171"/>
    </row>
    <row r="4672" spans="14:44">
      <c r="N4672" t="s">
        <v>19868</v>
      </c>
      <c r="O4672" t="s">
        <v>19869</v>
      </c>
      <c r="P4672" t="s">
        <v>386</v>
      </c>
      <c r="X4672" t="s">
        <v>19870</v>
      </c>
      <c r="Y4672" t="s">
        <v>386</v>
      </c>
      <c r="Z4672" t="s">
        <v>19871</v>
      </c>
      <c r="AA4672" t="s">
        <v>19872</v>
      </c>
      <c r="AB4672" t="s">
        <v>125</v>
      </c>
      <c r="AO4672" s="171"/>
      <c r="AP4672" s="171"/>
      <c r="AQ4672" s="171"/>
      <c r="AR4672" s="171"/>
    </row>
    <row r="4673" spans="14:44">
      <c r="N4673" t="s">
        <v>19873</v>
      </c>
      <c r="O4673" t="s">
        <v>19874</v>
      </c>
      <c r="P4673" t="s">
        <v>386</v>
      </c>
      <c r="X4673" t="s">
        <v>19875</v>
      </c>
      <c r="Y4673" t="s">
        <v>386</v>
      </c>
      <c r="Z4673" t="s">
        <v>19876</v>
      </c>
      <c r="AA4673" t="s">
        <v>19877</v>
      </c>
      <c r="AB4673" t="s">
        <v>125</v>
      </c>
      <c r="AO4673" s="171"/>
      <c r="AP4673" s="171"/>
      <c r="AQ4673" s="171"/>
      <c r="AR4673" s="171"/>
    </row>
    <row r="4674" spans="14:44">
      <c r="N4674" t="s">
        <v>19878</v>
      </c>
      <c r="O4674" t="s">
        <v>19879</v>
      </c>
      <c r="P4674" t="s">
        <v>386</v>
      </c>
      <c r="X4674" t="s">
        <v>19880</v>
      </c>
      <c r="Y4674" t="s">
        <v>386</v>
      </c>
      <c r="Z4674" t="s">
        <v>19881</v>
      </c>
      <c r="AA4674" t="s">
        <v>10052</v>
      </c>
      <c r="AB4674" t="s">
        <v>125</v>
      </c>
      <c r="AO4674" s="171"/>
      <c r="AP4674" s="171"/>
      <c r="AQ4674" s="171"/>
      <c r="AR4674" s="171"/>
    </row>
    <row r="4675" spans="14:44">
      <c r="N4675" t="s">
        <v>19882</v>
      </c>
      <c r="O4675" t="s">
        <v>19883</v>
      </c>
      <c r="P4675" t="s">
        <v>386</v>
      </c>
      <c r="X4675" t="s">
        <v>19884</v>
      </c>
      <c r="Y4675" t="s">
        <v>386</v>
      </c>
      <c r="Z4675" t="s">
        <v>19885</v>
      </c>
      <c r="AA4675" t="s">
        <v>19886</v>
      </c>
      <c r="AB4675" t="s">
        <v>125</v>
      </c>
      <c r="AO4675" s="171"/>
      <c r="AP4675" s="171"/>
      <c r="AQ4675" s="171"/>
      <c r="AR4675" s="171"/>
    </row>
    <row r="4676" spans="14:44">
      <c r="N4676" t="s">
        <v>19887</v>
      </c>
      <c r="O4676" t="s">
        <v>19888</v>
      </c>
      <c r="P4676" t="s">
        <v>386</v>
      </c>
      <c r="X4676" t="s">
        <v>19889</v>
      </c>
      <c r="Y4676" t="s">
        <v>386</v>
      </c>
      <c r="Z4676" t="s">
        <v>19890</v>
      </c>
      <c r="AA4676" t="s">
        <v>19891</v>
      </c>
      <c r="AB4676" t="s">
        <v>125</v>
      </c>
      <c r="AO4676" s="171"/>
      <c r="AP4676" s="171"/>
      <c r="AQ4676" s="171"/>
      <c r="AR4676" s="171"/>
    </row>
    <row r="4677" spans="14:44">
      <c r="N4677" t="s">
        <v>19892</v>
      </c>
      <c r="O4677" t="s">
        <v>19893</v>
      </c>
      <c r="P4677" t="s">
        <v>386</v>
      </c>
      <c r="X4677" t="s">
        <v>19894</v>
      </c>
      <c r="Y4677" t="s">
        <v>386</v>
      </c>
      <c r="Z4677" t="s">
        <v>19895</v>
      </c>
      <c r="AA4677" t="s">
        <v>19896</v>
      </c>
      <c r="AB4677" t="s">
        <v>125</v>
      </c>
      <c r="AO4677" s="171"/>
      <c r="AP4677" s="171"/>
      <c r="AQ4677" s="171"/>
      <c r="AR4677" s="171"/>
    </row>
    <row r="4678" spans="14:44">
      <c r="N4678" t="s">
        <v>19897</v>
      </c>
      <c r="O4678" t="s">
        <v>19898</v>
      </c>
      <c r="P4678" t="s">
        <v>386</v>
      </c>
      <c r="X4678" t="s">
        <v>19899</v>
      </c>
      <c r="Y4678" t="s">
        <v>386</v>
      </c>
      <c r="Z4678" t="s">
        <v>19900</v>
      </c>
      <c r="AA4678" t="s">
        <v>19901</v>
      </c>
      <c r="AB4678" t="s">
        <v>1769</v>
      </c>
      <c r="AO4678" s="171"/>
      <c r="AP4678" s="171"/>
      <c r="AQ4678" s="171"/>
      <c r="AR4678" s="171"/>
    </row>
    <row r="4679" spans="14:44">
      <c r="N4679" t="s">
        <v>19902</v>
      </c>
      <c r="O4679" t="s">
        <v>19903</v>
      </c>
      <c r="P4679" t="s">
        <v>386</v>
      </c>
      <c r="X4679" t="s">
        <v>19904</v>
      </c>
      <c r="Y4679" t="s">
        <v>386</v>
      </c>
      <c r="Z4679" t="s">
        <v>10870</v>
      </c>
      <c r="AA4679" t="s">
        <v>19905</v>
      </c>
      <c r="AB4679" t="s">
        <v>125</v>
      </c>
      <c r="AO4679" s="171"/>
      <c r="AP4679" s="171"/>
      <c r="AQ4679" s="171"/>
      <c r="AR4679" s="171"/>
    </row>
    <row r="4680" spans="14:44">
      <c r="N4680" t="s">
        <v>19906</v>
      </c>
      <c r="O4680" t="s">
        <v>19907</v>
      </c>
      <c r="P4680" t="s">
        <v>386</v>
      </c>
      <c r="X4680" t="s">
        <v>19908</v>
      </c>
      <c r="Y4680" t="s">
        <v>386</v>
      </c>
      <c r="Z4680" t="s">
        <v>19909</v>
      </c>
      <c r="AA4680" t="s">
        <v>19910</v>
      </c>
      <c r="AB4680" t="s">
        <v>125</v>
      </c>
      <c r="AO4680" s="171"/>
      <c r="AP4680" s="171"/>
      <c r="AQ4680" s="171"/>
      <c r="AR4680" s="171"/>
    </row>
    <row r="4681" spans="14:44">
      <c r="N4681" t="s">
        <v>19911</v>
      </c>
      <c r="O4681" t="s">
        <v>19912</v>
      </c>
      <c r="P4681" t="s">
        <v>386</v>
      </c>
      <c r="X4681" t="s">
        <v>19913</v>
      </c>
      <c r="Y4681" t="s">
        <v>386</v>
      </c>
      <c r="Z4681" t="s">
        <v>19914</v>
      </c>
      <c r="AA4681" t="s">
        <v>19915</v>
      </c>
      <c r="AB4681" t="s">
        <v>125</v>
      </c>
      <c r="AO4681" s="171"/>
      <c r="AP4681" s="171"/>
      <c r="AQ4681" s="171"/>
      <c r="AR4681" s="171"/>
    </row>
    <row r="4682" spans="14:44">
      <c r="N4682" t="s">
        <v>19916</v>
      </c>
      <c r="O4682" t="s">
        <v>19917</v>
      </c>
      <c r="P4682" t="s">
        <v>386</v>
      </c>
      <c r="X4682" t="s">
        <v>19918</v>
      </c>
      <c r="Y4682" t="s">
        <v>389</v>
      </c>
      <c r="Z4682" t="s">
        <v>19919</v>
      </c>
      <c r="AA4682" t="s">
        <v>19920</v>
      </c>
      <c r="AB4682" t="s">
        <v>125</v>
      </c>
      <c r="AO4682" s="171"/>
      <c r="AP4682" s="171"/>
      <c r="AQ4682" s="171"/>
      <c r="AR4682" s="171"/>
    </row>
    <row r="4683" spans="14:44">
      <c r="N4683" t="s">
        <v>19921</v>
      </c>
      <c r="O4683" t="s">
        <v>19922</v>
      </c>
      <c r="P4683" t="s">
        <v>386</v>
      </c>
      <c r="X4683" t="s">
        <v>19923</v>
      </c>
      <c r="Y4683" t="s">
        <v>386</v>
      </c>
      <c r="Z4683" t="s">
        <v>19924</v>
      </c>
      <c r="AA4683" t="s">
        <v>19925</v>
      </c>
      <c r="AB4683" t="s">
        <v>125</v>
      </c>
      <c r="AO4683" s="171"/>
      <c r="AP4683" s="171"/>
      <c r="AQ4683" s="171"/>
      <c r="AR4683" s="171"/>
    </row>
    <row r="4684" spans="14:44">
      <c r="N4684" t="s">
        <v>19926</v>
      </c>
      <c r="O4684" t="s">
        <v>19927</v>
      </c>
      <c r="P4684" t="s">
        <v>386</v>
      </c>
      <c r="X4684" t="s">
        <v>19928</v>
      </c>
      <c r="Y4684" t="s">
        <v>389</v>
      </c>
      <c r="Z4684" t="s">
        <v>10889</v>
      </c>
      <c r="AA4684" t="s">
        <v>19929</v>
      </c>
      <c r="AB4684" t="s">
        <v>125</v>
      </c>
      <c r="AO4684" s="171"/>
      <c r="AP4684" s="171"/>
      <c r="AQ4684" s="171"/>
      <c r="AR4684" s="171"/>
    </row>
    <row r="4685" spans="14:44">
      <c r="N4685" t="s">
        <v>19930</v>
      </c>
      <c r="O4685" t="s">
        <v>19931</v>
      </c>
      <c r="P4685" t="s">
        <v>386</v>
      </c>
      <c r="X4685" t="s">
        <v>19932</v>
      </c>
      <c r="Y4685" t="s">
        <v>386</v>
      </c>
      <c r="Z4685" t="s">
        <v>19933</v>
      </c>
      <c r="AA4685" t="s">
        <v>19934</v>
      </c>
      <c r="AB4685" t="s">
        <v>125</v>
      </c>
      <c r="AO4685" s="171"/>
      <c r="AP4685" s="171"/>
      <c r="AQ4685" s="171"/>
      <c r="AR4685" s="171"/>
    </row>
    <row r="4686" spans="14:44">
      <c r="N4686" t="s">
        <v>19935</v>
      </c>
      <c r="O4686" t="s">
        <v>19936</v>
      </c>
      <c r="P4686" t="s">
        <v>386</v>
      </c>
      <c r="X4686" t="s">
        <v>19937</v>
      </c>
      <c r="Y4686" t="s">
        <v>386</v>
      </c>
      <c r="Z4686" t="s">
        <v>19938</v>
      </c>
      <c r="AA4686" t="s">
        <v>19939</v>
      </c>
      <c r="AB4686" t="s">
        <v>125</v>
      </c>
      <c r="AO4686" s="171"/>
      <c r="AP4686" s="171"/>
      <c r="AQ4686" s="171"/>
      <c r="AR4686" s="171"/>
    </row>
    <row r="4687" spans="14:44">
      <c r="N4687" t="s">
        <v>19940</v>
      </c>
      <c r="O4687" t="s">
        <v>19941</v>
      </c>
      <c r="P4687" t="s">
        <v>386</v>
      </c>
      <c r="X4687" t="s">
        <v>19942</v>
      </c>
      <c r="Y4687" t="s">
        <v>389</v>
      </c>
      <c r="Z4687" t="s">
        <v>10899</v>
      </c>
      <c r="AA4687" t="s">
        <v>19943</v>
      </c>
      <c r="AB4687" t="s">
        <v>125</v>
      </c>
      <c r="AO4687" s="171"/>
      <c r="AP4687" s="171"/>
      <c r="AQ4687" s="171"/>
      <c r="AR4687" s="171"/>
    </row>
    <row r="4688" spans="14:44">
      <c r="N4688" t="s">
        <v>19944</v>
      </c>
      <c r="O4688" t="s">
        <v>19945</v>
      </c>
      <c r="P4688" t="s">
        <v>386</v>
      </c>
      <c r="X4688" t="s">
        <v>19946</v>
      </c>
      <c r="Y4688" t="s">
        <v>386</v>
      </c>
      <c r="Z4688" t="s">
        <v>10903</v>
      </c>
      <c r="AA4688" t="s">
        <v>19947</v>
      </c>
      <c r="AB4688" t="s">
        <v>125</v>
      </c>
      <c r="AO4688" s="171"/>
      <c r="AP4688" s="171"/>
      <c r="AQ4688" s="171"/>
      <c r="AR4688" s="171"/>
    </row>
    <row r="4689" spans="14:44">
      <c r="N4689" t="s">
        <v>19948</v>
      </c>
      <c r="O4689" t="s">
        <v>19949</v>
      </c>
      <c r="P4689" t="s">
        <v>386</v>
      </c>
      <c r="X4689" t="s">
        <v>19950</v>
      </c>
      <c r="Y4689" t="s">
        <v>386</v>
      </c>
      <c r="Z4689" t="s">
        <v>19951</v>
      </c>
      <c r="AA4689" t="s">
        <v>19952</v>
      </c>
      <c r="AB4689" t="s">
        <v>125</v>
      </c>
      <c r="AO4689" s="171"/>
      <c r="AP4689" s="171"/>
      <c r="AQ4689" s="171"/>
      <c r="AR4689" s="171"/>
    </row>
    <row r="4690" spans="14:44">
      <c r="N4690" t="s">
        <v>19953</v>
      </c>
      <c r="O4690" t="s">
        <v>19954</v>
      </c>
      <c r="P4690" t="s">
        <v>386</v>
      </c>
      <c r="X4690" t="s">
        <v>19955</v>
      </c>
      <c r="Y4690" t="s">
        <v>389</v>
      </c>
      <c r="Z4690" t="s">
        <v>19956</v>
      </c>
      <c r="AA4690" t="s">
        <v>19957</v>
      </c>
      <c r="AB4690" t="s">
        <v>125</v>
      </c>
      <c r="AO4690" s="171"/>
      <c r="AP4690" s="171"/>
      <c r="AQ4690" s="171"/>
      <c r="AR4690" s="171"/>
    </row>
    <row r="4691" spans="14:44">
      <c r="N4691" t="s">
        <v>19958</v>
      </c>
      <c r="O4691" t="s">
        <v>19959</v>
      </c>
      <c r="P4691" t="s">
        <v>386</v>
      </c>
      <c r="X4691" t="s">
        <v>19960</v>
      </c>
      <c r="Y4691" t="s">
        <v>389</v>
      </c>
      <c r="Z4691" t="s">
        <v>19961</v>
      </c>
      <c r="AA4691" t="s">
        <v>19962</v>
      </c>
      <c r="AB4691" t="s">
        <v>125</v>
      </c>
      <c r="AO4691" s="171"/>
      <c r="AP4691" s="171"/>
      <c r="AQ4691" s="171"/>
      <c r="AR4691" s="171"/>
    </row>
    <row r="4692" spans="14:44">
      <c r="N4692" t="s">
        <v>19963</v>
      </c>
      <c r="O4692" t="s">
        <v>19964</v>
      </c>
      <c r="P4692" t="s">
        <v>386</v>
      </c>
      <c r="X4692" t="s">
        <v>19965</v>
      </c>
      <c r="Y4692" t="s">
        <v>389</v>
      </c>
      <c r="Z4692" t="s">
        <v>19966</v>
      </c>
      <c r="AA4692" t="s">
        <v>19967</v>
      </c>
      <c r="AB4692" t="s">
        <v>125</v>
      </c>
      <c r="AO4692" s="171"/>
      <c r="AP4692" s="171"/>
      <c r="AQ4692" s="171"/>
      <c r="AR4692" s="171"/>
    </row>
    <row r="4693" spans="14:44">
      <c r="N4693" t="s">
        <v>19968</v>
      </c>
      <c r="O4693" t="s">
        <v>19969</v>
      </c>
      <c r="P4693" t="s">
        <v>386</v>
      </c>
      <c r="X4693" t="s">
        <v>19970</v>
      </c>
      <c r="Y4693" t="s">
        <v>386</v>
      </c>
      <c r="Z4693" t="s">
        <v>19971</v>
      </c>
      <c r="AA4693" t="s">
        <v>19952</v>
      </c>
      <c r="AB4693" t="s">
        <v>125</v>
      </c>
      <c r="AO4693" s="171"/>
      <c r="AP4693" s="171"/>
      <c r="AQ4693" s="171"/>
      <c r="AR4693" s="171"/>
    </row>
    <row r="4694" spans="14:44">
      <c r="N4694" t="s">
        <v>19972</v>
      </c>
      <c r="O4694" t="s">
        <v>19973</v>
      </c>
      <c r="P4694" t="s">
        <v>386</v>
      </c>
      <c r="X4694" t="s">
        <v>19974</v>
      </c>
      <c r="Y4694" t="s">
        <v>389</v>
      </c>
      <c r="Z4694" t="s">
        <v>19975</v>
      </c>
      <c r="AA4694" t="s">
        <v>19962</v>
      </c>
      <c r="AB4694" t="s">
        <v>125</v>
      </c>
      <c r="AO4694" s="171"/>
      <c r="AP4694" s="171"/>
      <c r="AQ4694" s="171"/>
      <c r="AR4694" s="171"/>
    </row>
    <row r="4695" spans="14:44">
      <c r="N4695" t="s">
        <v>19976</v>
      </c>
      <c r="O4695" t="s">
        <v>19977</v>
      </c>
      <c r="P4695" t="s">
        <v>386</v>
      </c>
      <c r="X4695" t="s">
        <v>19978</v>
      </c>
      <c r="Y4695" t="s">
        <v>386</v>
      </c>
      <c r="Z4695" t="s">
        <v>19979</v>
      </c>
      <c r="AA4695" t="s">
        <v>19952</v>
      </c>
      <c r="AB4695" t="s">
        <v>125</v>
      </c>
      <c r="AO4695" s="171"/>
      <c r="AP4695" s="171"/>
      <c r="AQ4695" s="171"/>
      <c r="AR4695" s="171"/>
    </row>
    <row r="4696" spans="14:44">
      <c r="N4696" t="s">
        <v>19980</v>
      </c>
      <c r="O4696" t="s">
        <v>19981</v>
      </c>
      <c r="P4696" t="s">
        <v>386</v>
      </c>
      <c r="X4696" t="s">
        <v>19982</v>
      </c>
      <c r="Y4696" t="s">
        <v>389</v>
      </c>
      <c r="Z4696" t="s">
        <v>19983</v>
      </c>
      <c r="AA4696" t="s">
        <v>19984</v>
      </c>
      <c r="AB4696" t="s">
        <v>125</v>
      </c>
      <c r="AO4696" s="171"/>
      <c r="AP4696" s="171"/>
      <c r="AQ4696" s="171"/>
      <c r="AR4696" s="171"/>
    </row>
    <row r="4697" spans="14:44">
      <c r="N4697" t="s">
        <v>19985</v>
      </c>
      <c r="O4697" t="s">
        <v>19986</v>
      </c>
      <c r="P4697" t="s">
        <v>386</v>
      </c>
      <c r="X4697" t="s">
        <v>19987</v>
      </c>
      <c r="Y4697" t="s">
        <v>386</v>
      </c>
      <c r="Z4697" t="s">
        <v>19988</v>
      </c>
      <c r="AA4697" t="s">
        <v>19989</v>
      </c>
      <c r="AB4697" t="s">
        <v>125</v>
      </c>
      <c r="AO4697" s="171"/>
      <c r="AP4697" s="171"/>
      <c r="AQ4697" s="171"/>
      <c r="AR4697" s="171"/>
    </row>
    <row r="4698" spans="14:44">
      <c r="N4698" t="s">
        <v>19990</v>
      </c>
      <c r="O4698" t="s">
        <v>19991</v>
      </c>
      <c r="P4698" t="s">
        <v>386</v>
      </c>
      <c r="X4698" t="s">
        <v>19992</v>
      </c>
      <c r="Y4698" t="s">
        <v>386</v>
      </c>
      <c r="Z4698" t="s">
        <v>19993</v>
      </c>
      <c r="AA4698" t="s">
        <v>19994</v>
      </c>
      <c r="AB4698" t="s">
        <v>125</v>
      </c>
      <c r="AO4698" s="171"/>
      <c r="AP4698" s="171"/>
      <c r="AQ4698" s="171"/>
      <c r="AR4698" s="171"/>
    </row>
    <row r="4699" spans="14:44">
      <c r="N4699" t="s">
        <v>19995</v>
      </c>
      <c r="O4699" t="s">
        <v>19996</v>
      </c>
      <c r="P4699" t="s">
        <v>386</v>
      </c>
      <c r="X4699" t="s">
        <v>19997</v>
      </c>
      <c r="Y4699" t="s">
        <v>386</v>
      </c>
      <c r="Z4699" t="s">
        <v>19998</v>
      </c>
      <c r="AA4699" t="s">
        <v>19999</v>
      </c>
      <c r="AB4699" t="s">
        <v>125</v>
      </c>
      <c r="AO4699" s="171"/>
      <c r="AP4699" s="171"/>
      <c r="AQ4699" s="171"/>
      <c r="AR4699" s="171"/>
    </row>
    <row r="4700" spans="14:44">
      <c r="N4700" t="s">
        <v>20000</v>
      </c>
      <c r="O4700" t="s">
        <v>20001</v>
      </c>
      <c r="P4700" t="s">
        <v>386</v>
      </c>
      <c r="X4700" t="s">
        <v>20002</v>
      </c>
      <c r="Y4700" t="s">
        <v>389</v>
      </c>
      <c r="Z4700" t="s">
        <v>20003</v>
      </c>
      <c r="AA4700" t="s">
        <v>20004</v>
      </c>
      <c r="AB4700" t="s">
        <v>125</v>
      </c>
      <c r="AO4700" s="171"/>
      <c r="AP4700" s="171"/>
      <c r="AQ4700" s="171"/>
      <c r="AR4700" s="171"/>
    </row>
    <row r="4701" spans="14:44">
      <c r="N4701" t="s">
        <v>20005</v>
      </c>
      <c r="O4701" t="s">
        <v>20006</v>
      </c>
      <c r="P4701" t="s">
        <v>386</v>
      </c>
      <c r="X4701" t="s">
        <v>20007</v>
      </c>
      <c r="Y4701" t="s">
        <v>389</v>
      </c>
      <c r="Z4701" t="s">
        <v>20008</v>
      </c>
      <c r="AA4701" t="s">
        <v>20009</v>
      </c>
      <c r="AB4701" t="s">
        <v>125</v>
      </c>
      <c r="AO4701" s="171"/>
      <c r="AP4701" s="171"/>
      <c r="AQ4701" s="171"/>
      <c r="AR4701" s="171"/>
    </row>
    <row r="4702" spans="14:44">
      <c r="N4702" t="s">
        <v>20010</v>
      </c>
      <c r="O4702" t="s">
        <v>20011</v>
      </c>
      <c r="P4702" t="s">
        <v>386</v>
      </c>
      <c r="X4702" t="s">
        <v>20012</v>
      </c>
      <c r="Y4702" t="s">
        <v>386</v>
      </c>
      <c r="Z4702" t="s">
        <v>20013</v>
      </c>
      <c r="AA4702" t="s">
        <v>20014</v>
      </c>
      <c r="AB4702" t="s">
        <v>125</v>
      </c>
      <c r="AO4702" s="171"/>
      <c r="AP4702" s="171"/>
      <c r="AQ4702" s="171"/>
      <c r="AR4702" s="171"/>
    </row>
    <row r="4703" spans="14:44">
      <c r="N4703" t="s">
        <v>20015</v>
      </c>
      <c r="O4703" t="s">
        <v>20016</v>
      </c>
      <c r="P4703" t="s">
        <v>386</v>
      </c>
      <c r="X4703" t="s">
        <v>20017</v>
      </c>
      <c r="Y4703" t="s">
        <v>389</v>
      </c>
      <c r="Z4703" t="s">
        <v>20018</v>
      </c>
      <c r="AA4703" t="s">
        <v>20019</v>
      </c>
      <c r="AB4703" t="s">
        <v>125</v>
      </c>
      <c r="AO4703" s="171"/>
      <c r="AP4703" s="171"/>
      <c r="AQ4703" s="171"/>
      <c r="AR4703" s="171"/>
    </row>
    <row r="4704" spans="14:44">
      <c r="N4704" t="s">
        <v>20020</v>
      </c>
      <c r="O4704" t="s">
        <v>20021</v>
      </c>
      <c r="P4704" t="s">
        <v>386</v>
      </c>
      <c r="X4704" t="s">
        <v>20022</v>
      </c>
      <c r="Y4704" t="s">
        <v>386</v>
      </c>
      <c r="Z4704" t="s">
        <v>20023</v>
      </c>
      <c r="AA4704" t="s">
        <v>20024</v>
      </c>
      <c r="AB4704" t="s">
        <v>125</v>
      </c>
      <c r="AO4704" s="171"/>
      <c r="AP4704" s="171"/>
      <c r="AQ4704" s="171"/>
      <c r="AR4704" s="171"/>
    </row>
    <row r="4705" spans="14:44">
      <c r="N4705" t="s">
        <v>20025</v>
      </c>
      <c r="O4705" t="s">
        <v>20026</v>
      </c>
      <c r="P4705" t="s">
        <v>386</v>
      </c>
      <c r="X4705" t="s">
        <v>20027</v>
      </c>
      <c r="Y4705" t="s">
        <v>386</v>
      </c>
      <c r="Z4705" t="s">
        <v>20028</v>
      </c>
      <c r="AA4705" t="s">
        <v>20029</v>
      </c>
      <c r="AB4705" t="s">
        <v>20030</v>
      </c>
      <c r="AO4705" s="171"/>
      <c r="AP4705" s="171"/>
      <c r="AQ4705" s="171"/>
      <c r="AR4705" s="171"/>
    </row>
    <row r="4706" spans="14:44">
      <c r="N4706" t="s">
        <v>20031</v>
      </c>
      <c r="O4706" t="s">
        <v>20032</v>
      </c>
      <c r="P4706" t="s">
        <v>386</v>
      </c>
      <c r="X4706" t="s">
        <v>20033</v>
      </c>
      <c r="Y4706" t="s">
        <v>386</v>
      </c>
      <c r="Z4706" t="s">
        <v>14358</v>
      </c>
      <c r="AA4706" t="s">
        <v>20034</v>
      </c>
      <c r="AB4706" t="s">
        <v>1769</v>
      </c>
      <c r="AO4706" s="171"/>
      <c r="AP4706" s="171"/>
      <c r="AQ4706" s="171"/>
      <c r="AR4706" s="171"/>
    </row>
    <row r="4707" spans="14:44">
      <c r="N4707" t="s">
        <v>20035</v>
      </c>
      <c r="O4707" t="s">
        <v>20036</v>
      </c>
      <c r="P4707" t="s">
        <v>386</v>
      </c>
      <c r="X4707" t="s">
        <v>20037</v>
      </c>
      <c r="Y4707" t="s">
        <v>386</v>
      </c>
      <c r="Z4707" t="s">
        <v>20038</v>
      </c>
      <c r="AA4707" t="s">
        <v>20039</v>
      </c>
      <c r="AB4707" t="s">
        <v>125</v>
      </c>
      <c r="AO4707" s="171"/>
      <c r="AP4707" s="171"/>
      <c r="AQ4707" s="171"/>
      <c r="AR4707" s="171"/>
    </row>
    <row r="4708" spans="14:44">
      <c r="N4708" t="s">
        <v>20040</v>
      </c>
      <c r="O4708" t="s">
        <v>20041</v>
      </c>
      <c r="P4708" t="s">
        <v>386</v>
      </c>
      <c r="X4708" t="s">
        <v>20042</v>
      </c>
      <c r="Y4708" t="s">
        <v>386</v>
      </c>
      <c r="Z4708" t="s">
        <v>19127</v>
      </c>
      <c r="AA4708" t="s">
        <v>20043</v>
      </c>
      <c r="AB4708" t="s">
        <v>125</v>
      </c>
      <c r="AO4708" s="171"/>
      <c r="AP4708" s="171"/>
      <c r="AQ4708" s="171"/>
      <c r="AR4708" s="171"/>
    </row>
    <row r="4709" spans="14:44">
      <c r="N4709" t="s">
        <v>20044</v>
      </c>
      <c r="O4709" t="s">
        <v>20045</v>
      </c>
      <c r="P4709" t="s">
        <v>386</v>
      </c>
      <c r="X4709" t="s">
        <v>20046</v>
      </c>
      <c r="Y4709" t="s">
        <v>386</v>
      </c>
      <c r="Z4709" t="s">
        <v>20047</v>
      </c>
      <c r="AA4709" t="s">
        <v>623</v>
      </c>
      <c r="AB4709" t="s">
        <v>1769</v>
      </c>
      <c r="AO4709" s="171"/>
      <c r="AP4709" s="171"/>
      <c r="AQ4709" s="171"/>
      <c r="AR4709" s="171"/>
    </row>
    <row r="4710" spans="14:44">
      <c r="N4710" t="s">
        <v>20048</v>
      </c>
      <c r="O4710" t="s">
        <v>20049</v>
      </c>
      <c r="P4710" t="s">
        <v>386</v>
      </c>
      <c r="X4710" t="s">
        <v>20050</v>
      </c>
      <c r="Y4710" t="s">
        <v>386</v>
      </c>
      <c r="Z4710" t="s">
        <v>20051</v>
      </c>
      <c r="AA4710" t="s">
        <v>391</v>
      </c>
      <c r="AB4710" t="s">
        <v>125</v>
      </c>
      <c r="AO4710" s="171"/>
      <c r="AP4710" s="171"/>
      <c r="AQ4710" s="171"/>
      <c r="AR4710" s="171"/>
    </row>
    <row r="4711" spans="14:44">
      <c r="N4711" t="s">
        <v>20052</v>
      </c>
      <c r="O4711" t="s">
        <v>20053</v>
      </c>
      <c r="P4711" t="s">
        <v>386</v>
      </c>
      <c r="X4711" t="s">
        <v>20054</v>
      </c>
      <c r="Y4711" t="s">
        <v>389</v>
      </c>
      <c r="Z4711" t="s">
        <v>20055</v>
      </c>
      <c r="AA4711" t="s">
        <v>1493</v>
      </c>
      <c r="AB4711" t="s">
        <v>125</v>
      </c>
      <c r="AO4711" s="171"/>
      <c r="AP4711" s="171"/>
      <c r="AQ4711" s="171"/>
      <c r="AR4711" s="171"/>
    </row>
    <row r="4712" spans="14:44">
      <c r="N4712" t="s">
        <v>20056</v>
      </c>
      <c r="O4712" t="s">
        <v>20057</v>
      </c>
      <c r="P4712" t="s">
        <v>386</v>
      </c>
      <c r="X4712" t="s">
        <v>20058</v>
      </c>
      <c r="Y4712" t="s">
        <v>389</v>
      </c>
      <c r="Z4712" t="s">
        <v>20055</v>
      </c>
      <c r="AA4712" t="s">
        <v>391</v>
      </c>
      <c r="AB4712" t="s">
        <v>125</v>
      </c>
      <c r="AO4712" s="171"/>
      <c r="AP4712" s="171"/>
      <c r="AQ4712" s="171"/>
      <c r="AR4712" s="171"/>
    </row>
    <row r="4713" spans="14:44">
      <c r="N4713" t="s">
        <v>20059</v>
      </c>
      <c r="O4713" t="s">
        <v>20060</v>
      </c>
      <c r="P4713" t="s">
        <v>386</v>
      </c>
      <c r="X4713" t="s">
        <v>20061</v>
      </c>
      <c r="Y4713" t="s">
        <v>386</v>
      </c>
      <c r="Z4713" t="s">
        <v>20062</v>
      </c>
      <c r="AA4713" t="s">
        <v>3581</v>
      </c>
      <c r="AB4713" t="s">
        <v>125</v>
      </c>
      <c r="AO4713" s="171"/>
      <c r="AP4713" s="171"/>
      <c r="AQ4713" s="171"/>
      <c r="AR4713" s="171"/>
    </row>
    <row r="4714" spans="14:44">
      <c r="N4714" t="s">
        <v>20063</v>
      </c>
      <c r="O4714" t="s">
        <v>20064</v>
      </c>
      <c r="P4714" t="s">
        <v>386</v>
      </c>
      <c r="X4714" t="s">
        <v>20065</v>
      </c>
      <c r="Y4714" t="s">
        <v>386</v>
      </c>
      <c r="Z4714" t="s">
        <v>20066</v>
      </c>
      <c r="AA4714" t="s">
        <v>20067</v>
      </c>
      <c r="AB4714" t="s">
        <v>125</v>
      </c>
      <c r="AO4714" s="171"/>
      <c r="AP4714" s="171"/>
      <c r="AQ4714" s="171"/>
      <c r="AR4714" s="171"/>
    </row>
    <row r="4715" spans="14:44">
      <c r="N4715" t="s">
        <v>20068</v>
      </c>
      <c r="O4715" t="s">
        <v>20069</v>
      </c>
      <c r="P4715" t="s">
        <v>386</v>
      </c>
      <c r="X4715" t="s">
        <v>20070</v>
      </c>
      <c r="Y4715" t="s">
        <v>386</v>
      </c>
      <c r="Z4715" t="s">
        <v>20071</v>
      </c>
      <c r="AA4715" t="s">
        <v>20072</v>
      </c>
      <c r="AB4715" t="s">
        <v>125</v>
      </c>
      <c r="AO4715" s="171"/>
      <c r="AP4715" s="171"/>
      <c r="AQ4715" s="171"/>
      <c r="AR4715" s="171"/>
    </row>
    <row r="4716" spans="14:44">
      <c r="N4716" t="s">
        <v>20073</v>
      </c>
      <c r="O4716" t="s">
        <v>20074</v>
      </c>
      <c r="P4716" t="s">
        <v>386</v>
      </c>
      <c r="X4716" t="s">
        <v>20075</v>
      </c>
      <c r="Y4716" t="s">
        <v>386</v>
      </c>
      <c r="Z4716" t="s">
        <v>20076</v>
      </c>
      <c r="AA4716" t="s">
        <v>20077</v>
      </c>
      <c r="AB4716" t="s">
        <v>9163</v>
      </c>
      <c r="AO4716" s="171"/>
      <c r="AP4716" s="171"/>
      <c r="AQ4716" s="171"/>
      <c r="AR4716" s="171"/>
    </row>
    <row r="4717" spans="14:44">
      <c r="N4717" t="s">
        <v>20078</v>
      </c>
      <c r="O4717" t="s">
        <v>20079</v>
      </c>
      <c r="P4717" t="s">
        <v>386</v>
      </c>
      <c r="X4717" t="s">
        <v>20080</v>
      </c>
      <c r="Y4717" t="s">
        <v>386</v>
      </c>
      <c r="Z4717" t="s">
        <v>20081</v>
      </c>
      <c r="AA4717" t="s">
        <v>399</v>
      </c>
      <c r="AB4717" t="s">
        <v>125</v>
      </c>
      <c r="AO4717" s="171"/>
      <c r="AP4717" s="171"/>
      <c r="AQ4717" s="171"/>
      <c r="AR4717" s="171"/>
    </row>
    <row r="4718" spans="14:44">
      <c r="N4718" t="s">
        <v>20082</v>
      </c>
      <c r="O4718" t="s">
        <v>20083</v>
      </c>
      <c r="P4718" t="s">
        <v>386</v>
      </c>
      <c r="X4718" t="s">
        <v>20084</v>
      </c>
      <c r="Y4718" t="s">
        <v>389</v>
      </c>
      <c r="Z4718" t="s">
        <v>20085</v>
      </c>
      <c r="AA4718" t="s">
        <v>399</v>
      </c>
      <c r="AB4718" t="s">
        <v>125</v>
      </c>
      <c r="AO4718" s="171"/>
      <c r="AP4718" s="171"/>
      <c r="AQ4718" s="171"/>
      <c r="AR4718" s="171"/>
    </row>
    <row r="4719" spans="14:44">
      <c r="N4719" t="s">
        <v>20086</v>
      </c>
      <c r="O4719" t="s">
        <v>20087</v>
      </c>
      <c r="P4719" t="s">
        <v>386</v>
      </c>
      <c r="X4719" t="s">
        <v>20088</v>
      </c>
      <c r="Y4719" t="s">
        <v>386</v>
      </c>
      <c r="Z4719" t="s">
        <v>20089</v>
      </c>
      <c r="AA4719" t="s">
        <v>399</v>
      </c>
      <c r="AB4719" t="s">
        <v>125</v>
      </c>
      <c r="AO4719" s="171"/>
      <c r="AP4719" s="171"/>
      <c r="AQ4719" s="171"/>
      <c r="AR4719" s="171"/>
    </row>
    <row r="4720" spans="14:44">
      <c r="N4720" t="s">
        <v>20090</v>
      </c>
      <c r="O4720" t="s">
        <v>20091</v>
      </c>
      <c r="P4720" t="s">
        <v>386</v>
      </c>
      <c r="X4720" t="s">
        <v>20092</v>
      </c>
      <c r="Y4720" t="s">
        <v>389</v>
      </c>
      <c r="Z4720" t="s">
        <v>20093</v>
      </c>
      <c r="AA4720" t="s">
        <v>399</v>
      </c>
      <c r="AB4720" t="s">
        <v>125</v>
      </c>
      <c r="AO4720" s="171"/>
      <c r="AP4720" s="171"/>
      <c r="AQ4720" s="171"/>
      <c r="AR4720" s="171"/>
    </row>
    <row r="4721" spans="14:44">
      <c r="N4721" t="s">
        <v>20094</v>
      </c>
      <c r="O4721" t="s">
        <v>20095</v>
      </c>
      <c r="P4721" t="s">
        <v>386</v>
      </c>
      <c r="X4721" t="s">
        <v>20096</v>
      </c>
      <c r="Y4721" t="s">
        <v>389</v>
      </c>
      <c r="Z4721" t="s">
        <v>20097</v>
      </c>
      <c r="AA4721" t="s">
        <v>399</v>
      </c>
      <c r="AB4721" t="s">
        <v>125</v>
      </c>
      <c r="AO4721" s="171"/>
      <c r="AP4721" s="171"/>
      <c r="AQ4721" s="171"/>
      <c r="AR4721" s="171"/>
    </row>
    <row r="4722" spans="14:44">
      <c r="N4722" t="s">
        <v>20098</v>
      </c>
      <c r="O4722" t="s">
        <v>20099</v>
      </c>
      <c r="P4722" t="s">
        <v>386</v>
      </c>
      <c r="X4722" t="s">
        <v>20100</v>
      </c>
      <c r="Y4722" t="s">
        <v>386</v>
      </c>
      <c r="Z4722" t="s">
        <v>20101</v>
      </c>
      <c r="AA4722" t="s">
        <v>399</v>
      </c>
      <c r="AB4722" t="s">
        <v>125</v>
      </c>
      <c r="AO4722" s="171"/>
      <c r="AP4722" s="171"/>
      <c r="AQ4722" s="171"/>
      <c r="AR4722" s="171"/>
    </row>
    <row r="4723" spans="14:44">
      <c r="N4723" t="s">
        <v>20102</v>
      </c>
      <c r="O4723" t="s">
        <v>20103</v>
      </c>
      <c r="P4723" t="s">
        <v>386</v>
      </c>
      <c r="X4723" t="s">
        <v>20104</v>
      </c>
      <c r="Y4723" t="s">
        <v>386</v>
      </c>
      <c r="Z4723" t="s">
        <v>15262</v>
      </c>
      <c r="AA4723" t="s">
        <v>399</v>
      </c>
      <c r="AB4723" t="s">
        <v>125</v>
      </c>
      <c r="AO4723" s="171"/>
      <c r="AP4723" s="171"/>
      <c r="AQ4723" s="171"/>
      <c r="AR4723" s="171"/>
    </row>
    <row r="4724" spans="14:44">
      <c r="N4724" t="s">
        <v>20105</v>
      </c>
      <c r="O4724" t="s">
        <v>20106</v>
      </c>
      <c r="P4724" t="s">
        <v>386</v>
      </c>
      <c r="X4724" t="s">
        <v>20107</v>
      </c>
      <c r="Y4724" t="s">
        <v>389</v>
      </c>
      <c r="Z4724" t="s">
        <v>14905</v>
      </c>
      <c r="AA4724" t="s">
        <v>399</v>
      </c>
      <c r="AB4724" t="s">
        <v>125</v>
      </c>
      <c r="AO4724" s="171"/>
      <c r="AP4724" s="171"/>
      <c r="AQ4724" s="171"/>
      <c r="AR4724" s="171"/>
    </row>
    <row r="4725" spans="14:44">
      <c r="N4725" t="s">
        <v>20108</v>
      </c>
      <c r="O4725" t="s">
        <v>20109</v>
      </c>
      <c r="P4725" t="s">
        <v>386</v>
      </c>
      <c r="X4725" t="s">
        <v>20110</v>
      </c>
      <c r="Y4725" t="s">
        <v>389</v>
      </c>
      <c r="Z4725" t="s">
        <v>14909</v>
      </c>
      <c r="AA4725" t="s">
        <v>399</v>
      </c>
      <c r="AB4725" t="s">
        <v>125</v>
      </c>
      <c r="AO4725" s="171"/>
      <c r="AP4725" s="171"/>
      <c r="AQ4725" s="171"/>
      <c r="AR4725" s="171"/>
    </row>
    <row r="4726" spans="14:44">
      <c r="N4726" t="s">
        <v>20111</v>
      </c>
      <c r="O4726" t="s">
        <v>20112</v>
      </c>
      <c r="P4726" t="s">
        <v>386</v>
      </c>
      <c r="X4726" t="s">
        <v>20113</v>
      </c>
      <c r="Y4726" t="s">
        <v>389</v>
      </c>
      <c r="Z4726" t="s">
        <v>20114</v>
      </c>
      <c r="AA4726" t="s">
        <v>399</v>
      </c>
      <c r="AB4726" t="s">
        <v>125</v>
      </c>
      <c r="AO4726" s="171"/>
      <c r="AP4726" s="171"/>
      <c r="AQ4726" s="171"/>
      <c r="AR4726" s="171"/>
    </row>
    <row r="4727" spans="14:44">
      <c r="N4727" t="s">
        <v>20115</v>
      </c>
      <c r="O4727" t="s">
        <v>20116</v>
      </c>
      <c r="P4727" t="s">
        <v>386</v>
      </c>
      <c r="X4727" t="s">
        <v>20117</v>
      </c>
      <c r="Y4727" t="s">
        <v>389</v>
      </c>
      <c r="Z4727" t="s">
        <v>20118</v>
      </c>
      <c r="AA4727" t="s">
        <v>399</v>
      </c>
      <c r="AB4727" t="s">
        <v>125</v>
      </c>
      <c r="AO4727" s="171"/>
      <c r="AP4727" s="171"/>
      <c r="AQ4727" s="171"/>
      <c r="AR4727" s="171"/>
    </row>
    <row r="4728" spans="14:44">
      <c r="N4728" t="s">
        <v>20119</v>
      </c>
      <c r="O4728" t="s">
        <v>20120</v>
      </c>
      <c r="P4728" t="s">
        <v>386</v>
      </c>
      <c r="X4728" t="s">
        <v>20121</v>
      </c>
      <c r="Y4728" t="s">
        <v>389</v>
      </c>
      <c r="Z4728" t="s">
        <v>20122</v>
      </c>
      <c r="AA4728" t="s">
        <v>399</v>
      </c>
      <c r="AB4728" t="s">
        <v>125</v>
      </c>
      <c r="AO4728" s="171"/>
      <c r="AP4728" s="171"/>
      <c r="AQ4728" s="171"/>
      <c r="AR4728" s="171"/>
    </row>
    <row r="4729" spans="14:44">
      <c r="N4729" t="s">
        <v>20123</v>
      </c>
      <c r="O4729" t="s">
        <v>20124</v>
      </c>
      <c r="P4729" t="s">
        <v>386</v>
      </c>
      <c r="X4729" t="s">
        <v>20125</v>
      </c>
      <c r="Y4729" t="s">
        <v>389</v>
      </c>
      <c r="Z4729" t="s">
        <v>20126</v>
      </c>
      <c r="AA4729" t="s">
        <v>399</v>
      </c>
      <c r="AB4729" t="s">
        <v>125</v>
      </c>
      <c r="AO4729" s="171"/>
      <c r="AP4729" s="171"/>
      <c r="AQ4729" s="171"/>
      <c r="AR4729" s="171"/>
    </row>
    <row r="4730" spans="14:44">
      <c r="N4730" t="s">
        <v>20127</v>
      </c>
      <c r="O4730" t="s">
        <v>15948</v>
      </c>
      <c r="P4730" t="s">
        <v>386</v>
      </c>
      <c r="X4730" t="s">
        <v>20128</v>
      </c>
      <c r="Y4730" t="s">
        <v>389</v>
      </c>
      <c r="Z4730" t="s">
        <v>20129</v>
      </c>
      <c r="AA4730" t="s">
        <v>399</v>
      </c>
      <c r="AB4730" t="s">
        <v>125</v>
      </c>
      <c r="AO4730" s="171"/>
      <c r="AP4730" s="171"/>
      <c r="AQ4730" s="171"/>
      <c r="AR4730" s="171"/>
    </row>
    <row r="4731" spans="14:44">
      <c r="N4731" t="s">
        <v>20130</v>
      </c>
      <c r="O4731" t="s">
        <v>20131</v>
      </c>
      <c r="P4731" t="s">
        <v>386</v>
      </c>
      <c r="X4731" t="s">
        <v>20132</v>
      </c>
      <c r="Y4731" t="s">
        <v>389</v>
      </c>
      <c r="Z4731" t="s">
        <v>20133</v>
      </c>
      <c r="AA4731" t="s">
        <v>399</v>
      </c>
      <c r="AB4731" t="s">
        <v>125</v>
      </c>
      <c r="AO4731" s="171"/>
      <c r="AP4731" s="171"/>
      <c r="AQ4731" s="171"/>
      <c r="AR4731" s="171"/>
    </row>
    <row r="4732" spans="14:44">
      <c r="N4732" t="s">
        <v>20134</v>
      </c>
      <c r="O4732" t="s">
        <v>20135</v>
      </c>
      <c r="P4732" t="s">
        <v>386</v>
      </c>
      <c r="X4732" t="s">
        <v>20136</v>
      </c>
      <c r="Y4732" t="s">
        <v>389</v>
      </c>
      <c r="Z4732" t="s">
        <v>20137</v>
      </c>
      <c r="AA4732" t="s">
        <v>399</v>
      </c>
      <c r="AB4732" t="s">
        <v>125</v>
      </c>
      <c r="AO4732" s="171"/>
      <c r="AP4732" s="171"/>
      <c r="AQ4732" s="171"/>
      <c r="AR4732" s="171"/>
    </row>
    <row r="4733" spans="14:44">
      <c r="N4733" t="s">
        <v>20138</v>
      </c>
      <c r="O4733" t="s">
        <v>20139</v>
      </c>
      <c r="P4733" t="s">
        <v>386</v>
      </c>
      <c r="X4733" t="s">
        <v>20140</v>
      </c>
      <c r="Y4733" t="s">
        <v>389</v>
      </c>
      <c r="Z4733" t="s">
        <v>20141</v>
      </c>
      <c r="AA4733" t="s">
        <v>399</v>
      </c>
      <c r="AB4733" t="s">
        <v>125</v>
      </c>
      <c r="AO4733" s="171"/>
      <c r="AP4733" s="171"/>
      <c r="AQ4733" s="171"/>
      <c r="AR4733" s="171"/>
    </row>
    <row r="4734" spans="14:44">
      <c r="N4734" t="s">
        <v>20142</v>
      </c>
      <c r="O4734" t="s">
        <v>20143</v>
      </c>
      <c r="P4734" t="s">
        <v>386</v>
      </c>
      <c r="X4734" t="s">
        <v>20144</v>
      </c>
      <c r="Y4734" t="s">
        <v>389</v>
      </c>
      <c r="Z4734" t="s">
        <v>20145</v>
      </c>
      <c r="AA4734" t="s">
        <v>399</v>
      </c>
      <c r="AB4734" t="s">
        <v>125</v>
      </c>
      <c r="AO4734" s="171"/>
      <c r="AP4734" s="171"/>
      <c r="AQ4734" s="171"/>
      <c r="AR4734" s="171"/>
    </row>
    <row r="4735" spans="14:44">
      <c r="N4735" t="s">
        <v>20146</v>
      </c>
      <c r="O4735" t="s">
        <v>20147</v>
      </c>
      <c r="P4735" t="s">
        <v>386</v>
      </c>
      <c r="X4735" t="s">
        <v>20148</v>
      </c>
      <c r="Y4735" t="s">
        <v>389</v>
      </c>
      <c r="Z4735" t="s">
        <v>14949</v>
      </c>
      <c r="AA4735" t="s">
        <v>399</v>
      </c>
      <c r="AB4735" t="s">
        <v>125</v>
      </c>
      <c r="AO4735" s="171"/>
      <c r="AP4735" s="171"/>
      <c r="AQ4735" s="171"/>
      <c r="AR4735" s="171"/>
    </row>
    <row r="4736" spans="14:44">
      <c r="N4736" t="s">
        <v>20149</v>
      </c>
      <c r="O4736" t="s">
        <v>20150</v>
      </c>
      <c r="P4736" t="s">
        <v>386</v>
      </c>
      <c r="X4736" t="s">
        <v>20151</v>
      </c>
      <c r="Y4736" t="s">
        <v>389</v>
      </c>
      <c r="Z4736" t="s">
        <v>14953</v>
      </c>
      <c r="AA4736" t="s">
        <v>399</v>
      </c>
      <c r="AB4736" t="s">
        <v>125</v>
      </c>
      <c r="AO4736" s="171"/>
      <c r="AP4736" s="171"/>
      <c r="AQ4736" s="171"/>
      <c r="AR4736" s="171"/>
    </row>
    <row r="4737" spans="14:44">
      <c r="N4737" t="s">
        <v>20152</v>
      </c>
      <c r="O4737" t="s">
        <v>20153</v>
      </c>
      <c r="P4737" t="s">
        <v>389</v>
      </c>
      <c r="X4737" t="s">
        <v>20154</v>
      </c>
      <c r="Y4737" t="s">
        <v>386</v>
      </c>
      <c r="Z4737" t="s">
        <v>20155</v>
      </c>
      <c r="AA4737" t="s">
        <v>399</v>
      </c>
      <c r="AB4737" t="s">
        <v>125</v>
      </c>
      <c r="AO4737" s="171"/>
      <c r="AP4737" s="171"/>
      <c r="AQ4737" s="171"/>
      <c r="AR4737" s="171"/>
    </row>
    <row r="4738" spans="14:44">
      <c r="N4738" t="s">
        <v>20156</v>
      </c>
      <c r="O4738" t="s">
        <v>20157</v>
      </c>
      <c r="P4738" t="s">
        <v>389</v>
      </c>
      <c r="X4738" t="s">
        <v>20158</v>
      </c>
      <c r="Y4738" t="s">
        <v>389</v>
      </c>
      <c r="Z4738" t="s">
        <v>20159</v>
      </c>
      <c r="AA4738" t="s">
        <v>399</v>
      </c>
      <c r="AB4738" t="s">
        <v>125</v>
      </c>
      <c r="AO4738" s="171"/>
      <c r="AP4738" s="171"/>
      <c r="AQ4738" s="171"/>
      <c r="AR4738" s="171"/>
    </row>
    <row r="4739" spans="14:44">
      <c r="N4739" t="s">
        <v>20160</v>
      </c>
      <c r="O4739" t="s">
        <v>20161</v>
      </c>
      <c r="P4739" t="s">
        <v>389</v>
      </c>
      <c r="X4739" t="s">
        <v>20162</v>
      </c>
      <c r="Y4739" t="s">
        <v>389</v>
      </c>
      <c r="Z4739" t="s">
        <v>20163</v>
      </c>
      <c r="AA4739" t="s">
        <v>399</v>
      </c>
      <c r="AB4739" t="s">
        <v>125</v>
      </c>
      <c r="AO4739" s="171"/>
      <c r="AP4739" s="171"/>
      <c r="AQ4739" s="171"/>
      <c r="AR4739" s="171"/>
    </row>
    <row r="4740" spans="14:44">
      <c r="N4740" t="s">
        <v>20164</v>
      </c>
      <c r="O4740" t="s">
        <v>20165</v>
      </c>
      <c r="P4740" t="s">
        <v>389</v>
      </c>
      <c r="X4740" t="s">
        <v>20166</v>
      </c>
      <c r="Y4740" t="s">
        <v>389</v>
      </c>
      <c r="Z4740" t="s">
        <v>20167</v>
      </c>
      <c r="AA4740" t="s">
        <v>399</v>
      </c>
      <c r="AB4740" t="s">
        <v>125</v>
      </c>
      <c r="AO4740" s="171"/>
      <c r="AP4740" s="171"/>
      <c r="AQ4740" s="171"/>
      <c r="AR4740" s="171"/>
    </row>
    <row r="4741" spans="14:44">
      <c r="N4741" t="s">
        <v>20168</v>
      </c>
      <c r="O4741" t="s">
        <v>20169</v>
      </c>
      <c r="P4741" t="s">
        <v>386</v>
      </c>
      <c r="X4741" t="s">
        <v>20170</v>
      </c>
      <c r="Y4741" t="s">
        <v>389</v>
      </c>
      <c r="Z4741" t="s">
        <v>20171</v>
      </c>
      <c r="AA4741" t="s">
        <v>399</v>
      </c>
      <c r="AB4741" t="s">
        <v>125</v>
      </c>
      <c r="AO4741" s="171"/>
      <c r="AP4741" s="171"/>
      <c r="AQ4741" s="171"/>
      <c r="AR4741" s="171"/>
    </row>
    <row r="4742" spans="14:44">
      <c r="N4742" t="s">
        <v>20172</v>
      </c>
      <c r="O4742" t="s">
        <v>20173</v>
      </c>
      <c r="P4742" t="s">
        <v>386</v>
      </c>
      <c r="X4742" t="s">
        <v>20174</v>
      </c>
      <c r="Y4742" t="s">
        <v>389</v>
      </c>
      <c r="Z4742" t="s">
        <v>20175</v>
      </c>
      <c r="AA4742" t="s">
        <v>399</v>
      </c>
      <c r="AB4742" t="s">
        <v>125</v>
      </c>
      <c r="AO4742" s="171"/>
      <c r="AP4742" s="171"/>
      <c r="AQ4742" s="171"/>
      <c r="AR4742" s="171"/>
    </row>
    <row r="4743" spans="14:44">
      <c r="N4743" t="s">
        <v>20176</v>
      </c>
      <c r="O4743" t="s">
        <v>20177</v>
      </c>
      <c r="P4743" t="s">
        <v>386</v>
      </c>
      <c r="X4743" t="s">
        <v>20178</v>
      </c>
      <c r="Y4743" t="s">
        <v>389</v>
      </c>
      <c r="Z4743" t="s">
        <v>20179</v>
      </c>
      <c r="AA4743" t="s">
        <v>399</v>
      </c>
      <c r="AB4743" t="s">
        <v>125</v>
      </c>
      <c r="AO4743" s="171"/>
      <c r="AP4743" s="171"/>
      <c r="AQ4743" s="171"/>
      <c r="AR4743" s="171"/>
    </row>
    <row r="4744" spans="14:44">
      <c r="N4744" t="s">
        <v>20180</v>
      </c>
      <c r="O4744" t="s">
        <v>20181</v>
      </c>
      <c r="P4744" t="s">
        <v>386</v>
      </c>
      <c r="X4744" t="s">
        <v>20182</v>
      </c>
      <c r="Y4744" t="s">
        <v>389</v>
      </c>
      <c r="Z4744" t="s">
        <v>20183</v>
      </c>
      <c r="AA4744" t="s">
        <v>399</v>
      </c>
      <c r="AB4744" t="s">
        <v>125</v>
      </c>
      <c r="AO4744" s="171"/>
      <c r="AP4744" s="171"/>
      <c r="AQ4744" s="171"/>
      <c r="AR4744" s="171"/>
    </row>
    <row r="4745" spans="14:44">
      <c r="N4745" t="s">
        <v>20184</v>
      </c>
      <c r="O4745" t="s">
        <v>20185</v>
      </c>
      <c r="P4745" t="s">
        <v>386</v>
      </c>
      <c r="X4745" t="s">
        <v>20186</v>
      </c>
      <c r="Y4745" t="s">
        <v>389</v>
      </c>
      <c r="Z4745" t="s">
        <v>20187</v>
      </c>
      <c r="AA4745" t="s">
        <v>399</v>
      </c>
      <c r="AB4745" t="s">
        <v>125</v>
      </c>
      <c r="AO4745" s="171"/>
      <c r="AP4745" s="171"/>
      <c r="AQ4745" s="171"/>
      <c r="AR4745" s="171"/>
    </row>
    <row r="4746" spans="14:44">
      <c r="N4746" t="s">
        <v>20188</v>
      </c>
      <c r="O4746" t="s">
        <v>20189</v>
      </c>
      <c r="P4746" t="s">
        <v>386</v>
      </c>
      <c r="X4746" t="s">
        <v>20190</v>
      </c>
      <c r="Y4746" t="s">
        <v>389</v>
      </c>
      <c r="Z4746" t="s">
        <v>20191</v>
      </c>
      <c r="AA4746" t="s">
        <v>399</v>
      </c>
      <c r="AB4746" t="s">
        <v>125</v>
      </c>
      <c r="AO4746" s="171"/>
      <c r="AP4746" s="171"/>
      <c r="AQ4746" s="171"/>
      <c r="AR4746" s="171"/>
    </row>
    <row r="4747" spans="14:44">
      <c r="N4747" t="s">
        <v>20192</v>
      </c>
      <c r="O4747" t="s">
        <v>20193</v>
      </c>
      <c r="P4747" t="s">
        <v>386</v>
      </c>
      <c r="X4747" t="s">
        <v>20194</v>
      </c>
      <c r="Y4747" t="s">
        <v>389</v>
      </c>
      <c r="Z4747" t="s">
        <v>20195</v>
      </c>
      <c r="AA4747" t="s">
        <v>399</v>
      </c>
      <c r="AB4747" t="s">
        <v>125</v>
      </c>
      <c r="AO4747" s="171"/>
      <c r="AP4747" s="171"/>
      <c r="AQ4747" s="171"/>
      <c r="AR4747" s="171"/>
    </row>
    <row r="4748" spans="14:44">
      <c r="N4748" t="s">
        <v>20196</v>
      </c>
      <c r="O4748" t="s">
        <v>20197</v>
      </c>
      <c r="P4748" t="s">
        <v>386</v>
      </c>
      <c r="X4748" t="s">
        <v>20198</v>
      </c>
      <c r="Y4748" t="s">
        <v>386</v>
      </c>
      <c r="Z4748" t="s">
        <v>15001</v>
      </c>
      <c r="AA4748" t="s">
        <v>399</v>
      </c>
      <c r="AB4748" t="s">
        <v>125</v>
      </c>
      <c r="AO4748" s="171"/>
      <c r="AP4748" s="171"/>
      <c r="AQ4748" s="171"/>
      <c r="AR4748" s="171"/>
    </row>
    <row r="4749" spans="14:44">
      <c r="N4749" t="s">
        <v>20199</v>
      </c>
      <c r="O4749" t="s">
        <v>20200</v>
      </c>
      <c r="P4749" t="s">
        <v>386</v>
      </c>
      <c r="X4749" t="s">
        <v>20201</v>
      </c>
      <c r="Y4749" t="s">
        <v>389</v>
      </c>
      <c r="Z4749" t="s">
        <v>20202</v>
      </c>
      <c r="AA4749" t="s">
        <v>399</v>
      </c>
      <c r="AB4749" t="s">
        <v>125</v>
      </c>
      <c r="AO4749" s="171"/>
      <c r="AP4749" s="171"/>
      <c r="AQ4749" s="171"/>
      <c r="AR4749" s="171"/>
    </row>
    <row r="4750" spans="14:44">
      <c r="N4750" t="s">
        <v>20203</v>
      </c>
      <c r="O4750" t="s">
        <v>20204</v>
      </c>
      <c r="P4750" t="s">
        <v>386</v>
      </c>
      <c r="X4750" t="s">
        <v>20205</v>
      </c>
      <c r="Y4750" t="s">
        <v>389</v>
      </c>
      <c r="Z4750" t="s">
        <v>20206</v>
      </c>
      <c r="AA4750" t="s">
        <v>399</v>
      </c>
      <c r="AB4750" t="s">
        <v>125</v>
      </c>
      <c r="AO4750" s="171"/>
      <c r="AP4750" s="171"/>
      <c r="AQ4750" s="171"/>
      <c r="AR4750" s="171"/>
    </row>
    <row r="4751" spans="14:44">
      <c r="N4751" t="s">
        <v>20207</v>
      </c>
      <c r="O4751" t="s">
        <v>20208</v>
      </c>
      <c r="P4751" t="s">
        <v>386</v>
      </c>
      <c r="X4751" t="s">
        <v>20209</v>
      </c>
      <c r="Y4751" t="s">
        <v>389</v>
      </c>
      <c r="Z4751" t="s">
        <v>20210</v>
      </c>
      <c r="AA4751" t="s">
        <v>399</v>
      </c>
      <c r="AB4751" t="s">
        <v>125</v>
      </c>
      <c r="AO4751" s="171"/>
      <c r="AP4751" s="171"/>
      <c r="AQ4751" s="171"/>
      <c r="AR4751" s="171"/>
    </row>
    <row r="4752" spans="14:44">
      <c r="N4752" t="s">
        <v>20211</v>
      </c>
      <c r="O4752" t="s">
        <v>20212</v>
      </c>
      <c r="P4752" t="s">
        <v>386</v>
      </c>
      <c r="X4752" t="s">
        <v>20213</v>
      </c>
      <c r="Y4752" t="s">
        <v>389</v>
      </c>
      <c r="Z4752" t="s">
        <v>20214</v>
      </c>
      <c r="AA4752" t="s">
        <v>399</v>
      </c>
      <c r="AB4752" t="s">
        <v>125</v>
      </c>
      <c r="AO4752" s="171"/>
      <c r="AP4752" s="171"/>
      <c r="AQ4752" s="171"/>
      <c r="AR4752" s="171"/>
    </row>
    <row r="4753" spans="14:44">
      <c r="N4753" t="s">
        <v>20215</v>
      </c>
      <c r="O4753" t="s">
        <v>20216</v>
      </c>
      <c r="P4753" t="s">
        <v>386</v>
      </c>
      <c r="X4753" t="s">
        <v>20217</v>
      </c>
      <c r="Y4753" t="s">
        <v>389</v>
      </c>
      <c r="Z4753" t="s">
        <v>20218</v>
      </c>
      <c r="AA4753" t="s">
        <v>399</v>
      </c>
      <c r="AB4753" t="s">
        <v>125</v>
      </c>
      <c r="AO4753" s="171"/>
      <c r="AP4753" s="171"/>
      <c r="AQ4753" s="171"/>
      <c r="AR4753" s="171"/>
    </row>
    <row r="4754" spans="14:44">
      <c r="N4754" t="s">
        <v>20219</v>
      </c>
      <c r="O4754" t="s">
        <v>20220</v>
      </c>
      <c r="P4754" t="s">
        <v>386</v>
      </c>
      <c r="X4754" t="s">
        <v>20221</v>
      </c>
      <c r="Y4754" t="s">
        <v>389</v>
      </c>
      <c r="Z4754" t="s">
        <v>20222</v>
      </c>
      <c r="AA4754" t="s">
        <v>399</v>
      </c>
      <c r="AB4754" t="s">
        <v>125</v>
      </c>
      <c r="AO4754" s="171"/>
      <c r="AP4754" s="171"/>
      <c r="AQ4754" s="171"/>
      <c r="AR4754" s="171"/>
    </row>
    <row r="4755" spans="14:44">
      <c r="N4755" t="s">
        <v>20223</v>
      </c>
      <c r="O4755" t="s">
        <v>20224</v>
      </c>
      <c r="P4755" t="s">
        <v>386</v>
      </c>
      <c r="X4755" t="s">
        <v>20225</v>
      </c>
      <c r="Y4755" t="s">
        <v>389</v>
      </c>
      <c r="Z4755" t="s">
        <v>20226</v>
      </c>
      <c r="AA4755" t="s">
        <v>399</v>
      </c>
      <c r="AB4755" t="s">
        <v>125</v>
      </c>
      <c r="AO4755" s="171"/>
      <c r="AP4755" s="171"/>
      <c r="AQ4755" s="171"/>
      <c r="AR4755" s="171"/>
    </row>
    <row r="4756" spans="14:44">
      <c r="N4756" t="s">
        <v>20227</v>
      </c>
      <c r="O4756" t="s">
        <v>20228</v>
      </c>
      <c r="P4756" t="s">
        <v>386</v>
      </c>
      <c r="X4756" t="s">
        <v>20229</v>
      </c>
      <c r="Y4756" t="s">
        <v>389</v>
      </c>
      <c r="Z4756" t="s">
        <v>20230</v>
      </c>
      <c r="AA4756" t="s">
        <v>399</v>
      </c>
      <c r="AB4756" t="s">
        <v>125</v>
      </c>
      <c r="AO4756" s="171"/>
      <c r="AP4756" s="171"/>
      <c r="AQ4756" s="171"/>
      <c r="AR4756" s="171"/>
    </row>
    <row r="4757" spans="14:44">
      <c r="N4757" t="s">
        <v>20231</v>
      </c>
      <c r="O4757" t="s">
        <v>20232</v>
      </c>
      <c r="P4757" t="s">
        <v>386</v>
      </c>
      <c r="X4757" t="s">
        <v>20233</v>
      </c>
      <c r="Y4757" t="s">
        <v>389</v>
      </c>
      <c r="Z4757" t="s">
        <v>20234</v>
      </c>
      <c r="AA4757" t="s">
        <v>399</v>
      </c>
      <c r="AB4757" t="s">
        <v>125</v>
      </c>
      <c r="AO4757" s="171"/>
      <c r="AP4757" s="171"/>
      <c r="AQ4757" s="171"/>
      <c r="AR4757" s="171"/>
    </row>
    <row r="4758" spans="14:44">
      <c r="N4758" t="s">
        <v>20235</v>
      </c>
      <c r="O4758" t="s">
        <v>20236</v>
      </c>
      <c r="P4758" t="s">
        <v>386</v>
      </c>
      <c r="X4758" t="s">
        <v>20237</v>
      </c>
      <c r="Y4758" t="s">
        <v>389</v>
      </c>
      <c r="Z4758" t="s">
        <v>20238</v>
      </c>
      <c r="AA4758" t="s">
        <v>399</v>
      </c>
      <c r="AB4758" t="s">
        <v>125</v>
      </c>
      <c r="AO4758" s="171"/>
      <c r="AP4758" s="171"/>
      <c r="AQ4758" s="171"/>
      <c r="AR4758" s="171"/>
    </row>
    <row r="4759" spans="14:44">
      <c r="N4759" t="s">
        <v>20239</v>
      </c>
      <c r="O4759" t="s">
        <v>20240</v>
      </c>
      <c r="P4759" t="s">
        <v>386</v>
      </c>
      <c r="X4759" t="s">
        <v>20241</v>
      </c>
      <c r="Y4759" t="s">
        <v>389</v>
      </c>
      <c r="Z4759" t="s">
        <v>20242</v>
      </c>
      <c r="AA4759" t="s">
        <v>399</v>
      </c>
      <c r="AB4759" t="s">
        <v>125</v>
      </c>
      <c r="AO4759" s="171"/>
      <c r="AP4759" s="171"/>
      <c r="AQ4759" s="171"/>
      <c r="AR4759" s="171"/>
    </row>
    <row r="4760" spans="14:44">
      <c r="N4760" t="s">
        <v>20243</v>
      </c>
      <c r="O4760" t="s">
        <v>20244</v>
      </c>
      <c r="P4760" t="s">
        <v>386</v>
      </c>
      <c r="X4760" t="s">
        <v>20245</v>
      </c>
      <c r="Y4760" t="s">
        <v>389</v>
      </c>
      <c r="Z4760" t="s">
        <v>20246</v>
      </c>
      <c r="AA4760" t="s">
        <v>399</v>
      </c>
      <c r="AB4760" t="s">
        <v>125</v>
      </c>
      <c r="AO4760" s="171"/>
      <c r="AP4760" s="171"/>
      <c r="AQ4760" s="171"/>
      <c r="AR4760" s="171"/>
    </row>
    <row r="4761" spans="14:44">
      <c r="N4761" t="s">
        <v>20247</v>
      </c>
      <c r="O4761" t="s">
        <v>20248</v>
      </c>
      <c r="P4761" t="s">
        <v>386</v>
      </c>
      <c r="X4761" t="s">
        <v>20249</v>
      </c>
      <c r="Y4761" t="s">
        <v>389</v>
      </c>
      <c r="Z4761" t="s">
        <v>15052</v>
      </c>
      <c r="AA4761" t="s">
        <v>399</v>
      </c>
      <c r="AB4761" t="s">
        <v>125</v>
      </c>
      <c r="AO4761" s="171"/>
      <c r="AP4761" s="171"/>
      <c r="AQ4761" s="171"/>
      <c r="AR4761" s="171"/>
    </row>
    <row r="4762" spans="14:44">
      <c r="N4762" t="s">
        <v>20250</v>
      </c>
      <c r="O4762" t="s">
        <v>20251</v>
      </c>
      <c r="P4762" t="s">
        <v>386</v>
      </c>
      <c r="X4762" t="s">
        <v>20252</v>
      </c>
      <c r="Y4762" t="s">
        <v>386</v>
      </c>
      <c r="Z4762" t="s">
        <v>20253</v>
      </c>
      <c r="AA4762" t="s">
        <v>399</v>
      </c>
      <c r="AB4762" t="s">
        <v>125</v>
      </c>
      <c r="AO4762" s="171"/>
      <c r="AP4762" s="171"/>
      <c r="AQ4762" s="171"/>
      <c r="AR4762" s="171"/>
    </row>
    <row r="4763" spans="14:44">
      <c r="N4763" t="s">
        <v>20254</v>
      </c>
      <c r="O4763" t="s">
        <v>20255</v>
      </c>
      <c r="P4763" t="s">
        <v>386</v>
      </c>
      <c r="X4763" t="s">
        <v>20256</v>
      </c>
      <c r="Y4763" t="s">
        <v>389</v>
      </c>
      <c r="Z4763" t="s">
        <v>20257</v>
      </c>
      <c r="AA4763" t="s">
        <v>399</v>
      </c>
      <c r="AB4763" t="s">
        <v>125</v>
      </c>
      <c r="AO4763" s="171"/>
      <c r="AP4763" s="171"/>
      <c r="AQ4763" s="171"/>
      <c r="AR4763" s="171"/>
    </row>
    <row r="4764" spans="14:44">
      <c r="N4764" t="s">
        <v>20258</v>
      </c>
      <c r="O4764" t="s">
        <v>20259</v>
      </c>
      <c r="P4764" t="s">
        <v>386</v>
      </c>
      <c r="X4764" t="s">
        <v>20260</v>
      </c>
      <c r="Y4764" t="s">
        <v>389</v>
      </c>
      <c r="Z4764" t="s">
        <v>20261</v>
      </c>
      <c r="AA4764" t="s">
        <v>399</v>
      </c>
      <c r="AB4764" t="s">
        <v>125</v>
      </c>
      <c r="AO4764" s="171"/>
      <c r="AP4764" s="171"/>
      <c r="AQ4764" s="171"/>
      <c r="AR4764" s="171"/>
    </row>
    <row r="4765" spans="14:44">
      <c r="N4765" t="s">
        <v>20262</v>
      </c>
      <c r="O4765" t="s">
        <v>20263</v>
      </c>
      <c r="P4765" t="s">
        <v>386</v>
      </c>
      <c r="X4765" t="s">
        <v>20264</v>
      </c>
      <c r="Y4765" t="s">
        <v>389</v>
      </c>
      <c r="Z4765" t="s">
        <v>20265</v>
      </c>
      <c r="AA4765" t="s">
        <v>399</v>
      </c>
      <c r="AB4765" t="s">
        <v>125</v>
      </c>
      <c r="AO4765" s="171"/>
      <c r="AP4765" s="171"/>
      <c r="AQ4765" s="171"/>
      <c r="AR4765" s="171"/>
    </row>
    <row r="4766" spans="14:44">
      <c r="N4766" t="s">
        <v>20266</v>
      </c>
      <c r="O4766" t="s">
        <v>20267</v>
      </c>
      <c r="P4766" t="s">
        <v>386</v>
      </c>
      <c r="X4766" t="s">
        <v>20268</v>
      </c>
      <c r="Y4766" t="s">
        <v>389</v>
      </c>
      <c r="Z4766" t="s">
        <v>20269</v>
      </c>
      <c r="AA4766" t="s">
        <v>399</v>
      </c>
      <c r="AB4766" t="s">
        <v>125</v>
      </c>
      <c r="AO4766" s="171"/>
      <c r="AP4766" s="171"/>
      <c r="AQ4766" s="171"/>
      <c r="AR4766" s="171"/>
    </row>
    <row r="4767" spans="14:44">
      <c r="N4767" t="s">
        <v>20270</v>
      </c>
      <c r="O4767" t="s">
        <v>20271</v>
      </c>
      <c r="P4767" t="s">
        <v>386</v>
      </c>
      <c r="X4767" t="s">
        <v>20272</v>
      </c>
      <c r="Y4767" t="s">
        <v>389</v>
      </c>
      <c r="Z4767" t="s">
        <v>20273</v>
      </c>
      <c r="AA4767" t="s">
        <v>399</v>
      </c>
      <c r="AB4767" t="s">
        <v>125</v>
      </c>
      <c r="AO4767" s="171"/>
      <c r="AP4767" s="171"/>
      <c r="AQ4767" s="171"/>
      <c r="AR4767" s="171"/>
    </row>
    <row r="4768" spans="14:44">
      <c r="N4768" t="s">
        <v>20274</v>
      </c>
      <c r="O4768" t="s">
        <v>20275</v>
      </c>
      <c r="P4768" t="s">
        <v>386</v>
      </c>
      <c r="X4768" t="s">
        <v>20276</v>
      </c>
      <c r="Y4768" t="s">
        <v>389</v>
      </c>
      <c r="Z4768" t="s">
        <v>20277</v>
      </c>
      <c r="AA4768" t="s">
        <v>399</v>
      </c>
      <c r="AB4768" t="s">
        <v>125</v>
      </c>
      <c r="AO4768" s="171"/>
      <c r="AP4768" s="171"/>
      <c r="AQ4768" s="171"/>
      <c r="AR4768" s="171"/>
    </row>
    <row r="4769" spans="14:44">
      <c r="N4769" t="s">
        <v>20278</v>
      </c>
      <c r="O4769" t="s">
        <v>20279</v>
      </c>
      <c r="P4769" t="s">
        <v>386</v>
      </c>
      <c r="X4769" t="s">
        <v>20280</v>
      </c>
      <c r="Y4769" t="s">
        <v>389</v>
      </c>
      <c r="Z4769" t="s">
        <v>20281</v>
      </c>
      <c r="AA4769" t="s">
        <v>399</v>
      </c>
      <c r="AB4769" t="s">
        <v>125</v>
      </c>
      <c r="AO4769" s="171"/>
      <c r="AP4769" s="171"/>
      <c r="AQ4769" s="171"/>
      <c r="AR4769" s="171"/>
    </row>
    <row r="4770" spans="14:44">
      <c r="N4770" t="s">
        <v>20282</v>
      </c>
      <c r="O4770" t="s">
        <v>20283</v>
      </c>
      <c r="P4770" t="s">
        <v>386</v>
      </c>
      <c r="X4770" t="s">
        <v>20284</v>
      </c>
      <c r="Y4770" t="s">
        <v>389</v>
      </c>
      <c r="Z4770" t="s">
        <v>20285</v>
      </c>
      <c r="AA4770" t="s">
        <v>399</v>
      </c>
      <c r="AB4770" t="s">
        <v>125</v>
      </c>
      <c r="AO4770" s="171"/>
      <c r="AP4770" s="171"/>
      <c r="AQ4770" s="171"/>
      <c r="AR4770" s="171"/>
    </row>
    <row r="4771" spans="14:44">
      <c r="N4771" t="s">
        <v>20286</v>
      </c>
      <c r="O4771" t="s">
        <v>20287</v>
      </c>
      <c r="P4771" t="s">
        <v>386</v>
      </c>
      <c r="X4771" t="s">
        <v>20288</v>
      </c>
      <c r="Y4771" t="s">
        <v>389</v>
      </c>
      <c r="Z4771" t="s">
        <v>20289</v>
      </c>
      <c r="AA4771" t="s">
        <v>399</v>
      </c>
      <c r="AB4771" t="s">
        <v>125</v>
      </c>
      <c r="AO4771" s="171"/>
      <c r="AP4771" s="171"/>
      <c r="AQ4771" s="171"/>
      <c r="AR4771" s="171"/>
    </row>
    <row r="4772" spans="14:44">
      <c r="N4772" t="s">
        <v>20290</v>
      </c>
      <c r="O4772" t="s">
        <v>20291</v>
      </c>
      <c r="P4772" t="s">
        <v>386</v>
      </c>
      <c r="X4772" t="s">
        <v>20292</v>
      </c>
      <c r="Y4772" t="s">
        <v>389</v>
      </c>
      <c r="Z4772" t="s">
        <v>20293</v>
      </c>
      <c r="AA4772" t="s">
        <v>399</v>
      </c>
      <c r="AB4772" t="s">
        <v>125</v>
      </c>
      <c r="AO4772" s="171"/>
      <c r="AP4772" s="171"/>
      <c r="AQ4772" s="171"/>
      <c r="AR4772" s="171"/>
    </row>
    <row r="4773" spans="14:44">
      <c r="N4773" t="s">
        <v>20294</v>
      </c>
      <c r="O4773" t="s">
        <v>20295</v>
      </c>
      <c r="P4773" t="s">
        <v>386</v>
      </c>
      <c r="X4773" t="s">
        <v>20296</v>
      </c>
      <c r="Y4773" t="s">
        <v>389</v>
      </c>
      <c r="Z4773" t="s">
        <v>20297</v>
      </c>
      <c r="AA4773" t="s">
        <v>399</v>
      </c>
      <c r="AB4773" t="s">
        <v>125</v>
      </c>
      <c r="AO4773" s="171"/>
      <c r="AP4773" s="171"/>
      <c r="AQ4773" s="171"/>
      <c r="AR4773" s="171"/>
    </row>
    <row r="4774" spans="14:44">
      <c r="N4774" t="s">
        <v>20298</v>
      </c>
      <c r="O4774" t="s">
        <v>20299</v>
      </c>
      <c r="P4774" t="s">
        <v>386</v>
      </c>
      <c r="X4774" t="s">
        <v>20300</v>
      </c>
      <c r="Y4774" t="s">
        <v>389</v>
      </c>
      <c r="Z4774" t="s">
        <v>15103</v>
      </c>
      <c r="AA4774" t="s">
        <v>399</v>
      </c>
      <c r="AB4774" t="s">
        <v>125</v>
      </c>
      <c r="AO4774" s="171"/>
      <c r="AP4774" s="171"/>
      <c r="AQ4774" s="171"/>
      <c r="AR4774" s="171"/>
    </row>
    <row r="4775" spans="14:44">
      <c r="N4775" t="s">
        <v>20301</v>
      </c>
      <c r="O4775" t="s">
        <v>20302</v>
      </c>
      <c r="P4775" t="s">
        <v>386</v>
      </c>
      <c r="X4775" t="s">
        <v>20303</v>
      </c>
      <c r="Y4775" t="s">
        <v>389</v>
      </c>
      <c r="Z4775" t="s">
        <v>20304</v>
      </c>
      <c r="AA4775" t="s">
        <v>399</v>
      </c>
      <c r="AB4775" t="s">
        <v>125</v>
      </c>
      <c r="AO4775" s="171"/>
      <c r="AP4775" s="171"/>
      <c r="AQ4775" s="171"/>
      <c r="AR4775" s="171"/>
    </row>
    <row r="4776" spans="14:44">
      <c r="N4776" t="s">
        <v>20305</v>
      </c>
      <c r="O4776" t="s">
        <v>20306</v>
      </c>
      <c r="P4776" t="s">
        <v>386</v>
      </c>
      <c r="X4776" t="s">
        <v>20307</v>
      </c>
      <c r="Y4776" t="s">
        <v>389</v>
      </c>
      <c r="Z4776" t="s">
        <v>20308</v>
      </c>
      <c r="AA4776" t="s">
        <v>399</v>
      </c>
      <c r="AB4776" t="s">
        <v>125</v>
      </c>
      <c r="AO4776" s="171"/>
      <c r="AP4776" s="171"/>
      <c r="AQ4776" s="171"/>
      <c r="AR4776" s="171"/>
    </row>
    <row r="4777" spans="14:44">
      <c r="N4777" t="s">
        <v>20309</v>
      </c>
      <c r="O4777" t="s">
        <v>20310</v>
      </c>
      <c r="P4777" t="s">
        <v>386</v>
      </c>
      <c r="X4777" t="s">
        <v>20311</v>
      </c>
      <c r="Y4777" t="s">
        <v>389</v>
      </c>
      <c r="Z4777" t="s">
        <v>15114</v>
      </c>
      <c r="AA4777" t="s">
        <v>399</v>
      </c>
      <c r="AB4777" t="s">
        <v>125</v>
      </c>
      <c r="AO4777" s="171"/>
      <c r="AP4777" s="171"/>
      <c r="AQ4777" s="171"/>
      <c r="AR4777" s="171"/>
    </row>
    <row r="4778" spans="14:44">
      <c r="N4778" t="s">
        <v>20312</v>
      </c>
      <c r="O4778" t="s">
        <v>20313</v>
      </c>
      <c r="P4778" t="s">
        <v>386</v>
      </c>
      <c r="X4778" t="s">
        <v>20314</v>
      </c>
      <c r="Y4778" t="s">
        <v>389</v>
      </c>
      <c r="Z4778" t="s">
        <v>15118</v>
      </c>
      <c r="AA4778" t="s">
        <v>399</v>
      </c>
      <c r="AB4778" t="s">
        <v>125</v>
      </c>
      <c r="AO4778" s="171"/>
      <c r="AP4778" s="171"/>
      <c r="AQ4778" s="171"/>
      <c r="AR4778" s="171"/>
    </row>
    <row r="4779" spans="14:44">
      <c r="N4779" t="s">
        <v>20315</v>
      </c>
      <c r="O4779" t="s">
        <v>20316</v>
      </c>
      <c r="P4779" t="s">
        <v>386</v>
      </c>
      <c r="X4779" t="s">
        <v>20317</v>
      </c>
      <c r="Y4779" t="s">
        <v>389</v>
      </c>
      <c r="Z4779" t="s">
        <v>20318</v>
      </c>
      <c r="AA4779" t="s">
        <v>399</v>
      </c>
      <c r="AB4779" t="s">
        <v>125</v>
      </c>
      <c r="AO4779" s="171"/>
      <c r="AP4779" s="171"/>
      <c r="AQ4779" s="171"/>
      <c r="AR4779" s="171"/>
    </row>
    <row r="4780" spans="14:44">
      <c r="N4780" t="s">
        <v>20319</v>
      </c>
      <c r="O4780" t="s">
        <v>20320</v>
      </c>
      <c r="P4780" t="s">
        <v>386</v>
      </c>
      <c r="X4780" t="s">
        <v>20321</v>
      </c>
      <c r="Y4780" t="s">
        <v>389</v>
      </c>
      <c r="Z4780" t="s">
        <v>15126</v>
      </c>
      <c r="AA4780" t="s">
        <v>399</v>
      </c>
      <c r="AB4780" t="s">
        <v>125</v>
      </c>
      <c r="AO4780" s="171"/>
      <c r="AP4780" s="171"/>
      <c r="AQ4780" s="171"/>
      <c r="AR4780" s="171"/>
    </row>
    <row r="4781" spans="14:44">
      <c r="N4781" t="s">
        <v>20322</v>
      </c>
      <c r="O4781" t="s">
        <v>20323</v>
      </c>
      <c r="P4781" t="s">
        <v>386</v>
      </c>
      <c r="X4781" t="s">
        <v>20324</v>
      </c>
      <c r="Y4781" t="s">
        <v>389</v>
      </c>
      <c r="Z4781" t="s">
        <v>15130</v>
      </c>
      <c r="AA4781" t="s">
        <v>399</v>
      </c>
      <c r="AB4781" t="s">
        <v>125</v>
      </c>
      <c r="AO4781" s="171"/>
      <c r="AP4781" s="171"/>
      <c r="AQ4781" s="171"/>
      <c r="AR4781" s="171"/>
    </row>
    <row r="4782" spans="14:44">
      <c r="N4782" t="s">
        <v>20325</v>
      </c>
      <c r="O4782" t="s">
        <v>20326</v>
      </c>
      <c r="P4782" t="s">
        <v>386</v>
      </c>
      <c r="X4782" t="s">
        <v>20327</v>
      </c>
      <c r="Y4782" t="s">
        <v>389</v>
      </c>
      <c r="Z4782" t="s">
        <v>20328</v>
      </c>
      <c r="AA4782" t="s">
        <v>399</v>
      </c>
      <c r="AB4782" t="s">
        <v>125</v>
      </c>
      <c r="AO4782" s="171"/>
      <c r="AP4782" s="171"/>
      <c r="AQ4782" s="171"/>
      <c r="AR4782" s="171"/>
    </row>
    <row r="4783" spans="14:44">
      <c r="N4783" t="s">
        <v>20329</v>
      </c>
      <c r="O4783" t="s">
        <v>20330</v>
      </c>
      <c r="P4783" t="s">
        <v>386</v>
      </c>
      <c r="X4783" t="s">
        <v>20331</v>
      </c>
      <c r="Y4783" t="s">
        <v>389</v>
      </c>
      <c r="Z4783" t="s">
        <v>20332</v>
      </c>
      <c r="AA4783" t="s">
        <v>399</v>
      </c>
      <c r="AB4783" t="s">
        <v>125</v>
      </c>
      <c r="AO4783" s="171"/>
      <c r="AP4783" s="171"/>
      <c r="AQ4783" s="171"/>
      <c r="AR4783" s="171"/>
    </row>
    <row r="4784" spans="14:44">
      <c r="N4784" t="s">
        <v>20333</v>
      </c>
      <c r="O4784" t="s">
        <v>20334</v>
      </c>
      <c r="P4784" t="s">
        <v>386</v>
      </c>
      <c r="X4784" t="s">
        <v>20335</v>
      </c>
      <c r="Y4784" t="s">
        <v>389</v>
      </c>
      <c r="Z4784" t="s">
        <v>20336</v>
      </c>
      <c r="AA4784" t="s">
        <v>399</v>
      </c>
      <c r="AB4784" t="s">
        <v>125</v>
      </c>
      <c r="AO4784" s="171"/>
      <c r="AP4784" s="171"/>
      <c r="AQ4784" s="171"/>
      <c r="AR4784" s="171"/>
    </row>
    <row r="4785" spans="14:44">
      <c r="N4785" t="s">
        <v>20337</v>
      </c>
      <c r="O4785" t="s">
        <v>20338</v>
      </c>
      <c r="P4785" t="s">
        <v>386</v>
      </c>
      <c r="X4785" t="s">
        <v>20339</v>
      </c>
      <c r="Y4785" t="s">
        <v>386</v>
      </c>
      <c r="Z4785" t="s">
        <v>20340</v>
      </c>
      <c r="AA4785" t="s">
        <v>399</v>
      </c>
      <c r="AB4785" t="s">
        <v>125</v>
      </c>
      <c r="AO4785" s="171"/>
      <c r="AP4785" s="171"/>
      <c r="AQ4785" s="171"/>
      <c r="AR4785" s="171"/>
    </row>
    <row r="4786" spans="14:44">
      <c r="N4786" t="s">
        <v>20341</v>
      </c>
      <c r="O4786" t="s">
        <v>20342</v>
      </c>
      <c r="P4786" t="s">
        <v>386</v>
      </c>
      <c r="X4786" t="s">
        <v>20343</v>
      </c>
      <c r="Y4786" t="s">
        <v>389</v>
      </c>
      <c r="Z4786" t="s">
        <v>20344</v>
      </c>
      <c r="AA4786" t="s">
        <v>399</v>
      </c>
      <c r="AB4786" t="s">
        <v>125</v>
      </c>
      <c r="AO4786" s="171"/>
      <c r="AP4786" s="171"/>
      <c r="AQ4786" s="171"/>
      <c r="AR4786" s="171"/>
    </row>
    <row r="4787" spans="14:44">
      <c r="N4787" t="s">
        <v>20345</v>
      </c>
      <c r="O4787" t="s">
        <v>20346</v>
      </c>
      <c r="P4787" t="s">
        <v>386</v>
      </c>
      <c r="X4787" t="s">
        <v>20347</v>
      </c>
      <c r="Y4787" t="s">
        <v>389</v>
      </c>
      <c r="Z4787" t="s">
        <v>20348</v>
      </c>
      <c r="AA4787" t="s">
        <v>399</v>
      </c>
      <c r="AB4787" t="s">
        <v>125</v>
      </c>
      <c r="AO4787" s="171"/>
      <c r="AP4787" s="171"/>
      <c r="AQ4787" s="171"/>
      <c r="AR4787" s="171"/>
    </row>
    <row r="4788" spans="14:44">
      <c r="N4788" t="s">
        <v>20349</v>
      </c>
      <c r="O4788" t="s">
        <v>20350</v>
      </c>
      <c r="P4788" t="s">
        <v>386</v>
      </c>
      <c r="X4788" t="s">
        <v>20351</v>
      </c>
      <c r="Y4788" t="s">
        <v>389</v>
      </c>
      <c r="Z4788" t="s">
        <v>15158</v>
      </c>
      <c r="AA4788" t="s">
        <v>399</v>
      </c>
      <c r="AB4788" t="s">
        <v>125</v>
      </c>
      <c r="AO4788" s="171"/>
      <c r="AP4788" s="171"/>
      <c r="AQ4788" s="171"/>
      <c r="AR4788" s="171"/>
    </row>
    <row r="4789" spans="14:44">
      <c r="N4789" t="s">
        <v>20352</v>
      </c>
      <c r="O4789" t="s">
        <v>20353</v>
      </c>
      <c r="P4789" t="s">
        <v>386</v>
      </c>
      <c r="X4789" t="s">
        <v>20354</v>
      </c>
      <c r="Y4789" t="s">
        <v>389</v>
      </c>
      <c r="Z4789" t="s">
        <v>15162</v>
      </c>
      <c r="AA4789" t="s">
        <v>399</v>
      </c>
      <c r="AB4789" t="s">
        <v>125</v>
      </c>
      <c r="AO4789" s="171"/>
      <c r="AP4789" s="171"/>
      <c r="AQ4789" s="171"/>
      <c r="AR4789" s="171"/>
    </row>
    <row r="4790" spans="14:44">
      <c r="N4790" t="s">
        <v>20355</v>
      </c>
      <c r="O4790" t="s">
        <v>20356</v>
      </c>
      <c r="P4790" t="s">
        <v>386</v>
      </c>
      <c r="X4790" t="s">
        <v>20357</v>
      </c>
      <c r="Y4790" t="s">
        <v>389</v>
      </c>
      <c r="Z4790" t="s">
        <v>20358</v>
      </c>
      <c r="AA4790" t="s">
        <v>399</v>
      </c>
      <c r="AB4790" t="s">
        <v>125</v>
      </c>
      <c r="AO4790" s="171"/>
      <c r="AP4790" s="171"/>
      <c r="AQ4790" s="171"/>
      <c r="AR4790" s="171"/>
    </row>
    <row r="4791" spans="14:44">
      <c r="N4791" t="s">
        <v>20359</v>
      </c>
      <c r="O4791" t="s">
        <v>20360</v>
      </c>
      <c r="P4791" t="s">
        <v>386</v>
      </c>
      <c r="X4791" t="s">
        <v>20361</v>
      </c>
      <c r="Y4791" t="s">
        <v>389</v>
      </c>
      <c r="Z4791" t="s">
        <v>20362</v>
      </c>
      <c r="AA4791" t="s">
        <v>399</v>
      </c>
      <c r="AB4791" t="s">
        <v>125</v>
      </c>
      <c r="AO4791" s="171"/>
      <c r="AP4791" s="171"/>
      <c r="AQ4791" s="171"/>
      <c r="AR4791" s="171"/>
    </row>
    <row r="4792" spans="14:44">
      <c r="N4792" t="s">
        <v>20363</v>
      </c>
      <c r="O4792" t="s">
        <v>20364</v>
      </c>
      <c r="P4792" t="s">
        <v>386</v>
      </c>
      <c r="X4792" t="s">
        <v>20365</v>
      </c>
      <c r="Y4792" t="s">
        <v>389</v>
      </c>
      <c r="Z4792" t="s">
        <v>20366</v>
      </c>
      <c r="AA4792" t="s">
        <v>399</v>
      </c>
      <c r="AB4792" t="s">
        <v>125</v>
      </c>
      <c r="AO4792" s="171"/>
      <c r="AP4792" s="171"/>
      <c r="AQ4792" s="171"/>
      <c r="AR4792" s="171"/>
    </row>
    <row r="4793" spans="14:44">
      <c r="N4793" t="s">
        <v>20367</v>
      </c>
      <c r="O4793" t="s">
        <v>20368</v>
      </c>
      <c r="P4793" t="s">
        <v>386</v>
      </c>
      <c r="X4793" t="s">
        <v>20369</v>
      </c>
      <c r="Y4793" t="s">
        <v>389</v>
      </c>
      <c r="Z4793" t="s">
        <v>20370</v>
      </c>
      <c r="AA4793" t="s">
        <v>399</v>
      </c>
      <c r="AB4793" t="s">
        <v>125</v>
      </c>
      <c r="AO4793" s="171"/>
      <c r="AP4793" s="171"/>
      <c r="AQ4793" s="171"/>
      <c r="AR4793" s="171"/>
    </row>
    <row r="4794" spans="14:44">
      <c r="N4794" t="s">
        <v>20371</v>
      </c>
      <c r="O4794" t="s">
        <v>20372</v>
      </c>
      <c r="P4794" t="s">
        <v>386</v>
      </c>
      <c r="X4794" t="s">
        <v>20373</v>
      </c>
      <c r="Y4794" t="s">
        <v>389</v>
      </c>
      <c r="Z4794" t="s">
        <v>15182</v>
      </c>
      <c r="AA4794" t="s">
        <v>399</v>
      </c>
      <c r="AB4794" t="s">
        <v>125</v>
      </c>
      <c r="AO4794" s="171"/>
      <c r="AP4794" s="171"/>
      <c r="AQ4794" s="171"/>
      <c r="AR4794" s="171"/>
    </row>
    <row r="4795" spans="14:44">
      <c r="N4795" t="s">
        <v>20374</v>
      </c>
      <c r="O4795" t="s">
        <v>20375</v>
      </c>
      <c r="P4795" t="s">
        <v>386</v>
      </c>
      <c r="X4795" t="s">
        <v>20376</v>
      </c>
      <c r="Y4795" t="s">
        <v>389</v>
      </c>
      <c r="Z4795" t="s">
        <v>15186</v>
      </c>
      <c r="AA4795" t="s">
        <v>399</v>
      </c>
      <c r="AB4795" t="s">
        <v>125</v>
      </c>
      <c r="AO4795" s="171"/>
      <c r="AP4795" s="171"/>
      <c r="AQ4795" s="171"/>
      <c r="AR4795" s="171"/>
    </row>
    <row r="4796" spans="14:44">
      <c r="N4796" t="s">
        <v>20377</v>
      </c>
      <c r="O4796" t="s">
        <v>20378</v>
      </c>
      <c r="P4796" t="s">
        <v>386</v>
      </c>
      <c r="X4796" t="s">
        <v>20379</v>
      </c>
      <c r="Y4796" t="s">
        <v>389</v>
      </c>
      <c r="Z4796" t="s">
        <v>15189</v>
      </c>
      <c r="AA4796" t="s">
        <v>399</v>
      </c>
      <c r="AB4796" t="s">
        <v>125</v>
      </c>
      <c r="AO4796" s="171"/>
      <c r="AP4796" s="171"/>
      <c r="AQ4796" s="171"/>
      <c r="AR4796" s="171"/>
    </row>
    <row r="4797" spans="14:44">
      <c r="N4797" t="s">
        <v>20380</v>
      </c>
      <c r="O4797" t="s">
        <v>20381</v>
      </c>
      <c r="P4797" t="s">
        <v>386</v>
      </c>
      <c r="X4797" t="s">
        <v>20382</v>
      </c>
      <c r="Y4797" t="s">
        <v>389</v>
      </c>
      <c r="Z4797" t="s">
        <v>15193</v>
      </c>
      <c r="AA4797" t="s">
        <v>399</v>
      </c>
      <c r="AB4797" t="s">
        <v>125</v>
      </c>
      <c r="AO4797" s="171"/>
      <c r="AP4797" s="171"/>
      <c r="AQ4797" s="171"/>
      <c r="AR4797" s="171"/>
    </row>
    <row r="4798" spans="14:44">
      <c r="N4798" t="s">
        <v>20383</v>
      </c>
      <c r="O4798" t="s">
        <v>20384</v>
      </c>
      <c r="P4798" t="s">
        <v>386</v>
      </c>
      <c r="X4798" t="s">
        <v>20385</v>
      </c>
      <c r="Y4798" t="s">
        <v>389</v>
      </c>
      <c r="Z4798" t="s">
        <v>20386</v>
      </c>
      <c r="AA4798" t="s">
        <v>399</v>
      </c>
      <c r="AB4798" t="s">
        <v>125</v>
      </c>
      <c r="AO4798" s="171"/>
      <c r="AP4798" s="171"/>
      <c r="AQ4798" s="171"/>
      <c r="AR4798" s="171"/>
    </row>
    <row r="4799" spans="14:44">
      <c r="N4799" t="s">
        <v>20387</v>
      </c>
      <c r="O4799" t="s">
        <v>20388</v>
      </c>
      <c r="P4799" t="s">
        <v>386</v>
      </c>
      <c r="X4799" t="s">
        <v>20389</v>
      </c>
      <c r="Y4799" t="s">
        <v>389</v>
      </c>
      <c r="Z4799" t="s">
        <v>20390</v>
      </c>
      <c r="AA4799" t="s">
        <v>399</v>
      </c>
      <c r="AB4799" t="s">
        <v>125</v>
      </c>
      <c r="AO4799" s="171"/>
      <c r="AP4799" s="171"/>
      <c r="AQ4799" s="171"/>
      <c r="AR4799" s="171"/>
    </row>
    <row r="4800" spans="14:44">
      <c r="N4800" t="s">
        <v>20391</v>
      </c>
      <c r="O4800" t="s">
        <v>20392</v>
      </c>
      <c r="P4800" t="s">
        <v>386</v>
      </c>
      <c r="X4800" t="s">
        <v>20393</v>
      </c>
      <c r="Y4800" t="s">
        <v>389</v>
      </c>
      <c r="Z4800" t="s">
        <v>20394</v>
      </c>
      <c r="AA4800" t="s">
        <v>399</v>
      </c>
      <c r="AB4800" t="s">
        <v>125</v>
      </c>
      <c r="AO4800" s="171"/>
      <c r="AP4800" s="171"/>
      <c r="AQ4800" s="171"/>
      <c r="AR4800" s="171"/>
    </row>
    <row r="4801" spans="14:44">
      <c r="N4801" t="s">
        <v>20395</v>
      </c>
      <c r="O4801" t="s">
        <v>20396</v>
      </c>
      <c r="P4801" t="s">
        <v>386</v>
      </c>
      <c r="X4801" t="s">
        <v>20397</v>
      </c>
      <c r="Y4801" t="s">
        <v>389</v>
      </c>
      <c r="Z4801" t="s">
        <v>20398</v>
      </c>
      <c r="AA4801" t="s">
        <v>399</v>
      </c>
      <c r="AB4801" t="s">
        <v>125</v>
      </c>
      <c r="AO4801" s="171"/>
      <c r="AP4801" s="171"/>
      <c r="AQ4801" s="171"/>
      <c r="AR4801" s="171"/>
    </row>
    <row r="4802" spans="14:44">
      <c r="N4802" t="s">
        <v>20399</v>
      </c>
      <c r="O4802" t="s">
        <v>20400</v>
      </c>
      <c r="P4802" t="s">
        <v>386</v>
      </c>
      <c r="X4802" t="s">
        <v>20401</v>
      </c>
      <c r="Y4802" t="s">
        <v>389</v>
      </c>
      <c r="Z4802" t="s">
        <v>20402</v>
      </c>
      <c r="AA4802" t="s">
        <v>399</v>
      </c>
      <c r="AB4802" t="s">
        <v>125</v>
      </c>
      <c r="AO4802" s="171"/>
      <c r="AP4802" s="171"/>
      <c r="AQ4802" s="171"/>
      <c r="AR4802" s="171"/>
    </row>
    <row r="4803" spans="14:44">
      <c r="N4803" t="s">
        <v>20403</v>
      </c>
      <c r="O4803" t="s">
        <v>20404</v>
      </c>
      <c r="P4803" t="s">
        <v>386</v>
      </c>
      <c r="X4803" t="s">
        <v>20405</v>
      </c>
      <c r="Y4803" t="s">
        <v>389</v>
      </c>
      <c r="Z4803" t="s">
        <v>20406</v>
      </c>
      <c r="AA4803" t="s">
        <v>399</v>
      </c>
      <c r="AB4803" t="s">
        <v>125</v>
      </c>
      <c r="AO4803" s="171"/>
      <c r="AP4803" s="171"/>
      <c r="AQ4803" s="171"/>
      <c r="AR4803" s="171"/>
    </row>
    <row r="4804" spans="14:44">
      <c r="N4804" t="s">
        <v>20407</v>
      </c>
      <c r="O4804" t="s">
        <v>20408</v>
      </c>
      <c r="P4804" t="s">
        <v>386</v>
      </c>
      <c r="X4804" t="s">
        <v>20409</v>
      </c>
      <c r="Y4804" t="s">
        <v>389</v>
      </c>
      <c r="Z4804" t="s">
        <v>15225</v>
      </c>
      <c r="AA4804" t="s">
        <v>399</v>
      </c>
      <c r="AB4804" t="s">
        <v>125</v>
      </c>
      <c r="AO4804" s="171"/>
      <c r="AP4804" s="171"/>
      <c r="AQ4804" s="171"/>
      <c r="AR4804" s="171"/>
    </row>
    <row r="4805" spans="14:44">
      <c r="N4805" t="s">
        <v>20410</v>
      </c>
      <c r="O4805" t="s">
        <v>20411</v>
      </c>
      <c r="P4805" t="s">
        <v>386</v>
      </c>
      <c r="X4805" t="s">
        <v>20412</v>
      </c>
      <c r="Y4805" t="s">
        <v>389</v>
      </c>
      <c r="Z4805" t="s">
        <v>15228</v>
      </c>
      <c r="AA4805" t="s">
        <v>399</v>
      </c>
      <c r="AB4805" t="s">
        <v>125</v>
      </c>
      <c r="AO4805" s="171"/>
      <c r="AP4805" s="171"/>
      <c r="AQ4805" s="171"/>
      <c r="AR4805" s="171"/>
    </row>
    <row r="4806" spans="14:44">
      <c r="N4806" t="s">
        <v>20413</v>
      </c>
      <c r="O4806" t="s">
        <v>20414</v>
      </c>
      <c r="P4806" t="s">
        <v>386</v>
      </c>
      <c r="X4806" t="s">
        <v>20415</v>
      </c>
      <c r="Y4806" t="s">
        <v>389</v>
      </c>
      <c r="Z4806" t="s">
        <v>15232</v>
      </c>
      <c r="AA4806" t="s">
        <v>399</v>
      </c>
      <c r="AB4806" t="s">
        <v>125</v>
      </c>
      <c r="AO4806" s="171"/>
      <c r="AP4806" s="171"/>
      <c r="AQ4806" s="171"/>
      <c r="AR4806" s="171"/>
    </row>
    <row r="4807" spans="14:44">
      <c r="N4807" t="s">
        <v>20416</v>
      </c>
      <c r="O4807" t="s">
        <v>20417</v>
      </c>
      <c r="P4807" t="s">
        <v>386</v>
      </c>
      <c r="X4807" t="s">
        <v>20418</v>
      </c>
      <c r="Y4807" t="s">
        <v>389</v>
      </c>
      <c r="Z4807" t="s">
        <v>20419</v>
      </c>
      <c r="AA4807" t="s">
        <v>399</v>
      </c>
      <c r="AB4807" t="s">
        <v>125</v>
      </c>
      <c r="AO4807" s="171"/>
      <c r="AP4807" s="171"/>
      <c r="AQ4807" s="171"/>
      <c r="AR4807" s="171"/>
    </row>
    <row r="4808" spans="14:44">
      <c r="N4808" t="s">
        <v>20420</v>
      </c>
      <c r="O4808" t="s">
        <v>20421</v>
      </c>
      <c r="P4808" t="s">
        <v>386</v>
      </c>
      <c r="X4808" t="s">
        <v>20422</v>
      </c>
      <c r="Y4808" t="s">
        <v>389</v>
      </c>
      <c r="Z4808" t="s">
        <v>20423</v>
      </c>
      <c r="AA4808" t="s">
        <v>399</v>
      </c>
      <c r="AB4808" t="s">
        <v>125</v>
      </c>
      <c r="AO4808" s="171"/>
      <c r="AP4808" s="171"/>
      <c r="AQ4808" s="171"/>
      <c r="AR4808" s="171"/>
    </row>
    <row r="4809" spans="14:44">
      <c r="N4809" t="s">
        <v>20424</v>
      </c>
      <c r="O4809" t="s">
        <v>20425</v>
      </c>
      <c r="P4809" t="s">
        <v>386</v>
      </c>
      <c r="X4809" t="s">
        <v>20426</v>
      </c>
      <c r="Y4809" t="s">
        <v>389</v>
      </c>
      <c r="Z4809" t="s">
        <v>20427</v>
      </c>
      <c r="AA4809" t="s">
        <v>399</v>
      </c>
      <c r="AB4809" t="s">
        <v>125</v>
      </c>
      <c r="AO4809" s="171"/>
      <c r="AP4809" s="171"/>
      <c r="AQ4809" s="171"/>
      <c r="AR4809" s="171"/>
    </row>
    <row r="4810" spans="14:44">
      <c r="N4810" t="s">
        <v>20428</v>
      </c>
      <c r="O4810" t="s">
        <v>20429</v>
      </c>
      <c r="P4810" t="s">
        <v>386</v>
      </c>
      <c r="X4810" t="s">
        <v>20430</v>
      </c>
      <c r="Y4810" t="s">
        <v>389</v>
      </c>
      <c r="Z4810" t="s">
        <v>20431</v>
      </c>
      <c r="AA4810" t="s">
        <v>399</v>
      </c>
      <c r="AB4810" t="s">
        <v>125</v>
      </c>
      <c r="AO4810" s="171"/>
      <c r="AP4810" s="171"/>
      <c r="AQ4810" s="171"/>
      <c r="AR4810" s="171"/>
    </row>
    <row r="4811" spans="14:44">
      <c r="N4811" t="s">
        <v>20432</v>
      </c>
      <c r="O4811" t="s">
        <v>20433</v>
      </c>
      <c r="P4811" t="s">
        <v>386</v>
      </c>
      <c r="X4811" t="s">
        <v>20434</v>
      </c>
      <c r="Y4811" t="s">
        <v>389</v>
      </c>
      <c r="Z4811" t="s">
        <v>20435</v>
      </c>
      <c r="AA4811" t="s">
        <v>399</v>
      </c>
      <c r="AB4811" t="s">
        <v>125</v>
      </c>
      <c r="AO4811" s="171"/>
      <c r="AP4811" s="171"/>
      <c r="AQ4811" s="171"/>
      <c r="AR4811" s="171"/>
    </row>
    <row r="4812" spans="14:44">
      <c r="N4812" t="s">
        <v>20436</v>
      </c>
      <c r="O4812" t="s">
        <v>20437</v>
      </c>
      <c r="P4812" t="s">
        <v>386</v>
      </c>
      <c r="X4812" t="s">
        <v>20438</v>
      </c>
      <c r="Y4812" t="s">
        <v>389</v>
      </c>
      <c r="Z4812" t="s">
        <v>20439</v>
      </c>
      <c r="AA4812" t="s">
        <v>399</v>
      </c>
      <c r="AB4812" t="s">
        <v>125</v>
      </c>
      <c r="AO4812" s="171"/>
      <c r="AP4812" s="171"/>
      <c r="AQ4812" s="171"/>
      <c r="AR4812" s="171"/>
    </row>
    <row r="4813" spans="14:44">
      <c r="N4813" t="s">
        <v>20440</v>
      </c>
      <c r="O4813" t="s">
        <v>20441</v>
      </c>
      <c r="P4813" t="s">
        <v>386</v>
      </c>
      <c r="X4813" t="s">
        <v>20442</v>
      </c>
      <c r="Y4813" t="s">
        <v>389</v>
      </c>
      <c r="Z4813" t="s">
        <v>20443</v>
      </c>
      <c r="AA4813" t="s">
        <v>399</v>
      </c>
      <c r="AB4813" t="s">
        <v>125</v>
      </c>
      <c r="AO4813" s="171"/>
      <c r="AP4813" s="171"/>
      <c r="AQ4813" s="171"/>
      <c r="AR4813" s="171"/>
    </row>
    <row r="4814" spans="14:44">
      <c r="N4814" t="s">
        <v>20444</v>
      </c>
      <c r="O4814" t="s">
        <v>20445</v>
      </c>
      <c r="P4814" t="s">
        <v>386</v>
      </c>
      <c r="X4814" t="s">
        <v>20446</v>
      </c>
      <c r="Y4814" t="s">
        <v>386</v>
      </c>
      <c r="Z4814" t="s">
        <v>20447</v>
      </c>
      <c r="AA4814" t="s">
        <v>399</v>
      </c>
      <c r="AB4814" t="s">
        <v>125</v>
      </c>
      <c r="AO4814" s="171"/>
      <c r="AP4814" s="171"/>
      <c r="AQ4814" s="171"/>
      <c r="AR4814" s="171"/>
    </row>
    <row r="4815" spans="14:44">
      <c r="N4815" t="s">
        <v>20448</v>
      </c>
      <c r="O4815" t="s">
        <v>20449</v>
      </c>
      <c r="P4815" t="s">
        <v>386</v>
      </c>
      <c r="X4815" t="s">
        <v>20450</v>
      </c>
      <c r="Y4815" t="s">
        <v>389</v>
      </c>
      <c r="Z4815" t="s">
        <v>20451</v>
      </c>
      <c r="AA4815" t="s">
        <v>399</v>
      </c>
      <c r="AB4815" t="s">
        <v>125</v>
      </c>
      <c r="AO4815" s="171"/>
      <c r="AP4815" s="171"/>
      <c r="AQ4815" s="171"/>
      <c r="AR4815" s="171"/>
    </row>
    <row r="4816" spans="14:44">
      <c r="N4816" t="s">
        <v>20452</v>
      </c>
      <c r="O4816" t="s">
        <v>20453</v>
      </c>
      <c r="P4816" t="s">
        <v>386</v>
      </c>
      <c r="X4816" t="s">
        <v>20454</v>
      </c>
      <c r="Y4816" t="s">
        <v>389</v>
      </c>
      <c r="Z4816" t="s">
        <v>20455</v>
      </c>
      <c r="AA4816" t="s">
        <v>399</v>
      </c>
      <c r="AB4816" t="s">
        <v>125</v>
      </c>
      <c r="AO4816" s="171"/>
      <c r="AP4816" s="171"/>
      <c r="AQ4816" s="171"/>
      <c r="AR4816" s="171"/>
    </row>
    <row r="4817" spans="14:44">
      <c r="N4817" t="s">
        <v>20456</v>
      </c>
      <c r="O4817" t="s">
        <v>20457</v>
      </c>
      <c r="P4817" t="s">
        <v>386</v>
      </c>
      <c r="X4817" t="s">
        <v>20458</v>
      </c>
      <c r="Y4817" t="s">
        <v>389</v>
      </c>
      <c r="Z4817" t="s">
        <v>20459</v>
      </c>
      <c r="AA4817" t="s">
        <v>399</v>
      </c>
      <c r="AB4817" t="s">
        <v>125</v>
      </c>
      <c r="AO4817" s="171"/>
      <c r="AP4817" s="171"/>
      <c r="AQ4817" s="171"/>
      <c r="AR4817" s="171"/>
    </row>
    <row r="4818" spans="14:44">
      <c r="N4818" t="s">
        <v>20460</v>
      </c>
      <c r="O4818" t="s">
        <v>20461</v>
      </c>
      <c r="P4818" t="s">
        <v>386</v>
      </c>
      <c r="X4818" t="s">
        <v>20462</v>
      </c>
      <c r="Y4818" t="s">
        <v>389</v>
      </c>
      <c r="Z4818" t="s">
        <v>20463</v>
      </c>
      <c r="AA4818" t="s">
        <v>20464</v>
      </c>
      <c r="AB4818" t="s">
        <v>20465</v>
      </c>
      <c r="AO4818" s="171"/>
      <c r="AP4818" s="171"/>
      <c r="AQ4818" s="171"/>
      <c r="AR4818" s="171"/>
    </row>
    <row r="4819" spans="14:44">
      <c r="N4819" t="s">
        <v>20466</v>
      </c>
      <c r="O4819" t="s">
        <v>20467</v>
      </c>
      <c r="P4819" t="s">
        <v>386</v>
      </c>
      <c r="X4819" t="s">
        <v>20468</v>
      </c>
      <c r="Y4819" t="s">
        <v>389</v>
      </c>
      <c r="Z4819" t="s">
        <v>20469</v>
      </c>
      <c r="AA4819" t="s">
        <v>399</v>
      </c>
      <c r="AB4819" t="s">
        <v>125</v>
      </c>
      <c r="AO4819" s="171"/>
      <c r="AP4819" s="171"/>
      <c r="AQ4819" s="171"/>
      <c r="AR4819" s="171"/>
    </row>
    <row r="4820" spans="14:44">
      <c r="N4820" t="s">
        <v>20470</v>
      </c>
      <c r="O4820" t="s">
        <v>20471</v>
      </c>
      <c r="P4820" t="s">
        <v>386</v>
      </c>
      <c r="X4820" t="s">
        <v>20472</v>
      </c>
      <c r="Y4820" t="s">
        <v>389</v>
      </c>
      <c r="Z4820" t="s">
        <v>20473</v>
      </c>
      <c r="AA4820" t="s">
        <v>399</v>
      </c>
      <c r="AB4820" t="s">
        <v>125</v>
      </c>
      <c r="AO4820" s="171"/>
      <c r="AP4820" s="171"/>
      <c r="AQ4820" s="171"/>
      <c r="AR4820" s="171"/>
    </row>
    <row r="4821" spans="14:44">
      <c r="N4821" t="s">
        <v>20474</v>
      </c>
      <c r="O4821" t="s">
        <v>20475</v>
      </c>
      <c r="P4821" t="s">
        <v>386</v>
      </c>
      <c r="X4821" t="s">
        <v>20476</v>
      </c>
      <c r="Y4821" t="s">
        <v>386</v>
      </c>
      <c r="Z4821" t="s">
        <v>20477</v>
      </c>
      <c r="AA4821" t="s">
        <v>10871</v>
      </c>
      <c r="AB4821" t="s">
        <v>125</v>
      </c>
      <c r="AO4821" s="171"/>
      <c r="AP4821" s="171"/>
      <c r="AQ4821" s="171"/>
      <c r="AR4821" s="171"/>
    </row>
    <row r="4822" spans="14:44">
      <c r="N4822" t="s">
        <v>20478</v>
      </c>
      <c r="O4822" t="s">
        <v>20479</v>
      </c>
      <c r="P4822" t="s">
        <v>386</v>
      </c>
      <c r="X4822" t="s">
        <v>20480</v>
      </c>
      <c r="Y4822" t="s">
        <v>389</v>
      </c>
      <c r="Z4822" t="s">
        <v>20481</v>
      </c>
      <c r="AA4822" t="s">
        <v>399</v>
      </c>
      <c r="AB4822" t="s">
        <v>125</v>
      </c>
      <c r="AO4822" s="171"/>
      <c r="AP4822" s="171"/>
      <c r="AQ4822" s="171"/>
      <c r="AR4822" s="171"/>
    </row>
    <row r="4823" spans="14:44">
      <c r="N4823" t="s">
        <v>20482</v>
      </c>
      <c r="O4823" t="s">
        <v>20483</v>
      </c>
      <c r="P4823" t="s">
        <v>386</v>
      </c>
      <c r="X4823" t="s">
        <v>20484</v>
      </c>
      <c r="Y4823" t="s">
        <v>389</v>
      </c>
      <c r="Z4823" t="s">
        <v>20485</v>
      </c>
      <c r="AA4823" t="s">
        <v>399</v>
      </c>
      <c r="AB4823" t="s">
        <v>125</v>
      </c>
      <c r="AO4823" s="171"/>
      <c r="AP4823" s="171"/>
      <c r="AQ4823" s="171"/>
      <c r="AR4823" s="171"/>
    </row>
    <row r="4824" spans="14:44">
      <c r="N4824" t="s">
        <v>20486</v>
      </c>
      <c r="O4824" t="s">
        <v>20487</v>
      </c>
      <c r="P4824" t="s">
        <v>386</v>
      </c>
      <c r="X4824" t="s">
        <v>20488</v>
      </c>
      <c r="Y4824" t="s">
        <v>389</v>
      </c>
      <c r="Z4824" t="s">
        <v>20489</v>
      </c>
      <c r="AA4824" t="s">
        <v>399</v>
      </c>
      <c r="AB4824" t="s">
        <v>125</v>
      </c>
      <c r="AO4824" s="171"/>
      <c r="AP4824" s="171"/>
      <c r="AQ4824" s="171"/>
      <c r="AR4824" s="171"/>
    </row>
    <row r="4825" spans="14:44">
      <c r="N4825" t="s">
        <v>20490</v>
      </c>
      <c r="O4825" t="s">
        <v>20491</v>
      </c>
      <c r="P4825" t="s">
        <v>386</v>
      </c>
      <c r="X4825" t="s">
        <v>20492</v>
      </c>
      <c r="Y4825" t="s">
        <v>389</v>
      </c>
      <c r="Z4825" t="s">
        <v>20493</v>
      </c>
      <c r="AA4825" t="s">
        <v>399</v>
      </c>
      <c r="AB4825" t="s">
        <v>125</v>
      </c>
      <c r="AO4825" s="171"/>
      <c r="AP4825" s="171"/>
      <c r="AQ4825" s="171"/>
      <c r="AR4825" s="171"/>
    </row>
    <row r="4826" spans="14:44">
      <c r="N4826" t="s">
        <v>20494</v>
      </c>
      <c r="O4826" t="s">
        <v>20495</v>
      </c>
      <c r="P4826" t="s">
        <v>386</v>
      </c>
      <c r="X4826" t="s">
        <v>20496</v>
      </c>
      <c r="Y4826" t="s">
        <v>389</v>
      </c>
      <c r="Z4826" t="s">
        <v>20497</v>
      </c>
      <c r="AA4826" t="s">
        <v>399</v>
      </c>
      <c r="AB4826" t="s">
        <v>125</v>
      </c>
      <c r="AO4826" s="171"/>
      <c r="AP4826" s="171"/>
      <c r="AQ4826" s="171"/>
      <c r="AR4826" s="171"/>
    </row>
    <row r="4827" spans="14:44">
      <c r="N4827" t="s">
        <v>20498</v>
      </c>
      <c r="O4827" t="s">
        <v>20499</v>
      </c>
      <c r="P4827" t="s">
        <v>386</v>
      </c>
      <c r="X4827" t="s">
        <v>20500</v>
      </c>
      <c r="Y4827" t="s">
        <v>389</v>
      </c>
      <c r="Z4827" t="s">
        <v>20501</v>
      </c>
      <c r="AA4827" t="s">
        <v>399</v>
      </c>
      <c r="AB4827" t="s">
        <v>125</v>
      </c>
      <c r="AO4827" s="171"/>
      <c r="AP4827" s="171"/>
      <c r="AQ4827" s="171"/>
      <c r="AR4827" s="171"/>
    </row>
    <row r="4828" spans="14:44">
      <c r="N4828" t="s">
        <v>20502</v>
      </c>
      <c r="O4828" t="s">
        <v>20503</v>
      </c>
      <c r="P4828" t="s">
        <v>386</v>
      </c>
      <c r="X4828" t="s">
        <v>20504</v>
      </c>
      <c r="Y4828" t="s">
        <v>386</v>
      </c>
      <c r="Z4828" t="s">
        <v>20505</v>
      </c>
      <c r="AA4828" t="s">
        <v>399</v>
      </c>
      <c r="AB4828" t="s">
        <v>125</v>
      </c>
      <c r="AO4828" s="171"/>
      <c r="AP4828" s="171"/>
      <c r="AQ4828" s="171"/>
      <c r="AR4828" s="171"/>
    </row>
    <row r="4829" spans="14:44">
      <c r="N4829" t="s">
        <v>20506</v>
      </c>
      <c r="O4829" t="s">
        <v>20507</v>
      </c>
      <c r="P4829" t="s">
        <v>386</v>
      </c>
      <c r="X4829" t="s">
        <v>20508</v>
      </c>
      <c r="Y4829" t="s">
        <v>386</v>
      </c>
      <c r="Z4829" t="s">
        <v>20509</v>
      </c>
      <c r="AA4829" t="s">
        <v>20510</v>
      </c>
      <c r="AB4829" t="s">
        <v>125</v>
      </c>
      <c r="AO4829" s="171"/>
      <c r="AP4829" s="171"/>
      <c r="AQ4829" s="171"/>
      <c r="AR4829" s="171"/>
    </row>
    <row r="4830" spans="14:44">
      <c r="N4830" t="s">
        <v>20511</v>
      </c>
      <c r="O4830" t="s">
        <v>20512</v>
      </c>
      <c r="P4830" t="s">
        <v>386</v>
      </c>
      <c r="X4830" t="s">
        <v>20508</v>
      </c>
      <c r="Y4830" t="s">
        <v>389</v>
      </c>
      <c r="Z4830" t="s">
        <v>20513</v>
      </c>
      <c r="AA4830" t="s">
        <v>10871</v>
      </c>
      <c r="AB4830" t="s">
        <v>125</v>
      </c>
      <c r="AO4830" s="171"/>
      <c r="AP4830" s="171"/>
      <c r="AQ4830" s="171"/>
      <c r="AR4830" s="171"/>
    </row>
    <row r="4831" spans="14:44">
      <c r="N4831" t="s">
        <v>20514</v>
      </c>
      <c r="O4831" t="s">
        <v>20515</v>
      </c>
      <c r="P4831" t="s">
        <v>386</v>
      </c>
      <c r="X4831" t="s">
        <v>20516</v>
      </c>
      <c r="Y4831" t="s">
        <v>386</v>
      </c>
      <c r="Z4831" t="s">
        <v>20517</v>
      </c>
      <c r="AA4831" t="s">
        <v>14433</v>
      </c>
      <c r="AB4831" t="s">
        <v>125</v>
      </c>
      <c r="AO4831" s="171"/>
      <c r="AP4831" s="171"/>
      <c r="AQ4831" s="171"/>
      <c r="AR4831" s="171"/>
    </row>
    <row r="4832" spans="14:44">
      <c r="N4832" t="s">
        <v>20518</v>
      </c>
      <c r="O4832" t="s">
        <v>20519</v>
      </c>
      <c r="P4832" t="s">
        <v>386</v>
      </c>
      <c r="X4832" t="s">
        <v>20516</v>
      </c>
      <c r="Y4832" t="s">
        <v>389</v>
      </c>
      <c r="Z4832" t="s">
        <v>20520</v>
      </c>
      <c r="AA4832" t="s">
        <v>10871</v>
      </c>
      <c r="AB4832" t="s">
        <v>125</v>
      </c>
      <c r="AO4832" s="171"/>
      <c r="AP4832" s="171"/>
      <c r="AQ4832" s="171"/>
      <c r="AR4832" s="171"/>
    </row>
    <row r="4833" spans="14:44">
      <c r="N4833" t="s">
        <v>20521</v>
      </c>
      <c r="O4833" t="s">
        <v>20522</v>
      </c>
      <c r="P4833" t="s">
        <v>386</v>
      </c>
      <c r="X4833" t="s">
        <v>20523</v>
      </c>
      <c r="Y4833" t="s">
        <v>389</v>
      </c>
      <c r="Z4833" t="s">
        <v>20524</v>
      </c>
      <c r="AA4833" t="s">
        <v>399</v>
      </c>
      <c r="AB4833" t="s">
        <v>125</v>
      </c>
      <c r="AO4833" s="171"/>
      <c r="AP4833" s="171"/>
      <c r="AQ4833" s="171"/>
      <c r="AR4833" s="171"/>
    </row>
    <row r="4834" spans="14:44">
      <c r="N4834" t="s">
        <v>20525</v>
      </c>
      <c r="O4834" t="s">
        <v>20526</v>
      </c>
      <c r="P4834" t="s">
        <v>386</v>
      </c>
      <c r="X4834" t="s">
        <v>20527</v>
      </c>
      <c r="Y4834" t="s">
        <v>389</v>
      </c>
      <c r="Z4834" t="s">
        <v>20528</v>
      </c>
      <c r="AA4834" t="s">
        <v>399</v>
      </c>
      <c r="AB4834" t="s">
        <v>125</v>
      </c>
      <c r="AO4834" s="171"/>
      <c r="AP4834" s="171"/>
      <c r="AQ4834" s="171"/>
      <c r="AR4834" s="171"/>
    </row>
    <row r="4835" spans="14:44">
      <c r="N4835" t="s">
        <v>20529</v>
      </c>
      <c r="O4835" t="s">
        <v>20530</v>
      </c>
      <c r="P4835" t="s">
        <v>386</v>
      </c>
      <c r="X4835" t="s">
        <v>20531</v>
      </c>
      <c r="Y4835" t="s">
        <v>389</v>
      </c>
      <c r="Z4835" t="s">
        <v>20532</v>
      </c>
      <c r="AA4835" t="s">
        <v>399</v>
      </c>
      <c r="AB4835" t="s">
        <v>125</v>
      </c>
      <c r="AO4835" s="171"/>
      <c r="AP4835" s="171"/>
      <c r="AQ4835" s="171"/>
      <c r="AR4835" s="171"/>
    </row>
    <row r="4836" spans="14:44">
      <c r="N4836" t="s">
        <v>20533</v>
      </c>
      <c r="O4836" t="s">
        <v>20534</v>
      </c>
      <c r="P4836" t="s">
        <v>386</v>
      </c>
      <c r="X4836" t="s">
        <v>20535</v>
      </c>
      <c r="Y4836" t="s">
        <v>389</v>
      </c>
      <c r="Z4836" t="s">
        <v>20536</v>
      </c>
      <c r="AA4836" t="s">
        <v>399</v>
      </c>
      <c r="AB4836" t="s">
        <v>125</v>
      </c>
      <c r="AO4836" s="171"/>
      <c r="AP4836" s="171"/>
      <c r="AQ4836" s="171"/>
      <c r="AR4836" s="171"/>
    </row>
    <row r="4837" spans="14:44">
      <c r="N4837" t="s">
        <v>20537</v>
      </c>
      <c r="O4837" t="s">
        <v>20538</v>
      </c>
      <c r="P4837" t="s">
        <v>386</v>
      </c>
      <c r="X4837" t="s">
        <v>20539</v>
      </c>
      <c r="Y4837" t="s">
        <v>389</v>
      </c>
      <c r="Z4837" t="s">
        <v>20540</v>
      </c>
      <c r="AA4837" t="s">
        <v>399</v>
      </c>
      <c r="AB4837" t="s">
        <v>125</v>
      </c>
      <c r="AO4837" s="171"/>
      <c r="AP4837" s="171"/>
      <c r="AQ4837" s="171"/>
      <c r="AR4837" s="171"/>
    </row>
    <row r="4838" spans="14:44">
      <c r="N4838" t="s">
        <v>20541</v>
      </c>
      <c r="O4838" t="s">
        <v>20542</v>
      </c>
      <c r="P4838" t="s">
        <v>386</v>
      </c>
      <c r="X4838" t="s">
        <v>20543</v>
      </c>
      <c r="Y4838" t="s">
        <v>389</v>
      </c>
      <c r="Z4838" t="s">
        <v>20544</v>
      </c>
      <c r="AA4838" t="s">
        <v>399</v>
      </c>
      <c r="AB4838" t="s">
        <v>125</v>
      </c>
      <c r="AO4838" s="171"/>
      <c r="AP4838" s="171"/>
      <c r="AQ4838" s="171"/>
      <c r="AR4838" s="171"/>
    </row>
    <row r="4839" spans="14:44">
      <c r="N4839" t="s">
        <v>20545</v>
      </c>
      <c r="O4839" t="s">
        <v>20546</v>
      </c>
      <c r="P4839" t="s">
        <v>386</v>
      </c>
      <c r="X4839" t="s">
        <v>20547</v>
      </c>
      <c r="Y4839" t="s">
        <v>386</v>
      </c>
      <c r="Z4839" t="s">
        <v>20548</v>
      </c>
      <c r="AA4839" t="s">
        <v>20549</v>
      </c>
      <c r="AB4839" t="s">
        <v>125</v>
      </c>
      <c r="AO4839" s="171"/>
      <c r="AP4839" s="171"/>
      <c r="AQ4839" s="171"/>
      <c r="AR4839" s="171"/>
    </row>
    <row r="4840" spans="14:44">
      <c r="N4840" t="s">
        <v>20550</v>
      </c>
      <c r="O4840" t="s">
        <v>20551</v>
      </c>
      <c r="P4840" t="s">
        <v>386</v>
      </c>
      <c r="X4840" t="s">
        <v>20547</v>
      </c>
      <c r="Y4840" t="s">
        <v>389</v>
      </c>
      <c r="Z4840" t="s">
        <v>20548</v>
      </c>
      <c r="AA4840" t="s">
        <v>10871</v>
      </c>
      <c r="AB4840" t="s">
        <v>125</v>
      </c>
      <c r="AO4840" s="171"/>
      <c r="AP4840" s="171"/>
      <c r="AQ4840" s="171"/>
      <c r="AR4840" s="171"/>
    </row>
    <row r="4841" spans="14:44">
      <c r="N4841" t="s">
        <v>20552</v>
      </c>
      <c r="O4841" t="s">
        <v>20553</v>
      </c>
      <c r="P4841" t="s">
        <v>386</v>
      </c>
      <c r="X4841" t="s">
        <v>20554</v>
      </c>
      <c r="Y4841" t="s">
        <v>386</v>
      </c>
      <c r="Z4841" t="s">
        <v>20555</v>
      </c>
      <c r="AA4841" t="s">
        <v>4434</v>
      </c>
      <c r="AB4841" t="s">
        <v>125</v>
      </c>
      <c r="AO4841" s="171"/>
      <c r="AP4841" s="171"/>
      <c r="AQ4841" s="171"/>
      <c r="AR4841" s="171"/>
    </row>
    <row r="4842" spans="14:44">
      <c r="N4842" t="s">
        <v>20556</v>
      </c>
      <c r="O4842" t="s">
        <v>20557</v>
      </c>
      <c r="P4842" t="s">
        <v>386</v>
      </c>
      <c r="X4842" t="s">
        <v>20554</v>
      </c>
      <c r="Y4842" t="s">
        <v>389</v>
      </c>
      <c r="Z4842" t="s">
        <v>20558</v>
      </c>
      <c r="AA4842" t="s">
        <v>10871</v>
      </c>
      <c r="AB4842" t="s">
        <v>125</v>
      </c>
      <c r="AO4842" s="171"/>
      <c r="AP4842" s="171"/>
      <c r="AQ4842" s="171"/>
      <c r="AR4842" s="171"/>
    </row>
    <row r="4843" spans="14:44">
      <c r="N4843" t="s">
        <v>20559</v>
      </c>
      <c r="O4843" t="s">
        <v>20560</v>
      </c>
      <c r="P4843" t="s">
        <v>386</v>
      </c>
      <c r="X4843" t="s">
        <v>20561</v>
      </c>
      <c r="Y4843" t="s">
        <v>386</v>
      </c>
      <c r="Z4843" t="s">
        <v>20562</v>
      </c>
      <c r="AA4843" t="s">
        <v>20563</v>
      </c>
      <c r="AB4843" t="s">
        <v>125</v>
      </c>
      <c r="AO4843" s="171"/>
      <c r="AP4843" s="171"/>
      <c r="AQ4843" s="171"/>
      <c r="AR4843" s="171"/>
    </row>
    <row r="4844" spans="14:44">
      <c r="N4844" t="s">
        <v>20564</v>
      </c>
      <c r="O4844" t="s">
        <v>20565</v>
      </c>
      <c r="P4844" t="s">
        <v>386</v>
      </c>
      <c r="X4844" t="s">
        <v>20561</v>
      </c>
      <c r="Y4844" t="s">
        <v>389</v>
      </c>
      <c r="Z4844" t="s">
        <v>20562</v>
      </c>
      <c r="AA4844" t="s">
        <v>10871</v>
      </c>
      <c r="AB4844" t="s">
        <v>125</v>
      </c>
      <c r="AO4844" s="171"/>
      <c r="AP4844" s="171"/>
      <c r="AQ4844" s="171"/>
      <c r="AR4844" s="171"/>
    </row>
    <row r="4845" spans="14:44">
      <c r="N4845" t="s">
        <v>20566</v>
      </c>
      <c r="O4845" t="s">
        <v>20567</v>
      </c>
      <c r="P4845" t="s">
        <v>386</v>
      </c>
      <c r="X4845" t="s">
        <v>20568</v>
      </c>
      <c r="Y4845" t="s">
        <v>386</v>
      </c>
      <c r="Z4845" t="s">
        <v>20569</v>
      </c>
      <c r="AA4845" t="s">
        <v>20570</v>
      </c>
      <c r="AB4845" t="s">
        <v>125</v>
      </c>
      <c r="AO4845" s="171"/>
      <c r="AP4845" s="171"/>
      <c r="AQ4845" s="171"/>
      <c r="AR4845" s="171"/>
    </row>
    <row r="4846" spans="14:44">
      <c r="N4846" t="s">
        <v>20571</v>
      </c>
      <c r="O4846" t="s">
        <v>20572</v>
      </c>
      <c r="P4846" t="s">
        <v>386</v>
      </c>
      <c r="X4846" t="s">
        <v>20568</v>
      </c>
      <c r="Y4846" t="s">
        <v>389</v>
      </c>
      <c r="Z4846" t="s">
        <v>20569</v>
      </c>
      <c r="AA4846" t="s">
        <v>10871</v>
      </c>
      <c r="AB4846" t="s">
        <v>125</v>
      </c>
      <c r="AO4846" s="171"/>
      <c r="AP4846" s="171"/>
      <c r="AQ4846" s="171"/>
      <c r="AR4846" s="171"/>
    </row>
    <row r="4847" spans="14:44">
      <c r="N4847" t="s">
        <v>20573</v>
      </c>
      <c r="O4847" t="s">
        <v>20574</v>
      </c>
      <c r="P4847" t="s">
        <v>386</v>
      </c>
      <c r="X4847" t="s">
        <v>20575</v>
      </c>
      <c r="Y4847" t="s">
        <v>386</v>
      </c>
      <c r="Z4847" t="s">
        <v>20576</v>
      </c>
      <c r="AA4847" t="s">
        <v>20577</v>
      </c>
      <c r="AB4847" t="s">
        <v>125</v>
      </c>
      <c r="AO4847" s="171"/>
      <c r="AP4847" s="171"/>
      <c r="AQ4847" s="171"/>
      <c r="AR4847" s="171"/>
    </row>
    <row r="4848" spans="14:44">
      <c r="N4848" t="s">
        <v>20578</v>
      </c>
      <c r="O4848" t="s">
        <v>20579</v>
      </c>
      <c r="P4848" t="s">
        <v>386</v>
      </c>
      <c r="X4848" t="s">
        <v>20575</v>
      </c>
      <c r="Y4848" t="s">
        <v>389</v>
      </c>
      <c r="Z4848" t="s">
        <v>20576</v>
      </c>
      <c r="AA4848" t="s">
        <v>10871</v>
      </c>
      <c r="AB4848" t="s">
        <v>125</v>
      </c>
      <c r="AO4848" s="171"/>
      <c r="AP4848" s="171"/>
      <c r="AQ4848" s="171"/>
      <c r="AR4848" s="171"/>
    </row>
    <row r="4849" spans="14:44">
      <c r="N4849" t="s">
        <v>20580</v>
      </c>
      <c r="O4849" t="s">
        <v>20581</v>
      </c>
      <c r="P4849" t="s">
        <v>386</v>
      </c>
      <c r="X4849" t="s">
        <v>20582</v>
      </c>
      <c r="Y4849" t="s">
        <v>386</v>
      </c>
      <c r="Z4849" t="s">
        <v>20583</v>
      </c>
      <c r="AA4849" t="s">
        <v>20584</v>
      </c>
      <c r="AB4849" t="s">
        <v>125</v>
      </c>
      <c r="AO4849" s="171"/>
      <c r="AP4849" s="171"/>
      <c r="AQ4849" s="171"/>
      <c r="AR4849" s="171"/>
    </row>
    <row r="4850" spans="14:44">
      <c r="N4850" t="s">
        <v>20585</v>
      </c>
      <c r="O4850" t="s">
        <v>20586</v>
      </c>
      <c r="P4850" t="s">
        <v>386</v>
      </c>
      <c r="X4850" t="s">
        <v>20582</v>
      </c>
      <c r="Y4850" t="s">
        <v>389</v>
      </c>
      <c r="Z4850" t="s">
        <v>20583</v>
      </c>
      <c r="AA4850" t="s">
        <v>10871</v>
      </c>
      <c r="AB4850" t="s">
        <v>125</v>
      </c>
      <c r="AO4850" s="171"/>
      <c r="AP4850" s="171"/>
      <c r="AQ4850" s="171"/>
      <c r="AR4850" s="171"/>
    </row>
    <row r="4851" spans="14:44">
      <c r="N4851" t="s">
        <v>20587</v>
      </c>
      <c r="O4851" t="s">
        <v>20588</v>
      </c>
      <c r="P4851" t="s">
        <v>386</v>
      </c>
      <c r="X4851" t="s">
        <v>20589</v>
      </c>
      <c r="Y4851" t="s">
        <v>389</v>
      </c>
      <c r="Z4851" t="s">
        <v>20590</v>
      </c>
      <c r="AA4851" t="s">
        <v>20591</v>
      </c>
      <c r="AB4851" t="s">
        <v>125</v>
      </c>
      <c r="AO4851" s="171"/>
      <c r="AP4851" s="171"/>
      <c r="AQ4851" s="171"/>
      <c r="AR4851" s="171"/>
    </row>
    <row r="4852" spans="14:44">
      <c r="N4852" t="s">
        <v>20592</v>
      </c>
      <c r="O4852" t="s">
        <v>20593</v>
      </c>
      <c r="P4852" t="s">
        <v>386</v>
      </c>
      <c r="X4852" t="s">
        <v>20594</v>
      </c>
      <c r="Y4852" t="s">
        <v>386</v>
      </c>
      <c r="Z4852" t="s">
        <v>8187</v>
      </c>
      <c r="AA4852" t="s">
        <v>20595</v>
      </c>
      <c r="AB4852" t="s">
        <v>125</v>
      </c>
      <c r="AO4852" s="171"/>
      <c r="AP4852" s="171"/>
      <c r="AQ4852" s="171"/>
      <c r="AR4852" s="171"/>
    </row>
    <row r="4853" spans="14:44">
      <c r="N4853" t="s">
        <v>20596</v>
      </c>
      <c r="O4853" t="s">
        <v>20597</v>
      </c>
      <c r="P4853" t="s">
        <v>386</v>
      </c>
      <c r="X4853" t="s">
        <v>20598</v>
      </c>
      <c r="Y4853" t="s">
        <v>386</v>
      </c>
      <c r="Z4853" t="s">
        <v>20599</v>
      </c>
      <c r="AA4853" t="s">
        <v>4434</v>
      </c>
      <c r="AB4853" t="s">
        <v>125</v>
      </c>
      <c r="AO4853" s="171"/>
      <c r="AP4853" s="171"/>
      <c r="AQ4853" s="171"/>
      <c r="AR4853" s="171"/>
    </row>
    <row r="4854" spans="14:44">
      <c r="N4854" t="s">
        <v>20600</v>
      </c>
      <c r="O4854" t="s">
        <v>20601</v>
      </c>
      <c r="P4854" t="s">
        <v>386</v>
      </c>
      <c r="X4854" t="s">
        <v>20602</v>
      </c>
      <c r="Y4854" t="s">
        <v>386</v>
      </c>
      <c r="Z4854" t="s">
        <v>20603</v>
      </c>
      <c r="AA4854" t="s">
        <v>9921</v>
      </c>
      <c r="AB4854" t="s">
        <v>125</v>
      </c>
      <c r="AO4854" s="171"/>
      <c r="AP4854" s="171"/>
      <c r="AQ4854" s="171"/>
      <c r="AR4854" s="171"/>
    </row>
    <row r="4855" spans="14:44">
      <c r="N4855" t="s">
        <v>20604</v>
      </c>
      <c r="O4855" t="s">
        <v>20605</v>
      </c>
      <c r="P4855" t="s">
        <v>386</v>
      </c>
      <c r="X4855" t="s">
        <v>20602</v>
      </c>
      <c r="Y4855" t="s">
        <v>389</v>
      </c>
      <c r="Z4855" t="s">
        <v>20606</v>
      </c>
      <c r="AA4855" t="s">
        <v>10871</v>
      </c>
      <c r="AB4855" t="s">
        <v>125</v>
      </c>
      <c r="AO4855" s="171"/>
      <c r="AP4855" s="171"/>
      <c r="AQ4855" s="171"/>
      <c r="AR4855" s="171"/>
    </row>
    <row r="4856" spans="14:44">
      <c r="N4856" t="s">
        <v>20607</v>
      </c>
      <c r="O4856" t="s">
        <v>20608</v>
      </c>
      <c r="P4856" t="s">
        <v>386</v>
      </c>
      <c r="X4856" t="s">
        <v>20609</v>
      </c>
      <c r="Y4856" t="s">
        <v>386</v>
      </c>
      <c r="Z4856" t="s">
        <v>20610</v>
      </c>
      <c r="AA4856" t="s">
        <v>10871</v>
      </c>
      <c r="AB4856" t="s">
        <v>125</v>
      </c>
      <c r="AO4856" s="171"/>
      <c r="AP4856" s="171"/>
      <c r="AQ4856" s="171"/>
      <c r="AR4856" s="171"/>
    </row>
    <row r="4857" spans="14:44">
      <c r="N4857" t="s">
        <v>20611</v>
      </c>
      <c r="O4857" t="s">
        <v>20612</v>
      </c>
      <c r="P4857" t="s">
        <v>386</v>
      </c>
      <c r="X4857" t="s">
        <v>20613</v>
      </c>
      <c r="Y4857" t="s">
        <v>389</v>
      </c>
      <c r="Z4857" t="s">
        <v>20614</v>
      </c>
      <c r="AA4857" t="s">
        <v>10871</v>
      </c>
      <c r="AB4857" t="s">
        <v>125</v>
      </c>
      <c r="AO4857" s="171"/>
      <c r="AP4857" s="171"/>
      <c r="AQ4857" s="171"/>
      <c r="AR4857" s="171"/>
    </row>
    <row r="4858" spans="14:44">
      <c r="N4858" t="s">
        <v>20615</v>
      </c>
      <c r="O4858" t="s">
        <v>20616</v>
      </c>
      <c r="P4858" t="s">
        <v>386</v>
      </c>
      <c r="X4858" t="s">
        <v>20613</v>
      </c>
      <c r="Y4858" t="s">
        <v>389</v>
      </c>
      <c r="Z4858" t="s">
        <v>20617</v>
      </c>
      <c r="AA4858" t="s">
        <v>20618</v>
      </c>
      <c r="AB4858" t="s">
        <v>125</v>
      </c>
      <c r="AO4858" s="171"/>
      <c r="AP4858" s="171"/>
      <c r="AQ4858" s="171"/>
      <c r="AR4858" s="171"/>
    </row>
    <row r="4859" spans="14:44">
      <c r="N4859" t="s">
        <v>20619</v>
      </c>
      <c r="O4859" t="s">
        <v>20620</v>
      </c>
      <c r="P4859" t="s">
        <v>386</v>
      </c>
      <c r="X4859" t="s">
        <v>20621</v>
      </c>
      <c r="Y4859" t="s">
        <v>389</v>
      </c>
      <c r="Z4859" t="s">
        <v>20622</v>
      </c>
      <c r="AA4859" t="s">
        <v>20623</v>
      </c>
      <c r="AB4859" t="s">
        <v>125</v>
      </c>
      <c r="AO4859" s="171"/>
      <c r="AP4859" s="171"/>
      <c r="AQ4859" s="171"/>
      <c r="AR4859" s="171"/>
    </row>
    <row r="4860" spans="14:44">
      <c r="N4860" t="s">
        <v>20624</v>
      </c>
      <c r="O4860" t="s">
        <v>20625</v>
      </c>
      <c r="P4860" t="s">
        <v>386</v>
      </c>
      <c r="X4860" t="s">
        <v>20621</v>
      </c>
      <c r="Y4860" t="s">
        <v>389</v>
      </c>
      <c r="Z4860" t="s">
        <v>20626</v>
      </c>
      <c r="AA4860" t="s">
        <v>10871</v>
      </c>
      <c r="AB4860" t="s">
        <v>125</v>
      </c>
      <c r="AO4860" s="171"/>
      <c r="AP4860" s="171"/>
      <c r="AQ4860" s="171"/>
      <c r="AR4860" s="171"/>
    </row>
    <row r="4861" spans="14:44">
      <c r="N4861" t="s">
        <v>20627</v>
      </c>
      <c r="O4861" t="s">
        <v>20628</v>
      </c>
      <c r="P4861" t="s">
        <v>386</v>
      </c>
      <c r="X4861" t="s">
        <v>20629</v>
      </c>
      <c r="Y4861" t="s">
        <v>389</v>
      </c>
      <c r="Z4861" t="s">
        <v>20630</v>
      </c>
      <c r="AA4861" t="s">
        <v>20631</v>
      </c>
      <c r="AB4861" t="s">
        <v>125</v>
      </c>
      <c r="AO4861" s="171"/>
      <c r="AP4861" s="171"/>
      <c r="AQ4861" s="171"/>
      <c r="AR4861" s="171"/>
    </row>
    <row r="4862" spans="14:44">
      <c r="N4862" t="s">
        <v>20632</v>
      </c>
      <c r="O4862" t="s">
        <v>20633</v>
      </c>
      <c r="P4862" t="s">
        <v>386</v>
      </c>
      <c r="X4862" t="s">
        <v>20634</v>
      </c>
      <c r="Y4862" t="s">
        <v>389</v>
      </c>
      <c r="Z4862" t="s">
        <v>20635</v>
      </c>
      <c r="AA4862" t="s">
        <v>20636</v>
      </c>
      <c r="AB4862" t="s">
        <v>125</v>
      </c>
      <c r="AO4862" s="171"/>
      <c r="AP4862" s="171"/>
      <c r="AQ4862" s="171"/>
      <c r="AR4862" s="171"/>
    </row>
    <row r="4863" spans="14:44">
      <c r="N4863" t="s">
        <v>20637</v>
      </c>
      <c r="O4863" t="s">
        <v>20638</v>
      </c>
      <c r="P4863" t="s">
        <v>386</v>
      </c>
      <c r="X4863" t="s">
        <v>20639</v>
      </c>
      <c r="Y4863" t="s">
        <v>389</v>
      </c>
      <c r="Z4863" t="s">
        <v>20640</v>
      </c>
      <c r="AA4863" t="s">
        <v>20641</v>
      </c>
      <c r="AB4863" t="s">
        <v>125</v>
      </c>
      <c r="AO4863" s="171"/>
      <c r="AP4863" s="171"/>
      <c r="AQ4863" s="171"/>
      <c r="AR4863" s="171"/>
    </row>
    <row r="4864" spans="14:44">
      <c r="N4864" t="s">
        <v>20642</v>
      </c>
      <c r="O4864" t="s">
        <v>20643</v>
      </c>
      <c r="P4864" t="s">
        <v>386</v>
      </c>
      <c r="X4864" t="s">
        <v>20644</v>
      </c>
      <c r="Y4864" t="s">
        <v>389</v>
      </c>
      <c r="Z4864" t="s">
        <v>20645</v>
      </c>
      <c r="AA4864" t="s">
        <v>399</v>
      </c>
      <c r="AB4864" t="s">
        <v>125</v>
      </c>
      <c r="AO4864" s="171"/>
      <c r="AP4864" s="171"/>
      <c r="AQ4864" s="171"/>
      <c r="AR4864" s="171"/>
    </row>
    <row r="4865" spans="14:44">
      <c r="N4865" t="s">
        <v>20646</v>
      </c>
      <c r="O4865" t="s">
        <v>20647</v>
      </c>
      <c r="P4865" t="s">
        <v>386</v>
      </c>
      <c r="X4865" t="s">
        <v>20648</v>
      </c>
      <c r="Y4865" t="s">
        <v>386</v>
      </c>
      <c r="Z4865" t="s">
        <v>20649</v>
      </c>
      <c r="AA4865" t="s">
        <v>623</v>
      </c>
      <c r="AB4865" t="s">
        <v>1769</v>
      </c>
      <c r="AO4865" s="171"/>
      <c r="AP4865" s="171"/>
      <c r="AQ4865" s="171"/>
      <c r="AR4865" s="171"/>
    </row>
    <row r="4866" spans="14:44">
      <c r="N4866" t="s">
        <v>20650</v>
      </c>
      <c r="O4866" t="s">
        <v>20651</v>
      </c>
      <c r="P4866" t="s">
        <v>386</v>
      </c>
      <c r="X4866" t="s">
        <v>20652</v>
      </c>
      <c r="Y4866" t="s">
        <v>389</v>
      </c>
      <c r="Z4866" t="s">
        <v>20653</v>
      </c>
      <c r="AA4866" t="s">
        <v>611</v>
      </c>
      <c r="AB4866" t="s">
        <v>1769</v>
      </c>
      <c r="AO4866" s="171"/>
      <c r="AP4866" s="171"/>
      <c r="AQ4866" s="171"/>
      <c r="AR4866" s="171"/>
    </row>
    <row r="4867" spans="14:44">
      <c r="N4867" t="s">
        <v>20654</v>
      </c>
      <c r="O4867" t="s">
        <v>20655</v>
      </c>
      <c r="P4867" t="s">
        <v>386</v>
      </c>
      <c r="X4867" t="s">
        <v>20652</v>
      </c>
      <c r="Y4867" t="s">
        <v>389</v>
      </c>
      <c r="Z4867" t="s">
        <v>20656</v>
      </c>
      <c r="AA4867" t="s">
        <v>20657</v>
      </c>
      <c r="AB4867" t="s">
        <v>1769</v>
      </c>
      <c r="AO4867" s="171"/>
      <c r="AP4867" s="171"/>
      <c r="AQ4867" s="171"/>
      <c r="AR4867" s="171"/>
    </row>
    <row r="4868" spans="14:44">
      <c r="N4868" t="s">
        <v>20658</v>
      </c>
      <c r="O4868" t="s">
        <v>20659</v>
      </c>
      <c r="P4868" t="s">
        <v>386</v>
      </c>
      <c r="X4868" t="s">
        <v>20660</v>
      </c>
      <c r="Y4868" t="s">
        <v>389</v>
      </c>
      <c r="Z4868" t="s">
        <v>20661</v>
      </c>
      <c r="AA4868" t="s">
        <v>611</v>
      </c>
      <c r="AB4868" t="s">
        <v>1769</v>
      </c>
      <c r="AO4868" s="171"/>
      <c r="AP4868" s="171"/>
      <c r="AQ4868" s="171"/>
      <c r="AR4868" s="171"/>
    </row>
    <row r="4869" spans="14:44">
      <c r="N4869" t="s">
        <v>20662</v>
      </c>
      <c r="O4869" t="s">
        <v>20663</v>
      </c>
      <c r="P4869" t="s">
        <v>386</v>
      </c>
      <c r="X4869" t="s">
        <v>20660</v>
      </c>
      <c r="Y4869" t="s">
        <v>389</v>
      </c>
      <c r="Z4869" t="s">
        <v>20664</v>
      </c>
      <c r="AA4869" t="s">
        <v>20665</v>
      </c>
      <c r="AB4869" t="s">
        <v>1769</v>
      </c>
      <c r="AO4869" s="171"/>
      <c r="AP4869" s="171"/>
      <c r="AQ4869" s="171"/>
      <c r="AR4869" s="171"/>
    </row>
    <row r="4870" spans="14:44">
      <c r="N4870" t="s">
        <v>20666</v>
      </c>
      <c r="O4870" t="s">
        <v>20667</v>
      </c>
      <c r="P4870" t="s">
        <v>386</v>
      </c>
      <c r="X4870" t="s">
        <v>20668</v>
      </c>
      <c r="Y4870" t="s">
        <v>386</v>
      </c>
      <c r="Z4870" t="s">
        <v>20669</v>
      </c>
      <c r="AA4870" t="s">
        <v>20670</v>
      </c>
      <c r="AB4870" t="s">
        <v>1769</v>
      </c>
      <c r="AO4870" s="171"/>
      <c r="AP4870" s="171"/>
      <c r="AQ4870" s="171"/>
      <c r="AR4870" s="171"/>
    </row>
    <row r="4871" spans="14:44">
      <c r="N4871" t="s">
        <v>20671</v>
      </c>
      <c r="O4871" t="s">
        <v>20672</v>
      </c>
      <c r="P4871" t="s">
        <v>386</v>
      </c>
      <c r="X4871" t="s">
        <v>20668</v>
      </c>
      <c r="Y4871" t="s">
        <v>389</v>
      </c>
      <c r="Z4871" t="s">
        <v>20673</v>
      </c>
      <c r="AA4871" t="s">
        <v>611</v>
      </c>
      <c r="AB4871" t="s">
        <v>1769</v>
      </c>
      <c r="AO4871" s="171"/>
      <c r="AP4871" s="171"/>
      <c r="AQ4871" s="171"/>
      <c r="AR4871" s="171"/>
    </row>
    <row r="4872" spans="14:44">
      <c r="N4872" t="s">
        <v>20674</v>
      </c>
      <c r="O4872" t="s">
        <v>20675</v>
      </c>
      <c r="P4872" t="s">
        <v>386</v>
      </c>
      <c r="X4872" t="s">
        <v>20676</v>
      </c>
      <c r="Y4872" t="s">
        <v>386</v>
      </c>
      <c r="Z4872" t="s">
        <v>20677</v>
      </c>
      <c r="AA4872" t="s">
        <v>10016</v>
      </c>
      <c r="AB4872" t="s">
        <v>1769</v>
      </c>
      <c r="AO4872" s="171"/>
      <c r="AP4872" s="171"/>
      <c r="AQ4872" s="171"/>
      <c r="AR4872" s="171"/>
    </row>
    <row r="4873" spans="14:44">
      <c r="N4873" t="s">
        <v>20678</v>
      </c>
      <c r="O4873" t="s">
        <v>20679</v>
      </c>
      <c r="P4873" t="s">
        <v>386</v>
      </c>
      <c r="X4873" t="s">
        <v>20680</v>
      </c>
      <c r="Y4873" t="s">
        <v>386</v>
      </c>
      <c r="Z4873" t="s">
        <v>20681</v>
      </c>
      <c r="AA4873" t="s">
        <v>20682</v>
      </c>
      <c r="AB4873" t="s">
        <v>125</v>
      </c>
      <c r="AO4873" s="171"/>
      <c r="AP4873" s="171"/>
      <c r="AQ4873" s="171"/>
      <c r="AR4873" s="171"/>
    </row>
    <row r="4874" spans="14:44">
      <c r="N4874" t="s">
        <v>20683</v>
      </c>
      <c r="O4874" t="s">
        <v>20684</v>
      </c>
      <c r="P4874" t="s">
        <v>386</v>
      </c>
      <c r="X4874" t="s">
        <v>20685</v>
      </c>
      <c r="Y4874" t="s">
        <v>386</v>
      </c>
      <c r="Z4874" t="s">
        <v>20686</v>
      </c>
      <c r="AA4874" t="s">
        <v>20687</v>
      </c>
      <c r="AB4874" t="s">
        <v>20688</v>
      </c>
      <c r="AO4874" s="171"/>
      <c r="AP4874" s="171"/>
      <c r="AQ4874" s="171"/>
      <c r="AR4874" s="171"/>
    </row>
    <row r="4875" spans="14:44">
      <c r="N4875" t="s">
        <v>20689</v>
      </c>
      <c r="O4875" t="s">
        <v>20690</v>
      </c>
      <c r="P4875" t="s">
        <v>386</v>
      </c>
      <c r="X4875" t="s">
        <v>20685</v>
      </c>
      <c r="Y4875" t="s">
        <v>389</v>
      </c>
      <c r="Z4875" t="s">
        <v>20691</v>
      </c>
      <c r="AA4875" t="s">
        <v>607</v>
      </c>
      <c r="AB4875" t="s">
        <v>20688</v>
      </c>
      <c r="AO4875" s="171"/>
      <c r="AP4875" s="171"/>
      <c r="AQ4875" s="171"/>
      <c r="AR4875" s="171"/>
    </row>
    <row r="4876" spans="14:44">
      <c r="N4876" t="s">
        <v>20692</v>
      </c>
      <c r="O4876" t="s">
        <v>20693</v>
      </c>
      <c r="P4876" t="s">
        <v>386</v>
      </c>
      <c r="X4876" t="s">
        <v>20694</v>
      </c>
      <c r="Y4876" t="s">
        <v>386</v>
      </c>
      <c r="Z4876" t="s">
        <v>20695</v>
      </c>
      <c r="AA4876" t="s">
        <v>607</v>
      </c>
      <c r="AB4876" t="s">
        <v>20688</v>
      </c>
      <c r="AO4876" s="171"/>
      <c r="AP4876" s="171"/>
      <c r="AQ4876" s="171"/>
      <c r="AR4876" s="171"/>
    </row>
    <row r="4877" spans="14:44">
      <c r="N4877" t="s">
        <v>20696</v>
      </c>
      <c r="O4877" t="s">
        <v>20697</v>
      </c>
      <c r="P4877" t="s">
        <v>386</v>
      </c>
      <c r="X4877" t="s">
        <v>20698</v>
      </c>
      <c r="Y4877" t="s">
        <v>386</v>
      </c>
      <c r="Z4877" t="s">
        <v>20699</v>
      </c>
      <c r="AA4877" t="s">
        <v>391</v>
      </c>
      <c r="AB4877" t="s">
        <v>125</v>
      </c>
      <c r="AO4877" s="171"/>
      <c r="AP4877" s="171"/>
      <c r="AQ4877" s="171"/>
      <c r="AR4877" s="171"/>
    </row>
    <row r="4878" spans="14:44">
      <c r="N4878" t="s">
        <v>20700</v>
      </c>
      <c r="O4878" t="s">
        <v>20701</v>
      </c>
      <c r="P4878" t="s">
        <v>386</v>
      </c>
      <c r="X4878" t="s">
        <v>4653</v>
      </c>
      <c r="Y4878" t="s">
        <v>386</v>
      </c>
      <c r="Z4878" t="s">
        <v>20702</v>
      </c>
      <c r="AA4878" t="s">
        <v>391</v>
      </c>
      <c r="AB4878" t="s">
        <v>125</v>
      </c>
      <c r="AO4878" s="171"/>
      <c r="AP4878" s="171"/>
      <c r="AQ4878" s="171"/>
      <c r="AR4878" s="171"/>
    </row>
    <row r="4879" spans="14:44">
      <c r="N4879" t="s">
        <v>20703</v>
      </c>
      <c r="O4879" t="s">
        <v>20704</v>
      </c>
      <c r="P4879" t="s">
        <v>386</v>
      </c>
      <c r="X4879" t="s">
        <v>20705</v>
      </c>
      <c r="Y4879" t="s">
        <v>389</v>
      </c>
      <c r="Z4879" t="s">
        <v>20706</v>
      </c>
      <c r="AA4879" t="s">
        <v>391</v>
      </c>
      <c r="AB4879" t="s">
        <v>125</v>
      </c>
      <c r="AO4879" s="171"/>
      <c r="AP4879" s="171"/>
      <c r="AQ4879" s="171"/>
      <c r="AR4879" s="171"/>
    </row>
    <row r="4880" spans="14:44">
      <c r="N4880" t="s">
        <v>20707</v>
      </c>
      <c r="O4880" t="s">
        <v>20708</v>
      </c>
      <c r="P4880" t="s">
        <v>386</v>
      </c>
      <c r="X4880" t="s">
        <v>20709</v>
      </c>
      <c r="Y4880" t="s">
        <v>386</v>
      </c>
      <c r="Z4880" t="s">
        <v>20710</v>
      </c>
      <c r="AA4880" t="s">
        <v>391</v>
      </c>
      <c r="AB4880" t="s">
        <v>125</v>
      </c>
      <c r="AO4880" s="171"/>
      <c r="AP4880" s="171"/>
      <c r="AQ4880" s="171"/>
      <c r="AR4880" s="171"/>
    </row>
    <row r="4881" spans="14:44">
      <c r="N4881" t="s">
        <v>20711</v>
      </c>
      <c r="O4881" t="s">
        <v>20712</v>
      </c>
      <c r="P4881" t="s">
        <v>386</v>
      </c>
      <c r="X4881" t="s">
        <v>1076</v>
      </c>
      <c r="Y4881" t="s">
        <v>386</v>
      </c>
      <c r="Z4881" t="s">
        <v>20713</v>
      </c>
      <c r="AA4881" t="s">
        <v>391</v>
      </c>
      <c r="AB4881" t="s">
        <v>125</v>
      </c>
      <c r="AO4881" s="171"/>
      <c r="AP4881" s="171"/>
      <c r="AQ4881" s="171"/>
      <c r="AR4881" s="171"/>
    </row>
    <row r="4882" spans="14:44">
      <c r="N4882" t="s">
        <v>20714</v>
      </c>
      <c r="O4882" t="s">
        <v>20715</v>
      </c>
      <c r="P4882" t="s">
        <v>386</v>
      </c>
      <c r="X4882" t="s">
        <v>20716</v>
      </c>
      <c r="Y4882" t="s">
        <v>386</v>
      </c>
      <c r="Z4882" t="s">
        <v>20717</v>
      </c>
      <c r="AA4882" t="s">
        <v>391</v>
      </c>
      <c r="AB4882" t="s">
        <v>125</v>
      </c>
      <c r="AO4882" s="171"/>
      <c r="AP4882" s="171"/>
      <c r="AQ4882" s="171"/>
      <c r="AR4882" s="171"/>
    </row>
    <row r="4883" spans="14:44">
      <c r="N4883" t="s">
        <v>20718</v>
      </c>
      <c r="O4883" t="s">
        <v>20719</v>
      </c>
      <c r="P4883" t="s">
        <v>386</v>
      </c>
      <c r="X4883" t="s">
        <v>20720</v>
      </c>
      <c r="Y4883" t="s">
        <v>386</v>
      </c>
      <c r="Z4883" t="s">
        <v>20721</v>
      </c>
      <c r="AA4883" t="s">
        <v>391</v>
      </c>
      <c r="AB4883" t="s">
        <v>125</v>
      </c>
      <c r="AO4883" s="171"/>
      <c r="AP4883" s="171"/>
      <c r="AQ4883" s="171"/>
      <c r="AR4883" s="171"/>
    </row>
    <row r="4884" spans="14:44">
      <c r="N4884" t="s">
        <v>20722</v>
      </c>
      <c r="O4884" t="s">
        <v>20723</v>
      </c>
      <c r="P4884" t="s">
        <v>386</v>
      </c>
      <c r="X4884" t="s">
        <v>20724</v>
      </c>
      <c r="Y4884" t="s">
        <v>386</v>
      </c>
      <c r="Z4884" t="s">
        <v>20725</v>
      </c>
      <c r="AA4884" t="s">
        <v>391</v>
      </c>
      <c r="AB4884" t="s">
        <v>125</v>
      </c>
      <c r="AO4884" s="171"/>
      <c r="AP4884" s="171"/>
      <c r="AQ4884" s="171"/>
      <c r="AR4884" s="171"/>
    </row>
    <row r="4885" spans="14:44">
      <c r="N4885" t="s">
        <v>20726</v>
      </c>
      <c r="O4885" t="s">
        <v>20727</v>
      </c>
      <c r="P4885" t="s">
        <v>386</v>
      </c>
      <c r="X4885" t="s">
        <v>20728</v>
      </c>
      <c r="Y4885" t="s">
        <v>389</v>
      </c>
      <c r="Z4885" t="s">
        <v>20729</v>
      </c>
      <c r="AA4885" t="s">
        <v>391</v>
      </c>
      <c r="AB4885" t="s">
        <v>125</v>
      </c>
      <c r="AO4885" s="171"/>
      <c r="AP4885" s="171"/>
      <c r="AQ4885" s="171"/>
      <c r="AR4885" s="171"/>
    </row>
    <row r="4886" spans="14:44">
      <c r="N4886" t="s">
        <v>20730</v>
      </c>
      <c r="O4886" t="s">
        <v>20731</v>
      </c>
      <c r="P4886" t="s">
        <v>386</v>
      </c>
      <c r="X4886" t="s">
        <v>20732</v>
      </c>
      <c r="Y4886" t="s">
        <v>386</v>
      </c>
      <c r="Z4886" t="s">
        <v>20733</v>
      </c>
      <c r="AA4886" t="s">
        <v>391</v>
      </c>
      <c r="AB4886" t="s">
        <v>125</v>
      </c>
      <c r="AO4886" s="171"/>
      <c r="AP4886" s="171"/>
      <c r="AQ4886" s="171"/>
      <c r="AR4886" s="171"/>
    </row>
    <row r="4887" spans="14:44">
      <c r="N4887" t="s">
        <v>20734</v>
      </c>
      <c r="O4887" t="s">
        <v>20735</v>
      </c>
      <c r="P4887" t="s">
        <v>386</v>
      </c>
      <c r="X4887" t="s">
        <v>989</v>
      </c>
      <c r="Y4887" t="s">
        <v>386</v>
      </c>
      <c r="Z4887" t="s">
        <v>20736</v>
      </c>
      <c r="AA4887" t="s">
        <v>391</v>
      </c>
      <c r="AB4887" t="s">
        <v>125</v>
      </c>
      <c r="AO4887" s="171"/>
      <c r="AP4887" s="171"/>
      <c r="AQ4887" s="171"/>
      <c r="AR4887" s="171"/>
    </row>
    <row r="4888" spans="14:44">
      <c r="N4888" t="s">
        <v>20737</v>
      </c>
      <c r="O4888" t="s">
        <v>20738</v>
      </c>
      <c r="P4888" t="s">
        <v>386</v>
      </c>
      <c r="X4888" t="s">
        <v>1043</v>
      </c>
      <c r="Y4888" t="s">
        <v>386</v>
      </c>
      <c r="Z4888" t="s">
        <v>20739</v>
      </c>
      <c r="AA4888" t="s">
        <v>391</v>
      </c>
      <c r="AB4888" t="s">
        <v>125</v>
      </c>
      <c r="AO4888" s="171"/>
      <c r="AP4888" s="171"/>
      <c r="AQ4888" s="171"/>
      <c r="AR4888" s="171"/>
    </row>
    <row r="4889" spans="14:44">
      <c r="N4889" t="s">
        <v>20740</v>
      </c>
      <c r="O4889" t="s">
        <v>20741</v>
      </c>
      <c r="P4889" t="s">
        <v>386</v>
      </c>
      <c r="X4889" t="s">
        <v>969</v>
      </c>
      <c r="Y4889" t="s">
        <v>386</v>
      </c>
      <c r="Z4889" t="s">
        <v>20742</v>
      </c>
      <c r="AA4889" t="s">
        <v>391</v>
      </c>
      <c r="AB4889" t="s">
        <v>125</v>
      </c>
      <c r="AO4889" s="171"/>
      <c r="AP4889" s="171"/>
      <c r="AQ4889" s="171"/>
      <c r="AR4889" s="171"/>
    </row>
    <row r="4890" spans="14:44">
      <c r="N4890" t="s">
        <v>20743</v>
      </c>
      <c r="O4890" t="s">
        <v>20744</v>
      </c>
      <c r="P4890" t="s">
        <v>386</v>
      </c>
      <c r="X4890" t="s">
        <v>913</v>
      </c>
      <c r="Y4890" t="s">
        <v>386</v>
      </c>
      <c r="Z4890" t="s">
        <v>20745</v>
      </c>
      <c r="AA4890" t="s">
        <v>391</v>
      </c>
      <c r="AB4890" t="s">
        <v>125</v>
      </c>
      <c r="AO4890" s="171"/>
      <c r="AP4890" s="171"/>
      <c r="AQ4890" s="171"/>
      <c r="AR4890" s="171"/>
    </row>
    <row r="4891" spans="14:44">
      <c r="N4891" t="s">
        <v>20746</v>
      </c>
      <c r="O4891" t="s">
        <v>20747</v>
      </c>
      <c r="P4891" t="s">
        <v>386</v>
      </c>
      <c r="X4891" t="s">
        <v>1154</v>
      </c>
      <c r="Y4891" t="s">
        <v>386</v>
      </c>
      <c r="Z4891" t="s">
        <v>20748</v>
      </c>
      <c r="AA4891" t="s">
        <v>391</v>
      </c>
      <c r="AB4891" t="s">
        <v>125</v>
      </c>
      <c r="AO4891" s="171"/>
      <c r="AP4891" s="171"/>
      <c r="AQ4891" s="171"/>
      <c r="AR4891" s="171"/>
    </row>
    <row r="4892" spans="14:44">
      <c r="N4892" t="s">
        <v>20749</v>
      </c>
      <c r="O4892" t="s">
        <v>20750</v>
      </c>
      <c r="P4892" t="s">
        <v>386</v>
      </c>
      <c r="X4892" t="s">
        <v>20751</v>
      </c>
      <c r="Y4892" t="s">
        <v>389</v>
      </c>
      <c r="Z4892" t="s">
        <v>20752</v>
      </c>
      <c r="AA4892" t="s">
        <v>391</v>
      </c>
      <c r="AB4892" t="s">
        <v>125</v>
      </c>
      <c r="AO4892" s="171"/>
      <c r="AP4892" s="171"/>
      <c r="AQ4892" s="171"/>
      <c r="AR4892" s="171"/>
    </row>
    <row r="4893" spans="14:44">
      <c r="N4893" t="s">
        <v>20753</v>
      </c>
      <c r="O4893" t="s">
        <v>20754</v>
      </c>
      <c r="P4893" t="s">
        <v>386</v>
      </c>
      <c r="X4893" t="s">
        <v>20755</v>
      </c>
      <c r="Y4893" t="s">
        <v>389</v>
      </c>
      <c r="Z4893" t="s">
        <v>20756</v>
      </c>
      <c r="AA4893" t="s">
        <v>391</v>
      </c>
      <c r="AB4893" t="s">
        <v>125</v>
      </c>
      <c r="AO4893" s="171"/>
      <c r="AP4893" s="171"/>
      <c r="AQ4893" s="171"/>
      <c r="AR4893" s="171"/>
    </row>
    <row r="4894" spans="14:44">
      <c r="N4894" t="s">
        <v>20757</v>
      </c>
      <c r="O4894" t="s">
        <v>20758</v>
      </c>
      <c r="P4894" t="s">
        <v>386</v>
      </c>
      <c r="X4894" t="s">
        <v>20759</v>
      </c>
      <c r="Y4894" t="s">
        <v>389</v>
      </c>
      <c r="Z4894" t="s">
        <v>20760</v>
      </c>
      <c r="AA4894" t="s">
        <v>391</v>
      </c>
      <c r="AB4894" t="s">
        <v>125</v>
      </c>
      <c r="AO4894" s="171"/>
      <c r="AP4894" s="171"/>
      <c r="AQ4894" s="171"/>
      <c r="AR4894" s="171"/>
    </row>
    <row r="4895" spans="14:44">
      <c r="N4895" t="s">
        <v>20761</v>
      </c>
      <c r="O4895" t="s">
        <v>20762</v>
      </c>
      <c r="P4895" t="s">
        <v>386</v>
      </c>
      <c r="X4895" t="s">
        <v>1055</v>
      </c>
      <c r="Y4895" t="s">
        <v>386</v>
      </c>
      <c r="Z4895" t="s">
        <v>20763</v>
      </c>
      <c r="AA4895" t="s">
        <v>391</v>
      </c>
      <c r="AB4895" t="s">
        <v>125</v>
      </c>
      <c r="AO4895" s="171"/>
      <c r="AP4895" s="171"/>
      <c r="AQ4895" s="171"/>
      <c r="AR4895" s="171"/>
    </row>
    <row r="4896" spans="14:44">
      <c r="N4896" t="s">
        <v>20764</v>
      </c>
      <c r="O4896" t="s">
        <v>20765</v>
      </c>
      <c r="P4896" t="s">
        <v>386</v>
      </c>
      <c r="X4896" t="s">
        <v>1032</v>
      </c>
      <c r="Y4896" t="s">
        <v>386</v>
      </c>
      <c r="Z4896" t="s">
        <v>20766</v>
      </c>
      <c r="AA4896" t="s">
        <v>391</v>
      </c>
      <c r="AB4896" t="s">
        <v>125</v>
      </c>
      <c r="AO4896" s="171"/>
      <c r="AP4896" s="171"/>
      <c r="AQ4896" s="171"/>
      <c r="AR4896" s="171"/>
    </row>
    <row r="4897" spans="14:44">
      <c r="N4897" t="s">
        <v>20767</v>
      </c>
      <c r="O4897" t="s">
        <v>20768</v>
      </c>
      <c r="P4897" t="s">
        <v>386</v>
      </c>
      <c r="X4897" t="s">
        <v>20769</v>
      </c>
      <c r="Y4897" t="s">
        <v>386</v>
      </c>
      <c r="Z4897" t="s">
        <v>20770</v>
      </c>
      <c r="AA4897" t="s">
        <v>391</v>
      </c>
      <c r="AB4897" t="s">
        <v>125</v>
      </c>
      <c r="AO4897" s="171"/>
      <c r="AP4897" s="171"/>
      <c r="AQ4897" s="171"/>
      <c r="AR4897" s="171"/>
    </row>
    <row r="4898" spans="14:44">
      <c r="N4898" t="s">
        <v>20771</v>
      </c>
      <c r="O4898" t="s">
        <v>20772</v>
      </c>
      <c r="P4898" t="s">
        <v>386</v>
      </c>
      <c r="X4898" t="s">
        <v>1088</v>
      </c>
      <c r="Y4898" t="s">
        <v>386</v>
      </c>
      <c r="Z4898" t="s">
        <v>20773</v>
      </c>
      <c r="AA4898" t="s">
        <v>391</v>
      </c>
      <c r="AB4898" t="s">
        <v>125</v>
      </c>
      <c r="AO4898" s="171"/>
      <c r="AP4898" s="171"/>
      <c r="AQ4898" s="171"/>
      <c r="AR4898" s="171"/>
    </row>
    <row r="4899" spans="14:44">
      <c r="N4899" t="s">
        <v>20774</v>
      </c>
      <c r="O4899" t="s">
        <v>20775</v>
      </c>
      <c r="P4899" t="s">
        <v>386</v>
      </c>
      <c r="X4899" t="s">
        <v>20776</v>
      </c>
      <c r="Y4899" t="s">
        <v>386</v>
      </c>
      <c r="Z4899" t="s">
        <v>20777</v>
      </c>
      <c r="AA4899" t="s">
        <v>391</v>
      </c>
      <c r="AB4899" t="s">
        <v>125</v>
      </c>
      <c r="AO4899" s="171"/>
      <c r="AP4899" s="171"/>
      <c r="AQ4899" s="171"/>
      <c r="AR4899" s="171"/>
    </row>
    <row r="4900" spans="14:44">
      <c r="N4900" t="s">
        <v>20778</v>
      </c>
      <c r="O4900" t="s">
        <v>20779</v>
      </c>
      <c r="P4900" t="s">
        <v>386</v>
      </c>
      <c r="X4900" t="s">
        <v>1000</v>
      </c>
      <c r="Y4900" t="s">
        <v>386</v>
      </c>
      <c r="Z4900" t="s">
        <v>20780</v>
      </c>
      <c r="AA4900" t="s">
        <v>391</v>
      </c>
      <c r="AB4900" t="s">
        <v>125</v>
      </c>
      <c r="AO4900" s="171"/>
      <c r="AP4900" s="171"/>
      <c r="AQ4900" s="171"/>
      <c r="AR4900" s="171"/>
    </row>
    <row r="4901" spans="14:44">
      <c r="N4901" t="s">
        <v>20781</v>
      </c>
      <c r="O4901" t="s">
        <v>20782</v>
      </c>
      <c r="P4901" t="s">
        <v>386</v>
      </c>
      <c r="X4901" t="s">
        <v>20783</v>
      </c>
      <c r="Y4901" t="s">
        <v>386</v>
      </c>
      <c r="Z4901" t="s">
        <v>20784</v>
      </c>
      <c r="AA4901" t="s">
        <v>391</v>
      </c>
      <c r="AB4901" t="s">
        <v>125</v>
      </c>
      <c r="AO4901" s="171"/>
      <c r="AP4901" s="171"/>
      <c r="AQ4901" s="171"/>
      <c r="AR4901" s="171"/>
    </row>
    <row r="4902" spans="14:44">
      <c r="N4902" t="s">
        <v>20785</v>
      </c>
      <c r="O4902" t="s">
        <v>20786</v>
      </c>
      <c r="P4902" t="s">
        <v>386</v>
      </c>
      <c r="X4902" t="s">
        <v>20787</v>
      </c>
      <c r="Y4902" t="s">
        <v>386</v>
      </c>
      <c r="Z4902" t="s">
        <v>20788</v>
      </c>
      <c r="AA4902" t="s">
        <v>391</v>
      </c>
      <c r="AB4902" t="s">
        <v>125</v>
      </c>
      <c r="AO4902" s="171"/>
      <c r="AP4902" s="171"/>
      <c r="AQ4902" s="171"/>
      <c r="AR4902" s="171"/>
    </row>
    <row r="4903" spans="14:44">
      <c r="N4903" t="s">
        <v>20789</v>
      </c>
      <c r="O4903" t="s">
        <v>20790</v>
      </c>
      <c r="P4903" t="s">
        <v>386</v>
      </c>
      <c r="X4903" t="s">
        <v>20791</v>
      </c>
      <c r="Y4903" t="s">
        <v>386</v>
      </c>
      <c r="Z4903" t="s">
        <v>20792</v>
      </c>
      <c r="AA4903" t="s">
        <v>391</v>
      </c>
      <c r="AB4903" t="s">
        <v>125</v>
      </c>
      <c r="AO4903" s="171"/>
      <c r="AP4903" s="171"/>
      <c r="AQ4903" s="171"/>
      <c r="AR4903" s="171"/>
    </row>
    <row r="4904" spans="14:44">
      <c r="N4904" t="s">
        <v>20793</v>
      </c>
      <c r="O4904" t="s">
        <v>20794</v>
      </c>
      <c r="P4904" t="s">
        <v>386</v>
      </c>
      <c r="X4904" t="s">
        <v>20795</v>
      </c>
      <c r="Y4904" t="s">
        <v>386</v>
      </c>
      <c r="Z4904" t="s">
        <v>20796</v>
      </c>
      <c r="AA4904" t="s">
        <v>391</v>
      </c>
      <c r="AB4904" t="s">
        <v>125</v>
      </c>
      <c r="AO4904" s="171"/>
      <c r="AP4904" s="171"/>
      <c r="AQ4904" s="171"/>
      <c r="AR4904" s="171"/>
    </row>
    <row r="4905" spans="14:44">
      <c r="N4905" t="s">
        <v>20797</v>
      </c>
      <c r="O4905" t="s">
        <v>20798</v>
      </c>
      <c r="P4905" t="s">
        <v>386</v>
      </c>
      <c r="X4905" t="s">
        <v>20799</v>
      </c>
      <c r="Y4905" t="s">
        <v>389</v>
      </c>
      <c r="Z4905" t="s">
        <v>20800</v>
      </c>
      <c r="AA4905" t="s">
        <v>391</v>
      </c>
      <c r="AB4905" t="s">
        <v>125</v>
      </c>
      <c r="AO4905" s="171"/>
      <c r="AP4905" s="171"/>
      <c r="AQ4905" s="171"/>
      <c r="AR4905" s="171"/>
    </row>
    <row r="4906" spans="14:44">
      <c r="N4906" t="s">
        <v>20801</v>
      </c>
      <c r="O4906" t="s">
        <v>20802</v>
      </c>
      <c r="P4906" t="s">
        <v>386</v>
      </c>
      <c r="X4906" t="s">
        <v>20803</v>
      </c>
      <c r="Y4906" t="s">
        <v>386</v>
      </c>
      <c r="Z4906" t="s">
        <v>20804</v>
      </c>
      <c r="AA4906" t="s">
        <v>391</v>
      </c>
      <c r="AB4906" t="s">
        <v>125</v>
      </c>
      <c r="AO4906" s="171"/>
      <c r="AP4906" s="171"/>
      <c r="AQ4906" s="171"/>
      <c r="AR4906" s="171"/>
    </row>
    <row r="4907" spans="14:44">
      <c r="N4907" t="s">
        <v>20805</v>
      </c>
      <c r="O4907" t="s">
        <v>20806</v>
      </c>
      <c r="P4907" t="s">
        <v>386</v>
      </c>
      <c r="X4907" t="s">
        <v>20807</v>
      </c>
      <c r="Y4907" t="s">
        <v>386</v>
      </c>
      <c r="Z4907" t="s">
        <v>20808</v>
      </c>
      <c r="AA4907" t="s">
        <v>391</v>
      </c>
      <c r="AB4907" t="s">
        <v>125</v>
      </c>
      <c r="AO4907" s="171"/>
      <c r="AP4907" s="171"/>
      <c r="AQ4907" s="171"/>
      <c r="AR4907" s="171"/>
    </row>
    <row r="4908" spans="14:44">
      <c r="N4908" t="s">
        <v>20809</v>
      </c>
      <c r="O4908" t="s">
        <v>20810</v>
      </c>
      <c r="P4908" t="s">
        <v>386</v>
      </c>
      <c r="X4908" t="s">
        <v>20811</v>
      </c>
      <c r="Y4908" t="s">
        <v>386</v>
      </c>
      <c r="Z4908" t="s">
        <v>20812</v>
      </c>
      <c r="AA4908" t="s">
        <v>391</v>
      </c>
      <c r="AB4908" t="s">
        <v>125</v>
      </c>
      <c r="AO4908" s="171"/>
      <c r="AP4908" s="171"/>
      <c r="AQ4908" s="171"/>
      <c r="AR4908" s="171"/>
    </row>
    <row r="4909" spans="14:44">
      <c r="N4909" t="s">
        <v>20813</v>
      </c>
      <c r="O4909" t="s">
        <v>20814</v>
      </c>
      <c r="P4909" t="s">
        <v>386</v>
      </c>
      <c r="X4909" t="s">
        <v>20815</v>
      </c>
      <c r="Y4909" t="s">
        <v>386</v>
      </c>
      <c r="Z4909" t="s">
        <v>20816</v>
      </c>
      <c r="AA4909" t="s">
        <v>391</v>
      </c>
      <c r="AB4909" t="s">
        <v>125</v>
      </c>
      <c r="AO4909" s="171"/>
      <c r="AP4909" s="171"/>
      <c r="AQ4909" s="171"/>
      <c r="AR4909" s="171"/>
    </row>
    <row r="4910" spans="14:44">
      <c r="N4910" t="s">
        <v>20817</v>
      </c>
      <c r="O4910" t="s">
        <v>20818</v>
      </c>
      <c r="P4910" t="s">
        <v>386</v>
      </c>
      <c r="X4910" t="s">
        <v>20819</v>
      </c>
      <c r="Y4910" t="s">
        <v>386</v>
      </c>
      <c r="Z4910" t="s">
        <v>20820</v>
      </c>
      <c r="AA4910" t="s">
        <v>391</v>
      </c>
      <c r="AB4910" t="s">
        <v>125</v>
      </c>
      <c r="AO4910" s="171"/>
      <c r="AP4910" s="171"/>
      <c r="AQ4910" s="171"/>
      <c r="AR4910" s="171"/>
    </row>
    <row r="4911" spans="14:44">
      <c r="N4911" t="s">
        <v>20821</v>
      </c>
      <c r="O4911" t="s">
        <v>20822</v>
      </c>
      <c r="P4911" t="s">
        <v>386</v>
      </c>
      <c r="X4911" t="s">
        <v>20823</v>
      </c>
      <c r="Y4911" t="s">
        <v>386</v>
      </c>
      <c r="Z4911" t="s">
        <v>20824</v>
      </c>
      <c r="AA4911" t="s">
        <v>391</v>
      </c>
      <c r="AB4911" t="s">
        <v>125</v>
      </c>
      <c r="AO4911" s="171"/>
      <c r="AP4911" s="171"/>
      <c r="AQ4911" s="171"/>
      <c r="AR4911" s="171"/>
    </row>
    <row r="4912" spans="14:44">
      <c r="N4912" t="s">
        <v>20825</v>
      </c>
      <c r="O4912" t="s">
        <v>20826</v>
      </c>
      <c r="P4912" t="s">
        <v>386</v>
      </c>
      <c r="X4912" t="s">
        <v>818</v>
      </c>
      <c r="Y4912" t="s">
        <v>386</v>
      </c>
      <c r="Z4912" t="s">
        <v>20827</v>
      </c>
      <c r="AA4912" t="s">
        <v>399</v>
      </c>
      <c r="AB4912" t="s">
        <v>125</v>
      </c>
      <c r="AO4912" s="171"/>
      <c r="AP4912" s="171"/>
      <c r="AQ4912" s="171"/>
      <c r="AR4912" s="171"/>
    </row>
    <row r="4913" spans="14:44">
      <c r="N4913" t="s">
        <v>20828</v>
      </c>
      <c r="O4913" t="s">
        <v>20829</v>
      </c>
      <c r="P4913" t="s">
        <v>386</v>
      </c>
      <c r="X4913" t="s">
        <v>1123</v>
      </c>
      <c r="Y4913" t="s">
        <v>386</v>
      </c>
      <c r="Z4913" t="s">
        <v>20830</v>
      </c>
      <c r="AA4913" t="s">
        <v>399</v>
      </c>
      <c r="AB4913" t="s">
        <v>125</v>
      </c>
      <c r="AO4913" s="171"/>
      <c r="AP4913" s="171"/>
      <c r="AQ4913" s="171"/>
      <c r="AR4913" s="171"/>
    </row>
    <row r="4914" spans="14:44">
      <c r="N4914" t="s">
        <v>20831</v>
      </c>
      <c r="O4914" t="s">
        <v>20832</v>
      </c>
      <c r="P4914" t="s">
        <v>386</v>
      </c>
      <c r="X4914" t="s">
        <v>1133</v>
      </c>
      <c r="Y4914" t="s">
        <v>386</v>
      </c>
      <c r="Z4914" t="s">
        <v>20833</v>
      </c>
      <c r="AA4914" t="s">
        <v>399</v>
      </c>
      <c r="AB4914" t="s">
        <v>125</v>
      </c>
      <c r="AO4914" s="171"/>
      <c r="AP4914" s="171"/>
      <c r="AQ4914" s="171"/>
      <c r="AR4914" s="171"/>
    </row>
    <row r="4915" spans="14:44">
      <c r="N4915" t="s">
        <v>20834</v>
      </c>
      <c r="O4915" t="s">
        <v>20835</v>
      </c>
      <c r="P4915" t="s">
        <v>386</v>
      </c>
      <c r="X4915" t="s">
        <v>948</v>
      </c>
      <c r="Y4915" t="s">
        <v>386</v>
      </c>
      <c r="Z4915" t="s">
        <v>20836</v>
      </c>
      <c r="AA4915" t="s">
        <v>399</v>
      </c>
      <c r="AB4915" t="s">
        <v>125</v>
      </c>
      <c r="AO4915" s="171"/>
      <c r="AP4915" s="171"/>
      <c r="AQ4915" s="171"/>
      <c r="AR4915" s="171"/>
    </row>
    <row r="4916" spans="14:44">
      <c r="N4916" t="s">
        <v>20837</v>
      </c>
      <c r="O4916" t="s">
        <v>20838</v>
      </c>
      <c r="P4916" t="s">
        <v>386</v>
      </c>
      <c r="X4916" t="s">
        <v>1100</v>
      </c>
      <c r="Y4916" t="s">
        <v>386</v>
      </c>
      <c r="Z4916" t="s">
        <v>20839</v>
      </c>
      <c r="AA4916" t="s">
        <v>399</v>
      </c>
      <c r="AB4916" t="s">
        <v>125</v>
      </c>
      <c r="AO4916" s="171"/>
      <c r="AP4916" s="171"/>
      <c r="AQ4916" s="171"/>
      <c r="AR4916" s="171"/>
    </row>
    <row r="4917" spans="14:44">
      <c r="N4917" t="s">
        <v>20840</v>
      </c>
      <c r="O4917" t="s">
        <v>20841</v>
      </c>
      <c r="P4917" t="s">
        <v>386</v>
      </c>
      <c r="X4917" t="s">
        <v>1144</v>
      </c>
      <c r="Y4917" t="s">
        <v>386</v>
      </c>
      <c r="Z4917" t="s">
        <v>20842</v>
      </c>
      <c r="AA4917" t="s">
        <v>399</v>
      </c>
      <c r="AB4917" t="s">
        <v>125</v>
      </c>
      <c r="AO4917" s="171"/>
      <c r="AP4917" s="171"/>
      <c r="AQ4917" s="171"/>
      <c r="AR4917" s="171"/>
    </row>
    <row r="4918" spans="14:44">
      <c r="N4918" t="s">
        <v>20843</v>
      </c>
      <c r="O4918" t="s">
        <v>20844</v>
      </c>
      <c r="P4918" t="s">
        <v>386</v>
      </c>
      <c r="X4918" t="s">
        <v>959</v>
      </c>
      <c r="Y4918" t="s">
        <v>386</v>
      </c>
      <c r="Z4918" t="s">
        <v>20845</v>
      </c>
      <c r="AA4918" t="s">
        <v>399</v>
      </c>
      <c r="AB4918" t="s">
        <v>125</v>
      </c>
      <c r="AO4918" s="171"/>
      <c r="AP4918" s="171"/>
      <c r="AQ4918" s="171"/>
      <c r="AR4918" s="171"/>
    </row>
    <row r="4919" spans="14:44">
      <c r="N4919" t="s">
        <v>20846</v>
      </c>
      <c r="O4919" t="s">
        <v>20847</v>
      </c>
      <c r="P4919" t="s">
        <v>386</v>
      </c>
      <c r="X4919" t="s">
        <v>1066</v>
      </c>
      <c r="Y4919" t="s">
        <v>386</v>
      </c>
      <c r="Z4919" t="s">
        <v>20848</v>
      </c>
      <c r="AA4919" t="s">
        <v>399</v>
      </c>
      <c r="AB4919" t="s">
        <v>125</v>
      </c>
      <c r="AO4919" s="171"/>
      <c r="AP4919" s="171"/>
      <c r="AQ4919" s="171"/>
      <c r="AR4919" s="171"/>
    </row>
    <row r="4920" spans="14:44">
      <c r="N4920" t="s">
        <v>20849</v>
      </c>
      <c r="O4920" t="s">
        <v>20850</v>
      </c>
      <c r="P4920" t="s">
        <v>386</v>
      </c>
      <c r="X4920" t="s">
        <v>902</v>
      </c>
      <c r="Y4920" t="s">
        <v>386</v>
      </c>
      <c r="Z4920" t="s">
        <v>20851</v>
      </c>
      <c r="AA4920" t="s">
        <v>399</v>
      </c>
      <c r="AB4920" t="s">
        <v>125</v>
      </c>
      <c r="AO4920" s="171"/>
      <c r="AP4920" s="171"/>
      <c r="AQ4920" s="171"/>
      <c r="AR4920" s="171"/>
    </row>
    <row r="4921" spans="14:44">
      <c r="N4921" t="s">
        <v>20852</v>
      </c>
      <c r="O4921" t="s">
        <v>20853</v>
      </c>
      <c r="P4921" t="s">
        <v>386</v>
      </c>
      <c r="X4921" t="s">
        <v>20854</v>
      </c>
      <c r="Y4921" t="s">
        <v>386</v>
      </c>
      <c r="Z4921" t="s">
        <v>20855</v>
      </c>
      <c r="AA4921" t="s">
        <v>399</v>
      </c>
      <c r="AB4921" t="s">
        <v>125</v>
      </c>
      <c r="AO4921" s="171"/>
      <c r="AP4921" s="171"/>
      <c r="AQ4921" s="171"/>
      <c r="AR4921" s="171"/>
    </row>
    <row r="4922" spans="14:44">
      <c r="N4922" t="s">
        <v>20856</v>
      </c>
      <c r="O4922" t="s">
        <v>20857</v>
      </c>
      <c r="P4922" t="s">
        <v>386</v>
      </c>
      <c r="X4922" t="s">
        <v>828</v>
      </c>
      <c r="Y4922" t="s">
        <v>386</v>
      </c>
      <c r="Z4922" t="s">
        <v>20858</v>
      </c>
      <c r="AA4922" t="s">
        <v>399</v>
      </c>
      <c r="AB4922" t="s">
        <v>125</v>
      </c>
      <c r="AO4922" s="171"/>
      <c r="AP4922" s="171"/>
      <c r="AQ4922" s="171"/>
      <c r="AR4922" s="171"/>
    </row>
    <row r="4923" spans="14:44">
      <c r="N4923" t="s">
        <v>20859</v>
      </c>
      <c r="O4923" t="s">
        <v>20860</v>
      </c>
      <c r="P4923" t="s">
        <v>386</v>
      </c>
      <c r="X4923" t="s">
        <v>20861</v>
      </c>
      <c r="Y4923" t="s">
        <v>386</v>
      </c>
      <c r="Z4923" t="s">
        <v>20862</v>
      </c>
      <c r="AA4923" t="s">
        <v>399</v>
      </c>
      <c r="AB4923" t="s">
        <v>125</v>
      </c>
      <c r="AO4923" s="171"/>
      <c r="AP4923" s="171"/>
      <c r="AQ4923" s="171"/>
      <c r="AR4923" s="171"/>
    </row>
    <row r="4924" spans="14:44">
      <c r="N4924" t="s">
        <v>20863</v>
      </c>
      <c r="O4924" t="s">
        <v>20864</v>
      </c>
      <c r="P4924" t="s">
        <v>386</v>
      </c>
      <c r="X4924" t="s">
        <v>20865</v>
      </c>
      <c r="Y4924" t="s">
        <v>389</v>
      </c>
      <c r="Z4924" t="s">
        <v>20866</v>
      </c>
      <c r="AA4924" t="s">
        <v>399</v>
      </c>
      <c r="AB4924" t="s">
        <v>125</v>
      </c>
      <c r="AO4924" s="171"/>
      <c r="AP4924" s="171"/>
      <c r="AQ4924" s="171"/>
      <c r="AR4924" s="171"/>
    </row>
    <row r="4925" spans="14:44">
      <c r="N4925" t="s">
        <v>20867</v>
      </c>
      <c r="O4925" t="s">
        <v>20868</v>
      </c>
      <c r="P4925" t="s">
        <v>386</v>
      </c>
      <c r="X4925" t="s">
        <v>20869</v>
      </c>
      <c r="Y4925" t="s">
        <v>386</v>
      </c>
      <c r="Z4925" t="s">
        <v>20870</v>
      </c>
      <c r="AA4925" t="s">
        <v>391</v>
      </c>
      <c r="AB4925" t="s">
        <v>125</v>
      </c>
      <c r="AO4925" s="171"/>
      <c r="AP4925" s="171"/>
      <c r="AQ4925" s="171"/>
      <c r="AR4925" s="171"/>
    </row>
    <row r="4926" spans="14:44">
      <c r="N4926" t="s">
        <v>20871</v>
      </c>
      <c r="O4926" t="s">
        <v>20872</v>
      </c>
      <c r="P4926" t="s">
        <v>386</v>
      </c>
      <c r="X4926" t="s">
        <v>1112</v>
      </c>
      <c r="Y4926" t="s">
        <v>386</v>
      </c>
      <c r="Z4926" t="s">
        <v>20873</v>
      </c>
      <c r="AA4926" t="s">
        <v>391</v>
      </c>
      <c r="AB4926" t="s">
        <v>125</v>
      </c>
      <c r="AO4926" s="171"/>
      <c r="AP4926" s="171"/>
      <c r="AQ4926" s="171"/>
      <c r="AR4926" s="171"/>
    </row>
    <row r="4927" spans="14:44">
      <c r="N4927" t="s">
        <v>20874</v>
      </c>
      <c r="O4927" t="s">
        <v>20875</v>
      </c>
      <c r="P4927" t="s">
        <v>386</v>
      </c>
      <c r="X4927" t="s">
        <v>935</v>
      </c>
      <c r="Y4927" t="s">
        <v>386</v>
      </c>
      <c r="Z4927" t="s">
        <v>20876</v>
      </c>
      <c r="AA4927" t="s">
        <v>391</v>
      </c>
      <c r="AB4927" t="s">
        <v>125</v>
      </c>
      <c r="AO4927" s="171"/>
      <c r="AP4927" s="171"/>
      <c r="AQ4927" s="171"/>
      <c r="AR4927" s="171"/>
    </row>
    <row r="4928" spans="14:44">
      <c r="N4928" t="s">
        <v>20877</v>
      </c>
      <c r="O4928" t="s">
        <v>20878</v>
      </c>
      <c r="P4928" t="s">
        <v>386</v>
      </c>
      <c r="X4928" t="s">
        <v>20879</v>
      </c>
      <c r="Y4928" t="s">
        <v>386</v>
      </c>
      <c r="Z4928" t="s">
        <v>20880</v>
      </c>
      <c r="AA4928" t="s">
        <v>391</v>
      </c>
      <c r="AB4928" t="s">
        <v>125</v>
      </c>
      <c r="AO4928" s="171"/>
      <c r="AP4928" s="171"/>
      <c r="AQ4928" s="171"/>
      <c r="AR4928" s="171"/>
    </row>
    <row r="4929" spans="14:44">
      <c r="N4929" t="s">
        <v>20881</v>
      </c>
      <c r="O4929" t="s">
        <v>20882</v>
      </c>
      <c r="P4929" t="s">
        <v>386</v>
      </c>
      <c r="X4929" t="s">
        <v>20883</v>
      </c>
      <c r="Y4929" t="s">
        <v>386</v>
      </c>
      <c r="Z4929" t="s">
        <v>20880</v>
      </c>
      <c r="AA4929" t="s">
        <v>391</v>
      </c>
      <c r="AB4929" t="s">
        <v>125</v>
      </c>
      <c r="AO4929" s="171"/>
      <c r="AP4929" s="171"/>
      <c r="AQ4929" s="171"/>
      <c r="AR4929" s="171"/>
    </row>
    <row r="4930" spans="14:44">
      <c r="N4930" t="s">
        <v>20884</v>
      </c>
      <c r="O4930" t="s">
        <v>20885</v>
      </c>
      <c r="P4930" t="s">
        <v>386</v>
      </c>
      <c r="X4930" t="s">
        <v>923</v>
      </c>
      <c r="Y4930" t="s">
        <v>386</v>
      </c>
      <c r="Z4930" t="s">
        <v>20886</v>
      </c>
      <c r="AA4930" t="s">
        <v>391</v>
      </c>
      <c r="AB4930" t="s">
        <v>125</v>
      </c>
      <c r="AO4930" s="171"/>
      <c r="AP4930" s="171"/>
      <c r="AQ4930" s="171"/>
      <c r="AR4930" s="171"/>
    </row>
    <row r="4931" spans="14:44">
      <c r="N4931" t="s">
        <v>20887</v>
      </c>
      <c r="O4931" t="s">
        <v>20888</v>
      </c>
      <c r="P4931" t="s">
        <v>386</v>
      </c>
      <c r="X4931" t="s">
        <v>849</v>
      </c>
      <c r="Y4931" t="s">
        <v>386</v>
      </c>
      <c r="Z4931" t="s">
        <v>20889</v>
      </c>
      <c r="AA4931" t="s">
        <v>399</v>
      </c>
      <c r="AB4931" t="s">
        <v>125</v>
      </c>
      <c r="AO4931" s="171"/>
      <c r="AP4931" s="171"/>
      <c r="AQ4931" s="171"/>
      <c r="AR4931" s="171"/>
    </row>
    <row r="4932" spans="14:44">
      <c r="N4932" t="s">
        <v>20890</v>
      </c>
      <c r="O4932" t="s">
        <v>20891</v>
      </c>
      <c r="P4932" t="s">
        <v>386</v>
      </c>
      <c r="X4932" t="s">
        <v>20892</v>
      </c>
      <c r="Y4932" t="s">
        <v>389</v>
      </c>
      <c r="Z4932" t="s">
        <v>20893</v>
      </c>
      <c r="AA4932" t="s">
        <v>391</v>
      </c>
      <c r="AB4932" t="s">
        <v>125</v>
      </c>
      <c r="AO4932" s="171"/>
      <c r="AP4932" s="171"/>
      <c r="AQ4932" s="171"/>
      <c r="AR4932" s="171"/>
    </row>
    <row r="4933" spans="14:44">
      <c r="N4933" t="s">
        <v>20894</v>
      </c>
      <c r="O4933" t="s">
        <v>20895</v>
      </c>
      <c r="P4933" t="s">
        <v>386</v>
      </c>
      <c r="X4933" t="s">
        <v>839</v>
      </c>
      <c r="Y4933" t="s">
        <v>386</v>
      </c>
      <c r="Z4933" t="s">
        <v>20896</v>
      </c>
      <c r="AA4933" t="s">
        <v>391</v>
      </c>
      <c r="AB4933" t="s">
        <v>125</v>
      </c>
      <c r="AO4933" s="171"/>
      <c r="AP4933" s="171"/>
      <c r="AQ4933" s="171"/>
      <c r="AR4933" s="171"/>
    </row>
    <row r="4934" spans="14:44">
      <c r="N4934" t="s">
        <v>20897</v>
      </c>
      <c r="O4934" t="s">
        <v>20898</v>
      </c>
      <c r="P4934" t="s">
        <v>386</v>
      </c>
      <c r="X4934" t="s">
        <v>1022</v>
      </c>
      <c r="Y4934" t="s">
        <v>386</v>
      </c>
      <c r="Z4934" t="s">
        <v>20899</v>
      </c>
      <c r="AA4934" t="s">
        <v>399</v>
      </c>
      <c r="AB4934" t="s">
        <v>125</v>
      </c>
      <c r="AO4934" s="171"/>
      <c r="AP4934" s="171"/>
      <c r="AQ4934" s="171"/>
      <c r="AR4934" s="171"/>
    </row>
    <row r="4935" spans="14:44">
      <c r="N4935" t="s">
        <v>20900</v>
      </c>
      <c r="O4935" t="s">
        <v>20901</v>
      </c>
      <c r="P4935" t="s">
        <v>386</v>
      </c>
      <c r="X4935" t="s">
        <v>869</v>
      </c>
      <c r="Y4935" t="s">
        <v>386</v>
      </c>
      <c r="Z4935" t="s">
        <v>20902</v>
      </c>
      <c r="AA4935" t="s">
        <v>391</v>
      </c>
      <c r="AB4935" t="s">
        <v>125</v>
      </c>
      <c r="AO4935" s="171"/>
      <c r="AP4935" s="171"/>
      <c r="AQ4935" s="171"/>
      <c r="AR4935" s="171"/>
    </row>
    <row r="4936" spans="14:44">
      <c r="N4936" t="s">
        <v>20903</v>
      </c>
      <c r="O4936" t="s">
        <v>20904</v>
      </c>
      <c r="P4936" t="s">
        <v>386</v>
      </c>
      <c r="X4936" t="s">
        <v>860</v>
      </c>
      <c r="Y4936" t="s">
        <v>386</v>
      </c>
      <c r="Z4936" t="s">
        <v>20905</v>
      </c>
      <c r="AA4936" t="s">
        <v>391</v>
      </c>
      <c r="AB4936" t="s">
        <v>125</v>
      </c>
      <c r="AO4936" s="171"/>
      <c r="AP4936" s="171"/>
      <c r="AQ4936" s="171"/>
      <c r="AR4936" s="171"/>
    </row>
    <row r="4937" spans="14:44">
      <c r="N4937" t="s">
        <v>20906</v>
      </c>
      <c r="O4937" t="s">
        <v>20907</v>
      </c>
      <c r="P4937" t="s">
        <v>386</v>
      </c>
      <c r="X4937" t="s">
        <v>20908</v>
      </c>
      <c r="Y4937" t="s">
        <v>389</v>
      </c>
      <c r="Z4937" t="s">
        <v>20909</v>
      </c>
      <c r="AA4937" t="s">
        <v>391</v>
      </c>
      <c r="AB4937" t="s">
        <v>125</v>
      </c>
      <c r="AO4937" s="171"/>
      <c r="AP4937" s="171"/>
      <c r="AQ4937" s="171"/>
      <c r="AR4937" s="171"/>
    </row>
    <row r="4938" spans="14:44">
      <c r="N4938" t="s">
        <v>20910</v>
      </c>
      <c r="O4938" t="s">
        <v>20911</v>
      </c>
      <c r="P4938" t="s">
        <v>386</v>
      </c>
      <c r="X4938" t="s">
        <v>879</v>
      </c>
      <c r="Y4938" t="s">
        <v>386</v>
      </c>
      <c r="Z4938" t="s">
        <v>20912</v>
      </c>
      <c r="AA4938" t="s">
        <v>399</v>
      </c>
      <c r="AB4938" t="s">
        <v>125</v>
      </c>
      <c r="AO4938" s="171"/>
      <c r="AP4938" s="171"/>
      <c r="AQ4938" s="171"/>
      <c r="AR4938" s="171"/>
    </row>
    <row r="4939" spans="14:44">
      <c r="N4939" t="s">
        <v>20913</v>
      </c>
      <c r="O4939" t="s">
        <v>20914</v>
      </c>
      <c r="P4939" t="s">
        <v>386</v>
      </c>
      <c r="X4939" t="s">
        <v>979</v>
      </c>
      <c r="Y4939" t="s">
        <v>386</v>
      </c>
      <c r="Z4939" t="s">
        <v>20915</v>
      </c>
      <c r="AA4939" t="s">
        <v>399</v>
      </c>
      <c r="AB4939" t="s">
        <v>125</v>
      </c>
      <c r="AO4939" s="171"/>
      <c r="AP4939" s="171"/>
      <c r="AQ4939" s="171"/>
      <c r="AR4939" s="171"/>
    </row>
    <row r="4940" spans="14:44">
      <c r="N4940" t="s">
        <v>20916</v>
      </c>
      <c r="O4940" t="s">
        <v>20917</v>
      </c>
      <c r="P4940" t="s">
        <v>386</v>
      </c>
      <c r="X4940" t="s">
        <v>20918</v>
      </c>
      <c r="Y4940" t="s">
        <v>389</v>
      </c>
      <c r="Z4940" t="s">
        <v>20919</v>
      </c>
      <c r="AA4940" t="s">
        <v>391</v>
      </c>
      <c r="AB4940" t="s">
        <v>125</v>
      </c>
      <c r="AO4940" s="171"/>
      <c r="AP4940" s="171"/>
      <c r="AQ4940" s="171"/>
      <c r="AR4940" s="171"/>
    </row>
    <row r="4941" spans="14:44">
      <c r="N4941" t="s">
        <v>20920</v>
      </c>
      <c r="O4941" t="s">
        <v>20921</v>
      </c>
      <c r="P4941" t="s">
        <v>386</v>
      </c>
      <c r="X4941" t="s">
        <v>20922</v>
      </c>
      <c r="Y4941" t="s">
        <v>389</v>
      </c>
      <c r="Z4941" t="s">
        <v>20923</v>
      </c>
      <c r="AA4941" t="s">
        <v>391</v>
      </c>
      <c r="AB4941" t="s">
        <v>125</v>
      </c>
      <c r="AO4941" s="171"/>
      <c r="AP4941" s="171"/>
      <c r="AQ4941" s="171"/>
      <c r="AR4941" s="171"/>
    </row>
    <row r="4942" spans="14:44">
      <c r="N4942" t="s">
        <v>20924</v>
      </c>
      <c r="O4942" t="s">
        <v>20925</v>
      </c>
      <c r="P4942" t="s">
        <v>386</v>
      </c>
      <c r="X4942" t="s">
        <v>20926</v>
      </c>
      <c r="Y4942" t="s">
        <v>386</v>
      </c>
      <c r="Z4942" t="s">
        <v>20927</v>
      </c>
      <c r="AA4942" t="s">
        <v>399</v>
      </c>
      <c r="AB4942" t="s">
        <v>125</v>
      </c>
      <c r="AO4942" s="171"/>
      <c r="AP4942" s="171"/>
      <c r="AQ4942" s="171"/>
      <c r="AR4942" s="171"/>
    </row>
    <row r="4943" spans="14:44">
      <c r="N4943" t="s">
        <v>20928</v>
      </c>
      <c r="O4943" t="s">
        <v>20929</v>
      </c>
      <c r="P4943" t="s">
        <v>386</v>
      </c>
      <c r="X4943" t="s">
        <v>891</v>
      </c>
      <c r="Y4943" t="s">
        <v>386</v>
      </c>
      <c r="Z4943" t="s">
        <v>20930</v>
      </c>
      <c r="AA4943" t="s">
        <v>399</v>
      </c>
      <c r="AB4943" t="s">
        <v>125</v>
      </c>
      <c r="AO4943" s="171"/>
      <c r="AP4943" s="171"/>
      <c r="AQ4943" s="171"/>
      <c r="AR4943" s="171"/>
    </row>
    <row r="4944" spans="14:44">
      <c r="N4944" t="s">
        <v>20931</v>
      </c>
      <c r="O4944" t="s">
        <v>20932</v>
      </c>
      <c r="P4944" t="s">
        <v>386</v>
      </c>
      <c r="X4944" t="s">
        <v>1186</v>
      </c>
      <c r="Y4944" t="s">
        <v>386</v>
      </c>
      <c r="Z4944" t="s">
        <v>20933</v>
      </c>
      <c r="AA4944" t="s">
        <v>391</v>
      </c>
      <c r="AB4944" t="s">
        <v>125</v>
      </c>
      <c r="AO4944" s="171"/>
      <c r="AP4944" s="171"/>
      <c r="AQ4944" s="171"/>
      <c r="AR4944" s="171"/>
    </row>
    <row r="4945" spans="14:44">
      <c r="N4945" t="s">
        <v>20934</v>
      </c>
      <c r="O4945" t="s">
        <v>20935</v>
      </c>
      <c r="P4945" t="s">
        <v>386</v>
      </c>
      <c r="X4945" t="s">
        <v>1011</v>
      </c>
      <c r="Y4945" t="s">
        <v>386</v>
      </c>
      <c r="Z4945" t="s">
        <v>20936</v>
      </c>
      <c r="AA4945" t="s">
        <v>391</v>
      </c>
      <c r="AB4945" t="s">
        <v>125</v>
      </c>
      <c r="AO4945" s="171"/>
      <c r="AP4945" s="171"/>
      <c r="AQ4945" s="171"/>
      <c r="AR4945" s="171"/>
    </row>
    <row r="4946" spans="14:44">
      <c r="N4946" t="s">
        <v>20937</v>
      </c>
      <c r="O4946" t="s">
        <v>20938</v>
      </c>
      <c r="P4946" t="s">
        <v>386</v>
      </c>
      <c r="X4946" t="s">
        <v>20939</v>
      </c>
      <c r="Y4946" t="s">
        <v>389</v>
      </c>
      <c r="Z4946" t="s">
        <v>20940</v>
      </c>
      <c r="AA4946" t="s">
        <v>399</v>
      </c>
      <c r="AB4946" t="s">
        <v>125</v>
      </c>
      <c r="AO4946" s="171"/>
      <c r="AP4946" s="171"/>
      <c r="AQ4946" s="171"/>
      <c r="AR4946" s="171"/>
    </row>
    <row r="4947" spans="14:44">
      <c r="N4947" t="s">
        <v>20941</v>
      </c>
      <c r="O4947" t="s">
        <v>20942</v>
      </c>
      <c r="P4947" t="s">
        <v>386</v>
      </c>
      <c r="X4947" t="s">
        <v>20943</v>
      </c>
      <c r="Y4947" t="s">
        <v>389</v>
      </c>
      <c r="Z4947" t="s">
        <v>20944</v>
      </c>
      <c r="AA4947" t="s">
        <v>399</v>
      </c>
      <c r="AB4947" t="s">
        <v>125</v>
      </c>
      <c r="AO4947" s="171"/>
      <c r="AP4947" s="171"/>
      <c r="AQ4947" s="171"/>
      <c r="AR4947" s="171"/>
    </row>
    <row r="4948" spans="14:44">
      <c r="N4948" t="s">
        <v>20945</v>
      </c>
      <c r="O4948" t="s">
        <v>20946</v>
      </c>
      <c r="P4948" t="s">
        <v>386</v>
      </c>
      <c r="X4948" t="s">
        <v>20947</v>
      </c>
      <c r="Y4948" t="s">
        <v>386</v>
      </c>
      <c r="Z4948" t="s">
        <v>20948</v>
      </c>
      <c r="AA4948" t="s">
        <v>20949</v>
      </c>
      <c r="AB4948" t="s">
        <v>125</v>
      </c>
      <c r="AO4948" s="171"/>
      <c r="AP4948" s="171"/>
      <c r="AQ4948" s="171"/>
      <c r="AR4948" s="171"/>
    </row>
    <row r="4949" spans="14:44">
      <c r="N4949" t="s">
        <v>20950</v>
      </c>
      <c r="O4949" t="s">
        <v>20951</v>
      </c>
      <c r="P4949" t="s">
        <v>386</v>
      </c>
      <c r="X4949" t="s">
        <v>20952</v>
      </c>
      <c r="Y4949" t="s">
        <v>386</v>
      </c>
      <c r="Z4949" t="s">
        <v>20953</v>
      </c>
      <c r="AA4949" t="s">
        <v>8926</v>
      </c>
      <c r="AB4949" t="s">
        <v>125</v>
      </c>
      <c r="AO4949" s="171"/>
      <c r="AP4949" s="171"/>
      <c r="AQ4949" s="171"/>
      <c r="AR4949" s="171"/>
    </row>
    <row r="4950" spans="14:44">
      <c r="N4950" t="s">
        <v>20954</v>
      </c>
      <c r="O4950" t="s">
        <v>20955</v>
      </c>
      <c r="P4950" t="s">
        <v>386</v>
      </c>
      <c r="X4950" t="s">
        <v>20956</v>
      </c>
      <c r="Y4950" t="s">
        <v>389</v>
      </c>
      <c r="Z4950" t="s">
        <v>20957</v>
      </c>
      <c r="AA4950" t="s">
        <v>20958</v>
      </c>
      <c r="AB4950" t="s">
        <v>125</v>
      </c>
      <c r="AO4950" s="171"/>
      <c r="AP4950" s="171"/>
      <c r="AQ4950" s="171"/>
      <c r="AR4950" s="171"/>
    </row>
    <row r="4951" spans="14:44">
      <c r="N4951" t="s">
        <v>20959</v>
      </c>
      <c r="O4951" t="s">
        <v>20960</v>
      </c>
      <c r="P4951" t="s">
        <v>386</v>
      </c>
      <c r="X4951" t="s">
        <v>20961</v>
      </c>
      <c r="Y4951" t="s">
        <v>389</v>
      </c>
      <c r="Z4951" t="s">
        <v>20962</v>
      </c>
      <c r="AA4951" t="s">
        <v>20958</v>
      </c>
      <c r="AB4951" t="s">
        <v>125</v>
      </c>
      <c r="AO4951" s="171"/>
      <c r="AP4951" s="171"/>
      <c r="AQ4951" s="171"/>
      <c r="AR4951" s="171"/>
    </row>
    <row r="4952" spans="14:44">
      <c r="N4952" t="s">
        <v>20963</v>
      </c>
      <c r="O4952" t="s">
        <v>20964</v>
      </c>
      <c r="P4952" t="s">
        <v>389</v>
      </c>
      <c r="X4952" t="s">
        <v>20965</v>
      </c>
      <c r="Y4952" t="s">
        <v>389</v>
      </c>
      <c r="Z4952" t="s">
        <v>20966</v>
      </c>
      <c r="AA4952" t="s">
        <v>20958</v>
      </c>
      <c r="AB4952" t="s">
        <v>125</v>
      </c>
      <c r="AO4952" s="171"/>
      <c r="AP4952" s="171"/>
      <c r="AQ4952" s="171"/>
      <c r="AR4952" s="171"/>
    </row>
    <row r="4953" spans="14:44">
      <c r="X4953" t="s">
        <v>20967</v>
      </c>
      <c r="Y4953" t="s">
        <v>389</v>
      </c>
      <c r="Z4953" t="s">
        <v>20968</v>
      </c>
      <c r="AA4953" t="s">
        <v>20958</v>
      </c>
      <c r="AB4953" t="s">
        <v>125</v>
      </c>
      <c r="AO4953" s="171"/>
      <c r="AP4953" s="171"/>
      <c r="AQ4953" s="171"/>
      <c r="AR4953" s="171"/>
    </row>
    <row r="4954" spans="14:44">
      <c r="X4954" t="s">
        <v>20969</v>
      </c>
      <c r="Y4954" t="s">
        <v>389</v>
      </c>
      <c r="Z4954" t="s">
        <v>20970</v>
      </c>
      <c r="AA4954" t="s">
        <v>20958</v>
      </c>
      <c r="AB4954" t="s">
        <v>125</v>
      </c>
      <c r="AO4954" s="171"/>
      <c r="AP4954" s="171"/>
      <c r="AQ4954" s="171"/>
      <c r="AR4954" s="171"/>
    </row>
    <row r="4955" spans="14:44">
      <c r="X4955" t="s">
        <v>20971</v>
      </c>
      <c r="Y4955" t="s">
        <v>389</v>
      </c>
      <c r="Z4955" t="s">
        <v>20972</v>
      </c>
      <c r="AA4955" t="s">
        <v>20958</v>
      </c>
      <c r="AB4955" t="s">
        <v>125</v>
      </c>
      <c r="AO4955" s="171"/>
      <c r="AP4955" s="171"/>
      <c r="AQ4955" s="171"/>
      <c r="AR4955" s="171"/>
    </row>
    <row r="4956" spans="14:44">
      <c r="X4956" t="s">
        <v>20973</v>
      </c>
      <c r="Y4956" t="s">
        <v>389</v>
      </c>
      <c r="Z4956" t="s">
        <v>20974</v>
      </c>
      <c r="AA4956" t="s">
        <v>20975</v>
      </c>
      <c r="AB4956" t="s">
        <v>125</v>
      </c>
      <c r="AO4956" s="171"/>
      <c r="AP4956" s="171"/>
      <c r="AQ4956" s="171"/>
      <c r="AR4956" s="171"/>
    </row>
    <row r="4957" spans="14:44">
      <c r="X4957" t="s">
        <v>20976</v>
      </c>
      <c r="Y4957" t="s">
        <v>386</v>
      </c>
      <c r="Z4957" t="s">
        <v>20977</v>
      </c>
      <c r="AA4957" t="s">
        <v>8926</v>
      </c>
      <c r="AB4957" t="s">
        <v>125</v>
      </c>
      <c r="AO4957" s="171"/>
      <c r="AP4957" s="171"/>
      <c r="AQ4957" s="171"/>
      <c r="AR4957" s="171"/>
    </row>
    <row r="4958" spans="14:44">
      <c r="X4958" t="s">
        <v>20978</v>
      </c>
      <c r="Y4958" t="s">
        <v>389</v>
      </c>
      <c r="Z4958" t="s">
        <v>20979</v>
      </c>
      <c r="AA4958" t="s">
        <v>8926</v>
      </c>
      <c r="AB4958" t="s">
        <v>125</v>
      </c>
      <c r="AO4958" s="171"/>
      <c r="AP4958" s="171"/>
      <c r="AQ4958" s="171"/>
      <c r="AR4958" s="171"/>
    </row>
    <row r="4959" spans="14:44">
      <c r="X4959" t="s">
        <v>20980</v>
      </c>
      <c r="Y4959" t="s">
        <v>386</v>
      </c>
      <c r="Z4959" t="s">
        <v>20981</v>
      </c>
      <c r="AA4959" t="s">
        <v>8926</v>
      </c>
      <c r="AB4959" t="s">
        <v>125</v>
      </c>
      <c r="AO4959" s="171"/>
      <c r="AP4959" s="171"/>
      <c r="AQ4959" s="171"/>
      <c r="AR4959" s="171"/>
    </row>
    <row r="4960" spans="14:44">
      <c r="X4960" t="s">
        <v>20982</v>
      </c>
      <c r="Y4960" t="s">
        <v>386</v>
      </c>
      <c r="Z4960" t="s">
        <v>20983</v>
      </c>
      <c r="AA4960" t="s">
        <v>20984</v>
      </c>
      <c r="AB4960" t="s">
        <v>125</v>
      </c>
      <c r="AO4960" s="171"/>
      <c r="AP4960" s="171"/>
      <c r="AQ4960" s="171"/>
      <c r="AR4960" s="171"/>
    </row>
    <row r="4961" spans="24:44">
      <c r="X4961" t="s">
        <v>20985</v>
      </c>
      <c r="Y4961" t="s">
        <v>386</v>
      </c>
      <c r="Z4961" t="s">
        <v>20986</v>
      </c>
      <c r="AA4961" t="s">
        <v>8926</v>
      </c>
      <c r="AB4961" t="s">
        <v>125</v>
      </c>
      <c r="AO4961" s="171"/>
      <c r="AP4961" s="171"/>
      <c r="AQ4961" s="171"/>
      <c r="AR4961" s="171"/>
    </row>
    <row r="4962" spans="24:44">
      <c r="X4962" t="s">
        <v>20987</v>
      </c>
      <c r="Y4962" t="s">
        <v>386</v>
      </c>
      <c r="Z4962" t="s">
        <v>20988</v>
      </c>
      <c r="AA4962" t="s">
        <v>20989</v>
      </c>
      <c r="AB4962" t="s">
        <v>9163</v>
      </c>
      <c r="AO4962" s="171"/>
      <c r="AP4962" s="171"/>
      <c r="AQ4962" s="171"/>
      <c r="AR4962" s="171"/>
    </row>
    <row r="4963" spans="24:44">
      <c r="X4963" t="s">
        <v>20990</v>
      </c>
      <c r="Y4963" t="s">
        <v>389</v>
      </c>
      <c r="Z4963" t="s">
        <v>20991</v>
      </c>
      <c r="AA4963" t="s">
        <v>20958</v>
      </c>
      <c r="AB4963" t="s">
        <v>125</v>
      </c>
      <c r="AO4963" s="171"/>
      <c r="AP4963" s="171"/>
      <c r="AQ4963" s="171"/>
      <c r="AR4963" s="171"/>
    </row>
    <row r="4964" spans="24:44">
      <c r="X4964" t="s">
        <v>20992</v>
      </c>
      <c r="Y4964" t="s">
        <v>386</v>
      </c>
      <c r="Z4964" t="s">
        <v>20993</v>
      </c>
      <c r="AA4964" t="s">
        <v>20958</v>
      </c>
      <c r="AB4964" t="s">
        <v>125</v>
      </c>
      <c r="AO4964" s="171"/>
      <c r="AP4964" s="171"/>
      <c r="AQ4964" s="171"/>
      <c r="AR4964" s="171"/>
    </row>
    <row r="4965" spans="24:44">
      <c r="X4965" t="s">
        <v>20994</v>
      </c>
      <c r="Y4965" t="s">
        <v>389</v>
      </c>
      <c r="Z4965" t="s">
        <v>20995</v>
      </c>
      <c r="AA4965" t="s">
        <v>20958</v>
      </c>
      <c r="AB4965" t="s">
        <v>125</v>
      </c>
      <c r="AO4965" s="171"/>
      <c r="AP4965" s="171"/>
      <c r="AQ4965" s="171"/>
      <c r="AR4965" s="171"/>
    </row>
    <row r="4966" spans="24:44">
      <c r="X4966" t="s">
        <v>20996</v>
      </c>
      <c r="Y4966" t="s">
        <v>386</v>
      </c>
      <c r="Z4966" t="s">
        <v>20997</v>
      </c>
      <c r="AA4966" t="s">
        <v>20998</v>
      </c>
      <c r="AB4966" t="s">
        <v>125</v>
      </c>
      <c r="AO4966" s="171"/>
      <c r="AP4966" s="171"/>
      <c r="AQ4966" s="171"/>
      <c r="AR4966" s="171"/>
    </row>
    <row r="4967" spans="24:44">
      <c r="X4967" t="s">
        <v>20999</v>
      </c>
      <c r="Y4967" t="s">
        <v>389</v>
      </c>
      <c r="Z4967" t="s">
        <v>21000</v>
      </c>
      <c r="AA4967" t="s">
        <v>20958</v>
      </c>
      <c r="AB4967" t="s">
        <v>125</v>
      </c>
      <c r="AO4967" s="171"/>
      <c r="AP4967" s="171"/>
      <c r="AQ4967" s="171"/>
      <c r="AR4967" s="171"/>
    </row>
    <row r="4968" spans="24:44">
      <c r="X4968" t="s">
        <v>21001</v>
      </c>
      <c r="Y4968" t="s">
        <v>389</v>
      </c>
      <c r="Z4968" t="s">
        <v>21002</v>
      </c>
      <c r="AA4968" t="s">
        <v>20958</v>
      </c>
      <c r="AB4968" t="s">
        <v>125</v>
      </c>
      <c r="AO4968" s="171"/>
      <c r="AP4968" s="171"/>
      <c r="AQ4968" s="171"/>
      <c r="AR4968" s="171"/>
    </row>
    <row r="4969" spans="24:44">
      <c r="X4969" t="s">
        <v>21003</v>
      </c>
      <c r="Y4969" t="s">
        <v>389</v>
      </c>
      <c r="Z4969" t="s">
        <v>21004</v>
      </c>
      <c r="AA4969" t="s">
        <v>20958</v>
      </c>
      <c r="AB4969" t="s">
        <v>125</v>
      </c>
      <c r="AO4969" s="171"/>
      <c r="AP4969" s="171"/>
      <c r="AQ4969" s="171"/>
      <c r="AR4969" s="171"/>
    </row>
    <row r="4970" spans="24:44">
      <c r="X4970" t="s">
        <v>21005</v>
      </c>
      <c r="Y4970" t="s">
        <v>389</v>
      </c>
      <c r="Z4970" t="s">
        <v>21006</v>
      </c>
      <c r="AA4970" t="s">
        <v>20958</v>
      </c>
      <c r="AB4970" t="s">
        <v>125</v>
      </c>
      <c r="AO4970" s="171"/>
      <c r="AP4970" s="171"/>
      <c r="AQ4970" s="171"/>
      <c r="AR4970" s="171"/>
    </row>
    <row r="4971" spans="24:44">
      <c r="X4971" t="s">
        <v>21007</v>
      </c>
      <c r="Y4971" t="s">
        <v>389</v>
      </c>
      <c r="Z4971" t="s">
        <v>21008</v>
      </c>
      <c r="AA4971" t="s">
        <v>20958</v>
      </c>
      <c r="AB4971" t="s">
        <v>125</v>
      </c>
      <c r="AO4971" s="171"/>
      <c r="AP4971" s="171"/>
      <c r="AQ4971" s="171"/>
      <c r="AR4971" s="171"/>
    </row>
    <row r="4972" spans="24:44">
      <c r="X4972" t="s">
        <v>21009</v>
      </c>
      <c r="Y4972" t="s">
        <v>389</v>
      </c>
      <c r="Z4972" t="s">
        <v>21010</v>
      </c>
      <c r="AA4972" t="s">
        <v>20958</v>
      </c>
      <c r="AB4972" t="s">
        <v>125</v>
      </c>
      <c r="AO4972" s="171"/>
      <c r="AP4972" s="171"/>
      <c r="AQ4972" s="171"/>
      <c r="AR4972" s="171"/>
    </row>
    <row r="4973" spans="24:44">
      <c r="X4973" t="s">
        <v>21011</v>
      </c>
      <c r="Y4973" t="s">
        <v>389</v>
      </c>
      <c r="Z4973" t="s">
        <v>21012</v>
      </c>
      <c r="AA4973" t="s">
        <v>20958</v>
      </c>
      <c r="AB4973" t="s">
        <v>125</v>
      </c>
      <c r="AO4973" s="171"/>
      <c r="AP4973" s="171"/>
      <c r="AQ4973" s="171"/>
      <c r="AR4973" s="171"/>
    </row>
    <row r="4974" spans="24:44">
      <c r="X4974" t="s">
        <v>21013</v>
      </c>
      <c r="Y4974" t="s">
        <v>386</v>
      </c>
      <c r="Z4974" t="s">
        <v>21014</v>
      </c>
      <c r="AA4974" t="s">
        <v>21015</v>
      </c>
      <c r="AB4974" t="s">
        <v>125</v>
      </c>
      <c r="AO4974" s="171"/>
      <c r="AP4974" s="171"/>
      <c r="AQ4974" s="171"/>
      <c r="AR4974" s="171"/>
    </row>
    <row r="4975" spans="24:44">
      <c r="X4975" t="s">
        <v>21016</v>
      </c>
      <c r="Y4975" t="s">
        <v>386</v>
      </c>
      <c r="Z4975" t="s">
        <v>21017</v>
      </c>
      <c r="AA4975" t="s">
        <v>9935</v>
      </c>
      <c r="AB4975" t="s">
        <v>125</v>
      </c>
      <c r="AO4975" s="171"/>
      <c r="AP4975" s="171"/>
      <c r="AQ4975" s="171"/>
      <c r="AR4975" s="171"/>
    </row>
    <row r="4976" spans="24:44">
      <c r="X4976" t="s">
        <v>21018</v>
      </c>
      <c r="Y4976" t="s">
        <v>389</v>
      </c>
      <c r="Z4976" t="s">
        <v>21019</v>
      </c>
      <c r="AA4976" t="s">
        <v>21020</v>
      </c>
      <c r="AB4976" t="s">
        <v>1769</v>
      </c>
      <c r="AO4976" s="171"/>
      <c r="AP4976" s="171"/>
      <c r="AQ4976" s="171"/>
      <c r="AR4976" s="171"/>
    </row>
    <row r="4977" spans="24:44">
      <c r="X4977" t="s">
        <v>21021</v>
      </c>
      <c r="Y4977" t="s">
        <v>389</v>
      </c>
      <c r="Z4977" t="s">
        <v>21022</v>
      </c>
      <c r="AA4977" t="s">
        <v>20958</v>
      </c>
      <c r="AB4977" t="s">
        <v>125</v>
      </c>
      <c r="AO4977" s="171"/>
      <c r="AP4977" s="171"/>
      <c r="AQ4977" s="171"/>
      <c r="AR4977" s="171"/>
    </row>
    <row r="4978" spans="24:44">
      <c r="X4978" t="s">
        <v>21023</v>
      </c>
      <c r="Y4978" t="s">
        <v>389</v>
      </c>
      <c r="Z4978" t="s">
        <v>21024</v>
      </c>
      <c r="AA4978" t="s">
        <v>20958</v>
      </c>
      <c r="AB4978" t="s">
        <v>125</v>
      </c>
      <c r="AO4978" s="171"/>
      <c r="AP4978" s="171"/>
      <c r="AQ4978" s="171"/>
      <c r="AR4978" s="171"/>
    </row>
    <row r="4979" spans="24:44">
      <c r="X4979" t="s">
        <v>21025</v>
      </c>
      <c r="Y4979" t="s">
        <v>389</v>
      </c>
      <c r="Z4979" t="s">
        <v>21026</v>
      </c>
      <c r="AA4979" t="s">
        <v>20958</v>
      </c>
      <c r="AB4979" t="s">
        <v>125</v>
      </c>
      <c r="AO4979" s="171"/>
      <c r="AP4979" s="171"/>
      <c r="AQ4979" s="171"/>
      <c r="AR4979" s="171"/>
    </row>
    <row r="4980" spans="24:44">
      <c r="X4980" t="s">
        <v>21027</v>
      </c>
      <c r="Y4980" t="s">
        <v>389</v>
      </c>
      <c r="Z4980" t="s">
        <v>21028</v>
      </c>
      <c r="AA4980" t="s">
        <v>20958</v>
      </c>
      <c r="AB4980" t="s">
        <v>125</v>
      </c>
      <c r="AO4980" s="171"/>
      <c r="AP4980" s="171"/>
      <c r="AQ4980" s="171"/>
      <c r="AR4980" s="171"/>
    </row>
    <row r="4981" spans="24:44">
      <c r="X4981" t="s">
        <v>21029</v>
      </c>
      <c r="Y4981" t="s">
        <v>389</v>
      </c>
      <c r="Z4981" t="s">
        <v>21030</v>
      </c>
      <c r="AA4981" t="s">
        <v>20958</v>
      </c>
      <c r="AB4981" t="s">
        <v>125</v>
      </c>
      <c r="AO4981" s="171"/>
      <c r="AP4981" s="171"/>
      <c r="AQ4981" s="171"/>
      <c r="AR4981" s="171"/>
    </row>
    <row r="4982" spans="24:44">
      <c r="X4982" t="s">
        <v>21031</v>
      </c>
      <c r="Y4982" t="s">
        <v>389</v>
      </c>
      <c r="Z4982" t="s">
        <v>21032</v>
      </c>
      <c r="AA4982" t="s">
        <v>20958</v>
      </c>
      <c r="AB4982" t="s">
        <v>125</v>
      </c>
      <c r="AO4982" s="171"/>
      <c r="AP4982" s="171"/>
      <c r="AQ4982" s="171"/>
      <c r="AR4982" s="171"/>
    </row>
    <row r="4983" spans="24:44">
      <c r="X4983" t="s">
        <v>21033</v>
      </c>
      <c r="Y4983" t="s">
        <v>389</v>
      </c>
      <c r="Z4983" t="s">
        <v>21034</v>
      </c>
      <c r="AA4983" t="s">
        <v>20958</v>
      </c>
      <c r="AB4983" t="s">
        <v>125</v>
      </c>
      <c r="AO4983" s="171"/>
      <c r="AP4983" s="171"/>
      <c r="AQ4983" s="171"/>
      <c r="AR4983" s="171"/>
    </row>
    <row r="4984" spans="24:44">
      <c r="X4984" t="s">
        <v>21035</v>
      </c>
      <c r="Y4984" t="s">
        <v>386</v>
      </c>
      <c r="Z4984" t="s">
        <v>21036</v>
      </c>
      <c r="AA4984" t="s">
        <v>20958</v>
      </c>
      <c r="AB4984" t="s">
        <v>125</v>
      </c>
      <c r="AO4984" s="171"/>
      <c r="AP4984" s="171"/>
      <c r="AQ4984" s="171"/>
      <c r="AR4984" s="171"/>
    </row>
    <row r="4985" spans="24:44">
      <c r="X4985" t="s">
        <v>21037</v>
      </c>
      <c r="Y4985" t="s">
        <v>389</v>
      </c>
      <c r="Z4985" t="s">
        <v>21038</v>
      </c>
      <c r="AA4985" t="s">
        <v>20958</v>
      </c>
      <c r="AB4985" t="s">
        <v>125</v>
      </c>
      <c r="AO4985" s="171"/>
      <c r="AP4985" s="171"/>
      <c r="AQ4985" s="171"/>
      <c r="AR4985" s="171"/>
    </row>
    <row r="4986" spans="24:44">
      <c r="X4986" t="s">
        <v>21039</v>
      </c>
      <c r="Y4986" t="s">
        <v>389</v>
      </c>
      <c r="Z4986" t="s">
        <v>21040</v>
      </c>
      <c r="AA4986" t="s">
        <v>20958</v>
      </c>
      <c r="AB4986" t="s">
        <v>125</v>
      </c>
      <c r="AO4986" s="171"/>
      <c r="AP4986" s="171"/>
      <c r="AQ4986" s="171"/>
      <c r="AR4986" s="171"/>
    </row>
    <row r="4987" spans="24:44">
      <c r="X4987" t="s">
        <v>21041</v>
      </c>
      <c r="Y4987" t="s">
        <v>389</v>
      </c>
      <c r="Z4987" t="s">
        <v>21042</v>
      </c>
      <c r="AA4987" t="s">
        <v>20958</v>
      </c>
      <c r="AB4987" t="s">
        <v>125</v>
      </c>
      <c r="AO4987" s="171"/>
      <c r="AP4987" s="171"/>
      <c r="AQ4987" s="171"/>
      <c r="AR4987" s="171"/>
    </row>
    <row r="4988" spans="24:44">
      <c r="X4988" t="s">
        <v>21043</v>
      </c>
      <c r="Y4988" t="s">
        <v>389</v>
      </c>
      <c r="Z4988" t="s">
        <v>21044</v>
      </c>
      <c r="AA4988" t="s">
        <v>20958</v>
      </c>
      <c r="AB4988" t="s">
        <v>125</v>
      </c>
      <c r="AO4988" s="171"/>
      <c r="AP4988" s="171"/>
      <c r="AQ4988" s="171"/>
      <c r="AR4988" s="171"/>
    </row>
    <row r="4989" spans="24:44">
      <c r="X4989" t="s">
        <v>21045</v>
      </c>
      <c r="Y4989" t="s">
        <v>389</v>
      </c>
      <c r="Z4989" t="s">
        <v>21046</v>
      </c>
      <c r="AA4989" t="s">
        <v>20958</v>
      </c>
      <c r="AB4989" t="s">
        <v>125</v>
      </c>
      <c r="AO4989" s="171"/>
      <c r="AP4989" s="171"/>
      <c r="AQ4989" s="171"/>
      <c r="AR4989" s="171"/>
    </row>
    <row r="4990" spans="24:44">
      <c r="X4990" t="s">
        <v>21047</v>
      </c>
      <c r="Y4990" t="s">
        <v>389</v>
      </c>
      <c r="Z4990" t="s">
        <v>21048</v>
      </c>
      <c r="AA4990" t="s">
        <v>20958</v>
      </c>
      <c r="AB4990" t="s">
        <v>125</v>
      </c>
      <c r="AO4990" s="171"/>
      <c r="AP4990" s="171"/>
      <c r="AQ4990" s="171"/>
      <c r="AR4990" s="171"/>
    </row>
    <row r="4991" spans="24:44">
      <c r="X4991" t="s">
        <v>21049</v>
      </c>
      <c r="Y4991" t="s">
        <v>389</v>
      </c>
      <c r="Z4991" t="s">
        <v>21050</v>
      </c>
      <c r="AA4991" t="s">
        <v>20958</v>
      </c>
      <c r="AB4991" t="s">
        <v>125</v>
      </c>
      <c r="AO4991" s="171"/>
      <c r="AP4991" s="171"/>
      <c r="AQ4991" s="171"/>
      <c r="AR4991" s="171"/>
    </row>
    <row r="4992" spans="24:44">
      <c r="X4992" t="s">
        <v>21051</v>
      </c>
      <c r="Y4992" t="s">
        <v>389</v>
      </c>
      <c r="Z4992" t="s">
        <v>21052</v>
      </c>
      <c r="AA4992" t="s">
        <v>20958</v>
      </c>
      <c r="AB4992" t="s">
        <v>125</v>
      </c>
      <c r="AO4992" s="171"/>
      <c r="AP4992" s="171"/>
      <c r="AQ4992" s="171"/>
      <c r="AR4992" s="171"/>
    </row>
    <row r="4993" spans="24:44">
      <c r="X4993" t="s">
        <v>21053</v>
      </c>
      <c r="Y4993" t="s">
        <v>389</v>
      </c>
      <c r="Z4993" t="s">
        <v>21054</v>
      </c>
      <c r="AA4993" t="s">
        <v>20958</v>
      </c>
      <c r="AB4993" t="s">
        <v>125</v>
      </c>
      <c r="AO4993" s="171"/>
      <c r="AP4993" s="171"/>
      <c r="AQ4993" s="171"/>
      <c r="AR4993" s="171"/>
    </row>
    <row r="4994" spans="24:44">
      <c r="X4994" t="s">
        <v>21055</v>
      </c>
      <c r="Y4994" t="s">
        <v>389</v>
      </c>
      <c r="Z4994" t="s">
        <v>21056</v>
      </c>
      <c r="AA4994" t="s">
        <v>20958</v>
      </c>
      <c r="AB4994" t="s">
        <v>125</v>
      </c>
      <c r="AO4994" s="171"/>
      <c r="AP4994" s="171"/>
      <c r="AQ4994" s="171"/>
      <c r="AR4994" s="171"/>
    </row>
    <row r="4995" spans="24:44">
      <c r="X4995" t="s">
        <v>21057</v>
      </c>
      <c r="Y4995" t="s">
        <v>389</v>
      </c>
      <c r="Z4995" t="s">
        <v>21058</v>
      </c>
      <c r="AA4995" t="s">
        <v>20958</v>
      </c>
      <c r="AB4995" t="s">
        <v>125</v>
      </c>
      <c r="AO4995" s="171"/>
      <c r="AP4995" s="171"/>
      <c r="AQ4995" s="171"/>
      <c r="AR4995" s="171"/>
    </row>
    <row r="4996" spans="24:44">
      <c r="X4996" t="s">
        <v>21059</v>
      </c>
      <c r="Y4996" t="s">
        <v>389</v>
      </c>
      <c r="Z4996" t="s">
        <v>21060</v>
      </c>
      <c r="AA4996" t="s">
        <v>20958</v>
      </c>
      <c r="AB4996" t="s">
        <v>125</v>
      </c>
      <c r="AO4996" s="171"/>
      <c r="AP4996" s="171"/>
      <c r="AQ4996" s="171"/>
      <c r="AR4996" s="171"/>
    </row>
    <row r="4997" spans="24:44">
      <c r="X4997" t="s">
        <v>21061</v>
      </c>
      <c r="Y4997" t="s">
        <v>389</v>
      </c>
      <c r="Z4997" t="s">
        <v>21062</v>
      </c>
      <c r="AA4997" t="s">
        <v>20958</v>
      </c>
      <c r="AB4997" t="s">
        <v>125</v>
      </c>
      <c r="AO4997" s="171"/>
      <c r="AP4997" s="171"/>
      <c r="AQ4997" s="171"/>
      <c r="AR4997" s="171"/>
    </row>
    <row r="4998" spans="24:44">
      <c r="X4998" t="s">
        <v>21063</v>
      </c>
      <c r="Y4998" t="s">
        <v>389</v>
      </c>
      <c r="Z4998" t="s">
        <v>21064</v>
      </c>
      <c r="AA4998" t="s">
        <v>20958</v>
      </c>
      <c r="AB4998" t="s">
        <v>125</v>
      </c>
      <c r="AO4998" s="171"/>
      <c r="AP4998" s="171"/>
      <c r="AQ4998" s="171"/>
      <c r="AR4998" s="171"/>
    </row>
    <row r="4999" spans="24:44">
      <c r="X4999" t="s">
        <v>21065</v>
      </c>
      <c r="Y4999" t="s">
        <v>389</v>
      </c>
      <c r="Z4999" t="s">
        <v>21066</v>
      </c>
      <c r="AA4999" t="s">
        <v>20958</v>
      </c>
      <c r="AB4999" t="s">
        <v>125</v>
      </c>
      <c r="AO4999" s="171"/>
      <c r="AP4999" s="171"/>
      <c r="AQ4999" s="171"/>
      <c r="AR4999" s="171"/>
    </row>
    <row r="5000" spans="24:44">
      <c r="X5000" t="s">
        <v>21067</v>
      </c>
      <c r="Y5000" t="s">
        <v>389</v>
      </c>
      <c r="Z5000" t="s">
        <v>21068</v>
      </c>
      <c r="AA5000" t="s">
        <v>20958</v>
      </c>
      <c r="AB5000" t="s">
        <v>125</v>
      </c>
      <c r="AO5000" s="171"/>
      <c r="AP5000" s="171"/>
      <c r="AQ5000" s="171"/>
      <c r="AR5000" s="171"/>
    </row>
    <row r="5001" spans="24:44">
      <c r="X5001" t="s">
        <v>21069</v>
      </c>
      <c r="Y5001" t="s">
        <v>389</v>
      </c>
      <c r="Z5001" t="s">
        <v>21070</v>
      </c>
      <c r="AA5001" t="s">
        <v>20958</v>
      </c>
      <c r="AB5001" t="s">
        <v>125</v>
      </c>
      <c r="AO5001" s="171"/>
      <c r="AP5001" s="171"/>
      <c r="AQ5001" s="171"/>
      <c r="AR5001" s="171"/>
    </row>
    <row r="5002" spans="24:44">
      <c r="X5002" t="s">
        <v>21071</v>
      </c>
      <c r="Y5002" t="s">
        <v>389</v>
      </c>
      <c r="Z5002" t="s">
        <v>21072</v>
      </c>
      <c r="AA5002" t="s">
        <v>20958</v>
      </c>
      <c r="AB5002" t="s">
        <v>125</v>
      </c>
      <c r="AO5002" s="171"/>
      <c r="AP5002" s="171"/>
      <c r="AQ5002" s="171"/>
      <c r="AR5002" s="171"/>
    </row>
    <row r="5003" spans="24:44">
      <c r="X5003" t="s">
        <v>21073</v>
      </c>
      <c r="Y5003" t="s">
        <v>389</v>
      </c>
      <c r="Z5003" t="s">
        <v>21074</v>
      </c>
      <c r="AA5003" t="s">
        <v>20958</v>
      </c>
      <c r="AB5003" t="s">
        <v>125</v>
      </c>
      <c r="AO5003" s="171"/>
      <c r="AP5003" s="171"/>
      <c r="AQ5003" s="171"/>
      <c r="AR5003" s="171"/>
    </row>
    <row r="5004" spans="24:44">
      <c r="X5004" t="s">
        <v>21075</v>
      </c>
      <c r="Y5004" t="s">
        <v>389</v>
      </c>
      <c r="Z5004" t="s">
        <v>21076</v>
      </c>
      <c r="AA5004" t="s">
        <v>20958</v>
      </c>
      <c r="AB5004" t="s">
        <v>125</v>
      </c>
      <c r="AO5004" s="171"/>
      <c r="AP5004" s="171"/>
      <c r="AQ5004" s="171"/>
      <c r="AR5004" s="171"/>
    </row>
    <row r="5005" spans="24:44">
      <c r="X5005" t="s">
        <v>21077</v>
      </c>
      <c r="Y5005" t="s">
        <v>389</v>
      </c>
      <c r="Z5005" t="s">
        <v>21078</v>
      </c>
      <c r="AA5005" t="s">
        <v>20958</v>
      </c>
      <c r="AB5005" t="s">
        <v>125</v>
      </c>
      <c r="AO5005" s="171"/>
      <c r="AP5005" s="171"/>
      <c r="AQ5005" s="171"/>
      <c r="AR5005" s="171"/>
    </row>
    <row r="5006" spans="24:44">
      <c r="X5006" t="s">
        <v>21079</v>
      </c>
      <c r="Y5006" t="s">
        <v>389</v>
      </c>
      <c r="Z5006" t="s">
        <v>21080</v>
      </c>
      <c r="AA5006" t="s">
        <v>20958</v>
      </c>
      <c r="AB5006" t="s">
        <v>125</v>
      </c>
      <c r="AO5006" s="171"/>
      <c r="AP5006" s="171"/>
      <c r="AQ5006" s="171"/>
      <c r="AR5006" s="171"/>
    </row>
    <row r="5007" spans="24:44">
      <c r="X5007" t="s">
        <v>21081</v>
      </c>
      <c r="Y5007" t="s">
        <v>389</v>
      </c>
      <c r="Z5007" t="s">
        <v>21082</v>
      </c>
      <c r="AA5007" t="s">
        <v>20958</v>
      </c>
      <c r="AB5007" t="s">
        <v>125</v>
      </c>
      <c r="AO5007" s="171"/>
      <c r="AP5007" s="171"/>
      <c r="AQ5007" s="171"/>
      <c r="AR5007" s="171"/>
    </row>
    <row r="5008" spans="24:44">
      <c r="X5008" t="s">
        <v>21083</v>
      </c>
      <c r="Y5008" t="s">
        <v>389</v>
      </c>
      <c r="Z5008" t="s">
        <v>21084</v>
      </c>
      <c r="AA5008" t="s">
        <v>20958</v>
      </c>
      <c r="AB5008" t="s">
        <v>125</v>
      </c>
      <c r="AO5008" s="171"/>
      <c r="AP5008" s="171"/>
      <c r="AQ5008" s="171"/>
      <c r="AR5008" s="171"/>
    </row>
    <row r="5009" spans="24:44">
      <c r="X5009" t="s">
        <v>21085</v>
      </c>
      <c r="Y5009" t="s">
        <v>389</v>
      </c>
      <c r="Z5009" t="s">
        <v>21086</v>
      </c>
      <c r="AA5009" t="s">
        <v>21020</v>
      </c>
      <c r="AB5009" t="s">
        <v>1769</v>
      </c>
      <c r="AO5009" s="171"/>
      <c r="AP5009" s="171"/>
      <c r="AQ5009" s="171"/>
      <c r="AR5009" s="171"/>
    </row>
    <row r="5010" spans="24:44">
      <c r="X5010" t="s">
        <v>21087</v>
      </c>
      <c r="Y5010" t="s">
        <v>389</v>
      </c>
      <c r="Z5010" t="s">
        <v>21088</v>
      </c>
      <c r="AA5010" t="s">
        <v>21020</v>
      </c>
      <c r="AB5010" t="s">
        <v>1769</v>
      </c>
      <c r="AO5010" s="171"/>
      <c r="AP5010" s="171"/>
      <c r="AQ5010" s="171"/>
      <c r="AR5010" s="171"/>
    </row>
    <row r="5011" spans="24:44">
      <c r="X5011" t="s">
        <v>21089</v>
      </c>
      <c r="Y5011" t="s">
        <v>389</v>
      </c>
      <c r="Z5011" t="s">
        <v>21090</v>
      </c>
      <c r="AA5011" t="s">
        <v>21020</v>
      </c>
      <c r="AB5011" t="s">
        <v>1769</v>
      </c>
      <c r="AO5011" s="171"/>
      <c r="AP5011" s="171"/>
      <c r="AQ5011" s="171"/>
      <c r="AR5011" s="171"/>
    </row>
    <row r="5012" spans="24:44">
      <c r="X5012" t="s">
        <v>21091</v>
      </c>
      <c r="Y5012" t="s">
        <v>389</v>
      </c>
      <c r="Z5012" t="s">
        <v>21092</v>
      </c>
      <c r="AA5012" t="s">
        <v>21020</v>
      </c>
      <c r="AB5012" t="s">
        <v>1769</v>
      </c>
      <c r="AO5012" s="171"/>
      <c r="AP5012" s="171"/>
      <c r="AQ5012" s="171"/>
      <c r="AR5012" s="171"/>
    </row>
    <row r="5013" spans="24:44">
      <c r="X5013" t="s">
        <v>21093</v>
      </c>
      <c r="Y5013" t="s">
        <v>389</v>
      </c>
      <c r="Z5013" t="s">
        <v>21094</v>
      </c>
      <c r="AA5013" t="s">
        <v>21020</v>
      </c>
      <c r="AB5013" t="s">
        <v>1769</v>
      </c>
      <c r="AO5013" s="171"/>
      <c r="AP5013" s="171"/>
      <c r="AQ5013" s="171"/>
      <c r="AR5013" s="171"/>
    </row>
    <row r="5014" spans="24:44">
      <c r="X5014" t="s">
        <v>21095</v>
      </c>
      <c r="Y5014" t="s">
        <v>389</v>
      </c>
      <c r="Z5014" t="s">
        <v>21096</v>
      </c>
      <c r="AA5014" t="s">
        <v>21020</v>
      </c>
      <c r="AB5014" t="s">
        <v>1769</v>
      </c>
      <c r="AO5014" s="171"/>
      <c r="AP5014" s="171"/>
      <c r="AQ5014" s="171"/>
      <c r="AR5014" s="171"/>
    </row>
    <row r="5015" spans="24:44">
      <c r="X5015" t="s">
        <v>21097</v>
      </c>
      <c r="Y5015" t="s">
        <v>389</v>
      </c>
      <c r="Z5015" t="s">
        <v>21098</v>
      </c>
      <c r="AA5015" t="s">
        <v>20958</v>
      </c>
      <c r="AB5015" t="s">
        <v>125</v>
      </c>
      <c r="AO5015" s="171"/>
      <c r="AP5015" s="171"/>
      <c r="AQ5015" s="171"/>
      <c r="AR5015" s="171"/>
    </row>
    <row r="5016" spans="24:44">
      <c r="X5016" t="s">
        <v>21099</v>
      </c>
      <c r="Y5016" t="s">
        <v>389</v>
      </c>
      <c r="Z5016" t="s">
        <v>21100</v>
      </c>
      <c r="AA5016" t="s">
        <v>20958</v>
      </c>
      <c r="AB5016" t="s">
        <v>125</v>
      </c>
      <c r="AO5016" s="171"/>
      <c r="AP5016" s="171"/>
      <c r="AQ5016" s="171"/>
      <c r="AR5016" s="171"/>
    </row>
    <row r="5017" spans="24:44">
      <c r="X5017" t="s">
        <v>21101</v>
      </c>
      <c r="Y5017" t="s">
        <v>389</v>
      </c>
      <c r="Z5017" t="s">
        <v>21102</v>
      </c>
      <c r="AA5017" t="s">
        <v>20958</v>
      </c>
      <c r="AB5017" t="s">
        <v>125</v>
      </c>
      <c r="AO5017" s="171"/>
      <c r="AP5017" s="171"/>
      <c r="AQ5017" s="171"/>
      <c r="AR5017" s="171"/>
    </row>
    <row r="5018" spans="24:44">
      <c r="X5018" t="s">
        <v>21103</v>
      </c>
      <c r="Y5018" t="s">
        <v>389</v>
      </c>
      <c r="Z5018" t="s">
        <v>21104</v>
      </c>
      <c r="AA5018" t="s">
        <v>20958</v>
      </c>
      <c r="AB5018" t="s">
        <v>125</v>
      </c>
      <c r="AO5018" s="171"/>
      <c r="AP5018" s="171"/>
      <c r="AQ5018" s="171"/>
      <c r="AR5018" s="171"/>
    </row>
    <row r="5019" spans="24:44">
      <c r="X5019" t="s">
        <v>21105</v>
      </c>
      <c r="Y5019" t="s">
        <v>389</v>
      </c>
      <c r="Z5019" t="s">
        <v>21106</v>
      </c>
      <c r="AA5019" t="s">
        <v>20958</v>
      </c>
      <c r="AB5019" t="s">
        <v>125</v>
      </c>
      <c r="AO5019" s="171"/>
      <c r="AP5019" s="171"/>
      <c r="AQ5019" s="171"/>
      <c r="AR5019" s="171"/>
    </row>
    <row r="5020" spans="24:44">
      <c r="X5020" t="s">
        <v>21107</v>
      </c>
      <c r="Y5020" t="s">
        <v>389</v>
      </c>
      <c r="Z5020" t="s">
        <v>21108</v>
      </c>
      <c r="AA5020" t="s">
        <v>20958</v>
      </c>
      <c r="AB5020" t="s">
        <v>125</v>
      </c>
      <c r="AO5020" s="171"/>
      <c r="AP5020" s="171"/>
      <c r="AQ5020" s="171"/>
      <c r="AR5020" s="171"/>
    </row>
    <row r="5021" spans="24:44">
      <c r="X5021" t="s">
        <v>21109</v>
      </c>
      <c r="Y5021" t="s">
        <v>389</v>
      </c>
      <c r="Z5021" t="s">
        <v>21110</v>
      </c>
      <c r="AA5021" t="s">
        <v>20958</v>
      </c>
      <c r="AB5021" t="s">
        <v>125</v>
      </c>
      <c r="AO5021" s="171"/>
      <c r="AP5021" s="171"/>
      <c r="AQ5021" s="171"/>
      <c r="AR5021" s="171"/>
    </row>
    <row r="5022" spans="24:44">
      <c r="X5022" t="s">
        <v>21111</v>
      </c>
      <c r="Y5022" t="s">
        <v>389</v>
      </c>
      <c r="Z5022" t="s">
        <v>21112</v>
      </c>
      <c r="AA5022" t="s">
        <v>20958</v>
      </c>
      <c r="AB5022" t="s">
        <v>125</v>
      </c>
      <c r="AO5022" s="171"/>
      <c r="AP5022" s="171"/>
      <c r="AQ5022" s="171"/>
      <c r="AR5022" s="171"/>
    </row>
    <row r="5023" spans="24:44">
      <c r="X5023" t="s">
        <v>21113</v>
      </c>
      <c r="Y5023" t="s">
        <v>389</v>
      </c>
      <c r="Z5023" t="s">
        <v>21114</v>
      </c>
      <c r="AA5023" t="s">
        <v>20958</v>
      </c>
      <c r="AB5023" t="s">
        <v>125</v>
      </c>
      <c r="AO5023" s="171"/>
      <c r="AP5023" s="171"/>
      <c r="AQ5023" s="171"/>
      <c r="AR5023" s="171"/>
    </row>
    <row r="5024" spans="24:44">
      <c r="X5024" t="s">
        <v>21115</v>
      </c>
      <c r="Y5024" t="s">
        <v>389</v>
      </c>
      <c r="Z5024" t="s">
        <v>21116</v>
      </c>
      <c r="AA5024" t="s">
        <v>20958</v>
      </c>
      <c r="AB5024" t="s">
        <v>125</v>
      </c>
      <c r="AO5024" s="171"/>
      <c r="AP5024" s="171"/>
      <c r="AQ5024" s="171"/>
      <c r="AR5024" s="171"/>
    </row>
    <row r="5025" spans="24:44">
      <c r="X5025" t="s">
        <v>21117</v>
      </c>
      <c r="Y5025" t="s">
        <v>389</v>
      </c>
      <c r="Z5025" t="s">
        <v>21118</v>
      </c>
      <c r="AA5025" t="s">
        <v>20958</v>
      </c>
      <c r="AB5025" t="s">
        <v>125</v>
      </c>
      <c r="AO5025" s="171"/>
      <c r="AP5025" s="171"/>
      <c r="AQ5025" s="171"/>
      <c r="AR5025" s="171"/>
    </row>
    <row r="5026" spans="24:44">
      <c r="X5026" t="s">
        <v>21119</v>
      </c>
      <c r="Y5026" t="s">
        <v>389</v>
      </c>
      <c r="Z5026" t="s">
        <v>21120</v>
      </c>
      <c r="AA5026" t="s">
        <v>20958</v>
      </c>
      <c r="AB5026" t="s">
        <v>125</v>
      </c>
      <c r="AO5026" s="171"/>
      <c r="AP5026" s="171"/>
      <c r="AQ5026" s="171"/>
      <c r="AR5026" s="171"/>
    </row>
    <row r="5027" spans="24:44">
      <c r="X5027" t="s">
        <v>21121</v>
      </c>
      <c r="Y5027" t="s">
        <v>389</v>
      </c>
      <c r="Z5027" t="s">
        <v>21122</v>
      </c>
      <c r="AA5027" t="s">
        <v>20958</v>
      </c>
      <c r="AB5027" t="s">
        <v>125</v>
      </c>
      <c r="AO5027" s="171"/>
      <c r="AP5027" s="171"/>
      <c r="AQ5027" s="171"/>
      <c r="AR5027" s="171"/>
    </row>
    <row r="5028" spans="24:44">
      <c r="X5028" t="s">
        <v>21123</v>
      </c>
      <c r="Y5028" t="s">
        <v>389</v>
      </c>
      <c r="Z5028" t="s">
        <v>21124</v>
      </c>
      <c r="AA5028" t="s">
        <v>20958</v>
      </c>
      <c r="AB5028" t="s">
        <v>125</v>
      </c>
      <c r="AO5028" s="171"/>
      <c r="AP5028" s="171"/>
      <c r="AQ5028" s="171"/>
      <c r="AR5028" s="171"/>
    </row>
    <row r="5029" spans="24:44">
      <c r="X5029" t="s">
        <v>21125</v>
      </c>
      <c r="Y5029" t="s">
        <v>389</v>
      </c>
      <c r="Z5029" t="s">
        <v>21126</v>
      </c>
      <c r="AA5029" t="s">
        <v>20958</v>
      </c>
      <c r="AB5029" t="s">
        <v>125</v>
      </c>
      <c r="AO5029" s="171"/>
      <c r="AP5029" s="171"/>
      <c r="AQ5029" s="171"/>
      <c r="AR5029" s="171"/>
    </row>
    <row r="5030" spans="24:44">
      <c r="X5030" t="s">
        <v>21127</v>
      </c>
      <c r="Y5030" t="s">
        <v>389</v>
      </c>
      <c r="Z5030" t="s">
        <v>21128</v>
      </c>
      <c r="AA5030" t="s">
        <v>20958</v>
      </c>
      <c r="AB5030" t="s">
        <v>125</v>
      </c>
      <c r="AO5030" s="171"/>
      <c r="AP5030" s="171"/>
      <c r="AQ5030" s="171"/>
      <c r="AR5030" s="171"/>
    </row>
    <row r="5031" spans="24:44">
      <c r="X5031" t="s">
        <v>21129</v>
      </c>
      <c r="Y5031" t="s">
        <v>389</v>
      </c>
      <c r="Z5031" t="s">
        <v>21130</v>
      </c>
      <c r="AA5031" t="s">
        <v>20958</v>
      </c>
      <c r="AB5031" t="s">
        <v>125</v>
      </c>
      <c r="AO5031" s="171"/>
      <c r="AP5031" s="171"/>
      <c r="AQ5031" s="171"/>
      <c r="AR5031" s="171"/>
    </row>
    <row r="5032" spans="24:44">
      <c r="X5032" t="s">
        <v>21131</v>
      </c>
      <c r="Y5032" t="s">
        <v>389</v>
      </c>
      <c r="Z5032" t="s">
        <v>21132</v>
      </c>
      <c r="AA5032" t="s">
        <v>20958</v>
      </c>
      <c r="AB5032" t="s">
        <v>125</v>
      </c>
      <c r="AO5032" s="171"/>
      <c r="AP5032" s="171"/>
      <c r="AQ5032" s="171"/>
      <c r="AR5032" s="171"/>
    </row>
    <row r="5033" spans="24:44">
      <c r="X5033" t="s">
        <v>21133</v>
      </c>
      <c r="Y5033" t="s">
        <v>389</v>
      </c>
      <c r="Z5033" t="s">
        <v>21134</v>
      </c>
      <c r="AA5033" t="s">
        <v>20958</v>
      </c>
      <c r="AB5033" t="s">
        <v>125</v>
      </c>
      <c r="AO5033" s="171"/>
      <c r="AP5033" s="171"/>
      <c r="AQ5033" s="171"/>
      <c r="AR5033" s="171"/>
    </row>
    <row r="5034" spans="24:44">
      <c r="X5034" t="s">
        <v>21135</v>
      </c>
      <c r="Y5034" t="s">
        <v>389</v>
      </c>
      <c r="Z5034" t="s">
        <v>21136</v>
      </c>
      <c r="AA5034" t="s">
        <v>20958</v>
      </c>
      <c r="AB5034" t="s">
        <v>125</v>
      </c>
      <c r="AO5034" s="171"/>
      <c r="AP5034" s="171"/>
      <c r="AQ5034" s="171"/>
      <c r="AR5034" s="171"/>
    </row>
    <row r="5035" spans="24:44">
      <c r="X5035" t="s">
        <v>21137</v>
      </c>
      <c r="Y5035" t="s">
        <v>389</v>
      </c>
      <c r="Z5035" t="s">
        <v>21138</v>
      </c>
      <c r="AA5035" t="s">
        <v>20958</v>
      </c>
      <c r="AB5035" t="s">
        <v>125</v>
      </c>
      <c r="AO5035" s="171"/>
      <c r="AP5035" s="171"/>
      <c r="AQ5035" s="171"/>
      <c r="AR5035" s="171"/>
    </row>
    <row r="5036" spans="24:44">
      <c r="X5036" t="s">
        <v>21139</v>
      </c>
      <c r="Y5036" t="s">
        <v>389</v>
      </c>
      <c r="Z5036" t="s">
        <v>21140</v>
      </c>
      <c r="AA5036" t="s">
        <v>20958</v>
      </c>
      <c r="AB5036" t="s">
        <v>125</v>
      </c>
      <c r="AO5036" s="171"/>
      <c r="AP5036" s="171"/>
      <c r="AQ5036" s="171"/>
      <c r="AR5036" s="171"/>
    </row>
    <row r="5037" spans="24:44">
      <c r="X5037" t="s">
        <v>21141</v>
      </c>
      <c r="Y5037" t="s">
        <v>389</v>
      </c>
      <c r="Z5037" t="s">
        <v>21142</v>
      </c>
      <c r="AA5037" t="s">
        <v>20958</v>
      </c>
      <c r="AB5037" t="s">
        <v>125</v>
      </c>
      <c r="AO5037" s="171"/>
      <c r="AP5037" s="171"/>
      <c r="AQ5037" s="171"/>
      <c r="AR5037" s="171"/>
    </row>
    <row r="5038" spans="24:44">
      <c r="X5038" t="s">
        <v>21143</v>
      </c>
      <c r="Y5038" t="s">
        <v>389</v>
      </c>
      <c r="Z5038" t="s">
        <v>21144</v>
      </c>
      <c r="AA5038" t="s">
        <v>20958</v>
      </c>
      <c r="AB5038" t="s">
        <v>125</v>
      </c>
      <c r="AO5038" s="171"/>
      <c r="AP5038" s="171"/>
      <c r="AQ5038" s="171"/>
      <c r="AR5038" s="171"/>
    </row>
    <row r="5039" spans="24:44">
      <c r="X5039" t="s">
        <v>21145</v>
      </c>
      <c r="Y5039" t="s">
        <v>389</v>
      </c>
      <c r="Z5039" t="s">
        <v>21146</v>
      </c>
      <c r="AA5039" t="s">
        <v>20958</v>
      </c>
      <c r="AB5039" t="s">
        <v>125</v>
      </c>
      <c r="AO5039" s="171"/>
      <c r="AP5039" s="171"/>
      <c r="AQ5039" s="171"/>
      <c r="AR5039" s="171"/>
    </row>
    <row r="5040" spans="24:44">
      <c r="X5040" t="s">
        <v>21147</v>
      </c>
      <c r="Y5040" t="s">
        <v>389</v>
      </c>
      <c r="Z5040" t="s">
        <v>21148</v>
      </c>
      <c r="AA5040" t="s">
        <v>20958</v>
      </c>
      <c r="AB5040" t="s">
        <v>125</v>
      </c>
      <c r="AO5040" s="171"/>
      <c r="AP5040" s="171"/>
      <c r="AQ5040" s="171"/>
      <c r="AR5040" s="171"/>
    </row>
    <row r="5041" spans="24:44">
      <c r="X5041" t="s">
        <v>21149</v>
      </c>
      <c r="Y5041" t="s">
        <v>389</v>
      </c>
      <c r="Z5041" t="s">
        <v>21150</v>
      </c>
      <c r="AA5041" t="s">
        <v>20958</v>
      </c>
      <c r="AB5041" t="s">
        <v>125</v>
      </c>
      <c r="AO5041" s="171"/>
      <c r="AP5041" s="171"/>
      <c r="AQ5041" s="171"/>
      <c r="AR5041" s="171"/>
    </row>
    <row r="5042" spans="24:44">
      <c r="X5042" t="s">
        <v>21151</v>
      </c>
      <c r="Y5042" t="s">
        <v>389</v>
      </c>
      <c r="Z5042" t="s">
        <v>21152</v>
      </c>
      <c r="AA5042" t="s">
        <v>20958</v>
      </c>
      <c r="AB5042" t="s">
        <v>125</v>
      </c>
      <c r="AO5042" s="171"/>
      <c r="AP5042" s="171"/>
      <c r="AQ5042" s="171"/>
      <c r="AR5042" s="171"/>
    </row>
    <row r="5043" spans="24:44">
      <c r="X5043" t="s">
        <v>21153</v>
      </c>
      <c r="Y5043" t="s">
        <v>389</v>
      </c>
      <c r="Z5043" t="s">
        <v>21154</v>
      </c>
      <c r="AA5043" t="s">
        <v>20958</v>
      </c>
      <c r="AB5043" t="s">
        <v>125</v>
      </c>
      <c r="AO5043" s="171"/>
      <c r="AP5043" s="171"/>
      <c r="AQ5043" s="171"/>
      <c r="AR5043" s="171"/>
    </row>
    <row r="5044" spans="24:44">
      <c r="X5044" t="s">
        <v>21155</v>
      </c>
      <c r="Y5044" t="s">
        <v>389</v>
      </c>
      <c r="Z5044" t="s">
        <v>21156</v>
      </c>
      <c r="AA5044" t="s">
        <v>20958</v>
      </c>
      <c r="AB5044" t="s">
        <v>125</v>
      </c>
      <c r="AO5044" s="171"/>
      <c r="AP5044" s="171"/>
      <c r="AQ5044" s="171"/>
      <c r="AR5044" s="171"/>
    </row>
    <row r="5045" spans="24:44">
      <c r="X5045" t="s">
        <v>21157</v>
      </c>
      <c r="Y5045" t="s">
        <v>389</v>
      </c>
      <c r="Z5045" t="s">
        <v>21158</v>
      </c>
      <c r="AA5045" t="s">
        <v>20958</v>
      </c>
      <c r="AB5045" t="s">
        <v>125</v>
      </c>
      <c r="AO5045" s="171"/>
      <c r="AP5045" s="171"/>
      <c r="AQ5045" s="171"/>
      <c r="AR5045" s="171"/>
    </row>
    <row r="5046" spans="24:44">
      <c r="X5046" t="s">
        <v>21159</v>
      </c>
      <c r="Y5046" t="s">
        <v>389</v>
      </c>
      <c r="Z5046" t="s">
        <v>21160</v>
      </c>
      <c r="AA5046" t="s">
        <v>20958</v>
      </c>
      <c r="AB5046" t="s">
        <v>125</v>
      </c>
      <c r="AO5046" s="171"/>
      <c r="AP5046" s="171"/>
      <c r="AQ5046" s="171"/>
      <c r="AR5046" s="171"/>
    </row>
    <row r="5047" spans="24:44">
      <c r="X5047" t="s">
        <v>21161</v>
      </c>
      <c r="Y5047" t="s">
        <v>389</v>
      </c>
      <c r="Z5047" t="s">
        <v>21162</v>
      </c>
      <c r="AA5047" t="s">
        <v>20958</v>
      </c>
      <c r="AB5047" t="s">
        <v>125</v>
      </c>
      <c r="AO5047" s="171"/>
      <c r="AP5047" s="171"/>
      <c r="AQ5047" s="171"/>
      <c r="AR5047" s="171"/>
    </row>
    <row r="5048" spans="24:44">
      <c r="X5048" t="s">
        <v>21163</v>
      </c>
      <c r="Y5048" t="s">
        <v>389</v>
      </c>
      <c r="Z5048" t="s">
        <v>21164</v>
      </c>
      <c r="AA5048" t="s">
        <v>20958</v>
      </c>
      <c r="AB5048" t="s">
        <v>125</v>
      </c>
      <c r="AO5048" s="171"/>
      <c r="AP5048" s="171"/>
      <c r="AQ5048" s="171"/>
      <c r="AR5048" s="171"/>
    </row>
    <row r="5049" spans="24:44">
      <c r="X5049" t="s">
        <v>21165</v>
      </c>
      <c r="Y5049" t="s">
        <v>389</v>
      </c>
      <c r="Z5049" t="s">
        <v>21166</v>
      </c>
      <c r="AA5049" t="s">
        <v>20958</v>
      </c>
      <c r="AB5049" t="s">
        <v>125</v>
      </c>
      <c r="AO5049" s="171"/>
      <c r="AP5049" s="171"/>
      <c r="AQ5049" s="171"/>
      <c r="AR5049" s="171"/>
    </row>
    <row r="5050" spans="24:44">
      <c r="X5050" t="s">
        <v>21167</v>
      </c>
      <c r="Y5050" t="s">
        <v>389</v>
      </c>
      <c r="Z5050" t="s">
        <v>21168</v>
      </c>
      <c r="AA5050" t="s">
        <v>20958</v>
      </c>
      <c r="AB5050" t="s">
        <v>125</v>
      </c>
      <c r="AO5050" s="171"/>
      <c r="AP5050" s="171"/>
      <c r="AQ5050" s="171"/>
      <c r="AR5050" s="171"/>
    </row>
    <row r="5051" spans="24:44">
      <c r="X5051" t="s">
        <v>21169</v>
      </c>
      <c r="Y5051" t="s">
        <v>389</v>
      </c>
      <c r="Z5051" t="s">
        <v>21170</v>
      </c>
      <c r="AA5051" t="s">
        <v>20958</v>
      </c>
      <c r="AB5051" t="s">
        <v>125</v>
      </c>
      <c r="AO5051" s="171"/>
      <c r="AP5051" s="171"/>
      <c r="AQ5051" s="171"/>
      <c r="AR5051" s="171"/>
    </row>
    <row r="5052" spans="24:44">
      <c r="X5052" t="s">
        <v>21171</v>
      </c>
      <c r="Y5052" t="s">
        <v>389</v>
      </c>
      <c r="Z5052" t="s">
        <v>21172</v>
      </c>
      <c r="AA5052" t="s">
        <v>20958</v>
      </c>
      <c r="AB5052" t="s">
        <v>125</v>
      </c>
      <c r="AO5052" s="171"/>
      <c r="AP5052" s="171"/>
      <c r="AQ5052" s="171"/>
      <c r="AR5052" s="171"/>
    </row>
    <row r="5053" spans="24:44">
      <c r="X5053" t="s">
        <v>21173</v>
      </c>
      <c r="Y5053" t="s">
        <v>389</v>
      </c>
      <c r="Z5053" t="s">
        <v>21174</v>
      </c>
      <c r="AA5053" t="s">
        <v>20958</v>
      </c>
      <c r="AB5053" t="s">
        <v>125</v>
      </c>
      <c r="AO5053" s="171"/>
      <c r="AP5053" s="171"/>
      <c r="AQ5053" s="171"/>
      <c r="AR5053" s="171"/>
    </row>
    <row r="5054" spans="24:44">
      <c r="X5054" t="s">
        <v>21175</v>
      </c>
      <c r="Y5054" t="s">
        <v>389</v>
      </c>
      <c r="Z5054" t="s">
        <v>21176</v>
      </c>
      <c r="AA5054" t="s">
        <v>20958</v>
      </c>
      <c r="AB5054" t="s">
        <v>125</v>
      </c>
      <c r="AO5054" s="171"/>
      <c r="AP5054" s="171"/>
      <c r="AQ5054" s="171"/>
      <c r="AR5054" s="171"/>
    </row>
    <row r="5055" spans="24:44">
      <c r="X5055" t="s">
        <v>21177</v>
      </c>
      <c r="Y5055" t="s">
        <v>389</v>
      </c>
      <c r="Z5055" t="s">
        <v>21178</v>
      </c>
      <c r="AA5055" t="s">
        <v>20958</v>
      </c>
      <c r="AB5055" t="s">
        <v>125</v>
      </c>
      <c r="AO5055" s="171"/>
      <c r="AP5055" s="171"/>
      <c r="AQ5055" s="171"/>
      <c r="AR5055" s="171"/>
    </row>
    <row r="5056" spans="24:44">
      <c r="X5056" t="s">
        <v>21179</v>
      </c>
      <c r="Y5056" t="s">
        <v>389</v>
      </c>
      <c r="Z5056" t="s">
        <v>21180</v>
      </c>
      <c r="AA5056" t="s">
        <v>20958</v>
      </c>
      <c r="AB5056" t="s">
        <v>125</v>
      </c>
      <c r="AO5056" s="171"/>
      <c r="AP5056" s="171"/>
      <c r="AQ5056" s="171"/>
      <c r="AR5056" s="171"/>
    </row>
    <row r="5057" spans="24:44">
      <c r="X5057" t="s">
        <v>21181</v>
      </c>
      <c r="Y5057" t="s">
        <v>389</v>
      </c>
      <c r="Z5057" t="s">
        <v>21182</v>
      </c>
      <c r="AA5057" t="s">
        <v>20958</v>
      </c>
      <c r="AB5057" t="s">
        <v>125</v>
      </c>
      <c r="AO5057" s="171"/>
      <c r="AP5057" s="171"/>
      <c r="AQ5057" s="171"/>
      <c r="AR5057" s="171"/>
    </row>
    <row r="5058" spans="24:44">
      <c r="X5058" t="s">
        <v>21183</v>
      </c>
      <c r="Y5058" t="s">
        <v>389</v>
      </c>
      <c r="Z5058" t="s">
        <v>21184</v>
      </c>
      <c r="AA5058" t="s">
        <v>20958</v>
      </c>
      <c r="AB5058" t="s">
        <v>125</v>
      </c>
      <c r="AO5058" s="171"/>
      <c r="AP5058" s="171"/>
      <c r="AQ5058" s="171"/>
      <c r="AR5058" s="171"/>
    </row>
    <row r="5059" spans="24:44">
      <c r="X5059" t="s">
        <v>21185</v>
      </c>
      <c r="Y5059" t="s">
        <v>389</v>
      </c>
      <c r="Z5059" t="s">
        <v>21186</v>
      </c>
      <c r="AA5059" t="s">
        <v>20958</v>
      </c>
      <c r="AB5059" t="s">
        <v>125</v>
      </c>
      <c r="AO5059" s="171"/>
      <c r="AP5059" s="171"/>
      <c r="AQ5059" s="171"/>
      <c r="AR5059" s="171"/>
    </row>
    <row r="5060" spans="24:44">
      <c r="X5060" t="s">
        <v>21187</v>
      </c>
      <c r="Y5060" t="s">
        <v>389</v>
      </c>
      <c r="Z5060" t="s">
        <v>21188</v>
      </c>
      <c r="AA5060" t="s">
        <v>20958</v>
      </c>
      <c r="AB5060" t="s">
        <v>125</v>
      </c>
      <c r="AO5060" s="171"/>
      <c r="AP5060" s="171"/>
      <c r="AQ5060" s="171"/>
      <c r="AR5060" s="171"/>
    </row>
    <row r="5061" spans="24:44">
      <c r="X5061" t="s">
        <v>21189</v>
      </c>
      <c r="Y5061" t="s">
        <v>389</v>
      </c>
      <c r="Z5061" t="s">
        <v>21190</v>
      </c>
      <c r="AA5061" t="s">
        <v>20958</v>
      </c>
      <c r="AB5061" t="s">
        <v>125</v>
      </c>
      <c r="AO5061" s="171"/>
      <c r="AP5061" s="171"/>
      <c r="AQ5061" s="171"/>
      <c r="AR5061" s="171"/>
    </row>
    <row r="5062" spans="24:44">
      <c r="X5062" t="s">
        <v>21191</v>
      </c>
      <c r="Y5062" t="s">
        <v>389</v>
      </c>
      <c r="Z5062" t="s">
        <v>21192</v>
      </c>
      <c r="AA5062" t="s">
        <v>20958</v>
      </c>
      <c r="AB5062" t="s">
        <v>125</v>
      </c>
      <c r="AO5062" s="171"/>
      <c r="AP5062" s="171"/>
      <c r="AQ5062" s="171"/>
      <c r="AR5062" s="171"/>
    </row>
    <row r="5063" spans="24:44">
      <c r="X5063" t="s">
        <v>21193</v>
      </c>
      <c r="Y5063" t="s">
        <v>389</v>
      </c>
      <c r="Z5063" t="s">
        <v>21194</v>
      </c>
      <c r="AA5063" t="s">
        <v>20958</v>
      </c>
      <c r="AB5063" t="s">
        <v>125</v>
      </c>
      <c r="AO5063" s="171"/>
      <c r="AP5063" s="171"/>
      <c r="AQ5063" s="171"/>
      <c r="AR5063" s="171"/>
    </row>
    <row r="5064" spans="24:44">
      <c r="X5064" t="s">
        <v>21195</v>
      </c>
      <c r="Y5064" t="s">
        <v>389</v>
      </c>
      <c r="Z5064" t="s">
        <v>21196</v>
      </c>
      <c r="AA5064" t="s">
        <v>20958</v>
      </c>
      <c r="AB5064" t="s">
        <v>125</v>
      </c>
      <c r="AO5064" s="171"/>
      <c r="AP5064" s="171"/>
      <c r="AQ5064" s="171"/>
      <c r="AR5064" s="171"/>
    </row>
    <row r="5065" spans="24:44">
      <c r="X5065" t="s">
        <v>21197</v>
      </c>
      <c r="Y5065" t="s">
        <v>389</v>
      </c>
      <c r="Z5065" t="s">
        <v>21198</v>
      </c>
      <c r="AA5065" t="s">
        <v>20958</v>
      </c>
      <c r="AB5065" t="s">
        <v>125</v>
      </c>
      <c r="AO5065" s="171"/>
      <c r="AP5065" s="171"/>
      <c r="AQ5065" s="171"/>
      <c r="AR5065" s="171"/>
    </row>
    <row r="5066" spans="24:44">
      <c r="X5066" t="s">
        <v>21199</v>
      </c>
      <c r="Y5066" t="s">
        <v>389</v>
      </c>
      <c r="Z5066" t="s">
        <v>21200</v>
      </c>
      <c r="AA5066" t="s">
        <v>20958</v>
      </c>
      <c r="AB5066" t="s">
        <v>125</v>
      </c>
      <c r="AO5066" s="171"/>
      <c r="AP5066" s="171"/>
      <c r="AQ5066" s="171"/>
      <c r="AR5066" s="171"/>
    </row>
    <row r="5067" spans="24:44">
      <c r="X5067" t="s">
        <v>21201</v>
      </c>
      <c r="Y5067" t="s">
        <v>389</v>
      </c>
      <c r="Z5067" t="s">
        <v>21202</v>
      </c>
      <c r="AA5067" t="s">
        <v>20958</v>
      </c>
      <c r="AB5067" t="s">
        <v>125</v>
      </c>
      <c r="AO5067" s="171"/>
      <c r="AP5067" s="171"/>
      <c r="AQ5067" s="171"/>
      <c r="AR5067" s="171"/>
    </row>
    <row r="5068" spans="24:44">
      <c r="X5068" t="s">
        <v>21203</v>
      </c>
      <c r="Y5068" t="s">
        <v>389</v>
      </c>
      <c r="Z5068" t="s">
        <v>21204</v>
      </c>
      <c r="AA5068" t="s">
        <v>20958</v>
      </c>
      <c r="AB5068" t="s">
        <v>125</v>
      </c>
      <c r="AO5068" s="171"/>
      <c r="AP5068" s="171"/>
      <c r="AQ5068" s="171"/>
      <c r="AR5068" s="171"/>
    </row>
    <row r="5069" spans="24:44">
      <c r="X5069" t="s">
        <v>21205</v>
      </c>
      <c r="Y5069" t="s">
        <v>389</v>
      </c>
      <c r="Z5069" t="s">
        <v>21206</v>
      </c>
      <c r="AA5069" t="s">
        <v>20958</v>
      </c>
      <c r="AB5069" t="s">
        <v>125</v>
      </c>
      <c r="AO5069" s="171"/>
      <c r="AP5069" s="171"/>
      <c r="AQ5069" s="171"/>
      <c r="AR5069" s="171"/>
    </row>
    <row r="5070" spans="24:44">
      <c r="X5070" t="s">
        <v>21207</v>
      </c>
      <c r="Y5070" t="s">
        <v>389</v>
      </c>
      <c r="Z5070" t="s">
        <v>21208</v>
      </c>
      <c r="AA5070" t="s">
        <v>20958</v>
      </c>
      <c r="AB5070" t="s">
        <v>125</v>
      </c>
      <c r="AO5070" s="171"/>
      <c r="AP5070" s="171"/>
      <c r="AQ5070" s="171"/>
      <c r="AR5070" s="171"/>
    </row>
    <row r="5071" spans="24:44">
      <c r="X5071" t="s">
        <v>21209</v>
      </c>
      <c r="Y5071" t="s">
        <v>389</v>
      </c>
      <c r="Z5071" t="s">
        <v>21210</v>
      </c>
      <c r="AA5071" t="s">
        <v>20958</v>
      </c>
      <c r="AB5071" t="s">
        <v>125</v>
      </c>
      <c r="AO5071" s="171"/>
      <c r="AP5071" s="171"/>
      <c r="AQ5071" s="171"/>
      <c r="AR5071" s="171"/>
    </row>
    <row r="5072" spans="24:44">
      <c r="X5072" t="s">
        <v>21211</v>
      </c>
      <c r="Y5072" t="s">
        <v>389</v>
      </c>
      <c r="Z5072" t="s">
        <v>21212</v>
      </c>
      <c r="AA5072" t="s">
        <v>20958</v>
      </c>
      <c r="AB5072" t="s">
        <v>125</v>
      </c>
      <c r="AO5072" s="171"/>
      <c r="AP5072" s="171"/>
      <c r="AQ5072" s="171"/>
      <c r="AR5072" s="171"/>
    </row>
    <row r="5073" spans="24:44">
      <c r="X5073" t="s">
        <v>21213</v>
      </c>
      <c r="Y5073" t="s">
        <v>389</v>
      </c>
      <c r="Z5073" t="s">
        <v>21214</v>
      </c>
      <c r="AA5073" t="s">
        <v>20958</v>
      </c>
      <c r="AB5073" t="s">
        <v>125</v>
      </c>
      <c r="AO5073" s="171"/>
      <c r="AP5073" s="171"/>
      <c r="AQ5073" s="171"/>
      <c r="AR5073" s="171"/>
    </row>
    <row r="5074" spans="24:44">
      <c r="X5074" t="s">
        <v>21215</v>
      </c>
      <c r="Y5074" t="s">
        <v>389</v>
      </c>
      <c r="Z5074" t="s">
        <v>21216</v>
      </c>
      <c r="AA5074" t="s">
        <v>20958</v>
      </c>
      <c r="AB5074" t="s">
        <v>125</v>
      </c>
      <c r="AO5074" s="171"/>
      <c r="AP5074" s="171"/>
      <c r="AQ5074" s="171"/>
      <c r="AR5074" s="171"/>
    </row>
    <row r="5075" spans="24:44">
      <c r="X5075" t="s">
        <v>21217</v>
      </c>
      <c r="Y5075" t="s">
        <v>389</v>
      </c>
      <c r="Z5075" t="s">
        <v>21218</v>
      </c>
      <c r="AA5075" t="s">
        <v>20958</v>
      </c>
      <c r="AB5075" t="s">
        <v>125</v>
      </c>
      <c r="AO5075" s="171"/>
      <c r="AP5075" s="171"/>
      <c r="AQ5075" s="171"/>
      <c r="AR5075" s="171"/>
    </row>
    <row r="5076" spans="24:44">
      <c r="X5076" t="s">
        <v>21219</v>
      </c>
      <c r="Y5076" t="s">
        <v>389</v>
      </c>
      <c r="Z5076" t="s">
        <v>21220</v>
      </c>
      <c r="AA5076" t="s">
        <v>20958</v>
      </c>
      <c r="AB5076" t="s">
        <v>125</v>
      </c>
      <c r="AO5076" s="171"/>
      <c r="AP5076" s="171"/>
      <c r="AQ5076" s="171"/>
      <c r="AR5076" s="171"/>
    </row>
    <row r="5077" spans="24:44">
      <c r="X5077" t="s">
        <v>21221</v>
      </c>
      <c r="Y5077" t="s">
        <v>389</v>
      </c>
      <c r="Z5077" t="s">
        <v>21222</v>
      </c>
      <c r="AA5077" t="s">
        <v>20958</v>
      </c>
      <c r="AB5077" t="s">
        <v>125</v>
      </c>
      <c r="AO5077" s="171"/>
      <c r="AP5077" s="171"/>
      <c r="AQ5077" s="171"/>
      <c r="AR5077" s="171"/>
    </row>
    <row r="5078" spans="24:44">
      <c r="X5078" t="s">
        <v>21223</v>
      </c>
      <c r="Y5078" t="s">
        <v>389</v>
      </c>
      <c r="Z5078" t="s">
        <v>21224</v>
      </c>
      <c r="AA5078" t="s">
        <v>20975</v>
      </c>
      <c r="AB5078" t="s">
        <v>125</v>
      </c>
      <c r="AO5078" s="171"/>
      <c r="AP5078" s="171"/>
      <c r="AQ5078" s="171"/>
      <c r="AR5078" s="171"/>
    </row>
    <row r="5079" spans="24:44">
      <c r="X5079" t="s">
        <v>21225</v>
      </c>
      <c r="Y5079" t="s">
        <v>389</v>
      </c>
      <c r="Z5079" t="s">
        <v>21226</v>
      </c>
      <c r="AA5079" t="s">
        <v>20975</v>
      </c>
      <c r="AB5079" t="s">
        <v>125</v>
      </c>
      <c r="AO5079" s="171"/>
      <c r="AP5079" s="171"/>
      <c r="AQ5079" s="171"/>
      <c r="AR5079" s="171"/>
    </row>
    <row r="5080" spans="24:44">
      <c r="X5080" t="s">
        <v>21227</v>
      </c>
      <c r="Y5080" t="s">
        <v>386</v>
      </c>
      <c r="Z5080" t="s">
        <v>21228</v>
      </c>
      <c r="AA5080" t="s">
        <v>15581</v>
      </c>
      <c r="AB5080" t="s">
        <v>125</v>
      </c>
      <c r="AO5080" s="171"/>
      <c r="AP5080" s="171"/>
      <c r="AQ5080" s="171"/>
      <c r="AR5080" s="171"/>
    </row>
    <row r="5081" spans="24:44">
      <c r="X5081" t="s">
        <v>21229</v>
      </c>
      <c r="Y5081" t="s">
        <v>389</v>
      </c>
      <c r="Z5081" t="s">
        <v>21230</v>
      </c>
      <c r="AA5081" t="s">
        <v>21231</v>
      </c>
      <c r="AB5081" t="s">
        <v>1769</v>
      </c>
      <c r="AO5081" s="171"/>
      <c r="AP5081" s="171"/>
      <c r="AQ5081" s="171"/>
      <c r="AR5081" s="171"/>
    </row>
    <row r="5082" spans="24:44">
      <c r="X5082" t="s">
        <v>21232</v>
      </c>
      <c r="Y5082" t="s">
        <v>389</v>
      </c>
      <c r="Z5082" t="s">
        <v>21233</v>
      </c>
      <c r="AA5082" t="s">
        <v>20975</v>
      </c>
      <c r="AB5082" t="s">
        <v>125</v>
      </c>
      <c r="AO5082" s="171"/>
      <c r="AP5082" s="171"/>
      <c r="AQ5082" s="171"/>
      <c r="AR5082" s="171"/>
    </row>
    <row r="5083" spans="24:44">
      <c r="X5083" t="s">
        <v>21234</v>
      </c>
      <c r="Y5083" t="s">
        <v>389</v>
      </c>
      <c r="Z5083" t="s">
        <v>21235</v>
      </c>
      <c r="AA5083" t="s">
        <v>20975</v>
      </c>
      <c r="AB5083" t="s">
        <v>125</v>
      </c>
      <c r="AO5083" s="171"/>
      <c r="AP5083" s="171"/>
      <c r="AQ5083" s="171"/>
      <c r="AR5083" s="171"/>
    </row>
    <row r="5084" spans="24:44">
      <c r="X5084" t="s">
        <v>21236</v>
      </c>
      <c r="Y5084" t="s">
        <v>389</v>
      </c>
      <c r="Z5084" t="s">
        <v>21237</v>
      </c>
      <c r="AA5084" t="s">
        <v>20975</v>
      </c>
      <c r="AB5084" t="s">
        <v>125</v>
      </c>
      <c r="AO5084" s="171"/>
      <c r="AP5084" s="171"/>
      <c r="AQ5084" s="171"/>
      <c r="AR5084" s="171"/>
    </row>
    <row r="5085" spans="24:44">
      <c r="X5085" t="s">
        <v>21238</v>
      </c>
      <c r="Y5085" t="s">
        <v>389</v>
      </c>
      <c r="Z5085" t="s">
        <v>21239</v>
      </c>
      <c r="AA5085" t="s">
        <v>20975</v>
      </c>
      <c r="AB5085" t="s">
        <v>125</v>
      </c>
      <c r="AO5085" s="171"/>
      <c r="AP5085" s="171"/>
      <c r="AQ5085" s="171"/>
      <c r="AR5085" s="171"/>
    </row>
    <row r="5086" spans="24:44">
      <c r="X5086" t="s">
        <v>21240</v>
      </c>
      <c r="Y5086" t="s">
        <v>389</v>
      </c>
      <c r="Z5086" t="s">
        <v>21241</v>
      </c>
      <c r="AA5086" t="s">
        <v>20975</v>
      </c>
      <c r="AB5086" t="s">
        <v>125</v>
      </c>
      <c r="AO5086" s="171"/>
      <c r="AP5086" s="171"/>
      <c r="AQ5086" s="171"/>
      <c r="AR5086" s="171"/>
    </row>
    <row r="5087" spans="24:44">
      <c r="X5087" t="s">
        <v>21242</v>
      </c>
      <c r="Y5087" t="s">
        <v>389</v>
      </c>
      <c r="Z5087" t="s">
        <v>21243</v>
      </c>
      <c r="AA5087" t="s">
        <v>20975</v>
      </c>
      <c r="AB5087" t="s">
        <v>125</v>
      </c>
      <c r="AO5087" s="171"/>
      <c r="AP5087" s="171"/>
      <c r="AQ5087" s="171"/>
      <c r="AR5087" s="171"/>
    </row>
    <row r="5088" spans="24:44">
      <c r="X5088" t="s">
        <v>21244</v>
      </c>
      <c r="Y5088" t="s">
        <v>389</v>
      </c>
      <c r="Z5088" t="s">
        <v>21245</v>
      </c>
      <c r="AA5088" t="s">
        <v>20975</v>
      </c>
      <c r="AB5088" t="s">
        <v>125</v>
      </c>
      <c r="AO5088" s="171"/>
      <c r="AP5088" s="171"/>
      <c r="AQ5088" s="171"/>
      <c r="AR5088" s="171"/>
    </row>
    <row r="5089" spans="24:44">
      <c r="X5089" t="s">
        <v>21246</v>
      </c>
      <c r="Y5089" t="s">
        <v>389</v>
      </c>
      <c r="Z5089" t="s">
        <v>21247</v>
      </c>
      <c r="AA5089" t="s">
        <v>20975</v>
      </c>
      <c r="AB5089" t="s">
        <v>125</v>
      </c>
      <c r="AO5089" s="171"/>
      <c r="AP5089" s="171"/>
      <c r="AQ5089" s="171"/>
      <c r="AR5089" s="171"/>
    </row>
    <row r="5090" spans="24:44">
      <c r="X5090" t="s">
        <v>21248</v>
      </c>
      <c r="Y5090" t="s">
        <v>389</v>
      </c>
      <c r="Z5090" t="s">
        <v>21249</v>
      </c>
      <c r="AA5090" t="s">
        <v>20975</v>
      </c>
      <c r="AB5090" t="s">
        <v>125</v>
      </c>
      <c r="AO5090" s="171"/>
      <c r="AP5090" s="171"/>
      <c r="AQ5090" s="171"/>
      <c r="AR5090" s="171"/>
    </row>
    <row r="5091" spans="24:44">
      <c r="X5091" t="s">
        <v>21250</v>
      </c>
      <c r="Y5091" t="s">
        <v>389</v>
      </c>
      <c r="Z5091" t="s">
        <v>21251</v>
      </c>
      <c r="AA5091" t="s">
        <v>20975</v>
      </c>
      <c r="AB5091" t="s">
        <v>125</v>
      </c>
      <c r="AO5091" s="171"/>
      <c r="AP5091" s="171"/>
      <c r="AQ5091" s="171"/>
      <c r="AR5091" s="171"/>
    </row>
    <row r="5092" spans="24:44">
      <c r="X5092" t="s">
        <v>21252</v>
      </c>
      <c r="Y5092" t="s">
        <v>389</v>
      </c>
      <c r="Z5092" t="s">
        <v>21253</v>
      </c>
      <c r="AA5092" t="s">
        <v>20975</v>
      </c>
      <c r="AB5092" t="s">
        <v>125</v>
      </c>
      <c r="AO5092" s="171"/>
      <c r="AP5092" s="171"/>
      <c r="AQ5092" s="171"/>
      <c r="AR5092" s="171"/>
    </row>
    <row r="5093" spans="24:44">
      <c r="X5093" t="s">
        <v>21254</v>
      </c>
      <c r="Y5093" t="s">
        <v>389</v>
      </c>
      <c r="Z5093" t="s">
        <v>21255</v>
      </c>
      <c r="AA5093" t="s">
        <v>20975</v>
      </c>
      <c r="AB5093" t="s">
        <v>125</v>
      </c>
      <c r="AO5093" s="171"/>
      <c r="AP5093" s="171"/>
      <c r="AQ5093" s="171"/>
      <c r="AR5093" s="171"/>
    </row>
    <row r="5094" spans="24:44">
      <c r="X5094" t="s">
        <v>21256</v>
      </c>
      <c r="Y5094" t="s">
        <v>389</v>
      </c>
      <c r="Z5094" t="s">
        <v>21257</v>
      </c>
      <c r="AA5094" t="s">
        <v>20975</v>
      </c>
      <c r="AB5094" t="s">
        <v>125</v>
      </c>
      <c r="AO5094" s="171"/>
      <c r="AP5094" s="171"/>
      <c r="AQ5094" s="171"/>
      <c r="AR5094" s="171"/>
    </row>
    <row r="5095" spans="24:44">
      <c r="X5095" t="s">
        <v>21258</v>
      </c>
      <c r="Y5095" t="s">
        <v>389</v>
      </c>
      <c r="Z5095" t="s">
        <v>21259</v>
      </c>
      <c r="AA5095" t="s">
        <v>20975</v>
      </c>
      <c r="AB5095" t="s">
        <v>125</v>
      </c>
      <c r="AO5095" s="171"/>
      <c r="AP5095" s="171"/>
      <c r="AQ5095" s="171"/>
      <c r="AR5095" s="171"/>
    </row>
    <row r="5096" spans="24:44">
      <c r="X5096" t="s">
        <v>21260</v>
      </c>
      <c r="Y5096" t="s">
        <v>389</v>
      </c>
      <c r="Z5096" t="s">
        <v>21261</v>
      </c>
      <c r="AA5096" t="s">
        <v>20975</v>
      </c>
      <c r="AB5096" t="s">
        <v>125</v>
      </c>
      <c r="AO5096" s="171"/>
      <c r="AP5096" s="171"/>
      <c r="AQ5096" s="171"/>
      <c r="AR5096" s="171"/>
    </row>
    <row r="5097" spans="24:44">
      <c r="X5097" t="s">
        <v>21262</v>
      </c>
      <c r="Y5097" t="s">
        <v>389</v>
      </c>
      <c r="Z5097" t="s">
        <v>21263</v>
      </c>
      <c r="AA5097" t="s">
        <v>20975</v>
      </c>
      <c r="AB5097" t="s">
        <v>125</v>
      </c>
      <c r="AO5097" s="171"/>
      <c r="AP5097" s="171"/>
      <c r="AQ5097" s="171"/>
      <c r="AR5097" s="171"/>
    </row>
    <row r="5098" spans="24:44">
      <c r="X5098" t="s">
        <v>21264</v>
      </c>
      <c r="Y5098" t="s">
        <v>389</v>
      </c>
      <c r="Z5098" t="s">
        <v>21265</v>
      </c>
      <c r="AA5098" t="s">
        <v>20975</v>
      </c>
      <c r="AB5098" t="s">
        <v>125</v>
      </c>
      <c r="AO5098" s="171"/>
      <c r="AP5098" s="171"/>
      <c r="AQ5098" s="171"/>
      <c r="AR5098" s="171"/>
    </row>
    <row r="5099" spans="24:44">
      <c r="X5099" t="s">
        <v>21266</v>
      </c>
      <c r="Y5099" t="s">
        <v>389</v>
      </c>
      <c r="Z5099" t="s">
        <v>21267</v>
      </c>
      <c r="AA5099" t="s">
        <v>20975</v>
      </c>
      <c r="AB5099" t="s">
        <v>125</v>
      </c>
      <c r="AO5099" s="171"/>
      <c r="AP5099" s="171"/>
      <c r="AQ5099" s="171"/>
      <c r="AR5099" s="171"/>
    </row>
    <row r="5100" spans="24:44">
      <c r="X5100" t="s">
        <v>21268</v>
      </c>
      <c r="Y5100" t="s">
        <v>389</v>
      </c>
      <c r="Z5100" t="s">
        <v>21269</v>
      </c>
      <c r="AA5100" t="s">
        <v>20975</v>
      </c>
      <c r="AB5100" t="s">
        <v>125</v>
      </c>
      <c r="AO5100" s="171"/>
      <c r="AP5100" s="171"/>
      <c r="AQ5100" s="171"/>
      <c r="AR5100" s="171"/>
    </row>
    <row r="5101" spans="24:44">
      <c r="X5101" t="s">
        <v>21270</v>
      </c>
      <c r="Y5101" t="s">
        <v>389</v>
      </c>
      <c r="Z5101" t="s">
        <v>21271</v>
      </c>
      <c r="AA5101" t="s">
        <v>20975</v>
      </c>
      <c r="AB5101" t="s">
        <v>125</v>
      </c>
      <c r="AO5101" s="171"/>
      <c r="AP5101" s="171"/>
      <c r="AQ5101" s="171"/>
      <c r="AR5101" s="171"/>
    </row>
    <row r="5102" spans="24:44">
      <c r="X5102" t="s">
        <v>21272</v>
      </c>
      <c r="Y5102" t="s">
        <v>389</v>
      </c>
      <c r="Z5102" t="s">
        <v>21273</v>
      </c>
      <c r="AA5102" t="s">
        <v>20975</v>
      </c>
      <c r="AB5102" t="s">
        <v>125</v>
      </c>
      <c r="AO5102" s="171"/>
      <c r="AP5102" s="171"/>
      <c r="AQ5102" s="171"/>
      <c r="AR5102" s="171"/>
    </row>
    <row r="5103" spans="24:44">
      <c r="X5103" t="s">
        <v>21274</v>
      </c>
      <c r="Y5103" t="s">
        <v>389</v>
      </c>
      <c r="Z5103" t="s">
        <v>21275</v>
      </c>
      <c r="AA5103" t="s">
        <v>20975</v>
      </c>
      <c r="AB5103" t="s">
        <v>125</v>
      </c>
      <c r="AO5103" s="171"/>
      <c r="AP5103" s="171"/>
      <c r="AQ5103" s="171"/>
      <c r="AR5103" s="171"/>
    </row>
    <row r="5104" spans="24:44">
      <c r="X5104" t="s">
        <v>21276</v>
      </c>
      <c r="Y5104" t="s">
        <v>389</v>
      </c>
      <c r="Z5104" t="s">
        <v>21277</v>
      </c>
      <c r="AA5104" t="s">
        <v>20975</v>
      </c>
      <c r="AB5104" t="s">
        <v>125</v>
      </c>
      <c r="AO5104" s="171"/>
      <c r="AP5104" s="171"/>
      <c r="AQ5104" s="171"/>
      <c r="AR5104" s="171"/>
    </row>
    <row r="5105" spans="24:44">
      <c r="X5105" t="s">
        <v>21278</v>
      </c>
      <c r="Y5105" t="s">
        <v>389</v>
      </c>
      <c r="Z5105" t="s">
        <v>21279</v>
      </c>
      <c r="AA5105" t="s">
        <v>21231</v>
      </c>
      <c r="AB5105" t="s">
        <v>1769</v>
      </c>
      <c r="AO5105" s="171"/>
      <c r="AP5105" s="171"/>
      <c r="AQ5105" s="171"/>
      <c r="AR5105" s="171"/>
    </row>
    <row r="5106" spans="24:44">
      <c r="X5106" t="s">
        <v>21280</v>
      </c>
      <c r="Y5106" t="s">
        <v>389</v>
      </c>
      <c r="Z5106" t="s">
        <v>21281</v>
      </c>
      <c r="AA5106" t="s">
        <v>21231</v>
      </c>
      <c r="AB5106" t="s">
        <v>1769</v>
      </c>
      <c r="AO5106" s="171"/>
      <c r="AP5106" s="171"/>
      <c r="AQ5106" s="171"/>
      <c r="AR5106" s="171"/>
    </row>
    <row r="5107" spans="24:44">
      <c r="X5107" t="s">
        <v>21282</v>
      </c>
      <c r="Y5107" t="s">
        <v>389</v>
      </c>
      <c r="Z5107" t="s">
        <v>21283</v>
      </c>
      <c r="AA5107" t="s">
        <v>21231</v>
      </c>
      <c r="AB5107" t="s">
        <v>1769</v>
      </c>
      <c r="AO5107" s="171"/>
      <c r="AP5107" s="171"/>
      <c r="AQ5107" s="171"/>
      <c r="AR5107" s="171"/>
    </row>
    <row r="5108" spans="24:44">
      <c r="X5108" t="s">
        <v>21284</v>
      </c>
      <c r="Y5108" t="s">
        <v>389</v>
      </c>
      <c r="Z5108" t="s">
        <v>21285</v>
      </c>
      <c r="AA5108" t="s">
        <v>21231</v>
      </c>
      <c r="AB5108" t="s">
        <v>1769</v>
      </c>
      <c r="AO5108" s="171"/>
      <c r="AP5108" s="171"/>
      <c r="AQ5108" s="171"/>
      <c r="AR5108" s="171"/>
    </row>
    <row r="5109" spans="24:44">
      <c r="X5109" t="s">
        <v>21286</v>
      </c>
      <c r="Y5109" t="s">
        <v>389</v>
      </c>
      <c r="Z5109" t="s">
        <v>21287</v>
      </c>
      <c r="AA5109" t="s">
        <v>21231</v>
      </c>
      <c r="AB5109" t="s">
        <v>1769</v>
      </c>
      <c r="AO5109" s="171"/>
      <c r="AP5109" s="171"/>
      <c r="AQ5109" s="171"/>
      <c r="AR5109" s="171"/>
    </row>
    <row r="5110" spans="24:44">
      <c r="X5110" t="s">
        <v>21288</v>
      </c>
      <c r="Y5110" t="s">
        <v>389</v>
      </c>
      <c r="Z5110" t="s">
        <v>21289</v>
      </c>
      <c r="AA5110" t="s">
        <v>21231</v>
      </c>
      <c r="AB5110" t="s">
        <v>1769</v>
      </c>
      <c r="AO5110" s="171"/>
      <c r="AP5110" s="171"/>
      <c r="AQ5110" s="171"/>
      <c r="AR5110" s="171"/>
    </row>
    <row r="5111" spans="24:44">
      <c r="X5111" t="s">
        <v>21290</v>
      </c>
      <c r="Y5111" t="s">
        <v>389</v>
      </c>
      <c r="Z5111" t="s">
        <v>21291</v>
      </c>
      <c r="AA5111" t="s">
        <v>20975</v>
      </c>
      <c r="AB5111" t="s">
        <v>125</v>
      </c>
      <c r="AO5111" s="171"/>
      <c r="AP5111" s="171"/>
      <c r="AQ5111" s="171"/>
      <c r="AR5111" s="171"/>
    </row>
    <row r="5112" spans="24:44">
      <c r="X5112" t="s">
        <v>21292</v>
      </c>
      <c r="Y5112" t="s">
        <v>389</v>
      </c>
      <c r="Z5112" t="s">
        <v>21293</v>
      </c>
      <c r="AA5112" t="s">
        <v>20975</v>
      </c>
      <c r="AB5112" t="s">
        <v>125</v>
      </c>
      <c r="AO5112" s="171"/>
      <c r="AP5112" s="171"/>
      <c r="AQ5112" s="171"/>
      <c r="AR5112" s="171"/>
    </row>
    <row r="5113" spans="24:44">
      <c r="X5113" t="s">
        <v>21294</v>
      </c>
      <c r="Y5113" t="s">
        <v>389</v>
      </c>
      <c r="Z5113" t="s">
        <v>21295</v>
      </c>
      <c r="AA5113" t="s">
        <v>20975</v>
      </c>
      <c r="AB5113" t="s">
        <v>125</v>
      </c>
      <c r="AO5113" s="171"/>
      <c r="AP5113" s="171"/>
      <c r="AQ5113" s="171"/>
      <c r="AR5113" s="171"/>
    </row>
    <row r="5114" spans="24:44">
      <c r="X5114" t="s">
        <v>21296</v>
      </c>
      <c r="Y5114" t="s">
        <v>389</v>
      </c>
      <c r="Z5114" t="s">
        <v>21297</v>
      </c>
      <c r="AA5114" t="s">
        <v>20975</v>
      </c>
      <c r="AB5114" t="s">
        <v>125</v>
      </c>
      <c r="AO5114" s="171"/>
      <c r="AP5114" s="171"/>
      <c r="AQ5114" s="171"/>
      <c r="AR5114" s="171"/>
    </row>
    <row r="5115" spans="24:44">
      <c r="X5115" t="s">
        <v>21298</v>
      </c>
      <c r="Y5115" t="s">
        <v>389</v>
      </c>
      <c r="Z5115" t="s">
        <v>21299</v>
      </c>
      <c r="AA5115" t="s">
        <v>20975</v>
      </c>
      <c r="AB5115" t="s">
        <v>125</v>
      </c>
      <c r="AO5115" s="171"/>
      <c r="AP5115" s="171"/>
      <c r="AQ5115" s="171"/>
      <c r="AR5115" s="171"/>
    </row>
    <row r="5116" spans="24:44">
      <c r="X5116" t="s">
        <v>21300</v>
      </c>
      <c r="Y5116" t="s">
        <v>389</v>
      </c>
      <c r="Z5116" t="s">
        <v>21301</v>
      </c>
      <c r="AA5116" t="s">
        <v>20975</v>
      </c>
      <c r="AB5116" t="s">
        <v>125</v>
      </c>
      <c r="AO5116" s="171"/>
      <c r="AP5116" s="171"/>
      <c r="AQ5116" s="171"/>
      <c r="AR5116" s="171"/>
    </row>
    <row r="5117" spans="24:44">
      <c r="X5117" t="s">
        <v>21302</v>
      </c>
      <c r="Y5117" t="s">
        <v>389</v>
      </c>
      <c r="Z5117" t="s">
        <v>21303</v>
      </c>
      <c r="AA5117" t="s">
        <v>20975</v>
      </c>
      <c r="AB5117" t="s">
        <v>125</v>
      </c>
      <c r="AO5117" s="171"/>
      <c r="AP5117" s="171"/>
      <c r="AQ5117" s="171"/>
      <c r="AR5117" s="171"/>
    </row>
    <row r="5118" spans="24:44">
      <c r="X5118" t="s">
        <v>21304</v>
      </c>
      <c r="Y5118" t="s">
        <v>389</v>
      </c>
      <c r="Z5118" t="s">
        <v>21305</v>
      </c>
      <c r="AA5118" t="s">
        <v>20975</v>
      </c>
      <c r="AB5118" t="s">
        <v>125</v>
      </c>
      <c r="AO5118" s="171"/>
      <c r="AP5118" s="171"/>
      <c r="AQ5118" s="171"/>
      <c r="AR5118" s="171"/>
    </row>
    <row r="5119" spans="24:44">
      <c r="X5119" t="s">
        <v>21306</v>
      </c>
      <c r="Y5119" t="s">
        <v>389</v>
      </c>
      <c r="Z5119" t="s">
        <v>21307</v>
      </c>
      <c r="AA5119" t="s">
        <v>20975</v>
      </c>
      <c r="AB5119" t="s">
        <v>125</v>
      </c>
      <c r="AO5119" s="171"/>
      <c r="AP5119" s="171"/>
      <c r="AQ5119" s="171"/>
      <c r="AR5119" s="171"/>
    </row>
    <row r="5120" spans="24:44">
      <c r="X5120" t="s">
        <v>21308</v>
      </c>
      <c r="Y5120" t="s">
        <v>389</v>
      </c>
      <c r="Z5120" t="s">
        <v>21309</v>
      </c>
      <c r="AA5120" t="s">
        <v>20975</v>
      </c>
      <c r="AB5120" t="s">
        <v>125</v>
      </c>
      <c r="AO5120" s="171"/>
      <c r="AP5120" s="171"/>
      <c r="AQ5120" s="171"/>
      <c r="AR5120" s="171"/>
    </row>
    <row r="5121" spans="24:44">
      <c r="X5121" t="s">
        <v>21310</v>
      </c>
      <c r="Y5121" t="s">
        <v>389</v>
      </c>
      <c r="Z5121" t="s">
        <v>21311</v>
      </c>
      <c r="AA5121" t="s">
        <v>20975</v>
      </c>
      <c r="AB5121" t="s">
        <v>125</v>
      </c>
      <c r="AO5121" s="171"/>
      <c r="AP5121" s="171"/>
      <c r="AQ5121" s="171"/>
      <c r="AR5121" s="171"/>
    </row>
    <row r="5122" spans="24:44">
      <c r="X5122" t="s">
        <v>21312</v>
      </c>
      <c r="Y5122" t="s">
        <v>389</v>
      </c>
      <c r="Z5122" t="s">
        <v>21313</v>
      </c>
      <c r="AA5122" t="s">
        <v>20975</v>
      </c>
      <c r="AB5122" t="s">
        <v>125</v>
      </c>
      <c r="AO5122" s="171"/>
      <c r="AP5122" s="171"/>
      <c r="AQ5122" s="171"/>
      <c r="AR5122" s="171"/>
    </row>
    <row r="5123" spans="24:44">
      <c r="X5123" t="s">
        <v>21314</v>
      </c>
      <c r="Y5123" t="s">
        <v>389</v>
      </c>
      <c r="Z5123" t="s">
        <v>21315</v>
      </c>
      <c r="AA5123" t="s">
        <v>20975</v>
      </c>
      <c r="AB5123" t="s">
        <v>125</v>
      </c>
      <c r="AO5123" s="171"/>
      <c r="AP5123" s="171"/>
      <c r="AQ5123" s="171"/>
      <c r="AR5123" s="171"/>
    </row>
    <row r="5124" spans="24:44">
      <c r="X5124" t="s">
        <v>21316</v>
      </c>
      <c r="Y5124" t="s">
        <v>389</v>
      </c>
      <c r="Z5124" t="s">
        <v>21317</v>
      </c>
      <c r="AA5124" t="s">
        <v>20975</v>
      </c>
      <c r="AB5124" t="s">
        <v>125</v>
      </c>
      <c r="AO5124" s="171"/>
      <c r="AP5124" s="171"/>
      <c r="AQ5124" s="171"/>
      <c r="AR5124" s="171"/>
    </row>
    <row r="5125" spans="24:44">
      <c r="X5125" t="s">
        <v>21318</v>
      </c>
      <c r="Y5125" t="s">
        <v>389</v>
      </c>
      <c r="Z5125" t="s">
        <v>21319</v>
      </c>
      <c r="AA5125" t="s">
        <v>20975</v>
      </c>
      <c r="AB5125" t="s">
        <v>125</v>
      </c>
      <c r="AO5125" s="171"/>
      <c r="AP5125" s="171"/>
      <c r="AQ5125" s="171"/>
      <c r="AR5125" s="171"/>
    </row>
    <row r="5126" spans="24:44">
      <c r="X5126" t="s">
        <v>21320</v>
      </c>
      <c r="Y5126" t="s">
        <v>389</v>
      </c>
      <c r="Z5126" t="s">
        <v>21321</v>
      </c>
      <c r="AA5126" t="s">
        <v>20975</v>
      </c>
      <c r="AB5126" t="s">
        <v>125</v>
      </c>
      <c r="AO5126" s="171"/>
      <c r="AP5126" s="171"/>
      <c r="AQ5126" s="171"/>
      <c r="AR5126" s="171"/>
    </row>
    <row r="5127" spans="24:44">
      <c r="X5127" t="s">
        <v>21322</v>
      </c>
      <c r="Y5127" t="s">
        <v>389</v>
      </c>
      <c r="Z5127" t="s">
        <v>21323</v>
      </c>
      <c r="AA5127" t="s">
        <v>20975</v>
      </c>
      <c r="AB5127" t="s">
        <v>125</v>
      </c>
      <c r="AO5127" s="171"/>
      <c r="AP5127" s="171"/>
      <c r="AQ5127" s="171"/>
      <c r="AR5127" s="171"/>
    </row>
    <row r="5128" spans="24:44">
      <c r="X5128" t="s">
        <v>21324</v>
      </c>
      <c r="Y5128" t="s">
        <v>389</v>
      </c>
      <c r="Z5128" t="s">
        <v>21325</v>
      </c>
      <c r="AA5128" t="s">
        <v>20975</v>
      </c>
      <c r="AB5128" t="s">
        <v>125</v>
      </c>
      <c r="AO5128" s="171"/>
      <c r="AP5128" s="171"/>
      <c r="AQ5128" s="171"/>
      <c r="AR5128" s="171"/>
    </row>
    <row r="5129" spans="24:44">
      <c r="X5129" t="s">
        <v>21326</v>
      </c>
      <c r="Y5129" t="s">
        <v>389</v>
      </c>
      <c r="Z5129" t="s">
        <v>21327</v>
      </c>
      <c r="AA5129" t="s">
        <v>20975</v>
      </c>
      <c r="AB5129" t="s">
        <v>125</v>
      </c>
      <c r="AO5129" s="171"/>
      <c r="AP5129" s="171"/>
      <c r="AQ5129" s="171"/>
      <c r="AR5129" s="171"/>
    </row>
    <row r="5130" spans="24:44">
      <c r="X5130" t="s">
        <v>21328</v>
      </c>
      <c r="Y5130" t="s">
        <v>389</v>
      </c>
      <c r="Z5130" t="s">
        <v>21329</v>
      </c>
      <c r="AA5130" t="s">
        <v>20975</v>
      </c>
      <c r="AB5130" t="s">
        <v>125</v>
      </c>
      <c r="AO5130" s="171"/>
      <c r="AP5130" s="171"/>
      <c r="AQ5130" s="171"/>
      <c r="AR5130" s="171"/>
    </row>
    <row r="5131" spans="24:44">
      <c r="X5131" t="s">
        <v>21330</v>
      </c>
      <c r="Y5131" t="s">
        <v>389</v>
      </c>
      <c r="Z5131" t="s">
        <v>21331</v>
      </c>
      <c r="AA5131" t="s">
        <v>20975</v>
      </c>
      <c r="AB5131" t="s">
        <v>125</v>
      </c>
      <c r="AO5131" s="171"/>
      <c r="AP5131" s="171"/>
      <c r="AQ5131" s="171"/>
      <c r="AR5131" s="171"/>
    </row>
    <row r="5132" spans="24:44">
      <c r="X5132" t="s">
        <v>21332</v>
      </c>
      <c r="Y5132" t="s">
        <v>389</v>
      </c>
      <c r="Z5132" t="s">
        <v>21333</v>
      </c>
      <c r="AA5132" t="s">
        <v>20975</v>
      </c>
      <c r="AB5132" t="s">
        <v>125</v>
      </c>
      <c r="AO5132" s="171"/>
      <c r="AP5132" s="171"/>
      <c r="AQ5132" s="171"/>
      <c r="AR5132" s="171"/>
    </row>
    <row r="5133" spans="24:44">
      <c r="X5133" t="s">
        <v>21334</v>
      </c>
      <c r="Y5133" t="s">
        <v>389</v>
      </c>
      <c r="Z5133" t="s">
        <v>21335</v>
      </c>
      <c r="AA5133" t="s">
        <v>20975</v>
      </c>
      <c r="AB5133" t="s">
        <v>125</v>
      </c>
      <c r="AO5133" s="171"/>
      <c r="AP5133" s="171"/>
      <c r="AQ5133" s="171"/>
      <c r="AR5133" s="171"/>
    </row>
    <row r="5134" spans="24:44">
      <c r="X5134" t="s">
        <v>21336</v>
      </c>
      <c r="Y5134" t="s">
        <v>389</v>
      </c>
      <c r="Z5134" t="s">
        <v>21337</v>
      </c>
      <c r="AA5134" t="s">
        <v>20975</v>
      </c>
      <c r="AB5134" t="s">
        <v>125</v>
      </c>
      <c r="AO5134" s="171"/>
      <c r="AP5134" s="171"/>
      <c r="AQ5134" s="171"/>
      <c r="AR5134" s="171"/>
    </row>
    <row r="5135" spans="24:44">
      <c r="X5135" t="s">
        <v>21338</v>
      </c>
      <c r="Y5135" t="s">
        <v>389</v>
      </c>
      <c r="Z5135" t="s">
        <v>21339</v>
      </c>
      <c r="AA5135" t="s">
        <v>20975</v>
      </c>
      <c r="AB5135" t="s">
        <v>125</v>
      </c>
      <c r="AO5135" s="171"/>
      <c r="AP5135" s="171"/>
      <c r="AQ5135" s="171"/>
      <c r="AR5135" s="171"/>
    </row>
    <row r="5136" spans="24:44">
      <c r="X5136" t="s">
        <v>21340</v>
      </c>
      <c r="Y5136" t="s">
        <v>389</v>
      </c>
      <c r="Z5136" t="s">
        <v>21341</v>
      </c>
      <c r="AA5136" t="s">
        <v>20975</v>
      </c>
      <c r="AB5136" t="s">
        <v>125</v>
      </c>
      <c r="AO5136" s="171"/>
      <c r="AP5136" s="171"/>
      <c r="AQ5136" s="171"/>
      <c r="AR5136" s="171"/>
    </row>
    <row r="5137" spans="24:44">
      <c r="X5137" t="s">
        <v>21342</v>
      </c>
      <c r="Y5137" t="s">
        <v>389</v>
      </c>
      <c r="Z5137" t="s">
        <v>21343</v>
      </c>
      <c r="AA5137" t="s">
        <v>20975</v>
      </c>
      <c r="AB5137" t="s">
        <v>125</v>
      </c>
      <c r="AO5137" s="171"/>
      <c r="AP5137" s="171"/>
      <c r="AQ5137" s="171"/>
      <c r="AR5137" s="171"/>
    </row>
    <row r="5138" spans="24:44">
      <c r="X5138" t="s">
        <v>21344</v>
      </c>
      <c r="Y5138" t="s">
        <v>389</v>
      </c>
      <c r="Z5138" t="s">
        <v>21345</v>
      </c>
      <c r="AA5138" t="s">
        <v>20975</v>
      </c>
      <c r="AB5138" t="s">
        <v>125</v>
      </c>
      <c r="AO5138" s="171"/>
      <c r="AP5138" s="171"/>
      <c r="AQ5138" s="171"/>
      <c r="AR5138" s="171"/>
    </row>
    <row r="5139" spans="24:44">
      <c r="X5139" t="s">
        <v>21346</v>
      </c>
      <c r="Y5139" t="s">
        <v>389</v>
      </c>
      <c r="Z5139" t="s">
        <v>21347</v>
      </c>
      <c r="AA5139" t="s">
        <v>20975</v>
      </c>
      <c r="AB5139" t="s">
        <v>125</v>
      </c>
      <c r="AO5139" s="171"/>
      <c r="AP5139" s="171"/>
      <c r="AQ5139" s="171"/>
      <c r="AR5139" s="171"/>
    </row>
    <row r="5140" spans="24:44">
      <c r="X5140" t="s">
        <v>21348</v>
      </c>
      <c r="Y5140" t="s">
        <v>389</v>
      </c>
      <c r="Z5140" t="s">
        <v>21349</v>
      </c>
      <c r="AA5140" t="s">
        <v>20975</v>
      </c>
      <c r="AB5140" t="s">
        <v>125</v>
      </c>
      <c r="AO5140" s="171"/>
      <c r="AP5140" s="171"/>
      <c r="AQ5140" s="171"/>
      <c r="AR5140" s="171"/>
    </row>
    <row r="5141" spans="24:44">
      <c r="X5141" t="s">
        <v>21350</v>
      </c>
      <c r="Y5141" t="s">
        <v>389</v>
      </c>
      <c r="Z5141" t="s">
        <v>21351</v>
      </c>
      <c r="AA5141" t="s">
        <v>20975</v>
      </c>
      <c r="AB5141" t="s">
        <v>125</v>
      </c>
      <c r="AO5141" s="171"/>
      <c r="AP5141" s="171"/>
      <c r="AQ5141" s="171"/>
      <c r="AR5141" s="171"/>
    </row>
    <row r="5142" spans="24:44">
      <c r="X5142" t="s">
        <v>21352</v>
      </c>
      <c r="Y5142" t="s">
        <v>389</v>
      </c>
      <c r="Z5142" t="s">
        <v>21353</v>
      </c>
      <c r="AA5142" t="s">
        <v>20975</v>
      </c>
      <c r="AB5142" t="s">
        <v>125</v>
      </c>
      <c r="AO5142" s="171"/>
      <c r="AP5142" s="171"/>
      <c r="AQ5142" s="171"/>
      <c r="AR5142" s="171"/>
    </row>
    <row r="5143" spans="24:44">
      <c r="X5143" t="s">
        <v>21354</v>
      </c>
      <c r="Y5143" t="s">
        <v>389</v>
      </c>
      <c r="Z5143" t="s">
        <v>21355</v>
      </c>
      <c r="AA5143" t="s">
        <v>20975</v>
      </c>
      <c r="AB5143" t="s">
        <v>125</v>
      </c>
      <c r="AO5143" s="171"/>
      <c r="AP5143" s="171"/>
      <c r="AQ5143" s="171"/>
      <c r="AR5143" s="171"/>
    </row>
    <row r="5144" spans="24:44">
      <c r="X5144" t="s">
        <v>21356</v>
      </c>
      <c r="Y5144" t="s">
        <v>389</v>
      </c>
      <c r="Z5144" t="s">
        <v>21357</v>
      </c>
      <c r="AA5144" t="s">
        <v>20975</v>
      </c>
      <c r="AB5144" t="s">
        <v>125</v>
      </c>
      <c r="AO5144" s="171"/>
      <c r="AP5144" s="171"/>
      <c r="AQ5144" s="171"/>
      <c r="AR5144" s="171"/>
    </row>
    <row r="5145" spans="24:44">
      <c r="X5145" t="s">
        <v>21358</v>
      </c>
      <c r="Y5145" t="s">
        <v>389</v>
      </c>
      <c r="Z5145" t="s">
        <v>21359</v>
      </c>
      <c r="AA5145" t="s">
        <v>20975</v>
      </c>
      <c r="AB5145" t="s">
        <v>125</v>
      </c>
      <c r="AO5145" s="171"/>
      <c r="AP5145" s="171"/>
      <c r="AQ5145" s="171"/>
      <c r="AR5145" s="171"/>
    </row>
    <row r="5146" spans="24:44">
      <c r="X5146" t="s">
        <v>21360</v>
      </c>
      <c r="Y5146" t="s">
        <v>389</v>
      </c>
      <c r="Z5146" t="s">
        <v>21361</v>
      </c>
      <c r="AA5146" t="s">
        <v>20975</v>
      </c>
      <c r="AB5146" t="s">
        <v>125</v>
      </c>
      <c r="AO5146" s="171"/>
      <c r="AP5146" s="171"/>
      <c r="AQ5146" s="171"/>
      <c r="AR5146" s="171"/>
    </row>
    <row r="5147" spans="24:44">
      <c r="X5147" t="s">
        <v>21362</v>
      </c>
      <c r="Y5147" t="s">
        <v>389</v>
      </c>
      <c r="Z5147" t="s">
        <v>21363</v>
      </c>
      <c r="AA5147" t="s">
        <v>20975</v>
      </c>
      <c r="AB5147" t="s">
        <v>125</v>
      </c>
      <c r="AO5147" s="171"/>
      <c r="AP5147" s="171"/>
      <c r="AQ5147" s="171"/>
      <c r="AR5147" s="171"/>
    </row>
    <row r="5148" spans="24:44">
      <c r="X5148" t="s">
        <v>21364</v>
      </c>
      <c r="Y5148" t="s">
        <v>389</v>
      </c>
      <c r="Z5148" t="s">
        <v>21365</v>
      </c>
      <c r="AA5148" t="s">
        <v>20975</v>
      </c>
      <c r="AB5148" t="s">
        <v>125</v>
      </c>
      <c r="AO5148" s="171"/>
      <c r="AP5148" s="171"/>
      <c r="AQ5148" s="171"/>
      <c r="AR5148" s="171"/>
    </row>
    <row r="5149" spans="24:44">
      <c r="X5149" t="s">
        <v>21366</v>
      </c>
      <c r="Y5149" t="s">
        <v>389</v>
      </c>
      <c r="Z5149" t="s">
        <v>21367</v>
      </c>
      <c r="AA5149" t="s">
        <v>20975</v>
      </c>
      <c r="AB5149" t="s">
        <v>125</v>
      </c>
      <c r="AO5149" s="171"/>
      <c r="AP5149" s="171"/>
      <c r="AQ5149" s="171"/>
      <c r="AR5149" s="171"/>
    </row>
    <row r="5150" spans="24:44">
      <c r="X5150" t="s">
        <v>21368</v>
      </c>
      <c r="Y5150" t="s">
        <v>389</v>
      </c>
      <c r="Z5150" t="s">
        <v>21369</v>
      </c>
      <c r="AA5150" t="s">
        <v>20975</v>
      </c>
      <c r="AB5150" t="s">
        <v>125</v>
      </c>
      <c r="AO5150" s="171"/>
      <c r="AP5150" s="171"/>
      <c r="AQ5150" s="171"/>
      <c r="AR5150" s="171"/>
    </row>
    <row r="5151" spans="24:44">
      <c r="X5151" t="s">
        <v>21370</v>
      </c>
      <c r="Y5151" t="s">
        <v>389</v>
      </c>
      <c r="Z5151" t="s">
        <v>21371</v>
      </c>
      <c r="AA5151" t="s">
        <v>20975</v>
      </c>
      <c r="AB5151" t="s">
        <v>125</v>
      </c>
      <c r="AO5151" s="171"/>
      <c r="AP5151" s="171"/>
      <c r="AQ5151" s="171"/>
      <c r="AR5151" s="171"/>
    </row>
    <row r="5152" spans="24:44">
      <c r="X5152" t="s">
        <v>21372</v>
      </c>
      <c r="Y5152" t="s">
        <v>389</v>
      </c>
      <c r="Z5152" t="s">
        <v>21373</v>
      </c>
      <c r="AA5152" t="s">
        <v>20975</v>
      </c>
      <c r="AB5152" t="s">
        <v>125</v>
      </c>
      <c r="AO5152" s="171"/>
      <c r="AP5152" s="171"/>
      <c r="AQ5152" s="171"/>
      <c r="AR5152" s="171"/>
    </row>
    <row r="5153" spans="24:44">
      <c r="X5153" t="s">
        <v>21374</v>
      </c>
      <c r="Y5153" t="s">
        <v>389</v>
      </c>
      <c r="Z5153" t="s">
        <v>21375</v>
      </c>
      <c r="AA5153" t="s">
        <v>20975</v>
      </c>
      <c r="AB5153" t="s">
        <v>125</v>
      </c>
      <c r="AO5153" s="171"/>
      <c r="AP5153" s="171"/>
      <c r="AQ5153" s="171"/>
      <c r="AR5153" s="171"/>
    </row>
    <row r="5154" spans="24:44">
      <c r="X5154" t="s">
        <v>21376</v>
      </c>
      <c r="Y5154" t="s">
        <v>389</v>
      </c>
      <c r="Z5154" t="s">
        <v>21377</v>
      </c>
      <c r="AA5154" t="s">
        <v>20975</v>
      </c>
      <c r="AB5154" t="s">
        <v>125</v>
      </c>
      <c r="AO5154" s="171"/>
      <c r="AP5154" s="171"/>
      <c r="AQ5154" s="171"/>
      <c r="AR5154" s="171"/>
    </row>
    <row r="5155" spans="24:44">
      <c r="X5155" t="s">
        <v>21378</v>
      </c>
      <c r="Y5155" t="s">
        <v>389</v>
      </c>
      <c r="Z5155" t="s">
        <v>21379</v>
      </c>
      <c r="AA5155" t="s">
        <v>20975</v>
      </c>
      <c r="AB5155" t="s">
        <v>125</v>
      </c>
      <c r="AO5155" s="171"/>
      <c r="AP5155" s="171"/>
      <c r="AQ5155" s="171"/>
      <c r="AR5155" s="171"/>
    </row>
    <row r="5156" spans="24:44">
      <c r="X5156" t="s">
        <v>21380</v>
      </c>
      <c r="Y5156" t="s">
        <v>389</v>
      </c>
      <c r="Z5156" t="s">
        <v>21381</v>
      </c>
      <c r="AA5156" t="s">
        <v>20975</v>
      </c>
      <c r="AB5156" t="s">
        <v>125</v>
      </c>
      <c r="AO5156" s="171"/>
      <c r="AP5156" s="171"/>
      <c r="AQ5156" s="171"/>
      <c r="AR5156" s="171"/>
    </row>
    <row r="5157" spans="24:44">
      <c r="X5157" t="s">
        <v>21382</v>
      </c>
      <c r="Y5157" t="s">
        <v>389</v>
      </c>
      <c r="Z5157" t="s">
        <v>21383</v>
      </c>
      <c r="AA5157" t="s">
        <v>20975</v>
      </c>
      <c r="AB5157" t="s">
        <v>125</v>
      </c>
      <c r="AO5157" s="171"/>
      <c r="AP5157" s="171"/>
      <c r="AQ5157" s="171"/>
      <c r="AR5157" s="171"/>
    </row>
    <row r="5158" spans="24:44">
      <c r="X5158" t="s">
        <v>21384</v>
      </c>
      <c r="Y5158" t="s">
        <v>389</v>
      </c>
      <c r="Z5158" t="s">
        <v>21385</v>
      </c>
      <c r="AA5158" t="s">
        <v>20975</v>
      </c>
      <c r="AB5158" t="s">
        <v>125</v>
      </c>
      <c r="AO5158" s="171"/>
      <c r="AP5158" s="171"/>
      <c r="AQ5158" s="171"/>
      <c r="AR5158" s="171"/>
    </row>
    <row r="5159" spans="24:44">
      <c r="X5159" t="s">
        <v>21386</v>
      </c>
      <c r="Y5159" t="s">
        <v>389</v>
      </c>
      <c r="Z5159" t="s">
        <v>21387</v>
      </c>
      <c r="AA5159" t="s">
        <v>20975</v>
      </c>
      <c r="AB5159" t="s">
        <v>125</v>
      </c>
      <c r="AO5159" s="171"/>
      <c r="AP5159" s="171"/>
      <c r="AQ5159" s="171"/>
      <c r="AR5159" s="171"/>
    </row>
    <row r="5160" spans="24:44">
      <c r="X5160" t="s">
        <v>21388</v>
      </c>
      <c r="Y5160" t="s">
        <v>389</v>
      </c>
      <c r="Z5160" t="s">
        <v>21389</v>
      </c>
      <c r="AA5160" t="s">
        <v>20975</v>
      </c>
      <c r="AB5160" t="s">
        <v>125</v>
      </c>
      <c r="AO5160" s="171"/>
      <c r="AP5160" s="171"/>
      <c r="AQ5160" s="171"/>
      <c r="AR5160" s="171"/>
    </row>
    <row r="5161" spans="24:44">
      <c r="X5161" t="s">
        <v>21390</v>
      </c>
      <c r="Y5161" t="s">
        <v>389</v>
      </c>
      <c r="Z5161" t="s">
        <v>21391</v>
      </c>
      <c r="AA5161" t="s">
        <v>20975</v>
      </c>
      <c r="AB5161" t="s">
        <v>125</v>
      </c>
      <c r="AO5161" s="171"/>
      <c r="AP5161" s="171"/>
      <c r="AQ5161" s="171"/>
      <c r="AR5161" s="171"/>
    </row>
    <row r="5162" spans="24:44">
      <c r="X5162" t="s">
        <v>21392</v>
      </c>
      <c r="Y5162" t="s">
        <v>389</v>
      </c>
      <c r="Z5162" t="s">
        <v>21393</v>
      </c>
      <c r="AA5162" t="s">
        <v>20975</v>
      </c>
      <c r="AB5162" t="s">
        <v>125</v>
      </c>
      <c r="AO5162" s="171"/>
      <c r="AP5162" s="171"/>
      <c r="AQ5162" s="171"/>
      <c r="AR5162" s="171"/>
    </row>
    <row r="5163" spans="24:44">
      <c r="X5163" t="s">
        <v>21394</v>
      </c>
      <c r="Y5163" t="s">
        <v>389</v>
      </c>
      <c r="Z5163" t="s">
        <v>21395</v>
      </c>
      <c r="AA5163" t="s">
        <v>20975</v>
      </c>
      <c r="AB5163" t="s">
        <v>125</v>
      </c>
      <c r="AO5163" s="171"/>
      <c r="AP5163" s="171"/>
      <c r="AQ5163" s="171"/>
      <c r="AR5163" s="171"/>
    </row>
    <row r="5164" spans="24:44">
      <c r="X5164" t="s">
        <v>21396</v>
      </c>
      <c r="Y5164" t="s">
        <v>389</v>
      </c>
      <c r="Z5164" t="s">
        <v>21397</v>
      </c>
      <c r="AA5164" t="s">
        <v>20975</v>
      </c>
      <c r="AB5164" t="s">
        <v>125</v>
      </c>
      <c r="AO5164" s="171"/>
      <c r="AP5164" s="171"/>
      <c r="AQ5164" s="171"/>
      <c r="AR5164" s="171"/>
    </row>
    <row r="5165" spans="24:44">
      <c r="X5165" t="s">
        <v>21398</v>
      </c>
      <c r="Y5165" t="s">
        <v>389</v>
      </c>
      <c r="Z5165" t="s">
        <v>21399</v>
      </c>
      <c r="AA5165" t="s">
        <v>20975</v>
      </c>
      <c r="AB5165" t="s">
        <v>125</v>
      </c>
      <c r="AO5165" s="171"/>
      <c r="AP5165" s="171"/>
      <c r="AQ5165" s="171"/>
      <c r="AR5165" s="171"/>
    </row>
    <row r="5166" spans="24:44">
      <c r="X5166" t="s">
        <v>21400</v>
      </c>
      <c r="Y5166" t="s">
        <v>389</v>
      </c>
      <c r="Z5166" t="s">
        <v>21401</v>
      </c>
      <c r="AA5166" t="s">
        <v>20975</v>
      </c>
      <c r="AB5166" t="s">
        <v>125</v>
      </c>
      <c r="AO5166" s="171"/>
      <c r="AP5166" s="171"/>
      <c r="AQ5166" s="171"/>
      <c r="AR5166" s="171"/>
    </row>
    <row r="5167" spans="24:44">
      <c r="X5167" t="s">
        <v>21402</v>
      </c>
      <c r="Y5167" t="s">
        <v>389</v>
      </c>
      <c r="Z5167" t="s">
        <v>21403</v>
      </c>
      <c r="AA5167" t="s">
        <v>20975</v>
      </c>
      <c r="AB5167" t="s">
        <v>125</v>
      </c>
      <c r="AO5167" s="171"/>
      <c r="AP5167" s="171"/>
      <c r="AQ5167" s="171"/>
      <c r="AR5167" s="171"/>
    </row>
    <row r="5168" spans="24:44">
      <c r="X5168" t="s">
        <v>21404</v>
      </c>
      <c r="Y5168" t="s">
        <v>389</v>
      </c>
      <c r="Z5168" t="s">
        <v>21405</v>
      </c>
      <c r="AA5168" t="s">
        <v>20975</v>
      </c>
      <c r="AB5168" t="s">
        <v>125</v>
      </c>
      <c r="AO5168" s="171"/>
      <c r="AP5168" s="171"/>
      <c r="AQ5168" s="171"/>
      <c r="AR5168" s="171"/>
    </row>
    <row r="5169" spans="24:44">
      <c r="X5169" t="s">
        <v>21406</v>
      </c>
      <c r="Y5169" t="s">
        <v>389</v>
      </c>
      <c r="Z5169" t="s">
        <v>21407</v>
      </c>
      <c r="AA5169" t="s">
        <v>20975</v>
      </c>
      <c r="AB5169" t="s">
        <v>125</v>
      </c>
      <c r="AO5169" s="171"/>
      <c r="AP5169" s="171"/>
      <c r="AQ5169" s="171"/>
      <c r="AR5169" s="171"/>
    </row>
    <row r="5170" spans="24:44">
      <c r="X5170" t="s">
        <v>21408</v>
      </c>
      <c r="Y5170" t="s">
        <v>389</v>
      </c>
      <c r="Z5170" t="s">
        <v>21409</v>
      </c>
      <c r="AA5170" t="s">
        <v>20975</v>
      </c>
      <c r="AB5170" t="s">
        <v>125</v>
      </c>
      <c r="AO5170" s="171"/>
      <c r="AP5170" s="171"/>
      <c r="AQ5170" s="171"/>
      <c r="AR5170" s="171"/>
    </row>
    <row r="5171" spans="24:44">
      <c r="X5171" t="s">
        <v>21410</v>
      </c>
      <c r="Y5171" t="s">
        <v>389</v>
      </c>
      <c r="Z5171" t="s">
        <v>21411</v>
      </c>
      <c r="AA5171" t="s">
        <v>20975</v>
      </c>
      <c r="AB5171" t="s">
        <v>125</v>
      </c>
      <c r="AO5171" s="171"/>
      <c r="AP5171" s="171"/>
      <c r="AQ5171" s="171"/>
      <c r="AR5171" s="171"/>
    </row>
    <row r="5172" spans="24:44">
      <c r="X5172" t="s">
        <v>21412</v>
      </c>
      <c r="Y5172" t="s">
        <v>389</v>
      </c>
      <c r="Z5172" t="s">
        <v>21413</v>
      </c>
      <c r="AA5172" t="s">
        <v>20958</v>
      </c>
      <c r="AB5172" t="s">
        <v>125</v>
      </c>
      <c r="AO5172" s="171"/>
      <c r="AP5172" s="171"/>
      <c r="AQ5172" s="171"/>
      <c r="AR5172" s="171"/>
    </row>
    <row r="5173" spans="24:44">
      <c r="X5173" t="s">
        <v>21414</v>
      </c>
      <c r="Y5173" t="s">
        <v>389</v>
      </c>
      <c r="Z5173" t="s">
        <v>21415</v>
      </c>
      <c r="AA5173" t="s">
        <v>20958</v>
      </c>
      <c r="AB5173" t="s">
        <v>125</v>
      </c>
      <c r="AO5173" s="171"/>
      <c r="AP5173" s="171"/>
      <c r="AQ5173" s="171"/>
      <c r="AR5173" s="171"/>
    </row>
    <row r="5174" spans="24:44">
      <c r="X5174" t="s">
        <v>21416</v>
      </c>
      <c r="Y5174" t="s">
        <v>389</v>
      </c>
      <c r="Z5174" t="s">
        <v>21417</v>
      </c>
      <c r="AA5174" t="s">
        <v>20958</v>
      </c>
      <c r="AB5174" t="s">
        <v>125</v>
      </c>
      <c r="AO5174" s="171"/>
      <c r="AP5174" s="171"/>
      <c r="AQ5174" s="171"/>
      <c r="AR5174" s="171"/>
    </row>
    <row r="5175" spans="24:44">
      <c r="X5175" t="s">
        <v>21418</v>
      </c>
      <c r="Y5175" t="s">
        <v>389</v>
      </c>
      <c r="Z5175" t="s">
        <v>21419</v>
      </c>
      <c r="AA5175" t="s">
        <v>20958</v>
      </c>
      <c r="AB5175" t="s">
        <v>125</v>
      </c>
      <c r="AO5175" s="171"/>
      <c r="AP5175" s="171"/>
      <c r="AQ5175" s="171"/>
      <c r="AR5175" s="171"/>
    </row>
    <row r="5176" spans="24:44">
      <c r="X5176" t="s">
        <v>21420</v>
      </c>
      <c r="Y5176" t="s">
        <v>389</v>
      </c>
      <c r="Z5176" t="s">
        <v>21421</v>
      </c>
      <c r="AA5176" t="s">
        <v>20958</v>
      </c>
      <c r="AB5176" t="s">
        <v>125</v>
      </c>
      <c r="AO5176" s="171"/>
      <c r="AP5176" s="171"/>
      <c r="AQ5176" s="171"/>
      <c r="AR5176" s="171"/>
    </row>
    <row r="5177" spans="24:44">
      <c r="X5177" t="s">
        <v>21422</v>
      </c>
      <c r="Y5177" t="s">
        <v>389</v>
      </c>
      <c r="Z5177" t="s">
        <v>21082</v>
      </c>
      <c r="AA5177" t="s">
        <v>20958</v>
      </c>
      <c r="AB5177" t="s">
        <v>125</v>
      </c>
      <c r="AO5177" s="171"/>
      <c r="AP5177" s="171"/>
      <c r="AQ5177" s="171"/>
      <c r="AR5177" s="171"/>
    </row>
    <row r="5178" spans="24:44">
      <c r="X5178" t="s">
        <v>21423</v>
      </c>
      <c r="Y5178" t="s">
        <v>389</v>
      </c>
      <c r="Z5178" t="s">
        <v>21424</v>
      </c>
      <c r="AA5178" t="s">
        <v>20958</v>
      </c>
      <c r="AB5178" t="s">
        <v>125</v>
      </c>
      <c r="AO5178" s="171"/>
      <c r="AP5178" s="171"/>
      <c r="AQ5178" s="171"/>
      <c r="AR5178" s="171"/>
    </row>
    <row r="5179" spans="24:44">
      <c r="X5179" t="s">
        <v>21425</v>
      </c>
      <c r="Y5179" t="s">
        <v>389</v>
      </c>
      <c r="Z5179" t="s">
        <v>21426</v>
      </c>
      <c r="AA5179" t="s">
        <v>20958</v>
      </c>
      <c r="AB5179" t="s">
        <v>125</v>
      </c>
      <c r="AO5179" s="171"/>
      <c r="AP5179" s="171"/>
      <c r="AQ5179" s="171"/>
      <c r="AR5179" s="171"/>
    </row>
    <row r="5180" spans="24:44">
      <c r="X5180" t="s">
        <v>21427</v>
      </c>
      <c r="Y5180" t="s">
        <v>389</v>
      </c>
      <c r="Z5180" t="s">
        <v>21428</v>
      </c>
      <c r="AA5180" t="s">
        <v>20958</v>
      </c>
      <c r="AB5180" t="s">
        <v>125</v>
      </c>
      <c r="AO5180" s="171"/>
      <c r="AP5180" s="171"/>
      <c r="AQ5180" s="171"/>
      <c r="AR5180" s="171"/>
    </row>
    <row r="5181" spans="24:44">
      <c r="X5181" t="s">
        <v>21429</v>
      </c>
      <c r="Y5181" t="s">
        <v>389</v>
      </c>
      <c r="Z5181" t="s">
        <v>21430</v>
      </c>
      <c r="AA5181" t="s">
        <v>20958</v>
      </c>
      <c r="AB5181" t="s">
        <v>125</v>
      </c>
      <c r="AO5181" s="171"/>
      <c r="AP5181" s="171"/>
      <c r="AQ5181" s="171"/>
      <c r="AR5181" s="171"/>
    </row>
    <row r="5182" spans="24:44">
      <c r="X5182" t="s">
        <v>21431</v>
      </c>
      <c r="Y5182" t="s">
        <v>389</v>
      </c>
      <c r="Z5182" t="s">
        <v>21432</v>
      </c>
      <c r="AA5182" t="s">
        <v>20958</v>
      </c>
      <c r="AB5182" t="s">
        <v>125</v>
      </c>
      <c r="AO5182" s="171"/>
      <c r="AP5182" s="171"/>
      <c r="AQ5182" s="171"/>
      <c r="AR5182" s="171"/>
    </row>
    <row r="5183" spans="24:44">
      <c r="X5183" t="s">
        <v>21433</v>
      </c>
      <c r="Y5183" t="s">
        <v>386</v>
      </c>
      <c r="Z5183" t="s">
        <v>21434</v>
      </c>
      <c r="AA5183" t="s">
        <v>9617</v>
      </c>
      <c r="AB5183" t="s">
        <v>125</v>
      </c>
      <c r="AO5183" s="171"/>
      <c r="AP5183" s="171"/>
      <c r="AQ5183" s="171"/>
      <c r="AR5183" s="171"/>
    </row>
    <row r="5184" spans="24:44">
      <c r="X5184" t="s">
        <v>21435</v>
      </c>
      <c r="Y5184" t="s">
        <v>386</v>
      </c>
      <c r="Z5184" t="s">
        <v>21436</v>
      </c>
      <c r="AA5184" t="s">
        <v>9617</v>
      </c>
      <c r="AB5184" t="s">
        <v>125</v>
      </c>
      <c r="AO5184" s="171"/>
      <c r="AP5184" s="171"/>
      <c r="AQ5184" s="171"/>
      <c r="AR5184" s="171"/>
    </row>
    <row r="5185" spans="24:44">
      <c r="X5185" t="s">
        <v>21437</v>
      </c>
      <c r="Y5185" t="s">
        <v>386</v>
      </c>
      <c r="Z5185" t="s">
        <v>21438</v>
      </c>
      <c r="AA5185" t="s">
        <v>9617</v>
      </c>
      <c r="AB5185" t="s">
        <v>125</v>
      </c>
      <c r="AO5185" s="171"/>
      <c r="AP5185" s="171"/>
      <c r="AQ5185" s="171"/>
      <c r="AR5185" s="171"/>
    </row>
    <row r="5186" spans="24:44">
      <c r="X5186" t="s">
        <v>21439</v>
      </c>
      <c r="Y5186" t="s">
        <v>386</v>
      </c>
      <c r="Z5186" t="s">
        <v>21440</v>
      </c>
      <c r="AA5186" t="s">
        <v>9617</v>
      </c>
      <c r="AB5186" t="s">
        <v>125</v>
      </c>
      <c r="AO5186" s="171"/>
      <c r="AP5186" s="171"/>
      <c r="AQ5186" s="171"/>
      <c r="AR5186" s="171"/>
    </row>
    <row r="5187" spans="24:44">
      <c r="X5187" t="s">
        <v>21441</v>
      </c>
      <c r="Y5187" t="s">
        <v>386</v>
      </c>
      <c r="Z5187" t="s">
        <v>21442</v>
      </c>
      <c r="AA5187" t="s">
        <v>9617</v>
      </c>
      <c r="AB5187" t="s">
        <v>125</v>
      </c>
      <c r="AO5187" s="171"/>
      <c r="AP5187" s="171"/>
      <c r="AQ5187" s="171"/>
      <c r="AR5187" s="171"/>
    </row>
    <row r="5188" spans="24:44">
      <c r="X5188" t="s">
        <v>21443</v>
      </c>
      <c r="Y5188" t="s">
        <v>386</v>
      </c>
      <c r="Z5188" t="s">
        <v>21444</v>
      </c>
      <c r="AA5188" t="s">
        <v>9617</v>
      </c>
      <c r="AB5188" t="s">
        <v>125</v>
      </c>
      <c r="AO5188" s="171"/>
      <c r="AP5188" s="171"/>
      <c r="AQ5188" s="171"/>
      <c r="AR5188" s="171"/>
    </row>
    <row r="5189" spans="24:44">
      <c r="X5189" t="s">
        <v>21445</v>
      </c>
      <c r="Y5189" t="s">
        <v>386</v>
      </c>
      <c r="Z5189" t="s">
        <v>21446</v>
      </c>
      <c r="AA5189" t="s">
        <v>9617</v>
      </c>
      <c r="AB5189" t="s">
        <v>125</v>
      </c>
      <c r="AO5189" s="171"/>
      <c r="AP5189" s="171"/>
      <c r="AQ5189" s="171"/>
      <c r="AR5189" s="171"/>
    </row>
    <row r="5190" spans="24:44">
      <c r="X5190" t="s">
        <v>21447</v>
      </c>
      <c r="Y5190" t="s">
        <v>386</v>
      </c>
      <c r="Z5190" t="s">
        <v>21448</v>
      </c>
      <c r="AA5190" t="s">
        <v>9617</v>
      </c>
      <c r="AB5190" t="s">
        <v>125</v>
      </c>
      <c r="AO5190" s="171"/>
      <c r="AP5190" s="171"/>
      <c r="AQ5190" s="171"/>
      <c r="AR5190" s="171"/>
    </row>
    <row r="5191" spans="24:44">
      <c r="X5191" t="s">
        <v>21449</v>
      </c>
      <c r="Y5191" t="s">
        <v>386</v>
      </c>
      <c r="Z5191" t="s">
        <v>21450</v>
      </c>
      <c r="AA5191" t="s">
        <v>9617</v>
      </c>
      <c r="AB5191" t="s">
        <v>125</v>
      </c>
      <c r="AO5191" s="171"/>
      <c r="AP5191" s="171"/>
      <c r="AQ5191" s="171"/>
      <c r="AR5191" s="171"/>
    </row>
    <row r="5192" spans="24:44">
      <c r="X5192" t="s">
        <v>21451</v>
      </c>
      <c r="Y5192" t="s">
        <v>386</v>
      </c>
      <c r="Z5192" t="s">
        <v>21452</v>
      </c>
      <c r="AA5192" t="s">
        <v>9617</v>
      </c>
      <c r="AB5192" t="s">
        <v>125</v>
      </c>
      <c r="AO5192" s="171"/>
      <c r="AP5192" s="171"/>
      <c r="AQ5192" s="171"/>
      <c r="AR5192" s="171"/>
    </row>
    <row r="5193" spans="24:44">
      <c r="X5193" t="s">
        <v>21453</v>
      </c>
      <c r="Y5193" t="s">
        <v>386</v>
      </c>
      <c r="Z5193" t="s">
        <v>21454</v>
      </c>
      <c r="AA5193" t="s">
        <v>15590</v>
      </c>
      <c r="AB5193" t="s">
        <v>125</v>
      </c>
      <c r="AO5193" s="171"/>
      <c r="AP5193" s="171"/>
      <c r="AQ5193" s="171"/>
      <c r="AR5193" s="171"/>
    </row>
    <row r="5194" spans="24:44">
      <c r="X5194" t="s">
        <v>21455</v>
      </c>
      <c r="Y5194" t="s">
        <v>386</v>
      </c>
      <c r="Z5194" t="s">
        <v>21456</v>
      </c>
      <c r="AA5194" t="s">
        <v>15595</v>
      </c>
      <c r="AB5194" t="s">
        <v>125</v>
      </c>
      <c r="AO5194" s="171"/>
      <c r="AP5194" s="171"/>
      <c r="AQ5194" s="171"/>
      <c r="AR5194" s="171"/>
    </row>
    <row r="5195" spans="24:44">
      <c r="X5195" t="s">
        <v>21457</v>
      </c>
      <c r="Y5195" t="s">
        <v>389</v>
      </c>
      <c r="Z5195" t="s">
        <v>21458</v>
      </c>
      <c r="AA5195" t="s">
        <v>4005</v>
      </c>
      <c r="AB5195" t="s">
        <v>125</v>
      </c>
      <c r="AO5195" s="171"/>
      <c r="AP5195" s="171"/>
      <c r="AQ5195" s="171"/>
      <c r="AR5195" s="171"/>
    </row>
    <row r="5196" spans="24:44">
      <c r="X5196" t="s">
        <v>21459</v>
      </c>
      <c r="Y5196" t="s">
        <v>389</v>
      </c>
      <c r="Z5196" t="s">
        <v>21460</v>
      </c>
      <c r="AA5196" t="s">
        <v>15604</v>
      </c>
      <c r="AB5196" t="s">
        <v>125</v>
      </c>
      <c r="AO5196" s="171"/>
      <c r="AP5196" s="171"/>
      <c r="AQ5196" s="171"/>
      <c r="AR5196" s="171"/>
    </row>
    <row r="5197" spans="24:44">
      <c r="X5197" t="s">
        <v>21461</v>
      </c>
      <c r="Y5197" t="s">
        <v>386</v>
      </c>
      <c r="Z5197" t="s">
        <v>21462</v>
      </c>
      <c r="AA5197" t="s">
        <v>15609</v>
      </c>
      <c r="AB5197" t="s">
        <v>125</v>
      </c>
      <c r="AO5197" s="171"/>
      <c r="AP5197" s="171"/>
      <c r="AQ5197" s="171"/>
      <c r="AR5197" s="171"/>
    </row>
    <row r="5198" spans="24:44">
      <c r="X5198" t="s">
        <v>21463</v>
      </c>
      <c r="Y5198" t="s">
        <v>386</v>
      </c>
      <c r="Z5198" t="s">
        <v>21464</v>
      </c>
      <c r="AA5198" t="s">
        <v>932</v>
      </c>
      <c r="AB5198" t="s">
        <v>3550</v>
      </c>
      <c r="AO5198" s="171"/>
      <c r="AP5198" s="171"/>
      <c r="AQ5198" s="171"/>
      <c r="AR5198" s="171"/>
    </row>
    <row r="5199" spans="24:44">
      <c r="X5199" t="s">
        <v>21465</v>
      </c>
      <c r="Y5199" t="s">
        <v>389</v>
      </c>
      <c r="Z5199" t="s">
        <v>21466</v>
      </c>
      <c r="AA5199" t="s">
        <v>445</v>
      </c>
      <c r="AB5199" t="s">
        <v>1707</v>
      </c>
      <c r="AO5199" s="171"/>
      <c r="AP5199" s="171"/>
      <c r="AQ5199" s="171"/>
      <c r="AR5199" s="171"/>
    </row>
    <row r="5200" spans="24:44">
      <c r="X5200" t="s">
        <v>21467</v>
      </c>
      <c r="Y5200" t="s">
        <v>389</v>
      </c>
      <c r="Z5200" t="s">
        <v>21468</v>
      </c>
      <c r="AA5200" t="s">
        <v>3681</v>
      </c>
      <c r="AB5200" t="s">
        <v>125</v>
      </c>
      <c r="AO5200" s="171"/>
      <c r="AP5200" s="171"/>
      <c r="AQ5200" s="171"/>
      <c r="AR5200" s="171"/>
    </row>
    <row r="5201" spans="24:44">
      <c r="X5201" t="s">
        <v>21469</v>
      </c>
      <c r="Y5201" t="s">
        <v>389</v>
      </c>
      <c r="Z5201" t="s">
        <v>21470</v>
      </c>
      <c r="AA5201" t="s">
        <v>3681</v>
      </c>
      <c r="AB5201" t="s">
        <v>125</v>
      </c>
      <c r="AO5201" s="171"/>
      <c r="AP5201" s="171"/>
      <c r="AQ5201" s="171"/>
      <c r="AR5201" s="171"/>
    </row>
    <row r="5202" spans="24:44">
      <c r="X5202" t="s">
        <v>21471</v>
      </c>
      <c r="Y5202" t="s">
        <v>386</v>
      </c>
      <c r="Z5202" t="s">
        <v>21472</v>
      </c>
      <c r="AA5202" t="s">
        <v>3681</v>
      </c>
      <c r="AB5202" t="s">
        <v>125</v>
      </c>
      <c r="AO5202" s="171"/>
      <c r="AP5202" s="171"/>
      <c r="AQ5202" s="171"/>
      <c r="AR5202" s="171"/>
    </row>
    <row r="5203" spans="24:44">
      <c r="X5203" t="s">
        <v>21473</v>
      </c>
      <c r="Y5203" t="s">
        <v>389</v>
      </c>
      <c r="Z5203" t="s">
        <v>21474</v>
      </c>
      <c r="AA5203" t="s">
        <v>3681</v>
      </c>
      <c r="AB5203" t="s">
        <v>125</v>
      </c>
      <c r="AO5203" s="171"/>
      <c r="AP5203" s="171"/>
      <c r="AQ5203" s="171"/>
      <c r="AR5203" s="171"/>
    </row>
    <row r="5204" spans="24:44">
      <c r="X5204" t="s">
        <v>21475</v>
      </c>
      <c r="Y5204" t="s">
        <v>389</v>
      </c>
      <c r="Z5204" t="s">
        <v>21476</v>
      </c>
      <c r="AA5204" t="s">
        <v>3681</v>
      </c>
      <c r="AB5204" t="s">
        <v>125</v>
      </c>
      <c r="AO5204" s="171"/>
      <c r="AP5204" s="171"/>
      <c r="AQ5204" s="171"/>
      <c r="AR5204" s="171"/>
    </row>
    <row r="5205" spans="24:44">
      <c r="X5205" t="s">
        <v>21477</v>
      </c>
      <c r="Y5205" t="s">
        <v>389</v>
      </c>
      <c r="Z5205" t="s">
        <v>21478</v>
      </c>
      <c r="AA5205" t="s">
        <v>3681</v>
      </c>
      <c r="AB5205" t="s">
        <v>125</v>
      </c>
      <c r="AO5205" s="171"/>
      <c r="AP5205" s="171"/>
      <c r="AQ5205" s="171"/>
      <c r="AR5205" s="171"/>
    </row>
    <row r="5206" spans="24:44">
      <c r="X5206" t="s">
        <v>21479</v>
      </c>
      <c r="Y5206" t="s">
        <v>389</v>
      </c>
      <c r="Z5206" t="s">
        <v>21480</v>
      </c>
      <c r="AA5206" t="s">
        <v>3681</v>
      </c>
      <c r="AB5206" t="s">
        <v>125</v>
      </c>
      <c r="AO5206" s="171"/>
      <c r="AP5206" s="171"/>
      <c r="AQ5206" s="171"/>
      <c r="AR5206" s="171"/>
    </row>
    <row r="5207" spans="24:44">
      <c r="X5207" t="s">
        <v>21481</v>
      </c>
      <c r="Y5207" t="s">
        <v>386</v>
      </c>
      <c r="Z5207" t="s">
        <v>21482</v>
      </c>
      <c r="AA5207" t="s">
        <v>3681</v>
      </c>
      <c r="AB5207" t="s">
        <v>125</v>
      </c>
      <c r="AO5207" s="171"/>
      <c r="AP5207" s="171"/>
      <c r="AQ5207" s="171"/>
      <c r="AR5207" s="171"/>
    </row>
    <row r="5208" spans="24:44">
      <c r="X5208" t="s">
        <v>21483</v>
      </c>
      <c r="Y5208" t="s">
        <v>389</v>
      </c>
      <c r="Z5208" t="s">
        <v>21484</v>
      </c>
      <c r="AA5208" t="s">
        <v>3681</v>
      </c>
      <c r="AB5208" t="s">
        <v>125</v>
      </c>
      <c r="AO5208" s="171"/>
      <c r="AP5208" s="171"/>
      <c r="AQ5208" s="171"/>
      <c r="AR5208" s="171"/>
    </row>
    <row r="5209" spans="24:44">
      <c r="X5209" t="s">
        <v>21485</v>
      </c>
      <c r="Y5209" t="s">
        <v>389</v>
      </c>
      <c r="Z5209" t="s">
        <v>21486</v>
      </c>
      <c r="AA5209" t="s">
        <v>3681</v>
      </c>
      <c r="AB5209" t="s">
        <v>125</v>
      </c>
      <c r="AO5209" s="171"/>
      <c r="AP5209" s="171"/>
      <c r="AQ5209" s="171"/>
      <c r="AR5209" s="171"/>
    </row>
    <row r="5210" spans="24:44">
      <c r="X5210" t="s">
        <v>21487</v>
      </c>
      <c r="Y5210" t="s">
        <v>386</v>
      </c>
      <c r="Z5210" t="s">
        <v>21488</v>
      </c>
      <c r="AA5210" t="s">
        <v>3681</v>
      </c>
      <c r="AB5210" t="s">
        <v>125</v>
      </c>
      <c r="AO5210" s="171"/>
      <c r="AP5210" s="171"/>
      <c r="AQ5210" s="171"/>
      <c r="AR5210" s="171"/>
    </row>
    <row r="5211" spans="24:44">
      <c r="X5211" t="s">
        <v>21489</v>
      </c>
      <c r="Y5211" t="s">
        <v>389</v>
      </c>
      <c r="Z5211" t="s">
        <v>21490</v>
      </c>
      <c r="AA5211" t="s">
        <v>3681</v>
      </c>
      <c r="AB5211" t="s">
        <v>125</v>
      </c>
      <c r="AO5211" s="171"/>
      <c r="AP5211" s="171"/>
      <c r="AQ5211" s="171"/>
      <c r="AR5211" s="171"/>
    </row>
    <row r="5212" spans="24:44">
      <c r="X5212" t="s">
        <v>21491</v>
      </c>
      <c r="Y5212" t="s">
        <v>389</v>
      </c>
      <c r="Z5212" t="s">
        <v>21492</v>
      </c>
      <c r="AA5212" t="s">
        <v>3681</v>
      </c>
      <c r="AB5212" t="s">
        <v>125</v>
      </c>
      <c r="AO5212" s="171"/>
      <c r="AP5212" s="171"/>
      <c r="AQ5212" s="171"/>
      <c r="AR5212" s="171"/>
    </row>
    <row r="5213" spans="24:44">
      <c r="X5213" t="s">
        <v>21493</v>
      </c>
      <c r="Y5213" t="s">
        <v>389</v>
      </c>
      <c r="Z5213" t="s">
        <v>21494</v>
      </c>
      <c r="AA5213" t="s">
        <v>3681</v>
      </c>
      <c r="AB5213" t="s">
        <v>125</v>
      </c>
      <c r="AO5213" s="171"/>
      <c r="AP5213" s="171"/>
      <c r="AQ5213" s="171"/>
      <c r="AR5213" s="171"/>
    </row>
    <row r="5214" spans="24:44">
      <c r="X5214" t="s">
        <v>21495</v>
      </c>
      <c r="Y5214" t="s">
        <v>389</v>
      </c>
      <c r="Z5214" t="s">
        <v>21496</v>
      </c>
      <c r="AA5214" t="s">
        <v>3681</v>
      </c>
      <c r="AB5214" t="s">
        <v>125</v>
      </c>
      <c r="AO5214" s="171"/>
      <c r="AP5214" s="171"/>
      <c r="AQ5214" s="171"/>
      <c r="AR5214" s="171"/>
    </row>
    <row r="5215" spans="24:44">
      <c r="X5215" t="s">
        <v>21497</v>
      </c>
      <c r="Y5215" t="s">
        <v>389</v>
      </c>
      <c r="Z5215" t="s">
        <v>21498</v>
      </c>
      <c r="AA5215" t="s">
        <v>3681</v>
      </c>
      <c r="AB5215" t="s">
        <v>125</v>
      </c>
      <c r="AO5215" s="171"/>
      <c r="AP5215" s="171"/>
      <c r="AQ5215" s="171"/>
      <c r="AR5215" s="171"/>
    </row>
    <row r="5216" spans="24:44">
      <c r="X5216" t="s">
        <v>21499</v>
      </c>
      <c r="Y5216" t="s">
        <v>389</v>
      </c>
      <c r="Z5216" t="s">
        <v>21500</v>
      </c>
      <c r="AA5216" t="s">
        <v>3681</v>
      </c>
      <c r="AB5216" t="s">
        <v>125</v>
      </c>
      <c r="AO5216" s="171"/>
      <c r="AP5216" s="171"/>
      <c r="AQ5216" s="171"/>
      <c r="AR5216" s="171"/>
    </row>
    <row r="5217" spans="24:44">
      <c r="X5217" t="s">
        <v>21501</v>
      </c>
      <c r="Y5217" t="s">
        <v>389</v>
      </c>
      <c r="Z5217" t="s">
        <v>21502</v>
      </c>
      <c r="AA5217" t="s">
        <v>3681</v>
      </c>
      <c r="AB5217" t="s">
        <v>125</v>
      </c>
      <c r="AO5217" s="171"/>
      <c r="AP5217" s="171"/>
      <c r="AQ5217" s="171"/>
      <c r="AR5217" s="171"/>
    </row>
    <row r="5218" spans="24:44">
      <c r="X5218" t="s">
        <v>21503</v>
      </c>
      <c r="Y5218" t="s">
        <v>389</v>
      </c>
      <c r="Z5218" t="s">
        <v>21504</v>
      </c>
      <c r="AA5218" t="s">
        <v>3681</v>
      </c>
      <c r="AB5218" t="s">
        <v>125</v>
      </c>
      <c r="AO5218" s="171"/>
      <c r="AP5218" s="171"/>
      <c r="AQ5218" s="171"/>
      <c r="AR5218" s="171"/>
    </row>
    <row r="5219" spans="24:44">
      <c r="X5219" t="s">
        <v>21505</v>
      </c>
      <c r="Y5219" t="s">
        <v>386</v>
      </c>
      <c r="Z5219" t="s">
        <v>21506</v>
      </c>
      <c r="AA5219" t="s">
        <v>3681</v>
      </c>
      <c r="AB5219" t="s">
        <v>125</v>
      </c>
      <c r="AO5219" s="171"/>
      <c r="AP5219" s="171"/>
      <c r="AQ5219" s="171"/>
      <c r="AR5219" s="171"/>
    </row>
    <row r="5220" spans="24:44">
      <c r="X5220" t="s">
        <v>21507</v>
      </c>
      <c r="Y5220" t="s">
        <v>386</v>
      </c>
      <c r="Z5220" t="s">
        <v>21508</v>
      </c>
      <c r="AA5220" t="s">
        <v>3681</v>
      </c>
      <c r="AB5220" t="s">
        <v>125</v>
      </c>
      <c r="AO5220" s="171"/>
      <c r="AP5220" s="171"/>
      <c r="AQ5220" s="171"/>
      <c r="AR5220" s="171"/>
    </row>
    <row r="5221" spans="24:44">
      <c r="X5221" t="s">
        <v>21509</v>
      </c>
      <c r="Y5221" t="s">
        <v>386</v>
      </c>
      <c r="Z5221" t="s">
        <v>21510</v>
      </c>
      <c r="AA5221" t="s">
        <v>3681</v>
      </c>
      <c r="AB5221" t="s">
        <v>125</v>
      </c>
      <c r="AO5221" s="171"/>
      <c r="AP5221" s="171"/>
      <c r="AQ5221" s="171"/>
      <c r="AR5221" s="171"/>
    </row>
    <row r="5222" spans="24:44">
      <c r="X5222" t="s">
        <v>21511</v>
      </c>
      <c r="Y5222" t="s">
        <v>389</v>
      </c>
      <c r="Z5222" t="s">
        <v>21512</v>
      </c>
      <c r="AA5222" t="s">
        <v>3681</v>
      </c>
      <c r="AB5222" t="s">
        <v>125</v>
      </c>
      <c r="AO5222" s="171"/>
      <c r="AP5222" s="171"/>
      <c r="AQ5222" s="171"/>
      <c r="AR5222" s="171"/>
    </row>
    <row r="5223" spans="24:44">
      <c r="X5223" t="s">
        <v>21513</v>
      </c>
      <c r="Y5223" t="s">
        <v>389</v>
      </c>
      <c r="Z5223" t="s">
        <v>21514</v>
      </c>
      <c r="AA5223" t="s">
        <v>3681</v>
      </c>
      <c r="AB5223" t="s">
        <v>125</v>
      </c>
      <c r="AO5223" s="171"/>
      <c r="AP5223" s="171"/>
      <c r="AQ5223" s="171"/>
      <c r="AR5223" s="171"/>
    </row>
    <row r="5224" spans="24:44">
      <c r="X5224" t="s">
        <v>21515</v>
      </c>
      <c r="Y5224" t="s">
        <v>386</v>
      </c>
      <c r="Z5224" t="s">
        <v>21516</v>
      </c>
      <c r="AA5224" t="s">
        <v>3681</v>
      </c>
      <c r="AB5224" t="s">
        <v>125</v>
      </c>
      <c r="AO5224" s="171"/>
      <c r="AP5224" s="171"/>
      <c r="AQ5224" s="171"/>
      <c r="AR5224" s="171"/>
    </row>
    <row r="5225" spans="24:44">
      <c r="X5225" t="s">
        <v>21517</v>
      </c>
      <c r="Y5225" t="s">
        <v>389</v>
      </c>
      <c r="Z5225" t="s">
        <v>21518</v>
      </c>
      <c r="AA5225" t="s">
        <v>3681</v>
      </c>
      <c r="AB5225" t="s">
        <v>125</v>
      </c>
      <c r="AO5225" s="171"/>
      <c r="AP5225" s="171"/>
      <c r="AQ5225" s="171"/>
      <c r="AR5225" s="171"/>
    </row>
    <row r="5226" spans="24:44">
      <c r="X5226" t="s">
        <v>21519</v>
      </c>
      <c r="Y5226" t="s">
        <v>389</v>
      </c>
      <c r="Z5226" t="s">
        <v>21520</v>
      </c>
      <c r="AA5226" t="s">
        <v>3681</v>
      </c>
      <c r="AB5226" t="s">
        <v>125</v>
      </c>
      <c r="AO5226" s="171"/>
      <c r="AP5226" s="171"/>
      <c r="AQ5226" s="171"/>
      <c r="AR5226" s="171"/>
    </row>
    <row r="5227" spans="24:44">
      <c r="X5227" t="s">
        <v>21521</v>
      </c>
      <c r="Y5227" t="s">
        <v>386</v>
      </c>
      <c r="Z5227" t="s">
        <v>21522</v>
      </c>
      <c r="AA5227" t="s">
        <v>3681</v>
      </c>
      <c r="AB5227" t="s">
        <v>125</v>
      </c>
      <c r="AO5227" s="171"/>
      <c r="AP5227" s="171"/>
      <c r="AQ5227" s="171"/>
      <c r="AR5227" s="171"/>
    </row>
    <row r="5228" spans="24:44">
      <c r="X5228" t="s">
        <v>21523</v>
      </c>
      <c r="Y5228" t="s">
        <v>389</v>
      </c>
      <c r="Z5228" t="s">
        <v>21524</v>
      </c>
      <c r="AA5228" t="s">
        <v>3681</v>
      </c>
      <c r="AB5228" t="s">
        <v>125</v>
      </c>
      <c r="AO5228" s="171"/>
      <c r="AP5228" s="171"/>
      <c r="AQ5228" s="171"/>
      <c r="AR5228" s="171"/>
    </row>
    <row r="5229" spans="24:44">
      <c r="X5229" t="s">
        <v>21525</v>
      </c>
      <c r="Y5229" t="s">
        <v>386</v>
      </c>
      <c r="Z5229" t="s">
        <v>21526</v>
      </c>
      <c r="AA5229" t="s">
        <v>3681</v>
      </c>
      <c r="AB5229" t="s">
        <v>125</v>
      </c>
      <c r="AO5229" s="171"/>
      <c r="AP5229" s="171"/>
      <c r="AQ5229" s="171"/>
      <c r="AR5229" s="171"/>
    </row>
    <row r="5230" spans="24:44">
      <c r="X5230" t="s">
        <v>21527</v>
      </c>
      <c r="Y5230" t="s">
        <v>389</v>
      </c>
      <c r="Z5230" t="s">
        <v>21528</v>
      </c>
      <c r="AA5230" t="s">
        <v>3681</v>
      </c>
      <c r="AB5230" t="s">
        <v>125</v>
      </c>
      <c r="AO5230" s="171"/>
      <c r="AP5230" s="171"/>
      <c r="AQ5230" s="171"/>
      <c r="AR5230" s="171"/>
    </row>
    <row r="5231" spans="24:44">
      <c r="X5231" t="s">
        <v>21529</v>
      </c>
      <c r="Y5231" t="s">
        <v>386</v>
      </c>
      <c r="Z5231" t="s">
        <v>21530</v>
      </c>
      <c r="AA5231" t="s">
        <v>3681</v>
      </c>
      <c r="AB5231" t="s">
        <v>125</v>
      </c>
      <c r="AO5231" s="171"/>
      <c r="AP5231" s="171"/>
      <c r="AQ5231" s="171"/>
      <c r="AR5231" s="171"/>
    </row>
    <row r="5232" spans="24:44">
      <c r="X5232" t="s">
        <v>21531</v>
      </c>
      <c r="Y5232" t="s">
        <v>389</v>
      </c>
      <c r="Z5232" t="s">
        <v>21532</v>
      </c>
      <c r="AA5232" t="s">
        <v>3681</v>
      </c>
      <c r="AB5232" t="s">
        <v>125</v>
      </c>
      <c r="AO5232" s="171"/>
      <c r="AP5232" s="171"/>
      <c r="AQ5232" s="171"/>
      <c r="AR5232" s="171"/>
    </row>
    <row r="5233" spans="24:44">
      <c r="X5233" t="s">
        <v>21533</v>
      </c>
      <c r="Y5233" t="s">
        <v>389</v>
      </c>
      <c r="Z5233" t="s">
        <v>21534</v>
      </c>
      <c r="AA5233" t="s">
        <v>3681</v>
      </c>
      <c r="AB5233" t="s">
        <v>125</v>
      </c>
      <c r="AO5233" s="171"/>
      <c r="AP5233" s="171"/>
      <c r="AQ5233" s="171"/>
      <c r="AR5233" s="171"/>
    </row>
    <row r="5234" spans="24:44">
      <c r="X5234" t="s">
        <v>21535</v>
      </c>
      <c r="Y5234" t="s">
        <v>389</v>
      </c>
      <c r="Z5234" t="s">
        <v>21536</v>
      </c>
      <c r="AA5234" t="s">
        <v>3681</v>
      </c>
      <c r="AB5234" t="s">
        <v>125</v>
      </c>
      <c r="AO5234" s="171"/>
      <c r="AP5234" s="171"/>
      <c r="AQ5234" s="171"/>
      <c r="AR5234" s="171"/>
    </row>
    <row r="5235" spans="24:44">
      <c r="X5235" t="s">
        <v>21537</v>
      </c>
      <c r="Y5235" t="s">
        <v>386</v>
      </c>
      <c r="Z5235" t="s">
        <v>21538</v>
      </c>
      <c r="AA5235" t="s">
        <v>3681</v>
      </c>
      <c r="AB5235" t="s">
        <v>125</v>
      </c>
      <c r="AO5235" s="171"/>
      <c r="AP5235" s="171"/>
      <c r="AQ5235" s="171"/>
      <c r="AR5235" s="171"/>
    </row>
    <row r="5236" spans="24:44">
      <c r="X5236" t="s">
        <v>21539</v>
      </c>
      <c r="Y5236" t="s">
        <v>386</v>
      </c>
      <c r="Z5236" t="s">
        <v>21540</v>
      </c>
      <c r="AA5236" t="s">
        <v>3681</v>
      </c>
      <c r="AB5236" t="s">
        <v>125</v>
      </c>
      <c r="AO5236" s="171"/>
      <c r="AP5236" s="171"/>
      <c r="AQ5236" s="171"/>
      <c r="AR5236" s="171"/>
    </row>
    <row r="5237" spans="24:44">
      <c r="X5237" t="s">
        <v>21541</v>
      </c>
      <c r="Y5237" t="s">
        <v>389</v>
      </c>
      <c r="Z5237" t="s">
        <v>21542</v>
      </c>
      <c r="AA5237" t="s">
        <v>3681</v>
      </c>
      <c r="AB5237" t="s">
        <v>125</v>
      </c>
      <c r="AO5237" s="171"/>
      <c r="AP5237" s="171"/>
      <c r="AQ5237" s="171"/>
      <c r="AR5237" s="171"/>
    </row>
    <row r="5238" spans="24:44">
      <c r="X5238" t="s">
        <v>21543</v>
      </c>
      <c r="Y5238" t="s">
        <v>389</v>
      </c>
      <c r="Z5238" t="s">
        <v>21544</v>
      </c>
      <c r="AA5238" t="s">
        <v>3681</v>
      </c>
      <c r="AB5238" t="s">
        <v>125</v>
      </c>
      <c r="AO5238" s="171"/>
      <c r="AP5238" s="171"/>
      <c r="AQ5238" s="171"/>
      <c r="AR5238" s="171"/>
    </row>
    <row r="5239" spans="24:44">
      <c r="X5239" t="s">
        <v>21545</v>
      </c>
      <c r="Y5239" t="s">
        <v>389</v>
      </c>
      <c r="Z5239" t="s">
        <v>21546</v>
      </c>
      <c r="AA5239" t="s">
        <v>3681</v>
      </c>
      <c r="AB5239" t="s">
        <v>125</v>
      </c>
      <c r="AO5239" s="171"/>
      <c r="AP5239" s="171"/>
      <c r="AQ5239" s="171"/>
      <c r="AR5239" s="171"/>
    </row>
    <row r="5240" spans="24:44">
      <c r="X5240" t="s">
        <v>21547</v>
      </c>
      <c r="Y5240" t="s">
        <v>389</v>
      </c>
      <c r="Z5240" t="s">
        <v>21548</v>
      </c>
      <c r="AA5240" t="s">
        <v>3681</v>
      </c>
      <c r="AB5240" t="s">
        <v>125</v>
      </c>
      <c r="AO5240" s="171"/>
      <c r="AP5240" s="171"/>
      <c r="AQ5240" s="171"/>
      <c r="AR5240" s="171"/>
    </row>
    <row r="5241" spans="24:44">
      <c r="X5241" t="s">
        <v>21549</v>
      </c>
      <c r="Y5241" t="s">
        <v>386</v>
      </c>
      <c r="Z5241" t="s">
        <v>21550</v>
      </c>
      <c r="AA5241" t="s">
        <v>3681</v>
      </c>
      <c r="AB5241" t="s">
        <v>125</v>
      </c>
      <c r="AO5241" s="171"/>
      <c r="AP5241" s="171"/>
      <c r="AQ5241" s="171"/>
      <c r="AR5241" s="171"/>
    </row>
    <row r="5242" spans="24:44">
      <c r="X5242" t="s">
        <v>21551</v>
      </c>
      <c r="Y5242" t="s">
        <v>386</v>
      </c>
      <c r="Z5242" t="s">
        <v>21552</v>
      </c>
      <c r="AA5242" t="s">
        <v>3681</v>
      </c>
      <c r="AB5242" t="s">
        <v>125</v>
      </c>
      <c r="AO5242" s="171"/>
      <c r="AP5242" s="171"/>
      <c r="AQ5242" s="171"/>
      <c r="AR5242" s="171"/>
    </row>
    <row r="5243" spans="24:44">
      <c r="X5243" t="s">
        <v>21553</v>
      </c>
      <c r="Y5243" t="s">
        <v>386</v>
      </c>
      <c r="Z5243" t="s">
        <v>21554</v>
      </c>
      <c r="AA5243" t="s">
        <v>3681</v>
      </c>
      <c r="AB5243" t="s">
        <v>125</v>
      </c>
      <c r="AO5243" s="171"/>
      <c r="AP5243" s="171"/>
      <c r="AQ5243" s="171"/>
      <c r="AR5243" s="171"/>
    </row>
    <row r="5244" spans="24:44">
      <c r="X5244" t="s">
        <v>21555</v>
      </c>
      <c r="Y5244" t="s">
        <v>389</v>
      </c>
      <c r="Z5244" t="s">
        <v>21556</v>
      </c>
      <c r="AA5244" t="s">
        <v>3681</v>
      </c>
      <c r="AB5244" t="s">
        <v>125</v>
      </c>
      <c r="AO5244" s="171"/>
      <c r="AP5244" s="171"/>
      <c r="AQ5244" s="171"/>
      <c r="AR5244" s="171"/>
    </row>
    <row r="5245" spans="24:44">
      <c r="X5245" t="s">
        <v>21557</v>
      </c>
      <c r="Y5245" t="s">
        <v>389</v>
      </c>
      <c r="Z5245" t="s">
        <v>21558</v>
      </c>
      <c r="AA5245" t="s">
        <v>3681</v>
      </c>
      <c r="AB5245" t="s">
        <v>125</v>
      </c>
      <c r="AO5245" s="171"/>
      <c r="AP5245" s="171"/>
      <c r="AQ5245" s="171"/>
      <c r="AR5245" s="171"/>
    </row>
    <row r="5246" spans="24:44">
      <c r="X5246" t="s">
        <v>21559</v>
      </c>
      <c r="Y5246" t="s">
        <v>386</v>
      </c>
      <c r="Z5246" t="s">
        <v>21560</v>
      </c>
      <c r="AA5246" t="s">
        <v>3681</v>
      </c>
      <c r="AB5246" t="s">
        <v>125</v>
      </c>
      <c r="AO5246" s="171"/>
      <c r="AP5246" s="171"/>
      <c r="AQ5246" s="171"/>
      <c r="AR5246" s="171"/>
    </row>
    <row r="5247" spans="24:44">
      <c r="X5247" t="s">
        <v>21561</v>
      </c>
      <c r="Y5247" t="s">
        <v>389</v>
      </c>
      <c r="Z5247" t="s">
        <v>21562</v>
      </c>
      <c r="AA5247" t="s">
        <v>3681</v>
      </c>
      <c r="AB5247" t="s">
        <v>125</v>
      </c>
      <c r="AO5247" s="171"/>
      <c r="AP5247" s="171"/>
      <c r="AQ5247" s="171"/>
      <c r="AR5247" s="171"/>
    </row>
    <row r="5248" spans="24:44">
      <c r="X5248" t="s">
        <v>21563</v>
      </c>
      <c r="Y5248" t="s">
        <v>386</v>
      </c>
      <c r="Z5248" t="s">
        <v>21564</v>
      </c>
      <c r="AA5248" t="s">
        <v>3681</v>
      </c>
      <c r="AB5248" t="s">
        <v>125</v>
      </c>
      <c r="AO5248" s="171"/>
      <c r="AP5248" s="171"/>
      <c r="AQ5248" s="171"/>
      <c r="AR5248" s="171"/>
    </row>
    <row r="5249" spans="24:44">
      <c r="X5249" t="s">
        <v>21565</v>
      </c>
      <c r="Y5249" t="s">
        <v>386</v>
      </c>
      <c r="Z5249" t="s">
        <v>21566</v>
      </c>
      <c r="AA5249" t="s">
        <v>3681</v>
      </c>
      <c r="AB5249" t="s">
        <v>125</v>
      </c>
      <c r="AO5249" s="171"/>
      <c r="AP5249" s="171"/>
      <c r="AQ5249" s="171"/>
      <c r="AR5249" s="171"/>
    </row>
    <row r="5250" spans="24:44">
      <c r="X5250" t="s">
        <v>21567</v>
      </c>
      <c r="Y5250" t="s">
        <v>386</v>
      </c>
      <c r="Z5250" t="s">
        <v>21568</v>
      </c>
      <c r="AA5250" t="s">
        <v>3681</v>
      </c>
      <c r="AB5250" t="s">
        <v>125</v>
      </c>
      <c r="AO5250" s="171"/>
      <c r="AP5250" s="171"/>
      <c r="AQ5250" s="171"/>
      <c r="AR5250" s="171"/>
    </row>
    <row r="5251" spans="24:44">
      <c r="X5251" t="s">
        <v>21569</v>
      </c>
      <c r="Y5251" t="s">
        <v>386</v>
      </c>
      <c r="Z5251" t="s">
        <v>21570</v>
      </c>
      <c r="AA5251" t="s">
        <v>3681</v>
      </c>
      <c r="AB5251" t="s">
        <v>125</v>
      </c>
      <c r="AO5251" s="171"/>
      <c r="AP5251" s="171"/>
      <c r="AQ5251" s="171"/>
      <c r="AR5251" s="171"/>
    </row>
    <row r="5252" spans="24:44">
      <c r="X5252" t="s">
        <v>21571</v>
      </c>
      <c r="Y5252" t="s">
        <v>386</v>
      </c>
      <c r="Z5252" t="s">
        <v>21572</v>
      </c>
      <c r="AA5252" t="s">
        <v>3681</v>
      </c>
      <c r="AB5252" t="s">
        <v>125</v>
      </c>
      <c r="AO5252" s="171"/>
      <c r="AP5252" s="171"/>
      <c r="AQ5252" s="171"/>
      <c r="AR5252" s="171"/>
    </row>
    <row r="5253" spans="24:44">
      <c r="X5253" t="s">
        <v>21573</v>
      </c>
      <c r="Y5253" t="s">
        <v>386</v>
      </c>
      <c r="Z5253" t="s">
        <v>21574</v>
      </c>
      <c r="AA5253" t="s">
        <v>3681</v>
      </c>
      <c r="AB5253" t="s">
        <v>125</v>
      </c>
      <c r="AO5253" s="171"/>
      <c r="AP5253" s="171"/>
      <c r="AQ5253" s="171"/>
      <c r="AR5253" s="171"/>
    </row>
    <row r="5254" spans="24:44">
      <c r="X5254" t="s">
        <v>21575</v>
      </c>
      <c r="Y5254" t="s">
        <v>389</v>
      </c>
      <c r="Z5254" t="s">
        <v>21576</v>
      </c>
      <c r="AA5254" t="s">
        <v>3681</v>
      </c>
      <c r="AB5254" t="s">
        <v>125</v>
      </c>
      <c r="AO5254" s="171"/>
      <c r="AP5254" s="171"/>
      <c r="AQ5254" s="171"/>
      <c r="AR5254" s="171"/>
    </row>
    <row r="5255" spans="24:44">
      <c r="X5255" t="s">
        <v>21577</v>
      </c>
      <c r="Y5255" t="s">
        <v>389</v>
      </c>
      <c r="Z5255" t="s">
        <v>21578</v>
      </c>
      <c r="AA5255" t="s">
        <v>3681</v>
      </c>
      <c r="AB5255" t="s">
        <v>125</v>
      </c>
      <c r="AO5255" s="171"/>
      <c r="AP5255" s="171"/>
      <c r="AQ5255" s="171"/>
      <c r="AR5255" s="171"/>
    </row>
    <row r="5256" spans="24:44">
      <c r="X5256" t="s">
        <v>21579</v>
      </c>
      <c r="Y5256" t="s">
        <v>386</v>
      </c>
      <c r="Z5256" t="s">
        <v>21580</v>
      </c>
      <c r="AA5256" t="s">
        <v>3681</v>
      </c>
      <c r="AB5256" t="s">
        <v>125</v>
      </c>
      <c r="AO5256" s="171"/>
      <c r="AP5256" s="171"/>
      <c r="AQ5256" s="171"/>
      <c r="AR5256" s="171"/>
    </row>
    <row r="5257" spans="24:44">
      <c r="X5257" t="s">
        <v>21581</v>
      </c>
      <c r="Y5257" t="s">
        <v>389</v>
      </c>
      <c r="Z5257" t="s">
        <v>21582</v>
      </c>
      <c r="AA5257" t="s">
        <v>3681</v>
      </c>
      <c r="AB5257" t="s">
        <v>125</v>
      </c>
      <c r="AO5257" s="171"/>
      <c r="AP5257" s="171"/>
      <c r="AQ5257" s="171"/>
      <c r="AR5257" s="171"/>
    </row>
    <row r="5258" spans="24:44">
      <c r="X5258" t="s">
        <v>21583</v>
      </c>
      <c r="Y5258" t="s">
        <v>386</v>
      </c>
      <c r="Z5258" t="s">
        <v>21584</v>
      </c>
      <c r="AA5258" t="s">
        <v>3681</v>
      </c>
      <c r="AB5258" t="s">
        <v>125</v>
      </c>
      <c r="AO5258" s="171"/>
      <c r="AP5258" s="171"/>
      <c r="AQ5258" s="171"/>
      <c r="AR5258" s="171"/>
    </row>
    <row r="5259" spans="24:44">
      <c r="X5259" t="s">
        <v>21585</v>
      </c>
      <c r="Y5259" t="s">
        <v>386</v>
      </c>
      <c r="Z5259" t="s">
        <v>21586</v>
      </c>
      <c r="AA5259" t="s">
        <v>3681</v>
      </c>
      <c r="AB5259" t="s">
        <v>125</v>
      </c>
      <c r="AO5259" s="171"/>
      <c r="AP5259" s="171"/>
      <c r="AQ5259" s="171"/>
      <c r="AR5259" s="171"/>
    </row>
    <row r="5260" spans="24:44">
      <c r="X5260" t="s">
        <v>21587</v>
      </c>
      <c r="Y5260" t="s">
        <v>386</v>
      </c>
      <c r="Z5260" t="s">
        <v>21588</v>
      </c>
      <c r="AA5260" t="s">
        <v>3681</v>
      </c>
      <c r="AB5260" t="s">
        <v>125</v>
      </c>
      <c r="AO5260" s="171"/>
      <c r="AP5260" s="171"/>
      <c r="AQ5260" s="171"/>
      <c r="AR5260" s="171"/>
    </row>
    <row r="5261" spans="24:44">
      <c r="X5261" t="s">
        <v>21589</v>
      </c>
      <c r="Y5261" t="s">
        <v>386</v>
      </c>
      <c r="Z5261" t="s">
        <v>21590</v>
      </c>
      <c r="AA5261" t="s">
        <v>3681</v>
      </c>
      <c r="AB5261" t="s">
        <v>125</v>
      </c>
      <c r="AO5261" s="171"/>
      <c r="AP5261" s="171"/>
      <c r="AQ5261" s="171"/>
      <c r="AR5261" s="171"/>
    </row>
    <row r="5262" spans="24:44">
      <c r="X5262" t="s">
        <v>21591</v>
      </c>
      <c r="Y5262" t="s">
        <v>386</v>
      </c>
      <c r="Z5262" t="s">
        <v>21592</v>
      </c>
      <c r="AA5262" t="s">
        <v>3681</v>
      </c>
      <c r="AB5262" t="s">
        <v>125</v>
      </c>
      <c r="AO5262" s="171"/>
      <c r="AP5262" s="171"/>
      <c r="AQ5262" s="171"/>
      <c r="AR5262" s="171"/>
    </row>
    <row r="5263" spans="24:44">
      <c r="X5263" t="s">
        <v>21593</v>
      </c>
      <c r="Y5263" t="s">
        <v>386</v>
      </c>
      <c r="Z5263" t="s">
        <v>21594</v>
      </c>
      <c r="AA5263" t="s">
        <v>3681</v>
      </c>
      <c r="AB5263" t="s">
        <v>125</v>
      </c>
      <c r="AO5263" s="171"/>
      <c r="AP5263" s="171"/>
      <c r="AQ5263" s="171"/>
      <c r="AR5263" s="171"/>
    </row>
    <row r="5264" spans="24:44">
      <c r="X5264" t="s">
        <v>21595</v>
      </c>
      <c r="Y5264" t="s">
        <v>386</v>
      </c>
      <c r="Z5264" t="s">
        <v>21596</v>
      </c>
      <c r="AA5264" t="s">
        <v>3681</v>
      </c>
      <c r="AB5264" t="s">
        <v>125</v>
      </c>
      <c r="AO5264" s="171"/>
      <c r="AP5264" s="171"/>
      <c r="AQ5264" s="171"/>
      <c r="AR5264" s="171"/>
    </row>
    <row r="5265" spans="24:44">
      <c r="X5265" t="s">
        <v>21597</v>
      </c>
      <c r="Y5265" t="s">
        <v>386</v>
      </c>
      <c r="Z5265" t="s">
        <v>21598</v>
      </c>
      <c r="AA5265" t="s">
        <v>3681</v>
      </c>
      <c r="AB5265" t="s">
        <v>125</v>
      </c>
      <c r="AO5265" s="171"/>
      <c r="AP5265" s="171"/>
      <c r="AQ5265" s="171"/>
      <c r="AR5265" s="171"/>
    </row>
    <row r="5266" spans="24:44">
      <c r="X5266" t="s">
        <v>21599</v>
      </c>
      <c r="Y5266" t="s">
        <v>386</v>
      </c>
      <c r="Z5266" t="s">
        <v>21600</v>
      </c>
      <c r="AA5266" t="s">
        <v>3681</v>
      </c>
      <c r="AB5266" t="s">
        <v>125</v>
      </c>
      <c r="AO5266" s="171"/>
      <c r="AP5266" s="171"/>
      <c r="AQ5266" s="171"/>
      <c r="AR5266" s="171"/>
    </row>
    <row r="5267" spans="24:44">
      <c r="X5267" t="s">
        <v>21601</v>
      </c>
      <c r="Y5267" t="s">
        <v>386</v>
      </c>
      <c r="Z5267" t="s">
        <v>21602</v>
      </c>
      <c r="AA5267" t="s">
        <v>3681</v>
      </c>
      <c r="AB5267" t="s">
        <v>125</v>
      </c>
      <c r="AO5267" s="171"/>
      <c r="AP5267" s="171"/>
      <c r="AQ5267" s="171"/>
      <c r="AR5267" s="171"/>
    </row>
    <row r="5268" spans="24:44">
      <c r="X5268" t="s">
        <v>21603</v>
      </c>
      <c r="Y5268" t="s">
        <v>389</v>
      </c>
      <c r="Z5268" t="s">
        <v>21604</v>
      </c>
      <c r="AA5268" t="s">
        <v>3681</v>
      </c>
      <c r="AB5268" t="s">
        <v>125</v>
      </c>
      <c r="AO5268" s="171"/>
      <c r="AP5268" s="171"/>
      <c r="AQ5268" s="171"/>
      <c r="AR5268" s="171"/>
    </row>
    <row r="5269" spans="24:44">
      <c r="X5269" t="s">
        <v>21605</v>
      </c>
      <c r="Y5269" t="s">
        <v>389</v>
      </c>
      <c r="Z5269" t="s">
        <v>21606</v>
      </c>
      <c r="AA5269" t="s">
        <v>3681</v>
      </c>
      <c r="AB5269" t="s">
        <v>125</v>
      </c>
      <c r="AO5269" s="171"/>
      <c r="AP5269" s="171"/>
      <c r="AQ5269" s="171"/>
      <c r="AR5269" s="171"/>
    </row>
    <row r="5270" spans="24:44">
      <c r="X5270" t="s">
        <v>21607</v>
      </c>
      <c r="Y5270" t="s">
        <v>389</v>
      </c>
      <c r="Z5270" t="s">
        <v>21504</v>
      </c>
      <c r="AA5270" t="s">
        <v>3681</v>
      </c>
      <c r="AB5270" t="s">
        <v>125</v>
      </c>
      <c r="AO5270" s="171"/>
      <c r="AP5270" s="171"/>
      <c r="AQ5270" s="171"/>
      <c r="AR5270" s="171"/>
    </row>
    <row r="5271" spans="24:44">
      <c r="X5271" t="s">
        <v>21608</v>
      </c>
      <c r="Y5271" t="s">
        <v>389</v>
      </c>
      <c r="Z5271" t="s">
        <v>21609</v>
      </c>
      <c r="AA5271" t="s">
        <v>3681</v>
      </c>
      <c r="AB5271" t="s">
        <v>125</v>
      </c>
      <c r="AO5271" s="171"/>
      <c r="AP5271" s="171"/>
      <c r="AQ5271" s="171"/>
      <c r="AR5271" s="171"/>
    </row>
    <row r="5272" spans="24:44">
      <c r="X5272" t="s">
        <v>21610</v>
      </c>
      <c r="Y5272" t="s">
        <v>386</v>
      </c>
      <c r="Z5272" t="s">
        <v>21611</v>
      </c>
      <c r="AA5272" t="s">
        <v>3681</v>
      </c>
      <c r="AB5272" t="s">
        <v>125</v>
      </c>
      <c r="AO5272" s="171"/>
      <c r="AP5272" s="171"/>
      <c r="AQ5272" s="171"/>
      <c r="AR5272" s="171"/>
    </row>
    <row r="5273" spans="24:44">
      <c r="X5273" t="s">
        <v>21612</v>
      </c>
      <c r="Y5273" t="s">
        <v>386</v>
      </c>
      <c r="Z5273" t="s">
        <v>21613</v>
      </c>
      <c r="AA5273" t="s">
        <v>3681</v>
      </c>
      <c r="AB5273" t="s">
        <v>125</v>
      </c>
      <c r="AO5273" s="171"/>
      <c r="AP5273" s="171"/>
      <c r="AQ5273" s="171"/>
      <c r="AR5273" s="171"/>
    </row>
    <row r="5274" spans="24:44">
      <c r="X5274" t="s">
        <v>21614</v>
      </c>
      <c r="Y5274" t="s">
        <v>389</v>
      </c>
      <c r="Z5274" t="s">
        <v>21615</v>
      </c>
      <c r="AA5274" t="s">
        <v>3681</v>
      </c>
      <c r="AB5274" t="s">
        <v>125</v>
      </c>
      <c r="AO5274" s="171"/>
      <c r="AP5274" s="171"/>
      <c r="AQ5274" s="171"/>
      <c r="AR5274" s="171"/>
    </row>
    <row r="5275" spans="24:44">
      <c r="X5275" t="s">
        <v>21616</v>
      </c>
      <c r="Y5275" t="s">
        <v>389</v>
      </c>
      <c r="Z5275" t="s">
        <v>21617</v>
      </c>
      <c r="AA5275" t="s">
        <v>3681</v>
      </c>
      <c r="AB5275" t="s">
        <v>125</v>
      </c>
      <c r="AO5275" s="171"/>
      <c r="AP5275" s="171"/>
      <c r="AQ5275" s="171"/>
      <c r="AR5275" s="171"/>
    </row>
    <row r="5276" spans="24:44">
      <c r="X5276" t="s">
        <v>21618</v>
      </c>
      <c r="Y5276" t="s">
        <v>386</v>
      </c>
      <c r="Z5276" t="s">
        <v>21619</v>
      </c>
      <c r="AA5276" t="s">
        <v>3681</v>
      </c>
      <c r="AB5276" t="s">
        <v>125</v>
      </c>
      <c r="AO5276" s="171"/>
      <c r="AP5276" s="171"/>
      <c r="AQ5276" s="171"/>
      <c r="AR5276" s="171"/>
    </row>
    <row r="5277" spans="24:44">
      <c r="X5277" t="s">
        <v>21620</v>
      </c>
      <c r="Y5277" t="s">
        <v>386</v>
      </c>
      <c r="Z5277" t="s">
        <v>21621</v>
      </c>
      <c r="AA5277" t="s">
        <v>3681</v>
      </c>
      <c r="AB5277" t="s">
        <v>125</v>
      </c>
      <c r="AO5277" s="171"/>
      <c r="AP5277" s="171"/>
      <c r="AQ5277" s="171"/>
      <c r="AR5277" s="171"/>
    </row>
    <row r="5278" spans="24:44">
      <c r="X5278" t="s">
        <v>21622</v>
      </c>
      <c r="Y5278" t="s">
        <v>389</v>
      </c>
      <c r="Z5278" t="s">
        <v>21623</v>
      </c>
      <c r="AA5278" t="s">
        <v>3681</v>
      </c>
      <c r="AB5278" t="s">
        <v>125</v>
      </c>
      <c r="AO5278" s="171"/>
      <c r="AP5278" s="171"/>
      <c r="AQ5278" s="171"/>
      <c r="AR5278" s="171"/>
    </row>
    <row r="5279" spans="24:44">
      <c r="X5279" t="s">
        <v>21624</v>
      </c>
      <c r="Y5279" t="s">
        <v>389</v>
      </c>
      <c r="Z5279" t="s">
        <v>21625</v>
      </c>
      <c r="AA5279" t="s">
        <v>3681</v>
      </c>
      <c r="AB5279" t="s">
        <v>125</v>
      </c>
      <c r="AO5279" s="171"/>
      <c r="AP5279" s="171"/>
      <c r="AQ5279" s="171"/>
      <c r="AR5279" s="171"/>
    </row>
    <row r="5280" spans="24:44">
      <c r="X5280" t="s">
        <v>21626</v>
      </c>
      <c r="Y5280" t="s">
        <v>386</v>
      </c>
      <c r="Z5280" t="s">
        <v>21627</v>
      </c>
      <c r="AA5280" t="s">
        <v>3681</v>
      </c>
      <c r="AB5280" t="s">
        <v>125</v>
      </c>
      <c r="AO5280" s="171"/>
      <c r="AP5280" s="171"/>
      <c r="AQ5280" s="171"/>
      <c r="AR5280" s="171"/>
    </row>
    <row r="5281" spans="24:44">
      <c r="X5281" t="s">
        <v>21628</v>
      </c>
      <c r="Y5281" t="s">
        <v>389</v>
      </c>
      <c r="Z5281" t="s">
        <v>21629</v>
      </c>
      <c r="AA5281" t="s">
        <v>3681</v>
      </c>
      <c r="AB5281" t="s">
        <v>125</v>
      </c>
      <c r="AO5281" s="171"/>
      <c r="AP5281" s="171"/>
      <c r="AQ5281" s="171"/>
      <c r="AR5281" s="171"/>
    </row>
    <row r="5282" spans="24:44">
      <c r="X5282" t="s">
        <v>21630</v>
      </c>
      <c r="Y5282" t="s">
        <v>386</v>
      </c>
      <c r="Z5282" t="s">
        <v>21631</v>
      </c>
      <c r="AA5282" t="s">
        <v>3681</v>
      </c>
      <c r="AB5282" t="s">
        <v>125</v>
      </c>
      <c r="AO5282" s="171"/>
      <c r="AP5282" s="171"/>
      <c r="AQ5282" s="171"/>
      <c r="AR5282" s="171"/>
    </row>
    <row r="5283" spans="24:44">
      <c r="X5283" t="s">
        <v>21632</v>
      </c>
      <c r="Y5283" t="s">
        <v>386</v>
      </c>
      <c r="Z5283" t="s">
        <v>21633</v>
      </c>
      <c r="AA5283" t="s">
        <v>3681</v>
      </c>
      <c r="AB5283" t="s">
        <v>125</v>
      </c>
      <c r="AO5283" s="171"/>
      <c r="AP5283" s="171"/>
      <c r="AQ5283" s="171"/>
      <c r="AR5283" s="171"/>
    </row>
    <row r="5284" spans="24:44">
      <c r="X5284" t="s">
        <v>21634</v>
      </c>
      <c r="Y5284" t="s">
        <v>386</v>
      </c>
      <c r="Z5284" t="s">
        <v>21635</v>
      </c>
      <c r="AA5284" t="s">
        <v>15853</v>
      </c>
      <c r="AB5284" t="s">
        <v>125</v>
      </c>
      <c r="AO5284" s="171"/>
      <c r="AP5284" s="171"/>
      <c r="AQ5284" s="171"/>
      <c r="AR5284" s="171"/>
    </row>
    <row r="5285" spans="24:44">
      <c r="X5285" t="s">
        <v>21636</v>
      </c>
      <c r="Y5285" t="s">
        <v>386</v>
      </c>
      <c r="Z5285" t="s">
        <v>21637</v>
      </c>
      <c r="AA5285" t="s">
        <v>3681</v>
      </c>
      <c r="AB5285" t="s">
        <v>125</v>
      </c>
      <c r="AO5285" s="171"/>
      <c r="AP5285" s="171"/>
      <c r="AQ5285" s="171"/>
      <c r="AR5285" s="171"/>
    </row>
    <row r="5286" spans="24:44">
      <c r="X5286" t="s">
        <v>21638</v>
      </c>
      <c r="Y5286" t="s">
        <v>386</v>
      </c>
      <c r="Z5286" t="s">
        <v>21639</v>
      </c>
      <c r="AA5286" t="s">
        <v>3681</v>
      </c>
      <c r="AB5286" t="s">
        <v>125</v>
      </c>
      <c r="AO5286" s="171"/>
      <c r="AP5286" s="171"/>
      <c r="AQ5286" s="171"/>
      <c r="AR5286" s="171"/>
    </row>
    <row r="5287" spans="24:44">
      <c r="X5287" t="s">
        <v>21640</v>
      </c>
      <c r="Y5287" t="s">
        <v>386</v>
      </c>
      <c r="Z5287" t="s">
        <v>21641</v>
      </c>
      <c r="AA5287" t="s">
        <v>3681</v>
      </c>
      <c r="AB5287" t="s">
        <v>125</v>
      </c>
      <c r="AO5287" s="171"/>
      <c r="AP5287" s="171"/>
      <c r="AQ5287" s="171"/>
      <c r="AR5287" s="171"/>
    </row>
    <row r="5288" spans="24:44">
      <c r="X5288" t="s">
        <v>21642</v>
      </c>
      <c r="Y5288" t="s">
        <v>386</v>
      </c>
      <c r="Z5288" t="s">
        <v>21643</v>
      </c>
      <c r="AA5288" t="s">
        <v>3681</v>
      </c>
      <c r="AB5288" t="s">
        <v>125</v>
      </c>
      <c r="AO5288" s="171"/>
      <c r="AP5288" s="171"/>
      <c r="AQ5288" s="171"/>
      <c r="AR5288" s="171"/>
    </row>
    <row r="5289" spans="24:44">
      <c r="X5289" t="s">
        <v>21644</v>
      </c>
      <c r="Y5289" t="s">
        <v>389</v>
      </c>
      <c r="Z5289" t="s">
        <v>21645</v>
      </c>
      <c r="AA5289" t="s">
        <v>3681</v>
      </c>
      <c r="AB5289" t="s">
        <v>125</v>
      </c>
      <c r="AO5289" s="171"/>
      <c r="AP5289" s="171"/>
      <c r="AQ5289" s="171"/>
      <c r="AR5289" s="171"/>
    </row>
    <row r="5290" spans="24:44">
      <c r="X5290" t="s">
        <v>21646</v>
      </c>
      <c r="Y5290" t="s">
        <v>386</v>
      </c>
      <c r="Z5290" t="s">
        <v>21647</v>
      </c>
      <c r="AA5290" t="s">
        <v>3681</v>
      </c>
      <c r="AB5290" t="s">
        <v>125</v>
      </c>
      <c r="AO5290" s="171"/>
      <c r="AP5290" s="171"/>
      <c r="AQ5290" s="171"/>
      <c r="AR5290" s="171"/>
    </row>
    <row r="5291" spans="24:44">
      <c r="X5291" t="s">
        <v>21648</v>
      </c>
      <c r="Y5291" t="s">
        <v>389</v>
      </c>
      <c r="Z5291" t="s">
        <v>21649</v>
      </c>
      <c r="AA5291" t="s">
        <v>3681</v>
      </c>
      <c r="AB5291" t="s">
        <v>125</v>
      </c>
      <c r="AO5291" s="171"/>
      <c r="AP5291" s="171"/>
      <c r="AQ5291" s="171"/>
      <c r="AR5291" s="171"/>
    </row>
    <row r="5292" spans="24:44">
      <c r="X5292" t="s">
        <v>21650</v>
      </c>
      <c r="Y5292" t="s">
        <v>389</v>
      </c>
      <c r="Z5292" t="s">
        <v>21651</v>
      </c>
      <c r="AA5292" t="s">
        <v>3681</v>
      </c>
      <c r="AB5292" t="s">
        <v>125</v>
      </c>
      <c r="AO5292" s="171"/>
      <c r="AP5292" s="171"/>
      <c r="AQ5292" s="171"/>
      <c r="AR5292" s="171"/>
    </row>
    <row r="5293" spans="24:44">
      <c r="X5293" t="s">
        <v>21652</v>
      </c>
      <c r="Y5293" t="s">
        <v>386</v>
      </c>
      <c r="Z5293" t="s">
        <v>21653</v>
      </c>
      <c r="AA5293" t="s">
        <v>3681</v>
      </c>
      <c r="AB5293" t="s">
        <v>125</v>
      </c>
      <c r="AO5293" s="171"/>
      <c r="AP5293" s="171"/>
      <c r="AQ5293" s="171"/>
      <c r="AR5293" s="171"/>
    </row>
    <row r="5294" spans="24:44">
      <c r="X5294" t="s">
        <v>21654</v>
      </c>
      <c r="Y5294" t="s">
        <v>386</v>
      </c>
      <c r="Z5294" t="s">
        <v>21655</v>
      </c>
      <c r="AA5294" t="s">
        <v>3681</v>
      </c>
      <c r="AB5294" t="s">
        <v>125</v>
      </c>
      <c r="AO5294" s="171"/>
      <c r="AP5294" s="171"/>
      <c r="AQ5294" s="171"/>
      <c r="AR5294" s="171"/>
    </row>
    <row r="5295" spans="24:44">
      <c r="X5295" t="s">
        <v>21656</v>
      </c>
      <c r="Y5295" t="s">
        <v>386</v>
      </c>
      <c r="Z5295" t="s">
        <v>21657</v>
      </c>
      <c r="AA5295" t="s">
        <v>3681</v>
      </c>
      <c r="AB5295" t="s">
        <v>125</v>
      </c>
      <c r="AO5295" s="171"/>
      <c r="AP5295" s="171"/>
      <c r="AQ5295" s="171"/>
      <c r="AR5295" s="171"/>
    </row>
    <row r="5296" spans="24:44">
      <c r="X5296" t="s">
        <v>21658</v>
      </c>
      <c r="Y5296" t="s">
        <v>386</v>
      </c>
      <c r="Z5296" t="s">
        <v>21659</v>
      </c>
      <c r="AA5296" t="s">
        <v>3681</v>
      </c>
      <c r="AB5296" t="s">
        <v>125</v>
      </c>
      <c r="AO5296" s="171"/>
      <c r="AP5296" s="171"/>
      <c r="AQ5296" s="171"/>
      <c r="AR5296" s="171"/>
    </row>
    <row r="5297" spans="24:44">
      <c r="X5297" t="s">
        <v>21660</v>
      </c>
      <c r="Y5297" t="s">
        <v>386</v>
      </c>
      <c r="Z5297" t="s">
        <v>21661</v>
      </c>
      <c r="AA5297" t="s">
        <v>3681</v>
      </c>
      <c r="AB5297" t="s">
        <v>125</v>
      </c>
      <c r="AO5297" s="171"/>
      <c r="AP5297" s="171"/>
      <c r="AQ5297" s="171"/>
      <c r="AR5297" s="171"/>
    </row>
    <row r="5298" spans="24:44">
      <c r="X5298" t="s">
        <v>21662</v>
      </c>
      <c r="Y5298" t="s">
        <v>386</v>
      </c>
      <c r="Z5298" t="s">
        <v>21663</v>
      </c>
      <c r="AA5298" t="s">
        <v>3681</v>
      </c>
      <c r="AB5298" t="s">
        <v>125</v>
      </c>
      <c r="AO5298" s="171"/>
      <c r="AP5298" s="171"/>
      <c r="AQ5298" s="171"/>
      <c r="AR5298" s="171"/>
    </row>
    <row r="5299" spans="24:44">
      <c r="X5299" t="s">
        <v>21664</v>
      </c>
      <c r="Y5299" t="s">
        <v>386</v>
      </c>
      <c r="Z5299" t="s">
        <v>21665</v>
      </c>
      <c r="AA5299" t="s">
        <v>3681</v>
      </c>
      <c r="AB5299" t="s">
        <v>125</v>
      </c>
      <c r="AO5299" s="171"/>
      <c r="AP5299" s="171"/>
      <c r="AQ5299" s="171"/>
      <c r="AR5299" s="171"/>
    </row>
    <row r="5300" spans="24:44">
      <c r="X5300" t="s">
        <v>21666</v>
      </c>
      <c r="Y5300" t="s">
        <v>389</v>
      </c>
      <c r="Z5300" t="s">
        <v>21667</v>
      </c>
      <c r="AA5300" t="s">
        <v>3681</v>
      </c>
      <c r="AB5300" t="s">
        <v>125</v>
      </c>
      <c r="AO5300" s="171"/>
      <c r="AP5300" s="171"/>
      <c r="AQ5300" s="171"/>
      <c r="AR5300" s="171"/>
    </row>
    <row r="5301" spans="24:44">
      <c r="X5301" t="s">
        <v>21668</v>
      </c>
      <c r="Y5301" t="s">
        <v>386</v>
      </c>
      <c r="Z5301" t="s">
        <v>21669</v>
      </c>
      <c r="AA5301" t="s">
        <v>3681</v>
      </c>
      <c r="AB5301" t="s">
        <v>125</v>
      </c>
      <c r="AO5301" s="171"/>
      <c r="AP5301" s="171"/>
      <c r="AQ5301" s="171"/>
      <c r="AR5301" s="171"/>
    </row>
    <row r="5302" spans="24:44">
      <c r="X5302" t="s">
        <v>21670</v>
      </c>
      <c r="Y5302" t="s">
        <v>386</v>
      </c>
      <c r="Z5302" t="s">
        <v>21671</v>
      </c>
      <c r="AA5302" t="s">
        <v>3681</v>
      </c>
      <c r="AB5302" t="s">
        <v>125</v>
      </c>
      <c r="AO5302" s="171"/>
      <c r="AP5302" s="171"/>
      <c r="AQ5302" s="171"/>
      <c r="AR5302" s="171"/>
    </row>
    <row r="5303" spans="24:44">
      <c r="X5303" t="s">
        <v>21672</v>
      </c>
      <c r="Y5303" t="s">
        <v>386</v>
      </c>
      <c r="Z5303" t="s">
        <v>21673</v>
      </c>
      <c r="AA5303" t="s">
        <v>3681</v>
      </c>
      <c r="AB5303" t="s">
        <v>125</v>
      </c>
      <c r="AO5303" s="171"/>
      <c r="AP5303" s="171"/>
      <c r="AQ5303" s="171"/>
      <c r="AR5303" s="171"/>
    </row>
    <row r="5304" spans="24:44">
      <c r="X5304" t="s">
        <v>21674</v>
      </c>
      <c r="Y5304" t="s">
        <v>389</v>
      </c>
      <c r="Z5304" t="s">
        <v>21675</v>
      </c>
      <c r="AA5304" t="s">
        <v>21676</v>
      </c>
      <c r="AB5304" t="s">
        <v>125</v>
      </c>
      <c r="AO5304" s="171"/>
      <c r="AP5304" s="171"/>
      <c r="AQ5304" s="171"/>
      <c r="AR5304" s="171"/>
    </row>
    <row r="5305" spans="24:44">
      <c r="X5305" t="s">
        <v>21677</v>
      </c>
      <c r="Y5305" t="s">
        <v>389</v>
      </c>
      <c r="Z5305" t="s">
        <v>21678</v>
      </c>
      <c r="AA5305" t="s">
        <v>21679</v>
      </c>
      <c r="AB5305" t="s">
        <v>125</v>
      </c>
      <c r="AO5305" s="171"/>
      <c r="AP5305" s="171"/>
      <c r="AQ5305" s="171"/>
      <c r="AR5305" s="171"/>
    </row>
    <row r="5306" spans="24:44">
      <c r="X5306" t="s">
        <v>21680</v>
      </c>
      <c r="Y5306" t="s">
        <v>386</v>
      </c>
      <c r="Z5306" t="s">
        <v>21681</v>
      </c>
      <c r="AA5306" t="s">
        <v>21682</v>
      </c>
      <c r="AB5306" t="s">
        <v>125</v>
      </c>
      <c r="AO5306" s="171"/>
      <c r="AP5306" s="171"/>
      <c r="AQ5306" s="171"/>
      <c r="AR5306" s="171"/>
    </row>
    <row r="5307" spans="24:44">
      <c r="X5307" t="s">
        <v>21683</v>
      </c>
      <c r="Y5307" t="s">
        <v>389</v>
      </c>
      <c r="Z5307" t="s">
        <v>21684</v>
      </c>
      <c r="AA5307" t="s">
        <v>21685</v>
      </c>
      <c r="AB5307" t="s">
        <v>125</v>
      </c>
      <c r="AO5307" s="171"/>
      <c r="AP5307" s="171"/>
      <c r="AQ5307" s="171"/>
      <c r="AR5307" s="171"/>
    </row>
    <row r="5308" spans="24:44">
      <c r="X5308" t="s">
        <v>21686</v>
      </c>
      <c r="Y5308" t="s">
        <v>389</v>
      </c>
      <c r="Z5308" t="s">
        <v>21687</v>
      </c>
      <c r="AA5308" t="s">
        <v>21688</v>
      </c>
      <c r="AB5308" t="s">
        <v>125</v>
      </c>
      <c r="AO5308" s="171"/>
      <c r="AP5308" s="171"/>
      <c r="AQ5308" s="171"/>
      <c r="AR5308" s="171"/>
    </row>
    <row r="5309" spans="24:44">
      <c r="X5309" t="s">
        <v>21689</v>
      </c>
      <c r="Y5309" t="s">
        <v>389</v>
      </c>
      <c r="Z5309" t="s">
        <v>21690</v>
      </c>
      <c r="AA5309" t="s">
        <v>21691</v>
      </c>
      <c r="AB5309" t="s">
        <v>125</v>
      </c>
      <c r="AO5309" s="171"/>
      <c r="AP5309" s="171"/>
      <c r="AQ5309" s="171"/>
      <c r="AR5309" s="171"/>
    </row>
    <row r="5310" spans="24:44">
      <c r="X5310" t="s">
        <v>21692</v>
      </c>
      <c r="Y5310" t="s">
        <v>389</v>
      </c>
      <c r="Z5310" t="s">
        <v>21693</v>
      </c>
      <c r="AA5310" t="s">
        <v>21694</v>
      </c>
      <c r="AB5310" t="s">
        <v>125</v>
      </c>
      <c r="AO5310" s="171"/>
      <c r="AP5310" s="171"/>
      <c r="AQ5310" s="171"/>
      <c r="AR5310" s="171"/>
    </row>
    <row r="5311" spans="24:44">
      <c r="X5311" t="s">
        <v>21695</v>
      </c>
      <c r="Y5311" t="s">
        <v>389</v>
      </c>
      <c r="Z5311" t="s">
        <v>21696</v>
      </c>
      <c r="AA5311" t="s">
        <v>21697</v>
      </c>
      <c r="AB5311" t="s">
        <v>125</v>
      </c>
      <c r="AO5311" s="171"/>
      <c r="AP5311" s="171"/>
      <c r="AQ5311" s="171"/>
      <c r="AR5311" s="171"/>
    </row>
    <row r="5312" spans="24:44">
      <c r="X5312" t="s">
        <v>21698</v>
      </c>
      <c r="Y5312" t="s">
        <v>386</v>
      </c>
      <c r="Z5312" t="s">
        <v>21699</v>
      </c>
      <c r="AA5312" t="s">
        <v>21700</v>
      </c>
      <c r="AB5312" t="s">
        <v>125</v>
      </c>
      <c r="AO5312" s="171"/>
      <c r="AP5312" s="171"/>
      <c r="AQ5312" s="171"/>
      <c r="AR5312" s="171"/>
    </row>
    <row r="5313" spans="24:44">
      <c r="X5313" t="s">
        <v>21701</v>
      </c>
      <c r="Y5313" t="s">
        <v>389</v>
      </c>
      <c r="Z5313" t="s">
        <v>21702</v>
      </c>
      <c r="AA5313" t="s">
        <v>21703</v>
      </c>
      <c r="AB5313" t="s">
        <v>125</v>
      </c>
      <c r="AO5313" s="171"/>
      <c r="AP5313" s="171"/>
      <c r="AQ5313" s="171"/>
      <c r="AR5313" s="171"/>
    </row>
    <row r="5314" spans="24:44">
      <c r="X5314" t="s">
        <v>21704</v>
      </c>
      <c r="Y5314" t="s">
        <v>389</v>
      </c>
      <c r="Z5314" t="s">
        <v>21705</v>
      </c>
      <c r="AA5314" t="s">
        <v>21706</v>
      </c>
      <c r="AB5314" t="s">
        <v>125</v>
      </c>
      <c r="AO5314" s="171"/>
      <c r="AP5314" s="171"/>
      <c r="AQ5314" s="171"/>
      <c r="AR5314" s="171"/>
    </row>
    <row r="5315" spans="24:44">
      <c r="X5315" t="s">
        <v>21707</v>
      </c>
      <c r="Y5315" t="s">
        <v>386</v>
      </c>
      <c r="Z5315" t="s">
        <v>21708</v>
      </c>
      <c r="AA5315" t="s">
        <v>21709</v>
      </c>
      <c r="AB5315" t="s">
        <v>125</v>
      </c>
      <c r="AO5315" s="171"/>
      <c r="AP5315" s="171"/>
      <c r="AQ5315" s="171"/>
      <c r="AR5315" s="171"/>
    </row>
    <row r="5316" spans="24:44">
      <c r="X5316" t="s">
        <v>21710</v>
      </c>
      <c r="Y5316" t="s">
        <v>389</v>
      </c>
      <c r="Z5316" t="s">
        <v>21711</v>
      </c>
      <c r="AA5316" t="s">
        <v>21712</v>
      </c>
      <c r="AB5316" t="s">
        <v>125</v>
      </c>
      <c r="AO5316" s="171"/>
      <c r="AP5316" s="171"/>
      <c r="AQ5316" s="171"/>
      <c r="AR5316" s="171"/>
    </row>
    <row r="5317" spans="24:44">
      <c r="X5317" t="s">
        <v>21713</v>
      </c>
      <c r="Y5317" t="s">
        <v>389</v>
      </c>
      <c r="Z5317" t="s">
        <v>21714</v>
      </c>
      <c r="AA5317" t="s">
        <v>21715</v>
      </c>
      <c r="AB5317" t="s">
        <v>125</v>
      </c>
      <c r="AO5317" s="171"/>
      <c r="AP5317" s="171"/>
      <c r="AQ5317" s="171"/>
      <c r="AR5317" s="171"/>
    </row>
    <row r="5318" spans="24:44">
      <c r="X5318" t="s">
        <v>21716</v>
      </c>
      <c r="Y5318" t="s">
        <v>389</v>
      </c>
      <c r="Z5318" t="s">
        <v>21717</v>
      </c>
      <c r="AA5318" t="s">
        <v>21718</v>
      </c>
      <c r="AB5318" t="s">
        <v>125</v>
      </c>
      <c r="AO5318" s="171"/>
      <c r="AP5318" s="171"/>
      <c r="AQ5318" s="171"/>
      <c r="AR5318" s="171"/>
    </row>
    <row r="5319" spans="24:44">
      <c r="X5319" t="s">
        <v>21719</v>
      </c>
      <c r="Y5319" t="s">
        <v>389</v>
      </c>
      <c r="Z5319" t="s">
        <v>21720</v>
      </c>
      <c r="AA5319" t="s">
        <v>21721</v>
      </c>
      <c r="AB5319" t="s">
        <v>125</v>
      </c>
      <c r="AO5319" s="171"/>
      <c r="AP5319" s="171"/>
      <c r="AQ5319" s="171"/>
      <c r="AR5319" s="171"/>
    </row>
    <row r="5320" spans="24:44">
      <c r="X5320" t="s">
        <v>21722</v>
      </c>
      <c r="Y5320" t="s">
        <v>389</v>
      </c>
      <c r="Z5320" t="s">
        <v>21723</v>
      </c>
      <c r="AA5320" t="s">
        <v>21724</v>
      </c>
      <c r="AB5320" t="s">
        <v>125</v>
      </c>
      <c r="AO5320" s="171"/>
      <c r="AP5320" s="171"/>
      <c r="AQ5320" s="171"/>
      <c r="AR5320" s="171"/>
    </row>
    <row r="5321" spans="24:44">
      <c r="X5321" t="s">
        <v>21725</v>
      </c>
      <c r="Y5321" t="s">
        <v>389</v>
      </c>
      <c r="Z5321" t="s">
        <v>21726</v>
      </c>
      <c r="AA5321" t="s">
        <v>11142</v>
      </c>
      <c r="AB5321" t="s">
        <v>125</v>
      </c>
      <c r="AO5321" s="171"/>
      <c r="AP5321" s="171"/>
      <c r="AQ5321" s="171"/>
      <c r="AR5321" s="171"/>
    </row>
    <row r="5322" spans="24:44">
      <c r="X5322" t="s">
        <v>21727</v>
      </c>
      <c r="Y5322" t="s">
        <v>389</v>
      </c>
      <c r="Z5322" t="s">
        <v>21728</v>
      </c>
      <c r="AA5322" t="s">
        <v>21729</v>
      </c>
      <c r="AB5322" t="s">
        <v>125</v>
      </c>
      <c r="AO5322" s="171"/>
      <c r="AP5322" s="171"/>
      <c r="AQ5322" s="171"/>
      <c r="AR5322" s="171"/>
    </row>
    <row r="5323" spans="24:44">
      <c r="X5323" t="s">
        <v>21730</v>
      </c>
      <c r="Y5323" t="s">
        <v>389</v>
      </c>
      <c r="Z5323" t="s">
        <v>21731</v>
      </c>
      <c r="AA5323" t="s">
        <v>21732</v>
      </c>
      <c r="AB5323" t="s">
        <v>125</v>
      </c>
      <c r="AO5323" s="171"/>
      <c r="AP5323" s="171"/>
      <c r="AQ5323" s="171"/>
      <c r="AR5323" s="171"/>
    </row>
    <row r="5324" spans="24:44">
      <c r="X5324" t="s">
        <v>21733</v>
      </c>
      <c r="Y5324" t="s">
        <v>389</v>
      </c>
      <c r="Z5324" t="s">
        <v>21734</v>
      </c>
      <c r="AA5324" t="s">
        <v>21735</v>
      </c>
      <c r="AB5324" t="s">
        <v>125</v>
      </c>
      <c r="AO5324" s="171"/>
      <c r="AP5324" s="171"/>
      <c r="AQ5324" s="171"/>
      <c r="AR5324" s="171"/>
    </row>
    <row r="5325" spans="24:44">
      <c r="X5325" t="s">
        <v>21736</v>
      </c>
      <c r="Y5325" t="s">
        <v>389</v>
      </c>
      <c r="Z5325" t="s">
        <v>21737</v>
      </c>
      <c r="AA5325" t="s">
        <v>21738</v>
      </c>
      <c r="AB5325" t="s">
        <v>125</v>
      </c>
      <c r="AO5325" s="171"/>
      <c r="AP5325" s="171"/>
      <c r="AQ5325" s="171"/>
      <c r="AR5325" s="171"/>
    </row>
    <row r="5326" spans="24:44">
      <c r="X5326" t="s">
        <v>21739</v>
      </c>
      <c r="Y5326" t="s">
        <v>386</v>
      </c>
      <c r="Z5326" t="s">
        <v>21740</v>
      </c>
      <c r="AA5326" t="s">
        <v>21741</v>
      </c>
      <c r="AB5326" t="s">
        <v>125</v>
      </c>
      <c r="AO5326" s="171"/>
      <c r="AP5326" s="171"/>
      <c r="AQ5326" s="171"/>
      <c r="AR5326" s="171"/>
    </row>
    <row r="5327" spans="24:44">
      <c r="X5327" t="s">
        <v>21742</v>
      </c>
      <c r="Y5327" t="s">
        <v>389</v>
      </c>
      <c r="Z5327" t="s">
        <v>21743</v>
      </c>
      <c r="AA5327" t="s">
        <v>21744</v>
      </c>
      <c r="AB5327" t="s">
        <v>125</v>
      </c>
      <c r="AO5327" s="171"/>
      <c r="AP5327" s="171"/>
      <c r="AQ5327" s="171"/>
      <c r="AR5327" s="171"/>
    </row>
    <row r="5328" spans="24:44">
      <c r="X5328" t="s">
        <v>21745</v>
      </c>
      <c r="Y5328" t="s">
        <v>389</v>
      </c>
      <c r="Z5328" t="s">
        <v>21746</v>
      </c>
      <c r="AA5328" t="s">
        <v>21747</v>
      </c>
      <c r="AB5328" t="s">
        <v>125</v>
      </c>
      <c r="AO5328" s="171"/>
      <c r="AP5328" s="171"/>
      <c r="AQ5328" s="171"/>
      <c r="AR5328" s="171"/>
    </row>
    <row r="5329" spans="24:44">
      <c r="X5329" t="s">
        <v>21748</v>
      </c>
      <c r="Y5329" t="s">
        <v>386</v>
      </c>
      <c r="Z5329" t="s">
        <v>21749</v>
      </c>
      <c r="AA5329" t="s">
        <v>21750</v>
      </c>
      <c r="AB5329" t="s">
        <v>125</v>
      </c>
      <c r="AO5329" s="171"/>
      <c r="AP5329" s="171"/>
      <c r="AQ5329" s="171"/>
      <c r="AR5329" s="171"/>
    </row>
    <row r="5330" spans="24:44">
      <c r="X5330" t="s">
        <v>21751</v>
      </c>
      <c r="Y5330" t="s">
        <v>386</v>
      </c>
      <c r="Z5330" t="s">
        <v>21752</v>
      </c>
      <c r="AA5330" t="s">
        <v>21753</v>
      </c>
      <c r="AB5330" t="s">
        <v>125</v>
      </c>
      <c r="AO5330" s="171"/>
      <c r="AP5330" s="171"/>
      <c r="AQ5330" s="171"/>
      <c r="AR5330" s="171"/>
    </row>
    <row r="5331" spans="24:44">
      <c r="X5331" t="s">
        <v>21754</v>
      </c>
      <c r="Y5331" t="s">
        <v>389</v>
      </c>
      <c r="Z5331" t="s">
        <v>21755</v>
      </c>
      <c r="AA5331" t="s">
        <v>21756</v>
      </c>
      <c r="AB5331" t="s">
        <v>125</v>
      </c>
      <c r="AO5331" s="171"/>
      <c r="AP5331" s="171"/>
      <c r="AQ5331" s="171"/>
      <c r="AR5331" s="171"/>
    </row>
    <row r="5332" spans="24:44">
      <c r="X5332" t="s">
        <v>21757</v>
      </c>
      <c r="Y5332" t="s">
        <v>389</v>
      </c>
      <c r="Z5332" t="s">
        <v>21758</v>
      </c>
      <c r="AA5332" t="s">
        <v>21759</v>
      </c>
      <c r="AB5332" t="s">
        <v>125</v>
      </c>
      <c r="AO5332" s="171"/>
      <c r="AP5332" s="171"/>
      <c r="AQ5332" s="171"/>
      <c r="AR5332" s="171"/>
    </row>
    <row r="5333" spans="24:44">
      <c r="X5333" t="s">
        <v>21760</v>
      </c>
      <c r="Y5333" t="s">
        <v>386</v>
      </c>
      <c r="Z5333" t="s">
        <v>21761</v>
      </c>
      <c r="AA5333" t="s">
        <v>21762</v>
      </c>
      <c r="AB5333" t="s">
        <v>125</v>
      </c>
      <c r="AO5333" s="171"/>
      <c r="AP5333" s="171"/>
      <c r="AQ5333" s="171"/>
      <c r="AR5333" s="171"/>
    </row>
    <row r="5334" spans="24:44">
      <c r="X5334" t="s">
        <v>21763</v>
      </c>
      <c r="Y5334" t="s">
        <v>389</v>
      </c>
      <c r="Z5334" t="s">
        <v>21764</v>
      </c>
      <c r="AA5334" t="s">
        <v>21765</v>
      </c>
      <c r="AB5334" t="s">
        <v>125</v>
      </c>
      <c r="AO5334" s="171"/>
      <c r="AP5334" s="171"/>
      <c r="AQ5334" s="171"/>
      <c r="AR5334" s="171"/>
    </row>
    <row r="5335" spans="24:44">
      <c r="X5335" t="s">
        <v>21766</v>
      </c>
      <c r="Y5335" t="s">
        <v>389</v>
      </c>
      <c r="Z5335" t="s">
        <v>21767</v>
      </c>
      <c r="AA5335" t="s">
        <v>21768</v>
      </c>
      <c r="AB5335" t="s">
        <v>125</v>
      </c>
      <c r="AO5335" s="171"/>
      <c r="AP5335" s="171"/>
      <c r="AQ5335" s="171"/>
      <c r="AR5335" s="171"/>
    </row>
    <row r="5336" spans="24:44">
      <c r="X5336" t="s">
        <v>21769</v>
      </c>
      <c r="Y5336" t="s">
        <v>386</v>
      </c>
      <c r="Z5336" t="s">
        <v>21770</v>
      </c>
      <c r="AA5336" t="s">
        <v>21771</v>
      </c>
      <c r="AB5336" t="s">
        <v>125</v>
      </c>
      <c r="AO5336" s="171"/>
      <c r="AP5336" s="171"/>
      <c r="AQ5336" s="171"/>
      <c r="AR5336" s="171"/>
    </row>
    <row r="5337" spans="24:44">
      <c r="X5337" t="s">
        <v>21772</v>
      </c>
      <c r="Y5337" t="s">
        <v>389</v>
      </c>
      <c r="Z5337" t="s">
        <v>21773</v>
      </c>
      <c r="AA5337" t="s">
        <v>21774</v>
      </c>
      <c r="AB5337" t="s">
        <v>125</v>
      </c>
      <c r="AO5337" s="171"/>
      <c r="AP5337" s="171"/>
      <c r="AQ5337" s="171"/>
      <c r="AR5337" s="171"/>
    </row>
    <row r="5338" spans="24:44">
      <c r="X5338" t="s">
        <v>21775</v>
      </c>
      <c r="Y5338" t="s">
        <v>389</v>
      </c>
      <c r="Z5338" t="s">
        <v>21776</v>
      </c>
      <c r="AA5338" t="s">
        <v>21777</v>
      </c>
      <c r="AB5338" t="s">
        <v>125</v>
      </c>
      <c r="AO5338" s="171"/>
      <c r="AP5338" s="171"/>
      <c r="AQ5338" s="171"/>
      <c r="AR5338" s="171"/>
    </row>
    <row r="5339" spans="24:44">
      <c r="X5339" t="s">
        <v>21778</v>
      </c>
      <c r="Y5339" t="s">
        <v>389</v>
      </c>
      <c r="Z5339" t="s">
        <v>21779</v>
      </c>
      <c r="AA5339" t="s">
        <v>21780</v>
      </c>
      <c r="AB5339" t="s">
        <v>125</v>
      </c>
      <c r="AO5339" s="171"/>
      <c r="AP5339" s="171"/>
      <c r="AQ5339" s="171"/>
      <c r="AR5339" s="171"/>
    </row>
    <row r="5340" spans="24:44">
      <c r="X5340" t="s">
        <v>21781</v>
      </c>
      <c r="Y5340" t="s">
        <v>389</v>
      </c>
      <c r="Z5340" t="s">
        <v>21782</v>
      </c>
      <c r="AA5340" t="s">
        <v>21783</v>
      </c>
      <c r="AB5340" t="s">
        <v>125</v>
      </c>
      <c r="AO5340" s="171"/>
      <c r="AP5340" s="171"/>
      <c r="AQ5340" s="171"/>
      <c r="AR5340" s="171"/>
    </row>
    <row r="5341" spans="24:44">
      <c r="X5341" t="s">
        <v>21784</v>
      </c>
      <c r="Y5341" t="s">
        <v>389</v>
      </c>
      <c r="Z5341" t="s">
        <v>21785</v>
      </c>
      <c r="AA5341" t="s">
        <v>21786</v>
      </c>
      <c r="AB5341" t="s">
        <v>125</v>
      </c>
      <c r="AO5341" s="171"/>
      <c r="AP5341" s="171"/>
      <c r="AQ5341" s="171"/>
      <c r="AR5341" s="171"/>
    </row>
    <row r="5342" spans="24:44">
      <c r="X5342" t="s">
        <v>21787</v>
      </c>
      <c r="Y5342" t="s">
        <v>389</v>
      </c>
      <c r="Z5342" t="s">
        <v>21788</v>
      </c>
      <c r="AA5342" t="s">
        <v>21789</v>
      </c>
      <c r="AB5342" t="s">
        <v>125</v>
      </c>
      <c r="AO5342" s="171"/>
      <c r="AP5342" s="171"/>
      <c r="AQ5342" s="171"/>
      <c r="AR5342" s="171"/>
    </row>
    <row r="5343" spans="24:44">
      <c r="X5343" t="s">
        <v>21790</v>
      </c>
      <c r="Y5343" t="s">
        <v>389</v>
      </c>
      <c r="Z5343" t="s">
        <v>21791</v>
      </c>
      <c r="AA5343" t="s">
        <v>21792</v>
      </c>
      <c r="AB5343" t="s">
        <v>125</v>
      </c>
      <c r="AO5343" s="171"/>
      <c r="AP5343" s="171"/>
      <c r="AQ5343" s="171"/>
      <c r="AR5343" s="171"/>
    </row>
    <row r="5344" spans="24:44">
      <c r="X5344" t="s">
        <v>21793</v>
      </c>
      <c r="Y5344" t="s">
        <v>386</v>
      </c>
      <c r="Z5344" t="s">
        <v>21794</v>
      </c>
      <c r="AA5344" t="s">
        <v>21795</v>
      </c>
      <c r="AB5344" t="s">
        <v>125</v>
      </c>
      <c r="AO5344" s="171"/>
      <c r="AP5344" s="171"/>
      <c r="AQ5344" s="171"/>
      <c r="AR5344" s="171"/>
    </row>
    <row r="5345" spans="24:44">
      <c r="X5345" t="s">
        <v>21796</v>
      </c>
      <c r="Y5345" t="s">
        <v>389</v>
      </c>
      <c r="Z5345" t="s">
        <v>21797</v>
      </c>
      <c r="AA5345" t="s">
        <v>21798</v>
      </c>
      <c r="AB5345" t="s">
        <v>125</v>
      </c>
      <c r="AO5345" s="171"/>
      <c r="AP5345" s="171"/>
      <c r="AQ5345" s="171"/>
      <c r="AR5345" s="171"/>
    </row>
    <row r="5346" spans="24:44">
      <c r="X5346" t="s">
        <v>21799</v>
      </c>
      <c r="Y5346" t="s">
        <v>389</v>
      </c>
      <c r="Z5346" t="s">
        <v>21800</v>
      </c>
      <c r="AA5346" t="s">
        <v>21801</v>
      </c>
      <c r="AB5346" t="s">
        <v>125</v>
      </c>
      <c r="AO5346" s="171"/>
      <c r="AP5346" s="171"/>
      <c r="AQ5346" s="171"/>
      <c r="AR5346" s="171"/>
    </row>
    <row r="5347" spans="24:44">
      <c r="X5347" t="s">
        <v>21802</v>
      </c>
      <c r="Y5347" t="s">
        <v>389</v>
      </c>
      <c r="Z5347" t="s">
        <v>21803</v>
      </c>
      <c r="AA5347" t="s">
        <v>21804</v>
      </c>
      <c r="AB5347" t="s">
        <v>125</v>
      </c>
      <c r="AO5347" s="171"/>
      <c r="AP5347" s="171"/>
      <c r="AQ5347" s="171"/>
      <c r="AR5347" s="171"/>
    </row>
    <row r="5348" spans="24:44">
      <c r="X5348" t="s">
        <v>21805</v>
      </c>
      <c r="Y5348" t="s">
        <v>386</v>
      </c>
      <c r="Z5348" t="s">
        <v>21806</v>
      </c>
      <c r="AA5348" t="s">
        <v>21807</v>
      </c>
      <c r="AB5348" t="s">
        <v>125</v>
      </c>
      <c r="AO5348" s="171"/>
      <c r="AP5348" s="171"/>
      <c r="AQ5348" s="171"/>
      <c r="AR5348" s="171"/>
    </row>
    <row r="5349" spans="24:44">
      <c r="X5349" t="s">
        <v>21808</v>
      </c>
      <c r="Y5349" t="s">
        <v>386</v>
      </c>
      <c r="Z5349" t="s">
        <v>21809</v>
      </c>
      <c r="AA5349" t="s">
        <v>21810</v>
      </c>
      <c r="AB5349" t="s">
        <v>125</v>
      </c>
      <c r="AO5349" s="171"/>
      <c r="AP5349" s="171"/>
      <c r="AQ5349" s="171"/>
      <c r="AR5349" s="171"/>
    </row>
    <row r="5350" spans="24:44">
      <c r="X5350" t="s">
        <v>21811</v>
      </c>
      <c r="Y5350" t="s">
        <v>389</v>
      </c>
      <c r="Z5350" t="s">
        <v>21812</v>
      </c>
      <c r="AA5350" t="s">
        <v>21813</v>
      </c>
      <c r="AB5350" t="s">
        <v>125</v>
      </c>
      <c r="AO5350" s="171"/>
      <c r="AP5350" s="171"/>
      <c r="AQ5350" s="171"/>
      <c r="AR5350" s="171"/>
    </row>
    <row r="5351" spans="24:44">
      <c r="X5351" t="s">
        <v>21814</v>
      </c>
      <c r="Y5351" t="s">
        <v>389</v>
      </c>
      <c r="Z5351" t="s">
        <v>21815</v>
      </c>
      <c r="AA5351" t="s">
        <v>21816</v>
      </c>
      <c r="AB5351" t="s">
        <v>125</v>
      </c>
      <c r="AO5351" s="171"/>
      <c r="AP5351" s="171"/>
      <c r="AQ5351" s="171"/>
      <c r="AR5351" s="171"/>
    </row>
    <row r="5352" spans="24:44">
      <c r="X5352" t="s">
        <v>21817</v>
      </c>
      <c r="Y5352" t="s">
        <v>389</v>
      </c>
      <c r="Z5352" t="s">
        <v>21818</v>
      </c>
      <c r="AA5352" t="s">
        <v>21819</v>
      </c>
      <c r="AB5352" t="s">
        <v>125</v>
      </c>
      <c r="AO5352" s="171"/>
      <c r="AP5352" s="171"/>
      <c r="AQ5352" s="171"/>
      <c r="AR5352" s="171"/>
    </row>
    <row r="5353" spans="24:44">
      <c r="X5353" t="s">
        <v>21820</v>
      </c>
      <c r="Y5353" t="s">
        <v>386</v>
      </c>
      <c r="Z5353" t="s">
        <v>21821</v>
      </c>
      <c r="AA5353" t="s">
        <v>21822</v>
      </c>
      <c r="AB5353" t="s">
        <v>125</v>
      </c>
      <c r="AO5353" s="171"/>
      <c r="AP5353" s="171"/>
      <c r="AQ5353" s="171"/>
      <c r="AR5353" s="171"/>
    </row>
    <row r="5354" spans="24:44">
      <c r="X5354" t="s">
        <v>21823</v>
      </c>
      <c r="Y5354" t="s">
        <v>389</v>
      </c>
      <c r="Z5354" t="s">
        <v>21824</v>
      </c>
      <c r="AA5354" t="s">
        <v>21825</v>
      </c>
      <c r="AB5354" t="s">
        <v>125</v>
      </c>
      <c r="AO5354" s="171"/>
      <c r="AP5354" s="171"/>
      <c r="AQ5354" s="171"/>
      <c r="AR5354" s="171"/>
    </row>
    <row r="5355" spans="24:44">
      <c r="X5355" t="s">
        <v>21826</v>
      </c>
      <c r="Y5355" t="s">
        <v>389</v>
      </c>
      <c r="Z5355" t="s">
        <v>21827</v>
      </c>
      <c r="AA5355" t="s">
        <v>21828</v>
      </c>
      <c r="AB5355" t="s">
        <v>125</v>
      </c>
      <c r="AO5355" s="171"/>
      <c r="AP5355" s="171"/>
      <c r="AQ5355" s="171"/>
      <c r="AR5355" s="171"/>
    </row>
    <row r="5356" spans="24:44">
      <c r="X5356" t="s">
        <v>21829</v>
      </c>
      <c r="Y5356" t="s">
        <v>386</v>
      </c>
      <c r="Z5356" t="s">
        <v>21830</v>
      </c>
      <c r="AA5356" t="s">
        <v>21831</v>
      </c>
      <c r="AB5356" t="s">
        <v>125</v>
      </c>
      <c r="AO5356" s="171"/>
      <c r="AP5356" s="171"/>
      <c r="AQ5356" s="171"/>
      <c r="AR5356" s="171"/>
    </row>
    <row r="5357" spans="24:44">
      <c r="X5357" t="s">
        <v>21832</v>
      </c>
      <c r="Y5357" t="s">
        <v>386</v>
      </c>
      <c r="Z5357" t="s">
        <v>21833</v>
      </c>
      <c r="AA5357" t="s">
        <v>21834</v>
      </c>
      <c r="AB5357" t="s">
        <v>125</v>
      </c>
      <c r="AO5357" s="171"/>
      <c r="AP5357" s="171"/>
      <c r="AQ5357" s="171"/>
      <c r="AR5357" s="171"/>
    </row>
    <row r="5358" spans="24:44">
      <c r="X5358" t="s">
        <v>21835</v>
      </c>
      <c r="Y5358" t="s">
        <v>389</v>
      </c>
      <c r="Z5358" t="s">
        <v>21836</v>
      </c>
      <c r="AA5358" t="s">
        <v>21837</v>
      </c>
      <c r="AB5358" t="s">
        <v>125</v>
      </c>
      <c r="AO5358" s="171"/>
      <c r="AP5358" s="171"/>
      <c r="AQ5358" s="171"/>
      <c r="AR5358" s="171"/>
    </row>
    <row r="5359" spans="24:44">
      <c r="X5359" t="s">
        <v>21838</v>
      </c>
      <c r="Y5359" t="s">
        <v>389</v>
      </c>
      <c r="Z5359" t="s">
        <v>21839</v>
      </c>
      <c r="AA5359" t="s">
        <v>21840</v>
      </c>
      <c r="AB5359" t="s">
        <v>125</v>
      </c>
      <c r="AO5359" s="171"/>
      <c r="AP5359" s="171"/>
      <c r="AQ5359" s="171"/>
      <c r="AR5359" s="171"/>
    </row>
    <row r="5360" spans="24:44">
      <c r="X5360" t="s">
        <v>21841</v>
      </c>
      <c r="Y5360" t="s">
        <v>389</v>
      </c>
      <c r="Z5360" t="s">
        <v>21842</v>
      </c>
      <c r="AA5360" t="s">
        <v>21843</v>
      </c>
      <c r="AB5360" t="s">
        <v>125</v>
      </c>
      <c r="AO5360" s="171"/>
      <c r="AP5360" s="171"/>
      <c r="AQ5360" s="171"/>
      <c r="AR5360" s="171"/>
    </row>
    <row r="5361" spans="24:44">
      <c r="X5361" t="s">
        <v>21844</v>
      </c>
      <c r="Y5361" t="s">
        <v>389</v>
      </c>
      <c r="Z5361" t="s">
        <v>21845</v>
      </c>
      <c r="AA5361" t="s">
        <v>21846</v>
      </c>
      <c r="AB5361" t="s">
        <v>125</v>
      </c>
      <c r="AO5361" s="171"/>
      <c r="AP5361" s="171"/>
      <c r="AQ5361" s="171"/>
      <c r="AR5361" s="171"/>
    </row>
    <row r="5362" spans="24:44">
      <c r="X5362" t="s">
        <v>21847</v>
      </c>
      <c r="Y5362" t="s">
        <v>386</v>
      </c>
      <c r="Z5362" t="s">
        <v>21848</v>
      </c>
      <c r="AA5362" t="s">
        <v>21849</v>
      </c>
      <c r="AB5362" t="s">
        <v>125</v>
      </c>
      <c r="AO5362" s="171"/>
      <c r="AP5362" s="171"/>
      <c r="AQ5362" s="171"/>
      <c r="AR5362" s="171"/>
    </row>
    <row r="5363" spans="24:44">
      <c r="X5363" t="s">
        <v>21850</v>
      </c>
      <c r="Y5363" t="s">
        <v>386</v>
      </c>
      <c r="Z5363" t="s">
        <v>21566</v>
      </c>
      <c r="AA5363" t="s">
        <v>21851</v>
      </c>
      <c r="AB5363" t="s">
        <v>125</v>
      </c>
      <c r="AO5363" s="171"/>
      <c r="AP5363" s="171"/>
      <c r="AQ5363" s="171"/>
      <c r="AR5363" s="171"/>
    </row>
    <row r="5364" spans="24:44">
      <c r="X5364" t="s">
        <v>21852</v>
      </c>
      <c r="Y5364" t="s">
        <v>386</v>
      </c>
      <c r="Z5364" t="s">
        <v>21853</v>
      </c>
      <c r="AA5364" t="s">
        <v>21854</v>
      </c>
      <c r="AB5364" t="s">
        <v>125</v>
      </c>
      <c r="AO5364" s="171"/>
      <c r="AP5364" s="171"/>
      <c r="AQ5364" s="171"/>
      <c r="AR5364" s="171"/>
    </row>
    <row r="5365" spans="24:44">
      <c r="X5365" t="s">
        <v>21855</v>
      </c>
      <c r="Y5365" t="s">
        <v>386</v>
      </c>
      <c r="Z5365" t="s">
        <v>21856</v>
      </c>
      <c r="AA5365" t="s">
        <v>21857</v>
      </c>
      <c r="AB5365" t="s">
        <v>125</v>
      </c>
      <c r="AO5365" s="171"/>
      <c r="AP5365" s="171"/>
      <c r="AQ5365" s="171"/>
      <c r="AR5365" s="171"/>
    </row>
    <row r="5366" spans="24:44">
      <c r="X5366" t="s">
        <v>21858</v>
      </c>
      <c r="Y5366" t="s">
        <v>389</v>
      </c>
      <c r="Z5366" t="s">
        <v>21859</v>
      </c>
      <c r="AA5366" t="s">
        <v>21860</v>
      </c>
      <c r="AB5366" t="s">
        <v>125</v>
      </c>
      <c r="AO5366" s="171"/>
      <c r="AP5366" s="171"/>
      <c r="AQ5366" s="171"/>
      <c r="AR5366" s="171"/>
    </row>
    <row r="5367" spans="24:44">
      <c r="X5367" t="s">
        <v>21861</v>
      </c>
      <c r="Y5367" t="s">
        <v>389</v>
      </c>
      <c r="Z5367" t="s">
        <v>21862</v>
      </c>
      <c r="AA5367" t="s">
        <v>21863</v>
      </c>
      <c r="AB5367" t="s">
        <v>125</v>
      </c>
      <c r="AO5367" s="171"/>
      <c r="AP5367" s="171"/>
      <c r="AQ5367" s="171"/>
      <c r="AR5367" s="171"/>
    </row>
    <row r="5368" spans="24:44">
      <c r="X5368" t="s">
        <v>21864</v>
      </c>
      <c r="Y5368" t="s">
        <v>386</v>
      </c>
      <c r="Z5368" t="s">
        <v>21865</v>
      </c>
      <c r="AA5368" t="s">
        <v>21866</v>
      </c>
      <c r="AB5368" t="s">
        <v>125</v>
      </c>
      <c r="AO5368" s="171"/>
      <c r="AP5368" s="171"/>
      <c r="AQ5368" s="171"/>
      <c r="AR5368" s="171"/>
    </row>
    <row r="5369" spans="24:44">
      <c r="X5369" t="s">
        <v>21867</v>
      </c>
      <c r="Y5369" t="s">
        <v>389</v>
      </c>
      <c r="Z5369" t="s">
        <v>21868</v>
      </c>
      <c r="AA5369" t="s">
        <v>21866</v>
      </c>
      <c r="AB5369" t="s">
        <v>125</v>
      </c>
      <c r="AO5369" s="171"/>
      <c r="AP5369" s="171"/>
      <c r="AQ5369" s="171"/>
      <c r="AR5369" s="171"/>
    </row>
    <row r="5370" spans="24:44">
      <c r="X5370" t="s">
        <v>21869</v>
      </c>
      <c r="Y5370" t="s">
        <v>386</v>
      </c>
      <c r="Z5370" t="s">
        <v>21870</v>
      </c>
      <c r="AA5370" t="s">
        <v>21871</v>
      </c>
      <c r="AB5370" t="s">
        <v>125</v>
      </c>
      <c r="AO5370" s="171"/>
      <c r="AP5370" s="171"/>
      <c r="AQ5370" s="171"/>
      <c r="AR5370" s="171"/>
    </row>
    <row r="5371" spans="24:44">
      <c r="X5371" t="s">
        <v>21872</v>
      </c>
      <c r="Y5371" t="s">
        <v>389</v>
      </c>
      <c r="Z5371" t="s">
        <v>21873</v>
      </c>
      <c r="AA5371" t="s">
        <v>21874</v>
      </c>
      <c r="AB5371" t="s">
        <v>125</v>
      </c>
      <c r="AO5371" s="171"/>
      <c r="AP5371" s="171"/>
      <c r="AQ5371" s="171"/>
      <c r="AR5371" s="171"/>
    </row>
    <row r="5372" spans="24:44">
      <c r="X5372" t="s">
        <v>21875</v>
      </c>
      <c r="Y5372" t="s">
        <v>389</v>
      </c>
      <c r="Z5372" t="s">
        <v>21876</v>
      </c>
      <c r="AA5372" t="s">
        <v>21877</v>
      </c>
      <c r="AB5372" t="s">
        <v>125</v>
      </c>
      <c r="AO5372" s="171"/>
      <c r="AP5372" s="171"/>
      <c r="AQ5372" s="171"/>
      <c r="AR5372" s="171"/>
    </row>
    <row r="5373" spans="24:44">
      <c r="X5373" t="s">
        <v>21878</v>
      </c>
      <c r="Y5373" t="s">
        <v>386</v>
      </c>
      <c r="Z5373" t="s">
        <v>21879</v>
      </c>
      <c r="AA5373" t="s">
        <v>21880</v>
      </c>
      <c r="AB5373" t="s">
        <v>125</v>
      </c>
      <c r="AO5373" s="171"/>
      <c r="AP5373" s="171"/>
      <c r="AQ5373" s="171"/>
      <c r="AR5373" s="171"/>
    </row>
    <row r="5374" spans="24:44">
      <c r="X5374" t="s">
        <v>21881</v>
      </c>
      <c r="Y5374" t="s">
        <v>389</v>
      </c>
      <c r="Z5374" t="s">
        <v>21879</v>
      </c>
      <c r="AA5374" t="s">
        <v>21882</v>
      </c>
      <c r="AB5374" t="s">
        <v>125</v>
      </c>
      <c r="AO5374" s="171"/>
      <c r="AP5374" s="171"/>
      <c r="AQ5374" s="171"/>
      <c r="AR5374" s="171"/>
    </row>
    <row r="5375" spans="24:44">
      <c r="X5375" t="s">
        <v>21883</v>
      </c>
      <c r="Y5375" t="s">
        <v>386</v>
      </c>
      <c r="Z5375" t="s">
        <v>21884</v>
      </c>
      <c r="AA5375" t="s">
        <v>21885</v>
      </c>
      <c r="AB5375" t="s">
        <v>125</v>
      </c>
      <c r="AO5375" s="171"/>
      <c r="AP5375" s="171"/>
      <c r="AQ5375" s="171"/>
      <c r="AR5375" s="171"/>
    </row>
    <row r="5376" spans="24:44">
      <c r="X5376" t="s">
        <v>21886</v>
      </c>
      <c r="Y5376" t="s">
        <v>386</v>
      </c>
      <c r="Z5376" t="s">
        <v>21887</v>
      </c>
      <c r="AA5376" t="s">
        <v>21888</v>
      </c>
      <c r="AB5376" t="s">
        <v>125</v>
      </c>
      <c r="AO5376" s="171"/>
      <c r="AP5376" s="171"/>
      <c r="AQ5376" s="171"/>
      <c r="AR5376" s="171"/>
    </row>
    <row r="5377" spans="24:44">
      <c r="X5377" t="s">
        <v>21889</v>
      </c>
      <c r="Y5377" t="s">
        <v>386</v>
      </c>
      <c r="Z5377" t="s">
        <v>21890</v>
      </c>
      <c r="AA5377" t="s">
        <v>21891</v>
      </c>
      <c r="AB5377" t="s">
        <v>125</v>
      </c>
      <c r="AO5377" s="171"/>
      <c r="AP5377" s="171"/>
      <c r="AQ5377" s="171"/>
      <c r="AR5377" s="171"/>
    </row>
    <row r="5378" spans="24:44">
      <c r="X5378" t="s">
        <v>21892</v>
      </c>
      <c r="Y5378" t="s">
        <v>386</v>
      </c>
      <c r="Z5378" t="s">
        <v>21893</v>
      </c>
      <c r="AA5378" t="s">
        <v>21894</v>
      </c>
      <c r="AB5378" t="s">
        <v>125</v>
      </c>
      <c r="AO5378" s="171"/>
      <c r="AP5378" s="171"/>
      <c r="AQ5378" s="171"/>
      <c r="AR5378" s="171"/>
    </row>
    <row r="5379" spans="24:44">
      <c r="X5379" t="s">
        <v>21895</v>
      </c>
      <c r="Y5379" t="s">
        <v>386</v>
      </c>
      <c r="Z5379" t="s">
        <v>21896</v>
      </c>
      <c r="AA5379" t="s">
        <v>21897</v>
      </c>
      <c r="AB5379" t="s">
        <v>125</v>
      </c>
      <c r="AO5379" s="171"/>
      <c r="AP5379" s="171"/>
      <c r="AQ5379" s="171"/>
      <c r="AR5379" s="171"/>
    </row>
    <row r="5380" spans="24:44">
      <c r="X5380" t="s">
        <v>21898</v>
      </c>
      <c r="Y5380" t="s">
        <v>389</v>
      </c>
      <c r="Z5380" t="s">
        <v>21899</v>
      </c>
      <c r="AA5380" t="s">
        <v>21900</v>
      </c>
      <c r="AB5380" t="s">
        <v>125</v>
      </c>
      <c r="AO5380" s="171"/>
      <c r="AP5380" s="171"/>
      <c r="AQ5380" s="171"/>
      <c r="AR5380" s="171"/>
    </row>
    <row r="5381" spans="24:44">
      <c r="X5381" t="s">
        <v>21901</v>
      </c>
      <c r="Y5381" t="s">
        <v>386</v>
      </c>
      <c r="Z5381" t="s">
        <v>21902</v>
      </c>
      <c r="AA5381" t="s">
        <v>21903</v>
      </c>
      <c r="AB5381" t="s">
        <v>125</v>
      </c>
      <c r="AO5381" s="171"/>
      <c r="AP5381" s="171"/>
      <c r="AQ5381" s="171"/>
      <c r="AR5381" s="171"/>
    </row>
    <row r="5382" spans="24:44">
      <c r="X5382" t="s">
        <v>21904</v>
      </c>
      <c r="Y5382" t="s">
        <v>386</v>
      </c>
      <c r="Z5382" t="s">
        <v>21905</v>
      </c>
      <c r="AA5382" t="s">
        <v>21906</v>
      </c>
      <c r="AB5382" t="s">
        <v>125</v>
      </c>
      <c r="AO5382" s="171"/>
      <c r="AP5382" s="171"/>
      <c r="AQ5382" s="171"/>
      <c r="AR5382" s="171"/>
    </row>
    <row r="5383" spans="24:44">
      <c r="X5383" t="s">
        <v>21907</v>
      </c>
      <c r="Y5383" t="s">
        <v>386</v>
      </c>
      <c r="Z5383" t="s">
        <v>21908</v>
      </c>
      <c r="AA5383" t="s">
        <v>21909</v>
      </c>
      <c r="AB5383" t="s">
        <v>125</v>
      </c>
      <c r="AO5383" s="171"/>
      <c r="AP5383" s="171"/>
      <c r="AQ5383" s="171"/>
      <c r="AR5383" s="171"/>
    </row>
    <row r="5384" spans="24:44">
      <c r="X5384" t="s">
        <v>21910</v>
      </c>
      <c r="Y5384" t="s">
        <v>386</v>
      </c>
      <c r="Z5384" t="s">
        <v>21911</v>
      </c>
      <c r="AA5384" t="s">
        <v>21912</v>
      </c>
      <c r="AB5384" t="s">
        <v>125</v>
      </c>
      <c r="AO5384" s="171"/>
      <c r="AP5384" s="171"/>
      <c r="AQ5384" s="171"/>
      <c r="AR5384" s="171"/>
    </row>
    <row r="5385" spans="24:44">
      <c r="X5385" t="s">
        <v>21913</v>
      </c>
      <c r="Y5385" t="s">
        <v>389</v>
      </c>
      <c r="Z5385" t="s">
        <v>21914</v>
      </c>
      <c r="AA5385" t="s">
        <v>21915</v>
      </c>
      <c r="AB5385" t="s">
        <v>125</v>
      </c>
      <c r="AO5385" s="171"/>
      <c r="AP5385" s="171"/>
      <c r="AQ5385" s="171"/>
      <c r="AR5385" s="171"/>
    </row>
    <row r="5386" spans="24:44">
      <c r="X5386" t="s">
        <v>21916</v>
      </c>
      <c r="Y5386" t="s">
        <v>389</v>
      </c>
      <c r="Z5386" t="s">
        <v>21917</v>
      </c>
      <c r="AA5386" t="s">
        <v>21918</v>
      </c>
      <c r="AB5386" t="s">
        <v>125</v>
      </c>
      <c r="AO5386" s="171"/>
      <c r="AP5386" s="171"/>
      <c r="AQ5386" s="171"/>
      <c r="AR5386" s="171"/>
    </row>
    <row r="5387" spans="24:44">
      <c r="X5387" t="s">
        <v>21919</v>
      </c>
      <c r="Y5387" t="s">
        <v>389</v>
      </c>
      <c r="Z5387" t="s">
        <v>21920</v>
      </c>
      <c r="AA5387" t="s">
        <v>21921</v>
      </c>
      <c r="AB5387" t="s">
        <v>125</v>
      </c>
      <c r="AO5387" s="171"/>
      <c r="AP5387" s="171"/>
      <c r="AQ5387" s="171"/>
      <c r="AR5387" s="171"/>
    </row>
    <row r="5388" spans="24:44">
      <c r="X5388" t="s">
        <v>21922</v>
      </c>
      <c r="Y5388" t="s">
        <v>389</v>
      </c>
      <c r="Z5388" t="s">
        <v>21923</v>
      </c>
      <c r="AA5388" t="s">
        <v>21924</v>
      </c>
      <c r="AB5388" t="s">
        <v>125</v>
      </c>
      <c r="AO5388" s="171"/>
      <c r="AP5388" s="171"/>
      <c r="AQ5388" s="171"/>
      <c r="AR5388" s="171"/>
    </row>
    <row r="5389" spans="24:44">
      <c r="X5389" t="s">
        <v>21925</v>
      </c>
      <c r="Y5389" t="s">
        <v>389</v>
      </c>
      <c r="Z5389" t="s">
        <v>21926</v>
      </c>
      <c r="AA5389" t="s">
        <v>21927</v>
      </c>
      <c r="AB5389" t="s">
        <v>125</v>
      </c>
      <c r="AO5389" s="171"/>
      <c r="AP5389" s="171"/>
      <c r="AQ5389" s="171"/>
      <c r="AR5389" s="171"/>
    </row>
    <row r="5390" spans="24:44">
      <c r="X5390" t="s">
        <v>21928</v>
      </c>
      <c r="Y5390" t="s">
        <v>389</v>
      </c>
      <c r="Z5390" t="s">
        <v>21929</v>
      </c>
      <c r="AA5390" t="s">
        <v>21930</v>
      </c>
      <c r="AB5390" t="s">
        <v>125</v>
      </c>
      <c r="AO5390" s="171"/>
      <c r="AP5390" s="171"/>
      <c r="AQ5390" s="171"/>
      <c r="AR5390" s="171"/>
    </row>
    <row r="5391" spans="24:44">
      <c r="X5391" t="s">
        <v>21931</v>
      </c>
      <c r="Y5391" t="s">
        <v>389</v>
      </c>
      <c r="Z5391" t="s">
        <v>21932</v>
      </c>
      <c r="AA5391" t="s">
        <v>21933</v>
      </c>
      <c r="AB5391" t="s">
        <v>125</v>
      </c>
      <c r="AO5391" s="171"/>
      <c r="AP5391" s="171"/>
      <c r="AQ5391" s="171"/>
      <c r="AR5391" s="171"/>
    </row>
    <row r="5392" spans="24:44">
      <c r="X5392" t="s">
        <v>21934</v>
      </c>
      <c r="Y5392" t="s">
        <v>386</v>
      </c>
      <c r="Z5392" t="s">
        <v>21935</v>
      </c>
      <c r="AA5392" t="s">
        <v>21936</v>
      </c>
      <c r="AB5392" t="s">
        <v>125</v>
      </c>
      <c r="AO5392" s="171"/>
      <c r="AP5392" s="171"/>
      <c r="AQ5392" s="171"/>
      <c r="AR5392" s="171"/>
    </row>
    <row r="5393" spans="24:44">
      <c r="X5393" t="s">
        <v>21937</v>
      </c>
      <c r="Y5393" t="s">
        <v>386</v>
      </c>
      <c r="Z5393" t="s">
        <v>21938</v>
      </c>
      <c r="AA5393" t="s">
        <v>21933</v>
      </c>
      <c r="AB5393" t="s">
        <v>125</v>
      </c>
      <c r="AO5393" s="171"/>
      <c r="AP5393" s="171"/>
      <c r="AQ5393" s="171"/>
      <c r="AR5393" s="171"/>
    </row>
    <row r="5394" spans="24:44">
      <c r="X5394" t="s">
        <v>21939</v>
      </c>
      <c r="Y5394" t="s">
        <v>389</v>
      </c>
      <c r="Z5394" t="s">
        <v>21940</v>
      </c>
      <c r="AA5394" t="s">
        <v>21941</v>
      </c>
      <c r="AB5394" t="s">
        <v>125</v>
      </c>
      <c r="AO5394" s="171"/>
      <c r="AP5394" s="171"/>
      <c r="AQ5394" s="171"/>
      <c r="AR5394" s="171"/>
    </row>
    <row r="5395" spans="24:44">
      <c r="X5395" t="s">
        <v>21942</v>
      </c>
      <c r="Y5395" t="s">
        <v>389</v>
      </c>
      <c r="Z5395" t="s">
        <v>21940</v>
      </c>
      <c r="AA5395" t="s">
        <v>21941</v>
      </c>
      <c r="AB5395" t="s">
        <v>125</v>
      </c>
      <c r="AO5395" s="171"/>
      <c r="AP5395" s="171"/>
      <c r="AQ5395" s="171"/>
      <c r="AR5395" s="171"/>
    </row>
    <row r="5396" spans="24:44">
      <c r="X5396" t="s">
        <v>21943</v>
      </c>
      <c r="Y5396" t="s">
        <v>389</v>
      </c>
      <c r="Z5396" t="s">
        <v>21944</v>
      </c>
      <c r="AA5396" t="s">
        <v>21945</v>
      </c>
      <c r="AB5396" t="s">
        <v>125</v>
      </c>
      <c r="AO5396" s="171"/>
      <c r="AP5396" s="171"/>
      <c r="AQ5396" s="171"/>
      <c r="AR5396" s="171"/>
    </row>
    <row r="5397" spans="24:44">
      <c r="X5397" t="s">
        <v>21946</v>
      </c>
      <c r="Y5397" t="s">
        <v>389</v>
      </c>
      <c r="Z5397" t="s">
        <v>21947</v>
      </c>
      <c r="AA5397" t="s">
        <v>21948</v>
      </c>
      <c r="AB5397" t="s">
        <v>125</v>
      </c>
      <c r="AO5397" s="171"/>
      <c r="AP5397" s="171"/>
      <c r="AQ5397" s="171"/>
      <c r="AR5397" s="171"/>
    </row>
    <row r="5398" spans="24:44">
      <c r="X5398" t="s">
        <v>21949</v>
      </c>
      <c r="Y5398" t="s">
        <v>386</v>
      </c>
      <c r="Z5398" t="s">
        <v>21950</v>
      </c>
      <c r="AA5398" t="s">
        <v>21951</v>
      </c>
      <c r="AB5398" t="s">
        <v>125</v>
      </c>
      <c r="AO5398" s="171"/>
      <c r="AP5398" s="171"/>
      <c r="AQ5398" s="171"/>
      <c r="AR5398" s="171"/>
    </row>
    <row r="5399" spans="24:44">
      <c r="X5399" t="s">
        <v>21952</v>
      </c>
      <c r="Y5399" t="s">
        <v>386</v>
      </c>
      <c r="Z5399" t="s">
        <v>21953</v>
      </c>
      <c r="AA5399" t="s">
        <v>21954</v>
      </c>
      <c r="AB5399" t="s">
        <v>125</v>
      </c>
      <c r="AO5399" s="171"/>
      <c r="AP5399" s="171"/>
      <c r="AQ5399" s="171"/>
      <c r="AR5399" s="171"/>
    </row>
    <row r="5400" spans="24:44">
      <c r="X5400" t="s">
        <v>21955</v>
      </c>
      <c r="Y5400" t="s">
        <v>389</v>
      </c>
      <c r="Z5400" t="s">
        <v>21956</v>
      </c>
      <c r="AA5400" t="s">
        <v>21957</v>
      </c>
      <c r="AB5400" t="s">
        <v>125</v>
      </c>
      <c r="AO5400" s="171"/>
      <c r="AP5400" s="171"/>
      <c r="AQ5400" s="171"/>
      <c r="AR5400" s="171"/>
    </row>
    <row r="5401" spans="24:44">
      <c r="X5401" t="s">
        <v>21958</v>
      </c>
      <c r="Y5401" t="s">
        <v>386</v>
      </c>
      <c r="Z5401" t="s">
        <v>21959</v>
      </c>
      <c r="AA5401" t="s">
        <v>21960</v>
      </c>
      <c r="AB5401" t="s">
        <v>125</v>
      </c>
      <c r="AO5401" s="171"/>
      <c r="AP5401" s="171"/>
      <c r="AQ5401" s="171"/>
      <c r="AR5401" s="171"/>
    </row>
    <row r="5402" spans="24:44">
      <c r="X5402" t="s">
        <v>21961</v>
      </c>
      <c r="Y5402" t="s">
        <v>389</v>
      </c>
      <c r="Z5402" t="s">
        <v>21962</v>
      </c>
      <c r="AA5402" t="s">
        <v>21963</v>
      </c>
      <c r="AB5402" t="s">
        <v>125</v>
      </c>
      <c r="AO5402" s="171"/>
      <c r="AP5402" s="171"/>
      <c r="AQ5402" s="171"/>
      <c r="AR5402" s="171"/>
    </row>
    <row r="5403" spans="24:44">
      <c r="X5403" t="s">
        <v>21964</v>
      </c>
      <c r="Y5403" t="s">
        <v>389</v>
      </c>
      <c r="Z5403" t="s">
        <v>21965</v>
      </c>
      <c r="AA5403" t="s">
        <v>21966</v>
      </c>
      <c r="AB5403" t="s">
        <v>125</v>
      </c>
      <c r="AO5403" s="171"/>
      <c r="AP5403" s="171"/>
      <c r="AQ5403" s="171"/>
      <c r="AR5403" s="171"/>
    </row>
    <row r="5404" spans="24:44">
      <c r="X5404" t="s">
        <v>21967</v>
      </c>
      <c r="Y5404" t="s">
        <v>386</v>
      </c>
      <c r="Z5404" t="s">
        <v>21968</v>
      </c>
      <c r="AA5404" t="s">
        <v>21969</v>
      </c>
      <c r="AB5404" t="s">
        <v>125</v>
      </c>
      <c r="AO5404" s="171"/>
      <c r="AP5404" s="171"/>
      <c r="AQ5404" s="171"/>
      <c r="AR5404" s="171"/>
    </row>
    <row r="5405" spans="24:44">
      <c r="X5405" t="s">
        <v>21970</v>
      </c>
      <c r="Y5405" t="s">
        <v>389</v>
      </c>
      <c r="Z5405" t="s">
        <v>21971</v>
      </c>
      <c r="AA5405" t="s">
        <v>21972</v>
      </c>
      <c r="AB5405" t="s">
        <v>1769</v>
      </c>
      <c r="AO5405" s="171"/>
      <c r="AP5405" s="171"/>
      <c r="AQ5405" s="171"/>
      <c r="AR5405" s="171"/>
    </row>
    <row r="5406" spans="24:44">
      <c r="X5406" t="s">
        <v>21973</v>
      </c>
      <c r="Y5406" t="s">
        <v>386</v>
      </c>
      <c r="Z5406" t="s">
        <v>21974</v>
      </c>
      <c r="AA5406" t="s">
        <v>21975</v>
      </c>
      <c r="AB5406" t="s">
        <v>125</v>
      </c>
      <c r="AO5406" s="171"/>
      <c r="AP5406" s="171"/>
      <c r="AQ5406" s="171"/>
      <c r="AR5406" s="171"/>
    </row>
    <row r="5407" spans="24:44">
      <c r="X5407" t="s">
        <v>21976</v>
      </c>
      <c r="Y5407" t="s">
        <v>386</v>
      </c>
      <c r="Z5407" t="s">
        <v>21977</v>
      </c>
      <c r="AA5407" t="s">
        <v>21978</v>
      </c>
      <c r="AB5407" t="s">
        <v>125</v>
      </c>
      <c r="AO5407" s="171"/>
      <c r="AP5407" s="171"/>
      <c r="AQ5407" s="171"/>
      <c r="AR5407" s="171"/>
    </row>
    <row r="5408" spans="24:44">
      <c r="X5408" t="s">
        <v>21979</v>
      </c>
      <c r="Y5408" t="s">
        <v>389</v>
      </c>
      <c r="Z5408" t="s">
        <v>21980</v>
      </c>
      <c r="AA5408" t="s">
        <v>21981</v>
      </c>
      <c r="AB5408" t="s">
        <v>125</v>
      </c>
      <c r="AO5408" s="171"/>
      <c r="AP5408" s="171"/>
      <c r="AQ5408" s="171"/>
      <c r="AR5408" s="171"/>
    </row>
    <row r="5409" spans="24:44">
      <c r="X5409" t="s">
        <v>21982</v>
      </c>
      <c r="Y5409" t="s">
        <v>389</v>
      </c>
      <c r="Z5409" t="s">
        <v>21983</v>
      </c>
      <c r="AA5409" t="s">
        <v>21984</v>
      </c>
      <c r="AB5409" t="s">
        <v>125</v>
      </c>
      <c r="AO5409" s="171"/>
      <c r="AP5409" s="171"/>
      <c r="AQ5409" s="171"/>
      <c r="AR5409" s="171"/>
    </row>
    <row r="5410" spans="24:44">
      <c r="X5410" t="s">
        <v>21985</v>
      </c>
      <c r="Y5410" t="s">
        <v>389</v>
      </c>
      <c r="Z5410" t="s">
        <v>21986</v>
      </c>
      <c r="AA5410" t="s">
        <v>21987</v>
      </c>
      <c r="AB5410" t="s">
        <v>125</v>
      </c>
      <c r="AO5410" s="171"/>
      <c r="AP5410" s="171"/>
      <c r="AQ5410" s="171"/>
      <c r="AR5410" s="171"/>
    </row>
    <row r="5411" spans="24:44">
      <c r="X5411" t="s">
        <v>21988</v>
      </c>
      <c r="Y5411" t="s">
        <v>386</v>
      </c>
      <c r="Z5411" t="s">
        <v>21989</v>
      </c>
      <c r="AA5411" t="s">
        <v>21990</v>
      </c>
      <c r="AB5411" t="s">
        <v>125</v>
      </c>
      <c r="AO5411" s="171"/>
      <c r="AP5411" s="171"/>
      <c r="AQ5411" s="171"/>
      <c r="AR5411" s="171"/>
    </row>
    <row r="5412" spans="24:44">
      <c r="X5412" t="s">
        <v>21991</v>
      </c>
      <c r="Y5412" t="s">
        <v>386</v>
      </c>
      <c r="Z5412" t="s">
        <v>21992</v>
      </c>
      <c r="AA5412" t="s">
        <v>21993</v>
      </c>
      <c r="AB5412" t="s">
        <v>125</v>
      </c>
      <c r="AO5412" s="171"/>
      <c r="AP5412" s="171"/>
      <c r="AQ5412" s="171"/>
      <c r="AR5412" s="171"/>
    </row>
    <row r="5413" spans="24:44">
      <c r="X5413" t="s">
        <v>21994</v>
      </c>
      <c r="Y5413" t="s">
        <v>386</v>
      </c>
      <c r="Z5413" t="s">
        <v>21995</v>
      </c>
      <c r="AA5413" t="s">
        <v>21993</v>
      </c>
      <c r="AB5413" t="s">
        <v>125</v>
      </c>
      <c r="AO5413" s="171"/>
      <c r="AP5413" s="171"/>
      <c r="AQ5413" s="171"/>
      <c r="AR5413" s="171"/>
    </row>
    <row r="5414" spans="24:44">
      <c r="X5414" t="s">
        <v>21996</v>
      </c>
      <c r="Y5414" t="s">
        <v>389</v>
      </c>
      <c r="Z5414" t="s">
        <v>21997</v>
      </c>
      <c r="AA5414" t="s">
        <v>21993</v>
      </c>
      <c r="AB5414" t="s">
        <v>125</v>
      </c>
      <c r="AO5414" s="171"/>
      <c r="AP5414" s="171"/>
      <c r="AQ5414" s="171"/>
      <c r="AR5414" s="171"/>
    </row>
    <row r="5415" spans="24:44">
      <c r="X5415" t="s">
        <v>21998</v>
      </c>
      <c r="Y5415" t="s">
        <v>386</v>
      </c>
      <c r="Z5415" t="s">
        <v>21999</v>
      </c>
      <c r="AA5415" t="s">
        <v>21993</v>
      </c>
      <c r="AB5415" t="s">
        <v>125</v>
      </c>
      <c r="AO5415" s="171"/>
      <c r="AP5415" s="171"/>
      <c r="AQ5415" s="171"/>
      <c r="AR5415" s="171"/>
    </row>
    <row r="5416" spans="24:44">
      <c r="X5416" t="s">
        <v>22000</v>
      </c>
      <c r="Y5416" t="s">
        <v>386</v>
      </c>
      <c r="Z5416" t="s">
        <v>22001</v>
      </c>
      <c r="AA5416" t="s">
        <v>21993</v>
      </c>
      <c r="AB5416" t="s">
        <v>125</v>
      </c>
      <c r="AO5416" s="171"/>
      <c r="AP5416" s="171"/>
      <c r="AQ5416" s="171"/>
      <c r="AR5416" s="171"/>
    </row>
    <row r="5417" spans="24:44">
      <c r="X5417" t="s">
        <v>22002</v>
      </c>
      <c r="Y5417" t="s">
        <v>386</v>
      </c>
      <c r="Z5417" t="s">
        <v>22003</v>
      </c>
      <c r="AA5417" t="s">
        <v>21993</v>
      </c>
      <c r="AB5417" t="s">
        <v>125</v>
      </c>
      <c r="AO5417" s="171"/>
      <c r="AP5417" s="171"/>
      <c r="AQ5417" s="171"/>
      <c r="AR5417" s="171"/>
    </row>
    <row r="5418" spans="24:44">
      <c r="X5418" t="s">
        <v>22004</v>
      </c>
      <c r="Y5418" t="s">
        <v>386</v>
      </c>
      <c r="Z5418" t="s">
        <v>22005</v>
      </c>
      <c r="AA5418" t="s">
        <v>21993</v>
      </c>
      <c r="AB5418" t="s">
        <v>125</v>
      </c>
      <c r="AO5418" s="171"/>
      <c r="AP5418" s="171"/>
      <c r="AQ5418" s="171"/>
      <c r="AR5418" s="171"/>
    </row>
    <row r="5419" spans="24:44">
      <c r="X5419" t="s">
        <v>22006</v>
      </c>
      <c r="Y5419" t="s">
        <v>386</v>
      </c>
      <c r="Z5419" t="s">
        <v>21848</v>
      </c>
      <c r="AA5419" t="s">
        <v>22007</v>
      </c>
      <c r="AB5419" t="s">
        <v>125</v>
      </c>
      <c r="AO5419" s="171"/>
      <c r="AP5419" s="171"/>
      <c r="AQ5419" s="171"/>
      <c r="AR5419" s="171"/>
    </row>
    <row r="5420" spans="24:44">
      <c r="X5420" t="s">
        <v>22008</v>
      </c>
      <c r="Y5420" t="s">
        <v>386</v>
      </c>
      <c r="Z5420" t="s">
        <v>22009</v>
      </c>
      <c r="AA5420" t="s">
        <v>22010</v>
      </c>
      <c r="AB5420" t="s">
        <v>125</v>
      </c>
      <c r="AO5420" s="171"/>
      <c r="AP5420" s="171"/>
      <c r="AQ5420" s="171"/>
      <c r="AR5420" s="171"/>
    </row>
    <row r="5421" spans="24:44">
      <c r="X5421" t="s">
        <v>22011</v>
      </c>
      <c r="Y5421" t="s">
        <v>389</v>
      </c>
      <c r="Z5421" t="s">
        <v>22012</v>
      </c>
      <c r="AA5421" t="s">
        <v>22013</v>
      </c>
      <c r="AB5421" t="s">
        <v>125</v>
      </c>
      <c r="AO5421" s="171"/>
      <c r="AP5421" s="171"/>
      <c r="AQ5421" s="171"/>
      <c r="AR5421" s="171"/>
    </row>
    <row r="5422" spans="24:44">
      <c r="X5422" t="s">
        <v>22014</v>
      </c>
      <c r="Y5422" t="s">
        <v>389</v>
      </c>
      <c r="Z5422" t="s">
        <v>21876</v>
      </c>
      <c r="AA5422" t="s">
        <v>22015</v>
      </c>
      <c r="AB5422" t="s">
        <v>125</v>
      </c>
      <c r="AO5422" s="171"/>
      <c r="AP5422" s="171"/>
      <c r="AQ5422" s="171"/>
      <c r="AR5422" s="171"/>
    </row>
    <row r="5423" spans="24:44">
      <c r="X5423" t="s">
        <v>22016</v>
      </c>
      <c r="Y5423" t="s">
        <v>389</v>
      </c>
      <c r="Z5423" t="s">
        <v>22017</v>
      </c>
      <c r="AA5423" t="s">
        <v>22018</v>
      </c>
      <c r="AB5423" t="s">
        <v>125</v>
      </c>
      <c r="AO5423" s="171"/>
      <c r="AP5423" s="171"/>
      <c r="AQ5423" s="171"/>
      <c r="AR5423" s="171"/>
    </row>
    <row r="5424" spans="24:44">
      <c r="X5424" t="s">
        <v>22019</v>
      </c>
      <c r="Y5424" t="s">
        <v>389</v>
      </c>
      <c r="Z5424" t="s">
        <v>22020</v>
      </c>
      <c r="AA5424" t="s">
        <v>22021</v>
      </c>
      <c r="AB5424" t="s">
        <v>125</v>
      </c>
      <c r="AO5424" s="171"/>
      <c r="AP5424" s="171"/>
      <c r="AQ5424" s="171"/>
      <c r="AR5424" s="171"/>
    </row>
    <row r="5425" spans="24:44">
      <c r="X5425" t="s">
        <v>22022</v>
      </c>
      <c r="Y5425" t="s">
        <v>389</v>
      </c>
      <c r="Z5425" t="s">
        <v>22023</v>
      </c>
      <c r="AA5425" t="s">
        <v>22024</v>
      </c>
      <c r="AB5425" t="s">
        <v>125</v>
      </c>
      <c r="AO5425" s="171"/>
      <c r="AP5425" s="171"/>
      <c r="AQ5425" s="171"/>
      <c r="AR5425" s="171"/>
    </row>
    <row r="5426" spans="24:44">
      <c r="X5426" t="s">
        <v>22025</v>
      </c>
      <c r="Y5426" t="s">
        <v>386</v>
      </c>
      <c r="Z5426" t="s">
        <v>22026</v>
      </c>
      <c r="AA5426" t="s">
        <v>22027</v>
      </c>
      <c r="AB5426" t="s">
        <v>125</v>
      </c>
      <c r="AO5426" s="171"/>
      <c r="AP5426" s="171"/>
      <c r="AQ5426" s="171"/>
      <c r="AR5426" s="171"/>
    </row>
    <row r="5427" spans="24:44">
      <c r="X5427" t="s">
        <v>22028</v>
      </c>
      <c r="Y5427" t="s">
        <v>389</v>
      </c>
      <c r="Z5427" t="s">
        <v>22029</v>
      </c>
      <c r="AA5427" t="s">
        <v>22030</v>
      </c>
      <c r="AB5427" t="s">
        <v>125</v>
      </c>
      <c r="AO5427" s="171"/>
      <c r="AP5427" s="171"/>
      <c r="AQ5427" s="171"/>
      <c r="AR5427" s="171"/>
    </row>
    <row r="5428" spans="24:44">
      <c r="X5428" t="s">
        <v>22031</v>
      </c>
      <c r="Y5428" t="s">
        <v>386</v>
      </c>
      <c r="Z5428" t="s">
        <v>22032</v>
      </c>
      <c r="AA5428" t="s">
        <v>22033</v>
      </c>
      <c r="AB5428" t="s">
        <v>125</v>
      </c>
      <c r="AO5428" s="171"/>
      <c r="AP5428" s="171"/>
      <c r="AQ5428" s="171"/>
      <c r="AR5428" s="171"/>
    </row>
    <row r="5429" spans="24:44">
      <c r="X5429" t="s">
        <v>22034</v>
      </c>
      <c r="Y5429" t="s">
        <v>386</v>
      </c>
      <c r="Z5429" t="s">
        <v>22035</v>
      </c>
      <c r="AA5429" t="s">
        <v>22036</v>
      </c>
      <c r="AB5429" t="s">
        <v>125</v>
      </c>
      <c r="AO5429" s="171"/>
      <c r="AP5429" s="171"/>
      <c r="AQ5429" s="171"/>
      <c r="AR5429" s="171"/>
    </row>
    <row r="5430" spans="24:44">
      <c r="X5430" t="s">
        <v>22037</v>
      </c>
      <c r="Y5430" t="s">
        <v>389</v>
      </c>
      <c r="Z5430" t="s">
        <v>22038</v>
      </c>
      <c r="AA5430" t="s">
        <v>22039</v>
      </c>
      <c r="AB5430" t="s">
        <v>125</v>
      </c>
      <c r="AO5430" s="171"/>
      <c r="AP5430" s="171"/>
      <c r="AQ5430" s="171"/>
      <c r="AR5430" s="171"/>
    </row>
    <row r="5431" spans="24:44">
      <c r="X5431" t="s">
        <v>22040</v>
      </c>
      <c r="Y5431" t="s">
        <v>386</v>
      </c>
      <c r="Z5431" t="s">
        <v>22041</v>
      </c>
      <c r="AA5431" t="s">
        <v>22042</v>
      </c>
      <c r="AB5431" t="s">
        <v>125</v>
      </c>
      <c r="AO5431" s="171"/>
      <c r="AP5431" s="171"/>
      <c r="AQ5431" s="171"/>
      <c r="AR5431" s="171"/>
    </row>
    <row r="5432" spans="24:44">
      <c r="X5432" t="s">
        <v>22043</v>
      </c>
      <c r="Y5432" t="s">
        <v>389</v>
      </c>
      <c r="Z5432" t="s">
        <v>22044</v>
      </c>
      <c r="AA5432" t="s">
        <v>22045</v>
      </c>
      <c r="AB5432" t="s">
        <v>125</v>
      </c>
      <c r="AO5432" s="171"/>
      <c r="AP5432" s="171"/>
      <c r="AQ5432" s="171"/>
      <c r="AR5432" s="171"/>
    </row>
    <row r="5433" spans="24:44">
      <c r="X5433" t="s">
        <v>22046</v>
      </c>
      <c r="Y5433" t="s">
        <v>389</v>
      </c>
      <c r="Z5433" t="s">
        <v>22047</v>
      </c>
      <c r="AA5433" t="s">
        <v>22048</v>
      </c>
      <c r="AB5433" t="s">
        <v>125</v>
      </c>
      <c r="AO5433" s="171"/>
      <c r="AP5433" s="171"/>
      <c r="AQ5433" s="171"/>
      <c r="AR5433" s="171"/>
    </row>
    <row r="5434" spans="24:44">
      <c r="X5434" t="s">
        <v>22049</v>
      </c>
      <c r="Y5434" t="s">
        <v>389</v>
      </c>
      <c r="Z5434" t="s">
        <v>22050</v>
      </c>
      <c r="AA5434" t="s">
        <v>22051</v>
      </c>
      <c r="AB5434" t="s">
        <v>125</v>
      </c>
      <c r="AO5434" s="171"/>
      <c r="AP5434" s="171"/>
      <c r="AQ5434" s="171"/>
      <c r="AR5434" s="171"/>
    </row>
    <row r="5435" spans="24:44">
      <c r="X5435" t="s">
        <v>22052</v>
      </c>
      <c r="Y5435" t="s">
        <v>386</v>
      </c>
      <c r="Z5435" t="s">
        <v>22053</v>
      </c>
      <c r="AA5435" t="s">
        <v>22054</v>
      </c>
      <c r="AB5435" t="s">
        <v>125</v>
      </c>
      <c r="AO5435" s="171"/>
      <c r="AP5435" s="171"/>
      <c r="AQ5435" s="171"/>
      <c r="AR5435" s="171"/>
    </row>
    <row r="5436" spans="24:44">
      <c r="X5436" t="s">
        <v>22055</v>
      </c>
      <c r="Y5436" t="s">
        <v>389</v>
      </c>
      <c r="Z5436" t="s">
        <v>22056</v>
      </c>
      <c r="AA5436" t="s">
        <v>22057</v>
      </c>
      <c r="AB5436" t="s">
        <v>125</v>
      </c>
      <c r="AO5436" s="171"/>
      <c r="AP5436" s="171"/>
      <c r="AQ5436" s="171"/>
      <c r="AR5436" s="171"/>
    </row>
    <row r="5437" spans="24:44">
      <c r="X5437" t="s">
        <v>22058</v>
      </c>
      <c r="Y5437" t="s">
        <v>389</v>
      </c>
      <c r="Z5437" t="s">
        <v>22059</v>
      </c>
      <c r="AA5437" t="s">
        <v>22060</v>
      </c>
      <c r="AB5437" t="s">
        <v>125</v>
      </c>
      <c r="AO5437" s="171"/>
      <c r="AP5437" s="171"/>
      <c r="AQ5437" s="171"/>
      <c r="AR5437" s="171"/>
    </row>
    <row r="5438" spans="24:44">
      <c r="X5438" t="s">
        <v>22061</v>
      </c>
      <c r="Y5438" t="s">
        <v>389</v>
      </c>
      <c r="Z5438" t="s">
        <v>22062</v>
      </c>
      <c r="AA5438" t="s">
        <v>22063</v>
      </c>
      <c r="AB5438" t="s">
        <v>125</v>
      </c>
      <c r="AO5438" s="171"/>
      <c r="AP5438" s="171"/>
      <c r="AQ5438" s="171"/>
      <c r="AR5438" s="171"/>
    </row>
    <row r="5439" spans="24:44">
      <c r="X5439" t="s">
        <v>22064</v>
      </c>
      <c r="Y5439" t="s">
        <v>386</v>
      </c>
      <c r="Z5439" t="s">
        <v>22065</v>
      </c>
      <c r="AA5439" t="s">
        <v>22066</v>
      </c>
      <c r="AB5439" t="s">
        <v>125</v>
      </c>
      <c r="AO5439" s="171"/>
      <c r="AP5439" s="171"/>
      <c r="AQ5439" s="171"/>
      <c r="AR5439" s="171"/>
    </row>
    <row r="5440" spans="24:44">
      <c r="X5440" t="s">
        <v>22067</v>
      </c>
      <c r="Y5440" t="s">
        <v>389</v>
      </c>
      <c r="Z5440" t="s">
        <v>22068</v>
      </c>
      <c r="AA5440" t="s">
        <v>22069</v>
      </c>
      <c r="AB5440" t="s">
        <v>125</v>
      </c>
      <c r="AO5440" s="171"/>
      <c r="AP5440" s="171"/>
      <c r="AQ5440" s="171"/>
      <c r="AR5440" s="171"/>
    </row>
    <row r="5441" spans="24:44">
      <c r="X5441" t="s">
        <v>22070</v>
      </c>
      <c r="Y5441" t="s">
        <v>386</v>
      </c>
      <c r="Z5441" t="s">
        <v>22071</v>
      </c>
      <c r="AA5441" t="s">
        <v>22072</v>
      </c>
      <c r="AB5441" t="s">
        <v>125</v>
      </c>
      <c r="AO5441" s="171"/>
      <c r="AP5441" s="171"/>
      <c r="AQ5441" s="171"/>
      <c r="AR5441" s="171"/>
    </row>
    <row r="5442" spans="24:44">
      <c r="X5442" t="s">
        <v>22073</v>
      </c>
      <c r="Y5442" t="s">
        <v>389</v>
      </c>
      <c r="Z5442" t="s">
        <v>22074</v>
      </c>
      <c r="AA5442" t="s">
        <v>22075</v>
      </c>
      <c r="AB5442" t="s">
        <v>125</v>
      </c>
      <c r="AO5442" s="171"/>
      <c r="AP5442" s="171"/>
      <c r="AQ5442" s="171"/>
      <c r="AR5442" s="171"/>
    </row>
    <row r="5443" spans="24:44">
      <c r="X5443" t="s">
        <v>22076</v>
      </c>
      <c r="Y5443" t="s">
        <v>386</v>
      </c>
      <c r="Z5443" t="s">
        <v>22077</v>
      </c>
      <c r="AA5443" t="s">
        <v>22078</v>
      </c>
      <c r="AB5443" t="s">
        <v>125</v>
      </c>
      <c r="AO5443" s="171"/>
      <c r="AP5443" s="171"/>
      <c r="AQ5443" s="171"/>
      <c r="AR5443" s="171"/>
    </row>
    <row r="5444" spans="24:44">
      <c r="X5444" t="s">
        <v>22079</v>
      </c>
      <c r="Y5444" t="s">
        <v>389</v>
      </c>
      <c r="Z5444" t="s">
        <v>22080</v>
      </c>
      <c r="AA5444" t="s">
        <v>22081</v>
      </c>
      <c r="AB5444" t="s">
        <v>125</v>
      </c>
      <c r="AO5444" s="171"/>
      <c r="AP5444" s="171"/>
      <c r="AQ5444" s="171"/>
      <c r="AR5444" s="171"/>
    </row>
    <row r="5445" spans="24:44">
      <c r="X5445" t="s">
        <v>22082</v>
      </c>
      <c r="Y5445" t="s">
        <v>389</v>
      </c>
      <c r="Z5445" t="s">
        <v>22083</v>
      </c>
      <c r="AA5445" t="s">
        <v>22084</v>
      </c>
      <c r="AB5445" t="s">
        <v>125</v>
      </c>
      <c r="AO5445" s="171"/>
      <c r="AP5445" s="171"/>
      <c r="AQ5445" s="171"/>
      <c r="AR5445" s="171"/>
    </row>
    <row r="5446" spans="24:44">
      <c r="X5446" t="s">
        <v>22085</v>
      </c>
      <c r="Y5446" t="s">
        <v>389</v>
      </c>
      <c r="Z5446" t="s">
        <v>22086</v>
      </c>
      <c r="AA5446" t="s">
        <v>22087</v>
      </c>
      <c r="AB5446" t="s">
        <v>125</v>
      </c>
      <c r="AO5446" s="171"/>
      <c r="AP5446" s="171"/>
      <c r="AQ5446" s="171"/>
      <c r="AR5446" s="171"/>
    </row>
    <row r="5447" spans="24:44">
      <c r="X5447" t="s">
        <v>22088</v>
      </c>
      <c r="Y5447" t="s">
        <v>389</v>
      </c>
      <c r="Z5447" t="s">
        <v>22089</v>
      </c>
      <c r="AA5447" t="s">
        <v>22090</v>
      </c>
      <c r="AB5447" t="s">
        <v>125</v>
      </c>
      <c r="AO5447" s="171"/>
      <c r="AP5447" s="171"/>
      <c r="AQ5447" s="171"/>
      <c r="AR5447" s="171"/>
    </row>
    <row r="5448" spans="24:44">
      <c r="X5448" t="s">
        <v>22091</v>
      </c>
      <c r="Y5448" t="s">
        <v>389</v>
      </c>
      <c r="Z5448" t="s">
        <v>22092</v>
      </c>
      <c r="AA5448" t="s">
        <v>22093</v>
      </c>
      <c r="AB5448" t="s">
        <v>125</v>
      </c>
      <c r="AO5448" s="171"/>
      <c r="AP5448" s="171"/>
      <c r="AQ5448" s="171"/>
      <c r="AR5448" s="171"/>
    </row>
    <row r="5449" spans="24:44">
      <c r="X5449" t="s">
        <v>22094</v>
      </c>
      <c r="Y5449" t="s">
        <v>389</v>
      </c>
      <c r="Z5449" t="s">
        <v>22095</v>
      </c>
      <c r="AA5449" t="s">
        <v>22096</v>
      </c>
      <c r="AB5449" t="s">
        <v>125</v>
      </c>
      <c r="AO5449" s="171"/>
      <c r="AP5449" s="171"/>
      <c r="AQ5449" s="171"/>
      <c r="AR5449" s="171"/>
    </row>
    <row r="5450" spans="24:44">
      <c r="X5450" t="s">
        <v>22097</v>
      </c>
      <c r="Y5450" t="s">
        <v>389</v>
      </c>
      <c r="Z5450" t="s">
        <v>21824</v>
      </c>
      <c r="AA5450" t="s">
        <v>22098</v>
      </c>
      <c r="AB5450" t="s">
        <v>125</v>
      </c>
      <c r="AO5450" s="171"/>
      <c r="AP5450" s="171"/>
      <c r="AQ5450" s="171"/>
      <c r="AR5450" s="171"/>
    </row>
    <row r="5451" spans="24:44">
      <c r="X5451" t="s">
        <v>22099</v>
      </c>
      <c r="Y5451" t="s">
        <v>389</v>
      </c>
      <c r="Z5451" t="s">
        <v>22100</v>
      </c>
      <c r="AA5451" t="s">
        <v>22101</v>
      </c>
      <c r="AB5451" t="s">
        <v>125</v>
      </c>
      <c r="AO5451" s="171"/>
      <c r="AP5451" s="171"/>
      <c r="AQ5451" s="171"/>
      <c r="AR5451" s="171"/>
    </row>
    <row r="5452" spans="24:44">
      <c r="X5452" t="s">
        <v>22102</v>
      </c>
      <c r="Y5452" t="s">
        <v>386</v>
      </c>
      <c r="Z5452" t="s">
        <v>22103</v>
      </c>
      <c r="AA5452" t="s">
        <v>22104</v>
      </c>
      <c r="AB5452" t="s">
        <v>125</v>
      </c>
      <c r="AO5452" s="171"/>
      <c r="AP5452" s="171"/>
      <c r="AQ5452" s="171"/>
      <c r="AR5452" s="171"/>
    </row>
    <row r="5453" spans="24:44">
      <c r="X5453" t="s">
        <v>22105</v>
      </c>
      <c r="Y5453" t="s">
        <v>386</v>
      </c>
      <c r="Z5453" t="s">
        <v>22106</v>
      </c>
      <c r="AA5453" t="s">
        <v>22107</v>
      </c>
      <c r="AB5453" t="s">
        <v>125</v>
      </c>
      <c r="AO5453" s="171"/>
      <c r="AP5453" s="171"/>
      <c r="AQ5453" s="171"/>
      <c r="AR5453" s="171"/>
    </row>
    <row r="5454" spans="24:44">
      <c r="X5454" t="s">
        <v>22108</v>
      </c>
      <c r="Y5454" t="s">
        <v>386</v>
      </c>
      <c r="Z5454" t="s">
        <v>22109</v>
      </c>
      <c r="AA5454" t="s">
        <v>22110</v>
      </c>
      <c r="AB5454" t="s">
        <v>125</v>
      </c>
      <c r="AO5454" s="171"/>
      <c r="AP5454" s="171"/>
      <c r="AQ5454" s="171"/>
      <c r="AR5454" s="171"/>
    </row>
    <row r="5455" spans="24:44">
      <c r="X5455" t="s">
        <v>22111</v>
      </c>
      <c r="Y5455" t="s">
        <v>386</v>
      </c>
      <c r="Z5455" t="s">
        <v>22112</v>
      </c>
      <c r="AA5455" t="s">
        <v>22113</v>
      </c>
      <c r="AB5455" t="s">
        <v>125</v>
      </c>
      <c r="AO5455" s="171"/>
      <c r="AP5455" s="171"/>
      <c r="AQ5455" s="171"/>
      <c r="AR5455" s="171"/>
    </row>
    <row r="5456" spans="24:44">
      <c r="X5456" t="s">
        <v>22114</v>
      </c>
      <c r="Y5456" t="s">
        <v>386</v>
      </c>
      <c r="Z5456" t="s">
        <v>22115</v>
      </c>
      <c r="AA5456" t="s">
        <v>22116</v>
      </c>
      <c r="AB5456" t="s">
        <v>125</v>
      </c>
      <c r="AO5456" s="171"/>
      <c r="AP5456" s="171"/>
      <c r="AQ5456" s="171"/>
      <c r="AR5456" s="171"/>
    </row>
    <row r="5457" spans="24:44">
      <c r="X5457" t="s">
        <v>22117</v>
      </c>
      <c r="Y5457" t="s">
        <v>389</v>
      </c>
      <c r="Z5457" t="s">
        <v>21842</v>
      </c>
      <c r="AA5457" t="s">
        <v>22118</v>
      </c>
      <c r="AB5457" t="s">
        <v>125</v>
      </c>
      <c r="AO5457" s="171"/>
      <c r="AP5457" s="171"/>
      <c r="AQ5457" s="171"/>
      <c r="AR5457" s="171"/>
    </row>
    <row r="5458" spans="24:44">
      <c r="X5458" t="s">
        <v>22119</v>
      </c>
      <c r="Y5458" t="s">
        <v>389</v>
      </c>
      <c r="Z5458" t="s">
        <v>22120</v>
      </c>
      <c r="AA5458" t="s">
        <v>22121</v>
      </c>
      <c r="AB5458" t="s">
        <v>125</v>
      </c>
      <c r="AO5458" s="171"/>
      <c r="AP5458" s="171"/>
      <c r="AQ5458" s="171"/>
      <c r="AR5458" s="171"/>
    </row>
    <row r="5459" spans="24:44">
      <c r="X5459" t="s">
        <v>22122</v>
      </c>
      <c r="Y5459" t="s">
        <v>386</v>
      </c>
      <c r="Z5459" t="s">
        <v>22109</v>
      </c>
      <c r="AA5459" t="s">
        <v>22123</v>
      </c>
      <c r="AB5459" t="s">
        <v>125</v>
      </c>
      <c r="AO5459" s="171"/>
      <c r="AP5459" s="171"/>
      <c r="AQ5459" s="171"/>
      <c r="AR5459" s="171"/>
    </row>
    <row r="5460" spans="24:44">
      <c r="X5460" t="s">
        <v>22124</v>
      </c>
      <c r="Y5460" t="s">
        <v>386</v>
      </c>
      <c r="Z5460" t="s">
        <v>22125</v>
      </c>
      <c r="AA5460" t="s">
        <v>22126</v>
      </c>
      <c r="AB5460" t="s">
        <v>125</v>
      </c>
      <c r="AO5460" s="171"/>
      <c r="AP5460" s="171"/>
      <c r="AQ5460" s="171"/>
      <c r="AR5460" s="171"/>
    </row>
    <row r="5461" spans="24:44">
      <c r="X5461" t="s">
        <v>22127</v>
      </c>
      <c r="Y5461" t="s">
        <v>386</v>
      </c>
      <c r="Z5461" t="s">
        <v>21899</v>
      </c>
      <c r="AA5461" t="s">
        <v>22128</v>
      </c>
      <c r="AB5461" t="s">
        <v>125</v>
      </c>
      <c r="AO5461" s="171"/>
      <c r="AP5461" s="171"/>
      <c r="AQ5461" s="171"/>
      <c r="AR5461" s="171"/>
    </row>
    <row r="5462" spans="24:44">
      <c r="X5462" t="s">
        <v>22129</v>
      </c>
      <c r="Y5462" t="s">
        <v>386</v>
      </c>
      <c r="Z5462" t="s">
        <v>22130</v>
      </c>
      <c r="AA5462" t="s">
        <v>22131</v>
      </c>
      <c r="AB5462" t="s">
        <v>125</v>
      </c>
      <c r="AO5462" s="171"/>
      <c r="AP5462" s="171"/>
      <c r="AQ5462" s="171"/>
      <c r="AR5462" s="171"/>
    </row>
    <row r="5463" spans="24:44">
      <c r="X5463" t="s">
        <v>22132</v>
      </c>
      <c r="Y5463" t="s">
        <v>386</v>
      </c>
      <c r="Z5463" t="s">
        <v>22133</v>
      </c>
      <c r="AA5463" t="s">
        <v>22134</v>
      </c>
      <c r="AB5463" t="s">
        <v>125</v>
      </c>
      <c r="AO5463" s="171"/>
      <c r="AP5463" s="171"/>
      <c r="AQ5463" s="171"/>
      <c r="AR5463" s="171"/>
    </row>
    <row r="5464" spans="24:44">
      <c r="X5464" t="s">
        <v>22135</v>
      </c>
      <c r="Y5464" t="s">
        <v>389</v>
      </c>
      <c r="Z5464" t="s">
        <v>22136</v>
      </c>
      <c r="AA5464" t="s">
        <v>22137</v>
      </c>
      <c r="AB5464" t="s">
        <v>3550</v>
      </c>
      <c r="AO5464" s="171"/>
      <c r="AP5464" s="171"/>
      <c r="AQ5464" s="171"/>
      <c r="AR5464" s="171"/>
    </row>
    <row r="5465" spans="24:44">
      <c r="X5465" t="s">
        <v>22138</v>
      </c>
      <c r="Y5465" t="s">
        <v>386</v>
      </c>
      <c r="Z5465" t="s">
        <v>22139</v>
      </c>
      <c r="AA5465" t="s">
        <v>22140</v>
      </c>
      <c r="AB5465" t="s">
        <v>125</v>
      </c>
      <c r="AO5465" s="171"/>
      <c r="AP5465" s="171"/>
      <c r="AQ5465" s="171"/>
      <c r="AR5465" s="171"/>
    </row>
    <row r="5466" spans="24:44">
      <c r="X5466" t="s">
        <v>22141</v>
      </c>
      <c r="Y5466" t="s">
        <v>386</v>
      </c>
      <c r="Z5466" t="s">
        <v>22142</v>
      </c>
      <c r="AA5466" t="s">
        <v>22143</v>
      </c>
      <c r="AB5466" t="s">
        <v>125</v>
      </c>
      <c r="AO5466" s="171"/>
      <c r="AP5466" s="171"/>
      <c r="AQ5466" s="171"/>
      <c r="AR5466" s="171"/>
    </row>
    <row r="5467" spans="24:44">
      <c r="X5467" t="s">
        <v>22144</v>
      </c>
      <c r="Y5467" t="s">
        <v>386</v>
      </c>
      <c r="Z5467" t="s">
        <v>22145</v>
      </c>
      <c r="AA5467" t="s">
        <v>22146</v>
      </c>
      <c r="AB5467" t="s">
        <v>125</v>
      </c>
      <c r="AO5467" s="171"/>
      <c r="AP5467" s="171"/>
      <c r="AQ5467" s="171"/>
      <c r="AR5467" s="171"/>
    </row>
    <row r="5468" spans="24:44">
      <c r="X5468" t="s">
        <v>22147</v>
      </c>
      <c r="Y5468" t="s">
        <v>386</v>
      </c>
      <c r="Z5468" t="s">
        <v>22148</v>
      </c>
      <c r="AA5468" t="s">
        <v>22149</v>
      </c>
      <c r="AB5468" t="s">
        <v>125</v>
      </c>
      <c r="AO5468" s="171"/>
      <c r="AP5468" s="171"/>
      <c r="AQ5468" s="171"/>
      <c r="AR5468" s="171"/>
    </row>
    <row r="5469" spans="24:44">
      <c r="X5469" t="s">
        <v>22150</v>
      </c>
      <c r="Y5469" t="s">
        <v>386</v>
      </c>
      <c r="Z5469" t="s">
        <v>22035</v>
      </c>
      <c r="AA5469" t="s">
        <v>22151</v>
      </c>
      <c r="AB5469" t="s">
        <v>125</v>
      </c>
      <c r="AO5469" s="171"/>
      <c r="AP5469" s="171"/>
      <c r="AQ5469" s="171"/>
      <c r="AR5469" s="171"/>
    </row>
    <row r="5470" spans="24:44">
      <c r="X5470" t="s">
        <v>22152</v>
      </c>
      <c r="Y5470" t="s">
        <v>389</v>
      </c>
      <c r="Z5470" t="s">
        <v>22153</v>
      </c>
      <c r="AA5470" t="s">
        <v>22154</v>
      </c>
      <c r="AB5470" t="s">
        <v>125</v>
      </c>
      <c r="AO5470" s="171"/>
      <c r="AP5470" s="171"/>
      <c r="AQ5470" s="171"/>
      <c r="AR5470" s="171"/>
    </row>
    <row r="5471" spans="24:44">
      <c r="X5471" t="s">
        <v>22155</v>
      </c>
      <c r="Y5471" t="s">
        <v>389</v>
      </c>
      <c r="Z5471" t="s">
        <v>22156</v>
      </c>
      <c r="AA5471" t="s">
        <v>22157</v>
      </c>
      <c r="AB5471" t="s">
        <v>125</v>
      </c>
      <c r="AO5471" s="171"/>
      <c r="AP5471" s="171"/>
      <c r="AQ5471" s="171"/>
      <c r="AR5471" s="171"/>
    </row>
    <row r="5472" spans="24:44">
      <c r="X5472" t="s">
        <v>22158</v>
      </c>
      <c r="Y5472" t="s">
        <v>389</v>
      </c>
      <c r="Z5472" t="s">
        <v>22159</v>
      </c>
      <c r="AA5472" t="s">
        <v>22160</v>
      </c>
      <c r="AB5472" t="s">
        <v>125</v>
      </c>
      <c r="AO5472" s="171"/>
      <c r="AP5472" s="171"/>
      <c r="AQ5472" s="171"/>
      <c r="AR5472" s="171"/>
    </row>
    <row r="5473" spans="24:44">
      <c r="X5473" t="s">
        <v>22161</v>
      </c>
      <c r="Y5473" t="s">
        <v>386</v>
      </c>
      <c r="Z5473" t="s">
        <v>22162</v>
      </c>
      <c r="AA5473" t="s">
        <v>22163</v>
      </c>
      <c r="AB5473" t="s">
        <v>125</v>
      </c>
      <c r="AO5473" s="171"/>
      <c r="AP5473" s="171"/>
      <c r="AQ5473" s="171"/>
      <c r="AR5473" s="171"/>
    </row>
    <row r="5474" spans="24:44">
      <c r="X5474" t="s">
        <v>22164</v>
      </c>
      <c r="Y5474" t="s">
        <v>386</v>
      </c>
      <c r="Z5474" t="s">
        <v>22165</v>
      </c>
      <c r="AA5474" t="s">
        <v>22166</v>
      </c>
      <c r="AB5474" t="s">
        <v>125</v>
      </c>
      <c r="AO5474" s="171"/>
      <c r="AP5474" s="171"/>
      <c r="AQ5474" s="171"/>
      <c r="AR5474" s="171"/>
    </row>
    <row r="5475" spans="24:44">
      <c r="X5475" t="s">
        <v>22167</v>
      </c>
      <c r="Y5475" t="s">
        <v>389</v>
      </c>
      <c r="Z5475" t="s">
        <v>22168</v>
      </c>
      <c r="AA5475" t="s">
        <v>22169</v>
      </c>
      <c r="AB5475" t="s">
        <v>125</v>
      </c>
      <c r="AO5475" s="171"/>
      <c r="AP5475" s="171"/>
      <c r="AQ5475" s="171"/>
      <c r="AR5475" s="171"/>
    </row>
    <row r="5476" spans="24:44">
      <c r="X5476" t="s">
        <v>22170</v>
      </c>
      <c r="Y5476" t="s">
        <v>389</v>
      </c>
      <c r="Z5476" t="s">
        <v>22171</v>
      </c>
      <c r="AA5476" t="s">
        <v>22172</v>
      </c>
      <c r="AB5476" t="s">
        <v>125</v>
      </c>
      <c r="AO5476" s="171"/>
      <c r="AP5476" s="171"/>
      <c r="AQ5476" s="171"/>
      <c r="AR5476" s="171"/>
    </row>
    <row r="5477" spans="24:44">
      <c r="X5477" t="s">
        <v>22173</v>
      </c>
      <c r="Y5477" t="s">
        <v>389</v>
      </c>
      <c r="Z5477" t="s">
        <v>22174</v>
      </c>
      <c r="AA5477" t="s">
        <v>22172</v>
      </c>
      <c r="AB5477" t="s">
        <v>125</v>
      </c>
      <c r="AO5477" s="171"/>
      <c r="AP5477" s="171"/>
      <c r="AQ5477" s="171"/>
      <c r="AR5477" s="171"/>
    </row>
    <row r="5478" spans="24:44">
      <c r="X5478" t="s">
        <v>22175</v>
      </c>
      <c r="Y5478" t="s">
        <v>389</v>
      </c>
      <c r="Z5478" t="s">
        <v>22176</v>
      </c>
      <c r="AA5478" t="s">
        <v>22172</v>
      </c>
      <c r="AB5478" t="s">
        <v>125</v>
      </c>
      <c r="AO5478" s="171"/>
      <c r="AP5478" s="171"/>
      <c r="AQ5478" s="171"/>
      <c r="AR5478" s="171"/>
    </row>
    <row r="5479" spans="24:44">
      <c r="X5479" t="s">
        <v>22177</v>
      </c>
      <c r="Y5479" t="s">
        <v>389</v>
      </c>
      <c r="Z5479" t="s">
        <v>22178</v>
      </c>
      <c r="AA5479" t="s">
        <v>22179</v>
      </c>
      <c r="AB5479" t="s">
        <v>125</v>
      </c>
      <c r="AO5479" s="171"/>
      <c r="AP5479" s="171"/>
      <c r="AQ5479" s="171"/>
      <c r="AR5479" s="171"/>
    </row>
    <row r="5480" spans="24:44">
      <c r="X5480" t="s">
        <v>22180</v>
      </c>
      <c r="Y5480" t="s">
        <v>389</v>
      </c>
      <c r="Z5480" t="s">
        <v>22181</v>
      </c>
      <c r="AA5480" t="s">
        <v>22182</v>
      </c>
      <c r="AB5480" t="s">
        <v>125</v>
      </c>
      <c r="AO5480" s="171"/>
      <c r="AP5480" s="171"/>
      <c r="AQ5480" s="171"/>
      <c r="AR5480" s="171"/>
    </row>
    <row r="5481" spans="24:44">
      <c r="X5481" t="s">
        <v>22183</v>
      </c>
      <c r="Y5481" t="s">
        <v>389</v>
      </c>
      <c r="Z5481" t="s">
        <v>22184</v>
      </c>
      <c r="AA5481" t="s">
        <v>22185</v>
      </c>
      <c r="AB5481" t="s">
        <v>125</v>
      </c>
      <c r="AO5481" s="171"/>
      <c r="AP5481" s="171"/>
      <c r="AQ5481" s="171"/>
      <c r="AR5481" s="171"/>
    </row>
    <row r="5482" spans="24:44">
      <c r="X5482" t="s">
        <v>22186</v>
      </c>
      <c r="Y5482" t="s">
        <v>389</v>
      </c>
      <c r="Z5482" t="s">
        <v>22187</v>
      </c>
      <c r="AA5482" t="s">
        <v>22188</v>
      </c>
      <c r="AB5482" t="s">
        <v>125</v>
      </c>
      <c r="AO5482" s="171"/>
      <c r="AP5482" s="171"/>
      <c r="AQ5482" s="171"/>
      <c r="AR5482" s="171"/>
    </row>
    <row r="5483" spans="24:44">
      <c r="X5483" t="s">
        <v>22189</v>
      </c>
      <c r="Y5483" t="s">
        <v>389</v>
      </c>
      <c r="Z5483" t="s">
        <v>22190</v>
      </c>
      <c r="AA5483" t="s">
        <v>22191</v>
      </c>
      <c r="AB5483" t="s">
        <v>125</v>
      </c>
      <c r="AO5483" s="171"/>
      <c r="AP5483" s="171"/>
      <c r="AQ5483" s="171"/>
      <c r="AR5483" s="171"/>
    </row>
    <row r="5484" spans="24:44">
      <c r="X5484" t="s">
        <v>22192</v>
      </c>
      <c r="Y5484" t="s">
        <v>389</v>
      </c>
      <c r="Z5484" t="s">
        <v>22193</v>
      </c>
      <c r="AA5484" t="s">
        <v>22194</v>
      </c>
      <c r="AB5484" t="s">
        <v>125</v>
      </c>
      <c r="AO5484" s="171"/>
      <c r="AP5484" s="171"/>
      <c r="AQ5484" s="171"/>
      <c r="AR5484" s="171"/>
    </row>
    <row r="5485" spans="24:44">
      <c r="X5485" t="s">
        <v>22195</v>
      </c>
      <c r="Y5485" t="s">
        <v>389</v>
      </c>
      <c r="Z5485" t="s">
        <v>22196</v>
      </c>
      <c r="AA5485" t="s">
        <v>22197</v>
      </c>
      <c r="AB5485" t="s">
        <v>125</v>
      </c>
      <c r="AO5485" s="171"/>
      <c r="AP5485" s="171"/>
      <c r="AQ5485" s="171"/>
      <c r="AR5485" s="171"/>
    </row>
    <row r="5486" spans="24:44">
      <c r="X5486" t="s">
        <v>22198</v>
      </c>
      <c r="Y5486" t="s">
        <v>389</v>
      </c>
      <c r="Z5486" t="s">
        <v>22199</v>
      </c>
      <c r="AA5486" t="s">
        <v>22200</v>
      </c>
      <c r="AB5486" t="s">
        <v>125</v>
      </c>
      <c r="AO5486" s="171"/>
      <c r="AP5486" s="171"/>
      <c r="AQ5486" s="171"/>
      <c r="AR5486" s="171"/>
    </row>
    <row r="5487" spans="24:44">
      <c r="X5487" t="s">
        <v>22201</v>
      </c>
      <c r="Y5487" t="s">
        <v>389</v>
      </c>
      <c r="Z5487" t="s">
        <v>22202</v>
      </c>
      <c r="AA5487" t="s">
        <v>22203</v>
      </c>
      <c r="AB5487" t="s">
        <v>125</v>
      </c>
      <c r="AO5487" s="171"/>
      <c r="AP5487" s="171"/>
      <c r="AQ5487" s="171"/>
      <c r="AR5487" s="171"/>
    </row>
    <row r="5488" spans="24:44">
      <c r="X5488" t="s">
        <v>22204</v>
      </c>
      <c r="Y5488" t="s">
        <v>389</v>
      </c>
      <c r="Z5488" t="s">
        <v>22205</v>
      </c>
      <c r="AA5488" t="s">
        <v>22206</v>
      </c>
      <c r="AB5488" t="s">
        <v>125</v>
      </c>
      <c r="AO5488" s="171"/>
      <c r="AP5488" s="171"/>
      <c r="AQ5488" s="171"/>
      <c r="AR5488" s="171"/>
    </row>
    <row r="5489" spans="24:44">
      <c r="X5489" t="s">
        <v>22207</v>
      </c>
      <c r="Y5489" t="s">
        <v>389</v>
      </c>
      <c r="Z5489" t="s">
        <v>22208</v>
      </c>
      <c r="AA5489" t="s">
        <v>22206</v>
      </c>
      <c r="AB5489" t="s">
        <v>125</v>
      </c>
      <c r="AO5489" s="171"/>
      <c r="AP5489" s="171"/>
      <c r="AQ5489" s="171"/>
      <c r="AR5489" s="171"/>
    </row>
    <row r="5490" spans="24:44">
      <c r="X5490" t="s">
        <v>22209</v>
      </c>
      <c r="Y5490" t="s">
        <v>389</v>
      </c>
      <c r="Z5490" t="s">
        <v>22210</v>
      </c>
      <c r="AA5490" t="s">
        <v>22211</v>
      </c>
      <c r="AB5490" t="s">
        <v>125</v>
      </c>
      <c r="AO5490" s="171"/>
      <c r="AP5490" s="171"/>
      <c r="AQ5490" s="171"/>
      <c r="AR5490" s="171"/>
    </row>
    <row r="5491" spans="24:44">
      <c r="X5491" t="s">
        <v>22212</v>
      </c>
      <c r="Y5491" t="s">
        <v>389</v>
      </c>
      <c r="Z5491" t="s">
        <v>22213</v>
      </c>
      <c r="AA5491" t="s">
        <v>22214</v>
      </c>
      <c r="AB5491" t="s">
        <v>125</v>
      </c>
      <c r="AO5491" s="171"/>
      <c r="AP5491" s="171"/>
      <c r="AQ5491" s="171"/>
      <c r="AR5491" s="171"/>
    </row>
    <row r="5492" spans="24:44">
      <c r="X5492" t="s">
        <v>22215</v>
      </c>
      <c r="Y5492" t="s">
        <v>389</v>
      </c>
      <c r="Z5492" t="s">
        <v>22216</v>
      </c>
      <c r="AA5492" t="s">
        <v>22217</v>
      </c>
      <c r="AB5492" t="s">
        <v>125</v>
      </c>
      <c r="AO5492" s="171"/>
      <c r="AP5492" s="171"/>
      <c r="AQ5492" s="171"/>
      <c r="AR5492" s="171"/>
    </row>
    <row r="5493" spans="24:44">
      <c r="X5493" t="s">
        <v>22218</v>
      </c>
      <c r="Y5493" t="s">
        <v>389</v>
      </c>
      <c r="Z5493" t="s">
        <v>22219</v>
      </c>
      <c r="AA5493" t="s">
        <v>22220</v>
      </c>
      <c r="AB5493" t="s">
        <v>125</v>
      </c>
      <c r="AO5493" s="171"/>
      <c r="AP5493" s="171"/>
      <c r="AQ5493" s="171"/>
      <c r="AR5493" s="171"/>
    </row>
    <row r="5494" spans="24:44">
      <c r="X5494" t="s">
        <v>22221</v>
      </c>
      <c r="Y5494" t="s">
        <v>389</v>
      </c>
      <c r="Z5494" t="s">
        <v>22174</v>
      </c>
      <c r="AA5494" t="s">
        <v>22188</v>
      </c>
      <c r="AB5494" t="s">
        <v>125</v>
      </c>
      <c r="AO5494" s="171"/>
      <c r="AP5494" s="171"/>
      <c r="AQ5494" s="171"/>
      <c r="AR5494" s="171"/>
    </row>
    <row r="5495" spans="24:44">
      <c r="X5495" t="s">
        <v>22222</v>
      </c>
      <c r="Y5495" t="s">
        <v>389</v>
      </c>
      <c r="Z5495" t="s">
        <v>22223</v>
      </c>
      <c r="AA5495" t="s">
        <v>22224</v>
      </c>
      <c r="AB5495" t="s">
        <v>125</v>
      </c>
      <c r="AO5495" s="171"/>
      <c r="AP5495" s="171"/>
      <c r="AQ5495" s="171"/>
      <c r="AR5495" s="171"/>
    </row>
    <row r="5496" spans="24:44">
      <c r="X5496" t="s">
        <v>22225</v>
      </c>
      <c r="Y5496" t="s">
        <v>389</v>
      </c>
      <c r="Z5496" t="s">
        <v>22226</v>
      </c>
      <c r="AA5496" t="s">
        <v>22227</v>
      </c>
      <c r="AB5496" t="s">
        <v>125</v>
      </c>
      <c r="AO5496" s="171"/>
      <c r="AP5496" s="171"/>
      <c r="AQ5496" s="171"/>
      <c r="AR5496" s="171"/>
    </row>
    <row r="5497" spans="24:44">
      <c r="X5497" t="s">
        <v>22228</v>
      </c>
      <c r="Y5497" t="s">
        <v>389</v>
      </c>
      <c r="Z5497" t="s">
        <v>22229</v>
      </c>
      <c r="AA5497" t="s">
        <v>22230</v>
      </c>
      <c r="AB5497" t="s">
        <v>125</v>
      </c>
      <c r="AO5497" s="171"/>
      <c r="AP5497" s="171"/>
      <c r="AQ5497" s="171"/>
      <c r="AR5497" s="171"/>
    </row>
    <row r="5498" spans="24:44">
      <c r="X5498" t="s">
        <v>22231</v>
      </c>
      <c r="Y5498" t="s">
        <v>389</v>
      </c>
      <c r="Z5498" t="s">
        <v>22232</v>
      </c>
      <c r="AA5498" t="s">
        <v>22233</v>
      </c>
      <c r="AB5498" t="s">
        <v>125</v>
      </c>
      <c r="AO5498" s="171"/>
      <c r="AP5498" s="171"/>
      <c r="AQ5498" s="171"/>
      <c r="AR5498" s="171"/>
    </row>
    <row r="5499" spans="24:44">
      <c r="X5499" t="s">
        <v>22234</v>
      </c>
      <c r="Y5499" t="s">
        <v>389</v>
      </c>
      <c r="Z5499" t="s">
        <v>22235</v>
      </c>
      <c r="AA5499" t="s">
        <v>22236</v>
      </c>
      <c r="AB5499" t="s">
        <v>125</v>
      </c>
      <c r="AO5499" s="171"/>
      <c r="AP5499" s="171"/>
      <c r="AQ5499" s="171"/>
      <c r="AR5499" s="171"/>
    </row>
    <row r="5500" spans="24:44">
      <c r="X5500" t="s">
        <v>22237</v>
      </c>
      <c r="Y5500" t="s">
        <v>389</v>
      </c>
      <c r="Z5500" t="s">
        <v>22238</v>
      </c>
      <c r="AA5500" t="s">
        <v>22239</v>
      </c>
      <c r="AB5500" t="s">
        <v>125</v>
      </c>
      <c r="AO5500" s="171"/>
      <c r="AP5500" s="171"/>
      <c r="AQ5500" s="171"/>
      <c r="AR5500" s="171"/>
    </row>
    <row r="5501" spans="24:44">
      <c r="X5501" t="s">
        <v>22240</v>
      </c>
      <c r="Y5501" t="s">
        <v>389</v>
      </c>
      <c r="Z5501" t="s">
        <v>22241</v>
      </c>
      <c r="AA5501" t="s">
        <v>22242</v>
      </c>
      <c r="AB5501" t="s">
        <v>125</v>
      </c>
      <c r="AO5501" s="171"/>
      <c r="AP5501" s="171"/>
      <c r="AQ5501" s="171"/>
      <c r="AR5501" s="171"/>
    </row>
    <row r="5502" spans="24:44">
      <c r="X5502" t="s">
        <v>22243</v>
      </c>
      <c r="Y5502" t="s">
        <v>389</v>
      </c>
      <c r="Z5502" t="s">
        <v>22244</v>
      </c>
      <c r="AA5502" t="s">
        <v>22245</v>
      </c>
      <c r="AB5502" t="s">
        <v>125</v>
      </c>
      <c r="AO5502" s="171"/>
      <c r="AP5502" s="171"/>
      <c r="AQ5502" s="171"/>
      <c r="AR5502" s="171"/>
    </row>
    <row r="5503" spans="24:44">
      <c r="X5503" t="s">
        <v>22246</v>
      </c>
      <c r="Y5503" t="s">
        <v>389</v>
      </c>
      <c r="Z5503" t="s">
        <v>22247</v>
      </c>
      <c r="AA5503" t="s">
        <v>22248</v>
      </c>
      <c r="AB5503" t="s">
        <v>125</v>
      </c>
      <c r="AO5503" s="171"/>
      <c r="AP5503" s="171"/>
      <c r="AQ5503" s="171"/>
      <c r="AR5503" s="171"/>
    </row>
    <row r="5504" spans="24:44">
      <c r="X5504" t="s">
        <v>22249</v>
      </c>
      <c r="Y5504" t="s">
        <v>389</v>
      </c>
      <c r="Z5504" t="s">
        <v>22250</v>
      </c>
      <c r="AA5504" t="s">
        <v>22251</v>
      </c>
      <c r="AB5504" t="s">
        <v>125</v>
      </c>
      <c r="AO5504" s="171"/>
      <c r="AP5504" s="171"/>
      <c r="AQ5504" s="171"/>
      <c r="AR5504" s="171"/>
    </row>
    <row r="5505" spans="24:44">
      <c r="X5505" t="s">
        <v>22252</v>
      </c>
      <c r="Y5505" t="s">
        <v>389</v>
      </c>
      <c r="Z5505" t="s">
        <v>22253</v>
      </c>
      <c r="AA5505" t="s">
        <v>22254</v>
      </c>
      <c r="AB5505" t="s">
        <v>125</v>
      </c>
      <c r="AO5505" s="171"/>
      <c r="AP5505" s="171"/>
      <c r="AQ5505" s="171"/>
      <c r="AR5505" s="171"/>
    </row>
    <row r="5506" spans="24:44">
      <c r="X5506" t="s">
        <v>22255</v>
      </c>
      <c r="Y5506" t="s">
        <v>389</v>
      </c>
      <c r="Z5506" t="s">
        <v>22256</v>
      </c>
      <c r="AA5506" t="s">
        <v>22257</v>
      </c>
      <c r="AB5506" t="s">
        <v>125</v>
      </c>
      <c r="AO5506" s="171"/>
      <c r="AP5506" s="171"/>
      <c r="AQ5506" s="171"/>
      <c r="AR5506" s="171"/>
    </row>
    <row r="5507" spans="24:44">
      <c r="X5507" t="s">
        <v>22258</v>
      </c>
      <c r="Y5507" t="s">
        <v>389</v>
      </c>
      <c r="Z5507" t="s">
        <v>22259</v>
      </c>
      <c r="AA5507" t="s">
        <v>22260</v>
      </c>
      <c r="AB5507" t="s">
        <v>125</v>
      </c>
      <c r="AO5507" s="171"/>
      <c r="AP5507" s="171"/>
      <c r="AQ5507" s="171"/>
      <c r="AR5507" s="171"/>
    </row>
    <row r="5508" spans="24:44">
      <c r="X5508" t="s">
        <v>22261</v>
      </c>
      <c r="Y5508" t="s">
        <v>389</v>
      </c>
      <c r="Z5508" t="s">
        <v>22262</v>
      </c>
      <c r="AA5508" t="s">
        <v>22263</v>
      </c>
      <c r="AB5508" t="s">
        <v>125</v>
      </c>
      <c r="AO5508" s="171"/>
      <c r="AP5508" s="171"/>
      <c r="AQ5508" s="171"/>
      <c r="AR5508" s="171"/>
    </row>
    <row r="5509" spans="24:44">
      <c r="X5509" t="s">
        <v>22264</v>
      </c>
      <c r="Y5509" t="s">
        <v>389</v>
      </c>
      <c r="Z5509" t="s">
        <v>22265</v>
      </c>
      <c r="AA5509" t="s">
        <v>22266</v>
      </c>
      <c r="AB5509" t="s">
        <v>125</v>
      </c>
      <c r="AO5509" s="171"/>
      <c r="AP5509" s="171"/>
      <c r="AQ5509" s="171"/>
      <c r="AR5509" s="171"/>
    </row>
    <row r="5510" spans="24:44">
      <c r="X5510" t="s">
        <v>22267</v>
      </c>
      <c r="Y5510" t="s">
        <v>386</v>
      </c>
      <c r="Z5510" t="s">
        <v>22268</v>
      </c>
      <c r="AA5510" t="s">
        <v>22269</v>
      </c>
      <c r="AB5510" t="s">
        <v>125</v>
      </c>
      <c r="AO5510" s="171"/>
      <c r="AP5510" s="171"/>
      <c r="AQ5510" s="171"/>
      <c r="AR5510" s="171"/>
    </row>
    <row r="5511" spans="24:44">
      <c r="X5511" t="s">
        <v>22270</v>
      </c>
      <c r="Y5511" t="s">
        <v>389</v>
      </c>
      <c r="Z5511" t="s">
        <v>22271</v>
      </c>
      <c r="AA5511" t="s">
        <v>22272</v>
      </c>
      <c r="AB5511" t="s">
        <v>125</v>
      </c>
      <c r="AO5511" s="171"/>
      <c r="AP5511" s="171"/>
      <c r="AQ5511" s="171"/>
      <c r="AR5511" s="171"/>
    </row>
    <row r="5512" spans="24:44">
      <c r="X5512" t="s">
        <v>22273</v>
      </c>
      <c r="Y5512" t="s">
        <v>389</v>
      </c>
      <c r="Z5512" t="s">
        <v>22274</v>
      </c>
      <c r="AA5512" t="s">
        <v>22275</v>
      </c>
      <c r="AB5512" t="s">
        <v>125</v>
      </c>
      <c r="AO5512" s="171"/>
      <c r="AP5512" s="171"/>
      <c r="AQ5512" s="171"/>
      <c r="AR5512" s="171"/>
    </row>
    <row r="5513" spans="24:44">
      <c r="X5513" t="s">
        <v>22276</v>
      </c>
      <c r="Y5513" t="s">
        <v>389</v>
      </c>
      <c r="Z5513" t="s">
        <v>22277</v>
      </c>
      <c r="AA5513" t="s">
        <v>22278</v>
      </c>
      <c r="AB5513" t="s">
        <v>125</v>
      </c>
      <c r="AO5513" s="171"/>
      <c r="AP5513" s="171"/>
      <c r="AQ5513" s="171"/>
      <c r="AR5513" s="171"/>
    </row>
    <row r="5514" spans="24:44">
      <c r="X5514" t="s">
        <v>22279</v>
      </c>
      <c r="Y5514" t="s">
        <v>386</v>
      </c>
      <c r="Z5514" t="s">
        <v>22280</v>
      </c>
      <c r="AA5514" t="s">
        <v>22281</v>
      </c>
      <c r="AB5514" t="s">
        <v>125</v>
      </c>
      <c r="AO5514" s="171"/>
      <c r="AP5514" s="171"/>
      <c r="AQ5514" s="171"/>
      <c r="AR5514" s="171"/>
    </row>
    <row r="5515" spans="24:44">
      <c r="X5515" t="s">
        <v>22282</v>
      </c>
      <c r="Y5515" t="s">
        <v>389</v>
      </c>
      <c r="Z5515" t="s">
        <v>22283</v>
      </c>
      <c r="AA5515" t="s">
        <v>22284</v>
      </c>
      <c r="AB5515" t="s">
        <v>1769</v>
      </c>
      <c r="AO5515" s="171"/>
      <c r="AP5515" s="171"/>
      <c r="AQ5515" s="171"/>
      <c r="AR5515" s="171"/>
    </row>
    <row r="5516" spans="24:44">
      <c r="X5516" t="s">
        <v>22285</v>
      </c>
      <c r="Y5516" t="s">
        <v>386</v>
      </c>
      <c r="Z5516" t="s">
        <v>22286</v>
      </c>
      <c r="AA5516" t="s">
        <v>22287</v>
      </c>
      <c r="AB5516" t="s">
        <v>3550</v>
      </c>
      <c r="AO5516" s="171"/>
      <c r="AP5516" s="171"/>
      <c r="AQ5516" s="171"/>
      <c r="AR5516" s="171"/>
    </row>
    <row r="5517" spans="24:44">
      <c r="X5517" t="s">
        <v>22288</v>
      </c>
      <c r="Y5517" t="s">
        <v>386</v>
      </c>
      <c r="Z5517" t="s">
        <v>22289</v>
      </c>
      <c r="AA5517" t="s">
        <v>22290</v>
      </c>
      <c r="AB5517" t="s">
        <v>125</v>
      </c>
      <c r="AO5517" s="171"/>
      <c r="AP5517" s="171"/>
      <c r="AQ5517" s="171"/>
      <c r="AR5517" s="171"/>
    </row>
    <row r="5518" spans="24:44">
      <c r="X5518" t="s">
        <v>22291</v>
      </c>
      <c r="Y5518" t="s">
        <v>389</v>
      </c>
      <c r="Z5518" t="s">
        <v>22292</v>
      </c>
      <c r="AA5518" t="s">
        <v>22293</v>
      </c>
      <c r="AB5518" t="s">
        <v>125</v>
      </c>
      <c r="AO5518" s="171"/>
      <c r="AP5518" s="171"/>
      <c r="AQ5518" s="171"/>
      <c r="AR5518" s="171"/>
    </row>
    <row r="5519" spans="24:44">
      <c r="X5519" t="s">
        <v>22294</v>
      </c>
      <c r="Y5519" t="s">
        <v>389</v>
      </c>
      <c r="Z5519" t="s">
        <v>22295</v>
      </c>
      <c r="AA5519" t="s">
        <v>22296</v>
      </c>
      <c r="AB5519" t="s">
        <v>125</v>
      </c>
      <c r="AO5519" s="171"/>
      <c r="AP5519" s="171"/>
      <c r="AQ5519" s="171"/>
      <c r="AR5519" s="171"/>
    </row>
    <row r="5520" spans="24:44">
      <c r="X5520" t="s">
        <v>22297</v>
      </c>
      <c r="Y5520" t="s">
        <v>389</v>
      </c>
      <c r="Z5520" t="s">
        <v>22298</v>
      </c>
      <c r="AA5520" t="s">
        <v>22299</v>
      </c>
      <c r="AB5520" t="s">
        <v>125</v>
      </c>
      <c r="AO5520" s="171"/>
      <c r="AP5520" s="171"/>
      <c r="AQ5520" s="171"/>
      <c r="AR5520" s="171"/>
    </row>
    <row r="5521" spans="24:44">
      <c r="X5521" t="s">
        <v>22300</v>
      </c>
      <c r="Y5521" t="s">
        <v>386</v>
      </c>
      <c r="Z5521" t="s">
        <v>22301</v>
      </c>
      <c r="AA5521" t="s">
        <v>22302</v>
      </c>
      <c r="AB5521" t="s">
        <v>125</v>
      </c>
      <c r="AO5521" s="171"/>
      <c r="AP5521" s="171"/>
      <c r="AQ5521" s="171"/>
      <c r="AR5521" s="171"/>
    </row>
    <row r="5522" spans="24:44">
      <c r="X5522" t="s">
        <v>22303</v>
      </c>
      <c r="Y5522" t="s">
        <v>389</v>
      </c>
      <c r="Z5522" t="s">
        <v>22304</v>
      </c>
      <c r="AA5522" t="s">
        <v>22305</v>
      </c>
      <c r="AB5522" t="s">
        <v>125</v>
      </c>
      <c r="AO5522" s="171"/>
      <c r="AP5522" s="171"/>
      <c r="AQ5522" s="171"/>
      <c r="AR5522" s="171"/>
    </row>
    <row r="5523" spans="24:44">
      <c r="X5523" t="s">
        <v>22306</v>
      </c>
      <c r="Y5523" t="s">
        <v>389</v>
      </c>
      <c r="Z5523" t="s">
        <v>22307</v>
      </c>
      <c r="AA5523" t="s">
        <v>22308</v>
      </c>
      <c r="AB5523" t="s">
        <v>125</v>
      </c>
      <c r="AO5523" s="171"/>
      <c r="AP5523" s="171"/>
      <c r="AQ5523" s="171"/>
      <c r="AR5523" s="171"/>
    </row>
    <row r="5524" spans="24:44">
      <c r="X5524" t="s">
        <v>22309</v>
      </c>
      <c r="Y5524" t="s">
        <v>386</v>
      </c>
      <c r="Z5524" t="s">
        <v>22310</v>
      </c>
      <c r="AA5524" t="s">
        <v>22311</v>
      </c>
      <c r="AB5524" t="s">
        <v>3550</v>
      </c>
      <c r="AO5524" s="171"/>
      <c r="AP5524" s="171"/>
      <c r="AQ5524" s="171"/>
      <c r="AR5524" s="171"/>
    </row>
    <row r="5525" spans="24:44">
      <c r="X5525" t="s">
        <v>22312</v>
      </c>
      <c r="Y5525" t="s">
        <v>389</v>
      </c>
      <c r="Z5525" t="s">
        <v>22313</v>
      </c>
      <c r="AA5525" t="s">
        <v>22314</v>
      </c>
      <c r="AB5525" t="s">
        <v>125</v>
      </c>
      <c r="AO5525" s="171"/>
      <c r="AP5525" s="171"/>
      <c r="AQ5525" s="171"/>
      <c r="AR5525" s="171"/>
    </row>
    <row r="5526" spans="24:44">
      <c r="X5526" t="s">
        <v>22315</v>
      </c>
      <c r="Y5526" t="s">
        <v>389</v>
      </c>
      <c r="Z5526" t="s">
        <v>22316</v>
      </c>
      <c r="AA5526" t="s">
        <v>22317</v>
      </c>
      <c r="AB5526" t="s">
        <v>125</v>
      </c>
      <c r="AO5526" s="171"/>
      <c r="AP5526" s="171"/>
      <c r="AQ5526" s="171"/>
      <c r="AR5526" s="171"/>
    </row>
    <row r="5527" spans="24:44">
      <c r="X5527" t="s">
        <v>22318</v>
      </c>
      <c r="Y5527" t="s">
        <v>389</v>
      </c>
      <c r="Z5527" t="s">
        <v>22319</v>
      </c>
      <c r="AA5527" t="s">
        <v>22320</v>
      </c>
      <c r="AB5527" t="s">
        <v>125</v>
      </c>
      <c r="AO5527" s="171"/>
      <c r="AP5527" s="171"/>
      <c r="AQ5527" s="171"/>
      <c r="AR5527" s="171"/>
    </row>
    <row r="5528" spans="24:44">
      <c r="X5528" t="s">
        <v>22321</v>
      </c>
      <c r="Y5528" t="s">
        <v>389</v>
      </c>
      <c r="Z5528" t="s">
        <v>22322</v>
      </c>
      <c r="AA5528" t="s">
        <v>22323</v>
      </c>
      <c r="AB5528" t="s">
        <v>125</v>
      </c>
      <c r="AO5528" s="171"/>
      <c r="AP5528" s="171"/>
      <c r="AQ5528" s="171"/>
      <c r="AR5528" s="171"/>
    </row>
    <row r="5529" spans="24:44">
      <c r="X5529" t="s">
        <v>22324</v>
      </c>
      <c r="Y5529" t="s">
        <v>389</v>
      </c>
      <c r="Z5529" t="s">
        <v>22325</v>
      </c>
      <c r="AA5529" t="s">
        <v>22323</v>
      </c>
      <c r="AB5529" t="s">
        <v>125</v>
      </c>
      <c r="AO5529" s="171"/>
      <c r="AP5529" s="171"/>
      <c r="AQ5529" s="171"/>
      <c r="AR5529" s="171"/>
    </row>
    <row r="5530" spans="24:44">
      <c r="X5530" t="s">
        <v>22326</v>
      </c>
      <c r="Y5530" t="s">
        <v>389</v>
      </c>
      <c r="Z5530" t="s">
        <v>22327</v>
      </c>
      <c r="AA5530" t="s">
        <v>22328</v>
      </c>
      <c r="AB5530" t="s">
        <v>125</v>
      </c>
      <c r="AO5530" s="171"/>
      <c r="AP5530" s="171"/>
      <c r="AQ5530" s="171"/>
      <c r="AR5530" s="171"/>
    </row>
    <row r="5531" spans="24:44">
      <c r="X5531" t="s">
        <v>22329</v>
      </c>
      <c r="Y5531" t="s">
        <v>389</v>
      </c>
      <c r="Z5531" t="s">
        <v>22330</v>
      </c>
      <c r="AA5531" t="s">
        <v>22331</v>
      </c>
      <c r="AB5531" t="s">
        <v>125</v>
      </c>
      <c r="AO5531" s="171"/>
      <c r="AP5531" s="171"/>
      <c r="AQ5531" s="171"/>
      <c r="AR5531" s="171"/>
    </row>
    <row r="5532" spans="24:44">
      <c r="X5532" t="s">
        <v>22332</v>
      </c>
      <c r="Y5532" t="s">
        <v>389</v>
      </c>
      <c r="Z5532" t="s">
        <v>22333</v>
      </c>
      <c r="AA5532" t="s">
        <v>22334</v>
      </c>
      <c r="AB5532" t="s">
        <v>125</v>
      </c>
      <c r="AO5532" s="171"/>
      <c r="AP5532" s="171"/>
      <c r="AQ5532" s="171"/>
      <c r="AR5532" s="171"/>
    </row>
    <row r="5533" spans="24:44">
      <c r="X5533" t="s">
        <v>22335</v>
      </c>
      <c r="Y5533" t="s">
        <v>386</v>
      </c>
      <c r="Z5533" t="s">
        <v>22336</v>
      </c>
      <c r="AA5533" t="s">
        <v>22337</v>
      </c>
      <c r="AB5533" t="s">
        <v>125</v>
      </c>
      <c r="AO5533" s="171"/>
      <c r="AP5533" s="171"/>
      <c r="AQ5533" s="171"/>
      <c r="AR5533" s="171"/>
    </row>
    <row r="5534" spans="24:44">
      <c r="X5534" t="s">
        <v>22338</v>
      </c>
      <c r="Y5534" t="s">
        <v>389</v>
      </c>
      <c r="Z5534" t="s">
        <v>22339</v>
      </c>
      <c r="AA5534" t="s">
        <v>22340</v>
      </c>
      <c r="AB5534" t="s">
        <v>125</v>
      </c>
      <c r="AO5534" s="171"/>
      <c r="AP5534" s="171"/>
      <c r="AQ5534" s="171"/>
      <c r="AR5534" s="171"/>
    </row>
    <row r="5535" spans="24:44">
      <c r="X5535" t="s">
        <v>22341</v>
      </c>
      <c r="Y5535" t="s">
        <v>389</v>
      </c>
      <c r="Z5535" t="s">
        <v>22342</v>
      </c>
      <c r="AA5535" t="s">
        <v>22343</v>
      </c>
      <c r="AB5535" t="s">
        <v>125</v>
      </c>
      <c r="AO5535" s="171"/>
      <c r="AP5535" s="171"/>
      <c r="AQ5535" s="171"/>
      <c r="AR5535" s="171"/>
    </row>
    <row r="5536" spans="24:44">
      <c r="X5536" t="s">
        <v>22344</v>
      </c>
      <c r="Y5536" t="s">
        <v>389</v>
      </c>
      <c r="Z5536" t="s">
        <v>22345</v>
      </c>
      <c r="AA5536" t="s">
        <v>22346</v>
      </c>
      <c r="AB5536" t="s">
        <v>125</v>
      </c>
      <c r="AO5536" s="171"/>
      <c r="AP5536" s="171"/>
      <c r="AQ5536" s="171"/>
      <c r="AR5536" s="171"/>
    </row>
    <row r="5537" spans="24:44">
      <c r="X5537" t="s">
        <v>22347</v>
      </c>
      <c r="Y5537" t="s">
        <v>389</v>
      </c>
      <c r="Z5537" t="s">
        <v>22348</v>
      </c>
      <c r="AA5537" t="s">
        <v>22349</v>
      </c>
      <c r="AB5537" t="s">
        <v>125</v>
      </c>
      <c r="AO5537" s="171"/>
      <c r="AP5537" s="171"/>
      <c r="AQ5537" s="171"/>
      <c r="AR5537" s="171"/>
    </row>
    <row r="5538" spans="24:44">
      <c r="X5538" t="s">
        <v>22350</v>
      </c>
      <c r="Y5538" t="s">
        <v>389</v>
      </c>
      <c r="Z5538" t="s">
        <v>22310</v>
      </c>
      <c r="AA5538" t="s">
        <v>22351</v>
      </c>
      <c r="AB5538" t="s">
        <v>125</v>
      </c>
      <c r="AO5538" s="171"/>
      <c r="AP5538" s="171"/>
      <c r="AQ5538" s="171"/>
      <c r="AR5538" s="171"/>
    </row>
    <row r="5539" spans="24:44">
      <c r="X5539" t="s">
        <v>22352</v>
      </c>
      <c r="Y5539" t="s">
        <v>386</v>
      </c>
      <c r="Z5539" t="s">
        <v>22353</v>
      </c>
      <c r="AA5539" t="s">
        <v>22354</v>
      </c>
      <c r="AB5539" t="s">
        <v>125</v>
      </c>
      <c r="AO5539" s="171"/>
      <c r="AP5539" s="171"/>
      <c r="AQ5539" s="171"/>
      <c r="AR5539" s="171"/>
    </row>
    <row r="5540" spans="24:44">
      <c r="X5540" t="s">
        <v>22355</v>
      </c>
      <c r="Y5540" t="s">
        <v>386</v>
      </c>
      <c r="Z5540" t="s">
        <v>22356</v>
      </c>
      <c r="AA5540" t="s">
        <v>22357</v>
      </c>
      <c r="AB5540" t="s">
        <v>125</v>
      </c>
      <c r="AO5540" s="171"/>
      <c r="AP5540" s="171"/>
      <c r="AQ5540" s="171"/>
      <c r="AR5540" s="171"/>
    </row>
    <row r="5541" spans="24:44">
      <c r="X5541" t="s">
        <v>22358</v>
      </c>
      <c r="Y5541" t="s">
        <v>386</v>
      </c>
      <c r="Z5541" t="s">
        <v>22359</v>
      </c>
      <c r="AA5541" t="s">
        <v>22360</v>
      </c>
      <c r="AB5541" t="s">
        <v>125</v>
      </c>
      <c r="AO5541" s="171"/>
      <c r="AP5541" s="171"/>
      <c r="AQ5541" s="171"/>
      <c r="AR5541" s="171"/>
    </row>
    <row r="5542" spans="24:44">
      <c r="X5542" t="s">
        <v>22361</v>
      </c>
      <c r="Y5542" t="s">
        <v>386</v>
      </c>
      <c r="Z5542" t="s">
        <v>22362</v>
      </c>
      <c r="AA5542" t="s">
        <v>22363</v>
      </c>
      <c r="AB5542" t="s">
        <v>125</v>
      </c>
      <c r="AO5542" s="171"/>
      <c r="AP5542" s="171"/>
      <c r="AQ5542" s="171"/>
      <c r="AR5542" s="171"/>
    </row>
    <row r="5543" spans="24:44">
      <c r="X5543" t="s">
        <v>22364</v>
      </c>
      <c r="Y5543" t="s">
        <v>386</v>
      </c>
      <c r="Z5543" t="s">
        <v>22365</v>
      </c>
      <c r="AA5543" t="s">
        <v>22366</v>
      </c>
      <c r="AB5543" t="s">
        <v>125</v>
      </c>
      <c r="AO5543" s="171"/>
      <c r="AP5543" s="171"/>
      <c r="AQ5543" s="171"/>
      <c r="AR5543" s="171"/>
    </row>
    <row r="5544" spans="24:44">
      <c r="X5544" t="s">
        <v>22367</v>
      </c>
      <c r="Y5544" t="s">
        <v>386</v>
      </c>
      <c r="Z5544" t="s">
        <v>22368</v>
      </c>
      <c r="AA5544" t="s">
        <v>22369</v>
      </c>
      <c r="AB5544" t="s">
        <v>125</v>
      </c>
      <c r="AO5544" s="171"/>
      <c r="AP5544" s="171"/>
      <c r="AQ5544" s="171"/>
      <c r="AR5544" s="171"/>
    </row>
    <row r="5545" spans="24:44">
      <c r="X5545" t="s">
        <v>22370</v>
      </c>
      <c r="Y5545" t="s">
        <v>386</v>
      </c>
      <c r="Z5545" t="s">
        <v>22371</v>
      </c>
      <c r="AA5545" t="s">
        <v>22372</v>
      </c>
      <c r="AB5545" t="s">
        <v>125</v>
      </c>
      <c r="AO5545" s="171"/>
      <c r="AP5545" s="171"/>
      <c r="AQ5545" s="171"/>
      <c r="AR5545" s="171"/>
    </row>
    <row r="5546" spans="24:44">
      <c r="X5546" t="s">
        <v>22373</v>
      </c>
      <c r="Y5546" t="s">
        <v>386</v>
      </c>
      <c r="Z5546" t="s">
        <v>22374</v>
      </c>
      <c r="AA5546" t="s">
        <v>22375</v>
      </c>
      <c r="AB5546" t="s">
        <v>125</v>
      </c>
      <c r="AO5546" s="171"/>
      <c r="AP5546" s="171"/>
      <c r="AQ5546" s="171"/>
      <c r="AR5546" s="171"/>
    </row>
    <row r="5547" spans="24:44">
      <c r="X5547" t="s">
        <v>22376</v>
      </c>
      <c r="Y5547" t="s">
        <v>386</v>
      </c>
      <c r="Z5547" t="s">
        <v>22377</v>
      </c>
      <c r="AA5547" t="s">
        <v>22378</v>
      </c>
      <c r="AB5547" t="s">
        <v>125</v>
      </c>
      <c r="AO5547" s="171"/>
      <c r="AP5547" s="171"/>
      <c r="AQ5547" s="171"/>
      <c r="AR5547" s="171"/>
    </row>
    <row r="5548" spans="24:44">
      <c r="X5548" t="s">
        <v>22379</v>
      </c>
      <c r="Y5548" t="s">
        <v>386</v>
      </c>
      <c r="Z5548" t="s">
        <v>22380</v>
      </c>
      <c r="AA5548" t="s">
        <v>22381</v>
      </c>
      <c r="AB5548" t="s">
        <v>125</v>
      </c>
      <c r="AO5548" s="171"/>
      <c r="AP5548" s="171"/>
      <c r="AQ5548" s="171"/>
      <c r="AR5548" s="171"/>
    </row>
    <row r="5549" spans="24:44">
      <c r="X5549" t="s">
        <v>22382</v>
      </c>
      <c r="Y5549" t="s">
        <v>386</v>
      </c>
      <c r="Z5549" t="s">
        <v>22383</v>
      </c>
      <c r="AA5549" t="s">
        <v>22384</v>
      </c>
      <c r="AB5549" t="s">
        <v>10553</v>
      </c>
      <c r="AO5549" s="171"/>
      <c r="AP5549" s="171"/>
      <c r="AQ5549" s="171"/>
      <c r="AR5549" s="171"/>
    </row>
    <row r="5550" spans="24:44">
      <c r="X5550" t="s">
        <v>22385</v>
      </c>
      <c r="Y5550" t="s">
        <v>389</v>
      </c>
      <c r="Z5550" t="s">
        <v>22386</v>
      </c>
      <c r="AA5550" t="s">
        <v>22387</v>
      </c>
      <c r="AB5550" t="s">
        <v>10553</v>
      </c>
      <c r="AO5550" s="171"/>
      <c r="AP5550" s="171"/>
      <c r="AQ5550" s="171"/>
      <c r="AR5550" s="171"/>
    </row>
    <row r="5551" spans="24:44">
      <c r="X5551" t="s">
        <v>22388</v>
      </c>
      <c r="Y5551" t="s">
        <v>389</v>
      </c>
      <c r="Z5551" t="s">
        <v>22389</v>
      </c>
      <c r="AA5551" t="s">
        <v>22390</v>
      </c>
      <c r="AB5551" t="s">
        <v>10553</v>
      </c>
      <c r="AO5551" s="171"/>
      <c r="AP5551" s="171"/>
      <c r="AQ5551" s="171"/>
      <c r="AR5551" s="171"/>
    </row>
    <row r="5552" spans="24:44">
      <c r="X5552" t="s">
        <v>22391</v>
      </c>
      <c r="Y5552" t="s">
        <v>389</v>
      </c>
      <c r="Z5552" t="s">
        <v>22392</v>
      </c>
      <c r="AA5552" t="s">
        <v>22393</v>
      </c>
      <c r="AB5552" t="s">
        <v>10553</v>
      </c>
      <c r="AO5552" s="171"/>
      <c r="AP5552" s="171"/>
      <c r="AQ5552" s="171"/>
      <c r="AR5552" s="171"/>
    </row>
    <row r="5553" spans="24:44">
      <c r="X5553" t="s">
        <v>22394</v>
      </c>
      <c r="Y5553" t="s">
        <v>389</v>
      </c>
      <c r="Z5553" t="s">
        <v>22395</v>
      </c>
      <c r="AA5553" t="s">
        <v>22384</v>
      </c>
      <c r="AB5553" t="s">
        <v>10553</v>
      </c>
      <c r="AO5553" s="171"/>
      <c r="AP5553" s="171"/>
      <c r="AQ5553" s="171"/>
      <c r="AR5553" s="171"/>
    </row>
    <row r="5554" spans="24:44">
      <c r="X5554" t="s">
        <v>22396</v>
      </c>
      <c r="Y5554" t="s">
        <v>386</v>
      </c>
      <c r="Z5554" t="s">
        <v>22397</v>
      </c>
      <c r="AA5554" t="s">
        <v>22398</v>
      </c>
      <c r="AB5554" t="s">
        <v>125</v>
      </c>
      <c r="AO5554" s="171"/>
      <c r="AP5554" s="171"/>
      <c r="AQ5554" s="171"/>
      <c r="AR5554" s="171"/>
    </row>
    <row r="5555" spans="24:44">
      <c r="X5555" t="s">
        <v>22399</v>
      </c>
      <c r="Y5555" t="s">
        <v>386</v>
      </c>
      <c r="Z5555" t="s">
        <v>22400</v>
      </c>
      <c r="AA5555" t="s">
        <v>22398</v>
      </c>
      <c r="AB5555" t="s">
        <v>125</v>
      </c>
      <c r="AO5555" s="171"/>
      <c r="AP5555" s="171"/>
      <c r="AQ5555" s="171"/>
      <c r="AR5555" s="171"/>
    </row>
    <row r="5556" spans="24:44">
      <c r="X5556" t="s">
        <v>22401</v>
      </c>
      <c r="Y5556" t="s">
        <v>389</v>
      </c>
      <c r="Z5556" t="s">
        <v>22402</v>
      </c>
      <c r="AA5556" t="s">
        <v>22398</v>
      </c>
      <c r="AB5556" t="s">
        <v>125</v>
      </c>
      <c r="AO5556" s="171"/>
      <c r="AP5556" s="171"/>
      <c r="AQ5556" s="171"/>
      <c r="AR5556" s="171"/>
    </row>
    <row r="5557" spans="24:44">
      <c r="X5557" t="s">
        <v>22403</v>
      </c>
      <c r="Y5557" t="s">
        <v>389</v>
      </c>
      <c r="Z5557" t="s">
        <v>22404</v>
      </c>
      <c r="AA5557" t="s">
        <v>22405</v>
      </c>
      <c r="AB5557" t="s">
        <v>125</v>
      </c>
      <c r="AO5557" s="171"/>
      <c r="AP5557" s="171"/>
      <c r="AQ5557" s="171"/>
      <c r="AR5557" s="171"/>
    </row>
    <row r="5558" spans="24:44">
      <c r="X5558" t="s">
        <v>22406</v>
      </c>
      <c r="Y5558" t="s">
        <v>389</v>
      </c>
      <c r="Z5558" t="s">
        <v>22407</v>
      </c>
      <c r="AA5558" t="s">
        <v>22408</v>
      </c>
      <c r="AB5558" t="s">
        <v>10553</v>
      </c>
      <c r="AO5558" s="171"/>
      <c r="AP5558" s="171"/>
      <c r="AQ5558" s="171"/>
      <c r="AR5558" s="171"/>
    </row>
    <row r="5559" spans="24:44">
      <c r="X5559" t="s">
        <v>22409</v>
      </c>
      <c r="Y5559" t="s">
        <v>389</v>
      </c>
      <c r="Z5559" t="s">
        <v>22410</v>
      </c>
      <c r="AA5559" t="s">
        <v>22390</v>
      </c>
      <c r="AB5559" t="s">
        <v>10553</v>
      </c>
      <c r="AO5559" s="171"/>
      <c r="AP5559" s="171"/>
      <c r="AQ5559" s="171"/>
      <c r="AR5559" s="171"/>
    </row>
    <row r="5560" spans="24:44">
      <c r="X5560" t="s">
        <v>22411</v>
      </c>
      <c r="Y5560" t="s">
        <v>389</v>
      </c>
      <c r="Z5560" t="s">
        <v>22412</v>
      </c>
      <c r="AA5560" t="s">
        <v>22413</v>
      </c>
      <c r="AB5560" t="s">
        <v>10553</v>
      </c>
      <c r="AO5560" s="171"/>
      <c r="AP5560" s="171"/>
      <c r="AQ5560" s="171"/>
      <c r="AR5560" s="171"/>
    </row>
    <row r="5561" spans="24:44">
      <c r="X5561" t="s">
        <v>22414</v>
      </c>
      <c r="Y5561" t="s">
        <v>389</v>
      </c>
      <c r="Z5561" t="s">
        <v>22415</v>
      </c>
      <c r="AA5561" t="s">
        <v>22416</v>
      </c>
      <c r="AB5561" t="s">
        <v>10553</v>
      </c>
      <c r="AO5561" s="171"/>
      <c r="AP5561" s="171"/>
      <c r="AQ5561" s="171"/>
      <c r="AR5561" s="171"/>
    </row>
    <row r="5562" spans="24:44">
      <c r="X5562" t="s">
        <v>22417</v>
      </c>
      <c r="Y5562" t="s">
        <v>389</v>
      </c>
      <c r="Z5562" t="s">
        <v>22418</v>
      </c>
      <c r="AA5562" t="s">
        <v>22416</v>
      </c>
      <c r="AB5562" t="s">
        <v>10553</v>
      </c>
      <c r="AO5562" s="171"/>
      <c r="AP5562" s="171"/>
      <c r="AQ5562" s="171"/>
      <c r="AR5562" s="171"/>
    </row>
    <row r="5563" spans="24:44">
      <c r="X5563" t="s">
        <v>22419</v>
      </c>
      <c r="Y5563" t="s">
        <v>389</v>
      </c>
      <c r="Z5563" t="s">
        <v>22420</v>
      </c>
      <c r="AA5563" t="s">
        <v>22421</v>
      </c>
      <c r="AB5563" t="s">
        <v>125</v>
      </c>
      <c r="AO5563" s="171"/>
      <c r="AP5563" s="171"/>
      <c r="AQ5563" s="171"/>
      <c r="AR5563" s="171"/>
    </row>
    <row r="5564" spans="24:44">
      <c r="X5564" t="s">
        <v>22419</v>
      </c>
      <c r="Y5564" t="s">
        <v>389</v>
      </c>
      <c r="Z5564" t="s">
        <v>22420</v>
      </c>
      <c r="AA5564" t="s">
        <v>22421</v>
      </c>
      <c r="AB5564" t="s">
        <v>125</v>
      </c>
      <c r="AO5564" s="171"/>
      <c r="AP5564" s="171"/>
      <c r="AQ5564" s="171"/>
      <c r="AR5564" s="171"/>
    </row>
    <row r="5565" spans="24:44">
      <c r="X5565" t="s">
        <v>22422</v>
      </c>
      <c r="Y5565" t="s">
        <v>389</v>
      </c>
      <c r="Z5565" t="s">
        <v>22423</v>
      </c>
      <c r="AA5565" t="s">
        <v>22424</v>
      </c>
      <c r="AB5565" t="s">
        <v>125</v>
      </c>
      <c r="AO5565" s="171"/>
      <c r="AP5565" s="171"/>
      <c r="AQ5565" s="171"/>
      <c r="AR5565" s="171"/>
    </row>
    <row r="5566" spans="24:44">
      <c r="X5566" t="s">
        <v>22422</v>
      </c>
      <c r="Y5566" t="s">
        <v>389</v>
      </c>
      <c r="Z5566" t="s">
        <v>22423</v>
      </c>
      <c r="AA5566" t="s">
        <v>22424</v>
      </c>
      <c r="AB5566" t="s">
        <v>125</v>
      </c>
      <c r="AO5566" s="171"/>
      <c r="AP5566" s="171"/>
      <c r="AQ5566" s="171"/>
      <c r="AR5566" s="171"/>
    </row>
    <row r="5567" spans="24:44">
      <c r="X5567" t="s">
        <v>22425</v>
      </c>
      <c r="Y5567" t="s">
        <v>389</v>
      </c>
      <c r="Z5567" t="s">
        <v>22426</v>
      </c>
      <c r="AA5567" t="s">
        <v>22398</v>
      </c>
      <c r="AB5567" t="s">
        <v>125</v>
      </c>
      <c r="AO5567" s="171"/>
      <c r="AP5567" s="171"/>
      <c r="AQ5567" s="171"/>
      <c r="AR5567" s="171"/>
    </row>
    <row r="5568" spans="24:44">
      <c r="X5568" t="s">
        <v>22427</v>
      </c>
      <c r="Y5568" t="s">
        <v>389</v>
      </c>
      <c r="Z5568" t="s">
        <v>22428</v>
      </c>
      <c r="AA5568" t="s">
        <v>945</v>
      </c>
      <c r="AB5568" t="s">
        <v>10553</v>
      </c>
      <c r="AO5568" s="171"/>
      <c r="AP5568" s="171"/>
      <c r="AQ5568" s="171"/>
      <c r="AR5568" s="171"/>
    </row>
    <row r="5569" spans="24:44">
      <c r="X5569" t="s">
        <v>22429</v>
      </c>
      <c r="Y5569" t="s">
        <v>389</v>
      </c>
      <c r="Z5569" t="s">
        <v>22430</v>
      </c>
      <c r="AA5569" t="s">
        <v>945</v>
      </c>
      <c r="AB5569" t="s">
        <v>10553</v>
      </c>
      <c r="AO5569" s="171"/>
      <c r="AP5569" s="171"/>
      <c r="AQ5569" s="171"/>
      <c r="AR5569" s="171"/>
    </row>
    <row r="5570" spans="24:44">
      <c r="X5570" t="s">
        <v>22431</v>
      </c>
      <c r="Y5570" t="s">
        <v>386</v>
      </c>
      <c r="Z5570" t="s">
        <v>22432</v>
      </c>
      <c r="AA5570" t="s">
        <v>945</v>
      </c>
      <c r="AB5570" t="s">
        <v>10553</v>
      </c>
      <c r="AO5570" s="171"/>
      <c r="AP5570" s="171"/>
      <c r="AQ5570" s="171"/>
      <c r="AR5570" s="171"/>
    </row>
    <row r="5571" spans="24:44">
      <c r="X5571" t="s">
        <v>22433</v>
      </c>
      <c r="Y5571" t="s">
        <v>389</v>
      </c>
      <c r="Z5571" t="s">
        <v>22434</v>
      </c>
      <c r="AA5571" t="s">
        <v>22384</v>
      </c>
      <c r="AB5571" t="s">
        <v>10553</v>
      </c>
      <c r="AO5571" s="171"/>
      <c r="AP5571" s="171"/>
      <c r="AQ5571" s="171"/>
      <c r="AR5571" s="171"/>
    </row>
    <row r="5572" spans="24:44">
      <c r="X5572" t="s">
        <v>22435</v>
      </c>
      <c r="Y5572" t="s">
        <v>389</v>
      </c>
      <c r="Z5572" t="s">
        <v>22436</v>
      </c>
      <c r="AA5572" t="s">
        <v>22437</v>
      </c>
      <c r="AB5572" t="s">
        <v>125</v>
      </c>
      <c r="AO5572" s="171"/>
      <c r="AP5572" s="171"/>
      <c r="AQ5572" s="171"/>
      <c r="AR5572" s="171"/>
    </row>
    <row r="5573" spans="24:44">
      <c r="X5573" t="s">
        <v>22438</v>
      </c>
      <c r="Y5573" t="s">
        <v>389</v>
      </c>
      <c r="Z5573" t="s">
        <v>22439</v>
      </c>
      <c r="AA5573" t="s">
        <v>22440</v>
      </c>
      <c r="AB5573" t="s">
        <v>125</v>
      </c>
      <c r="AO5573" s="171"/>
      <c r="AP5573" s="171"/>
      <c r="AQ5573" s="171"/>
      <c r="AR5573" s="171"/>
    </row>
    <row r="5574" spans="24:44">
      <c r="X5574" t="s">
        <v>22441</v>
      </c>
      <c r="Y5574" t="s">
        <v>389</v>
      </c>
      <c r="Z5574" t="s">
        <v>22442</v>
      </c>
      <c r="AA5574" t="s">
        <v>22440</v>
      </c>
      <c r="AB5574" t="s">
        <v>125</v>
      </c>
      <c r="AO5574" s="171"/>
      <c r="AP5574" s="171"/>
      <c r="AQ5574" s="171"/>
      <c r="AR5574" s="171"/>
    </row>
    <row r="5575" spans="24:44">
      <c r="X5575" t="s">
        <v>22443</v>
      </c>
      <c r="Y5575" t="s">
        <v>389</v>
      </c>
      <c r="Z5575" t="s">
        <v>22444</v>
      </c>
      <c r="AA5575" t="s">
        <v>22440</v>
      </c>
      <c r="AB5575" t="s">
        <v>125</v>
      </c>
      <c r="AO5575" s="171"/>
      <c r="AP5575" s="171"/>
      <c r="AQ5575" s="171"/>
      <c r="AR5575" s="171"/>
    </row>
    <row r="5576" spans="24:44">
      <c r="X5576" t="s">
        <v>22445</v>
      </c>
      <c r="Y5576" t="s">
        <v>389</v>
      </c>
      <c r="Z5576" t="s">
        <v>22446</v>
      </c>
      <c r="AA5576" t="s">
        <v>22447</v>
      </c>
      <c r="AB5576" t="s">
        <v>10553</v>
      </c>
      <c r="AO5576" s="171"/>
      <c r="AP5576" s="171"/>
      <c r="AQ5576" s="171"/>
      <c r="AR5576" s="171"/>
    </row>
    <row r="5577" spans="24:44">
      <c r="X5577" t="s">
        <v>3246</v>
      </c>
      <c r="Y5577" t="s">
        <v>386</v>
      </c>
      <c r="Z5577" t="s">
        <v>22448</v>
      </c>
      <c r="AA5577" t="s">
        <v>22398</v>
      </c>
      <c r="AB5577" t="s">
        <v>125</v>
      </c>
      <c r="AO5577" s="171"/>
      <c r="AP5577" s="171"/>
      <c r="AQ5577" s="171"/>
      <c r="AR5577" s="171"/>
    </row>
    <row r="5578" spans="24:44">
      <c r="X5578" t="s">
        <v>22449</v>
      </c>
      <c r="Y5578" t="s">
        <v>389</v>
      </c>
      <c r="Z5578" t="s">
        <v>22450</v>
      </c>
      <c r="AA5578" t="s">
        <v>22384</v>
      </c>
      <c r="AB5578" t="s">
        <v>10553</v>
      </c>
      <c r="AO5578" s="171"/>
      <c r="AP5578" s="171"/>
      <c r="AQ5578" s="171"/>
      <c r="AR5578" s="171"/>
    </row>
    <row r="5579" spans="24:44">
      <c r="X5579" t="s">
        <v>22451</v>
      </c>
      <c r="Y5579" t="s">
        <v>389</v>
      </c>
      <c r="Z5579" t="s">
        <v>22452</v>
      </c>
      <c r="AA5579" t="s">
        <v>945</v>
      </c>
      <c r="AB5579" t="s">
        <v>10553</v>
      </c>
      <c r="AO5579" s="171"/>
      <c r="AP5579" s="171"/>
      <c r="AQ5579" s="171"/>
      <c r="AR5579" s="171"/>
    </row>
    <row r="5580" spans="24:44">
      <c r="X5580" t="s">
        <v>22453</v>
      </c>
      <c r="Y5580" t="s">
        <v>389</v>
      </c>
      <c r="Z5580" t="s">
        <v>22454</v>
      </c>
      <c r="AA5580" t="s">
        <v>945</v>
      </c>
      <c r="AB5580" t="s">
        <v>10553</v>
      </c>
      <c r="AO5580" s="171"/>
      <c r="AP5580" s="171"/>
      <c r="AQ5580" s="171"/>
      <c r="AR5580" s="171"/>
    </row>
    <row r="5581" spans="24:44">
      <c r="X5581" t="s">
        <v>22455</v>
      </c>
      <c r="Y5581" t="s">
        <v>389</v>
      </c>
      <c r="Z5581" t="s">
        <v>22456</v>
      </c>
      <c r="AA5581" t="s">
        <v>22405</v>
      </c>
      <c r="AB5581" t="s">
        <v>125</v>
      </c>
      <c r="AO5581" s="171"/>
      <c r="AP5581" s="171"/>
      <c r="AQ5581" s="171"/>
      <c r="AR5581" s="171"/>
    </row>
    <row r="5582" spans="24:44">
      <c r="X5582" t="s">
        <v>22457</v>
      </c>
      <c r="Y5582" t="s">
        <v>389</v>
      </c>
      <c r="Z5582" t="s">
        <v>22458</v>
      </c>
      <c r="AA5582" t="s">
        <v>22390</v>
      </c>
      <c r="AB5582" t="s">
        <v>10553</v>
      </c>
      <c r="AO5582" s="171"/>
      <c r="AP5582" s="171"/>
      <c r="AQ5582" s="171"/>
      <c r="AR5582" s="171"/>
    </row>
    <row r="5583" spans="24:44">
      <c r="X5583" t="s">
        <v>22457</v>
      </c>
      <c r="Y5583" t="s">
        <v>389</v>
      </c>
      <c r="Z5583" t="s">
        <v>22458</v>
      </c>
      <c r="AA5583" t="s">
        <v>22390</v>
      </c>
      <c r="AB5583" t="s">
        <v>10553</v>
      </c>
      <c r="AO5583" s="171"/>
      <c r="AP5583" s="171"/>
      <c r="AQ5583" s="171"/>
      <c r="AR5583" s="171"/>
    </row>
    <row r="5584" spans="24:44">
      <c r="X5584" t="s">
        <v>22459</v>
      </c>
      <c r="Y5584" t="s">
        <v>389</v>
      </c>
      <c r="Z5584" t="s">
        <v>22460</v>
      </c>
      <c r="AA5584" t="s">
        <v>22447</v>
      </c>
      <c r="AB5584" t="s">
        <v>10553</v>
      </c>
      <c r="AO5584" s="171"/>
      <c r="AP5584" s="171"/>
      <c r="AQ5584" s="171"/>
      <c r="AR5584" s="171"/>
    </row>
    <row r="5585" spans="24:44">
      <c r="X5585" t="s">
        <v>22461</v>
      </c>
      <c r="Y5585" t="s">
        <v>389</v>
      </c>
      <c r="Z5585" t="s">
        <v>22462</v>
      </c>
      <c r="AA5585" t="s">
        <v>22447</v>
      </c>
      <c r="AB5585" t="s">
        <v>10553</v>
      </c>
      <c r="AO5585" s="171"/>
      <c r="AP5585" s="171"/>
      <c r="AQ5585" s="171"/>
      <c r="AR5585" s="171"/>
    </row>
    <row r="5586" spans="24:44">
      <c r="X5586" t="s">
        <v>22463</v>
      </c>
      <c r="Y5586" t="s">
        <v>389</v>
      </c>
      <c r="Z5586" t="s">
        <v>22464</v>
      </c>
      <c r="AA5586" t="s">
        <v>22465</v>
      </c>
      <c r="AB5586" t="s">
        <v>5354</v>
      </c>
      <c r="AO5586" s="171"/>
      <c r="AP5586" s="171"/>
      <c r="AQ5586" s="171"/>
      <c r="AR5586" s="171"/>
    </row>
    <row r="5587" spans="24:44">
      <c r="X5587" t="s">
        <v>22466</v>
      </c>
      <c r="Y5587" t="s">
        <v>389</v>
      </c>
      <c r="Z5587" t="s">
        <v>22467</v>
      </c>
      <c r="AA5587" t="s">
        <v>22468</v>
      </c>
      <c r="AB5587" t="s">
        <v>10553</v>
      </c>
      <c r="AO5587" s="171"/>
      <c r="AP5587" s="171"/>
      <c r="AQ5587" s="171"/>
      <c r="AR5587" s="171"/>
    </row>
    <row r="5588" spans="24:44">
      <c r="X5588" t="s">
        <v>22466</v>
      </c>
      <c r="Y5588" t="s">
        <v>389</v>
      </c>
      <c r="Z5588" t="s">
        <v>22467</v>
      </c>
      <c r="AA5588" t="s">
        <v>22468</v>
      </c>
      <c r="AB5588" t="s">
        <v>10553</v>
      </c>
      <c r="AO5588" s="171"/>
      <c r="AP5588" s="171"/>
      <c r="AQ5588" s="171"/>
      <c r="AR5588" s="171"/>
    </row>
    <row r="5589" spans="24:44">
      <c r="X5589" t="s">
        <v>22469</v>
      </c>
      <c r="Y5589" t="s">
        <v>389</v>
      </c>
      <c r="Z5589" t="s">
        <v>22470</v>
      </c>
      <c r="AA5589" t="s">
        <v>22416</v>
      </c>
      <c r="AB5589" t="s">
        <v>10553</v>
      </c>
      <c r="AO5589" s="171"/>
      <c r="AP5589" s="171"/>
      <c r="AQ5589" s="171"/>
      <c r="AR5589" s="171"/>
    </row>
    <row r="5590" spans="24:44">
      <c r="X5590" t="s">
        <v>22471</v>
      </c>
      <c r="Y5590" t="s">
        <v>389</v>
      </c>
      <c r="Z5590" t="s">
        <v>22472</v>
      </c>
      <c r="AA5590" t="s">
        <v>22413</v>
      </c>
      <c r="AB5590" t="s">
        <v>10553</v>
      </c>
      <c r="AO5590" s="171"/>
      <c r="AP5590" s="171"/>
      <c r="AQ5590" s="171"/>
      <c r="AR5590" s="171"/>
    </row>
    <row r="5591" spans="24:44">
      <c r="X5591" t="s">
        <v>22473</v>
      </c>
      <c r="Y5591" t="s">
        <v>386</v>
      </c>
      <c r="Z5591" t="s">
        <v>22474</v>
      </c>
      <c r="AA5591" t="s">
        <v>945</v>
      </c>
      <c r="AB5591" t="s">
        <v>10553</v>
      </c>
      <c r="AO5591" s="171"/>
      <c r="AP5591" s="171"/>
      <c r="AQ5591" s="171"/>
      <c r="AR5591" s="171"/>
    </row>
    <row r="5592" spans="24:44">
      <c r="X5592" t="s">
        <v>22475</v>
      </c>
      <c r="Y5592" t="s">
        <v>386</v>
      </c>
      <c r="Z5592" t="s">
        <v>22476</v>
      </c>
      <c r="AA5592" t="s">
        <v>945</v>
      </c>
      <c r="AB5592" t="s">
        <v>10553</v>
      </c>
      <c r="AO5592" s="171"/>
      <c r="AP5592" s="171"/>
      <c r="AQ5592" s="171"/>
      <c r="AR5592" s="171"/>
    </row>
    <row r="5593" spans="24:44">
      <c r="X5593" t="s">
        <v>22477</v>
      </c>
      <c r="Y5593" t="s">
        <v>389</v>
      </c>
      <c r="Z5593" t="s">
        <v>22478</v>
      </c>
      <c r="AA5593" t="s">
        <v>22390</v>
      </c>
      <c r="AB5593" t="s">
        <v>10553</v>
      </c>
      <c r="AO5593" s="171"/>
      <c r="AP5593" s="171"/>
      <c r="AQ5593" s="171"/>
      <c r="AR5593" s="171"/>
    </row>
    <row r="5594" spans="24:44">
      <c r="X5594" t="s">
        <v>22479</v>
      </c>
      <c r="Y5594" t="s">
        <v>389</v>
      </c>
      <c r="Z5594" t="s">
        <v>22480</v>
      </c>
      <c r="AA5594" t="s">
        <v>22481</v>
      </c>
      <c r="AB5594" t="s">
        <v>10553</v>
      </c>
      <c r="AO5594" s="171"/>
      <c r="AP5594" s="171"/>
      <c r="AQ5594" s="171"/>
      <c r="AR5594" s="171"/>
    </row>
    <row r="5595" spans="24:44">
      <c r="X5595" t="s">
        <v>22482</v>
      </c>
      <c r="Y5595" t="s">
        <v>389</v>
      </c>
      <c r="Z5595" t="s">
        <v>22483</v>
      </c>
      <c r="AA5595" t="s">
        <v>22484</v>
      </c>
      <c r="AB5595" t="s">
        <v>10553</v>
      </c>
      <c r="AO5595" s="171"/>
      <c r="AP5595" s="171"/>
      <c r="AQ5595" s="171"/>
      <c r="AR5595" s="171"/>
    </row>
    <row r="5596" spans="24:44">
      <c r="X5596" t="s">
        <v>22485</v>
      </c>
      <c r="Y5596" t="s">
        <v>389</v>
      </c>
      <c r="Z5596" t="s">
        <v>22486</v>
      </c>
      <c r="AA5596" t="s">
        <v>22398</v>
      </c>
      <c r="AB5596" t="s">
        <v>125</v>
      </c>
      <c r="AO5596" s="171"/>
      <c r="AP5596" s="171"/>
      <c r="AQ5596" s="171"/>
      <c r="AR5596" s="171"/>
    </row>
    <row r="5597" spans="24:44">
      <c r="X5597" t="s">
        <v>22487</v>
      </c>
      <c r="Y5597" t="s">
        <v>389</v>
      </c>
      <c r="Z5597" t="s">
        <v>22488</v>
      </c>
      <c r="AA5597" t="s">
        <v>22384</v>
      </c>
      <c r="AB5597" t="s">
        <v>10553</v>
      </c>
      <c r="AO5597" s="171"/>
      <c r="AP5597" s="171"/>
      <c r="AQ5597" s="171"/>
      <c r="AR5597" s="171"/>
    </row>
    <row r="5598" spans="24:44">
      <c r="X5598" t="s">
        <v>22489</v>
      </c>
      <c r="Y5598" t="s">
        <v>389</v>
      </c>
      <c r="Z5598" t="s">
        <v>22490</v>
      </c>
      <c r="AA5598" t="s">
        <v>22408</v>
      </c>
      <c r="AB5598" t="s">
        <v>10553</v>
      </c>
      <c r="AO5598" s="171"/>
      <c r="AP5598" s="171"/>
      <c r="AQ5598" s="171"/>
      <c r="AR5598" s="171"/>
    </row>
    <row r="5599" spans="24:44">
      <c r="X5599" t="s">
        <v>22491</v>
      </c>
      <c r="Y5599" t="s">
        <v>389</v>
      </c>
      <c r="Z5599" t="s">
        <v>22492</v>
      </c>
      <c r="AA5599" t="s">
        <v>22416</v>
      </c>
      <c r="AB5599" t="s">
        <v>10553</v>
      </c>
      <c r="AO5599" s="171"/>
      <c r="AP5599" s="171"/>
      <c r="AQ5599" s="171"/>
      <c r="AR5599" s="171"/>
    </row>
    <row r="5600" spans="24:44">
      <c r="X5600" t="s">
        <v>22493</v>
      </c>
      <c r="Y5600" t="s">
        <v>389</v>
      </c>
      <c r="Z5600" t="s">
        <v>22494</v>
      </c>
      <c r="AA5600" t="s">
        <v>22408</v>
      </c>
      <c r="AB5600" t="s">
        <v>10553</v>
      </c>
      <c r="AO5600" s="171"/>
      <c r="AP5600" s="171"/>
      <c r="AQ5600" s="171"/>
      <c r="AR5600" s="171"/>
    </row>
    <row r="5601" spans="24:44">
      <c r="X5601" t="s">
        <v>22495</v>
      </c>
      <c r="Y5601" t="s">
        <v>389</v>
      </c>
      <c r="Z5601" t="s">
        <v>22496</v>
      </c>
      <c r="AA5601" t="s">
        <v>22393</v>
      </c>
      <c r="AB5601" t="s">
        <v>10553</v>
      </c>
      <c r="AO5601" s="171"/>
      <c r="AP5601" s="171"/>
      <c r="AQ5601" s="171"/>
      <c r="AR5601" s="171"/>
    </row>
    <row r="5602" spans="24:44">
      <c r="X5602" t="s">
        <v>22497</v>
      </c>
      <c r="Y5602" t="s">
        <v>389</v>
      </c>
      <c r="Z5602" t="s">
        <v>22498</v>
      </c>
      <c r="AA5602" t="s">
        <v>22416</v>
      </c>
      <c r="AB5602" t="s">
        <v>10553</v>
      </c>
      <c r="AO5602" s="171"/>
      <c r="AP5602" s="171"/>
      <c r="AQ5602" s="171"/>
      <c r="AR5602" s="171"/>
    </row>
    <row r="5603" spans="24:44">
      <c r="X5603" t="s">
        <v>22499</v>
      </c>
      <c r="Y5603" t="s">
        <v>386</v>
      </c>
      <c r="Z5603" t="s">
        <v>1086</v>
      </c>
      <c r="AA5603" t="s">
        <v>22500</v>
      </c>
      <c r="AB5603" t="s">
        <v>10553</v>
      </c>
      <c r="AO5603" s="171"/>
      <c r="AP5603" s="171"/>
      <c r="AQ5603" s="171"/>
      <c r="AR5603" s="171"/>
    </row>
    <row r="5604" spans="24:44">
      <c r="X5604" t="s">
        <v>22501</v>
      </c>
      <c r="Y5604" t="s">
        <v>389</v>
      </c>
      <c r="Z5604" t="s">
        <v>22502</v>
      </c>
      <c r="AA5604" t="s">
        <v>22503</v>
      </c>
      <c r="AB5604" t="s">
        <v>22504</v>
      </c>
      <c r="AO5604" s="171"/>
      <c r="AP5604" s="171"/>
      <c r="AQ5604" s="171"/>
      <c r="AR5604" s="171"/>
    </row>
    <row r="5605" spans="24:44">
      <c r="X5605" t="s">
        <v>22505</v>
      </c>
      <c r="Y5605" t="s">
        <v>389</v>
      </c>
      <c r="Z5605" t="s">
        <v>22506</v>
      </c>
      <c r="AA5605" t="s">
        <v>22413</v>
      </c>
      <c r="AB5605" t="s">
        <v>10553</v>
      </c>
      <c r="AO5605" s="171"/>
      <c r="AP5605" s="171"/>
      <c r="AQ5605" s="171"/>
      <c r="AR5605" s="171"/>
    </row>
    <row r="5606" spans="24:44">
      <c r="X5606" t="s">
        <v>22507</v>
      </c>
      <c r="Y5606" t="s">
        <v>389</v>
      </c>
      <c r="Z5606" t="s">
        <v>22508</v>
      </c>
      <c r="AA5606" t="s">
        <v>22509</v>
      </c>
      <c r="AB5606" t="s">
        <v>5354</v>
      </c>
      <c r="AO5606" s="171"/>
      <c r="AP5606" s="171"/>
      <c r="AQ5606" s="171"/>
      <c r="AR5606" s="171"/>
    </row>
    <row r="5607" spans="24:44">
      <c r="X5607" t="s">
        <v>22510</v>
      </c>
      <c r="Y5607" t="s">
        <v>389</v>
      </c>
      <c r="Z5607" t="s">
        <v>22511</v>
      </c>
      <c r="AA5607" t="s">
        <v>22509</v>
      </c>
      <c r="AB5607" t="s">
        <v>5354</v>
      </c>
      <c r="AO5607" s="171"/>
      <c r="AP5607" s="171"/>
      <c r="AQ5607" s="171"/>
      <c r="AR5607" s="171"/>
    </row>
    <row r="5608" spans="24:44">
      <c r="X5608" t="s">
        <v>22512</v>
      </c>
      <c r="Y5608" t="s">
        <v>389</v>
      </c>
      <c r="Z5608" t="s">
        <v>22513</v>
      </c>
      <c r="AA5608" t="s">
        <v>22509</v>
      </c>
      <c r="AB5608" t="s">
        <v>5354</v>
      </c>
      <c r="AO5608" s="171"/>
      <c r="AP5608" s="171"/>
      <c r="AQ5608" s="171"/>
      <c r="AR5608" s="171"/>
    </row>
    <row r="5609" spans="24:44">
      <c r="X5609" t="s">
        <v>22514</v>
      </c>
      <c r="Y5609" t="s">
        <v>389</v>
      </c>
      <c r="Z5609" t="s">
        <v>22515</v>
      </c>
      <c r="AA5609" t="s">
        <v>22509</v>
      </c>
      <c r="AB5609" t="s">
        <v>5354</v>
      </c>
      <c r="AO5609" s="171"/>
      <c r="AP5609" s="171"/>
      <c r="AQ5609" s="171"/>
      <c r="AR5609" s="171"/>
    </row>
    <row r="5610" spans="24:44">
      <c r="X5610" t="s">
        <v>22516</v>
      </c>
      <c r="Y5610" t="s">
        <v>389</v>
      </c>
      <c r="Z5610" t="s">
        <v>22517</v>
      </c>
      <c r="AA5610" t="s">
        <v>22509</v>
      </c>
      <c r="AB5610" t="s">
        <v>5354</v>
      </c>
      <c r="AO5610" s="171"/>
      <c r="AP5610" s="171"/>
      <c r="AQ5610" s="171"/>
      <c r="AR5610" s="171"/>
    </row>
    <row r="5611" spans="24:44">
      <c r="X5611" t="s">
        <v>22518</v>
      </c>
      <c r="Y5611" t="s">
        <v>389</v>
      </c>
      <c r="Z5611" t="s">
        <v>22519</v>
      </c>
      <c r="AA5611" t="s">
        <v>22509</v>
      </c>
      <c r="AB5611" t="s">
        <v>5354</v>
      </c>
      <c r="AO5611" s="171"/>
      <c r="AP5611" s="171"/>
      <c r="AQ5611" s="171"/>
      <c r="AR5611" s="171"/>
    </row>
    <row r="5612" spans="24:44">
      <c r="X5612" t="s">
        <v>22520</v>
      </c>
      <c r="Y5612" t="s">
        <v>389</v>
      </c>
      <c r="Z5612" t="s">
        <v>22521</v>
      </c>
      <c r="AA5612" t="s">
        <v>22509</v>
      </c>
      <c r="AB5612" t="s">
        <v>5354</v>
      </c>
      <c r="AO5612" s="171"/>
      <c r="AP5612" s="171"/>
      <c r="AQ5612" s="171"/>
      <c r="AR5612" s="171"/>
    </row>
    <row r="5613" spans="24:44">
      <c r="X5613" t="s">
        <v>22522</v>
      </c>
      <c r="Y5613" t="s">
        <v>389</v>
      </c>
      <c r="Z5613" t="s">
        <v>22523</v>
      </c>
      <c r="AA5613" t="s">
        <v>22509</v>
      </c>
      <c r="AB5613" t="s">
        <v>5354</v>
      </c>
      <c r="AO5613" s="171"/>
      <c r="AP5613" s="171"/>
      <c r="AQ5613" s="171"/>
      <c r="AR5613" s="171"/>
    </row>
    <row r="5614" spans="24:44">
      <c r="X5614" t="s">
        <v>22524</v>
      </c>
      <c r="Y5614" t="s">
        <v>389</v>
      </c>
      <c r="Z5614" t="s">
        <v>22525</v>
      </c>
      <c r="AA5614" t="s">
        <v>22509</v>
      </c>
      <c r="AB5614" t="s">
        <v>5354</v>
      </c>
      <c r="AO5614" s="171"/>
      <c r="AP5614" s="171"/>
      <c r="AQ5614" s="171"/>
      <c r="AR5614" s="171"/>
    </row>
    <row r="5615" spans="24:44">
      <c r="X5615" t="s">
        <v>22526</v>
      </c>
      <c r="Y5615" t="s">
        <v>389</v>
      </c>
      <c r="Z5615" t="s">
        <v>22527</v>
      </c>
      <c r="AA5615" t="s">
        <v>22509</v>
      </c>
      <c r="AB5615" t="s">
        <v>5354</v>
      </c>
      <c r="AO5615" s="171"/>
      <c r="AP5615" s="171"/>
      <c r="AQ5615" s="171"/>
      <c r="AR5615" s="171"/>
    </row>
    <row r="5616" spans="24:44">
      <c r="X5616" t="s">
        <v>22528</v>
      </c>
      <c r="Y5616" t="s">
        <v>389</v>
      </c>
      <c r="Z5616" t="s">
        <v>22529</v>
      </c>
      <c r="AA5616" t="s">
        <v>22509</v>
      </c>
      <c r="AB5616" t="s">
        <v>5354</v>
      </c>
      <c r="AO5616" s="171"/>
      <c r="AP5616" s="171"/>
      <c r="AQ5616" s="171"/>
      <c r="AR5616" s="171"/>
    </row>
    <row r="5617" spans="24:44">
      <c r="X5617" t="s">
        <v>22530</v>
      </c>
      <c r="Y5617" t="s">
        <v>389</v>
      </c>
      <c r="Z5617" t="s">
        <v>22531</v>
      </c>
      <c r="AA5617" t="s">
        <v>22509</v>
      </c>
      <c r="AB5617" t="s">
        <v>5354</v>
      </c>
      <c r="AO5617" s="171"/>
      <c r="AP5617" s="171"/>
      <c r="AQ5617" s="171"/>
      <c r="AR5617" s="171"/>
    </row>
    <row r="5618" spans="24:44">
      <c r="X5618" t="s">
        <v>22532</v>
      </c>
      <c r="Y5618" t="s">
        <v>389</v>
      </c>
      <c r="Z5618" t="s">
        <v>22533</v>
      </c>
      <c r="AA5618" t="s">
        <v>22509</v>
      </c>
      <c r="AB5618" t="s">
        <v>5354</v>
      </c>
      <c r="AO5618" s="171"/>
      <c r="AP5618" s="171"/>
      <c r="AQ5618" s="171"/>
      <c r="AR5618" s="171"/>
    </row>
    <row r="5619" spans="24:44">
      <c r="X5619" t="s">
        <v>22534</v>
      </c>
      <c r="Y5619" t="s">
        <v>389</v>
      </c>
      <c r="Z5619" t="s">
        <v>22535</v>
      </c>
      <c r="AA5619" t="s">
        <v>22509</v>
      </c>
      <c r="AB5619" t="s">
        <v>5354</v>
      </c>
      <c r="AO5619" s="171"/>
      <c r="AP5619" s="171"/>
      <c r="AQ5619" s="171"/>
      <c r="AR5619" s="171"/>
    </row>
    <row r="5620" spans="24:44">
      <c r="X5620" t="s">
        <v>22536</v>
      </c>
      <c r="Y5620" t="s">
        <v>389</v>
      </c>
      <c r="Z5620" t="s">
        <v>22537</v>
      </c>
      <c r="AA5620" t="s">
        <v>22509</v>
      </c>
      <c r="AB5620" t="s">
        <v>5354</v>
      </c>
      <c r="AO5620" s="171"/>
      <c r="AP5620" s="171"/>
      <c r="AQ5620" s="171"/>
      <c r="AR5620" s="171"/>
    </row>
    <row r="5621" spans="24:44">
      <c r="X5621" t="s">
        <v>22538</v>
      </c>
      <c r="Y5621" t="s">
        <v>389</v>
      </c>
      <c r="Z5621" t="s">
        <v>22539</v>
      </c>
      <c r="AA5621" t="s">
        <v>22509</v>
      </c>
      <c r="AB5621" t="s">
        <v>5354</v>
      </c>
      <c r="AO5621" s="171"/>
      <c r="AP5621" s="171"/>
      <c r="AQ5621" s="171"/>
      <c r="AR5621" s="171"/>
    </row>
    <row r="5622" spans="24:44">
      <c r="X5622" t="s">
        <v>22540</v>
      </c>
      <c r="Y5622" t="s">
        <v>389</v>
      </c>
      <c r="Z5622" t="s">
        <v>22541</v>
      </c>
      <c r="AA5622" t="s">
        <v>22509</v>
      </c>
      <c r="AB5622" t="s">
        <v>5354</v>
      </c>
      <c r="AO5622" s="171"/>
      <c r="AP5622" s="171"/>
      <c r="AQ5622" s="171"/>
      <c r="AR5622" s="171"/>
    </row>
    <row r="5623" spans="24:44">
      <c r="X5623" t="s">
        <v>22542</v>
      </c>
      <c r="Y5623" t="s">
        <v>389</v>
      </c>
      <c r="Z5623" t="s">
        <v>22543</v>
      </c>
      <c r="AA5623" t="s">
        <v>22509</v>
      </c>
      <c r="AB5623" t="s">
        <v>5354</v>
      </c>
      <c r="AO5623" s="171"/>
      <c r="AP5623" s="171"/>
      <c r="AQ5623" s="171"/>
      <c r="AR5623" s="171"/>
    </row>
    <row r="5624" spans="24:44">
      <c r="X5624" t="s">
        <v>22544</v>
      </c>
      <c r="Y5624" t="s">
        <v>389</v>
      </c>
      <c r="Z5624" t="s">
        <v>22545</v>
      </c>
      <c r="AA5624" t="s">
        <v>22509</v>
      </c>
      <c r="AB5624" t="s">
        <v>5354</v>
      </c>
      <c r="AO5624" s="171"/>
      <c r="AP5624" s="171"/>
      <c r="AQ5624" s="171"/>
      <c r="AR5624" s="171"/>
    </row>
    <row r="5625" spans="24:44">
      <c r="X5625" t="s">
        <v>22546</v>
      </c>
      <c r="Y5625" t="s">
        <v>389</v>
      </c>
      <c r="Z5625" t="s">
        <v>22547</v>
      </c>
      <c r="AA5625" t="s">
        <v>22509</v>
      </c>
      <c r="AB5625" t="s">
        <v>5354</v>
      </c>
      <c r="AO5625" s="171"/>
      <c r="AP5625" s="171"/>
      <c r="AQ5625" s="171"/>
      <c r="AR5625" s="171"/>
    </row>
    <row r="5626" spans="24:44">
      <c r="X5626" t="s">
        <v>22548</v>
      </c>
      <c r="Y5626" t="s">
        <v>389</v>
      </c>
      <c r="Z5626" t="s">
        <v>22549</v>
      </c>
      <c r="AA5626" t="s">
        <v>22509</v>
      </c>
      <c r="AB5626" t="s">
        <v>5354</v>
      </c>
      <c r="AO5626" s="171"/>
      <c r="AP5626" s="171"/>
      <c r="AQ5626" s="171"/>
      <c r="AR5626" s="171"/>
    </row>
    <row r="5627" spans="24:44">
      <c r="X5627" t="s">
        <v>22550</v>
      </c>
      <c r="Y5627" t="s">
        <v>389</v>
      </c>
      <c r="Z5627" t="s">
        <v>22551</v>
      </c>
      <c r="AA5627" t="s">
        <v>22509</v>
      </c>
      <c r="AB5627" t="s">
        <v>5354</v>
      </c>
      <c r="AO5627" s="171"/>
      <c r="AP5627" s="171"/>
      <c r="AQ5627" s="171"/>
      <c r="AR5627" s="171"/>
    </row>
    <row r="5628" spans="24:44">
      <c r="X5628" t="s">
        <v>22552</v>
      </c>
      <c r="Y5628" t="s">
        <v>389</v>
      </c>
      <c r="Z5628" t="s">
        <v>22553</v>
      </c>
      <c r="AA5628" t="s">
        <v>22509</v>
      </c>
      <c r="AB5628" t="s">
        <v>5354</v>
      </c>
      <c r="AO5628" s="171"/>
      <c r="AP5628" s="171"/>
      <c r="AQ5628" s="171"/>
      <c r="AR5628" s="171"/>
    </row>
    <row r="5629" spans="24:44">
      <c r="X5629" t="s">
        <v>22554</v>
      </c>
      <c r="Y5629" t="s">
        <v>389</v>
      </c>
      <c r="Z5629" t="s">
        <v>22555</v>
      </c>
      <c r="AA5629" t="s">
        <v>22509</v>
      </c>
      <c r="AB5629" t="s">
        <v>5354</v>
      </c>
      <c r="AO5629" s="171"/>
      <c r="AP5629" s="171"/>
      <c r="AQ5629" s="171"/>
      <c r="AR5629" s="171"/>
    </row>
    <row r="5630" spans="24:44">
      <c r="X5630" t="s">
        <v>22556</v>
      </c>
      <c r="Y5630" t="s">
        <v>389</v>
      </c>
      <c r="Z5630" t="s">
        <v>22557</v>
      </c>
      <c r="AA5630" t="s">
        <v>22509</v>
      </c>
      <c r="AB5630" t="s">
        <v>5354</v>
      </c>
      <c r="AO5630" s="171"/>
      <c r="AP5630" s="171"/>
      <c r="AQ5630" s="171"/>
      <c r="AR5630" s="171"/>
    </row>
    <row r="5631" spans="24:44">
      <c r="X5631" t="s">
        <v>22558</v>
      </c>
      <c r="Y5631" t="s">
        <v>389</v>
      </c>
      <c r="Z5631" t="s">
        <v>22559</v>
      </c>
      <c r="AA5631" t="s">
        <v>22509</v>
      </c>
      <c r="AB5631" t="s">
        <v>5354</v>
      </c>
      <c r="AO5631" s="171"/>
      <c r="AP5631" s="171"/>
      <c r="AQ5631" s="171"/>
      <c r="AR5631" s="171"/>
    </row>
    <row r="5632" spans="24:44">
      <c r="X5632" t="s">
        <v>22560</v>
      </c>
      <c r="Y5632" t="s">
        <v>389</v>
      </c>
      <c r="Z5632" t="s">
        <v>22561</v>
      </c>
      <c r="AA5632" t="s">
        <v>22509</v>
      </c>
      <c r="AB5632" t="s">
        <v>5354</v>
      </c>
      <c r="AO5632" s="171"/>
      <c r="AP5632" s="171"/>
      <c r="AQ5632" s="171"/>
      <c r="AR5632" s="171"/>
    </row>
    <row r="5633" spans="24:44">
      <c r="X5633" t="s">
        <v>22562</v>
      </c>
      <c r="Y5633" t="s">
        <v>389</v>
      </c>
      <c r="Z5633" t="s">
        <v>22563</v>
      </c>
      <c r="AA5633" t="s">
        <v>22509</v>
      </c>
      <c r="AB5633" t="s">
        <v>5354</v>
      </c>
      <c r="AO5633" s="171"/>
      <c r="AP5633" s="171"/>
      <c r="AQ5633" s="171"/>
      <c r="AR5633" s="171"/>
    </row>
    <row r="5634" spans="24:44">
      <c r="X5634" t="s">
        <v>22564</v>
      </c>
      <c r="Y5634" t="s">
        <v>389</v>
      </c>
      <c r="Z5634" t="s">
        <v>22565</v>
      </c>
      <c r="AA5634" t="s">
        <v>22509</v>
      </c>
      <c r="AB5634" t="s">
        <v>5354</v>
      </c>
      <c r="AO5634" s="171"/>
      <c r="AP5634" s="171"/>
      <c r="AQ5634" s="171"/>
      <c r="AR5634" s="171"/>
    </row>
    <row r="5635" spans="24:44">
      <c r="X5635" t="s">
        <v>22566</v>
      </c>
      <c r="Y5635" t="s">
        <v>389</v>
      </c>
      <c r="Z5635" t="s">
        <v>22567</v>
      </c>
      <c r="AA5635" t="s">
        <v>22509</v>
      </c>
      <c r="AB5635" t="s">
        <v>5354</v>
      </c>
      <c r="AO5635" s="171"/>
      <c r="AP5635" s="171"/>
      <c r="AQ5635" s="171"/>
      <c r="AR5635" s="171"/>
    </row>
    <row r="5636" spans="24:44">
      <c r="X5636" t="s">
        <v>22568</v>
      </c>
      <c r="Y5636" t="s">
        <v>389</v>
      </c>
      <c r="Z5636" t="s">
        <v>22569</v>
      </c>
      <c r="AA5636" t="s">
        <v>22509</v>
      </c>
      <c r="AB5636" t="s">
        <v>5354</v>
      </c>
      <c r="AO5636" s="171"/>
      <c r="AP5636" s="171"/>
      <c r="AQ5636" s="171"/>
      <c r="AR5636" s="171"/>
    </row>
    <row r="5637" spans="24:44">
      <c r="X5637" t="s">
        <v>22570</v>
      </c>
      <c r="Y5637" t="s">
        <v>389</v>
      </c>
      <c r="Z5637" t="s">
        <v>22571</v>
      </c>
      <c r="AA5637" t="s">
        <v>22509</v>
      </c>
      <c r="AB5637" t="s">
        <v>5354</v>
      </c>
      <c r="AO5637" s="171"/>
      <c r="AP5637" s="171"/>
      <c r="AQ5637" s="171"/>
      <c r="AR5637" s="171"/>
    </row>
    <row r="5638" spans="24:44">
      <c r="X5638" t="s">
        <v>22572</v>
      </c>
      <c r="Y5638" t="s">
        <v>389</v>
      </c>
      <c r="Z5638" t="s">
        <v>22573</v>
      </c>
      <c r="AA5638" t="s">
        <v>22509</v>
      </c>
      <c r="AB5638" t="s">
        <v>5354</v>
      </c>
      <c r="AO5638" s="171"/>
      <c r="AP5638" s="171"/>
      <c r="AQ5638" s="171"/>
      <c r="AR5638" s="171"/>
    </row>
    <row r="5639" spans="24:44">
      <c r="X5639" t="s">
        <v>22574</v>
      </c>
      <c r="Y5639" t="s">
        <v>389</v>
      </c>
      <c r="Z5639" t="s">
        <v>22575</v>
      </c>
      <c r="AA5639" t="s">
        <v>22509</v>
      </c>
      <c r="AB5639" t="s">
        <v>5354</v>
      </c>
      <c r="AO5639" s="171"/>
      <c r="AP5639" s="171"/>
      <c r="AQ5639" s="171"/>
      <c r="AR5639" s="171"/>
    </row>
    <row r="5640" spans="24:44">
      <c r="X5640" t="s">
        <v>22576</v>
      </c>
      <c r="Y5640" t="s">
        <v>389</v>
      </c>
      <c r="Z5640" t="s">
        <v>22577</v>
      </c>
      <c r="AA5640" t="s">
        <v>22509</v>
      </c>
      <c r="AB5640" t="s">
        <v>5354</v>
      </c>
      <c r="AO5640" s="171"/>
      <c r="AP5640" s="171"/>
      <c r="AQ5640" s="171"/>
      <c r="AR5640" s="171"/>
    </row>
    <row r="5641" spans="24:44">
      <c r="X5641" t="s">
        <v>22578</v>
      </c>
      <c r="Y5641" t="s">
        <v>389</v>
      </c>
      <c r="Z5641" t="s">
        <v>22579</v>
      </c>
      <c r="AA5641" t="s">
        <v>22509</v>
      </c>
      <c r="AB5641" t="s">
        <v>5354</v>
      </c>
      <c r="AO5641" s="171"/>
      <c r="AP5641" s="171"/>
      <c r="AQ5641" s="171"/>
      <c r="AR5641" s="171"/>
    </row>
    <row r="5642" spans="24:44">
      <c r="X5642" t="s">
        <v>22580</v>
      </c>
      <c r="Y5642" t="s">
        <v>389</v>
      </c>
      <c r="Z5642" t="s">
        <v>22581</v>
      </c>
      <c r="AA5642" t="s">
        <v>22509</v>
      </c>
      <c r="AB5642" t="s">
        <v>5354</v>
      </c>
      <c r="AO5642" s="171"/>
      <c r="AP5642" s="171"/>
      <c r="AQ5642" s="171"/>
      <c r="AR5642" s="171"/>
    </row>
    <row r="5643" spans="24:44">
      <c r="X5643" t="s">
        <v>22582</v>
      </c>
      <c r="Y5643" t="s">
        <v>389</v>
      </c>
      <c r="Z5643" t="s">
        <v>22583</v>
      </c>
      <c r="AA5643" t="s">
        <v>22509</v>
      </c>
      <c r="AB5643" t="s">
        <v>5354</v>
      </c>
      <c r="AO5643" s="171"/>
      <c r="AP5643" s="171"/>
      <c r="AQ5643" s="171"/>
      <c r="AR5643" s="171"/>
    </row>
    <row r="5644" spans="24:44">
      <c r="X5644" t="s">
        <v>22584</v>
      </c>
      <c r="Y5644" t="s">
        <v>389</v>
      </c>
      <c r="Z5644" t="s">
        <v>22585</v>
      </c>
      <c r="AA5644" t="s">
        <v>22509</v>
      </c>
      <c r="AB5644" t="s">
        <v>5354</v>
      </c>
      <c r="AO5644" s="171"/>
      <c r="AP5644" s="171"/>
      <c r="AQ5644" s="171"/>
      <c r="AR5644" s="171"/>
    </row>
    <row r="5645" spans="24:44">
      <c r="X5645" t="s">
        <v>22586</v>
      </c>
      <c r="Y5645" t="s">
        <v>389</v>
      </c>
      <c r="Z5645" t="s">
        <v>22587</v>
      </c>
      <c r="AA5645" t="s">
        <v>22509</v>
      </c>
      <c r="AB5645" t="s">
        <v>5354</v>
      </c>
      <c r="AO5645" s="171"/>
      <c r="AP5645" s="171"/>
      <c r="AQ5645" s="171"/>
      <c r="AR5645" s="171"/>
    </row>
    <row r="5646" spans="24:44">
      <c r="X5646" t="s">
        <v>22588</v>
      </c>
      <c r="Y5646" t="s">
        <v>389</v>
      </c>
      <c r="Z5646" t="s">
        <v>22589</v>
      </c>
      <c r="AA5646" t="s">
        <v>22509</v>
      </c>
      <c r="AB5646" t="s">
        <v>5354</v>
      </c>
      <c r="AO5646" s="171"/>
      <c r="AP5646" s="171"/>
      <c r="AQ5646" s="171"/>
      <c r="AR5646" s="171"/>
    </row>
    <row r="5647" spans="24:44">
      <c r="X5647" t="s">
        <v>22590</v>
      </c>
      <c r="Y5647" t="s">
        <v>389</v>
      </c>
      <c r="Z5647" t="s">
        <v>22591</v>
      </c>
      <c r="AA5647" t="s">
        <v>22509</v>
      </c>
      <c r="AB5647" t="s">
        <v>5354</v>
      </c>
      <c r="AO5647" s="171"/>
      <c r="AP5647" s="171"/>
      <c r="AQ5647" s="171"/>
      <c r="AR5647" s="171"/>
    </row>
    <row r="5648" spans="24:44">
      <c r="X5648" t="s">
        <v>22592</v>
      </c>
      <c r="Y5648" t="s">
        <v>389</v>
      </c>
      <c r="Z5648" t="s">
        <v>22593</v>
      </c>
      <c r="AA5648" t="s">
        <v>22509</v>
      </c>
      <c r="AB5648" t="s">
        <v>5354</v>
      </c>
      <c r="AO5648" s="171"/>
      <c r="AP5648" s="171"/>
      <c r="AQ5648" s="171"/>
      <c r="AR5648" s="171"/>
    </row>
    <row r="5649" spans="24:44">
      <c r="X5649" t="s">
        <v>22594</v>
      </c>
      <c r="Y5649" t="s">
        <v>389</v>
      </c>
      <c r="Z5649" t="s">
        <v>22595</v>
      </c>
      <c r="AA5649" t="s">
        <v>22509</v>
      </c>
      <c r="AB5649" t="s">
        <v>5354</v>
      </c>
      <c r="AO5649" s="171"/>
      <c r="AP5649" s="171"/>
      <c r="AQ5649" s="171"/>
      <c r="AR5649" s="171"/>
    </row>
    <row r="5650" spans="24:44">
      <c r="X5650" t="s">
        <v>22596</v>
      </c>
      <c r="Y5650" t="s">
        <v>389</v>
      </c>
      <c r="Z5650" t="s">
        <v>22597</v>
      </c>
      <c r="AA5650" t="s">
        <v>22509</v>
      </c>
      <c r="AB5650" t="s">
        <v>5354</v>
      </c>
      <c r="AO5650" s="171"/>
      <c r="AP5650" s="171"/>
      <c r="AQ5650" s="171"/>
      <c r="AR5650" s="171"/>
    </row>
    <row r="5651" spans="24:44">
      <c r="X5651" t="s">
        <v>22598</v>
      </c>
      <c r="Y5651" t="s">
        <v>389</v>
      </c>
      <c r="Z5651" t="s">
        <v>22599</v>
      </c>
      <c r="AA5651" t="s">
        <v>22509</v>
      </c>
      <c r="AB5651" t="s">
        <v>5354</v>
      </c>
      <c r="AO5651" s="171"/>
      <c r="AP5651" s="171"/>
      <c r="AQ5651" s="171"/>
      <c r="AR5651" s="171"/>
    </row>
    <row r="5652" spans="24:44">
      <c r="X5652" t="s">
        <v>22600</v>
      </c>
      <c r="Y5652" t="s">
        <v>389</v>
      </c>
      <c r="Z5652" t="s">
        <v>22601</v>
      </c>
      <c r="AA5652" t="s">
        <v>22509</v>
      </c>
      <c r="AB5652" t="s">
        <v>5354</v>
      </c>
      <c r="AO5652" s="171"/>
      <c r="AP5652" s="171"/>
      <c r="AQ5652" s="171"/>
      <c r="AR5652" s="171"/>
    </row>
    <row r="5653" spans="24:44">
      <c r="X5653" t="s">
        <v>22602</v>
      </c>
      <c r="Y5653" t="s">
        <v>389</v>
      </c>
      <c r="Z5653" t="s">
        <v>22603</v>
      </c>
      <c r="AA5653" t="s">
        <v>22509</v>
      </c>
      <c r="AB5653" t="s">
        <v>5354</v>
      </c>
      <c r="AO5653" s="171"/>
      <c r="AP5653" s="171"/>
      <c r="AQ5653" s="171"/>
      <c r="AR5653" s="171"/>
    </row>
    <row r="5654" spans="24:44">
      <c r="X5654" t="s">
        <v>22604</v>
      </c>
      <c r="Y5654" t="s">
        <v>389</v>
      </c>
      <c r="Z5654" t="s">
        <v>22605</v>
      </c>
      <c r="AA5654" t="s">
        <v>22509</v>
      </c>
      <c r="AB5654" t="s">
        <v>5354</v>
      </c>
      <c r="AO5654" s="171"/>
      <c r="AP5654" s="171"/>
      <c r="AQ5654" s="171"/>
      <c r="AR5654" s="171"/>
    </row>
    <row r="5655" spans="24:44">
      <c r="X5655" t="s">
        <v>22606</v>
      </c>
      <c r="Y5655" t="s">
        <v>389</v>
      </c>
      <c r="Z5655" t="s">
        <v>22607</v>
      </c>
      <c r="AA5655" t="s">
        <v>22509</v>
      </c>
      <c r="AB5655" t="s">
        <v>5354</v>
      </c>
      <c r="AO5655" s="171"/>
      <c r="AP5655" s="171"/>
      <c r="AQ5655" s="171"/>
      <c r="AR5655" s="171"/>
    </row>
    <row r="5656" spans="24:44">
      <c r="X5656" t="s">
        <v>22608</v>
      </c>
      <c r="Y5656" t="s">
        <v>389</v>
      </c>
      <c r="Z5656" t="s">
        <v>22609</v>
      </c>
      <c r="AA5656" t="s">
        <v>22509</v>
      </c>
      <c r="AB5656" t="s">
        <v>5354</v>
      </c>
      <c r="AO5656" s="171"/>
      <c r="AP5656" s="171"/>
      <c r="AQ5656" s="171"/>
      <c r="AR5656" s="171"/>
    </row>
    <row r="5657" spans="24:44">
      <c r="X5657" t="s">
        <v>22610</v>
      </c>
      <c r="Y5657" t="s">
        <v>389</v>
      </c>
      <c r="Z5657" t="s">
        <v>22611</v>
      </c>
      <c r="AA5657" t="s">
        <v>22509</v>
      </c>
      <c r="AB5657" t="s">
        <v>5354</v>
      </c>
      <c r="AO5657" s="171"/>
      <c r="AP5657" s="171"/>
      <c r="AQ5657" s="171"/>
      <c r="AR5657" s="171"/>
    </row>
    <row r="5658" spans="24:44">
      <c r="X5658" t="s">
        <v>22612</v>
      </c>
      <c r="Y5658" t="s">
        <v>389</v>
      </c>
      <c r="Z5658" t="s">
        <v>22613</v>
      </c>
      <c r="AA5658" t="s">
        <v>22509</v>
      </c>
      <c r="AB5658" t="s">
        <v>5354</v>
      </c>
      <c r="AO5658" s="171"/>
      <c r="AP5658" s="171"/>
      <c r="AQ5658" s="171"/>
      <c r="AR5658" s="171"/>
    </row>
    <row r="5659" spans="24:44">
      <c r="X5659" t="s">
        <v>22614</v>
      </c>
      <c r="Y5659" t="s">
        <v>389</v>
      </c>
      <c r="Z5659" t="s">
        <v>22615</v>
      </c>
      <c r="AA5659" t="s">
        <v>22509</v>
      </c>
      <c r="AB5659" t="s">
        <v>5354</v>
      </c>
      <c r="AO5659" s="171"/>
      <c r="AP5659" s="171"/>
      <c r="AQ5659" s="171"/>
      <c r="AR5659" s="171"/>
    </row>
    <row r="5660" spans="24:44">
      <c r="X5660" t="s">
        <v>22616</v>
      </c>
      <c r="Y5660" t="s">
        <v>389</v>
      </c>
      <c r="Z5660" t="s">
        <v>22617</v>
      </c>
      <c r="AA5660" t="s">
        <v>22509</v>
      </c>
      <c r="AB5660" t="s">
        <v>5354</v>
      </c>
      <c r="AO5660" s="171"/>
      <c r="AP5660" s="171"/>
      <c r="AQ5660" s="171"/>
      <c r="AR5660" s="171"/>
    </row>
    <row r="5661" spans="24:44">
      <c r="X5661" t="s">
        <v>22618</v>
      </c>
      <c r="Y5661" t="s">
        <v>389</v>
      </c>
      <c r="Z5661" t="s">
        <v>22619</v>
      </c>
      <c r="AA5661" t="s">
        <v>22509</v>
      </c>
      <c r="AB5661" t="s">
        <v>5354</v>
      </c>
      <c r="AO5661" s="171"/>
      <c r="AP5661" s="171"/>
      <c r="AQ5661" s="171"/>
      <c r="AR5661" s="171"/>
    </row>
    <row r="5662" spans="24:44">
      <c r="X5662" t="s">
        <v>22620</v>
      </c>
      <c r="Y5662" t="s">
        <v>389</v>
      </c>
      <c r="Z5662" t="s">
        <v>22621</v>
      </c>
      <c r="AA5662" t="s">
        <v>22509</v>
      </c>
      <c r="AB5662" t="s">
        <v>5354</v>
      </c>
      <c r="AO5662" s="171"/>
      <c r="AP5662" s="171"/>
      <c r="AQ5662" s="171"/>
      <c r="AR5662" s="171"/>
    </row>
    <row r="5663" spans="24:44">
      <c r="X5663" t="s">
        <v>22622</v>
      </c>
      <c r="Y5663" t="s">
        <v>389</v>
      </c>
      <c r="Z5663" t="s">
        <v>22623</v>
      </c>
      <c r="AA5663" t="s">
        <v>22509</v>
      </c>
      <c r="AB5663" t="s">
        <v>5354</v>
      </c>
      <c r="AO5663" s="171"/>
      <c r="AP5663" s="171"/>
      <c r="AQ5663" s="171"/>
      <c r="AR5663" s="171"/>
    </row>
    <row r="5664" spans="24:44">
      <c r="X5664" t="s">
        <v>22624</v>
      </c>
      <c r="Y5664" t="s">
        <v>389</v>
      </c>
      <c r="Z5664" t="s">
        <v>22625</v>
      </c>
      <c r="AA5664" t="s">
        <v>22509</v>
      </c>
      <c r="AB5664" t="s">
        <v>5354</v>
      </c>
      <c r="AO5664" s="171"/>
      <c r="AP5664" s="171"/>
      <c r="AQ5664" s="171"/>
      <c r="AR5664" s="171"/>
    </row>
    <row r="5665" spans="24:44">
      <c r="X5665" t="s">
        <v>22626</v>
      </c>
      <c r="Y5665" t="s">
        <v>389</v>
      </c>
      <c r="Z5665" t="s">
        <v>22627</v>
      </c>
      <c r="AA5665" t="s">
        <v>22509</v>
      </c>
      <c r="AB5665" t="s">
        <v>5354</v>
      </c>
      <c r="AO5665" s="171"/>
      <c r="AP5665" s="171"/>
      <c r="AQ5665" s="171"/>
      <c r="AR5665" s="171"/>
    </row>
    <row r="5666" spans="24:44">
      <c r="X5666" t="s">
        <v>22628</v>
      </c>
      <c r="Y5666" t="s">
        <v>389</v>
      </c>
      <c r="Z5666" t="s">
        <v>22629</v>
      </c>
      <c r="AA5666" t="s">
        <v>22509</v>
      </c>
      <c r="AB5666" t="s">
        <v>5354</v>
      </c>
      <c r="AO5666" s="171"/>
      <c r="AP5666" s="171"/>
      <c r="AQ5666" s="171"/>
      <c r="AR5666" s="171"/>
    </row>
    <row r="5667" spans="24:44">
      <c r="X5667" t="s">
        <v>22630</v>
      </c>
      <c r="Y5667" t="s">
        <v>389</v>
      </c>
      <c r="Z5667" t="s">
        <v>22631</v>
      </c>
      <c r="AA5667" t="s">
        <v>22509</v>
      </c>
      <c r="AB5667" t="s">
        <v>5354</v>
      </c>
      <c r="AO5667" s="171"/>
      <c r="AP5667" s="171"/>
      <c r="AQ5667" s="171"/>
      <c r="AR5667" s="171"/>
    </row>
    <row r="5668" spans="24:44">
      <c r="X5668" t="s">
        <v>22632</v>
      </c>
      <c r="Y5668" t="s">
        <v>389</v>
      </c>
      <c r="Z5668" t="s">
        <v>22633</v>
      </c>
      <c r="AA5668" t="s">
        <v>22509</v>
      </c>
      <c r="AB5668" t="s">
        <v>5354</v>
      </c>
      <c r="AO5668" s="171"/>
      <c r="AP5668" s="171"/>
      <c r="AQ5668" s="171"/>
      <c r="AR5668" s="171"/>
    </row>
    <row r="5669" spans="24:44">
      <c r="X5669" t="s">
        <v>22634</v>
      </c>
      <c r="Y5669" t="s">
        <v>389</v>
      </c>
      <c r="Z5669" t="s">
        <v>22635</v>
      </c>
      <c r="AA5669" t="s">
        <v>22509</v>
      </c>
      <c r="AB5669" t="s">
        <v>5354</v>
      </c>
      <c r="AO5669" s="171"/>
      <c r="AP5669" s="171"/>
      <c r="AQ5669" s="171"/>
      <c r="AR5669" s="171"/>
    </row>
    <row r="5670" spans="24:44">
      <c r="X5670" t="s">
        <v>22636</v>
      </c>
      <c r="Y5670" t="s">
        <v>389</v>
      </c>
      <c r="Z5670" t="s">
        <v>22637</v>
      </c>
      <c r="AA5670" t="s">
        <v>22509</v>
      </c>
      <c r="AB5670" t="s">
        <v>5354</v>
      </c>
      <c r="AO5670" s="171"/>
      <c r="AP5670" s="171"/>
      <c r="AQ5670" s="171"/>
      <c r="AR5670" s="171"/>
    </row>
    <row r="5671" spans="24:44">
      <c r="X5671" t="s">
        <v>22638</v>
      </c>
      <c r="Y5671" t="s">
        <v>389</v>
      </c>
      <c r="Z5671" t="s">
        <v>22639</v>
      </c>
      <c r="AA5671" t="s">
        <v>22509</v>
      </c>
      <c r="AB5671" t="s">
        <v>5354</v>
      </c>
      <c r="AO5671" s="171"/>
      <c r="AP5671" s="171"/>
      <c r="AQ5671" s="171"/>
      <c r="AR5671" s="171"/>
    </row>
    <row r="5672" spans="24:44">
      <c r="X5672" t="s">
        <v>22640</v>
      </c>
      <c r="Y5672" t="s">
        <v>389</v>
      </c>
      <c r="Z5672" t="s">
        <v>22641</v>
      </c>
      <c r="AA5672" t="s">
        <v>22509</v>
      </c>
      <c r="AB5672" t="s">
        <v>5354</v>
      </c>
      <c r="AO5672" s="171"/>
      <c r="AP5672" s="171"/>
      <c r="AQ5672" s="171"/>
      <c r="AR5672" s="171"/>
    </row>
    <row r="5673" spans="24:44">
      <c r="X5673" t="s">
        <v>22642</v>
      </c>
      <c r="Y5673" t="s">
        <v>389</v>
      </c>
      <c r="Z5673" t="s">
        <v>22643</v>
      </c>
      <c r="AA5673" t="s">
        <v>22509</v>
      </c>
      <c r="AB5673" t="s">
        <v>5354</v>
      </c>
      <c r="AO5673" s="171"/>
      <c r="AP5673" s="171"/>
      <c r="AQ5673" s="171"/>
      <c r="AR5673" s="171"/>
    </row>
    <row r="5674" spans="24:44">
      <c r="X5674" t="s">
        <v>22644</v>
      </c>
      <c r="Y5674" t="s">
        <v>389</v>
      </c>
      <c r="Z5674" t="s">
        <v>22645</v>
      </c>
      <c r="AA5674" t="s">
        <v>22509</v>
      </c>
      <c r="AB5674" t="s">
        <v>5354</v>
      </c>
      <c r="AO5674" s="171"/>
      <c r="AP5674" s="171"/>
      <c r="AQ5674" s="171"/>
      <c r="AR5674" s="171"/>
    </row>
    <row r="5675" spans="24:44">
      <c r="X5675" t="s">
        <v>22646</v>
      </c>
      <c r="Y5675" t="s">
        <v>389</v>
      </c>
      <c r="Z5675" t="s">
        <v>22647</v>
      </c>
      <c r="AA5675" t="s">
        <v>22509</v>
      </c>
      <c r="AB5675" t="s">
        <v>5354</v>
      </c>
      <c r="AO5675" s="171"/>
      <c r="AP5675" s="171"/>
      <c r="AQ5675" s="171"/>
      <c r="AR5675" s="171"/>
    </row>
    <row r="5676" spans="24:44">
      <c r="X5676" t="s">
        <v>22648</v>
      </c>
      <c r="Y5676" t="s">
        <v>389</v>
      </c>
      <c r="Z5676" t="s">
        <v>22649</v>
      </c>
      <c r="AA5676" t="s">
        <v>22509</v>
      </c>
      <c r="AB5676" t="s">
        <v>5354</v>
      </c>
      <c r="AO5676" s="171"/>
      <c r="AP5676" s="171"/>
      <c r="AQ5676" s="171"/>
      <c r="AR5676" s="171"/>
    </row>
    <row r="5677" spans="24:44">
      <c r="X5677" t="s">
        <v>22650</v>
      </c>
      <c r="Y5677" t="s">
        <v>389</v>
      </c>
      <c r="Z5677" t="s">
        <v>22651</v>
      </c>
      <c r="AA5677" t="s">
        <v>22509</v>
      </c>
      <c r="AB5677" t="s">
        <v>5354</v>
      </c>
      <c r="AO5677" s="171"/>
      <c r="AP5677" s="171"/>
      <c r="AQ5677" s="171"/>
      <c r="AR5677" s="171"/>
    </row>
    <row r="5678" spans="24:44">
      <c r="X5678" t="s">
        <v>22652</v>
      </c>
      <c r="Y5678" t="s">
        <v>389</v>
      </c>
      <c r="Z5678" t="s">
        <v>22653</v>
      </c>
      <c r="AA5678" t="s">
        <v>22509</v>
      </c>
      <c r="AB5678" t="s">
        <v>5354</v>
      </c>
      <c r="AO5678" s="171"/>
      <c r="AP5678" s="171"/>
      <c r="AQ5678" s="171"/>
      <c r="AR5678" s="171"/>
    </row>
    <row r="5679" spans="24:44">
      <c r="X5679" t="s">
        <v>22654</v>
      </c>
      <c r="Y5679" t="s">
        <v>389</v>
      </c>
      <c r="Z5679" t="s">
        <v>22655</v>
      </c>
      <c r="AA5679" t="s">
        <v>22509</v>
      </c>
      <c r="AB5679" t="s">
        <v>5354</v>
      </c>
      <c r="AO5679" s="171"/>
      <c r="AP5679" s="171"/>
      <c r="AQ5679" s="171"/>
      <c r="AR5679" s="171"/>
    </row>
    <row r="5680" spans="24:44">
      <c r="X5680" t="s">
        <v>22656</v>
      </c>
      <c r="Y5680" t="s">
        <v>386</v>
      </c>
      <c r="Z5680" t="s">
        <v>22657</v>
      </c>
      <c r="AA5680" t="s">
        <v>22384</v>
      </c>
      <c r="AB5680" t="s">
        <v>10553</v>
      </c>
      <c r="AO5680" s="171"/>
      <c r="AP5680" s="171"/>
      <c r="AQ5680" s="171"/>
      <c r="AR5680" s="171"/>
    </row>
    <row r="5681" spans="24:44">
      <c r="X5681" t="s">
        <v>22658</v>
      </c>
      <c r="Y5681" t="s">
        <v>389</v>
      </c>
      <c r="Z5681" t="s">
        <v>22659</v>
      </c>
      <c r="AA5681" t="s">
        <v>22393</v>
      </c>
      <c r="AB5681" t="s">
        <v>10553</v>
      </c>
      <c r="AO5681" s="171"/>
      <c r="AP5681" s="171"/>
      <c r="AQ5681" s="171"/>
      <c r="AR5681" s="171"/>
    </row>
    <row r="5682" spans="24:44">
      <c r="X5682" t="s">
        <v>22660</v>
      </c>
      <c r="Y5682" t="s">
        <v>389</v>
      </c>
      <c r="Z5682" t="s">
        <v>22661</v>
      </c>
      <c r="AA5682" t="s">
        <v>22662</v>
      </c>
      <c r="AB5682" t="s">
        <v>5354</v>
      </c>
      <c r="AO5682" s="171"/>
      <c r="AP5682" s="171"/>
      <c r="AQ5682" s="171"/>
      <c r="AR5682" s="171"/>
    </row>
    <row r="5683" spans="24:44">
      <c r="X5683" t="s">
        <v>22663</v>
      </c>
      <c r="Y5683" t="s">
        <v>389</v>
      </c>
      <c r="Z5683" t="s">
        <v>22664</v>
      </c>
      <c r="AA5683" t="s">
        <v>22662</v>
      </c>
      <c r="AB5683" t="s">
        <v>5354</v>
      </c>
      <c r="AO5683" s="171"/>
      <c r="AP5683" s="171"/>
      <c r="AQ5683" s="171"/>
      <c r="AR5683" s="171"/>
    </row>
    <row r="5684" spans="24:44">
      <c r="X5684" t="s">
        <v>22665</v>
      </c>
      <c r="Y5684" t="s">
        <v>389</v>
      </c>
      <c r="Z5684" t="s">
        <v>22666</v>
      </c>
      <c r="AA5684" t="s">
        <v>22662</v>
      </c>
      <c r="AB5684" t="s">
        <v>5354</v>
      </c>
      <c r="AO5684" s="171"/>
      <c r="AP5684" s="171"/>
      <c r="AQ5684" s="171"/>
      <c r="AR5684" s="171"/>
    </row>
    <row r="5685" spans="24:44">
      <c r="X5685" t="s">
        <v>22667</v>
      </c>
      <c r="Y5685" t="s">
        <v>389</v>
      </c>
      <c r="Z5685" t="s">
        <v>22668</v>
      </c>
      <c r="AA5685" t="s">
        <v>22662</v>
      </c>
      <c r="AB5685" t="s">
        <v>5354</v>
      </c>
      <c r="AO5685" s="171"/>
      <c r="AP5685" s="171"/>
      <c r="AQ5685" s="171"/>
      <c r="AR5685" s="171"/>
    </row>
    <row r="5686" spans="24:44">
      <c r="X5686" t="s">
        <v>22669</v>
      </c>
      <c r="Y5686" t="s">
        <v>389</v>
      </c>
      <c r="Z5686" t="s">
        <v>22670</v>
      </c>
      <c r="AA5686" t="s">
        <v>22509</v>
      </c>
      <c r="AB5686" t="s">
        <v>5354</v>
      </c>
      <c r="AO5686" s="171"/>
      <c r="AP5686" s="171"/>
      <c r="AQ5686" s="171"/>
      <c r="AR5686" s="171"/>
    </row>
    <row r="5687" spans="24:44">
      <c r="X5687" t="s">
        <v>22671</v>
      </c>
      <c r="Y5687" t="s">
        <v>389</v>
      </c>
      <c r="Z5687" t="s">
        <v>22672</v>
      </c>
      <c r="AA5687" t="s">
        <v>22509</v>
      </c>
      <c r="AB5687" t="s">
        <v>5354</v>
      </c>
      <c r="AO5687" s="171"/>
      <c r="AP5687" s="171"/>
      <c r="AQ5687" s="171"/>
      <c r="AR5687" s="171"/>
    </row>
    <row r="5688" spans="24:44">
      <c r="X5688" t="s">
        <v>22673</v>
      </c>
      <c r="Y5688" t="s">
        <v>389</v>
      </c>
      <c r="Z5688" t="s">
        <v>22674</v>
      </c>
      <c r="AA5688" t="s">
        <v>22509</v>
      </c>
      <c r="AB5688" t="s">
        <v>5354</v>
      </c>
      <c r="AO5688" s="171"/>
      <c r="AP5688" s="171"/>
      <c r="AQ5688" s="171"/>
      <c r="AR5688" s="171"/>
    </row>
    <row r="5689" spans="24:44">
      <c r="X5689" t="s">
        <v>22675</v>
      </c>
      <c r="Y5689" t="s">
        <v>386</v>
      </c>
      <c r="Z5689" t="s">
        <v>22676</v>
      </c>
      <c r="AA5689" t="s">
        <v>22677</v>
      </c>
      <c r="AB5689" t="s">
        <v>22504</v>
      </c>
      <c r="AO5689" s="171"/>
      <c r="AP5689" s="171"/>
      <c r="AQ5689" s="171"/>
      <c r="AR5689" s="171"/>
    </row>
    <row r="5690" spans="24:44">
      <c r="X5690" t="s">
        <v>22678</v>
      </c>
      <c r="Y5690" t="s">
        <v>389</v>
      </c>
      <c r="Z5690" t="s">
        <v>22679</v>
      </c>
      <c r="AA5690" t="s">
        <v>22680</v>
      </c>
      <c r="AB5690" t="s">
        <v>125</v>
      </c>
      <c r="AO5690" s="171"/>
      <c r="AP5690" s="171"/>
      <c r="AQ5690" s="171"/>
      <c r="AR5690" s="171"/>
    </row>
    <row r="5691" spans="24:44">
      <c r="X5691" t="s">
        <v>22681</v>
      </c>
      <c r="Y5691" t="s">
        <v>389</v>
      </c>
      <c r="Z5691" t="s">
        <v>22682</v>
      </c>
      <c r="AA5691" t="s">
        <v>22680</v>
      </c>
      <c r="AB5691" t="s">
        <v>125</v>
      </c>
      <c r="AO5691" s="171"/>
      <c r="AP5691" s="171"/>
      <c r="AQ5691" s="171"/>
      <c r="AR5691" s="171"/>
    </row>
    <row r="5692" spans="24:44">
      <c r="X5692" t="s">
        <v>22683</v>
      </c>
      <c r="Y5692" t="s">
        <v>389</v>
      </c>
      <c r="Z5692" t="s">
        <v>22684</v>
      </c>
      <c r="AA5692" t="s">
        <v>22398</v>
      </c>
      <c r="AB5692" t="s">
        <v>125</v>
      </c>
      <c r="AO5692" s="171"/>
      <c r="AP5692" s="171"/>
      <c r="AQ5692" s="171"/>
      <c r="AR5692" s="171"/>
    </row>
    <row r="5693" spans="24:44">
      <c r="X5693" t="s">
        <v>22683</v>
      </c>
      <c r="Y5693" t="s">
        <v>389</v>
      </c>
      <c r="Z5693" t="s">
        <v>22684</v>
      </c>
      <c r="AA5693" t="s">
        <v>22398</v>
      </c>
      <c r="AB5693" t="s">
        <v>125</v>
      </c>
      <c r="AO5693" s="171"/>
      <c r="AP5693" s="171"/>
      <c r="AQ5693" s="171"/>
      <c r="AR5693" s="171"/>
    </row>
    <row r="5694" spans="24:44">
      <c r="X5694" t="s">
        <v>22685</v>
      </c>
      <c r="Y5694" t="s">
        <v>389</v>
      </c>
      <c r="Z5694" t="s">
        <v>22686</v>
      </c>
      <c r="AA5694" t="s">
        <v>22687</v>
      </c>
      <c r="AB5694" t="s">
        <v>125</v>
      </c>
      <c r="AO5694" s="171"/>
      <c r="AP5694" s="171"/>
      <c r="AQ5694" s="171"/>
      <c r="AR5694" s="171"/>
    </row>
    <row r="5695" spans="24:44">
      <c r="X5695" t="s">
        <v>22688</v>
      </c>
      <c r="Y5695" t="s">
        <v>389</v>
      </c>
      <c r="Z5695" t="s">
        <v>22689</v>
      </c>
      <c r="AA5695" t="s">
        <v>22690</v>
      </c>
      <c r="AB5695" t="s">
        <v>22691</v>
      </c>
      <c r="AO5695" s="171"/>
      <c r="AP5695" s="171"/>
      <c r="AQ5695" s="171"/>
      <c r="AR5695" s="171"/>
    </row>
    <row r="5696" spans="24:44">
      <c r="X5696" t="s">
        <v>22692</v>
      </c>
      <c r="Y5696" t="s">
        <v>386</v>
      </c>
      <c r="Z5696" t="s">
        <v>22693</v>
      </c>
      <c r="AA5696" t="s">
        <v>945</v>
      </c>
      <c r="AB5696" t="s">
        <v>10553</v>
      </c>
      <c r="AO5696" s="171"/>
      <c r="AP5696" s="171"/>
      <c r="AQ5696" s="171"/>
      <c r="AR5696" s="171"/>
    </row>
    <row r="5697" spans="24:44">
      <c r="X5697" t="s">
        <v>22694</v>
      </c>
      <c r="Y5697" t="s">
        <v>389</v>
      </c>
      <c r="Z5697" t="s">
        <v>22695</v>
      </c>
      <c r="AA5697" t="s">
        <v>22387</v>
      </c>
      <c r="AB5697" t="s">
        <v>10553</v>
      </c>
      <c r="AO5697" s="171"/>
      <c r="AP5697" s="171"/>
      <c r="AQ5697" s="171"/>
      <c r="AR5697" s="171"/>
    </row>
    <row r="5698" spans="24:44">
      <c r="X5698" t="s">
        <v>22696</v>
      </c>
      <c r="Y5698" t="s">
        <v>389</v>
      </c>
      <c r="Z5698" t="s">
        <v>22697</v>
      </c>
      <c r="AA5698" t="s">
        <v>22509</v>
      </c>
      <c r="AB5698" t="s">
        <v>5354</v>
      </c>
      <c r="AO5698" s="171"/>
      <c r="AP5698" s="171"/>
      <c r="AQ5698" s="171"/>
      <c r="AR5698" s="171"/>
    </row>
    <row r="5699" spans="24:44">
      <c r="X5699" t="s">
        <v>22698</v>
      </c>
      <c r="Y5699" t="s">
        <v>386</v>
      </c>
      <c r="Z5699" t="s">
        <v>22699</v>
      </c>
      <c r="AA5699" t="s">
        <v>22398</v>
      </c>
      <c r="AB5699" t="s">
        <v>125</v>
      </c>
      <c r="AO5699" s="171"/>
      <c r="AP5699" s="171"/>
      <c r="AQ5699" s="171"/>
      <c r="AR5699" s="171"/>
    </row>
    <row r="5700" spans="24:44">
      <c r="X5700" t="s">
        <v>22700</v>
      </c>
      <c r="Y5700" t="s">
        <v>386</v>
      </c>
      <c r="Z5700" t="s">
        <v>22701</v>
      </c>
      <c r="AA5700" t="s">
        <v>945</v>
      </c>
      <c r="AB5700" t="s">
        <v>10553</v>
      </c>
      <c r="AO5700" s="171"/>
      <c r="AP5700" s="171"/>
      <c r="AQ5700" s="171"/>
      <c r="AR5700" s="171"/>
    </row>
    <row r="5701" spans="24:44">
      <c r="X5701" t="s">
        <v>22702</v>
      </c>
      <c r="Y5701" t="s">
        <v>389</v>
      </c>
      <c r="Z5701" t="s">
        <v>22703</v>
      </c>
      <c r="AA5701" t="s">
        <v>945</v>
      </c>
      <c r="AB5701" t="s">
        <v>10553</v>
      </c>
      <c r="AO5701" s="171"/>
      <c r="AP5701" s="171"/>
      <c r="AQ5701" s="171"/>
      <c r="AR5701" s="171"/>
    </row>
    <row r="5702" spans="24:44">
      <c r="X5702" t="s">
        <v>22704</v>
      </c>
      <c r="Y5702" t="s">
        <v>389</v>
      </c>
      <c r="Z5702" t="s">
        <v>22705</v>
      </c>
      <c r="AA5702" t="s">
        <v>22390</v>
      </c>
      <c r="AB5702" t="s">
        <v>10553</v>
      </c>
      <c r="AO5702" s="171"/>
      <c r="AP5702" s="171"/>
      <c r="AQ5702" s="171"/>
      <c r="AR5702" s="171"/>
    </row>
    <row r="5703" spans="24:44">
      <c r="X5703" t="s">
        <v>22704</v>
      </c>
      <c r="Y5703" t="s">
        <v>389</v>
      </c>
      <c r="Z5703" t="s">
        <v>22705</v>
      </c>
      <c r="AA5703" t="s">
        <v>22390</v>
      </c>
      <c r="AB5703" t="s">
        <v>10553</v>
      </c>
      <c r="AO5703" s="171"/>
      <c r="AP5703" s="171"/>
      <c r="AQ5703" s="171"/>
      <c r="AR5703" s="171"/>
    </row>
    <row r="5704" spans="24:44">
      <c r="X5704" t="s">
        <v>22706</v>
      </c>
      <c r="Y5704" t="s">
        <v>389</v>
      </c>
      <c r="Z5704" t="s">
        <v>22707</v>
      </c>
      <c r="AA5704" t="s">
        <v>22437</v>
      </c>
      <c r="AB5704" t="s">
        <v>125</v>
      </c>
      <c r="AO5704" s="171"/>
      <c r="AP5704" s="171"/>
      <c r="AQ5704" s="171"/>
      <c r="AR5704" s="171"/>
    </row>
    <row r="5705" spans="24:44">
      <c r="X5705" t="s">
        <v>2154</v>
      </c>
      <c r="Y5705" t="s">
        <v>389</v>
      </c>
      <c r="Z5705" t="s">
        <v>22708</v>
      </c>
      <c r="AA5705" t="s">
        <v>22384</v>
      </c>
      <c r="AB5705" t="s">
        <v>10553</v>
      </c>
      <c r="AO5705" s="171"/>
      <c r="AP5705" s="171"/>
      <c r="AQ5705" s="171"/>
      <c r="AR5705" s="171"/>
    </row>
    <row r="5706" spans="24:44">
      <c r="X5706" t="s">
        <v>22709</v>
      </c>
      <c r="Y5706" t="s">
        <v>389</v>
      </c>
      <c r="Z5706" t="s">
        <v>22710</v>
      </c>
      <c r="AA5706" t="s">
        <v>22509</v>
      </c>
      <c r="AB5706" t="s">
        <v>5354</v>
      </c>
      <c r="AO5706" s="171"/>
      <c r="AP5706" s="171"/>
      <c r="AQ5706" s="171"/>
      <c r="AR5706" s="171"/>
    </row>
    <row r="5707" spans="24:44">
      <c r="X5707" t="s">
        <v>22711</v>
      </c>
      <c r="Y5707" t="s">
        <v>389</v>
      </c>
      <c r="Z5707" t="s">
        <v>22712</v>
      </c>
      <c r="AA5707" t="s">
        <v>22437</v>
      </c>
      <c r="AB5707" t="s">
        <v>125</v>
      </c>
      <c r="AO5707" s="171"/>
      <c r="AP5707" s="171"/>
      <c r="AQ5707" s="171"/>
      <c r="AR5707" s="171"/>
    </row>
    <row r="5708" spans="24:44">
      <c r="X5708" t="s">
        <v>22713</v>
      </c>
      <c r="Y5708" t="s">
        <v>389</v>
      </c>
      <c r="Z5708" t="s">
        <v>22714</v>
      </c>
      <c r="AA5708" t="s">
        <v>22437</v>
      </c>
      <c r="AB5708" t="s">
        <v>125</v>
      </c>
      <c r="AO5708" s="171"/>
      <c r="AP5708" s="171"/>
      <c r="AQ5708" s="171"/>
      <c r="AR5708" s="171"/>
    </row>
    <row r="5709" spans="24:44">
      <c r="X5709" t="s">
        <v>22715</v>
      </c>
      <c r="Y5709" t="s">
        <v>389</v>
      </c>
      <c r="Z5709" t="s">
        <v>22716</v>
      </c>
      <c r="AA5709" t="s">
        <v>22717</v>
      </c>
      <c r="AB5709" t="s">
        <v>125</v>
      </c>
      <c r="AO5709" s="171"/>
      <c r="AP5709" s="171"/>
      <c r="AQ5709" s="171"/>
      <c r="AR5709" s="171"/>
    </row>
    <row r="5710" spans="24:44">
      <c r="X5710" t="s">
        <v>22718</v>
      </c>
      <c r="Y5710" t="s">
        <v>389</v>
      </c>
      <c r="Z5710" t="s">
        <v>22719</v>
      </c>
      <c r="AA5710" t="s">
        <v>22717</v>
      </c>
      <c r="AB5710" t="s">
        <v>125</v>
      </c>
      <c r="AO5710" s="171"/>
      <c r="AP5710" s="171"/>
      <c r="AQ5710" s="171"/>
      <c r="AR5710" s="171"/>
    </row>
    <row r="5711" spans="24:44">
      <c r="X5711" t="s">
        <v>22720</v>
      </c>
      <c r="Y5711" t="s">
        <v>389</v>
      </c>
      <c r="Z5711" t="s">
        <v>22721</v>
      </c>
      <c r="AA5711" t="s">
        <v>22717</v>
      </c>
      <c r="AB5711" t="s">
        <v>125</v>
      </c>
      <c r="AO5711" s="171"/>
      <c r="AP5711" s="171"/>
      <c r="AQ5711" s="171"/>
      <c r="AR5711" s="171"/>
    </row>
    <row r="5712" spans="24:44">
      <c r="X5712" t="s">
        <v>22722</v>
      </c>
      <c r="Y5712" t="s">
        <v>386</v>
      </c>
      <c r="Z5712" t="s">
        <v>22723</v>
      </c>
      <c r="AA5712" t="s">
        <v>22437</v>
      </c>
      <c r="AB5712" t="s">
        <v>125</v>
      </c>
      <c r="AO5712" s="171"/>
      <c r="AP5712" s="171"/>
      <c r="AQ5712" s="171"/>
      <c r="AR5712" s="171"/>
    </row>
    <row r="5713" spans="24:44">
      <c r="X5713" t="s">
        <v>22724</v>
      </c>
      <c r="Y5713" t="s">
        <v>389</v>
      </c>
      <c r="Z5713" t="s">
        <v>22725</v>
      </c>
      <c r="AA5713" t="s">
        <v>22509</v>
      </c>
      <c r="AB5713" t="s">
        <v>5354</v>
      </c>
      <c r="AO5713" s="171"/>
      <c r="AP5713" s="171"/>
      <c r="AQ5713" s="171"/>
      <c r="AR5713" s="171"/>
    </row>
    <row r="5714" spans="24:44">
      <c r="X5714" t="s">
        <v>22726</v>
      </c>
      <c r="Y5714" t="s">
        <v>389</v>
      </c>
      <c r="Z5714" t="s">
        <v>22727</v>
      </c>
      <c r="AA5714" t="s">
        <v>22437</v>
      </c>
      <c r="AB5714" t="s">
        <v>125</v>
      </c>
      <c r="AO5714" s="171"/>
      <c r="AP5714" s="171"/>
      <c r="AQ5714" s="171"/>
      <c r="AR5714" s="171"/>
    </row>
    <row r="5715" spans="24:44">
      <c r="X5715" t="s">
        <v>22728</v>
      </c>
      <c r="Y5715" t="s">
        <v>389</v>
      </c>
      <c r="Z5715" t="s">
        <v>22729</v>
      </c>
      <c r="AA5715" t="s">
        <v>22437</v>
      </c>
      <c r="AB5715" t="s">
        <v>125</v>
      </c>
      <c r="AO5715" s="171"/>
      <c r="AP5715" s="171"/>
      <c r="AQ5715" s="171"/>
      <c r="AR5715" s="171"/>
    </row>
    <row r="5716" spans="24:44">
      <c r="X5716" t="s">
        <v>22730</v>
      </c>
      <c r="Y5716" t="s">
        <v>389</v>
      </c>
      <c r="Z5716" t="s">
        <v>22731</v>
      </c>
      <c r="AA5716" t="s">
        <v>22717</v>
      </c>
      <c r="AB5716" t="s">
        <v>125</v>
      </c>
      <c r="AO5716" s="171"/>
      <c r="AP5716" s="171"/>
      <c r="AQ5716" s="171"/>
      <c r="AR5716" s="171"/>
    </row>
    <row r="5717" spans="24:44">
      <c r="X5717" t="s">
        <v>22732</v>
      </c>
      <c r="Y5717" t="s">
        <v>389</v>
      </c>
      <c r="Z5717" t="s">
        <v>22733</v>
      </c>
      <c r="AA5717" t="s">
        <v>22717</v>
      </c>
      <c r="AB5717" t="s">
        <v>125</v>
      </c>
      <c r="AO5717" s="171"/>
      <c r="AP5717" s="171"/>
      <c r="AQ5717" s="171"/>
      <c r="AR5717" s="171"/>
    </row>
    <row r="5718" spans="24:44">
      <c r="X5718" t="s">
        <v>22734</v>
      </c>
      <c r="Y5718" t="s">
        <v>389</v>
      </c>
      <c r="Z5718" t="s">
        <v>22735</v>
      </c>
      <c r="AA5718" t="s">
        <v>22717</v>
      </c>
      <c r="AB5718" t="s">
        <v>125</v>
      </c>
      <c r="AO5718" s="171"/>
      <c r="AP5718" s="171"/>
      <c r="AQ5718" s="171"/>
      <c r="AR5718" s="171"/>
    </row>
    <row r="5719" spans="24:44">
      <c r="X5719" t="s">
        <v>22736</v>
      </c>
      <c r="Y5719" t="s">
        <v>389</v>
      </c>
      <c r="Z5719" t="s">
        <v>22737</v>
      </c>
      <c r="AA5719" t="s">
        <v>22717</v>
      </c>
      <c r="AB5719" t="s">
        <v>125</v>
      </c>
      <c r="AO5719" s="171"/>
      <c r="AP5719" s="171"/>
      <c r="AQ5719" s="171"/>
      <c r="AR5719" s="171"/>
    </row>
    <row r="5720" spans="24:44">
      <c r="X5720" t="s">
        <v>22738</v>
      </c>
      <c r="Y5720" t="s">
        <v>389</v>
      </c>
      <c r="Z5720" t="s">
        <v>22739</v>
      </c>
      <c r="AA5720" t="s">
        <v>22717</v>
      </c>
      <c r="AB5720" t="s">
        <v>125</v>
      </c>
      <c r="AO5720" s="171"/>
      <c r="AP5720" s="171"/>
      <c r="AQ5720" s="171"/>
      <c r="AR5720" s="171"/>
    </row>
    <row r="5721" spans="24:44">
      <c r="X5721" t="s">
        <v>22740</v>
      </c>
      <c r="Y5721" t="s">
        <v>389</v>
      </c>
      <c r="Z5721" t="s">
        <v>22741</v>
      </c>
      <c r="AA5721" t="s">
        <v>22717</v>
      </c>
      <c r="AB5721" t="s">
        <v>125</v>
      </c>
      <c r="AO5721" s="171"/>
      <c r="AP5721" s="171"/>
      <c r="AQ5721" s="171"/>
      <c r="AR5721" s="171"/>
    </row>
    <row r="5722" spans="24:44">
      <c r="X5722" t="s">
        <v>22742</v>
      </c>
      <c r="Y5722" t="s">
        <v>389</v>
      </c>
      <c r="Z5722" t="s">
        <v>22743</v>
      </c>
      <c r="AA5722" t="s">
        <v>22717</v>
      </c>
      <c r="AB5722" t="s">
        <v>125</v>
      </c>
      <c r="AO5722" s="171"/>
      <c r="AP5722" s="171"/>
      <c r="AQ5722" s="171"/>
      <c r="AR5722" s="171"/>
    </row>
    <row r="5723" spans="24:44">
      <c r="X5723" t="s">
        <v>22744</v>
      </c>
      <c r="Y5723" t="s">
        <v>389</v>
      </c>
      <c r="Z5723" t="s">
        <v>22745</v>
      </c>
      <c r="AA5723" t="s">
        <v>22437</v>
      </c>
      <c r="AB5723" t="s">
        <v>125</v>
      </c>
      <c r="AO5723" s="171"/>
      <c r="AP5723" s="171"/>
      <c r="AQ5723" s="171"/>
      <c r="AR5723" s="171"/>
    </row>
    <row r="5724" spans="24:44">
      <c r="X5724" t="s">
        <v>22746</v>
      </c>
      <c r="Y5724" t="s">
        <v>389</v>
      </c>
      <c r="Z5724" t="s">
        <v>22747</v>
      </c>
      <c r="AA5724" t="s">
        <v>22437</v>
      </c>
      <c r="AB5724" t="s">
        <v>125</v>
      </c>
      <c r="AO5724" s="171"/>
      <c r="AP5724" s="171"/>
      <c r="AQ5724" s="171"/>
      <c r="AR5724" s="171"/>
    </row>
    <row r="5725" spans="24:44">
      <c r="X5725" t="s">
        <v>22748</v>
      </c>
      <c r="Y5725" t="s">
        <v>389</v>
      </c>
      <c r="Z5725" t="s">
        <v>22749</v>
      </c>
      <c r="AA5725" t="s">
        <v>22509</v>
      </c>
      <c r="AB5725" t="s">
        <v>5354</v>
      </c>
      <c r="AO5725" s="171"/>
      <c r="AP5725" s="171"/>
      <c r="AQ5725" s="171"/>
      <c r="AR5725" s="171"/>
    </row>
    <row r="5726" spans="24:44">
      <c r="X5726" t="s">
        <v>22750</v>
      </c>
      <c r="Y5726" t="s">
        <v>389</v>
      </c>
      <c r="Z5726" t="s">
        <v>22751</v>
      </c>
      <c r="AA5726" t="s">
        <v>22437</v>
      </c>
      <c r="AB5726" t="s">
        <v>125</v>
      </c>
      <c r="AO5726" s="171"/>
      <c r="AP5726" s="171"/>
      <c r="AQ5726" s="171"/>
      <c r="AR5726" s="171"/>
    </row>
    <row r="5727" spans="24:44">
      <c r="X5727" t="s">
        <v>22752</v>
      </c>
      <c r="Y5727" t="s">
        <v>389</v>
      </c>
      <c r="Z5727" t="s">
        <v>22753</v>
      </c>
      <c r="AA5727" t="s">
        <v>22437</v>
      </c>
      <c r="AB5727" t="s">
        <v>125</v>
      </c>
      <c r="AO5727" s="171"/>
      <c r="AP5727" s="171"/>
      <c r="AQ5727" s="171"/>
      <c r="AR5727" s="171"/>
    </row>
    <row r="5728" spans="24:44">
      <c r="X5728" t="s">
        <v>22754</v>
      </c>
      <c r="Y5728" t="s">
        <v>389</v>
      </c>
      <c r="Z5728" t="s">
        <v>22755</v>
      </c>
      <c r="AA5728" t="s">
        <v>22717</v>
      </c>
      <c r="AB5728" t="s">
        <v>125</v>
      </c>
      <c r="AO5728" s="171"/>
      <c r="AP5728" s="171"/>
      <c r="AQ5728" s="171"/>
      <c r="AR5728" s="171"/>
    </row>
    <row r="5729" spans="24:44">
      <c r="X5729" t="s">
        <v>22756</v>
      </c>
      <c r="Y5729" t="s">
        <v>389</v>
      </c>
      <c r="Z5729" t="s">
        <v>22757</v>
      </c>
      <c r="AA5729" t="s">
        <v>22509</v>
      </c>
      <c r="AB5729" t="s">
        <v>5354</v>
      </c>
      <c r="AO5729" s="171"/>
      <c r="AP5729" s="171"/>
      <c r="AQ5729" s="171"/>
      <c r="AR5729" s="171"/>
    </row>
    <row r="5730" spans="24:44">
      <c r="X5730" t="s">
        <v>22758</v>
      </c>
      <c r="Y5730" t="s">
        <v>389</v>
      </c>
      <c r="Z5730" t="s">
        <v>22759</v>
      </c>
      <c r="AA5730" t="s">
        <v>22509</v>
      </c>
      <c r="AB5730" t="s">
        <v>5354</v>
      </c>
      <c r="AO5730" s="171"/>
      <c r="AP5730" s="171"/>
      <c r="AQ5730" s="171"/>
      <c r="AR5730" s="171"/>
    </row>
    <row r="5731" spans="24:44">
      <c r="X5731" t="s">
        <v>22760</v>
      </c>
      <c r="Y5731" t="s">
        <v>389</v>
      </c>
      <c r="Z5731" t="s">
        <v>22761</v>
      </c>
      <c r="AA5731" t="s">
        <v>22509</v>
      </c>
      <c r="AB5731" t="s">
        <v>5354</v>
      </c>
      <c r="AO5731" s="171"/>
      <c r="AP5731" s="171"/>
      <c r="AQ5731" s="171"/>
      <c r="AR5731" s="171"/>
    </row>
    <row r="5732" spans="24:44">
      <c r="X5732" t="s">
        <v>22762</v>
      </c>
      <c r="Y5732" t="s">
        <v>389</v>
      </c>
      <c r="Z5732" t="s">
        <v>22763</v>
      </c>
      <c r="AA5732" t="s">
        <v>22437</v>
      </c>
      <c r="AB5732" t="s">
        <v>125</v>
      </c>
      <c r="AO5732" s="171"/>
      <c r="AP5732" s="171"/>
      <c r="AQ5732" s="171"/>
      <c r="AR5732" s="171"/>
    </row>
    <row r="5733" spans="24:44">
      <c r="X5733" t="s">
        <v>22764</v>
      </c>
      <c r="Y5733" t="s">
        <v>389</v>
      </c>
      <c r="Z5733" t="s">
        <v>22765</v>
      </c>
      <c r="AA5733" t="s">
        <v>22437</v>
      </c>
      <c r="AB5733" t="s">
        <v>125</v>
      </c>
      <c r="AO5733" s="171"/>
      <c r="AP5733" s="171"/>
      <c r="AQ5733" s="171"/>
      <c r="AR5733" s="171"/>
    </row>
    <row r="5734" spans="24:44">
      <c r="X5734" t="s">
        <v>22766</v>
      </c>
      <c r="Y5734" t="s">
        <v>389</v>
      </c>
      <c r="Z5734" t="s">
        <v>22767</v>
      </c>
      <c r="AA5734" t="s">
        <v>22437</v>
      </c>
      <c r="AB5734" t="s">
        <v>125</v>
      </c>
      <c r="AO5734" s="171"/>
      <c r="AP5734" s="171"/>
      <c r="AQ5734" s="171"/>
      <c r="AR5734" s="171"/>
    </row>
    <row r="5735" spans="24:44">
      <c r="X5735" t="s">
        <v>22768</v>
      </c>
      <c r="Y5735" t="s">
        <v>389</v>
      </c>
      <c r="Z5735" t="s">
        <v>22769</v>
      </c>
      <c r="AA5735" t="s">
        <v>22437</v>
      </c>
      <c r="AB5735" t="s">
        <v>125</v>
      </c>
      <c r="AO5735" s="171"/>
      <c r="AP5735" s="171"/>
      <c r="AQ5735" s="171"/>
      <c r="AR5735" s="171"/>
    </row>
    <row r="5736" spans="24:44">
      <c r="X5736" t="s">
        <v>22770</v>
      </c>
      <c r="Y5736" t="s">
        <v>389</v>
      </c>
      <c r="Z5736" t="s">
        <v>22771</v>
      </c>
      <c r="AA5736" t="s">
        <v>22437</v>
      </c>
      <c r="AB5736" t="s">
        <v>125</v>
      </c>
      <c r="AO5736" s="171"/>
      <c r="AP5736" s="171"/>
      <c r="AQ5736" s="171"/>
      <c r="AR5736" s="171"/>
    </row>
    <row r="5737" spans="24:44">
      <c r="X5737" t="s">
        <v>22772</v>
      </c>
      <c r="Y5737" t="s">
        <v>389</v>
      </c>
      <c r="Z5737" t="s">
        <v>22773</v>
      </c>
      <c r="AA5737" t="s">
        <v>22437</v>
      </c>
      <c r="AB5737" t="s">
        <v>125</v>
      </c>
      <c r="AO5737" s="171"/>
      <c r="AP5737" s="171"/>
      <c r="AQ5737" s="171"/>
      <c r="AR5737" s="171"/>
    </row>
    <row r="5738" spans="24:44">
      <c r="X5738" t="s">
        <v>22774</v>
      </c>
      <c r="Y5738" t="s">
        <v>389</v>
      </c>
      <c r="Z5738" t="s">
        <v>22775</v>
      </c>
      <c r="AA5738" t="s">
        <v>22437</v>
      </c>
      <c r="AB5738" t="s">
        <v>125</v>
      </c>
      <c r="AO5738" s="171"/>
      <c r="AP5738" s="171"/>
      <c r="AQ5738" s="171"/>
      <c r="AR5738" s="171"/>
    </row>
    <row r="5739" spans="24:44">
      <c r="X5739" t="s">
        <v>22776</v>
      </c>
      <c r="Y5739" t="s">
        <v>389</v>
      </c>
      <c r="Z5739" t="s">
        <v>22777</v>
      </c>
      <c r="AA5739" t="s">
        <v>22437</v>
      </c>
      <c r="AB5739" t="s">
        <v>125</v>
      </c>
      <c r="AO5739" s="171"/>
      <c r="AP5739" s="171"/>
      <c r="AQ5739" s="171"/>
      <c r="AR5739" s="171"/>
    </row>
    <row r="5740" spans="24:44">
      <c r="X5740" t="s">
        <v>22778</v>
      </c>
      <c r="Y5740" t="s">
        <v>389</v>
      </c>
      <c r="Z5740" t="s">
        <v>22779</v>
      </c>
      <c r="AA5740" t="s">
        <v>22437</v>
      </c>
      <c r="AB5740" t="s">
        <v>125</v>
      </c>
      <c r="AO5740" s="171"/>
      <c r="AP5740" s="171"/>
      <c r="AQ5740" s="171"/>
      <c r="AR5740" s="171"/>
    </row>
    <row r="5741" spans="24:44">
      <c r="X5741" t="s">
        <v>22780</v>
      </c>
      <c r="Y5741" t="s">
        <v>389</v>
      </c>
      <c r="Z5741" t="s">
        <v>22781</v>
      </c>
      <c r="AA5741" t="s">
        <v>22509</v>
      </c>
      <c r="AB5741" t="s">
        <v>5354</v>
      </c>
      <c r="AO5741" s="171"/>
      <c r="AP5741" s="171"/>
      <c r="AQ5741" s="171"/>
      <c r="AR5741" s="171"/>
    </row>
    <row r="5742" spans="24:44">
      <c r="X5742" t="s">
        <v>22782</v>
      </c>
      <c r="Y5742" t="s">
        <v>389</v>
      </c>
      <c r="Z5742" t="s">
        <v>22783</v>
      </c>
      <c r="AA5742" t="s">
        <v>22509</v>
      </c>
      <c r="AB5742" t="s">
        <v>5354</v>
      </c>
      <c r="AO5742" s="171"/>
      <c r="AP5742" s="171"/>
      <c r="AQ5742" s="171"/>
      <c r="AR5742" s="171"/>
    </row>
    <row r="5743" spans="24:44">
      <c r="X5743" t="s">
        <v>22784</v>
      </c>
      <c r="Y5743" t="s">
        <v>386</v>
      </c>
      <c r="Z5743" t="s">
        <v>22785</v>
      </c>
      <c r="AA5743" t="s">
        <v>22786</v>
      </c>
      <c r="AB5743" t="s">
        <v>5354</v>
      </c>
      <c r="AO5743" s="171"/>
      <c r="AP5743" s="171"/>
      <c r="AQ5743" s="171"/>
      <c r="AR5743" s="171"/>
    </row>
    <row r="5744" spans="24:44">
      <c r="X5744" t="s">
        <v>22787</v>
      </c>
      <c r="Y5744" t="s">
        <v>386</v>
      </c>
      <c r="Z5744" t="s">
        <v>22788</v>
      </c>
      <c r="AA5744" t="s">
        <v>22789</v>
      </c>
      <c r="AB5744" t="s">
        <v>5354</v>
      </c>
      <c r="AO5744" s="171"/>
      <c r="AP5744" s="171"/>
      <c r="AQ5744" s="171"/>
      <c r="AR5744" s="171"/>
    </row>
    <row r="5745" spans="24:44">
      <c r="X5745" t="s">
        <v>22790</v>
      </c>
      <c r="Y5745" t="s">
        <v>389</v>
      </c>
      <c r="Z5745" t="s">
        <v>22791</v>
      </c>
      <c r="AA5745" t="s">
        <v>22792</v>
      </c>
      <c r="AB5745" t="s">
        <v>5354</v>
      </c>
      <c r="AO5745" s="171"/>
      <c r="AP5745" s="171"/>
      <c r="AQ5745" s="171"/>
      <c r="AR5745" s="171"/>
    </row>
    <row r="5746" spans="24:44">
      <c r="X5746" t="s">
        <v>22793</v>
      </c>
      <c r="Y5746" t="s">
        <v>386</v>
      </c>
      <c r="Z5746" t="s">
        <v>22794</v>
      </c>
      <c r="AA5746" t="s">
        <v>22795</v>
      </c>
      <c r="AB5746" t="s">
        <v>5354</v>
      </c>
      <c r="AO5746" s="171"/>
      <c r="AP5746" s="171"/>
      <c r="AQ5746" s="171"/>
      <c r="AR5746" s="171"/>
    </row>
    <row r="5747" spans="24:44">
      <c r="X5747" t="s">
        <v>22796</v>
      </c>
      <c r="Y5747" t="s">
        <v>389</v>
      </c>
      <c r="Z5747" t="s">
        <v>22797</v>
      </c>
      <c r="AA5747" t="s">
        <v>22798</v>
      </c>
      <c r="AB5747" t="s">
        <v>5354</v>
      </c>
      <c r="AO5747" s="171"/>
      <c r="AP5747" s="171"/>
      <c r="AQ5747" s="171"/>
      <c r="AR5747" s="171"/>
    </row>
    <row r="5748" spans="24:44">
      <c r="X5748" t="s">
        <v>22799</v>
      </c>
      <c r="Y5748" t="s">
        <v>386</v>
      </c>
      <c r="Z5748" t="s">
        <v>22800</v>
      </c>
      <c r="AA5748" t="s">
        <v>22801</v>
      </c>
      <c r="AB5748" t="s">
        <v>5354</v>
      </c>
      <c r="AO5748" s="171"/>
      <c r="AP5748" s="171"/>
      <c r="AQ5748" s="171"/>
      <c r="AR5748" s="171"/>
    </row>
    <row r="5749" spans="24:44">
      <c r="X5749" t="s">
        <v>22802</v>
      </c>
      <c r="Y5749" t="s">
        <v>386</v>
      </c>
      <c r="Z5749" t="s">
        <v>22803</v>
      </c>
      <c r="AA5749" t="s">
        <v>22804</v>
      </c>
      <c r="AB5749" t="s">
        <v>5354</v>
      </c>
      <c r="AO5749" s="171"/>
      <c r="AP5749" s="171"/>
      <c r="AQ5749" s="171"/>
      <c r="AR5749" s="171"/>
    </row>
    <row r="5750" spans="24:44">
      <c r="X5750" t="s">
        <v>22805</v>
      </c>
      <c r="Y5750" t="s">
        <v>386</v>
      </c>
      <c r="Z5750" t="s">
        <v>22806</v>
      </c>
      <c r="AA5750" t="s">
        <v>22807</v>
      </c>
      <c r="AB5750" t="s">
        <v>5354</v>
      </c>
      <c r="AO5750" s="171"/>
      <c r="AP5750" s="171"/>
      <c r="AQ5750" s="171"/>
      <c r="AR5750" s="171"/>
    </row>
    <row r="5751" spans="24:44">
      <c r="X5751" t="s">
        <v>22808</v>
      </c>
      <c r="Y5751" t="s">
        <v>389</v>
      </c>
      <c r="Z5751" t="s">
        <v>22809</v>
      </c>
      <c r="AA5751" t="s">
        <v>22810</v>
      </c>
      <c r="AB5751" t="s">
        <v>5354</v>
      </c>
      <c r="AO5751" s="171"/>
      <c r="AP5751" s="171"/>
      <c r="AQ5751" s="171"/>
      <c r="AR5751" s="171"/>
    </row>
    <row r="5752" spans="24:44">
      <c r="X5752" t="s">
        <v>22811</v>
      </c>
      <c r="Y5752" t="s">
        <v>389</v>
      </c>
      <c r="Z5752" t="s">
        <v>22812</v>
      </c>
      <c r="AA5752" t="s">
        <v>22813</v>
      </c>
      <c r="AB5752" t="s">
        <v>10553</v>
      </c>
      <c r="AO5752" s="171"/>
      <c r="AP5752" s="171"/>
      <c r="AQ5752" s="171"/>
      <c r="AR5752" s="171"/>
    </row>
    <row r="5753" spans="24:44">
      <c r="X5753" t="s">
        <v>22814</v>
      </c>
      <c r="Y5753" t="s">
        <v>389</v>
      </c>
      <c r="Z5753" t="s">
        <v>22815</v>
      </c>
      <c r="AA5753" t="s">
        <v>22813</v>
      </c>
      <c r="AB5753" t="s">
        <v>10553</v>
      </c>
      <c r="AO5753" s="171"/>
      <c r="AP5753" s="171"/>
      <c r="AQ5753" s="171"/>
      <c r="AR5753" s="171"/>
    </row>
    <row r="5754" spans="24:44">
      <c r="X5754" t="s">
        <v>22816</v>
      </c>
      <c r="Y5754" t="s">
        <v>389</v>
      </c>
      <c r="Z5754" t="s">
        <v>22817</v>
      </c>
      <c r="AA5754" t="s">
        <v>22818</v>
      </c>
      <c r="AB5754" t="s">
        <v>10553</v>
      </c>
      <c r="AO5754" s="171"/>
      <c r="AP5754" s="171"/>
      <c r="AQ5754" s="171"/>
      <c r="AR5754" s="171"/>
    </row>
    <row r="5755" spans="24:44">
      <c r="X5755" t="s">
        <v>22819</v>
      </c>
      <c r="Y5755" t="s">
        <v>389</v>
      </c>
      <c r="Z5755" t="s">
        <v>22820</v>
      </c>
      <c r="AA5755" t="s">
        <v>22818</v>
      </c>
      <c r="AB5755" t="s">
        <v>10553</v>
      </c>
      <c r="AO5755" s="171"/>
      <c r="AP5755" s="171"/>
      <c r="AQ5755" s="171"/>
      <c r="AR5755" s="171"/>
    </row>
    <row r="5756" spans="24:44">
      <c r="X5756" t="s">
        <v>22821</v>
      </c>
      <c r="Y5756" t="s">
        <v>389</v>
      </c>
      <c r="Z5756" t="s">
        <v>22822</v>
      </c>
      <c r="AA5756" t="s">
        <v>22818</v>
      </c>
      <c r="AB5756" t="s">
        <v>10553</v>
      </c>
      <c r="AO5756" s="171"/>
      <c r="AP5756" s="171"/>
      <c r="AQ5756" s="171"/>
      <c r="AR5756" s="171"/>
    </row>
    <row r="5757" spans="24:44">
      <c r="X5757" t="s">
        <v>22823</v>
      </c>
      <c r="Y5757" t="s">
        <v>389</v>
      </c>
      <c r="Z5757" t="s">
        <v>22824</v>
      </c>
      <c r="AA5757" t="s">
        <v>22818</v>
      </c>
      <c r="AB5757" t="s">
        <v>10553</v>
      </c>
      <c r="AO5757" s="171"/>
      <c r="AP5757" s="171"/>
      <c r="AQ5757" s="171"/>
      <c r="AR5757" s="171"/>
    </row>
    <row r="5758" spans="24:44">
      <c r="X5758" t="s">
        <v>22825</v>
      </c>
      <c r="Y5758" t="s">
        <v>389</v>
      </c>
      <c r="Z5758" t="s">
        <v>22826</v>
      </c>
      <c r="AA5758" t="s">
        <v>22827</v>
      </c>
      <c r="AB5758" t="s">
        <v>10553</v>
      </c>
      <c r="AO5758" s="171"/>
      <c r="AP5758" s="171"/>
      <c r="AQ5758" s="171"/>
      <c r="AR5758" s="171"/>
    </row>
    <row r="5759" spans="24:44">
      <c r="X5759" t="s">
        <v>22828</v>
      </c>
      <c r="Y5759" t="s">
        <v>389</v>
      </c>
      <c r="Z5759" t="s">
        <v>22829</v>
      </c>
      <c r="AA5759" t="s">
        <v>22827</v>
      </c>
      <c r="AB5759" t="s">
        <v>10553</v>
      </c>
      <c r="AO5759" s="171"/>
      <c r="AP5759" s="171"/>
      <c r="AQ5759" s="171"/>
      <c r="AR5759" s="171"/>
    </row>
    <row r="5760" spans="24:44">
      <c r="X5760" t="s">
        <v>22830</v>
      </c>
      <c r="Y5760" t="s">
        <v>389</v>
      </c>
      <c r="Z5760" t="s">
        <v>22763</v>
      </c>
      <c r="AA5760" t="s">
        <v>22827</v>
      </c>
      <c r="AB5760" t="s">
        <v>10553</v>
      </c>
      <c r="AO5760" s="171"/>
      <c r="AP5760" s="171"/>
      <c r="AQ5760" s="171"/>
      <c r="AR5760" s="171"/>
    </row>
    <row r="5761" spans="24:44">
      <c r="X5761" t="s">
        <v>22831</v>
      </c>
      <c r="Y5761" t="s">
        <v>389</v>
      </c>
      <c r="Z5761" t="s">
        <v>22832</v>
      </c>
      <c r="AA5761" t="s">
        <v>22509</v>
      </c>
      <c r="AB5761" t="s">
        <v>5354</v>
      </c>
      <c r="AO5761" s="171"/>
      <c r="AP5761" s="171"/>
      <c r="AQ5761" s="171"/>
      <c r="AR5761" s="171"/>
    </row>
    <row r="5762" spans="24:44">
      <c r="X5762" t="s">
        <v>22833</v>
      </c>
      <c r="Y5762" t="s">
        <v>389</v>
      </c>
      <c r="Z5762" t="s">
        <v>22834</v>
      </c>
      <c r="AA5762" t="s">
        <v>22509</v>
      </c>
      <c r="AB5762" t="s">
        <v>5354</v>
      </c>
      <c r="AO5762" s="171"/>
      <c r="AP5762" s="171"/>
      <c r="AQ5762" s="171"/>
      <c r="AR5762" s="171"/>
    </row>
    <row r="5763" spans="24:44">
      <c r="X5763" t="s">
        <v>22835</v>
      </c>
      <c r="Y5763" t="s">
        <v>389</v>
      </c>
      <c r="Z5763" t="s">
        <v>22836</v>
      </c>
      <c r="AA5763" t="s">
        <v>22408</v>
      </c>
      <c r="AB5763" t="s">
        <v>10553</v>
      </c>
      <c r="AO5763" s="171"/>
      <c r="AP5763" s="171"/>
      <c r="AQ5763" s="171"/>
      <c r="AR5763" s="171"/>
    </row>
    <row r="5764" spans="24:44">
      <c r="X5764" t="s">
        <v>22837</v>
      </c>
      <c r="Y5764" t="s">
        <v>389</v>
      </c>
      <c r="Z5764" t="s">
        <v>22838</v>
      </c>
      <c r="AA5764" t="s">
        <v>22717</v>
      </c>
      <c r="AB5764" t="s">
        <v>125</v>
      </c>
      <c r="AO5764" s="171"/>
      <c r="AP5764" s="171"/>
      <c r="AQ5764" s="171"/>
      <c r="AR5764" s="171"/>
    </row>
    <row r="5765" spans="24:44">
      <c r="X5765" t="s">
        <v>22839</v>
      </c>
      <c r="Y5765" t="s">
        <v>389</v>
      </c>
      <c r="Z5765" t="s">
        <v>22840</v>
      </c>
      <c r="AA5765" t="s">
        <v>22818</v>
      </c>
      <c r="AB5765" t="s">
        <v>10553</v>
      </c>
      <c r="AO5765" s="171"/>
      <c r="AP5765" s="171"/>
      <c r="AQ5765" s="171"/>
      <c r="AR5765" s="171"/>
    </row>
    <row r="5766" spans="24:44">
      <c r="X5766" t="s">
        <v>22841</v>
      </c>
      <c r="Y5766" t="s">
        <v>389</v>
      </c>
      <c r="Z5766" t="s">
        <v>22842</v>
      </c>
      <c r="AA5766" t="s">
        <v>22827</v>
      </c>
      <c r="AB5766" t="s">
        <v>10553</v>
      </c>
      <c r="AO5766" s="171"/>
      <c r="AP5766" s="171"/>
      <c r="AQ5766" s="171"/>
      <c r="AR5766" s="171"/>
    </row>
    <row r="5767" spans="24:44">
      <c r="X5767" t="s">
        <v>22843</v>
      </c>
      <c r="Y5767" t="s">
        <v>389</v>
      </c>
      <c r="Z5767" t="s">
        <v>22844</v>
      </c>
      <c r="AA5767" t="s">
        <v>22813</v>
      </c>
      <c r="AB5767" t="s">
        <v>10553</v>
      </c>
      <c r="AO5767" s="171"/>
      <c r="AP5767" s="171"/>
      <c r="AQ5767" s="171"/>
      <c r="AR5767" s="171"/>
    </row>
    <row r="5768" spans="24:44">
      <c r="X5768" t="s">
        <v>22845</v>
      </c>
      <c r="Y5768" t="s">
        <v>389</v>
      </c>
      <c r="Z5768" t="s">
        <v>22846</v>
      </c>
      <c r="AA5768" t="s">
        <v>22818</v>
      </c>
      <c r="AB5768" t="s">
        <v>10553</v>
      </c>
      <c r="AO5768" s="171"/>
      <c r="AP5768" s="171"/>
      <c r="AQ5768" s="171"/>
      <c r="AR5768" s="171"/>
    </row>
    <row r="5769" spans="24:44">
      <c r="X5769" t="s">
        <v>22847</v>
      </c>
      <c r="Y5769" t="s">
        <v>389</v>
      </c>
      <c r="Z5769" t="s">
        <v>22848</v>
      </c>
      <c r="AA5769" t="s">
        <v>22827</v>
      </c>
      <c r="AB5769" t="s">
        <v>10553</v>
      </c>
      <c r="AO5769" s="171"/>
      <c r="AP5769" s="171"/>
      <c r="AQ5769" s="171"/>
      <c r="AR5769" s="171"/>
    </row>
    <row r="5770" spans="24:44">
      <c r="X5770" t="s">
        <v>22849</v>
      </c>
      <c r="Y5770" t="s">
        <v>389</v>
      </c>
      <c r="Z5770" t="s">
        <v>22850</v>
      </c>
      <c r="AA5770" t="s">
        <v>22509</v>
      </c>
      <c r="AB5770" t="s">
        <v>5354</v>
      </c>
      <c r="AO5770" s="171"/>
      <c r="AP5770" s="171"/>
      <c r="AQ5770" s="171"/>
      <c r="AR5770" s="171"/>
    </row>
    <row r="5771" spans="24:44">
      <c r="X5771" t="s">
        <v>22851</v>
      </c>
      <c r="Y5771" t="s">
        <v>389</v>
      </c>
      <c r="Z5771" t="s">
        <v>22852</v>
      </c>
      <c r="AA5771" t="s">
        <v>22509</v>
      </c>
      <c r="AB5771" t="s">
        <v>5354</v>
      </c>
      <c r="AO5771" s="171"/>
      <c r="AP5771" s="171"/>
      <c r="AQ5771" s="171"/>
      <c r="AR5771" s="171"/>
    </row>
    <row r="5772" spans="24:44">
      <c r="X5772" t="s">
        <v>22853</v>
      </c>
      <c r="Y5772" t="s">
        <v>386</v>
      </c>
      <c r="Z5772" t="s">
        <v>22854</v>
      </c>
      <c r="AA5772" t="s">
        <v>22500</v>
      </c>
      <c r="AB5772" t="s">
        <v>10553</v>
      </c>
      <c r="AO5772" s="171"/>
      <c r="AP5772" s="171"/>
      <c r="AQ5772" s="171"/>
      <c r="AR5772" s="171"/>
    </row>
    <row r="5773" spans="24:44">
      <c r="X5773" t="s">
        <v>22855</v>
      </c>
      <c r="Y5773" t="s">
        <v>389</v>
      </c>
      <c r="Z5773" t="s">
        <v>22856</v>
      </c>
      <c r="AA5773" t="s">
        <v>22813</v>
      </c>
      <c r="AB5773" t="s">
        <v>10553</v>
      </c>
      <c r="AO5773" s="171"/>
      <c r="AP5773" s="171"/>
      <c r="AQ5773" s="171"/>
      <c r="AR5773" s="171"/>
    </row>
    <row r="5774" spans="24:44">
      <c r="X5774" t="s">
        <v>22857</v>
      </c>
      <c r="Y5774" t="s">
        <v>389</v>
      </c>
      <c r="Z5774" t="s">
        <v>22858</v>
      </c>
      <c r="AA5774" t="s">
        <v>22859</v>
      </c>
      <c r="AB5774" t="s">
        <v>10553</v>
      </c>
      <c r="AO5774" s="171"/>
      <c r="AP5774" s="171"/>
      <c r="AQ5774" s="171"/>
      <c r="AR5774" s="171"/>
    </row>
    <row r="5775" spans="24:44">
      <c r="X5775" t="s">
        <v>22857</v>
      </c>
      <c r="Y5775" t="s">
        <v>389</v>
      </c>
      <c r="Z5775" t="s">
        <v>22858</v>
      </c>
      <c r="AA5775" t="s">
        <v>22859</v>
      </c>
      <c r="AB5775" t="s">
        <v>10553</v>
      </c>
      <c r="AO5775" s="171"/>
      <c r="AP5775" s="171"/>
      <c r="AQ5775" s="171"/>
      <c r="AR5775" s="171"/>
    </row>
    <row r="5776" spans="24:44">
      <c r="X5776" t="s">
        <v>22857</v>
      </c>
      <c r="Y5776" t="s">
        <v>389</v>
      </c>
      <c r="Z5776" t="s">
        <v>22860</v>
      </c>
      <c r="AA5776" t="s">
        <v>22813</v>
      </c>
      <c r="AB5776" t="s">
        <v>10553</v>
      </c>
      <c r="AO5776" s="171"/>
      <c r="AP5776" s="171"/>
      <c r="AQ5776" s="171"/>
      <c r="AR5776" s="171"/>
    </row>
    <row r="5777" spans="24:44">
      <c r="X5777" t="s">
        <v>22861</v>
      </c>
      <c r="Y5777" t="s">
        <v>389</v>
      </c>
      <c r="Z5777" t="s">
        <v>22862</v>
      </c>
      <c r="AA5777" t="s">
        <v>22813</v>
      </c>
      <c r="AB5777" t="s">
        <v>10553</v>
      </c>
      <c r="AO5777" s="171"/>
      <c r="AP5777" s="171"/>
      <c r="AQ5777" s="171"/>
      <c r="AR5777" s="171"/>
    </row>
    <row r="5778" spans="24:44">
      <c r="X5778" t="s">
        <v>22863</v>
      </c>
      <c r="Y5778" t="s">
        <v>389</v>
      </c>
      <c r="Z5778" t="s">
        <v>22864</v>
      </c>
      <c r="AA5778" t="s">
        <v>22813</v>
      </c>
      <c r="AB5778" t="s">
        <v>10553</v>
      </c>
      <c r="AO5778" s="171"/>
      <c r="AP5778" s="171"/>
      <c r="AQ5778" s="171"/>
      <c r="AR5778" s="171"/>
    </row>
    <row r="5779" spans="24:44">
      <c r="X5779" t="s">
        <v>22865</v>
      </c>
      <c r="Y5779" t="s">
        <v>389</v>
      </c>
      <c r="Z5779" t="s">
        <v>22866</v>
      </c>
      <c r="AA5779" t="s">
        <v>22818</v>
      </c>
      <c r="AB5779" t="s">
        <v>10553</v>
      </c>
      <c r="AO5779" s="171"/>
      <c r="AP5779" s="171"/>
      <c r="AQ5779" s="171"/>
      <c r="AR5779" s="171"/>
    </row>
    <row r="5780" spans="24:44">
      <c r="X5780" t="s">
        <v>22867</v>
      </c>
      <c r="Y5780" t="s">
        <v>389</v>
      </c>
      <c r="Z5780" t="s">
        <v>22868</v>
      </c>
      <c r="AA5780" t="s">
        <v>22818</v>
      </c>
      <c r="AB5780" t="s">
        <v>10553</v>
      </c>
      <c r="AO5780" s="171"/>
      <c r="AP5780" s="171"/>
      <c r="AQ5780" s="171"/>
      <c r="AR5780" s="171"/>
    </row>
    <row r="5781" spans="24:44">
      <c r="X5781" t="s">
        <v>22869</v>
      </c>
      <c r="Y5781" t="s">
        <v>389</v>
      </c>
      <c r="Z5781" t="s">
        <v>22870</v>
      </c>
      <c r="AA5781" t="s">
        <v>22437</v>
      </c>
      <c r="AB5781" t="s">
        <v>125</v>
      </c>
      <c r="AO5781" s="171"/>
      <c r="AP5781" s="171"/>
      <c r="AQ5781" s="171"/>
      <c r="AR5781" s="171"/>
    </row>
    <row r="5782" spans="24:44">
      <c r="X5782" t="s">
        <v>22871</v>
      </c>
      <c r="Y5782" t="s">
        <v>389</v>
      </c>
      <c r="Z5782" t="s">
        <v>22872</v>
      </c>
      <c r="AA5782" t="s">
        <v>22873</v>
      </c>
      <c r="AB5782" t="s">
        <v>125</v>
      </c>
      <c r="AO5782" s="171"/>
      <c r="AP5782" s="171"/>
      <c r="AQ5782" s="171"/>
      <c r="AR5782" s="171"/>
    </row>
    <row r="5783" spans="24:44">
      <c r="X5783" t="s">
        <v>22874</v>
      </c>
      <c r="Y5783" t="s">
        <v>389</v>
      </c>
      <c r="Z5783" t="s">
        <v>22875</v>
      </c>
      <c r="AA5783" t="s">
        <v>22876</v>
      </c>
      <c r="AB5783" t="s">
        <v>5354</v>
      </c>
      <c r="AO5783" s="171"/>
      <c r="AP5783" s="171"/>
      <c r="AQ5783" s="171"/>
      <c r="AR5783" s="171"/>
    </row>
    <row r="5784" spans="24:44">
      <c r="X5784" t="s">
        <v>22877</v>
      </c>
      <c r="Y5784" t="s">
        <v>389</v>
      </c>
      <c r="Z5784" t="s">
        <v>22878</v>
      </c>
      <c r="AA5784" t="s">
        <v>22447</v>
      </c>
      <c r="AB5784" t="s">
        <v>10553</v>
      </c>
      <c r="AO5784" s="171"/>
      <c r="AP5784" s="171"/>
      <c r="AQ5784" s="171"/>
      <c r="AR5784" s="171"/>
    </row>
    <row r="5785" spans="24:44">
      <c r="X5785" t="s">
        <v>22879</v>
      </c>
      <c r="Y5785" t="s">
        <v>389</v>
      </c>
      <c r="Z5785" t="s">
        <v>22880</v>
      </c>
      <c r="AA5785" t="s">
        <v>22447</v>
      </c>
      <c r="AB5785" t="s">
        <v>10553</v>
      </c>
      <c r="AO5785" s="171"/>
      <c r="AP5785" s="171"/>
      <c r="AQ5785" s="171"/>
      <c r="AR5785" s="171"/>
    </row>
    <row r="5786" spans="24:44">
      <c r="X5786" t="s">
        <v>22881</v>
      </c>
      <c r="Y5786" t="s">
        <v>389</v>
      </c>
      <c r="Z5786" t="s">
        <v>22882</v>
      </c>
      <c r="AA5786" t="s">
        <v>22447</v>
      </c>
      <c r="AB5786" t="s">
        <v>10553</v>
      </c>
      <c r="AO5786" s="171"/>
      <c r="AP5786" s="171"/>
      <c r="AQ5786" s="171"/>
      <c r="AR5786" s="171"/>
    </row>
    <row r="5787" spans="24:44">
      <c r="X5787" t="s">
        <v>22883</v>
      </c>
      <c r="Y5787" t="s">
        <v>389</v>
      </c>
      <c r="Z5787" t="s">
        <v>22884</v>
      </c>
      <c r="AA5787" t="s">
        <v>22509</v>
      </c>
      <c r="AB5787" t="s">
        <v>5354</v>
      </c>
      <c r="AO5787" s="171"/>
      <c r="AP5787" s="171"/>
      <c r="AQ5787" s="171"/>
      <c r="AR5787" s="171"/>
    </row>
    <row r="5788" spans="24:44">
      <c r="X5788" t="s">
        <v>22885</v>
      </c>
      <c r="Y5788" t="s">
        <v>389</v>
      </c>
      <c r="Z5788" t="s">
        <v>22886</v>
      </c>
      <c r="AA5788" t="s">
        <v>22887</v>
      </c>
      <c r="AB5788" t="s">
        <v>10553</v>
      </c>
      <c r="AO5788" s="171"/>
      <c r="AP5788" s="171"/>
      <c r="AQ5788" s="171"/>
      <c r="AR5788" s="171"/>
    </row>
    <row r="5789" spans="24:44">
      <c r="X5789" t="s">
        <v>22888</v>
      </c>
      <c r="Y5789" t="s">
        <v>389</v>
      </c>
      <c r="Z5789" t="s">
        <v>22889</v>
      </c>
      <c r="AA5789" t="s">
        <v>22890</v>
      </c>
      <c r="AB5789" t="s">
        <v>125</v>
      </c>
      <c r="AO5789" s="171"/>
      <c r="AP5789" s="171"/>
      <c r="AQ5789" s="171"/>
      <c r="AR5789" s="171"/>
    </row>
    <row r="5790" spans="24:44">
      <c r="X5790" t="s">
        <v>22888</v>
      </c>
      <c r="Y5790" t="s">
        <v>389</v>
      </c>
      <c r="Z5790" t="s">
        <v>22889</v>
      </c>
      <c r="AA5790" t="s">
        <v>22890</v>
      </c>
      <c r="AB5790" t="s">
        <v>125</v>
      </c>
      <c r="AO5790" s="171"/>
      <c r="AP5790" s="171"/>
      <c r="AQ5790" s="171"/>
      <c r="AR5790" s="171"/>
    </row>
    <row r="5791" spans="24:44">
      <c r="X5791" t="s">
        <v>22891</v>
      </c>
      <c r="Y5791" t="s">
        <v>389</v>
      </c>
      <c r="Z5791" t="s">
        <v>22892</v>
      </c>
      <c r="AA5791" t="s">
        <v>22390</v>
      </c>
      <c r="AB5791" t="s">
        <v>10553</v>
      </c>
      <c r="AO5791" s="171"/>
      <c r="AP5791" s="171"/>
      <c r="AQ5791" s="171"/>
      <c r="AR5791" s="171"/>
    </row>
    <row r="5792" spans="24:44">
      <c r="X5792" t="s">
        <v>22893</v>
      </c>
      <c r="Y5792" t="s">
        <v>389</v>
      </c>
      <c r="Z5792" t="s">
        <v>22894</v>
      </c>
      <c r="AA5792" t="s">
        <v>22390</v>
      </c>
      <c r="AB5792" t="s">
        <v>10553</v>
      </c>
      <c r="AO5792" s="171"/>
      <c r="AP5792" s="171"/>
      <c r="AQ5792" s="171"/>
      <c r="AR5792" s="171"/>
    </row>
    <row r="5793" spans="24:44">
      <c r="X5793" t="s">
        <v>22895</v>
      </c>
      <c r="Y5793" t="s">
        <v>389</v>
      </c>
      <c r="Z5793" t="s">
        <v>22896</v>
      </c>
      <c r="AA5793" t="s">
        <v>22390</v>
      </c>
      <c r="AB5793" t="s">
        <v>10553</v>
      </c>
      <c r="AO5793" s="171"/>
      <c r="AP5793" s="171"/>
      <c r="AQ5793" s="171"/>
      <c r="AR5793" s="171"/>
    </row>
    <row r="5794" spans="24:44">
      <c r="X5794" t="s">
        <v>22897</v>
      </c>
      <c r="Y5794" t="s">
        <v>389</v>
      </c>
      <c r="Z5794" t="s">
        <v>22898</v>
      </c>
      <c r="AA5794" t="s">
        <v>945</v>
      </c>
      <c r="AB5794" t="s">
        <v>10553</v>
      </c>
      <c r="AO5794" s="171"/>
      <c r="AP5794" s="171"/>
      <c r="AQ5794" s="171"/>
      <c r="AR5794" s="171"/>
    </row>
    <row r="5795" spans="24:44">
      <c r="X5795" t="s">
        <v>22899</v>
      </c>
      <c r="Y5795" t="s">
        <v>389</v>
      </c>
      <c r="Z5795" t="s">
        <v>22900</v>
      </c>
      <c r="AA5795" t="s">
        <v>22390</v>
      </c>
      <c r="AB5795" t="s">
        <v>10553</v>
      </c>
      <c r="AO5795" s="171"/>
      <c r="AP5795" s="171"/>
      <c r="AQ5795" s="171"/>
      <c r="AR5795" s="171"/>
    </row>
    <row r="5796" spans="24:44">
      <c r="X5796" t="s">
        <v>22901</v>
      </c>
      <c r="Y5796" t="s">
        <v>386</v>
      </c>
      <c r="Z5796" t="s">
        <v>22902</v>
      </c>
      <c r="AA5796" t="s">
        <v>945</v>
      </c>
      <c r="AB5796" t="s">
        <v>10553</v>
      </c>
      <c r="AO5796" s="171"/>
      <c r="AP5796" s="171"/>
      <c r="AQ5796" s="171"/>
      <c r="AR5796" s="171"/>
    </row>
    <row r="5797" spans="24:44">
      <c r="X5797" t="s">
        <v>22903</v>
      </c>
      <c r="Y5797" t="s">
        <v>389</v>
      </c>
      <c r="Z5797" t="s">
        <v>22904</v>
      </c>
      <c r="AA5797" t="s">
        <v>22440</v>
      </c>
      <c r="AB5797" t="s">
        <v>125</v>
      </c>
      <c r="AO5797" s="171"/>
      <c r="AP5797" s="171"/>
      <c r="AQ5797" s="171"/>
      <c r="AR5797" s="171"/>
    </row>
    <row r="5798" spans="24:44">
      <c r="X5798" t="s">
        <v>22903</v>
      </c>
      <c r="Y5798" t="s">
        <v>389</v>
      </c>
      <c r="Z5798" t="s">
        <v>22904</v>
      </c>
      <c r="AA5798" t="s">
        <v>22440</v>
      </c>
      <c r="AB5798" t="s">
        <v>125</v>
      </c>
      <c r="AO5798" s="171"/>
      <c r="AP5798" s="171"/>
      <c r="AQ5798" s="171"/>
      <c r="AR5798" s="171"/>
    </row>
    <row r="5799" spans="24:44">
      <c r="X5799" t="s">
        <v>22905</v>
      </c>
      <c r="Y5799" t="s">
        <v>389</v>
      </c>
      <c r="Z5799" t="s">
        <v>22906</v>
      </c>
      <c r="AA5799" t="s">
        <v>22509</v>
      </c>
      <c r="AB5799" t="s">
        <v>5354</v>
      </c>
      <c r="AO5799" s="171"/>
      <c r="AP5799" s="171"/>
      <c r="AQ5799" s="171"/>
      <c r="AR5799" s="171"/>
    </row>
    <row r="5800" spans="24:44">
      <c r="X5800" t="s">
        <v>22907</v>
      </c>
      <c r="Y5800" t="s">
        <v>389</v>
      </c>
      <c r="Z5800" t="s">
        <v>22908</v>
      </c>
      <c r="AA5800" t="s">
        <v>22909</v>
      </c>
      <c r="AB5800" t="s">
        <v>5354</v>
      </c>
      <c r="AO5800" s="171"/>
      <c r="AP5800" s="171"/>
      <c r="AQ5800" s="171"/>
      <c r="AR5800" s="171"/>
    </row>
    <row r="5801" spans="24:44">
      <c r="X5801" t="s">
        <v>22910</v>
      </c>
      <c r="Y5801" t="s">
        <v>389</v>
      </c>
      <c r="Z5801" t="s">
        <v>22911</v>
      </c>
      <c r="AA5801" t="s">
        <v>22509</v>
      </c>
      <c r="AB5801" t="s">
        <v>5354</v>
      </c>
      <c r="AO5801" s="171"/>
      <c r="AP5801" s="171"/>
      <c r="AQ5801" s="171"/>
      <c r="AR5801" s="171"/>
    </row>
    <row r="5802" spans="24:44">
      <c r="X5802" t="s">
        <v>22912</v>
      </c>
      <c r="Y5802" t="s">
        <v>389</v>
      </c>
      <c r="Z5802" t="s">
        <v>22913</v>
      </c>
      <c r="AA5802" t="s">
        <v>22468</v>
      </c>
      <c r="AB5802" t="s">
        <v>10553</v>
      </c>
      <c r="AO5802" s="171"/>
      <c r="AP5802" s="171"/>
      <c r="AQ5802" s="171"/>
      <c r="AR5802" s="171"/>
    </row>
    <row r="5803" spans="24:44">
      <c r="X5803" t="s">
        <v>22914</v>
      </c>
      <c r="Y5803" t="s">
        <v>389</v>
      </c>
      <c r="Z5803" t="s">
        <v>22915</v>
      </c>
      <c r="AA5803" t="s">
        <v>22390</v>
      </c>
      <c r="AB5803" t="s">
        <v>10553</v>
      </c>
      <c r="AO5803" s="171"/>
      <c r="AP5803" s="171"/>
      <c r="AQ5803" s="171"/>
      <c r="AR5803" s="171"/>
    </row>
    <row r="5804" spans="24:44">
      <c r="X5804" t="s">
        <v>22916</v>
      </c>
      <c r="Y5804" t="s">
        <v>389</v>
      </c>
      <c r="Z5804" t="s">
        <v>22917</v>
      </c>
      <c r="AA5804" t="s">
        <v>22509</v>
      </c>
      <c r="AB5804" t="s">
        <v>5354</v>
      </c>
      <c r="AO5804" s="171"/>
      <c r="AP5804" s="171"/>
      <c r="AQ5804" s="171"/>
      <c r="AR5804" s="171"/>
    </row>
    <row r="5805" spans="24:44">
      <c r="X5805" t="s">
        <v>22918</v>
      </c>
      <c r="Y5805" t="s">
        <v>389</v>
      </c>
      <c r="Z5805" t="s">
        <v>22919</v>
      </c>
      <c r="AA5805" t="s">
        <v>22416</v>
      </c>
      <c r="AB5805" t="s">
        <v>10553</v>
      </c>
      <c r="AO5805" s="171"/>
      <c r="AP5805" s="171"/>
      <c r="AQ5805" s="171"/>
      <c r="AR5805" s="171"/>
    </row>
    <row r="5806" spans="24:44">
      <c r="X5806" t="s">
        <v>22920</v>
      </c>
      <c r="Y5806" t="s">
        <v>389</v>
      </c>
      <c r="Z5806" t="s">
        <v>22921</v>
      </c>
      <c r="AA5806" t="s">
        <v>22416</v>
      </c>
      <c r="AB5806" t="s">
        <v>10553</v>
      </c>
      <c r="AO5806" s="171"/>
      <c r="AP5806" s="171"/>
      <c r="AQ5806" s="171"/>
      <c r="AR5806" s="171"/>
    </row>
    <row r="5807" spans="24:44">
      <c r="X5807" t="s">
        <v>22922</v>
      </c>
      <c r="Y5807" t="s">
        <v>389</v>
      </c>
      <c r="Z5807" t="s">
        <v>22923</v>
      </c>
      <c r="AA5807" t="s">
        <v>22509</v>
      </c>
      <c r="AB5807" t="s">
        <v>5354</v>
      </c>
      <c r="AO5807" s="171"/>
      <c r="AP5807" s="171"/>
      <c r="AQ5807" s="171"/>
      <c r="AR5807" s="171"/>
    </row>
    <row r="5808" spans="24:44">
      <c r="X5808" t="s">
        <v>22924</v>
      </c>
      <c r="Y5808" t="s">
        <v>389</v>
      </c>
      <c r="Z5808" t="s">
        <v>22925</v>
      </c>
      <c r="AA5808" t="s">
        <v>22509</v>
      </c>
      <c r="AB5808" t="s">
        <v>5354</v>
      </c>
      <c r="AO5808" s="171"/>
      <c r="AP5808" s="171"/>
      <c r="AQ5808" s="171"/>
      <c r="AR5808" s="171"/>
    </row>
    <row r="5809" spans="24:44">
      <c r="X5809" t="s">
        <v>22926</v>
      </c>
      <c r="Y5809" t="s">
        <v>389</v>
      </c>
      <c r="Z5809" t="s">
        <v>22927</v>
      </c>
      <c r="AA5809" t="s">
        <v>22509</v>
      </c>
      <c r="AB5809" t="s">
        <v>5354</v>
      </c>
      <c r="AO5809" s="171"/>
      <c r="AP5809" s="171"/>
      <c r="AQ5809" s="171"/>
      <c r="AR5809" s="171"/>
    </row>
    <row r="5810" spans="24:44">
      <c r="X5810" t="s">
        <v>22928</v>
      </c>
      <c r="Y5810" t="s">
        <v>389</v>
      </c>
      <c r="Z5810" t="s">
        <v>22929</v>
      </c>
      <c r="AA5810" t="s">
        <v>22509</v>
      </c>
      <c r="AB5810" t="s">
        <v>5354</v>
      </c>
      <c r="AO5810" s="171"/>
      <c r="AP5810" s="171"/>
      <c r="AQ5810" s="171"/>
      <c r="AR5810" s="171"/>
    </row>
    <row r="5811" spans="24:44">
      <c r="X5811" t="s">
        <v>22930</v>
      </c>
      <c r="Y5811" t="s">
        <v>389</v>
      </c>
      <c r="Z5811" t="s">
        <v>22931</v>
      </c>
      <c r="AA5811" t="s">
        <v>22468</v>
      </c>
      <c r="AB5811" t="s">
        <v>10553</v>
      </c>
      <c r="AO5811" s="171"/>
      <c r="AP5811" s="171"/>
      <c r="AQ5811" s="171"/>
      <c r="AR5811" s="171"/>
    </row>
    <row r="5812" spans="24:44">
      <c r="X5812" t="s">
        <v>22930</v>
      </c>
      <c r="Y5812" t="s">
        <v>389</v>
      </c>
      <c r="Z5812" t="s">
        <v>22931</v>
      </c>
      <c r="AA5812" t="s">
        <v>22468</v>
      </c>
      <c r="AB5812" t="s">
        <v>10553</v>
      </c>
      <c r="AO5812" s="171"/>
      <c r="AP5812" s="171"/>
      <c r="AQ5812" s="171"/>
      <c r="AR5812" s="171"/>
    </row>
    <row r="5813" spans="24:44">
      <c r="X5813" t="s">
        <v>22932</v>
      </c>
      <c r="Y5813" t="s">
        <v>389</v>
      </c>
      <c r="Z5813" t="s">
        <v>22933</v>
      </c>
      <c r="AA5813" t="s">
        <v>22468</v>
      </c>
      <c r="AB5813" t="s">
        <v>10553</v>
      </c>
      <c r="AO5813" s="171"/>
      <c r="AP5813" s="171"/>
      <c r="AQ5813" s="171"/>
      <c r="AR5813" s="171"/>
    </row>
    <row r="5814" spans="24:44">
      <c r="X5814" t="s">
        <v>22932</v>
      </c>
      <c r="Y5814" t="s">
        <v>389</v>
      </c>
      <c r="Z5814" t="s">
        <v>22933</v>
      </c>
      <c r="AA5814" t="s">
        <v>22468</v>
      </c>
      <c r="AB5814" t="s">
        <v>10553</v>
      </c>
      <c r="AO5814" s="171"/>
      <c r="AP5814" s="171"/>
      <c r="AQ5814" s="171"/>
      <c r="AR5814" s="171"/>
    </row>
    <row r="5815" spans="24:44">
      <c r="X5815" t="s">
        <v>22934</v>
      </c>
      <c r="Y5815" t="s">
        <v>389</v>
      </c>
      <c r="Z5815" t="s">
        <v>22935</v>
      </c>
      <c r="AA5815" t="s">
        <v>22468</v>
      </c>
      <c r="AB5815" t="s">
        <v>10553</v>
      </c>
      <c r="AO5815" s="171"/>
      <c r="AP5815" s="171"/>
      <c r="AQ5815" s="171"/>
      <c r="AR5815" s="171"/>
    </row>
    <row r="5816" spans="24:44">
      <c r="X5816" t="s">
        <v>22934</v>
      </c>
      <c r="Y5816" t="s">
        <v>389</v>
      </c>
      <c r="Z5816" t="s">
        <v>22935</v>
      </c>
      <c r="AA5816" t="s">
        <v>22468</v>
      </c>
      <c r="AB5816" t="s">
        <v>10553</v>
      </c>
      <c r="AO5816" s="171"/>
      <c r="AP5816" s="171"/>
      <c r="AQ5816" s="171"/>
      <c r="AR5816" s="171"/>
    </row>
    <row r="5817" spans="24:44">
      <c r="X5817" t="s">
        <v>22936</v>
      </c>
      <c r="Y5817" t="s">
        <v>389</v>
      </c>
      <c r="Z5817" t="s">
        <v>22937</v>
      </c>
      <c r="AA5817" t="s">
        <v>22437</v>
      </c>
      <c r="AB5817" t="s">
        <v>125</v>
      </c>
      <c r="AO5817" s="171"/>
      <c r="AP5817" s="171"/>
      <c r="AQ5817" s="171"/>
      <c r="AR5817" s="171"/>
    </row>
    <row r="5818" spans="24:44">
      <c r="X5818" t="s">
        <v>22938</v>
      </c>
      <c r="Y5818" t="s">
        <v>389</v>
      </c>
      <c r="Z5818" t="s">
        <v>22939</v>
      </c>
      <c r="AA5818" t="s">
        <v>22827</v>
      </c>
      <c r="AB5818" t="s">
        <v>10553</v>
      </c>
      <c r="AO5818" s="171"/>
      <c r="AP5818" s="171"/>
      <c r="AQ5818" s="171"/>
      <c r="AR5818" s="171"/>
    </row>
    <row r="5819" spans="24:44">
      <c r="X5819" t="s">
        <v>22940</v>
      </c>
      <c r="Y5819" t="s">
        <v>389</v>
      </c>
      <c r="Z5819" t="s">
        <v>22941</v>
      </c>
      <c r="AA5819" t="s">
        <v>22827</v>
      </c>
      <c r="AB5819" t="s">
        <v>10553</v>
      </c>
      <c r="AO5819" s="171"/>
      <c r="AP5819" s="171"/>
      <c r="AQ5819" s="171"/>
      <c r="AR5819" s="171"/>
    </row>
    <row r="5820" spans="24:44">
      <c r="X5820" t="s">
        <v>22942</v>
      </c>
      <c r="Y5820" t="s">
        <v>389</v>
      </c>
      <c r="Z5820" t="s">
        <v>22943</v>
      </c>
      <c r="AA5820" t="s">
        <v>22827</v>
      </c>
      <c r="AB5820" t="s">
        <v>10553</v>
      </c>
      <c r="AO5820" s="171"/>
      <c r="AP5820" s="171"/>
      <c r="AQ5820" s="171"/>
      <c r="AR5820" s="171"/>
    </row>
    <row r="5821" spans="24:44">
      <c r="X5821" t="s">
        <v>22944</v>
      </c>
      <c r="Y5821" t="s">
        <v>389</v>
      </c>
      <c r="Z5821" t="s">
        <v>22945</v>
      </c>
      <c r="AA5821" t="s">
        <v>22827</v>
      </c>
      <c r="AB5821" t="s">
        <v>10553</v>
      </c>
      <c r="AO5821" s="171"/>
      <c r="AP5821" s="171"/>
      <c r="AQ5821" s="171"/>
      <c r="AR5821" s="171"/>
    </row>
    <row r="5822" spans="24:44">
      <c r="X5822" t="s">
        <v>22946</v>
      </c>
      <c r="Y5822" t="s">
        <v>389</v>
      </c>
      <c r="Z5822" t="s">
        <v>22947</v>
      </c>
      <c r="AA5822" t="s">
        <v>22948</v>
      </c>
      <c r="AB5822" t="s">
        <v>10553</v>
      </c>
      <c r="AO5822" s="171"/>
      <c r="AP5822" s="171"/>
      <c r="AQ5822" s="171"/>
      <c r="AR5822" s="171"/>
    </row>
    <row r="5823" spans="24:44">
      <c r="X5823" t="s">
        <v>22949</v>
      </c>
      <c r="Y5823" t="s">
        <v>389</v>
      </c>
      <c r="Z5823" t="s">
        <v>22950</v>
      </c>
      <c r="AA5823" t="s">
        <v>22948</v>
      </c>
      <c r="AB5823" t="s">
        <v>10553</v>
      </c>
      <c r="AO5823" s="171"/>
      <c r="AP5823" s="171"/>
      <c r="AQ5823" s="171"/>
      <c r="AR5823" s="171"/>
    </row>
    <row r="5824" spans="24:44">
      <c r="X5824" t="s">
        <v>22951</v>
      </c>
      <c r="Y5824" t="s">
        <v>389</v>
      </c>
      <c r="Z5824" t="s">
        <v>22952</v>
      </c>
      <c r="AA5824" t="s">
        <v>22509</v>
      </c>
      <c r="AB5824" t="s">
        <v>5354</v>
      </c>
      <c r="AO5824" s="171"/>
      <c r="AP5824" s="171"/>
      <c r="AQ5824" s="171"/>
      <c r="AR5824" s="171"/>
    </row>
    <row r="5825" spans="24:44">
      <c r="X5825" t="s">
        <v>22953</v>
      </c>
      <c r="Y5825" t="s">
        <v>389</v>
      </c>
      <c r="Z5825" t="s">
        <v>22954</v>
      </c>
      <c r="AA5825" t="s">
        <v>22662</v>
      </c>
      <c r="AB5825" t="s">
        <v>5354</v>
      </c>
      <c r="AO5825" s="171"/>
      <c r="AP5825" s="171"/>
      <c r="AQ5825" s="171"/>
      <c r="AR5825" s="171"/>
    </row>
    <row r="5826" spans="24:44">
      <c r="X5826" t="s">
        <v>22955</v>
      </c>
      <c r="Y5826" t="s">
        <v>386</v>
      </c>
      <c r="Z5826" t="s">
        <v>22956</v>
      </c>
      <c r="AA5826" t="s">
        <v>22957</v>
      </c>
      <c r="AB5826" t="s">
        <v>10553</v>
      </c>
      <c r="AO5826" s="171"/>
      <c r="AP5826" s="171"/>
      <c r="AQ5826" s="171"/>
      <c r="AR5826" s="171"/>
    </row>
    <row r="5827" spans="24:44">
      <c r="X5827" t="s">
        <v>22958</v>
      </c>
      <c r="Y5827" t="s">
        <v>389</v>
      </c>
      <c r="Z5827" t="s">
        <v>22959</v>
      </c>
      <c r="AA5827" t="s">
        <v>22960</v>
      </c>
      <c r="AB5827" t="s">
        <v>22961</v>
      </c>
      <c r="AO5827" s="171"/>
      <c r="AP5827" s="171"/>
      <c r="AQ5827" s="171"/>
      <c r="AR5827" s="171"/>
    </row>
    <row r="5828" spans="24:44">
      <c r="X5828" t="s">
        <v>22962</v>
      </c>
      <c r="Y5828" t="s">
        <v>389</v>
      </c>
      <c r="Z5828" t="s">
        <v>22963</v>
      </c>
      <c r="AA5828" t="s">
        <v>22813</v>
      </c>
      <c r="AB5828" t="s">
        <v>10553</v>
      </c>
      <c r="AO5828" s="171"/>
      <c r="AP5828" s="171"/>
      <c r="AQ5828" s="171"/>
      <c r="AR5828" s="171"/>
    </row>
    <row r="5829" spans="24:44">
      <c r="X5829" t="s">
        <v>22964</v>
      </c>
      <c r="Y5829" t="s">
        <v>389</v>
      </c>
      <c r="Z5829" t="s">
        <v>22965</v>
      </c>
      <c r="AA5829" t="s">
        <v>22960</v>
      </c>
      <c r="AB5829" t="s">
        <v>22961</v>
      </c>
      <c r="AO5829" s="171"/>
      <c r="AP5829" s="171"/>
      <c r="AQ5829" s="171"/>
      <c r="AR5829" s="171"/>
    </row>
    <row r="5830" spans="24:44">
      <c r="X5830" t="s">
        <v>22966</v>
      </c>
      <c r="Y5830" t="s">
        <v>389</v>
      </c>
      <c r="Z5830" t="s">
        <v>22967</v>
      </c>
      <c r="AA5830" t="s">
        <v>22960</v>
      </c>
      <c r="AB5830" t="s">
        <v>22961</v>
      </c>
      <c r="AO5830" s="171"/>
      <c r="AP5830" s="171"/>
      <c r="AQ5830" s="171"/>
      <c r="AR5830" s="171"/>
    </row>
    <row r="5831" spans="24:44">
      <c r="X5831" t="s">
        <v>22968</v>
      </c>
      <c r="Y5831" t="s">
        <v>389</v>
      </c>
      <c r="Z5831" t="s">
        <v>22969</v>
      </c>
      <c r="AA5831" t="s">
        <v>22398</v>
      </c>
      <c r="AB5831" t="s">
        <v>125</v>
      </c>
      <c r="AO5831" s="171"/>
      <c r="AP5831" s="171"/>
      <c r="AQ5831" s="171"/>
      <c r="AR5831" s="171"/>
    </row>
    <row r="5832" spans="24:44">
      <c r="X5832" t="s">
        <v>22970</v>
      </c>
      <c r="Y5832" t="s">
        <v>389</v>
      </c>
      <c r="Z5832" t="s">
        <v>22971</v>
      </c>
      <c r="AA5832" t="s">
        <v>22813</v>
      </c>
      <c r="AB5832" t="s">
        <v>10553</v>
      </c>
      <c r="AO5832" s="171"/>
      <c r="AP5832" s="171"/>
      <c r="AQ5832" s="171"/>
      <c r="AR5832" s="171"/>
    </row>
    <row r="5833" spans="24:44">
      <c r="X5833" t="s">
        <v>22972</v>
      </c>
      <c r="Y5833" t="s">
        <v>389</v>
      </c>
      <c r="Z5833" t="s">
        <v>22973</v>
      </c>
      <c r="AA5833" t="s">
        <v>22509</v>
      </c>
      <c r="AB5833" t="s">
        <v>5354</v>
      </c>
      <c r="AO5833" s="171"/>
      <c r="AP5833" s="171"/>
      <c r="AQ5833" s="171"/>
      <c r="AR5833" s="171"/>
    </row>
    <row r="5834" spans="24:44">
      <c r="X5834" t="s">
        <v>22974</v>
      </c>
      <c r="Y5834" t="s">
        <v>389</v>
      </c>
      <c r="Z5834" t="s">
        <v>8213</v>
      </c>
      <c r="AA5834" t="s">
        <v>22813</v>
      </c>
      <c r="AB5834" t="s">
        <v>10553</v>
      </c>
      <c r="AO5834" s="171"/>
      <c r="AP5834" s="171"/>
      <c r="AQ5834" s="171"/>
      <c r="AR5834" s="171"/>
    </row>
    <row r="5835" spans="24:44">
      <c r="X5835" t="s">
        <v>22975</v>
      </c>
      <c r="Y5835" t="s">
        <v>389</v>
      </c>
      <c r="Z5835" t="s">
        <v>22976</v>
      </c>
      <c r="AA5835" t="s">
        <v>22977</v>
      </c>
      <c r="AB5835" t="s">
        <v>10553</v>
      </c>
      <c r="AO5835" s="171"/>
      <c r="AP5835" s="171"/>
      <c r="AQ5835" s="171"/>
      <c r="AR5835" s="171"/>
    </row>
    <row r="5836" spans="24:44">
      <c r="X5836" t="s">
        <v>22978</v>
      </c>
      <c r="Y5836" t="s">
        <v>389</v>
      </c>
      <c r="Z5836" t="s">
        <v>22695</v>
      </c>
      <c r="AA5836" t="s">
        <v>22977</v>
      </c>
      <c r="AB5836" t="s">
        <v>10553</v>
      </c>
      <c r="AO5836" s="171"/>
      <c r="AP5836" s="171"/>
      <c r="AQ5836" s="171"/>
      <c r="AR5836" s="171"/>
    </row>
    <row r="5837" spans="24:44">
      <c r="X5837" t="s">
        <v>22979</v>
      </c>
      <c r="Y5837" t="s">
        <v>389</v>
      </c>
      <c r="Z5837" t="s">
        <v>22980</v>
      </c>
      <c r="AA5837" t="s">
        <v>22981</v>
      </c>
      <c r="AB5837" t="s">
        <v>10553</v>
      </c>
      <c r="AO5837" s="171"/>
      <c r="AP5837" s="171"/>
      <c r="AQ5837" s="171"/>
      <c r="AR5837" s="171"/>
    </row>
    <row r="5838" spans="24:44">
      <c r="X5838" t="s">
        <v>22982</v>
      </c>
      <c r="Y5838" t="s">
        <v>389</v>
      </c>
      <c r="Z5838" t="s">
        <v>22983</v>
      </c>
      <c r="AA5838" t="s">
        <v>22981</v>
      </c>
      <c r="AB5838" t="s">
        <v>10553</v>
      </c>
      <c r="AO5838" s="171"/>
      <c r="AP5838" s="171"/>
      <c r="AQ5838" s="171"/>
      <c r="AR5838" s="171"/>
    </row>
    <row r="5839" spans="24:44">
      <c r="X5839" t="s">
        <v>22984</v>
      </c>
      <c r="Y5839" t="s">
        <v>389</v>
      </c>
      <c r="Z5839" t="s">
        <v>22985</v>
      </c>
      <c r="AA5839" t="s">
        <v>22981</v>
      </c>
      <c r="AB5839" t="s">
        <v>10553</v>
      </c>
      <c r="AO5839" s="171"/>
      <c r="AP5839" s="171"/>
      <c r="AQ5839" s="171"/>
      <c r="AR5839" s="171"/>
    </row>
    <row r="5840" spans="24:44">
      <c r="X5840" t="s">
        <v>22986</v>
      </c>
      <c r="Y5840" t="s">
        <v>389</v>
      </c>
      <c r="Z5840" t="s">
        <v>22987</v>
      </c>
      <c r="AA5840" t="s">
        <v>22988</v>
      </c>
      <c r="AB5840" t="s">
        <v>10553</v>
      </c>
      <c r="AO5840" s="171"/>
      <c r="AP5840" s="171"/>
      <c r="AQ5840" s="171"/>
      <c r="AR5840" s="171"/>
    </row>
    <row r="5841" spans="24:44">
      <c r="X5841" t="s">
        <v>22989</v>
      </c>
      <c r="Y5841" t="s">
        <v>389</v>
      </c>
      <c r="Z5841" t="s">
        <v>22990</v>
      </c>
      <c r="AA5841" t="s">
        <v>22468</v>
      </c>
      <c r="AB5841" t="s">
        <v>10553</v>
      </c>
      <c r="AO5841" s="171"/>
      <c r="AP5841" s="171"/>
      <c r="AQ5841" s="171"/>
      <c r="AR5841" s="171"/>
    </row>
    <row r="5842" spans="24:44">
      <c r="X5842" t="s">
        <v>22991</v>
      </c>
      <c r="Y5842" t="s">
        <v>389</v>
      </c>
      <c r="Z5842" t="s">
        <v>22992</v>
      </c>
      <c r="AA5842" t="s">
        <v>22993</v>
      </c>
      <c r="AB5842" t="s">
        <v>10553</v>
      </c>
      <c r="AO5842" s="171"/>
      <c r="AP5842" s="171"/>
      <c r="AQ5842" s="171"/>
      <c r="AR5842" s="171"/>
    </row>
    <row r="5843" spans="24:44">
      <c r="X5843" t="s">
        <v>22994</v>
      </c>
      <c r="Y5843" t="s">
        <v>389</v>
      </c>
      <c r="Z5843" t="s">
        <v>22995</v>
      </c>
      <c r="AA5843" t="s">
        <v>22996</v>
      </c>
      <c r="AB5843" t="s">
        <v>10553</v>
      </c>
      <c r="AO5843" s="171"/>
      <c r="AP5843" s="171"/>
      <c r="AQ5843" s="171"/>
      <c r="AR5843" s="171"/>
    </row>
    <row r="5844" spans="24:44">
      <c r="X5844" t="s">
        <v>22997</v>
      </c>
      <c r="Y5844" t="s">
        <v>389</v>
      </c>
      <c r="Z5844" t="s">
        <v>22998</v>
      </c>
      <c r="AA5844" t="s">
        <v>22999</v>
      </c>
      <c r="AB5844" t="s">
        <v>10553</v>
      </c>
      <c r="AO5844" s="171"/>
      <c r="AP5844" s="171"/>
      <c r="AQ5844" s="171"/>
      <c r="AR5844" s="171"/>
    </row>
    <row r="5845" spans="24:44">
      <c r="X5845" t="s">
        <v>23000</v>
      </c>
      <c r="Y5845" t="s">
        <v>386</v>
      </c>
      <c r="Z5845" t="s">
        <v>23001</v>
      </c>
      <c r="AA5845" t="s">
        <v>22384</v>
      </c>
      <c r="AB5845" t="s">
        <v>10553</v>
      </c>
      <c r="AO5845" s="171"/>
      <c r="AP5845" s="171"/>
      <c r="AQ5845" s="171"/>
      <c r="AR5845" s="171"/>
    </row>
    <row r="5846" spans="24:44">
      <c r="X5846" t="s">
        <v>23002</v>
      </c>
      <c r="Y5846" t="s">
        <v>386</v>
      </c>
      <c r="Z5846" t="s">
        <v>23003</v>
      </c>
      <c r="AA5846" t="s">
        <v>22384</v>
      </c>
      <c r="AB5846" t="s">
        <v>10553</v>
      </c>
      <c r="AO5846" s="171"/>
      <c r="AP5846" s="171"/>
      <c r="AQ5846" s="171"/>
      <c r="AR5846" s="171"/>
    </row>
    <row r="5847" spans="24:44">
      <c r="X5847" t="s">
        <v>23004</v>
      </c>
      <c r="Y5847" t="s">
        <v>389</v>
      </c>
      <c r="Z5847" t="s">
        <v>23005</v>
      </c>
      <c r="AA5847" t="s">
        <v>23006</v>
      </c>
      <c r="AB5847" t="s">
        <v>10553</v>
      </c>
      <c r="AO5847" s="171"/>
      <c r="AP5847" s="171"/>
      <c r="AQ5847" s="171"/>
      <c r="AR5847" s="171"/>
    </row>
    <row r="5848" spans="24:44">
      <c r="X5848" t="s">
        <v>23007</v>
      </c>
      <c r="Y5848" t="s">
        <v>389</v>
      </c>
      <c r="Z5848" t="s">
        <v>23008</v>
      </c>
      <c r="AA5848" t="s">
        <v>22818</v>
      </c>
      <c r="AB5848" t="s">
        <v>10553</v>
      </c>
      <c r="AO5848" s="171"/>
      <c r="AP5848" s="171"/>
      <c r="AQ5848" s="171"/>
      <c r="AR5848" s="171"/>
    </row>
    <row r="5849" spans="24:44">
      <c r="X5849" t="s">
        <v>23009</v>
      </c>
      <c r="Y5849" t="s">
        <v>389</v>
      </c>
      <c r="Z5849" t="s">
        <v>23010</v>
      </c>
      <c r="AA5849" t="s">
        <v>22437</v>
      </c>
      <c r="AB5849" t="s">
        <v>125</v>
      </c>
      <c r="AO5849" s="171"/>
      <c r="AP5849" s="171"/>
      <c r="AQ5849" s="171"/>
      <c r="AR5849" s="171"/>
    </row>
    <row r="5850" spans="24:44">
      <c r="X5850" t="s">
        <v>23011</v>
      </c>
      <c r="Y5850" t="s">
        <v>386</v>
      </c>
      <c r="Z5850" t="s">
        <v>23012</v>
      </c>
      <c r="AA5850" t="s">
        <v>23013</v>
      </c>
      <c r="AB5850" t="s">
        <v>125</v>
      </c>
      <c r="AO5850" s="171"/>
      <c r="AP5850" s="171"/>
      <c r="AQ5850" s="171"/>
      <c r="AR5850" s="171"/>
    </row>
    <row r="5851" spans="24:44">
      <c r="X5851" t="s">
        <v>23014</v>
      </c>
      <c r="Y5851" t="s">
        <v>389</v>
      </c>
      <c r="Z5851" t="s">
        <v>23015</v>
      </c>
      <c r="AA5851" t="s">
        <v>22437</v>
      </c>
      <c r="AB5851" t="s">
        <v>125</v>
      </c>
      <c r="AO5851" s="171"/>
      <c r="AP5851" s="171"/>
      <c r="AQ5851" s="171"/>
      <c r="AR5851" s="171"/>
    </row>
    <row r="5852" spans="24:44">
      <c r="X5852" t="s">
        <v>23016</v>
      </c>
      <c r="Y5852" t="s">
        <v>389</v>
      </c>
      <c r="Z5852" t="s">
        <v>23017</v>
      </c>
      <c r="AA5852" t="s">
        <v>22437</v>
      </c>
      <c r="AB5852" t="s">
        <v>125</v>
      </c>
      <c r="AO5852" s="171"/>
      <c r="AP5852" s="171"/>
      <c r="AQ5852" s="171"/>
      <c r="AR5852" s="171"/>
    </row>
    <row r="5853" spans="24:44">
      <c r="X5853" t="s">
        <v>23018</v>
      </c>
      <c r="Y5853" t="s">
        <v>389</v>
      </c>
      <c r="Z5853" t="s">
        <v>23019</v>
      </c>
      <c r="AA5853" t="s">
        <v>22437</v>
      </c>
      <c r="AB5853" t="s">
        <v>125</v>
      </c>
      <c r="AO5853" s="171"/>
      <c r="AP5853" s="171"/>
      <c r="AQ5853" s="171"/>
      <c r="AR5853" s="171"/>
    </row>
    <row r="5854" spans="24:44">
      <c r="X5854" t="s">
        <v>23020</v>
      </c>
      <c r="Y5854" t="s">
        <v>389</v>
      </c>
      <c r="Z5854" t="s">
        <v>23021</v>
      </c>
      <c r="AA5854" t="s">
        <v>22437</v>
      </c>
      <c r="AB5854" t="s">
        <v>125</v>
      </c>
      <c r="AO5854" s="171"/>
      <c r="AP5854" s="171"/>
      <c r="AQ5854" s="171"/>
      <c r="AR5854" s="171"/>
    </row>
    <row r="5855" spans="24:44">
      <c r="X5855" t="s">
        <v>23022</v>
      </c>
      <c r="Y5855" t="s">
        <v>389</v>
      </c>
      <c r="Z5855" t="s">
        <v>23023</v>
      </c>
      <c r="AA5855" t="s">
        <v>22437</v>
      </c>
      <c r="AB5855" t="s">
        <v>125</v>
      </c>
      <c r="AO5855" s="171"/>
      <c r="AP5855" s="171"/>
      <c r="AQ5855" s="171"/>
      <c r="AR5855" s="171"/>
    </row>
    <row r="5856" spans="24:44">
      <c r="X5856" t="s">
        <v>23024</v>
      </c>
      <c r="Y5856" t="s">
        <v>389</v>
      </c>
      <c r="Z5856" t="s">
        <v>23025</v>
      </c>
      <c r="AA5856" t="s">
        <v>22437</v>
      </c>
      <c r="AB5856" t="s">
        <v>125</v>
      </c>
      <c r="AO5856" s="171"/>
      <c r="AP5856" s="171"/>
      <c r="AQ5856" s="171"/>
      <c r="AR5856" s="171"/>
    </row>
    <row r="5857" spans="24:44">
      <c r="X5857" t="s">
        <v>23026</v>
      </c>
      <c r="Y5857" t="s">
        <v>389</v>
      </c>
      <c r="Z5857" t="s">
        <v>23027</v>
      </c>
      <c r="AA5857" t="s">
        <v>22437</v>
      </c>
      <c r="AB5857" t="s">
        <v>125</v>
      </c>
      <c r="AO5857" s="171"/>
      <c r="AP5857" s="171"/>
      <c r="AQ5857" s="171"/>
      <c r="AR5857" s="171"/>
    </row>
    <row r="5858" spans="24:44">
      <c r="X5858" t="s">
        <v>23028</v>
      </c>
      <c r="Y5858" t="s">
        <v>389</v>
      </c>
      <c r="Z5858" t="s">
        <v>23029</v>
      </c>
      <c r="AA5858" t="s">
        <v>22437</v>
      </c>
      <c r="AB5858" t="s">
        <v>125</v>
      </c>
      <c r="AO5858" s="171"/>
      <c r="AP5858" s="171"/>
      <c r="AQ5858" s="171"/>
      <c r="AR5858" s="171"/>
    </row>
    <row r="5859" spans="24:44">
      <c r="X5859" t="s">
        <v>23030</v>
      </c>
      <c r="Y5859" t="s">
        <v>389</v>
      </c>
      <c r="Z5859" t="s">
        <v>23031</v>
      </c>
      <c r="AA5859" t="s">
        <v>22437</v>
      </c>
      <c r="AB5859" t="s">
        <v>125</v>
      </c>
      <c r="AO5859" s="171"/>
      <c r="AP5859" s="171"/>
      <c r="AQ5859" s="171"/>
      <c r="AR5859" s="171"/>
    </row>
    <row r="5860" spans="24:44">
      <c r="X5860" t="s">
        <v>23032</v>
      </c>
      <c r="Y5860" t="s">
        <v>389</v>
      </c>
      <c r="Z5860" t="s">
        <v>23033</v>
      </c>
      <c r="AA5860" t="s">
        <v>22437</v>
      </c>
      <c r="AB5860" t="s">
        <v>125</v>
      </c>
      <c r="AO5860" s="171"/>
      <c r="AP5860" s="171"/>
      <c r="AQ5860" s="171"/>
      <c r="AR5860" s="171"/>
    </row>
    <row r="5861" spans="24:44">
      <c r="X5861" t="s">
        <v>23034</v>
      </c>
      <c r="Y5861" t="s">
        <v>389</v>
      </c>
      <c r="Z5861" t="s">
        <v>23035</v>
      </c>
      <c r="AA5861" t="s">
        <v>22437</v>
      </c>
      <c r="AB5861" t="s">
        <v>125</v>
      </c>
      <c r="AO5861" s="171"/>
      <c r="AP5861" s="171"/>
      <c r="AQ5861" s="171"/>
      <c r="AR5861" s="171"/>
    </row>
    <row r="5862" spans="24:44">
      <c r="X5862" t="s">
        <v>23036</v>
      </c>
      <c r="Y5862" t="s">
        <v>389</v>
      </c>
      <c r="Z5862" t="s">
        <v>23037</v>
      </c>
      <c r="AA5862" t="s">
        <v>22437</v>
      </c>
      <c r="AB5862" t="s">
        <v>125</v>
      </c>
      <c r="AO5862" s="171"/>
      <c r="AP5862" s="171"/>
      <c r="AQ5862" s="171"/>
      <c r="AR5862" s="171"/>
    </row>
    <row r="5863" spans="24:44">
      <c r="X5863" t="s">
        <v>23038</v>
      </c>
      <c r="Y5863" t="s">
        <v>389</v>
      </c>
      <c r="Z5863" t="s">
        <v>23039</v>
      </c>
      <c r="AA5863" t="s">
        <v>23040</v>
      </c>
      <c r="AB5863" t="s">
        <v>125</v>
      </c>
      <c r="AO5863" s="171"/>
      <c r="AP5863" s="171"/>
      <c r="AQ5863" s="171"/>
      <c r="AR5863" s="171"/>
    </row>
    <row r="5864" spans="24:44">
      <c r="X5864" t="s">
        <v>23041</v>
      </c>
      <c r="Y5864" t="s">
        <v>389</v>
      </c>
      <c r="Z5864" t="s">
        <v>23042</v>
      </c>
      <c r="AA5864" t="s">
        <v>23040</v>
      </c>
      <c r="AB5864" t="s">
        <v>125</v>
      </c>
      <c r="AO5864" s="171"/>
      <c r="AP5864" s="171"/>
      <c r="AQ5864" s="171"/>
      <c r="AR5864" s="171"/>
    </row>
    <row r="5865" spans="24:44">
      <c r="X5865" t="s">
        <v>23043</v>
      </c>
      <c r="Y5865" t="s">
        <v>389</v>
      </c>
      <c r="Z5865" t="s">
        <v>23044</v>
      </c>
      <c r="AA5865" t="s">
        <v>23040</v>
      </c>
      <c r="AB5865" t="s">
        <v>125</v>
      </c>
      <c r="AO5865" s="171"/>
      <c r="AP5865" s="171"/>
      <c r="AQ5865" s="171"/>
      <c r="AR5865" s="171"/>
    </row>
    <row r="5866" spans="24:44">
      <c r="X5866" t="s">
        <v>23045</v>
      </c>
      <c r="Y5866" t="s">
        <v>386</v>
      </c>
      <c r="Z5866" t="s">
        <v>23046</v>
      </c>
      <c r="AA5866" t="s">
        <v>23047</v>
      </c>
      <c r="AB5866" t="s">
        <v>125</v>
      </c>
      <c r="AO5866" s="171"/>
      <c r="AP5866" s="171"/>
      <c r="AQ5866" s="171"/>
      <c r="AR5866" s="171"/>
    </row>
    <row r="5867" spans="24:44">
      <c r="X5867" t="s">
        <v>23048</v>
      </c>
      <c r="Y5867" t="s">
        <v>389</v>
      </c>
      <c r="Z5867" t="s">
        <v>23049</v>
      </c>
      <c r="AA5867" t="s">
        <v>23047</v>
      </c>
      <c r="AB5867" t="s">
        <v>125</v>
      </c>
      <c r="AO5867" s="171"/>
      <c r="AP5867" s="171"/>
      <c r="AQ5867" s="171"/>
      <c r="AR5867" s="171"/>
    </row>
    <row r="5868" spans="24:44">
      <c r="X5868" t="s">
        <v>23050</v>
      </c>
      <c r="Y5868" t="s">
        <v>386</v>
      </c>
      <c r="Z5868" t="s">
        <v>23051</v>
      </c>
      <c r="AA5868" t="s">
        <v>23047</v>
      </c>
      <c r="AB5868" t="s">
        <v>125</v>
      </c>
      <c r="AO5868" s="171"/>
      <c r="AP5868" s="171"/>
      <c r="AQ5868" s="171"/>
      <c r="AR5868" s="171"/>
    </row>
    <row r="5869" spans="24:44">
      <c r="X5869" t="s">
        <v>23052</v>
      </c>
      <c r="Y5869" t="s">
        <v>389</v>
      </c>
      <c r="Z5869" t="s">
        <v>23053</v>
      </c>
      <c r="AA5869" t="s">
        <v>23047</v>
      </c>
      <c r="AB5869" t="s">
        <v>125</v>
      </c>
      <c r="AO5869" s="171"/>
      <c r="AP5869" s="171"/>
      <c r="AQ5869" s="171"/>
      <c r="AR5869" s="171"/>
    </row>
    <row r="5870" spans="24:44">
      <c r="X5870" t="s">
        <v>23054</v>
      </c>
      <c r="Y5870" t="s">
        <v>389</v>
      </c>
      <c r="Z5870" t="s">
        <v>23055</v>
      </c>
      <c r="AA5870" t="s">
        <v>23047</v>
      </c>
      <c r="AB5870" t="s">
        <v>125</v>
      </c>
      <c r="AO5870" s="171"/>
      <c r="AP5870" s="171"/>
      <c r="AQ5870" s="171"/>
      <c r="AR5870" s="171"/>
    </row>
    <row r="5871" spans="24:44">
      <c r="X5871" t="s">
        <v>23056</v>
      </c>
      <c r="Y5871" t="s">
        <v>386</v>
      </c>
      <c r="Z5871" t="s">
        <v>23057</v>
      </c>
      <c r="AA5871" t="s">
        <v>23047</v>
      </c>
      <c r="AB5871" t="s">
        <v>125</v>
      </c>
      <c r="AO5871" s="171"/>
      <c r="AP5871" s="171"/>
      <c r="AQ5871" s="171"/>
      <c r="AR5871" s="171"/>
    </row>
    <row r="5872" spans="24:44">
      <c r="X5872" t="s">
        <v>23058</v>
      </c>
      <c r="Y5872" t="s">
        <v>389</v>
      </c>
      <c r="Z5872" t="s">
        <v>23059</v>
      </c>
      <c r="AA5872" t="s">
        <v>23047</v>
      </c>
      <c r="AB5872" t="s">
        <v>125</v>
      </c>
      <c r="AO5872" s="171"/>
      <c r="AP5872" s="171"/>
      <c r="AQ5872" s="171"/>
      <c r="AR5872" s="171"/>
    </row>
    <row r="5873" spans="24:44">
      <c r="X5873" t="s">
        <v>23060</v>
      </c>
      <c r="Y5873" t="s">
        <v>389</v>
      </c>
      <c r="Z5873" t="s">
        <v>23061</v>
      </c>
      <c r="AA5873" t="s">
        <v>23047</v>
      </c>
      <c r="AB5873" t="s">
        <v>125</v>
      </c>
      <c r="AO5873" s="171"/>
      <c r="AP5873" s="171"/>
      <c r="AQ5873" s="171"/>
      <c r="AR5873" s="171"/>
    </row>
    <row r="5874" spans="24:44">
      <c r="X5874" t="s">
        <v>23062</v>
      </c>
      <c r="Y5874" t="s">
        <v>389</v>
      </c>
      <c r="Z5874" t="s">
        <v>23063</v>
      </c>
      <c r="AA5874" t="s">
        <v>23047</v>
      </c>
      <c r="AB5874" t="s">
        <v>125</v>
      </c>
      <c r="AO5874" s="171"/>
      <c r="AP5874" s="171"/>
      <c r="AQ5874" s="171"/>
      <c r="AR5874" s="171"/>
    </row>
    <row r="5875" spans="24:44">
      <c r="X5875" t="s">
        <v>23064</v>
      </c>
      <c r="Y5875" t="s">
        <v>389</v>
      </c>
      <c r="Z5875" t="s">
        <v>23065</v>
      </c>
      <c r="AA5875" t="s">
        <v>23047</v>
      </c>
      <c r="AB5875" t="s">
        <v>125</v>
      </c>
      <c r="AO5875" s="171"/>
      <c r="AP5875" s="171"/>
      <c r="AQ5875" s="171"/>
      <c r="AR5875" s="171"/>
    </row>
    <row r="5876" spans="24:44">
      <c r="X5876" t="s">
        <v>23066</v>
      </c>
      <c r="Y5876" t="s">
        <v>386</v>
      </c>
      <c r="Z5876" t="s">
        <v>23067</v>
      </c>
      <c r="AA5876" t="s">
        <v>23068</v>
      </c>
      <c r="AB5876" t="s">
        <v>20688</v>
      </c>
      <c r="AO5876" s="171"/>
      <c r="AP5876" s="171"/>
      <c r="AQ5876" s="171"/>
      <c r="AR5876" s="171"/>
    </row>
    <row r="5877" spans="24:44">
      <c r="X5877" t="s">
        <v>23069</v>
      </c>
      <c r="Y5877" t="s">
        <v>389</v>
      </c>
      <c r="Z5877" t="s">
        <v>23070</v>
      </c>
      <c r="AA5877" t="s">
        <v>23068</v>
      </c>
      <c r="AB5877" t="s">
        <v>20688</v>
      </c>
      <c r="AO5877" s="171"/>
      <c r="AP5877" s="171"/>
      <c r="AQ5877" s="171"/>
      <c r="AR5877" s="171"/>
    </row>
    <row r="5878" spans="24:44">
      <c r="X5878" t="s">
        <v>23071</v>
      </c>
      <c r="Y5878" t="s">
        <v>386</v>
      </c>
      <c r="Z5878" t="s">
        <v>23072</v>
      </c>
      <c r="AA5878" t="s">
        <v>23068</v>
      </c>
      <c r="AB5878" t="s">
        <v>20688</v>
      </c>
      <c r="AO5878" s="171"/>
      <c r="AP5878" s="171"/>
      <c r="AQ5878" s="171"/>
      <c r="AR5878" s="171"/>
    </row>
    <row r="5879" spans="24:44">
      <c r="X5879" t="s">
        <v>23073</v>
      </c>
      <c r="Y5879" t="s">
        <v>389</v>
      </c>
      <c r="Z5879" t="s">
        <v>23074</v>
      </c>
      <c r="AA5879" t="s">
        <v>23068</v>
      </c>
      <c r="AB5879" t="s">
        <v>20688</v>
      </c>
      <c r="AO5879" s="171"/>
      <c r="AP5879" s="171"/>
      <c r="AQ5879" s="171"/>
      <c r="AR5879" s="171"/>
    </row>
    <row r="5880" spans="24:44">
      <c r="X5880" t="s">
        <v>23073</v>
      </c>
      <c r="Y5880" t="s">
        <v>389</v>
      </c>
      <c r="Z5880" t="s">
        <v>23074</v>
      </c>
      <c r="AA5880" t="s">
        <v>23068</v>
      </c>
      <c r="AB5880" t="s">
        <v>20688</v>
      </c>
      <c r="AO5880" s="171"/>
      <c r="AP5880" s="171"/>
      <c r="AQ5880" s="171"/>
      <c r="AR5880" s="171"/>
    </row>
    <row r="5881" spans="24:44">
      <c r="X5881" t="s">
        <v>23075</v>
      </c>
      <c r="Y5881" t="s">
        <v>386</v>
      </c>
      <c r="Z5881" t="s">
        <v>23076</v>
      </c>
      <c r="AA5881" t="s">
        <v>23068</v>
      </c>
      <c r="AB5881" t="s">
        <v>20688</v>
      </c>
      <c r="AO5881" s="171"/>
      <c r="AP5881" s="171"/>
      <c r="AQ5881" s="171"/>
      <c r="AR5881" s="171"/>
    </row>
    <row r="5882" spans="24:44">
      <c r="X5882" t="s">
        <v>23077</v>
      </c>
      <c r="Y5882" t="s">
        <v>386</v>
      </c>
      <c r="Z5882" t="s">
        <v>23078</v>
      </c>
      <c r="AA5882" t="s">
        <v>23068</v>
      </c>
      <c r="AB5882" t="s">
        <v>20688</v>
      </c>
      <c r="AO5882" s="171"/>
      <c r="AP5882" s="171"/>
      <c r="AQ5882" s="171"/>
      <c r="AR5882" s="171"/>
    </row>
    <row r="5883" spans="24:44">
      <c r="X5883" t="s">
        <v>23079</v>
      </c>
      <c r="Y5883" t="s">
        <v>389</v>
      </c>
      <c r="Z5883" t="s">
        <v>23080</v>
      </c>
      <c r="AA5883" t="s">
        <v>23068</v>
      </c>
      <c r="AB5883" t="s">
        <v>20688</v>
      </c>
      <c r="AO5883" s="171"/>
      <c r="AP5883" s="171"/>
      <c r="AQ5883" s="171"/>
      <c r="AR5883" s="171"/>
    </row>
    <row r="5884" spans="24:44">
      <c r="X5884" t="s">
        <v>23081</v>
      </c>
      <c r="Y5884" t="s">
        <v>389</v>
      </c>
      <c r="Z5884" t="s">
        <v>23082</v>
      </c>
      <c r="AA5884" t="s">
        <v>23068</v>
      </c>
      <c r="AB5884" t="s">
        <v>20688</v>
      </c>
      <c r="AO5884" s="171"/>
      <c r="AP5884" s="171"/>
      <c r="AQ5884" s="171"/>
      <c r="AR5884" s="171"/>
    </row>
    <row r="5885" spans="24:44">
      <c r="X5885" t="s">
        <v>23083</v>
      </c>
      <c r="Y5885" t="s">
        <v>389</v>
      </c>
      <c r="Z5885" t="s">
        <v>23084</v>
      </c>
      <c r="AA5885" t="s">
        <v>23068</v>
      </c>
      <c r="AB5885" t="s">
        <v>20688</v>
      </c>
      <c r="AO5885" s="171"/>
      <c r="AP5885" s="171"/>
      <c r="AQ5885" s="171"/>
      <c r="AR5885" s="171"/>
    </row>
    <row r="5886" spans="24:44">
      <c r="X5886" t="s">
        <v>23085</v>
      </c>
      <c r="Y5886" t="s">
        <v>389</v>
      </c>
      <c r="Z5886" t="s">
        <v>23086</v>
      </c>
      <c r="AA5886" t="s">
        <v>23068</v>
      </c>
      <c r="AB5886" t="s">
        <v>20688</v>
      </c>
      <c r="AO5886" s="171"/>
      <c r="AP5886" s="171"/>
      <c r="AQ5886" s="171"/>
      <c r="AR5886" s="171"/>
    </row>
    <row r="5887" spans="24:44">
      <c r="X5887" t="s">
        <v>23087</v>
      </c>
      <c r="Y5887" t="s">
        <v>389</v>
      </c>
      <c r="Z5887" t="s">
        <v>23088</v>
      </c>
      <c r="AA5887" t="s">
        <v>23068</v>
      </c>
      <c r="AB5887" t="s">
        <v>20688</v>
      </c>
      <c r="AO5887" s="171"/>
      <c r="AP5887" s="171"/>
      <c r="AQ5887" s="171"/>
      <c r="AR5887" s="171"/>
    </row>
    <row r="5888" spans="24:44">
      <c r="X5888" t="s">
        <v>23089</v>
      </c>
      <c r="Y5888" t="s">
        <v>389</v>
      </c>
      <c r="Z5888" t="s">
        <v>23090</v>
      </c>
      <c r="AA5888" t="s">
        <v>23068</v>
      </c>
      <c r="AB5888" t="s">
        <v>20688</v>
      </c>
      <c r="AO5888" s="171"/>
      <c r="AP5888" s="171"/>
      <c r="AQ5888" s="171"/>
      <c r="AR5888" s="171"/>
    </row>
    <row r="5889" spans="24:44">
      <c r="X5889" t="s">
        <v>23091</v>
      </c>
      <c r="Y5889" t="s">
        <v>389</v>
      </c>
      <c r="Z5889" t="s">
        <v>23092</v>
      </c>
      <c r="AA5889" t="s">
        <v>22437</v>
      </c>
      <c r="AB5889" t="s">
        <v>125</v>
      </c>
      <c r="AO5889" s="171"/>
      <c r="AP5889" s="171"/>
      <c r="AQ5889" s="171"/>
      <c r="AR5889" s="171"/>
    </row>
    <row r="5890" spans="24:44">
      <c r="X5890" t="s">
        <v>23093</v>
      </c>
      <c r="Y5890" t="s">
        <v>389</v>
      </c>
      <c r="Z5890" t="s">
        <v>23094</v>
      </c>
      <c r="AA5890" t="s">
        <v>22437</v>
      </c>
      <c r="AB5890" t="s">
        <v>125</v>
      </c>
      <c r="AO5890" s="171"/>
      <c r="AP5890" s="171"/>
      <c r="AQ5890" s="171"/>
      <c r="AR5890" s="171"/>
    </row>
    <row r="5891" spans="24:44">
      <c r="X5891" t="s">
        <v>23095</v>
      </c>
      <c r="Y5891" t="s">
        <v>386</v>
      </c>
      <c r="Z5891" t="s">
        <v>23096</v>
      </c>
      <c r="AA5891" t="s">
        <v>22437</v>
      </c>
      <c r="AB5891" t="s">
        <v>125</v>
      </c>
      <c r="AO5891" s="171"/>
      <c r="AP5891" s="171"/>
      <c r="AQ5891" s="171"/>
      <c r="AR5891" s="171"/>
    </row>
    <row r="5892" spans="24:44">
      <c r="X5892" t="s">
        <v>23097</v>
      </c>
      <c r="Y5892" t="s">
        <v>389</v>
      </c>
      <c r="Z5892" t="s">
        <v>23098</v>
      </c>
      <c r="AA5892" t="s">
        <v>22437</v>
      </c>
      <c r="AB5892" t="s">
        <v>125</v>
      </c>
      <c r="AO5892" s="171"/>
      <c r="AP5892" s="171"/>
      <c r="AQ5892" s="171"/>
      <c r="AR5892" s="171"/>
    </row>
    <row r="5893" spans="24:44">
      <c r="X5893" t="s">
        <v>23099</v>
      </c>
      <c r="Y5893" t="s">
        <v>389</v>
      </c>
      <c r="Z5893" t="s">
        <v>23100</v>
      </c>
      <c r="AA5893" t="s">
        <v>22437</v>
      </c>
      <c r="AB5893" t="s">
        <v>125</v>
      </c>
      <c r="AO5893" s="171"/>
      <c r="AP5893" s="171"/>
      <c r="AQ5893" s="171"/>
      <c r="AR5893" s="171"/>
    </row>
    <row r="5894" spans="24:44">
      <c r="X5894" t="s">
        <v>23101</v>
      </c>
      <c r="Y5894" t="s">
        <v>389</v>
      </c>
      <c r="Z5894" t="s">
        <v>23102</v>
      </c>
      <c r="AA5894" t="s">
        <v>22437</v>
      </c>
      <c r="AB5894" t="s">
        <v>125</v>
      </c>
      <c r="AO5894" s="171"/>
      <c r="AP5894" s="171"/>
      <c r="AQ5894" s="171"/>
      <c r="AR5894" s="171"/>
    </row>
    <row r="5895" spans="24:44">
      <c r="X5895" t="s">
        <v>23103</v>
      </c>
      <c r="Y5895" t="s">
        <v>389</v>
      </c>
      <c r="Z5895" t="s">
        <v>23104</v>
      </c>
      <c r="AA5895" t="s">
        <v>22437</v>
      </c>
      <c r="AB5895" t="s">
        <v>125</v>
      </c>
      <c r="AO5895" s="171"/>
      <c r="AP5895" s="171"/>
      <c r="AQ5895" s="171"/>
      <c r="AR5895" s="171"/>
    </row>
    <row r="5896" spans="24:44">
      <c r="X5896" t="s">
        <v>23105</v>
      </c>
      <c r="Y5896" t="s">
        <v>389</v>
      </c>
      <c r="Z5896" t="s">
        <v>23106</v>
      </c>
      <c r="AA5896" t="s">
        <v>22437</v>
      </c>
      <c r="AB5896" t="s">
        <v>125</v>
      </c>
      <c r="AO5896" s="171"/>
      <c r="AP5896" s="171"/>
      <c r="AQ5896" s="171"/>
      <c r="AR5896" s="171"/>
    </row>
    <row r="5897" spans="24:44">
      <c r="X5897" t="s">
        <v>23107</v>
      </c>
      <c r="Y5897" t="s">
        <v>389</v>
      </c>
      <c r="Z5897" t="s">
        <v>23108</v>
      </c>
      <c r="AA5897" t="s">
        <v>22437</v>
      </c>
      <c r="AB5897" t="s">
        <v>125</v>
      </c>
      <c r="AO5897" s="171"/>
      <c r="AP5897" s="171"/>
      <c r="AQ5897" s="171"/>
      <c r="AR5897" s="171"/>
    </row>
    <row r="5898" spans="24:44">
      <c r="X5898" t="s">
        <v>23109</v>
      </c>
      <c r="Y5898" t="s">
        <v>389</v>
      </c>
      <c r="Z5898" t="s">
        <v>23110</v>
      </c>
      <c r="AA5898" t="s">
        <v>22437</v>
      </c>
      <c r="AB5898" t="s">
        <v>125</v>
      </c>
      <c r="AO5898" s="171"/>
      <c r="AP5898" s="171"/>
      <c r="AQ5898" s="171"/>
      <c r="AR5898" s="171"/>
    </row>
    <row r="5899" spans="24:44">
      <c r="X5899" t="s">
        <v>23111</v>
      </c>
      <c r="Y5899" t="s">
        <v>386</v>
      </c>
      <c r="Z5899" t="s">
        <v>23112</v>
      </c>
      <c r="AA5899" t="s">
        <v>22437</v>
      </c>
      <c r="AB5899" t="s">
        <v>125</v>
      </c>
      <c r="AO5899" s="171"/>
      <c r="AP5899" s="171"/>
      <c r="AQ5899" s="171"/>
      <c r="AR5899" s="171"/>
    </row>
    <row r="5900" spans="24:44">
      <c r="X5900" t="s">
        <v>23113</v>
      </c>
      <c r="Y5900" t="s">
        <v>389</v>
      </c>
      <c r="Z5900" t="s">
        <v>23114</v>
      </c>
      <c r="AA5900" t="s">
        <v>22437</v>
      </c>
      <c r="AB5900" t="s">
        <v>125</v>
      </c>
      <c r="AO5900" s="171"/>
      <c r="AP5900" s="171"/>
      <c r="AQ5900" s="171"/>
      <c r="AR5900" s="171"/>
    </row>
    <row r="5901" spans="24:44">
      <c r="X5901" t="s">
        <v>23115</v>
      </c>
      <c r="Y5901" t="s">
        <v>389</v>
      </c>
      <c r="Z5901" t="s">
        <v>23116</v>
      </c>
      <c r="AA5901" t="s">
        <v>22437</v>
      </c>
      <c r="AB5901" t="s">
        <v>125</v>
      </c>
      <c r="AO5901" s="171"/>
      <c r="AP5901" s="171"/>
      <c r="AQ5901" s="171"/>
      <c r="AR5901" s="171"/>
    </row>
    <row r="5902" spans="24:44">
      <c r="X5902" t="s">
        <v>23117</v>
      </c>
      <c r="Y5902" t="s">
        <v>389</v>
      </c>
      <c r="Z5902" t="s">
        <v>23118</v>
      </c>
      <c r="AA5902" t="s">
        <v>22437</v>
      </c>
      <c r="AB5902" t="s">
        <v>125</v>
      </c>
      <c r="AO5902" s="171"/>
      <c r="AP5902" s="171"/>
      <c r="AQ5902" s="171"/>
      <c r="AR5902" s="171"/>
    </row>
    <row r="5903" spans="24:44">
      <c r="X5903" t="s">
        <v>23119</v>
      </c>
      <c r="Y5903" t="s">
        <v>389</v>
      </c>
      <c r="Z5903" t="s">
        <v>23120</v>
      </c>
      <c r="AA5903" t="s">
        <v>22437</v>
      </c>
      <c r="AB5903" t="s">
        <v>125</v>
      </c>
      <c r="AO5903" s="171"/>
      <c r="AP5903" s="171"/>
      <c r="AQ5903" s="171"/>
      <c r="AR5903" s="171"/>
    </row>
    <row r="5904" spans="24:44">
      <c r="X5904" t="s">
        <v>23121</v>
      </c>
      <c r="Y5904" t="s">
        <v>389</v>
      </c>
      <c r="Z5904" t="s">
        <v>23122</v>
      </c>
      <c r="AA5904" t="s">
        <v>22437</v>
      </c>
      <c r="AB5904" t="s">
        <v>125</v>
      </c>
      <c r="AO5904" s="171"/>
      <c r="AP5904" s="171"/>
      <c r="AQ5904" s="171"/>
      <c r="AR5904" s="171"/>
    </row>
    <row r="5905" spans="24:44">
      <c r="X5905" t="s">
        <v>23123</v>
      </c>
      <c r="Y5905" t="s">
        <v>386</v>
      </c>
      <c r="Z5905" t="s">
        <v>23124</v>
      </c>
      <c r="AA5905" t="s">
        <v>22437</v>
      </c>
      <c r="AB5905" t="s">
        <v>125</v>
      </c>
      <c r="AO5905" s="171"/>
      <c r="AP5905" s="171"/>
      <c r="AQ5905" s="171"/>
      <c r="AR5905" s="171"/>
    </row>
    <row r="5906" spans="24:44">
      <c r="X5906" t="s">
        <v>23125</v>
      </c>
      <c r="Y5906" t="s">
        <v>386</v>
      </c>
      <c r="Z5906" t="s">
        <v>23126</v>
      </c>
      <c r="AA5906" t="s">
        <v>22437</v>
      </c>
      <c r="AB5906" t="s">
        <v>125</v>
      </c>
      <c r="AO5906" s="171"/>
      <c r="AP5906" s="171"/>
      <c r="AQ5906" s="171"/>
      <c r="AR5906" s="171"/>
    </row>
    <row r="5907" spans="24:44">
      <c r="X5907" t="s">
        <v>23127</v>
      </c>
      <c r="Y5907" t="s">
        <v>389</v>
      </c>
      <c r="Z5907" t="s">
        <v>23128</v>
      </c>
      <c r="AA5907" t="s">
        <v>22437</v>
      </c>
      <c r="AB5907" t="s">
        <v>125</v>
      </c>
      <c r="AO5907" s="171"/>
      <c r="AP5907" s="171"/>
      <c r="AQ5907" s="171"/>
      <c r="AR5907" s="171"/>
    </row>
    <row r="5908" spans="24:44">
      <c r="X5908" t="s">
        <v>23129</v>
      </c>
      <c r="Y5908" t="s">
        <v>386</v>
      </c>
      <c r="Z5908" t="s">
        <v>23130</v>
      </c>
      <c r="AA5908" t="s">
        <v>22437</v>
      </c>
      <c r="AB5908" t="s">
        <v>125</v>
      </c>
      <c r="AO5908" s="171"/>
      <c r="AP5908" s="171"/>
      <c r="AQ5908" s="171"/>
      <c r="AR5908" s="171"/>
    </row>
    <row r="5909" spans="24:44">
      <c r="X5909" t="s">
        <v>23131</v>
      </c>
      <c r="Y5909" t="s">
        <v>389</v>
      </c>
      <c r="Z5909" t="s">
        <v>23132</v>
      </c>
      <c r="AA5909" t="s">
        <v>22437</v>
      </c>
      <c r="AB5909" t="s">
        <v>125</v>
      </c>
      <c r="AO5909" s="171"/>
      <c r="AP5909" s="171"/>
      <c r="AQ5909" s="171"/>
      <c r="AR5909" s="171"/>
    </row>
    <row r="5910" spans="24:44">
      <c r="X5910" t="s">
        <v>23133</v>
      </c>
      <c r="Y5910" t="s">
        <v>389</v>
      </c>
      <c r="Z5910" t="s">
        <v>23134</v>
      </c>
      <c r="AA5910" t="s">
        <v>22437</v>
      </c>
      <c r="AB5910" t="s">
        <v>125</v>
      </c>
      <c r="AO5910" s="171"/>
      <c r="AP5910" s="171"/>
      <c r="AQ5910" s="171"/>
      <c r="AR5910" s="171"/>
    </row>
    <row r="5911" spans="24:44">
      <c r="X5911" t="s">
        <v>23135</v>
      </c>
      <c r="Y5911" t="s">
        <v>389</v>
      </c>
      <c r="Z5911" t="s">
        <v>23136</v>
      </c>
      <c r="AA5911" t="s">
        <v>22437</v>
      </c>
      <c r="AB5911" t="s">
        <v>125</v>
      </c>
      <c r="AO5911" s="171"/>
      <c r="AP5911" s="171"/>
      <c r="AQ5911" s="171"/>
      <c r="AR5911" s="171"/>
    </row>
    <row r="5912" spans="24:44">
      <c r="X5912" t="s">
        <v>23137</v>
      </c>
      <c r="Y5912" t="s">
        <v>389</v>
      </c>
      <c r="Z5912" t="s">
        <v>23138</v>
      </c>
      <c r="AA5912" t="s">
        <v>22437</v>
      </c>
      <c r="AB5912" t="s">
        <v>125</v>
      </c>
      <c r="AO5912" s="171"/>
      <c r="AP5912" s="171"/>
      <c r="AQ5912" s="171"/>
      <c r="AR5912" s="171"/>
    </row>
    <row r="5913" spans="24:44">
      <c r="X5913" t="s">
        <v>23139</v>
      </c>
      <c r="Y5913" t="s">
        <v>389</v>
      </c>
      <c r="Z5913" t="s">
        <v>23140</v>
      </c>
      <c r="AA5913" t="s">
        <v>22437</v>
      </c>
      <c r="AB5913" t="s">
        <v>125</v>
      </c>
      <c r="AO5913" s="171"/>
      <c r="AP5913" s="171"/>
      <c r="AQ5913" s="171"/>
      <c r="AR5913" s="171"/>
    </row>
    <row r="5914" spans="24:44">
      <c r="X5914" t="s">
        <v>23141</v>
      </c>
      <c r="Y5914" t="s">
        <v>386</v>
      </c>
      <c r="Z5914" t="s">
        <v>23142</v>
      </c>
      <c r="AA5914" t="s">
        <v>22437</v>
      </c>
      <c r="AB5914" t="s">
        <v>125</v>
      </c>
      <c r="AO5914" s="171"/>
      <c r="AP5914" s="171"/>
      <c r="AQ5914" s="171"/>
      <c r="AR5914" s="171"/>
    </row>
    <row r="5915" spans="24:44">
      <c r="X5915" t="s">
        <v>23143</v>
      </c>
      <c r="Y5915" t="s">
        <v>389</v>
      </c>
      <c r="Z5915" t="s">
        <v>23144</v>
      </c>
      <c r="AA5915" t="s">
        <v>22437</v>
      </c>
      <c r="AB5915" t="s">
        <v>125</v>
      </c>
      <c r="AO5915" s="171"/>
      <c r="AP5915" s="171"/>
      <c r="AQ5915" s="171"/>
      <c r="AR5915" s="171"/>
    </row>
    <row r="5916" spans="24:44">
      <c r="X5916" t="s">
        <v>23145</v>
      </c>
      <c r="Y5916" t="s">
        <v>389</v>
      </c>
      <c r="Z5916" t="s">
        <v>23146</v>
      </c>
      <c r="AA5916" t="s">
        <v>22437</v>
      </c>
      <c r="AB5916" t="s">
        <v>125</v>
      </c>
      <c r="AO5916" s="171"/>
      <c r="AP5916" s="171"/>
      <c r="AQ5916" s="171"/>
      <c r="AR5916" s="171"/>
    </row>
    <row r="5917" spans="24:44">
      <c r="X5917" t="s">
        <v>23147</v>
      </c>
      <c r="Y5917" t="s">
        <v>389</v>
      </c>
      <c r="Z5917" t="s">
        <v>23148</v>
      </c>
      <c r="AA5917" t="s">
        <v>22437</v>
      </c>
      <c r="AB5917" t="s">
        <v>125</v>
      </c>
      <c r="AO5917" s="171"/>
      <c r="AP5917" s="171"/>
      <c r="AQ5917" s="171"/>
      <c r="AR5917" s="171"/>
    </row>
    <row r="5918" spans="24:44">
      <c r="X5918" t="s">
        <v>23149</v>
      </c>
      <c r="Y5918" t="s">
        <v>389</v>
      </c>
      <c r="Z5918" t="s">
        <v>23150</v>
      </c>
      <c r="AA5918" t="s">
        <v>22437</v>
      </c>
      <c r="AB5918" t="s">
        <v>125</v>
      </c>
      <c r="AO5918" s="171"/>
      <c r="AP5918" s="171"/>
      <c r="AQ5918" s="171"/>
      <c r="AR5918" s="171"/>
    </row>
    <row r="5919" spans="24:44">
      <c r="X5919" t="s">
        <v>23151</v>
      </c>
      <c r="Y5919" t="s">
        <v>389</v>
      </c>
      <c r="Z5919" t="s">
        <v>23152</v>
      </c>
      <c r="AA5919" t="s">
        <v>22437</v>
      </c>
      <c r="AB5919" t="s">
        <v>125</v>
      </c>
      <c r="AO5919" s="171"/>
      <c r="AP5919" s="171"/>
      <c r="AQ5919" s="171"/>
      <c r="AR5919" s="171"/>
    </row>
    <row r="5920" spans="24:44">
      <c r="X5920" t="s">
        <v>23153</v>
      </c>
      <c r="Y5920" t="s">
        <v>389</v>
      </c>
      <c r="Z5920" t="s">
        <v>23154</v>
      </c>
      <c r="AA5920" t="s">
        <v>22437</v>
      </c>
      <c r="AB5920" t="s">
        <v>125</v>
      </c>
      <c r="AO5920" s="171"/>
      <c r="AP5920" s="171"/>
      <c r="AQ5920" s="171"/>
      <c r="AR5920" s="171"/>
    </row>
    <row r="5921" spans="24:44">
      <c r="X5921" t="s">
        <v>23155</v>
      </c>
      <c r="Y5921" t="s">
        <v>389</v>
      </c>
      <c r="Z5921" t="s">
        <v>23156</v>
      </c>
      <c r="AA5921" t="s">
        <v>22437</v>
      </c>
      <c r="AB5921" t="s">
        <v>125</v>
      </c>
      <c r="AO5921" s="171"/>
      <c r="AP5921" s="171"/>
      <c r="AQ5921" s="171"/>
      <c r="AR5921" s="171"/>
    </row>
    <row r="5922" spans="24:44">
      <c r="X5922" t="s">
        <v>23157</v>
      </c>
      <c r="Y5922" t="s">
        <v>389</v>
      </c>
      <c r="Z5922" t="s">
        <v>23158</v>
      </c>
      <c r="AA5922" t="s">
        <v>22437</v>
      </c>
      <c r="AB5922" t="s">
        <v>125</v>
      </c>
      <c r="AO5922" s="171"/>
      <c r="AP5922" s="171"/>
      <c r="AQ5922" s="171"/>
      <c r="AR5922" s="171"/>
    </row>
    <row r="5923" spans="24:44">
      <c r="X5923" t="s">
        <v>23159</v>
      </c>
      <c r="Y5923" t="s">
        <v>389</v>
      </c>
      <c r="Z5923" t="s">
        <v>23160</v>
      </c>
      <c r="AA5923" t="s">
        <v>22437</v>
      </c>
      <c r="AB5923" t="s">
        <v>125</v>
      </c>
      <c r="AO5923" s="171"/>
      <c r="AP5923" s="171"/>
      <c r="AQ5923" s="171"/>
      <c r="AR5923" s="171"/>
    </row>
    <row r="5924" spans="24:44">
      <c r="X5924" t="s">
        <v>23161</v>
      </c>
      <c r="Y5924" t="s">
        <v>389</v>
      </c>
      <c r="Z5924" t="s">
        <v>23162</v>
      </c>
      <c r="AA5924" t="s">
        <v>22437</v>
      </c>
      <c r="AB5924" t="s">
        <v>125</v>
      </c>
      <c r="AO5924" s="171"/>
      <c r="AP5924" s="171"/>
      <c r="AQ5924" s="171"/>
      <c r="AR5924" s="171"/>
    </row>
    <row r="5925" spans="24:44">
      <c r="X5925" t="s">
        <v>23163</v>
      </c>
      <c r="Y5925" t="s">
        <v>389</v>
      </c>
      <c r="Z5925" t="s">
        <v>23164</v>
      </c>
      <c r="AA5925" t="s">
        <v>22437</v>
      </c>
      <c r="AB5925" t="s">
        <v>125</v>
      </c>
      <c r="AO5925" s="171"/>
      <c r="AP5925" s="171"/>
      <c r="AQ5925" s="171"/>
      <c r="AR5925" s="171"/>
    </row>
    <row r="5926" spans="24:44">
      <c r="X5926" t="s">
        <v>23165</v>
      </c>
      <c r="Y5926" t="s">
        <v>389</v>
      </c>
      <c r="Z5926" t="s">
        <v>23166</v>
      </c>
      <c r="AA5926" t="s">
        <v>22437</v>
      </c>
      <c r="AB5926" t="s">
        <v>125</v>
      </c>
      <c r="AO5926" s="171"/>
      <c r="AP5926" s="171"/>
      <c r="AQ5926" s="171"/>
      <c r="AR5926" s="171"/>
    </row>
    <row r="5927" spans="24:44">
      <c r="X5927" t="s">
        <v>23167</v>
      </c>
      <c r="Y5927" t="s">
        <v>389</v>
      </c>
      <c r="Z5927" t="s">
        <v>23168</v>
      </c>
      <c r="AA5927" t="s">
        <v>22437</v>
      </c>
      <c r="AB5927" t="s">
        <v>125</v>
      </c>
      <c r="AO5927" s="171"/>
      <c r="AP5927" s="171"/>
      <c r="AQ5927" s="171"/>
      <c r="AR5927" s="171"/>
    </row>
    <row r="5928" spans="24:44">
      <c r="X5928" t="s">
        <v>23169</v>
      </c>
      <c r="Y5928" t="s">
        <v>389</v>
      </c>
      <c r="Z5928" t="s">
        <v>23170</v>
      </c>
      <c r="AA5928" t="s">
        <v>22437</v>
      </c>
      <c r="AB5928" t="s">
        <v>125</v>
      </c>
      <c r="AO5928" s="171"/>
      <c r="AP5928" s="171"/>
      <c r="AQ5928" s="171"/>
      <c r="AR5928" s="171"/>
    </row>
    <row r="5929" spans="24:44">
      <c r="X5929" t="s">
        <v>23171</v>
      </c>
      <c r="Y5929" t="s">
        <v>389</v>
      </c>
      <c r="Z5929" t="s">
        <v>23172</v>
      </c>
      <c r="AA5929" t="s">
        <v>22437</v>
      </c>
      <c r="AB5929" t="s">
        <v>125</v>
      </c>
      <c r="AO5929" s="171"/>
      <c r="AP5929" s="171"/>
      <c r="AQ5929" s="171"/>
      <c r="AR5929" s="171"/>
    </row>
    <row r="5930" spans="24:44">
      <c r="X5930" t="s">
        <v>23173</v>
      </c>
      <c r="Y5930" t="s">
        <v>389</v>
      </c>
      <c r="Z5930" t="s">
        <v>23174</v>
      </c>
      <c r="AA5930" t="s">
        <v>22437</v>
      </c>
      <c r="AB5930" t="s">
        <v>125</v>
      </c>
      <c r="AO5930" s="171"/>
      <c r="AP5930" s="171"/>
      <c r="AQ5930" s="171"/>
      <c r="AR5930" s="171"/>
    </row>
    <row r="5931" spans="24:44">
      <c r="X5931" t="s">
        <v>23175</v>
      </c>
      <c r="Y5931" t="s">
        <v>389</v>
      </c>
      <c r="Z5931" t="s">
        <v>23176</v>
      </c>
      <c r="AA5931" t="s">
        <v>22437</v>
      </c>
      <c r="AB5931" t="s">
        <v>125</v>
      </c>
      <c r="AO5931" s="171"/>
      <c r="AP5931" s="171"/>
      <c r="AQ5931" s="171"/>
      <c r="AR5931" s="171"/>
    </row>
    <row r="5932" spans="24:44">
      <c r="X5932" t="s">
        <v>23177</v>
      </c>
      <c r="Y5932" t="s">
        <v>389</v>
      </c>
      <c r="Z5932" t="s">
        <v>23178</v>
      </c>
      <c r="AA5932" t="s">
        <v>22437</v>
      </c>
      <c r="AB5932" t="s">
        <v>125</v>
      </c>
      <c r="AO5932" s="171"/>
      <c r="AP5932" s="171"/>
      <c r="AQ5932" s="171"/>
      <c r="AR5932" s="171"/>
    </row>
    <row r="5933" spans="24:44">
      <c r="X5933" t="s">
        <v>23179</v>
      </c>
      <c r="Y5933" t="s">
        <v>389</v>
      </c>
      <c r="Z5933" t="s">
        <v>23180</v>
      </c>
      <c r="AA5933" t="s">
        <v>22437</v>
      </c>
      <c r="AB5933" t="s">
        <v>125</v>
      </c>
      <c r="AO5933" s="171"/>
      <c r="AP5933" s="171"/>
      <c r="AQ5933" s="171"/>
      <c r="AR5933" s="171"/>
    </row>
    <row r="5934" spans="24:44">
      <c r="X5934" t="s">
        <v>23181</v>
      </c>
      <c r="Y5934" t="s">
        <v>389</v>
      </c>
      <c r="Z5934" t="s">
        <v>23182</v>
      </c>
      <c r="AA5934" t="s">
        <v>22437</v>
      </c>
      <c r="AB5934" t="s">
        <v>125</v>
      </c>
      <c r="AO5934" s="171"/>
      <c r="AP5934" s="171"/>
      <c r="AQ5934" s="171"/>
      <c r="AR5934" s="171"/>
    </row>
    <row r="5935" spans="24:44">
      <c r="X5935" t="s">
        <v>23183</v>
      </c>
      <c r="Y5935" t="s">
        <v>389</v>
      </c>
      <c r="Z5935" t="s">
        <v>23184</v>
      </c>
      <c r="AA5935" t="s">
        <v>22437</v>
      </c>
      <c r="AB5935" t="s">
        <v>125</v>
      </c>
      <c r="AO5935" s="171"/>
      <c r="AP5935" s="171"/>
      <c r="AQ5935" s="171"/>
      <c r="AR5935" s="171"/>
    </row>
    <row r="5936" spans="24:44">
      <c r="X5936" t="s">
        <v>23185</v>
      </c>
      <c r="Y5936" t="s">
        <v>389</v>
      </c>
      <c r="Z5936" t="s">
        <v>23186</v>
      </c>
      <c r="AA5936" t="s">
        <v>22437</v>
      </c>
      <c r="AB5936" t="s">
        <v>125</v>
      </c>
      <c r="AO5936" s="171"/>
      <c r="AP5936" s="171"/>
      <c r="AQ5936" s="171"/>
      <c r="AR5936" s="171"/>
    </row>
    <row r="5937" spans="24:44">
      <c r="X5937" t="s">
        <v>23187</v>
      </c>
      <c r="Y5937" t="s">
        <v>389</v>
      </c>
      <c r="Z5937" t="s">
        <v>23188</v>
      </c>
      <c r="AA5937" t="s">
        <v>22437</v>
      </c>
      <c r="AB5937" t="s">
        <v>125</v>
      </c>
      <c r="AO5937" s="171"/>
      <c r="AP5937" s="171"/>
      <c r="AQ5937" s="171"/>
      <c r="AR5937" s="171"/>
    </row>
    <row r="5938" spans="24:44">
      <c r="X5938" t="s">
        <v>23189</v>
      </c>
      <c r="Y5938" t="s">
        <v>389</v>
      </c>
      <c r="Z5938" t="s">
        <v>23190</v>
      </c>
      <c r="AA5938" t="s">
        <v>22437</v>
      </c>
      <c r="AB5938" t="s">
        <v>125</v>
      </c>
      <c r="AO5938" s="171"/>
      <c r="AP5938" s="171"/>
      <c r="AQ5938" s="171"/>
      <c r="AR5938" s="171"/>
    </row>
    <row r="5939" spans="24:44">
      <c r="X5939" t="s">
        <v>23191</v>
      </c>
      <c r="Y5939" t="s">
        <v>389</v>
      </c>
      <c r="Z5939" t="s">
        <v>23192</v>
      </c>
      <c r="AA5939" t="s">
        <v>22437</v>
      </c>
      <c r="AB5939" t="s">
        <v>125</v>
      </c>
      <c r="AO5939" s="171"/>
      <c r="AP5939" s="171"/>
      <c r="AQ5939" s="171"/>
      <c r="AR5939" s="171"/>
    </row>
    <row r="5940" spans="24:44">
      <c r="X5940" t="s">
        <v>23193</v>
      </c>
      <c r="Y5940" t="s">
        <v>389</v>
      </c>
      <c r="Z5940" t="s">
        <v>23194</v>
      </c>
      <c r="AA5940" t="s">
        <v>22437</v>
      </c>
      <c r="AB5940" t="s">
        <v>125</v>
      </c>
      <c r="AO5940" s="171"/>
      <c r="AP5940" s="171"/>
      <c r="AQ5940" s="171"/>
      <c r="AR5940" s="171"/>
    </row>
    <row r="5941" spans="24:44">
      <c r="X5941" t="s">
        <v>23195</v>
      </c>
      <c r="Y5941" t="s">
        <v>389</v>
      </c>
      <c r="Z5941" t="s">
        <v>23196</v>
      </c>
      <c r="AA5941" t="s">
        <v>22437</v>
      </c>
      <c r="AB5941" t="s">
        <v>125</v>
      </c>
      <c r="AO5941" s="171"/>
      <c r="AP5941" s="171"/>
      <c r="AQ5941" s="171"/>
      <c r="AR5941" s="171"/>
    </row>
    <row r="5942" spans="24:44">
      <c r="X5942" t="s">
        <v>23197</v>
      </c>
      <c r="Y5942" t="s">
        <v>389</v>
      </c>
      <c r="Z5942" t="s">
        <v>23198</v>
      </c>
      <c r="AA5942" t="s">
        <v>22437</v>
      </c>
      <c r="AB5942" t="s">
        <v>125</v>
      </c>
      <c r="AO5942" s="171"/>
      <c r="AP5942" s="171"/>
      <c r="AQ5942" s="171"/>
      <c r="AR5942" s="171"/>
    </row>
    <row r="5943" spans="24:44">
      <c r="X5943" t="s">
        <v>23199</v>
      </c>
      <c r="Y5943" t="s">
        <v>389</v>
      </c>
      <c r="Z5943" t="s">
        <v>23200</v>
      </c>
      <c r="AA5943" t="s">
        <v>22437</v>
      </c>
      <c r="AB5943" t="s">
        <v>125</v>
      </c>
      <c r="AO5943" s="171"/>
      <c r="AP5943" s="171"/>
      <c r="AQ5943" s="171"/>
      <c r="AR5943" s="171"/>
    </row>
    <row r="5944" spans="24:44">
      <c r="X5944" t="s">
        <v>23201</v>
      </c>
      <c r="Y5944" t="s">
        <v>389</v>
      </c>
      <c r="Z5944" t="s">
        <v>23202</v>
      </c>
      <c r="AA5944" t="s">
        <v>22437</v>
      </c>
      <c r="AB5944" t="s">
        <v>125</v>
      </c>
      <c r="AO5944" s="171"/>
      <c r="AP5944" s="171"/>
      <c r="AQ5944" s="171"/>
      <c r="AR5944" s="171"/>
    </row>
    <row r="5945" spans="24:44">
      <c r="X5945" t="s">
        <v>23203</v>
      </c>
      <c r="Y5945" t="s">
        <v>389</v>
      </c>
      <c r="Z5945" t="s">
        <v>23204</v>
      </c>
      <c r="AA5945" t="s">
        <v>22437</v>
      </c>
      <c r="AB5945" t="s">
        <v>125</v>
      </c>
      <c r="AO5945" s="171"/>
      <c r="AP5945" s="171"/>
      <c r="AQ5945" s="171"/>
      <c r="AR5945" s="171"/>
    </row>
    <row r="5946" spans="24:44">
      <c r="X5946" t="s">
        <v>23205</v>
      </c>
      <c r="Y5946" t="s">
        <v>389</v>
      </c>
      <c r="Z5946" t="s">
        <v>23206</v>
      </c>
      <c r="AA5946" t="s">
        <v>22437</v>
      </c>
      <c r="AB5946" t="s">
        <v>125</v>
      </c>
      <c r="AO5946" s="171"/>
      <c r="AP5946" s="171"/>
      <c r="AQ5946" s="171"/>
      <c r="AR5946" s="171"/>
    </row>
    <row r="5947" spans="24:44">
      <c r="X5947" t="s">
        <v>23207</v>
      </c>
      <c r="Y5947" t="s">
        <v>389</v>
      </c>
      <c r="Z5947" t="s">
        <v>23208</v>
      </c>
      <c r="AA5947" t="s">
        <v>22437</v>
      </c>
      <c r="AB5947" t="s">
        <v>125</v>
      </c>
      <c r="AO5947" s="171"/>
      <c r="AP5947" s="171"/>
      <c r="AQ5947" s="171"/>
      <c r="AR5947" s="171"/>
    </row>
    <row r="5948" spans="24:44">
      <c r="X5948" t="s">
        <v>23209</v>
      </c>
      <c r="Y5948" t="s">
        <v>389</v>
      </c>
      <c r="Z5948" t="s">
        <v>23210</v>
      </c>
      <c r="AA5948" t="s">
        <v>22437</v>
      </c>
      <c r="AB5948" t="s">
        <v>125</v>
      </c>
      <c r="AO5948" s="171"/>
      <c r="AP5948" s="171"/>
      <c r="AQ5948" s="171"/>
      <c r="AR5948" s="171"/>
    </row>
    <row r="5949" spans="24:44">
      <c r="X5949" t="s">
        <v>23211</v>
      </c>
      <c r="Y5949" t="s">
        <v>389</v>
      </c>
      <c r="Z5949" t="s">
        <v>23212</v>
      </c>
      <c r="AA5949" t="s">
        <v>22437</v>
      </c>
      <c r="AB5949" t="s">
        <v>125</v>
      </c>
      <c r="AO5949" s="171"/>
      <c r="AP5949" s="171"/>
      <c r="AQ5949" s="171"/>
      <c r="AR5949" s="171"/>
    </row>
    <row r="5950" spans="24:44">
      <c r="X5950" t="s">
        <v>23213</v>
      </c>
      <c r="Y5950" t="s">
        <v>389</v>
      </c>
      <c r="Z5950" t="s">
        <v>23214</v>
      </c>
      <c r="AA5950" t="s">
        <v>22437</v>
      </c>
      <c r="AB5950" t="s">
        <v>125</v>
      </c>
      <c r="AO5950" s="171"/>
      <c r="AP5950" s="171"/>
      <c r="AQ5950" s="171"/>
      <c r="AR5950" s="171"/>
    </row>
    <row r="5951" spans="24:44">
      <c r="X5951" t="s">
        <v>23215</v>
      </c>
      <c r="Y5951" t="s">
        <v>389</v>
      </c>
      <c r="Z5951" t="s">
        <v>23216</v>
      </c>
      <c r="AA5951" t="s">
        <v>22437</v>
      </c>
      <c r="AB5951" t="s">
        <v>125</v>
      </c>
      <c r="AO5951" s="171"/>
      <c r="AP5951" s="171"/>
      <c r="AQ5951" s="171"/>
      <c r="AR5951" s="171"/>
    </row>
    <row r="5952" spans="24:44">
      <c r="X5952" t="s">
        <v>23217</v>
      </c>
      <c r="Y5952" t="s">
        <v>389</v>
      </c>
      <c r="Z5952" t="s">
        <v>23218</v>
      </c>
      <c r="AA5952" t="s">
        <v>22437</v>
      </c>
      <c r="AB5952" t="s">
        <v>125</v>
      </c>
      <c r="AO5952" s="171"/>
      <c r="AP5952" s="171"/>
      <c r="AQ5952" s="171"/>
      <c r="AR5952" s="171"/>
    </row>
    <row r="5953" spans="24:44">
      <c r="X5953" t="s">
        <v>23219</v>
      </c>
      <c r="Y5953" t="s">
        <v>389</v>
      </c>
      <c r="Z5953" t="s">
        <v>23220</v>
      </c>
      <c r="AA5953" t="s">
        <v>22437</v>
      </c>
      <c r="AB5953" t="s">
        <v>125</v>
      </c>
      <c r="AO5953" s="171"/>
      <c r="AP5953" s="171"/>
      <c r="AQ5953" s="171"/>
      <c r="AR5953" s="171"/>
    </row>
    <row r="5954" spans="24:44">
      <c r="X5954" t="s">
        <v>23221</v>
      </c>
      <c r="Y5954" t="s">
        <v>389</v>
      </c>
      <c r="Z5954" t="s">
        <v>23222</v>
      </c>
      <c r="AA5954" t="s">
        <v>22437</v>
      </c>
      <c r="AB5954" t="s">
        <v>125</v>
      </c>
      <c r="AO5954" s="171"/>
      <c r="AP5954" s="171"/>
      <c r="AQ5954" s="171"/>
      <c r="AR5954" s="171"/>
    </row>
    <row r="5955" spans="24:44">
      <c r="X5955" t="s">
        <v>23223</v>
      </c>
      <c r="Y5955" t="s">
        <v>389</v>
      </c>
      <c r="Z5955" t="s">
        <v>23224</v>
      </c>
      <c r="AA5955" t="s">
        <v>22437</v>
      </c>
      <c r="AB5955" t="s">
        <v>125</v>
      </c>
      <c r="AO5955" s="171"/>
      <c r="AP5955" s="171"/>
      <c r="AQ5955" s="171"/>
      <c r="AR5955" s="171"/>
    </row>
    <row r="5956" spans="24:44">
      <c r="X5956" t="s">
        <v>23225</v>
      </c>
      <c r="Y5956" t="s">
        <v>389</v>
      </c>
      <c r="Z5956" t="s">
        <v>23226</v>
      </c>
      <c r="AA5956" t="s">
        <v>22437</v>
      </c>
      <c r="AB5956" t="s">
        <v>125</v>
      </c>
      <c r="AO5956" s="171"/>
      <c r="AP5956" s="171"/>
      <c r="AQ5956" s="171"/>
      <c r="AR5956" s="171"/>
    </row>
    <row r="5957" spans="24:44">
      <c r="X5957" t="s">
        <v>23227</v>
      </c>
      <c r="Y5957" t="s">
        <v>389</v>
      </c>
      <c r="Z5957" t="s">
        <v>23228</v>
      </c>
      <c r="AA5957" t="s">
        <v>22509</v>
      </c>
      <c r="AB5957" t="s">
        <v>5354</v>
      </c>
      <c r="AO5957" s="171"/>
      <c r="AP5957" s="171"/>
      <c r="AQ5957" s="171"/>
      <c r="AR5957" s="171"/>
    </row>
    <row r="5958" spans="24:44">
      <c r="X5958" t="s">
        <v>23229</v>
      </c>
      <c r="Y5958" t="s">
        <v>389</v>
      </c>
      <c r="Z5958" t="s">
        <v>23230</v>
      </c>
      <c r="AA5958" t="s">
        <v>22437</v>
      </c>
      <c r="AB5958" t="s">
        <v>125</v>
      </c>
      <c r="AO5958" s="171"/>
      <c r="AP5958" s="171"/>
      <c r="AQ5958" s="171"/>
      <c r="AR5958" s="171"/>
    </row>
    <row r="5959" spans="24:44">
      <c r="X5959" t="s">
        <v>23231</v>
      </c>
      <c r="Y5959" t="s">
        <v>389</v>
      </c>
      <c r="Z5959" t="s">
        <v>23232</v>
      </c>
      <c r="AA5959" t="s">
        <v>22437</v>
      </c>
      <c r="AB5959" t="s">
        <v>125</v>
      </c>
      <c r="AO5959" s="171"/>
      <c r="AP5959" s="171"/>
      <c r="AQ5959" s="171"/>
      <c r="AR5959" s="171"/>
    </row>
    <row r="5960" spans="24:44">
      <c r="X5960" t="s">
        <v>23233</v>
      </c>
      <c r="Y5960" t="s">
        <v>389</v>
      </c>
      <c r="Z5960" t="s">
        <v>23234</v>
      </c>
      <c r="AA5960" t="s">
        <v>22437</v>
      </c>
      <c r="AB5960" t="s">
        <v>125</v>
      </c>
      <c r="AO5960" s="171"/>
      <c r="AP5960" s="171"/>
      <c r="AQ5960" s="171"/>
      <c r="AR5960" s="171"/>
    </row>
    <row r="5961" spans="24:44">
      <c r="X5961" t="s">
        <v>23235</v>
      </c>
      <c r="Y5961" t="s">
        <v>389</v>
      </c>
      <c r="Z5961" t="s">
        <v>23236</v>
      </c>
      <c r="AA5961" t="s">
        <v>22437</v>
      </c>
      <c r="AB5961" t="s">
        <v>125</v>
      </c>
      <c r="AO5961" s="171"/>
      <c r="AP5961" s="171"/>
      <c r="AQ5961" s="171"/>
      <c r="AR5961" s="171"/>
    </row>
    <row r="5962" spans="24:44">
      <c r="X5962" t="s">
        <v>23237</v>
      </c>
      <c r="Y5962" t="s">
        <v>386</v>
      </c>
      <c r="Z5962" t="s">
        <v>23238</v>
      </c>
      <c r="AA5962" t="s">
        <v>23040</v>
      </c>
      <c r="AB5962" t="s">
        <v>125</v>
      </c>
      <c r="AO5962" s="171"/>
      <c r="AP5962" s="171"/>
      <c r="AQ5962" s="171"/>
      <c r="AR5962" s="171"/>
    </row>
    <row r="5963" spans="24:44">
      <c r="X5963" t="s">
        <v>23239</v>
      </c>
      <c r="Y5963" t="s">
        <v>386</v>
      </c>
      <c r="Z5963" t="s">
        <v>23240</v>
      </c>
      <c r="AA5963" t="s">
        <v>23047</v>
      </c>
      <c r="AB5963" t="s">
        <v>125</v>
      </c>
      <c r="AO5963" s="171"/>
      <c r="AP5963" s="171"/>
      <c r="AQ5963" s="171"/>
      <c r="AR5963" s="171"/>
    </row>
    <row r="5964" spans="24:44">
      <c r="X5964" t="s">
        <v>23241</v>
      </c>
      <c r="Y5964" t="s">
        <v>386</v>
      </c>
      <c r="Z5964" t="s">
        <v>23242</v>
      </c>
      <c r="AA5964" t="s">
        <v>23068</v>
      </c>
      <c r="AB5964" t="s">
        <v>20688</v>
      </c>
      <c r="AO5964" s="171"/>
      <c r="AP5964" s="171"/>
      <c r="AQ5964" s="171"/>
      <c r="AR5964" s="171"/>
    </row>
    <row r="5965" spans="24:44">
      <c r="X5965" t="s">
        <v>23243</v>
      </c>
      <c r="Y5965" t="s">
        <v>389</v>
      </c>
      <c r="Z5965" t="s">
        <v>23244</v>
      </c>
      <c r="AA5965" t="s">
        <v>22818</v>
      </c>
      <c r="AB5965" t="s">
        <v>10553</v>
      </c>
      <c r="AO5965" s="171"/>
      <c r="AP5965" s="171"/>
      <c r="AQ5965" s="171"/>
      <c r="AR5965" s="171"/>
    </row>
    <row r="5966" spans="24:44">
      <c r="X5966" t="s">
        <v>23245</v>
      </c>
      <c r="Y5966" t="s">
        <v>389</v>
      </c>
      <c r="Z5966" t="s">
        <v>23246</v>
      </c>
      <c r="AA5966" t="s">
        <v>22509</v>
      </c>
      <c r="AB5966" t="s">
        <v>5354</v>
      </c>
      <c r="AO5966" s="171"/>
      <c r="AP5966" s="171"/>
      <c r="AQ5966" s="171"/>
      <c r="AR5966" s="171"/>
    </row>
    <row r="5967" spans="24:44">
      <c r="X5967" t="s">
        <v>23247</v>
      </c>
      <c r="Y5967" t="s">
        <v>389</v>
      </c>
      <c r="Z5967" t="s">
        <v>23248</v>
      </c>
      <c r="AA5967" t="s">
        <v>22437</v>
      </c>
      <c r="AB5967" t="s">
        <v>125</v>
      </c>
      <c r="AO5967" s="171"/>
      <c r="AP5967" s="171"/>
      <c r="AQ5967" s="171"/>
      <c r="AR5967" s="171"/>
    </row>
    <row r="5968" spans="24:44">
      <c r="X5968" t="s">
        <v>23249</v>
      </c>
      <c r="Y5968" t="s">
        <v>389</v>
      </c>
      <c r="Z5968" t="s">
        <v>23250</v>
      </c>
      <c r="AA5968" t="s">
        <v>22437</v>
      </c>
      <c r="AB5968" t="s">
        <v>125</v>
      </c>
      <c r="AO5968" s="171"/>
      <c r="AP5968" s="171"/>
      <c r="AQ5968" s="171"/>
      <c r="AR5968" s="171"/>
    </row>
    <row r="5969" spans="24:44">
      <c r="X5969" t="s">
        <v>23251</v>
      </c>
      <c r="Y5969" t="s">
        <v>389</v>
      </c>
      <c r="Z5969" t="s">
        <v>23252</v>
      </c>
      <c r="AA5969" t="s">
        <v>23253</v>
      </c>
      <c r="AB5969" t="s">
        <v>10553</v>
      </c>
      <c r="AO5969" s="171"/>
      <c r="AP5969" s="171"/>
      <c r="AQ5969" s="171"/>
      <c r="AR5969" s="171"/>
    </row>
    <row r="5970" spans="24:44">
      <c r="X5970" t="s">
        <v>23254</v>
      </c>
      <c r="Y5970" t="s">
        <v>389</v>
      </c>
      <c r="Z5970" t="s">
        <v>23255</v>
      </c>
      <c r="AA5970" t="s">
        <v>22437</v>
      </c>
      <c r="AB5970" t="s">
        <v>125</v>
      </c>
      <c r="AO5970" s="171"/>
      <c r="AP5970" s="171"/>
      <c r="AQ5970" s="171"/>
      <c r="AR5970" s="171"/>
    </row>
    <row r="5971" spans="24:44">
      <c r="X5971" t="s">
        <v>23256</v>
      </c>
      <c r="Y5971" t="s">
        <v>389</v>
      </c>
      <c r="Z5971" t="s">
        <v>23257</v>
      </c>
      <c r="AA5971" t="s">
        <v>22437</v>
      </c>
      <c r="AB5971" t="s">
        <v>125</v>
      </c>
      <c r="AO5971" s="171"/>
      <c r="AP5971" s="171"/>
      <c r="AQ5971" s="171"/>
      <c r="AR5971" s="171"/>
    </row>
    <row r="5972" spans="24:44">
      <c r="X5972" t="s">
        <v>23258</v>
      </c>
      <c r="Y5972" t="s">
        <v>389</v>
      </c>
      <c r="Z5972" t="s">
        <v>23259</v>
      </c>
      <c r="AA5972" t="s">
        <v>23260</v>
      </c>
      <c r="AB5972" t="s">
        <v>10553</v>
      </c>
      <c r="AO5972" s="171"/>
      <c r="AP5972" s="171"/>
      <c r="AQ5972" s="171"/>
      <c r="AR5972" s="171"/>
    </row>
    <row r="5973" spans="24:44">
      <c r="X5973" t="s">
        <v>23261</v>
      </c>
      <c r="Y5973" t="s">
        <v>389</v>
      </c>
      <c r="Z5973" t="s">
        <v>22695</v>
      </c>
      <c r="AA5973" t="s">
        <v>23260</v>
      </c>
      <c r="AB5973" t="s">
        <v>10553</v>
      </c>
      <c r="AO5973" s="171"/>
      <c r="AP5973" s="171"/>
      <c r="AQ5973" s="171"/>
      <c r="AR5973" s="171"/>
    </row>
    <row r="5974" spans="24:44">
      <c r="X5974" t="s">
        <v>23262</v>
      </c>
      <c r="Y5974" t="s">
        <v>389</v>
      </c>
      <c r="Z5974" t="s">
        <v>23263</v>
      </c>
      <c r="AA5974" t="s">
        <v>22509</v>
      </c>
      <c r="AB5974" t="s">
        <v>5354</v>
      </c>
      <c r="AO5974" s="171"/>
      <c r="AP5974" s="171"/>
      <c r="AQ5974" s="171"/>
      <c r="AR5974" s="171"/>
    </row>
    <row r="5975" spans="24:44">
      <c r="X5975" t="s">
        <v>23264</v>
      </c>
      <c r="Y5975" t="s">
        <v>389</v>
      </c>
      <c r="Z5975" t="s">
        <v>23265</v>
      </c>
      <c r="AA5975" t="s">
        <v>22384</v>
      </c>
      <c r="AB5975" t="s">
        <v>10553</v>
      </c>
      <c r="AO5975" s="171"/>
      <c r="AP5975" s="171"/>
      <c r="AQ5975" s="171"/>
      <c r="AR5975" s="171"/>
    </row>
    <row r="5976" spans="24:44">
      <c r="X5976" t="s">
        <v>23266</v>
      </c>
      <c r="Y5976" t="s">
        <v>389</v>
      </c>
      <c r="Z5976" t="s">
        <v>23267</v>
      </c>
      <c r="AA5976" t="s">
        <v>22509</v>
      </c>
      <c r="AB5976" t="s">
        <v>5354</v>
      </c>
      <c r="AO5976" s="171"/>
      <c r="AP5976" s="171"/>
      <c r="AQ5976" s="171"/>
      <c r="AR5976" s="171"/>
    </row>
    <row r="5977" spans="24:44">
      <c r="X5977" t="s">
        <v>23268</v>
      </c>
      <c r="Y5977" t="s">
        <v>389</v>
      </c>
      <c r="Z5977" t="s">
        <v>23269</v>
      </c>
      <c r="AA5977" t="s">
        <v>22384</v>
      </c>
      <c r="AB5977" t="s">
        <v>10553</v>
      </c>
      <c r="AO5977" s="171"/>
      <c r="AP5977" s="171"/>
      <c r="AQ5977" s="171"/>
      <c r="AR5977" s="171"/>
    </row>
    <row r="5978" spans="24:44">
      <c r="X5978" t="s">
        <v>23270</v>
      </c>
      <c r="Y5978" t="s">
        <v>389</v>
      </c>
      <c r="Z5978" t="s">
        <v>23271</v>
      </c>
      <c r="AA5978" t="s">
        <v>22509</v>
      </c>
      <c r="AB5978" t="s">
        <v>5354</v>
      </c>
      <c r="AO5978" s="171"/>
      <c r="AP5978" s="171"/>
      <c r="AQ5978" s="171"/>
      <c r="AR5978" s="171"/>
    </row>
    <row r="5979" spans="24:44">
      <c r="X5979" t="s">
        <v>23272</v>
      </c>
      <c r="Y5979" t="s">
        <v>389</v>
      </c>
      <c r="Z5979" t="s">
        <v>23273</v>
      </c>
      <c r="AA5979" t="s">
        <v>22384</v>
      </c>
      <c r="AB5979" t="s">
        <v>10553</v>
      </c>
      <c r="AO5979" s="171"/>
      <c r="AP5979" s="171"/>
      <c r="AQ5979" s="171"/>
      <c r="AR5979" s="171"/>
    </row>
    <row r="5980" spans="24:44">
      <c r="X5980" t="s">
        <v>23274</v>
      </c>
      <c r="Y5980" t="s">
        <v>389</v>
      </c>
      <c r="Z5980" t="s">
        <v>23275</v>
      </c>
      <c r="AA5980" t="s">
        <v>22509</v>
      </c>
      <c r="AB5980" t="s">
        <v>5354</v>
      </c>
      <c r="AO5980" s="171"/>
      <c r="AP5980" s="171"/>
      <c r="AQ5980" s="171"/>
      <c r="AR5980" s="171"/>
    </row>
    <row r="5981" spans="24:44">
      <c r="X5981" t="s">
        <v>23276</v>
      </c>
      <c r="Y5981" t="s">
        <v>389</v>
      </c>
      <c r="Z5981" t="s">
        <v>23277</v>
      </c>
      <c r="AA5981" t="s">
        <v>22509</v>
      </c>
      <c r="AB5981" t="s">
        <v>5354</v>
      </c>
      <c r="AO5981" s="171"/>
      <c r="AP5981" s="171"/>
      <c r="AQ5981" s="171"/>
      <c r="AR5981" s="171"/>
    </row>
    <row r="5982" spans="24:44">
      <c r="X5982" t="s">
        <v>23278</v>
      </c>
      <c r="Y5982" t="s">
        <v>389</v>
      </c>
      <c r="Z5982" t="s">
        <v>23279</v>
      </c>
      <c r="AA5982" t="s">
        <v>22509</v>
      </c>
      <c r="AB5982" t="s">
        <v>5354</v>
      </c>
      <c r="AO5982" s="171"/>
      <c r="AP5982" s="171"/>
      <c r="AQ5982" s="171"/>
      <c r="AR5982" s="171"/>
    </row>
    <row r="5983" spans="24:44">
      <c r="X5983" t="s">
        <v>23280</v>
      </c>
      <c r="Y5983" t="s">
        <v>389</v>
      </c>
      <c r="Z5983" t="s">
        <v>23281</v>
      </c>
      <c r="AA5983" t="s">
        <v>22509</v>
      </c>
      <c r="AB5983" t="s">
        <v>5354</v>
      </c>
      <c r="AO5983" s="171"/>
      <c r="AP5983" s="171"/>
      <c r="AQ5983" s="171"/>
      <c r="AR5983" s="171"/>
    </row>
    <row r="5984" spans="24:44">
      <c r="X5984" t="s">
        <v>23282</v>
      </c>
      <c r="Y5984" t="s">
        <v>389</v>
      </c>
      <c r="Z5984" t="s">
        <v>23283</v>
      </c>
      <c r="AA5984" t="s">
        <v>22384</v>
      </c>
      <c r="AB5984" t="s">
        <v>10553</v>
      </c>
      <c r="AO5984" s="171"/>
      <c r="AP5984" s="171"/>
      <c r="AQ5984" s="171"/>
      <c r="AR5984" s="171"/>
    </row>
    <row r="5985" spans="24:44">
      <c r="X5985" t="s">
        <v>23284</v>
      </c>
      <c r="Y5985" t="s">
        <v>389</v>
      </c>
      <c r="Z5985" t="s">
        <v>23285</v>
      </c>
      <c r="AA5985" t="s">
        <v>22509</v>
      </c>
      <c r="AB5985" t="s">
        <v>5354</v>
      </c>
      <c r="AO5985" s="171"/>
      <c r="AP5985" s="171"/>
      <c r="AQ5985" s="171"/>
      <c r="AR5985" s="171"/>
    </row>
    <row r="5986" spans="24:44">
      <c r="X5986" t="s">
        <v>23286</v>
      </c>
      <c r="Y5986" t="s">
        <v>389</v>
      </c>
      <c r="Z5986" t="s">
        <v>23287</v>
      </c>
      <c r="AA5986" t="s">
        <v>22384</v>
      </c>
      <c r="AB5986" t="s">
        <v>10553</v>
      </c>
      <c r="AO5986" s="171"/>
      <c r="AP5986" s="171"/>
      <c r="AQ5986" s="171"/>
      <c r="AR5986" s="171"/>
    </row>
    <row r="5987" spans="24:44">
      <c r="X5987" t="s">
        <v>23288</v>
      </c>
      <c r="Y5987" t="s">
        <v>389</v>
      </c>
      <c r="Z5987" t="s">
        <v>23289</v>
      </c>
      <c r="AA5987" t="s">
        <v>22384</v>
      </c>
      <c r="AB5987" t="s">
        <v>10553</v>
      </c>
      <c r="AO5987" s="171"/>
      <c r="AP5987" s="171"/>
      <c r="AQ5987" s="171"/>
      <c r="AR5987" s="171"/>
    </row>
    <row r="5988" spans="24:44">
      <c r="X5988" t="s">
        <v>23290</v>
      </c>
      <c r="Y5988" t="s">
        <v>389</v>
      </c>
      <c r="Z5988" t="s">
        <v>23291</v>
      </c>
      <c r="AA5988" t="s">
        <v>22509</v>
      </c>
      <c r="AB5988" t="s">
        <v>5354</v>
      </c>
      <c r="AO5988" s="171"/>
      <c r="AP5988" s="171"/>
      <c r="AQ5988" s="171"/>
      <c r="AR5988" s="171"/>
    </row>
    <row r="5989" spans="24:44">
      <c r="X5989" t="s">
        <v>23292</v>
      </c>
      <c r="Y5989" t="s">
        <v>389</v>
      </c>
      <c r="Z5989" t="s">
        <v>23293</v>
      </c>
      <c r="AA5989" t="s">
        <v>22509</v>
      </c>
      <c r="AB5989" t="s">
        <v>5354</v>
      </c>
      <c r="AO5989" s="171"/>
      <c r="AP5989" s="171"/>
      <c r="AQ5989" s="171"/>
      <c r="AR5989" s="171"/>
    </row>
    <row r="5990" spans="24:44">
      <c r="X5990" t="s">
        <v>23294</v>
      </c>
      <c r="Y5990" t="s">
        <v>389</v>
      </c>
      <c r="Z5990" t="s">
        <v>23295</v>
      </c>
      <c r="AA5990" t="s">
        <v>22384</v>
      </c>
      <c r="AB5990" t="s">
        <v>10553</v>
      </c>
      <c r="AO5990" s="171"/>
      <c r="AP5990" s="171"/>
      <c r="AQ5990" s="171"/>
      <c r="AR5990" s="171"/>
    </row>
    <row r="5991" spans="24:44">
      <c r="X5991" t="s">
        <v>23296</v>
      </c>
      <c r="Y5991" t="s">
        <v>389</v>
      </c>
      <c r="Z5991" t="s">
        <v>23297</v>
      </c>
      <c r="AA5991" t="s">
        <v>22509</v>
      </c>
      <c r="AB5991" t="s">
        <v>5354</v>
      </c>
      <c r="AO5991" s="171"/>
      <c r="AP5991" s="171"/>
      <c r="AQ5991" s="171"/>
      <c r="AR5991" s="171"/>
    </row>
    <row r="5992" spans="24:44">
      <c r="X5992" t="s">
        <v>23298</v>
      </c>
      <c r="Y5992" t="s">
        <v>389</v>
      </c>
      <c r="Z5992" t="s">
        <v>23299</v>
      </c>
      <c r="AA5992" t="s">
        <v>22384</v>
      </c>
      <c r="AB5992" t="s">
        <v>10553</v>
      </c>
      <c r="AO5992" s="171"/>
      <c r="AP5992" s="171"/>
      <c r="AQ5992" s="171"/>
      <c r="AR5992" s="171"/>
    </row>
    <row r="5993" spans="24:44">
      <c r="X5993" t="s">
        <v>23300</v>
      </c>
      <c r="Y5993" t="s">
        <v>389</v>
      </c>
      <c r="Z5993" t="s">
        <v>23301</v>
      </c>
      <c r="AA5993" t="s">
        <v>22384</v>
      </c>
      <c r="AB5993" t="s">
        <v>10553</v>
      </c>
      <c r="AO5993" s="171"/>
      <c r="AP5993" s="171"/>
      <c r="AQ5993" s="171"/>
      <c r="AR5993" s="171"/>
    </row>
    <row r="5994" spans="24:44">
      <c r="X5994" t="s">
        <v>23302</v>
      </c>
      <c r="Y5994" t="s">
        <v>389</v>
      </c>
      <c r="Z5994" t="s">
        <v>23303</v>
      </c>
      <c r="AA5994" t="s">
        <v>22509</v>
      </c>
      <c r="AB5994" t="s">
        <v>5354</v>
      </c>
      <c r="AO5994" s="171"/>
      <c r="AP5994" s="171"/>
      <c r="AQ5994" s="171"/>
      <c r="AR5994" s="171"/>
    </row>
    <row r="5995" spans="24:44">
      <c r="X5995" t="s">
        <v>23304</v>
      </c>
      <c r="Y5995" t="s">
        <v>389</v>
      </c>
      <c r="Z5995" t="s">
        <v>23305</v>
      </c>
      <c r="AA5995" t="s">
        <v>22509</v>
      </c>
      <c r="AB5995" t="s">
        <v>5354</v>
      </c>
      <c r="AO5995" s="171"/>
      <c r="AP5995" s="171"/>
      <c r="AQ5995" s="171"/>
      <c r="AR5995" s="171"/>
    </row>
    <row r="5996" spans="24:44">
      <c r="X5996" t="s">
        <v>23306</v>
      </c>
      <c r="Y5996" t="s">
        <v>389</v>
      </c>
      <c r="Z5996" t="s">
        <v>23307</v>
      </c>
      <c r="AA5996" t="s">
        <v>22384</v>
      </c>
      <c r="AB5996" t="s">
        <v>10553</v>
      </c>
      <c r="AO5996" s="171"/>
      <c r="AP5996" s="171"/>
      <c r="AQ5996" s="171"/>
      <c r="AR5996" s="171"/>
    </row>
    <row r="5997" spans="24:44">
      <c r="X5997" t="s">
        <v>23308</v>
      </c>
      <c r="Y5997" t="s">
        <v>389</v>
      </c>
      <c r="Z5997" t="s">
        <v>23309</v>
      </c>
      <c r="AA5997" t="s">
        <v>22509</v>
      </c>
      <c r="AB5997" t="s">
        <v>5354</v>
      </c>
      <c r="AO5997" s="171"/>
      <c r="AP5997" s="171"/>
      <c r="AQ5997" s="171"/>
      <c r="AR5997" s="171"/>
    </row>
    <row r="5998" spans="24:44">
      <c r="X5998" t="s">
        <v>23310</v>
      </c>
      <c r="Y5998" t="s">
        <v>389</v>
      </c>
      <c r="Z5998" t="s">
        <v>23311</v>
      </c>
      <c r="AA5998" t="s">
        <v>22384</v>
      </c>
      <c r="AB5998" t="s">
        <v>10553</v>
      </c>
      <c r="AO5998" s="171"/>
      <c r="AP5998" s="171"/>
      <c r="AQ5998" s="171"/>
      <c r="AR5998" s="171"/>
    </row>
    <row r="5999" spans="24:44">
      <c r="X5999" t="s">
        <v>23312</v>
      </c>
      <c r="Y5999" t="s">
        <v>389</v>
      </c>
      <c r="Z5999" t="s">
        <v>23313</v>
      </c>
      <c r="AA5999" t="s">
        <v>22384</v>
      </c>
      <c r="AB5999" t="s">
        <v>10553</v>
      </c>
      <c r="AO5999" s="171"/>
      <c r="AP5999" s="171"/>
      <c r="AQ5999" s="171"/>
      <c r="AR5999" s="171"/>
    </row>
    <row r="6000" spans="24:44">
      <c r="X6000" t="s">
        <v>23314</v>
      </c>
      <c r="Y6000" t="s">
        <v>389</v>
      </c>
      <c r="Z6000" t="s">
        <v>23315</v>
      </c>
      <c r="AA6000" t="s">
        <v>22384</v>
      </c>
      <c r="AB6000" t="s">
        <v>10553</v>
      </c>
      <c r="AO6000" s="171"/>
      <c r="AP6000" s="171"/>
      <c r="AQ6000" s="171"/>
      <c r="AR6000" s="171"/>
    </row>
    <row r="6001" spans="24:44">
      <c r="X6001" t="s">
        <v>23316</v>
      </c>
      <c r="Y6001" t="s">
        <v>389</v>
      </c>
      <c r="Z6001" t="s">
        <v>23317</v>
      </c>
      <c r="AA6001" t="s">
        <v>22509</v>
      </c>
      <c r="AB6001" t="s">
        <v>5354</v>
      </c>
      <c r="AO6001" s="171"/>
      <c r="AP6001" s="171"/>
      <c r="AQ6001" s="171"/>
      <c r="AR6001" s="171"/>
    </row>
    <row r="6002" spans="24:44">
      <c r="X6002" t="s">
        <v>23318</v>
      </c>
      <c r="Y6002" t="s">
        <v>389</v>
      </c>
      <c r="Z6002" t="s">
        <v>23319</v>
      </c>
      <c r="AA6002" t="s">
        <v>22509</v>
      </c>
      <c r="AB6002" t="s">
        <v>5354</v>
      </c>
      <c r="AO6002" s="171"/>
      <c r="AP6002" s="171"/>
      <c r="AQ6002" s="171"/>
      <c r="AR6002" s="171"/>
    </row>
    <row r="6003" spans="24:44">
      <c r="X6003" t="s">
        <v>23320</v>
      </c>
      <c r="Y6003" t="s">
        <v>389</v>
      </c>
      <c r="Z6003" t="s">
        <v>23321</v>
      </c>
      <c r="AA6003" t="s">
        <v>22437</v>
      </c>
      <c r="AB6003" t="s">
        <v>125</v>
      </c>
      <c r="AO6003" s="171"/>
      <c r="AP6003" s="171"/>
      <c r="AQ6003" s="171"/>
      <c r="AR6003" s="171"/>
    </row>
    <row r="6004" spans="24:44">
      <c r="X6004" t="s">
        <v>23322</v>
      </c>
      <c r="Y6004" t="s">
        <v>389</v>
      </c>
      <c r="Z6004" t="s">
        <v>23323</v>
      </c>
      <c r="AA6004" t="s">
        <v>22437</v>
      </c>
      <c r="AB6004" t="s">
        <v>125</v>
      </c>
      <c r="AO6004" s="171"/>
      <c r="AP6004" s="171"/>
      <c r="AQ6004" s="171"/>
      <c r="AR6004" s="171"/>
    </row>
    <row r="6005" spans="24:44">
      <c r="X6005" t="s">
        <v>23324</v>
      </c>
      <c r="Y6005" t="s">
        <v>389</v>
      </c>
      <c r="Z6005" t="s">
        <v>23325</v>
      </c>
      <c r="AA6005" t="s">
        <v>22890</v>
      </c>
      <c r="AB6005" t="s">
        <v>125</v>
      </c>
      <c r="AO6005" s="171"/>
      <c r="AP6005" s="171"/>
      <c r="AQ6005" s="171"/>
      <c r="AR6005" s="171"/>
    </row>
    <row r="6006" spans="24:44">
      <c r="X6006" t="s">
        <v>23324</v>
      </c>
      <c r="Y6006" t="s">
        <v>389</v>
      </c>
      <c r="Z6006" t="s">
        <v>23325</v>
      </c>
      <c r="AA6006" t="s">
        <v>22890</v>
      </c>
      <c r="AB6006" t="s">
        <v>125</v>
      </c>
      <c r="AO6006" s="171"/>
      <c r="AP6006" s="171"/>
      <c r="AQ6006" s="171"/>
      <c r="AR6006" s="171"/>
    </row>
    <row r="6007" spans="24:44">
      <c r="X6007" t="s">
        <v>23326</v>
      </c>
      <c r="Y6007" t="s">
        <v>389</v>
      </c>
      <c r="Z6007" t="s">
        <v>23327</v>
      </c>
      <c r="AA6007" t="s">
        <v>22437</v>
      </c>
      <c r="AB6007" t="s">
        <v>125</v>
      </c>
      <c r="AO6007" s="171"/>
      <c r="AP6007" s="171"/>
      <c r="AQ6007" s="171"/>
      <c r="AR6007" s="171"/>
    </row>
    <row r="6008" spans="24:44">
      <c r="X6008" t="s">
        <v>23328</v>
      </c>
      <c r="Y6008" t="s">
        <v>389</v>
      </c>
      <c r="Z6008" t="s">
        <v>23329</v>
      </c>
      <c r="AA6008" t="s">
        <v>22437</v>
      </c>
      <c r="AB6008" t="s">
        <v>125</v>
      </c>
      <c r="AO6008" s="171"/>
      <c r="AP6008" s="171"/>
      <c r="AQ6008" s="171"/>
      <c r="AR6008" s="171"/>
    </row>
    <row r="6009" spans="24:44">
      <c r="X6009" t="s">
        <v>23330</v>
      </c>
      <c r="Y6009" t="s">
        <v>389</v>
      </c>
      <c r="Z6009" t="s">
        <v>23331</v>
      </c>
      <c r="AA6009" t="s">
        <v>22717</v>
      </c>
      <c r="AB6009" t="s">
        <v>125</v>
      </c>
      <c r="AO6009" s="171"/>
      <c r="AP6009" s="171"/>
      <c r="AQ6009" s="171"/>
      <c r="AR6009" s="171"/>
    </row>
    <row r="6010" spans="24:44">
      <c r="X6010" t="s">
        <v>23332</v>
      </c>
      <c r="Y6010" t="s">
        <v>389</v>
      </c>
      <c r="Z6010" t="s">
        <v>23333</v>
      </c>
      <c r="AA6010" t="s">
        <v>22717</v>
      </c>
      <c r="AB6010" t="s">
        <v>125</v>
      </c>
      <c r="AO6010" s="171"/>
      <c r="AP6010" s="171"/>
      <c r="AQ6010" s="171"/>
      <c r="AR6010" s="171"/>
    </row>
    <row r="6011" spans="24:44">
      <c r="X6011" t="s">
        <v>23334</v>
      </c>
      <c r="Y6011" t="s">
        <v>389</v>
      </c>
      <c r="Z6011" t="s">
        <v>23335</v>
      </c>
      <c r="AA6011" t="s">
        <v>22818</v>
      </c>
      <c r="AB6011" t="s">
        <v>10553</v>
      </c>
      <c r="AO6011" s="171"/>
      <c r="AP6011" s="171"/>
      <c r="AQ6011" s="171"/>
      <c r="AR6011" s="171"/>
    </row>
    <row r="6012" spans="24:44">
      <c r="X6012" t="s">
        <v>23336</v>
      </c>
      <c r="Y6012" t="s">
        <v>389</v>
      </c>
      <c r="Z6012" t="s">
        <v>23337</v>
      </c>
      <c r="AA6012" t="s">
        <v>23338</v>
      </c>
      <c r="AB6012" t="s">
        <v>10553</v>
      </c>
      <c r="AO6012" s="171"/>
      <c r="AP6012" s="171"/>
      <c r="AQ6012" s="171"/>
      <c r="AR6012" s="171"/>
    </row>
    <row r="6013" spans="24:44">
      <c r="X6013" t="s">
        <v>23339</v>
      </c>
      <c r="Y6013" t="s">
        <v>389</v>
      </c>
      <c r="Z6013" t="s">
        <v>23340</v>
      </c>
      <c r="AA6013" t="s">
        <v>23338</v>
      </c>
      <c r="AB6013" t="s">
        <v>10553</v>
      </c>
      <c r="AO6013" s="171"/>
      <c r="AP6013" s="171"/>
      <c r="AQ6013" s="171"/>
      <c r="AR6013" s="171"/>
    </row>
    <row r="6014" spans="24:44">
      <c r="X6014" t="s">
        <v>23341</v>
      </c>
      <c r="Y6014" t="s">
        <v>386</v>
      </c>
      <c r="Z6014" t="s">
        <v>23342</v>
      </c>
      <c r="AA6014" t="s">
        <v>986</v>
      </c>
      <c r="AB6014" t="s">
        <v>10553</v>
      </c>
      <c r="AO6014" s="171"/>
      <c r="AP6014" s="171"/>
      <c r="AQ6014" s="171"/>
      <c r="AR6014" s="171"/>
    </row>
    <row r="6015" spans="24:44">
      <c r="X6015" t="s">
        <v>23343</v>
      </c>
      <c r="Y6015" t="s">
        <v>386</v>
      </c>
      <c r="Z6015" t="s">
        <v>23344</v>
      </c>
      <c r="AA6015" t="s">
        <v>997</v>
      </c>
      <c r="AB6015" t="s">
        <v>10553</v>
      </c>
      <c r="AO6015" s="171"/>
      <c r="AP6015" s="171"/>
      <c r="AQ6015" s="171"/>
      <c r="AR6015" s="171"/>
    </row>
    <row r="6016" spans="24:44">
      <c r="X6016" t="s">
        <v>23345</v>
      </c>
      <c r="Y6016" t="s">
        <v>389</v>
      </c>
      <c r="Z6016" t="s">
        <v>23346</v>
      </c>
      <c r="AA6016" t="s">
        <v>22509</v>
      </c>
      <c r="AB6016" t="s">
        <v>5354</v>
      </c>
      <c r="AO6016" s="171"/>
      <c r="AP6016" s="171"/>
      <c r="AQ6016" s="171"/>
      <c r="AR6016" s="171"/>
    </row>
    <row r="6017" spans="24:44">
      <c r="X6017" t="s">
        <v>23347</v>
      </c>
      <c r="Y6017" t="s">
        <v>389</v>
      </c>
      <c r="Z6017" t="s">
        <v>23348</v>
      </c>
      <c r="AA6017" t="s">
        <v>22509</v>
      </c>
      <c r="AB6017" t="s">
        <v>5354</v>
      </c>
      <c r="AO6017" s="171"/>
      <c r="AP6017" s="171"/>
      <c r="AQ6017" s="171"/>
      <c r="AR6017" s="171"/>
    </row>
    <row r="6018" spans="24:44">
      <c r="X6018" t="s">
        <v>23349</v>
      </c>
      <c r="Y6018" t="s">
        <v>389</v>
      </c>
      <c r="Z6018" t="s">
        <v>23350</v>
      </c>
      <c r="AA6018" t="s">
        <v>22509</v>
      </c>
      <c r="AB6018" t="s">
        <v>5354</v>
      </c>
      <c r="AO6018" s="171"/>
      <c r="AP6018" s="171"/>
      <c r="AQ6018" s="171"/>
      <c r="AR6018" s="171"/>
    </row>
    <row r="6019" spans="24:44">
      <c r="X6019" t="s">
        <v>23351</v>
      </c>
      <c r="Y6019" t="s">
        <v>389</v>
      </c>
      <c r="Z6019" t="s">
        <v>23352</v>
      </c>
      <c r="AA6019" t="s">
        <v>22509</v>
      </c>
      <c r="AB6019" t="s">
        <v>5354</v>
      </c>
      <c r="AO6019" s="171"/>
      <c r="AP6019" s="171"/>
      <c r="AQ6019" s="171"/>
      <c r="AR6019" s="171"/>
    </row>
    <row r="6020" spans="24:44">
      <c r="X6020" t="s">
        <v>23353</v>
      </c>
      <c r="Y6020" t="s">
        <v>389</v>
      </c>
      <c r="Z6020" t="s">
        <v>23354</v>
      </c>
      <c r="AA6020" t="s">
        <v>23355</v>
      </c>
      <c r="AB6020" t="s">
        <v>10553</v>
      </c>
      <c r="AO6020" s="171"/>
      <c r="AP6020" s="171"/>
      <c r="AQ6020" s="171"/>
      <c r="AR6020" s="171"/>
    </row>
    <row r="6021" spans="24:44">
      <c r="X6021" t="s">
        <v>23356</v>
      </c>
      <c r="Y6021" t="s">
        <v>389</v>
      </c>
      <c r="Z6021" t="s">
        <v>23357</v>
      </c>
      <c r="AA6021" t="s">
        <v>22509</v>
      </c>
      <c r="AB6021" t="s">
        <v>5354</v>
      </c>
      <c r="AO6021" s="171"/>
      <c r="AP6021" s="171"/>
      <c r="AQ6021" s="171"/>
      <c r="AR6021" s="171"/>
    </row>
    <row r="6022" spans="24:44">
      <c r="X6022" t="s">
        <v>23358</v>
      </c>
      <c r="Y6022" t="s">
        <v>389</v>
      </c>
      <c r="Z6022" t="s">
        <v>23359</v>
      </c>
      <c r="AA6022" t="s">
        <v>22509</v>
      </c>
      <c r="AB6022" t="s">
        <v>5354</v>
      </c>
      <c r="AO6022" s="171"/>
      <c r="AP6022" s="171"/>
      <c r="AQ6022" s="171"/>
      <c r="AR6022" s="171"/>
    </row>
    <row r="6023" spans="24:44">
      <c r="X6023" t="s">
        <v>23360</v>
      </c>
      <c r="Y6023" t="s">
        <v>389</v>
      </c>
      <c r="Z6023" t="s">
        <v>23361</v>
      </c>
      <c r="AA6023" t="s">
        <v>22509</v>
      </c>
      <c r="AB6023" t="s">
        <v>5354</v>
      </c>
      <c r="AO6023" s="171"/>
      <c r="AP6023" s="171"/>
      <c r="AQ6023" s="171"/>
      <c r="AR6023" s="171"/>
    </row>
    <row r="6024" spans="24:44">
      <c r="X6024" t="s">
        <v>23362</v>
      </c>
      <c r="Y6024" t="s">
        <v>389</v>
      </c>
      <c r="Z6024" t="s">
        <v>23363</v>
      </c>
      <c r="AA6024" t="s">
        <v>22509</v>
      </c>
      <c r="AB6024" t="s">
        <v>5354</v>
      </c>
      <c r="AO6024" s="171"/>
      <c r="AP6024" s="171"/>
      <c r="AQ6024" s="171"/>
      <c r="AR6024" s="171"/>
    </row>
    <row r="6025" spans="24:44">
      <c r="X6025" t="s">
        <v>23364</v>
      </c>
      <c r="Y6025" t="s">
        <v>389</v>
      </c>
      <c r="Z6025" t="s">
        <v>23365</v>
      </c>
      <c r="AA6025" t="s">
        <v>23366</v>
      </c>
      <c r="AB6025" t="s">
        <v>10553</v>
      </c>
      <c r="AO6025" s="171"/>
      <c r="AP6025" s="171"/>
      <c r="AQ6025" s="171"/>
      <c r="AR6025" s="171"/>
    </row>
    <row r="6026" spans="24:44">
      <c r="X6026" t="s">
        <v>23367</v>
      </c>
      <c r="Y6026" t="s">
        <v>389</v>
      </c>
      <c r="Z6026" t="s">
        <v>23368</v>
      </c>
      <c r="AA6026" t="s">
        <v>22827</v>
      </c>
      <c r="AB6026" t="s">
        <v>10553</v>
      </c>
      <c r="AO6026" s="171"/>
      <c r="AP6026" s="171"/>
      <c r="AQ6026" s="171"/>
      <c r="AR6026" s="171"/>
    </row>
    <row r="6027" spans="24:44">
      <c r="X6027" t="s">
        <v>23369</v>
      </c>
      <c r="Y6027" t="s">
        <v>389</v>
      </c>
      <c r="Z6027" t="s">
        <v>23370</v>
      </c>
      <c r="AA6027" t="s">
        <v>22509</v>
      </c>
      <c r="AB6027" t="s">
        <v>5354</v>
      </c>
      <c r="AO6027" s="171"/>
      <c r="AP6027" s="171"/>
      <c r="AQ6027" s="171"/>
      <c r="AR6027" s="171"/>
    </row>
    <row r="6028" spans="24:44">
      <c r="X6028" t="s">
        <v>23371</v>
      </c>
      <c r="Y6028" t="s">
        <v>389</v>
      </c>
      <c r="Z6028" t="s">
        <v>23372</v>
      </c>
      <c r="AA6028" t="s">
        <v>22509</v>
      </c>
      <c r="AB6028" t="s">
        <v>5354</v>
      </c>
      <c r="AO6028" s="171"/>
      <c r="AP6028" s="171"/>
      <c r="AQ6028" s="171"/>
      <c r="AR6028" s="171"/>
    </row>
    <row r="6029" spans="24:44">
      <c r="X6029" t="s">
        <v>23373</v>
      </c>
      <c r="Y6029" t="s">
        <v>389</v>
      </c>
      <c r="Z6029" t="s">
        <v>23374</v>
      </c>
      <c r="AA6029" t="s">
        <v>23375</v>
      </c>
      <c r="AB6029" t="s">
        <v>10553</v>
      </c>
      <c r="AO6029" s="171"/>
      <c r="AP6029" s="171"/>
      <c r="AQ6029" s="171"/>
      <c r="AR6029" s="171"/>
    </row>
    <row r="6030" spans="24:44">
      <c r="X6030" t="s">
        <v>23376</v>
      </c>
      <c r="Y6030" t="s">
        <v>386</v>
      </c>
      <c r="Z6030" t="s">
        <v>23377</v>
      </c>
      <c r="AA6030" t="s">
        <v>23378</v>
      </c>
      <c r="AB6030" t="s">
        <v>10553</v>
      </c>
      <c r="AO6030" s="171"/>
      <c r="AP6030" s="171"/>
      <c r="AQ6030" s="171"/>
      <c r="AR6030" s="171"/>
    </row>
    <row r="6031" spans="24:44">
      <c r="X6031" t="s">
        <v>23379</v>
      </c>
      <c r="Y6031" t="s">
        <v>389</v>
      </c>
      <c r="Z6031" t="s">
        <v>23380</v>
      </c>
      <c r="AA6031" t="s">
        <v>22509</v>
      </c>
      <c r="AB6031" t="s">
        <v>5354</v>
      </c>
      <c r="AO6031" s="171"/>
      <c r="AP6031" s="171"/>
      <c r="AQ6031" s="171"/>
      <c r="AR6031" s="171"/>
    </row>
    <row r="6032" spans="24:44">
      <c r="X6032" t="s">
        <v>23381</v>
      </c>
      <c r="Y6032" t="s">
        <v>389</v>
      </c>
      <c r="Z6032" t="s">
        <v>23382</v>
      </c>
      <c r="AA6032" t="s">
        <v>23383</v>
      </c>
      <c r="AB6032" t="s">
        <v>10553</v>
      </c>
      <c r="AO6032" s="171"/>
      <c r="AP6032" s="171"/>
      <c r="AQ6032" s="171"/>
      <c r="AR6032" s="171"/>
    </row>
    <row r="6033" spans="24:44">
      <c r="X6033" t="s">
        <v>23384</v>
      </c>
      <c r="Y6033" t="s">
        <v>389</v>
      </c>
      <c r="Z6033" t="s">
        <v>23385</v>
      </c>
      <c r="AA6033" t="s">
        <v>22827</v>
      </c>
      <c r="AB6033" t="s">
        <v>10553</v>
      </c>
      <c r="AO6033" s="171"/>
      <c r="AP6033" s="171"/>
      <c r="AQ6033" s="171"/>
      <c r="AR6033" s="171"/>
    </row>
    <row r="6034" spans="24:44">
      <c r="X6034" t="s">
        <v>23386</v>
      </c>
      <c r="Y6034" t="s">
        <v>389</v>
      </c>
      <c r="Z6034" t="s">
        <v>23387</v>
      </c>
      <c r="AA6034" t="s">
        <v>23388</v>
      </c>
      <c r="AB6034" t="s">
        <v>10553</v>
      </c>
      <c r="AO6034" s="171"/>
      <c r="AP6034" s="171"/>
      <c r="AQ6034" s="171"/>
      <c r="AR6034" s="171"/>
    </row>
    <row r="6035" spans="24:44">
      <c r="X6035" t="s">
        <v>23389</v>
      </c>
      <c r="Y6035" t="s">
        <v>389</v>
      </c>
      <c r="Z6035" t="s">
        <v>23390</v>
      </c>
      <c r="AA6035" t="s">
        <v>956</v>
      </c>
      <c r="AB6035" t="s">
        <v>10553</v>
      </c>
      <c r="AO6035" s="171"/>
      <c r="AP6035" s="171"/>
      <c r="AQ6035" s="171"/>
      <c r="AR6035" s="171"/>
    </row>
    <row r="6036" spans="24:44">
      <c r="X6036" t="s">
        <v>23391</v>
      </c>
      <c r="Y6036" t="s">
        <v>389</v>
      </c>
      <c r="Z6036" t="s">
        <v>23392</v>
      </c>
      <c r="AA6036" t="s">
        <v>23393</v>
      </c>
      <c r="AB6036" t="s">
        <v>10553</v>
      </c>
      <c r="AO6036" s="171"/>
      <c r="AP6036" s="171"/>
      <c r="AQ6036" s="171"/>
      <c r="AR6036" s="171"/>
    </row>
    <row r="6037" spans="24:44">
      <c r="X6037" t="s">
        <v>23394</v>
      </c>
      <c r="Y6037" t="s">
        <v>389</v>
      </c>
      <c r="Z6037" t="s">
        <v>23395</v>
      </c>
      <c r="AA6037" t="s">
        <v>23396</v>
      </c>
      <c r="AB6037" t="s">
        <v>10553</v>
      </c>
      <c r="AO6037" s="171"/>
      <c r="AP6037" s="171"/>
      <c r="AQ6037" s="171"/>
      <c r="AR6037" s="171"/>
    </row>
    <row r="6038" spans="24:44">
      <c r="X6038" t="s">
        <v>23397</v>
      </c>
      <c r="Y6038" t="s">
        <v>389</v>
      </c>
      <c r="Z6038" t="s">
        <v>23398</v>
      </c>
      <c r="AA6038" t="s">
        <v>966</v>
      </c>
      <c r="AB6038" t="s">
        <v>10553</v>
      </c>
      <c r="AO6038" s="171"/>
      <c r="AP6038" s="171"/>
      <c r="AQ6038" s="171"/>
      <c r="AR6038" s="171"/>
    </row>
    <row r="6039" spans="24:44">
      <c r="X6039" t="s">
        <v>23399</v>
      </c>
      <c r="Y6039" t="s">
        <v>386</v>
      </c>
      <c r="Z6039" t="s">
        <v>23400</v>
      </c>
      <c r="AA6039" t="s">
        <v>23401</v>
      </c>
      <c r="AB6039" t="s">
        <v>10553</v>
      </c>
      <c r="AO6039" s="171"/>
      <c r="AP6039" s="171"/>
      <c r="AQ6039" s="171"/>
      <c r="AR6039" s="171"/>
    </row>
    <row r="6040" spans="24:44">
      <c r="X6040" t="s">
        <v>23402</v>
      </c>
      <c r="Y6040" t="s">
        <v>386</v>
      </c>
      <c r="Z6040" t="s">
        <v>23403</v>
      </c>
      <c r="AA6040" t="s">
        <v>23404</v>
      </c>
      <c r="AB6040" t="s">
        <v>10553</v>
      </c>
      <c r="AO6040" s="171"/>
      <c r="AP6040" s="171"/>
      <c r="AQ6040" s="171"/>
      <c r="AR6040" s="171"/>
    </row>
    <row r="6041" spans="24:44">
      <c r="X6041" t="s">
        <v>23405</v>
      </c>
      <c r="Y6041" t="s">
        <v>386</v>
      </c>
      <c r="Z6041" t="s">
        <v>22862</v>
      </c>
      <c r="AA6041" t="s">
        <v>23406</v>
      </c>
      <c r="AB6041" t="s">
        <v>10553</v>
      </c>
      <c r="AO6041" s="171"/>
      <c r="AP6041" s="171"/>
      <c r="AQ6041" s="171"/>
      <c r="AR6041" s="171"/>
    </row>
    <row r="6042" spans="24:44">
      <c r="X6042" t="s">
        <v>23407</v>
      </c>
      <c r="Y6042" t="s">
        <v>386</v>
      </c>
      <c r="Z6042" t="s">
        <v>22864</v>
      </c>
      <c r="AA6042" t="s">
        <v>23408</v>
      </c>
      <c r="AB6042" t="s">
        <v>10553</v>
      </c>
      <c r="AO6042" s="171"/>
      <c r="AP6042" s="171"/>
      <c r="AQ6042" s="171"/>
      <c r="AR6042" s="171"/>
    </row>
    <row r="6043" spans="24:44">
      <c r="X6043" t="s">
        <v>23409</v>
      </c>
      <c r="Y6043" t="s">
        <v>386</v>
      </c>
      <c r="Z6043" t="s">
        <v>22971</v>
      </c>
      <c r="AA6043" t="s">
        <v>23410</v>
      </c>
      <c r="AB6043" t="s">
        <v>10553</v>
      </c>
      <c r="AO6043" s="171"/>
      <c r="AP6043" s="171"/>
      <c r="AQ6043" s="171"/>
      <c r="AR6043" s="171"/>
    </row>
    <row r="6044" spans="24:44">
      <c r="X6044" t="s">
        <v>23411</v>
      </c>
      <c r="Y6044" t="s">
        <v>389</v>
      </c>
      <c r="Z6044" t="s">
        <v>23412</v>
      </c>
      <c r="AA6044" t="s">
        <v>23413</v>
      </c>
      <c r="AB6044" t="s">
        <v>10553</v>
      </c>
      <c r="AO6044" s="171"/>
      <c r="AP6044" s="171"/>
      <c r="AQ6044" s="171"/>
      <c r="AR6044" s="171"/>
    </row>
    <row r="6045" spans="24:44">
      <c r="X6045" t="s">
        <v>23414</v>
      </c>
      <c r="Y6045" t="s">
        <v>386</v>
      </c>
      <c r="Z6045" t="s">
        <v>23415</v>
      </c>
      <c r="AA6045" t="s">
        <v>23416</v>
      </c>
      <c r="AB6045" t="s">
        <v>125</v>
      </c>
      <c r="AO6045" s="171"/>
      <c r="AP6045" s="171"/>
      <c r="AQ6045" s="171"/>
      <c r="AR6045" s="171"/>
    </row>
    <row r="6046" spans="24:44">
      <c r="X6046" t="s">
        <v>23417</v>
      </c>
      <c r="Y6046" t="s">
        <v>389</v>
      </c>
      <c r="Z6046" t="s">
        <v>23418</v>
      </c>
      <c r="AA6046" t="s">
        <v>23419</v>
      </c>
      <c r="AB6046" t="s">
        <v>125</v>
      </c>
      <c r="AO6046" s="171"/>
      <c r="AP6046" s="171"/>
      <c r="AQ6046" s="171"/>
      <c r="AR6046" s="171"/>
    </row>
    <row r="6047" spans="24:44">
      <c r="X6047" t="s">
        <v>23417</v>
      </c>
      <c r="Y6047" t="s">
        <v>389</v>
      </c>
      <c r="Z6047" t="s">
        <v>23418</v>
      </c>
      <c r="AA6047" t="s">
        <v>23419</v>
      </c>
      <c r="AB6047" t="s">
        <v>125</v>
      </c>
      <c r="AO6047" s="171"/>
      <c r="AP6047" s="171"/>
      <c r="AQ6047" s="171"/>
      <c r="AR6047" s="171"/>
    </row>
    <row r="6048" spans="24:44">
      <c r="X6048" t="s">
        <v>23420</v>
      </c>
      <c r="Y6048" t="s">
        <v>389</v>
      </c>
      <c r="Z6048" t="s">
        <v>23421</v>
      </c>
      <c r="AA6048" t="s">
        <v>23422</v>
      </c>
      <c r="AB6048" t="s">
        <v>125</v>
      </c>
      <c r="AO6048" s="171"/>
      <c r="AP6048" s="171"/>
      <c r="AQ6048" s="171"/>
      <c r="AR6048" s="171"/>
    </row>
    <row r="6049" spans="24:44">
      <c r="X6049" t="s">
        <v>23420</v>
      </c>
      <c r="Y6049" t="s">
        <v>389</v>
      </c>
      <c r="Z6049" t="s">
        <v>23421</v>
      </c>
      <c r="AA6049" t="s">
        <v>23422</v>
      </c>
      <c r="AB6049" t="s">
        <v>125</v>
      </c>
      <c r="AO6049" s="171"/>
      <c r="AP6049" s="171"/>
      <c r="AQ6049" s="171"/>
      <c r="AR6049" s="171"/>
    </row>
    <row r="6050" spans="24:44">
      <c r="X6050" t="s">
        <v>23423</v>
      </c>
      <c r="Y6050" t="s">
        <v>389</v>
      </c>
      <c r="Z6050" t="s">
        <v>23424</v>
      </c>
      <c r="AA6050" t="s">
        <v>22421</v>
      </c>
      <c r="AB6050" t="s">
        <v>125</v>
      </c>
      <c r="AO6050" s="171"/>
      <c r="AP6050" s="171"/>
      <c r="AQ6050" s="171"/>
      <c r="AR6050" s="171"/>
    </row>
    <row r="6051" spans="24:44">
      <c r="X6051" t="s">
        <v>23423</v>
      </c>
      <c r="Y6051" t="s">
        <v>389</v>
      </c>
      <c r="Z6051" t="s">
        <v>23424</v>
      </c>
      <c r="AA6051" t="s">
        <v>22421</v>
      </c>
      <c r="AB6051" t="s">
        <v>125</v>
      </c>
      <c r="AO6051" s="171"/>
      <c r="AP6051" s="171"/>
      <c r="AQ6051" s="171"/>
      <c r="AR6051" s="171"/>
    </row>
    <row r="6052" spans="24:44">
      <c r="X6052" t="s">
        <v>23425</v>
      </c>
      <c r="Y6052" t="s">
        <v>389</v>
      </c>
      <c r="Z6052" t="s">
        <v>23426</v>
      </c>
      <c r="AA6052" t="s">
        <v>23427</v>
      </c>
      <c r="AB6052" t="s">
        <v>125</v>
      </c>
      <c r="AO6052" s="171"/>
      <c r="AP6052" s="171"/>
      <c r="AQ6052" s="171"/>
      <c r="AR6052" s="171"/>
    </row>
    <row r="6053" spans="24:44">
      <c r="X6053" t="s">
        <v>23425</v>
      </c>
      <c r="Y6053" t="s">
        <v>389</v>
      </c>
      <c r="Z6053" t="s">
        <v>23426</v>
      </c>
      <c r="AA6053" t="s">
        <v>23427</v>
      </c>
      <c r="AB6053" t="s">
        <v>125</v>
      </c>
      <c r="AO6053" s="171"/>
      <c r="AP6053" s="171"/>
      <c r="AQ6053" s="171"/>
      <c r="AR6053" s="171"/>
    </row>
    <row r="6054" spans="24:44">
      <c r="X6054" t="s">
        <v>23428</v>
      </c>
      <c r="Y6054" t="s">
        <v>389</v>
      </c>
      <c r="Z6054" t="s">
        <v>23429</v>
      </c>
      <c r="AA6054" t="s">
        <v>23430</v>
      </c>
      <c r="AB6054" t="s">
        <v>125</v>
      </c>
      <c r="AO6054" s="171"/>
      <c r="AP6054" s="171"/>
      <c r="AQ6054" s="171"/>
      <c r="AR6054" s="171"/>
    </row>
    <row r="6055" spans="24:44">
      <c r="X6055" t="s">
        <v>23428</v>
      </c>
      <c r="Y6055" t="s">
        <v>389</v>
      </c>
      <c r="Z6055" t="s">
        <v>23429</v>
      </c>
      <c r="AA6055" t="s">
        <v>23430</v>
      </c>
      <c r="AB6055" t="s">
        <v>125</v>
      </c>
      <c r="AO6055" s="171"/>
      <c r="AP6055" s="171"/>
      <c r="AQ6055" s="171"/>
      <c r="AR6055" s="171"/>
    </row>
    <row r="6056" spans="24:44">
      <c r="X6056" t="s">
        <v>23431</v>
      </c>
      <c r="Y6056" t="s">
        <v>389</v>
      </c>
      <c r="Z6056" t="s">
        <v>23432</v>
      </c>
      <c r="AA6056" t="s">
        <v>23433</v>
      </c>
      <c r="AB6056" t="s">
        <v>125</v>
      </c>
      <c r="AO6056" s="171"/>
      <c r="AP6056" s="171"/>
      <c r="AQ6056" s="171"/>
      <c r="AR6056" s="171"/>
    </row>
    <row r="6057" spans="24:44">
      <c r="X6057" t="s">
        <v>23431</v>
      </c>
      <c r="Y6057" t="s">
        <v>389</v>
      </c>
      <c r="Z6057" t="s">
        <v>23432</v>
      </c>
      <c r="AA6057" t="s">
        <v>23433</v>
      </c>
      <c r="AB6057" t="s">
        <v>125</v>
      </c>
      <c r="AO6057" s="171"/>
      <c r="AP6057" s="171"/>
      <c r="AQ6057" s="171"/>
      <c r="AR6057" s="171"/>
    </row>
    <row r="6058" spans="24:44">
      <c r="X6058" t="s">
        <v>23434</v>
      </c>
      <c r="Y6058" t="s">
        <v>389</v>
      </c>
      <c r="Z6058" t="s">
        <v>23435</v>
      </c>
      <c r="AA6058" t="s">
        <v>22509</v>
      </c>
      <c r="AB6058" t="s">
        <v>5354</v>
      </c>
      <c r="AO6058" s="171"/>
      <c r="AP6058" s="171"/>
      <c r="AQ6058" s="171"/>
      <c r="AR6058" s="171"/>
    </row>
    <row r="6059" spans="24:44">
      <c r="X6059" t="s">
        <v>23436</v>
      </c>
      <c r="Y6059" t="s">
        <v>389</v>
      </c>
      <c r="Z6059" t="s">
        <v>23437</v>
      </c>
      <c r="AA6059" t="s">
        <v>22818</v>
      </c>
      <c r="AB6059" t="s">
        <v>10553</v>
      </c>
      <c r="AO6059" s="171"/>
      <c r="AP6059" s="171"/>
      <c r="AQ6059" s="171"/>
      <c r="AR6059" s="171"/>
    </row>
    <row r="6060" spans="24:44">
      <c r="X6060" t="s">
        <v>23438</v>
      </c>
      <c r="Y6060" t="s">
        <v>389</v>
      </c>
      <c r="Z6060" t="s">
        <v>22695</v>
      </c>
      <c r="AA6060" t="s">
        <v>23355</v>
      </c>
      <c r="AB6060" t="s">
        <v>10553</v>
      </c>
      <c r="AO6060" s="171"/>
      <c r="AP6060" s="171"/>
      <c r="AQ6060" s="171"/>
      <c r="AR6060" s="171"/>
    </row>
    <row r="6061" spans="24:44">
      <c r="X6061" t="s">
        <v>23439</v>
      </c>
      <c r="Y6061" t="s">
        <v>389</v>
      </c>
      <c r="Z6061" t="s">
        <v>22695</v>
      </c>
      <c r="AA6061" t="s">
        <v>22988</v>
      </c>
      <c r="AB6061" t="s">
        <v>10553</v>
      </c>
      <c r="AO6061" s="171"/>
      <c r="AP6061" s="171"/>
      <c r="AQ6061" s="171"/>
      <c r="AR6061" s="171"/>
    </row>
    <row r="6062" spans="24:44">
      <c r="X6062" t="s">
        <v>23440</v>
      </c>
      <c r="Y6062" t="s">
        <v>389</v>
      </c>
      <c r="Z6062" t="s">
        <v>22695</v>
      </c>
      <c r="AA6062" t="s">
        <v>23375</v>
      </c>
      <c r="AB6062" t="s">
        <v>10553</v>
      </c>
      <c r="AO6062" s="171"/>
      <c r="AP6062" s="171"/>
      <c r="AQ6062" s="171"/>
      <c r="AR6062" s="171"/>
    </row>
    <row r="6063" spans="24:44">
      <c r="X6063" t="s">
        <v>23441</v>
      </c>
      <c r="Y6063" t="s">
        <v>389</v>
      </c>
      <c r="Z6063" t="s">
        <v>23442</v>
      </c>
      <c r="AA6063" t="s">
        <v>976</v>
      </c>
      <c r="AB6063" t="s">
        <v>10553</v>
      </c>
      <c r="AO6063" s="171"/>
      <c r="AP6063" s="171"/>
      <c r="AQ6063" s="171"/>
      <c r="AR6063" s="171"/>
    </row>
    <row r="6064" spans="24:44">
      <c r="X6064" t="s">
        <v>23443</v>
      </c>
      <c r="Y6064" t="s">
        <v>389</v>
      </c>
      <c r="Z6064" t="s">
        <v>22695</v>
      </c>
      <c r="AA6064" t="s">
        <v>976</v>
      </c>
      <c r="AB6064" t="s">
        <v>10553</v>
      </c>
      <c r="AO6064" s="171"/>
      <c r="AP6064" s="171"/>
      <c r="AQ6064" s="171"/>
      <c r="AR6064" s="171"/>
    </row>
    <row r="6065" spans="24:44">
      <c r="X6065" t="s">
        <v>23444</v>
      </c>
      <c r="Y6065" t="s">
        <v>389</v>
      </c>
      <c r="Z6065" t="s">
        <v>23445</v>
      </c>
      <c r="AA6065" t="s">
        <v>23446</v>
      </c>
      <c r="AB6065" t="s">
        <v>10553</v>
      </c>
      <c r="AO6065" s="171"/>
      <c r="AP6065" s="171"/>
      <c r="AQ6065" s="171"/>
      <c r="AR6065" s="171"/>
    </row>
    <row r="6066" spans="24:44">
      <c r="X6066" t="s">
        <v>23447</v>
      </c>
      <c r="Y6066" t="s">
        <v>389</v>
      </c>
      <c r="Z6066" t="s">
        <v>22695</v>
      </c>
      <c r="AA6066" t="s">
        <v>23446</v>
      </c>
      <c r="AB6066" t="s">
        <v>10553</v>
      </c>
      <c r="AO6066" s="171"/>
      <c r="AP6066" s="171"/>
      <c r="AQ6066" s="171"/>
      <c r="AR6066" s="171"/>
    </row>
    <row r="6067" spans="24:44">
      <c r="X6067" t="s">
        <v>23448</v>
      </c>
      <c r="Y6067" t="s">
        <v>389</v>
      </c>
      <c r="Z6067" t="s">
        <v>23449</v>
      </c>
      <c r="AA6067" t="s">
        <v>23450</v>
      </c>
      <c r="AB6067" t="s">
        <v>10553</v>
      </c>
      <c r="AO6067" s="171"/>
      <c r="AP6067" s="171"/>
      <c r="AQ6067" s="171"/>
      <c r="AR6067" s="171"/>
    </row>
    <row r="6068" spans="24:44">
      <c r="X6068" t="s">
        <v>23451</v>
      </c>
      <c r="Y6068" t="s">
        <v>389</v>
      </c>
      <c r="Z6068" t="s">
        <v>22695</v>
      </c>
      <c r="AA6068" t="s">
        <v>23450</v>
      </c>
      <c r="AB6068" t="s">
        <v>10553</v>
      </c>
      <c r="AO6068" s="171"/>
      <c r="AP6068" s="171"/>
      <c r="AQ6068" s="171"/>
      <c r="AR6068" s="171"/>
    </row>
    <row r="6069" spans="24:44">
      <c r="X6069" t="s">
        <v>23452</v>
      </c>
      <c r="Y6069" t="s">
        <v>389</v>
      </c>
      <c r="Z6069" t="s">
        <v>22695</v>
      </c>
      <c r="AA6069" t="s">
        <v>986</v>
      </c>
      <c r="AB6069" t="s">
        <v>10553</v>
      </c>
      <c r="AO6069" s="171"/>
      <c r="AP6069" s="171"/>
      <c r="AQ6069" s="171"/>
      <c r="AR6069" s="171"/>
    </row>
    <row r="6070" spans="24:44">
      <c r="X6070" t="s">
        <v>23453</v>
      </c>
      <c r="Y6070" t="s">
        <v>389</v>
      </c>
      <c r="Z6070" t="s">
        <v>23454</v>
      </c>
      <c r="AA6070" t="s">
        <v>22948</v>
      </c>
      <c r="AB6070" t="s">
        <v>10553</v>
      </c>
      <c r="AO6070" s="171"/>
      <c r="AP6070" s="171"/>
      <c r="AQ6070" s="171"/>
      <c r="AR6070" s="171"/>
    </row>
    <row r="6071" spans="24:44">
      <c r="X6071" t="s">
        <v>23455</v>
      </c>
      <c r="Y6071" t="s">
        <v>389</v>
      </c>
      <c r="Z6071" t="s">
        <v>23456</v>
      </c>
      <c r="AA6071" t="s">
        <v>22393</v>
      </c>
      <c r="AB6071" t="s">
        <v>10553</v>
      </c>
      <c r="AO6071" s="171"/>
      <c r="AP6071" s="171"/>
      <c r="AQ6071" s="171"/>
      <c r="AR6071" s="171"/>
    </row>
    <row r="6072" spans="24:44">
      <c r="X6072" t="s">
        <v>23457</v>
      </c>
      <c r="Y6072" t="s">
        <v>389</v>
      </c>
      <c r="Z6072" t="s">
        <v>23458</v>
      </c>
      <c r="AA6072" t="s">
        <v>23459</v>
      </c>
      <c r="AB6072" t="s">
        <v>10553</v>
      </c>
      <c r="AO6072" s="171"/>
      <c r="AP6072" s="171"/>
      <c r="AQ6072" s="171"/>
      <c r="AR6072" s="171"/>
    </row>
    <row r="6073" spans="24:44">
      <c r="X6073" t="s">
        <v>23460</v>
      </c>
      <c r="Y6073" t="s">
        <v>389</v>
      </c>
      <c r="Z6073" t="s">
        <v>23461</v>
      </c>
      <c r="AA6073" t="s">
        <v>23462</v>
      </c>
      <c r="AB6073" t="s">
        <v>5354</v>
      </c>
      <c r="AO6073" s="171"/>
      <c r="AP6073" s="171"/>
      <c r="AQ6073" s="171"/>
      <c r="AR6073" s="171"/>
    </row>
    <row r="6074" spans="24:44">
      <c r="X6074" t="s">
        <v>23463</v>
      </c>
      <c r="Y6074" t="s">
        <v>389</v>
      </c>
      <c r="Z6074" t="s">
        <v>23464</v>
      </c>
      <c r="AA6074" t="s">
        <v>23465</v>
      </c>
      <c r="AB6074" t="s">
        <v>10553</v>
      </c>
      <c r="AO6074" s="171"/>
      <c r="AP6074" s="171"/>
      <c r="AQ6074" s="171"/>
      <c r="AR6074" s="171"/>
    </row>
    <row r="6075" spans="24:44">
      <c r="X6075" t="s">
        <v>23466</v>
      </c>
      <c r="Y6075" t="s">
        <v>389</v>
      </c>
      <c r="Z6075" t="s">
        <v>23467</v>
      </c>
      <c r="AA6075" t="s">
        <v>23468</v>
      </c>
      <c r="AB6075" t="s">
        <v>10553</v>
      </c>
      <c r="AO6075" s="171"/>
      <c r="AP6075" s="171"/>
      <c r="AQ6075" s="171"/>
      <c r="AR6075" s="171"/>
    </row>
    <row r="6076" spans="24:44">
      <c r="X6076" t="s">
        <v>23469</v>
      </c>
      <c r="Y6076" t="s">
        <v>389</v>
      </c>
      <c r="Z6076" t="s">
        <v>23470</v>
      </c>
      <c r="AA6076" t="s">
        <v>22509</v>
      </c>
      <c r="AB6076" t="s">
        <v>5354</v>
      </c>
      <c r="AO6076" s="171"/>
      <c r="AP6076" s="171"/>
      <c r="AQ6076" s="171"/>
      <c r="AR6076" s="171"/>
    </row>
    <row r="6077" spans="24:44">
      <c r="X6077" t="s">
        <v>23471</v>
      </c>
      <c r="Y6077" t="s">
        <v>389</v>
      </c>
      <c r="Z6077" t="s">
        <v>23472</v>
      </c>
      <c r="AA6077" t="s">
        <v>22416</v>
      </c>
      <c r="AB6077" t="s">
        <v>10553</v>
      </c>
      <c r="AO6077" s="171"/>
      <c r="AP6077" s="171"/>
      <c r="AQ6077" s="171"/>
      <c r="AR6077" s="171"/>
    </row>
    <row r="6078" spans="24:44">
      <c r="X6078" t="s">
        <v>23473</v>
      </c>
      <c r="Y6078" t="s">
        <v>389</v>
      </c>
      <c r="Z6078" t="s">
        <v>23474</v>
      </c>
      <c r="AA6078" t="s">
        <v>23475</v>
      </c>
      <c r="AB6078" t="s">
        <v>10553</v>
      </c>
      <c r="AO6078" s="171"/>
      <c r="AP6078" s="171"/>
      <c r="AQ6078" s="171"/>
      <c r="AR6078" s="171"/>
    </row>
    <row r="6079" spans="24:44">
      <c r="X6079" t="s">
        <v>23476</v>
      </c>
      <c r="Y6079" t="s">
        <v>389</v>
      </c>
      <c r="Z6079" t="s">
        <v>23477</v>
      </c>
      <c r="AA6079" t="s">
        <v>23478</v>
      </c>
      <c r="AB6079" t="s">
        <v>10553</v>
      </c>
      <c r="AO6079" s="171"/>
      <c r="AP6079" s="171"/>
      <c r="AQ6079" s="171"/>
      <c r="AR6079" s="171"/>
    </row>
    <row r="6080" spans="24:44">
      <c r="X6080" t="s">
        <v>23476</v>
      </c>
      <c r="Y6080" t="s">
        <v>389</v>
      </c>
      <c r="Z6080" t="s">
        <v>23477</v>
      </c>
      <c r="AA6080" t="s">
        <v>23478</v>
      </c>
      <c r="AB6080" t="s">
        <v>10553</v>
      </c>
      <c r="AO6080" s="171"/>
      <c r="AP6080" s="171"/>
      <c r="AQ6080" s="171"/>
      <c r="AR6080" s="171"/>
    </row>
    <row r="6081" spans="24:44">
      <c r="X6081" t="s">
        <v>23479</v>
      </c>
      <c r="Y6081" t="s">
        <v>389</v>
      </c>
      <c r="Z6081" t="s">
        <v>23480</v>
      </c>
      <c r="AA6081" t="s">
        <v>22717</v>
      </c>
      <c r="AB6081" t="s">
        <v>125</v>
      </c>
      <c r="AO6081" s="171"/>
      <c r="AP6081" s="171"/>
      <c r="AQ6081" s="171"/>
      <c r="AR6081" s="171"/>
    </row>
    <row r="6082" spans="24:44">
      <c r="X6082" t="s">
        <v>23481</v>
      </c>
      <c r="Y6082" t="s">
        <v>386</v>
      </c>
      <c r="Z6082" t="s">
        <v>23482</v>
      </c>
      <c r="AA6082" t="s">
        <v>22398</v>
      </c>
      <c r="AB6082" t="s">
        <v>125</v>
      </c>
      <c r="AO6082" s="171"/>
      <c r="AP6082" s="171"/>
      <c r="AQ6082" s="171"/>
      <c r="AR6082" s="171"/>
    </row>
    <row r="6083" spans="24:44">
      <c r="X6083" t="s">
        <v>3252</v>
      </c>
      <c r="Y6083" t="s">
        <v>386</v>
      </c>
      <c r="Z6083" t="s">
        <v>23483</v>
      </c>
      <c r="AA6083" t="s">
        <v>22398</v>
      </c>
      <c r="AB6083" t="s">
        <v>125</v>
      </c>
      <c r="AO6083" s="171"/>
      <c r="AP6083" s="171"/>
      <c r="AQ6083" s="171"/>
      <c r="AR6083" s="171"/>
    </row>
    <row r="6084" spans="24:44">
      <c r="X6084" t="s">
        <v>5544</v>
      </c>
      <c r="Y6084" t="s">
        <v>386</v>
      </c>
      <c r="Z6084" t="s">
        <v>23484</v>
      </c>
      <c r="AA6084" t="s">
        <v>22398</v>
      </c>
      <c r="AB6084" t="s">
        <v>125</v>
      </c>
      <c r="AO6084" s="171"/>
      <c r="AP6084" s="171"/>
      <c r="AQ6084" s="171"/>
      <c r="AR6084" s="171"/>
    </row>
    <row r="6085" spans="24:44">
      <c r="X6085" t="s">
        <v>23485</v>
      </c>
      <c r="Y6085" t="s">
        <v>389</v>
      </c>
      <c r="Z6085" t="s">
        <v>23486</v>
      </c>
      <c r="AA6085" t="s">
        <v>22509</v>
      </c>
      <c r="AB6085" t="s">
        <v>5354</v>
      </c>
      <c r="AO6085" s="171"/>
      <c r="AP6085" s="171"/>
      <c r="AQ6085" s="171"/>
      <c r="AR6085" s="171"/>
    </row>
    <row r="6086" spans="24:44">
      <c r="X6086" t="s">
        <v>23487</v>
      </c>
      <c r="Y6086" t="s">
        <v>389</v>
      </c>
      <c r="Z6086" t="s">
        <v>23488</v>
      </c>
      <c r="AA6086" t="s">
        <v>22509</v>
      </c>
      <c r="AB6086" t="s">
        <v>5354</v>
      </c>
      <c r="AO6086" s="171"/>
      <c r="AP6086" s="171"/>
      <c r="AQ6086" s="171"/>
      <c r="AR6086" s="171"/>
    </row>
    <row r="6087" spans="24:44">
      <c r="X6087" t="s">
        <v>5547</v>
      </c>
      <c r="Y6087" t="s">
        <v>386</v>
      </c>
      <c r="Z6087" t="s">
        <v>23489</v>
      </c>
      <c r="AA6087" t="s">
        <v>22398</v>
      </c>
      <c r="AB6087" t="s">
        <v>125</v>
      </c>
      <c r="AO6087" s="171"/>
      <c r="AP6087" s="171"/>
      <c r="AQ6087" s="171"/>
      <c r="AR6087" s="171"/>
    </row>
    <row r="6088" spans="24:44">
      <c r="X6088" t="s">
        <v>23490</v>
      </c>
      <c r="Y6088" t="s">
        <v>389</v>
      </c>
      <c r="Z6088" t="s">
        <v>23491</v>
      </c>
      <c r="AA6088" t="s">
        <v>23492</v>
      </c>
      <c r="AB6088" t="s">
        <v>10553</v>
      </c>
      <c r="AO6088" s="171"/>
      <c r="AP6088" s="171"/>
      <c r="AQ6088" s="171"/>
      <c r="AR6088" s="171"/>
    </row>
    <row r="6089" spans="24:44">
      <c r="X6089" t="s">
        <v>23493</v>
      </c>
      <c r="Y6089" t="s">
        <v>389</v>
      </c>
      <c r="Z6089" t="s">
        <v>23494</v>
      </c>
      <c r="AA6089" t="s">
        <v>22437</v>
      </c>
      <c r="AB6089" t="s">
        <v>125</v>
      </c>
      <c r="AO6089" s="171"/>
      <c r="AP6089" s="171"/>
      <c r="AQ6089" s="171"/>
      <c r="AR6089" s="171"/>
    </row>
    <row r="6090" spans="24:44">
      <c r="X6090" t="s">
        <v>23495</v>
      </c>
      <c r="Y6090" t="s">
        <v>389</v>
      </c>
      <c r="Z6090" t="s">
        <v>23496</v>
      </c>
      <c r="AA6090" t="s">
        <v>22437</v>
      </c>
      <c r="AB6090" t="s">
        <v>125</v>
      </c>
      <c r="AO6090" s="171"/>
      <c r="AP6090" s="171"/>
      <c r="AQ6090" s="171"/>
      <c r="AR6090" s="171"/>
    </row>
    <row r="6091" spans="24:44">
      <c r="X6091" t="s">
        <v>23497</v>
      </c>
      <c r="Y6091" t="s">
        <v>389</v>
      </c>
      <c r="Z6091" t="s">
        <v>23498</v>
      </c>
      <c r="AA6091" t="s">
        <v>22509</v>
      </c>
      <c r="AB6091" t="s">
        <v>5354</v>
      </c>
      <c r="AO6091" s="171"/>
      <c r="AP6091" s="171"/>
      <c r="AQ6091" s="171"/>
      <c r="AR6091" s="171"/>
    </row>
    <row r="6092" spans="24:44">
      <c r="X6092" t="s">
        <v>23499</v>
      </c>
      <c r="Y6092" t="s">
        <v>389</v>
      </c>
      <c r="Z6092" t="s">
        <v>23500</v>
      </c>
      <c r="AA6092" t="s">
        <v>22509</v>
      </c>
      <c r="AB6092" t="s">
        <v>5354</v>
      </c>
      <c r="AO6092" s="171"/>
      <c r="AP6092" s="171"/>
      <c r="AQ6092" s="171"/>
      <c r="AR6092" s="171"/>
    </row>
    <row r="6093" spans="24:44">
      <c r="X6093" t="s">
        <v>23501</v>
      </c>
      <c r="Y6093" t="s">
        <v>389</v>
      </c>
      <c r="Z6093" t="s">
        <v>23502</v>
      </c>
      <c r="AA6093" t="s">
        <v>22509</v>
      </c>
      <c r="AB6093" t="s">
        <v>5354</v>
      </c>
      <c r="AO6093" s="171"/>
      <c r="AP6093" s="171"/>
      <c r="AQ6093" s="171"/>
      <c r="AR6093" s="171"/>
    </row>
    <row r="6094" spans="24:44">
      <c r="X6094" t="s">
        <v>23503</v>
      </c>
      <c r="Y6094" t="s">
        <v>389</v>
      </c>
      <c r="Z6094" t="s">
        <v>23504</v>
      </c>
      <c r="AA6094" t="s">
        <v>22509</v>
      </c>
      <c r="AB6094" t="s">
        <v>5354</v>
      </c>
      <c r="AO6094" s="171"/>
      <c r="AP6094" s="171"/>
      <c r="AQ6094" s="171"/>
      <c r="AR6094" s="171"/>
    </row>
    <row r="6095" spans="24:44">
      <c r="X6095" t="s">
        <v>23505</v>
      </c>
      <c r="Y6095" t="s">
        <v>389</v>
      </c>
      <c r="Z6095" t="s">
        <v>23506</v>
      </c>
      <c r="AA6095" t="s">
        <v>22509</v>
      </c>
      <c r="AB6095" t="s">
        <v>5354</v>
      </c>
      <c r="AO6095" s="171"/>
      <c r="AP6095" s="171"/>
      <c r="AQ6095" s="171"/>
      <c r="AR6095" s="171"/>
    </row>
    <row r="6096" spans="24:44">
      <c r="X6096" t="s">
        <v>23507</v>
      </c>
      <c r="Y6096" t="s">
        <v>389</v>
      </c>
      <c r="Z6096" t="s">
        <v>23508</v>
      </c>
      <c r="AA6096" t="s">
        <v>22509</v>
      </c>
      <c r="AB6096" t="s">
        <v>5354</v>
      </c>
      <c r="AO6096" s="171"/>
      <c r="AP6096" s="171"/>
      <c r="AQ6096" s="171"/>
      <c r="AR6096" s="171"/>
    </row>
    <row r="6097" spans="24:44">
      <c r="X6097" t="s">
        <v>23509</v>
      </c>
      <c r="Y6097" t="s">
        <v>389</v>
      </c>
      <c r="Z6097" t="s">
        <v>23510</v>
      </c>
      <c r="AA6097" t="s">
        <v>22509</v>
      </c>
      <c r="AB6097" t="s">
        <v>5354</v>
      </c>
      <c r="AO6097" s="171"/>
      <c r="AP6097" s="171"/>
      <c r="AQ6097" s="171"/>
      <c r="AR6097" s="171"/>
    </row>
    <row r="6098" spans="24:44">
      <c r="X6098" t="s">
        <v>23511</v>
      </c>
      <c r="Y6098" t="s">
        <v>389</v>
      </c>
      <c r="Z6098" t="s">
        <v>23512</v>
      </c>
      <c r="AA6098" t="s">
        <v>22509</v>
      </c>
      <c r="AB6098" t="s">
        <v>5354</v>
      </c>
      <c r="AO6098" s="171"/>
      <c r="AP6098" s="171"/>
      <c r="AQ6098" s="171"/>
      <c r="AR6098" s="171"/>
    </row>
    <row r="6099" spans="24:44">
      <c r="X6099" t="s">
        <v>23513</v>
      </c>
      <c r="Y6099" t="s">
        <v>389</v>
      </c>
      <c r="Z6099" t="s">
        <v>23514</v>
      </c>
      <c r="AA6099" t="s">
        <v>22509</v>
      </c>
      <c r="AB6099" t="s">
        <v>5354</v>
      </c>
      <c r="AO6099" s="171"/>
      <c r="AP6099" s="171"/>
      <c r="AQ6099" s="171"/>
      <c r="AR6099" s="171"/>
    </row>
    <row r="6100" spans="24:44">
      <c r="X6100" t="s">
        <v>23515</v>
      </c>
      <c r="Y6100" t="s">
        <v>389</v>
      </c>
      <c r="Z6100" t="s">
        <v>23516</v>
      </c>
      <c r="AA6100" t="s">
        <v>22509</v>
      </c>
      <c r="AB6100" t="s">
        <v>5354</v>
      </c>
      <c r="AO6100" s="171"/>
      <c r="AP6100" s="171"/>
      <c r="AQ6100" s="171"/>
      <c r="AR6100" s="171"/>
    </row>
    <row r="6101" spans="24:44">
      <c r="X6101" t="s">
        <v>23517</v>
      </c>
      <c r="Y6101" t="s">
        <v>389</v>
      </c>
      <c r="Z6101" t="s">
        <v>23518</v>
      </c>
      <c r="AA6101" t="s">
        <v>22509</v>
      </c>
      <c r="AB6101" t="s">
        <v>5354</v>
      </c>
      <c r="AO6101" s="171"/>
      <c r="AP6101" s="171"/>
      <c r="AQ6101" s="171"/>
      <c r="AR6101" s="171"/>
    </row>
    <row r="6102" spans="24:44">
      <c r="X6102" t="s">
        <v>23519</v>
      </c>
      <c r="Y6102" t="s">
        <v>389</v>
      </c>
      <c r="Z6102" t="s">
        <v>23520</v>
      </c>
      <c r="AA6102" t="s">
        <v>22509</v>
      </c>
      <c r="AB6102" t="s">
        <v>5354</v>
      </c>
      <c r="AO6102" s="171"/>
      <c r="AP6102" s="171"/>
      <c r="AQ6102" s="171"/>
      <c r="AR6102" s="171"/>
    </row>
    <row r="6103" spans="24:44">
      <c r="X6103" t="s">
        <v>23521</v>
      </c>
      <c r="Y6103" t="s">
        <v>389</v>
      </c>
      <c r="Z6103" t="s">
        <v>23522</v>
      </c>
      <c r="AA6103" t="s">
        <v>22509</v>
      </c>
      <c r="AB6103" t="s">
        <v>5354</v>
      </c>
      <c r="AO6103" s="171"/>
      <c r="AP6103" s="171"/>
      <c r="AQ6103" s="171"/>
      <c r="AR6103" s="171"/>
    </row>
    <row r="6104" spans="24:44">
      <c r="X6104" t="s">
        <v>23523</v>
      </c>
      <c r="Y6104" t="s">
        <v>389</v>
      </c>
      <c r="Z6104" t="s">
        <v>23524</v>
      </c>
      <c r="AA6104" t="s">
        <v>22509</v>
      </c>
      <c r="AB6104" t="s">
        <v>5354</v>
      </c>
      <c r="AO6104" s="171"/>
      <c r="AP6104" s="171"/>
      <c r="AQ6104" s="171"/>
      <c r="AR6104" s="171"/>
    </row>
    <row r="6105" spans="24:44">
      <c r="X6105" t="s">
        <v>23525</v>
      </c>
      <c r="Y6105" t="s">
        <v>389</v>
      </c>
      <c r="Z6105" t="s">
        <v>23526</v>
      </c>
      <c r="AA6105" t="s">
        <v>22509</v>
      </c>
      <c r="AB6105" t="s">
        <v>5354</v>
      </c>
      <c r="AO6105" s="171"/>
      <c r="AP6105" s="171"/>
      <c r="AQ6105" s="171"/>
      <c r="AR6105" s="171"/>
    </row>
    <row r="6106" spans="24:44">
      <c r="X6106" t="s">
        <v>23527</v>
      </c>
      <c r="Y6106" t="s">
        <v>389</v>
      </c>
      <c r="Z6106" t="s">
        <v>23528</v>
      </c>
      <c r="AA6106" t="s">
        <v>22509</v>
      </c>
      <c r="AB6106" t="s">
        <v>5354</v>
      </c>
      <c r="AO6106" s="171"/>
      <c r="AP6106" s="171"/>
      <c r="AQ6106" s="171"/>
      <c r="AR6106" s="171"/>
    </row>
    <row r="6107" spans="24:44">
      <c r="X6107" t="s">
        <v>23529</v>
      </c>
      <c r="Y6107" t="s">
        <v>389</v>
      </c>
      <c r="Z6107" t="s">
        <v>23530</v>
      </c>
      <c r="AA6107" t="s">
        <v>22509</v>
      </c>
      <c r="AB6107" t="s">
        <v>5354</v>
      </c>
      <c r="AO6107" s="171"/>
      <c r="AP6107" s="171"/>
      <c r="AQ6107" s="171"/>
      <c r="AR6107" s="171"/>
    </row>
    <row r="6108" spans="24:44">
      <c r="X6108" t="s">
        <v>23531</v>
      </c>
      <c r="Y6108" t="s">
        <v>389</v>
      </c>
      <c r="Z6108" t="s">
        <v>23532</v>
      </c>
      <c r="AA6108" t="s">
        <v>22509</v>
      </c>
      <c r="AB6108" t="s">
        <v>5354</v>
      </c>
      <c r="AO6108" s="171"/>
      <c r="AP6108" s="171"/>
      <c r="AQ6108" s="171"/>
      <c r="AR6108" s="171"/>
    </row>
    <row r="6109" spans="24:44">
      <c r="X6109" t="s">
        <v>23533</v>
      </c>
      <c r="Y6109" t="s">
        <v>389</v>
      </c>
      <c r="Z6109" t="s">
        <v>23534</v>
      </c>
      <c r="AA6109" t="s">
        <v>22509</v>
      </c>
      <c r="AB6109" t="s">
        <v>5354</v>
      </c>
      <c r="AO6109" s="171"/>
      <c r="AP6109" s="171"/>
      <c r="AQ6109" s="171"/>
      <c r="AR6109" s="171"/>
    </row>
    <row r="6110" spans="24:44">
      <c r="X6110" t="s">
        <v>23535</v>
      </c>
      <c r="Y6110" t="s">
        <v>389</v>
      </c>
      <c r="Z6110" t="s">
        <v>23536</v>
      </c>
      <c r="AA6110" t="s">
        <v>22509</v>
      </c>
      <c r="AB6110" t="s">
        <v>5354</v>
      </c>
      <c r="AO6110" s="171"/>
      <c r="AP6110" s="171"/>
      <c r="AQ6110" s="171"/>
      <c r="AR6110" s="171"/>
    </row>
    <row r="6111" spans="24:44">
      <c r="X6111" t="s">
        <v>23537</v>
      </c>
      <c r="Y6111" t="s">
        <v>389</v>
      </c>
      <c r="Z6111" t="s">
        <v>23538</v>
      </c>
      <c r="AA6111" t="s">
        <v>22509</v>
      </c>
      <c r="AB6111" t="s">
        <v>5354</v>
      </c>
      <c r="AO6111" s="171"/>
      <c r="AP6111" s="171"/>
      <c r="AQ6111" s="171"/>
      <c r="AR6111" s="171"/>
    </row>
    <row r="6112" spans="24:44">
      <c r="X6112" t="s">
        <v>23539</v>
      </c>
      <c r="Y6112" t="s">
        <v>389</v>
      </c>
      <c r="Z6112" t="s">
        <v>22695</v>
      </c>
      <c r="AA6112" t="s">
        <v>23475</v>
      </c>
      <c r="AB6112" t="s">
        <v>10553</v>
      </c>
      <c r="AO6112" s="171"/>
      <c r="AP6112" s="171"/>
      <c r="AQ6112" s="171"/>
      <c r="AR6112" s="171"/>
    </row>
    <row r="6113" spans="24:44">
      <c r="X6113" t="s">
        <v>23540</v>
      </c>
      <c r="Y6113" t="s">
        <v>389</v>
      </c>
      <c r="Z6113" t="s">
        <v>23541</v>
      </c>
      <c r="AA6113" t="s">
        <v>23542</v>
      </c>
      <c r="AB6113" t="s">
        <v>10553</v>
      </c>
      <c r="AO6113" s="171"/>
      <c r="AP6113" s="171"/>
      <c r="AQ6113" s="171"/>
      <c r="AR6113" s="171"/>
    </row>
    <row r="6114" spans="24:44">
      <c r="X6114" t="s">
        <v>23543</v>
      </c>
      <c r="Y6114" t="s">
        <v>386</v>
      </c>
      <c r="Z6114" t="s">
        <v>23544</v>
      </c>
      <c r="AA6114" t="s">
        <v>23545</v>
      </c>
      <c r="AB6114" t="s">
        <v>10553</v>
      </c>
      <c r="AO6114" s="171"/>
      <c r="AP6114" s="171"/>
      <c r="AQ6114" s="171"/>
      <c r="AR6114" s="171"/>
    </row>
    <row r="6115" spans="24:44">
      <c r="X6115" t="s">
        <v>23546</v>
      </c>
      <c r="Y6115" t="s">
        <v>389</v>
      </c>
      <c r="Z6115" t="s">
        <v>23547</v>
      </c>
      <c r="AA6115" t="s">
        <v>23548</v>
      </c>
      <c r="AB6115" t="s">
        <v>10553</v>
      </c>
      <c r="AO6115" s="171"/>
      <c r="AP6115" s="171"/>
      <c r="AQ6115" s="171"/>
      <c r="AR6115" s="171"/>
    </row>
    <row r="6116" spans="24:44">
      <c r="X6116" t="s">
        <v>23546</v>
      </c>
      <c r="Y6116" t="s">
        <v>389</v>
      </c>
      <c r="Z6116" t="s">
        <v>23547</v>
      </c>
      <c r="AA6116" t="s">
        <v>23548</v>
      </c>
      <c r="AB6116" t="s">
        <v>10553</v>
      </c>
      <c r="AO6116" s="171"/>
      <c r="AP6116" s="171"/>
      <c r="AQ6116" s="171"/>
      <c r="AR6116" s="171"/>
    </row>
    <row r="6117" spans="24:44">
      <c r="X6117" t="s">
        <v>23549</v>
      </c>
      <c r="Y6117" t="s">
        <v>389</v>
      </c>
      <c r="Z6117" t="s">
        <v>23550</v>
      </c>
      <c r="AA6117" t="s">
        <v>22509</v>
      </c>
      <c r="AB6117" t="s">
        <v>5354</v>
      </c>
      <c r="AO6117" s="171"/>
      <c r="AP6117" s="171"/>
      <c r="AQ6117" s="171"/>
      <c r="AR6117" s="171"/>
    </row>
    <row r="6118" spans="24:44">
      <c r="X6118" t="s">
        <v>23551</v>
      </c>
      <c r="Y6118" t="s">
        <v>389</v>
      </c>
      <c r="Z6118" t="s">
        <v>23552</v>
      </c>
      <c r="AA6118" t="s">
        <v>22509</v>
      </c>
      <c r="AB6118" t="s">
        <v>5354</v>
      </c>
      <c r="AO6118" s="171"/>
      <c r="AP6118" s="171"/>
      <c r="AQ6118" s="171"/>
      <c r="AR6118" s="171"/>
    </row>
    <row r="6119" spans="24:44">
      <c r="X6119" t="s">
        <v>23553</v>
      </c>
      <c r="Y6119" t="s">
        <v>389</v>
      </c>
      <c r="Z6119" t="s">
        <v>23554</v>
      </c>
      <c r="AA6119" t="s">
        <v>22509</v>
      </c>
      <c r="AB6119" t="s">
        <v>5354</v>
      </c>
      <c r="AO6119" s="171"/>
      <c r="AP6119" s="171"/>
      <c r="AQ6119" s="171"/>
      <c r="AR6119" s="171"/>
    </row>
    <row r="6120" spans="24:44">
      <c r="X6120" t="s">
        <v>23555</v>
      </c>
      <c r="Y6120" t="s">
        <v>389</v>
      </c>
      <c r="Z6120" t="s">
        <v>22695</v>
      </c>
      <c r="AA6120" t="s">
        <v>23388</v>
      </c>
      <c r="AB6120" t="s">
        <v>10553</v>
      </c>
      <c r="AO6120" s="171"/>
      <c r="AP6120" s="171"/>
      <c r="AQ6120" s="171"/>
      <c r="AR6120" s="171"/>
    </row>
    <row r="6121" spans="24:44">
      <c r="X6121" t="s">
        <v>23556</v>
      </c>
      <c r="Y6121" t="s">
        <v>389</v>
      </c>
      <c r="Z6121" t="s">
        <v>22695</v>
      </c>
      <c r="AA6121" t="s">
        <v>956</v>
      </c>
      <c r="AB6121" t="s">
        <v>10553</v>
      </c>
      <c r="AO6121" s="171"/>
      <c r="AP6121" s="171"/>
      <c r="AQ6121" s="171"/>
      <c r="AR6121" s="171"/>
    </row>
    <row r="6122" spans="24:44">
      <c r="X6122" t="s">
        <v>23557</v>
      </c>
      <c r="Y6122" t="s">
        <v>389</v>
      </c>
      <c r="Z6122" t="s">
        <v>22695</v>
      </c>
      <c r="AA6122" t="s">
        <v>23393</v>
      </c>
      <c r="AB6122" t="s">
        <v>10553</v>
      </c>
      <c r="AO6122" s="171"/>
      <c r="AP6122" s="171"/>
      <c r="AQ6122" s="171"/>
      <c r="AR6122" s="171"/>
    </row>
    <row r="6123" spans="24:44">
      <c r="X6123" t="s">
        <v>23558</v>
      </c>
      <c r="Y6123" t="s">
        <v>389</v>
      </c>
      <c r="Z6123" t="s">
        <v>23559</v>
      </c>
      <c r="AA6123" t="s">
        <v>22509</v>
      </c>
      <c r="AB6123" t="s">
        <v>5354</v>
      </c>
      <c r="AO6123" s="171"/>
      <c r="AP6123" s="171"/>
      <c r="AQ6123" s="171"/>
      <c r="AR6123" s="171"/>
    </row>
    <row r="6124" spans="24:44">
      <c r="X6124" t="s">
        <v>23560</v>
      </c>
      <c r="Y6124" t="s">
        <v>389</v>
      </c>
      <c r="Z6124" t="s">
        <v>23561</v>
      </c>
      <c r="AA6124" t="s">
        <v>22509</v>
      </c>
      <c r="AB6124" t="s">
        <v>5354</v>
      </c>
      <c r="AO6124" s="171"/>
      <c r="AP6124" s="171"/>
      <c r="AQ6124" s="171"/>
      <c r="AR6124" s="171"/>
    </row>
    <row r="6125" spans="24:44">
      <c r="X6125" t="s">
        <v>23562</v>
      </c>
      <c r="Y6125" t="s">
        <v>389</v>
      </c>
      <c r="Z6125" t="s">
        <v>23563</v>
      </c>
      <c r="AA6125" t="s">
        <v>22509</v>
      </c>
      <c r="AB6125" t="s">
        <v>5354</v>
      </c>
      <c r="AO6125" s="171"/>
      <c r="AP6125" s="171"/>
      <c r="AQ6125" s="171"/>
      <c r="AR6125" s="171"/>
    </row>
    <row r="6126" spans="24:44">
      <c r="X6126" t="s">
        <v>23564</v>
      </c>
      <c r="Y6126" t="s">
        <v>389</v>
      </c>
      <c r="Z6126" t="s">
        <v>23565</v>
      </c>
      <c r="AA6126" t="s">
        <v>22509</v>
      </c>
      <c r="AB6126" t="s">
        <v>5354</v>
      </c>
      <c r="AO6126" s="171"/>
      <c r="AP6126" s="171"/>
      <c r="AQ6126" s="171"/>
      <c r="AR6126" s="171"/>
    </row>
    <row r="6127" spans="24:44">
      <c r="X6127" t="s">
        <v>23566</v>
      </c>
      <c r="Y6127" t="s">
        <v>389</v>
      </c>
      <c r="Z6127" t="s">
        <v>23567</v>
      </c>
      <c r="AA6127" t="s">
        <v>22509</v>
      </c>
      <c r="AB6127" t="s">
        <v>5354</v>
      </c>
      <c r="AO6127" s="171"/>
      <c r="AP6127" s="171"/>
      <c r="AQ6127" s="171"/>
      <c r="AR6127" s="171"/>
    </row>
    <row r="6128" spans="24:44">
      <c r="X6128" t="s">
        <v>23568</v>
      </c>
      <c r="Y6128" t="s">
        <v>389</v>
      </c>
      <c r="Z6128" t="s">
        <v>23569</v>
      </c>
      <c r="AA6128" t="s">
        <v>22509</v>
      </c>
      <c r="AB6128" t="s">
        <v>5354</v>
      </c>
      <c r="AO6128" s="171"/>
      <c r="AP6128" s="171"/>
      <c r="AQ6128" s="171"/>
      <c r="AR6128" s="171"/>
    </row>
    <row r="6129" spans="24:44">
      <c r="X6129" t="s">
        <v>23570</v>
      </c>
      <c r="Y6129" t="s">
        <v>389</v>
      </c>
      <c r="Z6129" t="s">
        <v>23571</v>
      </c>
      <c r="AA6129" t="s">
        <v>22509</v>
      </c>
      <c r="AB6129" t="s">
        <v>5354</v>
      </c>
      <c r="AO6129" s="171"/>
      <c r="AP6129" s="171"/>
      <c r="AQ6129" s="171"/>
      <c r="AR6129" s="171"/>
    </row>
    <row r="6130" spans="24:44">
      <c r="X6130" t="s">
        <v>23572</v>
      </c>
      <c r="Y6130" t="s">
        <v>389</v>
      </c>
      <c r="Z6130" t="s">
        <v>23573</v>
      </c>
      <c r="AA6130" t="s">
        <v>22509</v>
      </c>
      <c r="AB6130" t="s">
        <v>5354</v>
      </c>
      <c r="AO6130" s="171"/>
      <c r="AP6130" s="171"/>
      <c r="AQ6130" s="171"/>
      <c r="AR6130" s="171"/>
    </row>
    <row r="6131" spans="24:44">
      <c r="X6131" t="s">
        <v>23574</v>
      </c>
      <c r="Y6131" t="s">
        <v>389</v>
      </c>
      <c r="Z6131" t="s">
        <v>23575</v>
      </c>
      <c r="AA6131" t="s">
        <v>22509</v>
      </c>
      <c r="AB6131" t="s">
        <v>5354</v>
      </c>
      <c r="AO6131" s="171"/>
      <c r="AP6131" s="171"/>
      <c r="AQ6131" s="171"/>
      <c r="AR6131" s="171"/>
    </row>
    <row r="6132" spans="24:44">
      <c r="X6132" t="s">
        <v>23576</v>
      </c>
      <c r="Y6132" t="s">
        <v>389</v>
      </c>
      <c r="Z6132" t="s">
        <v>23577</v>
      </c>
      <c r="AA6132" t="s">
        <v>22509</v>
      </c>
      <c r="AB6132" t="s">
        <v>5354</v>
      </c>
      <c r="AO6132" s="171"/>
      <c r="AP6132" s="171"/>
      <c r="AQ6132" s="171"/>
      <c r="AR6132" s="171"/>
    </row>
    <row r="6133" spans="24:44">
      <c r="X6133" t="s">
        <v>23578</v>
      </c>
      <c r="Y6133" t="s">
        <v>389</v>
      </c>
      <c r="Z6133" t="s">
        <v>23579</v>
      </c>
      <c r="AA6133" t="s">
        <v>22509</v>
      </c>
      <c r="AB6133" t="s">
        <v>5354</v>
      </c>
      <c r="AO6133" s="171"/>
      <c r="AP6133" s="171"/>
      <c r="AQ6133" s="171"/>
      <c r="AR6133" s="171"/>
    </row>
    <row r="6134" spans="24:44">
      <c r="X6134" t="s">
        <v>23580</v>
      </c>
      <c r="Y6134" t="s">
        <v>389</v>
      </c>
      <c r="Z6134" t="s">
        <v>23581</v>
      </c>
      <c r="AA6134" t="s">
        <v>22948</v>
      </c>
      <c r="AB6134" t="s">
        <v>10553</v>
      </c>
      <c r="AO6134" s="171"/>
      <c r="AP6134" s="171"/>
      <c r="AQ6134" s="171"/>
      <c r="AR6134" s="171"/>
    </row>
    <row r="6135" spans="24:44">
      <c r="X6135" t="s">
        <v>23582</v>
      </c>
      <c r="Y6135" t="s">
        <v>389</v>
      </c>
      <c r="Z6135" t="s">
        <v>23583</v>
      </c>
      <c r="AA6135" t="s">
        <v>22509</v>
      </c>
      <c r="AB6135" t="s">
        <v>5354</v>
      </c>
      <c r="AO6135" s="171"/>
      <c r="AP6135" s="171"/>
      <c r="AQ6135" s="171"/>
      <c r="AR6135" s="171"/>
    </row>
    <row r="6136" spans="24:44">
      <c r="X6136" t="s">
        <v>23584</v>
      </c>
      <c r="Y6136" t="s">
        <v>389</v>
      </c>
      <c r="Z6136" t="s">
        <v>23585</v>
      </c>
      <c r="AA6136" t="s">
        <v>22384</v>
      </c>
      <c r="AB6136" t="s">
        <v>10553</v>
      </c>
      <c r="AO6136" s="171"/>
      <c r="AP6136" s="171"/>
      <c r="AQ6136" s="171"/>
      <c r="AR6136" s="171"/>
    </row>
    <row r="6137" spans="24:44">
      <c r="X6137" t="s">
        <v>23586</v>
      </c>
      <c r="Y6137" t="s">
        <v>389</v>
      </c>
      <c r="Z6137" t="s">
        <v>23587</v>
      </c>
      <c r="AA6137" t="s">
        <v>22509</v>
      </c>
      <c r="AB6137" t="s">
        <v>5354</v>
      </c>
      <c r="AO6137" s="171"/>
      <c r="AP6137" s="171"/>
      <c r="AQ6137" s="171"/>
      <c r="AR6137" s="171"/>
    </row>
    <row r="6138" spans="24:44">
      <c r="X6138" t="s">
        <v>23588</v>
      </c>
      <c r="Y6138" t="s">
        <v>389</v>
      </c>
      <c r="Z6138" t="s">
        <v>23589</v>
      </c>
      <c r="AA6138" t="s">
        <v>22717</v>
      </c>
      <c r="AB6138" t="s">
        <v>125</v>
      </c>
      <c r="AO6138" s="171"/>
      <c r="AP6138" s="171"/>
      <c r="AQ6138" s="171"/>
      <c r="AR6138" s="171"/>
    </row>
    <row r="6139" spans="24:44">
      <c r="X6139" t="s">
        <v>23590</v>
      </c>
      <c r="Y6139" t="s">
        <v>389</v>
      </c>
      <c r="Z6139" t="s">
        <v>23591</v>
      </c>
      <c r="AA6139" t="s">
        <v>22509</v>
      </c>
      <c r="AB6139" t="s">
        <v>5354</v>
      </c>
      <c r="AO6139" s="171"/>
      <c r="AP6139" s="171"/>
      <c r="AQ6139" s="171"/>
      <c r="AR6139" s="171"/>
    </row>
    <row r="6140" spans="24:44">
      <c r="X6140" t="s">
        <v>23592</v>
      </c>
      <c r="Y6140" t="s">
        <v>389</v>
      </c>
      <c r="Z6140" t="s">
        <v>23593</v>
      </c>
      <c r="AA6140" t="s">
        <v>22509</v>
      </c>
      <c r="AB6140" t="s">
        <v>5354</v>
      </c>
      <c r="AO6140" s="171"/>
      <c r="AP6140" s="171"/>
      <c r="AQ6140" s="171"/>
      <c r="AR6140" s="171"/>
    </row>
    <row r="6141" spans="24:44">
      <c r="X6141" t="s">
        <v>23594</v>
      </c>
      <c r="Y6141" t="s">
        <v>389</v>
      </c>
      <c r="Z6141" t="s">
        <v>23595</v>
      </c>
      <c r="AA6141" t="s">
        <v>22509</v>
      </c>
      <c r="AB6141" t="s">
        <v>5354</v>
      </c>
      <c r="AO6141" s="171"/>
      <c r="AP6141" s="171"/>
      <c r="AQ6141" s="171"/>
      <c r="AR6141" s="171"/>
    </row>
    <row r="6142" spans="24:44">
      <c r="X6142" t="s">
        <v>23596</v>
      </c>
      <c r="Y6142" t="s">
        <v>389</v>
      </c>
      <c r="Z6142" t="s">
        <v>23597</v>
      </c>
      <c r="AA6142" t="s">
        <v>22509</v>
      </c>
      <c r="AB6142" t="s">
        <v>5354</v>
      </c>
      <c r="AO6142" s="171"/>
      <c r="AP6142" s="171"/>
      <c r="AQ6142" s="171"/>
      <c r="AR6142" s="171"/>
    </row>
    <row r="6143" spans="24:44">
      <c r="X6143" t="s">
        <v>23598</v>
      </c>
      <c r="Y6143" t="s">
        <v>389</v>
      </c>
      <c r="Z6143" t="s">
        <v>23599</v>
      </c>
      <c r="AA6143" t="s">
        <v>22509</v>
      </c>
      <c r="AB6143" t="s">
        <v>5354</v>
      </c>
      <c r="AO6143" s="171"/>
      <c r="AP6143" s="171"/>
      <c r="AQ6143" s="171"/>
      <c r="AR6143" s="171"/>
    </row>
    <row r="6144" spans="24:44">
      <c r="X6144" t="s">
        <v>23600</v>
      </c>
      <c r="Y6144" t="s">
        <v>389</v>
      </c>
      <c r="Z6144" t="s">
        <v>23601</v>
      </c>
      <c r="AA6144" t="s">
        <v>22509</v>
      </c>
      <c r="AB6144" t="s">
        <v>5354</v>
      </c>
      <c r="AO6144" s="171"/>
      <c r="AP6144" s="171"/>
      <c r="AQ6144" s="171"/>
      <c r="AR6144" s="171"/>
    </row>
    <row r="6145" spans="24:44">
      <c r="X6145" t="s">
        <v>23602</v>
      </c>
      <c r="Y6145" t="s">
        <v>389</v>
      </c>
      <c r="Z6145" t="s">
        <v>23603</v>
      </c>
      <c r="AA6145" t="s">
        <v>22509</v>
      </c>
      <c r="AB6145" t="s">
        <v>5354</v>
      </c>
      <c r="AO6145" s="171"/>
      <c r="AP6145" s="171"/>
      <c r="AQ6145" s="171"/>
      <c r="AR6145" s="171"/>
    </row>
    <row r="6146" spans="24:44">
      <c r="X6146" t="s">
        <v>23604</v>
      </c>
      <c r="Y6146" t="s">
        <v>389</v>
      </c>
      <c r="Z6146" t="s">
        <v>23605</v>
      </c>
      <c r="AA6146" t="s">
        <v>22509</v>
      </c>
      <c r="AB6146" t="s">
        <v>5354</v>
      </c>
      <c r="AO6146" s="171"/>
      <c r="AP6146" s="171"/>
      <c r="AQ6146" s="171"/>
      <c r="AR6146" s="171"/>
    </row>
    <row r="6147" spans="24:44">
      <c r="X6147" t="s">
        <v>23606</v>
      </c>
      <c r="Y6147" t="s">
        <v>389</v>
      </c>
      <c r="Z6147" t="s">
        <v>23607</v>
      </c>
      <c r="AA6147" t="s">
        <v>22509</v>
      </c>
      <c r="AB6147" t="s">
        <v>5354</v>
      </c>
      <c r="AO6147" s="171"/>
      <c r="AP6147" s="171"/>
      <c r="AQ6147" s="171"/>
      <c r="AR6147" s="171"/>
    </row>
    <row r="6148" spans="24:44">
      <c r="X6148" t="s">
        <v>23608</v>
      </c>
      <c r="Y6148" t="s">
        <v>389</v>
      </c>
      <c r="Z6148" t="s">
        <v>23609</v>
      </c>
      <c r="AA6148" t="s">
        <v>22948</v>
      </c>
      <c r="AB6148" t="s">
        <v>10553</v>
      </c>
      <c r="AO6148" s="171"/>
      <c r="AP6148" s="171"/>
      <c r="AQ6148" s="171"/>
      <c r="AR6148" s="171"/>
    </row>
    <row r="6149" spans="24:44">
      <c r="X6149" t="s">
        <v>23610</v>
      </c>
      <c r="Y6149" t="s">
        <v>389</v>
      </c>
      <c r="Z6149" t="s">
        <v>23611</v>
      </c>
      <c r="AA6149" t="s">
        <v>22818</v>
      </c>
      <c r="AB6149" t="s">
        <v>10553</v>
      </c>
      <c r="AO6149" s="171"/>
      <c r="AP6149" s="171"/>
      <c r="AQ6149" s="171"/>
      <c r="AR6149" s="171"/>
    </row>
    <row r="6150" spans="24:44">
      <c r="X6150" t="s">
        <v>23612</v>
      </c>
      <c r="Y6150" t="s">
        <v>389</v>
      </c>
      <c r="Z6150" t="s">
        <v>23613</v>
      </c>
      <c r="AA6150" t="s">
        <v>22390</v>
      </c>
      <c r="AB6150" t="s">
        <v>10553</v>
      </c>
      <c r="AO6150" s="171"/>
      <c r="AP6150" s="171"/>
      <c r="AQ6150" s="171"/>
      <c r="AR6150" s="171"/>
    </row>
    <row r="6151" spans="24:44">
      <c r="X6151" t="s">
        <v>23614</v>
      </c>
      <c r="Y6151" t="s">
        <v>389</v>
      </c>
      <c r="Z6151" t="s">
        <v>22695</v>
      </c>
      <c r="AA6151" t="s">
        <v>23492</v>
      </c>
      <c r="AB6151" t="s">
        <v>10553</v>
      </c>
      <c r="AO6151" s="171"/>
      <c r="AP6151" s="171"/>
      <c r="AQ6151" s="171"/>
      <c r="AR6151" s="171"/>
    </row>
    <row r="6152" spans="24:44">
      <c r="X6152" t="s">
        <v>23615</v>
      </c>
      <c r="Y6152" t="s">
        <v>389</v>
      </c>
      <c r="Z6152" t="s">
        <v>23616</v>
      </c>
      <c r="AA6152" t="s">
        <v>22509</v>
      </c>
      <c r="AB6152" t="s">
        <v>5354</v>
      </c>
      <c r="AO6152" s="171"/>
      <c r="AP6152" s="171"/>
      <c r="AQ6152" s="171"/>
      <c r="AR6152" s="171"/>
    </row>
    <row r="6153" spans="24:44">
      <c r="X6153" t="s">
        <v>23617</v>
      </c>
      <c r="Y6153" t="s">
        <v>389</v>
      </c>
      <c r="Z6153" t="s">
        <v>23618</v>
      </c>
      <c r="AA6153" t="s">
        <v>22509</v>
      </c>
      <c r="AB6153" t="s">
        <v>5354</v>
      </c>
      <c r="AO6153" s="171"/>
      <c r="AP6153" s="171"/>
      <c r="AQ6153" s="171"/>
      <c r="AR6153" s="171"/>
    </row>
    <row r="6154" spans="24:44">
      <c r="X6154" t="s">
        <v>23619</v>
      </c>
      <c r="Y6154" t="s">
        <v>389</v>
      </c>
      <c r="Z6154" t="s">
        <v>23620</v>
      </c>
      <c r="AA6154" t="s">
        <v>23621</v>
      </c>
      <c r="AB6154" t="s">
        <v>125</v>
      </c>
      <c r="AO6154" s="171"/>
      <c r="AP6154" s="171"/>
      <c r="AQ6154" s="171"/>
      <c r="AR6154" s="171"/>
    </row>
    <row r="6155" spans="24:44">
      <c r="X6155" t="s">
        <v>23622</v>
      </c>
      <c r="Y6155" t="s">
        <v>389</v>
      </c>
      <c r="Z6155" t="s">
        <v>23623</v>
      </c>
      <c r="AA6155" t="s">
        <v>23624</v>
      </c>
      <c r="AB6155" t="s">
        <v>125</v>
      </c>
      <c r="AO6155" s="171"/>
      <c r="AP6155" s="171"/>
      <c r="AQ6155" s="171"/>
      <c r="AR6155" s="171"/>
    </row>
    <row r="6156" spans="24:44">
      <c r="X6156" t="s">
        <v>23625</v>
      </c>
      <c r="Y6156" t="s">
        <v>389</v>
      </c>
      <c r="Z6156" t="s">
        <v>23626</v>
      </c>
      <c r="AA6156" t="s">
        <v>22509</v>
      </c>
      <c r="AB6156" t="s">
        <v>5354</v>
      </c>
      <c r="AO6156" s="171"/>
      <c r="AP6156" s="171"/>
      <c r="AQ6156" s="171"/>
      <c r="AR6156" s="171"/>
    </row>
    <row r="6157" spans="24:44">
      <c r="X6157" t="s">
        <v>23627</v>
      </c>
      <c r="Y6157" t="s">
        <v>389</v>
      </c>
      <c r="Z6157" t="s">
        <v>23628</v>
      </c>
      <c r="AA6157" t="s">
        <v>22509</v>
      </c>
      <c r="AB6157" t="s">
        <v>5354</v>
      </c>
      <c r="AO6157" s="171"/>
      <c r="AP6157" s="171"/>
      <c r="AQ6157" s="171"/>
      <c r="AR6157" s="171"/>
    </row>
    <row r="6158" spans="24:44">
      <c r="X6158" t="s">
        <v>23629</v>
      </c>
      <c r="Y6158" t="s">
        <v>389</v>
      </c>
      <c r="Z6158" t="s">
        <v>23630</v>
      </c>
      <c r="AA6158" t="s">
        <v>22509</v>
      </c>
      <c r="AB6158" t="s">
        <v>5354</v>
      </c>
      <c r="AO6158" s="171"/>
      <c r="AP6158" s="171"/>
      <c r="AQ6158" s="171"/>
      <c r="AR6158" s="171"/>
    </row>
    <row r="6159" spans="24:44">
      <c r="X6159" t="s">
        <v>23631</v>
      </c>
      <c r="Y6159" t="s">
        <v>389</v>
      </c>
      <c r="Z6159" t="s">
        <v>23632</v>
      </c>
      <c r="AA6159" t="s">
        <v>23633</v>
      </c>
      <c r="AB6159" t="s">
        <v>5354</v>
      </c>
      <c r="AO6159" s="171"/>
      <c r="AP6159" s="171"/>
      <c r="AQ6159" s="171"/>
      <c r="AR6159" s="171"/>
    </row>
    <row r="6160" spans="24:44">
      <c r="X6160" t="s">
        <v>23634</v>
      </c>
      <c r="Y6160" t="s">
        <v>389</v>
      </c>
      <c r="Z6160" t="s">
        <v>23635</v>
      </c>
      <c r="AA6160" t="s">
        <v>22398</v>
      </c>
      <c r="AB6160" t="s">
        <v>125</v>
      </c>
      <c r="AO6160" s="171"/>
      <c r="AP6160" s="171"/>
      <c r="AQ6160" s="171"/>
      <c r="AR6160" s="171"/>
    </row>
    <row r="6161" spans="24:44">
      <c r="X6161" t="s">
        <v>23636</v>
      </c>
      <c r="Y6161" t="s">
        <v>389</v>
      </c>
      <c r="Z6161" t="s">
        <v>23637</v>
      </c>
      <c r="AA6161" t="s">
        <v>22398</v>
      </c>
      <c r="AB6161" t="s">
        <v>125</v>
      </c>
      <c r="AO6161" s="171"/>
      <c r="AP6161" s="171"/>
      <c r="AQ6161" s="171"/>
      <c r="AR6161" s="171"/>
    </row>
    <row r="6162" spans="24:44">
      <c r="X6162" t="s">
        <v>23638</v>
      </c>
      <c r="Y6162" t="s">
        <v>389</v>
      </c>
      <c r="Z6162" t="s">
        <v>23639</v>
      </c>
      <c r="AA6162" t="s">
        <v>22398</v>
      </c>
      <c r="AB6162" t="s">
        <v>125</v>
      </c>
      <c r="AO6162" s="171"/>
      <c r="AP6162" s="171"/>
      <c r="AQ6162" s="171"/>
      <c r="AR6162" s="171"/>
    </row>
    <row r="6163" spans="24:44">
      <c r="X6163" t="s">
        <v>23640</v>
      </c>
      <c r="Y6163" t="s">
        <v>389</v>
      </c>
      <c r="Z6163" t="s">
        <v>23641</v>
      </c>
      <c r="AA6163" t="s">
        <v>22437</v>
      </c>
      <c r="AB6163" t="s">
        <v>125</v>
      </c>
      <c r="AO6163" s="171"/>
      <c r="AP6163" s="171"/>
      <c r="AQ6163" s="171"/>
      <c r="AR6163" s="171"/>
    </row>
    <row r="6164" spans="24:44">
      <c r="X6164" t="s">
        <v>23642</v>
      </c>
      <c r="Y6164" t="s">
        <v>389</v>
      </c>
      <c r="Z6164" t="s">
        <v>23643</v>
      </c>
      <c r="AA6164" t="s">
        <v>22437</v>
      </c>
      <c r="AB6164" t="s">
        <v>125</v>
      </c>
      <c r="AO6164" s="171"/>
      <c r="AP6164" s="171"/>
      <c r="AQ6164" s="171"/>
      <c r="AR6164" s="171"/>
    </row>
    <row r="6165" spans="24:44">
      <c r="X6165" t="s">
        <v>23644</v>
      </c>
      <c r="Y6165" t="s">
        <v>389</v>
      </c>
      <c r="Z6165" t="s">
        <v>23645</v>
      </c>
      <c r="AA6165" t="s">
        <v>22393</v>
      </c>
      <c r="AB6165" t="s">
        <v>10553</v>
      </c>
      <c r="AO6165" s="171"/>
      <c r="AP6165" s="171"/>
      <c r="AQ6165" s="171"/>
      <c r="AR6165" s="171"/>
    </row>
    <row r="6166" spans="24:44">
      <c r="X6166" t="s">
        <v>23646</v>
      </c>
      <c r="Y6166" t="s">
        <v>389</v>
      </c>
      <c r="Z6166" t="s">
        <v>23647</v>
      </c>
      <c r="AA6166" t="s">
        <v>22398</v>
      </c>
      <c r="AB6166" t="s">
        <v>125</v>
      </c>
      <c r="AO6166" s="171"/>
      <c r="AP6166" s="171"/>
      <c r="AQ6166" s="171"/>
      <c r="AR6166" s="171"/>
    </row>
    <row r="6167" spans="24:44">
      <c r="X6167" t="s">
        <v>23648</v>
      </c>
      <c r="Y6167" t="s">
        <v>389</v>
      </c>
      <c r="Z6167" t="s">
        <v>23649</v>
      </c>
      <c r="AA6167" t="s">
        <v>22813</v>
      </c>
      <c r="AB6167" t="s">
        <v>10553</v>
      </c>
      <c r="AO6167" s="171"/>
      <c r="AP6167" s="171"/>
      <c r="AQ6167" s="171"/>
      <c r="AR6167" s="171"/>
    </row>
    <row r="6168" spans="24:44">
      <c r="X6168" t="s">
        <v>23650</v>
      </c>
      <c r="Y6168" t="s">
        <v>389</v>
      </c>
      <c r="Z6168" t="s">
        <v>23651</v>
      </c>
      <c r="AA6168" t="s">
        <v>22408</v>
      </c>
      <c r="AB6168" t="s">
        <v>10553</v>
      </c>
      <c r="AO6168" s="171"/>
      <c r="AP6168" s="171"/>
      <c r="AQ6168" s="171"/>
      <c r="AR6168" s="171"/>
    </row>
    <row r="6169" spans="24:44">
      <c r="X6169" t="s">
        <v>23652</v>
      </c>
      <c r="Y6169" t="s">
        <v>389</v>
      </c>
      <c r="Z6169" t="s">
        <v>23653</v>
      </c>
      <c r="AA6169" t="s">
        <v>22437</v>
      </c>
      <c r="AB6169" t="s">
        <v>125</v>
      </c>
      <c r="AO6169" s="171"/>
      <c r="AP6169" s="171"/>
      <c r="AQ6169" s="171"/>
      <c r="AR6169" s="171"/>
    </row>
    <row r="6170" spans="24:44">
      <c r="X6170" t="s">
        <v>23654</v>
      </c>
      <c r="Y6170" t="s">
        <v>389</v>
      </c>
      <c r="Z6170" t="s">
        <v>23655</v>
      </c>
      <c r="AA6170" t="s">
        <v>23656</v>
      </c>
      <c r="AB6170" t="s">
        <v>5354</v>
      </c>
      <c r="AO6170" s="171"/>
      <c r="AP6170" s="171"/>
      <c r="AQ6170" s="171"/>
      <c r="AR6170" s="171"/>
    </row>
    <row r="6171" spans="24:44">
      <c r="X6171" t="s">
        <v>23657</v>
      </c>
      <c r="Y6171" t="s">
        <v>386</v>
      </c>
      <c r="Z6171" t="s">
        <v>23658</v>
      </c>
      <c r="AA6171" t="s">
        <v>22437</v>
      </c>
      <c r="AB6171" t="s">
        <v>125</v>
      </c>
      <c r="AO6171" s="171"/>
      <c r="AP6171" s="171"/>
      <c r="AQ6171" s="171"/>
      <c r="AR6171" s="171"/>
    </row>
    <row r="6172" spans="24:44">
      <c r="X6172" t="s">
        <v>23659</v>
      </c>
      <c r="Y6172" t="s">
        <v>389</v>
      </c>
      <c r="Z6172" t="s">
        <v>23660</v>
      </c>
      <c r="AA6172" t="s">
        <v>22509</v>
      </c>
      <c r="AB6172" t="s">
        <v>5354</v>
      </c>
      <c r="AO6172" s="171"/>
      <c r="AP6172" s="171"/>
      <c r="AQ6172" s="171"/>
      <c r="AR6172" s="171"/>
    </row>
    <row r="6173" spans="24:44">
      <c r="X6173" t="s">
        <v>23661</v>
      </c>
      <c r="Y6173" t="s">
        <v>389</v>
      </c>
      <c r="Z6173" t="s">
        <v>23662</v>
      </c>
      <c r="AA6173" t="s">
        <v>22509</v>
      </c>
      <c r="AB6173" t="s">
        <v>5354</v>
      </c>
      <c r="AO6173" s="171"/>
      <c r="AP6173" s="171"/>
      <c r="AQ6173" s="171"/>
      <c r="AR6173" s="171"/>
    </row>
    <row r="6174" spans="24:44">
      <c r="X6174" t="s">
        <v>23663</v>
      </c>
      <c r="Y6174" t="s">
        <v>389</v>
      </c>
      <c r="Z6174" t="s">
        <v>23664</v>
      </c>
      <c r="AA6174" t="s">
        <v>22509</v>
      </c>
      <c r="AB6174" t="s">
        <v>5354</v>
      </c>
      <c r="AO6174" s="171"/>
      <c r="AP6174" s="171"/>
      <c r="AQ6174" s="171"/>
      <c r="AR6174" s="171"/>
    </row>
    <row r="6175" spans="24:44">
      <c r="X6175" t="s">
        <v>23665</v>
      </c>
      <c r="Y6175" t="s">
        <v>389</v>
      </c>
      <c r="Z6175" t="s">
        <v>23666</v>
      </c>
      <c r="AA6175" t="s">
        <v>22509</v>
      </c>
      <c r="AB6175" t="s">
        <v>5354</v>
      </c>
      <c r="AO6175" s="171"/>
      <c r="AP6175" s="171"/>
      <c r="AQ6175" s="171"/>
      <c r="AR6175" s="171"/>
    </row>
    <row r="6176" spans="24:44">
      <c r="X6176" t="s">
        <v>23667</v>
      </c>
      <c r="Y6176" t="s">
        <v>389</v>
      </c>
      <c r="Z6176" t="s">
        <v>23668</v>
      </c>
      <c r="AA6176" t="s">
        <v>23669</v>
      </c>
      <c r="AB6176" t="s">
        <v>10553</v>
      </c>
      <c r="AO6176" s="171"/>
      <c r="AP6176" s="171"/>
      <c r="AQ6176" s="171"/>
      <c r="AR6176" s="171"/>
    </row>
    <row r="6177" spans="24:44">
      <c r="X6177" t="s">
        <v>23670</v>
      </c>
      <c r="Y6177" t="s">
        <v>389</v>
      </c>
      <c r="Z6177" t="s">
        <v>23671</v>
      </c>
      <c r="AA6177" t="s">
        <v>23672</v>
      </c>
      <c r="AB6177" t="s">
        <v>10553</v>
      </c>
      <c r="AO6177" s="171"/>
      <c r="AP6177" s="171"/>
      <c r="AQ6177" s="171"/>
      <c r="AR6177" s="171"/>
    </row>
    <row r="6178" spans="24:44">
      <c r="X6178" t="s">
        <v>23673</v>
      </c>
      <c r="Y6178" t="s">
        <v>389</v>
      </c>
      <c r="Z6178" t="s">
        <v>23674</v>
      </c>
      <c r="AA6178" t="s">
        <v>23675</v>
      </c>
      <c r="AB6178" t="s">
        <v>10553</v>
      </c>
      <c r="AO6178" s="171"/>
      <c r="AP6178" s="171"/>
      <c r="AQ6178" s="171"/>
      <c r="AR6178" s="171"/>
    </row>
    <row r="6179" spans="24:44">
      <c r="X6179" t="s">
        <v>23676</v>
      </c>
      <c r="Y6179" t="s">
        <v>389</v>
      </c>
      <c r="Z6179" t="s">
        <v>23677</v>
      </c>
      <c r="AA6179" t="s">
        <v>23678</v>
      </c>
      <c r="AB6179" t="s">
        <v>10553</v>
      </c>
      <c r="AO6179" s="171"/>
      <c r="AP6179" s="171"/>
      <c r="AQ6179" s="171"/>
      <c r="AR6179" s="171"/>
    </row>
    <row r="6180" spans="24:44">
      <c r="X6180" t="s">
        <v>23679</v>
      </c>
      <c r="Y6180" t="s">
        <v>389</v>
      </c>
      <c r="Z6180" t="s">
        <v>23680</v>
      </c>
      <c r="AA6180" t="s">
        <v>23013</v>
      </c>
      <c r="AB6180" t="s">
        <v>125</v>
      </c>
      <c r="AO6180" s="171"/>
      <c r="AP6180" s="171"/>
      <c r="AQ6180" s="171"/>
      <c r="AR6180" s="171"/>
    </row>
    <row r="6181" spans="24:44">
      <c r="X6181" t="s">
        <v>23681</v>
      </c>
      <c r="Y6181" t="s">
        <v>389</v>
      </c>
      <c r="Z6181" t="s">
        <v>23682</v>
      </c>
      <c r="AA6181" t="s">
        <v>23633</v>
      </c>
      <c r="AB6181" t="s">
        <v>5354</v>
      </c>
      <c r="AO6181" s="171"/>
      <c r="AP6181" s="171"/>
      <c r="AQ6181" s="171"/>
      <c r="AR6181" s="171"/>
    </row>
    <row r="6182" spans="24:44">
      <c r="X6182" t="s">
        <v>23683</v>
      </c>
      <c r="Y6182" t="s">
        <v>389</v>
      </c>
      <c r="Z6182" t="s">
        <v>23684</v>
      </c>
      <c r="AA6182" t="s">
        <v>22509</v>
      </c>
      <c r="AB6182" t="s">
        <v>5354</v>
      </c>
      <c r="AO6182" s="171"/>
      <c r="AP6182" s="171"/>
      <c r="AQ6182" s="171"/>
      <c r="AR6182" s="171"/>
    </row>
    <row r="6183" spans="24:44">
      <c r="X6183" t="s">
        <v>23685</v>
      </c>
      <c r="Y6183" t="s">
        <v>389</v>
      </c>
      <c r="Z6183" t="s">
        <v>23686</v>
      </c>
      <c r="AA6183" t="s">
        <v>23687</v>
      </c>
      <c r="AB6183" t="s">
        <v>10553</v>
      </c>
      <c r="AO6183" s="171"/>
      <c r="AP6183" s="171"/>
      <c r="AQ6183" s="171"/>
      <c r="AR6183" s="171"/>
    </row>
    <row r="6184" spans="24:44">
      <c r="X6184" t="s">
        <v>23688</v>
      </c>
      <c r="Y6184" t="s">
        <v>389</v>
      </c>
      <c r="Z6184" t="s">
        <v>23689</v>
      </c>
      <c r="AA6184" t="s">
        <v>22509</v>
      </c>
      <c r="AB6184" t="s">
        <v>5354</v>
      </c>
      <c r="AO6184" s="171"/>
      <c r="AP6184" s="171"/>
      <c r="AQ6184" s="171"/>
      <c r="AR6184" s="171"/>
    </row>
    <row r="6185" spans="24:44">
      <c r="X6185" t="s">
        <v>23690</v>
      </c>
      <c r="Y6185" t="s">
        <v>389</v>
      </c>
      <c r="Z6185" t="s">
        <v>23691</v>
      </c>
      <c r="AA6185" t="s">
        <v>22509</v>
      </c>
      <c r="AB6185" t="s">
        <v>5354</v>
      </c>
      <c r="AO6185" s="171"/>
      <c r="AP6185" s="171"/>
      <c r="AQ6185" s="171"/>
      <c r="AR6185" s="171"/>
    </row>
    <row r="6186" spans="24:44">
      <c r="X6186" t="s">
        <v>23692</v>
      </c>
      <c r="Y6186" t="s">
        <v>386</v>
      </c>
      <c r="Z6186" t="s">
        <v>23693</v>
      </c>
      <c r="AA6186" t="s">
        <v>22437</v>
      </c>
      <c r="AB6186" t="s">
        <v>125</v>
      </c>
      <c r="AO6186" s="171"/>
      <c r="AP6186" s="171"/>
      <c r="AQ6186" s="171"/>
      <c r="AR6186" s="171"/>
    </row>
    <row r="6187" spans="24:44">
      <c r="X6187" t="s">
        <v>23694</v>
      </c>
      <c r="Y6187" t="s">
        <v>389</v>
      </c>
      <c r="Z6187" t="s">
        <v>23695</v>
      </c>
      <c r="AA6187" t="s">
        <v>23656</v>
      </c>
      <c r="AB6187" t="s">
        <v>5354</v>
      </c>
      <c r="AO6187" s="171"/>
      <c r="AP6187" s="171"/>
      <c r="AQ6187" s="171"/>
      <c r="AR6187" s="171"/>
    </row>
    <row r="6188" spans="24:44">
      <c r="X6188" t="s">
        <v>23696</v>
      </c>
      <c r="Y6188" t="s">
        <v>389</v>
      </c>
      <c r="Z6188" t="s">
        <v>23697</v>
      </c>
      <c r="AA6188" t="s">
        <v>23698</v>
      </c>
      <c r="AB6188" t="s">
        <v>5354</v>
      </c>
      <c r="AO6188" s="171"/>
      <c r="AP6188" s="171"/>
      <c r="AQ6188" s="171"/>
      <c r="AR6188" s="171"/>
    </row>
    <row r="6189" spans="24:44">
      <c r="X6189" t="s">
        <v>23699</v>
      </c>
      <c r="Y6189" t="s">
        <v>389</v>
      </c>
      <c r="Z6189" t="s">
        <v>23700</v>
      </c>
      <c r="AA6189" t="s">
        <v>22390</v>
      </c>
      <c r="AB6189" t="s">
        <v>10553</v>
      </c>
      <c r="AO6189" s="171"/>
      <c r="AP6189" s="171"/>
      <c r="AQ6189" s="171"/>
      <c r="AR6189" s="171"/>
    </row>
    <row r="6190" spans="24:44">
      <c r="X6190" t="s">
        <v>23701</v>
      </c>
      <c r="Y6190" t="s">
        <v>389</v>
      </c>
      <c r="Z6190" t="s">
        <v>23702</v>
      </c>
      <c r="AA6190" t="s">
        <v>23633</v>
      </c>
      <c r="AB6190" t="s">
        <v>5354</v>
      </c>
      <c r="AO6190" s="171"/>
      <c r="AP6190" s="171"/>
      <c r="AQ6190" s="171"/>
      <c r="AR6190" s="171"/>
    </row>
    <row r="6191" spans="24:44">
      <c r="X6191" t="s">
        <v>23703</v>
      </c>
      <c r="Y6191" t="s">
        <v>389</v>
      </c>
      <c r="Z6191" t="s">
        <v>23704</v>
      </c>
      <c r="AA6191" t="s">
        <v>22440</v>
      </c>
      <c r="AB6191" t="s">
        <v>125</v>
      </c>
      <c r="AO6191" s="171"/>
      <c r="AP6191" s="171"/>
      <c r="AQ6191" s="171"/>
      <c r="AR6191" s="171"/>
    </row>
    <row r="6192" spans="24:44">
      <c r="X6192" t="s">
        <v>23705</v>
      </c>
      <c r="Y6192" t="s">
        <v>389</v>
      </c>
      <c r="Z6192" t="s">
        <v>23706</v>
      </c>
      <c r="AA6192" t="s">
        <v>945</v>
      </c>
      <c r="AB6192" t="s">
        <v>10553</v>
      </c>
      <c r="AO6192" s="171"/>
      <c r="AP6192" s="171"/>
      <c r="AQ6192" s="171"/>
      <c r="AR6192" s="171"/>
    </row>
    <row r="6193" spans="24:44">
      <c r="X6193" t="s">
        <v>23707</v>
      </c>
      <c r="Y6193" t="s">
        <v>389</v>
      </c>
      <c r="Z6193" t="s">
        <v>23708</v>
      </c>
      <c r="AA6193" t="s">
        <v>945</v>
      </c>
      <c r="AB6193" t="s">
        <v>10553</v>
      </c>
      <c r="AO6193" s="171"/>
      <c r="AP6193" s="171"/>
      <c r="AQ6193" s="171"/>
      <c r="AR6193" s="171"/>
    </row>
    <row r="6194" spans="24:44">
      <c r="X6194" t="s">
        <v>23707</v>
      </c>
      <c r="Y6194" t="s">
        <v>389</v>
      </c>
      <c r="Z6194" t="s">
        <v>23708</v>
      </c>
      <c r="AA6194" t="s">
        <v>945</v>
      </c>
      <c r="AB6194" t="s">
        <v>10553</v>
      </c>
      <c r="AO6194" s="171"/>
      <c r="AP6194" s="171"/>
      <c r="AQ6194" s="171"/>
      <c r="AR6194" s="171"/>
    </row>
    <row r="6195" spans="24:44">
      <c r="X6195" t="s">
        <v>23709</v>
      </c>
      <c r="Y6195" t="s">
        <v>389</v>
      </c>
      <c r="Z6195" t="s">
        <v>23710</v>
      </c>
      <c r="AA6195" t="s">
        <v>23465</v>
      </c>
      <c r="AB6195" t="s">
        <v>10553</v>
      </c>
      <c r="AO6195" s="171"/>
      <c r="AP6195" s="171"/>
      <c r="AQ6195" s="171"/>
      <c r="AR6195" s="171"/>
    </row>
    <row r="6196" spans="24:44">
      <c r="X6196" t="s">
        <v>23711</v>
      </c>
      <c r="Y6196" t="s">
        <v>389</v>
      </c>
      <c r="Z6196" t="s">
        <v>23712</v>
      </c>
      <c r="AA6196" t="s">
        <v>23040</v>
      </c>
      <c r="AB6196" t="s">
        <v>125</v>
      </c>
      <c r="AO6196" s="171"/>
      <c r="AP6196" s="171"/>
      <c r="AQ6196" s="171"/>
      <c r="AR6196" s="171"/>
    </row>
    <row r="6197" spans="24:44">
      <c r="X6197" t="s">
        <v>23713</v>
      </c>
      <c r="Y6197" t="s">
        <v>389</v>
      </c>
      <c r="Z6197" t="s">
        <v>23714</v>
      </c>
      <c r="AA6197" t="s">
        <v>23715</v>
      </c>
      <c r="AB6197" t="s">
        <v>5354</v>
      </c>
      <c r="AO6197" s="171"/>
      <c r="AP6197" s="171"/>
      <c r="AQ6197" s="171"/>
      <c r="AR6197" s="171"/>
    </row>
    <row r="6198" spans="24:44">
      <c r="X6198" t="s">
        <v>23713</v>
      </c>
      <c r="Y6198" t="s">
        <v>389</v>
      </c>
      <c r="Z6198" t="s">
        <v>23716</v>
      </c>
      <c r="AA6198" t="s">
        <v>23717</v>
      </c>
      <c r="AB6198" t="s">
        <v>10553</v>
      </c>
      <c r="AO6198" s="171"/>
      <c r="AP6198" s="171"/>
      <c r="AQ6198" s="171"/>
      <c r="AR6198" s="171"/>
    </row>
    <row r="6199" spans="24:44">
      <c r="X6199" t="s">
        <v>23718</v>
      </c>
      <c r="Y6199" t="s">
        <v>389</v>
      </c>
      <c r="Z6199" t="s">
        <v>23719</v>
      </c>
      <c r="AA6199" t="s">
        <v>23720</v>
      </c>
      <c r="AB6199" t="s">
        <v>10553</v>
      </c>
      <c r="AO6199" s="171"/>
      <c r="AP6199" s="171"/>
      <c r="AQ6199" s="171"/>
      <c r="AR6199" s="171"/>
    </row>
    <row r="6200" spans="24:44">
      <c r="X6200" t="s">
        <v>23721</v>
      </c>
      <c r="Y6200" t="s">
        <v>386</v>
      </c>
      <c r="Z6200" t="s">
        <v>23722</v>
      </c>
      <c r="AA6200" t="s">
        <v>23723</v>
      </c>
      <c r="AB6200" t="s">
        <v>10553</v>
      </c>
      <c r="AO6200" s="171"/>
      <c r="AP6200" s="171"/>
      <c r="AQ6200" s="171"/>
      <c r="AR6200" s="171"/>
    </row>
    <row r="6201" spans="24:44">
      <c r="X6201" t="s">
        <v>23724</v>
      </c>
      <c r="Y6201" t="s">
        <v>389</v>
      </c>
      <c r="Z6201" t="s">
        <v>23725</v>
      </c>
      <c r="AA6201" t="s">
        <v>22948</v>
      </c>
      <c r="AB6201" t="s">
        <v>10553</v>
      </c>
      <c r="AO6201" s="171"/>
      <c r="AP6201" s="171"/>
      <c r="AQ6201" s="171"/>
      <c r="AR6201" s="171"/>
    </row>
    <row r="6202" spans="24:44">
      <c r="X6202" t="s">
        <v>23726</v>
      </c>
      <c r="Y6202" t="s">
        <v>389</v>
      </c>
      <c r="Z6202" t="s">
        <v>23727</v>
      </c>
      <c r="AA6202" t="s">
        <v>23633</v>
      </c>
      <c r="AB6202" t="s">
        <v>5354</v>
      </c>
      <c r="AO6202" s="171"/>
      <c r="AP6202" s="171"/>
      <c r="AQ6202" s="171"/>
      <c r="AR6202" s="171"/>
    </row>
    <row r="6203" spans="24:44">
      <c r="X6203" t="s">
        <v>23728</v>
      </c>
      <c r="Y6203" t="s">
        <v>389</v>
      </c>
      <c r="Z6203" t="s">
        <v>23729</v>
      </c>
      <c r="AA6203" t="s">
        <v>22509</v>
      </c>
      <c r="AB6203" t="s">
        <v>5354</v>
      </c>
      <c r="AO6203" s="171"/>
      <c r="AP6203" s="171"/>
      <c r="AQ6203" s="171"/>
      <c r="AR6203" s="171"/>
    </row>
    <row r="6204" spans="24:44">
      <c r="X6204" t="s">
        <v>23730</v>
      </c>
      <c r="Y6204" t="s">
        <v>389</v>
      </c>
      <c r="Z6204" t="s">
        <v>23731</v>
      </c>
      <c r="AA6204" t="s">
        <v>22509</v>
      </c>
      <c r="AB6204" t="s">
        <v>5354</v>
      </c>
      <c r="AO6204" s="171"/>
      <c r="AP6204" s="171"/>
      <c r="AQ6204" s="171"/>
      <c r="AR6204" s="171"/>
    </row>
    <row r="6205" spans="24:44">
      <c r="X6205" t="s">
        <v>23732</v>
      </c>
      <c r="Y6205" t="s">
        <v>389</v>
      </c>
      <c r="Z6205" t="s">
        <v>23733</v>
      </c>
      <c r="AA6205" t="s">
        <v>22509</v>
      </c>
      <c r="AB6205" t="s">
        <v>5354</v>
      </c>
      <c r="AO6205" s="171"/>
      <c r="AP6205" s="171"/>
      <c r="AQ6205" s="171"/>
      <c r="AR6205" s="171"/>
    </row>
    <row r="6206" spans="24:44">
      <c r="X6206" t="s">
        <v>23734</v>
      </c>
      <c r="Y6206" t="s">
        <v>389</v>
      </c>
      <c r="Z6206" t="s">
        <v>23735</v>
      </c>
      <c r="AA6206" t="s">
        <v>22509</v>
      </c>
      <c r="AB6206" t="s">
        <v>5354</v>
      </c>
      <c r="AO6206" s="171"/>
      <c r="AP6206" s="171"/>
      <c r="AQ6206" s="171"/>
      <c r="AR6206" s="171"/>
    </row>
    <row r="6207" spans="24:44">
      <c r="X6207" t="s">
        <v>23736</v>
      </c>
      <c r="Y6207" t="s">
        <v>389</v>
      </c>
      <c r="Z6207" t="s">
        <v>23737</v>
      </c>
      <c r="AA6207" t="s">
        <v>22509</v>
      </c>
      <c r="AB6207" t="s">
        <v>5354</v>
      </c>
      <c r="AO6207" s="171"/>
      <c r="AP6207" s="171"/>
      <c r="AQ6207" s="171"/>
      <c r="AR6207" s="171"/>
    </row>
    <row r="6208" spans="24:44">
      <c r="X6208" t="s">
        <v>23738</v>
      </c>
      <c r="Y6208" t="s">
        <v>389</v>
      </c>
      <c r="Z6208" t="s">
        <v>23739</v>
      </c>
      <c r="AA6208" t="s">
        <v>23633</v>
      </c>
      <c r="AB6208" t="s">
        <v>5354</v>
      </c>
      <c r="AO6208" s="171"/>
      <c r="AP6208" s="171"/>
      <c r="AQ6208" s="171"/>
      <c r="AR6208" s="171"/>
    </row>
    <row r="6209" spans="24:44">
      <c r="X6209" t="s">
        <v>23740</v>
      </c>
      <c r="Y6209" t="s">
        <v>389</v>
      </c>
      <c r="Z6209" t="s">
        <v>23741</v>
      </c>
      <c r="AA6209" t="s">
        <v>23742</v>
      </c>
      <c r="AB6209" t="s">
        <v>10553</v>
      </c>
      <c r="AO6209" s="171"/>
      <c r="AP6209" s="171"/>
      <c r="AQ6209" s="171"/>
      <c r="AR6209" s="171"/>
    </row>
    <row r="6210" spans="24:44">
      <c r="X6210" t="s">
        <v>23743</v>
      </c>
      <c r="Y6210" t="s">
        <v>389</v>
      </c>
      <c r="Z6210" t="s">
        <v>23744</v>
      </c>
      <c r="AA6210" t="s">
        <v>23742</v>
      </c>
      <c r="AB6210" t="s">
        <v>10553</v>
      </c>
      <c r="AO6210" s="171"/>
      <c r="AP6210" s="171"/>
      <c r="AQ6210" s="171"/>
      <c r="AR6210" s="171"/>
    </row>
    <row r="6211" spans="24:44">
      <c r="X6211" t="s">
        <v>3258</v>
      </c>
      <c r="Y6211" t="s">
        <v>386</v>
      </c>
      <c r="Z6211" t="s">
        <v>23745</v>
      </c>
      <c r="AA6211" t="s">
        <v>22398</v>
      </c>
      <c r="AB6211" t="s">
        <v>125</v>
      </c>
      <c r="AO6211" s="171"/>
      <c r="AP6211" s="171"/>
      <c r="AQ6211" s="171"/>
      <c r="AR6211" s="171"/>
    </row>
    <row r="6212" spans="24:44">
      <c r="X6212" t="s">
        <v>23746</v>
      </c>
      <c r="Y6212" t="s">
        <v>389</v>
      </c>
      <c r="Z6212" t="s">
        <v>23747</v>
      </c>
      <c r="AA6212" t="s">
        <v>23633</v>
      </c>
      <c r="AB6212" t="s">
        <v>5354</v>
      </c>
      <c r="AO6212" s="171"/>
      <c r="AP6212" s="171"/>
      <c r="AQ6212" s="171"/>
      <c r="AR6212" s="171"/>
    </row>
    <row r="6213" spans="24:44">
      <c r="X6213" t="s">
        <v>23748</v>
      </c>
      <c r="Y6213" t="s">
        <v>389</v>
      </c>
      <c r="Z6213" t="s">
        <v>23749</v>
      </c>
      <c r="AA6213" t="s">
        <v>23633</v>
      </c>
      <c r="AB6213" t="s">
        <v>5354</v>
      </c>
      <c r="AO6213" s="171"/>
      <c r="AP6213" s="171"/>
      <c r="AQ6213" s="171"/>
      <c r="AR6213" s="171"/>
    </row>
    <row r="6214" spans="24:44">
      <c r="X6214" t="s">
        <v>23750</v>
      </c>
      <c r="Y6214" t="s">
        <v>389</v>
      </c>
      <c r="Z6214" t="s">
        <v>23751</v>
      </c>
      <c r="AA6214" t="s">
        <v>22437</v>
      </c>
      <c r="AB6214" t="s">
        <v>125</v>
      </c>
      <c r="AO6214" s="171"/>
      <c r="AP6214" s="171"/>
      <c r="AQ6214" s="171"/>
      <c r="AR6214" s="171"/>
    </row>
    <row r="6215" spans="24:44">
      <c r="X6215" t="s">
        <v>23752</v>
      </c>
      <c r="Y6215" t="s">
        <v>389</v>
      </c>
      <c r="Z6215" t="s">
        <v>23753</v>
      </c>
      <c r="AA6215" t="s">
        <v>23633</v>
      </c>
      <c r="AB6215" t="s">
        <v>5354</v>
      </c>
      <c r="AO6215" s="171"/>
      <c r="AP6215" s="171"/>
      <c r="AQ6215" s="171"/>
      <c r="AR6215" s="171"/>
    </row>
    <row r="6216" spans="24:44">
      <c r="X6216" t="s">
        <v>23754</v>
      </c>
      <c r="Y6216" t="s">
        <v>389</v>
      </c>
      <c r="Z6216" t="s">
        <v>23755</v>
      </c>
      <c r="AA6216" t="s">
        <v>22509</v>
      </c>
      <c r="AB6216" t="s">
        <v>5354</v>
      </c>
      <c r="AO6216" s="171"/>
      <c r="AP6216" s="171"/>
      <c r="AQ6216" s="171"/>
      <c r="AR6216" s="171"/>
    </row>
    <row r="6217" spans="24:44">
      <c r="X6217" t="s">
        <v>23756</v>
      </c>
      <c r="Y6217" t="s">
        <v>389</v>
      </c>
      <c r="Z6217" t="s">
        <v>23757</v>
      </c>
      <c r="AA6217" t="s">
        <v>22437</v>
      </c>
      <c r="AB6217" t="s">
        <v>125</v>
      </c>
      <c r="AO6217" s="171"/>
      <c r="AP6217" s="171"/>
      <c r="AQ6217" s="171"/>
      <c r="AR6217" s="171"/>
    </row>
    <row r="6218" spans="24:44">
      <c r="X6218" t="s">
        <v>23758</v>
      </c>
      <c r="Y6218" t="s">
        <v>389</v>
      </c>
      <c r="Z6218" t="s">
        <v>23759</v>
      </c>
      <c r="AA6218" t="s">
        <v>22437</v>
      </c>
      <c r="AB6218" t="s">
        <v>125</v>
      </c>
      <c r="AO6218" s="171"/>
      <c r="AP6218" s="171"/>
      <c r="AQ6218" s="171"/>
      <c r="AR6218" s="171"/>
    </row>
    <row r="6219" spans="24:44">
      <c r="X6219" t="s">
        <v>23760</v>
      </c>
      <c r="Y6219" t="s">
        <v>389</v>
      </c>
      <c r="Z6219" t="s">
        <v>23761</v>
      </c>
      <c r="AA6219" t="s">
        <v>22827</v>
      </c>
      <c r="AB6219" t="s">
        <v>10553</v>
      </c>
      <c r="AO6219" s="171"/>
      <c r="AP6219" s="171"/>
      <c r="AQ6219" s="171"/>
      <c r="AR6219" s="171"/>
    </row>
    <row r="6220" spans="24:44">
      <c r="X6220" t="s">
        <v>23762</v>
      </c>
      <c r="Y6220" t="s">
        <v>389</v>
      </c>
      <c r="Z6220" t="s">
        <v>23763</v>
      </c>
      <c r="AA6220" t="s">
        <v>23764</v>
      </c>
      <c r="AB6220" t="s">
        <v>10553</v>
      </c>
      <c r="AO6220" s="171"/>
      <c r="AP6220" s="171"/>
      <c r="AQ6220" s="171"/>
      <c r="AR6220" s="171"/>
    </row>
    <row r="6221" spans="24:44">
      <c r="X6221" t="s">
        <v>23762</v>
      </c>
      <c r="Y6221" t="s">
        <v>389</v>
      </c>
      <c r="Z6221" t="s">
        <v>23763</v>
      </c>
      <c r="AA6221" t="s">
        <v>23764</v>
      </c>
      <c r="AB6221" t="s">
        <v>10553</v>
      </c>
      <c r="AO6221" s="171"/>
      <c r="AP6221" s="171"/>
      <c r="AQ6221" s="171"/>
      <c r="AR6221" s="171"/>
    </row>
    <row r="6222" spans="24:44">
      <c r="X6222" t="s">
        <v>23765</v>
      </c>
      <c r="Y6222" t="s">
        <v>389</v>
      </c>
      <c r="Z6222" t="s">
        <v>23766</v>
      </c>
      <c r="AA6222" t="s">
        <v>23633</v>
      </c>
      <c r="AB6222" t="s">
        <v>5354</v>
      </c>
      <c r="AO6222" s="171"/>
      <c r="AP6222" s="171"/>
      <c r="AQ6222" s="171"/>
      <c r="AR6222" s="171"/>
    </row>
    <row r="6223" spans="24:44">
      <c r="X6223" t="s">
        <v>23767</v>
      </c>
      <c r="Y6223" t="s">
        <v>389</v>
      </c>
      <c r="Z6223" t="s">
        <v>23768</v>
      </c>
      <c r="AA6223" t="s">
        <v>22509</v>
      </c>
      <c r="AB6223" t="s">
        <v>5354</v>
      </c>
      <c r="AO6223" s="171"/>
      <c r="AP6223" s="171"/>
      <c r="AQ6223" s="171"/>
      <c r="AR6223" s="171"/>
    </row>
    <row r="6224" spans="24:44">
      <c r="X6224" t="s">
        <v>23769</v>
      </c>
      <c r="Y6224" t="s">
        <v>389</v>
      </c>
      <c r="Z6224" t="s">
        <v>23770</v>
      </c>
      <c r="AA6224" t="s">
        <v>22827</v>
      </c>
      <c r="AB6224" t="s">
        <v>10553</v>
      </c>
      <c r="AO6224" s="171"/>
      <c r="AP6224" s="171"/>
      <c r="AQ6224" s="171"/>
      <c r="AR6224" s="171"/>
    </row>
    <row r="6225" spans="24:44">
      <c r="X6225" t="s">
        <v>23771</v>
      </c>
      <c r="Y6225" t="s">
        <v>389</v>
      </c>
      <c r="Z6225" t="s">
        <v>23772</v>
      </c>
      <c r="AA6225" t="s">
        <v>23773</v>
      </c>
      <c r="AB6225" t="s">
        <v>22504</v>
      </c>
      <c r="AO6225" s="171"/>
      <c r="AP6225" s="171"/>
      <c r="AQ6225" s="171"/>
      <c r="AR6225" s="171"/>
    </row>
    <row r="6226" spans="24:44">
      <c r="X6226" t="s">
        <v>23774</v>
      </c>
      <c r="Y6226" t="s">
        <v>389</v>
      </c>
      <c r="Z6226" t="s">
        <v>23775</v>
      </c>
      <c r="AA6226" t="s">
        <v>23633</v>
      </c>
      <c r="AB6226" t="s">
        <v>5354</v>
      </c>
      <c r="AO6226" s="171"/>
      <c r="AP6226" s="171"/>
      <c r="AQ6226" s="171"/>
      <c r="AR6226" s="171"/>
    </row>
    <row r="6227" spans="24:44">
      <c r="X6227" t="s">
        <v>5751</v>
      </c>
      <c r="Y6227" t="s">
        <v>386</v>
      </c>
      <c r="Z6227" t="s">
        <v>23776</v>
      </c>
      <c r="AA6227" t="s">
        <v>22398</v>
      </c>
      <c r="AB6227" t="s">
        <v>125</v>
      </c>
      <c r="AO6227" s="171"/>
      <c r="AP6227" s="171"/>
      <c r="AQ6227" s="171"/>
      <c r="AR6227" s="171"/>
    </row>
    <row r="6228" spans="24:44">
      <c r="X6228" t="s">
        <v>23777</v>
      </c>
      <c r="Y6228" t="s">
        <v>386</v>
      </c>
      <c r="Z6228" t="s">
        <v>23778</v>
      </c>
      <c r="AA6228" t="s">
        <v>22437</v>
      </c>
      <c r="AB6228" t="s">
        <v>125</v>
      </c>
      <c r="AO6228" s="171"/>
      <c r="AP6228" s="171"/>
      <c r="AQ6228" s="171"/>
      <c r="AR6228" s="171"/>
    </row>
    <row r="6229" spans="24:44">
      <c r="X6229" t="s">
        <v>23779</v>
      </c>
      <c r="Y6229" t="s">
        <v>389</v>
      </c>
      <c r="Z6229" t="s">
        <v>23780</v>
      </c>
      <c r="AA6229" t="s">
        <v>23633</v>
      </c>
      <c r="AB6229" t="s">
        <v>5354</v>
      </c>
      <c r="AO6229" s="171"/>
      <c r="AP6229" s="171"/>
      <c r="AQ6229" s="171"/>
      <c r="AR6229" s="171"/>
    </row>
    <row r="6230" spans="24:44">
      <c r="X6230" t="s">
        <v>23781</v>
      </c>
      <c r="Y6230" t="s">
        <v>389</v>
      </c>
      <c r="Z6230" t="s">
        <v>23782</v>
      </c>
      <c r="AA6230" t="s">
        <v>23633</v>
      </c>
      <c r="AB6230" t="s">
        <v>5354</v>
      </c>
      <c r="AO6230" s="171"/>
      <c r="AP6230" s="171"/>
      <c r="AQ6230" s="171"/>
      <c r="AR6230" s="171"/>
    </row>
    <row r="6231" spans="24:44">
      <c r="X6231" t="s">
        <v>23783</v>
      </c>
      <c r="Y6231" t="s">
        <v>389</v>
      </c>
      <c r="Z6231" t="s">
        <v>23784</v>
      </c>
      <c r="AA6231" t="s">
        <v>23698</v>
      </c>
      <c r="AB6231" t="s">
        <v>5354</v>
      </c>
      <c r="AO6231" s="171"/>
      <c r="AP6231" s="171"/>
      <c r="AQ6231" s="171"/>
      <c r="AR6231" s="171"/>
    </row>
    <row r="6232" spans="24:44">
      <c r="X6232" t="s">
        <v>23785</v>
      </c>
      <c r="Y6232" t="s">
        <v>389</v>
      </c>
      <c r="Z6232" t="s">
        <v>23786</v>
      </c>
      <c r="AA6232" t="s">
        <v>23633</v>
      </c>
      <c r="AB6232" t="s">
        <v>5354</v>
      </c>
      <c r="AO6232" s="171"/>
      <c r="AP6232" s="171"/>
      <c r="AQ6232" s="171"/>
      <c r="AR6232" s="171"/>
    </row>
    <row r="6233" spans="24:44">
      <c r="X6233" t="s">
        <v>23787</v>
      </c>
      <c r="Y6233" t="s">
        <v>389</v>
      </c>
      <c r="Z6233" t="s">
        <v>23788</v>
      </c>
      <c r="AA6233" t="s">
        <v>23789</v>
      </c>
      <c r="AB6233" t="s">
        <v>5354</v>
      </c>
      <c r="AO6233" s="171"/>
      <c r="AP6233" s="171"/>
      <c r="AQ6233" s="171"/>
      <c r="AR6233" s="171"/>
    </row>
    <row r="6234" spans="24:44">
      <c r="X6234" t="s">
        <v>23790</v>
      </c>
      <c r="Y6234" t="s">
        <v>389</v>
      </c>
      <c r="Z6234" t="s">
        <v>23791</v>
      </c>
      <c r="AA6234" t="s">
        <v>23792</v>
      </c>
      <c r="AB6234" t="s">
        <v>5354</v>
      </c>
      <c r="AO6234" s="171"/>
      <c r="AP6234" s="171"/>
      <c r="AQ6234" s="171"/>
      <c r="AR6234" s="171"/>
    </row>
    <row r="6235" spans="24:44">
      <c r="X6235" t="s">
        <v>23793</v>
      </c>
      <c r="Y6235" t="s">
        <v>389</v>
      </c>
      <c r="Z6235" t="s">
        <v>23794</v>
      </c>
      <c r="AA6235" t="s">
        <v>23795</v>
      </c>
      <c r="AB6235" t="s">
        <v>5354</v>
      </c>
      <c r="AO6235" s="171"/>
      <c r="AP6235" s="171"/>
      <c r="AQ6235" s="171"/>
      <c r="AR6235" s="171"/>
    </row>
    <row r="6236" spans="24:44">
      <c r="X6236" t="s">
        <v>23796</v>
      </c>
      <c r="Y6236" t="s">
        <v>389</v>
      </c>
      <c r="Z6236" t="s">
        <v>23797</v>
      </c>
      <c r="AA6236" t="s">
        <v>23798</v>
      </c>
      <c r="AB6236" t="s">
        <v>5354</v>
      </c>
      <c r="AO6236" s="171"/>
      <c r="AP6236" s="171"/>
      <c r="AQ6236" s="171"/>
      <c r="AR6236" s="171"/>
    </row>
    <row r="6237" spans="24:44">
      <c r="X6237" t="s">
        <v>23799</v>
      </c>
      <c r="Y6237" t="s">
        <v>386</v>
      </c>
      <c r="Z6237" t="s">
        <v>23800</v>
      </c>
      <c r="AA6237" t="s">
        <v>23801</v>
      </c>
      <c r="AB6237" t="s">
        <v>10553</v>
      </c>
      <c r="AO6237" s="171"/>
      <c r="AP6237" s="171"/>
      <c r="AQ6237" s="171"/>
      <c r="AR6237" s="171"/>
    </row>
    <row r="6238" spans="24:44">
      <c r="X6238" t="s">
        <v>23802</v>
      </c>
      <c r="Y6238" t="s">
        <v>389</v>
      </c>
      <c r="Z6238" t="s">
        <v>23803</v>
      </c>
      <c r="AA6238" t="s">
        <v>22390</v>
      </c>
      <c r="AB6238" t="s">
        <v>10553</v>
      </c>
      <c r="AO6238" s="171"/>
      <c r="AP6238" s="171"/>
      <c r="AQ6238" s="171"/>
      <c r="AR6238" s="171"/>
    </row>
    <row r="6239" spans="24:44">
      <c r="X6239" t="s">
        <v>23804</v>
      </c>
      <c r="Y6239" t="s">
        <v>389</v>
      </c>
      <c r="Z6239" t="s">
        <v>23805</v>
      </c>
      <c r="AA6239" t="s">
        <v>23806</v>
      </c>
      <c r="AB6239" t="s">
        <v>5354</v>
      </c>
      <c r="AO6239" s="171"/>
      <c r="AP6239" s="171"/>
      <c r="AQ6239" s="171"/>
      <c r="AR6239" s="171"/>
    </row>
    <row r="6240" spans="24:44">
      <c r="X6240" t="s">
        <v>23807</v>
      </c>
      <c r="Y6240" t="s">
        <v>389</v>
      </c>
      <c r="Z6240" t="s">
        <v>23808</v>
      </c>
      <c r="AA6240" t="s">
        <v>23809</v>
      </c>
      <c r="AB6240" t="s">
        <v>10553</v>
      </c>
      <c r="AO6240" s="171"/>
      <c r="AP6240" s="171"/>
      <c r="AQ6240" s="171"/>
      <c r="AR6240" s="171"/>
    </row>
    <row r="6241" spans="24:44">
      <c r="X6241" t="s">
        <v>23810</v>
      </c>
      <c r="Y6241" t="s">
        <v>389</v>
      </c>
      <c r="Z6241" t="s">
        <v>23811</v>
      </c>
      <c r="AA6241" t="s">
        <v>23809</v>
      </c>
      <c r="AB6241" t="s">
        <v>10553</v>
      </c>
      <c r="AO6241" s="171"/>
      <c r="AP6241" s="171"/>
      <c r="AQ6241" s="171"/>
      <c r="AR6241" s="171"/>
    </row>
    <row r="6242" spans="24:44">
      <c r="X6242" t="s">
        <v>23812</v>
      </c>
      <c r="Y6242" t="s">
        <v>389</v>
      </c>
      <c r="Z6242" t="s">
        <v>23658</v>
      </c>
      <c r="AA6242" t="s">
        <v>22393</v>
      </c>
      <c r="AB6242" t="s">
        <v>10553</v>
      </c>
      <c r="AO6242" s="171"/>
      <c r="AP6242" s="171"/>
      <c r="AQ6242" s="171"/>
      <c r="AR6242" s="171"/>
    </row>
    <row r="6243" spans="24:44">
      <c r="X6243" t="s">
        <v>23813</v>
      </c>
      <c r="Y6243" t="s">
        <v>389</v>
      </c>
      <c r="Z6243" t="s">
        <v>23814</v>
      </c>
      <c r="AA6243" t="s">
        <v>23815</v>
      </c>
      <c r="AB6243" t="s">
        <v>23816</v>
      </c>
      <c r="AO6243" s="171"/>
      <c r="AP6243" s="171"/>
      <c r="AQ6243" s="171"/>
      <c r="AR6243" s="171"/>
    </row>
    <row r="6244" spans="24:44">
      <c r="X6244" t="s">
        <v>23817</v>
      </c>
      <c r="Y6244" t="s">
        <v>389</v>
      </c>
      <c r="Z6244" t="s">
        <v>23818</v>
      </c>
      <c r="AA6244" t="s">
        <v>23633</v>
      </c>
      <c r="AB6244" t="s">
        <v>5354</v>
      </c>
      <c r="AO6244" s="171"/>
      <c r="AP6244" s="171"/>
      <c r="AQ6244" s="171"/>
      <c r="AR6244" s="171"/>
    </row>
    <row r="6245" spans="24:44">
      <c r="X6245" t="s">
        <v>23819</v>
      </c>
      <c r="Y6245" t="s">
        <v>389</v>
      </c>
      <c r="Z6245" t="s">
        <v>23820</v>
      </c>
      <c r="AA6245" t="s">
        <v>23633</v>
      </c>
      <c r="AB6245" t="s">
        <v>5354</v>
      </c>
      <c r="AO6245" s="171"/>
      <c r="AP6245" s="171"/>
      <c r="AQ6245" s="171"/>
      <c r="AR6245" s="171"/>
    </row>
    <row r="6246" spans="24:44">
      <c r="X6246" t="s">
        <v>23821</v>
      </c>
      <c r="Y6246" t="s">
        <v>389</v>
      </c>
      <c r="Z6246" t="s">
        <v>23822</v>
      </c>
      <c r="AA6246" t="s">
        <v>23633</v>
      </c>
      <c r="AB6246" t="s">
        <v>5354</v>
      </c>
      <c r="AO6246" s="171"/>
      <c r="AP6246" s="171"/>
      <c r="AQ6246" s="171"/>
      <c r="AR6246" s="171"/>
    </row>
    <row r="6247" spans="24:44">
      <c r="X6247" t="s">
        <v>23823</v>
      </c>
      <c r="Y6247" t="s">
        <v>389</v>
      </c>
      <c r="Z6247" t="s">
        <v>23824</v>
      </c>
      <c r="AA6247" t="s">
        <v>23633</v>
      </c>
      <c r="AB6247" t="s">
        <v>5354</v>
      </c>
      <c r="AO6247" s="171"/>
      <c r="AP6247" s="171"/>
      <c r="AQ6247" s="171"/>
      <c r="AR6247" s="171"/>
    </row>
    <row r="6248" spans="24:44">
      <c r="X6248" t="s">
        <v>23825</v>
      </c>
      <c r="Y6248" t="s">
        <v>389</v>
      </c>
      <c r="Z6248" t="s">
        <v>23826</v>
      </c>
      <c r="AA6248" t="s">
        <v>23633</v>
      </c>
      <c r="AB6248" t="s">
        <v>5354</v>
      </c>
      <c r="AO6248" s="171"/>
      <c r="AP6248" s="171"/>
      <c r="AQ6248" s="171"/>
      <c r="AR6248" s="171"/>
    </row>
    <row r="6249" spans="24:44">
      <c r="X6249" t="s">
        <v>23827</v>
      </c>
      <c r="Y6249" t="s">
        <v>389</v>
      </c>
      <c r="Z6249" t="s">
        <v>23828</v>
      </c>
      <c r="AA6249" t="s">
        <v>23633</v>
      </c>
      <c r="AB6249" t="s">
        <v>5354</v>
      </c>
      <c r="AO6249" s="171"/>
      <c r="AP6249" s="171"/>
      <c r="AQ6249" s="171"/>
      <c r="AR6249" s="171"/>
    </row>
    <row r="6250" spans="24:44">
      <c r="X6250" t="s">
        <v>23829</v>
      </c>
      <c r="Y6250" t="s">
        <v>389</v>
      </c>
      <c r="Z6250" t="s">
        <v>23830</v>
      </c>
      <c r="AA6250" t="s">
        <v>23633</v>
      </c>
      <c r="AB6250" t="s">
        <v>5354</v>
      </c>
      <c r="AO6250" s="171"/>
      <c r="AP6250" s="171"/>
      <c r="AQ6250" s="171"/>
      <c r="AR6250" s="171"/>
    </row>
    <row r="6251" spans="24:44">
      <c r="X6251" t="s">
        <v>23831</v>
      </c>
      <c r="Y6251" t="s">
        <v>389</v>
      </c>
      <c r="Z6251" t="s">
        <v>23832</v>
      </c>
      <c r="AA6251" t="s">
        <v>23633</v>
      </c>
      <c r="AB6251" t="s">
        <v>5354</v>
      </c>
      <c r="AO6251" s="171"/>
      <c r="AP6251" s="171"/>
      <c r="AQ6251" s="171"/>
      <c r="AR6251" s="171"/>
    </row>
    <row r="6252" spans="24:44">
      <c r="X6252" t="s">
        <v>23833</v>
      </c>
      <c r="Y6252" t="s">
        <v>389</v>
      </c>
      <c r="Z6252" t="s">
        <v>23834</v>
      </c>
      <c r="AA6252" t="s">
        <v>23633</v>
      </c>
      <c r="AB6252" t="s">
        <v>5354</v>
      </c>
      <c r="AO6252" s="171"/>
      <c r="AP6252" s="171"/>
      <c r="AQ6252" s="171"/>
      <c r="AR6252" s="171"/>
    </row>
    <row r="6253" spans="24:44">
      <c r="X6253" t="s">
        <v>23835</v>
      </c>
      <c r="Y6253" t="s">
        <v>389</v>
      </c>
      <c r="Z6253" t="s">
        <v>23836</v>
      </c>
      <c r="AA6253" t="s">
        <v>23633</v>
      </c>
      <c r="AB6253" t="s">
        <v>5354</v>
      </c>
      <c r="AO6253" s="171"/>
      <c r="AP6253" s="171"/>
      <c r="AQ6253" s="171"/>
      <c r="AR6253" s="171"/>
    </row>
    <row r="6254" spans="24:44">
      <c r="X6254" t="s">
        <v>23837</v>
      </c>
      <c r="Y6254" t="s">
        <v>389</v>
      </c>
      <c r="Z6254" t="s">
        <v>23838</v>
      </c>
      <c r="AA6254" t="s">
        <v>23633</v>
      </c>
      <c r="AB6254" t="s">
        <v>5354</v>
      </c>
      <c r="AO6254" s="171"/>
      <c r="AP6254" s="171"/>
      <c r="AQ6254" s="171"/>
      <c r="AR6254" s="171"/>
    </row>
    <row r="6255" spans="24:44">
      <c r="X6255" t="s">
        <v>23839</v>
      </c>
      <c r="Y6255" t="s">
        <v>389</v>
      </c>
      <c r="Z6255" t="s">
        <v>23840</v>
      </c>
      <c r="AA6255" t="s">
        <v>23633</v>
      </c>
      <c r="AB6255" t="s">
        <v>5354</v>
      </c>
      <c r="AO6255" s="171"/>
      <c r="AP6255" s="171"/>
      <c r="AQ6255" s="171"/>
      <c r="AR6255" s="171"/>
    </row>
    <row r="6256" spans="24:44">
      <c r="X6256" t="s">
        <v>23841</v>
      </c>
      <c r="Y6256" t="s">
        <v>389</v>
      </c>
      <c r="Z6256" t="s">
        <v>23842</v>
      </c>
      <c r="AA6256" t="s">
        <v>23656</v>
      </c>
      <c r="AB6256" t="s">
        <v>5354</v>
      </c>
      <c r="AO6256" s="171"/>
      <c r="AP6256" s="171"/>
      <c r="AQ6256" s="171"/>
      <c r="AR6256" s="171"/>
    </row>
    <row r="6257" spans="24:44">
      <c r="X6257" t="s">
        <v>23843</v>
      </c>
      <c r="Y6257" t="s">
        <v>389</v>
      </c>
      <c r="Z6257" t="s">
        <v>23844</v>
      </c>
      <c r="AA6257" t="s">
        <v>23698</v>
      </c>
      <c r="AB6257" t="s">
        <v>5354</v>
      </c>
      <c r="AO6257" s="171"/>
      <c r="AP6257" s="171"/>
      <c r="AQ6257" s="171"/>
      <c r="AR6257" s="171"/>
    </row>
    <row r="6258" spans="24:44">
      <c r="X6258" t="s">
        <v>23845</v>
      </c>
      <c r="Y6258" t="s">
        <v>389</v>
      </c>
      <c r="Z6258" t="s">
        <v>23846</v>
      </c>
      <c r="AA6258" t="s">
        <v>23633</v>
      </c>
      <c r="AB6258" t="s">
        <v>5354</v>
      </c>
      <c r="AO6258" s="171"/>
      <c r="AP6258" s="171"/>
      <c r="AQ6258" s="171"/>
      <c r="AR6258" s="171"/>
    </row>
    <row r="6259" spans="24:44">
      <c r="X6259" t="s">
        <v>23847</v>
      </c>
      <c r="Y6259" t="s">
        <v>389</v>
      </c>
      <c r="Z6259" t="s">
        <v>23848</v>
      </c>
      <c r="AA6259" t="s">
        <v>23468</v>
      </c>
      <c r="AB6259" t="s">
        <v>10553</v>
      </c>
      <c r="AO6259" s="171"/>
      <c r="AP6259" s="171"/>
      <c r="AQ6259" s="171"/>
      <c r="AR6259" s="171"/>
    </row>
    <row r="6260" spans="24:44">
      <c r="X6260" t="s">
        <v>23849</v>
      </c>
      <c r="Y6260" t="s">
        <v>389</v>
      </c>
      <c r="Z6260" t="s">
        <v>23850</v>
      </c>
      <c r="AA6260" t="s">
        <v>23656</v>
      </c>
      <c r="AB6260" t="s">
        <v>5354</v>
      </c>
      <c r="AO6260" s="171"/>
      <c r="AP6260" s="171"/>
      <c r="AQ6260" s="171"/>
      <c r="AR6260" s="171"/>
    </row>
    <row r="6261" spans="24:44">
      <c r="X6261" t="s">
        <v>23851</v>
      </c>
      <c r="Y6261" t="s">
        <v>389</v>
      </c>
      <c r="Z6261" t="s">
        <v>23852</v>
      </c>
      <c r="AA6261" t="s">
        <v>23698</v>
      </c>
      <c r="AB6261" t="s">
        <v>5354</v>
      </c>
      <c r="AO6261" s="171"/>
      <c r="AP6261" s="171"/>
      <c r="AQ6261" s="171"/>
      <c r="AR6261" s="171"/>
    </row>
    <row r="6262" spans="24:44">
      <c r="X6262" t="s">
        <v>23853</v>
      </c>
      <c r="Y6262" t="s">
        <v>389</v>
      </c>
      <c r="Z6262" t="s">
        <v>23854</v>
      </c>
      <c r="AA6262" t="s">
        <v>22509</v>
      </c>
      <c r="AB6262" t="s">
        <v>5354</v>
      </c>
      <c r="AO6262" s="171"/>
      <c r="AP6262" s="171"/>
      <c r="AQ6262" s="171"/>
      <c r="AR6262" s="171"/>
    </row>
    <row r="6263" spans="24:44">
      <c r="X6263" t="s">
        <v>23855</v>
      </c>
      <c r="Y6263" t="s">
        <v>389</v>
      </c>
      <c r="Z6263" t="s">
        <v>23856</v>
      </c>
      <c r="AA6263" t="s">
        <v>23857</v>
      </c>
      <c r="AB6263" t="s">
        <v>10553</v>
      </c>
      <c r="AO6263" s="171"/>
      <c r="AP6263" s="171"/>
      <c r="AQ6263" s="171"/>
      <c r="AR6263" s="171"/>
    </row>
    <row r="6264" spans="24:44">
      <c r="X6264" t="s">
        <v>23858</v>
      </c>
      <c r="Y6264" t="s">
        <v>389</v>
      </c>
      <c r="Z6264" t="s">
        <v>23859</v>
      </c>
      <c r="AA6264" t="s">
        <v>23633</v>
      </c>
      <c r="AB6264" t="s">
        <v>5354</v>
      </c>
      <c r="AO6264" s="171"/>
      <c r="AP6264" s="171"/>
      <c r="AQ6264" s="171"/>
      <c r="AR6264" s="171"/>
    </row>
    <row r="6265" spans="24:44">
      <c r="X6265" t="s">
        <v>23860</v>
      </c>
      <c r="Y6265" t="s">
        <v>389</v>
      </c>
      <c r="Z6265" t="s">
        <v>23861</v>
      </c>
      <c r="AA6265" t="s">
        <v>22509</v>
      </c>
      <c r="AB6265" t="s">
        <v>5354</v>
      </c>
      <c r="AO6265" s="171"/>
      <c r="AP6265" s="171"/>
      <c r="AQ6265" s="171"/>
      <c r="AR6265" s="171"/>
    </row>
    <row r="6266" spans="24:44">
      <c r="X6266" t="s">
        <v>23862</v>
      </c>
      <c r="Y6266" t="s">
        <v>389</v>
      </c>
      <c r="Z6266" t="s">
        <v>23863</v>
      </c>
      <c r="AA6266" t="s">
        <v>22390</v>
      </c>
      <c r="AB6266" t="s">
        <v>10553</v>
      </c>
      <c r="AO6266" s="171"/>
      <c r="AP6266" s="171"/>
      <c r="AQ6266" s="171"/>
      <c r="AR6266" s="171"/>
    </row>
    <row r="6267" spans="24:44">
      <c r="X6267" t="s">
        <v>23864</v>
      </c>
      <c r="Y6267" t="s">
        <v>389</v>
      </c>
      <c r="Z6267" t="s">
        <v>23865</v>
      </c>
      <c r="AA6267" t="s">
        <v>23006</v>
      </c>
      <c r="AB6267" t="s">
        <v>10553</v>
      </c>
      <c r="AO6267" s="171"/>
      <c r="AP6267" s="171"/>
      <c r="AQ6267" s="171"/>
      <c r="AR6267" s="171"/>
    </row>
    <row r="6268" spans="24:44">
      <c r="X6268" t="s">
        <v>23866</v>
      </c>
      <c r="Y6268" t="s">
        <v>389</v>
      </c>
      <c r="Z6268" t="s">
        <v>23867</v>
      </c>
      <c r="AA6268" t="s">
        <v>22437</v>
      </c>
      <c r="AB6268" t="s">
        <v>125</v>
      </c>
      <c r="AO6268" s="171"/>
      <c r="AP6268" s="171"/>
      <c r="AQ6268" s="171"/>
      <c r="AR6268" s="171"/>
    </row>
    <row r="6269" spans="24:44">
      <c r="X6269" t="s">
        <v>23868</v>
      </c>
      <c r="Y6269" t="s">
        <v>389</v>
      </c>
      <c r="Z6269" t="s">
        <v>23869</v>
      </c>
      <c r="AA6269" t="s">
        <v>22509</v>
      </c>
      <c r="AB6269" t="s">
        <v>5354</v>
      </c>
      <c r="AO6269" s="171"/>
      <c r="AP6269" s="171"/>
      <c r="AQ6269" s="171"/>
      <c r="AR6269" s="171"/>
    </row>
    <row r="6270" spans="24:44">
      <c r="X6270" t="s">
        <v>23870</v>
      </c>
      <c r="Y6270" t="s">
        <v>389</v>
      </c>
      <c r="Z6270" t="s">
        <v>23871</v>
      </c>
      <c r="AA6270" t="s">
        <v>23633</v>
      </c>
      <c r="AB6270" t="s">
        <v>5354</v>
      </c>
      <c r="AO6270" s="171"/>
      <c r="AP6270" s="171"/>
      <c r="AQ6270" s="171"/>
      <c r="AR6270" s="171"/>
    </row>
    <row r="6271" spans="24:44">
      <c r="X6271" t="s">
        <v>23872</v>
      </c>
      <c r="Y6271" t="s">
        <v>389</v>
      </c>
      <c r="Z6271" t="s">
        <v>23873</v>
      </c>
      <c r="AA6271" t="s">
        <v>22509</v>
      </c>
      <c r="AB6271" t="s">
        <v>5354</v>
      </c>
      <c r="AO6271" s="171"/>
      <c r="AP6271" s="171"/>
      <c r="AQ6271" s="171"/>
      <c r="AR6271" s="171"/>
    </row>
    <row r="6272" spans="24:44">
      <c r="X6272" t="s">
        <v>23874</v>
      </c>
      <c r="Y6272" t="s">
        <v>389</v>
      </c>
      <c r="Z6272" t="s">
        <v>23875</v>
      </c>
      <c r="AA6272" t="s">
        <v>22509</v>
      </c>
      <c r="AB6272" t="s">
        <v>5354</v>
      </c>
      <c r="AO6272" s="171"/>
      <c r="AP6272" s="171"/>
      <c r="AQ6272" s="171"/>
      <c r="AR6272" s="171"/>
    </row>
    <row r="6273" spans="24:44">
      <c r="X6273" t="s">
        <v>23876</v>
      </c>
      <c r="Y6273" t="s">
        <v>386</v>
      </c>
      <c r="Z6273" t="s">
        <v>23877</v>
      </c>
      <c r="AA6273" t="s">
        <v>22398</v>
      </c>
      <c r="AB6273" t="s">
        <v>125</v>
      </c>
      <c r="AO6273" s="171"/>
      <c r="AP6273" s="171"/>
      <c r="AQ6273" s="171"/>
      <c r="AR6273" s="171"/>
    </row>
    <row r="6274" spans="24:44">
      <c r="X6274" t="s">
        <v>23878</v>
      </c>
      <c r="Y6274" t="s">
        <v>389</v>
      </c>
      <c r="Z6274" t="s">
        <v>23879</v>
      </c>
      <c r="AA6274" t="s">
        <v>22509</v>
      </c>
      <c r="AB6274" t="s">
        <v>5354</v>
      </c>
      <c r="AO6274" s="171"/>
      <c r="AP6274" s="171"/>
      <c r="AQ6274" s="171"/>
      <c r="AR6274" s="171"/>
    </row>
    <row r="6275" spans="24:44">
      <c r="X6275" t="s">
        <v>23880</v>
      </c>
      <c r="Y6275" t="s">
        <v>389</v>
      </c>
      <c r="Z6275" t="s">
        <v>23881</v>
      </c>
      <c r="AA6275" t="s">
        <v>22509</v>
      </c>
      <c r="AB6275" t="s">
        <v>5354</v>
      </c>
      <c r="AO6275" s="171"/>
      <c r="AP6275" s="171"/>
      <c r="AQ6275" s="171"/>
      <c r="AR6275" s="171"/>
    </row>
    <row r="6276" spans="24:44">
      <c r="X6276" t="s">
        <v>23882</v>
      </c>
      <c r="Y6276" t="s">
        <v>389</v>
      </c>
      <c r="Z6276" t="s">
        <v>23883</v>
      </c>
      <c r="AA6276" t="s">
        <v>22509</v>
      </c>
      <c r="AB6276" t="s">
        <v>5354</v>
      </c>
      <c r="AO6276" s="171"/>
      <c r="AP6276" s="171"/>
      <c r="AQ6276" s="171"/>
      <c r="AR6276" s="171"/>
    </row>
    <row r="6277" spans="24:44">
      <c r="X6277" t="s">
        <v>23884</v>
      </c>
      <c r="Y6277" t="s">
        <v>389</v>
      </c>
      <c r="Z6277" t="s">
        <v>23885</v>
      </c>
      <c r="AA6277" t="s">
        <v>22827</v>
      </c>
      <c r="AB6277" t="s">
        <v>10553</v>
      </c>
      <c r="AO6277" s="171"/>
      <c r="AP6277" s="171"/>
      <c r="AQ6277" s="171"/>
      <c r="AR6277" s="171"/>
    </row>
    <row r="6278" spans="24:44">
      <c r="X6278" t="s">
        <v>23886</v>
      </c>
      <c r="Y6278" t="s">
        <v>389</v>
      </c>
      <c r="Z6278" t="s">
        <v>23887</v>
      </c>
      <c r="AA6278" t="s">
        <v>22827</v>
      </c>
      <c r="AB6278" t="s">
        <v>10553</v>
      </c>
      <c r="AO6278" s="171"/>
      <c r="AP6278" s="171"/>
      <c r="AQ6278" s="171"/>
      <c r="AR6278" s="171"/>
    </row>
    <row r="6279" spans="24:44">
      <c r="X6279" t="s">
        <v>23888</v>
      </c>
      <c r="Y6279" t="s">
        <v>389</v>
      </c>
      <c r="Z6279" t="s">
        <v>23889</v>
      </c>
      <c r="AA6279" t="s">
        <v>23006</v>
      </c>
      <c r="AB6279" t="s">
        <v>10553</v>
      </c>
      <c r="AO6279" s="171"/>
      <c r="AP6279" s="171"/>
      <c r="AQ6279" s="171"/>
      <c r="AR6279" s="171"/>
    </row>
    <row r="6280" spans="24:44">
      <c r="X6280" t="s">
        <v>23890</v>
      </c>
      <c r="Y6280" t="s">
        <v>389</v>
      </c>
      <c r="Z6280" t="s">
        <v>23891</v>
      </c>
      <c r="AA6280" t="s">
        <v>23892</v>
      </c>
      <c r="AB6280" t="s">
        <v>5354</v>
      </c>
      <c r="AO6280" s="171"/>
      <c r="AP6280" s="171"/>
      <c r="AQ6280" s="171"/>
      <c r="AR6280" s="171"/>
    </row>
    <row r="6281" spans="24:44">
      <c r="X6281" t="s">
        <v>23893</v>
      </c>
      <c r="Y6281" t="s">
        <v>389</v>
      </c>
      <c r="Z6281" t="s">
        <v>23894</v>
      </c>
      <c r="AA6281" t="s">
        <v>23895</v>
      </c>
      <c r="AB6281" t="s">
        <v>10553</v>
      </c>
      <c r="AO6281" s="171"/>
      <c r="AP6281" s="171"/>
      <c r="AQ6281" s="171"/>
      <c r="AR6281" s="171"/>
    </row>
    <row r="6282" spans="24:44">
      <c r="X6282" t="s">
        <v>23896</v>
      </c>
      <c r="Y6282" t="s">
        <v>389</v>
      </c>
      <c r="Z6282" t="s">
        <v>23897</v>
      </c>
      <c r="AA6282" t="s">
        <v>23895</v>
      </c>
      <c r="AB6282" t="s">
        <v>10553</v>
      </c>
      <c r="AO6282" s="171"/>
      <c r="AP6282" s="171"/>
      <c r="AQ6282" s="171"/>
      <c r="AR6282" s="171"/>
    </row>
    <row r="6283" spans="24:44">
      <c r="X6283" t="s">
        <v>23898</v>
      </c>
      <c r="Y6283" t="s">
        <v>389</v>
      </c>
      <c r="Z6283" t="s">
        <v>23899</v>
      </c>
      <c r="AA6283" t="s">
        <v>22390</v>
      </c>
      <c r="AB6283" t="s">
        <v>10553</v>
      </c>
      <c r="AO6283" s="171"/>
      <c r="AP6283" s="171"/>
      <c r="AQ6283" s="171"/>
      <c r="AR6283" s="171"/>
    </row>
    <row r="6284" spans="24:44">
      <c r="X6284" t="s">
        <v>23900</v>
      </c>
      <c r="Y6284" t="s">
        <v>389</v>
      </c>
      <c r="Z6284" t="s">
        <v>23901</v>
      </c>
      <c r="AA6284" t="s">
        <v>22437</v>
      </c>
      <c r="AB6284" t="s">
        <v>125</v>
      </c>
      <c r="AO6284" s="171"/>
      <c r="AP6284" s="171"/>
      <c r="AQ6284" s="171"/>
      <c r="AR6284" s="171"/>
    </row>
    <row r="6285" spans="24:44">
      <c r="X6285" t="s">
        <v>23902</v>
      </c>
      <c r="Y6285" t="s">
        <v>389</v>
      </c>
      <c r="Z6285" t="s">
        <v>23903</v>
      </c>
      <c r="AA6285" t="s">
        <v>945</v>
      </c>
      <c r="AB6285" t="s">
        <v>10553</v>
      </c>
      <c r="AO6285" s="171"/>
      <c r="AP6285" s="171"/>
      <c r="AQ6285" s="171"/>
      <c r="AR6285" s="171"/>
    </row>
    <row r="6286" spans="24:44">
      <c r="X6286" t="s">
        <v>23904</v>
      </c>
      <c r="Y6286" t="s">
        <v>389</v>
      </c>
      <c r="Z6286" t="s">
        <v>23905</v>
      </c>
      <c r="AA6286" t="s">
        <v>23633</v>
      </c>
      <c r="AB6286" t="s">
        <v>5354</v>
      </c>
      <c r="AO6286" s="171"/>
      <c r="AP6286" s="171"/>
      <c r="AQ6286" s="171"/>
      <c r="AR6286" s="171"/>
    </row>
    <row r="6287" spans="24:44">
      <c r="X6287" t="s">
        <v>23906</v>
      </c>
      <c r="Y6287" t="s">
        <v>389</v>
      </c>
      <c r="Z6287" t="s">
        <v>23907</v>
      </c>
      <c r="AA6287" t="s">
        <v>23040</v>
      </c>
      <c r="AB6287" t="s">
        <v>125</v>
      </c>
      <c r="AO6287" s="171"/>
      <c r="AP6287" s="171"/>
      <c r="AQ6287" s="171"/>
      <c r="AR6287" s="171"/>
    </row>
    <row r="6288" spans="24:44">
      <c r="X6288" t="s">
        <v>23906</v>
      </c>
      <c r="Y6288" t="s">
        <v>389</v>
      </c>
      <c r="Z6288" t="s">
        <v>23907</v>
      </c>
      <c r="AA6288" t="s">
        <v>23040</v>
      </c>
      <c r="AB6288" t="s">
        <v>125</v>
      </c>
      <c r="AO6288" s="171"/>
      <c r="AP6288" s="171"/>
      <c r="AQ6288" s="171"/>
      <c r="AR6288" s="171"/>
    </row>
    <row r="6289" spans="24:44">
      <c r="X6289" t="s">
        <v>23908</v>
      </c>
      <c r="Y6289" t="s">
        <v>389</v>
      </c>
      <c r="Z6289" t="s">
        <v>23909</v>
      </c>
      <c r="AA6289" t="s">
        <v>23040</v>
      </c>
      <c r="AB6289" t="s">
        <v>125</v>
      </c>
      <c r="AO6289" s="171"/>
      <c r="AP6289" s="171"/>
      <c r="AQ6289" s="171"/>
      <c r="AR6289" s="171"/>
    </row>
    <row r="6290" spans="24:44">
      <c r="X6290" t="s">
        <v>23908</v>
      </c>
      <c r="Y6290" t="s">
        <v>389</v>
      </c>
      <c r="Z6290" t="s">
        <v>23909</v>
      </c>
      <c r="AA6290" t="s">
        <v>23040</v>
      </c>
      <c r="AB6290" t="s">
        <v>125</v>
      </c>
      <c r="AO6290" s="171"/>
      <c r="AP6290" s="171"/>
      <c r="AQ6290" s="171"/>
      <c r="AR6290" s="171"/>
    </row>
    <row r="6291" spans="24:44">
      <c r="X6291" t="s">
        <v>23910</v>
      </c>
      <c r="Y6291" t="s">
        <v>389</v>
      </c>
      <c r="Z6291" t="s">
        <v>23911</v>
      </c>
      <c r="AA6291" t="s">
        <v>22813</v>
      </c>
      <c r="AB6291" t="s">
        <v>10553</v>
      </c>
      <c r="AO6291" s="171"/>
      <c r="AP6291" s="171"/>
      <c r="AQ6291" s="171"/>
      <c r="AR6291" s="171"/>
    </row>
    <row r="6292" spans="24:44">
      <c r="X6292" t="s">
        <v>23912</v>
      </c>
      <c r="Y6292" t="s">
        <v>389</v>
      </c>
      <c r="Z6292" t="s">
        <v>23913</v>
      </c>
      <c r="AA6292" t="s">
        <v>23633</v>
      </c>
      <c r="AB6292" t="s">
        <v>5354</v>
      </c>
      <c r="AO6292" s="171"/>
      <c r="AP6292" s="171"/>
      <c r="AQ6292" s="171"/>
      <c r="AR6292" s="171"/>
    </row>
    <row r="6293" spans="24:44">
      <c r="X6293" t="s">
        <v>23914</v>
      </c>
      <c r="Y6293" t="s">
        <v>389</v>
      </c>
      <c r="Z6293" t="s">
        <v>23915</v>
      </c>
      <c r="AA6293" t="s">
        <v>23633</v>
      </c>
      <c r="AB6293" t="s">
        <v>5354</v>
      </c>
      <c r="AO6293" s="171"/>
      <c r="AP6293" s="171"/>
      <c r="AQ6293" s="171"/>
      <c r="AR6293" s="171"/>
    </row>
    <row r="6294" spans="24:44">
      <c r="X6294" t="s">
        <v>23916</v>
      </c>
      <c r="Y6294" t="s">
        <v>389</v>
      </c>
      <c r="Z6294" t="s">
        <v>23917</v>
      </c>
      <c r="AA6294" t="s">
        <v>23633</v>
      </c>
      <c r="AB6294" t="s">
        <v>5354</v>
      </c>
      <c r="AO6294" s="171"/>
      <c r="AP6294" s="171"/>
      <c r="AQ6294" s="171"/>
      <c r="AR6294" s="171"/>
    </row>
    <row r="6295" spans="24:44">
      <c r="X6295" t="s">
        <v>23918</v>
      </c>
      <c r="Y6295" t="s">
        <v>389</v>
      </c>
      <c r="Z6295" t="s">
        <v>23919</v>
      </c>
      <c r="AA6295" t="s">
        <v>23633</v>
      </c>
      <c r="AB6295" t="s">
        <v>5354</v>
      </c>
      <c r="AO6295" s="171"/>
      <c r="AP6295" s="171"/>
      <c r="AQ6295" s="171"/>
      <c r="AR6295" s="171"/>
    </row>
    <row r="6296" spans="24:44">
      <c r="X6296" t="s">
        <v>23920</v>
      </c>
      <c r="Y6296" t="s">
        <v>389</v>
      </c>
      <c r="Z6296" t="s">
        <v>23921</v>
      </c>
      <c r="AA6296" t="s">
        <v>23633</v>
      </c>
      <c r="AB6296" t="s">
        <v>5354</v>
      </c>
      <c r="AO6296" s="171"/>
      <c r="AP6296" s="171"/>
      <c r="AQ6296" s="171"/>
      <c r="AR6296" s="171"/>
    </row>
    <row r="6297" spans="24:44">
      <c r="X6297" t="s">
        <v>23922</v>
      </c>
      <c r="Y6297" t="s">
        <v>389</v>
      </c>
      <c r="Z6297" t="s">
        <v>23923</v>
      </c>
      <c r="AA6297" t="s">
        <v>23633</v>
      </c>
      <c r="AB6297" t="s">
        <v>5354</v>
      </c>
      <c r="AO6297" s="171"/>
      <c r="AP6297" s="171"/>
      <c r="AQ6297" s="171"/>
      <c r="AR6297" s="171"/>
    </row>
    <row r="6298" spans="24:44">
      <c r="X6298" t="s">
        <v>23924</v>
      </c>
      <c r="Y6298" t="s">
        <v>389</v>
      </c>
      <c r="Z6298" t="s">
        <v>23925</v>
      </c>
      <c r="AA6298" t="s">
        <v>23656</v>
      </c>
      <c r="AB6298" t="s">
        <v>5354</v>
      </c>
      <c r="AO6298" s="171"/>
      <c r="AP6298" s="171"/>
      <c r="AQ6298" s="171"/>
      <c r="AR6298" s="171"/>
    </row>
    <row r="6299" spans="24:44">
      <c r="X6299" t="s">
        <v>23926</v>
      </c>
      <c r="Y6299" t="s">
        <v>389</v>
      </c>
      <c r="Z6299" t="s">
        <v>23927</v>
      </c>
      <c r="AA6299" t="s">
        <v>23633</v>
      </c>
      <c r="AB6299" t="s">
        <v>5354</v>
      </c>
      <c r="AO6299" s="171"/>
      <c r="AP6299" s="171"/>
      <c r="AQ6299" s="171"/>
      <c r="AR6299" s="171"/>
    </row>
    <row r="6300" spans="24:44">
      <c r="X6300" t="s">
        <v>23928</v>
      </c>
      <c r="Y6300" t="s">
        <v>389</v>
      </c>
      <c r="Z6300" t="s">
        <v>23929</v>
      </c>
      <c r="AA6300" t="s">
        <v>23633</v>
      </c>
      <c r="AB6300" t="s">
        <v>5354</v>
      </c>
      <c r="AO6300" s="171"/>
      <c r="AP6300" s="171"/>
      <c r="AQ6300" s="171"/>
      <c r="AR6300" s="171"/>
    </row>
    <row r="6301" spans="24:44">
      <c r="X6301" t="s">
        <v>23930</v>
      </c>
      <c r="Y6301" t="s">
        <v>389</v>
      </c>
      <c r="Z6301" t="s">
        <v>23931</v>
      </c>
      <c r="AA6301" t="s">
        <v>23698</v>
      </c>
      <c r="AB6301" t="s">
        <v>5354</v>
      </c>
      <c r="AO6301" s="171"/>
      <c r="AP6301" s="171"/>
      <c r="AQ6301" s="171"/>
      <c r="AR6301" s="171"/>
    </row>
    <row r="6302" spans="24:44">
      <c r="X6302" t="s">
        <v>23932</v>
      </c>
      <c r="Y6302" t="s">
        <v>389</v>
      </c>
      <c r="Z6302" t="s">
        <v>23933</v>
      </c>
      <c r="AA6302" t="s">
        <v>22988</v>
      </c>
      <c r="AB6302" t="s">
        <v>10553</v>
      </c>
      <c r="AO6302" s="171"/>
      <c r="AP6302" s="171"/>
      <c r="AQ6302" s="171"/>
      <c r="AR6302" s="171"/>
    </row>
    <row r="6303" spans="24:44">
      <c r="X6303" t="s">
        <v>23934</v>
      </c>
      <c r="Y6303" t="s">
        <v>389</v>
      </c>
      <c r="Z6303" t="s">
        <v>23935</v>
      </c>
      <c r="AA6303" t="s">
        <v>23936</v>
      </c>
      <c r="AB6303" t="s">
        <v>5354</v>
      </c>
      <c r="AO6303" s="171"/>
      <c r="AP6303" s="171"/>
      <c r="AQ6303" s="171"/>
      <c r="AR6303" s="171"/>
    </row>
    <row r="6304" spans="24:44">
      <c r="X6304" t="s">
        <v>23937</v>
      </c>
      <c r="Y6304" t="s">
        <v>389</v>
      </c>
      <c r="Z6304" t="s">
        <v>23938</v>
      </c>
      <c r="AA6304" t="s">
        <v>23936</v>
      </c>
      <c r="AB6304" t="s">
        <v>5354</v>
      </c>
      <c r="AO6304" s="171"/>
      <c r="AP6304" s="171"/>
      <c r="AQ6304" s="171"/>
      <c r="AR6304" s="171"/>
    </row>
    <row r="6305" spans="24:44">
      <c r="X6305" t="s">
        <v>23939</v>
      </c>
      <c r="Y6305" t="s">
        <v>389</v>
      </c>
      <c r="Z6305" t="s">
        <v>23940</v>
      </c>
      <c r="AA6305" t="s">
        <v>23941</v>
      </c>
      <c r="AB6305" t="s">
        <v>5354</v>
      </c>
      <c r="AO6305" s="171"/>
      <c r="AP6305" s="171"/>
      <c r="AQ6305" s="171"/>
      <c r="AR6305" s="171"/>
    </row>
    <row r="6306" spans="24:44">
      <c r="X6306" t="s">
        <v>23942</v>
      </c>
      <c r="Y6306" t="s">
        <v>389</v>
      </c>
      <c r="Z6306" t="s">
        <v>23943</v>
      </c>
      <c r="AA6306" t="s">
        <v>23006</v>
      </c>
      <c r="AB6306" t="s">
        <v>10553</v>
      </c>
      <c r="AO6306" s="171"/>
      <c r="AP6306" s="171"/>
      <c r="AQ6306" s="171"/>
      <c r="AR6306" s="171"/>
    </row>
    <row r="6307" spans="24:44">
      <c r="X6307" t="s">
        <v>23944</v>
      </c>
      <c r="Y6307" t="s">
        <v>389</v>
      </c>
      <c r="Z6307" t="s">
        <v>23945</v>
      </c>
      <c r="AA6307" t="s">
        <v>23946</v>
      </c>
      <c r="AB6307" t="s">
        <v>5354</v>
      </c>
      <c r="AO6307" s="171"/>
      <c r="AP6307" s="171"/>
      <c r="AQ6307" s="171"/>
      <c r="AR6307" s="171"/>
    </row>
    <row r="6308" spans="24:44">
      <c r="X6308" t="s">
        <v>23947</v>
      </c>
      <c r="Y6308" t="s">
        <v>389</v>
      </c>
      <c r="Z6308" t="s">
        <v>23948</v>
      </c>
      <c r="AA6308" t="s">
        <v>23949</v>
      </c>
      <c r="AB6308" t="s">
        <v>10553</v>
      </c>
      <c r="AO6308" s="171"/>
      <c r="AP6308" s="171"/>
      <c r="AQ6308" s="171"/>
      <c r="AR6308" s="171"/>
    </row>
    <row r="6309" spans="24:44">
      <c r="X6309" t="s">
        <v>23950</v>
      </c>
      <c r="Y6309" t="s">
        <v>389</v>
      </c>
      <c r="Z6309" t="s">
        <v>23951</v>
      </c>
      <c r="AA6309" t="s">
        <v>23952</v>
      </c>
      <c r="AB6309" t="s">
        <v>10553</v>
      </c>
      <c r="AO6309" s="171"/>
      <c r="AP6309" s="171"/>
      <c r="AQ6309" s="171"/>
      <c r="AR6309" s="171"/>
    </row>
    <row r="6310" spans="24:44">
      <c r="X6310" t="s">
        <v>23950</v>
      </c>
      <c r="Y6310" t="s">
        <v>389</v>
      </c>
      <c r="Z6310" t="s">
        <v>23951</v>
      </c>
      <c r="AA6310" t="s">
        <v>23952</v>
      </c>
      <c r="AB6310" t="s">
        <v>10553</v>
      </c>
      <c r="AO6310" s="171"/>
      <c r="AP6310" s="171"/>
      <c r="AQ6310" s="171"/>
      <c r="AR6310" s="171"/>
    </row>
    <row r="6311" spans="24:44">
      <c r="X6311" t="s">
        <v>23953</v>
      </c>
      <c r="Y6311" t="s">
        <v>389</v>
      </c>
      <c r="Z6311" t="s">
        <v>23954</v>
      </c>
      <c r="AA6311" t="s">
        <v>23633</v>
      </c>
      <c r="AB6311" t="s">
        <v>5354</v>
      </c>
      <c r="AO6311" s="171"/>
      <c r="AP6311" s="171"/>
      <c r="AQ6311" s="171"/>
      <c r="AR6311" s="171"/>
    </row>
    <row r="6312" spans="24:44">
      <c r="X6312" t="s">
        <v>23955</v>
      </c>
      <c r="Y6312" t="s">
        <v>389</v>
      </c>
      <c r="Z6312" t="s">
        <v>23956</v>
      </c>
      <c r="AA6312" t="s">
        <v>23957</v>
      </c>
      <c r="AB6312" t="s">
        <v>125</v>
      </c>
      <c r="AO6312" s="171"/>
      <c r="AP6312" s="171"/>
      <c r="AQ6312" s="171"/>
      <c r="AR6312" s="171"/>
    </row>
    <row r="6313" spans="24:44">
      <c r="X6313" t="s">
        <v>23958</v>
      </c>
      <c r="Y6313" t="s">
        <v>389</v>
      </c>
      <c r="Z6313" t="s">
        <v>23959</v>
      </c>
      <c r="AA6313" t="s">
        <v>23957</v>
      </c>
      <c r="AB6313" t="s">
        <v>125</v>
      </c>
      <c r="AO6313" s="171"/>
      <c r="AP6313" s="171"/>
      <c r="AQ6313" s="171"/>
      <c r="AR6313" s="171"/>
    </row>
    <row r="6314" spans="24:44">
      <c r="X6314" t="s">
        <v>23960</v>
      </c>
      <c r="Y6314" t="s">
        <v>389</v>
      </c>
      <c r="Z6314" t="s">
        <v>23961</v>
      </c>
      <c r="AA6314" t="s">
        <v>23957</v>
      </c>
      <c r="AB6314" t="s">
        <v>125</v>
      </c>
      <c r="AO6314" s="171"/>
      <c r="AP6314" s="171"/>
      <c r="AQ6314" s="171"/>
      <c r="AR6314" s="171"/>
    </row>
    <row r="6315" spans="24:44">
      <c r="X6315" t="s">
        <v>23962</v>
      </c>
      <c r="Y6315" t="s">
        <v>389</v>
      </c>
      <c r="Z6315" t="s">
        <v>23963</v>
      </c>
      <c r="AA6315" t="s">
        <v>23957</v>
      </c>
      <c r="AB6315" t="s">
        <v>125</v>
      </c>
      <c r="AO6315" s="171"/>
      <c r="AP6315" s="171"/>
      <c r="AQ6315" s="171"/>
      <c r="AR6315" s="171"/>
    </row>
    <row r="6316" spans="24:44">
      <c r="X6316" t="s">
        <v>23964</v>
      </c>
      <c r="Y6316" t="s">
        <v>389</v>
      </c>
      <c r="Z6316" t="s">
        <v>23965</v>
      </c>
      <c r="AA6316" t="s">
        <v>23957</v>
      </c>
      <c r="AB6316" t="s">
        <v>125</v>
      </c>
      <c r="AO6316" s="171"/>
      <c r="AP6316" s="171"/>
      <c r="AQ6316" s="171"/>
      <c r="AR6316" s="171"/>
    </row>
    <row r="6317" spans="24:44">
      <c r="X6317" t="s">
        <v>23966</v>
      </c>
      <c r="Y6317" t="s">
        <v>389</v>
      </c>
      <c r="Z6317" t="s">
        <v>23967</v>
      </c>
      <c r="AA6317" t="s">
        <v>23957</v>
      </c>
      <c r="AB6317" t="s">
        <v>125</v>
      </c>
      <c r="AO6317" s="171"/>
      <c r="AP6317" s="171"/>
      <c r="AQ6317" s="171"/>
      <c r="AR6317" s="171"/>
    </row>
    <row r="6318" spans="24:44">
      <c r="X6318" t="s">
        <v>23968</v>
      </c>
      <c r="Y6318" t="s">
        <v>389</v>
      </c>
      <c r="Z6318" t="s">
        <v>23969</v>
      </c>
      <c r="AA6318" t="s">
        <v>23957</v>
      </c>
      <c r="AB6318" t="s">
        <v>125</v>
      </c>
      <c r="AO6318" s="171"/>
      <c r="AP6318" s="171"/>
      <c r="AQ6318" s="171"/>
      <c r="AR6318" s="171"/>
    </row>
    <row r="6319" spans="24:44">
      <c r="X6319" t="s">
        <v>23970</v>
      </c>
      <c r="Y6319" t="s">
        <v>389</v>
      </c>
      <c r="Z6319" t="s">
        <v>23971</v>
      </c>
      <c r="AA6319" t="s">
        <v>23957</v>
      </c>
      <c r="AB6319" t="s">
        <v>125</v>
      </c>
      <c r="AO6319" s="171"/>
      <c r="AP6319" s="171"/>
      <c r="AQ6319" s="171"/>
      <c r="AR6319" s="171"/>
    </row>
    <row r="6320" spans="24:44">
      <c r="X6320" t="s">
        <v>23972</v>
      </c>
      <c r="Y6320" t="s">
        <v>389</v>
      </c>
      <c r="Z6320" t="s">
        <v>23973</v>
      </c>
      <c r="AA6320" t="s">
        <v>23957</v>
      </c>
      <c r="AB6320" t="s">
        <v>125</v>
      </c>
      <c r="AO6320" s="171"/>
      <c r="AP6320" s="171"/>
      <c r="AQ6320" s="171"/>
      <c r="AR6320" s="171"/>
    </row>
    <row r="6321" spans="24:44">
      <c r="X6321" t="s">
        <v>23974</v>
      </c>
      <c r="Y6321" t="s">
        <v>389</v>
      </c>
      <c r="Z6321" t="s">
        <v>23975</v>
      </c>
      <c r="AA6321" t="s">
        <v>23957</v>
      </c>
      <c r="AB6321" t="s">
        <v>125</v>
      </c>
      <c r="AO6321" s="171"/>
      <c r="AP6321" s="171"/>
      <c r="AQ6321" s="171"/>
      <c r="AR6321" s="171"/>
    </row>
    <row r="6322" spans="24:44">
      <c r="X6322" t="s">
        <v>23976</v>
      </c>
      <c r="Y6322" t="s">
        <v>389</v>
      </c>
      <c r="Z6322" t="s">
        <v>23977</v>
      </c>
      <c r="AA6322" t="s">
        <v>23957</v>
      </c>
      <c r="AB6322" t="s">
        <v>125</v>
      </c>
      <c r="AO6322" s="171"/>
      <c r="AP6322" s="171"/>
      <c r="AQ6322" s="171"/>
      <c r="AR6322" s="171"/>
    </row>
    <row r="6323" spans="24:44">
      <c r="X6323" t="s">
        <v>23978</v>
      </c>
      <c r="Y6323" t="s">
        <v>389</v>
      </c>
      <c r="Z6323" t="s">
        <v>23979</v>
      </c>
      <c r="AA6323" t="s">
        <v>23957</v>
      </c>
      <c r="AB6323" t="s">
        <v>125</v>
      </c>
      <c r="AO6323" s="171"/>
      <c r="AP6323" s="171"/>
      <c r="AQ6323" s="171"/>
      <c r="AR6323" s="171"/>
    </row>
    <row r="6324" spans="24:44">
      <c r="X6324" t="s">
        <v>23980</v>
      </c>
      <c r="Y6324" t="s">
        <v>389</v>
      </c>
      <c r="Z6324" t="s">
        <v>23981</v>
      </c>
      <c r="AA6324" t="s">
        <v>23957</v>
      </c>
      <c r="AB6324" t="s">
        <v>125</v>
      </c>
      <c r="AO6324" s="171"/>
      <c r="AP6324" s="171"/>
      <c r="AQ6324" s="171"/>
      <c r="AR6324" s="171"/>
    </row>
    <row r="6325" spans="24:44">
      <c r="X6325" t="s">
        <v>23982</v>
      </c>
      <c r="Y6325" t="s">
        <v>389</v>
      </c>
      <c r="Z6325" t="s">
        <v>23983</v>
      </c>
      <c r="AA6325" t="s">
        <v>23633</v>
      </c>
      <c r="AB6325" t="s">
        <v>5354</v>
      </c>
      <c r="AO6325" s="171"/>
      <c r="AP6325" s="171"/>
      <c r="AQ6325" s="171"/>
      <c r="AR6325" s="171"/>
    </row>
    <row r="6326" spans="24:44">
      <c r="X6326" t="s">
        <v>23984</v>
      </c>
      <c r="Y6326" t="s">
        <v>389</v>
      </c>
      <c r="Z6326" t="s">
        <v>23985</v>
      </c>
      <c r="AA6326" t="s">
        <v>23957</v>
      </c>
      <c r="AB6326" t="s">
        <v>125</v>
      </c>
      <c r="AO6326" s="171"/>
      <c r="AP6326" s="171"/>
      <c r="AQ6326" s="171"/>
      <c r="AR6326" s="171"/>
    </row>
    <row r="6327" spans="24:44">
      <c r="X6327" t="s">
        <v>23986</v>
      </c>
      <c r="Y6327" t="s">
        <v>389</v>
      </c>
      <c r="Z6327" t="s">
        <v>23987</v>
      </c>
      <c r="AA6327" t="s">
        <v>23957</v>
      </c>
      <c r="AB6327" t="s">
        <v>125</v>
      </c>
      <c r="AO6327" s="171"/>
      <c r="AP6327" s="171"/>
      <c r="AQ6327" s="171"/>
      <c r="AR6327" s="171"/>
    </row>
    <row r="6328" spans="24:44">
      <c r="X6328" t="s">
        <v>23988</v>
      </c>
      <c r="Y6328" t="s">
        <v>389</v>
      </c>
      <c r="Z6328" t="s">
        <v>23989</v>
      </c>
      <c r="AA6328" t="s">
        <v>23957</v>
      </c>
      <c r="AB6328" t="s">
        <v>125</v>
      </c>
      <c r="AO6328" s="171"/>
      <c r="AP6328" s="171"/>
      <c r="AQ6328" s="171"/>
      <c r="AR6328" s="171"/>
    </row>
    <row r="6329" spans="24:44">
      <c r="X6329" t="s">
        <v>23990</v>
      </c>
      <c r="Y6329" t="s">
        <v>389</v>
      </c>
      <c r="Z6329" t="s">
        <v>23991</v>
      </c>
      <c r="AA6329" t="s">
        <v>23006</v>
      </c>
      <c r="AB6329" t="s">
        <v>10553</v>
      </c>
      <c r="AO6329" s="171"/>
      <c r="AP6329" s="171"/>
      <c r="AQ6329" s="171"/>
      <c r="AR6329" s="171"/>
    </row>
    <row r="6330" spans="24:44">
      <c r="X6330" t="s">
        <v>23992</v>
      </c>
      <c r="Y6330" t="s">
        <v>389</v>
      </c>
      <c r="Z6330" t="s">
        <v>23993</v>
      </c>
      <c r="AA6330" t="s">
        <v>23006</v>
      </c>
      <c r="AB6330" t="s">
        <v>10553</v>
      </c>
      <c r="AO6330" s="171"/>
      <c r="AP6330" s="171"/>
      <c r="AQ6330" s="171"/>
      <c r="AR6330" s="171"/>
    </row>
    <row r="6331" spans="24:44">
      <c r="X6331" t="s">
        <v>23994</v>
      </c>
      <c r="Y6331" t="s">
        <v>389</v>
      </c>
      <c r="Z6331" t="s">
        <v>23995</v>
      </c>
      <c r="AA6331" t="s">
        <v>23006</v>
      </c>
      <c r="AB6331" t="s">
        <v>10553</v>
      </c>
      <c r="AO6331" s="171"/>
      <c r="AP6331" s="171"/>
      <c r="AQ6331" s="171"/>
      <c r="AR6331" s="171"/>
    </row>
    <row r="6332" spans="24:44">
      <c r="X6332" t="s">
        <v>23996</v>
      </c>
      <c r="Y6332" t="s">
        <v>389</v>
      </c>
      <c r="Z6332" t="s">
        <v>23997</v>
      </c>
      <c r="AA6332" t="s">
        <v>23006</v>
      </c>
      <c r="AB6332" t="s">
        <v>10553</v>
      </c>
      <c r="AO6332" s="171"/>
      <c r="AP6332" s="171"/>
      <c r="AQ6332" s="171"/>
      <c r="AR6332" s="171"/>
    </row>
    <row r="6333" spans="24:44">
      <c r="X6333" t="s">
        <v>23998</v>
      </c>
      <c r="Y6333" t="s">
        <v>389</v>
      </c>
      <c r="Z6333" t="s">
        <v>23999</v>
      </c>
      <c r="AA6333" t="s">
        <v>23006</v>
      </c>
      <c r="AB6333" t="s">
        <v>10553</v>
      </c>
      <c r="AO6333" s="171"/>
      <c r="AP6333" s="171"/>
      <c r="AQ6333" s="171"/>
      <c r="AR6333" s="171"/>
    </row>
    <row r="6334" spans="24:44">
      <c r="X6334" t="s">
        <v>24000</v>
      </c>
      <c r="Y6334" t="s">
        <v>389</v>
      </c>
      <c r="Z6334" t="s">
        <v>24001</v>
      </c>
      <c r="AA6334" t="s">
        <v>23006</v>
      </c>
      <c r="AB6334" t="s">
        <v>10553</v>
      </c>
      <c r="AO6334" s="171"/>
      <c r="AP6334" s="171"/>
      <c r="AQ6334" s="171"/>
      <c r="AR6334" s="171"/>
    </row>
    <row r="6335" spans="24:44">
      <c r="X6335" t="s">
        <v>24002</v>
      </c>
      <c r="Y6335" t="s">
        <v>389</v>
      </c>
      <c r="Z6335" t="s">
        <v>23342</v>
      </c>
      <c r="AA6335" t="s">
        <v>23957</v>
      </c>
      <c r="AB6335" t="s">
        <v>125</v>
      </c>
      <c r="AO6335" s="171"/>
      <c r="AP6335" s="171"/>
      <c r="AQ6335" s="171"/>
      <c r="AR6335" s="171"/>
    </row>
    <row r="6336" spans="24:44">
      <c r="X6336" t="s">
        <v>24003</v>
      </c>
      <c r="Y6336" t="s">
        <v>389</v>
      </c>
      <c r="Z6336" t="s">
        <v>24004</v>
      </c>
      <c r="AA6336" t="s">
        <v>24005</v>
      </c>
      <c r="AB6336" t="s">
        <v>23816</v>
      </c>
      <c r="AO6336" s="171"/>
      <c r="AP6336" s="171"/>
      <c r="AQ6336" s="171"/>
      <c r="AR6336" s="171"/>
    </row>
    <row r="6337" spans="24:44">
      <c r="X6337" t="s">
        <v>24006</v>
      </c>
      <c r="Y6337" t="s">
        <v>389</v>
      </c>
      <c r="Z6337" t="s">
        <v>24007</v>
      </c>
      <c r="AA6337" t="s">
        <v>23633</v>
      </c>
      <c r="AB6337" t="s">
        <v>5354</v>
      </c>
      <c r="AO6337" s="171"/>
      <c r="AP6337" s="171"/>
      <c r="AQ6337" s="171"/>
      <c r="AR6337" s="171"/>
    </row>
    <row r="6338" spans="24:44">
      <c r="X6338" t="s">
        <v>24008</v>
      </c>
      <c r="Y6338" t="s">
        <v>386</v>
      </c>
      <c r="Z6338" t="s">
        <v>24009</v>
      </c>
      <c r="AA6338" t="s">
        <v>22437</v>
      </c>
      <c r="AB6338" t="s">
        <v>125</v>
      </c>
      <c r="AO6338" s="171"/>
      <c r="AP6338" s="171"/>
      <c r="AQ6338" s="171"/>
      <c r="AR6338" s="171"/>
    </row>
    <row r="6339" spans="24:44">
      <c r="X6339" t="s">
        <v>24010</v>
      </c>
      <c r="Y6339" t="s">
        <v>389</v>
      </c>
      <c r="Z6339" t="s">
        <v>24011</v>
      </c>
      <c r="AA6339" t="s">
        <v>22437</v>
      </c>
      <c r="AB6339" t="s">
        <v>125</v>
      </c>
      <c r="AO6339" s="171"/>
      <c r="AP6339" s="171"/>
      <c r="AQ6339" s="171"/>
      <c r="AR6339" s="171"/>
    </row>
    <row r="6340" spans="24:44">
      <c r="X6340" t="s">
        <v>24012</v>
      </c>
      <c r="Y6340" t="s">
        <v>389</v>
      </c>
      <c r="Z6340" t="s">
        <v>24013</v>
      </c>
      <c r="AA6340" t="s">
        <v>22437</v>
      </c>
      <c r="AB6340" t="s">
        <v>125</v>
      </c>
      <c r="AO6340" s="171"/>
      <c r="AP6340" s="171"/>
      <c r="AQ6340" s="171"/>
      <c r="AR6340" s="171"/>
    </row>
    <row r="6341" spans="24:44">
      <c r="X6341" t="s">
        <v>24014</v>
      </c>
      <c r="Y6341" t="s">
        <v>389</v>
      </c>
      <c r="Z6341" t="s">
        <v>24015</v>
      </c>
      <c r="AA6341" t="s">
        <v>22437</v>
      </c>
      <c r="AB6341" t="s">
        <v>125</v>
      </c>
      <c r="AO6341" s="171"/>
      <c r="AP6341" s="171"/>
      <c r="AQ6341" s="171"/>
      <c r="AR6341" s="171"/>
    </row>
    <row r="6342" spans="24:44">
      <c r="X6342" t="s">
        <v>24016</v>
      </c>
      <c r="Y6342" t="s">
        <v>389</v>
      </c>
      <c r="Z6342" t="s">
        <v>24017</v>
      </c>
      <c r="AA6342" t="s">
        <v>24018</v>
      </c>
      <c r="AB6342" t="s">
        <v>10553</v>
      </c>
      <c r="AO6342" s="171"/>
      <c r="AP6342" s="171"/>
      <c r="AQ6342" s="171"/>
      <c r="AR6342" s="171"/>
    </row>
    <row r="6343" spans="24:44">
      <c r="X6343" t="s">
        <v>24019</v>
      </c>
      <c r="Y6343" t="s">
        <v>389</v>
      </c>
      <c r="Z6343" t="s">
        <v>24020</v>
      </c>
      <c r="AA6343" t="s">
        <v>24018</v>
      </c>
      <c r="AB6343" t="s">
        <v>10553</v>
      </c>
      <c r="AO6343" s="171"/>
      <c r="AP6343" s="171"/>
      <c r="AQ6343" s="171"/>
      <c r="AR6343" s="171"/>
    </row>
    <row r="6344" spans="24:44">
      <c r="X6344" t="s">
        <v>24021</v>
      </c>
      <c r="Y6344" t="s">
        <v>389</v>
      </c>
      <c r="Z6344" t="s">
        <v>24022</v>
      </c>
      <c r="AA6344" t="s">
        <v>22398</v>
      </c>
      <c r="AB6344" t="s">
        <v>125</v>
      </c>
      <c r="AO6344" s="171"/>
      <c r="AP6344" s="171"/>
      <c r="AQ6344" s="171"/>
      <c r="AR6344" s="171"/>
    </row>
    <row r="6345" spans="24:44">
      <c r="X6345" t="s">
        <v>24023</v>
      </c>
      <c r="Y6345" t="s">
        <v>389</v>
      </c>
      <c r="Z6345" t="s">
        <v>24024</v>
      </c>
      <c r="AA6345" t="s">
        <v>23815</v>
      </c>
      <c r="AB6345" t="s">
        <v>23816</v>
      </c>
      <c r="AO6345" s="171"/>
      <c r="AP6345" s="171"/>
      <c r="AQ6345" s="171"/>
      <c r="AR6345" s="171"/>
    </row>
    <row r="6346" spans="24:44">
      <c r="X6346" t="s">
        <v>24025</v>
      </c>
      <c r="Y6346" t="s">
        <v>389</v>
      </c>
      <c r="Z6346" t="s">
        <v>24026</v>
      </c>
      <c r="AA6346" t="s">
        <v>23633</v>
      </c>
      <c r="AB6346" t="s">
        <v>5354</v>
      </c>
      <c r="AO6346" s="171"/>
      <c r="AP6346" s="171"/>
      <c r="AQ6346" s="171"/>
      <c r="AR6346" s="171"/>
    </row>
    <row r="6347" spans="24:44">
      <c r="X6347" t="s">
        <v>24027</v>
      </c>
      <c r="Y6347" t="s">
        <v>389</v>
      </c>
      <c r="Z6347" t="s">
        <v>24028</v>
      </c>
      <c r="AA6347" t="s">
        <v>23633</v>
      </c>
      <c r="AB6347" t="s">
        <v>5354</v>
      </c>
      <c r="AO6347" s="171"/>
      <c r="AP6347" s="171"/>
      <c r="AQ6347" s="171"/>
      <c r="AR6347" s="171"/>
    </row>
    <row r="6348" spans="24:44">
      <c r="X6348" t="s">
        <v>24029</v>
      </c>
      <c r="Y6348" t="s">
        <v>389</v>
      </c>
      <c r="Z6348" t="s">
        <v>24030</v>
      </c>
      <c r="AA6348" t="s">
        <v>23633</v>
      </c>
      <c r="AB6348" t="s">
        <v>5354</v>
      </c>
      <c r="AO6348" s="171"/>
      <c r="AP6348" s="171"/>
      <c r="AQ6348" s="171"/>
      <c r="AR6348" s="171"/>
    </row>
    <row r="6349" spans="24:44">
      <c r="X6349" t="s">
        <v>24031</v>
      </c>
      <c r="Y6349" t="s">
        <v>389</v>
      </c>
      <c r="Z6349" t="s">
        <v>24032</v>
      </c>
      <c r="AA6349" t="s">
        <v>23633</v>
      </c>
      <c r="AB6349" t="s">
        <v>5354</v>
      </c>
      <c r="AO6349" s="171"/>
      <c r="AP6349" s="171"/>
      <c r="AQ6349" s="171"/>
      <c r="AR6349" s="171"/>
    </row>
    <row r="6350" spans="24:44">
      <c r="X6350" t="s">
        <v>24033</v>
      </c>
      <c r="Y6350" t="s">
        <v>389</v>
      </c>
      <c r="Z6350" t="s">
        <v>24034</v>
      </c>
      <c r="AA6350" t="s">
        <v>23633</v>
      </c>
      <c r="AB6350" t="s">
        <v>5354</v>
      </c>
      <c r="AO6350" s="171"/>
      <c r="AP6350" s="171"/>
      <c r="AQ6350" s="171"/>
      <c r="AR6350" s="171"/>
    </row>
    <row r="6351" spans="24:44">
      <c r="X6351" t="s">
        <v>24035</v>
      </c>
      <c r="Y6351" t="s">
        <v>389</v>
      </c>
      <c r="Z6351" t="s">
        <v>24036</v>
      </c>
      <c r="AA6351" t="s">
        <v>23633</v>
      </c>
      <c r="AB6351" t="s">
        <v>5354</v>
      </c>
      <c r="AO6351" s="171"/>
      <c r="AP6351" s="171"/>
      <c r="AQ6351" s="171"/>
      <c r="AR6351" s="171"/>
    </row>
    <row r="6352" spans="24:44">
      <c r="X6352" t="s">
        <v>24037</v>
      </c>
      <c r="Y6352" t="s">
        <v>389</v>
      </c>
      <c r="Z6352" t="s">
        <v>24038</v>
      </c>
      <c r="AA6352" t="s">
        <v>23633</v>
      </c>
      <c r="AB6352" t="s">
        <v>5354</v>
      </c>
      <c r="AO6352" s="171"/>
      <c r="AP6352" s="171"/>
      <c r="AQ6352" s="171"/>
      <c r="AR6352" s="171"/>
    </row>
    <row r="6353" spans="24:44">
      <c r="X6353" t="s">
        <v>24039</v>
      </c>
      <c r="Y6353" t="s">
        <v>386</v>
      </c>
      <c r="Z6353" t="s">
        <v>24040</v>
      </c>
      <c r="AA6353" t="s">
        <v>23656</v>
      </c>
      <c r="AB6353" t="s">
        <v>5354</v>
      </c>
      <c r="AO6353" s="171"/>
      <c r="AP6353" s="171"/>
      <c r="AQ6353" s="171"/>
      <c r="AR6353" s="171"/>
    </row>
    <row r="6354" spans="24:44">
      <c r="X6354" t="s">
        <v>24041</v>
      </c>
      <c r="Y6354" t="s">
        <v>389</v>
      </c>
      <c r="Z6354" t="s">
        <v>24042</v>
      </c>
      <c r="AA6354" t="s">
        <v>23633</v>
      </c>
      <c r="AB6354" t="s">
        <v>5354</v>
      </c>
      <c r="AO6354" s="171"/>
      <c r="AP6354" s="171"/>
      <c r="AQ6354" s="171"/>
      <c r="AR6354" s="171"/>
    </row>
    <row r="6355" spans="24:44">
      <c r="X6355" t="s">
        <v>24043</v>
      </c>
      <c r="Y6355" t="s">
        <v>389</v>
      </c>
      <c r="Z6355" t="s">
        <v>24044</v>
      </c>
      <c r="AA6355" t="s">
        <v>23633</v>
      </c>
      <c r="AB6355" t="s">
        <v>5354</v>
      </c>
      <c r="AO6355" s="171"/>
      <c r="AP6355" s="171"/>
      <c r="AQ6355" s="171"/>
      <c r="AR6355" s="171"/>
    </row>
    <row r="6356" spans="24:44">
      <c r="X6356" t="s">
        <v>24045</v>
      </c>
      <c r="Y6356" t="s">
        <v>389</v>
      </c>
      <c r="Z6356" t="s">
        <v>24046</v>
      </c>
      <c r="AA6356" t="s">
        <v>23633</v>
      </c>
      <c r="AB6356" t="s">
        <v>5354</v>
      </c>
      <c r="AO6356" s="171"/>
      <c r="AP6356" s="171"/>
      <c r="AQ6356" s="171"/>
      <c r="AR6356" s="171"/>
    </row>
    <row r="6357" spans="24:44">
      <c r="X6357" t="s">
        <v>24047</v>
      </c>
      <c r="Y6357" t="s">
        <v>389</v>
      </c>
      <c r="Z6357" t="s">
        <v>24048</v>
      </c>
      <c r="AA6357" t="s">
        <v>23633</v>
      </c>
      <c r="AB6357" t="s">
        <v>5354</v>
      </c>
      <c r="AO6357" s="171"/>
      <c r="AP6357" s="171"/>
      <c r="AQ6357" s="171"/>
      <c r="AR6357" s="171"/>
    </row>
    <row r="6358" spans="24:44">
      <c r="X6358" t="s">
        <v>24049</v>
      </c>
      <c r="Y6358" t="s">
        <v>389</v>
      </c>
      <c r="Z6358" t="s">
        <v>24050</v>
      </c>
      <c r="AA6358" t="s">
        <v>23633</v>
      </c>
      <c r="AB6358" t="s">
        <v>5354</v>
      </c>
      <c r="AO6358" s="171"/>
      <c r="AP6358" s="171"/>
      <c r="AQ6358" s="171"/>
      <c r="AR6358" s="171"/>
    </row>
    <row r="6359" spans="24:44">
      <c r="X6359" t="s">
        <v>24051</v>
      </c>
      <c r="Y6359" t="s">
        <v>389</v>
      </c>
      <c r="Z6359" t="s">
        <v>24052</v>
      </c>
      <c r="AA6359" t="s">
        <v>22509</v>
      </c>
      <c r="AB6359" t="s">
        <v>5354</v>
      </c>
      <c r="AO6359" s="171"/>
      <c r="AP6359" s="171"/>
      <c r="AQ6359" s="171"/>
      <c r="AR6359" s="171"/>
    </row>
    <row r="6360" spans="24:44">
      <c r="X6360" t="s">
        <v>24053</v>
      </c>
      <c r="Y6360" t="s">
        <v>389</v>
      </c>
      <c r="Z6360" t="s">
        <v>24054</v>
      </c>
      <c r="AA6360" t="s">
        <v>23396</v>
      </c>
      <c r="AB6360" t="s">
        <v>10553</v>
      </c>
      <c r="AO6360" s="171"/>
      <c r="AP6360" s="171"/>
      <c r="AQ6360" s="171"/>
      <c r="AR6360" s="171"/>
    </row>
    <row r="6361" spans="24:44">
      <c r="X6361" t="s">
        <v>24055</v>
      </c>
      <c r="Y6361" t="s">
        <v>389</v>
      </c>
      <c r="Z6361" t="s">
        <v>24056</v>
      </c>
      <c r="AA6361" t="s">
        <v>22437</v>
      </c>
      <c r="AB6361" t="s">
        <v>125</v>
      </c>
      <c r="AO6361" s="171"/>
      <c r="AP6361" s="171"/>
      <c r="AQ6361" s="171"/>
      <c r="AR6361" s="171"/>
    </row>
    <row r="6362" spans="24:44">
      <c r="X6362" t="s">
        <v>24057</v>
      </c>
      <c r="Y6362" t="s">
        <v>389</v>
      </c>
      <c r="Z6362" t="s">
        <v>24058</v>
      </c>
      <c r="AA6362" t="s">
        <v>23633</v>
      </c>
      <c r="AB6362" t="s">
        <v>5354</v>
      </c>
      <c r="AO6362" s="171"/>
      <c r="AP6362" s="171"/>
      <c r="AQ6362" s="171"/>
      <c r="AR6362" s="171"/>
    </row>
    <row r="6363" spans="24:44">
      <c r="X6363" t="s">
        <v>24059</v>
      </c>
      <c r="Y6363" t="s">
        <v>389</v>
      </c>
      <c r="Z6363" t="s">
        <v>24060</v>
      </c>
      <c r="AA6363" t="s">
        <v>23633</v>
      </c>
      <c r="AB6363" t="s">
        <v>5354</v>
      </c>
      <c r="AO6363" s="171"/>
      <c r="AP6363" s="171"/>
      <c r="AQ6363" s="171"/>
      <c r="AR6363" s="171"/>
    </row>
    <row r="6364" spans="24:44">
      <c r="X6364" t="s">
        <v>24061</v>
      </c>
      <c r="Y6364" t="s">
        <v>389</v>
      </c>
      <c r="Z6364" t="s">
        <v>24062</v>
      </c>
      <c r="AA6364" t="s">
        <v>22509</v>
      </c>
      <c r="AB6364" t="s">
        <v>5354</v>
      </c>
      <c r="AO6364" s="171"/>
      <c r="AP6364" s="171"/>
      <c r="AQ6364" s="171"/>
      <c r="AR6364" s="171"/>
    </row>
    <row r="6365" spans="24:44">
      <c r="X6365" t="s">
        <v>24063</v>
      </c>
      <c r="Y6365" t="s">
        <v>389</v>
      </c>
      <c r="Z6365" t="s">
        <v>24064</v>
      </c>
      <c r="AA6365" t="s">
        <v>23396</v>
      </c>
      <c r="AB6365" t="s">
        <v>10553</v>
      </c>
      <c r="AO6365" s="171"/>
      <c r="AP6365" s="171"/>
      <c r="AQ6365" s="171"/>
      <c r="AR6365" s="171"/>
    </row>
    <row r="6366" spans="24:44">
      <c r="X6366" t="s">
        <v>24065</v>
      </c>
      <c r="Y6366" t="s">
        <v>389</v>
      </c>
      <c r="Z6366" t="s">
        <v>24066</v>
      </c>
      <c r="AA6366" t="s">
        <v>22827</v>
      </c>
      <c r="AB6366" t="s">
        <v>10553</v>
      </c>
      <c r="AO6366" s="171"/>
      <c r="AP6366" s="171"/>
      <c r="AQ6366" s="171"/>
      <c r="AR6366" s="171"/>
    </row>
    <row r="6367" spans="24:44">
      <c r="X6367" t="s">
        <v>24067</v>
      </c>
      <c r="Y6367" t="s">
        <v>389</v>
      </c>
      <c r="Z6367" t="s">
        <v>24068</v>
      </c>
      <c r="AA6367" t="s">
        <v>22509</v>
      </c>
      <c r="AB6367" t="s">
        <v>5354</v>
      </c>
      <c r="AO6367" s="171"/>
      <c r="AP6367" s="171"/>
      <c r="AQ6367" s="171"/>
      <c r="AR6367" s="171"/>
    </row>
    <row r="6368" spans="24:44">
      <c r="X6368" t="s">
        <v>24069</v>
      </c>
      <c r="Y6368" t="s">
        <v>389</v>
      </c>
      <c r="Z6368" t="s">
        <v>24070</v>
      </c>
      <c r="AA6368" t="s">
        <v>22437</v>
      </c>
      <c r="AB6368" t="s">
        <v>125</v>
      </c>
      <c r="AO6368" s="171"/>
      <c r="AP6368" s="171"/>
      <c r="AQ6368" s="171"/>
      <c r="AR6368" s="171"/>
    </row>
    <row r="6369" spans="24:44">
      <c r="X6369" t="s">
        <v>24071</v>
      </c>
      <c r="Y6369" t="s">
        <v>389</v>
      </c>
      <c r="Z6369" t="s">
        <v>24072</v>
      </c>
      <c r="AA6369" t="s">
        <v>23633</v>
      </c>
      <c r="AB6369" t="s">
        <v>5354</v>
      </c>
      <c r="AO6369" s="171"/>
      <c r="AP6369" s="171"/>
      <c r="AQ6369" s="171"/>
      <c r="AR6369" s="171"/>
    </row>
    <row r="6370" spans="24:44">
      <c r="X6370" t="s">
        <v>24073</v>
      </c>
      <c r="Y6370" t="s">
        <v>389</v>
      </c>
      <c r="Z6370" t="s">
        <v>24074</v>
      </c>
      <c r="AA6370" t="s">
        <v>22509</v>
      </c>
      <c r="AB6370" t="s">
        <v>5354</v>
      </c>
      <c r="AO6370" s="171"/>
      <c r="AP6370" s="171"/>
      <c r="AQ6370" s="171"/>
      <c r="AR6370" s="171"/>
    </row>
    <row r="6371" spans="24:44">
      <c r="X6371" t="s">
        <v>24075</v>
      </c>
      <c r="Y6371" t="s">
        <v>389</v>
      </c>
      <c r="Z6371" t="s">
        <v>24076</v>
      </c>
      <c r="AA6371" t="s">
        <v>24077</v>
      </c>
      <c r="AB6371" t="s">
        <v>10553</v>
      </c>
      <c r="AO6371" s="171"/>
      <c r="AP6371" s="171"/>
      <c r="AQ6371" s="171"/>
      <c r="AR6371" s="171"/>
    </row>
    <row r="6372" spans="24:44">
      <c r="X6372" t="s">
        <v>24078</v>
      </c>
      <c r="Y6372" t="s">
        <v>389</v>
      </c>
      <c r="Z6372" t="s">
        <v>24079</v>
      </c>
      <c r="AA6372" t="s">
        <v>24077</v>
      </c>
      <c r="AB6372" t="s">
        <v>10553</v>
      </c>
      <c r="AO6372" s="171"/>
      <c r="AP6372" s="171"/>
      <c r="AQ6372" s="171"/>
      <c r="AR6372" s="171"/>
    </row>
    <row r="6373" spans="24:44">
      <c r="X6373" t="s">
        <v>24080</v>
      </c>
      <c r="Y6373" t="s">
        <v>389</v>
      </c>
      <c r="Z6373" t="s">
        <v>24081</v>
      </c>
      <c r="AA6373" t="s">
        <v>22827</v>
      </c>
      <c r="AB6373" t="s">
        <v>10553</v>
      </c>
      <c r="AO6373" s="171"/>
      <c r="AP6373" s="171"/>
      <c r="AQ6373" s="171"/>
      <c r="AR6373" s="171"/>
    </row>
    <row r="6374" spans="24:44">
      <c r="X6374" t="s">
        <v>24082</v>
      </c>
      <c r="Y6374" t="s">
        <v>389</v>
      </c>
      <c r="Z6374" t="s">
        <v>24083</v>
      </c>
      <c r="AA6374" t="s">
        <v>23006</v>
      </c>
      <c r="AB6374" t="s">
        <v>10553</v>
      </c>
      <c r="AO6374" s="171"/>
      <c r="AP6374" s="171"/>
      <c r="AQ6374" s="171"/>
      <c r="AR6374" s="171"/>
    </row>
    <row r="6375" spans="24:44">
      <c r="X6375" t="s">
        <v>24084</v>
      </c>
      <c r="Y6375" t="s">
        <v>389</v>
      </c>
      <c r="Z6375" t="s">
        <v>24085</v>
      </c>
      <c r="AA6375" t="s">
        <v>22509</v>
      </c>
      <c r="AB6375" t="s">
        <v>5354</v>
      </c>
      <c r="AO6375" s="171"/>
      <c r="AP6375" s="171"/>
      <c r="AQ6375" s="171"/>
      <c r="AR6375" s="171"/>
    </row>
    <row r="6376" spans="24:44">
      <c r="X6376" t="s">
        <v>24086</v>
      </c>
      <c r="Y6376" t="s">
        <v>389</v>
      </c>
      <c r="Z6376" t="s">
        <v>24087</v>
      </c>
      <c r="AA6376" t="s">
        <v>22437</v>
      </c>
      <c r="AB6376" t="s">
        <v>125</v>
      </c>
      <c r="AO6376" s="171"/>
      <c r="AP6376" s="171"/>
      <c r="AQ6376" s="171"/>
      <c r="AR6376" s="171"/>
    </row>
    <row r="6377" spans="24:44">
      <c r="X6377" t="s">
        <v>24088</v>
      </c>
      <c r="Y6377" t="s">
        <v>389</v>
      </c>
      <c r="Z6377" t="s">
        <v>24089</v>
      </c>
      <c r="AA6377" t="s">
        <v>22960</v>
      </c>
      <c r="AB6377" t="s">
        <v>22961</v>
      </c>
      <c r="AO6377" s="171"/>
      <c r="AP6377" s="171"/>
      <c r="AQ6377" s="171"/>
      <c r="AR6377" s="171"/>
    </row>
    <row r="6378" spans="24:44">
      <c r="X6378" t="s">
        <v>24090</v>
      </c>
      <c r="Y6378" t="s">
        <v>389</v>
      </c>
      <c r="Z6378" t="s">
        <v>24091</v>
      </c>
      <c r="AA6378" t="s">
        <v>22437</v>
      </c>
      <c r="AB6378" t="s">
        <v>125</v>
      </c>
      <c r="AO6378" s="171"/>
      <c r="AP6378" s="171"/>
      <c r="AQ6378" s="171"/>
      <c r="AR6378" s="171"/>
    </row>
    <row r="6379" spans="24:44">
      <c r="X6379" t="s">
        <v>24092</v>
      </c>
      <c r="Y6379" t="s">
        <v>389</v>
      </c>
      <c r="Z6379" t="s">
        <v>24093</v>
      </c>
      <c r="AA6379" t="s">
        <v>23383</v>
      </c>
      <c r="AB6379" t="s">
        <v>10553</v>
      </c>
      <c r="AO6379" s="171"/>
      <c r="AP6379" s="171"/>
      <c r="AQ6379" s="171"/>
      <c r="AR6379" s="171"/>
    </row>
    <row r="6380" spans="24:44">
      <c r="X6380" t="s">
        <v>24094</v>
      </c>
      <c r="Y6380" t="s">
        <v>389</v>
      </c>
      <c r="Z6380" t="s">
        <v>24095</v>
      </c>
      <c r="AA6380" t="s">
        <v>23383</v>
      </c>
      <c r="AB6380" t="s">
        <v>10553</v>
      </c>
      <c r="AO6380" s="171"/>
      <c r="AP6380" s="171"/>
      <c r="AQ6380" s="171"/>
      <c r="AR6380" s="171"/>
    </row>
    <row r="6381" spans="24:44">
      <c r="X6381" t="s">
        <v>24096</v>
      </c>
      <c r="Y6381" t="s">
        <v>389</v>
      </c>
      <c r="Z6381" t="s">
        <v>24097</v>
      </c>
      <c r="AA6381" t="s">
        <v>23633</v>
      </c>
      <c r="AB6381" t="s">
        <v>5354</v>
      </c>
      <c r="AO6381" s="171"/>
      <c r="AP6381" s="171"/>
      <c r="AQ6381" s="171"/>
      <c r="AR6381" s="171"/>
    </row>
    <row r="6382" spans="24:44">
      <c r="X6382" t="s">
        <v>24098</v>
      </c>
      <c r="Y6382" t="s">
        <v>389</v>
      </c>
      <c r="Z6382" t="s">
        <v>24099</v>
      </c>
      <c r="AA6382" t="s">
        <v>22827</v>
      </c>
      <c r="AB6382" t="s">
        <v>10553</v>
      </c>
      <c r="AO6382" s="171"/>
      <c r="AP6382" s="171"/>
      <c r="AQ6382" s="171"/>
      <c r="AR6382" s="171"/>
    </row>
    <row r="6383" spans="24:44">
      <c r="X6383" t="s">
        <v>24100</v>
      </c>
      <c r="Y6383" t="s">
        <v>386</v>
      </c>
      <c r="Z6383" t="s">
        <v>24101</v>
      </c>
      <c r="AA6383" t="s">
        <v>24102</v>
      </c>
      <c r="AB6383" t="s">
        <v>10553</v>
      </c>
      <c r="AO6383" s="171"/>
      <c r="AP6383" s="171"/>
      <c r="AQ6383" s="171"/>
      <c r="AR6383" s="171"/>
    </row>
    <row r="6384" spans="24:44">
      <c r="X6384" t="s">
        <v>24103</v>
      </c>
      <c r="Y6384" t="s">
        <v>389</v>
      </c>
      <c r="Z6384" t="s">
        <v>24104</v>
      </c>
      <c r="AA6384" t="s">
        <v>22509</v>
      </c>
      <c r="AB6384" t="s">
        <v>5354</v>
      </c>
      <c r="AO6384" s="171"/>
      <c r="AP6384" s="171"/>
      <c r="AQ6384" s="171"/>
      <c r="AR6384" s="171"/>
    </row>
    <row r="6385" spans="24:44">
      <c r="X6385" t="s">
        <v>24105</v>
      </c>
      <c r="Y6385" t="s">
        <v>389</v>
      </c>
      <c r="Z6385" t="s">
        <v>24106</v>
      </c>
      <c r="AA6385" t="s">
        <v>22509</v>
      </c>
      <c r="AB6385" t="s">
        <v>5354</v>
      </c>
      <c r="AO6385" s="171"/>
      <c r="AP6385" s="171"/>
      <c r="AQ6385" s="171"/>
      <c r="AR6385" s="171"/>
    </row>
    <row r="6386" spans="24:44">
      <c r="X6386" t="s">
        <v>24107</v>
      </c>
      <c r="Y6386" t="s">
        <v>389</v>
      </c>
      <c r="Z6386" t="s">
        <v>24108</v>
      </c>
      <c r="AA6386" t="s">
        <v>22509</v>
      </c>
      <c r="AB6386" t="s">
        <v>5354</v>
      </c>
      <c r="AO6386" s="171"/>
      <c r="AP6386" s="171"/>
      <c r="AQ6386" s="171"/>
      <c r="AR6386" s="171"/>
    </row>
    <row r="6387" spans="24:44">
      <c r="X6387" t="s">
        <v>24109</v>
      </c>
      <c r="Y6387" t="s">
        <v>389</v>
      </c>
      <c r="Z6387" t="s">
        <v>24110</v>
      </c>
      <c r="AA6387" t="s">
        <v>22509</v>
      </c>
      <c r="AB6387" t="s">
        <v>5354</v>
      </c>
      <c r="AO6387" s="171"/>
      <c r="AP6387" s="171"/>
      <c r="AQ6387" s="171"/>
      <c r="AR6387" s="171"/>
    </row>
    <row r="6388" spans="24:44">
      <c r="X6388" t="s">
        <v>24111</v>
      </c>
      <c r="Y6388" t="s">
        <v>389</v>
      </c>
      <c r="Z6388" t="s">
        <v>24112</v>
      </c>
      <c r="AA6388" t="s">
        <v>22509</v>
      </c>
      <c r="AB6388" t="s">
        <v>5354</v>
      </c>
      <c r="AO6388" s="171"/>
      <c r="AP6388" s="171"/>
      <c r="AQ6388" s="171"/>
      <c r="AR6388" s="171"/>
    </row>
    <row r="6389" spans="24:44">
      <c r="X6389" t="s">
        <v>24113</v>
      </c>
      <c r="Y6389" t="s">
        <v>389</v>
      </c>
      <c r="Z6389" t="s">
        <v>24114</v>
      </c>
      <c r="AA6389" t="s">
        <v>22509</v>
      </c>
      <c r="AB6389" t="s">
        <v>5354</v>
      </c>
      <c r="AO6389" s="171"/>
      <c r="AP6389" s="171"/>
      <c r="AQ6389" s="171"/>
      <c r="AR6389" s="171"/>
    </row>
    <row r="6390" spans="24:44">
      <c r="X6390" t="s">
        <v>24115</v>
      </c>
      <c r="Y6390" t="s">
        <v>389</v>
      </c>
      <c r="Z6390" t="s">
        <v>24116</v>
      </c>
      <c r="AA6390" t="s">
        <v>22509</v>
      </c>
      <c r="AB6390" t="s">
        <v>5354</v>
      </c>
      <c r="AO6390" s="171"/>
      <c r="AP6390" s="171"/>
      <c r="AQ6390" s="171"/>
      <c r="AR6390" s="171"/>
    </row>
    <row r="6391" spans="24:44">
      <c r="X6391" t="s">
        <v>24117</v>
      </c>
      <c r="Y6391" t="s">
        <v>389</v>
      </c>
      <c r="Z6391" t="s">
        <v>24118</v>
      </c>
      <c r="AA6391" t="s">
        <v>22509</v>
      </c>
      <c r="AB6391" t="s">
        <v>5354</v>
      </c>
      <c r="AO6391" s="171"/>
      <c r="AP6391" s="171"/>
      <c r="AQ6391" s="171"/>
      <c r="AR6391" s="171"/>
    </row>
    <row r="6392" spans="24:44">
      <c r="X6392" t="s">
        <v>24119</v>
      </c>
      <c r="Y6392" t="s">
        <v>389</v>
      </c>
      <c r="Z6392" t="s">
        <v>24120</v>
      </c>
      <c r="AA6392" t="s">
        <v>22509</v>
      </c>
      <c r="AB6392" t="s">
        <v>5354</v>
      </c>
      <c r="AO6392" s="171"/>
      <c r="AP6392" s="171"/>
      <c r="AQ6392" s="171"/>
      <c r="AR6392" s="171"/>
    </row>
    <row r="6393" spans="24:44">
      <c r="X6393" t="s">
        <v>24121</v>
      </c>
      <c r="Y6393" t="s">
        <v>389</v>
      </c>
      <c r="Z6393" t="s">
        <v>24122</v>
      </c>
      <c r="AA6393" t="s">
        <v>22509</v>
      </c>
      <c r="AB6393" t="s">
        <v>5354</v>
      </c>
      <c r="AO6393" s="171"/>
      <c r="AP6393" s="171"/>
      <c r="AQ6393" s="171"/>
      <c r="AR6393" s="171"/>
    </row>
    <row r="6394" spans="24:44">
      <c r="X6394" t="s">
        <v>24123</v>
      </c>
      <c r="Y6394" t="s">
        <v>389</v>
      </c>
      <c r="Z6394" t="s">
        <v>24124</v>
      </c>
      <c r="AA6394" t="s">
        <v>22509</v>
      </c>
      <c r="AB6394" t="s">
        <v>5354</v>
      </c>
      <c r="AO6394" s="171"/>
      <c r="AP6394" s="171"/>
      <c r="AQ6394" s="171"/>
      <c r="AR6394" s="171"/>
    </row>
    <row r="6395" spans="24:44">
      <c r="X6395" t="s">
        <v>24125</v>
      </c>
      <c r="Y6395" t="s">
        <v>389</v>
      </c>
      <c r="Z6395" t="s">
        <v>24126</v>
      </c>
      <c r="AA6395" t="s">
        <v>22509</v>
      </c>
      <c r="AB6395" t="s">
        <v>5354</v>
      </c>
      <c r="AO6395" s="171"/>
      <c r="AP6395" s="171"/>
      <c r="AQ6395" s="171"/>
      <c r="AR6395" s="171"/>
    </row>
    <row r="6396" spans="24:44">
      <c r="X6396" t="s">
        <v>24127</v>
      </c>
      <c r="Y6396" t="s">
        <v>389</v>
      </c>
      <c r="Z6396" t="s">
        <v>24128</v>
      </c>
      <c r="AA6396" t="s">
        <v>22509</v>
      </c>
      <c r="AB6396" t="s">
        <v>5354</v>
      </c>
      <c r="AO6396" s="171"/>
      <c r="AP6396" s="171"/>
      <c r="AQ6396" s="171"/>
      <c r="AR6396" s="171"/>
    </row>
    <row r="6397" spans="24:44">
      <c r="X6397" t="s">
        <v>24129</v>
      </c>
      <c r="Y6397" t="s">
        <v>389</v>
      </c>
      <c r="Z6397" t="s">
        <v>24130</v>
      </c>
      <c r="AA6397" t="s">
        <v>22509</v>
      </c>
      <c r="AB6397" t="s">
        <v>5354</v>
      </c>
      <c r="AO6397" s="171"/>
      <c r="AP6397" s="171"/>
      <c r="AQ6397" s="171"/>
      <c r="AR6397" s="171"/>
    </row>
    <row r="6398" spans="24:44">
      <c r="X6398" t="s">
        <v>24131</v>
      </c>
      <c r="Y6398" t="s">
        <v>389</v>
      </c>
      <c r="Z6398" t="s">
        <v>24132</v>
      </c>
      <c r="AA6398" t="s">
        <v>22509</v>
      </c>
      <c r="AB6398" t="s">
        <v>5354</v>
      </c>
      <c r="AO6398" s="171"/>
      <c r="AP6398" s="171"/>
      <c r="AQ6398" s="171"/>
      <c r="AR6398" s="171"/>
    </row>
    <row r="6399" spans="24:44">
      <c r="X6399" t="s">
        <v>24133</v>
      </c>
      <c r="Y6399" t="s">
        <v>389</v>
      </c>
      <c r="Z6399" t="s">
        <v>24134</v>
      </c>
      <c r="AA6399" t="s">
        <v>22509</v>
      </c>
      <c r="AB6399" t="s">
        <v>5354</v>
      </c>
      <c r="AO6399" s="171"/>
      <c r="AP6399" s="171"/>
      <c r="AQ6399" s="171"/>
      <c r="AR6399" s="171"/>
    </row>
    <row r="6400" spans="24:44">
      <c r="X6400" t="s">
        <v>24135</v>
      </c>
      <c r="Y6400" t="s">
        <v>389</v>
      </c>
      <c r="Z6400" t="s">
        <v>24136</v>
      </c>
      <c r="AA6400" t="s">
        <v>22509</v>
      </c>
      <c r="AB6400" t="s">
        <v>5354</v>
      </c>
      <c r="AO6400" s="171"/>
      <c r="AP6400" s="171"/>
      <c r="AQ6400" s="171"/>
      <c r="AR6400" s="171"/>
    </row>
    <row r="6401" spans="24:44">
      <c r="X6401" t="s">
        <v>24137</v>
      </c>
      <c r="Y6401" t="s">
        <v>389</v>
      </c>
      <c r="Z6401" t="s">
        <v>24138</v>
      </c>
      <c r="AA6401" t="s">
        <v>22509</v>
      </c>
      <c r="AB6401" t="s">
        <v>5354</v>
      </c>
      <c r="AO6401" s="171"/>
      <c r="AP6401" s="171"/>
      <c r="AQ6401" s="171"/>
      <c r="AR6401" s="171"/>
    </row>
    <row r="6402" spans="24:44">
      <c r="X6402" t="s">
        <v>24139</v>
      </c>
      <c r="Y6402" t="s">
        <v>389</v>
      </c>
      <c r="Z6402" t="s">
        <v>24140</v>
      </c>
      <c r="AA6402" t="s">
        <v>23656</v>
      </c>
      <c r="AB6402" t="s">
        <v>5354</v>
      </c>
      <c r="AO6402" s="171"/>
      <c r="AP6402" s="171"/>
      <c r="AQ6402" s="171"/>
      <c r="AR6402" s="171"/>
    </row>
    <row r="6403" spans="24:44">
      <c r="X6403" t="s">
        <v>24141</v>
      </c>
      <c r="Y6403" t="s">
        <v>389</v>
      </c>
      <c r="Z6403" t="s">
        <v>24142</v>
      </c>
      <c r="AA6403" t="s">
        <v>23698</v>
      </c>
      <c r="AB6403" t="s">
        <v>5354</v>
      </c>
      <c r="AO6403" s="171"/>
      <c r="AP6403" s="171"/>
      <c r="AQ6403" s="171"/>
      <c r="AR6403" s="171"/>
    </row>
    <row r="6404" spans="24:44">
      <c r="X6404" t="s">
        <v>24143</v>
      </c>
      <c r="Y6404" t="s">
        <v>389</v>
      </c>
      <c r="Z6404" t="s">
        <v>24144</v>
      </c>
      <c r="AA6404" t="s">
        <v>24145</v>
      </c>
      <c r="AB6404" t="s">
        <v>10553</v>
      </c>
      <c r="AO6404" s="171"/>
      <c r="AP6404" s="171"/>
      <c r="AQ6404" s="171"/>
      <c r="AR6404" s="171"/>
    </row>
    <row r="6405" spans="24:44">
      <c r="X6405" t="s">
        <v>24146</v>
      </c>
      <c r="Y6405" t="s">
        <v>389</v>
      </c>
      <c r="Z6405" t="s">
        <v>24147</v>
      </c>
      <c r="AA6405" t="s">
        <v>23633</v>
      </c>
      <c r="AB6405" t="s">
        <v>5354</v>
      </c>
      <c r="AO6405" s="171"/>
      <c r="AP6405" s="171"/>
      <c r="AQ6405" s="171"/>
      <c r="AR6405" s="171"/>
    </row>
    <row r="6406" spans="24:44">
      <c r="X6406" t="s">
        <v>24148</v>
      </c>
      <c r="Y6406" t="s">
        <v>389</v>
      </c>
      <c r="Z6406" t="s">
        <v>24149</v>
      </c>
      <c r="AA6406" t="s">
        <v>966</v>
      </c>
      <c r="AB6406" t="s">
        <v>10553</v>
      </c>
      <c r="AO6406" s="171"/>
      <c r="AP6406" s="171"/>
      <c r="AQ6406" s="171"/>
      <c r="AR6406" s="171"/>
    </row>
    <row r="6407" spans="24:44">
      <c r="X6407" t="s">
        <v>24150</v>
      </c>
      <c r="Y6407" t="s">
        <v>389</v>
      </c>
      <c r="Z6407" t="s">
        <v>24151</v>
      </c>
      <c r="AA6407" t="s">
        <v>23396</v>
      </c>
      <c r="AB6407" t="s">
        <v>10553</v>
      </c>
      <c r="AO6407" s="171"/>
      <c r="AP6407" s="171"/>
      <c r="AQ6407" s="171"/>
      <c r="AR6407" s="171"/>
    </row>
    <row r="6408" spans="24:44">
      <c r="X6408" t="s">
        <v>24152</v>
      </c>
      <c r="Y6408" t="s">
        <v>386</v>
      </c>
      <c r="Z6408" t="s">
        <v>24153</v>
      </c>
      <c r="AA6408" t="s">
        <v>997</v>
      </c>
      <c r="AB6408" t="s">
        <v>10553</v>
      </c>
      <c r="AO6408" s="171"/>
      <c r="AP6408" s="171"/>
      <c r="AQ6408" s="171"/>
      <c r="AR6408" s="171"/>
    </row>
    <row r="6409" spans="24:44">
      <c r="X6409" t="s">
        <v>24154</v>
      </c>
      <c r="Y6409" t="s">
        <v>389</v>
      </c>
      <c r="Z6409" t="s">
        <v>24155</v>
      </c>
      <c r="AA6409" t="s">
        <v>24145</v>
      </c>
      <c r="AB6409" t="s">
        <v>10553</v>
      </c>
      <c r="AO6409" s="171"/>
      <c r="AP6409" s="171"/>
      <c r="AQ6409" s="171"/>
      <c r="AR6409" s="171"/>
    </row>
    <row r="6410" spans="24:44">
      <c r="X6410" t="s">
        <v>24156</v>
      </c>
      <c r="Y6410" t="s">
        <v>389</v>
      </c>
      <c r="Z6410" t="s">
        <v>24157</v>
      </c>
      <c r="AA6410" t="s">
        <v>24158</v>
      </c>
      <c r="AB6410" t="s">
        <v>10553</v>
      </c>
      <c r="AO6410" s="171"/>
      <c r="AP6410" s="171"/>
      <c r="AQ6410" s="171"/>
      <c r="AR6410" s="171"/>
    </row>
    <row r="6411" spans="24:44">
      <c r="X6411" t="s">
        <v>24156</v>
      </c>
      <c r="Y6411" t="s">
        <v>389</v>
      </c>
      <c r="Z6411" t="s">
        <v>24157</v>
      </c>
      <c r="AA6411" t="s">
        <v>24158</v>
      </c>
      <c r="AB6411" t="s">
        <v>10553</v>
      </c>
      <c r="AO6411" s="171"/>
      <c r="AP6411" s="171"/>
      <c r="AQ6411" s="171"/>
      <c r="AR6411" s="171"/>
    </row>
    <row r="6412" spans="24:44">
      <c r="X6412" t="s">
        <v>24159</v>
      </c>
      <c r="Y6412" t="s">
        <v>389</v>
      </c>
      <c r="Z6412" t="s">
        <v>24079</v>
      </c>
      <c r="AA6412" t="s">
        <v>24158</v>
      </c>
      <c r="AB6412" t="s">
        <v>10553</v>
      </c>
      <c r="AO6412" s="171"/>
      <c r="AP6412" s="171"/>
      <c r="AQ6412" s="171"/>
      <c r="AR6412" s="171"/>
    </row>
    <row r="6413" spans="24:44">
      <c r="X6413" t="s">
        <v>24159</v>
      </c>
      <c r="Y6413" t="s">
        <v>389</v>
      </c>
      <c r="Z6413" t="s">
        <v>24079</v>
      </c>
      <c r="AA6413" t="s">
        <v>24158</v>
      </c>
      <c r="AB6413" t="s">
        <v>10553</v>
      </c>
      <c r="AO6413" s="171"/>
      <c r="AP6413" s="171"/>
      <c r="AQ6413" s="171"/>
      <c r="AR6413" s="171"/>
    </row>
    <row r="6414" spans="24:44">
      <c r="X6414" t="s">
        <v>24160</v>
      </c>
      <c r="Y6414" t="s">
        <v>389</v>
      </c>
      <c r="Z6414" t="s">
        <v>24161</v>
      </c>
      <c r="AA6414" t="s">
        <v>24162</v>
      </c>
      <c r="AB6414" t="s">
        <v>10553</v>
      </c>
      <c r="AO6414" s="171"/>
      <c r="AP6414" s="171"/>
      <c r="AQ6414" s="171"/>
      <c r="AR6414" s="171"/>
    </row>
    <row r="6415" spans="24:44">
      <c r="X6415" t="s">
        <v>24163</v>
      </c>
      <c r="Y6415" t="s">
        <v>389</v>
      </c>
      <c r="Z6415" t="s">
        <v>24079</v>
      </c>
      <c r="AA6415" t="s">
        <v>24162</v>
      </c>
      <c r="AB6415" t="s">
        <v>10553</v>
      </c>
      <c r="AO6415" s="171"/>
      <c r="AP6415" s="171"/>
      <c r="AQ6415" s="171"/>
      <c r="AR6415" s="171"/>
    </row>
    <row r="6416" spans="24:44">
      <c r="X6416" t="s">
        <v>24164</v>
      </c>
      <c r="Y6416" t="s">
        <v>389</v>
      </c>
      <c r="Z6416" t="s">
        <v>24165</v>
      </c>
      <c r="AA6416" t="s">
        <v>24166</v>
      </c>
      <c r="AB6416" t="s">
        <v>10553</v>
      </c>
      <c r="AO6416" s="171"/>
      <c r="AP6416" s="171"/>
      <c r="AQ6416" s="171"/>
      <c r="AR6416" s="171"/>
    </row>
    <row r="6417" spans="24:44">
      <c r="X6417" t="s">
        <v>24167</v>
      </c>
      <c r="Y6417" t="s">
        <v>386</v>
      </c>
      <c r="Z6417" t="s">
        <v>24168</v>
      </c>
      <c r="AA6417" t="s">
        <v>1052</v>
      </c>
      <c r="AB6417" t="s">
        <v>10553</v>
      </c>
      <c r="AO6417" s="171"/>
      <c r="AP6417" s="171"/>
      <c r="AQ6417" s="171"/>
      <c r="AR6417" s="171"/>
    </row>
    <row r="6418" spans="24:44">
      <c r="X6418" t="s">
        <v>24169</v>
      </c>
      <c r="Y6418" t="s">
        <v>386</v>
      </c>
      <c r="Z6418" t="s">
        <v>24170</v>
      </c>
      <c r="AA6418" t="s">
        <v>1052</v>
      </c>
      <c r="AB6418" t="s">
        <v>10553</v>
      </c>
      <c r="AO6418" s="171"/>
      <c r="AP6418" s="171"/>
      <c r="AQ6418" s="171"/>
      <c r="AR6418" s="171"/>
    </row>
    <row r="6419" spans="24:44">
      <c r="X6419" t="s">
        <v>24171</v>
      </c>
      <c r="Y6419" t="s">
        <v>389</v>
      </c>
      <c r="Z6419" t="s">
        <v>24172</v>
      </c>
      <c r="AA6419" t="s">
        <v>1052</v>
      </c>
      <c r="AB6419" t="s">
        <v>10553</v>
      </c>
      <c r="AO6419" s="171"/>
      <c r="AP6419" s="171"/>
      <c r="AQ6419" s="171"/>
      <c r="AR6419" s="171"/>
    </row>
    <row r="6420" spans="24:44">
      <c r="X6420" t="s">
        <v>24173</v>
      </c>
      <c r="Y6420" t="s">
        <v>386</v>
      </c>
      <c r="Z6420" t="s">
        <v>24174</v>
      </c>
      <c r="AA6420" t="s">
        <v>1052</v>
      </c>
      <c r="AB6420" t="s">
        <v>10553</v>
      </c>
      <c r="AO6420" s="171"/>
      <c r="AP6420" s="171"/>
      <c r="AQ6420" s="171"/>
      <c r="AR6420" s="171"/>
    </row>
    <row r="6421" spans="24:44">
      <c r="X6421" t="s">
        <v>24175</v>
      </c>
      <c r="Y6421" t="s">
        <v>386</v>
      </c>
      <c r="Z6421" t="s">
        <v>23651</v>
      </c>
      <c r="AA6421" t="s">
        <v>1052</v>
      </c>
      <c r="AB6421" t="s">
        <v>10553</v>
      </c>
      <c r="AO6421" s="171"/>
      <c r="AP6421" s="171"/>
      <c r="AQ6421" s="171"/>
      <c r="AR6421" s="171"/>
    </row>
    <row r="6422" spans="24:44">
      <c r="X6422" t="s">
        <v>24176</v>
      </c>
      <c r="Y6422" t="s">
        <v>389</v>
      </c>
      <c r="Z6422" t="s">
        <v>24177</v>
      </c>
      <c r="AA6422" t="s">
        <v>1052</v>
      </c>
      <c r="AB6422" t="s">
        <v>10553</v>
      </c>
      <c r="AO6422" s="171"/>
      <c r="AP6422" s="171"/>
      <c r="AQ6422" s="171"/>
      <c r="AR6422" s="171"/>
    </row>
    <row r="6423" spans="24:44">
      <c r="X6423" t="s">
        <v>24178</v>
      </c>
      <c r="Y6423" t="s">
        <v>386</v>
      </c>
      <c r="Z6423" t="s">
        <v>24179</v>
      </c>
      <c r="AA6423" t="s">
        <v>1052</v>
      </c>
      <c r="AB6423" t="s">
        <v>10553</v>
      </c>
      <c r="AO6423" s="171"/>
      <c r="AP6423" s="171"/>
      <c r="AQ6423" s="171"/>
      <c r="AR6423" s="171"/>
    </row>
    <row r="6424" spans="24:44">
      <c r="X6424" t="s">
        <v>24180</v>
      </c>
      <c r="Y6424" t="s">
        <v>389</v>
      </c>
      <c r="Z6424" t="s">
        <v>24181</v>
      </c>
      <c r="AA6424" t="s">
        <v>1052</v>
      </c>
      <c r="AB6424" t="s">
        <v>10553</v>
      </c>
      <c r="AO6424" s="171"/>
      <c r="AP6424" s="171"/>
      <c r="AQ6424" s="171"/>
      <c r="AR6424" s="171"/>
    </row>
    <row r="6425" spans="24:44">
      <c r="X6425" t="s">
        <v>24182</v>
      </c>
      <c r="Y6425" t="s">
        <v>389</v>
      </c>
      <c r="Z6425" t="s">
        <v>24183</v>
      </c>
      <c r="AA6425" t="s">
        <v>1052</v>
      </c>
      <c r="AB6425" t="s">
        <v>10553</v>
      </c>
      <c r="AO6425" s="171"/>
      <c r="AP6425" s="171"/>
      <c r="AQ6425" s="171"/>
      <c r="AR6425" s="171"/>
    </row>
    <row r="6426" spans="24:44">
      <c r="X6426" t="s">
        <v>24182</v>
      </c>
      <c r="Y6426" t="s">
        <v>389</v>
      </c>
      <c r="Z6426" t="s">
        <v>24183</v>
      </c>
      <c r="AA6426" t="s">
        <v>1052</v>
      </c>
      <c r="AB6426" t="s">
        <v>10553</v>
      </c>
      <c r="AO6426" s="171"/>
      <c r="AP6426" s="171"/>
      <c r="AQ6426" s="171"/>
      <c r="AR6426" s="171"/>
    </row>
    <row r="6427" spans="24:44">
      <c r="X6427" t="s">
        <v>24184</v>
      </c>
      <c r="Y6427" t="s">
        <v>386</v>
      </c>
      <c r="Z6427" t="s">
        <v>24185</v>
      </c>
      <c r="AA6427" t="s">
        <v>1052</v>
      </c>
      <c r="AB6427" t="s">
        <v>10553</v>
      </c>
      <c r="AO6427" s="171"/>
      <c r="AP6427" s="171"/>
      <c r="AQ6427" s="171"/>
      <c r="AR6427" s="171"/>
    </row>
    <row r="6428" spans="24:44">
      <c r="X6428" t="s">
        <v>24186</v>
      </c>
      <c r="Y6428" t="s">
        <v>386</v>
      </c>
      <c r="Z6428" t="s">
        <v>24187</v>
      </c>
      <c r="AA6428" t="s">
        <v>1052</v>
      </c>
      <c r="AB6428" t="s">
        <v>10553</v>
      </c>
      <c r="AO6428" s="171"/>
      <c r="AP6428" s="171"/>
      <c r="AQ6428" s="171"/>
      <c r="AR6428" s="171"/>
    </row>
    <row r="6429" spans="24:44">
      <c r="X6429" t="s">
        <v>24188</v>
      </c>
      <c r="Y6429" t="s">
        <v>389</v>
      </c>
      <c r="Z6429" t="s">
        <v>24189</v>
      </c>
      <c r="AA6429" t="s">
        <v>1052</v>
      </c>
      <c r="AB6429" t="s">
        <v>10553</v>
      </c>
      <c r="AO6429" s="171"/>
      <c r="AP6429" s="171"/>
      <c r="AQ6429" s="171"/>
      <c r="AR6429" s="171"/>
    </row>
    <row r="6430" spans="24:44">
      <c r="X6430" t="s">
        <v>24190</v>
      </c>
      <c r="Y6430" t="s">
        <v>389</v>
      </c>
      <c r="Z6430" t="s">
        <v>24191</v>
      </c>
      <c r="AA6430" t="s">
        <v>1052</v>
      </c>
      <c r="AB6430" t="s">
        <v>10553</v>
      </c>
      <c r="AO6430" s="171"/>
      <c r="AP6430" s="171"/>
      <c r="AQ6430" s="171"/>
      <c r="AR6430" s="171"/>
    </row>
    <row r="6431" spans="24:44">
      <c r="X6431" t="s">
        <v>24192</v>
      </c>
      <c r="Y6431" t="s">
        <v>386</v>
      </c>
      <c r="Z6431" t="s">
        <v>24193</v>
      </c>
      <c r="AA6431" t="s">
        <v>1052</v>
      </c>
      <c r="AB6431" t="s">
        <v>10553</v>
      </c>
      <c r="AO6431" s="171"/>
      <c r="AP6431" s="171"/>
      <c r="AQ6431" s="171"/>
      <c r="AR6431" s="171"/>
    </row>
    <row r="6432" spans="24:44">
      <c r="X6432" t="s">
        <v>24194</v>
      </c>
      <c r="Y6432" t="s">
        <v>389</v>
      </c>
      <c r="Z6432" t="s">
        <v>24195</v>
      </c>
      <c r="AA6432" t="s">
        <v>1052</v>
      </c>
      <c r="AB6432" t="s">
        <v>10553</v>
      </c>
      <c r="AO6432" s="171"/>
      <c r="AP6432" s="171"/>
      <c r="AQ6432" s="171"/>
      <c r="AR6432" s="171"/>
    </row>
    <row r="6433" spans="24:44">
      <c r="X6433" t="s">
        <v>24196</v>
      </c>
      <c r="Y6433" t="s">
        <v>389</v>
      </c>
      <c r="Z6433" t="s">
        <v>24197</v>
      </c>
      <c r="AA6433" t="s">
        <v>1052</v>
      </c>
      <c r="AB6433" t="s">
        <v>10553</v>
      </c>
      <c r="AO6433" s="171"/>
      <c r="AP6433" s="171"/>
      <c r="AQ6433" s="171"/>
      <c r="AR6433" s="171"/>
    </row>
    <row r="6434" spans="24:44">
      <c r="X6434" t="s">
        <v>24198</v>
      </c>
      <c r="Y6434" t="s">
        <v>389</v>
      </c>
      <c r="Z6434" t="s">
        <v>24199</v>
      </c>
      <c r="AA6434" t="s">
        <v>23957</v>
      </c>
      <c r="AB6434" t="s">
        <v>125</v>
      </c>
      <c r="AO6434" s="171"/>
      <c r="AP6434" s="171"/>
      <c r="AQ6434" s="171"/>
      <c r="AR6434" s="171"/>
    </row>
    <row r="6435" spans="24:44">
      <c r="X6435" t="s">
        <v>24200</v>
      </c>
      <c r="Y6435" t="s">
        <v>386</v>
      </c>
      <c r="Z6435" t="s">
        <v>24201</v>
      </c>
      <c r="AA6435" t="s">
        <v>1052</v>
      </c>
      <c r="AB6435" t="s">
        <v>10553</v>
      </c>
      <c r="AO6435" s="171"/>
      <c r="AP6435" s="171"/>
      <c r="AQ6435" s="171"/>
      <c r="AR6435" s="171"/>
    </row>
    <row r="6436" spans="24:44">
      <c r="X6436" t="s">
        <v>24202</v>
      </c>
      <c r="Y6436" t="s">
        <v>386</v>
      </c>
      <c r="Z6436" t="s">
        <v>24203</v>
      </c>
      <c r="AA6436" t="s">
        <v>23656</v>
      </c>
      <c r="AB6436" t="s">
        <v>5354</v>
      </c>
      <c r="AO6436" s="171"/>
      <c r="AP6436" s="171"/>
      <c r="AQ6436" s="171"/>
      <c r="AR6436" s="171"/>
    </row>
    <row r="6437" spans="24:44">
      <c r="X6437" t="s">
        <v>24204</v>
      </c>
      <c r="Y6437" t="s">
        <v>389</v>
      </c>
      <c r="Z6437" t="s">
        <v>24205</v>
      </c>
      <c r="AA6437" t="s">
        <v>1052</v>
      </c>
      <c r="AB6437" t="s">
        <v>10553</v>
      </c>
      <c r="AO6437" s="171"/>
      <c r="AP6437" s="171"/>
      <c r="AQ6437" s="171"/>
      <c r="AR6437" s="171"/>
    </row>
    <row r="6438" spans="24:44">
      <c r="X6438" t="s">
        <v>24206</v>
      </c>
      <c r="Y6438" t="s">
        <v>389</v>
      </c>
      <c r="Z6438" t="s">
        <v>24207</v>
      </c>
      <c r="AA6438" t="s">
        <v>23633</v>
      </c>
      <c r="AB6438" t="s">
        <v>5354</v>
      </c>
      <c r="AO6438" s="171"/>
      <c r="AP6438" s="171"/>
      <c r="AQ6438" s="171"/>
      <c r="AR6438" s="171"/>
    </row>
    <row r="6439" spans="24:44">
      <c r="X6439" t="s">
        <v>24208</v>
      </c>
      <c r="Y6439" t="s">
        <v>389</v>
      </c>
      <c r="Z6439" t="s">
        <v>24209</v>
      </c>
      <c r="AA6439" t="s">
        <v>1052</v>
      </c>
      <c r="AB6439" t="s">
        <v>10553</v>
      </c>
      <c r="AO6439" s="171"/>
      <c r="AP6439" s="171"/>
      <c r="AQ6439" s="171"/>
      <c r="AR6439" s="171"/>
    </row>
    <row r="6440" spans="24:44">
      <c r="X6440" t="s">
        <v>24210</v>
      </c>
      <c r="Y6440" t="s">
        <v>389</v>
      </c>
      <c r="Z6440" t="s">
        <v>24211</v>
      </c>
      <c r="AA6440" t="s">
        <v>23633</v>
      </c>
      <c r="AB6440" t="s">
        <v>5354</v>
      </c>
      <c r="AO6440" s="171"/>
      <c r="AP6440" s="171"/>
      <c r="AQ6440" s="171"/>
      <c r="AR6440" s="171"/>
    </row>
    <row r="6441" spans="24:44">
      <c r="X6441" t="s">
        <v>24212</v>
      </c>
      <c r="Y6441" t="s">
        <v>389</v>
      </c>
      <c r="Z6441" t="s">
        <v>24213</v>
      </c>
      <c r="AA6441" t="s">
        <v>1052</v>
      </c>
      <c r="AB6441" t="s">
        <v>10553</v>
      </c>
      <c r="AO6441" s="171"/>
      <c r="AP6441" s="171"/>
      <c r="AQ6441" s="171"/>
      <c r="AR6441" s="171"/>
    </row>
    <row r="6442" spans="24:44">
      <c r="X6442" t="s">
        <v>24214</v>
      </c>
      <c r="Y6442" t="s">
        <v>389</v>
      </c>
      <c r="Z6442" t="s">
        <v>24215</v>
      </c>
      <c r="AA6442" t="s">
        <v>1052</v>
      </c>
      <c r="AB6442" t="s">
        <v>10553</v>
      </c>
      <c r="AO6442" s="171"/>
      <c r="AP6442" s="171"/>
      <c r="AQ6442" s="171"/>
      <c r="AR6442" s="171"/>
    </row>
    <row r="6443" spans="24:44">
      <c r="X6443" t="s">
        <v>24216</v>
      </c>
      <c r="Y6443" t="s">
        <v>389</v>
      </c>
      <c r="Z6443" t="s">
        <v>24217</v>
      </c>
      <c r="AA6443" t="s">
        <v>1052</v>
      </c>
      <c r="AB6443" t="s">
        <v>10553</v>
      </c>
      <c r="AO6443" s="171"/>
      <c r="AP6443" s="171"/>
      <c r="AQ6443" s="171"/>
      <c r="AR6443" s="171"/>
    </row>
    <row r="6444" spans="24:44">
      <c r="X6444" t="s">
        <v>24218</v>
      </c>
      <c r="Y6444" t="s">
        <v>389</v>
      </c>
      <c r="Z6444" t="s">
        <v>24219</v>
      </c>
      <c r="AA6444" t="s">
        <v>23633</v>
      </c>
      <c r="AB6444" t="s">
        <v>5354</v>
      </c>
      <c r="AO6444" s="171"/>
      <c r="AP6444" s="171"/>
      <c r="AQ6444" s="171"/>
      <c r="AR6444" s="171"/>
    </row>
    <row r="6445" spans="24:44">
      <c r="X6445" t="s">
        <v>24220</v>
      </c>
      <c r="Y6445" t="s">
        <v>389</v>
      </c>
      <c r="Z6445" t="s">
        <v>24221</v>
      </c>
      <c r="AA6445" t="s">
        <v>23656</v>
      </c>
      <c r="AB6445" t="s">
        <v>5354</v>
      </c>
      <c r="AO6445" s="171"/>
      <c r="AP6445" s="171"/>
      <c r="AQ6445" s="171"/>
      <c r="AR6445" s="171"/>
    </row>
    <row r="6446" spans="24:44">
      <c r="X6446" t="s">
        <v>24222</v>
      </c>
      <c r="Y6446" t="s">
        <v>389</v>
      </c>
      <c r="Z6446" t="s">
        <v>24223</v>
      </c>
      <c r="AA6446" t="s">
        <v>23633</v>
      </c>
      <c r="AB6446" t="s">
        <v>5354</v>
      </c>
      <c r="AO6446" s="171"/>
      <c r="AP6446" s="171"/>
      <c r="AQ6446" s="171"/>
      <c r="AR6446" s="171"/>
    </row>
    <row r="6447" spans="24:44">
      <c r="X6447" t="s">
        <v>24224</v>
      </c>
      <c r="Y6447" t="s">
        <v>389</v>
      </c>
      <c r="Z6447" t="s">
        <v>24225</v>
      </c>
      <c r="AA6447" t="s">
        <v>23656</v>
      </c>
      <c r="AB6447" t="s">
        <v>5354</v>
      </c>
      <c r="AO6447" s="171"/>
      <c r="AP6447" s="171"/>
      <c r="AQ6447" s="171"/>
      <c r="AR6447" s="171"/>
    </row>
    <row r="6448" spans="24:44">
      <c r="X6448" t="s">
        <v>24226</v>
      </c>
      <c r="Y6448" t="s">
        <v>389</v>
      </c>
      <c r="Z6448" t="s">
        <v>24227</v>
      </c>
      <c r="AA6448" t="s">
        <v>23698</v>
      </c>
      <c r="AB6448" t="s">
        <v>5354</v>
      </c>
      <c r="AO6448" s="171"/>
      <c r="AP6448" s="171"/>
      <c r="AQ6448" s="171"/>
      <c r="AR6448" s="171"/>
    </row>
    <row r="6449" spans="24:44">
      <c r="X6449" t="s">
        <v>24228</v>
      </c>
      <c r="Y6449" t="s">
        <v>389</v>
      </c>
      <c r="Z6449" t="s">
        <v>24229</v>
      </c>
      <c r="AA6449" t="s">
        <v>23656</v>
      </c>
      <c r="AB6449" t="s">
        <v>5354</v>
      </c>
      <c r="AO6449" s="171"/>
      <c r="AP6449" s="171"/>
      <c r="AQ6449" s="171"/>
      <c r="AR6449" s="171"/>
    </row>
    <row r="6450" spans="24:44">
      <c r="X6450" t="s">
        <v>24230</v>
      </c>
      <c r="Y6450" t="s">
        <v>389</v>
      </c>
      <c r="Z6450" t="s">
        <v>24231</v>
      </c>
      <c r="AA6450" t="s">
        <v>24232</v>
      </c>
      <c r="AB6450" t="s">
        <v>10553</v>
      </c>
      <c r="AO6450" s="171"/>
      <c r="AP6450" s="171"/>
      <c r="AQ6450" s="171"/>
      <c r="AR6450" s="171"/>
    </row>
    <row r="6451" spans="24:44">
      <c r="X6451" t="s">
        <v>24230</v>
      </c>
      <c r="Y6451" t="s">
        <v>389</v>
      </c>
      <c r="Z6451" t="s">
        <v>24231</v>
      </c>
      <c r="AA6451" t="s">
        <v>24232</v>
      </c>
      <c r="AB6451" t="s">
        <v>10553</v>
      </c>
      <c r="AO6451" s="171"/>
      <c r="AP6451" s="171"/>
      <c r="AQ6451" s="171"/>
      <c r="AR6451" s="171"/>
    </row>
    <row r="6452" spans="24:44">
      <c r="X6452" t="s">
        <v>24233</v>
      </c>
      <c r="Y6452" t="s">
        <v>389</v>
      </c>
      <c r="Z6452" t="s">
        <v>24234</v>
      </c>
      <c r="AA6452" t="s">
        <v>24232</v>
      </c>
      <c r="AB6452" t="s">
        <v>10553</v>
      </c>
      <c r="AO6452" s="171"/>
      <c r="AP6452" s="171"/>
      <c r="AQ6452" s="171"/>
      <c r="AR6452" s="171"/>
    </row>
    <row r="6453" spans="24:44">
      <c r="X6453" t="s">
        <v>24233</v>
      </c>
      <c r="Y6453" t="s">
        <v>389</v>
      </c>
      <c r="Z6453" t="s">
        <v>24234</v>
      </c>
      <c r="AA6453" t="s">
        <v>24232</v>
      </c>
      <c r="AB6453" t="s">
        <v>10553</v>
      </c>
      <c r="AO6453" s="171"/>
      <c r="AP6453" s="171"/>
      <c r="AQ6453" s="171"/>
      <c r="AR6453" s="171"/>
    </row>
    <row r="6454" spans="24:44">
      <c r="X6454" t="s">
        <v>24235</v>
      </c>
      <c r="Y6454" t="s">
        <v>389</v>
      </c>
      <c r="Z6454" t="s">
        <v>24236</v>
      </c>
      <c r="AA6454" t="s">
        <v>24232</v>
      </c>
      <c r="AB6454" t="s">
        <v>10553</v>
      </c>
      <c r="AO6454" s="171"/>
      <c r="AP6454" s="171"/>
      <c r="AQ6454" s="171"/>
      <c r="AR6454" s="171"/>
    </row>
    <row r="6455" spans="24:44">
      <c r="X6455" t="s">
        <v>24235</v>
      </c>
      <c r="Y6455" t="s">
        <v>389</v>
      </c>
      <c r="Z6455" t="s">
        <v>24236</v>
      </c>
      <c r="AA6455" t="s">
        <v>24232</v>
      </c>
      <c r="AB6455" t="s">
        <v>10553</v>
      </c>
      <c r="AO6455" s="171"/>
      <c r="AP6455" s="171"/>
      <c r="AQ6455" s="171"/>
      <c r="AR6455" s="171"/>
    </row>
    <row r="6456" spans="24:44">
      <c r="X6456" t="s">
        <v>24237</v>
      </c>
      <c r="Y6456" t="s">
        <v>389</v>
      </c>
      <c r="Z6456" t="s">
        <v>24238</v>
      </c>
      <c r="AA6456" t="s">
        <v>23633</v>
      </c>
      <c r="AB6456" t="s">
        <v>5354</v>
      </c>
      <c r="AO6456" s="171"/>
      <c r="AP6456" s="171"/>
      <c r="AQ6456" s="171"/>
      <c r="AR6456" s="171"/>
    </row>
    <row r="6457" spans="24:44">
      <c r="X6457" t="s">
        <v>24239</v>
      </c>
      <c r="Y6457" t="s">
        <v>389</v>
      </c>
      <c r="Z6457" t="s">
        <v>24240</v>
      </c>
      <c r="AA6457" t="s">
        <v>24232</v>
      </c>
      <c r="AB6457" t="s">
        <v>10553</v>
      </c>
      <c r="AO6457" s="171"/>
      <c r="AP6457" s="171"/>
      <c r="AQ6457" s="171"/>
      <c r="AR6457" s="171"/>
    </row>
    <row r="6458" spans="24:44">
      <c r="X6458" t="s">
        <v>24239</v>
      </c>
      <c r="Y6458" t="s">
        <v>389</v>
      </c>
      <c r="Z6458" t="s">
        <v>24240</v>
      </c>
      <c r="AA6458" t="s">
        <v>24232</v>
      </c>
      <c r="AB6458" t="s">
        <v>10553</v>
      </c>
      <c r="AO6458" s="171"/>
      <c r="AP6458" s="171"/>
      <c r="AQ6458" s="171"/>
      <c r="AR6458" s="171"/>
    </row>
    <row r="6459" spans="24:44">
      <c r="X6459" t="s">
        <v>24241</v>
      </c>
      <c r="Y6459" t="s">
        <v>389</v>
      </c>
      <c r="Z6459" t="s">
        <v>23645</v>
      </c>
      <c r="AA6459" t="s">
        <v>24232</v>
      </c>
      <c r="AB6459" t="s">
        <v>10553</v>
      </c>
      <c r="AO6459" s="171"/>
      <c r="AP6459" s="171"/>
      <c r="AQ6459" s="171"/>
      <c r="AR6459" s="171"/>
    </row>
    <row r="6460" spans="24:44">
      <c r="X6460" t="s">
        <v>24241</v>
      </c>
      <c r="Y6460" t="s">
        <v>389</v>
      </c>
      <c r="Z6460" t="s">
        <v>23645</v>
      </c>
      <c r="AA6460" t="s">
        <v>24232</v>
      </c>
      <c r="AB6460" t="s">
        <v>10553</v>
      </c>
      <c r="AO6460" s="171"/>
      <c r="AP6460" s="171"/>
      <c r="AQ6460" s="171"/>
      <c r="AR6460" s="171"/>
    </row>
    <row r="6461" spans="24:44">
      <c r="X6461" t="s">
        <v>24242</v>
      </c>
      <c r="Y6461" t="s">
        <v>389</v>
      </c>
      <c r="Z6461" t="s">
        <v>24243</v>
      </c>
      <c r="AA6461" t="s">
        <v>24232</v>
      </c>
      <c r="AB6461" t="s">
        <v>10553</v>
      </c>
      <c r="AO6461" s="171"/>
      <c r="AP6461" s="171"/>
      <c r="AQ6461" s="171"/>
      <c r="AR6461" s="171"/>
    </row>
    <row r="6462" spans="24:44">
      <c r="X6462" t="s">
        <v>24242</v>
      </c>
      <c r="Y6462" t="s">
        <v>389</v>
      </c>
      <c r="Z6462" t="s">
        <v>24243</v>
      </c>
      <c r="AA6462" t="s">
        <v>24232</v>
      </c>
      <c r="AB6462" t="s">
        <v>10553</v>
      </c>
      <c r="AO6462" s="171"/>
      <c r="AP6462" s="171"/>
      <c r="AQ6462" s="171"/>
      <c r="AR6462" s="171"/>
    </row>
    <row r="6463" spans="24:44">
      <c r="X6463" t="s">
        <v>24244</v>
      </c>
      <c r="Y6463" t="s">
        <v>389</v>
      </c>
      <c r="Z6463" t="s">
        <v>24245</v>
      </c>
      <c r="AA6463" t="s">
        <v>24232</v>
      </c>
      <c r="AB6463" t="s">
        <v>10553</v>
      </c>
      <c r="AO6463" s="171"/>
      <c r="AP6463" s="171"/>
      <c r="AQ6463" s="171"/>
      <c r="AR6463" s="171"/>
    </row>
    <row r="6464" spans="24:44">
      <c r="X6464" t="s">
        <v>24244</v>
      </c>
      <c r="Y6464" t="s">
        <v>389</v>
      </c>
      <c r="Z6464" t="s">
        <v>24245</v>
      </c>
      <c r="AA6464" t="s">
        <v>24232</v>
      </c>
      <c r="AB6464" t="s">
        <v>10553</v>
      </c>
      <c r="AO6464" s="171"/>
      <c r="AP6464" s="171"/>
      <c r="AQ6464" s="171"/>
      <c r="AR6464" s="171"/>
    </row>
    <row r="6465" spans="24:44">
      <c r="X6465" t="s">
        <v>24246</v>
      </c>
      <c r="Y6465" t="s">
        <v>389</v>
      </c>
      <c r="Z6465" t="s">
        <v>24247</v>
      </c>
      <c r="AA6465" t="s">
        <v>24232</v>
      </c>
      <c r="AB6465" t="s">
        <v>10553</v>
      </c>
      <c r="AO6465" s="171"/>
      <c r="AP6465" s="171"/>
      <c r="AQ6465" s="171"/>
      <c r="AR6465" s="171"/>
    </row>
    <row r="6466" spans="24:44">
      <c r="X6466" t="s">
        <v>24246</v>
      </c>
      <c r="Y6466" t="s">
        <v>389</v>
      </c>
      <c r="Z6466" t="s">
        <v>24247</v>
      </c>
      <c r="AA6466" t="s">
        <v>24232</v>
      </c>
      <c r="AB6466" t="s">
        <v>10553</v>
      </c>
      <c r="AO6466" s="171"/>
      <c r="AP6466" s="171"/>
      <c r="AQ6466" s="171"/>
      <c r="AR6466" s="171"/>
    </row>
    <row r="6467" spans="24:44">
      <c r="X6467" t="s">
        <v>24248</v>
      </c>
      <c r="Y6467" t="s">
        <v>389</v>
      </c>
      <c r="Z6467" t="s">
        <v>24249</v>
      </c>
      <c r="AA6467" t="s">
        <v>24232</v>
      </c>
      <c r="AB6467" t="s">
        <v>10553</v>
      </c>
      <c r="AO6467" s="171"/>
      <c r="AP6467" s="171"/>
      <c r="AQ6467" s="171"/>
      <c r="AR6467" s="171"/>
    </row>
    <row r="6468" spans="24:44">
      <c r="X6468" t="s">
        <v>24248</v>
      </c>
      <c r="Y6468" t="s">
        <v>389</v>
      </c>
      <c r="Z6468" t="s">
        <v>24249</v>
      </c>
      <c r="AA6468" t="s">
        <v>24232</v>
      </c>
      <c r="AB6468" t="s">
        <v>10553</v>
      </c>
      <c r="AO6468" s="171"/>
      <c r="AP6468" s="171"/>
      <c r="AQ6468" s="171"/>
      <c r="AR6468" s="171"/>
    </row>
    <row r="6469" spans="24:44">
      <c r="X6469" t="s">
        <v>24250</v>
      </c>
      <c r="Y6469" t="s">
        <v>389</v>
      </c>
      <c r="Z6469" t="s">
        <v>24251</v>
      </c>
      <c r="AA6469" t="s">
        <v>24232</v>
      </c>
      <c r="AB6469" t="s">
        <v>10553</v>
      </c>
      <c r="AO6469" s="171"/>
      <c r="AP6469" s="171"/>
      <c r="AQ6469" s="171"/>
      <c r="AR6469" s="171"/>
    </row>
    <row r="6470" spans="24:44">
      <c r="X6470" t="s">
        <v>24250</v>
      </c>
      <c r="Y6470" t="s">
        <v>389</v>
      </c>
      <c r="Z6470" t="s">
        <v>24251</v>
      </c>
      <c r="AA6470" t="s">
        <v>24232</v>
      </c>
      <c r="AB6470" t="s">
        <v>10553</v>
      </c>
      <c r="AO6470" s="171"/>
      <c r="AP6470" s="171"/>
      <c r="AQ6470" s="171"/>
      <c r="AR6470" s="171"/>
    </row>
    <row r="6471" spans="24:44">
      <c r="X6471" t="s">
        <v>24252</v>
      </c>
      <c r="Y6471" t="s">
        <v>389</v>
      </c>
      <c r="Z6471" t="s">
        <v>24253</v>
      </c>
      <c r="AA6471" t="s">
        <v>24232</v>
      </c>
      <c r="AB6471" t="s">
        <v>10553</v>
      </c>
      <c r="AO6471" s="171"/>
      <c r="AP6471" s="171"/>
      <c r="AQ6471" s="171"/>
      <c r="AR6471" s="171"/>
    </row>
    <row r="6472" spans="24:44">
      <c r="X6472" t="s">
        <v>24252</v>
      </c>
      <c r="Y6472" t="s">
        <v>389</v>
      </c>
      <c r="Z6472" t="s">
        <v>24253</v>
      </c>
      <c r="AA6472" t="s">
        <v>24232</v>
      </c>
      <c r="AB6472" t="s">
        <v>10553</v>
      </c>
      <c r="AO6472" s="171"/>
      <c r="AP6472" s="171"/>
      <c r="AQ6472" s="171"/>
      <c r="AR6472" s="171"/>
    </row>
    <row r="6473" spans="24:44">
      <c r="X6473" t="s">
        <v>24254</v>
      </c>
      <c r="Y6473" t="s">
        <v>389</v>
      </c>
      <c r="Z6473" t="s">
        <v>23686</v>
      </c>
      <c r="AA6473" t="s">
        <v>24232</v>
      </c>
      <c r="AB6473" t="s">
        <v>10553</v>
      </c>
      <c r="AO6473" s="171"/>
      <c r="AP6473" s="171"/>
      <c r="AQ6473" s="171"/>
      <c r="AR6473" s="171"/>
    </row>
    <row r="6474" spans="24:44">
      <c r="X6474" t="s">
        <v>24254</v>
      </c>
      <c r="Y6474" t="s">
        <v>389</v>
      </c>
      <c r="Z6474" t="s">
        <v>23686</v>
      </c>
      <c r="AA6474" t="s">
        <v>24232</v>
      </c>
      <c r="AB6474" t="s">
        <v>10553</v>
      </c>
      <c r="AO6474" s="171"/>
      <c r="AP6474" s="171"/>
      <c r="AQ6474" s="171"/>
      <c r="AR6474" s="171"/>
    </row>
    <row r="6475" spans="24:44">
      <c r="X6475" t="s">
        <v>24255</v>
      </c>
      <c r="Y6475" t="s">
        <v>389</v>
      </c>
      <c r="Z6475" t="s">
        <v>24256</v>
      </c>
      <c r="AA6475" t="s">
        <v>23656</v>
      </c>
      <c r="AB6475" t="s">
        <v>5354</v>
      </c>
      <c r="AO6475" s="171"/>
      <c r="AP6475" s="171"/>
      <c r="AQ6475" s="171"/>
      <c r="AR6475" s="171"/>
    </row>
    <row r="6476" spans="24:44">
      <c r="X6476" t="s">
        <v>24257</v>
      </c>
      <c r="Y6476" t="s">
        <v>389</v>
      </c>
      <c r="Z6476" t="s">
        <v>24258</v>
      </c>
      <c r="AA6476" t="s">
        <v>24232</v>
      </c>
      <c r="AB6476" t="s">
        <v>10553</v>
      </c>
      <c r="AO6476" s="171"/>
      <c r="AP6476" s="171"/>
      <c r="AQ6476" s="171"/>
      <c r="AR6476" s="171"/>
    </row>
    <row r="6477" spans="24:44">
      <c r="X6477" t="s">
        <v>24257</v>
      </c>
      <c r="Y6477" t="s">
        <v>389</v>
      </c>
      <c r="Z6477" t="s">
        <v>24258</v>
      </c>
      <c r="AA6477" t="s">
        <v>24232</v>
      </c>
      <c r="AB6477" t="s">
        <v>10553</v>
      </c>
      <c r="AO6477" s="171"/>
      <c r="AP6477" s="171"/>
      <c r="AQ6477" s="171"/>
      <c r="AR6477" s="171"/>
    </row>
    <row r="6478" spans="24:44">
      <c r="X6478" t="s">
        <v>24259</v>
      </c>
      <c r="Y6478" t="s">
        <v>389</v>
      </c>
      <c r="Z6478" t="s">
        <v>24260</v>
      </c>
      <c r="AA6478" t="s">
        <v>23633</v>
      </c>
      <c r="AB6478" t="s">
        <v>5354</v>
      </c>
      <c r="AO6478" s="171"/>
      <c r="AP6478" s="171"/>
      <c r="AQ6478" s="171"/>
      <c r="AR6478" s="171"/>
    </row>
    <row r="6479" spans="24:44">
      <c r="X6479" t="s">
        <v>24261</v>
      </c>
      <c r="Y6479" t="s">
        <v>389</v>
      </c>
      <c r="Z6479" t="s">
        <v>24262</v>
      </c>
      <c r="AA6479" t="s">
        <v>24232</v>
      </c>
      <c r="AB6479" t="s">
        <v>10553</v>
      </c>
      <c r="AO6479" s="171"/>
      <c r="AP6479" s="171"/>
      <c r="AQ6479" s="171"/>
      <c r="AR6479" s="171"/>
    </row>
    <row r="6480" spans="24:44">
      <c r="X6480" t="s">
        <v>24261</v>
      </c>
      <c r="Y6480" t="s">
        <v>389</v>
      </c>
      <c r="Z6480" t="s">
        <v>24262</v>
      </c>
      <c r="AA6480" t="s">
        <v>24232</v>
      </c>
      <c r="AB6480" t="s">
        <v>10553</v>
      </c>
      <c r="AO6480" s="171"/>
      <c r="AP6480" s="171"/>
      <c r="AQ6480" s="171"/>
      <c r="AR6480" s="171"/>
    </row>
    <row r="6481" spans="24:44">
      <c r="X6481" t="s">
        <v>24263</v>
      </c>
      <c r="Y6481" t="s">
        <v>389</v>
      </c>
      <c r="Z6481" t="s">
        <v>24264</v>
      </c>
      <c r="AA6481" t="s">
        <v>23633</v>
      </c>
      <c r="AB6481" t="s">
        <v>5354</v>
      </c>
      <c r="AO6481" s="171"/>
      <c r="AP6481" s="171"/>
      <c r="AQ6481" s="171"/>
      <c r="AR6481" s="171"/>
    </row>
    <row r="6482" spans="24:44">
      <c r="X6482" t="s">
        <v>24265</v>
      </c>
      <c r="Y6482" t="s">
        <v>389</v>
      </c>
      <c r="Z6482" t="s">
        <v>24266</v>
      </c>
      <c r="AA6482" t="s">
        <v>24232</v>
      </c>
      <c r="AB6482" t="s">
        <v>10553</v>
      </c>
      <c r="AO6482" s="171"/>
      <c r="AP6482" s="171"/>
      <c r="AQ6482" s="171"/>
      <c r="AR6482" s="171"/>
    </row>
    <row r="6483" spans="24:44">
      <c r="X6483" t="s">
        <v>24265</v>
      </c>
      <c r="Y6483" t="s">
        <v>389</v>
      </c>
      <c r="Z6483" t="s">
        <v>24266</v>
      </c>
      <c r="AA6483" t="s">
        <v>24232</v>
      </c>
      <c r="AB6483" t="s">
        <v>10553</v>
      </c>
      <c r="AO6483" s="171"/>
      <c r="AP6483" s="171"/>
      <c r="AQ6483" s="171"/>
      <c r="AR6483" s="171"/>
    </row>
    <row r="6484" spans="24:44">
      <c r="X6484" t="s">
        <v>24267</v>
      </c>
      <c r="Y6484" t="s">
        <v>389</v>
      </c>
      <c r="Z6484" t="s">
        <v>24268</v>
      </c>
      <c r="AA6484" t="s">
        <v>23656</v>
      </c>
      <c r="AB6484" t="s">
        <v>5354</v>
      </c>
      <c r="AO6484" s="171"/>
      <c r="AP6484" s="171"/>
      <c r="AQ6484" s="171"/>
      <c r="AR6484" s="171"/>
    </row>
    <row r="6485" spans="24:44">
      <c r="X6485" t="s">
        <v>24269</v>
      </c>
      <c r="Y6485" t="s">
        <v>389</v>
      </c>
      <c r="Z6485" t="s">
        <v>24270</v>
      </c>
      <c r="AA6485" t="s">
        <v>24232</v>
      </c>
      <c r="AB6485" t="s">
        <v>10553</v>
      </c>
      <c r="AO6485" s="171"/>
      <c r="AP6485" s="171"/>
      <c r="AQ6485" s="171"/>
      <c r="AR6485" s="171"/>
    </row>
    <row r="6486" spans="24:44">
      <c r="X6486" t="s">
        <v>24269</v>
      </c>
      <c r="Y6486" t="s">
        <v>389</v>
      </c>
      <c r="Z6486" t="s">
        <v>24270</v>
      </c>
      <c r="AA6486" t="s">
        <v>24232</v>
      </c>
      <c r="AB6486" t="s">
        <v>10553</v>
      </c>
      <c r="AO6486" s="171"/>
      <c r="AP6486" s="171"/>
      <c r="AQ6486" s="171"/>
      <c r="AR6486" s="171"/>
    </row>
    <row r="6487" spans="24:44">
      <c r="X6487" t="s">
        <v>24271</v>
      </c>
      <c r="Y6487" t="s">
        <v>389</v>
      </c>
      <c r="Z6487" t="s">
        <v>24272</v>
      </c>
      <c r="AA6487" t="s">
        <v>24232</v>
      </c>
      <c r="AB6487" t="s">
        <v>10553</v>
      </c>
      <c r="AO6487" s="171"/>
      <c r="AP6487" s="171"/>
      <c r="AQ6487" s="171"/>
      <c r="AR6487" s="171"/>
    </row>
    <row r="6488" spans="24:44">
      <c r="X6488" t="s">
        <v>24271</v>
      </c>
      <c r="Y6488" t="s">
        <v>389</v>
      </c>
      <c r="Z6488" t="s">
        <v>24272</v>
      </c>
      <c r="AA6488" t="s">
        <v>24232</v>
      </c>
      <c r="AB6488" t="s">
        <v>10553</v>
      </c>
      <c r="AO6488" s="171"/>
      <c r="AP6488" s="171"/>
      <c r="AQ6488" s="171"/>
      <c r="AR6488" s="171"/>
    </row>
    <row r="6489" spans="24:44">
      <c r="X6489" t="s">
        <v>24273</v>
      </c>
      <c r="Y6489" t="s">
        <v>389</v>
      </c>
      <c r="Z6489" t="s">
        <v>24274</v>
      </c>
      <c r="AA6489" t="s">
        <v>24232</v>
      </c>
      <c r="AB6489" t="s">
        <v>10553</v>
      </c>
      <c r="AO6489" s="171"/>
      <c r="AP6489" s="171"/>
      <c r="AQ6489" s="171"/>
      <c r="AR6489" s="171"/>
    </row>
    <row r="6490" spans="24:44">
      <c r="X6490" t="s">
        <v>24273</v>
      </c>
      <c r="Y6490" t="s">
        <v>389</v>
      </c>
      <c r="Z6490" t="s">
        <v>24274</v>
      </c>
      <c r="AA6490" t="s">
        <v>24232</v>
      </c>
      <c r="AB6490" t="s">
        <v>10553</v>
      </c>
      <c r="AO6490" s="171"/>
      <c r="AP6490" s="171"/>
      <c r="AQ6490" s="171"/>
      <c r="AR6490" s="171"/>
    </row>
    <row r="6491" spans="24:44">
      <c r="X6491" t="s">
        <v>24275</v>
      </c>
      <c r="Y6491" t="s">
        <v>389</v>
      </c>
      <c r="Z6491" t="s">
        <v>24276</v>
      </c>
      <c r="AA6491" t="s">
        <v>23633</v>
      </c>
      <c r="AB6491" t="s">
        <v>5354</v>
      </c>
      <c r="AO6491" s="171"/>
      <c r="AP6491" s="171"/>
      <c r="AQ6491" s="171"/>
      <c r="AR6491" s="171"/>
    </row>
    <row r="6492" spans="24:44">
      <c r="X6492" t="s">
        <v>24277</v>
      </c>
      <c r="Y6492" t="s">
        <v>389</v>
      </c>
      <c r="Z6492" t="s">
        <v>24278</v>
      </c>
      <c r="AA6492" t="s">
        <v>24232</v>
      </c>
      <c r="AB6492" t="s">
        <v>10553</v>
      </c>
      <c r="AO6492" s="171"/>
      <c r="AP6492" s="171"/>
      <c r="AQ6492" s="171"/>
      <c r="AR6492" s="171"/>
    </row>
    <row r="6493" spans="24:44">
      <c r="X6493" t="s">
        <v>24277</v>
      </c>
      <c r="Y6493" t="s">
        <v>389</v>
      </c>
      <c r="Z6493" t="s">
        <v>24278</v>
      </c>
      <c r="AA6493" t="s">
        <v>24232</v>
      </c>
      <c r="AB6493" t="s">
        <v>10553</v>
      </c>
      <c r="AO6493" s="171"/>
      <c r="AP6493" s="171"/>
      <c r="AQ6493" s="171"/>
      <c r="AR6493" s="171"/>
    </row>
    <row r="6494" spans="24:44">
      <c r="X6494" t="s">
        <v>24279</v>
      </c>
      <c r="Y6494" t="s">
        <v>389</v>
      </c>
      <c r="Z6494" t="s">
        <v>24280</v>
      </c>
      <c r="AA6494" t="s">
        <v>24232</v>
      </c>
      <c r="AB6494" t="s">
        <v>10553</v>
      </c>
      <c r="AO6494" s="171"/>
      <c r="AP6494" s="171"/>
      <c r="AQ6494" s="171"/>
      <c r="AR6494" s="171"/>
    </row>
    <row r="6495" spans="24:44">
      <c r="X6495" t="s">
        <v>24279</v>
      </c>
      <c r="Y6495" t="s">
        <v>389</v>
      </c>
      <c r="Z6495" t="s">
        <v>24280</v>
      </c>
      <c r="AA6495" t="s">
        <v>24232</v>
      </c>
      <c r="AB6495" t="s">
        <v>10553</v>
      </c>
      <c r="AO6495" s="171"/>
      <c r="AP6495" s="171"/>
      <c r="AQ6495" s="171"/>
      <c r="AR6495" s="171"/>
    </row>
    <row r="6496" spans="24:44">
      <c r="X6496" t="s">
        <v>24281</v>
      </c>
      <c r="Y6496" t="s">
        <v>389</v>
      </c>
      <c r="Z6496" t="s">
        <v>24282</v>
      </c>
      <c r="AA6496" t="s">
        <v>24232</v>
      </c>
      <c r="AB6496" t="s">
        <v>10553</v>
      </c>
      <c r="AO6496" s="171"/>
      <c r="AP6496" s="171"/>
      <c r="AQ6496" s="171"/>
      <c r="AR6496" s="171"/>
    </row>
    <row r="6497" spans="24:44">
      <c r="X6497" t="s">
        <v>24281</v>
      </c>
      <c r="Y6497" t="s">
        <v>389</v>
      </c>
      <c r="Z6497" t="s">
        <v>24282</v>
      </c>
      <c r="AA6497" t="s">
        <v>24232</v>
      </c>
      <c r="AB6497" t="s">
        <v>10553</v>
      </c>
      <c r="AO6497" s="171"/>
      <c r="AP6497" s="171"/>
      <c r="AQ6497" s="171"/>
      <c r="AR6497" s="171"/>
    </row>
    <row r="6498" spans="24:44">
      <c r="X6498" t="s">
        <v>24283</v>
      </c>
      <c r="Y6498" t="s">
        <v>389</v>
      </c>
      <c r="Z6498" t="s">
        <v>24284</v>
      </c>
      <c r="AA6498" t="s">
        <v>24232</v>
      </c>
      <c r="AB6498" t="s">
        <v>10553</v>
      </c>
      <c r="AO6498" s="171"/>
      <c r="AP6498" s="171"/>
      <c r="AQ6498" s="171"/>
      <c r="AR6498" s="171"/>
    </row>
    <row r="6499" spans="24:44">
      <c r="X6499" t="s">
        <v>24285</v>
      </c>
      <c r="Y6499" t="s">
        <v>389</v>
      </c>
      <c r="Z6499" t="s">
        <v>24286</v>
      </c>
      <c r="AA6499" t="s">
        <v>24232</v>
      </c>
      <c r="AB6499" t="s">
        <v>10553</v>
      </c>
      <c r="AO6499" s="171"/>
      <c r="AP6499" s="171"/>
      <c r="AQ6499" s="171"/>
      <c r="AR6499" s="171"/>
    </row>
    <row r="6500" spans="24:44">
      <c r="X6500" t="s">
        <v>24287</v>
      </c>
      <c r="Y6500" t="s">
        <v>389</v>
      </c>
      <c r="Z6500" t="s">
        <v>24288</v>
      </c>
      <c r="AA6500" t="s">
        <v>23633</v>
      </c>
      <c r="AB6500" t="s">
        <v>5354</v>
      </c>
      <c r="AO6500" s="171"/>
      <c r="AP6500" s="171"/>
      <c r="AQ6500" s="171"/>
      <c r="AR6500" s="171"/>
    </row>
    <row r="6501" spans="24:44">
      <c r="X6501" t="s">
        <v>24289</v>
      </c>
      <c r="Y6501" t="s">
        <v>389</v>
      </c>
      <c r="Z6501" t="s">
        <v>24290</v>
      </c>
      <c r="AA6501" t="s">
        <v>24232</v>
      </c>
      <c r="AB6501" t="s">
        <v>10553</v>
      </c>
      <c r="AO6501" s="171"/>
      <c r="AP6501" s="171"/>
      <c r="AQ6501" s="171"/>
      <c r="AR6501" s="171"/>
    </row>
    <row r="6502" spans="24:44">
      <c r="X6502" t="s">
        <v>24291</v>
      </c>
      <c r="Y6502" t="s">
        <v>389</v>
      </c>
      <c r="Z6502" t="s">
        <v>24292</v>
      </c>
      <c r="AA6502" t="s">
        <v>24232</v>
      </c>
      <c r="AB6502" t="s">
        <v>10553</v>
      </c>
      <c r="AO6502" s="171"/>
      <c r="AP6502" s="171"/>
      <c r="AQ6502" s="171"/>
      <c r="AR6502" s="171"/>
    </row>
    <row r="6503" spans="24:44">
      <c r="X6503" t="s">
        <v>24293</v>
      </c>
      <c r="Y6503" t="s">
        <v>389</v>
      </c>
      <c r="Z6503" t="s">
        <v>24294</v>
      </c>
      <c r="AA6503" t="s">
        <v>24232</v>
      </c>
      <c r="AB6503" t="s">
        <v>10553</v>
      </c>
      <c r="AO6503" s="171"/>
      <c r="AP6503" s="171"/>
      <c r="AQ6503" s="171"/>
      <c r="AR6503" s="171"/>
    </row>
    <row r="6504" spans="24:44">
      <c r="X6504" t="s">
        <v>24295</v>
      </c>
      <c r="Y6504" t="s">
        <v>389</v>
      </c>
      <c r="Z6504" t="s">
        <v>24296</v>
      </c>
      <c r="AA6504" t="s">
        <v>24232</v>
      </c>
      <c r="AB6504" t="s">
        <v>10553</v>
      </c>
      <c r="AO6504" s="171"/>
      <c r="AP6504" s="171"/>
      <c r="AQ6504" s="171"/>
      <c r="AR6504" s="171"/>
    </row>
    <row r="6505" spans="24:44">
      <c r="X6505" t="s">
        <v>24297</v>
      </c>
      <c r="Y6505" t="s">
        <v>389</v>
      </c>
      <c r="Z6505" t="s">
        <v>24298</v>
      </c>
      <c r="AA6505" t="s">
        <v>24232</v>
      </c>
      <c r="AB6505" t="s">
        <v>10553</v>
      </c>
      <c r="AO6505" s="171"/>
      <c r="AP6505" s="171"/>
      <c r="AQ6505" s="171"/>
      <c r="AR6505" s="171"/>
    </row>
    <row r="6506" spans="24:44">
      <c r="X6506" t="s">
        <v>24297</v>
      </c>
      <c r="Y6506" t="s">
        <v>389</v>
      </c>
      <c r="Z6506" t="s">
        <v>24298</v>
      </c>
      <c r="AA6506" t="s">
        <v>24232</v>
      </c>
      <c r="AB6506" t="s">
        <v>10553</v>
      </c>
      <c r="AO6506" s="171"/>
      <c r="AP6506" s="171"/>
      <c r="AQ6506" s="171"/>
      <c r="AR6506" s="171"/>
    </row>
    <row r="6507" spans="24:44">
      <c r="X6507" t="s">
        <v>24299</v>
      </c>
      <c r="Y6507" t="s">
        <v>389</v>
      </c>
      <c r="Z6507" t="s">
        <v>24300</v>
      </c>
      <c r="AA6507" t="s">
        <v>24232</v>
      </c>
      <c r="AB6507" t="s">
        <v>10553</v>
      </c>
      <c r="AO6507" s="171"/>
      <c r="AP6507" s="171"/>
      <c r="AQ6507" s="171"/>
      <c r="AR6507" s="171"/>
    </row>
    <row r="6508" spans="24:44">
      <c r="X6508" t="s">
        <v>24299</v>
      </c>
      <c r="Y6508" t="s">
        <v>389</v>
      </c>
      <c r="Z6508" t="s">
        <v>24300</v>
      </c>
      <c r="AA6508" t="s">
        <v>24232</v>
      </c>
      <c r="AB6508" t="s">
        <v>10553</v>
      </c>
      <c r="AO6508" s="171"/>
      <c r="AP6508" s="171"/>
      <c r="AQ6508" s="171"/>
      <c r="AR6508" s="171"/>
    </row>
    <row r="6509" spans="24:44">
      <c r="X6509" t="s">
        <v>24301</v>
      </c>
      <c r="Y6509" t="s">
        <v>389</v>
      </c>
      <c r="Z6509" t="s">
        <v>24302</v>
      </c>
      <c r="AA6509" t="s">
        <v>24232</v>
      </c>
      <c r="AB6509" t="s">
        <v>10553</v>
      </c>
      <c r="AO6509" s="171"/>
      <c r="AP6509" s="171"/>
      <c r="AQ6509" s="171"/>
      <c r="AR6509" s="171"/>
    </row>
    <row r="6510" spans="24:44">
      <c r="X6510" t="s">
        <v>24301</v>
      </c>
      <c r="Y6510" t="s">
        <v>389</v>
      </c>
      <c r="Z6510" t="s">
        <v>24302</v>
      </c>
      <c r="AA6510" t="s">
        <v>24232</v>
      </c>
      <c r="AB6510" t="s">
        <v>10553</v>
      </c>
      <c r="AO6510" s="171"/>
      <c r="AP6510" s="171"/>
      <c r="AQ6510" s="171"/>
      <c r="AR6510" s="171"/>
    </row>
    <row r="6511" spans="24:44">
      <c r="X6511" t="s">
        <v>24303</v>
      </c>
      <c r="Y6511" t="s">
        <v>389</v>
      </c>
      <c r="Z6511" t="s">
        <v>24304</v>
      </c>
      <c r="AA6511" t="s">
        <v>23633</v>
      </c>
      <c r="AB6511" t="s">
        <v>5354</v>
      </c>
      <c r="AO6511" s="171"/>
      <c r="AP6511" s="171"/>
      <c r="AQ6511" s="171"/>
      <c r="AR6511" s="171"/>
    </row>
    <row r="6512" spans="24:44">
      <c r="X6512" t="s">
        <v>24305</v>
      </c>
      <c r="Y6512" t="s">
        <v>389</v>
      </c>
      <c r="Z6512" t="s">
        <v>24306</v>
      </c>
      <c r="AA6512" t="s">
        <v>23656</v>
      </c>
      <c r="AB6512" t="s">
        <v>5354</v>
      </c>
      <c r="AO6512" s="171"/>
      <c r="AP6512" s="171"/>
      <c r="AQ6512" s="171"/>
      <c r="AR6512" s="171"/>
    </row>
    <row r="6513" spans="24:44">
      <c r="X6513" t="s">
        <v>24307</v>
      </c>
      <c r="Y6513" t="s">
        <v>389</v>
      </c>
      <c r="Z6513" t="s">
        <v>24308</v>
      </c>
      <c r="AA6513" t="s">
        <v>23698</v>
      </c>
      <c r="AB6513" t="s">
        <v>5354</v>
      </c>
      <c r="AO6513" s="171"/>
      <c r="AP6513" s="171"/>
      <c r="AQ6513" s="171"/>
      <c r="AR6513" s="171"/>
    </row>
    <row r="6514" spans="24:44">
      <c r="X6514" t="s">
        <v>24309</v>
      </c>
      <c r="Y6514" t="s">
        <v>389</v>
      </c>
      <c r="Z6514" t="s">
        <v>24310</v>
      </c>
      <c r="AA6514" t="s">
        <v>24311</v>
      </c>
      <c r="AB6514" t="s">
        <v>10553</v>
      </c>
      <c r="AO6514" s="171"/>
      <c r="AP6514" s="171"/>
      <c r="AQ6514" s="171"/>
      <c r="AR6514" s="171"/>
    </row>
    <row r="6515" spans="24:44">
      <c r="X6515" t="s">
        <v>24309</v>
      </c>
      <c r="Y6515" t="s">
        <v>389</v>
      </c>
      <c r="Z6515" t="s">
        <v>24310</v>
      </c>
      <c r="AA6515" t="s">
        <v>24311</v>
      </c>
      <c r="AB6515" t="s">
        <v>10553</v>
      </c>
      <c r="AO6515" s="171"/>
      <c r="AP6515" s="171"/>
      <c r="AQ6515" s="171"/>
      <c r="AR6515" s="171"/>
    </row>
    <row r="6516" spans="24:44">
      <c r="X6516" t="s">
        <v>24312</v>
      </c>
      <c r="Y6516" t="s">
        <v>389</v>
      </c>
      <c r="Z6516" t="s">
        <v>24313</v>
      </c>
      <c r="AA6516" t="s">
        <v>24311</v>
      </c>
      <c r="AB6516" t="s">
        <v>10553</v>
      </c>
      <c r="AO6516" s="171"/>
      <c r="AP6516" s="171"/>
      <c r="AQ6516" s="171"/>
      <c r="AR6516" s="171"/>
    </row>
    <row r="6517" spans="24:44">
      <c r="X6517" t="s">
        <v>24312</v>
      </c>
      <c r="Y6517" t="s">
        <v>389</v>
      </c>
      <c r="Z6517" t="s">
        <v>24313</v>
      </c>
      <c r="AA6517" t="s">
        <v>24311</v>
      </c>
      <c r="AB6517" t="s">
        <v>10553</v>
      </c>
      <c r="AO6517" s="171"/>
      <c r="AP6517" s="171"/>
      <c r="AQ6517" s="171"/>
      <c r="AR6517" s="171"/>
    </row>
    <row r="6518" spans="24:44">
      <c r="X6518" t="s">
        <v>24314</v>
      </c>
      <c r="Y6518" t="s">
        <v>389</v>
      </c>
      <c r="Z6518" t="s">
        <v>24315</v>
      </c>
      <c r="AA6518" t="s">
        <v>23656</v>
      </c>
      <c r="AB6518" t="s">
        <v>5354</v>
      </c>
      <c r="AO6518" s="171"/>
      <c r="AP6518" s="171"/>
      <c r="AQ6518" s="171"/>
      <c r="AR6518" s="171"/>
    </row>
    <row r="6519" spans="24:44">
      <c r="X6519" t="s">
        <v>24316</v>
      </c>
      <c r="Y6519" t="s">
        <v>389</v>
      </c>
      <c r="Z6519" t="s">
        <v>24317</v>
      </c>
      <c r="AA6519" t="s">
        <v>24311</v>
      </c>
      <c r="AB6519" t="s">
        <v>10553</v>
      </c>
      <c r="AO6519" s="171"/>
      <c r="AP6519" s="171"/>
      <c r="AQ6519" s="171"/>
      <c r="AR6519" s="171"/>
    </row>
    <row r="6520" spans="24:44">
      <c r="X6520" t="s">
        <v>24316</v>
      </c>
      <c r="Y6520" t="s">
        <v>389</v>
      </c>
      <c r="Z6520" t="s">
        <v>24317</v>
      </c>
      <c r="AA6520" t="s">
        <v>24311</v>
      </c>
      <c r="AB6520" t="s">
        <v>10553</v>
      </c>
      <c r="AO6520" s="171"/>
      <c r="AP6520" s="171"/>
      <c r="AQ6520" s="171"/>
      <c r="AR6520" s="171"/>
    </row>
    <row r="6521" spans="24:44">
      <c r="X6521" t="s">
        <v>24318</v>
      </c>
      <c r="Y6521" t="s">
        <v>389</v>
      </c>
      <c r="Z6521" t="s">
        <v>24319</v>
      </c>
      <c r="AA6521" t="s">
        <v>24320</v>
      </c>
      <c r="AB6521" t="s">
        <v>10553</v>
      </c>
      <c r="AO6521" s="171"/>
      <c r="AP6521" s="171"/>
      <c r="AQ6521" s="171"/>
      <c r="AR6521" s="171"/>
    </row>
    <row r="6522" spans="24:44">
      <c r="X6522" t="s">
        <v>24318</v>
      </c>
      <c r="Y6522" t="s">
        <v>389</v>
      </c>
      <c r="Z6522" t="s">
        <v>24319</v>
      </c>
      <c r="AA6522" t="s">
        <v>24320</v>
      </c>
      <c r="AB6522" t="s">
        <v>10553</v>
      </c>
      <c r="AO6522" s="171"/>
      <c r="AP6522" s="171"/>
      <c r="AQ6522" s="171"/>
      <c r="AR6522" s="171"/>
    </row>
    <row r="6523" spans="24:44">
      <c r="X6523" t="s">
        <v>24321</v>
      </c>
      <c r="Y6523" t="s">
        <v>389</v>
      </c>
      <c r="Z6523" t="s">
        <v>24079</v>
      </c>
      <c r="AA6523" t="s">
        <v>24320</v>
      </c>
      <c r="AB6523" t="s">
        <v>10553</v>
      </c>
      <c r="AO6523" s="171"/>
      <c r="AP6523" s="171"/>
      <c r="AQ6523" s="171"/>
      <c r="AR6523" s="171"/>
    </row>
    <row r="6524" spans="24:44">
      <c r="X6524" t="s">
        <v>24321</v>
      </c>
      <c r="Y6524" t="s">
        <v>389</v>
      </c>
      <c r="Z6524" t="s">
        <v>24079</v>
      </c>
      <c r="AA6524" t="s">
        <v>24320</v>
      </c>
      <c r="AB6524" t="s">
        <v>10553</v>
      </c>
      <c r="AO6524" s="171"/>
      <c r="AP6524" s="171"/>
      <c r="AQ6524" s="171"/>
      <c r="AR6524" s="171"/>
    </row>
    <row r="6525" spans="24:44">
      <c r="X6525" t="s">
        <v>24322</v>
      </c>
      <c r="Y6525" t="s">
        <v>389</v>
      </c>
      <c r="Z6525" t="s">
        <v>24323</v>
      </c>
      <c r="AA6525" t="s">
        <v>24324</v>
      </c>
      <c r="AB6525" t="s">
        <v>10553</v>
      </c>
      <c r="AO6525" s="171"/>
      <c r="AP6525" s="171"/>
      <c r="AQ6525" s="171"/>
      <c r="AR6525" s="171"/>
    </row>
    <row r="6526" spans="24:44">
      <c r="X6526" t="s">
        <v>24325</v>
      </c>
      <c r="Y6526" t="s">
        <v>389</v>
      </c>
      <c r="Z6526" t="s">
        <v>24079</v>
      </c>
      <c r="AA6526" t="s">
        <v>24324</v>
      </c>
      <c r="AB6526" t="s">
        <v>10553</v>
      </c>
      <c r="AO6526" s="171"/>
      <c r="AP6526" s="171"/>
      <c r="AQ6526" s="171"/>
      <c r="AR6526" s="171"/>
    </row>
    <row r="6527" spans="24:44">
      <c r="X6527" t="s">
        <v>24326</v>
      </c>
      <c r="Y6527" t="s">
        <v>389</v>
      </c>
      <c r="Z6527" t="s">
        <v>24327</v>
      </c>
      <c r="AA6527" t="s">
        <v>24328</v>
      </c>
      <c r="AB6527" t="s">
        <v>10553</v>
      </c>
      <c r="AO6527" s="171"/>
      <c r="AP6527" s="171"/>
      <c r="AQ6527" s="171"/>
      <c r="AR6527" s="171"/>
    </row>
    <row r="6528" spans="24:44">
      <c r="X6528" t="s">
        <v>24329</v>
      </c>
      <c r="Y6528" t="s">
        <v>389</v>
      </c>
      <c r="Z6528" t="s">
        <v>22695</v>
      </c>
      <c r="AA6528" t="s">
        <v>24328</v>
      </c>
      <c r="AB6528" t="s">
        <v>10553</v>
      </c>
      <c r="AO6528" s="171"/>
      <c r="AP6528" s="171"/>
      <c r="AQ6528" s="171"/>
      <c r="AR6528" s="171"/>
    </row>
    <row r="6529" spans="24:44">
      <c r="X6529" t="s">
        <v>24330</v>
      </c>
      <c r="Y6529" t="s">
        <v>389</v>
      </c>
      <c r="Z6529" t="s">
        <v>24331</v>
      </c>
      <c r="AA6529" t="s">
        <v>24332</v>
      </c>
      <c r="AB6529" t="s">
        <v>10553</v>
      </c>
      <c r="AO6529" s="171"/>
      <c r="AP6529" s="171"/>
      <c r="AQ6529" s="171"/>
      <c r="AR6529" s="171"/>
    </row>
    <row r="6530" spans="24:44">
      <c r="X6530" t="s">
        <v>24330</v>
      </c>
      <c r="Y6530" t="s">
        <v>389</v>
      </c>
      <c r="Z6530" t="s">
        <v>24331</v>
      </c>
      <c r="AA6530" t="s">
        <v>24332</v>
      </c>
      <c r="AB6530" t="s">
        <v>10553</v>
      </c>
      <c r="AO6530" s="171"/>
      <c r="AP6530" s="171"/>
      <c r="AQ6530" s="171"/>
      <c r="AR6530" s="171"/>
    </row>
    <row r="6531" spans="24:44">
      <c r="X6531" t="s">
        <v>24333</v>
      </c>
      <c r="Y6531" t="s">
        <v>389</v>
      </c>
      <c r="Z6531" t="s">
        <v>24334</v>
      </c>
      <c r="AA6531" t="s">
        <v>24332</v>
      </c>
      <c r="AB6531" t="s">
        <v>10553</v>
      </c>
      <c r="AO6531" s="171"/>
      <c r="AP6531" s="171"/>
      <c r="AQ6531" s="171"/>
      <c r="AR6531" s="171"/>
    </row>
    <row r="6532" spans="24:44">
      <c r="X6532" t="s">
        <v>24333</v>
      </c>
      <c r="Y6532" t="s">
        <v>389</v>
      </c>
      <c r="Z6532" t="s">
        <v>24334</v>
      </c>
      <c r="AA6532" t="s">
        <v>24332</v>
      </c>
      <c r="AB6532" t="s">
        <v>10553</v>
      </c>
      <c r="AO6532" s="171"/>
      <c r="AP6532" s="171"/>
      <c r="AQ6532" s="171"/>
      <c r="AR6532" s="171"/>
    </row>
    <row r="6533" spans="24:44">
      <c r="X6533" t="s">
        <v>24335</v>
      </c>
      <c r="Y6533" t="s">
        <v>389</v>
      </c>
      <c r="Z6533" t="s">
        <v>24336</v>
      </c>
      <c r="AA6533" t="s">
        <v>24332</v>
      </c>
      <c r="AB6533" t="s">
        <v>10553</v>
      </c>
      <c r="AO6533" s="171"/>
      <c r="AP6533" s="171"/>
      <c r="AQ6533" s="171"/>
      <c r="AR6533" s="171"/>
    </row>
    <row r="6534" spans="24:44">
      <c r="X6534" t="s">
        <v>24335</v>
      </c>
      <c r="Y6534" t="s">
        <v>389</v>
      </c>
      <c r="Z6534" t="s">
        <v>24336</v>
      </c>
      <c r="AA6534" t="s">
        <v>24332</v>
      </c>
      <c r="AB6534" t="s">
        <v>10553</v>
      </c>
      <c r="AO6534" s="171"/>
      <c r="AP6534" s="171"/>
      <c r="AQ6534" s="171"/>
      <c r="AR6534" s="171"/>
    </row>
    <row r="6535" spans="24:44">
      <c r="X6535" t="s">
        <v>24337</v>
      </c>
      <c r="Y6535" t="s">
        <v>389</v>
      </c>
      <c r="Z6535" t="s">
        <v>22842</v>
      </c>
      <c r="AA6535" t="s">
        <v>24332</v>
      </c>
      <c r="AB6535" t="s">
        <v>10553</v>
      </c>
      <c r="AO6535" s="171"/>
      <c r="AP6535" s="171"/>
      <c r="AQ6535" s="171"/>
      <c r="AR6535" s="171"/>
    </row>
    <row r="6536" spans="24:44">
      <c r="X6536" t="s">
        <v>24337</v>
      </c>
      <c r="Y6536" t="s">
        <v>389</v>
      </c>
      <c r="Z6536" t="s">
        <v>22842</v>
      </c>
      <c r="AA6536" t="s">
        <v>24332</v>
      </c>
      <c r="AB6536" t="s">
        <v>10553</v>
      </c>
      <c r="AO6536" s="171"/>
      <c r="AP6536" s="171"/>
      <c r="AQ6536" s="171"/>
      <c r="AR6536" s="171"/>
    </row>
    <row r="6537" spans="24:44">
      <c r="X6537" t="s">
        <v>24338</v>
      </c>
      <c r="Y6537" t="s">
        <v>389</v>
      </c>
      <c r="Z6537" t="s">
        <v>24339</v>
      </c>
      <c r="AA6537" t="s">
        <v>24332</v>
      </c>
      <c r="AB6537" t="s">
        <v>10553</v>
      </c>
      <c r="AO6537" s="171"/>
      <c r="AP6537" s="171"/>
      <c r="AQ6537" s="171"/>
      <c r="AR6537" s="171"/>
    </row>
    <row r="6538" spans="24:44">
      <c r="X6538" t="s">
        <v>24338</v>
      </c>
      <c r="Y6538" t="s">
        <v>389</v>
      </c>
      <c r="Z6538" t="s">
        <v>24339</v>
      </c>
      <c r="AA6538" t="s">
        <v>24332</v>
      </c>
      <c r="AB6538" t="s">
        <v>10553</v>
      </c>
      <c r="AO6538" s="171"/>
      <c r="AP6538" s="171"/>
      <c r="AQ6538" s="171"/>
      <c r="AR6538" s="171"/>
    </row>
    <row r="6539" spans="24:44">
      <c r="X6539" t="s">
        <v>24340</v>
      </c>
      <c r="Y6539" t="s">
        <v>389</v>
      </c>
      <c r="Z6539" t="s">
        <v>24341</v>
      </c>
      <c r="AA6539" t="s">
        <v>24332</v>
      </c>
      <c r="AB6539" t="s">
        <v>10553</v>
      </c>
      <c r="AO6539" s="171"/>
      <c r="AP6539" s="171"/>
      <c r="AQ6539" s="171"/>
      <c r="AR6539" s="171"/>
    </row>
    <row r="6540" spans="24:44">
      <c r="X6540" t="s">
        <v>24340</v>
      </c>
      <c r="Y6540" t="s">
        <v>389</v>
      </c>
      <c r="Z6540" t="s">
        <v>24341</v>
      </c>
      <c r="AA6540" t="s">
        <v>24332</v>
      </c>
      <c r="AB6540" t="s">
        <v>10553</v>
      </c>
      <c r="AO6540" s="171"/>
      <c r="AP6540" s="171"/>
      <c r="AQ6540" s="171"/>
      <c r="AR6540" s="171"/>
    </row>
    <row r="6541" spans="24:44">
      <c r="X6541" t="s">
        <v>24342</v>
      </c>
      <c r="Y6541" t="s">
        <v>389</v>
      </c>
      <c r="Z6541" t="s">
        <v>24343</v>
      </c>
      <c r="AA6541" t="s">
        <v>24332</v>
      </c>
      <c r="AB6541" t="s">
        <v>10553</v>
      </c>
      <c r="AO6541" s="171"/>
      <c r="AP6541" s="171"/>
      <c r="AQ6541" s="171"/>
      <c r="AR6541" s="171"/>
    </row>
    <row r="6542" spans="24:44">
      <c r="X6542" t="s">
        <v>24342</v>
      </c>
      <c r="Y6542" t="s">
        <v>389</v>
      </c>
      <c r="Z6542" t="s">
        <v>24343</v>
      </c>
      <c r="AA6542" t="s">
        <v>24332</v>
      </c>
      <c r="AB6542" t="s">
        <v>10553</v>
      </c>
      <c r="AO6542" s="171"/>
      <c r="AP6542" s="171"/>
      <c r="AQ6542" s="171"/>
      <c r="AR6542" s="171"/>
    </row>
    <row r="6543" spans="24:44">
      <c r="X6543" t="s">
        <v>24344</v>
      </c>
      <c r="Y6543" t="s">
        <v>389</v>
      </c>
      <c r="Z6543" t="s">
        <v>24345</v>
      </c>
      <c r="AA6543" t="s">
        <v>24332</v>
      </c>
      <c r="AB6543" t="s">
        <v>10553</v>
      </c>
      <c r="AO6543" s="171"/>
      <c r="AP6543" s="171"/>
      <c r="AQ6543" s="171"/>
      <c r="AR6543" s="171"/>
    </row>
    <row r="6544" spans="24:44">
      <c r="X6544" t="s">
        <v>24344</v>
      </c>
      <c r="Y6544" t="s">
        <v>389</v>
      </c>
      <c r="Z6544" t="s">
        <v>24345</v>
      </c>
      <c r="AA6544" t="s">
        <v>24332</v>
      </c>
      <c r="AB6544" t="s">
        <v>10553</v>
      </c>
      <c r="AO6544" s="171"/>
      <c r="AP6544" s="171"/>
      <c r="AQ6544" s="171"/>
      <c r="AR6544" s="171"/>
    </row>
    <row r="6545" spans="24:44">
      <c r="X6545" t="s">
        <v>24346</v>
      </c>
      <c r="Y6545" t="s">
        <v>389</v>
      </c>
      <c r="Z6545" t="s">
        <v>24347</v>
      </c>
      <c r="AA6545" t="s">
        <v>24332</v>
      </c>
      <c r="AB6545" t="s">
        <v>10553</v>
      </c>
      <c r="AO6545" s="171"/>
      <c r="AP6545" s="171"/>
      <c r="AQ6545" s="171"/>
      <c r="AR6545" s="171"/>
    </row>
    <row r="6546" spans="24:44">
      <c r="X6546" t="s">
        <v>24346</v>
      </c>
      <c r="Y6546" t="s">
        <v>389</v>
      </c>
      <c r="Z6546" t="s">
        <v>24347</v>
      </c>
      <c r="AA6546" t="s">
        <v>24332</v>
      </c>
      <c r="AB6546" t="s">
        <v>10553</v>
      </c>
      <c r="AO6546" s="171"/>
      <c r="AP6546" s="171"/>
      <c r="AQ6546" s="171"/>
      <c r="AR6546" s="171"/>
    </row>
    <row r="6547" spans="24:44">
      <c r="X6547" t="s">
        <v>24348</v>
      </c>
      <c r="Y6547" t="s">
        <v>389</v>
      </c>
      <c r="Z6547" t="s">
        <v>23368</v>
      </c>
      <c r="AA6547" t="s">
        <v>24332</v>
      </c>
      <c r="AB6547" t="s">
        <v>10553</v>
      </c>
      <c r="AO6547" s="171"/>
      <c r="AP6547" s="171"/>
      <c r="AQ6547" s="171"/>
      <c r="AR6547" s="171"/>
    </row>
    <row r="6548" spans="24:44">
      <c r="X6548" t="s">
        <v>24348</v>
      </c>
      <c r="Y6548" t="s">
        <v>389</v>
      </c>
      <c r="Z6548" t="s">
        <v>23368</v>
      </c>
      <c r="AA6548" t="s">
        <v>24332</v>
      </c>
      <c r="AB6548" t="s">
        <v>10553</v>
      </c>
      <c r="AO6548" s="171"/>
      <c r="AP6548" s="171"/>
      <c r="AQ6548" s="171"/>
      <c r="AR6548" s="171"/>
    </row>
    <row r="6549" spans="24:44">
      <c r="X6549" t="s">
        <v>24349</v>
      </c>
      <c r="Y6549" t="s">
        <v>389</v>
      </c>
      <c r="Z6549" t="s">
        <v>24350</v>
      </c>
      <c r="AA6549" t="s">
        <v>23633</v>
      </c>
      <c r="AB6549" t="s">
        <v>5354</v>
      </c>
      <c r="AO6549" s="171"/>
      <c r="AP6549" s="171"/>
      <c r="AQ6549" s="171"/>
      <c r="AR6549" s="171"/>
    </row>
    <row r="6550" spans="24:44">
      <c r="X6550" t="s">
        <v>24351</v>
      </c>
      <c r="Y6550" t="s">
        <v>389</v>
      </c>
      <c r="Z6550" t="s">
        <v>24352</v>
      </c>
      <c r="AA6550" t="s">
        <v>24332</v>
      </c>
      <c r="AB6550" t="s">
        <v>10553</v>
      </c>
      <c r="AO6550" s="171"/>
      <c r="AP6550" s="171"/>
      <c r="AQ6550" s="171"/>
      <c r="AR6550" s="171"/>
    </row>
    <row r="6551" spans="24:44">
      <c r="X6551" t="s">
        <v>24351</v>
      </c>
      <c r="Y6551" t="s">
        <v>389</v>
      </c>
      <c r="Z6551" t="s">
        <v>24352</v>
      </c>
      <c r="AA6551" t="s">
        <v>24332</v>
      </c>
      <c r="AB6551" t="s">
        <v>10553</v>
      </c>
      <c r="AO6551" s="171"/>
      <c r="AP6551" s="171"/>
      <c r="AQ6551" s="171"/>
      <c r="AR6551" s="171"/>
    </row>
    <row r="6552" spans="24:44">
      <c r="X6552" t="s">
        <v>24353</v>
      </c>
      <c r="Y6552" t="s">
        <v>389</v>
      </c>
      <c r="Z6552" t="s">
        <v>24354</v>
      </c>
      <c r="AA6552" t="s">
        <v>24332</v>
      </c>
      <c r="AB6552" t="s">
        <v>10553</v>
      </c>
      <c r="AO6552" s="171"/>
      <c r="AP6552" s="171"/>
      <c r="AQ6552" s="171"/>
      <c r="AR6552" s="171"/>
    </row>
    <row r="6553" spans="24:44">
      <c r="X6553" t="s">
        <v>24353</v>
      </c>
      <c r="Y6553" t="s">
        <v>389</v>
      </c>
      <c r="Z6553" t="s">
        <v>24354</v>
      </c>
      <c r="AA6553" t="s">
        <v>24332</v>
      </c>
      <c r="AB6553" t="s">
        <v>10553</v>
      </c>
      <c r="AO6553" s="171"/>
      <c r="AP6553" s="171"/>
      <c r="AQ6553" s="171"/>
      <c r="AR6553" s="171"/>
    </row>
    <row r="6554" spans="24:44">
      <c r="X6554" t="s">
        <v>24355</v>
      </c>
      <c r="Y6554" t="s">
        <v>386</v>
      </c>
      <c r="Z6554" t="s">
        <v>24356</v>
      </c>
      <c r="AA6554" t="s">
        <v>24332</v>
      </c>
      <c r="AB6554" t="s">
        <v>10553</v>
      </c>
      <c r="AO6554" s="171"/>
      <c r="AP6554" s="171"/>
      <c r="AQ6554" s="171"/>
      <c r="AR6554" s="171"/>
    </row>
    <row r="6555" spans="24:44">
      <c r="X6555" t="s">
        <v>24355</v>
      </c>
      <c r="Y6555" t="s">
        <v>386</v>
      </c>
      <c r="Z6555" t="s">
        <v>24356</v>
      </c>
      <c r="AA6555" t="s">
        <v>24332</v>
      </c>
      <c r="AB6555" t="s">
        <v>10553</v>
      </c>
      <c r="AO6555" s="171"/>
      <c r="AP6555" s="171"/>
      <c r="AQ6555" s="171"/>
      <c r="AR6555" s="171"/>
    </row>
    <row r="6556" spans="24:44">
      <c r="X6556" t="s">
        <v>24357</v>
      </c>
      <c r="Y6556" t="s">
        <v>389</v>
      </c>
      <c r="Z6556" t="s">
        <v>24358</v>
      </c>
      <c r="AA6556" t="s">
        <v>24332</v>
      </c>
      <c r="AB6556" t="s">
        <v>10553</v>
      </c>
      <c r="AO6556" s="171"/>
      <c r="AP6556" s="171"/>
      <c r="AQ6556" s="171"/>
      <c r="AR6556" s="171"/>
    </row>
    <row r="6557" spans="24:44">
      <c r="X6557" t="s">
        <v>24357</v>
      </c>
      <c r="Y6557" t="s">
        <v>389</v>
      </c>
      <c r="Z6557" t="s">
        <v>24358</v>
      </c>
      <c r="AA6557" t="s">
        <v>24332</v>
      </c>
      <c r="AB6557" t="s">
        <v>10553</v>
      </c>
      <c r="AO6557" s="171"/>
      <c r="AP6557" s="171"/>
      <c r="AQ6557" s="171"/>
      <c r="AR6557" s="171"/>
    </row>
    <row r="6558" spans="24:44">
      <c r="X6558" t="s">
        <v>24359</v>
      </c>
      <c r="Y6558" t="s">
        <v>389</v>
      </c>
      <c r="Z6558" t="s">
        <v>24360</v>
      </c>
      <c r="AA6558" t="s">
        <v>24332</v>
      </c>
      <c r="AB6558" t="s">
        <v>10553</v>
      </c>
      <c r="AO6558" s="171"/>
      <c r="AP6558" s="171"/>
      <c r="AQ6558" s="171"/>
      <c r="AR6558" s="171"/>
    </row>
    <row r="6559" spans="24:44">
      <c r="X6559" t="s">
        <v>24359</v>
      </c>
      <c r="Y6559" t="s">
        <v>389</v>
      </c>
      <c r="Z6559" t="s">
        <v>24360</v>
      </c>
      <c r="AA6559" t="s">
        <v>24332</v>
      </c>
      <c r="AB6559" t="s">
        <v>10553</v>
      </c>
      <c r="AO6559" s="171"/>
      <c r="AP6559" s="171"/>
      <c r="AQ6559" s="171"/>
      <c r="AR6559" s="171"/>
    </row>
    <row r="6560" spans="24:44">
      <c r="X6560" t="s">
        <v>24361</v>
      </c>
      <c r="Y6560" t="s">
        <v>389</v>
      </c>
      <c r="Z6560" t="s">
        <v>24066</v>
      </c>
      <c r="AA6560" t="s">
        <v>24332</v>
      </c>
      <c r="AB6560" t="s">
        <v>10553</v>
      </c>
      <c r="AO6560" s="171"/>
      <c r="AP6560" s="171"/>
      <c r="AQ6560" s="171"/>
      <c r="AR6560" s="171"/>
    </row>
    <row r="6561" spans="24:44">
      <c r="X6561" t="s">
        <v>24361</v>
      </c>
      <c r="Y6561" t="s">
        <v>389</v>
      </c>
      <c r="Z6561" t="s">
        <v>24066</v>
      </c>
      <c r="AA6561" t="s">
        <v>24332</v>
      </c>
      <c r="AB6561" t="s">
        <v>10553</v>
      </c>
      <c r="AO6561" s="171"/>
      <c r="AP6561" s="171"/>
      <c r="AQ6561" s="171"/>
      <c r="AR6561" s="171"/>
    </row>
    <row r="6562" spans="24:44">
      <c r="X6562" t="s">
        <v>24362</v>
      </c>
      <c r="Y6562" t="s">
        <v>389</v>
      </c>
      <c r="Z6562" t="s">
        <v>24363</v>
      </c>
      <c r="AA6562" t="s">
        <v>24332</v>
      </c>
      <c r="AB6562" t="s">
        <v>10553</v>
      </c>
      <c r="AO6562" s="171"/>
      <c r="AP6562" s="171"/>
      <c r="AQ6562" s="171"/>
      <c r="AR6562" s="171"/>
    </row>
    <row r="6563" spans="24:44">
      <c r="X6563" t="s">
        <v>24362</v>
      </c>
      <c r="Y6563" t="s">
        <v>389</v>
      </c>
      <c r="Z6563" t="s">
        <v>24363</v>
      </c>
      <c r="AA6563" t="s">
        <v>24332</v>
      </c>
      <c r="AB6563" t="s">
        <v>10553</v>
      </c>
      <c r="AO6563" s="171"/>
      <c r="AP6563" s="171"/>
      <c r="AQ6563" s="171"/>
      <c r="AR6563" s="171"/>
    </row>
    <row r="6564" spans="24:44">
      <c r="X6564" t="s">
        <v>24364</v>
      </c>
      <c r="Y6564" t="s">
        <v>389</v>
      </c>
      <c r="Z6564" t="s">
        <v>24365</v>
      </c>
      <c r="AA6564" t="s">
        <v>24332</v>
      </c>
      <c r="AB6564" t="s">
        <v>10553</v>
      </c>
      <c r="AO6564" s="171"/>
      <c r="AP6564" s="171"/>
      <c r="AQ6564" s="171"/>
      <c r="AR6564" s="171"/>
    </row>
    <row r="6565" spans="24:44">
      <c r="X6565" t="s">
        <v>24364</v>
      </c>
      <c r="Y6565" t="s">
        <v>389</v>
      </c>
      <c r="Z6565" t="s">
        <v>24365</v>
      </c>
      <c r="AA6565" t="s">
        <v>24332</v>
      </c>
      <c r="AB6565" t="s">
        <v>10553</v>
      </c>
      <c r="AO6565" s="171"/>
      <c r="AP6565" s="171"/>
      <c r="AQ6565" s="171"/>
      <c r="AR6565" s="171"/>
    </row>
    <row r="6566" spans="24:44">
      <c r="X6566" t="s">
        <v>24366</v>
      </c>
      <c r="Y6566" t="s">
        <v>389</v>
      </c>
      <c r="Z6566" t="s">
        <v>24367</v>
      </c>
      <c r="AA6566" t="s">
        <v>24368</v>
      </c>
      <c r="AB6566" t="s">
        <v>10553</v>
      </c>
      <c r="AO6566" s="171"/>
      <c r="AP6566" s="171"/>
      <c r="AQ6566" s="171"/>
      <c r="AR6566" s="171"/>
    </row>
    <row r="6567" spans="24:44">
      <c r="X6567" t="s">
        <v>24369</v>
      </c>
      <c r="Y6567" t="s">
        <v>389</v>
      </c>
      <c r="Z6567" t="s">
        <v>24370</v>
      </c>
      <c r="AA6567" t="s">
        <v>24368</v>
      </c>
      <c r="AB6567" t="s">
        <v>10553</v>
      </c>
      <c r="AO6567" s="171"/>
      <c r="AP6567" s="171"/>
      <c r="AQ6567" s="171"/>
      <c r="AR6567" s="171"/>
    </row>
    <row r="6568" spans="24:44">
      <c r="X6568" t="s">
        <v>24369</v>
      </c>
      <c r="Y6568" t="s">
        <v>389</v>
      </c>
      <c r="Z6568" t="s">
        <v>24370</v>
      </c>
      <c r="AA6568" t="s">
        <v>24368</v>
      </c>
      <c r="AB6568" t="s">
        <v>10553</v>
      </c>
      <c r="AO6568" s="171"/>
      <c r="AP6568" s="171"/>
      <c r="AQ6568" s="171"/>
      <c r="AR6568" s="171"/>
    </row>
    <row r="6569" spans="24:44">
      <c r="X6569" t="s">
        <v>24371</v>
      </c>
      <c r="Y6569" t="s">
        <v>389</v>
      </c>
      <c r="Z6569" t="s">
        <v>24372</v>
      </c>
      <c r="AA6569" t="s">
        <v>24368</v>
      </c>
      <c r="AB6569" t="s">
        <v>10553</v>
      </c>
      <c r="AO6569" s="171"/>
      <c r="AP6569" s="171"/>
      <c r="AQ6569" s="171"/>
      <c r="AR6569" s="171"/>
    </row>
    <row r="6570" spans="24:44">
      <c r="X6570" t="s">
        <v>24373</v>
      </c>
      <c r="Y6570" t="s">
        <v>389</v>
      </c>
      <c r="Z6570" t="s">
        <v>24374</v>
      </c>
      <c r="AA6570" t="s">
        <v>24368</v>
      </c>
      <c r="AB6570" t="s">
        <v>10553</v>
      </c>
      <c r="AO6570" s="171"/>
      <c r="AP6570" s="171"/>
      <c r="AQ6570" s="171"/>
      <c r="AR6570" s="171"/>
    </row>
    <row r="6571" spans="24:44">
      <c r="X6571" t="s">
        <v>24375</v>
      </c>
      <c r="Y6571" t="s">
        <v>389</v>
      </c>
      <c r="Z6571" t="s">
        <v>24376</v>
      </c>
      <c r="AA6571" t="s">
        <v>24368</v>
      </c>
      <c r="AB6571" t="s">
        <v>10553</v>
      </c>
      <c r="AO6571" s="171"/>
      <c r="AP6571" s="171"/>
      <c r="AQ6571" s="171"/>
      <c r="AR6571" s="171"/>
    </row>
    <row r="6572" spans="24:44">
      <c r="X6572" t="s">
        <v>24377</v>
      </c>
      <c r="Y6572" t="s">
        <v>389</v>
      </c>
      <c r="Z6572" t="s">
        <v>22846</v>
      </c>
      <c r="AA6572" t="s">
        <v>24368</v>
      </c>
      <c r="AB6572" t="s">
        <v>10553</v>
      </c>
      <c r="AO6572" s="171"/>
      <c r="AP6572" s="171"/>
      <c r="AQ6572" s="171"/>
      <c r="AR6572" s="171"/>
    </row>
    <row r="6573" spans="24:44">
      <c r="X6573" t="s">
        <v>24378</v>
      </c>
      <c r="Y6573" t="s">
        <v>389</v>
      </c>
      <c r="Z6573" t="s">
        <v>22866</v>
      </c>
      <c r="AA6573" t="s">
        <v>24368</v>
      </c>
      <c r="AB6573" t="s">
        <v>10553</v>
      </c>
      <c r="AO6573" s="171"/>
      <c r="AP6573" s="171"/>
      <c r="AQ6573" s="171"/>
      <c r="AR6573" s="171"/>
    </row>
    <row r="6574" spans="24:44">
      <c r="X6574" t="s">
        <v>24379</v>
      </c>
      <c r="Y6574" t="s">
        <v>389</v>
      </c>
      <c r="Z6574" t="s">
        <v>24380</v>
      </c>
      <c r="AA6574" t="s">
        <v>24368</v>
      </c>
      <c r="AB6574" t="s">
        <v>10553</v>
      </c>
      <c r="AO6574" s="171"/>
      <c r="AP6574" s="171"/>
      <c r="AQ6574" s="171"/>
      <c r="AR6574" s="171"/>
    </row>
    <row r="6575" spans="24:44">
      <c r="X6575" t="s">
        <v>24381</v>
      </c>
      <c r="Y6575" t="s">
        <v>389</v>
      </c>
      <c r="Z6575" t="s">
        <v>23008</v>
      </c>
      <c r="AA6575" t="s">
        <v>24368</v>
      </c>
      <c r="AB6575" t="s">
        <v>10553</v>
      </c>
      <c r="AO6575" s="171"/>
      <c r="AP6575" s="171"/>
      <c r="AQ6575" s="171"/>
      <c r="AR6575" s="171"/>
    </row>
    <row r="6576" spans="24:44">
      <c r="X6576" t="s">
        <v>24382</v>
      </c>
      <c r="Y6576" t="s">
        <v>389</v>
      </c>
      <c r="Z6576" t="s">
        <v>24383</v>
      </c>
      <c r="AA6576" t="s">
        <v>24368</v>
      </c>
      <c r="AB6576" t="s">
        <v>10553</v>
      </c>
      <c r="AO6576" s="171"/>
      <c r="AP6576" s="171"/>
      <c r="AQ6576" s="171"/>
      <c r="AR6576" s="171"/>
    </row>
    <row r="6577" spans="24:44">
      <c r="X6577" t="s">
        <v>24384</v>
      </c>
      <c r="Y6577" t="s">
        <v>389</v>
      </c>
      <c r="Z6577" t="s">
        <v>23335</v>
      </c>
      <c r="AA6577" t="s">
        <v>24368</v>
      </c>
      <c r="AB6577" t="s">
        <v>10553</v>
      </c>
      <c r="AO6577" s="171"/>
      <c r="AP6577" s="171"/>
      <c r="AQ6577" s="171"/>
      <c r="AR6577" s="171"/>
    </row>
    <row r="6578" spans="24:44">
      <c r="X6578" t="s">
        <v>24385</v>
      </c>
      <c r="Y6578" t="s">
        <v>389</v>
      </c>
      <c r="Z6578" t="s">
        <v>23437</v>
      </c>
      <c r="AA6578" t="s">
        <v>24368</v>
      </c>
      <c r="AB6578" t="s">
        <v>10553</v>
      </c>
      <c r="AO6578" s="171"/>
      <c r="AP6578" s="171"/>
      <c r="AQ6578" s="171"/>
      <c r="AR6578" s="171"/>
    </row>
    <row r="6579" spans="24:44">
      <c r="X6579" t="s">
        <v>24386</v>
      </c>
      <c r="Y6579" t="s">
        <v>389</v>
      </c>
      <c r="Z6579" t="s">
        <v>24387</v>
      </c>
      <c r="AA6579" t="s">
        <v>24368</v>
      </c>
      <c r="AB6579" t="s">
        <v>10553</v>
      </c>
      <c r="AO6579" s="171"/>
      <c r="AP6579" s="171"/>
      <c r="AQ6579" s="171"/>
      <c r="AR6579" s="171"/>
    </row>
    <row r="6580" spans="24:44">
      <c r="X6580" t="s">
        <v>24386</v>
      </c>
      <c r="Y6580" t="s">
        <v>389</v>
      </c>
      <c r="Z6580" t="s">
        <v>24387</v>
      </c>
      <c r="AA6580" t="s">
        <v>24368</v>
      </c>
      <c r="AB6580" t="s">
        <v>10553</v>
      </c>
      <c r="AO6580" s="171"/>
      <c r="AP6580" s="171"/>
      <c r="AQ6580" s="171"/>
      <c r="AR6580" s="171"/>
    </row>
    <row r="6581" spans="24:44">
      <c r="X6581" t="s">
        <v>24388</v>
      </c>
      <c r="Y6581" t="s">
        <v>389</v>
      </c>
      <c r="Z6581" t="s">
        <v>23547</v>
      </c>
      <c r="AA6581" t="s">
        <v>24389</v>
      </c>
      <c r="AB6581" t="s">
        <v>10553</v>
      </c>
      <c r="AO6581" s="171"/>
      <c r="AP6581" s="171"/>
      <c r="AQ6581" s="171"/>
      <c r="AR6581" s="171"/>
    </row>
    <row r="6582" spans="24:44">
      <c r="X6582" t="s">
        <v>24390</v>
      </c>
      <c r="Y6582" t="s">
        <v>389</v>
      </c>
      <c r="Z6582" t="s">
        <v>23412</v>
      </c>
      <c r="AA6582" t="s">
        <v>24391</v>
      </c>
      <c r="AB6582" t="s">
        <v>10553</v>
      </c>
      <c r="AO6582" s="171"/>
      <c r="AP6582" s="171"/>
      <c r="AQ6582" s="171"/>
      <c r="AR6582" s="171"/>
    </row>
    <row r="6583" spans="24:44">
      <c r="X6583" t="s">
        <v>24392</v>
      </c>
      <c r="Y6583" t="s">
        <v>386</v>
      </c>
      <c r="Z6583" t="s">
        <v>24393</v>
      </c>
      <c r="AA6583" t="s">
        <v>1063</v>
      </c>
      <c r="AB6583" t="s">
        <v>10553</v>
      </c>
      <c r="AO6583" s="171"/>
      <c r="AP6583" s="171"/>
      <c r="AQ6583" s="171"/>
      <c r="AR6583" s="171"/>
    </row>
    <row r="6584" spans="24:44">
      <c r="X6584" t="s">
        <v>24394</v>
      </c>
      <c r="Y6584" t="s">
        <v>389</v>
      </c>
      <c r="Z6584" t="s">
        <v>24395</v>
      </c>
      <c r="AA6584" t="s">
        <v>1063</v>
      </c>
      <c r="AB6584" t="s">
        <v>10553</v>
      </c>
      <c r="AO6584" s="171"/>
      <c r="AP6584" s="171"/>
      <c r="AQ6584" s="171"/>
      <c r="AR6584" s="171"/>
    </row>
    <row r="6585" spans="24:44">
      <c r="X6585" t="s">
        <v>24396</v>
      </c>
      <c r="Y6585" t="s">
        <v>386</v>
      </c>
      <c r="Z6585" t="s">
        <v>24397</v>
      </c>
      <c r="AA6585" t="s">
        <v>1063</v>
      </c>
      <c r="AB6585" t="s">
        <v>10553</v>
      </c>
      <c r="AO6585" s="171"/>
      <c r="AP6585" s="171"/>
      <c r="AQ6585" s="171"/>
      <c r="AR6585" s="171"/>
    </row>
    <row r="6586" spans="24:44">
      <c r="X6586" t="s">
        <v>24398</v>
      </c>
      <c r="Y6586" t="s">
        <v>389</v>
      </c>
      <c r="Z6586" t="s">
        <v>24399</v>
      </c>
      <c r="AA6586" t="s">
        <v>23633</v>
      </c>
      <c r="AB6586" t="s">
        <v>5354</v>
      </c>
      <c r="AO6586" s="171"/>
      <c r="AP6586" s="171"/>
      <c r="AQ6586" s="171"/>
      <c r="AR6586" s="171"/>
    </row>
    <row r="6587" spans="24:44">
      <c r="X6587" t="s">
        <v>24400</v>
      </c>
      <c r="Y6587" t="s">
        <v>389</v>
      </c>
      <c r="Z6587" t="s">
        <v>24401</v>
      </c>
      <c r="AA6587" t="s">
        <v>1063</v>
      </c>
      <c r="AB6587" t="s">
        <v>10553</v>
      </c>
      <c r="AO6587" s="171"/>
      <c r="AP6587" s="171"/>
      <c r="AQ6587" s="171"/>
      <c r="AR6587" s="171"/>
    </row>
    <row r="6588" spans="24:44">
      <c r="X6588" t="s">
        <v>24402</v>
      </c>
      <c r="Y6588" t="s">
        <v>389</v>
      </c>
      <c r="Z6588" t="s">
        <v>24403</v>
      </c>
      <c r="AA6588" t="s">
        <v>1063</v>
      </c>
      <c r="AB6588" t="s">
        <v>10553</v>
      </c>
      <c r="AO6588" s="171"/>
      <c r="AP6588" s="171"/>
      <c r="AQ6588" s="171"/>
      <c r="AR6588" s="171"/>
    </row>
    <row r="6589" spans="24:44">
      <c r="X6589" t="s">
        <v>24404</v>
      </c>
      <c r="Y6589" t="s">
        <v>389</v>
      </c>
      <c r="Z6589" t="s">
        <v>24405</v>
      </c>
      <c r="AA6589" t="s">
        <v>1063</v>
      </c>
      <c r="AB6589" t="s">
        <v>10553</v>
      </c>
      <c r="AO6589" s="171"/>
      <c r="AP6589" s="171"/>
      <c r="AQ6589" s="171"/>
      <c r="AR6589" s="171"/>
    </row>
    <row r="6590" spans="24:44">
      <c r="X6590" t="s">
        <v>24406</v>
      </c>
      <c r="Y6590" t="s">
        <v>386</v>
      </c>
      <c r="Z6590" t="s">
        <v>22864</v>
      </c>
      <c r="AA6590" t="s">
        <v>1063</v>
      </c>
      <c r="AB6590" t="s">
        <v>10553</v>
      </c>
      <c r="AO6590" s="171"/>
      <c r="AP6590" s="171"/>
      <c r="AQ6590" s="171"/>
      <c r="AR6590" s="171"/>
    </row>
    <row r="6591" spans="24:44">
      <c r="X6591" t="s">
        <v>24407</v>
      </c>
      <c r="Y6591" t="s">
        <v>389</v>
      </c>
      <c r="Z6591" t="s">
        <v>24408</v>
      </c>
      <c r="AA6591" t="s">
        <v>1063</v>
      </c>
      <c r="AB6591" t="s">
        <v>10553</v>
      </c>
      <c r="AO6591" s="171"/>
      <c r="AP6591" s="171"/>
      <c r="AQ6591" s="171"/>
      <c r="AR6591" s="171"/>
    </row>
    <row r="6592" spans="24:44">
      <c r="X6592" t="s">
        <v>24409</v>
      </c>
      <c r="Y6592" t="s">
        <v>386</v>
      </c>
      <c r="Z6592" t="s">
        <v>22971</v>
      </c>
      <c r="AA6592" t="s">
        <v>1063</v>
      </c>
      <c r="AB6592" t="s">
        <v>10553</v>
      </c>
      <c r="AO6592" s="171"/>
      <c r="AP6592" s="171"/>
      <c r="AQ6592" s="171"/>
      <c r="AR6592" s="171"/>
    </row>
    <row r="6593" spans="24:44">
      <c r="X6593" t="s">
        <v>24409</v>
      </c>
      <c r="Y6593" t="s">
        <v>386</v>
      </c>
      <c r="Z6593" t="s">
        <v>22971</v>
      </c>
      <c r="AA6593" t="s">
        <v>1063</v>
      </c>
      <c r="AB6593" t="s">
        <v>10553</v>
      </c>
      <c r="AO6593" s="171"/>
      <c r="AP6593" s="171"/>
      <c r="AQ6593" s="171"/>
      <c r="AR6593" s="171"/>
    </row>
    <row r="6594" spans="24:44">
      <c r="X6594" t="s">
        <v>24410</v>
      </c>
      <c r="Y6594" t="s">
        <v>389</v>
      </c>
      <c r="Z6594" t="s">
        <v>24411</v>
      </c>
      <c r="AA6594" t="s">
        <v>1063</v>
      </c>
      <c r="AB6594" t="s">
        <v>10553</v>
      </c>
      <c r="AO6594" s="171"/>
      <c r="AP6594" s="171"/>
      <c r="AQ6594" s="171"/>
      <c r="AR6594" s="171"/>
    </row>
    <row r="6595" spans="24:44">
      <c r="X6595" t="s">
        <v>24412</v>
      </c>
      <c r="Y6595" t="s">
        <v>389</v>
      </c>
      <c r="Z6595" t="s">
        <v>24413</v>
      </c>
      <c r="AA6595" t="s">
        <v>23656</v>
      </c>
      <c r="AB6595" t="s">
        <v>5354</v>
      </c>
      <c r="AO6595" s="171"/>
      <c r="AP6595" s="171"/>
      <c r="AQ6595" s="171"/>
      <c r="AR6595" s="171"/>
    </row>
    <row r="6596" spans="24:44">
      <c r="X6596" t="s">
        <v>24414</v>
      </c>
      <c r="Y6596" t="s">
        <v>389</v>
      </c>
      <c r="Z6596" t="s">
        <v>24415</v>
      </c>
      <c r="AA6596" t="s">
        <v>1063</v>
      </c>
      <c r="AB6596" t="s">
        <v>10553</v>
      </c>
      <c r="AO6596" s="171"/>
      <c r="AP6596" s="171"/>
      <c r="AQ6596" s="171"/>
      <c r="AR6596" s="171"/>
    </row>
    <row r="6597" spans="24:44">
      <c r="X6597" t="s">
        <v>24416</v>
      </c>
      <c r="Y6597" t="s">
        <v>389</v>
      </c>
      <c r="Z6597" t="s">
        <v>24417</v>
      </c>
      <c r="AA6597" t="s">
        <v>23633</v>
      </c>
      <c r="AB6597" t="s">
        <v>5354</v>
      </c>
      <c r="AO6597" s="171"/>
      <c r="AP6597" s="171"/>
      <c r="AQ6597" s="171"/>
      <c r="AR6597" s="171"/>
    </row>
    <row r="6598" spans="24:44">
      <c r="X6598" t="s">
        <v>24418</v>
      </c>
      <c r="Y6598" t="s">
        <v>389</v>
      </c>
      <c r="Z6598" t="s">
        <v>23911</v>
      </c>
      <c r="AA6598" t="s">
        <v>1063</v>
      </c>
      <c r="AB6598" t="s">
        <v>10553</v>
      </c>
      <c r="AO6598" s="171"/>
      <c r="AP6598" s="171"/>
      <c r="AQ6598" s="171"/>
      <c r="AR6598" s="171"/>
    </row>
    <row r="6599" spans="24:44">
      <c r="X6599" t="s">
        <v>24418</v>
      </c>
      <c r="Y6599" t="s">
        <v>389</v>
      </c>
      <c r="Z6599" t="s">
        <v>23911</v>
      </c>
      <c r="AA6599" t="s">
        <v>1063</v>
      </c>
      <c r="AB6599" t="s">
        <v>10553</v>
      </c>
      <c r="AO6599" s="171"/>
      <c r="AP6599" s="171"/>
      <c r="AQ6599" s="171"/>
      <c r="AR6599" s="171"/>
    </row>
    <row r="6600" spans="24:44">
      <c r="X6600" t="s">
        <v>24419</v>
      </c>
      <c r="Y6600" t="s">
        <v>386</v>
      </c>
      <c r="Z6600" t="s">
        <v>24413</v>
      </c>
      <c r="AA6600" t="s">
        <v>23656</v>
      </c>
      <c r="AB6600" t="s">
        <v>5354</v>
      </c>
      <c r="AO6600" s="171"/>
      <c r="AP6600" s="171"/>
      <c r="AQ6600" s="171"/>
      <c r="AR6600" s="171"/>
    </row>
    <row r="6601" spans="24:44">
      <c r="X6601" t="s">
        <v>24420</v>
      </c>
      <c r="Y6601" t="s">
        <v>389</v>
      </c>
      <c r="Z6601" t="s">
        <v>24421</v>
      </c>
      <c r="AA6601" t="s">
        <v>24422</v>
      </c>
      <c r="AB6601" t="s">
        <v>10553</v>
      </c>
      <c r="AO6601" s="171"/>
      <c r="AP6601" s="171"/>
      <c r="AQ6601" s="171"/>
      <c r="AR6601" s="171"/>
    </row>
    <row r="6602" spans="24:44">
      <c r="X6602" t="s">
        <v>24420</v>
      </c>
      <c r="Y6602" t="s">
        <v>389</v>
      </c>
      <c r="Z6602" t="s">
        <v>24421</v>
      </c>
      <c r="AA6602" t="s">
        <v>24422</v>
      </c>
      <c r="AB6602" t="s">
        <v>10553</v>
      </c>
      <c r="AO6602" s="171"/>
      <c r="AP6602" s="171"/>
      <c r="AQ6602" s="171"/>
      <c r="AR6602" s="171"/>
    </row>
    <row r="6603" spans="24:44">
      <c r="X6603" t="s">
        <v>24423</v>
      </c>
      <c r="Y6603" t="s">
        <v>389</v>
      </c>
      <c r="Z6603" t="s">
        <v>24079</v>
      </c>
      <c r="AA6603" t="s">
        <v>24422</v>
      </c>
      <c r="AB6603" t="s">
        <v>10553</v>
      </c>
      <c r="AO6603" s="171"/>
      <c r="AP6603" s="171"/>
      <c r="AQ6603" s="171"/>
      <c r="AR6603" s="171"/>
    </row>
    <row r="6604" spans="24:44">
      <c r="X6604" t="s">
        <v>24423</v>
      </c>
      <c r="Y6604" t="s">
        <v>389</v>
      </c>
      <c r="Z6604" t="s">
        <v>24079</v>
      </c>
      <c r="AA6604" t="s">
        <v>24422</v>
      </c>
      <c r="AB6604" t="s">
        <v>10553</v>
      </c>
      <c r="AO6604" s="171"/>
      <c r="AP6604" s="171"/>
      <c r="AQ6604" s="171"/>
      <c r="AR6604" s="171"/>
    </row>
    <row r="6605" spans="24:44">
      <c r="X6605" t="s">
        <v>24424</v>
      </c>
      <c r="Y6605" t="s">
        <v>389</v>
      </c>
      <c r="Z6605" t="s">
        <v>24425</v>
      </c>
      <c r="AA6605" t="s">
        <v>24426</v>
      </c>
      <c r="AB6605" t="s">
        <v>10553</v>
      </c>
      <c r="AO6605" s="171"/>
      <c r="AP6605" s="171"/>
      <c r="AQ6605" s="171"/>
      <c r="AR6605" s="171"/>
    </row>
    <row r="6606" spans="24:44">
      <c r="X6606" t="s">
        <v>24424</v>
      </c>
      <c r="Y6606" t="s">
        <v>389</v>
      </c>
      <c r="Z6606" t="s">
        <v>24425</v>
      </c>
      <c r="AA6606" t="s">
        <v>24426</v>
      </c>
      <c r="AB6606" t="s">
        <v>10553</v>
      </c>
      <c r="AO6606" s="171"/>
      <c r="AP6606" s="171"/>
      <c r="AQ6606" s="171"/>
      <c r="AR6606" s="171"/>
    </row>
    <row r="6607" spans="24:44">
      <c r="X6607" t="s">
        <v>24427</v>
      </c>
      <c r="Y6607" t="s">
        <v>389</v>
      </c>
      <c r="Z6607" t="s">
        <v>24428</v>
      </c>
      <c r="AA6607" t="s">
        <v>24426</v>
      </c>
      <c r="AB6607" t="s">
        <v>10553</v>
      </c>
      <c r="AO6607" s="171"/>
      <c r="AP6607" s="171"/>
      <c r="AQ6607" s="171"/>
      <c r="AR6607" s="171"/>
    </row>
    <row r="6608" spans="24:44">
      <c r="X6608" t="s">
        <v>24427</v>
      </c>
      <c r="Y6608" t="s">
        <v>389</v>
      </c>
      <c r="Z6608" t="s">
        <v>24428</v>
      </c>
      <c r="AA6608" t="s">
        <v>24426</v>
      </c>
      <c r="AB6608" t="s">
        <v>10553</v>
      </c>
      <c r="AO6608" s="171"/>
      <c r="AP6608" s="171"/>
      <c r="AQ6608" s="171"/>
      <c r="AR6608" s="171"/>
    </row>
    <row r="6609" spans="24:44">
      <c r="X6609" t="s">
        <v>24429</v>
      </c>
      <c r="Y6609" t="s">
        <v>389</v>
      </c>
      <c r="Z6609" t="s">
        <v>24430</v>
      </c>
      <c r="AA6609" t="s">
        <v>23633</v>
      </c>
      <c r="AB6609" t="s">
        <v>5354</v>
      </c>
      <c r="AO6609" s="171"/>
      <c r="AP6609" s="171"/>
      <c r="AQ6609" s="171"/>
      <c r="AR6609" s="171"/>
    </row>
    <row r="6610" spans="24:44">
      <c r="X6610" t="s">
        <v>24431</v>
      </c>
      <c r="Y6610" t="s">
        <v>389</v>
      </c>
      <c r="Z6610" t="s">
        <v>24432</v>
      </c>
      <c r="AA6610" t="s">
        <v>23633</v>
      </c>
      <c r="AB6610" t="s">
        <v>5354</v>
      </c>
      <c r="AO6610" s="171"/>
      <c r="AP6610" s="171"/>
      <c r="AQ6610" s="171"/>
      <c r="AR6610" s="171"/>
    </row>
    <row r="6611" spans="24:44">
      <c r="X6611" t="s">
        <v>24433</v>
      </c>
      <c r="Y6611" t="s">
        <v>389</v>
      </c>
      <c r="Z6611" t="s">
        <v>24434</v>
      </c>
      <c r="AA6611" t="s">
        <v>23633</v>
      </c>
      <c r="AB6611" t="s">
        <v>5354</v>
      </c>
      <c r="AO6611" s="171"/>
      <c r="AP6611" s="171"/>
      <c r="AQ6611" s="171"/>
      <c r="AR6611" s="171"/>
    </row>
    <row r="6612" spans="24:44">
      <c r="X6612" t="s">
        <v>24435</v>
      </c>
      <c r="Y6612" t="s">
        <v>389</v>
      </c>
      <c r="Z6612" t="s">
        <v>24436</v>
      </c>
      <c r="AA6612" t="s">
        <v>22509</v>
      </c>
      <c r="AB6612" t="s">
        <v>5354</v>
      </c>
      <c r="AO6612" s="171"/>
      <c r="AP6612" s="171"/>
      <c r="AQ6612" s="171"/>
      <c r="AR6612" s="171"/>
    </row>
    <row r="6613" spans="24:44">
      <c r="X6613" t="s">
        <v>24437</v>
      </c>
      <c r="Y6613" t="s">
        <v>389</v>
      </c>
      <c r="Z6613" t="s">
        <v>24438</v>
      </c>
      <c r="AA6613" t="s">
        <v>22993</v>
      </c>
      <c r="AB6613" t="s">
        <v>10553</v>
      </c>
      <c r="AO6613" s="171"/>
      <c r="AP6613" s="171"/>
      <c r="AQ6613" s="171"/>
      <c r="AR6613" s="171"/>
    </row>
    <row r="6614" spans="24:44">
      <c r="X6614" t="s">
        <v>24439</v>
      </c>
      <c r="Y6614" t="s">
        <v>389</v>
      </c>
      <c r="Z6614" t="s">
        <v>24440</v>
      </c>
      <c r="AA6614" t="s">
        <v>22996</v>
      </c>
      <c r="AB6614" t="s">
        <v>10553</v>
      </c>
      <c r="AO6614" s="171"/>
      <c r="AP6614" s="171"/>
      <c r="AQ6614" s="171"/>
      <c r="AR6614" s="171"/>
    </row>
    <row r="6615" spans="24:44">
      <c r="X6615" t="s">
        <v>24441</v>
      </c>
      <c r="Y6615" t="s">
        <v>386</v>
      </c>
      <c r="Z6615" t="s">
        <v>24442</v>
      </c>
      <c r="AA6615" t="s">
        <v>24443</v>
      </c>
      <c r="AB6615" t="s">
        <v>125</v>
      </c>
      <c r="AO6615" s="171"/>
      <c r="AP6615" s="171"/>
      <c r="AQ6615" s="171"/>
      <c r="AR6615" s="171"/>
    </row>
    <row r="6616" spans="24:44">
      <c r="X6616" t="s">
        <v>24444</v>
      </c>
      <c r="Y6616" t="s">
        <v>389</v>
      </c>
      <c r="Z6616" t="s">
        <v>24445</v>
      </c>
      <c r="AA6616" t="s">
        <v>24391</v>
      </c>
      <c r="AB6616" t="s">
        <v>10553</v>
      </c>
      <c r="AO6616" s="171"/>
      <c r="AP6616" s="171"/>
      <c r="AQ6616" s="171"/>
      <c r="AR6616" s="171"/>
    </row>
    <row r="6617" spans="24:44">
      <c r="X6617" t="s">
        <v>24446</v>
      </c>
      <c r="Y6617" t="s">
        <v>389</v>
      </c>
      <c r="Z6617" t="s">
        <v>24447</v>
      </c>
      <c r="AA6617" t="s">
        <v>23396</v>
      </c>
      <c r="AB6617" t="s">
        <v>10553</v>
      </c>
      <c r="AO6617" s="171"/>
      <c r="AP6617" s="171"/>
      <c r="AQ6617" s="171"/>
      <c r="AR6617" s="171"/>
    </row>
    <row r="6618" spans="24:44">
      <c r="X6618" t="s">
        <v>24448</v>
      </c>
      <c r="Y6618" t="s">
        <v>389</v>
      </c>
      <c r="Z6618" t="s">
        <v>24449</v>
      </c>
      <c r="AA6618" t="s">
        <v>23396</v>
      </c>
      <c r="AB6618" t="s">
        <v>10553</v>
      </c>
      <c r="AO6618" s="171"/>
      <c r="AP6618" s="171"/>
      <c r="AQ6618" s="171"/>
      <c r="AR6618" s="171"/>
    </row>
    <row r="6619" spans="24:44">
      <c r="X6619" t="s">
        <v>24450</v>
      </c>
      <c r="Y6619" t="s">
        <v>389</v>
      </c>
      <c r="Z6619" t="s">
        <v>24451</v>
      </c>
      <c r="AA6619" t="s">
        <v>23656</v>
      </c>
      <c r="AB6619" t="s">
        <v>5354</v>
      </c>
      <c r="AO6619" s="171"/>
      <c r="AP6619" s="171"/>
      <c r="AQ6619" s="171"/>
      <c r="AR6619" s="171"/>
    </row>
    <row r="6620" spans="24:44">
      <c r="X6620" t="s">
        <v>24452</v>
      </c>
      <c r="Y6620" t="s">
        <v>389</v>
      </c>
      <c r="Z6620" t="s">
        <v>22937</v>
      </c>
      <c r="AA6620" t="s">
        <v>23396</v>
      </c>
      <c r="AB6620" t="s">
        <v>10553</v>
      </c>
      <c r="AO6620" s="171"/>
      <c r="AP6620" s="171"/>
      <c r="AQ6620" s="171"/>
      <c r="AR6620" s="171"/>
    </row>
    <row r="6621" spans="24:44">
      <c r="X6621" t="s">
        <v>24453</v>
      </c>
      <c r="Y6621" t="s">
        <v>389</v>
      </c>
      <c r="Z6621" t="s">
        <v>24454</v>
      </c>
      <c r="AA6621" t="s">
        <v>23396</v>
      </c>
      <c r="AB6621" t="s">
        <v>10553</v>
      </c>
      <c r="AO6621" s="171"/>
      <c r="AP6621" s="171"/>
      <c r="AQ6621" s="171"/>
      <c r="AR6621" s="171"/>
    </row>
    <row r="6622" spans="24:44">
      <c r="X6622" t="s">
        <v>24455</v>
      </c>
      <c r="Y6622" t="s">
        <v>389</v>
      </c>
      <c r="Z6622" t="s">
        <v>24456</v>
      </c>
      <c r="AA6622" t="s">
        <v>23396</v>
      </c>
      <c r="AB6622" t="s">
        <v>10553</v>
      </c>
      <c r="AO6622" s="171"/>
      <c r="AP6622" s="171"/>
      <c r="AQ6622" s="171"/>
      <c r="AR6622" s="171"/>
    </row>
    <row r="6623" spans="24:44">
      <c r="X6623" t="s">
        <v>24457</v>
      </c>
      <c r="Y6623" t="s">
        <v>389</v>
      </c>
      <c r="Z6623" t="s">
        <v>24458</v>
      </c>
      <c r="AA6623" t="s">
        <v>23396</v>
      </c>
      <c r="AB6623" t="s">
        <v>10553</v>
      </c>
      <c r="AO6623" s="171"/>
      <c r="AP6623" s="171"/>
      <c r="AQ6623" s="171"/>
      <c r="AR6623" s="171"/>
    </row>
    <row r="6624" spans="24:44">
      <c r="X6624" t="s">
        <v>24459</v>
      </c>
      <c r="Y6624" t="s">
        <v>389</v>
      </c>
      <c r="Z6624" t="s">
        <v>24460</v>
      </c>
      <c r="AA6624" t="s">
        <v>23396</v>
      </c>
      <c r="AB6624" t="s">
        <v>10553</v>
      </c>
      <c r="AO6624" s="171"/>
      <c r="AP6624" s="171"/>
      <c r="AQ6624" s="171"/>
      <c r="AR6624" s="171"/>
    </row>
    <row r="6625" spans="24:44">
      <c r="X6625" t="s">
        <v>24461</v>
      </c>
      <c r="Y6625" t="s">
        <v>389</v>
      </c>
      <c r="Z6625" t="s">
        <v>24462</v>
      </c>
      <c r="AA6625" t="s">
        <v>23396</v>
      </c>
      <c r="AB6625" t="s">
        <v>10553</v>
      </c>
      <c r="AO6625" s="171"/>
      <c r="AP6625" s="171"/>
      <c r="AQ6625" s="171"/>
      <c r="AR6625" s="171"/>
    </row>
    <row r="6626" spans="24:44">
      <c r="X6626" t="s">
        <v>24463</v>
      </c>
      <c r="Y6626" t="s">
        <v>389</v>
      </c>
      <c r="Z6626" t="s">
        <v>24464</v>
      </c>
      <c r="AA6626" t="s">
        <v>23396</v>
      </c>
      <c r="AB6626" t="s">
        <v>10553</v>
      </c>
      <c r="AO6626" s="171"/>
      <c r="AP6626" s="171"/>
      <c r="AQ6626" s="171"/>
      <c r="AR6626" s="171"/>
    </row>
    <row r="6627" spans="24:44">
      <c r="X6627" t="s">
        <v>24465</v>
      </c>
      <c r="Y6627" t="s">
        <v>389</v>
      </c>
      <c r="Z6627" t="s">
        <v>24466</v>
      </c>
      <c r="AA6627" t="s">
        <v>23396</v>
      </c>
      <c r="AB6627" t="s">
        <v>10553</v>
      </c>
      <c r="AO6627" s="171"/>
      <c r="AP6627" s="171"/>
      <c r="AQ6627" s="171"/>
      <c r="AR6627" s="171"/>
    </row>
    <row r="6628" spans="24:44">
      <c r="X6628" t="s">
        <v>24467</v>
      </c>
      <c r="Y6628" t="s">
        <v>389</v>
      </c>
      <c r="Z6628" t="s">
        <v>24468</v>
      </c>
      <c r="AA6628" t="s">
        <v>23396</v>
      </c>
      <c r="AB6628" t="s">
        <v>10553</v>
      </c>
      <c r="AO6628" s="171"/>
      <c r="AP6628" s="171"/>
      <c r="AQ6628" s="171"/>
      <c r="AR6628" s="171"/>
    </row>
    <row r="6629" spans="24:44">
      <c r="X6629" t="s">
        <v>24469</v>
      </c>
      <c r="Y6629" t="s">
        <v>389</v>
      </c>
      <c r="Z6629" t="s">
        <v>24470</v>
      </c>
      <c r="AA6629" t="s">
        <v>23633</v>
      </c>
      <c r="AB6629" t="s">
        <v>5354</v>
      </c>
      <c r="AO6629" s="171"/>
      <c r="AP6629" s="171"/>
      <c r="AQ6629" s="171"/>
      <c r="AR6629" s="171"/>
    </row>
    <row r="6630" spans="24:44">
      <c r="X6630" t="s">
        <v>24471</v>
      </c>
      <c r="Y6630" t="s">
        <v>389</v>
      </c>
      <c r="Z6630" t="s">
        <v>24472</v>
      </c>
      <c r="AA6630" t="s">
        <v>23396</v>
      </c>
      <c r="AB6630" t="s">
        <v>10553</v>
      </c>
      <c r="AO6630" s="171"/>
      <c r="AP6630" s="171"/>
      <c r="AQ6630" s="171"/>
      <c r="AR6630" s="171"/>
    </row>
    <row r="6631" spans="24:44">
      <c r="X6631" t="s">
        <v>24473</v>
      </c>
      <c r="Y6631" t="s">
        <v>389</v>
      </c>
      <c r="Z6631" t="s">
        <v>24474</v>
      </c>
      <c r="AA6631" t="s">
        <v>23396</v>
      </c>
      <c r="AB6631" t="s">
        <v>10553</v>
      </c>
      <c r="AO6631" s="171"/>
      <c r="AP6631" s="171"/>
      <c r="AQ6631" s="171"/>
      <c r="AR6631" s="171"/>
    </row>
    <row r="6632" spans="24:44">
      <c r="X6632" t="s">
        <v>24475</v>
      </c>
      <c r="Y6632" t="s">
        <v>389</v>
      </c>
      <c r="Z6632" t="s">
        <v>24476</v>
      </c>
      <c r="AA6632" t="s">
        <v>23396</v>
      </c>
      <c r="AB6632" t="s">
        <v>10553</v>
      </c>
      <c r="AO6632" s="171"/>
      <c r="AP6632" s="171"/>
      <c r="AQ6632" s="171"/>
      <c r="AR6632" s="171"/>
    </row>
    <row r="6633" spans="24:44">
      <c r="X6633" t="s">
        <v>24477</v>
      </c>
      <c r="Y6633" t="s">
        <v>389</v>
      </c>
      <c r="Z6633" t="s">
        <v>24478</v>
      </c>
      <c r="AA6633" t="s">
        <v>23656</v>
      </c>
      <c r="AB6633" t="s">
        <v>5354</v>
      </c>
      <c r="AO6633" s="171"/>
      <c r="AP6633" s="171"/>
      <c r="AQ6633" s="171"/>
      <c r="AR6633" s="171"/>
    </row>
    <row r="6634" spans="24:44">
      <c r="X6634" t="s">
        <v>24479</v>
      </c>
      <c r="Y6634" t="s">
        <v>389</v>
      </c>
      <c r="Z6634" t="s">
        <v>24480</v>
      </c>
      <c r="AA6634" t="s">
        <v>23462</v>
      </c>
      <c r="AB6634" t="s">
        <v>5354</v>
      </c>
      <c r="AO6634" s="171"/>
      <c r="AP6634" s="171"/>
      <c r="AQ6634" s="171"/>
      <c r="AR6634" s="171"/>
    </row>
    <row r="6635" spans="24:44">
      <c r="X6635" t="s">
        <v>24481</v>
      </c>
      <c r="Y6635" t="s">
        <v>386</v>
      </c>
      <c r="Z6635" t="s">
        <v>24482</v>
      </c>
      <c r="AA6635" t="s">
        <v>23656</v>
      </c>
      <c r="AB6635" t="s">
        <v>5354</v>
      </c>
      <c r="AO6635" s="171"/>
      <c r="AP6635" s="171"/>
      <c r="AQ6635" s="171"/>
      <c r="AR6635" s="171"/>
    </row>
    <row r="6636" spans="24:44">
      <c r="X6636" t="s">
        <v>24483</v>
      </c>
      <c r="Y6636" t="s">
        <v>389</v>
      </c>
      <c r="Z6636" t="s">
        <v>24484</v>
      </c>
      <c r="AA6636" t="s">
        <v>22509</v>
      </c>
      <c r="AB6636" t="s">
        <v>5354</v>
      </c>
      <c r="AO6636" s="171"/>
      <c r="AP6636" s="171"/>
      <c r="AQ6636" s="171"/>
      <c r="AR6636" s="171"/>
    </row>
    <row r="6637" spans="24:44">
      <c r="X6637" t="s">
        <v>24485</v>
      </c>
      <c r="Y6637" t="s">
        <v>389</v>
      </c>
      <c r="Z6637" t="s">
        <v>24486</v>
      </c>
      <c r="AA6637" t="s">
        <v>22384</v>
      </c>
      <c r="AB6637" t="s">
        <v>10553</v>
      </c>
      <c r="AO6637" s="171"/>
      <c r="AP6637" s="171"/>
      <c r="AQ6637" s="171"/>
      <c r="AR6637" s="171"/>
    </row>
    <row r="6638" spans="24:44">
      <c r="X6638" t="s">
        <v>24487</v>
      </c>
      <c r="Y6638" t="s">
        <v>389</v>
      </c>
      <c r="Z6638" t="s">
        <v>24488</v>
      </c>
      <c r="AA6638" t="s">
        <v>22909</v>
      </c>
      <c r="AB6638" t="s">
        <v>5354</v>
      </c>
      <c r="AO6638" s="171"/>
      <c r="AP6638" s="171"/>
      <c r="AQ6638" s="171"/>
      <c r="AR6638" s="171"/>
    </row>
    <row r="6639" spans="24:44">
      <c r="X6639" t="s">
        <v>24489</v>
      </c>
      <c r="Y6639" t="s">
        <v>389</v>
      </c>
      <c r="Z6639" t="s">
        <v>24490</v>
      </c>
      <c r="AA6639" t="s">
        <v>23789</v>
      </c>
      <c r="AB6639" t="s">
        <v>5354</v>
      </c>
      <c r="AO6639" s="171"/>
      <c r="AP6639" s="171"/>
      <c r="AQ6639" s="171"/>
      <c r="AR6639" s="171"/>
    </row>
    <row r="6640" spans="24:44">
      <c r="X6640" t="s">
        <v>24491</v>
      </c>
      <c r="Y6640" t="s">
        <v>389</v>
      </c>
      <c r="Z6640" t="s">
        <v>24492</v>
      </c>
      <c r="AA6640" t="s">
        <v>23798</v>
      </c>
      <c r="AB6640" t="s">
        <v>5354</v>
      </c>
      <c r="AO6640" s="171"/>
      <c r="AP6640" s="171"/>
      <c r="AQ6640" s="171"/>
      <c r="AR6640" s="171"/>
    </row>
    <row r="6641" spans="24:44">
      <c r="X6641" t="s">
        <v>24493</v>
      </c>
      <c r="Y6641" t="s">
        <v>389</v>
      </c>
      <c r="Z6641" t="s">
        <v>24494</v>
      </c>
      <c r="AA6641" t="s">
        <v>23633</v>
      </c>
      <c r="AB6641" t="s">
        <v>5354</v>
      </c>
      <c r="AO6641" s="171"/>
      <c r="AP6641" s="171"/>
      <c r="AQ6641" s="171"/>
      <c r="AR6641" s="171"/>
    </row>
    <row r="6642" spans="24:44">
      <c r="X6642" t="s">
        <v>24495</v>
      </c>
      <c r="Y6642" t="s">
        <v>386</v>
      </c>
      <c r="Z6642" t="s">
        <v>24496</v>
      </c>
      <c r="AA6642" t="s">
        <v>23795</v>
      </c>
      <c r="AB6642" t="s">
        <v>5354</v>
      </c>
      <c r="AO6642" s="171"/>
      <c r="AP6642" s="171"/>
      <c r="AQ6642" s="171"/>
      <c r="AR6642" s="171"/>
    </row>
    <row r="6643" spans="24:44">
      <c r="X6643" t="s">
        <v>24497</v>
      </c>
      <c r="Y6643" t="s">
        <v>386</v>
      </c>
      <c r="Z6643" t="s">
        <v>24498</v>
      </c>
      <c r="AA6643" t="s">
        <v>24499</v>
      </c>
      <c r="AB6643" t="s">
        <v>5354</v>
      </c>
      <c r="AO6643" s="171"/>
      <c r="AP6643" s="171"/>
      <c r="AQ6643" s="171"/>
      <c r="AR6643" s="171"/>
    </row>
    <row r="6644" spans="24:44">
      <c r="X6644" t="s">
        <v>24500</v>
      </c>
      <c r="Y6644" t="s">
        <v>389</v>
      </c>
      <c r="Z6644" t="s">
        <v>24501</v>
      </c>
      <c r="AA6644" t="s">
        <v>24502</v>
      </c>
      <c r="AB6644" t="s">
        <v>5354</v>
      </c>
      <c r="AO6644" s="171"/>
      <c r="AP6644" s="171"/>
      <c r="AQ6644" s="171"/>
      <c r="AR6644" s="171"/>
    </row>
    <row r="6645" spans="24:44">
      <c r="X6645" t="s">
        <v>24503</v>
      </c>
      <c r="Y6645" t="s">
        <v>389</v>
      </c>
      <c r="Z6645" t="s">
        <v>24504</v>
      </c>
      <c r="AA6645" t="s">
        <v>23633</v>
      </c>
      <c r="AB6645" t="s">
        <v>5354</v>
      </c>
      <c r="AO6645" s="171"/>
      <c r="AP6645" s="171"/>
      <c r="AQ6645" s="171"/>
      <c r="AR6645" s="171"/>
    </row>
    <row r="6646" spans="24:44">
      <c r="X6646" t="s">
        <v>24505</v>
      </c>
      <c r="Y6646" t="s">
        <v>389</v>
      </c>
      <c r="Z6646" t="s">
        <v>24506</v>
      </c>
      <c r="AA6646" t="s">
        <v>24507</v>
      </c>
      <c r="AB6646" t="s">
        <v>5354</v>
      </c>
      <c r="AO6646" s="171"/>
      <c r="AP6646" s="171"/>
      <c r="AQ6646" s="171"/>
      <c r="AR6646" s="171"/>
    </row>
    <row r="6647" spans="24:44">
      <c r="X6647" t="s">
        <v>24508</v>
      </c>
      <c r="Y6647" t="s">
        <v>389</v>
      </c>
      <c r="Z6647" t="s">
        <v>24509</v>
      </c>
      <c r="AA6647" t="s">
        <v>24510</v>
      </c>
      <c r="AB6647" t="s">
        <v>5354</v>
      </c>
      <c r="AO6647" s="171"/>
      <c r="AP6647" s="171"/>
      <c r="AQ6647" s="171"/>
      <c r="AR6647" s="171"/>
    </row>
    <row r="6648" spans="24:44">
      <c r="X6648" t="s">
        <v>24511</v>
      </c>
      <c r="Y6648" t="s">
        <v>389</v>
      </c>
      <c r="Z6648" t="s">
        <v>24512</v>
      </c>
      <c r="AA6648" t="s">
        <v>23792</v>
      </c>
      <c r="AB6648" t="s">
        <v>5354</v>
      </c>
      <c r="AO6648" s="171"/>
      <c r="AP6648" s="171"/>
      <c r="AQ6648" s="171"/>
      <c r="AR6648" s="171"/>
    </row>
    <row r="6649" spans="24:44">
      <c r="X6649" t="s">
        <v>24513</v>
      </c>
      <c r="Y6649" t="s">
        <v>389</v>
      </c>
      <c r="Z6649" t="s">
        <v>24514</v>
      </c>
      <c r="AA6649" t="s">
        <v>23656</v>
      </c>
      <c r="AB6649" t="s">
        <v>5354</v>
      </c>
      <c r="AO6649" s="171"/>
      <c r="AP6649" s="171"/>
      <c r="AQ6649" s="171"/>
      <c r="AR6649" s="171"/>
    </row>
    <row r="6650" spans="24:44">
      <c r="X6650" t="s">
        <v>24515</v>
      </c>
      <c r="Y6650" t="s">
        <v>389</v>
      </c>
      <c r="Z6650" t="s">
        <v>24516</v>
      </c>
      <c r="AA6650" t="s">
        <v>24517</v>
      </c>
      <c r="AB6650" t="s">
        <v>10553</v>
      </c>
      <c r="AO6650" s="171"/>
      <c r="AP6650" s="171"/>
      <c r="AQ6650" s="171"/>
      <c r="AR6650" s="171"/>
    </row>
    <row r="6651" spans="24:44">
      <c r="X6651" t="s">
        <v>24518</v>
      </c>
      <c r="Y6651" t="s">
        <v>389</v>
      </c>
      <c r="Z6651" t="s">
        <v>24519</v>
      </c>
      <c r="AA6651" t="s">
        <v>23656</v>
      </c>
      <c r="AB6651" t="s">
        <v>5354</v>
      </c>
      <c r="AO6651" s="171"/>
      <c r="AP6651" s="171"/>
      <c r="AQ6651" s="171"/>
      <c r="AR6651" s="171"/>
    </row>
    <row r="6652" spans="24:44">
      <c r="X6652" t="s">
        <v>24520</v>
      </c>
      <c r="Y6652" t="s">
        <v>389</v>
      </c>
      <c r="Z6652" t="s">
        <v>24521</v>
      </c>
      <c r="AA6652" t="s">
        <v>24510</v>
      </c>
      <c r="AB6652" t="s">
        <v>5354</v>
      </c>
      <c r="AO6652" s="171"/>
      <c r="AP6652" s="171"/>
      <c r="AQ6652" s="171"/>
      <c r="AR6652" s="171"/>
    </row>
    <row r="6653" spans="24:44">
      <c r="X6653" t="s">
        <v>24522</v>
      </c>
      <c r="Y6653" t="s">
        <v>389</v>
      </c>
      <c r="Z6653" t="s">
        <v>24523</v>
      </c>
      <c r="AA6653" t="s">
        <v>23656</v>
      </c>
      <c r="AB6653" t="s">
        <v>5354</v>
      </c>
      <c r="AO6653" s="171"/>
      <c r="AP6653" s="171"/>
      <c r="AQ6653" s="171"/>
      <c r="AR6653" s="171"/>
    </row>
    <row r="6654" spans="24:44">
      <c r="X6654" t="s">
        <v>24524</v>
      </c>
      <c r="Y6654" t="s">
        <v>386</v>
      </c>
      <c r="Z6654" t="s">
        <v>24525</v>
      </c>
      <c r="AA6654" t="s">
        <v>24499</v>
      </c>
      <c r="AB6654" t="s">
        <v>5354</v>
      </c>
      <c r="AO6654" s="171"/>
      <c r="AP6654" s="171"/>
      <c r="AQ6654" s="171"/>
      <c r="AR6654" s="171"/>
    </row>
    <row r="6655" spans="24:44">
      <c r="X6655" t="s">
        <v>24526</v>
      </c>
      <c r="Y6655" t="s">
        <v>389</v>
      </c>
      <c r="Z6655" t="s">
        <v>24527</v>
      </c>
      <c r="AA6655" t="s">
        <v>23656</v>
      </c>
      <c r="AB6655" t="s">
        <v>5354</v>
      </c>
      <c r="AO6655" s="171"/>
      <c r="AP6655" s="171"/>
      <c r="AQ6655" s="171"/>
      <c r="AR6655" s="171"/>
    </row>
    <row r="6656" spans="24:44">
      <c r="X6656" t="s">
        <v>24528</v>
      </c>
      <c r="Y6656" t="s">
        <v>389</v>
      </c>
      <c r="Z6656" t="s">
        <v>24529</v>
      </c>
      <c r="AA6656" t="s">
        <v>23892</v>
      </c>
      <c r="AB6656" t="s">
        <v>5354</v>
      </c>
      <c r="AO6656" s="171"/>
      <c r="AP6656" s="171"/>
      <c r="AQ6656" s="171"/>
      <c r="AR6656" s="171"/>
    </row>
    <row r="6657" spans="24:44">
      <c r="X6657" t="s">
        <v>24530</v>
      </c>
      <c r="Y6657" t="s">
        <v>389</v>
      </c>
      <c r="Z6657" t="s">
        <v>24531</v>
      </c>
      <c r="AA6657" t="s">
        <v>23633</v>
      </c>
      <c r="AB6657" t="s">
        <v>5354</v>
      </c>
      <c r="AO6657" s="171"/>
      <c r="AP6657" s="171"/>
      <c r="AQ6657" s="171"/>
      <c r="AR6657" s="171"/>
    </row>
    <row r="6658" spans="24:44">
      <c r="X6658" t="s">
        <v>24532</v>
      </c>
      <c r="Y6658" t="s">
        <v>389</v>
      </c>
      <c r="Z6658" t="s">
        <v>24533</v>
      </c>
      <c r="AA6658" t="s">
        <v>24534</v>
      </c>
      <c r="AB6658" t="s">
        <v>5354</v>
      </c>
      <c r="AO6658" s="171"/>
      <c r="AP6658" s="171"/>
      <c r="AQ6658" s="171"/>
      <c r="AR6658" s="171"/>
    </row>
    <row r="6659" spans="24:44">
      <c r="X6659" t="s">
        <v>24535</v>
      </c>
      <c r="Y6659" t="s">
        <v>389</v>
      </c>
      <c r="Z6659" t="s">
        <v>24536</v>
      </c>
      <c r="AA6659" t="s">
        <v>24534</v>
      </c>
      <c r="AB6659" t="s">
        <v>5354</v>
      </c>
      <c r="AO6659" s="171"/>
      <c r="AP6659" s="171"/>
      <c r="AQ6659" s="171"/>
      <c r="AR6659" s="171"/>
    </row>
    <row r="6660" spans="24:44">
      <c r="X6660" t="s">
        <v>24537</v>
      </c>
      <c r="Y6660" t="s">
        <v>389</v>
      </c>
      <c r="Z6660" t="s">
        <v>24538</v>
      </c>
      <c r="AA6660" t="s">
        <v>24539</v>
      </c>
      <c r="AB6660" t="s">
        <v>5354</v>
      </c>
      <c r="AO6660" s="171"/>
      <c r="AP6660" s="171"/>
      <c r="AQ6660" s="171"/>
      <c r="AR6660" s="171"/>
    </row>
    <row r="6661" spans="24:44">
      <c r="X6661" t="s">
        <v>24540</v>
      </c>
      <c r="Y6661" t="s">
        <v>389</v>
      </c>
      <c r="Z6661" t="s">
        <v>24541</v>
      </c>
      <c r="AA6661" t="s">
        <v>23656</v>
      </c>
      <c r="AB6661" t="s">
        <v>5354</v>
      </c>
      <c r="AO6661" s="171"/>
      <c r="AP6661" s="171"/>
      <c r="AQ6661" s="171"/>
      <c r="AR6661" s="171"/>
    </row>
    <row r="6662" spans="24:44">
      <c r="X6662" t="s">
        <v>24542</v>
      </c>
      <c r="Y6662" t="s">
        <v>389</v>
      </c>
      <c r="Z6662" t="s">
        <v>24543</v>
      </c>
      <c r="AA6662" t="s">
        <v>23698</v>
      </c>
      <c r="AB6662" t="s">
        <v>5354</v>
      </c>
      <c r="AO6662" s="171"/>
      <c r="AP6662" s="171"/>
      <c r="AQ6662" s="171"/>
      <c r="AR6662" s="171"/>
    </row>
    <row r="6663" spans="24:44">
      <c r="X6663" t="s">
        <v>24544</v>
      </c>
      <c r="Y6663" t="s">
        <v>389</v>
      </c>
      <c r="Z6663" t="s">
        <v>24545</v>
      </c>
      <c r="AA6663" t="s">
        <v>24539</v>
      </c>
      <c r="AB6663" t="s">
        <v>5354</v>
      </c>
      <c r="AO6663" s="171"/>
      <c r="AP6663" s="171"/>
      <c r="AQ6663" s="171"/>
      <c r="AR6663" s="171"/>
    </row>
    <row r="6664" spans="24:44">
      <c r="X6664" t="s">
        <v>24546</v>
      </c>
      <c r="Y6664" t="s">
        <v>389</v>
      </c>
      <c r="Z6664" t="s">
        <v>24547</v>
      </c>
      <c r="AA6664" t="s">
        <v>24548</v>
      </c>
      <c r="AB6664" t="s">
        <v>5354</v>
      </c>
      <c r="AO6664" s="171"/>
      <c r="AP6664" s="171"/>
      <c r="AQ6664" s="171"/>
      <c r="AR6664" s="171"/>
    </row>
    <row r="6665" spans="24:44">
      <c r="X6665" t="s">
        <v>24549</v>
      </c>
      <c r="Y6665" t="s">
        <v>389</v>
      </c>
      <c r="Z6665" t="s">
        <v>24550</v>
      </c>
      <c r="AA6665" t="s">
        <v>24548</v>
      </c>
      <c r="AB6665" t="s">
        <v>5354</v>
      </c>
      <c r="AO6665" s="171"/>
      <c r="AP6665" s="171"/>
      <c r="AQ6665" s="171"/>
      <c r="AR6665" s="171"/>
    </row>
    <row r="6666" spans="24:44">
      <c r="X6666" t="s">
        <v>24551</v>
      </c>
      <c r="Y6666" t="s">
        <v>389</v>
      </c>
      <c r="Z6666" t="s">
        <v>24552</v>
      </c>
      <c r="AA6666" t="s">
        <v>24553</v>
      </c>
      <c r="AB6666" t="s">
        <v>5354</v>
      </c>
      <c r="AO6666" s="171"/>
      <c r="AP6666" s="171"/>
      <c r="AQ6666" s="171"/>
      <c r="AR6666" s="171"/>
    </row>
    <row r="6667" spans="24:44">
      <c r="X6667" t="s">
        <v>24554</v>
      </c>
      <c r="Y6667" t="s">
        <v>389</v>
      </c>
      <c r="Z6667" t="s">
        <v>24555</v>
      </c>
      <c r="AA6667" t="s">
        <v>24553</v>
      </c>
      <c r="AB6667" t="s">
        <v>5354</v>
      </c>
      <c r="AO6667" s="171"/>
      <c r="AP6667" s="171"/>
      <c r="AQ6667" s="171"/>
      <c r="AR6667" s="171"/>
    </row>
    <row r="6668" spans="24:44">
      <c r="X6668" t="s">
        <v>24556</v>
      </c>
      <c r="Y6668" t="s">
        <v>389</v>
      </c>
      <c r="Z6668" t="s">
        <v>24557</v>
      </c>
      <c r="AA6668" t="s">
        <v>24558</v>
      </c>
      <c r="AB6668" t="s">
        <v>5354</v>
      </c>
      <c r="AO6668" s="171"/>
      <c r="AP6668" s="171"/>
      <c r="AQ6668" s="171"/>
      <c r="AR6668" s="171"/>
    </row>
    <row r="6669" spans="24:44">
      <c r="X6669" t="s">
        <v>24559</v>
      </c>
      <c r="Y6669" t="s">
        <v>389</v>
      </c>
      <c r="Z6669" t="s">
        <v>24560</v>
      </c>
      <c r="AA6669" t="s">
        <v>24558</v>
      </c>
      <c r="AB6669" t="s">
        <v>5354</v>
      </c>
      <c r="AO6669" s="171"/>
      <c r="AP6669" s="171"/>
      <c r="AQ6669" s="171"/>
      <c r="AR6669" s="171"/>
    </row>
    <row r="6670" spans="24:44">
      <c r="X6670" t="s">
        <v>24561</v>
      </c>
      <c r="Y6670" t="s">
        <v>389</v>
      </c>
      <c r="Z6670" t="s">
        <v>24562</v>
      </c>
      <c r="AA6670" t="s">
        <v>24563</v>
      </c>
      <c r="AB6670" t="s">
        <v>5354</v>
      </c>
      <c r="AO6670" s="171"/>
      <c r="AP6670" s="171"/>
      <c r="AQ6670" s="171"/>
      <c r="AR6670" s="171"/>
    </row>
    <row r="6671" spans="24:44">
      <c r="X6671" t="s">
        <v>24564</v>
      </c>
      <c r="Y6671" t="s">
        <v>389</v>
      </c>
      <c r="Z6671" t="s">
        <v>24565</v>
      </c>
      <c r="AA6671" t="s">
        <v>23656</v>
      </c>
      <c r="AB6671" t="s">
        <v>5354</v>
      </c>
      <c r="AO6671" s="171"/>
      <c r="AP6671" s="171"/>
      <c r="AQ6671" s="171"/>
      <c r="AR6671" s="171"/>
    </row>
    <row r="6672" spans="24:44">
      <c r="X6672" t="s">
        <v>24566</v>
      </c>
      <c r="Y6672" t="s">
        <v>389</v>
      </c>
      <c r="Z6672" t="s">
        <v>24567</v>
      </c>
      <c r="AA6672" t="s">
        <v>24563</v>
      </c>
      <c r="AB6672" t="s">
        <v>5354</v>
      </c>
      <c r="AO6672" s="171"/>
      <c r="AP6672" s="171"/>
      <c r="AQ6672" s="171"/>
      <c r="AR6672" s="171"/>
    </row>
    <row r="6673" spans="24:44">
      <c r="X6673" t="s">
        <v>24568</v>
      </c>
      <c r="Y6673" t="s">
        <v>389</v>
      </c>
      <c r="Z6673" t="s">
        <v>24569</v>
      </c>
      <c r="AA6673" t="s">
        <v>23633</v>
      </c>
      <c r="AB6673" t="s">
        <v>5354</v>
      </c>
      <c r="AO6673" s="171"/>
      <c r="AP6673" s="171"/>
      <c r="AQ6673" s="171"/>
      <c r="AR6673" s="171"/>
    </row>
    <row r="6674" spans="24:44">
      <c r="X6674" t="s">
        <v>24570</v>
      </c>
      <c r="Y6674" t="s">
        <v>389</v>
      </c>
      <c r="Z6674" t="s">
        <v>24571</v>
      </c>
      <c r="AA6674" t="s">
        <v>24572</v>
      </c>
      <c r="AB6674" t="s">
        <v>5354</v>
      </c>
      <c r="AO6674" s="171"/>
      <c r="AP6674" s="171"/>
      <c r="AQ6674" s="171"/>
      <c r="AR6674" s="171"/>
    </row>
    <row r="6675" spans="24:44">
      <c r="X6675" t="s">
        <v>24573</v>
      </c>
      <c r="Y6675" t="s">
        <v>389</v>
      </c>
      <c r="Z6675" t="s">
        <v>24574</v>
      </c>
      <c r="AA6675" t="s">
        <v>23633</v>
      </c>
      <c r="AB6675" t="s">
        <v>5354</v>
      </c>
      <c r="AO6675" s="171"/>
      <c r="AP6675" s="171"/>
      <c r="AQ6675" s="171"/>
      <c r="AR6675" s="171"/>
    </row>
    <row r="6676" spans="24:44">
      <c r="X6676" t="s">
        <v>24575</v>
      </c>
      <c r="Y6676" t="s">
        <v>389</v>
      </c>
      <c r="Z6676" t="s">
        <v>24576</v>
      </c>
      <c r="AA6676" t="s">
        <v>24572</v>
      </c>
      <c r="AB6676" t="s">
        <v>5354</v>
      </c>
      <c r="AO6676" s="171"/>
      <c r="AP6676" s="171"/>
      <c r="AQ6676" s="171"/>
      <c r="AR6676" s="171"/>
    </row>
    <row r="6677" spans="24:44">
      <c r="X6677" t="s">
        <v>24577</v>
      </c>
      <c r="Y6677" t="s">
        <v>389</v>
      </c>
      <c r="Z6677" t="s">
        <v>24578</v>
      </c>
      <c r="AA6677" t="s">
        <v>24579</v>
      </c>
      <c r="AB6677" t="s">
        <v>5354</v>
      </c>
      <c r="AO6677" s="171"/>
      <c r="AP6677" s="171"/>
      <c r="AQ6677" s="171"/>
      <c r="AR6677" s="171"/>
    </row>
    <row r="6678" spans="24:44">
      <c r="X6678" t="s">
        <v>24580</v>
      </c>
      <c r="Y6678" t="s">
        <v>389</v>
      </c>
      <c r="Z6678" t="s">
        <v>24581</v>
      </c>
      <c r="AA6678" t="s">
        <v>24579</v>
      </c>
      <c r="AB6678" t="s">
        <v>5354</v>
      </c>
      <c r="AO6678" s="171"/>
      <c r="AP6678" s="171"/>
      <c r="AQ6678" s="171"/>
      <c r="AR6678" s="171"/>
    </row>
    <row r="6679" spans="24:44">
      <c r="X6679" t="s">
        <v>24582</v>
      </c>
      <c r="Y6679" t="s">
        <v>389</v>
      </c>
      <c r="Z6679" t="s">
        <v>24583</v>
      </c>
      <c r="AA6679" t="s">
        <v>24584</v>
      </c>
      <c r="AB6679" t="s">
        <v>5354</v>
      </c>
      <c r="AO6679" s="171"/>
      <c r="AP6679" s="171"/>
      <c r="AQ6679" s="171"/>
      <c r="AR6679" s="171"/>
    </row>
    <row r="6680" spans="24:44">
      <c r="X6680" t="s">
        <v>24585</v>
      </c>
      <c r="Y6680" t="s">
        <v>389</v>
      </c>
      <c r="Z6680" t="s">
        <v>24586</v>
      </c>
      <c r="AA6680" t="s">
        <v>24584</v>
      </c>
      <c r="AB6680" t="s">
        <v>5354</v>
      </c>
      <c r="AO6680" s="171"/>
      <c r="AP6680" s="171"/>
      <c r="AQ6680" s="171"/>
      <c r="AR6680" s="171"/>
    </row>
    <row r="6681" spans="24:44">
      <c r="X6681" t="s">
        <v>24587</v>
      </c>
      <c r="Y6681" t="s">
        <v>389</v>
      </c>
      <c r="Z6681" t="s">
        <v>24588</v>
      </c>
      <c r="AA6681" t="s">
        <v>24589</v>
      </c>
      <c r="AB6681" t="s">
        <v>5354</v>
      </c>
      <c r="AO6681" s="171"/>
      <c r="AP6681" s="171"/>
      <c r="AQ6681" s="171"/>
      <c r="AR6681" s="171"/>
    </row>
    <row r="6682" spans="24:44">
      <c r="X6682" t="s">
        <v>24590</v>
      </c>
      <c r="Y6682" t="s">
        <v>389</v>
      </c>
      <c r="Z6682" t="s">
        <v>24591</v>
      </c>
      <c r="AA6682" t="s">
        <v>24589</v>
      </c>
      <c r="AB6682" t="s">
        <v>5354</v>
      </c>
      <c r="AO6682" s="171"/>
      <c r="AP6682" s="171"/>
      <c r="AQ6682" s="171"/>
      <c r="AR6682" s="171"/>
    </row>
    <row r="6683" spans="24:44">
      <c r="X6683" t="s">
        <v>24592</v>
      </c>
      <c r="Y6683" t="s">
        <v>389</v>
      </c>
      <c r="Z6683" t="s">
        <v>24593</v>
      </c>
      <c r="AA6683" t="s">
        <v>24594</v>
      </c>
      <c r="AB6683" t="s">
        <v>5354</v>
      </c>
      <c r="AO6683" s="171"/>
      <c r="AP6683" s="171"/>
      <c r="AQ6683" s="171"/>
      <c r="AR6683" s="171"/>
    </row>
    <row r="6684" spans="24:44">
      <c r="X6684" t="s">
        <v>24595</v>
      </c>
      <c r="Y6684" t="s">
        <v>389</v>
      </c>
      <c r="Z6684" t="s">
        <v>24596</v>
      </c>
      <c r="AA6684" t="s">
        <v>24594</v>
      </c>
      <c r="AB6684" t="s">
        <v>5354</v>
      </c>
      <c r="AO6684" s="171"/>
      <c r="AP6684" s="171"/>
      <c r="AQ6684" s="171"/>
      <c r="AR6684" s="171"/>
    </row>
    <row r="6685" spans="24:44">
      <c r="X6685" t="s">
        <v>24597</v>
      </c>
      <c r="Y6685" t="s">
        <v>389</v>
      </c>
      <c r="Z6685" t="s">
        <v>24598</v>
      </c>
      <c r="AA6685" t="s">
        <v>24599</v>
      </c>
      <c r="AB6685" t="s">
        <v>5354</v>
      </c>
      <c r="AO6685" s="171"/>
      <c r="AP6685" s="171"/>
      <c r="AQ6685" s="171"/>
      <c r="AR6685" s="171"/>
    </row>
    <row r="6686" spans="24:44">
      <c r="X6686" t="s">
        <v>24600</v>
      </c>
      <c r="Y6686" t="s">
        <v>389</v>
      </c>
      <c r="Z6686" t="s">
        <v>24601</v>
      </c>
      <c r="AA6686" t="s">
        <v>24599</v>
      </c>
      <c r="AB6686" t="s">
        <v>5354</v>
      </c>
      <c r="AO6686" s="171"/>
      <c r="AP6686" s="171"/>
      <c r="AQ6686" s="171"/>
      <c r="AR6686" s="171"/>
    </row>
    <row r="6687" spans="24:44">
      <c r="X6687" t="s">
        <v>24602</v>
      </c>
      <c r="Y6687" t="s">
        <v>389</v>
      </c>
      <c r="Z6687" t="s">
        <v>24603</v>
      </c>
      <c r="AA6687" t="s">
        <v>24604</v>
      </c>
      <c r="AB6687" t="s">
        <v>5354</v>
      </c>
      <c r="AO6687" s="171"/>
      <c r="AP6687" s="171"/>
      <c r="AQ6687" s="171"/>
      <c r="AR6687" s="171"/>
    </row>
    <row r="6688" spans="24:44">
      <c r="X6688" t="s">
        <v>24605</v>
      </c>
      <c r="Y6688" t="s">
        <v>389</v>
      </c>
      <c r="Z6688" t="s">
        <v>24606</v>
      </c>
      <c r="AA6688" t="s">
        <v>24604</v>
      </c>
      <c r="AB6688" t="s">
        <v>5354</v>
      </c>
      <c r="AO6688" s="171"/>
      <c r="AP6688" s="171"/>
      <c r="AQ6688" s="171"/>
      <c r="AR6688" s="171"/>
    </row>
    <row r="6689" spans="24:44">
      <c r="X6689" t="s">
        <v>24607</v>
      </c>
      <c r="Y6689" t="s">
        <v>389</v>
      </c>
      <c r="Z6689" t="s">
        <v>24608</v>
      </c>
      <c r="AA6689" t="s">
        <v>23633</v>
      </c>
      <c r="AB6689" t="s">
        <v>5354</v>
      </c>
      <c r="AO6689" s="171"/>
      <c r="AP6689" s="171"/>
      <c r="AQ6689" s="171"/>
      <c r="AR6689" s="171"/>
    </row>
    <row r="6690" spans="24:44">
      <c r="X6690" t="s">
        <v>24609</v>
      </c>
      <c r="Y6690" t="s">
        <v>389</v>
      </c>
      <c r="Z6690" t="s">
        <v>24610</v>
      </c>
      <c r="AA6690" t="s">
        <v>24611</v>
      </c>
      <c r="AB6690" t="s">
        <v>5354</v>
      </c>
      <c r="AO6690" s="171"/>
      <c r="AP6690" s="171"/>
      <c r="AQ6690" s="171"/>
      <c r="AR6690" s="171"/>
    </row>
    <row r="6691" spans="24:44">
      <c r="X6691" t="s">
        <v>24612</v>
      </c>
      <c r="Y6691" t="s">
        <v>389</v>
      </c>
      <c r="Z6691" t="s">
        <v>24613</v>
      </c>
      <c r="AA6691" t="s">
        <v>24611</v>
      </c>
      <c r="AB6691" t="s">
        <v>5354</v>
      </c>
      <c r="AO6691" s="171"/>
      <c r="AP6691" s="171"/>
      <c r="AQ6691" s="171"/>
      <c r="AR6691" s="171"/>
    </row>
    <row r="6692" spans="24:44">
      <c r="X6692" t="s">
        <v>24614</v>
      </c>
      <c r="Y6692" t="s">
        <v>389</v>
      </c>
      <c r="Z6692" t="s">
        <v>24615</v>
      </c>
      <c r="AA6692" t="s">
        <v>24616</v>
      </c>
      <c r="AB6692" t="s">
        <v>5354</v>
      </c>
      <c r="AO6692" s="171"/>
      <c r="AP6692" s="171"/>
      <c r="AQ6692" s="171"/>
      <c r="AR6692" s="171"/>
    </row>
    <row r="6693" spans="24:44">
      <c r="X6693" t="s">
        <v>24617</v>
      </c>
      <c r="Y6693" t="s">
        <v>389</v>
      </c>
      <c r="Z6693" t="s">
        <v>24618</v>
      </c>
      <c r="AA6693" t="s">
        <v>24616</v>
      </c>
      <c r="AB6693" t="s">
        <v>5354</v>
      </c>
      <c r="AO6693" s="171"/>
      <c r="AP6693" s="171"/>
      <c r="AQ6693" s="171"/>
      <c r="AR6693" s="171"/>
    </row>
    <row r="6694" spans="24:44">
      <c r="X6694" t="s">
        <v>24619</v>
      </c>
      <c r="Y6694" t="s">
        <v>389</v>
      </c>
      <c r="Z6694" t="s">
        <v>24620</v>
      </c>
      <c r="AA6694" t="s">
        <v>24621</v>
      </c>
      <c r="AB6694" t="s">
        <v>5354</v>
      </c>
      <c r="AO6694" s="171"/>
      <c r="AP6694" s="171"/>
      <c r="AQ6694" s="171"/>
      <c r="AR6694" s="171"/>
    </row>
    <row r="6695" spans="24:44">
      <c r="X6695" t="s">
        <v>24622</v>
      </c>
      <c r="Y6695" t="s">
        <v>389</v>
      </c>
      <c r="Z6695" t="s">
        <v>24623</v>
      </c>
      <c r="AA6695" t="s">
        <v>24621</v>
      </c>
      <c r="AB6695" t="s">
        <v>5354</v>
      </c>
      <c r="AO6695" s="171"/>
      <c r="AP6695" s="171"/>
      <c r="AQ6695" s="171"/>
      <c r="AR6695" s="171"/>
    </row>
    <row r="6696" spans="24:44">
      <c r="X6696" t="s">
        <v>24624</v>
      </c>
      <c r="Y6696" t="s">
        <v>389</v>
      </c>
      <c r="Z6696" t="s">
        <v>24625</v>
      </c>
      <c r="AA6696" t="s">
        <v>24626</v>
      </c>
      <c r="AB6696" t="s">
        <v>5354</v>
      </c>
      <c r="AO6696" s="171"/>
      <c r="AP6696" s="171"/>
      <c r="AQ6696" s="171"/>
      <c r="AR6696" s="171"/>
    </row>
    <row r="6697" spans="24:44">
      <c r="X6697" t="s">
        <v>24627</v>
      </c>
      <c r="Y6697" t="s">
        <v>389</v>
      </c>
      <c r="Z6697" t="s">
        <v>24628</v>
      </c>
      <c r="AA6697" t="s">
        <v>24626</v>
      </c>
      <c r="AB6697" t="s">
        <v>5354</v>
      </c>
      <c r="AO6697" s="171"/>
      <c r="AP6697" s="171"/>
      <c r="AQ6697" s="171"/>
      <c r="AR6697" s="171"/>
    </row>
    <row r="6698" spans="24:44">
      <c r="X6698" t="s">
        <v>24629</v>
      </c>
      <c r="Y6698" t="s">
        <v>389</v>
      </c>
      <c r="Z6698" t="s">
        <v>24630</v>
      </c>
      <c r="AA6698" t="s">
        <v>24631</v>
      </c>
      <c r="AB6698" t="s">
        <v>5354</v>
      </c>
      <c r="AO6698" s="171"/>
      <c r="AP6698" s="171"/>
      <c r="AQ6698" s="171"/>
      <c r="AR6698" s="171"/>
    </row>
    <row r="6699" spans="24:44">
      <c r="X6699" t="s">
        <v>24632</v>
      </c>
      <c r="Y6699" t="s">
        <v>389</v>
      </c>
      <c r="Z6699" t="s">
        <v>24633</v>
      </c>
      <c r="AA6699" t="s">
        <v>24631</v>
      </c>
      <c r="AB6699" t="s">
        <v>5354</v>
      </c>
      <c r="AO6699" s="171"/>
      <c r="AP6699" s="171"/>
      <c r="AQ6699" s="171"/>
      <c r="AR6699" s="171"/>
    </row>
    <row r="6700" spans="24:44">
      <c r="X6700" t="s">
        <v>24634</v>
      </c>
      <c r="Y6700" t="s">
        <v>389</v>
      </c>
      <c r="Z6700" t="s">
        <v>24635</v>
      </c>
      <c r="AA6700" t="s">
        <v>24636</v>
      </c>
      <c r="AB6700" t="s">
        <v>5354</v>
      </c>
      <c r="AO6700" s="171"/>
      <c r="AP6700" s="171"/>
      <c r="AQ6700" s="171"/>
      <c r="AR6700" s="171"/>
    </row>
    <row r="6701" spans="24:44">
      <c r="X6701" t="s">
        <v>24637</v>
      </c>
      <c r="Y6701" t="s">
        <v>389</v>
      </c>
      <c r="Z6701" t="s">
        <v>24638</v>
      </c>
      <c r="AA6701" t="s">
        <v>24636</v>
      </c>
      <c r="AB6701" t="s">
        <v>5354</v>
      </c>
      <c r="AO6701" s="171"/>
      <c r="AP6701" s="171"/>
      <c r="AQ6701" s="171"/>
      <c r="AR6701" s="171"/>
    </row>
    <row r="6702" spans="24:44">
      <c r="X6702" t="s">
        <v>24639</v>
      </c>
      <c r="Y6702" t="s">
        <v>389</v>
      </c>
      <c r="Z6702" t="s">
        <v>24640</v>
      </c>
      <c r="AA6702" t="s">
        <v>24641</v>
      </c>
      <c r="AB6702" t="s">
        <v>5354</v>
      </c>
      <c r="AO6702" s="171"/>
      <c r="AP6702" s="171"/>
      <c r="AQ6702" s="171"/>
      <c r="AR6702" s="171"/>
    </row>
    <row r="6703" spans="24:44">
      <c r="X6703" t="s">
        <v>24642</v>
      </c>
      <c r="Y6703" t="s">
        <v>389</v>
      </c>
      <c r="Z6703" t="s">
        <v>24643</v>
      </c>
      <c r="AA6703" t="s">
        <v>24641</v>
      </c>
      <c r="AB6703" t="s">
        <v>5354</v>
      </c>
      <c r="AO6703" s="171"/>
      <c r="AP6703" s="171"/>
      <c r="AQ6703" s="171"/>
      <c r="AR6703" s="171"/>
    </row>
    <row r="6704" spans="24:44">
      <c r="X6704" t="s">
        <v>24644</v>
      </c>
      <c r="Y6704" t="s">
        <v>389</v>
      </c>
      <c r="Z6704" t="s">
        <v>24645</v>
      </c>
      <c r="AA6704" t="s">
        <v>24646</v>
      </c>
      <c r="AB6704" t="s">
        <v>5354</v>
      </c>
      <c r="AO6704" s="171"/>
      <c r="AP6704" s="171"/>
      <c r="AQ6704" s="171"/>
      <c r="AR6704" s="171"/>
    </row>
    <row r="6705" spans="24:44">
      <c r="X6705" t="s">
        <v>24647</v>
      </c>
      <c r="Y6705" t="s">
        <v>389</v>
      </c>
      <c r="Z6705" t="s">
        <v>24648</v>
      </c>
      <c r="AA6705" t="s">
        <v>24646</v>
      </c>
      <c r="AB6705" t="s">
        <v>5354</v>
      </c>
      <c r="AO6705" s="171"/>
      <c r="AP6705" s="171"/>
      <c r="AQ6705" s="171"/>
      <c r="AR6705" s="171"/>
    </row>
    <row r="6706" spans="24:44">
      <c r="X6706" t="s">
        <v>24649</v>
      </c>
      <c r="Y6706" t="s">
        <v>389</v>
      </c>
      <c r="Z6706" t="s">
        <v>24650</v>
      </c>
      <c r="AA6706" t="s">
        <v>24651</v>
      </c>
      <c r="AB6706" t="s">
        <v>5354</v>
      </c>
      <c r="AO6706" s="171"/>
      <c r="AP6706" s="171"/>
      <c r="AQ6706" s="171"/>
      <c r="AR6706" s="171"/>
    </row>
    <row r="6707" spans="24:44">
      <c r="X6707" t="s">
        <v>24652</v>
      </c>
      <c r="Y6707" t="s">
        <v>389</v>
      </c>
      <c r="Z6707" t="s">
        <v>24653</v>
      </c>
      <c r="AA6707" t="s">
        <v>24651</v>
      </c>
      <c r="AB6707" t="s">
        <v>5354</v>
      </c>
      <c r="AO6707" s="171"/>
      <c r="AP6707" s="171"/>
      <c r="AQ6707" s="171"/>
      <c r="AR6707" s="171"/>
    </row>
    <row r="6708" spans="24:44">
      <c r="X6708" t="s">
        <v>24654</v>
      </c>
      <c r="Y6708" t="s">
        <v>389</v>
      </c>
      <c r="Z6708" t="s">
        <v>24655</v>
      </c>
      <c r="AA6708" t="s">
        <v>24656</v>
      </c>
      <c r="AB6708" t="s">
        <v>5354</v>
      </c>
      <c r="AO6708" s="171"/>
      <c r="AP6708" s="171"/>
      <c r="AQ6708" s="171"/>
      <c r="AR6708" s="171"/>
    </row>
    <row r="6709" spans="24:44">
      <c r="X6709" t="s">
        <v>24657</v>
      </c>
      <c r="Y6709" t="s">
        <v>389</v>
      </c>
      <c r="Z6709" t="s">
        <v>24658</v>
      </c>
      <c r="AA6709" t="s">
        <v>24656</v>
      </c>
      <c r="AB6709" t="s">
        <v>5354</v>
      </c>
      <c r="AO6709" s="171"/>
      <c r="AP6709" s="171"/>
      <c r="AQ6709" s="171"/>
      <c r="AR6709" s="171"/>
    </row>
    <row r="6710" spans="24:44">
      <c r="X6710" t="s">
        <v>24659</v>
      </c>
      <c r="Y6710" t="s">
        <v>389</v>
      </c>
      <c r="Z6710" t="s">
        <v>24660</v>
      </c>
      <c r="AA6710" t="s">
        <v>24661</v>
      </c>
      <c r="AB6710" t="s">
        <v>5354</v>
      </c>
      <c r="AO6710" s="171"/>
      <c r="AP6710" s="171"/>
      <c r="AQ6710" s="171"/>
      <c r="AR6710" s="171"/>
    </row>
    <row r="6711" spans="24:44">
      <c r="X6711" t="s">
        <v>24662</v>
      </c>
      <c r="Y6711" t="s">
        <v>389</v>
      </c>
      <c r="Z6711" t="s">
        <v>24663</v>
      </c>
      <c r="AA6711" t="s">
        <v>24661</v>
      </c>
      <c r="AB6711" t="s">
        <v>5354</v>
      </c>
      <c r="AO6711" s="171"/>
      <c r="AP6711" s="171"/>
      <c r="AQ6711" s="171"/>
      <c r="AR6711" s="171"/>
    </row>
    <row r="6712" spans="24:44">
      <c r="X6712" t="s">
        <v>24664</v>
      </c>
      <c r="Y6712" t="s">
        <v>389</v>
      </c>
      <c r="Z6712" t="s">
        <v>24665</v>
      </c>
      <c r="AA6712" t="s">
        <v>24666</v>
      </c>
      <c r="AB6712" t="s">
        <v>5354</v>
      </c>
      <c r="AO6712" s="171"/>
      <c r="AP6712" s="171"/>
      <c r="AQ6712" s="171"/>
      <c r="AR6712" s="171"/>
    </row>
    <row r="6713" spans="24:44">
      <c r="X6713" t="s">
        <v>24667</v>
      </c>
      <c r="Y6713" t="s">
        <v>389</v>
      </c>
      <c r="Z6713" t="s">
        <v>24668</v>
      </c>
      <c r="AA6713" t="s">
        <v>24666</v>
      </c>
      <c r="AB6713" t="s">
        <v>5354</v>
      </c>
      <c r="AO6713" s="171"/>
      <c r="AP6713" s="171"/>
      <c r="AQ6713" s="171"/>
      <c r="AR6713" s="171"/>
    </row>
    <row r="6714" spans="24:44">
      <c r="X6714" t="s">
        <v>24669</v>
      </c>
      <c r="Y6714" t="s">
        <v>389</v>
      </c>
      <c r="Z6714" t="s">
        <v>24670</v>
      </c>
      <c r="AA6714" t="s">
        <v>24671</v>
      </c>
      <c r="AB6714" t="s">
        <v>5354</v>
      </c>
      <c r="AO6714" s="171"/>
      <c r="AP6714" s="171"/>
      <c r="AQ6714" s="171"/>
      <c r="AR6714" s="171"/>
    </row>
    <row r="6715" spans="24:44">
      <c r="X6715" t="s">
        <v>24672</v>
      </c>
      <c r="Y6715" t="s">
        <v>389</v>
      </c>
      <c r="Z6715" t="s">
        <v>24673</v>
      </c>
      <c r="AA6715" t="s">
        <v>24671</v>
      </c>
      <c r="AB6715" t="s">
        <v>5354</v>
      </c>
      <c r="AO6715" s="171"/>
      <c r="AP6715" s="171"/>
      <c r="AQ6715" s="171"/>
      <c r="AR6715" s="171"/>
    </row>
    <row r="6716" spans="24:44">
      <c r="X6716" t="s">
        <v>24674</v>
      </c>
      <c r="Y6716" t="s">
        <v>389</v>
      </c>
      <c r="Z6716" t="s">
        <v>24675</v>
      </c>
      <c r="AA6716" t="s">
        <v>24676</v>
      </c>
      <c r="AB6716" t="s">
        <v>5354</v>
      </c>
      <c r="AO6716" s="171"/>
      <c r="AP6716" s="171"/>
      <c r="AQ6716" s="171"/>
      <c r="AR6716" s="171"/>
    </row>
    <row r="6717" spans="24:44">
      <c r="X6717" t="s">
        <v>24677</v>
      </c>
      <c r="Y6717" t="s">
        <v>389</v>
      </c>
      <c r="Z6717" t="s">
        <v>24678</v>
      </c>
      <c r="AA6717" t="s">
        <v>24676</v>
      </c>
      <c r="AB6717" t="s">
        <v>5354</v>
      </c>
      <c r="AO6717" s="171"/>
      <c r="AP6717" s="171"/>
      <c r="AQ6717" s="171"/>
      <c r="AR6717" s="171"/>
    </row>
    <row r="6718" spans="24:44">
      <c r="X6718" t="s">
        <v>24679</v>
      </c>
      <c r="Y6718" t="s">
        <v>389</v>
      </c>
      <c r="Z6718" t="s">
        <v>24680</v>
      </c>
      <c r="AA6718" t="s">
        <v>24681</v>
      </c>
      <c r="AB6718" t="s">
        <v>5354</v>
      </c>
      <c r="AO6718" s="171"/>
      <c r="AP6718" s="171"/>
      <c r="AQ6718" s="171"/>
      <c r="AR6718" s="171"/>
    </row>
    <row r="6719" spans="24:44">
      <c r="X6719" t="s">
        <v>24682</v>
      </c>
      <c r="Y6719" t="s">
        <v>389</v>
      </c>
      <c r="Z6719" t="s">
        <v>24683</v>
      </c>
      <c r="AA6719" t="s">
        <v>24681</v>
      </c>
      <c r="AB6719" t="s">
        <v>5354</v>
      </c>
      <c r="AO6719" s="171"/>
      <c r="AP6719" s="171"/>
      <c r="AQ6719" s="171"/>
      <c r="AR6719" s="171"/>
    </row>
    <row r="6720" spans="24:44">
      <c r="X6720" t="s">
        <v>24684</v>
      </c>
      <c r="Y6720" t="s">
        <v>389</v>
      </c>
      <c r="Z6720" t="s">
        <v>24685</v>
      </c>
      <c r="AA6720" t="s">
        <v>24686</v>
      </c>
      <c r="AB6720" t="s">
        <v>5354</v>
      </c>
      <c r="AO6720" s="171"/>
      <c r="AP6720" s="171"/>
      <c r="AQ6720" s="171"/>
      <c r="AR6720" s="171"/>
    </row>
    <row r="6721" spans="24:44">
      <c r="X6721" t="s">
        <v>24687</v>
      </c>
      <c r="Y6721" t="s">
        <v>389</v>
      </c>
      <c r="Z6721" t="s">
        <v>24688</v>
      </c>
      <c r="AA6721" t="s">
        <v>24686</v>
      </c>
      <c r="AB6721" t="s">
        <v>5354</v>
      </c>
      <c r="AO6721" s="171"/>
      <c r="AP6721" s="171"/>
      <c r="AQ6721" s="171"/>
      <c r="AR6721" s="171"/>
    </row>
    <row r="6722" spans="24:44">
      <c r="X6722" t="s">
        <v>24689</v>
      </c>
      <c r="Y6722" t="s">
        <v>389</v>
      </c>
      <c r="Z6722" t="s">
        <v>24690</v>
      </c>
      <c r="AA6722" t="s">
        <v>24691</v>
      </c>
      <c r="AB6722" t="s">
        <v>5354</v>
      </c>
      <c r="AO6722" s="171"/>
      <c r="AP6722" s="171"/>
      <c r="AQ6722" s="171"/>
      <c r="AR6722" s="171"/>
    </row>
    <row r="6723" spans="24:44">
      <c r="X6723" t="s">
        <v>24692</v>
      </c>
      <c r="Y6723" t="s">
        <v>389</v>
      </c>
      <c r="Z6723" t="s">
        <v>24693</v>
      </c>
      <c r="AA6723" t="s">
        <v>23633</v>
      </c>
      <c r="AB6723" t="s">
        <v>5354</v>
      </c>
      <c r="AO6723" s="171"/>
      <c r="AP6723" s="171"/>
      <c r="AQ6723" s="171"/>
      <c r="AR6723" s="171"/>
    </row>
    <row r="6724" spans="24:44">
      <c r="X6724" t="s">
        <v>24694</v>
      </c>
      <c r="Y6724" t="s">
        <v>389</v>
      </c>
      <c r="Z6724" t="s">
        <v>24695</v>
      </c>
      <c r="AA6724" t="s">
        <v>24691</v>
      </c>
      <c r="AB6724" t="s">
        <v>5354</v>
      </c>
      <c r="AO6724" s="171"/>
      <c r="AP6724" s="171"/>
      <c r="AQ6724" s="171"/>
      <c r="AR6724" s="171"/>
    </row>
    <row r="6725" spans="24:44">
      <c r="X6725" t="s">
        <v>24696</v>
      </c>
      <c r="Y6725" t="s">
        <v>389</v>
      </c>
      <c r="Z6725" t="s">
        <v>24697</v>
      </c>
      <c r="AA6725" t="s">
        <v>23633</v>
      </c>
      <c r="AB6725" t="s">
        <v>5354</v>
      </c>
      <c r="AO6725" s="171"/>
      <c r="AP6725" s="171"/>
      <c r="AQ6725" s="171"/>
      <c r="AR6725" s="171"/>
    </row>
    <row r="6726" spans="24:44">
      <c r="X6726" t="s">
        <v>24698</v>
      </c>
      <c r="Y6726" t="s">
        <v>389</v>
      </c>
      <c r="Z6726" t="s">
        <v>24699</v>
      </c>
      <c r="AA6726" t="s">
        <v>24700</v>
      </c>
      <c r="AB6726" t="s">
        <v>5354</v>
      </c>
      <c r="AO6726" s="171"/>
      <c r="AP6726" s="171"/>
      <c r="AQ6726" s="171"/>
      <c r="AR6726" s="171"/>
    </row>
    <row r="6727" spans="24:44">
      <c r="X6727" t="s">
        <v>24701</v>
      </c>
      <c r="Y6727" t="s">
        <v>389</v>
      </c>
      <c r="Z6727" t="s">
        <v>24702</v>
      </c>
      <c r="AA6727" t="s">
        <v>24700</v>
      </c>
      <c r="AB6727" t="s">
        <v>5354</v>
      </c>
      <c r="AO6727" s="171"/>
      <c r="AP6727" s="171"/>
      <c r="AQ6727" s="171"/>
      <c r="AR6727" s="171"/>
    </row>
    <row r="6728" spans="24:44">
      <c r="X6728" t="s">
        <v>24703</v>
      </c>
      <c r="Y6728" t="s">
        <v>389</v>
      </c>
      <c r="Z6728" t="s">
        <v>24704</v>
      </c>
      <c r="AA6728" t="s">
        <v>24705</v>
      </c>
      <c r="AB6728" t="s">
        <v>125</v>
      </c>
      <c r="AO6728" s="171"/>
      <c r="AP6728" s="171"/>
      <c r="AQ6728" s="171"/>
      <c r="AR6728" s="171"/>
    </row>
    <row r="6729" spans="24:44">
      <c r="X6729" t="s">
        <v>24706</v>
      </c>
      <c r="Y6729" t="s">
        <v>389</v>
      </c>
      <c r="Z6729" t="s">
        <v>24707</v>
      </c>
      <c r="AA6729" t="s">
        <v>22948</v>
      </c>
      <c r="AB6729" t="s">
        <v>10553</v>
      </c>
      <c r="AO6729" s="171"/>
      <c r="AP6729" s="171"/>
      <c r="AQ6729" s="171"/>
      <c r="AR6729" s="171"/>
    </row>
    <row r="6730" spans="24:44">
      <c r="X6730" t="s">
        <v>24708</v>
      </c>
      <c r="Y6730" t="s">
        <v>389</v>
      </c>
      <c r="Z6730" t="s">
        <v>24709</v>
      </c>
      <c r="AA6730" t="s">
        <v>23633</v>
      </c>
      <c r="AB6730" t="s">
        <v>5354</v>
      </c>
      <c r="AO6730" s="171"/>
      <c r="AP6730" s="171"/>
      <c r="AQ6730" s="171"/>
      <c r="AR6730" s="171"/>
    </row>
    <row r="6731" spans="24:44">
      <c r="X6731" t="s">
        <v>24710</v>
      </c>
      <c r="Y6731" t="s">
        <v>389</v>
      </c>
      <c r="Z6731" t="s">
        <v>24711</v>
      </c>
      <c r="AA6731" t="s">
        <v>23633</v>
      </c>
      <c r="AB6731" t="s">
        <v>5354</v>
      </c>
      <c r="AO6731" s="171"/>
      <c r="AP6731" s="171"/>
      <c r="AQ6731" s="171"/>
      <c r="AR6731" s="171"/>
    </row>
    <row r="6732" spans="24:44">
      <c r="X6732" t="s">
        <v>24712</v>
      </c>
      <c r="Y6732" t="s">
        <v>386</v>
      </c>
      <c r="Z6732" t="s">
        <v>24713</v>
      </c>
      <c r="AA6732" t="s">
        <v>22390</v>
      </c>
      <c r="AB6732" t="s">
        <v>10553</v>
      </c>
      <c r="AO6732" s="171"/>
      <c r="AP6732" s="171"/>
      <c r="AQ6732" s="171"/>
      <c r="AR6732" s="171"/>
    </row>
    <row r="6733" spans="24:44">
      <c r="X6733" t="s">
        <v>24714</v>
      </c>
      <c r="Y6733" t="s">
        <v>389</v>
      </c>
      <c r="Z6733" t="s">
        <v>24715</v>
      </c>
      <c r="AA6733" t="s">
        <v>23633</v>
      </c>
      <c r="AB6733" t="s">
        <v>5354</v>
      </c>
      <c r="AO6733" s="171"/>
      <c r="AP6733" s="171"/>
      <c r="AQ6733" s="171"/>
      <c r="AR6733" s="171"/>
    </row>
    <row r="6734" spans="24:44">
      <c r="X6734" t="s">
        <v>24716</v>
      </c>
      <c r="Y6734" t="s">
        <v>389</v>
      </c>
      <c r="Z6734" t="s">
        <v>24717</v>
      </c>
      <c r="AA6734" t="s">
        <v>22509</v>
      </c>
      <c r="AB6734" t="s">
        <v>5354</v>
      </c>
      <c r="AO6734" s="171"/>
      <c r="AP6734" s="171"/>
      <c r="AQ6734" s="171"/>
      <c r="AR6734" s="171"/>
    </row>
    <row r="6735" spans="24:44">
      <c r="X6735" t="s">
        <v>24718</v>
      </c>
      <c r="Y6735" t="s">
        <v>389</v>
      </c>
      <c r="Z6735" t="s">
        <v>24719</v>
      </c>
      <c r="AA6735" t="s">
        <v>22509</v>
      </c>
      <c r="AB6735" t="s">
        <v>5354</v>
      </c>
      <c r="AO6735" s="171"/>
      <c r="AP6735" s="171"/>
      <c r="AQ6735" s="171"/>
      <c r="AR6735" s="171"/>
    </row>
    <row r="6736" spans="24:44">
      <c r="X6736" t="s">
        <v>24720</v>
      </c>
      <c r="Y6736" t="s">
        <v>389</v>
      </c>
      <c r="Z6736" t="s">
        <v>24721</v>
      </c>
      <c r="AA6736" t="s">
        <v>22509</v>
      </c>
      <c r="AB6736" t="s">
        <v>5354</v>
      </c>
      <c r="AO6736" s="171"/>
      <c r="AP6736" s="171"/>
      <c r="AQ6736" s="171"/>
      <c r="AR6736" s="171"/>
    </row>
    <row r="6737" spans="24:44">
      <c r="X6737" t="s">
        <v>24722</v>
      </c>
      <c r="Y6737" t="s">
        <v>389</v>
      </c>
      <c r="Z6737" t="s">
        <v>24723</v>
      </c>
      <c r="AA6737" t="s">
        <v>22509</v>
      </c>
      <c r="AB6737" t="s">
        <v>5354</v>
      </c>
      <c r="AO6737" s="171"/>
      <c r="AP6737" s="171"/>
      <c r="AQ6737" s="171"/>
      <c r="AR6737" s="171"/>
    </row>
    <row r="6738" spans="24:44">
      <c r="X6738" t="s">
        <v>24724</v>
      </c>
      <c r="Y6738" t="s">
        <v>389</v>
      </c>
      <c r="Z6738" t="s">
        <v>24725</v>
      </c>
      <c r="AA6738" t="s">
        <v>22509</v>
      </c>
      <c r="AB6738" t="s">
        <v>5354</v>
      </c>
      <c r="AO6738" s="171"/>
      <c r="AP6738" s="171"/>
      <c r="AQ6738" s="171"/>
      <c r="AR6738" s="171"/>
    </row>
    <row r="6739" spans="24:44">
      <c r="X6739" t="s">
        <v>24726</v>
      </c>
      <c r="Y6739" t="s">
        <v>389</v>
      </c>
      <c r="Z6739" t="s">
        <v>24727</v>
      </c>
      <c r="AA6739" t="s">
        <v>22509</v>
      </c>
      <c r="AB6739" t="s">
        <v>5354</v>
      </c>
      <c r="AO6739" s="171"/>
      <c r="AP6739" s="171"/>
      <c r="AQ6739" s="171"/>
      <c r="AR6739" s="171"/>
    </row>
    <row r="6740" spans="24:44">
      <c r="X6740" t="s">
        <v>24728</v>
      </c>
      <c r="Y6740" t="s">
        <v>389</v>
      </c>
      <c r="Z6740" t="s">
        <v>24729</v>
      </c>
      <c r="AA6740" t="s">
        <v>22509</v>
      </c>
      <c r="AB6740" t="s">
        <v>5354</v>
      </c>
      <c r="AO6740" s="171"/>
      <c r="AP6740" s="171"/>
      <c r="AQ6740" s="171"/>
      <c r="AR6740" s="171"/>
    </row>
    <row r="6741" spans="24:44">
      <c r="X6741" t="s">
        <v>24730</v>
      </c>
      <c r="Y6741" t="s">
        <v>389</v>
      </c>
      <c r="Z6741" t="s">
        <v>24731</v>
      </c>
      <c r="AA6741" t="s">
        <v>22509</v>
      </c>
      <c r="AB6741" t="s">
        <v>5354</v>
      </c>
      <c r="AO6741" s="171"/>
      <c r="AP6741" s="171"/>
      <c r="AQ6741" s="171"/>
      <c r="AR6741" s="171"/>
    </row>
    <row r="6742" spans="24:44">
      <c r="X6742" t="s">
        <v>24732</v>
      </c>
      <c r="Y6742" t="s">
        <v>389</v>
      </c>
      <c r="Z6742" t="s">
        <v>24733</v>
      </c>
      <c r="AA6742" t="s">
        <v>22509</v>
      </c>
      <c r="AB6742" t="s">
        <v>5354</v>
      </c>
      <c r="AO6742" s="171"/>
      <c r="AP6742" s="171"/>
      <c r="AQ6742" s="171"/>
      <c r="AR6742" s="171"/>
    </row>
    <row r="6743" spans="24:44">
      <c r="X6743" t="s">
        <v>24734</v>
      </c>
      <c r="Y6743" t="s">
        <v>389</v>
      </c>
      <c r="Z6743" t="s">
        <v>24735</v>
      </c>
      <c r="AA6743" t="s">
        <v>22509</v>
      </c>
      <c r="AB6743" t="s">
        <v>5354</v>
      </c>
      <c r="AO6743" s="171"/>
      <c r="AP6743" s="171"/>
      <c r="AQ6743" s="171"/>
      <c r="AR6743" s="171"/>
    </row>
    <row r="6744" spans="24:44">
      <c r="X6744" t="s">
        <v>24736</v>
      </c>
      <c r="Y6744" t="s">
        <v>389</v>
      </c>
      <c r="Z6744" t="s">
        <v>24737</v>
      </c>
      <c r="AA6744" t="s">
        <v>22509</v>
      </c>
      <c r="AB6744" t="s">
        <v>5354</v>
      </c>
      <c r="AO6744" s="171"/>
      <c r="AP6744" s="171"/>
      <c r="AQ6744" s="171"/>
      <c r="AR6744" s="171"/>
    </row>
    <row r="6745" spans="24:44">
      <c r="X6745" t="s">
        <v>24738</v>
      </c>
      <c r="Y6745" t="s">
        <v>389</v>
      </c>
      <c r="Z6745" t="s">
        <v>24739</v>
      </c>
      <c r="AA6745" t="s">
        <v>22509</v>
      </c>
      <c r="AB6745" t="s">
        <v>5354</v>
      </c>
      <c r="AO6745" s="171"/>
      <c r="AP6745" s="171"/>
      <c r="AQ6745" s="171"/>
      <c r="AR6745" s="171"/>
    </row>
    <row r="6746" spans="24:44">
      <c r="X6746" t="s">
        <v>24740</v>
      </c>
      <c r="Y6746" t="s">
        <v>389</v>
      </c>
      <c r="Z6746" t="s">
        <v>24741</v>
      </c>
      <c r="AA6746" t="s">
        <v>22509</v>
      </c>
      <c r="AB6746" t="s">
        <v>5354</v>
      </c>
      <c r="AO6746" s="171"/>
      <c r="AP6746" s="171"/>
      <c r="AQ6746" s="171"/>
      <c r="AR6746" s="171"/>
    </row>
    <row r="6747" spans="24:44">
      <c r="X6747" t="s">
        <v>24742</v>
      </c>
      <c r="Y6747" t="s">
        <v>389</v>
      </c>
      <c r="Z6747" t="s">
        <v>24743</v>
      </c>
      <c r="AA6747" t="s">
        <v>22509</v>
      </c>
      <c r="AB6747" t="s">
        <v>5354</v>
      </c>
      <c r="AO6747" s="171"/>
      <c r="AP6747" s="171"/>
      <c r="AQ6747" s="171"/>
      <c r="AR6747" s="171"/>
    </row>
    <row r="6748" spans="24:44">
      <c r="X6748" t="s">
        <v>24744</v>
      </c>
      <c r="Y6748" t="s">
        <v>389</v>
      </c>
      <c r="Z6748" t="s">
        <v>24745</v>
      </c>
      <c r="AA6748" t="s">
        <v>22509</v>
      </c>
      <c r="AB6748" t="s">
        <v>5354</v>
      </c>
      <c r="AO6748" s="171"/>
      <c r="AP6748" s="171"/>
      <c r="AQ6748" s="171"/>
      <c r="AR6748" s="171"/>
    </row>
    <row r="6749" spans="24:44">
      <c r="X6749" t="s">
        <v>24746</v>
      </c>
      <c r="Y6749" t="s">
        <v>389</v>
      </c>
      <c r="Z6749" t="s">
        <v>24747</v>
      </c>
      <c r="AA6749" t="s">
        <v>22509</v>
      </c>
      <c r="AB6749" t="s">
        <v>5354</v>
      </c>
      <c r="AO6749" s="171"/>
      <c r="AP6749" s="171"/>
      <c r="AQ6749" s="171"/>
      <c r="AR6749" s="171"/>
    </row>
    <row r="6750" spans="24:44">
      <c r="X6750" t="s">
        <v>24748</v>
      </c>
      <c r="Y6750" t="s">
        <v>389</v>
      </c>
      <c r="Z6750" t="s">
        <v>24749</v>
      </c>
      <c r="AA6750" t="s">
        <v>22384</v>
      </c>
      <c r="AB6750" t="s">
        <v>10553</v>
      </c>
      <c r="AO6750" s="171"/>
      <c r="AP6750" s="171"/>
      <c r="AQ6750" s="171"/>
      <c r="AR6750" s="171"/>
    </row>
    <row r="6751" spans="24:44">
      <c r="X6751" t="s">
        <v>24750</v>
      </c>
      <c r="Y6751" t="s">
        <v>389</v>
      </c>
      <c r="Z6751" t="s">
        <v>24751</v>
      </c>
      <c r="AA6751" t="s">
        <v>22416</v>
      </c>
      <c r="AB6751" t="s">
        <v>10553</v>
      </c>
      <c r="AO6751" s="171"/>
      <c r="AP6751" s="171"/>
      <c r="AQ6751" s="171"/>
      <c r="AR6751" s="171"/>
    </row>
    <row r="6752" spans="24:44">
      <c r="X6752" t="s">
        <v>24752</v>
      </c>
      <c r="Y6752" t="s">
        <v>389</v>
      </c>
      <c r="Z6752" t="s">
        <v>24753</v>
      </c>
      <c r="AA6752" t="s">
        <v>22509</v>
      </c>
      <c r="AB6752" t="s">
        <v>5354</v>
      </c>
      <c r="AO6752" s="171"/>
      <c r="AP6752" s="171"/>
      <c r="AQ6752" s="171"/>
      <c r="AR6752" s="171"/>
    </row>
    <row r="6753" spans="24:44">
      <c r="X6753" t="s">
        <v>24754</v>
      </c>
      <c r="Y6753" t="s">
        <v>389</v>
      </c>
      <c r="Z6753" t="s">
        <v>24755</v>
      </c>
      <c r="AA6753" t="s">
        <v>22509</v>
      </c>
      <c r="AB6753" t="s">
        <v>5354</v>
      </c>
      <c r="AO6753" s="171"/>
      <c r="AP6753" s="171"/>
      <c r="AQ6753" s="171"/>
      <c r="AR6753" s="171"/>
    </row>
    <row r="6754" spans="24:44">
      <c r="X6754" t="s">
        <v>24756</v>
      </c>
      <c r="Y6754" t="s">
        <v>389</v>
      </c>
      <c r="Z6754" t="s">
        <v>24757</v>
      </c>
      <c r="AA6754" t="s">
        <v>22509</v>
      </c>
      <c r="AB6754" t="s">
        <v>5354</v>
      </c>
      <c r="AO6754" s="171"/>
      <c r="AP6754" s="171"/>
      <c r="AQ6754" s="171"/>
      <c r="AR6754" s="171"/>
    </row>
    <row r="6755" spans="24:44">
      <c r="X6755" t="s">
        <v>24758</v>
      </c>
      <c r="Y6755" t="s">
        <v>389</v>
      </c>
      <c r="Z6755" t="s">
        <v>24759</v>
      </c>
      <c r="AA6755" t="s">
        <v>22509</v>
      </c>
      <c r="AB6755" t="s">
        <v>5354</v>
      </c>
      <c r="AO6755" s="171"/>
      <c r="AP6755" s="171"/>
      <c r="AQ6755" s="171"/>
      <c r="AR6755" s="171"/>
    </row>
    <row r="6756" spans="24:44">
      <c r="X6756" t="s">
        <v>24760</v>
      </c>
      <c r="Y6756" t="s">
        <v>389</v>
      </c>
      <c r="Z6756" t="s">
        <v>24761</v>
      </c>
      <c r="AA6756" t="s">
        <v>22416</v>
      </c>
      <c r="AB6756" t="s">
        <v>10553</v>
      </c>
      <c r="AO6756" s="171"/>
      <c r="AP6756" s="171"/>
      <c r="AQ6756" s="171"/>
      <c r="AR6756" s="171"/>
    </row>
    <row r="6757" spans="24:44">
      <c r="X6757" t="s">
        <v>24762</v>
      </c>
      <c r="Y6757" t="s">
        <v>389</v>
      </c>
      <c r="Z6757" t="s">
        <v>24763</v>
      </c>
      <c r="AA6757" t="s">
        <v>22509</v>
      </c>
      <c r="AB6757" t="s">
        <v>5354</v>
      </c>
      <c r="AO6757" s="171"/>
      <c r="AP6757" s="171"/>
      <c r="AQ6757" s="171"/>
      <c r="AR6757" s="171"/>
    </row>
    <row r="6758" spans="24:44">
      <c r="X6758" t="s">
        <v>24764</v>
      </c>
      <c r="Y6758" t="s">
        <v>389</v>
      </c>
      <c r="Z6758" t="s">
        <v>24765</v>
      </c>
      <c r="AA6758" t="s">
        <v>23633</v>
      </c>
      <c r="AB6758" t="s">
        <v>5354</v>
      </c>
      <c r="AO6758" s="171"/>
      <c r="AP6758" s="171"/>
      <c r="AQ6758" s="171"/>
      <c r="AR6758" s="171"/>
    </row>
    <row r="6759" spans="24:44">
      <c r="X6759" t="s">
        <v>24766</v>
      </c>
      <c r="Y6759" t="s">
        <v>389</v>
      </c>
      <c r="Z6759" t="s">
        <v>24767</v>
      </c>
      <c r="AA6759" t="s">
        <v>23006</v>
      </c>
      <c r="AB6759" t="s">
        <v>10553</v>
      </c>
      <c r="AO6759" s="171"/>
      <c r="AP6759" s="171"/>
      <c r="AQ6759" s="171"/>
      <c r="AR6759" s="171"/>
    </row>
    <row r="6760" spans="24:44">
      <c r="X6760" t="s">
        <v>24768</v>
      </c>
      <c r="Y6760" t="s">
        <v>389</v>
      </c>
      <c r="Z6760" t="s">
        <v>24769</v>
      </c>
      <c r="AA6760" t="s">
        <v>24770</v>
      </c>
      <c r="AB6760" t="s">
        <v>125</v>
      </c>
      <c r="AO6760" s="171"/>
      <c r="AP6760" s="171"/>
      <c r="AQ6760" s="171"/>
      <c r="AR6760" s="171"/>
    </row>
    <row r="6761" spans="24:44">
      <c r="X6761" t="s">
        <v>24771</v>
      </c>
      <c r="Y6761" t="s">
        <v>389</v>
      </c>
      <c r="Z6761" t="s">
        <v>24772</v>
      </c>
      <c r="AA6761" t="s">
        <v>22509</v>
      </c>
      <c r="AB6761" t="s">
        <v>5354</v>
      </c>
      <c r="AO6761" s="171"/>
      <c r="AP6761" s="171"/>
      <c r="AQ6761" s="171"/>
      <c r="AR6761" s="171"/>
    </row>
    <row r="6762" spans="24:44">
      <c r="X6762" t="s">
        <v>24773</v>
      </c>
      <c r="Y6762" t="s">
        <v>389</v>
      </c>
      <c r="Z6762" t="s">
        <v>24774</v>
      </c>
      <c r="AA6762" t="s">
        <v>22509</v>
      </c>
      <c r="AB6762" t="s">
        <v>5354</v>
      </c>
      <c r="AO6762" s="171"/>
      <c r="AP6762" s="171"/>
      <c r="AQ6762" s="171"/>
      <c r="AR6762" s="171"/>
    </row>
    <row r="6763" spans="24:44">
      <c r="X6763" t="s">
        <v>24775</v>
      </c>
      <c r="Y6763" t="s">
        <v>389</v>
      </c>
      <c r="Z6763" t="s">
        <v>24776</v>
      </c>
      <c r="AA6763" t="s">
        <v>23383</v>
      </c>
      <c r="AB6763" t="s">
        <v>10553</v>
      </c>
      <c r="AO6763" s="171"/>
      <c r="AP6763" s="171"/>
      <c r="AQ6763" s="171"/>
      <c r="AR6763" s="171"/>
    </row>
    <row r="6764" spans="24:44">
      <c r="X6764" t="s">
        <v>24777</v>
      </c>
      <c r="Y6764" t="s">
        <v>389</v>
      </c>
      <c r="Z6764" t="s">
        <v>24778</v>
      </c>
      <c r="AA6764" t="s">
        <v>1052</v>
      </c>
      <c r="AB6764" t="s">
        <v>10553</v>
      </c>
      <c r="AO6764" s="171"/>
      <c r="AP6764" s="171"/>
      <c r="AQ6764" s="171"/>
      <c r="AR6764" s="171"/>
    </row>
    <row r="6765" spans="24:44">
      <c r="X6765" t="s">
        <v>24779</v>
      </c>
      <c r="Y6765" t="s">
        <v>389</v>
      </c>
      <c r="Z6765" t="s">
        <v>24780</v>
      </c>
      <c r="AA6765" t="s">
        <v>24368</v>
      </c>
      <c r="AB6765" t="s">
        <v>10553</v>
      </c>
      <c r="AO6765" s="171"/>
      <c r="AP6765" s="171"/>
      <c r="AQ6765" s="171"/>
      <c r="AR6765" s="171"/>
    </row>
    <row r="6766" spans="24:44">
      <c r="X6766" t="s">
        <v>24781</v>
      </c>
      <c r="Y6766" t="s">
        <v>389</v>
      </c>
      <c r="Z6766" t="s">
        <v>24782</v>
      </c>
      <c r="AA6766" t="s">
        <v>23949</v>
      </c>
      <c r="AB6766" t="s">
        <v>10553</v>
      </c>
      <c r="AO6766" s="171"/>
      <c r="AP6766" s="171"/>
      <c r="AQ6766" s="171"/>
      <c r="AR6766" s="171"/>
    </row>
    <row r="6767" spans="24:44">
      <c r="X6767" t="s">
        <v>24783</v>
      </c>
      <c r="Y6767" t="s">
        <v>389</v>
      </c>
      <c r="Z6767" t="s">
        <v>24784</v>
      </c>
      <c r="AA6767" t="s">
        <v>23396</v>
      </c>
      <c r="AB6767" t="s">
        <v>10553</v>
      </c>
      <c r="AO6767" s="171"/>
      <c r="AP6767" s="171"/>
      <c r="AQ6767" s="171"/>
      <c r="AR6767" s="171"/>
    </row>
    <row r="6768" spans="24:44">
      <c r="X6768" t="s">
        <v>24785</v>
      </c>
      <c r="Y6768" t="s">
        <v>389</v>
      </c>
      <c r="Z6768" t="s">
        <v>24786</v>
      </c>
      <c r="AA6768" t="s">
        <v>24332</v>
      </c>
      <c r="AB6768" t="s">
        <v>10553</v>
      </c>
      <c r="AO6768" s="171"/>
      <c r="AP6768" s="171"/>
      <c r="AQ6768" s="171"/>
      <c r="AR6768" s="171"/>
    </row>
    <row r="6769" spans="24:44">
      <c r="X6769" t="s">
        <v>24785</v>
      </c>
      <c r="Y6769" t="s">
        <v>389</v>
      </c>
      <c r="Z6769" t="s">
        <v>24786</v>
      </c>
      <c r="AA6769" t="s">
        <v>24332</v>
      </c>
      <c r="AB6769" t="s">
        <v>10553</v>
      </c>
      <c r="AO6769" s="171"/>
      <c r="AP6769" s="171"/>
      <c r="AQ6769" s="171"/>
      <c r="AR6769" s="171"/>
    </row>
    <row r="6770" spans="24:44">
      <c r="X6770" t="s">
        <v>24787</v>
      </c>
      <c r="Y6770" t="s">
        <v>389</v>
      </c>
      <c r="Z6770" t="s">
        <v>24788</v>
      </c>
      <c r="AA6770" t="s">
        <v>24368</v>
      </c>
      <c r="AB6770" t="s">
        <v>10553</v>
      </c>
      <c r="AO6770" s="171"/>
      <c r="AP6770" s="171"/>
      <c r="AQ6770" s="171"/>
      <c r="AR6770" s="171"/>
    </row>
    <row r="6771" spans="24:44">
      <c r="X6771" t="s">
        <v>24789</v>
      </c>
      <c r="Y6771" t="s">
        <v>389</v>
      </c>
      <c r="Z6771" t="s">
        <v>24790</v>
      </c>
      <c r="AA6771" t="s">
        <v>22717</v>
      </c>
      <c r="AB6771" t="s">
        <v>125</v>
      </c>
      <c r="AO6771" s="171"/>
      <c r="AP6771" s="171"/>
      <c r="AQ6771" s="171"/>
      <c r="AR6771" s="171"/>
    </row>
    <row r="6772" spans="24:44">
      <c r="X6772" t="s">
        <v>24791</v>
      </c>
      <c r="Y6772" t="s">
        <v>389</v>
      </c>
      <c r="Z6772" t="s">
        <v>24792</v>
      </c>
      <c r="AA6772" t="s">
        <v>24332</v>
      </c>
      <c r="AB6772" t="s">
        <v>10553</v>
      </c>
      <c r="AO6772" s="171"/>
      <c r="AP6772" s="171"/>
      <c r="AQ6772" s="171"/>
      <c r="AR6772" s="171"/>
    </row>
    <row r="6773" spans="24:44">
      <c r="X6773" t="s">
        <v>24791</v>
      </c>
      <c r="Y6773" t="s">
        <v>389</v>
      </c>
      <c r="Z6773" t="s">
        <v>24792</v>
      </c>
      <c r="AA6773" t="s">
        <v>24332</v>
      </c>
      <c r="AB6773" t="s">
        <v>10553</v>
      </c>
      <c r="AO6773" s="171"/>
      <c r="AP6773" s="171"/>
      <c r="AQ6773" s="171"/>
      <c r="AR6773" s="171"/>
    </row>
    <row r="6774" spans="24:44">
      <c r="X6774" t="s">
        <v>24793</v>
      </c>
      <c r="Y6774" t="s">
        <v>389</v>
      </c>
      <c r="Z6774" t="s">
        <v>24794</v>
      </c>
      <c r="AA6774" t="s">
        <v>24332</v>
      </c>
      <c r="AB6774" t="s">
        <v>10553</v>
      </c>
      <c r="AO6774" s="171"/>
      <c r="AP6774" s="171"/>
      <c r="AQ6774" s="171"/>
      <c r="AR6774" s="171"/>
    </row>
    <row r="6775" spans="24:44">
      <c r="X6775" t="s">
        <v>24793</v>
      </c>
      <c r="Y6775" t="s">
        <v>389</v>
      </c>
      <c r="Z6775" t="s">
        <v>24794</v>
      </c>
      <c r="AA6775" t="s">
        <v>24332</v>
      </c>
      <c r="AB6775" t="s">
        <v>10553</v>
      </c>
      <c r="AO6775" s="171"/>
      <c r="AP6775" s="171"/>
      <c r="AQ6775" s="171"/>
      <c r="AR6775" s="171"/>
    </row>
    <row r="6776" spans="24:44">
      <c r="X6776" t="s">
        <v>24795</v>
      </c>
      <c r="Y6776" t="s">
        <v>389</v>
      </c>
      <c r="Z6776" t="s">
        <v>24796</v>
      </c>
      <c r="AA6776" t="s">
        <v>22509</v>
      </c>
      <c r="AB6776" t="s">
        <v>5354</v>
      </c>
      <c r="AO6776" s="171"/>
      <c r="AP6776" s="171"/>
      <c r="AQ6776" s="171"/>
      <c r="AR6776" s="171"/>
    </row>
    <row r="6777" spans="24:44">
      <c r="X6777" t="s">
        <v>24797</v>
      </c>
      <c r="Y6777" t="s">
        <v>389</v>
      </c>
      <c r="Z6777" t="s">
        <v>24798</v>
      </c>
      <c r="AA6777" t="s">
        <v>22509</v>
      </c>
      <c r="AB6777" t="s">
        <v>5354</v>
      </c>
      <c r="AO6777" s="171"/>
      <c r="AP6777" s="171"/>
      <c r="AQ6777" s="171"/>
      <c r="AR6777" s="171"/>
    </row>
    <row r="6778" spans="24:44">
      <c r="X6778" t="s">
        <v>24799</v>
      </c>
      <c r="Y6778" t="s">
        <v>389</v>
      </c>
      <c r="Z6778" t="s">
        <v>24800</v>
      </c>
      <c r="AA6778" t="s">
        <v>22509</v>
      </c>
      <c r="AB6778" t="s">
        <v>5354</v>
      </c>
      <c r="AO6778" s="171"/>
      <c r="AP6778" s="171"/>
      <c r="AQ6778" s="171"/>
      <c r="AR6778" s="171"/>
    </row>
    <row r="6779" spans="24:44">
      <c r="X6779" t="s">
        <v>24801</v>
      </c>
      <c r="Y6779" t="s">
        <v>389</v>
      </c>
      <c r="Z6779" t="s">
        <v>24802</v>
      </c>
      <c r="AA6779" t="s">
        <v>22509</v>
      </c>
      <c r="AB6779" t="s">
        <v>5354</v>
      </c>
      <c r="AO6779" s="171"/>
      <c r="AP6779" s="171"/>
      <c r="AQ6779" s="171"/>
      <c r="AR6779" s="171"/>
    </row>
    <row r="6780" spans="24:44">
      <c r="X6780" t="s">
        <v>24803</v>
      </c>
      <c r="Y6780" t="s">
        <v>389</v>
      </c>
      <c r="Z6780" t="s">
        <v>24804</v>
      </c>
      <c r="AA6780" t="s">
        <v>22509</v>
      </c>
      <c r="AB6780" t="s">
        <v>5354</v>
      </c>
      <c r="AO6780" s="171"/>
      <c r="AP6780" s="171"/>
      <c r="AQ6780" s="171"/>
      <c r="AR6780" s="171"/>
    </row>
    <row r="6781" spans="24:44">
      <c r="X6781" t="s">
        <v>24805</v>
      </c>
      <c r="Y6781" t="s">
        <v>389</v>
      </c>
      <c r="Z6781" t="s">
        <v>24806</v>
      </c>
      <c r="AA6781" t="s">
        <v>22509</v>
      </c>
      <c r="AB6781" t="s">
        <v>5354</v>
      </c>
      <c r="AO6781" s="171"/>
      <c r="AP6781" s="171"/>
      <c r="AQ6781" s="171"/>
      <c r="AR6781" s="171"/>
    </row>
    <row r="6782" spans="24:44">
      <c r="X6782" t="s">
        <v>24807</v>
      </c>
      <c r="Y6782" t="s">
        <v>389</v>
      </c>
      <c r="Z6782" t="s">
        <v>24808</v>
      </c>
      <c r="AA6782" t="s">
        <v>22509</v>
      </c>
      <c r="AB6782" t="s">
        <v>5354</v>
      </c>
      <c r="AO6782" s="171"/>
      <c r="AP6782" s="171"/>
      <c r="AQ6782" s="171"/>
      <c r="AR6782" s="171"/>
    </row>
    <row r="6783" spans="24:44">
      <c r="X6783" t="s">
        <v>24809</v>
      </c>
      <c r="Y6783" t="s">
        <v>389</v>
      </c>
      <c r="Z6783" t="s">
        <v>24810</v>
      </c>
      <c r="AA6783" t="s">
        <v>22509</v>
      </c>
      <c r="AB6783" t="s">
        <v>5354</v>
      </c>
      <c r="AO6783" s="171"/>
      <c r="AP6783" s="171"/>
      <c r="AQ6783" s="171"/>
      <c r="AR6783" s="171"/>
    </row>
    <row r="6784" spans="24:44">
      <c r="X6784" t="s">
        <v>24811</v>
      </c>
      <c r="Y6784" t="s">
        <v>389</v>
      </c>
      <c r="Z6784" t="s">
        <v>24812</v>
      </c>
      <c r="AA6784" t="s">
        <v>23656</v>
      </c>
      <c r="AB6784" t="s">
        <v>5354</v>
      </c>
      <c r="AO6784" s="171"/>
      <c r="AP6784" s="171"/>
      <c r="AQ6784" s="171"/>
      <c r="AR6784" s="171"/>
    </row>
    <row r="6785" spans="24:44">
      <c r="X6785" t="s">
        <v>24813</v>
      </c>
      <c r="Y6785" t="s">
        <v>389</v>
      </c>
      <c r="Z6785" t="s">
        <v>24814</v>
      </c>
      <c r="AA6785" t="s">
        <v>23698</v>
      </c>
      <c r="AB6785" t="s">
        <v>5354</v>
      </c>
      <c r="AO6785" s="171"/>
      <c r="AP6785" s="171"/>
      <c r="AQ6785" s="171"/>
      <c r="AR6785" s="171"/>
    </row>
    <row r="6786" spans="24:44">
      <c r="X6786" t="s">
        <v>24815</v>
      </c>
      <c r="Y6786" t="s">
        <v>389</v>
      </c>
      <c r="Z6786" t="s">
        <v>24816</v>
      </c>
      <c r="AA6786" t="s">
        <v>23383</v>
      </c>
      <c r="AB6786" t="s">
        <v>10553</v>
      </c>
      <c r="AO6786" s="171"/>
      <c r="AP6786" s="171"/>
      <c r="AQ6786" s="171"/>
      <c r="AR6786" s="171"/>
    </row>
    <row r="6787" spans="24:44">
      <c r="X6787" t="s">
        <v>24817</v>
      </c>
      <c r="Y6787" t="s">
        <v>389</v>
      </c>
      <c r="Z6787" t="s">
        <v>24818</v>
      </c>
      <c r="AA6787" t="s">
        <v>24332</v>
      </c>
      <c r="AB6787" t="s">
        <v>10553</v>
      </c>
      <c r="AO6787" s="171"/>
      <c r="AP6787" s="171"/>
      <c r="AQ6787" s="171"/>
      <c r="AR6787" s="171"/>
    </row>
    <row r="6788" spans="24:44">
      <c r="X6788" t="s">
        <v>24817</v>
      </c>
      <c r="Y6788" t="s">
        <v>389</v>
      </c>
      <c r="Z6788" t="s">
        <v>24818</v>
      </c>
      <c r="AA6788" t="s">
        <v>24332</v>
      </c>
      <c r="AB6788" t="s">
        <v>10553</v>
      </c>
      <c r="AO6788" s="171"/>
      <c r="AP6788" s="171"/>
      <c r="AQ6788" s="171"/>
      <c r="AR6788" s="171"/>
    </row>
    <row r="6789" spans="24:44">
      <c r="X6789" t="s">
        <v>24819</v>
      </c>
      <c r="Y6789" t="s">
        <v>389</v>
      </c>
      <c r="Z6789" t="s">
        <v>24820</v>
      </c>
      <c r="AA6789" t="s">
        <v>24821</v>
      </c>
      <c r="AB6789" t="s">
        <v>22504</v>
      </c>
      <c r="AO6789" s="171"/>
      <c r="AP6789" s="171"/>
      <c r="AQ6789" s="171"/>
      <c r="AR6789" s="171"/>
    </row>
    <row r="6790" spans="24:44">
      <c r="X6790" t="s">
        <v>24822</v>
      </c>
      <c r="Y6790" t="s">
        <v>389</v>
      </c>
      <c r="Z6790" t="s">
        <v>24823</v>
      </c>
      <c r="AA6790" t="s">
        <v>23478</v>
      </c>
      <c r="AB6790" t="s">
        <v>10553</v>
      </c>
      <c r="AO6790" s="171"/>
      <c r="AP6790" s="171"/>
      <c r="AQ6790" s="171"/>
      <c r="AR6790" s="171"/>
    </row>
    <row r="6791" spans="24:44">
      <c r="X6791" t="s">
        <v>24822</v>
      </c>
      <c r="Y6791" t="s">
        <v>389</v>
      </c>
      <c r="Z6791" t="s">
        <v>24823</v>
      </c>
      <c r="AA6791" t="s">
        <v>23478</v>
      </c>
      <c r="AB6791" t="s">
        <v>10553</v>
      </c>
      <c r="AO6791" s="171"/>
      <c r="AP6791" s="171"/>
      <c r="AQ6791" s="171"/>
      <c r="AR6791" s="171"/>
    </row>
    <row r="6792" spans="24:44">
      <c r="X6792" t="s">
        <v>24824</v>
      </c>
      <c r="Y6792" t="s">
        <v>389</v>
      </c>
      <c r="Z6792" t="s">
        <v>24823</v>
      </c>
      <c r="AA6792" t="s">
        <v>24166</v>
      </c>
      <c r="AB6792" t="s">
        <v>10553</v>
      </c>
      <c r="AO6792" s="171"/>
      <c r="AP6792" s="171"/>
      <c r="AQ6792" s="171"/>
      <c r="AR6792" s="171"/>
    </row>
    <row r="6793" spans="24:44">
      <c r="X6793" t="s">
        <v>24825</v>
      </c>
      <c r="Y6793" t="s">
        <v>386</v>
      </c>
      <c r="Z6793" t="s">
        <v>24826</v>
      </c>
      <c r="AA6793" t="s">
        <v>22398</v>
      </c>
      <c r="AB6793" t="s">
        <v>125</v>
      </c>
      <c r="AO6793" s="171"/>
      <c r="AP6793" s="171"/>
      <c r="AQ6793" s="171"/>
      <c r="AR6793" s="171"/>
    </row>
    <row r="6794" spans="24:44">
      <c r="X6794" t="s">
        <v>24827</v>
      </c>
      <c r="Y6794" t="s">
        <v>389</v>
      </c>
      <c r="Z6794" t="s">
        <v>24828</v>
      </c>
      <c r="AA6794" t="s">
        <v>23633</v>
      </c>
      <c r="AB6794" t="s">
        <v>5354</v>
      </c>
      <c r="AO6794" s="171"/>
      <c r="AP6794" s="171"/>
      <c r="AQ6794" s="171"/>
      <c r="AR6794" s="171"/>
    </row>
    <row r="6795" spans="24:44">
      <c r="X6795" t="s">
        <v>24829</v>
      </c>
      <c r="Y6795" t="s">
        <v>386</v>
      </c>
      <c r="Z6795" t="s">
        <v>24830</v>
      </c>
      <c r="AA6795" t="s">
        <v>22398</v>
      </c>
      <c r="AB6795" t="s">
        <v>125</v>
      </c>
      <c r="AO6795" s="171"/>
      <c r="AP6795" s="171"/>
      <c r="AQ6795" s="171"/>
      <c r="AR6795" s="171"/>
    </row>
    <row r="6796" spans="24:44">
      <c r="X6796" t="s">
        <v>24831</v>
      </c>
      <c r="Y6796" t="s">
        <v>386</v>
      </c>
      <c r="Z6796" t="s">
        <v>24832</v>
      </c>
      <c r="AA6796" t="s">
        <v>22398</v>
      </c>
      <c r="AB6796" t="s">
        <v>125</v>
      </c>
      <c r="AO6796" s="171"/>
      <c r="AP6796" s="171"/>
      <c r="AQ6796" s="171"/>
      <c r="AR6796" s="171"/>
    </row>
    <row r="6797" spans="24:44">
      <c r="X6797" t="s">
        <v>24833</v>
      </c>
      <c r="Y6797" t="s">
        <v>386</v>
      </c>
      <c r="Z6797" t="s">
        <v>24834</v>
      </c>
      <c r="AA6797" t="s">
        <v>22398</v>
      </c>
      <c r="AB6797" t="s">
        <v>125</v>
      </c>
      <c r="AO6797" s="171"/>
      <c r="AP6797" s="171"/>
      <c r="AQ6797" s="171"/>
      <c r="AR6797" s="171"/>
    </row>
    <row r="6798" spans="24:44">
      <c r="X6798" t="s">
        <v>24835</v>
      </c>
      <c r="Y6798" t="s">
        <v>386</v>
      </c>
      <c r="Z6798" t="s">
        <v>24836</v>
      </c>
      <c r="AA6798" t="s">
        <v>22398</v>
      </c>
      <c r="AB6798" t="s">
        <v>125</v>
      </c>
      <c r="AO6798" s="171"/>
      <c r="AP6798" s="171"/>
      <c r="AQ6798" s="171"/>
      <c r="AR6798" s="171"/>
    </row>
    <row r="6799" spans="24:44">
      <c r="X6799" t="s">
        <v>24837</v>
      </c>
      <c r="Y6799" t="s">
        <v>386</v>
      </c>
      <c r="Z6799" t="s">
        <v>24838</v>
      </c>
      <c r="AA6799" t="s">
        <v>22398</v>
      </c>
      <c r="AB6799" t="s">
        <v>125</v>
      </c>
      <c r="AO6799" s="171"/>
      <c r="AP6799" s="171"/>
      <c r="AQ6799" s="171"/>
      <c r="AR6799" s="171"/>
    </row>
    <row r="6800" spans="24:44">
      <c r="X6800" t="s">
        <v>24839</v>
      </c>
      <c r="Y6800" t="s">
        <v>389</v>
      </c>
      <c r="Z6800" t="s">
        <v>24840</v>
      </c>
      <c r="AA6800" t="s">
        <v>23633</v>
      </c>
      <c r="AB6800" t="s">
        <v>5354</v>
      </c>
      <c r="AO6800" s="171"/>
      <c r="AP6800" s="171"/>
      <c r="AQ6800" s="171"/>
      <c r="AR6800" s="171"/>
    </row>
    <row r="6801" spans="24:44">
      <c r="X6801" t="s">
        <v>24841</v>
      </c>
      <c r="Y6801" t="s">
        <v>386</v>
      </c>
      <c r="Z6801" t="s">
        <v>24842</v>
      </c>
      <c r="AA6801" t="s">
        <v>22398</v>
      </c>
      <c r="AB6801" t="s">
        <v>125</v>
      </c>
      <c r="AO6801" s="171"/>
      <c r="AP6801" s="171"/>
      <c r="AQ6801" s="171"/>
      <c r="AR6801" s="171"/>
    </row>
    <row r="6802" spans="24:44">
      <c r="X6802" t="s">
        <v>24843</v>
      </c>
      <c r="Y6802" t="s">
        <v>386</v>
      </c>
      <c r="Z6802" t="s">
        <v>24844</v>
      </c>
      <c r="AA6802" t="s">
        <v>22398</v>
      </c>
      <c r="AB6802" t="s">
        <v>125</v>
      </c>
      <c r="AO6802" s="171"/>
      <c r="AP6802" s="171"/>
      <c r="AQ6802" s="171"/>
      <c r="AR6802" s="171"/>
    </row>
    <row r="6803" spans="24:44">
      <c r="X6803" t="s">
        <v>24845</v>
      </c>
      <c r="Y6803" t="s">
        <v>389</v>
      </c>
      <c r="Z6803" t="s">
        <v>24846</v>
      </c>
      <c r="AA6803" t="s">
        <v>1063</v>
      </c>
      <c r="AB6803" t="s">
        <v>10553</v>
      </c>
      <c r="AO6803" s="171"/>
      <c r="AP6803" s="171"/>
      <c r="AQ6803" s="171"/>
      <c r="AR6803" s="171"/>
    </row>
    <row r="6804" spans="24:44">
      <c r="X6804" t="s">
        <v>24847</v>
      </c>
      <c r="Y6804" t="s">
        <v>389</v>
      </c>
      <c r="Z6804" t="s">
        <v>24848</v>
      </c>
      <c r="AA6804" t="s">
        <v>22509</v>
      </c>
      <c r="AB6804" t="s">
        <v>5354</v>
      </c>
      <c r="AO6804" s="171"/>
      <c r="AP6804" s="171"/>
      <c r="AQ6804" s="171"/>
      <c r="AR6804" s="171"/>
    </row>
    <row r="6805" spans="24:44">
      <c r="X6805" t="s">
        <v>24849</v>
      </c>
      <c r="Y6805" t="s">
        <v>389</v>
      </c>
      <c r="Z6805" t="s">
        <v>24850</v>
      </c>
      <c r="AA6805" t="s">
        <v>22437</v>
      </c>
      <c r="AB6805" t="s">
        <v>125</v>
      </c>
      <c r="AO6805" s="171"/>
      <c r="AP6805" s="171"/>
      <c r="AQ6805" s="171"/>
      <c r="AR6805" s="171"/>
    </row>
    <row r="6806" spans="24:44">
      <c r="X6806" t="s">
        <v>24851</v>
      </c>
      <c r="Y6806" t="s">
        <v>389</v>
      </c>
      <c r="Z6806" t="s">
        <v>24852</v>
      </c>
      <c r="AA6806" t="s">
        <v>23633</v>
      </c>
      <c r="AB6806" t="s">
        <v>5354</v>
      </c>
      <c r="AO6806" s="171"/>
      <c r="AP6806" s="171"/>
      <c r="AQ6806" s="171"/>
      <c r="AR6806" s="171"/>
    </row>
    <row r="6807" spans="24:44">
      <c r="X6807" t="s">
        <v>24853</v>
      </c>
      <c r="Y6807" t="s">
        <v>389</v>
      </c>
      <c r="Z6807" t="s">
        <v>24854</v>
      </c>
      <c r="AA6807" t="s">
        <v>22509</v>
      </c>
      <c r="AB6807" t="s">
        <v>5354</v>
      </c>
      <c r="AO6807" s="171"/>
      <c r="AP6807" s="171"/>
      <c r="AQ6807" s="171"/>
      <c r="AR6807" s="171"/>
    </row>
    <row r="6808" spans="24:44">
      <c r="X6808" t="s">
        <v>24855</v>
      </c>
      <c r="Y6808" t="s">
        <v>389</v>
      </c>
      <c r="Z6808" t="s">
        <v>24856</v>
      </c>
      <c r="AA6808" t="s">
        <v>22509</v>
      </c>
      <c r="AB6808" t="s">
        <v>5354</v>
      </c>
      <c r="AO6808" s="171"/>
      <c r="AP6808" s="171"/>
      <c r="AQ6808" s="171"/>
      <c r="AR6808" s="171"/>
    </row>
    <row r="6809" spans="24:44">
      <c r="X6809" t="s">
        <v>24857</v>
      </c>
      <c r="Y6809" t="s">
        <v>386</v>
      </c>
      <c r="Z6809" t="s">
        <v>24858</v>
      </c>
      <c r="AA6809" t="s">
        <v>24859</v>
      </c>
      <c r="AB6809" t="s">
        <v>5354</v>
      </c>
      <c r="AO6809" s="171"/>
      <c r="AP6809" s="171"/>
      <c r="AQ6809" s="171"/>
      <c r="AR6809" s="171"/>
    </row>
    <row r="6810" spans="24:44">
      <c r="X6810" t="s">
        <v>24860</v>
      </c>
      <c r="Y6810" t="s">
        <v>386</v>
      </c>
      <c r="Z6810" t="s">
        <v>24861</v>
      </c>
      <c r="AA6810" t="s">
        <v>23806</v>
      </c>
      <c r="AB6810" t="s">
        <v>5354</v>
      </c>
      <c r="AO6810" s="171"/>
      <c r="AP6810" s="171"/>
      <c r="AQ6810" s="171"/>
      <c r="AR6810" s="171"/>
    </row>
    <row r="6811" spans="24:44">
      <c r="X6811" t="s">
        <v>24862</v>
      </c>
      <c r="Y6811" t="s">
        <v>389</v>
      </c>
      <c r="Z6811" t="s">
        <v>24863</v>
      </c>
      <c r="AA6811" t="s">
        <v>23806</v>
      </c>
      <c r="AB6811" t="s">
        <v>5354</v>
      </c>
      <c r="AO6811" s="171"/>
      <c r="AP6811" s="171"/>
      <c r="AQ6811" s="171"/>
      <c r="AR6811" s="171"/>
    </row>
    <row r="6812" spans="24:44">
      <c r="X6812" t="s">
        <v>24864</v>
      </c>
      <c r="Y6812" t="s">
        <v>389</v>
      </c>
      <c r="Z6812" t="s">
        <v>24865</v>
      </c>
      <c r="AA6812" t="s">
        <v>23806</v>
      </c>
      <c r="AB6812" t="s">
        <v>5354</v>
      </c>
      <c r="AO6812" s="171"/>
      <c r="AP6812" s="171"/>
      <c r="AQ6812" s="171"/>
      <c r="AR6812" s="171"/>
    </row>
    <row r="6813" spans="24:44">
      <c r="X6813" t="s">
        <v>24866</v>
      </c>
      <c r="Y6813" t="s">
        <v>386</v>
      </c>
      <c r="Z6813" t="s">
        <v>24867</v>
      </c>
      <c r="AA6813" t="s">
        <v>23806</v>
      </c>
      <c r="AB6813" t="s">
        <v>5354</v>
      </c>
      <c r="AO6813" s="171"/>
      <c r="AP6813" s="171"/>
      <c r="AQ6813" s="171"/>
      <c r="AR6813" s="171"/>
    </row>
    <row r="6814" spans="24:44">
      <c r="X6814" t="s">
        <v>24868</v>
      </c>
      <c r="Y6814" t="s">
        <v>389</v>
      </c>
      <c r="Z6814" t="s">
        <v>24869</v>
      </c>
      <c r="AA6814" t="s">
        <v>23806</v>
      </c>
      <c r="AB6814" t="s">
        <v>5354</v>
      </c>
      <c r="AO6814" s="171"/>
      <c r="AP6814" s="171"/>
      <c r="AQ6814" s="171"/>
      <c r="AR6814" s="171"/>
    </row>
    <row r="6815" spans="24:44">
      <c r="X6815" t="s">
        <v>24870</v>
      </c>
      <c r="Y6815" t="s">
        <v>389</v>
      </c>
      <c r="Z6815" t="s">
        <v>24871</v>
      </c>
      <c r="AA6815" t="s">
        <v>23806</v>
      </c>
      <c r="AB6815" t="s">
        <v>5354</v>
      </c>
      <c r="AO6815" s="171"/>
      <c r="AP6815" s="171"/>
      <c r="AQ6815" s="171"/>
      <c r="AR6815" s="171"/>
    </row>
    <row r="6816" spans="24:44">
      <c r="X6816" t="s">
        <v>24872</v>
      </c>
      <c r="Y6816" t="s">
        <v>386</v>
      </c>
      <c r="Z6816" t="s">
        <v>24873</v>
      </c>
      <c r="AA6816" t="s">
        <v>23806</v>
      </c>
      <c r="AB6816" t="s">
        <v>5354</v>
      </c>
      <c r="AO6816" s="171"/>
      <c r="AP6816" s="171"/>
      <c r="AQ6816" s="171"/>
      <c r="AR6816" s="171"/>
    </row>
    <row r="6817" spans="24:44">
      <c r="X6817" t="s">
        <v>24874</v>
      </c>
      <c r="Y6817" t="s">
        <v>386</v>
      </c>
      <c r="Z6817" t="s">
        <v>24875</v>
      </c>
      <c r="AA6817" t="s">
        <v>23806</v>
      </c>
      <c r="AB6817" t="s">
        <v>5354</v>
      </c>
      <c r="AO6817" s="171"/>
      <c r="AP6817" s="171"/>
      <c r="AQ6817" s="171"/>
      <c r="AR6817" s="171"/>
    </row>
    <row r="6818" spans="24:44">
      <c r="X6818" t="s">
        <v>24876</v>
      </c>
      <c r="Y6818" t="s">
        <v>386</v>
      </c>
      <c r="Z6818" t="s">
        <v>24877</v>
      </c>
      <c r="AA6818" t="s">
        <v>23806</v>
      </c>
      <c r="AB6818" t="s">
        <v>5354</v>
      </c>
      <c r="AO6818" s="171"/>
      <c r="AP6818" s="171"/>
      <c r="AQ6818" s="171"/>
      <c r="AR6818" s="171"/>
    </row>
    <row r="6819" spans="24:44">
      <c r="X6819" t="s">
        <v>24878</v>
      </c>
      <c r="Y6819" t="s">
        <v>389</v>
      </c>
      <c r="Z6819" t="s">
        <v>24879</v>
      </c>
      <c r="AA6819" t="s">
        <v>23806</v>
      </c>
      <c r="AB6819" t="s">
        <v>5354</v>
      </c>
      <c r="AO6819" s="171"/>
      <c r="AP6819" s="171"/>
      <c r="AQ6819" s="171"/>
      <c r="AR6819" s="171"/>
    </row>
    <row r="6820" spans="24:44">
      <c r="X6820" t="s">
        <v>24880</v>
      </c>
      <c r="Y6820" t="s">
        <v>386</v>
      </c>
      <c r="Z6820" t="s">
        <v>24881</v>
      </c>
      <c r="AA6820" t="s">
        <v>23806</v>
      </c>
      <c r="AB6820" t="s">
        <v>5354</v>
      </c>
      <c r="AO6820" s="171"/>
      <c r="AP6820" s="171"/>
      <c r="AQ6820" s="171"/>
      <c r="AR6820" s="171"/>
    </row>
    <row r="6821" spans="24:44">
      <c r="X6821" t="s">
        <v>24882</v>
      </c>
      <c r="Y6821" t="s">
        <v>386</v>
      </c>
      <c r="Z6821" t="s">
        <v>24883</v>
      </c>
      <c r="AA6821" t="s">
        <v>23806</v>
      </c>
      <c r="AB6821" t="s">
        <v>5354</v>
      </c>
      <c r="AO6821" s="171"/>
      <c r="AP6821" s="171"/>
      <c r="AQ6821" s="171"/>
      <c r="AR6821" s="171"/>
    </row>
    <row r="6822" spans="24:44">
      <c r="X6822" t="s">
        <v>24884</v>
      </c>
      <c r="Y6822" t="s">
        <v>389</v>
      </c>
      <c r="Z6822" t="s">
        <v>24885</v>
      </c>
      <c r="AA6822" t="s">
        <v>23806</v>
      </c>
      <c r="AB6822" t="s">
        <v>5354</v>
      </c>
      <c r="AO6822" s="171"/>
      <c r="AP6822" s="171"/>
      <c r="AQ6822" s="171"/>
      <c r="AR6822" s="171"/>
    </row>
    <row r="6823" spans="24:44">
      <c r="X6823" t="s">
        <v>24886</v>
      </c>
      <c r="Y6823" t="s">
        <v>389</v>
      </c>
      <c r="Z6823" t="s">
        <v>24887</v>
      </c>
      <c r="AA6823" t="s">
        <v>23806</v>
      </c>
      <c r="AB6823" t="s">
        <v>5354</v>
      </c>
      <c r="AO6823" s="171"/>
      <c r="AP6823" s="171"/>
      <c r="AQ6823" s="171"/>
      <c r="AR6823" s="171"/>
    </row>
    <row r="6824" spans="24:44">
      <c r="X6824" t="s">
        <v>24888</v>
      </c>
      <c r="Y6824" t="s">
        <v>389</v>
      </c>
      <c r="Z6824" t="s">
        <v>24889</v>
      </c>
      <c r="AA6824" t="s">
        <v>23806</v>
      </c>
      <c r="AB6824" t="s">
        <v>5354</v>
      </c>
      <c r="AO6824" s="171"/>
      <c r="AP6824" s="171"/>
      <c r="AQ6824" s="171"/>
      <c r="AR6824" s="171"/>
    </row>
    <row r="6825" spans="24:44">
      <c r="X6825" t="s">
        <v>24890</v>
      </c>
      <c r="Y6825" t="s">
        <v>389</v>
      </c>
      <c r="Z6825" t="s">
        <v>24891</v>
      </c>
      <c r="AA6825" t="s">
        <v>23806</v>
      </c>
      <c r="AB6825" t="s">
        <v>5354</v>
      </c>
      <c r="AO6825" s="171"/>
      <c r="AP6825" s="171"/>
      <c r="AQ6825" s="171"/>
      <c r="AR6825" s="171"/>
    </row>
    <row r="6826" spans="24:44">
      <c r="X6826" t="s">
        <v>24892</v>
      </c>
      <c r="Y6826" t="s">
        <v>386</v>
      </c>
      <c r="Z6826" t="s">
        <v>24893</v>
      </c>
      <c r="AA6826" t="s">
        <v>23806</v>
      </c>
      <c r="AB6826" t="s">
        <v>5354</v>
      </c>
      <c r="AO6826" s="171"/>
      <c r="AP6826" s="171"/>
      <c r="AQ6826" s="171"/>
      <c r="AR6826" s="171"/>
    </row>
    <row r="6827" spans="24:44">
      <c r="X6827" t="s">
        <v>24894</v>
      </c>
      <c r="Y6827" t="s">
        <v>386</v>
      </c>
      <c r="Z6827" t="s">
        <v>24895</v>
      </c>
      <c r="AA6827" t="s">
        <v>23806</v>
      </c>
      <c r="AB6827" t="s">
        <v>5354</v>
      </c>
      <c r="AO6827" s="171"/>
      <c r="AP6827" s="171"/>
      <c r="AQ6827" s="171"/>
      <c r="AR6827" s="171"/>
    </row>
    <row r="6828" spans="24:44">
      <c r="X6828" t="s">
        <v>24896</v>
      </c>
      <c r="Y6828" t="s">
        <v>389</v>
      </c>
      <c r="Z6828" t="s">
        <v>24897</v>
      </c>
      <c r="AA6828" t="s">
        <v>23806</v>
      </c>
      <c r="AB6828" t="s">
        <v>5354</v>
      </c>
      <c r="AO6828" s="171"/>
      <c r="AP6828" s="171"/>
      <c r="AQ6828" s="171"/>
      <c r="AR6828" s="171"/>
    </row>
    <row r="6829" spans="24:44">
      <c r="X6829" t="s">
        <v>24898</v>
      </c>
      <c r="Y6829" t="s">
        <v>389</v>
      </c>
      <c r="Z6829" t="s">
        <v>24899</v>
      </c>
      <c r="AA6829" t="s">
        <v>23806</v>
      </c>
      <c r="AB6829" t="s">
        <v>5354</v>
      </c>
      <c r="AO6829" s="171"/>
      <c r="AP6829" s="171"/>
      <c r="AQ6829" s="171"/>
      <c r="AR6829" s="171"/>
    </row>
    <row r="6830" spans="24:44">
      <c r="X6830" t="s">
        <v>24900</v>
      </c>
      <c r="Y6830" t="s">
        <v>389</v>
      </c>
      <c r="Z6830" t="s">
        <v>24901</v>
      </c>
      <c r="AA6830" t="s">
        <v>23806</v>
      </c>
      <c r="AB6830" t="s">
        <v>5354</v>
      </c>
      <c r="AO6830" s="171"/>
      <c r="AP6830" s="171"/>
      <c r="AQ6830" s="171"/>
      <c r="AR6830" s="171"/>
    </row>
    <row r="6831" spans="24:44">
      <c r="X6831" t="s">
        <v>24902</v>
      </c>
      <c r="Y6831" t="s">
        <v>389</v>
      </c>
      <c r="Z6831" t="s">
        <v>24903</v>
      </c>
      <c r="AA6831" t="s">
        <v>23806</v>
      </c>
      <c r="AB6831" t="s">
        <v>5354</v>
      </c>
      <c r="AO6831" s="171"/>
      <c r="AP6831" s="171"/>
      <c r="AQ6831" s="171"/>
      <c r="AR6831" s="171"/>
    </row>
    <row r="6832" spans="24:44">
      <c r="X6832" t="s">
        <v>24904</v>
      </c>
      <c r="Y6832" t="s">
        <v>389</v>
      </c>
      <c r="Z6832" t="s">
        <v>24905</v>
      </c>
      <c r="AA6832" t="s">
        <v>23633</v>
      </c>
      <c r="AB6832" t="s">
        <v>5354</v>
      </c>
      <c r="AO6832" s="171"/>
      <c r="AP6832" s="171"/>
      <c r="AQ6832" s="171"/>
      <c r="AR6832" s="171"/>
    </row>
    <row r="6833" spans="24:44">
      <c r="X6833" t="s">
        <v>24906</v>
      </c>
      <c r="Y6833" t="s">
        <v>386</v>
      </c>
      <c r="Z6833" t="s">
        <v>24907</v>
      </c>
      <c r="AA6833" t="s">
        <v>23806</v>
      </c>
      <c r="AB6833" t="s">
        <v>5354</v>
      </c>
      <c r="AO6833" s="171"/>
      <c r="AP6833" s="171"/>
      <c r="AQ6833" s="171"/>
      <c r="AR6833" s="171"/>
    </row>
    <row r="6834" spans="24:44">
      <c r="X6834" t="s">
        <v>24908</v>
      </c>
      <c r="Y6834" t="s">
        <v>389</v>
      </c>
      <c r="Z6834" t="s">
        <v>24909</v>
      </c>
      <c r="AA6834" t="s">
        <v>23656</v>
      </c>
      <c r="AB6834" t="s">
        <v>5354</v>
      </c>
      <c r="AO6834" s="171"/>
      <c r="AP6834" s="171"/>
      <c r="AQ6834" s="171"/>
      <c r="AR6834" s="171"/>
    </row>
    <row r="6835" spans="24:44">
      <c r="X6835" t="s">
        <v>24910</v>
      </c>
      <c r="Y6835" t="s">
        <v>389</v>
      </c>
      <c r="Z6835" t="s">
        <v>24911</v>
      </c>
      <c r="AA6835" t="s">
        <v>23698</v>
      </c>
      <c r="AB6835" t="s">
        <v>5354</v>
      </c>
      <c r="AO6835" s="171"/>
      <c r="AP6835" s="171"/>
      <c r="AQ6835" s="171"/>
      <c r="AR6835" s="171"/>
    </row>
    <row r="6836" spans="24:44">
      <c r="X6836" t="s">
        <v>24912</v>
      </c>
      <c r="Y6836" t="s">
        <v>386</v>
      </c>
      <c r="Z6836" t="s">
        <v>24913</v>
      </c>
      <c r="AA6836" t="s">
        <v>23806</v>
      </c>
      <c r="AB6836" t="s">
        <v>5354</v>
      </c>
      <c r="AO6836" s="171"/>
      <c r="AP6836" s="171"/>
      <c r="AQ6836" s="171"/>
      <c r="AR6836" s="171"/>
    </row>
    <row r="6837" spans="24:44">
      <c r="X6837" t="s">
        <v>24914</v>
      </c>
      <c r="Y6837" t="s">
        <v>386</v>
      </c>
      <c r="Z6837" t="s">
        <v>24915</v>
      </c>
      <c r="AA6837" t="s">
        <v>23806</v>
      </c>
      <c r="AB6837" t="s">
        <v>5354</v>
      </c>
      <c r="AO6837" s="171"/>
      <c r="AP6837" s="171"/>
      <c r="AQ6837" s="171"/>
      <c r="AR6837" s="171"/>
    </row>
    <row r="6838" spans="24:44">
      <c r="X6838" t="s">
        <v>24916</v>
      </c>
      <c r="Y6838" t="s">
        <v>386</v>
      </c>
      <c r="Z6838" t="s">
        <v>24917</v>
      </c>
      <c r="AA6838" t="s">
        <v>23806</v>
      </c>
      <c r="AB6838" t="s">
        <v>5354</v>
      </c>
      <c r="AO6838" s="171"/>
      <c r="AP6838" s="171"/>
      <c r="AQ6838" s="171"/>
      <c r="AR6838" s="171"/>
    </row>
    <row r="6839" spans="24:44">
      <c r="X6839" t="s">
        <v>24918</v>
      </c>
      <c r="Y6839" t="s">
        <v>389</v>
      </c>
      <c r="Z6839" t="s">
        <v>24919</v>
      </c>
      <c r="AA6839" t="s">
        <v>23633</v>
      </c>
      <c r="AB6839" t="s">
        <v>5354</v>
      </c>
      <c r="AO6839" s="171"/>
      <c r="AP6839" s="171"/>
      <c r="AQ6839" s="171"/>
      <c r="AR6839" s="171"/>
    </row>
    <row r="6840" spans="24:44">
      <c r="X6840" t="s">
        <v>24920</v>
      </c>
      <c r="Y6840" t="s">
        <v>389</v>
      </c>
      <c r="Z6840" t="s">
        <v>24921</v>
      </c>
      <c r="AA6840" t="s">
        <v>23806</v>
      </c>
      <c r="AB6840" t="s">
        <v>5354</v>
      </c>
      <c r="AO6840" s="171"/>
      <c r="AP6840" s="171"/>
      <c r="AQ6840" s="171"/>
      <c r="AR6840" s="171"/>
    </row>
    <row r="6841" spans="24:44">
      <c r="X6841" t="s">
        <v>24922</v>
      </c>
      <c r="Y6841" t="s">
        <v>386</v>
      </c>
      <c r="Z6841" t="s">
        <v>24923</v>
      </c>
      <c r="AA6841" t="s">
        <v>23806</v>
      </c>
      <c r="AB6841" t="s">
        <v>5354</v>
      </c>
      <c r="AO6841" s="171"/>
      <c r="AP6841" s="171"/>
      <c r="AQ6841" s="171"/>
      <c r="AR6841" s="171"/>
    </row>
    <row r="6842" spans="24:44">
      <c r="X6842" t="s">
        <v>24924</v>
      </c>
      <c r="Y6842" t="s">
        <v>389</v>
      </c>
      <c r="Z6842" t="s">
        <v>24925</v>
      </c>
      <c r="AA6842" t="s">
        <v>23633</v>
      </c>
      <c r="AB6842" t="s">
        <v>5354</v>
      </c>
      <c r="AO6842" s="171"/>
      <c r="AP6842" s="171"/>
      <c r="AQ6842" s="171"/>
      <c r="AR6842" s="171"/>
    </row>
    <row r="6843" spans="24:44">
      <c r="X6843" t="s">
        <v>24926</v>
      </c>
      <c r="Y6843" t="s">
        <v>386</v>
      </c>
      <c r="Z6843" t="s">
        <v>24927</v>
      </c>
      <c r="AA6843" t="s">
        <v>23806</v>
      </c>
      <c r="AB6843" t="s">
        <v>5354</v>
      </c>
      <c r="AO6843" s="171"/>
      <c r="AP6843" s="171"/>
      <c r="AQ6843" s="171"/>
      <c r="AR6843" s="171"/>
    </row>
    <row r="6844" spans="24:44">
      <c r="X6844" t="s">
        <v>24928</v>
      </c>
      <c r="Y6844" t="s">
        <v>389</v>
      </c>
      <c r="Z6844" t="s">
        <v>24929</v>
      </c>
      <c r="AA6844" t="s">
        <v>23656</v>
      </c>
      <c r="AB6844" t="s">
        <v>5354</v>
      </c>
      <c r="AO6844" s="171"/>
      <c r="AP6844" s="171"/>
      <c r="AQ6844" s="171"/>
      <c r="AR6844" s="171"/>
    </row>
    <row r="6845" spans="24:44">
      <c r="X6845" t="s">
        <v>24930</v>
      </c>
      <c r="Y6845" t="s">
        <v>389</v>
      </c>
      <c r="Z6845" t="s">
        <v>24931</v>
      </c>
      <c r="AA6845" t="s">
        <v>23698</v>
      </c>
      <c r="AB6845" t="s">
        <v>5354</v>
      </c>
      <c r="AO6845" s="171"/>
      <c r="AP6845" s="171"/>
      <c r="AQ6845" s="171"/>
      <c r="AR6845" s="171"/>
    </row>
    <row r="6846" spans="24:44">
      <c r="X6846" t="s">
        <v>24932</v>
      </c>
      <c r="Y6846" t="s">
        <v>389</v>
      </c>
      <c r="Z6846" t="s">
        <v>24933</v>
      </c>
      <c r="AA6846" t="s">
        <v>23806</v>
      </c>
      <c r="AB6846" t="s">
        <v>5354</v>
      </c>
      <c r="AO6846" s="171"/>
      <c r="AP6846" s="171"/>
      <c r="AQ6846" s="171"/>
      <c r="AR6846" s="171"/>
    </row>
    <row r="6847" spans="24:44">
      <c r="X6847" t="s">
        <v>24934</v>
      </c>
      <c r="Y6847" t="s">
        <v>389</v>
      </c>
      <c r="Z6847" t="s">
        <v>24935</v>
      </c>
      <c r="AA6847" t="s">
        <v>23656</v>
      </c>
      <c r="AB6847" t="s">
        <v>5354</v>
      </c>
      <c r="AO6847" s="171"/>
      <c r="AP6847" s="171"/>
      <c r="AQ6847" s="171"/>
      <c r="AR6847" s="171"/>
    </row>
    <row r="6848" spans="24:44">
      <c r="X6848" t="s">
        <v>24936</v>
      </c>
      <c r="Y6848" t="s">
        <v>386</v>
      </c>
      <c r="Z6848" t="s">
        <v>24937</v>
      </c>
      <c r="AA6848" t="s">
        <v>23806</v>
      </c>
      <c r="AB6848" t="s">
        <v>5354</v>
      </c>
      <c r="AO6848" s="171"/>
      <c r="AP6848" s="171"/>
      <c r="AQ6848" s="171"/>
      <c r="AR6848" s="171"/>
    </row>
    <row r="6849" spans="24:44">
      <c r="X6849" t="s">
        <v>24938</v>
      </c>
      <c r="Y6849" t="s">
        <v>389</v>
      </c>
      <c r="Z6849" t="s">
        <v>24939</v>
      </c>
      <c r="AA6849" t="s">
        <v>23633</v>
      </c>
      <c r="AB6849" t="s">
        <v>5354</v>
      </c>
      <c r="AO6849" s="171"/>
      <c r="AP6849" s="171"/>
      <c r="AQ6849" s="171"/>
      <c r="AR6849" s="171"/>
    </row>
    <row r="6850" spans="24:44">
      <c r="X6850" t="s">
        <v>24940</v>
      </c>
      <c r="Y6850" t="s">
        <v>389</v>
      </c>
      <c r="Z6850" t="s">
        <v>24941</v>
      </c>
      <c r="AA6850" t="s">
        <v>23806</v>
      </c>
      <c r="AB6850" t="s">
        <v>5354</v>
      </c>
      <c r="AO6850" s="171"/>
      <c r="AP6850" s="171"/>
      <c r="AQ6850" s="171"/>
      <c r="AR6850" s="171"/>
    </row>
    <row r="6851" spans="24:44">
      <c r="X6851" t="s">
        <v>24942</v>
      </c>
      <c r="Y6851" t="s">
        <v>389</v>
      </c>
      <c r="Z6851" t="s">
        <v>24943</v>
      </c>
      <c r="AA6851" t="s">
        <v>23806</v>
      </c>
      <c r="AB6851" t="s">
        <v>5354</v>
      </c>
      <c r="AO6851" s="171"/>
      <c r="AP6851" s="171"/>
      <c r="AQ6851" s="171"/>
      <c r="AR6851" s="171"/>
    </row>
    <row r="6852" spans="24:44">
      <c r="X6852" t="s">
        <v>24944</v>
      </c>
      <c r="Y6852" t="s">
        <v>386</v>
      </c>
      <c r="Z6852" t="s">
        <v>24945</v>
      </c>
      <c r="AA6852" t="s">
        <v>23806</v>
      </c>
      <c r="AB6852" t="s">
        <v>5354</v>
      </c>
      <c r="AO6852" s="171"/>
      <c r="AP6852" s="171"/>
      <c r="AQ6852" s="171"/>
      <c r="AR6852" s="171"/>
    </row>
    <row r="6853" spans="24:44">
      <c r="X6853" t="s">
        <v>24946</v>
      </c>
      <c r="Y6853" t="s">
        <v>389</v>
      </c>
      <c r="Z6853" t="s">
        <v>24947</v>
      </c>
      <c r="AA6853" t="s">
        <v>23806</v>
      </c>
      <c r="AB6853" t="s">
        <v>5354</v>
      </c>
      <c r="AO6853" s="171"/>
      <c r="AP6853" s="171"/>
      <c r="AQ6853" s="171"/>
      <c r="AR6853" s="171"/>
    </row>
    <row r="6854" spans="24:44">
      <c r="X6854" t="s">
        <v>24948</v>
      </c>
      <c r="Y6854" t="s">
        <v>389</v>
      </c>
      <c r="Z6854" t="s">
        <v>24949</v>
      </c>
      <c r="AA6854" t="s">
        <v>23806</v>
      </c>
      <c r="AB6854" t="s">
        <v>5354</v>
      </c>
      <c r="AO6854" s="171"/>
      <c r="AP6854" s="171"/>
      <c r="AQ6854" s="171"/>
      <c r="AR6854" s="171"/>
    </row>
    <row r="6855" spans="24:44">
      <c r="X6855" t="s">
        <v>24950</v>
      </c>
      <c r="Y6855" t="s">
        <v>389</v>
      </c>
      <c r="Z6855" t="s">
        <v>24951</v>
      </c>
      <c r="AA6855" t="s">
        <v>23806</v>
      </c>
      <c r="AB6855" t="s">
        <v>5354</v>
      </c>
      <c r="AO6855" s="171"/>
      <c r="AP6855" s="171"/>
      <c r="AQ6855" s="171"/>
      <c r="AR6855" s="171"/>
    </row>
    <row r="6856" spans="24:44">
      <c r="X6856" t="s">
        <v>24952</v>
      </c>
      <c r="Y6856" t="s">
        <v>389</v>
      </c>
      <c r="Z6856" t="s">
        <v>24953</v>
      </c>
      <c r="AA6856" t="s">
        <v>23806</v>
      </c>
      <c r="AB6856" t="s">
        <v>5354</v>
      </c>
      <c r="AO6856" s="171"/>
      <c r="AP6856" s="171"/>
      <c r="AQ6856" s="171"/>
      <c r="AR6856" s="171"/>
    </row>
    <row r="6857" spans="24:44">
      <c r="X6857" t="s">
        <v>24954</v>
      </c>
      <c r="Y6857" t="s">
        <v>389</v>
      </c>
      <c r="Z6857" t="s">
        <v>24955</v>
      </c>
      <c r="AA6857" t="s">
        <v>23806</v>
      </c>
      <c r="AB6857" t="s">
        <v>5354</v>
      </c>
      <c r="AO6857" s="171"/>
      <c r="AP6857" s="171"/>
      <c r="AQ6857" s="171"/>
      <c r="AR6857" s="171"/>
    </row>
    <row r="6858" spans="24:44">
      <c r="X6858" t="s">
        <v>24956</v>
      </c>
      <c r="Y6858" t="s">
        <v>389</v>
      </c>
      <c r="Z6858" t="s">
        <v>24957</v>
      </c>
      <c r="AA6858" t="s">
        <v>23806</v>
      </c>
      <c r="AB6858" t="s">
        <v>5354</v>
      </c>
      <c r="AO6858" s="171"/>
      <c r="AP6858" s="171"/>
      <c r="AQ6858" s="171"/>
      <c r="AR6858" s="171"/>
    </row>
    <row r="6859" spans="24:44">
      <c r="X6859" t="s">
        <v>24958</v>
      </c>
      <c r="Y6859" t="s">
        <v>386</v>
      </c>
      <c r="Z6859" t="s">
        <v>24959</v>
      </c>
      <c r="AA6859" t="s">
        <v>23806</v>
      </c>
      <c r="AB6859" t="s">
        <v>5354</v>
      </c>
      <c r="AO6859" s="171"/>
      <c r="AP6859" s="171"/>
      <c r="AQ6859" s="171"/>
      <c r="AR6859" s="171"/>
    </row>
    <row r="6860" spans="24:44">
      <c r="X6860" t="s">
        <v>24960</v>
      </c>
      <c r="Y6860" t="s">
        <v>386</v>
      </c>
      <c r="Z6860" t="s">
        <v>24961</v>
      </c>
      <c r="AA6860" t="s">
        <v>23806</v>
      </c>
      <c r="AB6860" t="s">
        <v>5354</v>
      </c>
      <c r="AO6860" s="171"/>
      <c r="AP6860" s="171"/>
      <c r="AQ6860" s="171"/>
      <c r="AR6860" s="171"/>
    </row>
    <row r="6861" spans="24:44">
      <c r="X6861" t="s">
        <v>24962</v>
      </c>
      <c r="Y6861" t="s">
        <v>386</v>
      </c>
      <c r="Z6861" t="s">
        <v>24963</v>
      </c>
      <c r="AA6861" t="s">
        <v>23806</v>
      </c>
      <c r="AB6861" t="s">
        <v>5354</v>
      </c>
      <c r="AO6861" s="171"/>
      <c r="AP6861" s="171"/>
      <c r="AQ6861" s="171"/>
      <c r="AR6861" s="171"/>
    </row>
    <row r="6862" spans="24:44">
      <c r="X6862" t="s">
        <v>24964</v>
      </c>
      <c r="Y6862" t="s">
        <v>389</v>
      </c>
      <c r="Z6862" t="s">
        <v>24965</v>
      </c>
      <c r="AA6862" t="s">
        <v>23806</v>
      </c>
      <c r="AB6862" t="s">
        <v>5354</v>
      </c>
      <c r="AO6862" s="171"/>
      <c r="AP6862" s="171"/>
      <c r="AQ6862" s="171"/>
      <c r="AR6862" s="171"/>
    </row>
    <row r="6863" spans="24:44">
      <c r="X6863" t="s">
        <v>24966</v>
      </c>
      <c r="Y6863" t="s">
        <v>389</v>
      </c>
      <c r="Z6863" t="s">
        <v>24967</v>
      </c>
      <c r="AA6863" t="s">
        <v>23806</v>
      </c>
      <c r="AB6863" t="s">
        <v>5354</v>
      </c>
      <c r="AO6863" s="171"/>
      <c r="AP6863" s="171"/>
      <c r="AQ6863" s="171"/>
      <c r="AR6863" s="171"/>
    </row>
    <row r="6864" spans="24:44">
      <c r="X6864" t="s">
        <v>24968</v>
      </c>
      <c r="Y6864" t="s">
        <v>389</v>
      </c>
      <c r="Z6864" t="s">
        <v>24969</v>
      </c>
      <c r="AA6864" t="s">
        <v>23806</v>
      </c>
      <c r="AB6864" t="s">
        <v>5354</v>
      </c>
      <c r="AO6864" s="171"/>
      <c r="AP6864" s="171"/>
      <c r="AQ6864" s="171"/>
      <c r="AR6864" s="171"/>
    </row>
    <row r="6865" spans="24:44">
      <c r="X6865" t="s">
        <v>24970</v>
      </c>
      <c r="Y6865" t="s">
        <v>389</v>
      </c>
      <c r="Z6865" t="s">
        <v>24971</v>
      </c>
      <c r="AA6865" t="s">
        <v>23806</v>
      </c>
      <c r="AB6865" t="s">
        <v>5354</v>
      </c>
      <c r="AO6865" s="171"/>
      <c r="AP6865" s="171"/>
      <c r="AQ6865" s="171"/>
      <c r="AR6865" s="171"/>
    </row>
    <row r="6866" spans="24:44">
      <c r="X6866" t="s">
        <v>24972</v>
      </c>
      <c r="Y6866" t="s">
        <v>389</v>
      </c>
      <c r="Z6866" t="s">
        <v>24973</v>
      </c>
      <c r="AA6866" t="s">
        <v>23806</v>
      </c>
      <c r="AB6866" t="s">
        <v>5354</v>
      </c>
      <c r="AO6866" s="171"/>
      <c r="AP6866" s="171"/>
      <c r="AQ6866" s="171"/>
      <c r="AR6866" s="171"/>
    </row>
    <row r="6867" spans="24:44">
      <c r="X6867" t="s">
        <v>24974</v>
      </c>
      <c r="Y6867" t="s">
        <v>386</v>
      </c>
      <c r="Z6867" t="s">
        <v>24975</v>
      </c>
      <c r="AA6867" t="s">
        <v>23806</v>
      </c>
      <c r="AB6867" t="s">
        <v>5354</v>
      </c>
      <c r="AO6867" s="171"/>
      <c r="AP6867" s="171"/>
      <c r="AQ6867" s="171"/>
      <c r="AR6867" s="171"/>
    </row>
    <row r="6868" spans="24:44">
      <c r="X6868" t="s">
        <v>24976</v>
      </c>
      <c r="Y6868" t="s">
        <v>389</v>
      </c>
      <c r="Z6868" t="s">
        <v>24977</v>
      </c>
      <c r="AA6868" t="s">
        <v>23656</v>
      </c>
      <c r="AB6868" t="s">
        <v>5354</v>
      </c>
      <c r="AO6868" s="171"/>
      <c r="AP6868" s="171"/>
      <c r="AQ6868" s="171"/>
      <c r="AR6868" s="171"/>
    </row>
    <row r="6869" spans="24:44">
      <c r="X6869" t="s">
        <v>24978</v>
      </c>
      <c r="Y6869" t="s">
        <v>386</v>
      </c>
      <c r="Z6869" t="s">
        <v>24979</v>
      </c>
      <c r="AA6869" t="s">
        <v>23806</v>
      </c>
      <c r="AB6869" t="s">
        <v>5354</v>
      </c>
      <c r="AO6869" s="171"/>
      <c r="AP6869" s="171"/>
      <c r="AQ6869" s="171"/>
      <c r="AR6869" s="171"/>
    </row>
    <row r="6870" spans="24:44">
      <c r="X6870" t="s">
        <v>24980</v>
      </c>
      <c r="Y6870" t="s">
        <v>386</v>
      </c>
      <c r="Z6870" t="s">
        <v>24981</v>
      </c>
      <c r="AA6870" t="s">
        <v>23806</v>
      </c>
      <c r="AB6870" t="s">
        <v>5354</v>
      </c>
      <c r="AO6870" s="171"/>
      <c r="AP6870" s="171"/>
      <c r="AQ6870" s="171"/>
      <c r="AR6870" s="171"/>
    </row>
    <row r="6871" spans="24:44">
      <c r="X6871" t="s">
        <v>24982</v>
      </c>
      <c r="Y6871" t="s">
        <v>389</v>
      </c>
      <c r="Z6871" t="s">
        <v>24983</v>
      </c>
      <c r="AA6871" t="s">
        <v>23633</v>
      </c>
      <c r="AB6871" t="s">
        <v>5354</v>
      </c>
      <c r="AO6871" s="171"/>
      <c r="AP6871" s="171"/>
      <c r="AQ6871" s="171"/>
      <c r="AR6871" s="171"/>
    </row>
    <row r="6872" spans="24:44">
      <c r="X6872" t="s">
        <v>24984</v>
      </c>
      <c r="Y6872" t="s">
        <v>386</v>
      </c>
      <c r="Z6872" t="s">
        <v>24985</v>
      </c>
      <c r="AA6872" t="s">
        <v>23806</v>
      </c>
      <c r="AB6872" t="s">
        <v>5354</v>
      </c>
      <c r="AO6872" s="171"/>
      <c r="AP6872" s="171"/>
      <c r="AQ6872" s="171"/>
      <c r="AR6872" s="171"/>
    </row>
    <row r="6873" spans="24:44">
      <c r="X6873" t="s">
        <v>24986</v>
      </c>
      <c r="Y6873" t="s">
        <v>389</v>
      </c>
      <c r="Z6873" t="s">
        <v>24987</v>
      </c>
      <c r="AA6873" t="s">
        <v>23806</v>
      </c>
      <c r="AB6873" t="s">
        <v>5354</v>
      </c>
      <c r="AO6873" s="171"/>
      <c r="AP6873" s="171"/>
      <c r="AQ6873" s="171"/>
      <c r="AR6873" s="171"/>
    </row>
    <row r="6874" spans="24:44">
      <c r="X6874" t="s">
        <v>24988</v>
      </c>
      <c r="Y6874" t="s">
        <v>389</v>
      </c>
      <c r="Z6874" t="s">
        <v>24989</v>
      </c>
      <c r="AA6874" t="s">
        <v>23806</v>
      </c>
      <c r="AB6874" t="s">
        <v>5354</v>
      </c>
      <c r="AO6874" s="171"/>
      <c r="AP6874" s="171"/>
      <c r="AQ6874" s="171"/>
      <c r="AR6874" s="171"/>
    </row>
    <row r="6875" spans="24:44">
      <c r="X6875" t="s">
        <v>24990</v>
      </c>
      <c r="Y6875" t="s">
        <v>389</v>
      </c>
      <c r="Z6875" t="s">
        <v>24991</v>
      </c>
      <c r="AA6875" t="s">
        <v>22509</v>
      </c>
      <c r="AB6875" t="s">
        <v>5354</v>
      </c>
      <c r="AO6875" s="171"/>
      <c r="AP6875" s="171"/>
      <c r="AQ6875" s="171"/>
      <c r="AR6875" s="171"/>
    </row>
    <row r="6876" spans="24:44">
      <c r="X6876" t="s">
        <v>24992</v>
      </c>
      <c r="Y6876" t="s">
        <v>386</v>
      </c>
      <c r="Z6876" t="s">
        <v>24993</v>
      </c>
      <c r="AA6876" t="s">
        <v>23806</v>
      </c>
      <c r="AB6876" t="s">
        <v>5354</v>
      </c>
      <c r="AO6876" s="171"/>
      <c r="AP6876" s="171"/>
      <c r="AQ6876" s="171"/>
      <c r="AR6876" s="171"/>
    </row>
    <row r="6877" spans="24:44">
      <c r="X6877" t="s">
        <v>24994</v>
      </c>
      <c r="Y6877" t="s">
        <v>389</v>
      </c>
      <c r="Z6877" t="s">
        <v>24995</v>
      </c>
      <c r="AA6877" t="s">
        <v>23806</v>
      </c>
      <c r="AB6877" t="s">
        <v>5354</v>
      </c>
      <c r="AO6877" s="171"/>
      <c r="AP6877" s="171"/>
      <c r="AQ6877" s="171"/>
      <c r="AR6877" s="171"/>
    </row>
    <row r="6878" spans="24:44">
      <c r="X6878" t="s">
        <v>24996</v>
      </c>
      <c r="Y6878" t="s">
        <v>389</v>
      </c>
      <c r="Z6878" t="s">
        <v>24997</v>
      </c>
      <c r="AA6878" t="s">
        <v>23656</v>
      </c>
      <c r="AB6878" t="s">
        <v>5354</v>
      </c>
      <c r="AO6878" s="171"/>
      <c r="AP6878" s="171"/>
      <c r="AQ6878" s="171"/>
      <c r="AR6878" s="171"/>
    </row>
    <row r="6879" spans="24:44">
      <c r="X6879" t="s">
        <v>24998</v>
      </c>
      <c r="Y6879" t="s">
        <v>389</v>
      </c>
      <c r="Z6879" t="s">
        <v>24999</v>
      </c>
      <c r="AA6879" t="s">
        <v>23656</v>
      </c>
      <c r="AB6879" t="s">
        <v>5354</v>
      </c>
      <c r="AO6879" s="171"/>
      <c r="AP6879" s="171"/>
      <c r="AQ6879" s="171"/>
      <c r="AR6879" s="171"/>
    </row>
    <row r="6880" spans="24:44">
      <c r="X6880" t="s">
        <v>25000</v>
      </c>
      <c r="Y6880" t="s">
        <v>389</v>
      </c>
      <c r="Z6880" t="s">
        <v>25001</v>
      </c>
      <c r="AA6880" t="s">
        <v>23698</v>
      </c>
      <c r="AB6880" t="s">
        <v>5354</v>
      </c>
      <c r="AO6880" s="171"/>
      <c r="AP6880" s="171"/>
      <c r="AQ6880" s="171"/>
      <c r="AR6880" s="171"/>
    </row>
    <row r="6881" spans="24:44">
      <c r="X6881" t="s">
        <v>25002</v>
      </c>
      <c r="Y6881" t="s">
        <v>389</v>
      </c>
      <c r="Z6881" t="s">
        <v>25003</v>
      </c>
      <c r="AA6881" t="s">
        <v>23656</v>
      </c>
      <c r="AB6881" t="s">
        <v>5354</v>
      </c>
      <c r="AO6881" s="171"/>
      <c r="AP6881" s="171"/>
      <c r="AQ6881" s="171"/>
      <c r="AR6881" s="171"/>
    </row>
    <row r="6882" spans="24:44">
      <c r="X6882" t="s">
        <v>25004</v>
      </c>
      <c r="Y6882" t="s">
        <v>389</v>
      </c>
      <c r="Z6882" t="s">
        <v>25005</v>
      </c>
      <c r="AA6882" t="s">
        <v>23656</v>
      </c>
      <c r="AB6882" t="s">
        <v>5354</v>
      </c>
      <c r="AO6882" s="171"/>
      <c r="AP6882" s="171"/>
      <c r="AQ6882" s="171"/>
      <c r="AR6882" s="171"/>
    </row>
    <row r="6883" spans="24:44">
      <c r="X6883" t="s">
        <v>25006</v>
      </c>
      <c r="Y6883" t="s">
        <v>389</v>
      </c>
      <c r="Z6883" t="s">
        <v>25007</v>
      </c>
      <c r="AA6883" t="s">
        <v>23656</v>
      </c>
      <c r="AB6883" t="s">
        <v>5354</v>
      </c>
      <c r="AO6883" s="171"/>
      <c r="AP6883" s="171"/>
      <c r="AQ6883" s="171"/>
      <c r="AR6883" s="171"/>
    </row>
    <row r="6884" spans="24:44">
      <c r="X6884" t="s">
        <v>25008</v>
      </c>
      <c r="Y6884" t="s">
        <v>389</v>
      </c>
      <c r="Z6884" t="s">
        <v>25009</v>
      </c>
      <c r="AA6884" t="s">
        <v>23656</v>
      </c>
      <c r="AB6884" t="s">
        <v>5354</v>
      </c>
      <c r="AO6884" s="171"/>
      <c r="AP6884" s="171"/>
      <c r="AQ6884" s="171"/>
      <c r="AR6884" s="171"/>
    </row>
    <row r="6885" spans="24:44">
      <c r="X6885" t="s">
        <v>7515</v>
      </c>
      <c r="Y6885" t="s">
        <v>386</v>
      </c>
      <c r="Z6885" t="s">
        <v>25010</v>
      </c>
      <c r="AA6885" t="s">
        <v>23806</v>
      </c>
      <c r="AB6885" t="s">
        <v>5354</v>
      </c>
      <c r="AO6885" s="171"/>
      <c r="AP6885" s="171"/>
      <c r="AQ6885" s="171"/>
      <c r="AR6885" s="171"/>
    </row>
    <row r="6886" spans="24:44">
      <c r="X6886" t="s">
        <v>25011</v>
      </c>
      <c r="Y6886" t="s">
        <v>389</v>
      </c>
      <c r="Z6886" t="s">
        <v>25012</v>
      </c>
      <c r="AA6886" t="s">
        <v>23656</v>
      </c>
      <c r="AB6886" t="s">
        <v>5354</v>
      </c>
      <c r="AO6886" s="171"/>
      <c r="AP6886" s="171"/>
      <c r="AQ6886" s="171"/>
      <c r="AR6886" s="171"/>
    </row>
    <row r="6887" spans="24:44">
      <c r="X6887" t="s">
        <v>25013</v>
      </c>
      <c r="Y6887" t="s">
        <v>389</v>
      </c>
      <c r="Z6887" t="s">
        <v>25014</v>
      </c>
      <c r="AA6887" t="s">
        <v>23633</v>
      </c>
      <c r="AB6887" t="s">
        <v>5354</v>
      </c>
      <c r="AO6887" s="171"/>
      <c r="AP6887" s="171"/>
      <c r="AQ6887" s="171"/>
      <c r="AR6887" s="171"/>
    </row>
    <row r="6888" spans="24:44">
      <c r="X6888" t="s">
        <v>25015</v>
      </c>
      <c r="Y6888" t="s">
        <v>389</v>
      </c>
      <c r="Z6888" t="s">
        <v>25016</v>
      </c>
      <c r="AA6888" t="s">
        <v>23656</v>
      </c>
      <c r="AB6888" t="s">
        <v>5354</v>
      </c>
      <c r="AO6888" s="171"/>
      <c r="AP6888" s="171"/>
      <c r="AQ6888" s="171"/>
      <c r="AR6888" s="171"/>
    </row>
    <row r="6889" spans="24:44">
      <c r="X6889" t="s">
        <v>25017</v>
      </c>
      <c r="Y6889" t="s">
        <v>386</v>
      </c>
      <c r="Z6889" t="s">
        <v>25018</v>
      </c>
      <c r="AA6889" t="s">
        <v>23806</v>
      </c>
      <c r="AB6889" t="s">
        <v>5354</v>
      </c>
      <c r="AO6889" s="171"/>
      <c r="AP6889" s="171"/>
      <c r="AQ6889" s="171"/>
      <c r="AR6889" s="171"/>
    </row>
    <row r="6890" spans="24:44">
      <c r="X6890" t="s">
        <v>25019</v>
      </c>
      <c r="Y6890" t="s">
        <v>389</v>
      </c>
      <c r="Z6890" t="s">
        <v>25020</v>
      </c>
      <c r="AA6890" t="s">
        <v>23656</v>
      </c>
      <c r="AB6890" t="s">
        <v>5354</v>
      </c>
      <c r="AO6890" s="171"/>
      <c r="AP6890" s="171"/>
      <c r="AQ6890" s="171"/>
      <c r="AR6890" s="171"/>
    </row>
    <row r="6891" spans="24:44">
      <c r="X6891" t="s">
        <v>25021</v>
      </c>
      <c r="Y6891" t="s">
        <v>389</v>
      </c>
      <c r="Z6891" t="s">
        <v>25022</v>
      </c>
      <c r="AA6891" t="s">
        <v>23656</v>
      </c>
      <c r="AB6891" t="s">
        <v>5354</v>
      </c>
      <c r="AO6891" s="171"/>
      <c r="AP6891" s="171"/>
      <c r="AQ6891" s="171"/>
      <c r="AR6891" s="171"/>
    </row>
    <row r="6892" spans="24:44">
      <c r="X6892" t="s">
        <v>25023</v>
      </c>
      <c r="Y6892" t="s">
        <v>389</v>
      </c>
      <c r="Z6892" t="s">
        <v>25024</v>
      </c>
      <c r="AA6892" t="s">
        <v>23656</v>
      </c>
      <c r="AB6892" t="s">
        <v>5354</v>
      </c>
      <c r="AO6892" s="171"/>
      <c r="AP6892" s="171"/>
      <c r="AQ6892" s="171"/>
      <c r="AR6892" s="171"/>
    </row>
    <row r="6893" spans="24:44">
      <c r="X6893" t="s">
        <v>25025</v>
      </c>
      <c r="Y6893" t="s">
        <v>389</v>
      </c>
      <c r="Z6893" t="s">
        <v>25026</v>
      </c>
      <c r="AA6893" t="s">
        <v>23806</v>
      </c>
      <c r="AB6893" t="s">
        <v>5354</v>
      </c>
      <c r="AO6893" s="171"/>
      <c r="AP6893" s="171"/>
      <c r="AQ6893" s="171"/>
      <c r="AR6893" s="171"/>
    </row>
    <row r="6894" spans="24:44">
      <c r="X6894" t="s">
        <v>25027</v>
      </c>
      <c r="Y6894" t="s">
        <v>389</v>
      </c>
      <c r="Z6894" t="s">
        <v>25028</v>
      </c>
      <c r="AA6894" t="s">
        <v>23806</v>
      </c>
      <c r="AB6894" t="s">
        <v>5354</v>
      </c>
      <c r="AO6894" s="171"/>
      <c r="AP6894" s="171"/>
      <c r="AQ6894" s="171"/>
      <c r="AR6894" s="171"/>
    </row>
    <row r="6895" spans="24:44">
      <c r="X6895" t="s">
        <v>25029</v>
      </c>
      <c r="Y6895" t="s">
        <v>389</v>
      </c>
      <c r="Z6895" t="s">
        <v>25030</v>
      </c>
      <c r="AA6895" t="s">
        <v>23806</v>
      </c>
      <c r="AB6895" t="s">
        <v>5354</v>
      </c>
      <c r="AO6895" s="171"/>
      <c r="AP6895" s="171"/>
      <c r="AQ6895" s="171"/>
      <c r="AR6895" s="171"/>
    </row>
    <row r="6896" spans="24:44">
      <c r="X6896" t="s">
        <v>25031</v>
      </c>
      <c r="Y6896" t="s">
        <v>389</v>
      </c>
      <c r="Z6896" t="s">
        <v>25032</v>
      </c>
      <c r="AA6896" t="s">
        <v>23806</v>
      </c>
      <c r="AB6896" t="s">
        <v>5354</v>
      </c>
      <c r="AO6896" s="171"/>
      <c r="AP6896" s="171"/>
      <c r="AQ6896" s="171"/>
      <c r="AR6896" s="171"/>
    </row>
    <row r="6897" spans="24:44">
      <c r="X6897" t="s">
        <v>25033</v>
      </c>
      <c r="Y6897" t="s">
        <v>389</v>
      </c>
      <c r="Z6897" t="s">
        <v>25034</v>
      </c>
      <c r="AA6897" t="s">
        <v>23633</v>
      </c>
      <c r="AB6897" t="s">
        <v>5354</v>
      </c>
      <c r="AO6897" s="171"/>
      <c r="AP6897" s="171"/>
      <c r="AQ6897" s="171"/>
      <c r="AR6897" s="171"/>
    </row>
    <row r="6898" spans="24:44">
      <c r="X6898" t="s">
        <v>25035</v>
      </c>
      <c r="Y6898" t="s">
        <v>389</v>
      </c>
      <c r="Z6898" t="s">
        <v>25036</v>
      </c>
      <c r="AA6898" t="s">
        <v>23806</v>
      </c>
      <c r="AB6898" t="s">
        <v>5354</v>
      </c>
      <c r="AO6898" s="171"/>
      <c r="AP6898" s="171"/>
      <c r="AQ6898" s="171"/>
      <c r="AR6898" s="171"/>
    </row>
    <row r="6899" spans="24:44">
      <c r="X6899" t="s">
        <v>25037</v>
      </c>
      <c r="Y6899" t="s">
        <v>389</v>
      </c>
      <c r="Z6899" t="s">
        <v>25038</v>
      </c>
      <c r="AA6899" t="s">
        <v>23806</v>
      </c>
      <c r="AB6899" t="s">
        <v>5354</v>
      </c>
      <c r="AO6899" s="171"/>
      <c r="AP6899" s="171"/>
      <c r="AQ6899" s="171"/>
      <c r="AR6899" s="171"/>
    </row>
    <row r="6900" spans="24:44">
      <c r="X6900" t="s">
        <v>25039</v>
      </c>
      <c r="Y6900" t="s">
        <v>389</v>
      </c>
      <c r="Z6900" t="s">
        <v>25040</v>
      </c>
      <c r="AA6900" t="s">
        <v>23806</v>
      </c>
      <c r="AB6900" t="s">
        <v>5354</v>
      </c>
      <c r="AO6900" s="171"/>
      <c r="AP6900" s="171"/>
      <c r="AQ6900" s="171"/>
      <c r="AR6900" s="171"/>
    </row>
    <row r="6901" spans="24:44">
      <c r="X6901" t="s">
        <v>25041</v>
      </c>
      <c r="Y6901" t="s">
        <v>386</v>
      </c>
      <c r="Z6901" t="s">
        <v>25042</v>
      </c>
      <c r="AA6901" t="s">
        <v>23806</v>
      </c>
      <c r="AB6901" t="s">
        <v>5354</v>
      </c>
      <c r="AO6901" s="171"/>
      <c r="AP6901" s="171"/>
      <c r="AQ6901" s="171"/>
      <c r="AR6901" s="171"/>
    </row>
    <row r="6902" spans="24:44">
      <c r="X6902" t="s">
        <v>25043</v>
      </c>
      <c r="Y6902" t="s">
        <v>389</v>
      </c>
      <c r="Z6902" t="s">
        <v>25044</v>
      </c>
      <c r="AA6902" t="s">
        <v>23806</v>
      </c>
      <c r="AB6902" t="s">
        <v>5354</v>
      </c>
      <c r="AO6902" s="171"/>
      <c r="AP6902" s="171"/>
      <c r="AQ6902" s="171"/>
      <c r="AR6902" s="171"/>
    </row>
    <row r="6903" spans="24:44">
      <c r="X6903" t="s">
        <v>25045</v>
      </c>
      <c r="Y6903" t="s">
        <v>389</v>
      </c>
      <c r="Z6903" t="s">
        <v>25046</v>
      </c>
      <c r="AA6903" t="s">
        <v>23806</v>
      </c>
      <c r="AB6903" t="s">
        <v>5354</v>
      </c>
      <c r="AO6903" s="171"/>
      <c r="AP6903" s="171"/>
      <c r="AQ6903" s="171"/>
      <c r="AR6903" s="171"/>
    </row>
    <row r="6904" spans="24:44">
      <c r="X6904" t="s">
        <v>25047</v>
      </c>
      <c r="Y6904" t="s">
        <v>389</v>
      </c>
      <c r="Z6904" t="s">
        <v>25048</v>
      </c>
      <c r="AA6904" t="s">
        <v>23806</v>
      </c>
      <c r="AB6904" t="s">
        <v>5354</v>
      </c>
      <c r="AO6904" s="171"/>
      <c r="AP6904" s="171"/>
      <c r="AQ6904" s="171"/>
      <c r="AR6904" s="171"/>
    </row>
    <row r="6905" spans="24:44">
      <c r="X6905" t="s">
        <v>25049</v>
      </c>
      <c r="Y6905" t="s">
        <v>386</v>
      </c>
      <c r="Z6905" t="s">
        <v>25050</v>
      </c>
      <c r="AA6905" t="s">
        <v>23806</v>
      </c>
      <c r="AB6905" t="s">
        <v>5354</v>
      </c>
      <c r="AO6905" s="171"/>
      <c r="AP6905" s="171"/>
      <c r="AQ6905" s="171"/>
      <c r="AR6905" s="171"/>
    </row>
    <row r="6906" spans="24:44">
      <c r="X6906" t="s">
        <v>25051</v>
      </c>
      <c r="Y6906" t="s">
        <v>389</v>
      </c>
      <c r="Z6906" t="s">
        <v>25052</v>
      </c>
      <c r="AA6906" t="s">
        <v>23806</v>
      </c>
      <c r="AB6906" t="s">
        <v>5354</v>
      </c>
      <c r="AO6906" s="171"/>
      <c r="AP6906" s="171"/>
      <c r="AQ6906" s="171"/>
      <c r="AR6906" s="171"/>
    </row>
    <row r="6907" spans="24:44">
      <c r="X6907" t="s">
        <v>25053</v>
      </c>
      <c r="Y6907" t="s">
        <v>389</v>
      </c>
      <c r="Z6907" t="s">
        <v>25054</v>
      </c>
      <c r="AA6907" t="s">
        <v>23656</v>
      </c>
      <c r="AB6907" t="s">
        <v>5354</v>
      </c>
      <c r="AO6907" s="171"/>
      <c r="AP6907" s="171"/>
      <c r="AQ6907" s="171"/>
      <c r="AR6907" s="171"/>
    </row>
    <row r="6908" spans="24:44">
      <c r="X6908" t="s">
        <v>25055</v>
      </c>
      <c r="Y6908" t="s">
        <v>389</v>
      </c>
      <c r="Z6908" t="s">
        <v>25056</v>
      </c>
      <c r="AA6908" t="s">
        <v>23806</v>
      </c>
      <c r="AB6908" t="s">
        <v>5354</v>
      </c>
      <c r="AO6908" s="171"/>
      <c r="AP6908" s="171"/>
      <c r="AQ6908" s="171"/>
      <c r="AR6908" s="171"/>
    </row>
    <row r="6909" spans="24:44">
      <c r="X6909" t="s">
        <v>25057</v>
      </c>
      <c r="Y6909" t="s">
        <v>389</v>
      </c>
      <c r="Z6909" t="s">
        <v>25058</v>
      </c>
      <c r="AA6909" t="s">
        <v>23806</v>
      </c>
      <c r="AB6909" t="s">
        <v>5354</v>
      </c>
      <c r="AO6909" s="171"/>
      <c r="AP6909" s="171"/>
      <c r="AQ6909" s="171"/>
      <c r="AR6909" s="171"/>
    </row>
    <row r="6910" spans="24:44">
      <c r="X6910" t="s">
        <v>25059</v>
      </c>
      <c r="Y6910" t="s">
        <v>389</v>
      </c>
      <c r="Z6910" t="s">
        <v>25060</v>
      </c>
      <c r="AA6910" t="s">
        <v>23806</v>
      </c>
      <c r="AB6910" t="s">
        <v>5354</v>
      </c>
      <c r="AO6910" s="171"/>
      <c r="AP6910" s="171"/>
      <c r="AQ6910" s="171"/>
      <c r="AR6910" s="171"/>
    </row>
    <row r="6911" spans="24:44">
      <c r="X6911" t="s">
        <v>25061</v>
      </c>
      <c r="Y6911" t="s">
        <v>389</v>
      </c>
      <c r="Z6911" t="s">
        <v>25062</v>
      </c>
      <c r="AA6911" t="s">
        <v>23633</v>
      </c>
      <c r="AB6911" t="s">
        <v>5354</v>
      </c>
      <c r="AO6911" s="171"/>
      <c r="AP6911" s="171"/>
      <c r="AQ6911" s="171"/>
      <c r="AR6911" s="171"/>
    </row>
    <row r="6912" spans="24:44">
      <c r="X6912" t="s">
        <v>25063</v>
      </c>
      <c r="Y6912" t="s">
        <v>389</v>
      </c>
      <c r="Z6912" t="s">
        <v>25064</v>
      </c>
      <c r="AA6912" t="s">
        <v>23806</v>
      </c>
      <c r="AB6912" t="s">
        <v>5354</v>
      </c>
      <c r="AO6912" s="171"/>
      <c r="AP6912" s="171"/>
      <c r="AQ6912" s="171"/>
      <c r="AR6912" s="171"/>
    </row>
    <row r="6913" spans="24:44">
      <c r="X6913" t="s">
        <v>25065</v>
      </c>
      <c r="Y6913" t="s">
        <v>389</v>
      </c>
      <c r="Z6913" t="s">
        <v>25066</v>
      </c>
      <c r="AA6913" t="s">
        <v>23806</v>
      </c>
      <c r="AB6913" t="s">
        <v>5354</v>
      </c>
      <c r="AO6913" s="171"/>
      <c r="AP6913" s="171"/>
      <c r="AQ6913" s="171"/>
      <c r="AR6913" s="171"/>
    </row>
    <row r="6914" spans="24:44">
      <c r="X6914" t="s">
        <v>25067</v>
      </c>
      <c r="Y6914" t="s">
        <v>386</v>
      </c>
      <c r="Z6914" t="s">
        <v>25068</v>
      </c>
      <c r="AA6914" t="s">
        <v>25069</v>
      </c>
      <c r="AB6914" t="s">
        <v>5354</v>
      </c>
      <c r="AO6914" s="171"/>
      <c r="AP6914" s="171"/>
      <c r="AQ6914" s="171"/>
      <c r="AR6914" s="171"/>
    </row>
    <row r="6915" spans="24:44">
      <c r="X6915" t="s">
        <v>25070</v>
      </c>
      <c r="Y6915" t="s">
        <v>389</v>
      </c>
      <c r="Z6915" t="s">
        <v>25071</v>
      </c>
      <c r="AA6915" t="s">
        <v>23633</v>
      </c>
      <c r="AB6915" t="s">
        <v>5354</v>
      </c>
      <c r="AO6915" s="171"/>
      <c r="AP6915" s="171"/>
      <c r="AQ6915" s="171"/>
      <c r="AR6915" s="171"/>
    </row>
    <row r="6916" spans="24:44">
      <c r="X6916" t="s">
        <v>25072</v>
      </c>
      <c r="Y6916" t="s">
        <v>389</v>
      </c>
      <c r="Z6916" t="s">
        <v>25073</v>
      </c>
      <c r="AA6916" t="s">
        <v>25074</v>
      </c>
      <c r="AB6916" t="s">
        <v>125</v>
      </c>
      <c r="AO6916" s="171"/>
      <c r="AP6916" s="171"/>
      <c r="AQ6916" s="171"/>
      <c r="AR6916" s="171"/>
    </row>
    <row r="6917" spans="24:44">
      <c r="X6917" t="s">
        <v>25075</v>
      </c>
      <c r="Y6917" t="s">
        <v>386</v>
      </c>
      <c r="Z6917" t="s">
        <v>25076</v>
      </c>
      <c r="AA6917" t="s">
        <v>25077</v>
      </c>
      <c r="AB6917" t="s">
        <v>5354</v>
      </c>
      <c r="AO6917" s="171"/>
      <c r="AP6917" s="171"/>
      <c r="AQ6917" s="171"/>
      <c r="AR6917" s="171"/>
    </row>
    <row r="6918" spans="24:44">
      <c r="X6918" t="s">
        <v>25078</v>
      </c>
      <c r="Y6918" t="s">
        <v>389</v>
      </c>
      <c r="Z6918" t="s">
        <v>25079</v>
      </c>
      <c r="AA6918" t="s">
        <v>25080</v>
      </c>
      <c r="AB6918" t="s">
        <v>5354</v>
      </c>
      <c r="AO6918" s="171"/>
      <c r="AP6918" s="171"/>
      <c r="AQ6918" s="171"/>
      <c r="AR6918" s="171"/>
    </row>
    <row r="6919" spans="24:44">
      <c r="X6919" t="s">
        <v>25081</v>
      </c>
      <c r="Y6919" t="s">
        <v>389</v>
      </c>
      <c r="Z6919" t="s">
        <v>25082</v>
      </c>
      <c r="AA6919" t="s">
        <v>25083</v>
      </c>
      <c r="AB6919" t="s">
        <v>5354</v>
      </c>
      <c r="AO6919" s="171"/>
      <c r="AP6919" s="171"/>
      <c r="AQ6919" s="171"/>
      <c r="AR6919" s="171"/>
    </row>
    <row r="6920" spans="24:44">
      <c r="X6920" t="s">
        <v>25084</v>
      </c>
      <c r="Y6920" t="s">
        <v>389</v>
      </c>
      <c r="Z6920" t="s">
        <v>25085</v>
      </c>
      <c r="AA6920" t="s">
        <v>25086</v>
      </c>
      <c r="AB6920" t="s">
        <v>5354</v>
      </c>
      <c r="AO6920" s="171"/>
      <c r="AP6920" s="171"/>
      <c r="AQ6920" s="171"/>
      <c r="AR6920" s="171"/>
    </row>
    <row r="6921" spans="24:44">
      <c r="X6921" t="s">
        <v>25087</v>
      </c>
      <c r="Y6921" t="s">
        <v>389</v>
      </c>
      <c r="Z6921" t="s">
        <v>25088</v>
      </c>
      <c r="AA6921" t="s">
        <v>25089</v>
      </c>
      <c r="AB6921" t="s">
        <v>5354</v>
      </c>
      <c r="AO6921" s="171"/>
      <c r="AP6921" s="171"/>
      <c r="AQ6921" s="171"/>
      <c r="AR6921" s="171"/>
    </row>
    <row r="6922" spans="24:44">
      <c r="X6922" t="s">
        <v>25090</v>
      </c>
      <c r="Y6922" t="s">
        <v>389</v>
      </c>
      <c r="Z6922" t="s">
        <v>25091</v>
      </c>
      <c r="AA6922" t="s">
        <v>25092</v>
      </c>
      <c r="AB6922" t="s">
        <v>5354</v>
      </c>
      <c r="AO6922" s="171"/>
      <c r="AP6922" s="171"/>
      <c r="AQ6922" s="171"/>
      <c r="AR6922" s="171"/>
    </row>
    <row r="6923" spans="24:44">
      <c r="X6923" t="s">
        <v>25093</v>
      </c>
      <c r="Y6923" t="s">
        <v>389</v>
      </c>
      <c r="Z6923" t="s">
        <v>25094</v>
      </c>
      <c r="AA6923" t="s">
        <v>25095</v>
      </c>
      <c r="AB6923" t="s">
        <v>5354</v>
      </c>
      <c r="AO6923" s="171"/>
      <c r="AP6923" s="171"/>
      <c r="AQ6923" s="171"/>
      <c r="AR6923" s="171"/>
    </row>
    <row r="6924" spans="24:44">
      <c r="X6924" t="s">
        <v>25096</v>
      </c>
      <c r="Y6924" t="s">
        <v>389</v>
      </c>
      <c r="Z6924" t="s">
        <v>25097</v>
      </c>
      <c r="AA6924" t="s">
        <v>25098</v>
      </c>
      <c r="AB6924" t="s">
        <v>5354</v>
      </c>
      <c r="AO6924" s="171"/>
      <c r="AP6924" s="171"/>
      <c r="AQ6924" s="171"/>
      <c r="AR6924" s="171"/>
    </row>
    <row r="6925" spans="24:44">
      <c r="X6925" t="s">
        <v>25099</v>
      </c>
      <c r="Y6925" t="s">
        <v>389</v>
      </c>
      <c r="Z6925" t="s">
        <v>25100</v>
      </c>
      <c r="AA6925" t="s">
        <v>23633</v>
      </c>
      <c r="AB6925" t="s">
        <v>5354</v>
      </c>
      <c r="AO6925" s="171"/>
      <c r="AP6925" s="171"/>
      <c r="AQ6925" s="171"/>
      <c r="AR6925" s="171"/>
    </row>
    <row r="6926" spans="24:44">
      <c r="X6926" t="s">
        <v>25101</v>
      </c>
      <c r="Y6926" t="s">
        <v>389</v>
      </c>
      <c r="Z6926" t="s">
        <v>25102</v>
      </c>
      <c r="AA6926" t="s">
        <v>25103</v>
      </c>
      <c r="AB6926" t="s">
        <v>5354</v>
      </c>
      <c r="AO6926" s="171"/>
      <c r="AP6926" s="171"/>
      <c r="AQ6926" s="171"/>
      <c r="AR6926" s="171"/>
    </row>
    <row r="6927" spans="24:44">
      <c r="X6927" t="s">
        <v>25104</v>
      </c>
      <c r="Y6927" t="s">
        <v>386</v>
      </c>
      <c r="Z6927" t="s">
        <v>25105</v>
      </c>
      <c r="AA6927" t="s">
        <v>25106</v>
      </c>
      <c r="AB6927" t="s">
        <v>5354</v>
      </c>
      <c r="AO6927" s="171"/>
      <c r="AP6927" s="171"/>
      <c r="AQ6927" s="171"/>
      <c r="AR6927" s="171"/>
    </row>
    <row r="6928" spans="24:44">
      <c r="X6928" t="s">
        <v>25107</v>
      </c>
      <c r="Y6928" t="s">
        <v>389</v>
      </c>
      <c r="Z6928" t="s">
        <v>25108</v>
      </c>
      <c r="AA6928" t="s">
        <v>25109</v>
      </c>
      <c r="AB6928" t="s">
        <v>5354</v>
      </c>
      <c r="AO6928" s="171"/>
      <c r="AP6928" s="171"/>
      <c r="AQ6928" s="171"/>
      <c r="AR6928" s="171"/>
    </row>
    <row r="6929" spans="24:44">
      <c r="X6929" t="s">
        <v>25110</v>
      </c>
      <c r="Y6929" t="s">
        <v>389</v>
      </c>
      <c r="Z6929" t="s">
        <v>25111</v>
      </c>
      <c r="AA6929" t="s">
        <v>25112</v>
      </c>
      <c r="AB6929" t="s">
        <v>5354</v>
      </c>
      <c r="AO6929" s="171"/>
      <c r="AP6929" s="171"/>
      <c r="AQ6929" s="171"/>
      <c r="AR6929" s="171"/>
    </row>
    <row r="6930" spans="24:44">
      <c r="X6930" t="s">
        <v>25113</v>
      </c>
      <c r="Y6930" t="s">
        <v>389</v>
      </c>
      <c r="Z6930" t="s">
        <v>25114</v>
      </c>
      <c r="AA6930" t="s">
        <v>25115</v>
      </c>
      <c r="AB6930" t="s">
        <v>5354</v>
      </c>
      <c r="AO6930" s="171"/>
      <c r="AP6930" s="171"/>
      <c r="AQ6930" s="171"/>
      <c r="AR6930" s="171"/>
    </row>
    <row r="6931" spans="24:44">
      <c r="X6931" t="s">
        <v>25116</v>
      </c>
      <c r="Y6931" t="s">
        <v>389</v>
      </c>
      <c r="Z6931" t="s">
        <v>25117</v>
      </c>
      <c r="AA6931" t="s">
        <v>25118</v>
      </c>
      <c r="AB6931" t="s">
        <v>5354</v>
      </c>
      <c r="AO6931" s="171"/>
      <c r="AP6931" s="171"/>
      <c r="AQ6931" s="171"/>
      <c r="AR6931" s="171"/>
    </row>
    <row r="6932" spans="24:44">
      <c r="X6932" t="s">
        <v>25119</v>
      </c>
      <c r="Y6932" t="s">
        <v>389</v>
      </c>
      <c r="Z6932" t="s">
        <v>25120</v>
      </c>
      <c r="AA6932" t="s">
        <v>25121</v>
      </c>
      <c r="AB6932" t="s">
        <v>5354</v>
      </c>
      <c r="AO6932" s="171"/>
      <c r="AP6932" s="171"/>
      <c r="AQ6932" s="171"/>
      <c r="AR6932" s="171"/>
    </row>
    <row r="6933" spans="24:44">
      <c r="X6933" t="s">
        <v>25122</v>
      </c>
      <c r="Y6933" t="s">
        <v>389</v>
      </c>
      <c r="Z6933" t="s">
        <v>25123</v>
      </c>
      <c r="AA6933" t="s">
        <v>23633</v>
      </c>
      <c r="AB6933" t="s">
        <v>5354</v>
      </c>
      <c r="AO6933" s="171"/>
      <c r="AP6933" s="171"/>
      <c r="AQ6933" s="171"/>
      <c r="AR6933" s="171"/>
    </row>
    <row r="6934" spans="24:44">
      <c r="X6934" t="s">
        <v>25124</v>
      </c>
      <c r="Y6934" t="s">
        <v>389</v>
      </c>
      <c r="Z6934" t="s">
        <v>25125</v>
      </c>
      <c r="AA6934" t="s">
        <v>25126</v>
      </c>
      <c r="AB6934" t="s">
        <v>5354</v>
      </c>
      <c r="AO6934" s="171"/>
      <c r="AP6934" s="171"/>
      <c r="AQ6934" s="171"/>
      <c r="AR6934" s="171"/>
    </row>
    <row r="6935" spans="24:44">
      <c r="X6935" t="s">
        <v>25127</v>
      </c>
      <c r="Y6935" t="s">
        <v>389</v>
      </c>
      <c r="Z6935" t="s">
        <v>25128</v>
      </c>
      <c r="AA6935" t="s">
        <v>25129</v>
      </c>
      <c r="AB6935" t="s">
        <v>5354</v>
      </c>
      <c r="AO6935" s="171"/>
      <c r="AP6935" s="171"/>
      <c r="AQ6935" s="171"/>
      <c r="AR6935" s="171"/>
    </row>
    <row r="6936" spans="24:44">
      <c r="X6936" t="s">
        <v>25130</v>
      </c>
      <c r="Y6936" t="s">
        <v>389</v>
      </c>
      <c r="Z6936" t="s">
        <v>25131</v>
      </c>
      <c r="AA6936" t="s">
        <v>25132</v>
      </c>
      <c r="AB6936" t="s">
        <v>5354</v>
      </c>
      <c r="AO6936" s="171"/>
      <c r="AP6936" s="171"/>
      <c r="AQ6936" s="171"/>
      <c r="AR6936" s="171"/>
    </row>
    <row r="6937" spans="24:44">
      <c r="X6937" t="s">
        <v>25133</v>
      </c>
      <c r="Y6937" t="s">
        <v>389</v>
      </c>
      <c r="Z6937" t="s">
        <v>25134</v>
      </c>
      <c r="AA6937" t="s">
        <v>25135</v>
      </c>
      <c r="AB6937" t="s">
        <v>5354</v>
      </c>
      <c r="AO6937" s="171"/>
      <c r="AP6937" s="171"/>
      <c r="AQ6937" s="171"/>
      <c r="AR6937" s="171"/>
    </row>
    <row r="6938" spans="24:44">
      <c r="X6938" t="s">
        <v>25136</v>
      </c>
      <c r="Y6938" t="s">
        <v>389</v>
      </c>
      <c r="Z6938" t="s">
        <v>25137</v>
      </c>
      <c r="AA6938" t="s">
        <v>25138</v>
      </c>
      <c r="AB6938" t="s">
        <v>5354</v>
      </c>
      <c r="AO6938" s="171"/>
      <c r="AP6938" s="171"/>
      <c r="AQ6938" s="171"/>
      <c r="AR6938" s="171"/>
    </row>
    <row r="6939" spans="24:44">
      <c r="X6939" t="s">
        <v>25139</v>
      </c>
      <c r="Y6939" t="s">
        <v>386</v>
      </c>
      <c r="Z6939" t="s">
        <v>25140</v>
      </c>
      <c r="AA6939" t="s">
        <v>25141</v>
      </c>
      <c r="AB6939" t="s">
        <v>5354</v>
      </c>
      <c r="AO6939" s="171"/>
      <c r="AP6939" s="171"/>
      <c r="AQ6939" s="171"/>
      <c r="AR6939" s="171"/>
    </row>
    <row r="6940" spans="24:44">
      <c r="X6940" t="s">
        <v>25142</v>
      </c>
      <c r="Y6940" t="s">
        <v>386</v>
      </c>
      <c r="Z6940" t="s">
        <v>25143</v>
      </c>
      <c r="AA6940" t="s">
        <v>25144</v>
      </c>
      <c r="AB6940" t="s">
        <v>5354</v>
      </c>
      <c r="AO6940" s="171"/>
      <c r="AP6940" s="171"/>
      <c r="AQ6940" s="171"/>
      <c r="AR6940" s="171"/>
    </row>
    <row r="6941" spans="24:44">
      <c r="X6941" t="s">
        <v>25145</v>
      </c>
      <c r="Y6941" t="s">
        <v>386</v>
      </c>
      <c r="Z6941" t="s">
        <v>25146</v>
      </c>
      <c r="AA6941" t="s">
        <v>25147</v>
      </c>
      <c r="AB6941" t="s">
        <v>5354</v>
      </c>
      <c r="AO6941" s="171"/>
      <c r="AP6941" s="171"/>
      <c r="AQ6941" s="171"/>
      <c r="AR6941" s="171"/>
    </row>
    <row r="6942" spans="24:44">
      <c r="X6942" t="s">
        <v>25148</v>
      </c>
      <c r="Y6942" t="s">
        <v>389</v>
      </c>
      <c r="Z6942" t="s">
        <v>25149</v>
      </c>
      <c r="AA6942" t="s">
        <v>25150</v>
      </c>
      <c r="AB6942" t="s">
        <v>5354</v>
      </c>
      <c r="AO6942" s="171"/>
      <c r="AP6942" s="171"/>
      <c r="AQ6942" s="171"/>
      <c r="AR6942" s="171"/>
    </row>
    <row r="6943" spans="24:44">
      <c r="X6943" t="s">
        <v>25151</v>
      </c>
      <c r="Y6943" t="s">
        <v>389</v>
      </c>
      <c r="Z6943" t="s">
        <v>25152</v>
      </c>
      <c r="AA6943" t="s">
        <v>25153</v>
      </c>
      <c r="AB6943" t="s">
        <v>5354</v>
      </c>
      <c r="AO6943" s="171"/>
      <c r="AP6943" s="171"/>
      <c r="AQ6943" s="171"/>
      <c r="AR6943" s="171"/>
    </row>
    <row r="6944" spans="24:44">
      <c r="X6944" t="s">
        <v>25154</v>
      </c>
      <c r="Y6944" t="s">
        <v>386</v>
      </c>
      <c r="Z6944" t="s">
        <v>25155</v>
      </c>
      <c r="AA6944" t="s">
        <v>25156</v>
      </c>
      <c r="AB6944" t="s">
        <v>5354</v>
      </c>
      <c r="AO6944" s="171"/>
      <c r="AP6944" s="171"/>
      <c r="AQ6944" s="171"/>
      <c r="AR6944" s="171"/>
    </row>
    <row r="6945" spans="24:44">
      <c r="X6945" t="s">
        <v>25157</v>
      </c>
      <c r="Y6945" t="s">
        <v>389</v>
      </c>
      <c r="Z6945" t="s">
        <v>25158</v>
      </c>
      <c r="AA6945" t="s">
        <v>25159</v>
      </c>
      <c r="AB6945" t="s">
        <v>5354</v>
      </c>
      <c r="AO6945" s="171"/>
      <c r="AP6945" s="171"/>
      <c r="AQ6945" s="171"/>
      <c r="AR6945" s="171"/>
    </row>
    <row r="6946" spans="24:44">
      <c r="X6946" t="s">
        <v>25160</v>
      </c>
      <c r="Y6946" t="s">
        <v>386</v>
      </c>
      <c r="Z6946" t="s">
        <v>25161</v>
      </c>
      <c r="AA6946" t="s">
        <v>25162</v>
      </c>
      <c r="AB6946" t="s">
        <v>5354</v>
      </c>
      <c r="AO6946" s="171"/>
      <c r="AP6946" s="171"/>
      <c r="AQ6946" s="171"/>
      <c r="AR6946" s="171"/>
    </row>
    <row r="6947" spans="24:44">
      <c r="X6947" t="s">
        <v>25163</v>
      </c>
      <c r="Y6947" t="s">
        <v>389</v>
      </c>
      <c r="Z6947" t="s">
        <v>25164</v>
      </c>
      <c r="AA6947" t="s">
        <v>25165</v>
      </c>
      <c r="AB6947" t="s">
        <v>5354</v>
      </c>
      <c r="AO6947" s="171"/>
      <c r="AP6947" s="171"/>
      <c r="AQ6947" s="171"/>
      <c r="AR6947" s="171"/>
    </row>
    <row r="6948" spans="24:44">
      <c r="X6948" t="s">
        <v>25166</v>
      </c>
      <c r="Y6948" t="s">
        <v>386</v>
      </c>
      <c r="Z6948" t="s">
        <v>25167</v>
      </c>
      <c r="AA6948" t="s">
        <v>25168</v>
      </c>
      <c r="AB6948" t="s">
        <v>5354</v>
      </c>
      <c r="AO6948" s="171"/>
      <c r="AP6948" s="171"/>
      <c r="AQ6948" s="171"/>
      <c r="AR6948" s="171"/>
    </row>
    <row r="6949" spans="24:44">
      <c r="X6949" t="s">
        <v>25169</v>
      </c>
      <c r="Y6949" t="s">
        <v>389</v>
      </c>
      <c r="Z6949" t="s">
        <v>25170</v>
      </c>
      <c r="AA6949" t="s">
        <v>25171</v>
      </c>
      <c r="AB6949" t="s">
        <v>5354</v>
      </c>
      <c r="AO6949" s="171"/>
      <c r="AP6949" s="171"/>
      <c r="AQ6949" s="171"/>
      <c r="AR6949" s="171"/>
    </row>
    <row r="6950" spans="24:44">
      <c r="X6950" t="s">
        <v>25172</v>
      </c>
      <c r="Y6950" t="s">
        <v>389</v>
      </c>
      <c r="Z6950" t="s">
        <v>25173</v>
      </c>
      <c r="AA6950" t="s">
        <v>25174</v>
      </c>
      <c r="AB6950" t="s">
        <v>5354</v>
      </c>
      <c r="AO6950" s="171"/>
      <c r="AP6950" s="171"/>
      <c r="AQ6950" s="171"/>
      <c r="AR6950" s="171"/>
    </row>
    <row r="6951" spans="24:44">
      <c r="X6951" t="s">
        <v>25175</v>
      </c>
      <c r="Y6951" t="s">
        <v>389</v>
      </c>
      <c r="Z6951" t="s">
        <v>25176</v>
      </c>
      <c r="AA6951" t="s">
        <v>25177</v>
      </c>
      <c r="AB6951" t="s">
        <v>5354</v>
      </c>
      <c r="AO6951" s="171"/>
      <c r="AP6951" s="171"/>
      <c r="AQ6951" s="171"/>
      <c r="AR6951" s="171"/>
    </row>
    <row r="6952" spans="24:44">
      <c r="X6952" t="s">
        <v>25178</v>
      </c>
      <c r="Y6952" t="s">
        <v>386</v>
      </c>
      <c r="Z6952" t="s">
        <v>25179</v>
      </c>
      <c r="AA6952" t="s">
        <v>25180</v>
      </c>
      <c r="AB6952" t="s">
        <v>5354</v>
      </c>
      <c r="AO6952" s="171"/>
      <c r="AP6952" s="171"/>
      <c r="AQ6952" s="171"/>
      <c r="AR6952" s="171"/>
    </row>
    <row r="6953" spans="24:44">
      <c r="X6953" t="s">
        <v>25181</v>
      </c>
      <c r="Y6953" t="s">
        <v>389</v>
      </c>
      <c r="Z6953" t="s">
        <v>25182</v>
      </c>
      <c r="AA6953" t="s">
        <v>25183</v>
      </c>
      <c r="AB6953" t="s">
        <v>5354</v>
      </c>
      <c r="AO6953" s="171"/>
      <c r="AP6953" s="171"/>
      <c r="AQ6953" s="171"/>
      <c r="AR6953" s="171"/>
    </row>
    <row r="6954" spans="24:44">
      <c r="X6954" t="s">
        <v>25184</v>
      </c>
      <c r="Y6954" t="s">
        <v>389</v>
      </c>
      <c r="Z6954" t="s">
        <v>25185</v>
      </c>
      <c r="AA6954" t="s">
        <v>25186</v>
      </c>
      <c r="AB6954" t="s">
        <v>5354</v>
      </c>
      <c r="AO6954" s="171"/>
      <c r="AP6954" s="171"/>
      <c r="AQ6954" s="171"/>
      <c r="AR6954" s="171"/>
    </row>
    <row r="6955" spans="24:44">
      <c r="X6955" t="s">
        <v>25187</v>
      </c>
      <c r="Y6955" t="s">
        <v>389</v>
      </c>
      <c r="Z6955" t="s">
        <v>25188</v>
      </c>
      <c r="AA6955" t="s">
        <v>25189</v>
      </c>
      <c r="AB6955" t="s">
        <v>5354</v>
      </c>
      <c r="AO6955" s="171"/>
      <c r="AP6955" s="171"/>
      <c r="AQ6955" s="171"/>
      <c r="AR6955" s="171"/>
    </row>
    <row r="6956" spans="24:44">
      <c r="X6956" t="s">
        <v>25190</v>
      </c>
      <c r="Y6956" t="s">
        <v>389</v>
      </c>
      <c r="Z6956" t="s">
        <v>25191</v>
      </c>
      <c r="AA6956" t="s">
        <v>25192</v>
      </c>
      <c r="AB6956" t="s">
        <v>5354</v>
      </c>
      <c r="AO6956" s="171"/>
      <c r="AP6956" s="171"/>
      <c r="AQ6956" s="171"/>
      <c r="AR6956" s="171"/>
    </row>
    <row r="6957" spans="24:44">
      <c r="X6957" t="s">
        <v>25193</v>
      </c>
      <c r="Y6957" t="s">
        <v>389</v>
      </c>
      <c r="Z6957" t="s">
        <v>25194</v>
      </c>
      <c r="AA6957" t="s">
        <v>25195</v>
      </c>
      <c r="AB6957" t="s">
        <v>5354</v>
      </c>
      <c r="AO6957" s="171"/>
      <c r="AP6957" s="171"/>
      <c r="AQ6957" s="171"/>
      <c r="AR6957" s="171"/>
    </row>
    <row r="6958" spans="24:44">
      <c r="X6958" t="s">
        <v>25196</v>
      </c>
      <c r="Y6958" t="s">
        <v>389</v>
      </c>
      <c r="Z6958" t="s">
        <v>25197</v>
      </c>
      <c r="AA6958" t="s">
        <v>23633</v>
      </c>
      <c r="AB6958" t="s">
        <v>5354</v>
      </c>
      <c r="AO6958" s="171"/>
      <c r="AP6958" s="171"/>
      <c r="AQ6958" s="171"/>
      <c r="AR6958" s="171"/>
    </row>
    <row r="6959" spans="24:44">
      <c r="X6959" t="s">
        <v>25198</v>
      </c>
      <c r="Y6959" t="s">
        <v>389</v>
      </c>
      <c r="Z6959" t="s">
        <v>25199</v>
      </c>
      <c r="AA6959" t="s">
        <v>25200</v>
      </c>
      <c r="AB6959" t="s">
        <v>125</v>
      </c>
      <c r="AO6959" s="171"/>
      <c r="AP6959" s="171"/>
      <c r="AQ6959" s="171"/>
      <c r="AR6959" s="171"/>
    </row>
    <row r="6960" spans="24:44">
      <c r="X6960" t="s">
        <v>25201</v>
      </c>
      <c r="Y6960" t="s">
        <v>389</v>
      </c>
      <c r="Z6960" t="s">
        <v>25202</v>
      </c>
      <c r="AA6960" t="s">
        <v>25203</v>
      </c>
      <c r="AB6960" t="s">
        <v>5354</v>
      </c>
      <c r="AO6960" s="171"/>
      <c r="AP6960" s="171"/>
      <c r="AQ6960" s="171"/>
      <c r="AR6960" s="171"/>
    </row>
    <row r="6961" spans="24:44">
      <c r="X6961" t="s">
        <v>25204</v>
      </c>
      <c r="Y6961" t="s">
        <v>386</v>
      </c>
      <c r="Z6961" t="s">
        <v>25205</v>
      </c>
      <c r="AA6961" t="s">
        <v>25206</v>
      </c>
      <c r="AB6961" t="s">
        <v>5354</v>
      </c>
      <c r="AO6961" s="171"/>
      <c r="AP6961" s="171"/>
      <c r="AQ6961" s="171"/>
      <c r="AR6961" s="171"/>
    </row>
    <row r="6962" spans="24:44">
      <c r="X6962" t="s">
        <v>25207</v>
      </c>
      <c r="Y6962" t="s">
        <v>386</v>
      </c>
      <c r="Z6962" t="s">
        <v>25208</v>
      </c>
      <c r="AA6962" t="s">
        <v>25209</v>
      </c>
      <c r="AB6962" t="s">
        <v>5354</v>
      </c>
      <c r="AO6962" s="171"/>
      <c r="AP6962" s="171"/>
      <c r="AQ6962" s="171"/>
      <c r="AR6962" s="171"/>
    </row>
    <row r="6963" spans="24:44">
      <c r="X6963" t="s">
        <v>25210</v>
      </c>
      <c r="Y6963" t="s">
        <v>389</v>
      </c>
      <c r="Z6963" t="s">
        <v>25211</v>
      </c>
      <c r="AA6963" t="s">
        <v>25209</v>
      </c>
      <c r="AB6963" t="s">
        <v>5354</v>
      </c>
      <c r="AO6963" s="171"/>
      <c r="AP6963" s="171"/>
      <c r="AQ6963" s="171"/>
      <c r="AR6963" s="171"/>
    </row>
    <row r="6964" spans="24:44">
      <c r="X6964" t="s">
        <v>25212</v>
      </c>
      <c r="Y6964" t="s">
        <v>389</v>
      </c>
      <c r="Z6964" t="s">
        <v>25213</v>
      </c>
      <c r="AA6964" t="s">
        <v>25209</v>
      </c>
      <c r="AB6964" t="s">
        <v>5354</v>
      </c>
      <c r="AO6964" s="171"/>
      <c r="AP6964" s="171"/>
      <c r="AQ6964" s="171"/>
      <c r="AR6964" s="171"/>
    </row>
    <row r="6965" spans="24:44">
      <c r="X6965" t="s">
        <v>25214</v>
      </c>
      <c r="Y6965" t="s">
        <v>389</v>
      </c>
      <c r="Z6965" t="s">
        <v>25215</v>
      </c>
      <c r="AA6965" t="s">
        <v>25209</v>
      </c>
      <c r="AB6965" t="s">
        <v>5354</v>
      </c>
      <c r="AO6965" s="171"/>
      <c r="AP6965" s="171"/>
      <c r="AQ6965" s="171"/>
      <c r="AR6965" s="171"/>
    </row>
    <row r="6966" spans="24:44">
      <c r="X6966" t="s">
        <v>25216</v>
      </c>
      <c r="Y6966" t="s">
        <v>389</v>
      </c>
      <c r="Z6966" t="s">
        <v>25217</v>
      </c>
      <c r="AA6966" t="s">
        <v>25209</v>
      </c>
      <c r="AB6966" t="s">
        <v>5354</v>
      </c>
      <c r="AO6966" s="171"/>
      <c r="AP6966" s="171"/>
      <c r="AQ6966" s="171"/>
      <c r="AR6966" s="171"/>
    </row>
    <row r="6967" spans="24:44">
      <c r="X6967" t="s">
        <v>25218</v>
      </c>
      <c r="Y6967" t="s">
        <v>389</v>
      </c>
      <c r="Z6967" t="s">
        <v>25219</v>
      </c>
      <c r="AA6967" t="s">
        <v>25209</v>
      </c>
      <c r="AB6967" t="s">
        <v>5354</v>
      </c>
      <c r="AO6967" s="171"/>
      <c r="AP6967" s="171"/>
      <c r="AQ6967" s="171"/>
      <c r="AR6967" s="171"/>
    </row>
    <row r="6968" spans="24:44">
      <c r="X6968" t="s">
        <v>25220</v>
      </c>
      <c r="Y6968" t="s">
        <v>389</v>
      </c>
      <c r="Z6968" t="s">
        <v>25221</v>
      </c>
      <c r="AA6968" t="s">
        <v>25209</v>
      </c>
      <c r="AB6968" t="s">
        <v>5354</v>
      </c>
      <c r="AO6968" s="171"/>
      <c r="AP6968" s="171"/>
      <c r="AQ6968" s="171"/>
      <c r="AR6968" s="171"/>
    </row>
    <row r="6969" spans="24:44">
      <c r="X6969" t="s">
        <v>25222</v>
      </c>
      <c r="Y6969" t="s">
        <v>389</v>
      </c>
      <c r="Z6969" t="s">
        <v>25223</v>
      </c>
      <c r="AA6969" t="s">
        <v>25209</v>
      </c>
      <c r="AB6969" t="s">
        <v>5354</v>
      </c>
      <c r="AO6969" s="171"/>
      <c r="AP6969" s="171"/>
      <c r="AQ6969" s="171"/>
      <c r="AR6969" s="171"/>
    </row>
    <row r="6970" spans="24:44">
      <c r="X6970" t="s">
        <v>25224</v>
      </c>
      <c r="Y6970" t="s">
        <v>389</v>
      </c>
      <c r="Z6970" t="s">
        <v>25225</v>
      </c>
      <c r="AA6970" t="s">
        <v>25209</v>
      </c>
      <c r="AB6970" t="s">
        <v>5354</v>
      </c>
      <c r="AO6970" s="171"/>
      <c r="AP6970" s="171"/>
      <c r="AQ6970" s="171"/>
      <c r="AR6970" s="171"/>
    </row>
    <row r="6971" spans="24:44">
      <c r="X6971" t="s">
        <v>25226</v>
      </c>
      <c r="Y6971" t="s">
        <v>389</v>
      </c>
      <c r="Z6971" t="s">
        <v>25227</v>
      </c>
      <c r="AA6971" t="s">
        <v>25209</v>
      </c>
      <c r="AB6971" t="s">
        <v>5354</v>
      </c>
      <c r="AO6971" s="171"/>
      <c r="AP6971" s="171"/>
      <c r="AQ6971" s="171"/>
      <c r="AR6971" s="171"/>
    </row>
    <row r="6972" spans="24:44">
      <c r="X6972" t="s">
        <v>25228</v>
      </c>
      <c r="Y6972" t="s">
        <v>389</v>
      </c>
      <c r="Z6972" t="s">
        <v>25229</v>
      </c>
      <c r="AA6972" t="s">
        <v>25209</v>
      </c>
      <c r="AB6972" t="s">
        <v>5354</v>
      </c>
      <c r="AO6972" s="171"/>
      <c r="AP6972" s="171"/>
      <c r="AQ6972" s="171"/>
      <c r="AR6972" s="171"/>
    </row>
    <row r="6973" spans="24:44">
      <c r="X6973" t="s">
        <v>25230</v>
      </c>
      <c r="Y6973" t="s">
        <v>389</v>
      </c>
      <c r="Z6973" t="s">
        <v>25231</v>
      </c>
      <c r="AA6973" t="s">
        <v>25209</v>
      </c>
      <c r="AB6973" t="s">
        <v>5354</v>
      </c>
      <c r="AO6973" s="171"/>
      <c r="AP6973" s="171"/>
      <c r="AQ6973" s="171"/>
      <c r="AR6973" s="171"/>
    </row>
    <row r="6974" spans="24:44">
      <c r="X6974" t="s">
        <v>25232</v>
      </c>
      <c r="Y6974" t="s">
        <v>389</v>
      </c>
      <c r="Z6974" t="s">
        <v>25233</v>
      </c>
      <c r="AA6974" t="s">
        <v>25209</v>
      </c>
      <c r="AB6974" t="s">
        <v>5354</v>
      </c>
      <c r="AO6974" s="171"/>
      <c r="AP6974" s="171"/>
      <c r="AQ6974" s="171"/>
      <c r="AR6974" s="171"/>
    </row>
    <row r="6975" spans="24:44">
      <c r="X6975" t="s">
        <v>25234</v>
      </c>
      <c r="Y6975" t="s">
        <v>389</v>
      </c>
      <c r="Z6975" t="s">
        <v>25235</v>
      </c>
      <c r="AA6975" t="s">
        <v>25209</v>
      </c>
      <c r="AB6975" t="s">
        <v>5354</v>
      </c>
      <c r="AO6975" s="171"/>
      <c r="AP6975" s="171"/>
      <c r="AQ6975" s="171"/>
      <c r="AR6975" s="171"/>
    </row>
    <row r="6976" spans="24:44">
      <c r="X6976" t="s">
        <v>25236</v>
      </c>
      <c r="Y6976" t="s">
        <v>389</v>
      </c>
      <c r="Z6976" t="s">
        <v>25237</v>
      </c>
      <c r="AA6976" t="s">
        <v>25209</v>
      </c>
      <c r="AB6976" t="s">
        <v>5354</v>
      </c>
      <c r="AO6976" s="171"/>
      <c r="AP6976" s="171"/>
      <c r="AQ6976" s="171"/>
      <c r="AR6976" s="171"/>
    </row>
    <row r="6977" spans="24:44">
      <c r="X6977" t="s">
        <v>25238</v>
      </c>
      <c r="Y6977" t="s">
        <v>389</v>
      </c>
      <c r="Z6977" t="s">
        <v>25239</v>
      </c>
      <c r="AA6977" t="s">
        <v>25209</v>
      </c>
      <c r="AB6977" t="s">
        <v>5354</v>
      </c>
      <c r="AO6977" s="171"/>
      <c r="AP6977" s="171"/>
      <c r="AQ6977" s="171"/>
      <c r="AR6977" s="171"/>
    </row>
    <row r="6978" spans="24:44">
      <c r="X6978" t="s">
        <v>25240</v>
      </c>
      <c r="Y6978" t="s">
        <v>389</v>
      </c>
      <c r="Z6978" t="s">
        <v>25241</v>
      </c>
      <c r="AA6978" t="s">
        <v>25209</v>
      </c>
      <c r="AB6978" t="s">
        <v>5354</v>
      </c>
      <c r="AO6978" s="171"/>
      <c r="AP6978" s="171"/>
      <c r="AQ6978" s="171"/>
      <c r="AR6978" s="171"/>
    </row>
    <row r="6979" spans="24:44">
      <c r="X6979" t="s">
        <v>25242</v>
      </c>
      <c r="Y6979" t="s">
        <v>389</v>
      </c>
      <c r="Z6979" t="s">
        <v>25243</v>
      </c>
      <c r="AA6979" t="s">
        <v>25209</v>
      </c>
      <c r="AB6979" t="s">
        <v>5354</v>
      </c>
      <c r="AO6979" s="171"/>
      <c r="AP6979" s="171"/>
      <c r="AQ6979" s="171"/>
      <c r="AR6979" s="171"/>
    </row>
    <row r="6980" spans="24:44">
      <c r="X6980" t="s">
        <v>25244</v>
      </c>
      <c r="Y6980" t="s">
        <v>389</v>
      </c>
      <c r="Z6980" t="s">
        <v>25245</v>
      </c>
      <c r="AA6980" t="s">
        <v>25209</v>
      </c>
      <c r="AB6980" t="s">
        <v>5354</v>
      </c>
      <c r="AO6980" s="171"/>
      <c r="AP6980" s="171"/>
      <c r="AQ6980" s="171"/>
      <c r="AR6980" s="171"/>
    </row>
    <row r="6981" spans="24:44">
      <c r="X6981" t="s">
        <v>25246</v>
      </c>
      <c r="Y6981" t="s">
        <v>386</v>
      </c>
      <c r="Z6981" t="s">
        <v>25247</v>
      </c>
      <c r="AA6981" t="s">
        <v>25248</v>
      </c>
      <c r="AB6981" t="s">
        <v>5354</v>
      </c>
      <c r="AO6981" s="171"/>
      <c r="AP6981" s="171"/>
      <c r="AQ6981" s="171"/>
      <c r="AR6981" s="171"/>
    </row>
    <row r="6982" spans="24:44">
      <c r="X6982" t="s">
        <v>25249</v>
      </c>
      <c r="Y6982" t="s">
        <v>389</v>
      </c>
      <c r="Z6982" t="s">
        <v>25250</v>
      </c>
      <c r="AA6982" t="s">
        <v>25251</v>
      </c>
      <c r="AB6982" t="s">
        <v>5354</v>
      </c>
      <c r="AO6982" s="171"/>
      <c r="AP6982" s="171"/>
      <c r="AQ6982" s="171"/>
      <c r="AR6982" s="171"/>
    </row>
    <row r="6983" spans="24:44">
      <c r="X6983" t="s">
        <v>25252</v>
      </c>
      <c r="Y6983" t="s">
        <v>386</v>
      </c>
      <c r="Z6983" t="s">
        <v>25253</v>
      </c>
      <c r="AA6983" t="s">
        <v>25254</v>
      </c>
      <c r="AB6983" t="s">
        <v>5354</v>
      </c>
      <c r="AO6983" s="171"/>
      <c r="AP6983" s="171"/>
      <c r="AQ6983" s="171"/>
      <c r="AR6983" s="171"/>
    </row>
    <row r="6984" spans="24:44">
      <c r="X6984" t="s">
        <v>25255</v>
      </c>
      <c r="Y6984" t="s">
        <v>386</v>
      </c>
      <c r="Z6984" t="s">
        <v>25256</v>
      </c>
      <c r="AA6984" t="s">
        <v>25257</v>
      </c>
      <c r="AB6984" t="s">
        <v>5354</v>
      </c>
      <c r="AO6984" s="171"/>
      <c r="AP6984" s="171"/>
      <c r="AQ6984" s="171"/>
      <c r="AR6984" s="171"/>
    </row>
    <row r="6985" spans="24:44">
      <c r="X6985" t="s">
        <v>25258</v>
      </c>
      <c r="Y6985" t="s">
        <v>389</v>
      </c>
      <c r="Z6985" t="s">
        <v>25259</v>
      </c>
      <c r="AA6985" t="s">
        <v>25260</v>
      </c>
      <c r="AB6985" t="s">
        <v>5354</v>
      </c>
      <c r="AO6985" s="171"/>
      <c r="AP6985" s="171"/>
      <c r="AQ6985" s="171"/>
      <c r="AR6985" s="171"/>
    </row>
    <row r="6986" spans="24:44">
      <c r="X6986" t="s">
        <v>25261</v>
      </c>
      <c r="Y6986" t="s">
        <v>386</v>
      </c>
      <c r="Z6986" t="s">
        <v>25262</v>
      </c>
      <c r="AA6986" t="s">
        <v>25263</v>
      </c>
      <c r="AB6986" t="s">
        <v>5354</v>
      </c>
      <c r="AO6986" s="171"/>
      <c r="AP6986" s="171"/>
      <c r="AQ6986" s="171"/>
      <c r="AR6986" s="171"/>
    </row>
    <row r="6987" spans="24:44">
      <c r="X6987" t="s">
        <v>25264</v>
      </c>
      <c r="Y6987" t="s">
        <v>386</v>
      </c>
      <c r="Z6987" t="s">
        <v>25265</v>
      </c>
      <c r="AA6987" t="s">
        <v>25266</v>
      </c>
      <c r="AB6987" t="s">
        <v>5354</v>
      </c>
      <c r="AO6987" s="171"/>
      <c r="AP6987" s="171"/>
      <c r="AQ6987" s="171"/>
      <c r="AR6987" s="171"/>
    </row>
    <row r="6988" spans="24:44">
      <c r="X6988" t="s">
        <v>25267</v>
      </c>
      <c r="Y6988" t="s">
        <v>389</v>
      </c>
      <c r="Z6988" t="s">
        <v>25268</v>
      </c>
      <c r="AA6988" t="s">
        <v>23633</v>
      </c>
      <c r="AB6988" t="s">
        <v>5354</v>
      </c>
      <c r="AO6988" s="171"/>
      <c r="AP6988" s="171"/>
      <c r="AQ6988" s="171"/>
      <c r="AR6988" s="171"/>
    </row>
    <row r="6989" spans="24:44">
      <c r="X6989" t="s">
        <v>25269</v>
      </c>
      <c r="Y6989" t="s">
        <v>389</v>
      </c>
      <c r="Z6989" t="s">
        <v>25270</v>
      </c>
      <c r="AA6989" t="s">
        <v>25271</v>
      </c>
      <c r="AB6989" t="s">
        <v>5354</v>
      </c>
      <c r="AO6989" s="171"/>
      <c r="AP6989" s="171"/>
      <c r="AQ6989" s="171"/>
      <c r="AR6989" s="171"/>
    </row>
    <row r="6990" spans="24:44">
      <c r="X6990" t="s">
        <v>25272</v>
      </c>
      <c r="Y6990" t="s">
        <v>389</v>
      </c>
      <c r="Z6990" t="s">
        <v>25273</v>
      </c>
      <c r="AA6990" t="s">
        <v>23656</v>
      </c>
      <c r="AB6990" t="s">
        <v>5354</v>
      </c>
      <c r="AO6990" s="171"/>
      <c r="AP6990" s="171"/>
      <c r="AQ6990" s="171"/>
      <c r="AR6990" s="171"/>
    </row>
    <row r="6991" spans="24:44">
      <c r="X6991" t="s">
        <v>25274</v>
      </c>
      <c r="Y6991" t="s">
        <v>389</v>
      </c>
      <c r="Z6991" t="s">
        <v>25275</v>
      </c>
      <c r="AA6991" t="s">
        <v>22416</v>
      </c>
      <c r="AB6991" t="s">
        <v>10553</v>
      </c>
      <c r="AO6991" s="171"/>
      <c r="AP6991" s="171"/>
      <c r="AQ6991" s="171"/>
      <c r="AR6991" s="171"/>
    </row>
    <row r="6992" spans="24:44">
      <c r="X6992" t="s">
        <v>25276</v>
      </c>
      <c r="Y6992" t="s">
        <v>389</v>
      </c>
      <c r="Z6992" t="s">
        <v>25277</v>
      </c>
      <c r="AA6992" t="s">
        <v>25278</v>
      </c>
      <c r="AB6992" t="s">
        <v>5354</v>
      </c>
      <c r="AO6992" s="171"/>
      <c r="AP6992" s="171"/>
      <c r="AQ6992" s="171"/>
      <c r="AR6992" s="171"/>
    </row>
    <row r="6993" spans="24:44">
      <c r="X6993" t="s">
        <v>823</v>
      </c>
      <c r="Y6993" t="s">
        <v>389</v>
      </c>
      <c r="Z6993" t="s">
        <v>25279</v>
      </c>
      <c r="AA6993" t="s">
        <v>22999</v>
      </c>
      <c r="AB6993" t="s">
        <v>10553</v>
      </c>
      <c r="AO6993" s="171"/>
      <c r="AP6993" s="171"/>
      <c r="AQ6993" s="171"/>
      <c r="AR6993" s="171"/>
    </row>
    <row r="6994" spans="24:44">
      <c r="X6994" t="s">
        <v>25280</v>
      </c>
      <c r="Y6994" t="s">
        <v>386</v>
      </c>
      <c r="Z6994" t="s">
        <v>25281</v>
      </c>
      <c r="AA6994" t="s">
        <v>23806</v>
      </c>
      <c r="AB6994" t="s">
        <v>5354</v>
      </c>
      <c r="AO6994" s="171"/>
      <c r="AP6994" s="171"/>
      <c r="AQ6994" s="171"/>
      <c r="AR6994" s="171"/>
    </row>
    <row r="6995" spans="24:44">
      <c r="X6995" t="s">
        <v>25282</v>
      </c>
      <c r="Y6995" t="s">
        <v>389</v>
      </c>
      <c r="Z6995" t="s">
        <v>25283</v>
      </c>
      <c r="AA6995" t="s">
        <v>22509</v>
      </c>
      <c r="AB6995" t="s">
        <v>5354</v>
      </c>
      <c r="AO6995" s="171"/>
      <c r="AP6995" s="171"/>
      <c r="AQ6995" s="171"/>
      <c r="AR6995" s="171"/>
    </row>
    <row r="6996" spans="24:44">
      <c r="X6996" t="s">
        <v>25284</v>
      </c>
      <c r="Y6996" t="s">
        <v>389</v>
      </c>
      <c r="Z6996" t="s">
        <v>25285</v>
      </c>
      <c r="AA6996" t="s">
        <v>22398</v>
      </c>
      <c r="AB6996" t="s">
        <v>125</v>
      </c>
      <c r="AO6996" s="171"/>
      <c r="AP6996" s="171"/>
      <c r="AQ6996" s="171"/>
      <c r="AR6996" s="171"/>
    </row>
    <row r="6997" spans="24:44">
      <c r="X6997" t="s">
        <v>25286</v>
      </c>
      <c r="Y6997" t="s">
        <v>389</v>
      </c>
      <c r="Z6997" t="s">
        <v>25287</v>
      </c>
      <c r="AA6997" t="s">
        <v>24232</v>
      </c>
      <c r="AB6997" t="s">
        <v>10553</v>
      </c>
      <c r="AO6997" s="171"/>
      <c r="AP6997" s="171"/>
      <c r="AQ6997" s="171"/>
      <c r="AR6997" s="171"/>
    </row>
    <row r="6998" spans="24:44">
      <c r="X6998" t="s">
        <v>25286</v>
      </c>
      <c r="Y6998" t="s">
        <v>389</v>
      </c>
      <c r="Z6998" t="s">
        <v>25287</v>
      </c>
      <c r="AA6998" t="s">
        <v>24232</v>
      </c>
      <c r="AB6998" t="s">
        <v>10553</v>
      </c>
      <c r="AO6998" s="171"/>
      <c r="AP6998" s="171"/>
      <c r="AQ6998" s="171"/>
      <c r="AR6998" s="171"/>
    </row>
    <row r="6999" spans="24:44">
      <c r="X6999" t="s">
        <v>25288</v>
      </c>
      <c r="Y6999" t="s">
        <v>389</v>
      </c>
      <c r="Z6999" t="s">
        <v>25289</v>
      </c>
      <c r="AA6999" t="s">
        <v>25290</v>
      </c>
      <c r="AB6999" t="s">
        <v>10553</v>
      </c>
      <c r="AO6999" s="171"/>
      <c r="AP6999" s="171"/>
      <c r="AQ6999" s="171"/>
      <c r="AR6999" s="171"/>
    </row>
    <row r="7000" spans="24:44">
      <c r="X7000" t="s">
        <v>25288</v>
      </c>
      <c r="Y7000" t="s">
        <v>389</v>
      </c>
      <c r="Z7000" t="s">
        <v>25289</v>
      </c>
      <c r="AA7000" t="s">
        <v>25290</v>
      </c>
      <c r="AB7000" t="s">
        <v>10553</v>
      </c>
      <c r="AO7000" s="171"/>
      <c r="AP7000" s="171"/>
      <c r="AQ7000" s="171"/>
      <c r="AR7000" s="171"/>
    </row>
    <row r="7001" spans="24:44">
      <c r="X7001" t="s">
        <v>25291</v>
      </c>
      <c r="Y7001" t="s">
        <v>389</v>
      </c>
      <c r="Z7001" t="s">
        <v>25289</v>
      </c>
      <c r="AA7001" t="s">
        <v>24426</v>
      </c>
      <c r="AB7001" t="s">
        <v>10553</v>
      </c>
      <c r="AO7001" s="171"/>
      <c r="AP7001" s="171"/>
      <c r="AQ7001" s="171"/>
      <c r="AR7001" s="171"/>
    </row>
    <row r="7002" spans="24:44">
      <c r="X7002" t="s">
        <v>25291</v>
      </c>
      <c r="Y7002" t="s">
        <v>389</v>
      </c>
      <c r="Z7002" t="s">
        <v>25289</v>
      </c>
      <c r="AA7002" t="s">
        <v>24426</v>
      </c>
      <c r="AB7002" t="s">
        <v>10553</v>
      </c>
      <c r="AO7002" s="171"/>
      <c r="AP7002" s="171"/>
      <c r="AQ7002" s="171"/>
      <c r="AR7002" s="171"/>
    </row>
    <row r="7003" spans="24:44">
      <c r="X7003" t="s">
        <v>25292</v>
      </c>
      <c r="Y7003" t="s">
        <v>389</v>
      </c>
      <c r="Z7003" t="s">
        <v>25293</v>
      </c>
      <c r="AA7003" t="s">
        <v>22509</v>
      </c>
      <c r="AB7003" t="s">
        <v>5354</v>
      </c>
      <c r="AO7003" s="171"/>
      <c r="AP7003" s="171"/>
      <c r="AQ7003" s="171"/>
      <c r="AR7003" s="171"/>
    </row>
    <row r="7004" spans="24:44">
      <c r="X7004" t="s">
        <v>25294</v>
      </c>
      <c r="Y7004" t="s">
        <v>389</v>
      </c>
      <c r="Z7004" t="s">
        <v>25295</v>
      </c>
      <c r="AA7004" t="s">
        <v>22509</v>
      </c>
      <c r="AB7004" t="s">
        <v>5354</v>
      </c>
      <c r="AO7004" s="171"/>
      <c r="AP7004" s="171"/>
      <c r="AQ7004" s="171"/>
      <c r="AR7004" s="171"/>
    </row>
    <row r="7005" spans="24:44">
      <c r="X7005" t="s">
        <v>25296</v>
      </c>
      <c r="Y7005" t="s">
        <v>389</v>
      </c>
      <c r="Z7005" t="s">
        <v>25297</v>
      </c>
      <c r="AA7005" t="s">
        <v>22509</v>
      </c>
      <c r="AB7005" t="s">
        <v>5354</v>
      </c>
      <c r="AO7005" s="171"/>
      <c r="AP7005" s="171"/>
      <c r="AQ7005" s="171"/>
      <c r="AR7005" s="171"/>
    </row>
    <row r="7006" spans="24:44">
      <c r="X7006" t="s">
        <v>25298</v>
      </c>
      <c r="Y7006" t="s">
        <v>389</v>
      </c>
      <c r="Z7006" t="s">
        <v>25299</v>
      </c>
      <c r="AA7006" t="s">
        <v>22509</v>
      </c>
      <c r="AB7006" t="s">
        <v>5354</v>
      </c>
      <c r="AO7006" s="171"/>
      <c r="AP7006" s="171"/>
      <c r="AQ7006" s="171"/>
      <c r="AR7006" s="171"/>
    </row>
    <row r="7007" spans="24:44">
      <c r="X7007" t="s">
        <v>25300</v>
      </c>
      <c r="Y7007" t="s">
        <v>389</v>
      </c>
      <c r="Z7007" t="s">
        <v>1086</v>
      </c>
      <c r="AA7007" t="s">
        <v>25301</v>
      </c>
      <c r="AB7007" t="s">
        <v>10553</v>
      </c>
      <c r="AO7007" s="171"/>
      <c r="AP7007" s="171"/>
      <c r="AQ7007" s="171"/>
      <c r="AR7007" s="171"/>
    </row>
    <row r="7008" spans="24:44">
      <c r="X7008" t="s">
        <v>25302</v>
      </c>
      <c r="Y7008" t="s">
        <v>389</v>
      </c>
      <c r="Z7008" t="s">
        <v>25303</v>
      </c>
      <c r="AA7008" t="s">
        <v>25301</v>
      </c>
      <c r="AB7008" t="s">
        <v>10553</v>
      </c>
      <c r="AO7008" s="171"/>
      <c r="AP7008" s="171"/>
      <c r="AQ7008" s="171"/>
      <c r="AR7008" s="171"/>
    </row>
    <row r="7009" spans="24:44">
      <c r="X7009" t="s">
        <v>25304</v>
      </c>
      <c r="Y7009" t="s">
        <v>389</v>
      </c>
      <c r="Z7009" t="s">
        <v>25305</v>
      </c>
      <c r="AA7009" t="s">
        <v>22509</v>
      </c>
      <c r="AB7009" t="s">
        <v>5354</v>
      </c>
      <c r="AO7009" s="171"/>
      <c r="AP7009" s="171"/>
      <c r="AQ7009" s="171"/>
      <c r="AR7009" s="171"/>
    </row>
    <row r="7010" spans="24:44">
      <c r="X7010" t="s">
        <v>25306</v>
      </c>
      <c r="Y7010" t="s">
        <v>389</v>
      </c>
      <c r="Z7010" t="s">
        <v>25307</v>
      </c>
      <c r="AA7010" t="s">
        <v>25308</v>
      </c>
      <c r="AB7010" t="s">
        <v>10553</v>
      </c>
      <c r="AO7010" s="171"/>
      <c r="AP7010" s="171"/>
      <c r="AQ7010" s="171"/>
      <c r="AR7010" s="171"/>
    </row>
    <row r="7011" spans="24:44">
      <c r="X7011" t="s">
        <v>25309</v>
      </c>
      <c r="Y7011" t="s">
        <v>389</v>
      </c>
      <c r="Z7011" t="s">
        <v>25310</v>
      </c>
      <c r="AA7011" t="s">
        <v>25308</v>
      </c>
      <c r="AB7011" t="s">
        <v>10553</v>
      </c>
      <c r="AO7011" s="171"/>
      <c r="AP7011" s="171"/>
      <c r="AQ7011" s="171"/>
      <c r="AR7011" s="171"/>
    </row>
    <row r="7012" spans="24:44">
      <c r="X7012" t="s">
        <v>25311</v>
      </c>
      <c r="Y7012" t="s">
        <v>389</v>
      </c>
      <c r="Z7012" t="s">
        <v>25312</v>
      </c>
      <c r="AA7012" t="s">
        <v>23773</v>
      </c>
      <c r="AB7012" t="s">
        <v>22504</v>
      </c>
      <c r="AO7012" s="171"/>
      <c r="AP7012" s="171"/>
      <c r="AQ7012" s="171"/>
      <c r="AR7012" s="171"/>
    </row>
    <row r="7013" spans="24:44">
      <c r="X7013" t="s">
        <v>25313</v>
      </c>
      <c r="Y7013" t="s">
        <v>389</v>
      </c>
      <c r="Z7013" t="s">
        <v>25314</v>
      </c>
      <c r="AA7013" t="s">
        <v>23806</v>
      </c>
      <c r="AB7013" t="s">
        <v>5354</v>
      </c>
      <c r="AO7013" s="171"/>
      <c r="AP7013" s="171"/>
      <c r="AQ7013" s="171"/>
      <c r="AR7013" s="171"/>
    </row>
    <row r="7014" spans="24:44">
      <c r="X7014" t="s">
        <v>25315</v>
      </c>
      <c r="Y7014" t="s">
        <v>389</v>
      </c>
      <c r="Z7014" t="s">
        <v>25316</v>
      </c>
      <c r="AA7014" t="s">
        <v>23806</v>
      </c>
      <c r="AB7014" t="s">
        <v>5354</v>
      </c>
      <c r="AO7014" s="171"/>
      <c r="AP7014" s="171"/>
      <c r="AQ7014" s="171"/>
      <c r="AR7014" s="171"/>
    </row>
    <row r="7015" spans="24:44">
      <c r="X7015" t="s">
        <v>25317</v>
      </c>
      <c r="Y7015" t="s">
        <v>389</v>
      </c>
      <c r="Z7015" t="s">
        <v>25318</v>
      </c>
      <c r="AA7015" t="s">
        <v>23806</v>
      </c>
      <c r="AB7015" t="s">
        <v>5354</v>
      </c>
      <c r="AO7015" s="171"/>
      <c r="AP7015" s="171"/>
      <c r="AQ7015" s="171"/>
      <c r="AR7015" s="171"/>
    </row>
    <row r="7016" spans="24:44">
      <c r="X7016" t="s">
        <v>25319</v>
      </c>
      <c r="Y7016" t="s">
        <v>389</v>
      </c>
      <c r="Z7016" t="s">
        <v>25320</v>
      </c>
      <c r="AA7016" t="s">
        <v>23806</v>
      </c>
      <c r="AB7016" t="s">
        <v>5354</v>
      </c>
      <c r="AO7016" s="171"/>
      <c r="AP7016" s="171"/>
      <c r="AQ7016" s="171"/>
      <c r="AR7016" s="171"/>
    </row>
    <row r="7017" spans="24:44">
      <c r="X7017" t="s">
        <v>25321</v>
      </c>
      <c r="Y7017" t="s">
        <v>389</v>
      </c>
      <c r="Z7017" t="s">
        <v>25322</v>
      </c>
      <c r="AA7017" t="s">
        <v>23806</v>
      </c>
      <c r="AB7017" t="s">
        <v>5354</v>
      </c>
      <c r="AO7017" s="171"/>
      <c r="AP7017" s="171"/>
      <c r="AQ7017" s="171"/>
      <c r="AR7017" s="171"/>
    </row>
    <row r="7018" spans="24:44">
      <c r="X7018" t="s">
        <v>25323</v>
      </c>
      <c r="Y7018" t="s">
        <v>389</v>
      </c>
      <c r="Z7018" t="s">
        <v>25324</v>
      </c>
      <c r="AA7018" t="s">
        <v>24332</v>
      </c>
      <c r="AB7018" t="s">
        <v>10553</v>
      </c>
      <c r="AO7018" s="171"/>
      <c r="AP7018" s="171"/>
      <c r="AQ7018" s="171"/>
      <c r="AR7018" s="171"/>
    </row>
    <row r="7019" spans="24:44">
      <c r="X7019" t="s">
        <v>25323</v>
      </c>
      <c r="Y7019" t="s">
        <v>389</v>
      </c>
      <c r="Z7019" t="s">
        <v>25324</v>
      </c>
      <c r="AA7019" t="s">
        <v>24332</v>
      </c>
      <c r="AB7019" t="s">
        <v>10553</v>
      </c>
      <c r="AO7019" s="171"/>
      <c r="AP7019" s="171"/>
      <c r="AQ7019" s="171"/>
      <c r="AR7019" s="171"/>
    </row>
    <row r="7020" spans="24:44">
      <c r="X7020" t="s">
        <v>833</v>
      </c>
      <c r="Y7020" t="s">
        <v>389</v>
      </c>
      <c r="Z7020" t="s">
        <v>25325</v>
      </c>
      <c r="AA7020" t="s">
        <v>25326</v>
      </c>
      <c r="AB7020" t="s">
        <v>10553</v>
      </c>
      <c r="AO7020" s="171"/>
      <c r="AP7020" s="171"/>
      <c r="AQ7020" s="171"/>
      <c r="AR7020" s="171"/>
    </row>
    <row r="7021" spans="24:44">
      <c r="X7021" t="s">
        <v>833</v>
      </c>
      <c r="Y7021" t="s">
        <v>389</v>
      </c>
      <c r="Z7021" t="s">
        <v>25325</v>
      </c>
      <c r="AA7021" t="s">
        <v>25326</v>
      </c>
      <c r="AB7021" t="s">
        <v>10553</v>
      </c>
      <c r="AO7021" s="171"/>
      <c r="AP7021" s="171"/>
      <c r="AQ7021" s="171"/>
      <c r="AR7021" s="171"/>
    </row>
    <row r="7022" spans="24:44">
      <c r="X7022" t="s">
        <v>25327</v>
      </c>
      <c r="Y7022" t="s">
        <v>389</v>
      </c>
      <c r="Z7022" t="s">
        <v>25328</v>
      </c>
      <c r="AA7022" t="s">
        <v>25326</v>
      </c>
      <c r="AB7022" t="s">
        <v>10553</v>
      </c>
      <c r="AO7022" s="171"/>
      <c r="AP7022" s="171"/>
      <c r="AQ7022" s="171"/>
      <c r="AR7022" s="171"/>
    </row>
    <row r="7023" spans="24:44">
      <c r="X7023" t="s">
        <v>844</v>
      </c>
      <c r="Y7023" t="s">
        <v>389</v>
      </c>
      <c r="Z7023" t="s">
        <v>25329</v>
      </c>
      <c r="AA7023" t="s">
        <v>25326</v>
      </c>
      <c r="AB7023" t="s">
        <v>10553</v>
      </c>
      <c r="AO7023" s="171"/>
      <c r="AP7023" s="171"/>
      <c r="AQ7023" s="171"/>
      <c r="AR7023" s="171"/>
    </row>
    <row r="7024" spans="24:44">
      <c r="X7024" t="s">
        <v>25330</v>
      </c>
      <c r="Y7024" t="s">
        <v>389</v>
      </c>
      <c r="Z7024" t="s">
        <v>25331</v>
      </c>
      <c r="AA7024" t="s">
        <v>25326</v>
      </c>
      <c r="AB7024" t="s">
        <v>10553</v>
      </c>
      <c r="AO7024" s="171"/>
      <c r="AP7024" s="171"/>
      <c r="AQ7024" s="171"/>
      <c r="AR7024" s="171"/>
    </row>
    <row r="7025" spans="24:44">
      <c r="X7025" t="s">
        <v>25332</v>
      </c>
      <c r="Y7025" t="s">
        <v>389</v>
      </c>
      <c r="Z7025" t="s">
        <v>25333</v>
      </c>
      <c r="AA7025" t="s">
        <v>23656</v>
      </c>
      <c r="AB7025" t="s">
        <v>5354</v>
      </c>
      <c r="AO7025" s="171"/>
      <c r="AP7025" s="171"/>
      <c r="AQ7025" s="171"/>
      <c r="AR7025" s="171"/>
    </row>
    <row r="7026" spans="24:44">
      <c r="X7026" t="s">
        <v>25334</v>
      </c>
      <c r="Y7026" t="s">
        <v>389</v>
      </c>
      <c r="Z7026" t="s">
        <v>25335</v>
      </c>
      <c r="AA7026" t="s">
        <v>25326</v>
      </c>
      <c r="AB7026" t="s">
        <v>10553</v>
      </c>
      <c r="AO7026" s="171"/>
      <c r="AP7026" s="171"/>
      <c r="AQ7026" s="171"/>
      <c r="AR7026" s="171"/>
    </row>
    <row r="7027" spans="24:44">
      <c r="X7027" t="s">
        <v>854</v>
      </c>
      <c r="Y7027" t="s">
        <v>389</v>
      </c>
      <c r="Z7027" t="s">
        <v>25336</v>
      </c>
      <c r="AA7027" t="s">
        <v>25326</v>
      </c>
      <c r="AB7027" t="s">
        <v>10553</v>
      </c>
      <c r="AO7027" s="171"/>
      <c r="AP7027" s="171"/>
      <c r="AQ7027" s="171"/>
      <c r="AR7027" s="171"/>
    </row>
    <row r="7028" spans="24:44">
      <c r="X7028" t="s">
        <v>25337</v>
      </c>
      <c r="Y7028" t="s">
        <v>389</v>
      </c>
      <c r="Z7028" t="s">
        <v>25338</v>
      </c>
      <c r="AA7028" t="s">
        <v>25326</v>
      </c>
      <c r="AB7028" t="s">
        <v>10553</v>
      </c>
      <c r="AO7028" s="171"/>
      <c r="AP7028" s="171"/>
      <c r="AQ7028" s="171"/>
      <c r="AR7028" s="171"/>
    </row>
    <row r="7029" spans="24:44">
      <c r="X7029" t="s">
        <v>25339</v>
      </c>
      <c r="Y7029" t="s">
        <v>389</v>
      </c>
      <c r="Z7029" t="s">
        <v>25340</v>
      </c>
      <c r="AA7029" t="s">
        <v>25326</v>
      </c>
      <c r="AB7029" t="s">
        <v>10553</v>
      </c>
      <c r="AO7029" s="171"/>
      <c r="AP7029" s="171"/>
      <c r="AQ7029" s="171"/>
      <c r="AR7029" s="171"/>
    </row>
    <row r="7030" spans="24:44">
      <c r="X7030" t="s">
        <v>25341</v>
      </c>
      <c r="Y7030" t="s">
        <v>389</v>
      </c>
      <c r="Z7030" t="s">
        <v>25342</v>
      </c>
      <c r="AA7030" t="s">
        <v>25326</v>
      </c>
      <c r="AB7030" t="s">
        <v>10553</v>
      </c>
      <c r="AO7030" s="171"/>
      <c r="AP7030" s="171"/>
      <c r="AQ7030" s="171"/>
      <c r="AR7030" s="171"/>
    </row>
    <row r="7031" spans="24:44">
      <c r="X7031" t="s">
        <v>25343</v>
      </c>
      <c r="Y7031" t="s">
        <v>389</v>
      </c>
      <c r="Z7031" t="s">
        <v>25344</v>
      </c>
      <c r="AA7031" t="s">
        <v>25326</v>
      </c>
      <c r="AB7031" t="s">
        <v>10553</v>
      </c>
      <c r="AO7031" s="171"/>
      <c r="AP7031" s="171"/>
      <c r="AQ7031" s="171"/>
      <c r="AR7031" s="171"/>
    </row>
    <row r="7032" spans="24:44">
      <c r="X7032" t="s">
        <v>25345</v>
      </c>
      <c r="Y7032" t="s">
        <v>389</v>
      </c>
      <c r="Z7032" t="s">
        <v>25346</v>
      </c>
      <c r="AA7032" t="s">
        <v>25326</v>
      </c>
      <c r="AB7032" t="s">
        <v>10553</v>
      </c>
      <c r="AO7032" s="171"/>
      <c r="AP7032" s="171"/>
      <c r="AQ7032" s="171"/>
      <c r="AR7032" s="171"/>
    </row>
    <row r="7033" spans="24:44">
      <c r="X7033" t="s">
        <v>25347</v>
      </c>
      <c r="Y7033" t="s">
        <v>389</v>
      </c>
      <c r="Z7033" t="s">
        <v>25348</v>
      </c>
      <c r="AA7033" t="s">
        <v>25326</v>
      </c>
      <c r="AB7033" t="s">
        <v>10553</v>
      </c>
      <c r="AO7033" s="171"/>
      <c r="AP7033" s="171"/>
      <c r="AQ7033" s="171"/>
      <c r="AR7033" s="171"/>
    </row>
    <row r="7034" spans="24:44">
      <c r="X7034" t="s">
        <v>25349</v>
      </c>
      <c r="Y7034" t="s">
        <v>389</v>
      </c>
      <c r="Z7034" t="s">
        <v>25350</v>
      </c>
      <c r="AA7034" t="s">
        <v>25326</v>
      </c>
      <c r="AB7034" t="s">
        <v>10553</v>
      </c>
      <c r="AO7034" s="171"/>
      <c r="AP7034" s="171"/>
      <c r="AQ7034" s="171"/>
      <c r="AR7034" s="171"/>
    </row>
    <row r="7035" spans="24:44">
      <c r="X7035" t="s">
        <v>25351</v>
      </c>
      <c r="Y7035" t="s">
        <v>389</v>
      </c>
      <c r="Z7035" t="s">
        <v>22415</v>
      </c>
      <c r="AA7035" t="s">
        <v>25352</v>
      </c>
      <c r="AB7035" t="s">
        <v>10553</v>
      </c>
      <c r="AO7035" s="171"/>
      <c r="AP7035" s="171"/>
      <c r="AQ7035" s="171"/>
      <c r="AR7035" s="171"/>
    </row>
    <row r="7036" spans="24:44">
      <c r="X7036" t="s">
        <v>25353</v>
      </c>
      <c r="Y7036" t="s">
        <v>389</v>
      </c>
      <c r="Z7036" t="s">
        <v>22418</v>
      </c>
      <c r="AA7036" t="s">
        <v>25352</v>
      </c>
      <c r="AB7036" t="s">
        <v>10553</v>
      </c>
      <c r="AO7036" s="171"/>
      <c r="AP7036" s="171"/>
      <c r="AQ7036" s="171"/>
      <c r="AR7036" s="171"/>
    </row>
    <row r="7037" spans="24:44">
      <c r="X7037" t="s">
        <v>25354</v>
      </c>
      <c r="Y7037" t="s">
        <v>389</v>
      </c>
      <c r="Z7037" t="s">
        <v>25355</v>
      </c>
      <c r="AA7037" t="s">
        <v>23633</v>
      </c>
      <c r="AB7037" t="s">
        <v>5354</v>
      </c>
      <c r="AO7037" s="171"/>
      <c r="AP7037" s="171"/>
      <c r="AQ7037" s="171"/>
      <c r="AR7037" s="171"/>
    </row>
    <row r="7038" spans="24:44">
      <c r="X7038" t="s">
        <v>25356</v>
      </c>
      <c r="Y7038" t="s">
        <v>389</v>
      </c>
      <c r="Z7038" t="s">
        <v>25357</v>
      </c>
      <c r="AA7038" t="s">
        <v>25352</v>
      </c>
      <c r="AB7038" t="s">
        <v>10553</v>
      </c>
      <c r="AO7038" s="171"/>
      <c r="AP7038" s="171"/>
      <c r="AQ7038" s="171"/>
      <c r="AR7038" s="171"/>
    </row>
    <row r="7039" spans="24:44">
      <c r="X7039" t="s">
        <v>25358</v>
      </c>
      <c r="Y7039" t="s">
        <v>389</v>
      </c>
      <c r="Z7039" t="s">
        <v>22492</v>
      </c>
      <c r="AA7039" t="s">
        <v>25352</v>
      </c>
      <c r="AB7039" t="s">
        <v>10553</v>
      </c>
      <c r="AO7039" s="171"/>
      <c r="AP7039" s="171"/>
      <c r="AQ7039" s="171"/>
      <c r="AR7039" s="171"/>
    </row>
    <row r="7040" spans="24:44">
      <c r="X7040" t="s">
        <v>25359</v>
      </c>
      <c r="Y7040" t="s">
        <v>389</v>
      </c>
      <c r="Z7040" t="s">
        <v>22498</v>
      </c>
      <c r="AA7040" t="s">
        <v>25352</v>
      </c>
      <c r="AB7040" t="s">
        <v>10553</v>
      </c>
      <c r="AO7040" s="171"/>
      <c r="AP7040" s="171"/>
      <c r="AQ7040" s="171"/>
      <c r="AR7040" s="171"/>
    </row>
    <row r="7041" spans="24:44">
      <c r="X7041" t="s">
        <v>25360</v>
      </c>
      <c r="Y7041" t="s">
        <v>389</v>
      </c>
      <c r="Z7041" t="s">
        <v>22919</v>
      </c>
      <c r="AA7041" t="s">
        <v>25352</v>
      </c>
      <c r="AB7041" t="s">
        <v>10553</v>
      </c>
      <c r="AO7041" s="171"/>
      <c r="AP7041" s="171"/>
      <c r="AQ7041" s="171"/>
      <c r="AR7041" s="171"/>
    </row>
    <row r="7042" spans="24:44">
      <c r="X7042" t="s">
        <v>25361</v>
      </c>
      <c r="Y7042" t="s">
        <v>389</v>
      </c>
      <c r="Z7042" t="s">
        <v>25362</v>
      </c>
      <c r="AA7042" t="s">
        <v>25352</v>
      </c>
      <c r="AB7042" t="s">
        <v>10553</v>
      </c>
      <c r="AO7042" s="171"/>
      <c r="AP7042" s="171"/>
      <c r="AQ7042" s="171"/>
      <c r="AR7042" s="171"/>
    </row>
    <row r="7043" spans="24:44">
      <c r="X7043" t="s">
        <v>25363</v>
      </c>
      <c r="Y7043" t="s">
        <v>389</v>
      </c>
      <c r="Z7043" t="s">
        <v>25364</v>
      </c>
      <c r="AA7043" t="s">
        <v>25352</v>
      </c>
      <c r="AB7043" t="s">
        <v>10553</v>
      </c>
      <c r="AO7043" s="171"/>
      <c r="AP7043" s="171"/>
      <c r="AQ7043" s="171"/>
      <c r="AR7043" s="171"/>
    </row>
    <row r="7044" spans="24:44">
      <c r="X7044" t="s">
        <v>25365</v>
      </c>
      <c r="Y7044" t="s">
        <v>389</v>
      </c>
      <c r="Z7044" t="s">
        <v>24751</v>
      </c>
      <c r="AA7044" t="s">
        <v>25352</v>
      </c>
      <c r="AB7044" t="s">
        <v>10553</v>
      </c>
      <c r="AO7044" s="171"/>
      <c r="AP7044" s="171"/>
      <c r="AQ7044" s="171"/>
      <c r="AR7044" s="171"/>
    </row>
    <row r="7045" spans="24:44">
      <c r="X7045" t="s">
        <v>25366</v>
      </c>
      <c r="Y7045" t="s">
        <v>389</v>
      </c>
      <c r="Z7045" t="s">
        <v>24761</v>
      </c>
      <c r="AA7045" t="s">
        <v>25352</v>
      </c>
      <c r="AB7045" t="s">
        <v>10553</v>
      </c>
      <c r="AO7045" s="171"/>
      <c r="AP7045" s="171"/>
      <c r="AQ7045" s="171"/>
      <c r="AR7045" s="171"/>
    </row>
    <row r="7046" spans="24:44">
      <c r="X7046" t="s">
        <v>25367</v>
      </c>
      <c r="Y7046" t="s">
        <v>389</v>
      </c>
      <c r="Z7046" t="s">
        <v>25368</v>
      </c>
      <c r="AA7046" t="s">
        <v>25352</v>
      </c>
      <c r="AB7046" t="s">
        <v>10553</v>
      </c>
      <c r="AO7046" s="171"/>
      <c r="AP7046" s="171"/>
      <c r="AQ7046" s="171"/>
      <c r="AR7046" s="171"/>
    </row>
    <row r="7047" spans="24:44">
      <c r="X7047" t="s">
        <v>25369</v>
      </c>
      <c r="Y7047" t="s">
        <v>389</v>
      </c>
      <c r="Z7047" t="s">
        <v>25370</v>
      </c>
      <c r="AA7047" t="s">
        <v>25352</v>
      </c>
      <c r="AB7047" t="s">
        <v>10553</v>
      </c>
      <c r="AO7047" s="171"/>
      <c r="AP7047" s="171"/>
      <c r="AQ7047" s="171"/>
      <c r="AR7047" s="171"/>
    </row>
    <row r="7048" spans="24:44">
      <c r="X7048" t="s">
        <v>25371</v>
      </c>
      <c r="Y7048" t="s">
        <v>389</v>
      </c>
      <c r="Z7048" t="s">
        <v>25372</v>
      </c>
      <c r="AA7048" t="s">
        <v>25352</v>
      </c>
      <c r="AB7048" t="s">
        <v>10553</v>
      </c>
      <c r="AO7048" s="171"/>
      <c r="AP7048" s="171"/>
      <c r="AQ7048" s="171"/>
      <c r="AR7048" s="171"/>
    </row>
    <row r="7049" spans="24:44">
      <c r="X7049" t="s">
        <v>25373</v>
      </c>
      <c r="Y7049" t="s">
        <v>389</v>
      </c>
      <c r="Z7049" t="s">
        <v>25374</v>
      </c>
      <c r="AA7049" t="s">
        <v>25352</v>
      </c>
      <c r="AB7049" t="s">
        <v>10553</v>
      </c>
      <c r="AO7049" s="171"/>
      <c r="AP7049" s="171"/>
      <c r="AQ7049" s="171"/>
      <c r="AR7049" s="171"/>
    </row>
    <row r="7050" spans="24:44">
      <c r="X7050" t="s">
        <v>25375</v>
      </c>
      <c r="Y7050" t="s">
        <v>389</v>
      </c>
      <c r="Z7050" t="s">
        <v>25376</v>
      </c>
      <c r="AA7050" t="s">
        <v>25352</v>
      </c>
      <c r="AB7050" t="s">
        <v>10553</v>
      </c>
      <c r="AO7050" s="171"/>
      <c r="AP7050" s="171"/>
      <c r="AQ7050" s="171"/>
      <c r="AR7050" s="171"/>
    </row>
    <row r="7051" spans="24:44">
      <c r="X7051" t="s">
        <v>25377</v>
      </c>
      <c r="Y7051" t="s">
        <v>389</v>
      </c>
      <c r="Z7051" t="s">
        <v>25378</v>
      </c>
      <c r="AA7051" t="s">
        <v>25352</v>
      </c>
      <c r="AB7051" t="s">
        <v>10553</v>
      </c>
      <c r="AO7051" s="171"/>
      <c r="AP7051" s="171"/>
      <c r="AQ7051" s="171"/>
      <c r="AR7051" s="171"/>
    </row>
    <row r="7052" spans="24:44">
      <c r="X7052" t="s">
        <v>25379</v>
      </c>
      <c r="Y7052" t="s">
        <v>389</v>
      </c>
      <c r="Z7052" t="s">
        <v>25380</v>
      </c>
      <c r="AA7052" t="s">
        <v>25352</v>
      </c>
      <c r="AB7052" t="s">
        <v>10553</v>
      </c>
      <c r="AO7052" s="171"/>
      <c r="AP7052" s="171"/>
      <c r="AQ7052" s="171"/>
      <c r="AR7052" s="171"/>
    </row>
    <row r="7053" spans="24:44">
      <c r="X7053" t="s">
        <v>25381</v>
      </c>
      <c r="Y7053" t="s">
        <v>389</v>
      </c>
      <c r="Z7053" t="s">
        <v>25382</v>
      </c>
      <c r="AA7053" t="s">
        <v>25352</v>
      </c>
      <c r="AB7053" t="s">
        <v>10553</v>
      </c>
      <c r="AO7053" s="171"/>
      <c r="AP7053" s="171"/>
      <c r="AQ7053" s="171"/>
      <c r="AR7053" s="171"/>
    </row>
    <row r="7054" spans="24:44">
      <c r="X7054" t="s">
        <v>25383</v>
      </c>
      <c r="Y7054" t="s">
        <v>389</v>
      </c>
      <c r="Z7054" t="s">
        <v>25384</v>
      </c>
      <c r="AA7054" t="s">
        <v>25352</v>
      </c>
      <c r="AB7054" t="s">
        <v>10553</v>
      </c>
      <c r="AO7054" s="171"/>
      <c r="AP7054" s="171"/>
      <c r="AQ7054" s="171"/>
      <c r="AR7054" s="171"/>
    </row>
    <row r="7055" spans="24:44">
      <c r="X7055" t="s">
        <v>25385</v>
      </c>
      <c r="Y7055" t="s">
        <v>389</v>
      </c>
      <c r="Z7055" t="s">
        <v>25386</v>
      </c>
      <c r="AA7055" t="s">
        <v>25352</v>
      </c>
      <c r="AB7055" t="s">
        <v>10553</v>
      </c>
      <c r="AO7055" s="171"/>
      <c r="AP7055" s="171"/>
      <c r="AQ7055" s="171"/>
      <c r="AR7055" s="171"/>
    </row>
    <row r="7056" spans="24:44">
      <c r="X7056" t="s">
        <v>25387</v>
      </c>
      <c r="Y7056" t="s">
        <v>389</v>
      </c>
      <c r="Z7056" t="s">
        <v>25388</v>
      </c>
      <c r="AA7056" t="s">
        <v>25352</v>
      </c>
      <c r="AB7056" t="s">
        <v>10553</v>
      </c>
      <c r="AO7056" s="171"/>
      <c r="AP7056" s="171"/>
      <c r="AQ7056" s="171"/>
      <c r="AR7056" s="171"/>
    </row>
    <row r="7057" spans="24:44">
      <c r="X7057" t="s">
        <v>25389</v>
      </c>
      <c r="Y7057" t="s">
        <v>389</v>
      </c>
      <c r="Z7057" t="s">
        <v>25390</v>
      </c>
      <c r="AA7057" t="s">
        <v>25352</v>
      </c>
      <c r="AB7057" t="s">
        <v>10553</v>
      </c>
      <c r="AO7057" s="171"/>
      <c r="AP7057" s="171"/>
      <c r="AQ7057" s="171"/>
      <c r="AR7057" s="171"/>
    </row>
    <row r="7058" spans="24:44">
      <c r="X7058" t="s">
        <v>25391</v>
      </c>
      <c r="Y7058" t="s">
        <v>389</v>
      </c>
      <c r="Z7058" t="s">
        <v>25392</v>
      </c>
      <c r="AA7058" t="s">
        <v>25352</v>
      </c>
      <c r="AB7058" t="s">
        <v>10553</v>
      </c>
      <c r="AO7058" s="171"/>
      <c r="AP7058" s="171"/>
      <c r="AQ7058" s="171"/>
      <c r="AR7058" s="171"/>
    </row>
    <row r="7059" spans="24:44">
      <c r="X7059" t="s">
        <v>25393</v>
      </c>
      <c r="Y7059" t="s">
        <v>389</v>
      </c>
      <c r="Z7059" t="s">
        <v>25394</v>
      </c>
      <c r="AA7059" t="s">
        <v>25352</v>
      </c>
      <c r="AB7059" t="s">
        <v>10553</v>
      </c>
      <c r="AO7059" s="171"/>
      <c r="AP7059" s="171"/>
      <c r="AQ7059" s="171"/>
      <c r="AR7059" s="171"/>
    </row>
    <row r="7060" spans="24:44">
      <c r="X7060" t="s">
        <v>25395</v>
      </c>
      <c r="Y7060" t="s">
        <v>389</v>
      </c>
      <c r="Z7060" t="s">
        <v>25396</v>
      </c>
      <c r="AA7060" t="s">
        <v>25352</v>
      </c>
      <c r="AB7060" t="s">
        <v>10553</v>
      </c>
      <c r="AO7060" s="171"/>
      <c r="AP7060" s="171"/>
      <c r="AQ7060" s="171"/>
      <c r="AR7060" s="171"/>
    </row>
    <row r="7061" spans="24:44">
      <c r="X7061" t="s">
        <v>25397</v>
      </c>
      <c r="Y7061" t="s">
        <v>386</v>
      </c>
      <c r="Z7061" t="s">
        <v>25398</v>
      </c>
      <c r="AA7061" t="s">
        <v>25399</v>
      </c>
      <c r="AB7061" t="s">
        <v>5354</v>
      </c>
      <c r="AO7061" s="171"/>
      <c r="AP7061" s="171"/>
      <c r="AQ7061" s="171"/>
      <c r="AR7061" s="171"/>
    </row>
    <row r="7062" spans="24:44">
      <c r="X7062" t="s">
        <v>25400</v>
      </c>
      <c r="Y7062" t="s">
        <v>389</v>
      </c>
      <c r="Z7062" t="s">
        <v>25401</v>
      </c>
      <c r="AA7062" t="s">
        <v>25352</v>
      </c>
      <c r="AB7062" t="s">
        <v>10553</v>
      </c>
      <c r="AO7062" s="171"/>
      <c r="AP7062" s="171"/>
      <c r="AQ7062" s="171"/>
      <c r="AR7062" s="171"/>
    </row>
    <row r="7063" spans="24:44">
      <c r="X7063" t="s">
        <v>25402</v>
      </c>
      <c r="Y7063" t="s">
        <v>389</v>
      </c>
      <c r="Z7063" t="s">
        <v>25403</v>
      </c>
      <c r="AA7063" t="s">
        <v>23656</v>
      </c>
      <c r="AB7063" t="s">
        <v>5354</v>
      </c>
      <c r="AO7063" s="171"/>
      <c r="AP7063" s="171"/>
      <c r="AQ7063" s="171"/>
      <c r="AR7063" s="171"/>
    </row>
    <row r="7064" spans="24:44">
      <c r="X7064" t="s">
        <v>25404</v>
      </c>
      <c r="Y7064" t="s">
        <v>389</v>
      </c>
      <c r="Z7064" t="s">
        <v>25405</v>
      </c>
      <c r="AA7064" t="s">
        <v>25352</v>
      </c>
      <c r="AB7064" t="s">
        <v>10553</v>
      </c>
      <c r="AO7064" s="171"/>
      <c r="AP7064" s="171"/>
      <c r="AQ7064" s="171"/>
      <c r="AR7064" s="171"/>
    </row>
    <row r="7065" spans="24:44">
      <c r="X7065" t="s">
        <v>25406</v>
      </c>
      <c r="Y7065" t="s">
        <v>386</v>
      </c>
      <c r="Z7065" t="s">
        <v>25407</v>
      </c>
      <c r="AA7065" t="s">
        <v>25408</v>
      </c>
      <c r="AB7065" t="s">
        <v>5354</v>
      </c>
      <c r="AO7065" s="171"/>
      <c r="AP7065" s="171"/>
      <c r="AQ7065" s="171"/>
      <c r="AR7065" s="171"/>
    </row>
    <row r="7066" spans="24:44">
      <c r="X7066" t="s">
        <v>25409</v>
      </c>
      <c r="Y7066" t="s">
        <v>389</v>
      </c>
      <c r="Z7066" t="s">
        <v>25410</v>
      </c>
      <c r="AA7066" t="s">
        <v>25352</v>
      </c>
      <c r="AB7066" t="s">
        <v>10553</v>
      </c>
      <c r="AO7066" s="171"/>
      <c r="AP7066" s="171"/>
      <c r="AQ7066" s="171"/>
      <c r="AR7066" s="171"/>
    </row>
    <row r="7067" spans="24:44">
      <c r="X7067" t="s">
        <v>25411</v>
      </c>
      <c r="Y7067" t="s">
        <v>389</v>
      </c>
      <c r="Z7067" t="s">
        <v>25412</v>
      </c>
      <c r="AA7067" t="s">
        <v>25413</v>
      </c>
      <c r="AB7067" t="s">
        <v>10553</v>
      </c>
      <c r="AO7067" s="171"/>
      <c r="AP7067" s="171"/>
      <c r="AQ7067" s="171"/>
      <c r="AR7067" s="171"/>
    </row>
    <row r="7068" spans="24:44">
      <c r="X7068" t="s">
        <v>25414</v>
      </c>
      <c r="Y7068" t="s">
        <v>389</v>
      </c>
      <c r="Z7068" t="s">
        <v>25415</v>
      </c>
      <c r="AA7068" t="s">
        <v>25352</v>
      </c>
      <c r="AB7068" t="s">
        <v>10553</v>
      </c>
      <c r="AO7068" s="171"/>
      <c r="AP7068" s="171"/>
      <c r="AQ7068" s="171"/>
      <c r="AR7068" s="171"/>
    </row>
    <row r="7069" spans="24:44">
      <c r="X7069" t="s">
        <v>25416</v>
      </c>
      <c r="Y7069" t="s">
        <v>389</v>
      </c>
      <c r="Z7069" t="s">
        <v>25417</v>
      </c>
      <c r="AA7069" t="s">
        <v>25352</v>
      </c>
      <c r="AB7069" t="s">
        <v>10553</v>
      </c>
      <c r="AO7069" s="171"/>
      <c r="AP7069" s="171"/>
      <c r="AQ7069" s="171"/>
      <c r="AR7069" s="171"/>
    </row>
    <row r="7070" spans="24:44">
      <c r="X7070" t="s">
        <v>25418</v>
      </c>
      <c r="Y7070" t="s">
        <v>389</v>
      </c>
      <c r="Z7070" t="s">
        <v>25419</v>
      </c>
      <c r="AA7070" t="s">
        <v>25352</v>
      </c>
      <c r="AB7070" t="s">
        <v>10553</v>
      </c>
      <c r="AO7070" s="171"/>
      <c r="AP7070" s="171"/>
      <c r="AQ7070" s="171"/>
      <c r="AR7070" s="171"/>
    </row>
    <row r="7071" spans="24:44">
      <c r="X7071" t="s">
        <v>25420</v>
      </c>
      <c r="Y7071" t="s">
        <v>389</v>
      </c>
      <c r="Z7071" t="s">
        <v>23390</v>
      </c>
      <c r="AA7071" t="s">
        <v>25421</v>
      </c>
      <c r="AB7071" t="s">
        <v>10553</v>
      </c>
      <c r="AO7071" s="171"/>
      <c r="AP7071" s="171"/>
      <c r="AQ7071" s="171"/>
      <c r="AR7071" s="171"/>
    </row>
    <row r="7072" spans="24:44">
      <c r="X7072" t="s">
        <v>25422</v>
      </c>
      <c r="Y7072" t="s">
        <v>389</v>
      </c>
      <c r="Z7072" t="s">
        <v>25423</v>
      </c>
      <c r="AA7072" t="s">
        <v>25421</v>
      </c>
      <c r="AB7072" t="s">
        <v>10553</v>
      </c>
      <c r="AO7072" s="171"/>
      <c r="AP7072" s="171"/>
      <c r="AQ7072" s="171"/>
      <c r="AR7072" s="171"/>
    </row>
    <row r="7073" spans="24:44">
      <c r="X7073" t="s">
        <v>25424</v>
      </c>
      <c r="Y7073" t="s">
        <v>389</v>
      </c>
      <c r="Z7073" t="s">
        <v>23392</v>
      </c>
      <c r="AA7073" t="s">
        <v>25425</v>
      </c>
      <c r="AB7073" t="s">
        <v>10553</v>
      </c>
      <c r="AO7073" s="171"/>
      <c r="AP7073" s="171"/>
      <c r="AQ7073" s="171"/>
      <c r="AR7073" s="171"/>
    </row>
    <row r="7074" spans="24:44">
      <c r="X7074" t="s">
        <v>25426</v>
      </c>
      <c r="Y7074" t="s">
        <v>389</v>
      </c>
      <c r="Z7074" t="s">
        <v>25423</v>
      </c>
      <c r="AA7074" t="s">
        <v>25425</v>
      </c>
      <c r="AB7074" t="s">
        <v>10553</v>
      </c>
      <c r="AO7074" s="171"/>
      <c r="AP7074" s="171"/>
      <c r="AQ7074" s="171"/>
      <c r="AR7074" s="171"/>
    </row>
    <row r="7075" spans="24:44">
      <c r="X7075" t="s">
        <v>25427</v>
      </c>
      <c r="Y7075" t="s">
        <v>389</v>
      </c>
      <c r="Z7075" t="s">
        <v>25428</v>
      </c>
      <c r="AA7075" t="s">
        <v>25429</v>
      </c>
      <c r="AB7075" t="s">
        <v>10553</v>
      </c>
      <c r="AO7075" s="171"/>
      <c r="AP7075" s="171"/>
      <c r="AQ7075" s="171"/>
      <c r="AR7075" s="171"/>
    </row>
    <row r="7076" spans="24:44">
      <c r="X7076" t="s">
        <v>25430</v>
      </c>
      <c r="Y7076" t="s">
        <v>389</v>
      </c>
      <c r="Z7076" t="s">
        <v>25431</v>
      </c>
      <c r="AA7076" t="s">
        <v>25429</v>
      </c>
      <c r="AB7076" t="s">
        <v>10553</v>
      </c>
      <c r="AO7076" s="171"/>
      <c r="AP7076" s="171"/>
      <c r="AQ7076" s="171"/>
      <c r="AR7076" s="171"/>
    </row>
    <row r="7077" spans="24:44">
      <c r="X7077" t="s">
        <v>25432</v>
      </c>
      <c r="Y7077" t="s">
        <v>389</v>
      </c>
      <c r="Z7077" t="s">
        <v>25433</v>
      </c>
      <c r="AA7077" t="s">
        <v>25429</v>
      </c>
      <c r="AB7077" t="s">
        <v>10553</v>
      </c>
      <c r="AO7077" s="171"/>
      <c r="AP7077" s="171"/>
      <c r="AQ7077" s="171"/>
      <c r="AR7077" s="171"/>
    </row>
    <row r="7078" spans="24:44">
      <c r="X7078" t="s">
        <v>25434</v>
      </c>
      <c r="Y7078" t="s">
        <v>389</v>
      </c>
      <c r="Z7078" t="s">
        <v>25435</v>
      </c>
      <c r="AA7078" t="s">
        <v>25429</v>
      </c>
      <c r="AB7078" t="s">
        <v>10553</v>
      </c>
      <c r="AO7078" s="171"/>
      <c r="AP7078" s="171"/>
      <c r="AQ7078" s="171"/>
      <c r="AR7078" s="171"/>
    </row>
    <row r="7079" spans="24:44">
      <c r="X7079" t="s">
        <v>25436</v>
      </c>
      <c r="Y7079" t="s">
        <v>389</v>
      </c>
      <c r="Z7079" t="s">
        <v>25437</v>
      </c>
      <c r="AA7079" t="s">
        <v>25429</v>
      </c>
      <c r="AB7079" t="s">
        <v>10553</v>
      </c>
      <c r="AO7079" s="171"/>
      <c r="AP7079" s="171"/>
      <c r="AQ7079" s="171"/>
      <c r="AR7079" s="171"/>
    </row>
    <row r="7080" spans="24:44">
      <c r="X7080" t="s">
        <v>25438</v>
      </c>
      <c r="Y7080" t="s">
        <v>389</v>
      </c>
      <c r="Z7080" t="s">
        <v>25439</v>
      </c>
      <c r="AA7080" t="s">
        <v>25429</v>
      </c>
      <c r="AB7080" t="s">
        <v>10553</v>
      </c>
      <c r="AO7080" s="171"/>
      <c r="AP7080" s="171"/>
      <c r="AQ7080" s="171"/>
      <c r="AR7080" s="171"/>
    </row>
    <row r="7081" spans="24:44">
      <c r="X7081" t="s">
        <v>25440</v>
      </c>
      <c r="Y7081" t="s">
        <v>389</v>
      </c>
      <c r="Z7081" t="s">
        <v>25441</v>
      </c>
      <c r="AA7081" t="s">
        <v>25429</v>
      </c>
      <c r="AB7081" t="s">
        <v>10553</v>
      </c>
      <c r="AO7081" s="171"/>
      <c r="AP7081" s="171"/>
      <c r="AQ7081" s="171"/>
      <c r="AR7081" s="171"/>
    </row>
    <row r="7082" spans="24:44">
      <c r="X7082" t="s">
        <v>25442</v>
      </c>
      <c r="Y7082" t="s">
        <v>389</v>
      </c>
      <c r="Z7082" t="s">
        <v>25443</v>
      </c>
      <c r="AA7082" t="s">
        <v>25429</v>
      </c>
      <c r="AB7082" t="s">
        <v>10553</v>
      </c>
      <c r="AO7082" s="171"/>
      <c r="AP7082" s="171"/>
      <c r="AQ7082" s="171"/>
      <c r="AR7082" s="171"/>
    </row>
    <row r="7083" spans="24:44">
      <c r="X7083" t="s">
        <v>25444</v>
      </c>
      <c r="Y7083" t="s">
        <v>389</v>
      </c>
      <c r="Z7083" t="s">
        <v>25445</v>
      </c>
      <c r="AA7083" t="s">
        <v>25429</v>
      </c>
      <c r="AB7083" t="s">
        <v>10553</v>
      </c>
      <c r="AO7083" s="171"/>
      <c r="AP7083" s="171"/>
      <c r="AQ7083" s="171"/>
      <c r="AR7083" s="171"/>
    </row>
    <row r="7084" spans="24:44">
      <c r="X7084" t="s">
        <v>25446</v>
      </c>
      <c r="Y7084" t="s">
        <v>389</v>
      </c>
      <c r="Z7084" t="s">
        <v>25447</v>
      </c>
      <c r="AA7084" t="s">
        <v>25429</v>
      </c>
      <c r="AB7084" t="s">
        <v>10553</v>
      </c>
      <c r="AO7084" s="171"/>
      <c r="AP7084" s="171"/>
      <c r="AQ7084" s="171"/>
      <c r="AR7084" s="171"/>
    </row>
    <row r="7085" spans="24:44">
      <c r="X7085" t="s">
        <v>25448</v>
      </c>
      <c r="Y7085" t="s">
        <v>389</v>
      </c>
      <c r="Z7085" t="s">
        <v>24460</v>
      </c>
      <c r="AA7085" t="s">
        <v>25429</v>
      </c>
      <c r="AB7085" t="s">
        <v>10553</v>
      </c>
      <c r="AO7085" s="171"/>
      <c r="AP7085" s="171"/>
      <c r="AQ7085" s="171"/>
      <c r="AR7085" s="171"/>
    </row>
    <row r="7086" spans="24:44">
      <c r="X7086" t="s">
        <v>25449</v>
      </c>
      <c r="Y7086" t="s">
        <v>389</v>
      </c>
      <c r="Z7086" t="s">
        <v>25450</v>
      </c>
      <c r="AA7086" t="s">
        <v>25429</v>
      </c>
      <c r="AB7086" t="s">
        <v>10553</v>
      </c>
      <c r="AO7086" s="171"/>
      <c r="AP7086" s="171"/>
      <c r="AQ7086" s="171"/>
      <c r="AR7086" s="171"/>
    </row>
    <row r="7087" spans="24:44">
      <c r="X7087" t="s">
        <v>25451</v>
      </c>
      <c r="Y7087" t="s">
        <v>389</v>
      </c>
      <c r="Z7087" t="s">
        <v>25452</v>
      </c>
      <c r="AA7087" t="s">
        <v>25429</v>
      </c>
      <c r="AB7087" t="s">
        <v>10553</v>
      </c>
      <c r="AO7087" s="171"/>
      <c r="AP7087" s="171"/>
      <c r="AQ7087" s="171"/>
      <c r="AR7087" s="171"/>
    </row>
    <row r="7088" spans="24:44">
      <c r="X7088" t="s">
        <v>25451</v>
      </c>
      <c r="Y7088" t="s">
        <v>389</v>
      </c>
      <c r="Z7088" t="s">
        <v>25452</v>
      </c>
      <c r="AA7088" t="s">
        <v>25429</v>
      </c>
      <c r="AB7088" t="s">
        <v>10553</v>
      </c>
      <c r="AO7088" s="171"/>
      <c r="AP7088" s="171"/>
      <c r="AQ7088" s="171"/>
      <c r="AR7088" s="171"/>
    </row>
    <row r="7089" spans="24:44">
      <c r="X7089" t="s">
        <v>25453</v>
      </c>
      <c r="Y7089" t="s">
        <v>389</v>
      </c>
      <c r="Z7089" t="s">
        <v>25454</v>
      </c>
      <c r="AA7089" t="s">
        <v>25429</v>
      </c>
      <c r="AB7089" t="s">
        <v>10553</v>
      </c>
      <c r="AO7089" s="171"/>
      <c r="AP7089" s="171"/>
      <c r="AQ7089" s="171"/>
      <c r="AR7089" s="171"/>
    </row>
    <row r="7090" spans="24:44">
      <c r="X7090" t="s">
        <v>25455</v>
      </c>
      <c r="Y7090" t="s">
        <v>389</v>
      </c>
      <c r="Z7090" t="s">
        <v>25456</v>
      </c>
      <c r="AA7090" t="s">
        <v>25429</v>
      </c>
      <c r="AB7090" t="s">
        <v>10553</v>
      </c>
      <c r="AO7090" s="171"/>
      <c r="AP7090" s="171"/>
      <c r="AQ7090" s="171"/>
      <c r="AR7090" s="171"/>
    </row>
    <row r="7091" spans="24:44">
      <c r="X7091" t="s">
        <v>25455</v>
      </c>
      <c r="Y7091" t="s">
        <v>389</v>
      </c>
      <c r="Z7091" t="s">
        <v>25456</v>
      </c>
      <c r="AA7091" t="s">
        <v>25429</v>
      </c>
      <c r="AB7091" t="s">
        <v>10553</v>
      </c>
      <c r="AO7091" s="171"/>
      <c r="AP7091" s="171"/>
      <c r="AQ7091" s="171"/>
      <c r="AR7091" s="171"/>
    </row>
    <row r="7092" spans="24:44">
      <c r="X7092" t="s">
        <v>25457</v>
      </c>
      <c r="Y7092" t="s">
        <v>389</v>
      </c>
      <c r="Z7092" t="s">
        <v>24472</v>
      </c>
      <c r="AA7092" t="s">
        <v>25429</v>
      </c>
      <c r="AB7092" t="s">
        <v>10553</v>
      </c>
      <c r="AO7092" s="171"/>
      <c r="AP7092" s="171"/>
      <c r="AQ7092" s="171"/>
      <c r="AR7092" s="171"/>
    </row>
    <row r="7093" spans="24:44">
      <c r="X7093" t="s">
        <v>25458</v>
      </c>
      <c r="Y7093" t="s">
        <v>389</v>
      </c>
      <c r="Z7093" t="s">
        <v>25459</v>
      </c>
      <c r="AA7093" t="s">
        <v>25429</v>
      </c>
      <c r="AB7093" t="s">
        <v>10553</v>
      </c>
      <c r="AO7093" s="171"/>
      <c r="AP7093" s="171"/>
      <c r="AQ7093" s="171"/>
      <c r="AR7093" s="171"/>
    </row>
    <row r="7094" spans="24:44">
      <c r="X7094" t="s">
        <v>25460</v>
      </c>
      <c r="Y7094" t="s">
        <v>389</v>
      </c>
      <c r="Z7094" t="s">
        <v>25461</v>
      </c>
      <c r="AA7094" t="s">
        <v>25429</v>
      </c>
      <c r="AB7094" t="s">
        <v>10553</v>
      </c>
      <c r="AO7094" s="171"/>
      <c r="AP7094" s="171"/>
      <c r="AQ7094" s="171"/>
      <c r="AR7094" s="171"/>
    </row>
    <row r="7095" spans="24:44">
      <c r="X7095" t="s">
        <v>25462</v>
      </c>
      <c r="Y7095" t="s">
        <v>389</v>
      </c>
      <c r="Z7095" t="s">
        <v>24784</v>
      </c>
      <c r="AA7095" t="s">
        <v>25429</v>
      </c>
      <c r="AB7095" t="s">
        <v>10553</v>
      </c>
      <c r="AO7095" s="171"/>
      <c r="AP7095" s="171"/>
      <c r="AQ7095" s="171"/>
      <c r="AR7095" s="171"/>
    </row>
    <row r="7096" spans="24:44">
      <c r="X7096" t="s">
        <v>25463</v>
      </c>
      <c r="Y7096" t="s">
        <v>389</v>
      </c>
      <c r="Z7096" t="s">
        <v>25464</v>
      </c>
      <c r="AA7096" t="s">
        <v>25465</v>
      </c>
      <c r="AB7096" t="s">
        <v>10553</v>
      </c>
      <c r="AO7096" s="171"/>
      <c r="AP7096" s="171"/>
      <c r="AQ7096" s="171"/>
      <c r="AR7096" s="171"/>
    </row>
    <row r="7097" spans="24:44">
      <c r="X7097" t="s">
        <v>25466</v>
      </c>
      <c r="Y7097" t="s">
        <v>389</v>
      </c>
      <c r="Z7097" t="s">
        <v>25467</v>
      </c>
      <c r="AA7097" t="s">
        <v>25465</v>
      </c>
      <c r="AB7097" t="s">
        <v>10553</v>
      </c>
      <c r="AO7097" s="171"/>
      <c r="AP7097" s="171"/>
      <c r="AQ7097" s="171"/>
      <c r="AR7097" s="171"/>
    </row>
    <row r="7098" spans="24:44">
      <c r="X7098" t="s">
        <v>25468</v>
      </c>
      <c r="Y7098" t="s">
        <v>389</v>
      </c>
      <c r="Z7098" t="s">
        <v>977</v>
      </c>
      <c r="AA7098" t="s">
        <v>25469</v>
      </c>
      <c r="AB7098" t="s">
        <v>10553</v>
      </c>
      <c r="AO7098" s="171"/>
      <c r="AP7098" s="171"/>
      <c r="AQ7098" s="171"/>
      <c r="AR7098" s="171"/>
    </row>
    <row r="7099" spans="24:44">
      <c r="X7099" t="s">
        <v>25470</v>
      </c>
      <c r="Y7099" t="s">
        <v>389</v>
      </c>
      <c r="Z7099" t="s">
        <v>25423</v>
      </c>
      <c r="AA7099" t="s">
        <v>25469</v>
      </c>
      <c r="AB7099" t="s">
        <v>10553</v>
      </c>
      <c r="AO7099" s="171"/>
      <c r="AP7099" s="171"/>
      <c r="AQ7099" s="171"/>
      <c r="AR7099" s="171"/>
    </row>
    <row r="7100" spans="24:44">
      <c r="X7100" t="s">
        <v>25471</v>
      </c>
      <c r="Y7100" t="s">
        <v>389</v>
      </c>
      <c r="Z7100" t="s">
        <v>25472</v>
      </c>
      <c r="AA7100" t="s">
        <v>25473</v>
      </c>
      <c r="AB7100" t="s">
        <v>10553</v>
      </c>
      <c r="AO7100" s="171"/>
      <c r="AP7100" s="171"/>
      <c r="AQ7100" s="171"/>
      <c r="AR7100" s="171"/>
    </row>
    <row r="7101" spans="24:44">
      <c r="X7101" t="s">
        <v>25474</v>
      </c>
      <c r="Y7101" t="s">
        <v>389</v>
      </c>
      <c r="Z7101" t="s">
        <v>25423</v>
      </c>
      <c r="AA7101" t="s">
        <v>25473</v>
      </c>
      <c r="AB7101" t="s">
        <v>10553</v>
      </c>
      <c r="AO7101" s="171"/>
      <c r="AP7101" s="171"/>
      <c r="AQ7101" s="171"/>
      <c r="AR7101" s="171"/>
    </row>
    <row r="7102" spans="24:44">
      <c r="X7102" t="s">
        <v>25475</v>
      </c>
      <c r="Y7102" t="s">
        <v>389</v>
      </c>
      <c r="Z7102" t="s">
        <v>25476</v>
      </c>
      <c r="AA7102" t="s">
        <v>25477</v>
      </c>
      <c r="AB7102" t="s">
        <v>5354</v>
      </c>
      <c r="AO7102" s="171"/>
      <c r="AP7102" s="171"/>
      <c r="AQ7102" s="171"/>
      <c r="AR7102" s="171"/>
    </row>
    <row r="7103" spans="24:44">
      <c r="X7103" t="s">
        <v>25478</v>
      </c>
      <c r="Y7103" t="s">
        <v>389</v>
      </c>
      <c r="Z7103" t="s">
        <v>25479</v>
      </c>
      <c r="AA7103" t="s">
        <v>25477</v>
      </c>
      <c r="AB7103" t="s">
        <v>5354</v>
      </c>
      <c r="AO7103" s="171"/>
      <c r="AP7103" s="171"/>
      <c r="AQ7103" s="171"/>
      <c r="AR7103" s="171"/>
    </row>
    <row r="7104" spans="24:44">
      <c r="X7104" t="s">
        <v>25480</v>
      </c>
      <c r="Y7104" t="s">
        <v>389</v>
      </c>
      <c r="Z7104" t="s">
        <v>22467</v>
      </c>
      <c r="AA7104" t="s">
        <v>25481</v>
      </c>
      <c r="AB7104" t="s">
        <v>10553</v>
      </c>
      <c r="AO7104" s="171"/>
      <c r="AP7104" s="171"/>
      <c r="AQ7104" s="171"/>
      <c r="AR7104" s="171"/>
    </row>
    <row r="7105" spans="24:44">
      <c r="X7105" t="s">
        <v>25480</v>
      </c>
      <c r="Y7105" t="s">
        <v>389</v>
      </c>
      <c r="Z7105" t="s">
        <v>22467</v>
      </c>
      <c r="AA7105" t="s">
        <v>25481</v>
      </c>
      <c r="AB7105" t="s">
        <v>10553</v>
      </c>
      <c r="AO7105" s="171"/>
      <c r="AP7105" s="171"/>
      <c r="AQ7105" s="171"/>
      <c r="AR7105" s="171"/>
    </row>
    <row r="7106" spans="24:44">
      <c r="X7106" t="s">
        <v>25482</v>
      </c>
      <c r="Y7106" t="s">
        <v>389</v>
      </c>
      <c r="Z7106" t="s">
        <v>25483</v>
      </c>
      <c r="AA7106" t="s">
        <v>25481</v>
      </c>
      <c r="AB7106" t="s">
        <v>10553</v>
      </c>
      <c r="AO7106" s="171"/>
      <c r="AP7106" s="171"/>
      <c r="AQ7106" s="171"/>
      <c r="AR7106" s="171"/>
    </row>
    <row r="7107" spans="24:44">
      <c r="X7107" t="s">
        <v>25484</v>
      </c>
      <c r="Y7107" t="s">
        <v>389</v>
      </c>
      <c r="Z7107" t="s">
        <v>22931</v>
      </c>
      <c r="AA7107" t="s">
        <v>25481</v>
      </c>
      <c r="AB7107" t="s">
        <v>10553</v>
      </c>
      <c r="AO7107" s="171"/>
      <c r="AP7107" s="171"/>
      <c r="AQ7107" s="171"/>
      <c r="AR7107" s="171"/>
    </row>
    <row r="7108" spans="24:44">
      <c r="X7108" t="s">
        <v>25484</v>
      </c>
      <c r="Y7108" t="s">
        <v>389</v>
      </c>
      <c r="Z7108" t="s">
        <v>22931</v>
      </c>
      <c r="AA7108" t="s">
        <v>25481</v>
      </c>
      <c r="AB7108" t="s">
        <v>10553</v>
      </c>
      <c r="AO7108" s="171"/>
      <c r="AP7108" s="171"/>
      <c r="AQ7108" s="171"/>
      <c r="AR7108" s="171"/>
    </row>
    <row r="7109" spans="24:44">
      <c r="X7109" t="s">
        <v>25485</v>
      </c>
      <c r="Y7109" t="s">
        <v>389</v>
      </c>
      <c r="Z7109" t="s">
        <v>25486</v>
      </c>
      <c r="AA7109" t="s">
        <v>25481</v>
      </c>
      <c r="AB7109" t="s">
        <v>10553</v>
      </c>
      <c r="AO7109" s="171"/>
      <c r="AP7109" s="171"/>
      <c r="AQ7109" s="171"/>
      <c r="AR7109" s="171"/>
    </row>
    <row r="7110" spans="24:44">
      <c r="X7110" t="s">
        <v>25485</v>
      </c>
      <c r="Y7110" t="s">
        <v>389</v>
      </c>
      <c r="Z7110" t="s">
        <v>25486</v>
      </c>
      <c r="AA7110" t="s">
        <v>25481</v>
      </c>
      <c r="AB7110" t="s">
        <v>10553</v>
      </c>
      <c r="AO7110" s="171"/>
      <c r="AP7110" s="171"/>
      <c r="AQ7110" s="171"/>
      <c r="AR7110" s="171"/>
    </row>
    <row r="7111" spans="24:44">
      <c r="X7111" t="s">
        <v>25487</v>
      </c>
      <c r="Y7111" t="s">
        <v>389</v>
      </c>
      <c r="Z7111" t="s">
        <v>25488</v>
      </c>
      <c r="AA7111" t="s">
        <v>25481</v>
      </c>
      <c r="AB7111" t="s">
        <v>10553</v>
      </c>
      <c r="AO7111" s="171"/>
      <c r="AP7111" s="171"/>
      <c r="AQ7111" s="171"/>
      <c r="AR7111" s="171"/>
    </row>
    <row r="7112" spans="24:44">
      <c r="X7112" t="s">
        <v>25487</v>
      </c>
      <c r="Y7112" t="s">
        <v>389</v>
      </c>
      <c r="Z7112" t="s">
        <v>25488</v>
      </c>
      <c r="AA7112" t="s">
        <v>25481</v>
      </c>
      <c r="AB7112" t="s">
        <v>10553</v>
      </c>
      <c r="AO7112" s="171"/>
      <c r="AP7112" s="171"/>
      <c r="AQ7112" s="171"/>
      <c r="AR7112" s="171"/>
    </row>
    <row r="7113" spans="24:44">
      <c r="X7113" t="s">
        <v>25489</v>
      </c>
      <c r="Y7113" t="s">
        <v>389</v>
      </c>
      <c r="Z7113" t="s">
        <v>25490</v>
      </c>
      <c r="AA7113" t="s">
        <v>25481</v>
      </c>
      <c r="AB7113" t="s">
        <v>10553</v>
      </c>
      <c r="AO7113" s="171"/>
      <c r="AP7113" s="171"/>
      <c r="AQ7113" s="171"/>
      <c r="AR7113" s="171"/>
    </row>
    <row r="7114" spans="24:44">
      <c r="X7114" t="s">
        <v>25491</v>
      </c>
      <c r="Y7114" t="s">
        <v>389</v>
      </c>
      <c r="Z7114" t="s">
        <v>25492</v>
      </c>
      <c r="AA7114" t="s">
        <v>25481</v>
      </c>
      <c r="AB7114" t="s">
        <v>10553</v>
      </c>
      <c r="AO7114" s="171"/>
      <c r="AP7114" s="171"/>
      <c r="AQ7114" s="171"/>
      <c r="AR7114" s="171"/>
    </row>
    <row r="7115" spans="24:44">
      <c r="X7115" t="s">
        <v>25491</v>
      </c>
      <c r="Y7115" t="s">
        <v>389</v>
      </c>
      <c r="Z7115" t="s">
        <v>25492</v>
      </c>
      <c r="AA7115" t="s">
        <v>25481</v>
      </c>
      <c r="AB7115" t="s">
        <v>10553</v>
      </c>
      <c r="AO7115" s="171"/>
      <c r="AP7115" s="171"/>
      <c r="AQ7115" s="171"/>
      <c r="AR7115" s="171"/>
    </row>
    <row r="7116" spans="24:44">
      <c r="X7116" t="s">
        <v>25493</v>
      </c>
      <c r="Y7116" t="s">
        <v>389</v>
      </c>
      <c r="Z7116" t="s">
        <v>25494</v>
      </c>
      <c r="AA7116" t="s">
        <v>25481</v>
      </c>
      <c r="AB7116" t="s">
        <v>10553</v>
      </c>
      <c r="AO7116" s="171"/>
      <c r="AP7116" s="171"/>
      <c r="AQ7116" s="171"/>
      <c r="AR7116" s="171"/>
    </row>
    <row r="7117" spans="24:44">
      <c r="X7117" t="s">
        <v>25495</v>
      </c>
      <c r="Y7117" t="s">
        <v>389</v>
      </c>
      <c r="Z7117" t="s">
        <v>25496</v>
      </c>
      <c r="AA7117" t="s">
        <v>25481</v>
      </c>
      <c r="AB7117" t="s">
        <v>10553</v>
      </c>
      <c r="AO7117" s="171"/>
      <c r="AP7117" s="171"/>
      <c r="AQ7117" s="171"/>
      <c r="AR7117" s="171"/>
    </row>
    <row r="7118" spans="24:44">
      <c r="X7118" t="s">
        <v>25497</v>
      </c>
      <c r="Y7118" t="s">
        <v>389</v>
      </c>
      <c r="Z7118" t="s">
        <v>25498</v>
      </c>
      <c r="AA7118" t="s">
        <v>25481</v>
      </c>
      <c r="AB7118" t="s">
        <v>10553</v>
      </c>
      <c r="AO7118" s="171"/>
      <c r="AP7118" s="171"/>
      <c r="AQ7118" s="171"/>
      <c r="AR7118" s="171"/>
    </row>
    <row r="7119" spans="24:44">
      <c r="X7119" t="s">
        <v>25497</v>
      </c>
      <c r="Y7119" t="s">
        <v>389</v>
      </c>
      <c r="Z7119" t="s">
        <v>25498</v>
      </c>
      <c r="AA7119" t="s">
        <v>25481</v>
      </c>
      <c r="AB7119" t="s">
        <v>10553</v>
      </c>
      <c r="AO7119" s="171"/>
      <c r="AP7119" s="171"/>
      <c r="AQ7119" s="171"/>
      <c r="AR7119" s="171"/>
    </row>
    <row r="7120" spans="24:44">
      <c r="X7120" t="s">
        <v>25499</v>
      </c>
      <c r="Y7120" t="s">
        <v>389</v>
      </c>
      <c r="Z7120" t="s">
        <v>25500</v>
      </c>
      <c r="AA7120" t="s">
        <v>25481</v>
      </c>
      <c r="AB7120" t="s">
        <v>10553</v>
      </c>
      <c r="AO7120" s="171"/>
      <c r="AP7120" s="171"/>
      <c r="AQ7120" s="171"/>
      <c r="AR7120" s="171"/>
    </row>
    <row r="7121" spans="24:44">
      <c r="X7121" t="s">
        <v>25501</v>
      </c>
      <c r="Y7121" t="s">
        <v>389</v>
      </c>
      <c r="Z7121" t="s">
        <v>22404</v>
      </c>
      <c r="AA7121" t="s">
        <v>25502</v>
      </c>
      <c r="AB7121" t="s">
        <v>125</v>
      </c>
      <c r="AO7121" s="171"/>
      <c r="AP7121" s="171"/>
      <c r="AQ7121" s="171"/>
      <c r="AR7121" s="171"/>
    </row>
    <row r="7122" spans="24:44">
      <c r="X7122" t="s">
        <v>25503</v>
      </c>
      <c r="Y7122" t="s">
        <v>389</v>
      </c>
      <c r="Z7122" t="s">
        <v>25504</v>
      </c>
      <c r="AA7122" t="s">
        <v>25502</v>
      </c>
      <c r="AB7122" t="s">
        <v>125</v>
      </c>
      <c r="AO7122" s="171"/>
      <c r="AP7122" s="171"/>
      <c r="AQ7122" s="171"/>
      <c r="AR7122" s="171"/>
    </row>
    <row r="7123" spans="24:44">
      <c r="X7123" t="s">
        <v>25505</v>
      </c>
      <c r="Y7123" t="s">
        <v>389</v>
      </c>
      <c r="Z7123" t="s">
        <v>22679</v>
      </c>
      <c r="AA7123" t="s">
        <v>25506</v>
      </c>
      <c r="AB7123" t="s">
        <v>125</v>
      </c>
      <c r="AO7123" s="171"/>
      <c r="AP7123" s="171"/>
      <c r="AQ7123" s="171"/>
      <c r="AR7123" s="171"/>
    </row>
    <row r="7124" spans="24:44">
      <c r="X7124" t="s">
        <v>25507</v>
      </c>
      <c r="Y7124" t="s">
        <v>389</v>
      </c>
      <c r="Z7124" t="s">
        <v>22682</v>
      </c>
      <c r="AA7124" t="s">
        <v>25506</v>
      </c>
      <c r="AB7124" t="s">
        <v>125</v>
      </c>
      <c r="AO7124" s="171"/>
      <c r="AP7124" s="171"/>
      <c r="AQ7124" s="171"/>
      <c r="AR7124" s="171"/>
    </row>
    <row r="7125" spans="24:44">
      <c r="X7125" t="s">
        <v>25508</v>
      </c>
      <c r="Y7125" t="s">
        <v>389</v>
      </c>
      <c r="Z7125" t="s">
        <v>25509</v>
      </c>
      <c r="AA7125" t="s">
        <v>25510</v>
      </c>
      <c r="AB7125" t="s">
        <v>10553</v>
      </c>
      <c r="AO7125" s="171"/>
      <c r="AP7125" s="171"/>
      <c r="AQ7125" s="171"/>
      <c r="AR7125" s="171"/>
    </row>
    <row r="7126" spans="24:44">
      <c r="X7126" t="s">
        <v>25511</v>
      </c>
      <c r="Y7126" t="s">
        <v>389</v>
      </c>
      <c r="Z7126" t="s">
        <v>25512</v>
      </c>
      <c r="AA7126" t="s">
        <v>25510</v>
      </c>
      <c r="AB7126" t="s">
        <v>10553</v>
      </c>
      <c r="AO7126" s="171"/>
      <c r="AP7126" s="171"/>
      <c r="AQ7126" s="171"/>
      <c r="AR7126" s="171"/>
    </row>
    <row r="7127" spans="24:44">
      <c r="X7127" t="s">
        <v>25513</v>
      </c>
      <c r="Y7127" t="s">
        <v>389</v>
      </c>
      <c r="Z7127" t="s">
        <v>25514</v>
      </c>
      <c r="AA7127" t="s">
        <v>23806</v>
      </c>
      <c r="AB7127" t="s">
        <v>5354</v>
      </c>
      <c r="AO7127" s="171"/>
      <c r="AP7127" s="171"/>
      <c r="AQ7127" s="171"/>
      <c r="AR7127" s="171"/>
    </row>
    <row r="7128" spans="24:44">
      <c r="X7128" t="s">
        <v>25515</v>
      </c>
      <c r="Y7128" t="s">
        <v>389</v>
      </c>
      <c r="Z7128" t="s">
        <v>25516</v>
      </c>
      <c r="AA7128" t="s">
        <v>23806</v>
      </c>
      <c r="AB7128" t="s">
        <v>5354</v>
      </c>
      <c r="AO7128" s="171"/>
      <c r="AP7128" s="171"/>
      <c r="AQ7128" s="171"/>
      <c r="AR7128" s="171"/>
    </row>
    <row r="7129" spans="24:44">
      <c r="X7129" t="s">
        <v>25517</v>
      </c>
      <c r="Y7129" t="s">
        <v>389</v>
      </c>
      <c r="Z7129" t="s">
        <v>25518</v>
      </c>
      <c r="AA7129" t="s">
        <v>23806</v>
      </c>
      <c r="AB7129" t="s">
        <v>5354</v>
      </c>
      <c r="AO7129" s="171"/>
      <c r="AP7129" s="171"/>
      <c r="AQ7129" s="171"/>
      <c r="AR7129" s="171"/>
    </row>
    <row r="7130" spans="24:44">
      <c r="X7130" t="s">
        <v>25519</v>
      </c>
      <c r="Y7130" t="s">
        <v>389</v>
      </c>
      <c r="Z7130" t="s">
        <v>25520</v>
      </c>
      <c r="AA7130" t="s">
        <v>23806</v>
      </c>
      <c r="AB7130" t="s">
        <v>5354</v>
      </c>
      <c r="AO7130" s="171"/>
      <c r="AP7130" s="171"/>
      <c r="AQ7130" s="171"/>
      <c r="AR7130" s="171"/>
    </row>
    <row r="7131" spans="24:44">
      <c r="X7131" t="s">
        <v>25521</v>
      </c>
      <c r="Y7131" t="s">
        <v>389</v>
      </c>
      <c r="Z7131" t="s">
        <v>25522</v>
      </c>
      <c r="AA7131" t="s">
        <v>23806</v>
      </c>
      <c r="AB7131" t="s">
        <v>5354</v>
      </c>
      <c r="AO7131" s="171"/>
      <c r="AP7131" s="171"/>
      <c r="AQ7131" s="171"/>
      <c r="AR7131" s="171"/>
    </row>
    <row r="7132" spans="24:44">
      <c r="X7132" t="s">
        <v>25523</v>
      </c>
      <c r="Y7132" t="s">
        <v>389</v>
      </c>
      <c r="Z7132" t="s">
        <v>25524</v>
      </c>
      <c r="AA7132" t="s">
        <v>23806</v>
      </c>
      <c r="AB7132" t="s">
        <v>5354</v>
      </c>
      <c r="AO7132" s="171"/>
      <c r="AP7132" s="171"/>
      <c r="AQ7132" s="171"/>
      <c r="AR7132" s="171"/>
    </row>
    <row r="7133" spans="24:44">
      <c r="X7133" t="s">
        <v>25525</v>
      </c>
      <c r="Y7133" t="s">
        <v>389</v>
      </c>
      <c r="Z7133" t="s">
        <v>25526</v>
      </c>
      <c r="AA7133" t="s">
        <v>25527</v>
      </c>
      <c r="AB7133" t="s">
        <v>10553</v>
      </c>
      <c r="AO7133" s="171"/>
      <c r="AP7133" s="171"/>
      <c r="AQ7133" s="171"/>
      <c r="AR7133" s="171"/>
    </row>
    <row r="7134" spans="24:44">
      <c r="X7134" t="s">
        <v>25525</v>
      </c>
      <c r="Y7134" t="s">
        <v>389</v>
      </c>
      <c r="Z7134" t="s">
        <v>25526</v>
      </c>
      <c r="AA7134" t="s">
        <v>25527</v>
      </c>
      <c r="AB7134" t="s">
        <v>10553</v>
      </c>
      <c r="AO7134" s="171"/>
      <c r="AP7134" s="171"/>
      <c r="AQ7134" s="171"/>
      <c r="AR7134" s="171"/>
    </row>
    <row r="7135" spans="24:44">
      <c r="X7135" t="s">
        <v>25528</v>
      </c>
      <c r="Y7135" t="s">
        <v>389</v>
      </c>
      <c r="Z7135" t="s">
        <v>25529</v>
      </c>
      <c r="AA7135" t="s">
        <v>23715</v>
      </c>
      <c r="AB7135" t="s">
        <v>5354</v>
      </c>
      <c r="AO7135" s="171"/>
      <c r="AP7135" s="171"/>
      <c r="AQ7135" s="171"/>
      <c r="AR7135" s="171"/>
    </row>
    <row r="7136" spans="24:44">
      <c r="X7136" t="s">
        <v>25530</v>
      </c>
      <c r="Y7136" t="s">
        <v>389</v>
      </c>
      <c r="Z7136" t="s">
        <v>25531</v>
      </c>
      <c r="AA7136" t="s">
        <v>23806</v>
      </c>
      <c r="AB7136" t="s">
        <v>5354</v>
      </c>
      <c r="AO7136" s="171"/>
      <c r="AP7136" s="171"/>
      <c r="AQ7136" s="171"/>
      <c r="AR7136" s="171"/>
    </row>
    <row r="7137" spans="24:44">
      <c r="X7137" t="s">
        <v>25532</v>
      </c>
      <c r="Y7137" t="s">
        <v>386</v>
      </c>
      <c r="Z7137" t="s">
        <v>25533</v>
      </c>
      <c r="AA7137" t="s">
        <v>23806</v>
      </c>
      <c r="AB7137" t="s">
        <v>5354</v>
      </c>
      <c r="AO7137" s="171"/>
      <c r="AP7137" s="171"/>
      <c r="AQ7137" s="171"/>
      <c r="AR7137" s="171"/>
    </row>
    <row r="7138" spans="24:44">
      <c r="X7138" t="s">
        <v>25534</v>
      </c>
      <c r="Y7138" t="s">
        <v>389</v>
      </c>
      <c r="Z7138" t="s">
        <v>25535</v>
      </c>
      <c r="AA7138" t="s">
        <v>23806</v>
      </c>
      <c r="AB7138" t="s">
        <v>5354</v>
      </c>
      <c r="AO7138" s="171"/>
      <c r="AP7138" s="171"/>
      <c r="AQ7138" s="171"/>
      <c r="AR7138" s="171"/>
    </row>
    <row r="7139" spans="24:44">
      <c r="X7139" t="s">
        <v>25536</v>
      </c>
      <c r="Y7139" t="s">
        <v>389</v>
      </c>
      <c r="Z7139" t="s">
        <v>25537</v>
      </c>
      <c r="AA7139" t="s">
        <v>23806</v>
      </c>
      <c r="AB7139" t="s">
        <v>5354</v>
      </c>
      <c r="AO7139" s="171"/>
      <c r="AP7139" s="171"/>
      <c r="AQ7139" s="171"/>
      <c r="AR7139" s="171"/>
    </row>
    <row r="7140" spans="24:44">
      <c r="X7140" t="s">
        <v>25538</v>
      </c>
      <c r="Y7140" t="s">
        <v>386</v>
      </c>
      <c r="Z7140" t="s">
        <v>25539</v>
      </c>
      <c r="AA7140" t="s">
        <v>23806</v>
      </c>
      <c r="AB7140" t="s">
        <v>5354</v>
      </c>
      <c r="AO7140" s="171"/>
      <c r="AP7140" s="171"/>
      <c r="AQ7140" s="171"/>
      <c r="AR7140" s="171"/>
    </row>
    <row r="7141" spans="24:44">
      <c r="X7141" t="s">
        <v>25540</v>
      </c>
      <c r="Y7141" t="s">
        <v>386</v>
      </c>
      <c r="Z7141" t="s">
        <v>25541</v>
      </c>
      <c r="AA7141" t="s">
        <v>23806</v>
      </c>
      <c r="AB7141" t="s">
        <v>5354</v>
      </c>
      <c r="AO7141" s="171"/>
      <c r="AP7141" s="171"/>
      <c r="AQ7141" s="171"/>
      <c r="AR7141" s="171"/>
    </row>
    <row r="7142" spans="24:44">
      <c r="X7142" t="s">
        <v>25542</v>
      </c>
      <c r="Y7142" t="s">
        <v>389</v>
      </c>
      <c r="Z7142" t="s">
        <v>25543</v>
      </c>
      <c r="AA7142" t="s">
        <v>23806</v>
      </c>
      <c r="AB7142" t="s">
        <v>5354</v>
      </c>
      <c r="AO7142" s="171"/>
      <c r="AP7142" s="171"/>
      <c r="AQ7142" s="171"/>
      <c r="AR7142" s="171"/>
    </row>
    <row r="7143" spans="24:44">
      <c r="X7143" t="s">
        <v>25544</v>
      </c>
      <c r="Y7143" t="s">
        <v>389</v>
      </c>
      <c r="Z7143" t="s">
        <v>25545</v>
      </c>
      <c r="AA7143" t="s">
        <v>23806</v>
      </c>
      <c r="AB7143" t="s">
        <v>5354</v>
      </c>
      <c r="AO7143" s="171"/>
      <c r="AP7143" s="171"/>
      <c r="AQ7143" s="171"/>
      <c r="AR7143" s="171"/>
    </row>
    <row r="7144" spans="24:44">
      <c r="X7144" t="s">
        <v>25546</v>
      </c>
      <c r="Y7144" t="s">
        <v>389</v>
      </c>
      <c r="Z7144" t="s">
        <v>25547</v>
      </c>
      <c r="AA7144" t="s">
        <v>23806</v>
      </c>
      <c r="AB7144" t="s">
        <v>5354</v>
      </c>
      <c r="AO7144" s="171"/>
      <c r="AP7144" s="171"/>
      <c r="AQ7144" s="171"/>
      <c r="AR7144" s="171"/>
    </row>
    <row r="7145" spans="24:44">
      <c r="X7145" t="s">
        <v>25548</v>
      </c>
      <c r="Y7145" t="s">
        <v>389</v>
      </c>
      <c r="Z7145" t="s">
        <v>25549</v>
      </c>
      <c r="AA7145" t="s">
        <v>23806</v>
      </c>
      <c r="AB7145" t="s">
        <v>5354</v>
      </c>
      <c r="AO7145" s="171"/>
      <c r="AP7145" s="171"/>
      <c r="AQ7145" s="171"/>
      <c r="AR7145" s="171"/>
    </row>
    <row r="7146" spans="24:44">
      <c r="X7146" t="s">
        <v>25550</v>
      </c>
      <c r="Y7146" t="s">
        <v>389</v>
      </c>
      <c r="Z7146" t="s">
        <v>25551</v>
      </c>
      <c r="AA7146" t="s">
        <v>1052</v>
      </c>
      <c r="AB7146" t="s">
        <v>10553</v>
      </c>
      <c r="AO7146" s="171"/>
      <c r="AP7146" s="171"/>
      <c r="AQ7146" s="171"/>
      <c r="AR7146" s="171"/>
    </row>
    <row r="7147" spans="24:44">
      <c r="X7147" t="s">
        <v>25550</v>
      </c>
      <c r="Y7147" t="s">
        <v>389</v>
      </c>
      <c r="Z7147" t="s">
        <v>25551</v>
      </c>
      <c r="AA7147" t="s">
        <v>1052</v>
      </c>
      <c r="AB7147" t="s">
        <v>10553</v>
      </c>
      <c r="AO7147" s="171"/>
      <c r="AP7147" s="171"/>
      <c r="AQ7147" s="171"/>
      <c r="AR7147" s="171"/>
    </row>
    <row r="7148" spans="24:44">
      <c r="X7148" t="s">
        <v>25552</v>
      </c>
      <c r="Y7148" t="s">
        <v>389</v>
      </c>
      <c r="Z7148" t="s">
        <v>25553</v>
      </c>
      <c r="AA7148" t="s">
        <v>25554</v>
      </c>
      <c r="AB7148" t="s">
        <v>10553</v>
      </c>
      <c r="AO7148" s="171"/>
      <c r="AP7148" s="171"/>
      <c r="AQ7148" s="171"/>
      <c r="AR7148" s="171"/>
    </row>
    <row r="7149" spans="24:44">
      <c r="X7149" t="s">
        <v>25555</v>
      </c>
      <c r="Y7149" t="s">
        <v>389</v>
      </c>
      <c r="Z7149" t="s">
        <v>25556</v>
      </c>
      <c r="AA7149" t="s">
        <v>23715</v>
      </c>
      <c r="AB7149" t="s">
        <v>5354</v>
      </c>
      <c r="AO7149" s="171"/>
      <c r="AP7149" s="171"/>
      <c r="AQ7149" s="171"/>
      <c r="AR7149" s="171"/>
    </row>
    <row r="7150" spans="24:44">
      <c r="X7150" t="s">
        <v>25557</v>
      </c>
      <c r="Y7150" t="s">
        <v>386</v>
      </c>
      <c r="Z7150" t="s">
        <v>25558</v>
      </c>
      <c r="AA7150" t="s">
        <v>25559</v>
      </c>
      <c r="AB7150" t="s">
        <v>5354</v>
      </c>
      <c r="AO7150" s="171"/>
      <c r="AP7150" s="171"/>
      <c r="AQ7150" s="171"/>
      <c r="AR7150" s="171"/>
    </row>
    <row r="7151" spans="24:44">
      <c r="X7151" t="s">
        <v>25560</v>
      </c>
      <c r="Y7151" t="s">
        <v>389</v>
      </c>
      <c r="Z7151" t="s">
        <v>25561</v>
      </c>
      <c r="AA7151" t="s">
        <v>23806</v>
      </c>
      <c r="AB7151" t="s">
        <v>5354</v>
      </c>
      <c r="AO7151" s="171"/>
      <c r="AP7151" s="171"/>
      <c r="AQ7151" s="171"/>
      <c r="AR7151" s="171"/>
    </row>
    <row r="7152" spans="24:44">
      <c r="X7152" t="s">
        <v>25562</v>
      </c>
      <c r="Y7152" t="s">
        <v>389</v>
      </c>
      <c r="Z7152" t="s">
        <v>25563</v>
      </c>
      <c r="AA7152" t="s">
        <v>22509</v>
      </c>
      <c r="AB7152" t="s">
        <v>5354</v>
      </c>
      <c r="AO7152" s="171"/>
      <c r="AP7152" s="171"/>
      <c r="AQ7152" s="171"/>
      <c r="AR7152" s="171"/>
    </row>
    <row r="7153" spans="24:44">
      <c r="X7153" t="s">
        <v>25564</v>
      </c>
      <c r="Y7153" t="s">
        <v>389</v>
      </c>
      <c r="Z7153" t="s">
        <v>25565</v>
      </c>
      <c r="AA7153" t="s">
        <v>22509</v>
      </c>
      <c r="AB7153" t="s">
        <v>5354</v>
      </c>
      <c r="AO7153" s="171"/>
      <c r="AP7153" s="171"/>
      <c r="AQ7153" s="171"/>
      <c r="AR7153" s="171"/>
    </row>
    <row r="7154" spans="24:44">
      <c r="X7154" t="s">
        <v>25566</v>
      </c>
      <c r="Y7154" t="s">
        <v>386</v>
      </c>
      <c r="Z7154" t="s">
        <v>25567</v>
      </c>
      <c r="AA7154" t="s">
        <v>25568</v>
      </c>
      <c r="AB7154" t="s">
        <v>10553</v>
      </c>
      <c r="AO7154" s="171"/>
      <c r="AP7154" s="171"/>
      <c r="AQ7154" s="171"/>
      <c r="AR7154" s="171"/>
    </row>
    <row r="7155" spans="24:44">
      <c r="X7155" t="s">
        <v>25569</v>
      </c>
      <c r="Y7155" t="s">
        <v>389</v>
      </c>
      <c r="Z7155" t="s">
        <v>25570</v>
      </c>
      <c r="AA7155" t="s">
        <v>22398</v>
      </c>
      <c r="AB7155" t="s">
        <v>125</v>
      </c>
      <c r="AO7155" s="171"/>
      <c r="AP7155" s="171"/>
      <c r="AQ7155" s="171"/>
      <c r="AR7155" s="171"/>
    </row>
    <row r="7156" spans="24:44">
      <c r="X7156" t="s">
        <v>25571</v>
      </c>
      <c r="Y7156" t="s">
        <v>389</v>
      </c>
      <c r="Z7156" t="s">
        <v>25572</v>
      </c>
      <c r="AA7156" t="s">
        <v>23806</v>
      </c>
      <c r="AB7156" t="s">
        <v>5354</v>
      </c>
      <c r="AO7156" s="171"/>
      <c r="AP7156" s="171"/>
      <c r="AQ7156" s="171"/>
      <c r="AR7156" s="171"/>
    </row>
    <row r="7157" spans="24:44">
      <c r="X7157" t="s">
        <v>25573</v>
      </c>
      <c r="Y7157" t="s">
        <v>389</v>
      </c>
      <c r="Z7157" t="s">
        <v>25574</v>
      </c>
      <c r="AA7157" t="s">
        <v>22437</v>
      </c>
      <c r="AB7157" t="s">
        <v>125</v>
      </c>
      <c r="AO7157" s="171"/>
      <c r="AP7157" s="171"/>
      <c r="AQ7157" s="171"/>
      <c r="AR7157" s="171"/>
    </row>
    <row r="7158" spans="24:44">
      <c r="X7158" t="s">
        <v>25575</v>
      </c>
      <c r="Y7158" t="s">
        <v>389</v>
      </c>
      <c r="Z7158" t="s">
        <v>25576</v>
      </c>
      <c r="AA7158" t="s">
        <v>22416</v>
      </c>
      <c r="AB7158" t="s">
        <v>10553</v>
      </c>
      <c r="AO7158" s="171"/>
      <c r="AP7158" s="171"/>
      <c r="AQ7158" s="171"/>
      <c r="AR7158" s="171"/>
    </row>
    <row r="7159" spans="24:44">
      <c r="X7159" t="s">
        <v>25577</v>
      </c>
      <c r="Y7159" t="s">
        <v>389</v>
      </c>
      <c r="Z7159" t="s">
        <v>25578</v>
      </c>
      <c r="AA7159" t="s">
        <v>22405</v>
      </c>
      <c r="AB7159" t="s">
        <v>125</v>
      </c>
      <c r="AO7159" s="171"/>
      <c r="AP7159" s="171"/>
      <c r="AQ7159" s="171"/>
      <c r="AR7159" s="171"/>
    </row>
    <row r="7160" spans="24:44">
      <c r="X7160" t="s">
        <v>25579</v>
      </c>
      <c r="Y7160" t="s">
        <v>389</v>
      </c>
      <c r="Z7160" t="s">
        <v>25580</v>
      </c>
      <c r="AA7160" t="s">
        <v>22416</v>
      </c>
      <c r="AB7160" t="s">
        <v>10553</v>
      </c>
      <c r="AO7160" s="171"/>
      <c r="AP7160" s="171"/>
      <c r="AQ7160" s="171"/>
      <c r="AR7160" s="171"/>
    </row>
    <row r="7161" spans="24:44">
      <c r="X7161" t="s">
        <v>25581</v>
      </c>
      <c r="Y7161" t="s">
        <v>389</v>
      </c>
      <c r="Z7161" t="s">
        <v>25582</v>
      </c>
      <c r="AA7161" t="s">
        <v>22999</v>
      </c>
      <c r="AB7161" t="s">
        <v>10553</v>
      </c>
      <c r="AO7161" s="171"/>
      <c r="AP7161" s="171"/>
      <c r="AQ7161" s="171"/>
      <c r="AR7161" s="171"/>
    </row>
    <row r="7162" spans="24:44">
      <c r="X7162" t="s">
        <v>25583</v>
      </c>
      <c r="Y7162" t="s">
        <v>389</v>
      </c>
      <c r="Z7162" t="s">
        <v>25582</v>
      </c>
      <c r="AA7162" t="s">
        <v>25326</v>
      </c>
      <c r="AB7162" t="s">
        <v>10553</v>
      </c>
      <c r="AO7162" s="171"/>
      <c r="AP7162" s="171"/>
      <c r="AQ7162" s="171"/>
      <c r="AR7162" s="171"/>
    </row>
    <row r="7163" spans="24:44">
      <c r="X7163" t="s">
        <v>25584</v>
      </c>
      <c r="Y7163" t="s">
        <v>389</v>
      </c>
      <c r="Z7163" t="s">
        <v>25585</v>
      </c>
      <c r="AA7163" t="s">
        <v>23715</v>
      </c>
      <c r="AB7163" t="s">
        <v>5354</v>
      </c>
      <c r="AO7163" s="171"/>
      <c r="AP7163" s="171"/>
      <c r="AQ7163" s="171"/>
      <c r="AR7163" s="171"/>
    </row>
    <row r="7164" spans="24:44">
      <c r="X7164" t="s">
        <v>25586</v>
      </c>
      <c r="Y7164" t="s">
        <v>389</v>
      </c>
      <c r="Z7164" t="s">
        <v>25587</v>
      </c>
      <c r="AA7164" t="s">
        <v>25352</v>
      </c>
      <c r="AB7164" t="s">
        <v>10553</v>
      </c>
      <c r="AO7164" s="171"/>
      <c r="AP7164" s="171"/>
      <c r="AQ7164" s="171"/>
      <c r="AR7164" s="171"/>
    </row>
    <row r="7165" spans="24:44">
      <c r="X7165" t="s">
        <v>25588</v>
      </c>
      <c r="Y7165" t="s">
        <v>389</v>
      </c>
      <c r="Z7165" t="s">
        <v>25589</v>
      </c>
      <c r="AA7165" t="s">
        <v>25502</v>
      </c>
      <c r="AB7165" t="s">
        <v>125</v>
      </c>
      <c r="AO7165" s="171"/>
      <c r="AP7165" s="171"/>
      <c r="AQ7165" s="171"/>
      <c r="AR7165" s="171"/>
    </row>
    <row r="7166" spans="24:44">
      <c r="X7166" t="s">
        <v>25590</v>
      </c>
      <c r="Y7166" t="s">
        <v>386</v>
      </c>
      <c r="Z7166" t="s">
        <v>25591</v>
      </c>
      <c r="AA7166" t="s">
        <v>22384</v>
      </c>
      <c r="AB7166" t="s">
        <v>10553</v>
      </c>
      <c r="AO7166" s="171"/>
      <c r="AP7166" s="171"/>
      <c r="AQ7166" s="171"/>
      <c r="AR7166" s="171"/>
    </row>
    <row r="7167" spans="24:44">
      <c r="X7167" t="s">
        <v>25592</v>
      </c>
      <c r="Y7167" t="s">
        <v>389</v>
      </c>
      <c r="Z7167" t="s">
        <v>25593</v>
      </c>
      <c r="AA7167" t="s">
        <v>22384</v>
      </c>
      <c r="AB7167" t="s">
        <v>10553</v>
      </c>
      <c r="AO7167" s="171"/>
      <c r="AP7167" s="171"/>
      <c r="AQ7167" s="171"/>
      <c r="AR7167" s="171"/>
    </row>
    <row r="7168" spans="24:44">
      <c r="X7168" t="s">
        <v>25594</v>
      </c>
      <c r="Y7168" t="s">
        <v>389</v>
      </c>
      <c r="Z7168" t="s">
        <v>25580</v>
      </c>
      <c r="AA7168" t="s">
        <v>25352</v>
      </c>
      <c r="AB7168" t="s">
        <v>10553</v>
      </c>
      <c r="AO7168" s="171"/>
      <c r="AP7168" s="171"/>
      <c r="AQ7168" s="171"/>
      <c r="AR7168" s="171"/>
    </row>
    <row r="7169" spans="24:44">
      <c r="X7169" t="s">
        <v>25595</v>
      </c>
      <c r="Y7169" t="s">
        <v>389</v>
      </c>
      <c r="Z7169" t="s">
        <v>25596</v>
      </c>
      <c r="AA7169" t="s">
        <v>25597</v>
      </c>
      <c r="AB7169" t="s">
        <v>125</v>
      </c>
      <c r="AO7169" s="171"/>
      <c r="AP7169" s="171"/>
      <c r="AQ7169" s="171"/>
      <c r="AR7169" s="171"/>
    </row>
    <row r="7170" spans="24:44">
      <c r="X7170" t="s">
        <v>25598</v>
      </c>
      <c r="Y7170" t="s">
        <v>389</v>
      </c>
      <c r="Z7170" t="s">
        <v>25599</v>
      </c>
      <c r="AA7170" t="s">
        <v>23715</v>
      </c>
      <c r="AB7170" t="s">
        <v>5354</v>
      </c>
      <c r="AO7170" s="171"/>
      <c r="AP7170" s="171"/>
      <c r="AQ7170" s="171"/>
      <c r="AR7170" s="171"/>
    </row>
    <row r="7171" spans="24:44">
      <c r="X7171" t="s">
        <v>25600</v>
      </c>
      <c r="Y7171" t="s">
        <v>389</v>
      </c>
      <c r="Z7171" t="s">
        <v>25601</v>
      </c>
      <c r="AA7171" t="s">
        <v>22509</v>
      </c>
      <c r="AB7171" t="s">
        <v>5354</v>
      </c>
      <c r="AO7171" s="171"/>
      <c r="AP7171" s="171"/>
      <c r="AQ7171" s="171"/>
      <c r="AR7171" s="171"/>
    </row>
    <row r="7172" spans="24:44">
      <c r="X7172" t="s">
        <v>25602</v>
      </c>
      <c r="Y7172" t="s">
        <v>389</v>
      </c>
      <c r="Z7172" t="s">
        <v>25603</v>
      </c>
      <c r="AA7172" t="s">
        <v>22509</v>
      </c>
      <c r="AB7172" t="s">
        <v>5354</v>
      </c>
      <c r="AO7172" s="171"/>
      <c r="AP7172" s="171"/>
      <c r="AQ7172" s="171"/>
      <c r="AR7172" s="171"/>
    </row>
    <row r="7173" spans="24:44">
      <c r="X7173" t="s">
        <v>25604</v>
      </c>
      <c r="Y7173" t="s">
        <v>389</v>
      </c>
      <c r="Z7173" t="s">
        <v>25605</v>
      </c>
      <c r="AA7173" t="s">
        <v>24232</v>
      </c>
      <c r="AB7173" t="s">
        <v>10553</v>
      </c>
      <c r="AO7173" s="171"/>
      <c r="AP7173" s="171"/>
      <c r="AQ7173" s="171"/>
      <c r="AR7173" s="171"/>
    </row>
    <row r="7174" spans="24:44">
      <c r="X7174" t="s">
        <v>25604</v>
      </c>
      <c r="Y7174" t="s">
        <v>389</v>
      </c>
      <c r="Z7174" t="s">
        <v>25605</v>
      </c>
      <c r="AA7174" t="s">
        <v>24232</v>
      </c>
      <c r="AB7174" t="s">
        <v>10553</v>
      </c>
      <c r="AO7174" s="171"/>
      <c r="AP7174" s="171"/>
      <c r="AQ7174" s="171"/>
      <c r="AR7174" s="171"/>
    </row>
    <row r="7175" spans="24:44">
      <c r="X7175" t="s">
        <v>25606</v>
      </c>
      <c r="Y7175" t="s">
        <v>389</v>
      </c>
      <c r="Z7175" t="s">
        <v>25607</v>
      </c>
      <c r="AA7175" t="s">
        <v>23715</v>
      </c>
      <c r="AB7175" t="s">
        <v>5354</v>
      </c>
      <c r="AO7175" s="171"/>
      <c r="AP7175" s="171"/>
      <c r="AQ7175" s="171"/>
      <c r="AR7175" s="171"/>
    </row>
    <row r="7176" spans="24:44">
      <c r="X7176" t="s">
        <v>25608</v>
      </c>
      <c r="Y7176" t="s">
        <v>389</v>
      </c>
      <c r="Z7176" t="s">
        <v>25609</v>
      </c>
      <c r="AA7176" t="s">
        <v>23952</v>
      </c>
      <c r="AB7176" t="s">
        <v>10553</v>
      </c>
      <c r="AO7176" s="171"/>
      <c r="AP7176" s="171"/>
      <c r="AQ7176" s="171"/>
      <c r="AR7176" s="171"/>
    </row>
    <row r="7177" spans="24:44">
      <c r="X7177" t="s">
        <v>25608</v>
      </c>
      <c r="Y7177" t="s">
        <v>389</v>
      </c>
      <c r="Z7177" t="s">
        <v>25609</v>
      </c>
      <c r="AA7177" t="s">
        <v>23952</v>
      </c>
      <c r="AB7177" t="s">
        <v>10553</v>
      </c>
      <c r="AO7177" s="171"/>
      <c r="AP7177" s="171"/>
      <c r="AQ7177" s="171"/>
      <c r="AR7177" s="171"/>
    </row>
    <row r="7178" spans="24:44">
      <c r="X7178" t="s">
        <v>25610</v>
      </c>
      <c r="Y7178" t="s">
        <v>389</v>
      </c>
      <c r="Z7178" t="s">
        <v>25611</v>
      </c>
      <c r="AA7178" t="s">
        <v>24332</v>
      </c>
      <c r="AB7178" t="s">
        <v>10553</v>
      </c>
      <c r="AO7178" s="171"/>
      <c r="AP7178" s="171"/>
      <c r="AQ7178" s="171"/>
      <c r="AR7178" s="171"/>
    </row>
    <row r="7179" spans="24:44">
      <c r="X7179" t="s">
        <v>25610</v>
      </c>
      <c r="Y7179" t="s">
        <v>389</v>
      </c>
      <c r="Z7179" t="s">
        <v>25611</v>
      </c>
      <c r="AA7179" t="s">
        <v>24332</v>
      </c>
      <c r="AB7179" t="s">
        <v>10553</v>
      </c>
      <c r="AO7179" s="171"/>
      <c r="AP7179" s="171"/>
      <c r="AQ7179" s="171"/>
      <c r="AR7179" s="171"/>
    </row>
    <row r="7180" spans="24:44">
      <c r="X7180" t="s">
        <v>25612</v>
      </c>
      <c r="Y7180" t="s">
        <v>389</v>
      </c>
      <c r="Z7180" t="s">
        <v>25613</v>
      </c>
      <c r="AA7180" t="s">
        <v>22384</v>
      </c>
      <c r="AB7180" t="s">
        <v>10553</v>
      </c>
      <c r="AO7180" s="171"/>
      <c r="AP7180" s="171"/>
      <c r="AQ7180" s="171"/>
      <c r="AR7180" s="171"/>
    </row>
    <row r="7181" spans="24:44">
      <c r="X7181" t="s">
        <v>25614</v>
      </c>
      <c r="Y7181" t="s">
        <v>389</v>
      </c>
      <c r="Z7181" t="s">
        <v>22418</v>
      </c>
      <c r="AA7181" t="s">
        <v>22384</v>
      </c>
      <c r="AB7181" t="s">
        <v>10553</v>
      </c>
      <c r="AO7181" s="171"/>
      <c r="AP7181" s="171"/>
      <c r="AQ7181" s="171"/>
      <c r="AR7181" s="171"/>
    </row>
    <row r="7182" spans="24:44">
      <c r="X7182" t="s">
        <v>25615</v>
      </c>
      <c r="Y7182" t="s">
        <v>389</v>
      </c>
      <c r="Z7182" t="s">
        <v>25616</v>
      </c>
      <c r="AA7182" t="s">
        <v>22384</v>
      </c>
      <c r="AB7182" t="s">
        <v>10553</v>
      </c>
      <c r="AO7182" s="171"/>
      <c r="AP7182" s="171"/>
      <c r="AQ7182" s="171"/>
      <c r="AR7182" s="171"/>
    </row>
    <row r="7183" spans="24:44">
      <c r="X7183" t="s">
        <v>25617</v>
      </c>
      <c r="Y7183" t="s">
        <v>386</v>
      </c>
      <c r="Z7183" t="s">
        <v>25618</v>
      </c>
      <c r="AA7183" t="s">
        <v>22384</v>
      </c>
      <c r="AB7183" t="s">
        <v>10553</v>
      </c>
      <c r="AO7183" s="171"/>
      <c r="AP7183" s="171"/>
      <c r="AQ7183" s="171"/>
      <c r="AR7183" s="171"/>
    </row>
    <row r="7184" spans="24:44">
      <c r="X7184" t="s">
        <v>25619</v>
      </c>
      <c r="Y7184" t="s">
        <v>389</v>
      </c>
      <c r="Z7184" t="s">
        <v>25620</v>
      </c>
      <c r="AA7184" t="s">
        <v>22384</v>
      </c>
      <c r="AB7184" t="s">
        <v>10553</v>
      </c>
      <c r="AO7184" s="171"/>
      <c r="AP7184" s="171"/>
      <c r="AQ7184" s="171"/>
      <c r="AR7184" s="171"/>
    </row>
    <row r="7185" spans="24:44">
      <c r="X7185" t="s">
        <v>25621</v>
      </c>
      <c r="Y7185" t="s">
        <v>389</v>
      </c>
      <c r="Z7185" t="s">
        <v>25622</v>
      </c>
      <c r="AA7185" t="s">
        <v>22384</v>
      </c>
      <c r="AB7185" t="s">
        <v>10553</v>
      </c>
      <c r="AO7185" s="171"/>
      <c r="AP7185" s="171"/>
      <c r="AQ7185" s="171"/>
      <c r="AR7185" s="171"/>
    </row>
    <row r="7186" spans="24:44">
      <c r="X7186" t="s">
        <v>25623</v>
      </c>
      <c r="Y7186" t="s">
        <v>389</v>
      </c>
      <c r="Z7186" t="s">
        <v>25624</v>
      </c>
      <c r="AA7186" t="s">
        <v>22384</v>
      </c>
      <c r="AB7186" t="s">
        <v>10553</v>
      </c>
      <c r="AO7186" s="171"/>
      <c r="AP7186" s="171"/>
      <c r="AQ7186" s="171"/>
      <c r="AR7186" s="171"/>
    </row>
    <row r="7187" spans="24:44">
      <c r="X7187" t="s">
        <v>25625</v>
      </c>
      <c r="Y7187" t="s">
        <v>389</v>
      </c>
      <c r="Z7187" t="s">
        <v>25626</v>
      </c>
      <c r="AA7187" t="s">
        <v>22384</v>
      </c>
      <c r="AB7187" t="s">
        <v>10553</v>
      </c>
      <c r="AO7187" s="171"/>
      <c r="AP7187" s="171"/>
      <c r="AQ7187" s="171"/>
      <c r="AR7187" s="171"/>
    </row>
    <row r="7188" spans="24:44">
      <c r="X7188" t="s">
        <v>25627</v>
      </c>
      <c r="Y7188" t="s">
        <v>389</v>
      </c>
      <c r="Z7188" t="s">
        <v>25628</v>
      </c>
      <c r="AA7188" t="s">
        <v>22384</v>
      </c>
      <c r="AB7188" t="s">
        <v>10553</v>
      </c>
      <c r="AO7188" s="171"/>
      <c r="AP7188" s="171"/>
      <c r="AQ7188" s="171"/>
      <c r="AR7188" s="171"/>
    </row>
    <row r="7189" spans="24:44">
      <c r="X7189" t="s">
        <v>25629</v>
      </c>
      <c r="Y7189" t="s">
        <v>389</v>
      </c>
      <c r="Z7189" t="s">
        <v>25630</v>
      </c>
      <c r="AA7189" t="s">
        <v>23633</v>
      </c>
      <c r="AB7189" t="s">
        <v>5354</v>
      </c>
      <c r="AO7189" s="171"/>
      <c r="AP7189" s="171"/>
      <c r="AQ7189" s="171"/>
      <c r="AR7189" s="171"/>
    </row>
    <row r="7190" spans="24:44">
      <c r="X7190" t="s">
        <v>25631</v>
      </c>
      <c r="Y7190" t="s">
        <v>389</v>
      </c>
      <c r="Z7190" t="s">
        <v>25632</v>
      </c>
      <c r="AA7190" t="s">
        <v>23633</v>
      </c>
      <c r="AB7190" t="s">
        <v>5354</v>
      </c>
      <c r="AO7190" s="171"/>
      <c r="AP7190" s="171"/>
      <c r="AQ7190" s="171"/>
      <c r="AR7190" s="171"/>
    </row>
    <row r="7191" spans="24:44">
      <c r="X7191" t="s">
        <v>25633</v>
      </c>
      <c r="Y7191" t="s">
        <v>389</v>
      </c>
      <c r="Z7191" t="s">
        <v>25634</v>
      </c>
      <c r="AA7191" t="s">
        <v>22384</v>
      </c>
      <c r="AB7191" t="s">
        <v>10553</v>
      </c>
      <c r="AO7191" s="171"/>
      <c r="AP7191" s="171"/>
      <c r="AQ7191" s="171"/>
      <c r="AR7191" s="171"/>
    </row>
    <row r="7192" spans="24:44">
      <c r="X7192" t="s">
        <v>25635</v>
      </c>
      <c r="Y7192" t="s">
        <v>389</v>
      </c>
      <c r="Z7192" t="s">
        <v>25636</v>
      </c>
      <c r="AA7192" t="s">
        <v>24332</v>
      </c>
      <c r="AB7192" t="s">
        <v>10553</v>
      </c>
      <c r="AO7192" s="171"/>
      <c r="AP7192" s="171"/>
      <c r="AQ7192" s="171"/>
      <c r="AR7192" s="171"/>
    </row>
    <row r="7193" spans="24:44">
      <c r="X7193" t="s">
        <v>25635</v>
      </c>
      <c r="Y7193" t="s">
        <v>389</v>
      </c>
      <c r="Z7193" t="s">
        <v>25636</v>
      </c>
      <c r="AA7193" t="s">
        <v>24332</v>
      </c>
      <c r="AB7193" t="s">
        <v>10553</v>
      </c>
      <c r="AO7193" s="171"/>
      <c r="AP7193" s="171"/>
      <c r="AQ7193" s="171"/>
      <c r="AR7193" s="171"/>
    </row>
    <row r="7194" spans="24:44">
      <c r="X7194" t="s">
        <v>25637</v>
      </c>
      <c r="Y7194" t="s">
        <v>389</v>
      </c>
      <c r="Z7194" t="s">
        <v>25638</v>
      </c>
      <c r="AA7194" t="s">
        <v>23715</v>
      </c>
      <c r="AB7194" t="s">
        <v>5354</v>
      </c>
      <c r="AO7194" s="171"/>
      <c r="AP7194" s="171"/>
      <c r="AQ7194" s="171"/>
      <c r="AR7194" s="171"/>
    </row>
    <row r="7195" spans="24:44">
      <c r="X7195" t="s">
        <v>25639</v>
      </c>
      <c r="Y7195" t="s">
        <v>389</v>
      </c>
      <c r="Z7195" t="s">
        <v>25640</v>
      </c>
      <c r="AA7195" t="s">
        <v>24332</v>
      </c>
      <c r="AB7195" t="s">
        <v>10553</v>
      </c>
      <c r="AO7195" s="171"/>
      <c r="AP7195" s="171"/>
      <c r="AQ7195" s="171"/>
      <c r="AR7195" s="171"/>
    </row>
    <row r="7196" spans="24:44">
      <c r="X7196" t="s">
        <v>25639</v>
      </c>
      <c r="Y7196" t="s">
        <v>389</v>
      </c>
      <c r="Z7196" t="s">
        <v>25640</v>
      </c>
      <c r="AA7196" t="s">
        <v>24332</v>
      </c>
      <c r="AB7196" t="s">
        <v>10553</v>
      </c>
      <c r="AO7196" s="171"/>
      <c r="AP7196" s="171"/>
      <c r="AQ7196" s="171"/>
      <c r="AR7196" s="171"/>
    </row>
    <row r="7197" spans="24:44">
      <c r="X7197" t="s">
        <v>25641</v>
      </c>
      <c r="Y7197" t="s">
        <v>386</v>
      </c>
      <c r="Z7197" t="s">
        <v>25642</v>
      </c>
      <c r="AA7197" t="s">
        <v>25643</v>
      </c>
      <c r="AB7197" t="s">
        <v>10553</v>
      </c>
      <c r="AO7197" s="171"/>
      <c r="AP7197" s="171"/>
      <c r="AQ7197" s="171"/>
      <c r="AR7197" s="171"/>
    </row>
    <row r="7198" spans="24:44">
      <c r="X7198" t="s">
        <v>25644</v>
      </c>
      <c r="Y7198" t="s">
        <v>389</v>
      </c>
      <c r="Z7198" t="s">
        <v>25645</v>
      </c>
      <c r="AA7198" t="s">
        <v>23633</v>
      </c>
      <c r="AB7198" t="s">
        <v>5354</v>
      </c>
      <c r="AO7198" s="171"/>
      <c r="AP7198" s="171"/>
      <c r="AQ7198" s="171"/>
      <c r="AR7198" s="171"/>
    </row>
    <row r="7199" spans="24:44">
      <c r="X7199" t="s">
        <v>25646</v>
      </c>
      <c r="Y7199" t="s">
        <v>389</v>
      </c>
      <c r="Z7199" t="s">
        <v>25647</v>
      </c>
      <c r="AA7199" t="s">
        <v>23715</v>
      </c>
      <c r="AB7199" t="s">
        <v>5354</v>
      </c>
      <c r="AO7199" s="171"/>
      <c r="AP7199" s="171"/>
      <c r="AQ7199" s="171"/>
      <c r="AR7199" s="171"/>
    </row>
    <row r="7200" spans="24:44">
      <c r="X7200" t="s">
        <v>25648</v>
      </c>
      <c r="Y7200" t="s">
        <v>386</v>
      </c>
      <c r="Z7200" t="s">
        <v>25649</v>
      </c>
      <c r="AA7200" t="s">
        <v>23416</v>
      </c>
      <c r="AB7200" t="s">
        <v>125</v>
      </c>
      <c r="AO7200" s="171"/>
      <c r="AP7200" s="171"/>
      <c r="AQ7200" s="171"/>
      <c r="AR7200" s="171"/>
    </row>
    <row r="7201" spans="24:44">
      <c r="X7201" t="s">
        <v>25650</v>
      </c>
      <c r="Y7201" t="s">
        <v>386</v>
      </c>
      <c r="Z7201" t="s">
        <v>25651</v>
      </c>
      <c r="AA7201" t="s">
        <v>23416</v>
      </c>
      <c r="AB7201" t="s">
        <v>125</v>
      </c>
      <c r="AO7201" s="171"/>
      <c r="AP7201" s="171"/>
      <c r="AQ7201" s="171"/>
      <c r="AR7201" s="171"/>
    </row>
    <row r="7202" spans="24:44">
      <c r="X7202" t="s">
        <v>25652</v>
      </c>
      <c r="Y7202" t="s">
        <v>386</v>
      </c>
      <c r="Z7202" t="s">
        <v>25653</v>
      </c>
      <c r="AA7202" t="s">
        <v>23416</v>
      </c>
      <c r="AB7202" t="s">
        <v>125</v>
      </c>
      <c r="AO7202" s="171"/>
      <c r="AP7202" s="171"/>
      <c r="AQ7202" s="171"/>
      <c r="AR7202" s="171"/>
    </row>
    <row r="7203" spans="24:44">
      <c r="X7203" t="s">
        <v>25654</v>
      </c>
      <c r="Y7203" t="s">
        <v>389</v>
      </c>
      <c r="Z7203" t="s">
        <v>25655</v>
      </c>
      <c r="AA7203" t="s">
        <v>23715</v>
      </c>
      <c r="AB7203" t="s">
        <v>5354</v>
      </c>
      <c r="AO7203" s="171"/>
      <c r="AP7203" s="171"/>
      <c r="AQ7203" s="171"/>
      <c r="AR7203" s="171"/>
    </row>
    <row r="7204" spans="24:44">
      <c r="X7204" t="s">
        <v>25656</v>
      </c>
      <c r="Y7204" t="s">
        <v>389</v>
      </c>
      <c r="Z7204" t="s">
        <v>25657</v>
      </c>
      <c r="AA7204" t="s">
        <v>23633</v>
      </c>
      <c r="AB7204" t="s">
        <v>5354</v>
      </c>
      <c r="AO7204" s="171"/>
      <c r="AP7204" s="171"/>
      <c r="AQ7204" s="171"/>
      <c r="AR7204" s="171"/>
    </row>
    <row r="7205" spans="24:44">
      <c r="X7205" t="s">
        <v>25658</v>
      </c>
      <c r="Y7205" t="s">
        <v>389</v>
      </c>
      <c r="Z7205" t="s">
        <v>25659</v>
      </c>
      <c r="AA7205" t="s">
        <v>23633</v>
      </c>
      <c r="AB7205" t="s">
        <v>5354</v>
      </c>
      <c r="AO7205" s="171"/>
      <c r="AP7205" s="171"/>
      <c r="AQ7205" s="171"/>
      <c r="AR7205" s="171"/>
    </row>
    <row r="7206" spans="24:44">
      <c r="X7206" t="s">
        <v>25660</v>
      </c>
      <c r="Y7206" t="s">
        <v>389</v>
      </c>
      <c r="Z7206" t="s">
        <v>25661</v>
      </c>
      <c r="AA7206" t="s">
        <v>23633</v>
      </c>
      <c r="AB7206" t="s">
        <v>5354</v>
      </c>
      <c r="AO7206" s="171"/>
      <c r="AP7206" s="171"/>
      <c r="AQ7206" s="171"/>
      <c r="AR7206" s="171"/>
    </row>
    <row r="7207" spans="24:44">
      <c r="X7207" t="s">
        <v>25662</v>
      </c>
      <c r="Y7207" t="s">
        <v>389</v>
      </c>
      <c r="Z7207" t="s">
        <v>25663</v>
      </c>
      <c r="AA7207" t="s">
        <v>23633</v>
      </c>
      <c r="AB7207" t="s">
        <v>5354</v>
      </c>
      <c r="AO7207" s="171"/>
      <c r="AP7207" s="171"/>
      <c r="AQ7207" s="171"/>
      <c r="AR7207" s="171"/>
    </row>
    <row r="7208" spans="24:44">
      <c r="X7208" t="s">
        <v>25664</v>
      </c>
      <c r="Y7208" t="s">
        <v>389</v>
      </c>
      <c r="Z7208" t="s">
        <v>25665</v>
      </c>
      <c r="AA7208" t="s">
        <v>23633</v>
      </c>
      <c r="AB7208" t="s">
        <v>5354</v>
      </c>
      <c r="AO7208" s="171"/>
      <c r="AP7208" s="171"/>
      <c r="AQ7208" s="171"/>
      <c r="AR7208" s="171"/>
    </row>
    <row r="7209" spans="24:44">
      <c r="X7209" t="s">
        <v>25666</v>
      </c>
      <c r="Y7209" t="s">
        <v>389</v>
      </c>
      <c r="Z7209" t="s">
        <v>25667</v>
      </c>
      <c r="AA7209" t="s">
        <v>23633</v>
      </c>
      <c r="AB7209" t="s">
        <v>5354</v>
      </c>
      <c r="AO7209" s="171"/>
      <c r="AP7209" s="171"/>
      <c r="AQ7209" s="171"/>
      <c r="AR7209" s="171"/>
    </row>
    <row r="7210" spans="24:44">
      <c r="X7210" t="s">
        <v>25668</v>
      </c>
      <c r="Y7210" t="s">
        <v>389</v>
      </c>
      <c r="Z7210" t="s">
        <v>25669</v>
      </c>
      <c r="AA7210" t="s">
        <v>23633</v>
      </c>
      <c r="AB7210" t="s">
        <v>5354</v>
      </c>
      <c r="AO7210" s="171"/>
      <c r="AP7210" s="171"/>
      <c r="AQ7210" s="171"/>
      <c r="AR7210" s="171"/>
    </row>
    <row r="7211" spans="24:44">
      <c r="X7211" t="s">
        <v>25670</v>
      </c>
      <c r="Y7211" t="s">
        <v>389</v>
      </c>
      <c r="Z7211" t="s">
        <v>25671</v>
      </c>
      <c r="AA7211" t="s">
        <v>23633</v>
      </c>
      <c r="AB7211" t="s">
        <v>5354</v>
      </c>
      <c r="AO7211" s="171"/>
      <c r="AP7211" s="171"/>
      <c r="AQ7211" s="171"/>
      <c r="AR7211" s="171"/>
    </row>
    <row r="7212" spans="24:44">
      <c r="X7212" t="s">
        <v>25672</v>
      </c>
      <c r="Y7212" t="s">
        <v>389</v>
      </c>
      <c r="Z7212" t="s">
        <v>25673</v>
      </c>
      <c r="AA7212" t="s">
        <v>23633</v>
      </c>
      <c r="AB7212" t="s">
        <v>5354</v>
      </c>
      <c r="AO7212" s="171"/>
      <c r="AP7212" s="171"/>
      <c r="AQ7212" s="171"/>
      <c r="AR7212" s="171"/>
    </row>
    <row r="7213" spans="24:44">
      <c r="X7213" t="s">
        <v>25674</v>
      </c>
      <c r="Y7213" t="s">
        <v>389</v>
      </c>
      <c r="Z7213" t="s">
        <v>25675</v>
      </c>
      <c r="AA7213" t="s">
        <v>23633</v>
      </c>
      <c r="AB7213" t="s">
        <v>5354</v>
      </c>
      <c r="AO7213" s="171"/>
      <c r="AP7213" s="171"/>
      <c r="AQ7213" s="171"/>
      <c r="AR7213" s="171"/>
    </row>
    <row r="7214" spans="24:44">
      <c r="X7214" t="s">
        <v>25676</v>
      </c>
      <c r="Y7214" t="s">
        <v>386</v>
      </c>
      <c r="Z7214" t="s">
        <v>25677</v>
      </c>
      <c r="AA7214" t="s">
        <v>23806</v>
      </c>
      <c r="AB7214" t="s">
        <v>5354</v>
      </c>
      <c r="AO7214" s="171"/>
      <c r="AP7214" s="171"/>
      <c r="AQ7214" s="171"/>
      <c r="AR7214" s="171"/>
    </row>
    <row r="7215" spans="24:44">
      <c r="X7215" t="s">
        <v>25678</v>
      </c>
      <c r="Y7215" t="s">
        <v>386</v>
      </c>
      <c r="Z7215" t="s">
        <v>25679</v>
      </c>
      <c r="AA7215" t="s">
        <v>23806</v>
      </c>
      <c r="AB7215" t="s">
        <v>5354</v>
      </c>
      <c r="AO7215" s="171"/>
      <c r="AP7215" s="171"/>
      <c r="AQ7215" s="171"/>
      <c r="AR7215" s="171"/>
    </row>
    <row r="7216" spans="24:44">
      <c r="X7216" t="s">
        <v>25680</v>
      </c>
      <c r="Y7216" t="s">
        <v>386</v>
      </c>
      <c r="Z7216" t="s">
        <v>25681</v>
      </c>
      <c r="AA7216" t="s">
        <v>23416</v>
      </c>
      <c r="AB7216" t="s">
        <v>125</v>
      </c>
      <c r="AO7216" s="171"/>
      <c r="AP7216" s="171"/>
      <c r="AQ7216" s="171"/>
      <c r="AR7216" s="171"/>
    </row>
    <row r="7217" spans="24:44">
      <c r="X7217" t="s">
        <v>25682</v>
      </c>
      <c r="Y7217" t="s">
        <v>386</v>
      </c>
      <c r="Z7217" t="s">
        <v>25683</v>
      </c>
      <c r="AA7217" t="s">
        <v>23416</v>
      </c>
      <c r="AB7217" t="s">
        <v>125</v>
      </c>
      <c r="AO7217" s="171"/>
      <c r="AP7217" s="171"/>
      <c r="AQ7217" s="171"/>
      <c r="AR7217" s="171"/>
    </row>
    <row r="7218" spans="24:44">
      <c r="X7218" t="s">
        <v>25684</v>
      </c>
      <c r="Y7218" t="s">
        <v>386</v>
      </c>
      <c r="Z7218" t="s">
        <v>25685</v>
      </c>
      <c r="AA7218" t="s">
        <v>23416</v>
      </c>
      <c r="AB7218" t="s">
        <v>125</v>
      </c>
      <c r="AO7218" s="171"/>
      <c r="AP7218" s="171"/>
      <c r="AQ7218" s="171"/>
      <c r="AR7218" s="171"/>
    </row>
    <row r="7219" spans="24:44">
      <c r="X7219" t="s">
        <v>25686</v>
      </c>
      <c r="Y7219" t="s">
        <v>389</v>
      </c>
      <c r="Z7219" t="s">
        <v>25687</v>
      </c>
      <c r="AA7219" t="s">
        <v>23416</v>
      </c>
      <c r="AB7219" t="s">
        <v>125</v>
      </c>
      <c r="AO7219" s="171"/>
      <c r="AP7219" s="171"/>
      <c r="AQ7219" s="171"/>
      <c r="AR7219" s="171"/>
    </row>
    <row r="7220" spans="24:44">
      <c r="X7220" t="s">
        <v>25688</v>
      </c>
      <c r="Y7220" t="s">
        <v>386</v>
      </c>
      <c r="Z7220" t="s">
        <v>25689</v>
      </c>
      <c r="AA7220" t="s">
        <v>23416</v>
      </c>
      <c r="AB7220" t="s">
        <v>125</v>
      </c>
      <c r="AO7220" s="171"/>
      <c r="AP7220" s="171"/>
      <c r="AQ7220" s="171"/>
      <c r="AR7220" s="171"/>
    </row>
    <row r="7221" spans="24:44">
      <c r="X7221" t="s">
        <v>25690</v>
      </c>
      <c r="Y7221" t="s">
        <v>389</v>
      </c>
      <c r="Z7221" t="s">
        <v>25691</v>
      </c>
      <c r="AA7221" t="s">
        <v>23416</v>
      </c>
      <c r="AB7221" t="s">
        <v>125</v>
      </c>
      <c r="AO7221" s="171"/>
      <c r="AP7221" s="171"/>
      <c r="AQ7221" s="171"/>
      <c r="AR7221" s="171"/>
    </row>
    <row r="7222" spans="24:44">
      <c r="X7222" t="s">
        <v>25692</v>
      </c>
      <c r="Y7222" t="s">
        <v>389</v>
      </c>
      <c r="Z7222" t="s">
        <v>25693</v>
      </c>
      <c r="AA7222" t="s">
        <v>1073</v>
      </c>
      <c r="AB7222" t="s">
        <v>10553</v>
      </c>
      <c r="AO7222" s="171"/>
      <c r="AP7222" s="171"/>
      <c r="AQ7222" s="171"/>
      <c r="AR7222" s="171"/>
    </row>
    <row r="7223" spans="24:44">
      <c r="X7223" t="s">
        <v>25694</v>
      </c>
      <c r="Y7223" t="s">
        <v>389</v>
      </c>
      <c r="Z7223" t="s">
        <v>25695</v>
      </c>
      <c r="AA7223" t="s">
        <v>1073</v>
      </c>
      <c r="AB7223" t="s">
        <v>10553</v>
      </c>
      <c r="AO7223" s="171"/>
      <c r="AP7223" s="171"/>
      <c r="AQ7223" s="171"/>
      <c r="AR7223" s="171"/>
    </row>
    <row r="7224" spans="24:44">
      <c r="X7224" t="s">
        <v>25696</v>
      </c>
      <c r="Y7224" t="s">
        <v>386</v>
      </c>
      <c r="Z7224" t="s">
        <v>25697</v>
      </c>
      <c r="AA7224" t="s">
        <v>25698</v>
      </c>
      <c r="AB7224" t="s">
        <v>10553</v>
      </c>
      <c r="AO7224" s="171"/>
      <c r="AP7224" s="171"/>
      <c r="AQ7224" s="171"/>
      <c r="AR7224" s="171"/>
    </row>
    <row r="7225" spans="24:44">
      <c r="X7225" t="s">
        <v>25699</v>
      </c>
      <c r="Y7225" t="s">
        <v>389</v>
      </c>
      <c r="Z7225" t="s">
        <v>25700</v>
      </c>
      <c r="AA7225" t="s">
        <v>25701</v>
      </c>
      <c r="AB7225" t="s">
        <v>10553</v>
      </c>
      <c r="AO7225" s="171"/>
      <c r="AP7225" s="171"/>
      <c r="AQ7225" s="171"/>
      <c r="AR7225" s="171"/>
    </row>
    <row r="7226" spans="24:44">
      <c r="X7226" t="s">
        <v>25702</v>
      </c>
      <c r="Y7226" t="s">
        <v>389</v>
      </c>
      <c r="Z7226" t="s">
        <v>25703</v>
      </c>
      <c r="AA7226" t="s">
        <v>25704</v>
      </c>
      <c r="AB7226" t="s">
        <v>5354</v>
      </c>
      <c r="AO7226" s="171"/>
      <c r="AP7226" s="171"/>
      <c r="AQ7226" s="171"/>
      <c r="AR7226" s="171"/>
    </row>
    <row r="7227" spans="24:44">
      <c r="X7227" t="s">
        <v>25705</v>
      </c>
      <c r="Y7227" t="s">
        <v>389</v>
      </c>
      <c r="Z7227" t="s">
        <v>25706</v>
      </c>
      <c r="AA7227" t="s">
        <v>25707</v>
      </c>
      <c r="AB7227" t="s">
        <v>10553</v>
      </c>
      <c r="AO7227" s="171"/>
      <c r="AP7227" s="171"/>
      <c r="AQ7227" s="171"/>
      <c r="AR7227" s="171"/>
    </row>
    <row r="7228" spans="24:44">
      <c r="X7228" t="s">
        <v>25708</v>
      </c>
      <c r="Y7228" t="s">
        <v>386</v>
      </c>
      <c r="Z7228" t="s">
        <v>25709</v>
      </c>
      <c r="AA7228" t="s">
        <v>25710</v>
      </c>
      <c r="AB7228" t="s">
        <v>125</v>
      </c>
      <c r="AO7228" s="171"/>
      <c r="AP7228" s="171"/>
      <c r="AQ7228" s="171"/>
      <c r="AR7228" s="171"/>
    </row>
    <row r="7229" spans="24:44">
      <c r="X7229" t="s">
        <v>25711</v>
      </c>
      <c r="Y7229" t="s">
        <v>389</v>
      </c>
      <c r="Z7229" t="s">
        <v>25712</v>
      </c>
      <c r="AA7229" t="s">
        <v>23806</v>
      </c>
      <c r="AB7229" t="s">
        <v>5354</v>
      </c>
      <c r="AO7229" s="171"/>
      <c r="AP7229" s="171"/>
      <c r="AQ7229" s="171"/>
      <c r="AR7229" s="171"/>
    </row>
    <row r="7230" spans="24:44">
      <c r="X7230" t="s">
        <v>25713</v>
      </c>
      <c r="Y7230" t="s">
        <v>389</v>
      </c>
      <c r="Z7230" t="s">
        <v>25714</v>
      </c>
      <c r="AA7230" t="s">
        <v>23806</v>
      </c>
      <c r="AB7230" t="s">
        <v>5354</v>
      </c>
      <c r="AO7230" s="171"/>
      <c r="AP7230" s="171"/>
      <c r="AQ7230" s="171"/>
      <c r="AR7230" s="171"/>
    </row>
    <row r="7231" spans="24:44">
      <c r="X7231" t="s">
        <v>25715</v>
      </c>
      <c r="Y7231" t="s">
        <v>389</v>
      </c>
      <c r="Z7231" t="s">
        <v>25716</v>
      </c>
      <c r="AA7231" t="s">
        <v>23806</v>
      </c>
      <c r="AB7231" t="s">
        <v>5354</v>
      </c>
      <c r="AO7231" s="171"/>
      <c r="AP7231" s="171"/>
      <c r="AQ7231" s="171"/>
      <c r="AR7231" s="171"/>
    </row>
    <row r="7232" spans="24:44">
      <c r="X7232" t="s">
        <v>25717</v>
      </c>
      <c r="Y7232" t="s">
        <v>389</v>
      </c>
      <c r="Z7232" t="s">
        <v>25718</v>
      </c>
      <c r="AA7232" t="s">
        <v>23806</v>
      </c>
      <c r="AB7232" t="s">
        <v>5354</v>
      </c>
      <c r="AO7232" s="171"/>
      <c r="AP7232" s="171"/>
      <c r="AQ7232" s="171"/>
      <c r="AR7232" s="171"/>
    </row>
    <row r="7233" spans="24:44">
      <c r="X7233" t="s">
        <v>25719</v>
      </c>
      <c r="Y7233" t="s">
        <v>389</v>
      </c>
      <c r="Z7233" t="s">
        <v>25720</v>
      </c>
      <c r="AA7233" t="s">
        <v>23715</v>
      </c>
      <c r="AB7233" t="s">
        <v>5354</v>
      </c>
      <c r="AO7233" s="171"/>
      <c r="AP7233" s="171"/>
      <c r="AQ7233" s="171"/>
      <c r="AR7233" s="171"/>
    </row>
    <row r="7234" spans="24:44">
      <c r="X7234" t="s">
        <v>25721</v>
      </c>
      <c r="Y7234" t="s">
        <v>389</v>
      </c>
      <c r="Z7234" t="s">
        <v>25722</v>
      </c>
      <c r="AA7234" t="s">
        <v>23806</v>
      </c>
      <c r="AB7234" t="s">
        <v>5354</v>
      </c>
      <c r="AO7234" s="171"/>
      <c r="AP7234" s="171"/>
      <c r="AQ7234" s="171"/>
      <c r="AR7234" s="171"/>
    </row>
    <row r="7235" spans="24:44">
      <c r="X7235" t="s">
        <v>25723</v>
      </c>
      <c r="Y7235" t="s">
        <v>389</v>
      </c>
      <c r="Z7235" t="s">
        <v>25724</v>
      </c>
      <c r="AA7235" t="s">
        <v>23715</v>
      </c>
      <c r="AB7235" t="s">
        <v>5354</v>
      </c>
      <c r="AO7235" s="171"/>
      <c r="AP7235" s="171"/>
      <c r="AQ7235" s="171"/>
      <c r="AR7235" s="171"/>
    </row>
    <row r="7236" spans="24:44">
      <c r="X7236" t="s">
        <v>25725</v>
      </c>
      <c r="Y7236" t="s">
        <v>389</v>
      </c>
      <c r="Z7236" t="s">
        <v>25726</v>
      </c>
      <c r="AA7236" t="s">
        <v>23806</v>
      </c>
      <c r="AB7236" t="s">
        <v>5354</v>
      </c>
      <c r="AO7236" s="171"/>
      <c r="AP7236" s="171"/>
      <c r="AQ7236" s="171"/>
      <c r="AR7236" s="171"/>
    </row>
    <row r="7237" spans="24:44">
      <c r="X7237" t="s">
        <v>25727</v>
      </c>
      <c r="Y7237" t="s">
        <v>389</v>
      </c>
      <c r="Z7237" t="s">
        <v>25728</v>
      </c>
      <c r="AA7237" t="s">
        <v>25156</v>
      </c>
      <c r="AB7237" t="s">
        <v>5354</v>
      </c>
      <c r="AO7237" s="171"/>
      <c r="AP7237" s="171"/>
      <c r="AQ7237" s="171"/>
      <c r="AR7237" s="171"/>
    </row>
    <row r="7238" spans="24:44">
      <c r="X7238" t="s">
        <v>25729</v>
      </c>
      <c r="Y7238" t="s">
        <v>386</v>
      </c>
      <c r="Z7238" t="s">
        <v>25730</v>
      </c>
      <c r="AA7238" t="s">
        <v>25156</v>
      </c>
      <c r="AB7238" t="s">
        <v>5354</v>
      </c>
      <c r="AO7238" s="171"/>
      <c r="AP7238" s="171"/>
      <c r="AQ7238" s="171"/>
      <c r="AR7238" s="171"/>
    </row>
    <row r="7239" spans="24:44">
      <c r="X7239" t="s">
        <v>25731</v>
      </c>
      <c r="Y7239" t="s">
        <v>389</v>
      </c>
      <c r="Z7239" t="s">
        <v>25732</v>
      </c>
      <c r="AA7239" t="s">
        <v>23715</v>
      </c>
      <c r="AB7239" t="s">
        <v>5354</v>
      </c>
      <c r="AO7239" s="171"/>
      <c r="AP7239" s="171"/>
      <c r="AQ7239" s="171"/>
      <c r="AR7239" s="171"/>
    </row>
    <row r="7240" spans="24:44">
      <c r="X7240" t="s">
        <v>25733</v>
      </c>
      <c r="Y7240" t="s">
        <v>389</v>
      </c>
      <c r="Z7240" t="s">
        <v>25734</v>
      </c>
      <c r="AA7240" t="s">
        <v>23396</v>
      </c>
      <c r="AB7240" t="s">
        <v>10553</v>
      </c>
      <c r="AO7240" s="171"/>
      <c r="AP7240" s="171"/>
      <c r="AQ7240" s="171"/>
      <c r="AR7240" s="171"/>
    </row>
    <row r="7241" spans="24:44">
      <c r="X7241" t="s">
        <v>25735</v>
      </c>
      <c r="Y7241" t="s">
        <v>389</v>
      </c>
      <c r="Z7241" t="s">
        <v>25736</v>
      </c>
      <c r="AA7241" t="s">
        <v>25429</v>
      </c>
      <c r="AB7241" t="s">
        <v>10553</v>
      </c>
      <c r="AO7241" s="171"/>
      <c r="AP7241" s="171"/>
      <c r="AQ7241" s="171"/>
      <c r="AR7241" s="171"/>
    </row>
    <row r="7242" spans="24:44">
      <c r="X7242" t="s">
        <v>25735</v>
      </c>
      <c r="Y7242" t="s">
        <v>389</v>
      </c>
      <c r="Z7242" t="s">
        <v>25736</v>
      </c>
      <c r="AA7242" t="s">
        <v>25429</v>
      </c>
      <c r="AB7242" t="s">
        <v>10553</v>
      </c>
      <c r="AO7242" s="171"/>
      <c r="AP7242" s="171"/>
      <c r="AQ7242" s="171"/>
      <c r="AR7242" s="171"/>
    </row>
    <row r="7243" spans="24:44">
      <c r="X7243" t="s">
        <v>25737</v>
      </c>
      <c r="Y7243" t="s">
        <v>389</v>
      </c>
      <c r="Z7243" t="s">
        <v>25738</v>
      </c>
      <c r="AA7243" t="s">
        <v>24332</v>
      </c>
      <c r="AB7243" t="s">
        <v>10553</v>
      </c>
      <c r="AO7243" s="171"/>
      <c r="AP7243" s="171"/>
      <c r="AQ7243" s="171"/>
      <c r="AR7243" s="171"/>
    </row>
    <row r="7244" spans="24:44">
      <c r="X7244" t="s">
        <v>25737</v>
      </c>
      <c r="Y7244" t="s">
        <v>389</v>
      </c>
      <c r="Z7244" t="s">
        <v>25738</v>
      </c>
      <c r="AA7244" t="s">
        <v>24332</v>
      </c>
      <c r="AB7244" t="s">
        <v>10553</v>
      </c>
      <c r="AO7244" s="171"/>
      <c r="AP7244" s="171"/>
      <c r="AQ7244" s="171"/>
      <c r="AR7244" s="171"/>
    </row>
    <row r="7245" spans="24:44">
      <c r="X7245" t="s">
        <v>25739</v>
      </c>
      <c r="Y7245" t="s">
        <v>389</v>
      </c>
      <c r="Z7245" t="s">
        <v>25740</v>
      </c>
      <c r="AA7245" t="s">
        <v>22509</v>
      </c>
      <c r="AB7245" t="s">
        <v>5354</v>
      </c>
      <c r="AO7245" s="171"/>
      <c r="AP7245" s="171"/>
      <c r="AQ7245" s="171"/>
      <c r="AR7245" s="171"/>
    </row>
    <row r="7246" spans="24:44">
      <c r="X7246" t="s">
        <v>25741</v>
      </c>
      <c r="Y7246" t="s">
        <v>389</v>
      </c>
      <c r="Z7246" t="s">
        <v>25742</v>
      </c>
      <c r="AA7246" t="s">
        <v>22509</v>
      </c>
      <c r="AB7246" t="s">
        <v>5354</v>
      </c>
      <c r="AO7246" s="171"/>
      <c r="AP7246" s="171"/>
      <c r="AQ7246" s="171"/>
      <c r="AR7246" s="171"/>
    </row>
    <row r="7247" spans="24:44">
      <c r="X7247" t="s">
        <v>25743</v>
      </c>
      <c r="Y7247" t="s">
        <v>389</v>
      </c>
      <c r="Z7247" t="s">
        <v>25744</v>
      </c>
      <c r="AA7247" t="s">
        <v>25745</v>
      </c>
      <c r="AB7247" t="s">
        <v>25746</v>
      </c>
      <c r="AO7247" s="171"/>
      <c r="AP7247" s="171"/>
      <c r="AQ7247" s="171"/>
      <c r="AR7247" s="171"/>
    </row>
    <row r="7248" spans="24:44">
      <c r="X7248" t="s">
        <v>25747</v>
      </c>
      <c r="Y7248" t="s">
        <v>389</v>
      </c>
      <c r="Z7248" t="s">
        <v>25748</v>
      </c>
      <c r="AA7248" t="s">
        <v>25745</v>
      </c>
      <c r="AB7248" t="s">
        <v>25746</v>
      </c>
      <c r="AO7248" s="171"/>
      <c r="AP7248" s="171"/>
      <c r="AQ7248" s="171"/>
      <c r="AR7248" s="171"/>
    </row>
    <row r="7249" spans="24:44">
      <c r="X7249" t="s">
        <v>25749</v>
      </c>
      <c r="Y7249" t="s">
        <v>389</v>
      </c>
      <c r="Z7249" t="s">
        <v>25750</v>
      </c>
      <c r="AA7249" t="s">
        <v>23715</v>
      </c>
      <c r="AB7249" t="s">
        <v>5354</v>
      </c>
      <c r="AO7249" s="171"/>
      <c r="AP7249" s="171"/>
      <c r="AQ7249" s="171"/>
      <c r="AR7249" s="171"/>
    </row>
    <row r="7250" spans="24:44">
      <c r="X7250" t="s">
        <v>25751</v>
      </c>
      <c r="Y7250" t="s">
        <v>389</v>
      </c>
      <c r="Z7250" t="s">
        <v>25752</v>
      </c>
      <c r="AA7250" t="s">
        <v>1063</v>
      </c>
      <c r="AB7250" t="s">
        <v>10553</v>
      </c>
      <c r="AO7250" s="171"/>
      <c r="AP7250" s="171"/>
      <c r="AQ7250" s="171"/>
      <c r="AR7250" s="171"/>
    </row>
    <row r="7251" spans="24:44">
      <c r="X7251" t="s">
        <v>25753</v>
      </c>
      <c r="Y7251" t="s">
        <v>389</v>
      </c>
      <c r="Z7251" t="s">
        <v>25754</v>
      </c>
      <c r="AA7251" t="s">
        <v>25755</v>
      </c>
      <c r="AB7251" t="s">
        <v>5354</v>
      </c>
      <c r="AO7251" s="171"/>
      <c r="AP7251" s="171"/>
      <c r="AQ7251" s="171"/>
      <c r="AR7251" s="171"/>
    </row>
    <row r="7252" spans="24:44">
      <c r="X7252" t="s">
        <v>25756</v>
      </c>
      <c r="Y7252" t="s">
        <v>389</v>
      </c>
      <c r="Z7252" t="s">
        <v>25757</v>
      </c>
      <c r="AA7252" t="s">
        <v>25413</v>
      </c>
      <c r="AB7252" t="s">
        <v>10553</v>
      </c>
      <c r="AO7252" s="171"/>
      <c r="AP7252" s="171"/>
      <c r="AQ7252" s="171"/>
      <c r="AR7252" s="171"/>
    </row>
    <row r="7253" spans="24:44">
      <c r="X7253" t="s">
        <v>25758</v>
      </c>
      <c r="Y7253" t="s">
        <v>386</v>
      </c>
      <c r="Z7253" t="s">
        <v>25759</v>
      </c>
      <c r="AA7253" t="s">
        <v>25760</v>
      </c>
      <c r="AB7253" t="s">
        <v>125</v>
      </c>
      <c r="AO7253" s="171"/>
      <c r="AP7253" s="171"/>
      <c r="AQ7253" s="171"/>
      <c r="AR7253" s="171"/>
    </row>
    <row r="7254" spans="24:44">
      <c r="X7254" t="s">
        <v>25761</v>
      </c>
      <c r="Y7254" t="s">
        <v>389</v>
      </c>
      <c r="Z7254" t="s">
        <v>25762</v>
      </c>
      <c r="AA7254" t="s">
        <v>22509</v>
      </c>
      <c r="AB7254" t="s">
        <v>5354</v>
      </c>
      <c r="AO7254" s="171"/>
      <c r="AP7254" s="171"/>
      <c r="AQ7254" s="171"/>
      <c r="AR7254" s="171"/>
    </row>
    <row r="7255" spans="24:44">
      <c r="X7255" t="s">
        <v>25763</v>
      </c>
      <c r="Y7255" t="s">
        <v>386</v>
      </c>
      <c r="Z7255" t="s">
        <v>25764</v>
      </c>
      <c r="AA7255" t="s">
        <v>25765</v>
      </c>
      <c r="AB7255" t="s">
        <v>10553</v>
      </c>
      <c r="AO7255" s="171"/>
      <c r="AP7255" s="171"/>
      <c r="AQ7255" s="171"/>
      <c r="AR7255" s="171"/>
    </row>
    <row r="7256" spans="24:44">
      <c r="X7256" t="s">
        <v>25766</v>
      </c>
      <c r="Y7256" t="s">
        <v>389</v>
      </c>
      <c r="Z7256" t="s">
        <v>25767</v>
      </c>
      <c r="AA7256" t="s">
        <v>740</v>
      </c>
      <c r="AB7256" t="s">
        <v>10553</v>
      </c>
      <c r="AO7256" s="171"/>
      <c r="AP7256" s="171"/>
      <c r="AQ7256" s="171"/>
      <c r="AR7256" s="171"/>
    </row>
    <row r="7257" spans="24:44">
      <c r="X7257" t="s">
        <v>25768</v>
      </c>
      <c r="Y7257" t="s">
        <v>389</v>
      </c>
      <c r="Z7257" t="s">
        <v>25769</v>
      </c>
      <c r="AA7257" t="s">
        <v>23396</v>
      </c>
      <c r="AB7257" t="s">
        <v>10553</v>
      </c>
      <c r="AO7257" s="171"/>
      <c r="AP7257" s="171"/>
      <c r="AQ7257" s="171"/>
      <c r="AR7257" s="171"/>
    </row>
    <row r="7258" spans="24:44">
      <c r="X7258" t="s">
        <v>25770</v>
      </c>
      <c r="Y7258" t="s">
        <v>389</v>
      </c>
      <c r="Z7258" t="s">
        <v>25771</v>
      </c>
      <c r="AA7258" t="s">
        <v>25429</v>
      </c>
      <c r="AB7258" t="s">
        <v>10553</v>
      </c>
      <c r="AO7258" s="171"/>
      <c r="AP7258" s="171"/>
      <c r="AQ7258" s="171"/>
      <c r="AR7258" s="171"/>
    </row>
    <row r="7259" spans="24:44">
      <c r="X7259" t="s">
        <v>25772</v>
      </c>
      <c r="Y7259" t="s">
        <v>389</v>
      </c>
      <c r="Z7259" t="s">
        <v>25773</v>
      </c>
      <c r="AA7259" t="s">
        <v>22999</v>
      </c>
      <c r="AB7259" t="s">
        <v>10553</v>
      </c>
      <c r="AO7259" s="171"/>
      <c r="AP7259" s="171"/>
      <c r="AQ7259" s="171"/>
      <c r="AR7259" s="171"/>
    </row>
    <row r="7260" spans="24:44">
      <c r="X7260" t="s">
        <v>25774</v>
      </c>
      <c r="Y7260" t="s">
        <v>389</v>
      </c>
      <c r="Z7260" t="s">
        <v>25773</v>
      </c>
      <c r="AA7260" t="s">
        <v>25326</v>
      </c>
      <c r="AB7260" t="s">
        <v>10553</v>
      </c>
      <c r="AO7260" s="171"/>
      <c r="AP7260" s="171"/>
      <c r="AQ7260" s="171"/>
      <c r="AR7260" s="171"/>
    </row>
    <row r="7261" spans="24:44">
      <c r="X7261" t="s">
        <v>25775</v>
      </c>
      <c r="Y7261" t="s">
        <v>386</v>
      </c>
      <c r="Z7261" t="s">
        <v>25776</v>
      </c>
      <c r="AA7261" t="s">
        <v>25777</v>
      </c>
      <c r="AB7261" t="s">
        <v>10553</v>
      </c>
      <c r="AO7261" s="171"/>
      <c r="AP7261" s="171"/>
      <c r="AQ7261" s="171"/>
      <c r="AR7261" s="171"/>
    </row>
    <row r="7262" spans="24:44">
      <c r="X7262" t="s">
        <v>25778</v>
      </c>
      <c r="Y7262" t="s">
        <v>386</v>
      </c>
      <c r="Z7262" t="s">
        <v>25779</v>
      </c>
      <c r="AA7262" t="s">
        <v>25777</v>
      </c>
      <c r="AB7262" t="s">
        <v>10553</v>
      </c>
      <c r="AO7262" s="171"/>
      <c r="AP7262" s="171"/>
      <c r="AQ7262" s="171"/>
      <c r="AR7262" s="171"/>
    </row>
    <row r="7263" spans="24:44">
      <c r="X7263" t="s">
        <v>25780</v>
      </c>
      <c r="Y7263" t="s">
        <v>389</v>
      </c>
      <c r="Z7263" t="s">
        <v>25781</v>
      </c>
      <c r="AA7263" t="s">
        <v>23715</v>
      </c>
      <c r="AB7263" t="s">
        <v>5354</v>
      </c>
      <c r="AO7263" s="171"/>
      <c r="AP7263" s="171"/>
      <c r="AQ7263" s="171"/>
      <c r="AR7263" s="171"/>
    </row>
    <row r="7264" spans="24:44">
      <c r="X7264" t="s">
        <v>25782</v>
      </c>
      <c r="Y7264" t="s">
        <v>389</v>
      </c>
      <c r="Z7264" t="s">
        <v>25783</v>
      </c>
      <c r="AA7264" t="s">
        <v>25784</v>
      </c>
      <c r="AB7264" t="s">
        <v>10553</v>
      </c>
      <c r="AO7264" s="171"/>
      <c r="AP7264" s="171"/>
      <c r="AQ7264" s="171"/>
      <c r="AR7264" s="171"/>
    </row>
    <row r="7265" spans="24:44">
      <c r="X7265" t="s">
        <v>25785</v>
      </c>
      <c r="Y7265" t="s">
        <v>389</v>
      </c>
      <c r="Z7265" t="s">
        <v>25786</v>
      </c>
      <c r="AA7265" t="s">
        <v>22447</v>
      </c>
      <c r="AB7265" t="s">
        <v>10553</v>
      </c>
      <c r="AO7265" s="171"/>
      <c r="AP7265" s="171"/>
      <c r="AQ7265" s="171"/>
      <c r="AR7265" s="171"/>
    </row>
    <row r="7266" spans="24:44">
      <c r="X7266" t="s">
        <v>25787</v>
      </c>
      <c r="Y7266" t="s">
        <v>389</v>
      </c>
      <c r="Z7266" t="s">
        <v>25779</v>
      </c>
      <c r="AA7266" t="s">
        <v>22447</v>
      </c>
      <c r="AB7266" t="s">
        <v>10553</v>
      </c>
      <c r="AO7266" s="171"/>
      <c r="AP7266" s="171"/>
      <c r="AQ7266" s="171"/>
      <c r="AR7266" s="171"/>
    </row>
    <row r="7267" spans="24:44">
      <c r="X7267" t="s">
        <v>25788</v>
      </c>
      <c r="Y7267" t="s">
        <v>389</v>
      </c>
      <c r="Z7267" t="s">
        <v>25789</v>
      </c>
      <c r="AA7267" t="s">
        <v>1063</v>
      </c>
      <c r="AB7267" t="s">
        <v>10553</v>
      </c>
      <c r="AO7267" s="171"/>
      <c r="AP7267" s="171"/>
      <c r="AQ7267" s="171"/>
      <c r="AR7267" s="171"/>
    </row>
    <row r="7268" spans="24:44">
      <c r="X7268" t="s">
        <v>25788</v>
      </c>
      <c r="Y7268" t="s">
        <v>389</v>
      </c>
      <c r="Z7268" t="s">
        <v>25789</v>
      </c>
      <c r="AA7268" t="s">
        <v>1063</v>
      </c>
      <c r="AB7268" t="s">
        <v>10553</v>
      </c>
      <c r="AO7268" s="171"/>
      <c r="AP7268" s="171"/>
      <c r="AQ7268" s="171"/>
      <c r="AR7268" s="171"/>
    </row>
    <row r="7269" spans="24:44">
      <c r="X7269" t="s">
        <v>25790</v>
      </c>
      <c r="Y7269" t="s">
        <v>389</v>
      </c>
      <c r="Z7269" t="s">
        <v>25791</v>
      </c>
      <c r="AA7269" t="s">
        <v>23715</v>
      </c>
      <c r="AB7269" t="s">
        <v>5354</v>
      </c>
      <c r="AO7269" s="171"/>
      <c r="AP7269" s="171"/>
      <c r="AQ7269" s="171"/>
      <c r="AR7269" s="171"/>
    </row>
    <row r="7270" spans="24:44">
      <c r="X7270" t="s">
        <v>25792</v>
      </c>
      <c r="Y7270" t="s">
        <v>389</v>
      </c>
      <c r="Z7270" t="s">
        <v>25793</v>
      </c>
      <c r="AA7270" t="s">
        <v>24332</v>
      </c>
      <c r="AB7270" t="s">
        <v>10553</v>
      </c>
      <c r="AO7270" s="171"/>
      <c r="AP7270" s="171"/>
      <c r="AQ7270" s="171"/>
      <c r="AR7270" s="171"/>
    </row>
    <row r="7271" spans="24:44">
      <c r="X7271" t="s">
        <v>25792</v>
      </c>
      <c r="Y7271" t="s">
        <v>389</v>
      </c>
      <c r="Z7271" t="s">
        <v>25793</v>
      </c>
      <c r="AA7271" t="s">
        <v>24332</v>
      </c>
      <c r="AB7271" t="s">
        <v>10553</v>
      </c>
      <c r="AO7271" s="171"/>
      <c r="AP7271" s="171"/>
      <c r="AQ7271" s="171"/>
      <c r="AR7271" s="171"/>
    </row>
    <row r="7272" spans="24:44">
      <c r="X7272" t="s">
        <v>25794</v>
      </c>
      <c r="Y7272" t="s">
        <v>389</v>
      </c>
      <c r="Z7272" t="s">
        <v>25795</v>
      </c>
      <c r="AA7272" t="s">
        <v>22437</v>
      </c>
      <c r="AB7272" t="s">
        <v>125</v>
      </c>
      <c r="AO7272" s="171"/>
      <c r="AP7272" s="171"/>
      <c r="AQ7272" s="171"/>
      <c r="AR7272" s="171"/>
    </row>
    <row r="7273" spans="24:44">
      <c r="X7273" t="s">
        <v>25796</v>
      </c>
      <c r="Y7273" t="s">
        <v>389</v>
      </c>
      <c r="Z7273" t="s">
        <v>25797</v>
      </c>
      <c r="AA7273" t="s">
        <v>25798</v>
      </c>
      <c r="AB7273" t="s">
        <v>5354</v>
      </c>
      <c r="AO7273" s="171"/>
      <c r="AP7273" s="171"/>
      <c r="AQ7273" s="171"/>
      <c r="AR7273" s="171"/>
    </row>
    <row r="7274" spans="24:44">
      <c r="X7274" t="s">
        <v>25799</v>
      </c>
      <c r="Y7274" t="s">
        <v>389</v>
      </c>
      <c r="Z7274" t="s">
        <v>25800</v>
      </c>
      <c r="AA7274" t="s">
        <v>25326</v>
      </c>
      <c r="AB7274" t="s">
        <v>10553</v>
      </c>
      <c r="AO7274" s="171"/>
      <c r="AP7274" s="171"/>
      <c r="AQ7274" s="171"/>
      <c r="AR7274" s="171"/>
    </row>
    <row r="7275" spans="24:44">
      <c r="X7275" t="s">
        <v>25801</v>
      </c>
      <c r="Y7275" t="s">
        <v>389</v>
      </c>
      <c r="Z7275" t="s">
        <v>25802</v>
      </c>
      <c r="AA7275" t="s">
        <v>25326</v>
      </c>
      <c r="AB7275" t="s">
        <v>10553</v>
      </c>
      <c r="AO7275" s="171"/>
      <c r="AP7275" s="171"/>
      <c r="AQ7275" s="171"/>
      <c r="AR7275" s="171"/>
    </row>
    <row r="7276" spans="24:44">
      <c r="X7276" t="s">
        <v>25803</v>
      </c>
      <c r="Y7276" t="s">
        <v>389</v>
      </c>
      <c r="Z7276" t="s">
        <v>25804</v>
      </c>
      <c r="AA7276" t="s">
        <v>25326</v>
      </c>
      <c r="AB7276" t="s">
        <v>10553</v>
      </c>
      <c r="AO7276" s="171"/>
      <c r="AP7276" s="171"/>
      <c r="AQ7276" s="171"/>
      <c r="AR7276" s="171"/>
    </row>
    <row r="7277" spans="24:44">
      <c r="X7277" t="s">
        <v>25805</v>
      </c>
      <c r="Y7277" t="s">
        <v>389</v>
      </c>
      <c r="Z7277" t="s">
        <v>25804</v>
      </c>
      <c r="AA7277" t="s">
        <v>22999</v>
      </c>
      <c r="AB7277" t="s">
        <v>10553</v>
      </c>
      <c r="AO7277" s="171"/>
      <c r="AP7277" s="171"/>
      <c r="AQ7277" s="171"/>
      <c r="AR7277" s="171"/>
    </row>
    <row r="7278" spans="24:44">
      <c r="X7278" t="s">
        <v>25806</v>
      </c>
      <c r="Y7278" t="s">
        <v>389</v>
      </c>
      <c r="Z7278" t="s">
        <v>25800</v>
      </c>
      <c r="AA7278" t="s">
        <v>22999</v>
      </c>
      <c r="AB7278" t="s">
        <v>10553</v>
      </c>
      <c r="AO7278" s="171"/>
      <c r="AP7278" s="171"/>
      <c r="AQ7278" s="171"/>
      <c r="AR7278" s="171"/>
    </row>
    <row r="7279" spans="24:44">
      <c r="X7279" t="s">
        <v>25807</v>
      </c>
      <c r="Y7279" t="s">
        <v>389</v>
      </c>
      <c r="Z7279" t="s">
        <v>25802</v>
      </c>
      <c r="AA7279" t="s">
        <v>22999</v>
      </c>
      <c r="AB7279" t="s">
        <v>10553</v>
      </c>
      <c r="AO7279" s="171"/>
      <c r="AP7279" s="171"/>
      <c r="AQ7279" s="171"/>
      <c r="AR7279" s="171"/>
    </row>
    <row r="7280" spans="24:44">
      <c r="X7280" t="s">
        <v>25808</v>
      </c>
      <c r="Y7280" t="s">
        <v>389</v>
      </c>
      <c r="Z7280" t="s">
        <v>25804</v>
      </c>
      <c r="AA7280" t="s">
        <v>22416</v>
      </c>
      <c r="AB7280" t="s">
        <v>10553</v>
      </c>
      <c r="AO7280" s="171"/>
      <c r="AP7280" s="171"/>
      <c r="AQ7280" s="171"/>
      <c r="AR7280" s="171"/>
    </row>
    <row r="7281" spans="24:44">
      <c r="X7281" t="s">
        <v>25809</v>
      </c>
      <c r="Y7281" t="s">
        <v>389</v>
      </c>
      <c r="Z7281" t="s">
        <v>25810</v>
      </c>
      <c r="AA7281" t="s">
        <v>22416</v>
      </c>
      <c r="AB7281" t="s">
        <v>10553</v>
      </c>
      <c r="AO7281" s="171"/>
      <c r="AP7281" s="171"/>
      <c r="AQ7281" s="171"/>
      <c r="AR7281" s="171"/>
    </row>
    <row r="7282" spans="24:44">
      <c r="X7282" t="s">
        <v>25811</v>
      </c>
      <c r="Y7282" t="s">
        <v>389</v>
      </c>
      <c r="Z7282" t="s">
        <v>25800</v>
      </c>
      <c r="AA7282" t="s">
        <v>22416</v>
      </c>
      <c r="AB7282" t="s">
        <v>10553</v>
      </c>
      <c r="AO7282" s="171"/>
      <c r="AP7282" s="171"/>
      <c r="AQ7282" s="171"/>
      <c r="AR7282" s="171"/>
    </row>
    <row r="7283" spans="24:44">
      <c r="X7283" t="s">
        <v>25812</v>
      </c>
      <c r="Y7283" t="s">
        <v>389</v>
      </c>
      <c r="Z7283" t="s">
        <v>25802</v>
      </c>
      <c r="AA7283" t="s">
        <v>22416</v>
      </c>
      <c r="AB7283" t="s">
        <v>10553</v>
      </c>
      <c r="AO7283" s="171"/>
      <c r="AP7283" s="171"/>
      <c r="AQ7283" s="171"/>
      <c r="AR7283" s="171"/>
    </row>
    <row r="7284" spans="24:44">
      <c r="X7284" t="s">
        <v>25813</v>
      </c>
      <c r="Y7284" t="s">
        <v>386</v>
      </c>
      <c r="Z7284" t="s">
        <v>25814</v>
      </c>
      <c r="AA7284" t="s">
        <v>22384</v>
      </c>
      <c r="AB7284" t="s">
        <v>10553</v>
      </c>
      <c r="AO7284" s="171"/>
      <c r="AP7284" s="171"/>
      <c r="AQ7284" s="171"/>
      <c r="AR7284" s="171"/>
    </row>
    <row r="7285" spans="24:44">
      <c r="X7285" t="s">
        <v>25815</v>
      </c>
      <c r="Y7285" t="s">
        <v>389</v>
      </c>
      <c r="Z7285" t="s">
        <v>25816</v>
      </c>
      <c r="AA7285" t="s">
        <v>22384</v>
      </c>
      <c r="AB7285" t="s">
        <v>10553</v>
      </c>
      <c r="AO7285" s="171"/>
      <c r="AP7285" s="171"/>
      <c r="AQ7285" s="171"/>
      <c r="AR7285" s="171"/>
    </row>
    <row r="7286" spans="24:44">
      <c r="X7286" t="s">
        <v>25817</v>
      </c>
      <c r="Y7286" t="s">
        <v>389</v>
      </c>
      <c r="Z7286" t="s">
        <v>25818</v>
      </c>
      <c r="AA7286" t="s">
        <v>22384</v>
      </c>
      <c r="AB7286" t="s">
        <v>10553</v>
      </c>
      <c r="AO7286" s="171"/>
      <c r="AP7286" s="171"/>
      <c r="AQ7286" s="171"/>
      <c r="AR7286" s="171"/>
    </row>
    <row r="7287" spans="24:44">
      <c r="X7287" t="s">
        <v>25819</v>
      </c>
      <c r="Y7287" t="s">
        <v>389</v>
      </c>
      <c r="Z7287" t="s">
        <v>25820</v>
      </c>
      <c r="AA7287" t="s">
        <v>22384</v>
      </c>
      <c r="AB7287" t="s">
        <v>10553</v>
      </c>
      <c r="AO7287" s="171"/>
      <c r="AP7287" s="171"/>
      <c r="AQ7287" s="171"/>
      <c r="AR7287" s="171"/>
    </row>
    <row r="7288" spans="24:44">
      <c r="X7288" t="s">
        <v>25821</v>
      </c>
      <c r="Y7288" t="s">
        <v>386</v>
      </c>
      <c r="Z7288" t="s">
        <v>25814</v>
      </c>
      <c r="AA7288" t="s">
        <v>22398</v>
      </c>
      <c r="AB7288" t="s">
        <v>125</v>
      </c>
      <c r="AO7288" s="171"/>
      <c r="AP7288" s="171"/>
      <c r="AQ7288" s="171"/>
      <c r="AR7288" s="171"/>
    </row>
    <row r="7289" spans="24:44">
      <c r="X7289" t="s">
        <v>25822</v>
      </c>
      <c r="Y7289" t="s">
        <v>386</v>
      </c>
      <c r="Z7289" t="s">
        <v>25823</v>
      </c>
      <c r="AA7289" t="s">
        <v>22398</v>
      </c>
      <c r="AB7289" t="s">
        <v>125</v>
      </c>
      <c r="AO7289" s="171"/>
      <c r="AP7289" s="171"/>
      <c r="AQ7289" s="171"/>
      <c r="AR7289" s="171"/>
    </row>
    <row r="7290" spans="24:44">
      <c r="X7290" t="s">
        <v>25824</v>
      </c>
      <c r="Y7290" t="s">
        <v>386</v>
      </c>
      <c r="Z7290" t="s">
        <v>25825</v>
      </c>
      <c r="AA7290" t="s">
        <v>22398</v>
      </c>
      <c r="AB7290" t="s">
        <v>125</v>
      </c>
      <c r="AO7290" s="171"/>
      <c r="AP7290" s="171"/>
      <c r="AQ7290" s="171"/>
      <c r="AR7290" s="171"/>
    </row>
    <row r="7291" spans="24:44">
      <c r="X7291" t="s">
        <v>25826</v>
      </c>
      <c r="Y7291" t="s">
        <v>389</v>
      </c>
      <c r="Z7291" t="s">
        <v>25820</v>
      </c>
      <c r="AA7291" t="s">
        <v>22398</v>
      </c>
      <c r="AB7291" t="s">
        <v>125</v>
      </c>
      <c r="AO7291" s="171"/>
      <c r="AP7291" s="171"/>
      <c r="AQ7291" s="171"/>
      <c r="AR7291" s="171"/>
    </row>
    <row r="7292" spans="24:44">
      <c r="X7292" t="s">
        <v>25827</v>
      </c>
      <c r="Y7292" t="s">
        <v>386</v>
      </c>
      <c r="Z7292" t="s">
        <v>25814</v>
      </c>
      <c r="AA7292" t="s">
        <v>22437</v>
      </c>
      <c r="AB7292" t="s">
        <v>125</v>
      </c>
      <c r="AO7292" s="171"/>
      <c r="AP7292" s="171"/>
      <c r="AQ7292" s="171"/>
      <c r="AR7292" s="171"/>
    </row>
    <row r="7293" spans="24:44">
      <c r="X7293" t="s">
        <v>25828</v>
      </c>
      <c r="Y7293" t="s">
        <v>389</v>
      </c>
      <c r="Z7293" t="s">
        <v>25829</v>
      </c>
      <c r="AA7293" t="s">
        <v>22437</v>
      </c>
      <c r="AB7293" t="s">
        <v>125</v>
      </c>
      <c r="AO7293" s="171"/>
      <c r="AP7293" s="171"/>
      <c r="AQ7293" s="171"/>
      <c r="AR7293" s="171"/>
    </row>
    <row r="7294" spans="24:44">
      <c r="X7294" t="s">
        <v>25830</v>
      </c>
      <c r="Y7294" t="s">
        <v>389</v>
      </c>
      <c r="Z7294" t="s">
        <v>25831</v>
      </c>
      <c r="AA7294" t="s">
        <v>22437</v>
      </c>
      <c r="AB7294" t="s">
        <v>125</v>
      </c>
      <c r="AO7294" s="171"/>
      <c r="AP7294" s="171"/>
      <c r="AQ7294" s="171"/>
      <c r="AR7294" s="171"/>
    </row>
    <row r="7295" spans="24:44">
      <c r="X7295" t="s">
        <v>25832</v>
      </c>
      <c r="Y7295" t="s">
        <v>389</v>
      </c>
      <c r="Z7295" t="s">
        <v>25816</v>
      </c>
      <c r="AA7295" t="s">
        <v>22437</v>
      </c>
      <c r="AB7295" t="s">
        <v>125</v>
      </c>
      <c r="AO7295" s="171"/>
      <c r="AP7295" s="171"/>
      <c r="AQ7295" s="171"/>
      <c r="AR7295" s="171"/>
    </row>
    <row r="7296" spans="24:44">
      <c r="X7296" t="s">
        <v>25833</v>
      </c>
      <c r="Y7296" t="s">
        <v>389</v>
      </c>
      <c r="Z7296" t="s">
        <v>25804</v>
      </c>
      <c r="AA7296" t="s">
        <v>22873</v>
      </c>
      <c r="AB7296" t="s">
        <v>125</v>
      </c>
      <c r="AO7296" s="171"/>
      <c r="AP7296" s="171"/>
      <c r="AQ7296" s="171"/>
      <c r="AR7296" s="171"/>
    </row>
    <row r="7297" spans="24:44">
      <c r="X7297" t="s">
        <v>25834</v>
      </c>
      <c r="Y7297" t="s">
        <v>389</v>
      </c>
      <c r="Z7297" t="s">
        <v>25829</v>
      </c>
      <c r="AA7297" t="s">
        <v>22873</v>
      </c>
      <c r="AB7297" t="s">
        <v>125</v>
      </c>
      <c r="AO7297" s="171"/>
      <c r="AP7297" s="171"/>
      <c r="AQ7297" s="171"/>
      <c r="AR7297" s="171"/>
    </row>
    <row r="7298" spans="24:44">
      <c r="X7298" t="s">
        <v>25835</v>
      </c>
      <c r="Y7298" t="s">
        <v>389</v>
      </c>
      <c r="Z7298" t="s">
        <v>25829</v>
      </c>
      <c r="AA7298" t="s">
        <v>23416</v>
      </c>
      <c r="AB7298" t="s">
        <v>125</v>
      </c>
      <c r="AO7298" s="171"/>
      <c r="AP7298" s="171"/>
      <c r="AQ7298" s="171"/>
      <c r="AR7298" s="171"/>
    </row>
    <row r="7299" spans="24:44">
      <c r="X7299" t="s">
        <v>25836</v>
      </c>
      <c r="Y7299" t="s">
        <v>389</v>
      </c>
      <c r="Z7299" t="s">
        <v>25831</v>
      </c>
      <c r="AA7299" t="s">
        <v>23416</v>
      </c>
      <c r="AB7299" t="s">
        <v>125</v>
      </c>
      <c r="AO7299" s="171"/>
      <c r="AP7299" s="171"/>
      <c r="AQ7299" s="171"/>
      <c r="AR7299" s="171"/>
    </row>
    <row r="7300" spans="24:44">
      <c r="X7300" t="s">
        <v>25837</v>
      </c>
      <c r="Y7300" t="s">
        <v>386</v>
      </c>
      <c r="Z7300" t="s">
        <v>25810</v>
      </c>
      <c r="AA7300" t="s">
        <v>945</v>
      </c>
      <c r="AB7300" t="s">
        <v>10553</v>
      </c>
      <c r="AO7300" s="171"/>
      <c r="AP7300" s="171"/>
      <c r="AQ7300" s="171"/>
      <c r="AR7300" s="171"/>
    </row>
    <row r="7301" spans="24:44">
      <c r="X7301" t="s">
        <v>25838</v>
      </c>
      <c r="Y7301" t="s">
        <v>389</v>
      </c>
      <c r="Z7301" t="s">
        <v>25810</v>
      </c>
      <c r="AA7301" t="s">
        <v>22424</v>
      </c>
      <c r="AB7301" t="s">
        <v>125</v>
      </c>
      <c r="AO7301" s="171"/>
      <c r="AP7301" s="171"/>
      <c r="AQ7301" s="171"/>
      <c r="AR7301" s="171"/>
    </row>
    <row r="7302" spans="24:44">
      <c r="X7302" t="s">
        <v>25839</v>
      </c>
      <c r="Y7302" t="s">
        <v>389</v>
      </c>
      <c r="Z7302" t="s">
        <v>25840</v>
      </c>
      <c r="AA7302" t="s">
        <v>22390</v>
      </c>
      <c r="AB7302" t="s">
        <v>10553</v>
      </c>
      <c r="AO7302" s="171"/>
      <c r="AP7302" s="171"/>
      <c r="AQ7302" s="171"/>
      <c r="AR7302" s="171"/>
    </row>
    <row r="7303" spans="24:44">
      <c r="X7303" t="s">
        <v>25841</v>
      </c>
      <c r="Y7303" t="s">
        <v>389</v>
      </c>
      <c r="Z7303" t="s">
        <v>25829</v>
      </c>
      <c r="AA7303" t="s">
        <v>22390</v>
      </c>
      <c r="AB7303" t="s">
        <v>10553</v>
      </c>
      <c r="AO7303" s="171"/>
      <c r="AP7303" s="171"/>
      <c r="AQ7303" s="171"/>
      <c r="AR7303" s="171"/>
    </row>
    <row r="7304" spans="24:44">
      <c r="X7304" t="s">
        <v>25842</v>
      </c>
      <c r="Y7304" t="s">
        <v>389</v>
      </c>
      <c r="Z7304" t="s">
        <v>25816</v>
      </c>
      <c r="AA7304" t="s">
        <v>22390</v>
      </c>
      <c r="AB7304" t="s">
        <v>10553</v>
      </c>
      <c r="AO7304" s="171"/>
      <c r="AP7304" s="171"/>
      <c r="AQ7304" s="171"/>
      <c r="AR7304" s="171"/>
    </row>
    <row r="7305" spans="24:44">
      <c r="X7305" t="s">
        <v>25843</v>
      </c>
      <c r="Y7305" t="s">
        <v>389</v>
      </c>
      <c r="Z7305" t="s">
        <v>25829</v>
      </c>
      <c r="AA7305" t="s">
        <v>23040</v>
      </c>
      <c r="AB7305" t="s">
        <v>125</v>
      </c>
      <c r="AO7305" s="171"/>
      <c r="AP7305" s="171"/>
      <c r="AQ7305" s="171"/>
      <c r="AR7305" s="171"/>
    </row>
    <row r="7306" spans="24:44">
      <c r="X7306" t="s">
        <v>25844</v>
      </c>
      <c r="Y7306" t="s">
        <v>389</v>
      </c>
      <c r="Z7306" t="s">
        <v>25829</v>
      </c>
      <c r="AA7306" t="s">
        <v>23047</v>
      </c>
      <c r="AB7306" t="s">
        <v>125</v>
      </c>
      <c r="AO7306" s="171"/>
      <c r="AP7306" s="171"/>
      <c r="AQ7306" s="171"/>
      <c r="AR7306" s="171"/>
    </row>
    <row r="7307" spans="24:44">
      <c r="X7307" t="s">
        <v>25845</v>
      </c>
      <c r="Y7307" t="s">
        <v>389</v>
      </c>
      <c r="Z7307" t="s">
        <v>25829</v>
      </c>
      <c r="AA7307" t="s">
        <v>23068</v>
      </c>
      <c r="AB7307" t="s">
        <v>20688</v>
      </c>
      <c r="AO7307" s="171"/>
      <c r="AP7307" s="171"/>
      <c r="AQ7307" s="171"/>
      <c r="AR7307" s="171"/>
    </row>
    <row r="7308" spans="24:44">
      <c r="X7308" t="s">
        <v>25846</v>
      </c>
      <c r="Y7308" t="s">
        <v>389</v>
      </c>
      <c r="Z7308" t="s">
        <v>25804</v>
      </c>
      <c r="AA7308" t="s">
        <v>22408</v>
      </c>
      <c r="AB7308" t="s">
        <v>10553</v>
      </c>
      <c r="AO7308" s="171"/>
      <c r="AP7308" s="171"/>
      <c r="AQ7308" s="171"/>
      <c r="AR7308" s="171"/>
    </row>
    <row r="7309" spans="24:44">
      <c r="X7309" t="s">
        <v>25847</v>
      </c>
      <c r="Y7309" t="s">
        <v>389</v>
      </c>
      <c r="Z7309" t="s">
        <v>25804</v>
      </c>
      <c r="AA7309" t="s">
        <v>22393</v>
      </c>
      <c r="AB7309" t="s">
        <v>10553</v>
      </c>
      <c r="AO7309" s="171"/>
      <c r="AP7309" s="171"/>
      <c r="AQ7309" s="171"/>
      <c r="AR7309" s="171"/>
    </row>
    <row r="7310" spans="24:44">
      <c r="X7310" t="s">
        <v>25848</v>
      </c>
      <c r="Y7310" t="s">
        <v>389</v>
      </c>
      <c r="Z7310" t="s">
        <v>25804</v>
      </c>
      <c r="AA7310" t="s">
        <v>22818</v>
      </c>
      <c r="AB7310" t="s">
        <v>10553</v>
      </c>
      <c r="AO7310" s="171"/>
      <c r="AP7310" s="171"/>
      <c r="AQ7310" s="171"/>
      <c r="AR7310" s="171"/>
    </row>
    <row r="7311" spans="24:44">
      <c r="X7311" t="s">
        <v>25849</v>
      </c>
      <c r="Y7311" t="s">
        <v>389</v>
      </c>
      <c r="Z7311" t="s">
        <v>25800</v>
      </c>
      <c r="AA7311" t="s">
        <v>23462</v>
      </c>
      <c r="AB7311" t="s">
        <v>5354</v>
      </c>
      <c r="AO7311" s="171"/>
      <c r="AP7311" s="171"/>
      <c r="AQ7311" s="171"/>
      <c r="AR7311" s="171"/>
    </row>
    <row r="7312" spans="24:44">
      <c r="X7312" t="s">
        <v>25850</v>
      </c>
      <c r="Y7312" t="s">
        <v>389</v>
      </c>
      <c r="Z7312" t="s">
        <v>25810</v>
      </c>
      <c r="AA7312" t="s">
        <v>23815</v>
      </c>
      <c r="AB7312" t="s">
        <v>23816</v>
      </c>
      <c r="AO7312" s="171"/>
      <c r="AP7312" s="171"/>
      <c r="AQ7312" s="171"/>
      <c r="AR7312" s="171"/>
    </row>
    <row r="7313" spans="24:44">
      <c r="X7313" t="s">
        <v>25851</v>
      </c>
      <c r="Y7313" t="s">
        <v>389</v>
      </c>
      <c r="Z7313" t="s">
        <v>25800</v>
      </c>
      <c r="AA7313" t="s">
        <v>23798</v>
      </c>
      <c r="AB7313" t="s">
        <v>5354</v>
      </c>
      <c r="AO7313" s="171"/>
      <c r="AP7313" s="171"/>
      <c r="AQ7313" s="171"/>
      <c r="AR7313" s="171"/>
    </row>
    <row r="7314" spans="24:44">
      <c r="X7314" t="s">
        <v>25852</v>
      </c>
      <c r="Y7314" t="s">
        <v>389</v>
      </c>
      <c r="Z7314" t="s">
        <v>25800</v>
      </c>
      <c r="AA7314" t="s">
        <v>22662</v>
      </c>
      <c r="AB7314" t="s">
        <v>5354</v>
      </c>
      <c r="AO7314" s="171"/>
      <c r="AP7314" s="171"/>
      <c r="AQ7314" s="171"/>
      <c r="AR7314" s="171"/>
    </row>
    <row r="7315" spans="24:44">
      <c r="X7315" t="s">
        <v>25853</v>
      </c>
      <c r="Y7315" t="s">
        <v>389</v>
      </c>
      <c r="Z7315" t="s">
        <v>25800</v>
      </c>
      <c r="AA7315" t="s">
        <v>23633</v>
      </c>
      <c r="AB7315" t="s">
        <v>5354</v>
      </c>
      <c r="AO7315" s="171"/>
      <c r="AP7315" s="171"/>
      <c r="AQ7315" s="171"/>
      <c r="AR7315" s="171"/>
    </row>
    <row r="7316" spans="24:44">
      <c r="X7316" t="s">
        <v>25854</v>
      </c>
      <c r="Y7316" t="s">
        <v>389</v>
      </c>
      <c r="Z7316" t="s">
        <v>25800</v>
      </c>
      <c r="AA7316" t="s">
        <v>23698</v>
      </c>
      <c r="AB7316" t="s">
        <v>5354</v>
      </c>
      <c r="AO7316" s="171"/>
      <c r="AP7316" s="171"/>
      <c r="AQ7316" s="171"/>
      <c r="AR7316" s="171"/>
    </row>
    <row r="7317" spans="24:44">
      <c r="X7317" t="s">
        <v>25855</v>
      </c>
      <c r="Y7317" t="s">
        <v>389</v>
      </c>
      <c r="Z7317" t="s">
        <v>25800</v>
      </c>
      <c r="AA7317" t="s">
        <v>23715</v>
      </c>
      <c r="AB7317" t="s">
        <v>5354</v>
      </c>
      <c r="AO7317" s="171"/>
      <c r="AP7317" s="171"/>
      <c r="AQ7317" s="171"/>
      <c r="AR7317" s="171"/>
    </row>
    <row r="7318" spans="24:44">
      <c r="X7318" t="s">
        <v>25856</v>
      </c>
      <c r="Y7318" t="s">
        <v>389</v>
      </c>
      <c r="Z7318" t="s">
        <v>25804</v>
      </c>
      <c r="AA7318" t="s">
        <v>24232</v>
      </c>
      <c r="AB7318" t="s">
        <v>10553</v>
      </c>
      <c r="AO7318" s="171"/>
      <c r="AP7318" s="171"/>
      <c r="AQ7318" s="171"/>
      <c r="AR7318" s="171"/>
    </row>
    <row r="7319" spans="24:44">
      <c r="X7319" t="s">
        <v>25857</v>
      </c>
      <c r="Y7319" t="s">
        <v>389</v>
      </c>
      <c r="Z7319" t="s">
        <v>25804</v>
      </c>
      <c r="AA7319" t="s">
        <v>24332</v>
      </c>
      <c r="AB7319" t="s">
        <v>10553</v>
      </c>
      <c r="AO7319" s="171"/>
      <c r="AP7319" s="171"/>
      <c r="AQ7319" s="171"/>
      <c r="AR7319" s="171"/>
    </row>
    <row r="7320" spans="24:44">
      <c r="X7320" t="s">
        <v>25858</v>
      </c>
      <c r="Y7320" t="s">
        <v>389</v>
      </c>
      <c r="Z7320" t="s">
        <v>25810</v>
      </c>
      <c r="AA7320" t="s">
        <v>24332</v>
      </c>
      <c r="AB7320" t="s">
        <v>10553</v>
      </c>
      <c r="AO7320" s="171"/>
      <c r="AP7320" s="171"/>
      <c r="AQ7320" s="171"/>
      <c r="AR7320" s="171"/>
    </row>
    <row r="7321" spans="24:44">
      <c r="X7321" t="s">
        <v>25859</v>
      </c>
      <c r="Y7321" t="s">
        <v>389</v>
      </c>
      <c r="Z7321" t="s">
        <v>25800</v>
      </c>
      <c r="AA7321" t="s">
        <v>24332</v>
      </c>
      <c r="AB7321" t="s">
        <v>10553</v>
      </c>
      <c r="AO7321" s="171"/>
      <c r="AP7321" s="171"/>
      <c r="AQ7321" s="171"/>
      <c r="AR7321" s="171"/>
    </row>
    <row r="7322" spans="24:44">
      <c r="X7322" t="s">
        <v>25860</v>
      </c>
      <c r="Y7322" t="s">
        <v>389</v>
      </c>
      <c r="Z7322" t="s">
        <v>25802</v>
      </c>
      <c r="AA7322" t="s">
        <v>24332</v>
      </c>
      <c r="AB7322" t="s">
        <v>10553</v>
      </c>
      <c r="AO7322" s="171"/>
      <c r="AP7322" s="171"/>
      <c r="AQ7322" s="171"/>
      <c r="AR7322" s="171"/>
    </row>
    <row r="7323" spans="24:44">
      <c r="X7323" t="s">
        <v>25861</v>
      </c>
      <c r="Y7323" t="s">
        <v>386</v>
      </c>
      <c r="Z7323" t="s">
        <v>25814</v>
      </c>
      <c r="AA7323" t="s">
        <v>1063</v>
      </c>
      <c r="AB7323" t="s">
        <v>10553</v>
      </c>
      <c r="AO7323" s="171"/>
      <c r="AP7323" s="171"/>
      <c r="AQ7323" s="171"/>
      <c r="AR7323" s="171"/>
    </row>
    <row r="7324" spans="24:44">
      <c r="X7324" t="s">
        <v>25862</v>
      </c>
      <c r="Y7324" t="s">
        <v>389</v>
      </c>
      <c r="Z7324" t="s">
        <v>25804</v>
      </c>
      <c r="AA7324" t="s">
        <v>25352</v>
      </c>
      <c r="AB7324" t="s">
        <v>10553</v>
      </c>
      <c r="AO7324" s="171"/>
      <c r="AP7324" s="171"/>
      <c r="AQ7324" s="171"/>
      <c r="AR7324" s="171"/>
    </row>
    <row r="7325" spans="24:44">
      <c r="X7325" t="s">
        <v>25863</v>
      </c>
      <c r="Y7325" t="s">
        <v>389</v>
      </c>
      <c r="Z7325" t="s">
        <v>25810</v>
      </c>
      <c r="AA7325" t="s">
        <v>25352</v>
      </c>
      <c r="AB7325" t="s">
        <v>10553</v>
      </c>
      <c r="AO7325" s="171"/>
      <c r="AP7325" s="171"/>
      <c r="AQ7325" s="171"/>
      <c r="AR7325" s="171"/>
    </row>
    <row r="7326" spans="24:44">
      <c r="X7326" t="s">
        <v>25864</v>
      </c>
      <c r="Y7326" t="s">
        <v>389</v>
      </c>
      <c r="Z7326" t="s">
        <v>25800</v>
      </c>
      <c r="AA7326" t="s">
        <v>25352</v>
      </c>
      <c r="AB7326" t="s">
        <v>10553</v>
      </c>
      <c r="AO7326" s="171"/>
      <c r="AP7326" s="171"/>
      <c r="AQ7326" s="171"/>
      <c r="AR7326" s="171"/>
    </row>
    <row r="7327" spans="24:44">
      <c r="X7327" t="s">
        <v>25865</v>
      </c>
      <c r="Y7327" t="s">
        <v>389</v>
      </c>
      <c r="Z7327" t="s">
        <v>25802</v>
      </c>
      <c r="AA7327" t="s">
        <v>25352</v>
      </c>
      <c r="AB7327" t="s">
        <v>10553</v>
      </c>
      <c r="AO7327" s="171"/>
      <c r="AP7327" s="171"/>
      <c r="AQ7327" s="171"/>
      <c r="AR7327" s="171"/>
    </row>
    <row r="7328" spans="24:44">
      <c r="X7328" t="s">
        <v>25866</v>
      </c>
      <c r="Y7328" t="s">
        <v>389</v>
      </c>
      <c r="Z7328" t="s">
        <v>794</v>
      </c>
      <c r="AA7328" t="s">
        <v>22447</v>
      </c>
      <c r="AB7328" t="s">
        <v>10553</v>
      </c>
      <c r="AO7328" s="171"/>
      <c r="AP7328" s="171"/>
      <c r="AQ7328" s="171"/>
      <c r="AR7328" s="171"/>
    </row>
    <row r="7329" spans="24:44">
      <c r="X7329" t="s">
        <v>25866</v>
      </c>
      <c r="Y7329" t="s">
        <v>389</v>
      </c>
      <c r="Z7329" t="s">
        <v>794</v>
      </c>
      <c r="AA7329" t="s">
        <v>22447</v>
      </c>
      <c r="AB7329" t="s">
        <v>10553</v>
      </c>
      <c r="AO7329" s="171"/>
      <c r="AP7329" s="171"/>
      <c r="AQ7329" s="171"/>
      <c r="AR7329" s="171"/>
    </row>
    <row r="7330" spans="24:44">
      <c r="X7330" t="s">
        <v>25867</v>
      </c>
      <c r="Y7330" t="s">
        <v>389</v>
      </c>
      <c r="Z7330" t="s">
        <v>22460</v>
      </c>
      <c r="AA7330" t="s">
        <v>22447</v>
      </c>
      <c r="AB7330" t="s">
        <v>10553</v>
      </c>
      <c r="AO7330" s="171"/>
      <c r="AP7330" s="171"/>
      <c r="AQ7330" s="171"/>
      <c r="AR7330" s="171"/>
    </row>
    <row r="7331" spans="24:44">
      <c r="X7331" t="s">
        <v>25868</v>
      </c>
      <c r="Y7331" t="s">
        <v>389</v>
      </c>
      <c r="Z7331" t="s">
        <v>22462</v>
      </c>
      <c r="AA7331" t="s">
        <v>22447</v>
      </c>
      <c r="AB7331" t="s">
        <v>10553</v>
      </c>
      <c r="AO7331" s="171"/>
      <c r="AP7331" s="171"/>
      <c r="AQ7331" s="171"/>
      <c r="AR7331" s="171"/>
    </row>
    <row r="7332" spans="24:44">
      <c r="X7332" t="s">
        <v>25869</v>
      </c>
      <c r="Y7332" t="s">
        <v>389</v>
      </c>
      <c r="Z7332" t="s">
        <v>25870</v>
      </c>
      <c r="AA7332" t="s">
        <v>22447</v>
      </c>
      <c r="AB7332" t="s">
        <v>10553</v>
      </c>
      <c r="AO7332" s="171"/>
      <c r="AP7332" s="171"/>
      <c r="AQ7332" s="171"/>
      <c r="AR7332" s="171"/>
    </row>
    <row r="7333" spans="24:44">
      <c r="X7333" t="s">
        <v>25871</v>
      </c>
      <c r="Y7333" t="s">
        <v>389</v>
      </c>
      <c r="Z7333" t="s">
        <v>25872</v>
      </c>
      <c r="AA7333" t="s">
        <v>22447</v>
      </c>
      <c r="AB7333" t="s">
        <v>10553</v>
      </c>
      <c r="AO7333" s="171"/>
      <c r="AP7333" s="171"/>
      <c r="AQ7333" s="171"/>
      <c r="AR7333" s="171"/>
    </row>
    <row r="7334" spans="24:44">
      <c r="X7334" t="s">
        <v>25873</v>
      </c>
      <c r="Y7334" t="s">
        <v>389</v>
      </c>
      <c r="Z7334" t="s">
        <v>22882</v>
      </c>
      <c r="AA7334" t="s">
        <v>22447</v>
      </c>
      <c r="AB7334" t="s">
        <v>10553</v>
      </c>
      <c r="AO7334" s="171"/>
      <c r="AP7334" s="171"/>
      <c r="AQ7334" s="171"/>
      <c r="AR7334" s="171"/>
    </row>
    <row r="7335" spans="24:44">
      <c r="X7335" t="s">
        <v>25874</v>
      </c>
      <c r="Y7335" t="s">
        <v>389</v>
      </c>
      <c r="Z7335" t="s">
        <v>25875</v>
      </c>
      <c r="AA7335" t="s">
        <v>22447</v>
      </c>
      <c r="AB7335" t="s">
        <v>10553</v>
      </c>
      <c r="AO7335" s="171"/>
      <c r="AP7335" s="171"/>
      <c r="AQ7335" s="171"/>
      <c r="AR7335" s="171"/>
    </row>
    <row r="7336" spans="24:44">
      <c r="X7336" t="s">
        <v>25876</v>
      </c>
      <c r="Y7336" t="s">
        <v>389</v>
      </c>
      <c r="Z7336" t="s">
        <v>25877</v>
      </c>
      <c r="AA7336" t="s">
        <v>22447</v>
      </c>
      <c r="AB7336" t="s">
        <v>10553</v>
      </c>
      <c r="AO7336" s="171"/>
      <c r="AP7336" s="171"/>
      <c r="AQ7336" s="171"/>
      <c r="AR7336" s="171"/>
    </row>
    <row r="7337" spans="24:44">
      <c r="X7337" t="s">
        <v>25878</v>
      </c>
      <c r="Y7337" t="s">
        <v>389</v>
      </c>
      <c r="Z7337" t="s">
        <v>25879</v>
      </c>
      <c r="AA7337" t="s">
        <v>10552</v>
      </c>
      <c r="AB7337" t="s">
        <v>10553</v>
      </c>
      <c r="AO7337" s="171"/>
      <c r="AP7337" s="171"/>
      <c r="AQ7337" s="171"/>
      <c r="AR7337" s="171"/>
    </row>
    <row r="7338" spans="24:44">
      <c r="X7338" t="s">
        <v>25880</v>
      </c>
      <c r="Y7338" t="s">
        <v>389</v>
      </c>
      <c r="Z7338" t="s">
        <v>25881</v>
      </c>
      <c r="AA7338" t="s">
        <v>10552</v>
      </c>
      <c r="AB7338" t="s">
        <v>10553</v>
      </c>
      <c r="AO7338" s="171"/>
      <c r="AP7338" s="171"/>
      <c r="AQ7338" s="171"/>
      <c r="AR7338" s="171"/>
    </row>
    <row r="7339" spans="24:44">
      <c r="X7339" t="s">
        <v>25882</v>
      </c>
      <c r="Y7339" t="s">
        <v>389</v>
      </c>
      <c r="Z7339" t="s">
        <v>25883</v>
      </c>
      <c r="AA7339" t="s">
        <v>10552</v>
      </c>
      <c r="AB7339" t="s">
        <v>10553</v>
      </c>
      <c r="AO7339" s="171"/>
      <c r="AP7339" s="171"/>
      <c r="AQ7339" s="171"/>
      <c r="AR7339" s="171"/>
    </row>
    <row r="7340" spans="24:44">
      <c r="X7340" t="s">
        <v>25884</v>
      </c>
      <c r="Y7340" t="s">
        <v>389</v>
      </c>
      <c r="Z7340" t="s">
        <v>25885</v>
      </c>
      <c r="AA7340" t="s">
        <v>23715</v>
      </c>
      <c r="AB7340" t="s">
        <v>5354</v>
      </c>
      <c r="AO7340" s="171"/>
      <c r="AP7340" s="171"/>
      <c r="AQ7340" s="171"/>
      <c r="AR7340" s="171"/>
    </row>
    <row r="7341" spans="24:44">
      <c r="X7341" t="s">
        <v>25886</v>
      </c>
      <c r="Y7341" t="s">
        <v>389</v>
      </c>
      <c r="Z7341" t="s">
        <v>25887</v>
      </c>
      <c r="AA7341" t="s">
        <v>10552</v>
      </c>
      <c r="AB7341" t="s">
        <v>10553</v>
      </c>
      <c r="AO7341" s="171"/>
      <c r="AP7341" s="171"/>
      <c r="AQ7341" s="171"/>
      <c r="AR7341" s="171"/>
    </row>
    <row r="7342" spans="24:44">
      <c r="X7342" t="s">
        <v>25888</v>
      </c>
      <c r="Y7342" t="s">
        <v>389</v>
      </c>
      <c r="Z7342" t="s">
        <v>25889</v>
      </c>
      <c r="AA7342" t="s">
        <v>10552</v>
      </c>
      <c r="AB7342" t="s">
        <v>10553</v>
      </c>
      <c r="AO7342" s="171"/>
      <c r="AP7342" s="171"/>
      <c r="AQ7342" s="171"/>
      <c r="AR7342" s="171"/>
    </row>
    <row r="7343" spans="24:44">
      <c r="X7343" t="s">
        <v>25890</v>
      </c>
      <c r="Y7343" t="s">
        <v>389</v>
      </c>
      <c r="Z7343" t="s">
        <v>25891</v>
      </c>
      <c r="AA7343" t="s">
        <v>10552</v>
      </c>
      <c r="AB7343" t="s">
        <v>10553</v>
      </c>
      <c r="AO7343" s="171"/>
      <c r="AP7343" s="171"/>
      <c r="AQ7343" s="171"/>
      <c r="AR7343" s="171"/>
    </row>
    <row r="7344" spans="24:44">
      <c r="X7344" t="s">
        <v>25892</v>
      </c>
      <c r="Y7344" t="s">
        <v>389</v>
      </c>
      <c r="Z7344" t="s">
        <v>25893</v>
      </c>
      <c r="AA7344" t="s">
        <v>10552</v>
      </c>
      <c r="AB7344" t="s">
        <v>10553</v>
      </c>
      <c r="AO7344" s="171"/>
      <c r="AP7344" s="171"/>
      <c r="AQ7344" s="171"/>
      <c r="AR7344" s="171"/>
    </row>
    <row r="7345" spans="24:44">
      <c r="X7345" t="s">
        <v>25894</v>
      </c>
      <c r="Y7345" t="s">
        <v>389</v>
      </c>
      <c r="Z7345" t="s">
        <v>25895</v>
      </c>
      <c r="AA7345" t="s">
        <v>10552</v>
      </c>
      <c r="AB7345" t="s">
        <v>10553</v>
      </c>
      <c r="AO7345" s="171"/>
      <c r="AP7345" s="171"/>
      <c r="AQ7345" s="171"/>
      <c r="AR7345" s="171"/>
    </row>
    <row r="7346" spans="24:44">
      <c r="X7346" t="s">
        <v>25896</v>
      </c>
      <c r="Y7346" t="s">
        <v>389</v>
      </c>
      <c r="Z7346" t="s">
        <v>25897</v>
      </c>
      <c r="AA7346" t="s">
        <v>23715</v>
      </c>
      <c r="AB7346" t="s">
        <v>5354</v>
      </c>
      <c r="AO7346" s="171"/>
      <c r="AP7346" s="171"/>
      <c r="AQ7346" s="171"/>
      <c r="AR7346" s="171"/>
    </row>
    <row r="7347" spans="24:44">
      <c r="X7347" t="s">
        <v>25898</v>
      </c>
      <c r="Y7347" t="s">
        <v>389</v>
      </c>
      <c r="Z7347" t="s">
        <v>25899</v>
      </c>
      <c r="AA7347" t="s">
        <v>10552</v>
      </c>
      <c r="AB7347" t="s">
        <v>10553</v>
      </c>
      <c r="AO7347" s="171"/>
      <c r="AP7347" s="171"/>
      <c r="AQ7347" s="171"/>
      <c r="AR7347" s="171"/>
    </row>
    <row r="7348" spans="24:44">
      <c r="X7348" t="s">
        <v>25900</v>
      </c>
      <c r="Y7348" t="s">
        <v>389</v>
      </c>
      <c r="Z7348" t="s">
        <v>25901</v>
      </c>
      <c r="AA7348" t="s">
        <v>10552</v>
      </c>
      <c r="AB7348" t="s">
        <v>10553</v>
      </c>
      <c r="AO7348" s="171"/>
      <c r="AP7348" s="171"/>
      <c r="AQ7348" s="171"/>
      <c r="AR7348" s="171"/>
    </row>
    <row r="7349" spans="24:44">
      <c r="X7349" t="s">
        <v>25902</v>
      </c>
      <c r="Y7349" t="s">
        <v>389</v>
      </c>
      <c r="Z7349" t="s">
        <v>25903</v>
      </c>
      <c r="AA7349" t="s">
        <v>10552</v>
      </c>
      <c r="AB7349" t="s">
        <v>10553</v>
      </c>
      <c r="AO7349" s="171"/>
      <c r="AP7349" s="171"/>
      <c r="AQ7349" s="171"/>
      <c r="AR7349" s="171"/>
    </row>
    <row r="7350" spans="24:44">
      <c r="X7350" t="s">
        <v>25904</v>
      </c>
      <c r="Y7350" t="s">
        <v>389</v>
      </c>
      <c r="Z7350" t="s">
        <v>25905</v>
      </c>
      <c r="AA7350" t="s">
        <v>10552</v>
      </c>
      <c r="AB7350" t="s">
        <v>10553</v>
      </c>
      <c r="AO7350" s="171"/>
      <c r="AP7350" s="171"/>
      <c r="AQ7350" s="171"/>
      <c r="AR7350" s="171"/>
    </row>
    <row r="7351" spans="24:44">
      <c r="X7351" t="s">
        <v>25906</v>
      </c>
      <c r="Y7351" t="s">
        <v>389</v>
      </c>
      <c r="Z7351" t="s">
        <v>25907</v>
      </c>
      <c r="AA7351" t="s">
        <v>10552</v>
      </c>
      <c r="AB7351" t="s">
        <v>10553</v>
      </c>
      <c r="AO7351" s="171"/>
      <c r="AP7351" s="171"/>
      <c r="AQ7351" s="171"/>
      <c r="AR7351" s="171"/>
    </row>
    <row r="7352" spans="24:44">
      <c r="X7352" t="s">
        <v>25908</v>
      </c>
      <c r="Y7352" t="s">
        <v>389</v>
      </c>
      <c r="Z7352" t="s">
        <v>25909</v>
      </c>
      <c r="AA7352" t="s">
        <v>10552</v>
      </c>
      <c r="AB7352" t="s">
        <v>10553</v>
      </c>
      <c r="AO7352" s="171"/>
      <c r="AP7352" s="171"/>
      <c r="AQ7352" s="171"/>
      <c r="AR7352" s="171"/>
    </row>
    <row r="7353" spans="24:44">
      <c r="X7353" t="s">
        <v>25910</v>
      </c>
      <c r="Y7353" t="s">
        <v>389</v>
      </c>
      <c r="Z7353" t="s">
        <v>25911</v>
      </c>
      <c r="AA7353" t="s">
        <v>25912</v>
      </c>
      <c r="AB7353" t="s">
        <v>10553</v>
      </c>
      <c r="AO7353" s="171"/>
      <c r="AP7353" s="171"/>
      <c r="AQ7353" s="171"/>
      <c r="AR7353" s="171"/>
    </row>
    <row r="7354" spans="24:44">
      <c r="X7354" t="s">
        <v>25913</v>
      </c>
      <c r="Y7354" t="s">
        <v>389</v>
      </c>
      <c r="Z7354" t="s">
        <v>25914</v>
      </c>
      <c r="AA7354" t="s">
        <v>22413</v>
      </c>
      <c r="AB7354" t="s">
        <v>10553</v>
      </c>
      <c r="AO7354" s="171"/>
      <c r="AP7354" s="171"/>
      <c r="AQ7354" s="171"/>
      <c r="AR7354" s="171"/>
    </row>
    <row r="7355" spans="24:44">
      <c r="X7355" t="s">
        <v>25915</v>
      </c>
      <c r="Y7355" t="s">
        <v>389</v>
      </c>
      <c r="Z7355" t="s">
        <v>25916</v>
      </c>
      <c r="AA7355" t="s">
        <v>22413</v>
      </c>
      <c r="AB7355" t="s">
        <v>10553</v>
      </c>
      <c r="AO7355" s="171"/>
      <c r="AP7355" s="171"/>
      <c r="AQ7355" s="171"/>
      <c r="AR7355" s="171"/>
    </row>
    <row r="7356" spans="24:44">
      <c r="X7356" t="s">
        <v>25917</v>
      </c>
      <c r="Y7356" t="s">
        <v>389</v>
      </c>
      <c r="Z7356" t="s">
        <v>25918</v>
      </c>
      <c r="AA7356" t="s">
        <v>22413</v>
      </c>
      <c r="AB7356" t="s">
        <v>10553</v>
      </c>
      <c r="AO7356" s="171"/>
      <c r="AP7356" s="171"/>
      <c r="AQ7356" s="171"/>
      <c r="AR7356" s="171"/>
    </row>
    <row r="7357" spans="24:44">
      <c r="X7357" t="s">
        <v>25917</v>
      </c>
      <c r="Y7357" t="s">
        <v>389</v>
      </c>
      <c r="Z7357" t="s">
        <v>25918</v>
      </c>
      <c r="AA7357" t="s">
        <v>22413</v>
      </c>
      <c r="AB7357" t="s">
        <v>10553</v>
      </c>
      <c r="AO7357" s="171"/>
      <c r="AP7357" s="171"/>
      <c r="AQ7357" s="171"/>
      <c r="AR7357" s="171"/>
    </row>
    <row r="7358" spans="24:44">
      <c r="X7358" t="s">
        <v>25919</v>
      </c>
      <c r="Y7358" t="s">
        <v>389</v>
      </c>
      <c r="Z7358" t="s">
        <v>25920</v>
      </c>
      <c r="AA7358" t="s">
        <v>22413</v>
      </c>
      <c r="AB7358" t="s">
        <v>10553</v>
      </c>
      <c r="AO7358" s="171"/>
      <c r="AP7358" s="171"/>
      <c r="AQ7358" s="171"/>
      <c r="AR7358" s="171"/>
    </row>
    <row r="7359" spans="24:44">
      <c r="X7359" t="s">
        <v>25919</v>
      </c>
      <c r="Y7359" t="s">
        <v>389</v>
      </c>
      <c r="Z7359" t="s">
        <v>25920</v>
      </c>
      <c r="AA7359" t="s">
        <v>22413</v>
      </c>
      <c r="AB7359" t="s">
        <v>10553</v>
      </c>
      <c r="AO7359" s="171"/>
      <c r="AP7359" s="171"/>
      <c r="AQ7359" s="171"/>
      <c r="AR7359" s="171"/>
    </row>
    <row r="7360" spans="24:44">
      <c r="X7360" t="s">
        <v>25921</v>
      </c>
      <c r="Y7360" t="s">
        <v>389</v>
      </c>
      <c r="Z7360" t="s">
        <v>25922</v>
      </c>
      <c r="AA7360" t="s">
        <v>22413</v>
      </c>
      <c r="AB7360" t="s">
        <v>10553</v>
      </c>
      <c r="AO7360" s="171"/>
      <c r="AP7360" s="171"/>
      <c r="AQ7360" s="171"/>
      <c r="AR7360" s="171"/>
    </row>
    <row r="7361" spans="24:44">
      <c r="X7361" t="s">
        <v>25921</v>
      </c>
      <c r="Y7361" t="s">
        <v>389</v>
      </c>
      <c r="Z7361" t="s">
        <v>25922</v>
      </c>
      <c r="AA7361" t="s">
        <v>22413</v>
      </c>
      <c r="AB7361" t="s">
        <v>10553</v>
      </c>
      <c r="AO7361" s="171"/>
      <c r="AP7361" s="171"/>
      <c r="AQ7361" s="171"/>
      <c r="AR7361" s="171"/>
    </row>
    <row r="7362" spans="24:44">
      <c r="X7362" t="s">
        <v>25923</v>
      </c>
      <c r="Y7362" t="s">
        <v>389</v>
      </c>
      <c r="Z7362" t="s">
        <v>25924</v>
      </c>
      <c r="AA7362" t="s">
        <v>22413</v>
      </c>
      <c r="AB7362" t="s">
        <v>10553</v>
      </c>
      <c r="AO7362" s="171"/>
      <c r="AP7362" s="171"/>
      <c r="AQ7362" s="171"/>
      <c r="AR7362" s="171"/>
    </row>
    <row r="7363" spans="24:44">
      <c r="X7363" t="s">
        <v>25925</v>
      </c>
      <c r="Y7363" t="s">
        <v>389</v>
      </c>
      <c r="Z7363" t="s">
        <v>25926</v>
      </c>
      <c r="AA7363" t="s">
        <v>22413</v>
      </c>
      <c r="AB7363" t="s">
        <v>10553</v>
      </c>
      <c r="AO7363" s="171"/>
      <c r="AP7363" s="171"/>
      <c r="AQ7363" s="171"/>
      <c r="AR7363" s="171"/>
    </row>
    <row r="7364" spans="24:44">
      <c r="X7364" t="s">
        <v>25925</v>
      </c>
      <c r="Y7364" t="s">
        <v>389</v>
      </c>
      <c r="Z7364" t="s">
        <v>25926</v>
      </c>
      <c r="AA7364" t="s">
        <v>22413</v>
      </c>
      <c r="AB7364" t="s">
        <v>10553</v>
      </c>
      <c r="AO7364" s="171"/>
      <c r="AP7364" s="171"/>
      <c r="AQ7364" s="171"/>
      <c r="AR7364" s="171"/>
    </row>
    <row r="7365" spans="24:44">
      <c r="X7365" t="s">
        <v>25927</v>
      </c>
      <c r="Y7365" t="s">
        <v>389</v>
      </c>
      <c r="Z7365" t="s">
        <v>25928</v>
      </c>
      <c r="AA7365" t="s">
        <v>22413</v>
      </c>
      <c r="AB7365" t="s">
        <v>10553</v>
      </c>
      <c r="AO7365" s="171"/>
      <c r="AP7365" s="171"/>
      <c r="AQ7365" s="171"/>
      <c r="AR7365" s="171"/>
    </row>
    <row r="7366" spans="24:44">
      <c r="X7366" t="s">
        <v>25927</v>
      </c>
      <c r="Y7366" t="s">
        <v>389</v>
      </c>
      <c r="Z7366" t="s">
        <v>25928</v>
      </c>
      <c r="AA7366" t="s">
        <v>22413</v>
      </c>
      <c r="AB7366" t="s">
        <v>10553</v>
      </c>
      <c r="AO7366" s="171"/>
      <c r="AP7366" s="171"/>
      <c r="AQ7366" s="171"/>
      <c r="AR7366" s="171"/>
    </row>
    <row r="7367" spans="24:44">
      <c r="X7367" t="s">
        <v>25929</v>
      </c>
      <c r="Y7367" t="s">
        <v>389</v>
      </c>
      <c r="Z7367" t="s">
        <v>25930</v>
      </c>
      <c r="AA7367" t="s">
        <v>22413</v>
      </c>
      <c r="AB7367" t="s">
        <v>10553</v>
      </c>
      <c r="AO7367" s="171"/>
      <c r="AP7367" s="171"/>
      <c r="AQ7367" s="171"/>
      <c r="AR7367" s="171"/>
    </row>
    <row r="7368" spans="24:44">
      <c r="X7368" t="s">
        <v>25931</v>
      </c>
      <c r="Y7368" t="s">
        <v>389</v>
      </c>
      <c r="Z7368" t="s">
        <v>25932</v>
      </c>
      <c r="AA7368" t="s">
        <v>22413</v>
      </c>
      <c r="AB7368" t="s">
        <v>10553</v>
      </c>
      <c r="AO7368" s="171"/>
      <c r="AP7368" s="171"/>
      <c r="AQ7368" s="171"/>
      <c r="AR7368" s="171"/>
    </row>
    <row r="7369" spans="24:44">
      <c r="X7369" t="s">
        <v>25931</v>
      </c>
      <c r="Y7369" t="s">
        <v>389</v>
      </c>
      <c r="Z7369" t="s">
        <v>25932</v>
      </c>
      <c r="AA7369" t="s">
        <v>22413</v>
      </c>
      <c r="AB7369" t="s">
        <v>10553</v>
      </c>
      <c r="AO7369" s="171"/>
      <c r="AP7369" s="171"/>
      <c r="AQ7369" s="171"/>
      <c r="AR7369" s="171"/>
    </row>
    <row r="7370" spans="24:44">
      <c r="X7370" t="s">
        <v>25933</v>
      </c>
      <c r="Y7370" t="s">
        <v>389</v>
      </c>
      <c r="Z7370" t="s">
        <v>25934</v>
      </c>
      <c r="AA7370" t="s">
        <v>22413</v>
      </c>
      <c r="AB7370" t="s">
        <v>10553</v>
      </c>
      <c r="AO7370" s="171"/>
      <c r="AP7370" s="171"/>
      <c r="AQ7370" s="171"/>
      <c r="AR7370" s="171"/>
    </row>
    <row r="7371" spans="24:44">
      <c r="X7371" t="s">
        <v>25935</v>
      </c>
      <c r="Y7371" t="s">
        <v>389</v>
      </c>
      <c r="Z7371" t="s">
        <v>25936</v>
      </c>
      <c r="AA7371" t="s">
        <v>22413</v>
      </c>
      <c r="AB7371" t="s">
        <v>10553</v>
      </c>
      <c r="AO7371" s="171"/>
      <c r="AP7371" s="171"/>
      <c r="AQ7371" s="171"/>
      <c r="AR7371" s="171"/>
    </row>
    <row r="7372" spans="24:44">
      <c r="X7372" t="s">
        <v>25937</v>
      </c>
      <c r="Y7372" t="s">
        <v>389</v>
      </c>
      <c r="Z7372" t="s">
        <v>25938</v>
      </c>
      <c r="AA7372" t="s">
        <v>23715</v>
      </c>
      <c r="AB7372" t="s">
        <v>5354</v>
      </c>
      <c r="AO7372" s="171"/>
      <c r="AP7372" s="171"/>
      <c r="AQ7372" s="171"/>
      <c r="AR7372" s="171"/>
    </row>
    <row r="7373" spans="24:44">
      <c r="X7373" t="s">
        <v>25939</v>
      </c>
      <c r="Y7373" t="s">
        <v>389</v>
      </c>
      <c r="Z7373" t="s">
        <v>25940</v>
      </c>
      <c r="AA7373" t="s">
        <v>22413</v>
      </c>
      <c r="AB7373" t="s">
        <v>10553</v>
      </c>
      <c r="AO7373" s="171"/>
      <c r="AP7373" s="171"/>
      <c r="AQ7373" s="171"/>
      <c r="AR7373" s="171"/>
    </row>
    <row r="7374" spans="24:44">
      <c r="X7374" t="s">
        <v>25941</v>
      </c>
      <c r="Y7374" t="s">
        <v>389</v>
      </c>
      <c r="Z7374" t="s">
        <v>25942</v>
      </c>
      <c r="AA7374" t="s">
        <v>22413</v>
      </c>
      <c r="AB7374" t="s">
        <v>10553</v>
      </c>
      <c r="AO7374" s="171"/>
      <c r="AP7374" s="171"/>
      <c r="AQ7374" s="171"/>
      <c r="AR7374" s="171"/>
    </row>
    <row r="7375" spans="24:44">
      <c r="X7375" t="s">
        <v>25943</v>
      </c>
      <c r="Y7375" t="s">
        <v>389</v>
      </c>
      <c r="Z7375" t="s">
        <v>25944</v>
      </c>
      <c r="AA7375" t="s">
        <v>22413</v>
      </c>
      <c r="AB7375" t="s">
        <v>10553</v>
      </c>
      <c r="AO7375" s="171"/>
      <c r="AP7375" s="171"/>
      <c r="AQ7375" s="171"/>
      <c r="AR7375" s="171"/>
    </row>
    <row r="7376" spans="24:44">
      <c r="X7376" t="s">
        <v>25945</v>
      </c>
      <c r="Y7376" t="s">
        <v>389</v>
      </c>
      <c r="Z7376" t="s">
        <v>25946</v>
      </c>
      <c r="AA7376" t="s">
        <v>22413</v>
      </c>
      <c r="AB7376" t="s">
        <v>10553</v>
      </c>
      <c r="AO7376" s="171"/>
      <c r="AP7376" s="171"/>
      <c r="AQ7376" s="171"/>
      <c r="AR7376" s="171"/>
    </row>
    <row r="7377" spans="24:44">
      <c r="X7377" t="s">
        <v>25947</v>
      </c>
      <c r="Y7377" t="s">
        <v>389</v>
      </c>
      <c r="Z7377" t="s">
        <v>25948</v>
      </c>
      <c r="AA7377" t="s">
        <v>10552</v>
      </c>
      <c r="AB7377" t="s">
        <v>10553</v>
      </c>
      <c r="AO7377" s="171"/>
      <c r="AP7377" s="171"/>
      <c r="AQ7377" s="171"/>
      <c r="AR7377" s="171"/>
    </row>
    <row r="7378" spans="24:44">
      <c r="X7378" t="s">
        <v>25949</v>
      </c>
      <c r="Y7378" t="s">
        <v>389</v>
      </c>
      <c r="Z7378" t="s">
        <v>25950</v>
      </c>
      <c r="AA7378" t="s">
        <v>22413</v>
      </c>
      <c r="AB7378" t="s">
        <v>10553</v>
      </c>
      <c r="AO7378" s="171"/>
      <c r="AP7378" s="171"/>
      <c r="AQ7378" s="171"/>
      <c r="AR7378" s="171"/>
    </row>
    <row r="7379" spans="24:44">
      <c r="X7379" t="s">
        <v>25951</v>
      </c>
      <c r="Y7379" t="s">
        <v>389</v>
      </c>
      <c r="Z7379" t="s">
        <v>25952</v>
      </c>
      <c r="AA7379" t="s">
        <v>22413</v>
      </c>
      <c r="AB7379" t="s">
        <v>10553</v>
      </c>
      <c r="AO7379" s="171"/>
      <c r="AP7379" s="171"/>
      <c r="AQ7379" s="171"/>
      <c r="AR7379" s="171"/>
    </row>
    <row r="7380" spans="24:44">
      <c r="X7380" t="s">
        <v>25953</v>
      </c>
      <c r="Y7380" t="s">
        <v>389</v>
      </c>
      <c r="Z7380" t="s">
        <v>25954</v>
      </c>
      <c r="AA7380" t="s">
        <v>25912</v>
      </c>
      <c r="AB7380" t="s">
        <v>10553</v>
      </c>
      <c r="AO7380" s="171"/>
      <c r="AP7380" s="171"/>
      <c r="AQ7380" s="171"/>
      <c r="AR7380" s="171"/>
    </row>
    <row r="7381" spans="24:44">
      <c r="X7381" t="s">
        <v>25955</v>
      </c>
      <c r="Y7381" t="s">
        <v>389</v>
      </c>
      <c r="Z7381" t="s">
        <v>25956</v>
      </c>
      <c r="AA7381" t="s">
        <v>25957</v>
      </c>
      <c r="AB7381" t="s">
        <v>25958</v>
      </c>
      <c r="AO7381" s="171"/>
      <c r="AP7381" s="171"/>
      <c r="AQ7381" s="171"/>
      <c r="AR7381" s="171"/>
    </row>
    <row r="7382" spans="24:44">
      <c r="X7382" t="s">
        <v>25959</v>
      </c>
      <c r="Y7382" t="s">
        <v>389</v>
      </c>
      <c r="Z7382" t="s">
        <v>25960</v>
      </c>
      <c r="AA7382" t="s">
        <v>740</v>
      </c>
      <c r="AB7382" t="s">
        <v>10553</v>
      </c>
      <c r="AO7382" s="171"/>
      <c r="AP7382" s="171"/>
      <c r="AQ7382" s="171"/>
      <c r="AR7382" s="171"/>
    </row>
    <row r="7383" spans="24:44">
      <c r="X7383" t="s">
        <v>25959</v>
      </c>
      <c r="Y7383" t="s">
        <v>389</v>
      </c>
      <c r="Z7383" t="s">
        <v>25960</v>
      </c>
      <c r="AA7383" t="s">
        <v>740</v>
      </c>
      <c r="AB7383" t="s">
        <v>10553</v>
      </c>
      <c r="AO7383" s="171"/>
      <c r="AP7383" s="171"/>
      <c r="AQ7383" s="171"/>
      <c r="AR7383" s="171"/>
    </row>
    <row r="7384" spans="24:44">
      <c r="X7384" t="s">
        <v>25961</v>
      </c>
      <c r="Y7384" t="s">
        <v>389</v>
      </c>
      <c r="Z7384" t="s">
        <v>25962</v>
      </c>
      <c r="AA7384" t="s">
        <v>740</v>
      </c>
      <c r="AB7384" t="s">
        <v>10553</v>
      </c>
      <c r="AO7384" s="171"/>
      <c r="AP7384" s="171"/>
      <c r="AQ7384" s="171"/>
      <c r="AR7384" s="171"/>
    </row>
    <row r="7385" spans="24:44">
      <c r="X7385" t="s">
        <v>25963</v>
      </c>
      <c r="Y7385" t="s">
        <v>389</v>
      </c>
      <c r="Z7385" t="s">
        <v>25964</v>
      </c>
      <c r="AA7385" t="s">
        <v>740</v>
      </c>
      <c r="AB7385" t="s">
        <v>10553</v>
      </c>
      <c r="AO7385" s="171"/>
      <c r="AP7385" s="171"/>
      <c r="AQ7385" s="171"/>
      <c r="AR7385" s="171"/>
    </row>
    <row r="7386" spans="24:44">
      <c r="X7386" t="s">
        <v>25963</v>
      </c>
      <c r="Y7386" t="s">
        <v>389</v>
      </c>
      <c r="Z7386" t="s">
        <v>25964</v>
      </c>
      <c r="AA7386" t="s">
        <v>740</v>
      </c>
      <c r="AB7386" t="s">
        <v>10553</v>
      </c>
      <c r="AO7386" s="171"/>
      <c r="AP7386" s="171"/>
      <c r="AQ7386" s="171"/>
      <c r="AR7386" s="171"/>
    </row>
    <row r="7387" spans="24:44">
      <c r="X7387" t="s">
        <v>25965</v>
      </c>
      <c r="Y7387" t="s">
        <v>389</v>
      </c>
      <c r="Z7387" t="s">
        <v>25966</v>
      </c>
      <c r="AA7387" t="s">
        <v>23715</v>
      </c>
      <c r="AB7387" t="s">
        <v>5354</v>
      </c>
      <c r="AO7387" s="171"/>
      <c r="AP7387" s="171"/>
      <c r="AQ7387" s="171"/>
      <c r="AR7387" s="171"/>
    </row>
    <row r="7388" spans="24:44">
      <c r="X7388" t="s">
        <v>25967</v>
      </c>
      <c r="Y7388" t="s">
        <v>389</v>
      </c>
      <c r="Z7388" t="s">
        <v>25968</v>
      </c>
      <c r="AA7388" t="s">
        <v>740</v>
      </c>
      <c r="AB7388" t="s">
        <v>10553</v>
      </c>
      <c r="AO7388" s="171"/>
      <c r="AP7388" s="171"/>
      <c r="AQ7388" s="171"/>
      <c r="AR7388" s="171"/>
    </row>
    <row r="7389" spans="24:44">
      <c r="X7389" t="s">
        <v>25969</v>
      </c>
      <c r="Y7389" t="s">
        <v>389</v>
      </c>
      <c r="Z7389" t="s">
        <v>25970</v>
      </c>
      <c r="AA7389" t="s">
        <v>25971</v>
      </c>
      <c r="AB7389" t="s">
        <v>5354</v>
      </c>
      <c r="AO7389" s="171"/>
      <c r="AP7389" s="171"/>
      <c r="AQ7389" s="171"/>
      <c r="AR7389" s="171"/>
    </row>
    <row r="7390" spans="24:44">
      <c r="X7390" t="s">
        <v>25972</v>
      </c>
      <c r="Y7390" t="s">
        <v>389</v>
      </c>
      <c r="Z7390" t="s">
        <v>25973</v>
      </c>
      <c r="AA7390" t="s">
        <v>25974</v>
      </c>
      <c r="AB7390" t="s">
        <v>5354</v>
      </c>
      <c r="AO7390" s="171"/>
      <c r="AP7390" s="171"/>
      <c r="AQ7390" s="171"/>
      <c r="AR7390" s="171"/>
    </row>
    <row r="7391" spans="24:44">
      <c r="X7391" t="s">
        <v>25975</v>
      </c>
      <c r="Y7391" t="s">
        <v>389</v>
      </c>
      <c r="Z7391" t="s">
        <v>25976</v>
      </c>
      <c r="AA7391" t="s">
        <v>23715</v>
      </c>
      <c r="AB7391" t="s">
        <v>5354</v>
      </c>
      <c r="AO7391" s="171"/>
      <c r="AP7391" s="171"/>
      <c r="AQ7391" s="171"/>
      <c r="AR7391" s="171"/>
    </row>
    <row r="7392" spans="24:44">
      <c r="X7392" t="s">
        <v>25977</v>
      </c>
      <c r="Y7392" t="s">
        <v>386</v>
      </c>
      <c r="Z7392" t="s">
        <v>25978</v>
      </c>
      <c r="AA7392" t="s">
        <v>25979</v>
      </c>
      <c r="AB7392" t="s">
        <v>10553</v>
      </c>
      <c r="AO7392" s="171"/>
      <c r="AP7392" s="171"/>
      <c r="AQ7392" s="171"/>
      <c r="AR7392" s="171"/>
    </row>
    <row r="7393" spans="24:44">
      <c r="X7393" t="s">
        <v>25980</v>
      </c>
      <c r="Y7393" t="s">
        <v>386</v>
      </c>
      <c r="Z7393" t="s">
        <v>25981</v>
      </c>
      <c r="AA7393" t="s">
        <v>25777</v>
      </c>
      <c r="AB7393" t="s">
        <v>10553</v>
      </c>
      <c r="AO7393" s="171"/>
      <c r="AP7393" s="171"/>
      <c r="AQ7393" s="171"/>
      <c r="AR7393" s="171"/>
    </row>
    <row r="7394" spans="24:44">
      <c r="X7394" t="s">
        <v>25982</v>
      </c>
      <c r="Y7394" t="s">
        <v>386</v>
      </c>
      <c r="Z7394" t="s">
        <v>25983</v>
      </c>
      <c r="AA7394" t="s">
        <v>25777</v>
      </c>
      <c r="AB7394" t="s">
        <v>10553</v>
      </c>
      <c r="AO7394" s="171"/>
      <c r="AP7394" s="171"/>
      <c r="AQ7394" s="171"/>
      <c r="AR7394" s="171"/>
    </row>
    <row r="7395" spans="24:44">
      <c r="X7395" t="s">
        <v>25984</v>
      </c>
      <c r="Y7395" t="s">
        <v>386</v>
      </c>
      <c r="Z7395" t="s">
        <v>25985</v>
      </c>
      <c r="AA7395" t="s">
        <v>25777</v>
      </c>
      <c r="AB7395" t="s">
        <v>10553</v>
      </c>
      <c r="AO7395" s="171"/>
      <c r="AP7395" s="171"/>
      <c r="AQ7395" s="171"/>
      <c r="AR7395" s="171"/>
    </row>
    <row r="7396" spans="24:44">
      <c r="X7396" t="s">
        <v>25986</v>
      </c>
      <c r="Y7396" t="s">
        <v>386</v>
      </c>
      <c r="Z7396" t="s">
        <v>25987</v>
      </c>
      <c r="AA7396" t="s">
        <v>25777</v>
      </c>
      <c r="AB7396" t="s">
        <v>10553</v>
      </c>
      <c r="AO7396" s="171"/>
      <c r="AP7396" s="171"/>
      <c r="AQ7396" s="171"/>
      <c r="AR7396" s="171"/>
    </row>
    <row r="7397" spans="24:44">
      <c r="X7397" t="s">
        <v>25988</v>
      </c>
      <c r="Y7397" t="s">
        <v>386</v>
      </c>
      <c r="Z7397" t="s">
        <v>25989</v>
      </c>
      <c r="AA7397" t="s">
        <v>25777</v>
      </c>
      <c r="AB7397" t="s">
        <v>10553</v>
      </c>
      <c r="AO7397" s="171"/>
      <c r="AP7397" s="171"/>
      <c r="AQ7397" s="171"/>
      <c r="AR7397" s="171"/>
    </row>
    <row r="7398" spans="24:44">
      <c r="X7398" t="s">
        <v>25990</v>
      </c>
      <c r="Y7398" t="s">
        <v>386</v>
      </c>
      <c r="Z7398" t="s">
        <v>25991</v>
      </c>
      <c r="AA7398" t="s">
        <v>25777</v>
      </c>
      <c r="AB7398" t="s">
        <v>10553</v>
      </c>
      <c r="AO7398" s="171"/>
      <c r="AP7398" s="171"/>
      <c r="AQ7398" s="171"/>
      <c r="AR7398" s="171"/>
    </row>
    <row r="7399" spans="24:44">
      <c r="X7399" t="s">
        <v>25992</v>
      </c>
      <c r="Y7399" t="s">
        <v>386</v>
      </c>
      <c r="Z7399" t="s">
        <v>25993</v>
      </c>
      <c r="AA7399" t="s">
        <v>25777</v>
      </c>
      <c r="AB7399" t="s">
        <v>10553</v>
      </c>
      <c r="AO7399" s="171"/>
      <c r="AP7399" s="171"/>
      <c r="AQ7399" s="171"/>
      <c r="AR7399" s="171"/>
    </row>
    <row r="7400" spans="24:44">
      <c r="X7400" t="s">
        <v>25994</v>
      </c>
      <c r="Y7400" t="s">
        <v>386</v>
      </c>
      <c r="Z7400" t="s">
        <v>25995</v>
      </c>
      <c r="AA7400" t="s">
        <v>25777</v>
      </c>
      <c r="AB7400" t="s">
        <v>10553</v>
      </c>
      <c r="AO7400" s="171"/>
      <c r="AP7400" s="171"/>
      <c r="AQ7400" s="171"/>
      <c r="AR7400" s="171"/>
    </row>
    <row r="7401" spans="24:44">
      <c r="X7401" t="s">
        <v>25996</v>
      </c>
      <c r="Y7401" t="s">
        <v>386</v>
      </c>
      <c r="Z7401" t="s">
        <v>25997</v>
      </c>
      <c r="AA7401" t="s">
        <v>25998</v>
      </c>
      <c r="AB7401" t="s">
        <v>10553</v>
      </c>
      <c r="AO7401" s="171"/>
      <c r="AP7401" s="171"/>
      <c r="AQ7401" s="171"/>
      <c r="AR7401" s="171"/>
    </row>
    <row r="7402" spans="24:44">
      <c r="X7402" t="s">
        <v>25999</v>
      </c>
      <c r="Y7402" t="s">
        <v>386</v>
      </c>
      <c r="Z7402" t="s">
        <v>26000</v>
      </c>
      <c r="AA7402" t="s">
        <v>26001</v>
      </c>
      <c r="AB7402" t="s">
        <v>10553</v>
      </c>
      <c r="AO7402" s="171"/>
      <c r="AP7402" s="171"/>
      <c r="AQ7402" s="171"/>
      <c r="AR7402" s="171"/>
    </row>
    <row r="7403" spans="24:44">
      <c r="X7403" t="s">
        <v>26002</v>
      </c>
      <c r="Y7403" t="s">
        <v>386</v>
      </c>
      <c r="Z7403" t="s">
        <v>26003</v>
      </c>
      <c r="AA7403" t="s">
        <v>26001</v>
      </c>
      <c r="AB7403" t="s">
        <v>10553</v>
      </c>
      <c r="AO7403" s="171"/>
      <c r="AP7403" s="171"/>
      <c r="AQ7403" s="171"/>
      <c r="AR7403" s="171"/>
    </row>
    <row r="7404" spans="24:44">
      <c r="X7404" t="s">
        <v>26004</v>
      </c>
      <c r="Y7404" t="s">
        <v>386</v>
      </c>
      <c r="Z7404" t="s">
        <v>26005</v>
      </c>
      <c r="AA7404" t="s">
        <v>26001</v>
      </c>
      <c r="AB7404" t="s">
        <v>10553</v>
      </c>
      <c r="AO7404" s="171"/>
      <c r="AP7404" s="171"/>
      <c r="AQ7404" s="171"/>
      <c r="AR7404" s="171"/>
    </row>
    <row r="7405" spans="24:44">
      <c r="X7405" t="s">
        <v>26006</v>
      </c>
      <c r="Y7405" t="s">
        <v>386</v>
      </c>
      <c r="Z7405" t="s">
        <v>26007</v>
      </c>
      <c r="AA7405" t="s">
        <v>26001</v>
      </c>
      <c r="AB7405" t="s">
        <v>10553</v>
      </c>
      <c r="AO7405" s="171"/>
      <c r="AP7405" s="171"/>
      <c r="AQ7405" s="171"/>
      <c r="AR7405" s="171"/>
    </row>
    <row r="7406" spans="24:44">
      <c r="X7406" t="s">
        <v>26008</v>
      </c>
      <c r="Y7406" t="s">
        <v>386</v>
      </c>
      <c r="Z7406" t="s">
        <v>26009</v>
      </c>
      <c r="AA7406" t="s">
        <v>26010</v>
      </c>
      <c r="AB7406" t="s">
        <v>25958</v>
      </c>
      <c r="AO7406" s="171"/>
      <c r="AP7406" s="171"/>
      <c r="AQ7406" s="171"/>
      <c r="AR7406" s="171"/>
    </row>
    <row r="7407" spans="24:44">
      <c r="X7407" t="s">
        <v>26011</v>
      </c>
      <c r="Y7407" t="s">
        <v>389</v>
      </c>
      <c r="Z7407" t="s">
        <v>25948</v>
      </c>
      <c r="AA7407" t="s">
        <v>22413</v>
      </c>
      <c r="AB7407" t="s">
        <v>10553</v>
      </c>
      <c r="AO7407" s="171"/>
      <c r="AP7407" s="171"/>
      <c r="AQ7407" s="171"/>
      <c r="AR7407" s="171"/>
    </row>
    <row r="7408" spans="24:44">
      <c r="X7408" t="s">
        <v>26012</v>
      </c>
      <c r="Y7408" t="s">
        <v>389</v>
      </c>
      <c r="Z7408" t="s">
        <v>26013</v>
      </c>
      <c r="AA7408" t="s">
        <v>22390</v>
      </c>
      <c r="AB7408" t="s">
        <v>10553</v>
      </c>
      <c r="AO7408" s="171"/>
      <c r="AP7408" s="171"/>
      <c r="AQ7408" s="171"/>
      <c r="AR7408" s="171"/>
    </row>
    <row r="7409" spans="24:44">
      <c r="X7409" t="s">
        <v>26014</v>
      </c>
      <c r="Y7409" t="s">
        <v>389</v>
      </c>
      <c r="Z7409" t="s">
        <v>26015</v>
      </c>
      <c r="AA7409" t="s">
        <v>22999</v>
      </c>
      <c r="AB7409" t="s">
        <v>10553</v>
      </c>
      <c r="AO7409" s="171"/>
      <c r="AP7409" s="171"/>
      <c r="AQ7409" s="171"/>
      <c r="AR7409" s="171"/>
    </row>
    <row r="7410" spans="24:44">
      <c r="X7410" t="s">
        <v>26016</v>
      </c>
      <c r="Y7410" t="s">
        <v>389</v>
      </c>
      <c r="Z7410" t="s">
        <v>26017</v>
      </c>
      <c r="AA7410" t="s">
        <v>25326</v>
      </c>
      <c r="AB7410" t="s">
        <v>10553</v>
      </c>
      <c r="AO7410" s="171"/>
      <c r="AP7410" s="171"/>
      <c r="AQ7410" s="171"/>
      <c r="AR7410" s="171"/>
    </row>
    <row r="7411" spans="24:44">
      <c r="X7411" t="s">
        <v>26018</v>
      </c>
      <c r="Y7411" t="s">
        <v>386</v>
      </c>
      <c r="Z7411" t="s">
        <v>26019</v>
      </c>
      <c r="AA7411" t="s">
        <v>23416</v>
      </c>
      <c r="AB7411" t="s">
        <v>125</v>
      </c>
      <c r="AO7411" s="171"/>
      <c r="AP7411" s="171"/>
      <c r="AQ7411" s="171"/>
      <c r="AR7411" s="171"/>
    </row>
    <row r="7412" spans="24:44">
      <c r="X7412" t="s">
        <v>26020</v>
      </c>
      <c r="Y7412" t="s">
        <v>389</v>
      </c>
      <c r="Z7412" t="s">
        <v>26021</v>
      </c>
      <c r="AA7412" t="s">
        <v>22509</v>
      </c>
      <c r="AB7412" t="s">
        <v>5354</v>
      </c>
      <c r="AO7412" s="171"/>
      <c r="AP7412" s="171"/>
      <c r="AQ7412" s="171"/>
      <c r="AR7412" s="171"/>
    </row>
    <row r="7413" spans="24:44">
      <c r="X7413" t="s">
        <v>26022</v>
      </c>
      <c r="Y7413" t="s">
        <v>386</v>
      </c>
      <c r="Z7413" t="s">
        <v>752</v>
      </c>
      <c r="AA7413" t="s">
        <v>751</v>
      </c>
      <c r="AB7413" t="s">
        <v>125</v>
      </c>
      <c r="AO7413" s="171"/>
      <c r="AP7413" s="171"/>
      <c r="AQ7413" s="171"/>
      <c r="AR7413" s="171"/>
    </row>
    <row r="7414" spans="24:44">
      <c r="X7414" t="s">
        <v>26023</v>
      </c>
      <c r="Y7414" t="s">
        <v>389</v>
      </c>
      <c r="Z7414" t="s">
        <v>26024</v>
      </c>
      <c r="AA7414" t="s">
        <v>25162</v>
      </c>
      <c r="AB7414" t="s">
        <v>5354</v>
      </c>
      <c r="AO7414" s="171"/>
      <c r="AP7414" s="171"/>
      <c r="AQ7414" s="171"/>
      <c r="AR7414" s="171"/>
    </row>
    <row r="7415" spans="24:44">
      <c r="X7415" t="s">
        <v>26025</v>
      </c>
      <c r="Y7415" t="s">
        <v>389</v>
      </c>
      <c r="Z7415" t="s">
        <v>26026</v>
      </c>
      <c r="AA7415" t="s">
        <v>25147</v>
      </c>
      <c r="AB7415" t="s">
        <v>5354</v>
      </c>
      <c r="AO7415" s="171"/>
      <c r="AP7415" s="171"/>
      <c r="AQ7415" s="171"/>
      <c r="AR7415" s="171"/>
    </row>
    <row r="7416" spans="24:44">
      <c r="X7416" t="s">
        <v>26027</v>
      </c>
      <c r="Y7416" t="s">
        <v>389</v>
      </c>
      <c r="Z7416" t="s">
        <v>26028</v>
      </c>
      <c r="AA7416" t="s">
        <v>22447</v>
      </c>
      <c r="AB7416" t="s">
        <v>10553</v>
      </c>
      <c r="AO7416" s="171"/>
      <c r="AP7416" s="171"/>
      <c r="AQ7416" s="171"/>
      <c r="AR7416" s="171"/>
    </row>
    <row r="7417" spans="24:44">
      <c r="X7417" t="s">
        <v>26029</v>
      </c>
      <c r="Y7417" t="s">
        <v>389</v>
      </c>
      <c r="Z7417" t="s">
        <v>26030</v>
      </c>
      <c r="AA7417" t="s">
        <v>23715</v>
      </c>
      <c r="AB7417" t="s">
        <v>5354</v>
      </c>
      <c r="AO7417" s="171"/>
      <c r="AP7417" s="171"/>
      <c r="AQ7417" s="171"/>
      <c r="AR7417" s="171"/>
    </row>
    <row r="7418" spans="24:44">
      <c r="X7418" t="s">
        <v>26031</v>
      </c>
      <c r="Y7418" t="s">
        <v>389</v>
      </c>
      <c r="Z7418" t="s">
        <v>26032</v>
      </c>
      <c r="AA7418" t="s">
        <v>22447</v>
      </c>
      <c r="AB7418" t="s">
        <v>10553</v>
      </c>
      <c r="AO7418" s="171"/>
      <c r="AP7418" s="171"/>
      <c r="AQ7418" s="171"/>
      <c r="AR7418" s="171"/>
    </row>
    <row r="7419" spans="24:44">
      <c r="X7419" t="s">
        <v>26033</v>
      </c>
      <c r="Y7419" t="s">
        <v>389</v>
      </c>
      <c r="Z7419" t="s">
        <v>26034</v>
      </c>
      <c r="AA7419" t="s">
        <v>22447</v>
      </c>
      <c r="AB7419" t="s">
        <v>10553</v>
      </c>
      <c r="AO7419" s="171"/>
      <c r="AP7419" s="171"/>
      <c r="AQ7419" s="171"/>
      <c r="AR7419" s="171"/>
    </row>
    <row r="7420" spans="24:44">
      <c r="X7420" t="s">
        <v>26035</v>
      </c>
      <c r="Y7420" t="s">
        <v>389</v>
      </c>
      <c r="Z7420" t="s">
        <v>26036</v>
      </c>
      <c r="AA7420" t="s">
        <v>23715</v>
      </c>
      <c r="AB7420" t="s">
        <v>5354</v>
      </c>
      <c r="AO7420" s="171"/>
      <c r="AP7420" s="171"/>
      <c r="AQ7420" s="171"/>
      <c r="AR7420" s="171"/>
    </row>
    <row r="7421" spans="24:44">
      <c r="X7421" t="s">
        <v>26037</v>
      </c>
      <c r="Y7421" t="s">
        <v>389</v>
      </c>
      <c r="Z7421" t="s">
        <v>26038</v>
      </c>
      <c r="AA7421" t="s">
        <v>23715</v>
      </c>
      <c r="AB7421" t="s">
        <v>5354</v>
      </c>
      <c r="AO7421" s="171"/>
      <c r="AP7421" s="171"/>
      <c r="AQ7421" s="171"/>
      <c r="AR7421" s="171"/>
    </row>
    <row r="7422" spans="24:44">
      <c r="X7422" t="s">
        <v>26039</v>
      </c>
      <c r="Y7422" t="s">
        <v>389</v>
      </c>
      <c r="Z7422" t="s">
        <v>26040</v>
      </c>
      <c r="AA7422" t="s">
        <v>22447</v>
      </c>
      <c r="AB7422" t="s">
        <v>10553</v>
      </c>
      <c r="AO7422" s="171"/>
      <c r="AP7422" s="171"/>
      <c r="AQ7422" s="171"/>
      <c r="AR7422" s="171"/>
    </row>
    <row r="7423" spans="24:44">
      <c r="X7423" t="s">
        <v>26041</v>
      </c>
      <c r="Y7423" t="s">
        <v>389</v>
      </c>
      <c r="Z7423" t="s">
        <v>26042</v>
      </c>
      <c r="AA7423" t="s">
        <v>22447</v>
      </c>
      <c r="AB7423" t="s">
        <v>10553</v>
      </c>
      <c r="AO7423" s="171"/>
      <c r="AP7423" s="171"/>
      <c r="AQ7423" s="171"/>
      <c r="AR7423" s="171"/>
    </row>
    <row r="7424" spans="24:44">
      <c r="X7424" t="s">
        <v>26043</v>
      </c>
      <c r="Y7424" t="s">
        <v>389</v>
      </c>
      <c r="Z7424" t="s">
        <v>26044</v>
      </c>
      <c r="AA7424" t="s">
        <v>24332</v>
      </c>
      <c r="AB7424" t="s">
        <v>10553</v>
      </c>
      <c r="AO7424" s="171"/>
      <c r="AP7424" s="171"/>
      <c r="AQ7424" s="171"/>
      <c r="AR7424" s="171"/>
    </row>
    <row r="7425" spans="24:44">
      <c r="X7425" t="s">
        <v>26045</v>
      </c>
      <c r="Y7425" t="s">
        <v>389</v>
      </c>
      <c r="Z7425" t="s">
        <v>26046</v>
      </c>
      <c r="AA7425" t="s">
        <v>22398</v>
      </c>
      <c r="AB7425" t="s">
        <v>125</v>
      </c>
      <c r="AO7425" s="171"/>
      <c r="AP7425" s="171"/>
      <c r="AQ7425" s="171"/>
      <c r="AR7425" s="171"/>
    </row>
    <row r="7426" spans="24:44">
      <c r="X7426" t="s">
        <v>5756</v>
      </c>
      <c r="Y7426" t="s">
        <v>386</v>
      </c>
      <c r="Z7426" t="s">
        <v>26047</v>
      </c>
      <c r="AA7426" t="s">
        <v>22398</v>
      </c>
      <c r="AB7426" t="s">
        <v>125</v>
      </c>
      <c r="AO7426" s="171"/>
      <c r="AP7426" s="171"/>
      <c r="AQ7426" s="171"/>
      <c r="AR7426" s="171"/>
    </row>
    <row r="7427" spans="24:44">
      <c r="X7427" t="s">
        <v>26048</v>
      </c>
      <c r="Y7427" t="s">
        <v>389</v>
      </c>
      <c r="Z7427" t="s">
        <v>26049</v>
      </c>
      <c r="AA7427" t="s">
        <v>23715</v>
      </c>
      <c r="AB7427" t="s">
        <v>5354</v>
      </c>
      <c r="AO7427" s="171"/>
      <c r="AP7427" s="171"/>
      <c r="AQ7427" s="171"/>
      <c r="AR7427" s="171"/>
    </row>
    <row r="7428" spans="24:44">
      <c r="X7428" t="s">
        <v>26050</v>
      </c>
      <c r="Y7428" t="s">
        <v>389</v>
      </c>
      <c r="Z7428" t="s">
        <v>26051</v>
      </c>
      <c r="AA7428" t="s">
        <v>22398</v>
      </c>
      <c r="AB7428" t="s">
        <v>125</v>
      </c>
      <c r="AO7428" s="171"/>
      <c r="AP7428" s="171"/>
      <c r="AQ7428" s="171"/>
      <c r="AR7428" s="171"/>
    </row>
    <row r="7429" spans="24:44">
      <c r="X7429" t="s">
        <v>26052</v>
      </c>
      <c r="Y7429" t="s">
        <v>389</v>
      </c>
      <c r="Z7429" t="s">
        <v>26053</v>
      </c>
      <c r="AA7429" t="s">
        <v>22398</v>
      </c>
      <c r="AB7429" t="s">
        <v>125</v>
      </c>
      <c r="AO7429" s="171"/>
      <c r="AP7429" s="171"/>
      <c r="AQ7429" s="171"/>
      <c r="AR7429" s="171"/>
    </row>
    <row r="7430" spans="24:44">
      <c r="X7430" t="s">
        <v>26054</v>
      </c>
      <c r="Y7430" t="s">
        <v>389</v>
      </c>
      <c r="Z7430" t="s">
        <v>26055</v>
      </c>
      <c r="AA7430" t="s">
        <v>22398</v>
      </c>
      <c r="AB7430" t="s">
        <v>125</v>
      </c>
      <c r="AO7430" s="171"/>
      <c r="AP7430" s="171"/>
      <c r="AQ7430" s="171"/>
      <c r="AR7430" s="171"/>
    </row>
    <row r="7431" spans="24:44">
      <c r="X7431" t="s">
        <v>26056</v>
      </c>
      <c r="Y7431" t="s">
        <v>389</v>
      </c>
      <c r="Z7431" t="s">
        <v>26057</v>
      </c>
      <c r="AA7431" t="s">
        <v>22398</v>
      </c>
      <c r="AB7431" t="s">
        <v>125</v>
      </c>
      <c r="AO7431" s="171"/>
      <c r="AP7431" s="171"/>
      <c r="AQ7431" s="171"/>
      <c r="AR7431" s="171"/>
    </row>
    <row r="7432" spans="24:44">
      <c r="X7432" t="s">
        <v>26058</v>
      </c>
      <c r="Y7432" t="s">
        <v>389</v>
      </c>
      <c r="Z7432" t="s">
        <v>26059</v>
      </c>
      <c r="AA7432" t="s">
        <v>26060</v>
      </c>
      <c r="AB7432" t="s">
        <v>10553</v>
      </c>
      <c r="AO7432" s="171"/>
      <c r="AP7432" s="171"/>
      <c r="AQ7432" s="171"/>
      <c r="AR7432" s="171"/>
    </row>
    <row r="7433" spans="24:44">
      <c r="X7433" t="s">
        <v>26061</v>
      </c>
      <c r="Y7433" t="s">
        <v>389</v>
      </c>
      <c r="Z7433" t="s">
        <v>26062</v>
      </c>
      <c r="AA7433" t="s">
        <v>26063</v>
      </c>
      <c r="AB7433" t="s">
        <v>26064</v>
      </c>
      <c r="AO7433" s="171"/>
      <c r="AP7433" s="171"/>
      <c r="AQ7433" s="171"/>
      <c r="AR7433" s="171"/>
    </row>
    <row r="7434" spans="24:44">
      <c r="X7434" t="s">
        <v>26065</v>
      </c>
      <c r="Y7434" t="s">
        <v>389</v>
      </c>
      <c r="Z7434" t="s">
        <v>25556</v>
      </c>
      <c r="AA7434" t="s">
        <v>23633</v>
      </c>
      <c r="AB7434" t="s">
        <v>5354</v>
      </c>
      <c r="AO7434" s="171"/>
      <c r="AP7434" s="171"/>
      <c r="AQ7434" s="171"/>
      <c r="AR7434" s="171"/>
    </row>
    <row r="7435" spans="24:44">
      <c r="X7435" t="s">
        <v>26066</v>
      </c>
      <c r="Y7435" t="s">
        <v>389</v>
      </c>
      <c r="Z7435" t="s">
        <v>26067</v>
      </c>
      <c r="AA7435" t="s">
        <v>23715</v>
      </c>
      <c r="AB7435" t="s">
        <v>5354</v>
      </c>
      <c r="AO7435" s="171"/>
      <c r="AP7435" s="171"/>
      <c r="AQ7435" s="171"/>
      <c r="AR7435" s="171"/>
    </row>
    <row r="7436" spans="24:44">
      <c r="X7436" t="s">
        <v>26068</v>
      </c>
      <c r="Y7436" t="s">
        <v>389</v>
      </c>
      <c r="Z7436" t="s">
        <v>26069</v>
      </c>
      <c r="AA7436" t="s">
        <v>23633</v>
      </c>
      <c r="AB7436" t="s">
        <v>5354</v>
      </c>
      <c r="AO7436" s="171"/>
      <c r="AP7436" s="171"/>
      <c r="AQ7436" s="171"/>
      <c r="AR7436" s="171"/>
    </row>
    <row r="7437" spans="24:44">
      <c r="X7437" t="s">
        <v>26070</v>
      </c>
      <c r="Y7437" t="s">
        <v>389</v>
      </c>
      <c r="Z7437" t="s">
        <v>26071</v>
      </c>
      <c r="AA7437" t="s">
        <v>23633</v>
      </c>
      <c r="AB7437" t="s">
        <v>5354</v>
      </c>
      <c r="AO7437" s="171"/>
      <c r="AP7437" s="171"/>
      <c r="AQ7437" s="171"/>
      <c r="AR7437" s="171"/>
    </row>
    <row r="7438" spans="24:44">
      <c r="X7438" t="s">
        <v>26072</v>
      </c>
      <c r="Y7438" t="s">
        <v>389</v>
      </c>
      <c r="Z7438" t="s">
        <v>26073</v>
      </c>
      <c r="AA7438" t="s">
        <v>23633</v>
      </c>
      <c r="AB7438" t="s">
        <v>5354</v>
      </c>
      <c r="AO7438" s="171"/>
      <c r="AP7438" s="171"/>
      <c r="AQ7438" s="171"/>
      <c r="AR7438" s="171"/>
    </row>
    <row r="7439" spans="24:44">
      <c r="X7439" t="s">
        <v>26074</v>
      </c>
      <c r="Y7439" t="s">
        <v>389</v>
      </c>
      <c r="Z7439" t="s">
        <v>26075</v>
      </c>
      <c r="AA7439" t="s">
        <v>23633</v>
      </c>
      <c r="AB7439" t="s">
        <v>5354</v>
      </c>
      <c r="AO7439" s="171"/>
      <c r="AP7439" s="171"/>
      <c r="AQ7439" s="171"/>
      <c r="AR7439" s="171"/>
    </row>
    <row r="7440" spans="24:44">
      <c r="X7440" t="s">
        <v>26076</v>
      </c>
      <c r="Y7440" t="s">
        <v>389</v>
      </c>
      <c r="Z7440" t="s">
        <v>26077</v>
      </c>
      <c r="AA7440" t="s">
        <v>23633</v>
      </c>
      <c r="AB7440" t="s">
        <v>5354</v>
      </c>
      <c r="AO7440" s="171"/>
      <c r="AP7440" s="171"/>
      <c r="AQ7440" s="171"/>
      <c r="AR7440" s="171"/>
    </row>
    <row r="7441" spans="24:44">
      <c r="X7441" t="s">
        <v>26078</v>
      </c>
      <c r="Y7441" t="s">
        <v>389</v>
      </c>
      <c r="Z7441" t="s">
        <v>26079</v>
      </c>
      <c r="AA7441" t="s">
        <v>23633</v>
      </c>
      <c r="AB7441" t="s">
        <v>5354</v>
      </c>
      <c r="AO7441" s="171"/>
      <c r="AP7441" s="171"/>
      <c r="AQ7441" s="171"/>
      <c r="AR7441" s="171"/>
    </row>
    <row r="7442" spans="24:44">
      <c r="X7442" t="s">
        <v>26080</v>
      </c>
      <c r="Y7442" t="s">
        <v>389</v>
      </c>
      <c r="Z7442" t="s">
        <v>26081</v>
      </c>
      <c r="AA7442" t="s">
        <v>23633</v>
      </c>
      <c r="AB7442" t="s">
        <v>5354</v>
      </c>
      <c r="AO7442" s="171"/>
      <c r="AP7442" s="171"/>
      <c r="AQ7442" s="171"/>
      <c r="AR7442" s="171"/>
    </row>
    <row r="7443" spans="24:44">
      <c r="X7443" t="s">
        <v>26082</v>
      </c>
      <c r="Y7443" t="s">
        <v>389</v>
      </c>
      <c r="Z7443" t="s">
        <v>26083</v>
      </c>
      <c r="AA7443" t="s">
        <v>23633</v>
      </c>
      <c r="AB7443" t="s">
        <v>5354</v>
      </c>
      <c r="AO7443" s="171"/>
      <c r="AP7443" s="171"/>
      <c r="AQ7443" s="171"/>
      <c r="AR7443" s="171"/>
    </row>
    <row r="7444" spans="24:44">
      <c r="X7444" t="s">
        <v>26084</v>
      </c>
      <c r="Y7444" t="s">
        <v>389</v>
      </c>
      <c r="Z7444" t="s">
        <v>26085</v>
      </c>
      <c r="AA7444" t="s">
        <v>23633</v>
      </c>
      <c r="AB7444" t="s">
        <v>5354</v>
      </c>
      <c r="AO7444" s="171"/>
      <c r="AP7444" s="171"/>
      <c r="AQ7444" s="171"/>
      <c r="AR7444" s="171"/>
    </row>
    <row r="7445" spans="24:44">
      <c r="X7445" t="s">
        <v>26086</v>
      </c>
      <c r="Y7445" t="s">
        <v>389</v>
      </c>
      <c r="Z7445" t="s">
        <v>26087</v>
      </c>
      <c r="AA7445" t="s">
        <v>23633</v>
      </c>
      <c r="AB7445" t="s">
        <v>5354</v>
      </c>
      <c r="AO7445" s="171"/>
      <c r="AP7445" s="171"/>
      <c r="AQ7445" s="171"/>
      <c r="AR7445" s="171"/>
    </row>
    <row r="7446" spans="24:44">
      <c r="X7446" t="s">
        <v>26088</v>
      </c>
      <c r="Y7446" t="s">
        <v>389</v>
      </c>
      <c r="Z7446" t="s">
        <v>26089</v>
      </c>
      <c r="AA7446" t="s">
        <v>23633</v>
      </c>
      <c r="AB7446" t="s">
        <v>5354</v>
      </c>
      <c r="AO7446" s="171"/>
      <c r="AP7446" s="171"/>
      <c r="AQ7446" s="171"/>
      <c r="AR7446" s="171"/>
    </row>
    <row r="7447" spans="24:44">
      <c r="X7447" t="s">
        <v>26090</v>
      </c>
      <c r="Y7447" t="s">
        <v>389</v>
      </c>
      <c r="Z7447" t="s">
        <v>26091</v>
      </c>
      <c r="AA7447" t="s">
        <v>23633</v>
      </c>
      <c r="AB7447" t="s">
        <v>5354</v>
      </c>
      <c r="AO7447" s="171"/>
      <c r="AP7447" s="171"/>
      <c r="AQ7447" s="171"/>
      <c r="AR7447" s="171"/>
    </row>
    <row r="7448" spans="24:44">
      <c r="X7448" t="s">
        <v>26092</v>
      </c>
      <c r="Y7448" t="s">
        <v>389</v>
      </c>
      <c r="Z7448" t="s">
        <v>26093</v>
      </c>
      <c r="AA7448" t="s">
        <v>23633</v>
      </c>
      <c r="AB7448" t="s">
        <v>5354</v>
      </c>
      <c r="AO7448" s="171"/>
      <c r="AP7448" s="171"/>
      <c r="AQ7448" s="171"/>
      <c r="AR7448" s="171"/>
    </row>
    <row r="7449" spans="24:44">
      <c r="X7449" t="s">
        <v>26094</v>
      </c>
      <c r="Y7449" t="s">
        <v>389</v>
      </c>
      <c r="Z7449" t="s">
        <v>26095</v>
      </c>
      <c r="AA7449" t="s">
        <v>23633</v>
      </c>
      <c r="AB7449" t="s">
        <v>5354</v>
      </c>
      <c r="AO7449" s="171"/>
      <c r="AP7449" s="171"/>
      <c r="AQ7449" s="171"/>
      <c r="AR7449" s="171"/>
    </row>
    <row r="7450" spans="24:44">
      <c r="X7450" t="s">
        <v>26096</v>
      </c>
      <c r="Y7450" t="s">
        <v>389</v>
      </c>
      <c r="Z7450" t="s">
        <v>26097</v>
      </c>
      <c r="AA7450" t="s">
        <v>23633</v>
      </c>
      <c r="AB7450" t="s">
        <v>5354</v>
      </c>
      <c r="AO7450" s="171"/>
      <c r="AP7450" s="171"/>
      <c r="AQ7450" s="171"/>
      <c r="AR7450" s="171"/>
    </row>
    <row r="7451" spans="24:44">
      <c r="X7451" t="s">
        <v>26098</v>
      </c>
      <c r="Y7451" t="s">
        <v>386</v>
      </c>
      <c r="Z7451" t="s">
        <v>26099</v>
      </c>
      <c r="AA7451" t="s">
        <v>26100</v>
      </c>
      <c r="AB7451" t="s">
        <v>26101</v>
      </c>
      <c r="AO7451" s="171"/>
      <c r="AP7451" s="171"/>
      <c r="AQ7451" s="171"/>
      <c r="AR7451" s="171"/>
    </row>
    <row r="7452" spans="24:44">
      <c r="X7452" t="s">
        <v>26102</v>
      </c>
      <c r="Y7452" t="s">
        <v>389</v>
      </c>
      <c r="Z7452" t="s">
        <v>26103</v>
      </c>
      <c r="AA7452" t="s">
        <v>26104</v>
      </c>
      <c r="AB7452" t="s">
        <v>10553</v>
      </c>
      <c r="AO7452" s="171"/>
      <c r="AP7452" s="171"/>
      <c r="AQ7452" s="171"/>
      <c r="AR7452" s="171"/>
    </row>
    <row r="7453" spans="24:44">
      <c r="X7453" t="s">
        <v>26105</v>
      </c>
      <c r="Y7453" t="s">
        <v>389</v>
      </c>
      <c r="Z7453" t="s">
        <v>26106</v>
      </c>
      <c r="AA7453" t="s">
        <v>23806</v>
      </c>
      <c r="AB7453" t="s">
        <v>5354</v>
      </c>
      <c r="AO7453" s="171"/>
      <c r="AP7453" s="171"/>
      <c r="AQ7453" s="171"/>
      <c r="AR7453" s="171"/>
    </row>
    <row r="7454" spans="24:44">
      <c r="X7454" t="s">
        <v>26107</v>
      </c>
      <c r="Y7454" t="s">
        <v>386</v>
      </c>
      <c r="Z7454" t="s">
        <v>26108</v>
      </c>
      <c r="AA7454" t="s">
        <v>23040</v>
      </c>
      <c r="AB7454" t="s">
        <v>125</v>
      </c>
      <c r="AO7454" s="171"/>
      <c r="AP7454" s="171"/>
      <c r="AQ7454" s="171"/>
      <c r="AR7454" s="171"/>
    </row>
    <row r="7455" spans="24:44">
      <c r="X7455" t="s">
        <v>26109</v>
      </c>
      <c r="Y7455" t="s">
        <v>389</v>
      </c>
      <c r="Z7455" t="s">
        <v>26110</v>
      </c>
      <c r="AA7455" t="s">
        <v>22509</v>
      </c>
      <c r="AB7455" t="s">
        <v>5354</v>
      </c>
      <c r="AO7455" s="171"/>
      <c r="AP7455" s="171"/>
      <c r="AQ7455" s="171"/>
      <c r="AR7455" s="171"/>
    </row>
    <row r="7456" spans="24:44">
      <c r="X7456" t="s">
        <v>26111</v>
      </c>
      <c r="Y7456" t="s">
        <v>389</v>
      </c>
      <c r="Z7456" t="s">
        <v>26112</v>
      </c>
      <c r="AA7456" t="s">
        <v>22509</v>
      </c>
      <c r="AB7456" t="s">
        <v>5354</v>
      </c>
      <c r="AO7456" s="171"/>
      <c r="AP7456" s="171"/>
      <c r="AQ7456" s="171"/>
      <c r="AR7456" s="171"/>
    </row>
    <row r="7457" spans="24:44">
      <c r="X7457" t="s">
        <v>26113</v>
      </c>
      <c r="Y7457" t="s">
        <v>389</v>
      </c>
      <c r="Z7457" t="s">
        <v>26114</v>
      </c>
      <c r="AA7457" t="s">
        <v>22509</v>
      </c>
      <c r="AB7457" t="s">
        <v>5354</v>
      </c>
      <c r="AO7457" s="171"/>
      <c r="AP7457" s="171"/>
      <c r="AQ7457" s="171"/>
      <c r="AR7457" s="171"/>
    </row>
    <row r="7458" spans="24:44">
      <c r="X7458" t="s">
        <v>26115</v>
      </c>
      <c r="Y7458" t="s">
        <v>386</v>
      </c>
      <c r="Z7458" t="s">
        <v>26116</v>
      </c>
      <c r="AA7458" t="s">
        <v>22398</v>
      </c>
      <c r="AB7458" t="s">
        <v>125</v>
      </c>
      <c r="AO7458" s="171"/>
      <c r="AP7458" s="171"/>
      <c r="AQ7458" s="171"/>
      <c r="AR7458" s="171"/>
    </row>
    <row r="7459" spans="24:44">
      <c r="X7459" t="s">
        <v>26117</v>
      </c>
      <c r="Y7459" t="s">
        <v>389</v>
      </c>
      <c r="Z7459" t="s">
        <v>26118</v>
      </c>
      <c r="AA7459" t="s">
        <v>23633</v>
      </c>
      <c r="AB7459" t="s">
        <v>5354</v>
      </c>
      <c r="AO7459" s="171"/>
      <c r="AP7459" s="171"/>
      <c r="AQ7459" s="171"/>
      <c r="AR7459" s="171"/>
    </row>
    <row r="7460" spans="24:44">
      <c r="X7460" t="s">
        <v>26119</v>
      </c>
      <c r="Y7460" t="s">
        <v>389</v>
      </c>
      <c r="Z7460" t="s">
        <v>26120</v>
      </c>
      <c r="AA7460" t="s">
        <v>26121</v>
      </c>
      <c r="AB7460" t="s">
        <v>5354</v>
      </c>
      <c r="AO7460" s="171"/>
      <c r="AP7460" s="171"/>
      <c r="AQ7460" s="171"/>
      <c r="AR7460" s="171"/>
    </row>
    <row r="7461" spans="24:44">
      <c r="X7461" t="s">
        <v>26122</v>
      </c>
      <c r="Y7461" t="s">
        <v>389</v>
      </c>
      <c r="Z7461" t="s">
        <v>26123</v>
      </c>
      <c r="AA7461" t="s">
        <v>23715</v>
      </c>
      <c r="AB7461" t="s">
        <v>5354</v>
      </c>
      <c r="AO7461" s="171"/>
      <c r="AP7461" s="171"/>
      <c r="AQ7461" s="171"/>
      <c r="AR7461" s="171"/>
    </row>
    <row r="7462" spans="24:44">
      <c r="X7462" t="s">
        <v>26124</v>
      </c>
      <c r="Y7462" t="s">
        <v>389</v>
      </c>
      <c r="Z7462" t="s">
        <v>26125</v>
      </c>
      <c r="AA7462" t="s">
        <v>26126</v>
      </c>
      <c r="AB7462" t="s">
        <v>5354</v>
      </c>
      <c r="AO7462" s="171"/>
      <c r="AP7462" s="171"/>
      <c r="AQ7462" s="171"/>
      <c r="AR7462" s="171"/>
    </row>
    <row r="7463" spans="24:44">
      <c r="X7463" t="s">
        <v>26127</v>
      </c>
      <c r="Y7463" t="s">
        <v>389</v>
      </c>
      <c r="Z7463" t="s">
        <v>26128</v>
      </c>
      <c r="AA7463" t="s">
        <v>23715</v>
      </c>
      <c r="AB7463" t="s">
        <v>5354</v>
      </c>
      <c r="AO7463" s="171"/>
      <c r="AP7463" s="171"/>
      <c r="AQ7463" s="171"/>
      <c r="AR7463" s="171"/>
    </row>
    <row r="7464" spans="24:44">
      <c r="X7464" t="s">
        <v>26129</v>
      </c>
      <c r="Y7464" t="s">
        <v>389</v>
      </c>
      <c r="Z7464" t="s">
        <v>26130</v>
      </c>
      <c r="AA7464" t="s">
        <v>26121</v>
      </c>
      <c r="AB7464" t="s">
        <v>5354</v>
      </c>
      <c r="AO7464" s="171"/>
      <c r="AP7464" s="171"/>
      <c r="AQ7464" s="171"/>
      <c r="AR7464" s="171"/>
    </row>
    <row r="7465" spans="24:44">
      <c r="X7465" t="s">
        <v>26131</v>
      </c>
      <c r="Y7465" t="s">
        <v>389</v>
      </c>
      <c r="Z7465" t="s">
        <v>26132</v>
      </c>
      <c r="AA7465" t="s">
        <v>26126</v>
      </c>
      <c r="AB7465" t="s">
        <v>5354</v>
      </c>
      <c r="AO7465" s="171"/>
      <c r="AP7465" s="171"/>
      <c r="AQ7465" s="171"/>
      <c r="AR7465" s="171"/>
    </row>
    <row r="7466" spans="24:44">
      <c r="X7466" t="s">
        <v>26133</v>
      </c>
      <c r="Y7466" t="s">
        <v>389</v>
      </c>
      <c r="Z7466" t="s">
        <v>26134</v>
      </c>
      <c r="AA7466" t="s">
        <v>22509</v>
      </c>
      <c r="AB7466" t="s">
        <v>5354</v>
      </c>
      <c r="AO7466" s="171"/>
      <c r="AP7466" s="171"/>
      <c r="AQ7466" s="171"/>
      <c r="AR7466" s="171"/>
    </row>
    <row r="7467" spans="24:44">
      <c r="X7467" t="s">
        <v>26135</v>
      </c>
      <c r="Y7467" t="s">
        <v>389</v>
      </c>
      <c r="Z7467" t="s">
        <v>26136</v>
      </c>
      <c r="AA7467" t="s">
        <v>23715</v>
      </c>
      <c r="AB7467" t="s">
        <v>5354</v>
      </c>
      <c r="AO7467" s="171"/>
      <c r="AP7467" s="171"/>
      <c r="AQ7467" s="171"/>
      <c r="AR7467" s="171"/>
    </row>
    <row r="7468" spans="24:44">
      <c r="X7468" t="s">
        <v>26137</v>
      </c>
      <c r="Y7468" t="s">
        <v>389</v>
      </c>
      <c r="Z7468" t="s">
        <v>26138</v>
      </c>
      <c r="AA7468" t="s">
        <v>23040</v>
      </c>
      <c r="AB7468" t="s">
        <v>125</v>
      </c>
      <c r="AO7468" s="171"/>
      <c r="AP7468" s="171"/>
      <c r="AQ7468" s="171"/>
      <c r="AR7468" s="171"/>
    </row>
    <row r="7469" spans="24:44">
      <c r="X7469" t="s">
        <v>26139</v>
      </c>
      <c r="Y7469" t="s">
        <v>389</v>
      </c>
      <c r="Z7469" t="s">
        <v>26140</v>
      </c>
      <c r="AA7469" t="s">
        <v>23633</v>
      </c>
      <c r="AB7469" t="s">
        <v>5354</v>
      </c>
      <c r="AO7469" s="171"/>
      <c r="AP7469" s="171"/>
      <c r="AQ7469" s="171"/>
      <c r="AR7469" s="171"/>
    </row>
    <row r="7470" spans="24:44">
      <c r="X7470" t="s">
        <v>3264</v>
      </c>
      <c r="Y7470" t="s">
        <v>386</v>
      </c>
      <c r="Z7470" t="s">
        <v>26141</v>
      </c>
      <c r="AA7470" t="s">
        <v>22437</v>
      </c>
      <c r="AB7470" t="s">
        <v>125</v>
      </c>
      <c r="AO7470" s="171"/>
      <c r="AP7470" s="171"/>
      <c r="AQ7470" s="171"/>
      <c r="AR7470" s="171"/>
    </row>
    <row r="7471" spans="24:44">
      <c r="X7471" t="s">
        <v>5761</v>
      </c>
      <c r="Y7471" t="s">
        <v>386</v>
      </c>
      <c r="Z7471" t="s">
        <v>26142</v>
      </c>
      <c r="AA7471" t="s">
        <v>22437</v>
      </c>
      <c r="AB7471" t="s">
        <v>125</v>
      </c>
      <c r="AO7471" s="171"/>
      <c r="AP7471" s="171"/>
      <c r="AQ7471" s="171"/>
      <c r="AR7471" s="171"/>
    </row>
    <row r="7472" spans="24:44">
      <c r="X7472" t="s">
        <v>26143</v>
      </c>
      <c r="Y7472" t="s">
        <v>389</v>
      </c>
      <c r="Z7472" t="s">
        <v>26144</v>
      </c>
      <c r="AA7472" t="s">
        <v>23806</v>
      </c>
      <c r="AB7472" t="s">
        <v>5354</v>
      </c>
      <c r="AO7472" s="171"/>
      <c r="AP7472" s="171"/>
      <c r="AQ7472" s="171"/>
      <c r="AR7472" s="171"/>
    </row>
    <row r="7473" spans="24:44">
      <c r="X7473" t="s">
        <v>26145</v>
      </c>
      <c r="Y7473" t="s">
        <v>389</v>
      </c>
      <c r="Z7473" t="s">
        <v>26146</v>
      </c>
      <c r="AA7473" t="s">
        <v>22717</v>
      </c>
      <c r="AB7473" t="s">
        <v>125</v>
      </c>
      <c r="AO7473" s="171"/>
      <c r="AP7473" s="171"/>
      <c r="AQ7473" s="171"/>
      <c r="AR7473" s="171"/>
    </row>
    <row r="7474" spans="24:44">
      <c r="X7474" t="s">
        <v>26147</v>
      </c>
      <c r="Y7474" t="s">
        <v>389</v>
      </c>
      <c r="Z7474" t="s">
        <v>26148</v>
      </c>
      <c r="AA7474" t="s">
        <v>26149</v>
      </c>
      <c r="AB7474" t="s">
        <v>5354</v>
      </c>
      <c r="AO7474" s="171"/>
      <c r="AP7474" s="171"/>
      <c r="AQ7474" s="171"/>
      <c r="AR7474" s="171"/>
    </row>
    <row r="7475" spans="24:44">
      <c r="X7475" t="s">
        <v>26150</v>
      </c>
      <c r="Y7475" t="s">
        <v>389</v>
      </c>
      <c r="Z7475" t="s">
        <v>26151</v>
      </c>
      <c r="AA7475" t="s">
        <v>23715</v>
      </c>
      <c r="AB7475" t="s">
        <v>5354</v>
      </c>
      <c r="AO7475" s="171"/>
      <c r="AP7475" s="171"/>
      <c r="AQ7475" s="171"/>
      <c r="AR7475" s="171"/>
    </row>
    <row r="7476" spans="24:44">
      <c r="X7476" t="s">
        <v>26152</v>
      </c>
      <c r="Y7476" t="s">
        <v>386</v>
      </c>
      <c r="Z7476" t="s">
        <v>26153</v>
      </c>
      <c r="AA7476" t="s">
        <v>26149</v>
      </c>
      <c r="AB7476" t="s">
        <v>5354</v>
      </c>
      <c r="AO7476" s="171"/>
      <c r="AP7476" s="171"/>
      <c r="AQ7476" s="171"/>
      <c r="AR7476" s="171"/>
    </row>
    <row r="7477" spans="24:44">
      <c r="X7477" t="s">
        <v>26154</v>
      </c>
      <c r="Y7477" t="s">
        <v>389</v>
      </c>
      <c r="Z7477" t="s">
        <v>26155</v>
      </c>
      <c r="AA7477" t="s">
        <v>26149</v>
      </c>
      <c r="AB7477" t="s">
        <v>5354</v>
      </c>
      <c r="AO7477" s="171"/>
      <c r="AP7477" s="171"/>
      <c r="AQ7477" s="171"/>
      <c r="AR7477" s="171"/>
    </row>
    <row r="7478" spans="24:44">
      <c r="X7478" t="s">
        <v>26156</v>
      </c>
      <c r="Y7478" t="s">
        <v>389</v>
      </c>
      <c r="Z7478" t="s">
        <v>26157</v>
      </c>
      <c r="AA7478" t="s">
        <v>26149</v>
      </c>
      <c r="AB7478" t="s">
        <v>5354</v>
      </c>
      <c r="AO7478" s="171"/>
      <c r="AP7478" s="171"/>
      <c r="AQ7478" s="171"/>
      <c r="AR7478" s="171"/>
    </row>
    <row r="7479" spans="24:44">
      <c r="X7479" t="s">
        <v>26158</v>
      </c>
      <c r="Y7479" t="s">
        <v>389</v>
      </c>
      <c r="Z7479" t="s">
        <v>26159</v>
      </c>
      <c r="AA7479" t="s">
        <v>26149</v>
      </c>
      <c r="AB7479" t="s">
        <v>5354</v>
      </c>
      <c r="AO7479" s="171"/>
      <c r="AP7479" s="171"/>
      <c r="AQ7479" s="171"/>
      <c r="AR7479" s="171"/>
    </row>
    <row r="7480" spans="24:44">
      <c r="X7480" t="s">
        <v>26160</v>
      </c>
      <c r="Y7480" t="s">
        <v>389</v>
      </c>
      <c r="Z7480" t="s">
        <v>26161</v>
      </c>
      <c r="AA7480" t="s">
        <v>26149</v>
      </c>
      <c r="AB7480" t="s">
        <v>5354</v>
      </c>
      <c r="AO7480" s="171"/>
      <c r="AP7480" s="171"/>
      <c r="AQ7480" s="171"/>
      <c r="AR7480" s="171"/>
    </row>
    <row r="7481" spans="24:44">
      <c r="X7481" t="s">
        <v>26162</v>
      </c>
      <c r="Y7481" t="s">
        <v>389</v>
      </c>
      <c r="Z7481" t="s">
        <v>26163</v>
      </c>
      <c r="AA7481" t="s">
        <v>23462</v>
      </c>
      <c r="AB7481" t="s">
        <v>5354</v>
      </c>
      <c r="AO7481" s="171"/>
      <c r="AP7481" s="171"/>
      <c r="AQ7481" s="171"/>
      <c r="AR7481" s="171"/>
    </row>
    <row r="7482" spans="24:44">
      <c r="X7482" t="s">
        <v>26164</v>
      </c>
      <c r="Y7482" t="s">
        <v>389</v>
      </c>
      <c r="Z7482" t="s">
        <v>26165</v>
      </c>
      <c r="AA7482" t="s">
        <v>22662</v>
      </c>
      <c r="AB7482" t="s">
        <v>5354</v>
      </c>
      <c r="AO7482" s="171"/>
      <c r="AP7482" s="171"/>
      <c r="AQ7482" s="171"/>
      <c r="AR7482" s="171"/>
    </row>
    <row r="7483" spans="24:44">
      <c r="X7483" t="s">
        <v>26166</v>
      </c>
      <c r="Y7483" t="s">
        <v>389</v>
      </c>
      <c r="Z7483" t="s">
        <v>26167</v>
      </c>
      <c r="AA7483" t="s">
        <v>23698</v>
      </c>
      <c r="AB7483" t="s">
        <v>5354</v>
      </c>
      <c r="AO7483" s="171"/>
      <c r="AP7483" s="171"/>
      <c r="AQ7483" s="171"/>
      <c r="AR7483" s="171"/>
    </row>
    <row r="7484" spans="24:44">
      <c r="X7484" t="s">
        <v>26168</v>
      </c>
      <c r="Y7484" t="s">
        <v>389</v>
      </c>
      <c r="Z7484" t="s">
        <v>26169</v>
      </c>
      <c r="AA7484" t="s">
        <v>26121</v>
      </c>
      <c r="AB7484" t="s">
        <v>5354</v>
      </c>
      <c r="AO7484" s="171"/>
      <c r="AP7484" s="171"/>
      <c r="AQ7484" s="171"/>
      <c r="AR7484" s="171"/>
    </row>
    <row r="7485" spans="24:44">
      <c r="X7485" t="s">
        <v>26170</v>
      </c>
      <c r="Y7485" t="s">
        <v>389</v>
      </c>
      <c r="Z7485" t="s">
        <v>26171</v>
      </c>
      <c r="AA7485" t="s">
        <v>22384</v>
      </c>
      <c r="AB7485" t="s">
        <v>10553</v>
      </c>
      <c r="AO7485" s="171"/>
      <c r="AP7485" s="171"/>
      <c r="AQ7485" s="171"/>
      <c r="AR7485" s="171"/>
    </row>
    <row r="7486" spans="24:44">
      <c r="X7486" t="s">
        <v>26172</v>
      </c>
      <c r="Y7486" t="s">
        <v>389</v>
      </c>
      <c r="Z7486" t="s">
        <v>26173</v>
      </c>
      <c r="AA7486" t="s">
        <v>23396</v>
      </c>
      <c r="AB7486" t="s">
        <v>10553</v>
      </c>
      <c r="AO7486" s="171"/>
      <c r="AP7486" s="171"/>
      <c r="AQ7486" s="171"/>
      <c r="AR7486" s="171"/>
    </row>
    <row r="7487" spans="24:44">
      <c r="X7487" t="s">
        <v>26174</v>
      </c>
      <c r="Y7487" t="s">
        <v>389</v>
      </c>
      <c r="Z7487" t="s">
        <v>26175</v>
      </c>
      <c r="AA7487" t="s">
        <v>23006</v>
      </c>
      <c r="AB7487" t="s">
        <v>10553</v>
      </c>
      <c r="AO7487" s="171"/>
      <c r="AP7487" s="171"/>
      <c r="AQ7487" s="171"/>
      <c r="AR7487" s="171"/>
    </row>
    <row r="7488" spans="24:44">
      <c r="X7488" t="s">
        <v>26176</v>
      </c>
      <c r="Y7488" t="s">
        <v>389</v>
      </c>
      <c r="Z7488" t="s">
        <v>26177</v>
      </c>
      <c r="AA7488" t="s">
        <v>23006</v>
      </c>
      <c r="AB7488" t="s">
        <v>10553</v>
      </c>
      <c r="AO7488" s="171"/>
      <c r="AP7488" s="171"/>
      <c r="AQ7488" s="171"/>
      <c r="AR7488" s="171"/>
    </row>
    <row r="7489" spans="24:44">
      <c r="X7489" t="s">
        <v>26178</v>
      </c>
      <c r="Y7489" t="s">
        <v>389</v>
      </c>
      <c r="Z7489" t="s">
        <v>26179</v>
      </c>
      <c r="AA7489" t="s">
        <v>22509</v>
      </c>
      <c r="AB7489" t="s">
        <v>5354</v>
      </c>
      <c r="AO7489" s="171"/>
      <c r="AP7489" s="171"/>
      <c r="AQ7489" s="171"/>
      <c r="AR7489" s="171"/>
    </row>
    <row r="7490" spans="24:44">
      <c r="X7490" t="s">
        <v>26180</v>
      </c>
      <c r="Y7490" t="s">
        <v>389</v>
      </c>
      <c r="Z7490" t="s">
        <v>26181</v>
      </c>
      <c r="AA7490" t="s">
        <v>22509</v>
      </c>
      <c r="AB7490" t="s">
        <v>5354</v>
      </c>
      <c r="AO7490" s="171"/>
      <c r="AP7490" s="171"/>
      <c r="AQ7490" s="171"/>
      <c r="AR7490" s="171"/>
    </row>
    <row r="7491" spans="24:44">
      <c r="X7491" t="s">
        <v>26182</v>
      </c>
      <c r="Y7491" t="s">
        <v>389</v>
      </c>
      <c r="Z7491" t="s">
        <v>26183</v>
      </c>
      <c r="AA7491" t="s">
        <v>22509</v>
      </c>
      <c r="AB7491" t="s">
        <v>5354</v>
      </c>
      <c r="AO7491" s="171"/>
      <c r="AP7491" s="171"/>
      <c r="AQ7491" s="171"/>
      <c r="AR7491" s="171"/>
    </row>
    <row r="7492" spans="24:44">
      <c r="X7492" t="s">
        <v>26184</v>
      </c>
      <c r="Y7492" t="s">
        <v>389</v>
      </c>
      <c r="Z7492" t="s">
        <v>26185</v>
      </c>
      <c r="AA7492" t="s">
        <v>24332</v>
      </c>
      <c r="AB7492" t="s">
        <v>10553</v>
      </c>
      <c r="AO7492" s="171"/>
      <c r="AP7492" s="171"/>
      <c r="AQ7492" s="171"/>
      <c r="AR7492" s="171"/>
    </row>
    <row r="7493" spans="24:44">
      <c r="X7493" t="s">
        <v>26186</v>
      </c>
      <c r="Y7493" t="s">
        <v>389</v>
      </c>
      <c r="Z7493" t="s">
        <v>26187</v>
      </c>
      <c r="AA7493" t="s">
        <v>24332</v>
      </c>
      <c r="AB7493" t="s">
        <v>10553</v>
      </c>
      <c r="AO7493" s="171"/>
      <c r="AP7493" s="171"/>
      <c r="AQ7493" s="171"/>
      <c r="AR7493" s="171"/>
    </row>
    <row r="7494" spans="24:44">
      <c r="X7494" t="s">
        <v>26188</v>
      </c>
      <c r="Y7494" t="s">
        <v>389</v>
      </c>
      <c r="Z7494" t="s">
        <v>23763</v>
      </c>
      <c r="AA7494" t="s">
        <v>22717</v>
      </c>
      <c r="AB7494" t="s">
        <v>125</v>
      </c>
      <c r="AO7494" s="171"/>
      <c r="AP7494" s="171"/>
      <c r="AQ7494" s="171"/>
      <c r="AR7494" s="171"/>
    </row>
    <row r="7495" spans="24:44">
      <c r="X7495" t="s">
        <v>26189</v>
      </c>
      <c r="Y7495" t="s">
        <v>389</v>
      </c>
      <c r="Z7495" t="s">
        <v>26190</v>
      </c>
      <c r="AA7495" t="s">
        <v>23715</v>
      </c>
      <c r="AB7495" t="s">
        <v>5354</v>
      </c>
      <c r="AO7495" s="171"/>
      <c r="AP7495" s="171"/>
      <c r="AQ7495" s="171"/>
      <c r="AR7495" s="171"/>
    </row>
    <row r="7496" spans="24:44">
      <c r="X7496" t="s">
        <v>26191</v>
      </c>
      <c r="Y7496" t="s">
        <v>389</v>
      </c>
      <c r="Z7496" t="s">
        <v>26192</v>
      </c>
      <c r="AA7496" t="s">
        <v>24332</v>
      </c>
      <c r="AB7496" t="s">
        <v>10553</v>
      </c>
      <c r="AO7496" s="171"/>
      <c r="AP7496" s="171"/>
      <c r="AQ7496" s="171"/>
      <c r="AR7496" s="171"/>
    </row>
    <row r="7497" spans="24:44">
      <c r="X7497" t="s">
        <v>26193</v>
      </c>
      <c r="Y7497" t="s">
        <v>389</v>
      </c>
      <c r="Z7497" t="s">
        <v>26194</v>
      </c>
      <c r="AA7497" t="s">
        <v>22384</v>
      </c>
      <c r="AB7497" t="s">
        <v>10553</v>
      </c>
      <c r="AO7497" s="171"/>
      <c r="AP7497" s="171"/>
      <c r="AQ7497" s="171"/>
      <c r="AR7497" s="171"/>
    </row>
    <row r="7498" spans="24:44">
      <c r="X7498" t="s">
        <v>26195</v>
      </c>
      <c r="Y7498" t="s">
        <v>389</v>
      </c>
      <c r="Z7498" t="s">
        <v>26196</v>
      </c>
      <c r="AA7498" t="s">
        <v>23773</v>
      </c>
      <c r="AB7498" t="s">
        <v>22504</v>
      </c>
      <c r="AO7498" s="171"/>
      <c r="AP7498" s="171"/>
      <c r="AQ7498" s="171"/>
      <c r="AR7498" s="171"/>
    </row>
    <row r="7499" spans="24:44">
      <c r="X7499" t="s">
        <v>26197</v>
      </c>
      <c r="Y7499" t="s">
        <v>389</v>
      </c>
      <c r="Z7499" t="s">
        <v>26198</v>
      </c>
      <c r="AA7499" t="s">
        <v>25502</v>
      </c>
      <c r="AB7499" t="s">
        <v>125</v>
      </c>
      <c r="AO7499" s="171"/>
      <c r="AP7499" s="171"/>
      <c r="AQ7499" s="171"/>
      <c r="AR7499" s="171"/>
    </row>
    <row r="7500" spans="24:44">
      <c r="X7500" t="s">
        <v>26199</v>
      </c>
      <c r="Y7500" t="s">
        <v>389</v>
      </c>
      <c r="Z7500" t="s">
        <v>26200</v>
      </c>
      <c r="AA7500" t="s">
        <v>25506</v>
      </c>
      <c r="AB7500" t="s">
        <v>125</v>
      </c>
      <c r="AO7500" s="171"/>
      <c r="AP7500" s="171"/>
      <c r="AQ7500" s="171"/>
      <c r="AR7500" s="171"/>
    </row>
    <row r="7501" spans="24:44">
      <c r="X7501" t="s">
        <v>26201</v>
      </c>
      <c r="Y7501" t="s">
        <v>389</v>
      </c>
      <c r="Z7501" t="s">
        <v>26202</v>
      </c>
      <c r="AA7501" t="s">
        <v>25429</v>
      </c>
      <c r="AB7501" t="s">
        <v>10553</v>
      </c>
      <c r="AO7501" s="171"/>
      <c r="AP7501" s="171"/>
      <c r="AQ7501" s="171"/>
      <c r="AR7501" s="171"/>
    </row>
    <row r="7502" spans="24:44">
      <c r="X7502" t="s">
        <v>26203</v>
      </c>
      <c r="Y7502" t="s">
        <v>389</v>
      </c>
      <c r="Z7502" t="s">
        <v>26204</v>
      </c>
      <c r="AA7502" t="s">
        <v>22509</v>
      </c>
      <c r="AB7502" t="s">
        <v>5354</v>
      </c>
      <c r="AO7502" s="171"/>
      <c r="AP7502" s="171"/>
      <c r="AQ7502" s="171"/>
      <c r="AR7502" s="171"/>
    </row>
    <row r="7503" spans="24:44">
      <c r="X7503" t="s">
        <v>26205</v>
      </c>
      <c r="Y7503" t="s">
        <v>389</v>
      </c>
      <c r="Z7503" t="s">
        <v>26206</v>
      </c>
      <c r="AA7503" t="s">
        <v>22509</v>
      </c>
      <c r="AB7503" t="s">
        <v>5354</v>
      </c>
      <c r="AO7503" s="171"/>
      <c r="AP7503" s="171"/>
      <c r="AQ7503" s="171"/>
      <c r="AR7503" s="171"/>
    </row>
    <row r="7504" spans="24:44">
      <c r="X7504" t="s">
        <v>26207</v>
      </c>
      <c r="Y7504" t="s">
        <v>389</v>
      </c>
      <c r="Z7504" t="s">
        <v>26208</v>
      </c>
      <c r="AA7504" t="s">
        <v>22509</v>
      </c>
      <c r="AB7504" t="s">
        <v>5354</v>
      </c>
      <c r="AO7504" s="171"/>
      <c r="AP7504" s="171"/>
      <c r="AQ7504" s="171"/>
      <c r="AR7504" s="171"/>
    </row>
    <row r="7505" spans="24:44">
      <c r="X7505" t="s">
        <v>26209</v>
      </c>
      <c r="Y7505" t="s">
        <v>389</v>
      </c>
      <c r="Z7505" t="s">
        <v>26210</v>
      </c>
      <c r="AA7505" t="s">
        <v>22509</v>
      </c>
      <c r="AB7505" t="s">
        <v>5354</v>
      </c>
      <c r="AO7505" s="171"/>
      <c r="AP7505" s="171"/>
      <c r="AQ7505" s="171"/>
      <c r="AR7505" s="171"/>
    </row>
    <row r="7506" spans="24:44">
      <c r="X7506" t="s">
        <v>26211</v>
      </c>
      <c r="Y7506" t="s">
        <v>389</v>
      </c>
      <c r="Z7506" t="s">
        <v>26212</v>
      </c>
      <c r="AA7506" t="s">
        <v>22509</v>
      </c>
      <c r="AB7506" t="s">
        <v>5354</v>
      </c>
      <c r="AO7506" s="171"/>
      <c r="AP7506" s="171"/>
      <c r="AQ7506" s="171"/>
      <c r="AR7506" s="171"/>
    </row>
    <row r="7507" spans="24:44">
      <c r="X7507" t="s">
        <v>26213</v>
      </c>
      <c r="Y7507" t="s">
        <v>389</v>
      </c>
      <c r="Z7507" t="s">
        <v>26214</v>
      </c>
      <c r="AA7507" t="s">
        <v>22509</v>
      </c>
      <c r="AB7507" t="s">
        <v>5354</v>
      </c>
      <c r="AO7507" s="171"/>
      <c r="AP7507" s="171"/>
      <c r="AQ7507" s="171"/>
      <c r="AR7507" s="171"/>
    </row>
    <row r="7508" spans="24:44">
      <c r="X7508" t="s">
        <v>26215</v>
      </c>
      <c r="Y7508" t="s">
        <v>389</v>
      </c>
      <c r="Z7508" t="s">
        <v>26216</v>
      </c>
      <c r="AA7508" t="s">
        <v>22509</v>
      </c>
      <c r="AB7508" t="s">
        <v>5354</v>
      </c>
      <c r="AO7508" s="171"/>
      <c r="AP7508" s="171"/>
      <c r="AQ7508" s="171"/>
      <c r="AR7508" s="171"/>
    </row>
    <row r="7509" spans="24:44">
      <c r="X7509" t="s">
        <v>26217</v>
      </c>
      <c r="Y7509" t="s">
        <v>389</v>
      </c>
      <c r="Z7509" t="s">
        <v>26218</v>
      </c>
      <c r="AA7509" t="s">
        <v>22509</v>
      </c>
      <c r="AB7509" t="s">
        <v>5354</v>
      </c>
      <c r="AO7509" s="171"/>
      <c r="AP7509" s="171"/>
      <c r="AQ7509" s="171"/>
      <c r="AR7509" s="171"/>
    </row>
    <row r="7510" spans="24:44">
      <c r="X7510" t="s">
        <v>26219</v>
      </c>
      <c r="Y7510" t="s">
        <v>389</v>
      </c>
      <c r="Z7510" t="s">
        <v>26220</v>
      </c>
      <c r="AA7510" t="s">
        <v>23715</v>
      </c>
      <c r="AB7510" t="s">
        <v>5354</v>
      </c>
      <c r="AO7510" s="171"/>
      <c r="AP7510" s="171"/>
      <c r="AQ7510" s="171"/>
      <c r="AR7510" s="171"/>
    </row>
    <row r="7511" spans="24:44">
      <c r="X7511" t="s">
        <v>26221</v>
      </c>
      <c r="Y7511" t="s">
        <v>389</v>
      </c>
      <c r="Z7511" t="s">
        <v>26222</v>
      </c>
      <c r="AA7511" t="s">
        <v>23715</v>
      </c>
      <c r="AB7511" t="s">
        <v>5354</v>
      </c>
      <c r="AO7511" s="171"/>
      <c r="AP7511" s="171"/>
      <c r="AQ7511" s="171"/>
      <c r="AR7511" s="171"/>
    </row>
    <row r="7512" spans="24:44">
      <c r="X7512" t="s">
        <v>26223</v>
      </c>
      <c r="Y7512" t="s">
        <v>386</v>
      </c>
      <c r="Z7512" t="s">
        <v>26224</v>
      </c>
      <c r="AA7512" t="s">
        <v>25180</v>
      </c>
      <c r="AB7512" t="s">
        <v>5354</v>
      </c>
      <c r="AO7512" s="171"/>
      <c r="AP7512" s="171"/>
      <c r="AQ7512" s="171"/>
      <c r="AR7512" s="171"/>
    </row>
    <row r="7513" spans="24:44">
      <c r="X7513" t="s">
        <v>26225</v>
      </c>
      <c r="Y7513" t="s">
        <v>389</v>
      </c>
      <c r="Z7513" t="s">
        <v>26226</v>
      </c>
      <c r="AA7513" t="s">
        <v>25180</v>
      </c>
      <c r="AB7513" t="s">
        <v>5354</v>
      </c>
      <c r="AO7513" s="171"/>
      <c r="AP7513" s="171"/>
      <c r="AQ7513" s="171"/>
      <c r="AR7513" s="171"/>
    </row>
    <row r="7514" spans="24:44">
      <c r="X7514" t="s">
        <v>26227</v>
      </c>
      <c r="Y7514" t="s">
        <v>386</v>
      </c>
      <c r="Z7514" t="s">
        <v>26228</v>
      </c>
      <c r="AA7514" t="s">
        <v>25180</v>
      </c>
      <c r="AB7514" t="s">
        <v>5354</v>
      </c>
      <c r="AO7514" s="171"/>
      <c r="AP7514" s="171"/>
      <c r="AQ7514" s="171"/>
      <c r="AR7514" s="171"/>
    </row>
    <row r="7515" spans="24:44">
      <c r="X7515" t="s">
        <v>26229</v>
      </c>
      <c r="Y7515" t="s">
        <v>389</v>
      </c>
      <c r="Z7515" t="s">
        <v>26230</v>
      </c>
      <c r="AA7515" t="s">
        <v>25180</v>
      </c>
      <c r="AB7515" t="s">
        <v>5354</v>
      </c>
      <c r="AO7515" s="171"/>
      <c r="AP7515" s="171"/>
      <c r="AQ7515" s="171"/>
      <c r="AR7515" s="171"/>
    </row>
    <row r="7516" spans="24:44">
      <c r="X7516" t="s">
        <v>26231</v>
      </c>
      <c r="Y7516" t="s">
        <v>389</v>
      </c>
      <c r="Z7516" t="s">
        <v>26120</v>
      </c>
      <c r="AA7516" t="s">
        <v>23936</v>
      </c>
      <c r="AB7516" t="s">
        <v>5354</v>
      </c>
      <c r="AO7516" s="171"/>
      <c r="AP7516" s="171"/>
      <c r="AQ7516" s="171"/>
      <c r="AR7516" s="171"/>
    </row>
    <row r="7517" spans="24:44">
      <c r="X7517" t="s">
        <v>26232</v>
      </c>
      <c r="Y7517" t="s">
        <v>389</v>
      </c>
      <c r="Z7517" t="s">
        <v>26233</v>
      </c>
      <c r="AA7517" t="s">
        <v>26234</v>
      </c>
      <c r="AB7517" t="s">
        <v>10553</v>
      </c>
      <c r="AO7517" s="171"/>
      <c r="AP7517" s="171"/>
      <c r="AQ7517" s="171"/>
      <c r="AR7517" s="171"/>
    </row>
    <row r="7518" spans="24:44">
      <c r="X7518" t="s">
        <v>26235</v>
      </c>
      <c r="Y7518" t="s">
        <v>386</v>
      </c>
      <c r="Z7518" t="s">
        <v>26236</v>
      </c>
      <c r="AA7518" t="s">
        <v>26237</v>
      </c>
      <c r="AB7518" t="s">
        <v>5354</v>
      </c>
      <c r="AO7518" s="171"/>
      <c r="AP7518" s="171"/>
      <c r="AQ7518" s="171"/>
      <c r="AR7518" s="171"/>
    </row>
    <row r="7519" spans="24:44">
      <c r="X7519" t="s">
        <v>26238</v>
      </c>
      <c r="Y7519" t="s">
        <v>386</v>
      </c>
      <c r="Z7519" t="s">
        <v>26239</v>
      </c>
      <c r="AA7519" t="s">
        <v>26240</v>
      </c>
      <c r="AB7519" t="s">
        <v>5354</v>
      </c>
      <c r="AO7519" s="171"/>
      <c r="AP7519" s="171"/>
      <c r="AQ7519" s="171"/>
      <c r="AR7519" s="171"/>
    </row>
    <row r="7520" spans="24:44">
      <c r="X7520" t="s">
        <v>26241</v>
      </c>
      <c r="Y7520" t="s">
        <v>389</v>
      </c>
      <c r="Z7520" t="s">
        <v>26242</v>
      </c>
      <c r="AA7520" t="s">
        <v>23715</v>
      </c>
      <c r="AB7520" t="s">
        <v>5354</v>
      </c>
      <c r="AO7520" s="171"/>
      <c r="AP7520" s="171"/>
      <c r="AQ7520" s="171"/>
      <c r="AR7520" s="171"/>
    </row>
    <row r="7521" spans="24:44">
      <c r="X7521" t="s">
        <v>26243</v>
      </c>
      <c r="Y7521" t="s">
        <v>386</v>
      </c>
      <c r="Z7521" t="s">
        <v>26244</v>
      </c>
      <c r="AA7521" t="s">
        <v>26245</v>
      </c>
      <c r="AB7521" t="s">
        <v>5354</v>
      </c>
      <c r="AO7521" s="171"/>
      <c r="AP7521" s="171"/>
      <c r="AQ7521" s="171"/>
      <c r="AR7521" s="171"/>
    </row>
    <row r="7522" spans="24:44">
      <c r="X7522" t="s">
        <v>26246</v>
      </c>
      <c r="Y7522" t="s">
        <v>386</v>
      </c>
      <c r="Z7522" t="s">
        <v>26247</v>
      </c>
      <c r="AA7522" t="s">
        <v>26248</v>
      </c>
      <c r="AB7522" t="s">
        <v>5354</v>
      </c>
      <c r="AO7522" s="171"/>
      <c r="AP7522" s="171"/>
      <c r="AQ7522" s="171"/>
      <c r="AR7522" s="171"/>
    </row>
    <row r="7523" spans="24:44">
      <c r="X7523" t="s">
        <v>26249</v>
      </c>
      <c r="Y7523" t="s">
        <v>386</v>
      </c>
      <c r="Z7523" t="s">
        <v>26250</v>
      </c>
      <c r="AA7523" t="s">
        <v>26251</v>
      </c>
      <c r="AB7523" t="s">
        <v>5354</v>
      </c>
      <c r="AO7523" s="171"/>
      <c r="AP7523" s="171"/>
      <c r="AQ7523" s="171"/>
      <c r="AR7523" s="171"/>
    </row>
    <row r="7524" spans="24:44">
      <c r="X7524" t="s">
        <v>26252</v>
      </c>
      <c r="Y7524" t="s">
        <v>386</v>
      </c>
      <c r="Z7524" t="s">
        <v>26253</v>
      </c>
      <c r="AA7524" t="s">
        <v>26254</v>
      </c>
      <c r="AB7524" t="s">
        <v>5354</v>
      </c>
      <c r="AO7524" s="171"/>
      <c r="AP7524" s="171"/>
      <c r="AQ7524" s="171"/>
      <c r="AR7524" s="171"/>
    </row>
    <row r="7525" spans="24:44">
      <c r="X7525" t="s">
        <v>26255</v>
      </c>
      <c r="Y7525" t="s">
        <v>386</v>
      </c>
      <c r="Z7525" t="s">
        <v>26256</v>
      </c>
      <c r="AA7525" t="s">
        <v>26257</v>
      </c>
      <c r="AB7525" t="s">
        <v>5354</v>
      </c>
      <c r="AO7525" s="171"/>
      <c r="AP7525" s="171"/>
      <c r="AQ7525" s="171"/>
      <c r="AR7525" s="171"/>
    </row>
    <row r="7526" spans="24:44">
      <c r="X7526" t="s">
        <v>26258</v>
      </c>
      <c r="Y7526" t="s">
        <v>386</v>
      </c>
      <c r="Z7526" t="s">
        <v>26259</v>
      </c>
      <c r="AA7526" t="s">
        <v>26260</v>
      </c>
      <c r="AB7526" t="s">
        <v>5354</v>
      </c>
      <c r="AO7526" s="171"/>
      <c r="AP7526" s="171"/>
      <c r="AQ7526" s="171"/>
      <c r="AR7526" s="171"/>
    </row>
    <row r="7527" spans="24:44">
      <c r="X7527" t="s">
        <v>26261</v>
      </c>
      <c r="Y7527" t="s">
        <v>386</v>
      </c>
      <c r="Z7527" t="s">
        <v>26262</v>
      </c>
      <c r="AA7527" t="s">
        <v>26263</v>
      </c>
      <c r="AB7527" t="s">
        <v>5354</v>
      </c>
      <c r="AO7527" s="171"/>
      <c r="AP7527" s="171"/>
      <c r="AQ7527" s="171"/>
      <c r="AR7527" s="171"/>
    </row>
    <row r="7528" spans="24:44">
      <c r="X7528" t="s">
        <v>26264</v>
      </c>
      <c r="Y7528" t="s">
        <v>386</v>
      </c>
      <c r="Z7528" t="s">
        <v>26265</v>
      </c>
      <c r="AA7528" t="s">
        <v>26266</v>
      </c>
      <c r="AB7528" t="s">
        <v>5354</v>
      </c>
      <c r="AO7528" s="171"/>
      <c r="AP7528" s="171"/>
      <c r="AQ7528" s="171"/>
      <c r="AR7528" s="171"/>
    </row>
    <row r="7529" spans="24:44">
      <c r="X7529" t="s">
        <v>26267</v>
      </c>
      <c r="Y7529" t="s">
        <v>386</v>
      </c>
      <c r="Z7529" t="s">
        <v>26268</v>
      </c>
      <c r="AA7529" t="s">
        <v>26269</v>
      </c>
      <c r="AB7529" t="s">
        <v>5354</v>
      </c>
      <c r="AO7529" s="171"/>
      <c r="AP7529" s="171"/>
      <c r="AQ7529" s="171"/>
      <c r="AR7529" s="171"/>
    </row>
    <row r="7530" spans="24:44">
      <c r="X7530" t="s">
        <v>26270</v>
      </c>
      <c r="Y7530" t="s">
        <v>386</v>
      </c>
      <c r="Z7530" t="s">
        <v>26271</v>
      </c>
      <c r="AA7530" t="s">
        <v>26272</v>
      </c>
      <c r="AB7530" t="s">
        <v>5354</v>
      </c>
      <c r="AO7530" s="171"/>
      <c r="AP7530" s="171"/>
      <c r="AQ7530" s="171"/>
      <c r="AR7530" s="171"/>
    </row>
    <row r="7531" spans="24:44">
      <c r="X7531" t="s">
        <v>26273</v>
      </c>
      <c r="Y7531" t="s">
        <v>386</v>
      </c>
      <c r="Z7531" t="s">
        <v>26274</v>
      </c>
      <c r="AA7531" t="s">
        <v>26275</v>
      </c>
      <c r="AB7531" t="s">
        <v>5354</v>
      </c>
      <c r="AO7531" s="171"/>
      <c r="AP7531" s="171"/>
      <c r="AQ7531" s="171"/>
      <c r="AR7531" s="171"/>
    </row>
    <row r="7532" spans="24:44">
      <c r="X7532" t="s">
        <v>26276</v>
      </c>
      <c r="Y7532" t="s">
        <v>386</v>
      </c>
      <c r="Z7532" t="s">
        <v>26277</v>
      </c>
      <c r="AA7532" t="s">
        <v>26278</v>
      </c>
      <c r="AB7532" t="s">
        <v>5354</v>
      </c>
      <c r="AO7532" s="171"/>
      <c r="AP7532" s="171"/>
      <c r="AQ7532" s="171"/>
      <c r="AR7532" s="171"/>
    </row>
    <row r="7533" spans="24:44">
      <c r="X7533" t="s">
        <v>26279</v>
      </c>
      <c r="Y7533" t="s">
        <v>386</v>
      </c>
      <c r="Z7533" t="s">
        <v>26280</v>
      </c>
      <c r="AA7533" t="s">
        <v>26281</v>
      </c>
      <c r="AB7533" t="s">
        <v>5354</v>
      </c>
      <c r="AO7533" s="171"/>
      <c r="AP7533" s="171"/>
      <c r="AQ7533" s="171"/>
      <c r="AR7533" s="171"/>
    </row>
    <row r="7534" spans="24:44">
      <c r="X7534" t="s">
        <v>26282</v>
      </c>
      <c r="Y7534" t="s">
        <v>386</v>
      </c>
      <c r="Z7534" t="s">
        <v>26283</v>
      </c>
      <c r="AA7534" t="s">
        <v>26284</v>
      </c>
      <c r="AB7534" t="s">
        <v>5354</v>
      </c>
      <c r="AO7534" s="171"/>
      <c r="AP7534" s="171"/>
      <c r="AQ7534" s="171"/>
      <c r="AR7534" s="171"/>
    </row>
    <row r="7535" spans="24:44">
      <c r="X7535" t="s">
        <v>26285</v>
      </c>
      <c r="Y7535" t="s">
        <v>386</v>
      </c>
      <c r="Z7535" t="s">
        <v>26286</v>
      </c>
      <c r="AA7535" t="s">
        <v>26287</v>
      </c>
      <c r="AB7535" t="s">
        <v>5354</v>
      </c>
      <c r="AO7535" s="171"/>
      <c r="AP7535" s="171"/>
      <c r="AQ7535" s="171"/>
      <c r="AR7535" s="171"/>
    </row>
    <row r="7536" spans="24:44">
      <c r="X7536" t="s">
        <v>26288</v>
      </c>
      <c r="Y7536" t="s">
        <v>386</v>
      </c>
      <c r="Z7536" t="s">
        <v>26289</v>
      </c>
      <c r="AA7536" t="s">
        <v>26290</v>
      </c>
      <c r="AB7536" t="s">
        <v>5354</v>
      </c>
      <c r="AO7536" s="171"/>
      <c r="AP7536" s="171"/>
      <c r="AQ7536" s="171"/>
      <c r="AR7536" s="171"/>
    </row>
    <row r="7537" spans="24:44">
      <c r="X7537" t="s">
        <v>26291</v>
      </c>
      <c r="Y7537" t="s">
        <v>386</v>
      </c>
      <c r="Z7537" t="s">
        <v>26292</v>
      </c>
      <c r="AA7537" t="s">
        <v>26293</v>
      </c>
      <c r="AB7537" t="s">
        <v>5354</v>
      </c>
      <c r="AO7537" s="171"/>
      <c r="AP7537" s="171"/>
      <c r="AQ7537" s="171"/>
      <c r="AR7537" s="171"/>
    </row>
    <row r="7538" spans="24:44">
      <c r="X7538" t="s">
        <v>26294</v>
      </c>
      <c r="Y7538" t="s">
        <v>386</v>
      </c>
      <c r="Z7538" t="s">
        <v>26295</v>
      </c>
      <c r="AA7538" t="s">
        <v>26296</v>
      </c>
      <c r="AB7538" t="s">
        <v>5354</v>
      </c>
      <c r="AO7538" s="171"/>
      <c r="AP7538" s="171"/>
      <c r="AQ7538" s="171"/>
      <c r="AR7538" s="171"/>
    </row>
    <row r="7539" spans="24:44">
      <c r="X7539" t="s">
        <v>26297</v>
      </c>
      <c r="Y7539" t="s">
        <v>386</v>
      </c>
      <c r="Z7539" t="s">
        <v>26298</v>
      </c>
      <c r="AA7539" t="s">
        <v>26299</v>
      </c>
      <c r="AB7539" t="s">
        <v>5354</v>
      </c>
      <c r="AO7539" s="171"/>
      <c r="AP7539" s="171"/>
      <c r="AQ7539" s="171"/>
      <c r="AR7539" s="171"/>
    </row>
    <row r="7540" spans="24:44">
      <c r="X7540" t="s">
        <v>26300</v>
      </c>
      <c r="Y7540" t="s">
        <v>386</v>
      </c>
      <c r="Z7540" t="s">
        <v>26301</v>
      </c>
      <c r="AA7540" t="s">
        <v>26302</v>
      </c>
      <c r="AB7540" t="s">
        <v>5354</v>
      </c>
      <c r="AO7540" s="171"/>
      <c r="AP7540" s="171"/>
      <c r="AQ7540" s="171"/>
      <c r="AR7540" s="171"/>
    </row>
    <row r="7541" spans="24:44">
      <c r="X7541" t="s">
        <v>26303</v>
      </c>
      <c r="Y7541" t="s">
        <v>386</v>
      </c>
      <c r="Z7541" t="s">
        <v>26304</v>
      </c>
      <c r="AA7541" t="s">
        <v>26305</v>
      </c>
      <c r="AB7541" t="s">
        <v>5354</v>
      </c>
      <c r="AO7541" s="171"/>
      <c r="AP7541" s="171"/>
      <c r="AQ7541" s="171"/>
      <c r="AR7541" s="171"/>
    </row>
    <row r="7542" spans="24:44">
      <c r="X7542" t="s">
        <v>26306</v>
      </c>
      <c r="Y7542" t="s">
        <v>386</v>
      </c>
      <c r="Z7542" t="s">
        <v>26307</v>
      </c>
      <c r="AA7542" t="s">
        <v>26308</v>
      </c>
      <c r="AB7542" t="s">
        <v>5354</v>
      </c>
      <c r="AO7542" s="171"/>
      <c r="AP7542" s="171"/>
      <c r="AQ7542" s="171"/>
      <c r="AR7542" s="171"/>
    </row>
    <row r="7543" spans="24:44">
      <c r="X7543" t="s">
        <v>26309</v>
      </c>
      <c r="Y7543" t="s">
        <v>386</v>
      </c>
      <c r="Z7543" t="s">
        <v>26310</v>
      </c>
      <c r="AA7543" t="s">
        <v>26311</v>
      </c>
      <c r="AB7543" t="s">
        <v>5354</v>
      </c>
      <c r="AO7543" s="171"/>
      <c r="AP7543" s="171"/>
      <c r="AQ7543" s="171"/>
      <c r="AR7543" s="171"/>
    </row>
    <row r="7544" spans="24:44">
      <c r="X7544" t="s">
        <v>26312</v>
      </c>
      <c r="Y7544" t="s">
        <v>386</v>
      </c>
      <c r="Z7544" t="s">
        <v>26313</v>
      </c>
      <c r="AA7544" t="s">
        <v>26314</v>
      </c>
      <c r="AB7544" t="s">
        <v>5354</v>
      </c>
      <c r="AO7544" s="171"/>
      <c r="AP7544" s="171"/>
      <c r="AQ7544" s="171"/>
      <c r="AR7544" s="171"/>
    </row>
    <row r="7545" spans="24:44">
      <c r="X7545" t="s">
        <v>26315</v>
      </c>
      <c r="Y7545" t="s">
        <v>386</v>
      </c>
      <c r="Z7545" t="s">
        <v>26316</v>
      </c>
      <c r="AA7545" t="s">
        <v>26317</v>
      </c>
      <c r="AB7545" t="s">
        <v>5354</v>
      </c>
      <c r="AO7545" s="171"/>
      <c r="AP7545" s="171"/>
      <c r="AQ7545" s="171"/>
      <c r="AR7545" s="171"/>
    </row>
    <row r="7546" spans="24:44">
      <c r="X7546" t="s">
        <v>26318</v>
      </c>
      <c r="Y7546" t="s">
        <v>386</v>
      </c>
      <c r="Z7546" t="s">
        <v>26319</v>
      </c>
      <c r="AA7546" t="s">
        <v>26320</v>
      </c>
      <c r="AB7546" t="s">
        <v>5354</v>
      </c>
      <c r="AO7546" s="171"/>
      <c r="AP7546" s="171"/>
      <c r="AQ7546" s="171"/>
      <c r="AR7546" s="171"/>
    </row>
    <row r="7547" spans="24:44">
      <c r="X7547" t="s">
        <v>26321</v>
      </c>
      <c r="Y7547" t="s">
        <v>386</v>
      </c>
      <c r="Z7547" t="s">
        <v>26322</v>
      </c>
      <c r="AA7547" t="s">
        <v>26323</v>
      </c>
      <c r="AB7547" t="s">
        <v>5354</v>
      </c>
      <c r="AO7547" s="171"/>
      <c r="AP7547" s="171"/>
      <c r="AQ7547" s="171"/>
      <c r="AR7547" s="171"/>
    </row>
    <row r="7548" spans="24:44">
      <c r="X7548" t="s">
        <v>26324</v>
      </c>
      <c r="Y7548" t="s">
        <v>386</v>
      </c>
      <c r="Z7548" t="s">
        <v>26325</v>
      </c>
      <c r="AA7548" t="s">
        <v>26326</v>
      </c>
      <c r="AB7548" t="s">
        <v>5354</v>
      </c>
      <c r="AO7548" s="171"/>
      <c r="AP7548" s="171"/>
      <c r="AQ7548" s="171"/>
      <c r="AR7548" s="171"/>
    </row>
    <row r="7549" spans="24:44">
      <c r="X7549" t="s">
        <v>26327</v>
      </c>
      <c r="Y7549" t="s">
        <v>386</v>
      </c>
      <c r="Z7549" t="s">
        <v>26328</v>
      </c>
      <c r="AA7549" t="s">
        <v>26329</v>
      </c>
      <c r="AB7549" t="s">
        <v>5354</v>
      </c>
      <c r="AO7549" s="171"/>
      <c r="AP7549" s="171"/>
      <c r="AQ7549" s="171"/>
      <c r="AR7549" s="171"/>
    </row>
    <row r="7550" spans="24:44">
      <c r="X7550" t="s">
        <v>26330</v>
      </c>
      <c r="Y7550" t="s">
        <v>386</v>
      </c>
      <c r="Z7550" t="s">
        <v>26331</v>
      </c>
      <c r="AA7550" t="s">
        <v>26332</v>
      </c>
      <c r="AB7550" t="s">
        <v>5354</v>
      </c>
      <c r="AO7550" s="171"/>
      <c r="AP7550" s="171"/>
      <c r="AQ7550" s="171"/>
      <c r="AR7550" s="171"/>
    </row>
    <row r="7551" spans="24:44">
      <c r="X7551" t="s">
        <v>26333</v>
      </c>
      <c r="Y7551" t="s">
        <v>389</v>
      </c>
      <c r="Z7551" t="s">
        <v>26334</v>
      </c>
      <c r="AA7551" t="s">
        <v>23715</v>
      </c>
      <c r="AB7551" t="s">
        <v>5354</v>
      </c>
      <c r="AO7551" s="171"/>
      <c r="AP7551" s="171"/>
      <c r="AQ7551" s="171"/>
      <c r="AR7551" s="171"/>
    </row>
    <row r="7552" spans="24:44">
      <c r="X7552" t="s">
        <v>26335</v>
      </c>
      <c r="Y7552" t="s">
        <v>386</v>
      </c>
      <c r="Z7552" t="s">
        <v>26336</v>
      </c>
      <c r="AA7552" t="s">
        <v>26337</v>
      </c>
      <c r="AB7552" t="s">
        <v>5354</v>
      </c>
      <c r="AO7552" s="171"/>
      <c r="AP7552" s="171"/>
      <c r="AQ7552" s="171"/>
      <c r="AR7552" s="171"/>
    </row>
    <row r="7553" spans="24:44">
      <c r="X7553" t="s">
        <v>26338</v>
      </c>
      <c r="Y7553" t="s">
        <v>386</v>
      </c>
      <c r="Z7553" t="s">
        <v>26339</v>
      </c>
      <c r="AA7553" t="s">
        <v>26340</v>
      </c>
      <c r="AB7553" t="s">
        <v>5354</v>
      </c>
      <c r="AO7553" s="171"/>
      <c r="AP7553" s="171"/>
      <c r="AQ7553" s="171"/>
      <c r="AR7553" s="171"/>
    </row>
    <row r="7554" spans="24:44">
      <c r="X7554" t="s">
        <v>26341</v>
      </c>
      <c r="Y7554" t="s">
        <v>386</v>
      </c>
      <c r="Z7554" t="s">
        <v>26342</v>
      </c>
      <c r="AA7554" t="s">
        <v>26343</v>
      </c>
      <c r="AB7554" t="s">
        <v>5354</v>
      </c>
      <c r="AO7554" s="171"/>
      <c r="AP7554" s="171"/>
      <c r="AQ7554" s="171"/>
      <c r="AR7554" s="171"/>
    </row>
    <row r="7555" spans="24:44">
      <c r="X7555" t="s">
        <v>26344</v>
      </c>
      <c r="Y7555" t="s">
        <v>389</v>
      </c>
      <c r="Z7555" t="s">
        <v>26345</v>
      </c>
      <c r="AA7555" t="s">
        <v>23715</v>
      </c>
      <c r="AB7555" t="s">
        <v>5354</v>
      </c>
      <c r="AO7555" s="171"/>
      <c r="AP7555" s="171"/>
      <c r="AQ7555" s="171"/>
      <c r="AR7555" s="171"/>
    </row>
    <row r="7556" spans="24:44">
      <c r="X7556" t="s">
        <v>26346</v>
      </c>
      <c r="Y7556" t="s">
        <v>386</v>
      </c>
      <c r="Z7556" t="s">
        <v>26347</v>
      </c>
      <c r="AA7556" t="s">
        <v>26348</v>
      </c>
      <c r="AB7556" t="s">
        <v>5354</v>
      </c>
      <c r="AO7556" s="171"/>
      <c r="AP7556" s="171"/>
      <c r="AQ7556" s="171"/>
      <c r="AR7556" s="171"/>
    </row>
    <row r="7557" spans="24:44">
      <c r="X7557" t="s">
        <v>26349</v>
      </c>
      <c r="Y7557" t="s">
        <v>386</v>
      </c>
      <c r="Z7557" t="s">
        <v>26350</v>
      </c>
      <c r="AA7557" t="s">
        <v>26351</v>
      </c>
      <c r="AB7557" t="s">
        <v>5354</v>
      </c>
      <c r="AO7557" s="171"/>
      <c r="AP7557" s="171"/>
      <c r="AQ7557" s="171"/>
      <c r="AR7557" s="171"/>
    </row>
    <row r="7558" spans="24:44">
      <c r="X7558" t="s">
        <v>26352</v>
      </c>
      <c r="Y7558" t="s">
        <v>386</v>
      </c>
      <c r="Z7558" t="s">
        <v>26353</v>
      </c>
      <c r="AA7558" t="s">
        <v>26354</v>
      </c>
      <c r="AB7558" t="s">
        <v>5354</v>
      </c>
      <c r="AO7558" s="171"/>
      <c r="AP7558" s="171"/>
      <c r="AQ7558" s="171"/>
      <c r="AR7558" s="171"/>
    </row>
    <row r="7559" spans="24:44">
      <c r="X7559" t="s">
        <v>26355</v>
      </c>
      <c r="Y7559" t="s">
        <v>386</v>
      </c>
      <c r="Z7559" t="s">
        <v>26356</v>
      </c>
      <c r="AA7559" t="s">
        <v>26357</v>
      </c>
      <c r="AB7559" t="s">
        <v>5354</v>
      </c>
      <c r="AO7559" s="171"/>
      <c r="AP7559" s="171"/>
      <c r="AQ7559" s="171"/>
      <c r="AR7559" s="171"/>
    </row>
    <row r="7560" spans="24:44">
      <c r="X7560" t="s">
        <v>26358</v>
      </c>
      <c r="Y7560" t="s">
        <v>386</v>
      </c>
      <c r="Z7560" t="s">
        <v>26359</v>
      </c>
      <c r="AA7560" t="s">
        <v>26360</v>
      </c>
      <c r="AB7560" t="s">
        <v>5354</v>
      </c>
      <c r="AO7560" s="171"/>
      <c r="AP7560" s="171"/>
      <c r="AQ7560" s="171"/>
      <c r="AR7560" s="171"/>
    </row>
    <row r="7561" spans="24:44">
      <c r="X7561" t="s">
        <v>26361</v>
      </c>
      <c r="Y7561" t="s">
        <v>386</v>
      </c>
      <c r="Z7561" t="s">
        <v>26362</v>
      </c>
      <c r="AA7561" t="s">
        <v>26363</v>
      </c>
      <c r="AB7561" t="s">
        <v>5354</v>
      </c>
      <c r="AO7561" s="171"/>
      <c r="AP7561" s="171"/>
      <c r="AQ7561" s="171"/>
      <c r="AR7561" s="171"/>
    </row>
    <row r="7562" spans="24:44">
      <c r="X7562" t="s">
        <v>26364</v>
      </c>
      <c r="Y7562" t="s">
        <v>386</v>
      </c>
      <c r="Z7562" t="s">
        <v>26365</v>
      </c>
      <c r="AA7562" t="s">
        <v>26366</v>
      </c>
      <c r="AB7562" t="s">
        <v>5354</v>
      </c>
      <c r="AO7562" s="171"/>
      <c r="AP7562" s="171"/>
      <c r="AQ7562" s="171"/>
      <c r="AR7562" s="171"/>
    </row>
    <row r="7563" spans="24:44">
      <c r="X7563" t="s">
        <v>26367</v>
      </c>
      <c r="Y7563" t="s">
        <v>386</v>
      </c>
      <c r="Z7563" t="s">
        <v>26368</v>
      </c>
      <c r="AA7563" t="s">
        <v>26369</v>
      </c>
      <c r="AB7563" t="s">
        <v>5354</v>
      </c>
      <c r="AO7563" s="171"/>
      <c r="AP7563" s="171"/>
      <c r="AQ7563" s="171"/>
      <c r="AR7563" s="171"/>
    </row>
    <row r="7564" spans="24:44">
      <c r="X7564" t="s">
        <v>26370</v>
      </c>
      <c r="Y7564" t="s">
        <v>386</v>
      </c>
      <c r="Z7564" t="s">
        <v>26371</v>
      </c>
      <c r="AA7564" t="s">
        <v>26372</v>
      </c>
      <c r="AB7564" t="s">
        <v>5354</v>
      </c>
      <c r="AO7564" s="171"/>
      <c r="AP7564" s="171"/>
      <c r="AQ7564" s="171"/>
      <c r="AR7564" s="171"/>
    </row>
    <row r="7565" spans="24:44">
      <c r="X7565" t="s">
        <v>26373</v>
      </c>
      <c r="Y7565" t="s">
        <v>386</v>
      </c>
      <c r="Z7565" t="s">
        <v>26374</v>
      </c>
      <c r="AA7565" t="s">
        <v>26375</v>
      </c>
      <c r="AB7565" t="s">
        <v>5354</v>
      </c>
      <c r="AO7565" s="171"/>
      <c r="AP7565" s="171"/>
      <c r="AQ7565" s="171"/>
      <c r="AR7565" s="171"/>
    </row>
    <row r="7566" spans="24:44">
      <c r="X7566" t="s">
        <v>26376</v>
      </c>
      <c r="Y7566" t="s">
        <v>386</v>
      </c>
      <c r="Z7566" t="s">
        <v>26377</v>
      </c>
      <c r="AA7566" t="s">
        <v>26378</v>
      </c>
      <c r="AB7566" t="s">
        <v>5354</v>
      </c>
      <c r="AO7566" s="171"/>
      <c r="AP7566" s="171"/>
      <c r="AQ7566" s="171"/>
      <c r="AR7566" s="171"/>
    </row>
    <row r="7567" spans="24:44">
      <c r="X7567" t="s">
        <v>26379</v>
      </c>
      <c r="Y7567" t="s">
        <v>386</v>
      </c>
      <c r="Z7567" t="s">
        <v>26380</v>
      </c>
      <c r="AA7567" t="s">
        <v>26381</v>
      </c>
      <c r="AB7567" t="s">
        <v>5354</v>
      </c>
      <c r="AO7567" s="171"/>
      <c r="AP7567" s="171"/>
      <c r="AQ7567" s="171"/>
      <c r="AR7567" s="171"/>
    </row>
    <row r="7568" spans="24:44">
      <c r="X7568" t="s">
        <v>26382</v>
      </c>
      <c r="Y7568" t="s">
        <v>386</v>
      </c>
      <c r="Z7568" t="s">
        <v>26383</v>
      </c>
      <c r="AA7568" t="s">
        <v>26384</v>
      </c>
      <c r="AB7568" t="s">
        <v>5354</v>
      </c>
      <c r="AO7568" s="171"/>
      <c r="AP7568" s="171"/>
      <c r="AQ7568" s="171"/>
      <c r="AR7568" s="171"/>
    </row>
    <row r="7569" spans="24:44">
      <c r="X7569" t="s">
        <v>26385</v>
      </c>
      <c r="Y7569" t="s">
        <v>389</v>
      </c>
      <c r="Z7569" t="s">
        <v>26386</v>
      </c>
      <c r="AA7569" t="s">
        <v>1052</v>
      </c>
      <c r="AB7569" t="s">
        <v>10553</v>
      </c>
      <c r="AO7569" s="171"/>
      <c r="AP7569" s="171"/>
      <c r="AQ7569" s="171"/>
      <c r="AR7569" s="171"/>
    </row>
    <row r="7570" spans="24:44">
      <c r="X7570" t="s">
        <v>26387</v>
      </c>
      <c r="Y7570" t="s">
        <v>389</v>
      </c>
      <c r="Z7570" t="s">
        <v>26388</v>
      </c>
      <c r="AA7570" t="s">
        <v>24368</v>
      </c>
      <c r="AB7570" t="s">
        <v>10553</v>
      </c>
      <c r="AO7570" s="171"/>
      <c r="AP7570" s="171"/>
      <c r="AQ7570" s="171"/>
      <c r="AR7570" s="171"/>
    </row>
    <row r="7571" spans="24:44">
      <c r="X7571" t="s">
        <v>26389</v>
      </c>
      <c r="Y7571" t="s">
        <v>389</v>
      </c>
      <c r="Z7571" t="s">
        <v>26390</v>
      </c>
      <c r="AA7571" t="s">
        <v>23773</v>
      </c>
      <c r="AB7571" t="s">
        <v>22504</v>
      </c>
      <c r="AO7571" s="171"/>
      <c r="AP7571" s="171"/>
      <c r="AQ7571" s="171"/>
      <c r="AR7571" s="171"/>
    </row>
    <row r="7572" spans="24:44">
      <c r="X7572" t="s">
        <v>26391</v>
      </c>
      <c r="Y7572" t="s">
        <v>389</v>
      </c>
      <c r="Z7572" t="s">
        <v>26392</v>
      </c>
      <c r="AA7572" t="s">
        <v>22948</v>
      </c>
      <c r="AB7572" t="s">
        <v>10553</v>
      </c>
      <c r="AO7572" s="171"/>
      <c r="AP7572" s="171"/>
      <c r="AQ7572" s="171"/>
      <c r="AR7572" s="171"/>
    </row>
    <row r="7573" spans="24:44">
      <c r="X7573" t="s">
        <v>26393</v>
      </c>
      <c r="Y7573" t="s">
        <v>386</v>
      </c>
      <c r="Z7573" t="s">
        <v>24685</v>
      </c>
      <c r="AA7573" t="s">
        <v>26366</v>
      </c>
      <c r="AB7573" t="s">
        <v>5354</v>
      </c>
      <c r="AO7573" s="171"/>
      <c r="AP7573" s="171"/>
      <c r="AQ7573" s="171"/>
      <c r="AR7573" s="171"/>
    </row>
    <row r="7574" spans="24:44">
      <c r="X7574" t="s">
        <v>26394</v>
      </c>
      <c r="Y7574" t="s">
        <v>386</v>
      </c>
      <c r="Z7574" t="s">
        <v>26395</v>
      </c>
      <c r="AA7574" t="s">
        <v>26284</v>
      </c>
      <c r="AB7574" t="s">
        <v>5354</v>
      </c>
      <c r="AO7574" s="171"/>
      <c r="AP7574" s="171"/>
      <c r="AQ7574" s="171"/>
      <c r="AR7574" s="171"/>
    </row>
    <row r="7575" spans="24:44">
      <c r="X7575" t="s">
        <v>26396</v>
      </c>
      <c r="Y7575" t="s">
        <v>386</v>
      </c>
      <c r="Z7575" t="s">
        <v>24547</v>
      </c>
      <c r="AA7575" t="s">
        <v>26287</v>
      </c>
      <c r="AB7575" t="s">
        <v>5354</v>
      </c>
      <c r="AO7575" s="171"/>
      <c r="AP7575" s="171"/>
      <c r="AQ7575" s="171"/>
      <c r="AR7575" s="171"/>
    </row>
    <row r="7576" spans="24:44">
      <c r="X7576" t="s">
        <v>26397</v>
      </c>
      <c r="Y7576" t="s">
        <v>386</v>
      </c>
      <c r="Z7576" t="s">
        <v>26398</v>
      </c>
      <c r="AA7576" t="s">
        <v>26290</v>
      </c>
      <c r="AB7576" t="s">
        <v>5354</v>
      </c>
      <c r="AO7576" s="171"/>
      <c r="AP7576" s="171"/>
      <c r="AQ7576" s="171"/>
      <c r="AR7576" s="171"/>
    </row>
    <row r="7577" spans="24:44">
      <c r="X7577" t="s">
        <v>26399</v>
      </c>
      <c r="Y7577" t="s">
        <v>389</v>
      </c>
      <c r="Z7577" t="s">
        <v>26400</v>
      </c>
      <c r="AA7577" t="s">
        <v>23715</v>
      </c>
      <c r="AB7577" t="s">
        <v>5354</v>
      </c>
      <c r="AO7577" s="171"/>
      <c r="AP7577" s="171"/>
      <c r="AQ7577" s="171"/>
      <c r="AR7577" s="171"/>
    </row>
    <row r="7578" spans="24:44">
      <c r="X7578" t="s">
        <v>26401</v>
      </c>
      <c r="Y7578" t="s">
        <v>386</v>
      </c>
      <c r="Z7578" t="s">
        <v>26402</v>
      </c>
      <c r="AA7578" t="s">
        <v>26293</v>
      </c>
      <c r="AB7578" t="s">
        <v>5354</v>
      </c>
      <c r="AO7578" s="171"/>
      <c r="AP7578" s="171"/>
      <c r="AQ7578" s="171"/>
      <c r="AR7578" s="171"/>
    </row>
    <row r="7579" spans="24:44">
      <c r="X7579" t="s">
        <v>26403</v>
      </c>
      <c r="Y7579" t="s">
        <v>386</v>
      </c>
      <c r="Z7579" t="s">
        <v>24593</v>
      </c>
      <c r="AA7579" t="s">
        <v>26311</v>
      </c>
      <c r="AB7579" t="s">
        <v>5354</v>
      </c>
      <c r="AO7579" s="171"/>
      <c r="AP7579" s="171"/>
      <c r="AQ7579" s="171"/>
      <c r="AR7579" s="171"/>
    </row>
    <row r="7580" spans="24:44">
      <c r="X7580" t="s">
        <v>26404</v>
      </c>
      <c r="Y7580" t="s">
        <v>386</v>
      </c>
      <c r="Z7580" t="s">
        <v>26405</v>
      </c>
      <c r="AA7580" t="s">
        <v>26296</v>
      </c>
      <c r="AB7580" t="s">
        <v>5354</v>
      </c>
      <c r="AO7580" s="171"/>
      <c r="AP7580" s="171"/>
      <c r="AQ7580" s="171"/>
      <c r="AR7580" s="171"/>
    </row>
    <row r="7581" spans="24:44">
      <c r="X7581" t="s">
        <v>26406</v>
      </c>
      <c r="Y7581" t="s">
        <v>386</v>
      </c>
      <c r="Z7581" t="s">
        <v>24615</v>
      </c>
      <c r="AA7581" t="s">
        <v>26323</v>
      </c>
      <c r="AB7581" t="s">
        <v>5354</v>
      </c>
      <c r="AO7581" s="171"/>
      <c r="AP7581" s="171"/>
      <c r="AQ7581" s="171"/>
      <c r="AR7581" s="171"/>
    </row>
    <row r="7582" spans="24:44">
      <c r="X7582" t="s">
        <v>26407</v>
      </c>
      <c r="Y7582" t="s">
        <v>386</v>
      </c>
      <c r="Z7582" t="s">
        <v>24620</v>
      </c>
      <c r="AA7582" t="s">
        <v>26326</v>
      </c>
      <c r="AB7582" t="s">
        <v>5354</v>
      </c>
      <c r="AO7582" s="171"/>
      <c r="AP7582" s="171"/>
      <c r="AQ7582" s="171"/>
      <c r="AR7582" s="171"/>
    </row>
    <row r="7583" spans="24:44">
      <c r="X7583" t="s">
        <v>26408</v>
      </c>
      <c r="Y7583" t="s">
        <v>386</v>
      </c>
      <c r="Z7583" t="s">
        <v>24571</v>
      </c>
      <c r="AA7583" t="s">
        <v>26299</v>
      </c>
      <c r="AB7583" t="s">
        <v>5354</v>
      </c>
      <c r="AO7583" s="171"/>
      <c r="AP7583" s="171"/>
      <c r="AQ7583" s="171"/>
      <c r="AR7583" s="171"/>
    </row>
    <row r="7584" spans="24:44">
      <c r="X7584" t="s">
        <v>26409</v>
      </c>
      <c r="Y7584" t="s">
        <v>386</v>
      </c>
      <c r="Z7584" t="s">
        <v>26410</v>
      </c>
      <c r="AA7584" t="s">
        <v>26302</v>
      </c>
      <c r="AB7584" t="s">
        <v>5354</v>
      </c>
      <c r="AO7584" s="171"/>
      <c r="AP7584" s="171"/>
      <c r="AQ7584" s="171"/>
      <c r="AR7584" s="171"/>
    </row>
    <row r="7585" spans="24:44">
      <c r="X7585" t="s">
        <v>26411</v>
      </c>
      <c r="Y7585" t="s">
        <v>386</v>
      </c>
      <c r="Z7585" t="s">
        <v>24072</v>
      </c>
      <c r="AA7585" t="s">
        <v>26305</v>
      </c>
      <c r="AB7585" t="s">
        <v>5354</v>
      </c>
      <c r="AO7585" s="171"/>
      <c r="AP7585" s="171"/>
      <c r="AQ7585" s="171"/>
      <c r="AR7585" s="171"/>
    </row>
    <row r="7586" spans="24:44">
      <c r="X7586" t="s">
        <v>26412</v>
      </c>
      <c r="Y7586" t="s">
        <v>386</v>
      </c>
      <c r="Z7586" t="s">
        <v>23702</v>
      </c>
      <c r="AA7586" t="s">
        <v>26308</v>
      </c>
      <c r="AB7586" t="s">
        <v>5354</v>
      </c>
      <c r="AO7586" s="171"/>
      <c r="AP7586" s="171"/>
      <c r="AQ7586" s="171"/>
      <c r="AR7586" s="171"/>
    </row>
    <row r="7587" spans="24:44">
      <c r="X7587" t="s">
        <v>26413</v>
      </c>
      <c r="Y7587" t="s">
        <v>386</v>
      </c>
      <c r="Z7587" t="s">
        <v>24227</v>
      </c>
      <c r="AA7587" t="s">
        <v>26314</v>
      </c>
      <c r="AB7587" t="s">
        <v>5354</v>
      </c>
      <c r="AO7587" s="171"/>
      <c r="AP7587" s="171"/>
      <c r="AQ7587" s="171"/>
      <c r="AR7587" s="171"/>
    </row>
    <row r="7588" spans="24:44">
      <c r="X7588" t="s">
        <v>26414</v>
      </c>
      <c r="Y7588" t="s">
        <v>386</v>
      </c>
      <c r="Z7588" t="s">
        <v>26415</v>
      </c>
      <c r="AA7588" t="s">
        <v>26317</v>
      </c>
      <c r="AB7588" t="s">
        <v>5354</v>
      </c>
      <c r="AO7588" s="171"/>
      <c r="AP7588" s="171"/>
      <c r="AQ7588" s="171"/>
      <c r="AR7588" s="171"/>
    </row>
    <row r="7589" spans="24:44">
      <c r="X7589" t="s">
        <v>26416</v>
      </c>
      <c r="Y7589" t="s">
        <v>389</v>
      </c>
      <c r="Z7589" t="s">
        <v>26417</v>
      </c>
      <c r="AA7589" t="s">
        <v>23715</v>
      </c>
      <c r="AB7589" t="s">
        <v>5354</v>
      </c>
      <c r="AO7589" s="171"/>
      <c r="AP7589" s="171"/>
      <c r="AQ7589" s="171"/>
      <c r="AR7589" s="171"/>
    </row>
    <row r="7590" spans="24:44">
      <c r="X7590" t="s">
        <v>26418</v>
      </c>
      <c r="Y7590" t="s">
        <v>386</v>
      </c>
      <c r="Z7590" t="s">
        <v>24264</v>
      </c>
      <c r="AA7590" t="s">
        <v>26320</v>
      </c>
      <c r="AB7590" t="s">
        <v>5354</v>
      </c>
      <c r="AO7590" s="171"/>
      <c r="AP7590" s="171"/>
      <c r="AQ7590" s="171"/>
      <c r="AR7590" s="171"/>
    </row>
    <row r="7591" spans="24:44">
      <c r="X7591" t="s">
        <v>26419</v>
      </c>
      <c r="Y7591" t="s">
        <v>386</v>
      </c>
      <c r="Z7591" t="s">
        <v>24304</v>
      </c>
      <c r="AA7591" t="s">
        <v>26329</v>
      </c>
      <c r="AB7591" t="s">
        <v>5354</v>
      </c>
      <c r="AO7591" s="171"/>
      <c r="AP7591" s="171"/>
      <c r="AQ7591" s="171"/>
      <c r="AR7591" s="171"/>
    </row>
    <row r="7592" spans="24:44">
      <c r="X7592" t="s">
        <v>26420</v>
      </c>
      <c r="Y7592" t="s">
        <v>386</v>
      </c>
      <c r="Z7592" t="s">
        <v>26421</v>
      </c>
      <c r="AA7592" t="s">
        <v>26332</v>
      </c>
      <c r="AB7592" t="s">
        <v>5354</v>
      </c>
      <c r="AO7592" s="171"/>
      <c r="AP7592" s="171"/>
      <c r="AQ7592" s="171"/>
      <c r="AR7592" s="171"/>
    </row>
    <row r="7593" spans="24:44">
      <c r="X7593" t="s">
        <v>26422</v>
      </c>
      <c r="Y7593" t="s">
        <v>386</v>
      </c>
      <c r="Z7593" t="s">
        <v>26423</v>
      </c>
      <c r="AA7593" t="s">
        <v>26337</v>
      </c>
      <c r="AB7593" t="s">
        <v>5354</v>
      </c>
      <c r="AO7593" s="171"/>
      <c r="AP7593" s="171"/>
      <c r="AQ7593" s="171"/>
      <c r="AR7593" s="171"/>
    </row>
    <row r="7594" spans="24:44">
      <c r="X7594" t="s">
        <v>26424</v>
      </c>
      <c r="Y7594" t="s">
        <v>386</v>
      </c>
      <c r="Z7594" t="s">
        <v>25014</v>
      </c>
      <c r="AA7594" t="s">
        <v>26340</v>
      </c>
      <c r="AB7594" t="s">
        <v>5354</v>
      </c>
      <c r="AO7594" s="171"/>
      <c r="AP7594" s="171"/>
      <c r="AQ7594" s="171"/>
      <c r="AR7594" s="171"/>
    </row>
    <row r="7595" spans="24:44">
      <c r="X7595" t="s">
        <v>26425</v>
      </c>
      <c r="Y7595" t="s">
        <v>386</v>
      </c>
      <c r="Z7595" t="s">
        <v>26426</v>
      </c>
      <c r="AA7595" t="s">
        <v>26343</v>
      </c>
      <c r="AB7595" t="s">
        <v>5354</v>
      </c>
      <c r="AO7595" s="171"/>
      <c r="AP7595" s="171"/>
      <c r="AQ7595" s="171"/>
      <c r="AR7595" s="171"/>
    </row>
    <row r="7596" spans="24:44">
      <c r="X7596" t="s">
        <v>26427</v>
      </c>
      <c r="Y7596" t="s">
        <v>389</v>
      </c>
      <c r="Z7596" t="s">
        <v>23905</v>
      </c>
      <c r="AA7596" t="s">
        <v>26348</v>
      </c>
      <c r="AB7596" t="s">
        <v>5354</v>
      </c>
      <c r="AO7596" s="171"/>
      <c r="AP7596" s="171"/>
      <c r="AQ7596" s="171"/>
      <c r="AR7596" s="171"/>
    </row>
    <row r="7597" spans="24:44">
      <c r="X7597" t="s">
        <v>26428</v>
      </c>
      <c r="Y7597" t="s">
        <v>389</v>
      </c>
      <c r="Z7597" t="s">
        <v>26429</v>
      </c>
      <c r="AA7597" t="s">
        <v>26351</v>
      </c>
      <c r="AB7597" t="s">
        <v>5354</v>
      </c>
      <c r="AO7597" s="171"/>
      <c r="AP7597" s="171"/>
      <c r="AQ7597" s="171"/>
      <c r="AR7597" s="171"/>
    </row>
    <row r="7598" spans="24:44">
      <c r="X7598" t="s">
        <v>26430</v>
      </c>
      <c r="Y7598" t="s">
        <v>389</v>
      </c>
      <c r="Z7598" t="s">
        <v>26431</v>
      </c>
      <c r="AA7598" t="s">
        <v>26354</v>
      </c>
      <c r="AB7598" t="s">
        <v>5354</v>
      </c>
      <c r="AO7598" s="171"/>
      <c r="AP7598" s="171"/>
      <c r="AQ7598" s="171"/>
      <c r="AR7598" s="171"/>
    </row>
    <row r="7599" spans="24:44">
      <c r="X7599" t="s">
        <v>26432</v>
      </c>
      <c r="Y7599" t="s">
        <v>389</v>
      </c>
      <c r="Z7599" t="s">
        <v>24399</v>
      </c>
      <c r="AA7599" t="s">
        <v>26357</v>
      </c>
      <c r="AB7599" t="s">
        <v>5354</v>
      </c>
      <c r="AO7599" s="171"/>
      <c r="AP7599" s="171"/>
      <c r="AQ7599" s="171"/>
      <c r="AR7599" s="171"/>
    </row>
    <row r="7600" spans="24:44">
      <c r="X7600" t="s">
        <v>26433</v>
      </c>
      <c r="Y7600" t="s">
        <v>386</v>
      </c>
      <c r="Z7600" t="s">
        <v>26434</v>
      </c>
      <c r="AA7600" t="s">
        <v>26360</v>
      </c>
      <c r="AB7600" t="s">
        <v>5354</v>
      </c>
      <c r="AO7600" s="171"/>
      <c r="AP7600" s="171"/>
      <c r="AQ7600" s="171"/>
      <c r="AR7600" s="171"/>
    </row>
    <row r="7601" spans="24:44">
      <c r="X7601" t="s">
        <v>26435</v>
      </c>
      <c r="Y7601" t="s">
        <v>386</v>
      </c>
      <c r="Z7601" t="s">
        <v>26436</v>
      </c>
      <c r="AA7601" t="s">
        <v>26363</v>
      </c>
      <c r="AB7601" t="s">
        <v>5354</v>
      </c>
      <c r="AO7601" s="171"/>
      <c r="AP7601" s="171"/>
      <c r="AQ7601" s="171"/>
      <c r="AR7601" s="171"/>
    </row>
    <row r="7602" spans="24:44">
      <c r="X7602" t="s">
        <v>26437</v>
      </c>
      <c r="Y7602" t="s">
        <v>389</v>
      </c>
      <c r="Z7602" t="s">
        <v>24350</v>
      </c>
      <c r="AA7602" t="s">
        <v>26369</v>
      </c>
      <c r="AB7602" t="s">
        <v>5354</v>
      </c>
      <c r="AO7602" s="171"/>
      <c r="AP7602" s="171"/>
      <c r="AQ7602" s="171"/>
      <c r="AR7602" s="171"/>
    </row>
    <row r="7603" spans="24:44">
      <c r="X7603" t="s">
        <v>26438</v>
      </c>
      <c r="Y7603" t="s">
        <v>386</v>
      </c>
      <c r="Z7603" t="s">
        <v>24709</v>
      </c>
      <c r="AA7603" t="s">
        <v>26372</v>
      </c>
      <c r="AB7603" t="s">
        <v>5354</v>
      </c>
      <c r="AO7603" s="171"/>
      <c r="AP7603" s="171"/>
      <c r="AQ7603" s="171"/>
      <c r="AR7603" s="171"/>
    </row>
    <row r="7604" spans="24:44">
      <c r="X7604" t="s">
        <v>26439</v>
      </c>
      <c r="Y7604" t="s">
        <v>386</v>
      </c>
      <c r="Z7604" t="s">
        <v>26440</v>
      </c>
      <c r="AA7604" t="s">
        <v>26441</v>
      </c>
      <c r="AB7604" t="s">
        <v>5354</v>
      </c>
      <c r="AO7604" s="171"/>
      <c r="AP7604" s="171"/>
      <c r="AQ7604" s="171"/>
      <c r="AR7604" s="171"/>
    </row>
    <row r="7605" spans="24:44">
      <c r="X7605" t="s">
        <v>26442</v>
      </c>
      <c r="Y7605" t="s">
        <v>389</v>
      </c>
      <c r="Z7605" t="s">
        <v>26443</v>
      </c>
      <c r="AA7605" t="s">
        <v>23715</v>
      </c>
      <c r="AB7605" t="s">
        <v>5354</v>
      </c>
      <c r="AO7605" s="171"/>
      <c r="AP7605" s="171"/>
      <c r="AQ7605" s="171"/>
      <c r="AR7605" s="171"/>
    </row>
    <row r="7606" spans="24:44">
      <c r="X7606" t="s">
        <v>26444</v>
      </c>
      <c r="Y7606" t="s">
        <v>389</v>
      </c>
      <c r="Z7606" t="s">
        <v>26445</v>
      </c>
      <c r="AA7606" t="s">
        <v>22509</v>
      </c>
      <c r="AB7606" t="s">
        <v>5354</v>
      </c>
      <c r="AO7606" s="171"/>
      <c r="AP7606" s="171"/>
      <c r="AQ7606" s="171"/>
      <c r="AR7606" s="171"/>
    </row>
    <row r="7607" spans="24:44">
      <c r="X7607" t="s">
        <v>26446</v>
      </c>
      <c r="Y7607" t="s">
        <v>389</v>
      </c>
      <c r="Z7607" t="s">
        <v>26447</v>
      </c>
      <c r="AA7607" t="s">
        <v>23806</v>
      </c>
      <c r="AB7607" t="s">
        <v>5354</v>
      </c>
      <c r="AO7607" s="171"/>
      <c r="AP7607" s="171"/>
      <c r="AQ7607" s="171"/>
      <c r="AR7607" s="171"/>
    </row>
    <row r="7608" spans="24:44">
      <c r="X7608" t="s">
        <v>26448</v>
      </c>
      <c r="Y7608" t="s">
        <v>386</v>
      </c>
      <c r="Z7608" t="s">
        <v>22954</v>
      </c>
      <c r="AA7608" t="s">
        <v>25180</v>
      </c>
      <c r="AB7608" t="s">
        <v>5354</v>
      </c>
      <c r="AO7608" s="171"/>
      <c r="AP7608" s="171"/>
      <c r="AQ7608" s="171"/>
      <c r="AR7608" s="171"/>
    </row>
    <row r="7609" spans="24:44">
      <c r="X7609" t="s">
        <v>26449</v>
      </c>
      <c r="Y7609" t="s">
        <v>386</v>
      </c>
      <c r="Z7609" t="s">
        <v>26450</v>
      </c>
      <c r="AA7609" t="s">
        <v>25180</v>
      </c>
      <c r="AB7609" t="s">
        <v>5354</v>
      </c>
      <c r="AO7609" s="171"/>
      <c r="AP7609" s="171"/>
      <c r="AQ7609" s="171"/>
      <c r="AR7609" s="171"/>
    </row>
    <row r="7610" spans="24:44">
      <c r="X7610" t="s">
        <v>26451</v>
      </c>
      <c r="Y7610" t="s">
        <v>389</v>
      </c>
      <c r="Z7610" t="s">
        <v>26452</v>
      </c>
      <c r="AA7610" t="s">
        <v>25180</v>
      </c>
      <c r="AB7610" t="s">
        <v>5354</v>
      </c>
      <c r="AO7610" s="171"/>
      <c r="AP7610" s="171"/>
      <c r="AQ7610" s="171"/>
      <c r="AR7610" s="171"/>
    </row>
    <row r="7611" spans="24:44">
      <c r="X7611" t="s">
        <v>26453</v>
      </c>
      <c r="Y7611" t="s">
        <v>389</v>
      </c>
      <c r="Z7611" t="s">
        <v>26454</v>
      </c>
      <c r="AA7611" t="s">
        <v>25180</v>
      </c>
      <c r="AB7611" t="s">
        <v>5354</v>
      </c>
      <c r="AO7611" s="171"/>
      <c r="AP7611" s="171"/>
      <c r="AQ7611" s="171"/>
      <c r="AR7611" s="171"/>
    </row>
    <row r="7612" spans="24:44">
      <c r="X7612" t="s">
        <v>26455</v>
      </c>
      <c r="Y7612" t="s">
        <v>389</v>
      </c>
      <c r="Z7612" t="s">
        <v>26456</v>
      </c>
      <c r="AA7612" t="s">
        <v>25180</v>
      </c>
      <c r="AB7612" t="s">
        <v>5354</v>
      </c>
      <c r="AO7612" s="171"/>
      <c r="AP7612" s="171"/>
      <c r="AQ7612" s="171"/>
      <c r="AR7612" s="171"/>
    </row>
    <row r="7613" spans="24:44">
      <c r="X7613" t="s">
        <v>26457</v>
      </c>
      <c r="Y7613" t="s">
        <v>389</v>
      </c>
      <c r="Z7613" t="s">
        <v>26458</v>
      </c>
      <c r="AA7613" t="s">
        <v>25180</v>
      </c>
      <c r="AB7613" t="s">
        <v>5354</v>
      </c>
      <c r="AO7613" s="171"/>
      <c r="AP7613" s="171"/>
      <c r="AQ7613" s="171"/>
      <c r="AR7613" s="171"/>
    </row>
    <row r="7614" spans="24:44">
      <c r="X7614" t="s">
        <v>26459</v>
      </c>
      <c r="Y7614" t="s">
        <v>389</v>
      </c>
      <c r="Z7614" t="s">
        <v>26460</v>
      </c>
      <c r="AA7614" t="s">
        <v>26237</v>
      </c>
      <c r="AB7614" t="s">
        <v>5354</v>
      </c>
      <c r="AO7614" s="171"/>
      <c r="AP7614" s="171"/>
      <c r="AQ7614" s="171"/>
      <c r="AR7614" s="171"/>
    </row>
    <row r="7615" spans="24:44">
      <c r="X7615" t="s">
        <v>26461</v>
      </c>
      <c r="Y7615" t="s">
        <v>386</v>
      </c>
      <c r="Z7615" t="s">
        <v>26120</v>
      </c>
      <c r="AA7615" t="s">
        <v>26251</v>
      </c>
      <c r="AB7615" t="s">
        <v>5354</v>
      </c>
      <c r="AO7615" s="171"/>
      <c r="AP7615" s="171"/>
      <c r="AQ7615" s="171"/>
      <c r="AR7615" s="171"/>
    </row>
    <row r="7616" spans="24:44">
      <c r="X7616" t="s">
        <v>26462</v>
      </c>
      <c r="Y7616" t="s">
        <v>386</v>
      </c>
      <c r="Z7616" t="s">
        <v>26460</v>
      </c>
      <c r="AA7616" t="s">
        <v>25180</v>
      </c>
      <c r="AB7616" t="s">
        <v>5354</v>
      </c>
      <c r="AO7616" s="171"/>
      <c r="AP7616" s="171"/>
      <c r="AQ7616" s="171"/>
      <c r="AR7616" s="171"/>
    </row>
    <row r="7617" spans="24:44">
      <c r="X7617" t="s">
        <v>26463</v>
      </c>
      <c r="Y7617" t="s">
        <v>386</v>
      </c>
      <c r="Z7617" t="s">
        <v>26464</v>
      </c>
      <c r="AA7617" t="s">
        <v>25784</v>
      </c>
      <c r="AB7617" t="s">
        <v>10553</v>
      </c>
      <c r="AO7617" s="171"/>
      <c r="AP7617" s="171"/>
      <c r="AQ7617" s="171"/>
      <c r="AR7617" s="171"/>
    </row>
    <row r="7618" spans="24:44">
      <c r="X7618" t="s">
        <v>26465</v>
      </c>
      <c r="Y7618" t="s">
        <v>386</v>
      </c>
      <c r="Z7618" t="s">
        <v>26466</v>
      </c>
      <c r="AA7618" t="s">
        <v>25180</v>
      </c>
      <c r="AB7618" t="s">
        <v>5354</v>
      </c>
      <c r="AO7618" s="171"/>
      <c r="AP7618" s="171"/>
      <c r="AQ7618" s="171"/>
      <c r="AR7618" s="171"/>
    </row>
    <row r="7619" spans="24:44">
      <c r="X7619" t="s">
        <v>26467</v>
      </c>
      <c r="Y7619" t="s">
        <v>389</v>
      </c>
      <c r="Z7619" t="s">
        <v>26468</v>
      </c>
      <c r="AA7619" t="s">
        <v>23040</v>
      </c>
      <c r="AB7619" t="s">
        <v>125</v>
      </c>
      <c r="AO7619" s="171"/>
      <c r="AP7619" s="171"/>
      <c r="AQ7619" s="171"/>
      <c r="AR7619" s="171"/>
    </row>
    <row r="7620" spans="24:44">
      <c r="X7620" t="s">
        <v>26469</v>
      </c>
      <c r="Y7620" t="s">
        <v>389</v>
      </c>
      <c r="Z7620" t="s">
        <v>26470</v>
      </c>
      <c r="AA7620" t="s">
        <v>26471</v>
      </c>
      <c r="AB7620" t="s">
        <v>5354</v>
      </c>
      <c r="AO7620" s="171"/>
      <c r="AP7620" s="171"/>
      <c r="AQ7620" s="171"/>
      <c r="AR7620" s="171"/>
    </row>
    <row r="7621" spans="24:44">
      <c r="X7621" t="s">
        <v>26472</v>
      </c>
      <c r="Y7621" t="s">
        <v>389</v>
      </c>
      <c r="Z7621" t="s">
        <v>26473</v>
      </c>
      <c r="AA7621" t="s">
        <v>26474</v>
      </c>
      <c r="AB7621" t="s">
        <v>5354</v>
      </c>
      <c r="AO7621" s="171"/>
      <c r="AP7621" s="171"/>
      <c r="AQ7621" s="171"/>
      <c r="AR7621" s="171"/>
    </row>
    <row r="7622" spans="24:44">
      <c r="X7622" t="s">
        <v>26475</v>
      </c>
      <c r="Y7622" t="s">
        <v>389</v>
      </c>
      <c r="Z7622" t="s">
        <v>26476</v>
      </c>
      <c r="AA7622" t="s">
        <v>26477</v>
      </c>
      <c r="AB7622" t="s">
        <v>5354</v>
      </c>
      <c r="AO7622" s="171"/>
      <c r="AP7622" s="171"/>
      <c r="AQ7622" s="171"/>
      <c r="AR7622" s="171"/>
    </row>
    <row r="7623" spans="24:44">
      <c r="X7623" t="s">
        <v>26478</v>
      </c>
      <c r="Y7623" t="s">
        <v>386</v>
      </c>
      <c r="Z7623" t="s">
        <v>26479</v>
      </c>
      <c r="AA7623" t="s">
        <v>26480</v>
      </c>
      <c r="AB7623" t="s">
        <v>5354</v>
      </c>
      <c r="AO7623" s="171"/>
      <c r="AP7623" s="171"/>
      <c r="AQ7623" s="171"/>
      <c r="AR7623" s="171"/>
    </row>
    <row r="7624" spans="24:44">
      <c r="X7624" t="s">
        <v>26481</v>
      </c>
      <c r="Y7624" t="s">
        <v>386</v>
      </c>
      <c r="Z7624" t="s">
        <v>26482</v>
      </c>
      <c r="AA7624" t="s">
        <v>26483</v>
      </c>
      <c r="AB7624" t="s">
        <v>5354</v>
      </c>
      <c r="AO7624" s="171"/>
      <c r="AP7624" s="171"/>
      <c r="AQ7624" s="171"/>
      <c r="AR7624" s="171"/>
    </row>
    <row r="7625" spans="24:44">
      <c r="X7625" t="s">
        <v>26484</v>
      </c>
      <c r="Y7625" t="s">
        <v>386</v>
      </c>
      <c r="Z7625" t="s">
        <v>26485</v>
      </c>
      <c r="AA7625" t="s">
        <v>26486</v>
      </c>
      <c r="AB7625" t="s">
        <v>5354</v>
      </c>
      <c r="AO7625" s="171"/>
      <c r="AP7625" s="171"/>
      <c r="AQ7625" s="171"/>
      <c r="AR7625" s="171"/>
    </row>
    <row r="7626" spans="24:44">
      <c r="X7626" t="s">
        <v>26487</v>
      </c>
      <c r="Y7626" t="s">
        <v>386</v>
      </c>
      <c r="Z7626" t="s">
        <v>26488</v>
      </c>
      <c r="AA7626" t="s">
        <v>26489</v>
      </c>
      <c r="AB7626" t="s">
        <v>5354</v>
      </c>
      <c r="AO7626" s="171"/>
      <c r="AP7626" s="171"/>
      <c r="AQ7626" s="171"/>
      <c r="AR7626" s="171"/>
    </row>
    <row r="7627" spans="24:44">
      <c r="X7627" t="s">
        <v>26490</v>
      </c>
      <c r="Y7627" t="s">
        <v>389</v>
      </c>
      <c r="Z7627" t="s">
        <v>26491</v>
      </c>
      <c r="AA7627" t="s">
        <v>26492</v>
      </c>
      <c r="AB7627" t="s">
        <v>5354</v>
      </c>
      <c r="AO7627" s="171"/>
      <c r="AP7627" s="171"/>
      <c r="AQ7627" s="171"/>
      <c r="AR7627" s="171"/>
    </row>
    <row r="7628" spans="24:44">
      <c r="X7628" t="s">
        <v>26493</v>
      </c>
      <c r="Y7628" t="s">
        <v>386</v>
      </c>
      <c r="Z7628" t="s">
        <v>26494</v>
      </c>
      <c r="AA7628" t="s">
        <v>26495</v>
      </c>
      <c r="AB7628" t="s">
        <v>125</v>
      </c>
      <c r="AO7628" s="171"/>
      <c r="AP7628" s="171"/>
      <c r="AQ7628" s="171"/>
      <c r="AR7628" s="171"/>
    </row>
    <row r="7629" spans="24:44">
      <c r="X7629" t="s">
        <v>26496</v>
      </c>
      <c r="Y7629" t="s">
        <v>386</v>
      </c>
      <c r="Z7629" t="s">
        <v>26497</v>
      </c>
      <c r="AA7629" t="s">
        <v>26498</v>
      </c>
      <c r="AB7629" t="s">
        <v>10553</v>
      </c>
      <c r="AO7629" s="171"/>
      <c r="AP7629" s="171"/>
      <c r="AQ7629" s="171"/>
      <c r="AR7629" s="171"/>
    </row>
    <row r="7630" spans="24:44">
      <c r="X7630" t="s">
        <v>26499</v>
      </c>
      <c r="Y7630" t="s">
        <v>389</v>
      </c>
      <c r="Z7630" t="s">
        <v>26500</v>
      </c>
      <c r="AA7630" t="s">
        <v>26501</v>
      </c>
      <c r="AB7630" t="s">
        <v>10553</v>
      </c>
      <c r="AO7630" s="171"/>
      <c r="AP7630" s="171"/>
      <c r="AQ7630" s="171"/>
      <c r="AR7630" s="171"/>
    </row>
    <row r="7631" spans="24:44">
      <c r="X7631" t="s">
        <v>26502</v>
      </c>
      <c r="Y7631" t="s">
        <v>386</v>
      </c>
      <c r="Z7631" t="s">
        <v>26503</v>
      </c>
      <c r="AA7631" t="s">
        <v>26504</v>
      </c>
      <c r="AB7631" t="s">
        <v>10553</v>
      </c>
      <c r="AO7631" s="171"/>
      <c r="AP7631" s="171"/>
      <c r="AQ7631" s="171"/>
      <c r="AR7631" s="171"/>
    </row>
    <row r="7632" spans="24:44">
      <c r="X7632" t="s">
        <v>26505</v>
      </c>
      <c r="Y7632" t="s">
        <v>389</v>
      </c>
      <c r="Z7632" t="s">
        <v>26506</v>
      </c>
      <c r="AA7632" t="s">
        <v>23396</v>
      </c>
      <c r="AB7632" t="s">
        <v>10553</v>
      </c>
      <c r="AO7632" s="171"/>
      <c r="AP7632" s="171"/>
      <c r="AQ7632" s="171"/>
      <c r="AR7632" s="171"/>
    </row>
    <row r="7633" spans="24:44">
      <c r="X7633" t="s">
        <v>26507</v>
      </c>
      <c r="Y7633" t="s">
        <v>389</v>
      </c>
      <c r="Z7633" t="s">
        <v>26508</v>
      </c>
      <c r="AA7633" t="s">
        <v>25429</v>
      </c>
      <c r="AB7633" t="s">
        <v>10553</v>
      </c>
      <c r="AO7633" s="171"/>
      <c r="AP7633" s="171"/>
      <c r="AQ7633" s="171"/>
      <c r="AR7633" s="171"/>
    </row>
    <row r="7634" spans="24:44">
      <c r="X7634" t="s">
        <v>26509</v>
      </c>
      <c r="Y7634" t="s">
        <v>389</v>
      </c>
      <c r="Z7634" t="s">
        <v>26510</v>
      </c>
      <c r="AA7634" t="s">
        <v>23396</v>
      </c>
      <c r="AB7634" t="s">
        <v>10553</v>
      </c>
      <c r="AO7634" s="171"/>
      <c r="AP7634" s="171"/>
      <c r="AQ7634" s="171"/>
      <c r="AR7634" s="171"/>
    </row>
    <row r="7635" spans="24:44">
      <c r="X7635" t="s">
        <v>26511</v>
      </c>
      <c r="Y7635" t="s">
        <v>389</v>
      </c>
      <c r="Z7635" t="s">
        <v>26512</v>
      </c>
      <c r="AA7635" t="s">
        <v>25429</v>
      </c>
      <c r="AB7635" t="s">
        <v>10553</v>
      </c>
      <c r="AO7635" s="171"/>
      <c r="AP7635" s="171"/>
      <c r="AQ7635" s="171"/>
      <c r="AR7635" s="171"/>
    </row>
    <row r="7636" spans="24:44">
      <c r="X7636" t="s">
        <v>26513</v>
      </c>
      <c r="Y7636" t="s">
        <v>389</v>
      </c>
      <c r="Z7636" t="s">
        <v>26514</v>
      </c>
      <c r="AA7636" t="s">
        <v>22437</v>
      </c>
      <c r="AB7636" t="s">
        <v>125</v>
      </c>
      <c r="AO7636" s="171"/>
      <c r="AP7636" s="171"/>
      <c r="AQ7636" s="171"/>
      <c r="AR7636" s="171"/>
    </row>
    <row r="7637" spans="24:44">
      <c r="X7637" t="s">
        <v>26515</v>
      </c>
      <c r="Y7637" t="s">
        <v>386</v>
      </c>
      <c r="Z7637" t="s">
        <v>26516</v>
      </c>
      <c r="AA7637" t="s">
        <v>26517</v>
      </c>
      <c r="AB7637" t="s">
        <v>5354</v>
      </c>
      <c r="AO7637" s="171"/>
      <c r="AP7637" s="171"/>
      <c r="AQ7637" s="171"/>
      <c r="AR7637" s="171"/>
    </row>
    <row r="7638" spans="24:44">
      <c r="X7638" t="s">
        <v>26518</v>
      </c>
      <c r="Y7638" t="s">
        <v>386</v>
      </c>
      <c r="Z7638" t="s">
        <v>25814</v>
      </c>
      <c r="AA7638" t="s">
        <v>25180</v>
      </c>
      <c r="AB7638" t="s">
        <v>5354</v>
      </c>
      <c r="AO7638" s="171"/>
      <c r="AP7638" s="171"/>
      <c r="AQ7638" s="171"/>
      <c r="AR7638" s="171"/>
    </row>
    <row r="7639" spans="24:44">
      <c r="X7639" t="s">
        <v>26519</v>
      </c>
      <c r="Y7639" t="s">
        <v>389</v>
      </c>
      <c r="Z7639" t="s">
        <v>26520</v>
      </c>
      <c r="AA7639" t="s">
        <v>23715</v>
      </c>
      <c r="AB7639" t="s">
        <v>5354</v>
      </c>
      <c r="AO7639" s="171"/>
      <c r="AP7639" s="171"/>
      <c r="AQ7639" s="171"/>
      <c r="AR7639" s="171"/>
    </row>
    <row r="7640" spans="24:44">
      <c r="X7640" t="s">
        <v>26521</v>
      </c>
      <c r="Y7640" t="s">
        <v>389</v>
      </c>
      <c r="Z7640" t="s">
        <v>26522</v>
      </c>
      <c r="AA7640" t="s">
        <v>25180</v>
      </c>
      <c r="AB7640" t="s">
        <v>5354</v>
      </c>
      <c r="AO7640" s="171"/>
      <c r="AP7640" s="171"/>
      <c r="AQ7640" s="171"/>
      <c r="AR7640" s="171"/>
    </row>
    <row r="7641" spans="24:44">
      <c r="X7641" t="s">
        <v>26523</v>
      </c>
      <c r="Y7641" t="s">
        <v>389</v>
      </c>
      <c r="Z7641" t="s">
        <v>26524</v>
      </c>
      <c r="AA7641" t="s">
        <v>23715</v>
      </c>
      <c r="AB7641" t="s">
        <v>5354</v>
      </c>
      <c r="AO7641" s="171"/>
      <c r="AP7641" s="171"/>
      <c r="AQ7641" s="171"/>
      <c r="AR7641" s="171"/>
    </row>
    <row r="7642" spans="24:44">
      <c r="X7642" t="s">
        <v>26525</v>
      </c>
      <c r="Y7642" t="s">
        <v>389</v>
      </c>
      <c r="Z7642" t="s">
        <v>26526</v>
      </c>
      <c r="AA7642" t="s">
        <v>25180</v>
      </c>
      <c r="AB7642" t="s">
        <v>5354</v>
      </c>
      <c r="AO7642" s="171"/>
      <c r="AP7642" s="171"/>
      <c r="AQ7642" s="171"/>
      <c r="AR7642" s="171"/>
    </row>
    <row r="7643" spans="24:44">
      <c r="X7643" t="s">
        <v>26527</v>
      </c>
      <c r="Y7643" t="s">
        <v>386</v>
      </c>
      <c r="Z7643" t="s">
        <v>25825</v>
      </c>
      <c r="AA7643" t="s">
        <v>25180</v>
      </c>
      <c r="AB7643" t="s">
        <v>5354</v>
      </c>
      <c r="AO7643" s="171"/>
      <c r="AP7643" s="171"/>
      <c r="AQ7643" s="171"/>
      <c r="AR7643" s="171"/>
    </row>
    <row r="7644" spans="24:44">
      <c r="X7644" t="s">
        <v>26528</v>
      </c>
      <c r="Y7644" t="s">
        <v>389</v>
      </c>
      <c r="Z7644" t="s">
        <v>26529</v>
      </c>
      <c r="AA7644" t="s">
        <v>22509</v>
      </c>
      <c r="AB7644" t="s">
        <v>5354</v>
      </c>
      <c r="AO7644" s="171"/>
      <c r="AP7644" s="171"/>
      <c r="AQ7644" s="171"/>
      <c r="AR7644" s="171"/>
    </row>
    <row r="7645" spans="24:44">
      <c r="X7645" t="s">
        <v>26530</v>
      </c>
      <c r="Y7645" t="s">
        <v>389</v>
      </c>
      <c r="Z7645" t="s">
        <v>26531</v>
      </c>
      <c r="AA7645" t="s">
        <v>26532</v>
      </c>
      <c r="AB7645" t="s">
        <v>5354</v>
      </c>
      <c r="AO7645" s="171"/>
      <c r="AP7645" s="171"/>
      <c r="AQ7645" s="171"/>
      <c r="AR7645" s="171"/>
    </row>
    <row r="7646" spans="24:44">
      <c r="X7646" t="s">
        <v>26533</v>
      </c>
      <c r="Y7646" t="s">
        <v>389</v>
      </c>
      <c r="Z7646" t="s">
        <v>26534</v>
      </c>
      <c r="AA7646" t="s">
        <v>26532</v>
      </c>
      <c r="AB7646" t="s">
        <v>5354</v>
      </c>
      <c r="AO7646" s="171"/>
      <c r="AP7646" s="171"/>
      <c r="AQ7646" s="171"/>
      <c r="AR7646" s="171"/>
    </row>
    <row r="7647" spans="24:44">
      <c r="X7647" t="s">
        <v>26535</v>
      </c>
      <c r="Y7647" t="s">
        <v>386</v>
      </c>
      <c r="Z7647" t="s">
        <v>26536</v>
      </c>
      <c r="AA7647" t="s">
        <v>26245</v>
      </c>
      <c r="AB7647" t="s">
        <v>5354</v>
      </c>
      <c r="AO7647" s="171"/>
      <c r="AP7647" s="171"/>
      <c r="AQ7647" s="171"/>
      <c r="AR7647" s="171"/>
    </row>
    <row r="7648" spans="24:44">
      <c r="X7648" t="s">
        <v>26537</v>
      </c>
      <c r="Y7648" t="s">
        <v>386</v>
      </c>
      <c r="Z7648" t="s">
        <v>26538</v>
      </c>
      <c r="AA7648" t="s">
        <v>26237</v>
      </c>
      <c r="AB7648" t="s">
        <v>5354</v>
      </c>
      <c r="AO7648" s="171"/>
      <c r="AP7648" s="171"/>
      <c r="AQ7648" s="171"/>
      <c r="AR7648" s="171"/>
    </row>
    <row r="7649" spans="24:44">
      <c r="X7649" t="s">
        <v>26539</v>
      </c>
      <c r="Y7649" t="s">
        <v>386</v>
      </c>
      <c r="Z7649" t="s">
        <v>26540</v>
      </c>
      <c r="AA7649" t="s">
        <v>26240</v>
      </c>
      <c r="AB7649" t="s">
        <v>5354</v>
      </c>
      <c r="AO7649" s="171"/>
      <c r="AP7649" s="171"/>
      <c r="AQ7649" s="171"/>
      <c r="AR7649" s="171"/>
    </row>
    <row r="7650" spans="24:44">
      <c r="X7650" t="s">
        <v>26541</v>
      </c>
      <c r="Y7650" t="s">
        <v>389</v>
      </c>
      <c r="Z7650" t="s">
        <v>26542</v>
      </c>
      <c r="AA7650" t="s">
        <v>22390</v>
      </c>
      <c r="AB7650" t="s">
        <v>10553</v>
      </c>
      <c r="AO7650" s="171"/>
      <c r="AP7650" s="171"/>
      <c r="AQ7650" s="171"/>
      <c r="AR7650" s="171"/>
    </row>
    <row r="7651" spans="24:44">
      <c r="X7651" t="s">
        <v>26543</v>
      </c>
      <c r="Y7651" t="s">
        <v>389</v>
      </c>
      <c r="Z7651" t="s">
        <v>26544</v>
      </c>
      <c r="AA7651" t="s">
        <v>22437</v>
      </c>
      <c r="AB7651" t="s">
        <v>125</v>
      </c>
      <c r="AO7651" s="171"/>
      <c r="AP7651" s="171"/>
      <c r="AQ7651" s="171"/>
      <c r="AR7651" s="171"/>
    </row>
    <row r="7652" spans="24:44">
      <c r="X7652" t="s">
        <v>26545</v>
      </c>
      <c r="Y7652" t="s">
        <v>389</v>
      </c>
      <c r="Z7652" t="s">
        <v>26546</v>
      </c>
      <c r="AA7652" t="s">
        <v>25180</v>
      </c>
      <c r="AB7652" t="s">
        <v>5354</v>
      </c>
      <c r="AO7652" s="171"/>
      <c r="AP7652" s="171"/>
      <c r="AQ7652" s="171"/>
      <c r="AR7652" s="171"/>
    </row>
    <row r="7653" spans="24:44">
      <c r="X7653" t="s">
        <v>26547</v>
      </c>
      <c r="Y7653" t="s">
        <v>389</v>
      </c>
      <c r="Z7653" t="s">
        <v>26548</v>
      </c>
      <c r="AA7653" t="s">
        <v>26237</v>
      </c>
      <c r="AB7653" t="s">
        <v>5354</v>
      </c>
      <c r="AO7653" s="171"/>
      <c r="AP7653" s="171"/>
      <c r="AQ7653" s="171"/>
      <c r="AR7653" s="171"/>
    </row>
    <row r="7654" spans="24:44">
      <c r="X7654" t="s">
        <v>26549</v>
      </c>
      <c r="Y7654" t="s">
        <v>389</v>
      </c>
      <c r="Z7654" t="s">
        <v>26550</v>
      </c>
      <c r="AA7654" t="s">
        <v>26237</v>
      </c>
      <c r="AB7654" t="s">
        <v>5354</v>
      </c>
      <c r="AO7654" s="171"/>
      <c r="AP7654" s="171"/>
      <c r="AQ7654" s="171"/>
      <c r="AR7654" s="171"/>
    </row>
    <row r="7655" spans="24:44">
      <c r="X7655" t="s">
        <v>26551</v>
      </c>
      <c r="Y7655" t="s">
        <v>389</v>
      </c>
      <c r="Z7655" t="s">
        <v>26552</v>
      </c>
      <c r="AA7655" t="s">
        <v>26237</v>
      </c>
      <c r="AB7655" t="s">
        <v>5354</v>
      </c>
      <c r="AO7655" s="171"/>
      <c r="AP7655" s="171"/>
      <c r="AQ7655" s="171"/>
      <c r="AR7655" s="171"/>
    </row>
    <row r="7656" spans="24:44">
      <c r="X7656" t="s">
        <v>26553</v>
      </c>
      <c r="Y7656" t="s">
        <v>389</v>
      </c>
      <c r="Z7656" t="s">
        <v>26554</v>
      </c>
      <c r="AA7656" t="s">
        <v>26237</v>
      </c>
      <c r="AB7656" t="s">
        <v>5354</v>
      </c>
      <c r="AO7656" s="171"/>
      <c r="AP7656" s="171"/>
      <c r="AQ7656" s="171"/>
      <c r="AR7656" s="171"/>
    </row>
    <row r="7657" spans="24:44">
      <c r="X7657" t="s">
        <v>26555</v>
      </c>
      <c r="Y7657" t="s">
        <v>389</v>
      </c>
      <c r="Z7657" t="s">
        <v>26556</v>
      </c>
      <c r="AA7657" t="s">
        <v>23715</v>
      </c>
      <c r="AB7657" t="s">
        <v>5354</v>
      </c>
      <c r="AO7657" s="171"/>
      <c r="AP7657" s="171"/>
      <c r="AQ7657" s="171"/>
      <c r="AR7657" s="171"/>
    </row>
    <row r="7658" spans="24:44">
      <c r="X7658" t="s">
        <v>26557</v>
      </c>
      <c r="Y7658" t="s">
        <v>389</v>
      </c>
      <c r="Z7658" t="s">
        <v>26558</v>
      </c>
      <c r="AA7658" t="s">
        <v>26237</v>
      </c>
      <c r="AB7658" t="s">
        <v>5354</v>
      </c>
      <c r="AO7658" s="171"/>
      <c r="AP7658" s="171"/>
      <c r="AQ7658" s="171"/>
      <c r="AR7658" s="171"/>
    </row>
    <row r="7659" spans="24:44">
      <c r="X7659" t="s">
        <v>26559</v>
      </c>
      <c r="Y7659" t="s">
        <v>389</v>
      </c>
      <c r="Z7659" t="s">
        <v>26560</v>
      </c>
      <c r="AA7659" t="s">
        <v>26237</v>
      </c>
      <c r="AB7659" t="s">
        <v>5354</v>
      </c>
      <c r="AO7659" s="171"/>
      <c r="AP7659" s="171"/>
      <c r="AQ7659" s="171"/>
      <c r="AR7659" s="171"/>
    </row>
    <row r="7660" spans="24:44">
      <c r="X7660" t="s">
        <v>26561</v>
      </c>
      <c r="Y7660" t="s">
        <v>389</v>
      </c>
      <c r="Z7660" t="s">
        <v>26562</v>
      </c>
      <c r="AA7660" t="s">
        <v>26237</v>
      </c>
      <c r="AB7660" t="s">
        <v>5354</v>
      </c>
      <c r="AO7660" s="171"/>
      <c r="AP7660" s="171"/>
      <c r="AQ7660" s="171"/>
      <c r="AR7660" s="171"/>
    </row>
    <row r="7661" spans="24:44">
      <c r="X7661" t="s">
        <v>26563</v>
      </c>
      <c r="Y7661" t="s">
        <v>386</v>
      </c>
      <c r="Z7661" t="s">
        <v>26564</v>
      </c>
      <c r="AA7661" t="s">
        <v>25180</v>
      </c>
      <c r="AB7661" t="s">
        <v>5354</v>
      </c>
      <c r="AO7661" s="171"/>
      <c r="AP7661" s="171"/>
      <c r="AQ7661" s="171"/>
      <c r="AR7661" s="171"/>
    </row>
    <row r="7662" spans="24:44">
      <c r="X7662" t="s">
        <v>26565</v>
      </c>
      <c r="Y7662" t="s">
        <v>389</v>
      </c>
      <c r="Z7662" t="s">
        <v>26566</v>
      </c>
      <c r="AA7662" t="s">
        <v>22437</v>
      </c>
      <c r="AB7662" t="s">
        <v>125</v>
      </c>
      <c r="AO7662" s="171"/>
      <c r="AP7662" s="171"/>
      <c r="AQ7662" s="171"/>
      <c r="AR7662" s="171"/>
    </row>
    <row r="7663" spans="24:44">
      <c r="X7663" t="s">
        <v>26567</v>
      </c>
      <c r="Y7663" t="s">
        <v>389</v>
      </c>
      <c r="Z7663" t="s">
        <v>26568</v>
      </c>
      <c r="AA7663" t="s">
        <v>22437</v>
      </c>
      <c r="AB7663" t="s">
        <v>125</v>
      </c>
      <c r="AO7663" s="171"/>
      <c r="AP7663" s="171"/>
      <c r="AQ7663" s="171"/>
      <c r="AR7663" s="171"/>
    </row>
    <row r="7664" spans="24:44">
      <c r="X7664" t="s">
        <v>26569</v>
      </c>
      <c r="Y7664" t="s">
        <v>389</v>
      </c>
      <c r="Z7664" t="s">
        <v>26570</v>
      </c>
      <c r="AA7664" t="s">
        <v>22437</v>
      </c>
      <c r="AB7664" t="s">
        <v>125</v>
      </c>
      <c r="AO7664" s="171"/>
      <c r="AP7664" s="171"/>
      <c r="AQ7664" s="171"/>
      <c r="AR7664" s="171"/>
    </row>
    <row r="7665" spans="24:44">
      <c r="X7665" t="s">
        <v>26571</v>
      </c>
      <c r="Y7665" t="s">
        <v>389</v>
      </c>
      <c r="Z7665" t="s">
        <v>26572</v>
      </c>
      <c r="AA7665" t="s">
        <v>23715</v>
      </c>
      <c r="AB7665" t="s">
        <v>5354</v>
      </c>
      <c r="AO7665" s="171"/>
      <c r="AP7665" s="171"/>
      <c r="AQ7665" s="171"/>
      <c r="AR7665" s="171"/>
    </row>
    <row r="7666" spans="24:44">
      <c r="X7666" t="s">
        <v>26573</v>
      </c>
      <c r="Y7666" t="s">
        <v>386</v>
      </c>
      <c r="Z7666" t="s">
        <v>26574</v>
      </c>
      <c r="AA7666" t="s">
        <v>25777</v>
      </c>
      <c r="AB7666" t="s">
        <v>10553</v>
      </c>
      <c r="AO7666" s="171"/>
      <c r="AP7666" s="171"/>
      <c r="AQ7666" s="171"/>
      <c r="AR7666" s="171"/>
    </row>
    <row r="7667" spans="24:44">
      <c r="X7667" t="s">
        <v>26575</v>
      </c>
      <c r="Y7667" t="s">
        <v>386</v>
      </c>
      <c r="Z7667" t="s">
        <v>26576</v>
      </c>
      <c r="AA7667" t="s">
        <v>25777</v>
      </c>
      <c r="AB7667" t="s">
        <v>10553</v>
      </c>
      <c r="AO7667" s="171"/>
      <c r="AP7667" s="171"/>
      <c r="AQ7667" s="171"/>
      <c r="AR7667" s="171"/>
    </row>
    <row r="7668" spans="24:44">
      <c r="X7668" t="s">
        <v>26577</v>
      </c>
      <c r="Y7668" t="s">
        <v>386</v>
      </c>
      <c r="Z7668" t="s">
        <v>26578</v>
      </c>
      <c r="AA7668" t="s">
        <v>26579</v>
      </c>
      <c r="AB7668" t="s">
        <v>10553</v>
      </c>
      <c r="AO7668" s="171"/>
      <c r="AP7668" s="171"/>
      <c r="AQ7668" s="171"/>
      <c r="AR7668" s="171"/>
    </row>
    <row r="7669" spans="24:44">
      <c r="X7669" t="s">
        <v>26580</v>
      </c>
      <c r="Y7669" t="s">
        <v>389</v>
      </c>
      <c r="Z7669" t="s">
        <v>26581</v>
      </c>
      <c r="AA7669" t="s">
        <v>22509</v>
      </c>
      <c r="AB7669" t="s">
        <v>5354</v>
      </c>
      <c r="AO7669" s="171"/>
      <c r="AP7669" s="171"/>
      <c r="AQ7669" s="171"/>
      <c r="AR7669" s="171"/>
    </row>
    <row r="7670" spans="24:44">
      <c r="X7670" t="s">
        <v>26582</v>
      </c>
      <c r="Y7670" t="s">
        <v>389</v>
      </c>
      <c r="Z7670" t="s">
        <v>26583</v>
      </c>
      <c r="AA7670" t="s">
        <v>22509</v>
      </c>
      <c r="AB7670" t="s">
        <v>5354</v>
      </c>
      <c r="AO7670" s="171"/>
      <c r="AP7670" s="171"/>
      <c r="AQ7670" s="171"/>
      <c r="AR7670" s="171"/>
    </row>
    <row r="7671" spans="24:44">
      <c r="X7671" t="s">
        <v>26584</v>
      </c>
      <c r="Y7671" t="s">
        <v>389</v>
      </c>
      <c r="Z7671" t="s">
        <v>26585</v>
      </c>
      <c r="AA7671" t="s">
        <v>22509</v>
      </c>
      <c r="AB7671" t="s">
        <v>5354</v>
      </c>
      <c r="AO7671" s="171"/>
      <c r="AP7671" s="171"/>
      <c r="AQ7671" s="171"/>
      <c r="AR7671" s="171"/>
    </row>
    <row r="7672" spans="24:44">
      <c r="X7672" t="s">
        <v>26586</v>
      </c>
      <c r="Y7672" t="s">
        <v>389</v>
      </c>
      <c r="Z7672" t="s">
        <v>26587</v>
      </c>
      <c r="AA7672" t="s">
        <v>22509</v>
      </c>
      <c r="AB7672" t="s">
        <v>5354</v>
      </c>
      <c r="AO7672" s="171"/>
      <c r="AP7672" s="171"/>
      <c r="AQ7672" s="171"/>
      <c r="AR7672" s="171"/>
    </row>
    <row r="7673" spans="24:44">
      <c r="X7673" t="s">
        <v>26588</v>
      </c>
      <c r="Y7673" t="s">
        <v>389</v>
      </c>
      <c r="Z7673" t="s">
        <v>26589</v>
      </c>
      <c r="AA7673" t="s">
        <v>22509</v>
      </c>
      <c r="AB7673" t="s">
        <v>5354</v>
      </c>
      <c r="AO7673" s="171"/>
      <c r="AP7673" s="171"/>
      <c r="AQ7673" s="171"/>
      <c r="AR7673" s="171"/>
    </row>
    <row r="7674" spans="24:44">
      <c r="X7674" t="s">
        <v>26590</v>
      </c>
      <c r="Y7674" t="s">
        <v>389</v>
      </c>
      <c r="Z7674" t="s">
        <v>26591</v>
      </c>
      <c r="AA7674" t="s">
        <v>22509</v>
      </c>
      <c r="AB7674" t="s">
        <v>5354</v>
      </c>
      <c r="AO7674" s="171"/>
      <c r="AP7674" s="171"/>
      <c r="AQ7674" s="171"/>
      <c r="AR7674" s="171"/>
    </row>
    <row r="7675" spans="24:44">
      <c r="X7675" t="s">
        <v>26592</v>
      </c>
      <c r="Y7675" t="s">
        <v>389</v>
      </c>
      <c r="Z7675" t="s">
        <v>26593</v>
      </c>
      <c r="AA7675" t="s">
        <v>26237</v>
      </c>
      <c r="AB7675" t="s">
        <v>5354</v>
      </c>
      <c r="AO7675" s="171"/>
      <c r="AP7675" s="171"/>
      <c r="AQ7675" s="171"/>
      <c r="AR7675" s="171"/>
    </row>
    <row r="7676" spans="24:44">
      <c r="X7676" t="s">
        <v>26594</v>
      </c>
      <c r="Y7676" t="s">
        <v>389</v>
      </c>
      <c r="Z7676" t="s">
        <v>26595</v>
      </c>
      <c r="AA7676" t="s">
        <v>24332</v>
      </c>
      <c r="AB7676" t="s">
        <v>10553</v>
      </c>
      <c r="AO7676" s="171"/>
      <c r="AP7676" s="171"/>
      <c r="AQ7676" s="171"/>
      <c r="AR7676" s="171"/>
    </row>
    <row r="7677" spans="24:44">
      <c r="X7677" t="s">
        <v>26596</v>
      </c>
      <c r="Y7677" t="s">
        <v>389</v>
      </c>
      <c r="Z7677" t="s">
        <v>26597</v>
      </c>
      <c r="AA7677" t="s">
        <v>24332</v>
      </c>
      <c r="AB7677" t="s">
        <v>10553</v>
      </c>
      <c r="AO7677" s="171"/>
      <c r="AP7677" s="171"/>
      <c r="AQ7677" s="171"/>
      <c r="AR7677" s="171"/>
    </row>
    <row r="7678" spans="24:44">
      <c r="X7678" t="s">
        <v>26598</v>
      </c>
      <c r="Y7678" t="s">
        <v>389</v>
      </c>
      <c r="Z7678" t="s">
        <v>26599</v>
      </c>
      <c r="AA7678" t="s">
        <v>24332</v>
      </c>
      <c r="AB7678" t="s">
        <v>10553</v>
      </c>
      <c r="AO7678" s="171"/>
      <c r="AP7678" s="171"/>
      <c r="AQ7678" s="171"/>
      <c r="AR7678" s="171"/>
    </row>
    <row r="7679" spans="24:44">
      <c r="X7679" t="s">
        <v>26600</v>
      </c>
      <c r="Y7679" t="s">
        <v>389</v>
      </c>
      <c r="Z7679" t="s">
        <v>26601</v>
      </c>
      <c r="AA7679" t="s">
        <v>24332</v>
      </c>
      <c r="AB7679" t="s">
        <v>10553</v>
      </c>
      <c r="AO7679" s="171"/>
      <c r="AP7679" s="171"/>
      <c r="AQ7679" s="171"/>
      <c r="AR7679" s="171"/>
    </row>
    <row r="7680" spans="24:44">
      <c r="X7680" t="s">
        <v>26602</v>
      </c>
      <c r="Y7680" t="s">
        <v>389</v>
      </c>
      <c r="Z7680" t="s">
        <v>26603</v>
      </c>
      <c r="AA7680" t="s">
        <v>23715</v>
      </c>
      <c r="AB7680" t="s">
        <v>5354</v>
      </c>
      <c r="AO7680" s="171"/>
      <c r="AP7680" s="171"/>
      <c r="AQ7680" s="171"/>
      <c r="AR7680" s="171"/>
    </row>
    <row r="7681" spans="24:44">
      <c r="X7681" t="s">
        <v>26604</v>
      </c>
      <c r="Y7681" t="s">
        <v>389</v>
      </c>
      <c r="Z7681" t="s">
        <v>26605</v>
      </c>
      <c r="AA7681" t="s">
        <v>22996</v>
      </c>
      <c r="AB7681" t="s">
        <v>10553</v>
      </c>
      <c r="AO7681" s="171"/>
      <c r="AP7681" s="171"/>
      <c r="AQ7681" s="171"/>
      <c r="AR7681" s="171"/>
    </row>
    <row r="7682" spans="24:44">
      <c r="X7682" t="s">
        <v>26606</v>
      </c>
      <c r="Y7682" t="s">
        <v>389</v>
      </c>
      <c r="Z7682" t="s">
        <v>26607</v>
      </c>
      <c r="AA7682" t="s">
        <v>22398</v>
      </c>
      <c r="AB7682" t="s">
        <v>125</v>
      </c>
      <c r="AO7682" s="171"/>
      <c r="AP7682" s="171"/>
      <c r="AQ7682" s="171"/>
      <c r="AR7682" s="171"/>
    </row>
    <row r="7683" spans="24:44">
      <c r="X7683" t="s">
        <v>26608</v>
      </c>
      <c r="Y7683" t="s">
        <v>389</v>
      </c>
      <c r="Z7683" t="s">
        <v>26607</v>
      </c>
      <c r="AA7683" t="s">
        <v>22437</v>
      </c>
      <c r="AB7683" t="s">
        <v>125</v>
      </c>
      <c r="AO7683" s="171"/>
      <c r="AP7683" s="171"/>
      <c r="AQ7683" s="171"/>
      <c r="AR7683" s="171"/>
    </row>
    <row r="7684" spans="24:44">
      <c r="X7684" t="s">
        <v>26609</v>
      </c>
      <c r="Y7684" t="s">
        <v>389</v>
      </c>
      <c r="Z7684" t="s">
        <v>26605</v>
      </c>
      <c r="AA7684" t="s">
        <v>22509</v>
      </c>
      <c r="AB7684" t="s">
        <v>5354</v>
      </c>
      <c r="AO7684" s="171"/>
      <c r="AP7684" s="171"/>
      <c r="AQ7684" s="171"/>
      <c r="AR7684" s="171"/>
    </row>
    <row r="7685" spans="24:44">
      <c r="X7685" t="s">
        <v>26610</v>
      </c>
      <c r="Y7685" t="s">
        <v>389</v>
      </c>
      <c r="Z7685" t="s">
        <v>26607</v>
      </c>
      <c r="AA7685" t="s">
        <v>25180</v>
      </c>
      <c r="AB7685" t="s">
        <v>5354</v>
      </c>
      <c r="AO7685" s="171"/>
      <c r="AP7685" s="171"/>
      <c r="AQ7685" s="171"/>
      <c r="AR7685" s="171"/>
    </row>
    <row r="7686" spans="24:44">
      <c r="X7686" t="s">
        <v>26611</v>
      </c>
      <c r="Y7686" t="s">
        <v>389</v>
      </c>
      <c r="Z7686" t="s">
        <v>26605</v>
      </c>
      <c r="AA7686" t="s">
        <v>24332</v>
      </c>
      <c r="AB7686" t="s">
        <v>10553</v>
      </c>
      <c r="AO7686" s="171"/>
      <c r="AP7686" s="171"/>
      <c r="AQ7686" s="171"/>
      <c r="AR7686" s="171"/>
    </row>
    <row r="7687" spans="24:44">
      <c r="X7687" t="s">
        <v>26612</v>
      </c>
      <c r="Y7687" t="s">
        <v>389</v>
      </c>
      <c r="Z7687" t="s">
        <v>26605</v>
      </c>
      <c r="AA7687" t="s">
        <v>24368</v>
      </c>
      <c r="AB7687" t="s">
        <v>10553</v>
      </c>
      <c r="AO7687" s="171"/>
      <c r="AP7687" s="171"/>
      <c r="AQ7687" s="171"/>
      <c r="AR7687" s="171"/>
    </row>
    <row r="7688" spans="24:44">
      <c r="X7688" t="s">
        <v>26613</v>
      </c>
      <c r="Y7688" t="s">
        <v>389</v>
      </c>
      <c r="Z7688" t="s">
        <v>26614</v>
      </c>
      <c r="AA7688" t="s">
        <v>23040</v>
      </c>
      <c r="AB7688" t="s">
        <v>125</v>
      </c>
      <c r="AO7688" s="171"/>
      <c r="AP7688" s="171"/>
      <c r="AQ7688" s="171"/>
      <c r="AR7688" s="171"/>
    </row>
    <row r="7689" spans="24:44">
      <c r="X7689" t="s">
        <v>26615</v>
      </c>
      <c r="Y7689" t="s">
        <v>389</v>
      </c>
      <c r="Z7689" t="s">
        <v>26605</v>
      </c>
      <c r="AA7689" t="s">
        <v>22999</v>
      </c>
      <c r="AB7689" t="s">
        <v>10553</v>
      </c>
      <c r="AO7689" s="171"/>
      <c r="AP7689" s="171"/>
      <c r="AQ7689" s="171"/>
      <c r="AR7689" s="171"/>
    </row>
    <row r="7690" spans="24:44">
      <c r="X7690" t="s">
        <v>26616</v>
      </c>
      <c r="Y7690" t="s">
        <v>386</v>
      </c>
      <c r="Z7690" t="s">
        <v>26617</v>
      </c>
      <c r="AA7690" t="s">
        <v>23378</v>
      </c>
      <c r="AB7690" t="s">
        <v>10553</v>
      </c>
      <c r="AO7690" s="171"/>
      <c r="AP7690" s="171"/>
      <c r="AQ7690" s="171"/>
      <c r="AR7690" s="171"/>
    </row>
    <row r="7691" spans="24:44">
      <c r="X7691" t="s">
        <v>26618</v>
      </c>
      <c r="Y7691" t="s">
        <v>389</v>
      </c>
      <c r="Z7691" t="s">
        <v>26619</v>
      </c>
      <c r="AA7691" t="s">
        <v>22437</v>
      </c>
      <c r="AB7691" t="s">
        <v>125</v>
      </c>
      <c r="AO7691" s="171"/>
      <c r="AP7691" s="171"/>
      <c r="AQ7691" s="171"/>
      <c r="AR7691" s="171"/>
    </row>
    <row r="7692" spans="24:44">
      <c r="X7692" t="s">
        <v>26620</v>
      </c>
      <c r="Y7692" t="s">
        <v>389</v>
      </c>
      <c r="Z7692" t="s">
        <v>26621</v>
      </c>
      <c r="AA7692" t="s">
        <v>23416</v>
      </c>
      <c r="AB7692" t="s">
        <v>125</v>
      </c>
      <c r="AO7692" s="171"/>
      <c r="AP7692" s="171"/>
      <c r="AQ7692" s="171"/>
      <c r="AR7692" s="171"/>
    </row>
    <row r="7693" spans="24:44">
      <c r="X7693" t="s">
        <v>26622</v>
      </c>
      <c r="Y7693" t="s">
        <v>389</v>
      </c>
      <c r="Z7693" t="s">
        <v>26623</v>
      </c>
      <c r="AA7693" t="s">
        <v>24332</v>
      </c>
      <c r="AB7693" t="s">
        <v>10553</v>
      </c>
      <c r="AO7693" s="171"/>
      <c r="AP7693" s="171"/>
      <c r="AQ7693" s="171"/>
      <c r="AR7693" s="171"/>
    </row>
    <row r="7694" spans="24:44">
      <c r="X7694" t="s">
        <v>26624</v>
      </c>
      <c r="Y7694" t="s">
        <v>389</v>
      </c>
      <c r="Z7694" t="s">
        <v>26625</v>
      </c>
      <c r="AA7694" t="s">
        <v>22398</v>
      </c>
      <c r="AB7694" t="s">
        <v>125</v>
      </c>
      <c r="AO7694" s="171"/>
      <c r="AP7694" s="171"/>
      <c r="AQ7694" s="171"/>
      <c r="AR7694" s="171"/>
    </row>
    <row r="7695" spans="24:44">
      <c r="X7695" t="s">
        <v>26626</v>
      </c>
      <c r="Y7695" t="s">
        <v>389</v>
      </c>
      <c r="Z7695" t="s">
        <v>26627</v>
      </c>
      <c r="AA7695" t="s">
        <v>23952</v>
      </c>
      <c r="AB7695" t="s">
        <v>10553</v>
      </c>
      <c r="AO7695" s="171"/>
      <c r="AP7695" s="171"/>
      <c r="AQ7695" s="171"/>
      <c r="AR7695" s="171"/>
    </row>
    <row r="7696" spans="24:44">
      <c r="X7696" t="s">
        <v>26628</v>
      </c>
      <c r="Y7696" t="s">
        <v>386</v>
      </c>
      <c r="Z7696" t="s">
        <v>26629</v>
      </c>
      <c r="AA7696" t="s">
        <v>23806</v>
      </c>
      <c r="AB7696" t="s">
        <v>5354</v>
      </c>
      <c r="AO7696" s="171"/>
      <c r="AP7696" s="171"/>
      <c r="AQ7696" s="171"/>
      <c r="AR7696" s="171"/>
    </row>
    <row r="7697" spans="24:44">
      <c r="X7697" t="s">
        <v>26630</v>
      </c>
      <c r="Y7697" t="s">
        <v>389</v>
      </c>
      <c r="Z7697" t="s">
        <v>26631</v>
      </c>
      <c r="AA7697" t="s">
        <v>25180</v>
      </c>
      <c r="AB7697" t="s">
        <v>5354</v>
      </c>
      <c r="AO7697" s="171"/>
      <c r="AP7697" s="171"/>
      <c r="AQ7697" s="171"/>
      <c r="AR7697" s="171"/>
    </row>
    <row r="7698" spans="24:44">
      <c r="X7698" t="s">
        <v>26632</v>
      </c>
      <c r="Y7698" t="s">
        <v>389</v>
      </c>
      <c r="Z7698" t="s">
        <v>26633</v>
      </c>
      <c r="AA7698" t="s">
        <v>22509</v>
      </c>
      <c r="AB7698" t="s">
        <v>5354</v>
      </c>
      <c r="AO7698" s="171"/>
      <c r="AP7698" s="171"/>
      <c r="AQ7698" s="171"/>
      <c r="AR7698" s="171"/>
    </row>
    <row r="7699" spans="24:44">
      <c r="X7699" t="s">
        <v>26634</v>
      </c>
      <c r="Y7699" t="s">
        <v>389</v>
      </c>
      <c r="Z7699" t="s">
        <v>26635</v>
      </c>
      <c r="AA7699" t="s">
        <v>22509</v>
      </c>
      <c r="AB7699" t="s">
        <v>5354</v>
      </c>
      <c r="AO7699" s="171"/>
      <c r="AP7699" s="171"/>
      <c r="AQ7699" s="171"/>
      <c r="AR7699" s="171"/>
    </row>
    <row r="7700" spans="24:44">
      <c r="X7700" t="s">
        <v>26636</v>
      </c>
      <c r="Y7700" t="s">
        <v>389</v>
      </c>
      <c r="Z7700" t="s">
        <v>26637</v>
      </c>
      <c r="AA7700" t="s">
        <v>22390</v>
      </c>
      <c r="AB7700" t="s">
        <v>10553</v>
      </c>
      <c r="AO7700" s="171"/>
      <c r="AP7700" s="171"/>
      <c r="AQ7700" s="171"/>
      <c r="AR7700" s="171"/>
    </row>
    <row r="7701" spans="24:44">
      <c r="X7701" t="s">
        <v>26638</v>
      </c>
      <c r="Y7701" t="s">
        <v>389</v>
      </c>
      <c r="Z7701" t="s">
        <v>26639</v>
      </c>
      <c r="AA7701" t="s">
        <v>22390</v>
      </c>
      <c r="AB7701" t="s">
        <v>10553</v>
      </c>
      <c r="AO7701" s="171"/>
      <c r="AP7701" s="171"/>
      <c r="AQ7701" s="171"/>
      <c r="AR7701" s="171"/>
    </row>
    <row r="7702" spans="24:44">
      <c r="X7702" t="s">
        <v>26640</v>
      </c>
      <c r="Y7702" t="s">
        <v>389</v>
      </c>
      <c r="Z7702" t="s">
        <v>26641</v>
      </c>
      <c r="AA7702" t="s">
        <v>23715</v>
      </c>
      <c r="AB7702" t="s">
        <v>5354</v>
      </c>
      <c r="AO7702" s="171"/>
      <c r="AP7702" s="171"/>
      <c r="AQ7702" s="171"/>
      <c r="AR7702" s="171"/>
    </row>
    <row r="7703" spans="24:44">
      <c r="X7703" t="s">
        <v>26642</v>
      </c>
      <c r="Y7703" t="s">
        <v>389</v>
      </c>
      <c r="Z7703" t="s">
        <v>26643</v>
      </c>
      <c r="AA7703" t="s">
        <v>22437</v>
      </c>
      <c r="AB7703" t="s">
        <v>125</v>
      </c>
      <c r="AO7703" s="171"/>
      <c r="AP7703" s="171"/>
      <c r="AQ7703" s="171"/>
      <c r="AR7703" s="171"/>
    </row>
    <row r="7704" spans="24:44">
      <c r="X7704" t="s">
        <v>26644</v>
      </c>
      <c r="Y7704" t="s">
        <v>389</v>
      </c>
      <c r="Z7704" t="s">
        <v>26645</v>
      </c>
      <c r="AA7704" t="s">
        <v>22413</v>
      </c>
      <c r="AB7704" t="s">
        <v>10553</v>
      </c>
      <c r="AO7704" s="171"/>
      <c r="AP7704" s="171"/>
      <c r="AQ7704" s="171"/>
      <c r="AR7704" s="171"/>
    </row>
    <row r="7705" spans="24:44">
      <c r="X7705" t="s">
        <v>26646</v>
      </c>
      <c r="Y7705" t="s">
        <v>389</v>
      </c>
      <c r="Z7705" t="s">
        <v>26647</v>
      </c>
      <c r="AA7705" t="s">
        <v>25308</v>
      </c>
      <c r="AB7705" t="s">
        <v>10553</v>
      </c>
      <c r="AO7705" s="171"/>
      <c r="AP7705" s="171"/>
      <c r="AQ7705" s="171"/>
      <c r="AR7705" s="171"/>
    </row>
    <row r="7706" spans="24:44">
      <c r="X7706" t="s">
        <v>26648</v>
      </c>
      <c r="Y7706" t="s">
        <v>389</v>
      </c>
      <c r="Z7706" t="s">
        <v>26649</v>
      </c>
      <c r="AA7706" t="s">
        <v>24332</v>
      </c>
      <c r="AB7706" t="s">
        <v>10553</v>
      </c>
      <c r="AO7706" s="171"/>
      <c r="AP7706" s="171"/>
      <c r="AQ7706" s="171"/>
      <c r="AR7706" s="171"/>
    </row>
    <row r="7707" spans="24:44">
      <c r="X7707" t="s">
        <v>26650</v>
      </c>
      <c r="Y7707" t="s">
        <v>389</v>
      </c>
      <c r="Z7707" t="s">
        <v>26651</v>
      </c>
      <c r="AA7707" t="s">
        <v>25180</v>
      </c>
      <c r="AB7707" t="s">
        <v>5354</v>
      </c>
      <c r="AO7707" s="171"/>
      <c r="AP7707" s="171"/>
      <c r="AQ7707" s="171"/>
      <c r="AR7707" s="171"/>
    </row>
    <row r="7708" spans="24:44">
      <c r="X7708" t="s">
        <v>26652</v>
      </c>
      <c r="Y7708" t="s">
        <v>389</v>
      </c>
      <c r="Z7708" t="s">
        <v>25773</v>
      </c>
      <c r="AA7708" t="s">
        <v>26653</v>
      </c>
      <c r="AB7708" t="s">
        <v>10553</v>
      </c>
      <c r="AO7708" s="171"/>
      <c r="AP7708" s="171"/>
      <c r="AQ7708" s="171"/>
      <c r="AR7708" s="171"/>
    </row>
    <row r="7709" spans="24:44">
      <c r="X7709" t="s">
        <v>26654</v>
      </c>
      <c r="Y7709" t="s">
        <v>389</v>
      </c>
      <c r="Z7709" t="s">
        <v>25814</v>
      </c>
      <c r="AA7709" t="s">
        <v>26653</v>
      </c>
      <c r="AB7709" t="s">
        <v>10553</v>
      </c>
      <c r="AO7709" s="171"/>
      <c r="AP7709" s="171"/>
      <c r="AQ7709" s="171"/>
      <c r="AR7709" s="171"/>
    </row>
    <row r="7710" spans="24:44">
      <c r="X7710" t="s">
        <v>26655</v>
      </c>
      <c r="Y7710" t="s">
        <v>389</v>
      </c>
      <c r="Z7710" t="s">
        <v>25800</v>
      </c>
      <c r="AA7710" t="s">
        <v>26653</v>
      </c>
      <c r="AB7710" t="s">
        <v>10553</v>
      </c>
      <c r="AO7710" s="171"/>
      <c r="AP7710" s="171"/>
      <c r="AQ7710" s="171"/>
      <c r="AR7710" s="171"/>
    </row>
    <row r="7711" spans="24:44">
      <c r="X7711" t="s">
        <v>26656</v>
      </c>
      <c r="Y7711" t="s">
        <v>389</v>
      </c>
      <c r="Z7711" t="s">
        <v>25810</v>
      </c>
      <c r="AA7711" t="s">
        <v>22440</v>
      </c>
      <c r="AB7711" t="s">
        <v>125</v>
      </c>
      <c r="AO7711" s="171"/>
      <c r="AP7711" s="171"/>
      <c r="AQ7711" s="171"/>
      <c r="AR7711" s="171"/>
    </row>
    <row r="7712" spans="24:44">
      <c r="X7712" t="s">
        <v>26657</v>
      </c>
      <c r="Y7712" t="s">
        <v>389</v>
      </c>
      <c r="Z7712" t="s">
        <v>26658</v>
      </c>
      <c r="AA7712" t="s">
        <v>22437</v>
      </c>
      <c r="AB7712" t="s">
        <v>125</v>
      </c>
      <c r="AO7712" s="171"/>
      <c r="AP7712" s="171"/>
      <c r="AQ7712" s="171"/>
      <c r="AR7712" s="171"/>
    </row>
    <row r="7713" spans="24:44">
      <c r="X7713" t="s">
        <v>26659</v>
      </c>
      <c r="Y7713" t="s">
        <v>389</v>
      </c>
      <c r="Z7713" t="s">
        <v>25802</v>
      </c>
      <c r="AA7713" t="s">
        <v>26653</v>
      </c>
      <c r="AB7713" t="s">
        <v>10553</v>
      </c>
      <c r="AO7713" s="171"/>
      <c r="AP7713" s="171"/>
      <c r="AQ7713" s="171"/>
      <c r="AR7713" s="171"/>
    </row>
    <row r="7714" spans="24:44">
      <c r="X7714" t="s">
        <v>26660</v>
      </c>
      <c r="Y7714" t="s">
        <v>389</v>
      </c>
      <c r="Z7714" t="s">
        <v>26661</v>
      </c>
      <c r="AA7714" t="s">
        <v>26653</v>
      </c>
      <c r="AB7714" t="s">
        <v>10553</v>
      </c>
      <c r="AO7714" s="171"/>
      <c r="AP7714" s="171"/>
      <c r="AQ7714" s="171"/>
      <c r="AR7714" s="171"/>
    </row>
    <row r="7715" spans="24:44">
      <c r="X7715" t="s">
        <v>26662</v>
      </c>
      <c r="Y7715" t="s">
        <v>389</v>
      </c>
      <c r="Z7715" t="s">
        <v>26663</v>
      </c>
      <c r="AA7715" t="s">
        <v>23715</v>
      </c>
      <c r="AB7715" t="s">
        <v>5354</v>
      </c>
      <c r="AO7715" s="171"/>
      <c r="AP7715" s="171"/>
      <c r="AQ7715" s="171"/>
      <c r="AR7715" s="171"/>
    </row>
    <row r="7716" spans="24:44">
      <c r="X7716" t="s">
        <v>26664</v>
      </c>
      <c r="Y7716" t="s">
        <v>389</v>
      </c>
      <c r="Z7716" t="s">
        <v>26665</v>
      </c>
      <c r="AA7716" t="s">
        <v>22384</v>
      </c>
      <c r="AB7716" t="s">
        <v>10553</v>
      </c>
      <c r="AO7716" s="171"/>
      <c r="AP7716" s="171"/>
      <c r="AQ7716" s="171"/>
      <c r="AR7716" s="171"/>
    </row>
    <row r="7717" spans="24:44">
      <c r="X7717" t="s">
        <v>26666</v>
      </c>
      <c r="Y7717" t="s">
        <v>389</v>
      </c>
      <c r="Z7717" t="s">
        <v>26667</v>
      </c>
      <c r="AA7717" t="s">
        <v>22384</v>
      </c>
      <c r="AB7717" t="s">
        <v>10553</v>
      </c>
      <c r="AO7717" s="171"/>
      <c r="AP7717" s="171"/>
      <c r="AQ7717" s="171"/>
      <c r="AR7717" s="171"/>
    </row>
    <row r="7718" spans="24:44">
      <c r="X7718" t="s">
        <v>26668</v>
      </c>
      <c r="Y7718" t="s">
        <v>389</v>
      </c>
      <c r="Z7718" t="s">
        <v>26669</v>
      </c>
      <c r="AA7718" t="s">
        <v>22384</v>
      </c>
      <c r="AB7718" t="s">
        <v>10553</v>
      </c>
      <c r="AO7718" s="171"/>
      <c r="AP7718" s="171"/>
      <c r="AQ7718" s="171"/>
      <c r="AR7718" s="171"/>
    </row>
    <row r="7719" spans="24:44">
      <c r="X7719" t="s">
        <v>26670</v>
      </c>
      <c r="Y7719" t="s">
        <v>389</v>
      </c>
      <c r="Z7719" t="s">
        <v>26671</v>
      </c>
      <c r="AA7719" t="s">
        <v>22384</v>
      </c>
      <c r="AB7719" t="s">
        <v>10553</v>
      </c>
      <c r="AO7719" s="171"/>
      <c r="AP7719" s="171"/>
      <c r="AQ7719" s="171"/>
      <c r="AR7719" s="171"/>
    </row>
    <row r="7720" spans="24:44">
      <c r="X7720" t="s">
        <v>26672</v>
      </c>
      <c r="Y7720" t="s">
        <v>386</v>
      </c>
      <c r="Z7720" t="s">
        <v>26673</v>
      </c>
      <c r="AA7720" t="s">
        <v>22384</v>
      </c>
      <c r="AB7720" t="s">
        <v>10553</v>
      </c>
      <c r="AO7720" s="171"/>
      <c r="AP7720" s="171"/>
      <c r="AQ7720" s="171"/>
      <c r="AR7720" s="171"/>
    </row>
    <row r="7721" spans="24:44">
      <c r="X7721" t="s">
        <v>26674</v>
      </c>
      <c r="Y7721" t="s">
        <v>389</v>
      </c>
      <c r="Z7721" t="s">
        <v>26675</v>
      </c>
      <c r="AA7721" t="s">
        <v>22384</v>
      </c>
      <c r="AB7721" t="s">
        <v>10553</v>
      </c>
      <c r="AO7721" s="171"/>
      <c r="AP7721" s="171"/>
      <c r="AQ7721" s="171"/>
      <c r="AR7721" s="171"/>
    </row>
    <row r="7722" spans="24:44">
      <c r="X7722" t="s">
        <v>26676</v>
      </c>
      <c r="Y7722" t="s">
        <v>389</v>
      </c>
      <c r="Z7722" t="s">
        <v>26677</v>
      </c>
      <c r="AA7722" t="s">
        <v>22398</v>
      </c>
      <c r="AB7722" t="s">
        <v>125</v>
      </c>
      <c r="AO7722" s="171"/>
      <c r="AP7722" s="171"/>
      <c r="AQ7722" s="171"/>
      <c r="AR7722" s="171"/>
    </row>
    <row r="7723" spans="24:44">
      <c r="X7723" t="s">
        <v>26678</v>
      </c>
      <c r="Y7723" t="s">
        <v>389</v>
      </c>
      <c r="Z7723" t="s">
        <v>26679</v>
      </c>
      <c r="AA7723" t="s">
        <v>22398</v>
      </c>
      <c r="AB7723" t="s">
        <v>125</v>
      </c>
      <c r="AO7723" s="171"/>
      <c r="AP7723" s="171"/>
      <c r="AQ7723" s="171"/>
      <c r="AR7723" s="171"/>
    </row>
    <row r="7724" spans="24:44">
      <c r="X7724" t="s">
        <v>26680</v>
      </c>
      <c r="Y7724" t="s">
        <v>389</v>
      </c>
      <c r="Z7724" t="s">
        <v>26681</v>
      </c>
      <c r="AA7724" t="s">
        <v>22398</v>
      </c>
      <c r="AB7724" t="s">
        <v>125</v>
      </c>
      <c r="AO7724" s="171"/>
      <c r="AP7724" s="171"/>
      <c r="AQ7724" s="171"/>
      <c r="AR7724" s="171"/>
    </row>
    <row r="7725" spans="24:44">
      <c r="X7725" t="s">
        <v>26682</v>
      </c>
      <c r="Y7725" t="s">
        <v>389</v>
      </c>
      <c r="Z7725" t="s">
        <v>26683</v>
      </c>
      <c r="AA7725" t="s">
        <v>22398</v>
      </c>
      <c r="AB7725" t="s">
        <v>125</v>
      </c>
      <c r="AO7725" s="171"/>
      <c r="AP7725" s="171"/>
      <c r="AQ7725" s="171"/>
      <c r="AR7725" s="171"/>
    </row>
    <row r="7726" spans="24:44">
      <c r="X7726" t="s">
        <v>26684</v>
      </c>
      <c r="Y7726" t="s">
        <v>389</v>
      </c>
      <c r="Z7726" t="s">
        <v>26685</v>
      </c>
      <c r="AA7726" t="s">
        <v>22398</v>
      </c>
      <c r="AB7726" t="s">
        <v>125</v>
      </c>
      <c r="AO7726" s="171"/>
      <c r="AP7726" s="171"/>
      <c r="AQ7726" s="171"/>
      <c r="AR7726" s="171"/>
    </row>
    <row r="7727" spans="24:44">
      <c r="X7727" t="s">
        <v>26686</v>
      </c>
      <c r="Y7727" t="s">
        <v>389</v>
      </c>
      <c r="Z7727" t="s">
        <v>26687</v>
      </c>
      <c r="AA7727" t="s">
        <v>22398</v>
      </c>
      <c r="AB7727" t="s">
        <v>125</v>
      </c>
      <c r="AO7727" s="171"/>
      <c r="AP7727" s="171"/>
      <c r="AQ7727" s="171"/>
      <c r="AR7727" s="171"/>
    </row>
    <row r="7728" spans="24:44">
      <c r="X7728" t="s">
        <v>26688</v>
      </c>
      <c r="Y7728" t="s">
        <v>386</v>
      </c>
      <c r="Z7728" t="s">
        <v>26689</v>
      </c>
      <c r="AA7728" t="s">
        <v>22398</v>
      </c>
      <c r="AB7728" t="s">
        <v>125</v>
      </c>
      <c r="AO7728" s="171"/>
      <c r="AP7728" s="171"/>
      <c r="AQ7728" s="171"/>
      <c r="AR7728" s="171"/>
    </row>
    <row r="7729" spans="24:44">
      <c r="X7729" t="s">
        <v>26690</v>
      </c>
      <c r="Y7729" t="s">
        <v>389</v>
      </c>
      <c r="Z7729" t="s">
        <v>26691</v>
      </c>
      <c r="AA7729" t="s">
        <v>22398</v>
      </c>
      <c r="AB7729" t="s">
        <v>125</v>
      </c>
      <c r="AO7729" s="171"/>
      <c r="AP7729" s="171"/>
      <c r="AQ7729" s="171"/>
      <c r="AR7729" s="171"/>
    </row>
    <row r="7730" spans="24:44">
      <c r="X7730" t="s">
        <v>26692</v>
      </c>
      <c r="Y7730" t="s">
        <v>389</v>
      </c>
      <c r="Z7730" t="s">
        <v>26693</v>
      </c>
      <c r="AA7730" t="s">
        <v>22398</v>
      </c>
      <c r="AB7730" t="s">
        <v>125</v>
      </c>
      <c r="AO7730" s="171"/>
      <c r="AP7730" s="171"/>
      <c r="AQ7730" s="171"/>
      <c r="AR7730" s="171"/>
    </row>
    <row r="7731" spans="24:44">
      <c r="X7731" t="s">
        <v>26694</v>
      </c>
      <c r="Y7731" t="s">
        <v>389</v>
      </c>
      <c r="Z7731" t="s">
        <v>26695</v>
      </c>
      <c r="AA7731" t="s">
        <v>22398</v>
      </c>
      <c r="AB7731" t="s">
        <v>125</v>
      </c>
      <c r="AO7731" s="171"/>
      <c r="AP7731" s="171"/>
      <c r="AQ7731" s="171"/>
      <c r="AR7731" s="171"/>
    </row>
    <row r="7732" spans="24:44">
      <c r="X7732" t="s">
        <v>26696</v>
      </c>
      <c r="Y7732" t="s">
        <v>389</v>
      </c>
      <c r="Z7732" t="s">
        <v>26697</v>
      </c>
      <c r="AA7732" t="s">
        <v>22398</v>
      </c>
      <c r="AB7732" t="s">
        <v>125</v>
      </c>
      <c r="AO7732" s="171"/>
      <c r="AP7732" s="171"/>
      <c r="AQ7732" s="171"/>
      <c r="AR7732" s="171"/>
    </row>
    <row r="7733" spans="24:44">
      <c r="X7733" t="s">
        <v>26698</v>
      </c>
      <c r="Y7733" t="s">
        <v>389</v>
      </c>
      <c r="Z7733" t="s">
        <v>26699</v>
      </c>
      <c r="AA7733" t="s">
        <v>22509</v>
      </c>
      <c r="AB7733" t="s">
        <v>5354</v>
      </c>
      <c r="AO7733" s="171"/>
      <c r="AP7733" s="171"/>
      <c r="AQ7733" s="171"/>
      <c r="AR7733" s="171"/>
    </row>
    <row r="7734" spans="24:44">
      <c r="X7734" t="s">
        <v>26700</v>
      </c>
      <c r="Y7734" t="s">
        <v>389</v>
      </c>
      <c r="Z7734" t="s">
        <v>26701</v>
      </c>
      <c r="AA7734" t="s">
        <v>22509</v>
      </c>
      <c r="AB7734" t="s">
        <v>5354</v>
      </c>
      <c r="AO7734" s="171"/>
      <c r="AP7734" s="171"/>
      <c r="AQ7734" s="171"/>
      <c r="AR7734" s="171"/>
    </row>
    <row r="7735" spans="24:44">
      <c r="X7735" t="s">
        <v>26702</v>
      </c>
      <c r="Y7735" t="s">
        <v>389</v>
      </c>
      <c r="Z7735" t="s">
        <v>26703</v>
      </c>
      <c r="AA7735" t="s">
        <v>22509</v>
      </c>
      <c r="AB7735" t="s">
        <v>5354</v>
      </c>
      <c r="AO7735" s="171"/>
      <c r="AP7735" s="171"/>
      <c r="AQ7735" s="171"/>
      <c r="AR7735" s="171"/>
    </row>
    <row r="7736" spans="24:44">
      <c r="X7736" t="s">
        <v>26704</v>
      </c>
      <c r="Y7736" t="s">
        <v>389</v>
      </c>
      <c r="Z7736" t="s">
        <v>26705</v>
      </c>
      <c r="AA7736" t="s">
        <v>22509</v>
      </c>
      <c r="AB7736" t="s">
        <v>5354</v>
      </c>
      <c r="AO7736" s="171"/>
      <c r="AP7736" s="171"/>
      <c r="AQ7736" s="171"/>
      <c r="AR7736" s="171"/>
    </row>
    <row r="7737" spans="24:44">
      <c r="X7737" t="s">
        <v>26706</v>
      </c>
      <c r="Y7737" t="s">
        <v>389</v>
      </c>
      <c r="Z7737" t="s">
        <v>26707</v>
      </c>
      <c r="AA7737" t="s">
        <v>22509</v>
      </c>
      <c r="AB7737" t="s">
        <v>5354</v>
      </c>
      <c r="AO7737" s="171"/>
      <c r="AP7737" s="171"/>
      <c r="AQ7737" s="171"/>
      <c r="AR7737" s="171"/>
    </row>
    <row r="7738" spans="24:44">
      <c r="X7738" t="s">
        <v>26708</v>
      </c>
      <c r="Y7738" t="s">
        <v>389</v>
      </c>
      <c r="Z7738" t="s">
        <v>26709</v>
      </c>
      <c r="AA7738" t="s">
        <v>22509</v>
      </c>
      <c r="AB7738" t="s">
        <v>5354</v>
      </c>
      <c r="AO7738" s="171"/>
      <c r="AP7738" s="171"/>
      <c r="AQ7738" s="171"/>
      <c r="AR7738" s="171"/>
    </row>
    <row r="7739" spans="24:44">
      <c r="X7739" t="s">
        <v>26710</v>
      </c>
      <c r="Y7739" t="s">
        <v>389</v>
      </c>
      <c r="Z7739" t="s">
        <v>26711</v>
      </c>
      <c r="AA7739" t="s">
        <v>22509</v>
      </c>
      <c r="AB7739" t="s">
        <v>5354</v>
      </c>
      <c r="AO7739" s="171"/>
      <c r="AP7739" s="171"/>
      <c r="AQ7739" s="171"/>
      <c r="AR7739" s="171"/>
    </row>
    <row r="7740" spans="24:44">
      <c r="X7740" t="s">
        <v>26712</v>
      </c>
      <c r="Y7740" t="s">
        <v>389</v>
      </c>
      <c r="Z7740" t="s">
        <v>26713</v>
      </c>
      <c r="AA7740" t="s">
        <v>23806</v>
      </c>
      <c r="AB7740" t="s">
        <v>5354</v>
      </c>
      <c r="AO7740" s="171"/>
      <c r="AP7740" s="171"/>
      <c r="AQ7740" s="171"/>
      <c r="AR7740" s="171"/>
    </row>
    <row r="7741" spans="24:44">
      <c r="X7741" t="s">
        <v>26714</v>
      </c>
      <c r="Y7741" t="s">
        <v>389</v>
      </c>
      <c r="Z7741" t="s">
        <v>26605</v>
      </c>
      <c r="AA7741" t="s">
        <v>26653</v>
      </c>
      <c r="AB7741" t="s">
        <v>10553</v>
      </c>
      <c r="AO7741" s="171"/>
      <c r="AP7741" s="171"/>
      <c r="AQ7741" s="171"/>
      <c r="AR7741" s="171"/>
    </row>
    <row r="7742" spans="24:44">
      <c r="X7742" t="s">
        <v>26715</v>
      </c>
      <c r="Y7742" t="s">
        <v>389</v>
      </c>
      <c r="Z7742" t="s">
        <v>26716</v>
      </c>
      <c r="AA7742" t="s">
        <v>26653</v>
      </c>
      <c r="AB7742" t="s">
        <v>10553</v>
      </c>
      <c r="AO7742" s="171"/>
      <c r="AP7742" s="171"/>
      <c r="AQ7742" s="171"/>
      <c r="AR7742" s="171"/>
    </row>
    <row r="7743" spans="24:44">
      <c r="X7743" t="s">
        <v>26717</v>
      </c>
      <c r="Y7743" t="s">
        <v>389</v>
      </c>
      <c r="Z7743" t="s">
        <v>26718</v>
      </c>
      <c r="AA7743" t="s">
        <v>26653</v>
      </c>
      <c r="AB7743" t="s">
        <v>10553</v>
      </c>
      <c r="AO7743" s="171"/>
      <c r="AP7743" s="171"/>
      <c r="AQ7743" s="171"/>
      <c r="AR7743" s="171"/>
    </row>
    <row r="7744" spans="24:44">
      <c r="X7744" t="s">
        <v>26719</v>
      </c>
      <c r="Y7744" t="s">
        <v>389</v>
      </c>
      <c r="Z7744" t="s">
        <v>26720</v>
      </c>
      <c r="AA7744" t="s">
        <v>26653</v>
      </c>
      <c r="AB7744" t="s">
        <v>10553</v>
      </c>
      <c r="AO7744" s="171"/>
      <c r="AP7744" s="171"/>
      <c r="AQ7744" s="171"/>
      <c r="AR7744" s="171"/>
    </row>
    <row r="7745" spans="24:44">
      <c r="X7745" t="s">
        <v>26721</v>
      </c>
      <c r="Y7745" t="s">
        <v>389</v>
      </c>
      <c r="Z7745" t="s">
        <v>26722</v>
      </c>
      <c r="AA7745" t="s">
        <v>945</v>
      </c>
      <c r="AB7745" t="s">
        <v>10553</v>
      </c>
      <c r="AO7745" s="171"/>
      <c r="AP7745" s="171"/>
      <c r="AQ7745" s="171"/>
      <c r="AR7745" s="171"/>
    </row>
    <row r="7746" spans="24:44">
      <c r="X7746" t="s">
        <v>26723</v>
      </c>
      <c r="Y7746" t="s">
        <v>386</v>
      </c>
      <c r="Z7746" t="s">
        <v>26724</v>
      </c>
      <c r="AA7746" t="s">
        <v>22873</v>
      </c>
      <c r="AB7746" t="s">
        <v>125</v>
      </c>
      <c r="AO7746" s="171"/>
      <c r="AP7746" s="171"/>
      <c r="AQ7746" s="171"/>
      <c r="AR7746" s="171"/>
    </row>
    <row r="7747" spans="24:44">
      <c r="X7747" t="s">
        <v>26725</v>
      </c>
      <c r="Y7747" t="s">
        <v>389</v>
      </c>
      <c r="Z7747" t="s">
        <v>26726</v>
      </c>
      <c r="AA7747" t="s">
        <v>22447</v>
      </c>
      <c r="AB7747" t="s">
        <v>10553</v>
      </c>
      <c r="AO7747" s="171"/>
      <c r="AP7747" s="171"/>
      <c r="AQ7747" s="171"/>
      <c r="AR7747" s="171"/>
    </row>
    <row r="7748" spans="24:44">
      <c r="X7748" t="s">
        <v>26727</v>
      </c>
      <c r="Y7748" t="s">
        <v>389</v>
      </c>
      <c r="Z7748" t="s">
        <v>26728</v>
      </c>
      <c r="AA7748" t="s">
        <v>22447</v>
      </c>
      <c r="AB7748" t="s">
        <v>10553</v>
      </c>
      <c r="AO7748" s="171"/>
      <c r="AP7748" s="171"/>
      <c r="AQ7748" s="171"/>
      <c r="AR7748" s="171"/>
    </row>
    <row r="7749" spans="24:44">
      <c r="X7749" t="s">
        <v>26729</v>
      </c>
      <c r="Y7749" t="s">
        <v>386</v>
      </c>
      <c r="Z7749" t="s">
        <v>26730</v>
      </c>
      <c r="AA7749" t="s">
        <v>22398</v>
      </c>
      <c r="AB7749" t="s">
        <v>125</v>
      </c>
      <c r="AO7749" s="171"/>
      <c r="AP7749" s="171"/>
      <c r="AQ7749" s="171"/>
      <c r="AR7749" s="171"/>
    </row>
    <row r="7750" spans="24:44">
      <c r="X7750" t="s">
        <v>26731</v>
      </c>
      <c r="Y7750" t="s">
        <v>386</v>
      </c>
      <c r="Z7750" t="s">
        <v>26732</v>
      </c>
      <c r="AA7750" t="s">
        <v>26733</v>
      </c>
      <c r="AB7750" t="s">
        <v>25958</v>
      </c>
      <c r="AO7750" s="171"/>
      <c r="AP7750" s="171"/>
      <c r="AQ7750" s="171"/>
      <c r="AR7750" s="171"/>
    </row>
    <row r="7751" spans="24:44">
      <c r="X7751" t="s">
        <v>26734</v>
      </c>
      <c r="Y7751" t="s">
        <v>389</v>
      </c>
      <c r="Z7751" t="s">
        <v>26735</v>
      </c>
      <c r="AA7751" t="s">
        <v>22398</v>
      </c>
      <c r="AB7751" t="s">
        <v>125</v>
      </c>
      <c r="AO7751" s="171"/>
      <c r="AP7751" s="171"/>
      <c r="AQ7751" s="171"/>
      <c r="AR7751" s="171"/>
    </row>
    <row r="7752" spans="24:44">
      <c r="X7752" t="s">
        <v>26736</v>
      </c>
      <c r="Y7752" t="s">
        <v>389</v>
      </c>
      <c r="Z7752" t="s">
        <v>26737</v>
      </c>
      <c r="AA7752" t="s">
        <v>23040</v>
      </c>
      <c r="AB7752" t="s">
        <v>125</v>
      </c>
      <c r="AO7752" s="171"/>
      <c r="AP7752" s="171"/>
      <c r="AQ7752" s="171"/>
      <c r="AR7752" s="171"/>
    </row>
    <row r="7753" spans="24:44">
      <c r="X7753" t="s">
        <v>26738</v>
      </c>
      <c r="Y7753" t="s">
        <v>389</v>
      </c>
      <c r="Z7753" t="s">
        <v>26739</v>
      </c>
      <c r="AA7753" t="s">
        <v>23715</v>
      </c>
      <c r="AB7753" t="s">
        <v>5354</v>
      </c>
      <c r="AO7753" s="171"/>
      <c r="AP7753" s="171"/>
      <c r="AQ7753" s="171"/>
      <c r="AR7753" s="171"/>
    </row>
    <row r="7754" spans="24:44">
      <c r="X7754" t="s">
        <v>26740</v>
      </c>
      <c r="Y7754" t="s">
        <v>389</v>
      </c>
      <c r="Z7754" t="s">
        <v>26741</v>
      </c>
      <c r="AA7754" t="s">
        <v>23715</v>
      </c>
      <c r="AB7754" t="s">
        <v>5354</v>
      </c>
      <c r="AO7754" s="171"/>
      <c r="AP7754" s="171"/>
      <c r="AQ7754" s="171"/>
      <c r="AR7754" s="171"/>
    </row>
    <row r="7755" spans="24:44">
      <c r="X7755" t="s">
        <v>26742</v>
      </c>
      <c r="Y7755" t="s">
        <v>389</v>
      </c>
      <c r="Z7755" t="s">
        <v>23365</v>
      </c>
      <c r="AA7755" t="s">
        <v>26743</v>
      </c>
      <c r="AB7755" t="s">
        <v>10553</v>
      </c>
      <c r="AO7755" s="171"/>
      <c r="AP7755" s="171"/>
      <c r="AQ7755" s="171"/>
      <c r="AR7755" s="171"/>
    </row>
    <row r="7756" spans="24:44">
      <c r="X7756" t="s">
        <v>26744</v>
      </c>
      <c r="Y7756" t="s">
        <v>389</v>
      </c>
      <c r="Z7756" t="s">
        <v>26745</v>
      </c>
      <c r="AA7756" t="s">
        <v>26746</v>
      </c>
      <c r="AB7756" t="s">
        <v>10553</v>
      </c>
      <c r="AO7756" s="171"/>
      <c r="AP7756" s="171"/>
      <c r="AQ7756" s="171"/>
      <c r="AR7756" s="171"/>
    </row>
    <row r="7757" spans="24:44">
      <c r="X7757" t="s">
        <v>26747</v>
      </c>
      <c r="Y7757" t="s">
        <v>389</v>
      </c>
      <c r="Z7757" t="s">
        <v>22695</v>
      </c>
      <c r="AA7757" t="s">
        <v>26746</v>
      </c>
      <c r="AB7757" t="s">
        <v>10553</v>
      </c>
      <c r="AO7757" s="171"/>
      <c r="AP7757" s="171"/>
      <c r="AQ7757" s="171"/>
      <c r="AR7757" s="171"/>
    </row>
    <row r="7758" spans="24:44">
      <c r="X7758" t="s">
        <v>26748</v>
      </c>
      <c r="Y7758" t="s">
        <v>389</v>
      </c>
      <c r="Z7758" t="s">
        <v>26749</v>
      </c>
      <c r="AA7758" t="s">
        <v>26750</v>
      </c>
      <c r="AB7758" t="s">
        <v>10553</v>
      </c>
      <c r="AO7758" s="171"/>
      <c r="AP7758" s="171"/>
      <c r="AQ7758" s="171"/>
      <c r="AR7758" s="171"/>
    </row>
    <row r="7759" spans="24:44">
      <c r="X7759" t="s">
        <v>26751</v>
      </c>
      <c r="Y7759" t="s">
        <v>389</v>
      </c>
      <c r="Z7759" t="s">
        <v>22695</v>
      </c>
      <c r="AA7759" t="s">
        <v>26750</v>
      </c>
      <c r="AB7759" t="s">
        <v>10553</v>
      </c>
      <c r="AO7759" s="171"/>
      <c r="AP7759" s="171"/>
      <c r="AQ7759" s="171"/>
      <c r="AR7759" s="171"/>
    </row>
    <row r="7760" spans="24:44">
      <c r="X7760" t="s">
        <v>26752</v>
      </c>
      <c r="Y7760" t="s">
        <v>389</v>
      </c>
      <c r="Z7760" t="s">
        <v>26753</v>
      </c>
      <c r="AA7760" t="s">
        <v>26743</v>
      </c>
      <c r="AB7760" t="s">
        <v>10553</v>
      </c>
      <c r="AO7760" s="171"/>
      <c r="AP7760" s="171"/>
      <c r="AQ7760" s="171"/>
      <c r="AR7760" s="171"/>
    </row>
    <row r="7761" spans="24:44">
      <c r="X7761" t="s">
        <v>26754</v>
      </c>
      <c r="Y7761" t="s">
        <v>389</v>
      </c>
      <c r="Z7761" t="s">
        <v>26755</v>
      </c>
      <c r="AA7761" t="s">
        <v>23715</v>
      </c>
      <c r="AB7761" t="s">
        <v>5354</v>
      </c>
      <c r="AO7761" s="171"/>
      <c r="AP7761" s="171"/>
      <c r="AQ7761" s="171"/>
      <c r="AR7761" s="171"/>
    </row>
    <row r="7762" spans="24:44">
      <c r="X7762" t="s">
        <v>26756</v>
      </c>
      <c r="Y7762" t="s">
        <v>386</v>
      </c>
      <c r="Z7762" t="s">
        <v>24294</v>
      </c>
      <c r="AA7762" t="s">
        <v>1052</v>
      </c>
      <c r="AB7762" t="s">
        <v>10553</v>
      </c>
      <c r="AO7762" s="171"/>
      <c r="AP7762" s="171"/>
      <c r="AQ7762" s="171"/>
      <c r="AR7762" s="171"/>
    </row>
    <row r="7763" spans="24:44">
      <c r="X7763" t="s">
        <v>26757</v>
      </c>
      <c r="Y7763" t="s">
        <v>389</v>
      </c>
      <c r="Z7763" t="s">
        <v>26758</v>
      </c>
      <c r="AA7763" t="s">
        <v>23715</v>
      </c>
      <c r="AB7763" t="s">
        <v>5354</v>
      </c>
      <c r="AO7763" s="171"/>
      <c r="AP7763" s="171"/>
      <c r="AQ7763" s="171"/>
      <c r="AR7763" s="171"/>
    </row>
    <row r="7764" spans="24:44">
      <c r="X7764" t="s">
        <v>26759</v>
      </c>
      <c r="Y7764" t="s">
        <v>389</v>
      </c>
      <c r="Z7764" t="s">
        <v>1086</v>
      </c>
      <c r="AA7764" t="s">
        <v>1085</v>
      </c>
      <c r="AB7764" t="s">
        <v>10553</v>
      </c>
      <c r="AO7764" s="171"/>
      <c r="AP7764" s="171"/>
      <c r="AQ7764" s="171"/>
      <c r="AR7764" s="171"/>
    </row>
    <row r="7765" spans="24:44">
      <c r="X7765" t="s">
        <v>26760</v>
      </c>
      <c r="Y7765" t="s">
        <v>389</v>
      </c>
      <c r="Z7765" t="s">
        <v>26761</v>
      </c>
      <c r="AA7765" t="s">
        <v>1085</v>
      </c>
      <c r="AB7765" t="s">
        <v>10553</v>
      </c>
      <c r="AO7765" s="171"/>
      <c r="AP7765" s="171"/>
      <c r="AQ7765" s="171"/>
      <c r="AR7765" s="171"/>
    </row>
    <row r="7766" spans="24:44">
      <c r="X7766" t="s">
        <v>26762</v>
      </c>
      <c r="Y7766" t="s">
        <v>389</v>
      </c>
      <c r="Z7766" t="s">
        <v>1098</v>
      </c>
      <c r="AA7766" t="s">
        <v>1097</v>
      </c>
      <c r="AB7766" t="s">
        <v>10553</v>
      </c>
      <c r="AO7766" s="171"/>
      <c r="AP7766" s="171"/>
      <c r="AQ7766" s="171"/>
      <c r="AR7766" s="171"/>
    </row>
    <row r="7767" spans="24:44">
      <c r="X7767" t="s">
        <v>26763</v>
      </c>
      <c r="Y7767" t="s">
        <v>389</v>
      </c>
      <c r="Z7767" t="s">
        <v>26761</v>
      </c>
      <c r="AA7767" t="s">
        <v>1097</v>
      </c>
      <c r="AB7767" t="s">
        <v>10553</v>
      </c>
      <c r="AO7767" s="171"/>
      <c r="AP7767" s="171"/>
      <c r="AQ7767" s="171"/>
      <c r="AR7767" s="171"/>
    </row>
    <row r="7768" spans="24:44">
      <c r="X7768" t="s">
        <v>26764</v>
      </c>
      <c r="Y7768" t="s">
        <v>389</v>
      </c>
      <c r="Z7768" t="s">
        <v>26765</v>
      </c>
      <c r="AA7768" t="s">
        <v>1109</v>
      </c>
      <c r="AB7768" t="s">
        <v>10553</v>
      </c>
      <c r="AO7768" s="171"/>
      <c r="AP7768" s="171"/>
      <c r="AQ7768" s="171"/>
      <c r="AR7768" s="171"/>
    </row>
    <row r="7769" spans="24:44">
      <c r="X7769" t="s">
        <v>26766</v>
      </c>
      <c r="Y7769" t="s">
        <v>389</v>
      </c>
      <c r="Z7769" t="s">
        <v>26761</v>
      </c>
      <c r="AA7769" t="s">
        <v>1109</v>
      </c>
      <c r="AB7769" t="s">
        <v>10553</v>
      </c>
      <c r="AO7769" s="171"/>
      <c r="AP7769" s="171"/>
      <c r="AQ7769" s="171"/>
      <c r="AR7769" s="171"/>
    </row>
    <row r="7770" spans="24:44">
      <c r="X7770" t="s">
        <v>26767</v>
      </c>
      <c r="Y7770" t="s">
        <v>389</v>
      </c>
      <c r="Z7770" t="s">
        <v>1121</v>
      </c>
      <c r="AA7770" t="s">
        <v>1120</v>
      </c>
      <c r="AB7770" t="s">
        <v>10553</v>
      </c>
      <c r="AO7770" s="171"/>
      <c r="AP7770" s="171"/>
      <c r="AQ7770" s="171"/>
      <c r="AR7770" s="171"/>
    </row>
    <row r="7771" spans="24:44">
      <c r="X7771" t="s">
        <v>26768</v>
      </c>
      <c r="Y7771" t="s">
        <v>389</v>
      </c>
      <c r="Z7771" t="s">
        <v>26761</v>
      </c>
      <c r="AA7771" t="s">
        <v>1120</v>
      </c>
      <c r="AB7771" t="s">
        <v>10553</v>
      </c>
      <c r="AO7771" s="171"/>
      <c r="AP7771" s="171"/>
      <c r="AQ7771" s="171"/>
      <c r="AR7771" s="171"/>
    </row>
    <row r="7772" spans="24:44">
      <c r="X7772" t="s">
        <v>26769</v>
      </c>
      <c r="Y7772" t="s">
        <v>389</v>
      </c>
      <c r="Z7772" t="s">
        <v>26770</v>
      </c>
      <c r="AA7772" t="s">
        <v>23949</v>
      </c>
      <c r="AB7772" t="s">
        <v>10553</v>
      </c>
      <c r="AO7772" s="171"/>
      <c r="AP7772" s="171"/>
      <c r="AQ7772" s="171"/>
      <c r="AR7772" s="171"/>
    </row>
    <row r="7773" spans="24:44">
      <c r="X7773" t="s">
        <v>26771</v>
      </c>
      <c r="Y7773" t="s">
        <v>386</v>
      </c>
      <c r="Z7773" t="s">
        <v>26772</v>
      </c>
      <c r="AA7773" t="s">
        <v>740</v>
      </c>
      <c r="AB7773" t="s">
        <v>10553</v>
      </c>
      <c r="AO7773" s="171"/>
      <c r="AP7773" s="171"/>
      <c r="AQ7773" s="171"/>
      <c r="AR7773" s="171"/>
    </row>
    <row r="7774" spans="24:44">
      <c r="X7774" t="s">
        <v>26773</v>
      </c>
      <c r="Y7774" t="s">
        <v>389</v>
      </c>
      <c r="Z7774" t="s">
        <v>26774</v>
      </c>
      <c r="AA7774" t="s">
        <v>740</v>
      </c>
      <c r="AB7774" t="s">
        <v>10553</v>
      </c>
      <c r="AO7774" s="171"/>
      <c r="AP7774" s="171"/>
      <c r="AQ7774" s="171"/>
      <c r="AR7774" s="171"/>
    </row>
    <row r="7775" spans="24:44">
      <c r="X7775" t="s">
        <v>26775</v>
      </c>
      <c r="Y7775" t="s">
        <v>389</v>
      </c>
      <c r="Z7775" t="s">
        <v>26776</v>
      </c>
      <c r="AA7775" t="s">
        <v>740</v>
      </c>
      <c r="AB7775" t="s">
        <v>10553</v>
      </c>
      <c r="AO7775" s="171"/>
      <c r="AP7775" s="171"/>
      <c r="AQ7775" s="171"/>
      <c r="AR7775" s="171"/>
    </row>
    <row r="7776" spans="24:44">
      <c r="X7776" t="s">
        <v>26777</v>
      </c>
      <c r="Y7776" t="s">
        <v>386</v>
      </c>
      <c r="Z7776" t="s">
        <v>26778</v>
      </c>
      <c r="AA7776" t="s">
        <v>740</v>
      </c>
      <c r="AB7776" t="s">
        <v>10553</v>
      </c>
      <c r="AO7776" s="171"/>
      <c r="AP7776" s="171"/>
      <c r="AQ7776" s="171"/>
      <c r="AR7776" s="171"/>
    </row>
    <row r="7777" spans="24:44">
      <c r="X7777" t="s">
        <v>26779</v>
      </c>
      <c r="Y7777" t="s">
        <v>386</v>
      </c>
      <c r="Z7777" t="s">
        <v>26780</v>
      </c>
      <c r="AA7777" t="s">
        <v>740</v>
      </c>
      <c r="AB7777" t="s">
        <v>10553</v>
      </c>
      <c r="AO7777" s="171"/>
      <c r="AP7777" s="171"/>
      <c r="AQ7777" s="171"/>
      <c r="AR7777" s="171"/>
    </row>
    <row r="7778" spans="24:44">
      <c r="X7778" t="s">
        <v>26781</v>
      </c>
      <c r="Y7778" t="s">
        <v>389</v>
      </c>
      <c r="Z7778" t="s">
        <v>26782</v>
      </c>
      <c r="AA7778" t="s">
        <v>23949</v>
      </c>
      <c r="AB7778" t="s">
        <v>10553</v>
      </c>
      <c r="AO7778" s="171"/>
      <c r="AP7778" s="171"/>
      <c r="AQ7778" s="171"/>
      <c r="AR7778" s="171"/>
    </row>
    <row r="7779" spans="24:44">
      <c r="X7779" t="s">
        <v>26783</v>
      </c>
      <c r="Y7779" t="s">
        <v>389</v>
      </c>
      <c r="Z7779" t="s">
        <v>26784</v>
      </c>
      <c r="AA7779" t="s">
        <v>23949</v>
      </c>
      <c r="AB7779" t="s">
        <v>10553</v>
      </c>
      <c r="AO7779" s="171"/>
      <c r="AP7779" s="171"/>
      <c r="AQ7779" s="171"/>
      <c r="AR7779" s="171"/>
    </row>
    <row r="7780" spans="24:44">
      <c r="X7780" t="s">
        <v>26785</v>
      </c>
      <c r="Y7780" t="s">
        <v>389</v>
      </c>
      <c r="Z7780" t="s">
        <v>26786</v>
      </c>
      <c r="AA7780" t="s">
        <v>23949</v>
      </c>
      <c r="AB7780" t="s">
        <v>10553</v>
      </c>
      <c r="AO7780" s="171"/>
      <c r="AP7780" s="171"/>
      <c r="AQ7780" s="171"/>
      <c r="AR7780" s="171"/>
    </row>
    <row r="7781" spans="24:44">
      <c r="X7781" t="s">
        <v>26787</v>
      </c>
      <c r="Y7781" t="s">
        <v>389</v>
      </c>
      <c r="Z7781" t="s">
        <v>26788</v>
      </c>
      <c r="AA7781" t="s">
        <v>23949</v>
      </c>
      <c r="AB7781" t="s">
        <v>10553</v>
      </c>
      <c r="AO7781" s="171"/>
      <c r="AP7781" s="171"/>
      <c r="AQ7781" s="171"/>
      <c r="AR7781" s="171"/>
    </row>
    <row r="7782" spans="24:44">
      <c r="X7782" t="s">
        <v>26789</v>
      </c>
      <c r="Y7782" t="s">
        <v>389</v>
      </c>
      <c r="Z7782" t="s">
        <v>26175</v>
      </c>
      <c r="AA7782" t="s">
        <v>23949</v>
      </c>
      <c r="AB7782" t="s">
        <v>10553</v>
      </c>
      <c r="AO7782" s="171"/>
      <c r="AP7782" s="171"/>
      <c r="AQ7782" s="171"/>
      <c r="AR7782" s="171"/>
    </row>
    <row r="7783" spans="24:44">
      <c r="X7783" t="s">
        <v>26790</v>
      </c>
      <c r="Y7783" t="s">
        <v>389</v>
      </c>
      <c r="Z7783" t="s">
        <v>26791</v>
      </c>
      <c r="AA7783" t="s">
        <v>23949</v>
      </c>
      <c r="AB7783" t="s">
        <v>10553</v>
      </c>
      <c r="AO7783" s="171"/>
      <c r="AP7783" s="171"/>
      <c r="AQ7783" s="171"/>
      <c r="AR7783" s="171"/>
    </row>
    <row r="7784" spans="24:44">
      <c r="X7784" t="s">
        <v>26792</v>
      </c>
      <c r="Y7784" t="s">
        <v>389</v>
      </c>
      <c r="Z7784" t="s">
        <v>26793</v>
      </c>
      <c r="AA7784" t="s">
        <v>23949</v>
      </c>
      <c r="AB7784" t="s">
        <v>10553</v>
      </c>
      <c r="AO7784" s="171"/>
      <c r="AP7784" s="171"/>
      <c r="AQ7784" s="171"/>
      <c r="AR7784" s="171"/>
    </row>
    <row r="7785" spans="24:44">
      <c r="X7785" t="s">
        <v>26794</v>
      </c>
      <c r="Y7785" t="s">
        <v>386</v>
      </c>
      <c r="Z7785" t="s">
        <v>26795</v>
      </c>
      <c r="AA7785" t="s">
        <v>26796</v>
      </c>
      <c r="AB7785" t="s">
        <v>5354</v>
      </c>
      <c r="AO7785" s="171"/>
      <c r="AP7785" s="171"/>
      <c r="AQ7785" s="171"/>
      <c r="AR7785" s="171"/>
    </row>
    <row r="7786" spans="24:44">
      <c r="X7786" t="s">
        <v>26797</v>
      </c>
      <c r="Y7786" t="s">
        <v>386</v>
      </c>
      <c r="Z7786" t="s">
        <v>26798</v>
      </c>
      <c r="AA7786" t="s">
        <v>26796</v>
      </c>
      <c r="AB7786" t="s">
        <v>5354</v>
      </c>
      <c r="AO7786" s="171"/>
      <c r="AP7786" s="171"/>
      <c r="AQ7786" s="171"/>
      <c r="AR7786" s="171"/>
    </row>
    <row r="7787" spans="24:44">
      <c r="X7787" t="s">
        <v>26799</v>
      </c>
      <c r="Y7787" t="s">
        <v>389</v>
      </c>
      <c r="Z7787" t="s">
        <v>26800</v>
      </c>
      <c r="AA7787" t="s">
        <v>26796</v>
      </c>
      <c r="AB7787" t="s">
        <v>5354</v>
      </c>
      <c r="AO7787" s="171"/>
      <c r="AP7787" s="171"/>
      <c r="AQ7787" s="171"/>
      <c r="AR7787" s="171"/>
    </row>
    <row r="7788" spans="24:44">
      <c r="X7788" t="s">
        <v>26801</v>
      </c>
      <c r="Y7788" t="s">
        <v>389</v>
      </c>
      <c r="Z7788" t="s">
        <v>26802</v>
      </c>
      <c r="AA7788" t="s">
        <v>24332</v>
      </c>
      <c r="AB7788" t="s">
        <v>10553</v>
      </c>
      <c r="AO7788" s="171"/>
      <c r="AP7788" s="171"/>
      <c r="AQ7788" s="171"/>
      <c r="AR7788" s="171"/>
    </row>
    <row r="7789" spans="24:44">
      <c r="X7789" t="s">
        <v>26803</v>
      </c>
      <c r="Y7789" t="s">
        <v>389</v>
      </c>
      <c r="Z7789" t="s">
        <v>26804</v>
      </c>
      <c r="AA7789" t="s">
        <v>24332</v>
      </c>
      <c r="AB7789" t="s">
        <v>10553</v>
      </c>
      <c r="AO7789" s="171"/>
      <c r="AP7789" s="171"/>
      <c r="AQ7789" s="171"/>
      <c r="AR7789" s="171"/>
    </row>
    <row r="7790" spans="24:44">
      <c r="X7790" t="s">
        <v>26805</v>
      </c>
      <c r="Y7790" t="s">
        <v>389</v>
      </c>
      <c r="Z7790" t="s">
        <v>26806</v>
      </c>
      <c r="AA7790" t="s">
        <v>24332</v>
      </c>
      <c r="AB7790" t="s">
        <v>10553</v>
      </c>
      <c r="AO7790" s="171"/>
      <c r="AP7790" s="171"/>
      <c r="AQ7790" s="171"/>
      <c r="AR7790" s="171"/>
    </row>
    <row r="7791" spans="24:44">
      <c r="X7791" t="s">
        <v>26807</v>
      </c>
      <c r="Y7791" t="s">
        <v>389</v>
      </c>
      <c r="Z7791" t="s">
        <v>26808</v>
      </c>
      <c r="AA7791" t="s">
        <v>22509</v>
      </c>
      <c r="AB7791" t="s">
        <v>5354</v>
      </c>
      <c r="AO7791" s="171"/>
      <c r="AP7791" s="171"/>
      <c r="AQ7791" s="171"/>
      <c r="AR7791" s="171"/>
    </row>
    <row r="7792" spans="24:44">
      <c r="X7792" t="s">
        <v>26809</v>
      </c>
      <c r="Y7792" t="s">
        <v>389</v>
      </c>
      <c r="Z7792" t="s">
        <v>26810</v>
      </c>
      <c r="AA7792" t="s">
        <v>945</v>
      </c>
      <c r="AB7792" t="s">
        <v>10553</v>
      </c>
      <c r="AO7792" s="171"/>
      <c r="AP7792" s="171"/>
      <c r="AQ7792" s="171"/>
      <c r="AR7792" s="171"/>
    </row>
    <row r="7793" spans="24:44">
      <c r="X7793" t="s">
        <v>26811</v>
      </c>
      <c r="Y7793" t="s">
        <v>389</v>
      </c>
      <c r="Z7793" t="s">
        <v>26812</v>
      </c>
      <c r="AA7793" t="s">
        <v>22690</v>
      </c>
      <c r="AB7793" t="s">
        <v>22691</v>
      </c>
      <c r="AO7793" s="171"/>
      <c r="AP7793" s="171"/>
      <c r="AQ7793" s="171"/>
      <c r="AR7793" s="171"/>
    </row>
    <row r="7794" spans="24:44">
      <c r="X7794" t="s">
        <v>26813</v>
      </c>
      <c r="Y7794" t="s">
        <v>389</v>
      </c>
      <c r="Z7794" t="s">
        <v>26814</v>
      </c>
      <c r="AA7794" t="s">
        <v>740</v>
      </c>
      <c r="AB7794" t="s">
        <v>10553</v>
      </c>
      <c r="AO7794" s="171"/>
      <c r="AP7794" s="171"/>
      <c r="AQ7794" s="171"/>
      <c r="AR7794" s="171"/>
    </row>
    <row r="7795" spans="24:44">
      <c r="X7795" t="s">
        <v>26815</v>
      </c>
      <c r="Y7795" t="s">
        <v>389</v>
      </c>
      <c r="Z7795" t="s">
        <v>26816</v>
      </c>
      <c r="AA7795" t="s">
        <v>10552</v>
      </c>
      <c r="AB7795" t="s">
        <v>10553</v>
      </c>
      <c r="AO7795" s="171"/>
      <c r="AP7795" s="171"/>
      <c r="AQ7795" s="171"/>
      <c r="AR7795" s="171"/>
    </row>
    <row r="7796" spans="24:44">
      <c r="X7796" t="s">
        <v>26817</v>
      </c>
      <c r="Y7796" t="s">
        <v>386</v>
      </c>
      <c r="Z7796" t="s">
        <v>26818</v>
      </c>
      <c r="AA7796" t="s">
        <v>740</v>
      </c>
      <c r="AB7796" t="s">
        <v>10553</v>
      </c>
      <c r="AO7796" s="171"/>
      <c r="AP7796" s="171"/>
      <c r="AQ7796" s="171"/>
      <c r="AR7796" s="171"/>
    </row>
    <row r="7797" spans="24:44">
      <c r="X7797" t="s">
        <v>26819</v>
      </c>
      <c r="Y7797" t="s">
        <v>389</v>
      </c>
      <c r="Z7797" t="s">
        <v>26820</v>
      </c>
      <c r="AA7797" t="s">
        <v>945</v>
      </c>
      <c r="AB7797" t="s">
        <v>10553</v>
      </c>
      <c r="AO7797" s="171"/>
      <c r="AP7797" s="171"/>
      <c r="AQ7797" s="171"/>
      <c r="AR7797" s="171"/>
    </row>
    <row r="7798" spans="24:44">
      <c r="X7798" t="s">
        <v>26821</v>
      </c>
      <c r="Y7798" t="s">
        <v>389</v>
      </c>
      <c r="Z7798" t="s">
        <v>26822</v>
      </c>
      <c r="AA7798" t="s">
        <v>23715</v>
      </c>
      <c r="AB7798" t="s">
        <v>5354</v>
      </c>
      <c r="AO7798" s="171"/>
      <c r="AP7798" s="171"/>
      <c r="AQ7798" s="171"/>
      <c r="AR7798" s="171"/>
    </row>
    <row r="7799" spans="24:44">
      <c r="X7799" t="s">
        <v>26823</v>
      </c>
      <c r="Y7799" t="s">
        <v>389</v>
      </c>
      <c r="Z7799" t="s">
        <v>26824</v>
      </c>
      <c r="AA7799" t="s">
        <v>23040</v>
      </c>
      <c r="AB7799" t="s">
        <v>125</v>
      </c>
      <c r="AO7799" s="171"/>
      <c r="AP7799" s="171"/>
      <c r="AQ7799" s="171"/>
      <c r="AR7799" s="171"/>
    </row>
    <row r="7800" spans="24:44">
      <c r="X7800" t="s">
        <v>26825</v>
      </c>
      <c r="Y7800" t="s">
        <v>389</v>
      </c>
      <c r="Z7800" t="s">
        <v>26826</v>
      </c>
      <c r="AA7800" t="s">
        <v>23416</v>
      </c>
      <c r="AB7800" t="s">
        <v>125</v>
      </c>
      <c r="AO7800" s="171"/>
      <c r="AP7800" s="171"/>
      <c r="AQ7800" s="171"/>
      <c r="AR7800" s="171"/>
    </row>
    <row r="7801" spans="24:44">
      <c r="X7801" t="s">
        <v>26827</v>
      </c>
      <c r="Y7801" t="s">
        <v>389</v>
      </c>
      <c r="Z7801" t="s">
        <v>25814</v>
      </c>
      <c r="AA7801" t="s">
        <v>22509</v>
      </c>
      <c r="AB7801" t="s">
        <v>5354</v>
      </c>
      <c r="AO7801" s="171"/>
      <c r="AP7801" s="171"/>
      <c r="AQ7801" s="171"/>
      <c r="AR7801" s="171"/>
    </row>
    <row r="7802" spans="24:44">
      <c r="X7802" t="s">
        <v>26828</v>
      </c>
      <c r="Y7802" t="s">
        <v>389</v>
      </c>
      <c r="Z7802" t="s">
        <v>26829</v>
      </c>
      <c r="AA7802" t="s">
        <v>22509</v>
      </c>
      <c r="AB7802" t="s">
        <v>5354</v>
      </c>
      <c r="AO7802" s="171"/>
      <c r="AP7802" s="171"/>
      <c r="AQ7802" s="171"/>
      <c r="AR7802" s="171"/>
    </row>
    <row r="7803" spans="24:44">
      <c r="X7803" t="s">
        <v>26830</v>
      </c>
      <c r="Y7803" t="s">
        <v>389</v>
      </c>
      <c r="Z7803" t="s">
        <v>26831</v>
      </c>
      <c r="AA7803" t="s">
        <v>23806</v>
      </c>
      <c r="AB7803" t="s">
        <v>5354</v>
      </c>
      <c r="AO7803" s="171"/>
      <c r="AP7803" s="171"/>
      <c r="AQ7803" s="171"/>
      <c r="AR7803" s="171"/>
    </row>
    <row r="7804" spans="24:44">
      <c r="X7804" t="s">
        <v>26832</v>
      </c>
      <c r="Y7804" t="s">
        <v>389</v>
      </c>
      <c r="Z7804" t="s">
        <v>26833</v>
      </c>
      <c r="AA7804" t="s">
        <v>23715</v>
      </c>
      <c r="AB7804" t="s">
        <v>5354</v>
      </c>
      <c r="AO7804" s="171"/>
      <c r="AP7804" s="171"/>
      <c r="AQ7804" s="171"/>
      <c r="AR7804" s="171"/>
    </row>
    <row r="7805" spans="24:44">
      <c r="X7805" t="s">
        <v>26834</v>
      </c>
      <c r="Y7805" t="s">
        <v>389</v>
      </c>
      <c r="Z7805" t="s">
        <v>26835</v>
      </c>
      <c r="AA7805" t="s">
        <v>23715</v>
      </c>
      <c r="AB7805" t="s">
        <v>5354</v>
      </c>
      <c r="AO7805" s="171"/>
      <c r="AP7805" s="171"/>
      <c r="AQ7805" s="171"/>
      <c r="AR7805" s="171"/>
    </row>
    <row r="7806" spans="24:44">
      <c r="X7806" t="s">
        <v>26836</v>
      </c>
      <c r="Y7806" t="s">
        <v>389</v>
      </c>
      <c r="Z7806" t="s">
        <v>26837</v>
      </c>
      <c r="AA7806" t="s">
        <v>23715</v>
      </c>
      <c r="AB7806" t="s">
        <v>5354</v>
      </c>
      <c r="AO7806" s="171"/>
      <c r="AP7806" s="171"/>
      <c r="AQ7806" s="171"/>
      <c r="AR7806" s="171"/>
    </row>
    <row r="7807" spans="24:44">
      <c r="X7807" t="s">
        <v>26838</v>
      </c>
      <c r="Y7807" t="s">
        <v>389</v>
      </c>
      <c r="Z7807" t="s">
        <v>26839</v>
      </c>
      <c r="AA7807" t="s">
        <v>23715</v>
      </c>
      <c r="AB7807" t="s">
        <v>5354</v>
      </c>
      <c r="AO7807" s="171"/>
      <c r="AP7807" s="171"/>
      <c r="AQ7807" s="171"/>
      <c r="AR7807" s="171"/>
    </row>
    <row r="7808" spans="24:44">
      <c r="X7808" t="s">
        <v>26840</v>
      </c>
      <c r="Y7808" t="s">
        <v>389</v>
      </c>
      <c r="Z7808" t="s">
        <v>26841</v>
      </c>
      <c r="AA7808" t="s">
        <v>23715</v>
      </c>
      <c r="AB7808" t="s">
        <v>5354</v>
      </c>
      <c r="AO7808" s="171"/>
      <c r="AP7808" s="171"/>
      <c r="AQ7808" s="171"/>
      <c r="AR7808" s="171"/>
    </row>
    <row r="7809" spans="24:44">
      <c r="X7809" t="s">
        <v>26842</v>
      </c>
      <c r="Y7809" t="s">
        <v>386</v>
      </c>
      <c r="Z7809" t="s">
        <v>26843</v>
      </c>
      <c r="AA7809" t="s">
        <v>25180</v>
      </c>
      <c r="AB7809" t="s">
        <v>5354</v>
      </c>
      <c r="AO7809" s="171"/>
      <c r="AP7809" s="171"/>
      <c r="AQ7809" s="171"/>
      <c r="AR7809" s="171"/>
    </row>
    <row r="7810" spans="24:44">
      <c r="X7810" t="s">
        <v>26844</v>
      </c>
      <c r="Y7810" t="s">
        <v>386</v>
      </c>
      <c r="Z7810" t="s">
        <v>26845</v>
      </c>
      <c r="AA7810" t="s">
        <v>25180</v>
      </c>
      <c r="AB7810" t="s">
        <v>5354</v>
      </c>
      <c r="AO7810" s="171"/>
      <c r="AP7810" s="171"/>
      <c r="AQ7810" s="171"/>
      <c r="AR7810" s="171"/>
    </row>
    <row r="7811" spans="24:44">
      <c r="X7811" t="s">
        <v>26846</v>
      </c>
      <c r="Y7811" t="s">
        <v>386</v>
      </c>
      <c r="Z7811" t="s">
        <v>26847</v>
      </c>
      <c r="AA7811" t="s">
        <v>25180</v>
      </c>
      <c r="AB7811" t="s">
        <v>5354</v>
      </c>
      <c r="AO7811" s="171"/>
      <c r="AP7811" s="171"/>
      <c r="AQ7811" s="171"/>
      <c r="AR7811" s="171"/>
    </row>
    <row r="7812" spans="24:44">
      <c r="X7812" t="s">
        <v>26848</v>
      </c>
      <c r="Y7812" t="s">
        <v>386</v>
      </c>
      <c r="Z7812" t="s">
        <v>26849</v>
      </c>
      <c r="AA7812" t="s">
        <v>25180</v>
      </c>
      <c r="AB7812" t="s">
        <v>5354</v>
      </c>
      <c r="AO7812" s="171"/>
      <c r="AP7812" s="171"/>
      <c r="AQ7812" s="171"/>
      <c r="AR7812" s="171"/>
    </row>
    <row r="7813" spans="24:44">
      <c r="X7813" t="s">
        <v>26850</v>
      </c>
      <c r="Y7813" t="s">
        <v>386</v>
      </c>
      <c r="Z7813" t="s">
        <v>26851</v>
      </c>
      <c r="AA7813" t="s">
        <v>25180</v>
      </c>
      <c r="AB7813" t="s">
        <v>5354</v>
      </c>
      <c r="AO7813" s="171"/>
      <c r="AP7813" s="171"/>
      <c r="AQ7813" s="171"/>
      <c r="AR7813" s="171"/>
    </row>
    <row r="7814" spans="24:44">
      <c r="X7814" t="s">
        <v>26852</v>
      </c>
      <c r="Y7814" t="s">
        <v>386</v>
      </c>
      <c r="Z7814" t="s">
        <v>26853</v>
      </c>
      <c r="AA7814" t="s">
        <v>25180</v>
      </c>
      <c r="AB7814" t="s">
        <v>5354</v>
      </c>
      <c r="AO7814" s="171"/>
      <c r="AP7814" s="171"/>
      <c r="AQ7814" s="171"/>
      <c r="AR7814" s="171"/>
    </row>
    <row r="7815" spans="24:44">
      <c r="X7815" t="s">
        <v>26854</v>
      </c>
      <c r="Y7815" t="s">
        <v>386</v>
      </c>
      <c r="Z7815" t="s">
        <v>26855</v>
      </c>
      <c r="AA7815" t="s">
        <v>25180</v>
      </c>
      <c r="AB7815" t="s">
        <v>5354</v>
      </c>
      <c r="AO7815" s="171"/>
      <c r="AP7815" s="171"/>
      <c r="AQ7815" s="171"/>
      <c r="AR7815" s="171"/>
    </row>
    <row r="7816" spans="24:44">
      <c r="X7816" t="s">
        <v>26856</v>
      </c>
      <c r="Y7816" t="s">
        <v>386</v>
      </c>
      <c r="Z7816" t="s">
        <v>26857</v>
      </c>
      <c r="AA7816" t="s">
        <v>25180</v>
      </c>
      <c r="AB7816" t="s">
        <v>5354</v>
      </c>
      <c r="AO7816" s="171"/>
      <c r="AP7816" s="171"/>
      <c r="AQ7816" s="171"/>
      <c r="AR7816" s="171"/>
    </row>
    <row r="7817" spans="24:44">
      <c r="X7817" t="s">
        <v>26858</v>
      </c>
      <c r="Y7817" t="s">
        <v>386</v>
      </c>
      <c r="Z7817" t="s">
        <v>26859</v>
      </c>
      <c r="AA7817" t="s">
        <v>25180</v>
      </c>
      <c r="AB7817" t="s">
        <v>5354</v>
      </c>
      <c r="AO7817" s="171"/>
      <c r="AP7817" s="171"/>
      <c r="AQ7817" s="171"/>
      <c r="AR7817" s="171"/>
    </row>
    <row r="7818" spans="24:44">
      <c r="X7818" t="s">
        <v>26860</v>
      </c>
      <c r="Y7818" t="s">
        <v>389</v>
      </c>
      <c r="Z7818" t="s">
        <v>26861</v>
      </c>
      <c r="AA7818" t="s">
        <v>25180</v>
      </c>
      <c r="AB7818" t="s">
        <v>5354</v>
      </c>
      <c r="AO7818" s="171"/>
      <c r="AP7818" s="171"/>
      <c r="AQ7818" s="171"/>
      <c r="AR7818" s="171"/>
    </row>
    <row r="7819" spans="24:44">
      <c r="X7819" t="s">
        <v>26862</v>
      </c>
      <c r="Y7819" t="s">
        <v>389</v>
      </c>
      <c r="Z7819" t="s">
        <v>26863</v>
      </c>
      <c r="AA7819" t="s">
        <v>25180</v>
      </c>
      <c r="AB7819" t="s">
        <v>5354</v>
      </c>
      <c r="AO7819" s="171"/>
      <c r="AP7819" s="171"/>
      <c r="AQ7819" s="171"/>
      <c r="AR7819" s="171"/>
    </row>
    <row r="7820" spans="24:44">
      <c r="X7820" t="s">
        <v>26864</v>
      </c>
      <c r="Y7820" t="s">
        <v>389</v>
      </c>
      <c r="Z7820" t="s">
        <v>26865</v>
      </c>
      <c r="AA7820" t="s">
        <v>25180</v>
      </c>
      <c r="AB7820" t="s">
        <v>5354</v>
      </c>
      <c r="AO7820" s="171"/>
      <c r="AP7820" s="171"/>
      <c r="AQ7820" s="171"/>
      <c r="AR7820" s="171"/>
    </row>
    <row r="7821" spans="24:44">
      <c r="X7821" t="s">
        <v>26866</v>
      </c>
      <c r="Y7821" t="s">
        <v>386</v>
      </c>
      <c r="Z7821" t="s">
        <v>26867</v>
      </c>
      <c r="AA7821" t="s">
        <v>25180</v>
      </c>
      <c r="AB7821" t="s">
        <v>5354</v>
      </c>
      <c r="AO7821" s="171"/>
      <c r="AP7821" s="171"/>
      <c r="AQ7821" s="171"/>
      <c r="AR7821" s="171"/>
    </row>
    <row r="7822" spans="24:44">
      <c r="X7822" t="s">
        <v>26868</v>
      </c>
      <c r="Y7822" t="s">
        <v>386</v>
      </c>
      <c r="Z7822" t="s">
        <v>26869</v>
      </c>
      <c r="AA7822" t="s">
        <v>25180</v>
      </c>
      <c r="AB7822" t="s">
        <v>5354</v>
      </c>
      <c r="AO7822" s="171"/>
      <c r="AP7822" s="171"/>
      <c r="AQ7822" s="171"/>
      <c r="AR7822" s="171"/>
    </row>
    <row r="7823" spans="24:44">
      <c r="X7823" t="s">
        <v>26870</v>
      </c>
      <c r="Y7823" t="s">
        <v>386</v>
      </c>
      <c r="Z7823" t="s">
        <v>26871</v>
      </c>
      <c r="AA7823" t="s">
        <v>25180</v>
      </c>
      <c r="AB7823" t="s">
        <v>5354</v>
      </c>
      <c r="AO7823" s="171"/>
      <c r="AP7823" s="171"/>
      <c r="AQ7823" s="171"/>
      <c r="AR7823" s="171"/>
    </row>
    <row r="7824" spans="24:44">
      <c r="X7824" t="s">
        <v>26872</v>
      </c>
      <c r="Y7824" t="s">
        <v>389</v>
      </c>
      <c r="Z7824" t="s">
        <v>26873</v>
      </c>
      <c r="AA7824" t="s">
        <v>25180</v>
      </c>
      <c r="AB7824" t="s">
        <v>5354</v>
      </c>
      <c r="AO7824" s="171"/>
      <c r="AP7824" s="171"/>
      <c r="AQ7824" s="171"/>
      <c r="AR7824" s="171"/>
    </row>
    <row r="7825" spans="24:44">
      <c r="X7825" t="s">
        <v>26874</v>
      </c>
      <c r="Y7825" t="s">
        <v>389</v>
      </c>
      <c r="Z7825" t="s">
        <v>26875</v>
      </c>
      <c r="AA7825" t="s">
        <v>25180</v>
      </c>
      <c r="AB7825" t="s">
        <v>5354</v>
      </c>
      <c r="AO7825" s="171"/>
      <c r="AP7825" s="171"/>
      <c r="AQ7825" s="171"/>
      <c r="AR7825" s="171"/>
    </row>
    <row r="7826" spans="24:44">
      <c r="X7826" t="s">
        <v>26876</v>
      </c>
      <c r="Y7826" t="s">
        <v>389</v>
      </c>
      <c r="Z7826" t="s">
        <v>26877</v>
      </c>
      <c r="AA7826" t="s">
        <v>25180</v>
      </c>
      <c r="AB7826" t="s">
        <v>5354</v>
      </c>
      <c r="AO7826" s="171"/>
      <c r="AP7826" s="171"/>
      <c r="AQ7826" s="171"/>
      <c r="AR7826" s="171"/>
    </row>
    <row r="7827" spans="24:44">
      <c r="X7827" t="s">
        <v>26878</v>
      </c>
      <c r="Y7827" t="s">
        <v>386</v>
      </c>
      <c r="Z7827" t="s">
        <v>26879</v>
      </c>
      <c r="AA7827" t="s">
        <v>25180</v>
      </c>
      <c r="AB7827" t="s">
        <v>5354</v>
      </c>
      <c r="AO7827" s="171"/>
      <c r="AP7827" s="171"/>
      <c r="AQ7827" s="171"/>
      <c r="AR7827" s="171"/>
    </row>
    <row r="7828" spans="24:44">
      <c r="X7828" t="s">
        <v>26880</v>
      </c>
      <c r="Y7828" t="s">
        <v>389</v>
      </c>
      <c r="Z7828" t="s">
        <v>26881</v>
      </c>
      <c r="AA7828" t="s">
        <v>25180</v>
      </c>
      <c r="AB7828" t="s">
        <v>5354</v>
      </c>
      <c r="AO7828" s="171"/>
      <c r="AP7828" s="171"/>
      <c r="AQ7828" s="171"/>
      <c r="AR7828" s="171"/>
    </row>
    <row r="7829" spans="24:44">
      <c r="X7829" t="s">
        <v>26882</v>
      </c>
      <c r="Y7829" t="s">
        <v>386</v>
      </c>
      <c r="Z7829" t="s">
        <v>26883</v>
      </c>
      <c r="AA7829" t="s">
        <v>25180</v>
      </c>
      <c r="AB7829" t="s">
        <v>5354</v>
      </c>
      <c r="AO7829" s="171"/>
      <c r="AP7829" s="171"/>
      <c r="AQ7829" s="171"/>
      <c r="AR7829" s="171"/>
    </row>
    <row r="7830" spans="24:44">
      <c r="X7830" t="s">
        <v>26884</v>
      </c>
      <c r="Y7830" t="s">
        <v>389</v>
      </c>
      <c r="Z7830" t="s">
        <v>26885</v>
      </c>
      <c r="AA7830" t="s">
        <v>25180</v>
      </c>
      <c r="AB7830" t="s">
        <v>5354</v>
      </c>
      <c r="AO7830" s="171"/>
      <c r="AP7830" s="171"/>
      <c r="AQ7830" s="171"/>
      <c r="AR7830" s="171"/>
    </row>
    <row r="7831" spans="24:44">
      <c r="X7831" t="s">
        <v>26886</v>
      </c>
      <c r="Y7831" t="s">
        <v>389</v>
      </c>
      <c r="Z7831" t="s">
        <v>26887</v>
      </c>
      <c r="AA7831" t="s">
        <v>25180</v>
      </c>
      <c r="AB7831" t="s">
        <v>5354</v>
      </c>
      <c r="AO7831" s="171"/>
      <c r="AP7831" s="171"/>
      <c r="AQ7831" s="171"/>
      <c r="AR7831" s="171"/>
    </row>
    <row r="7832" spans="24:44">
      <c r="X7832" t="s">
        <v>26888</v>
      </c>
      <c r="Y7832" t="s">
        <v>389</v>
      </c>
      <c r="Z7832" t="s">
        <v>26889</v>
      </c>
      <c r="AA7832" t="s">
        <v>25180</v>
      </c>
      <c r="AB7832" t="s">
        <v>5354</v>
      </c>
      <c r="AO7832" s="171"/>
      <c r="AP7832" s="171"/>
      <c r="AQ7832" s="171"/>
      <c r="AR7832" s="171"/>
    </row>
    <row r="7833" spans="24:44">
      <c r="X7833" t="s">
        <v>26890</v>
      </c>
      <c r="Y7833" t="s">
        <v>389</v>
      </c>
      <c r="Z7833" t="s">
        <v>26891</v>
      </c>
      <c r="AA7833" t="s">
        <v>25180</v>
      </c>
      <c r="AB7833" t="s">
        <v>5354</v>
      </c>
      <c r="AO7833" s="171"/>
      <c r="AP7833" s="171"/>
      <c r="AQ7833" s="171"/>
      <c r="AR7833" s="171"/>
    </row>
    <row r="7834" spans="24:44">
      <c r="X7834" t="s">
        <v>26892</v>
      </c>
      <c r="Y7834" t="s">
        <v>386</v>
      </c>
      <c r="Z7834" t="s">
        <v>26893</v>
      </c>
      <c r="AA7834" t="s">
        <v>25180</v>
      </c>
      <c r="AB7834" t="s">
        <v>5354</v>
      </c>
      <c r="AO7834" s="171"/>
      <c r="AP7834" s="171"/>
      <c r="AQ7834" s="171"/>
      <c r="AR7834" s="171"/>
    </row>
    <row r="7835" spans="24:44">
      <c r="X7835" t="s">
        <v>26894</v>
      </c>
      <c r="Y7835" t="s">
        <v>386</v>
      </c>
      <c r="Z7835" t="s">
        <v>26895</v>
      </c>
      <c r="AA7835" t="s">
        <v>25180</v>
      </c>
      <c r="AB7835" t="s">
        <v>5354</v>
      </c>
      <c r="AO7835" s="171"/>
      <c r="AP7835" s="171"/>
      <c r="AQ7835" s="171"/>
      <c r="AR7835" s="171"/>
    </row>
    <row r="7836" spans="24:44">
      <c r="X7836" t="s">
        <v>26896</v>
      </c>
      <c r="Y7836" t="s">
        <v>386</v>
      </c>
      <c r="Z7836" t="s">
        <v>26897</v>
      </c>
      <c r="AA7836" t="s">
        <v>25180</v>
      </c>
      <c r="AB7836" t="s">
        <v>5354</v>
      </c>
      <c r="AO7836" s="171"/>
      <c r="AP7836" s="171"/>
      <c r="AQ7836" s="171"/>
      <c r="AR7836" s="171"/>
    </row>
    <row r="7837" spans="24:44">
      <c r="X7837" t="s">
        <v>26898</v>
      </c>
      <c r="Y7837" t="s">
        <v>386</v>
      </c>
      <c r="Z7837" t="s">
        <v>26899</v>
      </c>
      <c r="AA7837" t="s">
        <v>25180</v>
      </c>
      <c r="AB7837" t="s">
        <v>5354</v>
      </c>
      <c r="AO7837" s="171"/>
      <c r="AP7837" s="171"/>
      <c r="AQ7837" s="171"/>
      <c r="AR7837" s="171"/>
    </row>
    <row r="7838" spans="24:44">
      <c r="X7838" t="s">
        <v>26900</v>
      </c>
      <c r="Y7838" t="s">
        <v>386</v>
      </c>
      <c r="Z7838" t="s">
        <v>26901</v>
      </c>
      <c r="AA7838" t="s">
        <v>25180</v>
      </c>
      <c r="AB7838" t="s">
        <v>5354</v>
      </c>
      <c r="AO7838" s="171"/>
      <c r="AP7838" s="171"/>
      <c r="AQ7838" s="171"/>
      <c r="AR7838" s="171"/>
    </row>
    <row r="7839" spans="24:44">
      <c r="X7839" t="s">
        <v>26902</v>
      </c>
      <c r="Y7839" t="s">
        <v>386</v>
      </c>
      <c r="Z7839" t="s">
        <v>26903</v>
      </c>
      <c r="AA7839" t="s">
        <v>25180</v>
      </c>
      <c r="AB7839" t="s">
        <v>5354</v>
      </c>
      <c r="AO7839" s="171"/>
      <c r="AP7839" s="171"/>
      <c r="AQ7839" s="171"/>
      <c r="AR7839" s="171"/>
    </row>
    <row r="7840" spans="24:44">
      <c r="X7840" t="s">
        <v>26904</v>
      </c>
      <c r="Y7840" t="s">
        <v>389</v>
      </c>
      <c r="Z7840" t="s">
        <v>26905</v>
      </c>
      <c r="AA7840" t="s">
        <v>25180</v>
      </c>
      <c r="AB7840" t="s">
        <v>5354</v>
      </c>
      <c r="AO7840" s="171"/>
      <c r="AP7840" s="171"/>
      <c r="AQ7840" s="171"/>
      <c r="AR7840" s="171"/>
    </row>
    <row r="7841" spans="24:44">
      <c r="X7841" t="s">
        <v>26906</v>
      </c>
      <c r="Y7841" t="s">
        <v>386</v>
      </c>
      <c r="Z7841" t="s">
        <v>26907</v>
      </c>
      <c r="AA7841" t="s">
        <v>25180</v>
      </c>
      <c r="AB7841" t="s">
        <v>5354</v>
      </c>
      <c r="AO7841" s="171"/>
      <c r="AP7841" s="171"/>
      <c r="AQ7841" s="171"/>
      <c r="AR7841" s="171"/>
    </row>
    <row r="7842" spans="24:44">
      <c r="X7842" t="s">
        <v>26908</v>
      </c>
      <c r="Y7842" t="s">
        <v>389</v>
      </c>
      <c r="Z7842" t="s">
        <v>26909</v>
      </c>
      <c r="AA7842" t="s">
        <v>25180</v>
      </c>
      <c r="AB7842" t="s">
        <v>5354</v>
      </c>
      <c r="AO7842" s="171"/>
      <c r="AP7842" s="171"/>
      <c r="AQ7842" s="171"/>
      <c r="AR7842" s="171"/>
    </row>
    <row r="7843" spans="24:44">
      <c r="X7843" t="s">
        <v>26910</v>
      </c>
      <c r="Y7843" t="s">
        <v>389</v>
      </c>
      <c r="Z7843" t="s">
        <v>26911</v>
      </c>
      <c r="AA7843" t="s">
        <v>25180</v>
      </c>
      <c r="AB7843" t="s">
        <v>5354</v>
      </c>
      <c r="AO7843" s="171"/>
      <c r="AP7843" s="171"/>
      <c r="AQ7843" s="171"/>
      <c r="AR7843" s="171"/>
    </row>
    <row r="7844" spans="24:44">
      <c r="X7844" t="s">
        <v>26912</v>
      </c>
      <c r="Y7844" t="s">
        <v>386</v>
      </c>
      <c r="Z7844" t="s">
        <v>26913</v>
      </c>
      <c r="AA7844" t="s">
        <v>25180</v>
      </c>
      <c r="AB7844" t="s">
        <v>5354</v>
      </c>
      <c r="AO7844" s="171"/>
      <c r="AP7844" s="171"/>
      <c r="AQ7844" s="171"/>
      <c r="AR7844" s="171"/>
    </row>
    <row r="7845" spans="24:44">
      <c r="X7845" t="s">
        <v>26914</v>
      </c>
      <c r="Y7845" t="s">
        <v>386</v>
      </c>
      <c r="Z7845" t="s">
        <v>26915</v>
      </c>
      <c r="AA7845" t="s">
        <v>25180</v>
      </c>
      <c r="AB7845" t="s">
        <v>5354</v>
      </c>
      <c r="AO7845" s="171"/>
      <c r="AP7845" s="171"/>
      <c r="AQ7845" s="171"/>
      <c r="AR7845" s="171"/>
    </row>
    <row r="7846" spans="24:44">
      <c r="X7846" t="s">
        <v>26916</v>
      </c>
      <c r="Y7846" t="s">
        <v>386</v>
      </c>
      <c r="Z7846" t="s">
        <v>26917</v>
      </c>
      <c r="AA7846" t="s">
        <v>25180</v>
      </c>
      <c r="AB7846" t="s">
        <v>5354</v>
      </c>
      <c r="AO7846" s="171"/>
      <c r="AP7846" s="171"/>
      <c r="AQ7846" s="171"/>
      <c r="AR7846" s="171"/>
    </row>
    <row r="7847" spans="24:44">
      <c r="X7847" t="s">
        <v>26918</v>
      </c>
      <c r="Y7847" t="s">
        <v>386</v>
      </c>
      <c r="Z7847" t="s">
        <v>26919</v>
      </c>
      <c r="AA7847" t="s">
        <v>25180</v>
      </c>
      <c r="AB7847" t="s">
        <v>5354</v>
      </c>
      <c r="AO7847" s="171"/>
      <c r="AP7847" s="171"/>
      <c r="AQ7847" s="171"/>
      <c r="AR7847" s="171"/>
    </row>
    <row r="7848" spans="24:44">
      <c r="X7848" t="s">
        <v>26920</v>
      </c>
      <c r="Y7848" t="s">
        <v>389</v>
      </c>
      <c r="Z7848" t="s">
        <v>26921</v>
      </c>
      <c r="AA7848" t="s">
        <v>25180</v>
      </c>
      <c r="AB7848" t="s">
        <v>5354</v>
      </c>
      <c r="AO7848" s="171"/>
      <c r="AP7848" s="171"/>
      <c r="AQ7848" s="171"/>
      <c r="AR7848" s="171"/>
    </row>
    <row r="7849" spans="24:44">
      <c r="X7849" t="s">
        <v>26922</v>
      </c>
      <c r="Y7849" t="s">
        <v>389</v>
      </c>
      <c r="Z7849" t="s">
        <v>26923</v>
      </c>
      <c r="AA7849" t="s">
        <v>25180</v>
      </c>
      <c r="AB7849" t="s">
        <v>5354</v>
      </c>
      <c r="AO7849" s="171"/>
      <c r="AP7849" s="171"/>
      <c r="AQ7849" s="171"/>
      <c r="AR7849" s="171"/>
    </row>
    <row r="7850" spans="24:44">
      <c r="X7850" t="s">
        <v>26924</v>
      </c>
      <c r="Y7850" t="s">
        <v>389</v>
      </c>
      <c r="Z7850" t="s">
        <v>26925</v>
      </c>
      <c r="AA7850" t="s">
        <v>25180</v>
      </c>
      <c r="AB7850" t="s">
        <v>5354</v>
      </c>
      <c r="AO7850" s="171"/>
      <c r="AP7850" s="171"/>
      <c r="AQ7850" s="171"/>
      <c r="AR7850" s="171"/>
    </row>
    <row r="7851" spans="24:44">
      <c r="X7851" t="s">
        <v>26926</v>
      </c>
      <c r="Y7851" t="s">
        <v>389</v>
      </c>
      <c r="Z7851" t="s">
        <v>26927</v>
      </c>
      <c r="AA7851" t="s">
        <v>25180</v>
      </c>
      <c r="AB7851" t="s">
        <v>5354</v>
      </c>
      <c r="AO7851" s="171"/>
      <c r="AP7851" s="171"/>
      <c r="AQ7851" s="171"/>
      <c r="AR7851" s="171"/>
    </row>
    <row r="7852" spans="24:44">
      <c r="X7852" t="s">
        <v>26928</v>
      </c>
      <c r="Y7852" t="s">
        <v>386</v>
      </c>
      <c r="Z7852" t="s">
        <v>26929</v>
      </c>
      <c r="AA7852" t="s">
        <v>25180</v>
      </c>
      <c r="AB7852" t="s">
        <v>5354</v>
      </c>
      <c r="AO7852" s="171"/>
      <c r="AP7852" s="171"/>
      <c r="AQ7852" s="171"/>
      <c r="AR7852" s="171"/>
    </row>
    <row r="7853" spans="24:44">
      <c r="X7853" t="s">
        <v>26930</v>
      </c>
      <c r="Y7853" t="s">
        <v>386</v>
      </c>
      <c r="Z7853" t="s">
        <v>26931</v>
      </c>
      <c r="AA7853" t="s">
        <v>25180</v>
      </c>
      <c r="AB7853" t="s">
        <v>5354</v>
      </c>
      <c r="AO7853" s="171"/>
      <c r="AP7853" s="171"/>
      <c r="AQ7853" s="171"/>
      <c r="AR7853" s="171"/>
    </row>
    <row r="7854" spans="24:44">
      <c r="X7854" t="s">
        <v>26932</v>
      </c>
      <c r="Y7854" t="s">
        <v>386</v>
      </c>
      <c r="Z7854" t="s">
        <v>26933</v>
      </c>
      <c r="AA7854" t="s">
        <v>25180</v>
      </c>
      <c r="AB7854" t="s">
        <v>5354</v>
      </c>
      <c r="AO7854" s="171"/>
      <c r="AP7854" s="171"/>
      <c r="AQ7854" s="171"/>
      <c r="AR7854" s="171"/>
    </row>
    <row r="7855" spans="24:44">
      <c r="X7855" t="s">
        <v>26934</v>
      </c>
      <c r="Y7855" t="s">
        <v>386</v>
      </c>
      <c r="Z7855" t="s">
        <v>26935</v>
      </c>
      <c r="AA7855" t="s">
        <v>25180</v>
      </c>
      <c r="AB7855" t="s">
        <v>5354</v>
      </c>
      <c r="AO7855" s="171"/>
      <c r="AP7855" s="171"/>
      <c r="AQ7855" s="171"/>
      <c r="AR7855" s="171"/>
    </row>
    <row r="7856" spans="24:44">
      <c r="X7856" t="s">
        <v>26936</v>
      </c>
      <c r="Y7856" t="s">
        <v>389</v>
      </c>
      <c r="Z7856" t="s">
        <v>26937</v>
      </c>
      <c r="AA7856" t="s">
        <v>25180</v>
      </c>
      <c r="AB7856" t="s">
        <v>5354</v>
      </c>
      <c r="AO7856" s="171"/>
      <c r="AP7856" s="171"/>
      <c r="AQ7856" s="171"/>
      <c r="AR7856" s="171"/>
    </row>
    <row r="7857" spans="24:44">
      <c r="X7857" t="s">
        <v>26938</v>
      </c>
      <c r="Y7857" t="s">
        <v>389</v>
      </c>
      <c r="Z7857" t="s">
        <v>26939</v>
      </c>
      <c r="AA7857" t="s">
        <v>25180</v>
      </c>
      <c r="AB7857" t="s">
        <v>5354</v>
      </c>
      <c r="AO7857" s="171"/>
      <c r="AP7857" s="171"/>
      <c r="AQ7857" s="171"/>
      <c r="AR7857" s="171"/>
    </row>
    <row r="7858" spans="24:44">
      <c r="X7858" t="s">
        <v>26940</v>
      </c>
      <c r="Y7858" t="s">
        <v>389</v>
      </c>
      <c r="Z7858" t="s">
        <v>26941</v>
      </c>
      <c r="AA7858" t="s">
        <v>25180</v>
      </c>
      <c r="AB7858" t="s">
        <v>5354</v>
      </c>
      <c r="AO7858" s="171"/>
      <c r="AP7858" s="171"/>
      <c r="AQ7858" s="171"/>
      <c r="AR7858" s="171"/>
    </row>
    <row r="7859" spans="24:44">
      <c r="X7859" t="s">
        <v>26942</v>
      </c>
      <c r="Y7859" t="s">
        <v>389</v>
      </c>
      <c r="Z7859" t="s">
        <v>26943</v>
      </c>
      <c r="AA7859" t="s">
        <v>25180</v>
      </c>
      <c r="AB7859" t="s">
        <v>5354</v>
      </c>
      <c r="AO7859" s="171"/>
      <c r="AP7859" s="171"/>
      <c r="AQ7859" s="171"/>
      <c r="AR7859" s="171"/>
    </row>
    <row r="7860" spans="24:44">
      <c r="X7860" t="s">
        <v>26944</v>
      </c>
      <c r="Y7860" t="s">
        <v>386</v>
      </c>
      <c r="Z7860" t="s">
        <v>26945</v>
      </c>
      <c r="AA7860" t="s">
        <v>25180</v>
      </c>
      <c r="AB7860" t="s">
        <v>5354</v>
      </c>
      <c r="AO7860" s="171"/>
      <c r="AP7860" s="171"/>
      <c r="AQ7860" s="171"/>
      <c r="AR7860" s="171"/>
    </row>
    <row r="7861" spans="24:44">
      <c r="X7861" t="s">
        <v>26946</v>
      </c>
      <c r="Y7861" t="s">
        <v>386</v>
      </c>
      <c r="Z7861" t="s">
        <v>26947</v>
      </c>
      <c r="AA7861" t="s">
        <v>25180</v>
      </c>
      <c r="AB7861" t="s">
        <v>5354</v>
      </c>
      <c r="AO7861" s="171"/>
      <c r="AP7861" s="171"/>
      <c r="AQ7861" s="171"/>
      <c r="AR7861" s="171"/>
    </row>
    <row r="7862" spans="24:44">
      <c r="X7862" t="s">
        <v>26948</v>
      </c>
      <c r="Y7862" t="s">
        <v>386</v>
      </c>
      <c r="Z7862" t="s">
        <v>26949</v>
      </c>
      <c r="AA7862" t="s">
        <v>25180</v>
      </c>
      <c r="AB7862" t="s">
        <v>5354</v>
      </c>
      <c r="AO7862" s="171"/>
      <c r="AP7862" s="171"/>
      <c r="AQ7862" s="171"/>
      <c r="AR7862" s="171"/>
    </row>
    <row r="7863" spans="24:44">
      <c r="X7863" t="s">
        <v>26950</v>
      </c>
      <c r="Y7863" t="s">
        <v>389</v>
      </c>
      <c r="Z7863" t="s">
        <v>26951</v>
      </c>
      <c r="AA7863" t="s">
        <v>25180</v>
      </c>
      <c r="AB7863" t="s">
        <v>5354</v>
      </c>
      <c r="AO7863" s="171"/>
      <c r="AP7863" s="171"/>
      <c r="AQ7863" s="171"/>
      <c r="AR7863" s="171"/>
    </row>
    <row r="7864" spans="24:44">
      <c r="X7864" t="s">
        <v>26952</v>
      </c>
      <c r="Y7864" t="s">
        <v>386</v>
      </c>
      <c r="Z7864" t="s">
        <v>26953</v>
      </c>
      <c r="AA7864" t="s">
        <v>25180</v>
      </c>
      <c r="AB7864" t="s">
        <v>5354</v>
      </c>
      <c r="AO7864" s="171"/>
      <c r="AP7864" s="171"/>
      <c r="AQ7864" s="171"/>
      <c r="AR7864" s="171"/>
    </row>
    <row r="7865" spans="24:44">
      <c r="X7865" t="s">
        <v>26954</v>
      </c>
      <c r="Y7865" t="s">
        <v>386</v>
      </c>
      <c r="Z7865" t="s">
        <v>26955</v>
      </c>
      <c r="AA7865" t="s">
        <v>25180</v>
      </c>
      <c r="AB7865" t="s">
        <v>5354</v>
      </c>
      <c r="AO7865" s="171"/>
      <c r="AP7865" s="171"/>
      <c r="AQ7865" s="171"/>
      <c r="AR7865" s="171"/>
    </row>
    <row r="7866" spans="24:44">
      <c r="X7866" t="s">
        <v>26956</v>
      </c>
      <c r="Y7866" t="s">
        <v>389</v>
      </c>
      <c r="Z7866" t="s">
        <v>26957</v>
      </c>
      <c r="AA7866" t="s">
        <v>25180</v>
      </c>
      <c r="AB7866" t="s">
        <v>5354</v>
      </c>
      <c r="AO7866" s="171"/>
      <c r="AP7866" s="171"/>
      <c r="AQ7866" s="171"/>
      <c r="AR7866" s="171"/>
    </row>
    <row r="7867" spans="24:44">
      <c r="X7867" t="s">
        <v>26958</v>
      </c>
      <c r="Y7867" t="s">
        <v>389</v>
      </c>
      <c r="Z7867" t="s">
        <v>26959</v>
      </c>
      <c r="AA7867" t="s">
        <v>25180</v>
      </c>
      <c r="AB7867" t="s">
        <v>5354</v>
      </c>
      <c r="AO7867" s="171"/>
      <c r="AP7867" s="171"/>
      <c r="AQ7867" s="171"/>
      <c r="AR7867" s="171"/>
    </row>
    <row r="7868" spans="24:44">
      <c r="X7868" t="s">
        <v>26960</v>
      </c>
      <c r="Y7868" t="s">
        <v>389</v>
      </c>
      <c r="Z7868" t="s">
        <v>26961</v>
      </c>
      <c r="AA7868" t="s">
        <v>25180</v>
      </c>
      <c r="AB7868" t="s">
        <v>5354</v>
      </c>
      <c r="AO7868" s="171"/>
      <c r="AP7868" s="171"/>
      <c r="AQ7868" s="171"/>
      <c r="AR7868" s="171"/>
    </row>
    <row r="7869" spans="24:44">
      <c r="X7869" t="s">
        <v>26962</v>
      </c>
      <c r="Y7869" t="s">
        <v>389</v>
      </c>
      <c r="Z7869" t="s">
        <v>26963</v>
      </c>
      <c r="AA7869" t="s">
        <v>25180</v>
      </c>
      <c r="AB7869" t="s">
        <v>5354</v>
      </c>
      <c r="AO7869" s="171"/>
      <c r="AP7869" s="171"/>
      <c r="AQ7869" s="171"/>
      <c r="AR7869" s="171"/>
    </row>
    <row r="7870" spans="24:44">
      <c r="X7870" t="s">
        <v>26964</v>
      </c>
      <c r="Y7870" t="s">
        <v>386</v>
      </c>
      <c r="Z7870" t="s">
        <v>26965</v>
      </c>
      <c r="AA7870" t="s">
        <v>25180</v>
      </c>
      <c r="AB7870" t="s">
        <v>5354</v>
      </c>
      <c r="AO7870" s="171"/>
      <c r="AP7870" s="171"/>
      <c r="AQ7870" s="171"/>
      <c r="AR7870" s="171"/>
    </row>
    <row r="7871" spans="24:44">
      <c r="X7871" t="s">
        <v>26966</v>
      </c>
      <c r="Y7871" t="s">
        <v>386</v>
      </c>
      <c r="Z7871" t="s">
        <v>26967</v>
      </c>
      <c r="AA7871" t="s">
        <v>25180</v>
      </c>
      <c r="AB7871" t="s">
        <v>5354</v>
      </c>
      <c r="AO7871" s="171"/>
      <c r="AP7871" s="171"/>
      <c r="AQ7871" s="171"/>
      <c r="AR7871" s="171"/>
    </row>
    <row r="7872" spans="24:44">
      <c r="X7872" t="s">
        <v>26968</v>
      </c>
      <c r="Y7872" t="s">
        <v>386</v>
      </c>
      <c r="Z7872" t="s">
        <v>26969</v>
      </c>
      <c r="AA7872" t="s">
        <v>25180</v>
      </c>
      <c r="AB7872" t="s">
        <v>5354</v>
      </c>
      <c r="AO7872" s="171"/>
      <c r="AP7872" s="171"/>
      <c r="AQ7872" s="171"/>
      <c r="AR7872" s="171"/>
    </row>
    <row r="7873" spans="24:44">
      <c r="X7873" t="s">
        <v>26970</v>
      </c>
      <c r="Y7873" t="s">
        <v>386</v>
      </c>
      <c r="Z7873" t="s">
        <v>26971</v>
      </c>
      <c r="AA7873" t="s">
        <v>25180</v>
      </c>
      <c r="AB7873" t="s">
        <v>5354</v>
      </c>
      <c r="AO7873" s="171"/>
      <c r="AP7873" s="171"/>
      <c r="AQ7873" s="171"/>
      <c r="AR7873" s="171"/>
    </row>
    <row r="7874" spans="24:44">
      <c r="X7874" t="s">
        <v>26972</v>
      </c>
      <c r="Y7874" t="s">
        <v>386</v>
      </c>
      <c r="Z7874" t="s">
        <v>26973</v>
      </c>
      <c r="AA7874" t="s">
        <v>25180</v>
      </c>
      <c r="AB7874" t="s">
        <v>5354</v>
      </c>
      <c r="AO7874" s="171"/>
      <c r="AP7874" s="171"/>
      <c r="AQ7874" s="171"/>
      <c r="AR7874" s="171"/>
    </row>
    <row r="7875" spans="24:44">
      <c r="X7875" t="s">
        <v>26974</v>
      </c>
      <c r="Y7875" t="s">
        <v>386</v>
      </c>
      <c r="Z7875" t="s">
        <v>26975</v>
      </c>
      <c r="AA7875" t="s">
        <v>25180</v>
      </c>
      <c r="AB7875" t="s">
        <v>5354</v>
      </c>
      <c r="AO7875" s="171"/>
      <c r="AP7875" s="171"/>
      <c r="AQ7875" s="171"/>
      <c r="AR7875" s="171"/>
    </row>
    <row r="7876" spans="24:44">
      <c r="X7876" t="s">
        <v>26976</v>
      </c>
      <c r="Y7876" t="s">
        <v>389</v>
      </c>
      <c r="Z7876" t="s">
        <v>26977</v>
      </c>
      <c r="AA7876" t="s">
        <v>23715</v>
      </c>
      <c r="AB7876" t="s">
        <v>5354</v>
      </c>
      <c r="AO7876" s="171"/>
      <c r="AP7876" s="171"/>
      <c r="AQ7876" s="171"/>
      <c r="AR7876" s="171"/>
    </row>
    <row r="7877" spans="24:44">
      <c r="X7877" t="s">
        <v>26978</v>
      </c>
      <c r="Y7877" t="s">
        <v>386</v>
      </c>
      <c r="Z7877" t="s">
        <v>26979</v>
      </c>
      <c r="AA7877" t="s">
        <v>25180</v>
      </c>
      <c r="AB7877" t="s">
        <v>5354</v>
      </c>
      <c r="AO7877" s="171"/>
      <c r="AP7877" s="171"/>
      <c r="AQ7877" s="171"/>
      <c r="AR7877" s="171"/>
    </row>
    <row r="7878" spans="24:44">
      <c r="X7878" t="s">
        <v>26980</v>
      </c>
      <c r="Y7878" t="s">
        <v>389</v>
      </c>
      <c r="Z7878" t="s">
        <v>26981</v>
      </c>
      <c r="AA7878" t="s">
        <v>25180</v>
      </c>
      <c r="AB7878" t="s">
        <v>5354</v>
      </c>
      <c r="AO7878" s="171"/>
      <c r="AP7878" s="171"/>
      <c r="AQ7878" s="171"/>
      <c r="AR7878" s="171"/>
    </row>
    <row r="7879" spans="24:44">
      <c r="X7879" t="s">
        <v>26982</v>
      </c>
      <c r="Y7879" t="s">
        <v>389</v>
      </c>
      <c r="Z7879" t="s">
        <v>26983</v>
      </c>
      <c r="AA7879" t="s">
        <v>25180</v>
      </c>
      <c r="AB7879" t="s">
        <v>5354</v>
      </c>
      <c r="AO7879" s="171"/>
      <c r="AP7879" s="171"/>
      <c r="AQ7879" s="171"/>
      <c r="AR7879" s="171"/>
    </row>
    <row r="7880" spans="24:44">
      <c r="X7880" t="s">
        <v>26984</v>
      </c>
      <c r="Y7880" t="s">
        <v>389</v>
      </c>
      <c r="Z7880" t="s">
        <v>26985</v>
      </c>
      <c r="AA7880" t="s">
        <v>25180</v>
      </c>
      <c r="AB7880" t="s">
        <v>5354</v>
      </c>
      <c r="AO7880" s="171"/>
      <c r="AP7880" s="171"/>
      <c r="AQ7880" s="171"/>
      <c r="AR7880" s="171"/>
    </row>
    <row r="7881" spans="24:44">
      <c r="X7881" t="s">
        <v>26986</v>
      </c>
      <c r="Y7881" t="s">
        <v>389</v>
      </c>
      <c r="Z7881" t="s">
        <v>26987</v>
      </c>
      <c r="AA7881" t="s">
        <v>25180</v>
      </c>
      <c r="AB7881" t="s">
        <v>5354</v>
      </c>
      <c r="AO7881" s="171"/>
      <c r="AP7881" s="171"/>
      <c r="AQ7881" s="171"/>
      <c r="AR7881" s="171"/>
    </row>
    <row r="7882" spans="24:44">
      <c r="X7882" t="s">
        <v>26988</v>
      </c>
      <c r="Y7882" t="s">
        <v>386</v>
      </c>
      <c r="Z7882" t="s">
        <v>26989</v>
      </c>
      <c r="AA7882" t="s">
        <v>25180</v>
      </c>
      <c r="AB7882" t="s">
        <v>5354</v>
      </c>
      <c r="AO7882" s="171"/>
      <c r="AP7882" s="171"/>
      <c r="AQ7882" s="171"/>
      <c r="AR7882" s="171"/>
    </row>
    <row r="7883" spans="24:44">
      <c r="X7883" t="s">
        <v>26990</v>
      </c>
      <c r="Y7883" t="s">
        <v>386</v>
      </c>
      <c r="Z7883" t="s">
        <v>26991</v>
      </c>
      <c r="AA7883" t="s">
        <v>26992</v>
      </c>
      <c r="AB7883" t="s">
        <v>5354</v>
      </c>
      <c r="AO7883" s="171"/>
      <c r="AP7883" s="171"/>
      <c r="AQ7883" s="171"/>
      <c r="AR7883" s="171"/>
    </row>
    <row r="7884" spans="24:44">
      <c r="X7884" t="s">
        <v>26993</v>
      </c>
      <c r="Y7884" t="s">
        <v>389</v>
      </c>
      <c r="Z7884" t="s">
        <v>26994</v>
      </c>
      <c r="AA7884" t="s">
        <v>26995</v>
      </c>
      <c r="AB7884" t="s">
        <v>10553</v>
      </c>
      <c r="AO7884" s="171"/>
      <c r="AP7884" s="171"/>
      <c r="AQ7884" s="171"/>
      <c r="AR7884" s="171"/>
    </row>
    <row r="7885" spans="24:44">
      <c r="X7885" t="s">
        <v>26996</v>
      </c>
      <c r="Y7885" t="s">
        <v>389</v>
      </c>
      <c r="Z7885" t="s">
        <v>26997</v>
      </c>
      <c r="AA7885" t="s">
        <v>22509</v>
      </c>
      <c r="AB7885" t="s">
        <v>5354</v>
      </c>
      <c r="AO7885" s="171"/>
      <c r="AP7885" s="171"/>
      <c r="AQ7885" s="171"/>
      <c r="AR7885" s="171"/>
    </row>
    <row r="7886" spans="24:44">
      <c r="X7886" t="s">
        <v>26998</v>
      </c>
      <c r="Y7886" t="s">
        <v>389</v>
      </c>
      <c r="Z7886" t="s">
        <v>26999</v>
      </c>
      <c r="AA7886" t="s">
        <v>22509</v>
      </c>
      <c r="AB7886" t="s">
        <v>5354</v>
      </c>
      <c r="AO7886" s="171"/>
      <c r="AP7886" s="171"/>
      <c r="AQ7886" s="171"/>
      <c r="AR7886" s="171"/>
    </row>
    <row r="7887" spans="24:44">
      <c r="X7887" t="s">
        <v>27000</v>
      </c>
      <c r="Y7887" t="s">
        <v>389</v>
      </c>
      <c r="Z7887" t="s">
        <v>27001</v>
      </c>
      <c r="AA7887" t="s">
        <v>22509</v>
      </c>
      <c r="AB7887" t="s">
        <v>5354</v>
      </c>
      <c r="AO7887" s="171"/>
      <c r="AP7887" s="171"/>
      <c r="AQ7887" s="171"/>
      <c r="AR7887" s="171"/>
    </row>
    <row r="7888" spans="24:44">
      <c r="X7888" t="s">
        <v>27002</v>
      </c>
      <c r="Y7888" t="s">
        <v>389</v>
      </c>
      <c r="Z7888" t="s">
        <v>27003</v>
      </c>
      <c r="AA7888" t="s">
        <v>26995</v>
      </c>
      <c r="AB7888" t="s">
        <v>10553</v>
      </c>
      <c r="AO7888" s="171"/>
      <c r="AP7888" s="171"/>
      <c r="AQ7888" s="171"/>
      <c r="AR7888" s="171"/>
    </row>
    <row r="7889" spans="24:44">
      <c r="X7889" t="s">
        <v>27004</v>
      </c>
      <c r="Y7889" t="s">
        <v>389</v>
      </c>
      <c r="Z7889" t="s">
        <v>27005</v>
      </c>
      <c r="AA7889" t="s">
        <v>22398</v>
      </c>
      <c r="AB7889" t="s">
        <v>125</v>
      </c>
      <c r="AO7889" s="171"/>
      <c r="AP7889" s="171"/>
      <c r="AQ7889" s="171"/>
      <c r="AR7889" s="171"/>
    </row>
    <row r="7890" spans="24:44">
      <c r="X7890" t="s">
        <v>27006</v>
      </c>
      <c r="Y7890" t="s">
        <v>389</v>
      </c>
      <c r="Z7890" t="s">
        <v>27007</v>
      </c>
      <c r="AA7890" t="s">
        <v>25180</v>
      </c>
      <c r="AB7890" t="s">
        <v>5354</v>
      </c>
      <c r="AO7890" s="171"/>
      <c r="AP7890" s="171"/>
      <c r="AQ7890" s="171"/>
      <c r="AR7890" s="171"/>
    </row>
    <row r="7891" spans="24:44">
      <c r="X7891" t="s">
        <v>27008</v>
      </c>
      <c r="Y7891" t="s">
        <v>389</v>
      </c>
      <c r="Z7891" t="s">
        <v>27009</v>
      </c>
      <c r="AA7891" t="s">
        <v>24332</v>
      </c>
      <c r="AB7891" t="s">
        <v>10553</v>
      </c>
      <c r="AO7891" s="171"/>
      <c r="AP7891" s="171"/>
      <c r="AQ7891" s="171"/>
      <c r="AR7891" s="171"/>
    </row>
    <row r="7892" spans="24:44">
      <c r="X7892" t="s">
        <v>27010</v>
      </c>
      <c r="Y7892" t="s">
        <v>386</v>
      </c>
      <c r="Z7892" t="s">
        <v>26732</v>
      </c>
      <c r="AA7892" t="s">
        <v>26733</v>
      </c>
      <c r="AB7892" t="s">
        <v>25958</v>
      </c>
      <c r="AO7892" s="171"/>
      <c r="AP7892" s="171"/>
      <c r="AQ7892" s="171"/>
      <c r="AR7892" s="171"/>
    </row>
    <row r="7893" spans="24:44">
      <c r="X7893" t="s">
        <v>27011</v>
      </c>
      <c r="Y7893" t="s">
        <v>386</v>
      </c>
      <c r="Z7893" t="s">
        <v>27012</v>
      </c>
      <c r="AA7893" t="s">
        <v>27013</v>
      </c>
      <c r="AB7893" t="s">
        <v>25958</v>
      </c>
      <c r="AO7893" s="171"/>
      <c r="AP7893" s="171"/>
      <c r="AQ7893" s="171"/>
      <c r="AR7893" s="171"/>
    </row>
    <row r="7894" spans="24:44">
      <c r="X7894" t="s">
        <v>27014</v>
      </c>
      <c r="Y7894" t="s">
        <v>389</v>
      </c>
      <c r="Z7894" t="s">
        <v>27015</v>
      </c>
      <c r="AA7894" t="s">
        <v>986</v>
      </c>
      <c r="AB7894" t="s">
        <v>10553</v>
      </c>
      <c r="AO7894" s="171"/>
      <c r="AP7894" s="171"/>
      <c r="AQ7894" s="171"/>
      <c r="AR7894" s="171"/>
    </row>
    <row r="7895" spans="24:44">
      <c r="X7895" t="s">
        <v>27016</v>
      </c>
      <c r="Y7895" t="s">
        <v>389</v>
      </c>
      <c r="Z7895" t="s">
        <v>27017</v>
      </c>
      <c r="AA7895" t="s">
        <v>27018</v>
      </c>
      <c r="AB7895" t="s">
        <v>10553</v>
      </c>
      <c r="AO7895" s="171"/>
      <c r="AP7895" s="171"/>
      <c r="AQ7895" s="171"/>
      <c r="AR7895" s="171"/>
    </row>
    <row r="7896" spans="24:44">
      <c r="X7896" t="s">
        <v>27019</v>
      </c>
      <c r="Y7896" t="s">
        <v>389</v>
      </c>
      <c r="Z7896" t="s">
        <v>27020</v>
      </c>
      <c r="AA7896" t="s">
        <v>23253</v>
      </c>
      <c r="AB7896" t="s">
        <v>10553</v>
      </c>
      <c r="AO7896" s="171"/>
      <c r="AP7896" s="171"/>
      <c r="AQ7896" s="171"/>
      <c r="AR7896" s="171"/>
    </row>
    <row r="7897" spans="24:44">
      <c r="X7897" t="s">
        <v>27021</v>
      </c>
      <c r="Y7897" t="s">
        <v>389</v>
      </c>
      <c r="Z7897" t="s">
        <v>27022</v>
      </c>
      <c r="AA7897" t="s">
        <v>1120</v>
      </c>
      <c r="AB7897" t="s">
        <v>10553</v>
      </c>
      <c r="AO7897" s="171"/>
      <c r="AP7897" s="171"/>
      <c r="AQ7897" s="171"/>
      <c r="AR7897" s="171"/>
    </row>
    <row r="7898" spans="24:44">
      <c r="X7898" t="s">
        <v>27023</v>
      </c>
      <c r="Y7898" t="s">
        <v>386</v>
      </c>
      <c r="Z7898" t="s">
        <v>27024</v>
      </c>
      <c r="AA7898" t="s">
        <v>945</v>
      </c>
      <c r="AB7898" t="s">
        <v>10553</v>
      </c>
      <c r="AO7898" s="171"/>
      <c r="AP7898" s="171"/>
      <c r="AQ7898" s="171"/>
      <c r="AR7898" s="171"/>
    </row>
    <row r="7899" spans="24:44">
      <c r="X7899" t="s">
        <v>27025</v>
      </c>
      <c r="Y7899" t="s">
        <v>386</v>
      </c>
      <c r="Z7899" t="s">
        <v>27026</v>
      </c>
      <c r="AA7899" t="s">
        <v>23416</v>
      </c>
      <c r="AB7899" t="s">
        <v>125</v>
      </c>
      <c r="AO7899" s="171"/>
      <c r="AP7899" s="171"/>
      <c r="AQ7899" s="171"/>
      <c r="AR7899" s="171"/>
    </row>
    <row r="7900" spans="24:44">
      <c r="X7900" t="s">
        <v>27027</v>
      </c>
      <c r="Y7900" t="s">
        <v>389</v>
      </c>
      <c r="Z7900" t="s">
        <v>27028</v>
      </c>
      <c r="AA7900" t="s">
        <v>22509</v>
      </c>
      <c r="AB7900" t="s">
        <v>5354</v>
      </c>
      <c r="AO7900" s="171"/>
      <c r="AP7900" s="171"/>
      <c r="AQ7900" s="171"/>
      <c r="AR7900" s="171"/>
    </row>
    <row r="7901" spans="24:44">
      <c r="X7901" t="s">
        <v>27029</v>
      </c>
      <c r="Y7901" t="s">
        <v>389</v>
      </c>
      <c r="Z7901" t="s">
        <v>27030</v>
      </c>
      <c r="AA7901" t="s">
        <v>762</v>
      </c>
      <c r="AB7901" t="s">
        <v>27031</v>
      </c>
      <c r="AO7901" s="171"/>
      <c r="AP7901" s="171"/>
      <c r="AQ7901" s="171"/>
      <c r="AR7901" s="171"/>
    </row>
    <row r="7902" spans="24:44">
      <c r="X7902" t="s">
        <v>27032</v>
      </c>
      <c r="Y7902" t="s">
        <v>386</v>
      </c>
      <c r="Z7902" t="s">
        <v>27033</v>
      </c>
      <c r="AA7902" t="s">
        <v>762</v>
      </c>
      <c r="AB7902" t="s">
        <v>27031</v>
      </c>
      <c r="AO7902" s="171"/>
      <c r="AP7902" s="171"/>
      <c r="AQ7902" s="171"/>
      <c r="AR7902" s="171"/>
    </row>
    <row r="7903" spans="24:44">
      <c r="X7903" t="s">
        <v>27034</v>
      </c>
      <c r="Y7903" t="s">
        <v>389</v>
      </c>
      <c r="Z7903" t="s">
        <v>27035</v>
      </c>
      <c r="AA7903" t="s">
        <v>762</v>
      </c>
      <c r="AB7903" t="s">
        <v>27031</v>
      </c>
      <c r="AO7903" s="171"/>
      <c r="AP7903" s="171"/>
      <c r="AQ7903" s="171"/>
      <c r="AR7903" s="171"/>
    </row>
    <row r="7904" spans="24:44">
      <c r="X7904" t="s">
        <v>27036</v>
      </c>
      <c r="Y7904" t="s">
        <v>386</v>
      </c>
      <c r="Z7904" t="s">
        <v>27037</v>
      </c>
      <c r="AA7904" t="s">
        <v>27038</v>
      </c>
      <c r="AB7904" t="s">
        <v>10553</v>
      </c>
      <c r="AO7904" s="171"/>
      <c r="AP7904" s="171"/>
      <c r="AQ7904" s="171"/>
      <c r="AR7904" s="171"/>
    </row>
    <row r="7905" spans="24:44">
      <c r="X7905" t="s">
        <v>27039</v>
      </c>
      <c r="Y7905" t="s">
        <v>386</v>
      </c>
      <c r="Z7905" t="s">
        <v>27040</v>
      </c>
      <c r="AA7905" t="s">
        <v>27041</v>
      </c>
      <c r="AB7905" t="s">
        <v>10553</v>
      </c>
      <c r="AO7905" s="171"/>
      <c r="AP7905" s="171"/>
      <c r="AQ7905" s="171"/>
      <c r="AR7905" s="171"/>
    </row>
    <row r="7906" spans="24:44">
      <c r="X7906" t="s">
        <v>27042</v>
      </c>
      <c r="Y7906" t="s">
        <v>386</v>
      </c>
      <c r="Z7906" t="s">
        <v>27043</v>
      </c>
      <c r="AA7906" t="s">
        <v>27044</v>
      </c>
      <c r="AB7906" t="s">
        <v>10553</v>
      </c>
      <c r="AO7906" s="171"/>
      <c r="AP7906" s="171"/>
      <c r="AQ7906" s="171"/>
      <c r="AR7906" s="171"/>
    </row>
    <row r="7907" spans="24:44">
      <c r="X7907" t="s">
        <v>27045</v>
      </c>
      <c r="Y7907" t="s">
        <v>389</v>
      </c>
      <c r="Z7907" t="s">
        <v>27046</v>
      </c>
      <c r="AA7907" t="s">
        <v>1063</v>
      </c>
      <c r="AB7907" t="s">
        <v>10553</v>
      </c>
      <c r="AO7907" s="171"/>
      <c r="AP7907" s="171"/>
      <c r="AQ7907" s="171"/>
      <c r="AR7907" s="171"/>
    </row>
    <row r="7908" spans="24:44">
      <c r="X7908" t="s">
        <v>27047</v>
      </c>
      <c r="Y7908" t="s">
        <v>389</v>
      </c>
      <c r="Z7908" t="s">
        <v>27048</v>
      </c>
      <c r="AA7908" t="s">
        <v>1063</v>
      </c>
      <c r="AB7908" t="s">
        <v>10553</v>
      </c>
      <c r="AO7908" s="171"/>
      <c r="AP7908" s="171"/>
      <c r="AQ7908" s="171"/>
      <c r="AR7908" s="171"/>
    </row>
    <row r="7909" spans="24:44">
      <c r="X7909" t="s">
        <v>27049</v>
      </c>
      <c r="Y7909" t="s">
        <v>389</v>
      </c>
      <c r="Z7909" t="s">
        <v>27050</v>
      </c>
      <c r="AA7909" t="s">
        <v>1063</v>
      </c>
      <c r="AB7909" t="s">
        <v>10553</v>
      </c>
      <c r="AO7909" s="171"/>
      <c r="AP7909" s="171"/>
      <c r="AQ7909" s="171"/>
      <c r="AR7909" s="171"/>
    </row>
    <row r="7910" spans="24:44">
      <c r="X7910" t="s">
        <v>27051</v>
      </c>
      <c r="Y7910" t="s">
        <v>389</v>
      </c>
      <c r="Z7910" t="s">
        <v>27052</v>
      </c>
      <c r="AA7910" t="s">
        <v>1063</v>
      </c>
      <c r="AB7910" t="s">
        <v>10553</v>
      </c>
      <c r="AO7910" s="171"/>
      <c r="AP7910" s="171"/>
      <c r="AQ7910" s="171"/>
      <c r="AR7910" s="171"/>
    </row>
    <row r="7911" spans="24:44">
      <c r="X7911" t="s">
        <v>27053</v>
      </c>
      <c r="Y7911" t="s">
        <v>386</v>
      </c>
      <c r="Z7911" t="s">
        <v>27054</v>
      </c>
      <c r="AA7911" t="s">
        <v>1063</v>
      </c>
      <c r="AB7911" t="s">
        <v>10553</v>
      </c>
      <c r="AO7911" s="171"/>
      <c r="AP7911" s="171"/>
      <c r="AQ7911" s="171"/>
      <c r="AR7911" s="171"/>
    </row>
    <row r="7912" spans="24:44">
      <c r="X7912" t="s">
        <v>27055</v>
      </c>
      <c r="Y7912" t="s">
        <v>386</v>
      </c>
      <c r="Z7912" t="s">
        <v>27056</v>
      </c>
      <c r="AA7912" t="s">
        <v>1063</v>
      </c>
      <c r="AB7912" t="s">
        <v>10553</v>
      </c>
      <c r="AO7912" s="171"/>
      <c r="AP7912" s="171"/>
      <c r="AQ7912" s="171"/>
      <c r="AR7912" s="171"/>
    </row>
    <row r="7913" spans="24:44">
      <c r="X7913" t="s">
        <v>2159</v>
      </c>
      <c r="Y7913" t="s">
        <v>386</v>
      </c>
      <c r="Z7913" t="s">
        <v>27057</v>
      </c>
      <c r="AA7913" t="s">
        <v>1063</v>
      </c>
      <c r="AB7913" t="s">
        <v>10553</v>
      </c>
      <c r="AO7913" s="171"/>
      <c r="AP7913" s="171"/>
      <c r="AQ7913" s="171"/>
      <c r="AR7913" s="171"/>
    </row>
    <row r="7914" spans="24:44">
      <c r="X7914" t="s">
        <v>27058</v>
      </c>
      <c r="Y7914" t="s">
        <v>386</v>
      </c>
      <c r="Z7914" t="s">
        <v>25611</v>
      </c>
      <c r="AA7914" t="s">
        <v>1063</v>
      </c>
      <c r="AB7914" t="s">
        <v>10553</v>
      </c>
      <c r="AO7914" s="171"/>
      <c r="AP7914" s="171"/>
      <c r="AQ7914" s="171"/>
      <c r="AR7914" s="171"/>
    </row>
    <row r="7915" spans="24:44">
      <c r="X7915" t="s">
        <v>27059</v>
      </c>
      <c r="Y7915" t="s">
        <v>389</v>
      </c>
      <c r="Z7915" t="s">
        <v>26460</v>
      </c>
      <c r="AA7915" t="s">
        <v>23715</v>
      </c>
      <c r="AB7915" t="s">
        <v>5354</v>
      </c>
      <c r="AO7915" s="171"/>
      <c r="AP7915" s="171"/>
      <c r="AQ7915" s="171"/>
      <c r="AR7915" s="171"/>
    </row>
    <row r="7916" spans="24:44">
      <c r="X7916" t="s">
        <v>27060</v>
      </c>
      <c r="Y7916" t="s">
        <v>386</v>
      </c>
      <c r="Z7916" t="s">
        <v>27061</v>
      </c>
      <c r="AA7916" t="s">
        <v>1063</v>
      </c>
      <c r="AB7916" t="s">
        <v>10553</v>
      </c>
      <c r="AO7916" s="171"/>
      <c r="AP7916" s="171"/>
      <c r="AQ7916" s="171"/>
      <c r="AR7916" s="171"/>
    </row>
    <row r="7917" spans="24:44">
      <c r="X7917" t="s">
        <v>27062</v>
      </c>
      <c r="Y7917" t="s">
        <v>386</v>
      </c>
      <c r="Z7917" t="s">
        <v>27063</v>
      </c>
      <c r="AA7917" t="s">
        <v>1063</v>
      </c>
      <c r="AB7917" t="s">
        <v>10553</v>
      </c>
      <c r="AO7917" s="171"/>
      <c r="AP7917" s="171"/>
      <c r="AQ7917" s="171"/>
      <c r="AR7917" s="171"/>
    </row>
    <row r="7918" spans="24:44">
      <c r="X7918" t="s">
        <v>27064</v>
      </c>
      <c r="Y7918" t="s">
        <v>389</v>
      </c>
      <c r="Z7918" t="s">
        <v>27065</v>
      </c>
      <c r="AA7918" t="s">
        <v>1063</v>
      </c>
      <c r="AB7918" t="s">
        <v>10553</v>
      </c>
      <c r="AO7918" s="171"/>
      <c r="AP7918" s="171"/>
      <c r="AQ7918" s="171"/>
      <c r="AR7918" s="171"/>
    </row>
    <row r="7919" spans="24:44">
      <c r="X7919" t="s">
        <v>27066</v>
      </c>
      <c r="Y7919" t="s">
        <v>386</v>
      </c>
      <c r="Z7919" t="s">
        <v>27067</v>
      </c>
      <c r="AA7919" t="s">
        <v>1063</v>
      </c>
      <c r="AB7919" t="s">
        <v>10553</v>
      </c>
      <c r="AO7919" s="171"/>
      <c r="AP7919" s="171"/>
      <c r="AQ7919" s="171"/>
      <c r="AR7919" s="171"/>
    </row>
    <row r="7920" spans="24:44">
      <c r="X7920" t="s">
        <v>27068</v>
      </c>
      <c r="Y7920" t="s">
        <v>386</v>
      </c>
      <c r="Z7920" t="s">
        <v>27069</v>
      </c>
      <c r="AA7920" t="s">
        <v>1063</v>
      </c>
      <c r="AB7920" t="s">
        <v>10553</v>
      </c>
      <c r="AO7920" s="171"/>
      <c r="AP7920" s="171"/>
      <c r="AQ7920" s="171"/>
      <c r="AR7920" s="171"/>
    </row>
    <row r="7921" spans="24:44">
      <c r="X7921" t="s">
        <v>27070</v>
      </c>
      <c r="Y7921" t="s">
        <v>386</v>
      </c>
      <c r="Z7921" t="s">
        <v>27071</v>
      </c>
      <c r="AA7921" t="s">
        <v>1063</v>
      </c>
      <c r="AB7921" t="s">
        <v>10553</v>
      </c>
      <c r="AO7921" s="171"/>
      <c r="AP7921" s="171"/>
      <c r="AQ7921" s="171"/>
      <c r="AR7921" s="171"/>
    </row>
    <row r="7922" spans="24:44">
      <c r="X7922" t="s">
        <v>27072</v>
      </c>
      <c r="Y7922" t="s">
        <v>386</v>
      </c>
      <c r="Z7922" t="s">
        <v>27073</v>
      </c>
      <c r="AA7922" t="s">
        <v>1063</v>
      </c>
      <c r="AB7922" t="s">
        <v>10553</v>
      </c>
      <c r="AO7922" s="171"/>
      <c r="AP7922" s="171"/>
      <c r="AQ7922" s="171"/>
      <c r="AR7922" s="171"/>
    </row>
    <row r="7923" spans="24:44">
      <c r="X7923" t="s">
        <v>27074</v>
      </c>
      <c r="Y7923" t="s">
        <v>386</v>
      </c>
      <c r="Z7923" t="s">
        <v>27075</v>
      </c>
      <c r="AA7923" t="s">
        <v>1063</v>
      </c>
      <c r="AB7923" t="s">
        <v>10553</v>
      </c>
      <c r="AO7923" s="171"/>
      <c r="AP7923" s="171"/>
      <c r="AQ7923" s="171"/>
      <c r="AR7923" s="171"/>
    </row>
    <row r="7924" spans="24:44">
      <c r="X7924" t="s">
        <v>27076</v>
      </c>
      <c r="Y7924" t="s">
        <v>389</v>
      </c>
      <c r="Z7924" t="s">
        <v>27077</v>
      </c>
      <c r="AA7924" t="s">
        <v>1063</v>
      </c>
      <c r="AB7924" t="s">
        <v>10553</v>
      </c>
      <c r="AO7924" s="171"/>
      <c r="AP7924" s="171"/>
      <c r="AQ7924" s="171"/>
      <c r="AR7924" s="171"/>
    </row>
    <row r="7925" spans="24:44">
      <c r="X7925" t="s">
        <v>27078</v>
      </c>
      <c r="Y7925" t="s">
        <v>389</v>
      </c>
      <c r="Z7925" t="s">
        <v>27079</v>
      </c>
      <c r="AA7925" t="s">
        <v>1063</v>
      </c>
      <c r="AB7925" t="s">
        <v>10553</v>
      </c>
      <c r="AO7925" s="171"/>
      <c r="AP7925" s="171"/>
      <c r="AQ7925" s="171"/>
      <c r="AR7925" s="171"/>
    </row>
    <row r="7926" spans="24:44">
      <c r="X7926" t="s">
        <v>27080</v>
      </c>
      <c r="Y7926" t="s">
        <v>389</v>
      </c>
      <c r="Z7926" t="s">
        <v>27081</v>
      </c>
      <c r="AA7926" t="s">
        <v>1063</v>
      </c>
      <c r="AB7926" t="s">
        <v>10553</v>
      </c>
      <c r="AO7926" s="171"/>
      <c r="AP7926" s="171"/>
      <c r="AQ7926" s="171"/>
      <c r="AR7926" s="171"/>
    </row>
    <row r="7927" spans="24:44">
      <c r="X7927" t="s">
        <v>27082</v>
      </c>
      <c r="Y7927" t="s">
        <v>389</v>
      </c>
      <c r="Z7927" t="s">
        <v>27083</v>
      </c>
      <c r="AA7927" t="s">
        <v>1063</v>
      </c>
      <c r="AB7927" t="s">
        <v>10553</v>
      </c>
      <c r="AO7927" s="171"/>
      <c r="AP7927" s="171"/>
      <c r="AQ7927" s="171"/>
      <c r="AR7927" s="171"/>
    </row>
    <row r="7928" spans="24:44">
      <c r="X7928" t="s">
        <v>27084</v>
      </c>
      <c r="Y7928" t="s">
        <v>389</v>
      </c>
      <c r="Z7928" t="s">
        <v>27085</v>
      </c>
      <c r="AA7928" t="s">
        <v>1063</v>
      </c>
      <c r="AB7928" t="s">
        <v>10553</v>
      </c>
      <c r="AO7928" s="171"/>
      <c r="AP7928" s="171"/>
      <c r="AQ7928" s="171"/>
      <c r="AR7928" s="171"/>
    </row>
    <row r="7929" spans="24:44">
      <c r="X7929" t="s">
        <v>27086</v>
      </c>
      <c r="Y7929" t="s">
        <v>389</v>
      </c>
      <c r="Z7929" t="s">
        <v>27087</v>
      </c>
      <c r="AA7929" t="s">
        <v>1063</v>
      </c>
      <c r="AB7929" t="s">
        <v>10553</v>
      </c>
      <c r="AO7929" s="171"/>
      <c r="AP7929" s="171"/>
      <c r="AQ7929" s="171"/>
      <c r="AR7929" s="171"/>
    </row>
    <row r="7930" spans="24:44">
      <c r="X7930" t="s">
        <v>27088</v>
      </c>
      <c r="Y7930" t="s">
        <v>389</v>
      </c>
      <c r="Z7930" t="s">
        <v>27089</v>
      </c>
      <c r="AA7930" t="s">
        <v>1063</v>
      </c>
      <c r="AB7930" t="s">
        <v>10553</v>
      </c>
      <c r="AO7930" s="171"/>
      <c r="AP7930" s="171"/>
      <c r="AQ7930" s="171"/>
      <c r="AR7930" s="171"/>
    </row>
    <row r="7931" spans="24:44">
      <c r="X7931" t="s">
        <v>27090</v>
      </c>
      <c r="Y7931" t="s">
        <v>389</v>
      </c>
      <c r="Z7931" t="s">
        <v>27091</v>
      </c>
      <c r="AA7931" t="s">
        <v>1063</v>
      </c>
      <c r="AB7931" t="s">
        <v>10553</v>
      </c>
      <c r="AO7931" s="171"/>
      <c r="AP7931" s="171"/>
      <c r="AQ7931" s="171"/>
      <c r="AR7931" s="171"/>
    </row>
    <row r="7932" spans="24:44">
      <c r="X7932" t="s">
        <v>27092</v>
      </c>
      <c r="Y7932" t="s">
        <v>386</v>
      </c>
      <c r="Z7932" t="s">
        <v>27093</v>
      </c>
      <c r="AA7932" t="s">
        <v>1063</v>
      </c>
      <c r="AB7932" t="s">
        <v>10553</v>
      </c>
      <c r="AO7932" s="171"/>
      <c r="AP7932" s="171"/>
      <c r="AQ7932" s="171"/>
      <c r="AR7932" s="171"/>
    </row>
    <row r="7933" spans="24:44">
      <c r="X7933" t="s">
        <v>27094</v>
      </c>
      <c r="Y7933" t="s">
        <v>389</v>
      </c>
      <c r="Z7933" t="s">
        <v>27095</v>
      </c>
      <c r="AA7933" t="s">
        <v>1063</v>
      </c>
      <c r="AB7933" t="s">
        <v>10553</v>
      </c>
      <c r="AO7933" s="171"/>
      <c r="AP7933" s="171"/>
      <c r="AQ7933" s="171"/>
      <c r="AR7933" s="171"/>
    </row>
    <row r="7934" spans="24:44">
      <c r="X7934" t="s">
        <v>27096</v>
      </c>
      <c r="Y7934" t="s">
        <v>389</v>
      </c>
      <c r="Z7934" t="s">
        <v>27097</v>
      </c>
      <c r="AA7934" t="s">
        <v>1063</v>
      </c>
      <c r="AB7934" t="s">
        <v>10553</v>
      </c>
      <c r="AO7934" s="171"/>
      <c r="AP7934" s="171"/>
      <c r="AQ7934" s="171"/>
      <c r="AR7934" s="171"/>
    </row>
    <row r="7935" spans="24:44">
      <c r="X7935" t="s">
        <v>27098</v>
      </c>
      <c r="Y7935" t="s">
        <v>389</v>
      </c>
      <c r="Z7935" t="s">
        <v>26649</v>
      </c>
      <c r="AA7935" t="s">
        <v>1063</v>
      </c>
      <c r="AB7935" t="s">
        <v>10553</v>
      </c>
      <c r="AO7935" s="171"/>
      <c r="AP7935" s="171"/>
      <c r="AQ7935" s="171"/>
      <c r="AR7935" s="171"/>
    </row>
    <row r="7936" spans="24:44">
      <c r="X7936" t="s">
        <v>27099</v>
      </c>
      <c r="Y7936" t="s">
        <v>389</v>
      </c>
      <c r="Z7936" t="s">
        <v>27100</v>
      </c>
      <c r="AA7936" t="s">
        <v>1063</v>
      </c>
      <c r="AB7936" t="s">
        <v>10553</v>
      </c>
      <c r="AO7936" s="171"/>
      <c r="AP7936" s="171"/>
      <c r="AQ7936" s="171"/>
      <c r="AR7936" s="171"/>
    </row>
    <row r="7937" spans="24:44">
      <c r="X7937" t="s">
        <v>27101</v>
      </c>
      <c r="Y7937" t="s">
        <v>389</v>
      </c>
      <c r="Z7937" t="s">
        <v>27102</v>
      </c>
      <c r="AA7937" t="s">
        <v>22509</v>
      </c>
      <c r="AB7937" t="s">
        <v>5354</v>
      </c>
      <c r="AO7937" s="171"/>
      <c r="AP7937" s="171"/>
      <c r="AQ7937" s="171"/>
      <c r="AR7937" s="171"/>
    </row>
    <row r="7938" spans="24:44">
      <c r="X7938" t="s">
        <v>27103</v>
      </c>
      <c r="Y7938" t="s">
        <v>386</v>
      </c>
      <c r="Z7938" t="s">
        <v>27104</v>
      </c>
      <c r="AA7938" t="s">
        <v>23806</v>
      </c>
      <c r="AB7938" t="s">
        <v>5354</v>
      </c>
      <c r="AO7938" s="171"/>
      <c r="AP7938" s="171"/>
      <c r="AQ7938" s="171"/>
      <c r="AR7938" s="171"/>
    </row>
    <row r="7939" spans="24:44">
      <c r="X7939" t="s">
        <v>27105</v>
      </c>
      <c r="Y7939" t="s">
        <v>389</v>
      </c>
      <c r="Z7939" t="s">
        <v>27106</v>
      </c>
      <c r="AA7939" t="s">
        <v>23040</v>
      </c>
      <c r="AB7939" t="s">
        <v>125</v>
      </c>
      <c r="AO7939" s="171"/>
      <c r="AP7939" s="171"/>
      <c r="AQ7939" s="171"/>
      <c r="AR7939" s="171"/>
    </row>
    <row r="7940" spans="24:44">
      <c r="X7940" t="s">
        <v>27107</v>
      </c>
      <c r="Y7940" t="s">
        <v>386</v>
      </c>
      <c r="Z7940" t="s">
        <v>27108</v>
      </c>
      <c r="AA7940" t="s">
        <v>762</v>
      </c>
      <c r="AB7940" t="s">
        <v>27031</v>
      </c>
      <c r="AO7940" s="171"/>
      <c r="AP7940" s="171"/>
      <c r="AQ7940" s="171"/>
      <c r="AR7940" s="171"/>
    </row>
    <row r="7941" spans="24:44">
      <c r="X7941" t="s">
        <v>27109</v>
      </c>
      <c r="Y7941" t="s">
        <v>389</v>
      </c>
      <c r="Z7941" t="s">
        <v>27110</v>
      </c>
      <c r="AA7941" t="s">
        <v>22717</v>
      </c>
      <c r="AB7941" t="s">
        <v>125</v>
      </c>
      <c r="AO7941" s="171"/>
      <c r="AP7941" s="171"/>
      <c r="AQ7941" s="171"/>
      <c r="AR7941" s="171"/>
    </row>
    <row r="7942" spans="24:44">
      <c r="X7942" t="s">
        <v>27111</v>
      </c>
      <c r="Y7942" t="s">
        <v>389</v>
      </c>
      <c r="Z7942" t="s">
        <v>27112</v>
      </c>
      <c r="AA7942" t="s">
        <v>23715</v>
      </c>
      <c r="AB7942" t="s">
        <v>5354</v>
      </c>
      <c r="AO7942" s="171"/>
      <c r="AP7942" s="171"/>
      <c r="AQ7942" s="171"/>
      <c r="AR7942" s="171"/>
    </row>
    <row r="7943" spans="24:44">
      <c r="X7943" t="s">
        <v>27113</v>
      </c>
      <c r="Y7943" t="s">
        <v>389</v>
      </c>
      <c r="Z7943" t="s">
        <v>27114</v>
      </c>
      <c r="AA7943" t="s">
        <v>23715</v>
      </c>
      <c r="AB7943" t="s">
        <v>5354</v>
      </c>
      <c r="AO7943" s="171"/>
      <c r="AP7943" s="171"/>
      <c r="AQ7943" s="171"/>
      <c r="AR7943" s="171"/>
    </row>
    <row r="7944" spans="24:44">
      <c r="X7944" t="s">
        <v>27115</v>
      </c>
      <c r="Y7944" t="s">
        <v>389</v>
      </c>
      <c r="Z7944" t="s">
        <v>27116</v>
      </c>
      <c r="AA7944" t="s">
        <v>23715</v>
      </c>
      <c r="AB7944" t="s">
        <v>5354</v>
      </c>
      <c r="AO7944" s="171"/>
      <c r="AP7944" s="171"/>
      <c r="AQ7944" s="171"/>
      <c r="AR7944" s="171"/>
    </row>
    <row r="7945" spans="24:44">
      <c r="X7945" t="s">
        <v>27117</v>
      </c>
      <c r="Y7945" t="s">
        <v>389</v>
      </c>
      <c r="Z7945" t="s">
        <v>27118</v>
      </c>
      <c r="AA7945" t="s">
        <v>23715</v>
      </c>
      <c r="AB7945" t="s">
        <v>5354</v>
      </c>
      <c r="AO7945" s="171"/>
      <c r="AP7945" s="171"/>
      <c r="AQ7945" s="171"/>
      <c r="AR7945" s="171"/>
    </row>
    <row r="7946" spans="24:44">
      <c r="X7946" t="s">
        <v>27119</v>
      </c>
      <c r="Y7946" t="s">
        <v>389</v>
      </c>
      <c r="Z7946" t="s">
        <v>27120</v>
      </c>
      <c r="AA7946" t="s">
        <v>23715</v>
      </c>
      <c r="AB7946" t="s">
        <v>5354</v>
      </c>
      <c r="AO7946" s="171"/>
      <c r="AP7946" s="171"/>
      <c r="AQ7946" s="171"/>
      <c r="AR7946" s="171"/>
    </row>
    <row r="7947" spans="24:44">
      <c r="X7947" t="s">
        <v>27121</v>
      </c>
      <c r="Y7947" t="s">
        <v>389</v>
      </c>
      <c r="Z7947" t="s">
        <v>27122</v>
      </c>
      <c r="AA7947" t="s">
        <v>23715</v>
      </c>
      <c r="AB7947" t="s">
        <v>5354</v>
      </c>
      <c r="AO7947" s="171"/>
      <c r="AP7947" s="171"/>
      <c r="AQ7947" s="171"/>
      <c r="AR7947" s="171"/>
    </row>
    <row r="7948" spans="24:44">
      <c r="X7948" t="s">
        <v>27123</v>
      </c>
      <c r="Y7948" t="s">
        <v>389</v>
      </c>
      <c r="Z7948" t="s">
        <v>23146</v>
      </c>
      <c r="AA7948" t="s">
        <v>22717</v>
      </c>
      <c r="AB7948" t="s">
        <v>125</v>
      </c>
      <c r="AO7948" s="171"/>
      <c r="AP7948" s="171"/>
      <c r="AQ7948" s="171"/>
      <c r="AR7948" s="171"/>
    </row>
    <row r="7949" spans="24:44">
      <c r="X7949" t="s">
        <v>27124</v>
      </c>
      <c r="Y7949" t="s">
        <v>389</v>
      </c>
      <c r="Z7949" t="s">
        <v>27125</v>
      </c>
      <c r="AA7949" t="s">
        <v>22509</v>
      </c>
      <c r="AB7949" t="s">
        <v>5354</v>
      </c>
      <c r="AO7949" s="171"/>
      <c r="AP7949" s="171"/>
      <c r="AQ7949" s="171"/>
      <c r="AR7949" s="171"/>
    </row>
    <row r="7950" spans="24:44">
      <c r="X7950" t="s">
        <v>27126</v>
      </c>
      <c r="Y7950" t="s">
        <v>389</v>
      </c>
      <c r="Z7950" t="s">
        <v>27127</v>
      </c>
      <c r="AA7950" t="s">
        <v>22509</v>
      </c>
      <c r="AB7950" t="s">
        <v>5354</v>
      </c>
      <c r="AO7950" s="171"/>
      <c r="AP7950" s="171"/>
      <c r="AQ7950" s="171"/>
      <c r="AR7950" s="171"/>
    </row>
    <row r="7951" spans="24:44">
      <c r="X7951" t="s">
        <v>27128</v>
      </c>
      <c r="Y7951" t="s">
        <v>389</v>
      </c>
      <c r="Z7951" t="s">
        <v>27129</v>
      </c>
      <c r="AA7951" t="s">
        <v>23715</v>
      </c>
      <c r="AB7951" t="s">
        <v>5354</v>
      </c>
      <c r="AO7951" s="171"/>
      <c r="AP7951" s="171"/>
      <c r="AQ7951" s="171"/>
      <c r="AR7951" s="171"/>
    </row>
    <row r="7952" spans="24:44">
      <c r="X7952" t="s">
        <v>27130</v>
      </c>
      <c r="Y7952" t="s">
        <v>389</v>
      </c>
      <c r="Z7952" t="s">
        <v>27131</v>
      </c>
      <c r="AA7952" t="s">
        <v>23715</v>
      </c>
      <c r="AB7952" t="s">
        <v>5354</v>
      </c>
      <c r="AO7952" s="171"/>
      <c r="AP7952" s="171"/>
      <c r="AQ7952" s="171"/>
      <c r="AR7952" s="171"/>
    </row>
    <row r="7953" spans="24:44">
      <c r="X7953" t="s">
        <v>27132</v>
      </c>
      <c r="Y7953" t="s">
        <v>389</v>
      </c>
      <c r="Z7953" t="s">
        <v>27133</v>
      </c>
      <c r="AA7953" t="s">
        <v>23715</v>
      </c>
      <c r="AB7953" t="s">
        <v>5354</v>
      </c>
      <c r="AO7953" s="171"/>
      <c r="AP7953" s="171"/>
      <c r="AQ7953" s="171"/>
      <c r="AR7953" s="171"/>
    </row>
    <row r="7954" spans="24:44">
      <c r="X7954" t="s">
        <v>27134</v>
      </c>
      <c r="Y7954" t="s">
        <v>389</v>
      </c>
      <c r="Z7954" t="s">
        <v>27135</v>
      </c>
      <c r="AA7954" t="s">
        <v>23715</v>
      </c>
      <c r="AB7954" t="s">
        <v>5354</v>
      </c>
      <c r="AO7954" s="171"/>
      <c r="AP7954" s="171"/>
      <c r="AQ7954" s="171"/>
      <c r="AR7954" s="171"/>
    </row>
    <row r="7955" spans="24:44">
      <c r="X7955" t="s">
        <v>27136</v>
      </c>
      <c r="Y7955" t="s">
        <v>389</v>
      </c>
      <c r="Z7955" t="s">
        <v>27137</v>
      </c>
      <c r="AA7955" t="s">
        <v>23715</v>
      </c>
      <c r="AB7955" t="s">
        <v>5354</v>
      </c>
      <c r="AO7955" s="171"/>
      <c r="AP7955" s="171"/>
      <c r="AQ7955" s="171"/>
      <c r="AR7955" s="171"/>
    </row>
    <row r="7956" spans="24:44">
      <c r="X7956" t="s">
        <v>27138</v>
      </c>
      <c r="Y7956" t="s">
        <v>389</v>
      </c>
      <c r="Z7956" t="s">
        <v>27139</v>
      </c>
      <c r="AA7956" t="s">
        <v>23715</v>
      </c>
      <c r="AB7956" t="s">
        <v>5354</v>
      </c>
      <c r="AO7956" s="171"/>
      <c r="AP7956" s="171"/>
      <c r="AQ7956" s="171"/>
      <c r="AR7956" s="171"/>
    </row>
    <row r="7957" spans="24:44">
      <c r="X7957" t="s">
        <v>27140</v>
      </c>
      <c r="Y7957" t="s">
        <v>389</v>
      </c>
      <c r="Z7957" t="s">
        <v>27141</v>
      </c>
      <c r="AA7957" t="s">
        <v>23715</v>
      </c>
      <c r="AB7957" t="s">
        <v>5354</v>
      </c>
      <c r="AO7957" s="171"/>
      <c r="AP7957" s="171"/>
      <c r="AQ7957" s="171"/>
      <c r="AR7957" s="171"/>
    </row>
    <row r="7958" spans="24:44">
      <c r="X7958" t="s">
        <v>27142</v>
      </c>
      <c r="Y7958" t="s">
        <v>389</v>
      </c>
      <c r="Z7958" t="s">
        <v>27143</v>
      </c>
      <c r="AA7958" t="s">
        <v>23715</v>
      </c>
      <c r="AB7958" t="s">
        <v>5354</v>
      </c>
      <c r="AO7958" s="171"/>
      <c r="AP7958" s="171"/>
      <c r="AQ7958" s="171"/>
      <c r="AR7958" s="171"/>
    </row>
    <row r="7959" spans="24:44">
      <c r="X7959" t="s">
        <v>27144</v>
      </c>
      <c r="Y7959" t="s">
        <v>389</v>
      </c>
      <c r="Z7959" t="s">
        <v>27145</v>
      </c>
      <c r="AA7959" t="s">
        <v>23715</v>
      </c>
      <c r="AB7959" t="s">
        <v>5354</v>
      </c>
      <c r="AO7959" s="171"/>
      <c r="AP7959" s="171"/>
      <c r="AQ7959" s="171"/>
      <c r="AR7959" s="171"/>
    </row>
    <row r="7960" spans="24:44">
      <c r="X7960" t="s">
        <v>27146</v>
      </c>
      <c r="Y7960" t="s">
        <v>389</v>
      </c>
      <c r="Z7960" t="s">
        <v>27147</v>
      </c>
      <c r="AA7960" t="s">
        <v>23715</v>
      </c>
      <c r="AB7960" t="s">
        <v>5354</v>
      </c>
      <c r="AO7960" s="171"/>
      <c r="AP7960" s="171"/>
      <c r="AQ7960" s="171"/>
      <c r="AR7960" s="171"/>
    </row>
    <row r="7961" spans="24:44">
      <c r="X7961" t="s">
        <v>27148</v>
      </c>
      <c r="Y7961" t="s">
        <v>389</v>
      </c>
      <c r="Z7961" t="s">
        <v>27149</v>
      </c>
      <c r="AA7961" t="s">
        <v>23040</v>
      </c>
      <c r="AB7961" t="s">
        <v>125</v>
      </c>
      <c r="AO7961" s="171"/>
      <c r="AP7961" s="171"/>
      <c r="AQ7961" s="171"/>
      <c r="AR7961" s="171"/>
    </row>
    <row r="7962" spans="24:44">
      <c r="X7962" t="s">
        <v>27150</v>
      </c>
      <c r="Y7962" t="s">
        <v>389</v>
      </c>
      <c r="Z7962" t="s">
        <v>27151</v>
      </c>
      <c r="AA7962" t="s">
        <v>22509</v>
      </c>
      <c r="AB7962" t="s">
        <v>5354</v>
      </c>
      <c r="AO7962" s="171"/>
      <c r="AP7962" s="171"/>
      <c r="AQ7962" s="171"/>
      <c r="AR7962" s="171"/>
    </row>
    <row r="7963" spans="24:44">
      <c r="X7963" t="s">
        <v>27152</v>
      </c>
      <c r="Y7963" t="s">
        <v>386</v>
      </c>
      <c r="Z7963" t="s">
        <v>27153</v>
      </c>
      <c r="AA7963" t="s">
        <v>27154</v>
      </c>
      <c r="AB7963" t="s">
        <v>10553</v>
      </c>
      <c r="AO7963" s="171"/>
      <c r="AP7963" s="171"/>
      <c r="AQ7963" s="171"/>
      <c r="AR7963" s="171"/>
    </row>
    <row r="7964" spans="24:44">
      <c r="X7964" t="s">
        <v>27155</v>
      </c>
      <c r="Y7964" t="s">
        <v>389</v>
      </c>
      <c r="Z7964" t="s">
        <v>27156</v>
      </c>
      <c r="AA7964" t="s">
        <v>27154</v>
      </c>
      <c r="AB7964" t="s">
        <v>10553</v>
      </c>
      <c r="AO7964" s="171"/>
      <c r="AP7964" s="171"/>
      <c r="AQ7964" s="171"/>
      <c r="AR7964" s="171"/>
    </row>
    <row r="7965" spans="24:44">
      <c r="X7965" t="s">
        <v>27157</v>
      </c>
      <c r="Y7965" t="s">
        <v>389</v>
      </c>
      <c r="Z7965" t="s">
        <v>27158</v>
      </c>
      <c r="AA7965" t="s">
        <v>23715</v>
      </c>
      <c r="AB7965" t="s">
        <v>5354</v>
      </c>
      <c r="AO7965" s="171"/>
      <c r="AP7965" s="171"/>
      <c r="AQ7965" s="171"/>
      <c r="AR7965" s="171"/>
    </row>
    <row r="7966" spans="24:44">
      <c r="X7966" t="s">
        <v>27159</v>
      </c>
      <c r="Y7966" t="s">
        <v>386</v>
      </c>
      <c r="Z7966" t="s">
        <v>27160</v>
      </c>
      <c r="AA7966" t="s">
        <v>27161</v>
      </c>
      <c r="AB7966" t="s">
        <v>10553</v>
      </c>
      <c r="AO7966" s="171"/>
      <c r="AP7966" s="171"/>
      <c r="AQ7966" s="171"/>
      <c r="AR7966" s="171"/>
    </row>
    <row r="7967" spans="24:44">
      <c r="X7967" t="s">
        <v>27162</v>
      </c>
      <c r="Y7967" t="s">
        <v>389</v>
      </c>
      <c r="Z7967" t="s">
        <v>27163</v>
      </c>
      <c r="AA7967" t="s">
        <v>27164</v>
      </c>
      <c r="AB7967" t="s">
        <v>10553</v>
      </c>
      <c r="AO7967" s="171"/>
      <c r="AP7967" s="171"/>
      <c r="AQ7967" s="171"/>
      <c r="AR7967" s="171"/>
    </row>
    <row r="7968" spans="24:44">
      <c r="X7968" t="s">
        <v>27165</v>
      </c>
      <c r="Y7968" t="s">
        <v>386</v>
      </c>
      <c r="Z7968" t="s">
        <v>27166</v>
      </c>
      <c r="AA7968" t="s">
        <v>1063</v>
      </c>
      <c r="AB7968" t="s">
        <v>10553</v>
      </c>
      <c r="AO7968" s="171"/>
      <c r="AP7968" s="171"/>
      <c r="AQ7968" s="171"/>
      <c r="AR7968" s="171"/>
    </row>
    <row r="7969" spans="24:44">
      <c r="X7969" t="s">
        <v>27167</v>
      </c>
      <c r="Y7969" t="s">
        <v>386</v>
      </c>
      <c r="Z7969" t="s">
        <v>27168</v>
      </c>
      <c r="AA7969" t="s">
        <v>27169</v>
      </c>
      <c r="AB7969" t="s">
        <v>10553</v>
      </c>
      <c r="AO7969" s="171"/>
      <c r="AP7969" s="171"/>
      <c r="AQ7969" s="171"/>
      <c r="AR7969" s="171"/>
    </row>
    <row r="7970" spans="24:44">
      <c r="X7970" t="s">
        <v>27170</v>
      </c>
      <c r="Y7970" t="s">
        <v>389</v>
      </c>
      <c r="Z7970" t="s">
        <v>27171</v>
      </c>
      <c r="AA7970" t="s">
        <v>27172</v>
      </c>
      <c r="AB7970" t="s">
        <v>10553</v>
      </c>
      <c r="AO7970" s="171"/>
      <c r="AP7970" s="171"/>
      <c r="AQ7970" s="171"/>
      <c r="AR7970" s="171"/>
    </row>
    <row r="7971" spans="24:44">
      <c r="X7971" t="s">
        <v>27173</v>
      </c>
      <c r="Y7971" t="s">
        <v>389</v>
      </c>
      <c r="Z7971" t="s">
        <v>25786</v>
      </c>
      <c r="AA7971" t="s">
        <v>793</v>
      </c>
      <c r="AB7971" t="s">
        <v>10553</v>
      </c>
      <c r="AO7971" s="171"/>
      <c r="AP7971" s="171"/>
      <c r="AQ7971" s="171"/>
      <c r="AR7971" s="171"/>
    </row>
    <row r="7972" spans="24:44">
      <c r="X7972" t="s">
        <v>27174</v>
      </c>
      <c r="Y7972" t="s">
        <v>389</v>
      </c>
      <c r="Z7972" t="s">
        <v>27175</v>
      </c>
      <c r="AA7972" t="s">
        <v>27176</v>
      </c>
      <c r="AB7972" t="s">
        <v>10553</v>
      </c>
      <c r="AO7972" s="171"/>
      <c r="AP7972" s="171"/>
      <c r="AQ7972" s="171"/>
      <c r="AR7972" s="171"/>
    </row>
    <row r="7973" spans="24:44">
      <c r="X7973" t="s">
        <v>27177</v>
      </c>
      <c r="Y7973" t="s">
        <v>386</v>
      </c>
      <c r="Z7973" t="s">
        <v>27178</v>
      </c>
      <c r="AA7973" t="s">
        <v>945</v>
      </c>
      <c r="AB7973" t="s">
        <v>10553</v>
      </c>
      <c r="AO7973" s="171"/>
      <c r="AP7973" s="171"/>
      <c r="AQ7973" s="171"/>
      <c r="AR7973" s="171"/>
    </row>
    <row r="7974" spans="24:44">
      <c r="X7974" t="s">
        <v>27179</v>
      </c>
      <c r="Y7974" t="s">
        <v>389</v>
      </c>
      <c r="Z7974" t="s">
        <v>27180</v>
      </c>
      <c r="AA7974" t="s">
        <v>740</v>
      </c>
      <c r="AB7974" t="s">
        <v>10553</v>
      </c>
      <c r="AO7974" s="171"/>
      <c r="AP7974" s="171"/>
      <c r="AQ7974" s="171"/>
      <c r="AR7974" s="171"/>
    </row>
    <row r="7975" spans="24:44">
      <c r="X7975" t="s">
        <v>27181</v>
      </c>
      <c r="Y7975" t="s">
        <v>386</v>
      </c>
      <c r="Z7975" t="s">
        <v>27182</v>
      </c>
      <c r="AA7975" t="s">
        <v>771</v>
      </c>
      <c r="AB7975" t="s">
        <v>26064</v>
      </c>
      <c r="AO7975" s="171"/>
      <c r="AP7975" s="171"/>
      <c r="AQ7975" s="171"/>
      <c r="AR7975" s="171"/>
    </row>
    <row r="7976" spans="24:44">
      <c r="X7976" t="s">
        <v>27183</v>
      </c>
      <c r="Y7976" t="s">
        <v>386</v>
      </c>
      <c r="Z7976" t="s">
        <v>27184</v>
      </c>
      <c r="AA7976" t="s">
        <v>781</v>
      </c>
      <c r="AB7976" t="s">
        <v>10553</v>
      </c>
      <c r="AO7976" s="171"/>
      <c r="AP7976" s="171"/>
      <c r="AQ7976" s="171"/>
      <c r="AR7976" s="171"/>
    </row>
    <row r="7977" spans="24:44">
      <c r="X7977" t="s">
        <v>27185</v>
      </c>
      <c r="Y7977" t="s">
        <v>386</v>
      </c>
      <c r="Z7977" t="s">
        <v>27186</v>
      </c>
      <c r="AA7977" t="s">
        <v>27187</v>
      </c>
      <c r="AB7977" t="s">
        <v>10553</v>
      </c>
      <c r="AO7977" s="171"/>
      <c r="AP7977" s="171"/>
      <c r="AQ7977" s="171"/>
      <c r="AR7977" s="171"/>
    </row>
    <row r="7978" spans="24:44">
      <c r="X7978" t="s">
        <v>27188</v>
      </c>
      <c r="Y7978" t="s">
        <v>389</v>
      </c>
      <c r="Z7978" t="s">
        <v>27189</v>
      </c>
      <c r="AA7978" t="s">
        <v>27154</v>
      </c>
      <c r="AB7978" t="s">
        <v>10553</v>
      </c>
      <c r="AO7978" s="171"/>
      <c r="AP7978" s="171"/>
      <c r="AQ7978" s="171"/>
      <c r="AR7978" s="171"/>
    </row>
    <row r="7979" spans="24:44">
      <c r="X7979" t="s">
        <v>27190</v>
      </c>
      <c r="Y7979" t="s">
        <v>389</v>
      </c>
      <c r="Z7979" t="s">
        <v>27191</v>
      </c>
      <c r="AA7979" t="s">
        <v>793</v>
      </c>
      <c r="AB7979" t="s">
        <v>10553</v>
      </c>
      <c r="AO7979" s="171"/>
      <c r="AP7979" s="171"/>
      <c r="AQ7979" s="171"/>
      <c r="AR7979" s="171"/>
    </row>
    <row r="7980" spans="24:44">
      <c r="X7980" t="s">
        <v>27192</v>
      </c>
      <c r="Y7980" t="s">
        <v>389</v>
      </c>
      <c r="Z7980" t="s">
        <v>27193</v>
      </c>
      <c r="AA7980" t="s">
        <v>23715</v>
      </c>
      <c r="AB7980" t="s">
        <v>5354</v>
      </c>
      <c r="AO7980" s="171"/>
      <c r="AP7980" s="171"/>
      <c r="AQ7980" s="171"/>
      <c r="AR7980" s="171"/>
    </row>
    <row r="7981" spans="24:44">
      <c r="X7981" t="s">
        <v>27194</v>
      </c>
      <c r="Y7981" t="s">
        <v>389</v>
      </c>
      <c r="Z7981" t="s">
        <v>27195</v>
      </c>
      <c r="AA7981" t="s">
        <v>23715</v>
      </c>
      <c r="AB7981" t="s">
        <v>5354</v>
      </c>
      <c r="AO7981" s="171"/>
      <c r="AP7981" s="171"/>
      <c r="AQ7981" s="171"/>
      <c r="AR7981" s="171"/>
    </row>
    <row r="7982" spans="24:44">
      <c r="X7982" t="s">
        <v>27196</v>
      </c>
      <c r="Y7982" t="s">
        <v>389</v>
      </c>
      <c r="Z7982" t="s">
        <v>27197</v>
      </c>
      <c r="AA7982" t="s">
        <v>23715</v>
      </c>
      <c r="AB7982" t="s">
        <v>5354</v>
      </c>
      <c r="AO7982" s="171"/>
      <c r="AP7982" s="171"/>
      <c r="AQ7982" s="171"/>
      <c r="AR7982" s="171"/>
    </row>
    <row r="7983" spans="24:44">
      <c r="X7983" t="s">
        <v>27198</v>
      </c>
      <c r="Y7983" t="s">
        <v>389</v>
      </c>
      <c r="Z7983" t="s">
        <v>27199</v>
      </c>
      <c r="AA7983" t="s">
        <v>23715</v>
      </c>
      <c r="AB7983" t="s">
        <v>5354</v>
      </c>
      <c r="AO7983" s="171"/>
      <c r="AP7983" s="171"/>
      <c r="AQ7983" s="171"/>
      <c r="AR7983" s="171"/>
    </row>
    <row r="7984" spans="24:44">
      <c r="X7984" t="s">
        <v>27200</v>
      </c>
      <c r="Y7984" t="s">
        <v>389</v>
      </c>
      <c r="Z7984" t="s">
        <v>27201</v>
      </c>
      <c r="AA7984" t="s">
        <v>23715</v>
      </c>
      <c r="AB7984" t="s">
        <v>5354</v>
      </c>
      <c r="AO7984" s="171"/>
      <c r="AP7984" s="171"/>
      <c r="AQ7984" s="171"/>
      <c r="AR7984" s="171"/>
    </row>
    <row r="7985" spans="24:44">
      <c r="X7985" t="s">
        <v>27202</v>
      </c>
      <c r="Y7985" t="s">
        <v>389</v>
      </c>
      <c r="Z7985" t="s">
        <v>27203</v>
      </c>
      <c r="AA7985" t="s">
        <v>23715</v>
      </c>
      <c r="AB7985" t="s">
        <v>5354</v>
      </c>
      <c r="AO7985" s="171"/>
      <c r="AP7985" s="171"/>
      <c r="AQ7985" s="171"/>
      <c r="AR7985" s="171"/>
    </row>
    <row r="7986" spans="24:44">
      <c r="X7986" t="s">
        <v>27204</v>
      </c>
      <c r="Y7986" t="s">
        <v>389</v>
      </c>
      <c r="Z7986" t="s">
        <v>27205</v>
      </c>
      <c r="AA7986" t="s">
        <v>23715</v>
      </c>
      <c r="AB7986" t="s">
        <v>5354</v>
      </c>
      <c r="AO7986" s="171"/>
      <c r="AP7986" s="171"/>
      <c r="AQ7986" s="171"/>
      <c r="AR7986" s="171"/>
    </row>
    <row r="7987" spans="24:44">
      <c r="X7987" t="s">
        <v>27206</v>
      </c>
      <c r="Y7987" t="s">
        <v>389</v>
      </c>
      <c r="Z7987" t="s">
        <v>27207</v>
      </c>
      <c r="AA7987" t="s">
        <v>23715</v>
      </c>
      <c r="AB7987" t="s">
        <v>5354</v>
      </c>
      <c r="AO7987" s="171"/>
      <c r="AP7987" s="171"/>
      <c r="AQ7987" s="171"/>
      <c r="AR7987" s="171"/>
    </row>
    <row r="7988" spans="24:44">
      <c r="X7988" t="s">
        <v>27208</v>
      </c>
      <c r="Y7988" t="s">
        <v>389</v>
      </c>
      <c r="Z7988" t="s">
        <v>27209</v>
      </c>
      <c r="AA7988" t="s">
        <v>23715</v>
      </c>
      <c r="AB7988" t="s">
        <v>5354</v>
      </c>
      <c r="AO7988" s="171"/>
      <c r="AP7988" s="171"/>
      <c r="AQ7988" s="171"/>
      <c r="AR7988" s="171"/>
    </row>
    <row r="7989" spans="24:44">
      <c r="X7989" t="s">
        <v>27210</v>
      </c>
      <c r="Y7989" t="s">
        <v>389</v>
      </c>
      <c r="Z7989" t="s">
        <v>27211</v>
      </c>
      <c r="AA7989" t="s">
        <v>23715</v>
      </c>
      <c r="AB7989" t="s">
        <v>5354</v>
      </c>
      <c r="AO7989" s="171"/>
      <c r="AP7989" s="171"/>
      <c r="AQ7989" s="171"/>
      <c r="AR7989" s="171"/>
    </row>
    <row r="7990" spans="24:44">
      <c r="X7990" t="s">
        <v>27212</v>
      </c>
      <c r="Y7990" t="s">
        <v>389</v>
      </c>
      <c r="Z7990" t="s">
        <v>27213</v>
      </c>
      <c r="AA7990" t="s">
        <v>23715</v>
      </c>
      <c r="AB7990" t="s">
        <v>5354</v>
      </c>
      <c r="AO7990" s="171"/>
      <c r="AP7990" s="171"/>
      <c r="AQ7990" s="171"/>
      <c r="AR7990" s="171"/>
    </row>
    <row r="7991" spans="24:44">
      <c r="X7991" t="s">
        <v>27214</v>
      </c>
      <c r="Y7991" t="s">
        <v>389</v>
      </c>
      <c r="Z7991" t="s">
        <v>27215</v>
      </c>
      <c r="AA7991" t="s">
        <v>23715</v>
      </c>
      <c r="AB7991" t="s">
        <v>5354</v>
      </c>
      <c r="AO7991" s="171"/>
      <c r="AP7991" s="171"/>
      <c r="AQ7991" s="171"/>
      <c r="AR7991" s="171"/>
    </row>
    <row r="7992" spans="24:44">
      <c r="X7992" t="s">
        <v>27216</v>
      </c>
      <c r="Y7992" t="s">
        <v>389</v>
      </c>
      <c r="Z7992" t="s">
        <v>27217</v>
      </c>
      <c r="AA7992" t="s">
        <v>23715</v>
      </c>
      <c r="AB7992" t="s">
        <v>5354</v>
      </c>
      <c r="AO7992" s="171"/>
      <c r="AP7992" s="171"/>
      <c r="AQ7992" s="171"/>
      <c r="AR7992" s="171"/>
    </row>
    <row r="7993" spans="24:44">
      <c r="X7993" t="s">
        <v>27218</v>
      </c>
      <c r="Y7993" t="s">
        <v>389</v>
      </c>
      <c r="Z7993" t="s">
        <v>27219</v>
      </c>
      <c r="AA7993" t="s">
        <v>23715</v>
      </c>
      <c r="AB7993" t="s">
        <v>5354</v>
      </c>
      <c r="AO7993" s="171"/>
      <c r="AP7993" s="171"/>
      <c r="AQ7993" s="171"/>
      <c r="AR7993" s="171"/>
    </row>
    <row r="7994" spans="24:44">
      <c r="X7994" t="s">
        <v>27220</v>
      </c>
      <c r="Y7994" t="s">
        <v>389</v>
      </c>
      <c r="Z7994" t="s">
        <v>27221</v>
      </c>
      <c r="AA7994" t="s">
        <v>23715</v>
      </c>
      <c r="AB7994" t="s">
        <v>5354</v>
      </c>
      <c r="AO7994" s="171"/>
      <c r="AP7994" s="171"/>
      <c r="AQ7994" s="171"/>
      <c r="AR7994" s="171"/>
    </row>
    <row r="7995" spans="24:44">
      <c r="X7995" t="s">
        <v>27222</v>
      </c>
      <c r="Y7995" t="s">
        <v>389</v>
      </c>
      <c r="Z7995" t="s">
        <v>27223</v>
      </c>
      <c r="AA7995" t="s">
        <v>23715</v>
      </c>
      <c r="AB7995" t="s">
        <v>5354</v>
      </c>
      <c r="AO7995" s="171"/>
      <c r="AP7995" s="171"/>
      <c r="AQ7995" s="171"/>
      <c r="AR7995" s="171"/>
    </row>
    <row r="7996" spans="24:44">
      <c r="X7996" t="s">
        <v>27224</v>
      </c>
      <c r="Y7996" t="s">
        <v>389</v>
      </c>
      <c r="Z7996" t="s">
        <v>27225</v>
      </c>
      <c r="AA7996" t="s">
        <v>23715</v>
      </c>
      <c r="AB7996" t="s">
        <v>5354</v>
      </c>
      <c r="AO7996" s="171"/>
      <c r="AP7996" s="171"/>
      <c r="AQ7996" s="171"/>
      <c r="AR7996" s="171"/>
    </row>
    <row r="7997" spans="24:44">
      <c r="X7997" t="s">
        <v>27226</v>
      </c>
      <c r="Y7997" t="s">
        <v>389</v>
      </c>
      <c r="Z7997" t="s">
        <v>27227</v>
      </c>
      <c r="AA7997" t="s">
        <v>23715</v>
      </c>
      <c r="AB7997" t="s">
        <v>5354</v>
      </c>
      <c r="AO7997" s="171"/>
      <c r="AP7997" s="171"/>
      <c r="AQ7997" s="171"/>
      <c r="AR7997" s="171"/>
    </row>
    <row r="7998" spans="24:44">
      <c r="X7998" t="s">
        <v>27228</v>
      </c>
      <c r="Y7998" t="s">
        <v>389</v>
      </c>
      <c r="Z7998" t="s">
        <v>27229</v>
      </c>
      <c r="AA7998" t="s">
        <v>23715</v>
      </c>
      <c r="AB7998" t="s">
        <v>5354</v>
      </c>
      <c r="AO7998" s="171"/>
      <c r="AP7998" s="171"/>
      <c r="AQ7998" s="171"/>
      <c r="AR7998" s="171"/>
    </row>
    <row r="7999" spans="24:44">
      <c r="X7999" t="s">
        <v>27230</v>
      </c>
      <c r="Y7999" t="s">
        <v>389</v>
      </c>
      <c r="Z7999" t="s">
        <v>27231</v>
      </c>
      <c r="AA7999" t="s">
        <v>23715</v>
      </c>
      <c r="AB7999" t="s">
        <v>5354</v>
      </c>
      <c r="AO7999" s="171"/>
      <c r="AP7999" s="171"/>
      <c r="AQ7999" s="171"/>
      <c r="AR7999" s="171"/>
    </row>
    <row r="8000" spans="24:44">
      <c r="X8000" t="s">
        <v>27232</v>
      </c>
      <c r="Y8000" t="s">
        <v>389</v>
      </c>
      <c r="Z8000" t="s">
        <v>27233</v>
      </c>
      <c r="AA8000" t="s">
        <v>23715</v>
      </c>
      <c r="AB8000" t="s">
        <v>5354</v>
      </c>
      <c r="AO8000" s="171"/>
      <c r="AP8000" s="171"/>
      <c r="AQ8000" s="171"/>
      <c r="AR8000" s="171"/>
    </row>
    <row r="8001" spans="24:44">
      <c r="X8001" t="s">
        <v>27234</v>
      </c>
      <c r="Y8001" t="s">
        <v>389</v>
      </c>
      <c r="Z8001" t="s">
        <v>23714</v>
      </c>
      <c r="AA8001" t="s">
        <v>23715</v>
      </c>
      <c r="AB8001" t="s">
        <v>5354</v>
      </c>
      <c r="AO8001" s="171"/>
      <c r="AP8001" s="171"/>
      <c r="AQ8001" s="171"/>
      <c r="AR8001" s="171"/>
    </row>
    <row r="8002" spans="24:44">
      <c r="X8002" t="s">
        <v>27235</v>
      </c>
      <c r="Y8002" t="s">
        <v>389</v>
      </c>
      <c r="Z8002" t="s">
        <v>27236</v>
      </c>
      <c r="AA8002" t="s">
        <v>23715</v>
      </c>
      <c r="AB8002" t="s">
        <v>5354</v>
      </c>
      <c r="AO8002" s="171"/>
      <c r="AP8002" s="171"/>
      <c r="AQ8002" s="171"/>
      <c r="AR8002" s="171"/>
    </row>
    <row r="8003" spans="24:44">
      <c r="X8003" t="s">
        <v>27237</v>
      </c>
      <c r="Y8003" t="s">
        <v>386</v>
      </c>
      <c r="Z8003" t="s">
        <v>27238</v>
      </c>
      <c r="AA8003" t="s">
        <v>27239</v>
      </c>
      <c r="AB8003" t="s">
        <v>10553</v>
      </c>
      <c r="AO8003" s="171"/>
      <c r="AP8003" s="171"/>
      <c r="AQ8003" s="171"/>
      <c r="AR8003" s="171"/>
    </row>
    <row r="8004" spans="24:44">
      <c r="X8004" t="s">
        <v>27240</v>
      </c>
      <c r="Y8004" t="s">
        <v>386</v>
      </c>
      <c r="Z8004" t="s">
        <v>23449</v>
      </c>
      <c r="AA8004" t="s">
        <v>27241</v>
      </c>
      <c r="AB8004" t="s">
        <v>10553</v>
      </c>
      <c r="AO8004" s="171"/>
      <c r="AP8004" s="171"/>
      <c r="AQ8004" s="171"/>
      <c r="AR8004" s="171"/>
    </row>
    <row r="8005" spans="24:44">
      <c r="X8005" t="s">
        <v>27242</v>
      </c>
      <c r="Y8005" t="s">
        <v>386</v>
      </c>
      <c r="Z8005" t="s">
        <v>27243</v>
      </c>
      <c r="AA8005" t="s">
        <v>27244</v>
      </c>
      <c r="AB8005" t="s">
        <v>10553</v>
      </c>
      <c r="AO8005" s="171"/>
      <c r="AP8005" s="171"/>
      <c r="AQ8005" s="171"/>
      <c r="AR8005" s="171"/>
    </row>
    <row r="8006" spans="24:44">
      <c r="X8006" t="s">
        <v>27245</v>
      </c>
      <c r="Y8006" t="s">
        <v>386</v>
      </c>
      <c r="Z8006" t="s">
        <v>27246</v>
      </c>
      <c r="AA8006" t="s">
        <v>27247</v>
      </c>
      <c r="AB8006" t="s">
        <v>10553</v>
      </c>
      <c r="AO8006" s="171"/>
      <c r="AP8006" s="171"/>
      <c r="AQ8006" s="171"/>
      <c r="AR8006" s="171"/>
    </row>
    <row r="8007" spans="24:44">
      <c r="X8007" t="s">
        <v>27248</v>
      </c>
      <c r="Y8007" t="s">
        <v>386</v>
      </c>
      <c r="Z8007" t="s">
        <v>794</v>
      </c>
      <c r="AA8007" t="s">
        <v>793</v>
      </c>
      <c r="AB8007" t="s">
        <v>10553</v>
      </c>
      <c r="AO8007" s="171"/>
      <c r="AP8007" s="171"/>
      <c r="AQ8007" s="171"/>
      <c r="AR8007" s="171"/>
    </row>
    <row r="8008" spans="24:44">
      <c r="X8008" t="s">
        <v>27249</v>
      </c>
      <c r="Y8008" t="s">
        <v>389</v>
      </c>
      <c r="Z8008" t="s">
        <v>22460</v>
      </c>
      <c r="AA8008" t="s">
        <v>793</v>
      </c>
      <c r="AB8008" t="s">
        <v>10553</v>
      </c>
      <c r="AO8008" s="171"/>
      <c r="AP8008" s="171"/>
      <c r="AQ8008" s="171"/>
      <c r="AR8008" s="171"/>
    </row>
    <row r="8009" spans="24:44">
      <c r="X8009" t="s">
        <v>27250</v>
      </c>
      <c r="Y8009" t="s">
        <v>389</v>
      </c>
      <c r="Z8009" t="s">
        <v>22462</v>
      </c>
      <c r="AA8009" t="s">
        <v>793</v>
      </c>
      <c r="AB8009" t="s">
        <v>10553</v>
      </c>
      <c r="AO8009" s="171"/>
      <c r="AP8009" s="171"/>
      <c r="AQ8009" s="171"/>
      <c r="AR8009" s="171"/>
    </row>
    <row r="8010" spans="24:44">
      <c r="X8010" t="s">
        <v>27251</v>
      </c>
      <c r="Y8010" t="s">
        <v>389</v>
      </c>
      <c r="Z8010" t="s">
        <v>25870</v>
      </c>
      <c r="AA8010" t="s">
        <v>793</v>
      </c>
      <c r="AB8010" t="s">
        <v>10553</v>
      </c>
      <c r="AO8010" s="171"/>
      <c r="AP8010" s="171"/>
      <c r="AQ8010" s="171"/>
      <c r="AR8010" s="171"/>
    </row>
    <row r="8011" spans="24:44">
      <c r="X8011" t="s">
        <v>27252</v>
      </c>
      <c r="Y8011" t="s">
        <v>389</v>
      </c>
      <c r="Z8011" t="s">
        <v>25872</v>
      </c>
      <c r="AA8011" t="s">
        <v>793</v>
      </c>
      <c r="AB8011" t="s">
        <v>10553</v>
      </c>
      <c r="AO8011" s="171"/>
      <c r="AP8011" s="171"/>
      <c r="AQ8011" s="171"/>
      <c r="AR8011" s="171"/>
    </row>
    <row r="8012" spans="24:44">
      <c r="X8012" t="s">
        <v>27253</v>
      </c>
      <c r="Y8012" t="s">
        <v>389</v>
      </c>
      <c r="Z8012" t="s">
        <v>22882</v>
      </c>
      <c r="AA8012" t="s">
        <v>793</v>
      </c>
      <c r="AB8012" t="s">
        <v>10553</v>
      </c>
      <c r="AO8012" s="171"/>
      <c r="AP8012" s="171"/>
      <c r="AQ8012" s="171"/>
      <c r="AR8012" s="171"/>
    </row>
    <row r="8013" spans="24:44">
      <c r="X8013" t="s">
        <v>27254</v>
      </c>
      <c r="Y8013" t="s">
        <v>386</v>
      </c>
      <c r="Z8013" t="s">
        <v>25875</v>
      </c>
      <c r="AA8013" t="s">
        <v>793</v>
      </c>
      <c r="AB8013" t="s">
        <v>10553</v>
      </c>
      <c r="AO8013" s="171"/>
      <c r="AP8013" s="171"/>
      <c r="AQ8013" s="171"/>
      <c r="AR8013" s="171"/>
    </row>
    <row r="8014" spans="24:44">
      <c r="X8014" t="s">
        <v>27255</v>
      </c>
      <c r="Y8014" t="s">
        <v>389</v>
      </c>
      <c r="Z8014" t="s">
        <v>25877</v>
      </c>
      <c r="AA8014" t="s">
        <v>793</v>
      </c>
      <c r="AB8014" t="s">
        <v>10553</v>
      </c>
      <c r="AO8014" s="171"/>
      <c r="AP8014" s="171"/>
      <c r="AQ8014" s="171"/>
      <c r="AR8014" s="171"/>
    </row>
    <row r="8015" spans="24:44">
      <c r="X8015" t="s">
        <v>27256</v>
      </c>
      <c r="Y8015" t="s">
        <v>389</v>
      </c>
      <c r="Z8015" t="s">
        <v>26028</v>
      </c>
      <c r="AA8015" t="s">
        <v>793</v>
      </c>
      <c r="AB8015" t="s">
        <v>10553</v>
      </c>
      <c r="AO8015" s="171"/>
      <c r="AP8015" s="171"/>
      <c r="AQ8015" s="171"/>
      <c r="AR8015" s="171"/>
    </row>
    <row r="8016" spans="24:44">
      <c r="X8016" t="s">
        <v>27257</v>
      </c>
      <c r="Y8016" t="s">
        <v>389</v>
      </c>
      <c r="Z8016" t="s">
        <v>26032</v>
      </c>
      <c r="AA8016" t="s">
        <v>793</v>
      </c>
      <c r="AB8016" t="s">
        <v>10553</v>
      </c>
      <c r="AO8016" s="171"/>
      <c r="AP8016" s="171"/>
      <c r="AQ8016" s="171"/>
      <c r="AR8016" s="171"/>
    </row>
    <row r="8017" spans="24:44">
      <c r="X8017" t="s">
        <v>27258</v>
      </c>
      <c r="Y8017" t="s">
        <v>389</v>
      </c>
      <c r="Z8017" t="s">
        <v>26034</v>
      </c>
      <c r="AA8017" t="s">
        <v>793</v>
      </c>
      <c r="AB8017" t="s">
        <v>10553</v>
      </c>
      <c r="AO8017" s="171"/>
      <c r="AP8017" s="171"/>
      <c r="AQ8017" s="171"/>
      <c r="AR8017" s="171"/>
    </row>
    <row r="8018" spans="24:44">
      <c r="X8018" t="s">
        <v>27259</v>
      </c>
      <c r="Y8018" t="s">
        <v>389</v>
      </c>
      <c r="Z8018" t="s">
        <v>26040</v>
      </c>
      <c r="AA8018" t="s">
        <v>793</v>
      </c>
      <c r="AB8018" t="s">
        <v>10553</v>
      </c>
      <c r="AO8018" s="171"/>
      <c r="AP8018" s="171"/>
      <c r="AQ8018" s="171"/>
      <c r="AR8018" s="171"/>
    </row>
    <row r="8019" spans="24:44">
      <c r="X8019" t="s">
        <v>27260</v>
      </c>
      <c r="Y8019" t="s">
        <v>389</v>
      </c>
      <c r="Z8019" t="s">
        <v>26042</v>
      </c>
      <c r="AA8019" t="s">
        <v>793</v>
      </c>
      <c r="AB8019" t="s">
        <v>10553</v>
      </c>
      <c r="AO8019" s="171"/>
      <c r="AP8019" s="171"/>
      <c r="AQ8019" s="171"/>
      <c r="AR8019" s="171"/>
    </row>
    <row r="8020" spans="24:44">
      <c r="X8020" t="s">
        <v>27261</v>
      </c>
      <c r="Y8020" t="s">
        <v>389</v>
      </c>
      <c r="Z8020" t="s">
        <v>26726</v>
      </c>
      <c r="AA8020" t="s">
        <v>793</v>
      </c>
      <c r="AB8020" t="s">
        <v>10553</v>
      </c>
      <c r="AO8020" s="171"/>
      <c r="AP8020" s="171"/>
      <c r="AQ8020" s="171"/>
      <c r="AR8020" s="171"/>
    </row>
    <row r="8021" spans="24:44">
      <c r="X8021" t="s">
        <v>27262</v>
      </c>
      <c r="Y8021" t="s">
        <v>389</v>
      </c>
      <c r="Z8021" t="s">
        <v>26728</v>
      </c>
      <c r="AA8021" t="s">
        <v>793</v>
      </c>
      <c r="AB8021" t="s">
        <v>10553</v>
      </c>
      <c r="AO8021" s="171"/>
      <c r="AP8021" s="171"/>
      <c r="AQ8021" s="171"/>
      <c r="AR8021" s="171"/>
    </row>
    <row r="8022" spans="24:44">
      <c r="X8022" t="s">
        <v>27263</v>
      </c>
      <c r="Y8022" t="s">
        <v>389</v>
      </c>
      <c r="Z8022" t="s">
        <v>25879</v>
      </c>
      <c r="AA8022" t="s">
        <v>27264</v>
      </c>
      <c r="AB8022" t="s">
        <v>10553</v>
      </c>
      <c r="AO8022" s="171"/>
      <c r="AP8022" s="171"/>
      <c r="AQ8022" s="171"/>
      <c r="AR8022" s="171"/>
    </row>
    <row r="8023" spans="24:44">
      <c r="X8023" t="s">
        <v>27265</v>
      </c>
      <c r="Y8023" t="s">
        <v>389</v>
      </c>
      <c r="Z8023" t="s">
        <v>25881</v>
      </c>
      <c r="AA8023" t="s">
        <v>27264</v>
      </c>
      <c r="AB8023" t="s">
        <v>10553</v>
      </c>
      <c r="AO8023" s="171"/>
      <c r="AP8023" s="171"/>
      <c r="AQ8023" s="171"/>
      <c r="AR8023" s="171"/>
    </row>
    <row r="8024" spans="24:44">
      <c r="X8024" t="s">
        <v>27266</v>
      </c>
      <c r="Y8024" t="s">
        <v>389</v>
      </c>
      <c r="Z8024" t="s">
        <v>27267</v>
      </c>
      <c r="AA8024" t="s">
        <v>27264</v>
      </c>
      <c r="AB8024" t="s">
        <v>10553</v>
      </c>
      <c r="AO8024" s="171"/>
      <c r="AP8024" s="171"/>
      <c r="AQ8024" s="171"/>
      <c r="AR8024" s="171"/>
    </row>
    <row r="8025" spans="24:44">
      <c r="X8025" t="s">
        <v>27268</v>
      </c>
      <c r="Y8025" t="s">
        <v>389</v>
      </c>
      <c r="Z8025" t="s">
        <v>27269</v>
      </c>
      <c r="AA8025" t="s">
        <v>27264</v>
      </c>
      <c r="AB8025" t="s">
        <v>10553</v>
      </c>
      <c r="AO8025" s="171"/>
      <c r="AP8025" s="171"/>
      <c r="AQ8025" s="171"/>
      <c r="AR8025" s="171"/>
    </row>
    <row r="8026" spans="24:44">
      <c r="X8026" t="s">
        <v>27270</v>
      </c>
      <c r="Y8026" t="s">
        <v>389</v>
      </c>
      <c r="Z8026" t="s">
        <v>27271</v>
      </c>
      <c r="AA8026" t="s">
        <v>23633</v>
      </c>
      <c r="AB8026" t="s">
        <v>5354</v>
      </c>
      <c r="AO8026" s="171"/>
      <c r="AP8026" s="171"/>
      <c r="AQ8026" s="171"/>
      <c r="AR8026" s="171"/>
    </row>
    <row r="8027" spans="24:44">
      <c r="X8027" t="s">
        <v>27272</v>
      </c>
      <c r="Y8027" t="s">
        <v>389</v>
      </c>
      <c r="Z8027" t="s">
        <v>27273</v>
      </c>
      <c r="AA8027" t="s">
        <v>27264</v>
      </c>
      <c r="AB8027" t="s">
        <v>10553</v>
      </c>
      <c r="AO8027" s="171"/>
      <c r="AP8027" s="171"/>
      <c r="AQ8027" s="171"/>
      <c r="AR8027" s="171"/>
    </row>
    <row r="8028" spans="24:44">
      <c r="X8028" t="s">
        <v>27274</v>
      </c>
      <c r="Y8028" t="s">
        <v>389</v>
      </c>
      <c r="Z8028" t="s">
        <v>27275</v>
      </c>
      <c r="AA8028" t="s">
        <v>23633</v>
      </c>
      <c r="AB8028" t="s">
        <v>5354</v>
      </c>
      <c r="AO8028" s="171"/>
      <c r="AP8028" s="171"/>
      <c r="AQ8028" s="171"/>
      <c r="AR8028" s="171"/>
    </row>
    <row r="8029" spans="24:44">
      <c r="X8029" t="s">
        <v>27276</v>
      </c>
      <c r="Y8029" t="s">
        <v>389</v>
      </c>
      <c r="Z8029" t="s">
        <v>27277</v>
      </c>
      <c r="AA8029" t="s">
        <v>23633</v>
      </c>
      <c r="AB8029" t="s">
        <v>5354</v>
      </c>
      <c r="AO8029" s="171"/>
      <c r="AP8029" s="171"/>
      <c r="AQ8029" s="171"/>
      <c r="AR8029" s="171"/>
    </row>
    <row r="8030" spans="24:44">
      <c r="X8030" t="s">
        <v>27278</v>
      </c>
      <c r="Y8030" t="s">
        <v>389</v>
      </c>
      <c r="Z8030" t="s">
        <v>27279</v>
      </c>
      <c r="AA8030" t="s">
        <v>23633</v>
      </c>
      <c r="AB8030" t="s">
        <v>5354</v>
      </c>
      <c r="AO8030" s="171"/>
      <c r="AP8030" s="171"/>
      <c r="AQ8030" s="171"/>
      <c r="AR8030" s="171"/>
    </row>
    <row r="8031" spans="24:44">
      <c r="X8031" t="s">
        <v>27280</v>
      </c>
      <c r="Y8031" t="s">
        <v>389</v>
      </c>
      <c r="Z8031" t="s">
        <v>27281</v>
      </c>
      <c r="AA8031" t="s">
        <v>23633</v>
      </c>
      <c r="AB8031" t="s">
        <v>5354</v>
      </c>
      <c r="AO8031" s="171"/>
      <c r="AP8031" s="171"/>
      <c r="AQ8031" s="171"/>
      <c r="AR8031" s="171"/>
    </row>
    <row r="8032" spans="24:44">
      <c r="X8032" t="s">
        <v>27282</v>
      </c>
      <c r="Y8032" t="s">
        <v>389</v>
      </c>
      <c r="Z8032" t="s">
        <v>27283</v>
      </c>
      <c r="AA8032" t="s">
        <v>27264</v>
      </c>
      <c r="AB8032" t="s">
        <v>10553</v>
      </c>
      <c r="AO8032" s="171"/>
      <c r="AP8032" s="171"/>
      <c r="AQ8032" s="171"/>
      <c r="AR8032" s="171"/>
    </row>
    <row r="8033" spans="24:44">
      <c r="X8033" t="s">
        <v>27284</v>
      </c>
      <c r="Y8033" t="s">
        <v>389</v>
      </c>
      <c r="Z8033" t="s">
        <v>27285</v>
      </c>
      <c r="AA8033" t="s">
        <v>27264</v>
      </c>
      <c r="AB8033" t="s">
        <v>10553</v>
      </c>
      <c r="AO8033" s="171"/>
      <c r="AP8033" s="171"/>
      <c r="AQ8033" s="171"/>
      <c r="AR8033" s="171"/>
    </row>
    <row r="8034" spans="24:44">
      <c r="X8034" t="s">
        <v>27286</v>
      </c>
      <c r="Y8034" t="s">
        <v>389</v>
      </c>
      <c r="Z8034" t="s">
        <v>27287</v>
      </c>
      <c r="AA8034" t="s">
        <v>23633</v>
      </c>
      <c r="AB8034" t="s">
        <v>5354</v>
      </c>
      <c r="AO8034" s="171"/>
      <c r="AP8034" s="171"/>
      <c r="AQ8034" s="171"/>
      <c r="AR8034" s="171"/>
    </row>
    <row r="8035" spans="24:44">
      <c r="X8035" t="s">
        <v>27288</v>
      </c>
      <c r="Y8035" t="s">
        <v>389</v>
      </c>
      <c r="Z8035" t="s">
        <v>27289</v>
      </c>
      <c r="AA8035" t="s">
        <v>27264</v>
      </c>
      <c r="AB8035" t="s">
        <v>10553</v>
      </c>
      <c r="AO8035" s="171"/>
      <c r="AP8035" s="171"/>
      <c r="AQ8035" s="171"/>
      <c r="AR8035" s="171"/>
    </row>
    <row r="8036" spans="24:44">
      <c r="X8036" t="s">
        <v>27290</v>
      </c>
      <c r="Y8036" t="s">
        <v>389</v>
      </c>
      <c r="Z8036" t="s">
        <v>27291</v>
      </c>
      <c r="AA8036" t="s">
        <v>27264</v>
      </c>
      <c r="AB8036" t="s">
        <v>10553</v>
      </c>
      <c r="AO8036" s="171"/>
      <c r="AP8036" s="171"/>
      <c r="AQ8036" s="171"/>
      <c r="AR8036" s="171"/>
    </row>
    <row r="8037" spans="24:44">
      <c r="X8037" t="s">
        <v>27292</v>
      </c>
      <c r="Y8037" t="s">
        <v>389</v>
      </c>
      <c r="Z8037" t="s">
        <v>27293</v>
      </c>
      <c r="AA8037" t="s">
        <v>27264</v>
      </c>
      <c r="AB8037" t="s">
        <v>10553</v>
      </c>
      <c r="AO8037" s="171"/>
      <c r="AP8037" s="171"/>
      <c r="AQ8037" s="171"/>
      <c r="AR8037" s="171"/>
    </row>
    <row r="8038" spans="24:44">
      <c r="X8038" t="s">
        <v>27294</v>
      </c>
      <c r="Y8038" t="s">
        <v>389</v>
      </c>
      <c r="Z8038" t="s">
        <v>27295</v>
      </c>
      <c r="AA8038" t="s">
        <v>27264</v>
      </c>
      <c r="AB8038" t="s">
        <v>10553</v>
      </c>
      <c r="AO8038" s="171"/>
      <c r="AP8038" s="171"/>
      <c r="AQ8038" s="171"/>
      <c r="AR8038" s="171"/>
    </row>
    <row r="8039" spans="24:44">
      <c r="X8039" t="s">
        <v>27296</v>
      </c>
      <c r="Y8039" t="s">
        <v>389</v>
      </c>
      <c r="Z8039" t="s">
        <v>27297</v>
      </c>
      <c r="AA8039" t="s">
        <v>27264</v>
      </c>
      <c r="AB8039" t="s">
        <v>10553</v>
      </c>
      <c r="AO8039" s="171"/>
      <c r="AP8039" s="171"/>
      <c r="AQ8039" s="171"/>
      <c r="AR8039" s="171"/>
    </row>
    <row r="8040" spans="24:44">
      <c r="X8040" t="s">
        <v>27298</v>
      </c>
      <c r="Y8040" t="s">
        <v>389</v>
      </c>
      <c r="Z8040" t="s">
        <v>27299</v>
      </c>
      <c r="AA8040" t="s">
        <v>27264</v>
      </c>
      <c r="AB8040" t="s">
        <v>10553</v>
      </c>
      <c r="AO8040" s="171"/>
      <c r="AP8040" s="171"/>
      <c r="AQ8040" s="171"/>
      <c r="AR8040" s="171"/>
    </row>
    <row r="8041" spans="24:44">
      <c r="X8041" t="s">
        <v>27300</v>
      </c>
      <c r="Y8041" t="s">
        <v>389</v>
      </c>
      <c r="Z8041" t="s">
        <v>25909</v>
      </c>
      <c r="AA8041" t="s">
        <v>27264</v>
      </c>
      <c r="AB8041" t="s">
        <v>10553</v>
      </c>
      <c r="AO8041" s="171"/>
      <c r="AP8041" s="171"/>
      <c r="AQ8041" s="171"/>
      <c r="AR8041" s="171"/>
    </row>
    <row r="8042" spans="24:44">
      <c r="X8042" t="s">
        <v>27301</v>
      </c>
      <c r="Y8042" t="s">
        <v>389</v>
      </c>
      <c r="Z8042" t="s">
        <v>27302</v>
      </c>
      <c r="AA8042" t="s">
        <v>27264</v>
      </c>
      <c r="AB8042" t="s">
        <v>10553</v>
      </c>
      <c r="AO8042" s="171"/>
      <c r="AP8042" s="171"/>
      <c r="AQ8042" s="171"/>
      <c r="AR8042" s="171"/>
    </row>
    <row r="8043" spans="24:44">
      <c r="X8043" t="s">
        <v>27303</v>
      </c>
      <c r="Y8043" t="s">
        <v>389</v>
      </c>
      <c r="Z8043" t="s">
        <v>25911</v>
      </c>
      <c r="AA8043" t="s">
        <v>27304</v>
      </c>
      <c r="AB8043" t="s">
        <v>10553</v>
      </c>
      <c r="AO8043" s="171"/>
      <c r="AP8043" s="171"/>
      <c r="AQ8043" s="171"/>
      <c r="AR8043" s="171"/>
    </row>
    <row r="8044" spans="24:44">
      <c r="X8044" t="s">
        <v>27305</v>
      </c>
      <c r="Y8044" t="s">
        <v>389</v>
      </c>
      <c r="Z8044" t="s">
        <v>25954</v>
      </c>
      <c r="AA8044" t="s">
        <v>27304</v>
      </c>
      <c r="AB8044" t="s">
        <v>10553</v>
      </c>
      <c r="AO8044" s="171"/>
      <c r="AP8044" s="171"/>
      <c r="AQ8044" s="171"/>
      <c r="AR8044" s="171"/>
    </row>
    <row r="8045" spans="24:44">
      <c r="X8045" t="s">
        <v>27306</v>
      </c>
      <c r="Y8045" t="s">
        <v>389</v>
      </c>
      <c r="Z8045" t="s">
        <v>27307</v>
      </c>
      <c r="AA8045" t="s">
        <v>23633</v>
      </c>
      <c r="AB8045" t="s">
        <v>5354</v>
      </c>
      <c r="AO8045" s="171"/>
      <c r="AP8045" s="171"/>
      <c r="AQ8045" s="171"/>
      <c r="AR8045" s="171"/>
    </row>
    <row r="8046" spans="24:44">
      <c r="X8046" t="s">
        <v>27308</v>
      </c>
      <c r="Y8046" t="s">
        <v>389</v>
      </c>
      <c r="Z8046" t="s">
        <v>27309</v>
      </c>
      <c r="AA8046" t="s">
        <v>23633</v>
      </c>
      <c r="AB8046" t="s">
        <v>5354</v>
      </c>
      <c r="AO8046" s="171"/>
      <c r="AP8046" s="171"/>
      <c r="AQ8046" s="171"/>
      <c r="AR8046" s="171"/>
    </row>
    <row r="8047" spans="24:44">
      <c r="X8047" t="s">
        <v>27310</v>
      </c>
      <c r="Y8047" t="s">
        <v>386</v>
      </c>
      <c r="Z8047" t="s">
        <v>27311</v>
      </c>
      <c r="AA8047" t="s">
        <v>27312</v>
      </c>
      <c r="AB8047" t="s">
        <v>10553</v>
      </c>
      <c r="AO8047" s="171"/>
      <c r="AP8047" s="171"/>
      <c r="AQ8047" s="171"/>
      <c r="AR8047" s="171"/>
    </row>
    <row r="8048" spans="24:44">
      <c r="X8048" t="s">
        <v>27313</v>
      </c>
      <c r="Y8048" t="s">
        <v>386</v>
      </c>
      <c r="Z8048" t="s">
        <v>27314</v>
      </c>
      <c r="AA8048" t="s">
        <v>27315</v>
      </c>
      <c r="AB8048" t="s">
        <v>10553</v>
      </c>
      <c r="AO8048" s="171"/>
      <c r="AP8048" s="171"/>
      <c r="AQ8048" s="171"/>
      <c r="AR8048" s="171"/>
    </row>
    <row r="8049" spans="24:44">
      <c r="X8049" t="s">
        <v>27316</v>
      </c>
      <c r="Y8049" t="s">
        <v>386</v>
      </c>
      <c r="Z8049" t="s">
        <v>27317</v>
      </c>
      <c r="AA8049" t="s">
        <v>27318</v>
      </c>
      <c r="AB8049" t="s">
        <v>10553</v>
      </c>
      <c r="AO8049" s="171"/>
      <c r="AP8049" s="171"/>
      <c r="AQ8049" s="171"/>
      <c r="AR8049" s="171"/>
    </row>
    <row r="8050" spans="24:44">
      <c r="X8050" t="s">
        <v>27319</v>
      </c>
      <c r="Y8050" t="s">
        <v>386</v>
      </c>
      <c r="Z8050" t="s">
        <v>27320</v>
      </c>
      <c r="AA8050" t="s">
        <v>27321</v>
      </c>
      <c r="AB8050" t="s">
        <v>10553</v>
      </c>
      <c r="AO8050" s="171"/>
      <c r="AP8050" s="171"/>
      <c r="AQ8050" s="171"/>
      <c r="AR8050" s="171"/>
    </row>
    <row r="8051" spans="24:44">
      <c r="X8051" t="s">
        <v>27322</v>
      </c>
      <c r="Y8051" t="s">
        <v>386</v>
      </c>
      <c r="Z8051" t="s">
        <v>27323</v>
      </c>
      <c r="AA8051" t="s">
        <v>27324</v>
      </c>
      <c r="AB8051" t="s">
        <v>10553</v>
      </c>
      <c r="AO8051" s="171"/>
      <c r="AP8051" s="171"/>
      <c r="AQ8051" s="171"/>
      <c r="AR8051" s="171"/>
    </row>
    <row r="8052" spans="24:44">
      <c r="X8052" t="s">
        <v>27325</v>
      </c>
      <c r="Y8052" t="s">
        <v>386</v>
      </c>
      <c r="Z8052" t="s">
        <v>27326</v>
      </c>
      <c r="AA8052" t="s">
        <v>27327</v>
      </c>
      <c r="AB8052" t="s">
        <v>10553</v>
      </c>
      <c r="AO8052" s="171"/>
      <c r="AP8052" s="171"/>
      <c r="AQ8052" s="171"/>
      <c r="AR8052" s="171"/>
    </row>
    <row r="8053" spans="24:44">
      <c r="X8053" t="s">
        <v>27328</v>
      </c>
      <c r="Y8053" t="s">
        <v>386</v>
      </c>
      <c r="Z8053" t="s">
        <v>27329</v>
      </c>
      <c r="AA8053" t="s">
        <v>27330</v>
      </c>
      <c r="AB8053" t="s">
        <v>10553</v>
      </c>
      <c r="AO8053" s="171"/>
      <c r="AP8053" s="171"/>
      <c r="AQ8053" s="171"/>
      <c r="AR8053" s="171"/>
    </row>
    <row r="8054" spans="24:44">
      <c r="X8054" t="s">
        <v>27331</v>
      </c>
      <c r="Y8054" t="s">
        <v>386</v>
      </c>
      <c r="Z8054" t="s">
        <v>27332</v>
      </c>
      <c r="AA8054" t="s">
        <v>27333</v>
      </c>
      <c r="AB8054" t="s">
        <v>10553</v>
      </c>
      <c r="AO8054" s="171"/>
      <c r="AP8054" s="171"/>
      <c r="AQ8054" s="171"/>
      <c r="AR8054" s="171"/>
    </row>
    <row r="8055" spans="24:44">
      <c r="X8055" t="s">
        <v>27334</v>
      </c>
      <c r="Y8055" t="s">
        <v>386</v>
      </c>
      <c r="Z8055" t="s">
        <v>27335</v>
      </c>
      <c r="AA8055" t="s">
        <v>27336</v>
      </c>
      <c r="AB8055" t="s">
        <v>10553</v>
      </c>
      <c r="AO8055" s="171"/>
      <c r="AP8055" s="171"/>
      <c r="AQ8055" s="171"/>
      <c r="AR8055" s="171"/>
    </row>
    <row r="8056" spans="24:44">
      <c r="X8056" t="s">
        <v>27337</v>
      </c>
      <c r="Y8056" t="s">
        <v>389</v>
      </c>
      <c r="Z8056" t="s">
        <v>27338</v>
      </c>
      <c r="AA8056" t="s">
        <v>23633</v>
      </c>
      <c r="AB8056" t="s">
        <v>5354</v>
      </c>
      <c r="AO8056" s="171"/>
      <c r="AP8056" s="171"/>
      <c r="AQ8056" s="171"/>
      <c r="AR8056" s="171"/>
    </row>
    <row r="8057" spans="24:44">
      <c r="X8057" t="s">
        <v>27339</v>
      </c>
      <c r="Y8057" t="s">
        <v>386</v>
      </c>
      <c r="Z8057" t="s">
        <v>27340</v>
      </c>
      <c r="AA8057" t="s">
        <v>27341</v>
      </c>
      <c r="AB8057" t="s">
        <v>10553</v>
      </c>
      <c r="AO8057" s="171"/>
      <c r="AP8057" s="171"/>
      <c r="AQ8057" s="171"/>
      <c r="AR8057" s="171"/>
    </row>
    <row r="8058" spans="24:44">
      <c r="X8058" t="s">
        <v>27342</v>
      </c>
      <c r="Y8058" t="s">
        <v>386</v>
      </c>
      <c r="Z8058" t="s">
        <v>27343</v>
      </c>
      <c r="AA8058" t="s">
        <v>27344</v>
      </c>
      <c r="AB8058" t="s">
        <v>10553</v>
      </c>
      <c r="AO8058" s="171"/>
      <c r="AP8058" s="171"/>
      <c r="AQ8058" s="171"/>
      <c r="AR8058" s="171"/>
    </row>
    <row r="8059" spans="24:44">
      <c r="X8059" t="s">
        <v>27345</v>
      </c>
      <c r="Y8059" t="s">
        <v>386</v>
      </c>
      <c r="Z8059" t="s">
        <v>26576</v>
      </c>
      <c r="AA8059" t="s">
        <v>27346</v>
      </c>
      <c r="AB8059" t="s">
        <v>10553</v>
      </c>
      <c r="AO8059" s="171"/>
      <c r="AP8059" s="171"/>
      <c r="AQ8059" s="171"/>
      <c r="AR8059" s="171"/>
    </row>
    <row r="8060" spans="24:44">
      <c r="X8060" t="s">
        <v>27347</v>
      </c>
      <c r="Y8060" t="s">
        <v>386</v>
      </c>
      <c r="Z8060" t="s">
        <v>27348</v>
      </c>
      <c r="AA8060" t="s">
        <v>27349</v>
      </c>
      <c r="AB8060" t="s">
        <v>10553</v>
      </c>
      <c r="AO8060" s="171"/>
      <c r="AP8060" s="171"/>
      <c r="AQ8060" s="171"/>
      <c r="AR8060" s="171"/>
    </row>
    <row r="8061" spans="24:44">
      <c r="X8061" t="s">
        <v>27350</v>
      </c>
      <c r="Y8061" t="s">
        <v>386</v>
      </c>
      <c r="Z8061" t="s">
        <v>27351</v>
      </c>
      <c r="AA8061" t="s">
        <v>27352</v>
      </c>
      <c r="AB8061" t="s">
        <v>10553</v>
      </c>
      <c r="AO8061" s="171"/>
      <c r="AP8061" s="171"/>
      <c r="AQ8061" s="171"/>
      <c r="AR8061" s="171"/>
    </row>
    <row r="8062" spans="24:44">
      <c r="X8062" t="s">
        <v>27353</v>
      </c>
      <c r="Y8062" t="s">
        <v>386</v>
      </c>
      <c r="Z8062" t="s">
        <v>16682</v>
      </c>
      <c r="AA8062" t="s">
        <v>22437</v>
      </c>
      <c r="AB8062" t="s">
        <v>125</v>
      </c>
      <c r="AO8062" s="171"/>
      <c r="AP8062" s="171"/>
      <c r="AQ8062" s="171"/>
      <c r="AR8062" s="171"/>
    </row>
    <row r="8063" spans="24:44">
      <c r="X8063" t="s">
        <v>27354</v>
      </c>
      <c r="Y8063" t="s">
        <v>389</v>
      </c>
      <c r="Z8063" t="s">
        <v>27355</v>
      </c>
      <c r="AA8063" t="s">
        <v>22509</v>
      </c>
      <c r="AB8063" t="s">
        <v>5354</v>
      </c>
      <c r="AO8063" s="171"/>
      <c r="AP8063" s="171"/>
      <c r="AQ8063" s="171"/>
      <c r="AR8063" s="171"/>
    </row>
    <row r="8064" spans="24:44">
      <c r="X8064" t="s">
        <v>27356</v>
      </c>
      <c r="Y8064" t="s">
        <v>389</v>
      </c>
      <c r="Z8064" t="s">
        <v>27357</v>
      </c>
      <c r="AA8064" t="s">
        <v>22437</v>
      </c>
      <c r="AB8064" t="s">
        <v>125</v>
      </c>
      <c r="AO8064" s="171"/>
      <c r="AP8064" s="171"/>
      <c r="AQ8064" s="171"/>
      <c r="AR8064" s="171"/>
    </row>
    <row r="8065" spans="24:44">
      <c r="X8065" t="s">
        <v>27358</v>
      </c>
      <c r="Y8065" t="s">
        <v>389</v>
      </c>
      <c r="Z8065" t="s">
        <v>27359</v>
      </c>
      <c r="AA8065" t="s">
        <v>22437</v>
      </c>
      <c r="AB8065" t="s">
        <v>125</v>
      </c>
      <c r="AO8065" s="171"/>
      <c r="AP8065" s="171"/>
      <c r="AQ8065" s="171"/>
      <c r="AR8065" s="171"/>
    </row>
    <row r="8066" spans="24:44">
      <c r="X8066" t="s">
        <v>27360</v>
      </c>
      <c r="Y8066" t="s">
        <v>389</v>
      </c>
      <c r="Z8066" t="s">
        <v>27361</v>
      </c>
      <c r="AA8066" t="s">
        <v>23633</v>
      </c>
      <c r="AB8066" t="s">
        <v>5354</v>
      </c>
      <c r="AO8066" s="171"/>
      <c r="AP8066" s="171"/>
      <c r="AQ8066" s="171"/>
      <c r="AR8066" s="171"/>
    </row>
    <row r="8067" spans="24:44">
      <c r="X8067" t="s">
        <v>27362</v>
      </c>
      <c r="Y8067" t="s">
        <v>389</v>
      </c>
      <c r="Z8067" t="s">
        <v>27363</v>
      </c>
      <c r="AA8067" t="s">
        <v>22509</v>
      </c>
      <c r="AB8067" t="s">
        <v>5354</v>
      </c>
      <c r="AO8067" s="171"/>
      <c r="AP8067" s="171"/>
      <c r="AQ8067" s="171"/>
      <c r="AR8067" s="171"/>
    </row>
    <row r="8068" spans="24:44">
      <c r="X8068" t="s">
        <v>27364</v>
      </c>
      <c r="Y8068" t="s">
        <v>389</v>
      </c>
      <c r="Z8068" t="s">
        <v>27365</v>
      </c>
      <c r="AA8068" t="s">
        <v>26653</v>
      </c>
      <c r="AB8068" t="s">
        <v>10553</v>
      </c>
      <c r="AO8068" s="171"/>
      <c r="AP8068" s="171"/>
      <c r="AQ8068" s="171"/>
      <c r="AR8068" s="171"/>
    </row>
    <row r="8069" spans="24:44">
      <c r="X8069" t="s">
        <v>27366</v>
      </c>
      <c r="Y8069" t="s">
        <v>389</v>
      </c>
      <c r="Z8069" t="s">
        <v>27367</v>
      </c>
      <c r="AA8069" t="s">
        <v>23633</v>
      </c>
      <c r="AB8069" t="s">
        <v>5354</v>
      </c>
      <c r="AO8069" s="171"/>
      <c r="AP8069" s="171"/>
      <c r="AQ8069" s="171"/>
      <c r="AR8069" s="171"/>
    </row>
    <row r="8070" spans="24:44">
      <c r="X8070" t="s">
        <v>27368</v>
      </c>
      <c r="Y8070" t="s">
        <v>389</v>
      </c>
      <c r="Z8070" t="s">
        <v>27369</v>
      </c>
      <c r="AA8070" t="s">
        <v>23949</v>
      </c>
      <c r="AB8070" t="s">
        <v>10553</v>
      </c>
      <c r="AO8070" s="171"/>
      <c r="AP8070" s="171"/>
      <c r="AQ8070" s="171"/>
      <c r="AR8070" s="171"/>
    </row>
    <row r="8071" spans="24:44">
      <c r="X8071" t="s">
        <v>27370</v>
      </c>
      <c r="Y8071" t="s">
        <v>389</v>
      </c>
      <c r="Z8071" t="s">
        <v>27371</v>
      </c>
      <c r="AA8071" t="s">
        <v>26149</v>
      </c>
      <c r="AB8071" t="s">
        <v>5354</v>
      </c>
      <c r="AO8071" s="171"/>
      <c r="AP8071" s="171"/>
      <c r="AQ8071" s="171"/>
      <c r="AR8071" s="171"/>
    </row>
    <row r="8072" spans="24:44">
      <c r="X8072" t="s">
        <v>27372</v>
      </c>
      <c r="Y8072" t="s">
        <v>389</v>
      </c>
      <c r="Z8072" t="s">
        <v>27373</v>
      </c>
      <c r="AA8072" t="s">
        <v>25429</v>
      </c>
      <c r="AB8072" t="s">
        <v>10553</v>
      </c>
      <c r="AO8072" s="171"/>
      <c r="AP8072" s="171"/>
      <c r="AQ8072" s="171"/>
      <c r="AR8072" s="171"/>
    </row>
    <row r="8073" spans="24:44">
      <c r="X8073" t="s">
        <v>27374</v>
      </c>
      <c r="Y8073" t="s">
        <v>389</v>
      </c>
      <c r="Z8073" t="s">
        <v>27375</v>
      </c>
      <c r="AA8073" t="s">
        <v>22390</v>
      </c>
      <c r="AB8073" t="s">
        <v>10553</v>
      </c>
      <c r="AO8073" s="171"/>
      <c r="AP8073" s="171"/>
      <c r="AQ8073" s="171"/>
      <c r="AR8073" s="171"/>
    </row>
    <row r="8074" spans="24:44">
      <c r="X8074" t="s">
        <v>27376</v>
      </c>
      <c r="Y8074" t="s">
        <v>389</v>
      </c>
      <c r="Z8074" t="s">
        <v>27377</v>
      </c>
      <c r="AA8074" t="s">
        <v>771</v>
      </c>
      <c r="AB8074" t="s">
        <v>26064</v>
      </c>
      <c r="AO8074" s="171"/>
      <c r="AP8074" s="171"/>
      <c r="AQ8074" s="171"/>
      <c r="AR8074" s="171"/>
    </row>
    <row r="8075" spans="24:44">
      <c r="X8075" t="s">
        <v>27378</v>
      </c>
      <c r="Y8075" t="s">
        <v>389</v>
      </c>
      <c r="Z8075" t="s">
        <v>27379</v>
      </c>
      <c r="AA8075" t="s">
        <v>781</v>
      </c>
      <c r="AB8075" t="s">
        <v>10553</v>
      </c>
      <c r="AO8075" s="171"/>
      <c r="AP8075" s="171"/>
      <c r="AQ8075" s="171"/>
      <c r="AR8075" s="171"/>
    </row>
    <row r="8076" spans="24:44">
      <c r="X8076" t="s">
        <v>27380</v>
      </c>
      <c r="Y8076" t="s">
        <v>389</v>
      </c>
      <c r="Z8076" t="s">
        <v>27381</v>
      </c>
      <c r="AA8076" t="s">
        <v>27247</v>
      </c>
      <c r="AB8076" t="s">
        <v>10553</v>
      </c>
      <c r="AO8076" s="171"/>
      <c r="AP8076" s="171"/>
      <c r="AQ8076" s="171"/>
      <c r="AR8076" s="171"/>
    </row>
    <row r="8077" spans="24:44">
      <c r="X8077" t="s">
        <v>27382</v>
      </c>
      <c r="Y8077" t="s">
        <v>389</v>
      </c>
      <c r="Z8077" t="s">
        <v>27383</v>
      </c>
      <c r="AA8077" t="s">
        <v>23396</v>
      </c>
      <c r="AB8077" t="s">
        <v>10553</v>
      </c>
      <c r="AO8077" s="171"/>
      <c r="AP8077" s="171"/>
      <c r="AQ8077" s="171"/>
      <c r="AR8077" s="171"/>
    </row>
    <row r="8078" spans="24:44">
      <c r="X8078" t="s">
        <v>27384</v>
      </c>
      <c r="Y8078" t="s">
        <v>386</v>
      </c>
      <c r="Z8078" t="s">
        <v>27385</v>
      </c>
      <c r="AA8078" t="s">
        <v>762</v>
      </c>
      <c r="AB8078" t="s">
        <v>27031</v>
      </c>
      <c r="AO8078" s="171"/>
      <c r="AP8078" s="171"/>
      <c r="AQ8078" s="171"/>
      <c r="AR8078" s="171"/>
    </row>
    <row r="8079" spans="24:44">
      <c r="X8079" t="s">
        <v>27386</v>
      </c>
      <c r="Y8079" t="s">
        <v>386</v>
      </c>
      <c r="Z8079" t="s">
        <v>26062</v>
      </c>
      <c r="AA8079" t="s">
        <v>27387</v>
      </c>
      <c r="AB8079" t="s">
        <v>26064</v>
      </c>
      <c r="AO8079" s="171"/>
      <c r="AP8079" s="171"/>
      <c r="AQ8079" s="171"/>
      <c r="AR8079" s="171"/>
    </row>
    <row r="8080" spans="24:44">
      <c r="X8080" t="s">
        <v>27388</v>
      </c>
      <c r="Y8080" t="s">
        <v>389</v>
      </c>
      <c r="Z8080" t="s">
        <v>27389</v>
      </c>
      <c r="AA8080" t="s">
        <v>27390</v>
      </c>
      <c r="AB8080" t="s">
        <v>10553</v>
      </c>
      <c r="AO8080" s="171"/>
      <c r="AP8080" s="171"/>
      <c r="AQ8080" s="171"/>
      <c r="AR8080" s="171"/>
    </row>
    <row r="8081" spans="24:44">
      <c r="X8081" t="s">
        <v>27391</v>
      </c>
      <c r="Y8081" t="s">
        <v>389</v>
      </c>
      <c r="Z8081" t="s">
        <v>27392</v>
      </c>
      <c r="AA8081" t="s">
        <v>27393</v>
      </c>
      <c r="AB8081" t="s">
        <v>10553</v>
      </c>
      <c r="AO8081" s="171"/>
      <c r="AP8081" s="171"/>
      <c r="AQ8081" s="171"/>
      <c r="AR8081" s="171"/>
    </row>
    <row r="8082" spans="24:44">
      <c r="X8082" t="s">
        <v>27394</v>
      </c>
      <c r="Y8082" t="s">
        <v>389</v>
      </c>
      <c r="Z8082" t="s">
        <v>27395</v>
      </c>
      <c r="AA8082" t="s">
        <v>23040</v>
      </c>
      <c r="AB8082" t="s">
        <v>125</v>
      </c>
      <c r="AO8082" s="171"/>
      <c r="AP8082" s="171"/>
      <c r="AQ8082" s="171"/>
      <c r="AR8082" s="171"/>
    </row>
    <row r="8083" spans="24:44">
      <c r="X8083" t="s">
        <v>27396</v>
      </c>
      <c r="Y8083" t="s">
        <v>386</v>
      </c>
      <c r="Z8083" t="s">
        <v>27397</v>
      </c>
      <c r="AA8083" t="s">
        <v>22390</v>
      </c>
      <c r="AB8083" t="s">
        <v>10553</v>
      </c>
      <c r="AO8083" s="171"/>
      <c r="AP8083" s="171"/>
      <c r="AQ8083" s="171"/>
      <c r="AR8083" s="171"/>
    </row>
    <row r="8084" spans="24:44">
      <c r="X8084" t="s">
        <v>27398</v>
      </c>
      <c r="Y8084" t="s">
        <v>389</v>
      </c>
      <c r="Z8084" t="s">
        <v>27399</v>
      </c>
      <c r="AA8084" t="s">
        <v>740</v>
      </c>
      <c r="AB8084" t="s">
        <v>10553</v>
      </c>
      <c r="AO8084" s="171"/>
      <c r="AP8084" s="171"/>
      <c r="AQ8084" s="171"/>
      <c r="AR8084" s="171"/>
    </row>
    <row r="8085" spans="24:44">
      <c r="X8085" t="s">
        <v>27400</v>
      </c>
      <c r="Y8085" t="s">
        <v>389</v>
      </c>
      <c r="Z8085" t="s">
        <v>27401</v>
      </c>
      <c r="AA8085" t="s">
        <v>22437</v>
      </c>
      <c r="AB8085" t="s">
        <v>125</v>
      </c>
      <c r="AO8085" s="171"/>
      <c r="AP8085" s="171"/>
      <c r="AQ8085" s="171"/>
      <c r="AR8085" s="171"/>
    </row>
    <row r="8086" spans="24:44">
      <c r="X8086" t="s">
        <v>27402</v>
      </c>
      <c r="Y8086" t="s">
        <v>389</v>
      </c>
      <c r="Z8086" t="s">
        <v>27403</v>
      </c>
      <c r="AA8086" t="s">
        <v>23806</v>
      </c>
      <c r="AB8086" t="s">
        <v>5354</v>
      </c>
      <c r="AO8086" s="171"/>
      <c r="AP8086" s="171"/>
      <c r="AQ8086" s="171"/>
      <c r="AR8086" s="171"/>
    </row>
    <row r="8087" spans="24:44">
      <c r="X8087" t="s">
        <v>27404</v>
      </c>
      <c r="Y8087" t="s">
        <v>389</v>
      </c>
      <c r="Z8087" t="s">
        <v>27405</v>
      </c>
      <c r="AA8087" t="s">
        <v>22509</v>
      </c>
      <c r="AB8087" t="s">
        <v>5354</v>
      </c>
      <c r="AO8087" s="171"/>
      <c r="AP8087" s="171"/>
      <c r="AQ8087" s="171"/>
      <c r="AR8087" s="171"/>
    </row>
    <row r="8088" spans="24:44">
      <c r="X8088" t="s">
        <v>27406</v>
      </c>
      <c r="Y8088" t="s">
        <v>389</v>
      </c>
      <c r="Z8088" t="s">
        <v>27407</v>
      </c>
      <c r="AA8088" t="s">
        <v>22447</v>
      </c>
      <c r="AB8088" t="s">
        <v>10553</v>
      </c>
      <c r="AO8088" s="171"/>
      <c r="AP8088" s="171"/>
      <c r="AQ8088" s="171"/>
      <c r="AR8088" s="171"/>
    </row>
    <row r="8089" spans="24:44">
      <c r="X8089" t="s">
        <v>27408</v>
      </c>
      <c r="Y8089" t="s">
        <v>389</v>
      </c>
      <c r="Z8089" t="s">
        <v>27409</v>
      </c>
      <c r="AA8089" t="s">
        <v>793</v>
      </c>
      <c r="AB8089" t="s">
        <v>10553</v>
      </c>
      <c r="AO8089" s="171"/>
      <c r="AP8089" s="171"/>
      <c r="AQ8089" s="171"/>
      <c r="AR8089" s="171"/>
    </row>
    <row r="8090" spans="24:44">
      <c r="X8090" t="s">
        <v>27410</v>
      </c>
      <c r="Y8090" t="s">
        <v>389</v>
      </c>
      <c r="Z8090" t="s">
        <v>27411</v>
      </c>
      <c r="AA8090" t="s">
        <v>23806</v>
      </c>
      <c r="AB8090" t="s">
        <v>5354</v>
      </c>
      <c r="AO8090" s="171"/>
      <c r="AP8090" s="171"/>
      <c r="AQ8090" s="171"/>
      <c r="AR8090" s="171"/>
    </row>
    <row r="8091" spans="24:44">
      <c r="X8091" t="s">
        <v>27412</v>
      </c>
      <c r="Y8091" t="s">
        <v>389</v>
      </c>
      <c r="Z8091" t="s">
        <v>27413</v>
      </c>
      <c r="AA8091" t="s">
        <v>27013</v>
      </c>
      <c r="AB8091" t="s">
        <v>25958</v>
      </c>
      <c r="AO8091" s="171"/>
      <c r="AP8091" s="171"/>
      <c r="AQ8091" s="171"/>
      <c r="AR8091" s="171"/>
    </row>
    <row r="8092" spans="24:44">
      <c r="X8092" t="s">
        <v>27414</v>
      </c>
      <c r="Y8092" t="s">
        <v>389</v>
      </c>
      <c r="Z8092" t="s">
        <v>27415</v>
      </c>
      <c r="AA8092" t="s">
        <v>27416</v>
      </c>
      <c r="AB8092" t="s">
        <v>5354</v>
      </c>
      <c r="AO8092" s="171"/>
      <c r="AP8092" s="171"/>
      <c r="AQ8092" s="171"/>
      <c r="AR8092" s="171"/>
    </row>
    <row r="8093" spans="24:44">
      <c r="X8093" t="s">
        <v>27417</v>
      </c>
      <c r="Y8093" t="s">
        <v>386</v>
      </c>
      <c r="Z8093" t="s">
        <v>27418</v>
      </c>
      <c r="AA8093" t="s">
        <v>762</v>
      </c>
      <c r="AB8093" t="s">
        <v>27031</v>
      </c>
      <c r="AO8093" s="171"/>
      <c r="AP8093" s="171"/>
      <c r="AQ8093" s="171"/>
      <c r="AR8093" s="171"/>
    </row>
    <row r="8094" spans="24:44">
      <c r="X8094" t="s">
        <v>27419</v>
      </c>
      <c r="Y8094" t="s">
        <v>389</v>
      </c>
      <c r="Z8094" t="s">
        <v>27420</v>
      </c>
      <c r="AA8094" t="s">
        <v>23396</v>
      </c>
      <c r="AB8094" t="s">
        <v>10553</v>
      </c>
      <c r="AO8094" s="171"/>
      <c r="AP8094" s="171"/>
      <c r="AQ8094" s="171"/>
      <c r="AR8094" s="171"/>
    </row>
    <row r="8095" spans="24:44">
      <c r="X8095" t="s">
        <v>27421</v>
      </c>
      <c r="Y8095" t="s">
        <v>389</v>
      </c>
      <c r="Z8095" t="s">
        <v>27422</v>
      </c>
      <c r="AA8095" t="s">
        <v>22384</v>
      </c>
      <c r="AB8095" t="s">
        <v>10553</v>
      </c>
      <c r="AO8095" s="171"/>
      <c r="AP8095" s="171"/>
      <c r="AQ8095" s="171"/>
      <c r="AR8095" s="171"/>
    </row>
    <row r="8096" spans="24:44">
      <c r="X8096" t="s">
        <v>27423</v>
      </c>
      <c r="Y8096" t="s">
        <v>389</v>
      </c>
      <c r="Z8096" t="s">
        <v>27424</v>
      </c>
      <c r="AA8096" t="s">
        <v>25429</v>
      </c>
      <c r="AB8096" t="s">
        <v>10553</v>
      </c>
      <c r="AO8096" s="171"/>
      <c r="AP8096" s="171"/>
      <c r="AQ8096" s="171"/>
      <c r="AR8096" s="171"/>
    </row>
    <row r="8097" spans="24:44">
      <c r="X8097" t="s">
        <v>27425</v>
      </c>
      <c r="Y8097" t="s">
        <v>389</v>
      </c>
      <c r="Z8097" t="s">
        <v>24521</v>
      </c>
      <c r="AA8097" t="s">
        <v>27426</v>
      </c>
      <c r="AB8097" t="s">
        <v>5354</v>
      </c>
      <c r="AO8097" s="171"/>
      <c r="AP8097" s="171"/>
      <c r="AQ8097" s="171"/>
      <c r="AR8097" s="171"/>
    </row>
    <row r="8098" spans="24:44">
      <c r="X8098" t="s">
        <v>27427</v>
      </c>
      <c r="Y8098" t="s">
        <v>389</v>
      </c>
      <c r="Z8098" t="s">
        <v>27428</v>
      </c>
      <c r="AA8098" t="s">
        <v>27426</v>
      </c>
      <c r="AB8098" t="s">
        <v>5354</v>
      </c>
      <c r="AO8098" s="171"/>
      <c r="AP8098" s="171"/>
      <c r="AQ8098" s="171"/>
      <c r="AR8098" s="171"/>
    </row>
    <row r="8099" spans="24:44">
      <c r="X8099" t="s">
        <v>27429</v>
      </c>
      <c r="Y8099" t="s">
        <v>389</v>
      </c>
      <c r="Z8099" t="s">
        <v>27430</v>
      </c>
      <c r="AA8099" t="s">
        <v>1063</v>
      </c>
      <c r="AB8099" t="s">
        <v>10553</v>
      </c>
      <c r="AO8099" s="171"/>
      <c r="AP8099" s="171"/>
      <c r="AQ8099" s="171"/>
      <c r="AR8099" s="171"/>
    </row>
    <row r="8100" spans="24:44">
      <c r="X8100" t="s">
        <v>27431</v>
      </c>
      <c r="Y8100" t="s">
        <v>386</v>
      </c>
      <c r="Z8100" t="s">
        <v>27432</v>
      </c>
      <c r="AA8100" t="s">
        <v>762</v>
      </c>
      <c r="AB8100" t="s">
        <v>27031</v>
      </c>
      <c r="AO8100" s="171"/>
      <c r="AP8100" s="171"/>
      <c r="AQ8100" s="171"/>
      <c r="AR8100" s="171"/>
    </row>
    <row r="8101" spans="24:44">
      <c r="X8101" t="s">
        <v>27433</v>
      </c>
      <c r="Y8101" t="s">
        <v>389</v>
      </c>
      <c r="Z8101" t="s">
        <v>27434</v>
      </c>
      <c r="AA8101" t="s">
        <v>22437</v>
      </c>
      <c r="AB8101" t="s">
        <v>125</v>
      </c>
      <c r="AO8101" s="171"/>
      <c r="AP8101" s="171"/>
      <c r="AQ8101" s="171"/>
      <c r="AR8101" s="171"/>
    </row>
    <row r="8102" spans="24:44">
      <c r="X8102" t="s">
        <v>27435</v>
      </c>
      <c r="Y8102" t="s">
        <v>389</v>
      </c>
      <c r="Z8102" t="s">
        <v>27436</v>
      </c>
      <c r="AA8102" t="s">
        <v>22390</v>
      </c>
      <c r="AB8102" t="s">
        <v>10553</v>
      </c>
      <c r="AO8102" s="171"/>
      <c r="AP8102" s="171"/>
      <c r="AQ8102" s="171"/>
      <c r="AR8102" s="171"/>
    </row>
    <row r="8103" spans="24:44">
      <c r="X8103" t="s">
        <v>27437</v>
      </c>
      <c r="Y8103" t="s">
        <v>386</v>
      </c>
      <c r="Z8103" t="s">
        <v>27438</v>
      </c>
      <c r="AA8103" t="s">
        <v>27439</v>
      </c>
      <c r="AB8103" t="s">
        <v>10553</v>
      </c>
      <c r="AO8103" s="171"/>
      <c r="AP8103" s="171"/>
      <c r="AQ8103" s="171"/>
      <c r="AR8103" s="171"/>
    </row>
    <row r="8104" spans="24:44">
      <c r="X8104" t="s">
        <v>27440</v>
      </c>
      <c r="Y8104" t="s">
        <v>386</v>
      </c>
      <c r="Z8104" t="s">
        <v>27441</v>
      </c>
      <c r="AA8104" t="s">
        <v>1063</v>
      </c>
      <c r="AB8104" t="s">
        <v>10553</v>
      </c>
      <c r="AO8104" s="171"/>
      <c r="AP8104" s="171"/>
      <c r="AQ8104" s="171"/>
      <c r="AR8104" s="171"/>
    </row>
    <row r="8105" spans="24:44">
      <c r="X8105" t="s">
        <v>27442</v>
      </c>
      <c r="Y8105" t="s">
        <v>389</v>
      </c>
      <c r="Z8105" t="s">
        <v>27443</v>
      </c>
      <c r="AA8105" t="s">
        <v>22384</v>
      </c>
      <c r="AB8105" t="s">
        <v>10553</v>
      </c>
      <c r="AO8105" s="171"/>
      <c r="AP8105" s="171"/>
      <c r="AQ8105" s="171"/>
      <c r="AR8105" s="171"/>
    </row>
    <row r="8106" spans="24:44">
      <c r="X8106" t="s">
        <v>27444</v>
      </c>
      <c r="Y8106" t="s">
        <v>389</v>
      </c>
      <c r="Z8106" t="s">
        <v>27445</v>
      </c>
      <c r="AA8106" t="s">
        <v>1052</v>
      </c>
      <c r="AB8106" t="s">
        <v>10553</v>
      </c>
      <c r="AO8106" s="171"/>
      <c r="AP8106" s="171"/>
      <c r="AQ8106" s="171"/>
      <c r="AR8106" s="171"/>
    </row>
    <row r="8107" spans="24:44">
      <c r="X8107" t="s">
        <v>27446</v>
      </c>
      <c r="Y8107" t="s">
        <v>389</v>
      </c>
      <c r="Z8107" t="s">
        <v>24460</v>
      </c>
      <c r="AA8107" t="s">
        <v>986</v>
      </c>
      <c r="AB8107" t="s">
        <v>10553</v>
      </c>
      <c r="AO8107" s="171"/>
      <c r="AP8107" s="171"/>
      <c r="AQ8107" s="171"/>
      <c r="AR8107" s="171"/>
    </row>
    <row r="8108" spans="24:44">
      <c r="X8108" t="s">
        <v>27447</v>
      </c>
      <c r="Y8108" t="s">
        <v>389</v>
      </c>
      <c r="Z8108" t="s">
        <v>27448</v>
      </c>
      <c r="AA8108" t="s">
        <v>22398</v>
      </c>
      <c r="AB8108" t="s">
        <v>125</v>
      </c>
      <c r="AO8108" s="171"/>
      <c r="AP8108" s="171"/>
      <c r="AQ8108" s="171"/>
      <c r="AR8108" s="171"/>
    </row>
    <row r="8109" spans="24:44">
      <c r="X8109" t="s">
        <v>27449</v>
      </c>
      <c r="Y8109" t="s">
        <v>386</v>
      </c>
      <c r="Z8109" t="s">
        <v>27450</v>
      </c>
      <c r="AA8109" t="s">
        <v>26269</v>
      </c>
      <c r="AB8109" t="s">
        <v>5354</v>
      </c>
      <c r="AO8109" s="171"/>
      <c r="AP8109" s="171"/>
      <c r="AQ8109" s="171"/>
      <c r="AR8109" s="171"/>
    </row>
    <row r="8110" spans="24:44">
      <c r="X8110" t="s">
        <v>27451</v>
      </c>
      <c r="Y8110" t="s">
        <v>386</v>
      </c>
      <c r="Z8110" t="s">
        <v>27452</v>
      </c>
      <c r="AA8110" t="s">
        <v>26269</v>
      </c>
      <c r="AB8110" t="s">
        <v>5354</v>
      </c>
      <c r="AO8110" s="171"/>
      <c r="AP8110" s="171"/>
      <c r="AQ8110" s="171"/>
      <c r="AR8110" s="171"/>
    </row>
    <row r="8111" spans="24:44">
      <c r="X8111" t="s">
        <v>27453</v>
      </c>
      <c r="Y8111" t="s">
        <v>389</v>
      </c>
      <c r="Z8111" t="s">
        <v>27454</v>
      </c>
      <c r="AA8111" t="s">
        <v>23949</v>
      </c>
      <c r="AB8111" t="s">
        <v>10553</v>
      </c>
      <c r="AO8111" s="171"/>
      <c r="AP8111" s="171"/>
      <c r="AQ8111" s="171"/>
      <c r="AR8111" s="171"/>
    </row>
    <row r="8112" spans="24:44">
      <c r="X8112" t="s">
        <v>27455</v>
      </c>
      <c r="Y8112" t="s">
        <v>389</v>
      </c>
      <c r="Z8112" t="s">
        <v>27456</v>
      </c>
      <c r="AA8112" t="s">
        <v>23715</v>
      </c>
      <c r="AB8112" t="s">
        <v>5354</v>
      </c>
      <c r="AO8112" s="171"/>
      <c r="AP8112" s="171"/>
      <c r="AQ8112" s="171"/>
      <c r="AR8112" s="171"/>
    </row>
    <row r="8113" spans="24:44">
      <c r="X8113" t="s">
        <v>27457</v>
      </c>
      <c r="Y8113" t="s">
        <v>389</v>
      </c>
      <c r="Z8113" t="s">
        <v>27458</v>
      </c>
      <c r="AA8113" t="s">
        <v>23715</v>
      </c>
      <c r="AB8113" t="s">
        <v>5354</v>
      </c>
      <c r="AO8113" s="171"/>
      <c r="AP8113" s="171"/>
      <c r="AQ8113" s="171"/>
      <c r="AR8113" s="171"/>
    </row>
    <row r="8114" spans="24:44">
      <c r="X8114" t="s">
        <v>27459</v>
      </c>
      <c r="Y8114" t="s">
        <v>389</v>
      </c>
      <c r="Z8114" t="s">
        <v>27460</v>
      </c>
      <c r="AA8114" t="s">
        <v>23715</v>
      </c>
      <c r="AB8114" t="s">
        <v>5354</v>
      </c>
      <c r="AO8114" s="171"/>
      <c r="AP8114" s="171"/>
      <c r="AQ8114" s="171"/>
      <c r="AR8114" s="171"/>
    </row>
    <row r="8115" spans="24:44">
      <c r="X8115" t="s">
        <v>27461</v>
      </c>
      <c r="Y8115" t="s">
        <v>386</v>
      </c>
      <c r="Z8115" t="s">
        <v>27462</v>
      </c>
      <c r="AA8115" t="s">
        <v>23416</v>
      </c>
      <c r="AB8115" t="s">
        <v>125</v>
      </c>
      <c r="AO8115" s="171"/>
      <c r="AP8115" s="171"/>
      <c r="AQ8115" s="171"/>
      <c r="AR8115" s="171"/>
    </row>
    <row r="8116" spans="24:44">
      <c r="X8116" t="s">
        <v>27463</v>
      </c>
      <c r="Y8116" t="s">
        <v>389</v>
      </c>
      <c r="Z8116" t="s">
        <v>27464</v>
      </c>
      <c r="AA8116" t="s">
        <v>23806</v>
      </c>
      <c r="AB8116" t="s">
        <v>5354</v>
      </c>
      <c r="AO8116" s="171"/>
      <c r="AP8116" s="171"/>
      <c r="AQ8116" s="171"/>
      <c r="AR8116" s="171"/>
    </row>
    <row r="8117" spans="24:44">
      <c r="X8117" t="s">
        <v>27465</v>
      </c>
      <c r="Y8117" t="s">
        <v>389</v>
      </c>
      <c r="Z8117" t="s">
        <v>27466</v>
      </c>
      <c r="AA8117" t="s">
        <v>22509</v>
      </c>
      <c r="AB8117" t="s">
        <v>5354</v>
      </c>
      <c r="AO8117" s="171"/>
      <c r="AP8117" s="171"/>
      <c r="AQ8117" s="171"/>
      <c r="AR8117" s="171"/>
    </row>
    <row r="8118" spans="24:44">
      <c r="X8118" t="s">
        <v>27467</v>
      </c>
      <c r="Y8118" t="s">
        <v>389</v>
      </c>
      <c r="Z8118" t="s">
        <v>27468</v>
      </c>
      <c r="AA8118" t="s">
        <v>22509</v>
      </c>
      <c r="AB8118" t="s">
        <v>5354</v>
      </c>
      <c r="AO8118" s="171"/>
      <c r="AP8118" s="171"/>
      <c r="AQ8118" s="171"/>
      <c r="AR8118" s="171"/>
    </row>
    <row r="8119" spans="24:44">
      <c r="X8119" t="s">
        <v>27469</v>
      </c>
      <c r="Y8119" t="s">
        <v>389</v>
      </c>
      <c r="Z8119" t="s">
        <v>27470</v>
      </c>
      <c r="AA8119" t="s">
        <v>23396</v>
      </c>
      <c r="AB8119" t="s">
        <v>10553</v>
      </c>
      <c r="AO8119" s="171"/>
      <c r="AP8119" s="171"/>
      <c r="AQ8119" s="171"/>
      <c r="AR8119" s="171"/>
    </row>
    <row r="8120" spans="24:44">
      <c r="X8120" t="s">
        <v>27471</v>
      </c>
      <c r="Y8120" t="s">
        <v>389</v>
      </c>
      <c r="Z8120" t="s">
        <v>27472</v>
      </c>
      <c r="AA8120" t="s">
        <v>22509</v>
      </c>
      <c r="AB8120" t="s">
        <v>5354</v>
      </c>
      <c r="AO8120" s="171"/>
      <c r="AP8120" s="171"/>
      <c r="AQ8120" s="171"/>
      <c r="AR8120" s="171"/>
    </row>
    <row r="8121" spans="24:44">
      <c r="X8121" t="s">
        <v>27473</v>
      </c>
      <c r="Y8121" t="s">
        <v>389</v>
      </c>
      <c r="Z8121" t="s">
        <v>27474</v>
      </c>
      <c r="AA8121" t="s">
        <v>23396</v>
      </c>
      <c r="AB8121" t="s">
        <v>10553</v>
      </c>
      <c r="AO8121" s="171"/>
      <c r="AP8121" s="171"/>
      <c r="AQ8121" s="171"/>
      <c r="AR8121" s="171"/>
    </row>
    <row r="8122" spans="24:44">
      <c r="X8122" t="s">
        <v>27475</v>
      </c>
      <c r="Y8122" t="s">
        <v>389</v>
      </c>
      <c r="Z8122" t="s">
        <v>27476</v>
      </c>
      <c r="AA8122" t="s">
        <v>27154</v>
      </c>
      <c r="AB8122" t="s">
        <v>10553</v>
      </c>
      <c r="AO8122" s="171"/>
      <c r="AP8122" s="171"/>
      <c r="AQ8122" s="171"/>
      <c r="AR8122" s="171"/>
    </row>
    <row r="8123" spans="24:44">
      <c r="X8123" t="s">
        <v>27477</v>
      </c>
      <c r="Y8123" t="s">
        <v>389</v>
      </c>
      <c r="Z8123" t="s">
        <v>27478</v>
      </c>
      <c r="AA8123" t="s">
        <v>771</v>
      </c>
      <c r="AB8123" t="s">
        <v>26064</v>
      </c>
      <c r="AO8123" s="171"/>
      <c r="AP8123" s="171"/>
      <c r="AQ8123" s="171"/>
      <c r="AR8123" s="171"/>
    </row>
    <row r="8124" spans="24:44">
      <c r="X8124" t="s">
        <v>27479</v>
      </c>
      <c r="Y8124" t="s">
        <v>389</v>
      </c>
      <c r="Z8124" t="s">
        <v>27480</v>
      </c>
      <c r="AA8124" t="s">
        <v>781</v>
      </c>
      <c r="AB8124" t="s">
        <v>10553</v>
      </c>
      <c r="AO8124" s="171"/>
      <c r="AP8124" s="171"/>
      <c r="AQ8124" s="171"/>
      <c r="AR8124" s="171"/>
    </row>
    <row r="8125" spans="24:44">
      <c r="X8125" t="s">
        <v>27481</v>
      </c>
      <c r="Y8125" t="s">
        <v>389</v>
      </c>
      <c r="Z8125" t="s">
        <v>27482</v>
      </c>
      <c r="AA8125" t="s">
        <v>740</v>
      </c>
      <c r="AB8125" t="s">
        <v>10553</v>
      </c>
      <c r="AO8125" s="171"/>
      <c r="AP8125" s="171"/>
      <c r="AQ8125" s="171"/>
      <c r="AR8125" s="171"/>
    </row>
    <row r="8126" spans="24:44">
      <c r="X8126" t="s">
        <v>27483</v>
      </c>
      <c r="Y8126" t="s">
        <v>386</v>
      </c>
      <c r="Z8126" t="s">
        <v>27484</v>
      </c>
      <c r="AA8126" t="s">
        <v>945</v>
      </c>
      <c r="AB8126" t="s">
        <v>10553</v>
      </c>
      <c r="AO8126" s="171"/>
      <c r="AP8126" s="171"/>
      <c r="AQ8126" s="171"/>
      <c r="AR8126" s="171"/>
    </row>
    <row r="8127" spans="24:44">
      <c r="X8127" t="s">
        <v>27485</v>
      </c>
      <c r="Y8127" t="s">
        <v>389</v>
      </c>
      <c r="Z8127" t="s">
        <v>27486</v>
      </c>
      <c r="AA8127" t="s">
        <v>1063</v>
      </c>
      <c r="AB8127" t="s">
        <v>10553</v>
      </c>
      <c r="AO8127" s="171"/>
      <c r="AP8127" s="171"/>
      <c r="AQ8127" s="171"/>
      <c r="AR8127" s="171"/>
    </row>
    <row r="8128" spans="24:44">
      <c r="X8128" t="s">
        <v>27487</v>
      </c>
      <c r="Y8128" t="s">
        <v>389</v>
      </c>
      <c r="Z8128" t="s">
        <v>27488</v>
      </c>
      <c r="AA8128" t="s">
        <v>27187</v>
      </c>
      <c r="AB8128" t="s">
        <v>10553</v>
      </c>
      <c r="AO8128" s="171"/>
      <c r="AP8128" s="171"/>
      <c r="AQ8128" s="171"/>
      <c r="AR8128" s="171"/>
    </row>
    <row r="8129" spans="24:44">
      <c r="X8129" t="s">
        <v>27489</v>
      </c>
      <c r="Y8129" t="s">
        <v>389</v>
      </c>
      <c r="Z8129" t="s">
        <v>27490</v>
      </c>
      <c r="AA8129" t="s">
        <v>23949</v>
      </c>
      <c r="AB8129" t="s">
        <v>10553</v>
      </c>
      <c r="AO8129" s="171"/>
      <c r="AP8129" s="171"/>
      <c r="AQ8129" s="171"/>
      <c r="AR8129" s="171"/>
    </row>
    <row r="8130" spans="24:44">
      <c r="X8130" t="s">
        <v>27491</v>
      </c>
      <c r="Y8130" t="s">
        <v>389</v>
      </c>
      <c r="Z8130" t="s">
        <v>27492</v>
      </c>
      <c r="AA8130" t="s">
        <v>25429</v>
      </c>
      <c r="AB8130" t="s">
        <v>10553</v>
      </c>
      <c r="AO8130" s="171"/>
      <c r="AP8130" s="171"/>
      <c r="AQ8130" s="171"/>
      <c r="AR8130" s="171"/>
    </row>
    <row r="8131" spans="24:44">
      <c r="X8131" t="s">
        <v>27493</v>
      </c>
      <c r="Y8131" t="s">
        <v>389</v>
      </c>
      <c r="Z8131" t="s">
        <v>27494</v>
      </c>
      <c r="AA8131" t="s">
        <v>23806</v>
      </c>
      <c r="AB8131" t="s">
        <v>5354</v>
      </c>
      <c r="AO8131" s="171"/>
      <c r="AP8131" s="171"/>
      <c r="AQ8131" s="171"/>
      <c r="AR8131" s="171"/>
    </row>
    <row r="8132" spans="24:44">
      <c r="X8132" t="s">
        <v>27495</v>
      </c>
      <c r="Y8132" t="s">
        <v>389</v>
      </c>
      <c r="Z8132" t="s">
        <v>27496</v>
      </c>
      <c r="AA8132" t="s">
        <v>27497</v>
      </c>
      <c r="AB8132" t="s">
        <v>27498</v>
      </c>
      <c r="AO8132" s="171"/>
      <c r="AP8132" s="171"/>
      <c r="AQ8132" s="171"/>
      <c r="AR8132" s="171"/>
    </row>
    <row r="8133" spans="24:44">
      <c r="X8133" t="s">
        <v>27499</v>
      </c>
      <c r="Y8133" t="s">
        <v>389</v>
      </c>
      <c r="Z8133" t="s">
        <v>27500</v>
      </c>
      <c r="AA8133" t="s">
        <v>27501</v>
      </c>
      <c r="AB8133" t="s">
        <v>26064</v>
      </c>
      <c r="AO8133" s="171"/>
      <c r="AP8133" s="171"/>
      <c r="AQ8133" s="171"/>
      <c r="AR8133" s="171"/>
    </row>
    <row r="8134" spans="24:44">
      <c r="X8134" t="s">
        <v>27502</v>
      </c>
      <c r="Y8134" t="s">
        <v>386</v>
      </c>
      <c r="Z8134" t="s">
        <v>27503</v>
      </c>
      <c r="AA8134" t="s">
        <v>1008</v>
      </c>
      <c r="AB8134" t="s">
        <v>10553</v>
      </c>
      <c r="AO8134" s="171"/>
      <c r="AP8134" s="171"/>
      <c r="AQ8134" s="171"/>
      <c r="AR8134" s="171"/>
    </row>
    <row r="8135" spans="24:44">
      <c r="X8135" t="s">
        <v>27504</v>
      </c>
      <c r="Y8135" t="s">
        <v>386</v>
      </c>
      <c r="Z8135" t="s">
        <v>27505</v>
      </c>
      <c r="AA8135" t="s">
        <v>804</v>
      </c>
      <c r="AB8135" t="s">
        <v>27506</v>
      </c>
      <c r="AO8135" s="171"/>
      <c r="AP8135" s="171"/>
      <c r="AQ8135" s="171"/>
      <c r="AR8135" s="171"/>
    </row>
    <row r="8136" spans="24:44">
      <c r="X8136" t="s">
        <v>27507</v>
      </c>
      <c r="Y8136" t="s">
        <v>389</v>
      </c>
      <c r="Z8136" t="s">
        <v>27508</v>
      </c>
      <c r="AA8136" t="s">
        <v>22717</v>
      </c>
      <c r="AB8136" t="s">
        <v>125</v>
      </c>
      <c r="AO8136" s="171"/>
      <c r="AP8136" s="171"/>
      <c r="AQ8136" s="171"/>
      <c r="AR8136" s="171"/>
    </row>
    <row r="8137" spans="24:44">
      <c r="X8137" t="s">
        <v>27509</v>
      </c>
      <c r="Y8137" t="s">
        <v>389</v>
      </c>
      <c r="Z8137" t="s">
        <v>27510</v>
      </c>
      <c r="AA8137" t="s">
        <v>22717</v>
      </c>
      <c r="AB8137" t="s">
        <v>125</v>
      </c>
      <c r="AO8137" s="171"/>
      <c r="AP8137" s="171"/>
      <c r="AQ8137" s="171"/>
      <c r="AR8137" s="171"/>
    </row>
    <row r="8138" spans="24:44">
      <c r="X8138" t="s">
        <v>27511</v>
      </c>
      <c r="Y8138" t="s">
        <v>389</v>
      </c>
      <c r="Z8138" t="s">
        <v>27512</v>
      </c>
      <c r="AA8138" t="s">
        <v>22717</v>
      </c>
      <c r="AB8138" t="s">
        <v>125</v>
      </c>
      <c r="AO8138" s="171"/>
      <c r="AP8138" s="171"/>
      <c r="AQ8138" s="171"/>
      <c r="AR8138" s="171"/>
    </row>
    <row r="8139" spans="24:44">
      <c r="X8139" t="s">
        <v>27513</v>
      </c>
      <c r="Y8139" t="s">
        <v>386</v>
      </c>
      <c r="Z8139" t="s">
        <v>27514</v>
      </c>
      <c r="AA8139" t="s">
        <v>815</v>
      </c>
      <c r="AB8139" t="s">
        <v>27515</v>
      </c>
      <c r="AO8139" s="171"/>
      <c r="AP8139" s="171"/>
      <c r="AQ8139" s="171"/>
      <c r="AR8139" s="171"/>
    </row>
    <row r="8140" spans="24:44">
      <c r="X8140" t="s">
        <v>27516</v>
      </c>
      <c r="Y8140" t="s">
        <v>386</v>
      </c>
      <c r="Z8140" t="s">
        <v>27517</v>
      </c>
      <c r="AA8140" t="s">
        <v>27518</v>
      </c>
      <c r="AB8140" t="s">
        <v>10553</v>
      </c>
      <c r="AO8140" s="171"/>
      <c r="AP8140" s="171"/>
      <c r="AQ8140" s="171"/>
      <c r="AR8140" s="171"/>
    </row>
    <row r="8141" spans="24:44">
      <c r="X8141" t="s">
        <v>27519</v>
      </c>
      <c r="Y8141" t="s">
        <v>389</v>
      </c>
      <c r="Z8141" t="s">
        <v>27520</v>
      </c>
      <c r="AA8141" t="s">
        <v>27521</v>
      </c>
      <c r="AB8141" t="s">
        <v>5354</v>
      </c>
      <c r="AO8141" s="171"/>
      <c r="AP8141" s="171"/>
      <c r="AQ8141" s="171"/>
      <c r="AR8141" s="171"/>
    </row>
    <row r="8142" spans="24:44">
      <c r="X8142" t="s">
        <v>27522</v>
      </c>
      <c r="Y8142" t="s">
        <v>386</v>
      </c>
      <c r="Z8142" t="s">
        <v>27523</v>
      </c>
      <c r="AA8142" t="s">
        <v>27524</v>
      </c>
      <c r="AB8142" t="s">
        <v>5354</v>
      </c>
      <c r="AO8142" s="171"/>
      <c r="AP8142" s="171"/>
      <c r="AQ8142" s="171"/>
      <c r="AR8142" s="171"/>
    </row>
    <row r="8143" spans="24:44">
      <c r="X8143" t="s">
        <v>27525</v>
      </c>
      <c r="Y8143" t="s">
        <v>389</v>
      </c>
      <c r="Z8143" t="s">
        <v>27526</v>
      </c>
      <c r="AA8143" t="s">
        <v>22437</v>
      </c>
      <c r="AB8143" t="s">
        <v>125</v>
      </c>
      <c r="AO8143" s="171"/>
      <c r="AP8143" s="171"/>
      <c r="AQ8143" s="171"/>
      <c r="AR8143" s="171"/>
    </row>
    <row r="8144" spans="24:44">
      <c r="X8144" t="s">
        <v>27527</v>
      </c>
      <c r="Y8144" t="s">
        <v>389</v>
      </c>
      <c r="Z8144" t="s">
        <v>27528</v>
      </c>
      <c r="AA8144" t="s">
        <v>22437</v>
      </c>
      <c r="AB8144" t="s">
        <v>125</v>
      </c>
      <c r="AO8144" s="171"/>
      <c r="AP8144" s="171"/>
      <c r="AQ8144" s="171"/>
      <c r="AR8144" s="171"/>
    </row>
    <row r="8145" spans="24:44">
      <c r="X8145" t="s">
        <v>27529</v>
      </c>
      <c r="Y8145" t="s">
        <v>389</v>
      </c>
      <c r="Z8145" t="s">
        <v>27530</v>
      </c>
      <c r="AA8145" t="s">
        <v>22398</v>
      </c>
      <c r="AB8145" t="s">
        <v>125</v>
      </c>
      <c r="AO8145" s="171"/>
      <c r="AP8145" s="171"/>
      <c r="AQ8145" s="171"/>
      <c r="AR8145" s="171"/>
    </row>
    <row r="8146" spans="24:44">
      <c r="X8146" t="s">
        <v>27531</v>
      </c>
      <c r="Y8146" t="s">
        <v>389</v>
      </c>
      <c r="Z8146" t="s">
        <v>27532</v>
      </c>
      <c r="AA8146" t="s">
        <v>23040</v>
      </c>
      <c r="AB8146" t="s">
        <v>125</v>
      </c>
      <c r="AO8146" s="171"/>
      <c r="AP8146" s="171"/>
      <c r="AQ8146" s="171"/>
      <c r="AR8146" s="171"/>
    </row>
    <row r="8147" spans="24:44">
      <c r="X8147" t="s">
        <v>27533</v>
      </c>
      <c r="Y8147" t="s">
        <v>389</v>
      </c>
      <c r="Z8147" t="s">
        <v>27534</v>
      </c>
      <c r="AA8147" t="s">
        <v>26653</v>
      </c>
      <c r="AB8147" t="s">
        <v>10553</v>
      </c>
      <c r="AO8147" s="171"/>
      <c r="AP8147" s="171"/>
      <c r="AQ8147" s="171"/>
      <c r="AR8147" s="171"/>
    </row>
    <row r="8148" spans="24:44">
      <c r="X8148" t="s">
        <v>27535</v>
      </c>
      <c r="Y8148" t="s">
        <v>389</v>
      </c>
      <c r="Z8148" t="s">
        <v>27536</v>
      </c>
      <c r="AA8148" t="s">
        <v>22509</v>
      </c>
      <c r="AB8148" t="s">
        <v>5354</v>
      </c>
      <c r="AO8148" s="171"/>
      <c r="AP8148" s="171"/>
      <c r="AQ8148" s="171"/>
      <c r="AR8148" s="171"/>
    </row>
    <row r="8149" spans="24:44">
      <c r="X8149" t="s">
        <v>27537</v>
      </c>
      <c r="Y8149" t="s">
        <v>386</v>
      </c>
      <c r="Z8149" t="s">
        <v>27538</v>
      </c>
      <c r="AA8149" t="s">
        <v>23806</v>
      </c>
      <c r="AB8149" t="s">
        <v>5354</v>
      </c>
      <c r="AO8149" s="171"/>
      <c r="AP8149" s="171"/>
      <c r="AQ8149" s="171"/>
      <c r="AR8149" s="171"/>
    </row>
    <row r="8150" spans="24:44">
      <c r="X8150" t="s">
        <v>27539</v>
      </c>
      <c r="Y8150" t="s">
        <v>389</v>
      </c>
      <c r="Z8150" t="s">
        <v>27540</v>
      </c>
      <c r="AA8150" t="s">
        <v>22509</v>
      </c>
      <c r="AB8150" t="s">
        <v>5354</v>
      </c>
      <c r="AO8150" s="171"/>
      <c r="AP8150" s="171"/>
      <c r="AQ8150" s="171"/>
      <c r="AR8150" s="171"/>
    </row>
    <row r="8151" spans="24:44">
      <c r="X8151" t="s">
        <v>27541</v>
      </c>
      <c r="Y8151" t="s">
        <v>389</v>
      </c>
      <c r="Z8151" t="s">
        <v>27542</v>
      </c>
      <c r="AA8151" t="s">
        <v>22509</v>
      </c>
      <c r="AB8151" t="s">
        <v>5354</v>
      </c>
      <c r="AO8151" s="171"/>
      <c r="AP8151" s="171"/>
      <c r="AQ8151" s="171"/>
      <c r="AR8151" s="171"/>
    </row>
    <row r="8152" spans="24:44">
      <c r="X8152" t="s">
        <v>27543</v>
      </c>
      <c r="Y8152" t="s">
        <v>389</v>
      </c>
      <c r="Z8152" t="s">
        <v>27544</v>
      </c>
      <c r="AA8152" t="s">
        <v>22509</v>
      </c>
      <c r="AB8152" t="s">
        <v>5354</v>
      </c>
      <c r="AO8152" s="171"/>
      <c r="AP8152" s="171"/>
      <c r="AQ8152" s="171"/>
      <c r="AR8152" s="171"/>
    </row>
    <row r="8153" spans="24:44">
      <c r="X8153" t="s">
        <v>27545</v>
      </c>
      <c r="Y8153" t="s">
        <v>389</v>
      </c>
      <c r="Z8153" t="s">
        <v>26605</v>
      </c>
      <c r="AA8153" t="s">
        <v>740</v>
      </c>
      <c r="AB8153" t="s">
        <v>10553</v>
      </c>
      <c r="AO8153" s="171"/>
      <c r="AP8153" s="171"/>
      <c r="AQ8153" s="171"/>
      <c r="AR8153" s="171"/>
    </row>
    <row r="8154" spans="24:44">
      <c r="X8154" t="s">
        <v>27546</v>
      </c>
      <c r="Y8154" t="s">
        <v>389</v>
      </c>
      <c r="Z8154" t="s">
        <v>25814</v>
      </c>
      <c r="AA8154" t="s">
        <v>740</v>
      </c>
      <c r="AB8154" t="s">
        <v>10553</v>
      </c>
      <c r="AO8154" s="171"/>
      <c r="AP8154" s="171"/>
      <c r="AQ8154" s="171"/>
      <c r="AR8154" s="171"/>
    </row>
    <row r="8155" spans="24:44">
      <c r="X8155" t="s">
        <v>27547</v>
      </c>
      <c r="Y8155" t="s">
        <v>389</v>
      </c>
      <c r="Z8155" t="s">
        <v>27548</v>
      </c>
      <c r="AA8155" t="s">
        <v>22717</v>
      </c>
      <c r="AB8155" t="s">
        <v>125</v>
      </c>
      <c r="AO8155" s="171"/>
      <c r="AP8155" s="171"/>
      <c r="AQ8155" s="171"/>
      <c r="AR8155" s="171"/>
    </row>
    <row r="8156" spans="24:44">
      <c r="X8156" t="s">
        <v>27549</v>
      </c>
      <c r="Y8156" t="s">
        <v>389</v>
      </c>
      <c r="Z8156" t="s">
        <v>27550</v>
      </c>
      <c r="AA8156" t="s">
        <v>22717</v>
      </c>
      <c r="AB8156" t="s">
        <v>125</v>
      </c>
      <c r="AO8156" s="171"/>
      <c r="AP8156" s="171"/>
      <c r="AQ8156" s="171"/>
      <c r="AR8156" s="171"/>
    </row>
    <row r="8157" spans="24:44">
      <c r="X8157" t="s">
        <v>27551</v>
      </c>
      <c r="Y8157" t="s">
        <v>386</v>
      </c>
      <c r="Z8157" t="s">
        <v>27552</v>
      </c>
      <c r="AA8157" t="s">
        <v>23806</v>
      </c>
      <c r="AB8157" t="s">
        <v>5354</v>
      </c>
      <c r="AO8157" s="171"/>
      <c r="AP8157" s="171"/>
      <c r="AQ8157" s="171"/>
      <c r="AR8157" s="171"/>
    </row>
    <row r="8158" spans="24:44">
      <c r="X8158" t="s">
        <v>27553</v>
      </c>
      <c r="Y8158" t="s">
        <v>386</v>
      </c>
      <c r="Z8158" t="s">
        <v>27554</v>
      </c>
      <c r="AA8158" t="s">
        <v>22398</v>
      </c>
      <c r="AB8158" t="s">
        <v>125</v>
      </c>
      <c r="AO8158" s="171"/>
      <c r="AP8158" s="171"/>
      <c r="AQ8158" s="171"/>
      <c r="AR8158" s="171"/>
    </row>
    <row r="8159" spans="24:44">
      <c r="X8159" t="s">
        <v>27555</v>
      </c>
      <c r="Y8159" t="s">
        <v>386</v>
      </c>
      <c r="Z8159" t="s">
        <v>27556</v>
      </c>
      <c r="AA8159" t="s">
        <v>762</v>
      </c>
      <c r="AB8159" t="s">
        <v>27031</v>
      </c>
      <c r="AO8159" s="171"/>
      <c r="AP8159" s="171"/>
      <c r="AQ8159" s="171"/>
      <c r="AR8159" s="171"/>
    </row>
    <row r="8160" spans="24:44">
      <c r="X8160" t="s">
        <v>27557</v>
      </c>
      <c r="Y8160" t="s">
        <v>389</v>
      </c>
      <c r="Z8160" t="s">
        <v>27558</v>
      </c>
      <c r="AA8160" t="s">
        <v>22509</v>
      </c>
      <c r="AB8160" t="s">
        <v>5354</v>
      </c>
      <c r="AO8160" s="171"/>
      <c r="AP8160" s="171"/>
      <c r="AQ8160" s="171"/>
      <c r="AR8160" s="171"/>
    </row>
    <row r="8161" spans="24:44">
      <c r="X8161" t="s">
        <v>27559</v>
      </c>
      <c r="Y8161" t="s">
        <v>386</v>
      </c>
      <c r="Z8161" t="s">
        <v>27560</v>
      </c>
      <c r="AA8161" t="s">
        <v>23806</v>
      </c>
      <c r="AB8161" t="s">
        <v>5354</v>
      </c>
      <c r="AO8161" s="171"/>
      <c r="AP8161" s="171"/>
      <c r="AQ8161" s="171"/>
      <c r="AR8161" s="171"/>
    </row>
    <row r="8162" spans="24:44">
      <c r="X8162" t="s">
        <v>27561</v>
      </c>
      <c r="Y8162" t="s">
        <v>389</v>
      </c>
      <c r="Z8162" t="s">
        <v>27562</v>
      </c>
      <c r="AA8162" t="s">
        <v>22437</v>
      </c>
      <c r="AB8162" t="s">
        <v>125</v>
      </c>
      <c r="AO8162" s="171"/>
      <c r="AP8162" s="171"/>
      <c r="AQ8162" s="171"/>
      <c r="AR8162" s="171"/>
    </row>
    <row r="8163" spans="24:44">
      <c r="X8163" t="s">
        <v>27563</v>
      </c>
      <c r="Y8163" t="s">
        <v>386</v>
      </c>
      <c r="Z8163" t="s">
        <v>27564</v>
      </c>
      <c r="AA8163" t="s">
        <v>23806</v>
      </c>
      <c r="AB8163" t="s">
        <v>5354</v>
      </c>
      <c r="AO8163" s="171"/>
      <c r="AP8163" s="171"/>
      <c r="AQ8163" s="171"/>
      <c r="AR8163" s="171"/>
    </row>
    <row r="8164" spans="24:44">
      <c r="X8164" t="s">
        <v>27565</v>
      </c>
      <c r="Y8164" t="s">
        <v>389</v>
      </c>
      <c r="Z8164" t="s">
        <v>27566</v>
      </c>
      <c r="AA8164" t="s">
        <v>22509</v>
      </c>
      <c r="AB8164" t="s">
        <v>5354</v>
      </c>
      <c r="AO8164" s="171"/>
      <c r="AP8164" s="171"/>
      <c r="AQ8164" s="171"/>
      <c r="AR8164" s="171"/>
    </row>
    <row r="8165" spans="24:44">
      <c r="X8165" t="s">
        <v>27567</v>
      </c>
      <c r="Y8165" t="s">
        <v>389</v>
      </c>
      <c r="Z8165" t="s">
        <v>27568</v>
      </c>
      <c r="AA8165" t="s">
        <v>22509</v>
      </c>
      <c r="AB8165" t="s">
        <v>5354</v>
      </c>
      <c r="AO8165" s="171"/>
      <c r="AP8165" s="171"/>
      <c r="AQ8165" s="171"/>
      <c r="AR8165" s="171"/>
    </row>
    <row r="8166" spans="24:44">
      <c r="X8166" t="s">
        <v>2163</v>
      </c>
      <c r="Y8166" t="s">
        <v>386</v>
      </c>
      <c r="Z8166" t="s">
        <v>27569</v>
      </c>
      <c r="AA8166" t="s">
        <v>1063</v>
      </c>
      <c r="AB8166" t="s">
        <v>10553</v>
      </c>
      <c r="AO8166" s="171"/>
      <c r="AP8166" s="171"/>
      <c r="AQ8166" s="171"/>
      <c r="AR8166" s="171"/>
    </row>
    <row r="8167" spans="24:44">
      <c r="X8167" t="s">
        <v>27570</v>
      </c>
      <c r="Y8167" t="s">
        <v>389</v>
      </c>
      <c r="Z8167" t="s">
        <v>27571</v>
      </c>
      <c r="AA8167" t="s">
        <v>22398</v>
      </c>
      <c r="AB8167" t="s">
        <v>125</v>
      </c>
      <c r="AO8167" s="171"/>
      <c r="AP8167" s="171"/>
      <c r="AQ8167" s="171"/>
      <c r="AR8167" s="171"/>
    </row>
    <row r="8168" spans="24:44">
      <c r="X8168" t="s">
        <v>27572</v>
      </c>
      <c r="Y8168" t="s">
        <v>389</v>
      </c>
      <c r="Z8168" t="s">
        <v>27573</v>
      </c>
      <c r="AA8168" t="s">
        <v>1063</v>
      </c>
      <c r="AB8168" t="s">
        <v>10553</v>
      </c>
      <c r="AO8168" s="171"/>
      <c r="AP8168" s="171"/>
      <c r="AQ8168" s="171"/>
      <c r="AR8168" s="171"/>
    </row>
    <row r="8169" spans="24:44">
      <c r="X8169" t="s">
        <v>27574</v>
      </c>
      <c r="Y8169" t="s">
        <v>389</v>
      </c>
      <c r="Z8169" t="s">
        <v>27575</v>
      </c>
      <c r="AA8169" t="s">
        <v>22509</v>
      </c>
      <c r="AB8169" t="s">
        <v>5354</v>
      </c>
      <c r="AO8169" s="171"/>
      <c r="AP8169" s="171"/>
      <c r="AQ8169" s="171"/>
      <c r="AR8169" s="171"/>
    </row>
    <row r="8170" spans="24:44">
      <c r="X8170" t="s">
        <v>27576</v>
      </c>
      <c r="Y8170" t="s">
        <v>389</v>
      </c>
      <c r="Z8170" t="s">
        <v>27577</v>
      </c>
      <c r="AA8170" t="s">
        <v>22509</v>
      </c>
      <c r="AB8170" t="s">
        <v>5354</v>
      </c>
      <c r="AO8170" s="171"/>
      <c r="AP8170" s="171"/>
      <c r="AQ8170" s="171"/>
      <c r="AR8170" s="171"/>
    </row>
    <row r="8171" spans="24:44">
      <c r="X8171" t="s">
        <v>27578</v>
      </c>
      <c r="Y8171" t="s">
        <v>389</v>
      </c>
      <c r="Z8171" t="s">
        <v>27579</v>
      </c>
      <c r="AA8171" t="s">
        <v>22509</v>
      </c>
      <c r="AB8171" t="s">
        <v>5354</v>
      </c>
      <c r="AO8171" s="171"/>
      <c r="AP8171" s="171"/>
      <c r="AQ8171" s="171"/>
      <c r="AR8171" s="171"/>
    </row>
    <row r="8172" spans="24:44">
      <c r="X8172" t="s">
        <v>27580</v>
      </c>
      <c r="Y8172" t="s">
        <v>389</v>
      </c>
      <c r="Z8172" t="s">
        <v>27581</v>
      </c>
      <c r="AA8172" t="s">
        <v>23715</v>
      </c>
      <c r="AB8172" t="s">
        <v>5354</v>
      </c>
      <c r="AO8172" s="171"/>
      <c r="AP8172" s="171"/>
      <c r="AQ8172" s="171"/>
      <c r="AR8172" s="171"/>
    </row>
    <row r="8173" spans="24:44">
      <c r="X8173" t="s">
        <v>27582</v>
      </c>
      <c r="Y8173" t="s">
        <v>389</v>
      </c>
      <c r="Z8173" t="s">
        <v>27583</v>
      </c>
      <c r="AA8173" t="s">
        <v>23715</v>
      </c>
      <c r="AB8173" t="s">
        <v>5354</v>
      </c>
      <c r="AO8173" s="171"/>
      <c r="AP8173" s="171"/>
      <c r="AQ8173" s="171"/>
      <c r="AR8173" s="171"/>
    </row>
    <row r="8174" spans="24:44">
      <c r="X8174" t="s">
        <v>27584</v>
      </c>
      <c r="Y8174" t="s">
        <v>389</v>
      </c>
      <c r="Z8174" t="s">
        <v>27585</v>
      </c>
      <c r="AA8174" t="s">
        <v>23715</v>
      </c>
      <c r="AB8174" t="s">
        <v>5354</v>
      </c>
      <c r="AO8174" s="171"/>
      <c r="AP8174" s="171"/>
      <c r="AQ8174" s="171"/>
      <c r="AR8174" s="171"/>
    </row>
    <row r="8175" spans="24:44">
      <c r="X8175" t="s">
        <v>27586</v>
      </c>
      <c r="Y8175" t="s">
        <v>389</v>
      </c>
      <c r="Z8175" t="s">
        <v>27587</v>
      </c>
      <c r="AA8175" t="s">
        <v>23715</v>
      </c>
      <c r="AB8175" t="s">
        <v>5354</v>
      </c>
      <c r="AO8175" s="171"/>
      <c r="AP8175" s="171"/>
      <c r="AQ8175" s="171"/>
      <c r="AR8175" s="171"/>
    </row>
    <row r="8176" spans="24:44">
      <c r="X8176" t="s">
        <v>27588</v>
      </c>
      <c r="Y8176" t="s">
        <v>389</v>
      </c>
      <c r="Z8176" t="s">
        <v>26605</v>
      </c>
      <c r="AA8176" t="s">
        <v>27187</v>
      </c>
      <c r="AB8176" t="s">
        <v>10553</v>
      </c>
      <c r="AO8176" s="171"/>
      <c r="AP8176" s="171"/>
      <c r="AQ8176" s="171"/>
      <c r="AR8176" s="171"/>
    </row>
    <row r="8177" spans="24:44">
      <c r="X8177" t="s">
        <v>27589</v>
      </c>
      <c r="Y8177" t="s">
        <v>386</v>
      </c>
      <c r="Z8177" t="s">
        <v>27590</v>
      </c>
      <c r="AA8177" t="s">
        <v>23416</v>
      </c>
      <c r="AB8177" t="s">
        <v>125</v>
      </c>
      <c r="AO8177" s="171"/>
      <c r="AP8177" s="171"/>
      <c r="AQ8177" s="171"/>
      <c r="AR8177" s="171"/>
    </row>
    <row r="8178" spans="24:44">
      <c r="X8178" t="s">
        <v>27591</v>
      </c>
      <c r="Y8178" t="s">
        <v>389</v>
      </c>
      <c r="Z8178" t="s">
        <v>27592</v>
      </c>
      <c r="AA8178" t="s">
        <v>22509</v>
      </c>
      <c r="AB8178" t="s">
        <v>5354</v>
      </c>
      <c r="AO8178" s="171"/>
      <c r="AP8178" s="171"/>
      <c r="AQ8178" s="171"/>
      <c r="AR8178" s="171"/>
    </row>
    <row r="8179" spans="24:44">
      <c r="X8179" t="s">
        <v>27593</v>
      </c>
      <c r="Y8179" t="s">
        <v>389</v>
      </c>
      <c r="Z8179" t="s">
        <v>27594</v>
      </c>
      <c r="AA8179" t="s">
        <v>22509</v>
      </c>
      <c r="AB8179" t="s">
        <v>5354</v>
      </c>
      <c r="AO8179" s="171"/>
      <c r="AP8179" s="171"/>
      <c r="AQ8179" s="171"/>
      <c r="AR8179" s="171"/>
    </row>
    <row r="8180" spans="24:44">
      <c r="X8180" t="s">
        <v>27595</v>
      </c>
      <c r="Y8180" t="s">
        <v>389</v>
      </c>
      <c r="Z8180" t="s">
        <v>27596</v>
      </c>
      <c r="AA8180" t="s">
        <v>740</v>
      </c>
      <c r="AB8180" t="s">
        <v>10553</v>
      </c>
      <c r="AO8180" s="171"/>
      <c r="AP8180" s="171"/>
      <c r="AQ8180" s="171"/>
      <c r="AR8180" s="171"/>
    </row>
    <row r="8181" spans="24:44">
      <c r="X8181" t="s">
        <v>27597</v>
      </c>
      <c r="Y8181" t="s">
        <v>389</v>
      </c>
      <c r="Z8181" t="s">
        <v>27598</v>
      </c>
      <c r="AA8181" t="s">
        <v>22509</v>
      </c>
      <c r="AB8181" t="s">
        <v>5354</v>
      </c>
      <c r="AO8181" s="171"/>
      <c r="AP8181" s="171"/>
      <c r="AQ8181" s="171"/>
      <c r="AR8181" s="171"/>
    </row>
    <row r="8182" spans="24:44">
      <c r="X8182" t="s">
        <v>27599</v>
      </c>
      <c r="Y8182" t="s">
        <v>386</v>
      </c>
      <c r="Z8182" t="s">
        <v>27600</v>
      </c>
      <c r="AA8182" t="s">
        <v>27601</v>
      </c>
      <c r="AB8182" t="s">
        <v>5354</v>
      </c>
      <c r="AO8182" s="171"/>
      <c r="AP8182" s="171"/>
      <c r="AQ8182" s="171"/>
      <c r="AR8182" s="171"/>
    </row>
    <row r="8183" spans="24:44">
      <c r="X8183" t="s">
        <v>27602</v>
      </c>
      <c r="Y8183" t="s">
        <v>389</v>
      </c>
      <c r="Z8183" t="s">
        <v>27603</v>
      </c>
      <c r="AA8183" t="s">
        <v>22509</v>
      </c>
      <c r="AB8183" t="s">
        <v>5354</v>
      </c>
      <c r="AO8183" s="171"/>
      <c r="AP8183" s="171"/>
      <c r="AQ8183" s="171"/>
      <c r="AR8183" s="171"/>
    </row>
    <row r="8184" spans="24:44">
      <c r="X8184" t="s">
        <v>27604</v>
      </c>
      <c r="Y8184" t="s">
        <v>389</v>
      </c>
      <c r="Z8184" t="s">
        <v>26607</v>
      </c>
      <c r="AA8184" t="s">
        <v>23040</v>
      </c>
      <c r="AB8184" t="s">
        <v>125</v>
      </c>
      <c r="AO8184" s="171"/>
      <c r="AP8184" s="171"/>
      <c r="AQ8184" s="171"/>
      <c r="AR8184" s="171"/>
    </row>
    <row r="8185" spans="24:44">
      <c r="X8185" t="s">
        <v>27605</v>
      </c>
      <c r="Y8185" t="s">
        <v>389</v>
      </c>
      <c r="Z8185" t="s">
        <v>27606</v>
      </c>
      <c r="AA8185" t="s">
        <v>27187</v>
      </c>
      <c r="AB8185" t="s">
        <v>10553</v>
      </c>
      <c r="AO8185" s="171"/>
      <c r="AP8185" s="171"/>
      <c r="AQ8185" s="171"/>
      <c r="AR8185" s="171"/>
    </row>
    <row r="8186" spans="24:44">
      <c r="X8186" t="s">
        <v>27607</v>
      </c>
      <c r="Y8186" t="s">
        <v>389</v>
      </c>
      <c r="Z8186" t="s">
        <v>26607</v>
      </c>
      <c r="AA8186" t="s">
        <v>22384</v>
      </c>
      <c r="AB8186" t="s">
        <v>10553</v>
      </c>
      <c r="AO8186" s="171"/>
      <c r="AP8186" s="171"/>
      <c r="AQ8186" s="171"/>
      <c r="AR8186" s="171"/>
    </row>
    <row r="8187" spans="24:44">
      <c r="X8187" t="s">
        <v>27608</v>
      </c>
      <c r="Y8187" t="s">
        <v>389</v>
      </c>
      <c r="Z8187" t="s">
        <v>25823</v>
      </c>
      <c r="AA8187" t="s">
        <v>26653</v>
      </c>
      <c r="AB8187" t="s">
        <v>10553</v>
      </c>
      <c r="AO8187" s="171"/>
      <c r="AP8187" s="171"/>
      <c r="AQ8187" s="171"/>
      <c r="AR8187" s="171"/>
    </row>
    <row r="8188" spans="24:44">
      <c r="X8188" t="s">
        <v>27609</v>
      </c>
      <c r="Y8188" t="s">
        <v>389</v>
      </c>
      <c r="Z8188" t="s">
        <v>27610</v>
      </c>
      <c r="AA8188" t="s">
        <v>22509</v>
      </c>
      <c r="AB8188" t="s">
        <v>5354</v>
      </c>
      <c r="AO8188" s="171"/>
      <c r="AP8188" s="171"/>
      <c r="AQ8188" s="171"/>
      <c r="AR8188" s="171"/>
    </row>
    <row r="8189" spans="24:44">
      <c r="X8189" t="s">
        <v>27611</v>
      </c>
      <c r="Y8189" t="s">
        <v>389</v>
      </c>
      <c r="Z8189" t="s">
        <v>27612</v>
      </c>
      <c r="AA8189" t="s">
        <v>1063</v>
      </c>
      <c r="AB8189" t="s">
        <v>10553</v>
      </c>
      <c r="AO8189" s="171"/>
      <c r="AP8189" s="171"/>
      <c r="AQ8189" s="171"/>
      <c r="AR8189" s="171"/>
    </row>
    <row r="8190" spans="24:44">
      <c r="X8190" t="s">
        <v>27613</v>
      </c>
      <c r="Y8190" t="s">
        <v>389</v>
      </c>
      <c r="Z8190" t="s">
        <v>27614</v>
      </c>
      <c r="AA8190" t="s">
        <v>22509</v>
      </c>
      <c r="AB8190" t="s">
        <v>5354</v>
      </c>
      <c r="AO8190" s="171"/>
      <c r="AP8190" s="171"/>
      <c r="AQ8190" s="171"/>
      <c r="AR8190" s="171"/>
    </row>
    <row r="8191" spans="24:44">
      <c r="X8191" t="s">
        <v>27615</v>
      </c>
      <c r="Y8191" t="s">
        <v>389</v>
      </c>
      <c r="Z8191" t="s">
        <v>27616</v>
      </c>
      <c r="AA8191" t="s">
        <v>22509</v>
      </c>
      <c r="AB8191" t="s">
        <v>5354</v>
      </c>
      <c r="AO8191" s="171"/>
      <c r="AP8191" s="171"/>
      <c r="AQ8191" s="171"/>
      <c r="AR8191" s="171"/>
    </row>
    <row r="8192" spans="24:44">
      <c r="X8192" t="s">
        <v>27617</v>
      </c>
      <c r="Y8192" t="s">
        <v>389</v>
      </c>
      <c r="Z8192" t="s">
        <v>27618</v>
      </c>
      <c r="AA8192" t="s">
        <v>22509</v>
      </c>
      <c r="AB8192" t="s">
        <v>5354</v>
      </c>
      <c r="AO8192" s="171"/>
      <c r="AP8192" s="171"/>
      <c r="AQ8192" s="171"/>
      <c r="AR8192" s="171"/>
    </row>
    <row r="8193" spans="24:44">
      <c r="X8193" t="s">
        <v>27619</v>
      </c>
      <c r="Y8193" t="s">
        <v>389</v>
      </c>
      <c r="Z8193" t="s">
        <v>27620</v>
      </c>
      <c r="AA8193" t="s">
        <v>22384</v>
      </c>
      <c r="AB8193" t="s">
        <v>10553</v>
      </c>
      <c r="AO8193" s="171"/>
      <c r="AP8193" s="171"/>
      <c r="AQ8193" s="171"/>
      <c r="AR8193" s="171"/>
    </row>
    <row r="8194" spans="24:44">
      <c r="X8194" t="s">
        <v>27621</v>
      </c>
      <c r="Y8194" t="s">
        <v>389</v>
      </c>
      <c r="Z8194" t="s">
        <v>27622</v>
      </c>
      <c r="AA8194" t="s">
        <v>22384</v>
      </c>
      <c r="AB8194" t="s">
        <v>10553</v>
      </c>
      <c r="AO8194" s="171"/>
      <c r="AP8194" s="171"/>
      <c r="AQ8194" s="171"/>
      <c r="AR8194" s="171"/>
    </row>
    <row r="8195" spans="24:44">
      <c r="X8195" t="s">
        <v>27623</v>
      </c>
      <c r="Y8195" t="s">
        <v>386</v>
      </c>
      <c r="Z8195" t="s">
        <v>27624</v>
      </c>
      <c r="AA8195" t="s">
        <v>1063</v>
      </c>
      <c r="AB8195" t="s">
        <v>10553</v>
      </c>
      <c r="AO8195" s="171"/>
      <c r="AP8195" s="171"/>
      <c r="AQ8195" s="171"/>
      <c r="AR8195" s="171"/>
    </row>
    <row r="8196" spans="24:44">
      <c r="X8196" t="s">
        <v>27625</v>
      </c>
      <c r="Y8196" t="s">
        <v>389</v>
      </c>
      <c r="Z8196" t="s">
        <v>27626</v>
      </c>
      <c r="AA8196" t="s">
        <v>23396</v>
      </c>
      <c r="AB8196" t="s">
        <v>10553</v>
      </c>
      <c r="AO8196" s="171"/>
      <c r="AP8196" s="171"/>
      <c r="AQ8196" s="171"/>
      <c r="AR8196" s="171"/>
    </row>
    <row r="8197" spans="24:44">
      <c r="X8197" t="s">
        <v>27627</v>
      </c>
      <c r="Y8197" t="s">
        <v>389</v>
      </c>
      <c r="Z8197" t="s">
        <v>27628</v>
      </c>
      <c r="AA8197" t="s">
        <v>22384</v>
      </c>
      <c r="AB8197" t="s">
        <v>10553</v>
      </c>
      <c r="AO8197" s="171"/>
      <c r="AP8197" s="171"/>
      <c r="AQ8197" s="171"/>
      <c r="AR8197" s="171"/>
    </row>
    <row r="8198" spans="24:44">
      <c r="X8198" t="s">
        <v>27629</v>
      </c>
      <c r="Y8198" t="s">
        <v>389</v>
      </c>
      <c r="Z8198" t="s">
        <v>27630</v>
      </c>
      <c r="AA8198" t="s">
        <v>22509</v>
      </c>
      <c r="AB8198" t="s">
        <v>5354</v>
      </c>
      <c r="AO8198" s="171"/>
      <c r="AP8198" s="171"/>
      <c r="AQ8198" s="171"/>
      <c r="AR8198" s="171"/>
    </row>
    <row r="8199" spans="24:44">
      <c r="X8199" t="s">
        <v>27631</v>
      </c>
      <c r="Y8199" t="s">
        <v>389</v>
      </c>
      <c r="Z8199" t="s">
        <v>27632</v>
      </c>
      <c r="AA8199" t="s">
        <v>22509</v>
      </c>
      <c r="AB8199" t="s">
        <v>5354</v>
      </c>
      <c r="AO8199" s="171"/>
      <c r="AP8199" s="171"/>
      <c r="AQ8199" s="171"/>
      <c r="AR8199" s="171"/>
    </row>
    <row r="8200" spans="24:44">
      <c r="X8200" t="s">
        <v>27633</v>
      </c>
      <c r="Y8200" t="s">
        <v>389</v>
      </c>
      <c r="Z8200" t="s">
        <v>27634</v>
      </c>
      <c r="AA8200" t="s">
        <v>27635</v>
      </c>
      <c r="AB8200" t="s">
        <v>10553</v>
      </c>
      <c r="AO8200" s="171"/>
      <c r="AP8200" s="171"/>
      <c r="AQ8200" s="171"/>
      <c r="AR8200" s="171"/>
    </row>
    <row r="8201" spans="24:44">
      <c r="X8201" t="s">
        <v>27636</v>
      </c>
      <c r="Y8201" t="s">
        <v>386</v>
      </c>
      <c r="Z8201" t="s">
        <v>27637</v>
      </c>
      <c r="AA8201" t="s">
        <v>825</v>
      </c>
      <c r="AB8201" t="s">
        <v>27638</v>
      </c>
      <c r="AO8201" s="171"/>
      <c r="AP8201" s="171"/>
      <c r="AQ8201" s="171"/>
      <c r="AR8201" s="171"/>
    </row>
    <row r="8202" spans="24:44">
      <c r="X8202" t="s">
        <v>27639</v>
      </c>
      <c r="Y8202" t="s">
        <v>389</v>
      </c>
      <c r="Z8202" t="s">
        <v>27640</v>
      </c>
      <c r="AA8202" t="s">
        <v>23416</v>
      </c>
      <c r="AB8202" t="s">
        <v>125</v>
      </c>
      <c r="AO8202" s="171"/>
      <c r="AP8202" s="171"/>
      <c r="AQ8202" s="171"/>
      <c r="AR8202" s="171"/>
    </row>
    <row r="8203" spans="24:44">
      <c r="X8203" t="s">
        <v>27641</v>
      </c>
      <c r="Y8203" t="s">
        <v>386</v>
      </c>
      <c r="Z8203" t="s">
        <v>27642</v>
      </c>
      <c r="AA8203" t="s">
        <v>23396</v>
      </c>
      <c r="AB8203" t="s">
        <v>10553</v>
      </c>
      <c r="AO8203" s="171"/>
      <c r="AP8203" s="171"/>
      <c r="AQ8203" s="171"/>
      <c r="AR8203" s="171"/>
    </row>
    <row r="8204" spans="24:44">
      <c r="X8204" t="s">
        <v>27643</v>
      </c>
      <c r="Y8204" t="s">
        <v>389</v>
      </c>
      <c r="Z8204" t="s">
        <v>26810</v>
      </c>
      <c r="AA8204" t="s">
        <v>23040</v>
      </c>
      <c r="AB8204" t="s">
        <v>125</v>
      </c>
      <c r="AO8204" s="171"/>
      <c r="AP8204" s="171"/>
      <c r="AQ8204" s="171"/>
      <c r="AR8204" s="171"/>
    </row>
    <row r="8205" spans="24:44">
      <c r="X8205" t="s">
        <v>27644</v>
      </c>
      <c r="Y8205" t="s">
        <v>386</v>
      </c>
      <c r="Z8205" t="s">
        <v>27645</v>
      </c>
      <c r="AA8205" t="s">
        <v>23040</v>
      </c>
      <c r="AB8205" t="s">
        <v>125</v>
      </c>
      <c r="AO8205" s="171"/>
      <c r="AP8205" s="171"/>
      <c r="AQ8205" s="171"/>
      <c r="AR8205" s="171"/>
    </row>
    <row r="8206" spans="24:44">
      <c r="X8206" t="s">
        <v>27646</v>
      </c>
      <c r="Y8206" t="s">
        <v>389</v>
      </c>
      <c r="Z8206" t="s">
        <v>27647</v>
      </c>
      <c r="AA8206" t="s">
        <v>22717</v>
      </c>
      <c r="AB8206" t="s">
        <v>125</v>
      </c>
      <c r="AO8206" s="171"/>
      <c r="AP8206" s="171"/>
      <c r="AQ8206" s="171"/>
      <c r="AR8206" s="171"/>
    </row>
    <row r="8207" spans="24:44">
      <c r="X8207" t="s">
        <v>27648</v>
      </c>
      <c r="Y8207" t="s">
        <v>386</v>
      </c>
      <c r="Z8207" t="s">
        <v>25814</v>
      </c>
      <c r="AA8207" t="s">
        <v>23949</v>
      </c>
      <c r="AB8207" t="s">
        <v>10553</v>
      </c>
      <c r="AO8207" s="171"/>
      <c r="AP8207" s="171"/>
      <c r="AQ8207" s="171"/>
      <c r="AR8207" s="171"/>
    </row>
    <row r="8208" spans="24:44">
      <c r="X8208" t="s">
        <v>27649</v>
      </c>
      <c r="Y8208" t="s">
        <v>389</v>
      </c>
      <c r="Z8208" t="s">
        <v>25814</v>
      </c>
      <c r="AA8208" t="s">
        <v>23396</v>
      </c>
      <c r="AB8208" t="s">
        <v>10553</v>
      </c>
      <c r="AO8208" s="171"/>
      <c r="AP8208" s="171"/>
      <c r="AQ8208" s="171"/>
      <c r="AR8208" s="171"/>
    </row>
    <row r="8209" spans="24:44">
      <c r="X8209" t="s">
        <v>27650</v>
      </c>
      <c r="Y8209" t="s">
        <v>389</v>
      </c>
      <c r="Z8209" t="s">
        <v>27651</v>
      </c>
      <c r="AA8209" t="s">
        <v>25559</v>
      </c>
      <c r="AB8209" t="s">
        <v>5354</v>
      </c>
      <c r="AO8209" s="171"/>
      <c r="AP8209" s="171"/>
      <c r="AQ8209" s="171"/>
      <c r="AR8209" s="171"/>
    </row>
    <row r="8210" spans="24:44">
      <c r="X8210" t="s">
        <v>27652</v>
      </c>
      <c r="Y8210" t="s">
        <v>389</v>
      </c>
      <c r="Z8210" t="s">
        <v>27653</v>
      </c>
      <c r="AA8210" t="s">
        <v>22509</v>
      </c>
      <c r="AB8210" t="s">
        <v>5354</v>
      </c>
      <c r="AO8210" s="171"/>
      <c r="AP8210" s="171"/>
      <c r="AQ8210" s="171"/>
      <c r="AR8210" s="171"/>
    </row>
    <row r="8211" spans="24:44">
      <c r="X8211" t="s">
        <v>27654</v>
      </c>
      <c r="Y8211" t="s">
        <v>389</v>
      </c>
      <c r="Z8211" t="s">
        <v>27655</v>
      </c>
      <c r="AA8211" t="s">
        <v>22509</v>
      </c>
      <c r="AB8211" t="s">
        <v>5354</v>
      </c>
      <c r="AO8211" s="171"/>
      <c r="AP8211" s="171"/>
      <c r="AQ8211" s="171"/>
      <c r="AR8211" s="171"/>
    </row>
    <row r="8212" spans="24:44">
      <c r="X8212" t="s">
        <v>27656</v>
      </c>
      <c r="Y8212" t="s">
        <v>386</v>
      </c>
      <c r="Z8212" t="s">
        <v>27657</v>
      </c>
      <c r="AA8212" t="s">
        <v>23416</v>
      </c>
      <c r="AB8212" t="s">
        <v>125</v>
      </c>
      <c r="AO8212" s="171"/>
      <c r="AP8212" s="171"/>
      <c r="AQ8212" s="171"/>
      <c r="AR8212" s="171"/>
    </row>
    <row r="8213" spans="24:44">
      <c r="X8213" t="s">
        <v>27658</v>
      </c>
      <c r="Y8213" t="s">
        <v>386</v>
      </c>
      <c r="Z8213" t="s">
        <v>27659</v>
      </c>
      <c r="AA8213" t="s">
        <v>22437</v>
      </c>
      <c r="AB8213" t="s">
        <v>125</v>
      </c>
      <c r="AO8213" s="171"/>
      <c r="AP8213" s="171"/>
      <c r="AQ8213" s="171"/>
      <c r="AR8213" s="171"/>
    </row>
    <row r="8214" spans="24:44">
      <c r="X8214" t="s">
        <v>27660</v>
      </c>
      <c r="Y8214" t="s">
        <v>386</v>
      </c>
      <c r="Z8214" t="s">
        <v>27661</v>
      </c>
      <c r="AA8214" t="s">
        <v>27154</v>
      </c>
      <c r="AB8214" t="s">
        <v>10553</v>
      </c>
      <c r="AO8214" s="171"/>
      <c r="AP8214" s="171"/>
      <c r="AQ8214" s="171"/>
      <c r="AR8214" s="171"/>
    </row>
    <row r="8215" spans="24:44">
      <c r="X8215" t="s">
        <v>27662</v>
      </c>
      <c r="Y8215" t="s">
        <v>389</v>
      </c>
      <c r="Z8215" t="s">
        <v>27663</v>
      </c>
      <c r="AA8215" t="s">
        <v>22437</v>
      </c>
      <c r="AB8215" t="s">
        <v>125</v>
      </c>
      <c r="AO8215" s="171"/>
      <c r="AP8215" s="171"/>
      <c r="AQ8215" s="171"/>
      <c r="AR8215" s="171"/>
    </row>
    <row r="8216" spans="24:44">
      <c r="X8216" t="s">
        <v>27664</v>
      </c>
      <c r="Y8216" t="s">
        <v>389</v>
      </c>
      <c r="Z8216" t="s">
        <v>27665</v>
      </c>
      <c r="AA8216" t="s">
        <v>22509</v>
      </c>
      <c r="AB8216" t="s">
        <v>5354</v>
      </c>
      <c r="AO8216" s="171"/>
      <c r="AP8216" s="171"/>
      <c r="AQ8216" s="171"/>
      <c r="AR8216" s="171"/>
    </row>
    <row r="8217" spans="24:44">
      <c r="X8217" t="s">
        <v>27666</v>
      </c>
      <c r="Y8217" t="s">
        <v>386</v>
      </c>
      <c r="Z8217" t="s">
        <v>1121</v>
      </c>
      <c r="AA8217" t="s">
        <v>27667</v>
      </c>
      <c r="AB8217" t="s">
        <v>10553</v>
      </c>
      <c r="AO8217" s="171"/>
      <c r="AP8217" s="171"/>
      <c r="AQ8217" s="171"/>
      <c r="AR8217" s="171"/>
    </row>
    <row r="8218" spans="24:44">
      <c r="X8218" t="s">
        <v>27668</v>
      </c>
      <c r="Y8218" t="s">
        <v>386</v>
      </c>
      <c r="Z8218" t="s">
        <v>27669</v>
      </c>
      <c r="AA8218" t="s">
        <v>27670</v>
      </c>
      <c r="AB8218" t="s">
        <v>5354</v>
      </c>
      <c r="AO8218" s="171"/>
      <c r="AP8218" s="171"/>
      <c r="AQ8218" s="171"/>
      <c r="AR8218" s="171"/>
    </row>
    <row r="8219" spans="24:44">
      <c r="X8219" t="s">
        <v>27671</v>
      </c>
      <c r="Y8219" t="s">
        <v>389</v>
      </c>
      <c r="Z8219" t="s">
        <v>27672</v>
      </c>
      <c r="AA8219" t="s">
        <v>793</v>
      </c>
      <c r="AB8219" t="s">
        <v>10553</v>
      </c>
      <c r="AO8219" s="171"/>
      <c r="AP8219" s="171"/>
      <c r="AQ8219" s="171"/>
      <c r="AR8219" s="171"/>
    </row>
    <row r="8220" spans="24:44">
      <c r="X8220" t="s">
        <v>27673</v>
      </c>
      <c r="Y8220" t="s">
        <v>389</v>
      </c>
      <c r="Z8220" t="s">
        <v>27672</v>
      </c>
      <c r="AA8220" t="s">
        <v>793</v>
      </c>
      <c r="AB8220" t="s">
        <v>10553</v>
      </c>
      <c r="AO8220" s="171"/>
      <c r="AP8220" s="171"/>
      <c r="AQ8220" s="171"/>
      <c r="AR8220" s="171"/>
    </row>
    <row r="8221" spans="24:44">
      <c r="X8221" t="s">
        <v>27674</v>
      </c>
      <c r="Y8221" t="s">
        <v>389</v>
      </c>
      <c r="Z8221" t="s">
        <v>27675</v>
      </c>
      <c r="AA8221" t="s">
        <v>793</v>
      </c>
      <c r="AB8221" t="s">
        <v>10553</v>
      </c>
      <c r="AO8221" s="171"/>
      <c r="AP8221" s="171"/>
      <c r="AQ8221" s="171"/>
      <c r="AR8221" s="171"/>
    </row>
    <row r="8222" spans="24:44">
      <c r="X8222" t="s">
        <v>27676</v>
      </c>
      <c r="Y8222" t="s">
        <v>386</v>
      </c>
      <c r="Z8222" t="s">
        <v>27677</v>
      </c>
      <c r="AA8222" t="s">
        <v>23806</v>
      </c>
      <c r="AB8222" t="s">
        <v>5354</v>
      </c>
      <c r="AO8222" s="171"/>
      <c r="AP8222" s="171"/>
      <c r="AQ8222" s="171"/>
      <c r="AR8222" s="171"/>
    </row>
    <row r="8223" spans="24:44">
      <c r="X8223" t="s">
        <v>27678</v>
      </c>
      <c r="Y8223" t="s">
        <v>389</v>
      </c>
      <c r="Z8223" t="s">
        <v>27679</v>
      </c>
      <c r="AA8223" t="s">
        <v>22509</v>
      </c>
      <c r="AB8223" t="s">
        <v>5354</v>
      </c>
      <c r="AO8223" s="171"/>
      <c r="AP8223" s="171"/>
      <c r="AQ8223" s="171"/>
      <c r="AR8223" s="171"/>
    </row>
    <row r="8224" spans="24:44">
      <c r="X8224" t="s">
        <v>27680</v>
      </c>
      <c r="Y8224" t="s">
        <v>386</v>
      </c>
      <c r="Z8224" t="s">
        <v>27681</v>
      </c>
      <c r="AA8224" t="s">
        <v>27682</v>
      </c>
      <c r="AB8224" t="s">
        <v>10553</v>
      </c>
      <c r="AO8224" s="171"/>
      <c r="AP8224" s="171"/>
      <c r="AQ8224" s="171"/>
      <c r="AR8224" s="171"/>
    </row>
    <row r="8225" spans="24:44">
      <c r="X8225" t="s">
        <v>27683</v>
      </c>
      <c r="Y8225" t="s">
        <v>389</v>
      </c>
      <c r="Z8225" t="s">
        <v>27684</v>
      </c>
      <c r="AA8225" t="s">
        <v>23416</v>
      </c>
      <c r="AB8225" t="s">
        <v>125</v>
      </c>
      <c r="AO8225" s="171"/>
      <c r="AP8225" s="171"/>
      <c r="AQ8225" s="171"/>
      <c r="AR8225" s="171"/>
    </row>
    <row r="8226" spans="24:44">
      <c r="X8226" t="s">
        <v>27685</v>
      </c>
      <c r="Y8226" t="s">
        <v>386</v>
      </c>
      <c r="Z8226" t="s">
        <v>27686</v>
      </c>
      <c r="AA8226" t="s">
        <v>23416</v>
      </c>
      <c r="AB8226" t="s">
        <v>125</v>
      </c>
      <c r="AO8226" s="171"/>
      <c r="AP8226" s="171"/>
      <c r="AQ8226" s="171"/>
      <c r="AR8226" s="171"/>
    </row>
    <row r="8227" spans="24:44">
      <c r="X8227" t="s">
        <v>27687</v>
      </c>
      <c r="Y8227" t="s">
        <v>386</v>
      </c>
      <c r="Z8227" t="s">
        <v>27688</v>
      </c>
      <c r="AA8227" t="s">
        <v>23416</v>
      </c>
      <c r="AB8227" t="s">
        <v>125</v>
      </c>
      <c r="AO8227" s="171"/>
      <c r="AP8227" s="171"/>
      <c r="AQ8227" s="171"/>
      <c r="AR8227" s="171"/>
    </row>
    <row r="8228" spans="24:44">
      <c r="X8228" t="s">
        <v>27689</v>
      </c>
      <c r="Y8228" t="s">
        <v>389</v>
      </c>
      <c r="Z8228" t="s">
        <v>27690</v>
      </c>
      <c r="AA8228" t="s">
        <v>26653</v>
      </c>
      <c r="AB8228" t="s">
        <v>10553</v>
      </c>
      <c r="AO8228" s="171"/>
      <c r="AP8228" s="171"/>
      <c r="AQ8228" s="171"/>
      <c r="AR8228" s="171"/>
    </row>
    <row r="8229" spans="24:44">
      <c r="X8229" t="s">
        <v>27691</v>
      </c>
      <c r="Y8229" t="s">
        <v>386</v>
      </c>
      <c r="Z8229" t="s">
        <v>27692</v>
      </c>
      <c r="AA8229" t="s">
        <v>1052</v>
      </c>
      <c r="AB8229" t="s">
        <v>10553</v>
      </c>
      <c r="AO8229" s="171"/>
      <c r="AP8229" s="171"/>
      <c r="AQ8229" s="171"/>
      <c r="AR8229" s="171"/>
    </row>
    <row r="8230" spans="24:44">
      <c r="X8230" t="s">
        <v>27693</v>
      </c>
      <c r="Y8230" t="s">
        <v>386</v>
      </c>
      <c r="Z8230" t="s">
        <v>27694</v>
      </c>
      <c r="AA8230" t="s">
        <v>27667</v>
      </c>
      <c r="AB8230" t="s">
        <v>10553</v>
      </c>
      <c r="AO8230" s="171"/>
      <c r="AP8230" s="171"/>
      <c r="AQ8230" s="171"/>
      <c r="AR8230" s="171"/>
    </row>
    <row r="8231" spans="24:44">
      <c r="X8231" t="s">
        <v>27695</v>
      </c>
      <c r="Y8231" t="s">
        <v>389</v>
      </c>
      <c r="Z8231" t="s">
        <v>27696</v>
      </c>
      <c r="AA8231" t="s">
        <v>25180</v>
      </c>
      <c r="AB8231" t="s">
        <v>5354</v>
      </c>
      <c r="AO8231" s="171"/>
      <c r="AP8231" s="171"/>
      <c r="AQ8231" s="171"/>
      <c r="AR8231" s="171"/>
    </row>
    <row r="8232" spans="24:44">
      <c r="X8232" t="s">
        <v>3270</v>
      </c>
      <c r="Y8232" t="s">
        <v>386</v>
      </c>
      <c r="Z8232" t="s">
        <v>27697</v>
      </c>
      <c r="AA8232" t="s">
        <v>22398</v>
      </c>
      <c r="AB8232" t="s">
        <v>125</v>
      </c>
      <c r="AO8232" s="171"/>
      <c r="AP8232" s="171"/>
      <c r="AQ8232" s="171"/>
      <c r="AR8232" s="171"/>
    </row>
    <row r="8233" spans="24:44">
      <c r="X8233" t="s">
        <v>27698</v>
      </c>
      <c r="Y8233" t="s">
        <v>386</v>
      </c>
      <c r="Z8233" t="s">
        <v>27699</v>
      </c>
      <c r="AA8233" t="s">
        <v>1052</v>
      </c>
      <c r="AB8233" t="s">
        <v>10553</v>
      </c>
      <c r="AO8233" s="171"/>
      <c r="AP8233" s="171"/>
      <c r="AQ8233" s="171"/>
      <c r="AR8233" s="171"/>
    </row>
    <row r="8234" spans="24:44">
      <c r="X8234" t="s">
        <v>27700</v>
      </c>
      <c r="Y8234" t="s">
        <v>389</v>
      </c>
      <c r="Z8234" t="s">
        <v>27701</v>
      </c>
      <c r="AA8234" t="s">
        <v>1063</v>
      </c>
      <c r="AB8234" t="s">
        <v>10553</v>
      </c>
      <c r="AO8234" s="171"/>
      <c r="AP8234" s="171"/>
      <c r="AQ8234" s="171"/>
      <c r="AR8234" s="171"/>
    </row>
    <row r="8235" spans="24:44">
      <c r="X8235" t="s">
        <v>27702</v>
      </c>
      <c r="Y8235" t="s">
        <v>389</v>
      </c>
      <c r="Z8235" t="s">
        <v>27703</v>
      </c>
      <c r="AA8235" t="s">
        <v>1063</v>
      </c>
      <c r="AB8235" t="s">
        <v>10553</v>
      </c>
      <c r="AO8235" s="171"/>
      <c r="AP8235" s="171"/>
      <c r="AQ8235" s="171"/>
      <c r="AR8235" s="171"/>
    </row>
    <row r="8236" spans="24:44">
      <c r="X8236" t="s">
        <v>27704</v>
      </c>
      <c r="Y8236" t="s">
        <v>389</v>
      </c>
      <c r="Z8236" t="s">
        <v>27705</v>
      </c>
      <c r="AA8236" t="s">
        <v>1063</v>
      </c>
      <c r="AB8236" t="s">
        <v>10553</v>
      </c>
      <c r="AO8236" s="171"/>
      <c r="AP8236" s="171"/>
      <c r="AQ8236" s="171"/>
      <c r="AR8236" s="171"/>
    </row>
    <row r="8237" spans="24:44">
      <c r="X8237" t="s">
        <v>27706</v>
      </c>
      <c r="Y8237" t="s">
        <v>389</v>
      </c>
      <c r="Z8237" t="s">
        <v>27707</v>
      </c>
      <c r="AA8237" t="s">
        <v>25180</v>
      </c>
      <c r="AB8237" t="s">
        <v>5354</v>
      </c>
      <c r="AO8237" s="171"/>
      <c r="AP8237" s="171"/>
      <c r="AQ8237" s="171"/>
      <c r="AR8237" s="171"/>
    </row>
    <row r="8238" spans="24:44">
      <c r="X8238" t="s">
        <v>27708</v>
      </c>
      <c r="Y8238" t="s">
        <v>389</v>
      </c>
      <c r="Z8238" t="s">
        <v>27709</v>
      </c>
      <c r="AA8238" t="s">
        <v>23416</v>
      </c>
      <c r="AB8238" t="s">
        <v>125</v>
      </c>
      <c r="AO8238" s="171"/>
      <c r="AP8238" s="171"/>
      <c r="AQ8238" s="171"/>
      <c r="AR8238" s="171"/>
    </row>
    <row r="8239" spans="24:44">
      <c r="X8239" t="s">
        <v>27710</v>
      </c>
      <c r="Y8239" t="s">
        <v>389</v>
      </c>
      <c r="Z8239" t="s">
        <v>27711</v>
      </c>
      <c r="AA8239" t="s">
        <v>23416</v>
      </c>
      <c r="AB8239" t="s">
        <v>125</v>
      </c>
      <c r="AO8239" s="171"/>
      <c r="AP8239" s="171"/>
      <c r="AQ8239" s="171"/>
      <c r="AR8239" s="171"/>
    </row>
    <row r="8240" spans="24:44">
      <c r="X8240" t="s">
        <v>27712</v>
      </c>
      <c r="Y8240" t="s">
        <v>389</v>
      </c>
      <c r="Z8240" t="s">
        <v>27713</v>
      </c>
      <c r="AA8240" t="s">
        <v>23416</v>
      </c>
      <c r="AB8240" t="s">
        <v>125</v>
      </c>
      <c r="AO8240" s="171"/>
      <c r="AP8240" s="171"/>
      <c r="AQ8240" s="171"/>
      <c r="AR8240" s="171"/>
    </row>
    <row r="8241" spans="24:44">
      <c r="X8241" t="s">
        <v>27714</v>
      </c>
      <c r="Y8241" t="s">
        <v>389</v>
      </c>
      <c r="Z8241" t="s">
        <v>27715</v>
      </c>
      <c r="AA8241" t="s">
        <v>23715</v>
      </c>
      <c r="AB8241" t="s">
        <v>5354</v>
      </c>
      <c r="AO8241" s="171"/>
      <c r="AP8241" s="171"/>
      <c r="AQ8241" s="171"/>
      <c r="AR8241" s="171"/>
    </row>
    <row r="8242" spans="24:44">
      <c r="X8242" t="s">
        <v>27716</v>
      </c>
      <c r="Y8242" t="s">
        <v>389</v>
      </c>
      <c r="Z8242" t="s">
        <v>27717</v>
      </c>
      <c r="AA8242" t="s">
        <v>23715</v>
      </c>
      <c r="AB8242" t="s">
        <v>5354</v>
      </c>
      <c r="AO8242" s="171"/>
      <c r="AP8242" s="171"/>
      <c r="AQ8242" s="171"/>
      <c r="AR8242" s="171"/>
    </row>
    <row r="8243" spans="24:44">
      <c r="X8243" t="s">
        <v>27718</v>
      </c>
      <c r="Y8243" t="s">
        <v>389</v>
      </c>
      <c r="Z8243" t="s">
        <v>27719</v>
      </c>
      <c r="AA8243" t="s">
        <v>23715</v>
      </c>
      <c r="AB8243" t="s">
        <v>5354</v>
      </c>
      <c r="AO8243" s="171"/>
      <c r="AP8243" s="171"/>
      <c r="AQ8243" s="171"/>
      <c r="AR8243" s="171"/>
    </row>
    <row r="8244" spans="24:44">
      <c r="X8244" t="s">
        <v>27720</v>
      </c>
      <c r="Y8244" t="s">
        <v>389</v>
      </c>
      <c r="Z8244" t="s">
        <v>27721</v>
      </c>
      <c r="AA8244" t="s">
        <v>23416</v>
      </c>
      <c r="AB8244" t="s">
        <v>125</v>
      </c>
      <c r="AO8244" s="171"/>
      <c r="AP8244" s="171"/>
      <c r="AQ8244" s="171"/>
      <c r="AR8244" s="171"/>
    </row>
    <row r="8245" spans="24:44">
      <c r="X8245" t="s">
        <v>27722</v>
      </c>
      <c r="Y8245" t="s">
        <v>389</v>
      </c>
      <c r="Z8245" t="s">
        <v>27723</v>
      </c>
      <c r="AA8245" t="s">
        <v>23715</v>
      </c>
      <c r="AB8245" t="s">
        <v>5354</v>
      </c>
      <c r="AO8245" s="171"/>
      <c r="AP8245" s="171"/>
      <c r="AQ8245" s="171"/>
      <c r="AR8245" s="171"/>
    </row>
    <row r="8246" spans="24:44">
      <c r="X8246" t="s">
        <v>27724</v>
      </c>
      <c r="Y8246" t="s">
        <v>389</v>
      </c>
      <c r="Z8246" t="s">
        <v>27725</v>
      </c>
      <c r="AA8246" t="s">
        <v>23715</v>
      </c>
      <c r="AB8246" t="s">
        <v>5354</v>
      </c>
      <c r="AO8246" s="171"/>
      <c r="AP8246" s="171"/>
      <c r="AQ8246" s="171"/>
      <c r="AR8246" s="171"/>
    </row>
    <row r="8247" spans="24:44">
      <c r="X8247" t="s">
        <v>27726</v>
      </c>
      <c r="Y8247" t="s">
        <v>389</v>
      </c>
      <c r="Z8247" t="s">
        <v>27727</v>
      </c>
      <c r="AA8247" t="s">
        <v>23715</v>
      </c>
      <c r="AB8247" t="s">
        <v>5354</v>
      </c>
      <c r="AO8247" s="171"/>
      <c r="AP8247" s="171"/>
      <c r="AQ8247" s="171"/>
      <c r="AR8247" s="171"/>
    </row>
    <row r="8248" spans="24:44">
      <c r="X8248" t="s">
        <v>27728</v>
      </c>
      <c r="Y8248" t="s">
        <v>389</v>
      </c>
      <c r="Z8248" t="s">
        <v>27729</v>
      </c>
      <c r="AA8248" t="s">
        <v>23715</v>
      </c>
      <c r="AB8248" t="s">
        <v>5354</v>
      </c>
      <c r="AO8248" s="171"/>
      <c r="AP8248" s="171"/>
      <c r="AQ8248" s="171"/>
      <c r="AR8248" s="171"/>
    </row>
    <row r="8249" spans="24:44">
      <c r="X8249" t="s">
        <v>27730</v>
      </c>
      <c r="Y8249" t="s">
        <v>389</v>
      </c>
      <c r="Z8249" t="s">
        <v>27731</v>
      </c>
      <c r="AA8249" t="s">
        <v>1063</v>
      </c>
      <c r="AB8249" t="s">
        <v>10553</v>
      </c>
      <c r="AO8249" s="171"/>
      <c r="AP8249" s="171"/>
      <c r="AQ8249" s="171"/>
      <c r="AR8249" s="171"/>
    </row>
    <row r="8250" spans="24:44">
      <c r="X8250" t="s">
        <v>27732</v>
      </c>
      <c r="Y8250" t="s">
        <v>389</v>
      </c>
      <c r="Z8250" t="s">
        <v>27733</v>
      </c>
      <c r="AA8250" t="s">
        <v>23715</v>
      </c>
      <c r="AB8250" t="s">
        <v>5354</v>
      </c>
      <c r="AO8250" s="171"/>
      <c r="AP8250" s="171"/>
      <c r="AQ8250" s="171"/>
      <c r="AR8250" s="171"/>
    </row>
    <row r="8251" spans="24:44">
      <c r="X8251" t="s">
        <v>27734</v>
      </c>
      <c r="Y8251" t="s">
        <v>389</v>
      </c>
      <c r="Z8251" t="s">
        <v>27735</v>
      </c>
      <c r="AA8251" t="s">
        <v>23715</v>
      </c>
      <c r="AB8251" t="s">
        <v>5354</v>
      </c>
      <c r="AO8251" s="171"/>
      <c r="AP8251" s="171"/>
      <c r="AQ8251" s="171"/>
      <c r="AR8251" s="171"/>
    </row>
    <row r="8252" spans="24:44">
      <c r="X8252" t="s">
        <v>27736</v>
      </c>
      <c r="Y8252" t="s">
        <v>389</v>
      </c>
      <c r="Z8252" t="s">
        <v>27737</v>
      </c>
      <c r="AA8252" t="s">
        <v>23715</v>
      </c>
      <c r="AB8252" t="s">
        <v>5354</v>
      </c>
      <c r="AO8252" s="171"/>
      <c r="AP8252" s="171"/>
      <c r="AQ8252" s="171"/>
      <c r="AR8252" s="171"/>
    </row>
    <row r="8253" spans="24:44">
      <c r="X8253" t="s">
        <v>27738</v>
      </c>
      <c r="Y8253" t="s">
        <v>389</v>
      </c>
      <c r="Z8253" t="s">
        <v>27739</v>
      </c>
      <c r="AA8253" t="s">
        <v>23715</v>
      </c>
      <c r="AB8253" t="s">
        <v>5354</v>
      </c>
      <c r="AO8253" s="171"/>
      <c r="AP8253" s="171"/>
      <c r="AQ8253" s="171"/>
      <c r="AR8253" s="171"/>
    </row>
    <row r="8254" spans="24:44">
      <c r="X8254" t="s">
        <v>27740</v>
      </c>
      <c r="Y8254" t="s">
        <v>389</v>
      </c>
      <c r="Z8254" t="s">
        <v>27741</v>
      </c>
      <c r="AA8254" t="s">
        <v>23715</v>
      </c>
      <c r="AB8254" t="s">
        <v>5354</v>
      </c>
      <c r="AO8254" s="171"/>
      <c r="AP8254" s="171"/>
      <c r="AQ8254" s="171"/>
      <c r="AR8254" s="171"/>
    </row>
    <row r="8255" spans="24:44">
      <c r="X8255" t="s">
        <v>27742</v>
      </c>
      <c r="Y8255" t="s">
        <v>389</v>
      </c>
      <c r="Z8255" t="s">
        <v>27743</v>
      </c>
      <c r="AA8255" t="s">
        <v>23715</v>
      </c>
      <c r="AB8255" t="s">
        <v>5354</v>
      </c>
      <c r="AO8255" s="171"/>
      <c r="AP8255" s="171"/>
      <c r="AQ8255" s="171"/>
      <c r="AR8255" s="171"/>
    </row>
    <row r="8256" spans="24:44">
      <c r="X8256" t="s">
        <v>27744</v>
      </c>
      <c r="Y8256" t="s">
        <v>386</v>
      </c>
      <c r="Z8256" t="s">
        <v>27745</v>
      </c>
      <c r="AA8256" t="s">
        <v>762</v>
      </c>
      <c r="AB8256" t="s">
        <v>27031</v>
      </c>
      <c r="AO8256" s="171"/>
      <c r="AP8256" s="171"/>
      <c r="AQ8256" s="171"/>
      <c r="AR8256" s="171"/>
    </row>
    <row r="8257" spans="24:44">
      <c r="X8257" t="s">
        <v>27746</v>
      </c>
      <c r="Y8257" t="s">
        <v>389</v>
      </c>
      <c r="Z8257" t="s">
        <v>27747</v>
      </c>
      <c r="AA8257" t="s">
        <v>23715</v>
      </c>
      <c r="AB8257" t="s">
        <v>5354</v>
      </c>
      <c r="AO8257" s="171"/>
      <c r="AP8257" s="171"/>
      <c r="AQ8257" s="171"/>
      <c r="AR8257" s="171"/>
    </row>
    <row r="8258" spans="24:44">
      <c r="X8258" t="s">
        <v>27748</v>
      </c>
      <c r="Y8258" t="s">
        <v>389</v>
      </c>
      <c r="Z8258" t="s">
        <v>27749</v>
      </c>
      <c r="AA8258" t="s">
        <v>23715</v>
      </c>
      <c r="AB8258" t="s">
        <v>5354</v>
      </c>
      <c r="AO8258" s="171"/>
      <c r="AP8258" s="171"/>
      <c r="AQ8258" s="171"/>
      <c r="AR8258" s="171"/>
    </row>
    <row r="8259" spans="24:44">
      <c r="X8259" t="s">
        <v>27750</v>
      </c>
      <c r="Y8259" t="s">
        <v>389</v>
      </c>
      <c r="Z8259" t="s">
        <v>27751</v>
      </c>
      <c r="AA8259" t="s">
        <v>23715</v>
      </c>
      <c r="AB8259" t="s">
        <v>5354</v>
      </c>
      <c r="AO8259" s="171"/>
      <c r="AP8259" s="171"/>
      <c r="AQ8259" s="171"/>
      <c r="AR8259" s="171"/>
    </row>
    <row r="8260" spans="24:44">
      <c r="X8260" t="s">
        <v>27752</v>
      </c>
      <c r="Y8260" t="s">
        <v>389</v>
      </c>
      <c r="Z8260" t="s">
        <v>27753</v>
      </c>
      <c r="AA8260" t="s">
        <v>23715</v>
      </c>
      <c r="AB8260" t="s">
        <v>5354</v>
      </c>
      <c r="AO8260" s="171"/>
      <c r="AP8260" s="171"/>
      <c r="AQ8260" s="171"/>
      <c r="AR8260" s="171"/>
    </row>
    <row r="8261" spans="24:44">
      <c r="X8261" t="s">
        <v>27754</v>
      </c>
      <c r="Y8261" t="s">
        <v>389</v>
      </c>
      <c r="Z8261" t="s">
        <v>27755</v>
      </c>
      <c r="AA8261" t="s">
        <v>23715</v>
      </c>
      <c r="AB8261" t="s">
        <v>5354</v>
      </c>
      <c r="AO8261" s="171"/>
      <c r="AP8261" s="171"/>
      <c r="AQ8261" s="171"/>
      <c r="AR8261" s="171"/>
    </row>
    <row r="8262" spans="24:44">
      <c r="X8262" t="s">
        <v>27756</v>
      </c>
      <c r="Y8262" t="s">
        <v>389</v>
      </c>
      <c r="Z8262" t="s">
        <v>27757</v>
      </c>
      <c r="AA8262" t="s">
        <v>762</v>
      </c>
      <c r="AB8262" t="s">
        <v>27031</v>
      </c>
      <c r="AO8262" s="171"/>
      <c r="AP8262" s="171"/>
      <c r="AQ8262" s="171"/>
      <c r="AR8262" s="171"/>
    </row>
    <row r="8263" spans="24:44">
      <c r="X8263" t="s">
        <v>27758</v>
      </c>
      <c r="Y8263" t="s">
        <v>386</v>
      </c>
      <c r="Z8263" t="s">
        <v>27759</v>
      </c>
      <c r="AA8263" t="s">
        <v>762</v>
      </c>
      <c r="AB8263" t="s">
        <v>27031</v>
      </c>
      <c r="AO8263" s="171"/>
      <c r="AP8263" s="171"/>
      <c r="AQ8263" s="171"/>
      <c r="AR8263" s="171"/>
    </row>
    <row r="8264" spans="24:44">
      <c r="X8264" t="s">
        <v>27760</v>
      </c>
      <c r="Y8264" t="s">
        <v>389</v>
      </c>
      <c r="Z8264" t="s">
        <v>27761</v>
      </c>
      <c r="AA8264" t="s">
        <v>762</v>
      </c>
      <c r="AB8264" t="s">
        <v>27031</v>
      </c>
      <c r="AO8264" s="171"/>
      <c r="AP8264" s="171"/>
      <c r="AQ8264" s="171"/>
      <c r="AR8264" s="171"/>
    </row>
    <row r="8265" spans="24:44">
      <c r="X8265" t="s">
        <v>27762</v>
      </c>
      <c r="Y8265" t="s">
        <v>389</v>
      </c>
      <c r="Z8265" t="s">
        <v>27763</v>
      </c>
      <c r="AA8265" t="s">
        <v>23715</v>
      </c>
      <c r="AB8265" t="s">
        <v>5354</v>
      </c>
      <c r="AO8265" s="171"/>
      <c r="AP8265" s="171"/>
      <c r="AQ8265" s="171"/>
      <c r="AR8265" s="171"/>
    </row>
    <row r="8266" spans="24:44">
      <c r="X8266" t="s">
        <v>27764</v>
      </c>
      <c r="Y8266" t="s">
        <v>389</v>
      </c>
      <c r="Z8266" t="s">
        <v>27765</v>
      </c>
      <c r="AA8266" t="s">
        <v>23715</v>
      </c>
      <c r="AB8266" t="s">
        <v>5354</v>
      </c>
      <c r="AO8266" s="171"/>
      <c r="AP8266" s="171"/>
      <c r="AQ8266" s="171"/>
      <c r="AR8266" s="171"/>
    </row>
    <row r="8267" spans="24:44">
      <c r="X8267" t="s">
        <v>27766</v>
      </c>
      <c r="Y8267" t="s">
        <v>389</v>
      </c>
      <c r="Z8267" t="s">
        <v>27767</v>
      </c>
      <c r="AA8267" t="s">
        <v>23715</v>
      </c>
      <c r="AB8267" t="s">
        <v>5354</v>
      </c>
      <c r="AO8267" s="171"/>
      <c r="AP8267" s="171"/>
      <c r="AQ8267" s="171"/>
      <c r="AR8267" s="171"/>
    </row>
    <row r="8268" spans="24:44">
      <c r="X8268" t="s">
        <v>27768</v>
      </c>
      <c r="Y8268" t="s">
        <v>389</v>
      </c>
      <c r="Z8268" t="s">
        <v>27769</v>
      </c>
      <c r="AA8268" t="s">
        <v>23715</v>
      </c>
      <c r="AB8268" t="s">
        <v>5354</v>
      </c>
      <c r="AO8268" s="171"/>
      <c r="AP8268" s="171"/>
      <c r="AQ8268" s="171"/>
      <c r="AR8268" s="171"/>
    </row>
    <row r="8269" spans="24:44">
      <c r="X8269" t="s">
        <v>27770</v>
      </c>
      <c r="Y8269" t="s">
        <v>389</v>
      </c>
      <c r="Z8269" t="s">
        <v>27771</v>
      </c>
      <c r="AA8269" t="s">
        <v>23715</v>
      </c>
      <c r="AB8269" t="s">
        <v>5354</v>
      </c>
      <c r="AO8269" s="171"/>
      <c r="AP8269" s="171"/>
      <c r="AQ8269" s="171"/>
      <c r="AR8269" s="171"/>
    </row>
    <row r="8270" spans="24:44">
      <c r="X8270" t="s">
        <v>27772</v>
      </c>
      <c r="Y8270" t="s">
        <v>389</v>
      </c>
      <c r="Z8270" t="s">
        <v>27773</v>
      </c>
      <c r="AA8270" t="s">
        <v>23715</v>
      </c>
      <c r="AB8270" t="s">
        <v>5354</v>
      </c>
      <c r="AO8270" s="171"/>
      <c r="AP8270" s="171"/>
      <c r="AQ8270" s="171"/>
      <c r="AR8270" s="171"/>
    </row>
    <row r="8271" spans="24:44">
      <c r="X8271" t="s">
        <v>27774</v>
      </c>
      <c r="Y8271" t="s">
        <v>389</v>
      </c>
      <c r="Z8271" t="s">
        <v>27775</v>
      </c>
      <c r="AA8271" t="s">
        <v>23715</v>
      </c>
      <c r="AB8271" t="s">
        <v>5354</v>
      </c>
      <c r="AO8271" s="171"/>
      <c r="AP8271" s="171"/>
      <c r="AQ8271" s="171"/>
      <c r="AR8271" s="171"/>
    </row>
    <row r="8272" spans="24:44">
      <c r="X8272" t="s">
        <v>27776</v>
      </c>
      <c r="Y8272" t="s">
        <v>389</v>
      </c>
      <c r="Z8272" t="s">
        <v>27777</v>
      </c>
      <c r="AA8272" t="s">
        <v>23715</v>
      </c>
      <c r="AB8272" t="s">
        <v>5354</v>
      </c>
      <c r="AO8272" s="171"/>
      <c r="AP8272" s="171"/>
      <c r="AQ8272" s="171"/>
      <c r="AR8272" s="171"/>
    </row>
    <row r="8273" spans="24:44">
      <c r="X8273" t="s">
        <v>27778</v>
      </c>
      <c r="Y8273" t="s">
        <v>389</v>
      </c>
      <c r="Z8273" t="s">
        <v>27779</v>
      </c>
      <c r="AA8273" t="s">
        <v>23715</v>
      </c>
      <c r="AB8273" t="s">
        <v>5354</v>
      </c>
      <c r="AO8273" s="171"/>
      <c r="AP8273" s="171"/>
      <c r="AQ8273" s="171"/>
      <c r="AR8273" s="171"/>
    </row>
    <row r="8274" spans="24:44">
      <c r="X8274" t="s">
        <v>27780</v>
      </c>
      <c r="Y8274" t="s">
        <v>389</v>
      </c>
      <c r="Z8274" t="s">
        <v>27781</v>
      </c>
      <c r="AA8274" t="s">
        <v>23715</v>
      </c>
      <c r="AB8274" t="s">
        <v>5354</v>
      </c>
      <c r="AO8274" s="171"/>
      <c r="AP8274" s="171"/>
      <c r="AQ8274" s="171"/>
      <c r="AR8274" s="171"/>
    </row>
    <row r="8275" spans="24:44">
      <c r="X8275" t="s">
        <v>27782</v>
      </c>
      <c r="Y8275" t="s">
        <v>389</v>
      </c>
      <c r="Z8275" t="s">
        <v>27783</v>
      </c>
      <c r="AA8275" t="s">
        <v>23715</v>
      </c>
      <c r="AB8275" t="s">
        <v>5354</v>
      </c>
      <c r="AO8275" s="171"/>
      <c r="AP8275" s="171"/>
      <c r="AQ8275" s="171"/>
      <c r="AR8275" s="171"/>
    </row>
    <row r="8276" spans="24:44">
      <c r="X8276" t="s">
        <v>27784</v>
      </c>
      <c r="Y8276" t="s">
        <v>389</v>
      </c>
      <c r="Z8276" t="s">
        <v>27785</v>
      </c>
      <c r="AA8276" t="s">
        <v>22484</v>
      </c>
      <c r="AB8276" t="s">
        <v>10553</v>
      </c>
      <c r="AO8276" s="171"/>
      <c r="AP8276" s="171"/>
      <c r="AQ8276" s="171"/>
      <c r="AR8276" s="171"/>
    </row>
    <row r="8277" spans="24:44">
      <c r="X8277" t="s">
        <v>27786</v>
      </c>
      <c r="Y8277" t="s">
        <v>389</v>
      </c>
      <c r="Z8277" t="s">
        <v>27787</v>
      </c>
      <c r="AA8277" t="s">
        <v>23715</v>
      </c>
      <c r="AB8277" t="s">
        <v>5354</v>
      </c>
      <c r="AO8277" s="171"/>
      <c r="AP8277" s="171"/>
      <c r="AQ8277" s="171"/>
      <c r="AR8277" s="171"/>
    </row>
    <row r="8278" spans="24:44">
      <c r="X8278" t="s">
        <v>27788</v>
      </c>
      <c r="Y8278" t="s">
        <v>389</v>
      </c>
      <c r="Z8278" t="s">
        <v>27789</v>
      </c>
      <c r="AA8278" t="s">
        <v>23715</v>
      </c>
      <c r="AB8278" t="s">
        <v>5354</v>
      </c>
      <c r="AO8278" s="171"/>
      <c r="AP8278" s="171"/>
      <c r="AQ8278" s="171"/>
      <c r="AR8278" s="171"/>
    </row>
    <row r="8279" spans="24:44">
      <c r="X8279" t="s">
        <v>27790</v>
      </c>
      <c r="Y8279" t="s">
        <v>389</v>
      </c>
      <c r="Z8279" t="s">
        <v>27791</v>
      </c>
      <c r="AA8279" t="s">
        <v>23715</v>
      </c>
      <c r="AB8279" t="s">
        <v>5354</v>
      </c>
      <c r="AO8279" s="171"/>
      <c r="AP8279" s="171"/>
      <c r="AQ8279" s="171"/>
      <c r="AR8279" s="171"/>
    </row>
    <row r="8280" spans="24:44">
      <c r="X8280" t="s">
        <v>27792</v>
      </c>
      <c r="Y8280" t="s">
        <v>389</v>
      </c>
      <c r="Z8280" t="s">
        <v>27793</v>
      </c>
      <c r="AA8280" t="s">
        <v>23715</v>
      </c>
      <c r="AB8280" t="s">
        <v>5354</v>
      </c>
      <c r="AO8280" s="171"/>
      <c r="AP8280" s="171"/>
      <c r="AQ8280" s="171"/>
      <c r="AR8280" s="171"/>
    </row>
    <row r="8281" spans="24:44">
      <c r="X8281" t="s">
        <v>27794</v>
      </c>
      <c r="Y8281" t="s">
        <v>389</v>
      </c>
      <c r="Z8281" t="s">
        <v>27795</v>
      </c>
      <c r="AA8281" t="s">
        <v>23715</v>
      </c>
      <c r="AB8281" t="s">
        <v>5354</v>
      </c>
      <c r="AO8281" s="171"/>
      <c r="AP8281" s="171"/>
      <c r="AQ8281" s="171"/>
      <c r="AR8281" s="171"/>
    </row>
    <row r="8282" spans="24:44">
      <c r="X8282" t="s">
        <v>27796</v>
      </c>
      <c r="Y8282" t="s">
        <v>389</v>
      </c>
      <c r="Z8282" t="s">
        <v>27797</v>
      </c>
      <c r="AA8282" t="s">
        <v>23715</v>
      </c>
      <c r="AB8282" t="s">
        <v>5354</v>
      </c>
      <c r="AO8282" s="171"/>
      <c r="AP8282" s="171"/>
      <c r="AQ8282" s="171"/>
      <c r="AR8282" s="171"/>
    </row>
    <row r="8283" spans="24:44">
      <c r="X8283" t="s">
        <v>27798</v>
      </c>
      <c r="Y8283" t="s">
        <v>389</v>
      </c>
      <c r="Z8283" t="s">
        <v>27799</v>
      </c>
      <c r="AA8283" t="s">
        <v>23715</v>
      </c>
      <c r="AB8283" t="s">
        <v>5354</v>
      </c>
      <c r="AO8283" s="171"/>
      <c r="AP8283" s="171"/>
      <c r="AQ8283" s="171"/>
      <c r="AR8283" s="171"/>
    </row>
    <row r="8284" spans="24:44">
      <c r="X8284" t="s">
        <v>27800</v>
      </c>
      <c r="Y8284" t="s">
        <v>389</v>
      </c>
      <c r="Z8284" t="s">
        <v>27801</v>
      </c>
      <c r="AA8284" t="s">
        <v>23715</v>
      </c>
      <c r="AB8284" t="s">
        <v>5354</v>
      </c>
      <c r="AO8284" s="171"/>
      <c r="AP8284" s="171"/>
      <c r="AQ8284" s="171"/>
      <c r="AR8284" s="171"/>
    </row>
    <row r="8285" spans="24:44">
      <c r="X8285" t="s">
        <v>27802</v>
      </c>
      <c r="Y8285" t="s">
        <v>389</v>
      </c>
      <c r="Z8285" t="s">
        <v>27803</v>
      </c>
      <c r="AA8285" t="s">
        <v>23715</v>
      </c>
      <c r="AB8285" t="s">
        <v>5354</v>
      </c>
      <c r="AO8285" s="171"/>
      <c r="AP8285" s="171"/>
      <c r="AQ8285" s="171"/>
      <c r="AR8285" s="171"/>
    </row>
    <row r="8286" spans="24:44">
      <c r="X8286" t="s">
        <v>27804</v>
      </c>
      <c r="Y8286" t="s">
        <v>389</v>
      </c>
      <c r="Z8286" t="s">
        <v>27805</v>
      </c>
      <c r="AA8286" t="s">
        <v>23715</v>
      </c>
      <c r="AB8286" t="s">
        <v>5354</v>
      </c>
      <c r="AO8286" s="171"/>
      <c r="AP8286" s="171"/>
      <c r="AQ8286" s="171"/>
      <c r="AR8286" s="171"/>
    </row>
    <row r="8287" spans="24:44">
      <c r="X8287" t="s">
        <v>27806</v>
      </c>
      <c r="Y8287" t="s">
        <v>389</v>
      </c>
      <c r="Z8287" t="s">
        <v>27807</v>
      </c>
      <c r="AA8287" t="s">
        <v>23715</v>
      </c>
      <c r="AB8287" t="s">
        <v>5354</v>
      </c>
      <c r="AO8287" s="171"/>
      <c r="AP8287" s="171"/>
      <c r="AQ8287" s="171"/>
      <c r="AR8287" s="171"/>
    </row>
    <row r="8288" spans="24:44">
      <c r="X8288" t="s">
        <v>27808</v>
      </c>
      <c r="Y8288" t="s">
        <v>389</v>
      </c>
      <c r="Z8288" t="s">
        <v>27809</v>
      </c>
      <c r="AA8288" t="s">
        <v>23715</v>
      </c>
      <c r="AB8288" t="s">
        <v>5354</v>
      </c>
      <c r="AO8288" s="171"/>
      <c r="AP8288" s="171"/>
      <c r="AQ8288" s="171"/>
      <c r="AR8288" s="171"/>
    </row>
    <row r="8289" spans="24:44">
      <c r="X8289" t="s">
        <v>27810</v>
      </c>
      <c r="Y8289" t="s">
        <v>389</v>
      </c>
      <c r="Z8289" t="s">
        <v>27811</v>
      </c>
      <c r="AA8289" t="s">
        <v>23715</v>
      </c>
      <c r="AB8289" t="s">
        <v>5354</v>
      </c>
      <c r="AO8289" s="171"/>
      <c r="AP8289" s="171"/>
      <c r="AQ8289" s="171"/>
      <c r="AR8289" s="171"/>
    </row>
    <row r="8290" spans="24:44">
      <c r="X8290" t="s">
        <v>27812</v>
      </c>
      <c r="Y8290" t="s">
        <v>389</v>
      </c>
      <c r="Z8290" t="s">
        <v>27813</v>
      </c>
      <c r="AA8290" t="s">
        <v>23715</v>
      </c>
      <c r="AB8290" t="s">
        <v>5354</v>
      </c>
      <c r="AO8290" s="171"/>
      <c r="AP8290" s="171"/>
      <c r="AQ8290" s="171"/>
      <c r="AR8290" s="171"/>
    </row>
    <row r="8291" spans="24:44">
      <c r="X8291" t="s">
        <v>27814</v>
      </c>
      <c r="Y8291" t="s">
        <v>389</v>
      </c>
      <c r="Z8291" t="s">
        <v>27815</v>
      </c>
      <c r="AA8291" t="s">
        <v>23715</v>
      </c>
      <c r="AB8291" t="s">
        <v>5354</v>
      </c>
      <c r="AO8291" s="171"/>
      <c r="AP8291" s="171"/>
      <c r="AQ8291" s="171"/>
      <c r="AR8291" s="171"/>
    </row>
    <row r="8292" spans="24:44">
      <c r="X8292" t="s">
        <v>27816</v>
      </c>
      <c r="Y8292" t="s">
        <v>389</v>
      </c>
      <c r="Z8292" t="s">
        <v>27817</v>
      </c>
      <c r="AA8292" t="s">
        <v>23715</v>
      </c>
      <c r="AB8292" t="s">
        <v>5354</v>
      </c>
      <c r="AO8292" s="171"/>
      <c r="AP8292" s="171"/>
      <c r="AQ8292" s="171"/>
      <c r="AR8292" s="171"/>
    </row>
    <row r="8293" spans="24:44">
      <c r="X8293" t="s">
        <v>27818</v>
      </c>
      <c r="Y8293" t="s">
        <v>389</v>
      </c>
      <c r="Z8293" t="s">
        <v>27819</v>
      </c>
      <c r="AA8293" t="s">
        <v>23715</v>
      </c>
      <c r="AB8293" t="s">
        <v>5354</v>
      </c>
      <c r="AO8293" s="171"/>
      <c r="AP8293" s="171"/>
      <c r="AQ8293" s="171"/>
      <c r="AR8293" s="171"/>
    </row>
    <row r="8294" spans="24:44">
      <c r="X8294" t="s">
        <v>27820</v>
      </c>
      <c r="Y8294" t="s">
        <v>389</v>
      </c>
      <c r="Z8294" t="s">
        <v>27821</v>
      </c>
      <c r="AA8294" t="s">
        <v>23715</v>
      </c>
      <c r="AB8294" t="s">
        <v>5354</v>
      </c>
      <c r="AO8294" s="171"/>
      <c r="AP8294" s="171"/>
      <c r="AQ8294" s="171"/>
      <c r="AR8294" s="171"/>
    </row>
    <row r="8295" spans="24:44">
      <c r="X8295" t="s">
        <v>27822</v>
      </c>
      <c r="Y8295" t="s">
        <v>389</v>
      </c>
      <c r="Z8295" t="s">
        <v>27823</v>
      </c>
      <c r="AA8295" t="s">
        <v>23715</v>
      </c>
      <c r="AB8295" t="s">
        <v>5354</v>
      </c>
      <c r="AO8295" s="171"/>
      <c r="AP8295" s="171"/>
      <c r="AQ8295" s="171"/>
      <c r="AR8295" s="171"/>
    </row>
    <row r="8296" spans="24:44">
      <c r="X8296" t="s">
        <v>27824</v>
      </c>
      <c r="Y8296" t="s">
        <v>389</v>
      </c>
      <c r="Z8296" t="s">
        <v>27825</v>
      </c>
      <c r="AA8296" t="s">
        <v>23715</v>
      </c>
      <c r="AB8296" t="s">
        <v>5354</v>
      </c>
      <c r="AO8296" s="171"/>
      <c r="AP8296" s="171"/>
      <c r="AQ8296" s="171"/>
      <c r="AR8296" s="171"/>
    </row>
    <row r="8297" spans="24:44">
      <c r="X8297" t="s">
        <v>27826</v>
      </c>
      <c r="Y8297" t="s">
        <v>389</v>
      </c>
      <c r="Z8297" t="s">
        <v>27827</v>
      </c>
      <c r="AA8297" t="s">
        <v>23715</v>
      </c>
      <c r="AB8297" t="s">
        <v>5354</v>
      </c>
      <c r="AO8297" s="171"/>
      <c r="AP8297" s="171"/>
      <c r="AQ8297" s="171"/>
      <c r="AR8297" s="171"/>
    </row>
    <row r="8298" spans="24:44">
      <c r="X8298" t="s">
        <v>27828</v>
      </c>
      <c r="Y8298" t="s">
        <v>389</v>
      </c>
      <c r="Z8298" t="s">
        <v>27829</v>
      </c>
      <c r="AA8298" t="s">
        <v>23715</v>
      </c>
      <c r="AB8298" t="s">
        <v>5354</v>
      </c>
      <c r="AO8298" s="171"/>
      <c r="AP8298" s="171"/>
      <c r="AQ8298" s="171"/>
      <c r="AR8298" s="171"/>
    </row>
    <row r="8299" spans="24:44">
      <c r="X8299" t="s">
        <v>27830</v>
      </c>
      <c r="Y8299" t="s">
        <v>389</v>
      </c>
      <c r="Z8299" t="s">
        <v>27831</v>
      </c>
      <c r="AA8299" t="s">
        <v>23715</v>
      </c>
      <c r="AB8299" t="s">
        <v>5354</v>
      </c>
      <c r="AO8299" s="171"/>
      <c r="AP8299" s="171"/>
      <c r="AQ8299" s="171"/>
      <c r="AR8299" s="171"/>
    </row>
    <row r="8300" spans="24:44">
      <c r="X8300" t="s">
        <v>27832</v>
      </c>
      <c r="Y8300" t="s">
        <v>389</v>
      </c>
      <c r="Z8300" t="s">
        <v>27833</v>
      </c>
      <c r="AA8300" t="s">
        <v>762</v>
      </c>
      <c r="AB8300" t="s">
        <v>27031</v>
      </c>
      <c r="AO8300" s="171"/>
      <c r="AP8300" s="171"/>
      <c r="AQ8300" s="171"/>
      <c r="AR8300" s="171"/>
    </row>
    <row r="8301" spans="24:44">
      <c r="X8301" t="s">
        <v>27834</v>
      </c>
      <c r="Y8301" t="s">
        <v>386</v>
      </c>
      <c r="Z8301" t="s">
        <v>27835</v>
      </c>
      <c r="AA8301" t="s">
        <v>762</v>
      </c>
      <c r="AB8301" t="s">
        <v>27031</v>
      </c>
      <c r="AO8301" s="171"/>
      <c r="AP8301" s="171"/>
      <c r="AQ8301" s="171"/>
      <c r="AR8301" s="171"/>
    </row>
    <row r="8302" spans="24:44">
      <c r="X8302" t="s">
        <v>27836</v>
      </c>
      <c r="Y8302" t="s">
        <v>389</v>
      </c>
      <c r="Z8302" t="s">
        <v>27837</v>
      </c>
      <c r="AA8302" t="s">
        <v>762</v>
      </c>
      <c r="AB8302" t="s">
        <v>27031</v>
      </c>
      <c r="AO8302" s="171"/>
      <c r="AP8302" s="171"/>
      <c r="AQ8302" s="171"/>
      <c r="AR8302" s="171"/>
    </row>
    <row r="8303" spans="24:44">
      <c r="X8303" t="s">
        <v>27838</v>
      </c>
      <c r="Y8303" t="s">
        <v>389</v>
      </c>
      <c r="Z8303" t="s">
        <v>27839</v>
      </c>
      <c r="AA8303" t="s">
        <v>762</v>
      </c>
      <c r="AB8303" t="s">
        <v>27031</v>
      </c>
      <c r="AO8303" s="171"/>
      <c r="AP8303" s="171"/>
      <c r="AQ8303" s="171"/>
      <c r="AR8303" s="171"/>
    </row>
    <row r="8304" spans="24:44">
      <c r="X8304" t="s">
        <v>27840</v>
      </c>
      <c r="Y8304" t="s">
        <v>389</v>
      </c>
      <c r="Z8304" t="s">
        <v>27841</v>
      </c>
      <c r="AA8304" t="s">
        <v>762</v>
      </c>
      <c r="AB8304" t="s">
        <v>27031</v>
      </c>
      <c r="AO8304" s="171"/>
      <c r="AP8304" s="171"/>
      <c r="AQ8304" s="171"/>
      <c r="AR8304" s="171"/>
    </row>
    <row r="8305" spans="24:44">
      <c r="X8305" t="s">
        <v>27842</v>
      </c>
      <c r="Y8305" t="s">
        <v>386</v>
      </c>
      <c r="Z8305" t="s">
        <v>27843</v>
      </c>
      <c r="AA8305" t="s">
        <v>762</v>
      </c>
      <c r="AB8305" t="s">
        <v>27031</v>
      </c>
      <c r="AO8305" s="171"/>
      <c r="AP8305" s="171"/>
      <c r="AQ8305" s="171"/>
      <c r="AR8305" s="171"/>
    </row>
    <row r="8306" spans="24:44">
      <c r="X8306" t="s">
        <v>27844</v>
      </c>
      <c r="Y8306" t="s">
        <v>389</v>
      </c>
      <c r="Z8306" t="s">
        <v>1121</v>
      </c>
      <c r="AA8306" t="s">
        <v>27845</v>
      </c>
      <c r="AB8306" t="s">
        <v>10553</v>
      </c>
      <c r="AO8306" s="171"/>
      <c r="AP8306" s="171"/>
      <c r="AQ8306" s="171"/>
      <c r="AR8306" s="171"/>
    </row>
    <row r="8307" spans="24:44">
      <c r="X8307" t="s">
        <v>27846</v>
      </c>
      <c r="Y8307" t="s">
        <v>389</v>
      </c>
      <c r="Z8307" t="s">
        <v>27847</v>
      </c>
      <c r="AA8307" t="s">
        <v>22717</v>
      </c>
      <c r="AB8307" t="s">
        <v>125</v>
      </c>
      <c r="AO8307" s="171"/>
      <c r="AP8307" s="171"/>
      <c r="AQ8307" s="171"/>
      <c r="AR8307" s="171"/>
    </row>
    <row r="8308" spans="24:44">
      <c r="X8308" t="s">
        <v>27848</v>
      </c>
      <c r="Y8308" t="s">
        <v>386</v>
      </c>
      <c r="Z8308" t="s">
        <v>27849</v>
      </c>
      <c r="AA8308" t="s">
        <v>27667</v>
      </c>
      <c r="AB8308" t="s">
        <v>10553</v>
      </c>
      <c r="AO8308" s="171"/>
      <c r="AP8308" s="171"/>
      <c r="AQ8308" s="171"/>
      <c r="AR8308" s="171"/>
    </row>
    <row r="8309" spans="24:44">
      <c r="X8309" t="s">
        <v>27850</v>
      </c>
      <c r="Y8309" t="s">
        <v>389</v>
      </c>
      <c r="Z8309" t="s">
        <v>27851</v>
      </c>
      <c r="AA8309" t="s">
        <v>22398</v>
      </c>
      <c r="AB8309" t="s">
        <v>125</v>
      </c>
      <c r="AO8309" s="171"/>
      <c r="AP8309" s="171"/>
      <c r="AQ8309" s="171"/>
      <c r="AR8309" s="171"/>
    </row>
    <row r="8310" spans="24:44">
      <c r="X8310" t="s">
        <v>27852</v>
      </c>
      <c r="Y8310" t="s">
        <v>386</v>
      </c>
      <c r="Z8310" t="s">
        <v>27853</v>
      </c>
      <c r="AA8310" t="s">
        <v>22398</v>
      </c>
      <c r="AB8310" t="s">
        <v>125</v>
      </c>
      <c r="AO8310" s="171"/>
      <c r="AP8310" s="171"/>
      <c r="AQ8310" s="171"/>
      <c r="AR8310" s="171"/>
    </row>
    <row r="8311" spans="24:44">
      <c r="X8311" t="s">
        <v>27854</v>
      </c>
      <c r="Y8311" t="s">
        <v>389</v>
      </c>
      <c r="Z8311" t="s">
        <v>27855</v>
      </c>
      <c r="AA8311" t="s">
        <v>27856</v>
      </c>
      <c r="AB8311" t="s">
        <v>5354</v>
      </c>
      <c r="AO8311" s="171"/>
      <c r="AP8311" s="171"/>
      <c r="AQ8311" s="171"/>
      <c r="AR8311" s="171"/>
    </row>
    <row r="8312" spans="24:44">
      <c r="X8312" t="s">
        <v>27857</v>
      </c>
      <c r="Y8312" t="s">
        <v>389</v>
      </c>
      <c r="Z8312" t="s">
        <v>27858</v>
      </c>
      <c r="AA8312" t="s">
        <v>27264</v>
      </c>
      <c r="AB8312" t="s">
        <v>10553</v>
      </c>
      <c r="AO8312" s="171"/>
      <c r="AP8312" s="171"/>
      <c r="AQ8312" s="171"/>
      <c r="AR8312" s="171"/>
    </row>
    <row r="8313" spans="24:44">
      <c r="X8313" t="s">
        <v>27859</v>
      </c>
      <c r="Y8313" t="s">
        <v>389</v>
      </c>
      <c r="Z8313" t="s">
        <v>27860</v>
      </c>
      <c r="AA8313" t="s">
        <v>27304</v>
      </c>
      <c r="AB8313" t="s">
        <v>10553</v>
      </c>
      <c r="AO8313" s="171"/>
      <c r="AP8313" s="171"/>
      <c r="AQ8313" s="171"/>
      <c r="AR8313" s="171"/>
    </row>
    <row r="8314" spans="24:44">
      <c r="X8314" t="s">
        <v>27861</v>
      </c>
      <c r="Y8314" t="s">
        <v>389</v>
      </c>
      <c r="Z8314" t="s">
        <v>27862</v>
      </c>
      <c r="AA8314" t="s">
        <v>22437</v>
      </c>
      <c r="AB8314" t="s">
        <v>125</v>
      </c>
      <c r="AO8314" s="171"/>
      <c r="AP8314" s="171"/>
      <c r="AQ8314" s="171"/>
      <c r="AR8314" s="171"/>
    </row>
    <row r="8315" spans="24:44">
      <c r="X8315" t="s">
        <v>27863</v>
      </c>
      <c r="Y8315" t="s">
        <v>386</v>
      </c>
      <c r="Z8315" t="s">
        <v>27864</v>
      </c>
      <c r="AA8315" t="s">
        <v>676</v>
      </c>
      <c r="AB8315" t="s">
        <v>27865</v>
      </c>
      <c r="AO8315" s="171"/>
      <c r="AP8315" s="171"/>
      <c r="AQ8315" s="171"/>
      <c r="AR8315" s="171"/>
    </row>
    <row r="8316" spans="24:44">
      <c r="X8316" t="s">
        <v>27866</v>
      </c>
      <c r="Y8316" t="s">
        <v>389</v>
      </c>
      <c r="Z8316" t="s">
        <v>27867</v>
      </c>
      <c r="AA8316" t="s">
        <v>22509</v>
      </c>
      <c r="AB8316" t="s">
        <v>5354</v>
      </c>
      <c r="AO8316" s="171"/>
      <c r="AP8316" s="171"/>
      <c r="AQ8316" s="171"/>
      <c r="AR8316" s="171"/>
    </row>
    <row r="8317" spans="24:44">
      <c r="X8317" t="s">
        <v>27868</v>
      </c>
      <c r="Y8317" t="s">
        <v>386</v>
      </c>
      <c r="Z8317" t="s">
        <v>27869</v>
      </c>
      <c r="AA8317" t="s">
        <v>27870</v>
      </c>
      <c r="AB8317" t="s">
        <v>10553</v>
      </c>
      <c r="AO8317" s="171"/>
      <c r="AP8317" s="171"/>
      <c r="AQ8317" s="171"/>
      <c r="AR8317" s="171"/>
    </row>
    <row r="8318" spans="24:44">
      <c r="X8318" t="s">
        <v>27871</v>
      </c>
      <c r="Y8318" t="s">
        <v>389</v>
      </c>
      <c r="Z8318" t="s">
        <v>27872</v>
      </c>
      <c r="AA8318" t="s">
        <v>793</v>
      </c>
      <c r="AB8318" t="s">
        <v>10553</v>
      </c>
      <c r="AO8318" s="171"/>
      <c r="AP8318" s="171"/>
      <c r="AQ8318" s="171"/>
      <c r="AR8318" s="171"/>
    </row>
    <row r="8319" spans="24:44">
      <c r="X8319" t="s">
        <v>27873</v>
      </c>
      <c r="Y8319" t="s">
        <v>386</v>
      </c>
      <c r="Z8319" t="s">
        <v>27874</v>
      </c>
      <c r="AA8319" t="s">
        <v>676</v>
      </c>
      <c r="AB8319" t="s">
        <v>27865</v>
      </c>
      <c r="AO8319" s="171"/>
      <c r="AP8319" s="171"/>
      <c r="AQ8319" s="171"/>
      <c r="AR8319" s="171"/>
    </row>
    <row r="8320" spans="24:44">
      <c r="X8320" t="s">
        <v>27875</v>
      </c>
      <c r="Y8320" t="s">
        <v>386</v>
      </c>
      <c r="Z8320" t="s">
        <v>27876</v>
      </c>
      <c r="AA8320" t="s">
        <v>22398</v>
      </c>
      <c r="AB8320" t="s">
        <v>125</v>
      </c>
      <c r="AO8320" s="171"/>
      <c r="AP8320" s="171"/>
      <c r="AQ8320" s="171"/>
      <c r="AR8320" s="171"/>
    </row>
    <row r="8321" spans="24:44">
      <c r="X8321" t="s">
        <v>27877</v>
      </c>
      <c r="Y8321" t="s">
        <v>386</v>
      </c>
      <c r="Z8321" t="s">
        <v>27878</v>
      </c>
      <c r="AA8321" t="s">
        <v>27879</v>
      </c>
      <c r="AB8321" t="s">
        <v>125</v>
      </c>
      <c r="AO8321" s="171"/>
      <c r="AP8321" s="171"/>
      <c r="AQ8321" s="171"/>
      <c r="AR8321" s="171"/>
    </row>
    <row r="8322" spans="24:44">
      <c r="X8322" t="s">
        <v>27880</v>
      </c>
      <c r="Y8322" t="s">
        <v>389</v>
      </c>
      <c r="Z8322" t="s">
        <v>27881</v>
      </c>
      <c r="AA8322" t="s">
        <v>27882</v>
      </c>
      <c r="AB8322" t="s">
        <v>125</v>
      </c>
      <c r="AO8322" s="171"/>
      <c r="AP8322" s="171"/>
      <c r="AQ8322" s="171"/>
      <c r="AR8322" s="171"/>
    </row>
    <row r="8323" spans="24:44">
      <c r="X8323" t="s">
        <v>27883</v>
      </c>
      <c r="Y8323" t="s">
        <v>389</v>
      </c>
      <c r="Z8323" t="s">
        <v>27884</v>
      </c>
      <c r="AA8323" t="s">
        <v>22437</v>
      </c>
      <c r="AB8323" t="s">
        <v>125</v>
      </c>
      <c r="AO8323" s="171"/>
      <c r="AP8323" s="171"/>
      <c r="AQ8323" s="171"/>
      <c r="AR8323" s="171"/>
    </row>
    <row r="8324" spans="24:44">
      <c r="X8324" t="s">
        <v>27885</v>
      </c>
      <c r="Y8324" t="s">
        <v>389</v>
      </c>
      <c r="Z8324" t="s">
        <v>27886</v>
      </c>
      <c r="AA8324" t="s">
        <v>793</v>
      </c>
      <c r="AB8324" t="s">
        <v>10553</v>
      </c>
      <c r="AO8324" s="171"/>
      <c r="AP8324" s="171"/>
      <c r="AQ8324" s="171"/>
      <c r="AR8324" s="171"/>
    </row>
    <row r="8325" spans="24:44">
      <c r="X8325" t="s">
        <v>27887</v>
      </c>
      <c r="Y8325" t="s">
        <v>386</v>
      </c>
      <c r="Z8325" t="s">
        <v>27888</v>
      </c>
      <c r="AA8325" t="s">
        <v>762</v>
      </c>
      <c r="AB8325" t="s">
        <v>27031</v>
      </c>
      <c r="AO8325" s="171"/>
      <c r="AP8325" s="171"/>
      <c r="AQ8325" s="171"/>
      <c r="AR8325" s="171"/>
    </row>
    <row r="8326" spans="24:44">
      <c r="X8326" t="s">
        <v>27889</v>
      </c>
      <c r="Y8326" t="s">
        <v>389</v>
      </c>
      <c r="Z8326" t="s">
        <v>27890</v>
      </c>
      <c r="AA8326" t="s">
        <v>22509</v>
      </c>
      <c r="AB8326" t="s">
        <v>5354</v>
      </c>
      <c r="AO8326" s="171"/>
      <c r="AP8326" s="171"/>
      <c r="AQ8326" s="171"/>
      <c r="AR8326" s="171"/>
    </row>
    <row r="8327" spans="24:44">
      <c r="X8327" t="s">
        <v>27891</v>
      </c>
      <c r="Y8327" t="s">
        <v>389</v>
      </c>
      <c r="Z8327" t="s">
        <v>27892</v>
      </c>
      <c r="AA8327" t="s">
        <v>22509</v>
      </c>
      <c r="AB8327" t="s">
        <v>5354</v>
      </c>
      <c r="AO8327" s="171"/>
      <c r="AP8327" s="171"/>
      <c r="AQ8327" s="171"/>
      <c r="AR8327" s="171"/>
    </row>
    <row r="8328" spans="24:44">
      <c r="X8328" t="s">
        <v>27893</v>
      </c>
      <c r="Y8328" t="s">
        <v>389</v>
      </c>
      <c r="Z8328" t="s">
        <v>27894</v>
      </c>
      <c r="AA8328" t="s">
        <v>22509</v>
      </c>
      <c r="AB8328" t="s">
        <v>5354</v>
      </c>
      <c r="AO8328" s="171"/>
      <c r="AP8328" s="171"/>
      <c r="AQ8328" s="171"/>
      <c r="AR8328" s="171"/>
    </row>
    <row r="8329" spans="24:44">
      <c r="X8329" t="s">
        <v>27895</v>
      </c>
      <c r="Y8329" t="s">
        <v>386</v>
      </c>
      <c r="Z8329" t="s">
        <v>27896</v>
      </c>
      <c r="AA8329" t="s">
        <v>26237</v>
      </c>
      <c r="AB8329" t="s">
        <v>5354</v>
      </c>
      <c r="AO8329" s="171"/>
      <c r="AP8329" s="171"/>
      <c r="AQ8329" s="171"/>
      <c r="AR8329" s="171"/>
    </row>
    <row r="8330" spans="24:44">
      <c r="X8330" t="s">
        <v>27897</v>
      </c>
      <c r="Y8330" t="s">
        <v>389</v>
      </c>
      <c r="Z8330" t="s">
        <v>27898</v>
      </c>
      <c r="AA8330" t="s">
        <v>22717</v>
      </c>
      <c r="AB8330" t="s">
        <v>125</v>
      </c>
      <c r="AO8330" s="171"/>
      <c r="AP8330" s="171"/>
      <c r="AQ8330" s="171"/>
      <c r="AR8330" s="171"/>
    </row>
    <row r="8331" spans="24:44">
      <c r="X8331" t="s">
        <v>7519</v>
      </c>
      <c r="Y8331" t="s">
        <v>386</v>
      </c>
      <c r="Z8331" t="s">
        <v>27899</v>
      </c>
      <c r="AA8331" t="s">
        <v>23806</v>
      </c>
      <c r="AB8331" t="s">
        <v>5354</v>
      </c>
      <c r="AO8331" s="171"/>
      <c r="AP8331" s="171"/>
      <c r="AQ8331" s="171"/>
      <c r="AR8331" s="171"/>
    </row>
    <row r="8332" spans="24:44">
      <c r="X8332" t="s">
        <v>27900</v>
      </c>
      <c r="Y8332" t="s">
        <v>389</v>
      </c>
      <c r="Z8332" t="s">
        <v>27901</v>
      </c>
      <c r="AA8332" t="s">
        <v>22509</v>
      </c>
      <c r="AB8332" t="s">
        <v>5354</v>
      </c>
      <c r="AO8332" s="171"/>
      <c r="AP8332" s="171"/>
      <c r="AQ8332" s="171"/>
      <c r="AR8332" s="171"/>
    </row>
    <row r="8333" spans="24:44">
      <c r="X8333" t="s">
        <v>27902</v>
      </c>
      <c r="Y8333" t="s">
        <v>386</v>
      </c>
      <c r="Z8333" t="s">
        <v>27903</v>
      </c>
      <c r="AA8333" t="s">
        <v>1052</v>
      </c>
      <c r="AB8333" t="s">
        <v>10553</v>
      </c>
      <c r="AO8333" s="171"/>
      <c r="AP8333" s="171"/>
      <c r="AQ8333" s="171"/>
      <c r="AR8333" s="171"/>
    </row>
    <row r="8334" spans="24:44">
      <c r="X8334" t="s">
        <v>27904</v>
      </c>
      <c r="Y8334" t="s">
        <v>389</v>
      </c>
      <c r="Z8334" t="s">
        <v>27905</v>
      </c>
      <c r="AA8334" t="s">
        <v>26237</v>
      </c>
      <c r="AB8334" t="s">
        <v>5354</v>
      </c>
      <c r="AO8334" s="171"/>
      <c r="AP8334" s="171"/>
      <c r="AQ8334" s="171"/>
      <c r="AR8334" s="171"/>
    </row>
    <row r="8335" spans="24:44">
      <c r="X8335" t="s">
        <v>27906</v>
      </c>
      <c r="Y8335" t="s">
        <v>389</v>
      </c>
      <c r="Z8335" t="s">
        <v>27907</v>
      </c>
      <c r="AA8335" t="s">
        <v>26237</v>
      </c>
      <c r="AB8335" t="s">
        <v>5354</v>
      </c>
      <c r="AO8335" s="171"/>
      <c r="AP8335" s="171"/>
      <c r="AQ8335" s="171"/>
      <c r="AR8335" s="171"/>
    </row>
    <row r="8336" spans="24:44">
      <c r="X8336" t="s">
        <v>27908</v>
      </c>
      <c r="Y8336" t="s">
        <v>389</v>
      </c>
      <c r="Z8336" t="s">
        <v>27909</v>
      </c>
      <c r="AA8336" t="s">
        <v>26237</v>
      </c>
      <c r="AB8336" t="s">
        <v>5354</v>
      </c>
      <c r="AO8336" s="171"/>
      <c r="AP8336" s="171"/>
      <c r="AQ8336" s="171"/>
      <c r="AR8336" s="171"/>
    </row>
    <row r="8337" spans="24:44">
      <c r="X8337" t="s">
        <v>27910</v>
      </c>
      <c r="Y8337" t="s">
        <v>389</v>
      </c>
      <c r="Z8337" t="s">
        <v>27911</v>
      </c>
      <c r="AA8337" t="s">
        <v>26237</v>
      </c>
      <c r="AB8337" t="s">
        <v>5354</v>
      </c>
      <c r="AO8337" s="171"/>
      <c r="AP8337" s="171"/>
      <c r="AQ8337" s="171"/>
      <c r="AR8337" s="171"/>
    </row>
    <row r="8338" spans="24:44">
      <c r="X8338" t="s">
        <v>27912</v>
      </c>
      <c r="Y8338" t="s">
        <v>389</v>
      </c>
      <c r="Z8338" t="s">
        <v>27913</v>
      </c>
      <c r="AA8338" t="s">
        <v>23949</v>
      </c>
      <c r="AB8338" t="s">
        <v>10553</v>
      </c>
      <c r="AO8338" s="171"/>
      <c r="AP8338" s="171"/>
      <c r="AQ8338" s="171"/>
      <c r="AR8338" s="171"/>
    </row>
    <row r="8339" spans="24:44">
      <c r="X8339" t="s">
        <v>27914</v>
      </c>
      <c r="Y8339" t="s">
        <v>389</v>
      </c>
      <c r="Z8339" t="s">
        <v>27915</v>
      </c>
      <c r="AA8339" t="s">
        <v>22437</v>
      </c>
      <c r="AB8339" t="s">
        <v>125</v>
      </c>
      <c r="AO8339" s="171"/>
      <c r="AP8339" s="171"/>
      <c r="AQ8339" s="171"/>
      <c r="AR8339" s="171"/>
    </row>
    <row r="8340" spans="24:44">
      <c r="X8340" t="s">
        <v>27916</v>
      </c>
      <c r="Y8340" t="s">
        <v>389</v>
      </c>
      <c r="Z8340" t="s">
        <v>27917</v>
      </c>
      <c r="AA8340" t="s">
        <v>945</v>
      </c>
      <c r="AB8340" t="s">
        <v>10553</v>
      </c>
      <c r="AO8340" s="171"/>
      <c r="AP8340" s="171"/>
      <c r="AQ8340" s="171"/>
      <c r="AR8340" s="171"/>
    </row>
    <row r="8341" spans="24:44">
      <c r="X8341" t="s">
        <v>27918</v>
      </c>
      <c r="Y8341" t="s">
        <v>386</v>
      </c>
      <c r="Z8341" t="s">
        <v>27919</v>
      </c>
      <c r="AA8341" t="s">
        <v>27870</v>
      </c>
      <c r="AB8341" t="s">
        <v>10553</v>
      </c>
      <c r="AO8341" s="171"/>
      <c r="AP8341" s="171"/>
      <c r="AQ8341" s="171"/>
      <c r="AR8341" s="171"/>
    </row>
    <row r="8342" spans="24:44">
      <c r="X8342" t="s">
        <v>27920</v>
      </c>
      <c r="Y8342" t="s">
        <v>389</v>
      </c>
      <c r="Z8342" t="s">
        <v>27921</v>
      </c>
      <c r="AA8342" t="s">
        <v>26237</v>
      </c>
      <c r="AB8342" t="s">
        <v>5354</v>
      </c>
      <c r="AO8342" s="171"/>
      <c r="AP8342" s="171"/>
      <c r="AQ8342" s="171"/>
      <c r="AR8342" s="171"/>
    </row>
    <row r="8343" spans="24:44">
      <c r="X8343" t="s">
        <v>27922</v>
      </c>
      <c r="Y8343" t="s">
        <v>389</v>
      </c>
      <c r="Z8343" t="s">
        <v>27923</v>
      </c>
      <c r="AA8343" t="s">
        <v>26237</v>
      </c>
      <c r="AB8343" t="s">
        <v>5354</v>
      </c>
      <c r="AO8343" s="171"/>
      <c r="AP8343" s="171"/>
      <c r="AQ8343" s="171"/>
      <c r="AR8343" s="171"/>
    </row>
    <row r="8344" spans="24:44">
      <c r="X8344" t="s">
        <v>27924</v>
      </c>
      <c r="Y8344" t="s">
        <v>389</v>
      </c>
      <c r="Z8344" t="s">
        <v>27925</v>
      </c>
      <c r="AA8344" t="s">
        <v>26237</v>
      </c>
      <c r="AB8344" t="s">
        <v>5354</v>
      </c>
      <c r="AO8344" s="171"/>
      <c r="AP8344" s="171"/>
      <c r="AQ8344" s="171"/>
      <c r="AR8344" s="171"/>
    </row>
    <row r="8345" spans="24:44">
      <c r="X8345" t="s">
        <v>27926</v>
      </c>
      <c r="Y8345" t="s">
        <v>386</v>
      </c>
      <c r="Z8345" t="s">
        <v>27927</v>
      </c>
      <c r="AA8345" t="s">
        <v>1063</v>
      </c>
      <c r="AB8345" t="s">
        <v>10553</v>
      </c>
      <c r="AO8345" s="171"/>
      <c r="AP8345" s="171"/>
      <c r="AQ8345" s="171"/>
      <c r="AR8345" s="171"/>
    </row>
    <row r="8346" spans="24:44">
      <c r="X8346" t="s">
        <v>27928</v>
      </c>
      <c r="Y8346" t="s">
        <v>389</v>
      </c>
      <c r="Z8346" t="s">
        <v>27929</v>
      </c>
      <c r="AA8346" t="s">
        <v>793</v>
      </c>
      <c r="AB8346" t="s">
        <v>10553</v>
      </c>
      <c r="AO8346" s="171"/>
      <c r="AP8346" s="171"/>
      <c r="AQ8346" s="171"/>
      <c r="AR8346" s="171"/>
    </row>
    <row r="8347" spans="24:44">
      <c r="X8347" t="s">
        <v>27930</v>
      </c>
      <c r="Y8347" t="s">
        <v>389</v>
      </c>
      <c r="Z8347" t="s">
        <v>27931</v>
      </c>
      <c r="AA8347" t="s">
        <v>793</v>
      </c>
      <c r="AB8347" t="s">
        <v>10553</v>
      </c>
      <c r="AO8347" s="171"/>
      <c r="AP8347" s="171"/>
      <c r="AQ8347" s="171"/>
      <c r="AR8347" s="171"/>
    </row>
    <row r="8348" spans="24:44">
      <c r="X8348" t="s">
        <v>27932</v>
      </c>
      <c r="Y8348" t="s">
        <v>386</v>
      </c>
      <c r="Z8348" t="s">
        <v>27933</v>
      </c>
      <c r="AA8348" t="s">
        <v>26237</v>
      </c>
      <c r="AB8348" t="s">
        <v>5354</v>
      </c>
      <c r="AO8348" s="171"/>
      <c r="AP8348" s="171"/>
      <c r="AQ8348" s="171"/>
      <c r="AR8348" s="171"/>
    </row>
    <row r="8349" spans="24:44">
      <c r="X8349" t="s">
        <v>27934</v>
      </c>
      <c r="Y8349" t="s">
        <v>386</v>
      </c>
      <c r="Z8349" t="s">
        <v>27935</v>
      </c>
      <c r="AA8349" t="s">
        <v>26237</v>
      </c>
      <c r="AB8349" t="s">
        <v>5354</v>
      </c>
      <c r="AO8349" s="171"/>
      <c r="AP8349" s="171"/>
      <c r="AQ8349" s="171"/>
      <c r="AR8349" s="171"/>
    </row>
    <row r="8350" spans="24:44">
      <c r="X8350" t="s">
        <v>27936</v>
      </c>
      <c r="Y8350" t="s">
        <v>389</v>
      </c>
      <c r="Z8350" t="s">
        <v>27937</v>
      </c>
      <c r="AA8350" t="s">
        <v>26149</v>
      </c>
      <c r="AB8350" t="s">
        <v>5354</v>
      </c>
      <c r="AO8350" s="171"/>
      <c r="AP8350" s="171"/>
      <c r="AQ8350" s="171"/>
      <c r="AR8350" s="171"/>
    </row>
    <row r="8351" spans="24:44">
      <c r="X8351" t="s">
        <v>27938</v>
      </c>
      <c r="Y8351" t="s">
        <v>389</v>
      </c>
      <c r="Z8351" t="s">
        <v>27939</v>
      </c>
      <c r="AA8351" t="s">
        <v>22509</v>
      </c>
      <c r="AB8351" t="s">
        <v>5354</v>
      </c>
      <c r="AO8351" s="171"/>
      <c r="AP8351" s="171"/>
      <c r="AQ8351" s="171"/>
      <c r="AR8351" s="171"/>
    </row>
    <row r="8352" spans="24:44">
      <c r="X8352" t="s">
        <v>27940</v>
      </c>
      <c r="Y8352" t="s">
        <v>389</v>
      </c>
      <c r="Z8352" t="s">
        <v>27941</v>
      </c>
      <c r="AA8352" t="s">
        <v>22437</v>
      </c>
      <c r="AB8352" t="s">
        <v>125</v>
      </c>
      <c r="AO8352" s="171"/>
      <c r="AP8352" s="171"/>
      <c r="AQ8352" s="171"/>
      <c r="AR8352" s="171"/>
    </row>
    <row r="8353" spans="24:44">
      <c r="X8353" t="s">
        <v>27942</v>
      </c>
      <c r="Y8353" t="s">
        <v>389</v>
      </c>
      <c r="Z8353" t="s">
        <v>27943</v>
      </c>
      <c r="AA8353" t="s">
        <v>22437</v>
      </c>
      <c r="AB8353" t="s">
        <v>125</v>
      </c>
      <c r="AO8353" s="171"/>
      <c r="AP8353" s="171"/>
      <c r="AQ8353" s="171"/>
      <c r="AR8353" s="171"/>
    </row>
    <row r="8354" spans="24:44">
      <c r="X8354" t="s">
        <v>27944</v>
      </c>
      <c r="Y8354" t="s">
        <v>389</v>
      </c>
      <c r="Z8354" t="s">
        <v>27945</v>
      </c>
      <c r="AA8354" t="s">
        <v>740</v>
      </c>
      <c r="AB8354" t="s">
        <v>10553</v>
      </c>
      <c r="AO8354" s="171"/>
      <c r="AP8354" s="171"/>
      <c r="AQ8354" s="171"/>
      <c r="AR8354" s="171"/>
    </row>
    <row r="8355" spans="24:44">
      <c r="X8355" t="s">
        <v>27946</v>
      </c>
      <c r="Y8355" t="s">
        <v>389</v>
      </c>
      <c r="Z8355" t="s">
        <v>27947</v>
      </c>
      <c r="AA8355" t="s">
        <v>22509</v>
      </c>
      <c r="AB8355" t="s">
        <v>5354</v>
      </c>
      <c r="AO8355" s="171"/>
      <c r="AP8355" s="171"/>
      <c r="AQ8355" s="171"/>
      <c r="AR8355" s="171"/>
    </row>
    <row r="8356" spans="24:44">
      <c r="X8356" t="s">
        <v>27948</v>
      </c>
      <c r="Y8356" t="s">
        <v>386</v>
      </c>
      <c r="Z8356" t="s">
        <v>27949</v>
      </c>
      <c r="AA8356" t="s">
        <v>22398</v>
      </c>
      <c r="AB8356" t="s">
        <v>125</v>
      </c>
      <c r="AO8356" s="171"/>
      <c r="AP8356" s="171"/>
      <c r="AQ8356" s="171"/>
      <c r="AR8356" s="171"/>
    </row>
    <row r="8357" spans="24:44">
      <c r="X8357" t="s">
        <v>27950</v>
      </c>
      <c r="Y8357" t="s">
        <v>386</v>
      </c>
      <c r="Z8357" t="s">
        <v>27951</v>
      </c>
      <c r="AA8357" t="s">
        <v>22384</v>
      </c>
      <c r="AB8357" t="s">
        <v>10553</v>
      </c>
      <c r="AO8357" s="171"/>
      <c r="AP8357" s="171"/>
      <c r="AQ8357" s="171"/>
      <c r="AR8357" s="171"/>
    </row>
    <row r="8358" spans="24:44">
      <c r="X8358" t="s">
        <v>27952</v>
      </c>
      <c r="Y8358" t="s">
        <v>386</v>
      </c>
      <c r="Z8358" t="s">
        <v>27953</v>
      </c>
      <c r="AA8358" t="s">
        <v>22398</v>
      </c>
      <c r="AB8358" t="s">
        <v>125</v>
      </c>
      <c r="AO8358" s="171"/>
      <c r="AP8358" s="171"/>
      <c r="AQ8358" s="171"/>
      <c r="AR8358" s="171"/>
    </row>
    <row r="8359" spans="24:44">
      <c r="X8359" t="s">
        <v>27954</v>
      </c>
      <c r="Y8359" t="s">
        <v>386</v>
      </c>
      <c r="Z8359" t="s">
        <v>27951</v>
      </c>
      <c r="AA8359" t="s">
        <v>22398</v>
      </c>
      <c r="AB8359" t="s">
        <v>125</v>
      </c>
      <c r="AO8359" s="171"/>
      <c r="AP8359" s="171"/>
      <c r="AQ8359" s="171"/>
      <c r="AR8359" s="171"/>
    </row>
    <row r="8360" spans="24:44">
      <c r="X8360" t="s">
        <v>27955</v>
      </c>
      <c r="Y8360" t="s">
        <v>386</v>
      </c>
      <c r="Z8360" t="s">
        <v>27956</v>
      </c>
      <c r="AA8360" t="s">
        <v>22437</v>
      </c>
      <c r="AB8360" t="s">
        <v>125</v>
      </c>
      <c r="AO8360" s="171"/>
      <c r="AP8360" s="171"/>
      <c r="AQ8360" s="171"/>
      <c r="AR8360" s="171"/>
    </row>
    <row r="8361" spans="24:44">
      <c r="X8361" t="s">
        <v>27957</v>
      </c>
      <c r="Y8361" t="s">
        <v>389</v>
      </c>
      <c r="Z8361" t="s">
        <v>27953</v>
      </c>
      <c r="AA8361" t="s">
        <v>22437</v>
      </c>
      <c r="AB8361" t="s">
        <v>125</v>
      </c>
      <c r="AO8361" s="171"/>
      <c r="AP8361" s="171"/>
      <c r="AQ8361" s="171"/>
      <c r="AR8361" s="171"/>
    </row>
    <row r="8362" spans="24:44">
      <c r="X8362" t="s">
        <v>27958</v>
      </c>
      <c r="Y8362" t="s">
        <v>386</v>
      </c>
      <c r="Z8362" t="s">
        <v>27951</v>
      </c>
      <c r="AA8362" t="s">
        <v>22437</v>
      </c>
      <c r="AB8362" t="s">
        <v>125</v>
      </c>
      <c r="AO8362" s="171"/>
      <c r="AP8362" s="171"/>
      <c r="AQ8362" s="171"/>
      <c r="AR8362" s="171"/>
    </row>
    <row r="8363" spans="24:44">
      <c r="X8363" t="s">
        <v>27959</v>
      </c>
      <c r="Y8363" t="s">
        <v>386</v>
      </c>
      <c r="Z8363" t="s">
        <v>27956</v>
      </c>
      <c r="AA8363" t="s">
        <v>22873</v>
      </c>
      <c r="AB8363" t="s">
        <v>125</v>
      </c>
      <c r="AO8363" s="171"/>
      <c r="AP8363" s="171"/>
      <c r="AQ8363" s="171"/>
      <c r="AR8363" s="171"/>
    </row>
    <row r="8364" spans="24:44">
      <c r="X8364" t="s">
        <v>27960</v>
      </c>
      <c r="Y8364" t="s">
        <v>386</v>
      </c>
      <c r="Z8364" t="s">
        <v>27956</v>
      </c>
      <c r="AA8364" t="s">
        <v>23416</v>
      </c>
      <c r="AB8364" t="s">
        <v>125</v>
      </c>
      <c r="AO8364" s="171"/>
      <c r="AP8364" s="171"/>
      <c r="AQ8364" s="171"/>
      <c r="AR8364" s="171"/>
    </row>
    <row r="8365" spans="24:44">
      <c r="X8365" t="s">
        <v>27961</v>
      </c>
      <c r="Y8365" t="s">
        <v>386</v>
      </c>
      <c r="Z8365" t="s">
        <v>27953</v>
      </c>
      <c r="AA8365" t="s">
        <v>23416</v>
      </c>
      <c r="AB8365" t="s">
        <v>125</v>
      </c>
      <c r="AO8365" s="171"/>
      <c r="AP8365" s="171"/>
      <c r="AQ8365" s="171"/>
      <c r="AR8365" s="171"/>
    </row>
    <row r="8366" spans="24:44">
      <c r="X8366" t="s">
        <v>27962</v>
      </c>
      <c r="Y8366" t="s">
        <v>386</v>
      </c>
      <c r="Z8366" t="s">
        <v>27956</v>
      </c>
      <c r="AA8366" t="s">
        <v>945</v>
      </c>
      <c r="AB8366" t="s">
        <v>10553</v>
      </c>
      <c r="AO8366" s="171"/>
      <c r="AP8366" s="171"/>
      <c r="AQ8366" s="171"/>
      <c r="AR8366" s="171"/>
    </row>
    <row r="8367" spans="24:44">
      <c r="X8367" t="s">
        <v>27963</v>
      </c>
      <c r="Y8367" t="s">
        <v>386</v>
      </c>
      <c r="Z8367" t="s">
        <v>27951</v>
      </c>
      <c r="AA8367" t="s">
        <v>22390</v>
      </c>
      <c r="AB8367" t="s">
        <v>10553</v>
      </c>
      <c r="AO8367" s="171"/>
      <c r="AP8367" s="171"/>
      <c r="AQ8367" s="171"/>
      <c r="AR8367" s="171"/>
    </row>
    <row r="8368" spans="24:44">
      <c r="X8368" t="s">
        <v>27964</v>
      </c>
      <c r="Y8368" t="s">
        <v>389</v>
      </c>
      <c r="Z8368" t="s">
        <v>27965</v>
      </c>
      <c r="AA8368" t="s">
        <v>22390</v>
      </c>
      <c r="AB8368" t="s">
        <v>10553</v>
      </c>
      <c r="AO8368" s="171"/>
      <c r="AP8368" s="171"/>
      <c r="AQ8368" s="171"/>
      <c r="AR8368" s="171"/>
    </row>
    <row r="8369" spans="24:44">
      <c r="X8369" t="s">
        <v>27966</v>
      </c>
      <c r="Y8369" t="s">
        <v>389</v>
      </c>
      <c r="Z8369" t="s">
        <v>27956</v>
      </c>
      <c r="AA8369" t="s">
        <v>22717</v>
      </c>
      <c r="AB8369" t="s">
        <v>125</v>
      </c>
      <c r="AO8369" s="171"/>
      <c r="AP8369" s="171"/>
      <c r="AQ8369" s="171"/>
      <c r="AR8369" s="171"/>
    </row>
    <row r="8370" spans="24:44">
      <c r="X8370" t="s">
        <v>27967</v>
      </c>
      <c r="Y8370" t="s">
        <v>386</v>
      </c>
      <c r="Z8370" t="s">
        <v>27956</v>
      </c>
      <c r="AA8370" t="s">
        <v>23040</v>
      </c>
      <c r="AB8370" t="s">
        <v>125</v>
      </c>
      <c r="AO8370" s="171"/>
      <c r="AP8370" s="171"/>
      <c r="AQ8370" s="171"/>
      <c r="AR8370" s="171"/>
    </row>
    <row r="8371" spans="24:44">
      <c r="X8371" t="s">
        <v>27968</v>
      </c>
      <c r="Y8371" t="s">
        <v>389</v>
      </c>
      <c r="Z8371" t="s">
        <v>27965</v>
      </c>
      <c r="AA8371" t="s">
        <v>23047</v>
      </c>
      <c r="AB8371" t="s">
        <v>125</v>
      </c>
      <c r="AO8371" s="171"/>
      <c r="AP8371" s="171"/>
      <c r="AQ8371" s="171"/>
      <c r="AR8371" s="171"/>
    </row>
    <row r="8372" spans="24:44">
      <c r="X8372" t="s">
        <v>27969</v>
      </c>
      <c r="Y8372" t="s">
        <v>386</v>
      </c>
      <c r="Z8372" t="s">
        <v>27956</v>
      </c>
      <c r="AA8372" t="s">
        <v>23068</v>
      </c>
      <c r="AB8372" t="s">
        <v>20688</v>
      </c>
      <c r="AO8372" s="171"/>
      <c r="AP8372" s="171"/>
      <c r="AQ8372" s="171"/>
      <c r="AR8372" s="171"/>
    </row>
    <row r="8373" spans="24:44">
      <c r="X8373" t="s">
        <v>27970</v>
      </c>
      <c r="Y8373" t="s">
        <v>386</v>
      </c>
      <c r="Z8373" t="s">
        <v>27951</v>
      </c>
      <c r="AA8373" t="s">
        <v>27187</v>
      </c>
      <c r="AB8373" t="s">
        <v>10553</v>
      </c>
      <c r="AO8373" s="171"/>
      <c r="AP8373" s="171"/>
      <c r="AQ8373" s="171"/>
      <c r="AR8373" s="171"/>
    </row>
    <row r="8374" spans="24:44">
      <c r="X8374" t="s">
        <v>27971</v>
      </c>
      <c r="Y8374" t="s">
        <v>389</v>
      </c>
      <c r="Z8374" t="s">
        <v>27953</v>
      </c>
      <c r="AA8374" t="s">
        <v>22509</v>
      </c>
      <c r="AB8374" t="s">
        <v>5354</v>
      </c>
      <c r="AO8374" s="171"/>
      <c r="AP8374" s="171"/>
      <c r="AQ8374" s="171"/>
      <c r="AR8374" s="171"/>
    </row>
    <row r="8375" spans="24:44">
      <c r="X8375" t="s">
        <v>27972</v>
      </c>
      <c r="Y8375" t="s">
        <v>389</v>
      </c>
      <c r="Z8375" t="s">
        <v>27951</v>
      </c>
      <c r="AA8375" t="s">
        <v>22509</v>
      </c>
      <c r="AB8375" t="s">
        <v>5354</v>
      </c>
      <c r="AO8375" s="171"/>
      <c r="AP8375" s="171"/>
      <c r="AQ8375" s="171"/>
      <c r="AR8375" s="171"/>
    </row>
    <row r="8376" spans="24:44">
      <c r="X8376" t="s">
        <v>27973</v>
      </c>
      <c r="Y8376" t="s">
        <v>389</v>
      </c>
      <c r="Z8376" t="s">
        <v>27956</v>
      </c>
      <c r="AA8376" t="s">
        <v>22509</v>
      </c>
      <c r="AB8376" t="s">
        <v>5354</v>
      </c>
      <c r="AO8376" s="171"/>
      <c r="AP8376" s="171"/>
      <c r="AQ8376" s="171"/>
      <c r="AR8376" s="171"/>
    </row>
    <row r="8377" spans="24:44">
      <c r="X8377" t="s">
        <v>27974</v>
      </c>
      <c r="Y8377" t="s">
        <v>389</v>
      </c>
      <c r="Z8377" t="s">
        <v>27951</v>
      </c>
      <c r="AA8377" t="s">
        <v>24232</v>
      </c>
      <c r="AB8377" t="s">
        <v>10553</v>
      </c>
      <c r="AO8377" s="171"/>
      <c r="AP8377" s="171"/>
      <c r="AQ8377" s="171"/>
      <c r="AR8377" s="171"/>
    </row>
    <row r="8378" spans="24:44">
      <c r="X8378" t="s">
        <v>27975</v>
      </c>
      <c r="Y8378" t="s">
        <v>386</v>
      </c>
      <c r="Z8378" t="s">
        <v>27951</v>
      </c>
      <c r="AA8378" t="s">
        <v>1063</v>
      </c>
      <c r="AB8378" t="s">
        <v>10553</v>
      </c>
      <c r="AO8378" s="171"/>
      <c r="AP8378" s="171"/>
      <c r="AQ8378" s="171"/>
      <c r="AR8378" s="171"/>
    </row>
    <row r="8379" spans="24:44">
      <c r="X8379" t="s">
        <v>27976</v>
      </c>
      <c r="Y8379" t="s">
        <v>386</v>
      </c>
      <c r="Z8379" t="s">
        <v>27956</v>
      </c>
      <c r="AA8379" t="s">
        <v>25180</v>
      </c>
      <c r="AB8379" t="s">
        <v>5354</v>
      </c>
      <c r="AO8379" s="171"/>
      <c r="AP8379" s="171"/>
      <c r="AQ8379" s="171"/>
      <c r="AR8379" s="171"/>
    </row>
    <row r="8380" spans="24:44">
      <c r="X8380" t="s">
        <v>27977</v>
      </c>
      <c r="Y8380" t="s">
        <v>386</v>
      </c>
      <c r="Z8380" t="s">
        <v>27978</v>
      </c>
      <c r="AA8380" t="s">
        <v>25180</v>
      </c>
      <c r="AB8380" t="s">
        <v>5354</v>
      </c>
      <c r="AO8380" s="171"/>
      <c r="AP8380" s="171"/>
      <c r="AQ8380" s="171"/>
      <c r="AR8380" s="171"/>
    </row>
    <row r="8381" spans="24:44">
      <c r="X8381" t="s">
        <v>27979</v>
      </c>
      <c r="Y8381" t="s">
        <v>386</v>
      </c>
      <c r="Z8381" t="s">
        <v>27951</v>
      </c>
      <c r="AA8381" t="s">
        <v>25180</v>
      </c>
      <c r="AB8381" t="s">
        <v>5354</v>
      </c>
      <c r="AO8381" s="171"/>
      <c r="AP8381" s="171"/>
      <c r="AQ8381" s="171"/>
      <c r="AR8381" s="171"/>
    </row>
    <row r="8382" spans="24:44">
      <c r="X8382" t="s">
        <v>27980</v>
      </c>
      <c r="Y8382" t="s">
        <v>389</v>
      </c>
      <c r="Z8382" t="s">
        <v>27981</v>
      </c>
      <c r="AA8382" t="s">
        <v>740</v>
      </c>
      <c r="AB8382" t="s">
        <v>10553</v>
      </c>
      <c r="AO8382" s="171"/>
      <c r="AP8382" s="171"/>
      <c r="AQ8382" s="171"/>
      <c r="AR8382" s="171"/>
    </row>
    <row r="8383" spans="24:44">
      <c r="X8383" t="s">
        <v>27982</v>
      </c>
      <c r="Y8383" t="s">
        <v>389</v>
      </c>
      <c r="Z8383" t="s">
        <v>27953</v>
      </c>
      <c r="AA8383" t="s">
        <v>26653</v>
      </c>
      <c r="AB8383" t="s">
        <v>10553</v>
      </c>
      <c r="AO8383" s="171"/>
      <c r="AP8383" s="171"/>
      <c r="AQ8383" s="171"/>
      <c r="AR8383" s="171"/>
    </row>
    <row r="8384" spans="24:44">
      <c r="X8384" t="s">
        <v>27983</v>
      </c>
      <c r="Y8384" t="s">
        <v>389</v>
      </c>
      <c r="Z8384" t="s">
        <v>27951</v>
      </c>
      <c r="AA8384" t="s">
        <v>26653</v>
      </c>
      <c r="AB8384" t="s">
        <v>10553</v>
      </c>
      <c r="AO8384" s="171"/>
      <c r="AP8384" s="171"/>
      <c r="AQ8384" s="171"/>
      <c r="AR8384" s="171"/>
    </row>
    <row r="8385" spans="24:44">
      <c r="X8385" t="s">
        <v>27984</v>
      </c>
      <c r="Y8385" t="s">
        <v>389</v>
      </c>
      <c r="Z8385" t="s">
        <v>27956</v>
      </c>
      <c r="AA8385" t="s">
        <v>26653</v>
      </c>
      <c r="AB8385" t="s">
        <v>10553</v>
      </c>
      <c r="AO8385" s="171"/>
      <c r="AP8385" s="171"/>
      <c r="AQ8385" s="171"/>
      <c r="AR8385" s="171"/>
    </row>
    <row r="8386" spans="24:44">
      <c r="X8386" t="s">
        <v>27985</v>
      </c>
      <c r="Y8386" t="s">
        <v>386</v>
      </c>
      <c r="Z8386" t="s">
        <v>27951</v>
      </c>
      <c r="AA8386" t="s">
        <v>23949</v>
      </c>
      <c r="AB8386" t="s">
        <v>10553</v>
      </c>
      <c r="AO8386" s="171"/>
      <c r="AP8386" s="171"/>
      <c r="AQ8386" s="171"/>
      <c r="AR8386" s="171"/>
    </row>
    <row r="8387" spans="24:44">
      <c r="X8387" t="s">
        <v>27986</v>
      </c>
      <c r="Y8387" t="s">
        <v>386</v>
      </c>
      <c r="Z8387" t="s">
        <v>27956</v>
      </c>
      <c r="AA8387" t="s">
        <v>22398</v>
      </c>
      <c r="AB8387" t="s">
        <v>125</v>
      </c>
      <c r="AO8387" s="171"/>
      <c r="AP8387" s="171"/>
      <c r="AQ8387" s="171"/>
      <c r="AR8387" s="171"/>
    </row>
    <row r="8388" spans="24:44">
      <c r="X8388" t="s">
        <v>27987</v>
      </c>
      <c r="Y8388" t="s">
        <v>389</v>
      </c>
      <c r="Z8388" t="s">
        <v>27988</v>
      </c>
      <c r="AA8388" t="s">
        <v>22398</v>
      </c>
      <c r="AB8388" t="s">
        <v>125</v>
      </c>
      <c r="AO8388" s="171"/>
      <c r="AP8388" s="171"/>
      <c r="AQ8388" s="171"/>
      <c r="AR8388" s="171"/>
    </row>
    <row r="8389" spans="24:44">
      <c r="X8389" t="s">
        <v>27989</v>
      </c>
      <c r="Y8389" t="s">
        <v>389</v>
      </c>
      <c r="Z8389" t="s">
        <v>27990</v>
      </c>
      <c r="AA8389" t="s">
        <v>22509</v>
      </c>
      <c r="AB8389" t="s">
        <v>5354</v>
      </c>
      <c r="AO8389" s="171"/>
      <c r="AP8389" s="171"/>
      <c r="AQ8389" s="171"/>
      <c r="AR8389" s="171"/>
    </row>
    <row r="8390" spans="24:44">
      <c r="X8390" t="s">
        <v>27991</v>
      </c>
      <c r="Y8390" t="s">
        <v>389</v>
      </c>
      <c r="Z8390" t="s">
        <v>27992</v>
      </c>
      <c r="AA8390" t="s">
        <v>22509</v>
      </c>
      <c r="AB8390" t="s">
        <v>5354</v>
      </c>
      <c r="AO8390" s="171"/>
      <c r="AP8390" s="171"/>
      <c r="AQ8390" s="171"/>
      <c r="AR8390" s="171"/>
    </row>
    <row r="8391" spans="24:44">
      <c r="X8391" t="s">
        <v>27993</v>
      </c>
      <c r="Y8391" t="s">
        <v>389</v>
      </c>
      <c r="Z8391" t="s">
        <v>27992</v>
      </c>
      <c r="AA8391" t="s">
        <v>26653</v>
      </c>
      <c r="AB8391" t="s">
        <v>10553</v>
      </c>
      <c r="AO8391" s="171"/>
      <c r="AP8391" s="171"/>
      <c r="AQ8391" s="171"/>
      <c r="AR8391" s="171"/>
    </row>
    <row r="8392" spans="24:44">
      <c r="X8392" t="s">
        <v>27994</v>
      </c>
      <c r="Y8392" t="s">
        <v>389</v>
      </c>
      <c r="Z8392" t="s">
        <v>27995</v>
      </c>
      <c r="AA8392" t="s">
        <v>23040</v>
      </c>
      <c r="AB8392" t="s">
        <v>125</v>
      </c>
      <c r="AO8392" s="171"/>
      <c r="AP8392" s="171"/>
      <c r="AQ8392" s="171"/>
      <c r="AR8392" s="171"/>
    </row>
    <row r="8393" spans="24:44">
      <c r="X8393" t="s">
        <v>2167</v>
      </c>
      <c r="Y8393" t="s">
        <v>386</v>
      </c>
      <c r="Z8393" t="s">
        <v>27996</v>
      </c>
      <c r="AA8393" t="s">
        <v>22384</v>
      </c>
      <c r="AB8393" t="s">
        <v>10553</v>
      </c>
      <c r="AO8393" s="171"/>
      <c r="AP8393" s="171"/>
      <c r="AQ8393" s="171"/>
      <c r="AR8393" s="171"/>
    </row>
    <row r="8394" spans="24:44">
      <c r="X8394" t="s">
        <v>27997</v>
      </c>
      <c r="Y8394" t="s">
        <v>389</v>
      </c>
      <c r="Z8394" t="s">
        <v>27998</v>
      </c>
      <c r="AA8394" t="s">
        <v>23396</v>
      </c>
      <c r="AB8394" t="s">
        <v>10553</v>
      </c>
      <c r="AO8394" s="171"/>
      <c r="AP8394" s="171"/>
      <c r="AQ8394" s="171"/>
      <c r="AR8394" s="171"/>
    </row>
    <row r="8395" spans="24:44">
      <c r="X8395" t="s">
        <v>27999</v>
      </c>
      <c r="Y8395" t="s">
        <v>389</v>
      </c>
      <c r="Z8395" t="s">
        <v>28000</v>
      </c>
      <c r="AA8395" t="s">
        <v>23806</v>
      </c>
      <c r="AB8395" t="s">
        <v>5354</v>
      </c>
      <c r="AO8395" s="171"/>
      <c r="AP8395" s="171"/>
      <c r="AQ8395" s="171"/>
      <c r="AR8395" s="171"/>
    </row>
    <row r="8396" spans="24:44">
      <c r="X8396" t="s">
        <v>28001</v>
      </c>
      <c r="Y8396" t="s">
        <v>389</v>
      </c>
      <c r="Z8396" t="s">
        <v>28002</v>
      </c>
      <c r="AA8396" t="s">
        <v>22398</v>
      </c>
      <c r="AB8396" t="s">
        <v>125</v>
      </c>
      <c r="AO8396" s="171"/>
      <c r="AP8396" s="171"/>
      <c r="AQ8396" s="171"/>
      <c r="AR8396" s="171"/>
    </row>
    <row r="8397" spans="24:44">
      <c r="X8397" t="s">
        <v>28003</v>
      </c>
      <c r="Y8397" t="s">
        <v>386</v>
      </c>
      <c r="Z8397" t="s">
        <v>28004</v>
      </c>
      <c r="AA8397" t="s">
        <v>22398</v>
      </c>
      <c r="AB8397" t="s">
        <v>125</v>
      </c>
      <c r="AO8397" s="171"/>
      <c r="AP8397" s="171"/>
      <c r="AQ8397" s="171"/>
      <c r="AR8397" s="171"/>
    </row>
    <row r="8398" spans="24:44">
      <c r="X8398" t="s">
        <v>28005</v>
      </c>
      <c r="Y8398" t="s">
        <v>386</v>
      </c>
      <c r="Z8398" t="s">
        <v>28006</v>
      </c>
      <c r="AA8398" t="s">
        <v>22398</v>
      </c>
      <c r="AB8398" t="s">
        <v>125</v>
      </c>
      <c r="AO8398" s="171"/>
      <c r="AP8398" s="171"/>
      <c r="AQ8398" s="171"/>
      <c r="AR8398" s="171"/>
    </row>
    <row r="8399" spans="24:44">
      <c r="X8399" t="s">
        <v>28007</v>
      </c>
      <c r="Y8399" t="s">
        <v>389</v>
      </c>
      <c r="Z8399" t="s">
        <v>28008</v>
      </c>
      <c r="AA8399" t="s">
        <v>25180</v>
      </c>
      <c r="AB8399" t="s">
        <v>5354</v>
      </c>
      <c r="AO8399" s="171"/>
      <c r="AP8399" s="171"/>
      <c r="AQ8399" s="171"/>
      <c r="AR8399" s="171"/>
    </row>
    <row r="8400" spans="24:44">
      <c r="X8400" t="s">
        <v>28009</v>
      </c>
      <c r="Y8400" t="s">
        <v>386</v>
      </c>
      <c r="Z8400" t="s">
        <v>28010</v>
      </c>
      <c r="AA8400" t="s">
        <v>23040</v>
      </c>
      <c r="AB8400" t="s">
        <v>125</v>
      </c>
      <c r="AO8400" s="171"/>
      <c r="AP8400" s="171"/>
      <c r="AQ8400" s="171"/>
      <c r="AR8400" s="171"/>
    </row>
    <row r="8401" spans="24:44">
      <c r="X8401" t="s">
        <v>28011</v>
      </c>
      <c r="Y8401" t="s">
        <v>389</v>
      </c>
      <c r="Z8401" t="s">
        <v>28012</v>
      </c>
      <c r="AA8401" t="s">
        <v>23949</v>
      </c>
      <c r="AB8401" t="s">
        <v>10553</v>
      </c>
      <c r="AO8401" s="171"/>
      <c r="AP8401" s="171"/>
      <c r="AQ8401" s="171"/>
      <c r="AR8401" s="171"/>
    </row>
    <row r="8402" spans="24:44">
      <c r="X8402" t="s">
        <v>28013</v>
      </c>
      <c r="Y8402" t="s">
        <v>386</v>
      </c>
      <c r="Z8402" t="s">
        <v>28014</v>
      </c>
      <c r="AA8402" t="s">
        <v>687</v>
      </c>
      <c r="AB8402" t="s">
        <v>10553</v>
      </c>
      <c r="AO8402" s="171"/>
      <c r="AP8402" s="171"/>
      <c r="AQ8402" s="171"/>
      <c r="AR8402" s="171"/>
    </row>
    <row r="8403" spans="24:44">
      <c r="X8403" t="s">
        <v>28015</v>
      </c>
      <c r="Y8403" t="s">
        <v>386</v>
      </c>
      <c r="Z8403" t="s">
        <v>28016</v>
      </c>
      <c r="AA8403" t="s">
        <v>687</v>
      </c>
      <c r="AB8403" t="s">
        <v>10553</v>
      </c>
      <c r="AO8403" s="171"/>
      <c r="AP8403" s="171"/>
      <c r="AQ8403" s="171"/>
      <c r="AR8403" s="171"/>
    </row>
    <row r="8404" spans="24:44">
      <c r="X8404" t="s">
        <v>28017</v>
      </c>
      <c r="Y8404" t="s">
        <v>389</v>
      </c>
      <c r="Z8404" t="s">
        <v>28018</v>
      </c>
      <c r="AA8404" t="s">
        <v>22717</v>
      </c>
      <c r="AB8404" t="s">
        <v>125</v>
      </c>
      <c r="AO8404" s="171"/>
      <c r="AP8404" s="171"/>
      <c r="AQ8404" s="171"/>
      <c r="AR8404" s="171"/>
    </row>
    <row r="8405" spans="24:44">
      <c r="X8405" t="s">
        <v>28019</v>
      </c>
      <c r="Y8405" t="s">
        <v>389</v>
      </c>
      <c r="Z8405" t="s">
        <v>28020</v>
      </c>
      <c r="AA8405" t="s">
        <v>22509</v>
      </c>
      <c r="AB8405" t="s">
        <v>5354</v>
      </c>
      <c r="AO8405" s="171"/>
      <c r="AP8405" s="171"/>
      <c r="AQ8405" s="171"/>
      <c r="AR8405" s="171"/>
    </row>
    <row r="8406" spans="24:44">
      <c r="X8406" t="s">
        <v>28021</v>
      </c>
      <c r="Y8406" t="s">
        <v>389</v>
      </c>
      <c r="Z8406" t="s">
        <v>28022</v>
      </c>
      <c r="AA8406" t="s">
        <v>22509</v>
      </c>
      <c r="AB8406" t="s">
        <v>5354</v>
      </c>
      <c r="AO8406" s="171"/>
      <c r="AP8406" s="171"/>
      <c r="AQ8406" s="171"/>
      <c r="AR8406" s="171"/>
    </row>
    <row r="8407" spans="24:44">
      <c r="X8407" t="s">
        <v>28023</v>
      </c>
      <c r="Y8407" t="s">
        <v>389</v>
      </c>
      <c r="Z8407" t="s">
        <v>28024</v>
      </c>
      <c r="AA8407" t="s">
        <v>22509</v>
      </c>
      <c r="AB8407" t="s">
        <v>5354</v>
      </c>
      <c r="AO8407" s="171"/>
      <c r="AP8407" s="171"/>
      <c r="AQ8407" s="171"/>
      <c r="AR8407" s="171"/>
    </row>
    <row r="8408" spans="24:44">
      <c r="X8408" t="s">
        <v>28025</v>
      </c>
      <c r="Y8408" t="s">
        <v>389</v>
      </c>
      <c r="Z8408" t="s">
        <v>28026</v>
      </c>
      <c r="AA8408" t="s">
        <v>22509</v>
      </c>
      <c r="AB8408" t="s">
        <v>5354</v>
      </c>
      <c r="AO8408" s="171"/>
      <c r="AP8408" s="171"/>
      <c r="AQ8408" s="171"/>
      <c r="AR8408" s="171"/>
    </row>
    <row r="8409" spans="24:44">
      <c r="X8409" t="s">
        <v>28027</v>
      </c>
      <c r="Y8409" t="s">
        <v>386</v>
      </c>
      <c r="Z8409" t="s">
        <v>28028</v>
      </c>
      <c r="AA8409" t="s">
        <v>28029</v>
      </c>
      <c r="AB8409" t="s">
        <v>125</v>
      </c>
      <c r="AO8409" s="171"/>
      <c r="AP8409" s="171"/>
      <c r="AQ8409" s="171"/>
      <c r="AR8409" s="171"/>
    </row>
    <row r="8410" spans="24:44">
      <c r="X8410" t="s">
        <v>28030</v>
      </c>
      <c r="Y8410" t="s">
        <v>386</v>
      </c>
      <c r="Z8410" t="s">
        <v>28031</v>
      </c>
      <c r="AA8410" t="s">
        <v>28032</v>
      </c>
      <c r="AB8410" t="s">
        <v>10553</v>
      </c>
      <c r="AO8410" s="171"/>
      <c r="AP8410" s="171"/>
      <c r="AQ8410" s="171"/>
      <c r="AR8410" s="171"/>
    </row>
    <row r="8411" spans="24:44">
      <c r="X8411" t="s">
        <v>28033</v>
      </c>
      <c r="Y8411" t="s">
        <v>389</v>
      </c>
      <c r="Z8411" t="s">
        <v>28034</v>
      </c>
      <c r="AA8411" t="s">
        <v>22509</v>
      </c>
      <c r="AB8411" t="s">
        <v>5354</v>
      </c>
      <c r="AO8411" s="171"/>
      <c r="AP8411" s="171"/>
      <c r="AQ8411" s="171"/>
      <c r="AR8411" s="171"/>
    </row>
    <row r="8412" spans="24:44">
      <c r="X8412" t="s">
        <v>28035</v>
      </c>
      <c r="Y8412" t="s">
        <v>389</v>
      </c>
      <c r="Z8412" t="s">
        <v>28036</v>
      </c>
      <c r="AA8412" t="s">
        <v>22509</v>
      </c>
      <c r="AB8412" t="s">
        <v>5354</v>
      </c>
      <c r="AO8412" s="171"/>
      <c r="AP8412" s="171"/>
      <c r="AQ8412" s="171"/>
      <c r="AR8412" s="171"/>
    </row>
    <row r="8413" spans="24:44">
      <c r="X8413" t="s">
        <v>28037</v>
      </c>
      <c r="Y8413" t="s">
        <v>389</v>
      </c>
      <c r="Z8413" t="s">
        <v>28038</v>
      </c>
      <c r="AA8413" t="s">
        <v>22509</v>
      </c>
      <c r="AB8413" t="s">
        <v>5354</v>
      </c>
      <c r="AO8413" s="171"/>
      <c r="AP8413" s="171"/>
      <c r="AQ8413" s="171"/>
      <c r="AR8413" s="171"/>
    </row>
    <row r="8414" spans="24:44">
      <c r="X8414" t="s">
        <v>28039</v>
      </c>
      <c r="Y8414" t="s">
        <v>389</v>
      </c>
      <c r="Z8414" t="s">
        <v>28040</v>
      </c>
      <c r="AA8414" t="s">
        <v>22509</v>
      </c>
      <c r="AB8414" t="s">
        <v>5354</v>
      </c>
      <c r="AO8414" s="171"/>
      <c r="AP8414" s="171"/>
      <c r="AQ8414" s="171"/>
      <c r="AR8414" s="171"/>
    </row>
    <row r="8415" spans="24:44">
      <c r="X8415" t="s">
        <v>28041</v>
      </c>
      <c r="Y8415" t="s">
        <v>389</v>
      </c>
      <c r="Z8415" t="s">
        <v>28042</v>
      </c>
      <c r="AA8415" t="s">
        <v>22509</v>
      </c>
      <c r="AB8415" t="s">
        <v>5354</v>
      </c>
      <c r="AO8415" s="171"/>
      <c r="AP8415" s="171"/>
      <c r="AQ8415" s="171"/>
      <c r="AR8415" s="171"/>
    </row>
    <row r="8416" spans="24:44">
      <c r="X8416" t="s">
        <v>28043</v>
      </c>
      <c r="Y8416" t="s">
        <v>389</v>
      </c>
      <c r="Z8416" t="s">
        <v>28044</v>
      </c>
      <c r="AA8416" t="s">
        <v>22398</v>
      </c>
      <c r="AB8416" t="s">
        <v>125</v>
      </c>
      <c r="AO8416" s="171"/>
      <c r="AP8416" s="171"/>
      <c r="AQ8416" s="171"/>
      <c r="AR8416" s="171"/>
    </row>
    <row r="8417" spans="24:44">
      <c r="X8417" t="s">
        <v>28045</v>
      </c>
      <c r="Y8417" t="s">
        <v>389</v>
      </c>
      <c r="Z8417" t="s">
        <v>28046</v>
      </c>
      <c r="AA8417" t="s">
        <v>23416</v>
      </c>
      <c r="AB8417" t="s">
        <v>125</v>
      </c>
      <c r="AO8417" s="171"/>
      <c r="AP8417" s="171"/>
      <c r="AQ8417" s="171"/>
      <c r="AR8417" s="171"/>
    </row>
    <row r="8418" spans="24:44">
      <c r="X8418" t="s">
        <v>28047</v>
      </c>
      <c r="Y8418" t="s">
        <v>389</v>
      </c>
      <c r="Z8418" t="s">
        <v>28048</v>
      </c>
      <c r="AA8418" t="s">
        <v>23416</v>
      </c>
      <c r="AB8418" t="s">
        <v>125</v>
      </c>
      <c r="AO8418" s="171"/>
      <c r="AP8418" s="171"/>
      <c r="AQ8418" s="171"/>
      <c r="AR8418" s="171"/>
    </row>
    <row r="8419" spans="24:44">
      <c r="X8419" t="s">
        <v>28049</v>
      </c>
      <c r="Y8419" t="s">
        <v>389</v>
      </c>
      <c r="Z8419" t="s">
        <v>28050</v>
      </c>
      <c r="AA8419" t="s">
        <v>23416</v>
      </c>
      <c r="AB8419" t="s">
        <v>125</v>
      </c>
      <c r="AO8419" s="171"/>
      <c r="AP8419" s="171"/>
      <c r="AQ8419" s="171"/>
      <c r="AR8419" s="171"/>
    </row>
    <row r="8420" spans="24:44">
      <c r="X8420" t="s">
        <v>28051</v>
      </c>
      <c r="Y8420" t="s">
        <v>389</v>
      </c>
      <c r="Z8420" t="s">
        <v>28052</v>
      </c>
      <c r="AA8420" t="s">
        <v>22509</v>
      </c>
      <c r="AB8420" t="s">
        <v>5354</v>
      </c>
      <c r="AO8420" s="171"/>
      <c r="AP8420" s="171"/>
      <c r="AQ8420" s="171"/>
      <c r="AR8420" s="171"/>
    </row>
    <row r="8421" spans="24:44">
      <c r="X8421" t="s">
        <v>28053</v>
      </c>
      <c r="Y8421" t="s">
        <v>389</v>
      </c>
      <c r="Z8421" t="s">
        <v>28054</v>
      </c>
      <c r="AA8421" t="s">
        <v>23416</v>
      </c>
      <c r="AB8421" t="s">
        <v>125</v>
      </c>
      <c r="AO8421" s="171"/>
      <c r="AP8421" s="171"/>
      <c r="AQ8421" s="171"/>
      <c r="AR8421" s="171"/>
    </row>
    <row r="8422" spans="24:44">
      <c r="X8422" t="s">
        <v>28055</v>
      </c>
      <c r="Y8422" t="s">
        <v>389</v>
      </c>
      <c r="Z8422" t="s">
        <v>28056</v>
      </c>
      <c r="AA8422" t="s">
        <v>26653</v>
      </c>
      <c r="AB8422" t="s">
        <v>10553</v>
      </c>
      <c r="AO8422" s="171"/>
      <c r="AP8422" s="171"/>
      <c r="AQ8422" s="171"/>
      <c r="AR8422" s="171"/>
    </row>
    <row r="8423" spans="24:44">
      <c r="X8423" t="s">
        <v>28057</v>
      </c>
      <c r="Y8423" t="s">
        <v>386</v>
      </c>
      <c r="Z8423" t="s">
        <v>699</v>
      </c>
      <c r="AA8423" t="s">
        <v>698</v>
      </c>
      <c r="AB8423" t="s">
        <v>28058</v>
      </c>
      <c r="AO8423" s="171"/>
      <c r="AP8423" s="171"/>
      <c r="AQ8423" s="171"/>
      <c r="AR8423" s="171"/>
    </row>
    <row r="8424" spans="24:44">
      <c r="X8424" t="s">
        <v>28059</v>
      </c>
      <c r="Y8424" t="s">
        <v>386</v>
      </c>
      <c r="Z8424" t="s">
        <v>28060</v>
      </c>
      <c r="AA8424" t="s">
        <v>23416</v>
      </c>
      <c r="AB8424" t="s">
        <v>125</v>
      </c>
      <c r="AO8424" s="171"/>
      <c r="AP8424" s="171"/>
      <c r="AQ8424" s="171"/>
      <c r="AR8424" s="171"/>
    </row>
    <row r="8425" spans="24:44">
      <c r="X8425" t="s">
        <v>28061</v>
      </c>
      <c r="Y8425" t="s">
        <v>389</v>
      </c>
      <c r="Z8425" t="s">
        <v>28062</v>
      </c>
      <c r="AA8425" t="s">
        <v>22398</v>
      </c>
      <c r="AB8425" t="s">
        <v>125</v>
      </c>
      <c r="AO8425" s="171"/>
      <c r="AP8425" s="171"/>
      <c r="AQ8425" s="171"/>
      <c r="AR8425" s="171"/>
    </row>
    <row r="8426" spans="24:44">
      <c r="X8426" t="s">
        <v>28063</v>
      </c>
      <c r="Y8426" t="s">
        <v>389</v>
      </c>
      <c r="Z8426" t="s">
        <v>28064</v>
      </c>
      <c r="AA8426" t="s">
        <v>26237</v>
      </c>
      <c r="AB8426" t="s">
        <v>5354</v>
      </c>
      <c r="AO8426" s="171"/>
      <c r="AP8426" s="171"/>
      <c r="AQ8426" s="171"/>
      <c r="AR8426" s="171"/>
    </row>
    <row r="8427" spans="24:44">
      <c r="X8427" t="s">
        <v>28065</v>
      </c>
      <c r="Y8427" t="s">
        <v>389</v>
      </c>
      <c r="Z8427" t="s">
        <v>28066</v>
      </c>
      <c r="AA8427" t="s">
        <v>26237</v>
      </c>
      <c r="AB8427" t="s">
        <v>5354</v>
      </c>
      <c r="AO8427" s="171"/>
      <c r="AP8427" s="171"/>
      <c r="AQ8427" s="171"/>
      <c r="AR8427" s="171"/>
    </row>
    <row r="8428" spans="24:44">
      <c r="X8428" t="s">
        <v>28067</v>
      </c>
      <c r="Y8428" t="s">
        <v>386</v>
      </c>
      <c r="Z8428" t="s">
        <v>28068</v>
      </c>
      <c r="AA8428" t="s">
        <v>762</v>
      </c>
      <c r="AB8428" t="s">
        <v>27031</v>
      </c>
      <c r="AO8428" s="171"/>
      <c r="AP8428" s="171"/>
      <c r="AQ8428" s="171"/>
      <c r="AR8428" s="171"/>
    </row>
    <row r="8429" spans="24:44">
      <c r="X8429" t="s">
        <v>28069</v>
      </c>
      <c r="Y8429" t="s">
        <v>389</v>
      </c>
      <c r="Z8429" t="s">
        <v>28070</v>
      </c>
      <c r="AA8429" t="s">
        <v>22509</v>
      </c>
      <c r="AB8429" t="s">
        <v>5354</v>
      </c>
      <c r="AO8429" s="171"/>
      <c r="AP8429" s="171"/>
      <c r="AQ8429" s="171"/>
      <c r="AR8429" s="171"/>
    </row>
    <row r="8430" spans="24:44">
      <c r="X8430" t="s">
        <v>28071</v>
      </c>
      <c r="Y8430" t="s">
        <v>389</v>
      </c>
      <c r="Z8430" t="s">
        <v>28072</v>
      </c>
      <c r="AA8430" t="s">
        <v>26653</v>
      </c>
      <c r="AB8430" t="s">
        <v>10553</v>
      </c>
      <c r="AO8430" s="171"/>
      <c r="AP8430" s="171"/>
      <c r="AQ8430" s="171"/>
      <c r="AR8430" s="171"/>
    </row>
    <row r="8431" spans="24:44">
      <c r="X8431" t="s">
        <v>28073</v>
      </c>
      <c r="Y8431" t="s">
        <v>386</v>
      </c>
      <c r="Z8431" t="s">
        <v>28074</v>
      </c>
      <c r="AA8431" t="s">
        <v>28075</v>
      </c>
      <c r="AB8431" t="s">
        <v>10553</v>
      </c>
      <c r="AO8431" s="171"/>
      <c r="AP8431" s="171"/>
      <c r="AQ8431" s="171"/>
      <c r="AR8431" s="171"/>
    </row>
    <row r="8432" spans="24:44">
      <c r="X8432" t="s">
        <v>28076</v>
      </c>
      <c r="Y8432" t="s">
        <v>389</v>
      </c>
      <c r="Z8432" t="s">
        <v>28077</v>
      </c>
      <c r="AA8432" t="s">
        <v>22509</v>
      </c>
      <c r="AB8432" t="s">
        <v>5354</v>
      </c>
      <c r="AO8432" s="171"/>
      <c r="AP8432" s="171"/>
      <c r="AQ8432" s="171"/>
      <c r="AR8432" s="171"/>
    </row>
    <row r="8433" spans="24:44">
      <c r="X8433" t="s">
        <v>28078</v>
      </c>
      <c r="Y8433" t="s">
        <v>389</v>
      </c>
      <c r="Z8433" t="s">
        <v>28079</v>
      </c>
      <c r="AA8433" t="s">
        <v>22509</v>
      </c>
      <c r="AB8433" t="s">
        <v>5354</v>
      </c>
      <c r="AO8433" s="171"/>
      <c r="AP8433" s="171"/>
      <c r="AQ8433" s="171"/>
      <c r="AR8433" s="171"/>
    </row>
    <row r="8434" spans="24:44">
      <c r="X8434" t="s">
        <v>28080</v>
      </c>
      <c r="Y8434" t="s">
        <v>389</v>
      </c>
      <c r="Z8434" t="s">
        <v>28081</v>
      </c>
      <c r="AA8434" t="s">
        <v>22509</v>
      </c>
      <c r="AB8434" t="s">
        <v>5354</v>
      </c>
      <c r="AO8434" s="171"/>
      <c r="AP8434" s="171"/>
      <c r="AQ8434" s="171"/>
      <c r="AR8434" s="171"/>
    </row>
    <row r="8435" spans="24:44">
      <c r="X8435" t="s">
        <v>28082</v>
      </c>
      <c r="Y8435" t="s">
        <v>389</v>
      </c>
      <c r="Z8435" t="s">
        <v>28083</v>
      </c>
      <c r="AA8435" t="s">
        <v>22509</v>
      </c>
      <c r="AB8435" t="s">
        <v>5354</v>
      </c>
      <c r="AO8435" s="171"/>
      <c r="AP8435" s="171"/>
      <c r="AQ8435" s="171"/>
      <c r="AR8435" s="171"/>
    </row>
    <row r="8436" spans="24:44">
      <c r="X8436" t="s">
        <v>28084</v>
      </c>
      <c r="Y8436" t="s">
        <v>389</v>
      </c>
      <c r="Z8436" t="s">
        <v>28085</v>
      </c>
      <c r="AA8436" t="s">
        <v>22509</v>
      </c>
      <c r="AB8436" t="s">
        <v>5354</v>
      </c>
      <c r="AO8436" s="171"/>
      <c r="AP8436" s="171"/>
      <c r="AQ8436" s="171"/>
      <c r="AR8436" s="171"/>
    </row>
    <row r="8437" spans="24:44">
      <c r="X8437" t="s">
        <v>28086</v>
      </c>
      <c r="Y8437" t="s">
        <v>389</v>
      </c>
      <c r="Z8437" t="s">
        <v>28087</v>
      </c>
      <c r="AA8437" t="s">
        <v>22384</v>
      </c>
      <c r="AB8437" t="s">
        <v>10553</v>
      </c>
      <c r="AO8437" s="171"/>
      <c r="AP8437" s="171"/>
      <c r="AQ8437" s="171"/>
      <c r="AR8437" s="171"/>
    </row>
    <row r="8438" spans="24:44">
      <c r="X8438" t="s">
        <v>28088</v>
      </c>
      <c r="Y8438" t="s">
        <v>389</v>
      </c>
      <c r="Z8438" t="s">
        <v>28089</v>
      </c>
      <c r="AA8438" t="s">
        <v>25502</v>
      </c>
      <c r="AB8438" t="s">
        <v>125</v>
      </c>
      <c r="AO8438" s="171"/>
      <c r="AP8438" s="171"/>
      <c r="AQ8438" s="171"/>
      <c r="AR8438" s="171"/>
    </row>
    <row r="8439" spans="24:44">
      <c r="X8439" t="s">
        <v>28090</v>
      </c>
      <c r="Y8439" t="s">
        <v>389</v>
      </c>
      <c r="Z8439" t="s">
        <v>28091</v>
      </c>
      <c r="AA8439" t="s">
        <v>22509</v>
      </c>
      <c r="AB8439" t="s">
        <v>5354</v>
      </c>
      <c r="AO8439" s="171"/>
      <c r="AP8439" s="171"/>
      <c r="AQ8439" s="171"/>
      <c r="AR8439" s="171"/>
    </row>
    <row r="8440" spans="24:44">
      <c r="X8440" t="s">
        <v>28092</v>
      </c>
      <c r="Y8440" t="s">
        <v>389</v>
      </c>
      <c r="Z8440" t="s">
        <v>28093</v>
      </c>
      <c r="AA8440" t="s">
        <v>22509</v>
      </c>
      <c r="AB8440" t="s">
        <v>5354</v>
      </c>
      <c r="AO8440" s="171"/>
      <c r="AP8440" s="171"/>
      <c r="AQ8440" s="171"/>
      <c r="AR8440" s="171"/>
    </row>
    <row r="8441" spans="24:44">
      <c r="X8441" t="s">
        <v>28094</v>
      </c>
      <c r="Y8441" t="s">
        <v>389</v>
      </c>
      <c r="Z8441" t="s">
        <v>28095</v>
      </c>
      <c r="AA8441" t="s">
        <v>22509</v>
      </c>
      <c r="AB8441" t="s">
        <v>5354</v>
      </c>
      <c r="AO8441" s="171"/>
      <c r="AP8441" s="171"/>
      <c r="AQ8441" s="171"/>
      <c r="AR8441" s="171"/>
    </row>
    <row r="8442" spans="24:44">
      <c r="X8442" t="s">
        <v>28096</v>
      </c>
      <c r="Y8442" t="s">
        <v>386</v>
      </c>
      <c r="Z8442" t="s">
        <v>28097</v>
      </c>
      <c r="AA8442" t="s">
        <v>23806</v>
      </c>
      <c r="AB8442" t="s">
        <v>5354</v>
      </c>
      <c r="AO8442" s="171"/>
      <c r="AP8442" s="171"/>
      <c r="AQ8442" s="171"/>
      <c r="AR8442" s="171"/>
    </row>
    <row r="8443" spans="24:44">
      <c r="X8443" t="s">
        <v>28098</v>
      </c>
      <c r="Y8443" t="s">
        <v>386</v>
      </c>
      <c r="Z8443" t="s">
        <v>28099</v>
      </c>
      <c r="AA8443" t="s">
        <v>28100</v>
      </c>
      <c r="AB8443" t="s">
        <v>10553</v>
      </c>
      <c r="AO8443" s="171"/>
      <c r="AP8443" s="171"/>
      <c r="AQ8443" s="171"/>
      <c r="AR8443" s="171"/>
    </row>
    <row r="8444" spans="24:44">
      <c r="X8444" t="s">
        <v>28101</v>
      </c>
      <c r="Y8444" t="s">
        <v>389</v>
      </c>
      <c r="Z8444" t="s">
        <v>28102</v>
      </c>
      <c r="AA8444" t="s">
        <v>22437</v>
      </c>
      <c r="AB8444" t="s">
        <v>125</v>
      </c>
      <c r="AO8444" s="171"/>
      <c r="AP8444" s="171"/>
      <c r="AQ8444" s="171"/>
      <c r="AR8444" s="171"/>
    </row>
    <row r="8445" spans="24:44">
      <c r="X8445" t="s">
        <v>28103</v>
      </c>
      <c r="Y8445" t="s">
        <v>389</v>
      </c>
      <c r="Z8445" t="s">
        <v>28104</v>
      </c>
      <c r="AA8445" t="s">
        <v>22509</v>
      </c>
      <c r="AB8445" t="s">
        <v>5354</v>
      </c>
      <c r="AO8445" s="171"/>
      <c r="AP8445" s="171"/>
      <c r="AQ8445" s="171"/>
      <c r="AR8445" s="171"/>
    </row>
    <row r="8446" spans="24:44">
      <c r="X8446" t="s">
        <v>28105</v>
      </c>
      <c r="Y8446" t="s">
        <v>389</v>
      </c>
      <c r="Z8446" t="s">
        <v>28106</v>
      </c>
      <c r="AA8446" t="s">
        <v>22717</v>
      </c>
      <c r="AB8446" t="s">
        <v>125</v>
      </c>
      <c r="AO8446" s="171"/>
      <c r="AP8446" s="171"/>
      <c r="AQ8446" s="171"/>
      <c r="AR8446" s="171"/>
    </row>
    <row r="8447" spans="24:44">
      <c r="X8447" t="s">
        <v>5766</v>
      </c>
      <c r="Y8447" t="s">
        <v>386</v>
      </c>
      <c r="Z8447" t="s">
        <v>28072</v>
      </c>
      <c r="AA8447" t="s">
        <v>23949</v>
      </c>
      <c r="AB8447" t="s">
        <v>10553</v>
      </c>
      <c r="AO8447" s="171"/>
      <c r="AP8447" s="171"/>
      <c r="AQ8447" s="171"/>
      <c r="AR8447" s="171"/>
    </row>
    <row r="8448" spans="24:44">
      <c r="X8448" t="s">
        <v>28107</v>
      </c>
      <c r="Y8448" t="s">
        <v>389</v>
      </c>
      <c r="Z8448" t="s">
        <v>28108</v>
      </c>
      <c r="AA8448" t="s">
        <v>22509</v>
      </c>
      <c r="AB8448" t="s">
        <v>5354</v>
      </c>
      <c r="AO8448" s="171"/>
      <c r="AP8448" s="171"/>
      <c r="AQ8448" s="171"/>
      <c r="AR8448" s="171"/>
    </row>
    <row r="8449" spans="24:44">
      <c r="X8449" t="s">
        <v>28109</v>
      </c>
      <c r="Y8449" t="s">
        <v>389</v>
      </c>
      <c r="Z8449" t="s">
        <v>28110</v>
      </c>
      <c r="AA8449" t="s">
        <v>762</v>
      </c>
      <c r="AB8449" t="s">
        <v>27031</v>
      </c>
      <c r="AO8449" s="171"/>
      <c r="AP8449" s="171"/>
      <c r="AQ8449" s="171"/>
      <c r="AR8449" s="171"/>
    </row>
    <row r="8450" spans="24:44">
      <c r="X8450" t="s">
        <v>28111</v>
      </c>
      <c r="Y8450" t="s">
        <v>386</v>
      </c>
      <c r="Z8450" t="s">
        <v>28112</v>
      </c>
      <c r="AA8450" t="s">
        <v>22398</v>
      </c>
      <c r="AB8450" t="s">
        <v>125</v>
      </c>
      <c r="AO8450" s="171"/>
      <c r="AP8450" s="171"/>
      <c r="AQ8450" s="171"/>
      <c r="AR8450" s="171"/>
    </row>
    <row r="8451" spans="24:44">
      <c r="X8451" t="s">
        <v>28113</v>
      </c>
      <c r="Y8451" t="s">
        <v>389</v>
      </c>
      <c r="Z8451" t="s">
        <v>28114</v>
      </c>
      <c r="AA8451" t="s">
        <v>22437</v>
      </c>
      <c r="AB8451" t="s">
        <v>125</v>
      </c>
      <c r="AO8451" s="171"/>
      <c r="AP8451" s="171"/>
      <c r="AQ8451" s="171"/>
      <c r="AR8451" s="171"/>
    </row>
    <row r="8452" spans="24:44">
      <c r="X8452" t="s">
        <v>28115</v>
      </c>
      <c r="Y8452" t="s">
        <v>389</v>
      </c>
      <c r="Z8452" t="s">
        <v>28116</v>
      </c>
      <c r="AA8452" t="s">
        <v>22398</v>
      </c>
      <c r="AB8452" t="s">
        <v>125</v>
      </c>
      <c r="AO8452" s="171"/>
      <c r="AP8452" s="171"/>
      <c r="AQ8452" s="171"/>
      <c r="AR8452" s="171"/>
    </row>
    <row r="8453" spans="24:44">
      <c r="X8453" t="s">
        <v>28117</v>
      </c>
      <c r="Y8453" t="s">
        <v>386</v>
      </c>
      <c r="Z8453" t="s">
        <v>28118</v>
      </c>
      <c r="AA8453" t="s">
        <v>28119</v>
      </c>
      <c r="AB8453" t="s">
        <v>125</v>
      </c>
      <c r="AO8453" s="171"/>
      <c r="AP8453" s="171"/>
      <c r="AQ8453" s="171"/>
      <c r="AR8453" s="171"/>
    </row>
    <row r="8454" spans="24:44">
      <c r="X8454" t="s">
        <v>28120</v>
      </c>
      <c r="Y8454" t="s">
        <v>389</v>
      </c>
      <c r="Z8454" t="s">
        <v>28121</v>
      </c>
      <c r="AA8454" t="s">
        <v>23949</v>
      </c>
      <c r="AB8454" t="s">
        <v>10553</v>
      </c>
      <c r="AO8454" s="171"/>
      <c r="AP8454" s="171"/>
      <c r="AQ8454" s="171"/>
      <c r="AR8454" s="171"/>
    </row>
    <row r="8455" spans="24:44">
      <c r="X8455" t="s">
        <v>28122</v>
      </c>
      <c r="Y8455" t="s">
        <v>389</v>
      </c>
      <c r="Z8455" t="s">
        <v>28123</v>
      </c>
      <c r="AA8455" t="s">
        <v>25643</v>
      </c>
      <c r="AB8455" t="s">
        <v>10553</v>
      </c>
      <c r="AO8455" s="171"/>
      <c r="AP8455" s="171"/>
      <c r="AQ8455" s="171"/>
      <c r="AR8455" s="171"/>
    </row>
    <row r="8456" spans="24:44">
      <c r="X8456" t="s">
        <v>28124</v>
      </c>
      <c r="Y8456" t="s">
        <v>386</v>
      </c>
      <c r="Z8456" t="s">
        <v>28125</v>
      </c>
      <c r="AA8456" t="s">
        <v>23806</v>
      </c>
      <c r="AB8456" t="s">
        <v>5354</v>
      </c>
      <c r="AO8456" s="171"/>
      <c r="AP8456" s="171"/>
      <c r="AQ8456" s="171"/>
      <c r="AR8456" s="171"/>
    </row>
    <row r="8457" spans="24:44">
      <c r="X8457" t="s">
        <v>28126</v>
      </c>
      <c r="Y8457" t="s">
        <v>389</v>
      </c>
      <c r="Z8457" t="s">
        <v>28127</v>
      </c>
      <c r="AA8457" t="s">
        <v>25502</v>
      </c>
      <c r="AB8457" t="s">
        <v>125</v>
      </c>
      <c r="AO8457" s="171"/>
      <c r="AP8457" s="171"/>
      <c r="AQ8457" s="171"/>
      <c r="AR8457" s="171"/>
    </row>
    <row r="8458" spans="24:44">
      <c r="X8458" t="s">
        <v>28128</v>
      </c>
      <c r="Y8458" t="s">
        <v>389</v>
      </c>
      <c r="Z8458" t="s">
        <v>28129</v>
      </c>
      <c r="AA8458" t="s">
        <v>22509</v>
      </c>
      <c r="AB8458" t="s">
        <v>5354</v>
      </c>
      <c r="AO8458" s="171"/>
      <c r="AP8458" s="171"/>
      <c r="AQ8458" s="171"/>
      <c r="AR8458" s="171"/>
    </row>
    <row r="8459" spans="24:44">
      <c r="X8459" t="s">
        <v>28130</v>
      </c>
      <c r="Y8459" t="s">
        <v>386</v>
      </c>
      <c r="Z8459" t="s">
        <v>28131</v>
      </c>
      <c r="AA8459" t="s">
        <v>23416</v>
      </c>
      <c r="AB8459" t="s">
        <v>125</v>
      </c>
      <c r="AO8459" s="171"/>
      <c r="AP8459" s="171"/>
      <c r="AQ8459" s="171"/>
      <c r="AR8459" s="171"/>
    </row>
    <row r="8460" spans="24:44">
      <c r="X8460" t="s">
        <v>28132</v>
      </c>
      <c r="Y8460" t="s">
        <v>389</v>
      </c>
      <c r="Z8460" t="s">
        <v>28133</v>
      </c>
      <c r="AA8460" t="s">
        <v>26237</v>
      </c>
      <c r="AB8460" t="s">
        <v>5354</v>
      </c>
      <c r="AO8460" s="171"/>
      <c r="AP8460" s="171"/>
      <c r="AQ8460" s="171"/>
      <c r="AR8460" s="171"/>
    </row>
    <row r="8461" spans="24:44">
      <c r="X8461" t="s">
        <v>28134</v>
      </c>
      <c r="Y8461" t="s">
        <v>389</v>
      </c>
      <c r="Z8461" t="s">
        <v>28135</v>
      </c>
      <c r="AA8461" t="s">
        <v>23040</v>
      </c>
      <c r="AB8461" t="s">
        <v>125</v>
      </c>
      <c r="AO8461" s="171"/>
      <c r="AP8461" s="171"/>
      <c r="AQ8461" s="171"/>
      <c r="AR8461" s="171"/>
    </row>
    <row r="8462" spans="24:44">
      <c r="X8462" t="s">
        <v>28136</v>
      </c>
      <c r="Y8462" t="s">
        <v>389</v>
      </c>
      <c r="Z8462" t="s">
        <v>28137</v>
      </c>
      <c r="AA8462" t="s">
        <v>22509</v>
      </c>
      <c r="AB8462" t="s">
        <v>5354</v>
      </c>
      <c r="AO8462" s="171"/>
      <c r="AP8462" s="171"/>
      <c r="AQ8462" s="171"/>
      <c r="AR8462" s="171"/>
    </row>
    <row r="8463" spans="24:44">
      <c r="X8463" t="s">
        <v>28138</v>
      </c>
      <c r="Y8463" t="s">
        <v>389</v>
      </c>
      <c r="Z8463" t="s">
        <v>28139</v>
      </c>
      <c r="AA8463" t="s">
        <v>22509</v>
      </c>
      <c r="AB8463" t="s">
        <v>5354</v>
      </c>
      <c r="AO8463" s="171"/>
      <c r="AP8463" s="171"/>
      <c r="AQ8463" s="171"/>
      <c r="AR8463" s="171"/>
    </row>
    <row r="8464" spans="24:44">
      <c r="X8464" t="s">
        <v>28140</v>
      </c>
      <c r="Y8464" t="s">
        <v>386</v>
      </c>
      <c r="Z8464" t="s">
        <v>22864</v>
      </c>
      <c r="AA8464" t="s">
        <v>28141</v>
      </c>
      <c r="AB8464" t="s">
        <v>10553</v>
      </c>
      <c r="AO8464" s="171"/>
      <c r="AP8464" s="171"/>
      <c r="AQ8464" s="171"/>
      <c r="AR8464" s="171"/>
    </row>
    <row r="8465" spans="24:44">
      <c r="X8465" t="s">
        <v>28142</v>
      </c>
      <c r="Y8465" t="s">
        <v>386</v>
      </c>
      <c r="Z8465" t="s">
        <v>28143</v>
      </c>
      <c r="AA8465" t="s">
        <v>28141</v>
      </c>
      <c r="AB8465" t="s">
        <v>10553</v>
      </c>
      <c r="AO8465" s="171"/>
      <c r="AP8465" s="171"/>
      <c r="AQ8465" s="171"/>
      <c r="AR8465" s="171"/>
    </row>
    <row r="8466" spans="24:44">
      <c r="X8466" t="s">
        <v>28144</v>
      </c>
      <c r="Y8466" t="s">
        <v>386</v>
      </c>
      <c r="Z8466" t="s">
        <v>28145</v>
      </c>
      <c r="AA8466" t="s">
        <v>28146</v>
      </c>
      <c r="AB8466" t="s">
        <v>125</v>
      </c>
      <c r="AO8466" s="171"/>
      <c r="AP8466" s="171"/>
      <c r="AQ8466" s="171"/>
      <c r="AR8466" s="171"/>
    </row>
    <row r="8467" spans="24:44">
      <c r="X8467" t="s">
        <v>28147</v>
      </c>
      <c r="Y8467" t="s">
        <v>389</v>
      </c>
      <c r="Z8467" t="s">
        <v>28148</v>
      </c>
      <c r="AA8467" t="s">
        <v>28146</v>
      </c>
      <c r="AB8467" t="s">
        <v>125</v>
      </c>
      <c r="AO8467" s="171"/>
      <c r="AP8467" s="171"/>
      <c r="AQ8467" s="171"/>
      <c r="AR8467" s="171"/>
    </row>
    <row r="8468" spans="24:44">
      <c r="X8468" t="s">
        <v>28149</v>
      </c>
      <c r="Y8468" t="s">
        <v>386</v>
      </c>
      <c r="Z8468" t="s">
        <v>22731</v>
      </c>
      <c r="AA8468" t="s">
        <v>28146</v>
      </c>
      <c r="AB8468" t="s">
        <v>125</v>
      </c>
      <c r="AO8468" s="171"/>
      <c r="AP8468" s="171"/>
      <c r="AQ8468" s="171"/>
      <c r="AR8468" s="171"/>
    </row>
    <row r="8469" spans="24:44">
      <c r="X8469" t="s">
        <v>28150</v>
      </c>
      <c r="Y8469" t="s">
        <v>386</v>
      </c>
      <c r="Z8469" t="s">
        <v>28151</v>
      </c>
      <c r="AA8469" t="s">
        <v>28146</v>
      </c>
      <c r="AB8469" t="s">
        <v>125</v>
      </c>
      <c r="AO8469" s="171"/>
      <c r="AP8469" s="171"/>
      <c r="AQ8469" s="171"/>
      <c r="AR8469" s="171"/>
    </row>
    <row r="8470" spans="24:44">
      <c r="X8470" t="s">
        <v>28152</v>
      </c>
      <c r="Y8470" t="s">
        <v>386</v>
      </c>
      <c r="Z8470" t="s">
        <v>22735</v>
      </c>
      <c r="AA8470" t="s">
        <v>28146</v>
      </c>
      <c r="AB8470" t="s">
        <v>125</v>
      </c>
      <c r="AO8470" s="171"/>
      <c r="AP8470" s="171"/>
      <c r="AQ8470" s="171"/>
      <c r="AR8470" s="171"/>
    </row>
    <row r="8471" spans="24:44">
      <c r="X8471" t="s">
        <v>28153</v>
      </c>
      <c r="Y8471" t="s">
        <v>389</v>
      </c>
      <c r="Z8471" t="s">
        <v>28154</v>
      </c>
      <c r="AA8471" t="s">
        <v>28146</v>
      </c>
      <c r="AB8471" t="s">
        <v>125</v>
      </c>
      <c r="AO8471" s="171"/>
      <c r="AP8471" s="171"/>
      <c r="AQ8471" s="171"/>
      <c r="AR8471" s="171"/>
    </row>
    <row r="8472" spans="24:44">
      <c r="X8472" t="s">
        <v>28155</v>
      </c>
      <c r="Y8472" t="s">
        <v>386</v>
      </c>
      <c r="Z8472" t="s">
        <v>28156</v>
      </c>
      <c r="AA8472" t="s">
        <v>28146</v>
      </c>
      <c r="AB8472" t="s">
        <v>125</v>
      </c>
      <c r="AO8472" s="171"/>
      <c r="AP8472" s="171"/>
      <c r="AQ8472" s="171"/>
      <c r="AR8472" s="171"/>
    </row>
    <row r="8473" spans="24:44">
      <c r="X8473" t="s">
        <v>28157</v>
      </c>
      <c r="Y8473" t="s">
        <v>386</v>
      </c>
      <c r="Z8473" t="s">
        <v>28158</v>
      </c>
      <c r="AA8473" t="s">
        <v>28146</v>
      </c>
      <c r="AB8473" t="s">
        <v>125</v>
      </c>
      <c r="AO8473" s="171"/>
      <c r="AP8473" s="171"/>
      <c r="AQ8473" s="171"/>
      <c r="AR8473" s="171"/>
    </row>
    <row r="8474" spans="24:44">
      <c r="X8474" t="s">
        <v>28159</v>
      </c>
      <c r="Y8474" t="s">
        <v>386</v>
      </c>
      <c r="Z8474" t="s">
        <v>22755</v>
      </c>
      <c r="AA8474" t="s">
        <v>28146</v>
      </c>
      <c r="AB8474" t="s">
        <v>125</v>
      </c>
      <c r="AO8474" s="171"/>
      <c r="AP8474" s="171"/>
      <c r="AQ8474" s="171"/>
      <c r="AR8474" s="171"/>
    </row>
    <row r="8475" spans="24:44">
      <c r="X8475" t="s">
        <v>28160</v>
      </c>
      <c r="Y8475" t="s">
        <v>389</v>
      </c>
      <c r="Z8475" t="s">
        <v>28161</v>
      </c>
      <c r="AA8475" t="s">
        <v>28146</v>
      </c>
      <c r="AB8475" t="s">
        <v>125</v>
      </c>
      <c r="AO8475" s="171"/>
      <c r="AP8475" s="171"/>
      <c r="AQ8475" s="171"/>
      <c r="AR8475" s="171"/>
    </row>
    <row r="8476" spans="24:44">
      <c r="X8476" t="s">
        <v>28162</v>
      </c>
      <c r="Y8476" t="s">
        <v>386</v>
      </c>
      <c r="Z8476" t="s">
        <v>28163</v>
      </c>
      <c r="AA8476" t="s">
        <v>28146</v>
      </c>
      <c r="AB8476" t="s">
        <v>125</v>
      </c>
      <c r="AO8476" s="171"/>
      <c r="AP8476" s="171"/>
      <c r="AQ8476" s="171"/>
      <c r="AR8476" s="171"/>
    </row>
    <row r="8477" spans="24:44">
      <c r="X8477" t="s">
        <v>28164</v>
      </c>
      <c r="Y8477" t="s">
        <v>386</v>
      </c>
      <c r="Z8477" t="s">
        <v>28165</v>
      </c>
      <c r="AA8477" t="s">
        <v>28146</v>
      </c>
      <c r="AB8477" t="s">
        <v>125</v>
      </c>
      <c r="AO8477" s="171"/>
      <c r="AP8477" s="171"/>
      <c r="AQ8477" s="171"/>
      <c r="AR8477" s="171"/>
    </row>
    <row r="8478" spans="24:44">
      <c r="X8478" t="s">
        <v>28166</v>
      </c>
      <c r="Y8478" t="s">
        <v>389</v>
      </c>
      <c r="Z8478" t="s">
        <v>28167</v>
      </c>
      <c r="AA8478" t="s">
        <v>28146</v>
      </c>
      <c r="AB8478" t="s">
        <v>125</v>
      </c>
      <c r="AO8478" s="171"/>
      <c r="AP8478" s="171"/>
      <c r="AQ8478" s="171"/>
      <c r="AR8478" s="171"/>
    </row>
    <row r="8479" spans="24:44">
      <c r="X8479" t="s">
        <v>28168</v>
      </c>
      <c r="Y8479" t="s">
        <v>389</v>
      </c>
      <c r="Z8479" t="s">
        <v>28169</v>
      </c>
      <c r="AA8479" t="s">
        <v>28146</v>
      </c>
      <c r="AB8479" t="s">
        <v>125</v>
      </c>
      <c r="AO8479" s="171"/>
      <c r="AP8479" s="171"/>
      <c r="AQ8479" s="171"/>
      <c r="AR8479" s="171"/>
    </row>
    <row r="8480" spans="24:44">
      <c r="X8480" t="s">
        <v>28170</v>
      </c>
      <c r="Y8480" t="s">
        <v>389</v>
      </c>
      <c r="Z8480" t="s">
        <v>27548</v>
      </c>
      <c r="AA8480" t="s">
        <v>28146</v>
      </c>
      <c r="AB8480" t="s">
        <v>125</v>
      </c>
      <c r="AO8480" s="171"/>
      <c r="AP8480" s="171"/>
      <c r="AQ8480" s="171"/>
      <c r="AR8480" s="171"/>
    </row>
    <row r="8481" spans="24:44">
      <c r="X8481" t="s">
        <v>28171</v>
      </c>
      <c r="Y8481" t="s">
        <v>386</v>
      </c>
      <c r="Z8481" t="s">
        <v>28172</v>
      </c>
      <c r="AA8481" t="s">
        <v>28146</v>
      </c>
      <c r="AB8481" t="s">
        <v>125</v>
      </c>
      <c r="AO8481" s="171"/>
      <c r="AP8481" s="171"/>
      <c r="AQ8481" s="171"/>
      <c r="AR8481" s="171"/>
    </row>
    <row r="8482" spans="24:44">
      <c r="X8482" t="s">
        <v>28173</v>
      </c>
      <c r="Y8482" t="s">
        <v>389</v>
      </c>
      <c r="Z8482" t="s">
        <v>28174</v>
      </c>
      <c r="AA8482" t="s">
        <v>28146</v>
      </c>
      <c r="AB8482" t="s">
        <v>125</v>
      </c>
      <c r="AO8482" s="171"/>
      <c r="AP8482" s="171"/>
      <c r="AQ8482" s="171"/>
      <c r="AR8482" s="171"/>
    </row>
    <row r="8483" spans="24:44">
      <c r="X8483" t="s">
        <v>28175</v>
      </c>
      <c r="Y8483" t="s">
        <v>386</v>
      </c>
      <c r="Z8483" t="s">
        <v>28176</v>
      </c>
      <c r="AA8483" t="s">
        <v>28119</v>
      </c>
      <c r="AB8483" t="s">
        <v>125</v>
      </c>
      <c r="AO8483" s="171"/>
      <c r="AP8483" s="171"/>
      <c r="AQ8483" s="171"/>
      <c r="AR8483" s="171"/>
    </row>
    <row r="8484" spans="24:44">
      <c r="X8484" t="s">
        <v>28177</v>
      </c>
      <c r="Y8484" t="s">
        <v>386</v>
      </c>
      <c r="Z8484" t="s">
        <v>28178</v>
      </c>
      <c r="AA8484" t="s">
        <v>28146</v>
      </c>
      <c r="AB8484" t="s">
        <v>125</v>
      </c>
      <c r="AO8484" s="171"/>
      <c r="AP8484" s="171"/>
      <c r="AQ8484" s="171"/>
      <c r="AR8484" s="171"/>
    </row>
    <row r="8485" spans="24:44">
      <c r="X8485" t="s">
        <v>28179</v>
      </c>
      <c r="Y8485" t="s">
        <v>386</v>
      </c>
      <c r="Z8485" t="s">
        <v>28180</v>
      </c>
      <c r="AA8485" t="s">
        <v>28146</v>
      </c>
      <c r="AB8485" t="s">
        <v>125</v>
      </c>
      <c r="AO8485" s="171"/>
      <c r="AP8485" s="171"/>
      <c r="AQ8485" s="171"/>
      <c r="AR8485" s="171"/>
    </row>
    <row r="8486" spans="24:44">
      <c r="X8486" t="s">
        <v>28181</v>
      </c>
      <c r="Y8486" t="s">
        <v>389</v>
      </c>
      <c r="Z8486" t="s">
        <v>28182</v>
      </c>
      <c r="AA8486" t="s">
        <v>28146</v>
      </c>
      <c r="AB8486" t="s">
        <v>125</v>
      </c>
      <c r="AO8486" s="171"/>
      <c r="AP8486" s="171"/>
      <c r="AQ8486" s="171"/>
      <c r="AR8486" s="171"/>
    </row>
    <row r="8487" spans="24:44">
      <c r="X8487" t="s">
        <v>28183</v>
      </c>
      <c r="Y8487" t="s">
        <v>389</v>
      </c>
      <c r="Z8487" t="s">
        <v>28018</v>
      </c>
      <c r="AA8487" t="s">
        <v>28146</v>
      </c>
      <c r="AB8487" t="s">
        <v>125</v>
      </c>
      <c r="AO8487" s="171"/>
      <c r="AP8487" s="171"/>
      <c r="AQ8487" s="171"/>
      <c r="AR8487" s="171"/>
    </row>
    <row r="8488" spans="24:44">
      <c r="X8488" t="s">
        <v>28184</v>
      </c>
      <c r="Y8488" t="s">
        <v>389</v>
      </c>
      <c r="Z8488" t="s">
        <v>28185</v>
      </c>
      <c r="AA8488" t="s">
        <v>28146</v>
      </c>
      <c r="AB8488" t="s">
        <v>125</v>
      </c>
      <c r="AO8488" s="171"/>
      <c r="AP8488" s="171"/>
      <c r="AQ8488" s="171"/>
      <c r="AR8488" s="171"/>
    </row>
    <row r="8489" spans="24:44">
      <c r="X8489" t="s">
        <v>2375</v>
      </c>
      <c r="Y8489" t="s">
        <v>386</v>
      </c>
      <c r="Z8489" t="s">
        <v>28186</v>
      </c>
      <c r="AA8489" t="s">
        <v>28146</v>
      </c>
      <c r="AB8489" t="s">
        <v>125</v>
      </c>
      <c r="AO8489" s="171"/>
      <c r="AP8489" s="171"/>
      <c r="AQ8489" s="171"/>
      <c r="AR8489" s="171"/>
    </row>
    <row r="8490" spans="24:44">
      <c r="X8490" t="s">
        <v>2380</v>
      </c>
      <c r="Y8490" t="s">
        <v>386</v>
      </c>
      <c r="Z8490" t="s">
        <v>28187</v>
      </c>
      <c r="AA8490" t="s">
        <v>28146</v>
      </c>
      <c r="AB8490" t="s">
        <v>125</v>
      </c>
      <c r="AO8490" s="171"/>
      <c r="AP8490" s="171"/>
      <c r="AQ8490" s="171"/>
      <c r="AR8490" s="171"/>
    </row>
    <row r="8491" spans="24:44">
      <c r="X8491" t="s">
        <v>28188</v>
      </c>
      <c r="Y8491" t="s">
        <v>386</v>
      </c>
      <c r="Z8491" t="s">
        <v>28189</v>
      </c>
      <c r="AA8491" t="s">
        <v>28146</v>
      </c>
      <c r="AB8491" t="s">
        <v>125</v>
      </c>
      <c r="AO8491" s="171"/>
      <c r="AP8491" s="171"/>
      <c r="AQ8491" s="171"/>
      <c r="AR8491" s="171"/>
    </row>
    <row r="8492" spans="24:44">
      <c r="X8492" t="s">
        <v>28190</v>
      </c>
      <c r="Y8492" t="s">
        <v>386</v>
      </c>
      <c r="Z8492" t="s">
        <v>28191</v>
      </c>
      <c r="AA8492" t="s">
        <v>28192</v>
      </c>
      <c r="AB8492" t="s">
        <v>5354</v>
      </c>
      <c r="AO8492" s="171"/>
      <c r="AP8492" s="171"/>
      <c r="AQ8492" s="171"/>
      <c r="AR8492" s="171"/>
    </row>
    <row r="8493" spans="24:44">
      <c r="X8493" t="s">
        <v>28193</v>
      </c>
      <c r="Y8493" t="s">
        <v>386</v>
      </c>
      <c r="Z8493" t="s">
        <v>28194</v>
      </c>
      <c r="AA8493" t="s">
        <v>28195</v>
      </c>
      <c r="AB8493" t="s">
        <v>5354</v>
      </c>
      <c r="AO8493" s="171"/>
      <c r="AP8493" s="171"/>
      <c r="AQ8493" s="171"/>
      <c r="AR8493" s="171"/>
    </row>
    <row r="8494" spans="24:44">
      <c r="X8494" t="s">
        <v>28196</v>
      </c>
      <c r="Y8494" t="s">
        <v>389</v>
      </c>
      <c r="Z8494" t="s">
        <v>28197</v>
      </c>
      <c r="AA8494" t="s">
        <v>1063</v>
      </c>
      <c r="AB8494" t="s">
        <v>10553</v>
      </c>
      <c r="AO8494" s="171"/>
      <c r="AP8494" s="171"/>
      <c r="AQ8494" s="171"/>
      <c r="AR8494" s="171"/>
    </row>
    <row r="8495" spans="24:44">
      <c r="X8495" t="s">
        <v>28198</v>
      </c>
      <c r="Y8495" t="s">
        <v>386</v>
      </c>
      <c r="Z8495" t="s">
        <v>28199</v>
      </c>
      <c r="AA8495" t="s">
        <v>1052</v>
      </c>
      <c r="AB8495" t="s">
        <v>10553</v>
      </c>
      <c r="AO8495" s="171"/>
      <c r="AP8495" s="171"/>
      <c r="AQ8495" s="171"/>
      <c r="AR8495" s="171"/>
    </row>
    <row r="8496" spans="24:44">
      <c r="X8496" t="s">
        <v>28200</v>
      </c>
      <c r="Y8496" t="s">
        <v>389</v>
      </c>
      <c r="Z8496" t="s">
        <v>28201</v>
      </c>
      <c r="AA8496" t="s">
        <v>22437</v>
      </c>
      <c r="AB8496" t="s">
        <v>125</v>
      </c>
      <c r="AO8496" s="171"/>
      <c r="AP8496" s="171"/>
      <c r="AQ8496" s="171"/>
      <c r="AR8496" s="171"/>
    </row>
    <row r="8497" spans="24:44">
      <c r="X8497" t="s">
        <v>28202</v>
      </c>
      <c r="Y8497" t="s">
        <v>389</v>
      </c>
      <c r="Z8497" t="s">
        <v>28203</v>
      </c>
      <c r="AA8497" t="s">
        <v>22437</v>
      </c>
      <c r="AB8497" t="s">
        <v>125</v>
      </c>
      <c r="AO8497" s="171"/>
      <c r="AP8497" s="171"/>
      <c r="AQ8497" s="171"/>
      <c r="AR8497" s="171"/>
    </row>
    <row r="8498" spans="24:44">
      <c r="X8498" t="s">
        <v>28204</v>
      </c>
      <c r="Y8498" t="s">
        <v>386</v>
      </c>
      <c r="Z8498" t="s">
        <v>28205</v>
      </c>
      <c r="AA8498" t="s">
        <v>23416</v>
      </c>
      <c r="AB8498" t="s">
        <v>125</v>
      </c>
      <c r="AO8498" s="171"/>
      <c r="AP8498" s="171"/>
      <c r="AQ8498" s="171"/>
      <c r="AR8498" s="171"/>
    </row>
    <row r="8499" spans="24:44">
      <c r="X8499" t="s">
        <v>28206</v>
      </c>
      <c r="Y8499" t="s">
        <v>389</v>
      </c>
      <c r="Z8499" t="s">
        <v>28207</v>
      </c>
      <c r="AA8499" t="s">
        <v>740</v>
      </c>
      <c r="AB8499" t="s">
        <v>10553</v>
      </c>
      <c r="AO8499" s="171"/>
      <c r="AP8499" s="171"/>
      <c r="AQ8499" s="171"/>
      <c r="AR8499" s="171"/>
    </row>
    <row r="8500" spans="24:44">
      <c r="X8500" t="s">
        <v>28208</v>
      </c>
      <c r="Y8500" t="s">
        <v>389</v>
      </c>
      <c r="Z8500" t="s">
        <v>28209</v>
      </c>
      <c r="AA8500" t="s">
        <v>26237</v>
      </c>
      <c r="AB8500" t="s">
        <v>5354</v>
      </c>
      <c r="AO8500" s="171"/>
      <c r="AP8500" s="171"/>
      <c r="AQ8500" s="171"/>
      <c r="AR8500" s="171"/>
    </row>
    <row r="8501" spans="24:44">
      <c r="X8501" t="s">
        <v>28210</v>
      </c>
      <c r="Y8501" t="s">
        <v>389</v>
      </c>
      <c r="Z8501" t="s">
        <v>28211</v>
      </c>
      <c r="AA8501" t="s">
        <v>25180</v>
      </c>
      <c r="AB8501" t="s">
        <v>5354</v>
      </c>
      <c r="AO8501" s="171"/>
      <c r="AP8501" s="171"/>
      <c r="AQ8501" s="171"/>
      <c r="AR8501" s="171"/>
    </row>
    <row r="8502" spans="24:44">
      <c r="X8502" t="s">
        <v>28212</v>
      </c>
      <c r="Y8502" t="s">
        <v>386</v>
      </c>
      <c r="Z8502" t="s">
        <v>28213</v>
      </c>
      <c r="AA8502" t="s">
        <v>23416</v>
      </c>
      <c r="AB8502" t="s">
        <v>125</v>
      </c>
      <c r="AO8502" s="171"/>
      <c r="AP8502" s="171"/>
      <c r="AQ8502" s="171"/>
      <c r="AR8502" s="171"/>
    </row>
    <row r="8503" spans="24:44">
      <c r="X8503" t="s">
        <v>28214</v>
      </c>
      <c r="Y8503" t="s">
        <v>389</v>
      </c>
      <c r="Z8503" t="s">
        <v>28215</v>
      </c>
      <c r="AA8503" t="s">
        <v>23416</v>
      </c>
      <c r="AB8503" t="s">
        <v>125</v>
      </c>
      <c r="AO8503" s="171"/>
      <c r="AP8503" s="171"/>
      <c r="AQ8503" s="171"/>
      <c r="AR8503" s="171"/>
    </row>
    <row r="8504" spans="24:44">
      <c r="X8504" t="s">
        <v>28216</v>
      </c>
      <c r="Y8504" t="s">
        <v>386</v>
      </c>
      <c r="Z8504" t="s">
        <v>28217</v>
      </c>
      <c r="AA8504" t="s">
        <v>23416</v>
      </c>
      <c r="AB8504" t="s">
        <v>125</v>
      </c>
      <c r="AO8504" s="171"/>
      <c r="AP8504" s="171"/>
      <c r="AQ8504" s="171"/>
      <c r="AR8504" s="171"/>
    </row>
    <row r="8505" spans="24:44">
      <c r="X8505" t="s">
        <v>28218</v>
      </c>
      <c r="Y8505" t="s">
        <v>386</v>
      </c>
      <c r="Z8505" t="s">
        <v>28219</v>
      </c>
      <c r="AA8505" t="s">
        <v>23416</v>
      </c>
      <c r="AB8505" t="s">
        <v>125</v>
      </c>
      <c r="AO8505" s="171"/>
      <c r="AP8505" s="171"/>
      <c r="AQ8505" s="171"/>
      <c r="AR8505" s="171"/>
    </row>
    <row r="8506" spans="24:44">
      <c r="X8506" t="s">
        <v>28220</v>
      </c>
      <c r="Y8506" t="s">
        <v>389</v>
      </c>
      <c r="Z8506" t="s">
        <v>28221</v>
      </c>
      <c r="AA8506" t="s">
        <v>22437</v>
      </c>
      <c r="AB8506" t="s">
        <v>125</v>
      </c>
      <c r="AO8506" s="171"/>
      <c r="AP8506" s="171"/>
      <c r="AQ8506" s="171"/>
      <c r="AR8506" s="171"/>
    </row>
    <row r="8507" spans="24:44">
      <c r="X8507" t="s">
        <v>28222</v>
      </c>
      <c r="Y8507" t="s">
        <v>389</v>
      </c>
      <c r="Z8507" t="s">
        <v>28223</v>
      </c>
      <c r="AA8507" t="s">
        <v>25502</v>
      </c>
      <c r="AB8507" t="s">
        <v>125</v>
      </c>
      <c r="AO8507" s="171"/>
      <c r="AP8507" s="171"/>
      <c r="AQ8507" s="171"/>
      <c r="AR8507" s="171"/>
    </row>
    <row r="8508" spans="24:44">
      <c r="X8508" t="s">
        <v>28224</v>
      </c>
      <c r="Y8508" t="s">
        <v>389</v>
      </c>
      <c r="Z8508" t="s">
        <v>28225</v>
      </c>
      <c r="AA8508" t="s">
        <v>22437</v>
      </c>
      <c r="AB8508" t="s">
        <v>125</v>
      </c>
      <c r="AO8508" s="171"/>
      <c r="AP8508" s="171"/>
      <c r="AQ8508" s="171"/>
      <c r="AR8508" s="171"/>
    </row>
    <row r="8509" spans="24:44">
      <c r="X8509" t="s">
        <v>28226</v>
      </c>
      <c r="Y8509" t="s">
        <v>386</v>
      </c>
      <c r="Z8509" t="s">
        <v>28227</v>
      </c>
      <c r="AA8509" t="s">
        <v>23416</v>
      </c>
      <c r="AB8509" t="s">
        <v>125</v>
      </c>
      <c r="AO8509" s="171"/>
      <c r="AP8509" s="171"/>
      <c r="AQ8509" s="171"/>
      <c r="AR8509" s="171"/>
    </row>
    <row r="8510" spans="24:44">
      <c r="X8510" t="s">
        <v>28228</v>
      </c>
      <c r="Y8510" t="s">
        <v>386</v>
      </c>
      <c r="Z8510" t="s">
        <v>28229</v>
      </c>
      <c r="AA8510" t="s">
        <v>23416</v>
      </c>
      <c r="AB8510" t="s">
        <v>125</v>
      </c>
      <c r="AO8510" s="171"/>
      <c r="AP8510" s="171"/>
      <c r="AQ8510" s="171"/>
      <c r="AR8510" s="171"/>
    </row>
    <row r="8511" spans="24:44">
      <c r="X8511" t="s">
        <v>28230</v>
      </c>
      <c r="Y8511" t="s">
        <v>389</v>
      </c>
      <c r="Z8511" t="s">
        <v>28231</v>
      </c>
      <c r="AA8511" t="s">
        <v>23416</v>
      </c>
      <c r="AB8511" t="s">
        <v>125</v>
      </c>
      <c r="AO8511" s="171"/>
      <c r="AP8511" s="171"/>
      <c r="AQ8511" s="171"/>
      <c r="AR8511" s="171"/>
    </row>
    <row r="8512" spans="24:44">
      <c r="X8512" t="s">
        <v>28232</v>
      </c>
      <c r="Y8512" t="s">
        <v>386</v>
      </c>
      <c r="Z8512" t="s">
        <v>28233</v>
      </c>
      <c r="AA8512" t="s">
        <v>23416</v>
      </c>
      <c r="AB8512" t="s">
        <v>125</v>
      </c>
      <c r="AO8512" s="171"/>
      <c r="AP8512" s="171"/>
      <c r="AQ8512" s="171"/>
      <c r="AR8512" s="171"/>
    </row>
    <row r="8513" spans="24:44">
      <c r="X8513" t="s">
        <v>28234</v>
      </c>
      <c r="Y8513" t="s">
        <v>389</v>
      </c>
      <c r="Z8513" t="s">
        <v>28235</v>
      </c>
      <c r="AA8513" t="s">
        <v>23416</v>
      </c>
      <c r="AB8513" t="s">
        <v>125</v>
      </c>
      <c r="AO8513" s="171"/>
      <c r="AP8513" s="171"/>
      <c r="AQ8513" s="171"/>
      <c r="AR8513" s="171"/>
    </row>
    <row r="8514" spans="24:44">
      <c r="X8514" t="s">
        <v>28236</v>
      </c>
      <c r="Y8514" t="s">
        <v>386</v>
      </c>
      <c r="Z8514" t="s">
        <v>28237</v>
      </c>
      <c r="AA8514" t="s">
        <v>23416</v>
      </c>
      <c r="AB8514" t="s">
        <v>125</v>
      </c>
      <c r="AO8514" s="171"/>
      <c r="AP8514" s="171"/>
      <c r="AQ8514" s="171"/>
      <c r="AR8514" s="171"/>
    </row>
    <row r="8515" spans="24:44">
      <c r="X8515" t="s">
        <v>28238</v>
      </c>
      <c r="Y8515" t="s">
        <v>386</v>
      </c>
      <c r="Z8515" t="s">
        <v>28229</v>
      </c>
      <c r="AA8515" t="s">
        <v>25180</v>
      </c>
      <c r="AB8515" t="s">
        <v>5354</v>
      </c>
      <c r="AO8515" s="171"/>
      <c r="AP8515" s="171"/>
      <c r="AQ8515" s="171"/>
      <c r="AR8515" s="171"/>
    </row>
    <row r="8516" spans="24:44">
      <c r="X8516" t="s">
        <v>28239</v>
      </c>
      <c r="Y8516" t="s">
        <v>389</v>
      </c>
      <c r="Z8516" t="s">
        <v>28240</v>
      </c>
      <c r="AA8516" t="s">
        <v>25180</v>
      </c>
      <c r="AB8516" t="s">
        <v>5354</v>
      </c>
      <c r="AO8516" s="171"/>
      <c r="AP8516" s="171"/>
      <c r="AQ8516" s="171"/>
      <c r="AR8516" s="171"/>
    </row>
    <row r="8517" spans="24:44">
      <c r="X8517" t="s">
        <v>28241</v>
      </c>
      <c r="Y8517" t="s">
        <v>389</v>
      </c>
      <c r="Z8517" t="s">
        <v>28242</v>
      </c>
      <c r="AA8517" t="s">
        <v>25180</v>
      </c>
      <c r="AB8517" t="s">
        <v>5354</v>
      </c>
      <c r="AO8517" s="171"/>
      <c r="AP8517" s="171"/>
      <c r="AQ8517" s="171"/>
      <c r="AR8517" s="171"/>
    </row>
    <row r="8518" spans="24:44">
      <c r="X8518" t="s">
        <v>28243</v>
      </c>
      <c r="Y8518" t="s">
        <v>389</v>
      </c>
      <c r="Z8518" t="s">
        <v>28235</v>
      </c>
      <c r="AA8518" t="s">
        <v>25180</v>
      </c>
      <c r="AB8518" t="s">
        <v>5354</v>
      </c>
      <c r="AO8518" s="171"/>
      <c r="AP8518" s="171"/>
      <c r="AQ8518" s="171"/>
      <c r="AR8518" s="171"/>
    </row>
    <row r="8519" spans="24:44">
      <c r="X8519" t="s">
        <v>28244</v>
      </c>
      <c r="Y8519" t="s">
        <v>386</v>
      </c>
      <c r="Z8519" t="s">
        <v>28227</v>
      </c>
      <c r="AA8519" t="s">
        <v>25180</v>
      </c>
      <c r="AB8519" t="s">
        <v>5354</v>
      </c>
      <c r="AO8519" s="171"/>
      <c r="AP8519" s="171"/>
      <c r="AQ8519" s="171"/>
      <c r="AR8519" s="171"/>
    </row>
    <row r="8520" spans="24:44">
      <c r="X8520" t="s">
        <v>28245</v>
      </c>
      <c r="Y8520" t="s">
        <v>386</v>
      </c>
      <c r="Z8520" t="s">
        <v>28237</v>
      </c>
      <c r="AA8520" t="s">
        <v>25180</v>
      </c>
      <c r="AB8520" t="s">
        <v>5354</v>
      </c>
      <c r="AO8520" s="171"/>
      <c r="AP8520" s="171"/>
      <c r="AQ8520" s="171"/>
      <c r="AR8520" s="171"/>
    </row>
    <row r="8521" spans="24:44">
      <c r="X8521" t="s">
        <v>28246</v>
      </c>
      <c r="Y8521" t="s">
        <v>389</v>
      </c>
      <c r="Z8521" t="s">
        <v>28247</v>
      </c>
      <c r="AA8521" t="s">
        <v>22437</v>
      </c>
      <c r="AB8521" t="s">
        <v>125</v>
      </c>
      <c r="AO8521" s="171"/>
      <c r="AP8521" s="171"/>
      <c r="AQ8521" s="171"/>
      <c r="AR8521" s="171"/>
    </row>
    <row r="8522" spans="24:44">
      <c r="X8522" t="s">
        <v>28248</v>
      </c>
      <c r="Y8522" t="s">
        <v>389</v>
      </c>
      <c r="Z8522" t="s">
        <v>28249</v>
      </c>
      <c r="AA8522" t="s">
        <v>22384</v>
      </c>
      <c r="AB8522" t="s">
        <v>10553</v>
      </c>
      <c r="AO8522" s="171"/>
      <c r="AP8522" s="171"/>
      <c r="AQ8522" s="171"/>
      <c r="AR8522" s="171"/>
    </row>
    <row r="8523" spans="24:44">
      <c r="X8523" t="s">
        <v>28250</v>
      </c>
      <c r="Y8523" t="s">
        <v>389</v>
      </c>
      <c r="Z8523" t="s">
        <v>28251</v>
      </c>
      <c r="AA8523" t="s">
        <v>22509</v>
      </c>
      <c r="AB8523" t="s">
        <v>5354</v>
      </c>
      <c r="AO8523" s="171"/>
      <c r="AP8523" s="171"/>
      <c r="AQ8523" s="171"/>
      <c r="AR8523" s="171"/>
    </row>
    <row r="8524" spans="24:44">
      <c r="X8524" t="s">
        <v>28252</v>
      </c>
      <c r="Y8524" t="s">
        <v>389</v>
      </c>
      <c r="Z8524" t="s">
        <v>28253</v>
      </c>
      <c r="AA8524" t="s">
        <v>28146</v>
      </c>
      <c r="AB8524" t="s">
        <v>125</v>
      </c>
      <c r="AO8524" s="171"/>
      <c r="AP8524" s="171"/>
      <c r="AQ8524" s="171"/>
      <c r="AR8524" s="171"/>
    </row>
    <row r="8525" spans="24:44">
      <c r="X8525" t="s">
        <v>28254</v>
      </c>
      <c r="Y8525" t="s">
        <v>389</v>
      </c>
      <c r="Z8525" t="s">
        <v>28255</v>
      </c>
      <c r="AA8525" t="s">
        <v>23396</v>
      </c>
      <c r="AB8525" t="s">
        <v>10553</v>
      </c>
      <c r="AO8525" s="171"/>
      <c r="AP8525" s="171"/>
      <c r="AQ8525" s="171"/>
      <c r="AR8525" s="171"/>
    </row>
    <row r="8526" spans="24:44">
      <c r="X8526" t="s">
        <v>28256</v>
      </c>
      <c r="Y8526" t="s">
        <v>386</v>
      </c>
      <c r="Z8526" t="s">
        <v>28257</v>
      </c>
      <c r="AA8526" t="s">
        <v>28119</v>
      </c>
      <c r="AB8526" t="s">
        <v>125</v>
      </c>
      <c r="AO8526" s="171"/>
      <c r="AP8526" s="171"/>
      <c r="AQ8526" s="171"/>
      <c r="AR8526" s="171"/>
    </row>
    <row r="8527" spans="24:44">
      <c r="X8527" t="s">
        <v>28258</v>
      </c>
      <c r="Y8527" t="s">
        <v>386</v>
      </c>
      <c r="Z8527" t="s">
        <v>28259</v>
      </c>
      <c r="AA8527" t="s">
        <v>22398</v>
      </c>
      <c r="AB8527" t="s">
        <v>125</v>
      </c>
      <c r="AO8527" s="171"/>
      <c r="AP8527" s="171"/>
      <c r="AQ8527" s="171"/>
      <c r="AR8527" s="171"/>
    </row>
    <row r="8528" spans="24:44">
      <c r="X8528" t="s">
        <v>28260</v>
      </c>
      <c r="Y8528" t="s">
        <v>389</v>
      </c>
      <c r="Z8528" t="s">
        <v>28261</v>
      </c>
      <c r="AA8528" t="s">
        <v>23396</v>
      </c>
      <c r="AB8528" t="s">
        <v>10553</v>
      </c>
      <c r="AO8528" s="171"/>
      <c r="AP8528" s="171"/>
      <c r="AQ8528" s="171"/>
      <c r="AR8528" s="171"/>
    </row>
    <row r="8529" spans="24:44">
      <c r="X8529" t="s">
        <v>28262</v>
      </c>
      <c r="Y8529" t="s">
        <v>386</v>
      </c>
      <c r="Z8529" t="s">
        <v>28263</v>
      </c>
      <c r="AA8529" t="s">
        <v>28146</v>
      </c>
      <c r="AB8529" t="s">
        <v>125</v>
      </c>
      <c r="AO8529" s="171"/>
      <c r="AP8529" s="171"/>
      <c r="AQ8529" s="171"/>
      <c r="AR8529" s="171"/>
    </row>
    <row r="8530" spans="24:44">
      <c r="X8530" t="s">
        <v>28264</v>
      </c>
      <c r="Y8530" t="s">
        <v>389</v>
      </c>
      <c r="Z8530" t="s">
        <v>28265</v>
      </c>
      <c r="AA8530" t="s">
        <v>28146</v>
      </c>
      <c r="AB8530" t="s">
        <v>125</v>
      </c>
      <c r="AO8530" s="171"/>
      <c r="AP8530" s="171"/>
      <c r="AQ8530" s="171"/>
      <c r="AR8530" s="171"/>
    </row>
    <row r="8531" spans="24:44">
      <c r="X8531" t="s">
        <v>28266</v>
      </c>
      <c r="Y8531" t="s">
        <v>389</v>
      </c>
      <c r="Z8531" t="s">
        <v>28267</v>
      </c>
      <c r="AA8531" t="s">
        <v>22398</v>
      </c>
      <c r="AB8531" t="s">
        <v>125</v>
      </c>
      <c r="AO8531" s="171"/>
      <c r="AP8531" s="171"/>
      <c r="AQ8531" s="171"/>
      <c r="AR8531" s="171"/>
    </row>
    <row r="8532" spans="24:44">
      <c r="X8532" t="s">
        <v>28268</v>
      </c>
      <c r="Y8532" t="s">
        <v>389</v>
      </c>
      <c r="Z8532" t="s">
        <v>28269</v>
      </c>
      <c r="AA8532" t="s">
        <v>25180</v>
      </c>
      <c r="AB8532" t="s">
        <v>5354</v>
      </c>
      <c r="AO8532" s="171"/>
      <c r="AP8532" s="171"/>
      <c r="AQ8532" s="171"/>
      <c r="AR8532" s="171"/>
    </row>
    <row r="8533" spans="24:44">
      <c r="X8533" t="s">
        <v>28270</v>
      </c>
      <c r="Y8533" t="s">
        <v>389</v>
      </c>
      <c r="Z8533" t="s">
        <v>28271</v>
      </c>
      <c r="AA8533" t="s">
        <v>25180</v>
      </c>
      <c r="AB8533" t="s">
        <v>5354</v>
      </c>
      <c r="AO8533" s="171"/>
      <c r="AP8533" s="171"/>
      <c r="AQ8533" s="171"/>
      <c r="AR8533" s="171"/>
    </row>
    <row r="8534" spans="24:44">
      <c r="X8534" t="s">
        <v>28272</v>
      </c>
      <c r="Y8534" t="s">
        <v>389</v>
      </c>
      <c r="Z8534" t="s">
        <v>28273</v>
      </c>
      <c r="AA8534" t="s">
        <v>25180</v>
      </c>
      <c r="AB8534" t="s">
        <v>5354</v>
      </c>
      <c r="AO8534" s="171"/>
      <c r="AP8534" s="171"/>
      <c r="AQ8534" s="171"/>
      <c r="AR8534" s="171"/>
    </row>
    <row r="8535" spans="24:44">
      <c r="X8535" t="s">
        <v>28274</v>
      </c>
      <c r="Y8535" t="s">
        <v>389</v>
      </c>
      <c r="Z8535" t="s">
        <v>28275</v>
      </c>
      <c r="AA8535" t="s">
        <v>25180</v>
      </c>
      <c r="AB8535" t="s">
        <v>5354</v>
      </c>
      <c r="AO8535" s="171"/>
      <c r="AP8535" s="171"/>
      <c r="AQ8535" s="171"/>
      <c r="AR8535" s="171"/>
    </row>
    <row r="8536" spans="24:44">
      <c r="X8536" t="s">
        <v>28276</v>
      </c>
      <c r="Y8536" t="s">
        <v>386</v>
      </c>
      <c r="Z8536" t="s">
        <v>28277</v>
      </c>
      <c r="AA8536" t="s">
        <v>25180</v>
      </c>
      <c r="AB8536" t="s">
        <v>5354</v>
      </c>
      <c r="AO8536" s="171"/>
      <c r="AP8536" s="171"/>
      <c r="AQ8536" s="171"/>
      <c r="AR8536" s="171"/>
    </row>
    <row r="8537" spans="24:44">
      <c r="X8537" t="s">
        <v>28278</v>
      </c>
      <c r="Y8537" t="s">
        <v>389</v>
      </c>
      <c r="Z8537" t="s">
        <v>28279</v>
      </c>
      <c r="AA8537" t="s">
        <v>25180</v>
      </c>
      <c r="AB8537" t="s">
        <v>5354</v>
      </c>
      <c r="AO8537" s="171"/>
      <c r="AP8537" s="171"/>
      <c r="AQ8537" s="171"/>
      <c r="AR8537" s="171"/>
    </row>
    <row r="8538" spans="24:44">
      <c r="X8538" t="s">
        <v>28280</v>
      </c>
      <c r="Y8538" t="s">
        <v>389</v>
      </c>
      <c r="Z8538" t="s">
        <v>28281</v>
      </c>
      <c r="AA8538" t="s">
        <v>25180</v>
      </c>
      <c r="AB8538" t="s">
        <v>5354</v>
      </c>
      <c r="AO8538" s="171"/>
      <c r="AP8538" s="171"/>
      <c r="AQ8538" s="171"/>
      <c r="AR8538" s="171"/>
    </row>
    <row r="8539" spans="24:44">
      <c r="X8539" t="s">
        <v>28282</v>
      </c>
      <c r="Y8539" t="s">
        <v>389</v>
      </c>
      <c r="Z8539" t="s">
        <v>28283</v>
      </c>
      <c r="AA8539" t="s">
        <v>25180</v>
      </c>
      <c r="AB8539" t="s">
        <v>5354</v>
      </c>
      <c r="AO8539" s="171"/>
      <c r="AP8539" s="171"/>
      <c r="AQ8539" s="171"/>
      <c r="AR8539" s="171"/>
    </row>
    <row r="8540" spans="24:44">
      <c r="X8540" t="s">
        <v>28284</v>
      </c>
      <c r="Y8540" t="s">
        <v>386</v>
      </c>
      <c r="Z8540" t="s">
        <v>28285</v>
      </c>
      <c r="AA8540" t="s">
        <v>25180</v>
      </c>
      <c r="AB8540" t="s">
        <v>5354</v>
      </c>
      <c r="AO8540" s="171"/>
      <c r="AP8540" s="171"/>
      <c r="AQ8540" s="171"/>
      <c r="AR8540" s="171"/>
    </row>
    <row r="8541" spans="24:44">
      <c r="X8541" t="s">
        <v>28286</v>
      </c>
      <c r="Y8541" t="s">
        <v>389</v>
      </c>
      <c r="Z8541" t="s">
        <v>28287</v>
      </c>
      <c r="AA8541" t="s">
        <v>25180</v>
      </c>
      <c r="AB8541" t="s">
        <v>5354</v>
      </c>
      <c r="AO8541" s="171"/>
      <c r="AP8541" s="171"/>
      <c r="AQ8541" s="171"/>
      <c r="AR8541" s="171"/>
    </row>
    <row r="8542" spans="24:44">
      <c r="X8542" t="s">
        <v>28288</v>
      </c>
      <c r="Y8542" t="s">
        <v>386</v>
      </c>
      <c r="Z8542" t="s">
        <v>28289</v>
      </c>
      <c r="AA8542" t="s">
        <v>25180</v>
      </c>
      <c r="AB8542" t="s">
        <v>5354</v>
      </c>
      <c r="AO8542" s="171"/>
      <c r="AP8542" s="171"/>
      <c r="AQ8542" s="171"/>
      <c r="AR8542" s="171"/>
    </row>
    <row r="8543" spans="24:44">
      <c r="X8543" t="s">
        <v>28290</v>
      </c>
      <c r="Y8543" t="s">
        <v>386</v>
      </c>
      <c r="Z8543" t="s">
        <v>28291</v>
      </c>
      <c r="AA8543" t="s">
        <v>25180</v>
      </c>
      <c r="AB8543" t="s">
        <v>5354</v>
      </c>
      <c r="AO8543" s="171"/>
      <c r="AP8543" s="171"/>
      <c r="AQ8543" s="171"/>
      <c r="AR8543" s="171"/>
    </row>
    <row r="8544" spans="24:44">
      <c r="X8544" t="s">
        <v>28292</v>
      </c>
      <c r="Y8544" t="s">
        <v>389</v>
      </c>
      <c r="Z8544" t="s">
        <v>28293</v>
      </c>
      <c r="AA8544" t="s">
        <v>25180</v>
      </c>
      <c r="AB8544" t="s">
        <v>5354</v>
      </c>
      <c r="AO8544" s="171"/>
      <c r="AP8544" s="171"/>
      <c r="AQ8544" s="171"/>
      <c r="AR8544" s="171"/>
    </row>
    <row r="8545" spans="24:44">
      <c r="X8545" t="s">
        <v>28294</v>
      </c>
      <c r="Y8545" t="s">
        <v>386</v>
      </c>
      <c r="Z8545" t="s">
        <v>28295</v>
      </c>
      <c r="AA8545" t="s">
        <v>25180</v>
      </c>
      <c r="AB8545" t="s">
        <v>5354</v>
      </c>
      <c r="AO8545" s="171"/>
      <c r="AP8545" s="171"/>
      <c r="AQ8545" s="171"/>
      <c r="AR8545" s="171"/>
    </row>
    <row r="8546" spans="24:44">
      <c r="X8546" t="s">
        <v>28296</v>
      </c>
      <c r="Y8546" t="s">
        <v>386</v>
      </c>
      <c r="Z8546" t="s">
        <v>28297</v>
      </c>
      <c r="AA8546" t="s">
        <v>25180</v>
      </c>
      <c r="AB8546" t="s">
        <v>5354</v>
      </c>
      <c r="AO8546" s="171"/>
      <c r="AP8546" s="171"/>
      <c r="AQ8546" s="171"/>
      <c r="AR8546" s="171"/>
    </row>
    <row r="8547" spans="24:44">
      <c r="X8547" t="s">
        <v>28298</v>
      </c>
      <c r="Y8547" t="s">
        <v>386</v>
      </c>
      <c r="Z8547" t="s">
        <v>28299</v>
      </c>
      <c r="AA8547" t="s">
        <v>25180</v>
      </c>
      <c r="AB8547" t="s">
        <v>5354</v>
      </c>
      <c r="AO8547" s="171"/>
      <c r="AP8547" s="171"/>
      <c r="AQ8547" s="171"/>
      <c r="AR8547" s="171"/>
    </row>
    <row r="8548" spans="24:44">
      <c r="X8548" t="s">
        <v>28300</v>
      </c>
      <c r="Y8548" t="s">
        <v>389</v>
      </c>
      <c r="Z8548" t="s">
        <v>26691</v>
      </c>
      <c r="AA8548" t="s">
        <v>25180</v>
      </c>
      <c r="AB8548" t="s">
        <v>5354</v>
      </c>
      <c r="AO8548" s="171"/>
      <c r="AP8548" s="171"/>
      <c r="AQ8548" s="171"/>
      <c r="AR8548" s="171"/>
    </row>
    <row r="8549" spans="24:44">
      <c r="X8549" t="s">
        <v>28301</v>
      </c>
      <c r="Y8549" t="s">
        <v>389</v>
      </c>
      <c r="Z8549" t="s">
        <v>28302</v>
      </c>
      <c r="AA8549" t="s">
        <v>23416</v>
      </c>
      <c r="AB8549" t="s">
        <v>125</v>
      </c>
      <c r="AO8549" s="171"/>
      <c r="AP8549" s="171"/>
      <c r="AQ8549" s="171"/>
      <c r="AR8549" s="171"/>
    </row>
    <row r="8550" spans="24:44">
      <c r="X8550" t="s">
        <v>28303</v>
      </c>
      <c r="Y8550" t="s">
        <v>389</v>
      </c>
      <c r="Z8550" t="s">
        <v>28304</v>
      </c>
      <c r="AA8550" t="s">
        <v>23416</v>
      </c>
      <c r="AB8550" t="s">
        <v>125</v>
      </c>
      <c r="AO8550" s="171"/>
      <c r="AP8550" s="171"/>
      <c r="AQ8550" s="171"/>
      <c r="AR8550" s="171"/>
    </row>
    <row r="8551" spans="24:44">
      <c r="X8551" t="s">
        <v>28305</v>
      </c>
      <c r="Y8551" t="s">
        <v>389</v>
      </c>
      <c r="Z8551" t="s">
        <v>28306</v>
      </c>
      <c r="AA8551" t="s">
        <v>23416</v>
      </c>
      <c r="AB8551" t="s">
        <v>125</v>
      </c>
      <c r="AO8551" s="171"/>
      <c r="AP8551" s="171"/>
      <c r="AQ8551" s="171"/>
      <c r="AR8551" s="171"/>
    </row>
    <row r="8552" spans="24:44">
      <c r="X8552" t="s">
        <v>28307</v>
      </c>
      <c r="Y8552" t="s">
        <v>389</v>
      </c>
      <c r="Z8552" t="s">
        <v>28308</v>
      </c>
      <c r="AA8552" t="s">
        <v>23416</v>
      </c>
      <c r="AB8552" t="s">
        <v>125</v>
      </c>
      <c r="AO8552" s="171"/>
      <c r="AP8552" s="171"/>
      <c r="AQ8552" s="171"/>
      <c r="AR8552" s="171"/>
    </row>
    <row r="8553" spans="24:44">
      <c r="X8553" t="s">
        <v>28309</v>
      </c>
      <c r="Y8553" t="s">
        <v>386</v>
      </c>
      <c r="Z8553" t="s">
        <v>28310</v>
      </c>
      <c r="AA8553" t="s">
        <v>25180</v>
      </c>
      <c r="AB8553" t="s">
        <v>5354</v>
      </c>
      <c r="AO8553" s="171"/>
      <c r="AP8553" s="171"/>
      <c r="AQ8553" s="171"/>
      <c r="AR8553" s="171"/>
    </row>
    <row r="8554" spans="24:44">
      <c r="X8554" t="s">
        <v>28311</v>
      </c>
      <c r="Y8554" t="s">
        <v>386</v>
      </c>
      <c r="Z8554" t="s">
        <v>28312</v>
      </c>
      <c r="AA8554" t="s">
        <v>25180</v>
      </c>
      <c r="AB8554" t="s">
        <v>5354</v>
      </c>
      <c r="AO8554" s="171"/>
      <c r="AP8554" s="171"/>
      <c r="AQ8554" s="171"/>
      <c r="AR8554" s="171"/>
    </row>
    <row r="8555" spans="24:44">
      <c r="X8555" t="s">
        <v>28313</v>
      </c>
      <c r="Y8555" t="s">
        <v>386</v>
      </c>
      <c r="Z8555" t="s">
        <v>28314</v>
      </c>
      <c r="AA8555" t="s">
        <v>25180</v>
      </c>
      <c r="AB8555" t="s">
        <v>5354</v>
      </c>
      <c r="AO8555" s="171"/>
      <c r="AP8555" s="171"/>
      <c r="AQ8555" s="171"/>
      <c r="AR8555" s="171"/>
    </row>
    <row r="8556" spans="24:44">
      <c r="X8556" t="s">
        <v>28315</v>
      </c>
      <c r="Y8556" t="s">
        <v>386</v>
      </c>
      <c r="Z8556" t="s">
        <v>28316</v>
      </c>
      <c r="AA8556" t="s">
        <v>25180</v>
      </c>
      <c r="AB8556" t="s">
        <v>5354</v>
      </c>
      <c r="AO8556" s="171"/>
      <c r="AP8556" s="171"/>
      <c r="AQ8556" s="171"/>
      <c r="AR8556" s="171"/>
    </row>
    <row r="8557" spans="24:44">
      <c r="X8557" t="s">
        <v>28317</v>
      </c>
      <c r="Y8557" t="s">
        <v>386</v>
      </c>
      <c r="Z8557" t="s">
        <v>28318</v>
      </c>
      <c r="AA8557" t="s">
        <v>25180</v>
      </c>
      <c r="AB8557" t="s">
        <v>5354</v>
      </c>
      <c r="AO8557" s="171"/>
      <c r="AP8557" s="171"/>
      <c r="AQ8557" s="171"/>
      <c r="AR8557" s="171"/>
    </row>
    <row r="8558" spans="24:44">
      <c r="X8558" t="s">
        <v>28319</v>
      </c>
      <c r="Y8558" t="s">
        <v>386</v>
      </c>
      <c r="Z8558" t="s">
        <v>28320</v>
      </c>
      <c r="AA8558" t="s">
        <v>25180</v>
      </c>
      <c r="AB8558" t="s">
        <v>5354</v>
      </c>
      <c r="AO8558" s="171"/>
      <c r="AP8558" s="171"/>
      <c r="AQ8558" s="171"/>
      <c r="AR8558" s="171"/>
    </row>
    <row r="8559" spans="24:44">
      <c r="X8559" t="s">
        <v>28321</v>
      </c>
      <c r="Y8559" t="s">
        <v>386</v>
      </c>
      <c r="Z8559" t="s">
        <v>28322</v>
      </c>
      <c r="AA8559" t="s">
        <v>25180</v>
      </c>
      <c r="AB8559" t="s">
        <v>5354</v>
      </c>
      <c r="AO8559" s="171"/>
      <c r="AP8559" s="171"/>
      <c r="AQ8559" s="171"/>
      <c r="AR8559" s="171"/>
    </row>
    <row r="8560" spans="24:44">
      <c r="X8560" t="s">
        <v>28323</v>
      </c>
      <c r="Y8560" t="s">
        <v>386</v>
      </c>
      <c r="Z8560" t="s">
        <v>28324</v>
      </c>
      <c r="AA8560" t="s">
        <v>25180</v>
      </c>
      <c r="AB8560" t="s">
        <v>5354</v>
      </c>
      <c r="AO8560" s="171"/>
      <c r="AP8560" s="171"/>
      <c r="AQ8560" s="171"/>
      <c r="AR8560" s="171"/>
    </row>
    <row r="8561" spans="24:44">
      <c r="X8561" t="s">
        <v>28325</v>
      </c>
      <c r="Y8561" t="s">
        <v>386</v>
      </c>
      <c r="Z8561" t="s">
        <v>28326</v>
      </c>
      <c r="AA8561" t="s">
        <v>25180</v>
      </c>
      <c r="AB8561" t="s">
        <v>5354</v>
      </c>
      <c r="AO8561" s="171"/>
      <c r="AP8561" s="171"/>
      <c r="AQ8561" s="171"/>
      <c r="AR8561" s="171"/>
    </row>
    <row r="8562" spans="24:44">
      <c r="X8562" t="s">
        <v>28327</v>
      </c>
      <c r="Y8562" t="s">
        <v>389</v>
      </c>
      <c r="Z8562" t="s">
        <v>28328</v>
      </c>
      <c r="AA8562" t="s">
        <v>25180</v>
      </c>
      <c r="AB8562" t="s">
        <v>5354</v>
      </c>
      <c r="AO8562" s="171"/>
      <c r="AP8562" s="171"/>
      <c r="AQ8562" s="171"/>
      <c r="AR8562" s="171"/>
    </row>
    <row r="8563" spans="24:44">
      <c r="X8563" t="s">
        <v>28329</v>
      </c>
      <c r="Y8563" t="s">
        <v>389</v>
      </c>
      <c r="Z8563" t="s">
        <v>28330</v>
      </c>
      <c r="AA8563" t="s">
        <v>25180</v>
      </c>
      <c r="AB8563" t="s">
        <v>5354</v>
      </c>
      <c r="AO8563" s="171"/>
      <c r="AP8563" s="171"/>
      <c r="AQ8563" s="171"/>
      <c r="AR8563" s="171"/>
    </row>
    <row r="8564" spans="24:44">
      <c r="X8564" t="s">
        <v>28331</v>
      </c>
      <c r="Y8564" t="s">
        <v>386</v>
      </c>
      <c r="Z8564" t="s">
        <v>28332</v>
      </c>
      <c r="AA8564" t="s">
        <v>25180</v>
      </c>
      <c r="AB8564" t="s">
        <v>5354</v>
      </c>
      <c r="AO8564" s="171"/>
      <c r="AP8564" s="171"/>
      <c r="AQ8564" s="171"/>
      <c r="AR8564" s="171"/>
    </row>
    <row r="8565" spans="24:44">
      <c r="X8565" t="s">
        <v>28333</v>
      </c>
      <c r="Y8565" t="s">
        <v>386</v>
      </c>
      <c r="Z8565" t="s">
        <v>28334</v>
      </c>
      <c r="AA8565" t="s">
        <v>25180</v>
      </c>
      <c r="AB8565" t="s">
        <v>5354</v>
      </c>
      <c r="AO8565" s="171"/>
      <c r="AP8565" s="171"/>
      <c r="AQ8565" s="171"/>
      <c r="AR8565" s="171"/>
    </row>
    <row r="8566" spans="24:44">
      <c r="X8566" t="s">
        <v>28335</v>
      </c>
      <c r="Y8566" t="s">
        <v>386</v>
      </c>
      <c r="Z8566" t="s">
        <v>28336</v>
      </c>
      <c r="AA8566" t="s">
        <v>25180</v>
      </c>
      <c r="AB8566" t="s">
        <v>5354</v>
      </c>
      <c r="AO8566" s="171"/>
      <c r="AP8566" s="171"/>
      <c r="AQ8566" s="171"/>
      <c r="AR8566" s="171"/>
    </row>
    <row r="8567" spans="24:44">
      <c r="X8567" t="s">
        <v>28337</v>
      </c>
      <c r="Y8567" t="s">
        <v>389</v>
      </c>
      <c r="Z8567" t="s">
        <v>28338</v>
      </c>
      <c r="AA8567" t="s">
        <v>23416</v>
      </c>
      <c r="AB8567" t="s">
        <v>125</v>
      </c>
      <c r="AO8567" s="171"/>
      <c r="AP8567" s="171"/>
      <c r="AQ8567" s="171"/>
      <c r="AR8567" s="171"/>
    </row>
    <row r="8568" spans="24:44">
      <c r="X8568" t="s">
        <v>28339</v>
      </c>
      <c r="Y8568" t="s">
        <v>389</v>
      </c>
      <c r="Z8568" t="s">
        <v>28340</v>
      </c>
      <c r="AA8568" t="s">
        <v>23416</v>
      </c>
      <c r="AB8568" t="s">
        <v>125</v>
      </c>
      <c r="AO8568" s="171"/>
      <c r="AP8568" s="171"/>
      <c r="AQ8568" s="171"/>
      <c r="AR8568" s="171"/>
    </row>
    <row r="8569" spans="24:44">
      <c r="X8569" t="s">
        <v>28341</v>
      </c>
      <c r="Y8569" t="s">
        <v>386</v>
      </c>
      <c r="Z8569" t="s">
        <v>27990</v>
      </c>
      <c r="AA8569" t="s">
        <v>23416</v>
      </c>
      <c r="AB8569" t="s">
        <v>125</v>
      </c>
      <c r="AO8569" s="171"/>
      <c r="AP8569" s="171"/>
      <c r="AQ8569" s="171"/>
      <c r="AR8569" s="171"/>
    </row>
    <row r="8570" spans="24:44">
      <c r="X8570" t="s">
        <v>28342</v>
      </c>
      <c r="Y8570" t="s">
        <v>389</v>
      </c>
      <c r="Z8570" t="s">
        <v>28343</v>
      </c>
      <c r="AA8570" t="s">
        <v>25180</v>
      </c>
      <c r="AB8570" t="s">
        <v>5354</v>
      </c>
      <c r="AO8570" s="171"/>
      <c r="AP8570" s="171"/>
      <c r="AQ8570" s="171"/>
      <c r="AR8570" s="171"/>
    </row>
    <row r="8571" spans="24:44">
      <c r="X8571" t="s">
        <v>28344</v>
      </c>
      <c r="Y8571" t="s">
        <v>386</v>
      </c>
      <c r="Z8571" t="s">
        <v>28345</v>
      </c>
      <c r="AA8571" t="s">
        <v>25180</v>
      </c>
      <c r="AB8571" t="s">
        <v>5354</v>
      </c>
      <c r="AO8571" s="171"/>
      <c r="AP8571" s="171"/>
      <c r="AQ8571" s="171"/>
      <c r="AR8571" s="171"/>
    </row>
    <row r="8572" spans="24:44">
      <c r="X8572" t="s">
        <v>28346</v>
      </c>
      <c r="Y8572" t="s">
        <v>389</v>
      </c>
      <c r="Z8572" t="s">
        <v>28347</v>
      </c>
      <c r="AA8572" t="s">
        <v>25180</v>
      </c>
      <c r="AB8572" t="s">
        <v>5354</v>
      </c>
      <c r="AO8572" s="171"/>
      <c r="AP8572" s="171"/>
      <c r="AQ8572" s="171"/>
      <c r="AR8572" s="171"/>
    </row>
    <row r="8573" spans="24:44">
      <c r="X8573" t="s">
        <v>28348</v>
      </c>
      <c r="Y8573" t="s">
        <v>389</v>
      </c>
      <c r="Z8573" t="s">
        <v>28349</v>
      </c>
      <c r="AA8573" t="s">
        <v>25180</v>
      </c>
      <c r="AB8573" t="s">
        <v>5354</v>
      </c>
      <c r="AO8573" s="171"/>
      <c r="AP8573" s="171"/>
      <c r="AQ8573" s="171"/>
      <c r="AR8573" s="171"/>
    </row>
    <row r="8574" spans="24:44">
      <c r="X8574" t="s">
        <v>28350</v>
      </c>
      <c r="Y8574" t="s">
        <v>389</v>
      </c>
      <c r="Z8574" t="s">
        <v>28351</v>
      </c>
      <c r="AA8574" t="s">
        <v>25180</v>
      </c>
      <c r="AB8574" t="s">
        <v>5354</v>
      </c>
      <c r="AO8574" s="171"/>
      <c r="AP8574" s="171"/>
      <c r="AQ8574" s="171"/>
      <c r="AR8574" s="171"/>
    </row>
    <row r="8575" spans="24:44">
      <c r="X8575" t="s">
        <v>28352</v>
      </c>
      <c r="Y8575" t="s">
        <v>389</v>
      </c>
      <c r="Z8575" t="s">
        <v>28353</v>
      </c>
      <c r="AA8575" t="s">
        <v>25180</v>
      </c>
      <c r="AB8575" t="s">
        <v>5354</v>
      </c>
      <c r="AO8575" s="171"/>
      <c r="AP8575" s="171"/>
      <c r="AQ8575" s="171"/>
      <c r="AR8575" s="171"/>
    </row>
    <row r="8576" spans="24:44">
      <c r="X8576" t="s">
        <v>28354</v>
      </c>
      <c r="Y8576" t="s">
        <v>386</v>
      </c>
      <c r="Z8576" t="s">
        <v>28355</v>
      </c>
      <c r="AA8576" t="s">
        <v>25180</v>
      </c>
      <c r="AB8576" t="s">
        <v>5354</v>
      </c>
      <c r="AO8576" s="171"/>
      <c r="AP8576" s="171"/>
      <c r="AQ8576" s="171"/>
      <c r="AR8576" s="171"/>
    </row>
    <row r="8577" spans="24:44">
      <c r="X8577" t="s">
        <v>28356</v>
      </c>
      <c r="Y8577" t="s">
        <v>389</v>
      </c>
      <c r="Z8577" t="s">
        <v>28357</v>
      </c>
      <c r="AA8577" t="s">
        <v>25180</v>
      </c>
      <c r="AB8577" t="s">
        <v>5354</v>
      </c>
      <c r="AO8577" s="171"/>
      <c r="AP8577" s="171"/>
      <c r="AQ8577" s="171"/>
      <c r="AR8577" s="171"/>
    </row>
    <row r="8578" spans="24:44">
      <c r="X8578" t="s">
        <v>28358</v>
      </c>
      <c r="Y8578" t="s">
        <v>389</v>
      </c>
      <c r="Z8578" t="s">
        <v>28359</v>
      </c>
      <c r="AA8578" t="s">
        <v>25180</v>
      </c>
      <c r="AB8578" t="s">
        <v>5354</v>
      </c>
      <c r="AO8578" s="171"/>
      <c r="AP8578" s="171"/>
      <c r="AQ8578" s="171"/>
      <c r="AR8578" s="171"/>
    </row>
    <row r="8579" spans="24:44">
      <c r="X8579" t="s">
        <v>28360</v>
      </c>
      <c r="Y8579" t="s">
        <v>389</v>
      </c>
      <c r="Z8579" t="s">
        <v>28361</v>
      </c>
      <c r="AA8579" t="s">
        <v>23416</v>
      </c>
      <c r="AB8579" t="s">
        <v>125</v>
      </c>
      <c r="AO8579" s="171"/>
      <c r="AP8579" s="171"/>
      <c r="AQ8579" s="171"/>
      <c r="AR8579" s="171"/>
    </row>
    <row r="8580" spans="24:44">
      <c r="X8580" t="s">
        <v>28362</v>
      </c>
      <c r="Y8580" t="s">
        <v>389</v>
      </c>
      <c r="Z8580" t="s">
        <v>28363</v>
      </c>
      <c r="AA8580" t="s">
        <v>22509</v>
      </c>
      <c r="AB8580" t="s">
        <v>5354</v>
      </c>
      <c r="AO8580" s="171"/>
      <c r="AP8580" s="171"/>
      <c r="AQ8580" s="171"/>
      <c r="AR8580" s="171"/>
    </row>
    <row r="8581" spans="24:44">
      <c r="X8581" t="s">
        <v>28364</v>
      </c>
      <c r="Y8581" t="s">
        <v>389</v>
      </c>
      <c r="Z8581" t="s">
        <v>28365</v>
      </c>
      <c r="AA8581" t="s">
        <v>25180</v>
      </c>
      <c r="AB8581" t="s">
        <v>5354</v>
      </c>
      <c r="AO8581" s="171"/>
      <c r="AP8581" s="171"/>
      <c r="AQ8581" s="171"/>
      <c r="AR8581" s="171"/>
    </row>
    <row r="8582" spans="24:44">
      <c r="X8582" t="s">
        <v>28366</v>
      </c>
      <c r="Y8582" t="s">
        <v>389</v>
      </c>
      <c r="Z8582" t="s">
        <v>28367</v>
      </c>
      <c r="AA8582" t="s">
        <v>25180</v>
      </c>
      <c r="AB8582" t="s">
        <v>5354</v>
      </c>
      <c r="AO8582" s="171"/>
      <c r="AP8582" s="171"/>
      <c r="AQ8582" s="171"/>
      <c r="AR8582" s="171"/>
    </row>
    <row r="8583" spans="24:44">
      <c r="X8583" t="s">
        <v>28368</v>
      </c>
      <c r="Y8583" t="s">
        <v>389</v>
      </c>
      <c r="Z8583" t="s">
        <v>28369</v>
      </c>
      <c r="AA8583" t="s">
        <v>23416</v>
      </c>
      <c r="AB8583" t="s">
        <v>125</v>
      </c>
      <c r="AO8583" s="171"/>
      <c r="AP8583" s="171"/>
      <c r="AQ8583" s="171"/>
      <c r="AR8583" s="171"/>
    </row>
    <row r="8584" spans="24:44">
      <c r="X8584" t="s">
        <v>28370</v>
      </c>
      <c r="Y8584" t="s">
        <v>389</v>
      </c>
      <c r="Z8584" t="s">
        <v>28371</v>
      </c>
      <c r="AA8584" t="s">
        <v>25180</v>
      </c>
      <c r="AB8584" t="s">
        <v>5354</v>
      </c>
      <c r="AO8584" s="171"/>
      <c r="AP8584" s="171"/>
      <c r="AQ8584" s="171"/>
      <c r="AR8584" s="171"/>
    </row>
    <row r="8585" spans="24:44">
      <c r="X8585" t="s">
        <v>28372</v>
      </c>
      <c r="Y8585" t="s">
        <v>389</v>
      </c>
      <c r="Z8585" t="s">
        <v>28373</v>
      </c>
      <c r="AA8585" t="s">
        <v>23416</v>
      </c>
      <c r="AB8585" t="s">
        <v>125</v>
      </c>
      <c r="AO8585" s="171"/>
      <c r="AP8585" s="171"/>
      <c r="AQ8585" s="171"/>
      <c r="AR8585" s="171"/>
    </row>
    <row r="8586" spans="24:44">
      <c r="X8586" t="s">
        <v>28374</v>
      </c>
      <c r="Y8586" t="s">
        <v>389</v>
      </c>
      <c r="Z8586" t="s">
        <v>28375</v>
      </c>
      <c r="AA8586" t="s">
        <v>25180</v>
      </c>
      <c r="AB8586" t="s">
        <v>5354</v>
      </c>
      <c r="AO8586" s="171"/>
      <c r="AP8586" s="171"/>
      <c r="AQ8586" s="171"/>
      <c r="AR8586" s="171"/>
    </row>
    <row r="8587" spans="24:44">
      <c r="X8587" t="s">
        <v>28376</v>
      </c>
      <c r="Y8587" t="s">
        <v>389</v>
      </c>
      <c r="Z8587" t="s">
        <v>28377</v>
      </c>
      <c r="AA8587" t="s">
        <v>25180</v>
      </c>
      <c r="AB8587" t="s">
        <v>5354</v>
      </c>
      <c r="AO8587" s="171"/>
      <c r="AP8587" s="171"/>
      <c r="AQ8587" s="171"/>
      <c r="AR8587" s="171"/>
    </row>
    <row r="8588" spans="24:44">
      <c r="X8588" t="s">
        <v>28378</v>
      </c>
      <c r="Y8588" t="s">
        <v>386</v>
      </c>
      <c r="Z8588" t="s">
        <v>28379</v>
      </c>
      <c r="AA8588" t="s">
        <v>23416</v>
      </c>
      <c r="AB8588" t="s">
        <v>125</v>
      </c>
      <c r="AO8588" s="171"/>
      <c r="AP8588" s="171"/>
      <c r="AQ8588" s="171"/>
      <c r="AR8588" s="171"/>
    </row>
    <row r="8589" spans="24:44">
      <c r="X8589" t="s">
        <v>28380</v>
      </c>
      <c r="Y8589" t="s">
        <v>389</v>
      </c>
      <c r="Z8589" t="s">
        <v>28381</v>
      </c>
      <c r="AA8589" t="s">
        <v>25180</v>
      </c>
      <c r="AB8589" t="s">
        <v>5354</v>
      </c>
      <c r="AO8589" s="171"/>
      <c r="AP8589" s="171"/>
      <c r="AQ8589" s="171"/>
      <c r="AR8589" s="171"/>
    </row>
    <row r="8590" spans="24:44">
      <c r="X8590" t="s">
        <v>28382</v>
      </c>
      <c r="Y8590" t="s">
        <v>386</v>
      </c>
      <c r="Z8590" t="s">
        <v>28383</v>
      </c>
      <c r="AA8590" t="s">
        <v>23806</v>
      </c>
      <c r="AB8590" t="s">
        <v>5354</v>
      </c>
      <c r="AO8590" s="171"/>
      <c r="AP8590" s="171"/>
      <c r="AQ8590" s="171"/>
      <c r="AR8590" s="171"/>
    </row>
    <row r="8591" spans="24:44">
      <c r="X8591" t="s">
        <v>28384</v>
      </c>
      <c r="Y8591" t="s">
        <v>389</v>
      </c>
      <c r="Z8591" t="s">
        <v>28385</v>
      </c>
      <c r="AA8591" t="s">
        <v>23715</v>
      </c>
      <c r="AB8591" t="s">
        <v>5354</v>
      </c>
      <c r="AO8591" s="171"/>
      <c r="AP8591" s="171"/>
      <c r="AQ8591" s="171"/>
      <c r="AR8591" s="171"/>
    </row>
    <row r="8592" spans="24:44">
      <c r="X8592" t="s">
        <v>28386</v>
      </c>
      <c r="Y8592" t="s">
        <v>389</v>
      </c>
      <c r="Z8592" t="s">
        <v>28387</v>
      </c>
      <c r="AA8592" t="s">
        <v>23715</v>
      </c>
      <c r="AB8592" t="s">
        <v>5354</v>
      </c>
      <c r="AO8592" s="171"/>
      <c r="AP8592" s="171"/>
      <c r="AQ8592" s="171"/>
      <c r="AR8592" s="171"/>
    </row>
    <row r="8593" spans="24:44">
      <c r="X8593" t="s">
        <v>28388</v>
      </c>
      <c r="Y8593" t="s">
        <v>389</v>
      </c>
      <c r="Z8593" t="s">
        <v>28389</v>
      </c>
      <c r="AA8593" t="s">
        <v>23715</v>
      </c>
      <c r="AB8593" t="s">
        <v>5354</v>
      </c>
      <c r="AO8593" s="171"/>
      <c r="AP8593" s="171"/>
      <c r="AQ8593" s="171"/>
      <c r="AR8593" s="171"/>
    </row>
    <row r="8594" spans="24:44">
      <c r="X8594" t="s">
        <v>28390</v>
      </c>
      <c r="Y8594" t="s">
        <v>389</v>
      </c>
      <c r="Z8594" t="s">
        <v>28391</v>
      </c>
      <c r="AA8594" t="s">
        <v>23715</v>
      </c>
      <c r="AB8594" t="s">
        <v>5354</v>
      </c>
      <c r="AO8594" s="171"/>
      <c r="AP8594" s="171"/>
      <c r="AQ8594" s="171"/>
      <c r="AR8594" s="171"/>
    </row>
    <row r="8595" spans="24:44">
      <c r="X8595" t="s">
        <v>28392</v>
      </c>
      <c r="Y8595" t="s">
        <v>386</v>
      </c>
      <c r="Z8595" t="s">
        <v>28393</v>
      </c>
      <c r="AA8595" t="s">
        <v>28146</v>
      </c>
      <c r="AB8595" t="s">
        <v>125</v>
      </c>
      <c r="AO8595" s="171"/>
      <c r="AP8595" s="171"/>
      <c r="AQ8595" s="171"/>
      <c r="AR8595" s="171"/>
    </row>
    <row r="8596" spans="24:44">
      <c r="X8596" t="s">
        <v>28394</v>
      </c>
      <c r="Y8596" t="s">
        <v>386</v>
      </c>
      <c r="Z8596" t="s">
        <v>28395</v>
      </c>
      <c r="AA8596" t="s">
        <v>25180</v>
      </c>
      <c r="AB8596" t="s">
        <v>5354</v>
      </c>
      <c r="AO8596" s="171"/>
      <c r="AP8596" s="171"/>
      <c r="AQ8596" s="171"/>
      <c r="AR8596" s="171"/>
    </row>
    <row r="8597" spans="24:44">
      <c r="X8597" t="s">
        <v>28396</v>
      </c>
      <c r="Y8597" t="s">
        <v>389</v>
      </c>
      <c r="Z8597" t="s">
        <v>28397</v>
      </c>
      <c r="AA8597" t="s">
        <v>23416</v>
      </c>
      <c r="AB8597" t="s">
        <v>125</v>
      </c>
      <c r="AO8597" s="171"/>
      <c r="AP8597" s="171"/>
      <c r="AQ8597" s="171"/>
      <c r="AR8597" s="171"/>
    </row>
    <row r="8598" spans="24:44">
      <c r="X8598" t="s">
        <v>28398</v>
      </c>
      <c r="Y8598" t="s">
        <v>389</v>
      </c>
      <c r="Z8598" t="s">
        <v>28399</v>
      </c>
      <c r="AA8598" t="s">
        <v>28400</v>
      </c>
      <c r="AB8598" t="s">
        <v>5354</v>
      </c>
      <c r="AO8598" s="171"/>
      <c r="AP8598" s="171"/>
      <c r="AQ8598" s="171"/>
      <c r="AR8598" s="171"/>
    </row>
    <row r="8599" spans="24:44">
      <c r="X8599" t="s">
        <v>28401</v>
      </c>
      <c r="Y8599" t="s">
        <v>389</v>
      </c>
      <c r="Z8599" t="s">
        <v>28402</v>
      </c>
      <c r="AA8599" t="s">
        <v>28400</v>
      </c>
      <c r="AB8599" t="s">
        <v>5354</v>
      </c>
      <c r="AO8599" s="171"/>
      <c r="AP8599" s="171"/>
      <c r="AQ8599" s="171"/>
      <c r="AR8599" s="171"/>
    </row>
    <row r="8600" spans="24:44">
      <c r="X8600" t="s">
        <v>28403</v>
      </c>
      <c r="Y8600" t="s">
        <v>389</v>
      </c>
      <c r="Z8600" t="s">
        <v>28404</v>
      </c>
      <c r="AA8600" t="s">
        <v>28405</v>
      </c>
      <c r="AB8600" t="s">
        <v>5354</v>
      </c>
      <c r="AO8600" s="171"/>
      <c r="AP8600" s="171"/>
      <c r="AQ8600" s="171"/>
      <c r="AR8600" s="171"/>
    </row>
    <row r="8601" spans="24:44">
      <c r="X8601" t="s">
        <v>28406</v>
      </c>
      <c r="Y8601" t="s">
        <v>389</v>
      </c>
      <c r="Z8601" t="s">
        <v>28407</v>
      </c>
      <c r="AA8601" t="s">
        <v>28405</v>
      </c>
      <c r="AB8601" t="s">
        <v>5354</v>
      </c>
      <c r="AO8601" s="171"/>
      <c r="AP8601" s="171"/>
      <c r="AQ8601" s="171"/>
      <c r="AR8601" s="171"/>
    </row>
    <row r="8602" spans="24:44">
      <c r="X8602" t="s">
        <v>28408</v>
      </c>
      <c r="Y8602" t="s">
        <v>389</v>
      </c>
      <c r="Z8602" t="s">
        <v>28409</v>
      </c>
      <c r="AA8602" t="s">
        <v>25180</v>
      </c>
      <c r="AB8602" t="s">
        <v>5354</v>
      </c>
      <c r="AO8602" s="171"/>
      <c r="AP8602" s="171"/>
      <c r="AQ8602" s="171"/>
      <c r="AR8602" s="171"/>
    </row>
    <row r="8603" spans="24:44">
      <c r="X8603" t="s">
        <v>28410</v>
      </c>
      <c r="Y8603" t="s">
        <v>386</v>
      </c>
      <c r="Z8603" t="s">
        <v>28411</v>
      </c>
      <c r="AA8603" t="s">
        <v>762</v>
      </c>
      <c r="AB8603" t="s">
        <v>27031</v>
      </c>
      <c r="AO8603" s="171"/>
      <c r="AP8603" s="171"/>
      <c r="AQ8603" s="171"/>
      <c r="AR8603" s="171"/>
    </row>
    <row r="8604" spans="24:44">
      <c r="X8604" t="s">
        <v>28412</v>
      </c>
      <c r="Y8604" t="s">
        <v>389</v>
      </c>
      <c r="Z8604" t="s">
        <v>28413</v>
      </c>
      <c r="AA8604" t="s">
        <v>23806</v>
      </c>
      <c r="AB8604" t="s">
        <v>5354</v>
      </c>
      <c r="AO8604" s="171"/>
      <c r="AP8604" s="171"/>
      <c r="AQ8604" s="171"/>
      <c r="AR8604" s="171"/>
    </row>
    <row r="8605" spans="24:44">
      <c r="X8605" t="s">
        <v>28414</v>
      </c>
      <c r="Y8605" t="s">
        <v>389</v>
      </c>
      <c r="Z8605" t="s">
        <v>28415</v>
      </c>
      <c r="AA8605" t="s">
        <v>27154</v>
      </c>
      <c r="AB8605" t="s">
        <v>10553</v>
      </c>
      <c r="AO8605" s="171"/>
      <c r="AP8605" s="171"/>
      <c r="AQ8605" s="171"/>
      <c r="AR8605" s="171"/>
    </row>
    <row r="8606" spans="24:44">
      <c r="X8606" t="s">
        <v>28416</v>
      </c>
      <c r="Y8606" t="s">
        <v>386</v>
      </c>
      <c r="Z8606" t="s">
        <v>28417</v>
      </c>
      <c r="AA8606" t="s">
        <v>771</v>
      </c>
      <c r="AB8606" t="s">
        <v>26064</v>
      </c>
      <c r="AO8606" s="171"/>
      <c r="AP8606" s="171"/>
      <c r="AQ8606" s="171"/>
      <c r="AR8606" s="171"/>
    </row>
    <row r="8607" spans="24:44">
      <c r="X8607" t="s">
        <v>28418</v>
      </c>
      <c r="Y8607" t="s">
        <v>389</v>
      </c>
      <c r="Z8607" t="s">
        <v>28419</v>
      </c>
      <c r="AA8607" t="s">
        <v>25180</v>
      </c>
      <c r="AB8607" t="s">
        <v>5354</v>
      </c>
      <c r="AO8607" s="171"/>
      <c r="AP8607" s="171"/>
      <c r="AQ8607" s="171"/>
      <c r="AR8607" s="171"/>
    </row>
    <row r="8608" spans="24:44">
      <c r="X8608" t="s">
        <v>28420</v>
      </c>
      <c r="Y8608" t="s">
        <v>389</v>
      </c>
      <c r="Z8608" t="s">
        <v>28421</v>
      </c>
      <c r="AA8608" t="s">
        <v>25180</v>
      </c>
      <c r="AB8608" t="s">
        <v>5354</v>
      </c>
      <c r="AO8608" s="171"/>
      <c r="AP8608" s="171"/>
      <c r="AQ8608" s="171"/>
      <c r="AR8608" s="171"/>
    </row>
    <row r="8609" spans="24:44">
      <c r="X8609" t="s">
        <v>28422</v>
      </c>
      <c r="Y8609" t="s">
        <v>389</v>
      </c>
      <c r="Z8609" t="s">
        <v>28423</v>
      </c>
      <c r="AA8609" t="s">
        <v>25180</v>
      </c>
      <c r="AB8609" t="s">
        <v>5354</v>
      </c>
      <c r="AO8609" s="171"/>
      <c r="AP8609" s="171"/>
      <c r="AQ8609" s="171"/>
      <c r="AR8609" s="171"/>
    </row>
    <row r="8610" spans="24:44">
      <c r="X8610" t="s">
        <v>28424</v>
      </c>
      <c r="Y8610" t="s">
        <v>386</v>
      </c>
      <c r="Z8610" t="s">
        <v>28425</v>
      </c>
      <c r="AA8610" t="s">
        <v>25180</v>
      </c>
      <c r="AB8610" t="s">
        <v>5354</v>
      </c>
      <c r="AO8610" s="171"/>
      <c r="AP8610" s="171"/>
      <c r="AQ8610" s="171"/>
      <c r="AR8610" s="171"/>
    </row>
    <row r="8611" spans="24:44">
      <c r="X8611" t="s">
        <v>28426</v>
      </c>
      <c r="Y8611" t="s">
        <v>386</v>
      </c>
      <c r="Z8611" t="s">
        <v>28427</v>
      </c>
      <c r="AA8611" t="s">
        <v>25180</v>
      </c>
      <c r="AB8611" t="s">
        <v>5354</v>
      </c>
      <c r="AO8611" s="171"/>
      <c r="AP8611" s="171"/>
      <c r="AQ8611" s="171"/>
      <c r="AR8611" s="171"/>
    </row>
    <row r="8612" spans="24:44">
      <c r="X8612" t="s">
        <v>28428</v>
      </c>
      <c r="Y8612" t="s">
        <v>386</v>
      </c>
      <c r="Z8612" t="s">
        <v>28429</v>
      </c>
      <c r="AA8612" t="s">
        <v>25180</v>
      </c>
      <c r="AB8612" t="s">
        <v>5354</v>
      </c>
      <c r="AO8612" s="171"/>
      <c r="AP8612" s="171"/>
      <c r="AQ8612" s="171"/>
      <c r="AR8612" s="171"/>
    </row>
    <row r="8613" spans="24:44">
      <c r="X8613" t="s">
        <v>28430</v>
      </c>
      <c r="Y8613" t="s">
        <v>389</v>
      </c>
      <c r="Z8613" t="s">
        <v>28431</v>
      </c>
      <c r="AA8613" t="s">
        <v>25180</v>
      </c>
      <c r="AB8613" t="s">
        <v>5354</v>
      </c>
      <c r="AO8613" s="171"/>
      <c r="AP8613" s="171"/>
      <c r="AQ8613" s="171"/>
      <c r="AR8613" s="171"/>
    </row>
    <row r="8614" spans="24:44">
      <c r="X8614" t="s">
        <v>28432</v>
      </c>
      <c r="Y8614" t="s">
        <v>389</v>
      </c>
      <c r="Z8614" t="s">
        <v>28433</v>
      </c>
      <c r="AA8614" t="s">
        <v>25180</v>
      </c>
      <c r="AB8614" t="s">
        <v>5354</v>
      </c>
      <c r="AO8614" s="171"/>
      <c r="AP8614" s="171"/>
      <c r="AQ8614" s="171"/>
      <c r="AR8614" s="171"/>
    </row>
    <row r="8615" spans="24:44">
      <c r="X8615" t="s">
        <v>28434</v>
      </c>
      <c r="Y8615" t="s">
        <v>389</v>
      </c>
      <c r="Z8615" t="s">
        <v>28435</v>
      </c>
      <c r="AA8615" t="s">
        <v>25180</v>
      </c>
      <c r="AB8615" t="s">
        <v>5354</v>
      </c>
      <c r="AO8615" s="171"/>
      <c r="AP8615" s="171"/>
      <c r="AQ8615" s="171"/>
      <c r="AR8615" s="171"/>
    </row>
    <row r="8616" spans="24:44">
      <c r="X8616" t="s">
        <v>28436</v>
      </c>
      <c r="Y8616" t="s">
        <v>389</v>
      </c>
      <c r="Z8616" t="s">
        <v>28437</v>
      </c>
      <c r="AA8616" t="s">
        <v>25180</v>
      </c>
      <c r="AB8616" t="s">
        <v>5354</v>
      </c>
      <c r="AO8616" s="171"/>
      <c r="AP8616" s="171"/>
      <c r="AQ8616" s="171"/>
      <c r="AR8616" s="171"/>
    </row>
    <row r="8617" spans="24:44">
      <c r="X8617" t="s">
        <v>28438</v>
      </c>
      <c r="Y8617" t="s">
        <v>386</v>
      </c>
      <c r="Z8617" t="s">
        <v>28439</v>
      </c>
      <c r="AA8617" t="s">
        <v>28440</v>
      </c>
      <c r="AB8617" t="s">
        <v>125</v>
      </c>
      <c r="AO8617" s="171"/>
      <c r="AP8617" s="171"/>
      <c r="AQ8617" s="171"/>
      <c r="AR8617" s="171"/>
    </row>
    <row r="8618" spans="24:44">
      <c r="X8618" t="s">
        <v>28441</v>
      </c>
      <c r="Y8618" t="s">
        <v>386</v>
      </c>
      <c r="Z8618" t="s">
        <v>28442</v>
      </c>
      <c r="AA8618" t="s">
        <v>836</v>
      </c>
      <c r="AB8618" t="s">
        <v>10553</v>
      </c>
      <c r="AO8618" s="171"/>
      <c r="AP8618" s="171"/>
      <c r="AQ8618" s="171"/>
      <c r="AR8618" s="171"/>
    </row>
    <row r="8619" spans="24:44">
      <c r="X8619" t="s">
        <v>28443</v>
      </c>
      <c r="Y8619" t="s">
        <v>386</v>
      </c>
      <c r="Z8619" t="s">
        <v>28444</v>
      </c>
      <c r="AA8619" t="s">
        <v>23416</v>
      </c>
      <c r="AB8619" t="s">
        <v>125</v>
      </c>
      <c r="AO8619" s="171"/>
      <c r="AP8619" s="171"/>
      <c r="AQ8619" s="171"/>
      <c r="AR8619" s="171"/>
    </row>
    <row r="8620" spans="24:44">
      <c r="X8620" t="s">
        <v>28445</v>
      </c>
      <c r="Y8620" t="s">
        <v>389</v>
      </c>
      <c r="Z8620" t="s">
        <v>28446</v>
      </c>
      <c r="AA8620" t="s">
        <v>25180</v>
      </c>
      <c r="AB8620" t="s">
        <v>5354</v>
      </c>
      <c r="AO8620" s="171"/>
      <c r="AP8620" s="171"/>
      <c r="AQ8620" s="171"/>
      <c r="AR8620" s="171"/>
    </row>
    <row r="8621" spans="24:44">
      <c r="X8621" t="s">
        <v>28447</v>
      </c>
      <c r="Y8621" t="s">
        <v>389</v>
      </c>
      <c r="Z8621" t="s">
        <v>28448</v>
      </c>
      <c r="AA8621" t="s">
        <v>25180</v>
      </c>
      <c r="AB8621" t="s">
        <v>5354</v>
      </c>
      <c r="AO8621" s="171"/>
      <c r="AP8621" s="171"/>
      <c r="AQ8621" s="171"/>
      <c r="AR8621" s="171"/>
    </row>
    <row r="8622" spans="24:44">
      <c r="X8622" t="s">
        <v>28449</v>
      </c>
      <c r="Y8622" t="s">
        <v>386</v>
      </c>
      <c r="Z8622" t="s">
        <v>28450</v>
      </c>
      <c r="AA8622" t="s">
        <v>23806</v>
      </c>
      <c r="AB8622" t="s">
        <v>5354</v>
      </c>
      <c r="AO8622" s="171"/>
      <c r="AP8622" s="171"/>
      <c r="AQ8622" s="171"/>
      <c r="AR8622" s="171"/>
    </row>
    <row r="8623" spans="24:44">
      <c r="X8623" t="s">
        <v>28451</v>
      </c>
      <c r="Y8623" t="s">
        <v>389</v>
      </c>
      <c r="Z8623" t="s">
        <v>28452</v>
      </c>
      <c r="AA8623" t="s">
        <v>22509</v>
      </c>
      <c r="AB8623" t="s">
        <v>5354</v>
      </c>
      <c r="AO8623" s="171"/>
      <c r="AP8623" s="171"/>
      <c r="AQ8623" s="171"/>
      <c r="AR8623" s="171"/>
    </row>
    <row r="8624" spans="24:44">
      <c r="X8624" t="s">
        <v>28453</v>
      </c>
      <c r="Y8624" t="s">
        <v>389</v>
      </c>
      <c r="Z8624" t="s">
        <v>27992</v>
      </c>
      <c r="AA8624" t="s">
        <v>25180</v>
      </c>
      <c r="AB8624" t="s">
        <v>5354</v>
      </c>
      <c r="AO8624" s="171"/>
      <c r="AP8624" s="171"/>
      <c r="AQ8624" s="171"/>
      <c r="AR8624" s="171"/>
    </row>
    <row r="8625" spans="24:44">
      <c r="X8625" t="s">
        <v>28454</v>
      </c>
      <c r="Y8625" t="s">
        <v>386</v>
      </c>
      <c r="Z8625" t="s">
        <v>27990</v>
      </c>
      <c r="AA8625" t="s">
        <v>25180</v>
      </c>
      <c r="AB8625" t="s">
        <v>5354</v>
      </c>
      <c r="AO8625" s="171"/>
      <c r="AP8625" s="171"/>
      <c r="AQ8625" s="171"/>
      <c r="AR8625" s="171"/>
    </row>
    <row r="8626" spans="24:44">
      <c r="X8626" t="s">
        <v>28455</v>
      </c>
      <c r="Y8626" t="s">
        <v>389</v>
      </c>
      <c r="Z8626" t="s">
        <v>28456</v>
      </c>
      <c r="AA8626" t="s">
        <v>23396</v>
      </c>
      <c r="AB8626" t="s">
        <v>10553</v>
      </c>
      <c r="AO8626" s="171"/>
      <c r="AP8626" s="171"/>
      <c r="AQ8626" s="171"/>
      <c r="AR8626" s="171"/>
    </row>
    <row r="8627" spans="24:44">
      <c r="X8627" t="s">
        <v>28457</v>
      </c>
      <c r="Y8627" t="s">
        <v>389</v>
      </c>
      <c r="Z8627" t="s">
        <v>27956</v>
      </c>
      <c r="AA8627" t="s">
        <v>23396</v>
      </c>
      <c r="AB8627" t="s">
        <v>10553</v>
      </c>
      <c r="AO8627" s="171"/>
      <c r="AP8627" s="171"/>
      <c r="AQ8627" s="171"/>
      <c r="AR8627" s="171"/>
    </row>
    <row r="8628" spans="24:44">
      <c r="X8628" t="s">
        <v>28458</v>
      </c>
      <c r="Y8628" t="s">
        <v>386</v>
      </c>
      <c r="Z8628" t="s">
        <v>28459</v>
      </c>
      <c r="AA8628" t="s">
        <v>23949</v>
      </c>
      <c r="AB8628" t="s">
        <v>10553</v>
      </c>
      <c r="AO8628" s="171"/>
      <c r="AP8628" s="171"/>
      <c r="AQ8628" s="171"/>
      <c r="AR8628" s="171"/>
    </row>
    <row r="8629" spans="24:44">
      <c r="X8629" t="s">
        <v>28460</v>
      </c>
      <c r="Y8629" t="s">
        <v>386</v>
      </c>
      <c r="Z8629" t="s">
        <v>28461</v>
      </c>
      <c r="AA8629" t="s">
        <v>23806</v>
      </c>
      <c r="AB8629" t="s">
        <v>5354</v>
      </c>
      <c r="AO8629" s="171"/>
      <c r="AP8629" s="171"/>
      <c r="AQ8629" s="171"/>
      <c r="AR8629" s="171"/>
    </row>
    <row r="8630" spans="24:44">
      <c r="X8630" t="s">
        <v>28462</v>
      </c>
      <c r="Y8630" t="s">
        <v>389</v>
      </c>
      <c r="Z8630" t="s">
        <v>28463</v>
      </c>
      <c r="AA8630" t="s">
        <v>23949</v>
      </c>
      <c r="AB8630" t="s">
        <v>10553</v>
      </c>
      <c r="AO8630" s="171"/>
      <c r="AP8630" s="171"/>
      <c r="AQ8630" s="171"/>
      <c r="AR8630" s="171"/>
    </row>
    <row r="8631" spans="24:44">
      <c r="X8631" t="s">
        <v>28464</v>
      </c>
      <c r="Y8631" t="s">
        <v>389</v>
      </c>
      <c r="Z8631" t="s">
        <v>28465</v>
      </c>
      <c r="AA8631" t="s">
        <v>26237</v>
      </c>
      <c r="AB8631" t="s">
        <v>5354</v>
      </c>
      <c r="AO8631" s="171"/>
      <c r="AP8631" s="171"/>
      <c r="AQ8631" s="171"/>
      <c r="AR8631" s="171"/>
    </row>
    <row r="8632" spans="24:44">
      <c r="X8632" t="s">
        <v>28466</v>
      </c>
      <c r="Y8632" t="s">
        <v>386</v>
      </c>
      <c r="Z8632" t="s">
        <v>28467</v>
      </c>
      <c r="AA8632" t="s">
        <v>28468</v>
      </c>
      <c r="AB8632" t="s">
        <v>10553</v>
      </c>
      <c r="AO8632" s="171"/>
      <c r="AP8632" s="171"/>
      <c r="AQ8632" s="171"/>
      <c r="AR8632" s="171"/>
    </row>
    <row r="8633" spans="24:44">
      <c r="X8633" t="s">
        <v>28469</v>
      </c>
      <c r="Y8633" t="s">
        <v>389</v>
      </c>
      <c r="Z8633" t="s">
        <v>28470</v>
      </c>
      <c r="AA8633" t="s">
        <v>26237</v>
      </c>
      <c r="AB8633" t="s">
        <v>5354</v>
      </c>
      <c r="AO8633" s="171"/>
      <c r="AP8633" s="171"/>
      <c r="AQ8633" s="171"/>
      <c r="AR8633" s="171"/>
    </row>
    <row r="8634" spans="24:44">
      <c r="X8634" t="s">
        <v>28471</v>
      </c>
      <c r="Y8634" t="s">
        <v>389</v>
      </c>
      <c r="Z8634" t="s">
        <v>28472</v>
      </c>
      <c r="AA8634" t="s">
        <v>23416</v>
      </c>
      <c r="AB8634" t="s">
        <v>125</v>
      </c>
      <c r="AO8634" s="171"/>
      <c r="AP8634" s="171"/>
      <c r="AQ8634" s="171"/>
      <c r="AR8634" s="171"/>
    </row>
    <row r="8635" spans="24:44">
      <c r="X8635" t="s">
        <v>28473</v>
      </c>
      <c r="Y8635" t="s">
        <v>389</v>
      </c>
      <c r="Z8635" t="s">
        <v>28474</v>
      </c>
      <c r="AA8635" t="s">
        <v>28475</v>
      </c>
      <c r="AB8635" t="s">
        <v>5354</v>
      </c>
      <c r="AO8635" s="171"/>
      <c r="AP8635" s="171"/>
      <c r="AQ8635" s="171"/>
      <c r="AR8635" s="171"/>
    </row>
    <row r="8636" spans="24:44">
      <c r="X8636" t="s">
        <v>28476</v>
      </c>
      <c r="Y8636" t="s">
        <v>389</v>
      </c>
      <c r="Z8636" t="s">
        <v>28477</v>
      </c>
      <c r="AA8636" t="s">
        <v>25180</v>
      </c>
      <c r="AB8636" t="s">
        <v>5354</v>
      </c>
      <c r="AO8636" s="171"/>
      <c r="AP8636" s="171"/>
      <c r="AQ8636" s="171"/>
      <c r="AR8636" s="171"/>
    </row>
    <row r="8637" spans="24:44">
      <c r="X8637" t="s">
        <v>28478</v>
      </c>
      <c r="Y8637" t="s">
        <v>386</v>
      </c>
      <c r="Z8637" t="s">
        <v>28479</v>
      </c>
      <c r="AA8637" t="s">
        <v>28480</v>
      </c>
      <c r="AB8637" t="s">
        <v>10553</v>
      </c>
      <c r="AO8637" s="171"/>
      <c r="AP8637" s="171"/>
      <c r="AQ8637" s="171"/>
      <c r="AR8637" s="171"/>
    </row>
    <row r="8638" spans="24:44">
      <c r="X8638" t="s">
        <v>28481</v>
      </c>
      <c r="Y8638" t="s">
        <v>386</v>
      </c>
      <c r="Z8638" t="s">
        <v>26059</v>
      </c>
      <c r="AA8638" t="s">
        <v>28482</v>
      </c>
      <c r="AB8638" t="s">
        <v>10553</v>
      </c>
      <c r="AO8638" s="171"/>
      <c r="AP8638" s="171"/>
      <c r="AQ8638" s="171"/>
      <c r="AR8638" s="171"/>
    </row>
    <row r="8639" spans="24:44">
      <c r="X8639" t="s">
        <v>28483</v>
      </c>
      <c r="Y8639" t="s">
        <v>386</v>
      </c>
      <c r="Z8639" t="s">
        <v>26103</v>
      </c>
      <c r="AA8639" t="s">
        <v>28484</v>
      </c>
      <c r="AB8639" t="s">
        <v>10553</v>
      </c>
      <c r="AO8639" s="171"/>
      <c r="AP8639" s="171"/>
      <c r="AQ8639" s="171"/>
      <c r="AR8639" s="171"/>
    </row>
    <row r="8640" spans="24:44">
      <c r="X8640" t="s">
        <v>28485</v>
      </c>
      <c r="Y8640" t="s">
        <v>386</v>
      </c>
      <c r="Z8640" t="s">
        <v>28486</v>
      </c>
      <c r="AA8640" t="s">
        <v>28487</v>
      </c>
      <c r="AB8640" t="s">
        <v>10553</v>
      </c>
      <c r="AO8640" s="171"/>
      <c r="AP8640" s="171"/>
      <c r="AQ8640" s="171"/>
      <c r="AR8640" s="171"/>
    </row>
    <row r="8641" spans="24:44">
      <c r="X8641" t="s">
        <v>28488</v>
      </c>
      <c r="Y8641" t="s">
        <v>386</v>
      </c>
      <c r="Z8641" t="s">
        <v>28489</v>
      </c>
      <c r="AA8641" t="s">
        <v>28487</v>
      </c>
      <c r="AB8641" t="s">
        <v>10553</v>
      </c>
      <c r="AO8641" s="171"/>
      <c r="AP8641" s="171"/>
      <c r="AQ8641" s="171"/>
      <c r="AR8641" s="171"/>
    </row>
    <row r="8642" spans="24:44">
      <c r="X8642" t="s">
        <v>28490</v>
      </c>
      <c r="Y8642" t="s">
        <v>386</v>
      </c>
      <c r="Z8642" t="s">
        <v>28491</v>
      </c>
      <c r="AA8642" t="s">
        <v>28492</v>
      </c>
      <c r="AB8642" t="s">
        <v>10553</v>
      </c>
      <c r="AO8642" s="171"/>
      <c r="AP8642" s="171"/>
      <c r="AQ8642" s="171"/>
      <c r="AR8642" s="171"/>
    </row>
    <row r="8643" spans="24:44">
      <c r="X8643" t="s">
        <v>28493</v>
      </c>
      <c r="Y8643" t="s">
        <v>386</v>
      </c>
      <c r="Z8643" t="s">
        <v>28494</v>
      </c>
      <c r="AA8643" t="s">
        <v>28495</v>
      </c>
      <c r="AB8643" t="s">
        <v>10553</v>
      </c>
      <c r="AO8643" s="171"/>
      <c r="AP8643" s="171"/>
      <c r="AQ8643" s="171"/>
      <c r="AR8643" s="171"/>
    </row>
    <row r="8644" spans="24:44">
      <c r="X8644" t="s">
        <v>28496</v>
      </c>
      <c r="Y8644" t="s">
        <v>386</v>
      </c>
      <c r="Z8644" t="s">
        <v>26062</v>
      </c>
      <c r="AA8644" t="s">
        <v>28497</v>
      </c>
      <c r="AB8644" t="s">
        <v>26064</v>
      </c>
      <c r="AO8644" s="171"/>
      <c r="AP8644" s="171"/>
      <c r="AQ8644" s="171"/>
      <c r="AR8644" s="171"/>
    </row>
    <row r="8645" spans="24:44">
      <c r="X8645" t="s">
        <v>28498</v>
      </c>
      <c r="Y8645" t="s">
        <v>386</v>
      </c>
      <c r="Z8645" t="s">
        <v>28499</v>
      </c>
      <c r="AA8645" t="s">
        <v>28500</v>
      </c>
      <c r="AB8645" t="s">
        <v>10553</v>
      </c>
      <c r="AO8645" s="171"/>
      <c r="AP8645" s="171"/>
      <c r="AQ8645" s="171"/>
      <c r="AR8645" s="171"/>
    </row>
    <row r="8646" spans="24:44">
      <c r="X8646" t="s">
        <v>28501</v>
      </c>
      <c r="Y8646" t="s">
        <v>386</v>
      </c>
      <c r="Z8646" t="s">
        <v>28502</v>
      </c>
      <c r="AA8646" t="s">
        <v>28503</v>
      </c>
      <c r="AB8646" t="s">
        <v>10553</v>
      </c>
      <c r="AO8646" s="171"/>
      <c r="AP8646" s="171"/>
      <c r="AQ8646" s="171"/>
      <c r="AR8646" s="171"/>
    </row>
    <row r="8647" spans="24:44">
      <c r="X8647" t="s">
        <v>28504</v>
      </c>
      <c r="Y8647" t="s">
        <v>389</v>
      </c>
      <c r="Z8647" t="s">
        <v>28505</v>
      </c>
      <c r="AA8647" t="s">
        <v>846</v>
      </c>
      <c r="AB8647" t="s">
        <v>28506</v>
      </c>
      <c r="AO8647" s="171"/>
      <c r="AP8647" s="171"/>
      <c r="AQ8647" s="171"/>
      <c r="AR8647" s="171"/>
    </row>
    <row r="8648" spans="24:44">
      <c r="X8648" t="s">
        <v>28507</v>
      </c>
      <c r="Y8648" t="s">
        <v>389</v>
      </c>
      <c r="Z8648" t="s">
        <v>28508</v>
      </c>
      <c r="AA8648" t="s">
        <v>846</v>
      </c>
      <c r="AB8648" t="s">
        <v>28506</v>
      </c>
      <c r="AO8648" s="171"/>
      <c r="AP8648" s="171"/>
      <c r="AQ8648" s="171"/>
      <c r="AR8648" s="171"/>
    </row>
    <row r="8649" spans="24:44">
      <c r="X8649" t="s">
        <v>28509</v>
      </c>
      <c r="Y8649" t="s">
        <v>386</v>
      </c>
      <c r="Z8649" t="s">
        <v>28510</v>
      </c>
      <c r="AA8649" t="s">
        <v>25180</v>
      </c>
      <c r="AB8649" t="s">
        <v>5354</v>
      </c>
      <c r="AO8649" s="171"/>
      <c r="AP8649" s="171"/>
      <c r="AQ8649" s="171"/>
      <c r="AR8649" s="171"/>
    </row>
    <row r="8650" spans="24:44">
      <c r="X8650" t="s">
        <v>28511</v>
      </c>
      <c r="Y8650" t="s">
        <v>386</v>
      </c>
      <c r="Z8650" t="s">
        <v>28512</v>
      </c>
      <c r="AA8650" t="s">
        <v>23416</v>
      </c>
      <c r="AB8650" t="s">
        <v>125</v>
      </c>
      <c r="AO8650" s="171"/>
      <c r="AP8650" s="171"/>
      <c r="AQ8650" s="171"/>
      <c r="AR8650" s="171"/>
    </row>
    <row r="8651" spans="24:44">
      <c r="X8651" t="s">
        <v>28513</v>
      </c>
      <c r="Y8651" t="s">
        <v>386</v>
      </c>
      <c r="Z8651" t="s">
        <v>28514</v>
      </c>
      <c r="AA8651" t="s">
        <v>23416</v>
      </c>
      <c r="AB8651" t="s">
        <v>125</v>
      </c>
      <c r="AO8651" s="171"/>
      <c r="AP8651" s="171"/>
      <c r="AQ8651" s="171"/>
      <c r="AR8651" s="171"/>
    </row>
    <row r="8652" spans="24:44">
      <c r="X8652" t="s">
        <v>28515</v>
      </c>
      <c r="Y8652" t="s">
        <v>386</v>
      </c>
      <c r="Z8652" t="s">
        <v>28516</v>
      </c>
      <c r="AA8652" t="s">
        <v>23416</v>
      </c>
      <c r="AB8652" t="s">
        <v>125</v>
      </c>
      <c r="AO8652" s="171"/>
      <c r="AP8652" s="171"/>
      <c r="AQ8652" s="171"/>
      <c r="AR8652" s="171"/>
    </row>
    <row r="8653" spans="24:44">
      <c r="X8653" t="s">
        <v>28517</v>
      </c>
      <c r="Y8653" t="s">
        <v>389</v>
      </c>
      <c r="Z8653" t="s">
        <v>28518</v>
      </c>
      <c r="AA8653" t="s">
        <v>22398</v>
      </c>
      <c r="AB8653" t="s">
        <v>125</v>
      </c>
      <c r="AO8653" s="171"/>
      <c r="AP8653" s="171"/>
      <c r="AQ8653" s="171"/>
      <c r="AR8653" s="171"/>
    </row>
    <row r="8654" spans="24:44">
      <c r="X8654" t="s">
        <v>28519</v>
      </c>
      <c r="Y8654" t="s">
        <v>386</v>
      </c>
      <c r="Z8654" t="s">
        <v>28520</v>
      </c>
      <c r="AA8654" t="s">
        <v>23416</v>
      </c>
      <c r="AB8654" t="s">
        <v>125</v>
      </c>
      <c r="AO8654" s="171"/>
      <c r="AP8654" s="171"/>
      <c r="AQ8654" s="171"/>
      <c r="AR8654" s="171"/>
    </row>
    <row r="8655" spans="24:44">
      <c r="X8655" t="s">
        <v>28521</v>
      </c>
      <c r="Y8655" t="s">
        <v>386</v>
      </c>
      <c r="Z8655" t="s">
        <v>28520</v>
      </c>
      <c r="AA8655" t="s">
        <v>25180</v>
      </c>
      <c r="AB8655" t="s">
        <v>5354</v>
      </c>
      <c r="AO8655" s="171"/>
      <c r="AP8655" s="171"/>
      <c r="AQ8655" s="171"/>
      <c r="AR8655" s="171"/>
    </row>
    <row r="8656" spans="24:44">
      <c r="X8656" t="s">
        <v>28522</v>
      </c>
      <c r="Y8656" t="s">
        <v>386</v>
      </c>
      <c r="Z8656" t="s">
        <v>28520</v>
      </c>
      <c r="AA8656" t="s">
        <v>22398</v>
      </c>
      <c r="AB8656" t="s">
        <v>125</v>
      </c>
      <c r="AO8656" s="171"/>
      <c r="AP8656" s="171"/>
      <c r="AQ8656" s="171"/>
      <c r="AR8656" s="171"/>
    </row>
    <row r="8657" spans="24:44">
      <c r="X8657" t="s">
        <v>28523</v>
      </c>
      <c r="Y8657" t="s">
        <v>389</v>
      </c>
      <c r="Z8657" t="s">
        <v>28524</v>
      </c>
      <c r="AA8657" t="s">
        <v>22437</v>
      </c>
      <c r="AB8657" t="s">
        <v>125</v>
      </c>
      <c r="AO8657" s="171"/>
      <c r="AP8657" s="171"/>
      <c r="AQ8657" s="171"/>
      <c r="AR8657" s="171"/>
    </row>
    <row r="8658" spans="24:44">
      <c r="X8658" t="s">
        <v>28525</v>
      </c>
      <c r="Y8658" t="s">
        <v>389</v>
      </c>
      <c r="Z8658" t="s">
        <v>28526</v>
      </c>
      <c r="AA8658" t="s">
        <v>22509</v>
      </c>
      <c r="AB8658" t="s">
        <v>5354</v>
      </c>
      <c r="AO8658" s="171"/>
      <c r="AP8658" s="171"/>
      <c r="AQ8658" s="171"/>
      <c r="AR8658" s="171"/>
    </row>
    <row r="8659" spans="24:44">
      <c r="X8659" t="s">
        <v>28527</v>
      </c>
      <c r="Y8659" t="s">
        <v>386</v>
      </c>
      <c r="Z8659" t="s">
        <v>28528</v>
      </c>
      <c r="AA8659" t="s">
        <v>25180</v>
      </c>
      <c r="AB8659" t="s">
        <v>5354</v>
      </c>
      <c r="AO8659" s="171"/>
      <c r="AP8659" s="171"/>
      <c r="AQ8659" s="171"/>
      <c r="AR8659" s="171"/>
    </row>
    <row r="8660" spans="24:44">
      <c r="X8660" t="s">
        <v>28529</v>
      </c>
      <c r="Y8660" t="s">
        <v>389</v>
      </c>
      <c r="Z8660" t="s">
        <v>28530</v>
      </c>
      <c r="AA8660" t="s">
        <v>22509</v>
      </c>
      <c r="AB8660" t="s">
        <v>5354</v>
      </c>
      <c r="AO8660" s="171"/>
      <c r="AP8660" s="171"/>
      <c r="AQ8660" s="171"/>
      <c r="AR8660" s="171"/>
    </row>
    <row r="8661" spans="24:44">
      <c r="X8661" t="s">
        <v>28531</v>
      </c>
      <c r="Y8661" t="s">
        <v>386</v>
      </c>
      <c r="Z8661" t="s">
        <v>28532</v>
      </c>
      <c r="AA8661" t="s">
        <v>25180</v>
      </c>
      <c r="AB8661" t="s">
        <v>5354</v>
      </c>
      <c r="AO8661" s="171"/>
      <c r="AP8661" s="171"/>
      <c r="AQ8661" s="171"/>
      <c r="AR8661" s="171"/>
    </row>
    <row r="8662" spans="24:44">
      <c r="X8662" t="s">
        <v>28533</v>
      </c>
      <c r="Y8662" t="s">
        <v>389</v>
      </c>
      <c r="Z8662" t="s">
        <v>28534</v>
      </c>
      <c r="AA8662" t="s">
        <v>22509</v>
      </c>
      <c r="AB8662" t="s">
        <v>5354</v>
      </c>
      <c r="AO8662" s="171"/>
      <c r="AP8662" s="171"/>
      <c r="AQ8662" s="171"/>
      <c r="AR8662" s="171"/>
    </row>
    <row r="8663" spans="24:44">
      <c r="X8663" t="s">
        <v>28535</v>
      </c>
      <c r="Y8663" t="s">
        <v>389</v>
      </c>
      <c r="Z8663" t="s">
        <v>28536</v>
      </c>
      <c r="AA8663" t="s">
        <v>26237</v>
      </c>
      <c r="AB8663" t="s">
        <v>5354</v>
      </c>
      <c r="AO8663" s="171"/>
      <c r="AP8663" s="171"/>
      <c r="AQ8663" s="171"/>
      <c r="AR8663" s="171"/>
    </row>
    <row r="8664" spans="24:44">
      <c r="X8664" t="s">
        <v>28537</v>
      </c>
      <c r="Y8664" t="s">
        <v>389</v>
      </c>
      <c r="Z8664" t="s">
        <v>28538</v>
      </c>
      <c r="AA8664" t="s">
        <v>22509</v>
      </c>
      <c r="AB8664" t="s">
        <v>5354</v>
      </c>
      <c r="AO8664" s="171"/>
      <c r="AP8664" s="171"/>
      <c r="AQ8664" s="171"/>
      <c r="AR8664" s="171"/>
    </row>
    <row r="8665" spans="24:44">
      <c r="X8665" t="s">
        <v>1321</v>
      </c>
      <c r="Y8665" t="s">
        <v>386</v>
      </c>
      <c r="Z8665" t="s">
        <v>22971</v>
      </c>
      <c r="AA8665" t="s">
        <v>1131</v>
      </c>
      <c r="AB8665" t="s">
        <v>10553</v>
      </c>
      <c r="AO8665" s="171"/>
      <c r="AP8665" s="171"/>
      <c r="AQ8665" s="171"/>
      <c r="AR8665" s="171"/>
    </row>
    <row r="8666" spans="24:44">
      <c r="X8666" t="s">
        <v>28539</v>
      </c>
      <c r="Y8666" t="s">
        <v>386</v>
      </c>
      <c r="Z8666" t="s">
        <v>26464</v>
      </c>
      <c r="AA8666" t="s">
        <v>1142</v>
      </c>
      <c r="AB8666" t="s">
        <v>10553</v>
      </c>
      <c r="AO8666" s="171"/>
      <c r="AP8666" s="171"/>
      <c r="AQ8666" s="171"/>
      <c r="AR8666" s="171"/>
    </row>
    <row r="8667" spans="24:44">
      <c r="X8667" t="s">
        <v>28540</v>
      </c>
      <c r="Y8667" t="s">
        <v>389</v>
      </c>
      <c r="Z8667" t="s">
        <v>28541</v>
      </c>
      <c r="AA8667" t="s">
        <v>27856</v>
      </c>
      <c r="AB8667" t="s">
        <v>5354</v>
      </c>
      <c r="AO8667" s="171"/>
      <c r="AP8667" s="171"/>
      <c r="AQ8667" s="171"/>
      <c r="AR8667" s="171"/>
    </row>
    <row r="8668" spans="24:44">
      <c r="X8668" t="s">
        <v>28542</v>
      </c>
      <c r="Y8668" t="s">
        <v>386</v>
      </c>
      <c r="Z8668" t="s">
        <v>28543</v>
      </c>
      <c r="AA8668" t="s">
        <v>27524</v>
      </c>
      <c r="AB8668" t="s">
        <v>5354</v>
      </c>
      <c r="AO8668" s="171"/>
      <c r="AP8668" s="171"/>
      <c r="AQ8668" s="171"/>
      <c r="AR8668" s="171"/>
    </row>
    <row r="8669" spans="24:44">
      <c r="X8669" t="s">
        <v>28544</v>
      </c>
      <c r="Y8669" t="s">
        <v>386</v>
      </c>
      <c r="Z8669" t="s">
        <v>28545</v>
      </c>
      <c r="AA8669" t="s">
        <v>25180</v>
      </c>
      <c r="AB8669" t="s">
        <v>5354</v>
      </c>
      <c r="AO8669" s="171"/>
      <c r="AP8669" s="171"/>
      <c r="AQ8669" s="171"/>
      <c r="AR8669" s="171"/>
    </row>
    <row r="8670" spans="24:44">
      <c r="X8670" t="s">
        <v>28546</v>
      </c>
      <c r="Y8670" t="s">
        <v>386</v>
      </c>
      <c r="Z8670" t="s">
        <v>28547</v>
      </c>
      <c r="AA8670" t="s">
        <v>25180</v>
      </c>
      <c r="AB8670" t="s">
        <v>5354</v>
      </c>
      <c r="AO8670" s="171"/>
      <c r="AP8670" s="171"/>
      <c r="AQ8670" s="171"/>
      <c r="AR8670" s="171"/>
    </row>
    <row r="8671" spans="24:44">
      <c r="X8671" t="s">
        <v>28548</v>
      </c>
      <c r="Y8671" t="s">
        <v>386</v>
      </c>
      <c r="Z8671" t="s">
        <v>28549</v>
      </c>
      <c r="AA8671" t="s">
        <v>23806</v>
      </c>
      <c r="AB8671" t="s">
        <v>5354</v>
      </c>
      <c r="AO8671" s="171"/>
      <c r="AP8671" s="171"/>
      <c r="AQ8671" s="171"/>
      <c r="AR8671" s="171"/>
    </row>
    <row r="8672" spans="24:44">
      <c r="X8672" t="s">
        <v>28550</v>
      </c>
      <c r="Y8672" t="s">
        <v>389</v>
      </c>
      <c r="Z8672" t="s">
        <v>28551</v>
      </c>
      <c r="AA8672" t="s">
        <v>28552</v>
      </c>
      <c r="AB8672" t="s">
        <v>5354</v>
      </c>
      <c r="AO8672" s="171"/>
      <c r="AP8672" s="171"/>
      <c r="AQ8672" s="171"/>
      <c r="AR8672" s="171"/>
    </row>
    <row r="8673" spans="24:44">
      <c r="X8673" t="s">
        <v>28553</v>
      </c>
      <c r="Y8673" t="s">
        <v>386</v>
      </c>
      <c r="Z8673" t="s">
        <v>28554</v>
      </c>
      <c r="AA8673" t="s">
        <v>28555</v>
      </c>
      <c r="AB8673" t="s">
        <v>22504</v>
      </c>
      <c r="AO8673" s="171"/>
      <c r="AP8673" s="171"/>
      <c r="AQ8673" s="171"/>
      <c r="AR8673" s="171"/>
    </row>
    <row r="8674" spans="24:44">
      <c r="X8674" t="s">
        <v>28556</v>
      </c>
      <c r="Y8674" t="s">
        <v>386</v>
      </c>
      <c r="Z8674" t="s">
        <v>28557</v>
      </c>
      <c r="AA8674" t="s">
        <v>28558</v>
      </c>
      <c r="AB8674" t="s">
        <v>10553</v>
      </c>
      <c r="AO8674" s="171"/>
      <c r="AP8674" s="171"/>
      <c r="AQ8674" s="171"/>
      <c r="AR8674" s="171"/>
    </row>
    <row r="8675" spans="24:44">
      <c r="X8675" t="s">
        <v>28559</v>
      </c>
      <c r="Y8675" t="s">
        <v>386</v>
      </c>
      <c r="Z8675" t="s">
        <v>28560</v>
      </c>
      <c r="AA8675" t="s">
        <v>27187</v>
      </c>
      <c r="AB8675" t="s">
        <v>10553</v>
      </c>
      <c r="AO8675" s="171"/>
      <c r="AP8675" s="171"/>
      <c r="AQ8675" s="171"/>
      <c r="AR8675" s="171"/>
    </row>
    <row r="8676" spans="24:44">
      <c r="X8676" t="s">
        <v>28561</v>
      </c>
      <c r="Y8676" t="s">
        <v>389</v>
      </c>
      <c r="Z8676" t="s">
        <v>28562</v>
      </c>
      <c r="AA8676" t="s">
        <v>762</v>
      </c>
      <c r="AB8676" t="s">
        <v>27031</v>
      </c>
      <c r="AO8676" s="171"/>
      <c r="AP8676" s="171"/>
      <c r="AQ8676" s="171"/>
      <c r="AR8676" s="171"/>
    </row>
    <row r="8677" spans="24:44">
      <c r="X8677" t="s">
        <v>28563</v>
      </c>
      <c r="Y8677" t="s">
        <v>389</v>
      </c>
      <c r="Z8677" t="s">
        <v>28564</v>
      </c>
      <c r="AA8677" t="s">
        <v>26237</v>
      </c>
      <c r="AB8677" t="s">
        <v>5354</v>
      </c>
      <c r="AO8677" s="171"/>
      <c r="AP8677" s="171"/>
      <c r="AQ8677" s="171"/>
      <c r="AR8677" s="171"/>
    </row>
    <row r="8678" spans="24:44">
      <c r="X8678" t="s">
        <v>28565</v>
      </c>
      <c r="Y8678" t="s">
        <v>389</v>
      </c>
      <c r="Z8678" t="s">
        <v>28566</v>
      </c>
      <c r="AA8678" t="s">
        <v>27187</v>
      </c>
      <c r="AB8678" t="s">
        <v>10553</v>
      </c>
      <c r="AO8678" s="171"/>
      <c r="AP8678" s="171"/>
      <c r="AQ8678" s="171"/>
      <c r="AR8678" s="171"/>
    </row>
    <row r="8679" spans="24:44">
      <c r="X8679" t="s">
        <v>28567</v>
      </c>
      <c r="Y8679" t="s">
        <v>386</v>
      </c>
      <c r="Z8679" t="s">
        <v>28568</v>
      </c>
      <c r="AA8679" t="s">
        <v>24102</v>
      </c>
      <c r="AB8679" t="s">
        <v>10553</v>
      </c>
      <c r="AO8679" s="171"/>
      <c r="AP8679" s="171"/>
      <c r="AQ8679" s="171"/>
      <c r="AR8679" s="171"/>
    </row>
    <row r="8680" spans="24:44">
      <c r="X8680" t="s">
        <v>28569</v>
      </c>
      <c r="Y8680" t="s">
        <v>386</v>
      </c>
      <c r="Z8680" t="s">
        <v>28570</v>
      </c>
      <c r="AA8680" t="s">
        <v>23949</v>
      </c>
      <c r="AB8680" t="s">
        <v>10553</v>
      </c>
      <c r="AO8680" s="171"/>
      <c r="AP8680" s="171"/>
      <c r="AQ8680" s="171"/>
      <c r="AR8680" s="171"/>
    </row>
    <row r="8681" spans="24:44">
      <c r="X8681" t="s">
        <v>28571</v>
      </c>
      <c r="Y8681" t="s">
        <v>386</v>
      </c>
      <c r="Z8681" t="s">
        <v>28572</v>
      </c>
      <c r="AA8681" t="s">
        <v>27154</v>
      </c>
      <c r="AB8681" t="s">
        <v>10553</v>
      </c>
      <c r="AO8681" s="171"/>
      <c r="AP8681" s="171"/>
      <c r="AQ8681" s="171"/>
      <c r="AR8681" s="171"/>
    </row>
    <row r="8682" spans="24:44">
      <c r="X8682" t="s">
        <v>28573</v>
      </c>
      <c r="Y8682" t="s">
        <v>386</v>
      </c>
      <c r="Z8682" t="s">
        <v>28574</v>
      </c>
      <c r="AA8682" t="s">
        <v>27154</v>
      </c>
      <c r="AB8682" t="s">
        <v>10553</v>
      </c>
      <c r="AO8682" s="171"/>
      <c r="AP8682" s="171"/>
      <c r="AQ8682" s="171"/>
      <c r="AR8682" s="171"/>
    </row>
    <row r="8683" spans="24:44">
      <c r="X8683" t="s">
        <v>28575</v>
      </c>
      <c r="Y8683" t="s">
        <v>389</v>
      </c>
      <c r="Z8683" t="s">
        <v>28576</v>
      </c>
      <c r="AA8683" t="s">
        <v>27154</v>
      </c>
      <c r="AB8683" t="s">
        <v>10553</v>
      </c>
      <c r="AO8683" s="171"/>
      <c r="AP8683" s="171"/>
      <c r="AQ8683" s="171"/>
      <c r="AR8683" s="171"/>
    </row>
    <row r="8684" spans="24:44">
      <c r="X8684" t="s">
        <v>28577</v>
      </c>
      <c r="Y8684" t="s">
        <v>389</v>
      </c>
      <c r="Z8684" t="s">
        <v>28578</v>
      </c>
      <c r="AA8684" t="s">
        <v>27154</v>
      </c>
      <c r="AB8684" t="s">
        <v>10553</v>
      </c>
      <c r="AO8684" s="171"/>
      <c r="AP8684" s="171"/>
      <c r="AQ8684" s="171"/>
      <c r="AR8684" s="171"/>
    </row>
    <row r="8685" spans="24:44">
      <c r="X8685" t="s">
        <v>963</v>
      </c>
      <c r="Y8685" t="s">
        <v>386</v>
      </c>
      <c r="Z8685" t="s">
        <v>28579</v>
      </c>
      <c r="AA8685" t="s">
        <v>22398</v>
      </c>
      <c r="AB8685" t="s">
        <v>125</v>
      </c>
      <c r="AO8685" s="171"/>
      <c r="AP8685" s="171"/>
      <c r="AQ8685" s="171"/>
      <c r="AR8685" s="171"/>
    </row>
    <row r="8686" spans="24:44">
      <c r="X8686" t="s">
        <v>28580</v>
      </c>
      <c r="Y8686" t="s">
        <v>389</v>
      </c>
      <c r="Z8686" t="s">
        <v>28581</v>
      </c>
      <c r="AA8686" t="s">
        <v>22398</v>
      </c>
      <c r="AB8686" t="s">
        <v>125</v>
      </c>
      <c r="AO8686" s="171"/>
      <c r="AP8686" s="171"/>
      <c r="AQ8686" s="171"/>
      <c r="AR8686" s="171"/>
    </row>
    <row r="8687" spans="24:44">
      <c r="X8687" t="s">
        <v>28582</v>
      </c>
      <c r="Y8687" t="s">
        <v>386</v>
      </c>
      <c r="Z8687" t="s">
        <v>28583</v>
      </c>
      <c r="AA8687" t="s">
        <v>28146</v>
      </c>
      <c r="AB8687" t="s">
        <v>125</v>
      </c>
      <c r="AO8687" s="171"/>
      <c r="AP8687" s="171"/>
      <c r="AQ8687" s="171"/>
      <c r="AR8687" s="171"/>
    </row>
    <row r="8688" spans="24:44">
      <c r="X8688" t="s">
        <v>28584</v>
      </c>
      <c r="Y8688" t="s">
        <v>389</v>
      </c>
      <c r="Z8688" t="s">
        <v>28585</v>
      </c>
      <c r="AA8688" t="s">
        <v>22509</v>
      </c>
      <c r="AB8688" t="s">
        <v>5354</v>
      </c>
      <c r="AO8688" s="171"/>
      <c r="AP8688" s="171"/>
      <c r="AQ8688" s="171"/>
      <c r="AR8688" s="171"/>
    </row>
    <row r="8689" spans="24:44">
      <c r="X8689" t="s">
        <v>28586</v>
      </c>
      <c r="Y8689" t="s">
        <v>389</v>
      </c>
      <c r="Z8689" t="s">
        <v>28587</v>
      </c>
      <c r="AA8689" t="s">
        <v>25180</v>
      </c>
      <c r="AB8689" t="s">
        <v>5354</v>
      </c>
      <c r="AO8689" s="171"/>
      <c r="AP8689" s="171"/>
      <c r="AQ8689" s="171"/>
      <c r="AR8689" s="171"/>
    </row>
    <row r="8690" spans="24:44">
      <c r="X8690" t="s">
        <v>28588</v>
      </c>
      <c r="Y8690" t="s">
        <v>389</v>
      </c>
      <c r="Z8690" t="s">
        <v>28589</v>
      </c>
      <c r="AA8690" t="s">
        <v>25180</v>
      </c>
      <c r="AB8690" t="s">
        <v>5354</v>
      </c>
      <c r="AO8690" s="171"/>
      <c r="AP8690" s="171"/>
      <c r="AQ8690" s="171"/>
      <c r="AR8690" s="171"/>
    </row>
    <row r="8691" spans="24:44">
      <c r="X8691" t="s">
        <v>28590</v>
      </c>
      <c r="Y8691" t="s">
        <v>386</v>
      </c>
      <c r="Z8691" t="s">
        <v>28591</v>
      </c>
      <c r="AA8691" t="s">
        <v>22398</v>
      </c>
      <c r="AB8691" t="s">
        <v>125</v>
      </c>
      <c r="AO8691" s="171"/>
      <c r="AP8691" s="171"/>
      <c r="AQ8691" s="171"/>
      <c r="AR8691" s="171"/>
    </row>
    <row r="8692" spans="24:44">
      <c r="X8692" t="s">
        <v>28592</v>
      </c>
      <c r="Y8692" t="s">
        <v>386</v>
      </c>
      <c r="Z8692" t="s">
        <v>28593</v>
      </c>
      <c r="AA8692" t="s">
        <v>25180</v>
      </c>
      <c r="AB8692" t="s">
        <v>5354</v>
      </c>
      <c r="AO8692" s="171"/>
      <c r="AP8692" s="171"/>
      <c r="AQ8692" s="171"/>
      <c r="AR8692" s="171"/>
    </row>
    <row r="8693" spans="24:44">
      <c r="X8693" t="s">
        <v>28594</v>
      </c>
      <c r="Y8693" t="s">
        <v>386</v>
      </c>
      <c r="Z8693" t="s">
        <v>28595</v>
      </c>
      <c r="AA8693" t="s">
        <v>28146</v>
      </c>
      <c r="AB8693" t="s">
        <v>125</v>
      </c>
      <c r="AO8693" s="171"/>
      <c r="AP8693" s="171"/>
      <c r="AQ8693" s="171"/>
      <c r="AR8693" s="171"/>
    </row>
    <row r="8694" spans="24:44">
      <c r="X8694" t="s">
        <v>3395</v>
      </c>
      <c r="Y8694" t="s">
        <v>386</v>
      </c>
      <c r="Z8694" t="s">
        <v>28596</v>
      </c>
      <c r="AA8694" t="s">
        <v>22398</v>
      </c>
      <c r="AB8694" t="s">
        <v>125</v>
      </c>
      <c r="AO8694" s="171"/>
      <c r="AP8694" s="171"/>
      <c r="AQ8694" s="171"/>
      <c r="AR8694" s="171"/>
    </row>
    <row r="8695" spans="24:44">
      <c r="X8695" t="s">
        <v>3399</v>
      </c>
      <c r="Y8695" t="s">
        <v>386</v>
      </c>
      <c r="Z8695" t="s">
        <v>28597</v>
      </c>
      <c r="AA8695" t="s">
        <v>22398</v>
      </c>
      <c r="AB8695" t="s">
        <v>125</v>
      </c>
      <c r="AO8695" s="171"/>
      <c r="AP8695" s="171"/>
      <c r="AQ8695" s="171"/>
      <c r="AR8695" s="171"/>
    </row>
    <row r="8696" spans="24:44">
      <c r="X8696" t="s">
        <v>28598</v>
      </c>
      <c r="Y8696" t="s">
        <v>389</v>
      </c>
      <c r="Z8696" t="s">
        <v>28599</v>
      </c>
      <c r="AA8696" t="s">
        <v>22437</v>
      </c>
      <c r="AB8696" t="s">
        <v>125</v>
      </c>
      <c r="AO8696" s="171"/>
      <c r="AP8696" s="171"/>
      <c r="AQ8696" s="171"/>
      <c r="AR8696" s="171"/>
    </row>
    <row r="8697" spans="24:44">
      <c r="X8697" t="s">
        <v>28600</v>
      </c>
      <c r="Y8697" t="s">
        <v>386</v>
      </c>
      <c r="Z8697" t="s">
        <v>28601</v>
      </c>
      <c r="AA8697" t="s">
        <v>22437</v>
      </c>
      <c r="AB8697" t="s">
        <v>125</v>
      </c>
      <c r="AO8697" s="171"/>
      <c r="AP8697" s="171"/>
      <c r="AQ8697" s="171"/>
      <c r="AR8697" s="171"/>
    </row>
    <row r="8698" spans="24:44">
      <c r="X8698" t="s">
        <v>2386</v>
      </c>
      <c r="Y8698" t="s">
        <v>386</v>
      </c>
      <c r="Z8698" t="s">
        <v>28602</v>
      </c>
      <c r="AA8698" t="s">
        <v>28146</v>
      </c>
      <c r="AB8698" t="s">
        <v>125</v>
      </c>
      <c r="AO8698" s="171"/>
      <c r="AP8698" s="171"/>
      <c r="AQ8698" s="171"/>
      <c r="AR8698" s="171"/>
    </row>
    <row r="8699" spans="24:44">
      <c r="X8699" t="s">
        <v>28603</v>
      </c>
      <c r="Y8699" t="s">
        <v>389</v>
      </c>
      <c r="Z8699" t="s">
        <v>28604</v>
      </c>
      <c r="AA8699" t="s">
        <v>28146</v>
      </c>
      <c r="AB8699" t="s">
        <v>125</v>
      </c>
      <c r="AO8699" s="171"/>
      <c r="AP8699" s="171"/>
      <c r="AQ8699" s="171"/>
      <c r="AR8699" s="171"/>
    </row>
    <row r="8700" spans="24:44">
      <c r="X8700" t="s">
        <v>4844</v>
      </c>
      <c r="Y8700" t="s">
        <v>386</v>
      </c>
      <c r="Z8700" t="s">
        <v>28605</v>
      </c>
      <c r="AA8700" t="s">
        <v>28146</v>
      </c>
      <c r="AB8700" t="s">
        <v>125</v>
      </c>
      <c r="AO8700" s="171"/>
      <c r="AP8700" s="171"/>
      <c r="AQ8700" s="171"/>
      <c r="AR8700" s="171"/>
    </row>
    <row r="8701" spans="24:44">
      <c r="X8701" t="s">
        <v>28606</v>
      </c>
      <c r="Y8701" t="s">
        <v>386</v>
      </c>
      <c r="Z8701" t="s">
        <v>28607</v>
      </c>
      <c r="AA8701" t="s">
        <v>23040</v>
      </c>
      <c r="AB8701" t="s">
        <v>125</v>
      </c>
      <c r="AO8701" s="171"/>
      <c r="AP8701" s="171"/>
      <c r="AQ8701" s="171"/>
      <c r="AR8701" s="171"/>
    </row>
    <row r="8702" spans="24:44">
      <c r="X8702" t="s">
        <v>28608</v>
      </c>
      <c r="Y8702" t="s">
        <v>389</v>
      </c>
      <c r="Z8702" t="s">
        <v>28609</v>
      </c>
      <c r="AA8702" t="s">
        <v>23416</v>
      </c>
      <c r="AB8702" t="s">
        <v>125</v>
      </c>
      <c r="AO8702" s="171"/>
      <c r="AP8702" s="171"/>
      <c r="AQ8702" s="171"/>
      <c r="AR8702" s="171"/>
    </row>
    <row r="8703" spans="24:44">
      <c r="X8703" t="s">
        <v>28610</v>
      </c>
      <c r="Y8703" t="s">
        <v>389</v>
      </c>
      <c r="Z8703" t="s">
        <v>28611</v>
      </c>
      <c r="AA8703" t="s">
        <v>22509</v>
      </c>
      <c r="AB8703" t="s">
        <v>5354</v>
      </c>
      <c r="AO8703" s="171"/>
      <c r="AP8703" s="171"/>
      <c r="AQ8703" s="171"/>
      <c r="AR8703" s="171"/>
    </row>
    <row r="8704" spans="24:44">
      <c r="X8704" t="s">
        <v>28612</v>
      </c>
      <c r="Y8704" t="s">
        <v>389</v>
      </c>
      <c r="Z8704" t="s">
        <v>28613</v>
      </c>
      <c r="AA8704" t="s">
        <v>22509</v>
      </c>
      <c r="AB8704" t="s">
        <v>5354</v>
      </c>
      <c r="AO8704" s="171"/>
      <c r="AP8704" s="171"/>
      <c r="AQ8704" s="171"/>
      <c r="AR8704" s="171"/>
    </row>
    <row r="8705" spans="24:44">
      <c r="X8705" t="s">
        <v>28614</v>
      </c>
      <c r="Y8705" t="s">
        <v>389</v>
      </c>
      <c r="Z8705" t="s">
        <v>28615</v>
      </c>
      <c r="AA8705" t="s">
        <v>22509</v>
      </c>
      <c r="AB8705" t="s">
        <v>5354</v>
      </c>
      <c r="AO8705" s="171"/>
      <c r="AP8705" s="171"/>
      <c r="AQ8705" s="171"/>
      <c r="AR8705" s="171"/>
    </row>
    <row r="8706" spans="24:44">
      <c r="X8706" t="s">
        <v>28616</v>
      </c>
      <c r="Y8706" t="s">
        <v>389</v>
      </c>
      <c r="Z8706" t="s">
        <v>28617</v>
      </c>
      <c r="AA8706" t="s">
        <v>22509</v>
      </c>
      <c r="AB8706" t="s">
        <v>5354</v>
      </c>
      <c r="AO8706" s="171"/>
      <c r="AP8706" s="171"/>
      <c r="AQ8706" s="171"/>
      <c r="AR8706" s="171"/>
    </row>
    <row r="8707" spans="24:44">
      <c r="X8707" t="s">
        <v>28618</v>
      </c>
      <c r="Y8707" t="s">
        <v>389</v>
      </c>
      <c r="Z8707" t="s">
        <v>28619</v>
      </c>
      <c r="AA8707" t="s">
        <v>22509</v>
      </c>
      <c r="AB8707" t="s">
        <v>5354</v>
      </c>
      <c r="AO8707" s="171"/>
      <c r="AP8707" s="171"/>
      <c r="AQ8707" s="171"/>
      <c r="AR8707" s="171"/>
    </row>
    <row r="8708" spans="24:44">
      <c r="X8708" t="s">
        <v>28620</v>
      </c>
      <c r="Y8708" t="s">
        <v>389</v>
      </c>
      <c r="Z8708" t="s">
        <v>28621</v>
      </c>
      <c r="AA8708" t="s">
        <v>22509</v>
      </c>
      <c r="AB8708" t="s">
        <v>5354</v>
      </c>
      <c r="AO8708" s="171"/>
      <c r="AP8708" s="171"/>
      <c r="AQ8708" s="171"/>
      <c r="AR8708" s="171"/>
    </row>
    <row r="8709" spans="24:44">
      <c r="X8709" t="s">
        <v>28622</v>
      </c>
      <c r="Y8709" t="s">
        <v>389</v>
      </c>
      <c r="Z8709" t="s">
        <v>28623</v>
      </c>
      <c r="AA8709" t="s">
        <v>22509</v>
      </c>
      <c r="AB8709" t="s">
        <v>5354</v>
      </c>
      <c r="AO8709" s="171"/>
      <c r="AP8709" s="171"/>
      <c r="AQ8709" s="171"/>
      <c r="AR8709" s="171"/>
    </row>
    <row r="8710" spans="24:44">
      <c r="X8710" t="s">
        <v>28624</v>
      </c>
      <c r="Y8710" t="s">
        <v>386</v>
      </c>
      <c r="Z8710" t="s">
        <v>28625</v>
      </c>
      <c r="AA8710" t="s">
        <v>22398</v>
      </c>
      <c r="AB8710" t="s">
        <v>125</v>
      </c>
      <c r="AO8710" s="171"/>
      <c r="AP8710" s="171"/>
      <c r="AQ8710" s="171"/>
      <c r="AR8710" s="171"/>
    </row>
    <row r="8711" spans="24:44">
      <c r="X8711" t="s">
        <v>28626</v>
      </c>
      <c r="Y8711" t="s">
        <v>386</v>
      </c>
      <c r="Z8711" t="s">
        <v>28627</v>
      </c>
      <c r="AA8711" t="s">
        <v>22437</v>
      </c>
      <c r="AB8711" t="s">
        <v>125</v>
      </c>
      <c r="AO8711" s="171"/>
      <c r="AP8711" s="171"/>
      <c r="AQ8711" s="171"/>
      <c r="AR8711" s="171"/>
    </row>
    <row r="8712" spans="24:44">
      <c r="X8712" t="s">
        <v>28628</v>
      </c>
      <c r="Y8712" t="s">
        <v>389</v>
      </c>
      <c r="Z8712" t="s">
        <v>28629</v>
      </c>
      <c r="AA8712" t="s">
        <v>815</v>
      </c>
      <c r="AB8712" t="s">
        <v>27515</v>
      </c>
      <c r="AO8712" s="171"/>
      <c r="AP8712" s="171"/>
      <c r="AQ8712" s="171"/>
      <c r="AR8712" s="171"/>
    </row>
    <row r="8713" spans="24:44">
      <c r="X8713" t="s">
        <v>28630</v>
      </c>
      <c r="Y8713" t="s">
        <v>386</v>
      </c>
      <c r="Z8713" t="s">
        <v>28631</v>
      </c>
      <c r="AA8713" t="s">
        <v>815</v>
      </c>
      <c r="AB8713" t="s">
        <v>27515</v>
      </c>
      <c r="AO8713" s="171"/>
      <c r="AP8713" s="171"/>
      <c r="AQ8713" s="171"/>
      <c r="AR8713" s="171"/>
    </row>
    <row r="8714" spans="24:44">
      <c r="X8714" t="s">
        <v>28632</v>
      </c>
      <c r="Y8714" t="s">
        <v>389</v>
      </c>
      <c r="Z8714" t="s">
        <v>28633</v>
      </c>
      <c r="AA8714" t="s">
        <v>28146</v>
      </c>
      <c r="AB8714" t="s">
        <v>125</v>
      </c>
      <c r="AO8714" s="171"/>
      <c r="AP8714" s="171"/>
      <c r="AQ8714" s="171"/>
      <c r="AR8714" s="171"/>
    </row>
    <row r="8715" spans="24:44">
      <c r="X8715" t="s">
        <v>28634</v>
      </c>
      <c r="Y8715" t="s">
        <v>386</v>
      </c>
      <c r="Z8715" t="s">
        <v>28635</v>
      </c>
      <c r="AA8715" t="s">
        <v>945</v>
      </c>
      <c r="AB8715" t="s">
        <v>10553</v>
      </c>
      <c r="AO8715" s="171"/>
      <c r="AP8715" s="171"/>
      <c r="AQ8715" s="171"/>
      <c r="AR8715" s="171"/>
    </row>
    <row r="8716" spans="24:44">
      <c r="X8716" t="s">
        <v>28636</v>
      </c>
      <c r="Y8716" t="s">
        <v>389</v>
      </c>
      <c r="Z8716" t="s">
        <v>28637</v>
      </c>
      <c r="AA8716" t="s">
        <v>23416</v>
      </c>
      <c r="AB8716" t="s">
        <v>125</v>
      </c>
      <c r="AO8716" s="171"/>
      <c r="AP8716" s="171"/>
      <c r="AQ8716" s="171"/>
      <c r="AR8716" s="171"/>
    </row>
    <row r="8717" spans="24:44">
      <c r="X8717" t="s">
        <v>28638</v>
      </c>
      <c r="Y8717" t="s">
        <v>389</v>
      </c>
      <c r="Z8717" t="s">
        <v>28635</v>
      </c>
      <c r="AA8717" t="s">
        <v>23040</v>
      </c>
      <c r="AB8717" t="s">
        <v>125</v>
      </c>
      <c r="AO8717" s="171"/>
      <c r="AP8717" s="171"/>
      <c r="AQ8717" s="171"/>
      <c r="AR8717" s="171"/>
    </row>
    <row r="8718" spans="24:44">
      <c r="X8718" t="s">
        <v>28639</v>
      </c>
      <c r="Y8718" t="s">
        <v>386</v>
      </c>
      <c r="Z8718" t="s">
        <v>28640</v>
      </c>
      <c r="AA8718" t="s">
        <v>28146</v>
      </c>
      <c r="AB8718" t="s">
        <v>125</v>
      </c>
      <c r="AO8718" s="171"/>
      <c r="AP8718" s="171"/>
      <c r="AQ8718" s="171"/>
      <c r="AR8718" s="171"/>
    </row>
    <row r="8719" spans="24:44">
      <c r="X8719" t="s">
        <v>28641</v>
      </c>
      <c r="Y8719" t="s">
        <v>386</v>
      </c>
      <c r="Z8719" t="s">
        <v>28642</v>
      </c>
      <c r="AA8719" t="s">
        <v>25180</v>
      </c>
      <c r="AB8719" t="s">
        <v>5354</v>
      </c>
      <c r="AO8719" s="171"/>
      <c r="AP8719" s="171"/>
      <c r="AQ8719" s="171"/>
      <c r="AR8719" s="171"/>
    </row>
    <row r="8720" spans="24:44">
      <c r="X8720" t="s">
        <v>28643</v>
      </c>
      <c r="Y8720" t="s">
        <v>386</v>
      </c>
      <c r="Z8720" t="s">
        <v>28644</v>
      </c>
      <c r="AA8720" t="s">
        <v>1142</v>
      </c>
      <c r="AB8720" t="s">
        <v>10553</v>
      </c>
      <c r="AO8720" s="171"/>
      <c r="AP8720" s="171"/>
      <c r="AQ8720" s="171"/>
      <c r="AR8720" s="171"/>
    </row>
    <row r="8721" spans="24:44">
      <c r="X8721" t="s">
        <v>28645</v>
      </c>
      <c r="Y8721" t="s">
        <v>386</v>
      </c>
      <c r="Z8721" t="s">
        <v>28646</v>
      </c>
      <c r="AA8721" t="s">
        <v>1142</v>
      </c>
      <c r="AB8721" t="s">
        <v>10553</v>
      </c>
      <c r="AO8721" s="171"/>
      <c r="AP8721" s="171"/>
      <c r="AQ8721" s="171"/>
      <c r="AR8721" s="171"/>
    </row>
    <row r="8722" spans="24:44">
      <c r="X8722" t="s">
        <v>28647</v>
      </c>
      <c r="Y8722" t="s">
        <v>386</v>
      </c>
      <c r="Z8722" t="s">
        <v>28648</v>
      </c>
      <c r="AA8722" t="s">
        <v>1131</v>
      </c>
      <c r="AB8722" t="s">
        <v>10553</v>
      </c>
      <c r="AO8722" s="171"/>
      <c r="AP8722" s="171"/>
      <c r="AQ8722" s="171"/>
      <c r="AR8722" s="171"/>
    </row>
    <row r="8723" spans="24:44">
      <c r="X8723" t="s">
        <v>28649</v>
      </c>
      <c r="Y8723" t="s">
        <v>386</v>
      </c>
      <c r="Z8723" t="s">
        <v>28650</v>
      </c>
      <c r="AA8723" t="s">
        <v>1131</v>
      </c>
      <c r="AB8723" t="s">
        <v>10553</v>
      </c>
      <c r="AO8723" s="171"/>
      <c r="AP8723" s="171"/>
      <c r="AQ8723" s="171"/>
      <c r="AR8723" s="171"/>
    </row>
    <row r="8724" spans="24:44">
      <c r="X8724" t="s">
        <v>28651</v>
      </c>
      <c r="Y8724" t="s">
        <v>386</v>
      </c>
      <c r="Z8724" t="s">
        <v>28652</v>
      </c>
      <c r="AA8724" t="s">
        <v>27154</v>
      </c>
      <c r="AB8724" t="s">
        <v>10553</v>
      </c>
      <c r="AO8724" s="171"/>
      <c r="AP8724" s="171"/>
      <c r="AQ8724" s="171"/>
      <c r="AR8724" s="171"/>
    </row>
    <row r="8725" spans="24:44">
      <c r="X8725" t="s">
        <v>28653</v>
      </c>
      <c r="Y8725" t="s">
        <v>386</v>
      </c>
      <c r="Z8725" t="s">
        <v>28654</v>
      </c>
      <c r="AA8725" t="s">
        <v>25180</v>
      </c>
      <c r="AB8725" t="s">
        <v>5354</v>
      </c>
      <c r="AO8725" s="171"/>
      <c r="AP8725" s="171"/>
      <c r="AQ8725" s="171"/>
      <c r="AR8725" s="171"/>
    </row>
    <row r="8726" spans="24:44">
      <c r="X8726" t="s">
        <v>28655</v>
      </c>
      <c r="Y8726" t="s">
        <v>389</v>
      </c>
      <c r="Z8726" t="s">
        <v>28656</v>
      </c>
      <c r="AA8726" t="s">
        <v>22509</v>
      </c>
      <c r="AB8726" t="s">
        <v>5354</v>
      </c>
      <c r="AO8726" s="171"/>
      <c r="AP8726" s="171"/>
      <c r="AQ8726" s="171"/>
      <c r="AR8726" s="171"/>
    </row>
    <row r="8727" spans="24:44">
      <c r="X8727" t="s">
        <v>28657</v>
      </c>
      <c r="Y8727" t="s">
        <v>389</v>
      </c>
      <c r="Z8727" t="s">
        <v>28658</v>
      </c>
      <c r="AA8727" t="s">
        <v>28146</v>
      </c>
      <c r="AB8727" t="s">
        <v>125</v>
      </c>
      <c r="AO8727" s="171"/>
      <c r="AP8727" s="171"/>
      <c r="AQ8727" s="171"/>
      <c r="AR8727" s="171"/>
    </row>
    <row r="8728" spans="24:44">
      <c r="X8728" t="s">
        <v>28659</v>
      </c>
      <c r="Y8728" t="s">
        <v>389</v>
      </c>
      <c r="Z8728" t="s">
        <v>28660</v>
      </c>
      <c r="AA8728" t="s">
        <v>28146</v>
      </c>
      <c r="AB8728" t="s">
        <v>125</v>
      </c>
      <c r="AO8728" s="171"/>
      <c r="AP8728" s="171"/>
      <c r="AQ8728" s="171"/>
      <c r="AR8728" s="171"/>
    </row>
    <row r="8729" spans="24:44">
      <c r="X8729" t="s">
        <v>28661</v>
      </c>
      <c r="Y8729" t="s">
        <v>389</v>
      </c>
      <c r="Z8729" t="s">
        <v>28662</v>
      </c>
      <c r="AA8729" t="s">
        <v>23715</v>
      </c>
      <c r="AB8729" t="s">
        <v>5354</v>
      </c>
      <c r="AO8729" s="171"/>
      <c r="AP8729" s="171"/>
      <c r="AQ8729" s="171"/>
      <c r="AR8729" s="171"/>
    </row>
    <row r="8730" spans="24:44">
      <c r="X8730" t="s">
        <v>28663</v>
      </c>
      <c r="Y8730" t="s">
        <v>389</v>
      </c>
      <c r="Z8730" t="s">
        <v>28664</v>
      </c>
      <c r="AA8730" t="s">
        <v>23715</v>
      </c>
      <c r="AB8730" t="s">
        <v>5354</v>
      </c>
      <c r="AO8730" s="171"/>
      <c r="AP8730" s="171"/>
      <c r="AQ8730" s="171"/>
      <c r="AR8730" s="171"/>
    </row>
    <row r="8731" spans="24:44">
      <c r="X8731" t="s">
        <v>28665</v>
      </c>
      <c r="Y8731" t="s">
        <v>389</v>
      </c>
      <c r="Z8731" t="s">
        <v>28666</v>
      </c>
      <c r="AA8731" t="s">
        <v>23715</v>
      </c>
      <c r="AB8731" t="s">
        <v>5354</v>
      </c>
      <c r="AO8731" s="171"/>
      <c r="AP8731" s="171"/>
      <c r="AQ8731" s="171"/>
      <c r="AR8731" s="171"/>
    </row>
    <row r="8732" spans="24:44">
      <c r="X8732" t="s">
        <v>28667</v>
      </c>
      <c r="Y8732" t="s">
        <v>389</v>
      </c>
      <c r="Z8732" t="s">
        <v>28668</v>
      </c>
      <c r="AA8732" t="s">
        <v>23715</v>
      </c>
      <c r="AB8732" t="s">
        <v>5354</v>
      </c>
      <c r="AO8732" s="171"/>
      <c r="AP8732" s="171"/>
      <c r="AQ8732" s="171"/>
      <c r="AR8732" s="171"/>
    </row>
    <row r="8733" spans="24:44">
      <c r="X8733" t="s">
        <v>28669</v>
      </c>
      <c r="Y8733" t="s">
        <v>389</v>
      </c>
      <c r="Z8733" t="s">
        <v>28670</v>
      </c>
      <c r="AA8733" t="s">
        <v>23715</v>
      </c>
      <c r="AB8733" t="s">
        <v>5354</v>
      </c>
      <c r="AO8733" s="171"/>
      <c r="AP8733" s="171"/>
      <c r="AQ8733" s="171"/>
      <c r="AR8733" s="171"/>
    </row>
    <row r="8734" spans="24:44">
      <c r="X8734" t="s">
        <v>28671</v>
      </c>
      <c r="Y8734" t="s">
        <v>389</v>
      </c>
      <c r="Z8734" t="s">
        <v>28672</v>
      </c>
      <c r="AA8734" t="s">
        <v>23715</v>
      </c>
      <c r="AB8734" t="s">
        <v>5354</v>
      </c>
      <c r="AO8734" s="171"/>
      <c r="AP8734" s="171"/>
      <c r="AQ8734" s="171"/>
      <c r="AR8734" s="171"/>
    </row>
    <row r="8735" spans="24:44">
      <c r="X8735" t="s">
        <v>28673</v>
      </c>
      <c r="Y8735" t="s">
        <v>389</v>
      </c>
      <c r="Z8735" t="s">
        <v>28674</v>
      </c>
      <c r="AA8735" t="s">
        <v>23715</v>
      </c>
      <c r="AB8735" t="s">
        <v>5354</v>
      </c>
      <c r="AO8735" s="171"/>
      <c r="AP8735" s="171"/>
      <c r="AQ8735" s="171"/>
      <c r="AR8735" s="171"/>
    </row>
    <row r="8736" spans="24:44">
      <c r="X8736" t="s">
        <v>28675</v>
      </c>
      <c r="Y8736" t="s">
        <v>389</v>
      </c>
      <c r="Z8736" t="s">
        <v>28676</v>
      </c>
      <c r="AA8736" t="s">
        <v>23715</v>
      </c>
      <c r="AB8736" t="s">
        <v>5354</v>
      </c>
      <c r="AO8736" s="171"/>
      <c r="AP8736" s="171"/>
      <c r="AQ8736" s="171"/>
      <c r="AR8736" s="171"/>
    </row>
    <row r="8737" spans="24:44">
      <c r="X8737" t="s">
        <v>28677</v>
      </c>
      <c r="Y8737" t="s">
        <v>389</v>
      </c>
      <c r="Z8737" t="s">
        <v>28678</v>
      </c>
      <c r="AA8737" t="s">
        <v>23715</v>
      </c>
      <c r="AB8737" t="s">
        <v>5354</v>
      </c>
      <c r="AO8737" s="171"/>
      <c r="AP8737" s="171"/>
      <c r="AQ8737" s="171"/>
      <c r="AR8737" s="171"/>
    </row>
    <row r="8738" spans="24:44">
      <c r="X8738" t="s">
        <v>28679</v>
      </c>
      <c r="Y8738" t="s">
        <v>389</v>
      </c>
      <c r="Z8738" t="s">
        <v>28680</v>
      </c>
      <c r="AA8738" t="s">
        <v>23715</v>
      </c>
      <c r="AB8738" t="s">
        <v>5354</v>
      </c>
      <c r="AO8738" s="171"/>
      <c r="AP8738" s="171"/>
      <c r="AQ8738" s="171"/>
      <c r="AR8738" s="171"/>
    </row>
    <row r="8739" spans="24:44">
      <c r="X8739" t="s">
        <v>28681</v>
      </c>
      <c r="Y8739" t="s">
        <v>389</v>
      </c>
      <c r="Z8739" t="s">
        <v>28682</v>
      </c>
      <c r="AA8739" t="s">
        <v>22398</v>
      </c>
      <c r="AB8739" t="s">
        <v>125</v>
      </c>
      <c r="AO8739" s="171"/>
      <c r="AP8739" s="171"/>
      <c r="AQ8739" s="171"/>
      <c r="AR8739" s="171"/>
    </row>
    <row r="8740" spans="24:44">
      <c r="X8740" t="s">
        <v>28683</v>
      </c>
      <c r="Y8740" t="s">
        <v>389</v>
      </c>
      <c r="Z8740" t="s">
        <v>28684</v>
      </c>
      <c r="AA8740" t="s">
        <v>22398</v>
      </c>
      <c r="AB8740" t="s">
        <v>125</v>
      </c>
      <c r="AO8740" s="171"/>
      <c r="AP8740" s="171"/>
      <c r="AQ8740" s="171"/>
      <c r="AR8740" s="171"/>
    </row>
    <row r="8741" spans="24:44">
      <c r="X8741" t="s">
        <v>28685</v>
      </c>
      <c r="Y8741" t="s">
        <v>389</v>
      </c>
      <c r="Z8741" t="s">
        <v>28682</v>
      </c>
      <c r="AA8741" t="s">
        <v>22398</v>
      </c>
      <c r="AB8741" t="s">
        <v>125</v>
      </c>
      <c r="AO8741" s="171"/>
      <c r="AP8741" s="171"/>
      <c r="AQ8741" s="171"/>
      <c r="AR8741" s="171"/>
    </row>
    <row r="8742" spans="24:44">
      <c r="X8742" t="s">
        <v>28686</v>
      </c>
      <c r="Y8742" t="s">
        <v>389</v>
      </c>
      <c r="Z8742" t="s">
        <v>28687</v>
      </c>
      <c r="AA8742" t="s">
        <v>22398</v>
      </c>
      <c r="AB8742" t="s">
        <v>125</v>
      </c>
      <c r="AO8742" s="171"/>
      <c r="AP8742" s="171"/>
      <c r="AQ8742" s="171"/>
      <c r="AR8742" s="171"/>
    </row>
    <row r="8743" spans="24:44">
      <c r="X8743" t="s">
        <v>28688</v>
      </c>
      <c r="Y8743" t="s">
        <v>389</v>
      </c>
      <c r="Z8743" t="s">
        <v>28689</v>
      </c>
      <c r="AA8743" t="s">
        <v>22398</v>
      </c>
      <c r="AB8743" t="s">
        <v>125</v>
      </c>
      <c r="AO8743" s="171"/>
      <c r="AP8743" s="171"/>
      <c r="AQ8743" s="171"/>
      <c r="AR8743" s="171"/>
    </row>
    <row r="8744" spans="24:44">
      <c r="X8744" t="s">
        <v>28690</v>
      </c>
      <c r="Y8744" t="s">
        <v>389</v>
      </c>
      <c r="Z8744" t="s">
        <v>28691</v>
      </c>
      <c r="AA8744" t="s">
        <v>22398</v>
      </c>
      <c r="AB8744" t="s">
        <v>125</v>
      </c>
      <c r="AO8744" s="171"/>
      <c r="AP8744" s="171"/>
      <c r="AQ8744" s="171"/>
      <c r="AR8744" s="171"/>
    </row>
    <row r="8745" spans="24:44">
      <c r="X8745" t="s">
        <v>28692</v>
      </c>
      <c r="Y8745" t="s">
        <v>389</v>
      </c>
      <c r="Z8745" t="s">
        <v>28693</v>
      </c>
      <c r="AA8745" t="s">
        <v>22398</v>
      </c>
      <c r="AB8745" t="s">
        <v>125</v>
      </c>
      <c r="AO8745" s="171"/>
      <c r="AP8745" s="171"/>
      <c r="AQ8745" s="171"/>
      <c r="AR8745" s="171"/>
    </row>
    <row r="8746" spans="24:44">
      <c r="X8746" t="s">
        <v>28694</v>
      </c>
      <c r="Y8746" t="s">
        <v>389</v>
      </c>
      <c r="Z8746" t="s">
        <v>28695</v>
      </c>
      <c r="AA8746" t="s">
        <v>22398</v>
      </c>
      <c r="AB8746" t="s">
        <v>125</v>
      </c>
      <c r="AO8746" s="171"/>
      <c r="AP8746" s="171"/>
      <c r="AQ8746" s="171"/>
      <c r="AR8746" s="171"/>
    </row>
    <row r="8747" spans="24:44">
      <c r="X8747" t="s">
        <v>28696</v>
      </c>
      <c r="Y8747" t="s">
        <v>389</v>
      </c>
      <c r="Z8747" t="s">
        <v>28697</v>
      </c>
      <c r="AA8747" t="s">
        <v>22398</v>
      </c>
      <c r="AB8747" t="s">
        <v>125</v>
      </c>
      <c r="AO8747" s="171"/>
      <c r="AP8747" s="171"/>
      <c r="AQ8747" s="171"/>
      <c r="AR8747" s="171"/>
    </row>
    <row r="8748" spans="24:44">
      <c r="X8748" t="s">
        <v>28698</v>
      </c>
      <c r="Y8748" t="s">
        <v>389</v>
      </c>
      <c r="Z8748" t="s">
        <v>28699</v>
      </c>
      <c r="AA8748" t="s">
        <v>22398</v>
      </c>
      <c r="AB8748" t="s">
        <v>125</v>
      </c>
      <c r="AO8748" s="171"/>
      <c r="AP8748" s="171"/>
      <c r="AQ8748" s="171"/>
      <c r="AR8748" s="171"/>
    </row>
    <row r="8749" spans="24:44">
      <c r="X8749" t="s">
        <v>28700</v>
      </c>
      <c r="Y8749" t="s">
        <v>389</v>
      </c>
      <c r="Z8749" t="s">
        <v>28701</v>
      </c>
      <c r="AA8749" t="s">
        <v>22398</v>
      </c>
      <c r="AB8749" t="s">
        <v>125</v>
      </c>
      <c r="AO8749" s="171"/>
      <c r="AP8749" s="171"/>
      <c r="AQ8749" s="171"/>
      <c r="AR8749" s="171"/>
    </row>
    <row r="8750" spans="24:44">
      <c r="X8750" t="s">
        <v>28702</v>
      </c>
      <c r="Y8750" t="s">
        <v>389</v>
      </c>
      <c r="Z8750" t="s">
        <v>28703</v>
      </c>
      <c r="AA8750" t="s">
        <v>22398</v>
      </c>
      <c r="AB8750" t="s">
        <v>125</v>
      </c>
      <c r="AO8750" s="171"/>
      <c r="AP8750" s="171"/>
      <c r="AQ8750" s="171"/>
      <c r="AR8750" s="171"/>
    </row>
    <row r="8751" spans="24:44">
      <c r="X8751" t="s">
        <v>28704</v>
      </c>
      <c r="Y8751" t="s">
        <v>389</v>
      </c>
      <c r="Z8751" t="s">
        <v>28705</v>
      </c>
      <c r="AA8751" t="s">
        <v>22398</v>
      </c>
      <c r="AB8751" t="s">
        <v>125</v>
      </c>
      <c r="AO8751" s="171"/>
      <c r="AP8751" s="171"/>
      <c r="AQ8751" s="171"/>
      <c r="AR8751" s="171"/>
    </row>
    <row r="8752" spans="24:44">
      <c r="X8752" t="s">
        <v>5771</v>
      </c>
      <c r="Y8752" t="s">
        <v>386</v>
      </c>
      <c r="Z8752" t="s">
        <v>28706</v>
      </c>
      <c r="AA8752" t="s">
        <v>1063</v>
      </c>
      <c r="AB8752" t="s">
        <v>10553</v>
      </c>
      <c r="AO8752" s="171"/>
      <c r="AP8752" s="171"/>
      <c r="AQ8752" s="171"/>
      <c r="AR8752" s="171"/>
    </row>
    <row r="8753" spans="24:44">
      <c r="X8753" t="s">
        <v>974</v>
      </c>
      <c r="Y8753" t="s">
        <v>386</v>
      </c>
      <c r="Z8753" t="s">
        <v>28707</v>
      </c>
      <c r="AA8753" t="s">
        <v>1063</v>
      </c>
      <c r="AB8753" t="s">
        <v>10553</v>
      </c>
      <c r="AO8753" s="171"/>
      <c r="AP8753" s="171"/>
      <c r="AQ8753" s="171"/>
      <c r="AR8753" s="171"/>
    </row>
    <row r="8754" spans="24:44">
      <c r="X8754" t="s">
        <v>28708</v>
      </c>
      <c r="Y8754" t="s">
        <v>389</v>
      </c>
      <c r="Z8754" t="s">
        <v>28709</v>
      </c>
      <c r="AA8754" t="s">
        <v>1063</v>
      </c>
      <c r="AB8754" t="s">
        <v>10553</v>
      </c>
      <c r="AO8754" s="171"/>
      <c r="AP8754" s="171"/>
      <c r="AQ8754" s="171"/>
      <c r="AR8754" s="171"/>
    </row>
    <row r="8755" spans="24:44">
      <c r="X8755" t="s">
        <v>28710</v>
      </c>
      <c r="Y8755" t="s">
        <v>389</v>
      </c>
      <c r="Z8755" t="s">
        <v>28711</v>
      </c>
      <c r="AA8755" t="s">
        <v>740</v>
      </c>
      <c r="AB8755" t="s">
        <v>10553</v>
      </c>
      <c r="AO8755" s="171"/>
      <c r="AP8755" s="171"/>
      <c r="AQ8755" s="171"/>
      <c r="AR8755" s="171"/>
    </row>
    <row r="8756" spans="24:44">
      <c r="X8756" t="s">
        <v>28712</v>
      </c>
      <c r="Y8756" t="s">
        <v>389</v>
      </c>
      <c r="Z8756" t="s">
        <v>28713</v>
      </c>
      <c r="AA8756" t="s">
        <v>27264</v>
      </c>
      <c r="AB8756" t="s">
        <v>10553</v>
      </c>
      <c r="AO8756" s="171"/>
      <c r="AP8756" s="171"/>
      <c r="AQ8756" s="171"/>
      <c r="AR8756" s="171"/>
    </row>
    <row r="8757" spans="24:44">
      <c r="X8757" t="s">
        <v>3275</v>
      </c>
      <c r="Y8757" t="s">
        <v>386</v>
      </c>
      <c r="Z8757" t="s">
        <v>28714</v>
      </c>
      <c r="AA8757" t="s">
        <v>22398</v>
      </c>
      <c r="AB8757" t="s">
        <v>125</v>
      </c>
      <c r="AO8757" s="171"/>
      <c r="AP8757" s="171"/>
      <c r="AQ8757" s="171"/>
      <c r="AR8757" s="171"/>
    </row>
    <row r="8758" spans="24:44">
      <c r="X8758" t="s">
        <v>4658</v>
      </c>
      <c r="Y8758" t="s">
        <v>386</v>
      </c>
      <c r="Z8758" t="s">
        <v>28715</v>
      </c>
      <c r="AA8758" t="s">
        <v>22398</v>
      </c>
      <c r="AB8758" t="s">
        <v>125</v>
      </c>
      <c r="AO8758" s="171"/>
      <c r="AP8758" s="171"/>
      <c r="AQ8758" s="171"/>
      <c r="AR8758" s="171"/>
    </row>
    <row r="8759" spans="24:44">
      <c r="X8759" t="s">
        <v>5776</v>
      </c>
      <c r="Y8759" t="s">
        <v>386</v>
      </c>
      <c r="Z8759" t="s">
        <v>28716</v>
      </c>
      <c r="AA8759" t="s">
        <v>22398</v>
      </c>
      <c r="AB8759" t="s">
        <v>125</v>
      </c>
      <c r="AO8759" s="171"/>
      <c r="AP8759" s="171"/>
      <c r="AQ8759" s="171"/>
      <c r="AR8759" s="171"/>
    </row>
    <row r="8760" spans="24:44">
      <c r="X8760" t="s">
        <v>28717</v>
      </c>
      <c r="Y8760" t="s">
        <v>386</v>
      </c>
      <c r="Z8760" t="s">
        <v>28718</v>
      </c>
      <c r="AA8760" t="s">
        <v>23806</v>
      </c>
      <c r="AB8760" t="s">
        <v>5354</v>
      </c>
      <c r="AO8760" s="171"/>
      <c r="AP8760" s="171"/>
      <c r="AQ8760" s="171"/>
      <c r="AR8760" s="171"/>
    </row>
    <row r="8761" spans="24:44">
      <c r="X8761" t="s">
        <v>28719</v>
      </c>
      <c r="Y8761" t="s">
        <v>386</v>
      </c>
      <c r="Z8761" t="s">
        <v>28720</v>
      </c>
      <c r="AA8761" t="s">
        <v>23806</v>
      </c>
      <c r="AB8761" t="s">
        <v>5354</v>
      </c>
      <c r="AO8761" s="171"/>
      <c r="AP8761" s="171"/>
      <c r="AQ8761" s="171"/>
      <c r="AR8761" s="171"/>
    </row>
    <row r="8762" spans="24:44">
      <c r="X8762" t="s">
        <v>28721</v>
      </c>
      <c r="Y8762" t="s">
        <v>386</v>
      </c>
      <c r="Z8762" t="s">
        <v>28722</v>
      </c>
      <c r="AA8762" t="s">
        <v>23806</v>
      </c>
      <c r="AB8762" t="s">
        <v>5354</v>
      </c>
      <c r="AO8762" s="171"/>
      <c r="AP8762" s="171"/>
      <c r="AQ8762" s="171"/>
      <c r="AR8762" s="171"/>
    </row>
    <row r="8763" spans="24:44">
      <c r="X8763" t="s">
        <v>28723</v>
      </c>
      <c r="Y8763" t="s">
        <v>386</v>
      </c>
      <c r="Z8763" t="s">
        <v>28724</v>
      </c>
      <c r="AA8763" t="s">
        <v>23806</v>
      </c>
      <c r="AB8763" t="s">
        <v>5354</v>
      </c>
      <c r="AO8763" s="171"/>
      <c r="AP8763" s="171"/>
      <c r="AQ8763" s="171"/>
      <c r="AR8763" s="171"/>
    </row>
    <row r="8764" spans="24:44">
      <c r="X8764" t="s">
        <v>28725</v>
      </c>
      <c r="Y8764" t="s">
        <v>389</v>
      </c>
      <c r="Z8764" t="s">
        <v>28726</v>
      </c>
      <c r="AA8764" t="s">
        <v>28146</v>
      </c>
      <c r="AB8764" t="s">
        <v>125</v>
      </c>
      <c r="AO8764" s="171"/>
      <c r="AP8764" s="171"/>
      <c r="AQ8764" s="171"/>
      <c r="AR8764" s="171"/>
    </row>
    <row r="8765" spans="24:44">
      <c r="X8765" t="s">
        <v>28727</v>
      </c>
      <c r="Y8765" t="s">
        <v>389</v>
      </c>
      <c r="Z8765" t="s">
        <v>28728</v>
      </c>
      <c r="AA8765" t="s">
        <v>22509</v>
      </c>
      <c r="AB8765" t="s">
        <v>5354</v>
      </c>
      <c r="AO8765" s="171"/>
      <c r="AP8765" s="171"/>
      <c r="AQ8765" s="171"/>
      <c r="AR8765" s="171"/>
    </row>
    <row r="8766" spans="24:44">
      <c r="X8766" t="s">
        <v>28729</v>
      </c>
      <c r="Y8766" t="s">
        <v>386</v>
      </c>
      <c r="Z8766" t="s">
        <v>28730</v>
      </c>
      <c r="AA8766" t="s">
        <v>28146</v>
      </c>
      <c r="AB8766" t="s">
        <v>125</v>
      </c>
      <c r="AO8766" s="171"/>
      <c r="AP8766" s="171"/>
      <c r="AQ8766" s="171"/>
      <c r="AR8766" s="171"/>
    </row>
    <row r="8767" spans="24:44">
      <c r="X8767" t="s">
        <v>28731</v>
      </c>
      <c r="Y8767" t="s">
        <v>389</v>
      </c>
      <c r="Z8767" t="s">
        <v>28732</v>
      </c>
      <c r="AA8767" t="s">
        <v>28733</v>
      </c>
      <c r="AB8767" t="s">
        <v>5354</v>
      </c>
      <c r="AO8767" s="171"/>
      <c r="AP8767" s="171"/>
      <c r="AQ8767" s="171"/>
      <c r="AR8767" s="171"/>
    </row>
    <row r="8768" spans="24:44">
      <c r="X8768" t="s">
        <v>28734</v>
      </c>
      <c r="Y8768" t="s">
        <v>389</v>
      </c>
      <c r="Z8768" t="s">
        <v>28735</v>
      </c>
      <c r="AA8768" t="s">
        <v>22509</v>
      </c>
      <c r="AB8768" t="s">
        <v>5354</v>
      </c>
      <c r="AO8768" s="171"/>
      <c r="AP8768" s="171"/>
      <c r="AQ8768" s="171"/>
      <c r="AR8768" s="171"/>
    </row>
    <row r="8769" spans="24:44">
      <c r="X8769" t="s">
        <v>28736</v>
      </c>
      <c r="Y8769" t="s">
        <v>386</v>
      </c>
      <c r="Z8769" t="s">
        <v>28737</v>
      </c>
      <c r="AA8769" t="s">
        <v>28146</v>
      </c>
      <c r="AB8769" t="s">
        <v>125</v>
      </c>
      <c r="AO8769" s="171"/>
      <c r="AP8769" s="171"/>
      <c r="AQ8769" s="171"/>
      <c r="AR8769" s="171"/>
    </row>
    <row r="8770" spans="24:44">
      <c r="X8770" t="s">
        <v>28738</v>
      </c>
      <c r="Y8770" t="s">
        <v>386</v>
      </c>
      <c r="Z8770" t="s">
        <v>28739</v>
      </c>
      <c r="AA8770" t="s">
        <v>1008</v>
      </c>
      <c r="AB8770" t="s">
        <v>10553</v>
      </c>
      <c r="AO8770" s="171"/>
      <c r="AP8770" s="171"/>
      <c r="AQ8770" s="171"/>
      <c r="AR8770" s="171"/>
    </row>
    <row r="8771" spans="24:44">
      <c r="X8771" t="s">
        <v>28740</v>
      </c>
      <c r="Y8771" t="s">
        <v>386</v>
      </c>
      <c r="Z8771" t="s">
        <v>28741</v>
      </c>
      <c r="AA8771" t="s">
        <v>28733</v>
      </c>
      <c r="AB8771" t="s">
        <v>5354</v>
      </c>
      <c r="AO8771" s="171"/>
      <c r="AP8771" s="171"/>
      <c r="AQ8771" s="171"/>
      <c r="AR8771" s="171"/>
    </row>
    <row r="8772" spans="24:44">
      <c r="X8772" t="s">
        <v>28742</v>
      </c>
      <c r="Y8772" t="s">
        <v>386</v>
      </c>
      <c r="Z8772" t="s">
        <v>28743</v>
      </c>
      <c r="AA8772" t="s">
        <v>25180</v>
      </c>
      <c r="AB8772" t="s">
        <v>5354</v>
      </c>
      <c r="AO8772" s="171"/>
      <c r="AP8772" s="171"/>
      <c r="AQ8772" s="171"/>
      <c r="AR8772" s="171"/>
    </row>
    <row r="8773" spans="24:44">
      <c r="X8773" t="s">
        <v>28744</v>
      </c>
      <c r="Y8773" t="s">
        <v>386</v>
      </c>
      <c r="Z8773" t="s">
        <v>28745</v>
      </c>
      <c r="AA8773" t="s">
        <v>25180</v>
      </c>
      <c r="AB8773" t="s">
        <v>5354</v>
      </c>
      <c r="AO8773" s="171"/>
      <c r="AP8773" s="171"/>
      <c r="AQ8773" s="171"/>
      <c r="AR8773" s="171"/>
    </row>
    <row r="8774" spans="24:44">
      <c r="X8774" t="s">
        <v>28746</v>
      </c>
      <c r="Y8774" t="s">
        <v>386</v>
      </c>
      <c r="Z8774" t="s">
        <v>28747</v>
      </c>
      <c r="AA8774" t="s">
        <v>25180</v>
      </c>
      <c r="AB8774" t="s">
        <v>5354</v>
      </c>
      <c r="AO8774" s="171"/>
      <c r="AP8774" s="171"/>
      <c r="AQ8774" s="171"/>
      <c r="AR8774" s="171"/>
    </row>
    <row r="8775" spans="24:44">
      <c r="X8775" t="s">
        <v>28748</v>
      </c>
      <c r="Y8775" t="s">
        <v>389</v>
      </c>
      <c r="Z8775" t="s">
        <v>28749</v>
      </c>
      <c r="AA8775" t="s">
        <v>22398</v>
      </c>
      <c r="AB8775" t="s">
        <v>125</v>
      </c>
      <c r="AO8775" s="171"/>
      <c r="AP8775" s="171"/>
      <c r="AQ8775" s="171"/>
      <c r="AR8775" s="171"/>
    </row>
    <row r="8776" spans="24:44">
      <c r="X8776" t="s">
        <v>28750</v>
      </c>
      <c r="Y8776" t="s">
        <v>389</v>
      </c>
      <c r="Z8776" t="s">
        <v>23682</v>
      </c>
      <c r="AA8776" t="s">
        <v>26237</v>
      </c>
      <c r="AB8776" t="s">
        <v>5354</v>
      </c>
      <c r="AO8776" s="171"/>
      <c r="AP8776" s="171"/>
      <c r="AQ8776" s="171"/>
      <c r="AR8776" s="171"/>
    </row>
    <row r="8777" spans="24:44">
      <c r="X8777" t="s">
        <v>28751</v>
      </c>
      <c r="Y8777" t="s">
        <v>389</v>
      </c>
      <c r="Z8777" t="s">
        <v>28752</v>
      </c>
      <c r="AA8777" t="s">
        <v>22509</v>
      </c>
      <c r="AB8777" t="s">
        <v>5354</v>
      </c>
      <c r="AO8777" s="171"/>
      <c r="AP8777" s="171"/>
      <c r="AQ8777" s="171"/>
      <c r="AR8777" s="171"/>
    </row>
    <row r="8778" spans="24:44">
      <c r="X8778" t="s">
        <v>28753</v>
      </c>
      <c r="Y8778" t="s">
        <v>389</v>
      </c>
      <c r="Z8778" t="s">
        <v>28754</v>
      </c>
      <c r="AA8778" t="s">
        <v>23806</v>
      </c>
      <c r="AB8778" t="s">
        <v>5354</v>
      </c>
      <c r="AO8778" s="171"/>
      <c r="AP8778" s="171"/>
      <c r="AQ8778" s="171"/>
      <c r="AR8778" s="171"/>
    </row>
    <row r="8779" spans="24:44">
      <c r="X8779" t="s">
        <v>5781</v>
      </c>
      <c r="Y8779" t="s">
        <v>386</v>
      </c>
      <c r="Z8779" t="s">
        <v>28755</v>
      </c>
      <c r="AA8779" t="s">
        <v>25559</v>
      </c>
      <c r="AB8779" t="s">
        <v>5354</v>
      </c>
      <c r="AO8779" s="171"/>
      <c r="AP8779" s="171"/>
      <c r="AQ8779" s="171"/>
      <c r="AR8779" s="171"/>
    </row>
    <row r="8780" spans="24:44">
      <c r="X8780" t="s">
        <v>1324</v>
      </c>
      <c r="Y8780" t="s">
        <v>386</v>
      </c>
      <c r="Z8780" t="s">
        <v>28756</v>
      </c>
      <c r="AA8780" t="s">
        <v>28146</v>
      </c>
      <c r="AB8780" t="s">
        <v>125</v>
      </c>
      <c r="AO8780" s="171"/>
      <c r="AP8780" s="171"/>
      <c r="AQ8780" s="171"/>
      <c r="AR8780" s="171"/>
    </row>
    <row r="8781" spans="24:44">
      <c r="X8781" t="s">
        <v>28757</v>
      </c>
      <c r="Y8781" t="s">
        <v>386</v>
      </c>
      <c r="Z8781" t="s">
        <v>28491</v>
      </c>
      <c r="AA8781" t="s">
        <v>28758</v>
      </c>
      <c r="AB8781" t="s">
        <v>10553</v>
      </c>
      <c r="AO8781" s="171"/>
      <c r="AP8781" s="171"/>
      <c r="AQ8781" s="171"/>
      <c r="AR8781" s="171"/>
    </row>
    <row r="8782" spans="24:44">
      <c r="X8782" t="s">
        <v>2389</v>
      </c>
      <c r="Y8782" t="s">
        <v>386</v>
      </c>
      <c r="Z8782" t="s">
        <v>28759</v>
      </c>
      <c r="AA8782" t="s">
        <v>22398</v>
      </c>
      <c r="AB8782" t="s">
        <v>125</v>
      </c>
      <c r="AO8782" s="171"/>
      <c r="AP8782" s="171"/>
      <c r="AQ8782" s="171"/>
      <c r="AR8782" s="171"/>
    </row>
    <row r="8783" spans="24:44">
      <c r="X8783" t="s">
        <v>28760</v>
      </c>
      <c r="Y8783" t="s">
        <v>386</v>
      </c>
      <c r="Z8783" t="s">
        <v>28761</v>
      </c>
      <c r="AA8783" t="s">
        <v>23416</v>
      </c>
      <c r="AB8783" t="s">
        <v>125</v>
      </c>
      <c r="AO8783" s="171"/>
      <c r="AP8783" s="171"/>
      <c r="AQ8783" s="171"/>
      <c r="AR8783" s="171"/>
    </row>
    <row r="8784" spans="24:44">
      <c r="X8784" t="s">
        <v>28762</v>
      </c>
      <c r="Y8784" t="s">
        <v>389</v>
      </c>
      <c r="Z8784" t="s">
        <v>28763</v>
      </c>
      <c r="AA8784" t="s">
        <v>25180</v>
      </c>
      <c r="AB8784" t="s">
        <v>5354</v>
      </c>
      <c r="AO8784" s="171"/>
      <c r="AP8784" s="171"/>
      <c r="AQ8784" s="171"/>
      <c r="AR8784" s="171"/>
    </row>
    <row r="8785" spans="24:44">
      <c r="X8785" t="s">
        <v>28764</v>
      </c>
      <c r="Y8785" t="s">
        <v>386</v>
      </c>
      <c r="Z8785" t="s">
        <v>28765</v>
      </c>
      <c r="AA8785" t="s">
        <v>28146</v>
      </c>
      <c r="AB8785" t="s">
        <v>125</v>
      </c>
      <c r="AO8785" s="171"/>
      <c r="AP8785" s="171"/>
      <c r="AQ8785" s="171"/>
      <c r="AR8785" s="171"/>
    </row>
    <row r="8786" spans="24:44">
      <c r="X8786" t="s">
        <v>28766</v>
      </c>
      <c r="Y8786" t="s">
        <v>389</v>
      </c>
      <c r="Z8786" t="s">
        <v>28767</v>
      </c>
      <c r="AA8786" t="s">
        <v>22509</v>
      </c>
      <c r="AB8786" t="s">
        <v>5354</v>
      </c>
      <c r="AO8786" s="171"/>
      <c r="AP8786" s="171"/>
      <c r="AQ8786" s="171"/>
      <c r="AR8786" s="171"/>
    </row>
    <row r="8787" spans="24:44">
      <c r="X8787" t="s">
        <v>28768</v>
      </c>
      <c r="Y8787" t="s">
        <v>386</v>
      </c>
      <c r="Z8787" t="s">
        <v>23697</v>
      </c>
      <c r="AA8787" t="s">
        <v>26240</v>
      </c>
      <c r="AB8787" t="s">
        <v>5354</v>
      </c>
      <c r="AO8787" s="171"/>
      <c r="AP8787" s="171"/>
      <c r="AQ8787" s="171"/>
      <c r="AR8787" s="171"/>
    </row>
    <row r="8788" spans="24:44">
      <c r="X8788" t="s">
        <v>28769</v>
      </c>
      <c r="Y8788" t="s">
        <v>389</v>
      </c>
      <c r="Z8788" t="s">
        <v>28770</v>
      </c>
      <c r="AA8788" t="s">
        <v>740</v>
      </c>
      <c r="AB8788" t="s">
        <v>10553</v>
      </c>
      <c r="AO8788" s="171"/>
      <c r="AP8788" s="171"/>
      <c r="AQ8788" s="171"/>
      <c r="AR8788" s="171"/>
    </row>
    <row r="8789" spans="24:44">
      <c r="X8789" t="s">
        <v>28771</v>
      </c>
      <c r="Y8789" t="s">
        <v>386</v>
      </c>
      <c r="Z8789" t="s">
        <v>28772</v>
      </c>
      <c r="AA8789" t="s">
        <v>28773</v>
      </c>
      <c r="AB8789" t="s">
        <v>28774</v>
      </c>
      <c r="AO8789" s="171"/>
      <c r="AP8789" s="171"/>
      <c r="AQ8789" s="171"/>
      <c r="AR8789" s="171"/>
    </row>
    <row r="8790" spans="24:44">
      <c r="X8790" t="s">
        <v>28775</v>
      </c>
      <c r="Y8790" t="s">
        <v>389</v>
      </c>
      <c r="Z8790" t="s">
        <v>28776</v>
      </c>
      <c r="AA8790" t="s">
        <v>740</v>
      </c>
      <c r="AB8790" t="s">
        <v>10553</v>
      </c>
      <c r="AO8790" s="171"/>
      <c r="AP8790" s="171"/>
      <c r="AQ8790" s="171"/>
      <c r="AR8790" s="171"/>
    </row>
    <row r="8791" spans="24:44">
      <c r="X8791" t="s">
        <v>28777</v>
      </c>
      <c r="Y8791" t="s">
        <v>386</v>
      </c>
      <c r="Z8791" t="s">
        <v>23702</v>
      </c>
      <c r="AA8791" t="s">
        <v>26237</v>
      </c>
      <c r="AB8791" t="s">
        <v>5354</v>
      </c>
      <c r="AO8791" s="171"/>
      <c r="AP8791" s="171"/>
      <c r="AQ8791" s="171"/>
      <c r="AR8791" s="171"/>
    </row>
    <row r="8792" spans="24:44">
      <c r="X8792" t="s">
        <v>28778</v>
      </c>
      <c r="Y8792" t="s">
        <v>389</v>
      </c>
      <c r="Z8792" t="s">
        <v>28779</v>
      </c>
      <c r="AA8792" t="s">
        <v>846</v>
      </c>
      <c r="AB8792" t="s">
        <v>28506</v>
      </c>
      <c r="AO8792" s="171"/>
      <c r="AP8792" s="171"/>
      <c r="AQ8792" s="171"/>
      <c r="AR8792" s="171"/>
    </row>
    <row r="8793" spans="24:44">
      <c r="X8793" t="s">
        <v>28780</v>
      </c>
      <c r="Y8793" t="s">
        <v>386</v>
      </c>
      <c r="Z8793" t="s">
        <v>28781</v>
      </c>
      <c r="AA8793" t="s">
        <v>28146</v>
      </c>
      <c r="AB8793" t="s">
        <v>125</v>
      </c>
      <c r="AO8793" s="171"/>
      <c r="AP8793" s="171"/>
      <c r="AQ8793" s="171"/>
      <c r="AR8793" s="171"/>
    </row>
    <row r="8794" spans="24:44">
      <c r="X8794" t="s">
        <v>28782</v>
      </c>
      <c r="Y8794" t="s">
        <v>389</v>
      </c>
      <c r="Z8794" t="s">
        <v>28783</v>
      </c>
      <c r="AA8794" t="s">
        <v>22509</v>
      </c>
      <c r="AB8794" t="s">
        <v>5354</v>
      </c>
      <c r="AO8794" s="171"/>
      <c r="AP8794" s="171"/>
      <c r="AQ8794" s="171"/>
      <c r="AR8794" s="171"/>
    </row>
    <row r="8795" spans="24:44">
      <c r="X8795" t="s">
        <v>28784</v>
      </c>
      <c r="Y8795" t="s">
        <v>389</v>
      </c>
      <c r="Z8795" t="s">
        <v>28785</v>
      </c>
      <c r="AA8795" t="s">
        <v>22509</v>
      </c>
      <c r="AB8795" t="s">
        <v>5354</v>
      </c>
      <c r="AO8795" s="171"/>
      <c r="AP8795" s="171"/>
      <c r="AQ8795" s="171"/>
      <c r="AR8795" s="171"/>
    </row>
    <row r="8796" spans="24:44">
      <c r="X8796" t="s">
        <v>28786</v>
      </c>
      <c r="Y8796" t="s">
        <v>386</v>
      </c>
      <c r="Z8796" t="s">
        <v>28787</v>
      </c>
      <c r="AA8796" t="s">
        <v>25180</v>
      </c>
      <c r="AB8796" t="s">
        <v>5354</v>
      </c>
      <c r="AO8796" s="171"/>
      <c r="AP8796" s="171"/>
      <c r="AQ8796" s="171"/>
      <c r="AR8796" s="171"/>
    </row>
    <row r="8797" spans="24:44">
      <c r="X8797" t="s">
        <v>28788</v>
      </c>
      <c r="Y8797" t="s">
        <v>386</v>
      </c>
      <c r="Z8797" t="s">
        <v>28789</v>
      </c>
      <c r="AA8797" t="s">
        <v>846</v>
      </c>
      <c r="AB8797" t="s">
        <v>28506</v>
      </c>
      <c r="AO8797" s="171"/>
      <c r="AP8797" s="171"/>
      <c r="AQ8797" s="171"/>
      <c r="AR8797" s="171"/>
    </row>
    <row r="8798" spans="24:44">
      <c r="X8798" t="s">
        <v>28790</v>
      </c>
      <c r="Y8798" t="s">
        <v>389</v>
      </c>
      <c r="Z8798" t="s">
        <v>28791</v>
      </c>
      <c r="AA8798" t="s">
        <v>846</v>
      </c>
      <c r="AB8798" t="s">
        <v>28506</v>
      </c>
      <c r="AO8798" s="171"/>
      <c r="AP8798" s="171"/>
      <c r="AQ8798" s="171"/>
      <c r="AR8798" s="171"/>
    </row>
    <row r="8799" spans="24:44">
      <c r="X8799" t="s">
        <v>28792</v>
      </c>
      <c r="Y8799" t="s">
        <v>389</v>
      </c>
      <c r="Z8799" t="s">
        <v>28793</v>
      </c>
      <c r="AA8799" t="s">
        <v>25162</v>
      </c>
      <c r="AB8799" t="s">
        <v>5354</v>
      </c>
      <c r="AO8799" s="171"/>
      <c r="AP8799" s="171"/>
      <c r="AQ8799" s="171"/>
      <c r="AR8799" s="171"/>
    </row>
    <row r="8800" spans="24:44">
      <c r="X8800" t="s">
        <v>28794</v>
      </c>
      <c r="Y8800" t="s">
        <v>386</v>
      </c>
      <c r="Z8800" t="s">
        <v>23727</v>
      </c>
      <c r="AA8800" t="s">
        <v>26237</v>
      </c>
      <c r="AB8800" t="s">
        <v>5354</v>
      </c>
      <c r="AO8800" s="171"/>
      <c r="AP8800" s="171"/>
      <c r="AQ8800" s="171"/>
      <c r="AR8800" s="171"/>
    </row>
    <row r="8801" spans="24:44">
      <c r="X8801" t="s">
        <v>2394</v>
      </c>
      <c r="Y8801" t="s">
        <v>386</v>
      </c>
      <c r="Z8801" t="s">
        <v>28795</v>
      </c>
      <c r="AA8801" t="s">
        <v>28146</v>
      </c>
      <c r="AB8801" t="s">
        <v>125</v>
      </c>
      <c r="AO8801" s="171"/>
      <c r="AP8801" s="171"/>
      <c r="AQ8801" s="171"/>
      <c r="AR8801" s="171"/>
    </row>
    <row r="8802" spans="24:44">
      <c r="X8802" t="s">
        <v>2399</v>
      </c>
      <c r="Y8802" t="s">
        <v>386</v>
      </c>
      <c r="Z8802" t="s">
        <v>28796</v>
      </c>
      <c r="AA8802" t="s">
        <v>28146</v>
      </c>
      <c r="AB8802" t="s">
        <v>125</v>
      </c>
      <c r="AO8802" s="171"/>
      <c r="AP8802" s="171"/>
      <c r="AQ8802" s="171"/>
      <c r="AR8802" s="171"/>
    </row>
    <row r="8803" spans="24:44">
      <c r="X8803" t="s">
        <v>28797</v>
      </c>
      <c r="Y8803" t="s">
        <v>389</v>
      </c>
      <c r="Z8803" t="s">
        <v>28798</v>
      </c>
      <c r="AA8803" t="s">
        <v>23806</v>
      </c>
      <c r="AB8803" t="s">
        <v>5354</v>
      </c>
      <c r="AO8803" s="171"/>
      <c r="AP8803" s="171"/>
      <c r="AQ8803" s="171"/>
      <c r="AR8803" s="171"/>
    </row>
    <row r="8804" spans="24:44">
      <c r="X8804" t="s">
        <v>28799</v>
      </c>
      <c r="Y8804" t="s">
        <v>386</v>
      </c>
      <c r="Z8804" t="s">
        <v>28800</v>
      </c>
      <c r="AA8804" t="s">
        <v>762</v>
      </c>
      <c r="AB8804" t="s">
        <v>27031</v>
      </c>
      <c r="AO8804" s="171"/>
      <c r="AP8804" s="171"/>
      <c r="AQ8804" s="171"/>
      <c r="AR8804" s="171"/>
    </row>
    <row r="8805" spans="24:44">
      <c r="X8805" t="s">
        <v>28801</v>
      </c>
      <c r="Y8805" t="s">
        <v>389</v>
      </c>
      <c r="Z8805" t="s">
        <v>28802</v>
      </c>
      <c r="AA8805" t="s">
        <v>22509</v>
      </c>
      <c r="AB8805" t="s">
        <v>5354</v>
      </c>
      <c r="AO8805" s="171"/>
      <c r="AP8805" s="171"/>
      <c r="AQ8805" s="171"/>
      <c r="AR8805" s="171"/>
    </row>
    <row r="8806" spans="24:44">
      <c r="X8806" t="s">
        <v>28803</v>
      </c>
      <c r="Y8806" t="s">
        <v>386</v>
      </c>
      <c r="Z8806" t="s">
        <v>23739</v>
      </c>
      <c r="AA8806" t="s">
        <v>26237</v>
      </c>
      <c r="AB8806" t="s">
        <v>5354</v>
      </c>
      <c r="AO8806" s="171"/>
      <c r="AP8806" s="171"/>
      <c r="AQ8806" s="171"/>
      <c r="AR8806" s="171"/>
    </row>
    <row r="8807" spans="24:44">
      <c r="X8807" t="s">
        <v>28804</v>
      </c>
      <c r="Y8807" t="s">
        <v>389</v>
      </c>
      <c r="Z8807" t="s">
        <v>28805</v>
      </c>
      <c r="AA8807" t="s">
        <v>23396</v>
      </c>
      <c r="AB8807" t="s">
        <v>10553</v>
      </c>
      <c r="AO8807" s="171"/>
      <c r="AP8807" s="171"/>
      <c r="AQ8807" s="171"/>
      <c r="AR8807" s="171"/>
    </row>
    <row r="8808" spans="24:44">
      <c r="X8808" t="s">
        <v>28806</v>
      </c>
      <c r="Y8808" t="s">
        <v>386</v>
      </c>
      <c r="Z8808" t="s">
        <v>28807</v>
      </c>
      <c r="AA8808" t="s">
        <v>28146</v>
      </c>
      <c r="AB8808" t="s">
        <v>125</v>
      </c>
      <c r="AO8808" s="171"/>
      <c r="AP8808" s="171"/>
      <c r="AQ8808" s="171"/>
      <c r="AR8808" s="171"/>
    </row>
    <row r="8809" spans="24:44">
      <c r="X8809" t="s">
        <v>28808</v>
      </c>
      <c r="Y8809" t="s">
        <v>389</v>
      </c>
      <c r="Z8809" t="s">
        <v>28809</v>
      </c>
      <c r="AA8809" t="s">
        <v>22437</v>
      </c>
      <c r="AB8809" t="s">
        <v>125</v>
      </c>
      <c r="AO8809" s="171"/>
      <c r="AP8809" s="171"/>
      <c r="AQ8809" s="171"/>
      <c r="AR8809" s="171"/>
    </row>
    <row r="8810" spans="24:44">
      <c r="X8810" t="s">
        <v>28810</v>
      </c>
      <c r="Y8810" t="s">
        <v>389</v>
      </c>
      <c r="Z8810" t="s">
        <v>23747</v>
      </c>
      <c r="AA8810" t="s">
        <v>26237</v>
      </c>
      <c r="AB8810" t="s">
        <v>5354</v>
      </c>
      <c r="AO8810" s="171"/>
      <c r="AP8810" s="171"/>
      <c r="AQ8810" s="171"/>
      <c r="AR8810" s="171"/>
    </row>
    <row r="8811" spans="24:44">
      <c r="X8811" t="s">
        <v>28811</v>
      </c>
      <c r="Y8811" t="s">
        <v>386</v>
      </c>
      <c r="Z8811" t="s">
        <v>28812</v>
      </c>
      <c r="AA8811" t="s">
        <v>22398</v>
      </c>
      <c r="AB8811" t="s">
        <v>125</v>
      </c>
      <c r="AO8811" s="171"/>
      <c r="AP8811" s="171"/>
      <c r="AQ8811" s="171"/>
      <c r="AR8811" s="171"/>
    </row>
    <row r="8812" spans="24:44">
      <c r="X8812" t="s">
        <v>28813</v>
      </c>
      <c r="Y8812" t="s">
        <v>389</v>
      </c>
      <c r="Z8812" t="s">
        <v>28814</v>
      </c>
      <c r="AA8812" t="s">
        <v>762</v>
      </c>
      <c r="AB8812" t="s">
        <v>27031</v>
      </c>
      <c r="AO8812" s="171"/>
      <c r="AP8812" s="171"/>
      <c r="AQ8812" s="171"/>
      <c r="AR8812" s="171"/>
    </row>
    <row r="8813" spans="24:44">
      <c r="X8813" t="s">
        <v>28815</v>
      </c>
      <c r="Y8813" t="s">
        <v>389</v>
      </c>
      <c r="Z8813" t="s">
        <v>28816</v>
      </c>
      <c r="AA8813" t="s">
        <v>23040</v>
      </c>
      <c r="AB8813" t="s">
        <v>125</v>
      </c>
      <c r="AO8813" s="171"/>
      <c r="AP8813" s="171"/>
      <c r="AQ8813" s="171"/>
      <c r="AR8813" s="171"/>
    </row>
    <row r="8814" spans="24:44">
      <c r="X8814" t="s">
        <v>28817</v>
      </c>
      <c r="Y8814" t="s">
        <v>389</v>
      </c>
      <c r="Z8814" t="s">
        <v>23753</v>
      </c>
      <c r="AA8814" t="s">
        <v>26237</v>
      </c>
      <c r="AB8814" t="s">
        <v>5354</v>
      </c>
      <c r="AO8814" s="171"/>
      <c r="AP8814" s="171"/>
      <c r="AQ8814" s="171"/>
      <c r="AR8814" s="171"/>
    </row>
    <row r="8815" spans="24:44">
      <c r="X8815" t="s">
        <v>28818</v>
      </c>
      <c r="Y8815" t="s">
        <v>389</v>
      </c>
      <c r="Z8815" t="s">
        <v>28819</v>
      </c>
      <c r="AA8815" t="s">
        <v>22509</v>
      </c>
      <c r="AB8815" t="s">
        <v>5354</v>
      </c>
      <c r="AO8815" s="171"/>
      <c r="AP8815" s="171"/>
      <c r="AQ8815" s="171"/>
      <c r="AR8815" s="171"/>
    </row>
    <row r="8816" spans="24:44">
      <c r="X8816" t="s">
        <v>28820</v>
      </c>
      <c r="Y8816" t="s">
        <v>389</v>
      </c>
      <c r="Z8816" t="s">
        <v>28821</v>
      </c>
      <c r="AA8816" t="s">
        <v>22509</v>
      </c>
      <c r="AB8816" t="s">
        <v>5354</v>
      </c>
      <c r="AO8816" s="171"/>
      <c r="AP8816" s="171"/>
      <c r="AQ8816" s="171"/>
      <c r="AR8816" s="171"/>
    </row>
    <row r="8817" spans="24:44">
      <c r="X8817" t="s">
        <v>28822</v>
      </c>
      <c r="Y8817" t="s">
        <v>389</v>
      </c>
      <c r="Z8817" t="s">
        <v>28823</v>
      </c>
      <c r="AA8817" t="s">
        <v>28146</v>
      </c>
      <c r="AB8817" t="s">
        <v>125</v>
      </c>
      <c r="AO8817" s="171"/>
      <c r="AP8817" s="171"/>
      <c r="AQ8817" s="171"/>
      <c r="AR8817" s="171"/>
    </row>
    <row r="8818" spans="24:44">
      <c r="X8818" t="s">
        <v>3403</v>
      </c>
      <c r="Y8818" t="s">
        <v>386</v>
      </c>
      <c r="Z8818" t="s">
        <v>28824</v>
      </c>
      <c r="AA8818" t="s">
        <v>22398</v>
      </c>
      <c r="AB8818" t="s">
        <v>125</v>
      </c>
      <c r="AO8818" s="171"/>
      <c r="AP8818" s="171"/>
      <c r="AQ8818" s="171"/>
      <c r="AR8818" s="171"/>
    </row>
    <row r="8819" spans="24:44">
      <c r="X8819" t="s">
        <v>3408</v>
      </c>
      <c r="Y8819" t="s">
        <v>386</v>
      </c>
      <c r="Z8819" t="s">
        <v>28825</v>
      </c>
      <c r="AA8819" t="s">
        <v>22398</v>
      </c>
      <c r="AB8819" t="s">
        <v>125</v>
      </c>
      <c r="AO8819" s="171"/>
      <c r="AP8819" s="171"/>
      <c r="AQ8819" s="171"/>
      <c r="AR8819" s="171"/>
    </row>
    <row r="8820" spans="24:44">
      <c r="X8820" t="s">
        <v>28826</v>
      </c>
      <c r="Y8820" t="s">
        <v>389</v>
      </c>
      <c r="Z8820" t="s">
        <v>28827</v>
      </c>
      <c r="AA8820" t="s">
        <v>28146</v>
      </c>
      <c r="AB8820" t="s">
        <v>125</v>
      </c>
      <c r="AO8820" s="171"/>
      <c r="AP8820" s="171"/>
      <c r="AQ8820" s="171"/>
      <c r="AR8820" s="171"/>
    </row>
    <row r="8821" spans="24:44">
      <c r="X8821" t="s">
        <v>28828</v>
      </c>
      <c r="Y8821" t="s">
        <v>389</v>
      </c>
      <c r="Z8821" t="s">
        <v>28829</v>
      </c>
      <c r="AA8821" t="s">
        <v>22509</v>
      </c>
      <c r="AB8821" t="s">
        <v>5354</v>
      </c>
      <c r="AO8821" s="171"/>
      <c r="AP8821" s="171"/>
      <c r="AQ8821" s="171"/>
      <c r="AR8821" s="171"/>
    </row>
    <row r="8822" spans="24:44">
      <c r="X8822" t="s">
        <v>28830</v>
      </c>
      <c r="Y8822" t="s">
        <v>386</v>
      </c>
      <c r="Z8822" t="s">
        <v>28831</v>
      </c>
      <c r="AA8822" t="s">
        <v>23416</v>
      </c>
      <c r="AB8822" t="s">
        <v>125</v>
      </c>
      <c r="AO8822" s="171"/>
      <c r="AP8822" s="171"/>
      <c r="AQ8822" s="171"/>
      <c r="AR8822" s="171"/>
    </row>
    <row r="8823" spans="24:44">
      <c r="X8823" t="s">
        <v>28832</v>
      </c>
      <c r="Y8823" t="s">
        <v>389</v>
      </c>
      <c r="Z8823" t="s">
        <v>28833</v>
      </c>
      <c r="AA8823" t="s">
        <v>22509</v>
      </c>
      <c r="AB8823" t="s">
        <v>5354</v>
      </c>
      <c r="AO8823" s="171"/>
      <c r="AP8823" s="171"/>
      <c r="AQ8823" s="171"/>
      <c r="AR8823" s="171"/>
    </row>
    <row r="8824" spans="24:44">
      <c r="X8824" t="s">
        <v>28834</v>
      </c>
      <c r="Y8824" t="s">
        <v>389</v>
      </c>
      <c r="Z8824" t="s">
        <v>28835</v>
      </c>
      <c r="AA8824" t="s">
        <v>22509</v>
      </c>
      <c r="AB8824" t="s">
        <v>5354</v>
      </c>
      <c r="AO8824" s="171"/>
      <c r="AP8824" s="171"/>
      <c r="AQ8824" s="171"/>
      <c r="AR8824" s="171"/>
    </row>
    <row r="8825" spans="24:44">
      <c r="X8825" t="s">
        <v>28836</v>
      </c>
      <c r="Y8825" t="s">
        <v>389</v>
      </c>
      <c r="Z8825" t="s">
        <v>28837</v>
      </c>
      <c r="AA8825" t="s">
        <v>22509</v>
      </c>
      <c r="AB8825" t="s">
        <v>5354</v>
      </c>
      <c r="AO8825" s="171"/>
      <c r="AP8825" s="171"/>
      <c r="AQ8825" s="171"/>
      <c r="AR8825" s="171"/>
    </row>
    <row r="8826" spans="24:44">
      <c r="X8826" t="s">
        <v>28838</v>
      </c>
      <c r="Y8826" t="s">
        <v>389</v>
      </c>
      <c r="Z8826" t="s">
        <v>23766</v>
      </c>
      <c r="AA8826" t="s">
        <v>26237</v>
      </c>
      <c r="AB8826" t="s">
        <v>5354</v>
      </c>
      <c r="AO8826" s="171"/>
      <c r="AP8826" s="171"/>
      <c r="AQ8826" s="171"/>
      <c r="AR8826" s="171"/>
    </row>
    <row r="8827" spans="24:44">
      <c r="X8827" t="s">
        <v>28839</v>
      </c>
      <c r="Y8827" t="s">
        <v>389</v>
      </c>
      <c r="Z8827" t="s">
        <v>28840</v>
      </c>
      <c r="AA8827" t="s">
        <v>22509</v>
      </c>
      <c r="AB8827" t="s">
        <v>5354</v>
      </c>
      <c r="AO8827" s="171"/>
      <c r="AP8827" s="171"/>
      <c r="AQ8827" s="171"/>
      <c r="AR8827" s="171"/>
    </row>
    <row r="8828" spans="24:44">
      <c r="X8828" t="s">
        <v>28841</v>
      </c>
      <c r="Y8828" t="s">
        <v>389</v>
      </c>
      <c r="Z8828" t="s">
        <v>28842</v>
      </c>
      <c r="AA8828" t="s">
        <v>22509</v>
      </c>
      <c r="AB8828" t="s">
        <v>5354</v>
      </c>
      <c r="AO8828" s="171"/>
      <c r="AP8828" s="171"/>
      <c r="AQ8828" s="171"/>
      <c r="AR8828" s="171"/>
    </row>
    <row r="8829" spans="24:44">
      <c r="X8829" t="s">
        <v>28843</v>
      </c>
      <c r="Y8829" t="s">
        <v>389</v>
      </c>
      <c r="Z8829" t="s">
        <v>28844</v>
      </c>
      <c r="AA8829" t="s">
        <v>22509</v>
      </c>
      <c r="AB8829" t="s">
        <v>5354</v>
      </c>
      <c r="AO8829" s="171"/>
      <c r="AP8829" s="171"/>
      <c r="AQ8829" s="171"/>
      <c r="AR8829" s="171"/>
    </row>
    <row r="8830" spans="24:44">
      <c r="X8830" t="s">
        <v>28845</v>
      </c>
      <c r="Y8830" t="s">
        <v>386</v>
      </c>
      <c r="Z8830" t="s">
        <v>23775</v>
      </c>
      <c r="AA8830" t="s">
        <v>26237</v>
      </c>
      <c r="AB8830" t="s">
        <v>5354</v>
      </c>
      <c r="AO8830" s="171"/>
      <c r="AP8830" s="171"/>
      <c r="AQ8830" s="171"/>
      <c r="AR8830" s="171"/>
    </row>
    <row r="8831" spans="24:44">
      <c r="X8831" t="s">
        <v>28846</v>
      </c>
      <c r="Y8831" t="s">
        <v>389</v>
      </c>
      <c r="Z8831" t="s">
        <v>28847</v>
      </c>
      <c r="AA8831" t="s">
        <v>22437</v>
      </c>
      <c r="AB8831" t="s">
        <v>125</v>
      </c>
      <c r="AO8831" s="171"/>
      <c r="AP8831" s="171"/>
      <c r="AQ8831" s="171"/>
      <c r="AR8831" s="171"/>
    </row>
    <row r="8832" spans="24:44">
      <c r="X8832" t="s">
        <v>28848</v>
      </c>
      <c r="Y8832" t="s">
        <v>386</v>
      </c>
      <c r="Z8832" t="s">
        <v>28849</v>
      </c>
      <c r="AA8832" t="s">
        <v>25180</v>
      </c>
      <c r="AB8832" t="s">
        <v>5354</v>
      </c>
      <c r="AO8832" s="171"/>
      <c r="AP8832" s="171"/>
      <c r="AQ8832" s="171"/>
      <c r="AR8832" s="171"/>
    </row>
    <row r="8833" spans="24:44">
      <c r="X8833" t="s">
        <v>28850</v>
      </c>
      <c r="Y8833" t="s">
        <v>389</v>
      </c>
      <c r="Z8833" t="s">
        <v>28851</v>
      </c>
      <c r="AA8833" t="s">
        <v>22509</v>
      </c>
      <c r="AB8833" t="s">
        <v>5354</v>
      </c>
      <c r="AO8833" s="171"/>
      <c r="AP8833" s="171"/>
      <c r="AQ8833" s="171"/>
      <c r="AR8833" s="171"/>
    </row>
    <row r="8834" spans="24:44">
      <c r="X8834" t="s">
        <v>28852</v>
      </c>
      <c r="Y8834" t="s">
        <v>389</v>
      </c>
      <c r="Z8834" t="s">
        <v>23780</v>
      </c>
      <c r="AA8834" t="s">
        <v>26237</v>
      </c>
      <c r="AB8834" t="s">
        <v>5354</v>
      </c>
      <c r="AO8834" s="171"/>
      <c r="AP8834" s="171"/>
      <c r="AQ8834" s="171"/>
      <c r="AR8834" s="171"/>
    </row>
    <row r="8835" spans="24:44">
      <c r="X8835" t="s">
        <v>3413</v>
      </c>
      <c r="Y8835" t="s">
        <v>386</v>
      </c>
      <c r="Z8835" t="s">
        <v>28853</v>
      </c>
      <c r="AA8835" t="s">
        <v>28146</v>
      </c>
      <c r="AB8835" t="s">
        <v>125</v>
      </c>
      <c r="AO8835" s="171"/>
      <c r="AP8835" s="171"/>
      <c r="AQ8835" s="171"/>
      <c r="AR8835" s="171"/>
    </row>
    <row r="8836" spans="24:44">
      <c r="X8836" t="s">
        <v>28854</v>
      </c>
      <c r="Y8836" t="s">
        <v>389</v>
      </c>
      <c r="Z8836" t="s">
        <v>28855</v>
      </c>
      <c r="AA8836" t="s">
        <v>1063</v>
      </c>
      <c r="AB8836" t="s">
        <v>10553</v>
      </c>
      <c r="AO8836" s="171"/>
      <c r="AP8836" s="171"/>
      <c r="AQ8836" s="171"/>
      <c r="AR8836" s="171"/>
    </row>
    <row r="8837" spans="24:44">
      <c r="X8837" t="s">
        <v>28856</v>
      </c>
      <c r="Y8837" t="s">
        <v>386</v>
      </c>
      <c r="Z8837" t="s">
        <v>27956</v>
      </c>
      <c r="AA8837" t="s">
        <v>1063</v>
      </c>
      <c r="AB8837" t="s">
        <v>10553</v>
      </c>
      <c r="AO8837" s="171"/>
      <c r="AP8837" s="171"/>
      <c r="AQ8837" s="171"/>
      <c r="AR8837" s="171"/>
    </row>
    <row r="8838" spans="24:44">
      <c r="X8838" t="s">
        <v>28857</v>
      </c>
      <c r="Y8838" t="s">
        <v>386</v>
      </c>
      <c r="Z8838" t="s">
        <v>23786</v>
      </c>
      <c r="AA8838" t="s">
        <v>26237</v>
      </c>
      <c r="AB8838" t="s">
        <v>5354</v>
      </c>
      <c r="AO8838" s="171"/>
      <c r="AP8838" s="171"/>
      <c r="AQ8838" s="171"/>
      <c r="AR8838" s="171"/>
    </row>
    <row r="8839" spans="24:44">
      <c r="X8839" t="s">
        <v>28858</v>
      </c>
      <c r="Y8839" t="s">
        <v>386</v>
      </c>
      <c r="Z8839" t="s">
        <v>28859</v>
      </c>
      <c r="AA8839" t="s">
        <v>26245</v>
      </c>
      <c r="AB8839" t="s">
        <v>5354</v>
      </c>
      <c r="AO8839" s="171"/>
      <c r="AP8839" s="171"/>
      <c r="AQ8839" s="171"/>
      <c r="AR8839" s="171"/>
    </row>
    <row r="8840" spans="24:44">
      <c r="X8840" t="s">
        <v>28860</v>
      </c>
      <c r="Y8840" t="s">
        <v>389</v>
      </c>
      <c r="Z8840" t="s">
        <v>25825</v>
      </c>
      <c r="AA8840" t="s">
        <v>23396</v>
      </c>
      <c r="AB8840" t="s">
        <v>10553</v>
      </c>
      <c r="AO8840" s="171"/>
      <c r="AP8840" s="171"/>
      <c r="AQ8840" s="171"/>
      <c r="AR8840" s="171"/>
    </row>
    <row r="8841" spans="24:44">
      <c r="X8841" t="s">
        <v>28861</v>
      </c>
      <c r="Y8841" t="s">
        <v>386</v>
      </c>
      <c r="Z8841" t="s">
        <v>28862</v>
      </c>
      <c r="AA8841" t="s">
        <v>26149</v>
      </c>
      <c r="AB8841" t="s">
        <v>5354</v>
      </c>
      <c r="AO8841" s="171"/>
      <c r="AP8841" s="171"/>
      <c r="AQ8841" s="171"/>
      <c r="AR8841" s="171"/>
    </row>
    <row r="8842" spans="24:44">
      <c r="X8842" t="s">
        <v>28863</v>
      </c>
      <c r="Y8842" t="s">
        <v>389</v>
      </c>
      <c r="Z8842" t="s">
        <v>25818</v>
      </c>
      <c r="AA8842" t="s">
        <v>23416</v>
      </c>
      <c r="AB8842" t="s">
        <v>125</v>
      </c>
      <c r="AO8842" s="171"/>
      <c r="AP8842" s="171"/>
      <c r="AQ8842" s="171"/>
      <c r="AR8842" s="171"/>
    </row>
    <row r="8843" spans="24:44">
      <c r="X8843" t="s">
        <v>28864</v>
      </c>
      <c r="Y8843" t="s">
        <v>389</v>
      </c>
      <c r="Z8843" t="s">
        <v>23797</v>
      </c>
      <c r="AA8843" t="s">
        <v>26254</v>
      </c>
      <c r="AB8843" t="s">
        <v>5354</v>
      </c>
      <c r="AO8843" s="171"/>
      <c r="AP8843" s="171"/>
      <c r="AQ8843" s="171"/>
      <c r="AR8843" s="171"/>
    </row>
    <row r="8844" spans="24:44">
      <c r="X8844" t="s">
        <v>28865</v>
      </c>
      <c r="Y8844" t="s">
        <v>389</v>
      </c>
      <c r="Z8844" t="s">
        <v>28866</v>
      </c>
      <c r="AA8844" t="s">
        <v>27264</v>
      </c>
      <c r="AB8844" t="s">
        <v>10553</v>
      </c>
      <c r="AO8844" s="171"/>
      <c r="AP8844" s="171"/>
      <c r="AQ8844" s="171"/>
      <c r="AR8844" s="171"/>
    </row>
    <row r="8845" spans="24:44">
      <c r="X8845" t="s">
        <v>28867</v>
      </c>
      <c r="Y8845" t="s">
        <v>386</v>
      </c>
      <c r="Z8845" t="s">
        <v>28868</v>
      </c>
      <c r="AA8845" t="s">
        <v>793</v>
      </c>
      <c r="AB8845" t="s">
        <v>10553</v>
      </c>
      <c r="AO8845" s="171"/>
      <c r="AP8845" s="171"/>
      <c r="AQ8845" s="171"/>
      <c r="AR8845" s="171"/>
    </row>
    <row r="8846" spans="24:44">
      <c r="X8846" t="s">
        <v>28869</v>
      </c>
      <c r="Y8846" t="s">
        <v>386</v>
      </c>
      <c r="Z8846" t="s">
        <v>28870</v>
      </c>
      <c r="AA8846" t="s">
        <v>793</v>
      </c>
      <c r="AB8846" t="s">
        <v>10553</v>
      </c>
      <c r="AO8846" s="171"/>
      <c r="AP8846" s="171"/>
      <c r="AQ8846" s="171"/>
      <c r="AR8846" s="171"/>
    </row>
    <row r="8847" spans="24:44">
      <c r="X8847" t="s">
        <v>28871</v>
      </c>
      <c r="Y8847" t="s">
        <v>386</v>
      </c>
      <c r="Z8847" t="s">
        <v>28872</v>
      </c>
      <c r="AA8847" t="s">
        <v>793</v>
      </c>
      <c r="AB8847" t="s">
        <v>10553</v>
      </c>
      <c r="AO8847" s="171"/>
      <c r="AP8847" s="171"/>
      <c r="AQ8847" s="171"/>
      <c r="AR8847" s="171"/>
    </row>
    <row r="8848" spans="24:44">
      <c r="X8848" t="s">
        <v>28873</v>
      </c>
      <c r="Y8848" t="s">
        <v>389</v>
      </c>
      <c r="Z8848" t="s">
        <v>28874</v>
      </c>
      <c r="AA8848" t="s">
        <v>793</v>
      </c>
      <c r="AB8848" t="s">
        <v>10553</v>
      </c>
      <c r="AO8848" s="171"/>
      <c r="AP8848" s="171"/>
      <c r="AQ8848" s="171"/>
      <c r="AR8848" s="171"/>
    </row>
    <row r="8849" spans="24:44">
      <c r="X8849" t="s">
        <v>2172</v>
      </c>
      <c r="Y8849" t="s">
        <v>386</v>
      </c>
      <c r="Z8849" t="s">
        <v>28875</v>
      </c>
      <c r="AA8849" t="s">
        <v>793</v>
      </c>
      <c r="AB8849" t="s">
        <v>10553</v>
      </c>
      <c r="AO8849" s="171"/>
      <c r="AP8849" s="171"/>
      <c r="AQ8849" s="171"/>
      <c r="AR8849" s="171"/>
    </row>
    <row r="8850" spans="24:44">
      <c r="X8850" t="s">
        <v>28876</v>
      </c>
      <c r="Y8850" t="s">
        <v>389</v>
      </c>
      <c r="Z8850" t="s">
        <v>28877</v>
      </c>
      <c r="AA8850" t="s">
        <v>22398</v>
      </c>
      <c r="AB8850" t="s">
        <v>125</v>
      </c>
      <c r="AO8850" s="171"/>
      <c r="AP8850" s="171"/>
      <c r="AQ8850" s="171"/>
      <c r="AR8850" s="171"/>
    </row>
    <row r="8851" spans="24:44">
      <c r="X8851" t="s">
        <v>28878</v>
      </c>
      <c r="Y8851" t="s">
        <v>389</v>
      </c>
      <c r="Z8851" t="s">
        <v>28879</v>
      </c>
      <c r="AA8851" t="s">
        <v>27264</v>
      </c>
      <c r="AB8851" t="s">
        <v>10553</v>
      </c>
      <c r="AO8851" s="171"/>
      <c r="AP8851" s="171"/>
      <c r="AQ8851" s="171"/>
      <c r="AR8851" s="171"/>
    </row>
    <row r="8852" spans="24:44">
      <c r="X8852" t="s">
        <v>28880</v>
      </c>
      <c r="Y8852" t="s">
        <v>389</v>
      </c>
      <c r="Z8852" t="s">
        <v>28881</v>
      </c>
      <c r="AA8852" t="s">
        <v>25180</v>
      </c>
      <c r="AB8852" t="s">
        <v>5354</v>
      </c>
      <c r="AO8852" s="171"/>
      <c r="AP8852" s="171"/>
      <c r="AQ8852" s="171"/>
      <c r="AR8852" s="171"/>
    </row>
    <row r="8853" spans="24:44">
      <c r="X8853" t="s">
        <v>28882</v>
      </c>
      <c r="Y8853" t="s">
        <v>386</v>
      </c>
      <c r="Z8853" t="s">
        <v>28883</v>
      </c>
      <c r="AA8853" t="s">
        <v>25180</v>
      </c>
      <c r="AB8853" t="s">
        <v>5354</v>
      </c>
      <c r="AO8853" s="171"/>
      <c r="AP8853" s="171"/>
      <c r="AQ8853" s="171"/>
      <c r="AR8853" s="171"/>
    </row>
    <row r="8854" spans="24:44">
      <c r="X8854" t="s">
        <v>28884</v>
      </c>
      <c r="Y8854" t="s">
        <v>386</v>
      </c>
      <c r="Z8854" t="s">
        <v>28885</v>
      </c>
      <c r="AA8854" t="s">
        <v>25180</v>
      </c>
      <c r="AB8854" t="s">
        <v>5354</v>
      </c>
      <c r="AO8854" s="171"/>
      <c r="AP8854" s="171"/>
      <c r="AQ8854" s="171"/>
      <c r="AR8854" s="171"/>
    </row>
    <row r="8855" spans="24:44">
      <c r="X8855" t="s">
        <v>28886</v>
      </c>
      <c r="Y8855" t="s">
        <v>389</v>
      </c>
      <c r="Z8855" t="s">
        <v>28887</v>
      </c>
      <c r="AA8855" t="s">
        <v>25180</v>
      </c>
      <c r="AB8855" t="s">
        <v>5354</v>
      </c>
      <c r="AO8855" s="171"/>
      <c r="AP8855" s="171"/>
      <c r="AQ8855" s="171"/>
      <c r="AR8855" s="171"/>
    </row>
    <row r="8856" spans="24:44">
      <c r="X8856" t="s">
        <v>28888</v>
      </c>
      <c r="Y8856" t="s">
        <v>386</v>
      </c>
      <c r="Z8856" t="s">
        <v>28889</v>
      </c>
      <c r="AA8856" t="s">
        <v>25180</v>
      </c>
      <c r="AB8856" t="s">
        <v>5354</v>
      </c>
      <c r="AO8856" s="171"/>
      <c r="AP8856" s="171"/>
      <c r="AQ8856" s="171"/>
      <c r="AR8856" s="171"/>
    </row>
    <row r="8857" spans="24:44">
      <c r="X8857" t="s">
        <v>28890</v>
      </c>
      <c r="Y8857" t="s">
        <v>389</v>
      </c>
      <c r="Z8857" t="s">
        <v>28891</v>
      </c>
      <c r="AA8857" t="s">
        <v>25180</v>
      </c>
      <c r="AB8857" t="s">
        <v>5354</v>
      </c>
      <c r="AO8857" s="171"/>
      <c r="AP8857" s="171"/>
      <c r="AQ8857" s="171"/>
      <c r="AR8857" s="171"/>
    </row>
    <row r="8858" spans="24:44">
      <c r="X8858" t="s">
        <v>28892</v>
      </c>
      <c r="Y8858" t="s">
        <v>386</v>
      </c>
      <c r="Z8858" t="s">
        <v>28893</v>
      </c>
      <c r="AA8858" t="s">
        <v>25180</v>
      </c>
      <c r="AB8858" t="s">
        <v>5354</v>
      </c>
      <c r="AO8858" s="171"/>
      <c r="AP8858" s="171"/>
      <c r="AQ8858" s="171"/>
      <c r="AR8858" s="171"/>
    </row>
    <row r="8859" spans="24:44">
      <c r="X8859" t="s">
        <v>28894</v>
      </c>
      <c r="Y8859" t="s">
        <v>386</v>
      </c>
      <c r="Z8859" t="s">
        <v>28895</v>
      </c>
      <c r="AA8859" t="s">
        <v>25180</v>
      </c>
      <c r="AB8859" t="s">
        <v>5354</v>
      </c>
      <c r="AO8859" s="171"/>
      <c r="AP8859" s="171"/>
      <c r="AQ8859" s="171"/>
      <c r="AR8859" s="171"/>
    </row>
    <row r="8860" spans="24:44">
      <c r="X8860" t="s">
        <v>28896</v>
      </c>
      <c r="Y8860" t="s">
        <v>386</v>
      </c>
      <c r="Z8860" t="s">
        <v>28897</v>
      </c>
      <c r="AA8860" t="s">
        <v>25180</v>
      </c>
      <c r="AB8860" t="s">
        <v>5354</v>
      </c>
      <c r="AO8860" s="171"/>
      <c r="AP8860" s="171"/>
      <c r="AQ8860" s="171"/>
      <c r="AR8860" s="171"/>
    </row>
    <row r="8861" spans="24:44">
      <c r="X8861" t="s">
        <v>28898</v>
      </c>
      <c r="Y8861" t="s">
        <v>386</v>
      </c>
      <c r="Z8861" t="s">
        <v>28899</v>
      </c>
      <c r="AA8861" t="s">
        <v>25180</v>
      </c>
      <c r="AB8861" t="s">
        <v>5354</v>
      </c>
      <c r="AO8861" s="171"/>
      <c r="AP8861" s="171"/>
      <c r="AQ8861" s="171"/>
      <c r="AR8861" s="171"/>
    </row>
    <row r="8862" spans="24:44">
      <c r="X8862" t="s">
        <v>28900</v>
      </c>
      <c r="Y8862" t="s">
        <v>386</v>
      </c>
      <c r="Z8862" t="s">
        <v>28901</v>
      </c>
      <c r="AA8862" t="s">
        <v>25180</v>
      </c>
      <c r="AB8862" t="s">
        <v>5354</v>
      </c>
      <c r="AO8862" s="171"/>
      <c r="AP8862" s="171"/>
      <c r="AQ8862" s="171"/>
      <c r="AR8862" s="171"/>
    </row>
    <row r="8863" spans="24:44">
      <c r="X8863" t="s">
        <v>28902</v>
      </c>
      <c r="Y8863" t="s">
        <v>386</v>
      </c>
      <c r="Z8863" t="s">
        <v>28903</v>
      </c>
      <c r="AA8863" t="s">
        <v>25180</v>
      </c>
      <c r="AB8863" t="s">
        <v>5354</v>
      </c>
      <c r="AO8863" s="171"/>
      <c r="AP8863" s="171"/>
      <c r="AQ8863" s="171"/>
      <c r="AR8863" s="171"/>
    </row>
    <row r="8864" spans="24:44">
      <c r="X8864" t="s">
        <v>28904</v>
      </c>
      <c r="Y8864" t="s">
        <v>389</v>
      </c>
      <c r="Z8864" t="s">
        <v>28905</v>
      </c>
      <c r="AA8864" t="s">
        <v>22437</v>
      </c>
      <c r="AB8864" t="s">
        <v>125</v>
      </c>
      <c r="AO8864" s="171"/>
      <c r="AP8864" s="171"/>
      <c r="AQ8864" s="171"/>
      <c r="AR8864" s="171"/>
    </row>
    <row r="8865" spans="24:44">
      <c r="X8865" t="s">
        <v>28906</v>
      </c>
      <c r="Y8865" t="s">
        <v>389</v>
      </c>
      <c r="Z8865" t="s">
        <v>28907</v>
      </c>
      <c r="AA8865" t="s">
        <v>22437</v>
      </c>
      <c r="AB8865" t="s">
        <v>125</v>
      </c>
      <c r="AO8865" s="171"/>
      <c r="AP8865" s="171"/>
      <c r="AQ8865" s="171"/>
      <c r="AR8865" s="171"/>
    </row>
    <row r="8866" spans="24:44">
      <c r="X8866" t="s">
        <v>28908</v>
      </c>
      <c r="Y8866" t="s">
        <v>389</v>
      </c>
      <c r="Z8866" t="s">
        <v>28909</v>
      </c>
      <c r="AA8866" t="s">
        <v>22437</v>
      </c>
      <c r="AB8866" t="s">
        <v>125</v>
      </c>
      <c r="AO8866" s="171"/>
      <c r="AP8866" s="171"/>
      <c r="AQ8866" s="171"/>
      <c r="AR8866" s="171"/>
    </row>
    <row r="8867" spans="24:44">
      <c r="X8867" t="s">
        <v>28910</v>
      </c>
      <c r="Y8867" t="s">
        <v>386</v>
      </c>
      <c r="Z8867" t="s">
        <v>23844</v>
      </c>
      <c r="AA8867" t="s">
        <v>26240</v>
      </c>
      <c r="AB8867" t="s">
        <v>5354</v>
      </c>
      <c r="AO8867" s="171"/>
      <c r="AP8867" s="171"/>
      <c r="AQ8867" s="171"/>
      <c r="AR8867" s="171"/>
    </row>
    <row r="8868" spans="24:44">
      <c r="X8868" t="s">
        <v>28911</v>
      </c>
      <c r="Y8868" t="s">
        <v>389</v>
      </c>
      <c r="Z8868" t="s">
        <v>23846</v>
      </c>
      <c r="AA8868" t="s">
        <v>26237</v>
      </c>
      <c r="AB8868" t="s">
        <v>5354</v>
      </c>
      <c r="AO8868" s="171"/>
      <c r="AP8868" s="171"/>
      <c r="AQ8868" s="171"/>
      <c r="AR8868" s="171"/>
    </row>
    <row r="8869" spans="24:44">
      <c r="X8869" t="s">
        <v>28912</v>
      </c>
      <c r="Y8869" t="s">
        <v>386</v>
      </c>
      <c r="Z8869" t="s">
        <v>23852</v>
      </c>
      <c r="AA8869" t="s">
        <v>26240</v>
      </c>
      <c r="AB8869" t="s">
        <v>5354</v>
      </c>
      <c r="AO8869" s="171"/>
      <c r="AP8869" s="171"/>
      <c r="AQ8869" s="171"/>
      <c r="AR8869" s="171"/>
    </row>
    <row r="8870" spans="24:44">
      <c r="X8870" t="s">
        <v>28913</v>
      </c>
      <c r="Y8870" t="s">
        <v>386</v>
      </c>
      <c r="Z8870" t="s">
        <v>28914</v>
      </c>
      <c r="AA8870" t="s">
        <v>28915</v>
      </c>
      <c r="AB8870" t="s">
        <v>22504</v>
      </c>
      <c r="AO8870" s="171"/>
      <c r="AP8870" s="171"/>
      <c r="AQ8870" s="171"/>
      <c r="AR8870" s="171"/>
    </row>
    <row r="8871" spans="24:44">
      <c r="X8871" t="s">
        <v>28916</v>
      </c>
      <c r="Y8871" t="s">
        <v>389</v>
      </c>
      <c r="Z8871" t="s">
        <v>28917</v>
      </c>
      <c r="AA8871" t="s">
        <v>23806</v>
      </c>
      <c r="AB8871" t="s">
        <v>5354</v>
      </c>
      <c r="AO8871" s="171"/>
      <c r="AP8871" s="171"/>
      <c r="AQ8871" s="171"/>
      <c r="AR8871" s="171"/>
    </row>
    <row r="8872" spans="24:44">
      <c r="X8872" t="s">
        <v>28918</v>
      </c>
      <c r="Y8872" t="s">
        <v>389</v>
      </c>
      <c r="Z8872" t="s">
        <v>23859</v>
      </c>
      <c r="AA8872" t="s">
        <v>26237</v>
      </c>
      <c r="AB8872" t="s">
        <v>5354</v>
      </c>
      <c r="AO8872" s="171"/>
      <c r="AP8872" s="171"/>
      <c r="AQ8872" s="171"/>
      <c r="AR8872" s="171"/>
    </row>
    <row r="8873" spans="24:44">
      <c r="X8873" t="s">
        <v>28919</v>
      </c>
      <c r="Y8873" t="s">
        <v>386</v>
      </c>
      <c r="Z8873" t="s">
        <v>28920</v>
      </c>
      <c r="AA8873" t="s">
        <v>28921</v>
      </c>
      <c r="AB8873" t="s">
        <v>10553</v>
      </c>
      <c r="AO8873" s="171"/>
      <c r="AP8873" s="171"/>
      <c r="AQ8873" s="171"/>
      <c r="AR8873" s="171"/>
    </row>
    <row r="8874" spans="24:44">
      <c r="X8874" t="s">
        <v>28922</v>
      </c>
      <c r="Y8874" t="s">
        <v>386</v>
      </c>
      <c r="Z8874" t="s">
        <v>28923</v>
      </c>
      <c r="AA8874" t="s">
        <v>28924</v>
      </c>
      <c r="AB8874" t="s">
        <v>10553</v>
      </c>
      <c r="AO8874" s="171"/>
      <c r="AP8874" s="171"/>
      <c r="AQ8874" s="171"/>
      <c r="AR8874" s="171"/>
    </row>
    <row r="8875" spans="24:44">
      <c r="X8875" t="s">
        <v>28925</v>
      </c>
      <c r="Y8875" t="s">
        <v>386</v>
      </c>
      <c r="Z8875" t="s">
        <v>28923</v>
      </c>
      <c r="AA8875" t="s">
        <v>28924</v>
      </c>
      <c r="AB8875" t="s">
        <v>10553</v>
      </c>
      <c r="AO8875" s="171"/>
      <c r="AP8875" s="171"/>
      <c r="AQ8875" s="171"/>
      <c r="AR8875" s="171"/>
    </row>
    <row r="8876" spans="24:44">
      <c r="X8876" t="s">
        <v>28926</v>
      </c>
      <c r="Y8876" t="s">
        <v>386</v>
      </c>
      <c r="Z8876" t="s">
        <v>28927</v>
      </c>
      <c r="AA8876" t="s">
        <v>28928</v>
      </c>
      <c r="AB8876" t="s">
        <v>10553</v>
      </c>
      <c r="AO8876" s="171"/>
      <c r="AP8876" s="171"/>
      <c r="AQ8876" s="171"/>
      <c r="AR8876" s="171"/>
    </row>
    <row r="8877" spans="24:44">
      <c r="X8877" t="s">
        <v>28929</v>
      </c>
      <c r="Y8877" t="s">
        <v>389</v>
      </c>
      <c r="Z8877" t="s">
        <v>28930</v>
      </c>
      <c r="AA8877" t="s">
        <v>27013</v>
      </c>
      <c r="AB8877" t="s">
        <v>25958</v>
      </c>
      <c r="AO8877" s="171"/>
      <c r="AP8877" s="171"/>
      <c r="AQ8877" s="171"/>
      <c r="AR8877" s="171"/>
    </row>
    <row r="8878" spans="24:44">
      <c r="X8878" t="s">
        <v>28931</v>
      </c>
      <c r="Y8878" t="s">
        <v>389</v>
      </c>
      <c r="Z8878" t="s">
        <v>28932</v>
      </c>
      <c r="AA8878" t="s">
        <v>815</v>
      </c>
      <c r="AB8878" t="s">
        <v>27515</v>
      </c>
      <c r="AO8878" s="171"/>
      <c r="AP8878" s="171"/>
      <c r="AQ8878" s="171"/>
      <c r="AR8878" s="171"/>
    </row>
    <row r="8879" spans="24:44">
      <c r="X8879" t="s">
        <v>28933</v>
      </c>
      <c r="Y8879" t="s">
        <v>386</v>
      </c>
      <c r="Z8879" t="s">
        <v>28934</v>
      </c>
      <c r="AA8879" t="s">
        <v>846</v>
      </c>
      <c r="AB8879" t="s">
        <v>28506</v>
      </c>
      <c r="AO8879" s="171"/>
      <c r="AP8879" s="171"/>
      <c r="AQ8879" s="171"/>
      <c r="AR8879" s="171"/>
    </row>
    <row r="8880" spans="24:44">
      <c r="X8880" t="s">
        <v>28935</v>
      </c>
      <c r="Y8880" t="s">
        <v>389</v>
      </c>
      <c r="Z8880" t="s">
        <v>23871</v>
      </c>
      <c r="AA8880" t="s">
        <v>26237</v>
      </c>
      <c r="AB8880" t="s">
        <v>5354</v>
      </c>
      <c r="AO8880" s="171"/>
      <c r="AP8880" s="171"/>
      <c r="AQ8880" s="171"/>
      <c r="AR8880" s="171"/>
    </row>
    <row r="8881" spans="24:44">
      <c r="X8881" t="s">
        <v>28936</v>
      </c>
      <c r="Y8881" t="s">
        <v>389</v>
      </c>
      <c r="Z8881" t="s">
        <v>28937</v>
      </c>
      <c r="AA8881" t="s">
        <v>22398</v>
      </c>
      <c r="AB8881" t="s">
        <v>125</v>
      </c>
      <c r="AO8881" s="171"/>
      <c r="AP8881" s="171"/>
      <c r="AQ8881" s="171"/>
      <c r="AR8881" s="171"/>
    </row>
    <row r="8882" spans="24:44">
      <c r="X8882" t="s">
        <v>28938</v>
      </c>
      <c r="Y8882" t="s">
        <v>389</v>
      </c>
      <c r="Z8882" t="s">
        <v>28939</v>
      </c>
      <c r="AA8882" t="s">
        <v>22437</v>
      </c>
      <c r="AB8882" t="s">
        <v>125</v>
      </c>
      <c r="AO8882" s="171"/>
      <c r="AP8882" s="171"/>
      <c r="AQ8882" s="171"/>
      <c r="AR8882" s="171"/>
    </row>
    <row r="8883" spans="24:44">
      <c r="X8883" t="s">
        <v>28940</v>
      </c>
      <c r="Y8883" t="s">
        <v>389</v>
      </c>
      <c r="Z8883" t="s">
        <v>28941</v>
      </c>
      <c r="AA8883" t="s">
        <v>22437</v>
      </c>
      <c r="AB8883" t="s">
        <v>125</v>
      </c>
      <c r="AO8883" s="171"/>
      <c r="AP8883" s="171"/>
      <c r="AQ8883" s="171"/>
      <c r="AR8883" s="171"/>
    </row>
    <row r="8884" spans="24:44">
      <c r="X8884" t="s">
        <v>28942</v>
      </c>
      <c r="Y8884" t="s">
        <v>389</v>
      </c>
      <c r="Z8884" t="s">
        <v>28943</v>
      </c>
      <c r="AA8884" t="s">
        <v>28944</v>
      </c>
      <c r="AB8884" t="s">
        <v>5354</v>
      </c>
      <c r="AO8884" s="171"/>
      <c r="AP8884" s="171"/>
      <c r="AQ8884" s="171"/>
      <c r="AR8884" s="171"/>
    </row>
    <row r="8885" spans="24:44">
      <c r="X8885" t="s">
        <v>28945</v>
      </c>
      <c r="Y8885" t="s">
        <v>389</v>
      </c>
      <c r="Z8885" t="s">
        <v>28946</v>
      </c>
      <c r="AA8885" t="s">
        <v>22509</v>
      </c>
      <c r="AB8885" t="s">
        <v>5354</v>
      </c>
      <c r="AO8885" s="171"/>
      <c r="AP8885" s="171"/>
      <c r="AQ8885" s="171"/>
      <c r="AR8885" s="171"/>
    </row>
    <row r="8886" spans="24:44">
      <c r="X8886" t="s">
        <v>28947</v>
      </c>
      <c r="Y8886" t="s">
        <v>386</v>
      </c>
      <c r="Z8886" t="s">
        <v>28948</v>
      </c>
      <c r="AA8886" t="s">
        <v>28915</v>
      </c>
      <c r="AB8886" t="s">
        <v>22504</v>
      </c>
      <c r="AO8886" s="171"/>
      <c r="AP8886" s="171"/>
      <c r="AQ8886" s="171"/>
      <c r="AR8886" s="171"/>
    </row>
    <row r="8887" spans="24:44">
      <c r="X8887" t="s">
        <v>28949</v>
      </c>
      <c r="Y8887" t="s">
        <v>389</v>
      </c>
      <c r="Z8887" t="s">
        <v>28950</v>
      </c>
      <c r="AA8887" t="s">
        <v>28915</v>
      </c>
      <c r="AB8887" t="s">
        <v>22504</v>
      </c>
      <c r="AO8887" s="171"/>
      <c r="AP8887" s="171"/>
      <c r="AQ8887" s="171"/>
      <c r="AR8887" s="171"/>
    </row>
    <row r="8888" spans="24:44">
      <c r="X8888" t="s">
        <v>28951</v>
      </c>
      <c r="Y8888" t="s">
        <v>389</v>
      </c>
      <c r="Z8888" t="s">
        <v>28952</v>
      </c>
      <c r="AA8888" t="s">
        <v>28915</v>
      </c>
      <c r="AB8888" t="s">
        <v>22504</v>
      </c>
      <c r="AO8888" s="171"/>
      <c r="AP8888" s="171"/>
      <c r="AQ8888" s="171"/>
      <c r="AR8888" s="171"/>
    </row>
    <row r="8889" spans="24:44">
      <c r="X8889" t="s">
        <v>28953</v>
      </c>
      <c r="Y8889" t="s">
        <v>386</v>
      </c>
      <c r="Z8889" t="s">
        <v>28954</v>
      </c>
      <c r="AA8889" t="s">
        <v>23416</v>
      </c>
      <c r="AB8889" t="s">
        <v>125</v>
      </c>
      <c r="AO8889" s="171"/>
      <c r="AP8889" s="171"/>
      <c r="AQ8889" s="171"/>
      <c r="AR8889" s="171"/>
    </row>
    <row r="8890" spans="24:44">
      <c r="X8890" t="s">
        <v>28955</v>
      </c>
      <c r="Y8890" t="s">
        <v>386</v>
      </c>
      <c r="Z8890" t="s">
        <v>28956</v>
      </c>
      <c r="AA8890" t="s">
        <v>25180</v>
      </c>
      <c r="AB8890" t="s">
        <v>5354</v>
      </c>
      <c r="AO8890" s="171"/>
      <c r="AP8890" s="171"/>
      <c r="AQ8890" s="171"/>
      <c r="AR8890" s="171"/>
    </row>
    <row r="8891" spans="24:44">
      <c r="X8891" t="s">
        <v>28957</v>
      </c>
      <c r="Y8891" t="s">
        <v>389</v>
      </c>
      <c r="Z8891" t="s">
        <v>28958</v>
      </c>
      <c r="AA8891" t="s">
        <v>26992</v>
      </c>
      <c r="AB8891" t="s">
        <v>5354</v>
      </c>
      <c r="AO8891" s="171"/>
      <c r="AP8891" s="171"/>
      <c r="AQ8891" s="171"/>
      <c r="AR8891" s="171"/>
    </row>
    <row r="8892" spans="24:44">
      <c r="X8892" t="s">
        <v>28959</v>
      </c>
      <c r="Y8892" t="s">
        <v>389</v>
      </c>
      <c r="Z8892" t="s">
        <v>28960</v>
      </c>
      <c r="AA8892" t="s">
        <v>740</v>
      </c>
      <c r="AB8892" t="s">
        <v>10553</v>
      </c>
      <c r="AO8892" s="171"/>
      <c r="AP8892" s="171"/>
      <c r="AQ8892" s="171"/>
      <c r="AR8892" s="171"/>
    </row>
    <row r="8893" spans="24:44">
      <c r="X8893" t="s">
        <v>28961</v>
      </c>
      <c r="Y8893" t="s">
        <v>389</v>
      </c>
      <c r="Z8893" t="s">
        <v>28962</v>
      </c>
      <c r="AA8893" t="s">
        <v>22437</v>
      </c>
      <c r="AB8893" t="s">
        <v>125</v>
      </c>
      <c r="AO8893" s="171"/>
      <c r="AP8893" s="171"/>
      <c r="AQ8893" s="171"/>
      <c r="AR8893" s="171"/>
    </row>
    <row r="8894" spans="24:44">
      <c r="X8894" t="s">
        <v>28963</v>
      </c>
      <c r="Y8894" t="s">
        <v>389</v>
      </c>
      <c r="Z8894" t="s">
        <v>28964</v>
      </c>
      <c r="AA8894" t="s">
        <v>22437</v>
      </c>
      <c r="AB8894" t="s">
        <v>125</v>
      </c>
      <c r="AO8894" s="171"/>
      <c r="AP8894" s="171"/>
      <c r="AQ8894" s="171"/>
      <c r="AR8894" s="171"/>
    </row>
    <row r="8895" spans="24:44">
      <c r="X8895" t="s">
        <v>28965</v>
      </c>
      <c r="Y8895" t="s">
        <v>389</v>
      </c>
      <c r="Z8895" t="s">
        <v>28966</v>
      </c>
      <c r="AA8895" t="s">
        <v>22437</v>
      </c>
      <c r="AB8895" t="s">
        <v>125</v>
      </c>
      <c r="AO8895" s="171"/>
      <c r="AP8895" s="171"/>
      <c r="AQ8895" s="171"/>
      <c r="AR8895" s="171"/>
    </row>
    <row r="8896" spans="24:44">
      <c r="X8896" t="s">
        <v>28967</v>
      </c>
      <c r="Y8896" t="s">
        <v>389</v>
      </c>
      <c r="Z8896" t="s">
        <v>28968</v>
      </c>
      <c r="AA8896" t="s">
        <v>22437</v>
      </c>
      <c r="AB8896" t="s">
        <v>125</v>
      </c>
      <c r="AO8896" s="171"/>
      <c r="AP8896" s="171"/>
      <c r="AQ8896" s="171"/>
      <c r="AR8896" s="171"/>
    </row>
    <row r="8897" spans="24:44">
      <c r="X8897" t="s">
        <v>28969</v>
      </c>
      <c r="Y8897" t="s">
        <v>389</v>
      </c>
      <c r="Z8897" t="s">
        <v>28970</v>
      </c>
      <c r="AA8897" t="s">
        <v>22437</v>
      </c>
      <c r="AB8897" t="s">
        <v>125</v>
      </c>
      <c r="AO8897" s="171"/>
      <c r="AP8897" s="171"/>
      <c r="AQ8897" s="171"/>
      <c r="AR8897" s="171"/>
    </row>
    <row r="8898" spans="24:44">
      <c r="X8898" t="s">
        <v>28971</v>
      </c>
      <c r="Y8898" t="s">
        <v>389</v>
      </c>
      <c r="Z8898" t="s">
        <v>23905</v>
      </c>
      <c r="AA8898" t="s">
        <v>26237</v>
      </c>
      <c r="AB8898" t="s">
        <v>5354</v>
      </c>
      <c r="AO8898" s="171"/>
      <c r="AP8898" s="171"/>
      <c r="AQ8898" s="171"/>
      <c r="AR8898" s="171"/>
    </row>
    <row r="8899" spans="24:44">
      <c r="X8899" t="s">
        <v>28972</v>
      </c>
      <c r="Y8899" t="s">
        <v>386</v>
      </c>
      <c r="Z8899" t="s">
        <v>28973</v>
      </c>
      <c r="AA8899" t="s">
        <v>762</v>
      </c>
      <c r="AB8899" t="s">
        <v>27031</v>
      </c>
      <c r="AO8899" s="171"/>
      <c r="AP8899" s="171"/>
      <c r="AQ8899" s="171"/>
      <c r="AR8899" s="171"/>
    </row>
    <row r="8900" spans="24:44">
      <c r="X8900" t="s">
        <v>28974</v>
      </c>
      <c r="Y8900" t="s">
        <v>389</v>
      </c>
      <c r="Z8900" t="s">
        <v>28975</v>
      </c>
      <c r="AA8900" t="s">
        <v>28146</v>
      </c>
      <c r="AB8900" t="s">
        <v>125</v>
      </c>
      <c r="AO8900" s="171"/>
      <c r="AP8900" s="171"/>
      <c r="AQ8900" s="171"/>
      <c r="AR8900" s="171"/>
    </row>
    <row r="8901" spans="24:44">
      <c r="X8901" t="s">
        <v>28976</v>
      </c>
      <c r="Y8901" t="s">
        <v>389</v>
      </c>
      <c r="Z8901" t="s">
        <v>28977</v>
      </c>
      <c r="AA8901" t="s">
        <v>28146</v>
      </c>
      <c r="AB8901" t="s">
        <v>125</v>
      </c>
      <c r="AO8901" s="171"/>
      <c r="AP8901" s="171"/>
      <c r="AQ8901" s="171"/>
      <c r="AR8901" s="171"/>
    </row>
    <row r="8902" spans="24:44">
      <c r="X8902" t="s">
        <v>28978</v>
      </c>
      <c r="Y8902" t="s">
        <v>389</v>
      </c>
      <c r="Z8902" t="s">
        <v>28979</v>
      </c>
      <c r="AA8902" t="s">
        <v>28915</v>
      </c>
      <c r="AB8902" t="s">
        <v>22504</v>
      </c>
      <c r="AO8902" s="171"/>
      <c r="AP8902" s="171"/>
      <c r="AQ8902" s="171"/>
      <c r="AR8902" s="171"/>
    </row>
    <row r="8903" spans="24:44">
      <c r="X8903" t="s">
        <v>28980</v>
      </c>
      <c r="Y8903" t="s">
        <v>386</v>
      </c>
      <c r="Z8903" t="s">
        <v>28981</v>
      </c>
      <c r="AA8903" t="s">
        <v>846</v>
      </c>
      <c r="AB8903" t="s">
        <v>28506</v>
      </c>
      <c r="AO8903" s="171"/>
      <c r="AP8903" s="171"/>
      <c r="AQ8903" s="171"/>
      <c r="AR8903" s="171"/>
    </row>
    <row r="8904" spans="24:44">
      <c r="X8904" t="s">
        <v>28982</v>
      </c>
      <c r="Y8904" t="s">
        <v>386</v>
      </c>
      <c r="Z8904" t="s">
        <v>23917</v>
      </c>
      <c r="AA8904" t="s">
        <v>26237</v>
      </c>
      <c r="AB8904" t="s">
        <v>5354</v>
      </c>
      <c r="AO8904" s="171"/>
      <c r="AP8904" s="171"/>
      <c r="AQ8904" s="171"/>
      <c r="AR8904" s="171"/>
    </row>
    <row r="8905" spans="24:44">
      <c r="X8905" t="s">
        <v>28983</v>
      </c>
      <c r="Y8905" t="s">
        <v>389</v>
      </c>
      <c r="Z8905" t="s">
        <v>28984</v>
      </c>
      <c r="AA8905" t="s">
        <v>22437</v>
      </c>
      <c r="AB8905" t="s">
        <v>125</v>
      </c>
      <c r="AO8905" s="171"/>
      <c r="AP8905" s="171"/>
      <c r="AQ8905" s="171"/>
      <c r="AR8905" s="171"/>
    </row>
    <row r="8906" spans="24:44">
      <c r="X8906" t="s">
        <v>28985</v>
      </c>
      <c r="Y8906" t="s">
        <v>386</v>
      </c>
      <c r="Z8906" t="s">
        <v>28986</v>
      </c>
      <c r="AA8906" t="s">
        <v>22437</v>
      </c>
      <c r="AB8906" t="s">
        <v>125</v>
      </c>
      <c r="AO8906" s="171"/>
      <c r="AP8906" s="171"/>
      <c r="AQ8906" s="171"/>
      <c r="AR8906" s="171"/>
    </row>
    <row r="8907" spans="24:44">
      <c r="X8907" t="s">
        <v>28987</v>
      </c>
      <c r="Y8907" t="s">
        <v>389</v>
      </c>
      <c r="Z8907" t="s">
        <v>28988</v>
      </c>
      <c r="AA8907" t="s">
        <v>22509</v>
      </c>
      <c r="AB8907" t="s">
        <v>5354</v>
      </c>
      <c r="AO8907" s="171"/>
      <c r="AP8907" s="171"/>
      <c r="AQ8907" s="171"/>
      <c r="AR8907" s="171"/>
    </row>
    <row r="8908" spans="24:44">
      <c r="X8908" t="s">
        <v>28989</v>
      </c>
      <c r="Y8908" t="s">
        <v>389</v>
      </c>
      <c r="Z8908" t="s">
        <v>28990</v>
      </c>
      <c r="AA8908" t="s">
        <v>22509</v>
      </c>
      <c r="AB8908" t="s">
        <v>5354</v>
      </c>
      <c r="AO8908" s="171"/>
      <c r="AP8908" s="171"/>
      <c r="AQ8908" s="171"/>
      <c r="AR8908" s="171"/>
    </row>
    <row r="8909" spans="24:44">
      <c r="X8909" t="s">
        <v>28991</v>
      </c>
      <c r="Y8909" t="s">
        <v>386</v>
      </c>
      <c r="Z8909" t="s">
        <v>28992</v>
      </c>
      <c r="AA8909" t="s">
        <v>762</v>
      </c>
      <c r="AB8909" t="s">
        <v>27031</v>
      </c>
      <c r="AO8909" s="171"/>
      <c r="AP8909" s="171"/>
      <c r="AQ8909" s="171"/>
      <c r="AR8909" s="171"/>
    </row>
    <row r="8910" spans="24:44">
      <c r="X8910" t="s">
        <v>28993</v>
      </c>
      <c r="Y8910" t="s">
        <v>386</v>
      </c>
      <c r="Z8910" t="s">
        <v>28994</v>
      </c>
      <c r="AA8910" t="s">
        <v>28146</v>
      </c>
      <c r="AB8910" t="s">
        <v>125</v>
      </c>
      <c r="AO8910" s="171"/>
      <c r="AP8910" s="171"/>
      <c r="AQ8910" s="171"/>
      <c r="AR8910" s="171"/>
    </row>
    <row r="8911" spans="24:44">
      <c r="X8911" t="s">
        <v>28995</v>
      </c>
      <c r="Y8911" t="s">
        <v>386</v>
      </c>
      <c r="Z8911" t="s">
        <v>28996</v>
      </c>
      <c r="AA8911" t="s">
        <v>28146</v>
      </c>
      <c r="AB8911" t="s">
        <v>125</v>
      </c>
      <c r="AO8911" s="171"/>
      <c r="AP8911" s="171"/>
      <c r="AQ8911" s="171"/>
      <c r="AR8911" s="171"/>
    </row>
    <row r="8912" spans="24:44">
      <c r="X8912" t="s">
        <v>28997</v>
      </c>
      <c r="Y8912" t="s">
        <v>386</v>
      </c>
      <c r="Z8912" t="s">
        <v>25954</v>
      </c>
      <c r="AA8912" t="s">
        <v>28928</v>
      </c>
      <c r="AB8912" t="s">
        <v>10553</v>
      </c>
      <c r="AO8912" s="171"/>
      <c r="AP8912" s="171"/>
      <c r="AQ8912" s="171"/>
      <c r="AR8912" s="171"/>
    </row>
    <row r="8913" spans="24:44">
      <c r="X8913" t="s">
        <v>5539</v>
      </c>
      <c r="Y8913" t="s">
        <v>386</v>
      </c>
      <c r="Z8913" t="s">
        <v>28998</v>
      </c>
      <c r="AA8913" t="s">
        <v>28146</v>
      </c>
      <c r="AB8913" t="s">
        <v>125</v>
      </c>
      <c r="AO8913" s="171"/>
      <c r="AP8913" s="171"/>
      <c r="AQ8913" s="171"/>
      <c r="AR8913" s="171"/>
    </row>
    <row r="8914" spans="24:44">
      <c r="X8914" t="s">
        <v>28999</v>
      </c>
      <c r="Y8914" t="s">
        <v>389</v>
      </c>
      <c r="Z8914" t="s">
        <v>29000</v>
      </c>
      <c r="AA8914" t="s">
        <v>22509</v>
      </c>
      <c r="AB8914" t="s">
        <v>5354</v>
      </c>
      <c r="AO8914" s="171"/>
      <c r="AP8914" s="171"/>
      <c r="AQ8914" s="171"/>
      <c r="AR8914" s="171"/>
    </row>
    <row r="8915" spans="24:44">
      <c r="X8915" t="s">
        <v>3278</v>
      </c>
      <c r="Y8915" t="s">
        <v>386</v>
      </c>
      <c r="Z8915" t="s">
        <v>29001</v>
      </c>
      <c r="AA8915" t="s">
        <v>22398</v>
      </c>
      <c r="AB8915" t="s">
        <v>125</v>
      </c>
      <c r="AO8915" s="171"/>
      <c r="AP8915" s="171"/>
      <c r="AQ8915" s="171"/>
      <c r="AR8915" s="171"/>
    </row>
    <row r="8916" spans="24:44">
      <c r="X8916" t="s">
        <v>29002</v>
      </c>
      <c r="Y8916" t="s">
        <v>389</v>
      </c>
      <c r="Z8916" t="s">
        <v>28474</v>
      </c>
      <c r="AA8916" t="s">
        <v>29003</v>
      </c>
      <c r="AB8916" t="s">
        <v>5354</v>
      </c>
      <c r="AO8916" s="171"/>
      <c r="AP8916" s="171"/>
      <c r="AQ8916" s="171"/>
      <c r="AR8916" s="171"/>
    </row>
    <row r="8917" spans="24:44">
      <c r="X8917" t="s">
        <v>7523</v>
      </c>
      <c r="Y8917" t="s">
        <v>386</v>
      </c>
      <c r="Z8917" t="s">
        <v>29004</v>
      </c>
      <c r="AA8917" t="s">
        <v>23806</v>
      </c>
      <c r="AB8917" t="s">
        <v>5354</v>
      </c>
      <c r="AO8917" s="171"/>
      <c r="AP8917" s="171"/>
      <c r="AQ8917" s="171"/>
      <c r="AR8917" s="171"/>
    </row>
    <row r="8918" spans="24:44">
      <c r="X8918" t="s">
        <v>29005</v>
      </c>
      <c r="Y8918" t="s">
        <v>389</v>
      </c>
      <c r="Z8918" t="s">
        <v>29006</v>
      </c>
      <c r="AA8918" t="s">
        <v>23806</v>
      </c>
      <c r="AB8918" t="s">
        <v>5354</v>
      </c>
      <c r="AO8918" s="171"/>
      <c r="AP8918" s="171"/>
      <c r="AQ8918" s="171"/>
      <c r="AR8918" s="171"/>
    </row>
    <row r="8919" spans="24:44">
      <c r="X8919" t="s">
        <v>29007</v>
      </c>
      <c r="Y8919" t="s">
        <v>389</v>
      </c>
      <c r="Z8919" t="s">
        <v>29008</v>
      </c>
      <c r="AA8919" t="s">
        <v>23806</v>
      </c>
      <c r="AB8919" t="s">
        <v>5354</v>
      </c>
      <c r="AO8919" s="171"/>
      <c r="AP8919" s="171"/>
      <c r="AQ8919" s="171"/>
      <c r="AR8919" s="171"/>
    </row>
    <row r="8920" spans="24:44">
      <c r="X8920" t="s">
        <v>29009</v>
      </c>
      <c r="Y8920" t="s">
        <v>389</v>
      </c>
      <c r="Z8920" t="s">
        <v>29010</v>
      </c>
      <c r="AA8920" t="s">
        <v>23806</v>
      </c>
      <c r="AB8920" t="s">
        <v>5354</v>
      </c>
      <c r="AO8920" s="171"/>
      <c r="AP8920" s="171"/>
      <c r="AQ8920" s="171"/>
      <c r="AR8920" s="171"/>
    </row>
    <row r="8921" spans="24:44">
      <c r="X8921" t="s">
        <v>29011</v>
      </c>
      <c r="Y8921" t="s">
        <v>389</v>
      </c>
      <c r="Z8921" t="s">
        <v>29012</v>
      </c>
      <c r="AA8921" t="s">
        <v>23806</v>
      </c>
      <c r="AB8921" t="s">
        <v>5354</v>
      </c>
      <c r="AO8921" s="171"/>
      <c r="AP8921" s="171"/>
      <c r="AQ8921" s="171"/>
      <c r="AR8921" s="171"/>
    </row>
    <row r="8922" spans="24:44">
      <c r="X8922" t="s">
        <v>29013</v>
      </c>
      <c r="Y8922" t="s">
        <v>389</v>
      </c>
      <c r="Z8922" t="s">
        <v>29014</v>
      </c>
      <c r="AA8922" t="s">
        <v>22509</v>
      </c>
      <c r="AB8922" t="s">
        <v>5354</v>
      </c>
      <c r="AO8922" s="171"/>
      <c r="AP8922" s="171"/>
      <c r="AQ8922" s="171"/>
      <c r="AR8922" s="171"/>
    </row>
    <row r="8923" spans="24:44">
      <c r="X8923" t="s">
        <v>29015</v>
      </c>
      <c r="Y8923" t="s">
        <v>386</v>
      </c>
      <c r="Z8923" t="s">
        <v>29016</v>
      </c>
      <c r="AA8923" t="s">
        <v>793</v>
      </c>
      <c r="AB8923" t="s">
        <v>10553</v>
      </c>
      <c r="AO8923" s="171"/>
      <c r="AP8923" s="171"/>
      <c r="AQ8923" s="171"/>
      <c r="AR8923" s="171"/>
    </row>
    <row r="8924" spans="24:44">
      <c r="X8924" t="s">
        <v>29017</v>
      </c>
      <c r="Y8924" t="s">
        <v>386</v>
      </c>
      <c r="Z8924" t="s">
        <v>29018</v>
      </c>
      <c r="AA8924" t="s">
        <v>762</v>
      </c>
      <c r="AB8924" t="s">
        <v>27031</v>
      </c>
      <c r="AO8924" s="171"/>
      <c r="AP8924" s="171"/>
      <c r="AQ8924" s="171"/>
      <c r="AR8924" s="171"/>
    </row>
    <row r="8925" spans="24:44">
      <c r="X8925" t="s">
        <v>29019</v>
      </c>
      <c r="Y8925" t="s">
        <v>389</v>
      </c>
      <c r="Z8925" t="s">
        <v>29020</v>
      </c>
      <c r="AA8925" t="s">
        <v>22509</v>
      </c>
      <c r="AB8925" t="s">
        <v>5354</v>
      </c>
      <c r="AO8925" s="171"/>
      <c r="AP8925" s="171"/>
      <c r="AQ8925" s="171"/>
      <c r="AR8925" s="171"/>
    </row>
    <row r="8926" spans="24:44">
      <c r="X8926" t="s">
        <v>29021</v>
      </c>
      <c r="Y8926" t="s">
        <v>386</v>
      </c>
      <c r="Z8926" t="s">
        <v>29022</v>
      </c>
      <c r="AA8926" t="s">
        <v>28032</v>
      </c>
      <c r="AB8926" t="s">
        <v>10553</v>
      </c>
      <c r="AO8926" s="171"/>
      <c r="AP8926" s="171"/>
      <c r="AQ8926" s="171"/>
      <c r="AR8926" s="171"/>
    </row>
    <row r="8927" spans="24:44">
      <c r="X8927" t="s">
        <v>29023</v>
      </c>
      <c r="Y8927" t="s">
        <v>389</v>
      </c>
      <c r="Z8927" t="s">
        <v>29024</v>
      </c>
      <c r="AA8927" t="s">
        <v>22509</v>
      </c>
      <c r="AB8927" t="s">
        <v>5354</v>
      </c>
      <c r="AO8927" s="171"/>
      <c r="AP8927" s="171"/>
      <c r="AQ8927" s="171"/>
      <c r="AR8927" s="171"/>
    </row>
    <row r="8928" spans="24:44">
      <c r="X8928" t="s">
        <v>29025</v>
      </c>
      <c r="Y8928" t="s">
        <v>389</v>
      </c>
      <c r="Z8928" t="s">
        <v>29026</v>
      </c>
      <c r="AA8928" t="s">
        <v>22509</v>
      </c>
      <c r="AB8928" t="s">
        <v>5354</v>
      </c>
      <c r="AO8928" s="171"/>
      <c r="AP8928" s="171"/>
      <c r="AQ8928" s="171"/>
      <c r="AR8928" s="171"/>
    </row>
    <row r="8929" spans="24:44">
      <c r="X8929" t="s">
        <v>29027</v>
      </c>
      <c r="Y8929" t="s">
        <v>389</v>
      </c>
      <c r="Z8929" t="s">
        <v>29028</v>
      </c>
      <c r="AA8929" t="s">
        <v>22509</v>
      </c>
      <c r="AB8929" t="s">
        <v>5354</v>
      </c>
      <c r="AO8929" s="171"/>
      <c r="AP8929" s="171"/>
      <c r="AQ8929" s="171"/>
      <c r="AR8929" s="171"/>
    </row>
    <row r="8930" spans="24:44">
      <c r="X8930" t="s">
        <v>29029</v>
      </c>
      <c r="Y8930" t="s">
        <v>389</v>
      </c>
      <c r="Z8930" t="s">
        <v>29030</v>
      </c>
      <c r="AA8930" t="s">
        <v>22509</v>
      </c>
      <c r="AB8930" t="s">
        <v>5354</v>
      </c>
      <c r="AO8930" s="171"/>
      <c r="AP8930" s="171"/>
      <c r="AQ8930" s="171"/>
      <c r="AR8930" s="171"/>
    </row>
    <row r="8931" spans="24:44">
      <c r="X8931" t="s">
        <v>29031</v>
      </c>
      <c r="Y8931" t="s">
        <v>389</v>
      </c>
      <c r="Z8931" t="s">
        <v>29032</v>
      </c>
      <c r="AA8931" t="s">
        <v>22509</v>
      </c>
      <c r="AB8931" t="s">
        <v>5354</v>
      </c>
      <c r="AO8931" s="171"/>
      <c r="AP8931" s="171"/>
      <c r="AQ8931" s="171"/>
      <c r="AR8931" s="171"/>
    </row>
    <row r="8932" spans="24:44">
      <c r="X8932" t="s">
        <v>29033</v>
      </c>
      <c r="Y8932" t="s">
        <v>389</v>
      </c>
      <c r="Z8932" t="s">
        <v>29034</v>
      </c>
      <c r="AA8932" t="s">
        <v>22509</v>
      </c>
      <c r="AB8932" t="s">
        <v>5354</v>
      </c>
      <c r="AO8932" s="171"/>
      <c r="AP8932" s="171"/>
      <c r="AQ8932" s="171"/>
      <c r="AR8932" s="171"/>
    </row>
    <row r="8933" spans="24:44">
      <c r="X8933" t="s">
        <v>29035</v>
      </c>
      <c r="Y8933" t="s">
        <v>389</v>
      </c>
      <c r="Z8933" t="s">
        <v>29036</v>
      </c>
      <c r="AA8933" t="s">
        <v>22509</v>
      </c>
      <c r="AB8933" t="s">
        <v>5354</v>
      </c>
      <c r="AO8933" s="171"/>
      <c r="AP8933" s="171"/>
      <c r="AQ8933" s="171"/>
      <c r="AR8933" s="171"/>
    </row>
    <row r="8934" spans="24:44">
      <c r="X8934" t="s">
        <v>29037</v>
      </c>
      <c r="Y8934" t="s">
        <v>386</v>
      </c>
      <c r="Z8934" t="s">
        <v>24525</v>
      </c>
      <c r="AA8934" t="s">
        <v>29038</v>
      </c>
      <c r="AB8934" t="s">
        <v>5354</v>
      </c>
      <c r="AO8934" s="171"/>
      <c r="AP8934" s="171"/>
      <c r="AQ8934" s="171"/>
      <c r="AR8934" s="171"/>
    </row>
    <row r="8935" spans="24:44">
      <c r="X8935" t="s">
        <v>29039</v>
      </c>
      <c r="Y8935" t="s">
        <v>386</v>
      </c>
      <c r="Z8935" t="s">
        <v>29040</v>
      </c>
      <c r="AA8935" t="s">
        <v>24499</v>
      </c>
      <c r="AB8935" t="s">
        <v>5354</v>
      </c>
      <c r="AO8935" s="171"/>
      <c r="AP8935" s="171"/>
      <c r="AQ8935" s="171"/>
      <c r="AR8935" s="171"/>
    </row>
    <row r="8936" spans="24:44">
      <c r="X8936" t="s">
        <v>29041</v>
      </c>
      <c r="Y8936" t="s">
        <v>389</v>
      </c>
      <c r="Z8936" t="s">
        <v>28474</v>
      </c>
      <c r="AA8936" t="s">
        <v>29042</v>
      </c>
      <c r="AB8936" t="s">
        <v>5354</v>
      </c>
      <c r="AO8936" s="171"/>
      <c r="AP8936" s="171"/>
      <c r="AQ8936" s="171"/>
      <c r="AR8936" s="171"/>
    </row>
    <row r="8937" spans="24:44">
      <c r="X8937" t="s">
        <v>29043</v>
      </c>
      <c r="Y8937" t="s">
        <v>389</v>
      </c>
      <c r="Z8937" t="s">
        <v>29044</v>
      </c>
      <c r="AA8937" t="s">
        <v>22509</v>
      </c>
      <c r="AB8937" t="s">
        <v>5354</v>
      </c>
      <c r="AO8937" s="171"/>
      <c r="AP8937" s="171"/>
      <c r="AQ8937" s="171"/>
      <c r="AR8937" s="171"/>
    </row>
    <row r="8938" spans="24:44">
      <c r="X8938" t="s">
        <v>29045</v>
      </c>
      <c r="Y8938" t="s">
        <v>386</v>
      </c>
      <c r="Z8938" t="s">
        <v>29046</v>
      </c>
      <c r="AA8938" t="s">
        <v>25180</v>
      </c>
      <c r="AB8938" t="s">
        <v>5354</v>
      </c>
      <c r="AO8938" s="171"/>
      <c r="AP8938" s="171"/>
      <c r="AQ8938" s="171"/>
      <c r="AR8938" s="171"/>
    </row>
    <row r="8939" spans="24:44">
      <c r="X8939" t="s">
        <v>29047</v>
      </c>
      <c r="Y8939" t="s">
        <v>389</v>
      </c>
      <c r="Z8939" t="s">
        <v>29048</v>
      </c>
      <c r="AA8939" t="s">
        <v>22509</v>
      </c>
      <c r="AB8939" t="s">
        <v>5354</v>
      </c>
      <c r="AO8939" s="171"/>
      <c r="AP8939" s="171"/>
      <c r="AQ8939" s="171"/>
      <c r="AR8939" s="171"/>
    </row>
    <row r="8940" spans="24:44">
      <c r="X8940" t="s">
        <v>29049</v>
      </c>
      <c r="Y8940" t="s">
        <v>389</v>
      </c>
      <c r="Z8940" t="s">
        <v>29050</v>
      </c>
      <c r="AA8940" t="s">
        <v>1152</v>
      </c>
      <c r="AB8940" t="s">
        <v>10553</v>
      </c>
      <c r="AO8940" s="171"/>
      <c r="AP8940" s="171"/>
      <c r="AQ8940" s="171"/>
      <c r="AR8940" s="171"/>
    </row>
    <row r="8941" spans="24:44">
      <c r="X8941" t="s">
        <v>29051</v>
      </c>
      <c r="Y8941" t="s">
        <v>389</v>
      </c>
      <c r="Z8941" t="s">
        <v>29052</v>
      </c>
      <c r="AA8941" t="s">
        <v>22509</v>
      </c>
      <c r="AB8941" t="s">
        <v>5354</v>
      </c>
      <c r="AO8941" s="171"/>
      <c r="AP8941" s="171"/>
      <c r="AQ8941" s="171"/>
      <c r="AR8941" s="171"/>
    </row>
    <row r="8942" spans="24:44">
      <c r="X8942" t="s">
        <v>29053</v>
      </c>
      <c r="Y8942" t="s">
        <v>386</v>
      </c>
      <c r="Z8942" t="s">
        <v>29054</v>
      </c>
      <c r="AA8942" t="s">
        <v>23040</v>
      </c>
      <c r="AB8942" t="s">
        <v>125</v>
      </c>
      <c r="AO8942" s="171"/>
      <c r="AP8942" s="171"/>
      <c r="AQ8942" s="171"/>
      <c r="AR8942" s="171"/>
    </row>
    <row r="8943" spans="24:44">
      <c r="X8943" t="s">
        <v>29055</v>
      </c>
      <c r="Y8943" t="s">
        <v>389</v>
      </c>
      <c r="Z8943" t="s">
        <v>29056</v>
      </c>
      <c r="AA8943" t="s">
        <v>22437</v>
      </c>
      <c r="AB8943" t="s">
        <v>125</v>
      </c>
      <c r="AO8943" s="171"/>
      <c r="AP8943" s="171"/>
      <c r="AQ8943" s="171"/>
      <c r="AR8943" s="171"/>
    </row>
    <row r="8944" spans="24:44">
      <c r="X8944" t="s">
        <v>29057</v>
      </c>
      <c r="Y8944" t="s">
        <v>386</v>
      </c>
      <c r="Z8944" t="s">
        <v>29058</v>
      </c>
      <c r="AA8944" t="s">
        <v>22398</v>
      </c>
      <c r="AB8944" t="s">
        <v>125</v>
      </c>
      <c r="AO8944" s="171"/>
      <c r="AP8944" s="171"/>
      <c r="AQ8944" s="171"/>
      <c r="AR8944" s="171"/>
    </row>
    <row r="8945" spans="24:44">
      <c r="X8945" t="s">
        <v>29059</v>
      </c>
      <c r="Y8945" t="s">
        <v>389</v>
      </c>
      <c r="Z8945" t="s">
        <v>29060</v>
      </c>
      <c r="AA8945" t="s">
        <v>22509</v>
      </c>
      <c r="AB8945" t="s">
        <v>5354</v>
      </c>
      <c r="AO8945" s="171"/>
      <c r="AP8945" s="171"/>
      <c r="AQ8945" s="171"/>
      <c r="AR8945" s="171"/>
    </row>
    <row r="8946" spans="24:44">
      <c r="X8946" t="s">
        <v>29061</v>
      </c>
      <c r="Y8946" t="s">
        <v>386</v>
      </c>
      <c r="Z8946" t="s">
        <v>29062</v>
      </c>
      <c r="AA8946" t="s">
        <v>945</v>
      </c>
      <c r="AB8946" t="s">
        <v>10553</v>
      </c>
      <c r="AO8946" s="171"/>
      <c r="AP8946" s="171"/>
      <c r="AQ8946" s="171"/>
      <c r="AR8946" s="171"/>
    </row>
    <row r="8947" spans="24:44">
      <c r="X8947" t="s">
        <v>29063</v>
      </c>
      <c r="Y8947" t="s">
        <v>389</v>
      </c>
      <c r="Z8947" t="s">
        <v>29064</v>
      </c>
      <c r="AA8947" t="s">
        <v>26245</v>
      </c>
      <c r="AB8947" t="s">
        <v>5354</v>
      </c>
      <c r="AO8947" s="171"/>
      <c r="AP8947" s="171"/>
      <c r="AQ8947" s="171"/>
      <c r="AR8947" s="171"/>
    </row>
    <row r="8948" spans="24:44">
      <c r="X8948" t="s">
        <v>29065</v>
      </c>
      <c r="Y8948" t="s">
        <v>389</v>
      </c>
      <c r="Z8948" t="s">
        <v>29066</v>
      </c>
      <c r="AA8948" t="s">
        <v>27187</v>
      </c>
      <c r="AB8948" t="s">
        <v>10553</v>
      </c>
      <c r="AO8948" s="171"/>
      <c r="AP8948" s="171"/>
      <c r="AQ8948" s="171"/>
      <c r="AR8948" s="171"/>
    </row>
    <row r="8949" spans="24:44">
      <c r="X8949" t="s">
        <v>29067</v>
      </c>
      <c r="Y8949" t="s">
        <v>386</v>
      </c>
      <c r="Z8949" t="s">
        <v>29068</v>
      </c>
      <c r="AA8949" t="s">
        <v>29069</v>
      </c>
      <c r="AB8949" t="s">
        <v>10553</v>
      </c>
      <c r="AO8949" s="171"/>
      <c r="AP8949" s="171"/>
      <c r="AQ8949" s="171"/>
      <c r="AR8949" s="171"/>
    </row>
    <row r="8950" spans="24:44">
      <c r="X8950" t="s">
        <v>29070</v>
      </c>
      <c r="Y8950" t="s">
        <v>389</v>
      </c>
      <c r="Z8950" t="s">
        <v>29071</v>
      </c>
      <c r="AA8950" t="s">
        <v>25180</v>
      </c>
      <c r="AB8950" t="s">
        <v>5354</v>
      </c>
      <c r="AO8950" s="171"/>
      <c r="AP8950" s="171"/>
      <c r="AQ8950" s="171"/>
      <c r="AR8950" s="171"/>
    </row>
    <row r="8951" spans="24:44">
      <c r="X8951" t="s">
        <v>29072</v>
      </c>
      <c r="Y8951" t="s">
        <v>389</v>
      </c>
      <c r="Z8951" t="s">
        <v>29073</v>
      </c>
      <c r="AA8951" t="s">
        <v>29074</v>
      </c>
      <c r="AB8951" t="s">
        <v>125</v>
      </c>
      <c r="AO8951" s="171"/>
      <c r="AP8951" s="171"/>
      <c r="AQ8951" s="171"/>
      <c r="AR8951" s="171"/>
    </row>
    <row r="8952" spans="24:44">
      <c r="X8952" t="s">
        <v>29075</v>
      </c>
      <c r="Y8952" t="s">
        <v>389</v>
      </c>
      <c r="Z8952" t="s">
        <v>29076</v>
      </c>
      <c r="AA8952" t="s">
        <v>22509</v>
      </c>
      <c r="AB8952" t="s">
        <v>5354</v>
      </c>
      <c r="AO8952" s="171"/>
      <c r="AP8952" s="171"/>
      <c r="AQ8952" s="171"/>
      <c r="AR8952" s="171"/>
    </row>
    <row r="8953" spans="24:44">
      <c r="X8953" t="s">
        <v>29077</v>
      </c>
      <c r="Y8953" t="s">
        <v>386</v>
      </c>
      <c r="Z8953" t="s">
        <v>29078</v>
      </c>
      <c r="AA8953" t="s">
        <v>23416</v>
      </c>
      <c r="AB8953" t="s">
        <v>125</v>
      </c>
      <c r="AO8953" s="171"/>
      <c r="AP8953" s="171"/>
      <c r="AQ8953" s="171"/>
      <c r="AR8953" s="171"/>
    </row>
    <row r="8954" spans="24:44">
      <c r="X8954" t="s">
        <v>29079</v>
      </c>
      <c r="Y8954" t="s">
        <v>389</v>
      </c>
      <c r="Z8954" t="s">
        <v>29080</v>
      </c>
      <c r="AA8954" t="s">
        <v>22509</v>
      </c>
      <c r="AB8954" t="s">
        <v>5354</v>
      </c>
      <c r="AO8954" s="171"/>
      <c r="AP8954" s="171"/>
      <c r="AQ8954" s="171"/>
      <c r="AR8954" s="171"/>
    </row>
    <row r="8955" spans="24:44">
      <c r="X8955" t="s">
        <v>29081</v>
      </c>
      <c r="Y8955" t="s">
        <v>389</v>
      </c>
      <c r="Z8955" t="s">
        <v>29082</v>
      </c>
      <c r="AA8955" t="s">
        <v>29083</v>
      </c>
      <c r="AB8955" t="s">
        <v>22504</v>
      </c>
      <c r="AO8955" s="171"/>
      <c r="AP8955" s="171"/>
      <c r="AQ8955" s="171"/>
      <c r="AR8955" s="171"/>
    </row>
    <row r="8956" spans="24:44">
      <c r="X8956" t="s">
        <v>29084</v>
      </c>
      <c r="Y8956" t="s">
        <v>386</v>
      </c>
      <c r="Z8956" t="s">
        <v>29085</v>
      </c>
      <c r="AA8956" t="s">
        <v>29086</v>
      </c>
      <c r="AB8956" t="s">
        <v>5354</v>
      </c>
      <c r="AO8956" s="171"/>
      <c r="AP8956" s="171"/>
      <c r="AQ8956" s="171"/>
      <c r="AR8956" s="171"/>
    </row>
    <row r="8957" spans="24:44">
      <c r="X8957" t="s">
        <v>29087</v>
      </c>
      <c r="Y8957" t="s">
        <v>389</v>
      </c>
      <c r="Z8957" t="s">
        <v>29088</v>
      </c>
      <c r="AA8957" t="s">
        <v>22509</v>
      </c>
      <c r="AB8957" t="s">
        <v>5354</v>
      </c>
      <c r="AO8957" s="171"/>
      <c r="AP8957" s="171"/>
      <c r="AQ8957" s="171"/>
      <c r="AR8957" s="171"/>
    </row>
    <row r="8958" spans="24:44">
      <c r="X8958" t="s">
        <v>29089</v>
      </c>
      <c r="Y8958" t="s">
        <v>386</v>
      </c>
      <c r="Z8958" t="s">
        <v>29090</v>
      </c>
      <c r="AA8958" t="s">
        <v>23806</v>
      </c>
      <c r="AB8958" t="s">
        <v>5354</v>
      </c>
      <c r="AO8958" s="171"/>
      <c r="AP8958" s="171"/>
      <c r="AQ8958" s="171"/>
      <c r="AR8958" s="171"/>
    </row>
    <row r="8959" spans="24:44">
      <c r="X8959" t="s">
        <v>29091</v>
      </c>
      <c r="Y8959" t="s">
        <v>389</v>
      </c>
      <c r="Z8959" t="s">
        <v>29092</v>
      </c>
      <c r="AA8959" t="s">
        <v>23806</v>
      </c>
      <c r="AB8959" t="s">
        <v>5354</v>
      </c>
      <c r="AO8959" s="171"/>
      <c r="AP8959" s="171"/>
      <c r="AQ8959" s="171"/>
      <c r="AR8959" s="171"/>
    </row>
    <row r="8960" spans="24:44">
      <c r="X8960" t="s">
        <v>29093</v>
      </c>
      <c r="Y8960" t="s">
        <v>389</v>
      </c>
      <c r="Z8960" t="s">
        <v>29094</v>
      </c>
      <c r="AA8960" t="s">
        <v>23806</v>
      </c>
      <c r="AB8960" t="s">
        <v>5354</v>
      </c>
      <c r="AO8960" s="171"/>
      <c r="AP8960" s="171"/>
      <c r="AQ8960" s="171"/>
      <c r="AR8960" s="171"/>
    </row>
    <row r="8961" spans="24:44">
      <c r="X8961" t="s">
        <v>29095</v>
      </c>
      <c r="Y8961" t="s">
        <v>389</v>
      </c>
      <c r="Z8961" t="s">
        <v>29096</v>
      </c>
      <c r="AA8961" t="s">
        <v>22509</v>
      </c>
      <c r="AB8961" t="s">
        <v>5354</v>
      </c>
      <c r="AO8961" s="171"/>
      <c r="AP8961" s="171"/>
      <c r="AQ8961" s="171"/>
      <c r="AR8961" s="171"/>
    </row>
    <row r="8962" spans="24:44">
      <c r="X8962" t="s">
        <v>29097</v>
      </c>
      <c r="Y8962" t="s">
        <v>386</v>
      </c>
      <c r="Z8962" t="s">
        <v>29098</v>
      </c>
      <c r="AA8962" t="s">
        <v>23806</v>
      </c>
      <c r="AB8962" t="s">
        <v>5354</v>
      </c>
      <c r="AO8962" s="171"/>
      <c r="AP8962" s="171"/>
      <c r="AQ8962" s="171"/>
      <c r="AR8962" s="171"/>
    </row>
    <row r="8963" spans="24:44">
      <c r="X8963" t="s">
        <v>2176</v>
      </c>
      <c r="Y8963" t="s">
        <v>386</v>
      </c>
      <c r="Z8963" t="s">
        <v>29099</v>
      </c>
      <c r="AA8963" t="s">
        <v>22384</v>
      </c>
      <c r="AB8963" t="s">
        <v>10553</v>
      </c>
      <c r="AO8963" s="171"/>
      <c r="AP8963" s="171"/>
      <c r="AQ8963" s="171"/>
      <c r="AR8963" s="171"/>
    </row>
    <row r="8964" spans="24:44">
      <c r="X8964" t="s">
        <v>29100</v>
      </c>
      <c r="Y8964" t="s">
        <v>389</v>
      </c>
      <c r="Z8964" t="s">
        <v>29101</v>
      </c>
      <c r="AA8964" t="s">
        <v>23806</v>
      </c>
      <c r="AB8964" t="s">
        <v>5354</v>
      </c>
      <c r="AO8964" s="171"/>
      <c r="AP8964" s="171"/>
      <c r="AQ8964" s="171"/>
      <c r="AR8964" s="171"/>
    </row>
    <row r="8965" spans="24:44">
      <c r="X8965" t="s">
        <v>29102</v>
      </c>
      <c r="Y8965" t="s">
        <v>386</v>
      </c>
      <c r="Z8965" t="s">
        <v>29103</v>
      </c>
      <c r="AA8965" t="s">
        <v>23416</v>
      </c>
      <c r="AB8965" t="s">
        <v>125</v>
      </c>
      <c r="AO8965" s="171"/>
      <c r="AP8965" s="171"/>
      <c r="AQ8965" s="171"/>
      <c r="AR8965" s="171"/>
    </row>
    <row r="8966" spans="24:44">
      <c r="X8966" t="s">
        <v>29104</v>
      </c>
      <c r="Y8966" t="s">
        <v>386</v>
      </c>
      <c r="Z8966" t="s">
        <v>29105</v>
      </c>
      <c r="AA8966" t="s">
        <v>23416</v>
      </c>
      <c r="AB8966" t="s">
        <v>125</v>
      </c>
      <c r="AO8966" s="171"/>
      <c r="AP8966" s="171"/>
      <c r="AQ8966" s="171"/>
      <c r="AR8966" s="171"/>
    </row>
    <row r="8967" spans="24:44">
      <c r="X8967" t="s">
        <v>29106</v>
      </c>
      <c r="Y8967" t="s">
        <v>386</v>
      </c>
      <c r="Z8967" t="s">
        <v>29107</v>
      </c>
      <c r="AA8967" t="s">
        <v>23416</v>
      </c>
      <c r="AB8967" t="s">
        <v>125</v>
      </c>
      <c r="AO8967" s="171"/>
      <c r="AP8967" s="171"/>
      <c r="AQ8967" s="171"/>
      <c r="AR8967" s="171"/>
    </row>
    <row r="8968" spans="24:44">
      <c r="X8968" t="s">
        <v>29108</v>
      </c>
      <c r="Y8968" t="s">
        <v>386</v>
      </c>
      <c r="Z8968" t="s">
        <v>24060</v>
      </c>
      <c r="AA8968" t="s">
        <v>26237</v>
      </c>
      <c r="AB8968" t="s">
        <v>5354</v>
      </c>
      <c r="AO8968" s="171"/>
      <c r="AP8968" s="171"/>
      <c r="AQ8968" s="171"/>
      <c r="AR8968" s="171"/>
    </row>
    <row r="8969" spans="24:44">
      <c r="X8969" t="s">
        <v>29109</v>
      </c>
      <c r="Y8969" t="s">
        <v>389</v>
      </c>
      <c r="Z8969" t="s">
        <v>29110</v>
      </c>
      <c r="AA8969" t="s">
        <v>762</v>
      </c>
      <c r="AB8969" t="s">
        <v>27031</v>
      </c>
      <c r="AO8969" s="171"/>
      <c r="AP8969" s="171"/>
      <c r="AQ8969" s="171"/>
      <c r="AR8969" s="171"/>
    </row>
    <row r="8970" spans="24:44">
      <c r="X8970" t="s">
        <v>29111</v>
      </c>
      <c r="Y8970" t="s">
        <v>389</v>
      </c>
      <c r="Z8970" t="s">
        <v>29112</v>
      </c>
      <c r="AA8970" t="s">
        <v>26480</v>
      </c>
      <c r="AB8970" t="s">
        <v>5354</v>
      </c>
      <c r="AO8970" s="171"/>
      <c r="AP8970" s="171"/>
      <c r="AQ8970" s="171"/>
      <c r="AR8970" s="171"/>
    </row>
    <row r="8971" spans="24:44">
      <c r="X8971" t="s">
        <v>29113</v>
      </c>
      <c r="Y8971" t="s">
        <v>389</v>
      </c>
      <c r="Z8971" t="s">
        <v>29114</v>
      </c>
      <c r="AA8971" t="s">
        <v>22509</v>
      </c>
      <c r="AB8971" t="s">
        <v>5354</v>
      </c>
      <c r="AO8971" s="171"/>
      <c r="AP8971" s="171"/>
      <c r="AQ8971" s="171"/>
      <c r="AR8971" s="171"/>
    </row>
    <row r="8972" spans="24:44">
      <c r="X8972" t="s">
        <v>29115</v>
      </c>
      <c r="Y8972" t="s">
        <v>389</v>
      </c>
      <c r="Z8972" t="s">
        <v>29116</v>
      </c>
      <c r="AA8972" t="s">
        <v>23806</v>
      </c>
      <c r="AB8972" t="s">
        <v>5354</v>
      </c>
      <c r="AO8972" s="171"/>
      <c r="AP8972" s="171"/>
      <c r="AQ8972" s="171"/>
      <c r="AR8972" s="171"/>
    </row>
    <row r="8973" spans="24:44">
      <c r="X8973" t="s">
        <v>29117</v>
      </c>
      <c r="Y8973" t="s">
        <v>386</v>
      </c>
      <c r="Z8973" t="s">
        <v>24072</v>
      </c>
      <c r="AA8973" t="s">
        <v>26237</v>
      </c>
      <c r="AB8973" t="s">
        <v>5354</v>
      </c>
      <c r="AO8973" s="171"/>
      <c r="AP8973" s="171"/>
      <c r="AQ8973" s="171"/>
      <c r="AR8973" s="171"/>
    </row>
    <row r="8974" spans="24:44">
      <c r="X8974" t="s">
        <v>29118</v>
      </c>
      <c r="Y8974" t="s">
        <v>386</v>
      </c>
      <c r="Z8974" t="s">
        <v>29119</v>
      </c>
      <c r="AA8974" t="s">
        <v>23806</v>
      </c>
      <c r="AB8974" t="s">
        <v>5354</v>
      </c>
      <c r="AO8974" s="171"/>
      <c r="AP8974" s="171"/>
      <c r="AQ8974" s="171"/>
      <c r="AR8974" s="171"/>
    </row>
    <row r="8975" spans="24:44">
      <c r="X8975" t="s">
        <v>29120</v>
      </c>
      <c r="Y8975" t="s">
        <v>386</v>
      </c>
      <c r="Z8975" t="s">
        <v>29121</v>
      </c>
      <c r="AA8975" t="s">
        <v>23416</v>
      </c>
      <c r="AB8975" t="s">
        <v>125</v>
      </c>
      <c r="AO8975" s="171"/>
      <c r="AP8975" s="171"/>
      <c r="AQ8975" s="171"/>
      <c r="AR8975" s="171"/>
    </row>
    <row r="8976" spans="24:44">
      <c r="X8976" t="s">
        <v>3417</v>
      </c>
      <c r="Y8976" t="s">
        <v>386</v>
      </c>
      <c r="Z8976" t="s">
        <v>29122</v>
      </c>
      <c r="AA8976" t="s">
        <v>22398</v>
      </c>
      <c r="AB8976" t="s">
        <v>125</v>
      </c>
      <c r="AO8976" s="171"/>
      <c r="AP8976" s="171"/>
      <c r="AQ8976" s="171"/>
      <c r="AR8976" s="171"/>
    </row>
    <row r="8977" spans="24:44">
      <c r="X8977" t="s">
        <v>29123</v>
      </c>
      <c r="Y8977" t="s">
        <v>386</v>
      </c>
      <c r="Z8977" t="s">
        <v>29124</v>
      </c>
      <c r="AA8977" t="s">
        <v>1063</v>
      </c>
      <c r="AB8977" t="s">
        <v>10553</v>
      </c>
      <c r="AO8977" s="171"/>
      <c r="AP8977" s="171"/>
      <c r="AQ8977" s="171"/>
      <c r="AR8977" s="171"/>
    </row>
    <row r="8978" spans="24:44">
      <c r="X8978" t="s">
        <v>29125</v>
      </c>
      <c r="Y8978" t="s">
        <v>386</v>
      </c>
      <c r="Z8978" t="s">
        <v>29126</v>
      </c>
      <c r="AA8978" t="s">
        <v>23806</v>
      </c>
      <c r="AB8978" t="s">
        <v>5354</v>
      </c>
      <c r="AO8978" s="171"/>
      <c r="AP8978" s="171"/>
      <c r="AQ8978" s="171"/>
      <c r="AR8978" s="171"/>
    </row>
    <row r="8979" spans="24:44">
      <c r="X8979" t="s">
        <v>29127</v>
      </c>
      <c r="Y8979" t="s">
        <v>386</v>
      </c>
      <c r="Z8979" t="s">
        <v>29128</v>
      </c>
      <c r="AA8979" t="s">
        <v>29129</v>
      </c>
      <c r="AB8979" t="s">
        <v>5354</v>
      </c>
      <c r="AO8979" s="171"/>
      <c r="AP8979" s="171"/>
      <c r="AQ8979" s="171"/>
      <c r="AR8979" s="171"/>
    </row>
    <row r="8980" spans="24:44">
      <c r="X8980" t="s">
        <v>29130</v>
      </c>
      <c r="Y8980" t="s">
        <v>386</v>
      </c>
      <c r="Z8980" t="s">
        <v>29131</v>
      </c>
      <c r="AA8980" t="s">
        <v>29132</v>
      </c>
      <c r="AB8980" t="s">
        <v>10553</v>
      </c>
      <c r="AO8980" s="171"/>
      <c r="AP8980" s="171"/>
      <c r="AQ8980" s="171"/>
      <c r="AR8980" s="171"/>
    </row>
    <row r="8981" spans="24:44">
      <c r="X8981" t="s">
        <v>29133</v>
      </c>
      <c r="Y8981" t="s">
        <v>386</v>
      </c>
      <c r="Z8981" t="s">
        <v>29134</v>
      </c>
      <c r="AA8981" t="s">
        <v>29135</v>
      </c>
      <c r="AB8981" t="s">
        <v>10553</v>
      </c>
      <c r="AO8981" s="171"/>
      <c r="AP8981" s="171"/>
      <c r="AQ8981" s="171"/>
      <c r="AR8981" s="171"/>
    </row>
    <row r="8982" spans="24:44">
      <c r="X8982" t="s">
        <v>29136</v>
      </c>
      <c r="Y8982" t="s">
        <v>389</v>
      </c>
      <c r="Z8982" t="s">
        <v>29137</v>
      </c>
      <c r="AA8982" t="s">
        <v>28146</v>
      </c>
      <c r="AB8982" t="s">
        <v>125</v>
      </c>
      <c r="AO8982" s="171"/>
      <c r="AP8982" s="171"/>
      <c r="AQ8982" s="171"/>
      <c r="AR8982" s="171"/>
    </row>
    <row r="8983" spans="24:44">
      <c r="X8983" t="s">
        <v>29138</v>
      </c>
      <c r="Y8983" t="s">
        <v>386</v>
      </c>
      <c r="Z8983" t="s">
        <v>29139</v>
      </c>
      <c r="AA8983" t="s">
        <v>28555</v>
      </c>
      <c r="AB8983" t="s">
        <v>22504</v>
      </c>
      <c r="AO8983" s="171"/>
      <c r="AP8983" s="171"/>
      <c r="AQ8983" s="171"/>
      <c r="AR8983" s="171"/>
    </row>
    <row r="8984" spans="24:44">
      <c r="X8984" t="s">
        <v>29140</v>
      </c>
      <c r="Y8984" t="s">
        <v>386</v>
      </c>
      <c r="Z8984" t="s">
        <v>29141</v>
      </c>
      <c r="AA8984" t="s">
        <v>24499</v>
      </c>
      <c r="AB8984" t="s">
        <v>5354</v>
      </c>
      <c r="AO8984" s="171"/>
      <c r="AP8984" s="171"/>
      <c r="AQ8984" s="171"/>
      <c r="AR8984" s="171"/>
    </row>
    <row r="8985" spans="24:44">
      <c r="X8985" t="s">
        <v>5341</v>
      </c>
      <c r="Y8985" t="s">
        <v>386</v>
      </c>
      <c r="Z8985" t="s">
        <v>29142</v>
      </c>
      <c r="AA8985" t="s">
        <v>22398</v>
      </c>
      <c r="AB8985" t="s">
        <v>125</v>
      </c>
      <c r="AO8985" s="171"/>
      <c r="AP8985" s="171"/>
      <c r="AQ8985" s="171"/>
      <c r="AR8985" s="171"/>
    </row>
    <row r="8986" spans="24:44">
      <c r="X8986" t="s">
        <v>3283</v>
      </c>
      <c r="Y8986" t="s">
        <v>386</v>
      </c>
      <c r="Z8986" t="s">
        <v>29143</v>
      </c>
      <c r="AA8986" t="s">
        <v>22437</v>
      </c>
      <c r="AB8986" t="s">
        <v>125</v>
      </c>
      <c r="AO8986" s="171"/>
      <c r="AP8986" s="171"/>
      <c r="AQ8986" s="171"/>
      <c r="AR8986" s="171"/>
    </row>
    <row r="8987" spans="24:44">
      <c r="X8987" t="s">
        <v>3286</v>
      </c>
      <c r="Y8987" t="s">
        <v>386</v>
      </c>
      <c r="Z8987" t="s">
        <v>29144</v>
      </c>
      <c r="AA8987" t="s">
        <v>22398</v>
      </c>
      <c r="AB8987" t="s">
        <v>125</v>
      </c>
      <c r="AO8987" s="171"/>
      <c r="AP8987" s="171"/>
      <c r="AQ8987" s="171"/>
      <c r="AR8987" s="171"/>
    </row>
    <row r="8988" spans="24:44">
      <c r="X8988" t="s">
        <v>29145</v>
      </c>
      <c r="Y8988" t="s">
        <v>389</v>
      </c>
      <c r="Z8988" t="s">
        <v>29146</v>
      </c>
      <c r="AA8988" t="s">
        <v>22509</v>
      </c>
      <c r="AB8988" t="s">
        <v>5354</v>
      </c>
      <c r="AO8988" s="171"/>
      <c r="AP8988" s="171"/>
      <c r="AQ8988" s="171"/>
      <c r="AR8988" s="171"/>
    </row>
    <row r="8989" spans="24:44">
      <c r="X8989" t="s">
        <v>29147</v>
      </c>
      <c r="Y8989" t="s">
        <v>389</v>
      </c>
      <c r="Z8989" t="s">
        <v>29148</v>
      </c>
      <c r="AA8989" t="s">
        <v>22509</v>
      </c>
      <c r="AB8989" t="s">
        <v>5354</v>
      </c>
      <c r="AO8989" s="171"/>
      <c r="AP8989" s="171"/>
      <c r="AQ8989" s="171"/>
      <c r="AR8989" s="171"/>
    </row>
    <row r="8990" spans="24:44">
      <c r="X8990" t="s">
        <v>29149</v>
      </c>
      <c r="Y8990" t="s">
        <v>386</v>
      </c>
      <c r="Z8990" t="s">
        <v>29150</v>
      </c>
      <c r="AA8990" t="s">
        <v>1063</v>
      </c>
      <c r="AB8990" t="s">
        <v>10553</v>
      </c>
      <c r="AO8990" s="171"/>
      <c r="AP8990" s="171"/>
      <c r="AQ8990" s="171"/>
      <c r="AR8990" s="171"/>
    </row>
    <row r="8991" spans="24:44">
      <c r="X8991" t="s">
        <v>29151</v>
      </c>
      <c r="Y8991" t="s">
        <v>386</v>
      </c>
      <c r="Z8991" t="s">
        <v>29152</v>
      </c>
      <c r="AA8991" t="s">
        <v>25180</v>
      </c>
      <c r="AB8991" t="s">
        <v>5354</v>
      </c>
      <c r="AO8991" s="171"/>
      <c r="AP8991" s="171"/>
      <c r="AQ8991" s="171"/>
      <c r="AR8991" s="171"/>
    </row>
    <row r="8992" spans="24:44">
      <c r="X8992" t="s">
        <v>29153</v>
      </c>
      <c r="Y8992" t="s">
        <v>389</v>
      </c>
      <c r="Z8992" t="s">
        <v>29154</v>
      </c>
      <c r="AA8992" t="s">
        <v>22509</v>
      </c>
      <c r="AB8992" t="s">
        <v>5354</v>
      </c>
      <c r="AO8992" s="171"/>
      <c r="AP8992" s="171"/>
      <c r="AQ8992" s="171"/>
      <c r="AR8992" s="171"/>
    </row>
    <row r="8993" spans="24:44">
      <c r="X8993" t="s">
        <v>29155</v>
      </c>
      <c r="Y8993" t="s">
        <v>389</v>
      </c>
      <c r="Z8993" t="s">
        <v>29156</v>
      </c>
      <c r="AA8993" t="s">
        <v>28146</v>
      </c>
      <c r="AB8993" t="s">
        <v>125</v>
      </c>
      <c r="AO8993" s="171"/>
      <c r="AP8993" s="171"/>
      <c r="AQ8993" s="171"/>
      <c r="AR8993" s="171"/>
    </row>
    <row r="8994" spans="24:44">
      <c r="X8994" t="s">
        <v>29157</v>
      </c>
      <c r="Y8994" t="s">
        <v>389</v>
      </c>
      <c r="Z8994" t="s">
        <v>29158</v>
      </c>
      <c r="AA8994" t="s">
        <v>22509</v>
      </c>
      <c r="AB8994" t="s">
        <v>5354</v>
      </c>
      <c r="AO8994" s="171"/>
      <c r="AP8994" s="171"/>
      <c r="AQ8994" s="171"/>
      <c r="AR8994" s="171"/>
    </row>
    <row r="8995" spans="24:44">
      <c r="X8995" t="s">
        <v>29159</v>
      </c>
      <c r="Y8995" t="s">
        <v>389</v>
      </c>
      <c r="Z8995" t="s">
        <v>29160</v>
      </c>
      <c r="AA8995" t="s">
        <v>22509</v>
      </c>
      <c r="AB8995" t="s">
        <v>5354</v>
      </c>
      <c r="AO8995" s="171"/>
      <c r="AP8995" s="171"/>
      <c r="AQ8995" s="171"/>
      <c r="AR8995" s="171"/>
    </row>
    <row r="8996" spans="24:44">
      <c r="X8996" t="s">
        <v>29161</v>
      </c>
      <c r="Y8996" t="s">
        <v>389</v>
      </c>
      <c r="Z8996" t="s">
        <v>29162</v>
      </c>
      <c r="AA8996" t="s">
        <v>25559</v>
      </c>
      <c r="AB8996" t="s">
        <v>5354</v>
      </c>
      <c r="AO8996" s="171"/>
      <c r="AP8996" s="171"/>
      <c r="AQ8996" s="171"/>
      <c r="AR8996" s="171"/>
    </row>
    <row r="8997" spans="24:44">
      <c r="X8997" t="s">
        <v>29163</v>
      </c>
      <c r="Y8997" t="s">
        <v>386</v>
      </c>
      <c r="Z8997" t="s">
        <v>29164</v>
      </c>
      <c r="AA8997" t="s">
        <v>23806</v>
      </c>
      <c r="AB8997" t="s">
        <v>5354</v>
      </c>
      <c r="AO8997" s="171"/>
      <c r="AP8997" s="171"/>
      <c r="AQ8997" s="171"/>
      <c r="AR8997" s="171"/>
    </row>
    <row r="8998" spans="24:44">
      <c r="X8998" t="s">
        <v>29165</v>
      </c>
      <c r="Y8998" t="s">
        <v>386</v>
      </c>
      <c r="Z8998" t="s">
        <v>29166</v>
      </c>
      <c r="AA8998" t="s">
        <v>25180</v>
      </c>
      <c r="AB8998" t="s">
        <v>5354</v>
      </c>
      <c r="AO8998" s="171"/>
      <c r="AP8998" s="171"/>
      <c r="AQ8998" s="171"/>
      <c r="AR8998" s="171"/>
    </row>
    <row r="8999" spans="24:44">
      <c r="X8999" t="s">
        <v>29167</v>
      </c>
      <c r="Y8999" t="s">
        <v>386</v>
      </c>
      <c r="Z8999" t="s">
        <v>29168</v>
      </c>
      <c r="AA8999" t="s">
        <v>1063</v>
      </c>
      <c r="AB8999" t="s">
        <v>10553</v>
      </c>
      <c r="AO8999" s="171"/>
      <c r="AP8999" s="171"/>
      <c r="AQ8999" s="171"/>
      <c r="AR8999" s="171"/>
    </row>
    <row r="9000" spans="24:44">
      <c r="X9000" t="s">
        <v>29169</v>
      </c>
      <c r="Y9000" t="s">
        <v>389</v>
      </c>
      <c r="Z9000" t="s">
        <v>29170</v>
      </c>
      <c r="AA9000" t="s">
        <v>22509</v>
      </c>
      <c r="AB9000" t="s">
        <v>5354</v>
      </c>
      <c r="AO9000" s="171"/>
      <c r="AP9000" s="171"/>
      <c r="AQ9000" s="171"/>
      <c r="AR9000" s="171"/>
    </row>
    <row r="9001" spans="24:44">
      <c r="X9001" t="s">
        <v>29171</v>
      </c>
      <c r="Y9001" t="s">
        <v>386</v>
      </c>
      <c r="Z9001" t="s">
        <v>29172</v>
      </c>
      <c r="AA9001" t="s">
        <v>23068</v>
      </c>
      <c r="AB9001" t="s">
        <v>20688</v>
      </c>
      <c r="AO9001" s="171"/>
      <c r="AP9001" s="171"/>
      <c r="AQ9001" s="171"/>
      <c r="AR9001" s="171"/>
    </row>
    <row r="9002" spans="24:44">
      <c r="X9002" t="s">
        <v>29173</v>
      </c>
      <c r="Y9002" t="s">
        <v>386</v>
      </c>
      <c r="Z9002" t="s">
        <v>29174</v>
      </c>
      <c r="AA9002" t="s">
        <v>23047</v>
      </c>
      <c r="AB9002" t="s">
        <v>125</v>
      </c>
      <c r="AO9002" s="171"/>
      <c r="AP9002" s="171"/>
      <c r="AQ9002" s="171"/>
      <c r="AR9002" s="171"/>
    </row>
    <row r="9003" spans="24:44">
      <c r="X9003" t="s">
        <v>29175</v>
      </c>
      <c r="Y9003" t="s">
        <v>386</v>
      </c>
      <c r="Z9003" t="s">
        <v>29176</v>
      </c>
      <c r="AA9003" t="s">
        <v>23806</v>
      </c>
      <c r="AB9003" t="s">
        <v>5354</v>
      </c>
      <c r="AO9003" s="171"/>
      <c r="AP9003" s="171"/>
      <c r="AQ9003" s="171"/>
      <c r="AR9003" s="171"/>
    </row>
    <row r="9004" spans="24:44">
      <c r="X9004" t="s">
        <v>29177</v>
      </c>
      <c r="Y9004" t="s">
        <v>386</v>
      </c>
      <c r="Z9004" t="s">
        <v>29178</v>
      </c>
      <c r="AA9004" t="s">
        <v>23806</v>
      </c>
      <c r="AB9004" t="s">
        <v>5354</v>
      </c>
      <c r="AO9004" s="171"/>
      <c r="AP9004" s="171"/>
      <c r="AQ9004" s="171"/>
      <c r="AR9004" s="171"/>
    </row>
    <row r="9005" spans="24:44">
      <c r="X9005" t="s">
        <v>29179</v>
      </c>
      <c r="Y9005" t="s">
        <v>386</v>
      </c>
      <c r="Z9005" t="s">
        <v>24142</v>
      </c>
      <c r="AA9005" t="s">
        <v>26240</v>
      </c>
      <c r="AB9005" t="s">
        <v>5354</v>
      </c>
      <c r="AO9005" s="171"/>
      <c r="AP9005" s="171"/>
      <c r="AQ9005" s="171"/>
      <c r="AR9005" s="171"/>
    </row>
    <row r="9006" spans="24:44">
      <c r="X9006" t="s">
        <v>29180</v>
      </c>
      <c r="Y9006" t="s">
        <v>386</v>
      </c>
      <c r="Z9006" t="s">
        <v>29181</v>
      </c>
      <c r="AA9006" t="s">
        <v>23040</v>
      </c>
      <c r="AB9006" t="s">
        <v>125</v>
      </c>
      <c r="AO9006" s="171"/>
      <c r="AP9006" s="171"/>
      <c r="AQ9006" s="171"/>
      <c r="AR9006" s="171"/>
    </row>
    <row r="9007" spans="24:44">
      <c r="X9007" t="s">
        <v>29182</v>
      </c>
      <c r="Y9007" t="s">
        <v>389</v>
      </c>
      <c r="Z9007" t="s">
        <v>29183</v>
      </c>
      <c r="AA9007" t="s">
        <v>23396</v>
      </c>
      <c r="AB9007" t="s">
        <v>10553</v>
      </c>
      <c r="AO9007" s="171"/>
      <c r="AP9007" s="171"/>
      <c r="AQ9007" s="171"/>
      <c r="AR9007" s="171"/>
    </row>
    <row r="9008" spans="24:44">
      <c r="X9008" t="s">
        <v>29184</v>
      </c>
      <c r="Y9008" t="s">
        <v>386</v>
      </c>
      <c r="Z9008" t="s">
        <v>24147</v>
      </c>
      <c r="AA9008" t="s">
        <v>26237</v>
      </c>
      <c r="AB9008" t="s">
        <v>5354</v>
      </c>
      <c r="AO9008" s="171"/>
      <c r="AP9008" s="171"/>
      <c r="AQ9008" s="171"/>
      <c r="AR9008" s="171"/>
    </row>
    <row r="9009" spans="24:44">
      <c r="X9009" t="s">
        <v>29185</v>
      </c>
      <c r="Y9009" t="s">
        <v>386</v>
      </c>
      <c r="Z9009" t="s">
        <v>29186</v>
      </c>
      <c r="AA9009" t="s">
        <v>945</v>
      </c>
      <c r="AB9009" t="s">
        <v>10553</v>
      </c>
      <c r="AO9009" s="171"/>
      <c r="AP9009" s="171"/>
      <c r="AQ9009" s="171"/>
      <c r="AR9009" s="171"/>
    </row>
    <row r="9010" spans="24:44">
      <c r="X9010" t="s">
        <v>29187</v>
      </c>
      <c r="Y9010" t="s">
        <v>386</v>
      </c>
      <c r="Z9010" t="s">
        <v>29188</v>
      </c>
      <c r="AA9010" t="s">
        <v>23416</v>
      </c>
      <c r="AB9010" t="s">
        <v>125</v>
      </c>
      <c r="AO9010" s="171"/>
      <c r="AP9010" s="171"/>
      <c r="AQ9010" s="171"/>
      <c r="AR9010" s="171"/>
    </row>
    <row r="9011" spans="24:44">
      <c r="X9011" t="s">
        <v>29189</v>
      </c>
      <c r="Y9011" t="s">
        <v>389</v>
      </c>
      <c r="Z9011" t="s">
        <v>29190</v>
      </c>
      <c r="AA9011" t="s">
        <v>22873</v>
      </c>
      <c r="AB9011" t="s">
        <v>125</v>
      </c>
      <c r="AO9011" s="171"/>
      <c r="AP9011" s="171"/>
      <c r="AQ9011" s="171"/>
      <c r="AR9011" s="171"/>
    </row>
    <row r="9012" spans="24:44">
      <c r="X9012" t="s">
        <v>29191</v>
      </c>
      <c r="Y9012" t="s">
        <v>389</v>
      </c>
      <c r="Z9012" t="s">
        <v>29192</v>
      </c>
      <c r="AA9012" t="s">
        <v>22509</v>
      </c>
      <c r="AB9012" t="s">
        <v>5354</v>
      </c>
      <c r="AO9012" s="171"/>
      <c r="AP9012" s="171"/>
      <c r="AQ9012" s="171"/>
      <c r="AR9012" s="171"/>
    </row>
    <row r="9013" spans="24:44">
      <c r="X9013" t="s">
        <v>29193</v>
      </c>
      <c r="Y9013" t="s">
        <v>389</v>
      </c>
      <c r="Z9013" t="s">
        <v>29194</v>
      </c>
      <c r="AA9013" t="s">
        <v>22509</v>
      </c>
      <c r="AB9013" t="s">
        <v>5354</v>
      </c>
      <c r="AO9013" s="171"/>
      <c r="AP9013" s="171"/>
      <c r="AQ9013" s="171"/>
      <c r="AR9013" s="171"/>
    </row>
    <row r="9014" spans="24:44">
      <c r="X9014" t="s">
        <v>29195</v>
      </c>
      <c r="Y9014" t="s">
        <v>389</v>
      </c>
      <c r="Z9014" t="s">
        <v>29196</v>
      </c>
      <c r="AA9014" t="s">
        <v>1063</v>
      </c>
      <c r="AB9014" t="s">
        <v>10553</v>
      </c>
      <c r="AO9014" s="171"/>
      <c r="AP9014" s="171"/>
      <c r="AQ9014" s="171"/>
      <c r="AR9014" s="171"/>
    </row>
    <row r="9015" spans="24:44">
      <c r="X9015" t="s">
        <v>29197</v>
      </c>
      <c r="Y9015" t="s">
        <v>386</v>
      </c>
      <c r="Z9015" t="s">
        <v>29198</v>
      </c>
      <c r="AA9015" t="s">
        <v>22398</v>
      </c>
      <c r="AB9015" t="s">
        <v>125</v>
      </c>
      <c r="AO9015" s="171"/>
      <c r="AP9015" s="171"/>
      <c r="AQ9015" s="171"/>
      <c r="AR9015" s="171"/>
    </row>
    <row r="9016" spans="24:44">
      <c r="X9016" t="s">
        <v>29199</v>
      </c>
      <c r="Y9016" t="s">
        <v>386</v>
      </c>
      <c r="Z9016" t="s">
        <v>29200</v>
      </c>
      <c r="AA9016" t="s">
        <v>23416</v>
      </c>
      <c r="AB9016" t="s">
        <v>125</v>
      </c>
      <c r="AO9016" s="171"/>
      <c r="AP9016" s="171"/>
      <c r="AQ9016" s="171"/>
      <c r="AR9016" s="171"/>
    </row>
    <row r="9017" spans="24:44">
      <c r="X9017" t="s">
        <v>29201</v>
      </c>
      <c r="Y9017" t="s">
        <v>389</v>
      </c>
      <c r="Z9017" t="s">
        <v>29202</v>
      </c>
      <c r="AA9017" t="s">
        <v>793</v>
      </c>
      <c r="AB9017" t="s">
        <v>10553</v>
      </c>
      <c r="AO9017" s="171"/>
      <c r="AP9017" s="171"/>
      <c r="AQ9017" s="171"/>
      <c r="AR9017" s="171"/>
    </row>
    <row r="9018" spans="24:44">
      <c r="X9018" t="s">
        <v>29203</v>
      </c>
      <c r="Y9018" t="s">
        <v>386</v>
      </c>
      <c r="Z9018" t="s">
        <v>29204</v>
      </c>
      <c r="AA9018" t="s">
        <v>26237</v>
      </c>
      <c r="AB9018" t="s">
        <v>5354</v>
      </c>
      <c r="AO9018" s="171"/>
      <c r="AP9018" s="171"/>
      <c r="AQ9018" s="171"/>
      <c r="AR9018" s="171"/>
    </row>
    <row r="9019" spans="24:44">
      <c r="X9019" t="s">
        <v>29205</v>
      </c>
      <c r="Y9019" t="s">
        <v>386</v>
      </c>
      <c r="Z9019" t="s">
        <v>29206</v>
      </c>
      <c r="AA9019" t="s">
        <v>26237</v>
      </c>
      <c r="AB9019" t="s">
        <v>5354</v>
      </c>
      <c r="AO9019" s="171"/>
      <c r="AP9019" s="171"/>
      <c r="AQ9019" s="171"/>
      <c r="AR9019" s="171"/>
    </row>
    <row r="9020" spans="24:44">
      <c r="X9020" t="s">
        <v>29207</v>
      </c>
      <c r="Y9020" t="s">
        <v>386</v>
      </c>
      <c r="Z9020" t="s">
        <v>29208</v>
      </c>
      <c r="AA9020" t="s">
        <v>26237</v>
      </c>
      <c r="AB9020" t="s">
        <v>5354</v>
      </c>
      <c r="AO9020" s="171"/>
      <c r="AP9020" s="171"/>
      <c r="AQ9020" s="171"/>
      <c r="AR9020" s="171"/>
    </row>
    <row r="9021" spans="24:44">
      <c r="X9021" t="s">
        <v>29209</v>
      </c>
      <c r="Y9021" t="s">
        <v>389</v>
      </c>
      <c r="Z9021" t="s">
        <v>29210</v>
      </c>
      <c r="AA9021" t="s">
        <v>22509</v>
      </c>
      <c r="AB9021" t="s">
        <v>5354</v>
      </c>
      <c r="AO9021" s="171"/>
      <c r="AP9021" s="171"/>
      <c r="AQ9021" s="171"/>
      <c r="AR9021" s="171"/>
    </row>
    <row r="9022" spans="24:44">
      <c r="X9022" t="s">
        <v>29211</v>
      </c>
      <c r="Y9022" t="s">
        <v>389</v>
      </c>
      <c r="Z9022" t="s">
        <v>29212</v>
      </c>
      <c r="AA9022" t="s">
        <v>22509</v>
      </c>
      <c r="AB9022" t="s">
        <v>5354</v>
      </c>
      <c r="AO9022" s="171"/>
      <c r="AP9022" s="171"/>
      <c r="AQ9022" s="171"/>
      <c r="AR9022" s="171"/>
    </row>
    <row r="9023" spans="24:44">
      <c r="X9023" t="s">
        <v>29213</v>
      </c>
      <c r="Y9023" t="s">
        <v>386</v>
      </c>
      <c r="Z9023" t="s">
        <v>29214</v>
      </c>
      <c r="AA9023" t="s">
        <v>26237</v>
      </c>
      <c r="AB9023" t="s">
        <v>5354</v>
      </c>
      <c r="AO9023" s="171"/>
      <c r="AP9023" s="171"/>
      <c r="AQ9023" s="171"/>
      <c r="AR9023" s="171"/>
    </row>
    <row r="9024" spans="24:44">
      <c r="X9024" t="s">
        <v>29215</v>
      </c>
      <c r="Y9024" t="s">
        <v>386</v>
      </c>
      <c r="Z9024" t="s">
        <v>29216</v>
      </c>
      <c r="AA9024" t="s">
        <v>26237</v>
      </c>
      <c r="AB9024" t="s">
        <v>5354</v>
      </c>
      <c r="AO9024" s="171"/>
      <c r="AP9024" s="171"/>
      <c r="AQ9024" s="171"/>
      <c r="AR9024" s="171"/>
    </row>
    <row r="9025" spans="24:44">
      <c r="X9025" t="s">
        <v>29217</v>
      </c>
      <c r="Y9025" t="s">
        <v>389</v>
      </c>
      <c r="Z9025" t="s">
        <v>29218</v>
      </c>
      <c r="AA9025" t="s">
        <v>22717</v>
      </c>
      <c r="AB9025" t="s">
        <v>125</v>
      </c>
      <c r="AO9025" s="171"/>
      <c r="AP9025" s="171"/>
      <c r="AQ9025" s="171"/>
      <c r="AR9025" s="171"/>
    </row>
    <row r="9026" spans="24:44">
      <c r="X9026" t="s">
        <v>29219</v>
      </c>
      <c r="Y9026" t="s">
        <v>389</v>
      </c>
      <c r="Z9026" t="s">
        <v>29220</v>
      </c>
      <c r="AA9026" t="s">
        <v>22509</v>
      </c>
      <c r="AB9026" t="s">
        <v>5354</v>
      </c>
      <c r="AO9026" s="171"/>
      <c r="AP9026" s="171"/>
      <c r="AQ9026" s="171"/>
      <c r="AR9026" s="171"/>
    </row>
    <row r="9027" spans="24:44">
      <c r="X9027" t="s">
        <v>29221</v>
      </c>
      <c r="Y9027" t="s">
        <v>389</v>
      </c>
      <c r="Z9027" t="s">
        <v>29222</v>
      </c>
      <c r="AA9027" t="s">
        <v>22509</v>
      </c>
      <c r="AB9027" t="s">
        <v>5354</v>
      </c>
      <c r="AO9027" s="171"/>
      <c r="AP9027" s="171"/>
      <c r="AQ9027" s="171"/>
      <c r="AR9027" s="171"/>
    </row>
    <row r="9028" spans="24:44">
      <c r="X9028" t="s">
        <v>29223</v>
      </c>
      <c r="Y9028" t="s">
        <v>389</v>
      </c>
      <c r="Z9028" t="s">
        <v>29224</v>
      </c>
      <c r="AA9028" t="s">
        <v>28146</v>
      </c>
      <c r="AB9028" t="s">
        <v>125</v>
      </c>
      <c r="AO9028" s="171"/>
      <c r="AP9028" s="171"/>
      <c r="AQ9028" s="171"/>
      <c r="AR9028" s="171"/>
    </row>
    <row r="9029" spans="24:44">
      <c r="X9029" t="s">
        <v>29225</v>
      </c>
      <c r="Y9029" t="s">
        <v>389</v>
      </c>
      <c r="Z9029" t="s">
        <v>29226</v>
      </c>
      <c r="AA9029" t="s">
        <v>22509</v>
      </c>
      <c r="AB9029" t="s">
        <v>5354</v>
      </c>
      <c r="AO9029" s="171"/>
      <c r="AP9029" s="171"/>
      <c r="AQ9029" s="171"/>
      <c r="AR9029" s="171"/>
    </row>
    <row r="9030" spans="24:44">
      <c r="X9030" t="s">
        <v>5786</v>
      </c>
      <c r="Y9030" t="s">
        <v>386</v>
      </c>
      <c r="Z9030" t="s">
        <v>29227</v>
      </c>
      <c r="AA9030" t="s">
        <v>25559</v>
      </c>
      <c r="AB9030" t="s">
        <v>5354</v>
      </c>
      <c r="AO9030" s="171"/>
      <c r="AP9030" s="171"/>
      <c r="AQ9030" s="171"/>
      <c r="AR9030" s="171"/>
    </row>
    <row r="9031" spans="24:44">
      <c r="X9031" t="s">
        <v>29228</v>
      </c>
      <c r="Y9031" t="s">
        <v>389</v>
      </c>
      <c r="Z9031" t="s">
        <v>29229</v>
      </c>
      <c r="AA9031" t="s">
        <v>28146</v>
      </c>
      <c r="AB9031" t="s">
        <v>125</v>
      </c>
      <c r="AO9031" s="171"/>
      <c r="AP9031" s="171"/>
      <c r="AQ9031" s="171"/>
      <c r="AR9031" s="171"/>
    </row>
    <row r="9032" spans="24:44">
      <c r="X9032" t="s">
        <v>29230</v>
      </c>
      <c r="Y9032" t="s">
        <v>386</v>
      </c>
      <c r="Z9032" t="s">
        <v>24207</v>
      </c>
      <c r="AA9032" t="s">
        <v>26237</v>
      </c>
      <c r="AB9032" t="s">
        <v>5354</v>
      </c>
      <c r="AO9032" s="171"/>
      <c r="AP9032" s="171"/>
      <c r="AQ9032" s="171"/>
      <c r="AR9032" s="171"/>
    </row>
    <row r="9033" spans="24:44">
      <c r="X9033" t="s">
        <v>29231</v>
      </c>
      <c r="Y9033" t="s">
        <v>386</v>
      </c>
      <c r="Z9033" t="s">
        <v>29232</v>
      </c>
      <c r="AA9033" t="s">
        <v>29233</v>
      </c>
      <c r="AB9033" t="s">
        <v>5354</v>
      </c>
      <c r="AO9033" s="171"/>
      <c r="AP9033" s="171"/>
      <c r="AQ9033" s="171"/>
      <c r="AR9033" s="171"/>
    </row>
    <row r="9034" spans="24:44">
      <c r="X9034" t="s">
        <v>29234</v>
      </c>
      <c r="Y9034" t="s">
        <v>386</v>
      </c>
      <c r="Z9034" t="s">
        <v>24211</v>
      </c>
      <c r="AA9034" t="s">
        <v>26237</v>
      </c>
      <c r="AB9034" t="s">
        <v>5354</v>
      </c>
      <c r="AO9034" s="171"/>
      <c r="AP9034" s="171"/>
      <c r="AQ9034" s="171"/>
      <c r="AR9034" s="171"/>
    </row>
    <row r="9035" spans="24:44">
      <c r="X9035" t="s">
        <v>29235</v>
      </c>
      <c r="Y9035" t="s">
        <v>389</v>
      </c>
      <c r="Z9035" t="s">
        <v>29236</v>
      </c>
      <c r="AA9035" t="s">
        <v>22509</v>
      </c>
      <c r="AB9035" t="s">
        <v>5354</v>
      </c>
      <c r="AO9035" s="171"/>
      <c r="AP9035" s="171"/>
      <c r="AQ9035" s="171"/>
      <c r="AR9035" s="171"/>
    </row>
    <row r="9036" spans="24:44">
      <c r="X9036" t="s">
        <v>29237</v>
      </c>
      <c r="Y9036" t="s">
        <v>389</v>
      </c>
      <c r="Z9036" t="s">
        <v>29238</v>
      </c>
      <c r="AA9036" t="s">
        <v>25180</v>
      </c>
      <c r="AB9036" t="s">
        <v>5354</v>
      </c>
      <c r="AO9036" s="171"/>
      <c r="AP9036" s="171"/>
      <c r="AQ9036" s="171"/>
      <c r="AR9036" s="171"/>
    </row>
    <row r="9037" spans="24:44">
      <c r="X9037" t="s">
        <v>29239</v>
      </c>
      <c r="Y9037" t="s">
        <v>386</v>
      </c>
      <c r="Z9037" t="s">
        <v>29240</v>
      </c>
      <c r="AA9037" t="s">
        <v>762</v>
      </c>
      <c r="AB9037" t="s">
        <v>27031</v>
      </c>
      <c r="AO9037" s="171"/>
      <c r="AP9037" s="171"/>
      <c r="AQ9037" s="171"/>
      <c r="AR9037" s="171"/>
    </row>
    <row r="9038" spans="24:44">
      <c r="X9038" t="s">
        <v>29241</v>
      </c>
      <c r="Y9038" t="s">
        <v>389</v>
      </c>
      <c r="Z9038" t="s">
        <v>24219</v>
      </c>
      <c r="AA9038" t="s">
        <v>26237</v>
      </c>
      <c r="AB9038" t="s">
        <v>5354</v>
      </c>
      <c r="AO9038" s="171"/>
      <c r="AP9038" s="171"/>
      <c r="AQ9038" s="171"/>
      <c r="AR9038" s="171"/>
    </row>
    <row r="9039" spans="24:44">
      <c r="X9039" t="s">
        <v>29242</v>
      </c>
      <c r="Y9039" t="s">
        <v>386</v>
      </c>
      <c r="Z9039" t="s">
        <v>29243</v>
      </c>
      <c r="AA9039" t="s">
        <v>25180</v>
      </c>
      <c r="AB9039" t="s">
        <v>5354</v>
      </c>
      <c r="AO9039" s="171"/>
      <c r="AP9039" s="171"/>
      <c r="AQ9039" s="171"/>
      <c r="AR9039" s="171"/>
    </row>
    <row r="9040" spans="24:44">
      <c r="X9040" t="s">
        <v>29244</v>
      </c>
      <c r="Y9040" t="s">
        <v>389</v>
      </c>
      <c r="Z9040" t="s">
        <v>29245</v>
      </c>
      <c r="AA9040" t="s">
        <v>22509</v>
      </c>
      <c r="AB9040" t="s">
        <v>5354</v>
      </c>
      <c r="AO9040" s="171"/>
      <c r="AP9040" s="171"/>
      <c r="AQ9040" s="171"/>
      <c r="AR9040" s="171"/>
    </row>
    <row r="9041" spans="24:44">
      <c r="X9041" t="s">
        <v>29246</v>
      </c>
      <c r="Y9041" t="s">
        <v>386</v>
      </c>
      <c r="Z9041" t="s">
        <v>29247</v>
      </c>
      <c r="AA9041" t="s">
        <v>29086</v>
      </c>
      <c r="AB9041" t="s">
        <v>5354</v>
      </c>
      <c r="AO9041" s="171"/>
      <c r="AP9041" s="171"/>
      <c r="AQ9041" s="171"/>
      <c r="AR9041" s="171"/>
    </row>
    <row r="9042" spans="24:44">
      <c r="X9042" t="s">
        <v>29248</v>
      </c>
      <c r="Y9042" t="s">
        <v>386</v>
      </c>
      <c r="Z9042" t="s">
        <v>24223</v>
      </c>
      <c r="AA9042" t="s">
        <v>26237</v>
      </c>
      <c r="AB9042" t="s">
        <v>5354</v>
      </c>
      <c r="AO9042" s="171"/>
      <c r="AP9042" s="171"/>
      <c r="AQ9042" s="171"/>
      <c r="AR9042" s="171"/>
    </row>
    <row r="9043" spans="24:44">
      <c r="X9043" t="s">
        <v>29249</v>
      </c>
      <c r="Y9043" t="s">
        <v>386</v>
      </c>
      <c r="Z9043" t="s">
        <v>29250</v>
      </c>
      <c r="AA9043" t="s">
        <v>762</v>
      </c>
      <c r="AB9043" t="s">
        <v>27031</v>
      </c>
      <c r="AO9043" s="171"/>
      <c r="AP9043" s="171"/>
      <c r="AQ9043" s="171"/>
      <c r="AR9043" s="171"/>
    </row>
    <row r="9044" spans="24:44">
      <c r="X9044" t="s">
        <v>29251</v>
      </c>
      <c r="Y9044" t="s">
        <v>386</v>
      </c>
      <c r="Z9044" t="s">
        <v>29252</v>
      </c>
      <c r="AA9044" t="s">
        <v>1063</v>
      </c>
      <c r="AB9044" t="s">
        <v>10553</v>
      </c>
      <c r="AO9044" s="171"/>
      <c r="AP9044" s="171"/>
      <c r="AQ9044" s="171"/>
      <c r="AR9044" s="171"/>
    </row>
    <row r="9045" spans="24:44">
      <c r="X9045" t="s">
        <v>29253</v>
      </c>
      <c r="Y9045" t="s">
        <v>389</v>
      </c>
      <c r="Z9045" t="s">
        <v>29254</v>
      </c>
      <c r="AA9045" t="s">
        <v>23396</v>
      </c>
      <c r="AB9045" t="s">
        <v>10553</v>
      </c>
      <c r="AO9045" s="171"/>
      <c r="AP9045" s="171"/>
      <c r="AQ9045" s="171"/>
      <c r="AR9045" s="171"/>
    </row>
    <row r="9046" spans="24:44">
      <c r="X9046" t="s">
        <v>29255</v>
      </c>
      <c r="Y9046" t="s">
        <v>389</v>
      </c>
      <c r="Z9046" t="s">
        <v>29256</v>
      </c>
      <c r="AA9046" t="s">
        <v>22509</v>
      </c>
      <c r="AB9046" t="s">
        <v>5354</v>
      </c>
      <c r="AO9046" s="171"/>
      <c r="AP9046" s="171"/>
      <c r="AQ9046" s="171"/>
      <c r="AR9046" s="171"/>
    </row>
    <row r="9047" spans="24:44">
      <c r="X9047" t="s">
        <v>29257</v>
      </c>
      <c r="Y9047" t="s">
        <v>386</v>
      </c>
      <c r="Z9047" t="s">
        <v>29258</v>
      </c>
      <c r="AA9047" t="s">
        <v>1063</v>
      </c>
      <c r="AB9047" t="s">
        <v>10553</v>
      </c>
      <c r="AO9047" s="171"/>
      <c r="AP9047" s="171"/>
      <c r="AQ9047" s="171"/>
      <c r="AR9047" s="171"/>
    </row>
    <row r="9048" spans="24:44">
      <c r="X9048" t="s">
        <v>29259</v>
      </c>
      <c r="Y9048" t="s">
        <v>386</v>
      </c>
      <c r="Z9048" t="s">
        <v>29260</v>
      </c>
      <c r="AA9048" t="s">
        <v>29261</v>
      </c>
      <c r="AB9048" t="s">
        <v>10553</v>
      </c>
      <c r="AO9048" s="171"/>
      <c r="AP9048" s="171"/>
      <c r="AQ9048" s="171"/>
      <c r="AR9048" s="171"/>
    </row>
    <row r="9049" spans="24:44">
      <c r="X9049" t="s">
        <v>29262</v>
      </c>
      <c r="Y9049" t="s">
        <v>386</v>
      </c>
      <c r="Z9049" t="s">
        <v>29263</v>
      </c>
      <c r="AA9049" t="s">
        <v>29264</v>
      </c>
      <c r="AB9049" t="s">
        <v>10553</v>
      </c>
      <c r="AO9049" s="171"/>
      <c r="AP9049" s="171"/>
      <c r="AQ9049" s="171"/>
      <c r="AR9049" s="171"/>
    </row>
    <row r="9050" spans="24:44">
      <c r="X9050" t="s">
        <v>29265</v>
      </c>
      <c r="Y9050" t="s">
        <v>386</v>
      </c>
      <c r="Z9050" t="s">
        <v>29266</v>
      </c>
      <c r="AA9050" t="s">
        <v>23806</v>
      </c>
      <c r="AB9050" t="s">
        <v>5354</v>
      </c>
      <c r="AO9050" s="171"/>
      <c r="AP9050" s="171"/>
      <c r="AQ9050" s="171"/>
      <c r="AR9050" s="171"/>
    </row>
    <row r="9051" spans="24:44">
      <c r="X9051" t="s">
        <v>29267</v>
      </c>
      <c r="Y9051" t="s">
        <v>386</v>
      </c>
      <c r="Z9051" t="s">
        <v>24227</v>
      </c>
      <c r="AA9051" t="s">
        <v>26240</v>
      </c>
      <c r="AB9051" t="s">
        <v>5354</v>
      </c>
      <c r="AO9051" s="171"/>
      <c r="AP9051" s="171"/>
      <c r="AQ9051" s="171"/>
      <c r="AR9051" s="171"/>
    </row>
    <row r="9052" spans="24:44">
      <c r="X9052" t="s">
        <v>29268</v>
      </c>
      <c r="Y9052" t="s">
        <v>386</v>
      </c>
      <c r="Z9052" t="s">
        <v>29269</v>
      </c>
      <c r="AA9052" t="s">
        <v>836</v>
      </c>
      <c r="AB9052" t="s">
        <v>10553</v>
      </c>
      <c r="AO9052" s="171"/>
      <c r="AP9052" s="171"/>
      <c r="AQ9052" s="171"/>
      <c r="AR9052" s="171"/>
    </row>
    <row r="9053" spans="24:44">
      <c r="X9053" t="s">
        <v>29270</v>
      </c>
      <c r="Y9053" t="s">
        <v>386</v>
      </c>
      <c r="Z9053" t="s">
        <v>29271</v>
      </c>
      <c r="AA9053" t="s">
        <v>836</v>
      </c>
      <c r="AB9053" t="s">
        <v>10553</v>
      </c>
      <c r="AO9053" s="171"/>
      <c r="AP9053" s="171"/>
      <c r="AQ9053" s="171"/>
      <c r="AR9053" s="171"/>
    </row>
    <row r="9054" spans="24:44">
      <c r="X9054" t="s">
        <v>29272</v>
      </c>
      <c r="Y9054" t="s">
        <v>389</v>
      </c>
      <c r="Z9054" t="s">
        <v>29273</v>
      </c>
      <c r="AA9054" t="s">
        <v>687</v>
      </c>
      <c r="AB9054" t="s">
        <v>10553</v>
      </c>
      <c r="AO9054" s="171"/>
      <c r="AP9054" s="171"/>
      <c r="AQ9054" s="171"/>
      <c r="AR9054" s="171"/>
    </row>
    <row r="9055" spans="24:44">
      <c r="X9055" t="s">
        <v>29274</v>
      </c>
      <c r="Y9055" t="s">
        <v>389</v>
      </c>
      <c r="Z9055" t="s">
        <v>29275</v>
      </c>
      <c r="AA9055" t="s">
        <v>997</v>
      </c>
      <c r="AB9055" t="s">
        <v>10553</v>
      </c>
      <c r="AO9055" s="171"/>
      <c r="AP9055" s="171"/>
      <c r="AQ9055" s="171"/>
      <c r="AR9055" s="171"/>
    </row>
    <row r="9056" spans="24:44">
      <c r="X9056" t="s">
        <v>29276</v>
      </c>
      <c r="Y9056" t="s">
        <v>389</v>
      </c>
      <c r="Z9056" t="s">
        <v>29277</v>
      </c>
      <c r="AA9056" t="s">
        <v>22509</v>
      </c>
      <c r="AB9056" t="s">
        <v>5354</v>
      </c>
      <c r="AO9056" s="171"/>
      <c r="AP9056" s="171"/>
      <c r="AQ9056" s="171"/>
      <c r="AR9056" s="171"/>
    </row>
    <row r="9057" spans="24:44">
      <c r="X9057" t="s">
        <v>29278</v>
      </c>
      <c r="Y9057" t="s">
        <v>389</v>
      </c>
      <c r="Z9057" t="s">
        <v>29279</v>
      </c>
      <c r="AA9057" t="s">
        <v>22509</v>
      </c>
      <c r="AB9057" t="s">
        <v>5354</v>
      </c>
      <c r="AO9057" s="171"/>
      <c r="AP9057" s="171"/>
      <c r="AQ9057" s="171"/>
      <c r="AR9057" s="171"/>
    </row>
    <row r="9058" spans="24:44">
      <c r="X9058" t="s">
        <v>29280</v>
      </c>
      <c r="Y9058" t="s">
        <v>389</v>
      </c>
      <c r="Z9058" t="s">
        <v>29281</v>
      </c>
      <c r="AA9058" t="s">
        <v>22509</v>
      </c>
      <c r="AB9058" t="s">
        <v>5354</v>
      </c>
      <c r="AO9058" s="171"/>
      <c r="AP9058" s="171"/>
      <c r="AQ9058" s="171"/>
      <c r="AR9058" s="171"/>
    </row>
    <row r="9059" spans="24:44">
      <c r="X9059" t="s">
        <v>29282</v>
      </c>
      <c r="Y9059" t="s">
        <v>386</v>
      </c>
      <c r="Z9059" t="s">
        <v>29283</v>
      </c>
      <c r="AA9059" t="s">
        <v>997</v>
      </c>
      <c r="AB9059" t="s">
        <v>10553</v>
      </c>
      <c r="AO9059" s="171"/>
      <c r="AP9059" s="171"/>
      <c r="AQ9059" s="171"/>
      <c r="AR9059" s="171"/>
    </row>
    <row r="9060" spans="24:44">
      <c r="X9060" t="s">
        <v>29284</v>
      </c>
      <c r="Y9060" t="s">
        <v>386</v>
      </c>
      <c r="Z9060" t="s">
        <v>24458</v>
      </c>
      <c r="AA9060" t="s">
        <v>997</v>
      </c>
      <c r="AB9060" t="s">
        <v>10553</v>
      </c>
      <c r="AO9060" s="171"/>
      <c r="AP9060" s="171"/>
      <c r="AQ9060" s="171"/>
      <c r="AR9060" s="171"/>
    </row>
    <row r="9061" spans="24:44">
      <c r="X9061" t="s">
        <v>29285</v>
      </c>
      <c r="Y9061" t="s">
        <v>386</v>
      </c>
      <c r="Z9061" t="s">
        <v>29286</v>
      </c>
      <c r="AA9061" t="s">
        <v>997</v>
      </c>
      <c r="AB9061" t="s">
        <v>10553</v>
      </c>
      <c r="AO9061" s="171"/>
      <c r="AP9061" s="171"/>
      <c r="AQ9061" s="171"/>
      <c r="AR9061" s="171"/>
    </row>
    <row r="9062" spans="24:44">
      <c r="X9062" t="s">
        <v>29287</v>
      </c>
      <c r="Y9062" t="s">
        <v>386</v>
      </c>
      <c r="Z9062" t="s">
        <v>29288</v>
      </c>
      <c r="AA9062" t="s">
        <v>997</v>
      </c>
      <c r="AB9062" t="s">
        <v>10553</v>
      </c>
      <c r="AO9062" s="171"/>
      <c r="AP9062" s="171"/>
      <c r="AQ9062" s="171"/>
      <c r="AR9062" s="171"/>
    </row>
    <row r="9063" spans="24:44">
      <c r="X9063" t="s">
        <v>29289</v>
      </c>
      <c r="Y9063" t="s">
        <v>386</v>
      </c>
      <c r="Z9063" t="s">
        <v>29290</v>
      </c>
      <c r="AA9063" t="s">
        <v>997</v>
      </c>
      <c r="AB9063" t="s">
        <v>10553</v>
      </c>
      <c r="AO9063" s="171"/>
      <c r="AP9063" s="171"/>
      <c r="AQ9063" s="171"/>
      <c r="AR9063" s="171"/>
    </row>
    <row r="9064" spans="24:44">
      <c r="X9064" t="s">
        <v>29291</v>
      </c>
      <c r="Y9064" t="s">
        <v>386</v>
      </c>
      <c r="Z9064" t="s">
        <v>29292</v>
      </c>
      <c r="AA9064" t="s">
        <v>997</v>
      </c>
      <c r="AB9064" t="s">
        <v>10553</v>
      </c>
      <c r="AO9064" s="171"/>
      <c r="AP9064" s="171"/>
      <c r="AQ9064" s="171"/>
      <c r="AR9064" s="171"/>
    </row>
    <row r="9065" spans="24:44">
      <c r="X9065" t="s">
        <v>29293</v>
      </c>
      <c r="Y9065" t="s">
        <v>386</v>
      </c>
      <c r="Z9065" t="s">
        <v>24238</v>
      </c>
      <c r="AA9065" t="s">
        <v>26237</v>
      </c>
      <c r="AB9065" t="s">
        <v>5354</v>
      </c>
      <c r="AO9065" s="171"/>
      <c r="AP9065" s="171"/>
      <c r="AQ9065" s="171"/>
      <c r="AR9065" s="171"/>
    </row>
    <row r="9066" spans="24:44">
      <c r="X9066" t="s">
        <v>29294</v>
      </c>
      <c r="Y9066" t="s">
        <v>386</v>
      </c>
      <c r="Z9066" t="s">
        <v>29295</v>
      </c>
      <c r="AA9066" t="s">
        <v>997</v>
      </c>
      <c r="AB9066" t="s">
        <v>10553</v>
      </c>
      <c r="AO9066" s="171"/>
      <c r="AP9066" s="171"/>
      <c r="AQ9066" s="171"/>
      <c r="AR9066" s="171"/>
    </row>
    <row r="9067" spans="24:44">
      <c r="X9067" t="s">
        <v>29296</v>
      </c>
      <c r="Y9067" t="s">
        <v>386</v>
      </c>
      <c r="Z9067" t="s">
        <v>29297</v>
      </c>
      <c r="AA9067" t="s">
        <v>997</v>
      </c>
      <c r="AB9067" t="s">
        <v>10553</v>
      </c>
      <c r="AO9067" s="171"/>
      <c r="AP9067" s="171"/>
      <c r="AQ9067" s="171"/>
      <c r="AR9067" s="171"/>
    </row>
    <row r="9068" spans="24:44">
      <c r="X9068" t="s">
        <v>29298</v>
      </c>
      <c r="Y9068" t="s">
        <v>386</v>
      </c>
      <c r="Z9068" t="s">
        <v>29299</v>
      </c>
      <c r="AA9068" t="s">
        <v>997</v>
      </c>
      <c r="AB9068" t="s">
        <v>10553</v>
      </c>
      <c r="AO9068" s="171"/>
      <c r="AP9068" s="171"/>
      <c r="AQ9068" s="171"/>
      <c r="AR9068" s="171"/>
    </row>
    <row r="9069" spans="24:44">
      <c r="X9069" t="s">
        <v>29300</v>
      </c>
      <c r="Y9069" t="s">
        <v>386</v>
      </c>
      <c r="Z9069" t="s">
        <v>29301</v>
      </c>
      <c r="AA9069" t="s">
        <v>997</v>
      </c>
      <c r="AB9069" t="s">
        <v>10553</v>
      </c>
      <c r="AO9069" s="171"/>
      <c r="AP9069" s="171"/>
      <c r="AQ9069" s="171"/>
      <c r="AR9069" s="171"/>
    </row>
    <row r="9070" spans="24:44">
      <c r="X9070" t="s">
        <v>2181</v>
      </c>
      <c r="Y9070" t="s">
        <v>386</v>
      </c>
      <c r="Z9070" t="s">
        <v>29302</v>
      </c>
      <c r="AA9070" t="s">
        <v>997</v>
      </c>
      <c r="AB9070" t="s">
        <v>10553</v>
      </c>
      <c r="AO9070" s="171"/>
      <c r="AP9070" s="171"/>
      <c r="AQ9070" s="171"/>
      <c r="AR9070" s="171"/>
    </row>
    <row r="9071" spans="24:44">
      <c r="X9071" t="s">
        <v>29303</v>
      </c>
      <c r="Y9071" t="s">
        <v>389</v>
      </c>
      <c r="Z9071" t="s">
        <v>29304</v>
      </c>
      <c r="AA9071" t="s">
        <v>997</v>
      </c>
      <c r="AB9071" t="s">
        <v>10553</v>
      </c>
      <c r="AO9071" s="171"/>
      <c r="AP9071" s="171"/>
      <c r="AQ9071" s="171"/>
      <c r="AR9071" s="171"/>
    </row>
    <row r="9072" spans="24:44">
      <c r="X9072" t="s">
        <v>5791</v>
      </c>
      <c r="Y9072" t="s">
        <v>386</v>
      </c>
      <c r="Z9072" t="s">
        <v>29305</v>
      </c>
      <c r="AA9072" t="s">
        <v>997</v>
      </c>
      <c r="AB9072" t="s">
        <v>10553</v>
      </c>
      <c r="AO9072" s="171"/>
      <c r="AP9072" s="171"/>
      <c r="AQ9072" s="171"/>
      <c r="AR9072" s="171"/>
    </row>
    <row r="9073" spans="24:44">
      <c r="X9073" t="s">
        <v>5796</v>
      </c>
      <c r="Y9073" t="s">
        <v>386</v>
      </c>
      <c r="Z9073" t="s">
        <v>29306</v>
      </c>
      <c r="AA9073" t="s">
        <v>997</v>
      </c>
      <c r="AB9073" t="s">
        <v>10553</v>
      </c>
      <c r="AO9073" s="171"/>
      <c r="AP9073" s="171"/>
      <c r="AQ9073" s="171"/>
      <c r="AR9073" s="171"/>
    </row>
    <row r="9074" spans="24:44">
      <c r="X9074" t="s">
        <v>29307</v>
      </c>
      <c r="Y9074" t="s">
        <v>386</v>
      </c>
      <c r="Z9074" t="s">
        <v>26120</v>
      </c>
      <c r="AA9074" t="s">
        <v>26381</v>
      </c>
      <c r="AB9074" t="s">
        <v>5354</v>
      </c>
      <c r="AO9074" s="171"/>
      <c r="AP9074" s="171"/>
      <c r="AQ9074" s="171"/>
      <c r="AR9074" s="171"/>
    </row>
    <row r="9075" spans="24:44">
      <c r="X9075" t="s">
        <v>984</v>
      </c>
      <c r="Y9075" t="s">
        <v>386</v>
      </c>
      <c r="Z9075" t="s">
        <v>29308</v>
      </c>
      <c r="AA9075" t="s">
        <v>997</v>
      </c>
      <c r="AB9075" t="s">
        <v>10553</v>
      </c>
      <c r="AO9075" s="171"/>
      <c r="AP9075" s="171"/>
      <c r="AQ9075" s="171"/>
      <c r="AR9075" s="171"/>
    </row>
    <row r="9076" spans="24:44">
      <c r="X9076" t="s">
        <v>29309</v>
      </c>
      <c r="Y9076" t="s">
        <v>386</v>
      </c>
      <c r="Z9076" t="s">
        <v>26125</v>
      </c>
      <c r="AA9076" t="s">
        <v>26384</v>
      </c>
      <c r="AB9076" t="s">
        <v>5354</v>
      </c>
      <c r="AO9076" s="171"/>
      <c r="AP9076" s="171"/>
      <c r="AQ9076" s="171"/>
      <c r="AR9076" s="171"/>
    </row>
    <row r="9077" spans="24:44">
      <c r="X9077" t="s">
        <v>29310</v>
      </c>
      <c r="Y9077" t="s">
        <v>389</v>
      </c>
      <c r="Z9077" t="s">
        <v>24260</v>
      </c>
      <c r="AA9077" t="s">
        <v>26237</v>
      </c>
      <c r="AB9077" t="s">
        <v>5354</v>
      </c>
      <c r="AO9077" s="171"/>
      <c r="AP9077" s="171"/>
      <c r="AQ9077" s="171"/>
      <c r="AR9077" s="171"/>
    </row>
    <row r="9078" spans="24:44">
      <c r="X9078" t="s">
        <v>2186</v>
      </c>
      <c r="Y9078" t="s">
        <v>386</v>
      </c>
      <c r="Z9078" t="s">
        <v>29311</v>
      </c>
      <c r="AA9078" t="s">
        <v>997</v>
      </c>
      <c r="AB9078" t="s">
        <v>10553</v>
      </c>
      <c r="AO9078" s="171"/>
      <c r="AP9078" s="171"/>
      <c r="AQ9078" s="171"/>
      <c r="AR9078" s="171"/>
    </row>
    <row r="9079" spans="24:44">
      <c r="X9079" t="s">
        <v>29312</v>
      </c>
      <c r="Y9079" t="s">
        <v>386</v>
      </c>
      <c r="Z9079" t="s">
        <v>24264</v>
      </c>
      <c r="AA9079" t="s">
        <v>26237</v>
      </c>
      <c r="AB9079" t="s">
        <v>5354</v>
      </c>
      <c r="AO9079" s="171"/>
      <c r="AP9079" s="171"/>
      <c r="AQ9079" s="171"/>
      <c r="AR9079" s="171"/>
    </row>
    <row r="9080" spans="24:44">
      <c r="X9080" t="s">
        <v>29313</v>
      </c>
      <c r="Y9080" t="s">
        <v>389</v>
      </c>
      <c r="Z9080" t="s">
        <v>29314</v>
      </c>
      <c r="AA9080" t="s">
        <v>997</v>
      </c>
      <c r="AB9080" t="s">
        <v>10553</v>
      </c>
      <c r="AO9080" s="171"/>
      <c r="AP9080" s="171"/>
      <c r="AQ9080" s="171"/>
      <c r="AR9080" s="171"/>
    </row>
    <row r="9081" spans="24:44">
      <c r="X9081" t="s">
        <v>29315</v>
      </c>
      <c r="Y9081" t="s">
        <v>389</v>
      </c>
      <c r="Z9081" t="s">
        <v>29316</v>
      </c>
      <c r="AA9081" t="s">
        <v>22509</v>
      </c>
      <c r="AB9081" t="s">
        <v>5354</v>
      </c>
      <c r="AO9081" s="171"/>
      <c r="AP9081" s="171"/>
      <c r="AQ9081" s="171"/>
      <c r="AR9081" s="171"/>
    </row>
    <row r="9082" spans="24:44">
      <c r="X9082" t="s">
        <v>29317</v>
      </c>
      <c r="Y9082" t="s">
        <v>389</v>
      </c>
      <c r="Z9082" t="s">
        <v>29318</v>
      </c>
      <c r="AA9082" t="s">
        <v>29319</v>
      </c>
      <c r="AB9082" t="s">
        <v>5354</v>
      </c>
      <c r="AO9082" s="171"/>
      <c r="AP9082" s="171"/>
      <c r="AQ9082" s="171"/>
      <c r="AR9082" s="171"/>
    </row>
    <row r="9083" spans="24:44">
      <c r="X9083" t="s">
        <v>29320</v>
      </c>
      <c r="Y9083" t="s">
        <v>386</v>
      </c>
      <c r="Z9083" t="s">
        <v>29321</v>
      </c>
      <c r="AA9083" t="s">
        <v>29322</v>
      </c>
      <c r="AB9083" t="s">
        <v>5354</v>
      </c>
      <c r="AO9083" s="171"/>
      <c r="AP9083" s="171"/>
      <c r="AQ9083" s="171"/>
      <c r="AR9083" s="171"/>
    </row>
    <row r="9084" spans="24:44">
      <c r="X9084" t="s">
        <v>29323</v>
      </c>
      <c r="Y9084" t="s">
        <v>389</v>
      </c>
      <c r="Z9084" t="s">
        <v>29324</v>
      </c>
      <c r="AA9084" t="s">
        <v>28146</v>
      </c>
      <c r="AB9084" t="s">
        <v>125</v>
      </c>
      <c r="AO9084" s="171"/>
      <c r="AP9084" s="171"/>
      <c r="AQ9084" s="171"/>
      <c r="AR9084" s="171"/>
    </row>
    <row r="9085" spans="24:44">
      <c r="X9085" t="s">
        <v>29325</v>
      </c>
      <c r="Y9085" t="s">
        <v>389</v>
      </c>
      <c r="Z9085" t="s">
        <v>29326</v>
      </c>
      <c r="AA9085" t="s">
        <v>26237</v>
      </c>
      <c r="AB9085" t="s">
        <v>5354</v>
      </c>
      <c r="AO9085" s="171"/>
      <c r="AP9085" s="171"/>
      <c r="AQ9085" s="171"/>
      <c r="AR9085" s="171"/>
    </row>
    <row r="9086" spans="24:44">
      <c r="X9086" t="s">
        <v>29327</v>
      </c>
      <c r="Y9086" t="s">
        <v>389</v>
      </c>
      <c r="Z9086" t="s">
        <v>29328</v>
      </c>
      <c r="AA9086" t="s">
        <v>22509</v>
      </c>
      <c r="AB9086" t="s">
        <v>5354</v>
      </c>
      <c r="AO9086" s="171"/>
      <c r="AP9086" s="171"/>
      <c r="AQ9086" s="171"/>
      <c r="AR9086" s="171"/>
    </row>
    <row r="9087" spans="24:44">
      <c r="X9087" t="s">
        <v>4848</v>
      </c>
      <c r="Y9087" t="s">
        <v>386</v>
      </c>
      <c r="Z9087" t="s">
        <v>29329</v>
      </c>
      <c r="AA9087" t="s">
        <v>28146</v>
      </c>
      <c r="AB9087" t="s">
        <v>125</v>
      </c>
      <c r="AO9087" s="171"/>
      <c r="AP9087" s="171"/>
      <c r="AQ9087" s="171"/>
      <c r="AR9087" s="171"/>
    </row>
    <row r="9088" spans="24:44">
      <c r="X9088" t="s">
        <v>29330</v>
      </c>
      <c r="Y9088" t="s">
        <v>389</v>
      </c>
      <c r="Z9088" t="s">
        <v>29331</v>
      </c>
      <c r="AA9088" t="s">
        <v>28146</v>
      </c>
      <c r="AB9088" t="s">
        <v>125</v>
      </c>
      <c r="AO9088" s="171"/>
      <c r="AP9088" s="171"/>
      <c r="AQ9088" s="171"/>
      <c r="AR9088" s="171"/>
    </row>
    <row r="9089" spans="24:44">
      <c r="X9089" t="s">
        <v>29332</v>
      </c>
      <c r="Y9089" t="s">
        <v>389</v>
      </c>
      <c r="Z9089" t="s">
        <v>29333</v>
      </c>
      <c r="AA9089" t="s">
        <v>28146</v>
      </c>
      <c r="AB9089" t="s">
        <v>125</v>
      </c>
      <c r="AO9089" s="171"/>
      <c r="AP9089" s="171"/>
      <c r="AQ9089" s="171"/>
      <c r="AR9089" s="171"/>
    </row>
    <row r="9090" spans="24:44">
      <c r="X9090" t="s">
        <v>5345</v>
      </c>
      <c r="Y9090" t="s">
        <v>386</v>
      </c>
      <c r="Z9090" t="s">
        <v>29334</v>
      </c>
      <c r="AA9090" t="s">
        <v>22398</v>
      </c>
      <c r="AB9090" t="s">
        <v>125</v>
      </c>
      <c r="AO9090" s="171"/>
      <c r="AP9090" s="171"/>
      <c r="AQ9090" s="171"/>
      <c r="AR9090" s="171"/>
    </row>
    <row r="9091" spans="24:44">
      <c r="X9091" t="s">
        <v>29335</v>
      </c>
      <c r="Y9091" t="s">
        <v>386</v>
      </c>
      <c r="Z9091" t="s">
        <v>24288</v>
      </c>
      <c r="AA9091" t="s">
        <v>26237</v>
      </c>
      <c r="AB9091" t="s">
        <v>5354</v>
      </c>
      <c r="AO9091" s="171"/>
      <c r="AP9091" s="171"/>
      <c r="AQ9091" s="171"/>
      <c r="AR9091" s="171"/>
    </row>
    <row r="9092" spans="24:44">
      <c r="X9092" t="s">
        <v>29336</v>
      </c>
      <c r="Y9092" t="s">
        <v>386</v>
      </c>
      <c r="Z9092" t="s">
        <v>29337</v>
      </c>
      <c r="AA9092" t="s">
        <v>23949</v>
      </c>
      <c r="AB9092" t="s">
        <v>10553</v>
      </c>
      <c r="AO9092" s="171"/>
      <c r="AP9092" s="171"/>
      <c r="AQ9092" s="171"/>
      <c r="AR9092" s="171"/>
    </row>
    <row r="9093" spans="24:44">
      <c r="X9093" t="s">
        <v>29338</v>
      </c>
      <c r="Y9093" t="s">
        <v>386</v>
      </c>
      <c r="Z9093" t="s">
        <v>29339</v>
      </c>
      <c r="AA9093" t="s">
        <v>26237</v>
      </c>
      <c r="AB9093" t="s">
        <v>5354</v>
      </c>
      <c r="AO9093" s="171"/>
      <c r="AP9093" s="171"/>
      <c r="AQ9093" s="171"/>
      <c r="AR9093" s="171"/>
    </row>
    <row r="9094" spans="24:44">
      <c r="X9094" t="s">
        <v>29340</v>
      </c>
      <c r="Y9094" t="s">
        <v>386</v>
      </c>
      <c r="Z9094" t="s">
        <v>29341</v>
      </c>
      <c r="AA9094" t="s">
        <v>26240</v>
      </c>
      <c r="AB9094" t="s">
        <v>5354</v>
      </c>
      <c r="AO9094" s="171"/>
      <c r="AP9094" s="171"/>
      <c r="AQ9094" s="171"/>
      <c r="AR9094" s="171"/>
    </row>
    <row r="9095" spans="24:44">
      <c r="X9095" t="s">
        <v>29342</v>
      </c>
      <c r="Y9095" t="s">
        <v>386</v>
      </c>
      <c r="Z9095" t="s">
        <v>29343</v>
      </c>
      <c r="AA9095" t="s">
        <v>26245</v>
      </c>
      <c r="AB9095" t="s">
        <v>5354</v>
      </c>
      <c r="AO9095" s="171"/>
      <c r="AP9095" s="171"/>
      <c r="AQ9095" s="171"/>
      <c r="AR9095" s="171"/>
    </row>
    <row r="9096" spans="24:44">
      <c r="X9096" t="s">
        <v>29344</v>
      </c>
      <c r="Y9096" t="s">
        <v>386</v>
      </c>
      <c r="Z9096" t="s">
        <v>29345</v>
      </c>
      <c r="AA9096" t="s">
        <v>26237</v>
      </c>
      <c r="AB9096" t="s">
        <v>5354</v>
      </c>
      <c r="AO9096" s="171"/>
      <c r="AP9096" s="171"/>
      <c r="AQ9096" s="171"/>
      <c r="AR9096" s="171"/>
    </row>
    <row r="9097" spans="24:44">
      <c r="X9097" t="s">
        <v>29346</v>
      </c>
      <c r="Y9097" t="s">
        <v>386</v>
      </c>
      <c r="Z9097" t="s">
        <v>29347</v>
      </c>
      <c r="AA9097" t="s">
        <v>825</v>
      </c>
      <c r="AB9097" t="s">
        <v>27638</v>
      </c>
      <c r="AO9097" s="171"/>
      <c r="AP9097" s="171"/>
      <c r="AQ9097" s="171"/>
      <c r="AR9097" s="171"/>
    </row>
    <row r="9098" spans="24:44">
      <c r="X9098" t="s">
        <v>29348</v>
      </c>
      <c r="Y9098" t="s">
        <v>386</v>
      </c>
      <c r="Z9098" t="s">
        <v>29349</v>
      </c>
      <c r="AA9098" t="s">
        <v>25180</v>
      </c>
      <c r="AB9098" t="s">
        <v>5354</v>
      </c>
      <c r="AO9098" s="171"/>
      <c r="AP9098" s="171"/>
      <c r="AQ9098" s="171"/>
      <c r="AR9098" s="171"/>
    </row>
    <row r="9099" spans="24:44">
      <c r="X9099" t="s">
        <v>29350</v>
      </c>
      <c r="Y9099" t="s">
        <v>386</v>
      </c>
      <c r="Z9099" t="s">
        <v>29351</v>
      </c>
      <c r="AA9099" t="s">
        <v>29352</v>
      </c>
      <c r="AB9099" t="s">
        <v>10553</v>
      </c>
      <c r="AO9099" s="171"/>
      <c r="AP9099" s="171"/>
      <c r="AQ9099" s="171"/>
      <c r="AR9099" s="171"/>
    </row>
    <row r="9100" spans="24:44">
      <c r="X9100" t="s">
        <v>29353</v>
      </c>
      <c r="Y9100" t="s">
        <v>386</v>
      </c>
      <c r="Z9100" t="s">
        <v>29354</v>
      </c>
      <c r="AA9100" t="s">
        <v>836</v>
      </c>
      <c r="AB9100" t="s">
        <v>10553</v>
      </c>
      <c r="AO9100" s="171"/>
      <c r="AP9100" s="171"/>
      <c r="AQ9100" s="171"/>
      <c r="AR9100" s="171"/>
    </row>
    <row r="9101" spans="24:44">
      <c r="X9101" t="s">
        <v>29355</v>
      </c>
      <c r="Y9101" t="s">
        <v>389</v>
      </c>
      <c r="Z9101" t="s">
        <v>29356</v>
      </c>
      <c r="AA9101" t="s">
        <v>26796</v>
      </c>
      <c r="AB9101" t="s">
        <v>5354</v>
      </c>
      <c r="AO9101" s="171"/>
      <c r="AP9101" s="171"/>
      <c r="AQ9101" s="171"/>
      <c r="AR9101" s="171"/>
    </row>
    <row r="9102" spans="24:44">
      <c r="X9102" t="s">
        <v>29357</v>
      </c>
      <c r="Y9102" t="s">
        <v>389</v>
      </c>
      <c r="Z9102" t="s">
        <v>29358</v>
      </c>
      <c r="AA9102" t="s">
        <v>23396</v>
      </c>
      <c r="AB9102" t="s">
        <v>10553</v>
      </c>
      <c r="AO9102" s="171"/>
      <c r="AP9102" s="171"/>
      <c r="AQ9102" s="171"/>
      <c r="AR9102" s="171"/>
    </row>
    <row r="9103" spans="24:44">
      <c r="X9103" t="s">
        <v>29359</v>
      </c>
      <c r="Y9103" t="s">
        <v>386</v>
      </c>
      <c r="Z9103" t="s">
        <v>29360</v>
      </c>
      <c r="AA9103" t="s">
        <v>29361</v>
      </c>
      <c r="AB9103" t="s">
        <v>10553</v>
      </c>
      <c r="AO9103" s="171"/>
      <c r="AP9103" s="171"/>
      <c r="AQ9103" s="171"/>
      <c r="AR9103" s="171"/>
    </row>
    <row r="9104" spans="24:44">
      <c r="X9104" t="s">
        <v>29362</v>
      </c>
      <c r="Y9104" t="s">
        <v>386</v>
      </c>
      <c r="Z9104" t="s">
        <v>29363</v>
      </c>
      <c r="AA9104" t="s">
        <v>1063</v>
      </c>
      <c r="AB9104" t="s">
        <v>10553</v>
      </c>
      <c r="AO9104" s="171"/>
      <c r="AP9104" s="171"/>
      <c r="AQ9104" s="171"/>
      <c r="AR9104" s="171"/>
    </row>
    <row r="9105" spans="24:44">
      <c r="X9105" t="s">
        <v>2191</v>
      </c>
      <c r="Y9105" t="s">
        <v>386</v>
      </c>
      <c r="Z9105" t="s">
        <v>29364</v>
      </c>
      <c r="AA9105" t="s">
        <v>27154</v>
      </c>
      <c r="AB9105" t="s">
        <v>10553</v>
      </c>
      <c r="AO9105" s="171"/>
      <c r="AP9105" s="171"/>
      <c r="AQ9105" s="171"/>
      <c r="AR9105" s="171"/>
    </row>
    <row r="9106" spans="24:44">
      <c r="X9106" t="s">
        <v>29365</v>
      </c>
      <c r="Y9106" t="s">
        <v>386</v>
      </c>
      <c r="Z9106" t="s">
        <v>24304</v>
      </c>
      <c r="AA9106" t="s">
        <v>26237</v>
      </c>
      <c r="AB9106" t="s">
        <v>5354</v>
      </c>
      <c r="AO9106" s="171"/>
      <c r="AP9106" s="171"/>
      <c r="AQ9106" s="171"/>
      <c r="AR9106" s="171"/>
    </row>
    <row r="9107" spans="24:44">
      <c r="X9107" t="s">
        <v>2196</v>
      </c>
      <c r="Y9107" t="s">
        <v>386</v>
      </c>
      <c r="Z9107" t="s">
        <v>29366</v>
      </c>
      <c r="AA9107" t="s">
        <v>23949</v>
      </c>
      <c r="AB9107" t="s">
        <v>10553</v>
      </c>
      <c r="AO9107" s="171"/>
      <c r="AP9107" s="171"/>
      <c r="AQ9107" s="171"/>
      <c r="AR9107" s="171"/>
    </row>
    <row r="9108" spans="24:44">
      <c r="X9108" t="s">
        <v>2201</v>
      </c>
      <c r="Y9108" t="s">
        <v>386</v>
      </c>
      <c r="Z9108" t="s">
        <v>29367</v>
      </c>
      <c r="AA9108" t="s">
        <v>762</v>
      </c>
      <c r="AB9108" t="s">
        <v>27031</v>
      </c>
      <c r="AO9108" s="171"/>
      <c r="AP9108" s="171"/>
      <c r="AQ9108" s="171"/>
      <c r="AR9108" s="171"/>
    </row>
    <row r="9109" spans="24:44">
      <c r="X9109" t="s">
        <v>7221</v>
      </c>
      <c r="Y9109" t="s">
        <v>386</v>
      </c>
      <c r="Z9109" t="s">
        <v>29368</v>
      </c>
      <c r="AA9109" t="s">
        <v>25180</v>
      </c>
      <c r="AB9109" t="s">
        <v>5354</v>
      </c>
      <c r="AO9109" s="171"/>
      <c r="AP9109" s="171"/>
      <c r="AQ9109" s="171"/>
      <c r="AR9109" s="171"/>
    </row>
    <row r="9110" spans="24:44">
      <c r="X9110" t="s">
        <v>29369</v>
      </c>
      <c r="Y9110" t="s">
        <v>389</v>
      </c>
      <c r="Z9110" t="s">
        <v>29370</v>
      </c>
      <c r="AA9110" t="s">
        <v>29319</v>
      </c>
      <c r="AB9110" t="s">
        <v>5354</v>
      </c>
      <c r="AO9110" s="171"/>
      <c r="AP9110" s="171"/>
      <c r="AQ9110" s="171"/>
      <c r="AR9110" s="171"/>
    </row>
    <row r="9111" spans="24:44">
      <c r="X9111" t="s">
        <v>29371</v>
      </c>
      <c r="Y9111" t="s">
        <v>386</v>
      </c>
      <c r="Z9111" t="s">
        <v>24308</v>
      </c>
      <c r="AA9111" t="s">
        <v>26240</v>
      </c>
      <c r="AB9111" t="s">
        <v>5354</v>
      </c>
      <c r="AO9111" s="171"/>
      <c r="AP9111" s="171"/>
      <c r="AQ9111" s="171"/>
      <c r="AR9111" s="171"/>
    </row>
    <row r="9112" spans="24:44">
      <c r="X9112" t="s">
        <v>29372</v>
      </c>
      <c r="Y9112" t="s">
        <v>389</v>
      </c>
      <c r="Z9112" t="s">
        <v>29373</v>
      </c>
      <c r="AA9112" t="s">
        <v>23416</v>
      </c>
      <c r="AB9112" t="s">
        <v>125</v>
      </c>
      <c r="AO9112" s="171"/>
      <c r="AP9112" s="171"/>
      <c r="AQ9112" s="171"/>
      <c r="AR9112" s="171"/>
    </row>
    <row r="9113" spans="24:44">
      <c r="X9113" t="s">
        <v>29374</v>
      </c>
      <c r="Y9113" t="s">
        <v>386</v>
      </c>
      <c r="Z9113" t="s">
        <v>29375</v>
      </c>
      <c r="AA9113" t="s">
        <v>23416</v>
      </c>
      <c r="AB9113" t="s">
        <v>125</v>
      </c>
      <c r="AO9113" s="171"/>
      <c r="AP9113" s="171"/>
      <c r="AQ9113" s="171"/>
      <c r="AR9113" s="171"/>
    </row>
    <row r="9114" spans="24:44">
      <c r="X9114" t="s">
        <v>29376</v>
      </c>
      <c r="Y9114" t="s">
        <v>389</v>
      </c>
      <c r="Z9114" t="s">
        <v>29377</v>
      </c>
      <c r="AA9114" t="s">
        <v>22509</v>
      </c>
      <c r="AB9114" t="s">
        <v>5354</v>
      </c>
      <c r="AO9114" s="171"/>
      <c r="AP9114" s="171"/>
      <c r="AQ9114" s="171"/>
      <c r="AR9114" s="171"/>
    </row>
    <row r="9115" spans="24:44">
      <c r="X9115" t="s">
        <v>29378</v>
      </c>
      <c r="Y9115" t="s">
        <v>389</v>
      </c>
      <c r="Z9115" t="s">
        <v>29379</v>
      </c>
      <c r="AA9115" t="s">
        <v>22509</v>
      </c>
      <c r="AB9115" t="s">
        <v>5354</v>
      </c>
      <c r="AO9115" s="171"/>
      <c r="AP9115" s="171"/>
      <c r="AQ9115" s="171"/>
      <c r="AR9115" s="171"/>
    </row>
    <row r="9116" spans="24:44">
      <c r="X9116" t="s">
        <v>2205</v>
      </c>
      <c r="Y9116" t="s">
        <v>386</v>
      </c>
      <c r="Z9116" t="s">
        <v>29380</v>
      </c>
      <c r="AA9116" t="s">
        <v>793</v>
      </c>
      <c r="AB9116" t="s">
        <v>10553</v>
      </c>
      <c r="AO9116" s="171"/>
      <c r="AP9116" s="171"/>
      <c r="AQ9116" s="171"/>
      <c r="AR9116" s="171"/>
    </row>
    <row r="9117" spans="24:44">
      <c r="X9117" t="s">
        <v>29381</v>
      </c>
      <c r="Y9117" t="s">
        <v>389</v>
      </c>
      <c r="Z9117" t="s">
        <v>29382</v>
      </c>
      <c r="AA9117" t="s">
        <v>22509</v>
      </c>
      <c r="AB9117" t="s">
        <v>5354</v>
      </c>
      <c r="AO9117" s="171"/>
      <c r="AP9117" s="171"/>
      <c r="AQ9117" s="171"/>
      <c r="AR9117" s="171"/>
    </row>
    <row r="9118" spans="24:44">
      <c r="X9118" t="s">
        <v>2210</v>
      </c>
      <c r="Y9118" t="s">
        <v>386</v>
      </c>
      <c r="Z9118" t="s">
        <v>29383</v>
      </c>
      <c r="AA9118" t="s">
        <v>740</v>
      </c>
      <c r="AB9118" t="s">
        <v>10553</v>
      </c>
      <c r="AO9118" s="171"/>
      <c r="AP9118" s="171"/>
      <c r="AQ9118" s="171"/>
      <c r="AR9118" s="171"/>
    </row>
    <row r="9119" spans="24:44">
      <c r="X9119" t="s">
        <v>2215</v>
      </c>
      <c r="Y9119" t="s">
        <v>386</v>
      </c>
      <c r="Z9119" t="s">
        <v>29384</v>
      </c>
      <c r="AA9119" t="s">
        <v>997</v>
      </c>
      <c r="AB9119" t="s">
        <v>10553</v>
      </c>
      <c r="AO9119" s="171"/>
      <c r="AP9119" s="171"/>
      <c r="AQ9119" s="171"/>
      <c r="AR9119" s="171"/>
    </row>
    <row r="9120" spans="24:44">
      <c r="X9120" t="s">
        <v>2219</v>
      </c>
      <c r="Y9120" t="s">
        <v>386</v>
      </c>
      <c r="Z9120" t="s">
        <v>29385</v>
      </c>
      <c r="AA9120" t="s">
        <v>1063</v>
      </c>
      <c r="AB9120" t="s">
        <v>10553</v>
      </c>
      <c r="AO9120" s="171"/>
      <c r="AP9120" s="171"/>
      <c r="AQ9120" s="171"/>
      <c r="AR9120" s="171"/>
    </row>
    <row r="9121" spans="24:44">
      <c r="X9121" t="s">
        <v>29386</v>
      </c>
      <c r="Y9121" t="s">
        <v>389</v>
      </c>
      <c r="Z9121" t="s">
        <v>29387</v>
      </c>
      <c r="AA9121" t="s">
        <v>22509</v>
      </c>
      <c r="AB9121" t="s">
        <v>5354</v>
      </c>
      <c r="AO9121" s="171"/>
      <c r="AP9121" s="171"/>
      <c r="AQ9121" s="171"/>
      <c r="AR9121" s="171"/>
    </row>
    <row r="9122" spans="24:44">
      <c r="X9122" t="s">
        <v>29388</v>
      </c>
      <c r="Y9122" t="s">
        <v>389</v>
      </c>
      <c r="Z9122" t="s">
        <v>29389</v>
      </c>
      <c r="AA9122" t="s">
        <v>22509</v>
      </c>
      <c r="AB9122" t="s">
        <v>5354</v>
      </c>
      <c r="AO9122" s="171"/>
      <c r="AP9122" s="171"/>
      <c r="AQ9122" s="171"/>
      <c r="AR9122" s="171"/>
    </row>
    <row r="9123" spans="24:44">
      <c r="X9123" t="s">
        <v>29390</v>
      </c>
      <c r="Y9123" t="s">
        <v>386</v>
      </c>
      <c r="Z9123" t="s">
        <v>29391</v>
      </c>
      <c r="AA9123" t="s">
        <v>23416</v>
      </c>
      <c r="AB9123" t="s">
        <v>125</v>
      </c>
      <c r="AO9123" s="171"/>
      <c r="AP9123" s="171"/>
      <c r="AQ9123" s="171"/>
      <c r="AR9123" s="171"/>
    </row>
    <row r="9124" spans="24:44">
      <c r="X9124" t="s">
        <v>29392</v>
      </c>
      <c r="Y9124" t="s">
        <v>386</v>
      </c>
      <c r="Z9124" t="s">
        <v>29393</v>
      </c>
      <c r="AA9124" t="s">
        <v>1019</v>
      </c>
      <c r="AB9124" t="s">
        <v>10553</v>
      </c>
      <c r="AO9124" s="171"/>
      <c r="AP9124" s="171"/>
      <c r="AQ9124" s="171"/>
      <c r="AR9124" s="171"/>
    </row>
    <row r="9125" spans="24:44">
      <c r="X9125" t="s">
        <v>29394</v>
      </c>
      <c r="Y9125" t="s">
        <v>389</v>
      </c>
      <c r="Z9125" t="s">
        <v>29395</v>
      </c>
      <c r="AA9125" t="s">
        <v>25180</v>
      </c>
      <c r="AB9125" t="s">
        <v>5354</v>
      </c>
      <c r="AO9125" s="171"/>
      <c r="AP9125" s="171"/>
      <c r="AQ9125" s="171"/>
      <c r="AR9125" s="171"/>
    </row>
    <row r="9126" spans="24:44">
      <c r="X9126" t="s">
        <v>29396</v>
      </c>
      <c r="Y9126" t="s">
        <v>386</v>
      </c>
      <c r="Z9126" t="s">
        <v>29397</v>
      </c>
      <c r="AA9126" t="s">
        <v>26483</v>
      </c>
      <c r="AB9126" t="s">
        <v>5354</v>
      </c>
      <c r="AO9126" s="171"/>
      <c r="AP9126" s="171"/>
      <c r="AQ9126" s="171"/>
      <c r="AR9126" s="171"/>
    </row>
    <row r="9127" spans="24:44">
      <c r="X9127" t="s">
        <v>29398</v>
      </c>
      <c r="Y9127" t="s">
        <v>389</v>
      </c>
      <c r="Z9127" t="s">
        <v>29399</v>
      </c>
      <c r="AA9127" t="s">
        <v>29135</v>
      </c>
      <c r="AB9127" t="s">
        <v>10553</v>
      </c>
      <c r="AO9127" s="171"/>
      <c r="AP9127" s="171"/>
      <c r="AQ9127" s="171"/>
      <c r="AR9127" s="171"/>
    </row>
    <row r="9128" spans="24:44">
      <c r="X9128" t="s">
        <v>29400</v>
      </c>
      <c r="Y9128" t="s">
        <v>389</v>
      </c>
      <c r="Z9128" t="s">
        <v>29401</v>
      </c>
      <c r="AA9128" t="s">
        <v>22509</v>
      </c>
      <c r="AB9128" t="s">
        <v>5354</v>
      </c>
      <c r="AO9128" s="171"/>
      <c r="AP9128" s="171"/>
      <c r="AQ9128" s="171"/>
      <c r="AR9128" s="171"/>
    </row>
    <row r="9129" spans="24:44">
      <c r="X9129" t="s">
        <v>29402</v>
      </c>
      <c r="Y9129" t="s">
        <v>389</v>
      </c>
      <c r="Z9129" t="s">
        <v>29403</v>
      </c>
      <c r="AA9129" t="s">
        <v>22509</v>
      </c>
      <c r="AB9129" t="s">
        <v>5354</v>
      </c>
      <c r="AO9129" s="171"/>
      <c r="AP9129" s="171"/>
      <c r="AQ9129" s="171"/>
      <c r="AR9129" s="171"/>
    </row>
    <row r="9130" spans="24:44">
      <c r="X9130" t="s">
        <v>29404</v>
      </c>
      <c r="Y9130" t="s">
        <v>389</v>
      </c>
      <c r="Z9130" t="s">
        <v>29405</v>
      </c>
      <c r="AA9130" t="s">
        <v>23806</v>
      </c>
      <c r="AB9130" t="s">
        <v>5354</v>
      </c>
      <c r="AO9130" s="171"/>
      <c r="AP9130" s="171"/>
      <c r="AQ9130" s="171"/>
      <c r="AR9130" s="171"/>
    </row>
    <row r="9131" spans="24:44">
      <c r="X9131" t="s">
        <v>5551</v>
      </c>
      <c r="Y9131" t="s">
        <v>386</v>
      </c>
      <c r="Z9131" t="s">
        <v>29406</v>
      </c>
      <c r="AA9131" t="s">
        <v>22398</v>
      </c>
      <c r="AB9131" t="s">
        <v>125</v>
      </c>
      <c r="AO9131" s="171"/>
      <c r="AP9131" s="171"/>
      <c r="AQ9131" s="171"/>
      <c r="AR9131" s="171"/>
    </row>
    <row r="9132" spans="24:44">
      <c r="X9132" t="s">
        <v>29407</v>
      </c>
      <c r="Y9132" t="s">
        <v>389</v>
      </c>
      <c r="Z9132" t="s">
        <v>29408</v>
      </c>
      <c r="AA9132" t="s">
        <v>22509</v>
      </c>
      <c r="AB9132" t="s">
        <v>5354</v>
      </c>
      <c r="AO9132" s="171"/>
      <c r="AP9132" s="171"/>
      <c r="AQ9132" s="171"/>
      <c r="AR9132" s="171"/>
    </row>
    <row r="9133" spans="24:44">
      <c r="X9133" t="s">
        <v>29409</v>
      </c>
      <c r="Y9133" t="s">
        <v>389</v>
      </c>
      <c r="Z9133" t="s">
        <v>29410</v>
      </c>
      <c r="AA9133" t="s">
        <v>22509</v>
      </c>
      <c r="AB9133" t="s">
        <v>5354</v>
      </c>
      <c r="AO9133" s="171"/>
      <c r="AP9133" s="171"/>
      <c r="AQ9133" s="171"/>
      <c r="AR9133" s="171"/>
    </row>
    <row r="9134" spans="24:44">
      <c r="X9134" t="s">
        <v>29411</v>
      </c>
      <c r="Y9134" t="s">
        <v>389</v>
      </c>
      <c r="Z9134" t="s">
        <v>24350</v>
      </c>
      <c r="AA9134" t="s">
        <v>26237</v>
      </c>
      <c r="AB9134" t="s">
        <v>5354</v>
      </c>
      <c r="AO9134" s="171"/>
      <c r="AP9134" s="171"/>
      <c r="AQ9134" s="171"/>
      <c r="AR9134" s="171"/>
    </row>
    <row r="9135" spans="24:44">
      <c r="X9135" t="s">
        <v>29412</v>
      </c>
      <c r="Y9135" t="s">
        <v>386</v>
      </c>
      <c r="Z9135" t="s">
        <v>22908</v>
      </c>
      <c r="AA9135" t="s">
        <v>26257</v>
      </c>
      <c r="AB9135" t="s">
        <v>5354</v>
      </c>
      <c r="AO9135" s="171"/>
      <c r="AP9135" s="171"/>
      <c r="AQ9135" s="171"/>
      <c r="AR9135" s="171"/>
    </row>
    <row r="9136" spans="24:44">
      <c r="X9136" t="s">
        <v>29413</v>
      </c>
      <c r="Y9136" t="s">
        <v>386</v>
      </c>
      <c r="Z9136" t="s">
        <v>29414</v>
      </c>
      <c r="AA9136" t="s">
        <v>29415</v>
      </c>
      <c r="AB9136" t="s">
        <v>10553</v>
      </c>
      <c r="AO9136" s="171"/>
      <c r="AP9136" s="171"/>
      <c r="AQ9136" s="171"/>
      <c r="AR9136" s="171"/>
    </row>
    <row r="9137" spans="24:44">
      <c r="X9137" t="s">
        <v>29416</v>
      </c>
      <c r="Y9137" t="s">
        <v>386</v>
      </c>
      <c r="Z9137" t="s">
        <v>29417</v>
      </c>
      <c r="AA9137" t="s">
        <v>29418</v>
      </c>
      <c r="AB9137" t="s">
        <v>10553</v>
      </c>
      <c r="AO9137" s="171"/>
      <c r="AP9137" s="171"/>
      <c r="AQ9137" s="171"/>
      <c r="AR9137" s="171"/>
    </row>
    <row r="9138" spans="24:44">
      <c r="X9138" t="s">
        <v>29419</v>
      </c>
      <c r="Y9138" t="s">
        <v>389</v>
      </c>
      <c r="Z9138" t="s">
        <v>29420</v>
      </c>
      <c r="AA9138" t="s">
        <v>23806</v>
      </c>
      <c r="AB9138" t="s">
        <v>5354</v>
      </c>
      <c r="AO9138" s="171"/>
      <c r="AP9138" s="171"/>
      <c r="AQ9138" s="171"/>
      <c r="AR9138" s="171"/>
    </row>
    <row r="9139" spans="24:44">
      <c r="X9139" t="s">
        <v>29421</v>
      </c>
      <c r="Y9139" t="s">
        <v>389</v>
      </c>
      <c r="Z9139" t="s">
        <v>29422</v>
      </c>
      <c r="AA9139" t="s">
        <v>23806</v>
      </c>
      <c r="AB9139" t="s">
        <v>5354</v>
      </c>
      <c r="AO9139" s="171"/>
      <c r="AP9139" s="171"/>
      <c r="AQ9139" s="171"/>
      <c r="AR9139" s="171"/>
    </row>
    <row r="9140" spans="24:44">
      <c r="X9140" t="s">
        <v>29423</v>
      </c>
      <c r="Y9140" t="s">
        <v>386</v>
      </c>
      <c r="Z9140" t="s">
        <v>29424</v>
      </c>
      <c r="AA9140" t="s">
        <v>23806</v>
      </c>
      <c r="AB9140" t="s">
        <v>5354</v>
      </c>
      <c r="AO9140" s="171"/>
      <c r="AP9140" s="171"/>
      <c r="AQ9140" s="171"/>
      <c r="AR9140" s="171"/>
    </row>
    <row r="9141" spans="24:44">
      <c r="X9141" t="s">
        <v>29425</v>
      </c>
      <c r="Y9141" t="s">
        <v>389</v>
      </c>
      <c r="Z9141" t="s">
        <v>29426</v>
      </c>
      <c r="AA9141" t="s">
        <v>23806</v>
      </c>
      <c r="AB9141" t="s">
        <v>5354</v>
      </c>
      <c r="AO9141" s="171"/>
      <c r="AP9141" s="171"/>
      <c r="AQ9141" s="171"/>
      <c r="AR9141" s="171"/>
    </row>
    <row r="9142" spans="24:44">
      <c r="X9142" t="s">
        <v>29427</v>
      </c>
      <c r="Y9142" t="s">
        <v>389</v>
      </c>
      <c r="Z9142" t="s">
        <v>29428</v>
      </c>
      <c r="AA9142" t="s">
        <v>23806</v>
      </c>
      <c r="AB9142" t="s">
        <v>5354</v>
      </c>
      <c r="AO9142" s="171"/>
      <c r="AP9142" s="171"/>
      <c r="AQ9142" s="171"/>
      <c r="AR9142" s="171"/>
    </row>
    <row r="9143" spans="24:44">
      <c r="X9143" t="s">
        <v>29429</v>
      </c>
      <c r="Y9143" t="s">
        <v>389</v>
      </c>
      <c r="Z9143" t="s">
        <v>29430</v>
      </c>
      <c r="AA9143" t="s">
        <v>23806</v>
      </c>
      <c r="AB9143" t="s">
        <v>5354</v>
      </c>
      <c r="AO9143" s="171"/>
      <c r="AP9143" s="171"/>
      <c r="AQ9143" s="171"/>
      <c r="AR9143" s="171"/>
    </row>
    <row r="9144" spans="24:44">
      <c r="X9144" t="s">
        <v>29431</v>
      </c>
      <c r="Y9144" t="s">
        <v>386</v>
      </c>
      <c r="Z9144" t="s">
        <v>29432</v>
      </c>
      <c r="AA9144" t="s">
        <v>23806</v>
      </c>
      <c r="AB9144" t="s">
        <v>5354</v>
      </c>
      <c r="AO9144" s="171"/>
      <c r="AP9144" s="171"/>
      <c r="AQ9144" s="171"/>
      <c r="AR9144" s="171"/>
    </row>
    <row r="9145" spans="24:44">
      <c r="X9145" t="s">
        <v>29433</v>
      </c>
      <c r="Y9145" t="s">
        <v>389</v>
      </c>
      <c r="Z9145" t="s">
        <v>29434</v>
      </c>
      <c r="AA9145" t="s">
        <v>23806</v>
      </c>
      <c r="AB9145" t="s">
        <v>5354</v>
      </c>
      <c r="AO9145" s="171"/>
      <c r="AP9145" s="171"/>
      <c r="AQ9145" s="171"/>
      <c r="AR9145" s="171"/>
    </row>
    <row r="9146" spans="24:44">
      <c r="X9146" t="s">
        <v>29435</v>
      </c>
      <c r="Y9146" t="s">
        <v>386</v>
      </c>
      <c r="Z9146" t="s">
        <v>29436</v>
      </c>
      <c r="AA9146" t="s">
        <v>29437</v>
      </c>
      <c r="AB9146" t="s">
        <v>10553</v>
      </c>
      <c r="AO9146" s="171"/>
      <c r="AP9146" s="171"/>
      <c r="AQ9146" s="171"/>
      <c r="AR9146" s="171"/>
    </row>
    <row r="9147" spans="24:44">
      <c r="X9147" t="s">
        <v>29438</v>
      </c>
      <c r="Y9147" t="s">
        <v>386</v>
      </c>
      <c r="Z9147" t="s">
        <v>29439</v>
      </c>
      <c r="AA9147" t="s">
        <v>945</v>
      </c>
      <c r="AB9147" t="s">
        <v>10553</v>
      </c>
      <c r="AO9147" s="171"/>
      <c r="AP9147" s="171"/>
      <c r="AQ9147" s="171"/>
      <c r="AR9147" s="171"/>
    </row>
    <row r="9148" spans="24:44">
      <c r="X9148" t="s">
        <v>29440</v>
      </c>
      <c r="Y9148" t="s">
        <v>386</v>
      </c>
      <c r="Z9148" t="s">
        <v>29441</v>
      </c>
      <c r="AA9148" t="s">
        <v>762</v>
      </c>
      <c r="AB9148" t="s">
        <v>27031</v>
      </c>
      <c r="AO9148" s="171"/>
      <c r="AP9148" s="171"/>
      <c r="AQ9148" s="171"/>
      <c r="AR9148" s="171"/>
    </row>
    <row r="9149" spans="24:44">
      <c r="X9149" t="s">
        <v>29442</v>
      </c>
      <c r="Y9149" t="s">
        <v>386</v>
      </c>
      <c r="Z9149" t="s">
        <v>29443</v>
      </c>
      <c r="AA9149" t="s">
        <v>29444</v>
      </c>
      <c r="AB9149" t="s">
        <v>29445</v>
      </c>
      <c r="AO9149" s="171"/>
      <c r="AP9149" s="171"/>
      <c r="AQ9149" s="171"/>
      <c r="AR9149" s="171"/>
    </row>
    <row r="9150" spans="24:44">
      <c r="X9150" t="s">
        <v>2405</v>
      </c>
      <c r="Y9150" t="s">
        <v>386</v>
      </c>
      <c r="Z9150" t="s">
        <v>29446</v>
      </c>
      <c r="AA9150" t="s">
        <v>29444</v>
      </c>
      <c r="AB9150" t="s">
        <v>29445</v>
      </c>
      <c r="AO9150" s="171"/>
      <c r="AP9150" s="171"/>
      <c r="AQ9150" s="171"/>
      <c r="AR9150" s="171"/>
    </row>
    <row r="9151" spans="24:44">
      <c r="X9151" t="s">
        <v>29447</v>
      </c>
      <c r="Y9151" t="s">
        <v>386</v>
      </c>
      <c r="Z9151" t="s">
        <v>29448</v>
      </c>
      <c r="AA9151" t="s">
        <v>29449</v>
      </c>
      <c r="AB9151" t="s">
        <v>10553</v>
      </c>
      <c r="AO9151" s="171"/>
      <c r="AP9151" s="171"/>
      <c r="AQ9151" s="171"/>
      <c r="AR9151" s="171"/>
    </row>
    <row r="9152" spans="24:44">
      <c r="X9152" t="s">
        <v>29450</v>
      </c>
      <c r="Y9152" t="s">
        <v>386</v>
      </c>
      <c r="Z9152" t="s">
        <v>23390</v>
      </c>
      <c r="AA9152" t="s">
        <v>29451</v>
      </c>
      <c r="AB9152" t="s">
        <v>10553</v>
      </c>
      <c r="AO9152" s="171"/>
      <c r="AP9152" s="171"/>
      <c r="AQ9152" s="171"/>
      <c r="AR9152" s="171"/>
    </row>
    <row r="9153" spans="24:44">
      <c r="X9153" t="s">
        <v>29452</v>
      </c>
      <c r="Y9153" t="s">
        <v>389</v>
      </c>
      <c r="Z9153" t="s">
        <v>29453</v>
      </c>
      <c r="AA9153" t="s">
        <v>22509</v>
      </c>
      <c r="AB9153" t="s">
        <v>5354</v>
      </c>
      <c r="AO9153" s="171"/>
      <c r="AP9153" s="171"/>
      <c r="AQ9153" s="171"/>
      <c r="AR9153" s="171"/>
    </row>
    <row r="9154" spans="24:44">
      <c r="X9154" t="s">
        <v>29454</v>
      </c>
      <c r="Y9154" t="s">
        <v>386</v>
      </c>
      <c r="Z9154" t="s">
        <v>29455</v>
      </c>
      <c r="AA9154" t="s">
        <v>23416</v>
      </c>
      <c r="AB9154" t="s">
        <v>125</v>
      </c>
      <c r="AO9154" s="171"/>
      <c r="AP9154" s="171"/>
      <c r="AQ9154" s="171"/>
      <c r="AR9154" s="171"/>
    </row>
    <row r="9155" spans="24:44">
      <c r="X9155" t="s">
        <v>29456</v>
      </c>
      <c r="Y9155" t="s">
        <v>386</v>
      </c>
      <c r="Z9155" t="s">
        <v>29457</v>
      </c>
      <c r="AA9155" t="s">
        <v>23416</v>
      </c>
      <c r="AB9155" t="s">
        <v>125</v>
      </c>
      <c r="AO9155" s="171"/>
      <c r="AP9155" s="171"/>
      <c r="AQ9155" s="171"/>
      <c r="AR9155" s="171"/>
    </row>
    <row r="9156" spans="24:44">
      <c r="X9156" t="s">
        <v>29458</v>
      </c>
      <c r="Y9156" t="s">
        <v>389</v>
      </c>
      <c r="Z9156" t="s">
        <v>24399</v>
      </c>
      <c r="AA9156" t="s">
        <v>26237</v>
      </c>
      <c r="AB9156" t="s">
        <v>5354</v>
      </c>
      <c r="AO9156" s="171"/>
      <c r="AP9156" s="171"/>
      <c r="AQ9156" s="171"/>
      <c r="AR9156" s="171"/>
    </row>
    <row r="9157" spans="24:44">
      <c r="X9157" t="s">
        <v>29459</v>
      </c>
      <c r="Y9157" t="s">
        <v>386</v>
      </c>
      <c r="Z9157" t="s">
        <v>29460</v>
      </c>
      <c r="AA9157" t="s">
        <v>22437</v>
      </c>
      <c r="AB9157" t="s">
        <v>125</v>
      </c>
      <c r="AO9157" s="171"/>
      <c r="AP9157" s="171"/>
      <c r="AQ9157" s="171"/>
      <c r="AR9157" s="171"/>
    </row>
    <row r="9158" spans="24:44">
      <c r="X9158" t="s">
        <v>29461</v>
      </c>
      <c r="Y9158" t="s">
        <v>386</v>
      </c>
      <c r="Z9158" t="s">
        <v>29462</v>
      </c>
      <c r="AA9158" t="s">
        <v>945</v>
      </c>
      <c r="AB9158" t="s">
        <v>10553</v>
      </c>
      <c r="AO9158" s="171"/>
      <c r="AP9158" s="171"/>
      <c r="AQ9158" s="171"/>
      <c r="AR9158" s="171"/>
    </row>
    <row r="9159" spans="24:44">
      <c r="X9159" t="s">
        <v>29463</v>
      </c>
      <c r="Y9159" t="s">
        <v>386</v>
      </c>
      <c r="Z9159" t="s">
        <v>29464</v>
      </c>
      <c r="AA9159" t="s">
        <v>23416</v>
      </c>
      <c r="AB9159" t="s">
        <v>125</v>
      </c>
      <c r="AO9159" s="171"/>
      <c r="AP9159" s="171"/>
      <c r="AQ9159" s="171"/>
      <c r="AR9159" s="171"/>
    </row>
    <row r="9160" spans="24:44">
      <c r="X9160" t="s">
        <v>29465</v>
      </c>
      <c r="Y9160" t="s">
        <v>386</v>
      </c>
      <c r="Z9160" t="s">
        <v>29466</v>
      </c>
      <c r="AA9160" t="s">
        <v>25180</v>
      </c>
      <c r="AB9160" t="s">
        <v>5354</v>
      </c>
      <c r="AO9160" s="171"/>
      <c r="AP9160" s="171"/>
      <c r="AQ9160" s="171"/>
      <c r="AR9160" s="171"/>
    </row>
    <row r="9161" spans="24:44">
      <c r="X9161" t="s">
        <v>29467</v>
      </c>
      <c r="Y9161" t="s">
        <v>386</v>
      </c>
      <c r="Z9161" t="s">
        <v>29468</v>
      </c>
      <c r="AA9161" t="s">
        <v>25180</v>
      </c>
      <c r="AB9161" t="s">
        <v>5354</v>
      </c>
      <c r="AO9161" s="171"/>
      <c r="AP9161" s="171"/>
      <c r="AQ9161" s="171"/>
      <c r="AR9161" s="171"/>
    </row>
    <row r="9162" spans="24:44">
      <c r="X9162" t="s">
        <v>29469</v>
      </c>
      <c r="Y9162" t="s">
        <v>389</v>
      </c>
      <c r="Z9162" t="s">
        <v>29470</v>
      </c>
      <c r="AA9162" t="s">
        <v>27247</v>
      </c>
      <c r="AB9162" t="s">
        <v>10553</v>
      </c>
      <c r="AO9162" s="171"/>
      <c r="AP9162" s="171"/>
      <c r="AQ9162" s="171"/>
      <c r="AR9162" s="171"/>
    </row>
    <row r="9163" spans="24:44">
      <c r="X9163" t="s">
        <v>29471</v>
      </c>
      <c r="Y9163" t="s">
        <v>389</v>
      </c>
      <c r="Z9163" t="s">
        <v>29472</v>
      </c>
      <c r="AA9163" t="s">
        <v>22509</v>
      </c>
      <c r="AB9163" t="s">
        <v>5354</v>
      </c>
      <c r="AO9163" s="171"/>
      <c r="AP9163" s="171"/>
      <c r="AQ9163" s="171"/>
      <c r="AR9163" s="171"/>
    </row>
    <row r="9164" spans="24:44">
      <c r="X9164" t="s">
        <v>29473</v>
      </c>
      <c r="Y9164" t="s">
        <v>389</v>
      </c>
      <c r="Z9164" t="s">
        <v>29474</v>
      </c>
      <c r="AA9164" t="s">
        <v>28915</v>
      </c>
      <c r="AB9164" t="s">
        <v>22504</v>
      </c>
      <c r="AO9164" s="171"/>
      <c r="AP9164" s="171"/>
      <c r="AQ9164" s="171"/>
      <c r="AR9164" s="171"/>
    </row>
    <row r="9165" spans="24:44">
      <c r="X9165" t="s">
        <v>29475</v>
      </c>
      <c r="Y9165" t="s">
        <v>386</v>
      </c>
      <c r="Z9165" t="s">
        <v>29476</v>
      </c>
      <c r="AA9165" t="s">
        <v>997</v>
      </c>
      <c r="AB9165" t="s">
        <v>10553</v>
      </c>
      <c r="AO9165" s="171"/>
      <c r="AP9165" s="171"/>
      <c r="AQ9165" s="171"/>
      <c r="AR9165" s="171"/>
    </row>
    <row r="9166" spans="24:44">
      <c r="X9166" t="s">
        <v>29477</v>
      </c>
      <c r="Y9166" t="s">
        <v>386</v>
      </c>
      <c r="Z9166" t="s">
        <v>29478</v>
      </c>
      <c r="AA9166" t="s">
        <v>1063</v>
      </c>
      <c r="AB9166" t="s">
        <v>10553</v>
      </c>
      <c r="AO9166" s="171"/>
      <c r="AP9166" s="171"/>
      <c r="AQ9166" s="171"/>
      <c r="AR9166" s="171"/>
    </row>
    <row r="9167" spans="24:44">
      <c r="X9167" t="s">
        <v>29479</v>
      </c>
      <c r="Y9167" t="s">
        <v>386</v>
      </c>
      <c r="Z9167" t="s">
        <v>29480</v>
      </c>
      <c r="AA9167" t="s">
        <v>381</v>
      </c>
      <c r="AB9167" t="s">
        <v>125</v>
      </c>
      <c r="AO9167" s="171"/>
      <c r="AP9167" s="171"/>
      <c r="AQ9167" s="171"/>
      <c r="AR9167" s="171"/>
    </row>
    <row r="9168" spans="24:44">
      <c r="X9168" t="s">
        <v>29479</v>
      </c>
      <c r="Y9168" t="s">
        <v>386</v>
      </c>
      <c r="Z9168" t="s">
        <v>29480</v>
      </c>
      <c r="AA9168" t="s">
        <v>29481</v>
      </c>
      <c r="AB9168" t="s">
        <v>10553</v>
      </c>
      <c r="AO9168" s="171"/>
      <c r="AP9168" s="171"/>
      <c r="AQ9168" s="171"/>
      <c r="AR9168" s="171"/>
    </row>
    <row r="9169" spans="24:44">
      <c r="X9169" t="s">
        <v>29482</v>
      </c>
      <c r="Y9169" t="s">
        <v>386</v>
      </c>
      <c r="Z9169" t="s">
        <v>29483</v>
      </c>
      <c r="AA9169" t="s">
        <v>25180</v>
      </c>
      <c r="AB9169" t="s">
        <v>5354</v>
      </c>
      <c r="AO9169" s="171"/>
      <c r="AP9169" s="171"/>
      <c r="AQ9169" s="171"/>
      <c r="AR9169" s="171"/>
    </row>
    <row r="9170" spans="24:44">
      <c r="X9170" t="s">
        <v>2223</v>
      </c>
      <c r="Y9170" t="s">
        <v>386</v>
      </c>
      <c r="Z9170" t="s">
        <v>29484</v>
      </c>
      <c r="AA9170" t="s">
        <v>762</v>
      </c>
      <c r="AB9170" t="s">
        <v>27031</v>
      </c>
      <c r="AO9170" s="171"/>
      <c r="AP9170" s="171"/>
      <c r="AQ9170" s="171"/>
      <c r="AR9170" s="171"/>
    </row>
    <row r="9171" spans="24:44">
      <c r="X9171" t="s">
        <v>29485</v>
      </c>
      <c r="Y9171" t="s">
        <v>389</v>
      </c>
      <c r="Z9171" t="s">
        <v>29486</v>
      </c>
      <c r="AA9171" t="s">
        <v>28146</v>
      </c>
      <c r="AB9171" t="s">
        <v>125</v>
      </c>
      <c r="AO9171" s="171"/>
      <c r="AP9171" s="171"/>
      <c r="AQ9171" s="171"/>
      <c r="AR9171" s="171"/>
    </row>
    <row r="9172" spans="24:44">
      <c r="X9172" t="s">
        <v>29487</v>
      </c>
      <c r="Y9172" t="s">
        <v>386</v>
      </c>
      <c r="Z9172" t="s">
        <v>29488</v>
      </c>
      <c r="AA9172" t="s">
        <v>1063</v>
      </c>
      <c r="AB9172" t="s">
        <v>10553</v>
      </c>
      <c r="AO9172" s="171"/>
      <c r="AP9172" s="171"/>
      <c r="AQ9172" s="171"/>
      <c r="AR9172" s="171"/>
    </row>
    <row r="9173" spans="24:44">
      <c r="X9173" t="s">
        <v>29489</v>
      </c>
      <c r="Y9173" t="s">
        <v>389</v>
      </c>
      <c r="Z9173" t="s">
        <v>29490</v>
      </c>
      <c r="AA9173" t="s">
        <v>26237</v>
      </c>
      <c r="AB9173" t="s">
        <v>5354</v>
      </c>
      <c r="AO9173" s="171"/>
      <c r="AP9173" s="171"/>
      <c r="AQ9173" s="171"/>
      <c r="AR9173" s="171"/>
    </row>
    <row r="9174" spans="24:44">
      <c r="X9174" t="s">
        <v>29491</v>
      </c>
      <c r="Y9174" t="s">
        <v>386</v>
      </c>
      <c r="Z9174" t="s">
        <v>24432</v>
      </c>
      <c r="AA9174" t="s">
        <v>26237</v>
      </c>
      <c r="AB9174" t="s">
        <v>5354</v>
      </c>
      <c r="AO9174" s="171"/>
      <c r="AP9174" s="171"/>
      <c r="AQ9174" s="171"/>
      <c r="AR9174" s="171"/>
    </row>
    <row r="9175" spans="24:44">
      <c r="X9175" t="s">
        <v>29492</v>
      </c>
      <c r="Y9175" t="s">
        <v>389</v>
      </c>
      <c r="Z9175" t="s">
        <v>29493</v>
      </c>
      <c r="AA9175" t="s">
        <v>23416</v>
      </c>
      <c r="AB9175" t="s">
        <v>125</v>
      </c>
      <c r="AO9175" s="171"/>
      <c r="AP9175" s="171"/>
      <c r="AQ9175" s="171"/>
      <c r="AR9175" s="171"/>
    </row>
    <row r="9176" spans="24:44">
      <c r="X9176" t="s">
        <v>29494</v>
      </c>
      <c r="Y9176" t="s">
        <v>389</v>
      </c>
      <c r="Z9176" t="s">
        <v>29495</v>
      </c>
      <c r="AA9176" t="s">
        <v>22509</v>
      </c>
      <c r="AB9176" t="s">
        <v>5354</v>
      </c>
      <c r="AO9176" s="171"/>
      <c r="AP9176" s="171"/>
      <c r="AQ9176" s="171"/>
      <c r="AR9176" s="171"/>
    </row>
    <row r="9177" spans="24:44">
      <c r="X9177" t="s">
        <v>29496</v>
      </c>
      <c r="Y9177" t="s">
        <v>386</v>
      </c>
      <c r="Z9177" t="s">
        <v>29497</v>
      </c>
      <c r="AA9177" t="s">
        <v>23416</v>
      </c>
      <c r="AB9177" t="s">
        <v>125</v>
      </c>
      <c r="AO9177" s="171"/>
      <c r="AP9177" s="171"/>
      <c r="AQ9177" s="171"/>
      <c r="AR9177" s="171"/>
    </row>
    <row r="9178" spans="24:44">
      <c r="X9178" t="s">
        <v>29498</v>
      </c>
      <c r="Y9178" t="s">
        <v>386</v>
      </c>
      <c r="Z9178" t="s">
        <v>29499</v>
      </c>
      <c r="AA9178" t="s">
        <v>23416</v>
      </c>
      <c r="AB9178" t="s">
        <v>125</v>
      </c>
      <c r="AO9178" s="171"/>
      <c r="AP9178" s="171"/>
      <c r="AQ9178" s="171"/>
      <c r="AR9178" s="171"/>
    </row>
    <row r="9179" spans="24:44">
      <c r="X9179" t="s">
        <v>29500</v>
      </c>
      <c r="Y9179" t="s">
        <v>386</v>
      </c>
      <c r="Z9179" t="s">
        <v>29501</v>
      </c>
      <c r="AA9179" t="s">
        <v>23806</v>
      </c>
      <c r="AB9179" t="s">
        <v>5354</v>
      </c>
      <c r="AO9179" s="171"/>
      <c r="AP9179" s="171"/>
      <c r="AQ9179" s="171"/>
      <c r="AR9179" s="171"/>
    </row>
    <row r="9180" spans="24:44">
      <c r="X9180" t="s">
        <v>29502</v>
      </c>
      <c r="Y9180" t="s">
        <v>389</v>
      </c>
      <c r="Z9180" t="s">
        <v>29503</v>
      </c>
      <c r="AA9180" t="s">
        <v>22509</v>
      </c>
      <c r="AB9180" t="s">
        <v>5354</v>
      </c>
      <c r="AO9180" s="171"/>
      <c r="AP9180" s="171"/>
      <c r="AQ9180" s="171"/>
      <c r="AR9180" s="171"/>
    </row>
    <row r="9181" spans="24:44">
      <c r="X9181" t="s">
        <v>29504</v>
      </c>
      <c r="Y9181" t="s">
        <v>389</v>
      </c>
      <c r="Z9181" t="s">
        <v>29505</v>
      </c>
      <c r="AA9181" t="s">
        <v>22509</v>
      </c>
      <c r="AB9181" t="s">
        <v>5354</v>
      </c>
      <c r="AO9181" s="171"/>
      <c r="AP9181" s="171"/>
      <c r="AQ9181" s="171"/>
      <c r="AR9181" s="171"/>
    </row>
    <row r="9182" spans="24:44">
      <c r="X9182" t="s">
        <v>29506</v>
      </c>
      <c r="Y9182" t="s">
        <v>389</v>
      </c>
      <c r="Z9182" t="s">
        <v>29507</v>
      </c>
      <c r="AA9182" t="s">
        <v>22509</v>
      </c>
      <c r="AB9182" t="s">
        <v>5354</v>
      </c>
      <c r="AO9182" s="171"/>
      <c r="AP9182" s="171"/>
      <c r="AQ9182" s="171"/>
      <c r="AR9182" s="171"/>
    </row>
    <row r="9183" spans="24:44">
      <c r="X9183" t="s">
        <v>29508</v>
      </c>
      <c r="Y9183" t="s">
        <v>389</v>
      </c>
      <c r="Z9183" t="s">
        <v>29509</v>
      </c>
      <c r="AA9183" t="s">
        <v>23396</v>
      </c>
      <c r="AB9183" t="s">
        <v>10553</v>
      </c>
      <c r="AO9183" s="171"/>
      <c r="AP9183" s="171"/>
      <c r="AQ9183" s="171"/>
      <c r="AR9183" s="171"/>
    </row>
    <row r="9184" spans="24:44">
      <c r="X9184" t="s">
        <v>29510</v>
      </c>
      <c r="Y9184" t="s">
        <v>389</v>
      </c>
      <c r="Z9184" t="s">
        <v>29511</v>
      </c>
      <c r="AA9184" t="s">
        <v>23396</v>
      </c>
      <c r="AB9184" t="s">
        <v>10553</v>
      </c>
      <c r="AO9184" s="171"/>
      <c r="AP9184" s="171"/>
      <c r="AQ9184" s="171"/>
      <c r="AR9184" s="171"/>
    </row>
    <row r="9185" spans="24:44">
      <c r="X9185" t="s">
        <v>29512</v>
      </c>
      <c r="Y9185" t="s">
        <v>386</v>
      </c>
      <c r="Z9185" t="s">
        <v>29513</v>
      </c>
      <c r="AA9185" t="s">
        <v>857</v>
      </c>
      <c r="AB9185" t="s">
        <v>29514</v>
      </c>
      <c r="AO9185" s="171"/>
      <c r="AP9185" s="171"/>
      <c r="AQ9185" s="171"/>
      <c r="AR9185" s="171"/>
    </row>
    <row r="9186" spans="24:44">
      <c r="X9186" t="s">
        <v>29515</v>
      </c>
      <c r="Y9186" t="s">
        <v>386</v>
      </c>
      <c r="Z9186" t="s">
        <v>29516</v>
      </c>
      <c r="AA9186" t="s">
        <v>25180</v>
      </c>
      <c r="AB9186" t="s">
        <v>5354</v>
      </c>
      <c r="AO9186" s="171"/>
      <c r="AP9186" s="171"/>
      <c r="AQ9186" s="171"/>
      <c r="AR9186" s="171"/>
    </row>
    <row r="9187" spans="24:44">
      <c r="X9187" t="s">
        <v>29517</v>
      </c>
      <c r="Y9187" t="s">
        <v>389</v>
      </c>
      <c r="Z9187" t="s">
        <v>29518</v>
      </c>
      <c r="AA9187" t="s">
        <v>29519</v>
      </c>
      <c r="AB9187" t="s">
        <v>5354</v>
      </c>
      <c r="AO9187" s="171"/>
      <c r="AP9187" s="171"/>
      <c r="AQ9187" s="171"/>
      <c r="AR9187" s="171"/>
    </row>
    <row r="9188" spans="24:44">
      <c r="X9188" t="s">
        <v>29520</v>
      </c>
      <c r="Y9188" t="s">
        <v>389</v>
      </c>
      <c r="Z9188" t="s">
        <v>29521</v>
      </c>
      <c r="AA9188" t="s">
        <v>22384</v>
      </c>
      <c r="AB9188" t="s">
        <v>10553</v>
      </c>
      <c r="AO9188" s="171"/>
      <c r="AP9188" s="171"/>
      <c r="AQ9188" s="171"/>
      <c r="AR9188" s="171"/>
    </row>
    <row r="9189" spans="24:44">
      <c r="X9189" t="s">
        <v>29522</v>
      </c>
      <c r="Y9189" t="s">
        <v>386</v>
      </c>
      <c r="Z9189" t="s">
        <v>29523</v>
      </c>
      <c r="AA9189" t="s">
        <v>25180</v>
      </c>
      <c r="AB9189" t="s">
        <v>5354</v>
      </c>
      <c r="AO9189" s="171"/>
      <c r="AP9189" s="171"/>
      <c r="AQ9189" s="171"/>
      <c r="AR9189" s="171"/>
    </row>
    <row r="9190" spans="24:44">
      <c r="X9190" t="s">
        <v>29524</v>
      </c>
      <c r="Y9190" t="s">
        <v>389</v>
      </c>
      <c r="Z9190" t="s">
        <v>29525</v>
      </c>
      <c r="AA9190" t="s">
        <v>1008</v>
      </c>
      <c r="AB9190" t="s">
        <v>10553</v>
      </c>
      <c r="AO9190" s="171"/>
      <c r="AP9190" s="171"/>
      <c r="AQ9190" s="171"/>
      <c r="AR9190" s="171"/>
    </row>
    <row r="9191" spans="24:44">
      <c r="X9191" t="s">
        <v>29526</v>
      </c>
      <c r="Y9191" t="s">
        <v>386</v>
      </c>
      <c r="Z9191" t="s">
        <v>28494</v>
      </c>
      <c r="AA9191" t="s">
        <v>28495</v>
      </c>
      <c r="AB9191" t="s">
        <v>10553</v>
      </c>
      <c r="AO9191" s="171"/>
      <c r="AP9191" s="171"/>
      <c r="AQ9191" s="171"/>
      <c r="AR9191" s="171"/>
    </row>
    <row r="9192" spans="24:44">
      <c r="X9192" t="s">
        <v>29527</v>
      </c>
      <c r="Y9192" t="s">
        <v>389</v>
      </c>
      <c r="Z9192" t="s">
        <v>29314</v>
      </c>
      <c r="AA9192" t="s">
        <v>23396</v>
      </c>
      <c r="AB9192" t="s">
        <v>10553</v>
      </c>
      <c r="AO9192" s="171"/>
      <c r="AP9192" s="171"/>
      <c r="AQ9192" s="171"/>
      <c r="AR9192" s="171"/>
    </row>
    <row r="9193" spans="24:44">
      <c r="X9193" t="s">
        <v>29528</v>
      </c>
      <c r="Y9193" t="s">
        <v>386</v>
      </c>
      <c r="Z9193" t="s">
        <v>24470</v>
      </c>
      <c r="AA9193" t="s">
        <v>26237</v>
      </c>
      <c r="AB9193" t="s">
        <v>5354</v>
      </c>
      <c r="AO9193" s="171"/>
      <c r="AP9193" s="171"/>
      <c r="AQ9193" s="171"/>
      <c r="AR9193" s="171"/>
    </row>
    <row r="9194" spans="24:44">
      <c r="X9194" t="s">
        <v>29529</v>
      </c>
      <c r="Y9194" t="s">
        <v>386</v>
      </c>
      <c r="Z9194" t="s">
        <v>28479</v>
      </c>
      <c r="AA9194" t="s">
        <v>28480</v>
      </c>
      <c r="AB9194" t="s">
        <v>10553</v>
      </c>
      <c r="AO9194" s="171"/>
      <c r="AP9194" s="171"/>
      <c r="AQ9194" s="171"/>
      <c r="AR9194" s="171"/>
    </row>
    <row r="9195" spans="24:44">
      <c r="X9195" t="s">
        <v>29530</v>
      </c>
      <c r="Y9195" t="s">
        <v>386</v>
      </c>
      <c r="Z9195" t="s">
        <v>29531</v>
      </c>
      <c r="AA9195" t="s">
        <v>28487</v>
      </c>
      <c r="AB9195" t="s">
        <v>10553</v>
      </c>
      <c r="AO9195" s="171"/>
      <c r="AP9195" s="171"/>
      <c r="AQ9195" s="171"/>
      <c r="AR9195" s="171"/>
    </row>
    <row r="9196" spans="24:44">
      <c r="X9196" t="s">
        <v>29532</v>
      </c>
      <c r="Y9196" t="s">
        <v>386</v>
      </c>
      <c r="Z9196" t="s">
        <v>26059</v>
      </c>
      <c r="AA9196" t="s">
        <v>28482</v>
      </c>
      <c r="AB9196" t="s">
        <v>10553</v>
      </c>
      <c r="AO9196" s="171"/>
      <c r="AP9196" s="171"/>
      <c r="AQ9196" s="171"/>
      <c r="AR9196" s="171"/>
    </row>
    <row r="9197" spans="24:44">
      <c r="X9197" t="s">
        <v>29533</v>
      </c>
      <c r="Y9197" t="s">
        <v>386</v>
      </c>
      <c r="Z9197" t="s">
        <v>26103</v>
      </c>
      <c r="AA9197" t="s">
        <v>28484</v>
      </c>
      <c r="AB9197" t="s">
        <v>10553</v>
      </c>
      <c r="AO9197" s="171"/>
      <c r="AP9197" s="171"/>
      <c r="AQ9197" s="171"/>
      <c r="AR9197" s="171"/>
    </row>
    <row r="9198" spans="24:44">
      <c r="X9198" t="s">
        <v>29534</v>
      </c>
      <c r="Y9198" t="s">
        <v>386</v>
      </c>
      <c r="Z9198" t="s">
        <v>29535</v>
      </c>
      <c r="AA9198" t="s">
        <v>25180</v>
      </c>
      <c r="AB9198" t="s">
        <v>5354</v>
      </c>
      <c r="AO9198" s="171"/>
      <c r="AP9198" s="171"/>
      <c r="AQ9198" s="171"/>
      <c r="AR9198" s="171"/>
    </row>
    <row r="9199" spans="24:44">
      <c r="X9199" t="s">
        <v>29536</v>
      </c>
      <c r="Y9199" t="s">
        <v>389</v>
      </c>
      <c r="Z9199" t="s">
        <v>29537</v>
      </c>
      <c r="AA9199" t="s">
        <v>1008</v>
      </c>
      <c r="AB9199" t="s">
        <v>10553</v>
      </c>
      <c r="AO9199" s="171"/>
      <c r="AP9199" s="171"/>
      <c r="AQ9199" s="171"/>
      <c r="AR9199" s="171"/>
    </row>
    <row r="9200" spans="24:44">
      <c r="X9200" t="s">
        <v>29538</v>
      </c>
      <c r="Y9200" t="s">
        <v>386</v>
      </c>
      <c r="Z9200" t="s">
        <v>29539</v>
      </c>
      <c r="AA9200" t="s">
        <v>23806</v>
      </c>
      <c r="AB9200" t="s">
        <v>5354</v>
      </c>
      <c r="AO9200" s="171"/>
      <c r="AP9200" s="171"/>
      <c r="AQ9200" s="171"/>
      <c r="AR9200" s="171"/>
    </row>
    <row r="9201" spans="24:44">
      <c r="X9201" t="s">
        <v>29540</v>
      </c>
      <c r="Y9201" t="s">
        <v>389</v>
      </c>
      <c r="Z9201" t="s">
        <v>29541</v>
      </c>
      <c r="AA9201" t="s">
        <v>1063</v>
      </c>
      <c r="AB9201" t="s">
        <v>10553</v>
      </c>
      <c r="AO9201" s="171"/>
      <c r="AP9201" s="171"/>
      <c r="AQ9201" s="171"/>
      <c r="AR9201" s="171"/>
    </row>
    <row r="9202" spans="24:44">
      <c r="X9202" t="s">
        <v>29542</v>
      </c>
      <c r="Y9202" t="s">
        <v>386</v>
      </c>
      <c r="Z9202" t="s">
        <v>29543</v>
      </c>
      <c r="AA9202" t="s">
        <v>1063</v>
      </c>
      <c r="AB9202" t="s">
        <v>10553</v>
      </c>
      <c r="AO9202" s="171"/>
      <c r="AP9202" s="171"/>
      <c r="AQ9202" s="171"/>
      <c r="AR9202" s="171"/>
    </row>
    <row r="9203" spans="24:44">
      <c r="X9203" t="s">
        <v>29544</v>
      </c>
      <c r="Y9203" t="s">
        <v>389</v>
      </c>
      <c r="Z9203" t="s">
        <v>29545</v>
      </c>
      <c r="AA9203" t="s">
        <v>29546</v>
      </c>
      <c r="AB9203" t="s">
        <v>5354</v>
      </c>
      <c r="AO9203" s="171"/>
      <c r="AP9203" s="171"/>
      <c r="AQ9203" s="171"/>
      <c r="AR9203" s="171"/>
    </row>
    <row r="9204" spans="24:44">
      <c r="X9204" t="s">
        <v>29547</v>
      </c>
      <c r="Y9204" t="s">
        <v>386</v>
      </c>
      <c r="Z9204" t="s">
        <v>24504</v>
      </c>
      <c r="AA9204" t="s">
        <v>26237</v>
      </c>
      <c r="AB9204" t="s">
        <v>5354</v>
      </c>
      <c r="AO9204" s="171"/>
      <c r="AP9204" s="171"/>
      <c r="AQ9204" s="171"/>
      <c r="AR9204" s="171"/>
    </row>
    <row r="9205" spans="24:44">
      <c r="X9205" t="s">
        <v>29548</v>
      </c>
      <c r="Y9205" t="s">
        <v>389</v>
      </c>
      <c r="Z9205" t="s">
        <v>29549</v>
      </c>
      <c r="AA9205" t="s">
        <v>22509</v>
      </c>
      <c r="AB9205" t="s">
        <v>5354</v>
      </c>
      <c r="AO9205" s="171"/>
      <c r="AP9205" s="171"/>
      <c r="AQ9205" s="171"/>
      <c r="AR9205" s="171"/>
    </row>
    <row r="9206" spans="24:44">
      <c r="X9206" t="s">
        <v>29550</v>
      </c>
      <c r="Y9206" t="s">
        <v>389</v>
      </c>
      <c r="Z9206" t="s">
        <v>29551</v>
      </c>
      <c r="AA9206" t="s">
        <v>22509</v>
      </c>
      <c r="AB9206" t="s">
        <v>5354</v>
      </c>
      <c r="AO9206" s="171"/>
      <c r="AP9206" s="171"/>
      <c r="AQ9206" s="171"/>
      <c r="AR9206" s="171"/>
    </row>
    <row r="9207" spans="24:44">
      <c r="X9207" t="s">
        <v>29552</v>
      </c>
      <c r="Y9207" t="s">
        <v>386</v>
      </c>
      <c r="Z9207" t="s">
        <v>29553</v>
      </c>
      <c r="AA9207" t="s">
        <v>29554</v>
      </c>
      <c r="AB9207" t="s">
        <v>5354</v>
      </c>
      <c r="AO9207" s="171"/>
      <c r="AP9207" s="171"/>
      <c r="AQ9207" s="171"/>
      <c r="AR9207" s="171"/>
    </row>
    <row r="9208" spans="24:44">
      <c r="X9208" t="s">
        <v>29555</v>
      </c>
      <c r="Y9208" t="s">
        <v>389</v>
      </c>
      <c r="Z9208" t="s">
        <v>29556</v>
      </c>
      <c r="AA9208" t="s">
        <v>22509</v>
      </c>
      <c r="AB9208" t="s">
        <v>5354</v>
      </c>
      <c r="AO9208" s="171"/>
      <c r="AP9208" s="171"/>
      <c r="AQ9208" s="171"/>
      <c r="AR9208" s="171"/>
    </row>
    <row r="9209" spans="24:44">
      <c r="X9209" t="s">
        <v>29557</v>
      </c>
      <c r="Y9209" t="s">
        <v>386</v>
      </c>
      <c r="Z9209" t="s">
        <v>29558</v>
      </c>
      <c r="AA9209" t="s">
        <v>28503</v>
      </c>
      <c r="AB9209" t="s">
        <v>10553</v>
      </c>
      <c r="AO9209" s="171"/>
      <c r="AP9209" s="171"/>
      <c r="AQ9209" s="171"/>
      <c r="AR9209" s="171"/>
    </row>
    <row r="9210" spans="24:44">
      <c r="X9210" t="s">
        <v>29559</v>
      </c>
      <c r="Y9210" t="s">
        <v>386</v>
      </c>
      <c r="Z9210" t="s">
        <v>29560</v>
      </c>
      <c r="AA9210" t="s">
        <v>29561</v>
      </c>
      <c r="AB9210" t="s">
        <v>10553</v>
      </c>
      <c r="AO9210" s="171"/>
      <c r="AP9210" s="171"/>
      <c r="AQ9210" s="171"/>
      <c r="AR9210" s="171"/>
    </row>
    <row r="9211" spans="24:44">
      <c r="X9211" t="s">
        <v>29562</v>
      </c>
      <c r="Y9211" t="s">
        <v>386</v>
      </c>
      <c r="Z9211" t="s">
        <v>29563</v>
      </c>
      <c r="AA9211" t="s">
        <v>27187</v>
      </c>
      <c r="AB9211" t="s">
        <v>10553</v>
      </c>
      <c r="AO9211" s="171"/>
      <c r="AP9211" s="171"/>
      <c r="AQ9211" s="171"/>
      <c r="AR9211" s="171"/>
    </row>
    <row r="9212" spans="24:44">
      <c r="X9212" t="s">
        <v>29564</v>
      </c>
      <c r="Y9212" t="s">
        <v>386</v>
      </c>
      <c r="Z9212" t="s">
        <v>29565</v>
      </c>
      <c r="AA9212" t="s">
        <v>29566</v>
      </c>
      <c r="AB9212" t="s">
        <v>10553</v>
      </c>
      <c r="AO9212" s="171"/>
      <c r="AP9212" s="171"/>
      <c r="AQ9212" s="171"/>
      <c r="AR9212" s="171"/>
    </row>
    <row r="9213" spans="24:44">
      <c r="X9213" t="s">
        <v>29567</v>
      </c>
      <c r="Y9213" t="s">
        <v>386</v>
      </c>
      <c r="Z9213" t="s">
        <v>29565</v>
      </c>
      <c r="AA9213" t="s">
        <v>29566</v>
      </c>
      <c r="AB9213" t="s">
        <v>10553</v>
      </c>
      <c r="AO9213" s="171"/>
      <c r="AP9213" s="171"/>
      <c r="AQ9213" s="171"/>
      <c r="AR9213" s="171"/>
    </row>
    <row r="9214" spans="24:44">
      <c r="X9214" t="s">
        <v>29568</v>
      </c>
      <c r="Y9214" t="s">
        <v>389</v>
      </c>
      <c r="Z9214" t="s">
        <v>29569</v>
      </c>
      <c r="AA9214" t="s">
        <v>29570</v>
      </c>
      <c r="AB9214" t="s">
        <v>10553</v>
      </c>
      <c r="AO9214" s="171"/>
      <c r="AP9214" s="171"/>
      <c r="AQ9214" s="171"/>
      <c r="AR9214" s="171"/>
    </row>
    <row r="9215" spans="24:44">
      <c r="X9215" t="s">
        <v>29571</v>
      </c>
      <c r="Y9215" t="s">
        <v>389</v>
      </c>
      <c r="Z9215" t="s">
        <v>29569</v>
      </c>
      <c r="AA9215" t="s">
        <v>29570</v>
      </c>
      <c r="AB9215" t="s">
        <v>10553</v>
      </c>
      <c r="AO9215" s="171"/>
      <c r="AP9215" s="171"/>
      <c r="AQ9215" s="171"/>
      <c r="AR9215" s="171"/>
    </row>
    <row r="9216" spans="24:44">
      <c r="X9216" t="s">
        <v>29572</v>
      </c>
      <c r="Y9216" t="s">
        <v>386</v>
      </c>
      <c r="Z9216" t="s">
        <v>29573</v>
      </c>
      <c r="AA9216" t="s">
        <v>29574</v>
      </c>
      <c r="AB9216" t="s">
        <v>10553</v>
      </c>
      <c r="AO9216" s="171"/>
      <c r="AP9216" s="171"/>
      <c r="AQ9216" s="171"/>
      <c r="AR9216" s="171"/>
    </row>
    <row r="9217" spans="24:44">
      <c r="X9217" t="s">
        <v>29575</v>
      </c>
      <c r="Y9217" t="s">
        <v>386</v>
      </c>
      <c r="Z9217" t="s">
        <v>29573</v>
      </c>
      <c r="AA9217" t="s">
        <v>29574</v>
      </c>
      <c r="AB9217" t="s">
        <v>10553</v>
      </c>
      <c r="AO9217" s="171"/>
      <c r="AP9217" s="171"/>
      <c r="AQ9217" s="171"/>
      <c r="AR9217" s="171"/>
    </row>
    <row r="9218" spans="24:44">
      <c r="X9218" t="s">
        <v>29576</v>
      </c>
      <c r="Y9218" t="s">
        <v>386</v>
      </c>
      <c r="Z9218" t="s">
        <v>29577</v>
      </c>
      <c r="AA9218" t="s">
        <v>29578</v>
      </c>
      <c r="AB9218" t="s">
        <v>10553</v>
      </c>
      <c r="AO9218" s="171"/>
      <c r="AP9218" s="171"/>
      <c r="AQ9218" s="171"/>
      <c r="AR9218" s="171"/>
    </row>
    <row r="9219" spans="24:44">
      <c r="X9219" t="s">
        <v>29579</v>
      </c>
      <c r="Y9219" t="s">
        <v>386</v>
      </c>
      <c r="Z9219" t="s">
        <v>29577</v>
      </c>
      <c r="AA9219" t="s">
        <v>29578</v>
      </c>
      <c r="AB9219" t="s">
        <v>10553</v>
      </c>
      <c r="AO9219" s="171"/>
      <c r="AP9219" s="171"/>
      <c r="AQ9219" s="171"/>
      <c r="AR9219" s="171"/>
    </row>
    <row r="9220" spans="24:44">
      <c r="X9220" t="s">
        <v>29580</v>
      </c>
      <c r="Y9220" t="s">
        <v>386</v>
      </c>
      <c r="Z9220" t="s">
        <v>24543</v>
      </c>
      <c r="AA9220" t="s">
        <v>26240</v>
      </c>
      <c r="AB9220" t="s">
        <v>5354</v>
      </c>
      <c r="AO9220" s="171"/>
      <c r="AP9220" s="171"/>
      <c r="AQ9220" s="171"/>
      <c r="AR9220" s="171"/>
    </row>
    <row r="9221" spans="24:44">
      <c r="X9221" t="s">
        <v>29581</v>
      </c>
      <c r="Y9221" t="s">
        <v>386</v>
      </c>
      <c r="Z9221" t="s">
        <v>29582</v>
      </c>
      <c r="AA9221" t="s">
        <v>23806</v>
      </c>
      <c r="AB9221" t="s">
        <v>5354</v>
      </c>
      <c r="AO9221" s="171"/>
      <c r="AP9221" s="171"/>
      <c r="AQ9221" s="171"/>
      <c r="AR9221" s="171"/>
    </row>
    <row r="9222" spans="24:44">
      <c r="X9222" t="s">
        <v>29583</v>
      </c>
      <c r="Y9222" t="s">
        <v>386</v>
      </c>
      <c r="Z9222" t="s">
        <v>29584</v>
      </c>
      <c r="AA9222" t="s">
        <v>29585</v>
      </c>
      <c r="AB9222" t="s">
        <v>27638</v>
      </c>
      <c r="AO9222" s="171"/>
      <c r="AP9222" s="171"/>
      <c r="AQ9222" s="171"/>
      <c r="AR9222" s="171"/>
    </row>
    <row r="9223" spans="24:44">
      <c r="X9223" t="s">
        <v>29586</v>
      </c>
      <c r="Y9223" t="s">
        <v>389</v>
      </c>
      <c r="Z9223" t="s">
        <v>29587</v>
      </c>
      <c r="AA9223" t="s">
        <v>28146</v>
      </c>
      <c r="AB9223" t="s">
        <v>125</v>
      </c>
      <c r="AO9223" s="171"/>
      <c r="AP9223" s="171"/>
      <c r="AQ9223" s="171"/>
      <c r="AR9223" s="171"/>
    </row>
    <row r="9224" spans="24:44">
      <c r="X9224" t="s">
        <v>993</v>
      </c>
      <c r="Y9224" t="s">
        <v>386</v>
      </c>
      <c r="Z9224" t="s">
        <v>29588</v>
      </c>
      <c r="AA9224" t="s">
        <v>22437</v>
      </c>
      <c r="AB9224" t="s">
        <v>125</v>
      </c>
      <c r="AO9224" s="171"/>
      <c r="AP9224" s="171"/>
      <c r="AQ9224" s="171"/>
      <c r="AR9224" s="171"/>
    </row>
    <row r="9225" spans="24:44">
      <c r="X9225" t="s">
        <v>5801</v>
      </c>
      <c r="Y9225" t="s">
        <v>386</v>
      </c>
      <c r="Z9225" t="s">
        <v>29589</v>
      </c>
      <c r="AA9225" t="s">
        <v>22437</v>
      </c>
      <c r="AB9225" t="s">
        <v>125</v>
      </c>
      <c r="AO9225" s="171"/>
      <c r="AP9225" s="171"/>
      <c r="AQ9225" s="171"/>
      <c r="AR9225" s="171"/>
    </row>
    <row r="9226" spans="24:44">
      <c r="X9226" t="s">
        <v>1005</v>
      </c>
      <c r="Y9226" t="s">
        <v>386</v>
      </c>
      <c r="Z9226" t="s">
        <v>29590</v>
      </c>
      <c r="AA9226" t="s">
        <v>22437</v>
      </c>
      <c r="AB9226" t="s">
        <v>125</v>
      </c>
      <c r="AO9226" s="171"/>
      <c r="AP9226" s="171"/>
      <c r="AQ9226" s="171"/>
      <c r="AR9226" s="171"/>
    </row>
    <row r="9227" spans="24:44">
      <c r="X9227" t="s">
        <v>29591</v>
      </c>
      <c r="Y9227" t="s">
        <v>389</v>
      </c>
      <c r="Z9227" t="s">
        <v>29592</v>
      </c>
      <c r="AA9227" t="s">
        <v>22437</v>
      </c>
      <c r="AB9227" t="s">
        <v>125</v>
      </c>
      <c r="AO9227" s="171"/>
      <c r="AP9227" s="171"/>
      <c r="AQ9227" s="171"/>
      <c r="AR9227" s="171"/>
    </row>
    <row r="9228" spans="24:44">
      <c r="X9228" t="s">
        <v>29593</v>
      </c>
      <c r="Y9228" t="s">
        <v>386</v>
      </c>
      <c r="Z9228" t="s">
        <v>24569</v>
      </c>
      <c r="AA9228" t="s">
        <v>26237</v>
      </c>
      <c r="AB9228" t="s">
        <v>5354</v>
      </c>
      <c r="AO9228" s="171"/>
      <c r="AP9228" s="171"/>
      <c r="AQ9228" s="171"/>
      <c r="AR9228" s="171"/>
    </row>
    <row r="9229" spans="24:44">
      <c r="X9229" t="s">
        <v>1016</v>
      </c>
      <c r="Y9229" t="s">
        <v>386</v>
      </c>
      <c r="Z9229" t="s">
        <v>29594</v>
      </c>
      <c r="AA9229" t="s">
        <v>22437</v>
      </c>
      <c r="AB9229" t="s">
        <v>125</v>
      </c>
      <c r="AO9229" s="171"/>
      <c r="AP9229" s="171"/>
      <c r="AQ9229" s="171"/>
      <c r="AR9229" s="171"/>
    </row>
    <row r="9230" spans="24:44">
      <c r="X9230" t="s">
        <v>29595</v>
      </c>
      <c r="Y9230" t="s">
        <v>389</v>
      </c>
      <c r="Z9230" t="s">
        <v>29596</v>
      </c>
      <c r="AA9230" t="s">
        <v>22437</v>
      </c>
      <c r="AB9230" t="s">
        <v>125</v>
      </c>
      <c r="AO9230" s="171"/>
      <c r="AP9230" s="171"/>
      <c r="AQ9230" s="171"/>
      <c r="AR9230" s="171"/>
    </row>
    <row r="9231" spans="24:44">
      <c r="X9231" t="s">
        <v>4663</v>
      </c>
      <c r="Y9231" t="s">
        <v>386</v>
      </c>
      <c r="Z9231" t="s">
        <v>29597</v>
      </c>
      <c r="AA9231" t="s">
        <v>22437</v>
      </c>
      <c r="AB9231" t="s">
        <v>125</v>
      </c>
      <c r="AO9231" s="171"/>
      <c r="AP9231" s="171"/>
      <c r="AQ9231" s="171"/>
      <c r="AR9231" s="171"/>
    </row>
    <row r="9232" spans="24:44">
      <c r="X9232" t="s">
        <v>29598</v>
      </c>
      <c r="Y9232" t="s">
        <v>389</v>
      </c>
      <c r="Z9232" t="s">
        <v>29599</v>
      </c>
      <c r="AA9232" t="s">
        <v>22437</v>
      </c>
      <c r="AB9232" t="s">
        <v>125</v>
      </c>
      <c r="AO9232" s="171"/>
      <c r="AP9232" s="171"/>
      <c r="AQ9232" s="171"/>
      <c r="AR9232" s="171"/>
    </row>
    <row r="9233" spans="24:44">
      <c r="X9233" t="s">
        <v>29600</v>
      </c>
      <c r="Y9233" t="s">
        <v>386</v>
      </c>
      <c r="Z9233" t="s">
        <v>29601</v>
      </c>
      <c r="AA9233" t="s">
        <v>26245</v>
      </c>
      <c r="AB9233" t="s">
        <v>5354</v>
      </c>
      <c r="AO9233" s="171"/>
      <c r="AP9233" s="171"/>
      <c r="AQ9233" s="171"/>
      <c r="AR9233" s="171"/>
    </row>
    <row r="9234" spans="24:44">
      <c r="X9234" t="s">
        <v>5806</v>
      </c>
      <c r="Y9234" t="s">
        <v>386</v>
      </c>
      <c r="Z9234" t="s">
        <v>29602</v>
      </c>
      <c r="AA9234" t="s">
        <v>22398</v>
      </c>
      <c r="AB9234" t="s">
        <v>125</v>
      </c>
      <c r="AO9234" s="171"/>
      <c r="AP9234" s="171"/>
      <c r="AQ9234" s="171"/>
      <c r="AR9234" s="171"/>
    </row>
    <row r="9235" spans="24:44">
      <c r="X9235" t="s">
        <v>29603</v>
      </c>
      <c r="Y9235" t="s">
        <v>389</v>
      </c>
      <c r="Z9235" t="s">
        <v>26228</v>
      </c>
      <c r="AA9235" t="s">
        <v>26245</v>
      </c>
      <c r="AB9235" t="s">
        <v>5354</v>
      </c>
      <c r="AO9235" s="171"/>
      <c r="AP9235" s="171"/>
      <c r="AQ9235" s="171"/>
      <c r="AR9235" s="171"/>
    </row>
    <row r="9236" spans="24:44">
      <c r="X9236" t="s">
        <v>29604</v>
      </c>
      <c r="Y9236" t="s">
        <v>386</v>
      </c>
      <c r="Z9236" t="s">
        <v>26415</v>
      </c>
      <c r="AA9236" t="s">
        <v>26245</v>
      </c>
      <c r="AB9236" t="s">
        <v>5354</v>
      </c>
      <c r="AO9236" s="171"/>
      <c r="AP9236" s="171"/>
      <c r="AQ9236" s="171"/>
      <c r="AR9236" s="171"/>
    </row>
    <row r="9237" spans="24:44">
      <c r="X9237" t="s">
        <v>1027</v>
      </c>
      <c r="Y9237" t="s">
        <v>386</v>
      </c>
      <c r="Z9237" t="s">
        <v>29605</v>
      </c>
      <c r="AA9237" t="s">
        <v>22398</v>
      </c>
      <c r="AB9237" t="s">
        <v>125</v>
      </c>
      <c r="AO9237" s="171"/>
      <c r="AP9237" s="171"/>
      <c r="AQ9237" s="171"/>
      <c r="AR9237" s="171"/>
    </row>
    <row r="9238" spans="24:44">
      <c r="X9238" t="s">
        <v>29606</v>
      </c>
      <c r="Y9238" t="s">
        <v>389</v>
      </c>
      <c r="Z9238" t="s">
        <v>29607</v>
      </c>
      <c r="AA9238" t="s">
        <v>22398</v>
      </c>
      <c r="AB9238" t="s">
        <v>125</v>
      </c>
      <c r="AO9238" s="171"/>
      <c r="AP9238" s="171"/>
      <c r="AQ9238" s="171"/>
      <c r="AR9238" s="171"/>
    </row>
    <row r="9239" spans="24:44">
      <c r="X9239" t="s">
        <v>4667</v>
      </c>
      <c r="Y9239" t="s">
        <v>386</v>
      </c>
      <c r="Z9239" t="s">
        <v>29608</v>
      </c>
      <c r="AA9239" t="s">
        <v>22398</v>
      </c>
      <c r="AB9239" t="s">
        <v>125</v>
      </c>
      <c r="AO9239" s="171"/>
      <c r="AP9239" s="171"/>
      <c r="AQ9239" s="171"/>
      <c r="AR9239" s="171"/>
    </row>
    <row r="9240" spans="24:44">
      <c r="X9240" t="s">
        <v>29609</v>
      </c>
      <c r="Y9240" t="s">
        <v>389</v>
      </c>
      <c r="Z9240" t="s">
        <v>29610</v>
      </c>
      <c r="AA9240" t="s">
        <v>22398</v>
      </c>
      <c r="AB9240" t="s">
        <v>125</v>
      </c>
      <c r="AO9240" s="171"/>
      <c r="AP9240" s="171"/>
      <c r="AQ9240" s="171"/>
      <c r="AR9240" s="171"/>
    </row>
    <row r="9241" spans="24:44">
      <c r="X9241" t="s">
        <v>2411</v>
      </c>
      <c r="Y9241" t="s">
        <v>386</v>
      </c>
      <c r="Z9241" t="s">
        <v>29611</v>
      </c>
      <c r="AA9241" t="s">
        <v>29074</v>
      </c>
      <c r="AB9241" t="s">
        <v>125</v>
      </c>
      <c r="AO9241" s="171"/>
      <c r="AP9241" s="171"/>
      <c r="AQ9241" s="171"/>
      <c r="AR9241" s="171"/>
    </row>
    <row r="9242" spans="24:44">
      <c r="X9242" t="s">
        <v>1036</v>
      </c>
      <c r="Y9242" t="s">
        <v>386</v>
      </c>
      <c r="Z9242" t="s">
        <v>29612</v>
      </c>
      <c r="AA9242" t="s">
        <v>22398</v>
      </c>
      <c r="AB9242" t="s">
        <v>125</v>
      </c>
      <c r="AO9242" s="171"/>
      <c r="AP9242" s="171"/>
      <c r="AQ9242" s="171"/>
      <c r="AR9242" s="171"/>
    </row>
    <row r="9243" spans="24:44">
      <c r="X9243" t="s">
        <v>1048</v>
      </c>
      <c r="Y9243" t="s">
        <v>386</v>
      </c>
      <c r="Z9243" t="s">
        <v>29613</v>
      </c>
      <c r="AA9243" t="s">
        <v>22398</v>
      </c>
      <c r="AB9243" t="s">
        <v>125</v>
      </c>
      <c r="AO9243" s="171"/>
      <c r="AP9243" s="171"/>
      <c r="AQ9243" s="171"/>
      <c r="AR9243" s="171"/>
    </row>
    <row r="9244" spans="24:44">
      <c r="X9244" t="s">
        <v>29614</v>
      </c>
      <c r="Y9244" t="s">
        <v>386</v>
      </c>
      <c r="Z9244" t="s">
        <v>24608</v>
      </c>
      <c r="AA9244" t="s">
        <v>26237</v>
      </c>
      <c r="AB9244" t="s">
        <v>5354</v>
      </c>
      <c r="AO9244" s="171"/>
      <c r="AP9244" s="171"/>
      <c r="AQ9244" s="171"/>
      <c r="AR9244" s="171"/>
    </row>
    <row r="9245" spans="24:44">
      <c r="X9245" t="s">
        <v>29615</v>
      </c>
      <c r="Y9245" t="s">
        <v>389</v>
      </c>
      <c r="Z9245" t="s">
        <v>29616</v>
      </c>
      <c r="AA9245" t="s">
        <v>22398</v>
      </c>
      <c r="AB9245" t="s">
        <v>125</v>
      </c>
      <c r="AO9245" s="171"/>
      <c r="AP9245" s="171"/>
      <c r="AQ9245" s="171"/>
      <c r="AR9245" s="171"/>
    </row>
    <row r="9246" spans="24:44">
      <c r="X9246" t="s">
        <v>29617</v>
      </c>
      <c r="Y9246" t="s">
        <v>386</v>
      </c>
      <c r="Z9246" t="s">
        <v>29618</v>
      </c>
      <c r="AA9246" t="s">
        <v>27154</v>
      </c>
      <c r="AB9246" t="s">
        <v>10553</v>
      </c>
      <c r="AO9246" s="171"/>
      <c r="AP9246" s="171"/>
      <c r="AQ9246" s="171"/>
      <c r="AR9246" s="171"/>
    </row>
    <row r="9247" spans="24:44">
      <c r="X9247" t="s">
        <v>29619</v>
      </c>
      <c r="Y9247" t="s">
        <v>389</v>
      </c>
      <c r="Z9247" t="s">
        <v>29620</v>
      </c>
      <c r="AA9247" t="s">
        <v>22509</v>
      </c>
      <c r="AB9247" t="s">
        <v>5354</v>
      </c>
      <c r="AO9247" s="171"/>
      <c r="AP9247" s="171"/>
      <c r="AQ9247" s="171"/>
      <c r="AR9247" s="171"/>
    </row>
    <row r="9248" spans="24:44">
      <c r="X9248" t="s">
        <v>1059</v>
      </c>
      <c r="Y9248" t="s">
        <v>386</v>
      </c>
      <c r="Z9248" t="s">
        <v>5038</v>
      </c>
      <c r="AA9248" t="s">
        <v>22437</v>
      </c>
      <c r="AB9248" t="s">
        <v>125</v>
      </c>
      <c r="AO9248" s="171"/>
      <c r="AP9248" s="171"/>
      <c r="AQ9248" s="171"/>
      <c r="AR9248" s="171"/>
    </row>
    <row r="9249" spans="24:44">
      <c r="X9249" t="s">
        <v>29621</v>
      </c>
      <c r="Y9249" t="s">
        <v>386</v>
      </c>
      <c r="Z9249" t="s">
        <v>29622</v>
      </c>
      <c r="AA9249" t="s">
        <v>22398</v>
      </c>
      <c r="AB9249" t="s">
        <v>125</v>
      </c>
      <c r="AO9249" s="171"/>
      <c r="AP9249" s="171"/>
      <c r="AQ9249" s="171"/>
      <c r="AR9249" s="171"/>
    </row>
    <row r="9250" spans="24:44">
      <c r="X9250" t="s">
        <v>29623</v>
      </c>
      <c r="Y9250" t="s">
        <v>386</v>
      </c>
      <c r="Z9250" t="s">
        <v>29624</v>
      </c>
      <c r="AA9250" t="s">
        <v>22437</v>
      </c>
      <c r="AB9250" t="s">
        <v>125</v>
      </c>
      <c r="AO9250" s="171"/>
      <c r="AP9250" s="171"/>
      <c r="AQ9250" s="171"/>
      <c r="AR9250" s="171"/>
    </row>
    <row r="9251" spans="24:44">
      <c r="X9251" t="s">
        <v>29625</v>
      </c>
      <c r="Y9251" t="s">
        <v>386</v>
      </c>
      <c r="Z9251" t="s">
        <v>29626</v>
      </c>
      <c r="AA9251" t="s">
        <v>945</v>
      </c>
      <c r="AB9251" t="s">
        <v>10553</v>
      </c>
      <c r="AO9251" s="171"/>
      <c r="AP9251" s="171"/>
      <c r="AQ9251" s="171"/>
      <c r="AR9251" s="171"/>
    </row>
    <row r="9252" spans="24:44">
      <c r="X9252" t="s">
        <v>29627</v>
      </c>
      <c r="Y9252" t="s">
        <v>389</v>
      </c>
      <c r="Z9252" t="s">
        <v>29628</v>
      </c>
      <c r="AA9252" t="s">
        <v>23047</v>
      </c>
      <c r="AB9252" t="s">
        <v>125</v>
      </c>
      <c r="AO9252" s="171"/>
      <c r="AP9252" s="171"/>
      <c r="AQ9252" s="171"/>
      <c r="AR9252" s="171"/>
    </row>
    <row r="9253" spans="24:44">
      <c r="X9253" t="s">
        <v>29629</v>
      </c>
      <c r="Y9253" t="s">
        <v>389</v>
      </c>
      <c r="Z9253" t="s">
        <v>29630</v>
      </c>
      <c r="AA9253" t="s">
        <v>22509</v>
      </c>
      <c r="AB9253" t="s">
        <v>5354</v>
      </c>
      <c r="AO9253" s="171"/>
      <c r="AP9253" s="171"/>
      <c r="AQ9253" s="171"/>
      <c r="AR9253" s="171"/>
    </row>
    <row r="9254" spans="24:44">
      <c r="X9254" t="s">
        <v>29631</v>
      </c>
      <c r="Y9254" t="s">
        <v>386</v>
      </c>
      <c r="Z9254" t="s">
        <v>29632</v>
      </c>
      <c r="AA9254" t="s">
        <v>23806</v>
      </c>
      <c r="AB9254" t="s">
        <v>5354</v>
      </c>
      <c r="AO9254" s="171"/>
      <c r="AP9254" s="171"/>
      <c r="AQ9254" s="171"/>
      <c r="AR9254" s="171"/>
    </row>
    <row r="9255" spans="24:44">
      <c r="X9255" t="s">
        <v>29633</v>
      </c>
      <c r="Y9255" t="s">
        <v>386</v>
      </c>
      <c r="Z9255" t="s">
        <v>29634</v>
      </c>
      <c r="AA9255" t="s">
        <v>25180</v>
      </c>
      <c r="AB9255" t="s">
        <v>5354</v>
      </c>
      <c r="AO9255" s="171"/>
      <c r="AP9255" s="171"/>
      <c r="AQ9255" s="171"/>
      <c r="AR9255" s="171"/>
    </row>
    <row r="9256" spans="24:44">
      <c r="X9256" t="s">
        <v>29635</v>
      </c>
      <c r="Y9256" t="s">
        <v>389</v>
      </c>
      <c r="Z9256" t="s">
        <v>29636</v>
      </c>
      <c r="AA9256" t="s">
        <v>740</v>
      </c>
      <c r="AB9256" t="s">
        <v>10553</v>
      </c>
      <c r="AO9256" s="171"/>
      <c r="AP9256" s="171"/>
      <c r="AQ9256" s="171"/>
      <c r="AR9256" s="171"/>
    </row>
    <row r="9257" spans="24:44">
      <c r="X9257" t="s">
        <v>29637</v>
      </c>
      <c r="Y9257" t="s">
        <v>386</v>
      </c>
      <c r="Z9257" t="s">
        <v>29638</v>
      </c>
      <c r="AA9257" t="s">
        <v>23806</v>
      </c>
      <c r="AB9257" t="s">
        <v>5354</v>
      </c>
      <c r="AO9257" s="171"/>
      <c r="AP9257" s="171"/>
      <c r="AQ9257" s="171"/>
      <c r="AR9257" s="171"/>
    </row>
    <row r="9258" spans="24:44">
      <c r="X9258" t="s">
        <v>29639</v>
      </c>
      <c r="Y9258" t="s">
        <v>386</v>
      </c>
      <c r="Z9258" t="s">
        <v>29640</v>
      </c>
      <c r="AA9258" t="s">
        <v>23806</v>
      </c>
      <c r="AB9258" t="s">
        <v>5354</v>
      </c>
      <c r="AO9258" s="171"/>
      <c r="AP9258" s="171"/>
      <c r="AQ9258" s="171"/>
      <c r="AR9258" s="171"/>
    </row>
    <row r="9259" spans="24:44">
      <c r="X9259" t="s">
        <v>29641</v>
      </c>
      <c r="Y9259" t="s">
        <v>386</v>
      </c>
      <c r="Z9259" t="s">
        <v>29642</v>
      </c>
      <c r="AA9259" t="s">
        <v>997</v>
      </c>
      <c r="AB9259" t="s">
        <v>10553</v>
      </c>
      <c r="AO9259" s="171"/>
      <c r="AP9259" s="171"/>
      <c r="AQ9259" s="171"/>
      <c r="AR9259" s="171"/>
    </row>
    <row r="9260" spans="24:44">
      <c r="X9260" t="s">
        <v>29643</v>
      </c>
      <c r="Y9260" t="s">
        <v>386</v>
      </c>
      <c r="Z9260" t="s">
        <v>29644</v>
      </c>
      <c r="AA9260" t="s">
        <v>25156</v>
      </c>
      <c r="AB9260" t="s">
        <v>5354</v>
      </c>
      <c r="AO9260" s="171"/>
      <c r="AP9260" s="171"/>
      <c r="AQ9260" s="171"/>
      <c r="AR9260" s="171"/>
    </row>
    <row r="9261" spans="24:44">
      <c r="X9261" t="s">
        <v>29645</v>
      </c>
      <c r="Y9261" t="s">
        <v>386</v>
      </c>
      <c r="Z9261" t="s">
        <v>29646</v>
      </c>
      <c r="AA9261" t="s">
        <v>23416</v>
      </c>
      <c r="AB9261" t="s">
        <v>125</v>
      </c>
      <c r="AO9261" s="171"/>
      <c r="AP9261" s="171"/>
      <c r="AQ9261" s="171"/>
      <c r="AR9261" s="171"/>
    </row>
    <row r="9262" spans="24:44">
      <c r="X9262" t="s">
        <v>29647</v>
      </c>
      <c r="Y9262" t="s">
        <v>386</v>
      </c>
      <c r="Z9262" t="s">
        <v>29648</v>
      </c>
      <c r="AA9262" t="s">
        <v>23806</v>
      </c>
      <c r="AB9262" t="s">
        <v>5354</v>
      </c>
      <c r="AO9262" s="171"/>
      <c r="AP9262" s="171"/>
      <c r="AQ9262" s="171"/>
      <c r="AR9262" s="171"/>
    </row>
    <row r="9263" spans="24:44">
      <c r="X9263" t="s">
        <v>29649</v>
      </c>
      <c r="Y9263" t="s">
        <v>386</v>
      </c>
      <c r="Z9263" t="s">
        <v>29650</v>
      </c>
      <c r="AA9263" t="s">
        <v>29651</v>
      </c>
      <c r="AB9263" t="s">
        <v>10553</v>
      </c>
      <c r="AO9263" s="171"/>
      <c r="AP9263" s="171"/>
      <c r="AQ9263" s="171"/>
      <c r="AR9263" s="171"/>
    </row>
    <row r="9264" spans="24:44">
      <c r="X9264" t="s">
        <v>29652</v>
      </c>
      <c r="Y9264" t="s">
        <v>386</v>
      </c>
      <c r="Z9264" t="s">
        <v>29653</v>
      </c>
      <c r="AA9264" t="s">
        <v>1063</v>
      </c>
      <c r="AB9264" t="s">
        <v>10553</v>
      </c>
      <c r="AO9264" s="171"/>
      <c r="AP9264" s="171"/>
      <c r="AQ9264" s="171"/>
      <c r="AR9264" s="171"/>
    </row>
    <row r="9265" spans="24:44">
      <c r="X9265" t="s">
        <v>29654</v>
      </c>
      <c r="Y9265" t="s">
        <v>386</v>
      </c>
      <c r="Z9265" t="s">
        <v>29655</v>
      </c>
      <c r="AA9265" t="s">
        <v>23416</v>
      </c>
      <c r="AB9265" t="s">
        <v>125</v>
      </c>
      <c r="AO9265" s="171"/>
      <c r="AP9265" s="171"/>
      <c r="AQ9265" s="171"/>
      <c r="AR9265" s="171"/>
    </row>
    <row r="9266" spans="24:44">
      <c r="X9266" t="s">
        <v>29656</v>
      </c>
      <c r="Y9266" t="s">
        <v>386</v>
      </c>
      <c r="Z9266" t="s">
        <v>29657</v>
      </c>
      <c r="AA9266" t="s">
        <v>23416</v>
      </c>
      <c r="AB9266" t="s">
        <v>125</v>
      </c>
      <c r="AO9266" s="171"/>
      <c r="AP9266" s="171"/>
      <c r="AQ9266" s="171"/>
      <c r="AR9266" s="171"/>
    </row>
    <row r="9267" spans="24:44">
      <c r="X9267" t="s">
        <v>29658</v>
      </c>
      <c r="Y9267" t="s">
        <v>389</v>
      </c>
      <c r="Z9267" t="s">
        <v>29659</v>
      </c>
      <c r="AA9267" t="s">
        <v>28146</v>
      </c>
      <c r="AB9267" t="s">
        <v>125</v>
      </c>
      <c r="AO9267" s="171"/>
      <c r="AP9267" s="171"/>
      <c r="AQ9267" s="171"/>
      <c r="AR9267" s="171"/>
    </row>
    <row r="9268" spans="24:44">
      <c r="X9268" t="s">
        <v>29660</v>
      </c>
      <c r="Y9268" t="s">
        <v>389</v>
      </c>
      <c r="Z9268" t="s">
        <v>29661</v>
      </c>
      <c r="AA9268" t="s">
        <v>29444</v>
      </c>
      <c r="AB9268" t="s">
        <v>29445</v>
      </c>
      <c r="AO9268" s="171"/>
      <c r="AP9268" s="171"/>
      <c r="AQ9268" s="171"/>
      <c r="AR9268" s="171"/>
    </row>
    <row r="9269" spans="24:44">
      <c r="X9269" t="s">
        <v>29662</v>
      </c>
      <c r="Y9269" t="s">
        <v>389</v>
      </c>
      <c r="Z9269" t="s">
        <v>29663</v>
      </c>
      <c r="AA9269" t="s">
        <v>731</v>
      </c>
      <c r="AB9269" t="s">
        <v>27031</v>
      </c>
      <c r="AO9269" s="171"/>
      <c r="AP9269" s="171"/>
      <c r="AQ9269" s="171"/>
      <c r="AR9269" s="171"/>
    </row>
    <row r="9270" spans="24:44">
      <c r="X9270" t="s">
        <v>29664</v>
      </c>
      <c r="Y9270" t="s">
        <v>389</v>
      </c>
      <c r="Z9270" t="s">
        <v>29665</v>
      </c>
      <c r="AA9270" t="s">
        <v>731</v>
      </c>
      <c r="AB9270" t="s">
        <v>27031</v>
      </c>
      <c r="AO9270" s="171"/>
      <c r="AP9270" s="171"/>
      <c r="AQ9270" s="171"/>
      <c r="AR9270" s="171"/>
    </row>
    <row r="9271" spans="24:44">
      <c r="X9271" t="s">
        <v>5811</v>
      </c>
      <c r="Y9271" t="s">
        <v>386</v>
      </c>
      <c r="Z9271" t="s">
        <v>29666</v>
      </c>
      <c r="AA9271" t="s">
        <v>1063</v>
      </c>
      <c r="AB9271" t="s">
        <v>10553</v>
      </c>
      <c r="AO9271" s="171"/>
      <c r="AP9271" s="171"/>
      <c r="AQ9271" s="171"/>
      <c r="AR9271" s="171"/>
    </row>
    <row r="9272" spans="24:44">
      <c r="X9272" t="s">
        <v>1070</v>
      </c>
      <c r="Y9272" t="s">
        <v>386</v>
      </c>
      <c r="Z9272" t="s">
        <v>29667</v>
      </c>
      <c r="AA9272" t="s">
        <v>1063</v>
      </c>
      <c r="AB9272" t="s">
        <v>10553</v>
      </c>
      <c r="AO9272" s="171"/>
      <c r="AP9272" s="171"/>
      <c r="AQ9272" s="171"/>
      <c r="AR9272" s="171"/>
    </row>
    <row r="9273" spans="24:44">
      <c r="X9273" t="s">
        <v>29668</v>
      </c>
      <c r="Y9273" t="s">
        <v>389</v>
      </c>
      <c r="Z9273" t="s">
        <v>29669</v>
      </c>
      <c r="AA9273" t="s">
        <v>945</v>
      </c>
      <c r="AB9273" t="s">
        <v>10553</v>
      </c>
      <c r="AO9273" s="171"/>
      <c r="AP9273" s="171"/>
      <c r="AQ9273" s="171"/>
      <c r="AR9273" s="171"/>
    </row>
    <row r="9274" spans="24:44">
      <c r="X9274" t="s">
        <v>29670</v>
      </c>
      <c r="Y9274" t="s">
        <v>389</v>
      </c>
      <c r="Z9274" t="s">
        <v>24693</v>
      </c>
      <c r="AA9274" t="s">
        <v>26237</v>
      </c>
      <c r="AB9274" t="s">
        <v>5354</v>
      </c>
      <c r="AO9274" s="171"/>
      <c r="AP9274" s="171"/>
      <c r="AQ9274" s="171"/>
      <c r="AR9274" s="171"/>
    </row>
    <row r="9275" spans="24:44">
      <c r="X9275" t="s">
        <v>29671</v>
      </c>
      <c r="Y9275" t="s">
        <v>386</v>
      </c>
      <c r="Z9275" t="s">
        <v>29672</v>
      </c>
      <c r="AA9275" t="s">
        <v>25180</v>
      </c>
      <c r="AB9275" t="s">
        <v>5354</v>
      </c>
      <c r="AO9275" s="171"/>
      <c r="AP9275" s="171"/>
      <c r="AQ9275" s="171"/>
      <c r="AR9275" s="171"/>
    </row>
    <row r="9276" spans="24:44">
      <c r="X9276" t="s">
        <v>29673</v>
      </c>
      <c r="Y9276" t="s">
        <v>389</v>
      </c>
      <c r="Z9276" t="s">
        <v>24697</v>
      </c>
      <c r="AA9276" t="s">
        <v>26237</v>
      </c>
      <c r="AB9276" t="s">
        <v>5354</v>
      </c>
      <c r="AO9276" s="171"/>
      <c r="AP9276" s="171"/>
      <c r="AQ9276" s="171"/>
      <c r="AR9276" s="171"/>
    </row>
    <row r="9277" spans="24:44">
      <c r="X9277" t="s">
        <v>29674</v>
      </c>
      <c r="Y9277" t="s">
        <v>389</v>
      </c>
      <c r="Z9277" t="s">
        <v>29675</v>
      </c>
      <c r="AA9277" t="s">
        <v>22509</v>
      </c>
      <c r="AB9277" t="s">
        <v>5354</v>
      </c>
      <c r="AO9277" s="171"/>
      <c r="AP9277" s="171"/>
      <c r="AQ9277" s="171"/>
      <c r="AR9277" s="171"/>
    </row>
    <row r="9278" spans="24:44">
      <c r="X9278" t="s">
        <v>4672</v>
      </c>
      <c r="Y9278" t="s">
        <v>386</v>
      </c>
      <c r="Z9278" t="s">
        <v>29676</v>
      </c>
      <c r="AA9278" t="s">
        <v>25180</v>
      </c>
      <c r="AB9278" t="s">
        <v>5354</v>
      </c>
      <c r="AO9278" s="171"/>
      <c r="AP9278" s="171"/>
      <c r="AQ9278" s="171"/>
      <c r="AR9278" s="171"/>
    </row>
    <row r="9279" spans="24:44">
      <c r="X9279" t="s">
        <v>29677</v>
      </c>
      <c r="Y9279" t="s">
        <v>389</v>
      </c>
      <c r="Z9279" t="s">
        <v>24709</v>
      </c>
      <c r="AA9279" t="s">
        <v>26237</v>
      </c>
      <c r="AB9279" t="s">
        <v>5354</v>
      </c>
      <c r="AO9279" s="171"/>
      <c r="AP9279" s="171"/>
      <c r="AQ9279" s="171"/>
      <c r="AR9279" s="171"/>
    </row>
    <row r="9280" spans="24:44">
      <c r="X9280" t="s">
        <v>29678</v>
      </c>
      <c r="Y9280" t="s">
        <v>386</v>
      </c>
      <c r="Z9280" t="s">
        <v>29679</v>
      </c>
      <c r="AA9280" t="s">
        <v>23949</v>
      </c>
      <c r="AB9280" t="s">
        <v>10553</v>
      </c>
      <c r="AO9280" s="171"/>
      <c r="AP9280" s="171"/>
      <c r="AQ9280" s="171"/>
      <c r="AR9280" s="171"/>
    </row>
    <row r="9281" spans="24:44">
      <c r="X9281" t="s">
        <v>29680</v>
      </c>
      <c r="Y9281" t="s">
        <v>386</v>
      </c>
      <c r="Z9281" t="s">
        <v>29681</v>
      </c>
      <c r="AA9281" t="s">
        <v>25180</v>
      </c>
      <c r="AB9281" t="s">
        <v>5354</v>
      </c>
      <c r="AO9281" s="171"/>
      <c r="AP9281" s="171"/>
      <c r="AQ9281" s="171"/>
      <c r="AR9281" s="171"/>
    </row>
    <row r="9282" spans="24:44">
      <c r="X9282" t="s">
        <v>29682</v>
      </c>
      <c r="Y9282" t="s">
        <v>386</v>
      </c>
      <c r="Z9282" t="s">
        <v>29683</v>
      </c>
      <c r="AA9282" t="s">
        <v>1063</v>
      </c>
      <c r="AB9282" t="s">
        <v>10553</v>
      </c>
      <c r="AO9282" s="171"/>
      <c r="AP9282" s="171"/>
      <c r="AQ9282" s="171"/>
      <c r="AR9282" s="171"/>
    </row>
    <row r="9283" spans="24:44">
      <c r="X9283" t="s">
        <v>29684</v>
      </c>
      <c r="Y9283" t="s">
        <v>386</v>
      </c>
      <c r="Z9283" t="s">
        <v>29685</v>
      </c>
      <c r="AA9283" t="s">
        <v>25180</v>
      </c>
      <c r="AB9283" t="s">
        <v>5354</v>
      </c>
      <c r="AO9283" s="171"/>
      <c r="AP9283" s="171"/>
      <c r="AQ9283" s="171"/>
      <c r="AR9283" s="171"/>
    </row>
    <row r="9284" spans="24:44">
      <c r="X9284" t="s">
        <v>29686</v>
      </c>
      <c r="Y9284" t="s">
        <v>389</v>
      </c>
      <c r="Z9284" t="s">
        <v>24715</v>
      </c>
      <c r="AA9284" t="s">
        <v>26237</v>
      </c>
      <c r="AB9284" t="s">
        <v>5354</v>
      </c>
      <c r="AO9284" s="171"/>
      <c r="AP9284" s="171"/>
      <c r="AQ9284" s="171"/>
      <c r="AR9284" s="171"/>
    </row>
    <row r="9285" spans="24:44">
      <c r="X9285" t="s">
        <v>29687</v>
      </c>
      <c r="Y9285" t="s">
        <v>386</v>
      </c>
      <c r="Z9285" t="s">
        <v>29688</v>
      </c>
      <c r="AA9285" t="s">
        <v>27187</v>
      </c>
      <c r="AB9285" t="s">
        <v>10553</v>
      </c>
      <c r="AO9285" s="171"/>
      <c r="AP9285" s="171"/>
      <c r="AQ9285" s="171"/>
      <c r="AR9285" s="171"/>
    </row>
    <row r="9286" spans="24:44">
      <c r="X9286" t="s">
        <v>29689</v>
      </c>
      <c r="Y9286" t="s">
        <v>386</v>
      </c>
      <c r="Z9286" t="s">
        <v>29690</v>
      </c>
      <c r="AA9286" t="s">
        <v>25180</v>
      </c>
      <c r="AB9286" t="s">
        <v>5354</v>
      </c>
      <c r="AO9286" s="171"/>
      <c r="AP9286" s="171"/>
      <c r="AQ9286" s="171"/>
      <c r="AR9286" s="171"/>
    </row>
    <row r="9287" spans="24:44">
      <c r="X9287" t="s">
        <v>29691</v>
      </c>
      <c r="Y9287" t="s">
        <v>389</v>
      </c>
      <c r="Z9287" t="s">
        <v>29692</v>
      </c>
      <c r="AA9287" t="s">
        <v>22509</v>
      </c>
      <c r="AB9287" t="s">
        <v>5354</v>
      </c>
      <c r="AO9287" s="171"/>
      <c r="AP9287" s="171"/>
      <c r="AQ9287" s="171"/>
      <c r="AR9287" s="171"/>
    </row>
    <row r="9288" spans="24:44">
      <c r="X9288" t="s">
        <v>29693</v>
      </c>
      <c r="Y9288" t="s">
        <v>389</v>
      </c>
      <c r="Z9288" t="s">
        <v>29694</v>
      </c>
      <c r="AA9288" t="s">
        <v>22509</v>
      </c>
      <c r="AB9288" t="s">
        <v>5354</v>
      </c>
      <c r="AO9288" s="171"/>
      <c r="AP9288" s="171"/>
      <c r="AQ9288" s="171"/>
      <c r="AR9288" s="171"/>
    </row>
    <row r="9289" spans="24:44">
      <c r="X9289" t="s">
        <v>29695</v>
      </c>
      <c r="Y9289" t="s">
        <v>389</v>
      </c>
      <c r="Z9289" t="s">
        <v>29696</v>
      </c>
      <c r="AA9289" t="s">
        <v>22509</v>
      </c>
      <c r="AB9289" t="s">
        <v>5354</v>
      </c>
      <c r="AO9289" s="171"/>
      <c r="AP9289" s="171"/>
      <c r="AQ9289" s="171"/>
      <c r="AR9289" s="171"/>
    </row>
    <row r="9290" spans="24:44">
      <c r="X9290" t="s">
        <v>29697</v>
      </c>
      <c r="Y9290" t="s">
        <v>389</v>
      </c>
      <c r="Z9290" t="s">
        <v>29698</v>
      </c>
      <c r="AA9290" t="s">
        <v>22509</v>
      </c>
      <c r="AB9290" t="s">
        <v>5354</v>
      </c>
      <c r="AO9290" s="171"/>
      <c r="AP9290" s="171"/>
      <c r="AQ9290" s="171"/>
      <c r="AR9290" s="171"/>
    </row>
    <row r="9291" spans="24:44">
      <c r="X9291" t="s">
        <v>29699</v>
      </c>
      <c r="Y9291" t="s">
        <v>389</v>
      </c>
      <c r="Z9291" t="s">
        <v>29700</v>
      </c>
      <c r="AA9291" t="s">
        <v>22509</v>
      </c>
      <c r="AB9291" t="s">
        <v>5354</v>
      </c>
      <c r="AO9291" s="171"/>
      <c r="AP9291" s="171"/>
      <c r="AQ9291" s="171"/>
      <c r="AR9291" s="171"/>
    </row>
    <row r="9292" spans="24:44">
      <c r="X9292" t="s">
        <v>29701</v>
      </c>
      <c r="Y9292" t="s">
        <v>389</v>
      </c>
      <c r="Z9292" t="s">
        <v>29702</v>
      </c>
      <c r="AA9292" t="s">
        <v>22509</v>
      </c>
      <c r="AB9292" t="s">
        <v>5354</v>
      </c>
      <c r="AO9292" s="171"/>
      <c r="AP9292" s="171"/>
      <c r="AQ9292" s="171"/>
      <c r="AR9292" s="171"/>
    </row>
    <row r="9293" spans="24:44">
      <c r="X9293" t="s">
        <v>29703</v>
      </c>
      <c r="Y9293" t="s">
        <v>389</v>
      </c>
      <c r="Z9293" t="s">
        <v>29704</v>
      </c>
      <c r="AA9293" t="s">
        <v>22509</v>
      </c>
      <c r="AB9293" t="s">
        <v>5354</v>
      </c>
      <c r="AO9293" s="171"/>
      <c r="AP9293" s="171"/>
      <c r="AQ9293" s="171"/>
      <c r="AR9293" s="171"/>
    </row>
    <row r="9294" spans="24:44">
      <c r="X9294" t="s">
        <v>29705</v>
      </c>
      <c r="Y9294" t="s">
        <v>389</v>
      </c>
      <c r="Z9294" t="s">
        <v>29706</v>
      </c>
      <c r="AA9294" t="s">
        <v>22509</v>
      </c>
      <c r="AB9294" t="s">
        <v>5354</v>
      </c>
      <c r="AO9294" s="171"/>
      <c r="AP9294" s="171"/>
      <c r="AQ9294" s="171"/>
      <c r="AR9294" s="171"/>
    </row>
    <row r="9295" spans="24:44">
      <c r="X9295" t="s">
        <v>29707</v>
      </c>
      <c r="Y9295" t="s">
        <v>389</v>
      </c>
      <c r="Z9295" t="s">
        <v>29708</v>
      </c>
      <c r="AA9295" t="s">
        <v>22509</v>
      </c>
      <c r="AB9295" t="s">
        <v>5354</v>
      </c>
      <c r="AO9295" s="171"/>
      <c r="AP9295" s="171"/>
      <c r="AQ9295" s="171"/>
      <c r="AR9295" s="171"/>
    </row>
    <row r="9296" spans="24:44">
      <c r="X9296" t="s">
        <v>29709</v>
      </c>
      <c r="Y9296" t="s">
        <v>389</v>
      </c>
      <c r="Z9296" t="s">
        <v>29710</v>
      </c>
      <c r="AA9296" t="s">
        <v>22509</v>
      </c>
      <c r="AB9296" t="s">
        <v>5354</v>
      </c>
      <c r="AO9296" s="171"/>
      <c r="AP9296" s="171"/>
      <c r="AQ9296" s="171"/>
      <c r="AR9296" s="171"/>
    </row>
    <row r="9297" spans="24:44">
      <c r="X9297" t="s">
        <v>29711</v>
      </c>
      <c r="Y9297" t="s">
        <v>389</v>
      </c>
      <c r="Z9297" t="s">
        <v>29712</v>
      </c>
      <c r="AA9297" t="s">
        <v>22509</v>
      </c>
      <c r="AB9297" t="s">
        <v>5354</v>
      </c>
      <c r="AO9297" s="171"/>
      <c r="AP9297" s="171"/>
      <c r="AQ9297" s="171"/>
      <c r="AR9297" s="171"/>
    </row>
    <row r="9298" spans="24:44">
      <c r="X9298" t="s">
        <v>29713</v>
      </c>
      <c r="Y9298" t="s">
        <v>389</v>
      </c>
      <c r="Z9298" t="s">
        <v>29714</v>
      </c>
      <c r="AA9298" t="s">
        <v>22509</v>
      </c>
      <c r="AB9298" t="s">
        <v>5354</v>
      </c>
      <c r="AO9298" s="171"/>
      <c r="AP9298" s="171"/>
      <c r="AQ9298" s="171"/>
      <c r="AR9298" s="171"/>
    </row>
    <row r="9299" spans="24:44">
      <c r="X9299" t="s">
        <v>29715</v>
      </c>
      <c r="Y9299" t="s">
        <v>389</v>
      </c>
      <c r="Z9299" t="s">
        <v>29716</v>
      </c>
      <c r="AA9299" t="s">
        <v>22509</v>
      </c>
      <c r="AB9299" t="s">
        <v>5354</v>
      </c>
      <c r="AO9299" s="171"/>
      <c r="AP9299" s="171"/>
      <c r="AQ9299" s="171"/>
      <c r="AR9299" s="171"/>
    </row>
    <row r="9300" spans="24:44">
      <c r="X9300" t="s">
        <v>29717</v>
      </c>
      <c r="Y9300" t="s">
        <v>389</v>
      </c>
      <c r="Z9300" t="s">
        <v>29718</v>
      </c>
      <c r="AA9300" t="s">
        <v>22509</v>
      </c>
      <c r="AB9300" t="s">
        <v>5354</v>
      </c>
      <c r="AO9300" s="171"/>
      <c r="AP9300" s="171"/>
      <c r="AQ9300" s="171"/>
      <c r="AR9300" s="171"/>
    </row>
    <row r="9301" spans="24:44">
      <c r="X9301" t="s">
        <v>29719</v>
      </c>
      <c r="Y9301" t="s">
        <v>386</v>
      </c>
      <c r="Z9301" t="s">
        <v>29720</v>
      </c>
      <c r="AA9301" t="s">
        <v>23416</v>
      </c>
      <c r="AB9301" t="s">
        <v>125</v>
      </c>
      <c r="AO9301" s="171"/>
      <c r="AP9301" s="171"/>
      <c r="AQ9301" s="171"/>
      <c r="AR9301" s="171"/>
    </row>
    <row r="9302" spans="24:44">
      <c r="X9302" t="s">
        <v>29721</v>
      </c>
      <c r="Y9302" t="s">
        <v>386</v>
      </c>
      <c r="Z9302" t="s">
        <v>29722</v>
      </c>
      <c r="AA9302" t="s">
        <v>29723</v>
      </c>
      <c r="AB9302" t="s">
        <v>29724</v>
      </c>
      <c r="AO9302" s="171"/>
      <c r="AP9302" s="171"/>
      <c r="AQ9302" s="171"/>
      <c r="AR9302" s="171"/>
    </row>
    <row r="9303" spans="24:44">
      <c r="X9303" t="s">
        <v>29725</v>
      </c>
      <c r="Y9303" t="s">
        <v>386</v>
      </c>
      <c r="Z9303" t="s">
        <v>24765</v>
      </c>
      <c r="AA9303" t="s">
        <v>26237</v>
      </c>
      <c r="AB9303" t="s">
        <v>5354</v>
      </c>
      <c r="AO9303" s="171"/>
      <c r="AP9303" s="171"/>
      <c r="AQ9303" s="171"/>
      <c r="AR9303" s="171"/>
    </row>
    <row r="9304" spans="24:44">
      <c r="X9304" t="s">
        <v>29726</v>
      </c>
      <c r="Y9304" t="s">
        <v>389</v>
      </c>
      <c r="Z9304" t="s">
        <v>29727</v>
      </c>
      <c r="AA9304" t="s">
        <v>25180</v>
      </c>
      <c r="AB9304" t="s">
        <v>5354</v>
      </c>
      <c r="AO9304" s="171"/>
      <c r="AP9304" s="171"/>
      <c r="AQ9304" s="171"/>
      <c r="AR9304" s="171"/>
    </row>
    <row r="9305" spans="24:44">
      <c r="X9305" t="s">
        <v>29728</v>
      </c>
      <c r="Y9305" t="s">
        <v>386</v>
      </c>
      <c r="Z9305" t="s">
        <v>29729</v>
      </c>
      <c r="AA9305" t="s">
        <v>22437</v>
      </c>
      <c r="AB9305" t="s">
        <v>125</v>
      </c>
      <c r="AO9305" s="171"/>
      <c r="AP9305" s="171"/>
      <c r="AQ9305" s="171"/>
      <c r="AR9305" s="171"/>
    </row>
    <row r="9306" spans="24:44">
      <c r="X9306" t="s">
        <v>29730</v>
      </c>
      <c r="Y9306" t="s">
        <v>386</v>
      </c>
      <c r="Z9306" t="s">
        <v>29731</v>
      </c>
      <c r="AA9306" t="s">
        <v>25180</v>
      </c>
      <c r="AB9306" t="s">
        <v>5354</v>
      </c>
      <c r="AO9306" s="171"/>
      <c r="AP9306" s="171"/>
      <c r="AQ9306" s="171"/>
      <c r="AR9306" s="171"/>
    </row>
    <row r="9307" spans="24:44">
      <c r="X9307" t="s">
        <v>29732</v>
      </c>
      <c r="Y9307" t="s">
        <v>386</v>
      </c>
      <c r="Z9307" t="s">
        <v>29733</v>
      </c>
      <c r="AA9307" t="s">
        <v>25180</v>
      </c>
      <c r="AB9307" t="s">
        <v>5354</v>
      </c>
      <c r="AO9307" s="171"/>
      <c r="AP9307" s="171"/>
      <c r="AQ9307" s="171"/>
      <c r="AR9307" s="171"/>
    </row>
    <row r="9308" spans="24:44">
      <c r="X9308" t="s">
        <v>29734</v>
      </c>
      <c r="Y9308" t="s">
        <v>389</v>
      </c>
      <c r="Z9308" t="s">
        <v>29735</v>
      </c>
      <c r="AA9308" t="s">
        <v>25180</v>
      </c>
      <c r="AB9308" t="s">
        <v>5354</v>
      </c>
      <c r="AO9308" s="171"/>
      <c r="AP9308" s="171"/>
      <c r="AQ9308" s="171"/>
      <c r="AR9308" s="171"/>
    </row>
    <row r="9309" spans="24:44">
      <c r="X9309" t="s">
        <v>29736</v>
      </c>
      <c r="Y9309" t="s">
        <v>386</v>
      </c>
      <c r="Z9309" t="s">
        <v>29737</v>
      </c>
      <c r="AA9309" t="s">
        <v>762</v>
      </c>
      <c r="AB9309" t="s">
        <v>27031</v>
      </c>
      <c r="AO9309" s="171"/>
      <c r="AP9309" s="171"/>
      <c r="AQ9309" s="171"/>
      <c r="AR9309" s="171"/>
    </row>
    <row r="9310" spans="24:44">
      <c r="X9310" t="s">
        <v>29738</v>
      </c>
      <c r="Y9310" t="s">
        <v>389</v>
      </c>
      <c r="Z9310" t="s">
        <v>29739</v>
      </c>
      <c r="AA9310" t="s">
        <v>22509</v>
      </c>
      <c r="AB9310" t="s">
        <v>5354</v>
      </c>
      <c r="AO9310" s="171"/>
      <c r="AP9310" s="171"/>
      <c r="AQ9310" s="171"/>
      <c r="AR9310" s="171"/>
    </row>
    <row r="9311" spans="24:44">
      <c r="X9311" t="s">
        <v>29740</v>
      </c>
      <c r="Y9311" t="s">
        <v>389</v>
      </c>
      <c r="Z9311" t="s">
        <v>29741</v>
      </c>
      <c r="AA9311" t="s">
        <v>22509</v>
      </c>
      <c r="AB9311" t="s">
        <v>5354</v>
      </c>
      <c r="AO9311" s="171"/>
      <c r="AP9311" s="171"/>
      <c r="AQ9311" s="171"/>
      <c r="AR9311" s="171"/>
    </row>
    <row r="9312" spans="24:44">
      <c r="X9312" t="s">
        <v>5816</v>
      </c>
      <c r="Y9312" t="s">
        <v>386</v>
      </c>
      <c r="Z9312" t="s">
        <v>29742</v>
      </c>
      <c r="AA9312" t="s">
        <v>23806</v>
      </c>
      <c r="AB9312" t="s">
        <v>5354</v>
      </c>
      <c r="AO9312" s="171"/>
      <c r="AP9312" s="171"/>
      <c r="AQ9312" s="171"/>
      <c r="AR9312" s="171"/>
    </row>
    <row r="9313" spans="24:44">
      <c r="X9313" t="s">
        <v>5821</v>
      </c>
      <c r="Y9313" t="s">
        <v>386</v>
      </c>
      <c r="Z9313" t="s">
        <v>29743</v>
      </c>
      <c r="AA9313" t="s">
        <v>25559</v>
      </c>
      <c r="AB9313" t="s">
        <v>5354</v>
      </c>
      <c r="AO9313" s="171"/>
      <c r="AP9313" s="171"/>
      <c r="AQ9313" s="171"/>
      <c r="AR9313" s="171"/>
    </row>
    <row r="9314" spans="24:44">
      <c r="X9314" t="s">
        <v>5826</v>
      </c>
      <c r="Y9314" t="s">
        <v>386</v>
      </c>
      <c r="Z9314" t="s">
        <v>29744</v>
      </c>
      <c r="AA9314" t="s">
        <v>836</v>
      </c>
      <c r="AB9314" t="s">
        <v>10553</v>
      </c>
      <c r="AO9314" s="171"/>
      <c r="AP9314" s="171"/>
      <c r="AQ9314" s="171"/>
      <c r="AR9314" s="171"/>
    </row>
    <row r="9315" spans="24:44">
      <c r="X9315" t="s">
        <v>4677</v>
      </c>
      <c r="Y9315" t="s">
        <v>386</v>
      </c>
      <c r="Z9315" t="s">
        <v>29745</v>
      </c>
      <c r="AA9315" t="s">
        <v>25180</v>
      </c>
      <c r="AB9315" t="s">
        <v>5354</v>
      </c>
      <c r="AO9315" s="171"/>
      <c r="AP9315" s="171"/>
      <c r="AQ9315" s="171"/>
      <c r="AR9315" s="171"/>
    </row>
    <row r="9316" spans="24:44">
      <c r="X9316" t="s">
        <v>29746</v>
      </c>
      <c r="Y9316" t="s">
        <v>386</v>
      </c>
      <c r="Z9316" t="s">
        <v>29747</v>
      </c>
      <c r="AA9316" t="s">
        <v>23416</v>
      </c>
      <c r="AB9316" t="s">
        <v>125</v>
      </c>
      <c r="AO9316" s="171"/>
      <c r="AP9316" s="171"/>
      <c r="AQ9316" s="171"/>
      <c r="AR9316" s="171"/>
    </row>
    <row r="9317" spans="24:44">
      <c r="X9317" t="s">
        <v>29748</v>
      </c>
      <c r="Y9317" t="s">
        <v>386</v>
      </c>
      <c r="Z9317" t="s">
        <v>29749</v>
      </c>
      <c r="AA9317" t="s">
        <v>997</v>
      </c>
      <c r="AB9317" t="s">
        <v>10553</v>
      </c>
      <c r="AO9317" s="171"/>
      <c r="AP9317" s="171"/>
      <c r="AQ9317" s="171"/>
      <c r="AR9317" s="171"/>
    </row>
    <row r="9318" spans="24:44">
      <c r="X9318" t="s">
        <v>29750</v>
      </c>
      <c r="Y9318" t="s">
        <v>386</v>
      </c>
      <c r="Z9318" t="s">
        <v>29751</v>
      </c>
      <c r="AA9318" t="s">
        <v>23806</v>
      </c>
      <c r="AB9318" t="s">
        <v>5354</v>
      </c>
      <c r="AO9318" s="171"/>
      <c r="AP9318" s="171"/>
      <c r="AQ9318" s="171"/>
      <c r="AR9318" s="171"/>
    </row>
    <row r="9319" spans="24:44">
      <c r="X9319" t="s">
        <v>29752</v>
      </c>
      <c r="Y9319" t="s">
        <v>389</v>
      </c>
      <c r="Z9319" t="s">
        <v>29753</v>
      </c>
      <c r="AA9319" t="s">
        <v>22509</v>
      </c>
      <c r="AB9319" t="s">
        <v>5354</v>
      </c>
      <c r="AO9319" s="171"/>
      <c r="AP9319" s="171"/>
      <c r="AQ9319" s="171"/>
      <c r="AR9319" s="171"/>
    </row>
    <row r="9320" spans="24:44">
      <c r="X9320" t="s">
        <v>29754</v>
      </c>
      <c r="Y9320" t="s">
        <v>389</v>
      </c>
      <c r="Z9320" t="s">
        <v>29755</v>
      </c>
      <c r="AA9320" t="s">
        <v>23806</v>
      </c>
      <c r="AB9320" t="s">
        <v>5354</v>
      </c>
      <c r="AO9320" s="171"/>
      <c r="AP9320" s="171"/>
      <c r="AQ9320" s="171"/>
      <c r="AR9320" s="171"/>
    </row>
    <row r="9321" spans="24:44">
      <c r="X9321" t="s">
        <v>29756</v>
      </c>
      <c r="Y9321" t="s">
        <v>386</v>
      </c>
      <c r="Z9321" t="s">
        <v>29757</v>
      </c>
      <c r="AA9321" t="s">
        <v>23949</v>
      </c>
      <c r="AB9321" t="s">
        <v>10553</v>
      </c>
      <c r="AO9321" s="171"/>
      <c r="AP9321" s="171"/>
      <c r="AQ9321" s="171"/>
      <c r="AR9321" s="171"/>
    </row>
    <row r="9322" spans="24:44">
      <c r="X9322" t="s">
        <v>29758</v>
      </c>
      <c r="Y9322" t="s">
        <v>386</v>
      </c>
      <c r="Z9322" t="s">
        <v>24814</v>
      </c>
      <c r="AA9322" t="s">
        <v>26240</v>
      </c>
      <c r="AB9322" t="s">
        <v>5354</v>
      </c>
      <c r="AO9322" s="171"/>
      <c r="AP9322" s="171"/>
      <c r="AQ9322" s="171"/>
      <c r="AR9322" s="171"/>
    </row>
    <row r="9323" spans="24:44">
      <c r="X9323" t="s">
        <v>29759</v>
      </c>
      <c r="Y9323" t="s">
        <v>389</v>
      </c>
      <c r="Z9323" t="s">
        <v>24840</v>
      </c>
      <c r="AA9323" t="s">
        <v>26237</v>
      </c>
      <c r="AB9323" t="s">
        <v>5354</v>
      </c>
      <c r="AO9323" s="171"/>
      <c r="AP9323" s="171"/>
      <c r="AQ9323" s="171"/>
      <c r="AR9323" s="171"/>
    </row>
    <row r="9324" spans="24:44">
      <c r="X9324" t="s">
        <v>29760</v>
      </c>
      <c r="Y9324" t="s">
        <v>386</v>
      </c>
      <c r="Z9324" t="s">
        <v>29761</v>
      </c>
      <c r="AA9324" t="s">
        <v>29561</v>
      </c>
      <c r="AB9324" t="s">
        <v>10553</v>
      </c>
      <c r="AO9324" s="171"/>
      <c r="AP9324" s="171"/>
      <c r="AQ9324" s="171"/>
      <c r="AR9324" s="171"/>
    </row>
    <row r="9325" spans="24:44">
      <c r="X9325" t="s">
        <v>29762</v>
      </c>
      <c r="Y9325" t="s">
        <v>389</v>
      </c>
      <c r="Z9325" t="s">
        <v>29763</v>
      </c>
      <c r="AA9325" t="s">
        <v>29764</v>
      </c>
      <c r="AB9325" t="s">
        <v>125</v>
      </c>
      <c r="AO9325" s="171"/>
      <c r="AP9325" s="171"/>
      <c r="AQ9325" s="171"/>
      <c r="AR9325" s="171"/>
    </row>
    <row r="9326" spans="24:44">
      <c r="X9326" t="s">
        <v>29765</v>
      </c>
      <c r="Y9326" t="s">
        <v>389</v>
      </c>
      <c r="Z9326" t="s">
        <v>29766</v>
      </c>
      <c r="AA9326" t="s">
        <v>825</v>
      </c>
      <c r="AB9326" t="s">
        <v>27638</v>
      </c>
      <c r="AO9326" s="171"/>
      <c r="AP9326" s="171"/>
      <c r="AQ9326" s="171"/>
      <c r="AR9326" s="171"/>
    </row>
    <row r="9327" spans="24:44">
      <c r="X9327" t="s">
        <v>29767</v>
      </c>
      <c r="Y9327" t="s">
        <v>386</v>
      </c>
      <c r="Z9327" t="s">
        <v>29768</v>
      </c>
      <c r="AA9327" t="s">
        <v>866</v>
      </c>
      <c r="AB9327" t="s">
        <v>29769</v>
      </c>
      <c r="AO9327" s="171"/>
      <c r="AP9327" s="171"/>
      <c r="AQ9327" s="171"/>
      <c r="AR9327" s="171"/>
    </row>
    <row r="9328" spans="24:44">
      <c r="X9328" t="s">
        <v>29770</v>
      </c>
      <c r="Y9328" t="s">
        <v>386</v>
      </c>
      <c r="Z9328" t="s">
        <v>29771</v>
      </c>
      <c r="AA9328" t="s">
        <v>23416</v>
      </c>
      <c r="AB9328" t="s">
        <v>125</v>
      </c>
      <c r="AO9328" s="171"/>
      <c r="AP9328" s="171"/>
      <c r="AQ9328" s="171"/>
      <c r="AR9328" s="171"/>
    </row>
    <row r="9329" spans="24:44">
      <c r="X9329" t="s">
        <v>29772</v>
      </c>
      <c r="Y9329" t="s">
        <v>386</v>
      </c>
      <c r="Z9329" t="s">
        <v>29773</v>
      </c>
      <c r="AA9329" t="s">
        <v>28915</v>
      </c>
      <c r="AB9329" t="s">
        <v>22504</v>
      </c>
      <c r="AO9329" s="171"/>
      <c r="AP9329" s="171"/>
      <c r="AQ9329" s="171"/>
      <c r="AR9329" s="171"/>
    </row>
    <row r="9330" spans="24:44">
      <c r="X9330" t="s">
        <v>29774</v>
      </c>
      <c r="Y9330" t="s">
        <v>386</v>
      </c>
      <c r="Z9330" t="s">
        <v>29775</v>
      </c>
      <c r="AA9330" t="s">
        <v>28915</v>
      </c>
      <c r="AB9330" t="s">
        <v>22504</v>
      </c>
      <c r="AO9330" s="171"/>
      <c r="AP9330" s="171"/>
      <c r="AQ9330" s="171"/>
      <c r="AR9330" s="171"/>
    </row>
    <row r="9331" spans="24:44">
      <c r="X9331" t="s">
        <v>29776</v>
      </c>
      <c r="Y9331" t="s">
        <v>386</v>
      </c>
      <c r="Z9331" t="s">
        <v>29777</v>
      </c>
      <c r="AA9331" t="s">
        <v>28915</v>
      </c>
      <c r="AB9331" t="s">
        <v>22504</v>
      </c>
      <c r="AO9331" s="171"/>
      <c r="AP9331" s="171"/>
      <c r="AQ9331" s="171"/>
      <c r="AR9331" s="171"/>
    </row>
    <row r="9332" spans="24:44">
      <c r="X9332" t="s">
        <v>29778</v>
      </c>
      <c r="Y9332" t="s">
        <v>386</v>
      </c>
      <c r="Z9332" t="s">
        <v>24905</v>
      </c>
      <c r="AA9332" t="s">
        <v>26237</v>
      </c>
      <c r="AB9332" t="s">
        <v>5354</v>
      </c>
      <c r="AO9332" s="171"/>
      <c r="AP9332" s="171"/>
      <c r="AQ9332" s="171"/>
      <c r="AR9332" s="171"/>
    </row>
    <row r="9333" spans="24:44">
      <c r="X9333" t="s">
        <v>29779</v>
      </c>
      <c r="Y9333" t="s">
        <v>386</v>
      </c>
      <c r="Z9333" t="s">
        <v>29780</v>
      </c>
      <c r="AA9333" t="s">
        <v>945</v>
      </c>
      <c r="AB9333" t="s">
        <v>10553</v>
      </c>
      <c r="AO9333" s="171"/>
      <c r="AP9333" s="171"/>
      <c r="AQ9333" s="171"/>
      <c r="AR9333" s="171"/>
    </row>
    <row r="9334" spans="24:44">
      <c r="X9334" t="s">
        <v>29781</v>
      </c>
      <c r="Y9334" t="s">
        <v>389</v>
      </c>
      <c r="Z9334" t="s">
        <v>24911</v>
      </c>
      <c r="AA9334" t="s">
        <v>26240</v>
      </c>
      <c r="AB9334" t="s">
        <v>5354</v>
      </c>
      <c r="AO9334" s="171"/>
      <c r="AP9334" s="171"/>
      <c r="AQ9334" s="171"/>
      <c r="AR9334" s="171"/>
    </row>
    <row r="9335" spans="24:44">
      <c r="X9335" t="s">
        <v>29782</v>
      </c>
      <c r="Y9335" t="s">
        <v>386</v>
      </c>
      <c r="Z9335" t="s">
        <v>29783</v>
      </c>
      <c r="AA9335" t="s">
        <v>29074</v>
      </c>
      <c r="AB9335" t="s">
        <v>125</v>
      </c>
      <c r="AO9335" s="171"/>
      <c r="AP9335" s="171"/>
      <c r="AQ9335" s="171"/>
      <c r="AR9335" s="171"/>
    </row>
    <row r="9336" spans="24:44">
      <c r="X9336" t="s">
        <v>29784</v>
      </c>
      <c r="Y9336" t="s">
        <v>389</v>
      </c>
      <c r="Z9336" t="s">
        <v>29785</v>
      </c>
      <c r="AA9336" t="s">
        <v>1019</v>
      </c>
      <c r="AB9336" t="s">
        <v>10553</v>
      </c>
      <c r="AO9336" s="171"/>
      <c r="AP9336" s="171"/>
      <c r="AQ9336" s="171"/>
      <c r="AR9336" s="171"/>
    </row>
    <row r="9337" spans="24:44">
      <c r="X9337" t="s">
        <v>29786</v>
      </c>
      <c r="Y9337" t="s">
        <v>386</v>
      </c>
      <c r="Z9337" t="s">
        <v>29787</v>
      </c>
      <c r="AA9337" t="s">
        <v>1160</v>
      </c>
      <c r="AB9337" t="s">
        <v>10553</v>
      </c>
      <c r="AO9337" s="171"/>
      <c r="AP9337" s="171"/>
      <c r="AQ9337" s="171"/>
      <c r="AR9337" s="171"/>
    </row>
    <row r="9338" spans="24:44">
      <c r="X9338" t="s">
        <v>29788</v>
      </c>
      <c r="Y9338" t="s">
        <v>386</v>
      </c>
      <c r="Z9338" t="s">
        <v>29789</v>
      </c>
      <c r="AA9338" t="s">
        <v>1160</v>
      </c>
      <c r="AB9338" t="s">
        <v>10553</v>
      </c>
      <c r="AO9338" s="171"/>
      <c r="AP9338" s="171"/>
      <c r="AQ9338" s="171"/>
      <c r="AR9338" s="171"/>
    </row>
    <row r="9339" spans="24:44">
      <c r="X9339" t="s">
        <v>29790</v>
      </c>
      <c r="Y9339" t="s">
        <v>389</v>
      </c>
      <c r="Z9339" t="s">
        <v>29791</v>
      </c>
      <c r="AA9339" t="s">
        <v>22509</v>
      </c>
      <c r="AB9339" t="s">
        <v>5354</v>
      </c>
      <c r="AO9339" s="171"/>
      <c r="AP9339" s="171"/>
      <c r="AQ9339" s="171"/>
      <c r="AR9339" s="171"/>
    </row>
    <row r="9340" spans="24:44">
      <c r="X9340" t="s">
        <v>29792</v>
      </c>
      <c r="Y9340" t="s">
        <v>389</v>
      </c>
      <c r="Z9340" t="s">
        <v>24925</v>
      </c>
      <c r="AA9340" t="s">
        <v>26237</v>
      </c>
      <c r="AB9340" t="s">
        <v>5354</v>
      </c>
      <c r="AO9340" s="171"/>
      <c r="AP9340" s="171"/>
      <c r="AQ9340" s="171"/>
      <c r="AR9340" s="171"/>
    </row>
    <row r="9341" spans="24:44">
      <c r="X9341" t="s">
        <v>29793</v>
      </c>
      <c r="Y9341" t="s">
        <v>389</v>
      </c>
      <c r="Z9341" t="s">
        <v>29794</v>
      </c>
      <c r="AA9341" t="s">
        <v>28146</v>
      </c>
      <c r="AB9341" t="s">
        <v>125</v>
      </c>
      <c r="AO9341" s="171"/>
      <c r="AP9341" s="171"/>
      <c r="AQ9341" s="171"/>
      <c r="AR9341" s="171"/>
    </row>
    <row r="9342" spans="24:44">
      <c r="X9342" t="s">
        <v>29795</v>
      </c>
      <c r="Y9342" t="s">
        <v>389</v>
      </c>
      <c r="Z9342" t="s">
        <v>24931</v>
      </c>
      <c r="AA9342" t="s">
        <v>26240</v>
      </c>
      <c r="AB9342" t="s">
        <v>5354</v>
      </c>
      <c r="AO9342" s="171"/>
      <c r="AP9342" s="171"/>
      <c r="AQ9342" s="171"/>
      <c r="AR9342" s="171"/>
    </row>
    <row r="9343" spans="24:44">
      <c r="X9343" t="s">
        <v>29796</v>
      </c>
      <c r="Y9343" t="s">
        <v>389</v>
      </c>
      <c r="Z9343" t="s">
        <v>29797</v>
      </c>
      <c r="AA9343" t="s">
        <v>29798</v>
      </c>
      <c r="AB9343" t="s">
        <v>10553</v>
      </c>
      <c r="AO9343" s="171"/>
      <c r="AP9343" s="171"/>
      <c r="AQ9343" s="171"/>
      <c r="AR9343" s="171"/>
    </row>
    <row r="9344" spans="24:44">
      <c r="X9344" t="s">
        <v>29799</v>
      </c>
      <c r="Y9344" t="s">
        <v>389</v>
      </c>
      <c r="Z9344" t="s">
        <v>29800</v>
      </c>
      <c r="AA9344" t="s">
        <v>22509</v>
      </c>
      <c r="AB9344" t="s">
        <v>5354</v>
      </c>
      <c r="AO9344" s="171"/>
      <c r="AP9344" s="171"/>
      <c r="AQ9344" s="171"/>
      <c r="AR9344" s="171"/>
    </row>
    <row r="9345" spans="24:44">
      <c r="X9345" t="s">
        <v>29801</v>
      </c>
      <c r="Y9345" t="s">
        <v>389</v>
      </c>
      <c r="Z9345" t="s">
        <v>29802</v>
      </c>
      <c r="AA9345" t="s">
        <v>22509</v>
      </c>
      <c r="AB9345" t="s">
        <v>5354</v>
      </c>
      <c r="AO9345" s="171"/>
      <c r="AP9345" s="171"/>
      <c r="AQ9345" s="171"/>
      <c r="AR9345" s="171"/>
    </row>
    <row r="9346" spans="24:44">
      <c r="X9346" t="s">
        <v>29803</v>
      </c>
      <c r="Y9346" t="s">
        <v>386</v>
      </c>
      <c r="Z9346" t="s">
        <v>24939</v>
      </c>
      <c r="AA9346" t="s">
        <v>26237</v>
      </c>
      <c r="AB9346" t="s">
        <v>5354</v>
      </c>
      <c r="AO9346" s="171"/>
      <c r="AP9346" s="171"/>
      <c r="AQ9346" s="171"/>
      <c r="AR9346" s="171"/>
    </row>
    <row r="9347" spans="24:44">
      <c r="X9347" t="s">
        <v>29804</v>
      </c>
      <c r="Y9347" t="s">
        <v>389</v>
      </c>
      <c r="Z9347" t="s">
        <v>29805</v>
      </c>
      <c r="AA9347" t="s">
        <v>793</v>
      </c>
      <c r="AB9347" t="s">
        <v>10553</v>
      </c>
      <c r="AO9347" s="171"/>
      <c r="AP9347" s="171"/>
      <c r="AQ9347" s="171"/>
      <c r="AR9347" s="171"/>
    </row>
    <row r="9348" spans="24:44">
      <c r="X9348" t="s">
        <v>29806</v>
      </c>
      <c r="Y9348" t="s">
        <v>389</v>
      </c>
      <c r="Z9348" t="s">
        <v>29807</v>
      </c>
      <c r="AA9348" t="s">
        <v>23416</v>
      </c>
      <c r="AB9348" t="s">
        <v>125</v>
      </c>
      <c r="AO9348" s="171"/>
      <c r="AP9348" s="171"/>
      <c r="AQ9348" s="171"/>
      <c r="AR9348" s="171"/>
    </row>
    <row r="9349" spans="24:44">
      <c r="X9349" t="s">
        <v>29808</v>
      </c>
      <c r="Y9349" t="s">
        <v>386</v>
      </c>
      <c r="Z9349" t="s">
        <v>29809</v>
      </c>
      <c r="AA9349" t="s">
        <v>23416</v>
      </c>
      <c r="AB9349" t="s">
        <v>125</v>
      </c>
      <c r="AO9349" s="171"/>
      <c r="AP9349" s="171"/>
      <c r="AQ9349" s="171"/>
      <c r="AR9349" s="171"/>
    </row>
    <row r="9350" spans="24:44">
      <c r="X9350" t="s">
        <v>29810</v>
      </c>
      <c r="Y9350" t="s">
        <v>389</v>
      </c>
      <c r="Z9350" t="s">
        <v>29811</v>
      </c>
      <c r="AA9350" t="s">
        <v>23949</v>
      </c>
      <c r="AB9350" t="s">
        <v>10553</v>
      </c>
      <c r="AO9350" s="171"/>
      <c r="AP9350" s="171"/>
      <c r="AQ9350" s="171"/>
      <c r="AR9350" s="171"/>
    </row>
    <row r="9351" spans="24:44">
      <c r="X9351" t="s">
        <v>29812</v>
      </c>
      <c r="Y9351" t="s">
        <v>389</v>
      </c>
      <c r="Z9351" t="s">
        <v>29813</v>
      </c>
      <c r="AA9351" t="s">
        <v>740</v>
      </c>
      <c r="AB9351" t="s">
        <v>10553</v>
      </c>
      <c r="AO9351" s="171"/>
      <c r="AP9351" s="171"/>
      <c r="AQ9351" s="171"/>
      <c r="AR9351" s="171"/>
    </row>
    <row r="9352" spans="24:44">
      <c r="X9352" t="s">
        <v>6055</v>
      </c>
      <c r="Y9352" t="s">
        <v>386</v>
      </c>
      <c r="Z9352" t="s">
        <v>29814</v>
      </c>
      <c r="AA9352" t="s">
        <v>28146</v>
      </c>
      <c r="AB9352" t="s">
        <v>125</v>
      </c>
      <c r="AO9352" s="171"/>
      <c r="AP9352" s="171"/>
      <c r="AQ9352" s="171"/>
      <c r="AR9352" s="171"/>
    </row>
    <row r="9353" spans="24:44">
      <c r="X9353" t="s">
        <v>2227</v>
      </c>
      <c r="Y9353" t="s">
        <v>386</v>
      </c>
      <c r="Z9353" t="s">
        <v>29815</v>
      </c>
      <c r="AA9353" t="s">
        <v>740</v>
      </c>
      <c r="AB9353" t="s">
        <v>10553</v>
      </c>
      <c r="AO9353" s="171"/>
      <c r="AP9353" s="171"/>
      <c r="AQ9353" s="171"/>
      <c r="AR9353" s="171"/>
    </row>
    <row r="9354" spans="24:44">
      <c r="X9354" t="s">
        <v>29816</v>
      </c>
      <c r="Y9354" t="s">
        <v>386</v>
      </c>
      <c r="Z9354" t="s">
        <v>29817</v>
      </c>
      <c r="AA9354" t="s">
        <v>26245</v>
      </c>
      <c r="AB9354" t="s">
        <v>5354</v>
      </c>
      <c r="AO9354" s="171"/>
      <c r="AP9354" s="171"/>
      <c r="AQ9354" s="171"/>
      <c r="AR9354" s="171"/>
    </row>
    <row r="9355" spans="24:44">
      <c r="X9355" t="s">
        <v>29818</v>
      </c>
      <c r="Y9355" t="s">
        <v>386</v>
      </c>
      <c r="Z9355" t="s">
        <v>29819</v>
      </c>
      <c r="AA9355" t="s">
        <v>26245</v>
      </c>
      <c r="AB9355" t="s">
        <v>5354</v>
      </c>
      <c r="AO9355" s="171"/>
      <c r="AP9355" s="171"/>
      <c r="AQ9355" s="171"/>
      <c r="AR9355" s="171"/>
    </row>
    <row r="9356" spans="24:44">
      <c r="X9356" t="s">
        <v>29820</v>
      </c>
      <c r="Y9356" t="s">
        <v>386</v>
      </c>
      <c r="Z9356" t="s">
        <v>29821</v>
      </c>
      <c r="AA9356" t="s">
        <v>26245</v>
      </c>
      <c r="AB9356" t="s">
        <v>5354</v>
      </c>
      <c r="AO9356" s="171"/>
      <c r="AP9356" s="171"/>
      <c r="AQ9356" s="171"/>
      <c r="AR9356" s="171"/>
    </row>
    <row r="9357" spans="24:44">
      <c r="X9357" t="s">
        <v>29822</v>
      </c>
      <c r="Y9357" t="s">
        <v>386</v>
      </c>
      <c r="Z9357" t="s">
        <v>29823</v>
      </c>
      <c r="AA9357" t="s">
        <v>26245</v>
      </c>
      <c r="AB9357" t="s">
        <v>5354</v>
      </c>
      <c r="AO9357" s="171"/>
      <c r="AP9357" s="171"/>
      <c r="AQ9357" s="171"/>
      <c r="AR9357" s="171"/>
    </row>
    <row r="9358" spans="24:44">
      <c r="X9358" t="s">
        <v>29824</v>
      </c>
      <c r="Y9358" t="s">
        <v>389</v>
      </c>
      <c r="Z9358" t="s">
        <v>29825</v>
      </c>
      <c r="AA9358" t="s">
        <v>23949</v>
      </c>
      <c r="AB9358" t="s">
        <v>10553</v>
      </c>
      <c r="AO9358" s="171"/>
      <c r="AP9358" s="171"/>
      <c r="AQ9358" s="171"/>
      <c r="AR9358" s="171"/>
    </row>
    <row r="9359" spans="24:44">
      <c r="X9359" t="s">
        <v>29826</v>
      </c>
      <c r="Y9359" t="s">
        <v>389</v>
      </c>
      <c r="Z9359" t="s">
        <v>29827</v>
      </c>
      <c r="AA9359" t="s">
        <v>23949</v>
      </c>
      <c r="AB9359" t="s">
        <v>10553</v>
      </c>
      <c r="AO9359" s="171"/>
      <c r="AP9359" s="171"/>
      <c r="AQ9359" s="171"/>
      <c r="AR9359" s="171"/>
    </row>
    <row r="9360" spans="24:44">
      <c r="X9360" t="s">
        <v>29828</v>
      </c>
      <c r="Y9360" t="s">
        <v>389</v>
      </c>
      <c r="Z9360" t="s">
        <v>29829</v>
      </c>
      <c r="AA9360" t="s">
        <v>25180</v>
      </c>
      <c r="AB9360" t="s">
        <v>5354</v>
      </c>
      <c r="AO9360" s="171"/>
      <c r="AP9360" s="171"/>
      <c r="AQ9360" s="171"/>
      <c r="AR9360" s="171"/>
    </row>
    <row r="9361" spans="24:44">
      <c r="X9361" t="s">
        <v>29830</v>
      </c>
      <c r="Y9361" t="s">
        <v>389</v>
      </c>
      <c r="Z9361" t="s">
        <v>29831</v>
      </c>
      <c r="AA9361" t="s">
        <v>23806</v>
      </c>
      <c r="AB9361" t="s">
        <v>5354</v>
      </c>
      <c r="AO9361" s="171"/>
      <c r="AP9361" s="171"/>
      <c r="AQ9361" s="171"/>
      <c r="AR9361" s="171"/>
    </row>
    <row r="9362" spans="24:44">
      <c r="X9362" t="s">
        <v>2416</v>
      </c>
      <c r="Y9362" t="s">
        <v>386</v>
      </c>
      <c r="Z9362" t="s">
        <v>29832</v>
      </c>
      <c r="AA9362" t="s">
        <v>28146</v>
      </c>
      <c r="AB9362" t="s">
        <v>125</v>
      </c>
      <c r="AO9362" s="171"/>
      <c r="AP9362" s="171"/>
      <c r="AQ9362" s="171"/>
      <c r="AR9362" s="171"/>
    </row>
    <row r="9363" spans="24:44">
      <c r="X9363" t="s">
        <v>29833</v>
      </c>
      <c r="Y9363" t="s">
        <v>386</v>
      </c>
      <c r="Z9363" t="s">
        <v>29834</v>
      </c>
      <c r="AA9363" t="s">
        <v>26245</v>
      </c>
      <c r="AB9363" t="s">
        <v>5354</v>
      </c>
      <c r="AO9363" s="171"/>
      <c r="AP9363" s="171"/>
      <c r="AQ9363" s="171"/>
      <c r="AR9363" s="171"/>
    </row>
    <row r="9364" spans="24:44">
      <c r="X9364" t="s">
        <v>5831</v>
      </c>
      <c r="Y9364" t="s">
        <v>386</v>
      </c>
      <c r="Z9364" t="s">
        <v>29835</v>
      </c>
      <c r="AA9364" t="s">
        <v>23806</v>
      </c>
      <c r="AB9364" t="s">
        <v>5354</v>
      </c>
      <c r="AO9364" s="171"/>
      <c r="AP9364" s="171"/>
      <c r="AQ9364" s="171"/>
      <c r="AR9364" s="171"/>
    </row>
    <row r="9365" spans="24:44">
      <c r="X9365" t="s">
        <v>29836</v>
      </c>
      <c r="Y9365" t="s">
        <v>389</v>
      </c>
      <c r="Z9365" t="s">
        <v>29837</v>
      </c>
      <c r="AA9365" t="s">
        <v>23806</v>
      </c>
      <c r="AB9365" t="s">
        <v>5354</v>
      </c>
      <c r="AO9365" s="171"/>
      <c r="AP9365" s="171"/>
      <c r="AQ9365" s="171"/>
      <c r="AR9365" s="171"/>
    </row>
    <row r="9366" spans="24:44">
      <c r="X9366" t="s">
        <v>29838</v>
      </c>
      <c r="Y9366" t="s">
        <v>389</v>
      </c>
      <c r="Z9366" t="s">
        <v>29839</v>
      </c>
      <c r="AA9366" t="s">
        <v>22509</v>
      </c>
      <c r="AB9366" t="s">
        <v>5354</v>
      </c>
      <c r="AO9366" s="171"/>
      <c r="AP9366" s="171"/>
      <c r="AQ9366" s="171"/>
      <c r="AR9366" s="171"/>
    </row>
    <row r="9367" spans="24:44">
      <c r="X9367" t="s">
        <v>29840</v>
      </c>
      <c r="Y9367" t="s">
        <v>389</v>
      </c>
      <c r="Z9367" t="s">
        <v>29841</v>
      </c>
      <c r="AA9367" t="s">
        <v>23416</v>
      </c>
      <c r="AB9367" t="s">
        <v>125</v>
      </c>
      <c r="AO9367" s="171"/>
      <c r="AP9367" s="171"/>
      <c r="AQ9367" s="171"/>
      <c r="AR9367" s="171"/>
    </row>
    <row r="9368" spans="24:44">
      <c r="X9368" t="s">
        <v>29842</v>
      </c>
      <c r="Y9368" t="s">
        <v>386</v>
      </c>
      <c r="Z9368" t="s">
        <v>29843</v>
      </c>
      <c r="AA9368" t="s">
        <v>22384</v>
      </c>
      <c r="AB9368" t="s">
        <v>10553</v>
      </c>
      <c r="AO9368" s="171"/>
      <c r="AP9368" s="171"/>
      <c r="AQ9368" s="171"/>
      <c r="AR9368" s="171"/>
    </row>
    <row r="9369" spans="24:44">
      <c r="X9369" t="s">
        <v>29844</v>
      </c>
      <c r="Y9369" t="s">
        <v>386</v>
      </c>
      <c r="Z9369" t="s">
        <v>29845</v>
      </c>
      <c r="AA9369" t="s">
        <v>26245</v>
      </c>
      <c r="AB9369" t="s">
        <v>5354</v>
      </c>
      <c r="AO9369" s="171"/>
      <c r="AP9369" s="171"/>
      <c r="AQ9369" s="171"/>
      <c r="AR9369" s="171"/>
    </row>
    <row r="9370" spans="24:44">
      <c r="X9370" t="s">
        <v>2422</v>
      </c>
      <c r="Y9370" t="s">
        <v>386</v>
      </c>
      <c r="Z9370" t="s">
        <v>29846</v>
      </c>
      <c r="AA9370" t="s">
        <v>29444</v>
      </c>
      <c r="AB9370" t="s">
        <v>29445</v>
      </c>
      <c r="AO9370" s="171"/>
      <c r="AP9370" s="171"/>
      <c r="AQ9370" s="171"/>
      <c r="AR9370" s="171"/>
    </row>
    <row r="9371" spans="24:44">
      <c r="X9371" t="s">
        <v>29847</v>
      </c>
      <c r="Y9371" t="s">
        <v>389</v>
      </c>
      <c r="Z9371" t="s">
        <v>29848</v>
      </c>
      <c r="AA9371" t="s">
        <v>22509</v>
      </c>
      <c r="AB9371" t="s">
        <v>5354</v>
      </c>
      <c r="AO9371" s="171"/>
      <c r="AP9371" s="171"/>
      <c r="AQ9371" s="171"/>
      <c r="AR9371" s="171"/>
    </row>
    <row r="9372" spans="24:44">
      <c r="X9372" t="s">
        <v>29849</v>
      </c>
      <c r="Y9372" t="s">
        <v>386</v>
      </c>
      <c r="Z9372" t="s">
        <v>29850</v>
      </c>
      <c r="AA9372" t="s">
        <v>23416</v>
      </c>
      <c r="AB9372" t="s">
        <v>125</v>
      </c>
      <c r="AO9372" s="171"/>
      <c r="AP9372" s="171"/>
      <c r="AQ9372" s="171"/>
      <c r="AR9372" s="171"/>
    </row>
    <row r="9373" spans="24:44">
      <c r="X9373" t="s">
        <v>29851</v>
      </c>
      <c r="Y9373" t="s">
        <v>386</v>
      </c>
      <c r="Z9373" t="s">
        <v>29852</v>
      </c>
      <c r="AA9373" t="s">
        <v>23416</v>
      </c>
      <c r="AB9373" t="s">
        <v>125</v>
      </c>
      <c r="AO9373" s="171"/>
      <c r="AP9373" s="171"/>
      <c r="AQ9373" s="171"/>
      <c r="AR9373" s="171"/>
    </row>
    <row r="9374" spans="24:44">
      <c r="X9374" t="s">
        <v>29853</v>
      </c>
      <c r="Y9374" t="s">
        <v>386</v>
      </c>
      <c r="Z9374" t="s">
        <v>29854</v>
      </c>
      <c r="AA9374" t="s">
        <v>23949</v>
      </c>
      <c r="AB9374" t="s">
        <v>10553</v>
      </c>
      <c r="AO9374" s="171"/>
      <c r="AP9374" s="171"/>
      <c r="AQ9374" s="171"/>
      <c r="AR9374" s="171"/>
    </row>
    <row r="9375" spans="24:44">
      <c r="X9375" t="s">
        <v>29855</v>
      </c>
      <c r="Y9375" t="s">
        <v>386</v>
      </c>
      <c r="Z9375" t="s">
        <v>29856</v>
      </c>
      <c r="AA9375" t="s">
        <v>29857</v>
      </c>
      <c r="AB9375" t="s">
        <v>27638</v>
      </c>
      <c r="AO9375" s="171"/>
      <c r="AP9375" s="171"/>
      <c r="AQ9375" s="171"/>
      <c r="AR9375" s="171"/>
    </row>
    <row r="9376" spans="24:44">
      <c r="X9376" t="s">
        <v>2231</v>
      </c>
      <c r="Y9376" t="s">
        <v>386</v>
      </c>
      <c r="Z9376" t="s">
        <v>29858</v>
      </c>
      <c r="AA9376" t="s">
        <v>27154</v>
      </c>
      <c r="AB9376" t="s">
        <v>10553</v>
      </c>
      <c r="AO9376" s="171"/>
      <c r="AP9376" s="171"/>
      <c r="AQ9376" s="171"/>
      <c r="AR9376" s="171"/>
    </row>
    <row r="9377" spans="24:44">
      <c r="X9377" t="s">
        <v>29859</v>
      </c>
      <c r="Y9377" t="s">
        <v>389</v>
      </c>
      <c r="Z9377" t="s">
        <v>29860</v>
      </c>
      <c r="AA9377" t="s">
        <v>740</v>
      </c>
      <c r="AB9377" t="s">
        <v>10553</v>
      </c>
      <c r="AO9377" s="171"/>
      <c r="AP9377" s="171"/>
      <c r="AQ9377" s="171"/>
      <c r="AR9377" s="171"/>
    </row>
    <row r="9378" spans="24:44">
      <c r="X9378" t="s">
        <v>29861</v>
      </c>
      <c r="Y9378" t="s">
        <v>386</v>
      </c>
      <c r="Z9378" t="s">
        <v>29862</v>
      </c>
      <c r="AA9378" t="s">
        <v>27247</v>
      </c>
      <c r="AB9378" t="s">
        <v>10553</v>
      </c>
      <c r="AO9378" s="171"/>
      <c r="AP9378" s="171"/>
      <c r="AQ9378" s="171"/>
      <c r="AR9378" s="171"/>
    </row>
    <row r="9379" spans="24:44">
      <c r="X9379" t="s">
        <v>29863</v>
      </c>
      <c r="Y9379" t="s">
        <v>386</v>
      </c>
      <c r="Z9379" t="s">
        <v>29864</v>
      </c>
      <c r="AA9379" t="s">
        <v>26796</v>
      </c>
      <c r="AB9379" t="s">
        <v>5354</v>
      </c>
      <c r="AO9379" s="171"/>
      <c r="AP9379" s="171"/>
      <c r="AQ9379" s="171"/>
      <c r="AR9379" s="171"/>
    </row>
    <row r="9380" spans="24:44">
      <c r="X9380" t="s">
        <v>29865</v>
      </c>
      <c r="Y9380" t="s">
        <v>386</v>
      </c>
      <c r="Z9380" t="s">
        <v>29866</v>
      </c>
      <c r="AA9380" t="s">
        <v>27247</v>
      </c>
      <c r="AB9380" t="s">
        <v>10553</v>
      </c>
      <c r="AO9380" s="171"/>
      <c r="AP9380" s="171"/>
      <c r="AQ9380" s="171"/>
      <c r="AR9380" s="171"/>
    </row>
    <row r="9381" spans="24:44">
      <c r="X9381" t="s">
        <v>29867</v>
      </c>
      <c r="Y9381" t="s">
        <v>389</v>
      </c>
      <c r="Z9381" t="s">
        <v>29868</v>
      </c>
      <c r="AA9381" t="s">
        <v>27247</v>
      </c>
      <c r="AB9381" t="s">
        <v>10553</v>
      </c>
      <c r="AO9381" s="171"/>
      <c r="AP9381" s="171"/>
      <c r="AQ9381" s="171"/>
      <c r="AR9381" s="171"/>
    </row>
    <row r="9382" spans="24:44">
      <c r="X9382" t="s">
        <v>29869</v>
      </c>
      <c r="Y9382" t="s">
        <v>386</v>
      </c>
      <c r="Z9382" t="s">
        <v>29870</v>
      </c>
      <c r="AA9382" t="s">
        <v>24443</v>
      </c>
      <c r="AB9382" t="s">
        <v>125</v>
      </c>
      <c r="AO9382" s="171"/>
      <c r="AP9382" s="171"/>
      <c r="AQ9382" s="171"/>
      <c r="AR9382" s="171"/>
    </row>
    <row r="9383" spans="24:44">
      <c r="X9383" t="s">
        <v>29871</v>
      </c>
      <c r="Y9383" t="s">
        <v>389</v>
      </c>
      <c r="Z9383" t="s">
        <v>25001</v>
      </c>
      <c r="AA9383" t="s">
        <v>26240</v>
      </c>
      <c r="AB9383" t="s">
        <v>5354</v>
      </c>
      <c r="AO9383" s="171"/>
      <c r="AP9383" s="171"/>
      <c r="AQ9383" s="171"/>
      <c r="AR9383" s="171"/>
    </row>
    <row r="9384" spans="24:44">
      <c r="X9384" t="s">
        <v>29872</v>
      </c>
      <c r="Y9384" t="s">
        <v>389</v>
      </c>
      <c r="Z9384" t="s">
        <v>29873</v>
      </c>
      <c r="AA9384" t="s">
        <v>24443</v>
      </c>
      <c r="AB9384" t="s">
        <v>125</v>
      </c>
      <c r="AO9384" s="171"/>
      <c r="AP9384" s="171"/>
      <c r="AQ9384" s="171"/>
      <c r="AR9384" s="171"/>
    </row>
    <row r="9385" spans="24:44">
      <c r="X9385" t="s">
        <v>29874</v>
      </c>
      <c r="Y9385" t="s">
        <v>386</v>
      </c>
      <c r="Z9385" t="s">
        <v>29875</v>
      </c>
      <c r="AA9385" t="s">
        <v>23416</v>
      </c>
      <c r="AB9385" t="s">
        <v>125</v>
      </c>
      <c r="AO9385" s="171"/>
      <c r="AP9385" s="171"/>
      <c r="AQ9385" s="171"/>
      <c r="AR9385" s="171"/>
    </row>
    <row r="9386" spans="24:44">
      <c r="X9386" t="s">
        <v>5836</v>
      </c>
      <c r="Y9386" t="s">
        <v>386</v>
      </c>
      <c r="Z9386" t="s">
        <v>29876</v>
      </c>
      <c r="AA9386" t="s">
        <v>23416</v>
      </c>
      <c r="AB9386" t="s">
        <v>125</v>
      </c>
      <c r="AO9386" s="171"/>
      <c r="AP9386" s="171"/>
      <c r="AQ9386" s="171"/>
      <c r="AR9386" s="171"/>
    </row>
    <row r="9387" spans="24:44">
      <c r="X9387" t="s">
        <v>29877</v>
      </c>
      <c r="Y9387" t="s">
        <v>389</v>
      </c>
      <c r="Z9387" t="s">
        <v>29878</v>
      </c>
      <c r="AA9387" t="s">
        <v>22509</v>
      </c>
      <c r="AB9387" t="s">
        <v>5354</v>
      </c>
      <c r="AO9387" s="171"/>
      <c r="AP9387" s="171"/>
      <c r="AQ9387" s="171"/>
      <c r="AR9387" s="171"/>
    </row>
    <row r="9388" spans="24:44">
      <c r="X9388" t="s">
        <v>29879</v>
      </c>
      <c r="Y9388" t="s">
        <v>389</v>
      </c>
      <c r="Z9388" t="s">
        <v>29880</v>
      </c>
      <c r="AA9388" t="s">
        <v>22509</v>
      </c>
      <c r="AB9388" t="s">
        <v>5354</v>
      </c>
      <c r="AO9388" s="171"/>
      <c r="AP9388" s="171"/>
      <c r="AQ9388" s="171"/>
      <c r="AR9388" s="171"/>
    </row>
    <row r="9389" spans="24:44">
      <c r="X9389" t="s">
        <v>5841</v>
      </c>
      <c r="Y9389" t="s">
        <v>386</v>
      </c>
      <c r="Z9389" t="s">
        <v>29881</v>
      </c>
      <c r="AA9389" t="s">
        <v>23806</v>
      </c>
      <c r="AB9389" t="s">
        <v>5354</v>
      </c>
      <c r="AO9389" s="171"/>
      <c r="AP9389" s="171"/>
      <c r="AQ9389" s="171"/>
      <c r="AR9389" s="171"/>
    </row>
    <row r="9390" spans="24:44">
      <c r="X9390" t="s">
        <v>5846</v>
      </c>
      <c r="Y9390" t="s">
        <v>386</v>
      </c>
      <c r="Z9390" t="s">
        <v>29882</v>
      </c>
      <c r="AA9390" t="s">
        <v>23806</v>
      </c>
      <c r="AB9390" t="s">
        <v>5354</v>
      </c>
      <c r="AO9390" s="171"/>
      <c r="AP9390" s="171"/>
      <c r="AQ9390" s="171"/>
      <c r="AR9390" s="171"/>
    </row>
    <row r="9391" spans="24:44">
      <c r="X9391" t="s">
        <v>29883</v>
      </c>
      <c r="Y9391" t="s">
        <v>386</v>
      </c>
      <c r="Z9391" t="s">
        <v>25014</v>
      </c>
      <c r="AA9391" t="s">
        <v>26237</v>
      </c>
      <c r="AB9391" t="s">
        <v>5354</v>
      </c>
      <c r="AO9391" s="171"/>
      <c r="AP9391" s="171"/>
      <c r="AQ9391" s="171"/>
      <c r="AR9391" s="171"/>
    </row>
    <row r="9392" spans="24:44">
      <c r="X9392" t="s">
        <v>29884</v>
      </c>
      <c r="Y9392" t="s">
        <v>389</v>
      </c>
      <c r="Z9392" t="s">
        <v>29885</v>
      </c>
      <c r="AA9392" t="s">
        <v>22509</v>
      </c>
      <c r="AB9392" t="s">
        <v>5354</v>
      </c>
      <c r="AO9392" s="171"/>
      <c r="AP9392" s="171"/>
      <c r="AQ9392" s="171"/>
      <c r="AR9392" s="171"/>
    </row>
    <row r="9393" spans="24:44">
      <c r="X9393" t="s">
        <v>29886</v>
      </c>
      <c r="Y9393" t="s">
        <v>389</v>
      </c>
      <c r="Z9393" t="s">
        <v>29887</v>
      </c>
      <c r="AA9393" t="s">
        <v>29888</v>
      </c>
      <c r="AB9393" t="s">
        <v>10553</v>
      </c>
      <c r="AO9393" s="171"/>
      <c r="AP9393" s="171"/>
      <c r="AQ9393" s="171"/>
      <c r="AR9393" s="171"/>
    </row>
    <row r="9394" spans="24:44">
      <c r="X9394" t="s">
        <v>29889</v>
      </c>
      <c r="Y9394" t="s">
        <v>386</v>
      </c>
      <c r="Z9394" t="s">
        <v>29890</v>
      </c>
      <c r="AA9394" t="s">
        <v>23416</v>
      </c>
      <c r="AB9394" t="s">
        <v>125</v>
      </c>
      <c r="AO9394" s="171"/>
      <c r="AP9394" s="171"/>
      <c r="AQ9394" s="171"/>
      <c r="AR9394" s="171"/>
    </row>
    <row r="9395" spans="24:44">
      <c r="X9395" t="s">
        <v>29891</v>
      </c>
      <c r="Y9395" t="s">
        <v>389</v>
      </c>
      <c r="Z9395" t="s">
        <v>29892</v>
      </c>
      <c r="AA9395" t="s">
        <v>1063</v>
      </c>
      <c r="AB9395" t="s">
        <v>10553</v>
      </c>
      <c r="AO9395" s="171"/>
      <c r="AP9395" s="171"/>
      <c r="AQ9395" s="171"/>
      <c r="AR9395" s="171"/>
    </row>
    <row r="9396" spans="24:44">
      <c r="X9396" t="s">
        <v>29893</v>
      </c>
      <c r="Y9396" t="s">
        <v>386</v>
      </c>
      <c r="Z9396" t="s">
        <v>29894</v>
      </c>
      <c r="AA9396" t="s">
        <v>23416</v>
      </c>
      <c r="AB9396" t="s">
        <v>125</v>
      </c>
      <c r="AO9396" s="171"/>
      <c r="AP9396" s="171"/>
      <c r="AQ9396" s="171"/>
      <c r="AR9396" s="171"/>
    </row>
    <row r="9397" spans="24:44">
      <c r="X9397" t="s">
        <v>29895</v>
      </c>
      <c r="Y9397" t="s">
        <v>386</v>
      </c>
      <c r="Z9397" t="s">
        <v>29896</v>
      </c>
      <c r="AA9397" t="s">
        <v>29897</v>
      </c>
      <c r="AB9397" t="s">
        <v>20688</v>
      </c>
      <c r="AO9397" s="171"/>
      <c r="AP9397" s="171"/>
      <c r="AQ9397" s="171"/>
      <c r="AR9397" s="171"/>
    </row>
    <row r="9398" spans="24:44">
      <c r="X9398" t="s">
        <v>29898</v>
      </c>
      <c r="Y9398" t="s">
        <v>386</v>
      </c>
      <c r="Z9398" t="s">
        <v>29899</v>
      </c>
      <c r="AA9398" t="s">
        <v>997</v>
      </c>
      <c r="AB9398" t="s">
        <v>10553</v>
      </c>
      <c r="AO9398" s="171"/>
      <c r="AP9398" s="171"/>
      <c r="AQ9398" s="171"/>
      <c r="AR9398" s="171"/>
    </row>
    <row r="9399" spans="24:44">
      <c r="X9399" t="s">
        <v>29900</v>
      </c>
      <c r="Y9399" t="s">
        <v>389</v>
      </c>
      <c r="Z9399" t="s">
        <v>29901</v>
      </c>
      <c r="AA9399" t="s">
        <v>29897</v>
      </c>
      <c r="AB9399" t="s">
        <v>20688</v>
      </c>
      <c r="AO9399" s="171"/>
      <c r="AP9399" s="171"/>
      <c r="AQ9399" s="171"/>
      <c r="AR9399" s="171"/>
    </row>
    <row r="9400" spans="24:44">
      <c r="X9400" t="s">
        <v>29902</v>
      </c>
      <c r="Y9400" t="s">
        <v>389</v>
      </c>
      <c r="Z9400" t="s">
        <v>29903</v>
      </c>
      <c r="AA9400" t="s">
        <v>29897</v>
      </c>
      <c r="AB9400" t="s">
        <v>20688</v>
      </c>
      <c r="AO9400" s="171"/>
      <c r="AP9400" s="171"/>
      <c r="AQ9400" s="171"/>
      <c r="AR9400" s="171"/>
    </row>
    <row r="9401" spans="24:44">
      <c r="X9401" t="s">
        <v>29904</v>
      </c>
      <c r="Y9401" t="s">
        <v>386</v>
      </c>
      <c r="Z9401" t="s">
        <v>29905</v>
      </c>
      <c r="AA9401" t="s">
        <v>29897</v>
      </c>
      <c r="AB9401" t="s">
        <v>20688</v>
      </c>
      <c r="AO9401" s="171"/>
      <c r="AP9401" s="171"/>
      <c r="AQ9401" s="171"/>
      <c r="AR9401" s="171"/>
    </row>
    <row r="9402" spans="24:44">
      <c r="X9402" t="s">
        <v>29906</v>
      </c>
      <c r="Y9402" t="s">
        <v>389</v>
      </c>
      <c r="Z9402" t="s">
        <v>29907</v>
      </c>
      <c r="AA9402" t="s">
        <v>29897</v>
      </c>
      <c r="AB9402" t="s">
        <v>20688</v>
      </c>
      <c r="AO9402" s="171"/>
      <c r="AP9402" s="171"/>
      <c r="AQ9402" s="171"/>
      <c r="AR9402" s="171"/>
    </row>
    <row r="9403" spans="24:44">
      <c r="X9403" t="s">
        <v>29908</v>
      </c>
      <c r="Y9403" t="s">
        <v>389</v>
      </c>
      <c r="Z9403" t="s">
        <v>29909</v>
      </c>
      <c r="AA9403" t="s">
        <v>29897</v>
      </c>
      <c r="AB9403" t="s">
        <v>20688</v>
      </c>
      <c r="AO9403" s="171"/>
      <c r="AP9403" s="171"/>
      <c r="AQ9403" s="171"/>
      <c r="AR9403" s="171"/>
    </row>
    <row r="9404" spans="24:44">
      <c r="X9404" t="s">
        <v>29910</v>
      </c>
      <c r="Y9404" t="s">
        <v>386</v>
      </c>
      <c r="Z9404" t="s">
        <v>29911</v>
      </c>
      <c r="AA9404" t="s">
        <v>29897</v>
      </c>
      <c r="AB9404" t="s">
        <v>20688</v>
      </c>
      <c r="AO9404" s="171"/>
      <c r="AP9404" s="171"/>
      <c r="AQ9404" s="171"/>
      <c r="AR9404" s="171"/>
    </row>
    <row r="9405" spans="24:44">
      <c r="X9405" t="s">
        <v>29912</v>
      </c>
      <c r="Y9405" t="s">
        <v>389</v>
      </c>
      <c r="Z9405" t="s">
        <v>29913</v>
      </c>
      <c r="AA9405" t="s">
        <v>29897</v>
      </c>
      <c r="AB9405" t="s">
        <v>20688</v>
      </c>
      <c r="AO9405" s="171"/>
      <c r="AP9405" s="171"/>
      <c r="AQ9405" s="171"/>
      <c r="AR9405" s="171"/>
    </row>
    <row r="9406" spans="24:44">
      <c r="X9406" t="s">
        <v>29914</v>
      </c>
      <c r="Y9406" t="s">
        <v>386</v>
      </c>
      <c r="Z9406" t="s">
        <v>29915</v>
      </c>
      <c r="AA9406" t="s">
        <v>29897</v>
      </c>
      <c r="AB9406" t="s">
        <v>20688</v>
      </c>
      <c r="AO9406" s="171"/>
      <c r="AP9406" s="171"/>
      <c r="AQ9406" s="171"/>
      <c r="AR9406" s="171"/>
    </row>
    <row r="9407" spans="24:44">
      <c r="X9407" t="s">
        <v>29916</v>
      </c>
      <c r="Y9407" t="s">
        <v>386</v>
      </c>
      <c r="Z9407" t="s">
        <v>29917</v>
      </c>
      <c r="AA9407" t="s">
        <v>29897</v>
      </c>
      <c r="AB9407" t="s">
        <v>20688</v>
      </c>
      <c r="AO9407" s="171"/>
      <c r="AP9407" s="171"/>
      <c r="AQ9407" s="171"/>
      <c r="AR9407" s="171"/>
    </row>
    <row r="9408" spans="24:44">
      <c r="X9408" t="s">
        <v>29918</v>
      </c>
      <c r="Y9408" t="s">
        <v>389</v>
      </c>
      <c r="Z9408" t="s">
        <v>29919</v>
      </c>
      <c r="AA9408" t="s">
        <v>29897</v>
      </c>
      <c r="AB9408" t="s">
        <v>20688</v>
      </c>
      <c r="AO9408" s="171"/>
      <c r="AP9408" s="171"/>
      <c r="AQ9408" s="171"/>
      <c r="AR9408" s="171"/>
    </row>
    <row r="9409" spans="24:44">
      <c r="X9409" t="s">
        <v>29920</v>
      </c>
      <c r="Y9409" t="s">
        <v>389</v>
      </c>
      <c r="Z9409" t="s">
        <v>29921</v>
      </c>
      <c r="AA9409" t="s">
        <v>29897</v>
      </c>
      <c r="AB9409" t="s">
        <v>20688</v>
      </c>
      <c r="AO9409" s="171"/>
      <c r="AP9409" s="171"/>
      <c r="AQ9409" s="171"/>
      <c r="AR9409" s="171"/>
    </row>
    <row r="9410" spans="24:44">
      <c r="X9410" t="s">
        <v>29922</v>
      </c>
      <c r="Y9410" t="s">
        <v>389</v>
      </c>
      <c r="Z9410" t="s">
        <v>29923</v>
      </c>
      <c r="AA9410" t="s">
        <v>29897</v>
      </c>
      <c r="AB9410" t="s">
        <v>20688</v>
      </c>
      <c r="AO9410" s="171"/>
      <c r="AP9410" s="171"/>
      <c r="AQ9410" s="171"/>
      <c r="AR9410" s="171"/>
    </row>
    <row r="9411" spans="24:44">
      <c r="X9411" t="s">
        <v>29924</v>
      </c>
      <c r="Y9411" t="s">
        <v>389</v>
      </c>
      <c r="Z9411" t="s">
        <v>29925</v>
      </c>
      <c r="AA9411" t="s">
        <v>29897</v>
      </c>
      <c r="AB9411" t="s">
        <v>20688</v>
      </c>
      <c r="AO9411" s="171"/>
      <c r="AP9411" s="171"/>
      <c r="AQ9411" s="171"/>
      <c r="AR9411" s="171"/>
    </row>
    <row r="9412" spans="24:44">
      <c r="X9412" t="s">
        <v>29926</v>
      </c>
      <c r="Y9412" t="s">
        <v>389</v>
      </c>
      <c r="Z9412" t="s">
        <v>29927</v>
      </c>
      <c r="AA9412" t="s">
        <v>29897</v>
      </c>
      <c r="AB9412" t="s">
        <v>20688</v>
      </c>
      <c r="AO9412" s="171"/>
      <c r="AP9412" s="171"/>
      <c r="AQ9412" s="171"/>
      <c r="AR9412" s="171"/>
    </row>
    <row r="9413" spans="24:44">
      <c r="X9413" t="s">
        <v>29928</v>
      </c>
      <c r="Y9413" t="s">
        <v>389</v>
      </c>
      <c r="Z9413" t="s">
        <v>29929</v>
      </c>
      <c r="AA9413" t="s">
        <v>29897</v>
      </c>
      <c r="AB9413" t="s">
        <v>20688</v>
      </c>
      <c r="AO9413" s="171"/>
      <c r="AP9413" s="171"/>
      <c r="AQ9413" s="171"/>
      <c r="AR9413" s="171"/>
    </row>
    <row r="9414" spans="24:44">
      <c r="X9414" t="s">
        <v>29930</v>
      </c>
      <c r="Y9414" t="s">
        <v>389</v>
      </c>
      <c r="Z9414" t="s">
        <v>29931</v>
      </c>
      <c r="AA9414" t="s">
        <v>29897</v>
      </c>
      <c r="AB9414" t="s">
        <v>20688</v>
      </c>
      <c r="AO9414" s="171"/>
      <c r="AP9414" s="171"/>
      <c r="AQ9414" s="171"/>
      <c r="AR9414" s="171"/>
    </row>
    <row r="9415" spans="24:44">
      <c r="X9415" t="s">
        <v>29932</v>
      </c>
      <c r="Y9415" t="s">
        <v>389</v>
      </c>
      <c r="Z9415" t="s">
        <v>29933</v>
      </c>
      <c r="AA9415" t="s">
        <v>29897</v>
      </c>
      <c r="AB9415" t="s">
        <v>20688</v>
      </c>
      <c r="AO9415" s="171"/>
      <c r="AP9415" s="171"/>
      <c r="AQ9415" s="171"/>
      <c r="AR9415" s="171"/>
    </row>
    <row r="9416" spans="24:44">
      <c r="X9416" t="s">
        <v>29934</v>
      </c>
      <c r="Y9416" t="s">
        <v>389</v>
      </c>
      <c r="Z9416" t="s">
        <v>29935</v>
      </c>
      <c r="AA9416" t="s">
        <v>29897</v>
      </c>
      <c r="AB9416" t="s">
        <v>20688</v>
      </c>
      <c r="AO9416" s="171"/>
      <c r="AP9416" s="171"/>
      <c r="AQ9416" s="171"/>
      <c r="AR9416" s="171"/>
    </row>
    <row r="9417" spans="24:44">
      <c r="X9417" t="s">
        <v>29936</v>
      </c>
      <c r="Y9417" t="s">
        <v>389</v>
      </c>
      <c r="Z9417" t="s">
        <v>29937</v>
      </c>
      <c r="AA9417" t="s">
        <v>29897</v>
      </c>
      <c r="AB9417" t="s">
        <v>20688</v>
      </c>
      <c r="AO9417" s="171"/>
      <c r="AP9417" s="171"/>
      <c r="AQ9417" s="171"/>
      <c r="AR9417" s="171"/>
    </row>
    <row r="9418" spans="24:44">
      <c r="X9418" t="s">
        <v>29938</v>
      </c>
      <c r="Y9418" t="s">
        <v>389</v>
      </c>
      <c r="Z9418" t="s">
        <v>29939</v>
      </c>
      <c r="AA9418" t="s">
        <v>29897</v>
      </c>
      <c r="AB9418" t="s">
        <v>20688</v>
      </c>
      <c r="AO9418" s="171"/>
      <c r="AP9418" s="171"/>
      <c r="AQ9418" s="171"/>
      <c r="AR9418" s="171"/>
    </row>
    <row r="9419" spans="24:44">
      <c r="X9419" t="s">
        <v>29940</v>
      </c>
      <c r="Y9419" t="s">
        <v>389</v>
      </c>
      <c r="Z9419" t="s">
        <v>29941</v>
      </c>
      <c r="AA9419" t="s">
        <v>29897</v>
      </c>
      <c r="AB9419" t="s">
        <v>20688</v>
      </c>
      <c r="AO9419" s="171"/>
      <c r="AP9419" s="171"/>
      <c r="AQ9419" s="171"/>
      <c r="AR9419" s="171"/>
    </row>
    <row r="9420" spans="24:44">
      <c r="X9420" t="s">
        <v>29942</v>
      </c>
      <c r="Y9420" t="s">
        <v>389</v>
      </c>
      <c r="Z9420" t="s">
        <v>29943</v>
      </c>
      <c r="AA9420" t="s">
        <v>29897</v>
      </c>
      <c r="AB9420" t="s">
        <v>20688</v>
      </c>
      <c r="AO9420" s="171"/>
      <c r="AP9420" s="171"/>
      <c r="AQ9420" s="171"/>
      <c r="AR9420" s="171"/>
    </row>
    <row r="9421" spans="24:44">
      <c r="X9421" t="s">
        <v>29944</v>
      </c>
      <c r="Y9421" t="s">
        <v>389</v>
      </c>
      <c r="Z9421" t="s">
        <v>29945</v>
      </c>
      <c r="AA9421" t="s">
        <v>29897</v>
      </c>
      <c r="AB9421" t="s">
        <v>20688</v>
      </c>
      <c r="AO9421" s="171"/>
      <c r="AP9421" s="171"/>
      <c r="AQ9421" s="171"/>
      <c r="AR9421" s="171"/>
    </row>
    <row r="9422" spans="24:44">
      <c r="X9422" t="s">
        <v>29946</v>
      </c>
      <c r="Y9422" t="s">
        <v>389</v>
      </c>
      <c r="Z9422" t="s">
        <v>29947</v>
      </c>
      <c r="AA9422" t="s">
        <v>29897</v>
      </c>
      <c r="AB9422" t="s">
        <v>20688</v>
      </c>
      <c r="AO9422" s="171"/>
      <c r="AP9422" s="171"/>
      <c r="AQ9422" s="171"/>
      <c r="AR9422" s="171"/>
    </row>
    <row r="9423" spans="24:44">
      <c r="X9423" t="s">
        <v>29948</v>
      </c>
      <c r="Y9423" t="s">
        <v>389</v>
      </c>
      <c r="Z9423" t="s">
        <v>25071</v>
      </c>
      <c r="AA9423" t="s">
        <v>26237</v>
      </c>
      <c r="AB9423" t="s">
        <v>5354</v>
      </c>
      <c r="AO9423" s="171"/>
      <c r="AP9423" s="171"/>
      <c r="AQ9423" s="171"/>
      <c r="AR9423" s="171"/>
    </row>
    <row r="9424" spans="24:44">
      <c r="X9424" t="s">
        <v>29949</v>
      </c>
      <c r="Y9424" t="s">
        <v>386</v>
      </c>
      <c r="Z9424" t="s">
        <v>29950</v>
      </c>
      <c r="AA9424" t="s">
        <v>29897</v>
      </c>
      <c r="AB9424" t="s">
        <v>20688</v>
      </c>
      <c r="AO9424" s="171"/>
      <c r="AP9424" s="171"/>
      <c r="AQ9424" s="171"/>
      <c r="AR9424" s="171"/>
    </row>
    <row r="9425" spans="24:44">
      <c r="X9425" t="s">
        <v>29951</v>
      </c>
      <c r="Y9425" t="s">
        <v>386</v>
      </c>
      <c r="Z9425" t="s">
        <v>29952</v>
      </c>
      <c r="AA9425" t="s">
        <v>29953</v>
      </c>
      <c r="AB9425" t="s">
        <v>20688</v>
      </c>
      <c r="AO9425" s="171"/>
      <c r="AP9425" s="171"/>
      <c r="AQ9425" s="171"/>
      <c r="AR9425" s="171"/>
    </row>
    <row r="9426" spans="24:44">
      <c r="X9426" t="s">
        <v>29954</v>
      </c>
      <c r="Y9426" t="s">
        <v>386</v>
      </c>
      <c r="Z9426" t="s">
        <v>29955</v>
      </c>
      <c r="AA9426" t="s">
        <v>29953</v>
      </c>
      <c r="AB9426" t="s">
        <v>20688</v>
      </c>
      <c r="AO9426" s="171"/>
      <c r="AP9426" s="171"/>
      <c r="AQ9426" s="171"/>
      <c r="AR9426" s="171"/>
    </row>
    <row r="9427" spans="24:44">
      <c r="X9427" t="s">
        <v>29956</v>
      </c>
      <c r="Y9427" t="s">
        <v>386</v>
      </c>
      <c r="Z9427" t="s">
        <v>29957</v>
      </c>
      <c r="AA9427" t="s">
        <v>29953</v>
      </c>
      <c r="AB9427" t="s">
        <v>20688</v>
      </c>
      <c r="AO9427" s="171"/>
      <c r="AP9427" s="171"/>
      <c r="AQ9427" s="171"/>
      <c r="AR9427" s="171"/>
    </row>
    <row r="9428" spans="24:44">
      <c r="X9428" t="s">
        <v>29958</v>
      </c>
      <c r="Y9428" t="s">
        <v>389</v>
      </c>
      <c r="Z9428" t="s">
        <v>29959</v>
      </c>
      <c r="AA9428" t="s">
        <v>29953</v>
      </c>
      <c r="AB9428" t="s">
        <v>20688</v>
      </c>
      <c r="AO9428" s="171"/>
      <c r="AP9428" s="171"/>
      <c r="AQ9428" s="171"/>
      <c r="AR9428" s="171"/>
    </row>
    <row r="9429" spans="24:44">
      <c r="X9429" t="s">
        <v>29960</v>
      </c>
      <c r="Y9429" t="s">
        <v>389</v>
      </c>
      <c r="Z9429" t="s">
        <v>29961</v>
      </c>
      <c r="AA9429" t="s">
        <v>29953</v>
      </c>
      <c r="AB9429" t="s">
        <v>20688</v>
      </c>
      <c r="AO9429" s="171"/>
      <c r="AP9429" s="171"/>
      <c r="AQ9429" s="171"/>
      <c r="AR9429" s="171"/>
    </row>
    <row r="9430" spans="24:44">
      <c r="X9430" t="s">
        <v>29962</v>
      </c>
      <c r="Y9430" t="s">
        <v>389</v>
      </c>
      <c r="Z9430" t="s">
        <v>29963</v>
      </c>
      <c r="AA9430" t="s">
        <v>29953</v>
      </c>
      <c r="AB9430" t="s">
        <v>20688</v>
      </c>
      <c r="AO9430" s="171"/>
      <c r="AP9430" s="171"/>
      <c r="AQ9430" s="171"/>
      <c r="AR9430" s="171"/>
    </row>
    <row r="9431" spans="24:44">
      <c r="X9431" t="s">
        <v>29964</v>
      </c>
      <c r="Y9431" t="s">
        <v>389</v>
      </c>
      <c r="Z9431" t="s">
        <v>29965</v>
      </c>
      <c r="AA9431" t="s">
        <v>29953</v>
      </c>
      <c r="AB9431" t="s">
        <v>20688</v>
      </c>
      <c r="AO9431" s="171"/>
      <c r="AP9431" s="171"/>
      <c r="AQ9431" s="171"/>
      <c r="AR9431" s="171"/>
    </row>
    <row r="9432" spans="24:44">
      <c r="X9432" t="s">
        <v>29966</v>
      </c>
      <c r="Y9432" t="s">
        <v>389</v>
      </c>
      <c r="Z9432" t="s">
        <v>29967</v>
      </c>
      <c r="AA9432" t="s">
        <v>29953</v>
      </c>
      <c r="AB9432" t="s">
        <v>20688</v>
      </c>
      <c r="AO9432" s="171"/>
      <c r="AP9432" s="171"/>
      <c r="AQ9432" s="171"/>
      <c r="AR9432" s="171"/>
    </row>
    <row r="9433" spans="24:44">
      <c r="X9433" t="s">
        <v>29968</v>
      </c>
      <c r="Y9433" t="s">
        <v>389</v>
      </c>
      <c r="Z9433" t="s">
        <v>25100</v>
      </c>
      <c r="AA9433" t="s">
        <v>26237</v>
      </c>
      <c r="AB9433" t="s">
        <v>5354</v>
      </c>
      <c r="AO9433" s="171"/>
      <c r="AP9433" s="171"/>
      <c r="AQ9433" s="171"/>
      <c r="AR9433" s="171"/>
    </row>
    <row r="9434" spans="24:44">
      <c r="X9434" t="s">
        <v>29969</v>
      </c>
      <c r="Y9434" t="s">
        <v>389</v>
      </c>
      <c r="Z9434" t="s">
        <v>29970</v>
      </c>
      <c r="AA9434" t="s">
        <v>29953</v>
      </c>
      <c r="AB9434" t="s">
        <v>20688</v>
      </c>
      <c r="AO9434" s="171"/>
      <c r="AP9434" s="171"/>
      <c r="AQ9434" s="171"/>
      <c r="AR9434" s="171"/>
    </row>
    <row r="9435" spans="24:44">
      <c r="X9435" t="s">
        <v>29971</v>
      </c>
      <c r="Y9435" t="s">
        <v>389</v>
      </c>
      <c r="Z9435" t="s">
        <v>29972</v>
      </c>
      <c r="AA9435" t="s">
        <v>29953</v>
      </c>
      <c r="AB9435" t="s">
        <v>20688</v>
      </c>
      <c r="AO9435" s="171"/>
      <c r="AP9435" s="171"/>
      <c r="AQ9435" s="171"/>
      <c r="AR9435" s="171"/>
    </row>
    <row r="9436" spans="24:44">
      <c r="X9436" t="s">
        <v>29973</v>
      </c>
      <c r="Y9436" t="s">
        <v>386</v>
      </c>
      <c r="Z9436" t="s">
        <v>29974</v>
      </c>
      <c r="AA9436" t="s">
        <v>29069</v>
      </c>
      <c r="AB9436" t="s">
        <v>10553</v>
      </c>
      <c r="AO9436" s="171"/>
      <c r="AP9436" s="171"/>
      <c r="AQ9436" s="171"/>
      <c r="AR9436" s="171"/>
    </row>
    <row r="9437" spans="24:44">
      <c r="X9437" t="s">
        <v>29975</v>
      </c>
      <c r="Y9437" t="s">
        <v>386</v>
      </c>
      <c r="Z9437" t="s">
        <v>29976</v>
      </c>
      <c r="AA9437" t="s">
        <v>25180</v>
      </c>
      <c r="AB9437" t="s">
        <v>5354</v>
      </c>
      <c r="AO9437" s="171"/>
      <c r="AP9437" s="171"/>
      <c r="AQ9437" s="171"/>
      <c r="AR9437" s="171"/>
    </row>
    <row r="9438" spans="24:44">
      <c r="X9438" t="s">
        <v>29977</v>
      </c>
      <c r="Y9438" t="s">
        <v>389</v>
      </c>
      <c r="Z9438" t="s">
        <v>29978</v>
      </c>
      <c r="AA9438" t="s">
        <v>22509</v>
      </c>
      <c r="AB9438" t="s">
        <v>5354</v>
      </c>
      <c r="AO9438" s="171"/>
      <c r="AP9438" s="171"/>
      <c r="AQ9438" s="171"/>
      <c r="AR9438" s="171"/>
    </row>
    <row r="9439" spans="24:44">
      <c r="X9439" t="s">
        <v>2235</v>
      </c>
      <c r="Y9439" t="s">
        <v>386</v>
      </c>
      <c r="Z9439" t="s">
        <v>29979</v>
      </c>
      <c r="AA9439" t="s">
        <v>22398</v>
      </c>
      <c r="AB9439" t="s">
        <v>125</v>
      </c>
      <c r="AO9439" s="171"/>
      <c r="AP9439" s="171"/>
      <c r="AQ9439" s="171"/>
      <c r="AR9439" s="171"/>
    </row>
    <row r="9440" spans="24:44">
      <c r="X9440" t="s">
        <v>29980</v>
      </c>
      <c r="Y9440" t="s">
        <v>389</v>
      </c>
      <c r="Z9440" t="s">
        <v>25689</v>
      </c>
      <c r="AA9440" t="s">
        <v>29981</v>
      </c>
      <c r="AB9440" t="s">
        <v>125</v>
      </c>
      <c r="AO9440" s="171"/>
      <c r="AP9440" s="171"/>
      <c r="AQ9440" s="171"/>
      <c r="AR9440" s="171"/>
    </row>
    <row r="9441" spans="24:44">
      <c r="X9441" t="s">
        <v>29982</v>
      </c>
      <c r="Y9441" t="s">
        <v>389</v>
      </c>
      <c r="Z9441" t="s">
        <v>27590</v>
      </c>
      <c r="AA9441" t="s">
        <v>29981</v>
      </c>
      <c r="AB9441" t="s">
        <v>125</v>
      </c>
      <c r="AO9441" s="171"/>
      <c r="AP9441" s="171"/>
      <c r="AQ9441" s="171"/>
      <c r="AR9441" s="171"/>
    </row>
    <row r="9442" spans="24:44">
      <c r="X9442" t="s">
        <v>29983</v>
      </c>
      <c r="Y9442" t="s">
        <v>389</v>
      </c>
      <c r="Z9442" t="s">
        <v>28219</v>
      </c>
      <c r="AA9442" t="s">
        <v>29981</v>
      </c>
      <c r="AB9442" t="s">
        <v>125</v>
      </c>
      <c r="AO9442" s="171"/>
      <c r="AP9442" s="171"/>
      <c r="AQ9442" s="171"/>
      <c r="AR9442" s="171"/>
    </row>
    <row r="9443" spans="24:44">
      <c r="X9443" t="s">
        <v>29984</v>
      </c>
      <c r="Y9443" t="s">
        <v>389</v>
      </c>
      <c r="Z9443" t="s">
        <v>28213</v>
      </c>
      <c r="AA9443" t="s">
        <v>29981</v>
      </c>
      <c r="AB9443" t="s">
        <v>125</v>
      </c>
      <c r="AO9443" s="171"/>
      <c r="AP9443" s="171"/>
      <c r="AQ9443" s="171"/>
      <c r="AR9443" s="171"/>
    </row>
    <row r="9444" spans="24:44">
      <c r="X9444" t="s">
        <v>29985</v>
      </c>
      <c r="Y9444" t="s">
        <v>389</v>
      </c>
      <c r="Z9444" t="s">
        <v>28472</v>
      </c>
      <c r="AA9444" t="s">
        <v>29981</v>
      </c>
      <c r="AB9444" t="s">
        <v>125</v>
      </c>
      <c r="AO9444" s="171"/>
      <c r="AP9444" s="171"/>
      <c r="AQ9444" s="171"/>
      <c r="AR9444" s="171"/>
    </row>
    <row r="9445" spans="24:44">
      <c r="X9445" t="s">
        <v>1081</v>
      </c>
      <c r="Y9445" t="s">
        <v>386</v>
      </c>
      <c r="Z9445" t="s">
        <v>29986</v>
      </c>
      <c r="AA9445" t="s">
        <v>23949</v>
      </c>
      <c r="AB9445" t="s">
        <v>10553</v>
      </c>
      <c r="AO9445" s="171"/>
      <c r="AP9445" s="171"/>
      <c r="AQ9445" s="171"/>
      <c r="AR9445" s="171"/>
    </row>
    <row r="9446" spans="24:44">
      <c r="X9446" t="s">
        <v>29987</v>
      </c>
      <c r="Y9446" t="s">
        <v>389</v>
      </c>
      <c r="Z9446" t="s">
        <v>29988</v>
      </c>
      <c r="AA9446" t="s">
        <v>29981</v>
      </c>
      <c r="AB9446" t="s">
        <v>125</v>
      </c>
      <c r="AO9446" s="171"/>
      <c r="AP9446" s="171"/>
      <c r="AQ9446" s="171"/>
      <c r="AR9446" s="171"/>
    </row>
    <row r="9447" spans="24:44">
      <c r="X9447" t="s">
        <v>29989</v>
      </c>
      <c r="Y9447" t="s">
        <v>389</v>
      </c>
      <c r="Z9447" t="s">
        <v>29375</v>
      </c>
      <c r="AA9447" t="s">
        <v>29981</v>
      </c>
      <c r="AB9447" t="s">
        <v>125</v>
      </c>
      <c r="AO9447" s="171"/>
      <c r="AP9447" s="171"/>
      <c r="AQ9447" s="171"/>
      <c r="AR9447" s="171"/>
    </row>
    <row r="9448" spans="24:44">
      <c r="X9448" t="s">
        <v>29990</v>
      </c>
      <c r="Y9448" t="s">
        <v>389</v>
      </c>
      <c r="Z9448" t="s">
        <v>25685</v>
      </c>
      <c r="AA9448" t="s">
        <v>29981</v>
      </c>
      <c r="AB9448" t="s">
        <v>125</v>
      </c>
      <c r="AO9448" s="171"/>
      <c r="AP9448" s="171"/>
      <c r="AQ9448" s="171"/>
      <c r="AR9448" s="171"/>
    </row>
    <row r="9449" spans="24:44">
      <c r="X9449" t="s">
        <v>29991</v>
      </c>
      <c r="Y9449" t="s">
        <v>389</v>
      </c>
      <c r="Z9449" t="s">
        <v>28131</v>
      </c>
      <c r="AA9449" t="s">
        <v>29981</v>
      </c>
      <c r="AB9449" t="s">
        <v>125</v>
      </c>
      <c r="AO9449" s="171"/>
      <c r="AP9449" s="171"/>
      <c r="AQ9449" s="171"/>
      <c r="AR9449" s="171"/>
    </row>
    <row r="9450" spans="24:44">
      <c r="X9450" t="s">
        <v>29992</v>
      </c>
      <c r="Y9450" t="s">
        <v>389</v>
      </c>
      <c r="Z9450" t="s">
        <v>29993</v>
      </c>
      <c r="AA9450" t="s">
        <v>22384</v>
      </c>
      <c r="AB9450" t="s">
        <v>10553</v>
      </c>
      <c r="AO9450" s="171"/>
      <c r="AP9450" s="171"/>
      <c r="AQ9450" s="171"/>
      <c r="AR9450" s="171"/>
    </row>
    <row r="9451" spans="24:44">
      <c r="X9451" t="s">
        <v>29994</v>
      </c>
      <c r="Y9451" t="s">
        <v>389</v>
      </c>
      <c r="Z9451" t="s">
        <v>28050</v>
      </c>
      <c r="AA9451" t="s">
        <v>29981</v>
      </c>
      <c r="AB9451" t="s">
        <v>125</v>
      </c>
      <c r="AO9451" s="171"/>
      <c r="AP9451" s="171"/>
      <c r="AQ9451" s="171"/>
      <c r="AR9451" s="171"/>
    </row>
    <row r="9452" spans="24:44">
      <c r="X9452" t="s">
        <v>29995</v>
      </c>
      <c r="Y9452" t="s">
        <v>389</v>
      </c>
      <c r="Z9452" t="s">
        <v>28048</v>
      </c>
      <c r="AA9452" t="s">
        <v>29981</v>
      </c>
      <c r="AB9452" t="s">
        <v>125</v>
      </c>
      <c r="AO9452" s="171"/>
      <c r="AP9452" s="171"/>
      <c r="AQ9452" s="171"/>
      <c r="AR9452" s="171"/>
    </row>
    <row r="9453" spans="24:44">
      <c r="X9453" t="s">
        <v>29996</v>
      </c>
      <c r="Y9453" t="s">
        <v>389</v>
      </c>
      <c r="Z9453" t="s">
        <v>28217</v>
      </c>
      <c r="AA9453" t="s">
        <v>29981</v>
      </c>
      <c r="AB9453" t="s">
        <v>125</v>
      </c>
      <c r="AO9453" s="171"/>
      <c r="AP9453" s="171"/>
      <c r="AQ9453" s="171"/>
      <c r="AR9453" s="171"/>
    </row>
    <row r="9454" spans="24:44">
      <c r="X9454" t="s">
        <v>29997</v>
      </c>
      <c r="Y9454" t="s">
        <v>389</v>
      </c>
      <c r="Z9454" t="s">
        <v>29998</v>
      </c>
      <c r="AA9454" t="s">
        <v>29981</v>
      </c>
      <c r="AB9454" t="s">
        <v>125</v>
      </c>
      <c r="AO9454" s="171"/>
      <c r="AP9454" s="171"/>
      <c r="AQ9454" s="171"/>
      <c r="AR9454" s="171"/>
    </row>
    <row r="9455" spans="24:44">
      <c r="X9455" t="s">
        <v>29999</v>
      </c>
      <c r="Y9455" t="s">
        <v>389</v>
      </c>
      <c r="Z9455" t="s">
        <v>25829</v>
      </c>
      <c r="AA9455" t="s">
        <v>29981</v>
      </c>
      <c r="AB9455" t="s">
        <v>125</v>
      </c>
      <c r="AO9455" s="171"/>
      <c r="AP9455" s="171"/>
      <c r="AQ9455" s="171"/>
      <c r="AR9455" s="171"/>
    </row>
    <row r="9456" spans="24:44">
      <c r="X9456" t="s">
        <v>30000</v>
      </c>
      <c r="Y9456" t="s">
        <v>389</v>
      </c>
      <c r="Z9456" t="s">
        <v>27965</v>
      </c>
      <c r="AA9456" t="s">
        <v>29981</v>
      </c>
      <c r="AB9456" t="s">
        <v>125</v>
      </c>
      <c r="AO9456" s="171"/>
      <c r="AP9456" s="171"/>
      <c r="AQ9456" s="171"/>
      <c r="AR9456" s="171"/>
    </row>
    <row r="9457" spans="24:44">
      <c r="X9457" t="s">
        <v>30001</v>
      </c>
      <c r="Y9457" t="s">
        <v>389</v>
      </c>
      <c r="Z9457" t="s">
        <v>27990</v>
      </c>
      <c r="AA9457" t="s">
        <v>29981</v>
      </c>
      <c r="AB9457" t="s">
        <v>125</v>
      </c>
      <c r="AO9457" s="171"/>
      <c r="AP9457" s="171"/>
      <c r="AQ9457" s="171"/>
      <c r="AR9457" s="171"/>
    </row>
    <row r="9458" spans="24:44">
      <c r="X9458" t="s">
        <v>30002</v>
      </c>
      <c r="Y9458" t="s">
        <v>389</v>
      </c>
      <c r="Z9458" t="s">
        <v>29188</v>
      </c>
      <c r="AA9458" t="s">
        <v>29981</v>
      </c>
      <c r="AB9458" t="s">
        <v>125</v>
      </c>
      <c r="AO9458" s="171"/>
      <c r="AP9458" s="171"/>
      <c r="AQ9458" s="171"/>
      <c r="AR9458" s="171"/>
    </row>
    <row r="9459" spans="24:44">
      <c r="X9459" t="s">
        <v>30003</v>
      </c>
      <c r="Y9459" t="s">
        <v>389</v>
      </c>
      <c r="Z9459" t="s">
        <v>30004</v>
      </c>
      <c r="AA9459" t="s">
        <v>29981</v>
      </c>
      <c r="AB9459" t="s">
        <v>125</v>
      </c>
      <c r="AO9459" s="171"/>
      <c r="AP9459" s="171"/>
      <c r="AQ9459" s="171"/>
      <c r="AR9459" s="171"/>
    </row>
    <row r="9460" spans="24:44">
      <c r="X9460" t="s">
        <v>30005</v>
      </c>
      <c r="Y9460" t="s">
        <v>389</v>
      </c>
      <c r="Z9460" t="s">
        <v>27026</v>
      </c>
      <c r="AA9460" t="s">
        <v>29981</v>
      </c>
      <c r="AB9460" t="s">
        <v>125</v>
      </c>
      <c r="AO9460" s="171"/>
      <c r="AP9460" s="171"/>
      <c r="AQ9460" s="171"/>
      <c r="AR9460" s="171"/>
    </row>
    <row r="9461" spans="24:44">
      <c r="X9461" t="s">
        <v>30006</v>
      </c>
      <c r="Y9461" t="s">
        <v>389</v>
      </c>
      <c r="Z9461" t="s">
        <v>30007</v>
      </c>
      <c r="AA9461" t="s">
        <v>29981</v>
      </c>
      <c r="AB9461" t="s">
        <v>125</v>
      </c>
      <c r="AO9461" s="171"/>
      <c r="AP9461" s="171"/>
      <c r="AQ9461" s="171"/>
      <c r="AR9461" s="171"/>
    </row>
    <row r="9462" spans="24:44">
      <c r="X9462" t="s">
        <v>30008</v>
      </c>
      <c r="Y9462" t="s">
        <v>389</v>
      </c>
      <c r="Z9462" t="s">
        <v>30009</v>
      </c>
      <c r="AA9462" t="s">
        <v>29981</v>
      </c>
      <c r="AB9462" t="s">
        <v>125</v>
      </c>
      <c r="AO9462" s="171"/>
      <c r="AP9462" s="171"/>
      <c r="AQ9462" s="171"/>
      <c r="AR9462" s="171"/>
    </row>
    <row r="9463" spans="24:44">
      <c r="X9463" t="s">
        <v>30010</v>
      </c>
      <c r="Y9463" t="s">
        <v>389</v>
      </c>
      <c r="Z9463" t="s">
        <v>30011</v>
      </c>
      <c r="AA9463" t="s">
        <v>29981</v>
      </c>
      <c r="AB9463" t="s">
        <v>125</v>
      </c>
      <c r="AO9463" s="171"/>
      <c r="AP9463" s="171"/>
      <c r="AQ9463" s="171"/>
      <c r="AR9463" s="171"/>
    </row>
    <row r="9464" spans="24:44">
      <c r="X9464" t="s">
        <v>30012</v>
      </c>
      <c r="Y9464" t="s">
        <v>389</v>
      </c>
      <c r="Z9464" t="s">
        <v>28397</v>
      </c>
      <c r="AA9464" t="s">
        <v>29981</v>
      </c>
      <c r="AB9464" t="s">
        <v>125</v>
      </c>
      <c r="AO9464" s="171"/>
      <c r="AP9464" s="171"/>
      <c r="AQ9464" s="171"/>
      <c r="AR9464" s="171"/>
    </row>
    <row r="9465" spans="24:44">
      <c r="X9465" t="s">
        <v>30013</v>
      </c>
      <c r="Y9465" t="s">
        <v>389</v>
      </c>
      <c r="Z9465" t="s">
        <v>29493</v>
      </c>
      <c r="AA9465" t="s">
        <v>29981</v>
      </c>
      <c r="AB9465" t="s">
        <v>125</v>
      </c>
      <c r="AO9465" s="171"/>
      <c r="AP9465" s="171"/>
      <c r="AQ9465" s="171"/>
      <c r="AR9465" s="171"/>
    </row>
    <row r="9466" spans="24:44">
      <c r="X9466" t="s">
        <v>30014</v>
      </c>
      <c r="Y9466" t="s">
        <v>389</v>
      </c>
      <c r="Z9466" t="s">
        <v>30015</v>
      </c>
      <c r="AA9466" t="s">
        <v>29981</v>
      </c>
      <c r="AB9466" t="s">
        <v>125</v>
      </c>
      <c r="AO9466" s="171"/>
      <c r="AP9466" s="171"/>
      <c r="AQ9466" s="171"/>
      <c r="AR9466" s="171"/>
    </row>
    <row r="9467" spans="24:44">
      <c r="X9467" t="s">
        <v>30016</v>
      </c>
      <c r="Y9467" t="s">
        <v>386</v>
      </c>
      <c r="Z9467" t="s">
        <v>30017</v>
      </c>
      <c r="AA9467" t="s">
        <v>29897</v>
      </c>
      <c r="AB9467" t="s">
        <v>20688</v>
      </c>
      <c r="AO9467" s="171"/>
      <c r="AP9467" s="171"/>
      <c r="AQ9467" s="171"/>
      <c r="AR9467" s="171"/>
    </row>
    <row r="9468" spans="24:44">
      <c r="X9468" t="s">
        <v>30018</v>
      </c>
      <c r="Y9468" t="s">
        <v>389</v>
      </c>
      <c r="Z9468" t="s">
        <v>25197</v>
      </c>
      <c r="AA9468" t="s">
        <v>26237</v>
      </c>
      <c r="AB9468" t="s">
        <v>5354</v>
      </c>
      <c r="AO9468" s="171"/>
      <c r="AP9468" s="171"/>
      <c r="AQ9468" s="171"/>
      <c r="AR9468" s="171"/>
    </row>
    <row r="9469" spans="24:44">
      <c r="X9469" t="s">
        <v>30019</v>
      </c>
      <c r="Y9469" t="s">
        <v>389</v>
      </c>
      <c r="Z9469" t="s">
        <v>30020</v>
      </c>
      <c r="AA9469" t="s">
        <v>29897</v>
      </c>
      <c r="AB9469" t="s">
        <v>20688</v>
      </c>
      <c r="AO9469" s="171"/>
      <c r="AP9469" s="171"/>
      <c r="AQ9469" s="171"/>
      <c r="AR9469" s="171"/>
    </row>
    <row r="9470" spans="24:44">
      <c r="X9470" t="s">
        <v>30021</v>
      </c>
      <c r="Y9470" t="s">
        <v>389</v>
      </c>
      <c r="Z9470" t="s">
        <v>30022</v>
      </c>
      <c r="AA9470" t="s">
        <v>29897</v>
      </c>
      <c r="AB9470" t="s">
        <v>20688</v>
      </c>
      <c r="AO9470" s="171"/>
      <c r="AP9470" s="171"/>
      <c r="AQ9470" s="171"/>
      <c r="AR9470" s="171"/>
    </row>
    <row r="9471" spans="24:44">
      <c r="X9471" t="s">
        <v>30023</v>
      </c>
      <c r="Y9471" t="s">
        <v>386</v>
      </c>
      <c r="Z9471" t="s">
        <v>30024</v>
      </c>
      <c r="AA9471" t="s">
        <v>29798</v>
      </c>
      <c r="AB9471" t="s">
        <v>10553</v>
      </c>
      <c r="AO9471" s="171"/>
      <c r="AP9471" s="171"/>
      <c r="AQ9471" s="171"/>
      <c r="AR9471" s="171"/>
    </row>
    <row r="9472" spans="24:44">
      <c r="X9472" t="s">
        <v>30025</v>
      </c>
      <c r="Y9472" t="s">
        <v>386</v>
      </c>
      <c r="Z9472" t="s">
        <v>30026</v>
      </c>
      <c r="AA9472" t="s">
        <v>876</v>
      </c>
      <c r="AB9472" t="s">
        <v>10553</v>
      </c>
      <c r="AO9472" s="171"/>
      <c r="AP9472" s="171"/>
      <c r="AQ9472" s="171"/>
      <c r="AR9472" s="171"/>
    </row>
    <row r="9473" spans="24:44">
      <c r="X9473" t="s">
        <v>30027</v>
      </c>
      <c r="Y9473" t="s">
        <v>386</v>
      </c>
      <c r="Z9473" t="s">
        <v>30028</v>
      </c>
      <c r="AA9473" t="s">
        <v>29069</v>
      </c>
      <c r="AB9473" t="s">
        <v>10553</v>
      </c>
      <c r="AO9473" s="171"/>
      <c r="AP9473" s="171"/>
      <c r="AQ9473" s="171"/>
      <c r="AR9473" s="171"/>
    </row>
    <row r="9474" spans="24:44">
      <c r="X9474" t="s">
        <v>30029</v>
      </c>
      <c r="Y9474" t="s">
        <v>389</v>
      </c>
      <c r="Z9474" t="s">
        <v>30030</v>
      </c>
      <c r="AA9474" t="s">
        <v>22509</v>
      </c>
      <c r="AB9474" t="s">
        <v>5354</v>
      </c>
      <c r="AO9474" s="171"/>
      <c r="AP9474" s="171"/>
      <c r="AQ9474" s="171"/>
      <c r="AR9474" s="171"/>
    </row>
    <row r="9475" spans="24:44">
      <c r="X9475" t="s">
        <v>30031</v>
      </c>
      <c r="Y9475" t="s">
        <v>386</v>
      </c>
      <c r="Z9475" t="s">
        <v>30032</v>
      </c>
      <c r="AA9475" t="s">
        <v>25180</v>
      </c>
      <c r="AB9475" t="s">
        <v>5354</v>
      </c>
      <c r="AO9475" s="171"/>
      <c r="AP9475" s="171"/>
      <c r="AQ9475" s="171"/>
      <c r="AR9475" s="171"/>
    </row>
    <row r="9476" spans="24:44">
      <c r="X9476" t="s">
        <v>30033</v>
      </c>
      <c r="Y9476" t="s">
        <v>386</v>
      </c>
      <c r="Z9476" t="s">
        <v>30032</v>
      </c>
      <c r="AA9476" t="s">
        <v>762</v>
      </c>
      <c r="AB9476" t="s">
        <v>27031</v>
      </c>
      <c r="AO9476" s="171"/>
      <c r="AP9476" s="171"/>
      <c r="AQ9476" s="171"/>
      <c r="AR9476" s="171"/>
    </row>
    <row r="9477" spans="24:44">
      <c r="X9477" t="s">
        <v>30034</v>
      </c>
      <c r="Y9477" t="s">
        <v>389</v>
      </c>
      <c r="Z9477" t="s">
        <v>30035</v>
      </c>
      <c r="AA9477" t="s">
        <v>29798</v>
      </c>
      <c r="AB9477" t="s">
        <v>10553</v>
      </c>
      <c r="AO9477" s="171"/>
      <c r="AP9477" s="171"/>
      <c r="AQ9477" s="171"/>
      <c r="AR9477" s="171"/>
    </row>
    <row r="9478" spans="24:44">
      <c r="X9478" t="s">
        <v>30036</v>
      </c>
      <c r="Y9478" t="s">
        <v>386</v>
      </c>
      <c r="Z9478" t="s">
        <v>30037</v>
      </c>
      <c r="AA9478" t="s">
        <v>29083</v>
      </c>
      <c r="AB9478" t="s">
        <v>22504</v>
      </c>
      <c r="AO9478" s="171"/>
      <c r="AP9478" s="171"/>
      <c r="AQ9478" s="171"/>
      <c r="AR9478" s="171"/>
    </row>
    <row r="9479" spans="24:44">
      <c r="X9479" t="s">
        <v>30038</v>
      </c>
      <c r="Y9479" t="s">
        <v>386</v>
      </c>
      <c r="Z9479" t="s">
        <v>30039</v>
      </c>
      <c r="AA9479" t="s">
        <v>23416</v>
      </c>
      <c r="AB9479" t="s">
        <v>125</v>
      </c>
      <c r="AO9479" s="171"/>
      <c r="AP9479" s="171"/>
      <c r="AQ9479" s="171"/>
      <c r="AR9479" s="171"/>
    </row>
    <row r="9480" spans="24:44">
      <c r="X9480" t="s">
        <v>30040</v>
      </c>
      <c r="Y9480" t="s">
        <v>386</v>
      </c>
      <c r="Z9480" t="s">
        <v>30041</v>
      </c>
      <c r="AA9480" t="s">
        <v>23416</v>
      </c>
      <c r="AB9480" t="s">
        <v>125</v>
      </c>
      <c r="AO9480" s="171"/>
      <c r="AP9480" s="171"/>
      <c r="AQ9480" s="171"/>
      <c r="AR9480" s="171"/>
    </row>
    <row r="9481" spans="24:44">
      <c r="X9481" t="s">
        <v>30042</v>
      </c>
      <c r="Y9481" t="s">
        <v>389</v>
      </c>
      <c r="Z9481" t="s">
        <v>30043</v>
      </c>
      <c r="AA9481" t="s">
        <v>23806</v>
      </c>
      <c r="AB9481" t="s">
        <v>5354</v>
      </c>
      <c r="AO9481" s="171"/>
      <c r="AP9481" s="171"/>
      <c r="AQ9481" s="171"/>
      <c r="AR9481" s="171"/>
    </row>
    <row r="9482" spans="24:44">
      <c r="X9482" t="s">
        <v>30044</v>
      </c>
      <c r="Y9482" t="s">
        <v>389</v>
      </c>
      <c r="Z9482" t="s">
        <v>30045</v>
      </c>
      <c r="AA9482" t="s">
        <v>771</v>
      </c>
      <c r="AB9482" t="s">
        <v>26064</v>
      </c>
      <c r="AO9482" s="171"/>
      <c r="AP9482" s="171"/>
      <c r="AQ9482" s="171"/>
      <c r="AR9482" s="171"/>
    </row>
    <row r="9483" spans="24:44">
      <c r="X9483" t="s">
        <v>30046</v>
      </c>
      <c r="Y9483" t="s">
        <v>389</v>
      </c>
      <c r="Z9483" t="s">
        <v>30047</v>
      </c>
      <c r="AA9483" t="s">
        <v>825</v>
      </c>
      <c r="AB9483" t="s">
        <v>27638</v>
      </c>
      <c r="AO9483" s="171"/>
      <c r="AP9483" s="171"/>
      <c r="AQ9483" s="171"/>
      <c r="AR9483" s="171"/>
    </row>
    <row r="9484" spans="24:44">
      <c r="X9484" t="s">
        <v>30048</v>
      </c>
      <c r="Y9484" t="s">
        <v>389</v>
      </c>
      <c r="Z9484" t="s">
        <v>30049</v>
      </c>
      <c r="AA9484" t="s">
        <v>836</v>
      </c>
      <c r="AB9484" t="s">
        <v>10553</v>
      </c>
      <c r="AO9484" s="171"/>
      <c r="AP9484" s="171"/>
      <c r="AQ9484" s="171"/>
      <c r="AR9484" s="171"/>
    </row>
    <row r="9485" spans="24:44">
      <c r="X9485" t="s">
        <v>30050</v>
      </c>
      <c r="Y9485" t="s">
        <v>389</v>
      </c>
      <c r="Z9485" t="s">
        <v>30051</v>
      </c>
      <c r="AA9485" t="s">
        <v>781</v>
      </c>
      <c r="AB9485" t="s">
        <v>10553</v>
      </c>
      <c r="AO9485" s="171"/>
      <c r="AP9485" s="171"/>
      <c r="AQ9485" s="171"/>
      <c r="AR9485" s="171"/>
    </row>
    <row r="9486" spans="24:44">
      <c r="X9486" t="s">
        <v>30052</v>
      </c>
      <c r="Y9486" t="s">
        <v>389</v>
      </c>
      <c r="Z9486" t="s">
        <v>30053</v>
      </c>
      <c r="AA9486" t="s">
        <v>793</v>
      </c>
      <c r="AB9486" t="s">
        <v>10553</v>
      </c>
      <c r="AO9486" s="171"/>
      <c r="AP9486" s="171"/>
      <c r="AQ9486" s="171"/>
      <c r="AR9486" s="171"/>
    </row>
    <row r="9487" spans="24:44">
      <c r="X9487" t="s">
        <v>30054</v>
      </c>
      <c r="Y9487" t="s">
        <v>389</v>
      </c>
      <c r="Z9487" t="s">
        <v>30055</v>
      </c>
      <c r="AA9487" t="s">
        <v>762</v>
      </c>
      <c r="AB9487" t="s">
        <v>27031</v>
      </c>
      <c r="AO9487" s="171"/>
      <c r="AP9487" s="171"/>
      <c r="AQ9487" s="171"/>
      <c r="AR9487" s="171"/>
    </row>
    <row r="9488" spans="24:44">
      <c r="X9488" t="s">
        <v>30056</v>
      </c>
      <c r="Y9488" t="s">
        <v>389</v>
      </c>
      <c r="Z9488" t="s">
        <v>30057</v>
      </c>
      <c r="AA9488" t="s">
        <v>815</v>
      </c>
      <c r="AB9488" t="s">
        <v>27515</v>
      </c>
      <c r="AO9488" s="171"/>
      <c r="AP9488" s="171"/>
      <c r="AQ9488" s="171"/>
      <c r="AR9488" s="171"/>
    </row>
    <row r="9489" spans="24:44">
      <c r="X9489" t="s">
        <v>30058</v>
      </c>
      <c r="Y9489" t="s">
        <v>389</v>
      </c>
      <c r="Z9489" t="s">
        <v>30059</v>
      </c>
      <c r="AA9489" t="s">
        <v>857</v>
      </c>
      <c r="AB9489" t="s">
        <v>29514</v>
      </c>
      <c r="AO9489" s="171"/>
      <c r="AP9489" s="171"/>
      <c r="AQ9489" s="171"/>
      <c r="AR9489" s="171"/>
    </row>
    <row r="9490" spans="24:44">
      <c r="X9490" t="s">
        <v>30060</v>
      </c>
      <c r="Y9490" t="s">
        <v>389</v>
      </c>
      <c r="Z9490" t="s">
        <v>30061</v>
      </c>
      <c r="AA9490" t="s">
        <v>804</v>
      </c>
      <c r="AB9490" t="s">
        <v>27506</v>
      </c>
      <c r="AO9490" s="171"/>
      <c r="AP9490" s="171"/>
      <c r="AQ9490" s="171"/>
      <c r="AR9490" s="171"/>
    </row>
    <row r="9491" spans="24:44">
      <c r="X9491" t="s">
        <v>30062</v>
      </c>
      <c r="Y9491" t="s">
        <v>389</v>
      </c>
      <c r="Z9491" t="s">
        <v>30063</v>
      </c>
      <c r="AA9491" t="s">
        <v>25180</v>
      </c>
      <c r="AB9491" t="s">
        <v>5354</v>
      </c>
      <c r="AO9491" s="171"/>
      <c r="AP9491" s="171"/>
      <c r="AQ9491" s="171"/>
      <c r="AR9491" s="171"/>
    </row>
    <row r="9492" spans="24:44">
      <c r="X9492" t="s">
        <v>30064</v>
      </c>
      <c r="Y9492" t="s">
        <v>389</v>
      </c>
      <c r="Z9492" t="s">
        <v>30065</v>
      </c>
      <c r="AA9492" t="s">
        <v>23806</v>
      </c>
      <c r="AB9492" t="s">
        <v>5354</v>
      </c>
      <c r="AO9492" s="171"/>
      <c r="AP9492" s="171"/>
      <c r="AQ9492" s="171"/>
      <c r="AR9492" s="171"/>
    </row>
    <row r="9493" spans="24:44">
      <c r="X9493" t="s">
        <v>30066</v>
      </c>
      <c r="Y9493" t="s">
        <v>389</v>
      </c>
      <c r="Z9493" t="s">
        <v>30067</v>
      </c>
      <c r="AA9493" t="s">
        <v>945</v>
      </c>
      <c r="AB9493" t="s">
        <v>10553</v>
      </c>
      <c r="AO9493" s="171"/>
      <c r="AP9493" s="171"/>
      <c r="AQ9493" s="171"/>
      <c r="AR9493" s="171"/>
    </row>
    <row r="9494" spans="24:44">
      <c r="X9494" t="s">
        <v>30068</v>
      </c>
      <c r="Y9494" t="s">
        <v>389</v>
      </c>
      <c r="Z9494" t="s">
        <v>30069</v>
      </c>
      <c r="AA9494" t="s">
        <v>1008</v>
      </c>
      <c r="AB9494" t="s">
        <v>10553</v>
      </c>
      <c r="AO9494" s="171"/>
      <c r="AP9494" s="171"/>
      <c r="AQ9494" s="171"/>
      <c r="AR9494" s="171"/>
    </row>
    <row r="9495" spans="24:44">
      <c r="X9495" t="s">
        <v>30070</v>
      </c>
      <c r="Y9495" t="s">
        <v>389</v>
      </c>
      <c r="Z9495" t="s">
        <v>30071</v>
      </c>
      <c r="AA9495" t="s">
        <v>866</v>
      </c>
      <c r="AB9495" t="s">
        <v>29769</v>
      </c>
      <c r="AO9495" s="171"/>
      <c r="AP9495" s="171"/>
      <c r="AQ9495" s="171"/>
      <c r="AR9495" s="171"/>
    </row>
    <row r="9496" spans="24:44">
      <c r="X9496" t="s">
        <v>30072</v>
      </c>
      <c r="Y9496" t="s">
        <v>389</v>
      </c>
      <c r="Z9496" t="s">
        <v>30073</v>
      </c>
      <c r="AA9496" t="s">
        <v>27187</v>
      </c>
      <c r="AB9496" t="s">
        <v>10553</v>
      </c>
      <c r="AO9496" s="171"/>
      <c r="AP9496" s="171"/>
      <c r="AQ9496" s="171"/>
      <c r="AR9496" s="171"/>
    </row>
    <row r="9497" spans="24:44">
      <c r="X9497" t="s">
        <v>30074</v>
      </c>
      <c r="Y9497" t="s">
        <v>389</v>
      </c>
      <c r="Z9497" t="s">
        <v>30075</v>
      </c>
      <c r="AA9497" t="s">
        <v>740</v>
      </c>
      <c r="AB9497" t="s">
        <v>10553</v>
      </c>
      <c r="AO9497" s="171"/>
      <c r="AP9497" s="171"/>
      <c r="AQ9497" s="171"/>
      <c r="AR9497" s="171"/>
    </row>
    <row r="9498" spans="24:44">
      <c r="X9498" t="s">
        <v>30076</v>
      </c>
      <c r="Y9498" t="s">
        <v>389</v>
      </c>
      <c r="Z9498" t="s">
        <v>30077</v>
      </c>
      <c r="AA9498" t="s">
        <v>28146</v>
      </c>
      <c r="AB9498" t="s">
        <v>125</v>
      </c>
      <c r="AO9498" s="171"/>
      <c r="AP9498" s="171"/>
      <c r="AQ9498" s="171"/>
      <c r="AR9498" s="171"/>
    </row>
    <row r="9499" spans="24:44">
      <c r="X9499" t="s">
        <v>30078</v>
      </c>
      <c r="Y9499" t="s">
        <v>389</v>
      </c>
      <c r="Z9499" t="s">
        <v>25268</v>
      </c>
      <c r="AA9499" t="s">
        <v>26237</v>
      </c>
      <c r="AB9499" t="s">
        <v>5354</v>
      </c>
      <c r="AO9499" s="171"/>
      <c r="AP9499" s="171"/>
      <c r="AQ9499" s="171"/>
      <c r="AR9499" s="171"/>
    </row>
    <row r="9500" spans="24:44">
      <c r="X9500" t="s">
        <v>30079</v>
      </c>
      <c r="Y9500" t="s">
        <v>389</v>
      </c>
      <c r="Z9500" t="s">
        <v>30080</v>
      </c>
      <c r="AA9500" t="s">
        <v>23416</v>
      </c>
      <c r="AB9500" t="s">
        <v>125</v>
      </c>
      <c r="AO9500" s="171"/>
      <c r="AP9500" s="171"/>
      <c r="AQ9500" s="171"/>
      <c r="AR9500" s="171"/>
    </row>
    <row r="9501" spans="24:44">
      <c r="X9501" t="s">
        <v>30081</v>
      </c>
      <c r="Y9501" t="s">
        <v>389</v>
      </c>
      <c r="Z9501" t="s">
        <v>30082</v>
      </c>
      <c r="AA9501" t="s">
        <v>22398</v>
      </c>
      <c r="AB9501" t="s">
        <v>125</v>
      </c>
      <c r="AO9501" s="171"/>
      <c r="AP9501" s="171"/>
      <c r="AQ9501" s="171"/>
      <c r="AR9501" s="171"/>
    </row>
    <row r="9502" spans="24:44">
      <c r="X9502" t="s">
        <v>30083</v>
      </c>
      <c r="Y9502" t="s">
        <v>389</v>
      </c>
      <c r="Z9502" t="s">
        <v>30084</v>
      </c>
      <c r="AA9502" t="s">
        <v>1063</v>
      </c>
      <c r="AB9502" t="s">
        <v>10553</v>
      </c>
      <c r="AO9502" s="171"/>
      <c r="AP9502" s="171"/>
      <c r="AQ9502" s="171"/>
      <c r="AR9502" s="171"/>
    </row>
    <row r="9503" spans="24:44">
      <c r="X9503" t="s">
        <v>30085</v>
      </c>
      <c r="Y9503" t="s">
        <v>389</v>
      </c>
      <c r="Z9503" t="s">
        <v>30086</v>
      </c>
      <c r="AA9503" t="s">
        <v>28773</v>
      </c>
      <c r="AB9503" t="s">
        <v>28774</v>
      </c>
      <c r="AO9503" s="171"/>
      <c r="AP9503" s="171"/>
      <c r="AQ9503" s="171"/>
      <c r="AR9503" s="171"/>
    </row>
    <row r="9504" spans="24:44">
      <c r="X9504" t="s">
        <v>30087</v>
      </c>
      <c r="Y9504" t="s">
        <v>386</v>
      </c>
      <c r="Z9504" t="s">
        <v>30088</v>
      </c>
      <c r="AA9504" t="s">
        <v>25180</v>
      </c>
      <c r="AB9504" t="s">
        <v>5354</v>
      </c>
      <c r="AO9504" s="171"/>
      <c r="AP9504" s="171"/>
      <c r="AQ9504" s="171"/>
      <c r="AR9504" s="171"/>
    </row>
    <row r="9505" spans="24:44">
      <c r="X9505" t="s">
        <v>30089</v>
      </c>
      <c r="Y9505" t="s">
        <v>386</v>
      </c>
      <c r="Z9505" t="s">
        <v>30090</v>
      </c>
      <c r="AA9505" t="s">
        <v>29074</v>
      </c>
      <c r="AB9505" t="s">
        <v>125</v>
      </c>
      <c r="AO9505" s="171"/>
      <c r="AP9505" s="171"/>
      <c r="AQ9505" s="171"/>
      <c r="AR9505" s="171"/>
    </row>
    <row r="9506" spans="24:44">
      <c r="X9506" t="s">
        <v>30091</v>
      </c>
      <c r="Y9506" t="s">
        <v>386</v>
      </c>
      <c r="Z9506" t="s">
        <v>30092</v>
      </c>
      <c r="AA9506" t="s">
        <v>888</v>
      </c>
      <c r="AB9506" t="s">
        <v>27638</v>
      </c>
      <c r="AO9506" s="171"/>
      <c r="AP9506" s="171"/>
      <c r="AQ9506" s="171"/>
      <c r="AR9506" s="171"/>
    </row>
    <row r="9507" spans="24:44">
      <c r="X9507" t="s">
        <v>30093</v>
      </c>
      <c r="Y9507" t="s">
        <v>386</v>
      </c>
      <c r="Z9507" t="s">
        <v>30094</v>
      </c>
      <c r="AA9507" t="s">
        <v>899</v>
      </c>
      <c r="AB9507" t="s">
        <v>30095</v>
      </c>
      <c r="AO9507" s="171"/>
      <c r="AP9507" s="171"/>
      <c r="AQ9507" s="171"/>
      <c r="AR9507" s="171"/>
    </row>
    <row r="9508" spans="24:44">
      <c r="X9508" t="s">
        <v>30096</v>
      </c>
      <c r="Y9508" t="s">
        <v>386</v>
      </c>
      <c r="Z9508" t="s">
        <v>30097</v>
      </c>
      <c r="AA9508" t="s">
        <v>25180</v>
      </c>
      <c r="AB9508" t="s">
        <v>5354</v>
      </c>
      <c r="AO9508" s="171"/>
      <c r="AP9508" s="171"/>
      <c r="AQ9508" s="171"/>
      <c r="AR9508" s="171"/>
    </row>
    <row r="9509" spans="24:44">
      <c r="X9509" t="s">
        <v>30098</v>
      </c>
      <c r="Y9509" t="s">
        <v>386</v>
      </c>
      <c r="Z9509" t="s">
        <v>30099</v>
      </c>
      <c r="AA9509" t="s">
        <v>762</v>
      </c>
      <c r="AB9509" t="s">
        <v>27031</v>
      </c>
      <c r="AO9509" s="171"/>
      <c r="AP9509" s="171"/>
      <c r="AQ9509" s="171"/>
      <c r="AR9509" s="171"/>
    </row>
    <row r="9510" spans="24:44">
      <c r="X9510" t="s">
        <v>30100</v>
      </c>
      <c r="Y9510" t="s">
        <v>386</v>
      </c>
      <c r="Z9510" t="s">
        <v>30101</v>
      </c>
      <c r="AA9510" t="s">
        <v>762</v>
      </c>
      <c r="AB9510" t="s">
        <v>27031</v>
      </c>
      <c r="AO9510" s="171"/>
      <c r="AP9510" s="171"/>
      <c r="AQ9510" s="171"/>
      <c r="AR9510" s="171"/>
    </row>
    <row r="9511" spans="24:44">
      <c r="X9511" t="s">
        <v>30102</v>
      </c>
      <c r="Y9511" t="s">
        <v>386</v>
      </c>
      <c r="Z9511" t="s">
        <v>30103</v>
      </c>
      <c r="AA9511" t="s">
        <v>762</v>
      </c>
      <c r="AB9511" t="s">
        <v>27031</v>
      </c>
      <c r="AO9511" s="171"/>
      <c r="AP9511" s="171"/>
      <c r="AQ9511" s="171"/>
      <c r="AR9511" s="171"/>
    </row>
    <row r="9512" spans="24:44">
      <c r="X9512" t="s">
        <v>30104</v>
      </c>
      <c r="Y9512" t="s">
        <v>386</v>
      </c>
      <c r="Z9512" t="s">
        <v>30105</v>
      </c>
      <c r="AA9512" t="s">
        <v>29981</v>
      </c>
      <c r="AB9512" t="s">
        <v>125</v>
      </c>
      <c r="AO9512" s="171"/>
      <c r="AP9512" s="171"/>
      <c r="AQ9512" s="171"/>
      <c r="AR9512" s="171"/>
    </row>
    <row r="9513" spans="24:44">
      <c r="X9513" t="s">
        <v>30106</v>
      </c>
      <c r="Y9513" t="s">
        <v>389</v>
      </c>
      <c r="Z9513" t="s">
        <v>30107</v>
      </c>
      <c r="AA9513" t="s">
        <v>22509</v>
      </c>
      <c r="AB9513" t="s">
        <v>5354</v>
      </c>
      <c r="AO9513" s="171"/>
      <c r="AP9513" s="171"/>
      <c r="AQ9513" s="171"/>
      <c r="AR9513" s="171"/>
    </row>
    <row r="9514" spans="24:44">
      <c r="X9514" t="s">
        <v>30108</v>
      </c>
      <c r="Y9514" t="s">
        <v>389</v>
      </c>
      <c r="Z9514" t="s">
        <v>30109</v>
      </c>
      <c r="AA9514" t="s">
        <v>22509</v>
      </c>
      <c r="AB9514" t="s">
        <v>5354</v>
      </c>
      <c r="AO9514" s="171"/>
      <c r="AP9514" s="171"/>
      <c r="AQ9514" s="171"/>
      <c r="AR9514" s="171"/>
    </row>
    <row r="9515" spans="24:44">
      <c r="X9515" t="s">
        <v>30110</v>
      </c>
      <c r="Y9515" t="s">
        <v>386</v>
      </c>
      <c r="Z9515" t="s">
        <v>30111</v>
      </c>
      <c r="AA9515" t="s">
        <v>23806</v>
      </c>
      <c r="AB9515" t="s">
        <v>5354</v>
      </c>
      <c r="AO9515" s="171"/>
      <c r="AP9515" s="171"/>
      <c r="AQ9515" s="171"/>
      <c r="AR9515" s="171"/>
    </row>
    <row r="9516" spans="24:44">
      <c r="X9516" t="s">
        <v>30112</v>
      </c>
      <c r="Y9516" t="s">
        <v>386</v>
      </c>
      <c r="Z9516" t="s">
        <v>30113</v>
      </c>
      <c r="AA9516" t="s">
        <v>23806</v>
      </c>
      <c r="AB9516" t="s">
        <v>5354</v>
      </c>
      <c r="AO9516" s="171"/>
      <c r="AP9516" s="171"/>
      <c r="AQ9516" s="171"/>
      <c r="AR9516" s="171"/>
    </row>
    <row r="9517" spans="24:44">
      <c r="X9517" t="s">
        <v>30114</v>
      </c>
      <c r="Y9517" t="s">
        <v>386</v>
      </c>
      <c r="Z9517" t="s">
        <v>30115</v>
      </c>
      <c r="AA9517" t="s">
        <v>23806</v>
      </c>
      <c r="AB9517" t="s">
        <v>5354</v>
      </c>
      <c r="AO9517" s="171"/>
      <c r="AP9517" s="171"/>
      <c r="AQ9517" s="171"/>
      <c r="AR9517" s="171"/>
    </row>
    <row r="9518" spans="24:44">
      <c r="X9518" t="s">
        <v>30116</v>
      </c>
      <c r="Y9518" t="s">
        <v>386</v>
      </c>
      <c r="Z9518" t="s">
        <v>30117</v>
      </c>
      <c r="AA9518" t="s">
        <v>23806</v>
      </c>
      <c r="AB9518" t="s">
        <v>5354</v>
      </c>
      <c r="AO9518" s="171"/>
      <c r="AP9518" s="171"/>
      <c r="AQ9518" s="171"/>
      <c r="AR9518" s="171"/>
    </row>
    <row r="9519" spans="24:44">
      <c r="X9519" t="s">
        <v>30118</v>
      </c>
      <c r="Y9519" t="s">
        <v>386</v>
      </c>
      <c r="Z9519" t="s">
        <v>30119</v>
      </c>
      <c r="AA9519" t="s">
        <v>23806</v>
      </c>
      <c r="AB9519" t="s">
        <v>5354</v>
      </c>
      <c r="AO9519" s="171"/>
      <c r="AP9519" s="171"/>
      <c r="AQ9519" s="171"/>
      <c r="AR9519" s="171"/>
    </row>
    <row r="9520" spans="24:44">
      <c r="X9520" t="s">
        <v>30120</v>
      </c>
      <c r="Y9520" t="s">
        <v>386</v>
      </c>
      <c r="Z9520" t="s">
        <v>30121</v>
      </c>
      <c r="AA9520" t="s">
        <v>23806</v>
      </c>
      <c r="AB9520" t="s">
        <v>5354</v>
      </c>
      <c r="AO9520" s="171"/>
      <c r="AP9520" s="171"/>
      <c r="AQ9520" s="171"/>
      <c r="AR9520" s="171"/>
    </row>
    <row r="9521" spans="24:44">
      <c r="X9521" t="s">
        <v>30122</v>
      </c>
      <c r="Y9521" t="s">
        <v>386</v>
      </c>
      <c r="Z9521" t="s">
        <v>30123</v>
      </c>
      <c r="AA9521" t="s">
        <v>23806</v>
      </c>
      <c r="AB9521" t="s">
        <v>5354</v>
      </c>
      <c r="AO9521" s="171"/>
      <c r="AP9521" s="171"/>
      <c r="AQ9521" s="171"/>
      <c r="AR9521" s="171"/>
    </row>
    <row r="9522" spans="24:44">
      <c r="X9522" t="s">
        <v>30124</v>
      </c>
      <c r="Y9522" t="s">
        <v>386</v>
      </c>
      <c r="Z9522" t="s">
        <v>30125</v>
      </c>
      <c r="AA9522" t="s">
        <v>23806</v>
      </c>
      <c r="AB9522" t="s">
        <v>5354</v>
      </c>
      <c r="AO9522" s="171"/>
      <c r="AP9522" s="171"/>
      <c r="AQ9522" s="171"/>
      <c r="AR9522" s="171"/>
    </row>
    <row r="9523" spans="24:44">
      <c r="X9523" t="s">
        <v>30126</v>
      </c>
      <c r="Y9523" t="s">
        <v>386</v>
      </c>
      <c r="Z9523" t="s">
        <v>30127</v>
      </c>
      <c r="AA9523" t="s">
        <v>23806</v>
      </c>
      <c r="AB9523" t="s">
        <v>5354</v>
      </c>
      <c r="AO9523" s="171"/>
      <c r="AP9523" s="171"/>
      <c r="AQ9523" s="171"/>
      <c r="AR9523" s="171"/>
    </row>
    <row r="9524" spans="24:44">
      <c r="X9524" t="s">
        <v>30128</v>
      </c>
      <c r="Y9524" t="s">
        <v>386</v>
      </c>
      <c r="Z9524" t="s">
        <v>30129</v>
      </c>
      <c r="AA9524" t="s">
        <v>30130</v>
      </c>
      <c r="AB9524" t="s">
        <v>27638</v>
      </c>
      <c r="AO9524" s="171"/>
      <c r="AP9524" s="171"/>
      <c r="AQ9524" s="171"/>
      <c r="AR9524" s="171"/>
    </row>
    <row r="9525" spans="24:44">
      <c r="X9525" t="s">
        <v>30131</v>
      </c>
      <c r="Y9525" t="s">
        <v>389</v>
      </c>
      <c r="Z9525" t="s">
        <v>30132</v>
      </c>
      <c r="AA9525" t="s">
        <v>30133</v>
      </c>
      <c r="AB9525" t="s">
        <v>30134</v>
      </c>
      <c r="AO9525" s="171"/>
      <c r="AP9525" s="171"/>
      <c r="AQ9525" s="171"/>
      <c r="AR9525" s="171"/>
    </row>
    <row r="9526" spans="24:44">
      <c r="X9526" t="s">
        <v>30135</v>
      </c>
      <c r="Y9526" t="s">
        <v>389</v>
      </c>
      <c r="Z9526" t="s">
        <v>30136</v>
      </c>
      <c r="AA9526" t="s">
        <v>22509</v>
      </c>
      <c r="AB9526" t="s">
        <v>5354</v>
      </c>
      <c r="AO9526" s="171"/>
      <c r="AP9526" s="171"/>
      <c r="AQ9526" s="171"/>
      <c r="AR9526" s="171"/>
    </row>
    <row r="9527" spans="24:44">
      <c r="X9527" t="s">
        <v>30137</v>
      </c>
      <c r="Y9527" t="s">
        <v>389</v>
      </c>
      <c r="Z9527" t="s">
        <v>28227</v>
      </c>
      <c r="AA9527" t="s">
        <v>29981</v>
      </c>
      <c r="AB9527" t="s">
        <v>125</v>
      </c>
      <c r="AO9527" s="171"/>
      <c r="AP9527" s="171"/>
      <c r="AQ9527" s="171"/>
      <c r="AR9527" s="171"/>
    </row>
    <row r="9528" spans="24:44">
      <c r="X9528" t="s">
        <v>30138</v>
      </c>
      <c r="Y9528" t="s">
        <v>389</v>
      </c>
      <c r="Z9528" t="s">
        <v>28229</v>
      </c>
      <c r="AA9528" t="s">
        <v>29981</v>
      </c>
      <c r="AB9528" t="s">
        <v>125</v>
      </c>
      <c r="AO9528" s="171"/>
      <c r="AP9528" s="171"/>
      <c r="AQ9528" s="171"/>
      <c r="AR9528" s="171"/>
    </row>
    <row r="9529" spans="24:44">
      <c r="X9529" t="s">
        <v>30139</v>
      </c>
      <c r="Y9529" t="s">
        <v>389</v>
      </c>
      <c r="Z9529" t="s">
        <v>28242</v>
      </c>
      <c r="AA9529" t="s">
        <v>29981</v>
      </c>
      <c r="AB9529" t="s">
        <v>125</v>
      </c>
      <c r="AO9529" s="171"/>
      <c r="AP9529" s="171"/>
      <c r="AQ9529" s="171"/>
      <c r="AR9529" s="171"/>
    </row>
    <row r="9530" spans="24:44">
      <c r="X9530" t="s">
        <v>30140</v>
      </c>
      <c r="Y9530" t="s">
        <v>389</v>
      </c>
      <c r="Z9530" t="s">
        <v>30141</v>
      </c>
      <c r="AA9530" t="s">
        <v>29981</v>
      </c>
      <c r="AB9530" t="s">
        <v>125</v>
      </c>
      <c r="AO9530" s="171"/>
      <c r="AP9530" s="171"/>
      <c r="AQ9530" s="171"/>
      <c r="AR9530" s="171"/>
    </row>
    <row r="9531" spans="24:44">
      <c r="X9531" t="s">
        <v>30142</v>
      </c>
      <c r="Y9531" t="s">
        <v>389</v>
      </c>
      <c r="Z9531" t="s">
        <v>28373</v>
      </c>
      <c r="AA9531" t="s">
        <v>29981</v>
      </c>
      <c r="AB9531" t="s">
        <v>125</v>
      </c>
      <c r="AO9531" s="171"/>
      <c r="AP9531" s="171"/>
      <c r="AQ9531" s="171"/>
      <c r="AR9531" s="171"/>
    </row>
    <row r="9532" spans="24:44">
      <c r="X9532" t="s">
        <v>30143</v>
      </c>
      <c r="Y9532" t="s">
        <v>389</v>
      </c>
      <c r="Z9532" t="s">
        <v>28524</v>
      </c>
      <c r="AA9532" t="s">
        <v>29981</v>
      </c>
      <c r="AB9532" t="s">
        <v>125</v>
      </c>
      <c r="AO9532" s="171"/>
      <c r="AP9532" s="171"/>
      <c r="AQ9532" s="171"/>
      <c r="AR9532" s="171"/>
    </row>
    <row r="9533" spans="24:44">
      <c r="X9533" t="s">
        <v>30144</v>
      </c>
      <c r="Y9533" t="s">
        <v>386</v>
      </c>
      <c r="Z9533" t="s">
        <v>28227</v>
      </c>
      <c r="AA9533" t="s">
        <v>29897</v>
      </c>
      <c r="AB9533" t="s">
        <v>20688</v>
      </c>
      <c r="AO9533" s="171"/>
      <c r="AP9533" s="171"/>
      <c r="AQ9533" s="171"/>
      <c r="AR9533" s="171"/>
    </row>
    <row r="9534" spans="24:44">
      <c r="X9534" t="s">
        <v>30145</v>
      </c>
      <c r="Y9534" t="s">
        <v>389</v>
      </c>
      <c r="Z9534" t="s">
        <v>30146</v>
      </c>
      <c r="AA9534" t="s">
        <v>29897</v>
      </c>
      <c r="AB9534" t="s">
        <v>20688</v>
      </c>
      <c r="AO9534" s="171"/>
      <c r="AP9534" s="171"/>
      <c r="AQ9534" s="171"/>
      <c r="AR9534" s="171"/>
    </row>
    <row r="9535" spans="24:44">
      <c r="X9535" t="s">
        <v>30147</v>
      </c>
      <c r="Y9535" t="s">
        <v>389</v>
      </c>
      <c r="Z9535" t="s">
        <v>30148</v>
      </c>
      <c r="AA9535" t="s">
        <v>22509</v>
      </c>
      <c r="AB9535" t="s">
        <v>5354</v>
      </c>
      <c r="AO9535" s="171"/>
      <c r="AP9535" s="171"/>
      <c r="AQ9535" s="171"/>
      <c r="AR9535" s="171"/>
    </row>
    <row r="9536" spans="24:44">
      <c r="X9536" t="s">
        <v>30149</v>
      </c>
      <c r="Y9536" t="s">
        <v>389</v>
      </c>
      <c r="Z9536" t="s">
        <v>28242</v>
      </c>
      <c r="AA9536" t="s">
        <v>29897</v>
      </c>
      <c r="AB9536" t="s">
        <v>20688</v>
      </c>
      <c r="AO9536" s="171"/>
      <c r="AP9536" s="171"/>
      <c r="AQ9536" s="171"/>
      <c r="AR9536" s="171"/>
    </row>
    <row r="9537" spans="24:44">
      <c r="X9537" t="s">
        <v>30150</v>
      </c>
      <c r="Y9537" t="s">
        <v>389</v>
      </c>
      <c r="Z9537" t="s">
        <v>30151</v>
      </c>
      <c r="AA9537" t="s">
        <v>22509</v>
      </c>
      <c r="AB9537" t="s">
        <v>5354</v>
      </c>
      <c r="AO9537" s="171"/>
      <c r="AP9537" s="171"/>
      <c r="AQ9537" s="171"/>
      <c r="AR9537" s="171"/>
    </row>
    <row r="9538" spans="24:44">
      <c r="X9538" t="s">
        <v>30152</v>
      </c>
      <c r="Y9538" t="s">
        <v>389</v>
      </c>
      <c r="Z9538" t="s">
        <v>30141</v>
      </c>
      <c r="AA9538" t="s">
        <v>29897</v>
      </c>
      <c r="AB9538" t="s">
        <v>20688</v>
      </c>
      <c r="AO9538" s="171"/>
      <c r="AP9538" s="171"/>
      <c r="AQ9538" s="171"/>
      <c r="AR9538" s="171"/>
    </row>
    <row r="9539" spans="24:44">
      <c r="X9539" t="s">
        <v>30153</v>
      </c>
      <c r="Y9539" t="s">
        <v>389</v>
      </c>
      <c r="Z9539" t="s">
        <v>30154</v>
      </c>
      <c r="AA9539" t="s">
        <v>22509</v>
      </c>
      <c r="AB9539" t="s">
        <v>5354</v>
      </c>
      <c r="AO9539" s="171"/>
      <c r="AP9539" s="171"/>
      <c r="AQ9539" s="171"/>
      <c r="AR9539" s="171"/>
    </row>
    <row r="9540" spans="24:44">
      <c r="X9540" t="s">
        <v>30155</v>
      </c>
      <c r="Y9540" t="s">
        <v>389</v>
      </c>
      <c r="Z9540" t="s">
        <v>25355</v>
      </c>
      <c r="AA9540" t="s">
        <v>26237</v>
      </c>
      <c r="AB9540" t="s">
        <v>5354</v>
      </c>
      <c r="AO9540" s="171"/>
      <c r="AP9540" s="171"/>
      <c r="AQ9540" s="171"/>
      <c r="AR9540" s="171"/>
    </row>
    <row r="9541" spans="24:44">
      <c r="X9541" t="s">
        <v>30156</v>
      </c>
      <c r="Y9541" t="s">
        <v>389</v>
      </c>
      <c r="Z9541" t="s">
        <v>28373</v>
      </c>
      <c r="AA9541" t="s">
        <v>29897</v>
      </c>
      <c r="AB9541" t="s">
        <v>20688</v>
      </c>
      <c r="AO9541" s="171"/>
      <c r="AP9541" s="171"/>
      <c r="AQ9541" s="171"/>
      <c r="AR9541" s="171"/>
    </row>
    <row r="9542" spans="24:44">
      <c r="X9542" t="s">
        <v>2239</v>
      </c>
      <c r="Y9542" t="s">
        <v>386</v>
      </c>
      <c r="Z9542" t="s">
        <v>30157</v>
      </c>
      <c r="AA9542" t="s">
        <v>762</v>
      </c>
      <c r="AB9542" t="s">
        <v>27031</v>
      </c>
      <c r="AO9542" s="171"/>
      <c r="AP9542" s="171"/>
      <c r="AQ9542" s="171"/>
      <c r="AR9542" s="171"/>
    </row>
    <row r="9543" spans="24:44">
      <c r="X9543" t="s">
        <v>30158</v>
      </c>
      <c r="Y9543" t="s">
        <v>389</v>
      </c>
      <c r="Z9543" t="s">
        <v>28524</v>
      </c>
      <c r="AA9543" t="s">
        <v>29897</v>
      </c>
      <c r="AB9543" t="s">
        <v>20688</v>
      </c>
      <c r="AO9543" s="171"/>
      <c r="AP9543" s="171"/>
      <c r="AQ9543" s="171"/>
      <c r="AR9543" s="171"/>
    </row>
    <row r="9544" spans="24:44">
      <c r="X9544" t="s">
        <v>30159</v>
      </c>
      <c r="Y9544" t="s">
        <v>386</v>
      </c>
      <c r="Z9544" t="s">
        <v>30160</v>
      </c>
      <c r="AA9544" t="s">
        <v>29953</v>
      </c>
      <c r="AB9544" t="s">
        <v>20688</v>
      </c>
      <c r="AO9544" s="171"/>
      <c r="AP9544" s="171"/>
      <c r="AQ9544" s="171"/>
      <c r="AR9544" s="171"/>
    </row>
    <row r="9545" spans="24:44">
      <c r="X9545" t="s">
        <v>30161</v>
      </c>
      <c r="Y9545" t="s">
        <v>386</v>
      </c>
      <c r="Z9545" t="s">
        <v>30162</v>
      </c>
      <c r="AA9545" t="s">
        <v>23416</v>
      </c>
      <c r="AB9545" t="s">
        <v>125</v>
      </c>
      <c r="AO9545" s="171"/>
      <c r="AP9545" s="171"/>
      <c r="AQ9545" s="171"/>
      <c r="AR9545" s="171"/>
    </row>
    <row r="9546" spans="24:44">
      <c r="X9546" t="s">
        <v>30163</v>
      </c>
      <c r="Y9546" t="s">
        <v>389</v>
      </c>
      <c r="Z9546" t="s">
        <v>29890</v>
      </c>
      <c r="AA9546" t="s">
        <v>29981</v>
      </c>
      <c r="AB9546" t="s">
        <v>125</v>
      </c>
      <c r="AO9546" s="171"/>
      <c r="AP9546" s="171"/>
      <c r="AQ9546" s="171"/>
      <c r="AR9546" s="171"/>
    </row>
    <row r="9547" spans="24:44">
      <c r="X9547" t="s">
        <v>30164</v>
      </c>
      <c r="Y9547" t="s">
        <v>389</v>
      </c>
      <c r="Z9547" t="s">
        <v>30165</v>
      </c>
      <c r="AA9547" t="s">
        <v>22509</v>
      </c>
      <c r="AB9547" t="s">
        <v>5354</v>
      </c>
      <c r="AO9547" s="171"/>
      <c r="AP9547" s="171"/>
      <c r="AQ9547" s="171"/>
      <c r="AR9547" s="171"/>
    </row>
    <row r="9548" spans="24:44">
      <c r="X9548" t="s">
        <v>30166</v>
      </c>
      <c r="Y9548" t="s">
        <v>389</v>
      </c>
      <c r="Z9548" t="s">
        <v>30167</v>
      </c>
      <c r="AA9548" t="s">
        <v>22717</v>
      </c>
      <c r="AB9548" t="s">
        <v>125</v>
      </c>
      <c r="AO9548" s="171"/>
      <c r="AP9548" s="171"/>
      <c r="AQ9548" s="171"/>
      <c r="AR9548" s="171"/>
    </row>
    <row r="9549" spans="24:44">
      <c r="X9549" t="s">
        <v>30168</v>
      </c>
      <c r="Y9549" t="s">
        <v>389</v>
      </c>
      <c r="Z9549" t="s">
        <v>30169</v>
      </c>
      <c r="AA9549" t="s">
        <v>22509</v>
      </c>
      <c r="AB9549" t="s">
        <v>5354</v>
      </c>
      <c r="AO9549" s="171"/>
      <c r="AP9549" s="171"/>
      <c r="AQ9549" s="171"/>
      <c r="AR9549" s="171"/>
    </row>
    <row r="9550" spans="24:44">
      <c r="X9550" t="s">
        <v>2243</v>
      </c>
      <c r="Y9550" t="s">
        <v>386</v>
      </c>
      <c r="Z9550" t="s">
        <v>30170</v>
      </c>
      <c r="AA9550" t="s">
        <v>22398</v>
      </c>
      <c r="AB9550" t="s">
        <v>125</v>
      </c>
      <c r="AO9550" s="171"/>
      <c r="AP9550" s="171"/>
      <c r="AQ9550" s="171"/>
      <c r="AR9550" s="171"/>
    </row>
    <row r="9551" spans="24:44">
      <c r="X9551" t="s">
        <v>30171</v>
      </c>
      <c r="Y9551" t="s">
        <v>389</v>
      </c>
      <c r="Z9551" t="s">
        <v>30172</v>
      </c>
      <c r="AA9551" t="s">
        <v>22398</v>
      </c>
      <c r="AB9551" t="s">
        <v>125</v>
      </c>
      <c r="AO9551" s="171"/>
      <c r="AP9551" s="171"/>
      <c r="AQ9551" s="171"/>
      <c r="AR9551" s="171"/>
    </row>
    <row r="9552" spans="24:44">
      <c r="X9552" t="s">
        <v>30173</v>
      </c>
      <c r="Y9552" t="s">
        <v>389</v>
      </c>
      <c r="Z9552" t="s">
        <v>30174</v>
      </c>
      <c r="AA9552" t="s">
        <v>22398</v>
      </c>
      <c r="AB9552" t="s">
        <v>125</v>
      </c>
      <c r="AO9552" s="171"/>
      <c r="AP9552" s="171"/>
      <c r="AQ9552" s="171"/>
      <c r="AR9552" s="171"/>
    </row>
    <row r="9553" spans="24:44">
      <c r="X9553" t="s">
        <v>30175</v>
      </c>
      <c r="Y9553" t="s">
        <v>389</v>
      </c>
      <c r="Z9553" t="s">
        <v>30176</v>
      </c>
      <c r="AA9553" t="s">
        <v>22398</v>
      </c>
      <c r="AB9553" t="s">
        <v>125</v>
      </c>
      <c r="AO9553" s="171"/>
      <c r="AP9553" s="171"/>
      <c r="AQ9553" s="171"/>
      <c r="AR9553" s="171"/>
    </row>
    <row r="9554" spans="24:44">
      <c r="X9554" t="s">
        <v>30177</v>
      </c>
      <c r="Y9554" t="s">
        <v>389</v>
      </c>
      <c r="Z9554" t="s">
        <v>30178</v>
      </c>
      <c r="AA9554" t="s">
        <v>22398</v>
      </c>
      <c r="AB9554" t="s">
        <v>125</v>
      </c>
      <c r="AO9554" s="171"/>
      <c r="AP9554" s="171"/>
      <c r="AQ9554" s="171"/>
      <c r="AR9554" s="171"/>
    </row>
    <row r="9555" spans="24:44">
      <c r="X9555" t="s">
        <v>30179</v>
      </c>
      <c r="Y9555" t="s">
        <v>389</v>
      </c>
      <c r="Z9555" t="s">
        <v>30180</v>
      </c>
      <c r="AA9555" t="s">
        <v>22398</v>
      </c>
      <c r="AB9555" t="s">
        <v>125</v>
      </c>
      <c r="AO9555" s="171"/>
      <c r="AP9555" s="171"/>
      <c r="AQ9555" s="171"/>
      <c r="AR9555" s="171"/>
    </row>
    <row r="9556" spans="24:44">
      <c r="X9556" t="s">
        <v>30181</v>
      </c>
      <c r="Y9556" t="s">
        <v>389</v>
      </c>
      <c r="Z9556" t="s">
        <v>30182</v>
      </c>
      <c r="AA9556" t="s">
        <v>29981</v>
      </c>
      <c r="AB9556" t="s">
        <v>125</v>
      </c>
      <c r="AO9556" s="171"/>
      <c r="AP9556" s="171"/>
      <c r="AQ9556" s="171"/>
      <c r="AR9556" s="171"/>
    </row>
    <row r="9557" spans="24:44">
      <c r="X9557" t="s">
        <v>30183</v>
      </c>
      <c r="Y9557" t="s">
        <v>389</v>
      </c>
      <c r="Z9557" t="s">
        <v>30184</v>
      </c>
      <c r="AA9557" t="s">
        <v>945</v>
      </c>
      <c r="AB9557" t="s">
        <v>10553</v>
      </c>
      <c r="AO9557" s="171"/>
      <c r="AP9557" s="171"/>
      <c r="AQ9557" s="171"/>
      <c r="AR9557" s="171"/>
    </row>
    <row r="9558" spans="24:44">
      <c r="X9558" t="s">
        <v>30185</v>
      </c>
      <c r="Y9558" t="s">
        <v>386</v>
      </c>
      <c r="Z9558" t="s">
        <v>30186</v>
      </c>
      <c r="AA9558" t="s">
        <v>1063</v>
      </c>
      <c r="AB9558" t="s">
        <v>10553</v>
      </c>
      <c r="AO9558" s="171"/>
      <c r="AP9558" s="171"/>
      <c r="AQ9558" s="171"/>
      <c r="AR9558" s="171"/>
    </row>
    <row r="9559" spans="24:44">
      <c r="X9559" t="s">
        <v>30187</v>
      </c>
      <c r="Y9559" t="s">
        <v>386</v>
      </c>
      <c r="Z9559" t="s">
        <v>30188</v>
      </c>
      <c r="AA9559" t="s">
        <v>1019</v>
      </c>
      <c r="AB9559" t="s">
        <v>10553</v>
      </c>
      <c r="AO9559" s="171"/>
      <c r="AP9559" s="171"/>
      <c r="AQ9559" s="171"/>
      <c r="AR9559" s="171"/>
    </row>
    <row r="9560" spans="24:44">
      <c r="X9560" t="s">
        <v>30189</v>
      </c>
      <c r="Y9560" t="s">
        <v>389</v>
      </c>
      <c r="Z9560" t="s">
        <v>30190</v>
      </c>
      <c r="AA9560" t="s">
        <v>1063</v>
      </c>
      <c r="AB9560" t="s">
        <v>10553</v>
      </c>
      <c r="AO9560" s="171"/>
      <c r="AP9560" s="171"/>
      <c r="AQ9560" s="171"/>
      <c r="AR9560" s="171"/>
    </row>
    <row r="9561" spans="24:44">
      <c r="X9561" t="s">
        <v>2247</v>
      </c>
      <c r="Y9561" t="s">
        <v>386</v>
      </c>
      <c r="Z9561" t="s">
        <v>30191</v>
      </c>
      <c r="AA9561" t="s">
        <v>1063</v>
      </c>
      <c r="AB9561" t="s">
        <v>10553</v>
      </c>
      <c r="AO9561" s="171"/>
      <c r="AP9561" s="171"/>
      <c r="AQ9561" s="171"/>
      <c r="AR9561" s="171"/>
    </row>
    <row r="9562" spans="24:44">
      <c r="X9562" t="s">
        <v>5851</v>
      </c>
      <c r="Y9562" t="s">
        <v>386</v>
      </c>
      <c r="Z9562" t="s">
        <v>30192</v>
      </c>
      <c r="AA9562" t="s">
        <v>1063</v>
      </c>
      <c r="AB9562" t="s">
        <v>10553</v>
      </c>
      <c r="AO9562" s="171"/>
      <c r="AP9562" s="171"/>
      <c r="AQ9562" s="171"/>
      <c r="AR9562" s="171"/>
    </row>
    <row r="9563" spans="24:44">
      <c r="X9563" t="s">
        <v>30193</v>
      </c>
      <c r="Y9563" t="s">
        <v>389</v>
      </c>
      <c r="Z9563" t="s">
        <v>30194</v>
      </c>
      <c r="AA9563" t="s">
        <v>1063</v>
      </c>
      <c r="AB9563" t="s">
        <v>10553</v>
      </c>
      <c r="AO9563" s="171"/>
      <c r="AP9563" s="171"/>
      <c r="AQ9563" s="171"/>
      <c r="AR9563" s="171"/>
    </row>
    <row r="9564" spans="24:44">
      <c r="X9564" t="s">
        <v>30195</v>
      </c>
      <c r="Y9564" t="s">
        <v>389</v>
      </c>
      <c r="Z9564" t="s">
        <v>30196</v>
      </c>
      <c r="AA9564" t="s">
        <v>22509</v>
      </c>
      <c r="AB9564" t="s">
        <v>5354</v>
      </c>
      <c r="AO9564" s="171"/>
      <c r="AP9564" s="171"/>
      <c r="AQ9564" s="171"/>
      <c r="AR9564" s="171"/>
    </row>
    <row r="9565" spans="24:44">
      <c r="X9565" t="s">
        <v>30197</v>
      </c>
      <c r="Y9565" t="s">
        <v>389</v>
      </c>
      <c r="Z9565" t="s">
        <v>30198</v>
      </c>
      <c r="AA9565" t="s">
        <v>22509</v>
      </c>
      <c r="AB9565" t="s">
        <v>5354</v>
      </c>
      <c r="AO9565" s="171"/>
      <c r="AP9565" s="171"/>
      <c r="AQ9565" s="171"/>
      <c r="AR9565" s="171"/>
    </row>
    <row r="9566" spans="24:44">
      <c r="X9566" t="s">
        <v>30199</v>
      </c>
      <c r="Y9566" t="s">
        <v>386</v>
      </c>
      <c r="Z9566" t="s">
        <v>30200</v>
      </c>
      <c r="AA9566" t="s">
        <v>997</v>
      </c>
      <c r="AB9566" t="s">
        <v>10553</v>
      </c>
      <c r="AO9566" s="171"/>
      <c r="AP9566" s="171"/>
      <c r="AQ9566" s="171"/>
      <c r="AR9566" s="171"/>
    </row>
    <row r="9567" spans="24:44">
      <c r="X9567" t="s">
        <v>30201</v>
      </c>
      <c r="Y9567" t="s">
        <v>389</v>
      </c>
      <c r="Z9567" t="s">
        <v>30202</v>
      </c>
      <c r="AA9567" t="s">
        <v>23806</v>
      </c>
      <c r="AB9567" t="s">
        <v>5354</v>
      </c>
      <c r="AO9567" s="171"/>
      <c r="AP9567" s="171"/>
      <c r="AQ9567" s="171"/>
      <c r="AR9567" s="171"/>
    </row>
    <row r="9568" spans="24:44">
      <c r="X9568" t="s">
        <v>30203</v>
      </c>
      <c r="Y9568" t="s">
        <v>389</v>
      </c>
      <c r="Z9568" t="s">
        <v>30204</v>
      </c>
      <c r="AA9568" t="s">
        <v>29981</v>
      </c>
      <c r="AB9568" t="s">
        <v>125</v>
      </c>
      <c r="AO9568" s="171"/>
      <c r="AP9568" s="171"/>
      <c r="AQ9568" s="171"/>
      <c r="AR9568" s="171"/>
    </row>
    <row r="9569" spans="24:44">
      <c r="X9569" t="s">
        <v>30205</v>
      </c>
      <c r="Y9569" t="s">
        <v>389</v>
      </c>
      <c r="Z9569" t="s">
        <v>30206</v>
      </c>
      <c r="AA9569" t="s">
        <v>29981</v>
      </c>
      <c r="AB9569" t="s">
        <v>125</v>
      </c>
      <c r="AO9569" s="171"/>
      <c r="AP9569" s="171"/>
      <c r="AQ9569" s="171"/>
      <c r="AR9569" s="171"/>
    </row>
    <row r="9570" spans="24:44">
      <c r="X9570" t="s">
        <v>1327</v>
      </c>
      <c r="Y9570" t="s">
        <v>386</v>
      </c>
      <c r="Z9570" t="s">
        <v>30207</v>
      </c>
      <c r="AA9570" t="s">
        <v>28146</v>
      </c>
      <c r="AB9570" t="s">
        <v>125</v>
      </c>
      <c r="AO9570" s="171"/>
      <c r="AP9570" s="171"/>
      <c r="AQ9570" s="171"/>
      <c r="AR9570" s="171"/>
    </row>
    <row r="9571" spans="24:44">
      <c r="X9571" t="s">
        <v>4681</v>
      </c>
      <c r="Y9571" t="s">
        <v>386</v>
      </c>
      <c r="Z9571" t="s">
        <v>30208</v>
      </c>
      <c r="AA9571" t="s">
        <v>1063</v>
      </c>
      <c r="AB9571" t="s">
        <v>10553</v>
      </c>
      <c r="AO9571" s="171"/>
      <c r="AP9571" s="171"/>
      <c r="AQ9571" s="171"/>
      <c r="AR9571" s="171"/>
    </row>
    <row r="9572" spans="24:44">
      <c r="X9572" t="s">
        <v>1331</v>
      </c>
      <c r="Y9572" t="s">
        <v>386</v>
      </c>
      <c r="Z9572" t="s">
        <v>30209</v>
      </c>
      <c r="AA9572" t="s">
        <v>28146</v>
      </c>
      <c r="AB9572" t="s">
        <v>125</v>
      </c>
      <c r="AO9572" s="171"/>
      <c r="AP9572" s="171"/>
      <c r="AQ9572" s="171"/>
      <c r="AR9572" s="171"/>
    </row>
    <row r="9573" spans="24:44">
      <c r="X9573" t="s">
        <v>30210</v>
      </c>
      <c r="Y9573" t="s">
        <v>389</v>
      </c>
      <c r="Z9573" t="s">
        <v>30211</v>
      </c>
      <c r="AA9573" t="s">
        <v>22398</v>
      </c>
      <c r="AB9573" t="s">
        <v>125</v>
      </c>
      <c r="AO9573" s="171"/>
      <c r="AP9573" s="171"/>
      <c r="AQ9573" s="171"/>
      <c r="AR9573" s="171"/>
    </row>
    <row r="9574" spans="24:44">
      <c r="X9574" t="s">
        <v>5248</v>
      </c>
      <c r="Y9574" t="s">
        <v>386</v>
      </c>
      <c r="Z9574" t="s">
        <v>30212</v>
      </c>
      <c r="AA9574" t="s">
        <v>22398</v>
      </c>
      <c r="AB9574" t="s">
        <v>125</v>
      </c>
      <c r="AO9574" s="171"/>
      <c r="AP9574" s="171"/>
      <c r="AQ9574" s="171"/>
      <c r="AR9574" s="171"/>
    </row>
    <row r="9575" spans="24:44">
      <c r="X9575" t="s">
        <v>30213</v>
      </c>
      <c r="Y9575" t="s">
        <v>389</v>
      </c>
      <c r="Z9575" t="s">
        <v>30214</v>
      </c>
      <c r="AA9575" t="s">
        <v>22398</v>
      </c>
      <c r="AB9575" t="s">
        <v>125</v>
      </c>
      <c r="AO9575" s="171"/>
      <c r="AP9575" s="171"/>
      <c r="AQ9575" s="171"/>
      <c r="AR9575" s="171"/>
    </row>
    <row r="9576" spans="24:44">
      <c r="X9576" t="s">
        <v>30215</v>
      </c>
      <c r="Y9576" t="s">
        <v>386</v>
      </c>
      <c r="Z9576" t="s">
        <v>30216</v>
      </c>
      <c r="AA9576" t="s">
        <v>1029</v>
      </c>
      <c r="AB9576" t="s">
        <v>10553</v>
      </c>
      <c r="AO9576" s="171"/>
      <c r="AP9576" s="171"/>
      <c r="AQ9576" s="171"/>
      <c r="AR9576" s="171"/>
    </row>
    <row r="9577" spans="24:44">
      <c r="X9577" t="s">
        <v>30217</v>
      </c>
      <c r="Y9577" t="s">
        <v>386</v>
      </c>
      <c r="Z9577" t="s">
        <v>30218</v>
      </c>
      <c r="AA9577" t="s">
        <v>1029</v>
      </c>
      <c r="AB9577" t="s">
        <v>10553</v>
      </c>
      <c r="AO9577" s="171"/>
      <c r="AP9577" s="171"/>
      <c r="AQ9577" s="171"/>
      <c r="AR9577" s="171"/>
    </row>
    <row r="9578" spans="24:44">
      <c r="X9578" t="s">
        <v>30219</v>
      </c>
      <c r="Y9578" t="s">
        <v>386</v>
      </c>
      <c r="Z9578" t="s">
        <v>30220</v>
      </c>
      <c r="AA9578" t="s">
        <v>1029</v>
      </c>
      <c r="AB9578" t="s">
        <v>10553</v>
      </c>
      <c r="AO9578" s="171"/>
      <c r="AP9578" s="171"/>
      <c r="AQ9578" s="171"/>
      <c r="AR9578" s="171"/>
    </row>
    <row r="9579" spans="24:44">
      <c r="X9579" t="s">
        <v>30221</v>
      </c>
      <c r="Y9579" t="s">
        <v>386</v>
      </c>
      <c r="Z9579" t="s">
        <v>30222</v>
      </c>
      <c r="AA9579" t="s">
        <v>1029</v>
      </c>
      <c r="AB9579" t="s">
        <v>10553</v>
      </c>
      <c r="AO9579" s="171"/>
      <c r="AP9579" s="171"/>
      <c r="AQ9579" s="171"/>
      <c r="AR9579" s="171"/>
    </row>
    <row r="9580" spans="24:44">
      <c r="X9580" t="s">
        <v>30223</v>
      </c>
      <c r="Y9580" t="s">
        <v>386</v>
      </c>
      <c r="Z9580" t="s">
        <v>30224</v>
      </c>
      <c r="AA9580" t="s">
        <v>1029</v>
      </c>
      <c r="AB9580" t="s">
        <v>10553</v>
      </c>
      <c r="AO9580" s="171"/>
      <c r="AP9580" s="171"/>
      <c r="AQ9580" s="171"/>
      <c r="AR9580" s="171"/>
    </row>
    <row r="9581" spans="24:44">
      <c r="X9581" t="s">
        <v>30225</v>
      </c>
      <c r="Y9581" t="s">
        <v>386</v>
      </c>
      <c r="Z9581" t="s">
        <v>30226</v>
      </c>
      <c r="AA9581" t="s">
        <v>1029</v>
      </c>
      <c r="AB9581" t="s">
        <v>10553</v>
      </c>
      <c r="AO9581" s="171"/>
      <c r="AP9581" s="171"/>
      <c r="AQ9581" s="171"/>
      <c r="AR9581" s="171"/>
    </row>
    <row r="9582" spans="24:44">
      <c r="X9582" t="s">
        <v>30227</v>
      </c>
      <c r="Y9582" t="s">
        <v>386</v>
      </c>
      <c r="Z9582" t="s">
        <v>30228</v>
      </c>
      <c r="AA9582" t="s">
        <v>1029</v>
      </c>
      <c r="AB9582" t="s">
        <v>10553</v>
      </c>
      <c r="AO9582" s="171"/>
      <c r="AP9582" s="171"/>
      <c r="AQ9582" s="171"/>
      <c r="AR9582" s="171"/>
    </row>
    <row r="9583" spans="24:44">
      <c r="X9583" t="s">
        <v>30229</v>
      </c>
      <c r="Y9583" t="s">
        <v>389</v>
      </c>
      <c r="Z9583" t="s">
        <v>30230</v>
      </c>
      <c r="AA9583" t="s">
        <v>22509</v>
      </c>
      <c r="AB9583" t="s">
        <v>5354</v>
      </c>
      <c r="AO9583" s="171"/>
      <c r="AP9583" s="171"/>
      <c r="AQ9583" s="171"/>
      <c r="AR9583" s="171"/>
    </row>
    <row r="9584" spans="24:44">
      <c r="X9584" t="s">
        <v>30231</v>
      </c>
      <c r="Y9584" t="s">
        <v>389</v>
      </c>
      <c r="Z9584" t="s">
        <v>30232</v>
      </c>
      <c r="AA9584" t="s">
        <v>22509</v>
      </c>
      <c r="AB9584" t="s">
        <v>5354</v>
      </c>
      <c r="AO9584" s="171"/>
      <c r="AP9584" s="171"/>
      <c r="AQ9584" s="171"/>
      <c r="AR9584" s="171"/>
    </row>
    <row r="9585" spans="24:44">
      <c r="X9585" t="s">
        <v>30233</v>
      </c>
      <c r="Y9585" t="s">
        <v>386</v>
      </c>
      <c r="Z9585" t="s">
        <v>30234</v>
      </c>
      <c r="AA9585" t="s">
        <v>30235</v>
      </c>
      <c r="AB9585" t="s">
        <v>5354</v>
      </c>
      <c r="AO9585" s="171"/>
      <c r="AP9585" s="171"/>
      <c r="AQ9585" s="171"/>
      <c r="AR9585" s="171"/>
    </row>
    <row r="9586" spans="24:44">
      <c r="X9586" t="s">
        <v>1222</v>
      </c>
      <c r="Y9586" t="s">
        <v>386</v>
      </c>
      <c r="Z9586" t="s">
        <v>30236</v>
      </c>
      <c r="AA9586" t="s">
        <v>1221</v>
      </c>
      <c r="AB9586" t="s">
        <v>5354</v>
      </c>
      <c r="AO9586" s="171"/>
      <c r="AP9586" s="171"/>
      <c r="AQ9586" s="171"/>
      <c r="AR9586" s="171"/>
    </row>
    <row r="9587" spans="24:44">
      <c r="X9587" t="s">
        <v>30237</v>
      </c>
      <c r="Y9587" t="s">
        <v>386</v>
      </c>
      <c r="Z9587" t="s">
        <v>30238</v>
      </c>
      <c r="AA9587" t="s">
        <v>30239</v>
      </c>
      <c r="AB9587" t="s">
        <v>5354</v>
      </c>
      <c r="AO9587" s="171"/>
      <c r="AP9587" s="171"/>
      <c r="AQ9587" s="171"/>
      <c r="AR9587" s="171"/>
    </row>
    <row r="9588" spans="24:44">
      <c r="X9588" t="s">
        <v>1231</v>
      </c>
      <c r="Y9588" t="s">
        <v>386</v>
      </c>
      <c r="Z9588" t="s">
        <v>30240</v>
      </c>
      <c r="AA9588" t="s">
        <v>1230</v>
      </c>
      <c r="AB9588" t="s">
        <v>5354</v>
      </c>
      <c r="AO9588" s="171"/>
      <c r="AP9588" s="171"/>
      <c r="AQ9588" s="171"/>
      <c r="AR9588" s="171"/>
    </row>
    <row r="9589" spans="24:44">
      <c r="X9589" t="s">
        <v>30241</v>
      </c>
      <c r="Y9589" t="s">
        <v>386</v>
      </c>
      <c r="Z9589" t="s">
        <v>30242</v>
      </c>
      <c r="AA9589" t="s">
        <v>30243</v>
      </c>
      <c r="AB9589" t="s">
        <v>5354</v>
      </c>
      <c r="AO9589" s="171"/>
      <c r="AP9589" s="171"/>
      <c r="AQ9589" s="171"/>
      <c r="AR9589" s="171"/>
    </row>
    <row r="9590" spans="24:44">
      <c r="X9590" t="s">
        <v>1239</v>
      </c>
      <c r="Y9590" t="s">
        <v>386</v>
      </c>
      <c r="Z9590" t="s">
        <v>30244</v>
      </c>
      <c r="AA9590" t="s">
        <v>1238</v>
      </c>
      <c r="AB9590" t="s">
        <v>5354</v>
      </c>
      <c r="AO9590" s="171"/>
      <c r="AP9590" s="171"/>
      <c r="AQ9590" s="171"/>
      <c r="AR9590" s="171"/>
    </row>
    <row r="9591" spans="24:44">
      <c r="X9591" t="s">
        <v>30245</v>
      </c>
      <c r="Y9591" t="s">
        <v>386</v>
      </c>
      <c r="Z9591" t="s">
        <v>30246</v>
      </c>
      <c r="AA9591" t="s">
        <v>30247</v>
      </c>
      <c r="AB9591" t="s">
        <v>5354</v>
      </c>
      <c r="AO9591" s="171"/>
      <c r="AP9591" s="171"/>
      <c r="AQ9591" s="171"/>
      <c r="AR9591" s="171"/>
    </row>
    <row r="9592" spans="24:44">
      <c r="X9592" t="s">
        <v>1248</v>
      </c>
      <c r="Y9592" t="s">
        <v>386</v>
      </c>
      <c r="Z9592" t="s">
        <v>30248</v>
      </c>
      <c r="AA9592" t="s">
        <v>1247</v>
      </c>
      <c r="AB9592" t="s">
        <v>5354</v>
      </c>
      <c r="AO9592" s="171"/>
      <c r="AP9592" s="171"/>
      <c r="AQ9592" s="171"/>
      <c r="AR9592" s="171"/>
    </row>
    <row r="9593" spans="24:44">
      <c r="X9593" t="s">
        <v>30249</v>
      </c>
      <c r="Y9593" t="s">
        <v>386</v>
      </c>
      <c r="Z9593" t="s">
        <v>30250</v>
      </c>
      <c r="AA9593" t="s">
        <v>30251</v>
      </c>
      <c r="AB9593" t="s">
        <v>5354</v>
      </c>
      <c r="AO9593" s="171"/>
      <c r="AP9593" s="171"/>
      <c r="AQ9593" s="171"/>
      <c r="AR9593" s="171"/>
    </row>
    <row r="9594" spans="24:44">
      <c r="X9594" t="s">
        <v>1293</v>
      </c>
      <c r="Y9594" t="s">
        <v>386</v>
      </c>
      <c r="Z9594" t="s">
        <v>30252</v>
      </c>
      <c r="AA9594" t="s">
        <v>1292</v>
      </c>
      <c r="AB9594" t="s">
        <v>5354</v>
      </c>
      <c r="AO9594" s="171"/>
      <c r="AP9594" s="171"/>
      <c r="AQ9594" s="171"/>
      <c r="AR9594" s="171"/>
    </row>
    <row r="9595" spans="24:44">
      <c r="X9595" t="s">
        <v>30253</v>
      </c>
      <c r="Y9595" t="s">
        <v>386</v>
      </c>
      <c r="Z9595" t="s">
        <v>30254</v>
      </c>
      <c r="AA9595" t="s">
        <v>30255</v>
      </c>
      <c r="AB9595" t="s">
        <v>5354</v>
      </c>
      <c r="AO9595" s="171"/>
      <c r="AP9595" s="171"/>
      <c r="AQ9595" s="171"/>
      <c r="AR9595" s="171"/>
    </row>
    <row r="9596" spans="24:44">
      <c r="X9596" t="s">
        <v>1213</v>
      </c>
      <c r="Y9596" t="s">
        <v>386</v>
      </c>
      <c r="Z9596" t="s">
        <v>30256</v>
      </c>
      <c r="AA9596" t="s">
        <v>1212</v>
      </c>
      <c r="AB9596" t="s">
        <v>5354</v>
      </c>
      <c r="AO9596" s="171"/>
      <c r="AP9596" s="171"/>
      <c r="AQ9596" s="171"/>
      <c r="AR9596" s="171"/>
    </row>
    <row r="9597" spans="24:44">
      <c r="X9597" t="s">
        <v>30257</v>
      </c>
      <c r="Y9597" t="s">
        <v>386</v>
      </c>
      <c r="Z9597" t="s">
        <v>30258</v>
      </c>
      <c r="AA9597" t="s">
        <v>30259</v>
      </c>
      <c r="AB9597" t="s">
        <v>5354</v>
      </c>
      <c r="AO9597" s="171"/>
      <c r="AP9597" s="171"/>
      <c r="AQ9597" s="171"/>
      <c r="AR9597" s="171"/>
    </row>
    <row r="9598" spans="24:44">
      <c r="X9598" t="s">
        <v>1302</v>
      </c>
      <c r="Y9598" t="s">
        <v>386</v>
      </c>
      <c r="Z9598" t="s">
        <v>30260</v>
      </c>
      <c r="AA9598" t="s">
        <v>1301</v>
      </c>
      <c r="AB9598" t="s">
        <v>5354</v>
      </c>
      <c r="AO9598" s="171"/>
      <c r="AP9598" s="171"/>
      <c r="AQ9598" s="171"/>
      <c r="AR9598" s="171"/>
    </row>
    <row r="9599" spans="24:44">
      <c r="X9599" t="s">
        <v>30261</v>
      </c>
      <c r="Y9599" t="s">
        <v>389</v>
      </c>
      <c r="Z9599" t="s">
        <v>30262</v>
      </c>
      <c r="AA9599" t="s">
        <v>30263</v>
      </c>
      <c r="AB9599" t="s">
        <v>5354</v>
      </c>
      <c r="AO9599" s="171"/>
      <c r="AP9599" s="171"/>
      <c r="AQ9599" s="171"/>
      <c r="AR9599" s="171"/>
    </row>
    <row r="9600" spans="24:44">
      <c r="X9600" t="s">
        <v>1255</v>
      </c>
      <c r="Y9600" t="s">
        <v>386</v>
      </c>
      <c r="Z9600" t="s">
        <v>30264</v>
      </c>
      <c r="AA9600" t="s">
        <v>1254</v>
      </c>
      <c r="AB9600" t="s">
        <v>5354</v>
      </c>
      <c r="AO9600" s="171"/>
      <c r="AP9600" s="171"/>
      <c r="AQ9600" s="171"/>
      <c r="AR9600" s="171"/>
    </row>
    <row r="9601" spans="24:44">
      <c r="X9601" t="s">
        <v>1263</v>
      </c>
      <c r="Y9601" t="s">
        <v>386</v>
      </c>
      <c r="Z9601" t="s">
        <v>30265</v>
      </c>
      <c r="AA9601" t="s">
        <v>1262</v>
      </c>
      <c r="AB9601" t="s">
        <v>5354</v>
      </c>
      <c r="AO9601" s="171"/>
      <c r="AP9601" s="171"/>
      <c r="AQ9601" s="171"/>
      <c r="AR9601" s="171"/>
    </row>
    <row r="9602" spans="24:44">
      <c r="X9602" t="s">
        <v>1273</v>
      </c>
      <c r="Y9602" t="s">
        <v>386</v>
      </c>
      <c r="Z9602" t="s">
        <v>30266</v>
      </c>
      <c r="AA9602" t="s">
        <v>1272</v>
      </c>
      <c r="AB9602" t="s">
        <v>5354</v>
      </c>
      <c r="AO9602" s="171"/>
      <c r="AP9602" s="171"/>
      <c r="AQ9602" s="171"/>
      <c r="AR9602" s="171"/>
    </row>
    <row r="9603" spans="24:44">
      <c r="X9603" t="s">
        <v>1283</v>
      </c>
      <c r="Y9603" t="s">
        <v>386</v>
      </c>
      <c r="Z9603" t="s">
        <v>30267</v>
      </c>
      <c r="AA9603" t="s">
        <v>1282</v>
      </c>
      <c r="AB9603" t="s">
        <v>5354</v>
      </c>
      <c r="AO9603" s="171"/>
      <c r="AP9603" s="171"/>
      <c r="AQ9603" s="171"/>
      <c r="AR9603" s="171"/>
    </row>
    <row r="9604" spans="24:44">
      <c r="X9604" t="s">
        <v>1309</v>
      </c>
      <c r="Y9604" t="s">
        <v>386</v>
      </c>
      <c r="Z9604" t="s">
        <v>30268</v>
      </c>
      <c r="AA9604" t="s">
        <v>1308</v>
      </c>
      <c r="AB9604" t="s">
        <v>5354</v>
      </c>
      <c r="AO9604" s="171"/>
      <c r="AP9604" s="171"/>
      <c r="AQ9604" s="171"/>
      <c r="AR9604" s="171"/>
    </row>
    <row r="9605" spans="24:44">
      <c r="X9605" t="s">
        <v>3290</v>
      </c>
      <c r="Y9605" t="s">
        <v>386</v>
      </c>
      <c r="Z9605" t="s">
        <v>30269</v>
      </c>
      <c r="AA9605" t="s">
        <v>22398</v>
      </c>
      <c r="AB9605" t="s">
        <v>125</v>
      </c>
      <c r="AO9605" s="171"/>
      <c r="AP9605" s="171"/>
      <c r="AQ9605" s="171"/>
      <c r="AR9605" s="171"/>
    </row>
    <row r="9606" spans="24:44">
      <c r="X9606" t="s">
        <v>3293</v>
      </c>
      <c r="Y9606" t="s">
        <v>386</v>
      </c>
      <c r="Z9606" t="s">
        <v>30270</v>
      </c>
      <c r="AA9606" t="s">
        <v>22398</v>
      </c>
      <c r="AB9606" t="s">
        <v>125</v>
      </c>
      <c r="AO9606" s="171"/>
      <c r="AP9606" s="171"/>
      <c r="AQ9606" s="171"/>
      <c r="AR9606" s="171"/>
    </row>
    <row r="9607" spans="24:44">
      <c r="X9607" t="s">
        <v>30271</v>
      </c>
      <c r="Y9607" t="s">
        <v>386</v>
      </c>
      <c r="Z9607" t="s">
        <v>30272</v>
      </c>
      <c r="AA9607" t="s">
        <v>30273</v>
      </c>
      <c r="AB9607" t="s">
        <v>125</v>
      </c>
      <c r="AO9607" s="171"/>
      <c r="AP9607" s="171"/>
      <c r="AQ9607" s="171"/>
      <c r="AR9607" s="171"/>
    </row>
    <row r="9608" spans="24:44">
      <c r="X9608" t="s">
        <v>1315</v>
      </c>
      <c r="Y9608" t="s">
        <v>386</v>
      </c>
      <c r="Z9608" t="s">
        <v>30274</v>
      </c>
      <c r="AA9608" t="s">
        <v>1168</v>
      </c>
      <c r="AB9608" t="s">
        <v>10553</v>
      </c>
      <c r="AO9608" s="171"/>
      <c r="AP9608" s="171"/>
      <c r="AQ9608" s="171"/>
      <c r="AR9608" s="171"/>
    </row>
    <row r="9609" spans="24:44">
      <c r="X9609" t="s">
        <v>30275</v>
      </c>
      <c r="Y9609" t="s">
        <v>386</v>
      </c>
      <c r="Z9609" t="s">
        <v>30276</v>
      </c>
      <c r="AA9609" t="s">
        <v>1168</v>
      </c>
      <c r="AB9609" t="s">
        <v>10553</v>
      </c>
      <c r="AO9609" s="171"/>
      <c r="AP9609" s="171"/>
      <c r="AQ9609" s="171"/>
      <c r="AR9609" s="171"/>
    </row>
    <row r="9610" spans="24:44">
      <c r="X9610" t="s">
        <v>30277</v>
      </c>
      <c r="Y9610" t="s">
        <v>386</v>
      </c>
      <c r="Z9610" t="s">
        <v>30278</v>
      </c>
      <c r="AA9610" t="s">
        <v>30279</v>
      </c>
      <c r="AB9610" t="s">
        <v>125</v>
      </c>
      <c r="AO9610" s="171"/>
      <c r="AP9610" s="171"/>
      <c r="AQ9610" s="171"/>
      <c r="AR9610" s="171"/>
    </row>
    <row r="9611" spans="24:44">
      <c r="X9611" t="s">
        <v>30280</v>
      </c>
      <c r="Y9611" t="s">
        <v>386</v>
      </c>
      <c r="Z9611" t="s">
        <v>30281</v>
      </c>
      <c r="AA9611" t="s">
        <v>30279</v>
      </c>
      <c r="AB9611" t="s">
        <v>125</v>
      </c>
      <c r="AO9611" s="171"/>
      <c r="AP9611" s="171"/>
      <c r="AQ9611" s="171"/>
      <c r="AR9611" s="171"/>
    </row>
    <row r="9612" spans="24:44">
      <c r="X9612" t="s">
        <v>30282</v>
      </c>
      <c r="Y9612" t="s">
        <v>386</v>
      </c>
      <c r="Z9612" t="s">
        <v>30283</v>
      </c>
      <c r="AA9612" t="s">
        <v>30279</v>
      </c>
      <c r="AB9612" t="s">
        <v>125</v>
      </c>
      <c r="AO9612" s="171"/>
      <c r="AP9612" s="171"/>
      <c r="AQ9612" s="171"/>
      <c r="AR9612" s="171"/>
    </row>
    <row r="9613" spans="24:44">
      <c r="X9613" t="s">
        <v>30284</v>
      </c>
      <c r="Y9613" t="s">
        <v>386</v>
      </c>
      <c r="Z9613" t="s">
        <v>30285</v>
      </c>
      <c r="AA9613" t="s">
        <v>30279</v>
      </c>
      <c r="AB9613" t="s">
        <v>125</v>
      </c>
      <c r="AO9613" s="171"/>
      <c r="AP9613" s="171"/>
      <c r="AQ9613" s="171"/>
      <c r="AR9613" s="171"/>
    </row>
    <row r="9614" spans="24:44">
      <c r="X9614" t="s">
        <v>30286</v>
      </c>
      <c r="Y9614" t="s">
        <v>389</v>
      </c>
      <c r="Z9614" t="s">
        <v>30287</v>
      </c>
      <c r="AA9614" t="s">
        <v>30279</v>
      </c>
      <c r="AB9614" t="s">
        <v>125</v>
      </c>
      <c r="AO9614" s="171"/>
      <c r="AP9614" s="171"/>
      <c r="AQ9614" s="171"/>
      <c r="AR9614" s="171"/>
    </row>
    <row r="9615" spans="24:44">
      <c r="X9615" t="s">
        <v>30288</v>
      </c>
      <c r="Y9615" t="s">
        <v>386</v>
      </c>
      <c r="Z9615" t="s">
        <v>30289</v>
      </c>
      <c r="AA9615" t="s">
        <v>28029</v>
      </c>
      <c r="AB9615" t="s">
        <v>125</v>
      </c>
      <c r="AO9615" s="171"/>
      <c r="AP9615" s="171"/>
      <c r="AQ9615" s="171"/>
      <c r="AR9615" s="171"/>
    </row>
    <row r="9616" spans="24:44">
      <c r="X9616" t="s">
        <v>30290</v>
      </c>
      <c r="Y9616" t="s">
        <v>386</v>
      </c>
      <c r="Z9616" t="s">
        <v>30289</v>
      </c>
      <c r="AA9616" t="s">
        <v>23806</v>
      </c>
      <c r="AB9616" t="s">
        <v>5354</v>
      </c>
      <c r="AO9616" s="171"/>
      <c r="AP9616" s="171"/>
      <c r="AQ9616" s="171"/>
      <c r="AR9616" s="171"/>
    </row>
    <row r="9617" spans="24:44">
      <c r="X9617" t="s">
        <v>30291</v>
      </c>
      <c r="Y9617" t="s">
        <v>386</v>
      </c>
      <c r="Z9617" t="s">
        <v>30292</v>
      </c>
      <c r="AA9617" t="s">
        <v>23806</v>
      </c>
      <c r="AB9617" t="s">
        <v>5354</v>
      </c>
      <c r="AO9617" s="171"/>
      <c r="AP9617" s="171"/>
      <c r="AQ9617" s="171"/>
      <c r="AR9617" s="171"/>
    </row>
    <row r="9618" spans="24:44">
      <c r="X9618" t="s">
        <v>30293</v>
      </c>
      <c r="Y9618" t="s">
        <v>386</v>
      </c>
      <c r="Z9618" t="s">
        <v>30281</v>
      </c>
      <c r="AA9618" t="s">
        <v>23806</v>
      </c>
      <c r="AB9618" t="s">
        <v>5354</v>
      </c>
      <c r="AO9618" s="171"/>
      <c r="AP9618" s="171"/>
      <c r="AQ9618" s="171"/>
      <c r="AR9618" s="171"/>
    </row>
    <row r="9619" spans="24:44">
      <c r="X9619" t="s">
        <v>30294</v>
      </c>
      <c r="Y9619" t="s">
        <v>386</v>
      </c>
      <c r="Z9619" t="s">
        <v>30283</v>
      </c>
      <c r="AA9619" t="s">
        <v>23806</v>
      </c>
      <c r="AB9619" t="s">
        <v>5354</v>
      </c>
      <c r="AO9619" s="171"/>
      <c r="AP9619" s="171"/>
      <c r="AQ9619" s="171"/>
      <c r="AR9619" s="171"/>
    </row>
    <row r="9620" spans="24:44">
      <c r="X9620" t="s">
        <v>30295</v>
      </c>
      <c r="Y9620" t="s">
        <v>386</v>
      </c>
      <c r="Z9620" t="s">
        <v>30285</v>
      </c>
      <c r="AA9620" t="s">
        <v>23806</v>
      </c>
      <c r="AB9620" t="s">
        <v>5354</v>
      </c>
      <c r="AO9620" s="171"/>
      <c r="AP9620" s="171"/>
      <c r="AQ9620" s="171"/>
      <c r="AR9620" s="171"/>
    </row>
    <row r="9621" spans="24:44">
      <c r="X9621" t="s">
        <v>30296</v>
      </c>
      <c r="Y9621" t="s">
        <v>386</v>
      </c>
      <c r="Z9621" t="s">
        <v>30297</v>
      </c>
      <c r="AA9621" t="s">
        <v>23806</v>
      </c>
      <c r="AB9621" t="s">
        <v>5354</v>
      </c>
      <c r="AO9621" s="171"/>
      <c r="AP9621" s="171"/>
      <c r="AQ9621" s="171"/>
      <c r="AR9621" s="171"/>
    </row>
    <row r="9622" spans="24:44">
      <c r="X9622" t="s">
        <v>30298</v>
      </c>
      <c r="Y9622" t="s">
        <v>389</v>
      </c>
      <c r="Z9622" t="s">
        <v>30299</v>
      </c>
      <c r="AA9622" t="s">
        <v>23806</v>
      </c>
      <c r="AB9622" t="s">
        <v>5354</v>
      </c>
      <c r="AO9622" s="171"/>
      <c r="AP9622" s="171"/>
      <c r="AQ9622" s="171"/>
      <c r="AR9622" s="171"/>
    </row>
    <row r="9623" spans="24:44">
      <c r="X9623" t="s">
        <v>30300</v>
      </c>
      <c r="Y9623" t="s">
        <v>386</v>
      </c>
      <c r="Z9623" t="s">
        <v>30301</v>
      </c>
      <c r="AA9623" t="s">
        <v>26495</v>
      </c>
      <c r="AB9623" t="s">
        <v>125</v>
      </c>
      <c r="AO9623" s="171"/>
      <c r="AP9623" s="171"/>
      <c r="AQ9623" s="171"/>
      <c r="AR9623" s="171"/>
    </row>
    <row r="9624" spans="24:44">
      <c r="X9624" t="s">
        <v>30302</v>
      </c>
      <c r="Y9624" t="s">
        <v>386</v>
      </c>
      <c r="Z9624" t="s">
        <v>30303</v>
      </c>
      <c r="AA9624" t="s">
        <v>30304</v>
      </c>
      <c r="AB9624" t="s">
        <v>125</v>
      </c>
      <c r="AO9624" s="171"/>
      <c r="AP9624" s="171"/>
      <c r="AQ9624" s="171"/>
      <c r="AR9624" s="171"/>
    </row>
    <row r="9625" spans="24:44">
      <c r="X9625" t="s">
        <v>30305</v>
      </c>
      <c r="Y9625" t="s">
        <v>389</v>
      </c>
      <c r="Z9625" t="s">
        <v>30287</v>
      </c>
      <c r="AA9625" t="s">
        <v>23806</v>
      </c>
      <c r="AB9625" t="s">
        <v>5354</v>
      </c>
      <c r="AO9625" s="171"/>
      <c r="AP9625" s="171"/>
      <c r="AQ9625" s="171"/>
      <c r="AR9625" s="171"/>
    </row>
    <row r="9626" spans="24:44">
      <c r="X9626" t="s">
        <v>30306</v>
      </c>
      <c r="Y9626" t="s">
        <v>386</v>
      </c>
      <c r="Z9626" t="s">
        <v>30307</v>
      </c>
      <c r="AA9626" t="s">
        <v>30308</v>
      </c>
      <c r="AB9626" t="s">
        <v>5354</v>
      </c>
      <c r="AO9626" s="171"/>
      <c r="AP9626" s="171"/>
      <c r="AQ9626" s="171"/>
      <c r="AR9626" s="171"/>
    </row>
    <row r="9627" spans="24:44">
      <c r="X9627" t="s">
        <v>30309</v>
      </c>
      <c r="Y9627" t="s">
        <v>386</v>
      </c>
      <c r="Z9627" t="s">
        <v>30310</v>
      </c>
      <c r="AA9627" t="s">
        <v>30311</v>
      </c>
      <c r="AB9627" t="s">
        <v>5354</v>
      </c>
      <c r="AO9627" s="171"/>
      <c r="AP9627" s="171"/>
      <c r="AQ9627" s="171"/>
      <c r="AR9627" s="171"/>
    </row>
    <row r="9628" spans="24:44">
      <c r="X9628" t="s">
        <v>30312</v>
      </c>
      <c r="Y9628" t="s">
        <v>386</v>
      </c>
      <c r="Z9628" t="s">
        <v>30313</v>
      </c>
      <c r="AA9628" t="s">
        <v>30314</v>
      </c>
      <c r="AB9628" t="s">
        <v>5354</v>
      </c>
      <c r="AO9628" s="171"/>
      <c r="AP9628" s="171"/>
      <c r="AQ9628" s="171"/>
      <c r="AR9628" s="171"/>
    </row>
    <row r="9629" spans="24:44">
      <c r="X9629" t="s">
        <v>30315</v>
      </c>
      <c r="Y9629" t="s">
        <v>386</v>
      </c>
      <c r="Z9629" t="s">
        <v>30316</v>
      </c>
      <c r="AA9629" t="s">
        <v>30317</v>
      </c>
      <c r="AB9629" t="s">
        <v>5354</v>
      </c>
      <c r="AO9629" s="171"/>
      <c r="AP9629" s="171"/>
      <c r="AQ9629" s="171"/>
      <c r="AR9629" s="171"/>
    </row>
    <row r="9630" spans="24:44">
      <c r="X9630" t="s">
        <v>30318</v>
      </c>
      <c r="Y9630" t="s">
        <v>386</v>
      </c>
      <c r="Z9630" t="s">
        <v>30319</v>
      </c>
      <c r="AA9630" t="s">
        <v>30320</v>
      </c>
      <c r="AB9630" t="s">
        <v>5354</v>
      </c>
      <c r="AO9630" s="171"/>
      <c r="AP9630" s="171"/>
      <c r="AQ9630" s="171"/>
      <c r="AR9630" s="171"/>
    </row>
    <row r="9631" spans="24:44">
      <c r="X9631" t="s">
        <v>30321</v>
      </c>
      <c r="Y9631" t="s">
        <v>389</v>
      </c>
      <c r="Z9631" t="s">
        <v>30322</v>
      </c>
      <c r="AA9631" t="s">
        <v>22509</v>
      </c>
      <c r="AB9631" t="s">
        <v>5354</v>
      </c>
      <c r="AO9631" s="171"/>
      <c r="AP9631" s="171"/>
      <c r="AQ9631" s="171"/>
      <c r="AR9631" s="171"/>
    </row>
    <row r="9632" spans="24:44">
      <c r="X9632" t="s">
        <v>30323</v>
      </c>
      <c r="Y9632" t="s">
        <v>389</v>
      </c>
      <c r="Z9632" t="s">
        <v>30324</v>
      </c>
      <c r="AA9632" t="s">
        <v>23806</v>
      </c>
      <c r="AB9632" t="s">
        <v>5354</v>
      </c>
      <c r="AO9632" s="171"/>
      <c r="AP9632" s="171"/>
      <c r="AQ9632" s="171"/>
      <c r="AR9632" s="171"/>
    </row>
    <row r="9633" spans="24:44">
      <c r="X9633" t="s">
        <v>30325</v>
      </c>
      <c r="Y9633" t="s">
        <v>386</v>
      </c>
      <c r="Z9633" t="s">
        <v>30326</v>
      </c>
      <c r="AA9633" t="s">
        <v>30327</v>
      </c>
      <c r="AB9633" t="s">
        <v>5354</v>
      </c>
      <c r="AO9633" s="171"/>
      <c r="AP9633" s="171"/>
      <c r="AQ9633" s="171"/>
      <c r="AR9633" s="171"/>
    </row>
    <row r="9634" spans="24:44">
      <c r="X9634" t="s">
        <v>30328</v>
      </c>
      <c r="Y9634" t="s">
        <v>386</v>
      </c>
      <c r="Z9634" t="s">
        <v>30329</v>
      </c>
      <c r="AA9634" t="s">
        <v>30330</v>
      </c>
      <c r="AB9634" t="s">
        <v>5354</v>
      </c>
      <c r="AO9634" s="171"/>
      <c r="AP9634" s="171"/>
      <c r="AQ9634" s="171"/>
      <c r="AR9634" s="171"/>
    </row>
    <row r="9635" spans="24:44">
      <c r="X9635" t="s">
        <v>30331</v>
      </c>
      <c r="Y9635" t="s">
        <v>386</v>
      </c>
      <c r="Z9635" t="s">
        <v>30332</v>
      </c>
      <c r="AA9635" t="s">
        <v>30333</v>
      </c>
      <c r="AB9635" t="s">
        <v>5354</v>
      </c>
      <c r="AO9635" s="171"/>
      <c r="AP9635" s="171"/>
      <c r="AQ9635" s="171"/>
      <c r="AR9635" s="171"/>
    </row>
    <row r="9636" spans="24:44">
      <c r="X9636" t="s">
        <v>30334</v>
      </c>
      <c r="Y9636" t="s">
        <v>386</v>
      </c>
      <c r="Z9636" t="s">
        <v>30335</v>
      </c>
      <c r="AA9636" t="s">
        <v>30336</v>
      </c>
      <c r="AB9636" t="s">
        <v>5354</v>
      </c>
      <c r="AO9636" s="171"/>
      <c r="AP9636" s="171"/>
      <c r="AQ9636" s="171"/>
      <c r="AR9636" s="171"/>
    </row>
    <row r="9637" spans="24:44">
      <c r="X9637" t="s">
        <v>30337</v>
      </c>
      <c r="Y9637" t="s">
        <v>386</v>
      </c>
      <c r="Z9637" t="s">
        <v>30338</v>
      </c>
      <c r="AA9637" t="s">
        <v>30339</v>
      </c>
      <c r="AB9637" t="s">
        <v>5354</v>
      </c>
      <c r="AO9637" s="171"/>
      <c r="AP9637" s="171"/>
      <c r="AQ9637" s="171"/>
      <c r="AR9637" s="171"/>
    </row>
    <row r="9638" spans="24:44">
      <c r="X9638" t="s">
        <v>30340</v>
      </c>
      <c r="Y9638" t="s">
        <v>386</v>
      </c>
      <c r="Z9638" t="s">
        <v>30341</v>
      </c>
      <c r="AA9638" t="s">
        <v>30342</v>
      </c>
      <c r="AB9638" t="s">
        <v>5354</v>
      </c>
      <c r="AO9638" s="171"/>
      <c r="AP9638" s="171"/>
      <c r="AQ9638" s="171"/>
      <c r="AR9638" s="171"/>
    </row>
    <row r="9639" spans="24:44">
      <c r="X9639" t="s">
        <v>30343</v>
      </c>
      <c r="Y9639" t="s">
        <v>386</v>
      </c>
      <c r="Z9639" t="s">
        <v>30344</v>
      </c>
      <c r="AA9639" t="s">
        <v>30345</v>
      </c>
      <c r="AB9639" t="s">
        <v>5354</v>
      </c>
      <c r="AO9639" s="171"/>
      <c r="AP9639" s="171"/>
      <c r="AQ9639" s="171"/>
      <c r="AR9639" s="171"/>
    </row>
    <row r="9640" spans="24:44">
      <c r="X9640" t="s">
        <v>30346</v>
      </c>
      <c r="Y9640" t="s">
        <v>389</v>
      </c>
      <c r="Z9640" t="s">
        <v>30347</v>
      </c>
      <c r="AA9640" t="s">
        <v>22509</v>
      </c>
      <c r="AB9640" t="s">
        <v>5354</v>
      </c>
      <c r="AO9640" s="171"/>
      <c r="AP9640" s="171"/>
      <c r="AQ9640" s="171"/>
      <c r="AR9640" s="171"/>
    </row>
    <row r="9641" spans="24:44">
      <c r="X9641" t="s">
        <v>5856</v>
      </c>
      <c r="Y9641" t="s">
        <v>386</v>
      </c>
      <c r="Z9641" t="s">
        <v>30348</v>
      </c>
      <c r="AA9641" t="s">
        <v>997</v>
      </c>
      <c r="AB9641" t="s">
        <v>10553</v>
      </c>
      <c r="AO9641" s="171"/>
      <c r="AP9641" s="171"/>
      <c r="AQ9641" s="171"/>
      <c r="AR9641" s="171"/>
    </row>
    <row r="9642" spans="24:44">
      <c r="X9642" t="s">
        <v>30349</v>
      </c>
      <c r="Y9642" t="s">
        <v>386</v>
      </c>
      <c r="Z9642" t="s">
        <v>30350</v>
      </c>
      <c r="AA9642" t="s">
        <v>25180</v>
      </c>
      <c r="AB9642" t="s">
        <v>5354</v>
      </c>
      <c r="AO9642" s="171"/>
      <c r="AP9642" s="171"/>
      <c r="AQ9642" s="171"/>
      <c r="AR9642" s="171"/>
    </row>
    <row r="9643" spans="24:44">
      <c r="X9643" t="s">
        <v>3297</v>
      </c>
      <c r="Y9643" t="s">
        <v>386</v>
      </c>
      <c r="Z9643" t="s">
        <v>30351</v>
      </c>
      <c r="AA9643" t="s">
        <v>22398</v>
      </c>
      <c r="AB9643" t="s">
        <v>125</v>
      </c>
      <c r="AO9643" s="171"/>
      <c r="AP9643" s="171"/>
      <c r="AQ9643" s="171"/>
      <c r="AR9643" s="171"/>
    </row>
    <row r="9644" spans="24:44">
      <c r="X9644" t="s">
        <v>4686</v>
      </c>
      <c r="Y9644" t="s">
        <v>386</v>
      </c>
      <c r="Z9644" t="s">
        <v>30352</v>
      </c>
      <c r="AA9644" t="s">
        <v>22398</v>
      </c>
      <c r="AB9644" t="s">
        <v>125</v>
      </c>
      <c r="AO9644" s="171"/>
      <c r="AP9644" s="171"/>
      <c r="AQ9644" s="171"/>
      <c r="AR9644" s="171"/>
    </row>
    <row r="9645" spans="24:44">
      <c r="X9645" t="s">
        <v>30353</v>
      </c>
      <c r="Y9645" t="s">
        <v>389</v>
      </c>
      <c r="Z9645" t="s">
        <v>30354</v>
      </c>
      <c r="AA9645" t="s">
        <v>24443</v>
      </c>
      <c r="AB9645" t="s">
        <v>125</v>
      </c>
      <c r="AO9645" s="171"/>
      <c r="AP9645" s="171"/>
      <c r="AQ9645" s="171"/>
      <c r="AR9645" s="171"/>
    </row>
    <row r="9646" spans="24:44">
      <c r="X9646" t="s">
        <v>30355</v>
      </c>
      <c r="Y9646" t="s">
        <v>389</v>
      </c>
      <c r="Z9646" t="s">
        <v>30356</v>
      </c>
      <c r="AA9646" t="s">
        <v>22509</v>
      </c>
      <c r="AB9646" t="s">
        <v>5354</v>
      </c>
      <c r="AO9646" s="171"/>
      <c r="AP9646" s="171"/>
      <c r="AQ9646" s="171"/>
      <c r="AR9646" s="171"/>
    </row>
    <row r="9647" spans="24:44">
      <c r="X9647" t="s">
        <v>4852</v>
      </c>
      <c r="Y9647" t="s">
        <v>386</v>
      </c>
      <c r="Z9647" t="s">
        <v>30357</v>
      </c>
      <c r="AA9647" t="s">
        <v>28146</v>
      </c>
      <c r="AB9647" t="s">
        <v>125</v>
      </c>
      <c r="AO9647" s="171"/>
      <c r="AP9647" s="171"/>
      <c r="AQ9647" s="171"/>
      <c r="AR9647" s="171"/>
    </row>
    <row r="9648" spans="24:44">
      <c r="X9648" t="s">
        <v>30358</v>
      </c>
      <c r="Y9648" t="s">
        <v>389</v>
      </c>
      <c r="Z9648" t="s">
        <v>30359</v>
      </c>
      <c r="AA9648" t="s">
        <v>22509</v>
      </c>
      <c r="AB9648" t="s">
        <v>5354</v>
      </c>
      <c r="AO9648" s="171"/>
      <c r="AP9648" s="171"/>
      <c r="AQ9648" s="171"/>
      <c r="AR9648" s="171"/>
    </row>
    <row r="9649" spans="24:44">
      <c r="X9649" t="s">
        <v>30360</v>
      </c>
      <c r="Y9649" t="s">
        <v>389</v>
      </c>
      <c r="Z9649" t="s">
        <v>30361</v>
      </c>
      <c r="AA9649" t="s">
        <v>762</v>
      </c>
      <c r="AB9649" t="s">
        <v>27031</v>
      </c>
      <c r="AO9649" s="171"/>
      <c r="AP9649" s="171"/>
      <c r="AQ9649" s="171"/>
      <c r="AR9649" s="171"/>
    </row>
    <row r="9650" spans="24:44">
      <c r="X9650" t="s">
        <v>30362</v>
      </c>
      <c r="Y9650" t="s">
        <v>389</v>
      </c>
      <c r="Z9650" t="s">
        <v>30363</v>
      </c>
      <c r="AA9650" t="s">
        <v>740</v>
      </c>
      <c r="AB9650" t="s">
        <v>10553</v>
      </c>
      <c r="AO9650" s="171"/>
      <c r="AP9650" s="171"/>
      <c r="AQ9650" s="171"/>
      <c r="AR9650" s="171"/>
    </row>
    <row r="9651" spans="24:44">
      <c r="X9651" t="s">
        <v>4689</v>
      </c>
      <c r="Y9651" t="s">
        <v>386</v>
      </c>
      <c r="Z9651" t="s">
        <v>30364</v>
      </c>
      <c r="AA9651" t="s">
        <v>762</v>
      </c>
      <c r="AB9651" t="s">
        <v>27031</v>
      </c>
      <c r="AO9651" s="171"/>
      <c r="AP9651" s="171"/>
      <c r="AQ9651" s="171"/>
      <c r="AR9651" s="171"/>
    </row>
    <row r="9652" spans="24:44">
      <c r="X9652" t="s">
        <v>4693</v>
      </c>
      <c r="Y9652" t="s">
        <v>386</v>
      </c>
      <c r="Z9652" t="s">
        <v>30365</v>
      </c>
      <c r="AA9652" t="s">
        <v>997</v>
      </c>
      <c r="AB9652" t="s">
        <v>10553</v>
      </c>
      <c r="AO9652" s="171"/>
      <c r="AP9652" s="171"/>
      <c r="AQ9652" s="171"/>
      <c r="AR9652" s="171"/>
    </row>
    <row r="9653" spans="24:44">
      <c r="X9653" t="s">
        <v>4856</v>
      </c>
      <c r="Y9653" t="s">
        <v>386</v>
      </c>
      <c r="Z9653" t="s">
        <v>30366</v>
      </c>
      <c r="AA9653" t="s">
        <v>28146</v>
      </c>
      <c r="AB9653" t="s">
        <v>125</v>
      </c>
      <c r="AO9653" s="171"/>
      <c r="AP9653" s="171"/>
      <c r="AQ9653" s="171"/>
      <c r="AR9653" s="171"/>
    </row>
    <row r="9654" spans="24:44">
      <c r="X9654" t="s">
        <v>30367</v>
      </c>
      <c r="Y9654" t="s">
        <v>389</v>
      </c>
      <c r="Z9654" t="s">
        <v>30368</v>
      </c>
      <c r="AA9654" t="s">
        <v>22509</v>
      </c>
      <c r="AB9654" t="s">
        <v>5354</v>
      </c>
      <c r="AO9654" s="171"/>
      <c r="AP9654" s="171"/>
      <c r="AQ9654" s="171"/>
      <c r="AR9654" s="171"/>
    </row>
    <row r="9655" spans="24:44">
      <c r="X9655" t="s">
        <v>30369</v>
      </c>
      <c r="Y9655" t="s">
        <v>389</v>
      </c>
      <c r="Z9655" t="s">
        <v>30370</v>
      </c>
      <c r="AA9655" t="s">
        <v>22509</v>
      </c>
      <c r="AB9655" t="s">
        <v>5354</v>
      </c>
      <c r="AO9655" s="171"/>
      <c r="AP9655" s="171"/>
      <c r="AQ9655" s="171"/>
      <c r="AR9655" s="171"/>
    </row>
    <row r="9656" spans="24:44">
      <c r="X9656" t="s">
        <v>4223</v>
      </c>
      <c r="Y9656" t="s">
        <v>386</v>
      </c>
      <c r="Z9656" t="s">
        <v>30371</v>
      </c>
      <c r="AA9656" t="s">
        <v>28146</v>
      </c>
      <c r="AB9656" t="s">
        <v>125</v>
      </c>
      <c r="AO9656" s="171"/>
      <c r="AP9656" s="171"/>
      <c r="AQ9656" s="171"/>
      <c r="AR9656" s="171"/>
    </row>
    <row r="9657" spans="24:44">
      <c r="X9657" t="s">
        <v>30372</v>
      </c>
      <c r="Y9657" t="s">
        <v>386</v>
      </c>
      <c r="Z9657" t="s">
        <v>30373</v>
      </c>
      <c r="AA9657" t="s">
        <v>23416</v>
      </c>
      <c r="AB9657" t="s">
        <v>125</v>
      </c>
      <c r="AO9657" s="171"/>
      <c r="AP9657" s="171"/>
      <c r="AQ9657" s="171"/>
      <c r="AR9657" s="171"/>
    </row>
    <row r="9658" spans="24:44">
      <c r="X9658" t="s">
        <v>30374</v>
      </c>
      <c r="Y9658" t="s">
        <v>389</v>
      </c>
      <c r="Z9658" t="s">
        <v>30375</v>
      </c>
      <c r="AA9658" t="s">
        <v>25180</v>
      </c>
      <c r="AB9658" t="s">
        <v>5354</v>
      </c>
      <c r="AO9658" s="171"/>
      <c r="AP9658" s="171"/>
      <c r="AQ9658" s="171"/>
      <c r="AR9658" s="171"/>
    </row>
    <row r="9659" spans="24:44">
      <c r="X9659" t="s">
        <v>30376</v>
      </c>
      <c r="Y9659" t="s">
        <v>389</v>
      </c>
      <c r="Z9659" t="s">
        <v>30377</v>
      </c>
      <c r="AA9659" t="s">
        <v>1063</v>
      </c>
      <c r="AB9659" t="s">
        <v>10553</v>
      </c>
      <c r="AO9659" s="171"/>
      <c r="AP9659" s="171"/>
      <c r="AQ9659" s="171"/>
      <c r="AR9659" s="171"/>
    </row>
    <row r="9660" spans="24:44">
      <c r="X9660" t="s">
        <v>30378</v>
      </c>
      <c r="Y9660" t="s">
        <v>386</v>
      </c>
      <c r="Z9660" t="s">
        <v>30379</v>
      </c>
      <c r="AA9660" t="s">
        <v>25180</v>
      </c>
      <c r="AB9660" t="s">
        <v>5354</v>
      </c>
      <c r="AO9660" s="171"/>
      <c r="AP9660" s="171"/>
      <c r="AQ9660" s="171"/>
      <c r="AR9660" s="171"/>
    </row>
    <row r="9661" spans="24:44">
      <c r="X9661" t="s">
        <v>4698</v>
      </c>
      <c r="Y9661" t="s">
        <v>386</v>
      </c>
      <c r="Z9661" t="s">
        <v>30380</v>
      </c>
      <c r="AA9661" t="s">
        <v>22398</v>
      </c>
      <c r="AB9661" t="s">
        <v>125</v>
      </c>
      <c r="AO9661" s="171"/>
      <c r="AP9661" s="171"/>
      <c r="AQ9661" s="171"/>
      <c r="AR9661" s="171"/>
    </row>
    <row r="9662" spans="24:44">
      <c r="X9662" t="s">
        <v>30381</v>
      </c>
      <c r="Y9662" t="s">
        <v>389</v>
      </c>
      <c r="Z9662" t="s">
        <v>30382</v>
      </c>
      <c r="AA9662" t="s">
        <v>22398</v>
      </c>
      <c r="AB9662" t="s">
        <v>125</v>
      </c>
      <c r="AO9662" s="171"/>
      <c r="AP9662" s="171"/>
      <c r="AQ9662" s="171"/>
      <c r="AR9662" s="171"/>
    </row>
    <row r="9663" spans="24:44">
      <c r="X9663" t="s">
        <v>3301</v>
      </c>
      <c r="Y9663" t="s">
        <v>386</v>
      </c>
      <c r="Z9663" t="s">
        <v>30383</v>
      </c>
      <c r="AA9663" t="s">
        <v>22398</v>
      </c>
      <c r="AB9663" t="s">
        <v>125</v>
      </c>
      <c r="AO9663" s="171"/>
      <c r="AP9663" s="171"/>
      <c r="AQ9663" s="171"/>
      <c r="AR9663" s="171"/>
    </row>
    <row r="9664" spans="24:44">
      <c r="X9664" t="s">
        <v>30384</v>
      </c>
      <c r="Y9664" t="s">
        <v>389</v>
      </c>
      <c r="Z9664" t="s">
        <v>30385</v>
      </c>
      <c r="AA9664" t="s">
        <v>22509</v>
      </c>
      <c r="AB9664" t="s">
        <v>5354</v>
      </c>
      <c r="AO9664" s="171"/>
      <c r="AP9664" s="171"/>
      <c r="AQ9664" s="171"/>
      <c r="AR9664" s="171"/>
    </row>
    <row r="9665" spans="24:44">
      <c r="X9665" t="s">
        <v>30386</v>
      </c>
      <c r="Y9665" t="s">
        <v>386</v>
      </c>
      <c r="Z9665" t="s">
        <v>30387</v>
      </c>
      <c r="AA9665" t="s">
        <v>25180</v>
      </c>
      <c r="AB9665" t="s">
        <v>5354</v>
      </c>
      <c r="AO9665" s="171"/>
      <c r="AP9665" s="171"/>
      <c r="AQ9665" s="171"/>
      <c r="AR9665" s="171"/>
    </row>
    <row r="9666" spans="24:44">
      <c r="X9666" t="s">
        <v>30388</v>
      </c>
      <c r="Y9666" t="s">
        <v>389</v>
      </c>
      <c r="Z9666" t="s">
        <v>30389</v>
      </c>
      <c r="AA9666" t="s">
        <v>25180</v>
      </c>
      <c r="AB9666" t="s">
        <v>5354</v>
      </c>
      <c r="AO9666" s="171"/>
      <c r="AP9666" s="171"/>
      <c r="AQ9666" s="171"/>
      <c r="AR9666" s="171"/>
    </row>
    <row r="9667" spans="24:44">
      <c r="X9667" t="s">
        <v>30390</v>
      </c>
      <c r="Y9667" t="s">
        <v>386</v>
      </c>
      <c r="Z9667" t="s">
        <v>30391</v>
      </c>
      <c r="AA9667" t="s">
        <v>25180</v>
      </c>
      <c r="AB9667" t="s">
        <v>5354</v>
      </c>
      <c r="AO9667" s="171"/>
      <c r="AP9667" s="171"/>
      <c r="AQ9667" s="171"/>
      <c r="AR9667" s="171"/>
    </row>
    <row r="9668" spans="24:44">
      <c r="X9668" t="s">
        <v>30392</v>
      </c>
      <c r="Y9668" t="s">
        <v>386</v>
      </c>
      <c r="Z9668" t="s">
        <v>30393</v>
      </c>
      <c r="AA9668" t="s">
        <v>25180</v>
      </c>
      <c r="AB9668" t="s">
        <v>5354</v>
      </c>
      <c r="AO9668" s="171"/>
      <c r="AP9668" s="171"/>
      <c r="AQ9668" s="171"/>
      <c r="AR9668" s="171"/>
    </row>
    <row r="9669" spans="24:44">
      <c r="X9669" t="s">
        <v>30394</v>
      </c>
      <c r="Y9669" t="s">
        <v>389</v>
      </c>
      <c r="Z9669" t="s">
        <v>30395</v>
      </c>
      <c r="AA9669" t="s">
        <v>25180</v>
      </c>
      <c r="AB9669" t="s">
        <v>5354</v>
      </c>
      <c r="AO9669" s="171"/>
      <c r="AP9669" s="171"/>
      <c r="AQ9669" s="171"/>
      <c r="AR9669" s="171"/>
    </row>
    <row r="9670" spans="24:44">
      <c r="X9670" t="s">
        <v>30396</v>
      </c>
      <c r="Y9670" t="s">
        <v>389</v>
      </c>
      <c r="Z9670" t="s">
        <v>30395</v>
      </c>
      <c r="AA9670" t="s">
        <v>1052</v>
      </c>
      <c r="AB9670" t="s">
        <v>10553</v>
      </c>
      <c r="AO9670" s="171"/>
      <c r="AP9670" s="171"/>
      <c r="AQ9670" s="171"/>
      <c r="AR9670" s="171"/>
    </row>
    <row r="9671" spans="24:44">
      <c r="X9671" t="s">
        <v>30397</v>
      </c>
      <c r="Y9671" t="s">
        <v>386</v>
      </c>
      <c r="Z9671" t="s">
        <v>30398</v>
      </c>
      <c r="AA9671" t="s">
        <v>23806</v>
      </c>
      <c r="AB9671" t="s">
        <v>5354</v>
      </c>
      <c r="AO9671" s="171"/>
      <c r="AP9671" s="171"/>
      <c r="AQ9671" s="171"/>
      <c r="AR9671" s="171"/>
    </row>
    <row r="9672" spans="24:44">
      <c r="X9672" t="s">
        <v>4861</v>
      </c>
      <c r="Y9672" t="s">
        <v>386</v>
      </c>
      <c r="Z9672" t="s">
        <v>30399</v>
      </c>
      <c r="AA9672" t="s">
        <v>28146</v>
      </c>
      <c r="AB9672" t="s">
        <v>125</v>
      </c>
      <c r="AO9672" s="171"/>
      <c r="AP9672" s="171"/>
      <c r="AQ9672" s="171"/>
      <c r="AR9672" s="171"/>
    </row>
    <row r="9673" spans="24:44">
      <c r="X9673" t="s">
        <v>30400</v>
      </c>
      <c r="Y9673" t="s">
        <v>386</v>
      </c>
      <c r="Z9673" t="s">
        <v>30401</v>
      </c>
      <c r="AA9673" t="s">
        <v>25180</v>
      </c>
      <c r="AB9673" t="s">
        <v>5354</v>
      </c>
      <c r="AO9673" s="171"/>
      <c r="AP9673" s="171"/>
      <c r="AQ9673" s="171"/>
      <c r="AR9673" s="171"/>
    </row>
    <row r="9674" spans="24:44">
      <c r="X9674" t="s">
        <v>30402</v>
      </c>
      <c r="Y9674" t="s">
        <v>386</v>
      </c>
      <c r="Z9674" t="s">
        <v>30403</v>
      </c>
      <c r="AA9674" t="s">
        <v>25180</v>
      </c>
      <c r="AB9674" t="s">
        <v>5354</v>
      </c>
      <c r="AO9674" s="171"/>
      <c r="AP9674" s="171"/>
      <c r="AQ9674" s="171"/>
      <c r="AR9674" s="171"/>
    </row>
    <row r="9675" spans="24:44">
      <c r="X9675" t="s">
        <v>30404</v>
      </c>
      <c r="Y9675" t="s">
        <v>386</v>
      </c>
      <c r="Z9675" t="s">
        <v>30254</v>
      </c>
      <c r="AA9675" t="s">
        <v>25180</v>
      </c>
      <c r="AB9675" t="s">
        <v>5354</v>
      </c>
      <c r="AO9675" s="171"/>
      <c r="AP9675" s="171"/>
      <c r="AQ9675" s="171"/>
      <c r="AR9675" s="171"/>
    </row>
    <row r="9676" spans="24:44">
      <c r="X9676" t="s">
        <v>30405</v>
      </c>
      <c r="Y9676" t="s">
        <v>386</v>
      </c>
      <c r="Z9676" t="s">
        <v>30406</v>
      </c>
      <c r="AA9676" t="s">
        <v>25180</v>
      </c>
      <c r="AB9676" t="s">
        <v>5354</v>
      </c>
      <c r="AO9676" s="171"/>
      <c r="AP9676" s="171"/>
      <c r="AQ9676" s="171"/>
      <c r="AR9676" s="171"/>
    </row>
    <row r="9677" spans="24:44">
      <c r="X9677" t="s">
        <v>30407</v>
      </c>
      <c r="Y9677" t="s">
        <v>386</v>
      </c>
      <c r="Z9677" t="s">
        <v>30258</v>
      </c>
      <c r="AA9677" t="s">
        <v>25180</v>
      </c>
      <c r="AB9677" t="s">
        <v>5354</v>
      </c>
      <c r="AO9677" s="171"/>
      <c r="AP9677" s="171"/>
      <c r="AQ9677" s="171"/>
      <c r="AR9677" s="171"/>
    </row>
    <row r="9678" spans="24:44">
      <c r="X9678" t="s">
        <v>30408</v>
      </c>
      <c r="Y9678" t="s">
        <v>386</v>
      </c>
      <c r="Z9678" t="s">
        <v>30409</v>
      </c>
      <c r="AA9678" t="s">
        <v>25180</v>
      </c>
      <c r="AB9678" t="s">
        <v>5354</v>
      </c>
      <c r="AO9678" s="171"/>
      <c r="AP9678" s="171"/>
      <c r="AQ9678" s="171"/>
      <c r="AR9678" s="171"/>
    </row>
    <row r="9679" spans="24:44">
      <c r="X9679" t="s">
        <v>30410</v>
      </c>
      <c r="Y9679" t="s">
        <v>389</v>
      </c>
      <c r="Z9679" t="s">
        <v>30411</v>
      </c>
      <c r="AA9679" t="s">
        <v>22509</v>
      </c>
      <c r="AB9679" t="s">
        <v>5354</v>
      </c>
      <c r="AO9679" s="171"/>
      <c r="AP9679" s="171"/>
      <c r="AQ9679" s="171"/>
      <c r="AR9679" s="171"/>
    </row>
    <row r="9680" spans="24:44">
      <c r="X9680" t="s">
        <v>30412</v>
      </c>
      <c r="Y9680" t="s">
        <v>389</v>
      </c>
      <c r="Z9680" t="s">
        <v>30413</v>
      </c>
      <c r="AA9680" t="s">
        <v>22509</v>
      </c>
      <c r="AB9680" t="s">
        <v>5354</v>
      </c>
      <c r="AO9680" s="171"/>
      <c r="AP9680" s="171"/>
      <c r="AQ9680" s="171"/>
      <c r="AR9680" s="171"/>
    </row>
    <row r="9681" spans="24:44">
      <c r="X9681" t="s">
        <v>30414</v>
      </c>
      <c r="Y9681" t="s">
        <v>386</v>
      </c>
      <c r="Z9681" t="s">
        <v>30415</v>
      </c>
      <c r="AA9681" t="s">
        <v>23806</v>
      </c>
      <c r="AB9681" t="s">
        <v>5354</v>
      </c>
      <c r="AO9681" s="171"/>
      <c r="AP9681" s="171"/>
      <c r="AQ9681" s="171"/>
      <c r="AR9681" s="171"/>
    </row>
    <row r="9682" spans="24:44">
      <c r="X9682" t="s">
        <v>30416</v>
      </c>
      <c r="Y9682" t="s">
        <v>389</v>
      </c>
      <c r="Z9682" t="s">
        <v>30417</v>
      </c>
      <c r="AA9682" t="s">
        <v>25180</v>
      </c>
      <c r="AB9682" t="s">
        <v>5354</v>
      </c>
      <c r="AO9682" s="171"/>
      <c r="AP9682" s="171"/>
      <c r="AQ9682" s="171"/>
      <c r="AR9682" s="171"/>
    </row>
    <row r="9683" spans="24:44">
      <c r="X9683" t="s">
        <v>30418</v>
      </c>
      <c r="Y9683" t="s">
        <v>386</v>
      </c>
      <c r="Z9683" t="s">
        <v>30419</v>
      </c>
      <c r="AA9683" t="s">
        <v>23416</v>
      </c>
      <c r="AB9683" t="s">
        <v>125</v>
      </c>
      <c r="AO9683" s="171"/>
      <c r="AP9683" s="171"/>
      <c r="AQ9683" s="171"/>
      <c r="AR9683" s="171"/>
    </row>
    <row r="9684" spans="24:44">
      <c r="X9684" t="s">
        <v>30420</v>
      </c>
      <c r="Y9684" t="s">
        <v>386</v>
      </c>
      <c r="Z9684" t="s">
        <v>30421</v>
      </c>
      <c r="AA9684" t="s">
        <v>1221</v>
      </c>
      <c r="AB9684" t="s">
        <v>5354</v>
      </c>
      <c r="AO9684" s="171"/>
      <c r="AP9684" s="171"/>
      <c r="AQ9684" s="171"/>
      <c r="AR9684" s="171"/>
    </row>
    <row r="9685" spans="24:44">
      <c r="X9685" t="s">
        <v>30422</v>
      </c>
      <c r="Y9685" t="s">
        <v>386</v>
      </c>
      <c r="Z9685" t="s">
        <v>30423</v>
      </c>
      <c r="AA9685" t="s">
        <v>1230</v>
      </c>
      <c r="AB9685" t="s">
        <v>5354</v>
      </c>
      <c r="AO9685" s="171"/>
      <c r="AP9685" s="171"/>
      <c r="AQ9685" s="171"/>
      <c r="AR9685" s="171"/>
    </row>
    <row r="9686" spans="24:44">
      <c r="X9686" t="s">
        <v>30424</v>
      </c>
      <c r="Y9686" t="s">
        <v>386</v>
      </c>
      <c r="Z9686" t="s">
        <v>30425</v>
      </c>
      <c r="AA9686" t="s">
        <v>1238</v>
      </c>
      <c r="AB9686" t="s">
        <v>5354</v>
      </c>
      <c r="AO9686" s="171"/>
      <c r="AP9686" s="171"/>
      <c r="AQ9686" s="171"/>
      <c r="AR9686" s="171"/>
    </row>
    <row r="9687" spans="24:44">
      <c r="X9687" t="s">
        <v>30426</v>
      </c>
      <c r="Y9687" t="s">
        <v>386</v>
      </c>
      <c r="Z9687" t="s">
        <v>30427</v>
      </c>
      <c r="AA9687" t="s">
        <v>1247</v>
      </c>
      <c r="AB9687" t="s">
        <v>5354</v>
      </c>
      <c r="AO9687" s="171"/>
      <c r="AP9687" s="171"/>
      <c r="AQ9687" s="171"/>
      <c r="AR9687" s="171"/>
    </row>
    <row r="9688" spans="24:44">
      <c r="X9688" t="s">
        <v>30428</v>
      </c>
      <c r="Y9688" t="s">
        <v>386</v>
      </c>
      <c r="Z9688" t="s">
        <v>30429</v>
      </c>
      <c r="AA9688" t="s">
        <v>1292</v>
      </c>
      <c r="AB9688" t="s">
        <v>5354</v>
      </c>
      <c r="AO9688" s="171"/>
      <c r="AP9688" s="171"/>
      <c r="AQ9688" s="171"/>
      <c r="AR9688" s="171"/>
    </row>
    <row r="9689" spans="24:44">
      <c r="X9689" t="s">
        <v>30430</v>
      </c>
      <c r="Y9689" t="s">
        <v>386</v>
      </c>
      <c r="Z9689" t="s">
        <v>30431</v>
      </c>
      <c r="AA9689" t="s">
        <v>1212</v>
      </c>
      <c r="AB9689" t="s">
        <v>5354</v>
      </c>
      <c r="AO9689" s="171"/>
      <c r="AP9689" s="171"/>
      <c r="AQ9689" s="171"/>
      <c r="AR9689" s="171"/>
    </row>
    <row r="9690" spans="24:44">
      <c r="X9690" t="s">
        <v>30432</v>
      </c>
      <c r="Y9690" t="s">
        <v>386</v>
      </c>
      <c r="Z9690" t="s">
        <v>30433</v>
      </c>
      <c r="AA9690" t="s">
        <v>1301</v>
      </c>
      <c r="AB9690" t="s">
        <v>5354</v>
      </c>
      <c r="AO9690" s="171"/>
      <c r="AP9690" s="171"/>
      <c r="AQ9690" s="171"/>
      <c r="AR9690" s="171"/>
    </row>
    <row r="9691" spans="24:44">
      <c r="X9691" t="s">
        <v>30434</v>
      </c>
      <c r="Y9691" t="s">
        <v>386</v>
      </c>
      <c r="Z9691" t="s">
        <v>30435</v>
      </c>
      <c r="AA9691" t="s">
        <v>1254</v>
      </c>
      <c r="AB9691" t="s">
        <v>5354</v>
      </c>
      <c r="AO9691" s="171"/>
      <c r="AP9691" s="171"/>
      <c r="AQ9691" s="171"/>
      <c r="AR9691" s="171"/>
    </row>
    <row r="9692" spans="24:44">
      <c r="X9692" t="s">
        <v>30436</v>
      </c>
      <c r="Y9692" t="s">
        <v>386</v>
      </c>
      <c r="Z9692" t="s">
        <v>30437</v>
      </c>
      <c r="AA9692" t="s">
        <v>1262</v>
      </c>
      <c r="AB9692" t="s">
        <v>5354</v>
      </c>
      <c r="AO9692" s="171"/>
      <c r="AP9692" s="171"/>
      <c r="AQ9692" s="171"/>
      <c r="AR9692" s="171"/>
    </row>
    <row r="9693" spans="24:44">
      <c r="X9693" t="s">
        <v>30438</v>
      </c>
      <c r="Y9693" t="s">
        <v>386</v>
      </c>
      <c r="Z9693" t="s">
        <v>30439</v>
      </c>
      <c r="AA9693" t="s">
        <v>1308</v>
      </c>
      <c r="AB9693" t="s">
        <v>5354</v>
      </c>
      <c r="AO9693" s="171"/>
      <c r="AP9693" s="171"/>
      <c r="AQ9693" s="171"/>
      <c r="AR9693" s="171"/>
    </row>
    <row r="9694" spans="24:44">
      <c r="X9694" t="s">
        <v>30440</v>
      </c>
      <c r="Y9694" t="s">
        <v>386</v>
      </c>
      <c r="Z9694" t="s">
        <v>30441</v>
      </c>
      <c r="AA9694" t="s">
        <v>23806</v>
      </c>
      <c r="AB9694" t="s">
        <v>5354</v>
      </c>
      <c r="AO9694" s="171"/>
      <c r="AP9694" s="171"/>
      <c r="AQ9694" s="171"/>
      <c r="AR9694" s="171"/>
    </row>
    <row r="9695" spans="24:44">
      <c r="X9695" t="s">
        <v>30442</v>
      </c>
      <c r="Y9695" t="s">
        <v>386</v>
      </c>
      <c r="Z9695" t="s">
        <v>30443</v>
      </c>
      <c r="AA9695" t="s">
        <v>25180</v>
      </c>
      <c r="AB9695" t="s">
        <v>5354</v>
      </c>
      <c r="AO9695" s="171"/>
      <c r="AP9695" s="171"/>
      <c r="AQ9695" s="171"/>
      <c r="AR9695" s="171"/>
    </row>
    <row r="9696" spans="24:44">
      <c r="X9696" t="s">
        <v>30444</v>
      </c>
      <c r="Y9696" t="s">
        <v>386</v>
      </c>
      <c r="Z9696" t="s">
        <v>30445</v>
      </c>
      <c r="AA9696" t="s">
        <v>25180</v>
      </c>
      <c r="AB9696" t="s">
        <v>5354</v>
      </c>
      <c r="AO9696" s="171"/>
      <c r="AP9696" s="171"/>
      <c r="AQ9696" s="171"/>
      <c r="AR9696" s="171"/>
    </row>
    <row r="9697" spans="24:44">
      <c r="X9697" t="s">
        <v>30446</v>
      </c>
      <c r="Y9697" t="s">
        <v>386</v>
      </c>
      <c r="Z9697" t="s">
        <v>30447</v>
      </c>
      <c r="AA9697" t="s">
        <v>30448</v>
      </c>
      <c r="AB9697" t="s">
        <v>5354</v>
      </c>
      <c r="AO9697" s="171"/>
      <c r="AP9697" s="171"/>
      <c r="AQ9697" s="171"/>
      <c r="AR9697" s="171"/>
    </row>
    <row r="9698" spans="24:44">
      <c r="X9698" t="s">
        <v>30449</v>
      </c>
      <c r="Y9698" t="s">
        <v>386</v>
      </c>
      <c r="Z9698" t="s">
        <v>30450</v>
      </c>
      <c r="AA9698" t="s">
        <v>888</v>
      </c>
      <c r="AB9698" t="s">
        <v>27638</v>
      </c>
      <c r="AO9698" s="171"/>
      <c r="AP9698" s="171"/>
      <c r="AQ9698" s="171"/>
      <c r="AR9698" s="171"/>
    </row>
    <row r="9699" spans="24:44">
      <c r="X9699" t="s">
        <v>30451</v>
      </c>
      <c r="Y9699" t="s">
        <v>389</v>
      </c>
      <c r="Z9699" t="s">
        <v>30452</v>
      </c>
      <c r="AA9699" t="s">
        <v>29981</v>
      </c>
      <c r="AB9699" t="s">
        <v>125</v>
      </c>
      <c r="AO9699" s="171"/>
      <c r="AP9699" s="171"/>
      <c r="AQ9699" s="171"/>
      <c r="AR9699" s="171"/>
    </row>
    <row r="9700" spans="24:44">
      <c r="X9700" t="s">
        <v>30453</v>
      </c>
      <c r="Y9700" t="s">
        <v>389</v>
      </c>
      <c r="Z9700" t="s">
        <v>30454</v>
      </c>
      <c r="AA9700" t="s">
        <v>22509</v>
      </c>
      <c r="AB9700" t="s">
        <v>5354</v>
      </c>
      <c r="AO9700" s="171"/>
      <c r="AP9700" s="171"/>
      <c r="AQ9700" s="171"/>
      <c r="AR9700" s="171"/>
    </row>
    <row r="9701" spans="24:44">
      <c r="X9701" t="s">
        <v>30455</v>
      </c>
      <c r="Y9701" t="s">
        <v>386</v>
      </c>
      <c r="Z9701" t="s">
        <v>30456</v>
      </c>
      <c r="AA9701" t="s">
        <v>30457</v>
      </c>
      <c r="AB9701" t="s">
        <v>10553</v>
      </c>
      <c r="AO9701" s="171"/>
      <c r="AP9701" s="171"/>
      <c r="AQ9701" s="171"/>
      <c r="AR9701" s="171"/>
    </row>
    <row r="9702" spans="24:44">
      <c r="X9702" t="s">
        <v>30458</v>
      </c>
      <c r="Y9702" t="s">
        <v>386</v>
      </c>
      <c r="Z9702" t="s">
        <v>30459</v>
      </c>
      <c r="AA9702" t="s">
        <v>762</v>
      </c>
      <c r="AB9702" t="s">
        <v>27031</v>
      </c>
      <c r="AO9702" s="171"/>
      <c r="AP9702" s="171"/>
      <c r="AQ9702" s="171"/>
      <c r="AR9702" s="171"/>
    </row>
    <row r="9703" spans="24:44">
      <c r="X9703" t="s">
        <v>30460</v>
      </c>
      <c r="Y9703" t="s">
        <v>386</v>
      </c>
      <c r="Z9703" t="s">
        <v>30461</v>
      </c>
      <c r="AA9703" t="s">
        <v>25180</v>
      </c>
      <c r="AB9703" t="s">
        <v>5354</v>
      </c>
      <c r="AO9703" s="171"/>
      <c r="AP9703" s="171"/>
      <c r="AQ9703" s="171"/>
      <c r="AR9703" s="171"/>
    </row>
    <row r="9704" spans="24:44">
      <c r="X9704" t="s">
        <v>30462</v>
      </c>
      <c r="Y9704" t="s">
        <v>386</v>
      </c>
      <c r="Z9704" t="s">
        <v>30463</v>
      </c>
      <c r="AA9704" t="s">
        <v>27247</v>
      </c>
      <c r="AB9704" t="s">
        <v>10553</v>
      </c>
      <c r="AO9704" s="171"/>
      <c r="AP9704" s="171"/>
      <c r="AQ9704" s="171"/>
      <c r="AR9704" s="171"/>
    </row>
    <row r="9705" spans="24:44">
      <c r="X9705" t="s">
        <v>30464</v>
      </c>
      <c r="Y9705" t="s">
        <v>386</v>
      </c>
      <c r="Z9705" t="s">
        <v>30465</v>
      </c>
      <c r="AA9705" t="s">
        <v>27247</v>
      </c>
      <c r="AB9705" t="s">
        <v>10553</v>
      </c>
      <c r="AO9705" s="171"/>
      <c r="AP9705" s="171"/>
      <c r="AQ9705" s="171"/>
      <c r="AR9705" s="171"/>
    </row>
    <row r="9706" spans="24:44">
      <c r="X9706" t="s">
        <v>30466</v>
      </c>
      <c r="Y9706" t="s">
        <v>386</v>
      </c>
      <c r="Z9706" t="s">
        <v>30467</v>
      </c>
      <c r="AA9706" t="s">
        <v>27247</v>
      </c>
      <c r="AB9706" t="s">
        <v>10553</v>
      </c>
      <c r="AO9706" s="171"/>
      <c r="AP9706" s="171"/>
      <c r="AQ9706" s="171"/>
      <c r="AR9706" s="171"/>
    </row>
    <row r="9707" spans="24:44">
      <c r="X9707" t="s">
        <v>30468</v>
      </c>
      <c r="Y9707" t="s">
        <v>386</v>
      </c>
      <c r="Z9707" t="s">
        <v>30469</v>
      </c>
      <c r="AA9707" t="s">
        <v>24443</v>
      </c>
      <c r="AB9707" t="s">
        <v>125</v>
      </c>
      <c r="AO9707" s="171"/>
      <c r="AP9707" s="171"/>
      <c r="AQ9707" s="171"/>
      <c r="AR9707" s="171"/>
    </row>
    <row r="9708" spans="24:44">
      <c r="X9708" t="s">
        <v>2252</v>
      </c>
      <c r="Y9708" t="s">
        <v>386</v>
      </c>
      <c r="Z9708" t="s">
        <v>30470</v>
      </c>
      <c r="AA9708" t="s">
        <v>27247</v>
      </c>
      <c r="AB9708" t="s">
        <v>10553</v>
      </c>
      <c r="AO9708" s="171"/>
      <c r="AP9708" s="171"/>
      <c r="AQ9708" s="171"/>
      <c r="AR9708" s="171"/>
    </row>
    <row r="9709" spans="24:44">
      <c r="X9709" t="s">
        <v>7366</v>
      </c>
      <c r="Y9709" t="s">
        <v>386</v>
      </c>
      <c r="Z9709" t="s">
        <v>30471</v>
      </c>
      <c r="AA9709" t="s">
        <v>22398</v>
      </c>
      <c r="AB9709" t="s">
        <v>125</v>
      </c>
      <c r="AO9709" s="171"/>
      <c r="AP9709" s="171"/>
      <c r="AQ9709" s="171"/>
      <c r="AR9709" s="171"/>
    </row>
    <row r="9710" spans="24:44">
      <c r="X9710" t="s">
        <v>30472</v>
      </c>
      <c r="Y9710" t="s">
        <v>386</v>
      </c>
      <c r="Z9710" t="s">
        <v>30473</v>
      </c>
      <c r="AA9710" t="s">
        <v>22398</v>
      </c>
      <c r="AB9710" t="s">
        <v>125</v>
      </c>
      <c r="AO9710" s="171"/>
      <c r="AP9710" s="171"/>
      <c r="AQ9710" s="171"/>
      <c r="AR9710" s="171"/>
    </row>
    <row r="9711" spans="24:44">
      <c r="X9711" t="s">
        <v>30474</v>
      </c>
      <c r="Y9711" t="s">
        <v>386</v>
      </c>
      <c r="Z9711" t="s">
        <v>30475</v>
      </c>
      <c r="AA9711" t="s">
        <v>23416</v>
      </c>
      <c r="AB9711" t="s">
        <v>125</v>
      </c>
      <c r="AO9711" s="171"/>
      <c r="AP9711" s="171"/>
      <c r="AQ9711" s="171"/>
      <c r="AR9711" s="171"/>
    </row>
    <row r="9712" spans="24:44">
      <c r="X9712" t="s">
        <v>30476</v>
      </c>
      <c r="Y9712" t="s">
        <v>386</v>
      </c>
      <c r="Z9712" t="s">
        <v>30477</v>
      </c>
      <c r="AA9712" t="s">
        <v>997</v>
      </c>
      <c r="AB9712" t="s">
        <v>10553</v>
      </c>
      <c r="AO9712" s="171"/>
      <c r="AP9712" s="171"/>
      <c r="AQ9712" s="171"/>
      <c r="AR9712" s="171"/>
    </row>
    <row r="9713" spans="24:44">
      <c r="X9713" t="s">
        <v>30478</v>
      </c>
      <c r="Y9713" t="s">
        <v>386</v>
      </c>
      <c r="Z9713" t="s">
        <v>30479</v>
      </c>
      <c r="AA9713" t="s">
        <v>1063</v>
      </c>
      <c r="AB9713" t="s">
        <v>10553</v>
      </c>
      <c r="AO9713" s="171"/>
      <c r="AP9713" s="171"/>
      <c r="AQ9713" s="171"/>
      <c r="AR9713" s="171"/>
    </row>
    <row r="9714" spans="24:44">
      <c r="X9714" t="s">
        <v>30480</v>
      </c>
      <c r="Y9714" t="s">
        <v>386</v>
      </c>
      <c r="Z9714" t="s">
        <v>30481</v>
      </c>
      <c r="AA9714" t="s">
        <v>28146</v>
      </c>
      <c r="AB9714" t="s">
        <v>125</v>
      </c>
      <c r="AO9714" s="171"/>
      <c r="AP9714" s="171"/>
      <c r="AQ9714" s="171"/>
      <c r="AR9714" s="171"/>
    </row>
    <row r="9715" spans="24:44">
      <c r="X9715" t="s">
        <v>30482</v>
      </c>
      <c r="Y9715" t="s">
        <v>386</v>
      </c>
      <c r="Z9715" t="s">
        <v>30483</v>
      </c>
      <c r="AA9715" t="s">
        <v>30484</v>
      </c>
      <c r="AB9715" t="s">
        <v>5354</v>
      </c>
      <c r="AO9715" s="171"/>
      <c r="AP9715" s="171"/>
      <c r="AQ9715" s="171"/>
      <c r="AR9715" s="171"/>
    </row>
    <row r="9716" spans="24:44">
      <c r="X9716" t="s">
        <v>30485</v>
      </c>
      <c r="Y9716" t="s">
        <v>386</v>
      </c>
      <c r="Z9716" t="s">
        <v>30486</v>
      </c>
      <c r="AA9716" t="s">
        <v>793</v>
      </c>
      <c r="AB9716" t="s">
        <v>10553</v>
      </c>
      <c r="AO9716" s="171"/>
      <c r="AP9716" s="171"/>
      <c r="AQ9716" s="171"/>
      <c r="AR9716" s="171"/>
    </row>
    <row r="9717" spans="24:44">
      <c r="X9717" t="s">
        <v>30487</v>
      </c>
      <c r="Y9717" t="s">
        <v>386</v>
      </c>
      <c r="Z9717" t="s">
        <v>30488</v>
      </c>
      <c r="AA9717" t="s">
        <v>25180</v>
      </c>
      <c r="AB9717" t="s">
        <v>5354</v>
      </c>
      <c r="AO9717" s="171"/>
      <c r="AP9717" s="171"/>
      <c r="AQ9717" s="171"/>
      <c r="AR9717" s="171"/>
    </row>
    <row r="9718" spans="24:44">
      <c r="X9718" t="s">
        <v>30489</v>
      </c>
      <c r="Y9718" t="s">
        <v>389</v>
      </c>
      <c r="Z9718" t="s">
        <v>30490</v>
      </c>
      <c r="AA9718" t="s">
        <v>709</v>
      </c>
      <c r="AB9718" t="s">
        <v>30491</v>
      </c>
      <c r="AO9718" s="171"/>
      <c r="AP9718" s="171"/>
      <c r="AQ9718" s="171"/>
      <c r="AR9718" s="171"/>
    </row>
    <row r="9719" spans="24:44">
      <c r="X9719" t="s">
        <v>30492</v>
      </c>
      <c r="Y9719" t="s">
        <v>389</v>
      </c>
      <c r="Z9719" t="s">
        <v>30493</v>
      </c>
      <c r="AA9719" t="s">
        <v>30494</v>
      </c>
      <c r="AB9719" t="s">
        <v>5354</v>
      </c>
      <c r="AO9719" s="171"/>
      <c r="AP9719" s="171"/>
      <c r="AQ9719" s="171"/>
      <c r="AR9719" s="171"/>
    </row>
    <row r="9720" spans="24:44">
      <c r="X9720" t="s">
        <v>30495</v>
      </c>
      <c r="Y9720" t="s">
        <v>389</v>
      </c>
      <c r="Z9720" t="s">
        <v>30496</v>
      </c>
      <c r="AA9720" t="s">
        <v>30497</v>
      </c>
      <c r="AB9720" t="s">
        <v>10553</v>
      </c>
      <c r="AO9720" s="171"/>
      <c r="AP9720" s="171"/>
      <c r="AQ9720" s="171"/>
      <c r="AR9720" s="171"/>
    </row>
    <row r="9721" spans="24:44">
      <c r="X9721" t="s">
        <v>30498</v>
      </c>
      <c r="Y9721" t="s">
        <v>389</v>
      </c>
      <c r="Z9721" t="s">
        <v>30499</v>
      </c>
      <c r="AA9721" t="s">
        <v>30497</v>
      </c>
      <c r="AB9721" t="s">
        <v>10553</v>
      </c>
      <c r="AO9721" s="171"/>
      <c r="AP9721" s="171"/>
      <c r="AQ9721" s="171"/>
      <c r="AR9721" s="171"/>
    </row>
    <row r="9722" spans="24:44">
      <c r="X9722" t="s">
        <v>30500</v>
      </c>
      <c r="Y9722" t="s">
        <v>386</v>
      </c>
      <c r="Z9722" t="s">
        <v>30501</v>
      </c>
      <c r="AA9722" t="s">
        <v>30497</v>
      </c>
      <c r="AB9722" t="s">
        <v>10553</v>
      </c>
      <c r="AO9722" s="171"/>
      <c r="AP9722" s="171"/>
      <c r="AQ9722" s="171"/>
      <c r="AR9722" s="171"/>
    </row>
    <row r="9723" spans="24:44">
      <c r="X9723" t="s">
        <v>30502</v>
      </c>
      <c r="Y9723" t="s">
        <v>386</v>
      </c>
      <c r="Z9723" t="s">
        <v>30503</v>
      </c>
      <c r="AA9723" t="s">
        <v>30497</v>
      </c>
      <c r="AB9723" t="s">
        <v>10553</v>
      </c>
      <c r="AO9723" s="171"/>
      <c r="AP9723" s="171"/>
      <c r="AQ9723" s="171"/>
      <c r="AR9723" s="171"/>
    </row>
    <row r="9724" spans="24:44">
      <c r="X9724" t="s">
        <v>30504</v>
      </c>
      <c r="Y9724" t="s">
        <v>386</v>
      </c>
      <c r="Z9724" t="s">
        <v>30505</v>
      </c>
      <c r="AA9724" t="s">
        <v>30497</v>
      </c>
      <c r="AB9724" t="s">
        <v>10553</v>
      </c>
      <c r="AO9724" s="171"/>
      <c r="AP9724" s="171"/>
      <c r="AQ9724" s="171"/>
      <c r="AR9724" s="171"/>
    </row>
    <row r="9725" spans="24:44">
      <c r="X9725" t="s">
        <v>30506</v>
      </c>
      <c r="Y9725" t="s">
        <v>386</v>
      </c>
      <c r="Z9725" t="s">
        <v>30507</v>
      </c>
      <c r="AA9725" t="s">
        <v>720</v>
      </c>
      <c r="AB9725" t="s">
        <v>10553</v>
      </c>
      <c r="AO9725" s="171"/>
      <c r="AP9725" s="171"/>
      <c r="AQ9725" s="171"/>
      <c r="AR9725" s="171"/>
    </row>
    <row r="9726" spans="24:44">
      <c r="X9726" t="s">
        <v>30508</v>
      </c>
      <c r="Y9726" t="s">
        <v>386</v>
      </c>
      <c r="Z9726" t="s">
        <v>30509</v>
      </c>
      <c r="AA9726" t="s">
        <v>30510</v>
      </c>
      <c r="AB9726" t="s">
        <v>125</v>
      </c>
      <c r="AO9726" s="171"/>
      <c r="AP9726" s="171"/>
      <c r="AQ9726" s="171"/>
      <c r="AR9726" s="171"/>
    </row>
    <row r="9727" spans="24:44">
      <c r="X9727" t="s">
        <v>30511</v>
      </c>
      <c r="Y9727" t="s">
        <v>389</v>
      </c>
      <c r="Z9727" t="s">
        <v>30512</v>
      </c>
      <c r="AA9727" t="s">
        <v>30513</v>
      </c>
      <c r="AB9727" t="s">
        <v>125</v>
      </c>
      <c r="AO9727" s="171"/>
      <c r="AP9727" s="171"/>
      <c r="AQ9727" s="171"/>
      <c r="AR9727" s="171"/>
    </row>
    <row r="9728" spans="24:44">
      <c r="X9728" t="s">
        <v>30514</v>
      </c>
      <c r="Y9728" t="s">
        <v>389</v>
      </c>
      <c r="Z9728" t="s">
        <v>30515</v>
      </c>
      <c r="AA9728" t="s">
        <v>30513</v>
      </c>
      <c r="AB9728" t="s">
        <v>125</v>
      </c>
      <c r="AO9728" s="171"/>
      <c r="AP9728" s="171"/>
      <c r="AQ9728" s="171"/>
      <c r="AR9728" s="171"/>
    </row>
    <row r="9729" spans="24:44">
      <c r="X9729" t="s">
        <v>30516</v>
      </c>
      <c r="Y9729" t="s">
        <v>389</v>
      </c>
      <c r="Z9729" t="s">
        <v>30517</v>
      </c>
      <c r="AA9729" t="s">
        <v>30513</v>
      </c>
      <c r="AB9729" t="s">
        <v>125</v>
      </c>
      <c r="AO9729" s="171"/>
      <c r="AP9729" s="171"/>
      <c r="AQ9729" s="171"/>
      <c r="AR9729" s="171"/>
    </row>
    <row r="9730" spans="24:44">
      <c r="X9730" t="s">
        <v>30518</v>
      </c>
      <c r="Y9730" t="s">
        <v>386</v>
      </c>
      <c r="Z9730" t="s">
        <v>30519</v>
      </c>
      <c r="AA9730" t="s">
        <v>30497</v>
      </c>
      <c r="AB9730" t="s">
        <v>10553</v>
      </c>
      <c r="AO9730" s="171"/>
      <c r="AP9730" s="171"/>
      <c r="AQ9730" s="171"/>
      <c r="AR9730" s="171"/>
    </row>
    <row r="9731" spans="24:44">
      <c r="X9731" t="s">
        <v>30520</v>
      </c>
      <c r="Y9731" t="s">
        <v>389</v>
      </c>
      <c r="Z9731" t="s">
        <v>30521</v>
      </c>
      <c r="AA9731" t="s">
        <v>30513</v>
      </c>
      <c r="AB9731" t="s">
        <v>125</v>
      </c>
      <c r="AO9731" s="171"/>
      <c r="AP9731" s="171"/>
      <c r="AQ9731" s="171"/>
      <c r="AR9731" s="171"/>
    </row>
    <row r="9732" spans="24:44">
      <c r="X9732" t="s">
        <v>30522</v>
      </c>
      <c r="Y9732" t="s">
        <v>386</v>
      </c>
      <c r="Z9732" t="s">
        <v>30523</v>
      </c>
      <c r="AA9732" t="s">
        <v>30513</v>
      </c>
      <c r="AB9732" t="s">
        <v>125</v>
      </c>
      <c r="AO9732" s="171"/>
      <c r="AP9732" s="171"/>
      <c r="AQ9732" s="171"/>
      <c r="AR9732" s="171"/>
    </row>
    <row r="9733" spans="24:44">
      <c r="X9733" t="s">
        <v>30524</v>
      </c>
      <c r="Y9733" t="s">
        <v>389</v>
      </c>
      <c r="Z9733" t="s">
        <v>30525</v>
      </c>
      <c r="AA9733" t="s">
        <v>30513</v>
      </c>
      <c r="AB9733" t="s">
        <v>125</v>
      </c>
      <c r="AO9733" s="171"/>
      <c r="AP9733" s="171"/>
      <c r="AQ9733" s="171"/>
      <c r="AR9733" s="171"/>
    </row>
    <row r="9734" spans="24:44">
      <c r="X9734" t="s">
        <v>30526</v>
      </c>
      <c r="Y9734" t="s">
        <v>386</v>
      </c>
      <c r="Z9734" t="s">
        <v>30527</v>
      </c>
      <c r="AA9734" t="s">
        <v>30513</v>
      </c>
      <c r="AB9734" t="s">
        <v>125</v>
      </c>
      <c r="AO9734" s="171"/>
      <c r="AP9734" s="171"/>
      <c r="AQ9734" s="171"/>
      <c r="AR9734" s="171"/>
    </row>
    <row r="9735" spans="24:44">
      <c r="X9735" t="s">
        <v>30528</v>
      </c>
      <c r="Y9735" t="s">
        <v>386</v>
      </c>
      <c r="Z9735" t="s">
        <v>30529</v>
      </c>
      <c r="AA9735" t="s">
        <v>30513</v>
      </c>
      <c r="AB9735" t="s">
        <v>125</v>
      </c>
      <c r="AO9735" s="171"/>
      <c r="AP9735" s="171"/>
      <c r="AQ9735" s="171"/>
      <c r="AR9735" s="171"/>
    </row>
    <row r="9736" spans="24:44">
      <c r="X9736" t="s">
        <v>30530</v>
      </c>
      <c r="Y9736" t="s">
        <v>386</v>
      </c>
      <c r="Z9736" t="s">
        <v>30531</v>
      </c>
      <c r="AA9736" t="s">
        <v>30513</v>
      </c>
      <c r="AB9736" t="s">
        <v>125</v>
      </c>
      <c r="AO9736" s="171"/>
      <c r="AP9736" s="171"/>
      <c r="AQ9736" s="171"/>
      <c r="AR9736" s="171"/>
    </row>
    <row r="9737" spans="24:44">
      <c r="X9737" t="s">
        <v>30532</v>
      </c>
      <c r="Y9737" t="s">
        <v>386</v>
      </c>
      <c r="Z9737" t="s">
        <v>30533</v>
      </c>
      <c r="AA9737" t="s">
        <v>30513</v>
      </c>
      <c r="AB9737" t="s">
        <v>125</v>
      </c>
      <c r="AO9737" s="171"/>
      <c r="AP9737" s="171"/>
      <c r="AQ9737" s="171"/>
      <c r="AR9737" s="171"/>
    </row>
    <row r="9738" spans="24:44">
      <c r="X9738" t="s">
        <v>30534</v>
      </c>
      <c r="Y9738" t="s">
        <v>386</v>
      </c>
      <c r="Z9738" t="s">
        <v>30535</v>
      </c>
      <c r="AA9738" t="s">
        <v>30513</v>
      </c>
      <c r="AB9738" t="s">
        <v>125</v>
      </c>
      <c r="AO9738" s="171"/>
      <c r="AP9738" s="171"/>
      <c r="AQ9738" s="171"/>
      <c r="AR9738" s="171"/>
    </row>
    <row r="9739" spans="24:44">
      <c r="X9739" t="s">
        <v>30536</v>
      </c>
      <c r="Y9739" t="s">
        <v>386</v>
      </c>
      <c r="Z9739" t="s">
        <v>30537</v>
      </c>
      <c r="AA9739" t="s">
        <v>24443</v>
      </c>
      <c r="AB9739" t="s">
        <v>125</v>
      </c>
      <c r="AO9739" s="171"/>
      <c r="AP9739" s="171"/>
      <c r="AQ9739" s="171"/>
      <c r="AR9739" s="171"/>
    </row>
    <row r="9740" spans="24:44">
      <c r="X9740" t="s">
        <v>30538</v>
      </c>
      <c r="Y9740" t="s">
        <v>386</v>
      </c>
      <c r="Z9740" t="s">
        <v>30539</v>
      </c>
      <c r="AA9740" t="s">
        <v>30497</v>
      </c>
      <c r="AB9740" t="s">
        <v>10553</v>
      </c>
      <c r="AO9740" s="171"/>
      <c r="AP9740" s="171"/>
      <c r="AQ9740" s="171"/>
      <c r="AR9740" s="171"/>
    </row>
    <row r="9741" spans="24:44">
      <c r="X9741" t="s">
        <v>30540</v>
      </c>
      <c r="Y9741" t="s">
        <v>386</v>
      </c>
      <c r="Z9741" t="s">
        <v>5352</v>
      </c>
      <c r="AA9741" t="s">
        <v>30494</v>
      </c>
      <c r="AB9741" t="s">
        <v>5354</v>
      </c>
      <c r="AO9741" s="171"/>
      <c r="AP9741" s="171"/>
      <c r="AQ9741" s="171"/>
      <c r="AR9741" s="171"/>
    </row>
    <row r="9742" spans="24:44">
      <c r="X9742" t="s">
        <v>30541</v>
      </c>
      <c r="Y9742" t="s">
        <v>386</v>
      </c>
      <c r="Z9742" t="s">
        <v>30542</v>
      </c>
      <c r="AA9742" t="s">
        <v>30510</v>
      </c>
      <c r="AB9742" t="s">
        <v>125</v>
      </c>
      <c r="AO9742" s="171"/>
      <c r="AP9742" s="171"/>
      <c r="AQ9742" s="171"/>
      <c r="AR9742" s="171"/>
    </row>
    <row r="9743" spans="24:44">
      <c r="X9743" t="s">
        <v>30543</v>
      </c>
      <c r="Y9743" t="s">
        <v>386</v>
      </c>
      <c r="Z9743" t="s">
        <v>30544</v>
      </c>
      <c r="AA9743" t="s">
        <v>30545</v>
      </c>
      <c r="AB9743" t="s">
        <v>125</v>
      </c>
      <c r="AO9743" s="171"/>
      <c r="AP9743" s="171"/>
      <c r="AQ9743" s="171"/>
      <c r="AR9743" s="171"/>
    </row>
    <row r="9744" spans="24:44">
      <c r="X9744" t="s">
        <v>30546</v>
      </c>
      <c r="Y9744" t="s">
        <v>386</v>
      </c>
      <c r="Z9744" t="s">
        <v>30547</v>
      </c>
      <c r="AA9744" t="s">
        <v>709</v>
      </c>
      <c r="AB9744" t="s">
        <v>30491</v>
      </c>
      <c r="AO9744" s="171"/>
      <c r="AP9744" s="171"/>
      <c r="AQ9744" s="171"/>
      <c r="AR9744" s="171"/>
    </row>
    <row r="9745" spans="24:44">
      <c r="X9745" t="s">
        <v>30548</v>
      </c>
      <c r="Y9745" t="s">
        <v>386</v>
      </c>
      <c r="Z9745" t="s">
        <v>30549</v>
      </c>
      <c r="AA9745" t="s">
        <v>720</v>
      </c>
      <c r="AB9745" t="s">
        <v>10553</v>
      </c>
      <c r="AO9745" s="171"/>
      <c r="AP9745" s="171"/>
      <c r="AQ9745" s="171"/>
      <c r="AR9745" s="171"/>
    </row>
    <row r="9746" spans="24:44">
      <c r="X9746" t="s">
        <v>30550</v>
      </c>
      <c r="Y9746" t="s">
        <v>386</v>
      </c>
      <c r="Z9746" t="s">
        <v>30551</v>
      </c>
      <c r="AA9746" t="s">
        <v>30513</v>
      </c>
      <c r="AB9746" t="s">
        <v>125</v>
      </c>
      <c r="AO9746" s="171"/>
      <c r="AP9746" s="171"/>
      <c r="AQ9746" s="171"/>
      <c r="AR9746" s="171"/>
    </row>
    <row r="9747" spans="24:44">
      <c r="X9747" t="s">
        <v>30552</v>
      </c>
      <c r="Y9747" t="s">
        <v>386</v>
      </c>
      <c r="Z9747" t="s">
        <v>30553</v>
      </c>
      <c r="AA9747" t="s">
        <v>25180</v>
      </c>
      <c r="AB9747" t="s">
        <v>5354</v>
      </c>
      <c r="AO9747" s="171"/>
      <c r="AP9747" s="171"/>
      <c r="AQ9747" s="171"/>
      <c r="AR9747" s="171"/>
    </row>
    <row r="9748" spans="24:44">
      <c r="X9748" t="s">
        <v>30554</v>
      </c>
      <c r="Y9748" t="s">
        <v>386</v>
      </c>
      <c r="Z9748" t="s">
        <v>30555</v>
      </c>
      <c r="AA9748" t="s">
        <v>25180</v>
      </c>
      <c r="AB9748" t="s">
        <v>5354</v>
      </c>
      <c r="AO9748" s="171"/>
      <c r="AP9748" s="171"/>
      <c r="AQ9748" s="171"/>
      <c r="AR9748" s="171"/>
    </row>
    <row r="9749" spans="24:44">
      <c r="X9749" t="s">
        <v>30556</v>
      </c>
      <c r="Y9749" t="s">
        <v>389</v>
      </c>
      <c r="Z9749" t="s">
        <v>30557</v>
      </c>
      <c r="AA9749" t="s">
        <v>25180</v>
      </c>
      <c r="AB9749" t="s">
        <v>5354</v>
      </c>
      <c r="AO9749" s="171"/>
      <c r="AP9749" s="171"/>
      <c r="AQ9749" s="171"/>
      <c r="AR9749" s="171"/>
    </row>
    <row r="9750" spans="24:44">
      <c r="X9750" t="s">
        <v>30558</v>
      </c>
      <c r="Y9750" t="s">
        <v>386</v>
      </c>
      <c r="Z9750" t="s">
        <v>30559</v>
      </c>
      <c r="AA9750" t="s">
        <v>25180</v>
      </c>
      <c r="AB9750" t="s">
        <v>5354</v>
      </c>
      <c r="AO9750" s="171"/>
      <c r="AP9750" s="171"/>
      <c r="AQ9750" s="171"/>
      <c r="AR9750" s="171"/>
    </row>
    <row r="9751" spans="24:44">
      <c r="X9751" t="s">
        <v>30560</v>
      </c>
      <c r="Y9751" t="s">
        <v>386</v>
      </c>
      <c r="Z9751" t="s">
        <v>30561</v>
      </c>
      <c r="AA9751" t="s">
        <v>25180</v>
      </c>
      <c r="AB9751" t="s">
        <v>5354</v>
      </c>
      <c r="AO9751" s="171"/>
      <c r="AP9751" s="171"/>
      <c r="AQ9751" s="171"/>
      <c r="AR9751" s="171"/>
    </row>
    <row r="9752" spans="24:44">
      <c r="X9752" t="s">
        <v>30562</v>
      </c>
      <c r="Y9752" t="s">
        <v>386</v>
      </c>
      <c r="Z9752" t="s">
        <v>30563</v>
      </c>
      <c r="AA9752" t="s">
        <v>25180</v>
      </c>
      <c r="AB9752" t="s">
        <v>5354</v>
      </c>
      <c r="AO9752" s="171"/>
      <c r="AP9752" s="171"/>
      <c r="AQ9752" s="171"/>
      <c r="AR9752" s="171"/>
    </row>
    <row r="9753" spans="24:44">
      <c r="X9753" t="s">
        <v>30564</v>
      </c>
      <c r="Y9753" t="s">
        <v>386</v>
      </c>
      <c r="Z9753" t="s">
        <v>30565</v>
      </c>
      <c r="AA9753" t="s">
        <v>25180</v>
      </c>
      <c r="AB9753" t="s">
        <v>5354</v>
      </c>
      <c r="AO9753" s="171"/>
      <c r="AP9753" s="171"/>
      <c r="AQ9753" s="171"/>
      <c r="AR9753" s="171"/>
    </row>
    <row r="9754" spans="24:44">
      <c r="X9754" t="s">
        <v>30566</v>
      </c>
      <c r="Y9754" t="s">
        <v>386</v>
      </c>
      <c r="Z9754" t="s">
        <v>30567</v>
      </c>
      <c r="AA9754" t="s">
        <v>25180</v>
      </c>
      <c r="AB9754" t="s">
        <v>5354</v>
      </c>
      <c r="AO9754" s="171"/>
      <c r="AP9754" s="171"/>
      <c r="AQ9754" s="171"/>
      <c r="AR9754" s="171"/>
    </row>
    <row r="9755" spans="24:44">
      <c r="X9755" t="s">
        <v>30568</v>
      </c>
      <c r="Y9755" t="s">
        <v>386</v>
      </c>
      <c r="Z9755" t="s">
        <v>30569</v>
      </c>
      <c r="AA9755" t="s">
        <v>25180</v>
      </c>
      <c r="AB9755" t="s">
        <v>5354</v>
      </c>
      <c r="AO9755" s="171"/>
      <c r="AP9755" s="171"/>
      <c r="AQ9755" s="171"/>
      <c r="AR9755" s="171"/>
    </row>
    <row r="9756" spans="24:44">
      <c r="X9756" t="s">
        <v>30570</v>
      </c>
      <c r="Y9756" t="s">
        <v>389</v>
      </c>
      <c r="Z9756" t="s">
        <v>30571</v>
      </c>
      <c r="AA9756" t="s">
        <v>30572</v>
      </c>
      <c r="AB9756" t="s">
        <v>5354</v>
      </c>
      <c r="AO9756" s="171"/>
      <c r="AP9756" s="171"/>
      <c r="AQ9756" s="171"/>
      <c r="AR9756" s="171"/>
    </row>
    <row r="9757" spans="24:44">
      <c r="X9757" t="s">
        <v>30573</v>
      </c>
      <c r="Y9757" t="s">
        <v>389</v>
      </c>
      <c r="Z9757" t="s">
        <v>30574</v>
      </c>
      <c r="AA9757" t="s">
        <v>30572</v>
      </c>
      <c r="AB9757" t="s">
        <v>5354</v>
      </c>
      <c r="AO9757" s="171"/>
      <c r="AP9757" s="171"/>
      <c r="AQ9757" s="171"/>
      <c r="AR9757" s="171"/>
    </row>
    <row r="9758" spans="24:44">
      <c r="X9758" t="s">
        <v>30575</v>
      </c>
      <c r="Y9758" t="s">
        <v>386</v>
      </c>
      <c r="Z9758" t="s">
        <v>30576</v>
      </c>
      <c r="AA9758" t="s">
        <v>25180</v>
      </c>
      <c r="AB9758" t="s">
        <v>5354</v>
      </c>
      <c r="AO9758" s="171"/>
      <c r="AP9758" s="171"/>
      <c r="AQ9758" s="171"/>
      <c r="AR9758" s="171"/>
    </row>
    <row r="9759" spans="24:44">
      <c r="X9759" t="s">
        <v>30577</v>
      </c>
      <c r="Y9759" t="s">
        <v>389</v>
      </c>
      <c r="Z9759" t="s">
        <v>22759</v>
      </c>
      <c r="AA9759" t="s">
        <v>25180</v>
      </c>
      <c r="AB9759" t="s">
        <v>5354</v>
      </c>
      <c r="AO9759" s="171"/>
      <c r="AP9759" s="171"/>
      <c r="AQ9759" s="171"/>
      <c r="AR9759" s="171"/>
    </row>
    <row r="9760" spans="24:44">
      <c r="X9760" t="s">
        <v>30578</v>
      </c>
      <c r="Y9760" t="s">
        <v>386</v>
      </c>
      <c r="Z9760" t="s">
        <v>30579</v>
      </c>
      <c r="AA9760" t="s">
        <v>25180</v>
      </c>
      <c r="AB9760" t="s">
        <v>5354</v>
      </c>
      <c r="AO9760" s="171"/>
      <c r="AP9760" s="171"/>
      <c r="AQ9760" s="171"/>
      <c r="AR9760" s="171"/>
    </row>
    <row r="9761" spans="24:44">
      <c r="X9761" t="s">
        <v>30580</v>
      </c>
      <c r="Y9761" t="s">
        <v>386</v>
      </c>
      <c r="Z9761" t="s">
        <v>30581</v>
      </c>
      <c r="AA9761" t="s">
        <v>25180</v>
      </c>
      <c r="AB9761" t="s">
        <v>5354</v>
      </c>
      <c r="AO9761" s="171"/>
      <c r="AP9761" s="171"/>
      <c r="AQ9761" s="171"/>
      <c r="AR9761" s="171"/>
    </row>
    <row r="9762" spans="24:44">
      <c r="X9762" t="s">
        <v>30582</v>
      </c>
      <c r="Y9762" t="s">
        <v>386</v>
      </c>
      <c r="Z9762" t="s">
        <v>30583</v>
      </c>
      <c r="AA9762" t="s">
        <v>25180</v>
      </c>
      <c r="AB9762" t="s">
        <v>5354</v>
      </c>
      <c r="AO9762" s="171"/>
      <c r="AP9762" s="171"/>
      <c r="AQ9762" s="171"/>
      <c r="AR9762" s="171"/>
    </row>
    <row r="9763" spans="24:44">
      <c r="X9763" t="s">
        <v>30584</v>
      </c>
      <c r="Y9763" t="s">
        <v>386</v>
      </c>
      <c r="Z9763" t="s">
        <v>30585</v>
      </c>
      <c r="AA9763" t="s">
        <v>25180</v>
      </c>
      <c r="AB9763" t="s">
        <v>5354</v>
      </c>
      <c r="AO9763" s="171"/>
      <c r="AP9763" s="171"/>
      <c r="AQ9763" s="171"/>
      <c r="AR9763" s="171"/>
    </row>
    <row r="9764" spans="24:44">
      <c r="X9764" t="s">
        <v>30586</v>
      </c>
      <c r="Y9764" t="s">
        <v>386</v>
      </c>
      <c r="Z9764" t="s">
        <v>30587</v>
      </c>
      <c r="AA9764" t="s">
        <v>25180</v>
      </c>
      <c r="AB9764" t="s">
        <v>5354</v>
      </c>
      <c r="AO9764" s="171"/>
      <c r="AP9764" s="171"/>
      <c r="AQ9764" s="171"/>
      <c r="AR9764" s="171"/>
    </row>
    <row r="9765" spans="24:44">
      <c r="X9765" t="s">
        <v>30588</v>
      </c>
      <c r="Y9765" t="s">
        <v>389</v>
      </c>
      <c r="Z9765" t="s">
        <v>30589</v>
      </c>
      <c r="AA9765" t="s">
        <v>25180</v>
      </c>
      <c r="AB9765" t="s">
        <v>5354</v>
      </c>
      <c r="AO9765" s="171"/>
      <c r="AP9765" s="171"/>
      <c r="AQ9765" s="171"/>
      <c r="AR9765" s="171"/>
    </row>
    <row r="9766" spans="24:44">
      <c r="X9766" t="s">
        <v>30590</v>
      </c>
      <c r="Y9766" t="s">
        <v>386</v>
      </c>
      <c r="Z9766" t="s">
        <v>30591</v>
      </c>
      <c r="AA9766" t="s">
        <v>25180</v>
      </c>
      <c r="AB9766" t="s">
        <v>5354</v>
      </c>
      <c r="AO9766" s="171"/>
      <c r="AP9766" s="171"/>
      <c r="AQ9766" s="171"/>
      <c r="AR9766" s="171"/>
    </row>
    <row r="9767" spans="24:44">
      <c r="X9767" t="s">
        <v>30592</v>
      </c>
      <c r="Y9767" t="s">
        <v>386</v>
      </c>
      <c r="Z9767" t="s">
        <v>30593</v>
      </c>
      <c r="AA9767" t="s">
        <v>25180</v>
      </c>
      <c r="AB9767" t="s">
        <v>5354</v>
      </c>
      <c r="AO9767" s="171"/>
      <c r="AP9767" s="171"/>
      <c r="AQ9767" s="171"/>
      <c r="AR9767" s="171"/>
    </row>
    <row r="9768" spans="24:44">
      <c r="X9768" t="s">
        <v>30594</v>
      </c>
      <c r="Y9768" t="s">
        <v>386</v>
      </c>
      <c r="Z9768" t="s">
        <v>30595</v>
      </c>
      <c r="AA9768" t="s">
        <v>25180</v>
      </c>
      <c r="AB9768" t="s">
        <v>5354</v>
      </c>
      <c r="AO9768" s="171"/>
      <c r="AP9768" s="171"/>
      <c r="AQ9768" s="171"/>
      <c r="AR9768" s="171"/>
    </row>
    <row r="9769" spans="24:44">
      <c r="X9769" t="s">
        <v>30596</v>
      </c>
      <c r="Y9769" t="s">
        <v>389</v>
      </c>
      <c r="Z9769" t="s">
        <v>26581</v>
      </c>
      <c r="AA9769" t="s">
        <v>25180</v>
      </c>
      <c r="AB9769" t="s">
        <v>5354</v>
      </c>
      <c r="AO9769" s="171"/>
      <c r="AP9769" s="171"/>
      <c r="AQ9769" s="171"/>
      <c r="AR9769" s="171"/>
    </row>
    <row r="9770" spans="24:44">
      <c r="X9770" t="s">
        <v>30597</v>
      </c>
      <c r="Y9770" t="s">
        <v>386</v>
      </c>
      <c r="Z9770" t="s">
        <v>30598</v>
      </c>
      <c r="AA9770" t="s">
        <v>25180</v>
      </c>
      <c r="AB9770" t="s">
        <v>5354</v>
      </c>
      <c r="AO9770" s="171"/>
      <c r="AP9770" s="171"/>
      <c r="AQ9770" s="171"/>
      <c r="AR9770" s="171"/>
    </row>
    <row r="9771" spans="24:44">
      <c r="X9771" t="s">
        <v>30599</v>
      </c>
      <c r="Y9771" t="s">
        <v>386</v>
      </c>
      <c r="Z9771" t="s">
        <v>30600</v>
      </c>
      <c r="AA9771" t="s">
        <v>25180</v>
      </c>
      <c r="AB9771" t="s">
        <v>5354</v>
      </c>
      <c r="AO9771" s="171"/>
      <c r="AP9771" s="171"/>
      <c r="AQ9771" s="171"/>
      <c r="AR9771" s="171"/>
    </row>
    <row r="9772" spans="24:44">
      <c r="X9772" t="s">
        <v>30601</v>
      </c>
      <c r="Y9772" t="s">
        <v>386</v>
      </c>
      <c r="Z9772" t="s">
        <v>30602</v>
      </c>
      <c r="AA9772" t="s">
        <v>25180</v>
      </c>
      <c r="AB9772" t="s">
        <v>5354</v>
      </c>
      <c r="AO9772" s="171"/>
      <c r="AP9772" s="171"/>
      <c r="AQ9772" s="171"/>
      <c r="AR9772" s="171"/>
    </row>
    <row r="9773" spans="24:44">
      <c r="X9773" t="s">
        <v>30603</v>
      </c>
      <c r="Y9773" t="s">
        <v>386</v>
      </c>
      <c r="Z9773" t="s">
        <v>30604</v>
      </c>
      <c r="AA9773" t="s">
        <v>25180</v>
      </c>
      <c r="AB9773" t="s">
        <v>5354</v>
      </c>
      <c r="AO9773" s="171"/>
      <c r="AP9773" s="171"/>
      <c r="AQ9773" s="171"/>
      <c r="AR9773" s="171"/>
    </row>
    <row r="9774" spans="24:44">
      <c r="X9774" t="s">
        <v>30605</v>
      </c>
      <c r="Y9774" t="s">
        <v>386</v>
      </c>
      <c r="Z9774" t="s">
        <v>30606</v>
      </c>
      <c r="AA9774" t="s">
        <v>25180</v>
      </c>
      <c r="AB9774" t="s">
        <v>5354</v>
      </c>
      <c r="AO9774" s="171"/>
      <c r="AP9774" s="171"/>
      <c r="AQ9774" s="171"/>
      <c r="AR9774" s="171"/>
    </row>
    <row r="9775" spans="24:44">
      <c r="X9775" t="s">
        <v>30607</v>
      </c>
      <c r="Y9775" t="s">
        <v>386</v>
      </c>
      <c r="Z9775" t="s">
        <v>30608</v>
      </c>
      <c r="AA9775" t="s">
        <v>25180</v>
      </c>
      <c r="AB9775" t="s">
        <v>5354</v>
      </c>
      <c r="AO9775" s="171"/>
      <c r="AP9775" s="171"/>
      <c r="AQ9775" s="171"/>
      <c r="AR9775" s="171"/>
    </row>
    <row r="9776" spans="24:44">
      <c r="X9776" t="s">
        <v>30609</v>
      </c>
      <c r="Y9776" t="s">
        <v>386</v>
      </c>
      <c r="Z9776" t="s">
        <v>30610</v>
      </c>
      <c r="AA9776" t="s">
        <v>25180</v>
      </c>
      <c r="AB9776" t="s">
        <v>5354</v>
      </c>
      <c r="AO9776" s="171"/>
      <c r="AP9776" s="171"/>
      <c r="AQ9776" s="171"/>
      <c r="AR9776" s="171"/>
    </row>
    <row r="9777" spans="24:44">
      <c r="X9777" t="s">
        <v>30611</v>
      </c>
      <c r="Y9777" t="s">
        <v>389</v>
      </c>
      <c r="Z9777" t="s">
        <v>30612</v>
      </c>
      <c r="AA9777" t="s">
        <v>25180</v>
      </c>
      <c r="AB9777" t="s">
        <v>5354</v>
      </c>
      <c r="AO9777" s="171"/>
      <c r="AP9777" s="171"/>
      <c r="AQ9777" s="171"/>
      <c r="AR9777" s="171"/>
    </row>
    <row r="9778" spans="24:44">
      <c r="X9778" t="s">
        <v>30613</v>
      </c>
      <c r="Y9778" t="s">
        <v>386</v>
      </c>
      <c r="Z9778" t="s">
        <v>30614</v>
      </c>
      <c r="AA9778" t="s">
        <v>25180</v>
      </c>
      <c r="AB9778" t="s">
        <v>5354</v>
      </c>
      <c r="AO9778" s="171"/>
      <c r="AP9778" s="171"/>
      <c r="AQ9778" s="171"/>
      <c r="AR9778" s="171"/>
    </row>
    <row r="9779" spans="24:44">
      <c r="X9779" t="s">
        <v>30615</v>
      </c>
      <c r="Y9779" t="s">
        <v>386</v>
      </c>
      <c r="Z9779" t="s">
        <v>30616</v>
      </c>
      <c r="AA9779" t="s">
        <v>25180</v>
      </c>
      <c r="AB9779" t="s">
        <v>5354</v>
      </c>
      <c r="AO9779" s="171"/>
      <c r="AP9779" s="171"/>
      <c r="AQ9779" s="171"/>
      <c r="AR9779" s="171"/>
    </row>
    <row r="9780" spans="24:44">
      <c r="X9780" t="s">
        <v>30617</v>
      </c>
      <c r="Y9780" t="s">
        <v>386</v>
      </c>
      <c r="Z9780" t="s">
        <v>30618</v>
      </c>
      <c r="AA9780" t="s">
        <v>25180</v>
      </c>
      <c r="AB9780" t="s">
        <v>5354</v>
      </c>
      <c r="AO9780" s="171"/>
      <c r="AP9780" s="171"/>
      <c r="AQ9780" s="171"/>
      <c r="AR9780" s="171"/>
    </row>
    <row r="9781" spans="24:44">
      <c r="X9781" t="s">
        <v>30619</v>
      </c>
      <c r="Y9781" t="s">
        <v>386</v>
      </c>
      <c r="Z9781" t="s">
        <v>30620</v>
      </c>
      <c r="AA9781" t="s">
        <v>25180</v>
      </c>
      <c r="AB9781" t="s">
        <v>5354</v>
      </c>
      <c r="AO9781" s="171"/>
      <c r="AP9781" s="171"/>
      <c r="AQ9781" s="171"/>
      <c r="AR9781" s="171"/>
    </row>
    <row r="9782" spans="24:44">
      <c r="X9782" t="s">
        <v>30621</v>
      </c>
      <c r="Y9782" t="s">
        <v>386</v>
      </c>
      <c r="Z9782" t="s">
        <v>30486</v>
      </c>
      <c r="AA9782" t="s">
        <v>25180</v>
      </c>
      <c r="AB9782" t="s">
        <v>5354</v>
      </c>
      <c r="AO9782" s="171"/>
      <c r="AP9782" s="171"/>
      <c r="AQ9782" s="171"/>
      <c r="AR9782" s="171"/>
    </row>
    <row r="9783" spans="24:44">
      <c r="X9783" t="s">
        <v>30622</v>
      </c>
      <c r="Y9783" t="s">
        <v>386</v>
      </c>
      <c r="Z9783" t="s">
        <v>30623</v>
      </c>
      <c r="AA9783" t="s">
        <v>25180</v>
      </c>
      <c r="AB9783" t="s">
        <v>5354</v>
      </c>
      <c r="AO9783" s="171"/>
      <c r="AP9783" s="171"/>
      <c r="AQ9783" s="171"/>
      <c r="AR9783" s="171"/>
    </row>
    <row r="9784" spans="24:44">
      <c r="X9784" t="s">
        <v>30624</v>
      </c>
      <c r="Y9784" t="s">
        <v>386</v>
      </c>
      <c r="Z9784" t="s">
        <v>30625</v>
      </c>
      <c r="AA9784" t="s">
        <v>25180</v>
      </c>
      <c r="AB9784" t="s">
        <v>5354</v>
      </c>
      <c r="AO9784" s="171"/>
      <c r="AP9784" s="171"/>
      <c r="AQ9784" s="171"/>
      <c r="AR9784" s="171"/>
    </row>
    <row r="9785" spans="24:44">
      <c r="X9785" t="s">
        <v>30626</v>
      </c>
      <c r="Y9785" t="s">
        <v>389</v>
      </c>
      <c r="Z9785" t="s">
        <v>28526</v>
      </c>
      <c r="AA9785" t="s">
        <v>25180</v>
      </c>
      <c r="AB9785" t="s">
        <v>5354</v>
      </c>
      <c r="AO9785" s="171"/>
      <c r="AP9785" s="171"/>
      <c r="AQ9785" s="171"/>
      <c r="AR9785" s="171"/>
    </row>
    <row r="9786" spans="24:44">
      <c r="X9786" t="s">
        <v>30627</v>
      </c>
      <c r="Y9786" t="s">
        <v>386</v>
      </c>
      <c r="Z9786" t="s">
        <v>30628</v>
      </c>
      <c r="AA9786" t="s">
        <v>23806</v>
      </c>
      <c r="AB9786" t="s">
        <v>5354</v>
      </c>
      <c r="AO9786" s="171"/>
      <c r="AP9786" s="171"/>
      <c r="AQ9786" s="171"/>
      <c r="AR9786" s="171"/>
    </row>
    <row r="9787" spans="24:44">
      <c r="X9787" t="s">
        <v>30629</v>
      </c>
      <c r="Y9787" t="s">
        <v>386</v>
      </c>
      <c r="Z9787" t="s">
        <v>30630</v>
      </c>
      <c r="AA9787" t="s">
        <v>25180</v>
      </c>
      <c r="AB9787" t="s">
        <v>5354</v>
      </c>
      <c r="AO9787" s="171"/>
      <c r="AP9787" s="171"/>
      <c r="AQ9787" s="171"/>
      <c r="AR9787" s="171"/>
    </row>
    <row r="9788" spans="24:44">
      <c r="X9788" t="s">
        <v>30631</v>
      </c>
      <c r="Y9788" t="s">
        <v>389</v>
      </c>
      <c r="Z9788" t="s">
        <v>27867</v>
      </c>
      <c r="AA9788" t="s">
        <v>25180</v>
      </c>
      <c r="AB9788" t="s">
        <v>5354</v>
      </c>
      <c r="AO9788" s="171"/>
      <c r="AP9788" s="171"/>
      <c r="AQ9788" s="171"/>
      <c r="AR9788" s="171"/>
    </row>
    <row r="9789" spans="24:44">
      <c r="X9789" t="s">
        <v>30632</v>
      </c>
      <c r="Y9789" t="s">
        <v>386</v>
      </c>
      <c r="Z9789" t="s">
        <v>30633</v>
      </c>
      <c r="AA9789" t="s">
        <v>23806</v>
      </c>
      <c r="AB9789" t="s">
        <v>5354</v>
      </c>
      <c r="AO9789" s="171"/>
      <c r="AP9789" s="171"/>
      <c r="AQ9789" s="171"/>
      <c r="AR9789" s="171"/>
    </row>
    <row r="9790" spans="24:44">
      <c r="X9790" t="s">
        <v>30634</v>
      </c>
      <c r="Y9790" t="s">
        <v>389</v>
      </c>
      <c r="Z9790" t="s">
        <v>30635</v>
      </c>
      <c r="AA9790" t="s">
        <v>25180</v>
      </c>
      <c r="AB9790" t="s">
        <v>5354</v>
      </c>
      <c r="AO9790" s="171"/>
      <c r="AP9790" s="171"/>
      <c r="AQ9790" s="171"/>
      <c r="AR9790" s="171"/>
    </row>
    <row r="9791" spans="24:44">
      <c r="X9791" t="s">
        <v>30636</v>
      </c>
      <c r="Y9791" t="s">
        <v>386</v>
      </c>
      <c r="Z9791" t="s">
        <v>30637</v>
      </c>
      <c r="AA9791" t="s">
        <v>25180</v>
      </c>
      <c r="AB9791" t="s">
        <v>5354</v>
      </c>
      <c r="AO9791" s="171"/>
      <c r="AP9791" s="171"/>
      <c r="AQ9791" s="171"/>
      <c r="AR9791" s="171"/>
    </row>
    <row r="9792" spans="24:44">
      <c r="X9792" t="s">
        <v>30638</v>
      </c>
      <c r="Y9792" t="s">
        <v>386</v>
      </c>
      <c r="Z9792" t="s">
        <v>30639</v>
      </c>
      <c r="AA9792" t="s">
        <v>25180</v>
      </c>
      <c r="AB9792" t="s">
        <v>5354</v>
      </c>
      <c r="AO9792" s="171"/>
      <c r="AP9792" s="171"/>
      <c r="AQ9792" s="171"/>
      <c r="AR9792" s="171"/>
    </row>
    <row r="9793" spans="24:44">
      <c r="X9793" t="s">
        <v>30640</v>
      </c>
      <c r="Y9793" t="s">
        <v>386</v>
      </c>
      <c r="Z9793" t="s">
        <v>30641</v>
      </c>
      <c r="AA9793" t="s">
        <v>25180</v>
      </c>
      <c r="AB9793" t="s">
        <v>5354</v>
      </c>
      <c r="AO9793" s="171"/>
      <c r="AP9793" s="171"/>
      <c r="AQ9793" s="171"/>
      <c r="AR9793" s="171"/>
    </row>
    <row r="9794" spans="24:44">
      <c r="X9794" t="s">
        <v>30642</v>
      </c>
      <c r="Y9794" t="s">
        <v>386</v>
      </c>
      <c r="Z9794" t="s">
        <v>30643</v>
      </c>
      <c r="AA9794" t="s">
        <v>25180</v>
      </c>
      <c r="AB9794" t="s">
        <v>5354</v>
      </c>
      <c r="AO9794" s="171"/>
      <c r="AP9794" s="171"/>
      <c r="AQ9794" s="171"/>
      <c r="AR9794" s="171"/>
    </row>
    <row r="9795" spans="24:44">
      <c r="X9795" t="s">
        <v>30644</v>
      </c>
      <c r="Y9795" t="s">
        <v>386</v>
      </c>
      <c r="Z9795" t="s">
        <v>30645</v>
      </c>
      <c r="AA9795" t="s">
        <v>25180</v>
      </c>
      <c r="AB9795" t="s">
        <v>5354</v>
      </c>
      <c r="AO9795" s="171"/>
      <c r="AP9795" s="171"/>
      <c r="AQ9795" s="171"/>
      <c r="AR9795" s="171"/>
    </row>
    <row r="9796" spans="24:44">
      <c r="X9796" t="s">
        <v>30646</v>
      </c>
      <c r="Y9796" t="s">
        <v>386</v>
      </c>
      <c r="Z9796" t="s">
        <v>30647</v>
      </c>
      <c r="AA9796" t="s">
        <v>25180</v>
      </c>
      <c r="AB9796" t="s">
        <v>5354</v>
      </c>
      <c r="AO9796" s="171"/>
      <c r="AP9796" s="171"/>
      <c r="AQ9796" s="171"/>
      <c r="AR9796" s="171"/>
    </row>
    <row r="9797" spans="24:44">
      <c r="X9797" t="s">
        <v>30648</v>
      </c>
      <c r="Y9797" t="s">
        <v>386</v>
      </c>
      <c r="Z9797" t="s">
        <v>30649</v>
      </c>
      <c r="AA9797" t="s">
        <v>25180</v>
      </c>
      <c r="AB9797" t="s">
        <v>5354</v>
      </c>
      <c r="AO9797" s="171"/>
      <c r="AP9797" s="171"/>
      <c r="AQ9797" s="171"/>
      <c r="AR9797" s="171"/>
    </row>
    <row r="9798" spans="24:44">
      <c r="X9798" t="s">
        <v>30650</v>
      </c>
      <c r="Y9798" t="s">
        <v>389</v>
      </c>
      <c r="Z9798" t="s">
        <v>22589</v>
      </c>
      <c r="AA9798" t="s">
        <v>25180</v>
      </c>
      <c r="AB9798" t="s">
        <v>5354</v>
      </c>
      <c r="AO9798" s="171"/>
      <c r="AP9798" s="171"/>
      <c r="AQ9798" s="171"/>
      <c r="AR9798" s="171"/>
    </row>
    <row r="9799" spans="24:44">
      <c r="X9799" t="s">
        <v>30651</v>
      </c>
      <c r="Y9799" t="s">
        <v>386</v>
      </c>
      <c r="Z9799" t="s">
        <v>30652</v>
      </c>
      <c r="AA9799" t="s">
        <v>25180</v>
      </c>
      <c r="AB9799" t="s">
        <v>5354</v>
      </c>
      <c r="AO9799" s="171"/>
      <c r="AP9799" s="171"/>
      <c r="AQ9799" s="171"/>
      <c r="AR9799" s="171"/>
    </row>
    <row r="9800" spans="24:44">
      <c r="X9800" t="s">
        <v>30653</v>
      </c>
      <c r="Y9800" t="s">
        <v>389</v>
      </c>
      <c r="Z9800" t="s">
        <v>30654</v>
      </c>
      <c r="AA9800" t="s">
        <v>25180</v>
      </c>
      <c r="AB9800" t="s">
        <v>5354</v>
      </c>
      <c r="AO9800" s="171"/>
      <c r="AP9800" s="171"/>
      <c r="AQ9800" s="171"/>
      <c r="AR9800" s="171"/>
    </row>
    <row r="9801" spans="24:44">
      <c r="X9801" t="s">
        <v>30655</v>
      </c>
      <c r="Y9801" t="s">
        <v>386</v>
      </c>
      <c r="Z9801" t="s">
        <v>30656</v>
      </c>
      <c r="AA9801" t="s">
        <v>25180</v>
      </c>
      <c r="AB9801" t="s">
        <v>5354</v>
      </c>
      <c r="AO9801" s="171"/>
      <c r="AP9801" s="171"/>
      <c r="AQ9801" s="171"/>
      <c r="AR9801" s="171"/>
    </row>
    <row r="9802" spans="24:44">
      <c r="X9802" t="s">
        <v>30657</v>
      </c>
      <c r="Y9802" t="s">
        <v>386</v>
      </c>
      <c r="Z9802" t="s">
        <v>30658</v>
      </c>
      <c r="AA9802" t="s">
        <v>25180</v>
      </c>
      <c r="AB9802" t="s">
        <v>5354</v>
      </c>
      <c r="AO9802" s="171"/>
      <c r="AP9802" s="171"/>
      <c r="AQ9802" s="171"/>
      <c r="AR9802" s="171"/>
    </row>
    <row r="9803" spans="24:44">
      <c r="X9803" t="s">
        <v>30659</v>
      </c>
      <c r="Y9803" t="s">
        <v>386</v>
      </c>
      <c r="Z9803" t="s">
        <v>30660</v>
      </c>
      <c r="AA9803" t="s">
        <v>25180</v>
      </c>
      <c r="AB9803" t="s">
        <v>5354</v>
      </c>
      <c r="AO9803" s="171"/>
      <c r="AP9803" s="171"/>
      <c r="AQ9803" s="171"/>
      <c r="AR9803" s="171"/>
    </row>
    <row r="9804" spans="24:44">
      <c r="X9804" t="s">
        <v>30661</v>
      </c>
      <c r="Y9804" t="s">
        <v>386</v>
      </c>
      <c r="Z9804" t="s">
        <v>30662</v>
      </c>
      <c r="AA9804" t="s">
        <v>25180</v>
      </c>
      <c r="AB9804" t="s">
        <v>5354</v>
      </c>
      <c r="AO9804" s="171"/>
      <c r="AP9804" s="171"/>
      <c r="AQ9804" s="171"/>
      <c r="AR9804" s="171"/>
    </row>
    <row r="9805" spans="24:44">
      <c r="X9805" t="s">
        <v>30663</v>
      </c>
      <c r="Y9805" t="s">
        <v>386</v>
      </c>
      <c r="Z9805" t="s">
        <v>30664</v>
      </c>
      <c r="AA9805" t="s">
        <v>25180</v>
      </c>
      <c r="AB9805" t="s">
        <v>5354</v>
      </c>
      <c r="AO9805" s="171"/>
      <c r="AP9805" s="171"/>
      <c r="AQ9805" s="171"/>
      <c r="AR9805" s="171"/>
    </row>
    <row r="9806" spans="24:44">
      <c r="X9806" t="s">
        <v>30665</v>
      </c>
      <c r="Y9806" t="s">
        <v>389</v>
      </c>
      <c r="Z9806" t="s">
        <v>30666</v>
      </c>
      <c r="AA9806" t="s">
        <v>25180</v>
      </c>
      <c r="AB9806" t="s">
        <v>5354</v>
      </c>
      <c r="AO9806" s="171"/>
      <c r="AP9806" s="171"/>
      <c r="AQ9806" s="171"/>
      <c r="AR9806" s="171"/>
    </row>
    <row r="9807" spans="24:44">
      <c r="X9807" t="s">
        <v>30667</v>
      </c>
      <c r="Y9807" t="s">
        <v>386</v>
      </c>
      <c r="Z9807" t="s">
        <v>30668</v>
      </c>
      <c r="AA9807" t="s">
        <v>25180</v>
      </c>
      <c r="AB9807" t="s">
        <v>5354</v>
      </c>
      <c r="AO9807" s="171"/>
      <c r="AP9807" s="171"/>
      <c r="AQ9807" s="171"/>
      <c r="AR9807" s="171"/>
    </row>
    <row r="9808" spans="24:44">
      <c r="X9808" t="s">
        <v>30669</v>
      </c>
      <c r="Y9808" t="s">
        <v>386</v>
      </c>
      <c r="Z9808" t="s">
        <v>30670</v>
      </c>
      <c r="AA9808" t="s">
        <v>25180</v>
      </c>
      <c r="AB9808" t="s">
        <v>5354</v>
      </c>
      <c r="AO9808" s="171"/>
      <c r="AP9808" s="171"/>
      <c r="AQ9808" s="171"/>
      <c r="AR9808" s="171"/>
    </row>
    <row r="9809" spans="24:44">
      <c r="X9809" t="s">
        <v>30671</v>
      </c>
      <c r="Y9809" t="s">
        <v>386</v>
      </c>
      <c r="Z9809" t="s">
        <v>30672</v>
      </c>
      <c r="AA9809" t="s">
        <v>25180</v>
      </c>
      <c r="AB9809" t="s">
        <v>5354</v>
      </c>
      <c r="AO9809" s="171"/>
      <c r="AP9809" s="171"/>
      <c r="AQ9809" s="171"/>
      <c r="AR9809" s="171"/>
    </row>
    <row r="9810" spans="24:44">
      <c r="X9810" t="s">
        <v>30673</v>
      </c>
      <c r="Y9810" t="s">
        <v>389</v>
      </c>
      <c r="Z9810" t="s">
        <v>30674</v>
      </c>
      <c r="AA9810" t="s">
        <v>25180</v>
      </c>
      <c r="AB9810" t="s">
        <v>5354</v>
      </c>
      <c r="AO9810" s="171"/>
      <c r="AP9810" s="171"/>
      <c r="AQ9810" s="171"/>
      <c r="AR9810" s="171"/>
    </row>
    <row r="9811" spans="24:44">
      <c r="X9811" t="s">
        <v>30675</v>
      </c>
      <c r="Y9811" t="s">
        <v>386</v>
      </c>
      <c r="Z9811" t="s">
        <v>30676</v>
      </c>
      <c r="AA9811" t="s">
        <v>25180</v>
      </c>
      <c r="AB9811" t="s">
        <v>5354</v>
      </c>
      <c r="AO9811" s="171"/>
      <c r="AP9811" s="171"/>
      <c r="AQ9811" s="171"/>
      <c r="AR9811" s="171"/>
    </row>
    <row r="9812" spans="24:44">
      <c r="X9812" t="s">
        <v>30677</v>
      </c>
      <c r="Y9812" t="s">
        <v>389</v>
      </c>
      <c r="Z9812" t="s">
        <v>23875</v>
      </c>
      <c r="AA9812" t="s">
        <v>25180</v>
      </c>
      <c r="AB9812" t="s">
        <v>5354</v>
      </c>
      <c r="AO9812" s="171"/>
      <c r="AP9812" s="171"/>
      <c r="AQ9812" s="171"/>
      <c r="AR9812" s="171"/>
    </row>
    <row r="9813" spans="24:44">
      <c r="X9813" t="s">
        <v>30678</v>
      </c>
      <c r="Y9813" t="s">
        <v>386</v>
      </c>
      <c r="Z9813" t="s">
        <v>30679</v>
      </c>
      <c r="AA9813" t="s">
        <v>25180</v>
      </c>
      <c r="AB9813" t="s">
        <v>5354</v>
      </c>
      <c r="AO9813" s="171"/>
      <c r="AP9813" s="171"/>
      <c r="AQ9813" s="171"/>
      <c r="AR9813" s="171"/>
    </row>
    <row r="9814" spans="24:44">
      <c r="X9814" t="s">
        <v>30680</v>
      </c>
      <c r="Y9814" t="s">
        <v>386</v>
      </c>
      <c r="Z9814" t="s">
        <v>30681</v>
      </c>
      <c r="AA9814" t="s">
        <v>25180</v>
      </c>
      <c r="AB9814" t="s">
        <v>5354</v>
      </c>
      <c r="AO9814" s="171"/>
      <c r="AP9814" s="171"/>
      <c r="AQ9814" s="171"/>
      <c r="AR9814" s="171"/>
    </row>
    <row r="9815" spans="24:44">
      <c r="X9815" t="s">
        <v>30682</v>
      </c>
      <c r="Y9815" t="s">
        <v>386</v>
      </c>
      <c r="Z9815" t="s">
        <v>30683</v>
      </c>
      <c r="AA9815" t="s">
        <v>25180</v>
      </c>
      <c r="AB9815" t="s">
        <v>5354</v>
      </c>
      <c r="AO9815" s="171"/>
      <c r="AP9815" s="171"/>
      <c r="AQ9815" s="171"/>
      <c r="AR9815" s="171"/>
    </row>
    <row r="9816" spans="24:44">
      <c r="X9816" t="s">
        <v>30684</v>
      </c>
      <c r="Y9816" t="s">
        <v>386</v>
      </c>
      <c r="Z9816" t="s">
        <v>30685</v>
      </c>
      <c r="AA9816" t="s">
        <v>25180</v>
      </c>
      <c r="AB9816" t="s">
        <v>5354</v>
      </c>
      <c r="AO9816" s="171"/>
      <c r="AP9816" s="171"/>
      <c r="AQ9816" s="171"/>
      <c r="AR9816" s="171"/>
    </row>
    <row r="9817" spans="24:44">
      <c r="X9817" t="s">
        <v>30686</v>
      </c>
      <c r="Y9817" t="s">
        <v>389</v>
      </c>
      <c r="Z9817" t="s">
        <v>30687</v>
      </c>
      <c r="AA9817" t="s">
        <v>25180</v>
      </c>
      <c r="AB9817" t="s">
        <v>5354</v>
      </c>
      <c r="AO9817" s="171"/>
      <c r="AP9817" s="171"/>
      <c r="AQ9817" s="171"/>
      <c r="AR9817" s="171"/>
    </row>
    <row r="9818" spans="24:44">
      <c r="X9818" t="s">
        <v>30688</v>
      </c>
      <c r="Y9818" t="s">
        <v>386</v>
      </c>
      <c r="Z9818" t="s">
        <v>30689</v>
      </c>
      <c r="AA9818" t="s">
        <v>25180</v>
      </c>
      <c r="AB9818" t="s">
        <v>5354</v>
      </c>
      <c r="AO9818" s="171"/>
      <c r="AP9818" s="171"/>
      <c r="AQ9818" s="171"/>
      <c r="AR9818" s="171"/>
    </row>
    <row r="9819" spans="24:44">
      <c r="X9819" t="s">
        <v>30690</v>
      </c>
      <c r="Y9819" t="s">
        <v>386</v>
      </c>
      <c r="Z9819" t="s">
        <v>30691</v>
      </c>
      <c r="AA9819" t="s">
        <v>23806</v>
      </c>
      <c r="AB9819" t="s">
        <v>5354</v>
      </c>
      <c r="AO9819" s="171"/>
      <c r="AP9819" s="171"/>
      <c r="AQ9819" s="171"/>
      <c r="AR9819" s="171"/>
    </row>
    <row r="9820" spans="24:44">
      <c r="X9820" t="s">
        <v>30692</v>
      </c>
      <c r="Y9820" t="s">
        <v>389</v>
      </c>
      <c r="Z9820" t="s">
        <v>28452</v>
      </c>
      <c r="AA9820" t="s">
        <v>23806</v>
      </c>
      <c r="AB9820" t="s">
        <v>5354</v>
      </c>
      <c r="AO9820" s="171"/>
      <c r="AP9820" s="171"/>
      <c r="AQ9820" s="171"/>
      <c r="AR9820" s="171"/>
    </row>
    <row r="9821" spans="24:44">
      <c r="X9821" t="s">
        <v>30693</v>
      </c>
      <c r="Y9821" t="s">
        <v>386</v>
      </c>
      <c r="Z9821" t="s">
        <v>30694</v>
      </c>
      <c r="AA9821" t="s">
        <v>23806</v>
      </c>
      <c r="AB9821" t="s">
        <v>5354</v>
      </c>
      <c r="AO9821" s="171"/>
      <c r="AP9821" s="171"/>
      <c r="AQ9821" s="171"/>
      <c r="AR9821" s="171"/>
    </row>
    <row r="9822" spans="24:44">
      <c r="X9822" t="s">
        <v>30695</v>
      </c>
      <c r="Y9822" t="s">
        <v>386</v>
      </c>
      <c r="Z9822" t="s">
        <v>30696</v>
      </c>
      <c r="AA9822" t="s">
        <v>23806</v>
      </c>
      <c r="AB9822" t="s">
        <v>5354</v>
      </c>
      <c r="AO9822" s="171"/>
      <c r="AP9822" s="171"/>
      <c r="AQ9822" s="171"/>
      <c r="AR9822" s="171"/>
    </row>
    <row r="9823" spans="24:44">
      <c r="X9823" t="s">
        <v>30697</v>
      </c>
      <c r="Y9823" t="s">
        <v>389</v>
      </c>
      <c r="Z9823" t="s">
        <v>30698</v>
      </c>
      <c r="AA9823" t="s">
        <v>23806</v>
      </c>
      <c r="AB9823" t="s">
        <v>5354</v>
      </c>
      <c r="AO9823" s="171"/>
      <c r="AP9823" s="171"/>
      <c r="AQ9823" s="171"/>
      <c r="AR9823" s="171"/>
    </row>
    <row r="9824" spans="24:44">
      <c r="X9824" t="s">
        <v>30699</v>
      </c>
      <c r="Y9824" t="s">
        <v>386</v>
      </c>
      <c r="Z9824" t="s">
        <v>30700</v>
      </c>
      <c r="AA9824" t="s">
        <v>25180</v>
      </c>
      <c r="AB9824" t="s">
        <v>5354</v>
      </c>
      <c r="AO9824" s="171"/>
      <c r="AP9824" s="171"/>
      <c r="AQ9824" s="171"/>
      <c r="AR9824" s="171"/>
    </row>
    <row r="9825" spans="24:44">
      <c r="X9825" t="s">
        <v>30701</v>
      </c>
      <c r="Y9825" t="s">
        <v>389</v>
      </c>
      <c r="Z9825" t="s">
        <v>22621</v>
      </c>
      <c r="AA9825" t="s">
        <v>23806</v>
      </c>
      <c r="AB9825" t="s">
        <v>5354</v>
      </c>
      <c r="AO9825" s="171"/>
      <c r="AP9825" s="171"/>
      <c r="AQ9825" s="171"/>
      <c r="AR9825" s="171"/>
    </row>
    <row r="9826" spans="24:44">
      <c r="X9826" t="s">
        <v>30702</v>
      </c>
      <c r="Y9826" t="s">
        <v>389</v>
      </c>
      <c r="Z9826" t="s">
        <v>23565</v>
      </c>
      <c r="AA9826" t="s">
        <v>23806</v>
      </c>
      <c r="AB9826" t="s">
        <v>5354</v>
      </c>
      <c r="AO9826" s="171"/>
      <c r="AP9826" s="171"/>
      <c r="AQ9826" s="171"/>
      <c r="AR9826" s="171"/>
    </row>
    <row r="9827" spans="24:44">
      <c r="X9827" t="s">
        <v>30703</v>
      </c>
      <c r="Y9827" t="s">
        <v>386</v>
      </c>
      <c r="Z9827" t="s">
        <v>30704</v>
      </c>
      <c r="AA9827" t="s">
        <v>23806</v>
      </c>
      <c r="AB9827" t="s">
        <v>5354</v>
      </c>
      <c r="AO9827" s="171"/>
      <c r="AP9827" s="171"/>
      <c r="AQ9827" s="171"/>
      <c r="AR9827" s="171"/>
    </row>
    <row r="9828" spans="24:44">
      <c r="X9828" t="s">
        <v>30705</v>
      </c>
      <c r="Y9828" t="s">
        <v>389</v>
      </c>
      <c r="Z9828" t="s">
        <v>28129</v>
      </c>
      <c r="AA9828" t="s">
        <v>23806</v>
      </c>
      <c r="AB9828" t="s">
        <v>5354</v>
      </c>
      <c r="AO9828" s="171"/>
      <c r="AP9828" s="171"/>
      <c r="AQ9828" s="171"/>
      <c r="AR9828" s="171"/>
    </row>
    <row r="9829" spans="24:44">
      <c r="X9829" t="s">
        <v>30706</v>
      </c>
      <c r="Y9829" t="s">
        <v>389</v>
      </c>
      <c r="Z9829" t="s">
        <v>29080</v>
      </c>
      <c r="AA9829" t="s">
        <v>23806</v>
      </c>
      <c r="AB9829" t="s">
        <v>5354</v>
      </c>
      <c r="AO9829" s="171"/>
      <c r="AP9829" s="171"/>
      <c r="AQ9829" s="171"/>
      <c r="AR9829" s="171"/>
    </row>
    <row r="9830" spans="24:44">
      <c r="X9830" t="s">
        <v>30707</v>
      </c>
      <c r="Y9830" t="s">
        <v>386</v>
      </c>
      <c r="Z9830" t="s">
        <v>30708</v>
      </c>
      <c r="AA9830" t="s">
        <v>23806</v>
      </c>
      <c r="AB9830" t="s">
        <v>5354</v>
      </c>
      <c r="AO9830" s="171"/>
      <c r="AP9830" s="171"/>
      <c r="AQ9830" s="171"/>
      <c r="AR9830" s="171"/>
    </row>
    <row r="9831" spans="24:44">
      <c r="X9831" t="s">
        <v>30709</v>
      </c>
      <c r="Y9831" t="s">
        <v>386</v>
      </c>
      <c r="Z9831" t="s">
        <v>30710</v>
      </c>
      <c r="AA9831" t="s">
        <v>23806</v>
      </c>
      <c r="AB9831" t="s">
        <v>5354</v>
      </c>
      <c r="AO9831" s="171"/>
      <c r="AP9831" s="171"/>
      <c r="AQ9831" s="171"/>
      <c r="AR9831" s="171"/>
    </row>
    <row r="9832" spans="24:44">
      <c r="X9832" t="s">
        <v>30711</v>
      </c>
      <c r="Y9832" t="s">
        <v>386</v>
      </c>
      <c r="Z9832" t="s">
        <v>30712</v>
      </c>
      <c r="AA9832" t="s">
        <v>23806</v>
      </c>
      <c r="AB9832" t="s">
        <v>5354</v>
      </c>
      <c r="AO9832" s="171"/>
      <c r="AP9832" s="171"/>
      <c r="AQ9832" s="171"/>
      <c r="AR9832" s="171"/>
    </row>
    <row r="9833" spans="24:44">
      <c r="X9833" t="s">
        <v>30713</v>
      </c>
      <c r="Y9833" t="s">
        <v>386</v>
      </c>
      <c r="Z9833" t="s">
        <v>30714</v>
      </c>
      <c r="AA9833" t="s">
        <v>23806</v>
      </c>
      <c r="AB9833" t="s">
        <v>5354</v>
      </c>
      <c r="AO9833" s="171"/>
      <c r="AP9833" s="171"/>
      <c r="AQ9833" s="171"/>
      <c r="AR9833" s="171"/>
    </row>
    <row r="9834" spans="24:44">
      <c r="X9834" t="s">
        <v>30715</v>
      </c>
      <c r="Y9834" t="s">
        <v>386</v>
      </c>
      <c r="Z9834" t="s">
        <v>30716</v>
      </c>
      <c r="AA9834" t="s">
        <v>23806</v>
      </c>
      <c r="AB9834" t="s">
        <v>5354</v>
      </c>
      <c r="AO9834" s="171"/>
      <c r="AP9834" s="171"/>
      <c r="AQ9834" s="171"/>
      <c r="AR9834" s="171"/>
    </row>
    <row r="9835" spans="24:44">
      <c r="X9835" t="s">
        <v>30717</v>
      </c>
      <c r="Y9835" t="s">
        <v>386</v>
      </c>
      <c r="Z9835" t="s">
        <v>30718</v>
      </c>
      <c r="AA9835" t="s">
        <v>23806</v>
      </c>
      <c r="AB9835" t="s">
        <v>5354</v>
      </c>
      <c r="AO9835" s="171"/>
      <c r="AP9835" s="171"/>
      <c r="AQ9835" s="171"/>
      <c r="AR9835" s="171"/>
    </row>
    <row r="9836" spans="24:44">
      <c r="X9836" t="s">
        <v>30719</v>
      </c>
      <c r="Y9836" t="s">
        <v>386</v>
      </c>
      <c r="Z9836" t="s">
        <v>30720</v>
      </c>
      <c r="AA9836" t="s">
        <v>23806</v>
      </c>
      <c r="AB9836" t="s">
        <v>5354</v>
      </c>
      <c r="AO9836" s="171"/>
      <c r="AP9836" s="171"/>
      <c r="AQ9836" s="171"/>
      <c r="AR9836" s="171"/>
    </row>
    <row r="9837" spans="24:44">
      <c r="X9837" t="s">
        <v>30721</v>
      </c>
      <c r="Y9837" t="s">
        <v>386</v>
      </c>
      <c r="Z9837" t="s">
        <v>30722</v>
      </c>
      <c r="AA9837" t="s">
        <v>25180</v>
      </c>
      <c r="AB9837" t="s">
        <v>5354</v>
      </c>
      <c r="AO9837" s="171"/>
      <c r="AP9837" s="171"/>
      <c r="AQ9837" s="171"/>
      <c r="AR9837" s="171"/>
    </row>
    <row r="9838" spans="24:44">
      <c r="X9838" t="s">
        <v>30723</v>
      </c>
      <c r="Y9838" t="s">
        <v>386</v>
      </c>
      <c r="Z9838" t="s">
        <v>30724</v>
      </c>
      <c r="AA9838" t="s">
        <v>25180</v>
      </c>
      <c r="AB9838" t="s">
        <v>5354</v>
      </c>
      <c r="AO9838" s="171"/>
      <c r="AP9838" s="171"/>
      <c r="AQ9838" s="171"/>
      <c r="AR9838" s="171"/>
    </row>
    <row r="9839" spans="24:44">
      <c r="X9839" t="s">
        <v>30725</v>
      </c>
      <c r="Y9839" t="s">
        <v>386</v>
      </c>
      <c r="Z9839" t="s">
        <v>30726</v>
      </c>
      <c r="AA9839" t="s">
        <v>25180</v>
      </c>
      <c r="AB9839" t="s">
        <v>5354</v>
      </c>
      <c r="AO9839" s="171"/>
      <c r="AP9839" s="171"/>
      <c r="AQ9839" s="171"/>
      <c r="AR9839" s="171"/>
    </row>
    <row r="9840" spans="24:44">
      <c r="X9840" t="s">
        <v>30727</v>
      </c>
      <c r="Y9840" t="s">
        <v>386</v>
      </c>
      <c r="Z9840" t="s">
        <v>30728</v>
      </c>
      <c r="AA9840" t="s">
        <v>23806</v>
      </c>
      <c r="AB9840" t="s">
        <v>5354</v>
      </c>
      <c r="AO9840" s="171"/>
      <c r="AP9840" s="171"/>
      <c r="AQ9840" s="171"/>
      <c r="AR9840" s="171"/>
    </row>
    <row r="9841" spans="24:44">
      <c r="X9841" t="s">
        <v>30729</v>
      </c>
      <c r="Y9841" t="s">
        <v>386</v>
      </c>
      <c r="Z9841" t="s">
        <v>30730</v>
      </c>
      <c r="AA9841" t="s">
        <v>23806</v>
      </c>
      <c r="AB9841" t="s">
        <v>5354</v>
      </c>
      <c r="AO9841" s="171"/>
      <c r="AP9841" s="171"/>
      <c r="AQ9841" s="171"/>
      <c r="AR9841" s="171"/>
    </row>
    <row r="9842" spans="24:44">
      <c r="X9842" t="s">
        <v>30731</v>
      </c>
      <c r="Y9842" t="s">
        <v>386</v>
      </c>
      <c r="Z9842" t="s">
        <v>30732</v>
      </c>
      <c r="AA9842" t="s">
        <v>25180</v>
      </c>
      <c r="AB9842" t="s">
        <v>5354</v>
      </c>
      <c r="AO9842" s="171"/>
      <c r="AP9842" s="171"/>
      <c r="AQ9842" s="171"/>
      <c r="AR9842" s="171"/>
    </row>
    <row r="9843" spans="24:44">
      <c r="X9843" t="s">
        <v>30733</v>
      </c>
      <c r="Y9843" t="s">
        <v>386</v>
      </c>
      <c r="Z9843" t="s">
        <v>30734</v>
      </c>
      <c r="AA9843" t="s">
        <v>23806</v>
      </c>
      <c r="AB9843" t="s">
        <v>5354</v>
      </c>
      <c r="AO9843" s="171"/>
      <c r="AP9843" s="171"/>
      <c r="AQ9843" s="171"/>
      <c r="AR9843" s="171"/>
    </row>
    <row r="9844" spans="24:44">
      <c r="X9844" t="s">
        <v>30735</v>
      </c>
      <c r="Y9844" t="s">
        <v>389</v>
      </c>
      <c r="Z9844" t="s">
        <v>30736</v>
      </c>
      <c r="AA9844" t="s">
        <v>23806</v>
      </c>
      <c r="AB9844" t="s">
        <v>5354</v>
      </c>
      <c r="AO9844" s="171"/>
      <c r="AP9844" s="171"/>
      <c r="AQ9844" s="171"/>
      <c r="AR9844" s="171"/>
    </row>
    <row r="9845" spans="24:44">
      <c r="X9845" t="s">
        <v>30737</v>
      </c>
      <c r="Y9845" t="s">
        <v>389</v>
      </c>
      <c r="Z9845" t="s">
        <v>27894</v>
      </c>
      <c r="AA9845" t="s">
        <v>23806</v>
      </c>
      <c r="AB9845" t="s">
        <v>5354</v>
      </c>
      <c r="AO9845" s="171"/>
      <c r="AP9845" s="171"/>
      <c r="AQ9845" s="171"/>
      <c r="AR9845" s="171"/>
    </row>
    <row r="9846" spans="24:44">
      <c r="X9846" t="s">
        <v>7528</v>
      </c>
      <c r="Y9846" t="s">
        <v>386</v>
      </c>
      <c r="Z9846" t="s">
        <v>30738</v>
      </c>
      <c r="AA9846" t="s">
        <v>23806</v>
      </c>
      <c r="AB9846" t="s">
        <v>5354</v>
      </c>
      <c r="AO9846" s="171"/>
      <c r="AP9846" s="171"/>
      <c r="AQ9846" s="171"/>
      <c r="AR9846" s="171"/>
    </row>
    <row r="9847" spans="24:44">
      <c r="X9847" t="s">
        <v>7533</v>
      </c>
      <c r="Y9847" t="s">
        <v>386</v>
      </c>
      <c r="Z9847" t="s">
        <v>30739</v>
      </c>
      <c r="AA9847" t="s">
        <v>23806</v>
      </c>
      <c r="AB9847" t="s">
        <v>5354</v>
      </c>
      <c r="AO9847" s="171"/>
      <c r="AP9847" s="171"/>
      <c r="AQ9847" s="171"/>
      <c r="AR9847" s="171"/>
    </row>
    <row r="9848" spans="24:44">
      <c r="X9848" t="s">
        <v>30740</v>
      </c>
      <c r="Y9848" t="s">
        <v>389</v>
      </c>
      <c r="Z9848" t="s">
        <v>28079</v>
      </c>
      <c r="AA9848" t="s">
        <v>23806</v>
      </c>
      <c r="AB9848" t="s">
        <v>5354</v>
      </c>
      <c r="AO9848" s="171"/>
      <c r="AP9848" s="171"/>
      <c r="AQ9848" s="171"/>
      <c r="AR9848" s="171"/>
    </row>
    <row r="9849" spans="24:44">
      <c r="X9849" t="s">
        <v>30741</v>
      </c>
      <c r="Y9849" t="s">
        <v>389</v>
      </c>
      <c r="Z9849" t="s">
        <v>30742</v>
      </c>
      <c r="AA9849" t="s">
        <v>23806</v>
      </c>
      <c r="AB9849" t="s">
        <v>5354</v>
      </c>
      <c r="AO9849" s="171"/>
      <c r="AP9849" s="171"/>
      <c r="AQ9849" s="171"/>
      <c r="AR9849" s="171"/>
    </row>
    <row r="9850" spans="24:44">
      <c r="X9850" t="s">
        <v>30743</v>
      </c>
      <c r="Y9850" t="s">
        <v>386</v>
      </c>
      <c r="Z9850" t="s">
        <v>30744</v>
      </c>
      <c r="AA9850" t="s">
        <v>23806</v>
      </c>
      <c r="AB9850" t="s">
        <v>5354</v>
      </c>
      <c r="AO9850" s="171"/>
      <c r="AP9850" s="171"/>
      <c r="AQ9850" s="171"/>
      <c r="AR9850" s="171"/>
    </row>
    <row r="9851" spans="24:44">
      <c r="X9851" t="s">
        <v>30745</v>
      </c>
      <c r="Y9851" t="s">
        <v>389</v>
      </c>
      <c r="Z9851" t="s">
        <v>30746</v>
      </c>
      <c r="AA9851" t="s">
        <v>23806</v>
      </c>
      <c r="AB9851" t="s">
        <v>5354</v>
      </c>
      <c r="AO9851" s="171"/>
      <c r="AP9851" s="171"/>
      <c r="AQ9851" s="171"/>
      <c r="AR9851" s="171"/>
    </row>
    <row r="9852" spans="24:44">
      <c r="X9852" t="s">
        <v>30747</v>
      </c>
      <c r="Y9852" t="s">
        <v>386</v>
      </c>
      <c r="Z9852" t="s">
        <v>30748</v>
      </c>
      <c r="AA9852" t="s">
        <v>25180</v>
      </c>
      <c r="AB9852" t="s">
        <v>5354</v>
      </c>
      <c r="AO9852" s="171"/>
      <c r="AP9852" s="171"/>
      <c r="AQ9852" s="171"/>
      <c r="AR9852" s="171"/>
    </row>
    <row r="9853" spans="24:44">
      <c r="X9853" t="s">
        <v>3306</v>
      </c>
      <c r="Y9853" t="s">
        <v>386</v>
      </c>
      <c r="Z9853" t="s">
        <v>30749</v>
      </c>
      <c r="AA9853" t="s">
        <v>25180</v>
      </c>
      <c r="AB9853" t="s">
        <v>5354</v>
      </c>
      <c r="AO9853" s="171"/>
      <c r="AP9853" s="171"/>
      <c r="AQ9853" s="171"/>
      <c r="AR9853" s="171"/>
    </row>
    <row r="9854" spans="24:44">
      <c r="X9854" t="s">
        <v>3309</v>
      </c>
      <c r="Y9854" t="s">
        <v>386</v>
      </c>
      <c r="Z9854" t="s">
        <v>30750</v>
      </c>
      <c r="AA9854" t="s">
        <v>25180</v>
      </c>
      <c r="AB9854" t="s">
        <v>5354</v>
      </c>
      <c r="AO9854" s="171"/>
      <c r="AP9854" s="171"/>
      <c r="AQ9854" s="171"/>
      <c r="AR9854" s="171"/>
    </row>
    <row r="9855" spans="24:44">
      <c r="X9855" t="s">
        <v>5861</v>
      </c>
      <c r="Y9855" t="s">
        <v>386</v>
      </c>
      <c r="Z9855" t="s">
        <v>30751</v>
      </c>
      <c r="AA9855" t="s">
        <v>25180</v>
      </c>
      <c r="AB9855" t="s">
        <v>5354</v>
      </c>
      <c r="AO9855" s="171"/>
      <c r="AP9855" s="171"/>
      <c r="AQ9855" s="171"/>
      <c r="AR9855" s="171"/>
    </row>
    <row r="9856" spans="24:44">
      <c r="X9856" t="s">
        <v>30752</v>
      </c>
      <c r="Y9856" t="s">
        <v>389</v>
      </c>
      <c r="Z9856" t="s">
        <v>30753</v>
      </c>
      <c r="AA9856" t="s">
        <v>30572</v>
      </c>
      <c r="AB9856" t="s">
        <v>5354</v>
      </c>
      <c r="AO9856" s="171"/>
      <c r="AP9856" s="171"/>
      <c r="AQ9856" s="171"/>
      <c r="AR9856" s="171"/>
    </row>
    <row r="9857" spans="24:44">
      <c r="X9857" t="s">
        <v>30754</v>
      </c>
      <c r="Y9857" t="s">
        <v>389</v>
      </c>
      <c r="Z9857" t="s">
        <v>30755</v>
      </c>
      <c r="AA9857" t="s">
        <v>30572</v>
      </c>
      <c r="AB9857" t="s">
        <v>5354</v>
      </c>
      <c r="AO9857" s="171"/>
      <c r="AP9857" s="171"/>
      <c r="AQ9857" s="171"/>
      <c r="AR9857" s="171"/>
    </row>
    <row r="9858" spans="24:44">
      <c r="X9858" t="s">
        <v>30756</v>
      </c>
      <c r="Y9858" t="s">
        <v>389</v>
      </c>
      <c r="Z9858" t="s">
        <v>30757</v>
      </c>
      <c r="AA9858" t="s">
        <v>30572</v>
      </c>
      <c r="AB9858" t="s">
        <v>5354</v>
      </c>
      <c r="AO9858" s="171"/>
      <c r="AP9858" s="171"/>
      <c r="AQ9858" s="171"/>
      <c r="AR9858" s="171"/>
    </row>
    <row r="9859" spans="24:44">
      <c r="X9859" t="s">
        <v>30758</v>
      </c>
      <c r="Y9859" t="s">
        <v>389</v>
      </c>
      <c r="Z9859" t="s">
        <v>30759</v>
      </c>
      <c r="AA9859" t="s">
        <v>30572</v>
      </c>
      <c r="AB9859" t="s">
        <v>5354</v>
      </c>
      <c r="AO9859" s="171"/>
      <c r="AP9859" s="171"/>
      <c r="AQ9859" s="171"/>
      <c r="AR9859" s="171"/>
    </row>
    <row r="9860" spans="24:44">
      <c r="X9860" t="s">
        <v>30760</v>
      </c>
      <c r="Y9860" t="s">
        <v>389</v>
      </c>
      <c r="Z9860" t="s">
        <v>30761</v>
      </c>
      <c r="AA9860" t="s">
        <v>30572</v>
      </c>
      <c r="AB9860" t="s">
        <v>5354</v>
      </c>
      <c r="AO9860" s="171"/>
      <c r="AP9860" s="171"/>
      <c r="AQ9860" s="171"/>
      <c r="AR9860" s="171"/>
    </row>
    <row r="9861" spans="24:44">
      <c r="X9861" t="s">
        <v>30762</v>
      </c>
      <c r="Y9861" t="s">
        <v>389</v>
      </c>
      <c r="Z9861" t="s">
        <v>30763</v>
      </c>
      <c r="AA9861" t="s">
        <v>30572</v>
      </c>
      <c r="AB9861" t="s">
        <v>5354</v>
      </c>
      <c r="AO9861" s="171"/>
      <c r="AP9861" s="171"/>
      <c r="AQ9861" s="171"/>
      <c r="AR9861" s="171"/>
    </row>
    <row r="9862" spans="24:44">
      <c r="X9862" t="s">
        <v>30764</v>
      </c>
      <c r="Y9862" t="s">
        <v>389</v>
      </c>
      <c r="Z9862" t="s">
        <v>30765</v>
      </c>
      <c r="AA9862" t="s">
        <v>30572</v>
      </c>
      <c r="AB9862" t="s">
        <v>5354</v>
      </c>
      <c r="AO9862" s="171"/>
      <c r="AP9862" s="171"/>
      <c r="AQ9862" s="171"/>
      <c r="AR9862" s="171"/>
    </row>
    <row r="9863" spans="24:44">
      <c r="X9863" t="s">
        <v>30766</v>
      </c>
      <c r="Y9863" t="s">
        <v>389</v>
      </c>
      <c r="Z9863" t="s">
        <v>30767</v>
      </c>
      <c r="AA9863" t="s">
        <v>30572</v>
      </c>
      <c r="AB9863" t="s">
        <v>5354</v>
      </c>
      <c r="AO9863" s="171"/>
      <c r="AP9863" s="171"/>
      <c r="AQ9863" s="171"/>
      <c r="AR9863" s="171"/>
    </row>
    <row r="9864" spans="24:44">
      <c r="X9864" t="s">
        <v>30768</v>
      </c>
      <c r="Y9864" t="s">
        <v>389</v>
      </c>
      <c r="Z9864" t="s">
        <v>30769</v>
      </c>
      <c r="AA9864" t="s">
        <v>30572</v>
      </c>
      <c r="AB9864" t="s">
        <v>5354</v>
      </c>
      <c r="AO9864" s="171"/>
      <c r="AP9864" s="171"/>
      <c r="AQ9864" s="171"/>
      <c r="AR9864" s="171"/>
    </row>
    <row r="9865" spans="24:44">
      <c r="X9865" t="s">
        <v>5865</v>
      </c>
      <c r="Y9865" t="s">
        <v>386</v>
      </c>
      <c r="Z9865" t="s">
        <v>30770</v>
      </c>
      <c r="AA9865" t="s">
        <v>25180</v>
      </c>
      <c r="AB9865" t="s">
        <v>5354</v>
      </c>
      <c r="AO9865" s="171"/>
      <c r="AP9865" s="171"/>
      <c r="AQ9865" s="171"/>
      <c r="AR9865" s="171"/>
    </row>
    <row r="9866" spans="24:44">
      <c r="X9866" t="s">
        <v>4702</v>
      </c>
      <c r="Y9866" t="s">
        <v>386</v>
      </c>
      <c r="Z9866" t="s">
        <v>30771</v>
      </c>
      <c r="AA9866" t="s">
        <v>25180</v>
      </c>
      <c r="AB9866" t="s">
        <v>5354</v>
      </c>
      <c r="AO9866" s="171"/>
      <c r="AP9866" s="171"/>
      <c r="AQ9866" s="171"/>
      <c r="AR9866" s="171"/>
    </row>
    <row r="9867" spans="24:44">
      <c r="X9867" t="s">
        <v>30772</v>
      </c>
      <c r="Y9867" t="s">
        <v>389</v>
      </c>
      <c r="Z9867" t="s">
        <v>29210</v>
      </c>
      <c r="AA9867" t="s">
        <v>25180</v>
      </c>
      <c r="AB9867" t="s">
        <v>5354</v>
      </c>
      <c r="AO9867" s="171"/>
      <c r="AP9867" s="171"/>
      <c r="AQ9867" s="171"/>
      <c r="AR9867" s="171"/>
    </row>
    <row r="9868" spans="24:44">
      <c r="X9868" t="s">
        <v>4707</v>
      </c>
      <c r="Y9868" t="s">
        <v>386</v>
      </c>
      <c r="Z9868" t="s">
        <v>30773</v>
      </c>
      <c r="AA9868" t="s">
        <v>25180</v>
      </c>
      <c r="AB9868" t="s">
        <v>5354</v>
      </c>
      <c r="AO9868" s="171"/>
      <c r="AP9868" s="171"/>
      <c r="AQ9868" s="171"/>
      <c r="AR9868" s="171"/>
    </row>
    <row r="9869" spans="24:44">
      <c r="X9869" t="s">
        <v>4711</v>
      </c>
      <c r="Y9869" t="s">
        <v>386</v>
      </c>
      <c r="Z9869" t="s">
        <v>30774</v>
      </c>
      <c r="AA9869" t="s">
        <v>25180</v>
      </c>
      <c r="AB9869" t="s">
        <v>5354</v>
      </c>
      <c r="AO9869" s="171"/>
      <c r="AP9869" s="171"/>
      <c r="AQ9869" s="171"/>
      <c r="AR9869" s="171"/>
    </row>
    <row r="9870" spans="24:44">
      <c r="X9870" t="s">
        <v>30775</v>
      </c>
      <c r="Y9870" t="s">
        <v>389</v>
      </c>
      <c r="Z9870" t="s">
        <v>30776</v>
      </c>
      <c r="AA9870" t="s">
        <v>25180</v>
      </c>
      <c r="AB9870" t="s">
        <v>5354</v>
      </c>
      <c r="AO9870" s="171"/>
      <c r="AP9870" s="171"/>
      <c r="AQ9870" s="171"/>
      <c r="AR9870" s="171"/>
    </row>
    <row r="9871" spans="24:44">
      <c r="X9871" t="s">
        <v>4715</v>
      </c>
      <c r="Y9871" t="s">
        <v>386</v>
      </c>
      <c r="Z9871" t="s">
        <v>30777</v>
      </c>
      <c r="AA9871" t="s">
        <v>25180</v>
      </c>
      <c r="AB9871" t="s">
        <v>5354</v>
      </c>
      <c r="AO9871" s="171"/>
      <c r="AP9871" s="171"/>
      <c r="AQ9871" s="171"/>
      <c r="AR9871" s="171"/>
    </row>
    <row r="9872" spans="24:44">
      <c r="X9872" t="s">
        <v>4720</v>
      </c>
      <c r="Y9872" t="s">
        <v>386</v>
      </c>
      <c r="Z9872" t="s">
        <v>30778</v>
      </c>
      <c r="AA9872" t="s">
        <v>25180</v>
      </c>
      <c r="AB9872" t="s">
        <v>5354</v>
      </c>
      <c r="AO9872" s="171"/>
      <c r="AP9872" s="171"/>
      <c r="AQ9872" s="171"/>
      <c r="AR9872" s="171"/>
    </row>
    <row r="9873" spans="24:44">
      <c r="X9873" t="s">
        <v>4725</v>
      </c>
      <c r="Y9873" t="s">
        <v>386</v>
      </c>
      <c r="Z9873" t="s">
        <v>30779</v>
      </c>
      <c r="AA9873" t="s">
        <v>25180</v>
      </c>
      <c r="AB9873" t="s">
        <v>5354</v>
      </c>
      <c r="AO9873" s="171"/>
      <c r="AP9873" s="171"/>
      <c r="AQ9873" s="171"/>
      <c r="AR9873" s="171"/>
    </row>
    <row r="9874" spans="24:44">
      <c r="X9874" t="s">
        <v>30780</v>
      </c>
      <c r="Y9874" t="s">
        <v>389</v>
      </c>
      <c r="Z9874" t="s">
        <v>30781</v>
      </c>
      <c r="AA9874" t="s">
        <v>25180</v>
      </c>
      <c r="AB9874" t="s">
        <v>5354</v>
      </c>
      <c r="AO9874" s="171"/>
      <c r="AP9874" s="171"/>
      <c r="AQ9874" s="171"/>
      <c r="AR9874" s="171"/>
    </row>
    <row r="9875" spans="24:44">
      <c r="X9875" t="s">
        <v>30782</v>
      </c>
      <c r="Y9875" t="s">
        <v>389</v>
      </c>
      <c r="Z9875" t="s">
        <v>28785</v>
      </c>
      <c r="AA9875" t="s">
        <v>25180</v>
      </c>
      <c r="AB9875" t="s">
        <v>5354</v>
      </c>
      <c r="AO9875" s="171"/>
      <c r="AP9875" s="171"/>
      <c r="AQ9875" s="171"/>
      <c r="AR9875" s="171"/>
    </row>
    <row r="9876" spans="24:44">
      <c r="X9876" t="s">
        <v>4730</v>
      </c>
      <c r="Y9876" t="s">
        <v>386</v>
      </c>
      <c r="Z9876" t="s">
        <v>30783</v>
      </c>
      <c r="AA9876" t="s">
        <v>25180</v>
      </c>
      <c r="AB9876" t="s">
        <v>5354</v>
      </c>
      <c r="AO9876" s="171"/>
      <c r="AP9876" s="171"/>
      <c r="AQ9876" s="171"/>
      <c r="AR9876" s="171"/>
    </row>
    <row r="9877" spans="24:44">
      <c r="X9877" t="s">
        <v>5556</v>
      </c>
      <c r="Y9877" t="s">
        <v>386</v>
      </c>
      <c r="Z9877" t="s">
        <v>12909</v>
      </c>
      <c r="AA9877" t="s">
        <v>25180</v>
      </c>
      <c r="AB9877" t="s">
        <v>5354</v>
      </c>
      <c r="AO9877" s="171"/>
      <c r="AP9877" s="171"/>
      <c r="AQ9877" s="171"/>
      <c r="AR9877" s="171"/>
    </row>
    <row r="9878" spans="24:44">
      <c r="X9878" t="s">
        <v>30784</v>
      </c>
      <c r="Y9878" t="s">
        <v>389</v>
      </c>
      <c r="Z9878" t="s">
        <v>30785</v>
      </c>
      <c r="AA9878" t="s">
        <v>25180</v>
      </c>
      <c r="AB9878" t="s">
        <v>5354</v>
      </c>
      <c r="AO9878" s="171"/>
      <c r="AP9878" s="171"/>
      <c r="AQ9878" s="171"/>
      <c r="AR9878" s="171"/>
    </row>
    <row r="9879" spans="24:44">
      <c r="X9879" t="s">
        <v>5561</v>
      </c>
      <c r="Y9879" t="s">
        <v>386</v>
      </c>
      <c r="Z9879" t="s">
        <v>30786</v>
      </c>
      <c r="AA9879" t="s">
        <v>25180</v>
      </c>
      <c r="AB9879" t="s">
        <v>5354</v>
      </c>
      <c r="AO9879" s="171"/>
      <c r="AP9879" s="171"/>
      <c r="AQ9879" s="171"/>
      <c r="AR9879" s="171"/>
    </row>
    <row r="9880" spans="24:44">
      <c r="X9880" t="s">
        <v>5566</v>
      </c>
      <c r="Y9880" t="s">
        <v>386</v>
      </c>
      <c r="Z9880" t="s">
        <v>30787</v>
      </c>
      <c r="AA9880" t="s">
        <v>25180</v>
      </c>
      <c r="AB9880" t="s">
        <v>5354</v>
      </c>
      <c r="AO9880" s="171"/>
      <c r="AP9880" s="171"/>
      <c r="AQ9880" s="171"/>
      <c r="AR9880" s="171"/>
    </row>
    <row r="9881" spans="24:44">
      <c r="X9881" t="s">
        <v>5571</v>
      </c>
      <c r="Y9881" t="s">
        <v>386</v>
      </c>
      <c r="Z9881" t="s">
        <v>30788</v>
      </c>
      <c r="AA9881" t="s">
        <v>25180</v>
      </c>
      <c r="AB9881" t="s">
        <v>5354</v>
      </c>
      <c r="AO9881" s="171"/>
      <c r="AP9881" s="171"/>
      <c r="AQ9881" s="171"/>
      <c r="AR9881" s="171"/>
    </row>
    <row r="9882" spans="24:44">
      <c r="X9882" t="s">
        <v>30789</v>
      </c>
      <c r="Y9882" t="s">
        <v>389</v>
      </c>
      <c r="Z9882" t="s">
        <v>30790</v>
      </c>
      <c r="AA9882" t="s">
        <v>25180</v>
      </c>
      <c r="AB9882" t="s">
        <v>5354</v>
      </c>
      <c r="AO9882" s="171"/>
      <c r="AP9882" s="171"/>
      <c r="AQ9882" s="171"/>
      <c r="AR9882" s="171"/>
    </row>
    <row r="9883" spans="24:44">
      <c r="X9883" t="s">
        <v>5350</v>
      </c>
      <c r="Y9883" t="s">
        <v>386</v>
      </c>
      <c r="Z9883" t="s">
        <v>30791</v>
      </c>
      <c r="AA9883" t="s">
        <v>25180</v>
      </c>
      <c r="AB9883" t="s">
        <v>5354</v>
      </c>
      <c r="AO9883" s="171"/>
      <c r="AP9883" s="171"/>
      <c r="AQ9883" s="171"/>
      <c r="AR9883" s="171"/>
    </row>
    <row r="9884" spans="24:44">
      <c r="X9884" t="s">
        <v>30792</v>
      </c>
      <c r="Y9884" t="s">
        <v>389</v>
      </c>
      <c r="Z9884" t="s">
        <v>28623</v>
      </c>
      <c r="AA9884" t="s">
        <v>25180</v>
      </c>
      <c r="AB9884" t="s">
        <v>5354</v>
      </c>
      <c r="AO9884" s="171"/>
      <c r="AP9884" s="171"/>
      <c r="AQ9884" s="171"/>
      <c r="AR9884" s="171"/>
    </row>
    <row r="9885" spans="24:44">
      <c r="X9885" t="s">
        <v>4735</v>
      </c>
      <c r="Y9885" t="s">
        <v>386</v>
      </c>
      <c r="Z9885" t="s">
        <v>30793</v>
      </c>
      <c r="AA9885" t="s">
        <v>25180</v>
      </c>
      <c r="AB9885" t="s">
        <v>5354</v>
      </c>
      <c r="AO9885" s="171"/>
      <c r="AP9885" s="171"/>
      <c r="AQ9885" s="171"/>
      <c r="AR9885" s="171"/>
    </row>
    <row r="9886" spans="24:44">
      <c r="X9886" t="s">
        <v>30794</v>
      </c>
      <c r="Y9886" t="s">
        <v>389</v>
      </c>
      <c r="Z9886" t="s">
        <v>28821</v>
      </c>
      <c r="AA9886" t="s">
        <v>25180</v>
      </c>
      <c r="AB9886" t="s">
        <v>5354</v>
      </c>
      <c r="AO9886" s="171"/>
      <c r="AP9886" s="171"/>
      <c r="AQ9886" s="171"/>
      <c r="AR9886" s="171"/>
    </row>
    <row r="9887" spans="24:44">
      <c r="X9887" t="s">
        <v>30795</v>
      </c>
      <c r="Y9887" t="s">
        <v>389</v>
      </c>
      <c r="Z9887" t="s">
        <v>30796</v>
      </c>
      <c r="AA9887" t="s">
        <v>25180</v>
      </c>
      <c r="AB9887" t="s">
        <v>5354</v>
      </c>
      <c r="AO9887" s="171"/>
      <c r="AP9887" s="171"/>
      <c r="AQ9887" s="171"/>
      <c r="AR9887" s="171"/>
    </row>
    <row r="9888" spans="24:44">
      <c r="X9888" t="s">
        <v>4740</v>
      </c>
      <c r="Y9888" t="s">
        <v>386</v>
      </c>
      <c r="Z9888" t="s">
        <v>30797</v>
      </c>
      <c r="AA9888" t="s">
        <v>25180</v>
      </c>
      <c r="AB9888" t="s">
        <v>5354</v>
      </c>
      <c r="AO9888" s="171"/>
      <c r="AP9888" s="171"/>
      <c r="AQ9888" s="171"/>
      <c r="AR9888" s="171"/>
    </row>
    <row r="9889" spans="24:44">
      <c r="X9889" t="s">
        <v>30798</v>
      </c>
      <c r="Y9889" t="s">
        <v>389</v>
      </c>
      <c r="Z9889" t="s">
        <v>30799</v>
      </c>
      <c r="AA9889" t="s">
        <v>25180</v>
      </c>
      <c r="AB9889" t="s">
        <v>5354</v>
      </c>
      <c r="AO9889" s="171"/>
      <c r="AP9889" s="171"/>
      <c r="AQ9889" s="171"/>
      <c r="AR9889" s="171"/>
    </row>
    <row r="9890" spans="24:44">
      <c r="X9890" t="s">
        <v>4745</v>
      </c>
      <c r="Y9890" t="s">
        <v>386</v>
      </c>
      <c r="Z9890" t="s">
        <v>30800</v>
      </c>
      <c r="AA9890" t="s">
        <v>25180</v>
      </c>
      <c r="AB9890" t="s">
        <v>5354</v>
      </c>
      <c r="AO9890" s="171"/>
      <c r="AP9890" s="171"/>
      <c r="AQ9890" s="171"/>
      <c r="AR9890" s="171"/>
    </row>
    <row r="9891" spans="24:44">
      <c r="X9891" t="s">
        <v>4749</v>
      </c>
      <c r="Y9891" t="s">
        <v>386</v>
      </c>
      <c r="Z9891" t="s">
        <v>30801</v>
      </c>
      <c r="AA9891" t="s">
        <v>25180</v>
      </c>
      <c r="AB9891" t="s">
        <v>5354</v>
      </c>
      <c r="AO9891" s="171"/>
      <c r="AP9891" s="171"/>
      <c r="AQ9891" s="171"/>
      <c r="AR9891" s="171"/>
    </row>
    <row r="9892" spans="24:44">
      <c r="X9892" t="s">
        <v>4255</v>
      </c>
      <c r="Y9892" t="s">
        <v>386</v>
      </c>
      <c r="Z9892" t="s">
        <v>30802</v>
      </c>
      <c r="AA9892" t="s">
        <v>25180</v>
      </c>
      <c r="AB9892" t="s">
        <v>5354</v>
      </c>
      <c r="AO9892" s="171"/>
      <c r="AP9892" s="171"/>
      <c r="AQ9892" s="171"/>
      <c r="AR9892" s="171"/>
    </row>
    <row r="9893" spans="24:44">
      <c r="X9893" t="s">
        <v>4754</v>
      </c>
      <c r="Y9893" t="s">
        <v>386</v>
      </c>
      <c r="Z9893" t="s">
        <v>30803</v>
      </c>
      <c r="AA9893" t="s">
        <v>25180</v>
      </c>
      <c r="AB9893" t="s">
        <v>5354</v>
      </c>
      <c r="AO9893" s="171"/>
      <c r="AP9893" s="171"/>
      <c r="AQ9893" s="171"/>
      <c r="AR9893" s="171"/>
    </row>
    <row r="9894" spans="24:44">
      <c r="X9894" t="s">
        <v>1093</v>
      </c>
      <c r="Y9894" t="s">
        <v>386</v>
      </c>
      <c r="Z9894" t="s">
        <v>30804</v>
      </c>
      <c r="AA9894" t="s">
        <v>25180</v>
      </c>
      <c r="AB9894" t="s">
        <v>5354</v>
      </c>
      <c r="AO9894" s="171"/>
      <c r="AP9894" s="171"/>
      <c r="AQ9894" s="171"/>
      <c r="AR9894" s="171"/>
    </row>
    <row r="9895" spans="24:44">
      <c r="X9895" t="s">
        <v>1105</v>
      </c>
      <c r="Y9895" t="s">
        <v>386</v>
      </c>
      <c r="Z9895" t="s">
        <v>30805</v>
      </c>
      <c r="AA9895" t="s">
        <v>25180</v>
      </c>
      <c r="AB9895" t="s">
        <v>5354</v>
      </c>
      <c r="AO9895" s="171"/>
      <c r="AP9895" s="171"/>
      <c r="AQ9895" s="171"/>
      <c r="AR9895" s="171"/>
    </row>
    <row r="9896" spans="24:44">
      <c r="X9896" t="s">
        <v>1117</v>
      </c>
      <c r="Y9896" t="s">
        <v>386</v>
      </c>
      <c r="Z9896" t="s">
        <v>30806</v>
      </c>
      <c r="AA9896" t="s">
        <v>25180</v>
      </c>
      <c r="AB9896" t="s">
        <v>5354</v>
      </c>
      <c r="AO9896" s="171"/>
      <c r="AP9896" s="171"/>
      <c r="AQ9896" s="171"/>
      <c r="AR9896" s="171"/>
    </row>
    <row r="9897" spans="24:44">
      <c r="X9897" t="s">
        <v>1128</v>
      </c>
      <c r="Y9897" t="s">
        <v>386</v>
      </c>
      <c r="Z9897" t="s">
        <v>30807</v>
      </c>
      <c r="AA9897" t="s">
        <v>25180</v>
      </c>
      <c r="AB9897" t="s">
        <v>5354</v>
      </c>
      <c r="AO9897" s="171"/>
      <c r="AP9897" s="171"/>
      <c r="AQ9897" s="171"/>
      <c r="AR9897" s="171"/>
    </row>
    <row r="9898" spans="24:44">
      <c r="X9898" t="s">
        <v>2256</v>
      </c>
      <c r="Y9898" t="s">
        <v>386</v>
      </c>
      <c r="Z9898" t="s">
        <v>30808</v>
      </c>
      <c r="AA9898" t="s">
        <v>25180</v>
      </c>
      <c r="AB9898" t="s">
        <v>5354</v>
      </c>
      <c r="AO9898" s="171"/>
      <c r="AP9898" s="171"/>
      <c r="AQ9898" s="171"/>
      <c r="AR9898" s="171"/>
    </row>
    <row r="9899" spans="24:44">
      <c r="X9899" t="s">
        <v>30809</v>
      </c>
      <c r="Y9899" t="s">
        <v>389</v>
      </c>
      <c r="Z9899" t="s">
        <v>30810</v>
      </c>
      <c r="AA9899" t="s">
        <v>25180</v>
      </c>
      <c r="AB9899" t="s">
        <v>5354</v>
      </c>
      <c r="AO9899" s="171"/>
      <c r="AP9899" s="171"/>
      <c r="AQ9899" s="171"/>
      <c r="AR9899" s="171"/>
    </row>
    <row r="9900" spans="24:44">
      <c r="X9900" t="s">
        <v>30811</v>
      </c>
      <c r="Y9900" t="s">
        <v>389</v>
      </c>
      <c r="Z9900" t="s">
        <v>30812</v>
      </c>
      <c r="AA9900" t="s">
        <v>25180</v>
      </c>
      <c r="AB9900" t="s">
        <v>5354</v>
      </c>
      <c r="AO9900" s="171"/>
      <c r="AP9900" s="171"/>
      <c r="AQ9900" s="171"/>
      <c r="AR9900" s="171"/>
    </row>
    <row r="9901" spans="24:44">
      <c r="X9901" t="s">
        <v>30813</v>
      </c>
      <c r="Y9901" t="s">
        <v>389</v>
      </c>
      <c r="Z9901" t="s">
        <v>29403</v>
      </c>
      <c r="AA9901" t="s">
        <v>25180</v>
      </c>
      <c r="AB9901" t="s">
        <v>5354</v>
      </c>
      <c r="AO9901" s="171"/>
      <c r="AP9901" s="171"/>
      <c r="AQ9901" s="171"/>
      <c r="AR9901" s="171"/>
    </row>
    <row r="9902" spans="24:44">
      <c r="X9902" t="s">
        <v>2260</v>
      </c>
      <c r="Y9902" t="s">
        <v>386</v>
      </c>
      <c r="Z9902" t="s">
        <v>30814</v>
      </c>
      <c r="AA9902" t="s">
        <v>25180</v>
      </c>
      <c r="AB9902" t="s">
        <v>5354</v>
      </c>
      <c r="AO9902" s="171"/>
      <c r="AP9902" s="171"/>
      <c r="AQ9902" s="171"/>
      <c r="AR9902" s="171"/>
    </row>
    <row r="9903" spans="24:44">
      <c r="X9903" t="s">
        <v>2262</v>
      </c>
      <c r="Y9903" t="s">
        <v>386</v>
      </c>
      <c r="Z9903" t="s">
        <v>30815</v>
      </c>
      <c r="AA9903" t="s">
        <v>25180</v>
      </c>
      <c r="AB9903" t="s">
        <v>5354</v>
      </c>
      <c r="AO9903" s="171"/>
      <c r="AP9903" s="171"/>
      <c r="AQ9903" s="171"/>
      <c r="AR9903" s="171"/>
    </row>
    <row r="9904" spans="24:44">
      <c r="X9904" t="s">
        <v>2266</v>
      </c>
      <c r="Y9904" t="s">
        <v>386</v>
      </c>
      <c r="Z9904" t="s">
        <v>30816</v>
      </c>
      <c r="AA9904" t="s">
        <v>25180</v>
      </c>
      <c r="AB9904" t="s">
        <v>5354</v>
      </c>
      <c r="AO9904" s="171"/>
      <c r="AP9904" s="171"/>
      <c r="AQ9904" s="171"/>
      <c r="AR9904" s="171"/>
    </row>
    <row r="9905" spans="24:44">
      <c r="X9905" t="s">
        <v>2269</v>
      </c>
      <c r="Y9905" t="s">
        <v>386</v>
      </c>
      <c r="Z9905" t="s">
        <v>30817</v>
      </c>
      <c r="AA9905" t="s">
        <v>25180</v>
      </c>
      <c r="AB9905" t="s">
        <v>5354</v>
      </c>
      <c r="AO9905" s="171"/>
      <c r="AP9905" s="171"/>
      <c r="AQ9905" s="171"/>
      <c r="AR9905" s="171"/>
    </row>
    <row r="9906" spans="24:44">
      <c r="X9906" t="s">
        <v>2273</v>
      </c>
      <c r="Y9906" t="s">
        <v>386</v>
      </c>
      <c r="Z9906" t="s">
        <v>30818</v>
      </c>
      <c r="AA9906" t="s">
        <v>25180</v>
      </c>
      <c r="AB9906" t="s">
        <v>5354</v>
      </c>
      <c r="AO9906" s="171"/>
      <c r="AP9906" s="171"/>
      <c r="AQ9906" s="171"/>
      <c r="AR9906" s="171"/>
    </row>
    <row r="9907" spans="24:44">
      <c r="X9907" t="s">
        <v>2276</v>
      </c>
      <c r="Y9907" t="s">
        <v>386</v>
      </c>
      <c r="Z9907" t="s">
        <v>30819</v>
      </c>
      <c r="AA9907" t="s">
        <v>25180</v>
      </c>
      <c r="AB9907" t="s">
        <v>5354</v>
      </c>
      <c r="AO9907" s="171"/>
      <c r="AP9907" s="171"/>
      <c r="AQ9907" s="171"/>
      <c r="AR9907" s="171"/>
    </row>
    <row r="9908" spans="24:44">
      <c r="X9908" t="s">
        <v>2280</v>
      </c>
      <c r="Y9908" t="s">
        <v>386</v>
      </c>
      <c r="Z9908" t="s">
        <v>30820</v>
      </c>
      <c r="AA9908" t="s">
        <v>25180</v>
      </c>
      <c r="AB9908" t="s">
        <v>5354</v>
      </c>
      <c r="AO9908" s="171"/>
      <c r="AP9908" s="171"/>
      <c r="AQ9908" s="171"/>
      <c r="AR9908" s="171"/>
    </row>
    <row r="9909" spans="24:44">
      <c r="X9909" t="s">
        <v>2283</v>
      </c>
      <c r="Y9909" t="s">
        <v>386</v>
      </c>
      <c r="Z9909" t="s">
        <v>30821</v>
      </c>
      <c r="AA9909" t="s">
        <v>25180</v>
      </c>
      <c r="AB9909" t="s">
        <v>5354</v>
      </c>
      <c r="AO9909" s="171"/>
      <c r="AP9909" s="171"/>
      <c r="AQ9909" s="171"/>
      <c r="AR9909" s="171"/>
    </row>
    <row r="9910" spans="24:44">
      <c r="X9910" t="s">
        <v>30822</v>
      </c>
      <c r="Y9910" t="s">
        <v>389</v>
      </c>
      <c r="Z9910" t="s">
        <v>23279</v>
      </c>
      <c r="AA9910" t="s">
        <v>25180</v>
      </c>
      <c r="AB9910" t="s">
        <v>5354</v>
      </c>
      <c r="AO9910" s="171"/>
      <c r="AP9910" s="171"/>
      <c r="AQ9910" s="171"/>
      <c r="AR9910" s="171"/>
    </row>
    <row r="9911" spans="24:44">
      <c r="X9911" t="s">
        <v>30823</v>
      </c>
      <c r="Y9911" t="s">
        <v>389</v>
      </c>
      <c r="Z9911" t="s">
        <v>28026</v>
      </c>
      <c r="AA9911" t="s">
        <v>25180</v>
      </c>
      <c r="AB9911" t="s">
        <v>5354</v>
      </c>
      <c r="AO9911" s="171"/>
      <c r="AP9911" s="171"/>
      <c r="AQ9911" s="171"/>
      <c r="AR9911" s="171"/>
    </row>
    <row r="9912" spans="24:44">
      <c r="X9912" t="s">
        <v>2287</v>
      </c>
      <c r="Y9912" t="s">
        <v>386</v>
      </c>
      <c r="Z9912" t="s">
        <v>30824</v>
      </c>
      <c r="AA9912" t="s">
        <v>25180</v>
      </c>
      <c r="AB9912" t="s">
        <v>5354</v>
      </c>
      <c r="AO9912" s="171"/>
      <c r="AP9912" s="171"/>
      <c r="AQ9912" s="171"/>
      <c r="AR9912" s="171"/>
    </row>
    <row r="9913" spans="24:44">
      <c r="X9913" t="s">
        <v>30825</v>
      </c>
      <c r="Y9913" t="s">
        <v>389</v>
      </c>
      <c r="Z9913" t="s">
        <v>30826</v>
      </c>
      <c r="AA9913" t="s">
        <v>25180</v>
      </c>
      <c r="AB9913" t="s">
        <v>5354</v>
      </c>
      <c r="AO9913" s="171"/>
      <c r="AP9913" s="171"/>
      <c r="AQ9913" s="171"/>
      <c r="AR9913" s="171"/>
    </row>
    <row r="9914" spans="24:44">
      <c r="X9914" t="s">
        <v>30827</v>
      </c>
      <c r="Y9914" t="s">
        <v>389</v>
      </c>
      <c r="Z9914" t="s">
        <v>29505</v>
      </c>
      <c r="AA9914" t="s">
        <v>25180</v>
      </c>
      <c r="AB9914" t="s">
        <v>5354</v>
      </c>
      <c r="AO9914" s="171"/>
      <c r="AP9914" s="171"/>
      <c r="AQ9914" s="171"/>
      <c r="AR9914" s="171"/>
    </row>
    <row r="9915" spans="24:44">
      <c r="X9915" t="s">
        <v>2289</v>
      </c>
      <c r="Y9915" t="s">
        <v>386</v>
      </c>
      <c r="Z9915" t="s">
        <v>30828</v>
      </c>
      <c r="AA9915" t="s">
        <v>25180</v>
      </c>
      <c r="AB9915" t="s">
        <v>5354</v>
      </c>
      <c r="AO9915" s="171"/>
      <c r="AP9915" s="171"/>
      <c r="AQ9915" s="171"/>
      <c r="AR9915" s="171"/>
    </row>
    <row r="9916" spans="24:44">
      <c r="X9916" t="s">
        <v>2293</v>
      </c>
      <c r="Y9916" t="s">
        <v>386</v>
      </c>
      <c r="Z9916" t="s">
        <v>30829</v>
      </c>
      <c r="AA9916" t="s">
        <v>25180</v>
      </c>
      <c r="AB9916" t="s">
        <v>5354</v>
      </c>
      <c r="AO9916" s="171"/>
      <c r="AP9916" s="171"/>
      <c r="AQ9916" s="171"/>
      <c r="AR9916" s="171"/>
    </row>
    <row r="9917" spans="24:44">
      <c r="X9917" t="s">
        <v>2295</v>
      </c>
      <c r="Y9917" t="s">
        <v>386</v>
      </c>
      <c r="Z9917" t="s">
        <v>30830</v>
      </c>
      <c r="AA9917" t="s">
        <v>25180</v>
      </c>
      <c r="AB9917" t="s">
        <v>5354</v>
      </c>
      <c r="AO9917" s="171"/>
      <c r="AP9917" s="171"/>
      <c r="AQ9917" s="171"/>
      <c r="AR9917" s="171"/>
    </row>
    <row r="9918" spans="24:44">
      <c r="X9918" t="s">
        <v>2299</v>
      </c>
      <c r="Y9918" t="s">
        <v>386</v>
      </c>
      <c r="Z9918" t="s">
        <v>30831</v>
      </c>
      <c r="AA9918" t="s">
        <v>25180</v>
      </c>
      <c r="AB9918" t="s">
        <v>5354</v>
      </c>
      <c r="AO9918" s="171"/>
      <c r="AP9918" s="171"/>
      <c r="AQ9918" s="171"/>
      <c r="AR9918" s="171"/>
    </row>
    <row r="9919" spans="24:44">
      <c r="X9919" t="s">
        <v>30832</v>
      </c>
      <c r="Y9919" t="s">
        <v>389</v>
      </c>
      <c r="Z9919" t="s">
        <v>30833</v>
      </c>
      <c r="AA9919" t="s">
        <v>25180</v>
      </c>
      <c r="AB9919" t="s">
        <v>5354</v>
      </c>
      <c r="AO9919" s="171"/>
      <c r="AP9919" s="171"/>
      <c r="AQ9919" s="171"/>
      <c r="AR9919" s="171"/>
    </row>
    <row r="9920" spans="24:44">
      <c r="X9920" t="s">
        <v>2301</v>
      </c>
      <c r="Y9920" t="s">
        <v>386</v>
      </c>
      <c r="Z9920" t="s">
        <v>30834</v>
      </c>
      <c r="AA9920" t="s">
        <v>25180</v>
      </c>
      <c r="AB9920" t="s">
        <v>5354</v>
      </c>
      <c r="AO9920" s="171"/>
      <c r="AP9920" s="171"/>
      <c r="AQ9920" s="171"/>
      <c r="AR9920" s="171"/>
    </row>
    <row r="9921" spans="24:44">
      <c r="X9921" t="s">
        <v>2305</v>
      </c>
      <c r="Y9921" t="s">
        <v>386</v>
      </c>
      <c r="Z9921" t="s">
        <v>30835</v>
      </c>
      <c r="AA9921" t="s">
        <v>25180</v>
      </c>
      <c r="AB9921" t="s">
        <v>5354</v>
      </c>
      <c r="AO9921" s="171"/>
      <c r="AP9921" s="171"/>
      <c r="AQ9921" s="171"/>
      <c r="AR9921" s="171"/>
    </row>
    <row r="9922" spans="24:44">
      <c r="X9922" t="s">
        <v>2307</v>
      </c>
      <c r="Y9922" t="s">
        <v>386</v>
      </c>
      <c r="Z9922" t="s">
        <v>30836</v>
      </c>
      <c r="AA9922" t="s">
        <v>25180</v>
      </c>
      <c r="AB9922" t="s">
        <v>5354</v>
      </c>
      <c r="AO9922" s="171"/>
      <c r="AP9922" s="171"/>
      <c r="AQ9922" s="171"/>
      <c r="AR9922" s="171"/>
    </row>
    <row r="9923" spans="24:44">
      <c r="X9923" t="s">
        <v>30837</v>
      </c>
      <c r="Y9923" t="s">
        <v>389</v>
      </c>
      <c r="Z9923" t="s">
        <v>28020</v>
      </c>
      <c r="AA9923" t="s">
        <v>25180</v>
      </c>
      <c r="AB9923" t="s">
        <v>5354</v>
      </c>
      <c r="AO9923" s="171"/>
      <c r="AP9923" s="171"/>
      <c r="AQ9923" s="171"/>
      <c r="AR9923" s="171"/>
    </row>
    <row r="9924" spans="24:44">
      <c r="X9924" t="s">
        <v>7370</v>
      </c>
      <c r="Y9924" t="s">
        <v>386</v>
      </c>
      <c r="Z9924" t="s">
        <v>30838</v>
      </c>
      <c r="AA9924" t="s">
        <v>25180</v>
      </c>
      <c r="AB9924" t="s">
        <v>5354</v>
      </c>
      <c r="AO9924" s="171"/>
      <c r="AP9924" s="171"/>
      <c r="AQ9924" s="171"/>
      <c r="AR9924" s="171"/>
    </row>
    <row r="9925" spans="24:44">
      <c r="X9925" t="s">
        <v>30839</v>
      </c>
      <c r="Y9925" t="s">
        <v>389</v>
      </c>
      <c r="Z9925" t="s">
        <v>30840</v>
      </c>
      <c r="AA9925" t="s">
        <v>25180</v>
      </c>
      <c r="AB9925" t="s">
        <v>5354</v>
      </c>
      <c r="AO9925" s="171"/>
      <c r="AP9925" s="171"/>
      <c r="AQ9925" s="171"/>
      <c r="AR9925" s="171"/>
    </row>
    <row r="9926" spans="24:44">
      <c r="X9926" t="s">
        <v>1138</v>
      </c>
      <c r="Y9926" t="s">
        <v>386</v>
      </c>
      <c r="Z9926" t="s">
        <v>30841</v>
      </c>
      <c r="AA9926" t="s">
        <v>25180</v>
      </c>
      <c r="AB9926" t="s">
        <v>5354</v>
      </c>
      <c r="AO9926" s="171"/>
      <c r="AP9926" s="171"/>
      <c r="AQ9926" s="171"/>
      <c r="AR9926" s="171"/>
    </row>
    <row r="9927" spans="24:44">
      <c r="X9927" t="s">
        <v>30842</v>
      </c>
      <c r="Y9927" t="s">
        <v>389</v>
      </c>
      <c r="Z9927" t="s">
        <v>30843</v>
      </c>
      <c r="AA9927" t="s">
        <v>25180</v>
      </c>
      <c r="AB9927" t="s">
        <v>5354</v>
      </c>
      <c r="AO9927" s="171"/>
      <c r="AP9927" s="171"/>
      <c r="AQ9927" s="171"/>
      <c r="AR9927" s="171"/>
    </row>
    <row r="9928" spans="24:44">
      <c r="X9928" t="s">
        <v>30844</v>
      </c>
      <c r="Y9928" t="s">
        <v>389</v>
      </c>
      <c r="Z9928" t="s">
        <v>30840</v>
      </c>
      <c r="AA9928" t="s">
        <v>25180</v>
      </c>
      <c r="AB9928" t="s">
        <v>5354</v>
      </c>
      <c r="AO9928" s="171"/>
      <c r="AP9928" s="171"/>
      <c r="AQ9928" s="171"/>
      <c r="AR9928" s="171"/>
    </row>
    <row r="9929" spans="24:44">
      <c r="X9929" t="s">
        <v>2311</v>
      </c>
      <c r="Y9929" t="s">
        <v>386</v>
      </c>
      <c r="Z9929" t="s">
        <v>30845</v>
      </c>
      <c r="AA9929" t="s">
        <v>25180</v>
      </c>
      <c r="AB9929" t="s">
        <v>5354</v>
      </c>
      <c r="AO9929" s="171"/>
      <c r="AP9929" s="171"/>
      <c r="AQ9929" s="171"/>
      <c r="AR9929" s="171"/>
    </row>
    <row r="9930" spans="24:44">
      <c r="X9930" t="s">
        <v>30846</v>
      </c>
      <c r="Y9930" t="s">
        <v>389</v>
      </c>
      <c r="Z9930" t="s">
        <v>30840</v>
      </c>
      <c r="AA9930" t="s">
        <v>25180</v>
      </c>
      <c r="AB9930" t="s">
        <v>5354</v>
      </c>
      <c r="AO9930" s="171"/>
      <c r="AP9930" s="171"/>
      <c r="AQ9930" s="171"/>
      <c r="AR9930" s="171"/>
    </row>
    <row r="9931" spans="24:44">
      <c r="X9931" t="s">
        <v>5870</v>
      </c>
      <c r="Y9931" t="s">
        <v>386</v>
      </c>
      <c r="Z9931" t="s">
        <v>30847</v>
      </c>
      <c r="AA9931" t="s">
        <v>25180</v>
      </c>
      <c r="AB9931" t="s">
        <v>5354</v>
      </c>
      <c r="AO9931" s="171"/>
      <c r="AP9931" s="171"/>
      <c r="AQ9931" s="171"/>
      <c r="AR9931" s="171"/>
    </row>
    <row r="9932" spans="24:44">
      <c r="X9932" t="s">
        <v>30848</v>
      </c>
      <c r="Y9932" t="s">
        <v>389</v>
      </c>
      <c r="Z9932" t="s">
        <v>30849</v>
      </c>
      <c r="AA9932" t="s">
        <v>25180</v>
      </c>
      <c r="AB9932" t="s">
        <v>5354</v>
      </c>
      <c r="AO9932" s="171"/>
      <c r="AP9932" s="171"/>
      <c r="AQ9932" s="171"/>
      <c r="AR9932" s="171"/>
    </row>
    <row r="9933" spans="24:44">
      <c r="X9933" t="s">
        <v>30850</v>
      </c>
      <c r="Y9933" t="s">
        <v>389</v>
      </c>
      <c r="Z9933" t="s">
        <v>30840</v>
      </c>
      <c r="AA9933" t="s">
        <v>25180</v>
      </c>
      <c r="AB9933" t="s">
        <v>5354</v>
      </c>
      <c r="AO9933" s="171"/>
      <c r="AP9933" s="171"/>
      <c r="AQ9933" s="171"/>
      <c r="AR9933" s="171"/>
    </row>
    <row r="9934" spans="24:44">
      <c r="X9934" t="s">
        <v>5875</v>
      </c>
      <c r="Y9934" t="s">
        <v>386</v>
      </c>
      <c r="Z9934" t="s">
        <v>30851</v>
      </c>
      <c r="AA9934" t="s">
        <v>25180</v>
      </c>
      <c r="AB9934" t="s">
        <v>5354</v>
      </c>
      <c r="AO9934" s="171"/>
      <c r="AP9934" s="171"/>
      <c r="AQ9934" s="171"/>
      <c r="AR9934" s="171"/>
    </row>
    <row r="9935" spans="24:44">
      <c r="X9935" t="s">
        <v>5880</v>
      </c>
      <c r="Y9935" t="s">
        <v>386</v>
      </c>
      <c r="Z9935" t="s">
        <v>30852</v>
      </c>
      <c r="AA9935" t="s">
        <v>25180</v>
      </c>
      <c r="AB9935" t="s">
        <v>5354</v>
      </c>
      <c r="AO9935" s="171"/>
      <c r="AP9935" s="171"/>
      <c r="AQ9935" s="171"/>
      <c r="AR9935" s="171"/>
    </row>
    <row r="9936" spans="24:44">
      <c r="X9936" t="s">
        <v>5885</v>
      </c>
      <c r="Y9936" t="s">
        <v>386</v>
      </c>
      <c r="Z9936" t="s">
        <v>30853</v>
      </c>
      <c r="AA9936" t="s">
        <v>25180</v>
      </c>
      <c r="AB9936" t="s">
        <v>5354</v>
      </c>
      <c r="AO9936" s="171"/>
      <c r="AP9936" s="171"/>
      <c r="AQ9936" s="171"/>
      <c r="AR9936" s="171"/>
    </row>
    <row r="9937" spans="24:44">
      <c r="X9937" t="s">
        <v>30854</v>
      </c>
      <c r="Y9937" t="s">
        <v>389</v>
      </c>
      <c r="Z9937" t="s">
        <v>30855</v>
      </c>
      <c r="AA9937" t="s">
        <v>25180</v>
      </c>
      <c r="AB9937" t="s">
        <v>5354</v>
      </c>
      <c r="AO9937" s="171"/>
      <c r="AP9937" s="171"/>
      <c r="AQ9937" s="171"/>
      <c r="AR9937" s="171"/>
    </row>
    <row r="9938" spans="24:44">
      <c r="X9938" t="s">
        <v>30856</v>
      </c>
      <c r="Y9938" t="s">
        <v>389</v>
      </c>
      <c r="Z9938" t="s">
        <v>29277</v>
      </c>
      <c r="AA9938" t="s">
        <v>25180</v>
      </c>
      <c r="AB9938" t="s">
        <v>5354</v>
      </c>
      <c r="AO9938" s="171"/>
      <c r="AP9938" s="171"/>
      <c r="AQ9938" s="171"/>
      <c r="AR9938" s="171"/>
    </row>
    <row r="9939" spans="24:44">
      <c r="X9939" t="s">
        <v>4759</v>
      </c>
      <c r="Y9939" t="s">
        <v>386</v>
      </c>
      <c r="Z9939" t="s">
        <v>30857</v>
      </c>
      <c r="AA9939" t="s">
        <v>25180</v>
      </c>
      <c r="AB9939" t="s">
        <v>5354</v>
      </c>
      <c r="AO9939" s="171"/>
      <c r="AP9939" s="171"/>
      <c r="AQ9939" s="171"/>
      <c r="AR9939" s="171"/>
    </row>
    <row r="9940" spans="24:44">
      <c r="X9940" t="s">
        <v>30858</v>
      </c>
      <c r="Y9940" t="s">
        <v>389</v>
      </c>
      <c r="Z9940" t="s">
        <v>30859</v>
      </c>
      <c r="AA9940" t="s">
        <v>25180</v>
      </c>
      <c r="AB9940" t="s">
        <v>5354</v>
      </c>
      <c r="AO9940" s="171"/>
      <c r="AP9940" s="171"/>
      <c r="AQ9940" s="171"/>
      <c r="AR9940" s="171"/>
    </row>
    <row r="9941" spans="24:44">
      <c r="X9941" t="s">
        <v>4229</v>
      </c>
      <c r="Y9941" t="s">
        <v>386</v>
      </c>
      <c r="Z9941" t="s">
        <v>30860</v>
      </c>
      <c r="AA9941" t="s">
        <v>25180</v>
      </c>
      <c r="AB9941" t="s">
        <v>5354</v>
      </c>
      <c r="AO9941" s="171"/>
      <c r="AP9941" s="171"/>
      <c r="AQ9941" s="171"/>
      <c r="AR9941" s="171"/>
    </row>
    <row r="9942" spans="24:44">
      <c r="X9942" t="s">
        <v>5576</v>
      </c>
      <c r="Y9942" t="s">
        <v>386</v>
      </c>
      <c r="Z9942" t="s">
        <v>30861</v>
      </c>
      <c r="AA9942" t="s">
        <v>25180</v>
      </c>
      <c r="AB9942" t="s">
        <v>5354</v>
      </c>
      <c r="AO9942" s="171"/>
      <c r="AP9942" s="171"/>
      <c r="AQ9942" s="171"/>
      <c r="AR9942" s="171"/>
    </row>
    <row r="9943" spans="24:44">
      <c r="X9943" t="s">
        <v>30862</v>
      </c>
      <c r="Y9943" t="s">
        <v>389</v>
      </c>
      <c r="Z9943" t="s">
        <v>30863</v>
      </c>
      <c r="AA9943" t="s">
        <v>25180</v>
      </c>
      <c r="AB9943" t="s">
        <v>5354</v>
      </c>
      <c r="AO9943" s="171"/>
      <c r="AP9943" s="171"/>
      <c r="AQ9943" s="171"/>
      <c r="AR9943" s="171"/>
    </row>
    <row r="9944" spans="24:44">
      <c r="X9944" t="s">
        <v>30864</v>
      </c>
      <c r="Y9944" t="s">
        <v>389</v>
      </c>
      <c r="Z9944" t="s">
        <v>30865</v>
      </c>
      <c r="AA9944" t="s">
        <v>25180</v>
      </c>
      <c r="AB9944" t="s">
        <v>5354</v>
      </c>
      <c r="AO9944" s="171"/>
      <c r="AP9944" s="171"/>
      <c r="AQ9944" s="171"/>
      <c r="AR9944" s="171"/>
    </row>
    <row r="9945" spans="24:44">
      <c r="X9945" t="s">
        <v>30866</v>
      </c>
      <c r="Y9945" t="s">
        <v>389</v>
      </c>
      <c r="Z9945" t="s">
        <v>30867</v>
      </c>
      <c r="AA9945" t="s">
        <v>25180</v>
      </c>
      <c r="AB9945" t="s">
        <v>5354</v>
      </c>
      <c r="AO9945" s="171"/>
      <c r="AP9945" s="171"/>
      <c r="AQ9945" s="171"/>
      <c r="AR9945" s="171"/>
    </row>
    <row r="9946" spans="24:44">
      <c r="X9946" t="s">
        <v>5581</v>
      </c>
      <c r="Y9946" t="s">
        <v>386</v>
      </c>
      <c r="Z9946" t="s">
        <v>30868</v>
      </c>
      <c r="AA9946" t="s">
        <v>25180</v>
      </c>
      <c r="AB9946" t="s">
        <v>5354</v>
      </c>
      <c r="AO9946" s="171"/>
      <c r="AP9946" s="171"/>
      <c r="AQ9946" s="171"/>
      <c r="AR9946" s="171"/>
    </row>
    <row r="9947" spans="24:44">
      <c r="X9947" t="s">
        <v>30869</v>
      </c>
      <c r="Y9947" t="s">
        <v>389</v>
      </c>
      <c r="Z9947" t="s">
        <v>30870</v>
      </c>
      <c r="AA9947" t="s">
        <v>25180</v>
      </c>
      <c r="AB9947" t="s">
        <v>5354</v>
      </c>
      <c r="AO9947" s="171"/>
      <c r="AP9947" s="171"/>
      <c r="AQ9947" s="171"/>
      <c r="AR9947" s="171"/>
    </row>
    <row r="9948" spans="24:44">
      <c r="X9948" t="s">
        <v>30871</v>
      </c>
      <c r="Y9948" t="s">
        <v>389</v>
      </c>
      <c r="Z9948" t="s">
        <v>30872</v>
      </c>
      <c r="AA9948" t="s">
        <v>25180</v>
      </c>
      <c r="AB9948" t="s">
        <v>5354</v>
      </c>
      <c r="AO9948" s="171"/>
      <c r="AP9948" s="171"/>
      <c r="AQ9948" s="171"/>
      <c r="AR9948" s="171"/>
    </row>
    <row r="9949" spans="24:44">
      <c r="X9949" t="s">
        <v>30873</v>
      </c>
      <c r="Y9949" t="s">
        <v>389</v>
      </c>
      <c r="Z9949" t="s">
        <v>23319</v>
      </c>
      <c r="AA9949" t="s">
        <v>25180</v>
      </c>
      <c r="AB9949" t="s">
        <v>5354</v>
      </c>
      <c r="AO9949" s="171"/>
      <c r="AP9949" s="171"/>
      <c r="AQ9949" s="171"/>
      <c r="AR9949" s="171"/>
    </row>
    <row r="9950" spans="24:44">
      <c r="X9950" t="s">
        <v>5586</v>
      </c>
      <c r="Y9950" t="s">
        <v>386</v>
      </c>
      <c r="Z9950" t="s">
        <v>30874</v>
      </c>
      <c r="AA9950" t="s">
        <v>25180</v>
      </c>
      <c r="AB9950" t="s">
        <v>5354</v>
      </c>
      <c r="AO9950" s="171"/>
      <c r="AP9950" s="171"/>
      <c r="AQ9950" s="171"/>
      <c r="AR9950" s="171"/>
    </row>
    <row r="9951" spans="24:44">
      <c r="X9951" t="s">
        <v>30875</v>
      </c>
      <c r="Y9951" t="s">
        <v>389</v>
      </c>
      <c r="Z9951" t="s">
        <v>22906</v>
      </c>
      <c r="AA9951" t="s">
        <v>25180</v>
      </c>
      <c r="AB9951" t="s">
        <v>5354</v>
      </c>
      <c r="AO9951" s="171"/>
      <c r="AP9951" s="171"/>
      <c r="AQ9951" s="171"/>
      <c r="AR9951" s="171"/>
    </row>
    <row r="9952" spans="24:44">
      <c r="X9952" t="s">
        <v>1149</v>
      </c>
      <c r="Y9952" t="s">
        <v>386</v>
      </c>
      <c r="Z9952" t="s">
        <v>30876</v>
      </c>
      <c r="AA9952" t="s">
        <v>25180</v>
      </c>
      <c r="AB9952" t="s">
        <v>5354</v>
      </c>
      <c r="AO9952" s="171"/>
      <c r="AP9952" s="171"/>
      <c r="AQ9952" s="171"/>
      <c r="AR9952" s="171"/>
    </row>
    <row r="9953" spans="24:44">
      <c r="X9953" t="s">
        <v>2313</v>
      </c>
      <c r="Y9953" t="s">
        <v>386</v>
      </c>
      <c r="Z9953" t="s">
        <v>30877</v>
      </c>
      <c r="AA9953" t="s">
        <v>25180</v>
      </c>
      <c r="AB9953" t="s">
        <v>5354</v>
      </c>
      <c r="AO9953" s="171"/>
      <c r="AP9953" s="171"/>
      <c r="AQ9953" s="171"/>
      <c r="AR9953" s="171"/>
    </row>
    <row r="9954" spans="24:44">
      <c r="X9954" t="s">
        <v>30878</v>
      </c>
      <c r="Y9954" t="s">
        <v>389</v>
      </c>
      <c r="Z9954" t="s">
        <v>30879</v>
      </c>
      <c r="AA9954" t="s">
        <v>25180</v>
      </c>
      <c r="AB9954" t="s">
        <v>5354</v>
      </c>
      <c r="AO9954" s="171"/>
      <c r="AP9954" s="171"/>
      <c r="AQ9954" s="171"/>
      <c r="AR9954" s="171"/>
    </row>
    <row r="9955" spans="24:44">
      <c r="X9955" t="s">
        <v>30880</v>
      </c>
      <c r="Y9955" t="s">
        <v>389</v>
      </c>
      <c r="Z9955" t="s">
        <v>30881</v>
      </c>
      <c r="AA9955" t="s">
        <v>25180</v>
      </c>
      <c r="AB9955" t="s">
        <v>5354</v>
      </c>
      <c r="AO9955" s="171"/>
      <c r="AP9955" s="171"/>
      <c r="AQ9955" s="171"/>
      <c r="AR9955" s="171"/>
    </row>
    <row r="9956" spans="24:44">
      <c r="X9956" t="s">
        <v>30882</v>
      </c>
      <c r="Y9956" t="s">
        <v>389</v>
      </c>
      <c r="Z9956" t="s">
        <v>30883</v>
      </c>
      <c r="AA9956" t="s">
        <v>25180</v>
      </c>
      <c r="AB9956" t="s">
        <v>5354</v>
      </c>
      <c r="AO9956" s="171"/>
      <c r="AP9956" s="171"/>
      <c r="AQ9956" s="171"/>
      <c r="AR9956" s="171"/>
    </row>
    <row r="9957" spans="24:44">
      <c r="X9957" t="s">
        <v>30884</v>
      </c>
      <c r="Y9957" t="s">
        <v>389</v>
      </c>
      <c r="Z9957" t="s">
        <v>30885</v>
      </c>
      <c r="AA9957" t="s">
        <v>25180</v>
      </c>
      <c r="AB9957" t="s">
        <v>5354</v>
      </c>
      <c r="AO9957" s="171"/>
      <c r="AP9957" s="171"/>
      <c r="AQ9957" s="171"/>
      <c r="AR9957" s="171"/>
    </row>
    <row r="9958" spans="24:44">
      <c r="X9958" t="s">
        <v>30886</v>
      </c>
      <c r="Y9958" t="s">
        <v>389</v>
      </c>
      <c r="Z9958" t="s">
        <v>30887</v>
      </c>
      <c r="AA9958" t="s">
        <v>25180</v>
      </c>
      <c r="AB9958" t="s">
        <v>5354</v>
      </c>
      <c r="AO9958" s="171"/>
      <c r="AP9958" s="171"/>
      <c r="AQ9958" s="171"/>
      <c r="AR9958" s="171"/>
    </row>
    <row r="9959" spans="24:44">
      <c r="X9959" t="s">
        <v>30888</v>
      </c>
      <c r="Y9959" t="s">
        <v>389</v>
      </c>
      <c r="Z9959" t="s">
        <v>30889</v>
      </c>
      <c r="AA9959" t="s">
        <v>25180</v>
      </c>
      <c r="AB9959" t="s">
        <v>5354</v>
      </c>
      <c r="AO9959" s="171"/>
      <c r="AP9959" s="171"/>
      <c r="AQ9959" s="171"/>
      <c r="AR9959" s="171"/>
    </row>
    <row r="9960" spans="24:44">
      <c r="X9960" t="s">
        <v>30890</v>
      </c>
      <c r="Y9960" t="s">
        <v>389</v>
      </c>
      <c r="Z9960" t="s">
        <v>30891</v>
      </c>
      <c r="AA9960" t="s">
        <v>25180</v>
      </c>
      <c r="AB9960" t="s">
        <v>5354</v>
      </c>
      <c r="AO9960" s="171"/>
      <c r="AP9960" s="171"/>
      <c r="AQ9960" s="171"/>
      <c r="AR9960" s="171"/>
    </row>
    <row r="9961" spans="24:44">
      <c r="X9961" t="s">
        <v>30892</v>
      </c>
      <c r="Y9961" t="s">
        <v>389</v>
      </c>
      <c r="Z9961" t="s">
        <v>28946</v>
      </c>
      <c r="AA9961" t="s">
        <v>25180</v>
      </c>
      <c r="AB9961" t="s">
        <v>5354</v>
      </c>
      <c r="AO9961" s="171"/>
      <c r="AP9961" s="171"/>
      <c r="AQ9961" s="171"/>
      <c r="AR9961" s="171"/>
    </row>
    <row r="9962" spans="24:44">
      <c r="X9962" t="s">
        <v>30893</v>
      </c>
      <c r="Y9962" t="s">
        <v>389</v>
      </c>
      <c r="Z9962" t="s">
        <v>28036</v>
      </c>
      <c r="AA9962" t="s">
        <v>25180</v>
      </c>
      <c r="AB9962" t="s">
        <v>5354</v>
      </c>
      <c r="AO9962" s="171"/>
      <c r="AP9962" s="171"/>
      <c r="AQ9962" s="171"/>
      <c r="AR9962" s="171"/>
    </row>
    <row r="9963" spans="24:44">
      <c r="X9963" t="s">
        <v>30894</v>
      </c>
      <c r="Y9963" t="s">
        <v>389</v>
      </c>
      <c r="Z9963" t="s">
        <v>30151</v>
      </c>
      <c r="AA9963" t="s">
        <v>25180</v>
      </c>
      <c r="AB9963" t="s">
        <v>5354</v>
      </c>
      <c r="AO9963" s="171"/>
      <c r="AP9963" s="171"/>
      <c r="AQ9963" s="171"/>
      <c r="AR9963" s="171"/>
    </row>
    <row r="9964" spans="24:44">
      <c r="X9964" t="s">
        <v>30895</v>
      </c>
      <c r="Y9964" t="s">
        <v>389</v>
      </c>
      <c r="Z9964" t="s">
        <v>30896</v>
      </c>
      <c r="AA9964" t="s">
        <v>25180</v>
      </c>
      <c r="AB9964" t="s">
        <v>5354</v>
      </c>
      <c r="AO9964" s="171"/>
      <c r="AP9964" s="171"/>
      <c r="AQ9964" s="171"/>
      <c r="AR9964" s="171"/>
    </row>
    <row r="9965" spans="24:44">
      <c r="X9965" t="s">
        <v>30897</v>
      </c>
      <c r="Y9965" t="s">
        <v>389</v>
      </c>
      <c r="Z9965" t="s">
        <v>30898</v>
      </c>
      <c r="AA9965" t="s">
        <v>23806</v>
      </c>
      <c r="AB9965" t="s">
        <v>5354</v>
      </c>
      <c r="AO9965" s="171"/>
      <c r="AP9965" s="171"/>
      <c r="AQ9965" s="171"/>
      <c r="AR9965" s="171"/>
    </row>
    <row r="9966" spans="24:44">
      <c r="X9966" t="s">
        <v>30899</v>
      </c>
      <c r="Y9966" t="s">
        <v>386</v>
      </c>
      <c r="Z9966" t="s">
        <v>30900</v>
      </c>
      <c r="AA9966" t="s">
        <v>25180</v>
      </c>
      <c r="AB9966" t="s">
        <v>5354</v>
      </c>
      <c r="AO9966" s="171"/>
      <c r="AP9966" s="171"/>
      <c r="AQ9966" s="171"/>
      <c r="AR9966" s="171"/>
    </row>
    <row r="9967" spans="24:44">
      <c r="X9967" t="s">
        <v>30901</v>
      </c>
      <c r="Y9967" t="s">
        <v>386</v>
      </c>
      <c r="Z9967" t="s">
        <v>30902</v>
      </c>
      <c r="AA9967" t="s">
        <v>23806</v>
      </c>
      <c r="AB9967" t="s">
        <v>5354</v>
      </c>
      <c r="AO9967" s="171"/>
      <c r="AP9967" s="171"/>
      <c r="AQ9967" s="171"/>
      <c r="AR9967" s="171"/>
    </row>
    <row r="9968" spans="24:44">
      <c r="X9968" t="s">
        <v>30903</v>
      </c>
      <c r="Y9968" t="s">
        <v>389</v>
      </c>
      <c r="Z9968" t="s">
        <v>30904</v>
      </c>
      <c r="AA9968" t="s">
        <v>25180</v>
      </c>
      <c r="AB9968" t="s">
        <v>5354</v>
      </c>
      <c r="AO9968" s="171"/>
      <c r="AP9968" s="171"/>
      <c r="AQ9968" s="171"/>
      <c r="AR9968" s="171"/>
    </row>
    <row r="9969" spans="24:44">
      <c r="X9969" t="s">
        <v>30905</v>
      </c>
      <c r="Y9969" t="s">
        <v>386</v>
      </c>
      <c r="Z9969" t="s">
        <v>30906</v>
      </c>
      <c r="AA9969" t="s">
        <v>23806</v>
      </c>
      <c r="AB9969" t="s">
        <v>5354</v>
      </c>
      <c r="AO9969" s="171"/>
      <c r="AP9969" s="171"/>
      <c r="AQ9969" s="171"/>
      <c r="AR9969" s="171"/>
    </row>
    <row r="9970" spans="24:44">
      <c r="X9970" t="s">
        <v>30907</v>
      </c>
      <c r="Y9970" t="s">
        <v>386</v>
      </c>
      <c r="Z9970" t="s">
        <v>30908</v>
      </c>
      <c r="AA9970" t="s">
        <v>25180</v>
      </c>
      <c r="AB9970" t="s">
        <v>5354</v>
      </c>
      <c r="AO9970" s="171"/>
      <c r="AP9970" s="171"/>
      <c r="AQ9970" s="171"/>
      <c r="AR9970" s="171"/>
    </row>
    <row r="9971" spans="24:44">
      <c r="X9971" t="s">
        <v>30909</v>
      </c>
      <c r="Y9971" t="s">
        <v>386</v>
      </c>
      <c r="Z9971" t="s">
        <v>30910</v>
      </c>
      <c r="AA9971" t="s">
        <v>23806</v>
      </c>
      <c r="AB9971" t="s">
        <v>5354</v>
      </c>
      <c r="AO9971" s="171"/>
      <c r="AP9971" s="171"/>
      <c r="AQ9971" s="171"/>
      <c r="AR9971" s="171"/>
    </row>
    <row r="9972" spans="24:44">
      <c r="X9972" t="s">
        <v>30911</v>
      </c>
      <c r="Y9972" t="s">
        <v>389</v>
      </c>
      <c r="Z9972" t="s">
        <v>30912</v>
      </c>
      <c r="AA9972" t="s">
        <v>25180</v>
      </c>
      <c r="AB9972" t="s">
        <v>5354</v>
      </c>
      <c r="AO9972" s="171"/>
      <c r="AP9972" s="171"/>
      <c r="AQ9972" s="171"/>
      <c r="AR9972" s="171"/>
    </row>
    <row r="9973" spans="24:44">
      <c r="X9973" t="s">
        <v>30913</v>
      </c>
      <c r="Y9973" t="s">
        <v>386</v>
      </c>
      <c r="Z9973" t="s">
        <v>30914</v>
      </c>
      <c r="AA9973" t="s">
        <v>23806</v>
      </c>
      <c r="AB9973" t="s">
        <v>5354</v>
      </c>
      <c r="AO9973" s="171"/>
      <c r="AP9973" s="171"/>
      <c r="AQ9973" s="171"/>
      <c r="AR9973" s="171"/>
    </row>
    <row r="9974" spans="24:44">
      <c r="X9974" t="s">
        <v>30915</v>
      </c>
      <c r="Y9974" t="s">
        <v>389</v>
      </c>
      <c r="Z9974" t="s">
        <v>30916</v>
      </c>
      <c r="AA9974" t="s">
        <v>23806</v>
      </c>
      <c r="AB9974" t="s">
        <v>5354</v>
      </c>
      <c r="AO9974" s="171"/>
      <c r="AP9974" s="171"/>
      <c r="AQ9974" s="171"/>
      <c r="AR9974" s="171"/>
    </row>
    <row r="9975" spans="24:44">
      <c r="X9975" t="s">
        <v>30917</v>
      </c>
      <c r="Y9975" t="s">
        <v>386</v>
      </c>
      <c r="Z9975" t="s">
        <v>30918</v>
      </c>
      <c r="AA9975" t="s">
        <v>23806</v>
      </c>
      <c r="AB9975" t="s">
        <v>5354</v>
      </c>
      <c r="AO9975" s="171"/>
      <c r="AP9975" s="171"/>
      <c r="AQ9975" s="171"/>
      <c r="AR9975" s="171"/>
    </row>
    <row r="9976" spans="24:44">
      <c r="X9976" t="s">
        <v>30919</v>
      </c>
      <c r="Y9976" t="s">
        <v>389</v>
      </c>
      <c r="Z9976" t="s">
        <v>30920</v>
      </c>
      <c r="AA9976" t="s">
        <v>25180</v>
      </c>
      <c r="AB9976" t="s">
        <v>5354</v>
      </c>
      <c r="AO9976" s="171"/>
      <c r="AP9976" s="171"/>
      <c r="AQ9976" s="171"/>
      <c r="AR9976" s="171"/>
    </row>
    <row r="9977" spans="24:44">
      <c r="X9977" t="s">
        <v>30921</v>
      </c>
      <c r="Y9977" t="s">
        <v>389</v>
      </c>
      <c r="Z9977" t="s">
        <v>30922</v>
      </c>
      <c r="AA9977" t="s">
        <v>23806</v>
      </c>
      <c r="AB9977" t="s">
        <v>5354</v>
      </c>
      <c r="AO9977" s="171"/>
      <c r="AP9977" s="171"/>
      <c r="AQ9977" s="171"/>
      <c r="AR9977" s="171"/>
    </row>
    <row r="9978" spans="24:44">
      <c r="X9978" t="s">
        <v>30923</v>
      </c>
      <c r="Y9978" t="s">
        <v>386</v>
      </c>
      <c r="Z9978" t="s">
        <v>30924</v>
      </c>
      <c r="AA9978" t="s">
        <v>23806</v>
      </c>
      <c r="AB9978" t="s">
        <v>5354</v>
      </c>
      <c r="AO9978" s="171"/>
      <c r="AP9978" s="171"/>
      <c r="AQ9978" s="171"/>
      <c r="AR9978" s="171"/>
    </row>
    <row r="9979" spans="24:44">
      <c r="X9979" t="s">
        <v>30925</v>
      </c>
      <c r="Y9979" t="s">
        <v>389</v>
      </c>
      <c r="Z9979" t="s">
        <v>30926</v>
      </c>
      <c r="AA9979" t="s">
        <v>23806</v>
      </c>
      <c r="AB9979" t="s">
        <v>5354</v>
      </c>
      <c r="AO9979" s="171"/>
      <c r="AP9979" s="171"/>
      <c r="AQ9979" s="171"/>
      <c r="AR9979" s="171"/>
    </row>
    <row r="9980" spans="24:44">
      <c r="X9980" t="s">
        <v>30927</v>
      </c>
      <c r="Y9980" t="s">
        <v>386</v>
      </c>
      <c r="Z9980" t="s">
        <v>30928</v>
      </c>
      <c r="AA9980" t="s">
        <v>23806</v>
      </c>
      <c r="AB9980" t="s">
        <v>5354</v>
      </c>
      <c r="AO9980" s="171"/>
      <c r="AP9980" s="171"/>
      <c r="AQ9980" s="171"/>
      <c r="AR9980" s="171"/>
    </row>
    <row r="9981" spans="24:44">
      <c r="X9981" t="s">
        <v>30929</v>
      </c>
      <c r="Y9981" t="s">
        <v>389</v>
      </c>
      <c r="Z9981" t="s">
        <v>30930</v>
      </c>
      <c r="AA9981" t="s">
        <v>23806</v>
      </c>
      <c r="AB9981" t="s">
        <v>5354</v>
      </c>
      <c r="AO9981" s="171"/>
      <c r="AP9981" s="171"/>
      <c r="AQ9981" s="171"/>
      <c r="AR9981" s="171"/>
    </row>
    <row r="9982" spans="24:44">
      <c r="X9982" t="s">
        <v>30931</v>
      </c>
      <c r="Y9982" t="s">
        <v>386</v>
      </c>
      <c r="Z9982" t="s">
        <v>30932</v>
      </c>
      <c r="AA9982" t="s">
        <v>25180</v>
      </c>
      <c r="AB9982" t="s">
        <v>5354</v>
      </c>
      <c r="AO9982" s="171"/>
      <c r="AP9982" s="171"/>
      <c r="AQ9982" s="171"/>
      <c r="AR9982" s="171"/>
    </row>
    <row r="9983" spans="24:44">
      <c r="X9983" t="s">
        <v>30933</v>
      </c>
      <c r="Y9983" t="s">
        <v>386</v>
      </c>
      <c r="Z9983" t="s">
        <v>30934</v>
      </c>
      <c r="AA9983" t="s">
        <v>25180</v>
      </c>
      <c r="AB9983" t="s">
        <v>5354</v>
      </c>
      <c r="AO9983" s="171"/>
      <c r="AP9983" s="171"/>
      <c r="AQ9983" s="171"/>
      <c r="AR9983" s="171"/>
    </row>
    <row r="9984" spans="24:44">
      <c r="X9984" t="s">
        <v>30935</v>
      </c>
      <c r="Y9984" t="s">
        <v>389</v>
      </c>
      <c r="Z9984" t="s">
        <v>30936</v>
      </c>
      <c r="AA9984" t="s">
        <v>25180</v>
      </c>
      <c r="AB9984" t="s">
        <v>5354</v>
      </c>
      <c r="AO9984" s="171"/>
      <c r="AP9984" s="171"/>
      <c r="AQ9984" s="171"/>
      <c r="AR9984" s="171"/>
    </row>
    <row r="9985" spans="24:44">
      <c r="X9985" t="s">
        <v>30937</v>
      </c>
      <c r="Y9985" t="s">
        <v>386</v>
      </c>
      <c r="Z9985" t="s">
        <v>30938</v>
      </c>
      <c r="AA9985" t="s">
        <v>25180</v>
      </c>
      <c r="AB9985" t="s">
        <v>5354</v>
      </c>
      <c r="AO9985" s="171"/>
      <c r="AP9985" s="171"/>
      <c r="AQ9985" s="171"/>
      <c r="AR9985" s="171"/>
    </row>
    <row r="9986" spans="24:44">
      <c r="X9986" t="s">
        <v>5890</v>
      </c>
      <c r="Y9986" t="s">
        <v>386</v>
      </c>
      <c r="Z9986" t="s">
        <v>30939</v>
      </c>
      <c r="AA9986" t="s">
        <v>25180</v>
      </c>
      <c r="AB9986" t="s">
        <v>5354</v>
      </c>
      <c r="AO9986" s="171"/>
      <c r="AP9986" s="171"/>
      <c r="AQ9986" s="171"/>
      <c r="AR9986" s="171"/>
    </row>
    <row r="9987" spans="24:44">
      <c r="X9987" t="s">
        <v>5894</v>
      </c>
      <c r="Y9987" t="s">
        <v>386</v>
      </c>
      <c r="Z9987" t="s">
        <v>30940</v>
      </c>
      <c r="AA9987" t="s">
        <v>25180</v>
      </c>
      <c r="AB9987" t="s">
        <v>5354</v>
      </c>
      <c r="AO9987" s="171"/>
      <c r="AP9987" s="171"/>
      <c r="AQ9987" s="171"/>
      <c r="AR9987" s="171"/>
    </row>
    <row r="9988" spans="24:44">
      <c r="X9988" t="s">
        <v>5898</v>
      </c>
      <c r="Y9988" t="s">
        <v>386</v>
      </c>
      <c r="Z9988" t="s">
        <v>30941</v>
      </c>
      <c r="AA9988" t="s">
        <v>25180</v>
      </c>
      <c r="AB9988" t="s">
        <v>5354</v>
      </c>
      <c r="AO9988" s="171"/>
      <c r="AP9988" s="171"/>
      <c r="AQ9988" s="171"/>
      <c r="AR9988" s="171"/>
    </row>
    <row r="9989" spans="24:44">
      <c r="X9989" t="s">
        <v>5903</v>
      </c>
      <c r="Y9989" t="s">
        <v>386</v>
      </c>
      <c r="Z9989" t="s">
        <v>30942</v>
      </c>
      <c r="AA9989" t="s">
        <v>25180</v>
      </c>
      <c r="AB9989" t="s">
        <v>5354</v>
      </c>
      <c r="AO9989" s="171"/>
      <c r="AP9989" s="171"/>
      <c r="AQ9989" s="171"/>
      <c r="AR9989" s="171"/>
    </row>
    <row r="9990" spans="24:44">
      <c r="X9990" t="s">
        <v>5908</v>
      </c>
      <c r="Y9990" t="s">
        <v>386</v>
      </c>
      <c r="Z9990" t="s">
        <v>30943</v>
      </c>
      <c r="AA9990" t="s">
        <v>25180</v>
      </c>
      <c r="AB9990" t="s">
        <v>5354</v>
      </c>
      <c r="AO9990" s="171"/>
      <c r="AP9990" s="171"/>
      <c r="AQ9990" s="171"/>
      <c r="AR9990" s="171"/>
    </row>
    <row r="9991" spans="24:44">
      <c r="X9991" t="s">
        <v>5913</v>
      </c>
      <c r="Y9991" t="s">
        <v>386</v>
      </c>
      <c r="Z9991" t="s">
        <v>30944</v>
      </c>
      <c r="AA9991" t="s">
        <v>25180</v>
      </c>
      <c r="AB9991" t="s">
        <v>5354</v>
      </c>
      <c r="AO9991" s="171"/>
      <c r="AP9991" s="171"/>
      <c r="AQ9991" s="171"/>
      <c r="AR9991" s="171"/>
    </row>
    <row r="9992" spans="24:44">
      <c r="X9992" t="s">
        <v>5918</v>
      </c>
      <c r="Y9992" t="s">
        <v>386</v>
      </c>
      <c r="Z9992" t="s">
        <v>30945</v>
      </c>
      <c r="AA9992" t="s">
        <v>25180</v>
      </c>
      <c r="AB9992" t="s">
        <v>5354</v>
      </c>
      <c r="AO9992" s="171"/>
      <c r="AP9992" s="171"/>
      <c r="AQ9992" s="171"/>
      <c r="AR9992" s="171"/>
    </row>
    <row r="9993" spans="24:44">
      <c r="X9993" t="s">
        <v>5921</v>
      </c>
      <c r="Y9993" t="s">
        <v>386</v>
      </c>
      <c r="Z9993" t="s">
        <v>30946</v>
      </c>
      <c r="AA9993" t="s">
        <v>25180</v>
      </c>
      <c r="AB9993" t="s">
        <v>5354</v>
      </c>
      <c r="AO9993" s="171"/>
      <c r="AP9993" s="171"/>
      <c r="AQ9993" s="171"/>
      <c r="AR9993" s="171"/>
    </row>
    <row r="9994" spans="24:44">
      <c r="X9994" t="s">
        <v>5926</v>
      </c>
      <c r="Y9994" t="s">
        <v>386</v>
      </c>
      <c r="Z9994" t="s">
        <v>30947</v>
      </c>
      <c r="AA9994" t="s">
        <v>25180</v>
      </c>
      <c r="AB9994" t="s">
        <v>5354</v>
      </c>
      <c r="AO9994" s="171"/>
      <c r="AP9994" s="171"/>
      <c r="AQ9994" s="171"/>
      <c r="AR9994" s="171"/>
    </row>
    <row r="9995" spans="24:44">
      <c r="X9995" t="s">
        <v>30948</v>
      </c>
      <c r="Y9995" t="s">
        <v>389</v>
      </c>
      <c r="Z9995" t="s">
        <v>30949</v>
      </c>
      <c r="AA9995" t="s">
        <v>25180</v>
      </c>
      <c r="AB9995" t="s">
        <v>5354</v>
      </c>
      <c r="AO9995" s="171"/>
      <c r="AP9995" s="171"/>
      <c r="AQ9995" s="171"/>
      <c r="AR9995" s="171"/>
    </row>
    <row r="9996" spans="24:44">
      <c r="X9996" t="s">
        <v>30950</v>
      </c>
      <c r="Y9996" t="s">
        <v>386</v>
      </c>
      <c r="Z9996" t="s">
        <v>30951</v>
      </c>
      <c r="AA9996" t="s">
        <v>25180</v>
      </c>
      <c r="AB9996" t="s">
        <v>5354</v>
      </c>
      <c r="AO9996" s="171"/>
      <c r="AP9996" s="171"/>
      <c r="AQ9996" s="171"/>
      <c r="AR9996" s="171"/>
    </row>
    <row r="9997" spans="24:44">
      <c r="X9997" t="s">
        <v>4763</v>
      </c>
      <c r="Y9997" t="s">
        <v>386</v>
      </c>
      <c r="Z9997" t="s">
        <v>30952</v>
      </c>
      <c r="AA9997" t="s">
        <v>25180</v>
      </c>
      <c r="AB9997" t="s">
        <v>5354</v>
      </c>
      <c r="AO9997" s="171"/>
      <c r="AP9997" s="171"/>
      <c r="AQ9997" s="171"/>
      <c r="AR9997" s="171"/>
    </row>
    <row r="9998" spans="24:44">
      <c r="X9998" t="s">
        <v>30953</v>
      </c>
      <c r="Y9998" t="s">
        <v>386</v>
      </c>
      <c r="Z9998" t="s">
        <v>30954</v>
      </c>
      <c r="AA9998" t="s">
        <v>25180</v>
      </c>
      <c r="AB9998" t="s">
        <v>5354</v>
      </c>
      <c r="AO9998" s="171"/>
      <c r="AP9998" s="171"/>
      <c r="AQ9998" s="171"/>
      <c r="AR9998" s="171"/>
    </row>
    <row r="9999" spans="24:44">
      <c r="X9999" t="s">
        <v>30955</v>
      </c>
      <c r="Y9999" t="s">
        <v>386</v>
      </c>
      <c r="Z9999" t="s">
        <v>30954</v>
      </c>
      <c r="AA9999" t="s">
        <v>25180</v>
      </c>
      <c r="AB9999" t="s">
        <v>5354</v>
      </c>
      <c r="AO9999" s="171"/>
      <c r="AP9999" s="171"/>
      <c r="AQ9999" s="171"/>
      <c r="AR9999" s="171"/>
    </row>
    <row r="10000" spans="24:44">
      <c r="X10000" t="s">
        <v>5931</v>
      </c>
      <c r="Y10000" t="s">
        <v>386</v>
      </c>
      <c r="Z10000" t="s">
        <v>30956</v>
      </c>
      <c r="AA10000" t="s">
        <v>25180</v>
      </c>
      <c r="AB10000" t="s">
        <v>5354</v>
      </c>
      <c r="AO10000" s="171"/>
      <c r="AP10000" s="171"/>
      <c r="AQ10000" s="171"/>
      <c r="AR10000" s="171"/>
    </row>
    <row r="10001" spans="24:44">
      <c r="X10001" t="s">
        <v>30957</v>
      </c>
      <c r="Y10001" t="s">
        <v>386</v>
      </c>
      <c r="Z10001" t="s">
        <v>30958</v>
      </c>
      <c r="AA10001" t="s">
        <v>23806</v>
      </c>
      <c r="AB10001" t="s">
        <v>5354</v>
      </c>
      <c r="AO10001" s="171"/>
      <c r="AP10001" s="171"/>
      <c r="AQ10001" s="171"/>
      <c r="AR10001" s="171"/>
    </row>
    <row r="10002" spans="24:44">
      <c r="X10002" t="s">
        <v>30959</v>
      </c>
      <c r="Y10002" t="s">
        <v>386</v>
      </c>
      <c r="Z10002" t="s">
        <v>30960</v>
      </c>
      <c r="AA10002" t="s">
        <v>23806</v>
      </c>
      <c r="AB10002" t="s">
        <v>5354</v>
      </c>
      <c r="AO10002" s="171"/>
      <c r="AP10002" s="171"/>
      <c r="AQ10002" s="171"/>
      <c r="AR10002" s="171"/>
    </row>
    <row r="10003" spans="24:44">
      <c r="X10003" t="s">
        <v>30961</v>
      </c>
      <c r="Y10003" t="s">
        <v>386</v>
      </c>
      <c r="Z10003" t="s">
        <v>30962</v>
      </c>
      <c r="AA10003" t="s">
        <v>23806</v>
      </c>
      <c r="AB10003" t="s">
        <v>5354</v>
      </c>
      <c r="AO10003" s="171"/>
      <c r="AP10003" s="171"/>
      <c r="AQ10003" s="171"/>
      <c r="AR10003" s="171"/>
    </row>
    <row r="10004" spans="24:44">
      <c r="X10004" t="s">
        <v>30963</v>
      </c>
      <c r="Y10004" t="s">
        <v>386</v>
      </c>
      <c r="Z10004" t="s">
        <v>30964</v>
      </c>
      <c r="AA10004" t="s">
        <v>25180</v>
      </c>
      <c r="AB10004" t="s">
        <v>5354</v>
      </c>
      <c r="AO10004" s="171"/>
      <c r="AP10004" s="171"/>
      <c r="AQ10004" s="171"/>
      <c r="AR10004" s="171"/>
    </row>
    <row r="10005" spans="24:44">
      <c r="X10005" t="s">
        <v>30965</v>
      </c>
      <c r="Y10005" t="s">
        <v>386</v>
      </c>
      <c r="Z10005" t="s">
        <v>30966</v>
      </c>
      <c r="AA10005" t="s">
        <v>23806</v>
      </c>
      <c r="AB10005" t="s">
        <v>5354</v>
      </c>
      <c r="AO10005" s="171"/>
      <c r="AP10005" s="171"/>
      <c r="AQ10005" s="171"/>
      <c r="AR10005" s="171"/>
    </row>
    <row r="10006" spans="24:44">
      <c r="X10006" t="s">
        <v>5935</v>
      </c>
      <c r="Y10006" t="s">
        <v>386</v>
      </c>
      <c r="Z10006" t="s">
        <v>30967</v>
      </c>
      <c r="AA10006" t="s">
        <v>25180</v>
      </c>
      <c r="AB10006" t="s">
        <v>5354</v>
      </c>
      <c r="AO10006" s="171"/>
      <c r="AP10006" s="171"/>
      <c r="AQ10006" s="171"/>
      <c r="AR10006" s="171"/>
    </row>
    <row r="10007" spans="24:44">
      <c r="X10007" t="s">
        <v>30968</v>
      </c>
      <c r="Y10007" t="s">
        <v>386</v>
      </c>
      <c r="Z10007" t="s">
        <v>30969</v>
      </c>
      <c r="AA10007" t="s">
        <v>30333</v>
      </c>
      <c r="AB10007" t="s">
        <v>5354</v>
      </c>
      <c r="AO10007" s="171"/>
      <c r="AP10007" s="171"/>
      <c r="AQ10007" s="171"/>
      <c r="AR10007" s="171"/>
    </row>
    <row r="10008" spans="24:44">
      <c r="X10008" t="s">
        <v>30970</v>
      </c>
      <c r="Y10008" t="s">
        <v>386</v>
      </c>
      <c r="Z10008" t="s">
        <v>30971</v>
      </c>
      <c r="AA10008" t="s">
        <v>30311</v>
      </c>
      <c r="AB10008" t="s">
        <v>5354</v>
      </c>
      <c r="AO10008" s="171"/>
      <c r="AP10008" s="171"/>
      <c r="AQ10008" s="171"/>
      <c r="AR10008" s="171"/>
    </row>
    <row r="10009" spans="24:44">
      <c r="X10009" t="s">
        <v>30972</v>
      </c>
      <c r="Y10009" t="s">
        <v>386</v>
      </c>
      <c r="Z10009" t="s">
        <v>30973</v>
      </c>
      <c r="AA10009" t="s">
        <v>30339</v>
      </c>
      <c r="AB10009" t="s">
        <v>5354</v>
      </c>
      <c r="AO10009" s="171"/>
      <c r="AP10009" s="171"/>
      <c r="AQ10009" s="171"/>
      <c r="AR10009" s="171"/>
    </row>
    <row r="10010" spans="24:44">
      <c r="X10010" t="s">
        <v>30974</v>
      </c>
      <c r="Y10010" t="s">
        <v>386</v>
      </c>
      <c r="Z10010" t="s">
        <v>30975</v>
      </c>
      <c r="AA10010" t="s">
        <v>30327</v>
      </c>
      <c r="AB10010" t="s">
        <v>5354</v>
      </c>
      <c r="AO10010" s="171"/>
      <c r="AP10010" s="171"/>
      <c r="AQ10010" s="171"/>
      <c r="AR10010" s="171"/>
    </row>
    <row r="10011" spans="24:44">
      <c r="X10011" t="s">
        <v>30976</v>
      </c>
      <c r="Y10011" t="s">
        <v>386</v>
      </c>
      <c r="Z10011" t="s">
        <v>30977</v>
      </c>
      <c r="AA10011" t="s">
        <v>30330</v>
      </c>
      <c r="AB10011" t="s">
        <v>5354</v>
      </c>
      <c r="AO10011" s="171"/>
      <c r="AP10011" s="171"/>
      <c r="AQ10011" s="171"/>
      <c r="AR10011" s="171"/>
    </row>
    <row r="10012" spans="24:44">
      <c r="X10012" t="s">
        <v>30978</v>
      </c>
      <c r="Y10012" t="s">
        <v>386</v>
      </c>
      <c r="Z10012" t="s">
        <v>30979</v>
      </c>
      <c r="AA10012" t="s">
        <v>30345</v>
      </c>
      <c r="AB10012" t="s">
        <v>5354</v>
      </c>
      <c r="AO10012" s="171"/>
      <c r="AP10012" s="171"/>
      <c r="AQ10012" s="171"/>
      <c r="AR10012" s="171"/>
    </row>
    <row r="10013" spans="24:44">
      <c r="X10013" t="s">
        <v>30980</v>
      </c>
      <c r="Y10013" t="s">
        <v>386</v>
      </c>
      <c r="Z10013" t="s">
        <v>30981</v>
      </c>
      <c r="AA10013" t="s">
        <v>30342</v>
      </c>
      <c r="AB10013" t="s">
        <v>5354</v>
      </c>
      <c r="AO10013" s="171"/>
      <c r="AP10013" s="171"/>
      <c r="AQ10013" s="171"/>
      <c r="AR10013" s="171"/>
    </row>
    <row r="10014" spans="24:44">
      <c r="X10014" t="s">
        <v>30982</v>
      </c>
      <c r="Y10014" t="s">
        <v>386</v>
      </c>
      <c r="Z10014" t="s">
        <v>30983</v>
      </c>
      <c r="AA10014" t="s">
        <v>30308</v>
      </c>
      <c r="AB10014" t="s">
        <v>5354</v>
      </c>
      <c r="AO10014" s="171"/>
      <c r="AP10014" s="171"/>
      <c r="AQ10014" s="171"/>
      <c r="AR10014" s="171"/>
    </row>
    <row r="10015" spans="24:44">
      <c r="X10015" t="s">
        <v>30984</v>
      </c>
      <c r="Y10015" t="s">
        <v>386</v>
      </c>
      <c r="Z10015" t="s">
        <v>30985</v>
      </c>
      <c r="AA10015" t="s">
        <v>30314</v>
      </c>
      <c r="AB10015" t="s">
        <v>5354</v>
      </c>
      <c r="AO10015" s="171"/>
      <c r="AP10015" s="171"/>
      <c r="AQ10015" s="171"/>
      <c r="AR10015" s="171"/>
    </row>
    <row r="10016" spans="24:44">
      <c r="X10016" t="s">
        <v>30986</v>
      </c>
      <c r="Y10016" t="s">
        <v>386</v>
      </c>
      <c r="Z10016" t="s">
        <v>30987</v>
      </c>
      <c r="AA10016" t="s">
        <v>23416</v>
      </c>
      <c r="AB10016" t="s">
        <v>125</v>
      </c>
      <c r="AO10016" s="171"/>
      <c r="AP10016" s="171"/>
      <c r="AQ10016" s="171"/>
      <c r="AR10016" s="171"/>
    </row>
    <row r="10017" spans="24:44">
      <c r="X10017" t="s">
        <v>30988</v>
      </c>
      <c r="Y10017" t="s">
        <v>389</v>
      </c>
      <c r="Z10017" t="s">
        <v>30989</v>
      </c>
      <c r="AA10017" t="s">
        <v>25180</v>
      </c>
      <c r="AB10017" t="s">
        <v>5354</v>
      </c>
      <c r="AO10017" s="171"/>
      <c r="AP10017" s="171"/>
      <c r="AQ10017" s="171"/>
      <c r="AR10017" s="171"/>
    </row>
    <row r="10018" spans="24:44">
      <c r="X10018" t="s">
        <v>30990</v>
      </c>
      <c r="Y10018" t="s">
        <v>386</v>
      </c>
      <c r="Z10018" t="s">
        <v>30991</v>
      </c>
      <c r="AA10018" t="s">
        <v>23806</v>
      </c>
      <c r="AB10018" t="s">
        <v>5354</v>
      </c>
      <c r="AO10018" s="171"/>
      <c r="AP10018" s="171"/>
      <c r="AQ10018" s="171"/>
      <c r="AR10018" s="171"/>
    </row>
    <row r="10019" spans="24:44">
      <c r="X10019" t="s">
        <v>30992</v>
      </c>
      <c r="Y10019" t="s">
        <v>386</v>
      </c>
      <c r="Z10019" t="s">
        <v>30993</v>
      </c>
      <c r="AA10019" t="s">
        <v>23416</v>
      </c>
      <c r="AB10019" t="s">
        <v>125</v>
      </c>
      <c r="AO10019" s="171"/>
      <c r="AP10019" s="171"/>
      <c r="AQ10019" s="171"/>
      <c r="AR10019" s="171"/>
    </row>
    <row r="10020" spans="24:44">
      <c r="X10020" t="s">
        <v>30994</v>
      </c>
      <c r="Y10020" t="s">
        <v>389</v>
      </c>
      <c r="Z10020" t="s">
        <v>30995</v>
      </c>
      <c r="AA10020" t="s">
        <v>25180</v>
      </c>
      <c r="AB10020" t="s">
        <v>5354</v>
      </c>
      <c r="AO10020" s="171"/>
      <c r="AP10020" s="171"/>
      <c r="AQ10020" s="171"/>
      <c r="AR10020" s="171"/>
    </row>
    <row r="10021" spans="24:44">
      <c r="X10021" t="s">
        <v>30996</v>
      </c>
      <c r="Y10021" t="s">
        <v>389</v>
      </c>
      <c r="Z10021" t="s">
        <v>30997</v>
      </c>
      <c r="AA10021" t="s">
        <v>29981</v>
      </c>
      <c r="AB10021" t="s">
        <v>125</v>
      </c>
      <c r="AO10021" s="171"/>
      <c r="AP10021" s="171"/>
      <c r="AQ10021" s="171"/>
      <c r="AR10021" s="171"/>
    </row>
    <row r="10022" spans="24:44">
      <c r="X10022" t="s">
        <v>30998</v>
      </c>
      <c r="Y10022" t="s">
        <v>386</v>
      </c>
      <c r="Z10022" t="s">
        <v>30997</v>
      </c>
      <c r="AA10022" t="s">
        <v>23416</v>
      </c>
      <c r="AB10022" t="s">
        <v>125</v>
      </c>
      <c r="AO10022" s="171"/>
      <c r="AP10022" s="171"/>
      <c r="AQ10022" s="171"/>
      <c r="AR10022" s="171"/>
    </row>
    <row r="10023" spans="24:44">
      <c r="X10023" t="s">
        <v>30999</v>
      </c>
      <c r="Y10023" t="s">
        <v>389</v>
      </c>
      <c r="Z10023" t="s">
        <v>30452</v>
      </c>
      <c r="AA10023" t="s">
        <v>23416</v>
      </c>
      <c r="AB10023" t="s">
        <v>125</v>
      </c>
      <c r="AO10023" s="171"/>
      <c r="AP10023" s="171"/>
      <c r="AQ10023" s="171"/>
      <c r="AR10023" s="171"/>
    </row>
    <row r="10024" spans="24:44">
      <c r="X10024" t="s">
        <v>31000</v>
      </c>
      <c r="Y10024" t="s">
        <v>386</v>
      </c>
      <c r="Z10024" t="s">
        <v>31001</v>
      </c>
      <c r="AA10024" t="s">
        <v>23416</v>
      </c>
      <c r="AB10024" t="s">
        <v>125</v>
      </c>
      <c r="AO10024" s="171"/>
      <c r="AP10024" s="171"/>
      <c r="AQ10024" s="171"/>
      <c r="AR10024" s="171"/>
    </row>
    <row r="10025" spans="24:44">
      <c r="X10025" t="s">
        <v>31002</v>
      </c>
      <c r="Y10025" t="s">
        <v>386</v>
      </c>
      <c r="Z10025" t="s">
        <v>31003</v>
      </c>
      <c r="AA10025" t="s">
        <v>1282</v>
      </c>
      <c r="AB10025" t="s">
        <v>5354</v>
      </c>
      <c r="AO10025" s="171"/>
      <c r="AP10025" s="171"/>
      <c r="AQ10025" s="171"/>
      <c r="AR10025" s="171"/>
    </row>
    <row r="10026" spans="24:44">
      <c r="X10026" t="s">
        <v>31004</v>
      </c>
      <c r="Y10026" t="s">
        <v>386</v>
      </c>
      <c r="Z10026" t="s">
        <v>31005</v>
      </c>
      <c r="AA10026" t="s">
        <v>1272</v>
      </c>
      <c r="AB10026" t="s">
        <v>5354</v>
      </c>
      <c r="AO10026" s="171"/>
      <c r="AP10026" s="171"/>
      <c r="AQ10026" s="171"/>
      <c r="AR10026" s="171"/>
    </row>
    <row r="10027" spans="24:44">
      <c r="X10027" t="s">
        <v>31006</v>
      </c>
      <c r="Y10027" t="s">
        <v>386</v>
      </c>
      <c r="Z10027" t="s">
        <v>31007</v>
      </c>
      <c r="AA10027" t="s">
        <v>31008</v>
      </c>
      <c r="AB10027" t="s">
        <v>27638</v>
      </c>
      <c r="AO10027" s="171"/>
      <c r="AP10027" s="171"/>
      <c r="AQ10027" s="171"/>
      <c r="AR10027" s="171"/>
    </row>
    <row r="10028" spans="24:44">
      <c r="X10028" t="s">
        <v>31009</v>
      </c>
      <c r="Y10028" t="s">
        <v>386</v>
      </c>
      <c r="Z10028" t="s">
        <v>31010</v>
      </c>
      <c r="AA10028" t="s">
        <v>31008</v>
      </c>
      <c r="AB10028" t="s">
        <v>27638</v>
      </c>
      <c r="AO10028" s="171"/>
      <c r="AP10028" s="171"/>
      <c r="AQ10028" s="171"/>
      <c r="AR10028" s="171"/>
    </row>
    <row r="10029" spans="24:44">
      <c r="X10029" t="s">
        <v>31011</v>
      </c>
      <c r="Y10029" t="s">
        <v>386</v>
      </c>
      <c r="Z10029" t="s">
        <v>31012</v>
      </c>
      <c r="AA10029" t="s">
        <v>31013</v>
      </c>
      <c r="AB10029" t="s">
        <v>10553</v>
      </c>
      <c r="AO10029" s="171"/>
      <c r="AP10029" s="171"/>
      <c r="AQ10029" s="171"/>
      <c r="AR10029" s="171"/>
    </row>
    <row r="10030" spans="24:44">
      <c r="X10030" t="s">
        <v>31014</v>
      </c>
      <c r="Y10030" t="s">
        <v>386</v>
      </c>
      <c r="Z10030" t="s">
        <v>31015</v>
      </c>
      <c r="AA10030" t="s">
        <v>31016</v>
      </c>
      <c r="AB10030" t="s">
        <v>20688</v>
      </c>
      <c r="AO10030" s="171"/>
      <c r="AP10030" s="171"/>
      <c r="AQ10030" s="171"/>
      <c r="AR10030" s="171"/>
    </row>
    <row r="10031" spans="24:44">
      <c r="X10031" t="s">
        <v>31017</v>
      </c>
      <c r="Y10031" t="s">
        <v>386</v>
      </c>
      <c r="Z10031" t="s">
        <v>31018</v>
      </c>
      <c r="AA10031" t="s">
        <v>23806</v>
      </c>
      <c r="AB10031" t="s">
        <v>5354</v>
      </c>
      <c r="AO10031" s="171"/>
      <c r="AP10031" s="171"/>
      <c r="AQ10031" s="171"/>
      <c r="AR10031" s="171"/>
    </row>
    <row r="10032" spans="24:44">
      <c r="X10032" t="s">
        <v>31019</v>
      </c>
      <c r="Y10032" t="s">
        <v>389</v>
      </c>
      <c r="Z10032" t="s">
        <v>31020</v>
      </c>
      <c r="AA10032" t="s">
        <v>25180</v>
      </c>
      <c r="AB10032" t="s">
        <v>5354</v>
      </c>
      <c r="AO10032" s="171"/>
      <c r="AP10032" s="171"/>
      <c r="AQ10032" s="171"/>
      <c r="AR10032" s="171"/>
    </row>
    <row r="10033" spans="24:44">
      <c r="X10033" t="s">
        <v>5939</v>
      </c>
      <c r="Y10033" t="s">
        <v>386</v>
      </c>
      <c r="Z10033" t="s">
        <v>31021</v>
      </c>
      <c r="AA10033" t="s">
        <v>23806</v>
      </c>
      <c r="AB10033" t="s">
        <v>5354</v>
      </c>
      <c r="AO10033" s="171"/>
      <c r="AP10033" s="171"/>
      <c r="AQ10033" s="171"/>
      <c r="AR10033" s="171"/>
    </row>
    <row r="10034" spans="24:44">
      <c r="X10034" t="s">
        <v>31022</v>
      </c>
      <c r="Y10034" t="s">
        <v>386</v>
      </c>
      <c r="Z10034" t="s">
        <v>31023</v>
      </c>
      <c r="AA10034" t="s">
        <v>25180</v>
      </c>
      <c r="AB10034" t="s">
        <v>5354</v>
      </c>
      <c r="AO10034" s="171"/>
      <c r="AP10034" s="171"/>
      <c r="AQ10034" s="171"/>
      <c r="AR10034" s="171"/>
    </row>
    <row r="10035" spans="24:44">
      <c r="X10035" t="s">
        <v>31024</v>
      </c>
      <c r="Y10035" t="s">
        <v>386</v>
      </c>
      <c r="Z10035" t="s">
        <v>31025</v>
      </c>
      <c r="AA10035" t="s">
        <v>25180</v>
      </c>
      <c r="AB10035" t="s">
        <v>5354</v>
      </c>
      <c r="AO10035" s="171"/>
      <c r="AP10035" s="171"/>
      <c r="AQ10035" s="171"/>
      <c r="AR10035" s="171"/>
    </row>
    <row r="10036" spans="24:44">
      <c r="X10036" t="s">
        <v>4767</v>
      </c>
      <c r="Y10036" t="s">
        <v>386</v>
      </c>
      <c r="Z10036" t="s">
        <v>31026</v>
      </c>
      <c r="AA10036" t="s">
        <v>25180</v>
      </c>
      <c r="AB10036" t="s">
        <v>5354</v>
      </c>
      <c r="AO10036" s="171"/>
      <c r="AP10036" s="171"/>
      <c r="AQ10036" s="171"/>
      <c r="AR10036" s="171"/>
    </row>
    <row r="10037" spans="24:44">
      <c r="X10037" t="s">
        <v>31027</v>
      </c>
      <c r="Y10037" t="s">
        <v>389</v>
      </c>
      <c r="Z10037" t="s">
        <v>31028</v>
      </c>
      <c r="AA10037" t="s">
        <v>25180</v>
      </c>
      <c r="AB10037" t="s">
        <v>5354</v>
      </c>
      <c r="AO10037" s="171"/>
      <c r="AP10037" s="171"/>
      <c r="AQ10037" s="171"/>
      <c r="AR10037" s="171"/>
    </row>
    <row r="10038" spans="24:44">
      <c r="X10038" t="s">
        <v>31029</v>
      </c>
      <c r="Y10038" t="s">
        <v>386</v>
      </c>
      <c r="Z10038" t="s">
        <v>31030</v>
      </c>
      <c r="AA10038" t="s">
        <v>30317</v>
      </c>
      <c r="AB10038" t="s">
        <v>5354</v>
      </c>
      <c r="AO10038" s="171"/>
      <c r="AP10038" s="171"/>
      <c r="AQ10038" s="171"/>
      <c r="AR10038" s="171"/>
    </row>
    <row r="10039" spans="24:44">
      <c r="X10039" t="s">
        <v>31031</v>
      </c>
      <c r="Y10039" t="s">
        <v>386</v>
      </c>
      <c r="Z10039" t="s">
        <v>31032</v>
      </c>
      <c r="AA10039" t="s">
        <v>30320</v>
      </c>
      <c r="AB10039" t="s">
        <v>5354</v>
      </c>
      <c r="AO10039" s="171"/>
      <c r="AP10039" s="171"/>
      <c r="AQ10039" s="171"/>
      <c r="AR10039" s="171"/>
    </row>
    <row r="10040" spans="24:44">
      <c r="X10040" t="s">
        <v>31033</v>
      </c>
      <c r="Y10040" t="s">
        <v>386</v>
      </c>
      <c r="Z10040" t="s">
        <v>31034</v>
      </c>
      <c r="AA10040" t="s">
        <v>22437</v>
      </c>
      <c r="AB10040" t="s">
        <v>125</v>
      </c>
      <c r="AO10040" s="171"/>
      <c r="AP10040" s="171"/>
      <c r="AQ10040" s="171"/>
      <c r="AR10040" s="171"/>
    </row>
    <row r="10041" spans="24:44">
      <c r="X10041" t="s">
        <v>31035</v>
      </c>
      <c r="Y10041" t="s">
        <v>386</v>
      </c>
      <c r="Z10041" t="s">
        <v>31036</v>
      </c>
      <c r="AA10041" t="s">
        <v>23806</v>
      </c>
      <c r="AB10041" t="s">
        <v>5354</v>
      </c>
      <c r="AO10041" s="171"/>
      <c r="AP10041" s="171"/>
      <c r="AQ10041" s="171"/>
      <c r="AR10041" s="171"/>
    </row>
    <row r="10042" spans="24:44">
      <c r="X10042" t="s">
        <v>31037</v>
      </c>
      <c r="Y10042" t="s">
        <v>386</v>
      </c>
      <c r="Z10042" t="s">
        <v>31038</v>
      </c>
      <c r="AA10042" t="s">
        <v>781</v>
      </c>
      <c r="AB10042" t="s">
        <v>10553</v>
      </c>
      <c r="AO10042" s="171"/>
      <c r="AP10042" s="171"/>
      <c r="AQ10042" s="171"/>
      <c r="AR10042" s="171"/>
    </row>
    <row r="10043" spans="24:44">
      <c r="X10043" t="s">
        <v>31039</v>
      </c>
      <c r="Y10043" t="s">
        <v>386</v>
      </c>
      <c r="Z10043" t="s">
        <v>31040</v>
      </c>
      <c r="AA10043" t="s">
        <v>31041</v>
      </c>
      <c r="AB10043" t="s">
        <v>5354</v>
      </c>
      <c r="AO10043" s="171"/>
      <c r="AP10043" s="171"/>
      <c r="AQ10043" s="171"/>
      <c r="AR10043" s="171"/>
    </row>
    <row r="10044" spans="24:44">
      <c r="X10044" t="s">
        <v>31042</v>
      </c>
      <c r="Y10044" t="s">
        <v>386</v>
      </c>
      <c r="Z10044" t="s">
        <v>31040</v>
      </c>
      <c r="AA10044" t="s">
        <v>31043</v>
      </c>
      <c r="AB10044" t="s">
        <v>125</v>
      </c>
      <c r="AO10044" s="171"/>
      <c r="AP10044" s="171"/>
      <c r="AQ10044" s="171"/>
      <c r="AR10044" s="171"/>
    </row>
    <row r="10045" spans="24:44">
      <c r="X10045" t="s">
        <v>5357</v>
      </c>
      <c r="Y10045" t="s">
        <v>386</v>
      </c>
      <c r="Z10045" t="s">
        <v>29334</v>
      </c>
      <c r="AA10045" t="s">
        <v>31043</v>
      </c>
      <c r="AB10045" t="s">
        <v>125</v>
      </c>
      <c r="AO10045" s="171"/>
      <c r="AP10045" s="171"/>
      <c r="AQ10045" s="171"/>
      <c r="AR10045" s="171"/>
    </row>
    <row r="10046" spans="24:44">
      <c r="X10046" t="s">
        <v>1159</v>
      </c>
      <c r="Y10046" t="s">
        <v>386</v>
      </c>
      <c r="Z10046" t="s">
        <v>29613</v>
      </c>
      <c r="AA10046" t="s">
        <v>31043</v>
      </c>
      <c r="AB10046" t="s">
        <v>125</v>
      </c>
      <c r="AO10046" s="171"/>
      <c r="AP10046" s="171"/>
      <c r="AQ10046" s="171"/>
      <c r="AR10046" s="171"/>
    </row>
    <row r="10047" spans="24:44">
      <c r="X10047" t="s">
        <v>3312</v>
      </c>
      <c r="Y10047" t="s">
        <v>386</v>
      </c>
      <c r="Z10047" t="s">
        <v>31044</v>
      </c>
      <c r="AA10047" t="s">
        <v>31043</v>
      </c>
      <c r="AB10047" t="s">
        <v>125</v>
      </c>
      <c r="AO10047" s="171"/>
      <c r="AP10047" s="171"/>
      <c r="AQ10047" s="171"/>
      <c r="AR10047" s="171"/>
    </row>
    <row r="10048" spans="24:44">
      <c r="X10048" t="s">
        <v>3314</v>
      </c>
      <c r="Y10048" t="s">
        <v>386</v>
      </c>
      <c r="Z10048" t="s">
        <v>31045</v>
      </c>
      <c r="AA10048" t="s">
        <v>31043</v>
      </c>
      <c r="AB10048" t="s">
        <v>125</v>
      </c>
      <c r="AO10048" s="171"/>
      <c r="AP10048" s="171"/>
      <c r="AQ10048" s="171"/>
      <c r="AR10048" s="171"/>
    </row>
    <row r="10049" spans="24:44">
      <c r="X10049" t="s">
        <v>3319</v>
      </c>
      <c r="Y10049" t="s">
        <v>386</v>
      </c>
      <c r="Z10049" t="s">
        <v>31046</v>
      </c>
      <c r="AA10049" t="s">
        <v>31043</v>
      </c>
      <c r="AB10049" t="s">
        <v>125</v>
      </c>
      <c r="AO10049" s="171"/>
      <c r="AP10049" s="171"/>
      <c r="AQ10049" s="171"/>
      <c r="AR10049" s="171"/>
    </row>
    <row r="10050" spans="24:44">
      <c r="X10050" t="s">
        <v>3324</v>
      </c>
      <c r="Y10050" t="s">
        <v>386</v>
      </c>
      <c r="Z10050" t="s">
        <v>31047</v>
      </c>
      <c r="AA10050" t="s">
        <v>31043</v>
      </c>
      <c r="AB10050" t="s">
        <v>125</v>
      </c>
      <c r="AO10050" s="171"/>
      <c r="AP10050" s="171"/>
      <c r="AQ10050" s="171"/>
      <c r="AR10050" s="171"/>
    </row>
    <row r="10051" spans="24:44">
      <c r="X10051" t="s">
        <v>5591</v>
      </c>
      <c r="Y10051" t="s">
        <v>386</v>
      </c>
      <c r="Z10051" t="s">
        <v>31048</v>
      </c>
      <c r="AA10051" t="s">
        <v>31043</v>
      </c>
      <c r="AB10051" t="s">
        <v>125</v>
      </c>
      <c r="AO10051" s="171"/>
      <c r="AP10051" s="171"/>
      <c r="AQ10051" s="171"/>
      <c r="AR10051" s="171"/>
    </row>
    <row r="10052" spans="24:44">
      <c r="X10052" t="s">
        <v>5596</v>
      </c>
      <c r="Y10052" t="s">
        <v>386</v>
      </c>
      <c r="Z10052" t="s">
        <v>31049</v>
      </c>
      <c r="AA10052" t="s">
        <v>31043</v>
      </c>
      <c r="AB10052" t="s">
        <v>125</v>
      </c>
      <c r="AO10052" s="171"/>
      <c r="AP10052" s="171"/>
      <c r="AQ10052" s="171"/>
      <c r="AR10052" s="171"/>
    </row>
    <row r="10053" spans="24:44">
      <c r="X10053" t="s">
        <v>5943</v>
      </c>
      <c r="Y10053" t="s">
        <v>386</v>
      </c>
      <c r="Z10053" t="s">
        <v>31050</v>
      </c>
      <c r="AA10053" t="s">
        <v>31043</v>
      </c>
      <c r="AB10053" t="s">
        <v>125</v>
      </c>
      <c r="AO10053" s="171"/>
      <c r="AP10053" s="171"/>
      <c r="AQ10053" s="171"/>
      <c r="AR10053" s="171"/>
    </row>
    <row r="10054" spans="24:44">
      <c r="X10054" t="s">
        <v>5948</v>
      </c>
      <c r="Y10054" t="s">
        <v>386</v>
      </c>
      <c r="Z10054" t="s">
        <v>31051</v>
      </c>
      <c r="AA10054" t="s">
        <v>31043</v>
      </c>
      <c r="AB10054" t="s">
        <v>125</v>
      </c>
      <c r="AO10054" s="171"/>
      <c r="AP10054" s="171"/>
      <c r="AQ10054" s="171"/>
      <c r="AR10054" s="171"/>
    </row>
    <row r="10055" spans="24:44">
      <c r="X10055" t="s">
        <v>3329</v>
      </c>
      <c r="Y10055" t="s">
        <v>386</v>
      </c>
      <c r="Z10055" t="s">
        <v>31052</v>
      </c>
      <c r="AA10055" t="s">
        <v>31043</v>
      </c>
      <c r="AB10055" t="s">
        <v>125</v>
      </c>
      <c r="AO10055" s="171"/>
      <c r="AP10055" s="171"/>
      <c r="AQ10055" s="171"/>
      <c r="AR10055" s="171"/>
    </row>
    <row r="10056" spans="24:44">
      <c r="X10056" t="s">
        <v>31053</v>
      </c>
      <c r="Y10056" t="s">
        <v>389</v>
      </c>
      <c r="Z10056" t="s">
        <v>31054</v>
      </c>
      <c r="AA10056" t="s">
        <v>31041</v>
      </c>
      <c r="AB10056" t="s">
        <v>5354</v>
      </c>
      <c r="AO10056" s="171"/>
      <c r="AP10056" s="171"/>
      <c r="AQ10056" s="171"/>
      <c r="AR10056" s="171"/>
    </row>
    <row r="10057" spans="24:44">
      <c r="X10057" t="s">
        <v>1166</v>
      </c>
      <c r="Y10057" t="s">
        <v>386</v>
      </c>
      <c r="Z10057" t="s">
        <v>28579</v>
      </c>
      <c r="AA10057" t="s">
        <v>31043</v>
      </c>
      <c r="AB10057" t="s">
        <v>125</v>
      </c>
      <c r="AO10057" s="171"/>
      <c r="AP10057" s="171"/>
      <c r="AQ10057" s="171"/>
      <c r="AR10057" s="171"/>
    </row>
    <row r="10058" spans="24:44">
      <c r="X10058" t="s">
        <v>5601</v>
      </c>
      <c r="Y10058" t="s">
        <v>386</v>
      </c>
      <c r="Z10058" t="s">
        <v>29406</v>
      </c>
      <c r="AA10058" t="s">
        <v>31043</v>
      </c>
      <c r="AB10058" t="s">
        <v>125</v>
      </c>
      <c r="AO10058" s="171"/>
      <c r="AP10058" s="171"/>
      <c r="AQ10058" s="171"/>
      <c r="AR10058" s="171"/>
    </row>
    <row r="10059" spans="24:44">
      <c r="X10059" t="s">
        <v>5952</v>
      </c>
      <c r="Y10059" t="s">
        <v>386</v>
      </c>
      <c r="Z10059" t="s">
        <v>29602</v>
      </c>
      <c r="AA10059" t="s">
        <v>31043</v>
      </c>
      <c r="AB10059" t="s">
        <v>125</v>
      </c>
      <c r="AO10059" s="171"/>
      <c r="AP10059" s="171"/>
      <c r="AQ10059" s="171"/>
      <c r="AR10059" s="171"/>
    </row>
    <row r="10060" spans="24:44">
      <c r="X10060" t="s">
        <v>5957</v>
      </c>
      <c r="Y10060" t="s">
        <v>386</v>
      </c>
      <c r="Z10060" t="s">
        <v>29605</v>
      </c>
      <c r="AA10060" t="s">
        <v>31043</v>
      </c>
      <c r="AB10060" t="s">
        <v>125</v>
      </c>
      <c r="AO10060" s="171"/>
      <c r="AP10060" s="171"/>
      <c r="AQ10060" s="171"/>
      <c r="AR10060" s="171"/>
    </row>
    <row r="10061" spans="24:44">
      <c r="X10061" t="s">
        <v>4773</v>
      </c>
      <c r="Y10061" t="s">
        <v>386</v>
      </c>
      <c r="Z10061" t="s">
        <v>31055</v>
      </c>
      <c r="AA10061" t="s">
        <v>31043</v>
      </c>
      <c r="AB10061" t="s">
        <v>125</v>
      </c>
      <c r="AO10061" s="171"/>
      <c r="AP10061" s="171"/>
      <c r="AQ10061" s="171"/>
      <c r="AR10061" s="171"/>
    </row>
    <row r="10062" spans="24:44">
      <c r="X10062" t="s">
        <v>5962</v>
      </c>
      <c r="Y10062" t="s">
        <v>386</v>
      </c>
      <c r="Z10062" t="s">
        <v>31056</v>
      </c>
      <c r="AA10062" t="s">
        <v>31043</v>
      </c>
      <c r="AB10062" t="s">
        <v>125</v>
      </c>
      <c r="AO10062" s="171"/>
      <c r="AP10062" s="171"/>
      <c r="AQ10062" s="171"/>
      <c r="AR10062" s="171"/>
    </row>
    <row r="10063" spans="24:44">
      <c r="X10063" t="s">
        <v>1174</v>
      </c>
      <c r="Y10063" t="s">
        <v>386</v>
      </c>
      <c r="Z10063" t="s">
        <v>29612</v>
      </c>
      <c r="AA10063" t="s">
        <v>31043</v>
      </c>
      <c r="AB10063" t="s">
        <v>125</v>
      </c>
      <c r="AO10063" s="171"/>
      <c r="AP10063" s="171"/>
      <c r="AQ10063" s="171"/>
      <c r="AR10063" s="171"/>
    </row>
    <row r="10064" spans="24:44">
      <c r="X10064" t="s">
        <v>31057</v>
      </c>
      <c r="Y10064" t="s">
        <v>386</v>
      </c>
      <c r="Z10064" t="s">
        <v>25179</v>
      </c>
      <c r="AA10064" t="s">
        <v>31041</v>
      </c>
      <c r="AB10064" t="s">
        <v>5354</v>
      </c>
      <c r="AO10064" s="171"/>
      <c r="AP10064" s="171"/>
      <c r="AQ10064" s="171"/>
      <c r="AR10064" s="171"/>
    </row>
    <row r="10065" spans="24:44">
      <c r="X10065" t="s">
        <v>31058</v>
      </c>
      <c r="Y10065" t="s">
        <v>386</v>
      </c>
      <c r="Z10065" t="s">
        <v>28237</v>
      </c>
      <c r="AA10065" t="s">
        <v>31041</v>
      </c>
      <c r="AB10065" t="s">
        <v>5354</v>
      </c>
      <c r="AO10065" s="171"/>
      <c r="AP10065" s="171"/>
      <c r="AQ10065" s="171"/>
      <c r="AR10065" s="171"/>
    </row>
    <row r="10066" spans="24:44">
      <c r="X10066" t="s">
        <v>31059</v>
      </c>
      <c r="Y10066" t="s">
        <v>386</v>
      </c>
      <c r="Z10066" t="s">
        <v>31060</v>
      </c>
      <c r="AA10066" t="s">
        <v>31043</v>
      </c>
      <c r="AB10066" t="s">
        <v>125</v>
      </c>
      <c r="AO10066" s="171"/>
      <c r="AP10066" s="171"/>
      <c r="AQ10066" s="171"/>
      <c r="AR10066" s="171"/>
    </row>
    <row r="10067" spans="24:44">
      <c r="X10067" t="s">
        <v>31061</v>
      </c>
      <c r="Y10067" t="s">
        <v>386</v>
      </c>
      <c r="Z10067" t="s">
        <v>28237</v>
      </c>
      <c r="AA10067" t="s">
        <v>31043</v>
      </c>
      <c r="AB10067" t="s">
        <v>125</v>
      </c>
      <c r="AO10067" s="171"/>
      <c r="AP10067" s="171"/>
      <c r="AQ10067" s="171"/>
      <c r="AR10067" s="171"/>
    </row>
    <row r="10068" spans="24:44">
      <c r="X10068" t="s">
        <v>31062</v>
      </c>
      <c r="Y10068" t="s">
        <v>386</v>
      </c>
      <c r="Z10068" t="s">
        <v>23877</v>
      </c>
      <c r="AA10068" t="s">
        <v>31043</v>
      </c>
      <c r="AB10068" t="s">
        <v>125</v>
      </c>
      <c r="AO10068" s="171"/>
      <c r="AP10068" s="171"/>
      <c r="AQ10068" s="171"/>
      <c r="AR10068" s="171"/>
    </row>
    <row r="10069" spans="24:44">
      <c r="X10069" t="s">
        <v>31063</v>
      </c>
      <c r="Y10069" t="s">
        <v>389</v>
      </c>
      <c r="Z10069" t="s">
        <v>31064</v>
      </c>
      <c r="AA10069" t="s">
        <v>31041</v>
      </c>
      <c r="AB10069" t="s">
        <v>5354</v>
      </c>
      <c r="AO10069" s="171"/>
      <c r="AP10069" s="171"/>
      <c r="AQ10069" s="171"/>
      <c r="AR10069" s="171"/>
    </row>
    <row r="10070" spans="24:44">
      <c r="X10070" t="s">
        <v>31065</v>
      </c>
      <c r="Y10070" t="s">
        <v>386</v>
      </c>
      <c r="Z10070" t="s">
        <v>30630</v>
      </c>
      <c r="AA10070" t="s">
        <v>31041</v>
      </c>
      <c r="AB10070" t="s">
        <v>5354</v>
      </c>
      <c r="AO10070" s="171"/>
      <c r="AP10070" s="171"/>
      <c r="AQ10070" s="171"/>
      <c r="AR10070" s="171"/>
    </row>
    <row r="10071" spans="24:44">
      <c r="X10071" t="s">
        <v>31066</v>
      </c>
      <c r="Y10071" t="s">
        <v>389</v>
      </c>
      <c r="Z10071" t="s">
        <v>31067</v>
      </c>
      <c r="AA10071" t="s">
        <v>31041</v>
      </c>
      <c r="AB10071" t="s">
        <v>5354</v>
      </c>
      <c r="AO10071" s="171"/>
      <c r="AP10071" s="171"/>
      <c r="AQ10071" s="171"/>
      <c r="AR10071" s="171"/>
    </row>
    <row r="10072" spans="24:44">
      <c r="X10072" t="s">
        <v>31068</v>
      </c>
      <c r="Y10072" t="s">
        <v>389</v>
      </c>
      <c r="Z10072" t="s">
        <v>31069</v>
      </c>
      <c r="AA10072" t="s">
        <v>31041</v>
      </c>
      <c r="AB10072" t="s">
        <v>5354</v>
      </c>
      <c r="AO10072" s="171"/>
      <c r="AP10072" s="171"/>
      <c r="AQ10072" s="171"/>
      <c r="AR10072" s="171"/>
    </row>
    <row r="10073" spans="24:44">
      <c r="X10073" t="s">
        <v>31070</v>
      </c>
      <c r="Y10073" t="s">
        <v>389</v>
      </c>
      <c r="Z10073" t="s">
        <v>31071</v>
      </c>
      <c r="AA10073" t="s">
        <v>31041</v>
      </c>
      <c r="AB10073" t="s">
        <v>5354</v>
      </c>
      <c r="AO10073" s="171"/>
      <c r="AP10073" s="171"/>
      <c r="AQ10073" s="171"/>
      <c r="AR10073" s="171"/>
    </row>
    <row r="10074" spans="24:44">
      <c r="X10074" t="s">
        <v>31072</v>
      </c>
      <c r="Y10074" t="s">
        <v>386</v>
      </c>
      <c r="Z10074" t="s">
        <v>30683</v>
      </c>
      <c r="AA10074" t="s">
        <v>31041</v>
      </c>
      <c r="AB10074" t="s">
        <v>5354</v>
      </c>
      <c r="AO10074" s="171"/>
      <c r="AP10074" s="171"/>
      <c r="AQ10074" s="171"/>
      <c r="AR10074" s="171"/>
    </row>
    <row r="10075" spans="24:44">
      <c r="X10075" t="s">
        <v>31073</v>
      </c>
      <c r="Y10075" t="s">
        <v>389</v>
      </c>
      <c r="Z10075" t="s">
        <v>31074</v>
      </c>
      <c r="AA10075" t="s">
        <v>31043</v>
      </c>
      <c r="AB10075" t="s">
        <v>125</v>
      </c>
      <c r="AO10075" s="171"/>
      <c r="AP10075" s="171"/>
      <c r="AQ10075" s="171"/>
      <c r="AR10075" s="171"/>
    </row>
    <row r="10076" spans="24:44">
      <c r="X10076" t="s">
        <v>31075</v>
      </c>
      <c r="Y10076" t="s">
        <v>386</v>
      </c>
      <c r="Z10076" t="s">
        <v>27554</v>
      </c>
      <c r="AA10076" t="s">
        <v>31043</v>
      </c>
      <c r="AB10076" t="s">
        <v>125</v>
      </c>
      <c r="AO10076" s="171"/>
      <c r="AP10076" s="171"/>
      <c r="AQ10076" s="171"/>
      <c r="AR10076" s="171"/>
    </row>
    <row r="10077" spans="24:44">
      <c r="X10077" t="s">
        <v>31076</v>
      </c>
      <c r="Y10077" t="s">
        <v>386</v>
      </c>
      <c r="Z10077" t="s">
        <v>28625</v>
      </c>
      <c r="AA10077" t="s">
        <v>31043</v>
      </c>
      <c r="AB10077" t="s">
        <v>125</v>
      </c>
      <c r="AO10077" s="171"/>
      <c r="AP10077" s="171"/>
      <c r="AQ10077" s="171"/>
      <c r="AR10077" s="171"/>
    </row>
    <row r="10078" spans="24:44">
      <c r="X10078" t="s">
        <v>31077</v>
      </c>
      <c r="Y10078" t="s">
        <v>389</v>
      </c>
      <c r="Z10078" t="s">
        <v>28937</v>
      </c>
      <c r="AA10078" t="s">
        <v>31043</v>
      </c>
      <c r="AB10078" t="s">
        <v>125</v>
      </c>
      <c r="AO10078" s="171"/>
      <c r="AP10078" s="171"/>
      <c r="AQ10078" s="171"/>
      <c r="AR10078" s="171"/>
    </row>
    <row r="10079" spans="24:44">
      <c r="X10079" t="s">
        <v>31078</v>
      </c>
      <c r="Y10079" t="s">
        <v>386</v>
      </c>
      <c r="Z10079" t="s">
        <v>28528</v>
      </c>
      <c r="AA10079" t="s">
        <v>31041</v>
      </c>
      <c r="AB10079" t="s">
        <v>5354</v>
      </c>
      <c r="AO10079" s="171"/>
      <c r="AP10079" s="171"/>
      <c r="AQ10079" s="171"/>
      <c r="AR10079" s="171"/>
    </row>
    <row r="10080" spans="24:44">
      <c r="X10080" t="s">
        <v>31079</v>
      </c>
      <c r="Y10080" t="s">
        <v>386</v>
      </c>
      <c r="Z10080" t="s">
        <v>31080</v>
      </c>
      <c r="AA10080" t="s">
        <v>31041</v>
      </c>
      <c r="AB10080" t="s">
        <v>5354</v>
      </c>
      <c r="AO10080" s="171"/>
      <c r="AP10080" s="171"/>
      <c r="AQ10080" s="171"/>
      <c r="AR10080" s="171"/>
    </row>
    <row r="10081" spans="24:44">
      <c r="X10081" t="s">
        <v>31081</v>
      </c>
      <c r="Y10081" t="s">
        <v>386</v>
      </c>
      <c r="Z10081" t="s">
        <v>31025</v>
      </c>
      <c r="AA10081" t="s">
        <v>31041</v>
      </c>
      <c r="AB10081" t="s">
        <v>5354</v>
      </c>
      <c r="AO10081" s="171"/>
      <c r="AP10081" s="171"/>
      <c r="AQ10081" s="171"/>
      <c r="AR10081" s="171"/>
    </row>
    <row r="10082" spans="24:44">
      <c r="X10082" t="s">
        <v>31082</v>
      </c>
      <c r="Y10082" t="s">
        <v>386</v>
      </c>
      <c r="Z10082" t="s">
        <v>28229</v>
      </c>
      <c r="AA10082" t="s">
        <v>31041</v>
      </c>
      <c r="AB10082" t="s">
        <v>5354</v>
      </c>
      <c r="AO10082" s="171"/>
      <c r="AP10082" s="171"/>
      <c r="AQ10082" s="171"/>
      <c r="AR10082" s="171"/>
    </row>
    <row r="10083" spans="24:44">
      <c r="X10083" t="s">
        <v>31083</v>
      </c>
      <c r="Y10083" t="s">
        <v>386</v>
      </c>
      <c r="Z10083" t="s">
        <v>31084</v>
      </c>
      <c r="AA10083" t="s">
        <v>31043</v>
      </c>
      <c r="AB10083" t="s">
        <v>125</v>
      </c>
      <c r="AO10083" s="171"/>
      <c r="AP10083" s="171"/>
      <c r="AQ10083" s="171"/>
      <c r="AR10083" s="171"/>
    </row>
    <row r="10084" spans="24:44">
      <c r="X10084" t="s">
        <v>31085</v>
      </c>
      <c r="Y10084" t="s">
        <v>386</v>
      </c>
      <c r="Z10084" t="s">
        <v>28227</v>
      </c>
      <c r="AA10084" t="s">
        <v>31041</v>
      </c>
      <c r="AB10084" t="s">
        <v>5354</v>
      </c>
      <c r="AO10084" s="171"/>
      <c r="AP10084" s="171"/>
      <c r="AQ10084" s="171"/>
      <c r="AR10084" s="171"/>
    </row>
    <row r="10085" spans="24:44">
      <c r="X10085" t="s">
        <v>31086</v>
      </c>
      <c r="Y10085" t="s">
        <v>386</v>
      </c>
      <c r="Z10085" t="s">
        <v>31087</v>
      </c>
      <c r="AA10085" t="s">
        <v>720</v>
      </c>
      <c r="AB10085" t="s">
        <v>10553</v>
      </c>
      <c r="AO10085" s="171"/>
      <c r="AP10085" s="171"/>
      <c r="AQ10085" s="171"/>
      <c r="AR10085" s="171"/>
    </row>
    <row r="10086" spans="24:44">
      <c r="X10086" t="s">
        <v>31088</v>
      </c>
      <c r="Y10086" t="s">
        <v>389</v>
      </c>
      <c r="Z10086" t="s">
        <v>31089</v>
      </c>
      <c r="AA10086" t="s">
        <v>30545</v>
      </c>
      <c r="AB10086" t="s">
        <v>125</v>
      </c>
      <c r="AO10086" s="171"/>
      <c r="AP10086" s="171"/>
      <c r="AQ10086" s="171"/>
      <c r="AR10086" s="171"/>
    </row>
    <row r="10087" spans="24:44">
      <c r="X10087" t="s">
        <v>31090</v>
      </c>
      <c r="Y10087" t="s">
        <v>386</v>
      </c>
      <c r="Z10087" t="s">
        <v>31091</v>
      </c>
      <c r="AA10087" t="s">
        <v>30513</v>
      </c>
      <c r="AB10087" t="s">
        <v>125</v>
      </c>
      <c r="AO10087" s="171"/>
      <c r="AP10087" s="171"/>
      <c r="AQ10087" s="171"/>
      <c r="AR10087" s="171"/>
    </row>
    <row r="10088" spans="24:44">
      <c r="X10088" t="s">
        <v>4778</v>
      </c>
      <c r="Y10088" t="s">
        <v>386</v>
      </c>
      <c r="Z10088" t="s">
        <v>31092</v>
      </c>
      <c r="AA10088" t="s">
        <v>25180</v>
      </c>
      <c r="AB10088" t="s">
        <v>5354</v>
      </c>
      <c r="AO10088" s="171"/>
      <c r="AP10088" s="171"/>
      <c r="AQ10088" s="171"/>
      <c r="AR10088" s="171"/>
    </row>
    <row r="10089" spans="24:44">
      <c r="X10089" t="s">
        <v>31093</v>
      </c>
      <c r="Y10089" t="s">
        <v>389</v>
      </c>
      <c r="Z10089" t="s">
        <v>31094</v>
      </c>
      <c r="AA10089" t="s">
        <v>25180</v>
      </c>
      <c r="AB10089" t="s">
        <v>5354</v>
      </c>
      <c r="AO10089" s="171"/>
      <c r="AP10089" s="171"/>
      <c r="AQ10089" s="171"/>
      <c r="AR10089" s="171"/>
    </row>
    <row r="10090" spans="24:44">
      <c r="X10090" t="s">
        <v>5967</v>
      </c>
      <c r="Y10090" t="s">
        <v>386</v>
      </c>
      <c r="Z10090" t="s">
        <v>31095</v>
      </c>
      <c r="AA10090" t="s">
        <v>22437</v>
      </c>
      <c r="AB10090" t="s">
        <v>125</v>
      </c>
      <c r="AO10090" s="171"/>
      <c r="AP10090" s="171"/>
      <c r="AQ10090" s="171"/>
      <c r="AR10090" s="171"/>
    </row>
    <row r="10091" spans="24:44">
      <c r="X10091" t="s">
        <v>5972</v>
      </c>
      <c r="Y10091" t="s">
        <v>386</v>
      </c>
      <c r="Z10091" t="s">
        <v>31096</v>
      </c>
      <c r="AA10091" t="s">
        <v>22398</v>
      </c>
      <c r="AB10091" t="s">
        <v>125</v>
      </c>
      <c r="AO10091" s="171"/>
      <c r="AP10091" s="171"/>
      <c r="AQ10091" s="171"/>
      <c r="AR10091" s="171"/>
    </row>
    <row r="10092" spans="24:44">
      <c r="X10092" t="s">
        <v>31097</v>
      </c>
      <c r="Y10092" t="s">
        <v>389</v>
      </c>
      <c r="Z10092" t="s">
        <v>31098</v>
      </c>
      <c r="AA10092" t="s">
        <v>30497</v>
      </c>
      <c r="AB10092" t="s">
        <v>10553</v>
      </c>
      <c r="AO10092" s="171"/>
      <c r="AP10092" s="171"/>
      <c r="AQ10092" s="171"/>
      <c r="AR10092" s="171"/>
    </row>
    <row r="10093" spans="24:44">
      <c r="X10093" t="s">
        <v>31099</v>
      </c>
      <c r="Y10093" t="s">
        <v>386</v>
      </c>
      <c r="Z10093" t="s">
        <v>31100</v>
      </c>
      <c r="AA10093" t="s">
        <v>30494</v>
      </c>
      <c r="AB10093" t="s">
        <v>5354</v>
      </c>
      <c r="AO10093" s="171"/>
      <c r="AP10093" s="171"/>
      <c r="AQ10093" s="171"/>
      <c r="AR10093" s="171"/>
    </row>
    <row r="10094" spans="24:44">
      <c r="X10094" t="s">
        <v>31101</v>
      </c>
      <c r="Y10094" t="s">
        <v>386</v>
      </c>
      <c r="Z10094" t="s">
        <v>31102</v>
      </c>
      <c r="AA10094" t="s">
        <v>30510</v>
      </c>
      <c r="AB10094" t="s">
        <v>125</v>
      </c>
      <c r="AO10094" s="171"/>
      <c r="AP10094" s="171"/>
      <c r="AQ10094" s="171"/>
      <c r="AR10094" s="171"/>
    </row>
    <row r="10095" spans="24:44">
      <c r="X10095" t="s">
        <v>31103</v>
      </c>
      <c r="Y10095" t="s">
        <v>386</v>
      </c>
      <c r="Z10095" t="s">
        <v>31104</v>
      </c>
      <c r="AA10095" t="s">
        <v>30545</v>
      </c>
      <c r="AB10095" t="s">
        <v>125</v>
      </c>
      <c r="AO10095" s="171"/>
      <c r="AP10095" s="171"/>
      <c r="AQ10095" s="171"/>
      <c r="AR10095" s="171"/>
    </row>
    <row r="10096" spans="24:44">
      <c r="X10096" t="s">
        <v>31105</v>
      </c>
      <c r="Y10096" t="s">
        <v>386</v>
      </c>
      <c r="Z10096" t="s">
        <v>31106</v>
      </c>
      <c r="AA10096" t="s">
        <v>709</v>
      </c>
      <c r="AB10096" t="s">
        <v>30491</v>
      </c>
      <c r="AO10096" s="171"/>
      <c r="AP10096" s="171"/>
      <c r="AQ10096" s="171"/>
      <c r="AR10096" s="171"/>
    </row>
    <row r="10097" spans="24:44">
      <c r="X10097" t="s">
        <v>31107</v>
      </c>
      <c r="Y10097" t="s">
        <v>389</v>
      </c>
      <c r="Z10097" t="s">
        <v>31108</v>
      </c>
      <c r="AA10097" t="s">
        <v>720</v>
      </c>
      <c r="AB10097" t="s">
        <v>10553</v>
      </c>
      <c r="AO10097" s="171"/>
      <c r="AP10097" s="171"/>
      <c r="AQ10097" s="171"/>
      <c r="AR10097" s="171"/>
    </row>
    <row r="10098" spans="24:44">
      <c r="X10098" t="s">
        <v>31109</v>
      </c>
      <c r="Y10098" t="s">
        <v>386</v>
      </c>
      <c r="Z10098" t="s">
        <v>31110</v>
      </c>
      <c r="AA10098" t="s">
        <v>30513</v>
      </c>
      <c r="AB10098" t="s">
        <v>125</v>
      </c>
      <c r="AO10098" s="171"/>
      <c r="AP10098" s="171"/>
      <c r="AQ10098" s="171"/>
      <c r="AR10098" s="171"/>
    </row>
    <row r="10099" spans="24:44">
      <c r="X10099" t="s">
        <v>31111</v>
      </c>
      <c r="Y10099" t="s">
        <v>389</v>
      </c>
      <c r="Z10099" t="s">
        <v>31112</v>
      </c>
      <c r="AA10099" t="s">
        <v>30510</v>
      </c>
      <c r="AB10099" t="s">
        <v>125</v>
      </c>
      <c r="AO10099" s="171"/>
      <c r="AP10099" s="171"/>
      <c r="AQ10099" s="171"/>
      <c r="AR10099" s="171"/>
    </row>
    <row r="10100" spans="24:44">
      <c r="X10100" t="s">
        <v>31113</v>
      </c>
      <c r="Y10100" t="s">
        <v>386</v>
      </c>
      <c r="Z10100" t="s">
        <v>31114</v>
      </c>
      <c r="AA10100" t="s">
        <v>1063</v>
      </c>
      <c r="AB10100" t="s">
        <v>10553</v>
      </c>
      <c r="AO10100" s="171"/>
      <c r="AP10100" s="171"/>
      <c r="AQ10100" s="171"/>
      <c r="AR10100" s="171"/>
    </row>
    <row r="10101" spans="24:44">
      <c r="X10101" t="s">
        <v>31115</v>
      </c>
      <c r="Y10101" t="s">
        <v>386</v>
      </c>
      <c r="Z10101" t="s">
        <v>31116</v>
      </c>
      <c r="AA10101" t="s">
        <v>1029</v>
      </c>
      <c r="AB10101" t="s">
        <v>10553</v>
      </c>
      <c r="AO10101" s="171"/>
      <c r="AP10101" s="171"/>
      <c r="AQ10101" s="171"/>
      <c r="AR10101" s="171"/>
    </row>
    <row r="10102" spans="24:44">
      <c r="X10102" t="s">
        <v>31117</v>
      </c>
      <c r="Y10102" t="s">
        <v>386</v>
      </c>
      <c r="Z10102" t="s">
        <v>31118</v>
      </c>
      <c r="AA10102" t="s">
        <v>793</v>
      </c>
      <c r="AB10102" t="s">
        <v>10553</v>
      </c>
      <c r="AO10102" s="171"/>
      <c r="AP10102" s="171"/>
      <c r="AQ10102" s="171"/>
      <c r="AR10102" s="171"/>
    </row>
    <row r="10103" spans="24:44">
      <c r="X10103" t="s">
        <v>31119</v>
      </c>
      <c r="Y10103" t="s">
        <v>386</v>
      </c>
      <c r="Z10103" t="s">
        <v>31120</v>
      </c>
      <c r="AA10103" t="s">
        <v>31121</v>
      </c>
      <c r="AB10103" t="s">
        <v>5354</v>
      </c>
      <c r="AO10103" s="171"/>
      <c r="AP10103" s="171"/>
      <c r="AQ10103" s="171"/>
      <c r="AR10103" s="171"/>
    </row>
    <row r="10104" spans="24:44">
      <c r="X10104" t="s">
        <v>31122</v>
      </c>
      <c r="Y10104" t="s">
        <v>389</v>
      </c>
      <c r="Z10104" t="s">
        <v>31123</v>
      </c>
      <c r="AA10104" t="s">
        <v>31124</v>
      </c>
      <c r="AB10104" t="s">
        <v>5354</v>
      </c>
      <c r="AO10104" s="171"/>
      <c r="AP10104" s="171"/>
      <c r="AQ10104" s="171"/>
      <c r="AR10104" s="171"/>
    </row>
    <row r="10105" spans="24:44">
      <c r="X10105" t="s">
        <v>31125</v>
      </c>
      <c r="Y10105" t="s">
        <v>386</v>
      </c>
      <c r="Z10105" t="s">
        <v>31126</v>
      </c>
      <c r="AA10105" t="s">
        <v>31127</v>
      </c>
      <c r="AB10105" t="s">
        <v>22504</v>
      </c>
      <c r="AO10105" s="171"/>
      <c r="AP10105" s="171"/>
      <c r="AQ10105" s="171"/>
      <c r="AR10105" s="171"/>
    </row>
    <row r="10106" spans="24:44">
      <c r="X10106" t="s">
        <v>31128</v>
      </c>
      <c r="Y10106" t="s">
        <v>386</v>
      </c>
      <c r="Z10106" t="s">
        <v>31129</v>
      </c>
      <c r="AA10106" t="s">
        <v>24443</v>
      </c>
      <c r="AB10106" t="s">
        <v>125</v>
      </c>
      <c r="AO10106" s="171"/>
      <c r="AP10106" s="171"/>
      <c r="AQ10106" s="171"/>
      <c r="AR10106" s="171"/>
    </row>
    <row r="10107" spans="24:44">
      <c r="X10107" t="s">
        <v>31130</v>
      </c>
      <c r="Y10107" t="s">
        <v>386</v>
      </c>
      <c r="Z10107" t="s">
        <v>31131</v>
      </c>
      <c r="AA10107" t="s">
        <v>24443</v>
      </c>
      <c r="AB10107" t="s">
        <v>125</v>
      </c>
      <c r="AO10107" s="171"/>
      <c r="AP10107" s="171"/>
      <c r="AQ10107" s="171"/>
      <c r="AR10107" s="171"/>
    </row>
    <row r="10108" spans="24:44">
      <c r="X10108" t="s">
        <v>31132</v>
      </c>
      <c r="Y10108" t="s">
        <v>386</v>
      </c>
      <c r="Z10108" t="s">
        <v>31133</v>
      </c>
      <c r="AA10108" t="s">
        <v>24443</v>
      </c>
      <c r="AB10108" t="s">
        <v>125</v>
      </c>
      <c r="AO10108" s="171"/>
      <c r="AP10108" s="171"/>
      <c r="AQ10108" s="171"/>
      <c r="AR10108" s="171"/>
    </row>
    <row r="10109" spans="24:44">
      <c r="X10109" t="s">
        <v>31134</v>
      </c>
      <c r="Y10109" t="s">
        <v>386</v>
      </c>
      <c r="Z10109" t="s">
        <v>31135</v>
      </c>
      <c r="AA10109" t="s">
        <v>24443</v>
      </c>
      <c r="AB10109" t="s">
        <v>125</v>
      </c>
      <c r="AO10109" s="171"/>
      <c r="AP10109" s="171"/>
      <c r="AQ10109" s="171"/>
      <c r="AR10109" s="171"/>
    </row>
    <row r="10110" spans="24:44">
      <c r="X10110" t="s">
        <v>31136</v>
      </c>
      <c r="Y10110" t="s">
        <v>389</v>
      </c>
      <c r="Z10110" t="s">
        <v>31137</v>
      </c>
      <c r="AA10110" t="s">
        <v>24443</v>
      </c>
      <c r="AB10110" t="s">
        <v>125</v>
      </c>
      <c r="AO10110" s="171"/>
      <c r="AP10110" s="171"/>
      <c r="AQ10110" s="171"/>
      <c r="AR10110" s="171"/>
    </row>
    <row r="10111" spans="24:44">
      <c r="X10111" t="s">
        <v>31138</v>
      </c>
      <c r="Y10111" t="s">
        <v>389</v>
      </c>
      <c r="Z10111" t="s">
        <v>31139</v>
      </c>
      <c r="AA10111" t="s">
        <v>24443</v>
      </c>
      <c r="AB10111" t="s">
        <v>125</v>
      </c>
      <c r="AO10111" s="171"/>
      <c r="AP10111" s="171"/>
      <c r="AQ10111" s="171"/>
      <c r="AR10111" s="171"/>
    </row>
    <row r="10112" spans="24:44">
      <c r="X10112" t="s">
        <v>31140</v>
      </c>
      <c r="Y10112" t="s">
        <v>389</v>
      </c>
      <c r="Z10112" t="s">
        <v>31141</v>
      </c>
      <c r="AA10112" t="s">
        <v>24443</v>
      </c>
      <c r="AB10112" t="s">
        <v>125</v>
      </c>
      <c r="AO10112" s="171"/>
      <c r="AP10112" s="171"/>
      <c r="AQ10112" s="171"/>
      <c r="AR10112" s="171"/>
    </row>
    <row r="10113" spans="24:44">
      <c r="X10113" t="s">
        <v>31142</v>
      </c>
      <c r="Y10113" t="s">
        <v>389</v>
      </c>
      <c r="Z10113" t="s">
        <v>31143</v>
      </c>
      <c r="AA10113" t="s">
        <v>24443</v>
      </c>
      <c r="AB10113" t="s">
        <v>125</v>
      </c>
      <c r="AO10113" s="171"/>
      <c r="AP10113" s="171"/>
      <c r="AQ10113" s="171"/>
      <c r="AR10113" s="171"/>
    </row>
    <row r="10114" spans="24:44">
      <c r="X10114" t="s">
        <v>31144</v>
      </c>
      <c r="Y10114" t="s">
        <v>389</v>
      </c>
      <c r="Z10114" t="s">
        <v>31145</v>
      </c>
      <c r="AA10114" t="s">
        <v>24443</v>
      </c>
      <c r="AB10114" t="s">
        <v>125</v>
      </c>
      <c r="AO10114" s="171"/>
      <c r="AP10114" s="171"/>
      <c r="AQ10114" s="171"/>
      <c r="AR10114" s="171"/>
    </row>
    <row r="10115" spans="24:44">
      <c r="X10115" t="s">
        <v>31146</v>
      </c>
      <c r="Y10115" t="s">
        <v>389</v>
      </c>
      <c r="Z10115" t="s">
        <v>31147</v>
      </c>
      <c r="AA10115" t="s">
        <v>24443</v>
      </c>
      <c r="AB10115" t="s">
        <v>125</v>
      </c>
      <c r="AO10115" s="171"/>
      <c r="AP10115" s="171"/>
      <c r="AQ10115" s="171"/>
      <c r="AR10115" s="171"/>
    </row>
    <row r="10116" spans="24:44">
      <c r="X10116" t="s">
        <v>31148</v>
      </c>
      <c r="Y10116" t="s">
        <v>386</v>
      </c>
      <c r="Z10116" t="s">
        <v>31149</v>
      </c>
      <c r="AA10116" t="s">
        <v>31041</v>
      </c>
      <c r="AB10116" t="s">
        <v>5354</v>
      </c>
      <c r="AO10116" s="171"/>
      <c r="AP10116" s="171"/>
      <c r="AQ10116" s="171"/>
      <c r="AR10116" s="171"/>
    </row>
    <row r="10117" spans="24:44">
      <c r="X10117" t="s">
        <v>31150</v>
      </c>
      <c r="Y10117" t="s">
        <v>389</v>
      </c>
      <c r="Z10117" t="s">
        <v>31123</v>
      </c>
      <c r="AA10117" t="s">
        <v>31151</v>
      </c>
      <c r="AB10117" t="s">
        <v>5354</v>
      </c>
      <c r="AO10117" s="171"/>
      <c r="AP10117" s="171"/>
      <c r="AQ10117" s="171"/>
      <c r="AR10117" s="171"/>
    </row>
    <row r="10118" spans="24:44">
      <c r="X10118" t="s">
        <v>31152</v>
      </c>
      <c r="Y10118" t="s">
        <v>386</v>
      </c>
      <c r="Z10118" t="s">
        <v>31153</v>
      </c>
      <c r="AA10118" t="s">
        <v>31154</v>
      </c>
      <c r="AB10118" t="s">
        <v>10553</v>
      </c>
      <c r="AO10118" s="171"/>
      <c r="AP10118" s="171"/>
      <c r="AQ10118" s="171"/>
      <c r="AR10118" s="171"/>
    </row>
    <row r="10119" spans="24:44">
      <c r="X10119" t="s">
        <v>31155</v>
      </c>
      <c r="Y10119" t="s">
        <v>386</v>
      </c>
      <c r="Z10119" t="s">
        <v>31156</v>
      </c>
      <c r="AA10119" t="s">
        <v>986</v>
      </c>
      <c r="AB10119" t="s">
        <v>10553</v>
      </c>
      <c r="AO10119" s="171"/>
      <c r="AP10119" s="171"/>
      <c r="AQ10119" s="171"/>
      <c r="AR10119" s="171"/>
    </row>
    <row r="10120" spans="24:44">
      <c r="X10120" t="s">
        <v>31157</v>
      </c>
      <c r="Y10120" t="s">
        <v>386</v>
      </c>
      <c r="Z10120" t="s">
        <v>31158</v>
      </c>
      <c r="AA10120" t="s">
        <v>1063</v>
      </c>
      <c r="AB10120" t="s">
        <v>10553</v>
      </c>
      <c r="AO10120" s="171"/>
      <c r="AP10120" s="171"/>
      <c r="AQ10120" s="171"/>
      <c r="AR10120" s="171"/>
    </row>
    <row r="10121" spans="24:44">
      <c r="X10121" t="s">
        <v>31159</v>
      </c>
      <c r="Y10121" t="s">
        <v>386</v>
      </c>
      <c r="Z10121" t="s">
        <v>31160</v>
      </c>
      <c r="AA10121" t="s">
        <v>888</v>
      </c>
      <c r="AB10121" t="s">
        <v>27638</v>
      </c>
      <c r="AO10121" s="171"/>
      <c r="AP10121" s="171"/>
      <c r="AQ10121" s="171"/>
      <c r="AR10121" s="171"/>
    </row>
    <row r="10122" spans="24:44">
      <c r="X10122" t="s">
        <v>31161</v>
      </c>
      <c r="Y10122" t="s">
        <v>386</v>
      </c>
      <c r="Z10122" t="s">
        <v>31162</v>
      </c>
      <c r="AA10122" t="s">
        <v>27187</v>
      </c>
      <c r="AB10122" t="s">
        <v>10553</v>
      </c>
      <c r="AO10122" s="171"/>
      <c r="AP10122" s="171"/>
      <c r="AQ10122" s="171"/>
      <c r="AR10122" s="171"/>
    </row>
    <row r="10123" spans="24:44">
      <c r="X10123" t="s">
        <v>31163</v>
      </c>
      <c r="Y10123" t="s">
        <v>386</v>
      </c>
      <c r="Z10123" t="s">
        <v>31164</v>
      </c>
      <c r="AA10123" t="s">
        <v>25180</v>
      </c>
      <c r="AB10123" t="s">
        <v>5354</v>
      </c>
      <c r="AO10123" s="171"/>
      <c r="AP10123" s="171"/>
      <c r="AQ10123" s="171"/>
      <c r="AR10123" s="171"/>
    </row>
    <row r="10124" spans="24:44">
      <c r="X10124" t="s">
        <v>31165</v>
      </c>
      <c r="Y10124" t="s">
        <v>386</v>
      </c>
      <c r="Z10124" t="s">
        <v>31166</v>
      </c>
      <c r="AA10124" t="s">
        <v>22437</v>
      </c>
      <c r="AB10124" t="s">
        <v>125</v>
      </c>
      <c r="AO10124" s="171"/>
      <c r="AP10124" s="171"/>
      <c r="AQ10124" s="171"/>
      <c r="AR10124" s="171"/>
    </row>
    <row r="10125" spans="24:44">
      <c r="X10125" t="s">
        <v>31167</v>
      </c>
      <c r="Y10125" t="s">
        <v>386</v>
      </c>
      <c r="Z10125" t="s">
        <v>28227</v>
      </c>
      <c r="AA10125" t="s">
        <v>31121</v>
      </c>
      <c r="AB10125" t="s">
        <v>5354</v>
      </c>
      <c r="AO10125" s="171"/>
      <c r="AP10125" s="171"/>
      <c r="AQ10125" s="171"/>
      <c r="AR10125" s="171"/>
    </row>
    <row r="10126" spans="24:44">
      <c r="X10126" t="s">
        <v>31168</v>
      </c>
      <c r="Y10126" t="s">
        <v>389</v>
      </c>
      <c r="Z10126" t="s">
        <v>30141</v>
      </c>
      <c r="AA10126" t="s">
        <v>31121</v>
      </c>
      <c r="AB10126" t="s">
        <v>5354</v>
      </c>
      <c r="AO10126" s="171"/>
      <c r="AP10126" s="171"/>
      <c r="AQ10126" s="171"/>
      <c r="AR10126" s="171"/>
    </row>
    <row r="10127" spans="24:44">
      <c r="X10127" t="s">
        <v>31169</v>
      </c>
      <c r="Y10127" t="s">
        <v>386</v>
      </c>
      <c r="Z10127" t="s">
        <v>28229</v>
      </c>
      <c r="AA10127" t="s">
        <v>31121</v>
      </c>
      <c r="AB10127" t="s">
        <v>5354</v>
      </c>
      <c r="AO10127" s="171"/>
      <c r="AP10127" s="171"/>
      <c r="AQ10127" s="171"/>
      <c r="AR10127" s="171"/>
    </row>
    <row r="10128" spans="24:44">
      <c r="X10128" t="s">
        <v>31170</v>
      </c>
      <c r="Y10128" t="s">
        <v>386</v>
      </c>
      <c r="Z10128" t="s">
        <v>28593</v>
      </c>
      <c r="AA10128" t="s">
        <v>31121</v>
      </c>
      <c r="AB10128" t="s">
        <v>5354</v>
      </c>
      <c r="AO10128" s="171"/>
      <c r="AP10128" s="171"/>
      <c r="AQ10128" s="171"/>
      <c r="AR10128" s="171"/>
    </row>
    <row r="10129" spans="24:44">
      <c r="X10129" t="s">
        <v>31171</v>
      </c>
      <c r="Y10129" t="s">
        <v>386</v>
      </c>
      <c r="Z10129" t="s">
        <v>30350</v>
      </c>
      <c r="AA10129" t="s">
        <v>31041</v>
      </c>
      <c r="AB10129" t="s">
        <v>5354</v>
      </c>
      <c r="AO10129" s="171"/>
      <c r="AP10129" s="171"/>
      <c r="AQ10129" s="171"/>
      <c r="AR10129" s="171"/>
    </row>
    <row r="10130" spans="24:44">
      <c r="X10130" t="s">
        <v>31172</v>
      </c>
      <c r="Y10130" t="s">
        <v>389</v>
      </c>
      <c r="Z10130" t="s">
        <v>31173</v>
      </c>
      <c r="AA10130" t="s">
        <v>31041</v>
      </c>
      <c r="AB10130" t="s">
        <v>5354</v>
      </c>
      <c r="AO10130" s="171"/>
      <c r="AP10130" s="171"/>
      <c r="AQ10130" s="171"/>
      <c r="AR10130" s="171"/>
    </row>
    <row r="10131" spans="24:44">
      <c r="X10131" t="s">
        <v>31174</v>
      </c>
      <c r="Y10131" t="s">
        <v>389</v>
      </c>
      <c r="Z10131" t="s">
        <v>31175</v>
      </c>
      <c r="AA10131" t="s">
        <v>31041</v>
      </c>
      <c r="AB10131" t="s">
        <v>5354</v>
      </c>
      <c r="AO10131" s="171"/>
      <c r="AP10131" s="171"/>
      <c r="AQ10131" s="171"/>
      <c r="AR10131" s="171"/>
    </row>
    <row r="10132" spans="24:44">
      <c r="X10132" t="s">
        <v>1183</v>
      </c>
      <c r="Y10132" t="s">
        <v>386</v>
      </c>
      <c r="Z10132" t="s">
        <v>31176</v>
      </c>
      <c r="AA10132" t="s">
        <v>25180</v>
      </c>
      <c r="AB10132" t="s">
        <v>5354</v>
      </c>
      <c r="AO10132" s="171"/>
      <c r="AP10132" s="171"/>
      <c r="AQ10132" s="171"/>
      <c r="AR10132" s="171"/>
    </row>
    <row r="10133" spans="24:44">
      <c r="X10133" t="s">
        <v>4783</v>
      </c>
      <c r="Y10133" t="s">
        <v>386</v>
      </c>
      <c r="Z10133" t="s">
        <v>31177</v>
      </c>
      <c r="AA10133" t="s">
        <v>23806</v>
      </c>
      <c r="AB10133" t="s">
        <v>5354</v>
      </c>
      <c r="AO10133" s="171"/>
      <c r="AP10133" s="171"/>
      <c r="AQ10133" s="171"/>
      <c r="AR10133" s="171"/>
    </row>
    <row r="10134" spans="24:44">
      <c r="X10134" t="s">
        <v>31178</v>
      </c>
      <c r="Y10134" t="s">
        <v>386</v>
      </c>
      <c r="Z10134" t="s">
        <v>31179</v>
      </c>
      <c r="AA10134" t="s">
        <v>31180</v>
      </c>
      <c r="AB10134" t="s">
        <v>5354</v>
      </c>
      <c r="AO10134" s="171"/>
      <c r="AP10134" s="171"/>
      <c r="AQ10134" s="171"/>
      <c r="AR10134" s="171"/>
    </row>
    <row r="10135" spans="24:44">
      <c r="X10135" t="s">
        <v>31181</v>
      </c>
      <c r="Y10135" t="s">
        <v>386</v>
      </c>
      <c r="Z10135" t="s">
        <v>31182</v>
      </c>
      <c r="AA10135" t="s">
        <v>945</v>
      </c>
      <c r="AB10135" t="s">
        <v>10553</v>
      </c>
      <c r="AO10135" s="171"/>
      <c r="AP10135" s="171"/>
      <c r="AQ10135" s="171"/>
      <c r="AR10135" s="171"/>
    </row>
    <row r="10136" spans="24:44">
      <c r="X10136" t="s">
        <v>31183</v>
      </c>
      <c r="Y10136" t="s">
        <v>386</v>
      </c>
      <c r="Z10136" t="s">
        <v>31184</v>
      </c>
      <c r="AA10136" t="s">
        <v>997</v>
      </c>
      <c r="AB10136" t="s">
        <v>10553</v>
      </c>
      <c r="AO10136" s="171"/>
      <c r="AP10136" s="171"/>
      <c r="AQ10136" s="171"/>
      <c r="AR10136" s="171"/>
    </row>
    <row r="10137" spans="24:44">
      <c r="X10137" t="s">
        <v>31185</v>
      </c>
      <c r="Y10137" t="s">
        <v>386</v>
      </c>
      <c r="Z10137" t="s">
        <v>31186</v>
      </c>
      <c r="AA10137" t="s">
        <v>27187</v>
      </c>
      <c r="AB10137" t="s">
        <v>10553</v>
      </c>
      <c r="AO10137" s="171"/>
      <c r="AP10137" s="171"/>
      <c r="AQ10137" s="171"/>
      <c r="AR10137" s="171"/>
    </row>
    <row r="10138" spans="24:44">
      <c r="X10138" t="s">
        <v>31187</v>
      </c>
      <c r="Y10138" t="s">
        <v>386</v>
      </c>
      <c r="Z10138" t="s">
        <v>31188</v>
      </c>
      <c r="AA10138" t="s">
        <v>1063</v>
      </c>
      <c r="AB10138" t="s">
        <v>10553</v>
      </c>
      <c r="AO10138" s="171"/>
      <c r="AP10138" s="171"/>
      <c r="AQ10138" s="171"/>
      <c r="AR10138" s="171"/>
    </row>
    <row r="10139" spans="24:44">
      <c r="X10139" t="s">
        <v>31189</v>
      </c>
      <c r="Y10139" t="s">
        <v>386</v>
      </c>
      <c r="Z10139" t="s">
        <v>31190</v>
      </c>
      <c r="AA10139" t="s">
        <v>24499</v>
      </c>
      <c r="AB10139" t="s">
        <v>5354</v>
      </c>
      <c r="AO10139" s="171"/>
      <c r="AP10139" s="171"/>
      <c r="AQ10139" s="171"/>
      <c r="AR10139" s="171"/>
    </row>
    <row r="10140" spans="24:44">
      <c r="X10140" t="s">
        <v>31191</v>
      </c>
      <c r="Y10140" t="s">
        <v>386</v>
      </c>
      <c r="Z10140" t="s">
        <v>31192</v>
      </c>
      <c r="AA10140" t="s">
        <v>23806</v>
      </c>
      <c r="AB10140" t="s">
        <v>5354</v>
      </c>
      <c r="AO10140" s="171"/>
      <c r="AP10140" s="171"/>
      <c r="AQ10140" s="171"/>
      <c r="AR10140" s="171"/>
    </row>
    <row r="10141" spans="24:44">
      <c r="X10141" t="s">
        <v>31193</v>
      </c>
      <c r="Y10141" t="s">
        <v>386</v>
      </c>
      <c r="Z10141" t="s">
        <v>31194</v>
      </c>
      <c r="AA10141" t="s">
        <v>25180</v>
      </c>
      <c r="AB10141" t="s">
        <v>5354</v>
      </c>
      <c r="AO10141" s="171"/>
      <c r="AP10141" s="171"/>
      <c r="AQ10141" s="171"/>
      <c r="AR10141" s="171"/>
    </row>
    <row r="10142" spans="24:44">
      <c r="X10142" t="s">
        <v>31195</v>
      </c>
      <c r="Y10142" t="s">
        <v>386</v>
      </c>
      <c r="Z10142" t="s">
        <v>31196</v>
      </c>
      <c r="AA10142" t="s">
        <v>27154</v>
      </c>
      <c r="AB10142" t="s">
        <v>10553</v>
      </c>
      <c r="AO10142" s="171"/>
      <c r="AP10142" s="171"/>
      <c r="AQ10142" s="171"/>
      <c r="AR10142" s="171"/>
    </row>
    <row r="10143" spans="24:44">
      <c r="X10143" t="s">
        <v>31197</v>
      </c>
      <c r="Y10143" t="s">
        <v>389</v>
      </c>
      <c r="Z10143" t="s">
        <v>31198</v>
      </c>
      <c r="AA10143" t="s">
        <v>31041</v>
      </c>
      <c r="AB10143" t="s">
        <v>5354</v>
      </c>
      <c r="AO10143" s="171"/>
      <c r="AP10143" s="171"/>
      <c r="AQ10143" s="171"/>
      <c r="AR10143" s="171"/>
    </row>
    <row r="10144" spans="24:44">
      <c r="X10144" t="s">
        <v>31199</v>
      </c>
      <c r="Y10144" t="s">
        <v>389</v>
      </c>
      <c r="Z10144" t="s">
        <v>31200</v>
      </c>
      <c r="AA10144" t="s">
        <v>31043</v>
      </c>
      <c r="AB10144" t="s">
        <v>125</v>
      </c>
      <c r="AO10144" s="171"/>
      <c r="AP10144" s="171"/>
      <c r="AQ10144" s="171"/>
      <c r="AR10144" s="171"/>
    </row>
    <row r="10145" spans="24:44">
      <c r="X10145" t="s">
        <v>31201</v>
      </c>
      <c r="Y10145" t="s">
        <v>389</v>
      </c>
      <c r="Z10145" t="s">
        <v>28338</v>
      </c>
      <c r="AA10145" t="s">
        <v>31041</v>
      </c>
      <c r="AB10145" t="s">
        <v>5354</v>
      </c>
      <c r="AO10145" s="171"/>
      <c r="AP10145" s="171"/>
      <c r="AQ10145" s="171"/>
      <c r="AR10145" s="171"/>
    </row>
    <row r="10146" spans="24:44">
      <c r="X10146" t="s">
        <v>31202</v>
      </c>
      <c r="Y10146" t="s">
        <v>386</v>
      </c>
      <c r="Z10146" t="s">
        <v>31203</v>
      </c>
      <c r="AA10146" t="s">
        <v>25180</v>
      </c>
      <c r="AB10146" t="s">
        <v>5354</v>
      </c>
      <c r="AO10146" s="171"/>
      <c r="AP10146" s="171"/>
      <c r="AQ10146" s="171"/>
      <c r="AR10146" s="171"/>
    </row>
    <row r="10147" spans="24:44">
      <c r="X10147" t="s">
        <v>31204</v>
      </c>
      <c r="Y10147" t="s">
        <v>386</v>
      </c>
      <c r="Z10147" t="s">
        <v>30689</v>
      </c>
      <c r="AA10147" t="s">
        <v>31041</v>
      </c>
      <c r="AB10147" t="s">
        <v>5354</v>
      </c>
      <c r="AO10147" s="171"/>
      <c r="AP10147" s="171"/>
      <c r="AQ10147" s="171"/>
      <c r="AR10147" s="171"/>
    </row>
    <row r="10148" spans="24:44">
      <c r="X10148" t="s">
        <v>31205</v>
      </c>
      <c r="Y10148" t="s">
        <v>386</v>
      </c>
      <c r="Z10148" t="s">
        <v>31206</v>
      </c>
      <c r="AA10148" t="s">
        <v>31041</v>
      </c>
      <c r="AB10148" t="s">
        <v>5354</v>
      </c>
      <c r="AO10148" s="171"/>
      <c r="AP10148" s="171"/>
      <c r="AQ10148" s="171"/>
      <c r="AR10148" s="171"/>
    </row>
    <row r="10149" spans="24:44">
      <c r="X10149" t="s">
        <v>31207</v>
      </c>
      <c r="Y10149" t="s">
        <v>389</v>
      </c>
      <c r="Z10149" t="s">
        <v>30639</v>
      </c>
      <c r="AA10149" t="s">
        <v>31041</v>
      </c>
      <c r="AB10149" t="s">
        <v>5354</v>
      </c>
      <c r="AO10149" s="171"/>
      <c r="AP10149" s="171"/>
      <c r="AQ10149" s="171"/>
      <c r="AR10149" s="171"/>
    </row>
    <row r="10150" spans="24:44">
      <c r="X10150" t="s">
        <v>31208</v>
      </c>
      <c r="Y10150" t="s">
        <v>386</v>
      </c>
      <c r="Z10150" t="s">
        <v>31209</v>
      </c>
      <c r="AA10150" t="s">
        <v>31041</v>
      </c>
      <c r="AB10150" t="s">
        <v>5354</v>
      </c>
      <c r="AO10150" s="171"/>
      <c r="AP10150" s="171"/>
      <c r="AQ10150" s="171"/>
      <c r="AR10150" s="171"/>
    </row>
    <row r="10151" spans="24:44">
      <c r="X10151" t="s">
        <v>31210</v>
      </c>
      <c r="Y10151" t="s">
        <v>389</v>
      </c>
      <c r="Z10151" t="s">
        <v>31211</v>
      </c>
      <c r="AA10151" t="s">
        <v>31121</v>
      </c>
      <c r="AB10151" t="s">
        <v>5354</v>
      </c>
      <c r="AO10151" s="171"/>
      <c r="AP10151" s="171"/>
      <c r="AQ10151" s="171"/>
      <c r="AR10151" s="171"/>
    </row>
    <row r="10152" spans="24:44">
      <c r="X10152" t="s">
        <v>31212</v>
      </c>
      <c r="Y10152" t="s">
        <v>386</v>
      </c>
      <c r="Z10152" t="s">
        <v>31213</v>
      </c>
      <c r="AA10152" t="s">
        <v>23416</v>
      </c>
      <c r="AB10152" t="s">
        <v>125</v>
      </c>
      <c r="AO10152" s="171"/>
      <c r="AP10152" s="171"/>
      <c r="AQ10152" s="171"/>
      <c r="AR10152" s="171"/>
    </row>
    <row r="10153" spans="24:44">
      <c r="X10153" t="s">
        <v>31214</v>
      </c>
      <c r="Y10153" t="s">
        <v>389</v>
      </c>
      <c r="Z10153" t="s">
        <v>31215</v>
      </c>
      <c r="AA10153" t="s">
        <v>30510</v>
      </c>
      <c r="AB10153" t="s">
        <v>125</v>
      </c>
      <c r="AO10153" s="171"/>
      <c r="AP10153" s="171"/>
      <c r="AQ10153" s="171"/>
      <c r="AR10153" s="171"/>
    </row>
    <row r="10154" spans="24:44">
      <c r="X10154" t="s">
        <v>31216</v>
      </c>
      <c r="Y10154" t="s">
        <v>389</v>
      </c>
      <c r="Z10154" t="s">
        <v>31217</v>
      </c>
      <c r="AA10154" t="s">
        <v>30510</v>
      </c>
      <c r="AB10154" t="s">
        <v>125</v>
      </c>
      <c r="AO10154" s="171"/>
      <c r="AP10154" s="171"/>
      <c r="AQ10154" s="171"/>
      <c r="AR10154" s="171"/>
    </row>
    <row r="10155" spans="24:44">
      <c r="X10155" t="s">
        <v>31218</v>
      </c>
      <c r="Y10155" t="s">
        <v>389</v>
      </c>
      <c r="Z10155" t="s">
        <v>31219</v>
      </c>
      <c r="AA10155" t="s">
        <v>30510</v>
      </c>
      <c r="AB10155" t="s">
        <v>125</v>
      </c>
      <c r="AO10155" s="171"/>
      <c r="AP10155" s="171"/>
      <c r="AQ10155" s="171"/>
      <c r="AR10155" s="171"/>
    </row>
    <row r="10156" spans="24:44">
      <c r="X10156" t="s">
        <v>31220</v>
      </c>
      <c r="Y10156" t="s">
        <v>389</v>
      </c>
      <c r="Z10156" t="s">
        <v>31221</v>
      </c>
      <c r="AA10156" t="s">
        <v>30510</v>
      </c>
      <c r="AB10156" t="s">
        <v>125</v>
      </c>
      <c r="AO10156" s="171"/>
      <c r="AP10156" s="171"/>
      <c r="AQ10156" s="171"/>
      <c r="AR10156" s="171"/>
    </row>
    <row r="10157" spans="24:44">
      <c r="X10157" t="s">
        <v>31222</v>
      </c>
      <c r="Y10157" t="s">
        <v>389</v>
      </c>
      <c r="Z10157" t="s">
        <v>31223</v>
      </c>
      <c r="AA10157" t="s">
        <v>30510</v>
      </c>
      <c r="AB10157" t="s">
        <v>125</v>
      </c>
      <c r="AO10157" s="171"/>
      <c r="AP10157" s="171"/>
      <c r="AQ10157" s="171"/>
      <c r="AR10157" s="171"/>
    </row>
    <row r="10158" spans="24:44">
      <c r="X10158" t="s">
        <v>31224</v>
      </c>
      <c r="Y10158" t="s">
        <v>389</v>
      </c>
      <c r="Z10158" t="s">
        <v>31225</v>
      </c>
      <c r="AA10158" t="s">
        <v>30510</v>
      </c>
      <c r="AB10158" t="s">
        <v>125</v>
      </c>
      <c r="AO10158" s="171"/>
      <c r="AP10158" s="171"/>
      <c r="AQ10158" s="171"/>
      <c r="AR10158" s="171"/>
    </row>
    <row r="10159" spans="24:44">
      <c r="X10159" t="s">
        <v>31226</v>
      </c>
      <c r="Y10159" t="s">
        <v>389</v>
      </c>
      <c r="Z10159" t="s">
        <v>31227</v>
      </c>
      <c r="AA10159" t="s">
        <v>30510</v>
      </c>
      <c r="AB10159" t="s">
        <v>125</v>
      </c>
      <c r="AO10159" s="171"/>
      <c r="AP10159" s="171"/>
      <c r="AQ10159" s="171"/>
      <c r="AR10159" s="171"/>
    </row>
    <row r="10160" spans="24:44">
      <c r="X10160" t="s">
        <v>31228</v>
      </c>
      <c r="Y10160" t="s">
        <v>389</v>
      </c>
      <c r="Z10160" t="s">
        <v>31229</v>
      </c>
      <c r="AA10160" t="s">
        <v>22960</v>
      </c>
      <c r="AB10160" t="s">
        <v>22961</v>
      </c>
      <c r="AO10160" s="171"/>
      <c r="AP10160" s="171"/>
      <c r="AQ10160" s="171"/>
      <c r="AR10160" s="171"/>
    </row>
    <row r="10161" spans="24:44">
      <c r="X10161" t="s">
        <v>31230</v>
      </c>
      <c r="Y10161" t="s">
        <v>386</v>
      </c>
      <c r="Z10161" t="s">
        <v>31231</v>
      </c>
      <c r="AA10161" t="s">
        <v>25180</v>
      </c>
      <c r="AB10161" t="s">
        <v>5354</v>
      </c>
      <c r="AO10161" s="171"/>
      <c r="AP10161" s="171"/>
      <c r="AQ10161" s="171"/>
      <c r="AR10161" s="171"/>
    </row>
    <row r="10162" spans="24:44">
      <c r="X10162" t="s">
        <v>31232</v>
      </c>
      <c r="Y10162" t="s">
        <v>389</v>
      </c>
      <c r="Z10162" t="s">
        <v>31233</v>
      </c>
      <c r="AA10162" t="s">
        <v>31041</v>
      </c>
      <c r="AB10162" t="s">
        <v>5354</v>
      </c>
      <c r="AO10162" s="171"/>
      <c r="AP10162" s="171"/>
      <c r="AQ10162" s="171"/>
      <c r="AR10162" s="171"/>
    </row>
    <row r="10163" spans="24:44">
      <c r="X10163" t="s">
        <v>31234</v>
      </c>
      <c r="Y10163" t="s">
        <v>386</v>
      </c>
      <c r="Z10163" t="s">
        <v>31235</v>
      </c>
      <c r="AA10163" t="s">
        <v>23416</v>
      </c>
      <c r="AB10163" t="s">
        <v>125</v>
      </c>
      <c r="AO10163" s="171"/>
      <c r="AP10163" s="171"/>
      <c r="AQ10163" s="171"/>
      <c r="AR10163" s="171"/>
    </row>
    <row r="10164" spans="24:44">
      <c r="X10164" t="s">
        <v>31236</v>
      </c>
      <c r="Y10164" t="s">
        <v>386</v>
      </c>
      <c r="Z10164" t="s">
        <v>31237</v>
      </c>
      <c r="AA10164" t="s">
        <v>23416</v>
      </c>
      <c r="AB10164" t="s">
        <v>125</v>
      </c>
      <c r="AO10164" s="171"/>
      <c r="AP10164" s="171"/>
      <c r="AQ10164" s="171"/>
      <c r="AR10164" s="171"/>
    </row>
    <row r="10165" spans="24:44">
      <c r="X10165" t="s">
        <v>31238</v>
      </c>
      <c r="Y10165" t="s">
        <v>386</v>
      </c>
      <c r="Z10165" t="s">
        <v>31239</v>
      </c>
      <c r="AA10165" t="s">
        <v>23416</v>
      </c>
      <c r="AB10165" t="s">
        <v>125</v>
      </c>
      <c r="AO10165" s="171"/>
      <c r="AP10165" s="171"/>
      <c r="AQ10165" s="171"/>
      <c r="AR10165" s="171"/>
    </row>
    <row r="10166" spans="24:44">
      <c r="X10166" t="s">
        <v>31240</v>
      </c>
      <c r="Y10166" t="s">
        <v>389</v>
      </c>
      <c r="Z10166" t="s">
        <v>31241</v>
      </c>
      <c r="AA10166" t="s">
        <v>29981</v>
      </c>
      <c r="AB10166" t="s">
        <v>125</v>
      </c>
      <c r="AO10166" s="171"/>
      <c r="AP10166" s="171"/>
      <c r="AQ10166" s="171"/>
      <c r="AR10166" s="171"/>
    </row>
    <row r="10167" spans="24:44">
      <c r="X10167" t="s">
        <v>31242</v>
      </c>
      <c r="Y10167" t="s">
        <v>386</v>
      </c>
      <c r="Z10167" t="s">
        <v>31243</v>
      </c>
      <c r="AA10167" t="s">
        <v>23416</v>
      </c>
      <c r="AB10167" t="s">
        <v>125</v>
      </c>
      <c r="AO10167" s="171"/>
      <c r="AP10167" s="171"/>
      <c r="AQ10167" s="171"/>
      <c r="AR10167" s="171"/>
    </row>
    <row r="10168" spans="24:44">
      <c r="X10168" t="s">
        <v>5977</v>
      </c>
      <c r="Y10168" t="s">
        <v>386</v>
      </c>
      <c r="Z10168" t="s">
        <v>31096</v>
      </c>
      <c r="AA10168" t="s">
        <v>31043</v>
      </c>
      <c r="AB10168" t="s">
        <v>125</v>
      </c>
      <c r="AO10168" s="171"/>
      <c r="AP10168" s="171"/>
      <c r="AQ10168" s="171"/>
      <c r="AR10168" s="171"/>
    </row>
    <row r="10169" spans="24:44">
      <c r="X10169" t="s">
        <v>31244</v>
      </c>
      <c r="Y10169" t="s">
        <v>389</v>
      </c>
      <c r="Z10169" t="s">
        <v>31245</v>
      </c>
      <c r="AA10169" t="s">
        <v>31041</v>
      </c>
      <c r="AB10169" t="s">
        <v>5354</v>
      </c>
      <c r="AO10169" s="171"/>
      <c r="AP10169" s="171"/>
      <c r="AQ10169" s="171"/>
      <c r="AR10169" s="171"/>
    </row>
    <row r="10170" spans="24:44">
      <c r="X10170" t="s">
        <v>1191</v>
      </c>
      <c r="Y10170" t="s">
        <v>386</v>
      </c>
      <c r="Z10170" t="s">
        <v>30805</v>
      </c>
      <c r="AA10170" t="s">
        <v>31041</v>
      </c>
      <c r="AB10170" t="s">
        <v>5354</v>
      </c>
      <c r="AO10170" s="171"/>
      <c r="AP10170" s="171"/>
      <c r="AQ10170" s="171"/>
      <c r="AR10170" s="171"/>
    </row>
    <row r="10171" spans="24:44">
      <c r="X10171" t="s">
        <v>31246</v>
      </c>
      <c r="Y10171" t="s">
        <v>389</v>
      </c>
      <c r="Z10171" t="s">
        <v>31247</v>
      </c>
      <c r="AA10171" t="s">
        <v>945</v>
      </c>
      <c r="AB10171" t="s">
        <v>10553</v>
      </c>
      <c r="AO10171" s="171"/>
      <c r="AP10171" s="171"/>
      <c r="AQ10171" s="171"/>
      <c r="AR10171" s="171"/>
    </row>
    <row r="10172" spans="24:44">
      <c r="X10172" t="s">
        <v>4787</v>
      </c>
      <c r="Y10172" t="s">
        <v>386</v>
      </c>
      <c r="Z10172" t="s">
        <v>31248</v>
      </c>
      <c r="AA10172" t="s">
        <v>23806</v>
      </c>
      <c r="AB10172" t="s">
        <v>5354</v>
      </c>
      <c r="AO10172" s="171"/>
      <c r="AP10172" s="171"/>
      <c r="AQ10172" s="171"/>
      <c r="AR10172" s="171"/>
    </row>
    <row r="10173" spans="24:44">
      <c r="X10173" t="s">
        <v>31249</v>
      </c>
      <c r="Y10173" t="s">
        <v>386</v>
      </c>
      <c r="Z10173" t="s">
        <v>31250</v>
      </c>
      <c r="AA10173" t="s">
        <v>25180</v>
      </c>
      <c r="AB10173" t="s">
        <v>5354</v>
      </c>
      <c r="AO10173" s="171"/>
      <c r="AP10173" s="171"/>
      <c r="AQ10173" s="171"/>
      <c r="AR10173" s="171"/>
    </row>
    <row r="10174" spans="24:44">
      <c r="X10174" t="s">
        <v>31251</v>
      </c>
      <c r="Y10174" t="s">
        <v>389</v>
      </c>
      <c r="Z10174" t="s">
        <v>31252</v>
      </c>
      <c r="AA10174" t="s">
        <v>25180</v>
      </c>
      <c r="AB10174" t="s">
        <v>5354</v>
      </c>
      <c r="AO10174" s="171"/>
      <c r="AP10174" s="171"/>
      <c r="AQ10174" s="171"/>
      <c r="AR10174" s="171"/>
    </row>
    <row r="10175" spans="24:44">
      <c r="X10175" t="s">
        <v>31253</v>
      </c>
      <c r="Y10175" t="s">
        <v>386</v>
      </c>
      <c r="Z10175" t="s">
        <v>31229</v>
      </c>
      <c r="AA10175" t="s">
        <v>30497</v>
      </c>
      <c r="AB10175" t="s">
        <v>10553</v>
      </c>
      <c r="AO10175" s="171"/>
      <c r="AP10175" s="171"/>
      <c r="AQ10175" s="171"/>
      <c r="AR10175" s="171"/>
    </row>
    <row r="10176" spans="24:44">
      <c r="X10176" t="s">
        <v>4865</v>
      </c>
      <c r="Y10176" t="s">
        <v>386</v>
      </c>
      <c r="Z10176" t="s">
        <v>31254</v>
      </c>
      <c r="AA10176" t="s">
        <v>28146</v>
      </c>
      <c r="AB10176" t="s">
        <v>125</v>
      </c>
      <c r="AO10176" s="171"/>
      <c r="AP10176" s="171"/>
      <c r="AQ10176" s="171"/>
      <c r="AR10176" s="171"/>
    </row>
    <row r="10177" spans="24:44">
      <c r="X10177" t="s">
        <v>31255</v>
      </c>
      <c r="Y10177" t="s">
        <v>386</v>
      </c>
      <c r="Z10177" t="s">
        <v>31256</v>
      </c>
      <c r="AA10177" t="s">
        <v>28146</v>
      </c>
      <c r="AB10177" t="s">
        <v>125</v>
      </c>
      <c r="AO10177" s="171"/>
      <c r="AP10177" s="171"/>
      <c r="AQ10177" s="171"/>
      <c r="AR10177" s="171"/>
    </row>
    <row r="10178" spans="24:44">
      <c r="X10178" t="s">
        <v>4792</v>
      </c>
      <c r="Y10178" t="s">
        <v>386</v>
      </c>
      <c r="Z10178" t="s">
        <v>31257</v>
      </c>
      <c r="AA10178" t="s">
        <v>25180</v>
      </c>
      <c r="AB10178" t="s">
        <v>5354</v>
      </c>
      <c r="AO10178" s="171"/>
      <c r="AP10178" s="171"/>
      <c r="AQ10178" s="171"/>
      <c r="AR10178" s="171"/>
    </row>
    <row r="10179" spans="24:44">
      <c r="X10179" t="s">
        <v>31258</v>
      </c>
      <c r="Y10179" t="s">
        <v>386</v>
      </c>
      <c r="Z10179" t="s">
        <v>31100</v>
      </c>
      <c r="AA10179" t="s">
        <v>30494</v>
      </c>
      <c r="AB10179" t="s">
        <v>5354</v>
      </c>
      <c r="AO10179" s="171"/>
      <c r="AP10179" s="171"/>
      <c r="AQ10179" s="171"/>
      <c r="AR10179" s="171"/>
    </row>
    <row r="10180" spans="24:44">
      <c r="X10180" t="s">
        <v>31259</v>
      </c>
      <c r="Y10180" t="s">
        <v>386</v>
      </c>
      <c r="Z10180" t="s">
        <v>31260</v>
      </c>
      <c r="AA10180" t="s">
        <v>30497</v>
      </c>
      <c r="AB10180" t="s">
        <v>10553</v>
      </c>
      <c r="AO10180" s="171"/>
      <c r="AP10180" s="171"/>
      <c r="AQ10180" s="171"/>
      <c r="AR10180" s="171"/>
    </row>
    <row r="10181" spans="24:44">
      <c r="X10181" t="s">
        <v>31261</v>
      </c>
      <c r="Y10181" t="s">
        <v>389</v>
      </c>
      <c r="Z10181" t="s">
        <v>31262</v>
      </c>
      <c r="AA10181" t="s">
        <v>29897</v>
      </c>
      <c r="AB10181" t="s">
        <v>20688</v>
      </c>
      <c r="AO10181" s="171"/>
      <c r="AP10181" s="171"/>
      <c r="AQ10181" s="171"/>
      <c r="AR10181" s="171"/>
    </row>
    <row r="10182" spans="24:44">
      <c r="X10182" t="s">
        <v>31263</v>
      </c>
      <c r="Y10182" t="s">
        <v>386</v>
      </c>
      <c r="Z10182" t="s">
        <v>31264</v>
      </c>
      <c r="AA10182" t="s">
        <v>28146</v>
      </c>
      <c r="AB10182" t="s">
        <v>125</v>
      </c>
      <c r="AO10182" s="171"/>
      <c r="AP10182" s="171"/>
      <c r="AQ10182" s="171"/>
      <c r="AR10182" s="171"/>
    </row>
    <row r="10183" spans="24:44">
      <c r="X10183" t="s">
        <v>31265</v>
      </c>
      <c r="Y10183" t="s">
        <v>386</v>
      </c>
      <c r="Z10183" t="s">
        <v>31266</v>
      </c>
      <c r="AA10183" t="s">
        <v>27154</v>
      </c>
      <c r="AB10183" t="s">
        <v>10553</v>
      </c>
      <c r="AO10183" s="171"/>
      <c r="AP10183" s="171"/>
      <c r="AQ10183" s="171"/>
      <c r="AR10183" s="171"/>
    </row>
    <row r="10184" spans="24:44">
      <c r="X10184" t="s">
        <v>31267</v>
      </c>
      <c r="Y10184" t="s">
        <v>386</v>
      </c>
      <c r="Z10184" t="s">
        <v>31268</v>
      </c>
      <c r="AA10184" t="s">
        <v>25180</v>
      </c>
      <c r="AB10184" t="s">
        <v>5354</v>
      </c>
      <c r="AO10184" s="171"/>
      <c r="AP10184" s="171"/>
      <c r="AQ10184" s="171"/>
      <c r="AR10184" s="171"/>
    </row>
    <row r="10185" spans="24:44">
      <c r="X10185" t="s">
        <v>31269</v>
      </c>
      <c r="Y10185" t="s">
        <v>386</v>
      </c>
      <c r="Z10185" t="s">
        <v>31270</v>
      </c>
      <c r="AA10185" t="s">
        <v>29897</v>
      </c>
      <c r="AB10185" t="s">
        <v>20688</v>
      </c>
      <c r="AO10185" s="171"/>
      <c r="AP10185" s="171"/>
      <c r="AQ10185" s="171"/>
      <c r="AR10185" s="171"/>
    </row>
    <row r="10186" spans="24:44">
      <c r="X10186" t="s">
        <v>31271</v>
      </c>
      <c r="Y10186" t="s">
        <v>386</v>
      </c>
      <c r="Z10186" t="s">
        <v>31272</v>
      </c>
      <c r="AA10186" t="s">
        <v>23806</v>
      </c>
      <c r="AB10186" t="s">
        <v>5354</v>
      </c>
      <c r="AO10186" s="171"/>
      <c r="AP10186" s="171"/>
      <c r="AQ10186" s="171"/>
      <c r="AR10186" s="171"/>
    </row>
    <row r="10187" spans="24:44">
      <c r="X10187" t="s">
        <v>31273</v>
      </c>
      <c r="Y10187" t="s">
        <v>386</v>
      </c>
      <c r="Z10187" t="s">
        <v>31274</v>
      </c>
      <c r="AA10187" t="s">
        <v>1063</v>
      </c>
      <c r="AB10187" t="s">
        <v>10553</v>
      </c>
      <c r="AO10187" s="171"/>
      <c r="AP10187" s="171"/>
      <c r="AQ10187" s="171"/>
      <c r="AR10187" s="171"/>
    </row>
    <row r="10188" spans="24:44">
      <c r="X10188" t="s">
        <v>31275</v>
      </c>
      <c r="Y10188" t="s">
        <v>386</v>
      </c>
      <c r="Z10188" t="s">
        <v>28227</v>
      </c>
      <c r="AA10188" t="s">
        <v>22437</v>
      </c>
      <c r="AB10188" t="s">
        <v>125</v>
      </c>
      <c r="AO10188" s="171"/>
      <c r="AP10188" s="171"/>
      <c r="AQ10188" s="171"/>
      <c r="AR10188" s="171"/>
    </row>
    <row r="10189" spans="24:44">
      <c r="X10189" t="s">
        <v>31276</v>
      </c>
      <c r="Y10189" t="s">
        <v>386</v>
      </c>
      <c r="Z10189" t="s">
        <v>31277</v>
      </c>
      <c r="AA10189" t="s">
        <v>910</v>
      </c>
      <c r="AB10189" t="s">
        <v>10553</v>
      </c>
      <c r="AO10189" s="171"/>
      <c r="AP10189" s="171"/>
      <c r="AQ10189" s="171"/>
      <c r="AR10189" s="171"/>
    </row>
    <row r="10190" spans="24:44">
      <c r="X10190" t="s">
        <v>7294</v>
      </c>
      <c r="Y10190" t="s">
        <v>386</v>
      </c>
      <c r="Z10190" t="s">
        <v>31278</v>
      </c>
      <c r="AA10190" t="s">
        <v>29897</v>
      </c>
      <c r="AB10190" t="s">
        <v>20688</v>
      </c>
      <c r="AO10190" s="171"/>
      <c r="AP10190" s="171"/>
      <c r="AQ10190" s="171"/>
      <c r="AR10190" s="171"/>
    </row>
    <row r="10191" spans="24:44">
      <c r="X10191" t="s">
        <v>7299</v>
      </c>
      <c r="Y10191" t="s">
        <v>386</v>
      </c>
      <c r="Z10191" t="s">
        <v>31279</v>
      </c>
      <c r="AA10191" t="s">
        <v>28146</v>
      </c>
      <c r="AB10191" t="s">
        <v>125</v>
      </c>
      <c r="AO10191" s="171"/>
      <c r="AP10191" s="171"/>
      <c r="AQ10191" s="171"/>
      <c r="AR10191" s="171"/>
    </row>
    <row r="10192" spans="24:44">
      <c r="X10192" t="s">
        <v>4796</v>
      </c>
      <c r="Y10192" t="s">
        <v>386</v>
      </c>
      <c r="Z10192" t="s">
        <v>31280</v>
      </c>
      <c r="AA10192" t="s">
        <v>997</v>
      </c>
      <c r="AB10192" t="s">
        <v>10553</v>
      </c>
      <c r="AO10192" s="171"/>
      <c r="AP10192" s="171"/>
      <c r="AQ10192" s="171"/>
      <c r="AR10192" s="171"/>
    </row>
    <row r="10193" spans="24:44">
      <c r="X10193" t="s">
        <v>31281</v>
      </c>
      <c r="Y10193" t="s">
        <v>386</v>
      </c>
      <c r="Z10193" t="s">
        <v>31282</v>
      </c>
      <c r="AA10193" t="s">
        <v>26483</v>
      </c>
      <c r="AB10193" t="s">
        <v>5354</v>
      </c>
      <c r="AO10193" s="171"/>
      <c r="AP10193" s="171"/>
      <c r="AQ10193" s="171"/>
      <c r="AR10193" s="171"/>
    </row>
    <row r="10194" spans="24:44">
      <c r="X10194" t="s">
        <v>31283</v>
      </c>
      <c r="Y10194" t="s">
        <v>386</v>
      </c>
      <c r="Z10194" t="s">
        <v>31284</v>
      </c>
      <c r="AA10194" t="s">
        <v>1063</v>
      </c>
      <c r="AB10194" t="s">
        <v>10553</v>
      </c>
      <c r="AO10194" s="171"/>
      <c r="AP10194" s="171"/>
      <c r="AQ10194" s="171"/>
      <c r="AR10194" s="171"/>
    </row>
    <row r="10195" spans="24:44">
      <c r="X10195" t="s">
        <v>31285</v>
      </c>
      <c r="Y10195" t="s">
        <v>389</v>
      </c>
      <c r="Z10195" t="s">
        <v>31286</v>
      </c>
      <c r="AA10195" t="s">
        <v>26796</v>
      </c>
      <c r="AB10195" t="s">
        <v>5354</v>
      </c>
      <c r="AO10195" s="171"/>
      <c r="AP10195" s="171"/>
      <c r="AQ10195" s="171"/>
      <c r="AR10195" s="171"/>
    </row>
    <row r="10196" spans="24:44">
      <c r="X10196" t="s">
        <v>4870</v>
      </c>
      <c r="Y10196" t="s">
        <v>386</v>
      </c>
      <c r="Z10196" t="s">
        <v>31287</v>
      </c>
      <c r="AA10196" t="s">
        <v>29897</v>
      </c>
      <c r="AB10196" t="s">
        <v>20688</v>
      </c>
      <c r="AO10196" s="171"/>
      <c r="AP10196" s="171"/>
      <c r="AQ10196" s="171"/>
      <c r="AR10196" s="171"/>
    </row>
    <row r="10197" spans="24:44">
      <c r="X10197" t="s">
        <v>4801</v>
      </c>
      <c r="Y10197" t="s">
        <v>386</v>
      </c>
      <c r="Z10197" t="s">
        <v>31288</v>
      </c>
      <c r="AA10197" t="s">
        <v>25180</v>
      </c>
      <c r="AB10197" t="s">
        <v>5354</v>
      </c>
      <c r="AO10197" s="171"/>
      <c r="AP10197" s="171"/>
      <c r="AQ10197" s="171"/>
      <c r="AR10197" s="171"/>
    </row>
    <row r="10198" spans="24:44">
      <c r="X10198" t="s">
        <v>4806</v>
      </c>
      <c r="Y10198" t="s">
        <v>386</v>
      </c>
      <c r="Z10198" t="s">
        <v>31289</v>
      </c>
      <c r="AA10198" t="s">
        <v>25180</v>
      </c>
      <c r="AB10198" t="s">
        <v>5354</v>
      </c>
      <c r="AO10198" s="171"/>
      <c r="AP10198" s="171"/>
      <c r="AQ10198" s="171"/>
      <c r="AR10198" s="171"/>
    </row>
    <row r="10199" spans="24:44">
      <c r="X10199" t="s">
        <v>31290</v>
      </c>
      <c r="Y10199" t="s">
        <v>386</v>
      </c>
      <c r="Z10199" t="s">
        <v>31291</v>
      </c>
      <c r="AA10199" t="s">
        <v>23416</v>
      </c>
      <c r="AB10199" t="s">
        <v>125</v>
      </c>
      <c r="AO10199" s="171"/>
      <c r="AP10199" s="171"/>
      <c r="AQ10199" s="171"/>
      <c r="AR10199" s="171"/>
    </row>
    <row r="10200" spans="24:44">
      <c r="X10200" t="s">
        <v>31292</v>
      </c>
      <c r="Y10200" t="s">
        <v>386</v>
      </c>
      <c r="Z10200" t="s">
        <v>31293</v>
      </c>
      <c r="AA10200" t="s">
        <v>30497</v>
      </c>
      <c r="AB10200" t="s">
        <v>10553</v>
      </c>
      <c r="AO10200" s="171"/>
      <c r="AP10200" s="171"/>
      <c r="AQ10200" s="171"/>
      <c r="AR10200" s="171"/>
    </row>
    <row r="10201" spans="24:44">
      <c r="X10201" t="s">
        <v>31294</v>
      </c>
      <c r="Y10201" t="s">
        <v>386</v>
      </c>
      <c r="Z10201" t="s">
        <v>31295</v>
      </c>
      <c r="AA10201" t="s">
        <v>30497</v>
      </c>
      <c r="AB10201" t="s">
        <v>10553</v>
      </c>
      <c r="AO10201" s="171"/>
      <c r="AP10201" s="171"/>
      <c r="AQ10201" s="171"/>
      <c r="AR10201" s="171"/>
    </row>
    <row r="10202" spans="24:44">
      <c r="X10202" t="s">
        <v>31296</v>
      </c>
      <c r="Y10202" t="s">
        <v>386</v>
      </c>
      <c r="Z10202" t="s">
        <v>31297</v>
      </c>
      <c r="AA10202" t="s">
        <v>30497</v>
      </c>
      <c r="AB10202" t="s">
        <v>10553</v>
      </c>
      <c r="AO10202" s="171"/>
      <c r="AP10202" s="171"/>
      <c r="AQ10202" s="171"/>
      <c r="AR10202" s="171"/>
    </row>
    <row r="10203" spans="24:44">
      <c r="X10203" t="s">
        <v>31298</v>
      </c>
      <c r="Y10203" t="s">
        <v>386</v>
      </c>
      <c r="Z10203" t="s">
        <v>31299</v>
      </c>
      <c r="AA10203" t="s">
        <v>30494</v>
      </c>
      <c r="AB10203" t="s">
        <v>5354</v>
      </c>
      <c r="AO10203" s="171"/>
      <c r="AP10203" s="171"/>
      <c r="AQ10203" s="171"/>
      <c r="AR10203" s="171"/>
    </row>
    <row r="10204" spans="24:44">
      <c r="X10204" t="s">
        <v>31300</v>
      </c>
      <c r="Y10204" t="s">
        <v>386</v>
      </c>
      <c r="Z10204" t="s">
        <v>31301</v>
      </c>
      <c r="AA10204" t="s">
        <v>30497</v>
      </c>
      <c r="AB10204" t="s">
        <v>10553</v>
      </c>
      <c r="AO10204" s="171"/>
      <c r="AP10204" s="171"/>
      <c r="AQ10204" s="171"/>
      <c r="AR10204" s="171"/>
    </row>
    <row r="10205" spans="24:44">
      <c r="X10205" t="s">
        <v>31302</v>
      </c>
      <c r="Y10205" t="s">
        <v>386</v>
      </c>
      <c r="Z10205" t="s">
        <v>31303</v>
      </c>
      <c r="AA10205" t="s">
        <v>720</v>
      </c>
      <c r="AB10205" t="s">
        <v>10553</v>
      </c>
      <c r="AO10205" s="171"/>
      <c r="AP10205" s="171"/>
      <c r="AQ10205" s="171"/>
      <c r="AR10205" s="171"/>
    </row>
    <row r="10206" spans="24:44">
      <c r="X10206" t="s">
        <v>31304</v>
      </c>
      <c r="Y10206" t="s">
        <v>386</v>
      </c>
      <c r="Z10206" t="s">
        <v>31305</v>
      </c>
      <c r="AA10206" t="s">
        <v>23416</v>
      </c>
      <c r="AB10206" t="s">
        <v>125</v>
      </c>
      <c r="AO10206" s="171"/>
      <c r="AP10206" s="171"/>
      <c r="AQ10206" s="171"/>
      <c r="AR10206" s="171"/>
    </row>
    <row r="10207" spans="24:44">
      <c r="X10207" t="s">
        <v>3421</v>
      </c>
      <c r="Y10207" t="s">
        <v>386</v>
      </c>
      <c r="Z10207" t="s">
        <v>31306</v>
      </c>
      <c r="AA10207" t="s">
        <v>22398</v>
      </c>
      <c r="AB10207" t="s">
        <v>125</v>
      </c>
      <c r="AO10207" s="171"/>
      <c r="AP10207" s="171"/>
      <c r="AQ10207" s="171"/>
      <c r="AR10207" s="171"/>
    </row>
    <row r="10208" spans="24:44">
      <c r="X10208" t="s">
        <v>31307</v>
      </c>
      <c r="Y10208" t="s">
        <v>386</v>
      </c>
      <c r="Z10208" t="s">
        <v>31308</v>
      </c>
      <c r="AA10208" t="s">
        <v>793</v>
      </c>
      <c r="AB10208" t="s">
        <v>10553</v>
      </c>
      <c r="AO10208" s="171"/>
      <c r="AP10208" s="171"/>
      <c r="AQ10208" s="171"/>
      <c r="AR10208" s="171"/>
    </row>
    <row r="10209" spans="24:44">
      <c r="X10209" t="s">
        <v>31309</v>
      </c>
      <c r="Y10209" t="s">
        <v>389</v>
      </c>
      <c r="Z10209" t="s">
        <v>31310</v>
      </c>
      <c r="AA10209" t="s">
        <v>22398</v>
      </c>
      <c r="AB10209" t="s">
        <v>125</v>
      </c>
      <c r="AO10209" s="171"/>
      <c r="AP10209" s="171"/>
      <c r="AQ10209" s="171"/>
      <c r="AR10209" s="171"/>
    </row>
    <row r="10210" spans="24:44">
      <c r="X10210" t="s">
        <v>31311</v>
      </c>
      <c r="Y10210" t="s">
        <v>389</v>
      </c>
      <c r="Z10210" t="s">
        <v>31312</v>
      </c>
      <c r="AA10210" t="s">
        <v>31043</v>
      </c>
      <c r="AB10210" t="s">
        <v>125</v>
      </c>
      <c r="AO10210" s="171"/>
      <c r="AP10210" s="171"/>
      <c r="AQ10210" s="171"/>
      <c r="AR10210" s="171"/>
    </row>
    <row r="10211" spans="24:44">
      <c r="X10211" t="s">
        <v>31313</v>
      </c>
      <c r="Y10211" t="s">
        <v>386</v>
      </c>
      <c r="Z10211" t="s">
        <v>31314</v>
      </c>
      <c r="AA10211" t="s">
        <v>30513</v>
      </c>
      <c r="AB10211" t="s">
        <v>125</v>
      </c>
      <c r="AO10211" s="171"/>
      <c r="AP10211" s="171"/>
      <c r="AQ10211" s="171"/>
      <c r="AR10211" s="171"/>
    </row>
    <row r="10212" spans="24:44">
      <c r="X10212" t="s">
        <v>31315</v>
      </c>
      <c r="Y10212" t="s">
        <v>386</v>
      </c>
      <c r="Z10212" t="s">
        <v>31316</v>
      </c>
      <c r="AA10212" t="s">
        <v>30510</v>
      </c>
      <c r="AB10212" t="s">
        <v>125</v>
      </c>
      <c r="AO10212" s="171"/>
      <c r="AP10212" s="171"/>
      <c r="AQ10212" s="171"/>
      <c r="AR10212" s="171"/>
    </row>
    <row r="10213" spans="24:44">
      <c r="X10213" t="s">
        <v>31317</v>
      </c>
      <c r="Y10213" t="s">
        <v>389</v>
      </c>
      <c r="Z10213" t="s">
        <v>31318</v>
      </c>
      <c r="AA10213" t="s">
        <v>30545</v>
      </c>
      <c r="AB10213" t="s">
        <v>125</v>
      </c>
      <c r="AO10213" s="171"/>
      <c r="AP10213" s="171"/>
      <c r="AQ10213" s="171"/>
      <c r="AR10213" s="171"/>
    </row>
    <row r="10214" spans="24:44">
      <c r="X10214" t="s">
        <v>31319</v>
      </c>
      <c r="Y10214" t="s">
        <v>386</v>
      </c>
      <c r="Z10214" t="s">
        <v>31320</v>
      </c>
      <c r="AA10214" t="s">
        <v>30510</v>
      </c>
      <c r="AB10214" t="s">
        <v>125</v>
      </c>
      <c r="AO10214" s="171"/>
      <c r="AP10214" s="171"/>
      <c r="AQ10214" s="171"/>
      <c r="AR10214" s="171"/>
    </row>
    <row r="10215" spans="24:44">
      <c r="X10215" t="s">
        <v>31321</v>
      </c>
      <c r="Y10215" t="s">
        <v>389</v>
      </c>
      <c r="Z10215" t="s">
        <v>31322</v>
      </c>
      <c r="AA10215" t="s">
        <v>30545</v>
      </c>
      <c r="AB10215" t="s">
        <v>125</v>
      </c>
      <c r="AO10215" s="171"/>
      <c r="AP10215" s="171"/>
      <c r="AQ10215" s="171"/>
      <c r="AR10215" s="171"/>
    </row>
    <row r="10216" spans="24:44">
      <c r="X10216" t="s">
        <v>31323</v>
      </c>
      <c r="Y10216" t="s">
        <v>386</v>
      </c>
      <c r="Z10216" t="s">
        <v>31324</v>
      </c>
      <c r="AA10216" t="s">
        <v>30510</v>
      </c>
      <c r="AB10216" t="s">
        <v>125</v>
      </c>
      <c r="AO10216" s="171"/>
      <c r="AP10216" s="171"/>
      <c r="AQ10216" s="171"/>
      <c r="AR10216" s="171"/>
    </row>
    <row r="10217" spans="24:44">
      <c r="X10217" t="s">
        <v>31325</v>
      </c>
      <c r="Y10217" t="s">
        <v>389</v>
      </c>
      <c r="Z10217" t="s">
        <v>31326</v>
      </c>
      <c r="AA10217" t="s">
        <v>30545</v>
      </c>
      <c r="AB10217" t="s">
        <v>125</v>
      </c>
      <c r="AO10217" s="171"/>
      <c r="AP10217" s="171"/>
      <c r="AQ10217" s="171"/>
      <c r="AR10217" s="171"/>
    </row>
    <row r="10218" spans="24:44">
      <c r="X10218" t="s">
        <v>31327</v>
      </c>
      <c r="Y10218" t="s">
        <v>386</v>
      </c>
      <c r="Z10218" t="s">
        <v>31328</v>
      </c>
      <c r="AA10218" t="s">
        <v>30510</v>
      </c>
      <c r="AB10218" t="s">
        <v>125</v>
      </c>
      <c r="AO10218" s="171"/>
      <c r="AP10218" s="171"/>
      <c r="AQ10218" s="171"/>
      <c r="AR10218" s="171"/>
    </row>
    <row r="10219" spans="24:44">
      <c r="X10219" t="s">
        <v>31329</v>
      </c>
      <c r="Y10219" t="s">
        <v>389</v>
      </c>
      <c r="Z10219" t="s">
        <v>31330</v>
      </c>
      <c r="AA10219" t="s">
        <v>30545</v>
      </c>
      <c r="AB10219" t="s">
        <v>125</v>
      </c>
      <c r="AO10219" s="171"/>
      <c r="AP10219" s="171"/>
      <c r="AQ10219" s="171"/>
      <c r="AR10219" s="171"/>
    </row>
    <row r="10220" spans="24:44">
      <c r="X10220" t="s">
        <v>31331</v>
      </c>
      <c r="Y10220" t="s">
        <v>386</v>
      </c>
      <c r="Z10220" t="s">
        <v>31332</v>
      </c>
      <c r="AA10220" t="s">
        <v>30510</v>
      </c>
      <c r="AB10220" t="s">
        <v>125</v>
      </c>
      <c r="AO10220" s="171"/>
      <c r="AP10220" s="171"/>
      <c r="AQ10220" s="171"/>
      <c r="AR10220" s="171"/>
    </row>
    <row r="10221" spans="24:44">
      <c r="X10221" t="s">
        <v>31333</v>
      </c>
      <c r="Y10221" t="s">
        <v>389</v>
      </c>
      <c r="Z10221" t="s">
        <v>31334</v>
      </c>
      <c r="AA10221" t="s">
        <v>30545</v>
      </c>
      <c r="AB10221" t="s">
        <v>125</v>
      </c>
      <c r="AO10221" s="171"/>
      <c r="AP10221" s="171"/>
      <c r="AQ10221" s="171"/>
      <c r="AR10221" s="171"/>
    </row>
    <row r="10222" spans="24:44">
      <c r="X10222" t="s">
        <v>31335</v>
      </c>
      <c r="Y10222" t="s">
        <v>386</v>
      </c>
      <c r="Z10222" t="s">
        <v>31336</v>
      </c>
      <c r="AA10222" t="s">
        <v>30510</v>
      </c>
      <c r="AB10222" t="s">
        <v>125</v>
      </c>
      <c r="AO10222" s="171"/>
      <c r="AP10222" s="171"/>
      <c r="AQ10222" s="171"/>
      <c r="AR10222" s="171"/>
    </row>
    <row r="10223" spans="24:44">
      <c r="X10223" t="s">
        <v>31337</v>
      </c>
      <c r="Y10223" t="s">
        <v>389</v>
      </c>
      <c r="Z10223" t="s">
        <v>31338</v>
      </c>
      <c r="AA10223" t="s">
        <v>30545</v>
      </c>
      <c r="AB10223" t="s">
        <v>125</v>
      </c>
      <c r="AO10223" s="171"/>
      <c r="AP10223" s="171"/>
      <c r="AQ10223" s="171"/>
      <c r="AR10223" s="171"/>
    </row>
    <row r="10224" spans="24:44">
      <c r="X10224" t="s">
        <v>31339</v>
      </c>
      <c r="Y10224" t="s">
        <v>389</v>
      </c>
      <c r="Z10224" t="s">
        <v>4389</v>
      </c>
      <c r="AA10224" t="s">
        <v>22437</v>
      </c>
      <c r="AB10224" t="s">
        <v>125</v>
      </c>
      <c r="AO10224" s="171"/>
      <c r="AP10224" s="171"/>
      <c r="AQ10224" s="171"/>
      <c r="AR10224" s="171"/>
    </row>
    <row r="10225" spans="24:44">
      <c r="X10225" t="s">
        <v>31340</v>
      </c>
      <c r="Y10225" t="s">
        <v>386</v>
      </c>
      <c r="Z10225" t="s">
        <v>31341</v>
      </c>
      <c r="AA10225" t="s">
        <v>676</v>
      </c>
      <c r="AB10225" t="s">
        <v>27865</v>
      </c>
      <c r="AO10225" s="171"/>
      <c r="AP10225" s="171"/>
      <c r="AQ10225" s="171"/>
      <c r="AR10225" s="171"/>
    </row>
    <row r="10226" spans="24:44">
      <c r="X10226" t="s">
        <v>31342</v>
      </c>
      <c r="Y10226" t="s">
        <v>386</v>
      </c>
      <c r="Z10226" t="s">
        <v>23124</v>
      </c>
      <c r="AA10226" t="s">
        <v>23416</v>
      </c>
      <c r="AB10226" t="s">
        <v>125</v>
      </c>
      <c r="AO10226" s="171"/>
      <c r="AP10226" s="171"/>
      <c r="AQ10226" s="171"/>
      <c r="AR10226" s="171"/>
    </row>
    <row r="10227" spans="24:44">
      <c r="X10227" t="s">
        <v>31343</v>
      </c>
      <c r="Y10227" t="s">
        <v>386</v>
      </c>
      <c r="Z10227" t="s">
        <v>31344</v>
      </c>
      <c r="AA10227" t="s">
        <v>23416</v>
      </c>
      <c r="AB10227" t="s">
        <v>125</v>
      </c>
      <c r="AO10227" s="171"/>
      <c r="AP10227" s="171"/>
      <c r="AQ10227" s="171"/>
      <c r="AR10227" s="171"/>
    </row>
    <row r="10228" spans="24:44">
      <c r="X10228" t="s">
        <v>31345</v>
      </c>
      <c r="Y10228" t="s">
        <v>386</v>
      </c>
      <c r="Z10228" t="s">
        <v>31346</v>
      </c>
      <c r="AA10228" t="s">
        <v>23416</v>
      </c>
      <c r="AB10228" t="s">
        <v>125</v>
      </c>
      <c r="AO10228" s="171"/>
      <c r="AP10228" s="171"/>
      <c r="AQ10228" s="171"/>
      <c r="AR10228" s="171"/>
    </row>
    <row r="10229" spans="24:44">
      <c r="X10229" t="s">
        <v>31347</v>
      </c>
      <c r="Y10229" t="s">
        <v>386</v>
      </c>
      <c r="Z10229" t="s">
        <v>31348</v>
      </c>
      <c r="AA10229" t="s">
        <v>23416</v>
      </c>
      <c r="AB10229" t="s">
        <v>125</v>
      </c>
      <c r="AO10229" s="171"/>
      <c r="AP10229" s="171"/>
      <c r="AQ10229" s="171"/>
      <c r="AR10229" s="171"/>
    </row>
    <row r="10230" spans="24:44">
      <c r="X10230" t="s">
        <v>31349</v>
      </c>
      <c r="Y10230" t="s">
        <v>389</v>
      </c>
      <c r="Z10230" t="s">
        <v>31350</v>
      </c>
      <c r="AA10230" t="s">
        <v>25180</v>
      </c>
      <c r="AB10230" t="s">
        <v>5354</v>
      </c>
      <c r="AO10230" s="171"/>
      <c r="AP10230" s="171"/>
      <c r="AQ10230" s="171"/>
      <c r="AR10230" s="171"/>
    </row>
    <row r="10231" spans="24:44">
      <c r="X10231" t="s">
        <v>31351</v>
      </c>
      <c r="Y10231" t="s">
        <v>386</v>
      </c>
      <c r="Z10231" t="s">
        <v>31352</v>
      </c>
      <c r="AA10231" t="s">
        <v>31041</v>
      </c>
      <c r="AB10231" t="s">
        <v>5354</v>
      </c>
      <c r="AO10231" s="171"/>
      <c r="AP10231" s="171"/>
      <c r="AQ10231" s="171"/>
      <c r="AR10231" s="171"/>
    </row>
    <row r="10232" spans="24:44">
      <c r="X10232" t="s">
        <v>31353</v>
      </c>
      <c r="Y10232" t="s">
        <v>389</v>
      </c>
      <c r="Z10232" t="s">
        <v>31354</v>
      </c>
      <c r="AA10232" t="s">
        <v>31041</v>
      </c>
      <c r="AB10232" t="s">
        <v>5354</v>
      </c>
      <c r="AO10232" s="171"/>
      <c r="AP10232" s="171"/>
      <c r="AQ10232" s="171"/>
      <c r="AR10232" s="171"/>
    </row>
    <row r="10233" spans="24:44">
      <c r="X10233" t="s">
        <v>31355</v>
      </c>
      <c r="Y10233" t="s">
        <v>389</v>
      </c>
      <c r="Z10233" t="s">
        <v>31356</v>
      </c>
      <c r="AA10233" t="s">
        <v>31043</v>
      </c>
      <c r="AB10233" t="s">
        <v>125</v>
      </c>
      <c r="AO10233" s="171"/>
      <c r="AP10233" s="171"/>
      <c r="AQ10233" s="171"/>
      <c r="AR10233" s="171"/>
    </row>
    <row r="10234" spans="24:44">
      <c r="X10234" t="s">
        <v>31357</v>
      </c>
      <c r="Y10234" t="s">
        <v>389</v>
      </c>
      <c r="Z10234" t="s">
        <v>31358</v>
      </c>
      <c r="AA10234" t="s">
        <v>23806</v>
      </c>
      <c r="AB10234" t="s">
        <v>5354</v>
      </c>
      <c r="AO10234" s="171"/>
      <c r="AP10234" s="171"/>
      <c r="AQ10234" s="171"/>
      <c r="AR10234" s="171"/>
    </row>
    <row r="10235" spans="24:44">
      <c r="X10235" t="s">
        <v>31359</v>
      </c>
      <c r="Y10235" t="s">
        <v>389</v>
      </c>
      <c r="Z10235" t="s">
        <v>31360</v>
      </c>
      <c r="AA10235" t="s">
        <v>25180</v>
      </c>
      <c r="AB10235" t="s">
        <v>5354</v>
      </c>
      <c r="AO10235" s="171"/>
      <c r="AP10235" s="171"/>
      <c r="AQ10235" s="171"/>
      <c r="AR10235" s="171"/>
    </row>
    <row r="10236" spans="24:44">
      <c r="X10236" t="s">
        <v>31361</v>
      </c>
      <c r="Y10236" t="s">
        <v>386</v>
      </c>
      <c r="Z10236" t="s">
        <v>4420</v>
      </c>
      <c r="AA10236" t="s">
        <v>24443</v>
      </c>
      <c r="AB10236" t="s">
        <v>125</v>
      </c>
      <c r="AO10236" s="171"/>
      <c r="AP10236" s="171"/>
      <c r="AQ10236" s="171"/>
      <c r="AR10236" s="171"/>
    </row>
    <row r="10237" spans="24:44">
      <c r="X10237" t="s">
        <v>31362</v>
      </c>
      <c r="Y10237" t="s">
        <v>389</v>
      </c>
      <c r="Z10237" t="s">
        <v>31363</v>
      </c>
      <c r="AA10237" t="s">
        <v>22509</v>
      </c>
      <c r="AB10237" t="s">
        <v>5354</v>
      </c>
      <c r="AO10237" s="171"/>
      <c r="AP10237" s="171"/>
      <c r="AQ10237" s="171"/>
      <c r="AR10237" s="171"/>
    </row>
    <row r="10238" spans="24:44">
      <c r="X10238" t="s">
        <v>31364</v>
      </c>
      <c r="Y10238" t="s">
        <v>386</v>
      </c>
      <c r="Z10238" t="s">
        <v>31365</v>
      </c>
      <c r="AA10238" t="s">
        <v>23806</v>
      </c>
      <c r="AB10238" t="s">
        <v>5354</v>
      </c>
      <c r="AO10238" s="171"/>
      <c r="AP10238" s="171"/>
      <c r="AQ10238" s="171"/>
      <c r="AR10238" s="171"/>
    </row>
    <row r="10239" spans="24:44">
      <c r="X10239" t="s">
        <v>31366</v>
      </c>
      <c r="Y10239" t="s">
        <v>386</v>
      </c>
      <c r="Z10239" t="s">
        <v>31367</v>
      </c>
      <c r="AA10239" t="s">
        <v>30279</v>
      </c>
      <c r="AB10239" t="s">
        <v>125</v>
      </c>
      <c r="AO10239" s="171"/>
      <c r="AP10239" s="171"/>
      <c r="AQ10239" s="171"/>
      <c r="AR10239" s="171"/>
    </row>
    <row r="10240" spans="24:44">
      <c r="X10240" t="s">
        <v>31368</v>
      </c>
      <c r="Y10240" t="s">
        <v>389</v>
      </c>
      <c r="Z10240" t="s">
        <v>31369</v>
      </c>
      <c r="AA10240" t="s">
        <v>28146</v>
      </c>
      <c r="AB10240" t="s">
        <v>125</v>
      </c>
      <c r="AO10240" s="171"/>
      <c r="AP10240" s="171"/>
      <c r="AQ10240" s="171"/>
      <c r="AR10240" s="171"/>
    </row>
    <row r="10241" spans="24:44">
      <c r="X10241" t="s">
        <v>31370</v>
      </c>
      <c r="Y10241" t="s">
        <v>386</v>
      </c>
      <c r="Z10241" t="s">
        <v>31371</v>
      </c>
      <c r="AA10241" t="s">
        <v>31008</v>
      </c>
      <c r="AB10241" t="s">
        <v>27638</v>
      </c>
      <c r="AO10241" s="171"/>
      <c r="AP10241" s="171"/>
      <c r="AQ10241" s="171"/>
      <c r="AR10241" s="171"/>
    </row>
    <row r="10242" spans="24:44">
      <c r="X10242" t="s">
        <v>31372</v>
      </c>
      <c r="Y10242" t="s">
        <v>386</v>
      </c>
      <c r="Z10242" t="s">
        <v>31373</v>
      </c>
      <c r="AA10242" t="s">
        <v>781</v>
      </c>
      <c r="AB10242" t="s">
        <v>10553</v>
      </c>
      <c r="AO10242" s="171"/>
      <c r="AP10242" s="171"/>
      <c r="AQ10242" s="171"/>
      <c r="AR10242" s="171"/>
    </row>
    <row r="10243" spans="24:44">
      <c r="X10243" t="s">
        <v>2427</v>
      </c>
      <c r="Y10243" t="s">
        <v>386</v>
      </c>
      <c r="Z10243" t="s">
        <v>31374</v>
      </c>
      <c r="AA10243" t="s">
        <v>28146</v>
      </c>
      <c r="AB10243" t="s">
        <v>125</v>
      </c>
      <c r="AO10243" s="171"/>
      <c r="AP10243" s="171"/>
      <c r="AQ10243" s="171"/>
      <c r="AR10243" s="171"/>
    </row>
    <row r="10244" spans="24:44">
      <c r="X10244" t="s">
        <v>31375</v>
      </c>
      <c r="Y10244" t="s">
        <v>389</v>
      </c>
      <c r="Z10244" t="s">
        <v>31376</v>
      </c>
      <c r="AA10244" t="s">
        <v>1254</v>
      </c>
      <c r="AB10244" t="s">
        <v>5354</v>
      </c>
      <c r="AO10244" s="171"/>
      <c r="AP10244" s="171"/>
      <c r="AQ10244" s="171"/>
      <c r="AR10244" s="171"/>
    </row>
    <row r="10245" spans="24:44">
      <c r="X10245" t="s">
        <v>31377</v>
      </c>
      <c r="Y10245" t="s">
        <v>386</v>
      </c>
      <c r="Z10245" t="s">
        <v>31378</v>
      </c>
      <c r="AA10245" t="s">
        <v>771</v>
      </c>
      <c r="AB10245" t="s">
        <v>26064</v>
      </c>
      <c r="AO10245" s="171"/>
      <c r="AP10245" s="171"/>
      <c r="AQ10245" s="171"/>
      <c r="AR10245" s="171"/>
    </row>
    <row r="10246" spans="24:44">
      <c r="X10246" t="s">
        <v>31379</v>
      </c>
      <c r="Y10246" t="s">
        <v>386</v>
      </c>
      <c r="Z10246" t="s">
        <v>31380</v>
      </c>
      <c r="AA10246" t="s">
        <v>888</v>
      </c>
      <c r="AB10246" t="s">
        <v>27638</v>
      </c>
      <c r="AO10246" s="171"/>
      <c r="AP10246" s="171"/>
      <c r="AQ10246" s="171"/>
      <c r="AR10246" s="171"/>
    </row>
    <row r="10247" spans="24:44">
      <c r="X10247" t="s">
        <v>5291</v>
      </c>
      <c r="Y10247" t="s">
        <v>386</v>
      </c>
      <c r="Z10247" t="s">
        <v>31381</v>
      </c>
      <c r="AA10247" t="s">
        <v>22398</v>
      </c>
      <c r="AB10247" t="s">
        <v>125</v>
      </c>
      <c r="AO10247" s="171"/>
      <c r="AP10247" s="171"/>
      <c r="AQ10247" s="171"/>
      <c r="AR10247" s="171"/>
    </row>
    <row r="10248" spans="24:44">
      <c r="X10248" t="s">
        <v>5295</v>
      </c>
      <c r="Y10248" t="s">
        <v>386</v>
      </c>
      <c r="Z10248" t="s">
        <v>31382</v>
      </c>
      <c r="AA10248" t="s">
        <v>31043</v>
      </c>
      <c r="AB10248" t="s">
        <v>125</v>
      </c>
      <c r="AO10248" s="171"/>
      <c r="AP10248" s="171"/>
      <c r="AQ10248" s="171"/>
      <c r="AR10248" s="171"/>
    </row>
    <row r="10249" spans="24:44">
      <c r="X10249" t="s">
        <v>5301</v>
      </c>
      <c r="Y10249" t="s">
        <v>386</v>
      </c>
      <c r="Z10249" t="s">
        <v>31383</v>
      </c>
      <c r="AA10249" t="s">
        <v>22437</v>
      </c>
      <c r="AB10249" t="s">
        <v>125</v>
      </c>
      <c r="AO10249" s="171"/>
      <c r="AP10249" s="171"/>
      <c r="AQ10249" s="171"/>
      <c r="AR10249" s="171"/>
    </row>
    <row r="10250" spans="24:44">
      <c r="X10250" t="s">
        <v>5307</v>
      </c>
      <c r="Y10250" t="s">
        <v>386</v>
      </c>
      <c r="Z10250" t="s">
        <v>31384</v>
      </c>
      <c r="AA10250" t="s">
        <v>23806</v>
      </c>
      <c r="AB10250" t="s">
        <v>5354</v>
      </c>
      <c r="AO10250" s="171"/>
      <c r="AP10250" s="171"/>
      <c r="AQ10250" s="171"/>
      <c r="AR10250" s="171"/>
    </row>
    <row r="10251" spans="24:44">
      <c r="X10251" t="s">
        <v>5606</v>
      </c>
      <c r="Y10251" t="s">
        <v>386</v>
      </c>
      <c r="Z10251" t="s">
        <v>31385</v>
      </c>
      <c r="AA10251" t="s">
        <v>25180</v>
      </c>
      <c r="AB10251" t="s">
        <v>5354</v>
      </c>
      <c r="AO10251" s="171"/>
      <c r="AP10251" s="171"/>
      <c r="AQ10251" s="171"/>
      <c r="AR10251" s="171"/>
    </row>
    <row r="10252" spans="24:44">
      <c r="X10252" t="s">
        <v>7454</v>
      </c>
      <c r="Y10252" t="s">
        <v>386</v>
      </c>
      <c r="Z10252" t="s">
        <v>31386</v>
      </c>
      <c r="AA10252" t="s">
        <v>25180</v>
      </c>
      <c r="AB10252" t="s">
        <v>5354</v>
      </c>
      <c r="AO10252" s="171"/>
      <c r="AP10252" s="171"/>
      <c r="AQ10252" s="171"/>
      <c r="AR10252" s="171"/>
    </row>
    <row r="10253" spans="24:44">
      <c r="X10253" t="s">
        <v>2317</v>
      </c>
      <c r="Y10253" t="s">
        <v>386</v>
      </c>
      <c r="Z10253" t="s">
        <v>31387</v>
      </c>
      <c r="AA10253" t="s">
        <v>23949</v>
      </c>
      <c r="AB10253" t="s">
        <v>10553</v>
      </c>
      <c r="AO10253" s="171"/>
      <c r="AP10253" s="171"/>
      <c r="AQ10253" s="171"/>
      <c r="AR10253" s="171"/>
    </row>
    <row r="10254" spans="24:44">
      <c r="X10254" t="s">
        <v>31388</v>
      </c>
      <c r="Y10254" t="s">
        <v>389</v>
      </c>
      <c r="Z10254" t="s">
        <v>31389</v>
      </c>
      <c r="AA10254" t="s">
        <v>1063</v>
      </c>
      <c r="AB10254" t="s">
        <v>10553</v>
      </c>
      <c r="AO10254" s="171"/>
      <c r="AP10254" s="171"/>
      <c r="AQ10254" s="171"/>
      <c r="AR10254" s="171"/>
    </row>
    <row r="10255" spans="24:44">
      <c r="X10255" t="s">
        <v>31390</v>
      </c>
      <c r="Y10255" t="s">
        <v>389</v>
      </c>
      <c r="Z10255" t="s">
        <v>31391</v>
      </c>
      <c r="AA10255" t="s">
        <v>1063</v>
      </c>
      <c r="AB10255" t="s">
        <v>10553</v>
      </c>
      <c r="AO10255" s="171"/>
      <c r="AP10255" s="171"/>
      <c r="AQ10255" s="171"/>
      <c r="AR10255" s="171"/>
    </row>
    <row r="10256" spans="24:44">
      <c r="X10256" t="s">
        <v>31392</v>
      </c>
      <c r="Y10256" t="s">
        <v>389</v>
      </c>
      <c r="Z10256" t="s">
        <v>31393</v>
      </c>
      <c r="AA10256" t="s">
        <v>1063</v>
      </c>
      <c r="AB10256" t="s">
        <v>10553</v>
      </c>
      <c r="AO10256" s="171"/>
      <c r="AP10256" s="171"/>
      <c r="AQ10256" s="171"/>
      <c r="AR10256" s="171"/>
    </row>
    <row r="10257" spans="24:44">
      <c r="X10257" t="s">
        <v>31394</v>
      </c>
      <c r="Y10257" t="s">
        <v>389</v>
      </c>
      <c r="Z10257" t="s">
        <v>31395</v>
      </c>
      <c r="AA10257" t="s">
        <v>1063</v>
      </c>
      <c r="AB10257" t="s">
        <v>10553</v>
      </c>
      <c r="AO10257" s="171"/>
      <c r="AP10257" s="171"/>
      <c r="AQ10257" s="171"/>
      <c r="AR10257" s="171"/>
    </row>
    <row r="10258" spans="24:44">
      <c r="X10258" t="s">
        <v>31396</v>
      </c>
      <c r="Y10258" t="s">
        <v>389</v>
      </c>
      <c r="Z10258" t="s">
        <v>31397</v>
      </c>
      <c r="AA10258" t="s">
        <v>1063</v>
      </c>
      <c r="AB10258" t="s">
        <v>10553</v>
      </c>
      <c r="AO10258" s="171"/>
      <c r="AP10258" s="171"/>
      <c r="AQ10258" s="171"/>
      <c r="AR10258" s="171"/>
    </row>
    <row r="10259" spans="24:44">
      <c r="X10259" t="s">
        <v>31398</v>
      </c>
      <c r="Y10259" t="s">
        <v>389</v>
      </c>
      <c r="Z10259" t="s">
        <v>31399</v>
      </c>
      <c r="AA10259" t="s">
        <v>1063</v>
      </c>
      <c r="AB10259" t="s">
        <v>10553</v>
      </c>
      <c r="AO10259" s="171"/>
      <c r="AP10259" s="171"/>
      <c r="AQ10259" s="171"/>
      <c r="AR10259" s="171"/>
    </row>
    <row r="10260" spans="24:44">
      <c r="X10260" t="s">
        <v>31400</v>
      </c>
      <c r="Y10260" t="s">
        <v>389</v>
      </c>
      <c r="Z10260" t="s">
        <v>31401</v>
      </c>
      <c r="AA10260" t="s">
        <v>1063</v>
      </c>
      <c r="AB10260" t="s">
        <v>10553</v>
      </c>
      <c r="AO10260" s="171"/>
      <c r="AP10260" s="171"/>
      <c r="AQ10260" s="171"/>
      <c r="AR10260" s="171"/>
    </row>
    <row r="10261" spans="24:44">
      <c r="X10261" t="s">
        <v>31402</v>
      </c>
      <c r="Y10261" t="s">
        <v>389</v>
      </c>
      <c r="Z10261" t="s">
        <v>31403</v>
      </c>
      <c r="AA10261" t="s">
        <v>1063</v>
      </c>
      <c r="AB10261" t="s">
        <v>10553</v>
      </c>
      <c r="AO10261" s="171"/>
      <c r="AP10261" s="171"/>
      <c r="AQ10261" s="171"/>
      <c r="AR10261" s="171"/>
    </row>
    <row r="10262" spans="24:44">
      <c r="X10262" t="s">
        <v>31404</v>
      </c>
      <c r="Y10262" t="s">
        <v>389</v>
      </c>
      <c r="Z10262" t="s">
        <v>31405</v>
      </c>
      <c r="AA10262" t="s">
        <v>1063</v>
      </c>
      <c r="AB10262" t="s">
        <v>10553</v>
      </c>
      <c r="AO10262" s="171"/>
      <c r="AP10262" s="171"/>
      <c r="AQ10262" s="171"/>
      <c r="AR10262" s="171"/>
    </row>
    <row r="10263" spans="24:44">
      <c r="X10263" t="s">
        <v>31406</v>
      </c>
      <c r="Y10263" t="s">
        <v>389</v>
      </c>
      <c r="Z10263" t="s">
        <v>31407</v>
      </c>
      <c r="AA10263" t="s">
        <v>1063</v>
      </c>
      <c r="AB10263" t="s">
        <v>10553</v>
      </c>
      <c r="AO10263" s="171"/>
      <c r="AP10263" s="171"/>
      <c r="AQ10263" s="171"/>
      <c r="AR10263" s="171"/>
    </row>
    <row r="10264" spans="24:44">
      <c r="X10264" t="s">
        <v>31408</v>
      </c>
      <c r="Y10264" t="s">
        <v>386</v>
      </c>
      <c r="Z10264" t="s">
        <v>31409</v>
      </c>
      <c r="AA10264" t="s">
        <v>888</v>
      </c>
      <c r="AB10264" t="s">
        <v>27638</v>
      </c>
      <c r="AO10264" s="171"/>
      <c r="AP10264" s="171"/>
      <c r="AQ10264" s="171"/>
      <c r="AR10264" s="171"/>
    </row>
    <row r="10265" spans="24:44">
      <c r="X10265" t="s">
        <v>31410</v>
      </c>
      <c r="Y10265" t="s">
        <v>386</v>
      </c>
      <c r="Z10265" t="s">
        <v>31411</v>
      </c>
      <c r="AA10265" t="s">
        <v>27187</v>
      </c>
      <c r="AB10265" t="s">
        <v>10553</v>
      </c>
      <c r="AO10265" s="171"/>
      <c r="AP10265" s="171"/>
      <c r="AQ10265" s="171"/>
      <c r="AR10265" s="171"/>
    </row>
    <row r="10266" spans="24:44">
      <c r="X10266" t="s">
        <v>31412</v>
      </c>
      <c r="Y10266" t="s">
        <v>386</v>
      </c>
      <c r="Z10266" t="s">
        <v>31413</v>
      </c>
      <c r="AA10266" t="s">
        <v>31414</v>
      </c>
      <c r="AB10266" t="s">
        <v>10553</v>
      </c>
      <c r="AO10266" s="171"/>
      <c r="AP10266" s="171"/>
      <c r="AQ10266" s="171"/>
      <c r="AR10266" s="171"/>
    </row>
    <row r="10267" spans="24:44">
      <c r="X10267" t="s">
        <v>3335</v>
      </c>
      <c r="Y10267" t="s">
        <v>386</v>
      </c>
      <c r="Z10267" t="s">
        <v>31415</v>
      </c>
      <c r="AA10267" t="s">
        <v>31043</v>
      </c>
      <c r="AB10267" t="s">
        <v>125</v>
      </c>
      <c r="AO10267" s="171"/>
      <c r="AP10267" s="171"/>
      <c r="AQ10267" s="171"/>
      <c r="AR10267" s="171"/>
    </row>
    <row r="10268" spans="24:44">
      <c r="X10268" t="s">
        <v>3426</v>
      </c>
      <c r="Y10268" t="s">
        <v>386</v>
      </c>
      <c r="Z10268" t="s">
        <v>31416</v>
      </c>
      <c r="AA10268" t="s">
        <v>31043</v>
      </c>
      <c r="AB10268" t="s">
        <v>125</v>
      </c>
      <c r="AO10268" s="171"/>
      <c r="AP10268" s="171"/>
      <c r="AQ10268" s="171"/>
      <c r="AR10268" s="171"/>
    </row>
    <row r="10269" spans="24:44">
      <c r="X10269" t="s">
        <v>5610</v>
      </c>
      <c r="Y10269" t="s">
        <v>386</v>
      </c>
      <c r="Z10269" t="s">
        <v>31417</v>
      </c>
      <c r="AA10269" t="s">
        <v>22398</v>
      </c>
      <c r="AB10269" t="s">
        <v>125</v>
      </c>
      <c r="AO10269" s="171"/>
      <c r="AP10269" s="171"/>
      <c r="AQ10269" s="171"/>
      <c r="AR10269" s="171"/>
    </row>
    <row r="10270" spans="24:44">
      <c r="X10270" t="s">
        <v>1336</v>
      </c>
      <c r="Y10270" t="s">
        <v>386</v>
      </c>
      <c r="Z10270" t="s">
        <v>31418</v>
      </c>
      <c r="AA10270" t="s">
        <v>28146</v>
      </c>
      <c r="AB10270" t="s">
        <v>125</v>
      </c>
      <c r="AO10270" s="171"/>
      <c r="AP10270" s="171"/>
      <c r="AQ10270" s="171"/>
      <c r="AR10270" s="171"/>
    </row>
    <row r="10271" spans="24:44">
      <c r="X10271" t="s">
        <v>5983</v>
      </c>
      <c r="Y10271" t="s">
        <v>386</v>
      </c>
      <c r="Z10271" t="s">
        <v>31419</v>
      </c>
      <c r="AA10271" t="s">
        <v>25180</v>
      </c>
      <c r="AB10271" t="s">
        <v>5354</v>
      </c>
      <c r="AO10271" s="171"/>
      <c r="AP10271" s="171"/>
      <c r="AQ10271" s="171"/>
      <c r="AR10271" s="171"/>
    </row>
    <row r="10272" spans="24:44">
      <c r="X10272" t="s">
        <v>31420</v>
      </c>
      <c r="Y10272" t="s">
        <v>386</v>
      </c>
      <c r="Z10272" t="s">
        <v>31421</v>
      </c>
      <c r="AA10272" t="s">
        <v>31422</v>
      </c>
      <c r="AB10272" t="s">
        <v>26064</v>
      </c>
      <c r="AO10272" s="171"/>
      <c r="AP10272" s="171"/>
      <c r="AQ10272" s="171"/>
      <c r="AR10272" s="171"/>
    </row>
    <row r="10273" spans="24:44">
      <c r="X10273" t="s">
        <v>31423</v>
      </c>
      <c r="Y10273" t="s">
        <v>386</v>
      </c>
      <c r="Z10273" t="s">
        <v>31424</v>
      </c>
      <c r="AA10273" t="s">
        <v>31425</v>
      </c>
      <c r="AB10273" t="s">
        <v>10553</v>
      </c>
      <c r="AO10273" s="171"/>
      <c r="AP10273" s="171"/>
      <c r="AQ10273" s="171"/>
      <c r="AR10273" s="171"/>
    </row>
    <row r="10274" spans="24:44">
      <c r="X10274" t="s">
        <v>31426</v>
      </c>
      <c r="Y10274" t="s">
        <v>389</v>
      </c>
      <c r="Z10274" t="s">
        <v>31427</v>
      </c>
      <c r="AA10274" t="s">
        <v>29897</v>
      </c>
      <c r="AB10274" t="s">
        <v>20688</v>
      </c>
      <c r="AO10274" s="171"/>
      <c r="AP10274" s="171"/>
      <c r="AQ10274" s="171"/>
      <c r="AR10274" s="171"/>
    </row>
    <row r="10275" spans="24:44">
      <c r="X10275" t="s">
        <v>31428</v>
      </c>
      <c r="Y10275" t="s">
        <v>389</v>
      </c>
      <c r="Z10275" t="s">
        <v>31429</v>
      </c>
      <c r="AA10275" t="s">
        <v>29897</v>
      </c>
      <c r="AB10275" t="s">
        <v>20688</v>
      </c>
      <c r="AO10275" s="171"/>
      <c r="AP10275" s="171"/>
      <c r="AQ10275" s="171"/>
      <c r="AR10275" s="171"/>
    </row>
    <row r="10276" spans="24:44">
      <c r="X10276" t="s">
        <v>31430</v>
      </c>
      <c r="Y10276" t="s">
        <v>389</v>
      </c>
      <c r="Z10276" t="s">
        <v>31431</v>
      </c>
      <c r="AA10276" t="s">
        <v>29897</v>
      </c>
      <c r="AB10276" t="s">
        <v>20688</v>
      </c>
      <c r="AO10276" s="171"/>
      <c r="AP10276" s="171"/>
      <c r="AQ10276" s="171"/>
      <c r="AR10276" s="171"/>
    </row>
    <row r="10277" spans="24:44">
      <c r="X10277" t="s">
        <v>31432</v>
      </c>
      <c r="Y10277" t="s">
        <v>389</v>
      </c>
      <c r="Z10277" t="s">
        <v>31433</v>
      </c>
      <c r="AA10277" t="s">
        <v>29897</v>
      </c>
      <c r="AB10277" t="s">
        <v>20688</v>
      </c>
      <c r="AO10277" s="171"/>
      <c r="AP10277" s="171"/>
      <c r="AQ10277" s="171"/>
      <c r="AR10277" s="171"/>
    </row>
    <row r="10278" spans="24:44">
      <c r="X10278" t="s">
        <v>31434</v>
      </c>
      <c r="Y10278" t="s">
        <v>389</v>
      </c>
      <c r="Z10278" t="s">
        <v>31435</v>
      </c>
      <c r="AA10278" t="s">
        <v>29897</v>
      </c>
      <c r="AB10278" t="s">
        <v>20688</v>
      </c>
      <c r="AO10278" s="171"/>
      <c r="AP10278" s="171"/>
      <c r="AQ10278" s="171"/>
      <c r="AR10278" s="171"/>
    </row>
    <row r="10279" spans="24:44">
      <c r="X10279" t="s">
        <v>31436</v>
      </c>
      <c r="Y10279" t="s">
        <v>389</v>
      </c>
      <c r="Z10279" t="s">
        <v>31437</v>
      </c>
      <c r="AA10279" t="s">
        <v>29897</v>
      </c>
      <c r="AB10279" t="s">
        <v>20688</v>
      </c>
      <c r="AO10279" s="171"/>
      <c r="AP10279" s="171"/>
      <c r="AQ10279" s="171"/>
      <c r="AR10279" s="171"/>
    </row>
    <row r="10280" spans="24:44">
      <c r="X10280" t="s">
        <v>31438</v>
      </c>
      <c r="Y10280" t="s">
        <v>389</v>
      </c>
      <c r="Z10280" t="s">
        <v>31439</v>
      </c>
      <c r="AA10280" t="s">
        <v>29897</v>
      </c>
      <c r="AB10280" t="s">
        <v>20688</v>
      </c>
      <c r="AO10280" s="171"/>
      <c r="AP10280" s="171"/>
      <c r="AQ10280" s="171"/>
      <c r="AR10280" s="171"/>
    </row>
    <row r="10281" spans="24:44">
      <c r="X10281" t="s">
        <v>31440</v>
      </c>
      <c r="Y10281" t="s">
        <v>389</v>
      </c>
      <c r="Z10281" t="s">
        <v>31441</v>
      </c>
      <c r="AA10281" t="s">
        <v>31414</v>
      </c>
      <c r="AB10281" t="s">
        <v>10553</v>
      </c>
      <c r="AO10281" s="171"/>
      <c r="AP10281" s="171"/>
      <c r="AQ10281" s="171"/>
      <c r="AR10281" s="171"/>
    </row>
    <row r="10282" spans="24:44">
      <c r="X10282" t="s">
        <v>31442</v>
      </c>
      <c r="Y10282" t="s">
        <v>389</v>
      </c>
      <c r="Z10282" t="s">
        <v>31443</v>
      </c>
      <c r="AA10282" t="s">
        <v>29897</v>
      </c>
      <c r="AB10282" t="s">
        <v>20688</v>
      </c>
      <c r="AO10282" s="171"/>
      <c r="AP10282" s="171"/>
      <c r="AQ10282" s="171"/>
      <c r="AR10282" s="171"/>
    </row>
    <row r="10283" spans="24:44">
      <c r="X10283" t="s">
        <v>31444</v>
      </c>
      <c r="Y10283" t="s">
        <v>389</v>
      </c>
      <c r="Z10283" t="s">
        <v>31445</v>
      </c>
      <c r="AA10283" t="s">
        <v>29981</v>
      </c>
      <c r="AB10283" t="s">
        <v>125</v>
      </c>
      <c r="AO10283" s="171"/>
      <c r="AP10283" s="171"/>
      <c r="AQ10283" s="171"/>
      <c r="AR10283" s="171"/>
    </row>
    <row r="10284" spans="24:44">
      <c r="X10284" t="s">
        <v>31446</v>
      </c>
      <c r="Y10284" t="s">
        <v>389</v>
      </c>
      <c r="Z10284" t="s">
        <v>31447</v>
      </c>
      <c r="AA10284" t="s">
        <v>29897</v>
      </c>
      <c r="AB10284" t="s">
        <v>20688</v>
      </c>
      <c r="AO10284" s="171"/>
      <c r="AP10284" s="171"/>
      <c r="AQ10284" s="171"/>
      <c r="AR10284" s="171"/>
    </row>
    <row r="10285" spans="24:44">
      <c r="X10285" t="s">
        <v>31448</v>
      </c>
      <c r="Y10285" t="s">
        <v>389</v>
      </c>
      <c r="Z10285" t="s">
        <v>31449</v>
      </c>
      <c r="AA10285" t="s">
        <v>29897</v>
      </c>
      <c r="AB10285" t="s">
        <v>20688</v>
      </c>
      <c r="AO10285" s="171"/>
      <c r="AP10285" s="171"/>
      <c r="AQ10285" s="171"/>
      <c r="AR10285" s="171"/>
    </row>
    <row r="10286" spans="24:44">
      <c r="X10286" t="s">
        <v>31450</v>
      </c>
      <c r="Y10286" t="s">
        <v>389</v>
      </c>
      <c r="Z10286" t="s">
        <v>31451</v>
      </c>
      <c r="AA10286" t="s">
        <v>29897</v>
      </c>
      <c r="AB10286" t="s">
        <v>20688</v>
      </c>
      <c r="AO10286" s="171"/>
      <c r="AP10286" s="171"/>
      <c r="AQ10286" s="171"/>
      <c r="AR10286" s="171"/>
    </row>
    <row r="10287" spans="24:44">
      <c r="X10287" t="s">
        <v>31452</v>
      </c>
      <c r="Y10287" t="s">
        <v>389</v>
      </c>
      <c r="Z10287" t="s">
        <v>31453</v>
      </c>
      <c r="AA10287" t="s">
        <v>29897</v>
      </c>
      <c r="AB10287" t="s">
        <v>20688</v>
      </c>
      <c r="AO10287" s="171"/>
      <c r="AP10287" s="171"/>
      <c r="AQ10287" s="171"/>
      <c r="AR10287" s="171"/>
    </row>
    <row r="10288" spans="24:44">
      <c r="X10288" t="s">
        <v>31454</v>
      </c>
      <c r="Y10288" t="s">
        <v>389</v>
      </c>
      <c r="Z10288" t="s">
        <v>31455</v>
      </c>
      <c r="AA10288" t="s">
        <v>29897</v>
      </c>
      <c r="AB10288" t="s">
        <v>20688</v>
      </c>
      <c r="AO10288" s="171"/>
      <c r="AP10288" s="171"/>
      <c r="AQ10288" s="171"/>
      <c r="AR10288" s="171"/>
    </row>
    <row r="10289" spans="24:44">
      <c r="X10289" t="s">
        <v>31456</v>
      </c>
      <c r="Y10289" t="s">
        <v>389</v>
      </c>
      <c r="Z10289" t="s">
        <v>31457</v>
      </c>
      <c r="AA10289" t="s">
        <v>29897</v>
      </c>
      <c r="AB10289" t="s">
        <v>20688</v>
      </c>
      <c r="AO10289" s="171"/>
      <c r="AP10289" s="171"/>
      <c r="AQ10289" s="171"/>
      <c r="AR10289" s="171"/>
    </row>
    <row r="10290" spans="24:44">
      <c r="X10290" t="s">
        <v>31458</v>
      </c>
      <c r="Y10290" t="s">
        <v>386</v>
      </c>
      <c r="Z10290" t="s">
        <v>31459</v>
      </c>
      <c r="AA10290" t="s">
        <v>31460</v>
      </c>
      <c r="AB10290" t="s">
        <v>27638</v>
      </c>
      <c r="AO10290" s="171"/>
      <c r="AP10290" s="171"/>
      <c r="AQ10290" s="171"/>
      <c r="AR10290" s="171"/>
    </row>
    <row r="10291" spans="24:44">
      <c r="X10291" t="s">
        <v>31461</v>
      </c>
      <c r="Y10291" t="s">
        <v>389</v>
      </c>
      <c r="Z10291" t="s">
        <v>31462</v>
      </c>
      <c r="AA10291" t="s">
        <v>31414</v>
      </c>
      <c r="AB10291" t="s">
        <v>10553</v>
      </c>
      <c r="AO10291" s="171"/>
      <c r="AP10291" s="171"/>
      <c r="AQ10291" s="171"/>
      <c r="AR10291" s="171"/>
    </row>
    <row r="10292" spans="24:44">
      <c r="X10292" t="s">
        <v>31463</v>
      </c>
      <c r="Y10292" t="s">
        <v>386</v>
      </c>
      <c r="Z10292" t="s">
        <v>31464</v>
      </c>
      <c r="AA10292" t="s">
        <v>31465</v>
      </c>
      <c r="AB10292" t="s">
        <v>10553</v>
      </c>
      <c r="AO10292" s="171"/>
      <c r="AP10292" s="171"/>
      <c r="AQ10292" s="171"/>
      <c r="AR10292" s="171"/>
    </row>
    <row r="10293" spans="24:44">
      <c r="X10293" t="s">
        <v>31466</v>
      </c>
      <c r="Y10293" t="s">
        <v>386</v>
      </c>
      <c r="Z10293" t="s">
        <v>31467</v>
      </c>
      <c r="AA10293" t="s">
        <v>31468</v>
      </c>
      <c r="AB10293" t="s">
        <v>26064</v>
      </c>
      <c r="AO10293" s="171"/>
      <c r="AP10293" s="171"/>
      <c r="AQ10293" s="171"/>
      <c r="AR10293" s="171"/>
    </row>
    <row r="10294" spans="24:44">
      <c r="X10294" t="s">
        <v>31469</v>
      </c>
      <c r="Y10294" t="s">
        <v>386</v>
      </c>
      <c r="Z10294" t="s">
        <v>31470</v>
      </c>
      <c r="AA10294" t="s">
        <v>26796</v>
      </c>
      <c r="AB10294" t="s">
        <v>5354</v>
      </c>
      <c r="AO10294" s="171"/>
      <c r="AP10294" s="171"/>
      <c r="AQ10294" s="171"/>
      <c r="AR10294" s="171"/>
    </row>
    <row r="10295" spans="24:44">
      <c r="X10295" t="s">
        <v>31471</v>
      </c>
      <c r="Y10295" t="s">
        <v>386</v>
      </c>
      <c r="Z10295" t="s">
        <v>31472</v>
      </c>
      <c r="AA10295" t="s">
        <v>997</v>
      </c>
      <c r="AB10295" t="s">
        <v>10553</v>
      </c>
      <c r="AO10295" s="171"/>
      <c r="AP10295" s="171"/>
      <c r="AQ10295" s="171"/>
      <c r="AR10295" s="171"/>
    </row>
    <row r="10296" spans="24:44">
      <c r="X10296" t="s">
        <v>7226</v>
      </c>
      <c r="Y10296" t="s">
        <v>386</v>
      </c>
      <c r="Z10296" t="s">
        <v>31473</v>
      </c>
      <c r="AA10296" t="s">
        <v>997</v>
      </c>
      <c r="AB10296" t="s">
        <v>10553</v>
      </c>
      <c r="AO10296" s="171"/>
      <c r="AP10296" s="171"/>
      <c r="AQ10296" s="171"/>
      <c r="AR10296" s="171"/>
    </row>
    <row r="10297" spans="24:44">
      <c r="X10297" t="s">
        <v>7231</v>
      </c>
      <c r="Y10297" t="s">
        <v>386</v>
      </c>
      <c r="Z10297" t="s">
        <v>31474</v>
      </c>
      <c r="AA10297" t="s">
        <v>1063</v>
      </c>
      <c r="AB10297" t="s">
        <v>10553</v>
      </c>
      <c r="AO10297" s="171"/>
      <c r="AP10297" s="171"/>
      <c r="AQ10297" s="171"/>
      <c r="AR10297" s="171"/>
    </row>
    <row r="10298" spans="24:44">
      <c r="X10298" t="s">
        <v>3340</v>
      </c>
      <c r="Y10298" t="s">
        <v>386</v>
      </c>
      <c r="Z10298" t="s">
        <v>31475</v>
      </c>
      <c r="AA10298" t="s">
        <v>22398</v>
      </c>
      <c r="AB10298" t="s">
        <v>125</v>
      </c>
      <c r="AO10298" s="171"/>
      <c r="AP10298" s="171"/>
      <c r="AQ10298" s="171"/>
      <c r="AR10298" s="171"/>
    </row>
    <row r="10299" spans="24:44">
      <c r="X10299" t="s">
        <v>31476</v>
      </c>
      <c r="Y10299" t="s">
        <v>386</v>
      </c>
      <c r="Z10299" t="s">
        <v>31477</v>
      </c>
      <c r="AA10299" t="s">
        <v>920</v>
      </c>
      <c r="AB10299" t="s">
        <v>20688</v>
      </c>
      <c r="AO10299" s="171"/>
      <c r="AP10299" s="171"/>
      <c r="AQ10299" s="171"/>
      <c r="AR10299" s="171"/>
    </row>
    <row r="10300" spans="24:44">
      <c r="X10300" t="s">
        <v>31478</v>
      </c>
      <c r="Y10300" t="s">
        <v>386</v>
      </c>
      <c r="Z10300" t="s">
        <v>31479</v>
      </c>
      <c r="AA10300" t="s">
        <v>23416</v>
      </c>
      <c r="AB10300" t="s">
        <v>125</v>
      </c>
      <c r="AO10300" s="171"/>
      <c r="AP10300" s="171"/>
      <c r="AQ10300" s="171"/>
      <c r="AR10300" s="171"/>
    </row>
    <row r="10301" spans="24:44">
      <c r="X10301" t="s">
        <v>31480</v>
      </c>
      <c r="Y10301" t="s">
        <v>386</v>
      </c>
      <c r="Z10301" t="s">
        <v>31481</v>
      </c>
      <c r="AA10301" t="s">
        <v>23416</v>
      </c>
      <c r="AB10301" t="s">
        <v>125</v>
      </c>
      <c r="AO10301" s="171"/>
      <c r="AP10301" s="171"/>
      <c r="AQ10301" s="171"/>
      <c r="AR10301" s="171"/>
    </row>
    <row r="10302" spans="24:44">
      <c r="X10302" t="s">
        <v>31482</v>
      </c>
      <c r="Y10302" t="s">
        <v>389</v>
      </c>
      <c r="Z10302" t="s">
        <v>31483</v>
      </c>
      <c r="AA10302" t="s">
        <v>28146</v>
      </c>
      <c r="AB10302" t="s">
        <v>125</v>
      </c>
      <c r="AO10302" s="171"/>
      <c r="AP10302" s="171"/>
      <c r="AQ10302" s="171"/>
      <c r="AR10302" s="171"/>
    </row>
    <row r="10303" spans="24:44">
      <c r="X10303" t="s">
        <v>31484</v>
      </c>
      <c r="Y10303" t="s">
        <v>386</v>
      </c>
      <c r="Z10303" t="s">
        <v>31485</v>
      </c>
      <c r="AA10303" t="s">
        <v>762</v>
      </c>
      <c r="AB10303" t="s">
        <v>27031</v>
      </c>
      <c r="AO10303" s="171"/>
      <c r="AP10303" s="171"/>
      <c r="AQ10303" s="171"/>
      <c r="AR10303" s="171"/>
    </row>
    <row r="10304" spans="24:44">
      <c r="X10304" t="s">
        <v>31486</v>
      </c>
      <c r="Y10304" t="s">
        <v>386</v>
      </c>
      <c r="Z10304" t="s">
        <v>31487</v>
      </c>
      <c r="AA10304" t="s">
        <v>22398</v>
      </c>
      <c r="AB10304" t="s">
        <v>125</v>
      </c>
      <c r="AO10304" s="171"/>
      <c r="AP10304" s="171"/>
      <c r="AQ10304" s="171"/>
      <c r="AR10304" s="171"/>
    </row>
    <row r="10305" spans="24:44">
      <c r="X10305" t="s">
        <v>31488</v>
      </c>
      <c r="Y10305" t="s">
        <v>386</v>
      </c>
      <c r="Z10305" t="s">
        <v>31489</v>
      </c>
      <c r="AA10305" t="s">
        <v>1063</v>
      </c>
      <c r="AB10305" t="s">
        <v>10553</v>
      </c>
      <c r="AO10305" s="171"/>
      <c r="AP10305" s="171"/>
      <c r="AQ10305" s="171"/>
      <c r="AR10305" s="171"/>
    </row>
    <row r="10306" spans="24:44">
      <c r="X10306" t="s">
        <v>31490</v>
      </c>
      <c r="Y10306" t="s">
        <v>386</v>
      </c>
      <c r="Z10306" t="s">
        <v>31491</v>
      </c>
      <c r="AA10306" t="s">
        <v>31492</v>
      </c>
      <c r="AB10306" t="s">
        <v>20688</v>
      </c>
      <c r="AO10306" s="171"/>
      <c r="AP10306" s="171"/>
      <c r="AQ10306" s="171"/>
      <c r="AR10306" s="171"/>
    </row>
    <row r="10307" spans="24:44">
      <c r="X10307" t="s">
        <v>31493</v>
      </c>
      <c r="Y10307" t="s">
        <v>386</v>
      </c>
      <c r="Z10307" t="s">
        <v>31494</v>
      </c>
      <c r="AA10307" t="s">
        <v>31495</v>
      </c>
      <c r="AB10307" t="s">
        <v>30134</v>
      </c>
      <c r="AO10307" s="171"/>
      <c r="AP10307" s="171"/>
      <c r="AQ10307" s="171"/>
      <c r="AR10307" s="171"/>
    </row>
    <row r="10308" spans="24:44">
      <c r="X10308" t="s">
        <v>31496</v>
      </c>
      <c r="Y10308" t="s">
        <v>389</v>
      </c>
      <c r="Z10308" t="s">
        <v>31497</v>
      </c>
      <c r="AA10308" t="s">
        <v>25180</v>
      </c>
      <c r="AB10308" t="s">
        <v>5354</v>
      </c>
      <c r="AO10308" s="171"/>
      <c r="AP10308" s="171"/>
      <c r="AQ10308" s="171"/>
      <c r="AR10308" s="171"/>
    </row>
    <row r="10309" spans="24:44">
      <c r="X10309" t="s">
        <v>2319</v>
      </c>
      <c r="Y10309" t="s">
        <v>386</v>
      </c>
      <c r="Z10309" t="s">
        <v>31498</v>
      </c>
      <c r="AA10309" t="s">
        <v>23949</v>
      </c>
      <c r="AB10309" t="s">
        <v>10553</v>
      </c>
      <c r="AO10309" s="171"/>
      <c r="AP10309" s="171"/>
      <c r="AQ10309" s="171"/>
      <c r="AR10309" s="171"/>
    </row>
    <row r="10310" spans="24:44">
      <c r="X10310" t="s">
        <v>31499</v>
      </c>
      <c r="Y10310" t="s">
        <v>386</v>
      </c>
      <c r="Z10310" t="s">
        <v>31500</v>
      </c>
      <c r="AA10310" t="s">
        <v>888</v>
      </c>
      <c r="AB10310" t="s">
        <v>27638</v>
      </c>
      <c r="AO10310" s="171"/>
      <c r="AP10310" s="171"/>
      <c r="AQ10310" s="171"/>
      <c r="AR10310" s="171"/>
    </row>
    <row r="10311" spans="24:44">
      <c r="X10311" t="s">
        <v>31501</v>
      </c>
      <c r="Y10311" t="s">
        <v>386</v>
      </c>
      <c r="Z10311" t="s">
        <v>31502</v>
      </c>
      <c r="AA10311" t="s">
        <v>22398</v>
      </c>
      <c r="AB10311" t="s">
        <v>125</v>
      </c>
      <c r="AO10311" s="171"/>
      <c r="AP10311" s="171"/>
      <c r="AQ10311" s="171"/>
      <c r="AR10311" s="171"/>
    </row>
    <row r="10312" spans="24:44">
      <c r="X10312" t="s">
        <v>31503</v>
      </c>
      <c r="Y10312" t="s">
        <v>386</v>
      </c>
      <c r="Z10312" t="s">
        <v>31504</v>
      </c>
      <c r="AA10312" t="s">
        <v>23806</v>
      </c>
      <c r="AB10312" t="s">
        <v>5354</v>
      </c>
      <c r="AO10312" s="171"/>
      <c r="AP10312" s="171"/>
      <c r="AQ10312" s="171"/>
      <c r="AR10312" s="171"/>
    </row>
    <row r="10313" spans="24:44">
      <c r="X10313" t="s">
        <v>31505</v>
      </c>
      <c r="Y10313" t="s">
        <v>386</v>
      </c>
      <c r="Z10313" t="s">
        <v>31506</v>
      </c>
      <c r="AA10313" t="s">
        <v>31041</v>
      </c>
      <c r="AB10313" t="s">
        <v>5354</v>
      </c>
      <c r="AO10313" s="171"/>
      <c r="AP10313" s="171"/>
      <c r="AQ10313" s="171"/>
      <c r="AR10313" s="171"/>
    </row>
    <row r="10314" spans="24:44">
      <c r="X10314" t="s">
        <v>31507</v>
      </c>
      <c r="Y10314" t="s">
        <v>386</v>
      </c>
      <c r="Z10314" t="s">
        <v>31508</v>
      </c>
      <c r="AA10314" t="s">
        <v>28146</v>
      </c>
      <c r="AB10314" t="s">
        <v>125</v>
      </c>
      <c r="AO10314" s="171"/>
      <c r="AP10314" s="171"/>
      <c r="AQ10314" s="171"/>
      <c r="AR10314" s="171"/>
    </row>
    <row r="10315" spans="24:44">
      <c r="X10315" t="s">
        <v>31509</v>
      </c>
      <c r="Y10315" t="s">
        <v>386</v>
      </c>
      <c r="Z10315" t="s">
        <v>31510</v>
      </c>
      <c r="AA10315" t="s">
        <v>30510</v>
      </c>
      <c r="AB10315" t="s">
        <v>125</v>
      </c>
      <c r="AO10315" s="171"/>
      <c r="AP10315" s="171"/>
      <c r="AQ10315" s="171"/>
      <c r="AR10315" s="171"/>
    </row>
    <row r="10316" spans="24:44">
      <c r="X10316" t="s">
        <v>31511</v>
      </c>
      <c r="Y10316" t="s">
        <v>389</v>
      </c>
      <c r="Z10316" t="s">
        <v>31512</v>
      </c>
      <c r="AA10316" t="s">
        <v>30545</v>
      </c>
      <c r="AB10316" t="s">
        <v>125</v>
      </c>
      <c r="AO10316" s="171"/>
      <c r="AP10316" s="171"/>
      <c r="AQ10316" s="171"/>
      <c r="AR10316" s="171"/>
    </row>
    <row r="10317" spans="24:44">
      <c r="X10317" t="s">
        <v>31513</v>
      </c>
      <c r="Y10317" t="s">
        <v>386</v>
      </c>
      <c r="Z10317" t="s">
        <v>31514</v>
      </c>
      <c r="AA10317" t="s">
        <v>23806</v>
      </c>
      <c r="AB10317" t="s">
        <v>5354</v>
      </c>
      <c r="AO10317" s="171"/>
      <c r="AP10317" s="171"/>
      <c r="AQ10317" s="171"/>
      <c r="AR10317" s="171"/>
    </row>
    <row r="10318" spans="24:44">
      <c r="X10318" t="s">
        <v>31515</v>
      </c>
      <c r="Y10318" t="s">
        <v>386</v>
      </c>
      <c r="Z10318" t="s">
        <v>31516</v>
      </c>
      <c r="AA10318" t="s">
        <v>31517</v>
      </c>
      <c r="AB10318" t="s">
        <v>10553</v>
      </c>
      <c r="AO10318" s="171"/>
      <c r="AP10318" s="171"/>
      <c r="AQ10318" s="171"/>
      <c r="AR10318" s="171"/>
    </row>
    <row r="10319" spans="24:44">
      <c r="X10319" t="s">
        <v>31518</v>
      </c>
      <c r="Y10319" t="s">
        <v>386</v>
      </c>
      <c r="Z10319" t="s">
        <v>31519</v>
      </c>
      <c r="AA10319" t="s">
        <v>31520</v>
      </c>
      <c r="AB10319" t="s">
        <v>20688</v>
      </c>
      <c r="AO10319" s="171"/>
      <c r="AP10319" s="171"/>
      <c r="AQ10319" s="171"/>
      <c r="AR10319" s="171"/>
    </row>
    <row r="10320" spans="24:44">
      <c r="X10320" t="s">
        <v>31521</v>
      </c>
      <c r="Y10320" t="s">
        <v>386</v>
      </c>
      <c r="Z10320" t="s">
        <v>31522</v>
      </c>
      <c r="AA10320" t="s">
        <v>781</v>
      </c>
      <c r="AB10320" t="s">
        <v>10553</v>
      </c>
      <c r="AO10320" s="171"/>
      <c r="AP10320" s="171"/>
      <c r="AQ10320" s="171"/>
      <c r="AR10320" s="171"/>
    </row>
    <row r="10321" spans="24:44">
      <c r="X10321" t="s">
        <v>31523</v>
      </c>
      <c r="Y10321" t="s">
        <v>386</v>
      </c>
      <c r="Z10321" t="s">
        <v>31524</v>
      </c>
      <c r="AA10321" t="s">
        <v>31525</v>
      </c>
      <c r="AB10321" t="s">
        <v>10553</v>
      </c>
      <c r="AO10321" s="171"/>
      <c r="AP10321" s="171"/>
      <c r="AQ10321" s="171"/>
      <c r="AR10321" s="171"/>
    </row>
    <row r="10322" spans="24:44">
      <c r="X10322" t="s">
        <v>7236</v>
      </c>
      <c r="Y10322" t="s">
        <v>386</v>
      </c>
      <c r="Z10322" t="s">
        <v>31526</v>
      </c>
      <c r="AA10322" t="s">
        <v>23949</v>
      </c>
      <c r="AB10322" t="s">
        <v>10553</v>
      </c>
      <c r="AO10322" s="171"/>
      <c r="AP10322" s="171"/>
      <c r="AQ10322" s="171"/>
      <c r="AR10322" s="171"/>
    </row>
    <row r="10323" spans="24:44">
      <c r="X10323" t="s">
        <v>7241</v>
      </c>
      <c r="Y10323" t="s">
        <v>386</v>
      </c>
      <c r="Z10323" t="s">
        <v>31527</v>
      </c>
      <c r="AA10323" t="s">
        <v>22384</v>
      </c>
      <c r="AB10323" t="s">
        <v>10553</v>
      </c>
      <c r="AO10323" s="171"/>
      <c r="AP10323" s="171"/>
      <c r="AQ10323" s="171"/>
      <c r="AR10323" s="171"/>
    </row>
    <row r="10324" spans="24:44">
      <c r="X10324" t="s">
        <v>31528</v>
      </c>
      <c r="Y10324" t="s">
        <v>386</v>
      </c>
      <c r="Z10324" t="s">
        <v>31529</v>
      </c>
      <c r="AA10324" t="s">
        <v>836</v>
      </c>
      <c r="AB10324" t="s">
        <v>10553</v>
      </c>
      <c r="AO10324" s="171"/>
      <c r="AP10324" s="171"/>
      <c r="AQ10324" s="171"/>
      <c r="AR10324" s="171"/>
    </row>
    <row r="10325" spans="24:44">
      <c r="X10325" t="s">
        <v>31530</v>
      </c>
      <c r="Y10325" t="s">
        <v>386</v>
      </c>
      <c r="Z10325" t="s">
        <v>31531</v>
      </c>
      <c r="AA10325" t="s">
        <v>846</v>
      </c>
      <c r="AB10325" t="s">
        <v>28506</v>
      </c>
      <c r="AO10325" s="171"/>
      <c r="AP10325" s="171"/>
      <c r="AQ10325" s="171"/>
      <c r="AR10325" s="171"/>
    </row>
    <row r="10326" spans="24:44">
      <c r="X10326" t="s">
        <v>2323</v>
      </c>
      <c r="Y10326" t="s">
        <v>386</v>
      </c>
      <c r="Z10326" t="s">
        <v>31532</v>
      </c>
      <c r="AA10326" t="s">
        <v>709</v>
      </c>
      <c r="AB10326" t="s">
        <v>30491</v>
      </c>
      <c r="AO10326" s="171"/>
      <c r="AP10326" s="171"/>
      <c r="AQ10326" s="171"/>
      <c r="AR10326" s="171"/>
    </row>
    <row r="10327" spans="24:44">
      <c r="X10327" t="s">
        <v>3344</v>
      </c>
      <c r="Y10327" t="s">
        <v>386</v>
      </c>
      <c r="Z10327" t="s">
        <v>31533</v>
      </c>
      <c r="AA10327" t="s">
        <v>30497</v>
      </c>
      <c r="AB10327" t="s">
        <v>10553</v>
      </c>
      <c r="AO10327" s="171"/>
      <c r="AP10327" s="171"/>
      <c r="AQ10327" s="171"/>
      <c r="AR10327" s="171"/>
    </row>
    <row r="10328" spans="24:44">
      <c r="X10328" t="s">
        <v>3349</v>
      </c>
      <c r="Y10328" t="s">
        <v>386</v>
      </c>
      <c r="Z10328" t="s">
        <v>31534</v>
      </c>
      <c r="AA10328" t="s">
        <v>30494</v>
      </c>
      <c r="AB10328" t="s">
        <v>5354</v>
      </c>
      <c r="AO10328" s="171"/>
      <c r="AP10328" s="171"/>
      <c r="AQ10328" s="171"/>
      <c r="AR10328" s="171"/>
    </row>
    <row r="10329" spans="24:44">
      <c r="X10329" t="s">
        <v>3354</v>
      </c>
      <c r="Y10329" t="s">
        <v>386</v>
      </c>
      <c r="Z10329" t="s">
        <v>31535</v>
      </c>
      <c r="AA10329" t="s">
        <v>793</v>
      </c>
      <c r="AB10329" t="s">
        <v>10553</v>
      </c>
      <c r="AO10329" s="171"/>
      <c r="AP10329" s="171"/>
      <c r="AQ10329" s="171"/>
      <c r="AR10329" s="171"/>
    </row>
    <row r="10330" spans="24:44">
      <c r="X10330" t="s">
        <v>2325</v>
      </c>
      <c r="Y10330" t="s">
        <v>386</v>
      </c>
      <c r="Z10330" t="s">
        <v>31536</v>
      </c>
      <c r="AA10330" t="s">
        <v>846</v>
      </c>
      <c r="AB10330" t="s">
        <v>28506</v>
      </c>
      <c r="AO10330" s="171"/>
      <c r="AP10330" s="171"/>
      <c r="AQ10330" s="171"/>
      <c r="AR10330" s="171"/>
    </row>
    <row r="10331" spans="24:44">
      <c r="X10331" t="s">
        <v>31537</v>
      </c>
      <c r="Y10331" t="s">
        <v>386</v>
      </c>
      <c r="Z10331" t="s">
        <v>31538</v>
      </c>
      <c r="AA10331" t="s">
        <v>25180</v>
      </c>
      <c r="AB10331" t="s">
        <v>5354</v>
      </c>
      <c r="AO10331" s="171"/>
      <c r="AP10331" s="171"/>
      <c r="AQ10331" s="171"/>
      <c r="AR10331" s="171"/>
    </row>
    <row r="10332" spans="24:44">
      <c r="X10332" t="s">
        <v>5615</v>
      </c>
      <c r="Y10332" t="s">
        <v>386</v>
      </c>
      <c r="Z10332" t="s">
        <v>31539</v>
      </c>
      <c r="AA10332" t="s">
        <v>740</v>
      </c>
      <c r="AB10332" t="s">
        <v>10553</v>
      </c>
      <c r="AO10332" s="171"/>
      <c r="AP10332" s="171"/>
      <c r="AQ10332" s="171"/>
      <c r="AR10332" s="171"/>
    </row>
    <row r="10333" spans="24:44">
      <c r="X10333" t="s">
        <v>31540</v>
      </c>
      <c r="Y10333" t="s">
        <v>386</v>
      </c>
      <c r="Z10333" t="s">
        <v>31541</v>
      </c>
      <c r="AA10333" t="s">
        <v>30510</v>
      </c>
      <c r="AB10333" t="s">
        <v>125</v>
      </c>
      <c r="AO10333" s="171"/>
      <c r="AP10333" s="171"/>
      <c r="AQ10333" s="171"/>
      <c r="AR10333" s="171"/>
    </row>
    <row r="10334" spans="24:44">
      <c r="X10334" t="s">
        <v>31542</v>
      </c>
      <c r="Y10334" t="s">
        <v>389</v>
      </c>
      <c r="Z10334" t="s">
        <v>31543</v>
      </c>
      <c r="AA10334" t="s">
        <v>30545</v>
      </c>
      <c r="AB10334" t="s">
        <v>125</v>
      </c>
      <c r="AO10334" s="171"/>
      <c r="AP10334" s="171"/>
      <c r="AQ10334" s="171"/>
      <c r="AR10334" s="171"/>
    </row>
    <row r="10335" spans="24:44">
      <c r="X10335" t="s">
        <v>31544</v>
      </c>
      <c r="Y10335" t="s">
        <v>386</v>
      </c>
      <c r="Z10335" t="s">
        <v>31545</v>
      </c>
      <c r="AA10335" t="s">
        <v>986</v>
      </c>
      <c r="AB10335" t="s">
        <v>10553</v>
      </c>
      <c r="AO10335" s="171"/>
      <c r="AP10335" s="171"/>
      <c r="AQ10335" s="171"/>
      <c r="AR10335" s="171"/>
    </row>
    <row r="10336" spans="24:44">
      <c r="X10336" t="s">
        <v>31546</v>
      </c>
      <c r="Y10336" t="s">
        <v>389</v>
      </c>
      <c r="Z10336" t="s">
        <v>31547</v>
      </c>
      <c r="AA10336" t="s">
        <v>27187</v>
      </c>
      <c r="AB10336" t="s">
        <v>10553</v>
      </c>
      <c r="AO10336" s="171"/>
      <c r="AP10336" s="171"/>
      <c r="AQ10336" s="171"/>
      <c r="AR10336" s="171"/>
    </row>
    <row r="10337" spans="24:44">
      <c r="X10337" t="s">
        <v>31548</v>
      </c>
      <c r="Y10337" t="s">
        <v>386</v>
      </c>
      <c r="Z10337" t="s">
        <v>31549</v>
      </c>
      <c r="AA10337" t="s">
        <v>23949</v>
      </c>
      <c r="AB10337" t="s">
        <v>10553</v>
      </c>
      <c r="AO10337" s="171"/>
      <c r="AP10337" s="171"/>
      <c r="AQ10337" s="171"/>
      <c r="AR10337" s="171"/>
    </row>
    <row r="10338" spans="24:44">
      <c r="X10338" t="s">
        <v>5987</v>
      </c>
      <c r="Y10338" t="s">
        <v>386</v>
      </c>
      <c r="Z10338" t="s">
        <v>31550</v>
      </c>
      <c r="AA10338" t="s">
        <v>25180</v>
      </c>
      <c r="AB10338" t="s">
        <v>5354</v>
      </c>
      <c r="AO10338" s="171"/>
      <c r="AP10338" s="171"/>
      <c r="AQ10338" s="171"/>
      <c r="AR10338" s="171"/>
    </row>
    <row r="10339" spans="24:44">
      <c r="X10339" t="s">
        <v>31551</v>
      </c>
      <c r="Y10339" t="s">
        <v>386</v>
      </c>
      <c r="Z10339" t="s">
        <v>31552</v>
      </c>
      <c r="AA10339" t="s">
        <v>836</v>
      </c>
      <c r="AB10339" t="s">
        <v>10553</v>
      </c>
      <c r="AO10339" s="171"/>
      <c r="AP10339" s="171"/>
      <c r="AQ10339" s="171"/>
      <c r="AR10339" s="171"/>
    </row>
    <row r="10340" spans="24:44">
      <c r="X10340" t="s">
        <v>31553</v>
      </c>
      <c r="Y10340" t="s">
        <v>386</v>
      </c>
      <c r="Z10340" t="s">
        <v>31554</v>
      </c>
      <c r="AA10340" t="s">
        <v>30494</v>
      </c>
      <c r="AB10340" t="s">
        <v>5354</v>
      </c>
      <c r="AO10340" s="171"/>
      <c r="AP10340" s="171"/>
      <c r="AQ10340" s="171"/>
      <c r="AR10340" s="171"/>
    </row>
    <row r="10341" spans="24:44">
      <c r="X10341" t="s">
        <v>31555</v>
      </c>
      <c r="Y10341" t="s">
        <v>386</v>
      </c>
      <c r="Z10341" t="s">
        <v>31556</v>
      </c>
      <c r="AA10341" t="s">
        <v>30513</v>
      </c>
      <c r="AB10341" t="s">
        <v>125</v>
      </c>
      <c r="AO10341" s="171"/>
      <c r="AP10341" s="171"/>
      <c r="AQ10341" s="171"/>
      <c r="AR10341" s="171"/>
    </row>
    <row r="10342" spans="24:44">
      <c r="X10342" t="s">
        <v>2329</v>
      </c>
      <c r="Y10342" t="s">
        <v>386</v>
      </c>
      <c r="Z10342" t="s">
        <v>31557</v>
      </c>
      <c r="AA10342" t="s">
        <v>846</v>
      </c>
      <c r="AB10342" t="s">
        <v>28506</v>
      </c>
      <c r="AO10342" s="171"/>
      <c r="AP10342" s="171"/>
      <c r="AQ10342" s="171"/>
      <c r="AR10342" s="171"/>
    </row>
    <row r="10343" spans="24:44">
      <c r="X10343" t="s">
        <v>31558</v>
      </c>
      <c r="Y10343" t="s">
        <v>386</v>
      </c>
      <c r="Z10343" t="s">
        <v>31559</v>
      </c>
      <c r="AA10343" t="s">
        <v>30513</v>
      </c>
      <c r="AB10343" t="s">
        <v>125</v>
      </c>
      <c r="AO10343" s="171"/>
      <c r="AP10343" s="171"/>
      <c r="AQ10343" s="171"/>
      <c r="AR10343" s="171"/>
    </row>
    <row r="10344" spans="24:44">
      <c r="X10344" t="s">
        <v>31560</v>
      </c>
      <c r="Y10344" t="s">
        <v>389</v>
      </c>
      <c r="Z10344" t="s">
        <v>31561</v>
      </c>
      <c r="AA10344" t="s">
        <v>31562</v>
      </c>
      <c r="AB10344" t="s">
        <v>30134</v>
      </c>
      <c r="AO10344" s="171"/>
      <c r="AP10344" s="171"/>
      <c r="AQ10344" s="171"/>
      <c r="AR10344" s="171"/>
    </row>
    <row r="10345" spans="24:44">
      <c r="X10345" t="s">
        <v>31563</v>
      </c>
      <c r="Y10345" t="s">
        <v>386</v>
      </c>
      <c r="Z10345" t="s">
        <v>31564</v>
      </c>
      <c r="AA10345" t="s">
        <v>31565</v>
      </c>
      <c r="AB10345" t="s">
        <v>31566</v>
      </c>
      <c r="AO10345" s="171"/>
      <c r="AP10345" s="171"/>
      <c r="AQ10345" s="171"/>
      <c r="AR10345" s="171"/>
    </row>
    <row r="10346" spans="24:44">
      <c r="X10346" t="s">
        <v>3358</v>
      </c>
      <c r="Y10346" t="s">
        <v>386</v>
      </c>
      <c r="Z10346" t="s">
        <v>31567</v>
      </c>
      <c r="AA10346" t="s">
        <v>22398</v>
      </c>
      <c r="AB10346" t="s">
        <v>125</v>
      </c>
      <c r="AO10346" s="171"/>
      <c r="AP10346" s="171"/>
      <c r="AQ10346" s="171"/>
      <c r="AR10346" s="171"/>
    </row>
    <row r="10347" spans="24:44">
      <c r="X10347" t="s">
        <v>3361</v>
      </c>
      <c r="Y10347" t="s">
        <v>386</v>
      </c>
      <c r="Z10347" t="s">
        <v>31568</v>
      </c>
      <c r="AA10347" t="s">
        <v>22398</v>
      </c>
      <c r="AB10347" t="s">
        <v>125</v>
      </c>
      <c r="AO10347" s="171"/>
      <c r="AP10347" s="171"/>
      <c r="AQ10347" s="171"/>
      <c r="AR10347" s="171"/>
    </row>
    <row r="10348" spans="24:44">
      <c r="X10348" t="s">
        <v>31569</v>
      </c>
      <c r="Y10348" t="s">
        <v>389</v>
      </c>
      <c r="Z10348" t="s">
        <v>31570</v>
      </c>
      <c r="AA10348" t="s">
        <v>23806</v>
      </c>
      <c r="AB10348" t="s">
        <v>5354</v>
      </c>
      <c r="AO10348" s="171"/>
      <c r="AP10348" s="171"/>
      <c r="AQ10348" s="171"/>
      <c r="AR10348" s="171"/>
    </row>
    <row r="10349" spans="24:44">
      <c r="X10349" t="s">
        <v>31571</v>
      </c>
      <c r="Y10349" t="s">
        <v>389</v>
      </c>
      <c r="Z10349" t="s">
        <v>31572</v>
      </c>
      <c r="AA10349" t="s">
        <v>23806</v>
      </c>
      <c r="AB10349" t="s">
        <v>5354</v>
      </c>
      <c r="AO10349" s="171"/>
      <c r="AP10349" s="171"/>
      <c r="AQ10349" s="171"/>
      <c r="AR10349" s="171"/>
    </row>
    <row r="10350" spans="24:44">
      <c r="X10350" t="s">
        <v>31573</v>
      </c>
      <c r="Y10350" t="s">
        <v>389</v>
      </c>
      <c r="Z10350" t="s">
        <v>31574</v>
      </c>
      <c r="AA10350" t="s">
        <v>28146</v>
      </c>
      <c r="AB10350" t="s">
        <v>125</v>
      </c>
      <c r="AO10350" s="171"/>
      <c r="AP10350" s="171"/>
      <c r="AQ10350" s="171"/>
      <c r="AR10350" s="171"/>
    </row>
    <row r="10351" spans="24:44">
      <c r="X10351" t="s">
        <v>31575</v>
      </c>
      <c r="Y10351" t="s">
        <v>389</v>
      </c>
      <c r="Z10351" t="s">
        <v>31576</v>
      </c>
      <c r="AA10351" t="s">
        <v>25180</v>
      </c>
      <c r="AB10351" t="s">
        <v>5354</v>
      </c>
      <c r="AO10351" s="171"/>
      <c r="AP10351" s="171"/>
      <c r="AQ10351" s="171"/>
      <c r="AR10351" s="171"/>
    </row>
    <row r="10352" spans="24:44">
      <c r="X10352" t="s">
        <v>31577</v>
      </c>
      <c r="Y10352" t="s">
        <v>389</v>
      </c>
      <c r="Z10352" t="s">
        <v>31578</v>
      </c>
      <c r="AA10352" t="s">
        <v>997</v>
      </c>
      <c r="AB10352" t="s">
        <v>10553</v>
      </c>
      <c r="AO10352" s="171"/>
      <c r="AP10352" s="171"/>
      <c r="AQ10352" s="171"/>
      <c r="AR10352" s="171"/>
    </row>
    <row r="10353" spans="24:44">
      <c r="X10353" t="s">
        <v>31579</v>
      </c>
      <c r="Y10353" t="s">
        <v>386</v>
      </c>
      <c r="Z10353" t="s">
        <v>31580</v>
      </c>
      <c r="AA10353" t="s">
        <v>31581</v>
      </c>
      <c r="AB10353" t="s">
        <v>30134</v>
      </c>
      <c r="AO10353" s="171"/>
      <c r="AP10353" s="171"/>
      <c r="AQ10353" s="171"/>
      <c r="AR10353" s="171"/>
    </row>
    <row r="10354" spans="24:44">
      <c r="X10354" t="s">
        <v>31582</v>
      </c>
      <c r="Y10354" t="s">
        <v>386</v>
      </c>
      <c r="Z10354" t="s">
        <v>31583</v>
      </c>
      <c r="AA10354" t="s">
        <v>31584</v>
      </c>
      <c r="AB10354" t="s">
        <v>5361</v>
      </c>
      <c r="AO10354" s="171"/>
      <c r="AP10354" s="171"/>
      <c r="AQ10354" s="171"/>
      <c r="AR10354" s="171"/>
    </row>
    <row r="10355" spans="24:44">
      <c r="X10355" t="s">
        <v>31585</v>
      </c>
      <c r="Y10355" t="s">
        <v>386</v>
      </c>
      <c r="Z10355" t="s">
        <v>31040</v>
      </c>
      <c r="AA10355" t="s">
        <v>31586</v>
      </c>
      <c r="AB10355" t="s">
        <v>5354</v>
      </c>
      <c r="AO10355" s="171"/>
      <c r="AP10355" s="171"/>
      <c r="AQ10355" s="171"/>
      <c r="AR10355" s="171"/>
    </row>
    <row r="10356" spans="24:44">
      <c r="X10356" t="s">
        <v>31587</v>
      </c>
      <c r="Y10356" t="s">
        <v>386</v>
      </c>
      <c r="Z10356" t="s">
        <v>31588</v>
      </c>
      <c r="AA10356" t="s">
        <v>25180</v>
      </c>
      <c r="AB10356" t="s">
        <v>5354</v>
      </c>
      <c r="AO10356" s="171"/>
      <c r="AP10356" s="171"/>
      <c r="AQ10356" s="171"/>
      <c r="AR10356" s="171"/>
    </row>
    <row r="10357" spans="24:44">
      <c r="X10357" t="s">
        <v>31589</v>
      </c>
      <c r="Y10357" t="s">
        <v>386</v>
      </c>
      <c r="Z10357" t="s">
        <v>31590</v>
      </c>
      <c r="AA10357" t="s">
        <v>25180</v>
      </c>
      <c r="AB10357" t="s">
        <v>5354</v>
      </c>
      <c r="AO10357" s="171"/>
      <c r="AP10357" s="171"/>
      <c r="AQ10357" s="171"/>
      <c r="AR10357" s="171"/>
    </row>
    <row r="10358" spans="24:44">
      <c r="X10358" t="s">
        <v>31591</v>
      </c>
      <c r="Y10358" t="s">
        <v>386</v>
      </c>
      <c r="Z10358" t="s">
        <v>31592</v>
      </c>
      <c r="AA10358" t="s">
        <v>25180</v>
      </c>
      <c r="AB10358" t="s">
        <v>5354</v>
      </c>
      <c r="AO10358" s="171"/>
      <c r="AP10358" s="171"/>
      <c r="AQ10358" s="171"/>
      <c r="AR10358" s="171"/>
    </row>
    <row r="10359" spans="24:44">
      <c r="X10359" t="s">
        <v>31593</v>
      </c>
      <c r="Y10359" t="s">
        <v>389</v>
      </c>
      <c r="Z10359" t="s">
        <v>31594</v>
      </c>
      <c r="AA10359" t="s">
        <v>29981</v>
      </c>
      <c r="AB10359" t="s">
        <v>125</v>
      </c>
      <c r="AO10359" s="171"/>
      <c r="AP10359" s="171"/>
      <c r="AQ10359" s="171"/>
      <c r="AR10359" s="171"/>
    </row>
    <row r="10360" spans="24:44">
      <c r="X10360" t="s">
        <v>31595</v>
      </c>
      <c r="Y10360" t="s">
        <v>389</v>
      </c>
      <c r="Z10360" t="s">
        <v>31596</v>
      </c>
      <c r="AA10360" t="s">
        <v>29981</v>
      </c>
      <c r="AB10360" t="s">
        <v>125</v>
      </c>
      <c r="AO10360" s="171"/>
      <c r="AP10360" s="171"/>
      <c r="AQ10360" s="171"/>
      <c r="AR10360" s="171"/>
    </row>
    <row r="10361" spans="24:44">
      <c r="X10361" t="s">
        <v>31597</v>
      </c>
      <c r="Y10361" t="s">
        <v>386</v>
      </c>
      <c r="Z10361" t="s">
        <v>31598</v>
      </c>
      <c r="AA10361" t="s">
        <v>25180</v>
      </c>
      <c r="AB10361" t="s">
        <v>5354</v>
      </c>
      <c r="AO10361" s="171"/>
      <c r="AP10361" s="171"/>
      <c r="AQ10361" s="171"/>
      <c r="AR10361" s="171"/>
    </row>
    <row r="10362" spans="24:44">
      <c r="X10362" t="s">
        <v>31599</v>
      </c>
      <c r="Y10362" t="s">
        <v>386</v>
      </c>
      <c r="Z10362" t="s">
        <v>31600</v>
      </c>
      <c r="AA10362" t="s">
        <v>25180</v>
      </c>
      <c r="AB10362" t="s">
        <v>5354</v>
      </c>
      <c r="AO10362" s="171"/>
      <c r="AP10362" s="171"/>
      <c r="AQ10362" s="171"/>
      <c r="AR10362" s="171"/>
    </row>
    <row r="10363" spans="24:44">
      <c r="X10363" t="s">
        <v>31601</v>
      </c>
      <c r="Y10363" t="s">
        <v>386</v>
      </c>
      <c r="Z10363" t="s">
        <v>31602</v>
      </c>
      <c r="AA10363" t="s">
        <v>23806</v>
      </c>
      <c r="AB10363" t="s">
        <v>5354</v>
      </c>
      <c r="AO10363" s="171"/>
      <c r="AP10363" s="171"/>
      <c r="AQ10363" s="171"/>
      <c r="AR10363" s="171"/>
    </row>
    <row r="10364" spans="24:44">
      <c r="X10364" t="s">
        <v>31603</v>
      </c>
      <c r="Y10364" t="s">
        <v>389</v>
      </c>
      <c r="Z10364" t="s">
        <v>31604</v>
      </c>
      <c r="AA10364" t="s">
        <v>29981</v>
      </c>
      <c r="AB10364" t="s">
        <v>125</v>
      </c>
      <c r="AO10364" s="171"/>
      <c r="AP10364" s="171"/>
      <c r="AQ10364" s="171"/>
      <c r="AR10364" s="171"/>
    </row>
    <row r="10365" spans="24:44">
      <c r="X10365" t="s">
        <v>31605</v>
      </c>
      <c r="Y10365" t="s">
        <v>386</v>
      </c>
      <c r="Z10365" t="s">
        <v>31606</v>
      </c>
      <c r="AA10365" t="s">
        <v>25180</v>
      </c>
      <c r="AB10365" t="s">
        <v>5354</v>
      </c>
      <c r="AO10365" s="171"/>
      <c r="AP10365" s="171"/>
      <c r="AQ10365" s="171"/>
      <c r="AR10365" s="171"/>
    </row>
    <row r="10366" spans="24:44">
      <c r="X10366" t="s">
        <v>31607</v>
      </c>
      <c r="Y10366" t="s">
        <v>386</v>
      </c>
      <c r="Z10366" t="s">
        <v>31608</v>
      </c>
      <c r="AA10366" t="s">
        <v>23806</v>
      </c>
      <c r="AB10366" t="s">
        <v>5354</v>
      </c>
      <c r="AO10366" s="171"/>
      <c r="AP10366" s="171"/>
      <c r="AQ10366" s="171"/>
      <c r="AR10366" s="171"/>
    </row>
    <row r="10367" spans="24:44">
      <c r="X10367" t="s">
        <v>31609</v>
      </c>
      <c r="Y10367" t="s">
        <v>386</v>
      </c>
      <c r="Z10367" t="s">
        <v>31610</v>
      </c>
      <c r="AA10367" t="s">
        <v>23806</v>
      </c>
      <c r="AB10367" t="s">
        <v>5354</v>
      </c>
      <c r="AO10367" s="171"/>
      <c r="AP10367" s="171"/>
      <c r="AQ10367" s="171"/>
      <c r="AR10367" s="171"/>
    </row>
    <row r="10368" spans="24:44">
      <c r="X10368" t="s">
        <v>31611</v>
      </c>
      <c r="Y10368" t="s">
        <v>386</v>
      </c>
      <c r="Z10368" t="s">
        <v>31612</v>
      </c>
      <c r="AA10368" t="s">
        <v>23806</v>
      </c>
      <c r="AB10368" t="s">
        <v>5354</v>
      </c>
      <c r="AO10368" s="171"/>
      <c r="AP10368" s="171"/>
      <c r="AQ10368" s="171"/>
      <c r="AR10368" s="171"/>
    </row>
    <row r="10369" spans="24:44">
      <c r="X10369" t="s">
        <v>5736</v>
      </c>
      <c r="Y10369" t="s">
        <v>386</v>
      </c>
      <c r="Z10369" t="s">
        <v>31613</v>
      </c>
      <c r="AA10369" t="s">
        <v>23806</v>
      </c>
      <c r="AB10369" t="s">
        <v>5354</v>
      </c>
      <c r="AO10369" s="171"/>
      <c r="AP10369" s="171"/>
      <c r="AQ10369" s="171"/>
      <c r="AR10369" s="171"/>
    </row>
    <row r="10370" spans="24:44">
      <c r="X10370" t="s">
        <v>5741</v>
      </c>
      <c r="Y10370" t="s">
        <v>386</v>
      </c>
      <c r="Z10370" t="s">
        <v>31614</v>
      </c>
      <c r="AA10370" t="s">
        <v>22398</v>
      </c>
      <c r="AB10370" t="s">
        <v>125</v>
      </c>
      <c r="AO10370" s="171"/>
      <c r="AP10370" s="171"/>
      <c r="AQ10370" s="171"/>
      <c r="AR10370" s="171"/>
    </row>
    <row r="10371" spans="24:44">
      <c r="X10371" t="s">
        <v>31615</v>
      </c>
      <c r="Y10371" t="s">
        <v>386</v>
      </c>
      <c r="Z10371" t="s">
        <v>30616</v>
      </c>
      <c r="AA10371" t="s">
        <v>31586</v>
      </c>
      <c r="AB10371" t="s">
        <v>5354</v>
      </c>
      <c r="AO10371" s="171"/>
      <c r="AP10371" s="171"/>
      <c r="AQ10371" s="171"/>
      <c r="AR10371" s="171"/>
    </row>
    <row r="10372" spans="24:44">
      <c r="X10372" t="s">
        <v>31616</v>
      </c>
      <c r="Y10372" t="s">
        <v>389</v>
      </c>
      <c r="Z10372" t="s">
        <v>31617</v>
      </c>
      <c r="AA10372" t="s">
        <v>22398</v>
      </c>
      <c r="AB10372" t="s">
        <v>125</v>
      </c>
      <c r="AO10372" s="171"/>
      <c r="AP10372" s="171"/>
      <c r="AQ10372" s="171"/>
      <c r="AR10372" s="171"/>
    </row>
    <row r="10373" spans="24:44">
      <c r="X10373" t="s">
        <v>31618</v>
      </c>
      <c r="Y10373" t="s">
        <v>389</v>
      </c>
      <c r="Z10373" t="s">
        <v>31619</v>
      </c>
      <c r="AA10373" t="s">
        <v>22398</v>
      </c>
      <c r="AB10373" t="s">
        <v>125</v>
      </c>
      <c r="AO10373" s="171"/>
      <c r="AP10373" s="171"/>
      <c r="AQ10373" s="171"/>
      <c r="AR10373" s="171"/>
    </row>
    <row r="10374" spans="24:44">
      <c r="X10374" t="s">
        <v>3366</v>
      </c>
      <c r="Y10374" t="s">
        <v>386</v>
      </c>
      <c r="Z10374" t="s">
        <v>31620</v>
      </c>
      <c r="AA10374" t="s">
        <v>22398</v>
      </c>
      <c r="AB10374" t="s">
        <v>125</v>
      </c>
      <c r="AO10374" s="171"/>
      <c r="AP10374" s="171"/>
      <c r="AQ10374" s="171"/>
      <c r="AR10374" s="171"/>
    </row>
    <row r="10375" spans="24:44">
      <c r="X10375" t="s">
        <v>4810</v>
      </c>
      <c r="Y10375" t="s">
        <v>386</v>
      </c>
      <c r="Z10375" t="s">
        <v>31621</v>
      </c>
      <c r="AA10375" t="s">
        <v>22398</v>
      </c>
      <c r="AB10375" t="s">
        <v>125</v>
      </c>
      <c r="AO10375" s="171"/>
      <c r="AP10375" s="171"/>
      <c r="AQ10375" s="171"/>
      <c r="AR10375" s="171"/>
    </row>
    <row r="10376" spans="24:44">
      <c r="X10376" t="s">
        <v>31622</v>
      </c>
      <c r="Y10376" t="s">
        <v>389</v>
      </c>
      <c r="Z10376" t="s">
        <v>31623</v>
      </c>
      <c r="AA10376" t="s">
        <v>31041</v>
      </c>
      <c r="AB10376" t="s">
        <v>5354</v>
      </c>
      <c r="AO10376" s="171"/>
      <c r="AP10376" s="171"/>
      <c r="AQ10376" s="171"/>
      <c r="AR10376" s="171"/>
    </row>
    <row r="10377" spans="24:44">
      <c r="X10377" t="s">
        <v>31624</v>
      </c>
      <c r="Y10377" t="s">
        <v>386</v>
      </c>
      <c r="Z10377" t="s">
        <v>31625</v>
      </c>
      <c r="AA10377" t="s">
        <v>31626</v>
      </c>
      <c r="AB10377" t="s">
        <v>20688</v>
      </c>
      <c r="AO10377" s="171"/>
      <c r="AP10377" s="171"/>
      <c r="AQ10377" s="171"/>
      <c r="AR10377" s="171"/>
    </row>
    <row r="10378" spans="24:44">
      <c r="X10378" t="s">
        <v>31627</v>
      </c>
      <c r="Y10378" t="s">
        <v>386</v>
      </c>
      <c r="Z10378" t="s">
        <v>31628</v>
      </c>
      <c r="AA10378" t="s">
        <v>31629</v>
      </c>
      <c r="AB10378" t="s">
        <v>20688</v>
      </c>
      <c r="AO10378" s="171"/>
      <c r="AP10378" s="171"/>
      <c r="AQ10378" s="171"/>
      <c r="AR10378" s="171"/>
    </row>
    <row r="10379" spans="24:44">
      <c r="X10379" t="s">
        <v>31630</v>
      </c>
      <c r="Y10379" t="s">
        <v>386</v>
      </c>
      <c r="Z10379" t="s">
        <v>31631</v>
      </c>
      <c r="AA10379" t="s">
        <v>31632</v>
      </c>
      <c r="AB10379" t="s">
        <v>20688</v>
      </c>
      <c r="AO10379" s="171"/>
      <c r="AP10379" s="171"/>
      <c r="AQ10379" s="171"/>
      <c r="AR10379" s="171"/>
    </row>
    <row r="10380" spans="24:44">
      <c r="X10380" t="s">
        <v>31633</v>
      </c>
      <c r="Y10380" t="s">
        <v>386</v>
      </c>
      <c r="Z10380" t="s">
        <v>31634</v>
      </c>
      <c r="AA10380" t="s">
        <v>1029</v>
      </c>
      <c r="AB10380" t="s">
        <v>10553</v>
      </c>
      <c r="AO10380" s="171"/>
      <c r="AP10380" s="171"/>
      <c r="AQ10380" s="171"/>
      <c r="AR10380" s="171"/>
    </row>
    <row r="10381" spans="24:44">
      <c r="X10381" t="s">
        <v>31635</v>
      </c>
      <c r="Y10381" t="s">
        <v>386</v>
      </c>
      <c r="Z10381" t="s">
        <v>31636</v>
      </c>
      <c r="AA10381" t="s">
        <v>25180</v>
      </c>
      <c r="AB10381" t="s">
        <v>5354</v>
      </c>
      <c r="AO10381" s="171"/>
      <c r="AP10381" s="171"/>
      <c r="AQ10381" s="171"/>
      <c r="AR10381" s="171"/>
    </row>
    <row r="10382" spans="24:44">
      <c r="X10382" t="s">
        <v>31637</v>
      </c>
      <c r="Y10382" t="s">
        <v>386</v>
      </c>
      <c r="Z10382" t="s">
        <v>31638</v>
      </c>
      <c r="AA10382" t="s">
        <v>25180</v>
      </c>
      <c r="AB10382" t="s">
        <v>5354</v>
      </c>
      <c r="AO10382" s="171"/>
      <c r="AP10382" s="171"/>
      <c r="AQ10382" s="171"/>
      <c r="AR10382" s="171"/>
    </row>
    <row r="10383" spans="24:44">
      <c r="X10383" t="s">
        <v>31639</v>
      </c>
      <c r="Y10383" t="s">
        <v>386</v>
      </c>
      <c r="Z10383" t="s">
        <v>31640</v>
      </c>
      <c r="AA10383" t="s">
        <v>25180</v>
      </c>
      <c r="AB10383" t="s">
        <v>5354</v>
      </c>
      <c r="AO10383" s="171"/>
      <c r="AP10383" s="171"/>
      <c r="AQ10383" s="171"/>
      <c r="AR10383" s="171"/>
    </row>
    <row r="10384" spans="24:44">
      <c r="X10384" t="s">
        <v>31641</v>
      </c>
      <c r="Y10384" t="s">
        <v>386</v>
      </c>
      <c r="Z10384" t="s">
        <v>31642</v>
      </c>
      <c r="AA10384" t="s">
        <v>23416</v>
      </c>
      <c r="AB10384" t="s">
        <v>125</v>
      </c>
      <c r="AO10384" s="171"/>
      <c r="AP10384" s="171"/>
      <c r="AQ10384" s="171"/>
      <c r="AR10384" s="171"/>
    </row>
    <row r="10385" spans="24:44">
      <c r="X10385" t="s">
        <v>31643</v>
      </c>
      <c r="Y10385" t="s">
        <v>386</v>
      </c>
      <c r="Z10385" t="s">
        <v>31644</v>
      </c>
      <c r="AA10385" t="s">
        <v>25180</v>
      </c>
      <c r="AB10385" t="s">
        <v>5354</v>
      </c>
      <c r="AO10385" s="171"/>
      <c r="AP10385" s="171"/>
      <c r="AQ10385" s="171"/>
      <c r="AR10385" s="171"/>
    </row>
    <row r="10386" spans="24:44">
      <c r="X10386" t="s">
        <v>31645</v>
      </c>
      <c r="Y10386" t="s">
        <v>386</v>
      </c>
      <c r="Z10386" t="s">
        <v>31646</v>
      </c>
      <c r="AA10386" t="s">
        <v>31647</v>
      </c>
      <c r="AB10386" t="s">
        <v>20688</v>
      </c>
      <c r="AO10386" s="171"/>
      <c r="AP10386" s="171"/>
      <c r="AQ10386" s="171"/>
      <c r="AR10386" s="171"/>
    </row>
    <row r="10387" spans="24:44">
      <c r="X10387" t="s">
        <v>31648</v>
      </c>
      <c r="Y10387" t="s">
        <v>386</v>
      </c>
      <c r="Z10387" t="s">
        <v>31649</v>
      </c>
      <c r="AA10387" t="s">
        <v>31650</v>
      </c>
      <c r="AB10387" t="s">
        <v>20688</v>
      </c>
      <c r="AO10387" s="171"/>
      <c r="AP10387" s="171"/>
      <c r="AQ10387" s="171"/>
      <c r="AR10387" s="171"/>
    </row>
    <row r="10388" spans="24:44">
      <c r="X10388" t="s">
        <v>31651</v>
      </c>
      <c r="Y10388" t="s">
        <v>389</v>
      </c>
      <c r="Z10388" t="s">
        <v>31652</v>
      </c>
      <c r="AA10388" t="s">
        <v>27187</v>
      </c>
      <c r="AB10388" t="s">
        <v>10553</v>
      </c>
      <c r="AO10388" s="171"/>
      <c r="AP10388" s="171"/>
      <c r="AQ10388" s="171"/>
      <c r="AR10388" s="171"/>
    </row>
    <row r="10389" spans="24:44">
      <c r="X10389" t="s">
        <v>31653</v>
      </c>
      <c r="Y10389" t="s">
        <v>386</v>
      </c>
      <c r="Z10389" t="s">
        <v>31654</v>
      </c>
      <c r="AA10389" t="s">
        <v>30513</v>
      </c>
      <c r="AB10389" t="s">
        <v>125</v>
      </c>
      <c r="AO10389" s="171"/>
      <c r="AP10389" s="171"/>
      <c r="AQ10389" s="171"/>
      <c r="AR10389" s="171"/>
    </row>
    <row r="10390" spans="24:44">
      <c r="X10390" t="s">
        <v>31655</v>
      </c>
      <c r="Y10390" t="s">
        <v>386</v>
      </c>
      <c r="Z10390" t="s">
        <v>31656</v>
      </c>
      <c r="AA10390" t="s">
        <v>28146</v>
      </c>
      <c r="AB10390" t="s">
        <v>125</v>
      </c>
      <c r="AO10390" s="171"/>
      <c r="AP10390" s="171"/>
      <c r="AQ10390" s="171"/>
      <c r="AR10390" s="171"/>
    </row>
    <row r="10391" spans="24:44">
      <c r="X10391" t="s">
        <v>31657</v>
      </c>
      <c r="Y10391" t="s">
        <v>386</v>
      </c>
      <c r="Z10391" t="s">
        <v>31658</v>
      </c>
      <c r="AA10391" t="s">
        <v>1063</v>
      </c>
      <c r="AB10391" t="s">
        <v>10553</v>
      </c>
      <c r="AO10391" s="171"/>
      <c r="AP10391" s="171"/>
      <c r="AQ10391" s="171"/>
      <c r="AR10391" s="171"/>
    </row>
    <row r="10392" spans="24:44">
      <c r="X10392" t="s">
        <v>31659</v>
      </c>
      <c r="Y10392" t="s">
        <v>386</v>
      </c>
      <c r="Z10392" t="s">
        <v>31660</v>
      </c>
      <c r="AA10392" t="s">
        <v>31661</v>
      </c>
      <c r="AB10392" t="s">
        <v>29724</v>
      </c>
      <c r="AO10392" s="171"/>
      <c r="AP10392" s="171"/>
      <c r="AQ10392" s="171"/>
      <c r="AR10392" s="171"/>
    </row>
    <row r="10393" spans="24:44">
      <c r="X10393" t="s">
        <v>7302</v>
      </c>
      <c r="Y10393" t="s">
        <v>386</v>
      </c>
      <c r="Z10393" t="s">
        <v>31662</v>
      </c>
      <c r="AA10393" t="s">
        <v>23416</v>
      </c>
      <c r="AB10393" t="s">
        <v>125</v>
      </c>
      <c r="AO10393" s="171"/>
      <c r="AP10393" s="171"/>
      <c r="AQ10393" s="171"/>
      <c r="AR10393" s="171"/>
    </row>
    <row r="10394" spans="24:44">
      <c r="X10394" t="s">
        <v>7306</v>
      </c>
      <c r="Y10394" t="s">
        <v>386</v>
      </c>
      <c r="Z10394" t="s">
        <v>31663</v>
      </c>
      <c r="AA10394" t="s">
        <v>25180</v>
      </c>
      <c r="AB10394" t="s">
        <v>5354</v>
      </c>
      <c r="AO10394" s="171"/>
      <c r="AP10394" s="171"/>
      <c r="AQ10394" s="171"/>
      <c r="AR10394" s="171"/>
    </row>
    <row r="10395" spans="24:44">
      <c r="X10395" t="s">
        <v>31664</v>
      </c>
      <c r="Y10395" t="s">
        <v>386</v>
      </c>
      <c r="Z10395" t="s">
        <v>31665</v>
      </c>
      <c r="AA10395" t="s">
        <v>25180</v>
      </c>
      <c r="AB10395" t="s">
        <v>5354</v>
      </c>
      <c r="AO10395" s="171"/>
      <c r="AP10395" s="171"/>
      <c r="AQ10395" s="171"/>
      <c r="AR10395" s="171"/>
    </row>
    <row r="10396" spans="24:44">
      <c r="X10396" t="s">
        <v>31666</v>
      </c>
      <c r="Y10396" t="s">
        <v>386</v>
      </c>
      <c r="Z10396" t="s">
        <v>31667</v>
      </c>
      <c r="AA10396" t="s">
        <v>25180</v>
      </c>
      <c r="AB10396" t="s">
        <v>5354</v>
      </c>
      <c r="AO10396" s="171"/>
      <c r="AP10396" s="171"/>
      <c r="AQ10396" s="171"/>
      <c r="AR10396" s="171"/>
    </row>
    <row r="10397" spans="24:44">
      <c r="X10397" t="s">
        <v>31668</v>
      </c>
      <c r="Y10397" t="s">
        <v>386</v>
      </c>
      <c r="Z10397" t="s">
        <v>31669</v>
      </c>
      <c r="AA10397" t="s">
        <v>25180</v>
      </c>
      <c r="AB10397" t="s">
        <v>5354</v>
      </c>
      <c r="AO10397" s="171"/>
      <c r="AP10397" s="171"/>
      <c r="AQ10397" s="171"/>
      <c r="AR10397" s="171"/>
    </row>
    <row r="10398" spans="24:44">
      <c r="X10398" t="s">
        <v>31670</v>
      </c>
      <c r="Y10398" t="s">
        <v>389</v>
      </c>
      <c r="Z10398" t="s">
        <v>31671</v>
      </c>
      <c r="AA10398" t="s">
        <v>29981</v>
      </c>
      <c r="AB10398" t="s">
        <v>125</v>
      </c>
      <c r="AO10398" s="171"/>
      <c r="AP10398" s="171"/>
      <c r="AQ10398" s="171"/>
      <c r="AR10398" s="171"/>
    </row>
    <row r="10399" spans="24:44">
      <c r="X10399" t="s">
        <v>31672</v>
      </c>
      <c r="Y10399" t="s">
        <v>389</v>
      </c>
      <c r="Z10399" t="s">
        <v>31673</v>
      </c>
      <c r="AA10399" t="s">
        <v>29981</v>
      </c>
      <c r="AB10399" t="s">
        <v>125</v>
      </c>
      <c r="AO10399" s="171"/>
      <c r="AP10399" s="171"/>
      <c r="AQ10399" s="171"/>
      <c r="AR10399" s="171"/>
    </row>
    <row r="10400" spans="24:44">
      <c r="X10400" t="s">
        <v>31674</v>
      </c>
      <c r="Y10400" t="s">
        <v>386</v>
      </c>
      <c r="Z10400" t="s">
        <v>31675</v>
      </c>
      <c r="AA10400" t="s">
        <v>23416</v>
      </c>
      <c r="AB10400" t="s">
        <v>125</v>
      </c>
      <c r="AO10400" s="171"/>
      <c r="AP10400" s="171"/>
      <c r="AQ10400" s="171"/>
      <c r="AR10400" s="171"/>
    </row>
    <row r="10401" spans="24:44">
      <c r="X10401" t="s">
        <v>31676</v>
      </c>
      <c r="Y10401" t="s">
        <v>389</v>
      </c>
      <c r="Z10401" t="s">
        <v>31677</v>
      </c>
      <c r="AA10401" t="s">
        <v>29981</v>
      </c>
      <c r="AB10401" t="s">
        <v>125</v>
      </c>
      <c r="AO10401" s="171"/>
      <c r="AP10401" s="171"/>
      <c r="AQ10401" s="171"/>
      <c r="AR10401" s="171"/>
    </row>
    <row r="10402" spans="24:44">
      <c r="X10402" t="s">
        <v>31678</v>
      </c>
      <c r="Y10402" t="s">
        <v>386</v>
      </c>
      <c r="Z10402" t="s">
        <v>31679</v>
      </c>
      <c r="AA10402" t="s">
        <v>781</v>
      </c>
      <c r="AB10402" t="s">
        <v>10553</v>
      </c>
      <c r="AO10402" s="171"/>
      <c r="AP10402" s="171"/>
      <c r="AQ10402" s="171"/>
      <c r="AR10402" s="171"/>
    </row>
    <row r="10403" spans="24:44">
      <c r="X10403" t="s">
        <v>5992</v>
      </c>
      <c r="Y10403" t="s">
        <v>386</v>
      </c>
      <c r="Z10403" t="s">
        <v>31680</v>
      </c>
      <c r="AA10403" t="s">
        <v>25180</v>
      </c>
      <c r="AB10403" t="s">
        <v>5354</v>
      </c>
      <c r="AO10403" s="171"/>
      <c r="AP10403" s="171"/>
      <c r="AQ10403" s="171"/>
      <c r="AR10403" s="171"/>
    </row>
    <row r="10404" spans="24:44">
      <c r="X10404" t="s">
        <v>31681</v>
      </c>
      <c r="Y10404" t="s">
        <v>389</v>
      </c>
      <c r="Z10404" t="s">
        <v>31682</v>
      </c>
      <c r="AA10404" t="s">
        <v>740</v>
      </c>
      <c r="AB10404" t="s">
        <v>10553</v>
      </c>
      <c r="AO10404" s="171"/>
      <c r="AP10404" s="171"/>
      <c r="AQ10404" s="171"/>
      <c r="AR10404" s="171"/>
    </row>
    <row r="10405" spans="24:44">
      <c r="X10405" t="s">
        <v>31683</v>
      </c>
      <c r="Y10405" t="s">
        <v>386</v>
      </c>
      <c r="Z10405" t="s">
        <v>31684</v>
      </c>
      <c r="AA10405" t="s">
        <v>25180</v>
      </c>
      <c r="AB10405" t="s">
        <v>5354</v>
      </c>
      <c r="AO10405" s="171"/>
      <c r="AP10405" s="171"/>
      <c r="AQ10405" s="171"/>
      <c r="AR10405" s="171"/>
    </row>
    <row r="10406" spans="24:44">
      <c r="X10406" t="s">
        <v>2331</v>
      </c>
      <c r="Y10406" t="s">
        <v>386</v>
      </c>
      <c r="Z10406" t="s">
        <v>31685</v>
      </c>
      <c r="AA10406" t="s">
        <v>825</v>
      </c>
      <c r="AB10406" t="s">
        <v>27638</v>
      </c>
      <c r="AO10406" s="171"/>
      <c r="AP10406" s="171"/>
      <c r="AQ10406" s="171"/>
      <c r="AR10406" s="171"/>
    </row>
    <row r="10407" spans="24:44">
      <c r="X10407" t="s">
        <v>31686</v>
      </c>
      <c r="Y10407" t="s">
        <v>386</v>
      </c>
      <c r="Z10407" t="s">
        <v>31687</v>
      </c>
      <c r="AA10407" t="s">
        <v>25180</v>
      </c>
      <c r="AB10407" t="s">
        <v>5354</v>
      </c>
      <c r="AO10407" s="171"/>
      <c r="AP10407" s="171"/>
      <c r="AQ10407" s="171"/>
      <c r="AR10407" s="171"/>
    </row>
    <row r="10408" spans="24:44">
      <c r="X10408" t="s">
        <v>31688</v>
      </c>
      <c r="Y10408" t="s">
        <v>386</v>
      </c>
      <c r="Z10408" t="s">
        <v>31689</v>
      </c>
      <c r="AA10408" t="s">
        <v>25180</v>
      </c>
      <c r="AB10408" t="s">
        <v>5354</v>
      </c>
      <c r="AO10408" s="171"/>
      <c r="AP10408" s="171"/>
      <c r="AQ10408" s="171"/>
      <c r="AR10408" s="171"/>
    </row>
    <row r="10409" spans="24:44">
      <c r="X10409" t="s">
        <v>31690</v>
      </c>
      <c r="Y10409" t="s">
        <v>386</v>
      </c>
      <c r="Z10409" t="s">
        <v>31691</v>
      </c>
      <c r="AA10409" t="s">
        <v>25180</v>
      </c>
      <c r="AB10409" t="s">
        <v>5354</v>
      </c>
      <c r="AO10409" s="171"/>
      <c r="AP10409" s="171"/>
      <c r="AQ10409" s="171"/>
      <c r="AR10409" s="171"/>
    </row>
    <row r="10410" spans="24:44">
      <c r="X10410" t="s">
        <v>31692</v>
      </c>
      <c r="Y10410" t="s">
        <v>389</v>
      </c>
      <c r="Z10410" t="s">
        <v>31693</v>
      </c>
      <c r="AA10410" t="s">
        <v>23806</v>
      </c>
      <c r="AB10410" t="s">
        <v>5354</v>
      </c>
      <c r="AO10410" s="171"/>
      <c r="AP10410" s="171"/>
      <c r="AQ10410" s="171"/>
      <c r="AR10410" s="171"/>
    </row>
    <row r="10411" spans="24:44">
      <c r="X10411" t="s">
        <v>31694</v>
      </c>
      <c r="Y10411" t="s">
        <v>386</v>
      </c>
      <c r="Z10411" t="s">
        <v>31695</v>
      </c>
      <c r="AA10411" t="s">
        <v>25180</v>
      </c>
      <c r="AB10411" t="s">
        <v>5354</v>
      </c>
      <c r="AO10411" s="171"/>
      <c r="AP10411" s="171"/>
      <c r="AQ10411" s="171"/>
      <c r="AR10411" s="171"/>
    </row>
    <row r="10412" spans="24:44">
      <c r="X10412" t="s">
        <v>31696</v>
      </c>
      <c r="Y10412" t="s">
        <v>386</v>
      </c>
      <c r="Z10412" t="s">
        <v>31697</v>
      </c>
      <c r="AA10412" t="s">
        <v>25180</v>
      </c>
      <c r="AB10412" t="s">
        <v>5354</v>
      </c>
      <c r="AO10412" s="171"/>
      <c r="AP10412" s="171"/>
      <c r="AQ10412" s="171"/>
      <c r="AR10412" s="171"/>
    </row>
    <row r="10413" spans="24:44">
      <c r="X10413" t="s">
        <v>31698</v>
      </c>
      <c r="Y10413" t="s">
        <v>386</v>
      </c>
      <c r="Z10413" t="s">
        <v>31699</v>
      </c>
      <c r="AA10413" t="s">
        <v>23806</v>
      </c>
      <c r="AB10413" t="s">
        <v>5354</v>
      </c>
      <c r="AO10413" s="171"/>
      <c r="AP10413" s="171"/>
      <c r="AQ10413" s="171"/>
      <c r="AR10413" s="171"/>
    </row>
    <row r="10414" spans="24:44">
      <c r="X10414" t="s">
        <v>31700</v>
      </c>
      <c r="Y10414" t="s">
        <v>386</v>
      </c>
      <c r="Z10414" t="s">
        <v>31701</v>
      </c>
      <c r="AA10414" t="s">
        <v>25180</v>
      </c>
      <c r="AB10414" t="s">
        <v>5354</v>
      </c>
      <c r="AO10414" s="171"/>
      <c r="AP10414" s="171"/>
      <c r="AQ10414" s="171"/>
      <c r="AR10414" s="171"/>
    </row>
    <row r="10415" spans="24:44">
      <c r="X10415" t="s">
        <v>31702</v>
      </c>
      <c r="Y10415" t="s">
        <v>386</v>
      </c>
      <c r="Z10415" t="s">
        <v>31703</v>
      </c>
      <c r="AA10415" t="s">
        <v>23806</v>
      </c>
      <c r="AB10415" t="s">
        <v>5354</v>
      </c>
      <c r="AO10415" s="171"/>
      <c r="AP10415" s="171"/>
      <c r="AQ10415" s="171"/>
      <c r="AR10415" s="171"/>
    </row>
    <row r="10416" spans="24:44">
      <c r="X10416" t="s">
        <v>31704</v>
      </c>
      <c r="Y10416" t="s">
        <v>386</v>
      </c>
      <c r="Z10416" t="s">
        <v>31705</v>
      </c>
      <c r="AA10416" t="s">
        <v>31584</v>
      </c>
      <c r="AB10416" t="s">
        <v>5361</v>
      </c>
      <c r="AO10416" s="171"/>
      <c r="AP10416" s="171"/>
      <c r="AQ10416" s="171"/>
      <c r="AR10416" s="171"/>
    </row>
    <row r="10417" spans="24:44">
      <c r="X10417" t="s">
        <v>31706</v>
      </c>
      <c r="Y10417" t="s">
        <v>389</v>
      </c>
      <c r="Z10417" t="s">
        <v>31707</v>
      </c>
      <c r="AA10417" t="s">
        <v>29444</v>
      </c>
      <c r="AB10417" t="s">
        <v>29445</v>
      </c>
      <c r="AO10417" s="171"/>
      <c r="AP10417" s="171"/>
      <c r="AQ10417" s="171"/>
      <c r="AR10417" s="171"/>
    </row>
    <row r="10418" spans="24:44">
      <c r="X10418" t="s">
        <v>31708</v>
      </c>
      <c r="Y10418" t="s">
        <v>386</v>
      </c>
      <c r="Z10418" t="s">
        <v>31709</v>
      </c>
      <c r="AA10418" t="s">
        <v>31710</v>
      </c>
      <c r="AB10418" t="s">
        <v>125</v>
      </c>
      <c r="AO10418" s="171"/>
      <c r="AP10418" s="171"/>
      <c r="AQ10418" s="171"/>
      <c r="AR10418" s="171"/>
    </row>
    <row r="10419" spans="24:44">
      <c r="X10419" t="s">
        <v>3370</v>
      </c>
      <c r="Y10419" t="s">
        <v>386</v>
      </c>
      <c r="Z10419" t="s">
        <v>31711</v>
      </c>
      <c r="AA10419" t="s">
        <v>30513</v>
      </c>
      <c r="AB10419" t="s">
        <v>125</v>
      </c>
      <c r="AO10419" s="171"/>
      <c r="AP10419" s="171"/>
      <c r="AQ10419" s="171"/>
      <c r="AR10419" s="171"/>
    </row>
    <row r="10420" spans="24:44">
      <c r="X10420" t="s">
        <v>31712</v>
      </c>
      <c r="Y10420" t="s">
        <v>386</v>
      </c>
      <c r="Z10420" t="s">
        <v>31713</v>
      </c>
      <c r="AA10420" t="s">
        <v>23416</v>
      </c>
      <c r="AB10420" t="s">
        <v>125</v>
      </c>
      <c r="AO10420" s="171"/>
      <c r="AP10420" s="171"/>
      <c r="AQ10420" s="171"/>
      <c r="AR10420" s="171"/>
    </row>
    <row r="10421" spans="24:44">
      <c r="X10421" t="s">
        <v>31714</v>
      </c>
      <c r="Y10421" t="s">
        <v>386</v>
      </c>
      <c r="Z10421" t="s">
        <v>31715</v>
      </c>
      <c r="AA10421" t="s">
        <v>30510</v>
      </c>
      <c r="AB10421" t="s">
        <v>125</v>
      </c>
      <c r="AO10421" s="171"/>
      <c r="AP10421" s="171"/>
      <c r="AQ10421" s="171"/>
      <c r="AR10421" s="171"/>
    </row>
    <row r="10422" spans="24:44">
      <c r="X10422" t="s">
        <v>31716</v>
      </c>
      <c r="Y10422" t="s">
        <v>386</v>
      </c>
      <c r="Z10422" t="s">
        <v>31717</v>
      </c>
      <c r="AA10422" t="s">
        <v>720</v>
      </c>
      <c r="AB10422" t="s">
        <v>10553</v>
      </c>
      <c r="AO10422" s="171"/>
      <c r="AP10422" s="171"/>
      <c r="AQ10422" s="171"/>
      <c r="AR10422" s="171"/>
    </row>
    <row r="10423" spans="24:44">
      <c r="X10423" t="s">
        <v>31718</v>
      </c>
      <c r="Y10423" t="s">
        <v>386</v>
      </c>
      <c r="Z10423" t="s">
        <v>31719</v>
      </c>
      <c r="AA10423" t="s">
        <v>793</v>
      </c>
      <c r="AB10423" t="s">
        <v>10553</v>
      </c>
      <c r="AO10423" s="171"/>
      <c r="AP10423" s="171"/>
      <c r="AQ10423" s="171"/>
      <c r="AR10423" s="171"/>
    </row>
    <row r="10424" spans="24:44">
      <c r="X10424" t="s">
        <v>4260</v>
      </c>
      <c r="Y10424" t="s">
        <v>386</v>
      </c>
      <c r="Z10424" t="s">
        <v>31720</v>
      </c>
      <c r="AA10424" t="s">
        <v>23416</v>
      </c>
      <c r="AB10424" t="s">
        <v>125</v>
      </c>
      <c r="AO10424" s="171"/>
      <c r="AP10424" s="171"/>
      <c r="AQ10424" s="171"/>
      <c r="AR10424" s="171"/>
    </row>
    <row r="10425" spans="24:44">
      <c r="X10425" t="s">
        <v>31721</v>
      </c>
      <c r="Y10425" t="s">
        <v>386</v>
      </c>
      <c r="Z10425" t="s">
        <v>31722</v>
      </c>
      <c r="AA10425" t="s">
        <v>676</v>
      </c>
      <c r="AB10425" t="s">
        <v>27865</v>
      </c>
      <c r="AO10425" s="171"/>
      <c r="AP10425" s="171"/>
      <c r="AQ10425" s="171"/>
      <c r="AR10425" s="171"/>
    </row>
    <row r="10426" spans="24:44">
      <c r="X10426" t="s">
        <v>31723</v>
      </c>
      <c r="Y10426" t="s">
        <v>386</v>
      </c>
      <c r="Z10426" t="s">
        <v>31724</v>
      </c>
      <c r="AA10426" t="s">
        <v>30510</v>
      </c>
      <c r="AB10426" t="s">
        <v>125</v>
      </c>
      <c r="AO10426" s="171"/>
      <c r="AP10426" s="171"/>
      <c r="AQ10426" s="171"/>
      <c r="AR10426" s="171"/>
    </row>
    <row r="10427" spans="24:44">
      <c r="X10427" t="s">
        <v>31725</v>
      </c>
      <c r="Y10427" t="s">
        <v>386</v>
      </c>
      <c r="Z10427" t="s">
        <v>31726</v>
      </c>
      <c r="AA10427" t="s">
        <v>30510</v>
      </c>
      <c r="AB10427" t="s">
        <v>125</v>
      </c>
      <c r="AO10427" s="171"/>
      <c r="AP10427" s="171"/>
      <c r="AQ10427" s="171"/>
      <c r="AR10427" s="171"/>
    </row>
    <row r="10428" spans="24:44">
      <c r="X10428" t="s">
        <v>31727</v>
      </c>
      <c r="Y10428" t="s">
        <v>386</v>
      </c>
      <c r="Z10428" t="s">
        <v>31728</v>
      </c>
      <c r="AA10428" t="s">
        <v>30510</v>
      </c>
      <c r="AB10428" t="s">
        <v>125</v>
      </c>
      <c r="AO10428" s="171"/>
      <c r="AP10428" s="171"/>
      <c r="AQ10428" s="171"/>
      <c r="AR10428" s="171"/>
    </row>
    <row r="10429" spans="24:44">
      <c r="X10429" t="s">
        <v>2335</v>
      </c>
      <c r="Y10429" t="s">
        <v>386</v>
      </c>
      <c r="Z10429" t="s">
        <v>31729</v>
      </c>
      <c r="AA10429" t="s">
        <v>836</v>
      </c>
      <c r="AB10429" t="s">
        <v>10553</v>
      </c>
      <c r="AO10429" s="171"/>
      <c r="AP10429" s="171"/>
      <c r="AQ10429" s="171"/>
      <c r="AR10429" s="171"/>
    </row>
    <row r="10430" spans="24:44">
      <c r="X10430" t="s">
        <v>1200</v>
      </c>
      <c r="Y10430" t="s">
        <v>386</v>
      </c>
      <c r="Z10430" t="s">
        <v>31730</v>
      </c>
      <c r="AA10430" t="s">
        <v>22437</v>
      </c>
      <c r="AB10430" t="s">
        <v>125</v>
      </c>
      <c r="AO10430" s="171"/>
      <c r="AP10430" s="171"/>
      <c r="AQ10430" s="171"/>
      <c r="AR10430" s="171"/>
    </row>
    <row r="10431" spans="24:44">
      <c r="X10431" t="s">
        <v>1209</v>
      </c>
      <c r="Y10431" t="s">
        <v>386</v>
      </c>
      <c r="Z10431" t="s">
        <v>31731</v>
      </c>
      <c r="AA10431" t="s">
        <v>22398</v>
      </c>
      <c r="AB10431" t="s">
        <v>125</v>
      </c>
      <c r="AO10431" s="171"/>
      <c r="AP10431" s="171"/>
      <c r="AQ10431" s="171"/>
      <c r="AR10431" s="171"/>
    </row>
    <row r="10432" spans="24:44">
      <c r="X10432" t="s">
        <v>1218</v>
      </c>
      <c r="Y10432" t="s">
        <v>386</v>
      </c>
      <c r="Z10432" t="s">
        <v>31732</v>
      </c>
      <c r="AA10432" t="s">
        <v>22437</v>
      </c>
      <c r="AB10432" t="s">
        <v>125</v>
      </c>
      <c r="AO10432" s="171"/>
      <c r="AP10432" s="171"/>
      <c r="AQ10432" s="171"/>
      <c r="AR10432" s="171"/>
    </row>
    <row r="10433" spans="24:44">
      <c r="X10433" t="s">
        <v>1227</v>
      </c>
      <c r="Y10433" t="s">
        <v>386</v>
      </c>
      <c r="Z10433" t="s">
        <v>31733</v>
      </c>
      <c r="AA10433" t="s">
        <v>22398</v>
      </c>
      <c r="AB10433" t="s">
        <v>125</v>
      </c>
      <c r="AO10433" s="171"/>
      <c r="AP10433" s="171"/>
      <c r="AQ10433" s="171"/>
      <c r="AR10433" s="171"/>
    </row>
    <row r="10434" spans="24:44">
      <c r="X10434" t="s">
        <v>4814</v>
      </c>
      <c r="Y10434" t="s">
        <v>386</v>
      </c>
      <c r="Z10434" t="s">
        <v>31734</v>
      </c>
      <c r="AA10434" t="s">
        <v>793</v>
      </c>
      <c r="AB10434" t="s">
        <v>10553</v>
      </c>
      <c r="AO10434" s="171"/>
      <c r="AP10434" s="171"/>
      <c r="AQ10434" s="171"/>
      <c r="AR10434" s="171"/>
    </row>
    <row r="10435" spans="24:44">
      <c r="X10435" t="s">
        <v>31735</v>
      </c>
      <c r="Y10435" t="s">
        <v>386</v>
      </c>
      <c r="Z10435" t="s">
        <v>31736</v>
      </c>
      <c r="AA10435" t="s">
        <v>31737</v>
      </c>
      <c r="AB10435" t="s">
        <v>125</v>
      </c>
      <c r="AO10435" s="171"/>
      <c r="AP10435" s="171"/>
      <c r="AQ10435" s="171"/>
      <c r="AR10435" s="171"/>
    </row>
    <row r="10436" spans="24:44">
      <c r="X10436" t="s">
        <v>2339</v>
      </c>
      <c r="Y10436" t="s">
        <v>386</v>
      </c>
      <c r="Z10436" t="s">
        <v>31738</v>
      </c>
      <c r="AA10436" t="s">
        <v>676</v>
      </c>
      <c r="AB10436" t="s">
        <v>27865</v>
      </c>
      <c r="AO10436" s="171"/>
      <c r="AP10436" s="171"/>
      <c r="AQ10436" s="171"/>
      <c r="AR10436" s="171"/>
    </row>
    <row r="10437" spans="24:44">
      <c r="X10437" t="s">
        <v>4818</v>
      </c>
      <c r="Y10437" t="s">
        <v>386</v>
      </c>
      <c r="Z10437" t="s">
        <v>31739</v>
      </c>
      <c r="AA10437" t="s">
        <v>23806</v>
      </c>
      <c r="AB10437" t="s">
        <v>5354</v>
      </c>
      <c r="AO10437" s="171"/>
      <c r="AP10437" s="171"/>
      <c r="AQ10437" s="171"/>
      <c r="AR10437" s="171"/>
    </row>
    <row r="10438" spans="24:44">
      <c r="X10438" t="s">
        <v>31740</v>
      </c>
      <c r="Y10438" t="s">
        <v>389</v>
      </c>
      <c r="Z10438" t="s">
        <v>31741</v>
      </c>
      <c r="AA10438" t="s">
        <v>31041</v>
      </c>
      <c r="AB10438" t="s">
        <v>5354</v>
      </c>
      <c r="AO10438" s="171"/>
      <c r="AP10438" s="171"/>
      <c r="AQ10438" s="171"/>
      <c r="AR10438" s="171"/>
    </row>
    <row r="10439" spans="24:44">
      <c r="X10439" t="s">
        <v>31742</v>
      </c>
      <c r="Y10439" t="s">
        <v>386</v>
      </c>
      <c r="Z10439" t="s">
        <v>31743</v>
      </c>
      <c r="AA10439" t="s">
        <v>25180</v>
      </c>
      <c r="AB10439" t="s">
        <v>5354</v>
      </c>
      <c r="AO10439" s="171"/>
      <c r="AP10439" s="171"/>
      <c r="AQ10439" s="171"/>
      <c r="AR10439" s="171"/>
    </row>
    <row r="10440" spans="24:44">
      <c r="X10440" t="s">
        <v>31744</v>
      </c>
      <c r="Y10440" t="s">
        <v>386</v>
      </c>
      <c r="Z10440" t="s">
        <v>31745</v>
      </c>
      <c r="AA10440" t="s">
        <v>25180</v>
      </c>
      <c r="AB10440" t="s">
        <v>5354</v>
      </c>
      <c r="AO10440" s="171"/>
      <c r="AP10440" s="171"/>
      <c r="AQ10440" s="171"/>
      <c r="AR10440" s="171"/>
    </row>
    <row r="10441" spans="24:44">
      <c r="X10441" t="s">
        <v>31746</v>
      </c>
      <c r="Y10441" t="s">
        <v>386</v>
      </c>
      <c r="Z10441" t="s">
        <v>31747</v>
      </c>
      <c r="AA10441" t="s">
        <v>25180</v>
      </c>
      <c r="AB10441" t="s">
        <v>5354</v>
      </c>
      <c r="AO10441" s="171"/>
      <c r="AP10441" s="171"/>
      <c r="AQ10441" s="171"/>
      <c r="AR10441" s="171"/>
    </row>
    <row r="10442" spans="24:44">
      <c r="X10442" t="s">
        <v>31748</v>
      </c>
      <c r="Y10442" t="s">
        <v>389</v>
      </c>
      <c r="Z10442" t="s">
        <v>31749</v>
      </c>
      <c r="AA10442" t="s">
        <v>23806</v>
      </c>
      <c r="AB10442" t="s">
        <v>5354</v>
      </c>
      <c r="AO10442" s="171"/>
      <c r="AP10442" s="171"/>
      <c r="AQ10442" s="171"/>
      <c r="AR10442" s="171"/>
    </row>
    <row r="10443" spans="24:44">
      <c r="X10443" t="s">
        <v>31750</v>
      </c>
      <c r="Y10443" t="s">
        <v>389</v>
      </c>
      <c r="Z10443" t="s">
        <v>31751</v>
      </c>
      <c r="AA10443" t="s">
        <v>23806</v>
      </c>
      <c r="AB10443" t="s">
        <v>5354</v>
      </c>
      <c r="AO10443" s="171"/>
      <c r="AP10443" s="171"/>
      <c r="AQ10443" s="171"/>
      <c r="AR10443" s="171"/>
    </row>
    <row r="10444" spans="24:44">
      <c r="X10444" t="s">
        <v>31752</v>
      </c>
      <c r="Y10444" t="s">
        <v>386</v>
      </c>
      <c r="Z10444" t="s">
        <v>31753</v>
      </c>
      <c r="AA10444" t="s">
        <v>25180</v>
      </c>
      <c r="AB10444" t="s">
        <v>5354</v>
      </c>
      <c r="AO10444" s="171"/>
      <c r="AP10444" s="171"/>
      <c r="AQ10444" s="171"/>
      <c r="AR10444" s="171"/>
    </row>
    <row r="10445" spans="24:44">
      <c r="X10445" t="s">
        <v>31754</v>
      </c>
      <c r="Y10445" t="s">
        <v>386</v>
      </c>
      <c r="Z10445" t="s">
        <v>31755</v>
      </c>
      <c r="AA10445" t="s">
        <v>23806</v>
      </c>
      <c r="AB10445" t="s">
        <v>5354</v>
      </c>
      <c r="AO10445" s="171"/>
      <c r="AP10445" s="171"/>
      <c r="AQ10445" s="171"/>
      <c r="AR10445" s="171"/>
    </row>
    <row r="10446" spans="24:44">
      <c r="X10446" t="s">
        <v>31756</v>
      </c>
      <c r="Y10446" t="s">
        <v>386</v>
      </c>
      <c r="Z10446" t="s">
        <v>31757</v>
      </c>
      <c r="AA10446" t="s">
        <v>25180</v>
      </c>
      <c r="AB10446" t="s">
        <v>5354</v>
      </c>
      <c r="AO10446" s="171"/>
      <c r="AP10446" s="171"/>
      <c r="AQ10446" s="171"/>
      <c r="AR10446" s="171"/>
    </row>
    <row r="10447" spans="24:44">
      <c r="X10447" t="s">
        <v>31758</v>
      </c>
      <c r="Y10447" t="s">
        <v>386</v>
      </c>
      <c r="Z10447" t="s">
        <v>31759</v>
      </c>
      <c r="AA10447" t="s">
        <v>25180</v>
      </c>
      <c r="AB10447" t="s">
        <v>5354</v>
      </c>
      <c r="AO10447" s="171"/>
      <c r="AP10447" s="171"/>
      <c r="AQ10447" s="171"/>
      <c r="AR10447" s="171"/>
    </row>
    <row r="10448" spans="24:44">
      <c r="X10448" t="s">
        <v>31760</v>
      </c>
      <c r="Y10448" t="s">
        <v>386</v>
      </c>
      <c r="Z10448" t="s">
        <v>31761</v>
      </c>
      <c r="AA10448" t="s">
        <v>25180</v>
      </c>
      <c r="AB10448" t="s">
        <v>5354</v>
      </c>
      <c r="AO10448" s="171"/>
      <c r="AP10448" s="171"/>
      <c r="AQ10448" s="171"/>
      <c r="AR10448" s="171"/>
    </row>
    <row r="10449" spans="24:44">
      <c r="X10449" t="s">
        <v>31762</v>
      </c>
      <c r="Y10449" t="s">
        <v>386</v>
      </c>
      <c r="Z10449" t="s">
        <v>31763</v>
      </c>
      <c r="AA10449" t="s">
        <v>25180</v>
      </c>
      <c r="AB10449" t="s">
        <v>5354</v>
      </c>
      <c r="AO10449" s="171"/>
      <c r="AP10449" s="171"/>
      <c r="AQ10449" s="171"/>
      <c r="AR10449" s="171"/>
    </row>
    <row r="10450" spans="24:44">
      <c r="X10450" t="s">
        <v>31764</v>
      </c>
      <c r="Y10450" t="s">
        <v>386</v>
      </c>
      <c r="Z10450" t="s">
        <v>31765</v>
      </c>
      <c r="AA10450" t="s">
        <v>857</v>
      </c>
      <c r="AB10450" t="s">
        <v>29514</v>
      </c>
      <c r="AO10450" s="171"/>
      <c r="AP10450" s="171"/>
      <c r="AQ10450" s="171"/>
      <c r="AR10450" s="171"/>
    </row>
    <row r="10451" spans="24:44">
      <c r="X10451" t="s">
        <v>3428</v>
      </c>
      <c r="Y10451" t="s">
        <v>386</v>
      </c>
      <c r="Z10451" t="s">
        <v>31766</v>
      </c>
      <c r="AA10451" t="s">
        <v>836</v>
      </c>
      <c r="AB10451" t="s">
        <v>10553</v>
      </c>
      <c r="AO10451" s="171"/>
      <c r="AP10451" s="171"/>
      <c r="AQ10451" s="171"/>
      <c r="AR10451" s="171"/>
    </row>
    <row r="10452" spans="24:44">
      <c r="X10452" t="s">
        <v>31767</v>
      </c>
      <c r="Y10452" t="s">
        <v>386</v>
      </c>
      <c r="Z10452" t="s">
        <v>31768</v>
      </c>
      <c r="AA10452" t="s">
        <v>30494</v>
      </c>
      <c r="AB10452" t="s">
        <v>5354</v>
      </c>
      <c r="AO10452" s="171"/>
      <c r="AP10452" s="171"/>
      <c r="AQ10452" s="171"/>
      <c r="AR10452" s="171"/>
    </row>
    <row r="10453" spans="24:44">
      <c r="X10453" t="s">
        <v>31769</v>
      </c>
      <c r="Y10453" t="s">
        <v>386</v>
      </c>
      <c r="Z10453" t="s">
        <v>31770</v>
      </c>
      <c r="AA10453" t="s">
        <v>30494</v>
      </c>
      <c r="AB10453" t="s">
        <v>5354</v>
      </c>
      <c r="AO10453" s="171"/>
      <c r="AP10453" s="171"/>
      <c r="AQ10453" s="171"/>
      <c r="AR10453" s="171"/>
    </row>
    <row r="10454" spans="24:44">
      <c r="X10454" t="s">
        <v>31771</v>
      </c>
      <c r="Y10454" t="s">
        <v>386</v>
      </c>
      <c r="Z10454" t="s">
        <v>5588</v>
      </c>
      <c r="AA10454" t="s">
        <v>30513</v>
      </c>
      <c r="AB10454" t="s">
        <v>125</v>
      </c>
      <c r="AO10454" s="171"/>
      <c r="AP10454" s="171"/>
      <c r="AQ10454" s="171"/>
      <c r="AR10454" s="171"/>
    </row>
    <row r="10455" spans="24:44">
      <c r="X10455" t="s">
        <v>31772</v>
      </c>
      <c r="Y10455" t="s">
        <v>389</v>
      </c>
      <c r="Z10455" t="s">
        <v>31773</v>
      </c>
      <c r="AA10455" t="s">
        <v>30494</v>
      </c>
      <c r="AB10455" t="s">
        <v>5354</v>
      </c>
      <c r="AO10455" s="171"/>
      <c r="AP10455" s="171"/>
      <c r="AQ10455" s="171"/>
      <c r="AR10455" s="171"/>
    </row>
    <row r="10456" spans="24:44">
      <c r="X10456" t="s">
        <v>3432</v>
      </c>
      <c r="Y10456" t="s">
        <v>386</v>
      </c>
      <c r="Z10456" t="s">
        <v>31774</v>
      </c>
      <c r="AA10456" t="s">
        <v>762</v>
      </c>
      <c r="AB10456" t="s">
        <v>27031</v>
      </c>
      <c r="AO10456" s="171"/>
      <c r="AP10456" s="171"/>
      <c r="AQ10456" s="171"/>
      <c r="AR10456" s="171"/>
    </row>
    <row r="10457" spans="24:44">
      <c r="X10457" t="s">
        <v>31775</v>
      </c>
      <c r="Y10457" t="s">
        <v>386</v>
      </c>
      <c r="Z10457" t="s">
        <v>31776</v>
      </c>
      <c r="AA10457" t="s">
        <v>30494</v>
      </c>
      <c r="AB10457" t="s">
        <v>5354</v>
      </c>
      <c r="AO10457" s="171"/>
      <c r="AP10457" s="171"/>
      <c r="AQ10457" s="171"/>
      <c r="AR10457" s="171"/>
    </row>
    <row r="10458" spans="24:44">
      <c r="X10458" t="s">
        <v>31777</v>
      </c>
      <c r="Y10458" t="s">
        <v>386</v>
      </c>
      <c r="Z10458" t="s">
        <v>31778</v>
      </c>
      <c r="AA10458" t="s">
        <v>836</v>
      </c>
      <c r="AB10458" t="s">
        <v>10553</v>
      </c>
      <c r="AO10458" s="171"/>
      <c r="AP10458" s="171"/>
      <c r="AQ10458" s="171"/>
      <c r="AR10458" s="171"/>
    </row>
    <row r="10459" spans="24:44">
      <c r="X10459" t="s">
        <v>31779</v>
      </c>
      <c r="Y10459" t="s">
        <v>386</v>
      </c>
      <c r="Z10459" t="s">
        <v>31780</v>
      </c>
      <c r="AA10459" t="s">
        <v>781</v>
      </c>
      <c r="AB10459" t="s">
        <v>10553</v>
      </c>
      <c r="AO10459" s="171"/>
      <c r="AP10459" s="171"/>
      <c r="AQ10459" s="171"/>
      <c r="AR10459" s="171"/>
    </row>
    <row r="10460" spans="24:44">
      <c r="X10460" t="s">
        <v>31781</v>
      </c>
      <c r="Y10460" t="s">
        <v>386</v>
      </c>
      <c r="Z10460" t="s">
        <v>31782</v>
      </c>
      <c r="AA10460" t="s">
        <v>28915</v>
      </c>
      <c r="AB10460" t="s">
        <v>22504</v>
      </c>
      <c r="AO10460" s="171"/>
      <c r="AP10460" s="171"/>
      <c r="AQ10460" s="171"/>
      <c r="AR10460" s="171"/>
    </row>
    <row r="10461" spans="24:44">
      <c r="X10461" t="s">
        <v>31783</v>
      </c>
      <c r="Y10461" t="s">
        <v>386</v>
      </c>
      <c r="Z10461" t="s">
        <v>31784</v>
      </c>
      <c r="AA10461" t="s">
        <v>997</v>
      </c>
      <c r="AB10461" t="s">
        <v>10553</v>
      </c>
      <c r="AO10461" s="171"/>
      <c r="AP10461" s="171"/>
      <c r="AQ10461" s="171"/>
      <c r="AR10461" s="171"/>
    </row>
    <row r="10462" spans="24:44">
      <c r="X10462" t="s">
        <v>31785</v>
      </c>
      <c r="Y10462" t="s">
        <v>386</v>
      </c>
      <c r="Z10462" t="s">
        <v>31786</v>
      </c>
      <c r="AA10462" t="s">
        <v>25180</v>
      </c>
      <c r="AB10462" t="s">
        <v>5354</v>
      </c>
      <c r="AO10462" s="171"/>
      <c r="AP10462" s="171"/>
      <c r="AQ10462" s="171"/>
      <c r="AR10462" s="171"/>
    </row>
    <row r="10463" spans="24:44">
      <c r="X10463" t="s">
        <v>31787</v>
      </c>
      <c r="Y10463" t="s">
        <v>386</v>
      </c>
      <c r="Z10463" t="s">
        <v>31788</v>
      </c>
      <c r="AA10463" t="s">
        <v>23416</v>
      </c>
      <c r="AB10463" t="s">
        <v>125</v>
      </c>
      <c r="AO10463" s="171"/>
      <c r="AP10463" s="171"/>
      <c r="AQ10463" s="171"/>
      <c r="AR10463" s="171"/>
    </row>
    <row r="10464" spans="24:44">
      <c r="X10464" t="s">
        <v>907</v>
      </c>
      <c r="Y10464" t="s">
        <v>386</v>
      </c>
      <c r="Z10464" t="s">
        <v>31789</v>
      </c>
      <c r="AA10464" t="s">
        <v>25180</v>
      </c>
      <c r="AB10464" t="s">
        <v>5354</v>
      </c>
      <c r="AO10464" s="171"/>
      <c r="AP10464" s="171"/>
      <c r="AQ10464" s="171"/>
      <c r="AR10464" s="171"/>
    </row>
    <row r="10465" spans="24:44">
      <c r="X10465" t="s">
        <v>5997</v>
      </c>
      <c r="Y10465" t="s">
        <v>386</v>
      </c>
      <c r="Z10465" t="s">
        <v>31790</v>
      </c>
      <c r="AA10465" t="s">
        <v>23806</v>
      </c>
      <c r="AB10465" t="s">
        <v>5354</v>
      </c>
      <c r="AO10465" s="171"/>
      <c r="AP10465" s="171"/>
      <c r="AQ10465" s="171"/>
      <c r="AR10465" s="171"/>
    </row>
    <row r="10466" spans="24:44">
      <c r="X10466" t="s">
        <v>31791</v>
      </c>
      <c r="Y10466" t="s">
        <v>389</v>
      </c>
      <c r="Z10466" t="s">
        <v>31792</v>
      </c>
      <c r="AA10466" t="s">
        <v>25180</v>
      </c>
      <c r="AB10466" t="s">
        <v>5354</v>
      </c>
      <c r="AO10466" s="171"/>
      <c r="AP10466" s="171"/>
      <c r="AQ10466" s="171"/>
      <c r="AR10466" s="171"/>
    </row>
    <row r="10467" spans="24:44">
      <c r="X10467" t="s">
        <v>31793</v>
      </c>
      <c r="Y10467" t="s">
        <v>389</v>
      </c>
      <c r="Z10467" t="s">
        <v>31794</v>
      </c>
      <c r="AA10467" t="s">
        <v>30572</v>
      </c>
      <c r="AB10467" t="s">
        <v>5354</v>
      </c>
      <c r="AO10467" s="171"/>
      <c r="AP10467" s="171"/>
      <c r="AQ10467" s="171"/>
      <c r="AR10467" s="171"/>
    </row>
    <row r="10468" spans="24:44">
      <c r="X10468" t="s">
        <v>31795</v>
      </c>
      <c r="Y10468" t="s">
        <v>386</v>
      </c>
      <c r="Z10468" t="s">
        <v>31506</v>
      </c>
      <c r="AA10468" t="s">
        <v>25180</v>
      </c>
      <c r="AB10468" t="s">
        <v>5354</v>
      </c>
      <c r="AO10468" s="171"/>
      <c r="AP10468" s="171"/>
      <c r="AQ10468" s="171"/>
      <c r="AR10468" s="171"/>
    </row>
    <row r="10469" spans="24:44">
      <c r="X10469" t="s">
        <v>31796</v>
      </c>
      <c r="Y10469" t="s">
        <v>389</v>
      </c>
      <c r="Z10469" t="s">
        <v>31623</v>
      </c>
      <c r="AA10469" t="s">
        <v>25180</v>
      </c>
      <c r="AB10469" t="s">
        <v>5354</v>
      </c>
      <c r="AO10469" s="171"/>
      <c r="AP10469" s="171"/>
      <c r="AQ10469" s="171"/>
      <c r="AR10469" s="171"/>
    </row>
    <row r="10470" spans="24:44">
      <c r="X10470" t="s">
        <v>31797</v>
      </c>
      <c r="Y10470" t="s">
        <v>389</v>
      </c>
      <c r="Z10470" t="s">
        <v>31741</v>
      </c>
      <c r="AA10470" t="s">
        <v>25180</v>
      </c>
      <c r="AB10470" t="s">
        <v>5354</v>
      </c>
      <c r="AO10470" s="171"/>
      <c r="AP10470" s="171"/>
      <c r="AQ10470" s="171"/>
      <c r="AR10470" s="171"/>
    </row>
    <row r="10471" spans="24:44">
      <c r="X10471" t="s">
        <v>31798</v>
      </c>
      <c r="Y10471" t="s">
        <v>389</v>
      </c>
      <c r="Z10471" t="s">
        <v>31799</v>
      </c>
      <c r="AA10471" t="s">
        <v>25180</v>
      </c>
      <c r="AB10471" t="s">
        <v>5354</v>
      </c>
      <c r="AO10471" s="171"/>
      <c r="AP10471" s="171"/>
      <c r="AQ10471" s="171"/>
      <c r="AR10471" s="171"/>
    </row>
    <row r="10472" spans="24:44">
      <c r="X10472" t="s">
        <v>31800</v>
      </c>
      <c r="Y10472" t="s">
        <v>389</v>
      </c>
      <c r="Z10472" t="s">
        <v>31801</v>
      </c>
      <c r="AA10472" t="s">
        <v>25180</v>
      </c>
      <c r="AB10472" t="s">
        <v>5354</v>
      </c>
      <c r="AO10472" s="171"/>
      <c r="AP10472" s="171"/>
      <c r="AQ10472" s="171"/>
      <c r="AR10472" s="171"/>
    </row>
    <row r="10473" spans="24:44">
      <c r="X10473" t="s">
        <v>31802</v>
      </c>
      <c r="Y10473" t="s">
        <v>389</v>
      </c>
      <c r="Z10473" t="s">
        <v>31803</v>
      </c>
      <c r="AA10473" t="s">
        <v>25180</v>
      </c>
      <c r="AB10473" t="s">
        <v>5354</v>
      </c>
      <c r="AO10473" s="171"/>
      <c r="AP10473" s="171"/>
      <c r="AQ10473" s="171"/>
      <c r="AR10473" s="171"/>
    </row>
    <row r="10474" spans="24:44">
      <c r="X10474" t="s">
        <v>31804</v>
      </c>
      <c r="Y10474" t="s">
        <v>389</v>
      </c>
      <c r="Z10474" t="s">
        <v>31805</v>
      </c>
      <c r="AA10474" t="s">
        <v>25180</v>
      </c>
      <c r="AB10474" t="s">
        <v>5354</v>
      </c>
      <c r="AO10474" s="171"/>
      <c r="AP10474" s="171"/>
      <c r="AQ10474" s="171"/>
      <c r="AR10474" s="171"/>
    </row>
    <row r="10475" spans="24:44">
      <c r="X10475" t="s">
        <v>31806</v>
      </c>
      <c r="Y10475" t="s">
        <v>389</v>
      </c>
      <c r="Z10475" t="s">
        <v>31807</v>
      </c>
      <c r="AA10475" t="s">
        <v>25180</v>
      </c>
      <c r="AB10475" t="s">
        <v>5354</v>
      </c>
      <c r="AO10475" s="171"/>
      <c r="AP10475" s="171"/>
      <c r="AQ10475" s="171"/>
      <c r="AR10475" s="171"/>
    </row>
    <row r="10476" spans="24:44">
      <c r="X10476" t="s">
        <v>31808</v>
      </c>
      <c r="Y10476" t="s">
        <v>389</v>
      </c>
      <c r="Z10476" t="s">
        <v>31809</v>
      </c>
      <c r="AA10476" t="s">
        <v>25180</v>
      </c>
      <c r="AB10476" t="s">
        <v>5354</v>
      </c>
      <c r="AO10476" s="171"/>
      <c r="AP10476" s="171"/>
      <c r="AQ10476" s="171"/>
      <c r="AR10476" s="171"/>
    </row>
    <row r="10477" spans="24:44">
      <c r="X10477" t="s">
        <v>31810</v>
      </c>
      <c r="Y10477" t="s">
        <v>389</v>
      </c>
      <c r="Z10477" t="s">
        <v>31811</v>
      </c>
      <c r="AA10477" t="s">
        <v>25180</v>
      </c>
      <c r="AB10477" t="s">
        <v>5354</v>
      </c>
      <c r="AO10477" s="171"/>
      <c r="AP10477" s="171"/>
      <c r="AQ10477" s="171"/>
      <c r="AR10477" s="171"/>
    </row>
    <row r="10478" spans="24:44">
      <c r="X10478" t="s">
        <v>31812</v>
      </c>
      <c r="Y10478" t="s">
        <v>389</v>
      </c>
      <c r="Z10478" t="s">
        <v>31813</v>
      </c>
      <c r="AA10478" t="s">
        <v>25180</v>
      </c>
      <c r="AB10478" t="s">
        <v>5354</v>
      </c>
      <c r="AO10478" s="171"/>
      <c r="AP10478" s="171"/>
      <c r="AQ10478" s="171"/>
      <c r="AR10478" s="171"/>
    </row>
    <row r="10479" spans="24:44">
      <c r="X10479" t="s">
        <v>31814</v>
      </c>
      <c r="Y10479" t="s">
        <v>386</v>
      </c>
      <c r="Z10479" t="s">
        <v>31815</v>
      </c>
      <c r="AA10479" t="s">
        <v>25180</v>
      </c>
      <c r="AB10479" t="s">
        <v>5354</v>
      </c>
      <c r="AO10479" s="171"/>
      <c r="AP10479" s="171"/>
      <c r="AQ10479" s="171"/>
      <c r="AR10479" s="171"/>
    </row>
    <row r="10480" spans="24:44">
      <c r="X10480" t="s">
        <v>31816</v>
      </c>
      <c r="Y10480" t="s">
        <v>386</v>
      </c>
      <c r="Z10480" t="s">
        <v>31817</v>
      </c>
      <c r="AA10480" t="s">
        <v>23416</v>
      </c>
      <c r="AB10480" t="s">
        <v>125</v>
      </c>
      <c r="AO10480" s="171"/>
      <c r="AP10480" s="171"/>
      <c r="AQ10480" s="171"/>
      <c r="AR10480" s="171"/>
    </row>
    <row r="10481" spans="24:44">
      <c r="X10481" t="s">
        <v>31818</v>
      </c>
      <c r="Y10481" t="s">
        <v>389</v>
      </c>
      <c r="Z10481" t="s">
        <v>31819</v>
      </c>
      <c r="AA10481" t="s">
        <v>22398</v>
      </c>
      <c r="AB10481" t="s">
        <v>125</v>
      </c>
      <c r="AO10481" s="171"/>
      <c r="AP10481" s="171"/>
      <c r="AQ10481" s="171"/>
      <c r="AR10481" s="171"/>
    </row>
    <row r="10482" spans="24:44">
      <c r="X10482" t="s">
        <v>31820</v>
      </c>
      <c r="Y10482" t="s">
        <v>389</v>
      </c>
      <c r="Z10482" t="s">
        <v>31821</v>
      </c>
      <c r="AA10482" t="s">
        <v>22398</v>
      </c>
      <c r="AB10482" t="s">
        <v>125</v>
      </c>
      <c r="AO10482" s="171"/>
      <c r="AP10482" s="171"/>
      <c r="AQ10482" s="171"/>
      <c r="AR10482" s="171"/>
    </row>
    <row r="10483" spans="24:44">
      <c r="X10483" t="s">
        <v>31822</v>
      </c>
      <c r="Y10483" t="s">
        <v>389</v>
      </c>
      <c r="Z10483" t="s">
        <v>31052</v>
      </c>
      <c r="AA10483" t="s">
        <v>22398</v>
      </c>
      <c r="AB10483" t="s">
        <v>125</v>
      </c>
      <c r="AO10483" s="171"/>
      <c r="AP10483" s="171"/>
      <c r="AQ10483" s="171"/>
      <c r="AR10483" s="171"/>
    </row>
    <row r="10484" spans="24:44">
      <c r="X10484" t="s">
        <v>31823</v>
      </c>
      <c r="Y10484" t="s">
        <v>389</v>
      </c>
      <c r="Z10484" t="s">
        <v>31824</v>
      </c>
      <c r="AA10484" t="s">
        <v>22398</v>
      </c>
      <c r="AB10484" t="s">
        <v>125</v>
      </c>
      <c r="AO10484" s="171"/>
      <c r="AP10484" s="171"/>
      <c r="AQ10484" s="171"/>
      <c r="AR10484" s="171"/>
    </row>
    <row r="10485" spans="24:44">
      <c r="X10485" t="s">
        <v>31825</v>
      </c>
      <c r="Y10485" t="s">
        <v>389</v>
      </c>
      <c r="Z10485" t="s">
        <v>31826</v>
      </c>
      <c r="AA10485" t="s">
        <v>22398</v>
      </c>
      <c r="AB10485" t="s">
        <v>125</v>
      </c>
      <c r="AO10485" s="171"/>
      <c r="AP10485" s="171"/>
      <c r="AQ10485" s="171"/>
      <c r="AR10485" s="171"/>
    </row>
    <row r="10486" spans="24:44">
      <c r="X10486" t="s">
        <v>31827</v>
      </c>
      <c r="Y10486" t="s">
        <v>389</v>
      </c>
      <c r="Z10486" t="s">
        <v>31828</v>
      </c>
      <c r="AA10486" t="s">
        <v>22398</v>
      </c>
      <c r="AB10486" t="s">
        <v>125</v>
      </c>
      <c r="AO10486" s="171"/>
      <c r="AP10486" s="171"/>
      <c r="AQ10486" s="171"/>
      <c r="AR10486" s="171"/>
    </row>
    <row r="10487" spans="24:44">
      <c r="X10487" t="s">
        <v>31829</v>
      </c>
      <c r="Y10487" t="s">
        <v>389</v>
      </c>
      <c r="Z10487" t="s">
        <v>31830</v>
      </c>
      <c r="AA10487" t="s">
        <v>22398</v>
      </c>
      <c r="AB10487" t="s">
        <v>125</v>
      </c>
      <c r="AO10487" s="171"/>
      <c r="AP10487" s="171"/>
      <c r="AQ10487" s="171"/>
      <c r="AR10487" s="171"/>
    </row>
    <row r="10488" spans="24:44">
      <c r="X10488" t="s">
        <v>31831</v>
      </c>
      <c r="Y10488" t="s">
        <v>389</v>
      </c>
      <c r="Z10488" t="s">
        <v>31832</v>
      </c>
      <c r="AA10488" t="s">
        <v>22398</v>
      </c>
      <c r="AB10488" t="s">
        <v>125</v>
      </c>
      <c r="AO10488" s="171"/>
      <c r="AP10488" s="171"/>
      <c r="AQ10488" s="171"/>
      <c r="AR10488" s="171"/>
    </row>
    <row r="10489" spans="24:44">
      <c r="X10489" t="s">
        <v>31833</v>
      </c>
      <c r="Y10489" t="s">
        <v>389</v>
      </c>
      <c r="Z10489" t="s">
        <v>31834</v>
      </c>
      <c r="AA10489" t="s">
        <v>22398</v>
      </c>
      <c r="AB10489" t="s">
        <v>125</v>
      </c>
      <c r="AO10489" s="171"/>
      <c r="AP10489" s="171"/>
      <c r="AQ10489" s="171"/>
      <c r="AR10489" s="171"/>
    </row>
    <row r="10490" spans="24:44">
      <c r="X10490" t="s">
        <v>31835</v>
      </c>
      <c r="Y10490" t="s">
        <v>389</v>
      </c>
      <c r="Z10490" t="s">
        <v>31836</v>
      </c>
      <c r="AA10490" t="s">
        <v>22398</v>
      </c>
      <c r="AB10490" t="s">
        <v>125</v>
      </c>
      <c r="AO10490" s="171"/>
      <c r="AP10490" s="171"/>
      <c r="AQ10490" s="171"/>
      <c r="AR10490" s="171"/>
    </row>
    <row r="10491" spans="24:44">
      <c r="X10491" t="s">
        <v>31837</v>
      </c>
      <c r="Y10491" t="s">
        <v>389</v>
      </c>
      <c r="Z10491" t="s">
        <v>31838</v>
      </c>
      <c r="AA10491" t="s">
        <v>22398</v>
      </c>
      <c r="AB10491" t="s">
        <v>125</v>
      </c>
      <c r="AO10491" s="171"/>
      <c r="AP10491" s="171"/>
      <c r="AQ10491" s="171"/>
      <c r="AR10491" s="171"/>
    </row>
    <row r="10492" spans="24:44">
      <c r="X10492" t="s">
        <v>31839</v>
      </c>
      <c r="Y10492" t="s">
        <v>389</v>
      </c>
      <c r="Z10492" t="s">
        <v>31840</v>
      </c>
      <c r="AA10492" t="s">
        <v>22398</v>
      </c>
      <c r="AB10492" t="s">
        <v>125</v>
      </c>
      <c r="AO10492" s="171"/>
      <c r="AP10492" s="171"/>
      <c r="AQ10492" s="171"/>
      <c r="AR10492" s="171"/>
    </row>
    <row r="10493" spans="24:44">
      <c r="X10493" t="s">
        <v>31841</v>
      </c>
      <c r="Y10493" t="s">
        <v>389</v>
      </c>
      <c r="Z10493" t="s">
        <v>31842</v>
      </c>
      <c r="AA10493" t="s">
        <v>22398</v>
      </c>
      <c r="AB10493" t="s">
        <v>125</v>
      </c>
      <c r="AO10493" s="171"/>
      <c r="AP10493" s="171"/>
      <c r="AQ10493" s="171"/>
      <c r="AR10493" s="171"/>
    </row>
    <row r="10494" spans="24:44">
      <c r="X10494" t="s">
        <v>31843</v>
      </c>
      <c r="Y10494" t="s">
        <v>386</v>
      </c>
      <c r="Z10494" t="s">
        <v>31844</v>
      </c>
      <c r="AA10494" t="s">
        <v>30497</v>
      </c>
      <c r="AB10494" t="s">
        <v>10553</v>
      </c>
      <c r="AO10494" s="171"/>
      <c r="AP10494" s="171"/>
      <c r="AQ10494" s="171"/>
      <c r="AR10494" s="171"/>
    </row>
    <row r="10495" spans="24:44">
      <c r="X10495" t="s">
        <v>31845</v>
      </c>
      <c r="Y10495" t="s">
        <v>386</v>
      </c>
      <c r="Z10495" t="s">
        <v>31846</v>
      </c>
      <c r="AA10495" t="s">
        <v>30497</v>
      </c>
      <c r="AB10495" t="s">
        <v>10553</v>
      </c>
      <c r="AO10495" s="171"/>
      <c r="AP10495" s="171"/>
      <c r="AQ10495" s="171"/>
      <c r="AR10495" s="171"/>
    </row>
    <row r="10496" spans="24:44">
      <c r="X10496" t="s">
        <v>31847</v>
      </c>
      <c r="Y10496" t="s">
        <v>386</v>
      </c>
      <c r="Z10496" t="s">
        <v>31848</v>
      </c>
      <c r="AA10496" t="s">
        <v>30494</v>
      </c>
      <c r="AB10496" t="s">
        <v>5354</v>
      </c>
      <c r="AO10496" s="171"/>
      <c r="AP10496" s="171"/>
      <c r="AQ10496" s="171"/>
      <c r="AR10496" s="171"/>
    </row>
    <row r="10497" spans="24:44">
      <c r="X10497" t="s">
        <v>31849</v>
      </c>
      <c r="Y10497" t="s">
        <v>386</v>
      </c>
      <c r="Z10497" t="s">
        <v>31850</v>
      </c>
      <c r="AA10497" t="s">
        <v>30513</v>
      </c>
      <c r="AB10497" t="s">
        <v>125</v>
      </c>
      <c r="AO10497" s="171"/>
      <c r="AP10497" s="171"/>
      <c r="AQ10497" s="171"/>
      <c r="AR10497" s="171"/>
    </row>
    <row r="10498" spans="24:44">
      <c r="X10498" t="s">
        <v>31851</v>
      </c>
      <c r="Y10498" t="s">
        <v>386</v>
      </c>
      <c r="Z10498" t="s">
        <v>31852</v>
      </c>
      <c r="AA10498" t="s">
        <v>31584</v>
      </c>
      <c r="AB10498" t="s">
        <v>5361</v>
      </c>
      <c r="AO10498" s="171"/>
      <c r="AP10498" s="171"/>
      <c r="AQ10498" s="171"/>
      <c r="AR10498" s="171"/>
    </row>
    <row r="10499" spans="24:44">
      <c r="X10499" t="s">
        <v>31853</v>
      </c>
      <c r="Y10499" t="s">
        <v>386</v>
      </c>
      <c r="Z10499" t="s">
        <v>31854</v>
      </c>
      <c r="AA10499" t="s">
        <v>30494</v>
      </c>
      <c r="AB10499" t="s">
        <v>5354</v>
      </c>
      <c r="AO10499" s="171"/>
      <c r="AP10499" s="171"/>
      <c r="AQ10499" s="171"/>
      <c r="AR10499" s="171"/>
    </row>
    <row r="10500" spans="24:44">
      <c r="X10500" t="s">
        <v>31855</v>
      </c>
      <c r="Y10500" t="s">
        <v>386</v>
      </c>
      <c r="Z10500" t="s">
        <v>31856</v>
      </c>
      <c r="AA10500" t="s">
        <v>30513</v>
      </c>
      <c r="AB10500" t="s">
        <v>125</v>
      </c>
      <c r="AO10500" s="171"/>
      <c r="AP10500" s="171"/>
      <c r="AQ10500" s="171"/>
      <c r="AR10500" s="171"/>
    </row>
    <row r="10501" spans="24:44">
      <c r="X10501" t="s">
        <v>31857</v>
      </c>
      <c r="Y10501" t="s">
        <v>386</v>
      </c>
      <c r="Z10501" t="s">
        <v>31858</v>
      </c>
      <c r="AA10501" t="s">
        <v>31584</v>
      </c>
      <c r="AB10501" t="s">
        <v>5361</v>
      </c>
      <c r="AO10501" s="171"/>
      <c r="AP10501" s="171"/>
      <c r="AQ10501" s="171"/>
      <c r="AR10501" s="171"/>
    </row>
    <row r="10502" spans="24:44">
      <c r="X10502" t="s">
        <v>31859</v>
      </c>
      <c r="Y10502" t="s">
        <v>389</v>
      </c>
      <c r="Z10502" t="s">
        <v>31860</v>
      </c>
      <c r="AA10502" t="s">
        <v>31584</v>
      </c>
      <c r="AB10502" t="s">
        <v>5361</v>
      </c>
      <c r="AO10502" s="171"/>
      <c r="AP10502" s="171"/>
      <c r="AQ10502" s="171"/>
      <c r="AR10502" s="171"/>
    </row>
    <row r="10503" spans="24:44">
      <c r="X10503" t="s">
        <v>2342</v>
      </c>
      <c r="Y10503" t="s">
        <v>386</v>
      </c>
      <c r="Z10503" t="s">
        <v>31861</v>
      </c>
      <c r="AA10503" t="s">
        <v>997</v>
      </c>
      <c r="AB10503" t="s">
        <v>10553</v>
      </c>
      <c r="AO10503" s="171"/>
      <c r="AP10503" s="171"/>
      <c r="AQ10503" s="171"/>
      <c r="AR10503" s="171"/>
    </row>
    <row r="10504" spans="24:44">
      <c r="X10504" t="s">
        <v>2346</v>
      </c>
      <c r="Y10504" t="s">
        <v>386</v>
      </c>
      <c r="Z10504" t="s">
        <v>31861</v>
      </c>
      <c r="AA10504" t="s">
        <v>1063</v>
      </c>
      <c r="AB10504" t="s">
        <v>10553</v>
      </c>
      <c r="AO10504" s="171"/>
      <c r="AP10504" s="171"/>
      <c r="AQ10504" s="171"/>
      <c r="AR10504" s="171"/>
    </row>
    <row r="10505" spans="24:44">
      <c r="X10505" t="s">
        <v>31862</v>
      </c>
      <c r="Y10505" t="s">
        <v>386</v>
      </c>
      <c r="Z10505" t="s">
        <v>31863</v>
      </c>
      <c r="AA10505" t="s">
        <v>31586</v>
      </c>
      <c r="AB10505" t="s">
        <v>5354</v>
      </c>
      <c r="AO10505" s="171"/>
      <c r="AP10505" s="171"/>
      <c r="AQ10505" s="171"/>
      <c r="AR10505" s="171"/>
    </row>
    <row r="10506" spans="24:44">
      <c r="X10506" t="s">
        <v>31864</v>
      </c>
      <c r="Y10506" t="s">
        <v>386</v>
      </c>
      <c r="Z10506" t="s">
        <v>31863</v>
      </c>
      <c r="AA10506" t="s">
        <v>24499</v>
      </c>
      <c r="AB10506" t="s">
        <v>5354</v>
      </c>
      <c r="AO10506" s="171"/>
      <c r="AP10506" s="171"/>
      <c r="AQ10506" s="171"/>
      <c r="AR10506" s="171"/>
    </row>
    <row r="10507" spans="24:44">
      <c r="X10507" t="s">
        <v>31865</v>
      </c>
      <c r="Y10507" t="s">
        <v>386</v>
      </c>
      <c r="Z10507" t="s">
        <v>31866</v>
      </c>
      <c r="AA10507" t="s">
        <v>27154</v>
      </c>
      <c r="AB10507" t="s">
        <v>10553</v>
      </c>
      <c r="AO10507" s="171"/>
      <c r="AP10507" s="171"/>
      <c r="AQ10507" s="171"/>
      <c r="AR10507" s="171"/>
    </row>
    <row r="10508" spans="24:44">
      <c r="X10508" t="s">
        <v>31867</v>
      </c>
      <c r="Y10508" t="s">
        <v>386</v>
      </c>
      <c r="Z10508" t="s">
        <v>31868</v>
      </c>
      <c r="AA10508" t="s">
        <v>28915</v>
      </c>
      <c r="AB10508" t="s">
        <v>22504</v>
      </c>
      <c r="AO10508" s="171"/>
      <c r="AP10508" s="171"/>
      <c r="AQ10508" s="171"/>
      <c r="AR10508" s="171"/>
    </row>
    <row r="10509" spans="24:44">
      <c r="X10509" t="s">
        <v>31869</v>
      </c>
      <c r="Y10509" t="s">
        <v>386</v>
      </c>
      <c r="Z10509" t="s">
        <v>31870</v>
      </c>
      <c r="AA10509" t="s">
        <v>29069</v>
      </c>
      <c r="AB10509" t="s">
        <v>10553</v>
      </c>
      <c r="AO10509" s="171"/>
      <c r="AP10509" s="171"/>
      <c r="AQ10509" s="171"/>
      <c r="AR10509" s="171"/>
    </row>
    <row r="10510" spans="24:44">
      <c r="X10510" t="s">
        <v>31871</v>
      </c>
      <c r="Y10510" t="s">
        <v>389</v>
      </c>
      <c r="Z10510" t="s">
        <v>31872</v>
      </c>
      <c r="AA10510" t="s">
        <v>29981</v>
      </c>
      <c r="AB10510" t="s">
        <v>125</v>
      </c>
      <c r="AO10510" s="171"/>
      <c r="AP10510" s="171"/>
      <c r="AQ10510" s="171"/>
      <c r="AR10510" s="171"/>
    </row>
    <row r="10511" spans="24:44">
      <c r="X10511" t="s">
        <v>31873</v>
      </c>
      <c r="Y10511" t="s">
        <v>389</v>
      </c>
      <c r="Z10511" t="s">
        <v>31874</v>
      </c>
      <c r="AA10511" t="s">
        <v>29981</v>
      </c>
      <c r="AB10511" t="s">
        <v>125</v>
      </c>
      <c r="AO10511" s="171"/>
      <c r="AP10511" s="171"/>
      <c r="AQ10511" s="171"/>
      <c r="AR10511" s="171"/>
    </row>
    <row r="10512" spans="24:44">
      <c r="X10512" t="s">
        <v>31875</v>
      </c>
      <c r="Y10512" t="s">
        <v>386</v>
      </c>
      <c r="Z10512" t="s">
        <v>31876</v>
      </c>
      <c r="AA10512" t="s">
        <v>31121</v>
      </c>
      <c r="AB10512" t="s">
        <v>5354</v>
      </c>
      <c r="AO10512" s="171"/>
      <c r="AP10512" s="171"/>
      <c r="AQ10512" s="171"/>
      <c r="AR10512" s="171"/>
    </row>
    <row r="10513" spans="24:44">
      <c r="X10513" t="s">
        <v>31877</v>
      </c>
      <c r="Y10513" t="s">
        <v>386</v>
      </c>
      <c r="Z10513" t="s">
        <v>31878</v>
      </c>
      <c r="AA10513" t="s">
        <v>31414</v>
      </c>
      <c r="AB10513" t="s">
        <v>10553</v>
      </c>
      <c r="AO10513" s="171"/>
      <c r="AP10513" s="171"/>
      <c r="AQ10513" s="171"/>
      <c r="AR10513" s="171"/>
    </row>
    <row r="10514" spans="24:44">
      <c r="X10514" t="s">
        <v>31879</v>
      </c>
      <c r="Y10514" t="s">
        <v>386</v>
      </c>
      <c r="Z10514" t="s">
        <v>28237</v>
      </c>
      <c r="AA10514" t="s">
        <v>30494</v>
      </c>
      <c r="AB10514" t="s">
        <v>5354</v>
      </c>
      <c r="AO10514" s="171"/>
      <c r="AP10514" s="171"/>
      <c r="AQ10514" s="171"/>
      <c r="AR10514" s="171"/>
    </row>
    <row r="10515" spans="24:44">
      <c r="X10515" t="s">
        <v>31880</v>
      </c>
      <c r="Y10515" t="s">
        <v>386</v>
      </c>
      <c r="Z10515" t="s">
        <v>31881</v>
      </c>
      <c r="AA10515" t="s">
        <v>30513</v>
      </c>
      <c r="AB10515" t="s">
        <v>125</v>
      </c>
      <c r="AO10515" s="171"/>
      <c r="AP10515" s="171"/>
      <c r="AQ10515" s="171"/>
      <c r="AR10515" s="171"/>
    </row>
    <row r="10516" spans="24:44">
      <c r="X10516" t="s">
        <v>31882</v>
      </c>
      <c r="Y10516" t="s">
        <v>389</v>
      </c>
      <c r="Z10516" t="s">
        <v>31883</v>
      </c>
      <c r="AA10516" t="s">
        <v>30513</v>
      </c>
      <c r="AB10516" t="s">
        <v>125</v>
      </c>
      <c r="AO10516" s="171"/>
      <c r="AP10516" s="171"/>
      <c r="AQ10516" s="171"/>
      <c r="AR10516" s="171"/>
    </row>
    <row r="10517" spans="24:44">
      <c r="X10517" t="s">
        <v>31884</v>
      </c>
      <c r="Y10517" t="s">
        <v>386</v>
      </c>
      <c r="Z10517" t="s">
        <v>5648</v>
      </c>
      <c r="AA10517" t="s">
        <v>29444</v>
      </c>
      <c r="AB10517" t="s">
        <v>29445</v>
      </c>
      <c r="AO10517" s="171"/>
      <c r="AP10517" s="171"/>
      <c r="AQ10517" s="171"/>
      <c r="AR10517" s="171"/>
    </row>
    <row r="10518" spans="24:44">
      <c r="X10518" t="s">
        <v>31885</v>
      </c>
      <c r="Y10518" t="s">
        <v>386</v>
      </c>
      <c r="Z10518" t="s">
        <v>5648</v>
      </c>
      <c r="AA10518" t="s">
        <v>997</v>
      </c>
      <c r="AB10518" t="s">
        <v>10553</v>
      </c>
      <c r="AO10518" s="171"/>
      <c r="AP10518" s="171"/>
      <c r="AQ10518" s="171"/>
      <c r="AR10518" s="171"/>
    </row>
    <row r="10519" spans="24:44">
      <c r="X10519" t="s">
        <v>31886</v>
      </c>
      <c r="Y10519" t="s">
        <v>386</v>
      </c>
      <c r="Z10519" t="s">
        <v>5648</v>
      </c>
      <c r="AA10519" t="s">
        <v>1063</v>
      </c>
      <c r="AB10519" t="s">
        <v>10553</v>
      </c>
      <c r="AO10519" s="171"/>
      <c r="AP10519" s="171"/>
      <c r="AQ10519" s="171"/>
      <c r="AR10519" s="171"/>
    </row>
    <row r="10520" spans="24:44">
      <c r="X10520" t="s">
        <v>31887</v>
      </c>
      <c r="Y10520" t="s">
        <v>389</v>
      </c>
      <c r="Z10520" t="s">
        <v>5648</v>
      </c>
      <c r="AA10520" t="s">
        <v>793</v>
      </c>
      <c r="AB10520" t="s">
        <v>10553</v>
      </c>
      <c r="AO10520" s="171"/>
      <c r="AP10520" s="171"/>
      <c r="AQ10520" s="171"/>
      <c r="AR10520" s="171"/>
    </row>
    <row r="10521" spans="24:44">
      <c r="X10521" t="s">
        <v>31888</v>
      </c>
      <c r="Y10521" t="s">
        <v>386</v>
      </c>
      <c r="Z10521" t="s">
        <v>5648</v>
      </c>
      <c r="AA10521" t="s">
        <v>23806</v>
      </c>
      <c r="AB10521" t="s">
        <v>5354</v>
      </c>
      <c r="AO10521" s="171"/>
      <c r="AP10521" s="171"/>
      <c r="AQ10521" s="171"/>
      <c r="AR10521" s="171"/>
    </row>
    <row r="10522" spans="24:44">
      <c r="X10522" t="s">
        <v>31889</v>
      </c>
      <c r="Y10522" t="s">
        <v>386</v>
      </c>
      <c r="Z10522" t="s">
        <v>31890</v>
      </c>
      <c r="AA10522" t="s">
        <v>25180</v>
      </c>
      <c r="AB10522" t="s">
        <v>5354</v>
      </c>
      <c r="AO10522" s="171"/>
      <c r="AP10522" s="171"/>
      <c r="AQ10522" s="171"/>
      <c r="AR10522" s="171"/>
    </row>
    <row r="10523" spans="24:44">
      <c r="X10523" t="s">
        <v>31891</v>
      </c>
      <c r="Y10523" t="s">
        <v>386</v>
      </c>
      <c r="Z10523" t="s">
        <v>31892</v>
      </c>
      <c r="AA10523" t="s">
        <v>23806</v>
      </c>
      <c r="AB10523" t="s">
        <v>5354</v>
      </c>
      <c r="AO10523" s="171"/>
      <c r="AP10523" s="171"/>
      <c r="AQ10523" s="171"/>
      <c r="AR10523" s="171"/>
    </row>
    <row r="10524" spans="24:44">
      <c r="X10524" t="s">
        <v>31893</v>
      </c>
      <c r="Y10524" t="s">
        <v>386</v>
      </c>
      <c r="Z10524" t="s">
        <v>31894</v>
      </c>
      <c r="AA10524" t="s">
        <v>25180</v>
      </c>
      <c r="AB10524" t="s">
        <v>5354</v>
      </c>
      <c r="AO10524" s="171"/>
      <c r="AP10524" s="171"/>
      <c r="AQ10524" s="171"/>
      <c r="AR10524" s="171"/>
    </row>
    <row r="10525" spans="24:44">
      <c r="X10525" t="s">
        <v>31895</v>
      </c>
      <c r="Y10525" t="s">
        <v>386</v>
      </c>
      <c r="Z10525" t="s">
        <v>31896</v>
      </c>
      <c r="AA10525" t="s">
        <v>25180</v>
      </c>
      <c r="AB10525" t="s">
        <v>5354</v>
      </c>
      <c r="AO10525" s="171"/>
      <c r="AP10525" s="171"/>
      <c r="AQ10525" s="171"/>
      <c r="AR10525" s="171"/>
    </row>
    <row r="10526" spans="24:44">
      <c r="X10526" t="s">
        <v>31897</v>
      </c>
      <c r="Y10526" t="s">
        <v>386</v>
      </c>
      <c r="Z10526" t="s">
        <v>31898</v>
      </c>
      <c r="AA10526" t="s">
        <v>25180</v>
      </c>
      <c r="AB10526" t="s">
        <v>5354</v>
      </c>
      <c r="AO10526" s="171"/>
      <c r="AP10526" s="171"/>
      <c r="AQ10526" s="171"/>
      <c r="AR10526" s="171"/>
    </row>
    <row r="10527" spans="24:44">
      <c r="X10527" t="s">
        <v>31899</v>
      </c>
      <c r="Y10527" t="s">
        <v>386</v>
      </c>
      <c r="Z10527" t="s">
        <v>31900</v>
      </c>
      <c r="AA10527" t="s">
        <v>25180</v>
      </c>
      <c r="AB10527" t="s">
        <v>5354</v>
      </c>
      <c r="AO10527" s="171"/>
      <c r="AP10527" s="171"/>
      <c r="AQ10527" s="171"/>
      <c r="AR10527" s="171"/>
    </row>
    <row r="10528" spans="24:44">
      <c r="X10528" t="s">
        <v>31901</v>
      </c>
      <c r="Y10528" t="s">
        <v>389</v>
      </c>
      <c r="Z10528" t="s">
        <v>31902</v>
      </c>
      <c r="AA10528" t="s">
        <v>23416</v>
      </c>
      <c r="AB10528" t="s">
        <v>125</v>
      </c>
      <c r="AO10528" s="171"/>
      <c r="AP10528" s="171"/>
      <c r="AQ10528" s="171"/>
      <c r="AR10528" s="171"/>
    </row>
    <row r="10529" spans="24:44">
      <c r="X10529" t="s">
        <v>31903</v>
      </c>
      <c r="Y10529" t="s">
        <v>386</v>
      </c>
      <c r="Z10529" t="s">
        <v>31904</v>
      </c>
      <c r="AA10529" t="s">
        <v>28146</v>
      </c>
      <c r="AB10529" t="s">
        <v>125</v>
      </c>
      <c r="AO10529" s="171"/>
      <c r="AP10529" s="171"/>
      <c r="AQ10529" s="171"/>
      <c r="AR10529" s="171"/>
    </row>
    <row r="10530" spans="24:44">
      <c r="X10530" t="s">
        <v>31905</v>
      </c>
      <c r="Y10530" t="s">
        <v>386</v>
      </c>
      <c r="Z10530" t="s">
        <v>31906</v>
      </c>
      <c r="AA10530" t="s">
        <v>25180</v>
      </c>
      <c r="AB10530" t="s">
        <v>5354</v>
      </c>
      <c r="AO10530" s="171"/>
      <c r="AP10530" s="171"/>
      <c r="AQ10530" s="171"/>
      <c r="AR10530" s="171"/>
    </row>
    <row r="10531" spans="24:44">
      <c r="X10531" t="s">
        <v>31907</v>
      </c>
      <c r="Y10531" t="s">
        <v>386</v>
      </c>
      <c r="Z10531" t="s">
        <v>31908</v>
      </c>
      <c r="AA10531" t="s">
        <v>25180</v>
      </c>
      <c r="AB10531" t="s">
        <v>5354</v>
      </c>
      <c r="AO10531" s="171"/>
      <c r="AP10531" s="171"/>
      <c r="AQ10531" s="171"/>
      <c r="AR10531" s="171"/>
    </row>
    <row r="10532" spans="24:44">
      <c r="X10532" t="s">
        <v>31909</v>
      </c>
      <c r="Y10532" t="s">
        <v>386</v>
      </c>
      <c r="Z10532" t="s">
        <v>31910</v>
      </c>
      <c r="AA10532" t="s">
        <v>25180</v>
      </c>
      <c r="AB10532" t="s">
        <v>5354</v>
      </c>
      <c r="AO10532" s="171"/>
      <c r="AP10532" s="171"/>
      <c r="AQ10532" s="171"/>
      <c r="AR10532" s="171"/>
    </row>
    <row r="10533" spans="24:44">
      <c r="X10533" t="s">
        <v>31911</v>
      </c>
      <c r="Y10533" t="s">
        <v>386</v>
      </c>
      <c r="Z10533" t="s">
        <v>31912</v>
      </c>
      <c r="AA10533" t="s">
        <v>25180</v>
      </c>
      <c r="AB10533" t="s">
        <v>5354</v>
      </c>
      <c r="AO10533" s="171"/>
      <c r="AP10533" s="171"/>
      <c r="AQ10533" s="171"/>
      <c r="AR10533" s="171"/>
    </row>
    <row r="10534" spans="24:44">
      <c r="X10534" t="s">
        <v>31913</v>
      </c>
      <c r="Y10534" t="s">
        <v>386</v>
      </c>
      <c r="Z10534" t="s">
        <v>31914</v>
      </c>
      <c r="AA10534" t="s">
        <v>25180</v>
      </c>
      <c r="AB10534" t="s">
        <v>5354</v>
      </c>
      <c r="AO10534" s="171"/>
      <c r="AP10534" s="171"/>
      <c r="AQ10534" s="171"/>
      <c r="AR10534" s="171"/>
    </row>
    <row r="10535" spans="24:44">
      <c r="X10535" t="s">
        <v>31915</v>
      </c>
      <c r="Y10535" t="s">
        <v>386</v>
      </c>
      <c r="Z10535" t="s">
        <v>31916</v>
      </c>
      <c r="AA10535" t="s">
        <v>25180</v>
      </c>
      <c r="AB10535" t="s">
        <v>5354</v>
      </c>
      <c r="AO10535" s="171"/>
      <c r="AP10535" s="171"/>
      <c r="AQ10535" s="171"/>
      <c r="AR10535" s="171"/>
    </row>
    <row r="10536" spans="24:44">
      <c r="X10536" t="s">
        <v>31917</v>
      </c>
      <c r="Y10536" t="s">
        <v>389</v>
      </c>
      <c r="Z10536" t="s">
        <v>31918</v>
      </c>
      <c r="AA10536" t="s">
        <v>25180</v>
      </c>
      <c r="AB10536" t="s">
        <v>5354</v>
      </c>
      <c r="AO10536" s="171"/>
      <c r="AP10536" s="171"/>
      <c r="AQ10536" s="171"/>
      <c r="AR10536" s="171"/>
    </row>
    <row r="10537" spans="24:44">
      <c r="X10537" t="s">
        <v>31919</v>
      </c>
      <c r="Y10537" t="s">
        <v>386</v>
      </c>
      <c r="Z10537" t="s">
        <v>31920</v>
      </c>
      <c r="AA10537" t="s">
        <v>25180</v>
      </c>
      <c r="AB10537" t="s">
        <v>5354</v>
      </c>
      <c r="AO10537" s="171"/>
      <c r="AP10537" s="171"/>
      <c r="AQ10537" s="171"/>
      <c r="AR10537" s="171"/>
    </row>
    <row r="10538" spans="24:44">
      <c r="X10538" t="s">
        <v>31921</v>
      </c>
      <c r="Y10538" t="s">
        <v>386</v>
      </c>
      <c r="Z10538" t="s">
        <v>31922</v>
      </c>
      <c r="AA10538" t="s">
        <v>30494</v>
      </c>
      <c r="AB10538" t="s">
        <v>5354</v>
      </c>
      <c r="AO10538" s="171"/>
      <c r="AP10538" s="171"/>
      <c r="AQ10538" s="171"/>
      <c r="AR10538" s="171"/>
    </row>
    <row r="10539" spans="24:44">
      <c r="X10539" t="s">
        <v>31923</v>
      </c>
      <c r="Y10539" t="s">
        <v>386</v>
      </c>
      <c r="Z10539" t="s">
        <v>31924</v>
      </c>
      <c r="AA10539" t="s">
        <v>23806</v>
      </c>
      <c r="AB10539" t="s">
        <v>5354</v>
      </c>
      <c r="AO10539" s="171"/>
      <c r="AP10539" s="171"/>
      <c r="AQ10539" s="171"/>
      <c r="AR10539" s="171"/>
    </row>
    <row r="10540" spans="24:44">
      <c r="X10540" t="s">
        <v>31925</v>
      </c>
      <c r="Y10540" t="s">
        <v>386</v>
      </c>
      <c r="Z10540" t="s">
        <v>31926</v>
      </c>
      <c r="AA10540" t="s">
        <v>25180</v>
      </c>
      <c r="AB10540" t="s">
        <v>5354</v>
      </c>
      <c r="AO10540" s="171"/>
      <c r="AP10540" s="171"/>
      <c r="AQ10540" s="171"/>
      <c r="AR10540" s="171"/>
    </row>
    <row r="10541" spans="24:44">
      <c r="X10541" t="s">
        <v>31927</v>
      </c>
      <c r="Y10541" t="s">
        <v>386</v>
      </c>
      <c r="Z10541" t="s">
        <v>31928</v>
      </c>
      <c r="AA10541" t="s">
        <v>1063</v>
      </c>
      <c r="AB10541" t="s">
        <v>10553</v>
      </c>
      <c r="AO10541" s="171"/>
      <c r="AP10541" s="171"/>
      <c r="AQ10541" s="171"/>
      <c r="AR10541" s="171"/>
    </row>
    <row r="10542" spans="24:44">
      <c r="X10542" t="s">
        <v>917</v>
      </c>
      <c r="Y10542" t="s">
        <v>386</v>
      </c>
      <c r="Z10542" t="s">
        <v>31929</v>
      </c>
      <c r="AA10542" t="s">
        <v>28915</v>
      </c>
      <c r="AB10542" t="s">
        <v>22504</v>
      </c>
      <c r="AO10542" s="171"/>
      <c r="AP10542" s="171"/>
      <c r="AQ10542" s="171"/>
      <c r="AR10542" s="171"/>
    </row>
    <row r="10543" spans="24:44">
      <c r="X10543" t="s">
        <v>31930</v>
      </c>
      <c r="Y10543" t="s">
        <v>386</v>
      </c>
      <c r="Z10543" t="s">
        <v>31931</v>
      </c>
      <c r="AA10543" t="s">
        <v>23806</v>
      </c>
      <c r="AB10543" t="s">
        <v>5354</v>
      </c>
      <c r="AO10543" s="171"/>
      <c r="AP10543" s="171"/>
      <c r="AQ10543" s="171"/>
      <c r="AR10543" s="171"/>
    </row>
    <row r="10544" spans="24:44">
      <c r="X10544" t="s">
        <v>31932</v>
      </c>
      <c r="Y10544" t="s">
        <v>386</v>
      </c>
      <c r="Z10544" t="s">
        <v>31933</v>
      </c>
      <c r="AA10544" t="s">
        <v>30494</v>
      </c>
      <c r="AB10544" t="s">
        <v>5354</v>
      </c>
      <c r="AO10544" s="171"/>
      <c r="AP10544" s="171"/>
      <c r="AQ10544" s="171"/>
      <c r="AR10544" s="171"/>
    </row>
    <row r="10545" spans="24:44">
      <c r="X10545" t="s">
        <v>31934</v>
      </c>
      <c r="Y10545" t="s">
        <v>386</v>
      </c>
      <c r="Z10545" t="s">
        <v>31935</v>
      </c>
      <c r="AA10545" t="s">
        <v>23806</v>
      </c>
      <c r="AB10545" t="s">
        <v>5354</v>
      </c>
      <c r="AO10545" s="171"/>
      <c r="AP10545" s="171"/>
      <c r="AQ10545" s="171"/>
      <c r="AR10545" s="171"/>
    </row>
    <row r="10546" spans="24:44">
      <c r="X10546" t="s">
        <v>31936</v>
      </c>
      <c r="Y10546" t="s">
        <v>389</v>
      </c>
      <c r="Z10546" t="s">
        <v>31937</v>
      </c>
      <c r="AA10546" t="s">
        <v>29444</v>
      </c>
      <c r="AB10546" t="s">
        <v>29445</v>
      </c>
      <c r="AO10546" s="171"/>
      <c r="AP10546" s="171"/>
      <c r="AQ10546" s="171"/>
      <c r="AR10546" s="171"/>
    </row>
    <row r="10547" spans="24:44">
      <c r="X10547" t="s">
        <v>31938</v>
      </c>
      <c r="Y10547" t="s">
        <v>386</v>
      </c>
      <c r="Z10547" t="s">
        <v>31939</v>
      </c>
      <c r="AA10547" t="s">
        <v>31940</v>
      </c>
      <c r="AB10547" t="s">
        <v>30134</v>
      </c>
      <c r="AO10547" s="171"/>
      <c r="AP10547" s="171"/>
      <c r="AQ10547" s="171"/>
      <c r="AR10547" s="171"/>
    </row>
    <row r="10548" spans="24:44">
      <c r="X10548" t="s">
        <v>31941</v>
      </c>
      <c r="Y10548" t="s">
        <v>386</v>
      </c>
      <c r="Z10548" t="s">
        <v>31942</v>
      </c>
      <c r="AA10548" t="s">
        <v>30279</v>
      </c>
      <c r="AB10548" t="s">
        <v>125</v>
      </c>
      <c r="AO10548" s="171"/>
      <c r="AP10548" s="171"/>
      <c r="AQ10548" s="171"/>
      <c r="AR10548" s="171"/>
    </row>
    <row r="10549" spans="24:44">
      <c r="X10549" t="s">
        <v>31943</v>
      </c>
      <c r="Y10549" t="s">
        <v>386</v>
      </c>
      <c r="Z10549" t="s">
        <v>31944</v>
      </c>
      <c r="AA10549" t="s">
        <v>23806</v>
      </c>
      <c r="AB10549" t="s">
        <v>5354</v>
      </c>
      <c r="AO10549" s="171"/>
      <c r="AP10549" s="171"/>
      <c r="AQ10549" s="171"/>
      <c r="AR10549" s="171"/>
    </row>
    <row r="10550" spans="24:44">
      <c r="X10550" t="s">
        <v>6002</v>
      </c>
      <c r="Y10550" t="s">
        <v>386</v>
      </c>
      <c r="Z10550" t="s">
        <v>31945</v>
      </c>
      <c r="AA10550" t="s">
        <v>25180</v>
      </c>
      <c r="AB10550" t="s">
        <v>5354</v>
      </c>
      <c r="AO10550" s="171"/>
      <c r="AP10550" s="171"/>
      <c r="AQ10550" s="171"/>
      <c r="AR10550" s="171"/>
    </row>
    <row r="10551" spans="24:44">
      <c r="X10551" t="s">
        <v>31946</v>
      </c>
      <c r="Y10551" t="s">
        <v>386</v>
      </c>
      <c r="Z10551" t="s">
        <v>31947</v>
      </c>
      <c r="AA10551" t="s">
        <v>997</v>
      </c>
      <c r="AB10551" t="s">
        <v>10553</v>
      </c>
      <c r="AO10551" s="171"/>
      <c r="AP10551" s="171"/>
      <c r="AQ10551" s="171"/>
      <c r="AR10551" s="171"/>
    </row>
    <row r="10552" spans="24:44">
      <c r="X10552" t="s">
        <v>31948</v>
      </c>
      <c r="Y10552" t="s">
        <v>386</v>
      </c>
      <c r="Z10552" t="s">
        <v>31949</v>
      </c>
      <c r="AA10552" t="s">
        <v>28146</v>
      </c>
      <c r="AB10552" t="s">
        <v>125</v>
      </c>
      <c r="AO10552" s="171"/>
      <c r="AP10552" s="171"/>
      <c r="AQ10552" s="171"/>
      <c r="AR10552" s="171"/>
    </row>
    <row r="10553" spans="24:44">
      <c r="X10553" t="s">
        <v>31950</v>
      </c>
      <c r="Y10553" t="s">
        <v>386</v>
      </c>
      <c r="Z10553" t="s">
        <v>31951</v>
      </c>
      <c r="AA10553" t="s">
        <v>28146</v>
      </c>
      <c r="AB10553" t="s">
        <v>125</v>
      </c>
      <c r="AO10553" s="171"/>
      <c r="AP10553" s="171"/>
      <c r="AQ10553" s="171"/>
      <c r="AR10553" s="171"/>
    </row>
    <row r="10554" spans="24:44">
      <c r="X10554" t="s">
        <v>31952</v>
      </c>
      <c r="Y10554" t="s">
        <v>386</v>
      </c>
      <c r="Z10554" t="s">
        <v>31953</v>
      </c>
      <c r="AA10554" t="s">
        <v>28146</v>
      </c>
      <c r="AB10554" t="s">
        <v>125</v>
      </c>
      <c r="AO10554" s="171"/>
      <c r="AP10554" s="171"/>
      <c r="AQ10554" s="171"/>
      <c r="AR10554" s="171"/>
    </row>
    <row r="10555" spans="24:44">
      <c r="X10555" t="s">
        <v>31954</v>
      </c>
      <c r="Y10555" t="s">
        <v>389</v>
      </c>
      <c r="Z10555" t="s">
        <v>31955</v>
      </c>
      <c r="AA10555" t="s">
        <v>28146</v>
      </c>
      <c r="AB10555" t="s">
        <v>125</v>
      </c>
      <c r="AO10555" s="171"/>
      <c r="AP10555" s="171"/>
      <c r="AQ10555" s="171"/>
      <c r="AR10555" s="171"/>
    </row>
    <row r="10556" spans="24:44">
      <c r="X10556" t="s">
        <v>31956</v>
      </c>
      <c r="Y10556" t="s">
        <v>386</v>
      </c>
      <c r="Z10556" t="s">
        <v>31957</v>
      </c>
      <c r="AA10556" t="s">
        <v>28146</v>
      </c>
      <c r="AB10556" t="s">
        <v>125</v>
      </c>
      <c r="AO10556" s="171"/>
      <c r="AP10556" s="171"/>
      <c r="AQ10556" s="171"/>
      <c r="AR10556" s="171"/>
    </row>
    <row r="10557" spans="24:44">
      <c r="X10557" t="s">
        <v>31958</v>
      </c>
      <c r="Y10557" t="s">
        <v>386</v>
      </c>
      <c r="Z10557" t="s">
        <v>31959</v>
      </c>
      <c r="AA10557" t="s">
        <v>28146</v>
      </c>
      <c r="AB10557" t="s">
        <v>125</v>
      </c>
      <c r="AO10557" s="171"/>
      <c r="AP10557" s="171"/>
      <c r="AQ10557" s="171"/>
      <c r="AR10557" s="171"/>
    </row>
    <row r="10558" spans="24:44">
      <c r="X10558" t="s">
        <v>31960</v>
      </c>
      <c r="Y10558" t="s">
        <v>386</v>
      </c>
      <c r="Z10558" t="s">
        <v>31961</v>
      </c>
      <c r="AA10558" t="s">
        <v>28146</v>
      </c>
      <c r="AB10558" t="s">
        <v>125</v>
      </c>
      <c r="AO10558" s="171"/>
      <c r="AP10558" s="171"/>
      <c r="AQ10558" s="171"/>
      <c r="AR10558" s="171"/>
    </row>
    <row r="10559" spans="24:44">
      <c r="X10559" t="s">
        <v>31962</v>
      </c>
      <c r="Y10559" t="s">
        <v>386</v>
      </c>
      <c r="Z10559" t="s">
        <v>31963</v>
      </c>
      <c r="AA10559" t="s">
        <v>28146</v>
      </c>
      <c r="AB10559" t="s">
        <v>125</v>
      </c>
      <c r="AO10559" s="171"/>
      <c r="AP10559" s="171"/>
      <c r="AQ10559" s="171"/>
      <c r="AR10559" s="171"/>
    </row>
    <row r="10560" spans="24:44">
      <c r="X10560" t="s">
        <v>31964</v>
      </c>
      <c r="Y10560" t="s">
        <v>386</v>
      </c>
      <c r="Z10560" t="s">
        <v>31965</v>
      </c>
      <c r="AA10560" t="s">
        <v>28146</v>
      </c>
      <c r="AB10560" t="s">
        <v>125</v>
      </c>
      <c r="AO10560" s="171"/>
      <c r="AP10560" s="171"/>
      <c r="AQ10560" s="171"/>
      <c r="AR10560" s="171"/>
    </row>
    <row r="10561" spans="24:44">
      <c r="X10561" t="s">
        <v>31966</v>
      </c>
      <c r="Y10561" t="s">
        <v>386</v>
      </c>
      <c r="Z10561" t="s">
        <v>31967</v>
      </c>
      <c r="AA10561" t="s">
        <v>28146</v>
      </c>
      <c r="AB10561" t="s">
        <v>125</v>
      </c>
      <c r="AO10561" s="171"/>
      <c r="AP10561" s="171"/>
      <c r="AQ10561" s="171"/>
      <c r="AR10561" s="171"/>
    </row>
    <row r="10562" spans="24:44">
      <c r="X10562" t="s">
        <v>31968</v>
      </c>
      <c r="Y10562" t="s">
        <v>386</v>
      </c>
      <c r="Z10562" t="s">
        <v>31969</v>
      </c>
      <c r="AA10562" t="s">
        <v>28146</v>
      </c>
      <c r="AB10562" t="s">
        <v>125</v>
      </c>
      <c r="AO10562" s="171"/>
      <c r="AP10562" s="171"/>
      <c r="AQ10562" s="171"/>
      <c r="AR10562" s="171"/>
    </row>
    <row r="10563" spans="24:44">
      <c r="X10563" t="s">
        <v>31970</v>
      </c>
      <c r="Y10563" t="s">
        <v>386</v>
      </c>
      <c r="Z10563" t="s">
        <v>31971</v>
      </c>
      <c r="AA10563" t="s">
        <v>28146</v>
      </c>
      <c r="AB10563" t="s">
        <v>125</v>
      </c>
      <c r="AO10563" s="171"/>
      <c r="AP10563" s="171"/>
      <c r="AQ10563" s="171"/>
      <c r="AR10563" s="171"/>
    </row>
    <row r="10564" spans="24:44">
      <c r="X10564" t="s">
        <v>31972</v>
      </c>
      <c r="Y10564" t="s">
        <v>386</v>
      </c>
      <c r="Z10564" t="s">
        <v>31973</v>
      </c>
      <c r="AA10564" t="s">
        <v>28146</v>
      </c>
      <c r="AB10564" t="s">
        <v>125</v>
      </c>
      <c r="AO10564" s="171"/>
      <c r="AP10564" s="171"/>
      <c r="AQ10564" s="171"/>
      <c r="AR10564" s="171"/>
    </row>
    <row r="10565" spans="24:44">
      <c r="X10565" t="s">
        <v>31974</v>
      </c>
      <c r="Y10565" t="s">
        <v>386</v>
      </c>
      <c r="Z10565" t="s">
        <v>31975</v>
      </c>
      <c r="AA10565" t="s">
        <v>28146</v>
      </c>
      <c r="AB10565" t="s">
        <v>125</v>
      </c>
      <c r="AO10565" s="171"/>
      <c r="AP10565" s="171"/>
      <c r="AQ10565" s="171"/>
      <c r="AR10565" s="171"/>
    </row>
    <row r="10566" spans="24:44">
      <c r="X10566" t="s">
        <v>31976</v>
      </c>
      <c r="Y10566" t="s">
        <v>386</v>
      </c>
      <c r="Z10566" t="s">
        <v>31977</v>
      </c>
      <c r="AA10566" t="s">
        <v>28146</v>
      </c>
      <c r="AB10566" t="s">
        <v>125</v>
      </c>
      <c r="AO10566" s="171"/>
      <c r="AP10566" s="171"/>
      <c r="AQ10566" s="171"/>
      <c r="AR10566" s="171"/>
    </row>
    <row r="10567" spans="24:44">
      <c r="X10567" t="s">
        <v>31978</v>
      </c>
      <c r="Y10567" t="s">
        <v>386</v>
      </c>
      <c r="Z10567" t="s">
        <v>31979</v>
      </c>
      <c r="AA10567" t="s">
        <v>28146</v>
      </c>
      <c r="AB10567" t="s">
        <v>125</v>
      </c>
      <c r="AO10567" s="171"/>
      <c r="AP10567" s="171"/>
      <c r="AQ10567" s="171"/>
      <c r="AR10567" s="171"/>
    </row>
    <row r="10568" spans="24:44">
      <c r="X10568" t="s">
        <v>31980</v>
      </c>
      <c r="Y10568" t="s">
        <v>386</v>
      </c>
      <c r="Z10568" t="s">
        <v>31981</v>
      </c>
      <c r="AA10568" t="s">
        <v>28146</v>
      </c>
      <c r="AB10568" t="s">
        <v>125</v>
      </c>
      <c r="AO10568" s="171"/>
      <c r="AP10568" s="171"/>
      <c r="AQ10568" s="171"/>
      <c r="AR10568" s="171"/>
    </row>
    <row r="10569" spans="24:44">
      <c r="X10569" t="s">
        <v>31982</v>
      </c>
      <c r="Y10569" t="s">
        <v>386</v>
      </c>
      <c r="Z10569" t="s">
        <v>31983</v>
      </c>
      <c r="AA10569" t="s">
        <v>28146</v>
      </c>
      <c r="AB10569" t="s">
        <v>125</v>
      </c>
      <c r="AO10569" s="171"/>
      <c r="AP10569" s="171"/>
      <c r="AQ10569" s="171"/>
      <c r="AR10569" s="171"/>
    </row>
    <row r="10570" spans="24:44">
      <c r="X10570" t="s">
        <v>31984</v>
      </c>
      <c r="Y10570" t="s">
        <v>386</v>
      </c>
      <c r="Z10570" t="s">
        <v>31985</v>
      </c>
      <c r="AA10570" t="s">
        <v>28146</v>
      </c>
      <c r="AB10570" t="s">
        <v>125</v>
      </c>
      <c r="AO10570" s="171"/>
      <c r="AP10570" s="171"/>
      <c r="AQ10570" s="171"/>
      <c r="AR10570" s="171"/>
    </row>
    <row r="10571" spans="24:44">
      <c r="X10571" t="s">
        <v>31986</v>
      </c>
      <c r="Y10571" t="s">
        <v>386</v>
      </c>
      <c r="Z10571" t="s">
        <v>31642</v>
      </c>
      <c r="AA10571" t="s">
        <v>28146</v>
      </c>
      <c r="AB10571" t="s">
        <v>125</v>
      </c>
      <c r="AO10571" s="171"/>
      <c r="AP10571" s="171"/>
      <c r="AQ10571" s="171"/>
      <c r="AR10571" s="171"/>
    </row>
    <row r="10572" spans="24:44">
      <c r="X10572" t="s">
        <v>31987</v>
      </c>
      <c r="Y10572" t="s">
        <v>386</v>
      </c>
      <c r="Z10572" t="s">
        <v>31988</v>
      </c>
      <c r="AA10572" t="s">
        <v>28146</v>
      </c>
      <c r="AB10572" t="s">
        <v>125</v>
      </c>
      <c r="AO10572" s="171"/>
      <c r="AP10572" s="171"/>
      <c r="AQ10572" s="171"/>
      <c r="AR10572" s="171"/>
    </row>
    <row r="10573" spans="24:44">
      <c r="X10573" t="s">
        <v>31989</v>
      </c>
      <c r="Y10573" t="s">
        <v>386</v>
      </c>
      <c r="Z10573" t="s">
        <v>31990</v>
      </c>
      <c r="AA10573" t="s">
        <v>28146</v>
      </c>
      <c r="AB10573" t="s">
        <v>125</v>
      </c>
      <c r="AO10573" s="171"/>
      <c r="AP10573" s="171"/>
      <c r="AQ10573" s="171"/>
      <c r="AR10573" s="171"/>
    </row>
    <row r="10574" spans="24:44">
      <c r="X10574" t="s">
        <v>31991</v>
      </c>
      <c r="Y10574" t="s">
        <v>386</v>
      </c>
      <c r="Z10574" t="s">
        <v>31992</v>
      </c>
      <c r="AA10574" t="s">
        <v>28146</v>
      </c>
      <c r="AB10574" t="s">
        <v>125</v>
      </c>
      <c r="AO10574" s="171"/>
      <c r="AP10574" s="171"/>
      <c r="AQ10574" s="171"/>
      <c r="AR10574" s="171"/>
    </row>
    <row r="10575" spans="24:44">
      <c r="X10575" t="s">
        <v>31993</v>
      </c>
      <c r="Y10575" t="s">
        <v>386</v>
      </c>
      <c r="Z10575" t="s">
        <v>31594</v>
      </c>
      <c r="AA10575" t="s">
        <v>28146</v>
      </c>
      <c r="AB10575" t="s">
        <v>125</v>
      </c>
      <c r="AO10575" s="171"/>
      <c r="AP10575" s="171"/>
      <c r="AQ10575" s="171"/>
      <c r="AR10575" s="171"/>
    </row>
    <row r="10576" spans="24:44">
      <c r="X10576" t="s">
        <v>31994</v>
      </c>
      <c r="Y10576" t="s">
        <v>386</v>
      </c>
      <c r="Z10576" t="s">
        <v>31596</v>
      </c>
      <c r="AA10576" t="s">
        <v>28146</v>
      </c>
      <c r="AB10576" t="s">
        <v>125</v>
      </c>
      <c r="AO10576" s="171"/>
      <c r="AP10576" s="171"/>
      <c r="AQ10576" s="171"/>
      <c r="AR10576" s="171"/>
    </row>
    <row r="10577" spans="24:44">
      <c r="X10577" t="s">
        <v>31995</v>
      </c>
      <c r="Y10577" t="s">
        <v>386</v>
      </c>
      <c r="Z10577" t="s">
        <v>31604</v>
      </c>
      <c r="AA10577" t="s">
        <v>28146</v>
      </c>
      <c r="AB10577" t="s">
        <v>125</v>
      </c>
      <c r="AO10577" s="171"/>
      <c r="AP10577" s="171"/>
      <c r="AQ10577" s="171"/>
      <c r="AR10577" s="171"/>
    </row>
    <row r="10578" spans="24:44">
      <c r="X10578" t="s">
        <v>31996</v>
      </c>
      <c r="Y10578" t="s">
        <v>386</v>
      </c>
      <c r="Z10578" t="s">
        <v>28227</v>
      </c>
      <c r="AA10578" t="s">
        <v>28146</v>
      </c>
      <c r="AB10578" t="s">
        <v>125</v>
      </c>
      <c r="AO10578" s="171"/>
      <c r="AP10578" s="171"/>
      <c r="AQ10578" s="171"/>
      <c r="AR10578" s="171"/>
    </row>
    <row r="10579" spans="24:44">
      <c r="X10579" t="s">
        <v>31997</v>
      </c>
      <c r="Y10579" t="s">
        <v>386</v>
      </c>
      <c r="Z10579" t="s">
        <v>31998</v>
      </c>
      <c r="AA10579" t="s">
        <v>28146</v>
      </c>
      <c r="AB10579" t="s">
        <v>125</v>
      </c>
      <c r="AO10579" s="171"/>
      <c r="AP10579" s="171"/>
      <c r="AQ10579" s="171"/>
      <c r="AR10579" s="171"/>
    </row>
    <row r="10580" spans="24:44">
      <c r="X10580" t="s">
        <v>31999</v>
      </c>
      <c r="Y10580" t="s">
        <v>386</v>
      </c>
      <c r="Z10580" t="s">
        <v>28237</v>
      </c>
      <c r="AA10580" t="s">
        <v>28146</v>
      </c>
      <c r="AB10580" t="s">
        <v>125</v>
      </c>
      <c r="AO10580" s="171"/>
      <c r="AP10580" s="171"/>
      <c r="AQ10580" s="171"/>
      <c r="AR10580" s="171"/>
    </row>
    <row r="10581" spans="24:44">
      <c r="X10581" t="s">
        <v>32000</v>
      </c>
      <c r="Y10581" t="s">
        <v>386</v>
      </c>
      <c r="Z10581" t="s">
        <v>27026</v>
      </c>
      <c r="AA10581" t="s">
        <v>28146</v>
      </c>
      <c r="AB10581" t="s">
        <v>125</v>
      </c>
      <c r="AO10581" s="171"/>
      <c r="AP10581" s="171"/>
      <c r="AQ10581" s="171"/>
      <c r="AR10581" s="171"/>
    </row>
    <row r="10582" spans="24:44">
      <c r="X10582" t="s">
        <v>32001</v>
      </c>
      <c r="Y10582" t="s">
        <v>386</v>
      </c>
      <c r="Z10582" t="s">
        <v>32002</v>
      </c>
      <c r="AA10582" t="s">
        <v>709</v>
      </c>
      <c r="AB10582" t="s">
        <v>30491</v>
      </c>
      <c r="AO10582" s="171"/>
      <c r="AP10582" s="171"/>
      <c r="AQ10582" s="171"/>
      <c r="AR10582" s="171"/>
    </row>
    <row r="10583" spans="24:44">
      <c r="X10583" t="s">
        <v>32003</v>
      </c>
      <c r="Y10583" t="s">
        <v>386</v>
      </c>
      <c r="Z10583" t="s">
        <v>32004</v>
      </c>
      <c r="AA10583" t="s">
        <v>709</v>
      </c>
      <c r="AB10583" t="s">
        <v>30491</v>
      </c>
      <c r="AO10583" s="171"/>
      <c r="AP10583" s="171"/>
      <c r="AQ10583" s="171"/>
      <c r="AR10583" s="171"/>
    </row>
    <row r="10584" spans="24:44">
      <c r="X10584" t="s">
        <v>32005</v>
      </c>
      <c r="Y10584" t="s">
        <v>386</v>
      </c>
      <c r="Z10584" t="s">
        <v>32006</v>
      </c>
      <c r="AA10584" t="s">
        <v>709</v>
      </c>
      <c r="AB10584" t="s">
        <v>30491</v>
      </c>
      <c r="AO10584" s="171"/>
      <c r="AP10584" s="171"/>
      <c r="AQ10584" s="171"/>
      <c r="AR10584" s="171"/>
    </row>
    <row r="10585" spans="24:44">
      <c r="X10585" t="s">
        <v>32007</v>
      </c>
      <c r="Y10585" t="s">
        <v>386</v>
      </c>
      <c r="Z10585" t="s">
        <v>32008</v>
      </c>
      <c r="AA10585" t="s">
        <v>709</v>
      </c>
      <c r="AB10585" t="s">
        <v>30491</v>
      </c>
      <c r="AO10585" s="171"/>
      <c r="AP10585" s="171"/>
      <c r="AQ10585" s="171"/>
      <c r="AR10585" s="171"/>
    </row>
    <row r="10586" spans="24:44">
      <c r="X10586" t="s">
        <v>32009</v>
      </c>
      <c r="Y10586" t="s">
        <v>386</v>
      </c>
      <c r="Z10586" t="s">
        <v>32010</v>
      </c>
      <c r="AA10586" t="s">
        <v>709</v>
      </c>
      <c r="AB10586" t="s">
        <v>30491</v>
      </c>
      <c r="AO10586" s="171"/>
      <c r="AP10586" s="171"/>
      <c r="AQ10586" s="171"/>
      <c r="AR10586" s="171"/>
    </row>
    <row r="10587" spans="24:44">
      <c r="X10587" t="s">
        <v>32011</v>
      </c>
      <c r="Y10587" t="s">
        <v>386</v>
      </c>
      <c r="Z10587" t="s">
        <v>32012</v>
      </c>
      <c r="AA10587" t="s">
        <v>709</v>
      </c>
      <c r="AB10587" t="s">
        <v>30491</v>
      </c>
      <c r="AO10587" s="171"/>
      <c r="AP10587" s="171"/>
      <c r="AQ10587" s="171"/>
      <c r="AR10587" s="171"/>
    </row>
    <row r="10588" spans="24:44">
      <c r="X10588" t="s">
        <v>32013</v>
      </c>
      <c r="Y10588" t="s">
        <v>386</v>
      </c>
      <c r="Z10588" t="s">
        <v>32014</v>
      </c>
      <c r="AA10588" t="s">
        <v>709</v>
      </c>
      <c r="AB10588" t="s">
        <v>30491</v>
      </c>
      <c r="AO10588" s="171"/>
      <c r="AP10588" s="171"/>
      <c r="AQ10588" s="171"/>
      <c r="AR10588" s="171"/>
    </row>
    <row r="10589" spans="24:44">
      <c r="X10589" t="s">
        <v>32015</v>
      </c>
      <c r="Y10589" t="s">
        <v>386</v>
      </c>
      <c r="Z10589" t="s">
        <v>32016</v>
      </c>
      <c r="AA10589" t="s">
        <v>709</v>
      </c>
      <c r="AB10589" t="s">
        <v>30491</v>
      </c>
      <c r="AO10589" s="171"/>
      <c r="AP10589" s="171"/>
      <c r="AQ10589" s="171"/>
      <c r="AR10589" s="171"/>
    </row>
    <row r="10590" spans="24:44">
      <c r="X10590" t="s">
        <v>32017</v>
      </c>
      <c r="Y10590" t="s">
        <v>386</v>
      </c>
      <c r="Z10590" t="s">
        <v>32018</v>
      </c>
      <c r="AA10590" t="s">
        <v>709</v>
      </c>
      <c r="AB10590" t="s">
        <v>30491</v>
      </c>
      <c r="AO10590" s="171"/>
      <c r="AP10590" s="171"/>
      <c r="AQ10590" s="171"/>
      <c r="AR10590" s="171"/>
    </row>
    <row r="10591" spans="24:44">
      <c r="X10591" t="s">
        <v>32019</v>
      </c>
      <c r="Y10591" t="s">
        <v>386</v>
      </c>
      <c r="Z10591" t="s">
        <v>32020</v>
      </c>
      <c r="AA10591" t="s">
        <v>709</v>
      </c>
      <c r="AB10591" t="s">
        <v>30491</v>
      </c>
      <c r="AO10591" s="171"/>
      <c r="AP10591" s="171"/>
      <c r="AQ10591" s="171"/>
      <c r="AR10591" s="171"/>
    </row>
    <row r="10592" spans="24:44">
      <c r="X10592" t="s">
        <v>32021</v>
      </c>
      <c r="Y10592" t="s">
        <v>386</v>
      </c>
      <c r="Z10592" t="s">
        <v>32022</v>
      </c>
      <c r="AA10592" t="s">
        <v>709</v>
      </c>
      <c r="AB10592" t="s">
        <v>30491</v>
      </c>
      <c r="AO10592" s="171"/>
      <c r="AP10592" s="171"/>
      <c r="AQ10592" s="171"/>
      <c r="AR10592" s="171"/>
    </row>
    <row r="10593" spans="24:44">
      <c r="X10593" t="s">
        <v>32023</v>
      </c>
      <c r="Y10593" t="s">
        <v>386</v>
      </c>
      <c r="Z10593" t="s">
        <v>32024</v>
      </c>
      <c r="AA10593" t="s">
        <v>25180</v>
      </c>
      <c r="AB10593" t="s">
        <v>5354</v>
      </c>
      <c r="AO10593" s="171"/>
      <c r="AP10593" s="171"/>
      <c r="AQ10593" s="171"/>
      <c r="AR10593" s="171"/>
    </row>
    <row r="10594" spans="24:44">
      <c r="X10594" t="s">
        <v>32025</v>
      </c>
      <c r="Y10594" t="s">
        <v>386</v>
      </c>
      <c r="Z10594" t="s">
        <v>32026</v>
      </c>
      <c r="AA10594" t="s">
        <v>25180</v>
      </c>
      <c r="AB10594" t="s">
        <v>5354</v>
      </c>
      <c r="AO10594" s="171"/>
      <c r="AP10594" s="171"/>
      <c r="AQ10594" s="171"/>
      <c r="AR10594" s="171"/>
    </row>
    <row r="10595" spans="24:44">
      <c r="X10595" t="s">
        <v>32027</v>
      </c>
      <c r="Y10595" t="s">
        <v>386</v>
      </c>
      <c r="Z10595" t="s">
        <v>32028</v>
      </c>
      <c r="AA10595" t="s">
        <v>23806</v>
      </c>
      <c r="AB10595" t="s">
        <v>5354</v>
      </c>
      <c r="AO10595" s="171"/>
      <c r="AP10595" s="171"/>
      <c r="AQ10595" s="171"/>
      <c r="AR10595" s="171"/>
    </row>
    <row r="10596" spans="24:44">
      <c r="X10596" t="s">
        <v>32029</v>
      </c>
      <c r="Y10596" t="s">
        <v>386</v>
      </c>
      <c r="Z10596" t="s">
        <v>32030</v>
      </c>
      <c r="AA10596" t="s">
        <v>23806</v>
      </c>
      <c r="AB10596" t="s">
        <v>5354</v>
      </c>
      <c r="AO10596" s="171"/>
      <c r="AP10596" s="171"/>
      <c r="AQ10596" s="171"/>
      <c r="AR10596" s="171"/>
    </row>
    <row r="10597" spans="24:44">
      <c r="X10597" t="s">
        <v>32031</v>
      </c>
      <c r="Y10597" t="s">
        <v>386</v>
      </c>
      <c r="Z10597" t="s">
        <v>32032</v>
      </c>
      <c r="AA10597" t="s">
        <v>25180</v>
      </c>
      <c r="AB10597" t="s">
        <v>5354</v>
      </c>
      <c r="AO10597" s="171"/>
      <c r="AP10597" s="171"/>
      <c r="AQ10597" s="171"/>
      <c r="AR10597" s="171"/>
    </row>
    <row r="10598" spans="24:44">
      <c r="X10598" t="s">
        <v>32033</v>
      </c>
      <c r="Y10598" t="s">
        <v>386</v>
      </c>
      <c r="Z10598" t="s">
        <v>32034</v>
      </c>
      <c r="AA10598" t="s">
        <v>25180</v>
      </c>
      <c r="AB10598" t="s">
        <v>5354</v>
      </c>
      <c r="AO10598" s="171"/>
      <c r="AP10598" s="171"/>
      <c r="AQ10598" s="171"/>
      <c r="AR10598" s="171"/>
    </row>
    <row r="10599" spans="24:44">
      <c r="X10599" t="s">
        <v>32035</v>
      </c>
      <c r="Y10599" t="s">
        <v>386</v>
      </c>
      <c r="Z10599" t="s">
        <v>32036</v>
      </c>
      <c r="AA10599" t="s">
        <v>30513</v>
      </c>
      <c r="AB10599" t="s">
        <v>125</v>
      </c>
      <c r="AO10599" s="171"/>
      <c r="AP10599" s="171"/>
      <c r="AQ10599" s="171"/>
      <c r="AR10599" s="171"/>
    </row>
    <row r="10600" spans="24:44">
      <c r="X10600" t="s">
        <v>32037</v>
      </c>
      <c r="Y10600" t="s">
        <v>386</v>
      </c>
      <c r="Z10600" t="s">
        <v>32038</v>
      </c>
      <c r="AA10600" t="s">
        <v>23806</v>
      </c>
      <c r="AB10600" t="s">
        <v>5354</v>
      </c>
      <c r="AO10600" s="171"/>
      <c r="AP10600" s="171"/>
      <c r="AQ10600" s="171"/>
      <c r="AR10600" s="171"/>
    </row>
    <row r="10601" spans="24:44">
      <c r="X10601" t="s">
        <v>32039</v>
      </c>
      <c r="Y10601" t="s">
        <v>386</v>
      </c>
      <c r="Z10601" t="s">
        <v>32040</v>
      </c>
      <c r="AA10601" t="s">
        <v>23416</v>
      </c>
      <c r="AB10601" t="s">
        <v>125</v>
      </c>
      <c r="AO10601" s="171"/>
      <c r="AP10601" s="171"/>
      <c r="AQ10601" s="171"/>
      <c r="AR10601" s="171"/>
    </row>
    <row r="10602" spans="24:44">
      <c r="X10602" t="s">
        <v>32041</v>
      </c>
      <c r="Y10602" t="s">
        <v>389</v>
      </c>
      <c r="Z10602" t="s">
        <v>32042</v>
      </c>
      <c r="AA10602" t="s">
        <v>29981</v>
      </c>
      <c r="AB10602" t="s">
        <v>125</v>
      </c>
      <c r="AO10602" s="171"/>
      <c r="AP10602" s="171"/>
      <c r="AQ10602" s="171"/>
      <c r="AR10602" s="171"/>
    </row>
    <row r="10603" spans="24:44">
      <c r="X10603" t="s">
        <v>5620</v>
      </c>
      <c r="Y10603" t="s">
        <v>386</v>
      </c>
      <c r="Z10603" t="s">
        <v>32043</v>
      </c>
      <c r="AA10603" t="s">
        <v>22509</v>
      </c>
      <c r="AB10603" t="s">
        <v>5354</v>
      </c>
      <c r="AO10603" s="171"/>
      <c r="AP10603" s="171"/>
      <c r="AQ10603" s="171"/>
      <c r="AR10603" s="171"/>
    </row>
    <row r="10604" spans="24:44">
      <c r="X10604" t="s">
        <v>32044</v>
      </c>
      <c r="Y10604" t="s">
        <v>386</v>
      </c>
      <c r="Z10604" t="s">
        <v>16682</v>
      </c>
      <c r="AA10604" t="s">
        <v>22437</v>
      </c>
      <c r="AB10604" t="s">
        <v>125</v>
      </c>
      <c r="AO10604" s="171"/>
      <c r="AP10604" s="171"/>
      <c r="AQ10604" s="171"/>
      <c r="AR10604" s="171"/>
    </row>
    <row r="10605" spans="24:44">
      <c r="X10605" t="s">
        <v>32045</v>
      </c>
      <c r="Y10605" t="s">
        <v>389</v>
      </c>
      <c r="Z10605" t="s">
        <v>28237</v>
      </c>
      <c r="AA10605" t="s">
        <v>29981</v>
      </c>
      <c r="AB10605" t="s">
        <v>125</v>
      </c>
      <c r="AO10605" s="171"/>
      <c r="AP10605" s="171"/>
      <c r="AQ10605" s="171"/>
      <c r="AR10605" s="171"/>
    </row>
    <row r="10606" spans="24:44">
      <c r="X10606" t="s">
        <v>32046</v>
      </c>
      <c r="Y10606" t="s">
        <v>386</v>
      </c>
      <c r="Z10606" t="s">
        <v>31018</v>
      </c>
      <c r="AA10606" t="s">
        <v>23806</v>
      </c>
      <c r="AB10606" t="s">
        <v>5354</v>
      </c>
      <c r="AO10606" s="171"/>
      <c r="AP10606" s="171"/>
      <c r="AQ10606" s="171"/>
      <c r="AR10606" s="171"/>
    </row>
    <row r="10607" spans="24:44">
      <c r="X10607" t="s">
        <v>32047</v>
      </c>
      <c r="Y10607" t="s">
        <v>386</v>
      </c>
      <c r="Z10607" t="s">
        <v>28237</v>
      </c>
      <c r="AA10607" t="s">
        <v>31041</v>
      </c>
      <c r="AB10607" t="s">
        <v>5354</v>
      </c>
      <c r="AO10607" s="171"/>
      <c r="AP10607" s="171"/>
      <c r="AQ10607" s="171"/>
      <c r="AR10607" s="171"/>
    </row>
    <row r="10608" spans="24:44">
      <c r="X10608" t="s">
        <v>32048</v>
      </c>
      <c r="Y10608" t="s">
        <v>386</v>
      </c>
      <c r="Z10608" t="s">
        <v>28237</v>
      </c>
      <c r="AA10608" t="s">
        <v>31043</v>
      </c>
      <c r="AB10608" t="s">
        <v>125</v>
      </c>
      <c r="AO10608" s="171"/>
      <c r="AP10608" s="171"/>
      <c r="AQ10608" s="171"/>
      <c r="AR10608" s="171"/>
    </row>
    <row r="10609" spans="24:44">
      <c r="X10609" t="s">
        <v>32049</v>
      </c>
      <c r="Y10609" t="s">
        <v>386</v>
      </c>
      <c r="Z10609" t="s">
        <v>23482</v>
      </c>
      <c r="AA10609" t="s">
        <v>22398</v>
      </c>
      <c r="AB10609" t="s">
        <v>125</v>
      </c>
      <c r="AO10609" s="171"/>
      <c r="AP10609" s="171"/>
      <c r="AQ10609" s="171"/>
      <c r="AR10609" s="171"/>
    </row>
    <row r="10610" spans="24:44">
      <c r="X10610" t="s">
        <v>32050</v>
      </c>
      <c r="Y10610" t="s">
        <v>386</v>
      </c>
      <c r="Z10610" t="s">
        <v>28237</v>
      </c>
      <c r="AA10610" t="s">
        <v>23416</v>
      </c>
      <c r="AB10610" t="s">
        <v>125</v>
      </c>
      <c r="AO10610" s="171"/>
      <c r="AP10610" s="171"/>
      <c r="AQ10610" s="171"/>
      <c r="AR10610" s="171"/>
    </row>
    <row r="10611" spans="24:44">
      <c r="X10611" t="s">
        <v>32051</v>
      </c>
      <c r="Y10611" t="s">
        <v>386</v>
      </c>
      <c r="Z10611" t="s">
        <v>28237</v>
      </c>
      <c r="AA10611" t="s">
        <v>25180</v>
      </c>
      <c r="AB10611" t="s">
        <v>5354</v>
      </c>
      <c r="AO10611" s="171"/>
      <c r="AP10611" s="171"/>
      <c r="AQ10611" s="171"/>
      <c r="AR10611" s="171"/>
    </row>
    <row r="10612" spans="24:44">
      <c r="X10612" t="s">
        <v>32052</v>
      </c>
      <c r="Y10612" t="s">
        <v>386</v>
      </c>
      <c r="Z10612" t="s">
        <v>29783</v>
      </c>
      <c r="AA10612" t="s">
        <v>29074</v>
      </c>
      <c r="AB10612" t="s">
        <v>125</v>
      </c>
      <c r="AO10612" s="171"/>
      <c r="AP10612" s="171"/>
      <c r="AQ10612" s="171"/>
      <c r="AR10612" s="171"/>
    </row>
    <row r="10613" spans="24:44">
      <c r="X10613" t="s">
        <v>32053</v>
      </c>
      <c r="Y10613" t="s">
        <v>389</v>
      </c>
      <c r="Z10613" t="s">
        <v>32054</v>
      </c>
      <c r="AA10613" t="s">
        <v>22398</v>
      </c>
      <c r="AB10613" t="s">
        <v>125</v>
      </c>
      <c r="AO10613" s="171"/>
      <c r="AP10613" s="171"/>
      <c r="AQ10613" s="171"/>
      <c r="AR10613" s="171"/>
    </row>
    <row r="10614" spans="24:44">
      <c r="X10614" t="s">
        <v>32055</v>
      </c>
      <c r="Y10614" t="s">
        <v>389</v>
      </c>
      <c r="Z10614" t="s">
        <v>26526</v>
      </c>
      <c r="AA10614" t="s">
        <v>25180</v>
      </c>
      <c r="AB10614" t="s">
        <v>5354</v>
      </c>
      <c r="AO10614" s="171"/>
      <c r="AP10614" s="171"/>
      <c r="AQ10614" s="171"/>
      <c r="AR10614" s="171"/>
    </row>
    <row r="10615" spans="24:44">
      <c r="X10615" t="s">
        <v>32056</v>
      </c>
      <c r="Y10615" t="s">
        <v>386</v>
      </c>
      <c r="Z10615" t="s">
        <v>32057</v>
      </c>
      <c r="AA10615" t="s">
        <v>25180</v>
      </c>
      <c r="AB10615" t="s">
        <v>5354</v>
      </c>
      <c r="AO10615" s="171"/>
      <c r="AP10615" s="171"/>
      <c r="AQ10615" s="171"/>
      <c r="AR10615" s="171"/>
    </row>
    <row r="10616" spans="24:44">
      <c r="X10616" t="s">
        <v>32058</v>
      </c>
      <c r="Y10616" t="s">
        <v>386</v>
      </c>
      <c r="Z10616" t="s">
        <v>32059</v>
      </c>
      <c r="AA10616" t="s">
        <v>25180</v>
      </c>
      <c r="AB10616" t="s">
        <v>5354</v>
      </c>
      <c r="AO10616" s="171"/>
      <c r="AP10616" s="171"/>
      <c r="AQ10616" s="171"/>
      <c r="AR10616" s="171"/>
    </row>
    <row r="10617" spans="24:44">
      <c r="X10617" t="s">
        <v>32060</v>
      </c>
      <c r="Y10617" t="s">
        <v>386</v>
      </c>
      <c r="Z10617" t="s">
        <v>32061</v>
      </c>
      <c r="AA10617" t="s">
        <v>25180</v>
      </c>
      <c r="AB10617" t="s">
        <v>5354</v>
      </c>
      <c r="AO10617" s="171"/>
      <c r="AP10617" s="171"/>
      <c r="AQ10617" s="171"/>
      <c r="AR10617" s="171"/>
    </row>
    <row r="10618" spans="24:44">
      <c r="X10618" t="s">
        <v>32062</v>
      </c>
      <c r="Y10618" t="s">
        <v>386</v>
      </c>
      <c r="Z10618" t="s">
        <v>32063</v>
      </c>
      <c r="AA10618" t="s">
        <v>25180</v>
      </c>
      <c r="AB10618" t="s">
        <v>5354</v>
      </c>
      <c r="AO10618" s="171"/>
      <c r="AP10618" s="171"/>
      <c r="AQ10618" s="171"/>
      <c r="AR10618" s="171"/>
    </row>
    <row r="10619" spans="24:44">
      <c r="X10619" t="s">
        <v>32064</v>
      </c>
      <c r="Y10619" t="s">
        <v>386</v>
      </c>
      <c r="Z10619" t="s">
        <v>32065</v>
      </c>
      <c r="AA10619" t="s">
        <v>25180</v>
      </c>
      <c r="AB10619" t="s">
        <v>5354</v>
      </c>
      <c r="AO10619" s="171"/>
      <c r="AP10619" s="171"/>
      <c r="AQ10619" s="171"/>
      <c r="AR10619" s="171"/>
    </row>
    <row r="10620" spans="24:44">
      <c r="X10620" t="s">
        <v>32066</v>
      </c>
      <c r="Y10620" t="s">
        <v>386</v>
      </c>
      <c r="Z10620" t="s">
        <v>32067</v>
      </c>
      <c r="AA10620" t="s">
        <v>25180</v>
      </c>
      <c r="AB10620" t="s">
        <v>5354</v>
      </c>
      <c r="AO10620" s="171"/>
      <c r="AP10620" s="171"/>
      <c r="AQ10620" s="171"/>
      <c r="AR10620" s="171"/>
    </row>
    <row r="10621" spans="24:44">
      <c r="X10621" t="s">
        <v>32068</v>
      </c>
      <c r="Y10621" t="s">
        <v>386</v>
      </c>
      <c r="Z10621" t="s">
        <v>32069</v>
      </c>
      <c r="AA10621" t="s">
        <v>25180</v>
      </c>
      <c r="AB10621" t="s">
        <v>5354</v>
      </c>
      <c r="AO10621" s="171"/>
      <c r="AP10621" s="171"/>
      <c r="AQ10621" s="171"/>
      <c r="AR10621" s="171"/>
    </row>
    <row r="10622" spans="24:44">
      <c r="X10622" t="s">
        <v>32070</v>
      </c>
      <c r="Y10622" t="s">
        <v>386</v>
      </c>
      <c r="Z10622" t="s">
        <v>32071</v>
      </c>
      <c r="AA10622" t="s">
        <v>25180</v>
      </c>
      <c r="AB10622" t="s">
        <v>5354</v>
      </c>
      <c r="AO10622" s="171"/>
      <c r="AP10622" s="171"/>
      <c r="AQ10622" s="171"/>
      <c r="AR10622" s="171"/>
    </row>
    <row r="10623" spans="24:44">
      <c r="X10623" t="s">
        <v>32072</v>
      </c>
      <c r="Y10623" t="s">
        <v>386</v>
      </c>
      <c r="Z10623" t="s">
        <v>32073</v>
      </c>
      <c r="AA10623" t="s">
        <v>25180</v>
      </c>
      <c r="AB10623" t="s">
        <v>5354</v>
      </c>
      <c r="AO10623" s="171"/>
      <c r="AP10623" s="171"/>
      <c r="AQ10623" s="171"/>
      <c r="AR10623" s="171"/>
    </row>
    <row r="10624" spans="24:44">
      <c r="X10624" t="s">
        <v>32074</v>
      </c>
      <c r="Y10624" t="s">
        <v>386</v>
      </c>
      <c r="Z10624" t="s">
        <v>32075</v>
      </c>
      <c r="AA10624" t="s">
        <v>25180</v>
      </c>
      <c r="AB10624" t="s">
        <v>5354</v>
      </c>
      <c r="AO10624" s="171"/>
      <c r="AP10624" s="171"/>
      <c r="AQ10624" s="171"/>
      <c r="AR10624" s="171"/>
    </row>
    <row r="10625" spans="24:44">
      <c r="X10625" t="s">
        <v>32076</v>
      </c>
      <c r="Y10625" t="s">
        <v>386</v>
      </c>
      <c r="Z10625" t="s">
        <v>32077</v>
      </c>
      <c r="AA10625" t="s">
        <v>23416</v>
      </c>
      <c r="AB10625" t="s">
        <v>125</v>
      </c>
      <c r="AO10625" s="171"/>
      <c r="AP10625" s="171"/>
      <c r="AQ10625" s="171"/>
      <c r="AR10625" s="171"/>
    </row>
    <row r="10626" spans="24:44">
      <c r="X10626" t="s">
        <v>32078</v>
      </c>
      <c r="Y10626" t="s">
        <v>386</v>
      </c>
      <c r="Z10626" t="s">
        <v>32079</v>
      </c>
      <c r="AA10626" t="s">
        <v>29981</v>
      </c>
      <c r="AB10626" t="s">
        <v>125</v>
      </c>
      <c r="AO10626" s="171"/>
      <c r="AP10626" s="171"/>
      <c r="AQ10626" s="171"/>
      <c r="AR10626" s="171"/>
    </row>
    <row r="10627" spans="24:44">
      <c r="X10627" t="s">
        <v>32080</v>
      </c>
      <c r="Y10627" t="s">
        <v>389</v>
      </c>
      <c r="Z10627" t="s">
        <v>32081</v>
      </c>
      <c r="AA10627" t="s">
        <v>29981</v>
      </c>
      <c r="AB10627" t="s">
        <v>125</v>
      </c>
      <c r="AO10627" s="171"/>
      <c r="AP10627" s="171"/>
      <c r="AQ10627" s="171"/>
      <c r="AR10627" s="171"/>
    </row>
    <row r="10628" spans="24:44">
      <c r="X10628" t="s">
        <v>32082</v>
      </c>
      <c r="Y10628" t="s">
        <v>386</v>
      </c>
      <c r="Z10628" t="s">
        <v>32083</v>
      </c>
      <c r="AA10628" t="s">
        <v>29897</v>
      </c>
      <c r="AB10628" t="s">
        <v>20688</v>
      </c>
      <c r="AO10628" s="171"/>
      <c r="AP10628" s="171"/>
      <c r="AQ10628" s="171"/>
      <c r="AR10628" s="171"/>
    </row>
    <row r="10629" spans="24:44">
      <c r="X10629" t="s">
        <v>32084</v>
      </c>
      <c r="Y10629" t="s">
        <v>386</v>
      </c>
      <c r="Z10629" t="s">
        <v>32085</v>
      </c>
      <c r="AA10629" t="s">
        <v>29897</v>
      </c>
      <c r="AB10629" t="s">
        <v>20688</v>
      </c>
      <c r="AO10629" s="171"/>
      <c r="AP10629" s="171"/>
      <c r="AQ10629" s="171"/>
      <c r="AR10629" s="171"/>
    </row>
    <row r="10630" spans="24:44">
      <c r="X10630" t="s">
        <v>2431</v>
      </c>
      <c r="Y10630" t="s">
        <v>386</v>
      </c>
      <c r="Z10630" t="s">
        <v>32086</v>
      </c>
      <c r="AA10630" t="s">
        <v>29897</v>
      </c>
      <c r="AB10630" t="s">
        <v>20688</v>
      </c>
      <c r="AO10630" s="171"/>
      <c r="AP10630" s="171"/>
      <c r="AQ10630" s="171"/>
      <c r="AR10630" s="171"/>
    </row>
    <row r="10631" spans="24:44">
      <c r="X10631" t="s">
        <v>7244</v>
      </c>
      <c r="Y10631" t="s">
        <v>386</v>
      </c>
      <c r="Z10631" t="s">
        <v>32087</v>
      </c>
      <c r="AA10631" t="s">
        <v>23806</v>
      </c>
      <c r="AB10631" t="s">
        <v>5354</v>
      </c>
      <c r="AO10631" s="171"/>
      <c r="AP10631" s="171"/>
      <c r="AQ10631" s="171"/>
      <c r="AR10631" s="171"/>
    </row>
    <row r="10632" spans="24:44">
      <c r="X10632" t="s">
        <v>32088</v>
      </c>
      <c r="Y10632" t="s">
        <v>386</v>
      </c>
      <c r="Z10632" t="s">
        <v>32089</v>
      </c>
      <c r="AA10632" t="s">
        <v>30494</v>
      </c>
      <c r="AB10632" t="s">
        <v>5354</v>
      </c>
      <c r="AO10632" s="171"/>
      <c r="AP10632" s="171"/>
      <c r="AQ10632" s="171"/>
      <c r="AR10632" s="171"/>
    </row>
    <row r="10633" spans="24:44">
      <c r="X10633" t="s">
        <v>32090</v>
      </c>
      <c r="Y10633" t="s">
        <v>386</v>
      </c>
      <c r="Z10633" t="s">
        <v>32091</v>
      </c>
      <c r="AA10633" t="s">
        <v>836</v>
      </c>
      <c r="AB10633" t="s">
        <v>10553</v>
      </c>
      <c r="AO10633" s="171"/>
      <c r="AP10633" s="171"/>
      <c r="AQ10633" s="171"/>
      <c r="AR10633" s="171"/>
    </row>
    <row r="10634" spans="24:44">
      <c r="X10634" t="s">
        <v>32092</v>
      </c>
      <c r="Y10634" t="s">
        <v>386</v>
      </c>
      <c r="Z10634" t="s">
        <v>32093</v>
      </c>
      <c r="AA10634" t="s">
        <v>29444</v>
      </c>
      <c r="AB10634" t="s">
        <v>29445</v>
      </c>
      <c r="AO10634" s="171"/>
      <c r="AP10634" s="171"/>
      <c r="AQ10634" s="171"/>
      <c r="AR10634" s="171"/>
    </row>
    <row r="10635" spans="24:44">
      <c r="X10635" t="s">
        <v>32094</v>
      </c>
      <c r="Y10635" t="s">
        <v>386</v>
      </c>
      <c r="Z10635" t="s">
        <v>32095</v>
      </c>
      <c r="AA10635" t="s">
        <v>27154</v>
      </c>
      <c r="AB10635" t="s">
        <v>10553</v>
      </c>
      <c r="AO10635" s="171"/>
      <c r="AP10635" s="171"/>
      <c r="AQ10635" s="171"/>
      <c r="AR10635" s="171"/>
    </row>
    <row r="10636" spans="24:44">
      <c r="X10636" t="s">
        <v>32096</v>
      </c>
      <c r="Y10636" t="s">
        <v>386</v>
      </c>
      <c r="Z10636" t="s">
        <v>32097</v>
      </c>
      <c r="AA10636" t="s">
        <v>29444</v>
      </c>
      <c r="AB10636" t="s">
        <v>29445</v>
      </c>
      <c r="AO10636" s="171"/>
      <c r="AP10636" s="171"/>
      <c r="AQ10636" s="171"/>
      <c r="AR10636" s="171"/>
    </row>
    <row r="10637" spans="24:44">
      <c r="X10637" t="s">
        <v>32098</v>
      </c>
      <c r="Y10637" t="s">
        <v>386</v>
      </c>
      <c r="Z10637" t="s">
        <v>32099</v>
      </c>
      <c r="AA10637" t="s">
        <v>793</v>
      </c>
      <c r="AB10637" t="s">
        <v>10553</v>
      </c>
      <c r="AO10637" s="171"/>
      <c r="AP10637" s="171"/>
      <c r="AQ10637" s="171"/>
      <c r="AR10637" s="171"/>
    </row>
    <row r="10638" spans="24:44">
      <c r="X10638" t="s">
        <v>32100</v>
      </c>
      <c r="Y10638" t="s">
        <v>386</v>
      </c>
      <c r="Z10638" t="s">
        <v>32101</v>
      </c>
      <c r="AA10638" t="s">
        <v>29897</v>
      </c>
      <c r="AB10638" t="s">
        <v>20688</v>
      </c>
      <c r="AO10638" s="171"/>
      <c r="AP10638" s="171"/>
      <c r="AQ10638" s="171"/>
      <c r="AR10638" s="171"/>
    </row>
    <row r="10639" spans="24:44">
      <c r="X10639" t="s">
        <v>32102</v>
      </c>
      <c r="Y10639" t="s">
        <v>386</v>
      </c>
      <c r="Z10639" t="s">
        <v>32103</v>
      </c>
      <c r="AA10639" t="s">
        <v>22384</v>
      </c>
      <c r="AB10639" t="s">
        <v>10553</v>
      </c>
      <c r="AO10639" s="171"/>
      <c r="AP10639" s="171"/>
      <c r="AQ10639" s="171"/>
      <c r="AR10639" s="171"/>
    </row>
    <row r="10640" spans="24:44">
      <c r="X10640" t="s">
        <v>32104</v>
      </c>
      <c r="Y10640" t="s">
        <v>389</v>
      </c>
      <c r="Z10640" t="s">
        <v>32105</v>
      </c>
      <c r="AA10640" t="s">
        <v>1008</v>
      </c>
      <c r="AB10640" t="s">
        <v>10553</v>
      </c>
      <c r="AO10640" s="171"/>
      <c r="AP10640" s="171"/>
      <c r="AQ10640" s="171"/>
      <c r="AR10640" s="171"/>
    </row>
    <row r="10641" spans="24:44">
      <c r="X10641" t="s">
        <v>32106</v>
      </c>
      <c r="Y10641" t="s">
        <v>386</v>
      </c>
      <c r="Z10641" t="s">
        <v>32107</v>
      </c>
      <c r="AA10641" t="s">
        <v>25180</v>
      </c>
      <c r="AB10641" t="s">
        <v>5354</v>
      </c>
      <c r="AO10641" s="171"/>
      <c r="AP10641" s="171"/>
      <c r="AQ10641" s="171"/>
      <c r="AR10641" s="171"/>
    </row>
    <row r="10642" spans="24:44">
      <c r="X10642" t="s">
        <v>32108</v>
      </c>
      <c r="Y10642" t="s">
        <v>386</v>
      </c>
      <c r="Z10642" t="s">
        <v>32109</v>
      </c>
      <c r="AA10642" t="s">
        <v>32110</v>
      </c>
      <c r="AB10642" t="s">
        <v>30491</v>
      </c>
      <c r="AO10642" s="171"/>
      <c r="AP10642" s="171"/>
      <c r="AQ10642" s="171"/>
      <c r="AR10642" s="171"/>
    </row>
    <row r="10643" spans="24:44">
      <c r="X10643" t="s">
        <v>32111</v>
      </c>
      <c r="Y10643" t="s">
        <v>386</v>
      </c>
      <c r="Z10643" t="s">
        <v>32112</v>
      </c>
      <c r="AA10643" t="s">
        <v>29444</v>
      </c>
      <c r="AB10643" t="s">
        <v>29445</v>
      </c>
      <c r="AO10643" s="171"/>
      <c r="AP10643" s="171"/>
      <c r="AQ10643" s="171"/>
      <c r="AR10643" s="171"/>
    </row>
    <row r="10644" spans="24:44">
      <c r="X10644" t="s">
        <v>32113</v>
      </c>
      <c r="Y10644" t="s">
        <v>386</v>
      </c>
      <c r="Z10644" t="s">
        <v>32114</v>
      </c>
      <c r="AA10644" t="s">
        <v>793</v>
      </c>
      <c r="AB10644" t="s">
        <v>10553</v>
      </c>
      <c r="AO10644" s="171"/>
      <c r="AP10644" s="171"/>
      <c r="AQ10644" s="171"/>
      <c r="AR10644" s="171"/>
    </row>
    <row r="10645" spans="24:44">
      <c r="X10645" t="s">
        <v>32115</v>
      </c>
      <c r="Y10645" t="s">
        <v>386</v>
      </c>
      <c r="Z10645" t="s">
        <v>28213</v>
      </c>
      <c r="AA10645" t="s">
        <v>28146</v>
      </c>
      <c r="AB10645" t="s">
        <v>125</v>
      </c>
      <c r="AO10645" s="171"/>
      <c r="AP10645" s="171"/>
      <c r="AQ10645" s="171"/>
      <c r="AR10645" s="171"/>
    </row>
    <row r="10646" spans="24:44">
      <c r="X10646" t="s">
        <v>32116</v>
      </c>
      <c r="Y10646" t="s">
        <v>386</v>
      </c>
      <c r="Z10646" t="s">
        <v>28217</v>
      </c>
      <c r="AA10646" t="s">
        <v>28146</v>
      </c>
      <c r="AB10646" t="s">
        <v>125</v>
      </c>
      <c r="AO10646" s="171"/>
      <c r="AP10646" s="171"/>
      <c r="AQ10646" s="171"/>
      <c r="AR10646" s="171"/>
    </row>
    <row r="10647" spans="24:44">
      <c r="X10647" t="s">
        <v>32117</v>
      </c>
      <c r="Y10647" t="s">
        <v>386</v>
      </c>
      <c r="Z10647" t="s">
        <v>32118</v>
      </c>
      <c r="AA10647" t="s">
        <v>28146</v>
      </c>
      <c r="AB10647" t="s">
        <v>125</v>
      </c>
      <c r="AO10647" s="171"/>
      <c r="AP10647" s="171"/>
      <c r="AQ10647" s="171"/>
      <c r="AR10647" s="171"/>
    </row>
    <row r="10648" spans="24:44">
      <c r="X10648" t="s">
        <v>32119</v>
      </c>
      <c r="Y10648" t="s">
        <v>386</v>
      </c>
      <c r="Z10648" t="s">
        <v>32120</v>
      </c>
      <c r="AA10648" t="s">
        <v>28146</v>
      </c>
      <c r="AB10648" t="s">
        <v>125</v>
      </c>
      <c r="AO10648" s="171"/>
      <c r="AP10648" s="171"/>
      <c r="AQ10648" s="171"/>
      <c r="AR10648" s="171"/>
    </row>
    <row r="10649" spans="24:44">
      <c r="X10649" t="s">
        <v>32121</v>
      </c>
      <c r="Y10649" t="s">
        <v>386</v>
      </c>
      <c r="Z10649" t="s">
        <v>32122</v>
      </c>
      <c r="AA10649" t="s">
        <v>28146</v>
      </c>
      <c r="AB10649" t="s">
        <v>125</v>
      </c>
      <c r="AO10649" s="171"/>
      <c r="AP10649" s="171"/>
      <c r="AQ10649" s="171"/>
      <c r="AR10649" s="171"/>
    </row>
    <row r="10650" spans="24:44">
      <c r="X10650" t="s">
        <v>32123</v>
      </c>
      <c r="Y10650" t="s">
        <v>386</v>
      </c>
      <c r="Z10650" t="s">
        <v>32124</v>
      </c>
      <c r="AA10650" t="s">
        <v>28146</v>
      </c>
      <c r="AB10650" t="s">
        <v>125</v>
      </c>
      <c r="AO10650" s="171"/>
      <c r="AP10650" s="171"/>
      <c r="AQ10650" s="171"/>
      <c r="AR10650" s="171"/>
    </row>
    <row r="10651" spans="24:44">
      <c r="X10651" t="s">
        <v>32125</v>
      </c>
      <c r="Y10651" t="s">
        <v>386</v>
      </c>
      <c r="Z10651" t="s">
        <v>32126</v>
      </c>
      <c r="AA10651" t="s">
        <v>28146</v>
      </c>
      <c r="AB10651" t="s">
        <v>125</v>
      </c>
      <c r="AO10651" s="171"/>
      <c r="AP10651" s="171"/>
      <c r="AQ10651" s="171"/>
      <c r="AR10651" s="171"/>
    </row>
    <row r="10652" spans="24:44">
      <c r="X10652" t="s">
        <v>32127</v>
      </c>
      <c r="Y10652" t="s">
        <v>386</v>
      </c>
      <c r="Z10652" t="s">
        <v>32128</v>
      </c>
      <c r="AA10652" t="s">
        <v>28146</v>
      </c>
      <c r="AB10652" t="s">
        <v>125</v>
      </c>
      <c r="AO10652" s="171"/>
      <c r="AP10652" s="171"/>
      <c r="AQ10652" s="171"/>
      <c r="AR10652" s="171"/>
    </row>
    <row r="10653" spans="24:44">
      <c r="X10653" t="s">
        <v>32129</v>
      </c>
      <c r="Y10653" t="s">
        <v>386</v>
      </c>
      <c r="Z10653" t="s">
        <v>32130</v>
      </c>
      <c r="AA10653" t="s">
        <v>28146</v>
      </c>
      <c r="AB10653" t="s">
        <v>125</v>
      </c>
      <c r="AO10653" s="171"/>
      <c r="AP10653" s="171"/>
      <c r="AQ10653" s="171"/>
      <c r="AR10653" s="171"/>
    </row>
    <row r="10654" spans="24:44">
      <c r="X10654" t="s">
        <v>32131</v>
      </c>
      <c r="Y10654" t="s">
        <v>386</v>
      </c>
      <c r="Z10654" t="s">
        <v>32132</v>
      </c>
      <c r="AA10654" t="s">
        <v>28146</v>
      </c>
      <c r="AB10654" t="s">
        <v>125</v>
      </c>
      <c r="AO10654" s="171"/>
      <c r="AP10654" s="171"/>
      <c r="AQ10654" s="171"/>
      <c r="AR10654" s="171"/>
    </row>
    <row r="10655" spans="24:44">
      <c r="X10655" t="s">
        <v>32133</v>
      </c>
      <c r="Y10655" t="s">
        <v>386</v>
      </c>
      <c r="Z10655" t="s">
        <v>32134</v>
      </c>
      <c r="AA10655" t="s">
        <v>28146</v>
      </c>
      <c r="AB10655" t="s">
        <v>125</v>
      </c>
      <c r="AO10655" s="171"/>
      <c r="AP10655" s="171"/>
      <c r="AQ10655" s="171"/>
      <c r="AR10655" s="171"/>
    </row>
    <row r="10656" spans="24:44">
      <c r="X10656" t="s">
        <v>5623</v>
      </c>
      <c r="Y10656" t="s">
        <v>386</v>
      </c>
      <c r="Z10656" t="s">
        <v>32135</v>
      </c>
      <c r="AA10656" t="s">
        <v>25180</v>
      </c>
      <c r="AB10656" t="s">
        <v>5354</v>
      </c>
      <c r="AO10656" s="171"/>
      <c r="AP10656" s="171"/>
      <c r="AQ10656" s="171"/>
      <c r="AR10656" s="171"/>
    </row>
    <row r="10657" spans="24:44">
      <c r="X10657" t="s">
        <v>32136</v>
      </c>
      <c r="Y10657" t="s">
        <v>386</v>
      </c>
      <c r="Z10657" t="s">
        <v>30997</v>
      </c>
      <c r="AA10657" t="s">
        <v>28146</v>
      </c>
      <c r="AB10657" t="s">
        <v>125</v>
      </c>
      <c r="AO10657" s="171"/>
      <c r="AP10657" s="171"/>
      <c r="AQ10657" s="171"/>
      <c r="AR10657" s="171"/>
    </row>
    <row r="10658" spans="24:44">
      <c r="X10658" t="s">
        <v>32137</v>
      </c>
      <c r="Y10658" t="s">
        <v>386</v>
      </c>
      <c r="Z10658" t="s">
        <v>32138</v>
      </c>
      <c r="AA10658" t="s">
        <v>32139</v>
      </c>
      <c r="AB10658" t="s">
        <v>26064</v>
      </c>
      <c r="AO10658" s="171"/>
      <c r="AP10658" s="171"/>
      <c r="AQ10658" s="171"/>
      <c r="AR10658" s="171"/>
    </row>
    <row r="10659" spans="24:44">
      <c r="X10659" t="s">
        <v>32140</v>
      </c>
      <c r="Y10659" t="s">
        <v>386</v>
      </c>
      <c r="Z10659" t="s">
        <v>32081</v>
      </c>
      <c r="AA10659" t="s">
        <v>28146</v>
      </c>
      <c r="AB10659" t="s">
        <v>125</v>
      </c>
      <c r="AO10659" s="171"/>
      <c r="AP10659" s="171"/>
      <c r="AQ10659" s="171"/>
      <c r="AR10659" s="171"/>
    </row>
    <row r="10660" spans="24:44">
      <c r="X10660" t="s">
        <v>32141</v>
      </c>
      <c r="Y10660" t="s">
        <v>386</v>
      </c>
      <c r="Z10660" t="s">
        <v>32142</v>
      </c>
      <c r="AA10660" t="s">
        <v>920</v>
      </c>
      <c r="AB10660" t="s">
        <v>20688</v>
      </c>
      <c r="AO10660" s="171"/>
      <c r="AP10660" s="171"/>
      <c r="AQ10660" s="171"/>
      <c r="AR10660" s="171"/>
    </row>
    <row r="10661" spans="24:44">
      <c r="X10661" t="s">
        <v>32143</v>
      </c>
      <c r="Y10661" t="s">
        <v>386</v>
      </c>
      <c r="Z10661" t="s">
        <v>32144</v>
      </c>
      <c r="AA10661" t="s">
        <v>771</v>
      </c>
      <c r="AB10661" t="s">
        <v>26064</v>
      </c>
      <c r="AO10661" s="171"/>
      <c r="AP10661" s="171"/>
      <c r="AQ10661" s="171"/>
      <c r="AR10661" s="171"/>
    </row>
    <row r="10662" spans="24:44">
      <c r="X10662" t="s">
        <v>32145</v>
      </c>
      <c r="Y10662" t="s">
        <v>389</v>
      </c>
      <c r="Z10662" t="s">
        <v>32146</v>
      </c>
      <c r="AA10662" t="s">
        <v>25180</v>
      </c>
      <c r="AB10662" t="s">
        <v>5354</v>
      </c>
      <c r="AO10662" s="171"/>
      <c r="AP10662" s="171"/>
      <c r="AQ10662" s="171"/>
      <c r="AR10662" s="171"/>
    </row>
    <row r="10663" spans="24:44">
      <c r="X10663" t="s">
        <v>4823</v>
      </c>
      <c r="Y10663" t="s">
        <v>386</v>
      </c>
      <c r="Z10663" t="s">
        <v>32147</v>
      </c>
      <c r="AA10663" t="s">
        <v>25180</v>
      </c>
      <c r="AB10663" t="s">
        <v>5354</v>
      </c>
      <c r="AO10663" s="171"/>
      <c r="AP10663" s="171"/>
      <c r="AQ10663" s="171"/>
      <c r="AR10663" s="171"/>
    </row>
    <row r="10664" spans="24:44">
      <c r="X10664" t="s">
        <v>5627</v>
      </c>
      <c r="Y10664" t="s">
        <v>386</v>
      </c>
      <c r="Z10664" t="s">
        <v>32148</v>
      </c>
      <c r="AA10664" t="s">
        <v>22398</v>
      </c>
      <c r="AB10664" t="s">
        <v>125</v>
      </c>
      <c r="AO10664" s="171"/>
      <c r="AP10664" s="171"/>
      <c r="AQ10664" s="171"/>
      <c r="AR10664" s="171"/>
    </row>
    <row r="10665" spans="24:44">
      <c r="X10665" t="s">
        <v>32149</v>
      </c>
      <c r="Y10665" t="s">
        <v>386</v>
      </c>
      <c r="Z10665" t="s">
        <v>32150</v>
      </c>
      <c r="AA10665" t="s">
        <v>25180</v>
      </c>
      <c r="AB10665" t="s">
        <v>5354</v>
      </c>
      <c r="AO10665" s="171"/>
      <c r="AP10665" s="171"/>
      <c r="AQ10665" s="171"/>
      <c r="AR10665" s="171"/>
    </row>
    <row r="10666" spans="24:44">
      <c r="X10666" t="s">
        <v>32151</v>
      </c>
      <c r="Y10666" t="s">
        <v>386</v>
      </c>
      <c r="Z10666" t="s">
        <v>32152</v>
      </c>
      <c r="AA10666" t="s">
        <v>25180</v>
      </c>
      <c r="AB10666" t="s">
        <v>5354</v>
      </c>
      <c r="AO10666" s="171"/>
      <c r="AP10666" s="171"/>
      <c r="AQ10666" s="171"/>
      <c r="AR10666" s="171"/>
    </row>
    <row r="10667" spans="24:44">
      <c r="X10667" t="s">
        <v>32153</v>
      </c>
      <c r="Y10667" t="s">
        <v>386</v>
      </c>
      <c r="Z10667" t="s">
        <v>32154</v>
      </c>
      <c r="AA10667" t="s">
        <v>29897</v>
      </c>
      <c r="AB10667" t="s">
        <v>20688</v>
      </c>
      <c r="AO10667" s="171"/>
      <c r="AP10667" s="171"/>
      <c r="AQ10667" s="171"/>
      <c r="AR10667" s="171"/>
    </row>
    <row r="10668" spans="24:44">
      <c r="X10668" t="s">
        <v>32155</v>
      </c>
      <c r="Y10668" t="s">
        <v>386</v>
      </c>
      <c r="Z10668" t="s">
        <v>32156</v>
      </c>
      <c r="AA10668" t="s">
        <v>793</v>
      </c>
      <c r="AB10668" t="s">
        <v>10553</v>
      </c>
      <c r="AO10668" s="171"/>
      <c r="AP10668" s="171"/>
      <c r="AQ10668" s="171"/>
      <c r="AR10668" s="171"/>
    </row>
    <row r="10669" spans="24:44">
      <c r="X10669" t="s">
        <v>3374</v>
      </c>
      <c r="Y10669" t="s">
        <v>386</v>
      </c>
      <c r="Z10669" t="s">
        <v>32157</v>
      </c>
      <c r="AA10669" t="s">
        <v>25180</v>
      </c>
      <c r="AB10669" t="s">
        <v>5354</v>
      </c>
      <c r="AO10669" s="171"/>
      <c r="AP10669" s="171"/>
      <c r="AQ10669" s="171"/>
      <c r="AR10669" s="171"/>
    </row>
    <row r="10670" spans="24:44">
      <c r="X10670" t="s">
        <v>1235</v>
      </c>
      <c r="Y10670" t="s">
        <v>386</v>
      </c>
      <c r="Z10670" t="s">
        <v>32158</v>
      </c>
      <c r="AA10670" t="s">
        <v>29444</v>
      </c>
      <c r="AB10670" t="s">
        <v>29445</v>
      </c>
      <c r="AO10670" s="171"/>
      <c r="AP10670" s="171"/>
      <c r="AQ10670" s="171"/>
      <c r="AR10670" s="171"/>
    </row>
    <row r="10671" spans="24:44">
      <c r="X10671" t="s">
        <v>1244</v>
      </c>
      <c r="Y10671" t="s">
        <v>386</v>
      </c>
      <c r="Z10671" t="s">
        <v>32159</v>
      </c>
      <c r="AA10671" t="s">
        <v>836</v>
      </c>
      <c r="AB10671" t="s">
        <v>10553</v>
      </c>
      <c r="AO10671" s="171"/>
      <c r="AP10671" s="171"/>
      <c r="AQ10671" s="171"/>
      <c r="AR10671" s="171"/>
    </row>
    <row r="10672" spans="24:44">
      <c r="X10672" t="s">
        <v>7166</v>
      </c>
      <c r="Y10672" t="s">
        <v>386</v>
      </c>
      <c r="Z10672" t="s">
        <v>32160</v>
      </c>
      <c r="AA10672" t="s">
        <v>25180</v>
      </c>
      <c r="AB10672" t="s">
        <v>5354</v>
      </c>
      <c r="AO10672" s="171"/>
      <c r="AP10672" s="171"/>
      <c r="AQ10672" s="171"/>
      <c r="AR10672" s="171"/>
    </row>
    <row r="10673" spans="24:44">
      <c r="X10673" t="s">
        <v>7171</v>
      </c>
      <c r="Y10673" t="s">
        <v>386</v>
      </c>
      <c r="Z10673" t="s">
        <v>32161</v>
      </c>
      <c r="AA10673" t="s">
        <v>23806</v>
      </c>
      <c r="AB10673" t="s">
        <v>5354</v>
      </c>
      <c r="AO10673" s="171"/>
      <c r="AP10673" s="171"/>
      <c r="AQ10673" s="171"/>
      <c r="AR10673" s="171"/>
    </row>
    <row r="10674" spans="24:44">
      <c r="X10674" t="s">
        <v>32162</v>
      </c>
      <c r="Y10674" t="s">
        <v>386</v>
      </c>
      <c r="Z10674" t="s">
        <v>32163</v>
      </c>
      <c r="AA10674" t="s">
        <v>28146</v>
      </c>
      <c r="AB10674" t="s">
        <v>125</v>
      </c>
      <c r="AO10674" s="171"/>
      <c r="AP10674" s="171"/>
      <c r="AQ10674" s="171"/>
      <c r="AR10674" s="171"/>
    </row>
    <row r="10675" spans="24:44">
      <c r="X10675" t="s">
        <v>32164</v>
      </c>
      <c r="Y10675" t="s">
        <v>386</v>
      </c>
      <c r="Z10675" t="s">
        <v>32165</v>
      </c>
      <c r="AA10675" t="s">
        <v>25180</v>
      </c>
      <c r="AB10675" t="s">
        <v>5354</v>
      </c>
      <c r="AO10675" s="171"/>
      <c r="AP10675" s="171"/>
      <c r="AQ10675" s="171"/>
      <c r="AR10675" s="171"/>
    </row>
    <row r="10676" spans="24:44">
      <c r="X10676" t="s">
        <v>32166</v>
      </c>
      <c r="Y10676" t="s">
        <v>386</v>
      </c>
      <c r="Z10676" t="s">
        <v>32167</v>
      </c>
      <c r="AA10676" t="s">
        <v>25180</v>
      </c>
      <c r="AB10676" t="s">
        <v>5354</v>
      </c>
      <c r="AO10676" s="171"/>
      <c r="AP10676" s="171"/>
      <c r="AQ10676" s="171"/>
      <c r="AR10676" s="171"/>
    </row>
    <row r="10677" spans="24:44">
      <c r="X10677" t="s">
        <v>32168</v>
      </c>
      <c r="Y10677" t="s">
        <v>386</v>
      </c>
      <c r="Z10677" t="s">
        <v>32169</v>
      </c>
      <c r="AA10677" t="s">
        <v>25180</v>
      </c>
      <c r="AB10677" t="s">
        <v>5354</v>
      </c>
      <c r="AO10677" s="171"/>
      <c r="AP10677" s="171"/>
      <c r="AQ10677" s="171"/>
      <c r="AR10677" s="171"/>
    </row>
    <row r="10678" spans="24:44">
      <c r="X10678" t="s">
        <v>32170</v>
      </c>
      <c r="Y10678" t="s">
        <v>386</v>
      </c>
      <c r="Z10678" t="s">
        <v>32171</v>
      </c>
      <c r="AA10678" t="s">
        <v>25180</v>
      </c>
      <c r="AB10678" t="s">
        <v>5354</v>
      </c>
      <c r="AO10678" s="171"/>
      <c r="AP10678" s="171"/>
      <c r="AQ10678" s="171"/>
      <c r="AR10678" s="171"/>
    </row>
    <row r="10679" spans="24:44">
      <c r="X10679" t="s">
        <v>32172</v>
      </c>
      <c r="Y10679" t="s">
        <v>386</v>
      </c>
      <c r="Z10679" t="s">
        <v>32173</v>
      </c>
      <c r="AA10679" t="s">
        <v>25180</v>
      </c>
      <c r="AB10679" t="s">
        <v>5354</v>
      </c>
      <c r="AO10679" s="171"/>
      <c r="AP10679" s="171"/>
      <c r="AQ10679" s="171"/>
      <c r="AR10679" s="171"/>
    </row>
    <row r="10680" spans="24:44">
      <c r="X10680" t="s">
        <v>32174</v>
      </c>
      <c r="Y10680" t="s">
        <v>386</v>
      </c>
      <c r="Z10680" t="s">
        <v>32175</v>
      </c>
      <c r="AA10680" t="s">
        <v>25180</v>
      </c>
      <c r="AB10680" t="s">
        <v>5354</v>
      </c>
      <c r="AO10680" s="171"/>
      <c r="AP10680" s="171"/>
      <c r="AQ10680" s="171"/>
      <c r="AR10680" s="171"/>
    </row>
    <row r="10681" spans="24:44">
      <c r="X10681" t="s">
        <v>32176</v>
      </c>
      <c r="Y10681" t="s">
        <v>386</v>
      </c>
      <c r="Z10681" t="s">
        <v>32177</v>
      </c>
      <c r="AA10681" t="s">
        <v>25180</v>
      </c>
      <c r="AB10681" t="s">
        <v>5354</v>
      </c>
      <c r="AO10681" s="171"/>
      <c r="AP10681" s="171"/>
      <c r="AQ10681" s="171"/>
      <c r="AR10681" s="171"/>
    </row>
    <row r="10682" spans="24:44">
      <c r="X10682" t="s">
        <v>32178</v>
      </c>
      <c r="Y10682" t="s">
        <v>386</v>
      </c>
      <c r="Z10682" t="s">
        <v>32179</v>
      </c>
      <c r="AA10682" t="s">
        <v>25180</v>
      </c>
      <c r="AB10682" t="s">
        <v>5354</v>
      </c>
      <c r="AO10682" s="171"/>
      <c r="AP10682" s="171"/>
      <c r="AQ10682" s="171"/>
      <c r="AR10682" s="171"/>
    </row>
    <row r="10683" spans="24:44">
      <c r="X10683" t="s">
        <v>32180</v>
      </c>
      <c r="Y10683" t="s">
        <v>386</v>
      </c>
      <c r="Z10683" t="s">
        <v>32181</v>
      </c>
      <c r="AA10683" t="s">
        <v>25180</v>
      </c>
      <c r="AB10683" t="s">
        <v>5354</v>
      </c>
      <c r="AO10683" s="171"/>
      <c r="AP10683" s="171"/>
      <c r="AQ10683" s="171"/>
      <c r="AR10683" s="171"/>
    </row>
    <row r="10684" spans="24:44">
      <c r="X10684" t="s">
        <v>32182</v>
      </c>
      <c r="Y10684" t="s">
        <v>386</v>
      </c>
      <c r="Z10684" t="s">
        <v>32183</v>
      </c>
      <c r="AA10684" t="s">
        <v>25180</v>
      </c>
      <c r="AB10684" t="s">
        <v>5354</v>
      </c>
      <c r="AO10684" s="171"/>
      <c r="AP10684" s="171"/>
      <c r="AQ10684" s="171"/>
      <c r="AR10684" s="171"/>
    </row>
    <row r="10685" spans="24:44">
      <c r="X10685" t="s">
        <v>32184</v>
      </c>
      <c r="Y10685" t="s">
        <v>386</v>
      </c>
      <c r="Z10685" t="s">
        <v>32185</v>
      </c>
      <c r="AA10685" t="s">
        <v>25180</v>
      </c>
      <c r="AB10685" t="s">
        <v>5354</v>
      </c>
      <c r="AO10685" s="171"/>
      <c r="AP10685" s="171"/>
      <c r="AQ10685" s="171"/>
      <c r="AR10685" s="171"/>
    </row>
    <row r="10686" spans="24:44">
      <c r="X10686" t="s">
        <v>32186</v>
      </c>
      <c r="Y10686" t="s">
        <v>386</v>
      </c>
      <c r="Z10686" t="s">
        <v>32187</v>
      </c>
      <c r="AA10686" t="s">
        <v>25180</v>
      </c>
      <c r="AB10686" t="s">
        <v>5354</v>
      </c>
      <c r="AO10686" s="171"/>
      <c r="AP10686" s="171"/>
      <c r="AQ10686" s="171"/>
      <c r="AR10686" s="171"/>
    </row>
    <row r="10687" spans="24:44">
      <c r="X10687" t="s">
        <v>32188</v>
      </c>
      <c r="Y10687" t="s">
        <v>386</v>
      </c>
      <c r="Z10687" t="s">
        <v>32189</v>
      </c>
      <c r="AA10687" t="s">
        <v>25180</v>
      </c>
      <c r="AB10687" t="s">
        <v>5354</v>
      </c>
      <c r="AO10687" s="171"/>
      <c r="AP10687" s="171"/>
      <c r="AQ10687" s="171"/>
      <c r="AR10687" s="171"/>
    </row>
    <row r="10688" spans="24:44">
      <c r="X10688" t="s">
        <v>32190</v>
      </c>
      <c r="Y10688" t="s">
        <v>386</v>
      </c>
      <c r="Z10688" t="s">
        <v>32191</v>
      </c>
      <c r="AA10688" t="s">
        <v>25180</v>
      </c>
      <c r="AB10688" t="s">
        <v>5354</v>
      </c>
      <c r="AO10688" s="171"/>
      <c r="AP10688" s="171"/>
      <c r="AQ10688" s="171"/>
      <c r="AR10688" s="171"/>
    </row>
    <row r="10689" spans="24:44">
      <c r="X10689" t="s">
        <v>32192</v>
      </c>
      <c r="Y10689" t="s">
        <v>386</v>
      </c>
      <c r="Z10689" t="s">
        <v>32193</v>
      </c>
      <c r="AA10689" t="s">
        <v>25180</v>
      </c>
      <c r="AB10689" t="s">
        <v>5354</v>
      </c>
      <c r="AO10689" s="171"/>
      <c r="AP10689" s="171"/>
      <c r="AQ10689" s="171"/>
      <c r="AR10689" s="171"/>
    </row>
    <row r="10690" spans="24:44">
      <c r="X10690" t="s">
        <v>32194</v>
      </c>
      <c r="Y10690" t="s">
        <v>386</v>
      </c>
      <c r="Z10690" t="s">
        <v>32195</v>
      </c>
      <c r="AA10690" t="s">
        <v>25180</v>
      </c>
      <c r="AB10690" t="s">
        <v>5354</v>
      </c>
      <c r="AO10690" s="171"/>
      <c r="AP10690" s="171"/>
      <c r="AQ10690" s="171"/>
      <c r="AR10690" s="171"/>
    </row>
    <row r="10691" spans="24:44">
      <c r="X10691" t="s">
        <v>32196</v>
      </c>
      <c r="Y10691" t="s">
        <v>386</v>
      </c>
      <c r="Z10691" t="s">
        <v>32197</v>
      </c>
      <c r="AA10691" t="s">
        <v>25180</v>
      </c>
      <c r="AB10691" t="s">
        <v>5354</v>
      </c>
      <c r="AO10691" s="171"/>
      <c r="AP10691" s="171"/>
      <c r="AQ10691" s="171"/>
      <c r="AR10691" s="171"/>
    </row>
    <row r="10692" spans="24:44">
      <c r="X10692" t="s">
        <v>32198</v>
      </c>
      <c r="Y10692" t="s">
        <v>386</v>
      </c>
      <c r="Z10692" t="s">
        <v>32199</v>
      </c>
      <c r="AA10692" t="s">
        <v>25180</v>
      </c>
      <c r="AB10692" t="s">
        <v>5354</v>
      </c>
      <c r="AO10692" s="171"/>
      <c r="AP10692" s="171"/>
      <c r="AQ10692" s="171"/>
      <c r="AR10692" s="171"/>
    </row>
    <row r="10693" spans="24:44">
      <c r="X10693" t="s">
        <v>32200</v>
      </c>
      <c r="Y10693" t="s">
        <v>386</v>
      </c>
      <c r="Z10693" t="s">
        <v>32201</v>
      </c>
      <c r="AA10693" t="s">
        <v>25180</v>
      </c>
      <c r="AB10693" t="s">
        <v>5354</v>
      </c>
      <c r="AO10693" s="171"/>
      <c r="AP10693" s="171"/>
      <c r="AQ10693" s="171"/>
      <c r="AR10693" s="171"/>
    </row>
    <row r="10694" spans="24:44">
      <c r="X10694" t="s">
        <v>32202</v>
      </c>
      <c r="Y10694" t="s">
        <v>386</v>
      </c>
      <c r="Z10694" t="s">
        <v>32203</v>
      </c>
      <c r="AA10694" t="s">
        <v>25180</v>
      </c>
      <c r="AB10694" t="s">
        <v>5354</v>
      </c>
      <c r="AO10694" s="171"/>
      <c r="AP10694" s="171"/>
      <c r="AQ10694" s="171"/>
      <c r="AR10694" s="171"/>
    </row>
    <row r="10695" spans="24:44">
      <c r="X10695" t="s">
        <v>32204</v>
      </c>
      <c r="Y10695" t="s">
        <v>386</v>
      </c>
      <c r="Z10695" t="s">
        <v>32205</v>
      </c>
      <c r="AA10695" t="s">
        <v>25180</v>
      </c>
      <c r="AB10695" t="s">
        <v>5354</v>
      </c>
      <c r="AO10695" s="171"/>
      <c r="AP10695" s="171"/>
      <c r="AQ10695" s="171"/>
      <c r="AR10695" s="171"/>
    </row>
    <row r="10696" spans="24:44">
      <c r="X10696" t="s">
        <v>32206</v>
      </c>
      <c r="Y10696" t="s">
        <v>386</v>
      </c>
      <c r="Z10696" t="s">
        <v>32207</v>
      </c>
      <c r="AA10696" t="s">
        <v>25180</v>
      </c>
      <c r="AB10696" t="s">
        <v>5354</v>
      </c>
      <c r="AO10696" s="171"/>
      <c r="AP10696" s="171"/>
      <c r="AQ10696" s="171"/>
      <c r="AR10696" s="171"/>
    </row>
    <row r="10697" spans="24:44">
      <c r="X10697" t="s">
        <v>32208</v>
      </c>
      <c r="Y10697" t="s">
        <v>386</v>
      </c>
      <c r="Z10697" t="s">
        <v>32209</v>
      </c>
      <c r="AA10697" t="s">
        <v>25180</v>
      </c>
      <c r="AB10697" t="s">
        <v>5354</v>
      </c>
      <c r="AO10697" s="171"/>
      <c r="AP10697" s="171"/>
      <c r="AQ10697" s="171"/>
      <c r="AR10697" s="171"/>
    </row>
    <row r="10698" spans="24:44">
      <c r="X10698" t="s">
        <v>32210</v>
      </c>
      <c r="Y10698" t="s">
        <v>386</v>
      </c>
      <c r="Z10698" t="s">
        <v>32211</v>
      </c>
      <c r="AA10698" t="s">
        <v>25180</v>
      </c>
      <c r="AB10698" t="s">
        <v>5354</v>
      </c>
      <c r="AO10698" s="171"/>
      <c r="AP10698" s="171"/>
      <c r="AQ10698" s="171"/>
      <c r="AR10698" s="171"/>
    </row>
    <row r="10699" spans="24:44">
      <c r="X10699" t="s">
        <v>32212</v>
      </c>
      <c r="Y10699" t="s">
        <v>386</v>
      </c>
      <c r="Z10699" t="s">
        <v>32213</v>
      </c>
      <c r="AA10699" t="s">
        <v>25180</v>
      </c>
      <c r="AB10699" t="s">
        <v>5354</v>
      </c>
      <c r="AO10699" s="171"/>
      <c r="AP10699" s="171"/>
      <c r="AQ10699" s="171"/>
      <c r="AR10699" s="171"/>
    </row>
    <row r="10700" spans="24:44">
      <c r="X10700" t="s">
        <v>32214</v>
      </c>
      <c r="Y10700" t="s">
        <v>386</v>
      </c>
      <c r="Z10700" t="s">
        <v>32215</v>
      </c>
      <c r="AA10700" t="s">
        <v>25180</v>
      </c>
      <c r="AB10700" t="s">
        <v>5354</v>
      </c>
      <c r="AO10700" s="171"/>
      <c r="AP10700" s="171"/>
      <c r="AQ10700" s="171"/>
      <c r="AR10700" s="171"/>
    </row>
    <row r="10701" spans="24:44">
      <c r="X10701" t="s">
        <v>32216</v>
      </c>
      <c r="Y10701" t="s">
        <v>386</v>
      </c>
      <c r="Z10701" t="s">
        <v>32217</v>
      </c>
      <c r="AA10701" t="s">
        <v>25180</v>
      </c>
      <c r="AB10701" t="s">
        <v>5354</v>
      </c>
      <c r="AO10701" s="171"/>
      <c r="AP10701" s="171"/>
      <c r="AQ10701" s="171"/>
      <c r="AR10701" s="171"/>
    </row>
    <row r="10702" spans="24:44">
      <c r="X10702" t="s">
        <v>32218</v>
      </c>
      <c r="Y10702" t="s">
        <v>386</v>
      </c>
      <c r="Z10702" t="s">
        <v>32219</v>
      </c>
      <c r="AA10702" t="s">
        <v>25180</v>
      </c>
      <c r="AB10702" t="s">
        <v>5354</v>
      </c>
      <c r="AO10702" s="171"/>
      <c r="AP10702" s="171"/>
      <c r="AQ10702" s="171"/>
      <c r="AR10702" s="171"/>
    </row>
    <row r="10703" spans="24:44">
      <c r="X10703" t="s">
        <v>32220</v>
      </c>
      <c r="Y10703" t="s">
        <v>386</v>
      </c>
      <c r="Z10703" t="s">
        <v>32221</v>
      </c>
      <c r="AA10703" t="s">
        <v>25180</v>
      </c>
      <c r="AB10703" t="s">
        <v>5354</v>
      </c>
      <c r="AO10703" s="171"/>
      <c r="AP10703" s="171"/>
      <c r="AQ10703" s="171"/>
      <c r="AR10703" s="171"/>
    </row>
    <row r="10704" spans="24:44">
      <c r="X10704" t="s">
        <v>32222</v>
      </c>
      <c r="Y10704" t="s">
        <v>386</v>
      </c>
      <c r="Z10704" t="s">
        <v>32223</v>
      </c>
      <c r="AA10704" t="s">
        <v>25180</v>
      </c>
      <c r="AB10704" t="s">
        <v>5354</v>
      </c>
      <c r="AO10704" s="171"/>
      <c r="AP10704" s="171"/>
      <c r="AQ10704" s="171"/>
      <c r="AR10704" s="171"/>
    </row>
    <row r="10705" spans="24:44">
      <c r="X10705" t="s">
        <v>32224</v>
      </c>
      <c r="Y10705" t="s">
        <v>386</v>
      </c>
      <c r="Z10705" t="s">
        <v>32225</v>
      </c>
      <c r="AA10705" t="s">
        <v>25180</v>
      </c>
      <c r="AB10705" t="s">
        <v>5354</v>
      </c>
      <c r="AO10705" s="171"/>
      <c r="AP10705" s="171"/>
      <c r="AQ10705" s="171"/>
      <c r="AR10705" s="171"/>
    </row>
    <row r="10706" spans="24:44">
      <c r="X10706" t="s">
        <v>32226</v>
      </c>
      <c r="Y10706" t="s">
        <v>386</v>
      </c>
      <c r="Z10706" t="s">
        <v>32227</v>
      </c>
      <c r="AA10706" t="s">
        <v>25180</v>
      </c>
      <c r="AB10706" t="s">
        <v>5354</v>
      </c>
      <c r="AO10706" s="171"/>
      <c r="AP10706" s="171"/>
      <c r="AQ10706" s="171"/>
      <c r="AR10706" s="171"/>
    </row>
    <row r="10707" spans="24:44">
      <c r="X10707" t="s">
        <v>32228</v>
      </c>
      <c r="Y10707" t="s">
        <v>386</v>
      </c>
      <c r="Z10707" t="s">
        <v>32229</v>
      </c>
      <c r="AA10707" t="s">
        <v>25180</v>
      </c>
      <c r="AB10707" t="s">
        <v>5354</v>
      </c>
      <c r="AO10707" s="171"/>
      <c r="AP10707" s="171"/>
      <c r="AQ10707" s="171"/>
      <c r="AR10707" s="171"/>
    </row>
    <row r="10708" spans="24:44">
      <c r="X10708" t="s">
        <v>32230</v>
      </c>
      <c r="Y10708" t="s">
        <v>386</v>
      </c>
      <c r="Z10708" t="s">
        <v>32231</v>
      </c>
      <c r="AA10708" t="s">
        <v>25180</v>
      </c>
      <c r="AB10708" t="s">
        <v>5354</v>
      </c>
      <c r="AO10708" s="171"/>
      <c r="AP10708" s="171"/>
      <c r="AQ10708" s="171"/>
      <c r="AR10708" s="171"/>
    </row>
    <row r="10709" spans="24:44">
      <c r="X10709" t="s">
        <v>32232</v>
      </c>
      <c r="Y10709" t="s">
        <v>386</v>
      </c>
      <c r="Z10709" t="s">
        <v>32233</v>
      </c>
      <c r="AA10709" t="s">
        <v>25180</v>
      </c>
      <c r="AB10709" t="s">
        <v>5354</v>
      </c>
      <c r="AO10709" s="171"/>
      <c r="AP10709" s="171"/>
      <c r="AQ10709" s="171"/>
      <c r="AR10709" s="171"/>
    </row>
    <row r="10710" spans="24:44">
      <c r="X10710" t="s">
        <v>32234</v>
      </c>
      <c r="Y10710" t="s">
        <v>386</v>
      </c>
      <c r="Z10710" t="s">
        <v>32235</v>
      </c>
      <c r="AA10710" t="s">
        <v>25180</v>
      </c>
      <c r="AB10710" t="s">
        <v>5354</v>
      </c>
      <c r="AO10710" s="171"/>
      <c r="AP10710" s="171"/>
      <c r="AQ10710" s="171"/>
      <c r="AR10710" s="171"/>
    </row>
    <row r="10711" spans="24:44">
      <c r="X10711" t="s">
        <v>32236</v>
      </c>
      <c r="Y10711" t="s">
        <v>386</v>
      </c>
      <c r="Z10711" t="s">
        <v>32237</v>
      </c>
      <c r="AA10711" t="s">
        <v>25180</v>
      </c>
      <c r="AB10711" t="s">
        <v>5354</v>
      </c>
      <c r="AO10711" s="171"/>
      <c r="AP10711" s="171"/>
      <c r="AQ10711" s="171"/>
      <c r="AR10711" s="171"/>
    </row>
    <row r="10712" spans="24:44">
      <c r="X10712" t="s">
        <v>32238</v>
      </c>
      <c r="Y10712" t="s">
        <v>386</v>
      </c>
      <c r="Z10712" t="s">
        <v>32239</v>
      </c>
      <c r="AA10712" t="s">
        <v>25180</v>
      </c>
      <c r="AB10712" t="s">
        <v>5354</v>
      </c>
      <c r="AO10712" s="171"/>
      <c r="AP10712" s="171"/>
      <c r="AQ10712" s="171"/>
      <c r="AR10712" s="171"/>
    </row>
    <row r="10713" spans="24:44">
      <c r="X10713" t="s">
        <v>32240</v>
      </c>
      <c r="Y10713" t="s">
        <v>386</v>
      </c>
      <c r="Z10713" t="s">
        <v>32241</v>
      </c>
      <c r="AA10713" t="s">
        <v>25180</v>
      </c>
      <c r="AB10713" t="s">
        <v>5354</v>
      </c>
      <c r="AO10713" s="171"/>
      <c r="AP10713" s="171"/>
      <c r="AQ10713" s="171"/>
      <c r="AR10713" s="171"/>
    </row>
    <row r="10714" spans="24:44">
      <c r="X10714" t="s">
        <v>32242</v>
      </c>
      <c r="Y10714" t="s">
        <v>386</v>
      </c>
      <c r="Z10714" t="s">
        <v>32243</v>
      </c>
      <c r="AA10714" t="s">
        <v>25180</v>
      </c>
      <c r="AB10714" t="s">
        <v>5354</v>
      </c>
      <c r="AO10714" s="171"/>
      <c r="AP10714" s="171"/>
      <c r="AQ10714" s="171"/>
      <c r="AR10714" s="171"/>
    </row>
    <row r="10715" spans="24:44">
      <c r="X10715" t="s">
        <v>32244</v>
      </c>
      <c r="Y10715" t="s">
        <v>386</v>
      </c>
      <c r="Z10715" t="s">
        <v>32245</v>
      </c>
      <c r="AA10715" t="s">
        <v>25180</v>
      </c>
      <c r="AB10715" t="s">
        <v>5354</v>
      </c>
      <c r="AO10715" s="171"/>
      <c r="AP10715" s="171"/>
      <c r="AQ10715" s="171"/>
      <c r="AR10715" s="171"/>
    </row>
    <row r="10716" spans="24:44">
      <c r="X10716" t="s">
        <v>32246</v>
      </c>
      <c r="Y10716" t="s">
        <v>386</v>
      </c>
      <c r="Z10716" t="s">
        <v>32247</v>
      </c>
      <c r="AA10716" t="s">
        <v>25180</v>
      </c>
      <c r="AB10716" t="s">
        <v>5354</v>
      </c>
      <c r="AO10716" s="171"/>
      <c r="AP10716" s="171"/>
      <c r="AQ10716" s="171"/>
      <c r="AR10716" s="171"/>
    </row>
    <row r="10717" spans="24:44">
      <c r="X10717" t="s">
        <v>32248</v>
      </c>
      <c r="Y10717" t="s">
        <v>386</v>
      </c>
      <c r="Z10717" t="s">
        <v>32249</v>
      </c>
      <c r="AA10717" t="s">
        <v>25180</v>
      </c>
      <c r="AB10717" t="s">
        <v>5354</v>
      </c>
      <c r="AO10717" s="171"/>
      <c r="AP10717" s="171"/>
      <c r="AQ10717" s="171"/>
      <c r="AR10717" s="171"/>
    </row>
    <row r="10718" spans="24:44">
      <c r="X10718" t="s">
        <v>32250</v>
      </c>
      <c r="Y10718" t="s">
        <v>386</v>
      </c>
      <c r="Z10718" t="s">
        <v>32251</v>
      </c>
      <c r="AA10718" t="s">
        <v>25180</v>
      </c>
      <c r="AB10718" t="s">
        <v>5354</v>
      </c>
      <c r="AO10718" s="171"/>
      <c r="AP10718" s="171"/>
      <c r="AQ10718" s="171"/>
      <c r="AR10718" s="171"/>
    </row>
    <row r="10719" spans="24:44">
      <c r="X10719" t="s">
        <v>32252</v>
      </c>
      <c r="Y10719" t="s">
        <v>386</v>
      </c>
      <c r="Z10719" t="s">
        <v>32253</v>
      </c>
      <c r="AA10719" t="s">
        <v>25180</v>
      </c>
      <c r="AB10719" t="s">
        <v>5354</v>
      </c>
      <c r="AO10719" s="171"/>
      <c r="AP10719" s="171"/>
      <c r="AQ10719" s="171"/>
      <c r="AR10719" s="171"/>
    </row>
    <row r="10720" spans="24:44">
      <c r="X10720" t="s">
        <v>32254</v>
      </c>
      <c r="Y10720" t="s">
        <v>386</v>
      </c>
      <c r="Z10720" t="s">
        <v>32255</v>
      </c>
      <c r="AA10720" t="s">
        <v>25180</v>
      </c>
      <c r="AB10720" t="s">
        <v>5354</v>
      </c>
      <c r="AO10720" s="171"/>
      <c r="AP10720" s="171"/>
      <c r="AQ10720" s="171"/>
      <c r="AR10720" s="171"/>
    </row>
    <row r="10721" spans="24:44">
      <c r="X10721" t="s">
        <v>32256</v>
      </c>
      <c r="Y10721" t="s">
        <v>386</v>
      </c>
      <c r="Z10721" t="s">
        <v>32257</v>
      </c>
      <c r="AA10721" t="s">
        <v>25180</v>
      </c>
      <c r="AB10721" t="s">
        <v>5354</v>
      </c>
      <c r="AO10721" s="171"/>
      <c r="AP10721" s="171"/>
      <c r="AQ10721" s="171"/>
      <c r="AR10721" s="171"/>
    </row>
    <row r="10722" spans="24:44">
      <c r="X10722" t="s">
        <v>3378</v>
      </c>
      <c r="Y10722" t="s">
        <v>386</v>
      </c>
      <c r="Z10722" t="s">
        <v>32157</v>
      </c>
      <c r="AA10722" t="s">
        <v>22398</v>
      </c>
      <c r="AB10722" t="s">
        <v>125</v>
      </c>
      <c r="AO10722" s="171"/>
      <c r="AP10722" s="171"/>
      <c r="AQ10722" s="171"/>
      <c r="AR10722" s="171"/>
    </row>
    <row r="10723" spans="24:44">
      <c r="X10723" t="s">
        <v>32258</v>
      </c>
      <c r="Y10723" t="s">
        <v>386</v>
      </c>
      <c r="Z10723" t="s">
        <v>32259</v>
      </c>
      <c r="AA10723" t="s">
        <v>30494</v>
      </c>
      <c r="AB10723" t="s">
        <v>5354</v>
      </c>
      <c r="AO10723" s="171"/>
      <c r="AP10723" s="171"/>
      <c r="AQ10723" s="171"/>
      <c r="AR10723" s="171"/>
    </row>
    <row r="10724" spans="24:44">
      <c r="X10724" t="s">
        <v>32260</v>
      </c>
      <c r="Y10724" t="s">
        <v>386</v>
      </c>
      <c r="Z10724" t="s">
        <v>32261</v>
      </c>
      <c r="AA10724" t="s">
        <v>30494</v>
      </c>
      <c r="AB10724" t="s">
        <v>5354</v>
      </c>
      <c r="AO10724" s="171"/>
      <c r="AP10724" s="171"/>
      <c r="AQ10724" s="171"/>
      <c r="AR10724" s="171"/>
    </row>
    <row r="10725" spans="24:44">
      <c r="X10725" t="s">
        <v>32262</v>
      </c>
      <c r="Y10725" t="s">
        <v>386</v>
      </c>
      <c r="Z10725" t="s">
        <v>32263</v>
      </c>
      <c r="AA10725" t="s">
        <v>30494</v>
      </c>
      <c r="AB10725" t="s">
        <v>5354</v>
      </c>
      <c r="AO10725" s="171"/>
      <c r="AP10725" s="171"/>
      <c r="AQ10725" s="171"/>
      <c r="AR10725" s="171"/>
    </row>
    <row r="10726" spans="24:44">
      <c r="X10726" t="s">
        <v>32264</v>
      </c>
      <c r="Y10726" t="s">
        <v>386</v>
      </c>
      <c r="Z10726" t="s">
        <v>32265</v>
      </c>
      <c r="AA10726" t="s">
        <v>30494</v>
      </c>
      <c r="AB10726" t="s">
        <v>5354</v>
      </c>
      <c r="AO10726" s="171"/>
      <c r="AP10726" s="171"/>
      <c r="AQ10726" s="171"/>
      <c r="AR10726" s="171"/>
    </row>
    <row r="10727" spans="24:44">
      <c r="X10727" t="s">
        <v>32266</v>
      </c>
      <c r="Y10727" t="s">
        <v>386</v>
      </c>
      <c r="Z10727" t="s">
        <v>32267</v>
      </c>
      <c r="AA10727" t="s">
        <v>30494</v>
      </c>
      <c r="AB10727" t="s">
        <v>5354</v>
      </c>
      <c r="AO10727" s="171"/>
      <c r="AP10727" s="171"/>
      <c r="AQ10727" s="171"/>
      <c r="AR10727" s="171"/>
    </row>
    <row r="10728" spans="24:44">
      <c r="X10728" t="s">
        <v>32268</v>
      </c>
      <c r="Y10728" t="s">
        <v>386</v>
      </c>
      <c r="Z10728" t="s">
        <v>32269</v>
      </c>
      <c r="AA10728" t="s">
        <v>30494</v>
      </c>
      <c r="AB10728" t="s">
        <v>5354</v>
      </c>
      <c r="AO10728" s="171"/>
      <c r="AP10728" s="171"/>
      <c r="AQ10728" s="171"/>
      <c r="AR10728" s="171"/>
    </row>
    <row r="10729" spans="24:44">
      <c r="X10729" t="s">
        <v>6060</v>
      </c>
      <c r="Y10729" t="s">
        <v>386</v>
      </c>
      <c r="Z10729" t="s">
        <v>32270</v>
      </c>
      <c r="AA10729" t="s">
        <v>28146</v>
      </c>
      <c r="AB10729" t="s">
        <v>125</v>
      </c>
      <c r="AO10729" s="171"/>
      <c r="AP10729" s="171"/>
      <c r="AQ10729" s="171"/>
      <c r="AR10729" s="171"/>
    </row>
    <row r="10730" spans="24:44">
      <c r="X10730" t="s">
        <v>1253</v>
      </c>
      <c r="Y10730" t="s">
        <v>386</v>
      </c>
      <c r="Z10730" t="s">
        <v>32271</v>
      </c>
      <c r="AA10730" t="s">
        <v>793</v>
      </c>
      <c r="AB10730" t="s">
        <v>10553</v>
      </c>
      <c r="AO10730" s="171"/>
      <c r="AP10730" s="171"/>
      <c r="AQ10730" s="171"/>
      <c r="AR10730" s="171"/>
    </row>
    <row r="10731" spans="24:44">
      <c r="X10731" t="s">
        <v>1260</v>
      </c>
      <c r="Y10731" t="s">
        <v>386</v>
      </c>
      <c r="Z10731" t="s">
        <v>32272</v>
      </c>
      <c r="AA10731" t="s">
        <v>793</v>
      </c>
      <c r="AB10731" t="s">
        <v>10553</v>
      </c>
      <c r="AO10731" s="171"/>
      <c r="AP10731" s="171"/>
      <c r="AQ10731" s="171"/>
      <c r="AR10731" s="171"/>
    </row>
    <row r="10732" spans="24:44">
      <c r="X10732" t="s">
        <v>32273</v>
      </c>
      <c r="Y10732" t="s">
        <v>386</v>
      </c>
      <c r="Z10732" t="s">
        <v>32274</v>
      </c>
      <c r="AA10732" t="s">
        <v>23806</v>
      </c>
      <c r="AB10732" t="s">
        <v>5354</v>
      </c>
      <c r="AO10732" s="171"/>
      <c r="AP10732" s="171"/>
      <c r="AQ10732" s="171"/>
      <c r="AR10732" s="171"/>
    </row>
    <row r="10733" spans="24:44">
      <c r="X10733" t="s">
        <v>32275</v>
      </c>
      <c r="Y10733" t="s">
        <v>386</v>
      </c>
      <c r="Z10733" t="s">
        <v>32276</v>
      </c>
      <c r="AA10733" t="s">
        <v>25180</v>
      </c>
      <c r="AB10733" t="s">
        <v>5354</v>
      </c>
      <c r="AO10733" s="171"/>
      <c r="AP10733" s="171"/>
      <c r="AQ10733" s="171"/>
      <c r="AR10733" s="171"/>
    </row>
    <row r="10734" spans="24:44">
      <c r="X10734" t="s">
        <v>32277</v>
      </c>
      <c r="Y10734" t="s">
        <v>386</v>
      </c>
      <c r="Z10734" t="s">
        <v>32278</v>
      </c>
      <c r="AA10734" t="s">
        <v>23416</v>
      </c>
      <c r="AB10734" t="s">
        <v>125</v>
      </c>
      <c r="AO10734" s="171"/>
      <c r="AP10734" s="171"/>
      <c r="AQ10734" s="171"/>
      <c r="AR10734" s="171"/>
    </row>
    <row r="10735" spans="24:44">
      <c r="X10735" t="s">
        <v>32279</v>
      </c>
      <c r="Y10735" t="s">
        <v>386</v>
      </c>
      <c r="Z10735" t="s">
        <v>32280</v>
      </c>
      <c r="AA10735" t="s">
        <v>32281</v>
      </c>
      <c r="AB10735" t="s">
        <v>20688</v>
      </c>
      <c r="AO10735" s="171"/>
      <c r="AP10735" s="171"/>
      <c r="AQ10735" s="171"/>
      <c r="AR10735" s="171"/>
    </row>
    <row r="10736" spans="24:44">
      <c r="X10736" t="s">
        <v>32282</v>
      </c>
      <c r="Y10736" t="s">
        <v>386</v>
      </c>
      <c r="Z10736" t="s">
        <v>32283</v>
      </c>
      <c r="AA10736" t="s">
        <v>28146</v>
      </c>
      <c r="AB10736" t="s">
        <v>125</v>
      </c>
      <c r="AO10736" s="171"/>
      <c r="AP10736" s="171"/>
      <c r="AQ10736" s="171"/>
      <c r="AR10736" s="171"/>
    </row>
    <row r="10737" spans="24:44">
      <c r="X10737" t="s">
        <v>32284</v>
      </c>
      <c r="Y10737" t="s">
        <v>386</v>
      </c>
      <c r="Z10737" t="s">
        <v>32285</v>
      </c>
      <c r="AA10737" t="s">
        <v>30513</v>
      </c>
      <c r="AB10737" t="s">
        <v>125</v>
      </c>
      <c r="AO10737" s="171"/>
      <c r="AP10737" s="171"/>
      <c r="AQ10737" s="171"/>
      <c r="AR10737" s="171"/>
    </row>
    <row r="10738" spans="24:44">
      <c r="X10738" t="s">
        <v>32286</v>
      </c>
      <c r="Y10738" t="s">
        <v>386</v>
      </c>
      <c r="Z10738" t="s">
        <v>32287</v>
      </c>
      <c r="AA10738" t="s">
        <v>25180</v>
      </c>
      <c r="AB10738" t="s">
        <v>5354</v>
      </c>
      <c r="AO10738" s="171"/>
      <c r="AP10738" s="171"/>
      <c r="AQ10738" s="171"/>
      <c r="AR10738" s="171"/>
    </row>
    <row r="10739" spans="24:44">
      <c r="X10739" t="s">
        <v>32288</v>
      </c>
      <c r="Y10739" t="s">
        <v>386</v>
      </c>
      <c r="Z10739" t="s">
        <v>32289</v>
      </c>
      <c r="AA10739" t="s">
        <v>25180</v>
      </c>
      <c r="AB10739" t="s">
        <v>5354</v>
      </c>
      <c r="AO10739" s="171"/>
      <c r="AP10739" s="171"/>
      <c r="AQ10739" s="171"/>
      <c r="AR10739" s="171"/>
    </row>
    <row r="10740" spans="24:44">
      <c r="X10740" t="s">
        <v>32290</v>
      </c>
      <c r="Y10740" t="s">
        <v>389</v>
      </c>
      <c r="Z10740" t="s">
        <v>32291</v>
      </c>
      <c r="AA10740" t="s">
        <v>25180</v>
      </c>
      <c r="AB10740" t="s">
        <v>5354</v>
      </c>
      <c r="AO10740" s="171"/>
      <c r="AP10740" s="171"/>
      <c r="AQ10740" s="171"/>
      <c r="AR10740" s="171"/>
    </row>
    <row r="10741" spans="24:44">
      <c r="X10741" t="s">
        <v>32292</v>
      </c>
      <c r="Y10741" t="s">
        <v>386</v>
      </c>
      <c r="Z10741" t="s">
        <v>32293</v>
      </c>
      <c r="AA10741" t="s">
        <v>25180</v>
      </c>
      <c r="AB10741" t="s">
        <v>5354</v>
      </c>
      <c r="AO10741" s="171"/>
      <c r="AP10741" s="171"/>
      <c r="AQ10741" s="171"/>
      <c r="AR10741" s="171"/>
    </row>
    <row r="10742" spans="24:44">
      <c r="X10742" t="s">
        <v>32294</v>
      </c>
      <c r="Y10742" t="s">
        <v>386</v>
      </c>
      <c r="Z10742" t="s">
        <v>32295</v>
      </c>
      <c r="AA10742" t="s">
        <v>25180</v>
      </c>
      <c r="AB10742" t="s">
        <v>5354</v>
      </c>
      <c r="AO10742" s="171"/>
      <c r="AP10742" s="171"/>
      <c r="AQ10742" s="171"/>
      <c r="AR10742" s="171"/>
    </row>
    <row r="10743" spans="24:44">
      <c r="X10743" t="s">
        <v>32296</v>
      </c>
      <c r="Y10743" t="s">
        <v>386</v>
      </c>
      <c r="Z10743" t="s">
        <v>32297</v>
      </c>
      <c r="AA10743" t="s">
        <v>28146</v>
      </c>
      <c r="AB10743" t="s">
        <v>125</v>
      </c>
      <c r="AO10743" s="171"/>
      <c r="AP10743" s="171"/>
      <c r="AQ10743" s="171"/>
      <c r="AR10743" s="171"/>
    </row>
    <row r="10744" spans="24:44">
      <c r="X10744" t="s">
        <v>32298</v>
      </c>
      <c r="Y10744" t="s">
        <v>386</v>
      </c>
      <c r="Z10744" t="s">
        <v>32299</v>
      </c>
      <c r="AA10744" t="s">
        <v>28146</v>
      </c>
      <c r="AB10744" t="s">
        <v>125</v>
      </c>
      <c r="AO10744" s="171"/>
      <c r="AP10744" s="171"/>
      <c r="AQ10744" s="171"/>
      <c r="AR10744" s="171"/>
    </row>
    <row r="10745" spans="24:44">
      <c r="X10745" t="s">
        <v>32300</v>
      </c>
      <c r="Y10745" t="s">
        <v>386</v>
      </c>
      <c r="Z10745" t="s">
        <v>32301</v>
      </c>
      <c r="AA10745" t="s">
        <v>28146</v>
      </c>
      <c r="AB10745" t="s">
        <v>125</v>
      </c>
      <c r="AO10745" s="171"/>
      <c r="AP10745" s="171"/>
      <c r="AQ10745" s="171"/>
      <c r="AR10745" s="171"/>
    </row>
    <row r="10746" spans="24:44">
      <c r="X10746" t="s">
        <v>32302</v>
      </c>
      <c r="Y10746" t="s">
        <v>386</v>
      </c>
      <c r="Z10746" t="s">
        <v>32303</v>
      </c>
      <c r="AA10746" t="s">
        <v>771</v>
      </c>
      <c r="AB10746" t="s">
        <v>26064</v>
      </c>
      <c r="AO10746" s="171"/>
      <c r="AP10746" s="171"/>
      <c r="AQ10746" s="171"/>
      <c r="AR10746" s="171"/>
    </row>
    <row r="10747" spans="24:44">
      <c r="X10747" t="s">
        <v>32304</v>
      </c>
      <c r="Y10747" t="s">
        <v>386</v>
      </c>
      <c r="Z10747" t="s">
        <v>32305</v>
      </c>
      <c r="AA10747" t="s">
        <v>825</v>
      </c>
      <c r="AB10747" t="s">
        <v>27638</v>
      </c>
      <c r="AO10747" s="171"/>
      <c r="AP10747" s="171"/>
      <c r="AQ10747" s="171"/>
      <c r="AR10747" s="171"/>
    </row>
    <row r="10748" spans="24:44">
      <c r="X10748" t="s">
        <v>32306</v>
      </c>
      <c r="Y10748" t="s">
        <v>386</v>
      </c>
      <c r="Z10748" t="s">
        <v>32307</v>
      </c>
      <c r="AA10748" t="s">
        <v>781</v>
      </c>
      <c r="AB10748" t="s">
        <v>10553</v>
      </c>
      <c r="AO10748" s="171"/>
      <c r="AP10748" s="171"/>
      <c r="AQ10748" s="171"/>
      <c r="AR10748" s="171"/>
    </row>
    <row r="10749" spans="24:44">
      <c r="X10749" t="s">
        <v>4828</v>
      </c>
      <c r="Y10749" t="s">
        <v>386</v>
      </c>
      <c r="Z10749" t="s">
        <v>32308</v>
      </c>
      <c r="AA10749" t="s">
        <v>22398</v>
      </c>
      <c r="AB10749" t="s">
        <v>125</v>
      </c>
      <c r="AO10749" s="171"/>
      <c r="AP10749" s="171"/>
      <c r="AQ10749" s="171"/>
      <c r="AR10749" s="171"/>
    </row>
    <row r="10750" spans="24:44">
      <c r="X10750" t="s">
        <v>32309</v>
      </c>
      <c r="Y10750" t="s">
        <v>386</v>
      </c>
      <c r="Z10750" t="s">
        <v>32310</v>
      </c>
      <c r="AA10750" t="s">
        <v>1008</v>
      </c>
      <c r="AB10750" t="s">
        <v>10553</v>
      </c>
      <c r="AO10750" s="171"/>
      <c r="AP10750" s="171"/>
      <c r="AQ10750" s="171"/>
      <c r="AR10750" s="171"/>
    </row>
    <row r="10751" spans="24:44">
      <c r="X10751" t="s">
        <v>32311</v>
      </c>
      <c r="Y10751" t="s">
        <v>386</v>
      </c>
      <c r="Z10751" t="s">
        <v>32312</v>
      </c>
      <c r="AA10751" t="s">
        <v>920</v>
      </c>
      <c r="AB10751" t="s">
        <v>20688</v>
      </c>
      <c r="AO10751" s="171"/>
      <c r="AP10751" s="171"/>
      <c r="AQ10751" s="171"/>
      <c r="AR10751" s="171"/>
    </row>
    <row r="10752" spans="24:44">
      <c r="X10752" t="s">
        <v>32313</v>
      </c>
      <c r="Y10752" t="s">
        <v>386</v>
      </c>
      <c r="Z10752" t="s">
        <v>32314</v>
      </c>
      <c r="AA10752" t="s">
        <v>23416</v>
      </c>
      <c r="AB10752" t="s">
        <v>125</v>
      </c>
      <c r="AO10752" s="171"/>
      <c r="AP10752" s="171"/>
      <c r="AQ10752" s="171"/>
      <c r="AR10752" s="171"/>
    </row>
    <row r="10753" spans="24:44">
      <c r="X10753" t="s">
        <v>32315</v>
      </c>
      <c r="Y10753" t="s">
        <v>386</v>
      </c>
      <c r="Z10753" t="s">
        <v>32316</v>
      </c>
      <c r="AA10753" t="s">
        <v>920</v>
      </c>
      <c r="AB10753" t="s">
        <v>20688</v>
      </c>
      <c r="AO10753" s="171"/>
      <c r="AP10753" s="171"/>
      <c r="AQ10753" s="171"/>
      <c r="AR10753" s="171"/>
    </row>
    <row r="10754" spans="24:44">
      <c r="X10754" t="s">
        <v>32317</v>
      </c>
      <c r="Y10754" t="s">
        <v>386</v>
      </c>
      <c r="Z10754" t="s">
        <v>32318</v>
      </c>
      <c r="AA10754" t="s">
        <v>25180</v>
      </c>
      <c r="AB10754" t="s">
        <v>5354</v>
      </c>
      <c r="AO10754" s="171"/>
      <c r="AP10754" s="171"/>
      <c r="AQ10754" s="171"/>
      <c r="AR10754" s="171"/>
    </row>
    <row r="10755" spans="24:44">
      <c r="X10755" t="s">
        <v>32319</v>
      </c>
      <c r="Y10755" t="s">
        <v>386</v>
      </c>
      <c r="Z10755" t="s">
        <v>32320</v>
      </c>
      <c r="AA10755" t="s">
        <v>771</v>
      </c>
      <c r="AB10755" t="s">
        <v>26064</v>
      </c>
      <c r="AO10755" s="171"/>
      <c r="AP10755" s="171"/>
      <c r="AQ10755" s="171"/>
      <c r="AR10755" s="171"/>
    </row>
    <row r="10756" spans="24:44">
      <c r="X10756" t="s">
        <v>32321</v>
      </c>
      <c r="Y10756" t="s">
        <v>386</v>
      </c>
      <c r="Z10756" t="s">
        <v>32322</v>
      </c>
      <c r="AA10756" t="s">
        <v>920</v>
      </c>
      <c r="AB10756" t="s">
        <v>20688</v>
      </c>
      <c r="AO10756" s="171"/>
      <c r="AP10756" s="171"/>
      <c r="AQ10756" s="171"/>
      <c r="AR10756" s="171"/>
    </row>
    <row r="10757" spans="24:44">
      <c r="X10757" t="s">
        <v>32323</v>
      </c>
      <c r="Y10757" t="s">
        <v>386</v>
      </c>
      <c r="Z10757" t="s">
        <v>32324</v>
      </c>
      <c r="AA10757" t="s">
        <v>920</v>
      </c>
      <c r="AB10757" t="s">
        <v>20688</v>
      </c>
      <c r="AO10757" s="171"/>
      <c r="AP10757" s="171"/>
      <c r="AQ10757" s="171"/>
      <c r="AR10757" s="171"/>
    </row>
    <row r="10758" spans="24:44">
      <c r="X10758" t="s">
        <v>32325</v>
      </c>
      <c r="Y10758" t="s">
        <v>386</v>
      </c>
      <c r="Z10758" t="s">
        <v>32326</v>
      </c>
      <c r="AA10758" t="s">
        <v>920</v>
      </c>
      <c r="AB10758" t="s">
        <v>20688</v>
      </c>
      <c r="AO10758" s="171"/>
      <c r="AP10758" s="171"/>
      <c r="AQ10758" s="171"/>
      <c r="AR10758" s="171"/>
    </row>
    <row r="10759" spans="24:44">
      <c r="X10759" t="s">
        <v>32327</v>
      </c>
      <c r="Y10759" t="s">
        <v>386</v>
      </c>
      <c r="Z10759" t="s">
        <v>32328</v>
      </c>
      <c r="AA10759" t="s">
        <v>920</v>
      </c>
      <c r="AB10759" t="s">
        <v>20688</v>
      </c>
      <c r="AO10759" s="171"/>
      <c r="AP10759" s="171"/>
      <c r="AQ10759" s="171"/>
      <c r="AR10759" s="171"/>
    </row>
    <row r="10760" spans="24:44">
      <c r="X10760" t="s">
        <v>32329</v>
      </c>
      <c r="Y10760" t="s">
        <v>386</v>
      </c>
      <c r="Z10760" t="s">
        <v>32330</v>
      </c>
      <c r="AA10760" t="s">
        <v>920</v>
      </c>
      <c r="AB10760" t="s">
        <v>20688</v>
      </c>
      <c r="AO10760" s="171"/>
      <c r="AP10760" s="171"/>
      <c r="AQ10760" s="171"/>
      <c r="AR10760" s="171"/>
    </row>
    <row r="10761" spans="24:44">
      <c r="X10761" t="s">
        <v>32331</v>
      </c>
      <c r="Y10761" t="s">
        <v>386</v>
      </c>
      <c r="Z10761" t="s">
        <v>32332</v>
      </c>
      <c r="AA10761" t="s">
        <v>920</v>
      </c>
      <c r="AB10761" t="s">
        <v>20688</v>
      </c>
      <c r="AO10761" s="171"/>
      <c r="AP10761" s="171"/>
      <c r="AQ10761" s="171"/>
      <c r="AR10761" s="171"/>
    </row>
    <row r="10762" spans="24:44">
      <c r="X10762" t="s">
        <v>32333</v>
      </c>
      <c r="Y10762" t="s">
        <v>386</v>
      </c>
      <c r="Z10762" t="s">
        <v>32334</v>
      </c>
      <c r="AA10762" t="s">
        <v>920</v>
      </c>
      <c r="AB10762" t="s">
        <v>20688</v>
      </c>
      <c r="AO10762" s="171"/>
      <c r="AP10762" s="171"/>
      <c r="AQ10762" s="171"/>
      <c r="AR10762" s="171"/>
    </row>
    <row r="10763" spans="24:44">
      <c r="X10763" t="s">
        <v>32335</v>
      </c>
      <c r="Y10763" t="s">
        <v>386</v>
      </c>
      <c r="Z10763" t="s">
        <v>32336</v>
      </c>
      <c r="AA10763" t="s">
        <v>23806</v>
      </c>
      <c r="AB10763" t="s">
        <v>5354</v>
      </c>
      <c r="AO10763" s="171"/>
      <c r="AP10763" s="171"/>
      <c r="AQ10763" s="171"/>
      <c r="AR10763" s="171"/>
    </row>
    <row r="10764" spans="24:44">
      <c r="X10764" t="s">
        <v>32337</v>
      </c>
      <c r="Y10764" t="s">
        <v>386</v>
      </c>
      <c r="Z10764" t="s">
        <v>32338</v>
      </c>
      <c r="AA10764" t="s">
        <v>1142</v>
      </c>
      <c r="AB10764" t="s">
        <v>10553</v>
      </c>
      <c r="AO10764" s="171"/>
      <c r="AP10764" s="171"/>
      <c r="AQ10764" s="171"/>
      <c r="AR10764" s="171"/>
    </row>
    <row r="10765" spans="24:44">
      <c r="X10765" t="s">
        <v>32339</v>
      </c>
      <c r="Y10765" t="s">
        <v>386</v>
      </c>
      <c r="Z10765" t="s">
        <v>32340</v>
      </c>
      <c r="AA10765" t="s">
        <v>920</v>
      </c>
      <c r="AB10765" t="s">
        <v>20688</v>
      </c>
      <c r="AO10765" s="171"/>
      <c r="AP10765" s="171"/>
      <c r="AQ10765" s="171"/>
      <c r="AR10765" s="171"/>
    </row>
    <row r="10766" spans="24:44">
      <c r="X10766" t="s">
        <v>32341</v>
      </c>
      <c r="Y10766" t="s">
        <v>386</v>
      </c>
      <c r="Z10766" t="s">
        <v>32342</v>
      </c>
      <c r="AA10766" t="s">
        <v>920</v>
      </c>
      <c r="AB10766" t="s">
        <v>20688</v>
      </c>
      <c r="AO10766" s="171"/>
      <c r="AP10766" s="171"/>
      <c r="AQ10766" s="171"/>
      <c r="AR10766" s="171"/>
    </row>
    <row r="10767" spans="24:44">
      <c r="X10767" t="s">
        <v>32343</v>
      </c>
      <c r="Y10767" t="s">
        <v>386</v>
      </c>
      <c r="Z10767" t="s">
        <v>32344</v>
      </c>
      <c r="AA10767" t="s">
        <v>920</v>
      </c>
      <c r="AB10767" t="s">
        <v>20688</v>
      </c>
      <c r="AO10767" s="171"/>
      <c r="AP10767" s="171"/>
      <c r="AQ10767" s="171"/>
      <c r="AR10767" s="171"/>
    </row>
    <row r="10768" spans="24:44">
      <c r="X10768" t="s">
        <v>32345</v>
      </c>
      <c r="Y10768" t="s">
        <v>386</v>
      </c>
      <c r="Z10768" t="s">
        <v>32346</v>
      </c>
      <c r="AA10768" t="s">
        <v>920</v>
      </c>
      <c r="AB10768" t="s">
        <v>20688</v>
      </c>
      <c r="AO10768" s="171"/>
      <c r="AP10768" s="171"/>
      <c r="AQ10768" s="171"/>
      <c r="AR10768" s="171"/>
    </row>
    <row r="10769" spans="24:44">
      <c r="X10769" t="s">
        <v>32347</v>
      </c>
      <c r="Y10769" t="s">
        <v>386</v>
      </c>
      <c r="Z10769" t="s">
        <v>32348</v>
      </c>
      <c r="AA10769" t="s">
        <v>920</v>
      </c>
      <c r="AB10769" t="s">
        <v>20688</v>
      </c>
      <c r="AO10769" s="171"/>
      <c r="AP10769" s="171"/>
      <c r="AQ10769" s="171"/>
      <c r="AR10769" s="171"/>
    </row>
    <row r="10770" spans="24:44">
      <c r="X10770" t="s">
        <v>32349</v>
      </c>
      <c r="Y10770" t="s">
        <v>386</v>
      </c>
      <c r="Z10770" t="s">
        <v>32350</v>
      </c>
      <c r="AA10770" t="s">
        <v>920</v>
      </c>
      <c r="AB10770" t="s">
        <v>20688</v>
      </c>
      <c r="AO10770" s="171"/>
      <c r="AP10770" s="171"/>
      <c r="AQ10770" s="171"/>
      <c r="AR10770" s="171"/>
    </row>
    <row r="10771" spans="24:44">
      <c r="X10771" t="s">
        <v>32351</v>
      </c>
      <c r="Y10771" t="s">
        <v>386</v>
      </c>
      <c r="Z10771" t="s">
        <v>32352</v>
      </c>
      <c r="AA10771" t="s">
        <v>920</v>
      </c>
      <c r="AB10771" t="s">
        <v>20688</v>
      </c>
      <c r="AO10771" s="171"/>
      <c r="AP10771" s="171"/>
      <c r="AQ10771" s="171"/>
      <c r="AR10771" s="171"/>
    </row>
    <row r="10772" spans="24:44">
      <c r="X10772" t="s">
        <v>32353</v>
      </c>
      <c r="Y10772" t="s">
        <v>386</v>
      </c>
      <c r="Z10772" t="s">
        <v>32354</v>
      </c>
      <c r="AA10772" t="s">
        <v>920</v>
      </c>
      <c r="AB10772" t="s">
        <v>20688</v>
      </c>
      <c r="AO10772" s="171"/>
      <c r="AP10772" s="171"/>
      <c r="AQ10772" s="171"/>
      <c r="AR10772" s="171"/>
    </row>
    <row r="10773" spans="24:44">
      <c r="X10773" t="s">
        <v>32355</v>
      </c>
      <c r="Y10773" t="s">
        <v>386</v>
      </c>
      <c r="Z10773" t="s">
        <v>32356</v>
      </c>
      <c r="AA10773" t="s">
        <v>920</v>
      </c>
      <c r="AB10773" t="s">
        <v>20688</v>
      </c>
      <c r="AO10773" s="171"/>
      <c r="AP10773" s="171"/>
      <c r="AQ10773" s="171"/>
      <c r="AR10773" s="171"/>
    </row>
    <row r="10774" spans="24:44">
      <c r="X10774" t="s">
        <v>32357</v>
      </c>
      <c r="Y10774" t="s">
        <v>386</v>
      </c>
      <c r="Z10774" t="s">
        <v>32358</v>
      </c>
      <c r="AA10774" t="s">
        <v>920</v>
      </c>
      <c r="AB10774" t="s">
        <v>20688</v>
      </c>
      <c r="AO10774" s="171"/>
      <c r="AP10774" s="171"/>
      <c r="AQ10774" s="171"/>
      <c r="AR10774" s="171"/>
    </row>
    <row r="10775" spans="24:44">
      <c r="X10775" t="s">
        <v>32359</v>
      </c>
      <c r="Y10775" t="s">
        <v>386</v>
      </c>
      <c r="Z10775" t="s">
        <v>32360</v>
      </c>
      <c r="AA10775" t="s">
        <v>920</v>
      </c>
      <c r="AB10775" t="s">
        <v>20688</v>
      </c>
      <c r="AO10775" s="171"/>
      <c r="AP10775" s="171"/>
      <c r="AQ10775" s="171"/>
      <c r="AR10775" s="171"/>
    </row>
    <row r="10776" spans="24:44">
      <c r="X10776" t="s">
        <v>32361</v>
      </c>
      <c r="Y10776" t="s">
        <v>386</v>
      </c>
      <c r="Z10776" t="s">
        <v>32362</v>
      </c>
      <c r="AA10776" t="s">
        <v>30494</v>
      </c>
      <c r="AB10776" t="s">
        <v>5354</v>
      </c>
      <c r="AO10776" s="171"/>
      <c r="AP10776" s="171"/>
      <c r="AQ10776" s="171"/>
      <c r="AR10776" s="171"/>
    </row>
    <row r="10777" spans="24:44">
      <c r="X10777" t="s">
        <v>32363</v>
      </c>
      <c r="Y10777" t="s">
        <v>386</v>
      </c>
      <c r="Z10777" t="s">
        <v>32364</v>
      </c>
      <c r="AA10777" t="s">
        <v>920</v>
      </c>
      <c r="AB10777" t="s">
        <v>20688</v>
      </c>
      <c r="AO10777" s="171"/>
      <c r="AP10777" s="171"/>
      <c r="AQ10777" s="171"/>
      <c r="AR10777" s="171"/>
    </row>
    <row r="10778" spans="24:44">
      <c r="X10778" t="s">
        <v>32365</v>
      </c>
      <c r="Y10778" t="s">
        <v>386</v>
      </c>
      <c r="Z10778" t="s">
        <v>32366</v>
      </c>
      <c r="AA10778" t="s">
        <v>920</v>
      </c>
      <c r="AB10778" t="s">
        <v>20688</v>
      </c>
      <c r="AO10778" s="171"/>
      <c r="AP10778" s="171"/>
      <c r="AQ10778" s="171"/>
      <c r="AR10778" s="171"/>
    </row>
    <row r="10779" spans="24:44">
      <c r="X10779" t="s">
        <v>32367</v>
      </c>
      <c r="Y10779" t="s">
        <v>386</v>
      </c>
      <c r="Z10779" t="s">
        <v>32368</v>
      </c>
      <c r="AA10779" t="s">
        <v>920</v>
      </c>
      <c r="AB10779" t="s">
        <v>20688</v>
      </c>
      <c r="AO10779" s="171"/>
      <c r="AP10779" s="171"/>
      <c r="AQ10779" s="171"/>
      <c r="AR10779" s="171"/>
    </row>
    <row r="10780" spans="24:44">
      <c r="X10780" t="s">
        <v>32369</v>
      </c>
      <c r="Y10780" t="s">
        <v>386</v>
      </c>
      <c r="Z10780" t="s">
        <v>32370</v>
      </c>
      <c r="AA10780" t="s">
        <v>920</v>
      </c>
      <c r="AB10780" t="s">
        <v>20688</v>
      </c>
      <c r="AO10780" s="171"/>
      <c r="AP10780" s="171"/>
      <c r="AQ10780" s="171"/>
      <c r="AR10780" s="171"/>
    </row>
    <row r="10781" spans="24:44">
      <c r="X10781" t="s">
        <v>32371</v>
      </c>
      <c r="Y10781" t="s">
        <v>386</v>
      </c>
      <c r="Z10781" t="s">
        <v>32372</v>
      </c>
      <c r="AA10781" t="s">
        <v>920</v>
      </c>
      <c r="AB10781" t="s">
        <v>20688</v>
      </c>
      <c r="AO10781" s="171"/>
      <c r="AP10781" s="171"/>
      <c r="AQ10781" s="171"/>
      <c r="AR10781" s="171"/>
    </row>
    <row r="10782" spans="24:44">
      <c r="X10782" t="s">
        <v>32373</v>
      </c>
      <c r="Y10782" t="s">
        <v>386</v>
      </c>
      <c r="Z10782" t="s">
        <v>32374</v>
      </c>
      <c r="AA10782" t="s">
        <v>920</v>
      </c>
      <c r="AB10782" t="s">
        <v>20688</v>
      </c>
      <c r="AO10782" s="171"/>
      <c r="AP10782" s="171"/>
      <c r="AQ10782" s="171"/>
      <c r="AR10782" s="171"/>
    </row>
    <row r="10783" spans="24:44">
      <c r="X10783" t="s">
        <v>32375</v>
      </c>
      <c r="Y10783" t="s">
        <v>386</v>
      </c>
      <c r="Z10783" t="s">
        <v>32376</v>
      </c>
      <c r="AA10783" t="s">
        <v>920</v>
      </c>
      <c r="AB10783" t="s">
        <v>20688</v>
      </c>
      <c r="AO10783" s="171"/>
      <c r="AP10783" s="171"/>
      <c r="AQ10783" s="171"/>
      <c r="AR10783" s="171"/>
    </row>
    <row r="10784" spans="24:44">
      <c r="X10784" t="s">
        <v>32377</v>
      </c>
      <c r="Y10784" t="s">
        <v>386</v>
      </c>
      <c r="Z10784" t="s">
        <v>32378</v>
      </c>
      <c r="AA10784" t="s">
        <v>920</v>
      </c>
      <c r="AB10784" t="s">
        <v>20688</v>
      </c>
      <c r="AO10784" s="171"/>
      <c r="AP10784" s="171"/>
      <c r="AQ10784" s="171"/>
      <c r="AR10784" s="171"/>
    </row>
    <row r="10785" spans="24:44">
      <c r="X10785" t="s">
        <v>32379</v>
      </c>
      <c r="Y10785" t="s">
        <v>386</v>
      </c>
      <c r="Z10785" t="s">
        <v>32380</v>
      </c>
      <c r="AA10785" t="s">
        <v>920</v>
      </c>
      <c r="AB10785" t="s">
        <v>20688</v>
      </c>
      <c r="AO10785" s="171"/>
      <c r="AP10785" s="171"/>
      <c r="AQ10785" s="171"/>
      <c r="AR10785" s="171"/>
    </row>
    <row r="10786" spans="24:44">
      <c r="X10786" t="s">
        <v>32381</v>
      </c>
      <c r="Y10786" t="s">
        <v>386</v>
      </c>
      <c r="Z10786" t="s">
        <v>32382</v>
      </c>
      <c r="AA10786" t="s">
        <v>25180</v>
      </c>
      <c r="AB10786" t="s">
        <v>5354</v>
      </c>
      <c r="AO10786" s="171"/>
      <c r="AP10786" s="171"/>
      <c r="AQ10786" s="171"/>
      <c r="AR10786" s="171"/>
    </row>
    <row r="10787" spans="24:44">
      <c r="X10787" t="s">
        <v>32383</v>
      </c>
      <c r="Y10787" t="s">
        <v>386</v>
      </c>
      <c r="Z10787" t="s">
        <v>32384</v>
      </c>
      <c r="AA10787" t="s">
        <v>920</v>
      </c>
      <c r="AB10787" t="s">
        <v>20688</v>
      </c>
      <c r="AO10787" s="171"/>
      <c r="AP10787" s="171"/>
      <c r="AQ10787" s="171"/>
      <c r="AR10787" s="171"/>
    </row>
    <row r="10788" spans="24:44">
      <c r="X10788" t="s">
        <v>32385</v>
      </c>
      <c r="Y10788" t="s">
        <v>386</v>
      </c>
      <c r="Z10788" t="s">
        <v>32386</v>
      </c>
      <c r="AA10788" t="s">
        <v>23806</v>
      </c>
      <c r="AB10788" t="s">
        <v>5354</v>
      </c>
      <c r="AO10788" s="171"/>
      <c r="AP10788" s="171"/>
      <c r="AQ10788" s="171"/>
      <c r="AR10788" s="171"/>
    </row>
    <row r="10789" spans="24:44">
      <c r="X10789" t="s">
        <v>32387</v>
      </c>
      <c r="Y10789" t="s">
        <v>386</v>
      </c>
      <c r="Z10789" t="s">
        <v>32388</v>
      </c>
      <c r="AA10789" t="s">
        <v>920</v>
      </c>
      <c r="AB10789" t="s">
        <v>20688</v>
      </c>
      <c r="AO10789" s="171"/>
      <c r="AP10789" s="171"/>
      <c r="AQ10789" s="171"/>
      <c r="AR10789" s="171"/>
    </row>
    <row r="10790" spans="24:44">
      <c r="X10790" t="s">
        <v>2350</v>
      </c>
      <c r="Y10790" t="s">
        <v>386</v>
      </c>
      <c r="Z10790" t="s">
        <v>32389</v>
      </c>
      <c r="AA10790" t="s">
        <v>997</v>
      </c>
      <c r="AB10790" t="s">
        <v>10553</v>
      </c>
      <c r="AO10790" s="171"/>
      <c r="AP10790" s="171"/>
      <c r="AQ10790" s="171"/>
      <c r="AR10790" s="171"/>
    </row>
    <row r="10791" spans="24:44">
      <c r="X10791" t="s">
        <v>32390</v>
      </c>
      <c r="Y10791" t="s">
        <v>386</v>
      </c>
      <c r="Z10791" t="s">
        <v>32391</v>
      </c>
      <c r="AA10791" t="s">
        <v>28146</v>
      </c>
      <c r="AB10791" t="s">
        <v>125</v>
      </c>
      <c r="AO10791" s="171"/>
      <c r="AP10791" s="171"/>
      <c r="AQ10791" s="171"/>
      <c r="AR10791" s="171"/>
    </row>
    <row r="10792" spans="24:44">
      <c r="X10792" t="s">
        <v>32392</v>
      </c>
      <c r="Y10792" t="s">
        <v>386</v>
      </c>
      <c r="Z10792" t="s">
        <v>32393</v>
      </c>
      <c r="AA10792" t="s">
        <v>28146</v>
      </c>
      <c r="AB10792" t="s">
        <v>125</v>
      </c>
      <c r="AO10792" s="171"/>
      <c r="AP10792" s="171"/>
      <c r="AQ10792" s="171"/>
      <c r="AR10792" s="171"/>
    </row>
    <row r="10793" spans="24:44">
      <c r="X10793" t="s">
        <v>32394</v>
      </c>
      <c r="Y10793" t="s">
        <v>386</v>
      </c>
      <c r="Z10793" t="s">
        <v>32395</v>
      </c>
      <c r="AA10793" t="s">
        <v>28146</v>
      </c>
      <c r="AB10793" t="s">
        <v>125</v>
      </c>
      <c r="AO10793" s="171"/>
      <c r="AP10793" s="171"/>
      <c r="AQ10793" s="171"/>
      <c r="AR10793" s="171"/>
    </row>
    <row r="10794" spans="24:44">
      <c r="X10794" t="s">
        <v>32396</v>
      </c>
      <c r="Y10794" t="s">
        <v>386</v>
      </c>
      <c r="Z10794" t="s">
        <v>32079</v>
      </c>
      <c r="AA10794" t="s">
        <v>28146</v>
      </c>
      <c r="AB10794" t="s">
        <v>125</v>
      </c>
      <c r="AO10794" s="171"/>
      <c r="AP10794" s="171"/>
      <c r="AQ10794" s="171"/>
      <c r="AR10794" s="171"/>
    </row>
    <row r="10795" spans="24:44">
      <c r="X10795" t="s">
        <v>32397</v>
      </c>
      <c r="Y10795" t="s">
        <v>386</v>
      </c>
      <c r="Z10795" t="s">
        <v>32398</v>
      </c>
      <c r="AA10795" t="s">
        <v>27187</v>
      </c>
      <c r="AB10795" t="s">
        <v>10553</v>
      </c>
      <c r="AO10795" s="171"/>
      <c r="AP10795" s="171"/>
      <c r="AQ10795" s="171"/>
      <c r="AR10795" s="171"/>
    </row>
    <row r="10796" spans="24:44">
      <c r="X10796" t="s">
        <v>32399</v>
      </c>
      <c r="Y10796" t="s">
        <v>386</v>
      </c>
      <c r="Z10796" t="s">
        <v>32400</v>
      </c>
      <c r="AA10796" t="s">
        <v>751</v>
      </c>
      <c r="AB10796" t="s">
        <v>125</v>
      </c>
      <c r="AO10796" s="171"/>
      <c r="AP10796" s="171"/>
      <c r="AQ10796" s="171"/>
      <c r="AR10796" s="171"/>
    </row>
    <row r="10797" spans="24:44">
      <c r="X10797" t="s">
        <v>32401</v>
      </c>
      <c r="Y10797" t="s">
        <v>386</v>
      </c>
      <c r="Z10797" t="s">
        <v>32402</v>
      </c>
      <c r="AA10797" t="s">
        <v>28146</v>
      </c>
      <c r="AB10797" t="s">
        <v>125</v>
      </c>
      <c r="AO10797" s="171"/>
      <c r="AP10797" s="171"/>
      <c r="AQ10797" s="171"/>
      <c r="AR10797" s="171"/>
    </row>
    <row r="10798" spans="24:44">
      <c r="X10798" t="s">
        <v>6007</v>
      </c>
      <c r="Y10798" t="s">
        <v>386</v>
      </c>
      <c r="Z10798" t="s">
        <v>32403</v>
      </c>
      <c r="AA10798" t="s">
        <v>28146</v>
      </c>
      <c r="AB10798" t="s">
        <v>125</v>
      </c>
      <c r="AO10798" s="171"/>
      <c r="AP10798" s="171"/>
      <c r="AQ10798" s="171"/>
      <c r="AR10798" s="171"/>
    </row>
    <row r="10799" spans="24:44">
      <c r="X10799" t="s">
        <v>4874</v>
      </c>
      <c r="Y10799" t="s">
        <v>386</v>
      </c>
      <c r="Z10799" t="s">
        <v>32404</v>
      </c>
      <c r="AA10799" t="s">
        <v>920</v>
      </c>
      <c r="AB10799" t="s">
        <v>20688</v>
      </c>
      <c r="AO10799" s="171"/>
      <c r="AP10799" s="171"/>
      <c r="AQ10799" s="171"/>
      <c r="AR10799" s="171"/>
    </row>
    <row r="10800" spans="24:44">
      <c r="X10800" t="s">
        <v>32405</v>
      </c>
      <c r="Y10800" t="s">
        <v>386</v>
      </c>
      <c r="Z10800" t="s">
        <v>32406</v>
      </c>
      <c r="AA10800" t="s">
        <v>920</v>
      </c>
      <c r="AB10800" t="s">
        <v>20688</v>
      </c>
      <c r="AO10800" s="171"/>
      <c r="AP10800" s="171"/>
      <c r="AQ10800" s="171"/>
      <c r="AR10800" s="171"/>
    </row>
    <row r="10801" spans="24:44">
      <c r="X10801" t="s">
        <v>32407</v>
      </c>
      <c r="Y10801" t="s">
        <v>386</v>
      </c>
      <c r="Z10801" t="s">
        <v>32408</v>
      </c>
      <c r="AA10801" t="s">
        <v>25180</v>
      </c>
      <c r="AB10801" t="s">
        <v>5354</v>
      </c>
      <c r="AO10801" s="171"/>
      <c r="AP10801" s="171"/>
      <c r="AQ10801" s="171"/>
      <c r="AR10801" s="171"/>
    </row>
    <row r="10802" spans="24:44">
      <c r="X10802" t="s">
        <v>32409</v>
      </c>
      <c r="Y10802" t="s">
        <v>386</v>
      </c>
      <c r="Z10802" t="s">
        <v>32410</v>
      </c>
      <c r="AA10802" t="s">
        <v>25180</v>
      </c>
      <c r="AB10802" t="s">
        <v>5354</v>
      </c>
      <c r="AO10802" s="171"/>
      <c r="AP10802" s="171"/>
      <c r="AQ10802" s="171"/>
      <c r="AR10802" s="171"/>
    </row>
    <row r="10803" spans="24:44">
      <c r="X10803" t="s">
        <v>32411</v>
      </c>
      <c r="Y10803" t="s">
        <v>386</v>
      </c>
      <c r="Z10803" t="s">
        <v>32412</v>
      </c>
      <c r="AA10803" t="s">
        <v>28146</v>
      </c>
      <c r="AB10803" t="s">
        <v>125</v>
      </c>
      <c r="AO10803" s="171"/>
      <c r="AP10803" s="171"/>
      <c r="AQ10803" s="171"/>
      <c r="AR10803" s="171"/>
    </row>
    <row r="10804" spans="24:44">
      <c r="X10804" t="s">
        <v>32413</v>
      </c>
      <c r="Y10804" t="s">
        <v>386</v>
      </c>
      <c r="Z10804" t="s">
        <v>32414</v>
      </c>
      <c r="AA10804" t="s">
        <v>23806</v>
      </c>
      <c r="AB10804" t="s">
        <v>5354</v>
      </c>
      <c r="AO10804" s="171"/>
      <c r="AP10804" s="171"/>
      <c r="AQ10804" s="171"/>
      <c r="AR10804" s="171"/>
    </row>
    <row r="10805" spans="24:44">
      <c r="X10805" t="s">
        <v>32415</v>
      </c>
      <c r="Y10805" t="s">
        <v>386</v>
      </c>
      <c r="Z10805" t="s">
        <v>32416</v>
      </c>
      <c r="AA10805" t="s">
        <v>28146</v>
      </c>
      <c r="AB10805" t="s">
        <v>125</v>
      </c>
      <c r="AO10805" s="171"/>
      <c r="AP10805" s="171"/>
      <c r="AQ10805" s="171"/>
      <c r="AR10805" s="171"/>
    </row>
    <row r="10806" spans="24:44">
      <c r="X10806" t="s">
        <v>32417</v>
      </c>
      <c r="Y10806" t="s">
        <v>386</v>
      </c>
      <c r="Z10806" t="s">
        <v>32418</v>
      </c>
      <c r="AA10806" t="s">
        <v>23806</v>
      </c>
      <c r="AB10806" t="s">
        <v>5354</v>
      </c>
      <c r="AO10806" s="171"/>
      <c r="AP10806" s="171"/>
      <c r="AQ10806" s="171"/>
      <c r="AR10806" s="171"/>
    </row>
    <row r="10807" spans="24:44">
      <c r="X10807" t="s">
        <v>32419</v>
      </c>
      <c r="Y10807" t="s">
        <v>386</v>
      </c>
      <c r="Z10807" t="s">
        <v>32420</v>
      </c>
      <c r="AA10807" t="s">
        <v>28146</v>
      </c>
      <c r="AB10807" t="s">
        <v>125</v>
      </c>
      <c r="AO10807" s="171"/>
      <c r="AP10807" s="171"/>
      <c r="AQ10807" s="171"/>
      <c r="AR10807" s="171"/>
    </row>
    <row r="10808" spans="24:44">
      <c r="X10808" t="s">
        <v>32421</v>
      </c>
      <c r="Y10808" t="s">
        <v>386</v>
      </c>
      <c r="Z10808" t="s">
        <v>32420</v>
      </c>
      <c r="AA10808" t="s">
        <v>23806</v>
      </c>
      <c r="AB10808" t="s">
        <v>5354</v>
      </c>
      <c r="AO10808" s="171"/>
      <c r="AP10808" s="171"/>
      <c r="AQ10808" s="171"/>
      <c r="AR10808" s="171"/>
    </row>
    <row r="10809" spans="24:44">
      <c r="X10809" t="s">
        <v>32422</v>
      </c>
      <c r="Y10809" t="s">
        <v>386</v>
      </c>
      <c r="Z10809" t="s">
        <v>32423</v>
      </c>
      <c r="AA10809" t="s">
        <v>28146</v>
      </c>
      <c r="AB10809" t="s">
        <v>125</v>
      </c>
      <c r="AO10809" s="171"/>
      <c r="AP10809" s="171"/>
      <c r="AQ10809" s="171"/>
      <c r="AR10809" s="171"/>
    </row>
    <row r="10810" spans="24:44">
      <c r="X10810" t="s">
        <v>32424</v>
      </c>
      <c r="Y10810" t="s">
        <v>386</v>
      </c>
      <c r="Z10810" t="s">
        <v>27686</v>
      </c>
      <c r="AA10810" t="s">
        <v>28146</v>
      </c>
      <c r="AB10810" t="s">
        <v>125</v>
      </c>
      <c r="AO10810" s="171"/>
      <c r="AP10810" s="171"/>
      <c r="AQ10810" s="171"/>
      <c r="AR10810" s="171"/>
    </row>
    <row r="10811" spans="24:44">
      <c r="X10811" t="s">
        <v>32425</v>
      </c>
      <c r="Y10811" t="s">
        <v>386</v>
      </c>
      <c r="Z10811" t="s">
        <v>32426</v>
      </c>
      <c r="AA10811" t="s">
        <v>28146</v>
      </c>
      <c r="AB10811" t="s">
        <v>125</v>
      </c>
      <c r="AO10811" s="171"/>
      <c r="AP10811" s="171"/>
      <c r="AQ10811" s="171"/>
      <c r="AR10811" s="171"/>
    </row>
    <row r="10812" spans="24:44">
      <c r="X10812" t="s">
        <v>32427</v>
      </c>
      <c r="Y10812" t="s">
        <v>386</v>
      </c>
      <c r="Z10812" t="s">
        <v>32428</v>
      </c>
      <c r="AA10812" t="s">
        <v>28146</v>
      </c>
      <c r="AB10812" t="s">
        <v>125</v>
      </c>
      <c r="AO10812" s="171"/>
      <c r="AP10812" s="171"/>
      <c r="AQ10812" s="171"/>
      <c r="AR10812" s="171"/>
    </row>
    <row r="10813" spans="24:44">
      <c r="X10813" t="s">
        <v>32429</v>
      </c>
      <c r="Y10813" t="s">
        <v>389</v>
      </c>
      <c r="Z10813" t="s">
        <v>32430</v>
      </c>
      <c r="AA10813" t="s">
        <v>25559</v>
      </c>
      <c r="AB10813" t="s">
        <v>5354</v>
      </c>
      <c r="AO10813" s="171"/>
      <c r="AP10813" s="171"/>
      <c r="AQ10813" s="171"/>
      <c r="AR10813" s="171"/>
    </row>
    <row r="10814" spans="24:44">
      <c r="X10814" t="s">
        <v>6012</v>
      </c>
      <c r="Y10814" t="s">
        <v>386</v>
      </c>
      <c r="Z10814" t="s">
        <v>32431</v>
      </c>
      <c r="AA10814" t="s">
        <v>25559</v>
      </c>
      <c r="AB10814" t="s">
        <v>5354</v>
      </c>
      <c r="AO10814" s="171"/>
      <c r="AP10814" s="171"/>
      <c r="AQ10814" s="171"/>
      <c r="AR10814" s="171"/>
    </row>
    <row r="10815" spans="24:44">
      <c r="X10815" t="s">
        <v>6017</v>
      </c>
      <c r="Y10815" t="s">
        <v>386</v>
      </c>
      <c r="Z10815" t="s">
        <v>32432</v>
      </c>
      <c r="AA10815" t="s">
        <v>25559</v>
      </c>
      <c r="AB10815" t="s">
        <v>5354</v>
      </c>
      <c r="AO10815" s="171"/>
      <c r="AP10815" s="171"/>
      <c r="AQ10815" s="171"/>
      <c r="AR10815" s="171"/>
    </row>
    <row r="10816" spans="24:44">
      <c r="X10816" t="s">
        <v>6022</v>
      </c>
      <c r="Y10816" t="s">
        <v>386</v>
      </c>
      <c r="Z10816" t="s">
        <v>32433</v>
      </c>
      <c r="AA10816" t="s">
        <v>25559</v>
      </c>
      <c r="AB10816" t="s">
        <v>5354</v>
      </c>
      <c r="AO10816" s="171"/>
      <c r="AP10816" s="171"/>
      <c r="AQ10816" s="171"/>
      <c r="AR10816" s="171"/>
    </row>
    <row r="10817" spans="24:44">
      <c r="X10817" t="s">
        <v>32434</v>
      </c>
      <c r="Y10817" t="s">
        <v>389</v>
      </c>
      <c r="Z10817" t="s">
        <v>32435</v>
      </c>
      <c r="AA10817" t="s">
        <v>25559</v>
      </c>
      <c r="AB10817" t="s">
        <v>5354</v>
      </c>
      <c r="AO10817" s="171"/>
      <c r="AP10817" s="171"/>
      <c r="AQ10817" s="171"/>
      <c r="AR10817" s="171"/>
    </row>
    <row r="10818" spans="24:44">
      <c r="X10818" t="s">
        <v>1268</v>
      </c>
      <c r="Y10818" t="s">
        <v>386</v>
      </c>
      <c r="Z10818" t="s">
        <v>32436</v>
      </c>
      <c r="AA10818" t="s">
        <v>25559</v>
      </c>
      <c r="AB10818" t="s">
        <v>5354</v>
      </c>
      <c r="AO10818" s="171"/>
      <c r="AP10818" s="171"/>
      <c r="AQ10818" s="171"/>
      <c r="AR10818" s="171"/>
    </row>
    <row r="10819" spans="24:44">
      <c r="X10819" t="s">
        <v>32437</v>
      </c>
      <c r="Y10819" t="s">
        <v>389</v>
      </c>
      <c r="Z10819" t="s">
        <v>32438</v>
      </c>
      <c r="AA10819" t="s">
        <v>22509</v>
      </c>
      <c r="AB10819" t="s">
        <v>5354</v>
      </c>
      <c r="AO10819" s="171"/>
      <c r="AP10819" s="171"/>
      <c r="AQ10819" s="171"/>
      <c r="AR10819" s="171"/>
    </row>
    <row r="10820" spans="24:44">
      <c r="X10820" t="s">
        <v>32439</v>
      </c>
      <c r="Y10820" t="s">
        <v>389</v>
      </c>
      <c r="Z10820" t="s">
        <v>32440</v>
      </c>
      <c r="AA10820" t="s">
        <v>25559</v>
      </c>
      <c r="AB10820" t="s">
        <v>5354</v>
      </c>
      <c r="AO10820" s="171"/>
      <c r="AP10820" s="171"/>
      <c r="AQ10820" s="171"/>
      <c r="AR10820" s="171"/>
    </row>
    <row r="10821" spans="24:44">
      <c r="X10821" t="s">
        <v>32441</v>
      </c>
      <c r="Y10821" t="s">
        <v>389</v>
      </c>
      <c r="Z10821" t="s">
        <v>32442</v>
      </c>
      <c r="AA10821" t="s">
        <v>25559</v>
      </c>
      <c r="AB10821" t="s">
        <v>5354</v>
      </c>
      <c r="AO10821" s="171"/>
      <c r="AP10821" s="171"/>
      <c r="AQ10821" s="171"/>
      <c r="AR10821" s="171"/>
    </row>
    <row r="10822" spans="24:44">
      <c r="X10822" t="s">
        <v>32443</v>
      </c>
      <c r="Y10822" t="s">
        <v>389</v>
      </c>
      <c r="Z10822" t="s">
        <v>32444</v>
      </c>
      <c r="AA10822" t="s">
        <v>25559</v>
      </c>
      <c r="AB10822" t="s">
        <v>5354</v>
      </c>
      <c r="AO10822" s="171"/>
      <c r="AP10822" s="171"/>
      <c r="AQ10822" s="171"/>
      <c r="AR10822" s="171"/>
    </row>
    <row r="10823" spans="24:44">
      <c r="X10823" t="s">
        <v>6027</v>
      </c>
      <c r="Y10823" t="s">
        <v>386</v>
      </c>
      <c r="Z10823" t="s">
        <v>32445</v>
      </c>
      <c r="AA10823" t="s">
        <v>25559</v>
      </c>
      <c r="AB10823" t="s">
        <v>5354</v>
      </c>
      <c r="AO10823" s="171"/>
      <c r="AP10823" s="171"/>
      <c r="AQ10823" s="171"/>
      <c r="AR10823" s="171"/>
    </row>
    <row r="10824" spans="24:44">
      <c r="X10824" t="s">
        <v>6032</v>
      </c>
      <c r="Y10824" t="s">
        <v>386</v>
      </c>
      <c r="Z10824" t="s">
        <v>32446</v>
      </c>
      <c r="AA10824" t="s">
        <v>25559</v>
      </c>
      <c r="AB10824" t="s">
        <v>5354</v>
      </c>
      <c r="AO10824" s="171"/>
      <c r="AP10824" s="171"/>
      <c r="AQ10824" s="171"/>
      <c r="AR10824" s="171"/>
    </row>
    <row r="10825" spans="24:44">
      <c r="X10825" t="s">
        <v>6037</v>
      </c>
      <c r="Y10825" t="s">
        <v>386</v>
      </c>
      <c r="Z10825" t="s">
        <v>4911</v>
      </c>
      <c r="AA10825" t="s">
        <v>25559</v>
      </c>
      <c r="AB10825" t="s">
        <v>5354</v>
      </c>
      <c r="AO10825" s="171"/>
      <c r="AP10825" s="171"/>
      <c r="AQ10825" s="171"/>
      <c r="AR10825" s="171"/>
    </row>
    <row r="10826" spans="24:44">
      <c r="X10826" t="s">
        <v>32447</v>
      </c>
      <c r="Y10826" t="s">
        <v>389</v>
      </c>
      <c r="Z10826" t="s">
        <v>32448</v>
      </c>
      <c r="AA10826" t="s">
        <v>25559</v>
      </c>
      <c r="AB10826" t="s">
        <v>5354</v>
      </c>
      <c r="AO10826" s="171"/>
      <c r="AP10826" s="171"/>
      <c r="AQ10826" s="171"/>
      <c r="AR10826" s="171"/>
    </row>
    <row r="10827" spans="24:44">
      <c r="X10827" t="s">
        <v>1278</v>
      </c>
      <c r="Y10827" t="s">
        <v>386</v>
      </c>
      <c r="Z10827" t="s">
        <v>32449</v>
      </c>
      <c r="AA10827" t="s">
        <v>25559</v>
      </c>
      <c r="AB10827" t="s">
        <v>5354</v>
      </c>
      <c r="AO10827" s="171"/>
      <c r="AP10827" s="171"/>
      <c r="AQ10827" s="171"/>
      <c r="AR10827" s="171"/>
    </row>
    <row r="10828" spans="24:44">
      <c r="X10828" t="s">
        <v>32450</v>
      </c>
      <c r="Y10828" t="s">
        <v>386</v>
      </c>
      <c r="Z10828" t="s">
        <v>32451</v>
      </c>
      <c r="AA10828" t="s">
        <v>945</v>
      </c>
      <c r="AB10828" t="s">
        <v>10553</v>
      </c>
      <c r="AO10828" s="171"/>
      <c r="AP10828" s="171"/>
      <c r="AQ10828" s="171"/>
      <c r="AR10828" s="171"/>
    </row>
    <row r="10829" spans="24:44">
      <c r="X10829" t="s">
        <v>32452</v>
      </c>
      <c r="Y10829" t="s">
        <v>386</v>
      </c>
      <c r="Z10829" t="s">
        <v>32453</v>
      </c>
      <c r="AA10829" t="s">
        <v>23806</v>
      </c>
      <c r="AB10829" t="s">
        <v>5354</v>
      </c>
      <c r="AO10829" s="171"/>
      <c r="AP10829" s="171"/>
      <c r="AQ10829" s="171"/>
      <c r="AR10829" s="171"/>
    </row>
    <row r="10830" spans="24:44">
      <c r="X10830" t="s">
        <v>32454</v>
      </c>
      <c r="Y10830" t="s">
        <v>386</v>
      </c>
      <c r="Z10830" t="s">
        <v>32455</v>
      </c>
      <c r="AA10830" t="s">
        <v>28146</v>
      </c>
      <c r="AB10830" t="s">
        <v>125</v>
      </c>
      <c r="AO10830" s="171"/>
      <c r="AP10830" s="171"/>
      <c r="AQ10830" s="171"/>
      <c r="AR10830" s="171"/>
    </row>
    <row r="10831" spans="24:44">
      <c r="X10831" t="s">
        <v>32456</v>
      </c>
      <c r="Y10831" t="s">
        <v>386</v>
      </c>
      <c r="Z10831" t="s">
        <v>32457</v>
      </c>
      <c r="AA10831" t="s">
        <v>30494</v>
      </c>
      <c r="AB10831" t="s">
        <v>5354</v>
      </c>
      <c r="AO10831" s="171"/>
      <c r="AP10831" s="171"/>
      <c r="AQ10831" s="171"/>
      <c r="AR10831" s="171"/>
    </row>
    <row r="10832" spans="24:44">
      <c r="X10832" t="s">
        <v>32458</v>
      </c>
      <c r="Y10832" t="s">
        <v>386</v>
      </c>
      <c r="Z10832" t="s">
        <v>32459</v>
      </c>
      <c r="AA10832" t="s">
        <v>28146</v>
      </c>
      <c r="AB10832" t="s">
        <v>125</v>
      </c>
      <c r="AO10832" s="171"/>
      <c r="AP10832" s="171"/>
      <c r="AQ10832" s="171"/>
      <c r="AR10832" s="171"/>
    </row>
    <row r="10833" spans="24:44">
      <c r="X10833" t="s">
        <v>32460</v>
      </c>
      <c r="Y10833" t="s">
        <v>386</v>
      </c>
      <c r="Z10833" t="s">
        <v>32461</v>
      </c>
      <c r="AA10833" t="s">
        <v>28146</v>
      </c>
      <c r="AB10833" t="s">
        <v>125</v>
      </c>
      <c r="AO10833" s="171"/>
      <c r="AP10833" s="171"/>
      <c r="AQ10833" s="171"/>
      <c r="AR10833" s="171"/>
    </row>
    <row r="10834" spans="24:44">
      <c r="X10834" t="s">
        <v>32462</v>
      </c>
      <c r="Y10834" t="s">
        <v>386</v>
      </c>
      <c r="Z10834" t="s">
        <v>32463</v>
      </c>
      <c r="AA10834" t="s">
        <v>28146</v>
      </c>
      <c r="AB10834" t="s">
        <v>125</v>
      </c>
      <c r="AO10834" s="171"/>
      <c r="AP10834" s="171"/>
      <c r="AQ10834" s="171"/>
      <c r="AR10834" s="171"/>
    </row>
    <row r="10835" spans="24:44">
      <c r="X10835" t="s">
        <v>32464</v>
      </c>
      <c r="Y10835" t="s">
        <v>386</v>
      </c>
      <c r="Z10835" t="s">
        <v>32465</v>
      </c>
      <c r="AA10835" t="s">
        <v>945</v>
      </c>
      <c r="AB10835" t="s">
        <v>10553</v>
      </c>
      <c r="AO10835" s="171"/>
      <c r="AP10835" s="171"/>
      <c r="AQ10835" s="171"/>
      <c r="AR10835" s="171"/>
    </row>
    <row r="10836" spans="24:44">
      <c r="X10836" t="s">
        <v>32466</v>
      </c>
      <c r="Y10836" t="s">
        <v>386</v>
      </c>
      <c r="Z10836" t="s">
        <v>32467</v>
      </c>
      <c r="AA10836" t="s">
        <v>22437</v>
      </c>
      <c r="AB10836" t="s">
        <v>125</v>
      </c>
      <c r="AO10836" s="171"/>
      <c r="AP10836" s="171"/>
      <c r="AQ10836" s="171"/>
      <c r="AR10836" s="171"/>
    </row>
    <row r="10837" spans="24:44">
      <c r="X10837" t="s">
        <v>32468</v>
      </c>
      <c r="Y10837" t="s">
        <v>386</v>
      </c>
      <c r="Z10837" t="s">
        <v>32469</v>
      </c>
      <c r="AA10837" t="s">
        <v>23416</v>
      </c>
      <c r="AB10837" t="s">
        <v>125</v>
      </c>
      <c r="AO10837" s="171"/>
      <c r="AP10837" s="171"/>
      <c r="AQ10837" s="171"/>
      <c r="AR10837" s="171"/>
    </row>
    <row r="10838" spans="24:44">
      <c r="X10838" t="s">
        <v>32470</v>
      </c>
      <c r="Y10838" t="s">
        <v>386</v>
      </c>
      <c r="Z10838" t="s">
        <v>32471</v>
      </c>
      <c r="AA10838" t="s">
        <v>23416</v>
      </c>
      <c r="AB10838" t="s">
        <v>125</v>
      </c>
      <c r="AO10838" s="171"/>
      <c r="AP10838" s="171"/>
      <c r="AQ10838" s="171"/>
      <c r="AR10838" s="171"/>
    </row>
    <row r="10839" spans="24:44">
      <c r="X10839" t="s">
        <v>32472</v>
      </c>
      <c r="Y10839" t="s">
        <v>386</v>
      </c>
      <c r="Z10839" t="s">
        <v>32473</v>
      </c>
      <c r="AA10839" t="s">
        <v>28146</v>
      </c>
      <c r="AB10839" t="s">
        <v>125</v>
      </c>
      <c r="AO10839" s="171"/>
      <c r="AP10839" s="171"/>
      <c r="AQ10839" s="171"/>
      <c r="AR10839" s="171"/>
    </row>
    <row r="10840" spans="24:44">
      <c r="X10840" t="s">
        <v>32474</v>
      </c>
      <c r="Y10840" t="s">
        <v>386</v>
      </c>
      <c r="Z10840" t="s">
        <v>32475</v>
      </c>
      <c r="AA10840" t="s">
        <v>709</v>
      </c>
      <c r="AB10840" t="s">
        <v>30491</v>
      </c>
      <c r="AO10840" s="171"/>
      <c r="AP10840" s="171"/>
      <c r="AQ10840" s="171"/>
      <c r="AR10840" s="171"/>
    </row>
    <row r="10841" spans="24:44">
      <c r="X10841" t="s">
        <v>32476</v>
      </c>
      <c r="Y10841" t="s">
        <v>386</v>
      </c>
      <c r="Z10841" t="s">
        <v>32477</v>
      </c>
      <c r="AA10841" t="s">
        <v>793</v>
      </c>
      <c r="AB10841" t="s">
        <v>10553</v>
      </c>
      <c r="AO10841" s="171"/>
      <c r="AP10841" s="171"/>
      <c r="AQ10841" s="171"/>
      <c r="AR10841" s="171"/>
    </row>
    <row r="10842" spans="24:44">
      <c r="X10842" t="s">
        <v>32478</v>
      </c>
      <c r="Y10842" t="s">
        <v>386</v>
      </c>
      <c r="Z10842" t="s">
        <v>32479</v>
      </c>
      <c r="AA10842" t="s">
        <v>846</v>
      </c>
      <c r="AB10842" t="s">
        <v>28506</v>
      </c>
      <c r="AO10842" s="171"/>
      <c r="AP10842" s="171"/>
      <c r="AQ10842" s="171"/>
      <c r="AR10842" s="171"/>
    </row>
    <row r="10843" spans="24:44">
      <c r="X10843" t="s">
        <v>32480</v>
      </c>
      <c r="Y10843" t="s">
        <v>386</v>
      </c>
      <c r="Z10843" t="s">
        <v>32481</v>
      </c>
      <c r="AA10843" t="s">
        <v>740</v>
      </c>
      <c r="AB10843" t="s">
        <v>10553</v>
      </c>
      <c r="AO10843" s="171"/>
      <c r="AP10843" s="171"/>
      <c r="AQ10843" s="171"/>
      <c r="AR10843" s="171"/>
    </row>
    <row r="10844" spans="24:44">
      <c r="X10844" t="s">
        <v>32482</v>
      </c>
      <c r="Y10844" t="s">
        <v>389</v>
      </c>
      <c r="Z10844" t="s">
        <v>32483</v>
      </c>
      <c r="AA10844" t="s">
        <v>781</v>
      </c>
      <c r="AB10844" t="s">
        <v>10553</v>
      </c>
      <c r="AO10844" s="171"/>
      <c r="AP10844" s="171"/>
      <c r="AQ10844" s="171"/>
      <c r="AR10844" s="171"/>
    </row>
    <row r="10845" spans="24:44">
      <c r="X10845" t="s">
        <v>5632</v>
      </c>
      <c r="Y10845" t="s">
        <v>386</v>
      </c>
      <c r="Z10845" t="s">
        <v>32484</v>
      </c>
      <c r="AA10845" t="s">
        <v>22398</v>
      </c>
      <c r="AB10845" t="s">
        <v>125</v>
      </c>
      <c r="AO10845" s="171"/>
      <c r="AP10845" s="171"/>
      <c r="AQ10845" s="171"/>
      <c r="AR10845" s="171"/>
    </row>
    <row r="10846" spans="24:44">
      <c r="X10846" t="s">
        <v>5637</v>
      </c>
      <c r="Y10846" t="s">
        <v>386</v>
      </c>
      <c r="Z10846" t="s">
        <v>32485</v>
      </c>
      <c r="AA10846" t="s">
        <v>25180</v>
      </c>
      <c r="AB10846" t="s">
        <v>5354</v>
      </c>
      <c r="AO10846" s="171"/>
      <c r="AP10846" s="171"/>
      <c r="AQ10846" s="171"/>
      <c r="AR10846" s="171"/>
    </row>
    <row r="10847" spans="24:44">
      <c r="X10847" t="s">
        <v>2354</v>
      </c>
      <c r="Y10847" t="s">
        <v>386</v>
      </c>
      <c r="Z10847" t="s">
        <v>32486</v>
      </c>
      <c r="AA10847" t="s">
        <v>25180</v>
      </c>
      <c r="AB10847" t="s">
        <v>5354</v>
      </c>
      <c r="AO10847" s="171"/>
      <c r="AP10847" s="171"/>
      <c r="AQ10847" s="171"/>
      <c r="AR10847" s="171"/>
    </row>
    <row r="10848" spans="24:44">
      <c r="X10848" t="s">
        <v>2436</v>
      </c>
      <c r="Y10848" t="s">
        <v>386</v>
      </c>
      <c r="Z10848" t="s">
        <v>32487</v>
      </c>
      <c r="AA10848" t="s">
        <v>28146</v>
      </c>
      <c r="AB10848" t="s">
        <v>125</v>
      </c>
      <c r="AO10848" s="171"/>
      <c r="AP10848" s="171"/>
      <c r="AQ10848" s="171"/>
      <c r="AR10848" s="171"/>
    </row>
    <row r="10849" spans="24:44">
      <c r="X10849" t="s">
        <v>7311</v>
      </c>
      <c r="Y10849" t="s">
        <v>386</v>
      </c>
      <c r="Z10849" t="s">
        <v>32488</v>
      </c>
      <c r="AA10849" t="s">
        <v>920</v>
      </c>
      <c r="AB10849" t="s">
        <v>20688</v>
      </c>
      <c r="AO10849" s="171"/>
      <c r="AP10849" s="171"/>
      <c r="AQ10849" s="171"/>
      <c r="AR10849" s="171"/>
    </row>
    <row r="10850" spans="24:44">
      <c r="X10850" t="s">
        <v>1288</v>
      </c>
      <c r="Y10850" t="s">
        <v>386</v>
      </c>
      <c r="Z10850" t="s">
        <v>32489</v>
      </c>
      <c r="AA10850" t="s">
        <v>23806</v>
      </c>
      <c r="AB10850" t="s">
        <v>5354</v>
      </c>
      <c r="AO10850" s="171"/>
      <c r="AP10850" s="171"/>
      <c r="AQ10850" s="171"/>
      <c r="AR10850" s="171"/>
    </row>
    <row r="10851" spans="24:44">
      <c r="X10851" t="s">
        <v>2442</v>
      </c>
      <c r="Y10851" t="s">
        <v>386</v>
      </c>
      <c r="Z10851" t="s">
        <v>32490</v>
      </c>
      <c r="AA10851" t="s">
        <v>920</v>
      </c>
      <c r="AB10851" t="s">
        <v>20688</v>
      </c>
      <c r="AO10851" s="171"/>
      <c r="AP10851" s="171"/>
      <c r="AQ10851" s="171"/>
      <c r="AR10851" s="171"/>
    </row>
    <row r="10852" spans="24:44">
      <c r="X10852" t="s">
        <v>928</v>
      </c>
      <c r="Y10852" t="s">
        <v>386</v>
      </c>
      <c r="Z10852" t="s">
        <v>32491</v>
      </c>
      <c r="AA10852" t="s">
        <v>23806</v>
      </c>
      <c r="AB10852" t="s">
        <v>5354</v>
      </c>
      <c r="AO10852" s="171"/>
      <c r="AP10852" s="171"/>
      <c r="AQ10852" s="171"/>
      <c r="AR10852" s="171"/>
    </row>
    <row r="10853" spans="24:44">
      <c r="X10853" t="s">
        <v>1298</v>
      </c>
      <c r="Y10853" t="s">
        <v>386</v>
      </c>
      <c r="Z10853" t="s">
        <v>32492</v>
      </c>
      <c r="AA10853" t="s">
        <v>23806</v>
      </c>
      <c r="AB10853" t="s">
        <v>5354</v>
      </c>
      <c r="AO10853" s="171"/>
      <c r="AP10853" s="171"/>
      <c r="AQ10853" s="171"/>
      <c r="AR10853" s="171"/>
    </row>
    <row r="10854" spans="24:44">
      <c r="X10854" t="s">
        <v>1305</v>
      </c>
      <c r="Y10854" t="s">
        <v>386</v>
      </c>
      <c r="Z10854" t="s">
        <v>32493</v>
      </c>
      <c r="AA10854" t="s">
        <v>23806</v>
      </c>
      <c r="AB10854" t="s">
        <v>5354</v>
      </c>
      <c r="AO10854" s="171"/>
      <c r="AP10854" s="171"/>
      <c r="AQ10854" s="171"/>
      <c r="AR10854" s="171"/>
    </row>
    <row r="10855" spans="24:44">
      <c r="X10855" t="s">
        <v>1312</v>
      </c>
      <c r="Y10855" t="s">
        <v>386</v>
      </c>
      <c r="Z10855" t="s">
        <v>32494</v>
      </c>
      <c r="AA10855" t="s">
        <v>23806</v>
      </c>
      <c r="AB10855" t="s">
        <v>5354</v>
      </c>
      <c r="AO10855" s="171"/>
      <c r="AP10855" s="171"/>
      <c r="AQ10855" s="171"/>
      <c r="AR10855" s="171"/>
    </row>
    <row r="10856" spans="24:44">
      <c r="X10856" t="s">
        <v>1318</v>
      </c>
      <c r="Y10856" t="s">
        <v>386</v>
      </c>
      <c r="Z10856" t="s">
        <v>32495</v>
      </c>
      <c r="AA10856" t="s">
        <v>23806</v>
      </c>
      <c r="AB10856" t="s">
        <v>5354</v>
      </c>
      <c r="AO10856" s="171"/>
      <c r="AP10856" s="171"/>
      <c r="AQ10856" s="171"/>
      <c r="AR10856" s="171"/>
    </row>
    <row r="10857" spans="24:44">
      <c r="X10857" t="s">
        <v>32496</v>
      </c>
      <c r="Y10857" t="s">
        <v>386</v>
      </c>
      <c r="Z10857" t="s">
        <v>32497</v>
      </c>
      <c r="AA10857" t="s">
        <v>920</v>
      </c>
      <c r="AB10857" t="s">
        <v>20688</v>
      </c>
      <c r="AO10857" s="171"/>
      <c r="AP10857" s="171"/>
      <c r="AQ10857" s="171"/>
      <c r="AR10857" s="171"/>
    </row>
    <row r="10858" spans="24:44">
      <c r="X10858" t="s">
        <v>32498</v>
      </c>
      <c r="Y10858" t="s">
        <v>386</v>
      </c>
      <c r="Z10858" t="s">
        <v>32499</v>
      </c>
      <c r="AA10858" t="s">
        <v>920</v>
      </c>
      <c r="AB10858" t="s">
        <v>20688</v>
      </c>
      <c r="AO10858" s="171"/>
      <c r="AP10858" s="171"/>
      <c r="AQ10858" s="171"/>
      <c r="AR10858" s="171"/>
    </row>
    <row r="10859" spans="24:44">
      <c r="X10859" t="s">
        <v>32500</v>
      </c>
      <c r="Y10859" t="s">
        <v>386</v>
      </c>
      <c r="Z10859" t="s">
        <v>32501</v>
      </c>
      <c r="AA10859" t="s">
        <v>23416</v>
      </c>
      <c r="AB10859" t="s">
        <v>125</v>
      </c>
      <c r="AO10859" s="171"/>
      <c r="AP10859" s="171"/>
      <c r="AQ10859" s="171"/>
      <c r="AR10859" s="171"/>
    </row>
    <row r="10860" spans="24:44">
      <c r="X10860" t="s">
        <v>32502</v>
      </c>
      <c r="Y10860" t="s">
        <v>386</v>
      </c>
      <c r="Z10860" t="s">
        <v>32503</v>
      </c>
      <c r="AA10860" t="s">
        <v>23416</v>
      </c>
      <c r="AB10860" t="s">
        <v>125</v>
      </c>
      <c r="AO10860" s="171"/>
      <c r="AP10860" s="171"/>
      <c r="AQ10860" s="171"/>
      <c r="AR10860" s="171"/>
    </row>
    <row r="10861" spans="24:44">
      <c r="X10861" t="s">
        <v>32504</v>
      </c>
      <c r="Y10861" t="s">
        <v>386</v>
      </c>
      <c r="Z10861" t="s">
        <v>32505</v>
      </c>
      <c r="AA10861" t="s">
        <v>25180</v>
      </c>
      <c r="AB10861" t="s">
        <v>5354</v>
      </c>
      <c r="AO10861" s="171"/>
      <c r="AP10861" s="171"/>
      <c r="AQ10861" s="171"/>
      <c r="AR10861" s="171"/>
    </row>
    <row r="10862" spans="24:44">
      <c r="X10862" t="s">
        <v>32506</v>
      </c>
      <c r="Y10862" t="s">
        <v>386</v>
      </c>
      <c r="Z10862" t="s">
        <v>32507</v>
      </c>
      <c r="AA10862" t="s">
        <v>836</v>
      </c>
      <c r="AB10862" t="s">
        <v>10553</v>
      </c>
      <c r="AO10862" s="171"/>
      <c r="AP10862" s="171"/>
      <c r="AQ10862" s="171"/>
      <c r="AR10862" s="171"/>
    </row>
    <row r="10863" spans="24:44">
      <c r="X10863" t="s">
        <v>32508</v>
      </c>
      <c r="Y10863" t="s">
        <v>386</v>
      </c>
      <c r="Z10863" t="s">
        <v>32509</v>
      </c>
      <c r="AA10863" t="s">
        <v>31127</v>
      </c>
      <c r="AB10863" t="s">
        <v>22504</v>
      </c>
      <c r="AO10863" s="171"/>
      <c r="AP10863" s="171"/>
      <c r="AQ10863" s="171"/>
      <c r="AR10863" s="171"/>
    </row>
    <row r="10864" spans="24:44">
      <c r="X10864" t="s">
        <v>32510</v>
      </c>
      <c r="Y10864" t="s">
        <v>386</v>
      </c>
      <c r="Z10864" t="s">
        <v>32511</v>
      </c>
      <c r="AA10864" t="s">
        <v>28146</v>
      </c>
      <c r="AB10864" t="s">
        <v>125</v>
      </c>
      <c r="AO10864" s="171"/>
      <c r="AP10864" s="171"/>
      <c r="AQ10864" s="171"/>
      <c r="AR10864" s="171"/>
    </row>
    <row r="10865" spans="24:44">
      <c r="X10865" t="s">
        <v>32512</v>
      </c>
      <c r="Y10865" t="s">
        <v>386</v>
      </c>
      <c r="Z10865" t="s">
        <v>32513</v>
      </c>
      <c r="AA10865" t="s">
        <v>22801</v>
      </c>
      <c r="AB10865" t="s">
        <v>5354</v>
      </c>
      <c r="AO10865" s="171"/>
      <c r="AP10865" s="171"/>
      <c r="AQ10865" s="171"/>
      <c r="AR10865" s="171"/>
    </row>
    <row r="10866" spans="24:44">
      <c r="X10866" t="s">
        <v>32514</v>
      </c>
      <c r="Y10866" t="s">
        <v>386</v>
      </c>
      <c r="Z10866" t="s">
        <v>32515</v>
      </c>
      <c r="AA10866" t="s">
        <v>28146</v>
      </c>
      <c r="AB10866" t="s">
        <v>125</v>
      </c>
      <c r="AO10866" s="171"/>
      <c r="AP10866" s="171"/>
      <c r="AQ10866" s="171"/>
      <c r="AR10866" s="171"/>
    </row>
    <row r="10867" spans="24:44">
      <c r="X10867" t="s">
        <v>32516</v>
      </c>
      <c r="Y10867" t="s">
        <v>386</v>
      </c>
      <c r="Z10867" t="s">
        <v>32517</v>
      </c>
      <c r="AA10867" t="s">
        <v>793</v>
      </c>
      <c r="AB10867" t="s">
        <v>10553</v>
      </c>
      <c r="AO10867" s="171"/>
      <c r="AP10867" s="171"/>
      <c r="AQ10867" s="171"/>
      <c r="AR10867" s="171"/>
    </row>
    <row r="10868" spans="24:44">
      <c r="X10868" t="s">
        <v>32518</v>
      </c>
      <c r="Y10868" t="s">
        <v>386</v>
      </c>
      <c r="Z10868" t="s">
        <v>32519</v>
      </c>
      <c r="AA10868" t="s">
        <v>25180</v>
      </c>
      <c r="AB10868" t="s">
        <v>5354</v>
      </c>
      <c r="AO10868" s="171"/>
      <c r="AP10868" s="171"/>
      <c r="AQ10868" s="171"/>
      <c r="AR10868" s="171"/>
    </row>
    <row r="10869" spans="24:44">
      <c r="X10869" t="s">
        <v>32520</v>
      </c>
      <c r="Y10869" t="s">
        <v>386</v>
      </c>
      <c r="Z10869" t="s">
        <v>32521</v>
      </c>
      <c r="AA10869" t="s">
        <v>23806</v>
      </c>
      <c r="AB10869" t="s">
        <v>5354</v>
      </c>
      <c r="AO10869" s="171"/>
      <c r="AP10869" s="171"/>
      <c r="AQ10869" s="171"/>
      <c r="AR10869" s="171"/>
    </row>
    <row r="10870" spans="24:44">
      <c r="X10870" t="s">
        <v>32522</v>
      </c>
      <c r="Y10870" t="s">
        <v>386</v>
      </c>
      <c r="Z10870" t="s">
        <v>32523</v>
      </c>
      <c r="AA10870" t="s">
        <v>23806</v>
      </c>
      <c r="AB10870" t="s">
        <v>5354</v>
      </c>
      <c r="AO10870" s="171"/>
      <c r="AP10870" s="171"/>
      <c r="AQ10870" s="171"/>
      <c r="AR10870" s="171"/>
    </row>
    <row r="10871" spans="24:44">
      <c r="X10871" t="s">
        <v>32524</v>
      </c>
      <c r="Y10871" t="s">
        <v>386</v>
      </c>
      <c r="Z10871" t="s">
        <v>32525</v>
      </c>
      <c r="AA10871" t="s">
        <v>25180</v>
      </c>
      <c r="AB10871" t="s">
        <v>5354</v>
      </c>
      <c r="AO10871" s="171"/>
      <c r="AP10871" s="171"/>
      <c r="AQ10871" s="171"/>
      <c r="AR10871" s="171"/>
    </row>
    <row r="10872" spans="24:44">
      <c r="X10872" t="s">
        <v>32526</v>
      </c>
      <c r="Y10872" t="s">
        <v>386</v>
      </c>
      <c r="Z10872" t="s">
        <v>32527</v>
      </c>
      <c r="AA10872" t="s">
        <v>920</v>
      </c>
      <c r="AB10872" t="s">
        <v>20688</v>
      </c>
      <c r="AO10872" s="171"/>
      <c r="AP10872" s="171"/>
      <c r="AQ10872" s="171"/>
      <c r="AR10872" s="171"/>
    </row>
    <row r="10873" spans="24:44">
      <c r="X10873" t="s">
        <v>32528</v>
      </c>
      <c r="Y10873" t="s">
        <v>386</v>
      </c>
      <c r="Z10873" t="s">
        <v>32529</v>
      </c>
      <c r="AA10873" t="s">
        <v>25180</v>
      </c>
      <c r="AB10873" t="s">
        <v>5354</v>
      </c>
      <c r="AO10873" s="171"/>
      <c r="AP10873" s="171"/>
      <c r="AQ10873" s="171"/>
      <c r="AR10873" s="171"/>
    </row>
    <row r="10874" spans="24:44">
      <c r="X10874" t="s">
        <v>32530</v>
      </c>
      <c r="Y10874" t="s">
        <v>386</v>
      </c>
      <c r="Z10874" t="s">
        <v>32531</v>
      </c>
      <c r="AA10874" t="s">
        <v>25180</v>
      </c>
      <c r="AB10874" t="s">
        <v>5354</v>
      </c>
      <c r="AO10874" s="171"/>
      <c r="AP10874" s="171"/>
      <c r="AQ10874" s="171"/>
      <c r="AR10874" s="171"/>
    </row>
    <row r="10875" spans="24:44">
      <c r="X10875" t="s">
        <v>32532</v>
      </c>
      <c r="Y10875" t="s">
        <v>386</v>
      </c>
      <c r="Z10875" t="s">
        <v>32533</v>
      </c>
      <c r="AA10875" t="s">
        <v>22801</v>
      </c>
      <c r="AB10875" t="s">
        <v>5354</v>
      </c>
      <c r="AO10875" s="171"/>
      <c r="AP10875" s="171"/>
      <c r="AQ10875" s="171"/>
      <c r="AR10875" s="171"/>
    </row>
    <row r="10876" spans="24:44">
      <c r="X10876" t="s">
        <v>32534</v>
      </c>
      <c r="Y10876" t="s">
        <v>386</v>
      </c>
      <c r="Z10876" t="s">
        <v>32535</v>
      </c>
      <c r="AA10876" t="s">
        <v>25180</v>
      </c>
      <c r="AB10876" t="s">
        <v>5354</v>
      </c>
      <c r="AO10876" s="171"/>
      <c r="AP10876" s="171"/>
      <c r="AQ10876" s="171"/>
      <c r="AR10876" s="171"/>
    </row>
    <row r="10877" spans="24:44">
      <c r="X10877" t="s">
        <v>32536</v>
      </c>
      <c r="Y10877" t="s">
        <v>386</v>
      </c>
      <c r="Z10877" t="s">
        <v>32537</v>
      </c>
      <c r="AA10877" t="s">
        <v>28146</v>
      </c>
      <c r="AB10877" t="s">
        <v>125</v>
      </c>
      <c r="AO10877" s="171"/>
      <c r="AP10877" s="171"/>
      <c r="AQ10877" s="171"/>
      <c r="AR10877" s="171"/>
    </row>
    <row r="10878" spans="24:44">
      <c r="X10878" t="s">
        <v>32538</v>
      </c>
      <c r="Y10878" t="s">
        <v>386</v>
      </c>
      <c r="Z10878" t="s">
        <v>32539</v>
      </c>
      <c r="AA10878" t="s">
        <v>23806</v>
      </c>
      <c r="AB10878" t="s">
        <v>5354</v>
      </c>
      <c r="AO10878" s="171"/>
      <c r="AP10878" s="171"/>
      <c r="AQ10878" s="171"/>
      <c r="AR10878" s="171"/>
    </row>
    <row r="10879" spans="24:44">
      <c r="X10879" t="s">
        <v>32540</v>
      </c>
      <c r="Y10879" t="s">
        <v>389</v>
      </c>
      <c r="Z10879" t="s">
        <v>32539</v>
      </c>
      <c r="AA10879" t="s">
        <v>24443</v>
      </c>
      <c r="AB10879" t="s">
        <v>125</v>
      </c>
      <c r="AO10879" s="171"/>
      <c r="AP10879" s="171"/>
      <c r="AQ10879" s="171"/>
      <c r="AR10879" s="171"/>
    </row>
    <row r="10880" spans="24:44">
      <c r="X10880" t="s">
        <v>32541</v>
      </c>
      <c r="Y10880" t="s">
        <v>386</v>
      </c>
      <c r="Z10880" t="s">
        <v>32542</v>
      </c>
      <c r="AA10880" t="s">
        <v>740</v>
      </c>
      <c r="AB10880" t="s">
        <v>10553</v>
      </c>
      <c r="AO10880" s="171"/>
      <c r="AP10880" s="171"/>
      <c r="AQ10880" s="171"/>
      <c r="AR10880" s="171"/>
    </row>
    <row r="10881" spans="24:44">
      <c r="X10881" t="s">
        <v>32543</v>
      </c>
      <c r="Y10881" t="s">
        <v>386</v>
      </c>
      <c r="Z10881" t="s">
        <v>32544</v>
      </c>
      <c r="AA10881" t="s">
        <v>836</v>
      </c>
      <c r="AB10881" t="s">
        <v>10553</v>
      </c>
      <c r="AO10881" s="171"/>
      <c r="AP10881" s="171"/>
      <c r="AQ10881" s="171"/>
      <c r="AR10881" s="171"/>
    </row>
    <row r="10882" spans="24:44">
      <c r="X10882" t="s">
        <v>32545</v>
      </c>
      <c r="Y10882" t="s">
        <v>386</v>
      </c>
      <c r="Z10882" t="s">
        <v>32546</v>
      </c>
      <c r="AA10882" t="s">
        <v>920</v>
      </c>
      <c r="AB10882" t="s">
        <v>20688</v>
      </c>
      <c r="AO10882" s="171"/>
      <c r="AP10882" s="171"/>
      <c r="AQ10882" s="171"/>
      <c r="AR10882" s="171"/>
    </row>
    <row r="10883" spans="24:44">
      <c r="X10883" t="s">
        <v>32547</v>
      </c>
      <c r="Y10883" t="s">
        <v>386</v>
      </c>
      <c r="Z10883" t="s">
        <v>32548</v>
      </c>
      <c r="AA10883" t="s">
        <v>920</v>
      </c>
      <c r="AB10883" t="s">
        <v>20688</v>
      </c>
      <c r="AO10883" s="171"/>
      <c r="AP10883" s="171"/>
      <c r="AQ10883" s="171"/>
      <c r="AR10883" s="171"/>
    </row>
    <row r="10884" spans="24:44">
      <c r="X10884" t="s">
        <v>32549</v>
      </c>
      <c r="Y10884" t="s">
        <v>389</v>
      </c>
      <c r="Z10884" t="s">
        <v>32550</v>
      </c>
      <c r="AA10884" t="s">
        <v>793</v>
      </c>
      <c r="AB10884" t="s">
        <v>10553</v>
      </c>
      <c r="AO10884" s="171"/>
      <c r="AP10884" s="171"/>
      <c r="AQ10884" s="171"/>
      <c r="AR10884" s="171"/>
    </row>
    <row r="10885" spans="24:44">
      <c r="X10885" t="s">
        <v>32551</v>
      </c>
      <c r="Y10885" t="s">
        <v>386</v>
      </c>
      <c r="Z10885" t="s">
        <v>32552</v>
      </c>
      <c r="AA10885" t="s">
        <v>25180</v>
      </c>
      <c r="AB10885" t="s">
        <v>5354</v>
      </c>
      <c r="AO10885" s="171"/>
      <c r="AP10885" s="171"/>
      <c r="AQ10885" s="171"/>
      <c r="AR10885" s="171"/>
    </row>
    <row r="10886" spans="24:44">
      <c r="X10886" t="s">
        <v>32553</v>
      </c>
      <c r="Y10886" t="s">
        <v>386</v>
      </c>
      <c r="Z10886" t="s">
        <v>32554</v>
      </c>
      <c r="AA10886" t="s">
        <v>30494</v>
      </c>
      <c r="AB10886" t="s">
        <v>5354</v>
      </c>
      <c r="AO10886" s="171"/>
      <c r="AP10886" s="171"/>
      <c r="AQ10886" s="171"/>
      <c r="AR10886" s="171"/>
    </row>
    <row r="10887" spans="24:44">
      <c r="X10887" t="s">
        <v>2357</v>
      </c>
      <c r="Y10887" t="s">
        <v>386</v>
      </c>
      <c r="Z10887" t="s">
        <v>32555</v>
      </c>
      <c r="AA10887" t="s">
        <v>836</v>
      </c>
      <c r="AB10887" t="s">
        <v>10553</v>
      </c>
      <c r="AO10887" s="171"/>
      <c r="AP10887" s="171"/>
      <c r="AQ10887" s="171"/>
      <c r="AR10887" s="171"/>
    </row>
    <row r="10888" spans="24:44">
      <c r="X10888" t="s">
        <v>32556</v>
      </c>
      <c r="Y10888" t="s">
        <v>386</v>
      </c>
      <c r="Z10888" t="s">
        <v>32557</v>
      </c>
      <c r="AA10888" t="s">
        <v>781</v>
      </c>
      <c r="AB10888" t="s">
        <v>10553</v>
      </c>
      <c r="AO10888" s="171"/>
      <c r="AP10888" s="171"/>
      <c r="AQ10888" s="171"/>
      <c r="AR10888" s="171"/>
    </row>
    <row r="10889" spans="24:44">
      <c r="X10889" t="s">
        <v>32558</v>
      </c>
      <c r="Y10889" t="s">
        <v>386</v>
      </c>
      <c r="Z10889" t="s">
        <v>32559</v>
      </c>
      <c r="AA10889" t="s">
        <v>920</v>
      </c>
      <c r="AB10889" t="s">
        <v>20688</v>
      </c>
      <c r="AO10889" s="171"/>
      <c r="AP10889" s="171"/>
      <c r="AQ10889" s="171"/>
      <c r="AR10889" s="171"/>
    </row>
    <row r="10890" spans="24:44">
      <c r="X10890" t="s">
        <v>32560</v>
      </c>
      <c r="Y10890" t="s">
        <v>386</v>
      </c>
      <c r="Z10890" t="s">
        <v>32561</v>
      </c>
      <c r="AA10890" t="s">
        <v>25180</v>
      </c>
      <c r="AB10890" t="s">
        <v>5354</v>
      </c>
      <c r="AO10890" s="171"/>
      <c r="AP10890" s="171"/>
      <c r="AQ10890" s="171"/>
      <c r="AR10890" s="171"/>
    </row>
    <row r="10891" spans="24:44">
      <c r="X10891" t="s">
        <v>32562</v>
      </c>
      <c r="Y10891" t="s">
        <v>386</v>
      </c>
      <c r="Z10891" t="s">
        <v>32563</v>
      </c>
      <c r="AA10891" t="s">
        <v>23806</v>
      </c>
      <c r="AB10891" t="s">
        <v>5354</v>
      </c>
      <c r="AO10891" s="171"/>
      <c r="AP10891" s="171"/>
      <c r="AQ10891" s="171"/>
      <c r="AR10891" s="171"/>
    </row>
    <row r="10892" spans="24:44">
      <c r="X10892" t="s">
        <v>32564</v>
      </c>
      <c r="Y10892" t="s">
        <v>386</v>
      </c>
      <c r="Z10892" t="s">
        <v>32565</v>
      </c>
      <c r="AA10892" t="s">
        <v>25180</v>
      </c>
      <c r="AB10892" t="s">
        <v>5354</v>
      </c>
      <c r="AO10892" s="171"/>
      <c r="AP10892" s="171"/>
      <c r="AQ10892" s="171"/>
      <c r="AR10892" s="171"/>
    </row>
    <row r="10893" spans="24:44">
      <c r="X10893" t="s">
        <v>32566</v>
      </c>
      <c r="Y10893" t="s">
        <v>386</v>
      </c>
      <c r="Z10893" t="s">
        <v>32567</v>
      </c>
      <c r="AA10893" t="s">
        <v>23806</v>
      </c>
      <c r="AB10893" t="s">
        <v>5354</v>
      </c>
      <c r="AO10893" s="171"/>
      <c r="AP10893" s="171"/>
      <c r="AQ10893" s="171"/>
      <c r="AR10893" s="171"/>
    </row>
    <row r="10894" spans="24:44">
      <c r="X10894" t="s">
        <v>32568</v>
      </c>
      <c r="Y10894" t="s">
        <v>386</v>
      </c>
      <c r="Z10894" t="s">
        <v>32569</v>
      </c>
      <c r="AA10894" t="s">
        <v>25180</v>
      </c>
      <c r="AB10894" t="s">
        <v>5354</v>
      </c>
      <c r="AO10894" s="171"/>
      <c r="AP10894" s="171"/>
      <c r="AQ10894" s="171"/>
      <c r="AR10894" s="171"/>
    </row>
    <row r="10895" spans="24:44">
      <c r="X10895" t="s">
        <v>32570</v>
      </c>
      <c r="Y10895" t="s">
        <v>386</v>
      </c>
      <c r="Z10895" t="s">
        <v>32571</v>
      </c>
      <c r="AA10895" t="s">
        <v>23806</v>
      </c>
      <c r="AB10895" t="s">
        <v>5354</v>
      </c>
      <c r="AO10895" s="171"/>
      <c r="AP10895" s="171"/>
      <c r="AQ10895" s="171"/>
      <c r="AR10895" s="171"/>
    </row>
    <row r="10896" spans="24:44">
      <c r="X10896" t="s">
        <v>32572</v>
      </c>
      <c r="Y10896" t="s">
        <v>386</v>
      </c>
      <c r="Z10896" t="s">
        <v>32573</v>
      </c>
      <c r="AA10896" t="s">
        <v>25180</v>
      </c>
      <c r="AB10896" t="s">
        <v>5354</v>
      </c>
      <c r="AO10896" s="171"/>
      <c r="AP10896" s="171"/>
      <c r="AQ10896" s="171"/>
      <c r="AR10896" s="171"/>
    </row>
    <row r="10897" spans="24:44">
      <c r="X10897" t="s">
        <v>4265</v>
      </c>
      <c r="Y10897" t="s">
        <v>386</v>
      </c>
      <c r="Z10897" t="s">
        <v>32574</v>
      </c>
      <c r="AA10897" t="s">
        <v>22437</v>
      </c>
      <c r="AB10897" t="s">
        <v>125</v>
      </c>
      <c r="AO10897" s="171"/>
      <c r="AP10897" s="171"/>
      <c r="AQ10897" s="171"/>
      <c r="AR10897" s="171"/>
    </row>
    <row r="10898" spans="24:44">
      <c r="X10898" t="s">
        <v>32575</v>
      </c>
      <c r="Y10898" t="s">
        <v>386</v>
      </c>
      <c r="Z10898" t="s">
        <v>32576</v>
      </c>
      <c r="AA10898" t="s">
        <v>793</v>
      </c>
      <c r="AB10898" t="s">
        <v>10553</v>
      </c>
      <c r="AO10898" s="171"/>
      <c r="AP10898" s="171"/>
      <c r="AQ10898" s="171"/>
      <c r="AR10898" s="171"/>
    </row>
    <row r="10899" spans="24:44">
      <c r="X10899" t="s">
        <v>32577</v>
      </c>
      <c r="Y10899" t="s">
        <v>386</v>
      </c>
      <c r="Z10899" t="s">
        <v>32578</v>
      </c>
      <c r="AA10899" t="s">
        <v>781</v>
      </c>
      <c r="AB10899" t="s">
        <v>10553</v>
      </c>
      <c r="AO10899" s="171"/>
      <c r="AP10899" s="171"/>
      <c r="AQ10899" s="171"/>
      <c r="AR10899" s="171"/>
    </row>
    <row r="10900" spans="24:44">
      <c r="X10900" t="s">
        <v>32579</v>
      </c>
      <c r="Y10900" t="s">
        <v>386</v>
      </c>
      <c r="Z10900" t="s">
        <v>28227</v>
      </c>
      <c r="AA10900" t="s">
        <v>920</v>
      </c>
      <c r="AB10900" t="s">
        <v>20688</v>
      </c>
      <c r="AO10900" s="171"/>
      <c r="AP10900" s="171"/>
      <c r="AQ10900" s="171"/>
      <c r="AR10900" s="171"/>
    </row>
    <row r="10901" spans="24:44">
      <c r="X10901" t="s">
        <v>32580</v>
      </c>
      <c r="Y10901" t="s">
        <v>386</v>
      </c>
      <c r="Z10901" t="s">
        <v>28229</v>
      </c>
      <c r="AA10901" t="s">
        <v>920</v>
      </c>
      <c r="AB10901" t="s">
        <v>20688</v>
      </c>
      <c r="AO10901" s="171"/>
      <c r="AP10901" s="171"/>
      <c r="AQ10901" s="171"/>
      <c r="AR10901" s="171"/>
    </row>
    <row r="10902" spans="24:44">
      <c r="X10902" t="s">
        <v>32581</v>
      </c>
      <c r="Y10902" t="s">
        <v>386</v>
      </c>
      <c r="Z10902" t="s">
        <v>28233</v>
      </c>
      <c r="AA10902" t="s">
        <v>920</v>
      </c>
      <c r="AB10902" t="s">
        <v>20688</v>
      </c>
      <c r="AO10902" s="171"/>
      <c r="AP10902" s="171"/>
      <c r="AQ10902" s="171"/>
      <c r="AR10902" s="171"/>
    </row>
    <row r="10903" spans="24:44">
      <c r="X10903" t="s">
        <v>32582</v>
      </c>
      <c r="Y10903" t="s">
        <v>386</v>
      </c>
      <c r="Z10903" t="s">
        <v>32583</v>
      </c>
      <c r="AA10903" t="s">
        <v>28146</v>
      </c>
      <c r="AB10903" t="s">
        <v>125</v>
      </c>
      <c r="AO10903" s="171"/>
      <c r="AP10903" s="171"/>
      <c r="AQ10903" s="171"/>
      <c r="AR10903" s="171"/>
    </row>
    <row r="10904" spans="24:44">
      <c r="X10904" t="s">
        <v>32584</v>
      </c>
      <c r="Y10904" t="s">
        <v>386</v>
      </c>
      <c r="Z10904" t="s">
        <v>32585</v>
      </c>
      <c r="AA10904" t="s">
        <v>28146</v>
      </c>
      <c r="AB10904" t="s">
        <v>125</v>
      </c>
      <c r="AO10904" s="171"/>
      <c r="AP10904" s="171"/>
      <c r="AQ10904" s="171"/>
      <c r="AR10904" s="171"/>
    </row>
    <row r="10905" spans="24:44">
      <c r="X10905" t="s">
        <v>32586</v>
      </c>
      <c r="Y10905" t="s">
        <v>386</v>
      </c>
      <c r="Z10905" t="s">
        <v>32587</v>
      </c>
      <c r="AA10905" t="s">
        <v>28146</v>
      </c>
      <c r="AB10905" t="s">
        <v>125</v>
      </c>
      <c r="AO10905" s="171"/>
      <c r="AP10905" s="171"/>
      <c r="AQ10905" s="171"/>
      <c r="AR10905" s="171"/>
    </row>
    <row r="10906" spans="24:44">
      <c r="X10906" t="s">
        <v>32588</v>
      </c>
      <c r="Y10906" t="s">
        <v>386</v>
      </c>
      <c r="Z10906" t="s">
        <v>32589</v>
      </c>
      <c r="AA10906" t="s">
        <v>28146</v>
      </c>
      <c r="AB10906" t="s">
        <v>125</v>
      </c>
      <c r="AO10906" s="171"/>
      <c r="AP10906" s="171"/>
      <c r="AQ10906" s="171"/>
      <c r="AR10906" s="171"/>
    </row>
    <row r="10907" spans="24:44">
      <c r="X10907" t="s">
        <v>4270</v>
      </c>
      <c r="Y10907" t="s">
        <v>386</v>
      </c>
      <c r="Z10907" t="s">
        <v>32590</v>
      </c>
      <c r="AA10907" t="s">
        <v>920</v>
      </c>
      <c r="AB10907" t="s">
        <v>20688</v>
      </c>
      <c r="AO10907" s="171"/>
      <c r="AP10907" s="171"/>
      <c r="AQ10907" s="171"/>
      <c r="AR10907" s="171"/>
    </row>
    <row r="10908" spans="24:44">
      <c r="X10908" t="s">
        <v>6042</v>
      </c>
      <c r="Y10908" t="s">
        <v>386</v>
      </c>
      <c r="Z10908" t="s">
        <v>32591</v>
      </c>
      <c r="AA10908" t="s">
        <v>920</v>
      </c>
      <c r="AB10908" t="s">
        <v>20688</v>
      </c>
      <c r="AO10908" s="171"/>
      <c r="AP10908" s="171"/>
      <c r="AQ10908" s="171"/>
      <c r="AR10908" s="171"/>
    </row>
    <row r="10909" spans="24:44">
      <c r="X10909" t="s">
        <v>32592</v>
      </c>
      <c r="Y10909" t="s">
        <v>386</v>
      </c>
      <c r="Z10909" t="s">
        <v>32593</v>
      </c>
      <c r="AA10909" t="s">
        <v>25180</v>
      </c>
      <c r="AB10909" t="s">
        <v>5354</v>
      </c>
      <c r="AO10909" s="171"/>
      <c r="AP10909" s="171"/>
      <c r="AQ10909" s="171"/>
      <c r="AR10909" s="171"/>
    </row>
    <row r="10910" spans="24:44">
      <c r="X10910" t="s">
        <v>32594</v>
      </c>
      <c r="Y10910" t="s">
        <v>386</v>
      </c>
      <c r="Z10910" t="s">
        <v>32595</v>
      </c>
      <c r="AA10910" t="s">
        <v>28146</v>
      </c>
      <c r="AB10910" t="s">
        <v>125</v>
      </c>
      <c r="AO10910" s="171"/>
      <c r="AP10910" s="171"/>
      <c r="AQ10910" s="171"/>
      <c r="AR10910" s="171"/>
    </row>
    <row r="10911" spans="24:44">
      <c r="X10911" t="s">
        <v>32596</v>
      </c>
      <c r="Y10911" t="s">
        <v>386</v>
      </c>
      <c r="Z10911" t="s">
        <v>32597</v>
      </c>
      <c r="AA10911" t="s">
        <v>25180</v>
      </c>
      <c r="AB10911" t="s">
        <v>5354</v>
      </c>
      <c r="AO10911" s="171"/>
      <c r="AP10911" s="171"/>
      <c r="AQ10911" s="171"/>
      <c r="AR10911" s="171"/>
    </row>
    <row r="10912" spans="24:44">
      <c r="X10912" t="s">
        <v>32598</v>
      </c>
      <c r="Y10912" t="s">
        <v>386</v>
      </c>
      <c r="Z10912" t="s">
        <v>32599</v>
      </c>
      <c r="AA10912" t="s">
        <v>920</v>
      </c>
      <c r="AB10912" t="s">
        <v>20688</v>
      </c>
      <c r="AO10912" s="171"/>
      <c r="AP10912" s="171"/>
      <c r="AQ10912" s="171"/>
      <c r="AR10912" s="171"/>
    </row>
    <row r="10913" spans="24:44">
      <c r="X10913" t="s">
        <v>32600</v>
      </c>
      <c r="Y10913" t="s">
        <v>386</v>
      </c>
      <c r="Z10913" t="s">
        <v>32601</v>
      </c>
      <c r="AA10913" t="s">
        <v>920</v>
      </c>
      <c r="AB10913" t="s">
        <v>20688</v>
      </c>
      <c r="AO10913" s="171"/>
      <c r="AP10913" s="171"/>
      <c r="AQ10913" s="171"/>
      <c r="AR10913" s="171"/>
    </row>
    <row r="10914" spans="24:44">
      <c r="X10914" t="s">
        <v>2362</v>
      </c>
      <c r="Y10914" t="s">
        <v>386</v>
      </c>
      <c r="Z10914" t="s">
        <v>32602</v>
      </c>
      <c r="AA10914" t="s">
        <v>28915</v>
      </c>
      <c r="AB10914" t="s">
        <v>22504</v>
      </c>
      <c r="AO10914" s="171"/>
      <c r="AP10914" s="171"/>
      <c r="AQ10914" s="171"/>
      <c r="AR10914" s="171"/>
    </row>
    <row r="10915" spans="24:44">
      <c r="X10915" t="s">
        <v>2366</v>
      </c>
      <c r="Y10915" t="s">
        <v>386</v>
      </c>
      <c r="Z10915" t="s">
        <v>32603</v>
      </c>
      <c r="AA10915" t="s">
        <v>27187</v>
      </c>
      <c r="AB10915" t="s">
        <v>10553</v>
      </c>
      <c r="AO10915" s="171"/>
      <c r="AP10915" s="171"/>
      <c r="AQ10915" s="171"/>
      <c r="AR10915" s="171"/>
    </row>
    <row r="10916" spans="24:44">
      <c r="X10916" t="s">
        <v>2370</v>
      </c>
      <c r="Y10916" t="s">
        <v>386</v>
      </c>
      <c r="Z10916" t="s">
        <v>32604</v>
      </c>
      <c r="AA10916" t="s">
        <v>22384</v>
      </c>
      <c r="AB10916" t="s">
        <v>10553</v>
      </c>
      <c r="AO10916" s="171"/>
      <c r="AP10916" s="171"/>
      <c r="AQ10916" s="171"/>
      <c r="AR10916" s="171"/>
    </row>
    <row r="10917" spans="24:44">
      <c r="X10917" t="s">
        <v>32605</v>
      </c>
      <c r="Y10917" t="s">
        <v>386</v>
      </c>
      <c r="Z10917" t="s">
        <v>32606</v>
      </c>
      <c r="AA10917" t="s">
        <v>28146</v>
      </c>
      <c r="AB10917" t="s">
        <v>125</v>
      </c>
      <c r="AO10917" s="171"/>
      <c r="AP10917" s="171"/>
      <c r="AQ10917" s="171"/>
      <c r="AR10917" s="171"/>
    </row>
    <row r="10918" spans="24:44">
      <c r="X10918" t="s">
        <v>940</v>
      </c>
      <c r="Y10918" t="s">
        <v>386</v>
      </c>
      <c r="Z10918" t="s">
        <v>32607</v>
      </c>
      <c r="AA10918" t="s">
        <v>25180</v>
      </c>
      <c r="AB10918" t="s">
        <v>5354</v>
      </c>
      <c r="AO10918" s="171"/>
      <c r="AP10918" s="171"/>
      <c r="AQ10918" s="171"/>
      <c r="AR10918" s="171"/>
    </row>
    <row r="10919" spans="24:44">
      <c r="X10919" t="s">
        <v>32608</v>
      </c>
      <c r="Y10919" t="s">
        <v>386</v>
      </c>
      <c r="Z10919" t="s">
        <v>32583</v>
      </c>
      <c r="AA10919" t="s">
        <v>23806</v>
      </c>
      <c r="AB10919" t="s">
        <v>5354</v>
      </c>
      <c r="AO10919" s="171"/>
      <c r="AP10919" s="171"/>
      <c r="AQ10919" s="171"/>
      <c r="AR10919" s="171"/>
    </row>
    <row r="10920" spans="24:44">
      <c r="X10920" t="s">
        <v>953</v>
      </c>
      <c r="Y10920" t="s">
        <v>386</v>
      </c>
      <c r="Z10920" t="s">
        <v>32609</v>
      </c>
      <c r="AA10920" t="s">
        <v>28146</v>
      </c>
      <c r="AB10920" t="s">
        <v>125</v>
      </c>
      <c r="AO10920" s="171"/>
      <c r="AP10920" s="171"/>
      <c r="AQ10920" s="171"/>
      <c r="AR10920" s="171"/>
    </row>
    <row r="10921" spans="24:44">
      <c r="X10921" t="s">
        <v>32610</v>
      </c>
      <c r="Y10921" t="s">
        <v>386</v>
      </c>
      <c r="Z10921" t="s">
        <v>32611</v>
      </c>
      <c r="AA10921" t="s">
        <v>793</v>
      </c>
      <c r="AB10921" t="s">
        <v>10553</v>
      </c>
      <c r="AO10921" s="171"/>
      <c r="AP10921" s="171"/>
      <c r="AQ10921" s="171"/>
      <c r="AR10921" s="171"/>
    </row>
    <row r="10922" spans="24:44">
      <c r="X10922" t="s">
        <v>4832</v>
      </c>
      <c r="Y10922" t="s">
        <v>386</v>
      </c>
      <c r="Z10922" t="s">
        <v>32612</v>
      </c>
      <c r="AA10922" t="s">
        <v>22398</v>
      </c>
      <c r="AB10922" t="s">
        <v>125</v>
      </c>
      <c r="AO10922" s="171"/>
      <c r="AP10922" s="171"/>
      <c r="AQ10922" s="171"/>
      <c r="AR10922" s="171"/>
    </row>
    <row r="10923" spans="24:44">
      <c r="X10923" t="s">
        <v>6045</v>
      </c>
      <c r="Y10923" t="s">
        <v>386</v>
      </c>
      <c r="Z10923" t="s">
        <v>32613</v>
      </c>
      <c r="AA10923" t="s">
        <v>25180</v>
      </c>
      <c r="AB10923" t="s">
        <v>5354</v>
      </c>
      <c r="AO10923" s="171"/>
      <c r="AP10923" s="171"/>
      <c r="AQ10923" s="171"/>
      <c r="AR10923" s="171"/>
    </row>
    <row r="10924" spans="24:44">
      <c r="X10924" t="s">
        <v>32614</v>
      </c>
      <c r="Y10924" t="s">
        <v>386</v>
      </c>
      <c r="Z10924" t="s">
        <v>32615</v>
      </c>
      <c r="AA10924" t="s">
        <v>920</v>
      </c>
      <c r="AB10924" t="s">
        <v>20688</v>
      </c>
      <c r="AO10924" s="171"/>
      <c r="AP10924" s="171"/>
      <c r="AQ10924" s="171"/>
      <c r="AR10924" s="171"/>
    </row>
    <row r="10925" spans="24:44">
      <c r="X10925" t="s">
        <v>32616</v>
      </c>
      <c r="Y10925" t="s">
        <v>386</v>
      </c>
      <c r="Z10925" t="s">
        <v>32617</v>
      </c>
      <c r="AA10925" t="s">
        <v>23806</v>
      </c>
      <c r="AB10925" t="s">
        <v>5354</v>
      </c>
      <c r="AO10925" s="171"/>
      <c r="AP10925" s="171"/>
      <c r="AQ10925" s="171"/>
      <c r="AR10925" s="171"/>
    </row>
    <row r="10926" spans="24:44">
      <c r="X10926" t="s">
        <v>32618</v>
      </c>
      <c r="Y10926" t="s">
        <v>386</v>
      </c>
      <c r="Z10926" t="s">
        <v>32619</v>
      </c>
      <c r="AA10926" t="s">
        <v>23806</v>
      </c>
      <c r="AB10926" t="s">
        <v>5354</v>
      </c>
      <c r="AO10926" s="171"/>
      <c r="AP10926" s="171"/>
      <c r="AQ10926" s="171"/>
      <c r="AR10926" s="171"/>
    </row>
    <row r="10927" spans="24:44">
      <c r="X10927" t="s">
        <v>32620</v>
      </c>
      <c r="Y10927" t="s">
        <v>386</v>
      </c>
      <c r="Z10927" t="s">
        <v>32621</v>
      </c>
      <c r="AA10927" t="s">
        <v>25180</v>
      </c>
      <c r="AB10927" t="s">
        <v>5354</v>
      </c>
      <c r="AO10927" s="171"/>
      <c r="AP10927" s="171"/>
      <c r="AQ10927" s="171"/>
      <c r="AR10927" s="171"/>
    </row>
    <row r="10928" spans="24:44">
      <c r="X10928" t="s">
        <v>32622</v>
      </c>
      <c r="Y10928" t="s">
        <v>386</v>
      </c>
      <c r="Z10928" t="s">
        <v>32623</v>
      </c>
      <c r="AA10928" t="s">
        <v>23806</v>
      </c>
      <c r="AB10928" t="s">
        <v>5354</v>
      </c>
      <c r="AO10928" s="171"/>
      <c r="AP10928" s="171"/>
      <c r="AQ10928" s="171"/>
      <c r="AR10928" s="171"/>
    </row>
    <row r="10929" spans="24:44">
      <c r="X10929" t="s">
        <v>32624</v>
      </c>
      <c r="Y10929" t="s">
        <v>386</v>
      </c>
      <c r="Z10929" t="s">
        <v>32625</v>
      </c>
      <c r="AA10929" t="s">
        <v>25180</v>
      </c>
      <c r="AB10929" t="s">
        <v>5354</v>
      </c>
      <c r="AO10929" s="171"/>
      <c r="AP10929" s="171"/>
      <c r="AQ10929" s="171"/>
      <c r="AR10929" s="171"/>
    </row>
    <row r="10930" spans="24:44">
      <c r="X10930" t="s">
        <v>32626</v>
      </c>
      <c r="Y10930" t="s">
        <v>386</v>
      </c>
      <c r="Z10930" t="s">
        <v>32627</v>
      </c>
      <c r="AA10930" t="s">
        <v>1063</v>
      </c>
      <c r="AB10930" t="s">
        <v>10553</v>
      </c>
      <c r="AO10930" s="171"/>
      <c r="AP10930" s="171"/>
      <c r="AQ10930" s="171"/>
      <c r="AR10930" s="171"/>
    </row>
    <row r="10931" spans="24:44">
      <c r="X10931" t="s">
        <v>32628</v>
      </c>
      <c r="Y10931" t="s">
        <v>386</v>
      </c>
      <c r="Z10931" t="s">
        <v>32629</v>
      </c>
      <c r="AA10931" t="s">
        <v>25180</v>
      </c>
      <c r="AB10931" t="s">
        <v>5354</v>
      </c>
      <c r="AO10931" s="171"/>
      <c r="AP10931" s="171"/>
      <c r="AQ10931" s="171"/>
      <c r="AR10931" s="171"/>
    </row>
    <row r="10932" spans="24:44">
      <c r="X10932" t="s">
        <v>32630</v>
      </c>
      <c r="Y10932" t="s">
        <v>386</v>
      </c>
      <c r="Z10932" t="s">
        <v>32631</v>
      </c>
      <c r="AA10932" t="s">
        <v>32632</v>
      </c>
      <c r="AB10932" t="s">
        <v>31566</v>
      </c>
      <c r="AO10932" s="171"/>
      <c r="AP10932" s="171"/>
      <c r="AQ10932" s="171"/>
      <c r="AR10932" s="171"/>
    </row>
    <row r="10933" spans="24:44">
      <c r="X10933" t="s">
        <v>32633</v>
      </c>
      <c r="Y10933" t="s">
        <v>386</v>
      </c>
      <c r="Z10933" t="s">
        <v>32634</v>
      </c>
      <c r="AA10933" t="s">
        <v>25180</v>
      </c>
      <c r="AB10933" t="s">
        <v>5354</v>
      </c>
      <c r="AO10933" s="171"/>
      <c r="AP10933" s="171"/>
      <c r="AQ10933" s="171"/>
      <c r="AR10933" s="171"/>
    </row>
    <row r="10934" spans="24:44">
      <c r="X10934" t="s">
        <v>32635</v>
      </c>
      <c r="Y10934" t="s">
        <v>386</v>
      </c>
      <c r="Z10934" t="s">
        <v>32636</v>
      </c>
      <c r="AA10934" t="s">
        <v>25180</v>
      </c>
      <c r="AB10934" t="s">
        <v>5354</v>
      </c>
      <c r="AO10934" s="171"/>
      <c r="AP10934" s="171"/>
      <c r="AQ10934" s="171"/>
      <c r="AR10934" s="171"/>
    </row>
    <row r="10935" spans="24:44">
      <c r="X10935" t="s">
        <v>32637</v>
      </c>
      <c r="Y10935" t="s">
        <v>386</v>
      </c>
      <c r="Z10935" t="s">
        <v>32638</v>
      </c>
      <c r="AA10935" t="s">
        <v>25180</v>
      </c>
      <c r="AB10935" t="s">
        <v>5354</v>
      </c>
      <c r="AO10935" s="171"/>
      <c r="AP10935" s="171"/>
      <c r="AQ10935" s="171"/>
      <c r="AR10935" s="171"/>
    </row>
    <row r="10936" spans="24:44">
      <c r="X10936" t="s">
        <v>32639</v>
      </c>
      <c r="Y10936" t="s">
        <v>386</v>
      </c>
      <c r="Z10936" t="s">
        <v>32640</v>
      </c>
      <c r="AA10936" t="s">
        <v>25180</v>
      </c>
      <c r="AB10936" t="s">
        <v>5354</v>
      </c>
      <c r="AO10936" s="171"/>
      <c r="AP10936" s="171"/>
      <c r="AQ10936" s="171"/>
      <c r="AR10936" s="171"/>
    </row>
    <row r="10937" spans="24:44">
      <c r="X10937" t="s">
        <v>32641</v>
      </c>
      <c r="Y10937" t="s">
        <v>386</v>
      </c>
      <c r="Z10937" t="s">
        <v>32642</v>
      </c>
      <c r="AA10937" t="s">
        <v>23806</v>
      </c>
      <c r="AB10937" t="s">
        <v>5354</v>
      </c>
      <c r="AO10937" s="171"/>
      <c r="AP10937" s="171"/>
      <c r="AQ10937" s="171"/>
      <c r="AR10937" s="171"/>
    </row>
    <row r="10938" spans="24:44">
      <c r="X10938" t="s">
        <v>32643</v>
      </c>
      <c r="Y10938" t="s">
        <v>386</v>
      </c>
      <c r="Z10938" t="s">
        <v>32644</v>
      </c>
      <c r="AA10938" t="s">
        <v>25180</v>
      </c>
      <c r="AB10938" t="s">
        <v>5354</v>
      </c>
      <c r="AO10938" s="171"/>
      <c r="AP10938" s="171"/>
      <c r="AQ10938" s="171"/>
      <c r="AR10938" s="171"/>
    </row>
    <row r="10939" spans="24:44">
      <c r="X10939" t="s">
        <v>32645</v>
      </c>
      <c r="Y10939" t="s">
        <v>386</v>
      </c>
      <c r="Z10939" t="s">
        <v>32646</v>
      </c>
      <c r="AA10939" t="s">
        <v>25180</v>
      </c>
      <c r="AB10939" t="s">
        <v>5354</v>
      </c>
      <c r="AO10939" s="171"/>
      <c r="AP10939" s="171"/>
      <c r="AQ10939" s="171"/>
      <c r="AR10939" s="171"/>
    </row>
    <row r="10940" spans="24:44">
      <c r="X10940" t="s">
        <v>32647</v>
      </c>
      <c r="Y10940" t="s">
        <v>386</v>
      </c>
      <c r="Z10940" t="s">
        <v>32648</v>
      </c>
      <c r="AA10940" t="s">
        <v>25180</v>
      </c>
      <c r="AB10940" t="s">
        <v>5354</v>
      </c>
      <c r="AO10940" s="171"/>
      <c r="AP10940" s="171"/>
      <c r="AQ10940" s="171"/>
      <c r="AR10940" s="171"/>
    </row>
    <row r="10941" spans="24:44">
      <c r="X10941" t="s">
        <v>32649</v>
      </c>
      <c r="Y10941" t="s">
        <v>386</v>
      </c>
      <c r="Z10941" t="s">
        <v>32650</v>
      </c>
      <c r="AA10941" t="s">
        <v>920</v>
      </c>
      <c r="AB10941" t="s">
        <v>20688</v>
      </c>
      <c r="AO10941" s="171"/>
      <c r="AP10941" s="171"/>
      <c r="AQ10941" s="171"/>
      <c r="AR10941" s="171"/>
    </row>
    <row r="10942" spans="24:44">
      <c r="X10942" t="s">
        <v>32651</v>
      </c>
      <c r="Y10942" t="s">
        <v>386</v>
      </c>
      <c r="Z10942" t="s">
        <v>32652</v>
      </c>
      <c r="AA10942" t="s">
        <v>920</v>
      </c>
      <c r="AB10942" t="s">
        <v>20688</v>
      </c>
      <c r="AO10942" s="171"/>
      <c r="AP10942" s="171"/>
      <c r="AQ10942" s="171"/>
      <c r="AR10942" s="171"/>
    </row>
    <row r="10943" spans="24:44">
      <c r="X10943" t="s">
        <v>32653</v>
      </c>
      <c r="Y10943" t="s">
        <v>386</v>
      </c>
      <c r="Z10943" t="s">
        <v>32654</v>
      </c>
      <c r="AA10943" t="s">
        <v>31043</v>
      </c>
      <c r="AB10943" t="s">
        <v>125</v>
      </c>
      <c r="AO10943" s="171"/>
      <c r="AP10943" s="171"/>
      <c r="AQ10943" s="171"/>
      <c r="AR10943" s="171"/>
    </row>
    <row r="10944" spans="24:44">
      <c r="X10944" t="s">
        <v>32655</v>
      </c>
      <c r="Y10944" t="s">
        <v>386</v>
      </c>
      <c r="Z10944" t="s">
        <v>32656</v>
      </c>
      <c r="AA10944" t="s">
        <v>1063</v>
      </c>
      <c r="AB10944" t="s">
        <v>10553</v>
      </c>
      <c r="AO10944" s="171"/>
      <c r="AP10944" s="171"/>
      <c r="AQ10944" s="171"/>
      <c r="AR10944" s="171"/>
    </row>
    <row r="10945" spans="24:44">
      <c r="X10945" t="s">
        <v>32657</v>
      </c>
      <c r="Y10945" t="s">
        <v>386</v>
      </c>
      <c r="Z10945" t="s">
        <v>32658</v>
      </c>
      <c r="AA10945" t="s">
        <v>23806</v>
      </c>
      <c r="AB10945" t="s">
        <v>5354</v>
      </c>
      <c r="AO10945" s="171"/>
      <c r="AP10945" s="171"/>
      <c r="AQ10945" s="171"/>
      <c r="AR10945" s="171"/>
    </row>
    <row r="10946" spans="24:44">
      <c r="X10946" t="s">
        <v>32659</v>
      </c>
      <c r="Y10946" t="s">
        <v>386</v>
      </c>
      <c r="Z10946" t="s">
        <v>32660</v>
      </c>
      <c r="AA10946" t="s">
        <v>771</v>
      </c>
      <c r="AB10946" t="s">
        <v>26064</v>
      </c>
      <c r="AO10946" s="171"/>
      <c r="AP10946" s="171"/>
      <c r="AQ10946" s="171"/>
      <c r="AR10946" s="171"/>
    </row>
    <row r="10947" spans="24:44">
      <c r="X10947" t="s">
        <v>32661</v>
      </c>
      <c r="Y10947" t="s">
        <v>386</v>
      </c>
      <c r="Z10947" t="s">
        <v>32662</v>
      </c>
      <c r="AA10947" t="s">
        <v>793</v>
      </c>
      <c r="AB10947" t="s">
        <v>10553</v>
      </c>
      <c r="AO10947" s="171"/>
      <c r="AP10947" s="171"/>
      <c r="AQ10947" s="171"/>
      <c r="AR10947" s="171"/>
    </row>
    <row r="10948" spans="24:44">
      <c r="X10948" t="s">
        <v>32663</v>
      </c>
      <c r="Y10948" t="s">
        <v>386</v>
      </c>
      <c r="Z10948" t="s">
        <v>32664</v>
      </c>
      <c r="AA10948" t="s">
        <v>32665</v>
      </c>
      <c r="AB10948" t="s">
        <v>20688</v>
      </c>
      <c r="AO10948" s="171"/>
      <c r="AP10948" s="171"/>
      <c r="AQ10948" s="171"/>
      <c r="AR10948" s="171"/>
    </row>
    <row r="10949" spans="24:44">
      <c r="X10949" t="s">
        <v>32666</v>
      </c>
      <c r="Y10949" t="s">
        <v>386</v>
      </c>
      <c r="Z10949" t="s">
        <v>32667</v>
      </c>
      <c r="AA10949" t="s">
        <v>25180</v>
      </c>
      <c r="AB10949" t="s">
        <v>5354</v>
      </c>
      <c r="AO10949" s="171"/>
      <c r="AP10949" s="171"/>
      <c r="AQ10949" s="171"/>
      <c r="AR10949" s="171"/>
    </row>
    <row r="10950" spans="24:44">
      <c r="X10950" t="s">
        <v>32668</v>
      </c>
      <c r="Y10950" t="s">
        <v>386</v>
      </c>
      <c r="Z10950" t="s">
        <v>32669</v>
      </c>
      <c r="AA10950" t="s">
        <v>920</v>
      </c>
      <c r="AB10950" t="s">
        <v>20688</v>
      </c>
      <c r="AO10950" s="171"/>
      <c r="AP10950" s="171"/>
      <c r="AQ10950" s="171"/>
      <c r="AR10950" s="171"/>
    </row>
    <row r="10951" spans="24:44">
      <c r="X10951" t="s">
        <v>32670</v>
      </c>
      <c r="Y10951" t="s">
        <v>386</v>
      </c>
      <c r="Z10951" t="s">
        <v>32671</v>
      </c>
      <c r="AA10951" t="s">
        <v>30497</v>
      </c>
      <c r="AB10951" t="s">
        <v>10553</v>
      </c>
      <c r="AO10951" s="171"/>
      <c r="AP10951" s="171"/>
      <c r="AQ10951" s="171"/>
      <c r="AR10951" s="171"/>
    </row>
    <row r="10952" spans="24:44">
      <c r="X10952" t="s">
        <v>32672</v>
      </c>
      <c r="Y10952" t="s">
        <v>386</v>
      </c>
      <c r="Z10952" t="s">
        <v>32673</v>
      </c>
      <c r="AA10952" t="s">
        <v>30494</v>
      </c>
      <c r="AB10952" t="s">
        <v>5354</v>
      </c>
      <c r="AO10952" s="171"/>
      <c r="AP10952" s="171"/>
      <c r="AQ10952" s="171"/>
      <c r="AR10952" s="171"/>
    </row>
    <row r="10953" spans="24:44">
      <c r="X10953" t="s">
        <v>32674</v>
      </c>
      <c r="Y10953" t="s">
        <v>386</v>
      </c>
      <c r="Z10953" t="s">
        <v>32675</v>
      </c>
      <c r="AA10953" t="s">
        <v>30513</v>
      </c>
      <c r="AB10953" t="s">
        <v>125</v>
      </c>
      <c r="AO10953" s="171"/>
      <c r="AP10953" s="171"/>
      <c r="AQ10953" s="171"/>
      <c r="AR10953" s="171"/>
    </row>
    <row r="10954" spans="24:44">
      <c r="X10954" t="s">
        <v>32676</v>
      </c>
      <c r="Y10954" t="s">
        <v>386</v>
      </c>
      <c r="Z10954" t="s">
        <v>32677</v>
      </c>
      <c r="AA10954" t="s">
        <v>31584</v>
      </c>
      <c r="AB10954" t="s">
        <v>5361</v>
      </c>
      <c r="AO10954" s="171"/>
      <c r="AP10954" s="171"/>
      <c r="AQ10954" s="171"/>
      <c r="AR10954" s="171"/>
    </row>
    <row r="10955" spans="24:44">
      <c r="X10955" t="s">
        <v>32678</v>
      </c>
      <c r="Y10955" t="s">
        <v>386</v>
      </c>
      <c r="Z10955" t="s">
        <v>32679</v>
      </c>
      <c r="AA10955" t="s">
        <v>30497</v>
      </c>
      <c r="AB10955" t="s">
        <v>10553</v>
      </c>
      <c r="AO10955" s="171"/>
      <c r="AP10955" s="171"/>
      <c r="AQ10955" s="171"/>
      <c r="AR10955" s="171"/>
    </row>
    <row r="10956" spans="24:44">
      <c r="X10956" t="s">
        <v>32680</v>
      </c>
      <c r="Y10956" t="s">
        <v>386</v>
      </c>
      <c r="Z10956" t="s">
        <v>32681</v>
      </c>
      <c r="AA10956" t="s">
        <v>30494</v>
      </c>
      <c r="AB10956" t="s">
        <v>5354</v>
      </c>
      <c r="AO10956" s="171"/>
      <c r="AP10956" s="171"/>
      <c r="AQ10956" s="171"/>
      <c r="AR10956" s="171"/>
    </row>
    <row r="10957" spans="24:44">
      <c r="X10957" t="s">
        <v>32682</v>
      </c>
      <c r="Y10957" t="s">
        <v>386</v>
      </c>
      <c r="Z10957" t="s">
        <v>32683</v>
      </c>
      <c r="AA10957" t="s">
        <v>30513</v>
      </c>
      <c r="AB10957" t="s">
        <v>125</v>
      </c>
      <c r="AO10957" s="171"/>
      <c r="AP10957" s="171"/>
      <c r="AQ10957" s="171"/>
      <c r="AR10957" s="171"/>
    </row>
    <row r="10958" spans="24:44">
      <c r="X10958" t="s">
        <v>32684</v>
      </c>
      <c r="Y10958" t="s">
        <v>386</v>
      </c>
      <c r="Z10958" t="s">
        <v>32685</v>
      </c>
      <c r="AA10958" t="s">
        <v>31584</v>
      </c>
      <c r="AB10958" t="s">
        <v>5361</v>
      </c>
      <c r="AO10958" s="171"/>
      <c r="AP10958" s="171"/>
      <c r="AQ10958" s="171"/>
      <c r="AR10958" s="171"/>
    </row>
    <row r="10959" spans="24:44">
      <c r="X10959" t="s">
        <v>32686</v>
      </c>
      <c r="Y10959" t="s">
        <v>386</v>
      </c>
      <c r="Z10959" t="s">
        <v>32687</v>
      </c>
      <c r="AA10959" t="s">
        <v>30494</v>
      </c>
      <c r="AB10959" t="s">
        <v>5354</v>
      </c>
      <c r="AO10959" s="171"/>
      <c r="AP10959" s="171"/>
      <c r="AQ10959" s="171"/>
      <c r="AR10959" s="171"/>
    </row>
    <row r="10960" spans="24:44">
      <c r="X10960" t="s">
        <v>32688</v>
      </c>
      <c r="Y10960" t="s">
        <v>386</v>
      </c>
      <c r="Z10960" t="s">
        <v>32689</v>
      </c>
      <c r="AA10960" t="s">
        <v>30513</v>
      </c>
      <c r="AB10960" t="s">
        <v>125</v>
      </c>
      <c r="AO10960" s="171"/>
      <c r="AP10960" s="171"/>
      <c r="AQ10960" s="171"/>
      <c r="AR10960" s="171"/>
    </row>
    <row r="10961" spans="24:44">
      <c r="X10961" t="s">
        <v>32690</v>
      </c>
      <c r="Y10961" t="s">
        <v>386</v>
      </c>
      <c r="Z10961" t="s">
        <v>32691</v>
      </c>
      <c r="AA10961" t="s">
        <v>30513</v>
      </c>
      <c r="AB10961" t="s">
        <v>125</v>
      </c>
      <c r="AO10961" s="171"/>
      <c r="AP10961" s="171"/>
      <c r="AQ10961" s="171"/>
      <c r="AR10961" s="171"/>
    </row>
    <row r="10962" spans="24:44">
      <c r="X10962" t="s">
        <v>32692</v>
      </c>
      <c r="Y10962" t="s">
        <v>386</v>
      </c>
      <c r="Z10962" t="s">
        <v>32693</v>
      </c>
      <c r="AA10962" t="s">
        <v>31584</v>
      </c>
      <c r="AB10962" t="s">
        <v>5361</v>
      </c>
      <c r="AO10962" s="171"/>
      <c r="AP10962" s="171"/>
      <c r="AQ10962" s="171"/>
      <c r="AR10962" s="171"/>
    </row>
    <row r="10963" spans="24:44">
      <c r="X10963" t="s">
        <v>32694</v>
      </c>
      <c r="Y10963" t="s">
        <v>386</v>
      </c>
      <c r="Z10963" t="s">
        <v>32695</v>
      </c>
      <c r="AA10963" t="s">
        <v>836</v>
      </c>
      <c r="AB10963" t="s">
        <v>10553</v>
      </c>
      <c r="AO10963" s="171"/>
      <c r="AP10963" s="171"/>
      <c r="AQ10963" s="171"/>
      <c r="AR10963" s="171"/>
    </row>
    <row r="10964" spans="24:44">
      <c r="X10964" t="s">
        <v>32696</v>
      </c>
      <c r="Y10964" t="s">
        <v>386</v>
      </c>
      <c r="Z10964" t="s">
        <v>32697</v>
      </c>
      <c r="AA10964" t="s">
        <v>25180</v>
      </c>
      <c r="AB10964" t="s">
        <v>5354</v>
      </c>
      <c r="AO10964" s="171"/>
      <c r="AP10964" s="171"/>
      <c r="AQ10964" s="171"/>
      <c r="AR10964" s="171"/>
    </row>
    <row r="10965" spans="24:44">
      <c r="X10965" t="s">
        <v>32698</v>
      </c>
      <c r="Y10965" t="s">
        <v>386</v>
      </c>
      <c r="Z10965" t="s">
        <v>32699</v>
      </c>
      <c r="AA10965" t="s">
        <v>25180</v>
      </c>
      <c r="AB10965" t="s">
        <v>5354</v>
      </c>
      <c r="AO10965" s="171"/>
      <c r="AP10965" s="171"/>
      <c r="AQ10965" s="171"/>
      <c r="AR10965" s="171"/>
    </row>
    <row r="10966" spans="24:44">
      <c r="X10966" t="s">
        <v>32700</v>
      </c>
      <c r="Y10966" t="s">
        <v>386</v>
      </c>
      <c r="Z10966" t="s">
        <v>32701</v>
      </c>
      <c r="AA10966" t="s">
        <v>23806</v>
      </c>
      <c r="AB10966" t="s">
        <v>5354</v>
      </c>
      <c r="AO10966" s="171"/>
      <c r="AP10966" s="171"/>
      <c r="AQ10966" s="171"/>
      <c r="AR10966" s="171"/>
    </row>
    <row r="10967" spans="24:44">
      <c r="X10967" t="s">
        <v>32702</v>
      </c>
      <c r="Y10967" t="s">
        <v>386</v>
      </c>
      <c r="Z10967" t="s">
        <v>32703</v>
      </c>
      <c r="AA10967" t="s">
        <v>23806</v>
      </c>
      <c r="AB10967" t="s">
        <v>5354</v>
      </c>
      <c r="AO10967" s="171"/>
      <c r="AP10967" s="171"/>
      <c r="AQ10967" s="171"/>
      <c r="AR10967" s="171"/>
    </row>
    <row r="10968" spans="24:44">
      <c r="X10968" t="s">
        <v>32704</v>
      </c>
      <c r="Y10968" t="s">
        <v>386</v>
      </c>
      <c r="Z10968" t="s">
        <v>32705</v>
      </c>
      <c r="AA10968" t="s">
        <v>25180</v>
      </c>
      <c r="AB10968" t="s">
        <v>5354</v>
      </c>
      <c r="AO10968" s="171"/>
      <c r="AP10968" s="171"/>
      <c r="AQ10968" s="171"/>
      <c r="AR10968" s="171"/>
    </row>
    <row r="10969" spans="24:44">
      <c r="X10969" t="s">
        <v>3383</v>
      </c>
      <c r="Y10969" t="s">
        <v>386</v>
      </c>
      <c r="Z10969" t="s">
        <v>32706</v>
      </c>
      <c r="AA10969" t="s">
        <v>25180</v>
      </c>
      <c r="AB10969" t="s">
        <v>5354</v>
      </c>
      <c r="AO10969" s="171"/>
      <c r="AP10969" s="171"/>
      <c r="AQ10969" s="171"/>
      <c r="AR10969" s="171"/>
    </row>
    <row r="10970" spans="24:44">
      <c r="X10970" t="s">
        <v>32707</v>
      </c>
      <c r="Y10970" t="s">
        <v>386</v>
      </c>
      <c r="Z10970" t="s">
        <v>32539</v>
      </c>
      <c r="AA10970" t="s">
        <v>26483</v>
      </c>
      <c r="AB10970" t="s">
        <v>5354</v>
      </c>
      <c r="AO10970" s="171"/>
      <c r="AP10970" s="171"/>
      <c r="AQ10970" s="171"/>
      <c r="AR10970" s="171"/>
    </row>
    <row r="10971" spans="24:44">
      <c r="X10971" t="s">
        <v>32708</v>
      </c>
      <c r="Y10971" t="s">
        <v>386</v>
      </c>
      <c r="Z10971" t="s">
        <v>32709</v>
      </c>
      <c r="AA10971" t="s">
        <v>30513</v>
      </c>
      <c r="AB10971" t="s">
        <v>125</v>
      </c>
      <c r="AO10971" s="171"/>
      <c r="AP10971" s="171"/>
      <c r="AQ10971" s="171"/>
      <c r="AR10971" s="171"/>
    </row>
    <row r="10972" spans="24:44">
      <c r="X10972" t="s">
        <v>32710</v>
      </c>
      <c r="Y10972" t="s">
        <v>386</v>
      </c>
      <c r="Z10972" t="s">
        <v>32711</v>
      </c>
      <c r="AA10972" t="s">
        <v>888</v>
      </c>
      <c r="AB10972" t="s">
        <v>27638</v>
      </c>
      <c r="AO10972" s="171"/>
      <c r="AP10972" s="171"/>
      <c r="AQ10972" s="171"/>
      <c r="AR10972" s="171"/>
    </row>
    <row r="10973" spans="24:44">
      <c r="X10973" t="s">
        <v>4837</v>
      </c>
      <c r="Y10973" t="s">
        <v>386</v>
      </c>
      <c r="Z10973" t="s">
        <v>32712</v>
      </c>
      <c r="AA10973" t="s">
        <v>23806</v>
      </c>
      <c r="AB10973" t="s">
        <v>5354</v>
      </c>
      <c r="AO10973" s="171"/>
      <c r="AP10973" s="171"/>
      <c r="AQ10973" s="171"/>
      <c r="AR10973" s="171"/>
    </row>
    <row r="10974" spans="24:44">
      <c r="X10974" t="s">
        <v>7376</v>
      </c>
      <c r="Y10974" t="s">
        <v>386</v>
      </c>
      <c r="Z10974" t="s">
        <v>32713</v>
      </c>
      <c r="AA10974" t="s">
        <v>25180</v>
      </c>
      <c r="AB10974" t="s">
        <v>5354</v>
      </c>
      <c r="AO10974" s="171"/>
      <c r="AP10974" s="171"/>
      <c r="AQ10974" s="171"/>
      <c r="AR10974" s="171"/>
    </row>
    <row r="10975" spans="24:44">
      <c r="X10975" t="s">
        <v>32714</v>
      </c>
      <c r="Y10975" t="s">
        <v>386</v>
      </c>
      <c r="Z10975" t="s">
        <v>32715</v>
      </c>
      <c r="AA10975" t="s">
        <v>23806</v>
      </c>
      <c r="AB10975" t="s">
        <v>5354</v>
      </c>
      <c r="AO10975" s="171"/>
      <c r="AP10975" s="171"/>
      <c r="AQ10975" s="171"/>
      <c r="AR10975" s="171"/>
    </row>
    <row r="10976" spans="24:44">
      <c r="X10976" t="s">
        <v>32716</v>
      </c>
      <c r="Y10976" t="s">
        <v>386</v>
      </c>
      <c r="Z10976" t="s">
        <v>32717</v>
      </c>
      <c r="AA10976" t="s">
        <v>25180</v>
      </c>
      <c r="AB10976" t="s">
        <v>5354</v>
      </c>
      <c r="AO10976" s="171"/>
      <c r="AP10976" s="171"/>
      <c r="AQ10976" s="171"/>
      <c r="AR10976" s="171"/>
    </row>
    <row r="10977" spans="24:44">
      <c r="X10977" t="s">
        <v>32718</v>
      </c>
      <c r="Y10977" t="s">
        <v>386</v>
      </c>
      <c r="Z10977" t="s">
        <v>32719</v>
      </c>
      <c r="AA10977" t="s">
        <v>1063</v>
      </c>
      <c r="AB10977" t="s">
        <v>10553</v>
      </c>
      <c r="AO10977" s="171"/>
      <c r="AP10977" s="171"/>
      <c r="AQ10977" s="171"/>
      <c r="AR10977" s="171"/>
    </row>
    <row r="10978" spans="24:44">
      <c r="X10978" t="s">
        <v>32720</v>
      </c>
      <c r="Y10978" t="s">
        <v>386</v>
      </c>
      <c r="Z10978" t="s">
        <v>32721</v>
      </c>
      <c r="AA10978" t="s">
        <v>29897</v>
      </c>
      <c r="AB10978" t="s">
        <v>20688</v>
      </c>
      <c r="AO10978" s="171"/>
      <c r="AP10978" s="171"/>
      <c r="AQ10978" s="171"/>
      <c r="AR10978" s="171"/>
    </row>
    <row r="10979" spans="24:44">
      <c r="X10979" t="s">
        <v>32722</v>
      </c>
      <c r="Y10979" t="s">
        <v>386</v>
      </c>
      <c r="Z10979" t="s">
        <v>32723</v>
      </c>
      <c r="AA10979" t="s">
        <v>23806</v>
      </c>
      <c r="AB10979" t="s">
        <v>5354</v>
      </c>
      <c r="AO10979" s="171"/>
      <c r="AP10979" s="171"/>
      <c r="AQ10979" s="171"/>
      <c r="AR10979" s="171"/>
    </row>
    <row r="10980" spans="24:44">
      <c r="X10980" t="s">
        <v>32724</v>
      </c>
      <c r="Y10980" t="s">
        <v>386</v>
      </c>
      <c r="Z10980" t="s">
        <v>32725</v>
      </c>
      <c r="AA10980" t="s">
        <v>25180</v>
      </c>
      <c r="AB10980" t="s">
        <v>5354</v>
      </c>
      <c r="AO10980" s="171"/>
      <c r="AP10980" s="171"/>
      <c r="AQ10980" s="171"/>
      <c r="AR10980" s="171"/>
    </row>
    <row r="10981" spans="24:44">
      <c r="X10981" t="s">
        <v>32726</v>
      </c>
      <c r="Y10981" t="s">
        <v>386</v>
      </c>
      <c r="Z10981" t="s">
        <v>32727</v>
      </c>
      <c r="AA10981" t="s">
        <v>28146</v>
      </c>
      <c r="AB10981" t="s">
        <v>125</v>
      </c>
      <c r="AO10981" s="171"/>
      <c r="AP10981" s="171"/>
      <c r="AQ10981" s="171"/>
      <c r="AR10981" s="171"/>
    </row>
    <row r="10982" spans="24:44">
      <c r="X10982" t="s">
        <v>32728</v>
      </c>
      <c r="Y10982" t="s">
        <v>386</v>
      </c>
      <c r="Z10982" t="s">
        <v>32729</v>
      </c>
      <c r="AA10982" t="s">
        <v>920</v>
      </c>
      <c r="AB10982" t="s">
        <v>20688</v>
      </c>
      <c r="AO10982" s="171"/>
      <c r="AP10982" s="171"/>
      <c r="AQ10982" s="171"/>
      <c r="AR10982" s="171"/>
    </row>
    <row r="10983" spans="24:44">
      <c r="X10983" t="s">
        <v>32730</v>
      </c>
      <c r="Y10983" t="s">
        <v>386</v>
      </c>
      <c r="Z10983" t="s">
        <v>32731</v>
      </c>
      <c r="AA10983" t="s">
        <v>920</v>
      </c>
      <c r="AB10983" t="s">
        <v>20688</v>
      </c>
      <c r="AO10983" s="171"/>
      <c r="AP10983" s="171"/>
      <c r="AQ10983" s="171"/>
      <c r="AR10983" s="171"/>
    </row>
    <row r="10984" spans="24:44">
      <c r="X10984" t="s">
        <v>32732</v>
      </c>
      <c r="Y10984" t="s">
        <v>386</v>
      </c>
      <c r="Z10984" t="s">
        <v>32733</v>
      </c>
      <c r="AA10984" t="s">
        <v>32734</v>
      </c>
      <c r="AB10984" t="s">
        <v>31566</v>
      </c>
      <c r="AO10984" s="171"/>
      <c r="AP10984" s="171"/>
      <c r="AQ10984" s="171"/>
      <c r="AR10984" s="171"/>
    </row>
    <row r="10985" spans="24:44">
      <c r="X10985" t="s">
        <v>32735</v>
      </c>
      <c r="Y10985" t="s">
        <v>386</v>
      </c>
      <c r="Z10985" t="s">
        <v>32736</v>
      </c>
      <c r="AA10985" t="s">
        <v>27247</v>
      </c>
      <c r="AB10985" t="s">
        <v>10553</v>
      </c>
      <c r="AO10985" s="171"/>
      <c r="AP10985" s="171"/>
      <c r="AQ10985" s="171"/>
      <c r="AR10985" s="171"/>
    </row>
    <row r="10986" spans="24:44">
      <c r="X10986" t="s">
        <v>32737</v>
      </c>
      <c r="Y10986" t="s">
        <v>386</v>
      </c>
      <c r="Z10986" t="s">
        <v>32738</v>
      </c>
      <c r="AA10986" t="s">
        <v>920</v>
      </c>
      <c r="AB10986" t="s">
        <v>20688</v>
      </c>
      <c r="AO10986" s="171"/>
      <c r="AP10986" s="171"/>
      <c r="AQ10986" s="171"/>
      <c r="AR10986" s="171"/>
    </row>
    <row r="10987" spans="24:44">
      <c r="X10987" t="s">
        <v>32739</v>
      </c>
      <c r="Y10987" t="s">
        <v>386</v>
      </c>
      <c r="Z10987" t="s">
        <v>32740</v>
      </c>
      <c r="AA10987" t="s">
        <v>28146</v>
      </c>
      <c r="AB10987" t="s">
        <v>125</v>
      </c>
      <c r="AO10987" s="171"/>
      <c r="AP10987" s="171"/>
      <c r="AQ10987" s="171"/>
      <c r="AR10987" s="171"/>
    </row>
    <row r="10988" spans="24:44">
      <c r="X10988" t="s">
        <v>32741</v>
      </c>
      <c r="Y10988" t="s">
        <v>386</v>
      </c>
      <c r="Z10988" t="s">
        <v>32742</v>
      </c>
      <c r="AA10988" t="s">
        <v>28146</v>
      </c>
      <c r="AB10988" t="s">
        <v>125</v>
      </c>
      <c r="AO10988" s="171"/>
      <c r="AP10988" s="171"/>
      <c r="AQ10988" s="171"/>
      <c r="AR10988" s="171"/>
    </row>
    <row r="10989" spans="24:44">
      <c r="X10989" t="s">
        <v>32743</v>
      </c>
      <c r="Y10989" t="s">
        <v>386</v>
      </c>
      <c r="Z10989" t="s">
        <v>32744</v>
      </c>
      <c r="AA10989" t="s">
        <v>30494</v>
      </c>
      <c r="AB10989" t="s">
        <v>5354</v>
      </c>
      <c r="AO10989" s="171"/>
      <c r="AP10989" s="171"/>
      <c r="AQ10989" s="171"/>
      <c r="AR10989" s="171"/>
    </row>
    <row r="10990" spans="24:44">
      <c r="X10990" t="s">
        <v>32745</v>
      </c>
      <c r="Y10990" t="s">
        <v>386</v>
      </c>
      <c r="Z10990" t="s">
        <v>32738</v>
      </c>
      <c r="AA10990" t="s">
        <v>30494</v>
      </c>
      <c r="AB10990" t="s">
        <v>5354</v>
      </c>
      <c r="AO10990" s="171"/>
      <c r="AP10990" s="171"/>
      <c r="AQ10990" s="171"/>
      <c r="AR10990" s="171"/>
    </row>
    <row r="10991" spans="24:44">
      <c r="X10991" t="s">
        <v>32746</v>
      </c>
      <c r="Y10991" t="s">
        <v>386</v>
      </c>
      <c r="Z10991" t="s">
        <v>32747</v>
      </c>
      <c r="AA10991" t="s">
        <v>836</v>
      </c>
      <c r="AB10991" t="s">
        <v>10553</v>
      </c>
      <c r="AO10991" s="171"/>
      <c r="AP10991" s="171"/>
      <c r="AQ10991" s="171"/>
      <c r="AR10991" s="171"/>
    </row>
    <row r="10992" spans="24:44">
      <c r="X10992" t="s">
        <v>32748</v>
      </c>
      <c r="Y10992" t="s">
        <v>386</v>
      </c>
      <c r="Z10992" t="s">
        <v>32749</v>
      </c>
      <c r="AA10992" t="s">
        <v>846</v>
      </c>
      <c r="AB10992" t="s">
        <v>28506</v>
      </c>
      <c r="AO10992" s="171"/>
      <c r="AP10992" s="171"/>
      <c r="AQ10992" s="171"/>
      <c r="AR10992" s="171"/>
    </row>
    <row r="10993" spans="24:44">
      <c r="X10993" t="s">
        <v>6050</v>
      </c>
      <c r="Y10993" t="s">
        <v>386</v>
      </c>
      <c r="Z10993" t="s">
        <v>32750</v>
      </c>
      <c r="AA10993" t="s">
        <v>23806</v>
      </c>
      <c r="AB10993" t="s">
        <v>5354</v>
      </c>
      <c r="AO10993" s="171"/>
      <c r="AP10993" s="171"/>
      <c r="AQ10993" s="171"/>
      <c r="AR10993" s="171"/>
    </row>
    <row r="10994" spans="24:44">
      <c r="X10994" t="s">
        <v>32751</v>
      </c>
      <c r="Y10994" t="s">
        <v>386</v>
      </c>
      <c r="Z10994" t="s">
        <v>32752</v>
      </c>
      <c r="AA10994" t="s">
        <v>25180</v>
      </c>
      <c r="AB10994" t="s">
        <v>5354</v>
      </c>
      <c r="AO10994" s="171"/>
      <c r="AP10994" s="171"/>
      <c r="AQ10994" s="171"/>
      <c r="AR10994" s="171"/>
    </row>
    <row r="10995" spans="24:44">
      <c r="X10995" t="s">
        <v>32753</v>
      </c>
      <c r="Y10995" t="s">
        <v>386</v>
      </c>
      <c r="Z10995" t="s">
        <v>32754</v>
      </c>
      <c r="AA10995" t="s">
        <v>25180</v>
      </c>
      <c r="AB10995" t="s">
        <v>5354</v>
      </c>
      <c r="AO10995" s="171"/>
      <c r="AP10995" s="171"/>
      <c r="AQ10995" s="171"/>
      <c r="AR10995" s="171"/>
    </row>
    <row r="10996" spans="24:44">
      <c r="X10996" t="s">
        <v>32755</v>
      </c>
      <c r="Y10996" t="s">
        <v>386</v>
      </c>
      <c r="Z10996" t="s">
        <v>32756</v>
      </c>
      <c r="AA10996" t="s">
        <v>25180</v>
      </c>
      <c r="AB10996" t="s">
        <v>5354</v>
      </c>
      <c r="AO10996" s="171"/>
      <c r="AP10996" s="171"/>
      <c r="AQ10996" s="171"/>
      <c r="AR10996" s="171"/>
    </row>
    <row r="10997" spans="24:44">
      <c r="X10997" t="s">
        <v>32757</v>
      </c>
      <c r="Y10997" t="s">
        <v>386</v>
      </c>
      <c r="Z10997" t="s">
        <v>32758</v>
      </c>
      <c r="AA10997" t="s">
        <v>25180</v>
      </c>
      <c r="AB10997" t="s">
        <v>5354</v>
      </c>
      <c r="AO10997" s="171"/>
      <c r="AP10997" s="171"/>
      <c r="AQ10997" s="171"/>
      <c r="AR10997" s="171"/>
    </row>
    <row r="10998" spans="24:44">
      <c r="X10998" t="s">
        <v>32759</v>
      </c>
      <c r="Y10998" t="s">
        <v>386</v>
      </c>
      <c r="Z10998" t="s">
        <v>32760</v>
      </c>
      <c r="AA10998" t="s">
        <v>23806</v>
      </c>
      <c r="AB10998" t="s">
        <v>5354</v>
      </c>
      <c r="AO10998" s="171"/>
      <c r="AP10998" s="171"/>
      <c r="AQ10998" s="171"/>
      <c r="AR10998" s="171"/>
    </row>
    <row r="10999" spans="24:44">
      <c r="X10999" t="s">
        <v>32761</v>
      </c>
      <c r="Y10999" t="s">
        <v>386</v>
      </c>
      <c r="Z10999" t="s">
        <v>32762</v>
      </c>
      <c r="AA10999" t="s">
        <v>23806</v>
      </c>
      <c r="AB10999" t="s">
        <v>5354</v>
      </c>
      <c r="AO10999" s="171"/>
      <c r="AP10999" s="171"/>
      <c r="AQ10999" s="171"/>
      <c r="AR10999" s="171"/>
    </row>
    <row r="11000" spans="24:44">
      <c r="X11000" t="s">
        <v>32763</v>
      </c>
      <c r="Y11000" t="s">
        <v>386</v>
      </c>
      <c r="Z11000" t="s">
        <v>32764</v>
      </c>
      <c r="AA11000" t="s">
        <v>25180</v>
      </c>
      <c r="AB11000" t="s">
        <v>5354</v>
      </c>
      <c r="AO11000" s="171"/>
      <c r="AP11000" s="171"/>
      <c r="AQ11000" s="171"/>
      <c r="AR11000" s="171"/>
    </row>
    <row r="11001" spans="24:44">
      <c r="X11001" t="s">
        <v>32765</v>
      </c>
      <c r="Y11001" t="s">
        <v>386</v>
      </c>
      <c r="Z11001" t="s">
        <v>32766</v>
      </c>
      <c r="AA11001" t="s">
        <v>25180</v>
      </c>
      <c r="AB11001" t="s">
        <v>5354</v>
      </c>
      <c r="AO11001" s="171"/>
      <c r="AP11001" s="171"/>
      <c r="AQ11001" s="171"/>
      <c r="AR11001" s="171"/>
    </row>
    <row r="11002" spans="24:44">
      <c r="X11002" t="s">
        <v>32767</v>
      </c>
      <c r="Y11002" t="s">
        <v>386</v>
      </c>
      <c r="Z11002" t="s">
        <v>32768</v>
      </c>
      <c r="AA11002" t="s">
        <v>25180</v>
      </c>
      <c r="AB11002" t="s">
        <v>5354</v>
      </c>
      <c r="AO11002" s="171"/>
      <c r="AP11002" s="171"/>
      <c r="AQ11002" s="171"/>
      <c r="AR11002" s="171"/>
    </row>
    <row r="11003" spans="24:44">
      <c r="X11003" t="s">
        <v>32769</v>
      </c>
      <c r="Y11003" t="s">
        <v>386</v>
      </c>
      <c r="Z11003" t="s">
        <v>32770</v>
      </c>
      <c r="AA11003" t="s">
        <v>25180</v>
      </c>
      <c r="AB11003" t="s">
        <v>5354</v>
      </c>
      <c r="AO11003" s="171"/>
      <c r="AP11003" s="171"/>
      <c r="AQ11003" s="171"/>
      <c r="AR11003" s="171"/>
    </row>
    <row r="11004" spans="24:44">
      <c r="X11004" t="s">
        <v>32771</v>
      </c>
      <c r="Y11004" t="s">
        <v>386</v>
      </c>
      <c r="Z11004" t="s">
        <v>32772</v>
      </c>
      <c r="AA11004" t="s">
        <v>25180</v>
      </c>
      <c r="AB11004" t="s">
        <v>5354</v>
      </c>
      <c r="AO11004" s="171"/>
      <c r="AP11004" s="171"/>
      <c r="AQ11004" s="171"/>
      <c r="AR11004" s="171"/>
    </row>
    <row r="11005" spans="24:44">
      <c r="X11005" t="s">
        <v>32773</v>
      </c>
      <c r="Y11005" t="s">
        <v>386</v>
      </c>
      <c r="Z11005" t="s">
        <v>32774</v>
      </c>
      <c r="AA11005" t="s">
        <v>25180</v>
      </c>
      <c r="AB11005" t="s">
        <v>5354</v>
      </c>
      <c r="AO11005" s="171"/>
      <c r="AP11005" s="171"/>
      <c r="AQ11005" s="171"/>
      <c r="AR11005" s="171"/>
    </row>
    <row r="11006" spans="24:44">
      <c r="X11006" t="s">
        <v>32775</v>
      </c>
      <c r="Y11006" t="s">
        <v>386</v>
      </c>
      <c r="Z11006" t="s">
        <v>32776</v>
      </c>
      <c r="AA11006" t="s">
        <v>25180</v>
      </c>
      <c r="AB11006" t="s">
        <v>5354</v>
      </c>
      <c r="AO11006" s="171"/>
      <c r="AP11006" s="171"/>
      <c r="AQ11006" s="171"/>
      <c r="AR11006" s="171"/>
    </row>
    <row r="11007" spans="24:44">
      <c r="X11007" t="s">
        <v>32777</v>
      </c>
      <c r="Y11007" t="s">
        <v>386</v>
      </c>
      <c r="Z11007" t="s">
        <v>32778</v>
      </c>
      <c r="AA11007" t="s">
        <v>23806</v>
      </c>
      <c r="AB11007" t="s">
        <v>5354</v>
      </c>
      <c r="AO11007" s="171"/>
      <c r="AP11007" s="171"/>
      <c r="AQ11007" s="171"/>
      <c r="AR11007" s="171"/>
    </row>
    <row r="11008" spans="24:44">
      <c r="X11008" t="s">
        <v>32779</v>
      </c>
      <c r="Y11008" t="s">
        <v>386</v>
      </c>
      <c r="Z11008" t="s">
        <v>32780</v>
      </c>
      <c r="AA11008" t="s">
        <v>25180</v>
      </c>
      <c r="AB11008" t="s">
        <v>5354</v>
      </c>
      <c r="AO11008" s="171"/>
      <c r="AP11008" s="171"/>
      <c r="AQ11008" s="171"/>
      <c r="AR11008" s="171"/>
    </row>
    <row r="11009" spans="24:44">
      <c r="X11009" t="s">
        <v>32781</v>
      </c>
      <c r="Y11009" t="s">
        <v>386</v>
      </c>
      <c r="Z11009" t="s">
        <v>32782</v>
      </c>
      <c r="AA11009" t="s">
        <v>920</v>
      </c>
      <c r="AB11009" t="s">
        <v>20688</v>
      </c>
      <c r="AO11009" s="171"/>
      <c r="AP11009" s="171"/>
      <c r="AQ11009" s="171"/>
      <c r="AR11009" s="171"/>
    </row>
    <row r="11010" spans="24:44">
      <c r="X11010" t="s">
        <v>32783</v>
      </c>
      <c r="Y11010" t="s">
        <v>386</v>
      </c>
      <c r="Z11010" t="s">
        <v>32784</v>
      </c>
      <c r="AA11010" t="s">
        <v>25180</v>
      </c>
      <c r="AB11010" t="s">
        <v>5354</v>
      </c>
      <c r="AO11010" s="171"/>
      <c r="AP11010" s="171"/>
      <c r="AQ11010" s="171"/>
      <c r="AR11010" s="171"/>
    </row>
    <row r="11011" spans="24:44">
      <c r="X11011" t="s">
        <v>32785</v>
      </c>
      <c r="Y11011" t="s">
        <v>386</v>
      </c>
      <c r="Z11011" t="s">
        <v>32786</v>
      </c>
      <c r="AA11011" t="s">
        <v>23416</v>
      </c>
      <c r="AB11011" t="s">
        <v>125</v>
      </c>
      <c r="AO11011" s="171"/>
      <c r="AP11011" s="171"/>
      <c r="AQ11011" s="171"/>
      <c r="AR11011" s="171"/>
    </row>
    <row r="11012" spans="24:44">
      <c r="X11012" t="s">
        <v>32787</v>
      </c>
      <c r="Y11012" t="s">
        <v>386</v>
      </c>
      <c r="Z11012" t="s">
        <v>32788</v>
      </c>
      <c r="AA11012" t="s">
        <v>28146</v>
      </c>
      <c r="AB11012" t="s">
        <v>125</v>
      </c>
      <c r="AO11012" s="171"/>
      <c r="AP11012" s="171"/>
      <c r="AQ11012" s="171"/>
      <c r="AR11012" s="171"/>
    </row>
    <row r="11013" spans="24:44">
      <c r="X11013" t="s">
        <v>32789</v>
      </c>
      <c r="Y11013" t="s">
        <v>386</v>
      </c>
      <c r="Z11013" t="s">
        <v>32790</v>
      </c>
      <c r="AA11013" t="s">
        <v>23806</v>
      </c>
      <c r="AB11013" t="s">
        <v>5354</v>
      </c>
      <c r="AO11013" s="171"/>
      <c r="AP11013" s="171"/>
      <c r="AQ11013" s="171"/>
      <c r="AR11013" s="171"/>
    </row>
    <row r="11014" spans="24:44">
      <c r="X11014" t="s">
        <v>32791</v>
      </c>
      <c r="Y11014" t="s">
        <v>386</v>
      </c>
      <c r="Z11014" t="s">
        <v>32792</v>
      </c>
      <c r="AA11014" t="s">
        <v>23806</v>
      </c>
      <c r="AB11014" t="s">
        <v>5354</v>
      </c>
      <c r="AO11014" s="171"/>
      <c r="AP11014" s="171"/>
      <c r="AQ11014" s="171"/>
      <c r="AR11014" s="171"/>
    </row>
    <row r="11015" spans="24:44">
      <c r="X11015" t="s">
        <v>32793</v>
      </c>
      <c r="Y11015" t="s">
        <v>386</v>
      </c>
      <c r="Z11015" t="s">
        <v>32794</v>
      </c>
      <c r="AA11015" t="s">
        <v>23806</v>
      </c>
      <c r="AB11015" t="s">
        <v>5354</v>
      </c>
      <c r="AO11015" s="171"/>
      <c r="AP11015" s="171"/>
      <c r="AQ11015" s="171"/>
      <c r="AR11015" s="171"/>
    </row>
    <row r="11016" spans="24:44">
      <c r="X11016" t="s">
        <v>32795</v>
      </c>
      <c r="Y11016" t="s">
        <v>386</v>
      </c>
      <c r="Z11016" t="s">
        <v>32796</v>
      </c>
      <c r="AA11016" t="s">
        <v>23806</v>
      </c>
      <c r="AB11016" t="s">
        <v>5354</v>
      </c>
      <c r="AO11016" s="171"/>
      <c r="AP11016" s="171"/>
      <c r="AQ11016" s="171"/>
      <c r="AR11016" s="171"/>
    </row>
    <row r="11017" spans="24:44">
      <c r="X11017" t="s">
        <v>32797</v>
      </c>
      <c r="Y11017" t="s">
        <v>386</v>
      </c>
      <c r="Z11017" t="s">
        <v>32798</v>
      </c>
      <c r="AA11017" t="s">
        <v>23806</v>
      </c>
      <c r="AB11017" t="s">
        <v>5354</v>
      </c>
      <c r="AO11017" s="171"/>
      <c r="AP11017" s="171"/>
      <c r="AQ11017" s="171"/>
      <c r="AR11017" s="171"/>
    </row>
    <row r="11018" spans="24:44">
      <c r="X11018" t="s">
        <v>32799</v>
      </c>
      <c r="Y11018" t="s">
        <v>386</v>
      </c>
      <c r="Z11018" t="s">
        <v>32800</v>
      </c>
      <c r="AA11018" t="s">
        <v>25559</v>
      </c>
      <c r="AB11018" t="s">
        <v>5354</v>
      </c>
      <c r="AO11018" s="171"/>
      <c r="AP11018" s="171"/>
      <c r="AQ11018" s="171"/>
      <c r="AR11018" s="171"/>
    </row>
    <row r="11019" spans="24:44">
      <c r="X11019" t="s">
        <v>32801</v>
      </c>
      <c r="Y11019" t="s">
        <v>386</v>
      </c>
      <c r="Z11019" t="s">
        <v>32802</v>
      </c>
      <c r="AA11019" t="s">
        <v>28119</v>
      </c>
      <c r="AB11019" t="s">
        <v>125</v>
      </c>
      <c r="AO11019" s="171"/>
      <c r="AP11019" s="171"/>
      <c r="AQ11019" s="171"/>
      <c r="AR11019" s="171"/>
    </row>
    <row r="11020" spans="24:44">
      <c r="X11020" t="s">
        <v>32803</v>
      </c>
      <c r="Y11020" t="s">
        <v>386</v>
      </c>
      <c r="Z11020" t="s">
        <v>32804</v>
      </c>
      <c r="AA11020" t="s">
        <v>23949</v>
      </c>
      <c r="AB11020" t="s">
        <v>10553</v>
      </c>
      <c r="AO11020" s="171"/>
      <c r="AP11020" s="171"/>
      <c r="AQ11020" s="171"/>
      <c r="AR11020" s="171"/>
    </row>
    <row r="11021" spans="24:44">
      <c r="X11021" t="s">
        <v>32805</v>
      </c>
      <c r="Y11021" t="s">
        <v>389</v>
      </c>
      <c r="Z11021" t="s">
        <v>32806</v>
      </c>
      <c r="AA11021" t="s">
        <v>23949</v>
      </c>
      <c r="AB11021" t="s">
        <v>10553</v>
      </c>
      <c r="AO11021" s="171"/>
      <c r="AP11021" s="171"/>
      <c r="AQ11021" s="171"/>
      <c r="AR11021" s="171"/>
    </row>
    <row r="11022" spans="24:44">
      <c r="X11022" t="s">
        <v>32807</v>
      </c>
      <c r="Y11022" t="s">
        <v>389</v>
      </c>
      <c r="Z11022" t="s">
        <v>32808</v>
      </c>
      <c r="AA11022" t="s">
        <v>23949</v>
      </c>
      <c r="AB11022" t="s">
        <v>10553</v>
      </c>
      <c r="AO11022" s="171"/>
      <c r="AP11022" s="171"/>
      <c r="AQ11022" s="171"/>
      <c r="AR11022" s="171"/>
    </row>
    <row r="11023" spans="24:44">
      <c r="X11023" t="s">
        <v>32809</v>
      </c>
      <c r="Y11023" t="s">
        <v>389</v>
      </c>
      <c r="Z11023" t="s">
        <v>32810</v>
      </c>
      <c r="AA11023" t="s">
        <v>23952</v>
      </c>
      <c r="AB11023" t="s">
        <v>10553</v>
      </c>
      <c r="AO11023" s="171"/>
      <c r="AP11023" s="171"/>
      <c r="AQ11023" s="171"/>
      <c r="AR11023" s="171"/>
    </row>
    <row r="11024" spans="24:44">
      <c r="X11024" t="s">
        <v>32809</v>
      </c>
      <c r="Y11024" t="s">
        <v>389</v>
      </c>
      <c r="Z11024" t="s">
        <v>32810</v>
      </c>
      <c r="AA11024" t="s">
        <v>23952</v>
      </c>
      <c r="AB11024" t="s">
        <v>10553</v>
      </c>
      <c r="AO11024" s="171"/>
      <c r="AP11024" s="171"/>
      <c r="AQ11024" s="171"/>
      <c r="AR11024" s="171"/>
    </row>
    <row r="11025" spans="24:44">
      <c r="X11025" t="s">
        <v>32811</v>
      </c>
      <c r="Y11025" t="s">
        <v>389</v>
      </c>
      <c r="Z11025" t="s">
        <v>32812</v>
      </c>
      <c r="AA11025" t="s">
        <v>23952</v>
      </c>
      <c r="AB11025" t="s">
        <v>10553</v>
      </c>
      <c r="AO11025" s="171"/>
      <c r="AP11025" s="171"/>
      <c r="AQ11025" s="171"/>
      <c r="AR11025" s="171"/>
    </row>
    <row r="11026" spans="24:44">
      <c r="X11026" t="s">
        <v>32813</v>
      </c>
      <c r="Y11026" t="s">
        <v>389</v>
      </c>
      <c r="Z11026" t="s">
        <v>32814</v>
      </c>
      <c r="AA11026" t="s">
        <v>23952</v>
      </c>
      <c r="AB11026" t="s">
        <v>10553</v>
      </c>
      <c r="AO11026" s="171"/>
      <c r="AP11026" s="171"/>
      <c r="AQ11026" s="171"/>
      <c r="AR11026" s="171"/>
    </row>
    <row r="11027" spans="24:44">
      <c r="X11027" t="s">
        <v>32815</v>
      </c>
      <c r="Y11027" t="s">
        <v>389</v>
      </c>
      <c r="Z11027" t="s">
        <v>32816</v>
      </c>
      <c r="AA11027" t="s">
        <v>28100</v>
      </c>
      <c r="AB11027" t="s">
        <v>10553</v>
      </c>
      <c r="AO11027" s="171"/>
      <c r="AP11027" s="171"/>
      <c r="AQ11027" s="171"/>
      <c r="AR11027" s="171"/>
    </row>
    <row r="11028" spans="24:44">
      <c r="X11028" t="s">
        <v>32817</v>
      </c>
      <c r="Y11028" t="s">
        <v>389</v>
      </c>
      <c r="Z11028" t="s">
        <v>32818</v>
      </c>
      <c r="AA11028" t="s">
        <v>28100</v>
      </c>
      <c r="AB11028" t="s">
        <v>10553</v>
      </c>
      <c r="AO11028" s="171"/>
      <c r="AP11028" s="171"/>
      <c r="AQ11028" s="171"/>
      <c r="AR11028" s="171"/>
    </row>
    <row r="11029" spans="24:44">
      <c r="X11029" t="s">
        <v>32819</v>
      </c>
      <c r="Y11029" t="s">
        <v>389</v>
      </c>
      <c r="Z11029" t="s">
        <v>32820</v>
      </c>
      <c r="AA11029" t="s">
        <v>28100</v>
      </c>
      <c r="AB11029" t="s">
        <v>10553</v>
      </c>
      <c r="AO11029" s="171"/>
      <c r="AP11029" s="171"/>
      <c r="AQ11029" s="171"/>
      <c r="AR11029" s="171"/>
    </row>
    <row r="11030" spans="24:44">
      <c r="X11030" t="s">
        <v>32821</v>
      </c>
      <c r="Y11030" t="s">
        <v>389</v>
      </c>
      <c r="Z11030" t="s">
        <v>32822</v>
      </c>
      <c r="AA11030" t="s">
        <v>32823</v>
      </c>
      <c r="AB11030" t="s">
        <v>10553</v>
      </c>
      <c r="AO11030" s="171"/>
      <c r="AP11030" s="171"/>
      <c r="AQ11030" s="171"/>
      <c r="AR11030" s="171"/>
    </row>
    <row r="11031" spans="24:44">
      <c r="X11031" t="s">
        <v>32824</v>
      </c>
      <c r="Y11031" t="s">
        <v>389</v>
      </c>
      <c r="Z11031" t="s">
        <v>32825</v>
      </c>
      <c r="AA11031" t="s">
        <v>32823</v>
      </c>
      <c r="AB11031" t="s">
        <v>10553</v>
      </c>
      <c r="AO11031" s="171"/>
      <c r="AP11031" s="171"/>
      <c r="AQ11031" s="171"/>
      <c r="AR11031" s="171"/>
    </row>
    <row r="11032" spans="24:44">
      <c r="X11032" t="s">
        <v>32826</v>
      </c>
      <c r="Y11032" t="s">
        <v>389</v>
      </c>
      <c r="Z11032" t="s">
        <v>32827</v>
      </c>
      <c r="AA11032" t="s">
        <v>32823</v>
      </c>
      <c r="AB11032" t="s">
        <v>10553</v>
      </c>
      <c r="AO11032" s="171"/>
      <c r="AP11032" s="171"/>
      <c r="AQ11032" s="171"/>
      <c r="AR11032" s="171"/>
    </row>
    <row r="11033" spans="24:44">
      <c r="X11033" t="s">
        <v>32828</v>
      </c>
      <c r="Y11033" t="s">
        <v>386</v>
      </c>
      <c r="Z11033" t="s">
        <v>32829</v>
      </c>
      <c r="AA11033" t="s">
        <v>27187</v>
      </c>
      <c r="AB11033" t="s">
        <v>10553</v>
      </c>
      <c r="AO11033" s="171"/>
      <c r="AP11033" s="171"/>
      <c r="AQ11033" s="171"/>
      <c r="AR11033" s="171"/>
    </row>
    <row r="11034" spans="24:44">
      <c r="X11034" t="s">
        <v>32830</v>
      </c>
      <c r="Y11034" t="s">
        <v>389</v>
      </c>
      <c r="Z11034" t="s">
        <v>32831</v>
      </c>
      <c r="AA11034" t="s">
        <v>27187</v>
      </c>
      <c r="AB11034" t="s">
        <v>10553</v>
      </c>
      <c r="AO11034" s="171"/>
      <c r="AP11034" s="171"/>
      <c r="AQ11034" s="171"/>
      <c r="AR11034" s="171"/>
    </row>
    <row r="11035" spans="24:44">
      <c r="X11035" t="s">
        <v>32832</v>
      </c>
      <c r="Y11035" t="s">
        <v>389</v>
      </c>
      <c r="Z11035" t="s">
        <v>32833</v>
      </c>
      <c r="AA11035" t="s">
        <v>27187</v>
      </c>
      <c r="AB11035" t="s">
        <v>10553</v>
      </c>
      <c r="AO11035" s="171"/>
      <c r="AP11035" s="171"/>
      <c r="AQ11035" s="171"/>
      <c r="AR11035" s="171"/>
    </row>
    <row r="11036" spans="24:44">
      <c r="X11036" t="s">
        <v>32834</v>
      </c>
      <c r="Y11036" t="s">
        <v>389</v>
      </c>
      <c r="Z11036" t="s">
        <v>32835</v>
      </c>
      <c r="AA11036" t="s">
        <v>32836</v>
      </c>
      <c r="AB11036" t="s">
        <v>32837</v>
      </c>
      <c r="AO11036" s="171"/>
      <c r="AP11036" s="171"/>
      <c r="AQ11036" s="171"/>
      <c r="AR11036" s="171"/>
    </row>
    <row r="11037" spans="24:44">
      <c r="X11037" t="s">
        <v>32834</v>
      </c>
      <c r="Y11037" t="s">
        <v>389</v>
      </c>
      <c r="Z11037" t="s">
        <v>32835</v>
      </c>
      <c r="AA11037" t="s">
        <v>32836</v>
      </c>
      <c r="AB11037" t="s">
        <v>32837</v>
      </c>
      <c r="AO11037" s="171"/>
      <c r="AP11037" s="171"/>
      <c r="AQ11037" s="171"/>
      <c r="AR11037" s="171"/>
    </row>
    <row r="11038" spans="24:44">
      <c r="X11038" t="s">
        <v>32838</v>
      </c>
      <c r="Y11038" t="s">
        <v>389</v>
      </c>
      <c r="Z11038" t="s">
        <v>32839</v>
      </c>
      <c r="AA11038" t="s">
        <v>32836</v>
      </c>
      <c r="AB11038" t="s">
        <v>32837</v>
      </c>
      <c r="AO11038" s="171"/>
      <c r="AP11038" s="171"/>
      <c r="AQ11038" s="171"/>
      <c r="AR11038" s="171"/>
    </row>
    <row r="11039" spans="24:44">
      <c r="X11039" t="s">
        <v>32838</v>
      </c>
      <c r="Y11039" t="s">
        <v>389</v>
      </c>
      <c r="Z11039" t="s">
        <v>32839</v>
      </c>
      <c r="AA11039" t="s">
        <v>32836</v>
      </c>
      <c r="AB11039" t="s">
        <v>32837</v>
      </c>
      <c r="AO11039" s="171"/>
      <c r="AP11039" s="171"/>
      <c r="AQ11039" s="171"/>
      <c r="AR11039" s="171"/>
    </row>
    <row r="11040" spans="24:44">
      <c r="X11040" t="s">
        <v>32840</v>
      </c>
      <c r="Y11040" t="s">
        <v>389</v>
      </c>
      <c r="Z11040" t="s">
        <v>32841</v>
      </c>
      <c r="AA11040" t="s">
        <v>32836</v>
      </c>
      <c r="AB11040" t="s">
        <v>32837</v>
      </c>
      <c r="AO11040" s="171"/>
      <c r="AP11040" s="171"/>
      <c r="AQ11040" s="171"/>
      <c r="AR11040" s="171"/>
    </row>
    <row r="11041" spans="24:44">
      <c r="X11041" t="s">
        <v>32842</v>
      </c>
      <c r="Y11041" t="s">
        <v>389</v>
      </c>
      <c r="Z11041" t="s">
        <v>32843</v>
      </c>
      <c r="AA11041" t="s">
        <v>24821</v>
      </c>
      <c r="AB11041" t="s">
        <v>22504</v>
      </c>
      <c r="AO11041" s="171"/>
      <c r="AP11041" s="171"/>
      <c r="AQ11041" s="171"/>
      <c r="AR11041" s="171"/>
    </row>
    <row r="11042" spans="24:44">
      <c r="X11042" t="s">
        <v>32844</v>
      </c>
      <c r="Y11042" t="s">
        <v>389</v>
      </c>
      <c r="Z11042" t="s">
        <v>32845</v>
      </c>
      <c r="AA11042" t="s">
        <v>24821</v>
      </c>
      <c r="AB11042" t="s">
        <v>22504</v>
      </c>
      <c r="AO11042" s="171"/>
      <c r="AP11042" s="171"/>
      <c r="AQ11042" s="171"/>
      <c r="AR11042" s="171"/>
    </row>
    <row r="11043" spans="24:44">
      <c r="X11043" t="s">
        <v>32846</v>
      </c>
      <c r="Y11043" t="s">
        <v>389</v>
      </c>
      <c r="Z11043" t="s">
        <v>32847</v>
      </c>
      <c r="AA11043" t="s">
        <v>24821</v>
      </c>
      <c r="AB11043" t="s">
        <v>22504</v>
      </c>
      <c r="AO11043" s="171"/>
      <c r="AP11043" s="171"/>
      <c r="AQ11043" s="171"/>
      <c r="AR11043" s="171"/>
    </row>
    <row r="11044" spans="24:44">
      <c r="X11044" t="s">
        <v>32848</v>
      </c>
      <c r="Y11044" t="s">
        <v>389</v>
      </c>
      <c r="Z11044" t="s">
        <v>32849</v>
      </c>
      <c r="AA11044" t="s">
        <v>25554</v>
      </c>
      <c r="AB11044" t="s">
        <v>10553</v>
      </c>
      <c r="AO11044" s="171"/>
      <c r="AP11044" s="171"/>
      <c r="AQ11044" s="171"/>
      <c r="AR11044" s="171"/>
    </row>
    <row r="11045" spans="24:44">
      <c r="X11045" t="s">
        <v>32850</v>
      </c>
      <c r="Y11045" t="s">
        <v>389</v>
      </c>
      <c r="Z11045" t="s">
        <v>32851</v>
      </c>
      <c r="AA11045" t="s">
        <v>25554</v>
      </c>
      <c r="AB11045" t="s">
        <v>10553</v>
      </c>
      <c r="AO11045" s="171"/>
      <c r="AP11045" s="171"/>
      <c r="AQ11045" s="171"/>
      <c r="AR11045" s="171"/>
    </row>
    <row r="11046" spans="24:44">
      <c r="X11046" t="s">
        <v>32852</v>
      </c>
      <c r="Y11046" t="s">
        <v>389</v>
      </c>
      <c r="Z11046" t="s">
        <v>32853</v>
      </c>
      <c r="AA11046" t="s">
        <v>25554</v>
      </c>
      <c r="AB11046" t="s">
        <v>10553</v>
      </c>
      <c r="AO11046" s="171"/>
      <c r="AP11046" s="171"/>
      <c r="AQ11046" s="171"/>
      <c r="AR11046" s="171"/>
    </row>
    <row r="11047" spans="24:44">
      <c r="X11047" t="s">
        <v>32854</v>
      </c>
      <c r="Y11047" t="s">
        <v>386</v>
      </c>
      <c r="Z11047" t="s">
        <v>32855</v>
      </c>
      <c r="AA11047" t="s">
        <v>22437</v>
      </c>
      <c r="AB11047" t="s">
        <v>125</v>
      </c>
      <c r="AO11047" s="171"/>
      <c r="AP11047" s="171"/>
      <c r="AQ11047" s="171"/>
      <c r="AR11047" s="171"/>
    </row>
    <row r="11048" spans="24:44">
      <c r="X11048" t="s">
        <v>32856</v>
      </c>
      <c r="Y11048" t="s">
        <v>389</v>
      </c>
      <c r="Z11048" t="s">
        <v>32857</v>
      </c>
      <c r="AA11048" t="s">
        <v>22717</v>
      </c>
      <c r="AB11048" t="s">
        <v>125</v>
      </c>
      <c r="AO11048" s="171"/>
      <c r="AP11048" s="171"/>
      <c r="AQ11048" s="171"/>
      <c r="AR11048" s="171"/>
    </row>
    <row r="11049" spans="24:44">
      <c r="X11049" t="s">
        <v>32858</v>
      </c>
      <c r="Y11049" t="s">
        <v>389</v>
      </c>
      <c r="Z11049" t="s">
        <v>32859</v>
      </c>
      <c r="AA11049" t="s">
        <v>22509</v>
      </c>
      <c r="AB11049" t="s">
        <v>5354</v>
      </c>
      <c r="AO11049" s="171"/>
      <c r="AP11049" s="171"/>
      <c r="AQ11049" s="171"/>
      <c r="AR11049" s="171"/>
    </row>
    <row r="11050" spans="24:44">
      <c r="X11050" t="s">
        <v>32860</v>
      </c>
      <c r="Y11050" t="s">
        <v>389</v>
      </c>
      <c r="Z11050" t="s">
        <v>32861</v>
      </c>
      <c r="AA11050" t="s">
        <v>22509</v>
      </c>
      <c r="AB11050" t="s">
        <v>5354</v>
      </c>
      <c r="AO11050" s="171"/>
      <c r="AP11050" s="171"/>
      <c r="AQ11050" s="171"/>
      <c r="AR11050" s="171"/>
    </row>
    <row r="11051" spans="24:44">
      <c r="X11051" t="s">
        <v>32862</v>
      </c>
      <c r="Y11051" t="s">
        <v>389</v>
      </c>
      <c r="Z11051" t="s">
        <v>32863</v>
      </c>
      <c r="AA11051" t="s">
        <v>22509</v>
      </c>
      <c r="AB11051" t="s">
        <v>5354</v>
      </c>
      <c r="AO11051" s="171"/>
      <c r="AP11051" s="171"/>
      <c r="AQ11051" s="171"/>
      <c r="AR11051" s="171"/>
    </row>
    <row r="11052" spans="24:44">
      <c r="X11052" t="s">
        <v>32864</v>
      </c>
      <c r="Y11052" t="s">
        <v>389</v>
      </c>
      <c r="Z11052" t="s">
        <v>32865</v>
      </c>
      <c r="AA11052" t="s">
        <v>22509</v>
      </c>
      <c r="AB11052" t="s">
        <v>5354</v>
      </c>
      <c r="AO11052" s="171"/>
      <c r="AP11052" s="171"/>
      <c r="AQ11052" s="171"/>
      <c r="AR11052" s="171"/>
    </row>
    <row r="11053" spans="24:44">
      <c r="X11053" t="s">
        <v>32866</v>
      </c>
      <c r="Y11053" t="s">
        <v>389</v>
      </c>
      <c r="Z11053" t="s">
        <v>32867</v>
      </c>
      <c r="AA11053" t="s">
        <v>22509</v>
      </c>
      <c r="AB11053" t="s">
        <v>5354</v>
      </c>
      <c r="AO11053" s="171"/>
      <c r="AP11053" s="171"/>
      <c r="AQ11053" s="171"/>
      <c r="AR11053" s="171"/>
    </row>
    <row r="11054" spans="24:44">
      <c r="X11054" t="s">
        <v>32868</v>
      </c>
      <c r="Y11054" t="s">
        <v>389</v>
      </c>
      <c r="Z11054" t="s">
        <v>32869</v>
      </c>
      <c r="AA11054" t="s">
        <v>22509</v>
      </c>
      <c r="AB11054" t="s">
        <v>5354</v>
      </c>
      <c r="AO11054" s="171"/>
      <c r="AP11054" s="171"/>
      <c r="AQ11054" s="171"/>
      <c r="AR11054" s="171"/>
    </row>
    <row r="11055" spans="24:44">
      <c r="X11055" t="s">
        <v>32870</v>
      </c>
      <c r="Y11055" t="s">
        <v>389</v>
      </c>
      <c r="Z11055" t="s">
        <v>32871</v>
      </c>
      <c r="AA11055" t="s">
        <v>22509</v>
      </c>
      <c r="AB11055" t="s">
        <v>5354</v>
      </c>
      <c r="AO11055" s="171"/>
      <c r="AP11055" s="171"/>
      <c r="AQ11055" s="171"/>
      <c r="AR11055" s="171"/>
    </row>
    <row r="11056" spans="24:44">
      <c r="X11056" t="s">
        <v>32872</v>
      </c>
      <c r="Y11056" t="s">
        <v>389</v>
      </c>
      <c r="Z11056" t="s">
        <v>32873</v>
      </c>
      <c r="AA11056" t="s">
        <v>22509</v>
      </c>
      <c r="AB11056" t="s">
        <v>5354</v>
      </c>
      <c r="AO11056" s="171"/>
      <c r="AP11056" s="171"/>
      <c r="AQ11056" s="171"/>
      <c r="AR11056" s="171"/>
    </row>
    <row r="11057" spans="24:44">
      <c r="X11057" t="s">
        <v>32874</v>
      </c>
      <c r="Y11057" t="s">
        <v>389</v>
      </c>
      <c r="Z11057" t="s">
        <v>32875</v>
      </c>
      <c r="AA11057" t="s">
        <v>22509</v>
      </c>
      <c r="AB11057" t="s">
        <v>5354</v>
      </c>
      <c r="AO11057" s="171"/>
      <c r="AP11057" s="171"/>
      <c r="AQ11057" s="171"/>
      <c r="AR11057" s="171"/>
    </row>
    <row r="11058" spans="24:44">
      <c r="X11058" t="s">
        <v>32876</v>
      </c>
      <c r="Y11058" t="s">
        <v>389</v>
      </c>
      <c r="Z11058" t="s">
        <v>32877</v>
      </c>
      <c r="AA11058" t="s">
        <v>22509</v>
      </c>
      <c r="AB11058" t="s">
        <v>5354</v>
      </c>
      <c r="AO11058" s="171"/>
      <c r="AP11058" s="171"/>
      <c r="AQ11058" s="171"/>
      <c r="AR11058" s="171"/>
    </row>
    <row r="11059" spans="24:44">
      <c r="X11059" t="s">
        <v>32878</v>
      </c>
      <c r="Y11059" t="s">
        <v>389</v>
      </c>
      <c r="Z11059" t="s">
        <v>32879</v>
      </c>
      <c r="AA11059" t="s">
        <v>22509</v>
      </c>
      <c r="AB11059" t="s">
        <v>5354</v>
      </c>
      <c r="AO11059" s="171"/>
      <c r="AP11059" s="171"/>
      <c r="AQ11059" s="171"/>
      <c r="AR11059" s="171"/>
    </row>
    <row r="11060" spans="24:44">
      <c r="X11060" t="s">
        <v>32880</v>
      </c>
      <c r="Y11060" t="s">
        <v>389</v>
      </c>
      <c r="Z11060" t="s">
        <v>32881</v>
      </c>
      <c r="AA11060" t="s">
        <v>22509</v>
      </c>
      <c r="AB11060" t="s">
        <v>5354</v>
      </c>
      <c r="AO11060" s="171"/>
      <c r="AP11060" s="171"/>
      <c r="AQ11060" s="171"/>
      <c r="AR11060" s="171"/>
    </row>
    <row r="11061" spans="24:44">
      <c r="X11061" t="s">
        <v>32882</v>
      </c>
      <c r="Y11061" t="s">
        <v>389</v>
      </c>
      <c r="Z11061" t="s">
        <v>32883</v>
      </c>
      <c r="AA11061" t="s">
        <v>22509</v>
      </c>
      <c r="AB11061" t="s">
        <v>5354</v>
      </c>
      <c r="AO11061" s="171"/>
      <c r="AP11061" s="171"/>
      <c r="AQ11061" s="171"/>
      <c r="AR11061" s="171"/>
    </row>
    <row r="11062" spans="24:44">
      <c r="X11062" t="s">
        <v>32884</v>
      </c>
      <c r="Y11062" t="s">
        <v>389</v>
      </c>
      <c r="Z11062" t="s">
        <v>32885</v>
      </c>
      <c r="AA11062" t="s">
        <v>22509</v>
      </c>
      <c r="AB11062" t="s">
        <v>5354</v>
      </c>
      <c r="AO11062" s="171"/>
      <c r="AP11062" s="171"/>
      <c r="AQ11062" s="171"/>
      <c r="AR11062" s="171"/>
    </row>
    <row r="11063" spans="24:44">
      <c r="X11063" t="s">
        <v>32886</v>
      </c>
      <c r="Y11063" t="s">
        <v>386</v>
      </c>
      <c r="Z11063" t="s">
        <v>30614</v>
      </c>
      <c r="AA11063" t="s">
        <v>22509</v>
      </c>
      <c r="AB11063" t="s">
        <v>5354</v>
      </c>
      <c r="AO11063" s="171"/>
      <c r="AP11063" s="171"/>
      <c r="AQ11063" s="171"/>
      <c r="AR11063" s="171"/>
    </row>
    <row r="11064" spans="24:44">
      <c r="X11064" t="s">
        <v>32887</v>
      </c>
      <c r="Y11064" t="s">
        <v>389</v>
      </c>
      <c r="Z11064" t="s">
        <v>32888</v>
      </c>
      <c r="AA11064" t="s">
        <v>32889</v>
      </c>
      <c r="AB11064" t="s">
        <v>10553</v>
      </c>
      <c r="AO11064" s="171"/>
      <c r="AP11064" s="171"/>
      <c r="AQ11064" s="171"/>
      <c r="AR11064" s="171"/>
    </row>
    <row r="11065" spans="24:44">
      <c r="X11065" t="s">
        <v>32890</v>
      </c>
      <c r="Y11065" t="s">
        <v>389</v>
      </c>
      <c r="Z11065" t="s">
        <v>32891</v>
      </c>
      <c r="AA11065" t="s">
        <v>32892</v>
      </c>
      <c r="AB11065" t="s">
        <v>5354</v>
      </c>
      <c r="AO11065" s="171"/>
      <c r="AP11065" s="171"/>
      <c r="AQ11065" s="171"/>
      <c r="AR11065" s="171"/>
    </row>
    <row r="11066" spans="24:44">
      <c r="X11066" t="s">
        <v>32893</v>
      </c>
      <c r="Y11066" t="s">
        <v>389</v>
      </c>
      <c r="Z11066" t="s">
        <v>32894</v>
      </c>
      <c r="AA11066" t="s">
        <v>32895</v>
      </c>
      <c r="AB11066" t="s">
        <v>5354</v>
      </c>
      <c r="AO11066" s="171"/>
      <c r="AP11066" s="171"/>
      <c r="AQ11066" s="171"/>
      <c r="AR11066" s="171"/>
    </row>
    <row r="11067" spans="24:44">
      <c r="X11067" t="s">
        <v>32896</v>
      </c>
      <c r="Y11067" t="s">
        <v>389</v>
      </c>
      <c r="Z11067" t="s">
        <v>32897</v>
      </c>
      <c r="AA11067" t="s">
        <v>32898</v>
      </c>
      <c r="AB11067" t="s">
        <v>5354</v>
      </c>
      <c r="AO11067" s="171"/>
      <c r="AP11067" s="171"/>
      <c r="AQ11067" s="171"/>
      <c r="AR11067" s="171"/>
    </row>
    <row r="11068" spans="24:44">
      <c r="X11068" t="s">
        <v>32899</v>
      </c>
      <c r="Y11068" t="s">
        <v>389</v>
      </c>
      <c r="Z11068" t="s">
        <v>32900</v>
      </c>
      <c r="AA11068" t="s">
        <v>32901</v>
      </c>
      <c r="AB11068" t="s">
        <v>5354</v>
      </c>
      <c r="AO11068" s="171"/>
      <c r="AP11068" s="171"/>
      <c r="AQ11068" s="171"/>
      <c r="AR11068" s="171"/>
    </row>
    <row r="11069" spans="24:44">
      <c r="X11069" t="s">
        <v>32902</v>
      </c>
      <c r="Y11069" t="s">
        <v>389</v>
      </c>
      <c r="Z11069" t="s">
        <v>32903</v>
      </c>
      <c r="AA11069" t="s">
        <v>32904</v>
      </c>
      <c r="AB11069" t="s">
        <v>5354</v>
      </c>
      <c r="AO11069" s="171"/>
      <c r="AP11069" s="171"/>
      <c r="AQ11069" s="171"/>
      <c r="AR11069" s="171"/>
    </row>
    <row r="11070" spans="24:44">
      <c r="X11070" t="s">
        <v>32905</v>
      </c>
      <c r="Y11070" t="s">
        <v>389</v>
      </c>
      <c r="Z11070" t="s">
        <v>32906</v>
      </c>
      <c r="AA11070" t="s">
        <v>32907</v>
      </c>
      <c r="AB11070" t="s">
        <v>5354</v>
      </c>
      <c r="AO11070" s="171"/>
      <c r="AP11070" s="171"/>
      <c r="AQ11070" s="171"/>
      <c r="AR11070" s="171"/>
    </row>
    <row r="11071" spans="24:44">
      <c r="X11071" t="s">
        <v>32908</v>
      </c>
      <c r="Y11071" t="s">
        <v>389</v>
      </c>
      <c r="Z11071" t="s">
        <v>32909</v>
      </c>
      <c r="AA11071" t="s">
        <v>32910</v>
      </c>
      <c r="AB11071" t="s">
        <v>5354</v>
      </c>
      <c r="AO11071" s="171"/>
      <c r="AP11071" s="171"/>
      <c r="AQ11071" s="171"/>
      <c r="AR11071" s="171"/>
    </row>
    <row r="11072" spans="24:44">
      <c r="X11072" t="s">
        <v>32911</v>
      </c>
      <c r="Y11072" t="s">
        <v>386</v>
      </c>
      <c r="Z11072" t="s">
        <v>32912</v>
      </c>
      <c r="AA11072" t="s">
        <v>32913</v>
      </c>
      <c r="AB11072" t="s">
        <v>5354</v>
      </c>
      <c r="AO11072" s="171"/>
      <c r="AP11072" s="171"/>
      <c r="AQ11072" s="171"/>
      <c r="AR11072" s="171"/>
    </row>
    <row r="11073" spans="24:44">
      <c r="X11073" t="s">
        <v>32914</v>
      </c>
      <c r="Y11073" t="s">
        <v>386</v>
      </c>
      <c r="Z11073" t="s">
        <v>32915</v>
      </c>
      <c r="AA11073" t="s">
        <v>32916</v>
      </c>
      <c r="AB11073" t="s">
        <v>5354</v>
      </c>
      <c r="AO11073" s="171"/>
      <c r="AP11073" s="171"/>
      <c r="AQ11073" s="171"/>
      <c r="AR11073" s="171"/>
    </row>
    <row r="11074" spans="24:44">
      <c r="X11074" t="s">
        <v>32917</v>
      </c>
      <c r="Y11074" t="s">
        <v>389</v>
      </c>
      <c r="Z11074" t="s">
        <v>32918</v>
      </c>
      <c r="AA11074" t="s">
        <v>32919</v>
      </c>
      <c r="AB11074" t="s">
        <v>5354</v>
      </c>
      <c r="AO11074" s="171"/>
      <c r="AP11074" s="171"/>
      <c r="AQ11074" s="171"/>
      <c r="AR11074" s="171"/>
    </row>
    <row r="11075" spans="24:44">
      <c r="X11075" t="s">
        <v>32920</v>
      </c>
      <c r="Y11075" t="s">
        <v>386</v>
      </c>
      <c r="Z11075" t="s">
        <v>32921</v>
      </c>
      <c r="AA11075" t="s">
        <v>26532</v>
      </c>
      <c r="AB11075" t="s">
        <v>5354</v>
      </c>
      <c r="AO11075" s="171"/>
      <c r="AP11075" s="171"/>
      <c r="AQ11075" s="171"/>
      <c r="AR11075" s="171"/>
    </row>
    <row r="11076" spans="24:44">
      <c r="X11076" t="s">
        <v>32922</v>
      </c>
      <c r="Y11076" t="s">
        <v>389</v>
      </c>
      <c r="Z11076" t="s">
        <v>32923</v>
      </c>
      <c r="AA11076" t="s">
        <v>22408</v>
      </c>
      <c r="AB11076" t="s">
        <v>10553</v>
      </c>
      <c r="AO11076" s="171"/>
      <c r="AP11076" s="171"/>
      <c r="AQ11076" s="171"/>
      <c r="AR11076" s="171"/>
    </row>
    <row r="11077" spans="24:44">
      <c r="X11077" t="s">
        <v>32924</v>
      </c>
      <c r="Y11077" t="s">
        <v>389</v>
      </c>
      <c r="Z11077" t="s">
        <v>25328</v>
      </c>
      <c r="AA11077" t="s">
        <v>22999</v>
      </c>
      <c r="AB11077" t="s">
        <v>10553</v>
      </c>
      <c r="AO11077" s="171"/>
      <c r="AP11077" s="171"/>
      <c r="AQ11077" s="171"/>
      <c r="AR11077" s="171"/>
    </row>
    <row r="11078" spans="24:44">
      <c r="X11078" t="s">
        <v>865</v>
      </c>
      <c r="Y11078" t="s">
        <v>389</v>
      </c>
      <c r="Z11078" t="s">
        <v>25329</v>
      </c>
      <c r="AA11078" t="s">
        <v>22999</v>
      </c>
      <c r="AB11078" t="s">
        <v>10553</v>
      </c>
      <c r="AO11078" s="171"/>
      <c r="AP11078" s="171"/>
      <c r="AQ11078" s="171"/>
      <c r="AR11078" s="171"/>
    </row>
    <row r="11079" spans="24:44">
      <c r="X11079" t="s">
        <v>32925</v>
      </c>
      <c r="Y11079" t="s">
        <v>389</v>
      </c>
      <c r="Z11079" t="s">
        <v>32926</v>
      </c>
      <c r="AA11079" t="s">
        <v>22999</v>
      </c>
      <c r="AB11079" t="s">
        <v>10553</v>
      </c>
      <c r="AO11079" s="171"/>
      <c r="AP11079" s="171"/>
      <c r="AQ11079" s="171"/>
      <c r="AR11079" s="171"/>
    </row>
    <row r="11080" spans="24:44">
      <c r="X11080" t="s">
        <v>32927</v>
      </c>
      <c r="Y11080" t="s">
        <v>389</v>
      </c>
      <c r="Z11080" t="s">
        <v>32928</v>
      </c>
      <c r="AA11080" t="s">
        <v>22999</v>
      </c>
      <c r="AB11080" t="s">
        <v>10553</v>
      </c>
      <c r="AO11080" s="171"/>
      <c r="AP11080" s="171"/>
      <c r="AQ11080" s="171"/>
      <c r="AR11080" s="171"/>
    </row>
    <row r="11081" spans="24:44">
      <c r="X11081" t="s">
        <v>32929</v>
      </c>
      <c r="Y11081" t="s">
        <v>389</v>
      </c>
      <c r="Z11081" t="s">
        <v>25336</v>
      </c>
      <c r="AA11081" t="s">
        <v>22999</v>
      </c>
      <c r="AB11081" t="s">
        <v>10553</v>
      </c>
      <c r="AO11081" s="171"/>
      <c r="AP11081" s="171"/>
      <c r="AQ11081" s="171"/>
      <c r="AR11081" s="171"/>
    </row>
    <row r="11082" spans="24:44">
      <c r="X11082" t="s">
        <v>32930</v>
      </c>
      <c r="Y11082" t="s">
        <v>389</v>
      </c>
      <c r="Z11082" t="s">
        <v>32931</v>
      </c>
      <c r="AA11082" t="s">
        <v>22999</v>
      </c>
      <c r="AB11082" t="s">
        <v>10553</v>
      </c>
      <c r="AO11082" s="171"/>
      <c r="AP11082" s="171"/>
      <c r="AQ11082" s="171"/>
      <c r="AR11082" s="171"/>
    </row>
    <row r="11083" spans="24:44">
      <c r="X11083" t="s">
        <v>32932</v>
      </c>
      <c r="Y11083" t="s">
        <v>389</v>
      </c>
      <c r="Z11083" t="s">
        <v>32933</v>
      </c>
      <c r="AA11083" t="s">
        <v>22999</v>
      </c>
      <c r="AB11083" t="s">
        <v>10553</v>
      </c>
      <c r="AO11083" s="171"/>
      <c r="AP11083" s="171"/>
      <c r="AQ11083" s="171"/>
      <c r="AR11083" s="171"/>
    </row>
    <row r="11084" spans="24:44">
      <c r="X11084" t="s">
        <v>32934</v>
      </c>
      <c r="Y11084" t="s">
        <v>389</v>
      </c>
      <c r="Z11084" t="s">
        <v>32935</v>
      </c>
      <c r="AA11084" t="s">
        <v>22999</v>
      </c>
      <c r="AB11084" t="s">
        <v>10553</v>
      </c>
      <c r="AO11084" s="171"/>
      <c r="AP11084" s="171"/>
      <c r="AQ11084" s="171"/>
      <c r="AR11084" s="171"/>
    </row>
    <row r="11085" spans="24:44">
      <c r="X11085" t="s">
        <v>32936</v>
      </c>
      <c r="Y11085" t="s">
        <v>389</v>
      </c>
      <c r="Z11085" t="s">
        <v>32937</v>
      </c>
      <c r="AA11085" t="s">
        <v>22999</v>
      </c>
      <c r="AB11085" t="s">
        <v>10553</v>
      </c>
      <c r="AO11085" s="171"/>
      <c r="AP11085" s="171"/>
      <c r="AQ11085" s="171"/>
      <c r="AR11085" s="171"/>
    </row>
    <row r="11086" spans="24:44">
      <c r="X11086" t="s">
        <v>32938</v>
      </c>
      <c r="Y11086" t="s">
        <v>389</v>
      </c>
      <c r="Z11086" t="s">
        <v>32939</v>
      </c>
      <c r="AA11086" t="s">
        <v>22999</v>
      </c>
      <c r="AB11086" t="s">
        <v>10553</v>
      </c>
      <c r="AO11086" s="171"/>
      <c r="AP11086" s="171"/>
      <c r="AQ11086" s="171"/>
      <c r="AR11086" s="171"/>
    </row>
    <row r="11087" spans="24:44">
      <c r="X11087" t="s">
        <v>32940</v>
      </c>
      <c r="Y11087" t="s">
        <v>389</v>
      </c>
      <c r="Z11087" t="s">
        <v>32941</v>
      </c>
      <c r="AA11087" t="s">
        <v>22999</v>
      </c>
      <c r="AB11087" t="s">
        <v>10553</v>
      </c>
      <c r="AO11087" s="171"/>
      <c r="AP11087" s="171"/>
      <c r="AQ11087" s="171"/>
      <c r="AR11087" s="171"/>
    </row>
    <row r="11088" spans="24:44">
      <c r="X11088" t="s">
        <v>32942</v>
      </c>
      <c r="Y11088" t="s">
        <v>389</v>
      </c>
      <c r="Z11088" t="s">
        <v>32943</v>
      </c>
      <c r="AA11088" t="s">
        <v>22999</v>
      </c>
      <c r="AB11088" t="s">
        <v>10553</v>
      </c>
      <c r="AO11088" s="171"/>
      <c r="AP11088" s="171"/>
      <c r="AQ11088" s="171"/>
      <c r="AR11088" s="171"/>
    </row>
    <row r="11089" spans="24:44">
      <c r="X11089" t="s">
        <v>32944</v>
      </c>
      <c r="Y11089" t="s">
        <v>389</v>
      </c>
      <c r="Z11089" t="s">
        <v>24017</v>
      </c>
      <c r="AA11089" t="s">
        <v>32945</v>
      </c>
      <c r="AB11089" t="s">
        <v>10553</v>
      </c>
      <c r="AO11089" s="171"/>
      <c r="AP11089" s="171"/>
      <c r="AQ11089" s="171"/>
      <c r="AR11089" s="171"/>
    </row>
    <row r="11090" spans="24:44">
      <c r="X11090" t="s">
        <v>32946</v>
      </c>
      <c r="Y11090" t="s">
        <v>389</v>
      </c>
      <c r="Z11090" t="s">
        <v>23340</v>
      </c>
      <c r="AA11090" t="s">
        <v>32945</v>
      </c>
      <c r="AB11090" t="s">
        <v>10553</v>
      </c>
      <c r="AO11090" s="171"/>
      <c r="AP11090" s="171"/>
      <c r="AQ11090" s="171"/>
      <c r="AR11090" s="171"/>
    </row>
    <row r="11091" spans="24:44">
      <c r="X11091" t="s">
        <v>32947</v>
      </c>
      <c r="Y11091" t="s">
        <v>389</v>
      </c>
      <c r="Z11091" t="s">
        <v>32948</v>
      </c>
      <c r="AA11091" t="s">
        <v>25171</v>
      </c>
      <c r="AB11091" t="s">
        <v>5354</v>
      </c>
      <c r="AO11091" s="171"/>
      <c r="AP11091" s="171"/>
      <c r="AQ11091" s="171"/>
      <c r="AR11091" s="171"/>
    </row>
    <row r="11092" spans="24:44">
      <c r="X11092" t="s">
        <v>32949</v>
      </c>
      <c r="Y11092" t="s">
        <v>386</v>
      </c>
      <c r="Z11092" t="s">
        <v>25412</v>
      </c>
      <c r="AA11092" t="s">
        <v>25755</v>
      </c>
      <c r="AB11092" t="s">
        <v>5354</v>
      </c>
      <c r="AO11092" s="171"/>
      <c r="AP11092" s="171"/>
      <c r="AQ11092" s="171"/>
      <c r="AR11092" s="171"/>
    </row>
    <row r="11093" spans="24:44">
      <c r="X11093" t="s">
        <v>32950</v>
      </c>
      <c r="Y11093" t="s">
        <v>389</v>
      </c>
      <c r="Z11093" t="s">
        <v>32951</v>
      </c>
      <c r="AA11093" t="s">
        <v>22393</v>
      </c>
      <c r="AB11093" t="s">
        <v>10553</v>
      </c>
      <c r="AO11093" s="171"/>
      <c r="AP11093" s="171"/>
      <c r="AQ11093" s="171"/>
      <c r="AR11093" s="171"/>
    </row>
    <row r="11094" spans="24:44">
      <c r="X11094" t="s">
        <v>32952</v>
      </c>
      <c r="Y11094" t="s">
        <v>389</v>
      </c>
      <c r="Z11094" t="s">
        <v>32953</v>
      </c>
      <c r="AA11094" t="s">
        <v>32954</v>
      </c>
      <c r="AB11094" t="s">
        <v>10553</v>
      </c>
      <c r="AO11094" s="171"/>
      <c r="AP11094" s="171"/>
      <c r="AQ11094" s="171"/>
      <c r="AR11094" s="171"/>
    </row>
    <row r="11095" spans="24:44">
      <c r="X11095" t="s">
        <v>32955</v>
      </c>
      <c r="Y11095" t="s">
        <v>389</v>
      </c>
      <c r="Z11095" t="s">
        <v>25914</v>
      </c>
      <c r="AA11095" t="s">
        <v>22413</v>
      </c>
      <c r="AB11095" t="s">
        <v>10553</v>
      </c>
      <c r="AO11095" s="171"/>
      <c r="AP11095" s="171"/>
      <c r="AQ11095" s="171"/>
      <c r="AR11095" s="171"/>
    </row>
    <row r="11096" spans="24:44">
      <c r="X11096" t="s">
        <v>32956</v>
      </c>
      <c r="Y11096" t="s">
        <v>389</v>
      </c>
      <c r="Z11096" t="s">
        <v>32957</v>
      </c>
      <c r="AA11096" t="s">
        <v>32958</v>
      </c>
      <c r="AB11096" t="s">
        <v>10553</v>
      </c>
      <c r="AO11096" s="171"/>
      <c r="AP11096" s="171"/>
      <c r="AQ11096" s="171"/>
      <c r="AR11096" s="171"/>
    </row>
    <row r="11097" spans="24:44">
      <c r="X11097" t="s">
        <v>32956</v>
      </c>
      <c r="Y11097" t="s">
        <v>389</v>
      </c>
      <c r="Z11097" t="s">
        <v>32957</v>
      </c>
      <c r="AA11097" t="s">
        <v>32958</v>
      </c>
      <c r="AB11097" t="s">
        <v>10553</v>
      </c>
      <c r="AO11097" s="171"/>
      <c r="AP11097" s="171"/>
      <c r="AQ11097" s="171"/>
      <c r="AR11097" s="171"/>
    </row>
    <row r="11098" spans="24:44">
      <c r="X11098" t="s">
        <v>32959</v>
      </c>
      <c r="Y11098" t="s">
        <v>389</v>
      </c>
      <c r="Z11098" t="s">
        <v>25370</v>
      </c>
      <c r="AA11098" t="s">
        <v>22416</v>
      </c>
      <c r="AB11098" t="s">
        <v>10553</v>
      </c>
      <c r="AO11098" s="171"/>
      <c r="AP11098" s="171"/>
      <c r="AQ11098" s="171"/>
      <c r="AR11098" s="171"/>
    </row>
    <row r="11099" spans="24:44">
      <c r="X11099" t="s">
        <v>32960</v>
      </c>
      <c r="Y11099" t="s">
        <v>389</v>
      </c>
      <c r="Z11099" t="s">
        <v>32961</v>
      </c>
      <c r="AA11099" t="s">
        <v>32962</v>
      </c>
      <c r="AB11099" t="s">
        <v>10553</v>
      </c>
      <c r="AO11099" s="171"/>
      <c r="AP11099" s="171"/>
      <c r="AQ11099" s="171"/>
      <c r="AR11099" s="171"/>
    </row>
    <row r="11100" spans="24:44">
      <c r="X11100" t="s">
        <v>32963</v>
      </c>
      <c r="Y11100" t="s">
        <v>389</v>
      </c>
      <c r="Z11100" t="s">
        <v>32964</v>
      </c>
      <c r="AA11100" t="s">
        <v>22662</v>
      </c>
      <c r="AB11100" t="s">
        <v>5354</v>
      </c>
      <c r="AO11100" s="171"/>
      <c r="AP11100" s="171"/>
      <c r="AQ11100" s="171"/>
      <c r="AR11100" s="171"/>
    </row>
    <row r="11101" spans="24:44">
      <c r="X11101" t="s">
        <v>32965</v>
      </c>
      <c r="Y11101" t="s">
        <v>389</v>
      </c>
      <c r="Z11101" t="s">
        <v>26749</v>
      </c>
      <c r="AA11101" t="s">
        <v>32966</v>
      </c>
      <c r="AB11101" t="s">
        <v>10553</v>
      </c>
      <c r="AO11101" s="171"/>
      <c r="AP11101" s="171"/>
      <c r="AQ11101" s="171"/>
      <c r="AR11101" s="171"/>
    </row>
    <row r="11102" spans="24:44">
      <c r="X11102" t="s">
        <v>32967</v>
      </c>
      <c r="Y11102" t="s">
        <v>389</v>
      </c>
      <c r="Z11102" t="s">
        <v>32968</v>
      </c>
      <c r="AA11102" t="s">
        <v>22384</v>
      </c>
      <c r="AB11102" t="s">
        <v>10553</v>
      </c>
      <c r="AO11102" s="171"/>
      <c r="AP11102" s="171"/>
      <c r="AQ11102" s="171"/>
      <c r="AR11102" s="171"/>
    </row>
    <row r="11103" spans="24:44">
      <c r="X11103" t="s">
        <v>32969</v>
      </c>
      <c r="Y11103" t="s">
        <v>389</v>
      </c>
      <c r="Z11103" t="s">
        <v>32970</v>
      </c>
      <c r="AA11103" t="s">
        <v>22384</v>
      </c>
      <c r="AB11103" t="s">
        <v>10553</v>
      </c>
      <c r="AO11103" s="171"/>
      <c r="AP11103" s="171"/>
      <c r="AQ11103" s="171"/>
      <c r="AR11103" s="171"/>
    </row>
    <row r="11104" spans="24:44">
      <c r="X11104" t="s">
        <v>32971</v>
      </c>
      <c r="Y11104" t="s">
        <v>389</v>
      </c>
      <c r="Z11104" t="s">
        <v>32972</v>
      </c>
      <c r="AA11104" t="s">
        <v>22440</v>
      </c>
      <c r="AB11104" t="s">
        <v>125</v>
      </c>
      <c r="AO11104" s="171"/>
      <c r="AP11104" s="171"/>
      <c r="AQ11104" s="171"/>
      <c r="AR11104" s="171"/>
    </row>
    <row r="11105" spans="24:44">
      <c r="X11105" t="s">
        <v>32973</v>
      </c>
      <c r="Y11105" t="s">
        <v>389</v>
      </c>
      <c r="Z11105" t="s">
        <v>32974</v>
      </c>
      <c r="AA11105" t="s">
        <v>22662</v>
      </c>
      <c r="AB11105" t="s">
        <v>5354</v>
      </c>
      <c r="AO11105" s="171"/>
      <c r="AP11105" s="171"/>
      <c r="AQ11105" s="171"/>
      <c r="AR11105" s="171"/>
    </row>
    <row r="11106" spans="24:44">
      <c r="X11106" t="s">
        <v>32975</v>
      </c>
      <c r="Y11106" t="s">
        <v>389</v>
      </c>
      <c r="Z11106" t="s">
        <v>32976</v>
      </c>
      <c r="AA11106" t="s">
        <v>22408</v>
      </c>
      <c r="AB11106" t="s">
        <v>10553</v>
      </c>
      <c r="AO11106" s="171"/>
      <c r="AP11106" s="171"/>
      <c r="AQ11106" s="171"/>
      <c r="AR11106" s="171"/>
    </row>
    <row r="11107" spans="24:44">
      <c r="X11107" t="s">
        <v>32977</v>
      </c>
      <c r="Y11107" t="s">
        <v>389</v>
      </c>
      <c r="Z11107" t="s">
        <v>32978</v>
      </c>
      <c r="AA11107" t="s">
        <v>22384</v>
      </c>
      <c r="AB11107" t="s">
        <v>10553</v>
      </c>
      <c r="AO11107" s="171"/>
      <c r="AP11107" s="171"/>
      <c r="AQ11107" s="171"/>
      <c r="AR11107" s="171"/>
    </row>
    <row r="11108" spans="24:44">
      <c r="X11108" t="s">
        <v>32979</v>
      </c>
      <c r="Y11108" t="s">
        <v>389</v>
      </c>
      <c r="Z11108" t="s">
        <v>32980</v>
      </c>
      <c r="AA11108" t="s">
        <v>22468</v>
      </c>
      <c r="AB11108" t="s">
        <v>10553</v>
      </c>
      <c r="AO11108" s="171"/>
      <c r="AP11108" s="171"/>
      <c r="AQ11108" s="171"/>
      <c r="AR11108" s="171"/>
    </row>
    <row r="11109" spans="24:44">
      <c r="X11109" t="s">
        <v>32979</v>
      </c>
      <c r="Y11109" t="s">
        <v>389</v>
      </c>
      <c r="Z11109" t="s">
        <v>32980</v>
      </c>
      <c r="AA11109" t="s">
        <v>22468</v>
      </c>
      <c r="AB11109" t="s">
        <v>10553</v>
      </c>
      <c r="AO11109" s="171"/>
      <c r="AP11109" s="171"/>
      <c r="AQ11109" s="171"/>
      <c r="AR11109" s="171"/>
    </row>
    <row r="11110" spans="24:44">
      <c r="X11110" t="s">
        <v>32981</v>
      </c>
      <c r="Y11110" t="s">
        <v>389</v>
      </c>
      <c r="Z11110" t="s">
        <v>32982</v>
      </c>
      <c r="AA11110" t="s">
        <v>22440</v>
      </c>
      <c r="AB11110" t="s">
        <v>125</v>
      </c>
      <c r="AO11110" s="171"/>
      <c r="AP11110" s="171"/>
      <c r="AQ11110" s="171"/>
      <c r="AR11110" s="171"/>
    </row>
    <row r="11111" spans="24:44">
      <c r="X11111" t="s">
        <v>32983</v>
      </c>
      <c r="Y11111" t="s">
        <v>389</v>
      </c>
      <c r="Z11111" t="s">
        <v>32984</v>
      </c>
      <c r="AA11111" t="s">
        <v>22440</v>
      </c>
      <c r="AB11111" t="s">
        <v>125</v>
      </c>
      <c r="AO11111" s="171"/>
      <c r="AP11111" s="171"/>
      <c r="AQ11111" s="171"/>
      <c r="AR11111" s="171"/>
    </row>
    <row r="11112" spans="24:44">
      <c r="X11112" t="s">
        <v>32985</v>
      </c>
      <c r="Y11112" t="s">
        <v>389</v>
      </c>
      <c r="Z11112" t="s">
        <v>32986</v>
      </c>
      <c r="AA11112" t="s">
        <v>22416</v>
      </c>
      <c r="AB11112" t="s">
        <v>10553</v>
      </c>
      <c r="AO11112" s="171"/>
      <c r="AP11112" s="171"/>
      <c r="AQ11112" s="171"/>
      <c r="AR11112" s="171"/>
    </row>
    <row r="11113" spans="24:44">
      <c r="X11113" t="s">
        <v>32987</v>
      </c>
      <c r="Y11113" t="s">
        <v>389</v>
      </c>
      <c r="Z11113" t="s">
        <v>32988</v>
      </c>
      <c r="AA11113" t="s">
        <v>22416</v>
      </c>
      <c r="AB11113" t="s">
        <v>10553</v>
      </c>
      <c r="AO11113" s="171"/>
      <c r="AP11113" s="171"/>
      <c r="AQ11113" s="171"/>
      <c r="AR11113" s="171"/>
    </row>
    <row r="11114" spans="24:44">
      <c r="X11114" t="s">
        <v>32989</v>
      </c>
      <c r="Y11114" t="s">
        <v>389</v>
      </c>
      <c r="Z11114" t="s">
        <v>32990</v>
      </c>
      <c r="AA11114" t="s">
        <v>22413</v>
      </c>
      <c r="AB11114" t="s">
        <v>10553</v>
      </c>
      <c r="AO11114" s="171"/>
      <c r="AP11114" s="171"/>
      <c r="AQ11114" s="171"/>
      <c r="AR11114" s="171"/>
    </row>
    <row r="11115" spans="24:44">
      <c r="X11115" t="s">
        <v>32991</v>
      </c>
      <c r="Y11115" t="s">
        <v>389</v>
      </c>
      <c r="Z11115" t="s">
        <v>24247</v>
      </c>
      <c r="AA11115" t="s">
        <v>22393</v>
      </c>
      <c r="AB11115" t="s">
        <v>10553</v>
      </c>
      <c r="AO11115" s="171"/>
      <c r="AP11115" s="171"/>
      <c r="AQ11115" s="171"/>
      <c r="AR11115" s="171"/>
    </row>
    <row r="11116" spans="24:44">
      <c r="X11116" t="s">
        <v>32992</v>
      </c>
      <c r="Y11116" t="s">
        <v>389</v>
      </c>
      <c r="Z11116" t="s">
        <v>32993</v>
      </c>
      <c r="AA11116" t="s">
        <v>22384</v>
      </c>
      <c r="AB11116" t="s">
        <v>10553</v>
      </c>
      <c r="AO11116" s="171"/>
      <c r="AP11116" s="171"/>
      <c r="AQ11116" s="171"/>
      <c r="AR11116" s="171"/>
    </row>
    <row r="11117" spans="24:44">
      <c r="X11117" t="s">
        <v>32994</v>
      </c>
      <c r="Y11117" t="s">
        <v>389</v>
      </c>
      <c r="Z11117" t="s">
        <v>24249</v>
      </c>
      <c r="AA11117" t="s">
        <v>22393</v>
      </c>
      <c r="AB11117" t="s">
        <v>10553</v>
      </c>
      <c r="AO11117" s="171"/>
      <c r="AP11117" s="171"/>
      <c r="AQ11117" s="171"/>
      <c r="AR11117" s="171"/>
    </row>
    <row r="11118" spans="24:44">
      <c r="X11118" t="s">
        <v>32995</v>
      </c>
      <c r="Y11118" t="s">
        <v>389</v>
      </c>
      <c r="Z11118" t="s">
        <v>32996</v>
      </c>
      <c r="AA11118" t="s">
        <v>22468</v>
      </c>
      <c r="AB11118" t="s">
        <v>10553</v>
      </c>
      <c r="AO11118" s="171"/>
      <c r="AP11118" s="171"/>
      <c r="AQ11118" s="171"/>
      <c r="AR11118" s="171"/>
    </row>
    <row r="11119" spans="24:44">
      <c r="X11119" t="s">
        <v>32995</v>
      </c>
      <c r="Y11119" t="s">
        <v>389</v>
      </c>
      <c r="Z11119" t="s">
        <v>32996</v>
      </c>
      <c r="AA11119" t="s">
        <v>22468</v>
      </c>
      <c r="AB11119" t="s">
        <v>10553</v>
      </c>
      <c r="AO11119" s="171"/>
      <c r="AP11119" s="171"/>
      <c r="AQ11119" s="171"/>
      <c r="AR11119" s="171"/>
    </row>
    <row r="11120" spans="24:44">
      <c r="X11120" t="s">
        <v>32997</v>
      </c>
      <c r="Y11120" t="s">
        <v>389</v>
      </c>
      <c r="Z11120" t="s">
        <v>32998</v>
      </c>
      <c r="AA11120" t="s">
        <v>22390</v>
      </c>
      <c r="AB11120" t="s">
        <v>10553</v>
      </c>
      <c r="AO11120" s="171"/>
      <c r="AP11120" s="171"/>
      <c r="AQ11120" s="171"/>
      <c r="AR11120" s="171"/>
    </row>
    <row r="11121" spans="24:44">
      <c r="X11121" t="s">
        <v>32999</v>
      </c>
      <c r="Y11121" t="s">
        <v>389</v>
      </c>
      <c r="Z11121" t="s">
        <v>33000</v>
      </c>
      <c r="AA11121" t="s">
        <v>22390</v>
      </c>
      <c r="AB11121" t="s">
        <v>10553</v>
      </c>
      <c r="AO11121" s="171"/>
      <c r="AP11121" s="171"/>
      <c r="AQ11121" s="171"/>
      <c r="AR11121" s="171"/>
    </row>
    <row r="11122" spans="24:44">
      <c r="X11122" t="s">
        <v>33001</v>
      </c>
      <c r="Y11122" t="s">
        <v>389</v>
      </c>
      <c r="Z11122" t="s">
        <v>33002</v>
      </c>
      <c r="AA11122" t="s">
        <v>22384</v>
      </c>
      <c r="AB11122" t="s">
        <v>10553</v>
      </c>
      <c r="AO11122" s="171"/>
      <c r="AP11122" s="171"/>
      <c r="AQ11122" s="171"/>
      <c r="AR11122" s="171"/>
    </row>
    <row r="11123" spans="24:44">
      <c r="X11123" t="s">
        <v>33003</v>
      </c>
      <c r="Y11123" t="s">
        <v>389</v>
      </c>
      <c r="Z11123" t="s">
        <v>33004</v>
      </c>
      <c r="AA11123" t="s">
        <v>22384</v>
      </c>
      <c r="AB11123" t="s">
        <v>10553</v>
      </c>
      <c r="AO11123" s="171"/>
      <c r="AP11123" s="171"/>
      <c r="AQ11123" s="171"/>
      <c r="AR11123" s="171"/>
    </row>
    <row r="11124" spans="24:44">
      <c r="X11124" t="s">
        <v>33005</v>
      </c>
      <c r="Y11124" t="s">
        <v>389</v>
      </c>
      <c r="Z11124" t="s">
        <v>33006</v>
      </c>
      <c r="AA11124" t="s">
        <v>22384</v>
      </c>
      <c r="AB11124" t="s">
        <v>10553</v>
      </c>
      <c r="AO11124" s="171"/>
      <c r="AP11124" s="171"/>
      <c r="AQ11124" s="171"/>
      <c r="AR11124" s="171"/>
    </row>
    <row r="11125" spans="24:44">
      <c r="X11125" t="s">
        <v>33007</v>
      </c>
      <c r="Y11125" t="s">
        <v>389</v>
      </c>
      <c r="Z11125" t="s">
        <v>33008</v>
      </c>
      <c r="AA11125" t="s">
        <v>22384</v>
      </c>
      <c r="AB11125" t="s">
        <v>10553</v>
      </c>
      <c r="AO11125" s="171"/>
      <c r="AP11125" s="171"/>
      <c r="AQ11125" s="171"/>
      <c r="AR11125" s="171"/>
    </row>
    <row r="11126" spans="24:44">
      <c r="X11126" t="s">
        <v>33009</v>
      </c>
      <c r="Y11126" t="s">
        <v>389</v>
      </c>
      <c r="Z11126" t="s">
        <v>33010</v>
      </c>
      <c r="AA11126" t="s">
        <v>22384</v>
      </c>
      <c r="AB11126" t="s">
        <v>10553</v>
      </c>
      <c r="AO11126" s="171"/>
      <c r="AP11126" s="171"/>
      <c r="AQ11126" s="171"/>
      <c r="AR11126" s="171"/>
    </row>
    <row r="11127" spans="24:44">
      <c r="X11127" t="s">
        <v>33011</v>
      </c>
      <c r="Y11127" t="s">
        <v>389</v>
      </c>
      <c r="Z11127" t="s">
        <v>33012</v>
      </c>
      <c r="AA11127" t="s">
        <v>22384</v>
      </c>
      <c r="AB11127" t="s">
        <v>10553</v>
      </c>
      <c r="AO11127" s="171"/>
      <c r="AP11127" s="171"/>
      <c r="AQ11127" s="171"/>
      <c r="AR11127" s="171"/>
    </row>
    <row r="11128" spans="24:44">
      <c r="X11128" t="s">
        <v>33013</v>
      </c>
      <c r="Y11128" t="s">
        <v>389</v>
      </c>
      <c r="Z11128" t="s">
        <v>33014</v>
      </c>
      <c r="AA11128" t="s">
        <v>22384</v>
      </c>
      <c r="AB11128" t="s">
        <v>10553</v>
      </c>
      <c r="AO11128" s="171"/>
      <c r="AP11128" s="171"/>
      <c r="AQ11128" s="171"/>
      <c r="AR11128" s="171"/>
    </row>
    <row r="11129" spans="24:44">
      <c r="X11129" t="s">
        <v>33015</v>
      </c>
      <c r="Y11129" t="s">
        <v>389</v>
      </c>
      <c r="Z11129" t="s">
        <v>33016</v>
      </c>
      <c r="AA11129" t="s">
        <v>22416</v>
      </c>
      <c r="AB11129" t="s">
        <v>10553</v>
      </c>
      <c r="AO11129" s="171"/>
      <c r="AP11129" s="171"/>
      <c r="AQ11129" s="171"/>
      <c r="AR11129" s="171"/>
    </row>
    <row r="11130" spans="24:44">
      <c r="X11130" t="s">
        <v>33017</v>
      </c>
      <c r="Y11130" t="s">
        <v>389</v>
      </c>
      <c r="Z11130" t="s">
        <v>33018</v>
      </c>
      <c r="AA11130" t="s">
        <v>22393</v>
      </c>
      <c r="AB11130" t="s">
        <v>10553</v>
      </c>
      <c r="AO11130" s="171"/>
      <c r="AP11130" s="171"/>
      <c r="AQ11130" s="171"/>
      <c r="AR11130" s="171"/>
    </row>
    <row r="11131" spans="24:44">
      <c r="X11131" t="s">
        <v>33019</v>
      </c>
      <c r="Y11131" t="s">
        <v>389</v>
      </c>
      <c r="Z11131" t="s">
        <v>33020</v>
      </c>
      <c r="AA11131" t="s">
        <v>22393</v>
      </c>
      <c r="AB11131" t="s">
        <v>10553</v>
      </c>
      <c r="AO11131" s="171"/>
      <c r="AP11131" s="171"/>
      <c r="AQ11131" s="171"/>
      <c r="AR11131" s="171"/>
    </row>
    <row r="11132" spans="24:44">
      <c r="X11132" t="s">
        <v>33021</v>
      </c>
      <c r="Y11132" t="s">
        <v>389</v>
      </c>
      <c r="Z11132" t="s">
        <v>33022</v>
      </c>
      <c r="AA11132" t="s">
        <v>22384</v>
      </c>
      <c r="AB11132" t="s">
        <v>10553</v>
      </c>
      <c r="AO11132" s="171"/>
      <c r="AP11132" s="171"/>
      <c r="AQ11132" s="171"/>
      <c r="AR11132" s="171"/>
    </row>
    <row r="11133" spans="24:44">
      <c r="X11133" t="s">
        <v>33023</v>
      </c>
      <c r="Y11133" t="s">
        <v>389</v>
      </c>
      <c r="Z11133" t="s">
        <v>33024</v>
      </c>
      <c r="AA11133" t="s">
        <v>22384</v>
      </c>
      <c r="AB11133" t="s">
        <v>10553</v>
      </c>
      <c r="AO11133" s="171"/>
      <c r="AP11133" s="171"/>
      <c r="AQ11133" s="171"/>
      <c r="AR11133" s="171"/>
    </row>
    <row r="11134" spans="24:44">
      <c r="X11134" t="s">
        <v>33025</v>
      </c>
      <c r="Y11134" t="s">
        <v>389</v>
      </c>
      <c r="Z11134" t="s">
        <v>33026</v>
      </c>
      <c r="AA11134" t="s">
        <v>22384</v>
      </c>
      <c r="AB11134" t="s">
        <v>10553</v>
      </c>
      <c r="AO11134" s="171"/>
      <c r="AP11134" s="171"/>
      <c r="AQ11134" s="171"/>
      <c r="AR11134" s="171"/>
    </row>
    <row r="11135" spans="24:44">
      <c r="X11135" t="s">
        <v>33027</v>
      </c>
      <c r="Y11135" t="s">
        <v>389</v>
      </c>
      <c r="Z11135" t="s">
        <v>33028</v>
      </c>
      <c r="AA11135" t="s">
        <v>22384</v>
      </c>
      <c r="AB11135" t="s">
        <v>10553</v>
      </c>
      <c r="AO11135" s="171"/>
      <c r="AP11135" s="171"/>
      <c r="AQ11135" s="171"/>
      <c r="AR11135" s="171"/>
    </row>
    <row r="11136" spans="24:44">
      <c r="X11136" t="s">
        <v>33029</v>
      </c>
      <c r="Y11136" t="s">
        <v>389</v>
      </c>
      <c r="Z11136" t="s">
        <v>33030</v>
      </c>
      <c r="AA11136" t="s">
        <v>22384</v>
      </c>
      <c r="AB11136" t="s">
        <v>10553</v>
      </c>
      <c r="AO11136" s="171"/>
      <c r="AP11136" s="171"/>
      <c r="AQ11136" s="171"/>
      <c r="AR11136" s="171"/>
    </row>
    <row r="11137" spans="24:44">
      <c r="X11137" t="s">
        <v>33031</v>
      </c>
      <c r="Y11137" t="s">
        <v>386</v>
      </c>
      <c r="Z11137" t="s">
        <v>33032</v>
      </c>
      <c r="AA11137" t="s">
        <v>22384</v>
      </c>
      <c r="AB11137" t="s">
        <v>10553</v>
      </c>
      <c r="AO11137" s="171"/>
      <c r="AP11137" s="171"/>
      <c r="AQ11137" s="171"/>
      <c r="AR11137" s="171"/>
    </row>
    <row r="11138" spans="24:44">
      <c r="X11138" t="s">
        <v>33033</v>
      </c>
      <c r="Y11138" t="s">
        <v>389</v>
      </c>
      <c r="Z11138" t="s">
        <v>33034</v>
      </c>
      <c r="AA11138" t="s">
        <v>22384</v>
      </c>
      <c r="AB11138" t="s">
        <v>10553</v>
      </c>
      <c r="AO11138" s="171"/>
      <c r="AP11138" s="171"/>
      <c r="AQ11138" s="171"/>
      <c r="AR11138" s="171"/>
    </row>
    <row r="11139" spans="24:44">
      <c r="X11139" t="s">
        <v>33035</v>
      </c>
      <c r="Y11139" t="s">
        <v>389</v>
      </c>
      <c r="Z11139" t="s">
        <v>33036</v>
      </c>
      <c r="AA11139" t="s">
        <v>22384</v>
      </c>
      <c r="AB11139" t="s">
        <v>10553</v>
      </c>
      <c r="AO11139" s="171"/>
      <c r="AP11139" s="171"/>
      <c r="AQ11139" s="171"/>
      <c r="AR11139" s="171"/>
    </row>
    <row r="11140" spans="24:44">
      <c r="X11140" t="s">
        <v>33037</v>
      </c>
      <c r="Y11140" t="s">
        <v>386</v>
      </c>
      <c r="Z11140" t="s">
        <v>33038</v>
      </c>
      <c r="AA11140" t="s">
        <v>22384</v>
      </c>
      <c r="AB11140" t="s">
        <v>10553</v>
      </c>
      <c r="AO11140" s="171"/>
      <c r="AP11140" s="171"/>
      <c r="AQ11140" s="171"/>
      <c r="AR11140" s="171"/>
    </row>
    <row r="11141" spans="24:44">
      <c r="X11141" t="s">
        <v>33039</v>
      </c>
      <c r="Y11141" t="s">
        <v>386</v>
      </c>
      <c r="Z11141" t="s">
        <v>33040</v>
      </c>
      <c r="AA11141" t="s">
        <v>33041</v>
      </c>
      <c r="AB11141" t="s">
        <v>10553</v>
      </c>
      <c r="AO11141" s="171"/>
      <c r="AP11141" s="171"/>
      <c r="AQ11141" s="171"/>
      <c r="AR11141" s="171"/>
    </row>
    <row r="11142" spans="24:44">
      <c r="X11142" t="s">
        <v>33042</v>
      </c>
      <c r="Y11142" t="s">
        <v>389</v>
      </c>
      <c r="Z11142" t="s">
        <v>33043</v>
      </c>
      <c r="AA11142" t="s">
        <v>22416</v>
      </c>
      <c r="AB11142" t="s">
        <v>10553</v>
      </c>
      <c r="AO11142" s="171"/>
      <c r="AP11142" s="171"/>
      <c r="AQ11142" s="171"/>
      <c r="AR11142" s="171"/>
    </row>
    <row r="11143" spans="24:44">
      <c r="X11143" t="s">
        <v>33044</v>
      </c>
      <c r="Y11143" t="s">
        <v>389</v>
      </c>
      <c r="Z11143" t="s">
        <v>33045</v>
      </c>
      <c r="AA11143" t="s">
        <v>23433</v>
      </c>
      <c r="AB11143" t="s">
        <v>125</v>
      </c>
      <c r="AO11143" s="171"/>
      <c r="AP11143" s="171"/>
      <c r="AQ11143" s="171"/>
      <c r="AR11143" s="171"/>
    </row>
    <row r="11144" spans="24:44">
      <c r="X11144" t="s">
        <v>33046</v>
      </c>
      <c r="Y11144" t="s">
        <v>389</v>
      </c>
      <c r="Z11144" t="s">
        <v>33047</v>
      </c>
      <c r="AA11144" t="s">
        <v>22440</v>
      </c>
      <c r="AB11144" t="s">
        <v>125</v>
      </c>
      <c r="AO11144" s="171"/>
      <c r="AP11144" s="171"/>
      <c r="AQ11144" s="171"/>
      <c r="AR11144" s="171"/>
    </row>
    <row r="11145" spans="24:44">
      <c r="X11145" t="s">
        <v>33048</v>
      </c>
      <c r="Y11145" t="s">
        <v>389</v>
      </c>
      <c r="Z11145" t="s">
        <v>33049</v>
      </c>
      <c r="AA11145" t="s">
        <v>33050</v>
      </c>
      <c r="AB11145" t="s">
        <v>10553</v>
      </c>
      <c r="AO11145" s="171"/>
      <c r="AP11145" s="171"/>
      <c r="AQ11145" s="171"/>
      <c r="AR11145" s="171"/>
    </row>
    <row r="11146" spans="24:44">
      <c r="X11146" t="s">
        <v>33051</v>
      </c>
      <c r="Y11146" t="s">
        <v>386</v>
      </c>
      <c r="Z11146" t="s">
        <v>33052</v>
      </c>
      <c r="AA11146" t="s">
        <v>26532</v>
      </c>
      <c r="AB11146" t="s">
        <v>5354</v>
      </c>
      <c r="AO11146" s="171"/>
      <c r="AP11146" s="171"/>
      <c r="AQ11146" s="171"/>
      <c r="AR11146" s="171"/>
    </row>
    <row r="11147" spans="24:44">
      <c r="X11147" t="s">
        <v>33053</v>
      </c>
      <c r="Y11147" t="s">
        <v>389</v>
      </c>
      <c r="Z11147" t="s">
        <v>33054</v>
      </c>
      <c r="AA11147" t="s">
        <v>22384</v>
      </c>
      <c r="AB11147" t="s">
        <v>10553</v>
      </c>
      <c r="AO11147" s="171"/>
      <c r="AP11147" s="171"/>
      <c r="AQ11147" s="171"/>
      <c r="AR11147" s="171"/>
    </row>
    <row r="11148" spans="24:44">
      <c r="X11148" t="s">
        <v>33055</v>
      </c>
      <c r="Y11148" t="s">
        <v>389</v>
      </c>
      <c r="Z11148" t="s">
        <v>33056</v>
      </c>
      <c r="AA11148" t="s">
        <v>26532</v>
      </c>
      <c r="AB11148" t="s">
        <v>5354</v>
      </c>
      <c r="AO11148" s="171"/>
      <c r="AP11148" s="171"/>
      <c r="AQ11148" s="171"/>
      <c r="AR11148" s="171"/>
    </row>
    <row r="11149" spans="24:44">
      <c r="X11149" t="s">
        <v>33057</v>
      </c>
      <c r="Y11149" t="s">
        <v>389</v>
      </c>
      <c r="Z11149" t="s">
        <v>33058</v>
      </c>
      <c r="AA11149" t="s">
        <v>26532</v>
      </c>
      <c r="AB11149" t="s">
        <v>5354</v>
      </c>
      <c r="AO11149" s="171"/>
      <c r="AP11149" s="171"/>
      <c r="AQ11149" s="171"/>
      <c r="AR11149" s="171"/>
    </row>
    <row r="11150" spans="24:44">
      <c r="X11150" t="s">
        <v>33059</v>
      </c>
      <c r="Y11150" t="s">
        <v>389</v>
      </c>
      <c r="Z11150" t="s">
        <v>33060</v>
      </c>
      <c r="AA11150" t="s">
        <v>26532</v>
      </c>
      <c r="AB11150" t="s">
        <v>5354</v>
      </c>
      <c r="AO11150" s="171"/>
      <c r="AP11150" s="171"/>
      <c r="AQ11150" s="171"/>
      <c r="AR11150" s="171"/>
    </row>
    <row r="11151" spans="24:44">
      <c r="X11151" t="s">
        <v>33061</v>
      </c>
      <c r="Y11151" t="s">
        <v>389</v>
      </c>
      <c r="Z11151" t="s">
        <v>33062</v>
      </c>
      <c r="AA11151" t="s">
        <v>22440</v>
      </c>
      <c r="AB11151" t="s">
        <v>125</v>
      </c>
      <c r="AO11151" s="171"/>
      <c r="AP11151" s="171"/>
      <c r="AQ11151" s="171"/>
      <c r="AR11151" s="171"/>
    </row>
    <row r="11152" spans="24:44">
      <c r="X11152" t="s">
        <v>33063</v>
      </c>
      <c r="Y11152" t="s">
        <v>389</v>
      </c>
      <c r="Z11152" t="s">
        <v>33064</v>
      </c>
      <c r="AA11152" t="s">
        <v>33065</v>
      </c>
      <c r="AB11152" t="s">
        <v>10553</v>
      </c>
      <c r="AO11152" s="171"/>
      <c r="AP11152" s="171"/>
      <c r="AQ11152" s="171"/>
      <c r="AR11152" s="171"/>
    </row>
    <row r="11153" spans="24:44">
      <c r="X11153" t="s">
        <v>33066</v>
      </c>
      <c r="Y11153" t="s">
        <v>389</v>
      </c>
      <c r="Z11153" t="s">
        <v>33067</v>
      </c>
      <c r="AA11153" t="s">
        <v>22384</v>
      </c>
      <c r="AB11153" t="s">
        <v>10553</v>
      </c>
      <c r="AO11153" s="171"/>
      <c r="AP11153" s="171"/>
      <c r="AQ11153" s="171"/>
      <c r="AR11153" s="171"/>
    </row>
    <row r="11154" spans="24:44">
      <c r="X11154" t="s">
        <v>33068</v>
      </c>
      <c r="Y11154" t="s">
        <v>389</v>
      </c>
      <c r="Z11154" t="s">
        <v>22695</v>
      </c>
      <c r="AA11154" t="s">
        <v>33069</v>
      </c>
      <c r="AB11154" t="s">
        <v>10553</v>
      </c>
      <c r="AO11154" s="171"/>
      <c r="AP11154" s="171"/>
      <c r="AQ11154" s="171"/>
      <c r="AR11154" s="171"/>
    </row>
    <row r="11155" spans="24:44">
      <c r="X11155" t="s">
        <v>4840</v>
      </c>
      <c r="Y11155" t="s">
        <v>386</v>
      </c>
      <c r="Z11155" t="s">
        <v>33070</v>
      </c>
      <c r="AA11155" t="s">
        <v>22384</v>
      </c>
      <c r="AB11155" t="s">
        <v>10553</v>
      </c>
      <c r="AO11155" s="171"/>
      <c r="AP11155" s="171"/>
      <c r="AQ11155" s="171"/>
      <c r="AR11155" s="171"/>
    </row>
    <row r="11156" spans="24:44">
      <c r="X11156" t="s">
        <v>33071</v>
      </c>
      <c r="Y11156" t="s">
        <v>389</v>
      </c>
      <c r="Z11156" t="s">
        <v>33072</v>
      </c>
      <c r="AA11156" t="s">
        <v>22384</v>
      </c>
      <c r="AB11156" t="s">
        <v>10553</v>
      </c>
      <c r="AO11156" s="171"/>
      <c r="AP11156" s="171"/>
      <c r="AQ11156" s="171"/>
      <c r="AR11156" s="171"/>
    </row>
    <row r="11157" spans="24:44">
      <c r="X11157" t="s">
        <v>33073</v>
      </c>
      <c r="Y11157" t="s">
        <v>389</v>
      </c>
      <c r="Z11157" t="s">
        <v>33074</v>
      </c>
      <c r="AA11157" t="s">
        <v>22384</v>
      </c>
      <c r="AB11157" t="s">
        <v>10553</v>
      </c>
      <c r="AO11157" s="171"/>
      <c r="AP11157" s="171"/>
      <c r="AQ11157" s="171"/>
      <c r="AR11157" s="171"/>
    </row>
    <row r="11158" spans="24:44">
      <c r="X11158" t="s">
        <v>33075</v>
      </c>
      <c r="Y11158" t="s">
        <v>389</v>
      </c>
      <c r="Z11158" t="s">
        <v>33076</v>
      </c>
      <c r="AA11158" t="s">
        <v>22384</v>
      </c>
      <c r="AB11158" t="s">
        <v>10553</v>
      </c>
      <c r="AO11158" s="171"/>
      <c r="AP11158" s="171"/>
      <c r="AQ11158" s="171"/>
      <c r="AR11158" s="171"/>
    </row>
    <row r="11159" spans="24:44">
      <c r="X11159" t="s">
        <v>33077</v>
      </c>
      <c r="Y11159" t="s">
        <v>389</v>
      </c>
      <c r="Z11159" t="s">
        <v>33078</v>
      </c>
      <c r="AA11159" t="s">
        <v>22384</v>
      </c>
      <c r="AB11159" t="s">
        <v>10553</v>
      </c>
      <c r="AO11159" s="171"/>
      <c r="AP11159" s="171"/>
      <c r="AQ11159" s="171"/>
      <c r="AR11159" s="171"/>
    </row>
    <row r="11160" spans="24:44">
      <c r="X11160" t="s">
        <v>33079</v>
      </c>
      <c r="Y11160" t="s">
        <v>389</v>
      </c>
      <c r="Z11160" t="s">
        <v>33080</v>
      </c>
      <c r="AA11160" t="s">
        <v>22384</v>
      </c>
      <c r="AB11160" t="s">
        <v>10553</v>
      </c>
      <c r="AO11160" s="171"/>
      <c r="AP11160" s="171"/>
      <c r="AQ11160" s="171"/>
      <c r="AR11160" s="171"/>
    </row>
    <row r="11161" spans="24:44">
      <c r="X11161" t="s">
        <v>33081</v>
      </c>
      <c r="Y11161" t="s">
        <v>389</v>
      </c>
      <c r="Z11161" t="s">
        <v>33082</v>
      </c>
      <c r="AA11161" t="s">
        <v>22384</v>
      </c>
      <c r="AB11161" t="s">
        <v>10553</v>
      </c>
      <c r="AO11161" s="171"/>
      <c r="AP11161" s="171"/>
      <c r="AQ11161" s="171"/>
      <c r="AR11161" s="171"/>
    </row>
    <row r="11162" spans="24:44">
      <c r="X11162" t="s">
        <v>33083</v>
      </c>
      <c r="Y11162" t="s">
        <v>389</v>
      </c>
      <c r="Z11162" t="s">
        <v>33084</v>
      </c>
      <c r="AA11162" t="s">
        <v>22384</v>
      </c>
      <c r="AB11162" t="s">
        <v>10553</v>
      </c>
      <c r="AO11162" s="171"/>
      <c r="AP11162" s="171"/>
      <c r="AQ11162" s="171"/>
      <c r="AR11162" s="171"/>
    </row>
    <row r="11163" spans="24:44">
      <c r="X11163" t="s">
        <v>33085</v>
      </c>
      <c r="Y11163" t="s">
        <v>389</v>
      </c>
      <c r="Z11163" t="s">
        <v>33086</v>
      </c>
      <c r="AA11163" t="s">
        <v>25290</v>
      </c>
      <c r="AB11163" t="s">
        <v>10553</v>
      </c>
      <c r="AO11163" s="171"/>
      <c r="AP11163" s="171"/>
      <c r="AQ11163" s="171"/>
      <c r="AR11163" s="171"/>
    </row>
    <row r="11164" spans="24:44">
      <c r="X11164" t="s">
        <v>33085</v>
      </c>
      <c r="Y11164" t="s">
        <v>389</v>
      </c>
      <c r="Z11164" t="s">
        <v>33086</v>
      </c>
      <c r="AA11164" t="s">
        <v>25290</v>
      </c>
      <c r="AB11164" t="s">
        <v>10553</v>
      </c>
      <c r="AO11164" s="171"/>
      <c r="AP11164" s="171"/>
      <c r="AQ11164" s="171"/>
      <c r="AR11164" s="171"/>
    </row>
    <row r="11165" spans="24:44">
      <c r="X11165" t="s">
        <v>33087</v>
      </c>
      <c r="Y11165" t="s">
        <v>389</v>
      </c>
      <c r="Z11165" t="s">
        <v>33088</v>
      </c>
      <c r="AA11165" t="s">
        <v>22887</v>
      </c>
      <c r="AB11165" t="s">
        <v>10553</v>
      </c>
      <c r="AO11165" s="171"/>
      <c r="AP11165" s="171"/>
      <c r="AQ11165" s="171"/>
      <c r="AR11165" s="171"/>
    </row>
    <row r="11166" spans="24:44">
      <c r="X11166" t="s">
        <v>33089</v>
      </c>
      <c r="Y11166" t="s">
        <v>389</v>
      </c>
      <c r="Z11166" t="s">
        <v>33090</v>
      </c>
      <c r="AA11166" t="s">
        <v>22416</v>
      </c>
      <c r="AB11166" t="s">
        <v>10553</v>
      </c>
      <c r="AO11166" s="171"/>
      <c r="AP11166" s="171"/>
      <c r="AQ11166" s="171"/>
      <c r="AR11166" s="171"/>
    </row>
    <row r="11167" spans="24:44">
      <c r="X11167" t="s">
        <v>33091</v>
      </c>
      <c r="Y11167" t="s">
        <v>389</v>
      </c>
      <c r="Z11167" t="s">
        <v>33092</v>
      </c>
      <c r="AA11167" t="s">
        <v>22384</v>
      </c>
      <c r="AB11167" t="s">
        <v>10553</v>
      </c>
      <c r="AO11167" s="171"/>
      <c r="AP11167" s="171"/>
      <c r="AQ11167" s="171"/>
      <c r="AR11167" s="171"/>
    </row>
    <row r="11168" spans="24:44">
      <c r="X11168" t="s">
        <v>33093</v>
      </c>
      <c r="Y11168" t="s">
        <v>389</v>
      </c>
      <c r="Z11168" t="s">
        <v>33094</v>
      </c>
      <c r="AA11168" t="s">
        <v>22384</v>
      </c>
      <c r="AB11168" t="s">
        <v>10553</v>
      </c>
      <c r="AO11168" s="171"/>
      <c r="AP11168" s="171"/>
      <c r="AQ11168" s="171"/>
      <c r="AR11168" s="171"/>
    </row>
    <row r="11169" spans="24:44">
      <c r="X11169" t="s">
        <v>33095</v>
      </c>
      <c r="Y11169" t="s">
        <v>389</v>
      </c>
      <c r="Z11169" t="s">
        <v>33096</v>
      </c>
      <c r="AA11169" t="s">
        <v>1040</v>
      </c>
      <c r="AB11169" t="s">
        <v>10553</v>
      </c>
      <c r="AO11169" s="171"/>
      <c r="AP11169" s="171"/>
      <c r="AQ11169" s="171"/>
      <c r="AR11169" s="171"/>
    </row>
    <row r="11170" spans="24:44">
      <c r="X11170" t="s">
        <v>33097</v>
      </c>
      <c r="Y11170" t="s">
        <v>389</v>
      </c>
      <c r="Z11170" t="s">
        <v>33098</v>
      </c>
      <c r="AA11170" t="s">
        <v>33099</v>
      </c>
      <c r="AB11170" t="s">
        <v>10553</v>
      </c>
      <c r="AO11170" s="171"/>
      <c r="AP11170" s="171"/>
      <c r="AQ11170" s="171"/>
      <c r="AR11170" s="171"/>
    </row>
    <row r="11171" spans="24:44">
      <c r="X11171" t="s">
        <v>33100</v>
      </c>
      <c r="Y11171" t="s">
        <v>389</v>
      </c>
      <c r="Z11171" t="s">
        <v>25946</v>
      </c>
      <c r="AA11171" t="s">
        <v>22413</v>
      </c>
      <c r="AB11171" t="s">
        <v>10553</v>
      </c>
      <c r="AO11171" s="171"/>
      <c r="AP11171" s="171"/>
      <c r="AQ11171" s="171"/>
      <c r="AR11171" s="171"/>
    </row>
    <row r="11172" spans="24:44">
      <c r="X11172" t="s">
        <v>33101</v>
      </c>
      <c r="Y11172" t="s">
        <v>389</v>
      </c>
      <c r="Z11172" t="s">
        <v>33102</v>
      </c>
      <c r="AA11172" t="s">
        <v>22384</v>
      </c>
      <c r="AB11172" t="s">
        <v>10553</v>
      </c>
      <c r="AO11172" s="171"/>
      <c r="AP11172" s="171"/>
      <c r="AQ11172" s="171"/>
      <c r="AR11172" s="171"/>
    </row>
    <row r="11173" spans="24:44">
      <c r="X11173" t="s">
        <v>33103</v>
      </c>
      <c r="Y11173" t="s">
        <v>389</v>
      </c>
      <c r="Z11173" t="s">
        <v>33104</v>
      </c>
      <c r="AA11173" t="s">
        <v>22384</v>
      </c>
      <c r="AB11173" t="s">
        <v>10553</v>
      </c>
      <c r="AO11173" s="171"/>
      <c r="AP11173" s="171"/>
      <c r="AQ11173" s="171"/>
      <c r="AR11173" s="171"/>
    </row>
    <row r="11174" spans="24:44">
      <c r="X11174" t="s">
        <v>33105</v>
      </c>
      <c r="Y11174" t="s">
        <v>389</v>
      </c>
      <c r="Z11174" t="s">
        <v>33106</v>
      </c>
      <c r="AA11174" t="s">
        <v>22384</v>
      </c>
      <c r="AB11174" t="s">
        <v>10553</v>
      </c>
      <c r="AO11174" s="171"/>
      <c r="AP11174" s="171"/>
      <c r="AQ11174" s="171"/>
      <c r="AR11174" s="171"/>
    </row>
    <row r="11175" spans="24:44">
      <c r="X11175" t="s">
        <v>33107</v>
      </c>
      <c r="Y11175" t="s">
        <v>389</v>
      </c>
      <c r="Z11175" t="s">
        <v>33108</v>
      </c>
      <c r="AA11175" t="s">
        <v>33109</v>
      </c>
      <c r="AB11175" t="s">
        <v>10553</v>
      </c>
      <c r="AO11175" s="171"/>
      <c r="AP11175" s="171"/>
      <c r="AQ11175" s="171"/>
      <c r="AR11175" s="171"/>
    </row>
    <row r="11176" spans="24:44">
      <c r="X11176" t="s">
        <v>33110</v>
      </c>
      <c r="Y11176" t="s">
        <v>389</v>
      </c>
      <c r="Z11176" t="s">
        <v>22695</v>
      </c>
      <c r="AA11176" t="s">
        <v>33109</v>
      </c>
      <c r="AB11176" t="s">
        <v>10553</v>
      </c>
      <c r="AO11176" s="171"/>
      <c r="AP11176" s="171"/>
      <c r="AQ11176" s="171"/>
      <c r="AR11176" s="171"/>
    </row>
    <row r="11177" spans="24:44">
      <c r="X11177" t="s">
        <v>33111</v>
      </c>
      <c r="Y11177" t="s">
        <v>389</v>
      </c>
      <c r="Z11177" t="s">
        <v>33112</v>
      </c>
      <c r="AA11177" t="s">
        <v>22468</v>
      </c>
      <c r="AB11177" t="s">
        <v>10553</v>
      </c>
      <c r="AO11177" s="171"/>
      <c r="AP11177" s="171"/>
      <c r="AQ11177" s="171"/>
      <c r="AR11177" s="171"/>
    </row>
    <row r="11178" spans="24:44">
      <c r="X11178" t="s">
        <v>33113</v>
      </c>
      <c r="Y11178" t="s">
        <v>389</v>
      </c>
      <c r="Z11178" t="s">
        <v>33114</v>
      </c>
      <c r="AA11178" t="s">
        <v>33109</v>
      </c>
      <c r="AB11178" t="s">
        <v>10553</v>
      </c>
      <c r="AO11178" s="171"/>
      <c r="AP11178" s="171"/>
      <c r="AQ11178" s="171"/>
      <c r="AR11178" s="171"/>
    </row>
    <row r="11179" spans="24:44">
      <c r="X11179" t="s">
        <v>33115</v>
      </c>
      <c r="Y11179" t="s">
        <v>389</v>
      </c>
      <c r="Z11179" t="s">
        <v>33116</v>
      </c>
      <c r="AA11179" t="s">
        <v>22416</v>
      </c>
      <c r="AB11179" t="s">
        <v>10553</v>
      </c>
      <c r="AO11179" s="171"/>
      <c r="AP11179" s="171"/>
      <c r="AQ11179" s="171"/>
      <c r="AR11179" s="171"/>
    </row>
    <row r="11180" spans="24:44">
      <c r="X11180" t="s">
        <v>33117</v>
      </c>
      <c r="Y11180" t="s">
        <v>389</v>
      </c>
      <c r="Z11180" t="s">
        <v>25384</v>
      </c>
      <c r="AA11180" t="s">
        <v>22416</v>
      </c>
      <c r="AB11180" t="s">
        <v>10553</v>
      </c>
      <c r="AO11180" s="171"/>
      <c r="AP11180" s="171"/>
      <c r="AQ11180" s="171"/>
      <c r="AR11180" s="171"/>
    </row>
    <row r="11181" spans="24:44">
      <c r="X11181" t="s">
        <v>33118</v>
      </c>
      <c r="Y11181" t="s">
        <v>389</v>
      </c>
      <c r="Z11181" t="s">
        <v>33119</v>
      </c>
      <c r="AA11181" t="s">
        <v>33120</v>
      </c>
      <c r="AB11181" t="s">
        <v>10553</v>
      </c>
      <c r="AO11181" s="171"/>
      <c r="AP11181" s="171"/>
      <c r="AQ11181" s="171"/>
      <c r="AR11181" s="171"/>
    </row>
    <row r="11182" spans="24:44">
      <c r="X11182" t="s">
        <v>33121</v>
      </c>
      <c r="Y11182" t="s">
        <v>389</v>
      </c>
      <c r="Z11182" t="s">
        <v>33122</v>
      </c>
      <c r="AA11182" t="s">
        <v>33123</v>
      </c>
      <c r="AB11182" t="s">
        <v>10553</v>
      </c>
      <c r="AO11182" s="171"/>
      <c r="AP11182" s="171"/>
      <c r="AQ11182" s="171"/>
      <c r="AR11182" s="171"/>
    </row>
    <row r="11183" spans="24:44">
      <c r="X11183" t="s">
        <v>33124</v>
      </c>
      <c r="Y11183" t="s">
        <v>389</v>
      </c>
      <c r="Z11183" t="s">
        <v>33125</v>
      </c>
      <c r="AA11183" t="s">
        <v>25527</v>
      </c>
      <c r="AB11183" t="s">
        <v>10553</v>
      </c>
      <c r="AO11183" s="171"/>
      <c r="AP11183" s="171"/>
      <c r="AQ11183" s="171"/>
      <c r="AR11183" s="171"/>
    </row>
    <row r="11184" spans="24:44">
      <c r="X11184" t="s">
        <v>33126</v>
      </c>
      <c r="Y11184" t="s">
        <v>389</v>
      </c>
      <c r="Z11184" t="s">
        <v>29601</v>
      </c>
      <c r="AA11184" t="s">
        <v>22662</v>
      </c>
      <c r="AB11184" t="s">
        <v>5354</v>
      </c>
      <c r="AO11184" s="171"/>
      <c r="AP11184" s="171"/>
      <c r="AQ11184" s="171"/>
      <c r="AR11184" s="171"/>
    </row>
    <row r="11185" spans="24:44">
      <c r="X11185" t="s">
        <v>33127</v>
      </c>
      <c r="Y11185" t="s">
        <v>389</v>
      </c>
      <c r="Z11185" t="s">
        <v>33128</v>
      </c>
      <c r="AA11185" t="s">
        <v>22662</v>
      </c>
      <c r="AB11185" t="s">
        <v>5354</v>
      </c>
      <c r="AO11185" s="171"/>
      <c r="AP11185" s="171"/>
      <c r="AQ11185" s="171"/>
      <c r="AR11185" s="171"/>
    </row>
    <row r="11186" spans="24:44">
      <c r="X11186" t="s">
        <v>33129</v>
      </c>
      <c r="Y11186" t="s">
        <v>389</v>
      </c>
      <c r="Z11186" t="s">
        <v>26228</v>
      </c>
      <c r="AA11186" t="s">
        <v>22662</v>
      </c>
      <c r="AB11186" t="s">
        <v>5354</v>
      </c>
      <c r="AO11186" s="171"/>
      <c r="AP11186" s="171"/>
      <c r="AQ11186" s="171"/>
      <c r="AR11186" s="171"/>
    </row>
    <row r="11187" spans="24:44">
      <c r="X11187" t="s">
        <v>33130</v>
      </c>
      <c r="Y11187" t="s">
        <v>389</v>
      </c>
      <c r="Z11187" t="s">
        <v>26415</v>
      </c>
      <c r="AA11187" t="s">
        <v>22662</v>
      </c>
      <c r="AB11187" t="s">
        <v>5354</v>
      </c>
      <c r="AO11187" s="171"/>
      <c r="AP11187" s="171"/>
      <c r="AQ11187" s="171"/>
      <c r="AR11187" s="171"/>
    </row>
    <row r="11188" spans="24:44">
      <c r="X11188" t="s">
        <v>33131</v>
      </c>
      <c r="Y11188" t="s">
        <v>389</v>
      </c>
      <c r="Z11188" t="s">
        <v>33132</v>
      </c>
      <c r="AA11188" t="s">
        <v>33065</v>
      </c>
      <c r="AB11188" t="s">
        <v>10553</v>
      </c>
      <c r="AO11188" s="171"/>
      <c r="AP11188" s="171"/>
      <c r="AQ11188" s="171"/>
      <c r="AR11188" s="171"/>
    </row>
    <row r="11189" spans="24:44">
      <c r="X11189" t="s">
        <v>33133</v>
      </c>
      <c r="Y11189" t="s">
        <v>389</v>
      </c>
      <c r="Z11189" t="s">
        <v>33134</v>
      </c>
      <c r="AA11189" t="s">
        <v>22384</v>
      </c>
      <c r="AB11189" t="s">
        <v>10553</v>
      </c>
      <c r="AO11189" s="171"/>
      <c r="AP11189" s="171"/>
      <c r="AQ11189" s="171"/>
      <c r="AR11189" s="171"/>
    </row>
    <row r="11190" spans="24:44">
      <c r="X11190" t="s">
        <v>33135</v>
      </c>
      <c r="Y11190" t="s">
        <v>389</v>
      </c>
      <c r="Z11190" t="s">
        <v>33136</v>
      </c>
      <c r="AA11190" t="s">
        <v>22384</v>
      </c>
      <c r="AB11190" t="s">
        <v>10553</v>
      </c>
      <c r="AO11190" s="171"/>
      <c r="AP11190" s="171"/>
      <c r="AQ11190" s="171"/>
      <c r="AR11190" s="171"/>
    </row>
    <row r="11191" spans="24:44">
      <c r="X11191" t="s">
        <v>33137</v>
      </c>
      <c r="Y11191" t="s">
        <v>389</v>
      </c>
      <c r="Z11191" t="s">
        <v>33138</v>
      </c>
      <c r="AA11191" t="s">
        <v>22384</v>
      </c>
      <c r="AB11191" t="s">
        <v>10553</v>
      </c>
      <c r="AO11191" s="171"/>
      <c r="AP11191" s="171"/>
      <c r="AQ11191" s="171"/>
      <c r="AR11191" s="171"/>
    </row>
    <row r="11192" spans="24:44">
      <c r="X11192" t="s">
        <v>33139</v>
      </c>
      <c r="Y11192" t="s">
        <v>389</v>
      </c>
      <c r="Z11192" t="s">
        <v>33140</v>
      </c>
      <c r="AA11192" t="s">
        <v>22416</v>
      </c>
      <c r="AB11192" t="s">
        <v>10553</v>
      </c>
      <c r="AO11192" s="171"/>
      <c r="AP11192" s="171"/>
      <c r="AQ11192" s="171"/>
      <c r="AR11192" s="171"/>
    </row>
    <row r="11193" spans="24:44">
      <c r="X11193" t="s">
        <v>33141</v>
      </c>
      <c r="Y11193" t="s">
        <v>389</v>
      </c>
      <c r="Z11193" t="s">
        <v>33142</v>
      </c>
      <c r="AA11193" t="s">
        <v>33099</v>
      </c>
      <c r="AB11193" t="s">
        <v>10553</v>
      </c>
      <c r="AO11193" s="171"/>
      <c r="AP11193" s="171"/>
      <c r="AQ11193" s="171"/>
      <c r="AR11193" s="171"/>
    </row>
    <row r="11194" spans="24:44">
      <c r="X11194" t="s">
        <v>33143</v>
      </c>
      <c r="Y11194" t="s">
        <v>389</v>
      </c>
      <c r="Z11194" t="s">
        <v>24421</v>
      </c>
      <c r="AA11194" t="s">
        <v>33144</v>
      </c>
      <c r="AB11194" t="s">
        <v>10553</v>
      </c>
      <c r="AO11194" s="171"/>
      <c r="AP11194" s="171"/>
      <c r="AQ11194" s="171"/>
      <c r="AR11194" s="171"/>
    </row>
    <row r="11195" spans="24:44">
      <c r="X11195" t="s">
        <v>33145</v>
      </c>
      <c r="Y11195" t="s">
        <v>389</v>
      </c>
      <c r="Z11195" t="s">
        <v>24161</v>
      </c>
      <c r="AA11195" t="s">
        <v>33146</v>
      </c>
      <c r="AB11195" t="s">
        <v>10553</v>
      </c>
      <c r="AO11195" s="171"/>
      <c r="AP11195" s="171"/>
      <c r="AQ11195" s="171"/>
      <c r="AR11195" s="171"/>
    </row>
    <row r="11196" spans="24:44">
      <c r="X11196" t="s">
        <v>33147</v>
      </c>
      <c r="Y11196" t="s">
        <v>389</v>
      </c>
      <c r="Z11196" t="s">
        <v>24157</v>
      </c>
      <c r="AA11196" t="s">
        <v>33148</v>
      </c>
      <c r="AB11196" t="s">
        <v>10553</v>
      </c>
      <c r="AO11196" s="171"/>
      <c r="AP11196" s="171"/>
      <c r="AQ11196" s="171"/>
      <c r="AR11196" s="171"/>
    </row>
    <row r="11197" spans="24:44">
      <c r="X11197" t="s">
        <v>33149</v>
      </c>
      <c r="Y11197" t="s">
        <v>389</v>
      </c>
      <c r="Z11197" t="s">
        <v>24323</v>
      </c>
      <c r="AA11197" t="s">
        <v>33150</v>
      </c>
      <c r="AB11197" t="s">
        <v>10553</v>
      </c>
      <c r="AO11197" s="171"/>
      <c r="AP11197" s="171"/>
      <c r="AQ11197" s="171"/>
      <c r="AR11197" s="171"/>
    </row>
    <row r="11198" spans="24:44">
      <c r="X11198" t="s">
        <v>33149</v>
      </c>
      <c r="Y11198" t="s">
        <v>389</v>
      </c>
      <c r="Z11198" t="s">
        <v>24323</v>
      </c>
      <c r="AA11198" t="s">
        <v>33150</v>
      </c>
      <c r="AB11198" t="s">
        <v>10553</v>
      </c>
      <c r="AO11198" s="171"/>
      <c r="AP11198" s="171"/>
      <c r="AQ11198" s="171"/>
      <c r="AR11198" s="171"/>
    </row>
    <row r="11199" spans="24:44">
      <c r="X11199" t="s">
        <v>33151</v>
      </c>
      <c r="Y11199" t="s">
        <v>389</v>
      </c>
      <c r="Z11199" t="s">
        <v>24319</v>
      </c>
      <c r="AA11199" t="s">
        <v>33152</v>
      </c>
      <c r="AB11199" t="s">
        <v>10553</v>
      </c>
      <c r="AO11199" s="171"/>
      <c r="AP11199" s="171"/>
      <c r="AQ11199" s="171"/>
      <c r="AR11199" s="171"/>
    </row>
    <row r="11200" spans="24:44">
      <c r="X11200" t="s">
        <v>33151</v>
      </c>
      <c r="Y11200" t="s">
        <v>389</v>
      </c>
      <c r="Z11200" t="s">
        <v>24319</v>
      </c>
      <c r="AA11200" t="s">
        <v>33152</v>
      </c>
      <c r="AB11200" t="s">
        <v>10553</v>
      </c>
      <c r="AO11200" s="171"/>
      <c r="AP11200" s="171"/>
      <c r="AQ11200" s="171"/>
      <c r="AR11200" s="171"/>
    </row>
    <row r="11201" spans="24:44">
      <c r="X11201" t="s">
        <v>33153</v>
      </c>
      <c r="Y11201" t="s">
        <v>389</v>
      </c>
      <c r="Z11201" t="s">
        <v>33154</v>
      </c>
      <c r="AA11201" t="s">
        <v>23006</v>
      </c>
      <c r="AB11201" t="s">
        <v>10553</v>
      </c>
      <c r="AO11201" s="171"/>
      <c r="AP11201" s="171"/>
      <c r="AQ11201" s="171"/>
      <c r="AR11201" s="171"/>
    </row>
    <row r="11202" spans="24:44">
      <c r="X11202" t="s">
        <v>33155</v>
      </c>
      <c r="Y11202" t="s">
        <v>389</v>
      </c>
      <c r="Z11202" t="s">
        <v>33156</v>
      </c>
      <c r="AA11202" t="s">
        <v>22948</v>
      </c>
      <c r="AB11202" t="s">
        <v>10553</v>
      </c>
      <c r="AO11202" s="171"/>
      <c r="AP11202" s="171"/>
      <c r="AQ11202" s="171"/>
      <c r="AR11202" s="171"/>
    </row>
    <row r="11203" spans="24:44">
      <c r="X11203" t="s">
        <v>33157</v>
      </c>
      <c r="Y11203" t="s">
        <v>389</v>
      </c>
      <c r="Z11203" t="s">
        <v>33158</v>
      </c>
      <c r="AA11203" t="s">
        <v>22408</v>
      </c>
      <c r="AB11203" t="s">
        <v>10553</v>
      </c>
      <c r="AO11203" s="171"/>
      <c r="AP11203" s="171"/>
      <c r="AQ11203" s="171"/>
      <c r="AR11203" s="171"/>
    </row>
    <row r="11204" spans="24:44">
      <c r="X11204" t="s">
        <v>33159</v>
      </c>
      <c r="Y11204" t="s">
        <v>389</v>
      </c>
      <c r="Z11204" t="s">
        <v>33160</v>
      </c>
      <c r="AA11204" t="s">
        <v>22662</v>
      </c>
      <c r="AB11204" t="s">
        <v>5354</v>
      </c>
      <c r="AO11204" s="171"/>
      <c r="AP11204" s="171"/>
      <c r="AQ11204" s="171"/>
      <c r="AR11204" s="171"/>
    </row>
    <row r="11205" spans="24:44">
      <c r="X11205" t="s">
        <v>33161</v>
      </c>
      <c r="Y11205" t="s">
        <v>389</v>
      </c>
      <c r="Z11205" t="s">
        <v>33162</v>
      </c>
      <c r="AA11205" t="s">
        <v>22948</v>
      </c>
      <c r="AB11205" t="s">
        <v>10553</v>
      </c>
      <c r="AO11205" s="171"/>
      <c r="AP11205" s="171"/>
      <c r="AQ11205" s="171"/>
      <c r="AR11205" s="171"/>
    </row>
    <row r="11206" spans="24:44">
      <c r="X11206" t="s">
        <v>33163</v>
      </c>
      <c r="Y11206" t="s">
        <v>386</v>
      </c>
      <c r="Z11206" t="s">
        <v>33164</v>
      </c>
      <c r="AA11206" t="s">
        <v>22662</v>
      </c>
      <c r="AB11206" t="s">
        <v>5354</v>
      </c>
      <c r="AO11206" s="171"/>
      <c r="AP11206" s="171"/>
      <c r="AQ11206" s="171"/>
      <c r="AR11206" s="171"/>
    </row>
    <row r="11207" spans="24:44">
      <c r="X11207" t="s">
        <v>33165</v>
      </c>
      <c r="Y11207" t="s">
        <v>389</v>
      </c>
      <c r="Z11207" t="s">
        <v>33166</v>
      </c>
      <c r="AA11207" t="s">
        <v>22408</v>
      </c>
      <c r="AB11207" t="s">
        <v>10553</v>
      </c>
      <c r="AO11207" s="171"/>
      <c r="AP11207" s="171"/>
      <c r="AQ11207" s="171"/>
      <c r="AR11207" s="171"/>
    </row>
    <row r="11208" spans="24:44">
      <c r="X11208" t="s">
        <v>33167</v>
      </c>
      <c r="Y11208" t="s">
        <v>389</v>
      </c>
      <c r="Z11208" t="s">
        <v>33168</v>
      </c>
      <c r="AA11208" t="s">
        <v>22440</v>
      </c>
      <c r="AB11208" t="s">
        <v>125</v>
      </c>
      <c r="AO11208" s="171"/>
      <c r="AP11208" s="171"/>
      <c r="AQ11208" s="171"/>
      <c r="AR11208" s="171"/>
    </row>
    <row r="11209" spans="24:44">
      <c r="X11209" t="s">
        <v>33169</v>
      </c>
      <c r="Y11209" t="s">
        <v>389</v>
      </c>
      <c r="Z11209" t="s">
        <v>33170</v>
      </c>
      <c r="AA11209" t="s">
        <v>22416</v>
      </c>
      <c r="AB11209" t="s">
        <v>10553</v>
      </c>
      <c r="AO11209" s="171"/>
      <c r="AP11209" s="171"/>
      <c r="AQ11209" s="171"/>
      <c r="AR11209" s="171"/>
    </row>
    <row r="11210" spans="24:44">
      <c r="X11210" t="s">
        <v>33171</v>
      </c>
      <c r="Y11210" t="s">
        <v>389</v>
      </c>
      <c r="Z11210" t="s">
        <v>33172</v>
      </c>
      <c r="AA11210" t="s">
        <v>22416</v>
      </c>
      <c r="AB11210" t="s">
        <v>10553</v>
      </c>
      <c r="AO11210" s="171"/>
      <c r="AP11210" s="171"/>
      <c r="AQ11210" s="171"/>
      <c r="AR11210" s="171"/>
    </row>
    <row r="11211" spans="24:44">
      <c r="X11211" t="s">
        <v>33173</v>
      </c>
      <c r="Y11211" t="s">
        <v>389</v>
      </c>
      <c r="Z11211" t="s">
        <v>33174</v>
      </c>
      <c r="AA11211" t="s">
        <v>33175</v>
      </c>
      <c r="AB11211" t="s">
        <v>125</v>
      </c>
      <c r="AO11211" s="171"/>
      <c r="AP11211" s="171"/>
      <c r="AQ11211" s="171"/>
      <c r="AR11211" s="171"/>
    </row>
    <row r="11212" spans="24:44">
      <c r="X11212" t="s">
        <v>33176</v>
      </c>
      <c r="Y11212" t="s">
        <v>389</v>
      </c>
      <c r="Z11212" t="s">
        <v>33177</v>
      </c>
      <c r="AA11212" t="s">
        <v>22948</v>
      </c>
      <c r="AB11212" t="s">
        <v>10553</v>
      </c>
      <c r="AO11212" s="171"/>
      <c r="AP11212" s="171"/>
      <c r="AQ11212" s="171"/>
      <c r="AR11212" s="171"/>
    </row>
    <row r="11213" spans="24:44">
      <c r="X11213" t="s">
        <v>33178</v>
      </c>
      <c r="Y11213" t="s">
        <v>389</v>
      </c>
      <c r="Z11213" t="s">
        <v>33179</v>
      </c>
      <c r="AA11213" t="s">
        <v>22416</v>
      </c>
      <c r="AB11213" t="s">
        <v>10553</v>
      </c>
      <c r="AO11213" s="171"/>
      <c r="AP11213" s="171"/>
      <c r="AQ11213" s="171"/>
      <c r="AR11213" s="171"/>
    </row>
    <row r="11214" spans="24:44">
      <c r="X11214" t="s">
        <v>33180</v>
      </c>
      <c r="Y11214" t="s">
        <v>389</v>
      </c>
      <c r="Z11214" t="s">
        <v>33181</v>
      </c>
      <c r="AA11214" t="s">
        <v>22440</v>
      </c>
      <c r="AB11214" t="s">
        <v>125</v>
      </c>
      <c r="AO11214" s="171"/>
      <c r="AP11214" s="171"/>
      <c r="AQ11214" s="171"/>
      <c r="AR11214" s="171"/>
    </row>
    <row r="11215" spans="24:44">
      <c r="X11215" t="s">
        <v>33182</v>
      </c>
      <c r="Y11215" t="s">
        <v>386</v>
      </c>
      <c r="Z11215" t="s">
        <v>33183</v>
      </c>
      <c r="AA11215" t="s">
        <v>22873</v>
      </c>
      <c r="AB11215" t="s">
        <v>125</v>
      </c>
      <c r="AO11215" s="171"/>
      <c r="AP11215" s="171"/>
      <c r="AQ11215" s="171"/>
      <c r="AR11215" s="171"/>
    </row>
    <row r="11216" spans="24:44">
      <c r="X11216" t="s">
        <v>33184</v>
      </c>
      <c r="Y11216" t="s">
        <v>389</v>
      </c>
      <c r="Z11216" t="s">
        <v>33185</v>
      </c>
      <c r="AA11216" t="s">
        <v>22408</v>
      </c>
      <c r="AB11216" t="s">
        <v>10553</v>
      </c>
      <c r="AO11216" s="171"/>
      <c r="AP11216" s="171"/>
      <c r="AQ11216" s="171"/>
      <c r="AR11216" s="171"/>
    </row>
    <row r="11217" spans="24:44">
      <c r="X11217" t="s">
        <v>33186</v>
      </c>
      <c r="Y11217" t="s">
        <v>386</v>
      </c>
      <c r="Z11217" t="s">
        <v>33187</v>
      </c>
      <c r="AA11217" t="s">
        <v>22384</v>
      </c>
      <c r="AB11217" t="s">
        <v>10553</v>
      </c>
      <c r="AO11217" s="171"/>
      <c r="AP11217" s="171"/>
      <c r="AQ11217" s="171"/>
      <c r="AR11217" s="171"/>
    </row>
    <row r="11218" spans="24:44">
      <c r="X11218" t="s">
        <v>33188</v>
      </c>
      <c r="Y11218" t="s">
        <v>389</v>
      </c>
      <c r="Z11218" t="s">
        <v>33189</v>
      </c>
      <c r="AA11218" t="s">
        <v>22408</v>
      </c>
      <c r="AB11218" t="s">
        <v>10553</v>
      </c>
      <c r="AO11218" s="171"/>
      <c r="AP11218" s="171"/>
      <c r="AQ11218" s="171"/>
      <c r="AR11218" s="171"/>
    </row>
    <row r="11219" spans="24:44">
      <c r="X11219" t="s">
        <v>33190</v>
      </c>
      <c r="Y11219" t="s">
        <v>389</v>
      </c>
      <c r="Z11219" t="s">
        <v>33191</v>
      </c>
      <c r="AA11219" t="s">
        <v>33050</v>
      </c>
      <c r="AB11219" t="s">
        <v>10553</v>
      </c>
      <c r="AO11219" s="171"/>
      <c r="AP11219" s="171"/>
      <c r="AQ11219" s="171"/>
      <c r="AR11219" s="171"/>
    </row>
    <row r="11220" spans="24:44">
      <c r="X11220" t="s">
        <v>33192</v>
      </c>
      <c r="Y11220" t="s">
        <v>389</v>
      </c>
      <c r="Z11220" t="s">
        <v>33193</v>
      </c>
      <c r="AA11220" t="s">
        <v>32958</v>
      </c>
      <c r="AB11220" t="s">
        <v>10553</v>
      </c>
      <c r="AO11220" s="171"/>
      <c r="AP11220" s="171"/>
      <c r="AQ11220" s="171"/>
      <c r="AR11220" s="171"/>
    </row>
    <row r="11221" spans="24:44">
      <c r="X11221" t="s">
        <v>33194</v>
      </c>
      <c r="Y11221" t="s">
        <v>389</v>
      </c>
      <c r="Z11221" t="s">
        <v>33195</v>
      </c>
      <c r="AA11221" t="s">
        <v>22948</v>
      </c>
      <c r="AB11221" t="s">
        <v>10553</v>
      </c>
      <c r="AO11221" s="171"/>
      <c r="AP11221" s="171"/>
      <c r="AQ11221" s="171"/>
      <c r="AR11221" s="171"/>
    </row>
    <row r="11222" spans="24:44">
      <c r="X11222" t="s">
        <v>33196</v>
      </c>
      <c r="Y11222" t="s">
        <v>389</v>
      </c>
      <c r="Z11222" t="s">
        <v>33197</v>
      </c>
      <c r="AA11222" t="s">
        <v>22384</v>
      </c>
      <c r="AB11222" t="s">
        <v>10553</v>
      </c>
      <c r="AO11222" s="171"/>
      <c r="AP11222" s="171"/>
      <c r="AQ11222" s="171"/>
      <c r="AR11222" s="171"/>
    </row>
    <row r="11223" spans="24:44">
      <c r="X11223" t="s">
        <v>33198</v>
      </c>
      <c r="Y11223" t="s">
        <v>389</v>
      </c>
      <c r="Z11223" t="s">
        <v>33199</v>
      </c>
      <c r="AA11223" t="s">
        <v>22662</v>
      </c>
      <c r="AB11223" t="s">
        <v>5354</v>
      </c>
      <c r="AO11223" s="171"/>
      <c r="AP11223" s="171"/>
      <c r="AQ11223" s="171"/>
      <c r="AR11223" s="171"/>
    </row>
    <row r="11224" spans="24:44">
      <c r="X11224" t="s">
        <v>33200</v>
      </c>
      <c r="Y11224" t="s">
        <v>386</v>
      </c>
      <c r="Z11224" t="s">
        <v>33201</v>
      </c>
      <c r="AA11224" t="s">
        <v>22416</v>
      </c>
      <c r="AB11224" t="s">
        <v>10553</v>
      </c>
      <c r="AO11224" s="171"/>
      <c r="AP11224" s="171"/>
      <c r="AQ11224" s="171"/>
      <c r="AR11224" s="171"/>
    </row>
    <row r="11225" spans="24:44">
      <c r="X11225" t="s">
        <v>33202</v>
      </c>
      <c r="Y11225" t="s">
        <v>389</v>
      </c>
      <c r="Z11225" t="s">
        <v>25396</v>
      </c>
      <c r="AA11225" t="s">
        <v>22416</v>
      </c>
      <c r="AB11225" t="s">
        <v>10553</v>
      </c>
      <c r="AO11225" s="171"/>
      <c r="AP11225" s="171"/>
      <c r="AQ11225" s="171"/>
      <c r="AR11225" s="171"/>
    </row>
    <row r="11226" spans="24:44">
      <c r="X11226" t="s">
        <v>33203</v>
      </c>
      <c r="Y11226" t="s">
        <v>389</v>
      </c>
      <c r="Z11226" t="s">
        <v>33204</v>
      </c>
      <c r="AA11226" t="s">
        <v>22408</v>
      </c>
      <c r="AB11226" t="s">
        <v>10553</v>
      </c>
      <c r="AO11226" s="171"/>
      <c r="AP11226" s="171"/>
      <c r="AQ11226" s="171"/>
      <c r="AR11226" s="171"/>
    </row>
    <row r="11227" spans="24:44">
      <c r="X11227" t="s">
        <v>33205</v>
      </c>
      <c r="Y11227" t="s">
        <v>389</v>
      </c>
      <c r="Z11227" t="s">
        <v>33206</v>
      </c>
      <c r="AA11227" t="s">
        <v>23430</v>
      </c>
      <c r="AB11227" t="s">
        <v>125</v>
      </c>
      <c r="AO11227" s="171"/>
      <c r="AP11227" s="171"/>
      <c r="AQ11227" s="171"/>
      <c r="AR11227" s="171"/>
    </row>
    <row r="11228" spans="24:44">
      <c r="X11228" t="s">
        <v>33207</v>
      </c>
      <c r="Y11228" t="s">
        <v>389</v>
      </c>
      <c r="Z11228" t="s">
        <v>33208</v>
      </c>
      <c r="AA11228" t="s">
        <v>23422</v>
      </c>
      <c r="AB11228" t="s">
        <v>125</v>
      </c>
      <c r="AO11228" s="171"/>
      <c r="AP11228" s="171"/>
      <c r="AQ11228" s="171"/>
      <c r="AR11228" s="171"/>
    </row>
    <row r="11229" spans="24:44">
      <c r="X11229" t="s">
        <v>33209</v>
      </c>
      <c r="Y11229" t="s">
        <v>389</v>
      </c>
      <c r="Z11229" t="s">
        <v>24191</v>
      </c>
      <c r="AA11229" t="s">
        <v>22408</v>
      </c>
      <c r="AB11229" t="s">
        <v>10553</v>
      </c>
      <c r="AO11229" s="171"/>
      <c r="AP11229" s="171"/>
      <c r="AQ11229" s="171"/>
      <c r="AR11229" s="171"/>
    </row>
    <row r="11230" spans="24:44">
      <c r="X11230" t="s">
        <v>33210</v>
      </c>
      <c r="Y11230" t="s">
        <v>389</v>
      </c>
      <c r="Z11230" t="s">
        <v>33211</v>
      </c>
      <c r="AA11230" t="s">
        <v>32958</v>
      </c>
      <c r="AB11230" t="s">
        <v>10553</v>
      </c>
      <c r="AO11230" s="171"/>
      <c r="AP11230" s="171"/>
      <c r="AQ11230" s="171"/>
      <c r="AR11230" s="171"/>
    </row>
    <row r="11231" spans="24:44">
      <c r="X11231" t="s">
        <v>33210</v>
      </c>
      <c r="Y11231" t="s">
        <v>389</v>
      </c>
      <c r="Z11231" t="s">
        <v>33211</v>
      </c>
      <c r="AA11231" t="s">
        <v>32958</v>
      </c>
      <c r="AB11231" t="s">
        <v>10553</v>
      </c>
      <c r="AO11231" s="171"/>
      <c r="AP11231" s="171"/>
      <c r="AQ11231" s="171"/>
      <c r="AR11231" s="171"/>
    </row>
    <row r="11232" spans="24:44">
      <c r="X11232" t="s">
        <v>33212</v>
      </c>
      <c r="Y11232" t="s">
        <v>389</v>
      </c>
      <c r="Z11232" t="s">
        <v>33213</v>
      </c>
      <c r="AA11232" t="s">
        <v>32916</v>
      </c>
      <c r="AB11232" t="s">
        <v>5354</v>
      </c>
      <c r="AO11232" s="171"/>
      <c r="AP11232" s="171"/>
      <c r="AQ11232" s="171"/>
      <c r="AR11232" s="171"/>
    </row>
    <row r="11233" spans="24:44">
      <c r="X11233" t="s">
        <v>33214</v>
      </c>
      <c r="Y11233" t="s">
        <v>389</v>
      </c>
      <c r="Z11233" t="s">
        <v>33215</v>
      </c>
      <c r="AA11233" t="s">
        <v>23419</v>
      </c>
      <c r="AB11233" t="s">
        <v>125</v>
      </c>
      <c r="AO11233" s="171"/>
      <c r="AP11233" s="171"/>
      <c r="AQ11233" s="171"/>
      <c r="AR11233" s="171"/>
    </row>
    <row r="11234" spans="24:44">
      <c r="X11234" t="s">
        <v>33214</v>
      </c>
      <c r="Y11234" t="s">
        <v>389</v>
      </c>
      <c r="Z11234" t="s">
        <v>33215</v>
      </c>
      <c r="AA11234" t="s">
        <v>23419</v>
      </c>
      <c r="AB11234" t="s">
        <v>125</v>
      </c>
      <c r="AO11234" s="171"/>
      <c r="AP11234" s="171"/>
      <c r="AQ11234" s="171"/>
      <c r="AR11234" s="171"/>
    </row>
    <row r="11235" spans="24:44">
      <c r="X11235" t="s">
        <v>33216</v>
      </c>
      <c r="Y11235" t="s">
        <v>386</v>
      </c>
      <c r="Z11235" t="s">
        <v>33217</v>
      </c>
      <c r="AA11235" t="s">
        <v>22873</v>
      </c>
      <c r="AB11235" t="s">
        <v>125</v>
      </c>
      <c r="AO11235" s="171"/>
      <c r="AP11235" s="171"/>
      <c r="AQ11235" s="171"/>
      <c r="AR11235" s="171"/>
    </row>
    <row r="11236" spans="24:44">
      <c r="X11236" t="s">
        <v>33218</v>
      </c>
      <c r="Y11236" t="s">
        <v>386</v>
      </c>
      <c r="Z11236" t="s">
        <v>33219</v>
      </c>
      <c r="AA11236" t="s">
        <v>26532</v>
      </c>
      <c r="AB11236" t="s">
        <v>5354</v>
      </c>
      <c r="AO11236" s="171"/>
      <c r="AP11236" s="171"/>
      <c r="AQ11236" s="171"/>
      <c r="AR11236" s="171"/>
    </row>
    <row r="11237" spans="24:44">
      <c r="X11237" t="s">
        <v>33220</v>
      </c>
      <c r="Y11237" t="s">
        <v>389</v>
      </c>
      <c r="Z11237" t="s">
        <v>33221</v>
      </c>
      <c r="AA11237" t="s">
        <v>1040</v>
      </c>
      <c r="AB11237" t="s">
        <v>10553</v>
      </c>
      <c r="AO11237" s="171"/>
      <c r="AP11237" s="171"/>
      <c r="AQ11237" s="171"/>
      <c r="AR11237" s="171"/>
    </row>
    <row r="11238" spans="24:44">
      <c r="X11238" t="s">
        <v>33222</v>
      </c>
      <c r="Y11238" t="s">
        <v>389</v>
      </c>
      <c r="Z11238" t="s">
        <v>33223</v>
      </c>
      <c r="AA11238" t="s">
        <v>23427</v>
      </c>
      <c r="AB11238" t="s">
        <v>125</v>
      </c>
      <c r="AO11238" s="171"/>
      <c r="AP11238" s="171"/>
      <c r="AQ11238" s="171"/>
      <c r="AR11238" s="171"/>
    </row>
    <row r="11239" spans="24:44">
      <c r="X11239" t="s">
        <v>33224</v>
      </c>
      <c r="Y11239" t="s">
        <v>386</v>
      </c>
      <c r="Z11239" t="s">
        <v>33225</v>
      </c>
      <c r="AA11239" t="s">
        <v>23416</v>
      </c>
      <c r="AB11239" t="s">
        <v>125</v>
      </c>
      <c r="AO11239" s="171"/>
      <c r="AP11239" s="171"/>
      <c r="AQ11239" s="171"/>
      <c r="AR11239" s="171"/>
    </row>
    <row r="11240" spans="24:44">
      <c r="X11240" t="s">
        <v>33226</v>
      </c>
      <c r="Y11240" t="s">
        <v>389</v>
      </c>
      <c r="Z11240" t="s">
        <v>33227</v>
      </c>
      <c r="AA11240" t="s">
        <v>22873</v>
      </c>
      <c r="AB11240" t="s">
        <v>125</v>
      </c>
      <c r="AO11240" s="171"/>
      <c r="AP11240" s="171"/>
      <c r="AQ11240" s="171"/>
      <c r="AR11240" s="171"/>
    </row>
    <row r="11241" spans="24:44">
      <c r="X11241" t="s">
        <v>33228</v>
      </c>
      <c r="Y11241" t="s">
        <v>389</v>
      </c>
      <c r="Z11241" t="s">
        <v>33229</v>
      </c>
      <c r="AA11241" t="s">
        <v>22393</v>
      </c>
      <c r="AB11241" t="s">
        <v>10553</v>
      </c>
      <c r="AO11241" s="171"/>
      <c r="AP11241" s="171"/>
      <c r="AQ11241" s="171"/>
      <c r="AR11241" s="171"/>
    </row>
    <row r="11242" spans="24:44">
      <c r="X11242" t="s">
        <v>33230</v>
      </c>
      <c r="Y11242" t="s">
        <v>389</v>
      </c>
      <c r="Z11242" t="s">
        <v>33231</v>
      </c>
      <c r="AA11242" t="s">
        <v>22421</v>
      </c>
      <c r="AB11242" t="s">
        <v>125</v>
      </c>
      <c r="AO11242" s="171"/>
      <c r="AP11242" s="171"/>
      <c r="AQ11242" s="171"/>
      <c r="AR11242" s="171"/>
    </row>
    <row r="11243" spans="24:44">
      <c r="X11243" t="s">
        <v>33232</v>
      </c>
      <c r="Y11243" t="s">
        <v>389</v>
      </c>
      <c r="Z11243" t="s">
        <v>24258</v>
      </c>
      <c r="AA11243" t="s">
        <v>22393</v>
      </c>
      <c r="AB11243" t="s">
        <v>10553</v>
      </c>
      <c r="AO11243" s="171"/>
      <c r="AP11243" s="171"/>
      <c r="AQ11243" s="171"/>
      <c r="AR11243" s="171"/>
    </row>
    <row r="11244" spans="24:44">
      <c r="X11244" t="s">
        <v>33233</v>
      </c>
      <c r="Y11244" t="s">
        <v>389</v>
      </c>
      <c r="Z11244" t="s">
        <v>33234</v>
      </c>
      <c r="AA11244" t="s">
        <v>32958</v>
      </c>
      <c r="AB11244" t="s">
        <v>10553</v>
      </c>
      <c r="AO11244" s="171"/>
      <c r="AP11244" s="171"/>
      <c r="AQ11244" s="171"/>
      <c r="AR11244" s="171"/>
    </row>
    <row r="11245" spans="24:44">
      <c r="X11245" t="s">
        <v>33233</v>
      </c>
      <c r="Y11245" t="s">
        <v>389</v>
      </c>
      <c r="Z11245" t="s">
        <v>33234</v>
      </c>
      <c r="AA11245" t="s">
        <v>32958</v>
      </c>
      <c r="AB11245" t="s">
        <v>10553</v>
      </c>
      <c r="AO11245" s="171"/>
      <c r="AP11245" s="171"/>
      <c r="AQ11245" s="171"/>
      <c r="AR11245" s="171"/>
    </row>
    <row r="11246" spans="24:44">
      <c r="X11246" t="s">
        <v>33235</v>
      </c>
      <c r="Y11246" t="s">
        <v>389</v>
      </c>
      <c r="Z11246" t="s">
        <v>33236</v>
      </c>
      <c r="AA11246" t="s">
        <v>22424</v>
      </c>
      <c r="AB11246" t="s">
        <v>125</v>
      </c>
      <c r="AO11246" s="171"/>
      <c r="AP11246" s="171"/>
      <c r="AQ11246" s="171"/>
      <c r="AR11246" s="171"/>
    </row>
    <row r="11247" spans="24:44">
      <c r="X11247" t="s">
        <v>33235</v>
      </c>
      <c r="Y11247" t="s">
        <v>389</v>
      </c>
      <c r="Z11247" t="s">
        <v>33236</v>
      </c>
      <c r="AA11247" t="s">
        <v>22424</v>
      </c>
      <c r="AB11247" t="s">
        <v>125</v>
      </c>
      <c r="AO11247" s="171"/>
      <c r="AP11247" s="171"/>
      <c r="AQ11247" s="171"/>
      <c r="AR11247" s="171"/>
    </row>
    <row r="11248" spans="24:44">
      <c r="X11248" t="s">
        <v>33237</v>
      </c>
      <c r="Y11248" t="s">
        <v>389</v>
      </c>
      <c r="Z11248" t="s">
        <v>24262</v>
      </c>
      <c r="AA11248" t="s">
        <v>22393</v>
      </c>
      <c r="AB11248" t="s">
        <v>10553</v>
      </c>
      <c r="AO11248" s="171"/>
      <c r="AP11248" s="171"/>
      <c r="AQ11248" s="171"/>
      <c r="AR11248" s="171"/>
    </row>
    <row r="11249" spans="24:44">
      <c r="X11249" t="s">
        <v>33238</v>
      </c>
      <c r="Y11249" t="s">
        <v>389</v>
      </c>
      <c r="Z11249" t="s">
        <v>33239</v>
      </c>
      <c r="AA11249" t="s">
        <v>22393</v>
      </c>
      <c r="AB11249" t="s">
        <v>10553</v>
      </c>
      <c r="AO11249" s="171"/>
      <c r="AP11249" s="171"/>
      <c r="AQ11249" s="171"/>
      <c r="AR11249" s="171"/>
    </row>
    <row r="11250" spans="24:44">
      <c r="X11250" t="s">
        <v>33240</v>
      </c>
      <c r="Y11250" t="s">
        <v>389</v>
      </c>
      <c r="Z11250" t="s">
        <v>33241</v>
      </c>
      <c r="AA11250" t="s">
        <v>22393</v>
      </c>
      <c r="AB11250" t="s">
        <v>10553</v>
      </c>
      <c r="AO11250" s="171"/>
      <c r="AP11250" s="171"/>
      <c r="AQ11250" s="171"/>
      <c r="AR11250" s="171"/>
    </row>
    <row r="11251" spans="24:44">
      <c r="X11251" t="s">
        <v>33242</v>
      </c>
      <c r="Y11251" t="s">
        <v>389</v>
      </c>
      <c r="Z11251" t="s">
        <v>33243</v>
      </c>
      <c r="AA11251" t="s">
        <v>22948</v>
      </c>
      <c r="AB11251" t="s">
        <v>10553</v>
      </c>
      <c r="AO11251" s="171"/>
      <c r="AP11251" s="171"/>
      <c r="AQ11251" s="171"/>
      <c r="AR11251" s="171"/>
    </row>
    <row r="11252" spans="24:44">
      <c r="X11252" t="s">
        <v>33244</v>
      </c>
      <c r="Y11252" t="s">
        <v>389</v>
      </c>
      <c r="Z11252" t="s">
        <v>33245</v>
      </c>
      <c r="AA11252" t="s">
        <v>23773</v>
      </c>
      <c r="AB11252" t="s">
        <v>22504</v>
      </c>
      <c r="AO11252" s="171"/>
      <c r="AP11252" s="171"/>
      <c r="AQ11252" s="171"/>
      <c r="AR11252" s="171"/>
    </row>
    <row r="11253" spans="24:44">
      <c r="X11253" t="s">
        <v>33246</v>
      </c>
      <c r="Y11253" t="s">
        <v>389</v>
      </c>
      <c r="Z11253" t="s">
        <v>24272</v>
      </c>
      <c r="AA11253" t="s">
        <v>22393</v>
      </c>
      <c r="AB11253" t="s">
        <v>10553</v>
      </c>
      <c r="AO11253" s="171"/>
      <c r="AP11253" s="171"/>
      <c r="AQ11253" s="171"/>
      <c r="AR11253" s="171"/>
    </row>
    <row r="11254" spans="24:44">
      <c r="X11254" t="s">
        <v>33247</v>
      </c>
      <c r="Y11254" t="s">
        <v>389</v>
      </c>
      <c r="Z11254" t="s">
        <v>33248</v>
      </c>
      <c r="AA11254" t="s">
        <v>33249</v>
      </c>
      <c r="AB11254" t="s">
        <v>10553</v>
      </c>
      <c r="AO11254" s="171"/>
      <c r="AP11254" s="171"/>
      <c r="AQ11254" s="171"/>
      <c r="AR11254" s="171"/>
    </row>
    <row r="11255" spans="24:44">
      <c r="X11255" t="s">
        <v>33250</v>
      </c>
      <c r="Y11255" t="s">
        <v>389</v>
      </c>
      <c r="Z11255" t="s">
        <v>22695</v>
      </c>
      <c r="AA11255" t="s">
        <v>33120</v>
      </c>
      <c r="AB11255" t="s">
        <v>10553</v>
      </c>
      <c r="AO11255" s="171"/>
      <c r="AP11255" s="171"/>
      <c r="AQ11255" s="171"/>
      <c r="AR11255" s="171"/>
    </row>
    <row r="11256" spans="24:44">
      <c r="X11256" t="s">
        <v>33251</v>
      </c>
      <c r="Y11256" t="s">
        <v>389</v>
      </c>
      <c r="Z11256" t="s">
        <v>22695</v>
      </c>
      <c r="AA11256" t="s">
        <v>33123</v>
      </c>
      <c r="AB11256" t="s">
        <v>10553</v>
      </c>
      <c r="AO11256" s="171"/>
      <c r="AP11256" s="171"/>
      <c r="AQ11256" s="171"/>
      <c r="AR11256" s="171"/>
    </row>
    <row r="11257" spans="24:44">
      <c r="X11257" t="s">
        <v>33252</v>
      </c>
      <c r="Y11257" t="s">
        <v>389</v>
      </c>
      <c r="Z11257" t="s">
        <v>22695</v>
      </c>
      <c r="AA11257" t="s">
        <v>25527</v>
      </c>
      <c r="AB11257" t="s">
        <v>10553</v>
      </c>
      <c r="AO11257" s="171"/>
      <c r="AP11257" s="171"/>
      <c r="AQ11257" s="171"/>
      <c r="AR11257" s="171"/>
    </row>
    <row r="11258" spans="24:44">
      <c r="X11258" t="s">
        <v>33253</v>
      </c>
      <c r="Y11258" t="s">
        <v>389</v>
      </c>
      <c r="Z11258" t="s">
        <v>22695</v>
      </c>
      <c r="AA11258" t="s">
        <v>33249</v>
      </c>
      <c r="AB11258" t="s">
        <v>10553</v>
      </c>
      <c r="AO11258" s="171"/>
      <c r="AP11258" s="171"/>
      <c r="AQ11258" s="171"/>
      <c r="AR11258" s="171"/>
    </row>
    <row r="11259" spans="24:44">
      <c r="X11259" t="s">
        <v>33254</v>
      </c>
      <c r="Y11259" t="s">
        <v>386</v>
      </c>
      <c r="Z11259" t="s">
        <v>33255</v>
      </c>
      <c r="AA11259" t="s">
        <v>27870</v>
      </c>
      <c r="AB11259" t="s">
        <v>10553</v>
      </c>
      <c r="AO11259" s="171"/>
      <c r="AP11259" s="171"/>
      <c r="AQ11259" s="171"/>
      <c r="AR11259" s="171"/>
    </row>
    <row r="11260" spans="24:44">
      <c r="X11260" t="s">
        <v>33256</v>
      </c>
      <c r="Y11260" t="s">
        <v>389</v>
      </c>
      <c r="Z11260" t="s">
        <v>25476</v>
      </c>
      <c r="AA11260" t="s">
        <v>33257</v>
      </c>
      <c r="AB11260" t="s">
        <v>5354</v>
      </c>
      <c r="AO11260" s="171"/>
      <c r="AP11260" s="171"/>
      <c r="AQ11260" s="171"/>
      <c r="AR11260" s="171"/>
    </row>
    <row r="11261" spans="24:44">
      <c r="X11261" t="s">
        <v>33258</v>
      </c>
      <c r="Y11261" t="s">
        <v>389</v>
      </c>
      <c r="Z11261" t="s">
        <v>33259</v>
      </c>
      <c r="AA11261" t="s">
        <v>22662</v>
      </c>
      <c r="AB11261" t="s">
        <v>5354</v>
      </c>
      <c r="AO11261" s="171"/>
      <c r="AP11261" s="171"/>
      <c r="AQ11261" s="171"/>
      <c r="AR11261" s="171"/>
    </row>
    <row r="11262" spans="24:44">
      <c r="X11262" t="s">
        <v>33260</v>
      </c>
      <c r="Y11262" t="s">
        <v>389</v>
      </c>
      <c r="Z11262" t="s">
        <v>33261</v>
      </c>
      <c r="AA11262" t="s">
        <v>22662</v>
      </c>
      <c r="AB11262" t="s">
        <v>5354</v>
      </c>
      <c r="AO11262" s="171"/>
      <c r="AP11262" s="171"/>
      <c r="AQ11262" s="171"/>
      <c r="AR11262" s="171"/>
    </row>
    <row r="11263" spans="24:44">
      <c r="X11263" t="s">
        <v>33262</v>
      </c>
      <c r="Y11263" t="s">
        <v>389</v>
      </c>
      <c r="Z11263" t="s">
        <v>29817</v>
      </c>
      <c r="AA11263" t="s">
        <v>22662</v>
      </c>
      <c r="AB11263" t="s">
        <v>5354</v>
      </c>
      <c r="AO11263" s="171"/>
      <c r="AP11263" s="171"/>
      <c r="AQ11263" s="171"/>
      <c r="AR11263" s="171"/>
    </row>
    <row r="11264" spans="24:44">
      <c r="X11264" t="s">
        <v>33263</v>
      </c>
      <c r="Y11264" t="s">
        <v>389</v>
      </c>
      <c r="Z11264" t="s">
        <v>29819</v>
      </c>
      <c r="AA11264" t="s">
        <v>22662</v>
      </c>
      <c r="AB11264" t="s">
        <v>5354</v>
      </c>
      <c r="AO11264" s="171"/>
      <c r="AP11264" s="171"/>
      <c r="AQ11264" s="171"/>
      <c r="AR11264" s="171"/>
    </row>
    <row r="11265" spans="24:44">
      <c r="X11265" t="s">
        <v>33264</v>
      </c>
      <c r="Y11265" t="s">
        <v>389</v>
      </c>
      <c r="Z11265" t="s">
        <v>29821</v>
      </c>
      <c r="AA11265" t="s">
        <v>22662</v>
      </c>
      <c r="AB11265" t="s">
        <v>5354</v>
      </c>
      <c r="AO11265" s="171"/>
      <c r="AP11265" s="171"/>
      <c r="AQ11265" s="171"/>
      <c r="AR11265" s="171"/>
    </row>
    <row r="11266" spans="24:44">
      <c r="X11266" t="s">
        <v>33265</v>
      </c>
      <c r="Y11266" t="s">
        <v>389</v>
      </c>
      <c r="Z11266" t="s">
        <v>29823</v>
      </c>
      <c r="AA11266" t="s">
        <v>22662</v>
      </c>
      <c r="AB11266" t="s">
        <v>5354</v>
      </c>
      <c r="AO11266" s="171"/>
      <c r="AP11266" s="171"/>
      <c r="AQ11266" s="171"/>
      <c r="AR11266" s="171"/>
    </row>
    <row r="11267" spans="24:44">
      <c r="X11267" t="s">
        <v>33266</v>
      </c>
      <c r="Y11267" t="s">
        <v>389</v>
      </c>
      <c r="Z11267" t="s">
        <v>28732</v>
      </c>
      <c r="AA11267" t="s">
        <v>24502</v>
      </c>
      <c r="AB11267" t="s">
        <v>5354</v>
      </c>
      <c r="AO11267" s="171"/>
      <c r="AP11267" s="171"/>
      <c r="AQ11267" s="171"/>
      <c r="AR11267" s="171"/>
    </row>
    <row r="11268" spans="24:44">
      <c r="X11268" t="s">
        <v>33267</v>
      </c>
      <c r="Y11268" t="s">
        <v>389</v>
      </c>
      <c r="Z11268" t="s">
        <v>29834</v>
      </c>
      <c r="AA11268" t="s">
        <v>22662</v>
      </c>
      <c r="AB11268" t="s">
        <v>5354</v>
      </c>
      <c r="AO11268" s="171"/>
      <c r="AP11268" s="171"/>
      <c r="AQ11268" s="171"/>
      <c r="AR11268" s="171"/>
    </row>
    <row r="11269" spans="24:44">
      <c r="X11269" t="s">
        <v>33268</v>
      </c>
      <c r="Y11269" t="s">
        <v>389</v>
      </c>
      <c r="Z11269" t="s">
        <v>33269</v>
      </c>
      <c r="AA11269" t="s">
        <v>33270</v>
      </c>
      <c r="AB11269" t="s">
        <v>10553</v>
      </c>
      <c r="AO11269" s="171"/>
      <c r="AP11269" s="171"/>
      <c r="AQ11269" s="171"/>
      <c r="AR11269" s="171"/>
    </row>
    <row r="11270" spans="24:44">
      <c r="X11270" t="s">
        <v>33271</v>
      </c>
      <c r="Y11270" t="s">
        <v>389</v>
      </c>
      <c r="Z11270" t="s">
        <v>33272</v>
      </c>
      <c r="AA11270" t="s">
        <v>22662</v>
      </c>
      <c r="AB11270" t="s">
        <v>5354</v>
      </c>
      <c r="AO11270" s="171"/>
      <c r="AP11270" s="171"/>
      <c r="AQ11270" s="171"/>
      <c r="AR11270" s="171"/>
    </row>
    <row r="11271" spans="24:44">
      <c r="X11271" t="s">
        <v>33273</v>
      </c>
      <c r="Y11271" t="s">
        <v>389</v>
      </c>
      <c r="Z11271" t="s">
        <v>29845</v>
      </c>
      <c r="AA11271" t="s">
        <v>22662</v>
      </c>
      <c r="AB11271" t="s">
        <v>5354</v>
      </c>
      <c r="AO11271" s="171"/>
      <c r="AP11271" s="171"/>
      <c r="AQ11271" s="171"/>
      <c r="AR11271" s="171"/>
    </row>
    <row r="11272" spans="24:44">
      <c r="X11272" t="s">
        <v>33274</v>
      </c>
      <c r="Y11272" t="s">
        <v>389</v>
      </c>
      <c r="Z11272" t="s">
        <v>26745</v>
      </c>
      <c r="AA11272" t="s">
        <v>33275</v>
      </c>
      <c r="AB11272" t="s">
        <v>10553</v>
      </c>
      <c r="AO11272" s="171"/>
      <c r="AP11272" s="171"/>
      <c r="AQ11272" s="171"/>
      <c r="AR11272" s="171"/>
    </row>
    <row r="11273" spans="24:44">
      <c r="X11273" t="s">
        <v>33276</v>
      </c>
      <c r="Y11273" t="s">
        <v>389</v>
      </c>
      <c r="Z11273" t="s">
        <v>22695</v>
      </c>
      <c r="AA11273" t="s">
        <v>33275</v>
      </c>
      <c r="AB11273" t="s">
        <v>10553</v>
      </c>
      <c r="AO11273" s="171"/>
      <c r="AP11273" s="171"/>
      <c r="AQ11273" s="171"/>
      <c r="AR11273" s="171"/>
    </row>
    <row r="11274" spans="24:44">
      <c r="X11274" t="s">
        <v>33277</v>
      </c>
      <c r="Y11274" t="s">
        <v>389</v>
      </c>
      <c r="Z11274" t="s">
        <v>33278</v>
      </c>
      <c r="AA11274" t="s">
        <v>22416</v>
      </c>
      <c r="AB11274" t="s">
        <v>10553</v>
      </c>
      <c r="AO11274" s="171"/>
      <c r="AP11274" s="171"/>
      <c r="AQ11274" s="171"/>
      <c r="AR11274" s="171"/>
    </row>
    <row r="11275" spans="24:44">
      <c r="X11275" t="s">
        <v>33279</v>
      </c>
      <c r="Y11275" t="s">
        <v>389</v>
      </c>
      <c r="Z11275" t="s">
        <v>33280</v>
      </c>
      <c r="AA11275" t="s">
        <v>22384</v>
      </c>
      <c r="AB11275" t="s">
        <v>10553</v>
      </c>
      <c r="AO11275" s="171"/>
      <c r="AP11275" s="171"/>
      <c r="AQ11275" s="171"/>
      <c r="AR11275" s="171"/>
    </row>
    <row r="11276" spans="24:44">
      <c r="X11276" t="s">
        <v>33281</v>
      </c>
      <c r="Y11276" t="s">
        <v>386</v>
      </c>
      <c r="Z11276" t="s">
        <v>33282</v>
      </c>
      <c r="AA11276" t="s">
        <v>33283</v>
      </c>
      <c r="AB11276" t="s">
        <v>10553</v>
      </c>
      <c r="AO11276" s="171"/>
      <c r="AP11276" s="171"/>
      <c r="AQ11276" s="171"/>
      <c r="AR11276" s="171"/>
    </row>
    <row r="11277" spans="24:44">
      <c r="X11277" t="s">
        <v>33284</v>
      </c>
      <c r="Y11277" t="s">
        <v>386</v>
      </c>
      <c r="Z11277" t="s">
        <v>33285</v>
      </c>
      <c r="AA11277" t="s">
        <v>33041</v>
      </c>
      <c r="AB11277" t="s">
        <v>10553</v>
      </c>
      <c r="AO11277" s="171"/>
      <c r="AP11277" s="171"/>
      <c r="AQ11277" s="171"/>
      <c r="AR11277" s="171"/>
    </row>
    <row r="11278" spans="24:44">
      <c r="X11278" t="s">
        <v>33286</v>
      </c>
      <c r="Y11278" t="s">
        <v>389</v>
      </c>
      <c r="Z11278" t="s">
        <v>24274</v>
      </c>
      <c r="AA11278" t="s">
        <v>22393</v>
      </c>
      <c r="AB11278" t="s">
        <v>10553</v>
      </c>
      <c r="AO11278" s="171"/>
      <c r="AP11278" s="171"/>
      <c r="AQ11278" s="171"/>
      <c r="AR11278" s="171"/>
    </row>
    <row r="11279" spans="24:44">
      <c r="X11279" t="s">
        <v>33287</v>
      </c>
      <c r="Y11279" t="s">
        <v>389</v>
      </c>
      <c r="Z11279" t="s">
        <v>33288</v>
      </c>
      <c r="AA11279" t="s">
        <v>32954</v>
      </c>
      <c r="AB11279" t="s">
        <v>10553</v>
      </c>
      <c r="AO11279" s="171"/>
      <c r="AP11279" s="171"/>
      <c r="AQ11279" s="171"/>
      <c r="AR11279" s="171"/>
    </row>
    <row r="11280" spans="24:44">
      <c r="X11280" t="s">
        <v>33289</v>
      </c>
      <c r="Y11280" t="s">
        <v>389</v>
      </c>
      <c r="Z11280" t="s">
        <v>33290</v>
      </c>
      <c r="AA11280" t="s">
        <v>22416</v>
      </c>
      <c r="AB11280" t="s">
        <v>10553</v>
      </c>
      <c r="AO11280" s="171"/>
      <c r="AP11280" s="171"/>
      <c r="AQ11280" s="171"/>
      <c r="AR11280" s="171"/>
    </row>
    <row r="11281" spans="24:44">
      <c r="X11281" t="s">
        <v>33291</v>
      </c>
      <c r="Y11281" t="s">
        <v>389</v>
      </c>
      <c r="Z11281" t="s">
        <v>33292</v>
      </c>
      <c r="AA11281" t="s">
        <v>22416</v>
      </c>
      <c r="AB11281" t="s">
        <v>10553</v>
      </c>
      <c r="AO11281" s="171"/>
      <c r="AP11281" s="171"/>
      <c r="AQ11281" s="171"/>
      <c r="AR11281" s="171"/>
    </row>
    <row r="11282" spans="24:44">
      <c r="X11282" t="s">
        <v>33293</v>
      </c>
      <c r="Y11282" t="s">
        <v>389</v>
      </c>
      <c r="Z11282" t="s">
        <v>33294</v>
      </c>
      <c r="AA11282" t="s">
        <v>22416</v>
      </c>
      <c r="AB11282" t="s">
        <v>10553</v>
      </c>
      <c r="AO11282" s="171"/>
      <c r="AP11282" s="171"/>
      <c r="AQ11282" s="171"/>
      <c r="AR11282" s="171"/>
    </row>
    <row r="11283" spans="24:44">
      <c r="X11283" t="s">
        <v>33295</v>
      </c>
      <c r="Y11283" t="s">
        <v>389</v>
      </c>
      <c r="Z11283" t="s">
        <v>33296</v>
      </c>
      <c r="AA11283" t="s">
        <v>22416</v>
      </c>
      <c r="AB11283" t="s">
        <v>10553</v>
      </c>
      <c r="AO11283" s="171"/>
      <c r="AP11283" s="171"/>
      <c r="AQ11283" s="171"/>
      <c r="AR11283" s="171"/>
    </row>
    <row r="11284" spans="24:44">
      <c r="X11284" t="s">
        <v>33297</v>
      </c>
      <c r="Y11284" t="s">
        <v>389</v>
      </c>
      <c r="Z11284" t="s">
        <v>33298</v>
      </c>
      <c r="AA11284" t="s">
        <v>22948</v>
      </c>
      <c r="AB11284" t="s">
        <v>10553</v>
      </c>
      <c r="AO11284" s="171"/>
      <c r="AP11284" s="171"/>
      <c r="AQ11284" s="171"/>
      <c r="AR11284" s="171"/>
    </row>
    <row r="11285" spans="24:44">
      <c r="X11285" t="s">
        <v>33299</v>
      </c>
      <c r="Y11285" t="s">
        <v>389</v>
      </c>
      <c r="Z11285" t="s">
        <v>33300</v>
      </c>
      <c r="AA11285" t="s">
        <v>22413</v>
      </c>
      <c r="AB11285" t="s">
        <v>10553</v>
      </c>
      <c r="AO11285" s="171"/>
      <c r="AP11285" s="171"/>
      <c r="AQ11285" s="171"/>
      <c r="AR11285" s="171"/>
    </row>
    <row r="11286" spans="24:44">
      <c r="X11286" t="s">
        <v>33301</v>
      </c>
      <c r="Y11286" t="s">
        <v>389</v>
      </c>
      <c r="Z11286" t="s">
        <v>33302</v>
      </c>
      <c r="AA11286" t="s">
        <v>22662</v>
      </c>
      <c r="AB11286" t="s">
        <v>5354</v>
      </c>
      <c r="AO11286" s="171"/>
      <c r="AP11286" s="171"/>
      <c r="AQ11286" s="171"/>
      <c r="AR11286" s="171"/>
    </row>
    <row r="11287" spans="24:44">
      <c r="X11287" t="s">
        <v>33303</v>
      </c>
      <c r="Y11287" t="s">
        <v>386</v>
      </c>
      <c r="Z11287" t="s">
        <v>33304</v>
      </c>
      <c r="AA11287" t="s">
        <v>22390</v>
      </c>
      <c r="AB11287" t="s">
        <v>10553</v>
      </c>
      <c r="AO11287" s="171"/>
      <c r="AP11287" s="171"/>
      <c r="AQ11287" s="171"/>
      <c r="AR11287" s="171"/>
    </row>
    <row r="11288" spans="24:44">
      <c r="X11288" t="s">
        <v>33305</v>
      </c>
      <c r="Y11288" t="s">
        <v>389</v>
      </c>
      <c r="Z11288" t="s">
        <v>33306</v>
      </c>
      <c r="AA11288" t="s">
        <v>22384</v>
      </c>
      <c r="AB11288" t="s">
        <v>10553</v>
      </c>
      <c r="AO11288" s="171"/>
      <c r="AP11288" s="171"/>
      <c r="AQ11288" s="171"/>
      <c r="AR11288" s="171"/>
    </row>
    <row r="11289" spans="24:44">
      <c r="X11289" t="s">
        <v>33307</v>
      </c>
      <c r="Y11289" t="s">
        <v>389</v>
      </c>
      <c r="Z11289" t="s">
        <v>33308</v>
      </c>
      <c r="AA11289" t="s">
        <v>22421</v>
      </c>
      <c r="AB11289" t="s">
        <v>125</v>
      </c>
      <c r="AO11289" s="171"/>
      <c r="AP11289" s="171"/>
      <c r="AQ11289" s="171"/>
      <c r="AR11289" s="171"/>
    </row>
    <row r="11290" spans="24:44">
      <c r="X11290" t="s">
        <v>33307</v>
      </c>
      <c r="Y11290" t="s">
        <v>389</v>
      </c>
      <c r="Z11290" t="s">
        <v>33308</v>
      </c>
      <c r="AA11290" t="s">
        <v>22421</v>
      </c>
      <c r="AB11290" t="s">
        <v>125</v>
      </c>
      <c r="AO11290" s="171"/>
      <c r="AP11290" s="171"/>
      <c r="AQ11290" s="171"/>
      <c r="AR11290" s="171"/>
    </row>
    <row r="11291" spans="24:44">
      <c r="X11291" t="s">
        <v>33309</v>
      </c>
      <c r="Y11291" t="s">
        <v>389</v>
      </c>
      <c r="Z11291" t="s">
        <v>33310</v>
      </c>
      <c r="AA11291" t="s">
        <v>23416</v>
      </c>
      <c r="AB11291" t="s">
        <v>125</v>
      </c>
      <c r="AO11291" s="171"/>
      <c r="AP11291" s="171"/>
      <c r="AQ11291" s="171"/>
      <c r="AR11291" s="171"/>
    </row>
    <row r="11292" spans="24:44">
      <c r="X11292" t="s">
        <v>33311</v>
      </c>
      <c r="Y11292" t="s">
        <v>389</v>
      </c>
      <c r="Z11292" t="s">
        <v>33312</v>
      </c>
      <c r="AA11292" t="s">
        <v>22408</v>
      </c>
      <c r="AB11292" t="s">
        <v>10553</v>
      </c>
      <c r="AO11292" s="171"/>
      <c r="AP11292" s="171"/>
      <c r="AQ11292" s="171"/>
      <c r="AR11292" s="171"/>
    </row>
    <row r="11293" spans="24:44">
      <c r="X11293" t="s">
        <v>33313</v>
      </c>
      <c r="Y11293" t="s">
        <v>389</v>
      </c>
      <c r="Z11293" t="s">
        <v>33314</v>
      </c>
      <c r="AA11293" t="s">
        <v>22393</v>
      </c>
      <c r="AB11293" t="s">
        <v>10553</v>
      </c>
      <c r="AO11293" s="171"/>
      <c r="AP11293" s="171"/>
      <c r="AQ11293" s="171"/>
      <c r="AR11293" s="171"/>
    </row>
    <row r="11294" spans="24:44">
      <c r="X11294" t="s">
        <v>33315</v>
      </c>
      <c r="Y11294" t="s">
        <v>389</v>
      </c>
      <c r="Z11294" t="s">
        <v>33316</v>
      </c>
      <c r="AA11294" t="s">
        <v>33050</v>
      </c>
      <c r="AB11294" t="s">
        <v>10553</v>
      </c>
      <c r="AO11294" s="171"/>
      <c r="AP11294" s="171"/>
      <c r="AQ11294" s="171"/>
      <c r="AR11294" s="171"/>
    </row>
    <row r="11295" spans="24:44">
      <c r="X11295" t="s">
        <v>33317</v>
      </c>
      <c r="Y11295" t="s">
        <v>389</v>
      </c>
      <c r="Z11295" t="s">
        <v>22695</v>
      </c>
      <c r="AA11295" t="s">
        <v>33144</v>
      </c>
      <c r="AB11295" t="s">
        <v>10553</v>
      </c>
      <c r="AO11295" s="171"/>
      <c r="AP11295" s="171"/>
      <c r="AQ11295" s="171"/>
      <c r="AR11295" s="171"/>
    </row>
    <row r="11296" spans="24:44">
      <c r="X11296" t="s">
        <v>33318</v>
      </c>
      <c r="Y11296" t="s">
        <v>389</v>
      </c>
      <c r="Z11296" t="s">
        <v>22695</v>
      </c>
      <c r="AA11296" t="s">
        <v>33146</v>
      </c>
      <c r="AB11296" t="s">
        <v>10553</v>
      </c>
      <c r="AO11296" s="171"/>
      <c r="AP11296" s="171"/>
      <c r="AQ11296" s="171"/>
      <c r="AR11296" s="171"/>
    </row>
    <row r="11297" spans="24:44">
      <c r="X11297" t="s">
        <v>33319</v>
      </c>
      <c r="Y11297" t="s">
        <v>389</v>
      </c>
      <c r="Z11297" t="s">
        <v>22695</v>
      </c>
      <c r="AA11297" t="s">
        <v>33148</v>
      </c>
      <c r="AB11297" t="s">
        <v>10553</v>
      </c>
      <c r="AO11297" s="171"/>
      <c r="AP11297" s="171"/>
      <c r="AQ11297" s="171"/>
      <c r="AR11297" s="171"/>
    </row>
    <row r="11298" spans="24:44">
      <c r="X11298" t="s">
        <v>33320</v>
      </c>
      <c r="Y11298" t="s">
        <v>389</v>
      </c>
      <c r="Z11298" t="s">
        <v>22695</v>
      </c>
      <c r="AA11298" t="s">
        <v>33150</v>
      </c>
      <c r="AB11298" t="s">
        <v>10553</v>
      </c>
      <c r="AO11298" s="171"/>
      <c r="AP11298" s="171"/>
      <c r="AQ11298" s="171"/>
      <c r="AR11298" s="171"/>
    </row>
    <row r="11299" spans="24:44">
      <c r="X11299" t="s">
        <v>33320</v>
      </c>
      <c r="Y11299" t="s">
        <v>389</v>
      </c>
      <c r="Z11299" t="s">
        <v>22695</v>
      </c>
      <c r="AA11299" t="s">
        <v>33150</v>
      </c>
      <c r="AB11299" t="s">
        <v>10553</v>
      </c>
      <c r="AO11299" s="171"/>
      <c r="AP11299" s="171"/>
      <c r="AQ11299" s="171"/>
      <c r="AR11299" s="171"/>
    </row>
    <row r="11300" spans="24:44">
      <c r="X11300" t="s">
        <v>33321</v>
      </c>
      <c r="Y11300" t="s">
        <v>389</v>
      </c>
      <c r="Z11300" t="s">
        <v>22695</v>
      </c>
      <c r="AA11300" t="s">
        <v>33152</v>
      </c>
      <c r="AB11300" t="s">
        <v>10553</v>
      </c>
      <c r="AO11300" s="171"/>
      <c r="AP11300" s="171"/>
      <c r="AQ11300" s="171"/>
      <c r="AR11300" s="171"/>
    </row>
    <row r="11301" spans="24:44">
      <c r="X11301" t="s">
        <v>33321</v>
      </c>
      <c r="Y11301" t="s">
        <v>389</v>
      </c>
      <c r="Z11301" t="s">
        <v>22695</v>
      </c>
      <c r="AA11301" t="s">
        <v>33152</v>
      </c>
      <c r="AB11301" t="s">
        <v>10553</v>
      </c>
      <c r="AO11301" s="171"/>
      <c r="AP11301" s="171"/>
      <c r="AQ11301" s="171"/>
      <c r="AR11301" s="171"/>
    </row>
    <row r="11302" spans="24:44">
      <c r="X11302" t="s">
        <v>33322</v>
      </c>
      <c r="Y11302" t="s">
        <v>389</v>
      </c>
      <c r="Z11302" t="s">
        <v>33323</v>
      </c>
      <c r="AA11302" t="s">
        <v>22384</v>
      </c>
      <c r="AB11302" t="s">
        <v>10553</v>
      </c>
      <c r="AO11302" s="171"/>
      <c r="AP11302" s="171"/>
      <c r="AQ11302" s="171"/>
      <c r="AR11302" s="171"/>
    </row>
    <row r="11303" spans="24:44">
      <c r="X11303" t="s">
        <v>33324</v>
      </c>
      <c r="Y11303" t="s">
        <v>389</v>
      </c>
      <c r="Z11303" t="s">
        <v>33325</v>
      </c>
      <c r="AA11303" t="s">
        <v>22408</v>
      </c>
      <c r="AB11303" t="s">
        <v>10553</v>
      </c>
      <c r="AO11303" s="171"/>
      <c r="AP11303" s="171"/>
      <c r="AQ11303" s="171"/>
      <c r="AR11303" s="171"/>
    </row>
    <row r="11304" spans="24:44">
      <c r="X11304" t="s">
        <v>33326</v>
      </c>
      <c r="Y11304" t="s">
        <v>389</v>
      </c>
      <c r="Z11304" t="s">
        <v>33327</v>
      </c>
      <c r="AA11304" t="s">
        <v>22393</v>
      </c>
      <c r="AB11304" t="s">
        <v>10553</v>
      </c>
      <c r="AO11304" s="171"/>
      <c r="AP11304" s="171"/>
      <c r="AQ11304" s="171"/>
      <c r="AR11304" s="171"/>
    </row>
    <row r="11305" spans="24:44">
      <c r="X11305" t="s">
        <v>33328</v>
      </c>
      <c r="Y11305" t="s">
        <v>389</v>
      </c>
      <c r="Z11305" t="s">
        <v>33329</v>
      </c>
      <c r="AA11305" t="s">
        <v>22393</v>
      </c>
      <c r="AB11305" t="s">
        <v>10553</v>
      </c>
      <c r="AO11305" s="171"/>
      <c r="AP11305" s="171"/>
      <c r="AQ11305" s="171"/>
      <c r="AR11305" s="171"/>
    </row>
    <row r="11306" spans="24:44">
      <c r="X11306" t="s">
        <v>33330</v>
      </c>
      <c r="Y11306" t="s">
        <v>389</v>
      </c>
      <c r="Z11306" t="s">
        <v>33331</v>
      </c>
      <c r="AA11306" t="s">
        <v>22393</v>
      </c>
      <c r="AB11306" t="s">
        <v>10553</v>
      </c>
      <c r="AO11306" s="171"/>
      <c r="AP11306" s="171"/>
      <c r="AQ11306" s="171"/>
      <c r="AR11306" s="171"/>
    </row>
    <row r="11307" spans="24:44">
      <c r="X11307" t="s">
        <v>33332</v>
      </c>
      <c r="Y11307" t="s">
        <v>389</v>
      </c>
      <c r="Z11307" t="s">
        <v>33333</v>
      </c>
      <c r="AA11307" t="s">
        <v>22393</v>
      </c>
      <c r="AB11307" t="s">
        <v>10553</v>
      </c>
      <c r="AO11307" s="171"/>
      <c r="AP11307" s="171"/>
      <c r="AQ11307" s="171"/>
      <c r="AR11307" s="171"/>
    </row>
    <row r="11308" spans="24:44">
      <c r="X11308" t="s">
        <v>33334</v>
      </c>
      <c r="Y11308" t="s">
        <v>389</v>
      </c>
      <c r="Z11308" t="s">
        <v>33335</v>
      </c>
      <c r="AA11308" t="s">
        <v>22408</v>
      </c>
      <c r="AB11308" t="s">
        <v>10553</v>
      </c>
      <c r="AO11308" s="171"/>
      <c r="AP11308" s="171"/>
      <c r="AQ11308" s="171"/>
      <c r="AR11308" s="171"/>
    </row>
    <row r="11309" spans="24:44">
      <c r="X11309" t="s">
        <v>33336</v>
      </c>
      <c r="Y11309" t="s">
        <v>389</v>
      </c>
      <c r="Z11309" t="s">
        <v>33337</v>
      </c>
      <c r="AA11309" t="s">
        <v>22393</v>
      </c>
      <c r="AB11309" t="s">
        <v>10553</v>
      </c>
      <c r="AO11309" s="171"/>
      <c r="AP11309" s="171"/>
      <c r="AQ11309" s="171"/>
      <c r="AR11309" s="171"/>
    </row>
    <row r="11310" spans="24:44">
      <c r="X11310" t="s">
        <v>33338</v>
      </c>
      <c r="Y11310" t="s">
        <v>389</v>
      </c>
      <c r="Z11310" t="s">
        <v>33339</v>
      </c>
      <c r="AA11310" t="s">
        <v>22393</v>
      </c>
      <c r="AB11310" t="s">
        <v>10553</v>
      </c>
      <c r="AO11310" s="171"/>
      <c r="AP11310" s="171"/>
      <c r="AQ11310" s="171"/>
      <c r="AR11310" s="171"/>
    </row>
    <row r="11311" spans="24:44">
      <c r="X11311" t="s">
        <v>33340</v>
      </c>
      <c r="Y11311" t="s">
        <v>389</v>
      </c>
      <c r="Z11311" t="s">
        <v>33341</v>
      </c>
      <c r="AA11311" t="s">
        <v>22393</v>
      </c>
      <c r="AB11311" t="s">
        <v>10553</v>
      </c>
      <c r="AO11311" s="171"/>
      <c r="AP11311" s="171"/>
      <c r="AQ11311" s="171"/>
      <c r="AR11311" s="171"/>
    </row>
    <row r="11312" spans="24:44">
      <c r="X11312" t="s">
        <v>33342</v>
      </c>
      <c r="Y11312" t="s">
        <v>389</v>
      </c>
      <c r="Z11312" t="s">
        <v>33343</v>
      </c>
      <c r="AA11312" t="s">
        <v>22393</v>
      </c>
      <c r="AB11312" t="s">
        <v>10553</v>
      </c>
      <c r="AO11312" s="171"/>
      <c r="AP11312" s="171"/>
      <c r="AQ11312" s="171"/>
      <c r="AR11312" s="171"/>
    </row>
    <row r="11313" spans="24:44">
      <c r="X11313" t="s">
        <v>33344</v>
      </c>
      <c r="Y11313" t="s">
        <v>389</v>
      </c>
      <c r="Z11313" t="s">
        <v>33345</v>
      </c>
      <c r="AA11313" t="s">
        <v>22384</v>
      </c>
      <c r="AB11313" t="s">
        <v>10553</v>
      </c>
      <c r="AO11313" s="171"/>
      <c r="AP11313" s="171"/>
      <c r="AQ11313" s="171"/>
      <c r="AR11313" s="171"/>
    </row>
    <row r="11314" spans="24:44">
      <c r="X11314" t="s">
        <v>33346</v>
      </c>
      <c r="Y11314" t="s">
        <v>389</v>
      </c>
      <c r="Z11314" t="s">
        <v>33347</v>
      </c>
      <c r="AA11314" t="s">
        <v>22384</v>
      </c>
      <c r="AB11314" t="s">
        <v>10553</v>
      </c>
      <c r="AO11314" s="171"/>
      <c r="AP11314" s="171"/>
      <c r="AQ11314" s="171"/>
      <c r="AR11314" s="171"/>
    </row>
    <row r="11315" spans="24:44">
      <c r="X11315" t="s">
        <v>33348</v>
      </c>
      <c r="Y11315" t="s">
        <v>389</v>
      </c>
      <c r="Z11315" t="s">
        <v>33349</v>
      </c>
      <c r="AA11315" t="s">
        <v>22384</v>
      </c>
      <c r="AB11315" t="s">
        <v>10553</v>
      </c>
      <c r="AO11315" s="171"/>
      <c r="AP11315" s="171"/>
      <c r="AQ11315" s="171"/>
      <c r="AR11315" s="171"/>
    </row>
    <row r="11316" spans="24:44">
      <c r="X11316" t="s">
        <v>33350</v>
      </c>
      <c r="Y11316" t="s">
        <v>389</v>
      </c>
      <c r="Z11316" t="s">
        <v>33351</v>
      </c>
      <c r="AA11316" t="s">
        <v>22384</v>
      </c>
      <c r="AB11316" t="s">
        <v>10553</v>
      </c>
      <c r="AO11316" s="171"/>
      <c r="AP11316" s="171"/>
      <c r="AQ11316" s="171"/>
      <c r="AR11316" s="171"/>
    </row>
    <row r="11317" spans="24:44">
      <c r="X11317" t="s">
        <v>33352</v>
      </c>
      <c r="Y11317" t="s">
        <v>389</v>
      </c>
      <c r="Z11317" t="s">
        <v>33353</v>
      </c>
      <c r="AA11317" t="s">
        <v>22384</v>
      </c>
      <c r="AB11317" t="s">
        <v>10553</v>
      </c>
      <c r="AO11317" s="171"/>
      <c r="AP11317" s="171"/>
      <c r="AQ11317" s="171"/>
      <c r="AR11317" s="171"/>
    </row>
    <row r="11318" spans="24:44">
      <c r="X11318" t="s">
        <v>33354</v>
      </c>
      <c r="Y11318" t="s">
        <v>389</v>
      </c>
      <c r="Z11318" t="s">
        <v>1110</v>
      </c>
      <c r="AA11318" t="s">
        <v>33355</v>
      </c>
      <c r="AB11318" t="s">
        <v>10553</v>
      </c>
      <c r="AO11318" s="171"/>
      <c r="AP11318" s="171"/>
      <c r="AQ11318" s="171"/>
      <c r="AR11318" s="171"/>
    </row>
    <row r="11319" spans="24:44">
      <c r="X11319" t="s">
        <v>33356</v>
      </c>
      <c r="Y11319" t="s">
        <v>389</v>
      </c>
      <c r="Z11319" t="s">
        <v>33357</v>
      </c>
      <c r="AA11319" t="s">
        <v>33358</v>
      </c>
      <c r="AB11319" t="s">
        <v>10553</v>
      </c>
      <c r="AO11319" s="171"/>
      <c r="AP11319" s="171"/>
      <c r="AQ11319" s="171"/>
      <c r="AR11319" s="171"/>
    </row>
    <row r="11320" spans="24:44">
      <c r="X11320" t="s">
        <v>33359</v>
      </c>
      <c r="Y11320" t="s">
        <v>389</v>
      </c>
      <c r="Z11320" t="s">
        <v>33360</v>
      </c>
      <c r="AA11320" t="s">
        <v>33361</v>
      </c>
      <c r="AB11320" t="s">
        <v>10553</v>
      </c>
      <c r="AO11320" s="171"/>
      <c r="AP11320" s="171"/>
      <c r="AQ11320" s="171"/>
      <c r="AR11320" s="171"/>
    </row>
    <row r="11321" spans="24:44">
      <c r="X11321" t="s">
        <v>33362</v>
      </c>
      <c r="Y11321" t="s">
        <v>389</v>
      </c>
      <c r="Z11321" t="s">
        <v>33363</v>
      </c>
      <c r="AA11321" t="s">
        <v>33069</v>
      </c>
      <c r="AB11321" t="s">
        <v>10553</v>
      </c>
      <c r="AO11321" s="171"/>
      <c r="AP11321" s="171"/>
      <c r="AQ11321" s="171"/>
      <c r="AR11321" s="171"/>
    </row>
    <row r="11322" spans="24:44">
      <c r="X11322" t="s">
        <v>33364</v>
      </c>
      <c r="Y11322" t="s">
        <v>389</v>
      </c>
      <c r="Z11322" t="s">
        <v>1121</v>
      </c>
      <c r="AA11322" t="s">
        <v>27018</v>
      </c>
      <c r="AB11322" t="s">
        <v>10553</v>
      </c>
      <c r="AO11322" s="171"/>
      <c r="AP11322" s="171"/>
      <c r="AQ11322" s="171"/>
      <c r="AR11322" s="171"/>
    </row>
    <row r="11323" spans="24:44">
      <c r="X11323" t="s">
        <v>33365</v>
      </c>
      <c r="Y11323" t="s">
        <v>389</v>
      </c>
      <c r="Z11323" t="s">
        <v>1041</v>
      </c>
      <c r="AA11323" t="s">
        <v>1040</v>
      </c>
      <c r="AB11323" t="s">
        <v>10553</v>
      </c>
      <c r="AO11323" s="171"/>
      <c r="AP11323" s="171"/>
      <c r="AQ11323" s="171"/>
      <c r="AR11323" s="171"/>
    </row>
    <row r="11324" spans="24:44">
      <c r="X11324" t="s">
        <v>33366</v>
      </c>
      <c r="Y11324" t="s">
        <v>389</v>
      </c>
      <c r="Z11324" t="s">
        <v>29064</v>
      </c>
      <c r="AA11324" t="s">
        <v>22662</v>
      </c>
      <c r="AB11324" t="s">
        <v>5354</v>
      </c>
      <c r="AO11324" s="171"/>
      <c r="AP11324" s="171"/>
      <c r="AQ11324" s="171"/>
      <c r="AR11324" s="171"/>
    </row>
    <row r="11325" spans="24:44">
      <c r="X11325" t="s">
        <v>33367</v>
      </c>
      <c r="Y11325" t="s">
        <v>389</v>
      </c>
      <c r="Z11325" t="s">
        <v>33368</v>
      </c>
      <c r="AA11325" t="s">
        <v>33369</v>
      </c>
      <c r="AB11325" t="s">
        <v>10553</v>
      </c>
      <c r="AO11325" s="171"/>
      <c r="AP11325" s="171"/>
      <c r="AQ11325" s="171"/>
      <c r="AR11325" s="171"/>
    </row>
    <row r="11326" spans="24:44">
      <c r="X11326" t="s">
        <v>33370</v>
      </c>
      <c r="Y11326" t="s">
        <v>389</v>
      </c>
      <c r="Z11326" t="s">
        <v>33371</v>
      </c>
      <c r="AA11326" t="s">
        <v>22390</v>
      </c>
      <c r="AB11326" t="s">
        <v>10553</v>
      </c>
      <c r="AO11326" s="171"/>
      <c r="AP11326" s="171"/>
      <c r="AQ11326" s="171"/>
      <c r="AR11326" s="171"/>
    </row>
    <row r="11327" spans="24:44">
      <c r="X11327" t="s">
        <v>33372</v>
      </c>
      <c r="Y11327" t="s">
        <v>386</v>
      </c>
      <c r="Z11327" t="s">
        <v>33373</v>
      </c>
      <c r="AA11327" t="s">
        <v>22384</v>
      </c>
      <c r="AB11327" t="s">
        <v>10553</v>
      </c>
      <c r="AO11327" s="171"/>
      <c r="AP11327" s="171"/>
      <c r="AQ11327" s="171"/>
      <c r="AR11327" s="171"/>
    </row>
    <row r="11328" spans="24:44">
      <c r="X11328" t="s">
        <v>33374</v>
      </c>
      <c r="Y11328" t="s">
        <v>389</v>
      </c>
      <c r="Z11328" t="s">
        <v>33375</v>
      </c>
      <c r="AA11328" t="s">
        <v>23773</v>
      </c>
      <c r="AB11328" t="s">
        <v>22504</v>
      </c>
      <c r="AO11328" s="171"/>
      <c r="AP11328" s="171"/>
      <c r="AQ11328" s="171"/>
      <c r="AR11328" s="171"/>
    </row>
    <row r="11329" spans="24:44">
      <c r="X11329" t="s">
        <v>33376</v>
      </c>
      <c r="Y11329" t="s">
        <v>389</v>
      </c>
      <c r="Z11329" t="s">
        <v>33377</v>
      </c>
      <c r="AA11329" t="s">
        <v>33378</v>
      </c>
      <c r="AB11329" t="s">
        <v>10553</v>
      </c>
      <c r="AO11329" s="171"/>
      <c r="AP11329" s="171"/>
      <c r="AQ11329" s="171"/>
      <c r="AR11329" s="171"/>
    </row>
    <row r="11330" spans="24:44">
      <c r="X11330" t="s">
        <v>33379</v>
      </c>
      <c r="Y11330" t="s">
        <v>386</v>
      </c>
      <c r="Z11330" t="s">
        <v>33380</v>
      </c>
      <c r="AA11330" t="s">
        <v>33381</v>
      </c>
      <c r="AB11330" t="s">
        <v>10553</v>
      </c>
      <c r="AO11330" s="171"/>
      <c r="AP11330" s="171"/>
      <c r="AQ11330" s="171"/>
      <c r="AR11330" s="171"/>
    </row>
    <row r="11331" spans="24:44">
      <c r="X11331" t="s">
        <v>33382</v>
      </c>
      <c r="Y11331" t="s">
        <v>389</v>
      </c>
      <c r="Z11331" t="s">
        <v>33383</v>
      </c>
      <c r="AA11331" t="s">
        <v>22948</v>
      </c>
      <c r="AB11331" t="s">
        <v>10553</v>
      </c>
      <c r="AO11331" s="171"/>
      <c r="AP11331" s="171"/>
      <c r="AQ11331" s="171"/>
      <c r="AR11331" s="171"/>
    </row>
    <row r="11332" spans="24:44">
      <c r="X11332" t="s">
        <v>33384</v>
      </c>
      <c r="Y11332" t="s">
        <v>389</v>
      </c>
      <c r="Z11332" t="s">
        <v>33385</v>
      </c>
      <c r="AA11332" t="s">
        <v>1040</v>
      </c>
      <c r="AB11332" t="s">
        <v>10553</v>
      </c>
      <c r="AO11332" s="171"/>
      <c r="AP11332" s="171"/>
      <c r="AQ11332" s="171"/>
      <c r="AR11332" s="171"/>
    </row>
    <row r="11333" spans="24:44">
      <c r="X11333" t="s">
        <v>33386</v>
      </c>
      <c r="Y11333" t="s">
        <v>389</v>
      </c>
      <c r="Z11333" t="s">
        <v>33387</v>
      </c>
      <c r="AA11333" t="s">
        <v>27018</v>
      </c>
      <c r="AB11333" t="s">
        <v>10553</v>
      </c>
      <c r="AO11333" s="171"/>
      <c r="AP11333" s="171"/>
      <c r="AQ11333" s="171"/>
      <c r="AR11333" s="171"/>
    </row>
    <row r="11334" spans="24:44">
      <c r="X11334" t="s">
        <v>33388</v>
      </c>
      <c r="Y11334" t="s">
        <v>389</v>
      </c>
      <c r="Z11334" t="s">
        <v>33389</v>
      </c>
      <c r="AA11334" t="s">
        <v>33361</v>
      </c>
      <c r="AB11334" t="s">
        <v>10553</v>
      </c>
      <c r="AO11334" s="171"/>
      <c r="AP11334" s="171"/>
      <c r="AQ11334" s="171"/>
      <c r="AR11334" s="171"/>
    </row>
    <row r="11335" spans="24:44">
      <c r="X11335" t="s">
        <v>33390</v>
      </c>
      <c r="Y11335" t="s">
        <v>389</v>
      </c>
      <c r="Z11335" t="s">
        <v>33391</v>
      </c>
      <c r="AA11335" t="s">
        <v>33099</v>
      </c>
      <c r="AB11335" t="s">
        <v>10553</v>
      </c>
      <c r="AO11335" s="171"/>
      <c r="AP11335" s="171"/>
      <c r="AQ11335" s="171"/>
      <c r="AR11335" s="171"/>
    </row>
    <row r="11336" spans="24:44">
      <c r="X11336" t="s">
        <v>33392</v>
      </c>
      <c r="Y11336" t="s">
        <v>389</v>
      </c>
      <c r="Z11336" t="s">
        <v>22695</v>
      </c>
      <c r="AA11336" t="s">
        <v>27018</v>
      </c>
      <c r="AB11336" t="s">
        <v>10553</v>
      </c>
      <c r="AO11336" s="171"/>
      <c r="AP11336" s="171"/>
      <c r="AQ11336" s="171"/>
      <c r="AR11336" s="171"/>
    </row>
    <row r="11337" spans="24:44">
      <c r="X11337" t="s">
        <v>33393</v>
      </c>
      <c r="Y11337" t="s">
        <v>389</v>
      </c>
      <c r="Z11337" t="s">
        <v>22695</v>
      </c>
      <c r="AA11337" t="s">
        <v>33361</v>
      </c>
      <c r="AB11337" t="s">
        <v>10553</v>
      </c>
      <c r="AO11337" s="171"/>
      <c r="AP11337" s="171"/>
      <c r="AQ11337" s="171"/>
      <c r="AR11337" s="171"/>
    </row>
    <row r="11338" spans="24:44">
      <c r="X11338" t="s">
        <v>33394</v>
      </c>
      <c r="Y11338" t="s">
        <v>386</v>
      </c>
      <c r="Z11338" t="s">
        <v>22695</v>
      </c>
      <c r="AA11338" t="s">
        <v>1040</v>
      </c>
      <c r="AB11338" t="s">
        <v>10553</v>
      </c>
      <c r="AO11338" s="171"/>
      <c r="AP11338" s="171"/>
      <c r="AQ11338" s="171"/>
      <c r="AR11338" s="171"/>
    </row>
    <row r="11339" spans="24:44">
      <c r="X11339" t="s">
        <v>33395</v>
      </c>
      <c r="Y11339" t="s">
        <v>389</v>
      </c>
      <c r="Z11339" t="s">
        <v>22695</v>
      </c>
      <c r="AA11339" t="s">
        <v>33355</v>
      </c>
      <c r="AB11339" t="s">
        <v>10553</v>
      </c>
      <c r="AO11339" s="171"/>
      <c r="AP11339" s="171"/>
      <c r="AQ11339" s="171"/>
      <c r="AR11339" s="171"/>
    </row>
    <row r="11340" spans="24:44">
      <c r="X11340" t="s">
        <v>33396</v>
      </c>
      <c r="Y11340" t="s">
        <v>389</v>
      </c>
      <c r="Z11340" t="s">
        <v>22695</v>
      </c>
      <c r="AA11340" t="s">
        <v>33099</v>
      </c>
      <c r="AB11340" t="s">
        <v>10553</v>
      </c>
      <c r="AO11340" s="171"/>
      <c r="AP11340" s="171"/>
      <c r="AQ11340" s="171"/>
      <c r="AR11340" s="171"/>
    </row>
    <row r="11341" spans="24:44">
      <c r="X11341" t="s">
        <v>33397</v>
      </c>
      <c r="Y11341" t="s">
        <v>389</v>
      </c>
      <c r="Z11341" t="s">
        <v>22695</v>
      </c>
      <c r="AA11341" t="s">
        <v>33358</v>
      </c>
      <c r="AB11341" t="s">
        <v>10553</v>
      </c>
      <c r="AO11341" s="171"/>
      <c r="AP11341" s="171"/>
      <c r="AQ11341" s="171"/>
      <c r="AR11341" s="171"/>
    </row>
    <row r="11342" spans="24:44">
      <c r="X11342" t="s">
        <v>33398</v>
      </c>
      <c r="Y11342" t="s">
        <v>389</v>
      </c>
      <c r="Z11342" t="s">
        <v>24197</v>
      </c>
      <c r="AA11342" t="s">
        <v>22408</v>
      </c>
      <c r="AB11342" t="s">
        <v>10553</v>
      </c>
      <c r="AO11342" s="171"/>
      <c r="AP11342" s="171"/>
      <c r="AQ11342" s="171"/>
      <c r="AR11342" s="171"/>
    </row>
    <row r="11343" spans="24:44">
      <c r="X11343" t="s">
        <v>33399</v>
      </c>
      <c r="Y11343" t="s">
        <v>389</v>
      </c>
      <c r="Z11343" t="s">
        <v>22695</v>
      </c>
      <c r="AA11343" t="s">
        <v>33270</v>
      </c>
      <c r="AB11343" t="s">
        <v>10553</v>
      </c>
      <c r="AO11343" s="171"/>
      <c r="AP11343" s="171"/>
      <c r="AQ11343" s="171"/>
      <c r="AR11343" s="171"/>
    </row>
    <row r="11344" spans="24:44">
      <c r="X11344" t="s">
        <v>33400</v>
      </c>
      <c r="Y11344" t="s">
        <v>389</v>
      </c>
      <c r="Z11344" t="s">
        <v>33401</v>
      </c>
      <c r="AA11344" t="s">
        <v>33369</v>
      </c>
      <c r="AB11344" t="s">
        <v>10553</v>
      </c>
      <c r="AO11344" s="171"/>
      <c r="AP11344" s="171"/>
      <c r="AQ11344" s="171"/>
      <c r="AR11344" s="171"/>
    </row>
    <row r="11345" spans="24:44">
      <c r="X11345" t="s">
        <v>33402</v>
      </c>
      <c r="Y11345" t="s">
        <v>389</v>
      </c>
      <c r="Z11345" t="s">
        <v>22695</v>
      </c>
      <c r="AA11345" t="s">
        <v>32966</v>
      </c>
      <c r="AB11345" t="s">
        <v>10553</v>
      </c>
      <c r="AO11345" s="171"/>
      <c r="AP11345" s="171"/>
      <c r="AQ11345" s="171"/>
      <c r="AR11345" s="171"/>
    </row>
    <row r="11346" spans="24:44">
      <c r="X11346" t="s">
        <v>33403</v>
      </c>
      <c r="Y11346" t="s">
        <v>389</v>
      </c>
      <c r="Z11346" t="s">
        <v>33404</v>
      </c>
      <c r="AA11346" t="s">
        <v>22393</v>
      </c>
      <c r="AB11346" t="s">
        <v>10553</v>
      </c>
      <c r="AO11346" s="171"/>
      <c r="AP11346" s="171"/>
      <c r="AQ11346" s="171"/>
      <c r="AR11346" s="171"/>
    </row>
    <row r="11347" spans="24:44">
      <c r="X11347" t="s">
        <v>33405</v>
      </c>
      <c r="Y11347" t="s">
        <v>389</v>
      </c>
      <c r="Z11347" t="s">
        <v>22695</v>
      </c>
      <c r="AA11347" t="s">
        <v>33378</v>
      </c>
      <c r="AB11347" t="s">
        <v>10553</v>
      </c>
      <c r="AO11347" s="171"/>
      <c r="AP11347" s="171"/>
      <c r="AQ11347" s="171"/>
      <c r="AR11347" s="171"/>
    </row>
    <row r="11348" spans="24:44">
      <c r="X11348" t="s">
        <v>33406</v>
      </c>
      <c r="Y11348" t="s">
        <v>389</v>
      </c>
      <c r="Z11348" t="s">
        <v>25285</v>
      </c>
      <c r="AA11348" t="s">
        <v>22384</v>
      </c>
      <c r="AB11348" t="s">
        <v>10553</v>
      </c>
      <c r="AO11348" s="171"/>
      <c r="AP11348" s="171"/>
      <c r="AQ11348" s="171"/>
      <c r="AR11348" s="171"/>
    </row>
    <row r="11349" spans="24:44">
      <c r="X11349" t="s">
        <v>33407</v>
      </c>
      <c r="Y11349" t="s">
        <v>389</v>
      </c>
      <c r="Z11349" t="s">
        <v>33408</v>
      </c>
      <c r="AA11349" t="s">
        <v>32954</v>
      </c>
      <c r="AB11349" t="s">
        <v>10553</v>
      </c>
      <c r="AO11349" s="171"/>
      <c r="AP11349" s="171"/>
      <c r="AQ11349" s="171"/>
      <c r="AR11349" s="171"/>
    </row>
    <row r="11350" spans="24:44">
      <c r="X11350" t="s">
        <v>33409</v>
      </c>
      <c r="Y11350" t="s">
        <v>389</v>
      </c>
      <c r="Z11350" t="s">
        <v>33410</v>
      </c>
      <c r="AA11350" t="s">
        <v>22384</v>
      </c>
      <c r="AB11350" t="s">
        <v>10553</v>
      </c>
      <c r="AO11350" s="171"/>
      <c r="AP11350" s="171"/>
      <c r="AQ11350" s="171"/>
      <c r="AR11350" s="171"/>
    </row>
    <row r="11351" spans="24:44">
      <c r="X11351" t="s">
        <v>33411</v>
      </c>
      <c r="Y11351" t="s">
        <v>386</v>
      </c>
      <c r="Z11351" t="s">
        <v>33412</v>
      </c>
      <c r="AA11351" t="s">
        <v>33413</v>
      </c>
      <c r="AB11351" t="s">
        <v>10553</v>
      </c>
      <c r="AO11351" s="171"/>
      <c r="AP11351" s="171"/>
      <c r="AQ11351" s="171"/>
      <c r="AR11351" s="171"/>
    </row>
    <row r="11352" spans="24:44">
      <c r="X11352" t="s">
        <v>33414</v>
      </c>
      <c r="Y11352" t="s">
        <v>389</v>
      </c>
      <c r="Z11352" t="s">
        <v>33415</v>
      </c>
      <c r="AA11352" t="s">
        <v>22384</v>
      </c>
      <c r="AB11352" t="s">
        <v>10553</v>
      </c>
      <c r="AO11352" s="171"/>
      <c r="AP11352" s="171"/>
      <c r="AQ11352" s="171"/>
      <c r="AR11352" s="171"/>
    </row>
    <row r="11353" spans="24:44">
      <c r="X11353" t="s">
        <v>33416</v>
      </c>
      <c r="Y11353" t="s">
        <v>389</v>
      </c>
      <c r="Z11353" t="s">
        <v>33417</v>
      </c>
      <c r="AA11353" t="s">
        <v>22384</v>
      </c>
      <c r="AB11353" t="s">
        <v>10553</v>
      </c>
      <c r="AO11353" s="171"/>
      <c r="AP11353" s="171"/>
      <c r="AQ11353" s="171"/>
      <c r="AR11353" s="171"/>
    </row>
    <row r="11354" spans="24:44">
      <c r="X11354" t="s">
        <v>33418</v>
      </c>
      <c r="Y11354" t="s">
        <v>389</v>
      </c>
      <c r="Z11354" t="s">
        <v>33419</v>
      </c>
      <c r="AA11354" t="s">
        <v>22384</v>
      </c>
      <c r="AB11354" t="s">
        <v>10553</v>
      </c>
      <c r="AO11354" s="171"/>
      <c r="AP11354" s="171"/>
      <c r="AQ11354" s="171"/>
      <c r="AR11354" s="171"/>
    </row>
    <row r="11355" spans="24:44">
      <c r="X11355" t="s">
        <v>33420</v>
      </c>
      <c r="Y11355" t="s">
        <v>389</v>
      </c>
      <c r="Z11355" t="s">
        <v>33421</v>
      </c>
      <c r="AA11355" t="s">
        <v>22384</v>
      </c>
      <c r="AB11355" t="s">
        <v>10553</v>
      </c>
      <c r="AO11355" s="171"/>
      <c r="AP11355" s="171"/>
      <c r="AQ11355" s="171"/>
      <c r="AR11355" s="171"/>
    </row>
    <row r="11356" spans="24:44">
      <c r="X11356" t="s">
        <v>33422</v>
      </c>
      <c r="Y11356" t="s">
        <v>389</v>
      </c>
      <c r="Z11356" t="s">
        <v>33423</v>
      </c>
      <c r="AA11356" t="s">
        <v>22384</v>
      </c>
      <c r="AB11356" t="s">
        <v>10553</v>
      </c>
      <c r="AO11356" s="171"/>
      <c r="AP11356" s="171"/>
      <c r="AQ11356" s="171"/>
      <c r="AR11356" s="171"/>
    </row>
    <row r="11357" spans="24:44">
      <c r="X11357" t="s">
        <v>33424</v>
      </c>
      <c r="Y11357" t="s">
        <v>389</v>
      </c>
      <c r="Z11357" t="s">
        <v>33425</v>
      </c>
      <c r="AA11357" t="s">
        <v>22384</v>
      </c>
      <c r="AB11357" t="s">
        <v>10553</v>
      </c>
      <c r="AO11357" s="171"/>
      <c r="AP11357" s="171"/>
      <c r="AQ11357" s="171"/>
      <c r="AR11357" s="171"/>
    </row>
    <row r="11358" spans="24:44">
      <c r="X11358" t="s">
        <v>33426</v>
      </c>
      <c r="Y11358" t="s">
        <v>389</v>
      </c>
      <c r="Z11358" t="s">
        <v>33427</v>
      </c>
      <c r="AA11358" t="s">
        <v>22384</v>
      </c>
      <c r="AB11358" t="s">
        <v>10553</v>
      </c>
      <c r="AO11358" s="171"/>
      <c r="AP11358" s="171"/>
      <c r="AQ11358" s="171"/>
      <c r="AR11358" s="171"/>
    </row>
    <row r="11359" spans="24:44">
      <c r="X11359" t="s">
        <v>33428</v>
      </c>
      <c r="Y11359" t="s">
        <v>389</v>
      </c>
      <c r="Z11359" t="s">
        <v>33429</v>
      </c>
      <c r="AA11359" t="s">
        <v>22384</v>
      </c>
      <c r="AB11359" t="s">
        <v>10553</v>
      </c>
      <c r="AO11359" s="171"/>
      <c r="AP11359" s="171"/>
      <c r="AQ11359" s="171"/>
      <c r="AR11359" s="171"/>
    </row>
    <row r="11360" spans="24:44">
      <c r="X11360" t="s">
        <v>33430</v>
      </c>
      <c r="Y11360" t="s">
        <v>389</v>
      </c>
      <c r="Z11360" t="s">
        <v>33431</v>
      </c>
      <c r="AA11360" t="s">
        <v>22384</v>
      </c>
      <c r="AB11360" t="s">
        <v>10553</v>
      </c>
      <c r="AO11360" s="171"/>
      <c r="AP11360" s="171"/>
      <c r="AQ11360" s="171"/>
      <c r="AR11360" s="171"/>
    </row>
    <row r="11361" spans="24:44">
      <c r="X11361" t="s">
        <v>33432</v>
      </c>
      <c r="Y11361" t="s">
        <v>389</v>
      </c>
      <c r="Z11361" t="s">
        <v>33433</v>
      </c>
      <c r="AA11361" t="s">
        <v>22384</v>
      </c>
      <c r="AB11361" t="s">
        <v>10553</v>
      </c>
      <c r="AO11361" s="171"/>
      <c r="AP11361" s="171"/>
      <c r="AQ11361" s="171"/>
      <c r="AR11361" s="171"/>
    </row>
    <row r="11362" spans="24:44">
      <c r="X11362" t="s">
        <v>33434</v>
      </c>
      <c r="Y11362" t="s">
        <v>389</v>
      </c>
      <c r="Z11362" t="s">
        <v>33435</v>
      </c>
      <c r="AA11362" t="s">
        <v>22393</v>
      </c>
      <c r="AB11362" t="s">
        <v>10553</v>
      </c>
      <c r="AO11362" s="171"/>
      <c r="AP11362" s="171"/>
      <c r="AQ11362" s="171"/>
      <c r="AR11362" s="171"/>
    </row>
    <row r="11363" spans="24:44">
      <c r="X11363" t="s">
        <v>33436</v>
      </c>
      <c r="Y11363" t="s">
        <v>389</v>
      </c>
      <c r="Z11363" t="s">
        <v>33437</v>
      </c>
      <c r="AA11363" t="s">
        <v>22440</v>
      </c>
      <c r="AB11363" t="s">
        <v>125</v>
      </c>
      <c r="AO11363" s="171"/>
      <c r="AP11363" s="171"/>
      <c r="AQ11363" s="171"/>
      <c r="AR11363" s="171"/>
    </row>
    <row r="11364" spans="24:44">
      <c r="X11364" t="s">
        <v>33438</v>
      </c>
      <c r="Y11364" t="s">
        <v>389</v>
      </c>
      <c r="Z11364" t="s">
        <v>33439</v>
      </c>
      <c r="AA11364" t="s">
        <v>22393</v>
      </c>
      <c r="AB11364" t="s">
        <v>10553</v>
      </c>
      <c r="AO11364" s="171"/>
      <c r="AP11364" s="171"/>
      <c r="AQ11364" s="171"/>
      <c r="AR11364" s="171"/>
    </row>
    <row r="11365" spans="24:44">
      <c r="X11365" t="s">
        <v>33440</v>
      </c>
      <c r="Y11365" t="s">
        <v>389</v>
      </c>
      <c r="Z11365" t="s">
        <v>33441</v>
      </c>
      <c r="AA11365" t="s">
        <v>33257</v>
      </c>
      <c r="AB11365" t="s">
        <v>5354</v>
      </c>
      <c r="AO11365" s="171"/>
      <c r="AP11365" s="171"/>
      <c r="AQ11365" s="171"/>
      <c r="AR11365" s="171"/>
    </row>
    <row r="11366" spans="24:44">
      <c r="X11366" t="s">
        <v>33442</v>
      </c>
      <c r="Y11366" t="s">
        <v>389</v>
      </c>
      <c r="Z11366" t="s">
        <v>33443</v>
      </c>
      <c r="AA11366" t="s">
        <v>22393</v>
      </c>
      <c r="AB11366" t="s">
        <v>10553</v>
      </c>
      <c r="AO11366" s="171"/>
      <c r="AP11366" s="171"/>
      <c r="AQ11366" s="171"/>
      <c r="AR11366" s="171"/>
    </row>
    <row r="11367" spans="24:44">
      <c r="X11367" t="s">
        <v>33444</v>
      </c>
      <c r="Y11367" t="s">
        <v>386</v>
      </c>
      <c r="Z11367" t="s">
        <v>33445</v>
      </c>
      <c r="AA11367" t="s">
        <v>33381</v>
      </c>
      <c r="AB11367" t="s">
        <v>10553</v>
      </c>
      <c r="AO11367" s="171"/>
      <c r="AP11367" s="171"/>
      <c r="AQ11367" s="171"/>
      <c r="AR11367" s="171"/>
    </row>
    <row r="11368" spans="24:44">
      <c r="X11368" t="s">
        <v>33446</v>
      </c>
      <c r="Y11368" t="s">
        <v>386</v>
      </c>
      <c r="Z11368" t="s">
        <v>33447</v>
      </c>
      <c r="AA11368" t="s">
        <v>33413</v>
      </c>
      <c r="AB11368" t="s">
        <v>10553</v>
      </c>
      <c r="AO11368" s="171"/>
      <c r="AP11368" s="171"/>
      <c r="AQ11368" s="171"/>
      <c r="AR11368" s="171"/>
    </row>
    <row r="11369" spans="24:44">
      <c r="X11369" t="s">
        <v>33448</v>
      </c>
      <c r="Y11369" t="s">
        <v>386</v>
      </c>
      <c r="Z11369" t="s">
        <v>33449</v>
      </c>
      <c r="AA11369" t="s">
        <v>33413</v>
      </c>
      <c r="AB11369" t="s">
        <v>10553</v>
      </c>
      <c r="AO11369" s="171"/>
      <c r="AP11369" s="171"/>
      <c r="AQ11369" s="171"/>
      <c r="AR11369" s="171"/>
    </row>
    <row r="11370" spans="24:44">
      <c r="X11370" t="s">
        <v>33450</v>
      </c>
      <c r="Y11370" t="s">
        <v>389</v>
      </c>
      <c r="Z11370" t="s">
        <v>33451</v>
      </c>
      <c r="AA11370" t="s">
        <v>25290</v>
      </c>
      <c r="AB11370" t="s">
        <v>10553</v>
      </c>
      <c r="AO11370" s="171"/>
      <c r="AP11370" s="171"/>
      <c r="AQ11370" s="171"/>
      <c r="AR11370" s="171"/>
    </row>
    <row r="11371" spans="24:44">
      <c r="X11371" t="s">
        <v>33452</v>
      </c>
      <c r="Y11371" t="s">
        <v>389</v>
      </c>
      <c r="Z11371" t="s">
        <v>33453</v>
      </c>
      <c r="AA11371" t="s">
        <v>22384</v>
      </c>
      <c r="AB11371" t="s">
        <v>10553</v>
      </c>
      <c r="AO11371" s="171"/>
      <c r="AP11371" s="171"/>
      <c r="AQ11371" s="171"/>
      <c r="AR11371" s="171"/>
    </row>
    <row r="11372" spans="24:44">
      <c r="X11372" t="s">
        <v>33454</v>
      </c>
      <c r="Y11372" t="s">
        <v>389</v>
      </c>
      <c r="Z11372" t="s">
        <v>33455</v>
      </c>
      <c r="AA11372" t="s">
        <v>22384</v>
      </c>
      <c r="AB11372" t="s">
        <v>10553</v>
      </c>
      <c r="AO11372" s="171"/>
      <c r="AP11372" s="171"/>
      <c r="AQ11372" s="171"/>
      <c r="AR11372" s="171"/>
    </row>
    <row r="11373" spans="24:44">
      <c r="X11373" t="s">
        <v>33456</v>
      </c>
      <c r="Y11373" t="s">
        <v>389</v>
      </c>
      <c r="Z11373" t="s">
        <v>33457</v>
      </c>
      <c r="AA11373" t="s">
        <v>22384</v>
      </c>
      <c r="AB11373" t="s">
        <v>10553</v>
      </c>
      <c r="AO11373" s="171"/>
      <c r="AP11373" s="171"/>
      <c r="AQ11373" s="171"/>
      <c r="AR11373" s="171"/>
    </row>
    <row r="11374" spans="24:44">
      <c r="X11374" t="s">
        <v>33458</v>
      </c>
      <c r="Y11374" t="s">
        <v>389</v>
      </c>
      <c r="Z11374" t="s">
        <v>33459</v>
      </c>
      <c r="AA11374" t="s">
        <v>22948</v>
      </c>
      <c r="AB11374" t="s">
        <v>10553</v>
      </c>
      <c r="AO11374" s="171"/>
      <c r="AP11374" s="171"/>
      <c r="AQ11374" s="171"/>
      <c r="AR11374" s="171"/>
    </row>
    <row r="11375" spans="24:44">
      <c r="X11375" t="s">
        <v>33460</v>
      </c>
      <c r="Y11375" t="s">
        <v>389</v>
      </c>
      <c r="Z11375" t="s">
        <v>33461</v>
      </c>
      <c r="AA11375" t="s">
        <v>22384</v>
      </c>
      <c r="AB11375" t="s">
        <v>10553</v>
      </c>
      <c r="AO11375" s="171"/>
      <c r="AP11375" s="171"/>
      <c r="AQ11375" s="171"/>
      <c r="AR11375" s="171"/>
    </row>
    <row r="11376" spans="24:44">
      <c r="X11376" t="s">
        <v>33462</v>
      </c>
      <c r="Y11376" t="s">
        <v>389</v>
      </c>
      <c r="Z11376" t="s">
        <v>33463</v>
      </c>
      <c r="AA11376" t="s">
        <v>22393</v>
      </c>
      <c r="AB11376" t="s">
        <v>10553</v>
      </c>
      <c r="AO11376" s="171"/>
      <c r="AP11376" s="171"/>
      <c r="AQ11376" s="171"/>
      <c r="AR11376" s="171"/>
    </row>
    <row r="11377" spans="24:44">
      <c r="X11377" t="s">
        <v>33464</v>
      </c>
      <c r="Y11377" t="s">
        <v>389</v>
      </c>
      <c r="Z11377" t="s">
        <v>33465</v>
      </c>
      <c r="AA11377" t="s">
        <v>22384</v>
      </c>
      <c r="AB11377" t="s">
        <v>10553</v>
      </c>
      <c r="AO11377" s="171"/>
      <c r="AP11377" s="171"/>
      <c r="AQ11377" s="171"/>
      <c r="AR11377" s="171"/>
    </row>
    <row r="11378" spans="24:44">
      <c r="X11378" t="s">
        <v>33466</v>
      </c>
      <c r="Y11378" t="s">
        <v>389</v>
      </c>
      <c r="Z11378" t="s">
        <v>33467</v>
      </c>
      <c r="AA11378" t="s">
        <v>22398</v>
      </c>
      <c r="AB11378" t="s">
        <v>125</v>
      </c>
      <c r="AO11378" s="171"/>
      <c r="AP11378" s="171"/>
      <c r="AQ11378" s="171"/>
      <c r="AR11378" s="171"/>
    </row>
    <row r="11379" spans="24:44">
      <c r="X11379" t="s">
        <v>33468</v>
      </c>
      <c r="Y11379" t="s">
        <v>389</v>
      </c>
      <c r="Z11379" t="s">
        <v>33469</v>
      </c>
      <c r="AA11379" t="s">
        <v>22948</v>
      </c>
      <c r="AB11379" t="s">
        <v>10553</v>
      </c>
      <c r="AO11379" s="171"/>
      <c r="AP11379" s="171"/>
      <c r="AQ11379" s="171"/>
      <c r="AR11379" s="171"/>
    </row>
    <row r="11380" spans="24:44">
      <c r="X11380" t="s">
        <v>33470</v>
      </c>
      <c r="Y11380" t="s">
        <v>389</v>
      </c>
      <c r="Z11380" t="s">
        <v>33471</v>
      </c>
      <c r="AA11380" t="s">
        <v>22948</v>
      </c>
      <c r="AB11380" t="s">
        <v>10553</v>
      </c>
      <c r="AO11380" s="171"/>
      <c r="AP11380" s="171"/>
      <c r="AQ11380" s="171"/>
      <c r="AR11380" s="171"/>
    </row>
    <row r="11381" spans="24:44">
      <c r="X11381" t="s">
        <v>33472</v>
      </c>
      <c r="Y11381" t="s">
        <v>389</v>
      </c>
      <c r="Z11381" t="s">
        <v>33473</v>
      </c>
      <c r="AA11381" t="s">
        <v>22393</v>
      </c>
      <c r="AB11381" t="s">
        <v>10553</v>
      </c>
      <c r="AO11381" s="171"/>
      <c r="AP11381" s="171"/>
      <c r="AQ11381" s="171"/>
      <c r="AR11381" s="171"/>
    </row>
    <row r="11382" spans="24:44">
      <c r="X11382" t="s">
        <v>33474</v>
      </c>
      <c r="Y11382" t="s">
        <v>386</v>
      </c>
      <c r="Z11382" t="s">
        <v>33475</v>
      </c>
      <c r="AA11382" t="s">
        <v>28075</v>
      </c>
      <c r="AB11382" t="s">
        <v>10553</v>
      </c>
      <c r="AO11382" s="171"/>
      <c r="AP11382" s="171"/>
      <c r="AQ11382" s="171"/>
      <c r="AR11382" s="171"/>
    </row>
    <row r="11383" spans="24:44">
      <c r="X11383" t="s">
        <v>33476</v>
      </c>
      <c r="Y11383" t="s">
        <v>389</v>
      </c>
      <c r="Z11383" t="s">
        <v>33477</v>
      </c>
      <c r="AA11383" t="s">
        <v>22393</v>
      </c>
      <c r="AB11383" t="s">
        <v>10553</v>
      </c>
      <c r="AO11383" s="171"/>
      <c r="AP11383" s="171"/>
      <c r="AQ11383" s="171"/>
      <c r="AR11383" s="171"/>
    </row>
    <row r="11384" spans="24:44">
      <c r="X11384" t="s">
        <v>33478</v>
      </c>
      <c r="Y11384" t="s">
        <v>386</v>
      </c>
      <c r="Z11384" t="s">
        <v>33479</v>
      </c>
      <c r="AA11384" t="s">
        <v>24507</v>
      </c>
      <c r="AB11384" t="s">
        <v>5354</v>
      </c>
      <c r="AO11384" s="171"/>
      <c r="AP11384" s="171"/>
      <c r="AQ11384" s="171"/>
      <c r="AR11384" s="171"/>
    </row>
    <row r="11385" spans="24:44">
      <c r="X11385" t="s">
        <v>33480</v>
      </c>
      <c r="Y11385" t="s">
        <v>389</v>
      </c>
      <c r="Z11385" t="s">
        <v>33481</v>
      </c>
      <c r="AA11385" t="s">
        <v>22948</v>
      </c>
      <c r="AB11385" t="s">
        <v>10553</v>
      </c>
      <c r="AO11385" s="171"/>
      <c r="AP11385" s="171"/>
      <c r="AQ11385" s="171"/>
      <c r="AR11385" s="171"/>
    </row>
    <row r="11386" spans="24:44">
      <c r="X11386" t="s">
        <v>33482</v>
      </c>
      <c r="Y11386" t="s">
        <v>389</v>
      </c>
      <c r="Z11386" t="s">
        <v>33483</v>
      </c>
      <c r="AA11386" t="s">
        <v>22390</v>
      </c>
      <c r="AB11386" t="s">
        <v>10553</v>
      </c>
      <c r="AO11386" s="171"/>
      <c r="AP11386" s="171"/>
      <c r="AQ11386" s="171"/>
      <c r="AR11386" s="171"/>
    </row>
    <row r="11387" spans="24:44">
      <c r="X11387" t="s">
        <v>33484</v>
      </c>
      <c r="Y11387" t="s">
        <v>389</v>
      </c>
      <c r="Z11387" t="s">
        <v>33485</v>
      </c>
      <c r="AA11387" t="s">
        <v>23006</v>
      </c>
      <c r="AB11387" t="s">
        <v>10553</v>
      </c>
      <c r="AO11387" s="171"/>
      <c r="AP11387" s="171"/>
      <c r="AQ11387" s="171"/>
      <c r="AR11387" s="171"/>
    </row>
    <row r="11388" spans="24:44">
      <c r="X11388" t="s">
        <v>33486</v>
      </c>
      <c r="Y11388" t="s">
        <v>389</v>
      </c>
      <c r="Z11388" t="s">
        <v>33487</v>
      </c>
      <c r="AA11388" t="s">
        <v>22390</v>
      </c>
      <c r="AB11388" t="s">
        <v>10553</v>
      </c>
      <c r="AO11388" s="171"/>
      <c r="AP11388" s="171"/>
      <c r="AQ11388" s="171"/>
      <c r="AR11388" s="171"/>
    </row>
    <row r="11389" spans="24:44">
      <c r="X11389" t="s">
        <v>33488</v>
      </c>
      <c r="Y11389" t="s">
        <v>389</v>
      </c>
      <c r="Z11389" t="s">
        <v>33489</v>
      </c>
      <c r="AA11389" t="s">
        <v>22393</v>
      </c>
      <c r="AB11389" t="s">
        <v>10553</v>
      </c>
      <c r="AO11389" s="171"/>
      <c r="AP11389" s="171"/>
      <c r="AQ11389" s="171"/>
      <c r="AR11389" s="171"/>
    </row>
    <row r="11390" spans="24:44">
      <c r="X11390" t="s">
        <v>33490</v>
      </c>
      <c r="Y11390" t="s">
        <v>389</v>
      </c>
      <c r="Z11390" t="s">
        <v>33491</v>
      </c>
      <c r="AA11390" t="s">
        <v>22440</v>
      </c>
      <c r="AB11390" t="s">
        <v>125</v>
      </c>
      <c r="AO11390" s="171"/>
      <c r="AP11390" s="171"/>
      <c r="AQ11390" s="171"/>
      <c r="AR11390" s="171"/>
    </row>
    <row r="11391" spans="24:44">
      <c r="X11391" t="s">
        <v>33492</v>
      </c>
      <c r="Y11391" t="s">
        <v>389</v>
      </c>
      <c r="Z11391" t="s">
        <v>33493</v>
      </c>
      <c r="AA11391" t="s">
        <v>22390</v>
      </c>
      <c r="AB11391" t="s">
        <v>10553</v>
      </c>
      <c r="AO11391" s="171"/>
      <c r="AP11391" s="171"/>
      <c r="AQ11391" s="171"/>
      <c r="AR11391" s="171"/>
    </row>
    <row r="11392" spans="24:44">
      <c r="X11392" t="s">
        <v>33494</v>
      </c>
      <c r="Y11392" t="s">
        <v>386</v>
      </c>
      <c r="Z11392" t="s">
        <v>33495</v>
      </c>
      <c r="AA11392" t="s">
        <v>25643</v>
      </c>
      <c r="AB11392" t="s">
        <v>10553</v>
      </c>
      <c r="AO11392" s="171"/>
      <c r="AP11392" s="171"/>
      <c r="AQ11392" s="171"/>
      <c r="AR11392" s="171"/>
    </row>
    <row r="11393" spans="24:44">
      <c r="X11393" t="s">
        <v>33496</v>
      </c>
      <c r="Y11393" t="s">
        <v>389</v>
      </c>
      <c r="Z11393" t="s">
        <v>33497</v>
      </c>
      <c r="AA11393" t="s">
        <v>22384</v>
      </c>
      <c r="AB11393" t="s">
        <v>10553</v>
      </c>
      <c r="AO11393" s="171"/>
      <c r="AP11393" s="171"/>
      <c r="AQ11393" s="171"/>
      <c r="AR11393" s="171"/>
    </row>
    <row r="11394" spans="24:44">
      <c r="X11394" t="s">
        <v>33498</v>
      </c>
      <c r="Y11394" t="s">
        <v>389</v>
      </c>
      <c r="Z11394" t="s">
        <v>25419</v>
      </c>
      <c r="AA11394" t="s">
        <v>22416</v>
      </c>
      <c r="AB11394" t="s">
        <v>10553</v>
      </c>
      <c r="AO11394" s="171"/>
      <c r="AP11394" s="171"/>
      <c r="AQ11394" s="171"/>
      <c r="AR11394" s="171"/>
    </row>
    <row r="11395" spans="24:44">
      <c r="X11395" t="s">
        <v>33499</v>
      </c>
      <c r="Y11395" t="s">
        <v>386</v>
      </c>
      <c r="Z11395" t="s">
        <v>33500</v>
      </c>
      <c r="AA11395" t="s">
        <v>33501</v>
      </c>
      <c r="AB11395" t="s">
        <v>10553</v>
      </c>
      <c r="AO11395" s="171"/>
      <c r="AP11395" s="171"/>
      <c r="AQ11395" s="171"/>
      <c r="AR11395" s="171"/>
    </row>
    <row r="11396" spans="24:44">
      <c r="X11396" t="s">
        <v>33502</v>
      </c>
      <c r="Y11396" t="s">
        <v>389</v>
      </c>
      <c r="Z11396" t="s">
        <v>24201</v>
      </c>
      <c r="AA11396" t="s">
        <v>22408</v>
      </c>
      <c r="AB11396" t="s">
        <v>10553</v>
      </c>
      <c r="AO11396" s="171"/>
      <c r="AP11396" s="171"/>
      <c r="AQ11396" s="171"/>
      <c r="AR11396" s="171"/>
    </row>
    <row r="11397" spans="24:44">
      <c r="X11397" t="s">
        <v>33503</v>
      </c>
      <c r="Y11397" t="s">
        <v>389</v>
      </c>
      <c r="Z11397" t="s">
        <v>33504</v>
      </c>
      <c r="AA11397" t="s">
        <v>23419</v>
      </c>
      <c r="AB11397" t="s">
        <v>125</v>
      </c>
      <c r="AO11397" s="171"/>
      <c r="AP11397" s="171"/>
      <c r="AQ11397" s="171"/>
      <c r="AR11397" s="171"/>
    </row>
    <row r="11398" spans="24:44">
      <c r="X11398" t="s">
        <v>33505</v>
      </c>
      <c r="Y11398" t="s">
        <v>389</v>
      </c>
      <c r="Z11398" t="s">
        <v>33506</v>
      </c>
      <c r="AA11398" t="s">
        <v>23416</v>
      </c>
      <c r="AB11398" t="s">
        <v>125</v>
      </c>
      <c r="AO11398" s="171"/>
      <c r="AP11398" s="171"/>
      <c r="AQ11398" s="171"/>
      <c r="AR11398" s="171"/>
    </row>
    <row r="11399" spans="24:44">
      <c r="X11399" t="s">
        <v>33507</v>
      </c>
      <c r="Y11399" t="s">
        <v>389</v>
      </c>
      <c r="Z11399" t="s">
        <v>33508</v>
      </c>
      <c r="AA11399" t="s">
        <v>23416</v>
      </c>
      <c r="AB11399" t="s">
        <v>125</v>
      </c>
      <c r="AO11399" s="171"/>
      <c r="AP11399" s="171"/>
      <c r="AQ11399" s="171"/>
      <c r="AR11399" s="171"/>
    </row>
    <row r="11400" spans="24:44">
      <c r="X11400" t="s">
        <v>33509</v>
      </c>
      <c r="Y11400" t="s">
        <v>389</v>
      </c>
      <c r="Z11400" t="s">
        <v>33510</v>
      </c>
      <c r="AA11400" t="s">
        <v>22384</v>
      </c>
      <c r="AB11400" t="s">
        <v>10553</v>
      </c>
      <c r="AO11400" s="171"/>
      <c r="AP11400" s="171"/>
      <c r="AQ11400" s="171"/>
      <c r="AR11400" s="171"/>
    </row>
    <row r="11401" spans="24:44">
      <c r="X11401" t="s">
        <v>33511</v>
      </c>
      <c r="Y11401" t="s">
        <v>389</v>
      </c>
      <c r="Z11401" t="s">
        <v>33512</v>
      </c>
      <c r="AA11401" t="s">
        <v>22384</v>
      </c>
      <c r="AB11401" t="s">
        <v>10553</v>
      </c>
      <c r="AO11401" s="171"/>
      <c r="AP11401" s="171"/>
      <c r="AQ11401" s="171"/>
      <c r="AR11401" s="171"/>
    </row>
    <row r="11402" spans="24:44">
      <c r="X11402" t="s">
        <v>33513</v>
      </c>
      <c r="Y11402" t="s">
        <v>389</v>
      </c>
      <c r="Z11402" t="s">
        <v>33514</v>
      </c>
      <c r="AA11402" t="s">
        <v>22384</v>
      </c>
      <c r="AB11402" t="s">
        <v>10553</v>
      </c>
      <c r="AO11402" s="171"/>
      <c r="AP11402" s="171"/>
      <c r="AQ11402" s="171"/>
      <c r="AR11402" s="171"/>
    </row>
    <row r="11403" spans="24:44">
      <c r="X11403" t="s">
        <v>33515</v>
      </c>
      <c r="Y11403" t="s">
        <v>389</v>
      </c>
      <c r="Z11403" t="s">
        <v>33516</v>
      </c>
      <c r="AA11403" t="s">
        <v>22384</v>
      </c>
      <c r="AB11403" t="s">
        <v>10553</v>
      </c>
      <c r="AO11403" s="171"/>
      <c r="AP11403" s="171"/>
      <c r="AQ11403" s="171"/>
      <c r="AR11403" s="171"/>
    </row>
    <row r="11404" spans="24:44">
      <c r="X11404" t="s">
        <v>33517</v>
      </c>
      <c r="Y11404" t="s">
        <v>389</v>
      </c>
      <c r="Z11404" t="s">
        <v>33518</v>
      </c>
      <c r="AA11404" t="s">
        <v>22440</v>
      </c>
      <c r="AB11404" t="s">
        <v>125</v>
      </c>
      <c r="AO11404" s="171"/>
      <c r="AP11404" s="171"/>
      <c r="AQ11404" s="171"/>
      <c r="AR11404" s="171"/>
    </row>
    <row r="11405" spans="24:44">
      <c r="X11405" t="s">
        <v>33519</v>
      </c>
      <c r="Y11405" t="s">
        <v>389</v>
      </c>
      <c r="Z11405" t="s">
        <v>33520</v>
      </c>
      <c r="AA11405" t="s">
        <v>22887</v>
      </c>
      <c r="AB11405" t="s">
        <v>10553</v>
      </c>
      <c r="AO11405" s="171"/>
      <c r="AP11405" s="171"/>
      <c r="AQ11405" s="171"/>
      <c r="AR11405" s="171"/>
    </row>
    <row r="11406" spans="24:44">
      <c r="X11406" t="s">
        <v>33521</v>
      </c>
      <c r="Y11406" t="s">
        <v>389</v>
      </c>
      <c r="Z11406" t="s">
        <v>33522</v>
      </c>
      <c r="AA11406" t="s">
        <v>22384</v>
      </c>
      <c r="AB11406" t="s">
        <v>10553</v>
      </c>
      <c r="AO11406" s="171"/>
      <c r="AP11406" s="171"/>
      <c r="AQ11406" s="171"/>
      <c r="AR11406" s="171"/>
    </row>
    <row r="11407" spans="24:44">
      <c r="X11407" t="s">
        <v>33523</v>
      </c>
      <c r="Y11407" t="s">
        <v>389</v>
      </c>
      <c r="Z11407" t="s">
        <v>33524</v>
      </c>
      <c r="AA11407" t="s">
        <v>22384</v>
      </c>
      <c r="AB11407" t="s">
        <v>10553</v>
      </c>
      <c r="AO11407" s="171"/>
      <c r="AP11407" s="171"/>
      <c r="AQ11407" s="171"/>
      <c r="AR11407" s="171"/>
    </row>
    <row r="11408" spans="24:44">
      <c r="X11408" t="s">
        <v>33525</v>
      </c>
      <c r="Y11408" t="s">
        <v>389</v>
      </c>
      <c r="Z11408" t="s">
        <v>24205</v>
      </c>
      <c r="AA11408" t="s">
        <v>22408</v>
      </c>
      <c r="AB11408" t="s">
        <v>10553</v>
      </c>
      <c r="AO11408" s="171"/>
      <c r="AP11408" s="171"/>
      <c r="AQ11408" s="171"/>
      <c r="AR11408" s="171"/>
    </row>
    <row r="11409" spans="24:44">
      <c r="X11409" t="s">
        <v>33526</v>
      </c>
      <c r="Y11409" t="s">
        <v>389</v>
      </c>
      <c r="Z11409" t="s">
        <v>33527</v>
      </c>
      <c r="AA11409" t="s">
        <v>22384</v>
      </c>
      <c r="AB11409" t="s">
        <v>10553</v>
      </c>
      <c r="AO11409" s="171"/>
      <c r="AP11409" s="171"/>
      <c r="AQ11409" s="171"/>
      <c r="AR11409" s="171"/>
    </row>
    <row r="11410" spans="24:44">
      <c r="X11410" t="s">
        <v>33528</v>
      </c>
      <c r="Y11410" t="s">
        <v>389</v>
      </c>
      <c r="Z11410" t="s">
        <v>33529</v>
      </c>
      <c r="AA11410" t="s">
        <v>22948</v>
      </c>
      <c r="AB11410" t="s">
        <v>10553</v>
      </c>
      <c r="AO11410" s="171"/>
      <c r="AP11410" s="171"/>
      <c r="AQ11410" s="171"/>
      <c r="AR11410" s="171"/>
    </row>
    <row r="11411" spans="24:44">
      <c r="X11411" t="s">
        <v>33530</v>
      </c>
      <c r="Y11411" t="s">
        <v>389</v>
      </c>
      <c r="Z11411" t="s">
        <v>33531</v>
      </c>
      <c r="AA11411" t="s">
        <v>22948</v>
      </c>
      <c r="AB11411" t="s">
        <v>10553</v>
      </c>
      <c r="AO11411" s="171"/>
      <c r="AP11411" s="171"/>
      <c r="AQ11411" s="171"/>
      <c r="AR11411" s="171"/>
    </row>
    <row r="11412" spans="24:44">
      <c r="X11412" t="s">
        <v>33532</v>
      </c>
      <c r="Y11412" t="s">
        <v>389</v>
      </c>
      <c r="Z11412" t="s">
        <v>33533</v>
      </c>
      <c r="AA11412" t="s">
        <v>22384</v>
      </c>
      <c r="AB11412" t="s">
        <v>10553</v>
      </c>
      <c r="AO11412" s="171"/>
      <c r="AP11412" s="171"/>
      <c r="AQ11412" s="171"/>
      <c r="AR11412" s="171"/>
    </row>
    <row r="11413" spans="24:44">
      <c r="X11413" t="s">
        <v>33534</v>
      </c>
      <c r="Y11413" t="s">
        <v>389</v>
      </c>
      <c r="Z11413" t="s">
        <v>33535</v>
      </c>
      <c r="AA11413" t="s">
        <v>22468</v>
      </c>
      <c r="AB11413" t="s">
        <v>10553</v>
      </c>
      <c r="AO11413" s="171"/>
      <c r="AP11413" s="171"/>
      <c r="AQ11413" s="171"/>
      <c r="AR11413" s="171"/>
    </row>
    <row r="11414" spans="24:44">
      <c r="X11414" t="s">
        <v>33534</v>
      </c>
      <c r="Y11414" t="s">
        <v>389</v>
      </c>
      <c r="Z11414" t="s">
        <v>33535</v>
      </c>
      <c r="AA11414" t="s">
        <v>22468</v>
      </c>
      <c r="AB11414" t="s">
        <v>10553</v>
      </c>
      <c r="AO11414" s="171"/>
      <c r="AP11414" s="171"/>
      <c r="AQ11414" s="171"/>
      <c r="AR11414" s="171"/>
    </row>
    <row r="11415" spans="24:44">
      <c r="X11415" t="s">
        <v>33536</v>
      </c>
      <c r="Y11415" t="s">
        <v>389</v>
      </c>
      <c r="Z11415" t="s">
        <v>33537</v>
      </c>
      <c r="AA11415" t="s">
        <v>22384</v>
      </c>
      <c r="AB11415" t="s">
        <v>10553</v>
      </c>
      <c r="AO11415" s="171"/>
      <c r="AP11415" s="171"/>
      <c r="AQ11415" s="171"/>
      <c r="AR11415" s="171"/>
    </row>
    <row r="11416" spans="24:44">
      <c r="X11416" t="s">
        <v>33536</v>
      </c>
      <c r="Y11416" t="s">
        <v>389</v>
      </c>
      <c r="Z11416" t="s">
        <v>33537</v>
      </c>
      <c r="AA11416" t="s">
        <v>22384</v>
      </c>
      <c r="AB11416" t="s">
        <v>10553</v>
      </c>
      <c r="AO11416" s="171"/>
      <c r="AP11416" s="171"/>
      <c r="AQ11416" s="171"/>
      <c r="AR11416" s="171"/>
    </row>
    <row r="11417" spans="24:44">
      <c r="X11417" t="s">
        <v>33538</v>
      </c>
      <c r="Y11417" t="s">
        <v>389</v>
      </c>
      <c r="Z11417" t="s">
        <v>33539</v>
      </c>
      <c r="AA11417" t="s">
        <v>22948</v>
      </c>
      <c r="AB11417" t="s">
        <v>10553</v>
      </c>
      <c r="AO11417" s="171"/>
      <c r="AP11417" s="171"/>
      <c r="AQ11417" s="171"/>
      <c r="AR11417" s="171"/>
    </row>
    <row r="11418" spans="24:44">
      <c r="X11418" t="s">
        <v>33540</v>
      </c>
      <c r="Y11418" t="s">
        <v>389</v>
      </c>
      <c r="Z11418" t="s">
        <v>33541</v>
      </c>
      <c r="AA11418" t="s">
        <v>22398</v>
      </c>
      <c r="AB11418" t="s">
        <v>125</v>
      </c>
      <c r="AO11418" s="171"/>
      <c r="AP11418" s="171"/>
      <c r="AQ11418" s="171"/>
      <c r="AR11418" s="171"/>
    </row>
    <row r="11419" spans="24:44">
      <c r="X11419" t="s">
        <v>33542</v>
      </c>
      <c r="Y11419" t="s">
        <v>386</v>
      </c>
      <c r="Z11419" t="s">
        <v>33543</v>
      </c>
      <c r="AA11419" t="s">
        <v>22398</v>
      </c>
      <c r="AB11419" t="s">
        <v>125</v>
      </c>
      <c r="AO11419" s="171"/>
      <c r="AP11419" s="171"/>
      <c r="AQ11419" s="171"/>
      <c r="AR11419" s="171"/>
    </row>
    <row r="11420" spans="24:44">
      <c r="X11420" t="s">
        <v>33544</v>
      </c>
      <c r="Y11420" t="s">
        <v>386</v>
      </c>
      <c r="Z11420" t="s">
        <v>33545</v>
      </c>
      <c r="AA11420" t="s">
        <v>22398</v>
      </c>
      <c r="AB11420" t="s">
        <v>125</v>
      </c>
      <c r="AO11420" s="171"/>
      <c r="AP11420" s="171"/>
      <c r="AQ11420" s="171"/>
      <c r="AR11420" s="171"/>
    </row>
    <row r="11421" spans="24:44">
      <c r="X11421" t="s">
        <v>33546</v>
      </c>
      <c r="Y11421" t="s">
        <v>389</v>
      </c>
      <c r="Z11421" t="s">
        <v>33547</v>
      </c>
      <c r="AA11421" t="s">
        <v>22398</v>
      </c>
      <c r="AB11421" t="s">
        <v>125</v>
      </c>
      <c r="AO11421" s="171"/>
      <c r="AP11421" s="171"/>
      <c r="AQ11421" s="171"/>
      <c r="AR11421" s="171"/>
    </row>
    <row r="11422" spans="24:44">
      <c r="X11422" t="s">
        <v>33548</v>
      </c>
      <c r="Y11422" t="s">
        <v>389</v>
      </c>
      <c r="Z11422" t="s">
        <v>33549</v>
      </c>
      <c r="AA11422" t="s">
        <v>22398</v>
      </c>
      <c r="AB11422" t="s">
        <v>125</v>
      </c>
      <c r="AO11422" s="171"/>
      <c r="AP11422" s="171"/>
      <c r="AQ11422" s="171"/>
      <c r="AR11422" s="171"/>
    </row>
    <row r="11423" spans="24:44">
      <c r="X11423" t="s">
        <v>33550</v>
      </c>
      <c r="Y11423" t="s">
        <v>389</v>
      </c>
      <c r="Z11423" t="s">
        <v>33551</v>
      </c>
      <c r="AA11423" t="s">
        <v>22398</v>
      </c>
      <c r="AB11423" t="s">
        <v>125</v>
      </c>
      <c r="AO11423" s="171"/>
      <c r="AP11423" s="171"/>
      <c r="AQ11423" s="171"/>
      <c r="AR11423" s="171"/>
    </row>
    <row r="11424" spans="24:44">
      <c r="X11424" t="s">
        <v>33552</v>
      </c>
      <c r="Y11424" t="s">
        <v>386</v>
      </c>
      <c r="Z11424" t="s">
        <v>33553</v>
      </c>
      <c r="AA11424" t="s">
        <v>22398</v>
      </c>
      <c r="AB11424" t="s">
        <v>125</v>
      </c>
      <c r="AO11424" s="171"/>
      <c r="AP11424" s="171"/>
      <c r="AQ11424" s="171"/>
      <c r="AR11424" s="171"/>
    </row>
    <row r="11425" spans="24:44">
      <c r="X11425" t="s">
        <v>33554</v>
      </c>
      <c r="Y11425" t="s">
        <v>386</v>
      </c>
      <c r="Z11425" t="s">
        <v>33555</v>
      </c>
      <c r="AA11425" t="s">
        <v>22398</v>
      </c>
      <c r="AB11425" t="s">
        <v>125</v>
      </c>
      <c r="AO11425" s="171"/>
      <c r="AP11425" s="171"/>
      <c r="AQ11425" s="171"/>
      <c r="AR11425" s="171"/>
    </row>
    <row r="11426" spans="24:44">
      <c r="X11426" t="s">
        <v>33556</v>
      </c>
      <c r="Y11426" t="s">
        <v>386</v>
      </c>
      <c r="Z11426" t="s">
        <v>33557</v>
      </c>
      <c r="AA11426" t="s">
        <v>22398</v>
      </c>
      <c r="AB11426" t="s">
        <v>125</v>
      </c>
      <c r="AO11426" s="171"/>
      <c r="AP11426" s="171"/>
      <c r="AQ11426" s="171"/>
      <c r="AR11426" s="171"/>
    </row>
    <row r="11427" spans="24:44">
      <c r="X11427" t="s">
        <v>3387</v>
      </c>
      <c r="Y11427" t="s">
        <v>386</v>
      </c>
      <c r="Z11427" t="s">
        <v>33558</v>
      </c>
      <c r="AA11427" t="s">
        <v>22398</v>
      </c>
      <c r="AB11427" t="s">
        <v>125</v>
      </c>
      <c r="AO11427" s="171"/>
      <c r="AP11427" s="171"/>
      <c r="AQ11427" s="171"/>
      <c r="AR11427" s="171"/>
    </row>
    <row r="11428" spans="24:44">
      <c r="X11428" t="s">
        <v>3391</v>
      </c>
      <c r="Y11428" t="s">
        <v>386</v>
      </c>
      <c r="Z11428" t="s">
        <v>33559</v>
      </c>
      <c r="AA11428" t="s">
        <v>22398</v>
      </c>
      <c r="AB11428" t="s">
        <v>125</v>
      </c>
      <c r="AO11428" s="171"/>
      <c r="AP11428" s="171"/>
      <c r="AQ11428" s="171"/>
      <c r="AR11428" s="171"/>
    </row>
    <row r="11429" spans="24:44">
      <c r="X11429" t="s">
        <v>33560</v>
      </c>
      <c r="Y11429" t="s">
        <v>389</v>
      </c>
      <c r="Z11429" t="s">
        <v>33561</v>
      </c>
      <c r="AA11429" t="s">
        <v>22398</v>
      </c>
      <c r="AB11429" t="s">
        <v>125</v>
      </c>
      <c r="AO11429" s="171"/>
      <c r="AP11429" s="171"/>
      <c r="AQ11429" s="171"/>
      <c r="AR11429" s="171"/>
    </row>
    <row r="11430" spans="24:44">
      <c r="X11430" t="s">
        <v>33562</v>
      </c>
      <c r="Y11430" t="s">
        <v>389</v>
      </c>
      <c r="Z11430" t="s">
        <v>33563</v>
      </c>
      <c r="AA11430" t="s">
        <v>22398</v>
      </c>
      <c r="AB11430" t="s">
        <v>125</v>
      </c>
      <c r="AO11430" s="171"/>
      <c r="AP11430" s="171"/>
      <c r="AQ11430" s="171"/>
      <c r="AR11430" s="171"/>
    </row>
    <row r="11431" spans="24:44">
      <c r="X11431" t="s">
        <v>33564</v>
      </c>
      <c r="Y11431" t="s">
        <v>389</v>
      </c>
      <c r="Z11431" t="s">
        <v>24209</v>
      </c>
      <c r="AA11431" t="s">
        <v>22408</v>
      </c>
      <c r="AB11431" t="s">
        <v>10553</v>
      </c>
      <c r="AO11431" s="171"/>
      <c r="AP11431" s="171"/>
      <c r="AQ11431" s="171"/>
      <c r="AR11431" s="171"/>
    </row>
    <row r="11432" spans="24:44">
      <c r="X11432" t="s">
        <v>33565</v>
      </c>
      <c r="Y11432" t="s">
        <v>389</v>
      </c>
      <c r="Z11432" t="s">
        <v>33566</v>
      </c>
      <c r="AA11432" t="s">
        <v>22384</v>
      </c>
      <c r="AB11432" t="s">
        <v>10553</v>
      </c>
      <c r="AO11432" s="171"/>
      <c r="AP11432" s="171"/>
      <c r="AQ11432" s="171"/>
      <c r="AR11432" s="171"/>
    </row>
    <row r="11433" spans="24:44">
      <c r="X11433" t="s">
        <v>33567</v>
      </c>
      <c r="Y11433" t="s">
        <v>389</v>
      </c>
      <c r="Z11433" t="s">
        <v>24213</v>
      </c>
      <c r="AA11433" t="s">
        <v>22408</v>
      </c>
      <c r="AB11433" t="s">
        <v>10553</v>
      </c>
      <c r="AO11433" s="171"/>
      <c r="AP11433" s="171"/>
      <c r="AQ11433" s="171"/>
      <c r="AR11433" s="171"/>
    </row>
    <row r="11434" spans="24:44">
      <c r="X11434" t="s">
        <v>33568</v>
      </c>
      <c r="Y11434" t="s">
        <v>386</v>
      </c>
      <c r="Z11434" t="s">
        <v>33569</v>
      </c>
      <c r="AA11434" t="s">
        <v>22384</v>
      </c>
      <c r="AB11434" t="s">
        <v>10553</v>
      </c>
      <c r="AO11434" s="171"/>
      <c r="AP11434" s="171"/>
      <c r="AQ11434" s="171"/>
      <c r="AR11434" s="171"/>
    </row>
    <row r="11435" spans="24:44">
      <c r="X11435" t="s">
        <v>33570</v>
      </c>
      <c r="Y11435" t="s">
        <v>389</v>
      </c>
      <c r="Z11435" t="s">
        <v>33571</v>
      </c>
      <c r="AA11435" t="s">
        <v>22384</v>
      </c>
      <c r="AB11435" t="s">
        <v>10553</v>
      </c>
      <c r="AO11435" s="171"/>
      <c r="AP11435" s="171"/>
      <c r="AQ11435" s="171"/>
      <c r="AR11435" s="171"/>
    </row>
    <row r="11436" spans="24:44">
      <c r="X11436" t="s">
        <v>33572</v>
      </c>
      <c r="Y11436" t="s">
        <v>389</v>
      </c>
      <c r="Z11436" t="s">
        <v>33573</v>
      </c>
      <c r="AA11436" t="s">
        <v>22384</v>
      </c>
      <c r="AB11436" t="s">
        <v>10553</v>
      </c>
      <c r="AO11436" s="171"/>
      <c r="AP11436" s="171"/>
      <c r="AQ11436" s="171"/>
      <c r="AR11436" s="171"/>
    </row>
    <row r="11437" spans="24:44">
      <c r="X11437" t="s">
        <v>33574</v>
      </c>
      <c r="Y11437" t="s">
        <v>389</v>
      </c>
      <c r="Z11437" t="s">
        <v>33575</v>
      </c>
      <c r="AA11437" t="s">
        <v>22440</v>
      </c>
      <c r="AB11437" t="s">
        <v>125</v>
      </c>
      <c r="AO11437" s="171"/>
      <c r="AP11437" s="171"/>
      <c r="AQ11437" s="171"/>
      <c r="AR11437" s="171"/>
    </row>
    <row r="11438" spans="24:44">
      <c r="X11438" t="s">
        <v>33576</v>
      </c>
      <c r="Y11438" t="s">
        <v>386</v>
      </c>
      <c r="Z11438" t="s">
        <v>33577</v>
      </c>
      <c r="AA11438" t="s">
        <v>22398</v>
      </c>
      <c r="AB11438" t="s">
        <v>125</v>
      </c>
      <c r="AO11438" s="171"/>
      <c r="AP11438" s="171"/>
      <c r="AQ11438" s="171"/>
      <c r="AR11438" s="171"/>
    </row>
    <row r="11439" spans="24:44">
      <c r="X11439" t="s">
        <v>33578</v>
      </c>
      <c r="Y11439" t="s">
        <v>386</v>
      </c>
      <c r="Z11439" t="s">
        <v>33579</v>
      </c>
      <c r="AA11439" t="s">
        <v>22398</v>
      </c>
      <c r="AB11439" t="s">
        <v>125</v>
      </c>
      <c r="AO11439" s="171"/>
      <c r="AP11439" s="171"/>
      <c r="AQ11439" s="171"/>
      <c r="AR11439" s="171"/>
    </row>
    <row r="11440" spans="24:44">
      <c r="X11440" t="s">
        <v>33580</v>
      </c>
      <c r="Y11440" t="s">
        <v>389</v>
      </c>
      <c r="Z11440" t="s">
        <v>24298</v>
      </c>
      <c r="AA11440" t="s">
        <v>22393</v>
      </c>
      <c r="AB11440" t="s">
        <v>10553</v>
      </c>
      <c r="AO11440" s="171"/>
      <c r="AP11440" s="171"/>
      <c r="AQ11440" s="171"/>
      <c r="AR11440" s="171"/>
    </row>
    <row r="11441" spans="24:44">
      <c r="X11441" t="s">
        <v>33581</v>
      </c>
      <c r="Y11441" t="s">
        <v>389</v>
      </c>
      <c r="Z11441" t="s">
        <v>33582</v>
      </c>
      <c r="AA11441" t="s">
        <v>22384</v>
      </c>
      <c r="AB11441" t="s">
        <v>10553</v>
      </c>
      <c r="AO11441" s="171"/>
      <c r="AP11441" s="171"/>
      <c r="AQ11441" s="171"/>
      <c r="AR11441" s="171"/>
    </row>
    <row r="11442" spans="24:44">
      <c r="X11442" t="s">
        <v>33583</v>
      </c>
      <c r="Y11442" t="s">
        <v>389</v>
      </c>
      <c r="Z11442" t="s">
        <v>33584</v>
      </c>
      <c r="AA11442" t="s">
        <v>22384</v>
      </c>
      <c r="AB11442" t="s">
        <v>10553</v>
      </c>
      <c r="AO11442" s="171"/>
      <c r="AP11442" s="171"/>
      <c r="AQ11442" s="171"/>
      <c r="AR11442" s="171"/>
    </row>
    <row r="11443" spans="24:44">
      <c r="X11443" t="s">
        <v>33585</v>
      </c>
      <c r="Y11443" t="s">
        <v>389</v>
      </c>
      <c r="Z11443" t="s">
        <v>33586</v>
      </c>
      <c r="AA11443" t="s">
        <v>22393</v>
      </c>
      <c r="AB11443" t="s">
        <v>10553</v>
      </c>
      <c r="AO11443" s="171"/>
      <c r="AP11443" s="171"/>
      <c r="AQ11443" s="171"/>
      <c r="AR11443" s="171"/>
    </row>
    <row r="11444" spans="24:44">
      <c r="X11444" t="s">
        <v>33587</v>
      </c>
      <c r="Y11444" t="s">
        <v>389</v>
      </c>
      <c r="Z11444" t="s">
        <v>33588</v>
      </c>
      <c r="AA11444" t="s">
        <v>23773</v>
      </c>
      <c r="AB11444" t="s">
        <v>22504</v>
      </c>
      <c r="AO11444" s="171"/>
      <c r="AP11444" s="171"/>
      <c r="AQ11444" s="171"/>
      <c r="AR11444" s="171"/>
    </row>
    <row r="11445" spans="24:44">
      <c r="X11445" t="s">
        <v>33589</v>
      </c>
      <c r="Y11445" t="s">
        <v>389</v>
      </c>
      <c r="Z11445" t="s">
        <v>33590</v>
      </c>
      <c r="AA11445" t="s">
        <v>22408</v>
      </c>
      <c r="AB11445" t="s">
        <v>10553</v>
      </c>
      <c r="AO11445" s="171"/>
      <c r="AP11445" s="171"/>
      <c r="AQ11445" s="171"/>
      <c r="AR11445" s="171"/>
    </row>
    <row r="11446" spans="24:44">
      <c r="X11446" t="s">
        <v>33591</v>
      </c>
      <c r="Y11446" t="s">
        <v>389</v>
      </c>
      <c r="Z11446" t="s">
        <v>33592</v>
      </c>
      <c r="AA11446" t="s">
        <v>22408</v>
      </c>
      <c r="AB11446" t="s">
        <v>10553</v>
      </c>
      <c r="AO11446" s="171"/>
      <c r="AP11446" s="171"/>
      <c r="AQ11446" s="171"/>
      <c r="AR11446" s="171"/>
    </row>
    <row r="11447" spans="24:44">
      <c r="X11447" t="s">
        <v>33593</v>
      </c>
      <c r="Y11447" t="s">
        <v>389</v>
      </c>
      <c r="Z11447" t="s">
        <v>33594</v>
      </c>
      <c r="AA11447" t="s">
        <v>22468</v>
      </c>
      <c r="AB11447" t="s">
        <v>10553</v>
      </c>
      <c r="AO11447" s="171"/>
      <c r="AP11447" s="171"/>
      <c r="AQ11447" s="171"/>
      <c r="AR11447" s="171"/>
    </row>
    <row r="11448" spans="24:44">
      <c r="X11448" t="s">
        <v>33595</v>
      </c>
      <c r="Y11448" t="s">
        <v>389</v>
      </c>
      <c r="Z11448" t="s">
        <v>33596</v>
      </c>
      <c r="AA11448" t="s">
        <v>23006</v>
      </c>
      <c r="AB11448" t="s">
        <v>10553</v>
      </c>
      <c r="AO11448" s="171"/>
      <c r="AP11448" s="171"/>
      <c r="AQ11448" s="171"/>
      <c r="AR11448" s="171"/>
    </row>
    <row r="11449" spans="24:44">
      <c r="X11449" t="s">
        <v>33597</v>
      </c>
      <c r="Y11449" t="s">
        <v>386</v>
      </c>
      <c r="Z11449" t="s">
        <v>33598</v>
      </c>
      <c r="AA11449" t="s">
        <v>22398</v>
      </c>
      <c r="AB11449" t="s">
        <v>125</v>
      </c>
      <c r="AO11449" s="171"/>
      <c r="AP11449" s="171"/>
      <c r="AQ11449" s="171"/>
      <c r="AR11449" s="171"/>
    </row>
    <row r="11450" spans="24:44">
      <c r="X11450" t="s">
        <v>33599</v>
      </c>
      <c r="Y11450" t="s">
        <v>389</v>
      </c>
      <c r="Z11450" t="s">
        <v>33600</v>
      </c>
      <c r="AA11450" t="s">
        <v>22393</v>
      </c>
      <c r="AB11450" t="s">
        <v>10553</v>
      </c>
      <c r="AO11450" s="171"/>
      <c r="AP11450" s="171"/>
      <c r="AQ11450" s="171"/>
      <c r="AR11450" s="171"/>
    </row>
    <row r="11451" spans="24:44">
      <c r="X11451" t="s">
        <v>33601</v>
      </c>
      <c r="Y11451" t="s">
        <v>389</v>
      </c>
      <c r="Z11451" t="s">
        <v>33602</v>
      </c>
      <c r="AA11451" t="s">
        <v>33603</v>
      </c>
      <c r="AB11451" t="s">
        <v>125</v>
      </c>
      <c r="AO11451" s="171"/>
      <c r="AP11451" s="171"/>
      <c r="AQ11451" s="171"/>
      <c r="AR11451" s="171"/>
    </row>
    <row r="11452" spans="24:44">
      <c r="X11452" t="s">
        <v>33604</v>
      </c>
      <c r="Y11452" t="s">
        <v>389</v>
      </c>
      <c r="Z11452" t="s">
        <v>33605</v>
      </c>
      <c r="AA11452" t="s">
        <v>33603</v>
      </c>
      <c r="AB11452" t="s">
        <v>125</v>
      </c>
      <c r="AO11452" s="171"/>
      <c r="AP11452" s="171"/>
      <c r="AQ11452" s="171"/>
      <c r="AR11452" s="171"/>
    </row>
    <row r="11453" spans="24:44">
      <c r="X11453" t="s">
        <v>33606</v>
      </c>
      <c r="Y11453" t="s">
        <v>386</v>
      </c>
      <c r="Z11453" t="s">
        <v>33607</v>
      </c>
      <c r="AA11453" t="s">
        <v>33603</v>
      </c>
      <c r="AB11453" t="s">
        <v>125</v>
      </c>
      <c r="AO11453" s="171"/>
      <c r="AP11453" s="171"/>
      <c r="AQ11453" s="171"/>
      <c r="AR11453" s="171"/>
    </row>
    <row r="11454" spans="24:44">
      <c r="X11454" t="s">
        <v>33608</v>
      </c>
      <c r="Y11454" t="s">
        <v>389</v>
      </c>
      <c r="Z11454" t="s">
        <v>33609</v>
      </c>
      <c r="AA11454" t="s">
        <v>33603</v>
      </c>
      <c r="AB11454" t="s">
        <v>125</v>
      </c>
      <c r="AO11454" s="171"/>
      <c r="AP11454" s="171"/>
      <c r="AQ11454" s="171"/>
      <c r="AR11454" s="171"/>
    </row>
    <row r="11455" spans="24:44">
      <c r="X11455" t="s">
        <v>33610</v>
      </c>
      <c r="Y11455" t="s">
        <v>389</v>
      </c>
      <c r="Z11455" t="s">
        <v>33611</v>
      </c>
      <c r="AA11455" t="s">
        <v>33603</v>
      </c>
      <c r="AB11455" t="s">
        <v>125</v>
      </c>
      <c r="AO11455" s="171"/>
      <c r="AP11455" s="171"/>
      <c r="AQ11455" s="171"/>
      <c r="AR11455" s="171"/>
    </row>
    <row r="11456" spans="24:44">
      <c r="X11456" t="s">
        <v>33612</v>
      </c>
      <c r="Y11456" t="s">
        <v>386</v>
      </c>
      <c r="Z11456" t="s">
        <v>33613</v>
      </c>
      <c r="AA11456" t="s">
        <v>33603</v>
      </c>
      <c r="AB11456" t="s">
        <v>125</v>
      </c>
      <c r="AO11456" s="171"/>
      <c r="AP11456" s="171"/>
      <c r="AQ11456" s="171"/>
      <c r="AR11456" s="171"/>
    </row>
    <row r="11457" spans="24:44">
      <c r="X11457" t="s">
        <v>3436</v>
      </c>
      <c r="Y11457" t="s">
        <v>386</v>
      </c>
      <c r="Z11457" t="s">
        <v>33614</v>
      </c>
      <c r="AA11457" t="s">
        <v>33603</v>
      </c>
      <c r="AB11457" t="s">
        <v>125</v>
      </c>
      <c r="AO11457" s="171"/>
      <c r="AP11457" s="171"/>
      <c r="AQ11457" s="171"/>
      <c r="AR11457" s="171"/>
    </row>
    <row r="11458" spans="24:44">
      <c r="X11458" t="s">
        <v>33615</v>
      </c>
      <c r="Y11458" t="s">
        <v>389</v>
      </c>
      <c r="Z11458" t="s">
        <v>33616</v>
      </c>
      <c r="AA11458" t="s">
        <v>33603</v>
      </c>
      <c r="AB11458" t="s">
        <v>125</v>
      </c>
      <c r="AO11458" s="171"/>
      <c r="AP11458" s="171"/>
      <c r="AQ11458" s="171"/>
      <c r="AR11458" s="171"/>
    </row>
    <row r="11459" spans="24:44">
      <c r="X11459" t="s">
        <v>33617</v>
      </c>
      <c r="Y11459" t="s">
        <v>389</v>
      </c>
      <c r="Z11459" t="s">
        <v>33618</v>
      </c>
      <c r="AA11459" t="s">
        <v>33619</v>
      </c>
      <c r="AB11459" t="s">
        <v>125</v>
      </c>
      <c r="AO11459" s="171"/>
      <c r="AP11459" s="171"/>
      <c r="AQ11459" s="171"/>
      <c r="AR11459" s="171"/>
    </row>
    <row r="11460" spans="24:44">
      <c r="X11460" t="s">
        <v>33620</v>
      </c>
      <c r="Y11460" t="s">
        <v>389</v>
      </c>
      <c r="Z11460" t="s">
        <v>33621</v>
      </c>
      <c r="AA11460" t="s">
        <v>33603</v>
      </c>
      <c r="AB11460" t="s">
        <v>125</v>
      </c>
      <c r="AO11460" s="171"/>
      <c r="AP11460" s="171"/>
      <c r="AQ11460" s="171"/>
      <c r="AR11460" s="171"/>
    </row>
    <row r="11461" spans="24:44">
      <c r="X11461" t="s">
        <v>33622</v>
      </c>
      <c r="Y11461" t="s">
        <v>389</v>
      </c>
      <c r="Z11461" t="s">
        <v>33623</v>
      </c>
      <c r="AA11461" t="s">
        <v>33603</v>
      </c>
      <c r="AB11461" t="s">
        <v>125</v>
      </c>
      <c r="AO11461" s="171"/>
      <c r="AP11461" s="171"/>
      <c r="AQ11461" s="171"/>
      <c r="AR11461" s="171"/>
    </row>
    <row r="11462" spans="24:44">
      <c r="X11462" t="s">
        <v>33624</v>
      </c>
      <c r="Y11462" t="s">
        <v>386</v>
      </c>
      <c r="Z11462" t="s">
        <v>33625</v>
      </c>
      <c r="AA11462" t="s">
        <v>33626</v>
      </c>
      <c r="AB11462" t="s">
        <v>33627</v>
      </c>
      <c r="AO11462" s="171"/>
      <c r="AP11462" s="171"/>
      <c r="AQ11462" s="171"/>
      <c r="AR11462" s="171"/>
    </row>
    <row r="11463" spans="24:44">
      <c r="X11463" t="s">
        <v>33628</v>
      </c>
      <c r="Y11463" t="s">
        <v>386</v>
      </c>
      <c r="Z11463" t="s">
        <v>33629</v>
      </c>
      <c r="AA11463" t="s">
        <v>33626</v>
      </c>
      <c r="AB11463" t="s">
        <v>33627</v>
      </c>
      <c r="AO11463" s="171"/>
      <c r="AP11463" s="171"/>
      <c r="AQ11463" s="171"/>
      <c r="AR11463" s="171"/>
    </row>
    <row r="11464" spans="24:44">
      <c r="X11464" t="s">
        <v>33630</v>
      </c>
      <c r="Y11464" t="s">
        <v>386</v>
      </c>
      <c r="Z11464" t="s">
        <v>33631</v>
      </c>
      <c r="AA11464" t="s">
        <v>33626</v>
      </c>
      <c r="AB11464" t="s">
        <v>33627</v>
      </c>
      <c r="AO11464" s="171"/>
      <c r="AP11464" s="171"/>
      <c r="AQ11464" s="171"/>
      <c r="AR11464" s="171"/>
    </row>
    <row r="11465" spans="24:44">
      <c r="X11465" t="s">
        <v>33632</v>
      </c>
      <c r="Y11465" t="s">
        <v>389</v>
      </c>
      <c r="Z11465" t="s">
        <v>33633</v>
      </c>
      <c r="AA11465" t="s">
        <v>33626</v>
      </c>
      <c r="AB11465" t="s">
        <v>33627</v>
      </c>
      <c r="AO11465" s="171"/>
      <c r="AP11465" s="171"/>
      <c r="AQ11465" s="171"/>
      <c r="AR11465" s="171"/>
    </row>
    <row r="11466" spans="24:44">
      <c r="X11466" t="s">
        <v>33634</v>
      </c>
      <c r="Y11466" t="s">
        <v>389</v>
      </c>
      <c r="Z11466" t="s">
        <v>33635</v>
      </c>
      <c r="AA11466" t="s">
        <v>33626</v>
      </c>
      <c r="AB11466" t="s">
        <v>33627</v>
      </c>
      <c r="AO11466" s="171"/>
      <c r="AP11466" s="171"/>
      <c r="AQ11466" s="171"/>
      <c r="AR11466" s="171"/>
    </row>
    <row r="11467" spans="24:44">
      <c r="X11467" t="s">
        <v>33636</v>
      </c>
      <c r="Y11467" t="s">
        <v>389</v>
      </c>
      <c r="Z11467" t="s">
        <v>33637</v>
      </c>
      <c r="AA11467" t="s">
        <v>33626</v>
      </c>
      <c r="AB11467" t="s">
        <v>33627</v>
      </c>
      <c r="AO11467" s="171"/>
      <c r="AP11467" s="171"/>
      <c r="AQ11467" s="171"/>
      <c r="AR11467" s="171"/>
    </row>
    <row r="11468" spans="24:44">
      <c r="X11468" t="s">
        <v>33638</v>
      </c>
      <c r="Y11468" t="s">
        <v>389</v>
      </c>
      <c r="Z11468" t="s">
        <v>33639</v>
      </c>
      <c r="AA11468" t="s">
        <v>33626</v>
      </c>
      <c r="AB11468" t="s">
        <v>33627</v>
      </c>
      <c r="AO11468" s="171"/>
      <c r="AP11468" s="171"/>
      <c r="AQ11468" s="171"/>
      <c r="AR11468" s="171"/>
    </row>
    <row r="11469" spans="24:44">
      <c r="X11469" t="s">
        <v>33640</v>
      </c>
      <c r="Y11469" t="s">
        <v>386</v>
      </c>
      <c r="Z11469" t="s">
        <v>33641</v>
      </c>
      <c r="AA11469" t="s">
        <v>33626</v>
      </c>
      <c r="AB11469" t="s">
        <v>33627</v>
      </c>
      <c r="AO11469" s="171"/>
      <c r="AP11469" s="171"/>
      <c r="AQ11469" s="171"/>
      <c r="AR11469" s="171"/>
    </row>
    <row r="11470" spans="24:44">
      <c r="X11470" t="s">
        <v>33642</v>
      </c>
      <c r="Y11470" t="s">
        <v>389</v>
      </c>
      <c r="Z11470" t="s">
        <v>33643</v>
      </c>
      <c r="AA11470" t="s">
        <v>33626</v>
      </c>
      <c r="AB11470" t="s">
        <v>33627</v>
      </c>
      <c r="AO11470" s="171"/>
      <c r="AP11470" s="171"/>
      <c r="AQ11470" s="171"/>
      <c r="AR11470" s="171"/>
    </row>
    <row r="11471" spans="24:44">
      <c r="X11471" t="s">
        <v>33644</v>
      </c>
      <c r="Y11471" t="s">
        <v>389</v>
      </c>
      <c r="Z11471" t="s">
        <v>33645</v>
      </c>
      <c r="AA11471" t="s">
        <v>33626</v>
      </c>
      <c r="AB11471" t="s">
        <v>33627</v>
      </c>
      <c r="AO11471" s="171"/>
      <c r="AP11471" s="171"/>
      <c r="AQ11471" s="171"/>
      <c r="AR11471" s="171"/>
    </row>
    <row r="11472" spans="24:44">
      <c r="X11472" t="s">
        <v>33646</v>
      </c>
      <c r="Y11472" t="s">
        <v>389</v>
      </c>
      <c r="Z11472" t="s">
        <v>33647</v>
      </c>
      <c r="AA11472" t="s">
        <v>33626</v>
      </c>
      <c r="AB11472" t="s">
        <v>33627</v>
      </c>
      <c r="AO11472" s="171"/>
      <c r="AP11472" s="171"/>
      <c r="AQ11472" s="171"/>
      <c r="AR11472" s="171"/>
    </row>
    <row r="11473" spans="24:44">
      <c r="X11473" t="s">
        <v>33648</v>
      </c>
      <c r="Y11473" t="s">
        <v>389</v>
      </c>
      <c r="Z11473" t="s">
        <v>33649</v>
      </c>
      <c r="AA11473" t="s">
        <v>33626</v>
      </c>
      <c r="AB11473" t="s">
        <v>33627</v>
      </c>
      <c r="AO11473" s="171"/>
      <c r="AP11473" s="171"/>
      <c r="AQ11473" s="171"/>
      <c r="AR11473" s="171"/>
    </row>
    <row r="11474" spans="24:44">
      <c r="X11474" t="s">
        <v>33650</v>
      </c>
      <c r="Y11474" t="s">
        <v>389</v>
      </c>
      <c r="Z11474" t="s">
        <v>33651</v>
      </c>
      <c r="AA11474" t="s">
        <v>33652</v>
      </c>
      <c r="AB11474" t="s">
        <v>125</v>
      </c>
      <c r="AO11474" s="171"/>
      <c r="AP11474" s="171"/>
      <c r="AQ11474" s="171"/>
      <c r="AR11474" s="171"/>
    </row>
    <row r="11475" spans="24:44">
      <c r="X11475" t="s">
        <v>33653</v>
      </c>
      <c r="Y11475" t="s">
        <v>389</v>
      </c>
      <c r="Z11475" t="s">
        <v>33654</v>
      </c>
      <c r="AA11475" t="s">
        <v>33655</v>
      </c>
      <c r="AB11475" t="s">
        <v>125</v>
      </c>
      <c r="AO11475" s="171"/>
      <c r="AP11475" s="171"/>
      <c r="AQ11475" s="171"/>
      <c r="AR11475" s="171"/>
    </row>
    <row r="11476" spans="24:44">
      <c r="X11476" t="s">
        <v>33656</v>
      </c>
      <c r="Y11476" t="s">
        <v>389</v>
      </c>
      <c r="Z11476" t="s">
        <v>33657</v>
      </c>
      <c r="AA11476" t="s">
        <v>33626</v>
      </c>
      <c r="AB11476" t="s">
        <v>33627</v>
      </c>
      <c r="AO11476" s="171"/>
      <c r="AP11476" s="171"/>
      <c r="AQ11476" s="171"/>
      <c r="AR11476" s="171"/>
    </row>
    <row r="11477" spans="24:44">
      <c r="X11477" t="s">
        <v>33658</v>
      </c>
      <c r="Y11477" t="s">
        <v>389</v>
      </c>
      <c r="Z11477" t="s">
        <v>33659</v>
      </c>
      <c r="AA11477" t="s">
        <v>33660</v>
      </c>
      <c r="AB11477" t="s">
        <v>33627</v>
      </c>
      <c r="AO11477" s="171"/>
      <c r="AP11477" s="171"/>
      <c r="AQ11477" s="171"/>
      <c r="AR11477" s="171"/>
    </row>
    <row r="11478" spans="24:44">
      <c r="X11478" t="s">
        <v>33661</v>
      </c>
      <c r="Y11478" t="s">
        <v>389</v>
      </c>
      <c r="Z11478" t="s">
        <v>33662</v>
      </c>
      <c r="AA11478" t="s">
        <v>33626</v>
      </c>
      <c r="AB11478" t="s">
        <v>33627</v>
      </c>
      <c r="AO11478" s="171"/>
      <c r="AP11478" s="171"/>
      <c r="AQ11478" s="171"/>
      <c r="AR11478" s="171"/>
    </row>
    <row r="11479" spans="24:44">
      <c r="X11479" t="s">
        <v>33663</v>
      </c>
      <c r="Y11479" t="s">
        <v>389</v>
      </c>
      <c r="Z11479" t="s">
        <v>33664</v>
      </c>
      <c r="AA11479" t="s">
        <v>33626</v>
      </c>
      <c r="AB11479" t="s">
        <v>33627</v>
      </c>
      <c r="AO11479" s="171"/>
      <c r="AP11479" s="171"/>
      <c r="AQ11479" s="171"/>
      <c r="AR11479" s="171"/>
    </row>
    <row r="11480" spans="24:44">
      <c r="X11480" t="s">
        <v>33665</v>
      </c>
      <c r="Y11480" t="s">
        <v>389</v>
      </c>
      <c r="Z11480" t="s">
        <v>33666</v>
      </c>
      <c r="AA11480" t="s">
        <v>33626</v>
      </c>
      <c r="AB11480" t="s">
        <v>33627</v>
      </c>
      <c r="AO11480" s="171"/>
      <c r="AP11480" s="171"/>
      <c r="AQ11480" s="171"/>
      <c r="AR11480" s="171"/>
    </row>
    <row r="11481" spans="24:44">
      <c r="X11481" t="s">
        <v>33667</v>
      </c>
      <c r="Y11481" t="s">
        <v>386</v>
      </c>
      <c r="Z11481" t="s">
        <v>33668</v>
      </c>
      <c r="AA11481" t="s">
        <v>33626</v>
      </c>
      <c r="AB11481" t="s">
        <v>33627</v>
      </c>
      <c r="AO11481" s="171"/>
      <c r="AP11481" s="171"/>
      <c r="AQ11481" s="171"/>
      <c r="AR11481" s="171"/>
    </row>
    <row r="11482" spans="24:44">
      <c r="X11482" t="s">
        <v>33669</v>
      </c>
      <c r="Y11482" t="s">
        <v>389</v>
      </c>
      <c r="Z11482" t="s">
        <v>33670</v>
      </c>
      <c r="AA11482" t="s">
        <v>33626</v>
      </c>
      <c r="AB11482" t="s">
        <v>33627</v>
      </c>
      <c r="AO11482" s="171"/>
      <c r="AP11482" s="171"/>
      <c r="AQ11482" s="171"/>
      <c r="AR11482" s="171"/>
    </row>
    <row r="11483" spans="24:44">
      <c r="X11483" t="s">
        <v>33671</v>
      </c>
      <c r="Y11483" t="s">
        <v>389</v>
      </c>
      <c r="Z11483" t="s">
        <v>33672</v>
      </c>
      <c r="AA11483" t="s">
        <v>33673</v>
      </c>
      <c r="AB11483" t="s">
        <v>33674</v>
      </c>
      <c r="AO11483" s="171"/>
      <c r="AP11483" s="171"/>
      <c r="AQ11483" s="171"/>
      <c r="AR11483" s="171"/>
    </row>
    <row r="11484" spans="24:44">
      <c r="X11484" t="s">
        <v>33675</v>
      </c>
      <c r="Y11484" t="s">
        <v>386</v>
      </c>
      <c r="Z11484" t="s">
        <v>33676</v>
      </c>
      <c r="AA11484" t="s">
        <v>33677</v>
      </c>
      <c r="AB11484" t="s">
        <v>125</v>
      </c>
      <c r="AO11484" s="171"/>
      <c r="AP11484" s="171"/>
      <c r="AQ11484" s="171"/>
      <c r="AR11484" s="171"/>
    </row>
    <row r="11485" spans="24:44">
      <c r="X11485" t="s">
        <v>33678</v>
      </c>
      <c r="Y11485" t="s">
        <v>389</v>
      </c>
      <c r="Z11485" t="s">
        <v>33679</v>
      </c>
      <c r="AA11485" t="s">
        <v>33603</v>
      </c>
      <c r="AB11485" t="s">
        <v>125</v>
      </c>
      <c r="AO11485" s="171"/>
      <c r="AP11485" s="171"/>
      <c r="AQ11485" s="171"/>
      <c r="AR11485" s="171"/>
    </row>
    <row r="11486" spans="24:44">
      <c r="X11486" t="s">
        <v>33680</v>
      </c>
      <c r="Y11486" t="s">
        <v>386</v>
      </c>
      <c r="Z11486" t="s">
        <v>33681</v>
      </c>
      <c r="AA11486" t="s">
        <v>33682</v>
      </c>
      <c r="AB11486" t="s">
        <v>33627</v>
      </c>
      <c r="AO11486" s="171"/>
      <c r="AP11486" s="171"/>
      <c r="AQ11486" s="171"/>
      <c r="AR11486" s="171"/>
    </row>
    <row r="11487" spans="24:44">
      <c r="X11487" t="s">
        <v>33683</v>
      </c>
      <c r="Y11487" t="s">
        <v>389</v>
      </c>
      <c r="Z11487" t="s">
        <v>33684</v>
      </c>
      <c r="AA11487" t="s">
        <v>33685</v>
      </c>
      <c r="AB11487" t="s">
        <v>125</v>
      </c>
      <c r="AO11487" s="171"/>
      <c r="AP11487" s="171"/>
      <c r="AQ11487" s="171"/>
      <c r="AR11487" s="171"/>
    </row>
    <row r="11488" spans="24:44">
      <c r="X11488" t="s">
        <v>6065</v>
      </c>
      <c r="Y11488" t="s">
        <v>386</v>
      </c>
      <c r="Z11488" t="s">
        <v>33686</v>
      </c>
      <c r="AA11488" t="s">
        <v>33687</v>
      </c>
      <c r="AB11488" t="s">
        <v>33674</v>
      </c>
      <c r="AO11488" s="171"/>
      <c r="AP11488" s="171"/>
      <c r="AQ11488" s="171"/>
      <c r="AR11488" s="171"/>
    </row>
    <row r="11489" spans="24:44">
      <c r="X11489" t="s">
        <v>33688</v>
      </c>
      <c r="Y11489" t="s">
        <v>389</v>
      </c>
      <c r="Z11489" t="s">
        <v>33689</v>
      </c>
      <c r="AA11489" t="s">
        <v>33690</v>
      </c>
      <c r="AB11489" t="s">
        <v>5361</v>
      </c>
      <c r="AO11489" s="171"/>
      <c r="AP11489" s="171"/>
      <c r="AQ11489" s="171"/>
      <c r="AR11489" s="171"/>
    </row>
    <row r="11490" spans="24:44">
      <c r="X11490" t="s">
        <v>33691</v>
      </c>
      <c r="Y11490" t="s">
        <v>389</v>
      </c>
      <c r="Z11490" t="s">
        <v>33692</v>
      </c>
      <c r="AA11490" t="s">
        <v>33693</v>
      </c>
      <c r="AB11490" t="s">
        <v>33694</v>
      </c>
      <c r="AO11490" s="171"/>
      <c r="AP11490" s="171"/>
      <c r="AQ11490" s="171"/>
      <c r="AR11490" s="171"/>
    </row>
    <row r="11491" spans="24:44">
      <c r="X11491" t="s">
        <v>33695</v>
      </c>
      <c r="Y11491" t="s">
        <v>389</v>
      </c>
      <c r="Z11491" t="s">
        <v>33696</v>
      </c>
      <c r="AA11491" t="s">
        <v>33693</v>
      </c>
      <c r="AB11491" t="s">
        <v>33694</v>
      </c>
      <c r="AO11491" s="171"/>
      <c r="AP11491" s="171"/>
      <c r="AQ11491" s="171"/>
      <c r="AR11491" s="171"/>
    </row>
    <row r="11492" spans="24:44">
      <c r="X11492" t="s">
        <v>33697</v>
      </c>
      <c r="Y11492" t="s">
        <v>389</v>
      </c>
      <c r="Z11492" t="s">
        <v>33698</v>
      </c>
      <c r="AA11492" t="s">
        <v>33693</v>
      </c>
      <c r="AB11492" t="s">
        <v>33694</v>
      </c>
      <c r="AO11492" s="171"/>
      <c r="AP11492" s="171"/>
      <c r="AQ11492" s="171"/>
      <c r="AR11492" s="171"/>
    </row>
    <row r="11493" spans="24:44">
      <c r="X11493" t="s">
        <v>1340</v>
      </c>
      <c r="Y11493" t="s">
        <v>386</v>
      </c>
      <c r="Z11493" t="s">
        <v>33699</v>
      </c>
      <c r="AA11493" t="s">
        <v>33693</v>
      </c>
      <c r="AB11493" t="s">
        <v>33694</v>
      </c>
      <c r="AO11493" s="171"/>
      <c r="AP11493" s="171"/>
      <c r="AQ11493" s="171"/>
      <c r="AR11493" s="171"/>
    </row>
    <row r="11494" spans="24:44">
      <c r="X11494" t="s">
        <v>33700</v>
      </c>
      <c r="Y11494" t="s">
        <v>389</v>
      </c>
      <c r="Z11494" t="s">
        <v>33701</v>
      </c>
      <c r="AA11494" t="s">
        <v>33693</v>
      </c>
      <c r="AB11494" t="s">
        <v>33694</v>
      </c>
      <c r="AO11494" s="171"/>
      <c r="AP11494" s="171"/>
      <c r="AQ11494" s="171"/>
      <c r="AR11494" s="171"/>
    </row>
    <row r="11495" spans="24:44">
      <c r="X11495" t="s">
        <v>33702</v>
      </c>
      <c r="Y11495" t="s">
        <v>389</v>
      </c>
      <c r="Z11495" t="s">
        <v>33703</v>
      </c>
      <c r="AA11495" t="s">
        <v>33693</v>
      </c>
      <c r="AB11495" t="s">
        <v>33694</v>
      </c>
      <c r="AO11495" s="171"/>
      <c r="AP11495" s="171"/>
      <c r="AQ11495" s="171"/>
      <c r="AR11495" s="171"/>
    </row>
    <row r="11496" spans="24:44">
      <c r="X11496" t="s">
        <v>33704</v>
      </c>
      <c r="Y11496" t="s">
        <v>389</v>
      </c>
      <c r="Z11496" t="s">
        <v>33705</v>
      </c>
      <c r="AA11496" t="s">
        <v>33693</v>
      </c>
      <c r="AB11496" t="s">
        <v>33694</v>
      </c>
      <c r="AO11496" s="171"/>
      <c r="AP11496" s="171"/>
      <c r="AQ11496" s="171"/>
      <c r="AR11496" s="171"/>
    </row>
    <row r="11497" spans="24:44">
      <c r="X11497" t="s">
        <v>33706</v>
      </c>
      <c r="Y11497" t="s">
        <v>389</v>
      </c>
      <c r="Z11497" t="s">
        <v>33707</v>
      </c>
      <c r="AA11497" t="s">
        <v>33708</v>
      </c>
      <c r="AB11497" t="s">
        <v>125</v>
      </c>
      <c r="AO11497" s="171"/>
      <c r="AP11497" s="171"/>
      <c r="AQ11497" s="171"/>
      <c r="AR11497" s="171"/>
    </row>
    <row r="11498" spans="24:44">
      <c r="X11498" t="s">
        <v>33709</v>
      </c>
      <c r="Y11498" t="s">
        <v>389</v>
      </c>
      <c r="Z11498" t="s">
        <v>33710</v>
      </c>
      <c r="AA11498" t="s">
        <v>33693</v>
      </c>
      <c r="AB11498" t="s">
        <v>33694</v>
      </c>
      <c r="AO11498" s="171"/>
      <c r="AP11498" s="171"/>
      <c r="AQ11498" s="171"/>
      <c r="AR11498" s="171"/>
    </row>
    <row r="11499" spans="24:44">
      <c r="X11499" t="s">
        <v>33711</v>
      </c>
      <c r="Y11499" t="s">
        <v>389</v>
      </c>
      <c r="Z11499" t="s">
        <v>33712</v>
      </c>
      <c r="AA11499" t="s">
        <v>33693</v>
      </c>
      <c r="AB11499" t="s">
        <v>33694</v>
      </c>
      <c r="AO11499" s="171"/>
      <c r="AP11499" s="171"/>
      <c r="AQ11499" s="171"/>
      <c r="AR11499" s="171"/>
    </row>
    <row r="11500" spans="24:44">
      <c r="X11500" t="s">
        <v>33713</v>
      </c>
      <c r="Y11500" t="s">
        <v>389</v>
      </c>
      <c r="Z11500" t="s">
        <v>33714</v>
      </c>
      <c r="AA11500" t="s">
        <v>33715</v>
      </c>
      <c r="AB11500" t="s">
        <v>33627</v>
      </c>
      <c r="AO11500" s="171"/>
      <c r="AP11500" s="171"/>
      <c r="AQ11500" s="171"/>
      <c r="AR11500" s="171"/>
    </row>
    <row r="11501" spans="24:44">
      <c r="X11501" t="s">
        <v>33716</v>
      </c>
      <c r="Y11501" t="s">
        <v>386</v>
      </c>
      <c r="Z11501" t="s">
        <v>33717</v>
      </c>
      <c r="AA11501" t="s">
        <v>33715</v>
      </c>
      <c r="AB11501" t="s">
        <v>33627</v>
      </c>
      <c r="AO11501" s="171"/>
      <c r="AP11501" s="171"/>
      <c r="AQ11501" s="171"/>
      <c r="AR11501" s="171"/>
    </row>
    <row r="11502" spans="24:44">
      <c r="X11502" t="s">
        <v>33718</v>
      </c>
      <c r="Y11502" t="s">
        <v>386</v>
      </c>
      <c r="Z11502" t="s">
        <v>33719</v>
      </c>
      <c r="AA11502" t="s">
        <v>33715</v>
      </c>
      <c r="AB11502" t="s">
        <v>33627</v>
      </c>
      <c r="AO11502" s="171"/>
      <c r="AP11502" s="171"/>
      <c r="AQ11502" s="171"/>
      <c r="AR11502" s="171"/>
    </row>
    <row r="11503" spans="24:44">
      <c r="X11503" t="s">
        <v>33720</v>
      </c>
      <c r="Y11503" t="s">
        <v>386</v>
      </c>
      <c r="Z11503" t="s">
        <v>33721</v>
      </c>
      <c r="AA11503" t="s">
        <v>33715</v>
      </c>
      <c r="AB11503" t="s">
        <v>33627</v>
      </c>
      <c r="AO11503" s="171"/>
      <c r="AP11503" s="171"/>
      <c r="AQ11503" s="171"/>
      <c r="AR11503" s="171"/>
    </row>
    <row r="11504" spans="24:44">
      <c r="X11504" t="s">
        <v>33722</v>
      </c>
      <c r="Y11504" t="s">
        <v>386</v>
      </c>
      <c r="Z11504" t="s">
        <v>33723</v>
      </c>
      <c r="AA11504" t="s">
        <v>33715</v>
      </c>
      <c r="AB11504" t="s">
        <v>33627</v>
      </c>
      <c r="AO11504" s="171"/>
      <c r="AP11504" s="171"/>
      <c r="AQ11504" s="171"/>
      <c r="AR11504" s="171"/>
    </row>
    <row r="11505" spans="24:44">
      <c r="X11505" t="s">
        <v>33724</v>
      </c>
      <c r="Y11505" t="s">
        <v>386</v>
      </c>
      <c r="Z11505" t="s">
        <v>33725</v>
      </c>
      <c r="AA11505" t="s">
        <v>33715</v>
      </c>
      <c r="AB11505" t="s">
        <v>33627</v>
      </c>
      <c r="AO11505" s="171"/>
      <c r="AP11505" s="171"/>
      <c r="AQ11505" s="171"/>
      <c r="AR11505" s="171"/>
    </row>
    <row r="11506" spans="24:44">
      <c r="X11506" t="s">
        <v>33726</v>
      </c>
      <c r="Y11506" t="s">
        <v>386</v>
      </c>
      <c r="Z11506" t="s">
        <v>33727</v>
      </c>
      <c r="AA11506" t="s">
        <v>33715</v>
      </c>
      <c r="AB11506" t="s">
        <v>33627</v>
      </c>
      <c r="AO11506" s="171"/>
      <c r="AP11506" s="171"/>
      <c r="AQ11506" s="171"/>
      <c r="AR11506" s="171"/>
    </row>
    <row r="11507" spans="24:44">
      <c r="X11507" t="s">
        <v>33728</v>
      </c>
      <c r="Y11507" t="s">
        <v>386</v>
      </c>
      <c r="Z11507" t="s">
        <v>33729</v>
      </c>
      <c r="AA11507" t="s">
        <v>33715</v>
      </c>
      <c r="AB11507" t="s">
        <v>33627</v>
      </c>
      <c r="AO11507" s="171"/>
      <c r="AP11507" s="171"/>
      <c r="AQ11507" s="171"/>
      <c r="AR11507" s="171"/>
    </row>
    <row r="11508" spans="24:44">
      <c r="X11508" t="s">
        <v>33730</v>
      </c>
      <c r="Y11508" t="s">
        <v>386</v>
      </c>
      <c r="Z11508" t="s">
        <v>33731</v>
      </c>
      <c r="AA11508" t="s">
        <v>33715</v>
      </c>
      <c r="AB11508" t="s">
        <v>33627</v>
      </c>
      <c r="AO11508" s="171"/>
      <c r="AP11508" s="171"/>
      <c r="AQ11508" s="171"/>
      <c r="AR11508" s="171"/>
    </row>
    <row r="11509" spans="24:44">
      <c r="X11509" t="s">
        <v>33732</v>
      </c>
      <c r="Y11509" t="s">
        <v>386</v>
      </c>
      <c r="Z11509" t="s">
        <v>33733</v>
      </c>
      <c r="AA11509" t="s">
        <v>33715</v>
      </c>
      <c r="AB11509" t="s">
        <v>33627</v>
      </c>
      <c r="AO11509" s="171"/>
      <c r="AP11509" s="171"/>
      <c r="AQ11509" s="171"/>
      <c r="AR11509" s="171"/>
    </row>
    <row r="11510" spans="24:44">
      <c r="X11510" t="s">
        <v>33734</v>
      </c>
      <c r="Y11510" t="s">
        <v>386</v>
      </c>
      <c r="Z11510" t="s">
        <v>20453</v>
      </c>
      <c r="AA11510" t="s">
        <v>33715</v>
      </c>
      <c r="AB11510" t="s">
        <v>33627</v>
      </c>
      <c r="AO11510" s="171"/>
      <c r="AP11510" s="171"/>
      <c r="AQ11510" s="171"/>
      <c r="AR11510" s="171"/>
    </row>
    <row r="11511" spans="24:44">
      <c r="X11511" t="s">
        <v>33735</v>
      </c>
      <c r="Y11511" t="s">
        <v>389</v>
      </c>
      <c r="Z11511" t="s">
        <v>33736</v>
      </c>
      <c r="AA11511" t="s">
        <v>33715</v>
      </c>
      <c r="AB11511" t="s">
        <v>33627</v>
      </c>
      <c r="AO11511" s="171"/>
      <c r="AP11511" s="171"/>
      <c r="AQ11511" s="171"/>
      <c r="AR11511" s="171"/>
    </row>
    <row r="11512" spans="24:44">
      <c r="X11512" t="s">
        <v>33737</v>
      </c>
      <c r="Y11512" t="s">
        <v>389</v>
      </c>
      <c r="Z11512" t="s">
        <v>33738</v>
      </c>
      <c r="AA11512" t="s">
        <v>33715</v>
      </c>
      <c r="AB11512" t="s">
        <v>33627</v>
      </c>
      <c r="AO11512" s="171"/>
      <c r="AP11512" s="171"/>
      <c r="AQ11512" s="171"/>
      <c r="AR11512" s="171"/>
    </row>
    <row r="11513" spans="24:44">
      <c r="X11513" t="s">
        <v>33739</v>
      </c>
      <c r="Y11513" t="s">
        <v>389</v>
      </c>
      <c r="Z11513" t="s">
        <v>33740</v>
      </c>
      <c r="AA11513" t="s">
        <v>33715</v>
      </c>
      <c r="AB11513" t="s">
        <v>33627</v>
      </c>
      <c r="AO11513" s="171"/>
      <c r="AP11513" s="171"/>
      <c r="AQ11513" s="171"/>
      <c r="AR11513" s="171"/>
    </row>
    <row r="11514" spans="24:44">
      <c r="X11514" t="s">
        <v>33741</v>
      </c>
      <c r="Y11514" t="s">
        <v>389</v>
      </c>
      <c r="Z11514" t="s">
        <v>33742</v>
      </c>
      <c r="AA11514" t="s">
        <v>33715</v>
      </c>
      <c r="AB11514" t="s">
        <v>33627</v>
      </c>
      <c r="AO11514" s="171"/>
      <c r="AP11514" s="171"/>
      <c r="AQ11514" s="171"/>
      <c r="AR11514" s="171"/>
    </row>
    <row r="11515" spans="24:44">
      <c r="X11515" t="s">
        <v>33743</v>
      </c>
      <c r="Y11515" t="s">
        <v>386</v>
      </c>
      <c r="Z11515" t="s">
        <v>33744</v>
      </c>
      <c r="AA11515" t="s">
        <v>33715</v>
      </c>
      <c r="AB11515" t="s">
        <v>33627</v>
      </c>
      <c r="AO11515" s="171"/>
      <c r="AP11515" s="171"/>
      <c r="AQ11515" s="171"/>
      <c r="AR11515" s="171"/>
    </row>
    <row r="11516" spans="24:44">
      <c r="X11516" t="s">
        <v>33745</v>
      </c>
      <c r="Y11516" t="s">
        <v>389</v>
      </c>
      <c r="Z11516" t="s">
        <v>33746</v>
      </c>
      <c r="AA11516" t="s">
        <v>33715</v>
      </c>
      <c r="AB11516" t="s">
        <v>33627</v>
      </c>
      <c r="AO11516" s="171"/>
      <c r="AP11516" s="171"/>
      <c r="AQ11516" s="171"/>
      <c r="AR11516" s="171"/>
    </row>
    <row r="11517" spans="24:44">
      <c r="X11517" t="s">
        <v>33747</v>
      </c>
      <c r="Y11517" t="s">
        <v>389</v>
      </c>
      <c r="Z11517" t="s">
        <v>33748</v>
      </c>
      <c r="AA11517" t="s">
        <v>33715</v>
      </c>
      <c r="AB11517" t="s">
        <v>33627</v>
      </c>
      <c r="AO11517" s="171"/>
      <c r="AP11517" s="171"/>
      <c r="AQ11517" s="171"/>
      <c r="AR11517" s="171"/>
    </row>
    <row r="11518" spans="24:44">
      <c r="X11518" t="s">
        <v>33749</v>
      </c>
      <c r="Y11518" t="s">
        <v>389</v>
      </c>
      <c r="Z11518" t="s">
        <v>33750</v>
      </c>
      <c r="AA11518" t="s">
        <v>33715</v>
      </c>
      <c r="AB11518" t="s">
        <v>33627</v>
      </c>
      <c r="AO11518" s="171"/>
      <c r="AP11518" s="171"/>
      <c r="AQ11518" s="171"/>
      <c r="AR11518" s="171"/>
    </row>
    <row r="11519" spans="24:44">
      <c r="X11519" t="s">
        <v>33751</v>
      </c>
      <c r="Y11519" t="s">
        <v>389</v>
      </c>
      <c r="Z11519" t="s">
        <v>33752</v>
      </c>
      <c r="AA11519" t="s">
        <v>33715</v>
      </c>
      <c r="AB11519" t="s">
        <v>33627</v>
      </c>
      <c r="AO11519" s="171"/>
      <c r="AP11519" s="171"/>
      <c r="AQ11519" s="171"/>
      <c r="AR11519" s="171"/>
    </row>
    <row r="11520" spans="24:44">
      <c r="X11520" t="s">
        <v>33753</v>
      </c>
      <c r="Y11520" t="s">
        <v>389</v>
      </c>
      <c r="Z11520" t="s">
        <v>33754</v>
      </c>
      <c r="AA11520" t="s">
        <v>33715</v>
      </c>
      <c r="AB11520" t="s">
        <v>33627</v>
      </c>
      <c r="AO11520" s="171"/>
      <c r="AP11520" s="171"/>
      <c r="AQ11520" s="171"/>
      <c r="AR11520" s="171"/>
    </row>
    <row r="11521" spans="24:44">
      <c r="X11521" t="s">
        <v>33755</v>
      </c>
      <c r="Y11521" t="s">
        <v>389</v>
      </c>
      <c r="Z11521" t="s">
        <v>33756</v>
      </c>
      <c r="AA11521" t="s">
        <v>33715</v>
      </c>
      <c r="AB11521" t="s">
        <v>33627</v>
      </c>
      <c r="AO11521" s="171"/>
      <c r="AP11521" s="171"/>
      <c r="AQ11521" s="171"/>
      <c r="AR11521" s="171"/>
    </row>
    <row r="11522" spans="24:44">
      <c r="X11522" t="s">
        <v>33757</v>
      </c>
      <c r="Y11522" t="s">
        <v>389</v>
      </c>
      <c r="Z11522" t="s">
        <v>33758</v>
      </c>
      <c r="AA11522" t="s">
        <v>33715</v>
      </c>
      <c r="AB11522" t="s">
        <v>33627</v>
      </c>
      <c r="AO11522" s="171"/>
      <c r="AP11522" s="171"/>
      <c r="AQ11522" s="171"/>
      <c r="AR11522" s="171"/>
    </row>
    <row r="11523" spans="24:44">
      <c r="X11523" t="s">
        <v>3441</v>
      </c>
      <c r="Y11523" t="s">
        <v>386</v>
      </c>
      <c r="Z11523" t="s">
        <v>33759</v>
      </c>
      <c r="AA11523" t="s">
        <v>33715</v>
      </c>
      <c r="AB11523" t="s">
        <v>33627</v>
      </c>
      <c r="AO11523" s="171"/>
      <c r="AP11523" s="171"/>
      <c r="AQ11523" s="171"/>
      <c r="AR11523" s="171"/>
    </row>
    <row r="11524" spans="24:44">
      <c r="X11524" t="s">
        <v>33760</v>
      </c>
      <c r="Y11524" t="s">
        <v>386</v>
      </c>
      <c r="Z11524" t="s">
        <v>33761</v>
      </c>
      <c r="AA11524" t="s">
        <v>33762</v>
      </c>
      <c r="AB11524" t="s">
        <v>125</v>
      </c>
      <c r="AO11524" s="171"/>
      <c r="AP11524" s="171"/>
      <c r="AQ11524" s="171"/>
      <c r="AR11524" s="171"/>
    </row>
    <row r="11525" spans="24:44">
      <c r="X11525" t="s">
        <v>33763</v>
      </c>
      <c r="Y11525" t="s">
        <v>386</v>
      </c>
      <c r="Z11525" t="s">
        <v>33764</v>
      </c>
      <c r="AA11525" t="s">
        <v>33765</v>
      </c>
      <c r="AB11525" t="s">
        <v>33694</v>
      </c>
      <c r="AO11525" s="171"/>
      <c r="AP11525" s="171"/>
      <c r="AQ11525" s="171"/>
      <c r="AR11525" s="171"/>
    </row>
    <row r="11526" spans="24:44">
      <c r="X11526" t="s">
        <v>33766</v>
      </c>
      <c r="Y11526" t="s">
        <v>389</v>
      </c>
      <c r="Z11526" t="s">
        <v>33767</v>
      </c>
      <c r="AA11526" t="s">
        <v>33768</v>
      </c>
      <c r="AB11526" t="s">
        <v>33769</v>
      </c>
      <c r="AO11526" s="171"/>
      <c r="AP11526" s="171"/>
      <c r="AQ11526" s="171"/>
      <c r="AR11526" s="171"/>
    </row>
    <row r="11527" spans="24:44">
      <c r="X11527" t="s">
        <v>33770</v>
      </c>
      <c r="Y11527" t="s">
        <v>386</v>
      </c>
      <c r="Z11527" t="s">
        <v>33771</v>
      </c>
      <c r="AA11527" t="s">
        <v>33772</v>
      </c>
      <c r="AB11527" t="s">
        <v>125</v>
      </c>
      <c r="AO11527" s="171"/>
      <c r="AP11527" s="171"/>
      <c r="AQ11527" s="171"/>
      <c r="AR11527" s="171"/>
    </row>
    <row r="11528" spans="24:44">
      <c r="X11528" t="s">
        <v>33773</v>
      </c>
      <c r="Y11528" t="s">
        <v>389</v>
      </c>
      <c r="Z11528" t="s">
        <v>33774</v>
      </c>
      <c r="AA11528" t="s">
        <v>33715</v>
      </c>
      <c r="AB11528" t="s">
        <v>33627</v>
      </c>
      <c r="AO11528" s="171"/>
      <c r="AP11528" s="171"/>
      <c r="AQ11528" s="171"/>
      <c r="AR11528" s="171"/>
    </row>
    <row r="11529" spans="24:44">
      <c r="X11529" t="s">
        <v>33775</v>
      </c>
      <c r="Y11529" t="s">
        <v>389</v>
      </c>
      <c r="Z11529" t="s">
        <v>33776</v>
      </c>
      <c r="AA11529" t="s">
        <v>33715</v>
      </c>
      <c r="AB11529" t="s">
        <v>33627</v>
      </c>
      <c r="AO11529" s="171"/>
      <c r="AP11529" s="171"/>
      <c r="AQ11529" s="171"/>
      <c r="AR11529" s="171"/>
    </row>
    <row r="11530" spans="24:44">
      <c r="X11530" t="s">
        <v>33777</v>
      </c>
      <c r="Y11530" t="s">
        <v>389</v>
      </c>
      <c r="Z11530" t="s">
        <v>33778</v>
      </c>
      <c r="AA11530" t="s">
        <v>33715</v>
      </c>
      <c r="AB11530" t="s">
        <v>33627</v>
      </c>
      <c r="AO11530" s="171"/>
      <c r="AP11530" s="171"/>
      <c r="AQ11530" s="171"/>
      <c r="AR11530" s="171"/>
    </row>
    <row r="11531" spans="24:44">
      <c r="X11531" t="s">
        <v>33779</v>
      </c>
      <c r="Y11531" t="s">
        <v>386</v>
      </c>
      <c r="Z11531" t="s">
        <v>33780</v>
      </c>
      <c r="AA11531" t="s">
        <v>33762</v>
      </c>
      <c r="AB11531" t="s">
        <v>125</v>
      </c>
      <c r="AO11531" s="171"/>
      <c r="AP11531" s="171"/>
      <c r="AQ11531" s="171"/>
      <c r="AR11531" s="171"/>
    </row>
    <row r="11532" spans="24:44">
      <c r="X11532" t="s">
        <v>33781</v>
      </c>
      <c r="Y11532" t="s">
        <v>389</v>
      </c>
      <c r="Z11532" t="s">
        <v>33782</v>
      </c>
      <c r="AA11532" t="s">
        <v>33783</v>
      </c>
      <c r="AB11532" t="s">
        <v>33784</v>
      </c>
      <c r="AO11532" s="171"/>
      <c r="AP11532" s="171"/>
      <c r="AQ11532" s="171"/>
      <c r="AR11532" s="171"/>
    </row>
    <row r="11533" spans="24:44">
      <c r="X11533" t="s">
        <v>33785</v>
      </c>
      <c r="Y11533" t="s">
        <v>389</v>
      </c>
      <c r="Z11533" t="s">
        <v>33786</v>
      </c>
      <c r="AA11533" t="s">
        <v>33715</v>
      </c>
      <c r="AB11533" t="s">
        <v>33627</v>
      </c>
      <c r="AO11533" s="171"/>
      <c r="AP11533" s="171"/>
      <c r="AQ11533" s="171"/>
      <c r="AR11533" s="171"/>
    </row>
    <row r="11534" spans="24:44">
      <c r="X11534" t="s">
        <v>33787</v>
      </c>
      <c r="Y11534" t="s">
        <v>386</v>
      </c>
      <c r="Z11534" t="s">
        <v>33788</v>
      </c>
      <c r="AA11534" t="s">
        <v>33762</v>
      </c>
      <c r="AB11534" t="s">
        <v>125</v>
      </c>
      <c r="AO11534" s="171"/>
      <c r="AP11534" s="171"/>
      <c r="AQ11534" s="171"/>
      <c r="AR11534" s="171"/>
    </row>
    <row r="11535" spans="24:44">
      <c r="X11535" t="s">
        <v>33789</v>
      </c>
      <c r="Y11535" t="s">
        <v>386</v>
      </c>
      <c r="Z11535" t="s">
        <v>33790</v>
      </c>
      <c r="AA11535" t="s">
        <v>33715</v>
      </c>
      <c r="AB11535" t="s">
        <v>33627</v>
      </c>
      <c r="AO11535" s="171"/>
      <c r="AP11535" s="171"/>
      <c r="AQ11535" s="171"/>
      <c r="AR11535" s="171"/>
    </row>
    <row r="11536" spans="24:44">
      <c r="X11536" t="s">
        <v>33791</v>
      </c>
      <c r="Y11536" t="s">
        <v>389</v>
      </c>
      <c r="Z11536" t="s">
        <v>33792</v>
      </c>
      <c r="AA11536" t="s">
        <v>33715</v>
      </c>
      <c r="AB11536" t="s">
        <v>33627</v>
      </c>
      <c r="AO11536" s="171"/>
      <c r="AP11536" s="171"/>
      <c r="AQ11536" s="171"/>
      <c r="AR11536" s="171"/>
    </row>
    <row r="11537" spans="24:44">
      <c r="X11537" t="s">
        <v>33793</v>
      </c>
      <c r="Y11537" t="s">
        <v>389</v>
      </c>
      <c r="Z11537" t="s">
        <v>33794</v>
      </c>
      <c r="AA11537" t="s">
        <v>33772</v>
      </c>
      <c r="AB11537" t="s">
        <v>125</v>
      </c>
      <c r="AO11537" s="171"/>
      <c r="AP11537" s="171"/>
      <c r="AQ11537" s="171"/>
      <c r="AR11537" s="171"/>
    </row>
    <row r="11538" spans="24:44">
      <c r="X11538" t="s">
        <v>33795</v>
      </c>
      <c r="Y11538" t="s">
        <v>389</v>
      </c>
      <c r="Z11538" t="s">
        <v>33670</v>
      </c>
      <c r="AA11538" t="s">
        <v>33772</v>
      </c>
      <c r="AB11538" t="s">
        <v>125</v>
      </c>
      <c r="AO11538" s="171"/>
      <c r="AP11538" s="171"/>
      <c r="AQ11538" s="171"/>
      <c r="AR11538" s="171"/>
    </row>
    <row r="11539" spans="24:44">
      <c r="X11539" t="s">
        <v>33796</v>
      </c>
      <c r="Y11539" t="s">
        <v>389</v>
      </c>
      <c r="Z11539" t="s">
        <v>33797</v>
      </c>
      <c r="AA11539" t="s">
        <v>33772</v>
      </c>
      <c r="AB11539" t="s">
        <v>125</v>
      </c>
      <c r="AO11539" s="171"/>
      <c r="AP11539" s="171"/>
      <c r="AQ11539" s="171"/>
      <c r="AR11539" s="171"/>
    </row>
    <row r="11540" spans="24:44">
      <c r="X11540" t="s">
        <v>33798</v>
      </c>
      <c r="Y11540" t="s">
        <v>389</v>
      </c>
      <c r="Z11540" t="s">
        <v>33799</v>
      </c>
      <c r="AA11540" t="s">
        <v>33772</v>
      </c>
      <c r="AB11540" t="s">
        <v>125</v>
      </c>
      <c r="AO11540" s="171"/>
      <c r="AP11540" s="171"/>
      <c r="AQ11540" s="171"/>
      <c r="AR11540" s="171"/>
    </row>
    <row r="11541" spans="24:44">
      <c r="X11541" t="s">
        <v>33800</v>
      </c>
      <c r="Y11541" t="s">
        <v>389</v>
      </c>
      <c r="Z11541" t="s">
        <v>33801</v>
      </c>
      <c r="AA11541" t="s">
        <v>33772</v>
      </c>
      <c r="AB11541" t="s">
        <v>125</v>
      </c>
      <c r="AO11541" s="171"/>
      <c r="AP11541" s="171"/>
      <c r="AQ11541" s="171"/>
      <c r="AR11541" s="171"/>
    </row>
    <row r="11542" spans="24:44">
      <c r="X11542" t="s">
        <v>33802</v>
      </c>
      <c r="Y11542" t="s">
        <v>389</v>
      </c>
      <c r="Z11542" t="s">
        <v>33803</v>
      </c>
      <c r="AA11542" t="s">
        <v>33772</v>
      </c>
      <c r="AB11542" t="s">
        <v>125</v>
      </c>
      <c r="AO11542" s="171"/>
      <c r="AP11542" s="171"/>
      <c r="AQ11542" s="171"/>
      <c r="AR11542" s="171"/>
    </row>
    <row r="11543" spans="24:44">
      <c r="X11543" t="s">
        <v>33804</v>
      </c>
      <c r="Y11543" t="s">
        <v>389</v>
      </c>
      <c r="Z11543" t="s">
        <v>33805</v>
      </c>
      <c r="AA11543" t="s">
        <v>33715</v>
      </c>
      <c r="AB11543" t="s">
        <v>33627</v>
      </c>
      <c r="AO11543" s="171"/>
      <c r="AP11543" s="171"/>
      <c r="AQ11543" s="171"/>
      <c r="AR11543" s="171"/>
    </row>
    <row r="11544" spans="24:44">
      <c r="X11544" t="s">
        <v>33806</v>
      </c>
      <c r="Y11544" t="s">
        <v>389</v>
      </c>
      <c r="Z11544" t="s">
        <v>33807</v>
      </c>
      <c r="AA11544" t="s">
        <v>33715</v>
      </c>
      <c r="AB11544" t="s">
        <v>33627</v>
      </c>
      <c r="AO11544" s="171"/>
      <c r="AP11544" s="171"/>
      <c r="AQ11544" s="171"/>
      <c r="AR11544" s="171"/>
    </row>
    <row r="11545" spans="24:44">
      <c r="X11545" t="s">
        <v>33808</v>
      </c>
      <c r="Y11545" t="s">
        <v>389</v>
      </c>
      <c r="Z11545" t="s">
        <v>33809</v>
      </c>
      <c r="AA11545" t="s">
        <v>33715</v>
      </c>
      <c r="AB11545" t="s">
        <v>33627</v>
      </c>
      <c r="AO11545" s="171"/>
      <c r="AP11545" s="171"/>
      <c r="AQ11545" s="171"/>
      <c r="AR11545" s="171"/>
    </row>
    <row r="11546" spans="24:44">
      <c r="X11546" t="s">
        <v>33810</v>
      </c>
      <c r="Y11546" t="s">
        <v>386</v>
      </c>
      <c r="Z11546" t="s">
        <v>33811</v>
      </c>
      <c r="AA11546" t="s">
        <v>33715</v>
      </c>
      <c r="AB11546" t="s">
        <v>33627</v>
      </c>
      <c r="AO11546" s="171"/>
      <c r="AP11546" s="171"/>
      <c r="AQ11546" s="171"/>
      <c r="AR11546" s="171"/>
    </row>
    <row r="11547" spans="24:44">
      <c r="X11547" t="s">
        <v>33812</v>
      </c>
      <c r="Y11547" t="s">
        <v>386</v>
      </c>
      <c r="Z11547" t="s">
        <v>33813</v>
      </c>
      <c r="AA11547" t="s">
        <v>33715</v>
      </c>
      <c r="AB11547" t="s">
        <v>33627</v>
      </c>
      <c r="AO11547" s="171"/>
      <c r="AP11547" s="171"/>
      <c r="AQ11547" s="171"/>
      <c r="AR11547" s="171"/>
    </row>
    <row r="11548" spans="24:44">
      <c r="X11548" t="s">
        <v>33814</v>
      </c>
      <c r="Y11548" t="s">
        <v>386</v>
      </c>
      <c r="Z11548" t="s">
        <v>33815</v>
      </c>
      <c r="AA11548" t="s">
        <v>33816</v>
      </c>
      <c r="AB11548" t="s">
        <v>125</v>
      </c>
      <c r="AO11548" s="171"/>
      <c r="AP11548" s="171"/>
      <c r="AQ11548" s="171"/>
      <c r="AR11548" s="171"/>
    </row>
    <row r="11549" spans="24:44">
      <c r="X11549" t="s">
        <v>33817</v>
      </c>
      <c r="Y11549" t="s">
        <v>389</v>
      </c>
      <c r="Z11549" t="s">
        <v>33818</v>
      </c>
      <c r="AA11549" t="s">
        <v>33765</v>
      </c>
      <c r="AB11549" t="s">
        <v>33694</v>
      </c>
      <c r="AO11549" s="171"/>
      <c r="AP11549" s="171"/>
      <c r="AQ11549" s="171"/>
      <c r="AR11549" s="171"/>
    </row>
    <row r="11550" spans="24:44">
      <c r="X11550" t="s">
        <v>33819</v>
      </c>
      <c r="Y11550" t="s">
        <v>389</v>
      </c>
      <c r="Z11550" t="s">
        <v>33820</v>
      </c>
      <c r="AA11550" t="s">
        <v>33765</v>
      </c>
      <c r="AB11550" t="s">
        <v>33694</v>
      </c>
      <c r="AO11550" s="171"/>
      <c r="AP11550" s="171"/>
      <c r="AQ11550" s="171"/>
      <c r="AR11550" s="171"/>
    </row>
    <row r="11551" spans="24:44">
      <c r="X11551" t="s">
        <v>33821</v>
      </c>
      <c r="Y11551" t="s">
        <v>386</v>
      </c>
      <c r="Z11551" t="s">
        <v>33822</v>
      </c>
      <c r="AA11551" t="s">
        <v>33715</v>
      </c>
      <c r="AB11551" t="s">
        <v>33627</v>
      </c>
      <c r="AO11551" s="171"/>
      <c r="AP11551" s="171"/>
      <c r="AQ11551" s="171"/>
      <c r="AR11551" s="171"/>
    </row>
    <row r="11552" spans="24:44">
      <c r="X11552" t="s">
        <v>33823</v>
      </c>
      <c r="Y11552" t="s">
        <v>389</v>
      </c>
      <c r="Z11552" t="s">
        <v>33824</v>
      </c>
      <c r="AA11552" t="s">
        <v>33715</v>
      </c>
      <c r="AB11552" t="s">
        <v>33627</v>
      </c>
      <c r="AO11552" s="171"/>
      <c r="AP11552" s="171"/>
      <c r="AQ11552" s="171"/>
      <c r="AR11552" s="171"/>
    </row>
    <row r="11553" spans="24:44">
      <c r="X11553" t="s">
        <v>33825</v>
      </c>
      <c r="Y11553" t="s">
        <v>389</v>
      </c>
      <c r="Z11553" t="s">
        <v>33826</v>
      </c>
      <c r="AA11553" t="s">
        <v>33715</v>
      </c>
      <c r="AB11553" t="s">
        <v>33627</v>
      </c>
      <c r="AO11553" s="171"/>
      <c r="AP11553" s="171"/>
      <c r="AQ11553" s="171"/>
      <c r="AR11553" s="171"/>
    </row>
    <row r="11554" spans="24:44">
      <c r="X11554" t="s">
        <v>33827</v>
      </c>
      <c r="Y11554" t="s">
        <v>386</v>
      </c>
      <c r="Z11554" t="s">
        <v>33828</v>
      </c>
      <c r="AA11554" t="s">
        <v>33715</v>
      </c>
      <c r="AB11554" t="s">
        <v>33627</v>
      </c>
      <c r="AO11554" s="171"/>
      <c r="AP11554" s="171"/>
      <c r="AQ11554" s="171"/>
      <c r="AR11554" s="171"/>
    </row>
    <row r="11555" spans="24:44">
      <c r="X11555" t="s">
        <v>33829</v>
      </c>
      <c r="Y11555" t="s">
        <v>386</v>
      </c>
      <c r="Z11555" t="s">
        <v>33830</v>
      </c>
      <c r="AA11555" t="s">
        <v>33715</v>
      </c>
      <c r="AB11555" t="s">
        <v>33627</v>
      </c>
      <c r="AO11555" s="171"/>
      <c r="AP11555" s="171"/>
      <c r="AQ11555" s="171"/>
      <c r="AR11555" s="171"/>
    </row>
    <row r="11556" spans="24:44">
      <c r="X11556" t="s">
        <v>33831</v>
      </c>
      <c r="Y11556" t="s">
        <v>389</v>
      </c>
      <c r="Z11556" t="s">
        <v>33832</v>
      </c>
      <c r="AA11556" t="s">
        <v>33603</v>
      </c>
      <c r="AB11556" t="s">
        <v>125</v>
      </c>
      <c r="AO11556" s="171"/>
      <c r="AP11556" s="171"/>
      <c r="AQ11556" s="171"/>
      <c r="AR11556" s="171"/>
    </row>
    <row r="11557" spans="24:44">
      <c r="X11557" t="s">
        <v>33833</v>
      </c>
      <c r="Y11557" t="s">
        <v>389</v>
      </c>
      <c r="Z11557" t="s">
        <v>33834</v>
      </c>
      <c r="AA11557" t="s">
        <v>33603</v>
      </c>
      <c r="AB11557" t="s">
        <v>125</v>
      </c>
      <c r="AO11557" s="171"/>
      <c r="AP11557" s="171"/>
      <c r="AQ11557" s="171"/>
      <c r="AR11557" s="171"/>
    </row>
    <row r="11558" spans="24:44">
      <c r="X11558" t="s">
        <v>33835</v>
      </c>
      <c r="Y11558" t="s">
        <v>386</v>
      </c>
      <c r="Z11558" t="s">
        <v>33836</v>
      </c>
      <c r="AA11558" t="s">
        <v>33603</v>
      </c>
      <c r="AB11558" t="s">
        <v>125</v>
      </c>
      <c r="AO11558" s="171"/>
      <c r="AP11558" s="171"/>
      <c r="AQ11558" s="171"/>
      <c r="AR11558" s="171"/>
    </row>
    <row r="11559" spans="24:44">
      <c r="X11559" t="s">
        <v>6070</v>
      </c>
      <c r="Y11559" t="s">
        <v>386</v>
      </c>
      <c r="Z11559" t="s">
        <v>33837</v>
      </c>
      <c r="AA11559" t="s">
        <v>33715</v>
      </c>
      <c r="AB11559" t="s">
        <v>33627</v>
      </c>
      <c r="AO11559" s="171"/>
      <c r="AP11559" s="171"/>
      <c r="AQ11559" s="171"/>
      <c r="AR11559" s="171"/>
    </row>
    <row r="11560" spans="24:44">
      <c r="X11560" t="s">
        <v>33838</v>
      </c>
      <c r="Y11560" t="s">
        <v>386</v>
      </c>
      <c r="Z11560" t="s">
        <v>33839</v>
      </c>
      <c r="AA11560" t="s">
        <v>33840</v>
      </c>
      <c r="AB11560" t="s">
        <v>33841</v>
      </c>
      <c r="AO11560" s="171"/>
      <c r="AP11560" s="171"/>
      <c r="AQ11560" s="171"/>
      <c r="AR11560" s="171"/>
    </row>
    <row r="11561" spans="24:44">
      <c r="X11561" t="s">
        <v>33842</v>
      </c>
      <c r="Y11561" t="s">
        <v>386</v>
      </c>
      <c r="Z11561" t="s">
        <v>33843</v>
      </c>
      <c r="AA11561" t="s">
        <v>33844</v>
      </c>
      <c r="AB11561" t="s">
        <v>125</v>
      </c>
      <c r="AO11561" s="171"/>
      <c r="AP11561" s="171"/>
      <c r="AQ11561" s="171"/>
      <c r="AR11561" s="171"/>
    </row>
    <row r="11562" spans="24:44">
      <c r="X11562" t="s">
        <v>6075</v>
      </c>
      <c r="Y11562" t="s">
        <v>386</v>
      </c>
      <c r="Z11562" t="s">
        <v>33845</v>
      </c>
      <c r="AA11562" t="s">
        <v>33846</v>
      </c>
      <c r="AB11562" t="s">
        <v>125</v>
      </c>
      <c r="AO11562" s="171"/>
      <c r="AP11562" s="171"/>
      <c r="AQ11562" s="171"/>
      <c r="AR11562" s="171"/>
    </row>
    <row r="11563" spans="24:44">
      <c r="X11563" t="s">
        <v>3445</v>
      </c>
      <c r="Y11563" t="s">
        <v>386</v>
      </c>
      <c r="Z11563" t="s">
        <v>33847</v>
      </c>
      <c r="AA11563" t="s">
        <v>33846</v>
      </c>
      <c r="AB11563" t="s">
        <v>125</v>
      </c>
      <c r="AO11563" s="171"/>
      <c r="AP11563" s="171"/>
      <c r="AQ11563" s="171"/>
      <c r="AR11563" s="171"/>
    </row>
    <row r="11564" spans="24:44">
      <c r="X11564" t="s">
        <v>3449</v>
      </c>
      <c r="Y11564" t="s">
        <v>386</v>
      </c>
      <c r="Z11564" t="s">
        <v>33848</v>
      </c>
      <c r="AA11564" t="s">
        <v>33846</v>
      </c>
      <c r="AB11564" t="s">
        <v>125</v>
      </c>
      <c r="AO11564" s="171"/>
      <c r="AP11564" s="171"/>
      <c r="AQ11564" s="171"/>
      <c r="AR11564" s="171"/>
    </row>
    <row r="11565" spans="24:44">
      <c r="X11565" t="s">
        <v>3453</v>
      </c>
      <c r="Y11565" t="s">
        <v>386</v>
      </c>
      <c r="Z11565" t="s">
        <v>33849</v>
      </c>
      <c r="AA11565" t="s">
        <v>33846</v>
      </c>
      <c r="AB11565" t="s">
        <v>125</v>
      </c>
      <c r="AO11565" s="171"/>
      <c r="AP11565" s="171"/>
      <c r="AQ11565" s="171"/>
      <c r="AR11565" s="171"/>
    </row>
    <row r="11566" spans="24:44">
      <c r="X11566" t="s">
        <v>5642</v>
      </c>
      <c r="Y11566" t="s">
        <v>386</v>
      </c>
      <c r="Z11566" t="s">
        <v>33850</v>
      </c>
      <c r="AA11566" t="s">
        <v>33846</v>
      </c>
      <c r="AB11566" t="s">
        <v>125</v>
      </c>
      <c r="AO11566" s="171"/>
      <c r="AP11566" s="171"/>
      <c r="AQ11566" s="171"/>
      <c r="AR11566" s="171"/>
    </row>
    <row r="11567" spans="24:44">
      <c r="X11567" t="s">
        <v>33851</v>
      </c>
      <c r="Y11567" t="s">
        <v>386</v>
      </c>
      <c r="Z11567" t="s">
        <v>33852</v>
      </c>
      <c r="AA11567" t="s">
        <v>33846</v>
      </c>
      <c r="AB11567" t="s">
        <v>125</v>
      </c>
      <c r="AO11567" s="171"/>
      <c r="AP11567" s="171"/>
      <c r="AQ11567" s="171"/>
      <c r="AR11567" s="171"/>
    </row>
    <row r="11568" spans="24:44">
      <c r="X11568" t="s">
        <v>1344</v>
      </c>
      <c r="Y11568" t="s">
        <v>386</v>
      </c>
      <c r="Z11568" t="s">
        <v>33853</v>
      </c>
      <c r="AA11568" t="s">
        <v>33846</v>
      </c>
      <c r="AB11568" t="s">
        <v>125</v>
      </c>
      <c r="AO11568" s="171"/>
      <c r="AP11568" s="171"/>
      <c r="AQ11568" s="171"/>
      <c r="AR11568" s="171"/>
    </row>
    <row r="11569" spans="24:44">
      <c r="X11569" t="s">
        <v>33854</v>
      </c>
      <c r="Y11569" t="s">
        <v>389</v>
      </c>
      <c r="Z11569" t="s">
        <v>33855</v>
      </c>
      <c r="AA11569" t="s">
        <v>33846</v>
      </c>
      <c r="AB11569" t="s">
        <v>125</v>
      </c>
      <c r="AO11569" s="171"/>
      <c r="AP11569" s="171"/>
      <c r="AQ11569" s="171"/>
      <c r="AR11569" s="171"/>
    </row>
    <row r="11570" spans="24:44">
      <c r="X11570" t="s">
        <v>33856</v>
      </c>
      <c r="Y11570" t="s">
        <v>389</v>
      </c>
      <c r="Z11570" t="s">
        <v>33857</v>
      </c>
      <c r="AA11570" t="s">
        <v>33846</v>
      </c>
      <c r="AB11570" t="s">
        <v>125</v>
      </c>
      <c r="AO11570" s="171"/>
      <c r="AP11570" s="171"/>
      <c r="AQ11570" s="171"/>
      <c r="AR11570" s="171"/>
    </row>
    <row r="11571" spans="24:44">
      <c r="X11571" t="s">
        <v>33858</v>
      </c>
      <c r="Y11571" t="s">
        <v>386</v>
      </c>
      <c r="Z11571" t="s">
        <v>33859</v>
      </c>
      <c r="AA11571" t="s">
        <v>33693</v>
      </c>
      <c r="AB11571" t="s">
        <v>33694</v>
      </c>
      <c r="AO11571" s="171"/>
      <c r="AP11571" s="171"/>
      <c r="AQ11571" s="171"/>
      <c r="AR11571" s="171"/>
    </row>
    <row r="11572" spans="24:44">
      <c r="X11572" t="s">
        <v>33860</v>
      </c>
      <c r="Y11572" t="s">
        <v>386</v>
      </c>
      <c r="Z11572" t="s">
        <v>33861</v>
      </c>
      <c r="AA11572" t="s">
        <v>33715</v>
      </c>
      <c r="AB11572" t="s">
        <v>33627</v>
      </c>
      <c r="AO11572" s="171"/>
      <c r="AP11572" s="171"/>
      <c r="AQ11572" s="171"/>
      <c r="AR11572" s="171"/>
    </row>
    <row r="11573" spans="24:44">
      <c r="X11573" t="s">
        <v>33862</v>
      </c>
      <c r="Y11573" t="s">
        <v>386</v>
      </c>
      <c r="Z11573" t="s">
        <v>33863</v>
      </c>
      <c r="AA11573" t="s">
        <v>33864</v>
      </c>
      <c r="AB11573" t="s">
        <v>33865</v>
      </c>
      <c r="AO11573" s="171"/>
      <c r="AP11573" s="171"/>
      <c r="AQ11573" s="171"/>
      <c r="AR11573" s="171"/>
    </row>
    <row r="11574" spans="24:44">
      <c r="X11574" t="s">
        <v>33866</v>
      </c>
      <c r="Y11574" t="s">
        <v>389</v>
      </c>
      <c r="Z11574" t="s">
        <v>33867</v>
      </c>
      <c r="AA11574" t="s">
        <v>33868</v>
      </c>
      <c r="AB11574" t="s">
        <v>33694</v>
      </c>
      <c r="AO11574" s="171"/>
      <c r="AP11574" s="171"/>
      <c r="AQ11574" s="171"/>
      <c r="AR11574" s="171"/>
    </row>
    <row r="11575" spans="24:44">
      <c r="X11575" t="s">
        <v>6080</v>
      </c>
      <c r="Y11575" t="s">
        <v>386</v>
      </c>
      <c r="Z11575" t="s">
        <v>33869</v>
      </c>
      <c r="AA11575" t="s">
        <v>33870</v>
      </c>
      <c r="AB11575" t="s">
        <v>125</v>
      </c>
      <c r="AO11575" s="171"/>
      <c r="AP11575" s="171"/>
      <c r="AQ11575" s="171"/>
      <c r="AR11575" s="171"/>
    </row>
    <row r="11576" spans="24:44">
      <c r="X11576" t="s">
        <v>33871</v>
      </c>
      <c r="Y11576" t="s">
        <v>389</v>
      </c>
      <c r="Z11576" t="s">
        <v>33872</v>
      </c>
      <c r="AA11576" t="s">
        <v>33693</v>
      </c>
      <c r="AB11576" t="s">
        <v>33694</v>
      </c>
      <c r="AO11576" s="171"/>
      <c r="AP11576" s="171"/>
      <c r="AQ11576" s="171"/>
      <c r="AR11576" s="171"/>
    </row>
    <row r="11577" spans="24:44">
      <c r="X11577" t="s">
        <v>33873</v>
      </c>
      <c r="Y11577" t="s">
        <v>389</v>
      </c>
      <c r="Z11577" t="s">
        <v>33874</v>
      </c>
      <c r="AA11577" t="s">
        <v>33693</v>
      </c>
      <c r="AB11577" t="s">
        <v>33694</v>
      </c>
      <c r="AO11577" s="171"/>
      <c r="AP11577" s="171"/>
      <c r="AQ11577" s="171"/>
      <c r="AR11577" s="171"/>
    </row>
    <row r="11578" spans="24:44">
      <c r="X11578" t="s">
        <v>2445</v>
      </c>
      <c r="Y11578" t="s">
        <v>386</v>
      </c>
      <c r="Z11578" t="s">
        <v>33875</v>
      </c>
      <c r="AA11578" t="s">
        <v>33693</v>
      </c>
      <c r="AB11578" t="s">
        <v>33694</v>
      </c>
      <c r="AO11578" s="171"/>
      <c r="AP11578" s="171"/>
      <c r="AQ11578" s="171"/>
      <c r="AR11578" s="171"/>
    </row>
    <row r="11579" spans="24:44">
      <c r="X11579" t="s">
        <v>33876</v>
      </c>
      <c r="Y11579" t="s">
        <v>386</v>
      </c>
      <c r="Z11579" t="s">
        <v>33877</v>
      </c>
      <c r="AA11579" t="s">
        <v>33878</v>
      </c>
      <c r="AB11579" t="s">
        <v>33769</v>
      </c>
      <c r="AO11579" s="171"/>
      <c r="AP11579" s="171"/>
      <c r="AQ11579" s="171"/>
      <c r="AR11579" s="171"/>
    </row>
    <row r="11580" spans="24:44">
      <c r="X11580" t="s">
        <v>33879</v>
      </c>
      <c r="Y11580" t="s">
        <v>389</v>
      </c>
      <c r="Z11580" t="s">
        <v>33880</v>
      </c>
      <c r="AA11580" t="s">
        <v>33881</v>
      </c>
      <c r="AB11580" t="s">
        <v>125</v>
      </c>
      <c r="AO11580" s="171"/>
      <c r="AP11580" s="171"/>
      <c r="AQ11580" s="171"/>
      <c r="AR11580" s="171"/>
    </row>
    <row r="11581" spans="24:44">
      <c r="X11581" t="s">
        <v>33882</v>
      </c>
      <c r="Y11581" t="s">
        <v>389</v>
      </c>
      <c r="Z11581" t="s">
        <v>33883</v>
      </c>
      <c r="AA11581" t="s">
        <v>33881</v>
      </c>
      <c r="AB11581" t="s">
        <v>125</v>
      </c>
      <c r="AO11581" s="171"/>
      <c r="AP11581" s="171"/>
      <c r="AQ11581" s="171"/>
      <c r="AR11581" s="171"/>
    </row>
    <row r="11582" spans="24:44">
      <c r="X11582" t="s">
        <v>33884</v>
      </c>
      <c r="Y11582" t="s">
        <v>386</v>
      </c>
      <c r="Z11582" t="s">
        <v>33885</v>
      </c>
      <c r="AA11582" t="s">
        <v>33881</v>
      </c>
      <c r="AB11582" t="s">
        <v>125</v>
      </c>
      <c r="AO11582" s="171"/>
      <c r="AP11582" s="171"/>
      <c r="AQ11582" s="171"/>
      <c r="AR11582" s="171"/>
    </row>
    <row r="11583" spans="24:44">
      <c r="X11583" t="s">
        <v>33886</v>
      </c>
      <c r="Y11583" t="s">
        <v>389</v>
      </c>
      <c r="Z11583" t="s">
        <v>33887</v>
      </c>
      <c r="AA11583" t="s">
        <v>33881</v>
      </c>
      <c r="AB11583" t="s">
        <v>125</v>
      </c>
      <c r="AO11583" s="171"/>
      <c r="AP11583" s="171"/>
      <c r="AQ11583" s="171"/>
      <c r="AR11583" s="171"/>
    </row>
    <row r="11584" spans="24:44">
      <c r="X11584" t="s">
        <v>33888</v>
      </c>
      <c r="Y11584" t="s">
        <v>389</v>
      </c>
      <c r="Z11584" t="s">
        <v>33889</v>
      </c>
      <c r="AA11584" t="s">
        <v>33881</v>
      </c>
      <c r="AB11584" t="s">
        <v>125</v>
      </c>
      <c r="AO11584" s="171"/>
      <c r="AP11584" s="171"/>
      <c r="AQ11584" s="171"/>
      <c r="AR11584" s="171"/>
    </row>
    <row r="11585" spans="24:44">
      <c r="X11585" t="s">
        <v>33890</v>
      </c>
      <c r="Y11585" t="s">
        <v>389</v>
      </c>
      <c r="Z11585" t="s">
        <v>33891</v>
      </c>
      <c r="AA11585" t="s">
        <v>33881</v>
      </c>
      <c r="AB11585" t="s">
        <v>125</v>
      </c>
      <c r="AO11585" s="171"/>
      <c r="AP11585" s="171"/>
      <c r="AQ11585" s="171"/>
      <c r="AR11585" s="171"/>
    </row>
    <row r="11586" spans="24:44">
      <c r="X11586" t="s">
        <v>33892</v>
      </c>
      <c r="Y11586" t="s">
        <v>389</v>
      </c>
      <c r="Z11586" t="s">
        <v>33893</v>
      </c>
      <c r="AA11586" t="s">
        <v>33881</v>
      </c>
      <c r="AB11586" t="s">
        <v>125</v>
      </c>
      <c r="AO11586" s="171"/>
      <c r="AP11586" s="171"/>
      <c r="AQ11586" s="171"/>
      <c r="AR11586" s="171"/>
    </row>
    <row r="11587" spans="24:44">
      <c r="X11587" t="s">
        <v>33894</v>
      </c>
      <c r="Y11587" t="s">
        <v>389</v>
      </c>
      <c r="Z11587" t="s">
        <v>33895</v>
      </c>
      <c r="AA11587" t="s">
        <v>33881</v>
      </c>
      <c r="AB11587" t="s">
        <v>125</v>
      </c>
      <c r="AO11587" s="171"/>
      <c r="AP11587" s="171"/>
      <c r="AQ11587" s="171"/>
      <c r="AR11587" s="171"/>
    </row>
    <row r="11588" spans="24:44">
      <c r="X11588" t="s">
        <v>33896</v>
      </c>
      <c r="Y11588" t="s">
        <v>389</v>
      </c>
      <c r="Z11588" t="s">
        <v>33897</v>
      </c>
      <c r="AA11588" t="s">
        <v>33881</v>
      </c>
      <c r="AB11588" t="s">
        <v>125</v>
      </c>
      <c r="AO11588" s="171"/>
      <c r="AP11588" s="171"/>
      <c r="AQ11588" s="171"/>
      <c r="AR11588" s="171"/>
    </row>
    <row r="11589" spans="24:44">
      <c r="X11589" t="s">
        <v>33898</v>
      </c>
      <c r="Y11589" t="s">
        <v>389</v>
      </c>
      <c r="Z11589" t="s">
        <v>33899</v>
      </c>
      <c r="AA11589" t="s">
        <v>33881</v>
      </c>
      <c r="AB11589" t="s">
        <v>125</v>
      </c>
      <c r="AO11589" s="171"/>
      <c r="AP11589" s="171"/>
      <c r="AQ11589" s="171"/>
      <c r="AR11589" s="171"/>
    </row>
    <row r="11590" spans="24:44">
      <c r="X11590" t="s">
        <v>33900</v>
      </c>
      <c r="Y11590" t="s">
        <v>389</v>
      </c>
      <c r="Z11590" t="s">
        <v>33901</v>
      </c>
      <c r="AA11590" t="s">
        <v>33881</v>
      </c>
      <c r="AB11590" t="s">
        <v>125</v>
      </c>
      <c r="AO11590" s="171"/>
      <c r="AP11590" s="171"/>
      <c r="AQ11590" s="171"/>
      <c r="AR11590" s="171"/>
    </row>
    <row r="11591" spans="24:44">
      <c r="X11591" t="s">
        <v>33902</v>
      </c>
      <c r="Y11591" t="s">
        <v>389</v>
      </c>
      <c r="Z11591" t="s">
        <v>15079</v>
      </c>
      <c r="AA11591" t="s">
        <v>33881</v>
      </c>
      <c r="AB11591" t="s">
        <v>125</v>
      </c>
      <c r="AO11591" s="171"/>
      <c r="AP11591" s="171"/>
      <c r="AQ11591" s="171"/>
      <c r="AR11591" s="171"/>
    </row>
    <row r="11592" spans="24:44">
      <c r="X11592" t="s">
        <v>33903</v>
      </c>
      <c r="Y11592" t="s">
        <v>389</v>
      </c>
      <c r="Z11592" t="s">
        <v>33904</v>
      </c>
      <c r="AA11592" t="s">
        <v>33881</v>
      </c>
      <c r="AB11592" t="s">
        <v>125</v>
      </c>
      <c r="AO11592" s="171"/>
      <c r="AP11592" s="171"/>
      <c r="AQ11592" s="171"/>
      <c r="AR11592" s="171"/>
    </row>
    <row r="11593" spans="24:44">
      <c r="X11593" t="s">
        <v>33905</v>
      </c>
      <c r="Y11593" t="s">
        <v>389</v>
      </c>
      <c r="Z11593" t="s">
        <v>33906</v>
      </c>
      <c r="AA11593" t="s">
        <v>33881</v>
      </c>
      <c r="AB11593" t="s">
        <v>125</v>
      </c>
      <c r="AO11593" s="171"/>
      <c r="AP11593" s="171"/>
      <c r="AQ11593" s="171"/>
      <c r="AR11593" s="171"/>
    </row>
    <row r="11594" spans="24:44">
      <c r="X11594" t="s">
        <v>33907</v>
      </c>
      <c r="Y11594" t="s">
        <v>389</v>
      </c>
      <c r="Z11594" t="s">
        <v>33908</v>
      </c>
      <c r="AA11594" t="s">
        <v>33909</v>
      </c>
      <c r="AB11594" t="s">
        <v>33627</v>
      </c>
      <c r="AO11594" s="171"/>
      <c r="AP11594" s="171"/>
      <c r="AQ11594" s="171"/>
      <c r="AR11594" s="171"/>
    </row>
    <row r="11595" spans="24:44">
      <c r="X11595" t="s">
        <v>33910</v>
      </c>
      <c r="Y11595" t="s">
        <v>389</v>
      </c>
      <c r="Z11595" t="s">
        <v>33911</v>
      </c>
      <c r="AA11595" t="s">
        <v>33909</v>
      </c>
      <c r="AB11595" t="s">
        <v>33627</v>
      </c>
      <c r="AO11595" s="171"/>
      <c r="AP11595" s="171"/>
      <c r="AQ11595" s="171"/>
      <c r="AR11595" s="171"/>
    </row>
    <row r="11596" spans="24:44">
      <c r="X11596" t="s">
        <v>33912</v>
      </c>
      <c r="Y11596" t="s">
        <v>389</v>
      </c>
      <c r="Z11596" t="s">
        <v>33913</v>
      </c>
      <c r="AA11596" t="s">
        <v>33909</v>
      </c>
      <c r="AB11596" t="s">
        <v>33627</v>
      </c>
      <c r="AO11596" s="171"/>
      <c r="AP11596" s="171"/>
      <c r="AQ11596" s="171"/>
      <c r="AR11596" s="171"/>
    </row>
    <row r="11597" spans="24:44">
      <c r="X11597" t="s">
        <v>33914</v>
      </c>
      <c r="Y11597" t="s">
        <v>389</v>
      </c>
      <c r="Z11597" t="s">
        <v>33915</v>
      </c>
      <c r="AA11597" t="s">
        <v>33909</v>
      </c>
      <c r="AB11597" t="s">
        <v>33627</v>
      </c>
      <c r="AO11597" s="171"/>
      <c r="AP11597" s="171"/>
      <c r="AQ11597" s="171"/>
      <c r="AR11597" s="171"/>
    </row>
    <row r="11598" spans="24:44">
      <c r="X11598" t="s">
        <v>33916</v>
      </c>
      <c r="Y11598" t="s">
        <v>389</v>
      </c>
      <c r="Z11598" t="s">
        <v>33917</v>
      </c>
      <c r="AA11598" t="s">
        <v>33909</v>
      </c>
      <c r="AB11598" t="s">
        <v>33627</v>
      </c>
      <c r="AO11598" s="171"/>
      <c r="AP11598" s="171"/>
      <c r="AQ11598" s="171"/>
      <c r="AR11598" s="171"/>
    </row>
    <row r="11599" spans="24:44">
      <c r="X11599" t="s">
        <v>33918</v>
      </c>
      <c r="Y11599" t="s">
        <v>389</v>
      </c>
      <c r="Z11599" t="s">
        <v>33919</v>
      </c>
      <c r="AA11599" t="s">
        <v>33909</v>
      </c>
      <c r="AB11599" t="s">
        <v>33627</v>
      </c>
      <c r="AO11599" s="171"/>
      <c r="AP11599" s="171"/>
      <c r="AQ11599" s="171"/>
      <c r="AR11599" s="171"/>
    </row>
    <row r="11600" spans="24:44">
      <c r="X11600" t="s">
        <v>33920</v>
      </c>
      <c r="Y11600" t="s">
        <v>389</v>
      </c>
      <c r="Z11600" t="s">
        <v>33921</v>
      </c>
      <c r="AA11600" t="s">
        <v>33909</v>
      </c>
      <c r="AB11600" t="s">
        <v>33627</v>
      </c>
      <c r="AO11600" s="171"/>
      <c r="AP11600" s="171"/>
      <c r="AQ11600" s="171"/>
      <c r="AR11600" s="171"/>
    </row>
    <row r="11601" spans="24:44">
      <c r="X11601" t="s">
        <v>33922</v>
      </c>
      <c r="Y11601" t="s">
        <v>389</v>
      </c>
      <c r="Z11601" t="s">
        <v>33923</v>
      </c>
      <c r="AA11601" t="s">
        <v>33909</v>
      </c>
      <c r="AB11601" t="s">
        <v>33627</v>
      </c>
      <c r="AO11601" s="171"/>
      <c r="AP11601" s="171"/>
      <c r="AQ11601" s="171"/>
      <c r="AR11601" s="171"/>
    </row>
    <row r="11602" spans="24:44">
      <c r="X11602" t="s">
        <v>33924</v>
      </c>
      <c r="Y11602" t="s">
        <v>389</v>
      </c>
      <c r="Z11602" t="s">
        <v>33925</v>
      </c>
      <c r="AA11602" t="s">
        <v>33926</v>
      </c>
      <c r="AB11602" t="s">
        <v>33927</v>
      </c>
      <c r="AO11602" s="171"/>
      <c r="AP11602" s="171"/>
      <c r="AQ11602" s="171"/>
      <c r="AR11602" s="171"/>
    </row>
    <row r="11603" spans="24:44">
      <c r="X11603" t="s">
        <v>33928</v>
      </c>
      <c r="Y11603" t="s">
        <v>389</v>
      </c>
      <c r="Z11603" t="s">
        <v>33929</v>
      </c>
      <c r="AA11603" t="s">
        <v>33926</v>
      </c>
      <c r="AB11603" t="s">
        <v>33927</v>
      </c>
      <c r="AO11603" s="171"/>
      <c r="AP11603" s="171"/>
      <c r="AQ11603" s="171"/>
      <c r="AR11603" s="171"/>
    </row>
    <row r="11604" spans="24:44">
      <c r="X11604" t="s">
        <v>33930</v>
      </c>
      <c r="Y11604" t="s">
        <v>389</v>
      </c>
      <c r="Z11604" t="s">
        <v>33931</v>
      </c>
      <c r="AA11604" t="s">
        <v>33926</v>
      </c>
      <c r="AB11604" t="s">
        <v>33927</v>
      </c>
      <c r="AO11604" s="171"/>
      <c r="AP11604" s="171"/>
      <c r="AQ11604" s="171"/>
      <c r="AR11604" s="171"/>
    </row>
    <row r="11605" spans="24:44">
      <c r="X11605" t="s">
        <v>33932</v>
      </c>
      <c r="Y11605" t="s">
        <v>386</v>
      </c>
      <c r="Z11605" t="s">
        <v>33933</v>
      </c>
      <c r="AA11605" t="s">
        <v>33926</v>
      </c>
      <c r="AB11605" t="s">
        <v>33927</v>
      </c>
      <c r="AO11605" s="171"/>
      <c r="AP11605" s="171"/>
      <c r="AQ11605" s="171"/>
      <c r="AR11605" s="171"/>
    </row>
    <row r="11606" spans="24:44">
      <c r="X11606" t="s">
        <v>3459</v>
      </c>
      <c r="Y11606" t="s">
        <v>386</v>
      </c>
      <c r="Z11606" t="s">
        <v>33934</v>
      </c>
      <c r="AA11606" t="s">
        <v>33926</v>
      </c>
      <c r="AB11606" t="s">
        <v>33927</v>
      </c>
      <c r="AO11606" s="171"/>
      <c r="AP11606" s="171"/>
      <c r="AQ11606" s="171"/>
      <c r="AR11606" s="171"/>
    </row>
    <row r="11607" spans="24:44">
      <c r="X11607" t="s">
        <v>33935</v>
      </c>
      <c r="Y11607" t="s">
        <v>389</v>
      </c>
      <c r="Z11607" t="s">
        <v>33936</v>
      </c>
      <c r="AA11607" t="s">
        <v>33937</v>
      </c>
      <c r="AB11607" t="s">
        <v>33694</v>
      </c>
      <c r="AO11607" s="171"/>
      <c r="AP11607" s="171"/>
      <c r="AQ11607" s="171"/>
      <c r="AR11607" s="171"/>
    </row>
    <row r="11608" spans="24:44">
      <c r="X11608" t="s">
        <v>33938</v>
      </c>
      <c r="Y11608" t="s">
        <v>389</v>
      </c>
      <c r="Z11608" t="s">
        <v>33939</v>
      </c>
      <c r="AA11608" t="s">
        <v>33937</v>
      </c>
      <c r="AB11608" t="s">
        <v>33694</v>
      </c>
      <c r="AO11608" s="171"/>
      <c r="AP11608" s="171"/>
      <c r="AQ11608" s="171"/>
      <c r="AR11608" s="171"/>
    </row>
    <row r="11609" spans="24:44">
      <c r="X11609" t="s">
        <v>33940</v>
      </c>
      <c r="Y11609" t="s">
        <v>389</v>
      </c>
      <c r="Z11609" t="s">
        <v>33941</v>
      </c>
      <c r="AA11609" t="s">
        <v>33942</v>
      </c>
      <c r="AB11609" t="s">
        <v>33769</v>
      </c>
      <c r="AO11609" s="171"/>
      <c r="AP11609" s="171"/>
      <c r="AQ11609" s="171"/>
      <c r="AR11609" s="171"/>
    </row>
    <row r="11610" spans="24:44">
      <c r="X11610" t="s">
        <v>33943</v>
      </c>
      <c r="Y11610" t="s">
        <v>389</v>
      </c>
      <c r="Z11610" t="s">
        <v>33944</v>
      </c>
      <c r="AA11610" t="s">
        <v>33942</v>
      </c>
      <c r="AB11610" t="s">
        <v>33769</v>
      </c>
      <c r="AO11610" s="171"/>
      <c r="AP11610" s="171"/>
      <c r="AQ11610" s="171"/>
      <c r="AR11610" s="171"/>
    </row>
    <row r="11611" spans="24:44">
      <c r="X11611" t="s">
        <v>33945</v>
      </c>
      <c r="Y11611" t="s">
        <v>389</v>
      </c>
      <c r="Z11611" t="s">
        <v>33946</v>
      </c>
      <c r="AA11611" t="s">
        <v>33942</v>
      </c>
      <c r="AB11611" t="s">
        <v>33769</v>
      </c>
      <c r="AO11611" s="171"/>
      <c r="AP11611" s="171"/>
      <c r="AQ11611" s="171"/>
      <c r="AR11611" s="171"/>
    </row>
    <row r="11612" spans="24:44">
      <c r="X11612" t="s">
        <v>33947</v>
      </c>
      <c r="Y11612" t="s">
        <v>389</v>
      </c>
      <c r="Z11612" t="s">
        <v>33948</v>
      </c>
      <c r="AA11612" t="s">
        <v>33942</v>
      </c>
      <c r="AB11612" t="s">
        <v>33769</v>
      </c>
      <c r="AO11612" s="171"/>
      <c r="AP11612" s="171"/>
      <c r="AQ11612" s="171"/>
      <c r="AR11612" s="171"/>
    </row>
    <row r="11613" spans="24:44">
      <c r="X11613" t="s">
        <v>33949</v>
      </c>
      <c r="Y11613" t="s">
        <v>389</v>
      </c>
      <c r="Z11613" t="s">
        <v>33950</v>
      </c>
      <c r="AA11613" t="s">
        <v>33942</v>
      </c>
      <c r="AB11613" t="s">
        <v>33769</v>
      </c>
      <c r="AO11613" s="171"/>
      <c r="AP11613" s="171"/>
      <c r="AQ11613" s="171"/>
      <c r="AR11613" s="171"/>
    </row>
    <row r="11614" spans="24:44">
      <c r="X11614" t="s">
        <v>33951</v>
      </c>
      <c r="Y11614" t="s">
        <v>389</v>
      </c>
      <c r="Z11614" t="s">
        <v>33952</v>
      </c>
      <c r="AA11614" t="s">
        <v>33942</v>
      </c>
      <c r="AB11614" t="s">
        <v>33769</v>
      </c>
      <c r="AO11614" s="171"/>
      <c r="AP11614" s="171"/>
      <c r="AQ11614" s="171"/>
      <c r="AR11614" s="171"/>
    </row>
    <row r="11615" spans="24:44">
      <c r="X11615" t="s">
        <v>33953</v>
      </c>
      <c r="Y11615" t="s">
        <v>389</v>
      </c>
      <c r="Z11615" t="s">
        <v>33954</v>
      </c>
      <c r="AA11615" t="s">
        <v>33942</v>
      </c>
      <c r="AB11615" t="s">
        <v>33769</v>
      </c>
      <c r="AO11615" s="171"/>
      <c r="AP11615" s="171"/>
      <c r="AQ11615" s="171"/>
      <c r="AR11615" s="171"/>
    </row>
    <row r="11616" spans="24:44">
      <c r="X11616" t="s">
        <v>33955</v>
      </c>
      <c r="Y11616" t="s">
        <v>389</v>
      </c>
      <c r="Z11616" t="s">
        <v>33956</v>
      </c>
      <c r="AA11616" t="s">
        <v>33942</v>
      </c>
      <c r="AB11616" t="s">
        <v>33769</v>
      </c>
      <c r="AO11616" s="171"/>
      <c r="AP11616" s="171"/>
      <c r="AQ11616" s="171"/>
      <c r="AR11616" s="171"/>
    </row>
    <row r="11617" spans="24:44">
      <c r="X11617" t="s">
        <v>33957</v>
      </c>
      <c r="Y11617" t="s">
        <v>389</v>
      </c>
      <c r="Z11617" t="s">
        <v>33958</v>
      </c>
      <c r="AA11617" t="s">
        <v>33942</v>
      </c>
      <c r="AB11617" t="s">
        <v>33769</v>
      </c>
      <c r="AO11617" s="171"/>
      <c r="AP11617" s="171"/>
      <c r="AQ11617" s="171"/>
      <c r="AR11617" s="171"/>
    </row>
    <row r="11618" spans="24:44">
      <c r="X11618" t="s">
        <v>33959</v>
      </c>
      <c r="Y11618" t="s">
        <v>389</v>
      </c>
      <c r="Z11618" t="s">
        <v>33960</v>
      </c>
      <c r="AA11618" t="s">
        <v>33942</v>
      </c>
      <c r="AB11618" t="s">
        <v>33769</v>
      </c>
      <c r="AO11618" s="171"/>
      <c r="AP11618" s="171"/>
      <c r="AQ11618" s="171"/>
      <c r="AR11618" s="171"/>
    </row>
    <row r="11619" spans="24:44">
      <c r="X11619" t="s">
        <v>33961</v>
      </c>
      <c r="Y11619" t="s">
        <v>389</v>
      </c>
      <c r="Z11619" t="s">
        <v>33962</v>
      </c>
      <c r="AA11619" t="s">
        <v>33942</v>
      </c>
      <c r="AB11619" t="s">
        <v>33769</v>
      </c>
      <c r="AO11619" s="171"/>
      <c r="AP11619" s="171"/>
      <c r="AQ11619" s="171"/>
      <c r="AR11619" s="171"/>
    </row>
    <row r="11620" spans="24:44">
      <c r="X11620" t="s">
        <v>33963</v>
      </c>
      <c r="Y11620" t="s">
        <v>389</v>
      </c>
      <c r="Z11620" t="s">
        <v>33964</v>
      </c>
      <c r="AA11620" t="s">
        <v>33942</v>
      </c>
      <c r="AB11620" t="s">
        <v>33769</v>
      </c>
      <c r="AO11620" s="171"/>
      <c r="AP11620" s="171"/>
      <c r="AQ11620" s="171"/>
      <c r="AR11620" s="171"/>
    </row>
    <row r="11621" spans="24:44">
      <c r="X11621" t="s">
        <v>33965</v>
      </c>
      <c r="Y11621" t="s">
        <v>389</v>
      </c>
      <c r="Z11621" t="s">
        <v>33966</v>
      </c>
      <c r="AA11621" t="s">
        <v>33942</v>
      </c>
      <c r="AB11621" t="s">
        <v>33769</v>
      </c>
      <c r="AO11621" s="171"/>
      <c r="AP11621" s="171"/>
      <c r="AQ11621" s="171"/>
      <c r="AR11621" s="171"/>
    </row>
    <row r="11622" spans="24:44">
      <c r="X11622" t="s">
        <v>33967</v>
      </c>
      <c r="Y11622" t="s">
        <v>386</v>
      </c>
      <c r="Z11622" t="s">
        <v>33968</v>
      </c>
      <c r="AA11622" t="s">
        <v>33969</v>
      </c>
      <c r="AB11622" t="s">
        <v>125</v>
      </c>
      <c r="AO11622" s="171"/>
      <c r="AP11622" s="171"/>
      <c r="AQ11622" s="171"/>
      <c r="AR11622" s="171"/>
    </row>
    <row r="11623" spans="24:44">
      <c r="X11623" t="s">
        <v>33970</v>
      </c>
      <c r="Y11623" t="s">
        <v>389</v>
      </c>
      <c r="Z11623" t="s">
        <v>33971</v>
      </c>
      <c r="AA11623" t="s">
        <v>33972</v>
      </c>
      <c r="AB11623" t="s">
        <v>33627</v>
      </c>
      <c r="AO11623" s="171"/>
      <c r="AP11623" s="171"/>
      <c r="AQ11623" s="171"/>
      <c r="AR11623" s="171"/>
    </row>
    <row r="11624" spans="24:44">
      <c r="X11624" t="s">
        <v>33973</v>
      </c>
      <c r="Y11624" t="s">
        <v>389</v>
      </c>
      <c r="Z11624" t="s">
        <v>33974</v>
      </c>
      <c r="AA11624" t="s">
        <v>33975</v>
      </c>
      <c r="AB11624" t="s">
        <v>125</v>
      </c>
      <c r="AO11624" s="171"/>
      <c r="AP11624" s="171"/>
      <c r="AQ11624" s="171"/>
      <c r="AR11624" s="171"/>
    </row>
    <row r="11625" spans="24:44">
      <c r="X11625" t="s">
        <v>33976</v>
      </c>
      <c r="Y11625" t="s">
        <v>389</v>
      </c>
      <c r="Z11625" t="s">
        <v>33977</v>
      </c>
      <c r="AA11625" t="s">
        <v>33978</v>
      </c>
      <c r="AB11625" t="s">
        <v>33674</v>
      </c>
      <c r="AO11625" s="171"/>
      <c r="AP11625" s="171"/>
      <c r="AQ11625" s="171"/>
      <c r="AR11625" s="171"/>
    </row>
    <row r="11626" spans="24:44">
      <c r="X11626" t="s">
        <v>33979</v>
      </c>
      <c r="Y11626" t="s">
        <v>389</v>
      </c>
      <c r="Z11626" t="s">
        <v>33980</v>
      </c>
      <c r="AA11626" t="s">
        <v>33981</v>
      </c>
      <c r="AB11626" t="s">
        <v>33841</v>
      </c>
      <c r="AO11626" s="171"/>
      <c r="AP11626" s="171"/>
      <c r="AQ11626" s="171"/>
      <c r="AR11626" s="171"/>
    </row>
    <row r="11627" spans="24:44">
      <c r="X11627" t="s">
        <v>33982</v>
      </c>
      <c r="Y11627" t="s">
        <v>386</v>
      </c>
      <c r="Z11627" t="s">
        <v>33983</v>
      </c>
      <c r="AA11627" t="s">
        <v>33984</v>
      </c>
      <c r="AB11627" t="s">
        <v>125</v>
      </c>
      <c r="AO11627" s="171"/>
      <c r="AP11627" s="171"/>
      <c r="AQ11627" s="171"/>
      <c r="AR11627" s="171"/>
    </row>
    <row r="11628" spans="24:44">
      <c r="X11628" t="s">
        <v>33985</v>
      </c>
      <c r="Y11628" t="s">
        <v>389</v>
      </c>
      <c r="Z11628" t="s">
        <v>33986</v>
      </c>
      <c r="AA11628" t="s">
        <v>33987</v>
      </c>
      <c r="AB11628" t="s">
        <v>125</v>
      </c>
      <c r="AO11628" s="171"/>
      <c r="AP11628" s="171"/>
      <c r="AQ11628" s="171"/>
      <c r="AR11628" s="171"/>
    </row>
    <row r="11629" spans="24:44">
      <c r="X11629" t="s">
        <v>33988</v>
      </c>
      <c r="Y11629" t="s">
        <v>386</v>
      </c>
      <c r="Z11629" t="s">
        <v>33989</v>
      </c>
      <c r="AA11629" t="s">
        <v>33990</v>
      </c>
      <c r="AB11629" t="s">
        <v>33694</v>
      </c>
      <c r="AO11629" s="171"/>
      <c r="AP11629" s="171"/>
      <c r="AQ11629" s="171"/>
      <c r="AR11629" s="171"/>
    </row>
    <row r="11630" spans="24:44">
      <c r="X11630" t="s">
        <v>33991</v>
      </c>
      <c r="Y11630" t="s">
        <v>389</v>
      </c>
      <c r="Z11630" t="s">
        <v>33992</v>
      </c>
      <c r="AA11630" t="s">
        <v>33846</v>
      </c>
      <c r="AB11630" t="s">
        <v>125</v>
      </c>
      <c r="AO11630" s="171"/>
      <c r="AP11630" s="171"/>
      <c r="AQ11630" s="171"/>
      <c r="AR11630" s="171"/>
    </row>
    <row r="11631" spans="24:44">
      <c r="X11631" t="s">
        <v>33993</v>
      </c>
      <c r="Y11631" t="s">
        <v>386</v>
      </c>
      <c r="Z11631" t="s">
        <v>33994</v>
      </c>
      <c r="AA11631" t="s">
        <v>33715</v>
      </c>
      <c r="AB11631" t="s">
        <v>33627</v>
      </c>
      <c r="AO11631" s="171"/>
      <c r="AP11631" s="171"/>
      <c r="AQ11631" s="171"/>
      <c r="AR11631" s="171"/>
    </row>
    <row r="11632" spans="24:44">
      <c r="X11632" t="s">
        <v>33995</v>
      </c>
      <c r="Y11632" t="s">
        <v>386</v>
      </c>
      <c r="Z11632" t="s">
        <v>33996</v>
      </c>
      <c r="AA11632" t="s">
        <v>33715</v>
      </c>
      <c r="AB11632" t="s">
        <v>33627</v>
      </c>
      <c r="AO11632" s="171"/>
      <c r="AP11632" s="171"/>
      <c r="AQ11632" s="171"/>
      <c r="AR11632" s="171"/>
    </row>
    <row r="11633" spans="24:44">
      <c r="X11633" t="s">
        <v>33997</v>
      </c>
      <c r="Y11633" t="s">
        <v>389</v>
      </c>
      <c r="Z11633" t="s">
        <v>33998</v>
      </c>
      <c r="AA11633" t="s">
        <v>33715</v>
      </c>
      <c r="AB11633" t="s">
        <v>33627</v>
      </c>
      <c r="AO11633" s="171"/>
      <c r="AP11633" s="171"/>
      <c r="AQ11633" s="171"/>
      <c r="AR11633" s="171"/>
    </row>
    <row r="11634" spans="24:44">
      <c r="X11634" t="s">
        <v>3464</v>
      </c>
      <c r="Y11634" t="s">
        <v>386</v>
      </c>
      <c r="Z11634" t="s">
        <v>33999</v>
      </c>
      <c r="AA11634" t="s">
        <v>33846</v>
      </c>
      <c r="AB11634" t="s">
        <v>125</v>
      </c>
      <c r="AO11634" s="171"/>
      <c r="AP11634" s="171"/>
      <c r="AQ11634" s="171"/>
      <c r="AR11634" s="171"/>
    </row>
    <row r="11635" spans="24:44">
      <c r="X11635" t="s">
        <v>34000</v>
      </c>
      <c r="Y11635" t="s">
        <v>386</v>
      </c>
      <c r="Z11635" t="s">
        <v>34001</v>
      </c>
      <c r="AA11635" t="s">
        <v>33687</v>
      </c>
      <c r="AB11635" t="s">
        <v>33674</v>
      </c>
      <c r="AO11635" s="171"/>
      <c r="AP11635" s="171"/>
      <c r="AQ11635" s="171"/>
      <c r="AR11635" s="171"/>
    </row>
    <row r="11636" spans="24:44">
      <c r="X11636" t="s">
        <v>34002</v>
      </c>
      <c r="Y11636" t="s">
        <v>386</v>
      </c>
      <c r="Z11636" t="s">
        <v>34003</v>
      </c>
      <c r="AA11636" t="s">
        <v>33969</v>
      </c>
      <c r="AB11636" t="s">
        <v>125</v>
      </c>
      <c r="AO11636" s="171"/>
      <c r="AP11636" s="171"/>
      <c r="AQ11636" s="171"/>
      <c r="AR11636" s="171"/>
    </row>
    <row r="11637" spans="24:44">
      <c r="X11637" t="s">
        <v>34004</v>
      </c>
      <c r="Y11637" t="s">
        <v>389</v>
      </c>
      <c r="Z11637" t="s">
        <v>34005</v>
      </c>
      <c r="AA11637" t="s">
        <v>33715</v>
      </c>
      <c r="AB11637" t="s">
        <v>33627</v>
      </c>
      <c r="AO11637" s="171"/>
      <c r="AP11637" s="171"/>
      <c r="AQ11637" s="171"/>
      <c r="AR11637" s="171"/>
    </row>
    <row r="11638" spans="24:44">
      <c r="X11638" t="s">
        <v>34006</v>
      </c>
      <c r="Y11638" t="s">
        <v>389</v>
      </c>
      <c r="Z11638" t="s">
        <v>34007</v>
      </c>
      <c r="AA11638" t="s">
        <v>33715</v>
      </c>
      <c r="AB11638" t="s">
        <v>33627</v>
      </c>
      <c r="AO11638" s="171"/>
      <c r="AP11638" s="171"/>
      <c r="AQ11638" s="171"/>
      <c r="AR11638" s="171"/>
    </row>
    <row r="11639" spans="24:44">
      <c r="X11639" t="s">
        <v>34008</v>
      </c>
      <c r="Y11639" t="s">
        <v>389</v>
      </c>
      <c r="Z11639" t="s">
        <v>34009</v>
      </c>
      <c r="AA11639" t="s">
        <v>33715</v>
      </c>
      <c r="AB11639" t="s">
        <v>33627</v>
      </c>
      <c r="AO11639" s="171"/>
      <c r="AP11639" s="171"/>
      <c r="AQ11639" s="171"/>
      <c r="AR11639" s="171"/>
    </row>
    <row r="11640" spans="24:44">
      <c r="X11640" t="s">
        <v>34010</v>
      </c>
      <c r="Y11640" t="s">
        <v>389</v>
      </c>
      <c r="Z11640" t="s">
        <v>34011</v>
      </c>
      <c r="AA11640" t="s">
        <v>33715</v>
      </c>
      <c r="AB11640" t="s">
        <v>33627</v>
      </c>
      <c r="AO11640" s="171"/>
      <c r="AP11640" s="171"/>
      <c r="AQ11640" s="171"/>
      <c r="AR11640" s="171"/>
    </row>
    <row r="11641" spans="24:44">
      <c r="X11641" t="s">
        <v>34012</v>
      </c>
      <c r="Y11641" t="s">
        <v>389</v>
      </c>
      <c r="Z11641" t="s">
        <v>34013</v>
      </c>
      <c r="AA11641" t="s">
        <v>33715</v>
      </c>
      <c r="AB11641" t="s">
        <v>33627</v>
      </c>
      <c r="AO11641" s="171"/>
      <c r="AP11641" s="171"/>
      <c r="AQ11641" s="171"/>
      <c r="AR11641" s="171"/>
    </row>
    <row r="11642" spans="24:44">
      <c r="X11642" t="s">
        <v>34014</v>
      </c>
      <c r="Y11642" t="s">
        <v>389</v>
      </c>
      <c r="Z11642" t="s">
        <v>34015</v>
      </c>
      <c r="AA11642" t="s">
        <v>33846</v>
      </c>
      <c r="AB11642" t="s">
        <v>125</v>
      </c>
      <c r="AO11642" s="171"/>
      <c r="AP11642" s="171"/>
      <c r="AQ11642" s="171"/>
      <c r="AR11642" s="171"/>
    </row>
    <row r="11643" spans="24:44">
      <c r="X11643" t="s">
        <v>34016</v>
      </c>
      <c r="Y11643" t="s">
        <v>389</v>
      </c>
      <c r="Z11643" t="s">
        <v>34017</v>
      </c>
      <c r="AA11643" t="s">
        <v>33715</v>
      </c>
      <c r="AB11643" t="s">
        <v>33627</v>
      </c>
      <c r="AO11643" s="171"/>
      <c r="AP11643" s="171"/>
      <c r="AQ11643" s="171"/>
      <c r="AR11643" s="171"/>
    </row>
    <row r="11644" spans="24:44">
      <c r="X11644" t="s">
        <v>34018</v>
      </c>
      <c r="Y11644" t="s">
        <v>389</v>
      </c>
      <c r="Z11644" t="s">
        <v>34019</v>
      </c>
      <c r="AA11644" t="s">
        <v>33846</v>
      </c>
      <c r="AB11644" t="s">
        <v>125</v>
      </c>
      <c r="AO11644" s="171"/>
      <c r="AP11644" s="171"/>
      <c r="AQ11644" s="171"/>
      <c r="AR11644" s="171"/>
    </row>
    <row r="11645" spans="24:44">
      <c r="X11645" t="s">
        <v>34020</v>
      </c>
      <c r="Y11645" t="s">
        <v>389</v>
      </c>
      <c r="Z11645" t="s">
        <v>34021</v>
      </c>
      <c r="AA11645" t="s">
        <v>33846</v>
      </c>
      <c r="AB11645" t="s">
        <v>125</v>
      </c>
      <c r="AO11645" s="171"/>
      <c r="AP11645" s="171"/>
      <c r="AQ11645" s="171"/>
      <c r="AR11645" s="171"/>
    </row>
    <row r="11646" spans="24:44">
      <c r="X11646" t="s">
        <v>34022</v>
      </c>
      <c r="Y11646" t="s">
        <v>389</v>
      </c>
      <c r="Z11646" t="s">
        <v>34023</v>
      </c>
      <c r="AA11646" t="s">
        <v>33846</v>
      </c>
      <c r="AB11646" t="s">
        <v>125</v>
      </c>
      <c r="AO11646" s="171"/>
      <c r="AP11646" s="171"/>
      <c r="AQ11646" s="171"/>
      <c r="AR11646" s="171"/>
    </row>
    <row r="11647" spans="24:44">
      <c r="X11647" t="s">
        <v>34024</v>
      </c>
      <c r="Y11647" t="s">
        <v>389</v>
      </c>
      <c r="Z11647" t="s">
        <v>34025</v>
      </c>
      <c r="AA11647" t="s">
        <v>33846</v>
      </c>
      <c r="AB11647" t="s">
        <v>125</v>
      </c>
      <c r="AO11647" s="171"/>
      <c r="AP11647" s="171"/>
      <c r="AQ11647" s="171"/>
      <c r="AR11647" s="171"/>
    </row>
    <row r="11648" spans="24:44">
      <c r="X11648" t="s">
        <v>34026</v>
      </c>
      <c r="Y11648" t="s">
        <v>389</v>
      </c>
      <c r="Z11648" t="s">
        <v>34027</v>
      </c>
      <c r="AA11648" t="s">
        <v>33846</v>
      </c>
      <c r="AB11648" t="s">
        <v>125</v>
      </c>
      <c r="AO11648" s="171"/>
      <c r="AP11648" s="171"/>
      <c r="AQ11648" s="171"/>
      <c r="AR11648" s="171"/>
    </row>
    <row r="11649" spans="24:44">
      <c r="X11649" t="s">
        <v>34028</v>
      </c>
      <c r="Y11649" t="s">
        <v>389</v>
      </c>
      <c r="Z11649" t="s">
        <v>34029</v>
      </c>
      <c r="AA11649" t="s">
        <v>33846</v>
      </c>
      <c r="AB11649" t="s">
        <v>125</v>
      </c>
      <c r="AO11649" s="171"/>
      <c r="AP11649" s="171"/>
      <c r="AQ11649" s="171"/>
      <c r="AR11649" s="171"/>
    </row>
    <row r="11650" spans="24:44">
      <c r="X11650" t="s">
        <v>34030</v>
      </c>
      <c r="Y11650" t="s">
        <v>389</v>
      </c>
      <c r="Z11650" t="s">
        <v>34031</v>
      </c>
      <c r="AA11650" t="s">
        <v>33846</v>
      </c>
      <c r="AB11650" t="s">
        <v>125</v>
      </c>
      <c r="AO11650" s="171"/>
      <c r="AP11650" s="171"/>
      <c r="AQ11650" s="171"/>
      <c r="AR11650" s="171"/>
    </row>
    <row r="11651" spans="24:44">
      <c r="X11651" t="s">
        <v>34032</v>
      </c>
      <c r="Y11651" t="s">
        <v>389</v>
      </c>
      <c r="Z11651" t="s">
        <v>34033</v>
      </c>
      <c r="AA11651" t="s">
        <v>33846</v>
      </c>
      <c r="AB11651" t="s">
        <v>125</v>
      </c>
      <c r="AO11651" s="171"/>
      <c r="AP11651" s="171"/>
      <c r="AQ11651" s="171"/>
      <c r="AR11651" s="171"/>
    </row>
    <row r="11652" spans="24:44">
      <c r="X11652" t="s">
        <v>34034</v>
      </c>
      <c r="Y11652" t="s">
        <v>389</v>
      </c>
      <c r="Z11652" t="s">
        <v>34035</v>
      </c>
      <c r="AA11652" t="s">
        <v>33846</v>
      </c>
      <c r="AB11652" t="s">
        <v>125</v>
      </c>
      <c r="AO11652" s="171"/>
      <c r="AP11652" s="171"/>
      <c r="AQ11652" s="171"/>
      <c r="AR11652" s="171"/>
    </row>
    <row r="11653" spans="24:44">
      <c r="X11653" t="s">
        <v>34036</v>
      </c>
      <c r="Y11653" t="s">
        <v>389</v>
      </c>
      <c r="Z11653" t="s">
        <v>34037</v>
      </c>
      <c r="AA11653" t="s">
        <v>33715</v>
      </c>
      <c r="AB11653" t="s">
        <v>33627</v>
      </c>
      <c r="AO11653" s="171"/>
      <c r="AP11653" s="171"/>
      <c r="AQ11653" s="171"/>
      <c r="AR11653" s="171"/>
    </row>
    <row r="11654" spans="24:44">
      <c r="X11654" t="s">
        <v>34038</v>
      </c>
      <c r="Y11654" t="s">
        <v>386</v>
      </c>
      <c r="Z11654" t="s">
        <v>34039</v>
      </c>
      <c r="AA11654" t="s">
        <v>33715</v>
      </c>
      <c r="AB11654" t="s">
        <v>33627</v>
      </c>
      <c r="AO11654" s="171"/>
      <c r="AP11654" s="171"/>
      <c r="AQ11654" s="171"/>
      <c r="AR11654" s="171"/>
    </row>
    <row r="11655" spans="24:44">
      <c r="X11655" t="s">
        <v>34040</v>
      </c>
      <c r="Y11655" t="s">
        <v>386</v>
      </c>
      <c r="Z11655" t="s">
        <v>34041</v>
      </c>
      <c r="AA11655" t="s">
        <v>33715</v>
      </c>
      <c r="AB11655" t="s">
        <v>33627</v>
      </c>
      <c r="AO11655" s="171"/>
      <c r="AP11655" s="171"/>
      <c r="AQ11655" s="171"/>
      <c r="AR11655" s="171"/>
    </row>
    <row r="11656" spans="24:44">
      <c r="X11656" t="s">
        <v>34042</v>
      </c>
      <c r="Y11656" t="s">
        <v>386</v>
      </c>
      <c r="Z11656" t="s">
        <v>34043</v>
      </c>
      <c r="AA11656" t="s">
        <v>33715</v>
      </c>
      <c r="AB11656" t="s">
        <v>33627</v>
      </c>
      <c r="AO11656" s="171"/>
      <c r="AP11656" s="171"/>
      <c r="AQ11656" s="171"/>
      <c r="AR11656" s="171"/>
    </row>
    <row r="11657" spans="24:44">
      <c r="X11657" t="s">
        <v>34044</v>
      </c>
      <c r="Y11657" t="s">
        <v>386</v>
      </c>
      <c r="Z11657" t="s">
        <v>34045</v>
      </c>
      <c r="AA11657" t="s">
        <v>33715</v>
      </c>
      <c r="AB11657" t="s">
        <v>33627</v>
      </c>
      <c r="AO11657" s="171"/>
      <c r="AP11657" s="171"/>
      <c r="AQ11657" s="171"/>
      <c r="AR11657" s="171"/>
    </row>
    <row r="11658" spans="24:44">
      <c r="X11658" t="s">
        <v>34046</v>
      </c>
      <c r="Y11658" t="s">
        <v>389</v>
      </c>
      <c r="Z11658" t="s">
        <v>34047</v>
      </c>
      <c r="AA11658" t="s">
        <v>33715</v>
      </c>
      <c r="AB11658" t="s">
        <v>33627</v>
      </c>
      <c r="AO11658" s="171"/>
      <c r="AP11658" s="171"/>
      <c r="AQ11658" s="171"/>
      <c r="AR11658" s="171"/>
    </row>
    <row r="11659" spans="24:44">
      <c r="X11659" t="s">
        <v>34048</v>
      </c>
      <c r="Y11659" t="s">
        <v>386</v>
      </c>
      <c r="Z11659" t="s">
        <v>34049</v>
      </c>
      <c r="AA11659" t="s">
        <v>33715</v>
      </c>
      <c r="AB11659" t="s">
        <v>33627</v>
      </c>
      <c r="AO11659" s="171"/>
      <c r="AP11659" s="171"/>
      <c r="AQ11659" s="171"/>
      <c r="AR11659" s="171"/>
    </row>
    <row r="11660" spans="24:44">
      <c r="X11660" t="s">
        <v>34050</v>
      </c>
      <c r="Y11660" t="s">
        <v>389</v>
      </c>
      <c r="Z11660" t="s">
        <v>34051</v>
      </c>
      <c r="AA11660" t="s">
        <v>33715</v>
      </c>
      <c r="AB11660" t="s">
        <v>33627</v>
      </c>
      <c r="AO11660" s="171"/>
      <c r="AP11660" s="171"/>
      <c r="AQ11660" s="171"/>
      <c r="AR11660" s="171"/>
    </row>
    <row r="11661" spans="24:44">
      <c r="X11661" t="s">
        <v>34052</v>
      </c>
      <c r="Y11661" t="s">
        <v>389</v>
      </c>
      <c r="Z11661" t="s">
        <v>34053</v>
      </c>
      <c r="AA11661" t="s">
        <v>33715</v>
      </c>
      <c r="AB11661" t="s">
        <v>33627</v>
      </c>
      <c r="AO11661" s="171"/>
      <c r="AP11661" s="171"/>
      <c r="AQ11661" s="171"/>
      <c r="AR11661" s="171"/>
    </row>
    <row r="11662" spans="24:44">
      <c r="X11662" t="s">
        <v>6085</v>
      </c>
      <c r="Y11662" t="s">
        <v>386</v>
      </c>
      <c r="Z11662" t="s">
        <v>34054</v>
      </c>
      <c r="AA11662" t="s">
        <v>33846</v>
      </c>
      <c r="AB11662" t="s">
        <v>125</v>
      </c>
      <c r="AO11662" s="171"/>
      <c r="AP11662" s="171"/>
      <c r="AQ11662" s="171"/>
      <c r="AR11662" s="171"/>
    </row>
    <row r="11663" spans="24:44">
      <c r="X11663" t="s">
        <v>34055</v>
      </c>
      <c r="Y11663" t="s">
        <v>386</v>
      </c>
      <c r="Z11663" t="s">
        <v>34056</v>
      </c>
      <c r="AA11663" t="s">
        <v>33846</v>
      </c>
      <c r="AB11663" t="s">
        <v>125</v>
      </c>
      <c r="AO11663" s="171"/>
      <c r="AP11663" s="171"/>
      <c r="AQ11663" s="171"/>
      <c r="AR11663" s="171"/>
    </row>
    <row r="11664" spans="24:44">
      <c r="X11664" t="s">
        <v>34057</v>
      </c>
      <c r="Y11664" t="s">
        <v>386</v>
      </c>
      <c r="Z11664" t="s">
        <v>34058</v>
      </c>
      <c r="AA11664" t="s">
        <v>33984</v>
      </c>
      <c r="AB11664" t="s">
        <v>125</v>
      </c>
      <c r="AO11664" s="171"/>
      <c r="AP11664" s="171"/>
      <c r="AQ11664" s="171"/>
      <c r="AR11664" s="171"/>
    </row>
    <row r="11665" spans="24:44">
      <c r="X11665" t="s">
        <v>34059</v>
      </c>
      <c r="Y11665" t="s">
        <v>389</v>
      </c>
      <c r="Z11665" t="s">
        <v>34060</v>
      </c>
      <c r="AA11665" t="s">
        <v>33846</v>
      </c>
      <c r="AB11665" t="s">
        <v>125</v>
      </c>
      <c r="AO11665" s="171"/>
      <c r="AP11665" s="171"/>
      <c r="AQ11665" s="171"/>
      <c r="AR11665" s="171"/>
    </row>
    <row r="11666" spans="24:44">
      <c r="X11666" t="s">
        <v>34061</v>
      </c>
      <c r="Y11666" t="s">
        <v>389</v>
      </c>
      <c r="Z11666" t="s">
        <v>34062</v>
      </c>
      <c r="AA11666" t="s">
        <v>33715</v>
      </c>
      <c r="AB11666" t="s">
        <v>33627</v>
      </c>
      <c r="AO11666" s="171"/>
      <c r="AP11666" s="171"/>
      <c r="AQ11666" s="171"/>
      <c r="AR11666" s="171"/>
    </row>
    <row r="11667" spans="24:44">
      <c r="X11667" t="s">
        <v>34063</v>
      </c>
      <c r="Y11667" t="s">
        <v>389</v>
      </c>
      <c r="Z11667" t="s">
        <v>34064</v>
      </c>
      <c r="AA11667" t="s">
        <v>34065</v>
      </c>
      <c r="AB11667" t="s">
        <v>125</v>
      </c>
      <c r="AO11667" s="171"/>
      <c r="AP11667" s="171"/>
      <c r="AQ11667" s="171"/>
      <c r="AR11667" s="171"/>
    </row>
    <row r="11668" spans="24:44">
      <c r="X11668" t="s">
        <v>34066</v>
      </c>
      <c r="Y11668" t="s">
        <v>386</v>
      </c>
      <c r="Z11668" t="s">
        <v>34067</v>
      </c>
      <c r="AA11668" t="s">
        <v>33846</v>
      </c>
      <c r="AB11668" t="s">
        <v>125</v>
      </c>
      <c r="AO11668" s="171"/>
      <c r="AP11668" s="171"/>
      <c r="AQ11668" s="171"/>
      <c r="AR11668" s="171"/>
    </row>
    <row r="11669" spans="24:44">
      <c r="X11669" t="s">
        <v>34068</v>
      </c>
      <c r="Y11669" t="s">
        <v>389</v>
      </c>
      <c r="Z11669" t="s">
        <v>34069</v>
      </c>
      <c r="AA11669" t="s">
        <v>33990</v>
      </c>
      <c r="AB11669" t="s">
        <v>33694</v>
      </c>
      <c r="AO11669" s="171"/>
      <c r="AP11669" s="171"/>
      <c r="AQ11669" s="171"/>
      <c r="AR11669" s="171"/>
    </row>
    <row r="11670" spans="24:44">
      <c r="X11670" t="s">
        <v>34070</v>
      </c>
      <c r="Y11670" t="s">
        <v>389</v>
      </c>
      <c r="Z11670" t="s">
        <v>34071</v>
      </c>
      <c r="AA11670" t="s">
        <v>33603</v>
      </c>
      <c r="AB11670" t="s">
        <v>125</v>
      </c>
      <c r="AO11670" s="171"/>
      <c r="AP11670" s="171"/>
      <c r="AQ11670" s="171"/>
      <c r="AR11670" s="171"/>
    </row>
    <row r="11671" spans="24:44">
      <c r="X11671" t="s">
        <v>34072</v>
      </c>
      <c r="Y11671" t="s">
        <v>389</v>
      </c>
      <c r="Z11671" t="s">
        <v>34073</v>
      </c>
      <c r="AA11671" t="s">
        <v>33603</v>
      </c>
      <c r="AB11671" t="s">
        <v>125</v>
      </c>
      <c r="AO11671" s="171"/>
      <c r="AP11671" s="171"/>
      <c r="AQ11671" s="171"/>
      <c r="AR11671" s="171"/>
    </row>
    <row r="11672" spans="24:44">
      <c r="X11672" t="s">
        <v>34074</v>
      </c>
      <c r="Y11672" t="s">
        <v>389</v>
      </c>
      <c r="Z11672" t="s">
        <v>34075</v>
      </c>
      <c r="AA11672" t="s">
        <v>33603</v>
      </c>
      <c r="AB11672" t="s">
        <v>125</v>
      </c>
      <c r="AO11672" s="171"/>
      <c r="AP11672" s="171"/>
      <c r="AQ11672" s="171"/>
      <c r="AR11672" s="171"/>
    </row>
    <row r="11673" spans="24:44">
      <c r="X11673" t="s">
        <v>34076</v>
      </c>
      <c r="Y11673" t="s">
        <v>389</v>
      </c>
      <c r="Z11673" t="s">
        <v>34077</v>
      </c>
      <c r="AA11673" t="s">
        <v>33603</v>
      </c>
      <c r="AB11673" t="s">
        <v>125</v>
      </c>
      <c r="AO11673" s="171"/>
      <c r="AP11673" s="171"/>
      <c r="AQ11673" s="171"/>
      <c r="AR11673" s="171"/>
    </row>
    <row r="11674" spans="24:44">
      <c r="X11674" t="s">
        <v>34078</v>
      </c>
      <c r="Y11674" t="s">
        <v>389</v>
      </c>
      <c r="Z11674" t="s">
        <v>34079</v>
      </c>
      <c r="AA11674" t="s">
        <v>33603</v>
      </c>
      <c r="AB11674" t="s">
        <v>125</v>
      </c>
      <c r="AO11674" s="171"/>
      <c r="AP11674" s="171"/>
      <c r="AQ11674" s="171"/>
      <c r="AR11674" s="171"/>
    </row>
    <row r="11675" spans="24:44">
      <c r="X11675" t="s">
        <v>34080</v>
      </c>
      <c r="Y11675" t="s">
        <v>389</v>
      </c>
      <c r="Z11675" t="s">
        <v>34081</v>
      </c>
      <c r="AA11675" t="s">
        <v>33603</v>
      </c>
      <c r="AB11675" t="s">
        <v>125</v>
      </c>
      <c r="AO11675" s="171"/>
      <c r="AP11675" s="171"/>
      <c r="AQ11675" s="171"/>
      <c r="AR11675" s="171"/>
    </row>
    <row r="11676" spans="24:44">
      <c r="X11676" t="s">
        <v>34082</v>
      </c>
      <c r="Y11676" t="s">
        <v>389</v>
      </c>
      <c r="Z11676" t="s">
        <v>34083</v>
      </c>
      <c r="AA11676" t="s">
        <v>33603</v>
      </c>
      <c r="AB11676" t="s">
        <v>125</v>
      </c>
      <c r="AO11676" s="171"/>
      <c r="AP11676" s="171"/>
      <c r="AQ11676" s="171"/>
      <c r="AR11676" s="171"/>
    </row>
    <row r="11677" spans="24:44">
      <c r="X11677" t="s">
        <v>34084</v>
      </c>
      <c r="Y11677" t="s">
        <v>389</v>
      </c>
      <c r="Z11677" t="s">
        <v>34085</v>
      </c>
      <c r="AA11677" t="s">
        <v>33603</v>
      </c>
      <c r="AB11677" t="s">
        <v>125</v>
      </c>
      <c r="AO11677" s="171"/>
      <c r="AP11677" s="171"/>
      <c r="AQ11677" s="171"/>
      <c r="AR11677" s="171"/>
    </row>
    <row r="11678" spans="24:44">
      <c r="X11678" t="s">
        <v>34086</v>
      </c>
      <c r="Y11678" t="s">
        <v>386</v>
      </c>
      <c r="Z11678" t="s">
        <v>34087</v>
      </c>
      <c r="AA11678" t="s">
        <v>33603</v>
      </c>
      <c r="AB11678" t="s">
        <v>125</v>
      </c>
      <c r="AO11678" s="171"/>
      <c r="AP11678" s="171"/>
      <c r="AQ11678" s="171"/>
      <c r="AR11678" s="171"/>
    </row>
    <row r="11679" spans="24:44">
      <c r="X11679" t="s">
        <v>34088</v>
      </c>
      <c r="Y11679" t="s">
        <v>386</v>
      </c>
      <c r="Z11679" t="s">
        <v>34089</v>
      </c>
      <c r="AA11679" t="s">
        <v>33603</v>
      </c>
      <c r="AB11679" t="s">
        <v>125</v>
      </c>
      <c r="AO11679" s="171"/>
      <c r="AP11679" s="171"/>
      <c r="AQ11679" s="171"/>
      <c r="AR11679" s="171"/>
    </row>
    <row r="11680" spans="24:44">
      <c r="X11680" t="s">
        <v>34090</v>
      </c>
      <c r="Y11680" t="s">
        <v>389</v>
      </c>
      <c r="Z11680" t="s">
        <v>34091</v>
      </c>
      <c r="AA11680" t="s">
        <v>33715</v>
      </c>
      <c r="AB11680" t="s">
        <v>33627</v>
      </c>
      <c r="AO11680" s="171"/>
      <c r="AP11680" s="171"/>
      <c r="AQ11680" s="171"/>
      <c r="AR11680" s="171"/>
    </row>
    <row r="11681" spans="24:44">
      <c r="X11681" t="s">
        <v>34092</v>
      </c>
      <c r="Y11681" t="s">
        <v>386</v>
      </c>
      <c r="Z11681" t="s">
        <v>34093</v>
      </c>
      <c r="AA11681" t="s">
        <v>34094</v>
      </c>
      <c r="AB11681" t="s">
        <v>125</v>
      </c>
      <c r="AO11681" s="171"/>
      <c r="AP11681" s="171"/>
      <c r="AQ11681" s="171"/>
      <c r="AR11681" s="171"/>
    </row>
    <row r="11682" spans="24:44">
      <c r="X11682" t="s">
        <v>34095</v>
      </c>
      <c r="Y11682" t="s">
        <v>386</v>
      </c>
      <c r="Z11682" t="s">
        <v>34096</v>
      </c>
      <c r="AA11682" t="s">
        <v>33715</v>
      </c>
      <c r="AB11682" t="s">
        <v>33627</v>
      </c>
      <c r="AO11682" s="171"/>
      <c r="AP11682" s="171"/>
      <c r="AQ11682" s="171"/>
      <c r="AR11682" s="171"/>
    </row>
    <row r="11683" spans="24:44">
      <c r="X11683" t="s">
        <v>34097</v>
      </c>
      <c r="Y11683" t="s">
        <v>389</v>
      </c>
      <c r="Z11683" t="s">
        <v>34098</v>
      </c>
      <c r="AA11683" t="s">
        <v>33715</v>
      </c>
      <c r="AB11683" t="s">
        <v>33627</v>
      </c>
      <c r="AO11683" s="171"/>
      <c r="AP11683" s="171"/>
      <c r="AQ11683" s="171"/>
      <c r="AR11683" s="171"/>
    </row>
    <row r="11684" spans="24:44">
      <c r="X11684" t="s">
        <v>34099</v>
      </c>
      <c r="Y11684" t="s">
        <v>386</v>
      </c>
      <c r="Z11684" t="s">
        <v>34100</v>
      </c>
      <c r="AA11684" t="s">
        <v>33715</v>
      </c>
      <c r="AB11684" t="s">
        <v>33627</v>
      </c>
      <c r="AO11684" s="171"/>
      <c r="AP11684" s="171"/>
      <c r="AQ11684" s="171"/>
      <c r="AR11684" s="171"/>
    </row>
    <row r="11685" spans="24:44">
      <c r="X11685" t="s">
        <v>34101</v>
      </c>
      <c r="Y11685" t="s">
        <v>389</v>
      </c>
      <c r="Z11685" t="s">
        <v>34102</v>
      </c>
      <c r="AA11685" t="s">
        <v>33715</v>
      </c>
      <c r="AB11685" t="s">
        <v>33627</v>
      </c>
      <c r="AO11685" s="171"/>
      <c r="AP11685" s="171"/>
      <c r="AQ11685" s="171"/>
      <c r="AR11685" s="171"/>
    </row>
    <row r="11686" spans="24:44">
      <c r="X11686" t="s">
        <v>34103</v>
      </c>
      <c r="Y11686" t="s">
        <v>386</v>
      </c>
      <c r="Z11686" t="s">
        <v>34104</v>
      </c>
      <c r="AA11686" t="s">
        <v>33715</v>
      </c>
      <c r="AB11686" t="s">
        <v>33627</v>
      </c>
      <c r="AO11686" s="171"/>
      <c r="AP11686" s="171"/>
      <c r="AQ11686" s="171"/>
      <c r="AR11686" s="171"/>
    </row>
    <row r="11687" spans="24:44">
      <c r="X11687" t="s">
        <v>34105</v>
      </c>
      <c r="Y11687" t="s">
        <v>386</v>
      </c>
      <c r="Z11687" t="s">
        <v>34106</v>
      </c>
      <c r="AA11687" t="s">
        <v>34094</v>
      </c>
      <c r="AB11687" t="s">
        <v>125</v>
      </c>
      <c r="AO11687" s="171"/>
      <c r="AP11687" s="171"/>
      <c r="AQ11687" s="171"/>
      <c r="AR11687" s="171"/>
    </row>
    <row r="11688" spans="24:44">
      <c r="X11688" t="s">
        <v>34107</v>
      </c>
      <c r="Y11688" t="s">
        <v>386</v>
      </c>
      <c r="Z11688" t="s">
        <v>34108</v>
      </c>
      <c r="AA11688" t="s">
        <v>33603</v>
      </c>
      <c r="AB11688" t="s">
        <v>125</v>
      </c>
      <c r="AO11688" s="171"/>
      <c r="AP11688" s="171"/>
      <c r="AQ11688" s="171"/>
      <c r="AR11688" s="171"/>
    </row>
    <row r="11689" spans="24:44">
      <c r="X11689" t="s">
        <v>34109</v>
      </c>
      <c r="Y11689" t="s">
        <v>386</v>
      </c>
      <c r="Z11689" t="s">
        <v>34110</v>
      </c>
      <c r="AA11689" t="s">
        <v>34094</v>
      </c>
      <c r="AB11689" t="s">
        <v>125</v>
      </c>
      <c r="AO11689" s="171"/>
      <c r="AP11689" s="171"/>
      <c r="AQ11689" s="171"/>
      <c r="AR11689" s="171"/>
    </row>
    <row r="11690" spans="24:44">
      <c r="X11690" t="s">
        <v>34111</v>
      </c>
      <c r="Y11690" t="s">
        <v>386</v>
      </c>
      <c r="Z11690" t="s">
        <v>34112</v>
      </c>
      <c r="AA11690" t="s">
        <v>34094</v>
      </c>
      <c r="AB11690" t="s">
        <v>125</v>
      </c>
      <c r="AO11690" s="171"/>
      <c r="AP11690" s="171"/>
      <c r="AQ11690" s="171"/>
      <c r="AR11690" s="171"/>
    </row>
    <row r="11691" spans="24:44">
      <c r="X11691" t="s">
        <v>34113</v>
      </c>
      <c r="Y11691" t="s">
        <v>386</v>
      </c>
      <c r="Z11691" t="s">
        <v>34114</v>
      </c>
      <c r="AA11691" t="s">
        <v>33715</v>
      </c>
      <c r="AB11691" t="s">
        <v>33627</v>
      </c>
      <c r="AO11691" s="171"/>
      <c r="AP11691" s="171"/>
      <c r="AQ11691" s="171"/>
      <c r="AR11691" s="171"/>
    </row>
    <row r="11692" spans="24:44">
      <c r="X11692" t="s">
        <v>34115</v>
      </c>
      <c r="Y11692" t="s">
        <v>386</v>
      </c>
      <c r="Z11692" t="s">
        <v>34116</v>
      </c>
      <c r="AA11692" t="s">
        <v>33984</v>
      </c>
      <c r="AB11692" t="s">
        <v>125</v>
      </c>
      <c r="AO11692" s="171"/>
      <c r="AP11692" s="171"/>
      <c r="AQ11692" s="171"/>
      <c r="AR11692" s="171"/>
    </row>
    <row r="11693" spans="24:44">
      <c r="X11693" t="s">
        <v>34117</v>
      </c>
      <c r="Y11693" t="s">
        <v>386</v>
      </c>
      <c r="Z11693" t="s">
        <v>34118</v>
      </c>
      <c r="AA11693" t="s">
        <v>33840</v>
      </c>
      <c r="AB11693" t="s">
        <v>33841</v>
      </c>
      <c r="AO11693" s="171"/>
      <c r="AP11693" s="171"/>
      <c r="AQ11693" s="171"/>
      <c r="AR11693" s="171"/>
    </row>
    <row r="11694" spans="24:44">
      <c r="X11694" t="s">
        <v>34119</v>
      </c>
      <c r="Y11694" t="s">
        <v>386</v>
      </c>
      <c r="Z11694" t="s">
        <v>34120</v>
      </c>
      <c r="AA11694" t="s">
        <v>653</v>
      </c>
      <c r="AB11694" t="s">
        <v>125</v>
      </c>
      <c r="AO11694" s="171"/>
      <c r="AP11694" s="171"/>
      <c r="AQ11694" s="171"/>
      <c r="AR11694" s="171"/>
    </row>
    <row r="11695" spans="24:44">
      <c r="X11695" t="s">
        <v>34121</v>
      </c>
      <c r="Y11695" t="s">
        <v>386</v>
      </c>
      <c r="Z11695" t="s">
        <v>34122</v>
      </c>
      <c r="AA11695" t="s">
        <v>33846</v>
      </c>
      <c r="AB11695" t="s">
        <v>125</v>
      </c>
      <c r="AO11695" s="171"/>
      <c r="AP11695" s="171"/>
      <c r="AQ11695" s="171"/>
      <c r="AR11695" s="171"/>
    </row>
    <row r="11696" spans="24:44">
      <c r="X11696" t="s">
        <v>34123</v>
      </c>
      <c r="Y11696" t="s">
        <v>386</v>
      </c>
      <c r="Z11696" t="s">
        <v>34124</v>
      </c>
      <c r="AA11696" t="s">
        <v>34125</v>
      </c>
      <c r="AB11696" t="s">
        <v>33674</v>
      </c>
      <c r="AO11696" s="171"/>
      <c r="AP11696" s="171"/>
      <c r="AQ11696" s="171"/>
      <c r="AR11696" s="171"/>
    </row>
    <row r="11697" spans="24:44">
      <c r="X11697" t="s">
        <v>34126</v>
      </c>
      <c r="Y11697" t="s">
        <v>386</v>
      </c>
      <c r="Z11697" t="s">
        <v>34127</v>
      </c>
      <c r="AA11697" t="s">
        <v>34128</v>
      </c>
      <c r="AB11697" t="s">
        <v>34129</v>
      </c>
      <c r="AO11697" s="171"/>
      <c r="AP11697" s="171"/>
      <c r="AQ11697" s="171"/>
      <c r="AR11697" s="171"/>
    </row>
    <row r="11698" spans="24:44">
      <c r="X11698" t="s">
        <v>34130</v>
      </c>
      <c r="Y11698" t="s">
        <v>386</v>
      </c>
      <c r="Z11698" t="s">
        <v>34131</v>
      </c>
      <c r="AA11698" t="s">
        <v>33603</v>
      </c>
      <c r="AB11698" t="s">
        <v>125</v>
      </c>
      <c r="AO11698" s="171"/>
      <c r="AP11698" s="171"/>
      <c r="AQ11698" s="171"/>
      <c r="AR11698" s="171"/>
    </row>
    <row r="11699" spans="24:44">
      <c r="X11699" t="s">
        <v>34132</v>
      </c>
      <c r="Y11699" t="s">
        <v>389</v>
      </c>
      <c r="Z11699" t="s">
        <v>34133</v>
      </c>
      <c r="AA11699" t="s">
        <v>653</v>
      </c>
      <c r="AB11699" t="s">
        <v>125</v>
      </c>
      <c r="AO11699" s="171"/>
      <c r="AP11699" s="171"/>
      <c r="AQ11699" s="171"/>
      <c r="AR11699" s="171"/>
    </row>
    <row r="11700" spans="24:44">
      <c r="X11700" t="s">
        <v>34134</v>
      </c>
      <c r="Y11700" t="s">
        <v>386</v>
      </c>
      <c r="Z11700" t="s">
        <v>34135</v>
      </c>
      <c r="AA11700" t="s">
        <v>33984</v>
      </c>
      <c r="AB11700" t="s">
        <v>125</v>
      </c>
      <c r="AO11700" s="171"/>
      <c r="AP11700" s="171"/>
      <c r="AQ11700" s="171"/>
      <c r="AR11700" s="171"/>
    </row>
    <row r="11701" spans="24:44">
      <c r="X11701" t="s">
        <v>34136</v>
      </c>
      <c r="Y11701" t="s">
        <v>386</v>
      </c>
      <c r="Z11701" t="s">
        <v>34137</v>
      </c>
      <c r="AA11701" t="s">
        <v>34094</v>
      </c>
      <c r="AB11701" t="s">
        <v>125</v>
      </c>
      <c r="AO11701" s="171"/>
      <c r="AP11701" s="171"/>
      <c r="AQ11701" s="171"/>
      <c r="AR11701" s="171"/>
    </row>
    <row r="11702" spans="24:44">
      <c r="X11702" t="s">
        <v>1349</v>
      </c>
      <c r="Y11702" t="s">
        <v>386</v>
      </c>
      <c r="Z11702" t="s">
        <v>34138</v>
      </c>
      <c r="AA11702" t="s">
        <v>33762</v>
      </c>
      <c r="AB11702" t="s">
        <v>125</v>
      </c>
      <c r="AO11702" s="171"/>
      <c r="AP11702" s="171"/>
      <c r="AQ11702" s="171"/>
      <c r="AR11702" s="171"/>
    </row>
    <row r="11703" spans="24:44">
      <c r="X11703" t="s">
        <v>34139</v>
      </c>
      <c r="Y11703" t="s">
        <v>386</v>
      </c>
      <c r="Z11703" t="s">
        <v>34140</v>
      </c>
      <c r="AA11703" t="s">
        <v>33762</v>
      </c>
      <c r="AB11703" t="s">
        <v>125</v>
      </c>
      <c r="AO11703" s="171"/>
      <c r="AP11703" s="171"/>
      <c r="AQ11703" s="171"/>
      <c r="AR11703" s="171"/>
    </row>
    <row r="11704" spans="24:44">
      <c r="X11704" t="s">
        <v>34141</v>
      </c>
      <c r="Y11704" t="s">
        <v>386</v>
      </c>
      <c r="Z11704" t="s">
        <v>34142</v>
      </c>
      <c r="AA11704" t="s">
        <v>33693</v>
      </c>
      <c r="AB11704" t="s">
        <v>33694</v>
      </c>
      <c r="AO11704" s="171"/>
      <c r="AP11704" s="171"/>
      <c r="AQ11704" s="171"/>
      <c r="AR11704" s="171"/>
    </row>
    <row r="11705" spans="24:44">
      <c r="X11705" t="s">
        <v>34143</v>
      </c>
      <c r="Y11705" t="s">
        <v>389</v>
      </c>
      <c r="Z11705" t="s">
        <v>34144</v>
      </c>
      <c r="AA11705" t="s">
        <v>34094</v>
      </c>
      <c r="AB11705" t="s">
        <v>125</v>
      </c>
      <c r="AO11705" s="171"/>
      <c r="AP11705" s="171"/>
      <c r="AQ11705" s="171"/>
      <c r="AR11705" s="171"/>
    </row>
    <row r="11706" spans="24:44">
      <c r="X11706" t="s">
        <v>34145</v>
      </c>
      <c r="Y11706" t="s">
        <v>386</v>
      </c>
      <c r="Z11706" t="s">
        <v>34146</v>
      </c>
      <c r="AA11706" t="s">
        <v>34125</v>
      </c>
      <c r="AB11706" t="s">
        <v>33674</v>
      </c>
      <c r="AO11706" s="171"/>
      <c r="AP11706" s="171"/>
      <c r="AQ11706" s="171"/>
      <c r="AR11706" s="171"/>
    </row>
    <row r="11707" spans="24:44">
      <c r="X11707" t="s">
        <v>34147</v>
      </c>
      <c r="Y11707" t="s">
        <v>386</v>
      </c>
      <c r="Z11707" t="s">
        <v>34148</v>
      </c>
      <c r="AA11707" t="s">
        <v>34149</v>
      </c>
      <c r="AB11707" t="s">
        <v>33927</v>
      </c>
      <c r="AO11707" s="171"/>
      <c r="AP11707" s="171"/>
      <c r="AQ11707" s="171"/>
      <c r="AR11707" s="171"/>
    </row>
    <row r="11708" spans="24:44">
      <c r="X11708" t="s">
        <v>34150</v>
      </c>
      <c r="Y11708" t="s">
        <v>386</v>
      </c>
      <c r="Z11708" t="s">
        <v>34151</v>
      </c>
      <c r="AA11708" t="s">
        <v>34094</v>
      </c>
      <c r="AB11708" t="s">
        <v>125</v>
      </c>
      <c r="AO11708" s="171"/>
      <c r="AP11708" s="171"/>
      <c r="AQ11708" s="171"/>
      <c r="AR11708" s="171"/>
    </row>
    <row r="11709" spans="24:44">
      <c r="X11709" t="s">
        <v>34152</v>
      </c>
      <c r="Y11709" t="s">
        <v>386</v>
      </c>
      <c r="Z11709" t="s">
        <v>34153</v>
      </c>
      <c r="AA11709" t="s">
        <v>34094</v>
      </c>
      <c r="AB11709" t="s">
        <v>125</v>
      </c>
      <c r="AO11709" s="171"/>
      <c r="AP11709" s="171"/>
      <c r="AQ11709" s="171"/>
      <c r="AR11709" s="171"/>
    </row>
    <row r="11710" spans="24:44">
      <c r="X11710" t="s">
        <v>34154</v>
      </c>
      <c r="Y11710" t="s">
        <v>389</v>
      </c>
      <c r="Z11710" t="s">
        <v>34155</v>
      </c>
      <c r="AA11710" t="s">
        <v>653</v>
      </c>
      <c r="AB11710" t="s">
        <v>125</v>
      </c>
      <c r="AO11710" s="171"/>
      <c r="AP11710" s="171"/>
      <c r="AQ11710" s="171"/>
      <c r="AR11710" s="171"/>
    </row>
    <row r="11711" spans="24:44">
      <c r="X11711" t="s">
        <v>6090</v>
      </c>
      <c r="Y11711" t="s">
        <v>386</v>
      </c>
      <c r="Z11711" t="s">
        <v>34156</v>
      </c>
      <c r="AA11711" t="s">
        <v>34157</v>
      </c>
      <c r="AB11711" t="s">
        <v>34158</v>
      </c>
      <c r="AO11711" s="171"/>
      <c r="AP11711" s="171"/>
      <c r="AQ11711" s="171"/>
      <c r="AR11711" s="171"/>
    </row>
    <row r="11712" spans="24:44">
      <c r="X11712" t="s">
        <v>34159</v>
      </c>
      <c r="Y11712" t="s">
        <v>386</v>
      </c>
      <c r="Z11712" t="s">
        <v>34160</v>
      </c>
      <c r="AA11712" t="s">
        <v>34094</v>
      </c>
      <c r="AB11712" t="s">
        <v>125</v>
      </c>
      <c r="AO11712" s="171"/>
      <c r="AP11712" s="171"/>
      <c r="AQ11712" s="171"/>
      <c r="AR11712" s="171"/>
    </row>
    <row r="11713" spans="24:44">
      <c r="X11713" t="s">
        <v>6095</v>
      </c>
      <c r="Y11713" t="s">
        <v>386</v>
      </c>
      <c r="Z11713" t="s">
        <v>34161</v>
      </c>
      <c r="AA11713" t="s">
        <v>34157</v>
      </c>
      <c r="AB11713" t="s">
        <v>34158</v>
      </c>
      <c r="AO11713" s="171"/>
      <c r="AP11713" s="171"/>
      <c r="AQ11713" s="171"/>
      <c r="AR11713" s="171"/>
    </row>
    <row r="11714" spans="24:44">
      <c r="X11714" t="s">
        <v>34162</v>
      </c>
      <c r="Y11714" t="s">
        <v>389</v>
      </c>
      <c r="Z11714" t="s">
        <v>34163</v>
      </c>
      <c r="AA11714" t="s">
        <v>33762</v>
      </c>
      <c r="AB11714" t="s">
        <v>125</v>
      </c>
      <c r="AO11714" s="171"/>
      <c r="AP11714" s="171"/>
      <c r="AQ11714" s="171"/>
      <c r="AR11714" s="171"/>
    </row>
    <row r="11715" spans="24:44">
      <c r="X11715" t="s">
        <v>34164</v>
      </c>
      <c r="Y11715" t="s">
        <v>389</v>
      </c>
      <c r="Z11715" t="s">
        <v>34165</v>
      </c>
      <c r="AA11715" t="s">
        <v>33762</v>
      </c>
      <c r="AB11715" t="s">
        <v>125</v>
      </c>
      <c r="AO11715" s="171"/>
      <c r="AP11715" s="171"/>
      <c r="AQ11715" s="171"/>
      <c r="AR11715" s="171"/>
    </row>
    <row r="11716" spans="24:44">
      <c r="X11716" t="s">
        <v>34166</v>
      </c>
      <c r="Y11716" t="s">
        <v>389</v>
      </c>
      <c r="Z11716" t="s">
        <v>34167</v>
      </c>
      <c r="AA11716" t="s">
        <v>33762</v>
      </c>
      <c r="AB11716" t="s">
        <v>125</v>
      </c>
      <c r="AO11716" s="171"/>
      <c r="AP11716" s="171"/>
      <c r="AQ11716" s="171"/>
      <c r="AR11716" s="171"/>
    </row>
    <row r="11717" spans="24:44">
      <c r="X11717" t="s">
        <v>34168</v>
      </c>
      <c r="Y11717" t="s">
        <v>389</v>
      </c>
      <c r="Z11717" t="s">
        <v>34169</v>
      </c>
      <c r="AA11717" t="s">
        <v>33762</v>
      </c>
      <c r="AB11717" t="s">
        <v>125</v>
      </c>
      <c r="AO11717" s="171"/>
      <c r="AP11717" s="171"/>
      <c r="AQ11717" s="171"/>
      <c r="AR11717" s="171"/>
    </row>
    <row r="11718" spans="24:44">
      <c r="X11718" t="s">
        <v>34170</v>
      </c>
      <c r="Y11718" t="s">
        <v>389</v>
      </c>
      <c r="Z11718" t="s">
        <v>34171</v>
      </c>
      <c r="AA11718" t="s">
        <v>33762</v>
      </c>
      <c r="AB11718" t="s">
        <v>125</v>
      </c>
      <c r="AO11718" s="171"/>
      <c r="AP11718" s="171"/>
      <c r="AQ11718" s="171"/>
      <c r="AR11718" s="171"/>
    </row>
    <row r="11719" spans="24:44">
      <c r="X11719" t="s">
        <v>34172</v>
      </c>
      <c r="Y11719" t="s">
        <v>386</v>
      </c>
      <c r="Z11719" t="s">
        <v>34173</v>
      </c>
      <c r="AA11719" t="s">
        <v>33762</v>
      </c>
      <c r="AB11719" t="s">
        <v>125</v>
      </c>
      <c r="AO11719" s="171"/>
      <c r="AP11719" s="171"/>
      <c r="AQ11719" s="171"/>
      <c r="AR11719" s="171"/>
    </row>
    <row r="11720" spans="24:44">
      <c r="X11720" t="s">
        <v>34174</v>
      </c>
      <c r="Y11720" t="s">
        <v>389</v>
      </c>
      <c r="Z11720" t="s">
        <v>34175</v>
      </c>
      <c r="AA11720" t="s">
        <v>33762</v>
      </c>
      <c r="AB11720" t="s">
        <v>125</v>
      </c>
      <c r="AO11720" s="171"/>
      <c r="AP11720" s="171"/>
      <c r="AQ11720" s="171"/>
      <c r="AR11720" s="171"/>
    </row>
    <row r="11721" spans="24:44">
      <c r="X11721" t="s">
        <v>34176</v>
      </c>
      <c r="Y11721" t="s">
        <v>386</v>
      </c>
      <c r="Z11721" t="s">
        <v>34177</v>
      </c>
      <c r="AA11721" t="s">
        <v>33984</v>
      </c>
      <c r="AB11721" t="s">
        <v>125</v>
      </c>
      <c r="AO11721" s="171"/>
      <c r="AP11721" s="171"/>
      <c r="AQ11721" s="171"/>
      <c r="AR11721" s="171"/>
    </row>
    <row r="11722" spans="24:44">
      <c r="X11722" t="s">
        <v>34178</v>
      </c>
      <c r="Y11722" t="s">
        <v>386</v>
      </c>
      <c r="Z11722" t="s">
        <v>34179</v>
      </c>
      <c r="AA11722" t="s">
        <v>34094</v>
      </c>
      <c r="AB11722" t="s">
        <v>125</v>
      </c>
      <c r="AO11722" s="171"/>
      <c r="AP11722" s="171"/>
      <c r="AQ11722" s="171"/>
      <c r="AR11722" s="171"/>
    </row>
    <row r="11723" spans="24:44">
      <c r="X11723" t="s">
        <v>34180</v>
      </c>
      <c r="Y11723" t="s">
        <v>386</v>
      </c>
      <c r="Z11723" t="s">
        <v>34181</v>
      </c>
      <c r="AA11723" t="s">
        <v>33840</v>
      </c>
      <c r="AB11723" t="s">
        <v>33841</v>
      </c>
      <c r="AO11723" s="171"/>
      <c r="AP11723" s="171"/>
      <c r="AQ11723" s="171"/>
      <c r="AR11723" s="171"/>
    </row>
    <row r="11724" spans="24:44">
      <c r="X11724" t="s">
        <v>34182</v>
      </c>
      <c r="Y11724" t="s">
        <v>386</v>
      </c>
      <c r="Z11724" t="s">
        <v>33983</v>
      </c>
      <c r="AA11724" t="s">
        <v>33840</v>
      </c>
      <c r="AB11724" t="s">
        <v>33841</v>
      </c>
      <c r="AO11724" s="171"/>
      <c r="AP11724" s="171"/>
      <c r="AQ11724" s="171"/>
      <c r="AR11724" s="171"/>
    </row>
    <row r="11725" spans="24:44">
      <c r="X11725" t="s">
        <v>34183</v>
      </c>
      <c r="Y11725" t="s">
        <v>389</v>
      </c>
      <c r="Z11725" t="s">
        <v>34184</v>
      </c>
      <c r="AA11725" t="s">
        <v>33840</v>
      </c>
      <c r="AB11725" t="s">
        <v>33841</v>
      </c>
      <c r="AO11725" s="171"/>
      <c r="AP11725" s="171"/>
      <c r="AQ11725" s="171"/>
      <c r="AR11725" s="171"/>
    </row>
    <row r="11726" spans="24:44">
      <c r="X11726" t="s">
        <v>34185</v>
      </c>
      <c r="Y11726" t="s">
        <v>386</v>
      </c>
      <c r="Z11726" t="s">
        <v>34186</v>
      </c>
      <c r="AA11726" t="s">
        <v>34125</v>
      </c>
      <c r="AB11726" t="s">
        <v>33674</v>
      </c>
      <c r="AO11726" s="171"/>
      <c r="AP11726" s="171"/>
      <c r="AQ11726" s="171"/>
      <c r="AR11726" s="171"/>
    </row>
    <row r="11727" spans="24:44">
      <c r="X11727" t="s">
        <v>34187</v>
      </c>
      <c r="Y11727" t="s">
        <v>386</v>
      </c>
      <c r="Z11727" t="s">
        <v>34188</v>
      </c>
      <c r="AA11727" t="s">
        <v>34125</v>
      </c>
      <c r="AB11727" t="s">
        <v>33674</v>
      </c>
      <c r="AO11727" s="171"/>
      <c r="AP11727" s="171"/>
      <c r="AQ11727" s="171"/>
      <c r="AR11727" s="171"/>
    </row>
    <row r="11728" spans="24:44">
      <c r="X11728" t="s">
        <v>34189</v>
      </c>
      <c r="Y11728" t="s">
        <v>386</v>
      </c>
      <c r="Z11728" t="s">
        <v>34190</v>
      </c>
      <c r="AA11728" t="s">
        <v>34125</v>
      </c>
      <c r="AB11728" t="s">
        <v>33674</v>
      </c>
      <c r="AO11728" s="171"/>
      <c r="AP11728" s="171"/>
      <c r="AQ11728" s="171"/>
      <c r="AR11728" s="171"/>
    </row>
    <row r="11729" spans="24:44">
      <c r="X11729" t="s">
        <v>34191</v>
      </c>
      <c r="Y11729" t="s">
        <v>389</v>
      </c>
      <c r="Z11729" t="s">
        <v>34192</v>
      </c>
      <c r="AA11729" t="s">
        <v>34094</v>
      </c>
      <c r="AB11729" t="s">
        <v>125</v>
      </c>
      <c r="AO11729" s="171"/>
      <c r="AP11729" s="171"/>
      <c r="AQ11729" s="171"/>
      <c r="AR11729" s="171"/>
    </row>
    <row r="11730" spans="24:44">
      <c r="X11730" t="s">
        <v>6100</v>
      </c>
      <c r="Y11730" t="s">
        <v>386</v>
      </c>
      <c r="Z11730" t="s">
        <v>34193</v>
      </c>
      <c r="AA11730" t="s">
        <v>34157</v>
      </c>
      <c r="AB11730" t="s">
        <v>34158</v>
      </c>
      <c r="AO11730" s="171"/>
      <c r="AP11730" s="171"/>
      <c r="AQ11730" s="171"/>
      <c r="AR11730" s="171"/>
    </row>
    <row r="11731" spans="24:44">
      <c r="X11731" t="s">
        <v>34194</v>
      </c>
      <c r="Y11731" t="s">
        <v>389</v>
      </c>
      <c r="Z11731" t="s">
        <v>34195</v>
      </c>
      <c r="AA11731" t="s">
        <v>653</v>
      </c>
      <c r="AB11731" t="s">
        <v>125</v>
      </c>
      <c r="AO11731" s="171"/>
      <c r="AP11731" s="171"/>
      <c r="AQ11731" s="171"/>
      <c r="AR11731" s="171"/>
    </row>
    <row r="11732" spans="24:44">
      <c r="X11732" t="s">
        <v>34196</v>
      </c>
      <c r="Y11732" t="s">
        <v>386</v>
      </c>
      <c r="Z11732" t="s">
        <v>34197</v>
      </c>
      <c r="AA11732" t="s">
        <v>34125</v>
      </c>
      <c r="AB11732" t="s">
        <v>33674</v>
      </c>
      <c r="AO11732" s="171"/>
      <c r="AP11732" s="171"/>
      <c r="AQ11732" s="171"/>
      <c r="AR11732" s="171"/>
    </row>
    <row r="11733" spans="24:44">
      <c r="X11733" t="s">
        <v>34198</v>
      </c>
      <c r="Y11733" t="s">
        <v>386</v>
      </c>
      <c r="Z11733" t="s">
        <v>34199</v>
      </c>
      <c r="AA11733" t="s">
        <v>34125</v>
      </c>
      <c r="AB11733" t="s">
        <v>33674</v>
      </c>
      <c r="AO11733" s="171"/>
      <c r="AP11733" s="171"/>
      <c r="AQ11733" s="171"/>
      <c r="AR11733" s="171"/>
    </row>
    <row r="11734" spans="24:44">
      <c r="X11734" t="s">
        <v>34200</v>
      </c>
      <c r="Y11734" t="s">
        <v>386</v>
      </c>
      <c r="Z11734" t="s">
        <v>34201</v>
      </c>
      <c r="AA11734" t="s">
        <v>34094</v>
      </c>
      <c r="AB11734" t="s">
        <v>125</v>
      </c>
      <c r="AO11734" s="171"/>
      <c r="AP11734" s="171"/>
      <c r="AQ11734" s="171"/>
      <c r="AR11734" s="171"/>
    </row>
    <row r="11735" spans="24:44">
      <c r="X11735" t="s">
        <v>34202</v>
      </c>
      <c r="Y11735" t="s">
        <v>389</v>
      </c>
      <c r="Z11735" t="s">
        <v>34203</v>
      </c>
      <c r="AA11735" t="s">
        <v>653</v>
      </c>
      <c r="AB11735" t="s">
        <v>125</v>
      </c>
      <c r="AO11735" s="171"/>
      <c r="AP11735" s="171"/>
      <c r="AQ11735" s="171"/>
      <c r="AR11735" s="171"/>
    </row>
    <row r="11736" spans="24:44">
      <c r="X11736" t="s">
        <v>34204</v>
      </c>
      <c r="Y11736" t="s">
        <v>389</v>
      </c>
      <c r="Z11736" t="s">
        <v>34205</v>
      </c>
      <c r="AA11736" t="s">
        <v>34094</v>
      </c>
      <c r="AB11736" t="s">
        <v>125</v>
      </c>
      <c r="AO11736" s="171"/>
      <c r="AP11736" s="171"/>
      <c r="AQ11736" s="171"/>
      <c r="AR11736" s="171"/>
    </row>
    <row r="11737" spans="24:44">
      <c r="X11737" t="s">
        <v>34206</v>
      </c>
      <c r="Y11737" t="s">
        <v>389</v>
      </c>
      <c r="Z11737" t="s">
        <v>34207</v>
      </c>
      <c r="AA11737" t="s">
        <v>33762</v>
      </c>
      <c r="AB11737" t="s">
        <v>125</v>
      </c>
      <c r="AO11737" s="171"/>
      <c r="AP11737" s="171"/>
      <c r="AQ11737" s="171"/>
      <c r="AR11737" s="171"/>
    </row>
    <row r="11738" spans="24:44">
      <c r="X11738" t="s">
        <v>34208</v>
      </c>
      <c r="Y11738" t="s">
        <v>386</v>
      </c>
      <c r="Z11738" t="s">
        <v>34209</v>
      </c>
      <c r="AA11738" t="s">
        <v>34210</v>
      </c>
      <c r="AB11738" t="s">
        <v>33627</v>
      </c>
      <c r="AO11738" s="171"/>
      <c r="AP11738" s="171"/>
      <c r="AQ11738" s="171"/>
      <c r="AR11738" s="171"/>
    </row>
    <row r="11739" spans="24:44">
      <c r="X11739" t="s">
        <v>34211</v>
      </c>
      <c r="Y11739" t="s">
        <v>386</v>
      </c>
      <c r="Z11739" t="s">
        <v>34212</v>
      </c>
      <c r="AA11739" t="s">
        <v>34213</v>
      </c>
      <c r="AB11739" t="s">
        <v>34214</v>
      </c>
      <c r="AO11739" s="171"/>
      <c r="AP11739" s="171"/>
      <c r="AQ11739" s="171"/>
      <c r="AR11739" s="171"/>
    </row>
    <row r="11740" spans="24:44">
      <c r="X11740" t="s">
        <v>34215</v>
      </c>
      <c r="Y11740" t="s">
        <v>389</v>
      </c>
      <c r="Z11740" t="s">
        <v>34216</v>
      </c>
      <c r="AA11740" t="s">
        <v>653</v>
      </c>
      <c r="AB11740" t="s">
        <v>125</v>
      </c>
      <c r="AO11740" s="171"/>
      <c r="AP11740" s="171"/>
      <c r="AQ11740" s="171"/>
      <c r="AR11740" s="171"/>
    </row>
    <row r="11741" spans="24:44">
      <c r="X11741" t="s">
        <v>34217</v>
      </c>
      <c r="Y11741" t="s">
        <v>386</v>
      </c>
      <c r="Z11741" t="s">
        <v>34218</v>
      </c>
      <c r="AA11741" t="s">
        <v>34125</v>
      </c>
      <c r="AB11741" t="s">
        <v>33674</v>
      </c>
      <c r="AO11741" s="171"/>
      <c r="AP11741" s="171"/>
      <c r="AQ11741" s="171"/>
      <c r="AR11741" s="171"/>
    </row>
    <row r="11742" spans="24:44">
      <c r="X11742" t="s">
        <v>34219</v>
      </c>
      <c r="Y11742" t="s">
        <v>386</v>
      </c>
      <c r="Z11742" t="s">
        <v>34220</v>
      </c>
      <c r="AA11742" t="s">
        <v>33984</v>
      </c>
      <c r="AB11742" t="s">
        <v>125</v>
      </c>
      <c r="AO11742" s="171"/>
      <c r="AP11742" s="171"/>
      <c r="AQ11742" s="171"/>
      <c r="AR11742" s="171"/>
    </row>
    <row r="11743" spans="24:44">
      <c r="X11743" t="s">
        <v>34221</v>
      </c>
      <c r="Y11743" t="s">
        <v>386</v>
      </c>
      <c r="Z11743" t="s">
        <v>34222</v>
      </c>
      <c r="AA11743" t="s">
        <v>33984</v>
      </c>
      <c r="AB11743" t="s">
        <v>125</v>
      </c>
      <c r="AO11743" s="171"/>
      <c r="AP11743" s="171"/>
      <c r="AQ11743" s="171"/>
      <c r="AR11743" s="171"/>
    </row>
    <row r="11744" spans="24:44">
      <c r="X11744" t="s">
        <v>34223</v>
      </c>
      <c r="Y11744" t="s">
        <v>386</v>
      </c>
      <c r="Z11744" t="s">
        <v>34224</v>
      </c>
      <c r="AA11744" t="s">
        <v>34094</v>
      </c>
      <c r="AB11744" t="s">
        <v>125</v>
      </c>
      <c r="AO11744" s="171"/>
      <c r="AP11744" s="171"/>
      <c r="AQ11744" s="171"/>
      <c r="AR11744" s="171"/>
    </row>
    <row r="11745" spans="24:44">
      <c r="X11745" t="s">
        <v>34225</v>
      </c>
      <c r="Y11745" t="s">
        <v>386</v>
      </c>
      <c r="Z11745" t="s">
        <v>34226</v>
      </c>
      <c r="AA11745" t="s">
        <v>653</v>
      </c>
      <c r="AB11745" t="s">
        <v>125</v>
      </c>
      <c r="AO11745" s="171"/>
      <c r="AP11745" s="171"/>
      <c r="AQ11745" s="171"/>
      <c r="AR11745" s="171"/>
    </row>
    <row r="11746" spans="24:44">
      <c r="X11746" t="s">
        <v>34227</v>
      </c>
      <c r="Y11746" t="s">
        <v>389</v>
      </c>
      <c r="Z11746" t="s">
        <v>34228</v>
      </c>
      <c r="AA11746" t="s">
        <v>653</v>
      </c>
      <c r="AB11746" t="s">
        <v>125</v>
      </c>
      <c r="AO11746" s="171"/>
      <c r="AP11746" s="171"/>
      <c r="AQ11746" s="171"/>
      <c r="AR11746" s="171"/>
    </row>
    <row r="11747" spans="24:44">
      <c r="X11747" t="s">
        <v>34229</v>
      </c>
      <c r="Y11747" t="s">
        <v>386</v>
      </c>
      <c r="Z11747" t="s">
        <v>34230</v>
      </c>
      <c r="AA11747" t="s">
        <v>34094</v>
      </c>
      <c r="AB11747" t="s">
        <v>125</v>
      </c>
      <c r="AO11747" s="171"/>
      <c r="AP11747" s="171"/>
      <c r="AQ11747" s="171"/>
      <c r="AR11747" s="171"/>
    </row>
    <row r="11748" spans="24:44">
      <c r="X11748" t="s">
        <v>4878</v>
      </c>
      <c r="Y11748" t="s">
        <v>386</v>
      </c>
      <c r="Z11748" t="s">
        <v>34231</v>
      </c>
      <c r="AA11748" t="s">
        <v>33715</v>
      </c>
      <c r="AB11748" t="s">
        <v>33627</v>
      </c>
      <c r="AO11748" s="171"/>
      <c r="AP11748" s="171"/>
      <c r="AQ11748" s="171"/>
      <c r="AR11748" s="171"/>
    </row>
    <row r="11749" spans="24:44">
      <c r="X11749" t="s">
        <v>34232</v>
      </c>
      <c r="Y11749" t="s">
        <v>389</v>
      </c>
      <c r="Z11749" t="s">
        <v>34233</v>
      </c>
      <c r="AA11749" t="s">
        <v>33846</v>
      </c>
      <c r="AB11749" t="s">
        <v>125</v>
      </c>
      <c r="AO11749" s="171"/>
      <c r="AP11749" s="171"/>
      <c r="AQ11749" s="171"/>
      <c r="AR11749" s="171"/>
    </row>
    <row r="11750" spans="24:44">
      <c r="X11750" t="s">
        <v>34234</v>
      </c>
      <c r="Y11750" t="s">
        <v>389</v>
      </c>
      <c r="Z11750" t="s">
        <v>34235</v>
      </c>
      <c r="AA11750" t="s">
        <v>33984</v>
      </c>
      <c r="AB11750" t="s">
        <v>125</v>
      </c>
      <c r="AO11750" s="171"/>
      <c r="AP11750" s="171"/>
      <c r="AQ11750" s="171"/>
      <c r="AR11750" s="171"/>
    </row>
    <row r="11751" spans="24:44">
      <c r="X11751" t="s">
        <v>34236</v>
      </c>
      <c r="Y11751" t="s">
        <v>389</v>
      </c>
      <c r="Z11751" t="s">
        <v>34237</v>
      </c>
      <c r="AA11751" t="s">
        <v>653</v>
      </c>
      <c r="AB11751" t="s">
        <v>125</v>
      </c>
      <c r="AO11751" s="171"/>
      <c r="AP11751" s="171"/>
      <c r="AQ11751" s="171"/>
      <c r="AR11751" s="171"/>
    </row>
    <row r="11752" spans="24:44">
      <c r="X11752" t="s">
        <v>34238</v>
      </c>
      <c r="Y11752" t="s">
        <v>386</v>
      </c>
      <c r="Z11752" t="s">
        <v>34239</v>
      </c>
      <c r="AA11752" t="s">
        <v>33984</v>
      </c>
      <c r="AB11752" t="s">
        <v>125</v>
      </c>
      <c r="AO11752" s="171"/>
      <c r="AP11752" s="171"/>
      <c r="AQ11752" s="171"/>
      <c r="AR11752" s="171"/>
    </row>
    <row r="11753" spans="24:44">
      <c r="X11753" t="s">
        <v>34240</v>
      </c>
      <c r="Y11753" t="s">
        <v>386</v>
      </c>
      <c r="Z11753" t="s">
        <v>34241</v>
      </c>
      <c r="AA11753" t="s">
        <v>34094</v>
      </c>
      <c r="AB11753" t="s">
        <v>125</v>
      </c>
      <c r="AO11753" s="171"/>
      <c r="AP11753" s="171"/>
      <c r="AQ11753" s="171"/>
      <c r="AR11753" s="171"/>
    </row>
    <row r="11754" spans="24:44">
      <c r="X11754" t="s">
        <v>34242</v>
      </c>
      <c r="Y11754" t="s">
        <v>389</v>
      </c>
      <c r="Z11754" t="s">
        <v>34243</v>
      </c>
      <c r="AA11754" t="s">
        <v>34125</v>
      </c>
      <c r="AB11754" t="s">
        <v>33674</v>
      </c>
      <c r="AO11754" s="171"/>
      <c r="AP11754" s="171"/>
      <c r="AQ11754" s="171"/>
      <c r="AR11754" s="171"/>
    </row>
    <row r="11755" spans="24:44">
      <c r="X11755" t="s">
        <v>34244</v>
      </c>
      <c r="Y11755" t="s">
        <v>386</v>
      </c>
      <c r="Z11755" t="s">
        <v>34245</v>
      </c>
      <c r="AA11755" t="s">
        <v>34246</v>
      </c>
      <c r="AB11755" t="s">
        <v>33674</v>
      </c>
      <c r="AO11755" s="171"/>
      <c r="AP11755" s="171"/>
      <c r="AQ11755" s="171"/>
      <c r="AR11755" s="171"/>
    </row>
    <row r="11756" spans="24:44">
      <c r="X11756" t="s">
        <v>34247</v>
      </c>
      <c r="Y11756" t="s">
        <v>386</v>
      </c>
      <c r="Z11756" t="s">
        <v>34248</v>
      </c>
      <c r="AA11756" t="s">
        <v>34125</v>
      </c>
      <c r="AB11756" t="s">
        <v>33674</v>
      </c>
      <c r="AO11756" s="171"/>
      <c r="AP11756" s="171"/>
      <c r="AQ11756" s="171"/>
      <c r="AR11756" s="171"/>
    </row>
    <row r="11757" spans="24:44">
      <c r="X11757" t="s">
        <v>34249</v>
      </c>
      <c r="Y11757" t="s">
        <v>386</v>
      </c>
      <c r="Z11757" t="s">
        <v>34250</v>
      </c>
      <c r="AA11757" t="s">
        <v>34094</v>
      </c>
      <c r="AB11757" t="s">
        <v>125</v>
      </c>
      <c r="AO11757" s="171"/>
      <c r="AP11757" s="171"/>
      <c r="AQ11757" s="171"/>
      <c r="AR11757" s="171"/>
    </row>
    <row r="11758" spans="24:44">
      <c r="X11758" t="s">
        <v>34251</v>
      </c>
      <c r="Y11758" t="s">
        <v>386</v>
      </c>
      <c r="Z11758" t="s">
        <v>34252</v>
      </c>
      <c r="AA11758" t="s">
        <v>33677</v>
      </c>
      <c r="AB11758" t="s">
        <v>125</v>
      </c>
      <c r="AO11758" s="171"/>
      <c r="AP11758" s="171"/>
      <c r="AQ11758" s="171"/>
      <c r="AR11758" s="171"/>
    </row>
    <row r="11759" spans="24:44">
      <c r="X11759" t="s">
        <v>34253</v>
      </c>
      <c r="Y11759" t="s">
        <v>386</v>
      </c>
      <c r="Z11759" t="s">
        <v>34254</v>
      </c>
      <c r="AA11759" t="s">
        <v>34094</v>
      </c>
      <c r="AB11759" t="s">
        <v>125</v>
      </c>
      <c r="AO11759" s="171"/>
      <c r="AP11759" s="171"/>
      <c r="AQ11759" s="171"/>
      <c r="AR11759" s="171"/>
    </row>
    <row r="11760" spans="24:44">
      <c r="X11760" t="s">
        <v>34255</v>
      </c>
      <c r="Y11760" t="s">
        <v>386</v>
      </c>
      <c r="Z11760" t="s">
        <v>34256</v>
      </c>
      <c r="AA11760" t="s">
        <v>34257</v>
      </c>
      <c r="AB11760" t="s">
        <v>33841</v>
      </c>
      <c r="AO11760" s="171"/>
      <c r="AP11760" s="171"/>
      <c r="AQ11760" s="171"/>
      <c r="AR11760" s="171"/>
    </row>
    <row r="11761" spans="24:44">
      <c r="X11761" t="s">
        <v>34258</v>
      </c>
      <c r="Y11761" t="s">
        <v>386</v>
      </c>
      <c r="Z11761" t="s">
        <v>34259</v>
      </c>
      <c r="AA11761" t="s">
        <v>33603</v>
      </c>
      <c r="AB11761" t="s">
        <v>125</v>
      </c>
      <c r="AO11761" s="171"/>
      <c r="AP11761" s="171"/>
      <c r="AQ11761" s="171"/>
      <c r="AR11761" s="171"/>
    </row>
    <row r="11762" spans="24:44">
      <c r="X11762" t="s">
        <v>34260</v>
      </c>
      <c r="Y11762" t="s">
        <v>389</v>
      </c>
      <c r="Z11762" t="s">
        <v>34261</v>
      </c>
      <c r="AA11762" t="s">
        <v>34262</v>
      </c>
      <c r="AB11762" t="s">
        <v>125</v>
      </c>
      <c r="AO11762" s="171"/>
      <c r="AP11762" s="171"/>
      <c r="AQ11762" s="171"/>
      <c r="AR11762" s="171"/>
    </row>
    <row r="11763" spans="24:44">
      <c r="X11763" t="s">
        <v>34263</v>
      </c>
      <c r="Y11763" t="s">
        <v>386</v>
      </c>
      <c r="Z11763" t="s">
        <v>34264</v>
      </c>
      <c r="AA11763" t="s">
        <v>34094</v>
      </c>
      <c r="AB11763" t="s">
        <v>125</v>
      </c>
      <c r="AO11763" s="171"/>
      <c r="AP11763" s="171"/>
      <c r="AQ11763" s="171"/>
      <c r="AR11763" s="171"/>
    </row>
    <row r="11764" spans="24:44">
      <c r="X11764" t="s">
        <v>34265</v>
      </c>
      <c r="Y11764" t="s">
        <v>389</v>
      </c>
      <c r="Z11764" t="s">
        <v>34266</v>
      </c>
      <c r="AA11764" t="s">
        <v>33603</v>
      </c>
      <c r="AB11764" t="s">
        <v>125</v>
      </c>
      <c r="AO11764" s="171"/>
      <c r="AP11764" s="171"/>
      <c r="AQ11764" s="171"/>
      <c r="AR11764" s="171"/>
    </row>
    <row r="11765" spans="24:44">
      <c r="X11765" t="s">
        <v>34267</v>
      </c>
      <c r="Y11765" t="s">
        <v>386</v>
      </c>
      <c r="Z11765" t="s">
        <v>34268</v>
      </c>
      <c r="AA11765" t="s">
        <v>33603</v>
      </c>
      <c r="AB11765" t="s">
        <v>125</v>
      </c>
      <c r="AO11765" s="171"/>
      <c r="AP11765" s="171"/>
      <c r="AQ11765" s="171"/>
      <c r="AR11765" s="171"/>
    </row>
    <row r="11766" spans="24:44">
      <c r="X11766" t="s">
        <v>34269</v>
      </c>
      <c r="Y11766" t="s">
        <v>389</v>
      </c>
      <c r="Z11766" t="s">
        <v>34270</v>
      </c>
      <c r="AA11766" t="s">
        <v>33603</v>
      </c>
      <c r="AB11766" t="s">
        <v>125</v>
      </c>
      <c r="AO11766" s="171"/>
      <c r="AP11766" s="171"/>
      <c r="AQ11766" s="171"/>
      <c r="AR11766" s="171"/>
    </row>
    <row r="11767" spans="24:44">
      <c r="X11767" t="s">
        <v>34271</v>
      </c>
      <c r="Y11767" t="s">
        <v>389</v>
      </c>
      <c r="Z11767" t="s">
        <v>34272</v>
      </c>
      <c r="AA11767" t="s">
        <v>34273</v>
      </c>
      <c r="AB11767" t="s">
        <v>125</v>
      </c>
      <c r="AO11767" s="171"/>
      <c r="AP11767" s="171"/>
      <c r="AQ11767" s="171"/>
      <c r="AR11767" s="171"/>
    </row>
    <row r="11768" spans="24:44">
      <c r="X11768" t="s">
        <v>34274</v>
      </c>
      <c r="Y11768" t="s">
        <v>389</v>
      </c>
      <c r="Z11768" t="s">
        <v>34275</v>
      </c>
      <c r="AA11768" t="s">
        <v>33603</v>
      </c>
      <c r="AB11768" t="s">
        <v>125</v>
      </c>
      <c r="AO11768" s="171"/>
      <c r="AP11768" s="171"/>
      <c r="AQ11768" s="171"/>
      <c r="AR11768" s="171"/>
    </row>
    <row r="11769" spans="24:44">
      <c r="X11769" t="s">
        <v>34276</v>
      </c>
      <c r="Y11769" t="s">
        <v>389</v>
      </c>
      <c r="Z11769" t="s">
        <v>34277</v>
      </c>
      <c r="AA11769" t="s">
        <v>34278</v>
      </c>
      <c r="AB11769" t="s">
        <v>125</v>
      </c>
      <c r="AO11769" s="171"/>
      <c r="AP11769" s="171"/>
      <c r="AQ11769" s="171"/>
      <c r="AR11769" s="171"/>
    </row>
    <row r="11770" spans="24:44">
      <c r="X11770" t="s">
        <v>34279</v>
      </c>
      <c r="Y11770" t="s">
        <v>389</v>
      </c>
      <c r="Z11770" t="s">
        <v>34280</v>
      </c>
      <c r="AA11770" t="s">
        <v>33603</v>
      </c>
      <c r="AB11770" t="s">
        <v>125</v>
      </c>
      <c r="AO11770" s="171"/>
      <c r="AP11770" s="171"/>
      <c r="AQ11770" s="171"/>
      <c r="AR11770" s="171"/>
    </row>
    <row r="11771" spans="24:44">
      <c r="X11771" t="s">
        <v>34281</v>
      </c>
      <c r="Y11771" t="s">
        <v>389</v>
      </c>
      <c r="Z11771" t="s">
        <v>34282</v>
      </c>
      <c r="AA11771" t="s">
        <v>33626</v>
      </c>
      <c r="AB11771" t="s">
        <v>33627</v>
      </c>
      <c r="AO11771" s="171"/>
      <c r="AP11771" s="171"/>
      <c r="AQ11771" s="171"/>
      <c r="AR11771" s="171"/>
    </row>
    <row r="11772" spans="24:44">
      <c r="X11772" t="s">
        <v>34283</v>
      </c>
      <c r="Y11772" t="s">
        <v>389</v>
      </c>
      <c r="Z11772" t="s">
        <v>34284</v>
      </c>
      <c r="AA11772" t="s">
        <v>34125</v>
      </c>
      <c r="AB11772" t="s">
        <v>33674</v>
      </c>
      <c r="AO11772" s="171"/>
      <c r="AP11772" s="171"/>
      <c r="AQ11772" s="171"/>
      <c r="AR11772" s="171"/>
    </row>
    <row r="11773" spans="24:44">
      <c r="X11773" t="s">
        <v>34285</v>
      </c>
      <c r="Y11773" t="s">
        <v>386</v>
      </c>
      <c r="Z11773" t="s">
        <v>34286</v>
      </c>
      <c r="AA11773" t="s">
        <v>33715</v>
      </c>
      <c r="AB11773" t="s">
        <v>33627</v>
      </c>
      <c r="AO11773" s="171"/>
      <c r="AP11773" s="171"/>
      <c r="AQ11773" s="171"/>
      <c r="AR11773" s="171"/>
    </row>
    <row r="11774" spans="24:44">
      <c r="X11774" t="s">
        <v>34287</v>
      </c>
      <c r="Y11774" t="s">
        <v>389</v>
      </c>
      <c r="Z11774" t="s">
        <v>34288</v>
      </c>
      <c r="AA11774" t="s">
        <v>33715</v>
      </c>
      <c r="AB11774" t="s">
        <v>33627</v>
      </c>
      <c r="AO11774" s="171"/>
      <c r="AP11774" s="171"/>
      <c r="AQ11774" s="171"/>
      <c r="AR11774" s="171"/>
    </row>
    <row r="11775" spans="24:44">
      <c r="X11775" t="s">
        <v>34289</v>
      </c>
      <c r="Y11775" t="s">
        <v>389</v>
      </c>
      <c r="Z11775" t="s">
        <v>34290</v>
      </c>
      <c r="AA11775" t="s">
        <v>34291</v>
      </c>
      <c r="AB11775" t="s">
        <v>33927</v>
      </c>
      <c r="AO11775" s="171"/>
      <c r="AP11775" s="171"/>
      <c r="AQ11775" s="171"/>
      <c r="AR11775" s="171"/>
    </row>
    <row r="11776" spans="24:44">
      <c r="X11776" t="s">
        <v>34292</v>
      </c>
      <c r="Y11776" t="s">
        <v>386</v>
      </c>
      <c r="Z11776" t="s">
        <v>34293</v>
      </c>
      <c r="AA11776" t="s">
        <v>34294</v>
      </c>
      <c r="AB11776" t="s">
        <v>33694</v>
      </c>
      <c r="AO11776" s="171"/>
      <c r="AP11776" s="171"/>
      <c r="AQ11776" s="171"/>
      <c r="AR11776" s="171"/>
    </row>
    <row r="11777" spans="24:44">
      <c r="X11777" t="s">
        <v>34295</v>
      </c>
      <c r="Y11777" t="s">
        <v>386</v>
      </c>
      <c r="Z11777" t="s">
        <v>34296</v>
      </c>
      <c r="AA11777" t="s">
        <v>34294</v>
      </c>
      <c r="AB11777" t="s">
        <v>33694</v>
      </c>
      <c r="AO11777" s="171"/>
      <c r="AP11777" s="171"/>
      <c r="AQ11777" s="171"/>
      <c r="AR11777" s="171"/>
    </row>
    <row r="11778" spans="24:44">
      <c r="X11778" t="s">
        <v>34297</v>
      </c>
      <c r="Y11778" t="s">
        <v>386</v>
      </c>
      <c r="Z11778" t="s">
        <v>34298</v>
      </c>
      <c r="AA11778" t="s">
        <v>34294</v>
      </c>
      <c r="AB11778" t="s">
        <v>33694</v>
      </c>
      <c r="AO11778" s="171"/>
      <c r="AP11778" s="171"/>
      <c r="AQ11778" s="171"/>
      <c r="AR11778" s="171"/>
    </row>
    <row r="11779" spans="24:44">
      <c r="X11779" t="s">
        <v>34299</v>
      </c>
      <c r="Y11779" t="s">
        <v>386</v>
      </c>
      <c r="Z11779" t="s">
        <v>34300</v>
      </c>
      <c r="AA11779" t="s">
        <v>34294</v>
      </c>
      <c r="AB11779" t="s">
        <v>33694</v>
      </c>
      <c r="AO11779" s="171"/>
      <c r="AP11779" s="171"/>
      <c r="AQ11779" s="171"/>
      <c r="AR11779" s="171"/>
    </row>
    <row r="11780" spans="24:44">
      <c r="X11780" t="s">
        <v>34301</v>
      </c>
      <c r="Y11780" t="s">
        <v>386</v>
      </c>
      <c r="Z11780" t="s">
        <v>34302</v>
      </c>
      <c r="AA11780" t="s">
        <v>34294</v>
      </c>
      <c r="AB11780" t="s">
        <v>33694</v>
      </c>
      <c r="AO11780" s="171"/>
      <c r="AP11780" s="171"/>
      <c r="AQ11780" s="171"/>
      <c r="AR11780" s="171"/>
    </row>
    <row r="11781" spans="24:44">
      <c r="X11781" t="s">
        <v>34303</v>
      </c>
      <c r="Y11781" t="s">
        <v>386</v>
      </c>
      <c r="Z11781" t="s">
        <v>34304</v>
      </c>
      <c r="AA11781" t="s">
        <v>34294</v>
      </c>
      <c r="AB11781" t="s">
        <v>33694</v>
      </c>
      <c r="AO11781" s="171"/>
      <c r="AP11781" s="171"/>
      <c r="AQ11781" s="171"/>
      <c r="AR11781" s="171"/>
    </row>
    <row r="11782" spans="24:44">
      <c r="X11782" t="s">
        <v>34305</v>
      </c>
      <c r="Y11782" t="s">
        <v>386</v>
      </c>
      <c r="Z11782" t="s">
        <v>34306</v>
      </c>
      <c r="AA11782" t="s">
        <v>34294</v>
      </c>
      <c r="AB11782" t="s">
        <v>33694</v>
      </c>
      <c r="AO11782" s="171"/>
      <c r="AP11782" s="171"/>
      <c r="AQ11782" s="171"/>
      <c r="AR11782" s="171"/>
    </row>
    <row r="11783" spans="24:44">
      <c r="X11783" t="s">
        <v>34307</v>
      </c>
      <c r="Y11783" t="s">
        <v>386</v>
      </c>
      <c r="Z11783" t="s">
        <v>34308</v>
      </c>
      <c r="AA11783" t="s">
        <v>34294</v>
      </c>
      <c r="AB11783" t="s">
        <v>33694</v>
      </c>
      <c r="AO11783" s="171"/>
      <c r="AP11783" s="171"/>
      <c r="AQ11783" s="171"/>
      <c r="AR11783" s="171"/>
    </row>
    <row r="11784" spans="24:44">
      <c r="X11784" t="s">
        <v>34309</v>
      </c>
      <c r="Y11784" t="s">
        <v>389</v>
      </c>
      <c r="Z11784" t="s">
        <v>34310</v>
      </c>
      <c r="AA11784" t="s">
        <v>34294</v>
      </c>
      <c r="AB11784" t="s">
        <v>33694</v>
      </c>
      <c r="AO11784" s="171"/>
      <c r="AP11784" s="171"/>
      <c r="AQ11784" s="171"/>
      <c r="AR11784" s="171"/>
    </row>
    <row r="11785" spans="24:44">
      <c r="X11785" t="s">
        <v>34311</v>
      </c>
      <c r="Y11785" t="s">
        <v>386</v>
      </c>
      <c r="Z11785" t="s">
        <v>34312</v>
      </c>
      <c r="AA11785" t="s">
        <v>34313</v>
      </c>
      <c r="AB11785" t="s">
        <v>33694</v>
      </c>
      <c r="AO11785" s="171"/>
      <c r="AP11785" s="171"/>
      <c r="AQ11785" s="171"/>
      <c r="AR11785" s="171"/>
    </row>
    <row r="11786" spans="24:44">
      <c r="X11786" t="s">
        <v>34314</v>
      </c>
      <c r="Y11786" t="s">
        <v>386</v>
      </c>
      <c r="Z11786" t="s">
        <v>34315</v>
      </c>
      <c r="AA11786" t="s">
        <v>34125</v>
      </c>
      <c r="AB11786" t="s">
        <v>33674</v>
      </c>
      <c r="AO11786" s="171"/>
      <c r="AP11786" s="171"/>
      <c r="AQ11786" s="171"/>
      <c r="AR11786" s="171"/>
    </row>
    <row r="11787" spans="24:44">
      <c r="X11787" t="s">
        <v>34316</v>
      </c>
      <c r="Y11787" t="s">
        <v>389</v>
      </c>
      <c r="Z11787" t="s">
        <v>34254</v>
      </c>
      <c r="AA11787" t="s">
        <v>34094</v>
      </c>
      <c r="AB11787" t="s">
        <v>125</v>
      </c>
      <c r="AO11787" s="171"/>
      <c r="AP11787" s="171"/>
      <c r="AQ11787" s="171"/>
      <c r="AR11787" s="171"/>
    </row>
    <row r="11788" spans="24:44">
      <c r="X11788" t="s">
        <v>34317</v>
      </c>
      <c r="Y11788" t="s">
        <v>386</v>
      </c>
      <c r="Z11788" t="s">
        <v>34318</v>
      </c>
      <c r="AA11788" t="s">
        <v>34094</v>
      </c>
      <c r="AB11788" t="s">
        <v>125</v>
      </c>
      <c r="AO11788" s="171"/>
      <c r="AP11788" s="171"/>
      <c r="AQ11788" s="171"/>
      <c r="AR11788" s="171"/>
    </row>
    <row r="11789" spans="24:44">
      <c r="X11789" t="s">
        <v>34319</v>
      </c>
      <c r="Y11789" t="s">
        <v>386</v>
      </c>
      <c r="Z11789" t="s">
        <v>34315</v>
      </c>
      <c r="AA11789" t="s">
        <v>34094</v>
      </c>
      <c r="AB11789" t="s">
        <v>125</v>
      </c>
      <c r="AO11789" s="171"/>
      <c r="AP11789" s="171"/>
      <c r="AQ11789" s="171"/>
      <c r="AR11789" s="171"/>
    </row>
    <row r="11790" spans="24:44">
      <c r="X11790" t="s">
        <v>34320</v>
      </c>
      <c r="Y11790" t="s">
        <v>389</v>
      </c>
      <c r="Z11790" t="s">
        <v>34321</v>
      </c>
      <c r="AA11790" t="s">
        <v>33846</v>
      </c>
      <c r="AB11790" t="s">
        <v>125</v>
      </c>
      <c r="AO11790" s="171"/>
      <c r="AP11790" s="171"/>
      <c r="AQ11790" s="171"/>
      <c r="AR11790" s="171"/>
    </row>
    <row r="11791" spans="24:44">
      <c r="X11791" t="s">
        <v>34322</v>
      </c>
      <c r="Y11791" t="s">
        <v>386</v>
      </c>
      <c r="Z11791" t="s">
        <v>34323</v>
      </c>
      <c r="AA11791" t="s">
        <v>33715</v>
      </c>
      <c r="AB11791" t="s">
        <v>33627</v>
      </c>
      <c r="AO11791" s="171"/>
      <c r="AP11791" s="171"/>
      <c r="AQ11791" s="171"/>
      <c r="AR11791" s="171"/>
    </row>
    <row r="11792" spans="24:44">
      <c r="X11792" t="s">
        <v>34324</v>
      </c>
      <c r="Y11792" t="s">
        <v>389</v>
      </c>
      <c r="Z11792" t="s">
        <v>34325</v>
      </c>
      <c r="AA11792" t="s">
        <v>33715</v>
      </c>
      <c r="AB11792" t="s">
        <v>33627</v>
      </c>
      <c r="AO11792" s="171"/>
      <c r="AP11792" s="171"/>
      <c r="AQ11792" s="171"/>
      <c r="AR11792" s="171"/>
    </row>
    <row r="11793" spans="24:44">
      <c r="X11793" t="s">
        <v>34326</v>
      </c>
      <c r="Y11793" t="s">
        <v>389</v>
      </c>
      <c r="Z11793" t="s">
        <v>34327</v>
      </c>
      <c r="AA11793" t="s">
        <v>33715</v>
      </c>
      <c r="AB11793" t="s">
        <v>33627</v>
      </c>
      <c r="AO11793" s="171"/>
      <c r="AP11793" s="171"/>
      <c r="AQ11793" s="171"/>
      <c r="AR11793" s="171"/>
    </row>
    <row r="11794" spans="24:44">
      <c r="X11794" t="s">
        <v>34328</v>
      </c>
      <c r="Y11794" t="s">
        <v>389</v>
      </c>
      <c r="Z11794" t="s">
        <v>34329</v>
      </c>
      <c r="AA11794" t="s">
        <v>33715</v>
      </c>
      <c r="AB11794" t="s">
        <v>33627</v>
      </c>
      <c r="AO11794" s="171"/>
      <c r="AP11794" s="171"/>
      <c r="AQ11794" s="171"/>
      <c r="AR11794" s="171"/>
    </row>
    <row r="11795" spans="24:44">
      <c r="X11795" t="s">
        <v>34330</v>
      </c>
      <c r="Y11795" t="s">
        <v>386</v>
      </c>
      <c r="Z11795" t="s">
        <v>34331</v>
      </c>
      <c r="AA11795" t="s">
        <v>33715</v>
      </c>
      <c r="AB11795" t="s">
        <v>33627</v>
      </c>
      <c r="AO11795" s="171"/>
      <c r="AP11795" s="171"/>
      <c r="AQ11795" s="171"/>
      <c r="AR11795" s="171"/>
    </row>
    <row r="11796" spans="24:44">
      <c r="X11796" t="s">
        <v>34332</v>
      </c>
      <c r="Y11796" t="s">
        <v>389</v>
      </c>
      <c r="Z11796" t="s">
        <v>34333</v>
      </c>
      <c r="AA11796" t="s">
        <v>33715</v>
      </c>
      <c r="AB11796" t="s">
        <v>33627</v>
      </c>
      <c r="AO11796" s="171"/>
      <c r="AP11796" s="171"/>
      <c r="AQ11796" s="171"/>
      <c r="AR11796" s="171"/>
    </row>
    <row r="11797" spans="24:44">
      <c r="X11797" t="s">
        <v>34334</v>
      </c>
      <c r="Y11797" t="s">
        <v>386</v>
      </c>
      <c r="Z11797" t="s">
        <v>34256</v>
      </c>
      <c r="AA11797" t="s">
        <v>33840</v>
      </c>
      <c r="AB11797" t="s">
        <v>33841</v>
      </c>
      <c r="AO11797" s="171"/>
      <c r="AP11797" s="171"/>
      <c r="AQ11797" s="171"/>
      <c r="AR11797" s="171"/>
    </row>
    <row r="11798" spans="24:44">
      <c r="X11798" t="s">
        <v>34335</v>
      </c>
      <c r="Y11798" t="s">
        <v>386</v>
      </c>
      <c r="Z11798" t="s">
        <v>33968</v>
      </c>
      <c r="AA11798" t="s">
        <v>33984</v>
      </c>
      <c r="AB11798" t="s">
        <v>125</v>
      </c>
      <c r="AO11798" s="171"/>
      <c r="AP11798" s="171"/>
      <c r="AQ11798" s="171"/>
      <c r="AR11798" s="171"/>
    </row>
    <row r="11799" spans="24:44">
      <c r="X11799" t="s">
        <v>34336</v>
      </c>
      <c r="Y11799" t="s">
        <v>386</v>
      </c>
      <c r="Z11799" t="s">
        <v>34337</v>
      </c>
      <c r="AA11799" t="s">
        <v>33984</v>
      </c>
      <c r="AB11799" t="s">
        <v>125</v>
      </c>
      <c r="AO11799" s="171"/>
      <c r="AP11799" s="171"/>
      <c r="AQ11799" s="171"/>
      <c r="AR11799" s="171"/>
    </row>
    <row r="11800" spans="24:44">
      <c r="X11800" t="s">
        <v>34338</v>
      </c>
      <c r="Y11800" t="s">
        <v>386</v>
      </c>
      <c r="Z11800" t="s">
        <v>34339</v>
      </c>
      <c r="AA11800" t="s">
        <v>34125</v>
      </c>
      <c r="AB11800" t="s">
        <v>33674</v>
      </c>
      <c r="AO11800" s="171"/>
      <c r="AP11800" s="171"/>
      <c r="AQ11800" s="171"/>
      <c r="AR11800" s="171"/>
    </row>
    <row r="11801" spans="24:44">
      <c r="X11801" t="s">
        <v>34340</v>
      </c>
      <c r="Y11801" t="s">
        <v>386</v>
      </c>
      <c r="Z11801" t="s">
        <v>34341</v>
      </c>
      <c r="AA11801" t="s">
        <v>34125</v>
      </c>
      <c r="AB11801" t="s">
        <v>33674</v>
      </c>
      <c r="AO11801" s="171"/>
      <c r="AP11801" s="171"/>
      <c r="AQ11801" s="171"/>
      <c r="AR11801" s="171"/>
    </row>
    <row r="11802" spans="24:44">
      <c r="X11802" t="s">
        <v>34342</v>
      </c>
      <c r="Y11802" t="s">
        <v>389</v>
      </c>
      <c r="Z11802" t="s">
        <v>34343</v>
      </c>
      <c r="AA11802" t="s">
        <v>34157</v>
      </c>
      <c r="AB11802" t="s">
        <v>34158</v>
      </c>
      <c r="AO11802" s="171"/>
      <c r="AP11802" s="171"/>
      <c r="AQ11802" s="171"/>
      <c r="AR11802" s="171"/>
    </row>
    <row r="11803" spans="24:44">
      <c r="X11803" t="s">
        <v>34344</v>
      </c>
      <c r="Y11803" t="s">
        <v>389</v>
      </c>
      <c r="Z11803" t="s">
        <v>34345</v>
      </c>
      <c r="AA11803" t="s">
        <v>33715</v>
      </c>
      <c r="AB11803" t="s">
        <v>33627</v>
      </c>
      <c r="AO11803" s="171"/>
      <c r="AP11803" s="171"/>
      <c r="AQ11803" s="171"/>
      <c r="AR11803" s="171"/>
    </row>
    <row r="11804" spans="24:44">
      <c r="X11804" t="s">
        <v>34346</v>
      </c>
      <c r="Y11804" t="s">
        <v>386</v>
      </c>
      <c r="Z11804" t="s">
        <v>34347</v>
      </c>
      <c r="AA11804" t="s">
        <v>33846</v>
      </c>
      <c r="AB11804" t="s">
        <v>125</v>
      </c>
      <c r="AO11804" s="171"/>
      <c r="AP11804" s="171"/>
      <c r="AQ11804" s="171"/>
      <c r="AR11804" s="171"/>
    </row>
    <row r="11805" spans="24:44">
      <c r="X11805" t="s">
        <v>34348</v>
      </c>
      <c r="Y11805" t="s">
        <v>389</v>
      </c>
      <c r="Z11805" t="s">
        <v>34349</v>
      </c>
      <c r="AA11805" t="s">
        <v>33715</v>
      </c>
      <c r="AB11805" t="s">
        <v>33627</v>
      </c>
      <c r="AO11805" s="171"/>
      <c r="AP11805" s="171"/>
      <c r="AQ11805" s="171"/>
      <c r="AR11805" s="171"/>
    </row>
    <row r="11806" spans="24:44">
      <c r="X11806" t="s">
        <v>34350</v>
      </c>
      <c r="Y11806" t="s">
        <v>389</v>
      </c>
      <c r="Z11806" t="s">
        <v>34351</v>
      </c>
      <c r="AA11806" t="s">
        <v>33715</v>
      </c>
      <c r="AB11806" t="s">
        <v>33627</v>
      </c>
      <c r="AO11806" s="171"/>
      <c r="AP11806" s="171"/>
      <c r="AQ11806" s="171"/>
      <c r="AR11806" s="171"/>
    </row>
    <row r="11807" spans="24:44">
      <c r="X11807" t="s">
        <v>34352</v>
      </c>
      <c r="Y11807" t="s">
        <v>386</v>
      </c>
      <c r="Z11807" t="s">
        <v>34353</v>
      </c>
      <c r="AA11807" t="s">
        <v>34125</v>
      </c>
      <c r="AB11807" t="s">
        <v>33674</v>
      </c>
      <c r="AO11807" s="171"/>
      <c r="AP11807" s="171"/>
      <c r="AQ11807" s="171"/>
      <c r="AR11807" s="171"/>
    </row>
    <row r="11808" spans="24:44">
      <c r="X11808" t="s">
        <v>34354</v>
      </c>
      <c r="Y11808" t="s">
        <v>389</v>
      </c>
      <c r="Z11808" t="s">
        <v>34355</v>
      </c>
      <c r="AA11808" t="s">
        <v>33846</v>
      </c>
      <c r="AB11808" t="s">
        <v>125</v>
      </c>
      <c r="AO11808" s="171"/>
      <c r="AP11808" s="171"/>
      <c r="AQ11808" s="171"/>
      <c r="AR11808" s="171"/>
    </row>
    <row r="11809" spans="24:44">
      <c r="X11809" t="s">
        <v>34356</v>
      </c>
      <c r="Y11809" t="s">
        <v>389</v>
      </c>
      <c r="Z11809" t="s">
        <v>34357</v>
      </c>
      <c r="AA11809" t="s">
        <v>33846</v>
      </c>
      <c r="AB11809" t="s">
        <v>125</v>
      </c>
      <c r="AO11809" s="171"/>
      <c r="AP11809" s="171"/>
      <c r="AQ11809" s="171"/>
      <c r="AR11809" s="171"/>
    </row>
    <row r="11810" spans="24:44">
      <c r="X11810" t="s">
        <v>34358</v>
      </c>
      <c r="Y11810" t="s">
        <v>389</v>
      </c>
      <c r="Z11810" t="s">
        <v>34359</v>
      </c>
      <c r="AA11810" t="s">
        <v>33715</v>
      </c>
      <c r="AB11810" t="s">
        <v>33627</v>
      </c>
      <c r="AO11810" s="171"/>
      <c r="AP11810" s="171"/>
      <c r="AQ11810" s="171"/>
      <c r="AR11810" s="171"/>
    </row>
    <row r="11811" spans="24:44">
      <c r="X11811" t="s">
        <v>34360</v>
      </c>
      <c r="Y11811" t="s">
        <v>386</v>
      </c>
      <c r="Z11811" t="s">
        <v>34361</v>
      </c>
      <c r="AA11811" t="s">
        <v>34125</v>
      </c>
      <c r="AB11811" t="s">
        <v>33674</v>
      </c>
      <c r="AO11811" s="171"/>
      <c r="AP11811" s="171"/>
      <c r="AQ11811" s="171"/>
      <c r="AR11811" s="171"/>
    </row>
    <row r="11812" spans="24:44">
      <c r="X11812" t="s">
        <v>34362</v>
      </c>
      <c r="Y11812" t="s">
        <v>389</v>
      </c>
      <c r="Z11812" t="s">
        <v>34363</v>
      </c>
      <c r="AA11812" t="s">
        <v>33715</v>
      </c>
      <c r="AB11812" t="s">
        <v>33627</v>
      </c>
      <c r="AO11812" s="171"/>
      <c r="AP11812" s="171"/>
      <c r="AQ11812" s="171"/>
      <c r="AR11812" s="171"/>
    </row>
    <row r="11813" spans="24:44">
      <c r="X11813" t="s">
        <v>34364</v>
      </c>
      <c r="Y11813" t="s">
        <v>386</v>
      </c>
      <c r="Z11813" t="s">
        <v>34365</v>
      </c>
      <c r="AA11813" t="s">
        <v>33715</v>
      </c>
      <c r="AB11813" t="s">
        <v>33627</v>
      </c>
      <c r="AO11813" s="171"/>
      <c r="AP11813" s="171"/>
      <c r="AQ11813" s="171"/>
      <c r="AR11813" s="171"/>
    </row>
    <row r="11814" spans="24:44">
      <c r="X11814" t="s">
        <v>6105</v>
      </c>
      <c r="Y11814" t="s">
        <v>386</v>
      </c>
      <c r="Z11814" t="s">
        <v>34366</v>
      </c>
      <c r="AA11814" t="s">
        <v>34157</v>
      </c>
      <c r="AB11814" t="s">
        <v>34158</v>
      </c>
      <c r="AO11814" s="171"/>
      <c r="AP11814" s="171"/>
      <c r="AQ11814" s="171"/>
      <c r="AR11814" s="171"/>
    </row>
    <row r="11815" spans="24:44">
      <c r="X11815" t="s">
        <v>6110</v>
      </c>
      <c r="Y11815" t="s">
        <v>386</v>
      </c>
      <c r="Z11815" t="s">
        <v>34367</v>
      </c>
      <c r="AA11815" t="s">
        <v>34157</v>
      </c>
      <c r="AB11815" t="s">
        <v>34158</v>
      </c>
      <c r="AO11815" s="171"/>
      <c r="AP11815" s="171"/>
      <c r="AQ11815" s="171"/>
      <c r="AR11815" s="171"/>
    </row>
    <row r="11816" spans="24:44">
      <c r="X11816" t="s">
        <v>6115</v>
      </c>
      <c r="Y11816" t="s">
        <v>386</v>
      </c>
      <c r="Z11816" t="s">
        <v>34368</v>
      </c>
      <c r="AA11816" t="s">
        <v>34157</v>
      </c>
      <c r="AB11816" t="s">
        <v>34158</v>
      </c>
      <c r="AO11816" s="171"/>
      <c r="AP11816" s="171"/>
      <c r="AQ11816" s="171"/>
      <c r="AR11816" s="171"/>
    </row>
    <row r="11817" spans="24:44">
      <c r="X11817" t="s">
        <v>34369</v>
      </c>
      <c r="Y11817" t="s">
        <v>389</v>
      </c>
      <c r="Z11817" t="s">
        <v>34370</v>
      </c>
      <c r="AA11817" t="s">
        <v>34125</v>
      </c>
      <c r="AB11817" t="s">
        <v>33674</v>
      </c>
      <c r="AO11817" s="171"/>
      <c r="AP11817" s="171"/>
      <c r="AQ11817" s="171"/>
      <c r="AR11817" s="171"/>
    </row>
    <row r="11818" spans="24:44">
      <c r="X11818" t="s">
        <v>2448</v>
      </c>
      <c r="Y11818" t="s">
        <v>386</v>
      </c>
      <c r="Z11818" t="s">
        <v>34371</v>
      </c>
      <c r="AA11818" t="s">
        <v>33603</v>
      </c>
      <c r="AB11818" t="s">
        <v>125</v>
      </c>
      <c r="AO11818" s="171"/>
      <c r="AP11818" s="171"/>
      <c r="AQ11818" s="171"/>
      <c r="AR11818" s="171"/>
    </row>
    <row r="11819" spans="24:44">
      <c r="X11819" t="s">
        <v>34372</v>
      </c>
      <c r="Y11819" t="s">
        <v>389</v>
      </c>
      <c r="Z11819" t="s">
        <v>34373</v>
      </c>
      <c r="AA11819" t="s">
        <v>34262</v>
      </c>
      <c r="AB11819" t="s">
        <v>125</v>
      </c>
      <c r="AO11819" s="171"/>
      <c r="AP11819" s="171"/>
      <c r="AQ11819" s="171"/>
      <c r="AR11819" s="171"/>
    </row>
    <row r="11820" spans="24:44">
      <c r="X11820" t="s">
        <v>34374</v>
      </c>
      <c r="Y11820" t="s">
        <v>386</v>
      </c>
      <c r="Z11820" t="s">
        <v>34375</v>
      </c>
      <c r="AA11820" t="s">
        <v>34376</v>
      </c>
      <c r="AB11820" t="s">
        <v>33694</v>
      </c>
      <c r="AO11820" s="171"/>
      <c r="AP11820" s="171"/>
      <c r="AQ11820" s="171"/>
      <c r="AR11820" s="171"/>
    </row>
    <row r="11821" spans="24:44">
      <c r="X11821" t="s">
        <v>34377</v>
      </c>
      <c r="Y11821" t="s">
        <v>389</v>
      </c>
      <c r="Z11821" t="s">
        <v>34378</v>
      </c>
      <c r="AA11821" t="s">
        <v>34376</v>
      </c>
      <c r="AB11821" t="s">
        <v>33694</v>
      </c>
      <c r="AO11821" s="171"/>
      <c r="AP11821" s="171"/>
      <c r="AQ11821" s="171"/>
      <c r="AR11821" s="171"/>
    </row>
    <row r="11822" spans="24:44">
      <c r="X11822" t="s">
        <v>34379</v>
      </c>
      <c r="Y11822" t="s">
        <v>389</v>
      </c>
      <c r="Z11822" t="s">
        <v>34380</v>
      </c>
      <c r="AA11822" t="s">
        <v>34376</v>
      </c>
      <c r="AB11822" t="s">
        <v>33694</v>
      </c>
      <c r="AO11822" s="171"/>
      <c r="AP11822" s="171"/>
      <c r="AQ11822" s="171"/>
      <c r="AR11822" s="171"/>
    </row>
    <row r="11823" spans="24:44">
      <c r="X11823" t="s">
        <v>34381</v>
      </c>
      <c r="Y11823" t="s">
        <v>389</v>
      </c>
      <c r="Z11823" t="s">
        <v>34382</v>
      </c>
      <c r="AA11823" t="s">
        <v>33652</v>
      </c>
      <c r="AB11823" t="s">
        <v>125</v>
      </c>
      <c r="AO11823" s="171"/>
      <c r="AP11823" s="171"/>
      <c r="AQ11823" s="171"/>
      <c r="AR11823" s="171"/>
    </row>
    <row r="11824" spans="24:44">
      <c r="X11824" t="s">
        <v>34383</v>
      </c>
      <c r="Y11824" t="s">
        <v>389</v>
      </c>
      <c r="Z11824" t="s">
        <v>34384</v>
      </c>
      <c r="AA11824" t="s">
        <v>34376</v>
      </c>
      <c r="AB11824" t="s">
        <v>33694</v>
      </c>
      <c r="AO11824" s="171"/>
      <c r="AP11824" s="171"/>
      <c r="AQ11824" s="171"/>
      <c r="AR11824" s="171"/>
    </row>
    <row r="11825" spans="24:44">
      <c r="X11825" t="s">
        <v>34385</v>
      </c>
      <c r="Y11825" t="s">
        <v>386</v>
      </c>
      <c r="Z11825" t="s">
        <v>34386</v>
      </c>
      <c r="AA11825" t="s">
        <v>34094</v>
      </c>
      <c r="AB11825" t="s">
        <v>125</v>
      </c>
      <c r="AO11825" s="171"/>
      <c r="AP11825" s="171"/>
      <c r="AQ11825" s="171"/>
      <c r="AR11825" s="171"/>
    </row>
    <row r="11826" spans="24:44">
      <c r="X11826" t="s">
        <v>34387</v>
      </c>
      <c r="Y11826" t="s">
        <v>386</v>
      </c>
      <c r="Z11826" t="s">
        <v>34388</v>
      </c>
      <c r="AA11826" t="s">
        <v>33846</v>
      </c>
      <c r="AB11826" t="s">
        <v>125</v>
      </c>
      <c r="AO11826" s="171"/>
      <c r="AP11826" s="171"/>
      <c r="AQ11826" s="171"/>
      <c r="AR11826" s="171"/>
    </row>
    <row r="11827" spans="24:44">
      <c r="X11827" t="s">
        <v>34389</v>
      </c>
      <c r="Y11827" t="s">
        <v>386</v>
      </c>
      <c r="Z11827" t="s">
        <v>34390</v>
      </c>
      <c r="AA11827" t="s">
        <v>33846</v>
      </c>
      <c r="AB11827" t="s">
        <v>125</v>
      </c>
      <c r="AO11827" s="171"/>
      <c r="AP11827" s="171"/>
      <c r="AQ11827" s="171"/>
      <c r="AR11827" s="171"/>
    </row>
    <row r="11828" spans="24:44">
      <c r="X11828" t="s">
        <v>34391</v>
      </c>
      <c r="Y11828" t="s">
        <v>386</v>
      </c>
      <c r="Z11828" t="s">
        <v>34392</v>
      </c>
      <c r="AA11828" t="s">
        <v>34094</v>
      </c>
      <c r="AB11828" t="s">
        <v>125</v>
      </c>
      <c r="AO11828" s="171"/>
      <c r="AP11828" s="171"/>
      <c r="AQ11828" s="171"/>
      <c r="AR11828" s="171"/>
    </row>
    <row r="11829" spans="24:44">
      <c r="X11829" t="s">
        <v>34393</v>
      </c>
      <c r="Y11829" t="s">
        <v>389</v>
      </c>
      <c r="Z11829" t="s">
        <v>34394</v>
      </c>
      <c r="AA11829" t="s">
        <v>34395</v>
      </c>
      <c r="AB11829" t="s">
        <v>125</v>
      </c>
      <c r="AO11829" s="171"/>
      <c r="AP11829" s="171"/>
      <c r="AQ11829" s="171"/>
      <c r="AR11829" s="171"/>
    </row>
    <row r="11830" spans="24:44">
      <c r="X11830" t="s">
        <v>34396</v>
      </c>
      <c r="Y11830" t="s">
        <v>389</v>
      </c>
      <c r="Z11830" t="s">
        <v>34397</v>
      </c>
      <c r="AA11830" t="s">
        <v>34398</v>
      </c>
      <c r="AB11830" t="s">
        <v>125</v>
      </c>
      <c r="AO11830" s="171"/>
      <c r="AP11830" s="171"/>
      <c r="AQ11830" s="171"/>
      <c r="AR11830" s="171"/>
    </row>
    <row r="11831" spans="24:44">
      <c r="X11831" t="s">
        <v>34399</v>
      </c>
      <c r="Y11831" t="s">
        <v>389</v>
      </c>
      <c r="Z11831" t="s">
        <v>34400</v>
      </c>
      <c r="AA11831" t="s">
        <v>34401</v>
      </c>
      <c r="AB11831" t="s">
        <v>125</v>
      </c>
      <c r="AO11831" s="171"/>
      <c r="AP11831" s="171"/>
      <c r="AQ11831" s="171"/>
      <c r="AR11831" s="171"/>
    </row>
    <row r="11832" spans="24:44">
      <c r="X11832" t="s">
        <v>34402</v>
      </c>
      <c r="Y11832" t="s">
        <v>389</v>
      </c>
      <c r="Z11832" t="s">
        <v>34403</v>
      </c>
      <c r="AA11832" t="s">
        <v>34404</v>
      </c>
      <c r="AB11832" t="s">
        <v>125</v>
      </c>
      <c r="AO11832" s="171"/>
      <c r="AP11832" s="171"/>
      <c r="AQ11832" s="171"/>
      <c r="AR11832" s="171"/>
    </row>
    <row r="11833" spans="24:44">
      <c r="X11833" t="s">
        <v>34405</v>
      </c>
      <c r="Y11833" t="s">
        <v>389</v>
      </c>
      <c r="Z11833" t="s">
        <v>34406</v>
      </c>
      <c r="AA11833" t="s">
        <v>34407</v>
      </c>
      <c r="AB11833" t="s">
        <v>125</v>
      </c>
      <c r="AO11833" s="171"/>
      <c r="AP11833" s="171"/>
      <c r="AQ11833" s="171"/>
      <c r="AR11833" s="171"/>
    </row>
    <row r="11834" spans="24:44">
      <c r="X11834" t="s">
        <v>34408</v>
      </c>
      <c r="Y11834" t="s">
        <v>389</v>
      </c>
      <c r="Z11834" t="s">
        <v>34409</v>
      </c>
      <c r="AA11834" t="s">
        <v>34410</v>
      </c>
      <c r="AB11834" t="s">
        <v>125</v>
      </c>
      <c r="AO11834" s="171"/>
      <c r="AP11834" s="171"/>
      <c r="AQ11834" s="171"/>
      <c r="AR11834" s="171"/>
    </row>
    <row r="11835" spans="24:44">
      <c r="X11835" t="s">
        <v>34411</v>
      </c>
      <c r="Y11835" t="s">
        <v>389</v>
      </c>
      <c r="Z11835" t="s">
        <v>34412</v>
      </c>
      <c r="AA11835" t="s">
        <v>34413</v>
      </c>
      <c r="AB11835" t="s">
        <v>125</v>
      </c>
      <c r="AO11835" s="171"/>
      <c r="AP11835" s="171"/>
      <c r="AQ11835" s="171"/>
      <c r="AR11835" s="171"/>
    </row>
    <row r="11836" spans="24:44">
      <c r="X11836" t="s">
        <v>34414</v>
      </c>
      <c r="Y11836" t="s">
        <v>386</v>
      </c>
      <c r="Z11836" t="s">
        <v>34415</v>
      </c>
      <c r="AA11836" t="s">
        <v>33984</v>
      </c>
      <c r="AB11836" t="s">
        <v>125</v>
      </c>
      <c r="AO11836" s="171"/>
      <c r="AP11836" s="171"/>
      <c r="AQ11836" s="171"/>
      <c r="AR11836" s="171"/>
    </row>
    <row r="11837" spans="24:44">
      <c r="X11837" t="s">
        <v>34416</v>
      </c>
      <c r="Y11837" t="s">
        <v>389</v>
      </c>
      <c r="Z11837" t="s">
        <v>34417</v>
      </c>
      <c r="AA11837" t="s">
        <v>34418</v>
      </c>
      <c r="AB11837" t="s">
        <v>125</v>
      </c>
      <c r="AO11837" s="171"/>
      <c r="AP11837" s="171"/>
      <c r="AQ11837" s="171"/>
      <c r="AR11837" s="171"/>
    </row>
    <row r="11838" spans="24:44">
      <c r="X11838" t="s">
        <v>34419</v>
      </c>
      <c r="Y11838" t="s">
        <v>386</v>
      </c>
      <c r="Z11838" t="s">
        <v>34420</v>
      </c>
      <c r="AA11838" t="s">
        <v>34125</v>
      </c>
      <c r="AB11838" t="s">
        <v>33674</v>
      </c>
      <c r="AO11838" s="171"/>
      <c r="AP11838" s="171"/>
      <c r="AQ11838" s="171"/>
      <c r="AR11838" s="171"/>
    </row>
    <row r="11839" spans="24:44">
      <c r="X11839" t="s">
        <v>34421</v>
      </c>
      <c r="Y11839" t="s">
        <v>389</v>
      </c>
      <c r="Z11839" t="s">
        <v>34422</v>
      </c>
      <c r="AA11839" t="s">
        <v>33715</v>
      </c>
      <c r="AB11839" t="s">
        <v>33627</v>
      </c>
      <c r="AO11839" s="171"/>
      <c r="AP11839" s="171"/>
      <c r="AQ11839" s="171"/>
      <c r="AR11839" s="171"/>
    </row>
    <row r="11840" spans="24:44">
      <c r="X11840" t="s">
        <v>34423</v>
      </c>
      <c r="Y11840" t="s">
        <v>389</v>
      </c>
      <c r="Z11840" t="s">
        <v>34424</v>
      </c>
      <c r="AA11840" t="s">
        <v>33715</v>
      </c>
      <c r="AB11840" t="s">
        <v>33627</v>
      </c>
      <c r="AO11840" s="171"/>
      <c r="AP11840" s="171"/>
      <c r="AQ11840" s="171"/>
      <c r="AR11840" s="171"/>
    </row>
    <row r="11841" spans="24:44">
      <c r="X11841" t="s">
        <v>34425</v>
      </c>
      <c r="Y11841" t="s">
        <v>386</v>
      </c>
      <c r="Z11841" t="s">
        <v>34426</v>
      </c>
      <c r="AA11841" t="s">
        <v>33715</v>
      </c>
      <c r="AB11841" t="s">
        <v>33627</v>
      </c>
      <c r="AO11841" s="171"/>
      <c r="AP11841" s="171"/>
      <c r="AQ11841" s="171"/>
      <c r="AR11841" s="171"/>
    </row>
    <row r="11842" spans="24:44">
      <c r="X11842" t="s">
        <v>34427</v>
      </c>
      <c r="Y11842" t="s">
        <v>386</v>
      </c>
      <c r="Z11842" t="s">
        <v>34428</v>
      </c>
      <c r="AA11842" t="s">
        <v>34210</v>
      </c>
      <c r="AB11842" t="s">
        <v>33627</v>
      </c>
      <c r="AO11842" s="171"/>
      <c r="AP11842" s="171"/>
      <c r="AQ11842" s="171"/>
      <c r="AR11842" s="171"/>
    </row>
    <row r="11843" spans="24:44">
      <c r="X11843" t="s">
        <v>34429</v>
      </c>
      <c r="Y11843" t="s">
        <v>386</v>
      </c>
      <c r="Z11843" t="s">
        <v>34430</v>
      </c>
      <c r="AA11843" t="s">
        <v>34431</v>
      </c>
      <c r="AB11843" t="s">
        <v>33927</v>
      </c>
      <c r="AO11843" s="171"/>
      <c r="AP11843" s="171"/>
      <c r="AQ11843" s="171"/>
      <c r="AR11843" s="171"/>
    </row>
    <row r="11844" spans="24:44">
      <c r="X11844" t="s">
        <v>34432</v>
      </c>
      <c r="Y11844" t="s">
        <v>389</v>
      </c>
      <c r="Z11844" t="s">
        <v>34433</v>
      </c>
      <c r="AA11844" t="s">
        <v>34434</v>
      </c>
      <c r="AB11844" t="s">
        <v>33865</v>
      </c>
      <c r="AO11844" s="171"/>
      <c r="AP11844" s="171"/>
      <c r="AQ11844" s="171"/>
      <c r="AR11844" s="171"/>
    </row>
    <row r="11845" spans="24:44">
      <c r="X11845" t="s">
        <v>34435</v>
      </c>
      <c r="Y11845" t="s">
        <v>386</v>
      </c>
      <c r="Z11845" t="s">
        <v>34436</v>
      </c>
      <c r="AA11845" t="s">
        <v>33715</v>
      </c>
      <c r="AB11845" t="s">
        <v>33627</v>
      </c>
      <c r="AO11845" s="171"/>
      <c r="AP11845" s="171"/>
      <c r="AQ11845" s="171"/>
      <c r="AR11845" s="171"/>
    </row>
    <row r="11846" spans="24:44">
      <c r="X11846" t="s">
        <v>34437</v>
      </c>
      <c r="Y11846" t="s">
        <v>386</v>
      </c>
      <c r="Z11846" t="s">
        <v>34438</v>
      </c>
      <c r="AA11846" t="s">
        <v>33715</v>
      </c>
      <c r="AB11846" t="s">
        <v>33627</v>
      </c>
      <c r="AO11846" s="171"/>
      <c r="AP11846" s="171"/>
      <c r="AQ11846" s="171"/>
      <c r="AR11846" s="171"/>
    </row>
    <row r="11847" spans="24:44">
      <c r="X11847" t="s">
        <v>34439</v>
      </c>
      <c r="Y11847" t="s">
        <v>389</v>
      </c>
      <c r="Z11847" t="s">
        <v>34440</v>
      </c>
      <c r="AA11847" t="s">
        <v>33715</v>
      </c>
      <c r="AB11847" t="s">
        <v>33627</v>
      </c>
      <c r="AO11847" s="171"/>
      <c r="AP11847" s="171"/>
      <c r="AQ11847" s="171"/>
      <c r="AR11847" s="171"/>
    </row>
    <row r="11848" spans="24:44">
      <c r="X11848" t="s">
        <v>3468</v>
      </c>
      <c r="Y11848" t="s">
        <v>386</v>
      </c>
      <c r="Z11848" t="s">
        <v>34441</v>
      </c>
      <c r="AA11848" t="s">
        <v>33846</v>
      </c>
      <c r="AB11848" t="s">
        <v>125</v>
      </c>
      <c r="AO11848" s="171"/>
      <c r="AP11848" s="171"/>
      <c r="AQ11848" s="171"/>
      <c r="AR11848" s="171"/>
    </row>
    <row r="11849" spans="24:44">
      <c r="X11849" t="s">
        <v>34442</v>
      </c>
      <c r="Y11849" t="s">
        <v>389</v>
      </c>
      <c r="Z11849" t="s">
        <v>34443</v>
      </c>
      <c r="AA11849" t="s">
        <v>33846</v>
      </c>
      <c r="AB11849" t="s">
        <v>125</v>
      </c>
      <c r="AO11849" s="171"/>
      <c r="AP11849" s="171"/>
      <c r="AQ11849" s="171"/>
      <c r="AR11849" s="171"/>
    </row>
    <row r="11850" spans="24:44">
      <c r="X11850" t="s">
        <v>34444</v>
      </c>
      <c r="Y11850" t="s">
        <v>386</v>
      </c>
      <c r="Z11850" t="s">
        <v>34445</v>
      </c>
      <c r="AA11850" t="s">
        <v>33715</v>
      </c>
      <c r="AB11850" t="s">
        <v>33627</v>
      </c>
      <c r="AO11850" s="171"/>
      <c r="AP11850" s="171"/>
      <c r="AQ11850" s="171"/>
      <c r="AR11850" s="171"/>
    </row>
    <row r="11851" spans="24:44">
      <c r="X11851" t="s">
        <v>4883</v>
      </c>
      <c r="Y11851" t="s">
        <v>386</v>
      </c>
      <c r="Z11851" t="s">
        <v>34446</v>
      </c>
      <c r="AA11851" t="s">
        <v>33715</v>
      </c>
      <c r="AB11851" t="s">
        <v>33627</v>
      </c>
      <c r="AO11851" s="171"/>
      <c r="AP11851" s="171"/>
      <c r="AQ11851" s="171"/>
      <c r="AR11851" s="171"/>
    </row>
    <row r="11852" spans="24:44">
      <c r="X11852" t="s">
        <v>34447</v>
      </c>
      <c r="Y11852" t="s">
        <v>386</v>
      </c>
      <c r="Z11852" t="s">
        <v>34448</v>
      </c>
      <c r="AA11852" t="s">
        <v>34125</v>
      </c>
      <c r="AB11852" t="s">
        <v>33674</v>
      </c>
      <c r="AO11852" s="171"/>
      <c r="AP11852" s="171"/>
      <c r="AQ11852" s="171"/>
      <c r="AR11852" s="171"/>
    </row>
    <row r="11853" spans="24:44">
      <c r="X11853" t="s">
        <v>34449</v>
      </c>
      <c r="Y11853" t="s">
        <v>389</v>
      </c>
      <c r="Z11853" t="s">
        <v>34450</v>
      </c>
      <c r="AA11853" t="s">
        <v>33715</v>
      </c>
      <c r="AB11853" t="s">
        <v>33627</v>
      </c>
      <c r="AO11853" s="171"/>
      <c r="AP11853" s="171"/>
      <c r="AQ11853" s="171"/>
      <c r="AR11853" s="171"/>
    </row>
    <row r="11854" spans="24:44">
      <c r="X11854" t="s">
        <v>34451</v>
      </c>
      <c r="Y11854" t="s">
        <v>386</v>
      </c>
      <c r="Z11854" t="s">
        <v>34452</v>
      </c>
      <c r="AA11854" t="s">
        <v>34125</v>
      </c>
      <c r="AB11854" t="s">
        <v>33674</v>
      </c>
      <c r="AO11854" s="171"/>
      <c r="AP11854" s="171"/>
      <c r="AQ11854" s="171"/>
      <c r="AR11854" s="171"/>
    </row>
    <row r="11855" spans="24:44">
      <c r="X11855" t="s">
        <v>34453</v>
      </c>
      <c r="Y11855" t="s">
        <v>386</v>
      </c>
      <c r="Z11855" t="s">
        <v>34454</v>
      </c>
      <c r="AA11855" t="s">
        <v>34125</v>
      </c>
      <c r="AB11855" t="s">
        <v>33674</v>
      </c>
      <c r="AO11855" s="171"/>
      <c r="AP11855" s="171"/>
      <c r="AQ11855" s="171"/>
      <c r="AR11855" s="171"/>
    </row>
    <row r="11856" spans="24:44">
      <c r="X11856" t="s">
        <v>3472</v>
      </c>
      <c r="Y11856" t="s">
        <v>386</v>
      </c>
      <c r="Z11856" t="s">
        <v>34455</v>
      </c>
      <c r="AA11856" t="s">
        <v>33846</v>
      </c>
      <c r="AB11856" t="s">
        <v>125</v>
      </c>
      <c r="AO11856" s="171"/>
      <c r="AP11856" s="171"/>
      <c r="AQ11856" s="171"/>
      <c r="AR11856" s="171"/>
    </row>
    <row r="11857" spans="24:44">
      <c r="X11857" t="s">
        <v>34456</v>
      </c>
      <c r="Y11857" t="s">
        <v>389</v>
      </c>
      <c r="Z11857" t="s">
        <v>34457</v>
      </c>
      <c r="AA11857" t="s">
        <v>33846</v>
      </c>
      <c r="AB11857" t="s">
        <v>125</v>
      </c>
      <c r="AO11857" s="171"/>
      <c r="AP11857" s="171"/>
      <c r="AQ11857" s="171"/>
      <c r="AR11857" s="171"/>
    </row>
    <row r="11858" spans="24:44">
      <c r="X11858" t="s">
        <v>34458</v>
      </c>
      <c r="Y11858" t="s">
        <v>389</v>
      </c>
      <c r="Z11858" t="s">
        <v>34459</v>
      </c>
      <c r="AA11858" t="s">
        <v>33846</v>
      </c>
      <c r="AB11858" t="s">
        <v>125</v>
      </c>
      <c r="AO11858" s="171"/>
      <c r="AP11858" s="171"/>
      <c r="AQ11858" s="171"/>
      <c r="AR11858" s="171"/>
    </row>
    <row r="11859" spans="24:44">
      <c r="X11859" t="s">
        <v>2451</v>
      </c>
      <c r="Y11859" t="s">
        <v>386</v>
      </c>
      <c r="Z11859" t="s">
        <v>34460</v>
      </c>
      <c r="AA11859" t="s">
        <v>33693</v>
      </c>
      <c r="AB11859" t="s">
        <v>33694</v>
      </c>
      <c r="AO11859" s="171"/>
      <c r="AP11859" s="171"/>
      <c r="AQ11859" s="171"/>
      <c r="AR11859" s="171"/>
    </row>
    <row r="11860" spans="24:44">
      <c r="X11860" t="s">
        <v>1354</v>
      </c>
      <c r="Y11860" t="s">
        <v>386</v>
      </c>
      <c r="Z11860" t="s">
        <v>34461</v>
      </c>
      <c r="AA11860" t="s">
        <v>34125</v>
      </c>
      <c r="AB11860" t="s">
        <v>33674</v>
      </c>
      <c r="AO11860" s="171"/>
      <c r="AP11860" s="171"/>
      <c r="AQ11860" s="171"/>
      <c r="AR11860" s="171"/>
    </row>
    <row r="11861" spans="24:44">
      <c r="X11861" t="s">
        <v>34462</v>
      </c>
      <c r="Y11861" t="s">
        <v>389</v>
      </c>
      <c r="Z11861" t="s">
        <v>34463</v>
      </c>
      <c r="AA11861" t="s">
        <v>33693</v>
      </c>
      <c r="AB11861" t="s">
        <v>33694</v>
      </c>
      <c r="AO11861" s="171"/>
      <c r="AP11861" s="171"/>
      <c r="AQ11861" s="171"/>
      <c r="AR11861" s="171"/>
    </row>
    <row r="11862" spans="24:44">
      <c r="X11862" t="s">
        <v>34464</v>
      </c>
      <c r="Y11862" t="s">
        <v>389</v>
      </c>
      <c r="Z11862" t="s">
        <v>34465</v>
      </c>
      <c r="AA11862" t="s">
        <v>33846</v>
      </c>
      <c r="AB11862" t="s">
        <v>125</v>
      </c>
      <c r="AO11862" s="171"/>
      <c r="AP11862" s="171"/>
      <c r="AQ11862" s="171"/>
      <c r="AR11862" s="171"/>
    </row>
    <row r="11863" spans="24:44">
      <c r="X11863" t="s">
        <v>34466</v>
      </c>
      <c r="Y11863" t="s">
        <v>389</v>
      </c>
      <c r="Z11863" t="s">
        <v>34467</v>
      </c>
      <c r="AA11863" t="s">
        <v>33846</v>
      </c>
      <c r="AB11863" t="s">
        <v>125</v>
      </c>
      <c r="AO11863" s="171"/>
      <c r="AP11863" s="171"/>
      <c r="AQ11863" s="171"/>
      <c r="AR11863" s="171"/>
    </row>
    <row r="11864" spans="24:44">
      <c r="X11864" t="s">
        <v>3477</v>
      </c>
      <c r="Y11864" t="s">
        <v>386</v>
      </c>
      <c r="Z11864" t="s">
        <v>34468</v>
      </c>
      <c r="AA11864" t="s">
        <v>33846</v>
      </c>
      <c r="AB11864" t="s">
        <v>125</v>
      </c>
      <c r="AO11864" s="171"/>
      <c r="AP11864" s="171"/>
      <c r="AQ11864" s="171"/>
      <c r="AR11864" s="171"/>
    </row>
    <row r="11865" spans="24:44">
      <c r="X11865" t="s">
        <v>34469</v>
      </c>
      <c r="Y11865" t="s">
        <v>389</v>
      </c>
      <c r="Z11865" t="s">
        <v>34470</v>
      </c>
      <c r="AA11865" t="s">
        <v>33846</v>
      </c>
      <c r="AB11865" t="s">
        <v>125</v>
      </c>
      <c r="AO11865" s="171"/>
      <c r="AP11865" s="171"/>
      <c r="AQ11865" s="171"/>
      <c r="AR11865" s="171"/>
    </row>
    <row r="11866" spans="24:44">
      <c r="X11866" t="s">
        <v>34471</v>
      </c>
      <c r="Y11866" t="s">
        <v>389</v>
      </c>
      <c r="Z11866" t="s">
        <v>34472</v>
      </c>
      <c r="AA11866" t="s">
        <v>33846</v>
      </c>
      <c r="AB11866" t="s">
        <v>125</v>
      </c>
      <c r="AO11866" s="171"/>
      <c r="AP11866" s="171"/>
      <c r="AQ11866" s="171"/>
      <c r="AR11866" s="171"/>
    </row>
    <row r="11867" spans="24:44">
      <c r="X11867" t="s">
        <v>34473</v>
      </c>
      <c r="Y11867" t="s">
        <v>389</v>
      </c>
      <c r="Z11867" t="s">
        <v>34474</v>
      </c>
      <c r="AA11867" t="s">
        <v>34125</v>
      </c>
      <c r="AB11867" t="s">
        <v>33674</v>
      </c>
      <c r="AO11867" s="171"/>
      <c r="AP11867" s="171"/>
      <c r="AQ11867" s="171"/>
      <c r="AR11867" s="171"/>
    </row>
    <row r="11868" spans="24:44">
      <c r="X11868" t="s">
        <v>34475</v>
      </c>
      <c r="Y11868" t="s">
        <v>389</v>
      </c>
      <c r="Z11868" t="s">
        <v>34476</v>
      </c>
      <c r="AA11868" t="s">
        <v>33715</v>
      </c>
      <c r="AB11868" t="s">
        <v>33627</v>
      </c>
      <c r="AO11868" s="171"/>
      <c r="AP11868" s="171"/>
      <c r="AQ11868" s="171"/>
      <c r="AR11868" s="171"/>
    </row>
    <row r="11869" spans="24:44">
      <c r="X11869" t="s">
        <v>34477</v>
      </c>
      <c r="Y11869" t="s">
        <v>389</v>
      </c>
      <c r="Z11869" t="s">
        <v>34478</v>
      </c>
      <c r="AA11869" t="s">
        <v>33715</v>
      </c>
      <c r="AB11869" t="s">
        <v>33627</v>
      </c>
      <c r="AO11869" s="171"/>
      <c r="AP11869" s="171"/>
      <c r="AQ11869" s="171"/>
      <c r="AR11869" s="171"/>
    </row>
    <row r="11870" spans="24:44">
      <c r="X11870" t="s">
        <v>34479</v>
      </c>
      <c r="Y11870" t="s">
        <v>389</v>
      </c>
      <c r="Z11870" t="s">
        <v>34480</v>
      </c>
      <c r="AA11870" t="s">
        <v>33846</v>
      </c>
      <c r="AB11870" t="s">
        <v>125</v>
      </c>
      <c r="AO11870" s="171"/>
      <c r="AP11870" s="171"/>
      <c r="AQ11870" s="171"/>
      <c r="AR11870" s="171"/>
    </row>
    <row r="11871" spans="24:44">
      <c r="X11871" t="s">
        <v>3482</v>
      </c>
      <c r="Y11871" t="s">
        <v>386</v>
      </c>
      <c r="Z11871" t="s">
        <v>34481</v>
      </c>
      <c r="AA11871" t="s">
        <v>33846</v>
      </c>
      <c r="AB11871" t="s">
        <v>125</v>
      </c>
      <c r="AO11871" s="171"/>
      <c r="AP11871" s="171"/>
      <c r="AQ11871" s="171"/>
      <c r="AR11871" s="171"/>
    </row>
    <row r="11872" spans="24:44">
      <c r="X11872" t="s">
        <v>34482</v>
      </c>
      <c r="Y11872" t="s">
        <v>389</v>
      </c>
      <c r="Z11872" t="s">
        <v>34483</v>
      </c>
      <c r="AA11872" t="s">
        <v>33846</v>
      </c>
      <c r="AB11872" t="s">
        <v>125</v>
      </c>
      <c r="AO11872" s="171"/>
      <c r="AP11872" s="171"/>
      <c r="AQ11872" s="171"/>
      <c r="AR11872" s="171"/>
    </row>
    <row r="11873" spans="24:44">
      <c r="X11873" t="s">
        <v>34484</v>
      </c>
      <c r="Y11873" t="s">
        <v>389</v>
      </c>
      <c r="Z11873" t="s">
        <v>34485</v>
      </c>
      <c r="AA11873" t="s">
        <v>33846</v>
      </c>
      <c r="AB11873" t="s">
        <v>125</v>
      </c>
      <c r="AO11873" s="171"/>
      <c r="AP11873" s="171"/>
      <c r="AQ11873" s="171"/>
      <c r="AR11873" s="171"/>
    </row>
    <row r="11874" spans="24:44">
      <c r="X11874" t="s">
        <v>34486</v>
      </c>
      <c r="Y11874" t="s">
        <v>389</v>
      </c>
      <c r="Z11874" t="s">
        <v>34487</v>
      </c>
      <c r="AA11874" t="s">
        <v>33693</v>
      </c>
      <c r="AB11874" t="s">
        <v>33694</v>
      </c>
      <c r="AO11874" s="171"/>
      <c r="AP11874" s="171"/>
      <c r="AQ11874" s="171"/>
      <c r="AR11874" s="171"/>
    </row>
    <row r="11875" spans="24:44">
      <c r="X11875" t="s">
        <v>1357</v>
      </c>
      <c r="Y11875" t="s">
        <v>386</v>
      </c>
      <c r="Z11875" t="s">
        <v>34488</v>
      </c>
      <c r="AA11875" t="s">
        <v>34125</v>
      </c>
      <c r="AB11875" t="s">
        <v>33674</v>
      </c>
      <c r="AO11875" s="171"/>
      <c r="AP11875" s="171"/>
      <c r="AQ11875" s="171"/>
      <c r="AR11875" s="171"/>
    </row>
    <row r="11876" spans="24:44">
      <c r="X11876" t="s">
        <v>34489</v>
      </c>
      <c r="Y11876" t="s">
        <v>389</v>
      </c>
      <c r="Z11876" t="s">
        <v>34490</v>
      </c>
      <c r="AA11876" t="s">
        <v>33715</v>
      </c>
      <c r="AB11876" t="s">
        <v>33627</v>
      </c>
      <c r="AO11876" s="171"/>
      <c r="AP11876" s="171"/>
      <c r="AQ11876" s="171"/>
      <c r="AR11876" s="171"/>
    </row>
    <row r="11877" spans="24:44">
      <c r="X11877" t="s">
        <v>34491</v>
      </c>
      <c r="Y11877" t="s">
        <v>386</v>
      </c>
      <c r="Z11877" t="s">
        <v>34492</v>
      </c>
      <c r="AA11877" t="s">
        <v>34094</v>
      </c>
      <c r="AB11877" t="s">
        <v>125</v>
      </c>
      <c r="AO11877" s="171"/>
      <c r="AP11877" s="171"/>
      <c r="AQ11877" s="171"/>
      <c r="AR11877" s="171"/>
    </row>
    <row r="11878" spans="24:44">
      <c r="X11878" t="s">
        <v>34493</v>
      </c>
      <c r="Y11878" t="s">
        <v>389</v>
      </c>
      <c r="Z11878" t="s">
        <v>34494</v>
      </c>
      <c r="AA11878" t="s">
        <v>33693</v>
      </c>
      <c r="AB11878" t="s">
        <v>33694</v>
      </c>
      <c r="AO11878" s="171"/>
      <c r="AP11878" s="171"/>
      <c r="AQ11878" s="171"/>
      <c r="AR11878" s="171"/>
    </row>
    <row r="11879" spans="24:44">
      <c r="X11879" t="s">
        <v>1362</v>
      </c>
      <c r="Y11879" t="s">
        <v>386</v>
      </c>
      <c r="Z11879" t="s">
        <v>34495</v>
      </c>
      <c r="AA11879" t="s">
        <v>34125</v>
      </c>
      <c r="AB11879" t="s">
        <v>33674</v>
      </c>
      <c r="AO11879" s="171"/>
      <c r="AP11879" s="171"/>
      <c r="AQ11879" s="171"/>
      <c r="AR11879" s="171"/>
    </row>
    <row r="11880" spans="24:44">
      <c r="X11880" t="s">
        <v>2959</v>
      </c>
      <c r="Y11880" t="s">
        <v>386</v>
      </c>
      <c r="Z11880" t="s">
        <v>34496</v>
      </c>
      <c r="AA11880" t="s">
        <v>34125</v>
      </c>
      <c r="AB11880" t="s">
        <v>33674</v>
      </c>
      <c r="AO11880" s="171"/>
      <c r="AP11880" s="171"/>
      <c r="AQ11880" s="171"/>
      <c r="AR11880" s="171"/>
    </row>
    <row r="11881" spans="24:44">
      <c r="X11881" t="s">
        <v>34497</v>
      </c>
      <c r="Y11881" t="s">
        <v>389</v>
      </c>
      <c r="Z11881" t="s">
        <v>34498</v>
      </c>
      <c r="AA11881" t="s">
        <v>33715</v>
      </c>
      <c r="AB11881" t="s">
        <v>33627</v>
      </c>
      <c r="AO11881" s="171"/>
      <c r="AP11881" s="171"/>
      <c r="AQ11881" s="171"/>
      <c r="AR11881" s="171"/>
    </row>
    <row r="11882" spans="24:44">
      <c r="X11882" t="s">
        <v>34499</v>
      </c>
      <c r="Y11882" t="s">
        <v>386</v>
      </c>
      <c r="Z11882" t="s">
        <v>34500</v>
      </c>
      <c r="AA11882" t="s">
        <v>33715</v>
      </c>
      <c r="AB11882" t="s">
        <v>33627</v>
      </c>
      <c r="AO11882" s="171"/>
      <c r="AP11882" s="171"/>
      <c r="AQ11882" s="171"/>
      <c r="AR11882" s="171"/>
    </row>
    <row r="11883" spans="24:44">
      <c r="X11883" t="s">
        <v>34501</v>
      </c>
      <c r="Y11883" t="s">
        <v>386</v>
      </c>
      <c r="Z11883" t="s">
        <v>34502</v>
      </c>
      <c r="AA11883" t="s">
        <v>33603</v>
      </c>
      <c r="AB11883" t="s">
        <v>125</v>
      </c>
      <c r="AO11883" s="171"/>
      <c r="AP11883" s="171"/>
      <c r="AQ11883" s="171"/>
      <c r="AR11883" s="171"/>
    </row>
    <row r="11884" spans="24:44">
      <c r="X11884" t="s">
        <v>34503</v>
      </c>
      <c r="Y11884" t="s">
        <v>389</v>
      </c>
      <c r="Z11884" t="s">
        <v>34504</v>
      </c>
      <c r="AA11884" t="s">
        <v>33603</v>
      </c>
      <c r="AB11884" t="s">
        <v>125</v>
      </c>
      <c r="AO11884" s="171"/>
      <c r="AP11884" s="171"/>
      <c r="AQ11884" s="171"/>
      <c r="AR11884" s="171"/>
    </row>
    <row r="11885" spans="24:44">
      <c r="X11885" t="s">
        <v>34505</v>
      </c>
      <c r="Y11885" t="s">
        <v>389</v>
      </c>
      <c r="Z11885" t="s">
        <v>34506</v>
      </c>
      <c r="AA11885" t="s">
        <v>34262</v>
      </c>
      <c r="AB11885" t="s">
        <v>125</v>
      </c>
      <c r="AO11885" s="171"/>
      <c r="AP11885" s="171"/>
      <c r="AQ11885" s="171"/>
      <c r="AR11885" s="171"/>
    </row>
    <row r="11886" spans="24:44">
      <c r="X11886" t="s">
        <v>34507</v>
      </c>
      <c r="Y11886" t="s">
        <v>389</v>
      </c>
      <c r="Z11886" t="s">
        <v>34508</v>
      </c>
      <c r="AA11886" t="s">
        <v>34262</v>
      </c>
      <c r="AB11886" t="s">
        <v>125</v>
      </c>
      <c r="AO11886" s="171"/>
      <c r="AP11886" s="171"/>
      <c r="AQ11886" s="171"/>
      <c r="AR11886" s="171"/>
    </row>
    <row r="11887" spans="24:44">
      <c r="X11887" t="s">
        <v>34509</v>
      </c>
      <c r="Y11887" t="s">
        <v>389</v>
      </c>
      <c r="Z11887" t="s">
        <v>34510</v>
      </c>
      <c r="AA11887" t="s">
        <v>33626</v>
      </c>
      <c r="AB11887" t="s">
        <v>33627</v>
      </c>
      <c r="AO11887" s="171"/>
      <c r="AP11887" s="171"/>
      <c r="AQ11887" s="171"/>
      <c r="AR11887" s="171"/>
    </row>
    <row r="11888" spans="24:44">
      <c r="X11888" t="s">
        <v>34511</v>
      </c>
      <c r="Y11888" t="s">
        <v>389</v>
      </c>
      <c r="Z11888" t="s">
        <v>34512</v>
      </c>
      <c r="AA11888" t="s">
        <v>33626</v>
      </c>
      <c r="AB11888" t="s">
        <v>33627</v>
      </c>
      <c r="AO11888" s="171"/>
      <c r="AP11888" s="171"/>
      <c r="AQ11888" s="171"/>
      <c r="AR11888" s="171"/>
    </row>
    <row r="11889" spans="24:44">
      <c r="X11889" t="s">
        <v>34513</v>
      </c>
      <c r="Y11889" t="s">
        <v>386</v>
      </c>
      <c r="Z11889" t="s">
        <v>34514</v>
      </c>
      <c r="AA11889" t="s">
        <v>33626</v>
      </c>
      <c r="AB11889" t="s">
        <v>33627</v>
      </c>
      <c r="AO11889" s="171"/>
      <c r="AP11889" s="171"/>
      <c r="AQ11889" s="171"/>
      <c r="AR11889" s="171"/>
    </row>
    <row r="11890" spans="24:44">
      <c r="X11890" t="s">
        <v>34515</v>
      </c>
      <c r="Y11890" t="s">
        <v>389</v>
      </c>
      <c r="Z11890" t="s">
        <v>34516</v>
      </c>
      <c r="AA11890" t="s">
        <v>33626</v>
      </c>
      <c r="AB11890" t="s">
        <v>33627</v>
      </c>
      <c r="AO11890" s="171"/>
      <c r="AP11890" s="171"/>
      <c r="AQ11890" s="171"/>
      <c r="AR11890" s="171"/>
    </row>
    <row r="11891" spans="24:44">
      <c r="X11891" t="s">
        <v>6120</v>
      </c>
      <c r="Y11891" t="s">
        <v>386</v>
      </c>
      <c r="Z11891" t="s">
        <v>34517</v>
      </c>
      <c r="AA11891" t="s">
        <v>34518</v>
      </c>
      <c r="AB11891" t="s">
        <v>33627</v>
      </c>
      <c r="AO11891" s="171"/>
      <c r="AP11891" s="171"/>
      <c r="AQ11891" s="171"/>
      <c r="AR11891" s="171"/>
    </row>
    <row r="11892" spans="24:44">
      <c r="X11892" t="s">
        <v>34519</v>
      </c>
      <c r="Y11892" t="s">
        <v>389</v>
      </c>
      <c r="Z11892" t="s">
        <v>34520</v>
      </c>
      <c r="AA11892" t="s">
        <v>34518</v>
      </c>
      <c r="AB11892" t="s">
        <v>33627</v>
      </c>
      <c r="AO11892" s="171"/>
      <c r="AP11892" s="171"/>
      <c r="AQ11892" s="171"/>
      <c r="AR11892" s="171"/>
    </row>
    <row r="11893" spans="24:44">
      <c r="X11893" t="s">
        <v>34521</v>
      </c>
      <c r="Y11893" t="s">
        <v>386</v>
      </c>
      <c r="Z11893" t="s">
        <v>34522</v>
      </c>
      <c r="AA11893" t="s">
        <v>33715</v>
      </c>
      <c r="AB11893" t="s">
        <v>33627</v>
      </c>
      <c r="AO11893" s="171"/>
      <c r="AP11893" s="171"/>
      <c r="AQ11893" s="171"/>
      <c r="AR11893" s="171"/>
    </row>
    <row r="11894" spans="24:44">
      <c r="X11894" t="s">
        <v>6125</v>
      </c>
      <c r="Y11894" t="s">
        <v>386</v>
      </c>
      <c r="Z11894" t="s">
        <v>34523</v>
      </c>
      <c r="AA11894" t="s">
        <v>34125</v>
      </c>
      <c r="AB11894" t="s">
        <v>33674</v>
      </c>
      <c r="AO11894" s="171"/>
      <c r="AP11894" s="171"/>
      <c r="AQ11894" s="171"/>
      <c r="AR11894" s="171"/>
    </row>
    <row r="11895" spans="24:44">
      <c r="X11895" t="s">
        <v>4887</v>
      </c>
      <c r="Y11895" t="s">
        <v>386</v>
      </c>
      <c r="Z11895" t="s">
        <v>34524</v>
      </c>
      <c r="AA11895" t="s">
        <v>34125</v>
      </c>
      <c r="AB11895" t="s">
        <v>33674</v>
      </c>
      <c r="AO11895" s="171"/>
      <c r="AP11895" s="171"/>
      <c r="AQ11895" s="171"/>
      <c r="AR11895" s="171"/>
    </row>
    <row r="11896" spans="24:44">
      <c r="X11896" t="s">
        <v>34525</v>
      </c>
      <c r="Y11896" t="s">
        <v>389</v>
      </c>
      <c r="Z11896" t="s">
        <v>34526</v>
      </c>
      <c r="AA11896" t="s">
        <v>33693</v>
      </c>
      <c r="AB11896" t="s">
        <v>33694</v>
      </c>
      <c r="AO11896" s="171"/>
      <c r="AP11896" s="171"/>
      <c r="AQ11896" s="171"/>
      <c r="AR11896" s="171"/>
    </row>
    <row r="11897" spans="24:44">
      <c r="X11897" t="s">
        <v>34527</v>
      </c>
      <c r="Y11897" t="s">
        <v>386</v>
      </c>
      <c r="Z11897" t="s">
        <v>34528</v>
      </c>
      <c r="AA11897" t="s">
        <v>33715</v>
      </c>
      <c r="AB11897" t="s">
        <v>33627</v>
      </c>
      <c r="AO11897" s="171"/>
      <c r="AP11897" s="171"/>
      <c r="AQ11897" s="171"/>
      <c r="AR11897" s="171"/>
    </row>
    <row r="11898" spans="24:44">
      <c r="X11898" t="s">
        <v>34529</v>
      </c>
      <c r="Y11898" t="s">
        <v>389</v>
      </c>
      <c r="Z11898" t="s">
        <v>34530</v>
      </c>
      <c r="AA11898" t="s">
        <v>33715</v>
      </c>
      <c r="AB11898" t="s">
        <v>33627</v>
      </c>
      <c r="AO11898" s="171"/>
      <c r="AP11898" s="171"/>
      <c r="AQ11898" s="171"/>
      <c r="AR11898" s="171"/>
    </row>
    <row r="11899" spans="24:44">
      <c r="X11899" t="s">
        <v>34531</v>
      </c>
      <c r="Y11899" t="s">
        <v>386</v>
      </c>
      <c r="Z11899" t="s">
        <v>34532</v>
      </c>
      <c r="AA11899" t="s">
        <v>33715</v>
      </c>
      <c r="AB11899" t="s">
        <v>33627</v>
      </c>
      <c r="AO11899" s="171"/>
      <c r="AP11899" s="171"/>
      <c r="AQ11899" s="171"/>
      <c r="AR11899" s="171"/>
    </row>
    <row r="11900" spans="24:44">
      <c r="X11900" t="s">
        <v>6130</v>
      </c>
      <c r="Y11900" t="s">
        <v>386</v>
      </c>
      <c r="Z11900" t="s">
        <v>34533</v>
      </c>
      <c r="AA11900" t="s">
        <v>33687</v>
      </c>
      <c r="AB11900" t="s">
        <v>33674</v>
      </c>
      <c r="AO11900" s="171"/>
      <c r="AP11900" s="171"/>
      <c r="AQ11900" s="171"/>
      <c r="AR11900" s="171"/>
    </row>
    <row r="11901" spans="24:44">
      <c r="X11901" t="s">
        <v>1368</v>
      </c>
      <c r="Y11901" t="s">
        <v>386</v>
      </c>
      <c r="Z11901" t="s">
        <v>34534</v>
      </c>
      <c r="AA11901" t="s">
        <v>34157</v>
      </c>
      <c r="AB11901" t="s">
        <v>34158</v>
      </c>
      <c r="AO11901" s="171"/>
      <c r="AP11901" s="171"/>
      <c r="AQ11901" s="171"/>
      <c r="AR11901" s="171"/>
    </row>
    <row r="11902" spans="24:44">
      <c r="X11902" t="s">
        <v>34535</v>
      </c>
      <c r="Y11902" t="s">
        <v>389</v>
      </c>
      <c r="Z11902" t="s">
        <v>34536</v>
      </c>
      <c r="AA11902" t="s">
        <v>33715</v>
      </c>
      <c r="AB11902" t="s">
        <v>33627</v>
      </c>
      <c r="AO11902" s="171"/>
      <c r="AP11902" s="171"/>
      <c r="AQ11902" s="171"/>
      <c r="AR11902" s="171"/>
    </row>
    <row r="11903" spans="24:44">
      <c r="X11903" t="s">
        <v>34537</v>
      </c>
      <c r="Y11903" t="s">
        <v>389</v>
      </c>
      <c r="Z11903" t="s">
        <v>34538</v>
      </c>
      <c r="AA11903" t="s">
        <v>33693</v>
      </c>
      <c r="AB11903" t="s">
        <v>33694</v>
      </c>
      <c r="AO11903" s="171"/>
      <c r="AP11903" s="171"/>
      <c r="AQ11903" s="171"/>
      <c r="AR11903" s="171"/>
    </row>
    <row r="11904" spans="24:44">
      <c r="X11904" t="s">
        <v>34539</v>
      </c>
      <c r="Y11904" t="s">
        <v>389</v>
      </c>
      <c r="Z11904" t="s">
        <v>34540</v>
      </c>
      <c r="AA11904" t="s">
        <v>34157</v>
      </c>
      <c r="AB11904" t="s">
        <v>34158</v>
      </c>
      <c r="AO11904" s="171"/>
      <c r="AP11904" s="171"/>
      <c r="AQ11904" s="171"/>
      <c r="AR11904" s="171"/>
    </row>
    <row r="11905" spans="24:44">
      <c r="X11905" t="s">
        <v>34541</v>
      </c>
      <c r="Y11905" t="s">
        <v>389</v>
      </c>
      <c r="Z11905" t="s">
        <v>34542</v>
      </c>
      <c r="AA11905" t="s">
        <v>33762</v>
      </c>
      <c r="AB11905" t="s">
        <v>125</v>
      </c>
      <c r="AO11905" s="171"/>
      <c r="AP11905" s="171"/>
      <c r="AQ11905" s="171"/>
      <c r="AR11905" s="171"/>
    </row>
    <row r="11906" spans="24:44">
      <c r="X11906" t="s">
        <v>34543</v>
      </c>
      <c r="Y11906" t="s">
        <v>389</v>
      </c>
      <c r="Z11906" t="s">
        <v>34544</v>
      </c>
      <c r="AA11906" t="s">
        <v>34094</v>
      </c>
      <c r="AB11906" t="s">
        <v>125</v>
      </c>
      <c r="AO11906" s="171"/>
      <c r="AP11906" s="171"/>
      <c r="AQ11906" s="171"/>
      <c r="AR11906" s="171"/>
    </row>
    <row r="11907" spans="24:44">
      <c r="X11907" t="s">
        <v>34545</v>
      </c>
      <c r="Y11907" t="s">
        <v>389</v>
      </c>
      <c r="Z11907" t="s">
        <v>34546</v>
      </c>
      <c r="AA11907" t="s">
        <v>33693</v>
      </c>
      <c r="AB11907" t="s">
        <v>33694</v>
      </c>
      <c r="AO11907" s="171"/>
      <c r="AP11907" s="171"/>
      <c r="AQ11907" s="171"/>
      <c r="AR11907" s="171"/>
    </row>
    <row r="11908" spans="24:44">
      <c r="X11908" t="s">
        <v>34547</v>
      </c>
      <c r="Y11908" t="s">
        <v>389</v>
      </c>
      <c r="Z11908" t="s">
        <v>34548</v>
      </c>
      <c r="AA11908" t="s">
        <v>34125</v>
      </c>
      <c r="AB11908" t="s">
        <v>33674</v>
      </c>
      <c r="AO11908" s="171"/>
      <c r="AP11908" s="171"/>
      <c r="AQ11908" s="171"/>
      <c r="AR11908" s="171"/>
    </row>
    <row r="11909" spans="24:44">
      <c r="X11909" t="s">
        <v>34549</v>
      </c>
      <c r="Y11909" t="s">
        <v>389</v>
      </c>
      <c r="Z11909" t="s">
        <v>34550</v>
      </c>
      <c r="AA11909" t="s">
        <v>34551</v>
      </c>
      <c r="AB11909" t="s">
        <v>125</v>
      </c>
      <c r="AO11909" s="171"/>
      <c r="AP11909" s="171"/>
      <c r="AQ11909" s="171"/>
      <c r="AR11909" s="171"/>
    </row>
    <row r="11910" spans="24:44">
      <c r="X11910" t="s">
        <v>34552</v>
      </c>
      <c r="Y11910" t="s">
        <v>389</v>
      </c>
      <c r="Z11910" t="s">
        <v>34553</v>
      </c>
      <c r="AA11910" t="s">
        <v>33693</v>
      </c>
      <c r="AB11910" t="s">
        <v>33694</v>
      </c>
      <c r="AO11910" s="171"/>
      <c r="AP11910" s="171"/>
      <c r="AQ11910" s="171"/>
      <c r="AR11910" s="171"/>
    </row>
    <row r="11911" spans="24:44">
      <c r="X11911" t="s">
        <v>34554</v>
      </c>
      <c r="Y11911" t="s">
        <v>389</v>
      </c>
      <c r="Z11911" t="s">
        <v>34555</v>
      </c>
      <c r="AA11911" t="s">
        <v>33846</v>
      </c>
      <c r="AB11911" t="s">
        <v>125</v>
      </c>
      <c r="AO11911" s="171"/>
      <c r="AP11911" s="171"/>
      <c r="AQ11911" s="171"/>
      <c r="AR11911" s="171"/>
    </row>
    <row r="11912" spans="24:44">
      <c r="X11912" t="s">
        <v>34556</v>
      </c>
      <c r="Y11912" t="s">
        <v>389</v>
      </c>
      <c r="Z11912" t="s">
        <v>34557</v>
      </c>
      <c r="AA11912" t="s">
        <v>33846</v>
      </c>
      <c r="AB11912" t="s">
        <v>125</v>
      </c>
      <c r="AO11912" s="171"/>
      <c r="AP11912" s="171"/>
      <c r="AQ11912" s="171"/>
      <c r="AR11912" s="171"/>
    </row>
    <row r="11913" spans="24:44">
      <c r="X11913" t="s">
        <v>34558</v>
      </c>
      <c r="Y11913" t="s">
        <v>386</v>
      </c>
      <c r="Z11913" t="s">
        <v>34559</v>
      </c>
      <c r="AA11913" t="s">
        <v>33846</v>
      </c>
      <c r="AB11913" t="s">
        <v>125</v>
      </c>
      <c r="AO11913" s="171"/>
      <c r="AP11913" s="171"/>
      <c r="AQ11913" s="171"/>
      <c r="AR11913" s="171"/>
    </row>
    <row r="11914" spans="24:44">
      <c r="X11914" t="s">
        <v>7538</v>
      </c>
      <c r="Y11914" t="s">
        <v>386</v>
      </c>
      <c r="Z11914" t="s">
        <v>34560</v>
      </c>
      <c r="AA11914" t="s">
        <v>33715</v>
      </c>
      <c r="AB11914" t="s">
        <v>33627</v>
      </c>
      <c r="AO11914" s="171"/>
      <c r="AP11914" s="171"/>
      <c r="AQ11914" s="171"/>
      <c r="AR11914" s="171"/>
    </row>
    <row r="11915" spans="24:44">
      <c r="X11915" t="s">
        <v>34561</v>
      </c>
      <c r="Y11915" t="s">
        <v>386</v>
      </c>
      <c r="Z11915" t="s">
        <v>34562</v>
      </c>
      <c r="AA11915" t="s">
        <v>33846</v>
      </c>
      <c r="AB11915" t="s">
        <v>125</v>
      </c>
      <c r="AO11915" s="171"/>
      <c r="AP11915" s="171"/>
      <c r="AQ11915" s="171"/>
      <c r="AR11915" s="171"/>
    </row>
    <row r="11916" spans="24:44">
      <c r="X11916" t="s">
        <v>34563</v>
      </c>
      <c r="Y11916" t="s">
        <v>386</v>
      </c>
      <c r="Z11916" t="s">
        <v>34564</v>
      </c>
      <c r="AA11916" t="s">
        <v>33846</v>
      </c>
      <c r="AB11916" t="s">
        <v>125</v>
      </c>
      <c r="AO11916" s="171"/>
      <c r="AP11916" s="171"/>
      <c r="AQ11916" s="171"/>
      <c r="AR11916" s="171"/>
    </row>
    <row r="11917" spans="24:44">
      <c r="X11917" t="s">
        <v>34565</v>
      </c>
      <c r="Y11917" t="s">
        <v>386</v>
      </c>
      <c r="Z11917" t="s">
        <v>34566</v>
      </c>
      <c r="AA11917" t="s">
        <v>33715</v>
      </c>
      <c r="AB11917" t="s">
        <v>33627</v>
      </c>
      <c r="AO11917" s="171"/>
      <c r="AP11917" s="171"/>
      <c r="AQ11917" s="171"/>
      <c r="AR11917" s="171"/>
    </row>
    <row r="11918" spans="24:44">
      <c r="X11918" t="s">
        <v>34567</v>
      </c>
      <c r="Y11918" t="s">
        <v>386</v>
      </c>
      <c r="Z11918" t="s">
        <v>34568</v>
      </c>
      <c r="AA11918" t="s">
        <v>34125</v>
      </c>
      <c r="AB11918" t="s">
        <v>33674</v>
      </c>
      <c r="AO11918" s="171"/>
      <c r="AP11918" s="171"/>
      <c r="AQ11918" s="171"/>
      <c r="AR11918" s="171"/>
    </row>
    <row r="11919" spans="24:44">
      <c r="X11919" t="s">
        <v>34569</v>
      </c>
      <c r="Y11919" t="s">
        <v>386</v>
      </c>
      <c r="Z11919" t="s">
        <v>34570</v>
      </c>
      <c r="AA11919" t="s">
        <v>33846</v>
      </c>
      <c r="AB11919" t="s">
        <v>125</v>
      </c>
      <c r="AO11919" s="171"/>
      <c r="AP11919" s="171"/>
      <c r="AQ11919" s="171"/>
      <c r="AR11919" s="171"/>
    </row>
    <row r="11920" spans="24:44">
      <c r="X11920" t="s">
        <v>34571</v>
      </c>
      <c r="Y11920" t="s">
        <v>386</v>
      </c>
      <c r="Z11920" t="s">
        <v>34572</v>
      </c>
      <c r="AA11920" t="s">
        <v>34128</v>
      </c>
      <c r="AB11920" t="s">
        <v>34129</v>
      </c>
      <c r="AO11920" s="171"/>
      <c r="AP11920" s="171"/>
      <c r="AQ11920" s="171"/>
      <c r="AR11920" s="171"/>
    </row>
    <row r="11921" spans="24:44">
      <c r="X11921" t="s">
        <v>34573</v>
      </c>
      <c r="Y11921" t="s">
        <v>389</v>
      </c>
      <c r="Z11921" t="s">
        <v>34574</v>
      </c>
      <c r="AA11921" t="s">
        <v>34128</v>
      </c>
      <c r="AB11921" t="s">
        <v>34129</v>
      </c>
      <c r="AO11921" s="171"/>
      <c r="AP11921" s="171"/>
      <c r="AQ11921" s="171"/>
      <c r="AR11921" s="171"/>
    </row>
    <row r="11922" spans="24:44">
      <c r="X11922" t="s">
        <v>34575</v>
      </c>
      <c r="Y11922" t="s">
        <v>389</v>
      </c>
      <c r="Z11922" t="s">
        <v>34576</v>
      </c>
      <c r="AA11922" t="s">
        <v>33846</v>
      </c>
      <c r="AB11922" t="s">
        <v>125</v>
      </c>
      <c r="AO11922" s="171"/>
      <c r="AP11922" s="171"/>
      <c r="AQ11922" s="171"/>
      <c r="AR11922" s="171"/>
    </row>
    <row r="11923" spans="24:44">
      <c r="X11923" t="s">
        <v>34577</v>
      </c>
      <c r="Y11923" t="s">
        <v>386</v>
      </c>
      <c r="Z11923" t="s">
        <v>34578</v>
      </c>
      <c r="AA11923" t="s">
        <v>33715</v>
      </c>
      <c r="AB11923" t="s">
        <v>33627</v>
      </c>
      <c r="AO11923" s="171"/>
      <c r="AP11923" s="171"/>
      <c r="AQ11923" s="171"/>
      <c r="AR11923" s="171"/>
    </row>
    <row r="11924" spans="24:44">
      <c r="X11924" t="s">
        <v>34579</v>
      </c>
      <c r="Y11924" t="s">
        <v>386</v>
      </c>
      <c r="Z11924" t="s">
        <v>34580</v>
      </c>
      <c r="AA11924" t="s">
        <v>33715</v>
      </c>
      <c r="AB11924" t="s">
        <v>33627</v>
      </c>
      <c r="AO11924" s="171"/>
      <c r="AP11924" s="171"/>
      <c r="AQ11924" s="171"/>
      <c r="AR11924" s="171"/>
    </row>
    <row r="11925" spans="24:44">
      <c r="X11925" t="s">
        <v>34581</v>
      </c>
      <c r="Y11925" t="s">
        <v>386</v>
      </c>
      <c r="Z11925" t="s">
        <v>34582</v>
      </c>
      <c r="AA11925" t="s">
        <v>33693</v>
      </c>
      <c r="AB11925" t="s">
        <v>33694</v>
      </c>
      <c r="AO11925" s="171"/>
      <c r="AP11925" s="171"/>
      <c r="AQ11925" s="171"/>
      <c r="AR11925" s="171"/>
    </row>
    <row r="11926" spans="24:44">
      <c r="X11926" t="s">
        <v>6135</v>
      </c>
      <c r="Y11926" t="s">
        <v>386</v>
      </c>
      <c r="Z11926" t="s">
        <v>34583</v>
      </c>
      <c r="AA11926" t="s">
        <v>33693</v>
      </c>
      <c r="AB11926" t="s">
        <v>33694</v>
      </c>
      <c r="AO11926" s="171"/>
      <c r="AP11926" s="171"/>
      <c r="AQ11926" s="171"/>
      <c r="AR11926" s="171"/>
    </row>
    <row r="11927" spans="24:44">
      <c r="X11927" t="s">
        <v>34584</v>
      </c>
      <c r="Y11927" t="s">
        <v>386</v>
      </c>
      <c r="Z11927" t="s">
        <v>34585</v>
      </c>
      <c r="AA11927" t="s">
        <v>34094</v>
      </c>
      <c r="AB11927" t="s">
        <v>125</v>
      </c>
      <c r="AO11927" s="171"/>
      <c r="AP11927" s="171"/>
      <c r="AQ11927" s="171"/>
      <c r="AR11927" s="171"/>
    </row>
    <row r="11928" spans="24:44">
      <c r="X11928" t="s">
        <v>34586</v>
      </c>
      <c r="Y11928" t="s">
        <v>389</v>
      </c>
      <c r="Z11928" t="s">
        <v>34587</v>
      </c>
      <c r="AA11928" t="s">
        <v>34094</v>
      </c>
      <c r="AB11928" t="s">
        <v>125</v>
      </c>
      <c r="AO11928" s="171"/>
      <c r="AP11928" s="171"/>
      <c r="AQ11928" s="171"/>
      <c r="AR11928" s="171"/>
    </row>
    <row r="11929" spans="24:44">
      <c r="X11929" t="s">
        <v>34588</v>
      </c>
      <c r="Y11929" t="s">
        <v>389</v>
      </c>
      <c r="Z11929" t="s">
        <v>34589</v>
      </c>
      <c r="AA11929" t="s">
        <v>33990</v>
      </c>
      <c r="AB11929" t="s">
        <v>33694</v>
      </c>
      <c r="AO11929" s="171"/>
      <c r="AP11929" s="171"/>
      <c r="AQ11929" s="171"/>
      <c r="AR11929" s="171"/>
    </row>
    <row r="11930" spans="24:44">
      <c r="X11930" t="s">
        <v>2454</v>
      </c>
      <c r="Y11930" t="s">
        <v>386</v>
      </c>
      <c r="Z11930" t="s">
        <v>34590</v>
      </c>
      <c r="AA11930" t="s">
        <v>33715</v>
      </c>
      <c r="AB11930" t="s">
        <v>33627</v>
      </c>
      <c r="AO11930" s="171"/>
      <c r="AP11930" s="171"/>
      <c r="AQ11930" s="171"/>
      <c r="AR11930" s="171"/>
    </row>
    <row r="11931" spans="24:44">
      <c r="X11931" t="s">
        <v>2458</v>
      </c>
      <c r="Y11931" t="s">
        <v>386</v>
      </c>
      <c r="Z11931" t="s">
        <v>34591</v>
      </c>
      <c r="AA11931" t="s">
        <v>33693</v>
      </c>
      <c r="AB11931" t="s">
        <v>33694</v>
      </c>
      <c r="AO11931" s="171"/>
      <c r="AP11931" s="171"/>
      <c r="AQ11931" s="171"/>
      <c r="AR11931" s="171"/>
    </row>
    <row r="11932" spans="24:44">
      <c r="X11932" t="s">
        <v>2964</v>
      </c>
      <c r="Y11932" t="s">
        <v>386</v>
      </c>
      <c r="Z11932" t="s">
        <v>34592</v>
      </c>
      <c r="AA11932" t="s">
        <v>33603</v>
      </c>
      <c r="AB11932" t="s">
        <v>125</v>
      </c>
      <c r="AO11932" s="171"/>
      <c r="AP11932" s="171"/>
      <c r="AQ11932" s="171"/>
      <c r="AR11932" s="171"/>
    </row>
    <row r="11933" spans="24:44">
      <c r="X11933" t="s">
        <v>2462</v>
      </c>
      <c r="Y11933" t="s">
        <v>386</v>
      </c>
      <c r="Z11933" t="s">
        <v>34593</v>
      </c>
      <c r="AA11933" t="s">
        <v>34594</v>
      </c>
      <c r="AB11933" t="s">
        <v>33927</v>
      </c>
      <c r="AO11933" s="171"/>
      <c r="AP11933" s="171"/>
      <c r="AQ11933" s="171"/>
      <c r="AR11933" s="171"/>
    </row>
    <row r="11934" spans="24:44">
      <c r="X11934" t="s">
        <v>2969</v>
      </c>
      <c r="Y11934" t="s">
        <v>386</v>
      </c>
      <c r="Z11934" t="s">
        <v>34595</v>
      </c>
      <c r="AA11934" t="s">
        <v>34125</v>
      </c>
      <c r="AB11934" t="s">
        <v>33674</v>
      </c>
      <c r="AO11934" s="171"/>
      <c r="AP11934" s="171"/>
      <c r="AQ11934" s="171"/>
      <c r="AR11934" s="171"/>
    </row>
    <row r="11935" spans="24:44">
      <c r="X11935" t="s">
        <v>2974</v>
      </c>
      <c r="Y11935" t="s">
        <v>386</v>
      </c>
      <c r="Z11935" t="s">
        <v>34596</v>
      </c>
      <c r="AA11935" t="s">
        <v>34125</v>
      </c>
      <c r="AB11935" t="s">
        <v>33674</v>
      </c>
      <c r="AO11935" s="171"/>
      <c r="AP11935" s="171"/>
      <c r="AQ11935" s="171"/>
      <c r="AR11935" s="171"/>
    </row>
    <row r="11936" spans="24:44">
      <c r="X11936" t="s">
        <v>2466</v>
      </c>
      <c r="Y11936" t="s">
        <v>386</v>
      </c>
      <c r="Z11936" t="s">
        <v>34597</v>
      </c>
      <c r="AA11936" t="s">
        <v>33840</v>
      </c>
      <c r="AB11936" t="s">
        <v>33841</v>
      </c>
      <c r="AO11936" s="171"/>
      <c r="AP11936" s="171"/>
      <c r="AQ11936" s="171"/>
      <c r="AR11936" s="171"/>
    </row>
    <row r="11937" spans="24:44">
      <c r="X11937" t="s">
        <v>34598</v>
      </c>
      <c r="Y11937" t="s">
        <v>389</v>
      </c>
      <c r="Z11937" t="s">
        <v>34599</v>
      </c>
      <c r="AA11937" t="s">
        <v>33715</v>
      </c>
      <c r="AB11937" t="s">
        <v>33627</v>
      </c>
      <c r="AO11937" s="171"/>
      <c r="AP11937" s="171"/>
      <c r="AQ11937" s="171"/>
      <c r="AR11937" s="171"/>
    </row>
    <row r="11938" spans="24:44">
      <c r="X11938" t="s">
        <v>34600</v>
      </c>
      <c r="Y11938" t="s">
        <v>389</v>
      </c>
      <c r="Z11938" t="s">
        <v>34601</v>
      </c>
      <c r="AA11938" t="s">
        <v>33603</v>
      </c>
      <c r="AB11938" t="s">
        <v>125</v>
      </c>
      <c r="AO11938" s="171"/>
      <c r="AP11938" s="171"/>
      <c r="AQ11938" s="171"/>
      <c r="AR11938" s="171"/>
    </row>
    <row r="11939" spans="24:44">
      <c r="X11939" t="s">
        <v>1372</v>
      </c>
      <c r="Y11939" t="s">
        <v>386</v>
      </c>
      <c r="Z11939" t="s">
        <v>34602</v>
      </c>
      <c r="AA11939" t="s">
        <v>34125</v>
      </c>
      <c r="AB11939" t="s">
        <v>33674</v>
      </c>
      <c r="AO11939" s="171"/>
      <c r="AP11939" s="171"/>
      <c r="AQ11939" s="171"/>
      <c r="AR11939" s="171"/>
    </row>
    <row r="11940" spans="24:44">
      <c r="X11940" t="s">
        <v>2470</v>
      </c>
      <c r="Y11940" t="s">
        <v>386</v>
      </c>
      <c r="Z11940" t="s">
        <v>34603</v>
      </c>
      <c r="AA11940" t="s">
        <v>33715</v>
      </c>
      <c r="AB11940" t="s">
        <v>33627</v>
      </c>
      <c r="AO11940" s="171"/>
      <c r="AP11940" s="171"/>
      <c r="AQ11940" s="171"/>
      <c r="AR11940" s="171"/>
    </row>
    <row r="11941" spans="24:44">
      <c r="X11941" t="s">
        <v>34604</v>
      </c>
      <c r="Y11941" t="s">
        <v>389</v>
      </c>
      <c r="Z11941" t="s">
        <v>34605</v>
      </c>
      <c r="AA11941" t="s">
        <v>33715</v>
      </c>
      <c r="AB11941" t="s">
        <v>33627</v>
      </c>
      <c r="AO11941" s="171"/>
      <c r="AP11941" s="171"/>
      <c r="AQ11941" s="171"/>
      <c r="AR11941" s="171"/>
    </row>
    <row r="11942" spans="24:44">
      <c r="X11942" t="s">
        <v>34606</v>
      </c>
      <c r="Y11942" t="s">
        <v>389</v>
      </c>
      <c r="Z11942" t="s">
        <v>34607</v>
      </c>
      <c r="AA11942" t="s">
        <v>34608</v>
      </c>
      <c r="AB11942" t="s">
        <v>33841</v>
      </c>
      <c r="AO11942" s="171"/>
      <c r="AP11942" s="171"/>
      <c r="AQ11942" s="171"/>
      <c r="AR11942" s="171"/>
    </row>
    <row r="11943" spans="24:44">
      <c r="X11943" t="s">
        <v>34609</v>
      </c>
      <c r="Y11943" t="s">
        <v>389</v>
      </c>
      <c r="Z11943" t="s">
        <v>34610</v>
      </c>
      <c r="AA11943" t="s">
        <v>34608</v>
      </c>
      <c r="AB11943" t="s">
        <v>33841</v>
      </c>
      <c r="AO11943" s="171"/>
      <c r="AP11943" s="171"/>
      <c r="AQ11943" s="171"/>
      <c r="AR11943" s="171"/>
    </row>
    <row r="11944" spans="24:44">
      <c r="X11944" t="s">
        <v>34611</v>
      </c>
      <c r="Y11944" t="s">
        <v>389</v>
      </c>
      <c r="Z11944" t="s">
        <v>34612</v>
      </c>
      <c r="AA11944" t="s">
        <v>34608</v>
      </c>
      <c r="AB11944" t="s">
        <v>33841</v>
      </c>
      <c r="AO11944" s="171"/>
      <c r="AP11944" s="171"/>
      <c r="AQ11944" s="171"/>
      <c r="AR11944" s="171"/>
    </row>
    <row r="11945" spans="24:44">
      <c r="X11945" t="s">
        <v>34613</v>
      </c>
      <c r="Y11945" t="s">
        <v>389</v>
      </c>
      <c r="Z11945" t="s">
        <v>34614</v>
      </c>
      <c r="AA11945" t="s">
        <v>33990</v>
      </c>
      <c r="AB11945" t="s">
        <v>33694</v>
      </c>
      <c r="AO11945" s="171"/>
      <c r="AP11945" s="171"/>
      <c r="AQ11945" s="171"/>
      <c r="AR11945" s="171"/>
    </row>
    <row r="11946" spans="24:44">
      <c r="X11946" t="s">
        <v>34615</v>
      </c>
      <c r="Y11946" t="s">
        <v>389</v>
      </c>
      <c r="Z11946" t="s">
        <v>34069</v>
      </c>
      <c r="AA11946" t="s">
        <v>34294</v>
      </c>
      <c r="AB11946" t="s">
        <v>33694</v>
      </c>
      <c r="AO11946" s="171"/>
      <c r="AP11946" s="171"/>
      <c r="AQ11946" s="171"/>
      <c r="AR11946" s="171"/>
    </row>
    <row r="11947" spans="24:44">
      <c r="X11947" t="s">
        <v>34616</v>
      </c>
      <c r="Y11947" t="s">
        <v>389</v>
      </c>
      <c r="Z11947" t="s">
        <v>34617</v>
      </c>
      <c r="AA11947" t="s">
        <v>34157</v>
      </c>
      <c r="AB11947" t="s">
        <v>34158</v>
      </c>
      <c r="AO11947" s="171"/>
      <c r="AP11947" s="171"/>
      <c r="AQ11947" s="171"/>
      <c r="AR11947" s="171"/>
    </row>
    <row r="11948" spans="24:44">
      <c r="X11948" t="s">
        <v>34618</v>
      </c>
      <c r="Y11948" t="s">
        <v>386</v>
      </c>
      <c r="Z11948" t="s">
        <v>34619</v>
      </c>
      <c r="AA11948" t="s">
        <v>33603</v>
      </c>
      <c r="AB11948" t="s">
        <v>125</v>
      </c>
      <c r="AO11948" s="171"/>
      <c r="AP11948" s="171"/>
      <c r="AQ11948" s="171"/>
      <c r="AR11948" s="171"/>
    </row>
    <row r="11949" spans="24:44">
      <c r="X11949" t="s">
        <v>34620</v>
      </c>
      <c r="Y11949" t="s">
        <v>386</v>
      </c>
      <c r="Z11949" t="s">
        <v>34621</v>
      </c>
      <c r="AA11949" t="s">
        <v>33603</v>
      </c>
      <c r="AB11949" t="s">
        <v>125</v>
      </c>
      <c r="AO11949" s="171"/>
      <c r="AP11949" s="171"/>
      <c r="AQ11949" s="171"/>
      <c r="AR11949" s="171"/>
    </row>
    <row r="11950" spans="24:44">
      <c r="X11950" t="s">
        <v>34622</v>
      </c>
      <c r="Y11950" t="s">
        <v>389</v>
      </c>
      <c r="Z11950" t="s">
        <v>34623</v>
      </c>
      <c r="AA11950" t="s">
        <v>34094</v>
      </c>
      <c r="AB11950" t="s">
        <v>125</v>
      </c>
      <c r="AO11950" s="171"/>
      <c r="AP11950" s="171"/>
      <c r="AQ11950" s="171"/>
      <c r="AR11950" s="171"/>
    </row>
    <row r="11951" spans="24:44">
      <c r="X11951" t="s">
        <v>34624</v>
      </c>
      <c r="Y11951" t="s">
        <v>386</v>
      </c>
      <c r="Z11951" t="s">
        <v>34625</v>
      </c>
      <c r="AA11951" t="s">
        <v>34094</v>
      </c>
      <c r="AB11951" t="s">
        <v>125</v>
      </c>
      <c r="AO11951" s="171"/>
      <c r="AP11951" s="171"/>
      <c r="AQ11951" s="171"/>
      <c r="AR11951" s="171"/>
    </row>
    <row r="11952" spans="24:44">
      <c r="X11952" t="s">
        <v>34626</v>
      </c>
      <c r="Y11952" t="s">
        <v>389</v>
      </c>
      <c r="Z11952" t="s">
        <v>34627</v>
      </c>
      <c r="AA11952" t="s">
        <v>34094</v>
      </c>
      <c r="AB11952" t="s">
        <v>125</v>
      </c>
      <c r="AO11952" s="171"/>
      <c r="AP11952" s="171"/>
      <c r="AQ11952" s="171"/>
      <c r="AR11952" s="171"/>
    </row>
    <row r="11953" spans="24:44">
      <c r="X11953" t="s">
        <v>34628</v>
      </c>
      <c r="Y11953" t="s">
        <v>389</v>
      </c>
      <c r="Z11953" t="s">
        <v>34629</v>
      </c>
      <c r="AA11953" t="s">
        <v>34094</v>
      </c>
      <c r="AB11953" t="s">
        <v>125</v>
      </c>
      <c r="AO11953" s="171"/>
      <c r="AP11953" s="171"/>
      <c r="AQ11953" s="171"/>
      <c r="AR11953" s="171"/>
    </row>
    <row r="11954" spans="24:44">
      <c r="X11954" t="s">
        <v>34630</v>
      </c>
      <c r="Y11954" t="s">
        <v>389</v>
      </c>
      <c r="Z11954" t="s">
        <v>34631</v>
      </c>
      <c r="AA11954" t="s">
        <v>34094</v>
      </c>
      <c r="AB11954" t="s">
        <v>125</v>
      </c>
      <c r="AO11954" s="171"/>
      <c r="AP11954" s="171"/>
      <c r="AQ11954" s="171"/>
      <c r="AR11954" s="171"/>
    </row>
    <row r="11955" spans="24:44">
      <c r="X11955" t="s">
        <v>34632</v>
      </c>
      <c r="Y11955" t="s">
        <v>386</v>
      </c>
      <c r="Z11955" t="s">
        <v>34633</v>
      </c>
      <c r="AA11955" t="s">
        <v>34125</v>
      </c>
      <c r="AB11955" t="s">
        <v>33674</v>
      </c>
      <c r="AO11955" s="171"/>
      <c r="AP11955" s="171"/>
      <c r="AQ11955" s="171"/>
      <c r="AR11955" s="171"/>
    </row>
    <row r="11956" spans="24:44">
      <c r="X11956" t="s">
        <v>34634</v>
      </c>
      <c r="Y11956" t="s">
        <v>386</v>
      </c>
      <c r="Z11956" t="s">
        <v>34635</v>
      </c>
      <c r="AA11956" t="s">
        <v>33846</v>
      </c>
      <c r="AB11956" t="s">
        <v>125</v>
      </c>
      <c r="AO11956" s="171"/>
      <c r="AP11956" s="171"/>
      <c r="AQ11956" s="171"/>
      <c r="AR11956" s="171"/>
    </row>
    <row r="11957" spans="24:44">
      <c r="X11957" t="s">
        <v>34636</v>
      </c>
      <c r="Y11957" t="s">
        <v>389</v>
      </c>
      <c r="Z11957" t="s">
        <v>34637</v>
      </c>
      <c r="AA11957" t="s">
        <v>34094</v>
      </c>
      <c r="AB11957" t="s">
        <v>125</v>
      </c>
      <c r="AO11957" s="171"/>
      <c r="AP11957" s="171"/>
      <c r="AQ11957" s="171"/>
      <c r="AR11957" s="171"/>
    </row>
    <row r="11958" spans="24:44">
      <c r="X11958" t="s">
        <v>34638</v>
      </c>
      <c r="Y11958" t="s">
        <v>386</v>
      </c>
      <c r="Z11958" t="s">
        <v>34639</v>
      </c>
      <c r="AA11958" t="s">
        <v>33840</v>
      </c>
      <c r="AB11958" t="s">
        <v>33841</v>
      </c>
      <c r="AO11958" s="171"/>
      <c r="AP11958" s="171"/>
      <c r="AQ11958" s="171"/>
      <c r="AR11958" s="171"/>
    </row>
    <row r="11959" spans="24:44">
      <c r="X11959" t="s">
        <v>34640</v>
      </c>
      <c r="Y11959" t="s">
        <v>386</v>
      </c>
      <c r="Z11959" t="s">
        <v>34641</v>
      </c>
      <c r="AA11959" t="s">
        <v>33984</v>
      </c>
      <c r="AB11959" t="s">
        <v>125</v>
      </c>
      <c r="AO11959" s="171"/>
      <c r="AP11959" s="171"/>
      <c r="AQ11959" s="171"/>
      <c r="AR11959" s="171"/>
    </row>
    <row r="11960" spans="24:44">
      <c r="X11960" t="s">
        <v>34642</v>
      </c>
      <c r="Y11960" t="s">
        <v>389</v>
      </c>
      <c r="Z11960" t="s">
        <v>34643</v>
      </c>
      <c r="AA11960" t="s">
        <v>33603</v>
      </c>
      <c r="AB11960" t="s">
        <v>125</v>
      </c>
      <c r="AO11960" s="171"/>
      <c r="AP11960" s="171"/>
      <c r="AQ11960" s="171"/>
      <c r="AR11960" s="171"/>
    </row>
    <row r="11961" spans="24:44">
      <c r="X11961" t="s">
        <v>34644</v>
      </c>
      <c r="Y11961" t="s">
        <v>386</v>
      </c>
      <c r="Z11961" t="s">
        <v>34645</v>
      </c>
      <c r="AA11961" t="s">
        <v>33677</v>
      </c>
      <c r="AB11961" t="s">
        <v>125</v>
      </c>
      <c r="AO11961" s="171"/>
      <c r="AP11961" s="171"/>
      <c r="AQ11961" s="171"/>
      <c r="AR11961" s="171"/>
    </row>
    <row r="11962" spans="24:44">
      <c r="X11962" t="s">
        <v>34646</v>
      </c>
      <c r="Y11962" t="s">
        <v>389</v>
      </c>
      <c r="Z11962" t="s">
        <v>34647</v>
      </c>
      <c r="AA11962" t="s">
        <v>653</v>
      </c>
      <c r="AB11962" t="s">
        <v>125</v>
      </c>
      <c r="AO11962" s="171"/>
      <c r="AP11962" s="171"/>
      <c r="AQ11962" s="171"/>
      <c r="AR11962" s="171"/>
    </row>
    <row r="11963" spans="24:44">
      <c r="X11963" t="s">
        <v>34648</v>
      </c>
      <c r="Y11963" t="s">
        <v>389</v>
      </c>
      <c r="Z11963" t="s">
        <v>34492</v>
      </c>
      <c r="AA11963" t="s">
        <v>34094</v>
      </c>
      <c r="AB11963" t="s">
        <v>125</v>
      </c>
      <c r="AO11963" s="171"/>
      <c r="AP11963" s="171"/>
      <c r="AQ11963" s="171"/>
      <c r="AR11963" s="171"/>
    </row>
    <row r="11964" spans="24:44">
      <c r="X11964" t="s">
        <v>34649</v>
      </c>
      <c r="Y11964" t="s">
        <v>386</v>
      </c>
      <c r="Z11964" t="s">
        <v>34650</v>
      </c>
      <c r="AA11964" t="s">
        <v>34125</v>
      </c>
      <c r="AB11964" t="s">
        <v>33674</v>
      </c>
      <c r="AO11964" s="171"/>
      <c r="AP11964" s="171"/>
      <c r="AQ11964" s="171"/>
      <c r="AR11964" s="171"/>
    </row>
    <row r="11965" spans="24:44">
      <c r="X11965" t="s">
        <v>34651</v>
      </c>
      <c r="Y11965" t="s">
        <v>386</v>
      </c>
      <c r="Z11965" t="s">
        <v>34652</v>
      </c>
      <c r="AA11965" t="s">
        <v>34094</v>
      </c>
      <c r="AB11965" t="s">
        <v>125</v>
      </c>
      <c r="AO11965" s="171"/>
      <c r="AP11965" s="171"/>
      <c r="AQ11965" s="171"/>
      <c r="AR11965" s="171"/>
    </row>
    <row r="11966" spans="24:44">
      <c r="X11966" t="s">
        <v>34653</v>
      </c>
      <c r="Y11966" t="s">
        <v>389</v>
      </c>
      <c r="Z11966" t="s">
        <v>34654</v>
      </c>
      <c r="AA11966" t="s">
        <v>34094</v>
      </c>
      <c r="AB11966" t="s">
        <v>125</v>
      </c>
      <c r="AO11966" s="171"/>
      <c r="AP11966" s="171"/>
      <c r="AQ11966" s="171"/>
      <c r="AR11966" s="171"/>
    </row>
    <row r="11967" spans="24:44">
      <c r="X11967" t="s">
        <v>34655</v>
      </c>
      <c r="Y11967" t="s">
        <v>386</v>
      </c>
      <c r="Z11967" t="s">
        <v>34656</v>
      </c>
      <c r="AA11967" t="s">
        <v>34125</v>
      </c>
      <c r="AB11967" t="s">
        <v>33674</v>
      </c>
      <c r="AO11967" s="171"/>
      <c r="AP11967" s="171"/>
      <c r="AQ11967" s="171"/>
      <c r="AR11967" s="171"/>
    </row>
    <row r="11968" spans="24:44">
      <c r="X11968" t="s">
        <v>34657</v>
      </c>
      <c r="Y11968" t="s">
        <v>386</v>
      </c>
      <c r="Z11968" t="s">
        <v>34658</v>
      </c>
      <c r="AA11968" t="s">
        <v>34125</v>
      </c>
      <c r="AB11968" t="s">
        <v>33674</v>
      </c>
      <c r="AO11968" s="171"/>
      <c r="AP11968" s="171"/>
      <c r="AQ11968" s="171"/>
      <c r="AR11968" s="171"/>
    </row>
    <row r="11969" spans="24:44">
      <c r="X11969" t="s">
        <v>34659</v>
      </c>
      <c r="Y11969" t="s">
        <v>386</v>
      </c>
      <c r="Z11969" t="s">
        <v>34564</v>
      </c>
      <c r="AA11969" t="s">
        <v>33603</v>
      </c>
      <c r="AB11969" t="s">
        <v>125</v>
      </c>
      <c r="AO11969" s="171"/>
      <c r="AP11969" s="171"/>
      <c r="AQ11969" s="171"/>
      <c r="AR11969" s="171"/>
    </row>
    <row r="11970" spans="24:44">
      <c r="X11970" t="s">
        <v>34660</v>
      </c>
      <c r="Y11970" t="s">
        <v>389</v>
      </c>
      <c r="Z11970" t="s">
        <v>34661</v>
      </c>
      <c r="AA11970" t="s">
        <v>653</v>
      </c>
      <c r="AB11970" t="s">
        <v>125</v>
      </c>
      <c r="AO11970" s="171"/>
      <c r="AP11970" s="171"/>
      <c r="AQ11970" s="171"/>
      <c r="AR11970" s="171"/>
    </row>
    <row r="11971" spans="24:44">
      <c r="X11971" t="s">
        <v>34662</v>
      </c>
      <c r="Y11971" t="s">
        <v>389</v>
      </c>
      <c r="Z11971" t="s">
        <v>34663</v>
      </c>
      <c r="AA11971" t="s">
        <v>34094</v>
      </c>
      <c r="AB11971" t="s">
        <v>125</v>
      </c>
      <c r="AO11971" s="171"/>
      <c r="AP11971" s="171"/>
      <c r="AQ11971" s="171"/>
      <c r="AR11971" s="171"/>
    </row>
    <row r="11972" spans="24:44">
      <c r="X11972" t="s">
        <v>34664</v>
      </c>
      <c r="Y11972" t="s">
        <v>389</v>
      </c>
      <c r="Z11972" t="s">
        <v>34665</v>
      </c>
      <c r="AA11972" t="s">
        <v>653</v>
      </c>
      <c r="AB11972" t="s">
        <v>125</v>
      </c>
      <c r="AO11972" s="171"/>
      <c r="AP11972" s="171"/>
      <c r="AQ11972" s="171"/>
      <c r="AR11972" s="171"/>
    </row>
    <row r="11973" spans="24:44">
      <c r="X11973" t="s">
        <v>34666</v>
      </c>
      <c r="Y11973" t="s">
        <v>389</v>
      </c>
      <c r="Z11973" t="s">
        <v>34667</v>
      </c>
      <c r="AA11973" t="s">
        <v>34094</v>
      </c>
      <c r="AB11973" t="s">
        <v>125</v>
      </c>
      <c r="AO11973" s="171"/>
      <c r="AP11973" s="171"/>
      <c r="AQ11973" s="171"/>
      <c r="AR11973" s="171"/>
    </row>
    <row r="11974" spans="24:44">
      <c r="X11974" t="s">
        <v>34668</v>
      </c>
      <c r="Y11974" t="s">
        <v>389</v>
      </c>
      <c r="Z11974" t="s">
        <v>34669</v>
      </c>
      <c r="AA11974" t="s">
        <v>33715</v>
      </c>
      <c r="AB11974" t="s">
        <v>33627</v>
      </c>
      <c r="AO11974" s="171"/>
      <c r="AP11974" s="171"/>
      <c r="AQ11974" s="171"/>
      <c r="AR11974" s="171"/>
    </row>
    <row r="11975" spans="24:44">
      <c r="X11975" t="s">
        <v>34670</v>
      </c>
      <c r="Y11975" t="s">
        <v>389</v>
      </c>
      <c r="Z11975" t="s">
        <v>34671</v>
      </c>
      <c r="AA11975" t="s">
        <v>34672</v>
      </c>
      <c r="AB11975" t="s">
        <v>33694</v>
      </c>
      <c r="AO11975" s="171"/>
      <c r="AP11975" s="171"/>
      <c r="AQ11975" s="171"/>
      <c r="AR11975" s="171"/>
    </row>
    <row r="11976" spans="24:44">
      <c r="X11976" t="s">
        <v>34673</v>
      </c>
      <c r="Y11976" t="s">
        <v>386</v>
      </c>
      <c r="Z11976" t="s">
        <v>34674</v>
      </c>
      <c r="AA11976" t="s">
        <v>33603</v>
      </c>
      <c r="AB11976" t="s">
        <v>125</v>
      </c>
      <c r="AO11976" s="171"/>
      <c r="AP11976" s="171"/>
      <c r="AQ11976" s="171"/>
      <c r="AR11976" s="171"/>
    </row>
    <row r="11977" spans="24:44">
      <c r="X11977" t="s">
        <v>2474</v>
      </c>
      <c r="Y11977" t="s">
        <v>386</v>
      </c>
      <c r="Z11977" t="s">
        <v>34675</v>
      </c>
      <c r="AA11977" t="s">
        <v>33762</v>
      </c>
      <c r="AB11977" t="s">
        <v>125</v>
      </c>
      <c r="AO11977" s="171"/>
      <c r="AP11977" s="171"/>
      <c r="AQ11977" s="171"/>
      <c r="AR11977" s="171"/>
    </row>
    <row r="11978" spans="24:44">
      <c r="X11978" t="s">
        <v>34676</v>
      </c>
      <c r="Y11978" t="s">
        <v>389</v>
      </c>
      <c r="Z11978" t="s">
        <v>34677</v>
      </c>
      <c r="AA11978" t="s">
        <v>33846</v>
      </c>
      <c r="AB11978" t="s">
        <v>125</v>
      </c>
      <c r="AO11978" s="171"/>
      <c r="AP11978" s="171"/>
      <c r="AQ11978" s="171"/>
      <c r="AR11978" s="171"/>
    </row>
    <row r="11979" spans="24:44">
      <c r="X11979" t="s">
        <v>34678</v>
      </c>
      <c r="Y11979" t="s">
        <v>386</v>
      </c>
      <c r="Z11979" t="s">
        <v>34679</v>
      </c>
      <c r="AA11979" t="s">
        <v>33715</v>
      </c>
      <c r="AB11979" t="s">
        <v>33627</v>
      </c>
      <c r="AO11979" s="171"/>
      <c r="AP11979" s="171"/>
      <c r="AQ11979" s="171"/>
      <c r="AR11979" s="171"/>
    </row>
    <row r="11980" spans="24:44">
      <c r="X11980" t="s">
        <v>34680</v>
      </c>
      <c r="Y11980" t="s">
        <v>386</v>
      </c>
      <c r="Z11980" t="s">
        <v>34681</v>
      </c>
      <c r="AA11980" t="s">
        <v>34125</v>
      </c>
      <c r="AB11980" t="s">
        <v>33674</v>
      </c>
      <c r="AO11980" s="171"/>
      <c r="AP11980" s="171"/>
      <c r="AQ11980" s="171"/>
      <c r="AR11980" s="171"/>
    </row>
    <row r="11981" spans="24:44">
      <c r="X11981" t="s">
        <v>34682</v>
      </c>
      <c r="Y11981" t="s">
        <v>389</v>
      </c>
      <c r="Z11981" t="s">
        <v>34683</v>
      </c>
      <c r="AA11981" t="s">
        <v>33846</v>
      </c>
      <c r="AB11981" t="s">
        <v>125</v>
      </c>
      <c r="AO11981" s="171"/>
      <c r="AP11981" s="171"/>
      <c r="AQ11981" s="171"/>
      <c r="AR11981" s="171"/>
    </row>
    <row r="11982" spans="24:44">
      <c r="X11982" t="s">
        <v>34684</v>
      </c>
      <c r="Y11982" t="s">
        <v>386</v>
      </c>
      <c r="Z11982" t="s">
        <v>34685</v>
      </c>
      <c r="AA11982" t="s">
        <v>33846</v>
      </c>
      <c r="AB11982" t="s">
        <v>125</v>
      </c>
      <c r="AO11982" s="171"/>
      <c r="AP11982" s="171"/>
      <c r="AQ11982" s="171"/>
      <c r="AR11982" s="171"/>
    </row>
    <row r="11983" spans="24:44">
      <c r="X11983" t="s">
        <v>34686</v>
      </c>
      <c r="Y11983" t="s">
        <v>386</v>
      </c>
      <c r="Z11983" t="s">
        <v>34687</v>
      </c>
      <c r="AA11983" t="s">
        <v>33715</v>
      </c>
      <c r="AB11983" t="s">
        <v>33627</v>
      </c>
      <c r="AO11983" s="171"/>
      <c r="AP11983" s="171"/>
      <c r="AQ11983" s="171"/>
      <c r="AR11983" s="171"/>
    </row>
    <row r="11984" spans="24:44">
      <c r="X11984" t="s">
        <v>34688</v>
      </c>
      <c r="Y11984" t="s">
        <v>389</v>
      </c>
      <c r="Z11984" t="s">
        <v>34689</v>
      </c>
      <c r="AA11984" t="s">
        <v>653</v>
      </c>
      <c r="AB11984" t="s">
        <v>125</v>
      </c>
      <c r="AO11984" s="171"/>
      <c r="AP11984" s="171"/>
      <c r="AQ11984" s="171"/>
      <c r="AR11984" s="171"/>
    </row>
    <row r="11985" spans="24:44">
      <c r="X11985" t="s">
        <v>34690</v>
      </c>
      <c r="Y11985" t="s">
        <v>386</v>
      </c>
      <c r="Z11985" t="s">
        <v>34691</v>
      </c>
      <c r="AA11985" t="s">
        <v>34125</v>
      </c>
      <c r="AB11985" t="s">
        <v>33674</v>
      </c>
      <c r="AO11985" s="171"/>
      <c r="AP11985" s="171"/>
      <c r="AQ11985" s="171"/>
      <c r="AR11985" s="171"/>
    </row>
    <row r="11986" spans="24:44">
      <c r="X11986" t="s">
        <v>34692</v>
      </c>
      <c r="Y11986" t="s">
        <v>386</v>
      </c>
      <c r="Z11986" t="s">
        <v>34693</v>
      </c>
      <c r="AA11986" t="s">
        <v>34125</v>
      </c>
      <c r="AB11986" t="s">
        <v>33674</v>
      </c>
      <c r="AO11986" s="171"/>
      <c r="AP11986" s="171"/>
      <c r="AQ11986" s="171"/>
      <c r="AR11986" s="171"/>
    </row>
    <row r="11987" spans="24:44">
      <c r="X11987" t="s">
        <v>6141</v>
      </c>
      <c r="Y11987" t="s">
        <v>386</v>
      </c>
      <c r="Z11987" t="s">
        <v>34694</v>
      </c>
      <c r="AA11987" t="s">
        <v>34157</v>
      </c>
      <c r="AB11987" t="s">
        <v>34158</v>
      </c>
      <c r="AO11987" s="171"/>
      <c r="AP11987" s="171"/>
      <c r="AQ11987" s="171"/>
      <c r="AR11987" s="171"/>
    </row>
    <row r="11988" spans="24:44">
      <c r="X11988" t="s">
        <v>34695</v>
      </c>
      <c r="Y11988" t="s">
        <v>386</v>
      </c>
      <c r="Z11988" t="s">
        <v>34696</v>
      </c>
      <c r="AA11988" t="s">
        <v>33762</v>
      </c>
      <c r="AB11988" t="s">
        <v>125</v>
      </c>
      <c r="AO11988" s="171"/>
      <c r="AP11988" s="171"/>
      <c r="AQ11988" s="171"/>
      <c r="AR11988" s="171"/>
    </row>
    <row r="11989" spans="24:44">
      <c r="X11989" t="s">
        <v>34697</v>
      </c>
      <c r="Y11989" t="s">
        <v>389</v>
      </c>
      <c r="Z11989" t="s">
        <v>34698</v>
      </c>
      <c r="AA11989" t="s">
        <v>34094</v>
      </c>
      <c r="AB11989" t="s">
        <v>125</v>
      </c>
      <c r="AO11989" s="171"/>
      <c r="AP11989" s="171"/>
      <c r="AQ11989" s="171"/>
      <c r="AR11989" s="171"/>
    </row>
    <row r="11990" spans="24:44">
      <c r="X11990" t="s">
        <v>34699</v>
      </c>
      <c r="Y11990" t="s">
        <v>389</v>
      </c>
      <c r="Z11990" t="s">
        <v>34700</v>
      </c>
      <c r="AA11990" t="s">
        <v>33715</v>
      </c>
      <c r="AB11990" t="s">
        <v>33627</v>
      </c>
      <c r="AO11990" s="171"/>
      <c r="AP11990" s="171"/>
      <c r="AQ11990" s="171"/>
      <c r="AR11990" s="171"/>
    </row>
    <row r="11991" spans="24:44">
      <c r="X11991" t="s">
        <v>2979</v>
      </c>
      <c r="Y11991" t="s">
        <v>386</v>
      </c>
      <c r="Z11991" t="s">
        <v>34701</v>
      </c>
      <c r="AA11991" t="s">
        <v>34125</v>
      </c>
      <c r="AB11991" t="s">
        <v>33674</v>
      </c>
      <c r="AO11991" s="171"/>
      <c r="AP11991" s="171"/>
      <c r="AQ11991" s="171"/>
      <c r="AR11991" s="171"/>
    </row>
    <row r="11992" spans="24:44">
      <c r="X11992" t="s">
        <v>34702</v>
      </c>
      <c r="Y11992" t="s">
        <v>386</v>
      </c>
      <c r="Z11992" t="s">
        <v>34703</v>
      </c>
      <c r="AA11992" t="s">
        <v>34125</v>
      </c>
      <c r="AB11992" t="s">
        <v>33674</v>
      </c>
      <c r="AO11992" s="171"/>
      <c r="AP11992" s="171"/>
      <c r="AQ11992" s="171"/>
      <c r="AR11992" s="171"/>
    </row>
    <row r="11993" spans="24:44">
      <c r="X11993" t="s">
        <v>34704</v>
      </c>
      <c r="Y11993" t="s">
        <v>389</v>
      </c>
      <c r="Z11993" t="s">
        <v>34705</v>
      </c>
      <c r="AA11993" t="s">
        <v>33603</v>
      </c>
      <c r="AB11993" t="s">
        <v>125</v>
      </c>
      <c r="AO11993" s="171"/>
      <c r="AP11993" s="171"/>
      <c r="AQ11993" s="171"/>
      <c r="AR11993" s="171"/>
    </row>
    <row r="11994" spans="24:44">
      <c r="X11994" t="s">
        <v>4892</v>
      </c>
      <c r="Y11994" t="s">
        <v>386</v>
      </c>
      <c r="Z11994" t="s">
        <v>34706</v>
      </c>
      <c r="AA11994" t="s">
        <v>33715</v>
      </c>
      <c r="AB11994" t="s">
        <v>33627</v>
      </c>
      <c r="AO11994" s="171"/>
      <c r="AP11994" s="171"/>
      <c r="AQ11994" s="171"/>
      <c r="AR11994" s="171"/>
    </row>
    <row r="11995" spans="24:44">
      <c r="X11995" t="s">
        <v>34707</v>
      </c>
      <c r="Y11995" t="s">
        <v>389</v>
      </c>
      <c r="Z11995" t="s">
        <v>34708</v>
      </c>
      <c r="AA11995" t="s">
        <v>653</v>
      </c>
      <c r="AB11995" t="s">
        <v>125</v>
      </c>
      <c r="AO11995" s="171"/>
      <c r="AP11995" s="171"/>
      <c r="AQ11995" s="171"/>
      <c r="AR11995" s="171"/>
    </row>
    <row r="11996" spans="24:44">
      <c r="X11996" t="s">
        <v>34709</v>
      </c>
      <c r="Y11996" t="s">
        <v>389</v>
      </c>
      <c r="Z11996" t="s">
        <v>34710</v>
      </c>
      <c r="AA11996" t="s">
        <v>33715</v>
      </c>
      <c r="AB11996" t="s">
        <v>33627</v>
      </c>
      <c r="AO11996" s="171"/>
      <c r="AP11996" s="171"/>
      <c r="AQ11996" s="171"/>
      <c r="AR11996" s="171"/>
    </row>
    <row r="11997" spans="24:44">
      <c r="X11997" t="s">
        <v>34711</v>
      </c>
      <c r="Y11997" t="s">
        <v>386</v>
      </c>
      <c r="Z11997" t="s">
        <v>34712</v>
      </c>
      <c r="AA11997" t="s">
        <v>33603</v>
      </c>
      <c r="AB11997" t="s">
        <v>125</v>
      </c>
      <c r="AO11997" s="171"/>
      <c r="AP11997" s="171"/>
      <c r="AQ11997" s="171"/>
      <c r="AR11997" s="171"/>
    </row>
    <row r="11998" spans="24:44">
      <c r="X11998" t="s">
        <v>34713</v>
      </c>
      <c r="Y11998" t="s">
        <v>386</v>
      </c>
      <c r="Z11998" t="s">
        <v>34714</v>
      </c>
      <c r="AA11998" t="s">
        <v>33603</v>
      </c>
      <c r="AB11998" t="s">
        <v>125</v>
      </c>
      <c r="AO11998" s="171"/>
      <c r="AP11998" s="171"/>
      <c r="AQ11998" s="171"/>
      <c r="AR11998" s="171"/>
    </row>
    <row r="11999" spans="24:44">
      <c r="X11999" t="s">
        <v>4896</v>
      </c>
      <c r="Y11999" t="s">
        <v>386</v>
      </c>
      <c r="Z11999" t="s">
        <v>34715</v>
      </c>
      <c r="AA11999" t="s">
        <v>34125</v>
      </c>
      <c r="AB11999" t="s">
        <v>33674</v>
      </c>
      <c r="AO11999" s="171"/>
      <c r="AP11999" s="171"/>
      <c r="AQ11999" s="171"/>
      <c r="AR11999" s="171"/>
    </row>
    <row r="12000" spans="24:44">
      <c r="X12000" t="s">
        <v>34716</v>
      </c>
      <c r="Y12000" t="s">
        <v>389</v>
      </c>
      <c r="Z12000" t="s">
        <v>34717</v>
      </c>
      <c r="AA12000" t="s">
        <v>34125</v>
      </c>
      <c r="AB12000" t="s">
        <v>33674</v>
      </c>
      <c r="AO12000" s="171"/>
      <c r="AP12000" s="171"/>
      <c r="AQ12000" s="171"/>
      <c r="AR12000" s="171"/>
    </row>
    <row r="12001" spans="24:44">
      <c r="X12001" t="s">
        <v>34718</v>
      </c>
      <c r="Y12001" t="s">
        <v>386</v>
      </c>
      <c r="Z12001" t="s">
        <v>34719</v>
      </c>
      <c r="AA12001" t="s">
        <v>33846</v>
      </c>
      <c r="AB12001" t="s">
        <v>125</v>
      </c>
      <c r="AO12001" s="171"/>
      <c r="AP12001" s="171"/>
      <c r="AQ12001" s="171"/>
      <c r="AR12001" s="171"/>
    </row>
    <row r="12002" spans="24:44">
      <c r="X12002" t="s">
        <v>34720</v>
      </c>
      <c r="Y12002" t="s">
        <v>389</v>
      </c>
      <c r="Z12002" t="s">
        <v>34721</v>
      </c>
      <c r="AA12002" t="s">
        <v>34722</v>
      </c>
      <c r="AB12002" t="s">
        <v>33865</v>
      </c>
      <c r="AO12002" s="171"/>
      <c r="AP12002" s="171"/>
      <c r="AQ12002" s="171"/>
      <c r="AR12002" s="171"/>
    </row>
    <row r="12003" spans="24:44">
      <c r="X12003" t="s">
        <v>34723</v>
      </c>
      <c r="Y12003" t="s">
        <v>389</v>
      </c>
      <c r="Z12003" t="s">
        <v>34724</v>
      </c>
      <c r="AA12003" t="s">
        <v>34722</v>
      </c>
      <c r="AB12003" t="s">
        <v>33865</v>
      </c>
      <c r="AO12003" s="171"/>
      <c r="AP12003" s="171"/>
      <c r="AQ12003" s="171"/>
      <c r="AR12003" s="171"/>
    </row>
    <row r="12004" spans="24:44">
      <c r="X12004" t="s">
        <v>34725</v>
      </c>
      <c r="Y12004" t="s">
        <v>386</v>
      </c>
      <c r="Z12004" t="s">
        <v>34726</v>
      </c>
      <c r="AA12004" t="s">
        <v>34672</v>
      </c>
      <c r="AB12004" t="s">
        <v>33694</v>
      </c>
      <c r="AO12004" s="171"/>
      <c r="AP12004" s="171"/>
      <c r="AQ12004" s="171"/>
      <c r="AR12004" s="171"/>
    </row>
    <row r="12005" spans="24:44">
      <c r="X12005" t="s">
        <v>34727</v>
      </c>
      <c r="Y12005" t="s">
        <v>389</v>
      </c>
      <c r="Z12005" t="s">
        <v>34728</v>
      </c>
      <c r="AA12005" t="s">
        <v>34125</v>
      </c>
      <c r="AB12005" t="s">
        <v>33674</v>
      </c>
      <c r="AO12005" s="171"/>
      <c r="AP12005" s="171"/>
      <c r="AQ12005" s="171"/>
      <c r="AR12005" s="171"/>
    </row>
    <row r="12006" spans="24:44">
      <c r="X12006" t="s">
        <v>34729</v>
      </c>
      <c r="Y12006" t="s">
        <v>389</v>
      </c>
      <c r="Z12006" t="s">
        <v>34730</v>
      </c>
      <c r="AA12006" t="s">
        <v>34125</v>
      </c>
      <c r="AB12006" t="s">
        <v>33674</v>
      </c>
      <c r="AO12006" s="171"/>
      <c r="AP12006" s="171"/>
      <c r="AQ12006" s="171"/>
      <c r="AR12006" s="171"/>
    </row>
    <row r="12007" spans="24:44">
      <c r="X12007" t="s">
        <v>34731</v>
      </c>
      <c r="Y12007" t="s">
        <v>386</v>
      </c>
      <c r="Z12007" t="s">
        <v>34732</v>
      </c>
      <c r="AA12007" t="s">
        <v>34125</v>
      </c>
      <c r="AB12007" t="s">
        <v>33674</v>
      </c>
      <c r="AO12007" s="171"/>
      <c r="AP12007" s="171"/>
      <c r="AQ12007" s="171"/>
      <c r="AR12007" s="171"/>
    </row>
    <row r="12008" spans="24:44">
      <c r="X12008" t="s">
        <v>34733</v>
      </c>
      <c r="Y12008" t="s">
        <v>389</v>
      </c>
      <c r="Z12008" t="s">
        <v>34734</v>
      </c>
      <c r="AA12008" t="s">
        <v>34157</v>
      </c>
      <c r="AB12008" t="s">
        <v>34158</v>
      </c>
      <c r="AO12008" s="171"/>
      <c r="AP12008" s="171"/>
      <c r="AQ12008" s="171"/>
      <c r="AR12008" s="171"/>
    </row>
    <row r="12009" spans="24:44">
      <c r="X12009" t="s">
        <v>34735</v>
      </c>
      <c r="Y12009" t="s">
        <v>386</v>
      </c>
      <c r="Z12009" t="s">
        <v>34736</v>
      </c>
      <c r="AA12009" t="s">
        <v>33846</v>
      </c>
      <c r="AB12009" t="s">
        <v>125</v>
      </c>
      <c r="AO12009" s="171"/>
      <c r="AP12009" s="171"/>
      <c r="AQ12009" s="171"/>
      <c r="AR12009" s="171"/>
    </row>
    <row r="12010" spans="24:44">
      <c r="X12010" t="s">
        <v>34737</v>
      </c>
      <c r="Y12010" t="s">
        <v>389</v>
      </c>
      <c r="Z12010" t="s">
        <v>34738</v>
      </c>
      <c r="AA12010" t="s">
        <v>33984</v>
      </c>
      <c r="AB12010" t="s">
        <v>125</v>
      </c>
      <c r="AO12010" s="171"/>
      <c r="AP12010" s="171"/>
      <c r="AQ12010" s="171"/>
      <c r="AR12010" s="171"/>
    </row>
    <row r="12011" spans="24:44">
      <c r="X12011" t="s">
        <v>34739</v>
      </c>
      <c r="Y12011" t="s">
        <v>389</v>
      </c>
      <c r="Z12011" t="s">
        <v>34740</v>
      </c>
      <c r="AA12011" t="s">
        <v>33844</v>
      </c>
      <c r="AB12011" t="s">
        <v>125</v>
      </c>
      <c r="AO12011" s="171"/>
      <c r="AP12011" s="171"/>
      <c r="AQ12011" s="171"/>
      <c r="AR12011" s="171"/>
    </row>
    <row r="12012" spans="24:44">
      <c r="X12012" t="s">
        <v>34741</v>
      </c>
      <c r="Y12012" t="s">
        <v>386</v>
      </c>
      <c r="Z12012" t="s">
        <v>34742</v>
      </c>
      <c r="AA12012" t="s">
        <v>34291</v>
      </c>
      <c r="AB12012" t="s">
        <v>33927</v>
      </c>
      <c r="AO12012" s="171"/>
      <c r="AP12012" s="171"/>
      <c r="AQ12012" s="171"/>
      <c r="AR12012" s="171"/>
    </row>
    <row r="12013" spans="24:44">
      <c r="X12013" t="s">
        <v>34743</v>
      </c>
      <c r="Y12013" t="s">
        <v>389</v>
      </c>
      <c r="Z12013" t="s">
        <v>34744</v>
      </c>
      <c r="AA12013" t="s">
        <v>34745</v>
      </c>
      <c r="AB12013" t="s">
        <v>125</v>
      </c>
      <c r="AO12013" s="171"/>
      <c r="AP12013" s="171"/>
      <c r="AQ12013" s="171"/>
      <c r="AR12013" s="171"/>
    </row>
    <row r="12014" spans="24:44">
      <c r="X12014" t="s">
        <v>34746</v>
      </c>
      <c r="Y12014" t="s">
        <v>389</v>
      </c>
      <c r="Z12014" t="s">
        <v>34747</v>
      </c>
      <c r="AA12014" t="s">
        <v>34748</v>
      </c>
      <c r="AB12014" t="s">
        <v>33841</v>
      </c>
      <c r="AO12014" s="171"/>
      <c r="AP12014" s="171"/>
      <c r="AQ12014" s="171"/>
      <c r="AR12014" s="171"/>
    </row>
    <row r="12015" spans="24:44">
      <c r="X12015" t="s">
        <v>34749</v>
      </c>
      <c r="Y12015" t="s">
        <v>386</v>
      </c>
      <c r="Z12015" t="s">
        <v>34750</v>
      </c>
      <c r="AA12015" t="s">
        <v>33677</v>
      </c>
      <c r="AB12015" t="s">
        <v>125</v>
      </c>
      <c r="AO12015" s="171"/>
      <c r="AP12015" s="171"/>
      <c r="AQ12015" s="171"/>
      <c r="AR12015" s="171"/>
    </row>
    <row r="12016" spans="24:44">
      <c r="X12016" t="s">
        <v>34751</v>
      </c>
      <c r="Y12016" t="s">
        <v>386</v>
      </c>
      <c r="Z12016" t="s">
        <v>34752</v>
      </c>
      <c r="AA12016" t="s">
        <v>34094</v>
      </c>
      <c r="AB12016" t="s">
        <v>125</v>
      </c>
      <c r="AO12016" s="171"/>
      <c r="AP12016" s="171"/>
      <c r="AQ12016" s="171"/>
      <c r="AR12016" s="171"/>
    </row>
    <row r="12017" spans="24:44">
      <c r="X12017" t="s">
        <v>34753</v>
      </c>
      <c r="Y12017" t="s">
        <v>389</v>
      </c>
      <c r="Z12017" t="s">
        <v>34754</v>
      </c>
      <c r="AA12017" t="s">
        <v>34755</v>
      </c>
      <c r="AB12017" t="s">
        <v>125</v>
      </c>
      <c r="AO12017" s="171"/>
      <c r="AP12017" s="171"/>
      <c r="AQ12017" s="171"/>
      <c r="AR12017" s="171"/>
    </row>
    <row r="12018" spans="24:44">
      <c r="X12018" t="s">
        <v>34756</v>
      </c>
      <c r="Y12018" t="s">
        <v>386</v>
      </c>
      <c r="Z12018" t="s">
        <v>34757</v>
      </c>
      <c r="AA12018" t="s">
        <v>34758</v>
      </c>
      <c r="AB12018" t="s">
        <v>34158</v>
      </c>
      <c r="AO12018" s="171"/>
      <c r="AP12018" s="171"/>
      <c r="AQ12018" s="171"/>
      <c r="AR12018" s="171"/>
    </row>
    <row r="12019" spans="24:44">
      <c r="X12019" t="s">
        <v>34759</v>
      </c>
      <c r="Y12019" t="s">
        <v>389</v>
      </c>
      <c r="Z12019" t="s">
        <v>34760</v>
      </c>
      <c r="AA12019" t="s">
        <v>34761</v>
      </c>
      <c r="AB12019" t="s">
        <v>33627</v>
      </c>
      <c r="AO12019" s="171"/>
      <c r="AP12019" s="171"/>
      <c r="AQ12019" s="171"/>
      <c r="AR12019" s="171"/>
    </row>
    <row r="12020" spans="24:44">
      <c r="X12020" t="s">
        <v>34762</v>
      </c>
      <c r="Y12020" t="s">
        <v>389</v>
      </c>
      <c r="Z12020" t="s">
        <v>34763</v>
      </c>
      <c r="AA12020" t="s">
        <v>34398</v>
      </c>
      <c r="AB12020" t="s">
        <v>125</v>
      </c>
      <c r="AO12020" s="171"/>
      <c r="AP12020" s="171"/>
      <c r="AQ12020" s="171"/>
      <c r="AR12020" s="171"/>
    </row>
    <row r="12021" spans="24:44">
      <c r="X12021" t="s">
        <v>34764</v>
      </c>
      <c r="Y12021" t="s">
        <v>389</v>
      </c>
      <c r="Z12021" t="s">
        <v>34765</v>
      </c>
      <c r="AA12021" t="s">
        <v>34401</v>
      </c>
      <c r="AB12021" t="s">
        <v>125</v>
      </c>
      <c r="AO12021" s="171"/>
      <c r="AP12021" s="171"/>
      <c r="AQ12021" s="171"/>
      <c r="AR12021" s="171"/>
    </row>
    <row r="12022" spans="24:44">
      <c r="X12022" t="s">
        <v>34766</v>
      </c>
      <c r="Y12022" t="s">
        <v>389</v>
      </c>
      <c r="Z12022" t="s">
        <v>34767</v>
      </c>
      <c r="AA12022" t="s">
        <v>34404</v>
      </c>
      <c r="AB12022" t="s">
        <v>125</v>
      </c>
      <c r="AO12022" s="171"/>
      <c r="AP12022" s="171"/>
      <c r="AQ12022" s="171"/>
      <c r="AR12022" s="171"/>
    </row>
    <row r="12023" spans="24:44">
      <c r="X12023" t="s">
        <v>34768</v>
      </c>
      <c r="Y12023" t="s">
        <v>389</v>
      </c>
      <c r="Z12023" t="s">
        <v>34769</v>
      </c>
      <c r="AA12023" t="s">
        <v>34410</v>
      </c>
      <c r="AB12023" t="s">
        <v>125</v>
      </c>
      <c r="AO12023" s="171"/>
      <c r="AP12023" s="171"/>
      <c r="AQ12023" s="171"/>
      <c r="AR12023" s="171"/>
    </row>
    <row r="12024" spans="24:44">
      <c r="X12024" t="s">
        <v>34770</v>
      </c>
      <c r="Y12024" t="s">
        <v>389</v>
      </c>
      <c r="Z12024" t="s">
        <v>34771</v>
      </c>
      <c r="AA12024" t="s">
        <v>34413</v>
      </c>
      <c r="AB12024" t="s">
        <v>125</v>
      </c>
      <c r="AO12024" s="171"/>
      <c r="AP12024" s="171"/>
      <c r="AQ12024" s="171"/>
      <c r="AR12024" s="171"/>
    </row>
    <row r="12025" spans="24:44">
      <c r="X12025" t="s">
        <v>34772</v>
      </c>
      <c r="Y12025" t="s">
        <v>386</v>
      </c>
      <c r="Z12025" t="s">
        <v>34773</v>
      </c>
      <c r="AA12025" t="s">
        <v>33984</v>
      </c>
      <c r="AB12025" t="s">
        <v>125</v>
      </c>
      <c r="AO12025" s="171"/>
      <c r="AP12025" s="171"/>
      <c r="AQ12025" s="171"/>
      <c r="AR12025" s="171"/>
    </row>
    <row r="12026" spans="24:44">
      <c r="X12026" t="s">
        <v>34774</v>
      </c>
      <c r="Y12026" t="s">
        <v>389</v>
      </c>
      <c r="Z12026" t="s">
        <v>34775</v>
      </c>
      <c r="AA12026" t="s">
        <v>34776</v>
      </c>
      <c r="AB12026" t="s">
        <v>33694</v>
      </c>
      <c r="AO12026" s="171"/>
      <c r="AP12026" s="171"/>
      <c r="AQ12026" s="171"/>
      <c r="AR12026" s="171"/>
    </row>
    <row r="12027" spans="24:44">
      <c r="X12027" t="s">
        <v>34777</v>
      </c>
      <c r="Y12027" t="s">
        <v>389</v>
      </c>
      <c r="Z12027" t="s">
        <v>34778</v>
      </c>
      <c r="AA12027" t="s">
        <v>34779</v>
      </c>
      <c r="AB12027" t="s">
        <v>125</v>
      </c>
      <c r="AO12027" s="171"/>
      <c r="AP12027" s="171"/>
      <c r="AQ12027" s="171"/>
      <c r="AR12027" s="171"/>
    </row>
    <row r="12028" spans="24:44">
      <c r="X12028" t="s">
        <v>34780</v>
      </c>
      <c r="Y12028" t="s">
        <v>389</v>
      </c>
      <c r="Z12028" t="s">
        <v>34781</v>
      </c>
      <c r="AA12028" t="s">
        <v>34782</v>
      </c>
      <c r="AB12028" t="s">
        <v>125</v>
      </c>
      <c r="AO12028" s="171"/>
      <c r="AP12028" s="171"/>
      <c r="AQ12028" s="171"/>
      <c r="AR12028" s="171"/>
    </row>
    <row r="12029" spans="24:44">
      <c r="X12029" t="s">
        <v>34783</v>
      </c>
      <c r="Y12029" t="s">
        <v>386</v>
      </c>
      <c r="Z12029" t="s">
        <v>34784</v>
      </c>
      <c r="AA12029" t="s">
        <v>653</v>
      </c>
      <c r="AB12029" t="s">
        <v>125</v>
      </c>
      <c r="AO12029" s="171"/>
      <c r="AP12029" s="171"/>
      <c r="AQ12029" s="171"/>
      <c r="AR12029" s="171"/>
    </row>
    <row r="12030" spans="24:44">
      <c r="X12030" t="s">
        <v>34785</v>
      </c>
      <c r="Y12030" t="s">
        <v>389</v>
      </c>
      <c r="Z12030" t="s">
        <v>34786</v>
      </c>
      <c r="AA12030" t="s">
        <v>34418</v>
      </c>
      <c r="AB12030" t="s">
        <v>125</v>
      </c>
      <c r="AO12030" s="171"/>
      <c r="AP12030" s="171"/>
      <c r="AQ12030" s="171"/>
      <c r="AR12030" s="171"/>
    </row>
    <row r="12031" spans="24:44">
      <c r="X12031" t="s">
        <v>34787</v>
      </c>
      <c r="Y12031" t="s">
        <v>389</v>
      </c>
      <c r="Z12031" t="s">
        <v>34788</v>
      </c>
      <c r="AA12031" t="s">
        <v>34065</v>
      </c>
      <c r="AB12031" t="s">
        <v>125</v>
      </c>
      <c r="AO12031" s="171"/>
      <c r="AP12031" s="171"/>
      <c r="AQ12031" s="171"/>
      <c r="AR12031" s="171"/>
    </row>
    <row r="12032" spans="24:44">
      <c r="X12032" t="s">
        <v>34789</v>
      </c>
      <c r="Y12032" t="s">
        <v>386</v>
      </c>
      <c r="Z12032" t="s">
        <v>34790</v>
      </c>
      <c r="AA12032" t="s">
        <v>33693</v>
      </c>
      <c r="AB12032" t="s">
        <v>33694</v>
      </c>
      <c r="AO12032" s="171"/>
      <c r="AP12032" s="171"/>
      <c r="AQ12032" s="171"/>
      <c r="AR12032" s="171"/>
    </row>
    <row r="12033" spans="24:44">
      <c r="X12033" t="s">
        <v>34791</v>
      </c>
      <c r="Y12033" t="s">
        <v>386</v>
      </c>
      <c r="Z12033" t="s">
        <v>34792</v>
      </c>
      <c r="AA12033" t="s">
        <v>34672</v>
      </c>
      <c r="AB12033" t="s">
        <v>33694</v>
      </c>
      <c r="AO12033" s="171"/>
      <c r="AP12033" s="171"/>
      <c r="AQ12033" s="171"/>
      <c r="AR12033" s="171"/>
    </row>
    <row r="12034" spans="24:44">
      <c r="X12034" t="s">
        <v>34793</v>
      </c>
      <c r="Y12034" t="s">
        <v>389</v>
      </c>
      <c r="Z12034" t="s">
        <v>34794</v>
      </c>
      <c r="AA12034" t="s">
        <v>34795</v>
      </c>
      <c r="AB12034" t="s">
        <v>33694</v>
      </c>
      <c r="AO12034" s="171"/>
      <c r="AP12034" s="171"/>
      <c r="AQ12034" s="171"/>
      <c r="AR12034" s="171"/>
    </row>
    <row r="12035" spans="24:44">
      <c r="X12035" t="s">
        <v>34796</v>
      </c>
      <c r="Y12035" t="s">
        <v>386</v>
      </c>
      <c r="Z12035" t="s">
        <v>34797</v>
      </c>
      <c r="AA12035" t="s">
        <v>34798</v>
      </c>
      <c r="AB12035" t="s">
        <v>33694</v>
      </c>
      <c r="AO12035" s="171"/>
      <c r="AP12035" s="171"/>
      <c r="AQ12035" s="171"/>
      <c r="AR12035" s="171"/>
    </row>
    <row r="12036" spans="24:44">
      <c r="X12036" t="s">
        <v>34799</v>
      </c>
      <c r="Y12036" t="s">
        <v>386</v>
      </c>
      <c r="Z12036" t="s">
        <v>34800</v>
      </c>
      <c r="AA12036" t="s">
        <v>33969</v>
      </c>
      <c r="AB12036" t="s">
        <v>125</v>
      </c>
      <c r="AO12036" s="171"/>
      <c r="AP12036" s="171"/>
      <c r="AQ12036" s="171"/>
      <c r="AR12036" s="171"/>
    </row>
    <row r="12037" spans="24:44">
      <c r="X12037" t="s">
        <v>34801</v>
      </c>
      <c r="Y12037" t="s">
        <v>389</v>
      </c>
      <c r="Z12037" t="s">
        <v>34802</v>
      </c>
      <c r="AA12037" t="s">
        <v>34257</v>
      </c>
      <c r="AB12037" t="s">
        <v>33841</v>
      </c>
      <c r="AO12037" s="171"/>
      <c r="AP12037" s="171"/>
      <c r="AQ12037" s="171"/>
      <c r="AR12037" s="171"/>
    </row>
    <row r="12038" spans="24:44">
      <c r="X12038" t="s">
        <v>34803</v>
      </c>
      <c r="Y12038" t="s">
        <v>386</v>
      </c>
      <c r="Z12038" t="s">
        <v>34804</v>
      </c>
      <c r="AA12038" t="s">
        <v>33840</v>
      </c>
      <c r="AB12038" t="s">
        <v>33841</v>
      </c>
      <c r="AO12038" s="171"/>
      <c r="AP12038" s="171"/>
      <c r="AQ12038" s="171"/>
      <c r="AR12038" s="171"/>
    </row>
    <row r="12039" spans="24:44">
      <c r="X12039" t="s">
        <v>34805</v>
      </c>
      <c r="Y12039" t="s">
        <v>386</v>
      </c>
      <c r="Z12039" t="s">
        <v>34806</v>
      </c>
      <c r="AA12039" t="s">
        <v>33846</v>
      </c>
      <c r="AB12039" t="s">
        <v>125</v>
      </c>
      <c r="AO12039" s="171"/>
      <c r="AP12039" s="171"/>
      <c r="AQ12039" s="171"/>
      <c r="AR12039" s="171"/>
    </row>
    <row r="12040" spans="24:44">
      <c r="X12040" t="s">
        <v>34807</v>
      </c>
      <c r="Y12040" t="s">
        <v>386</v>
      </c>
      <c r="Z12040" t="s">
        <v>34808</v>
      </c>
      <c r="AA12040" t="s">
        <v>33603</v>
      </c>
      <c r="AB12040" t="s">
        <v>125</v>
      </c>
      <c r="AO12040" s="171"/>
      <c r="AP12040" s="171"/>
      <c r="AQ12040" s="171"/>
      <c r="AR12040" s="171"/>
    </row>
    <row r="12041" spans="24:44">
      <c r="X12041" t="s">
        <v>34809</v>
      </c>
      <c r="Y12041" t="s">
        <v>389</v>
      </c>
      <c r="Z12041" t="s">
        <v>34810</v>
      </c>
      <c r="AA12041" t="s">
        <v>33626</v>
      </c>
      <c r="AB12041" t="s">
        <v>33627</v>
      </c>
      <c r="AO12041" s="171"/>
      <c r="AP12041" s="171"/>
      <c r="AQ12041" s="171"/>
      <c r="AR12041" s="171"/>
    </row>
    <row r="12042" spans="24:44">
      <c r="X12042" t="s">
        <v>34811</v>
      </c>
      <c r="Y12042" t="s">
        <v>386</v>
      </c>
      <c r="Z12042" t="s">
        <v>34812</v>
      </c>
      <c r="AA12042" t="s">
        <v>33715</v>
      </c>
      <c r="AB12042" t="s">
        <v>33627</v>
      </c>
      <c r="AO12042" s="171"/>
      <c r="AP12042" s="171"/>
      <c r="AQ12042" s="171"/>
      <c r="AR12042" s="171"/>
    </row>
    <row r="12043" spans="24:44">
      <c r="X12043" t="s">
        <v>34813</v>
      </c>
      <c r="Y12043" t="s">
        <v>386</v>
      </c>
      <c r="Z12043" t="s">
        <v>34814</v>
      </c>
      <c r="AA12043" t="s">
        <v>33762</v>
      </c>
      <c r="AB12043" t="s">
        <v>125</v>
      </c>
      <c r="AO12043" s="171"/>
      <c r="AP12043" s="171"/>
      <c r="AQ12043" s="171"/>
      <c r="AR12043" s="171"/>
    </row>
    <row r="12044" spans="24:44">
      <c r="X12044" t="s">
        <v>34815</v>
      </c>
      <c r="Y12044" t="s">
        <v>389</v>
      </c>
      <c r="Z12044" t="s">
        <v>34816</v>
      </c>
      <c r="AA12044" t="s">
        <v>34817</v>
      </c>
      <c r="AB12044" t="s">
        <v>33927</v>
      </c>
      <c r="AO12044" s="171"/>
      <c r="AP12044" s="171"/>
      <c r="AQ12044" s="171"/>
      <c r="AR12044" s="171"/>
    </row>
    <row r="12045" spans="24:44">
      <c r="X12045" t="s">
        <v>34818</v>
      </c>
      <c r="Y12045" t="s">
        <v>389</v>
      </c>
      <c r="Z12045" t="s">
        <v>34819</v>
      </c>
      <c r="AA12045" t="s">
        <v>34407</v>
      </c>
      <c r="AB12045" t="s">
        <v>125</v>
      </c>
      <c r="AO12045" s="171"/>
      <c r="AP12045" s="171"/>
      <c r="AQ12045" s="171"/>
      <c r="AR12045" s="171"/>
    </row>
    <row r="12046" spans="24:44">
      <c r="X12046" t="s">
        <v>34820</v>
      </c>
      <c r="Y12046" t="s">
        <v>389</v>
      </c>
      <c r="Z12046" t="s">
        <v>34821</v>
      </c>
      <c r="AA12046" t="s">
        <v>34822</v>
      </c>
      <c r="AB12046" t="s">
        <v>125</v>
      </c>
      <c r="AO12046" s="171"/>
      <c r="AP12046" s="171"/>
      <c r="AQ12046" s="171"/>
      <c r="AR12046" s="171"/>
    </row>
    <row r="12047" spans="24:44">
      <c r="X12047" t="s">
        <v>34823</v>
      </c>
      <c r="Y12047" t="s">
        <v>389</v>
      </c>
      <c r="Z12047" t="s">
        <v>34824</v>
      </c>
      <c r="AA12047" t="s">
        <v>34825</v>
      </c>
      <c r="AB12047" t="s">
        <v>34158</v>
      </c>
      <c r="AO12047" s="171"/>
      <c r="AP12047" s="171"/>
      <c r="AQ12047" s="171"/>
      <c r="AR12047" s="171"/>
    </row>
    <row r="12048" spans="24:44">
      <c r="X12048" t="s">
        <v>34826</v>
      </c>
      <c r="Y12048" t="s">
        <v>389</v>
      </c>
      <c r="Z12048" t="s">
        <v>34827</v>
      </c>
      <c r="AA12048" t="s">
        <v>34828</v>
      </c>
      <c r="AB12048" t="s">
        <v>33927</v>
      </c>
      <c r="AO12048" s="171"/>
      <c r="AP12048" s="171"/>
      <c r="AQ12048" s="171"/>
      <c r="AR12048" s="171"/>
    </row>
    <row r="12049" spans="24:44">
      <c r="X12049" t="s">
        <v>34829</v>
      </c>
      <c r="Y12049" t="s">
        <v>386</v>
      </c>
      <c r="Z12049" t="s">
        <v>34830</v>
      </c>
      <c r="AA12049" t="s">
        <v>34831</v>
      </c>
      <c r="AB12049" t="s">
        <v>33865</v>
      </c>
      <c r="AO12049" s="171"/>
      <c r="AP12049" s="171"/>
      <c r="AQ12049" s="171"/>
      <c r="AR12049" s="171"/>
    </row>
    <row r="12050" spans="24:44">
      <c r="X12050" t="s">
        <v>34832</v>
      </c>
      <c r="Y12050" t="s">
        <v>389</v>
      </c>
      <c r="Z12050" t="s">
        <v>34833</v>
      </c>
      <c r="AA12050" t="s">
        <v>34594</v>
      </c>
      <c r="AB12050" t="s">
        <v>33927</v>
      </c>
      <c r="AO12050" s="171"/>
      <c r="AP12050" s="171"/>
      <c r="AQ12050" s="171"/>
      <c r="AR12050" s="171"/>
    </row>
    <row r="12051" spans="24:44">
      <c r="X12051" t="s">
        <v>34834</v>
      </c>
      <c r="Y12051" t="s">
        <v>389</v>
      </c>
      <c r="Z12051" t="s">
        <v>34835</v>
      </c>
      <c r="AA12051" t="s">
        <v>642</v>
      </c>
      <c r="AB12051" t="s">
        <v>32837</v>
      </c>
      <c r="AO12051" s="171"/>
      <c r="AP12051" s="171"/>
      <c r="AQ12051" s="171"/>
      <c r="AR12051" s="171"/>
    </row>
    <row r="12052" spans="24:44">
      <c r="X12052" t="s">
        <v>34836</v>
      </c>
      <c r="Y12052" t="s">
        <v>389</v>
      </c>
      <c r="Z12052" t="s">
        <v>34837</v>
      </c>
      <c r="AA12052" t="s">
        <v>33881</v>
      </c>
      <c r="AB12052" t="s">
        <v>125</v>
      </c>
      <c r="AO12052" s="171"/>
      <c r="AP12052" s="171"/>
      <c r="AQ12052" s="171"/>
      <c r="AR12052" s="171"/>
    </row>
    <row r="12053" spans="24:44">
      <c r="X12053" t="s">
        <v>34838</v>
      </c>
      <c r="Y12053" t="s">
        <v>386</v>
      </c>
      <c r="Z12053" t="s">
        <v>34839</v>
      </c>
      <c r="AA12053" t="s">
        <v>33846</v>
      </c>
      <c r="AB12053" t="s">
        <v>125</v>
      </c>
      <c r="AO12053" s="171"/>
      <c r="AP12053" s="171"/>
      <c r="AQ12053" s="171"/>
      <c r="AR12053" s="171"/>
    </row>
    <row r="12054" spans="24:44">
      <c r="X12054" t="s">
        <v>34840</v>
      </c>
      <c r="Y12054" t="s">
        <v>386</v>
      </c>
      <c r="Z12054" t="s">
        <v>34841</v>
      </c>
      <c r="AA12054" t="s">
        <v>33846</v>
      </c>
      <c r="AB12054" t="s">
        <v>125</v>
      </c>
      <c r="AO12054" s="171"/>
      <c r="AP12054" s="171"/>
      <c r="AQ12054" s="171"/>
      <c r="AR12054" s="171"/>
    </row>
    <row r="12055" spans="24:44">
      <c r="X12055" t="s">
        <v>34842</v>
      </c>
      <c r="Y12055" t="s">
        <v>389</v>
      </c>
      <c r="Z12055" t="s">
        <v>34843</v>
      </c>
      <c r="AA12055" t="s">
        <v>34291</v>
      </c>
      <c r="AB12055" t="s">
        <v>33927</v>
      </c>
      <c r="AO12055" s="171"/>
      <c r="AP12055" s="171"/>
      <c r="AQ12055" s="171"/>
      <c r="AR12055" s="171"/>
    </row>
    <row r="12056" spans="24:44">
      <c r="X12056" t="s">
        <v>6145</v>
      </c>
      <c r="Y12056" t="s">
        <v>386</v>
      </c>
      <c r="Z12056" t="s">
        <v>34844</v>
      </c>
      <c r="AA12056" t="s">
        <v>34157</v>
      </c>
      <c r="AB12056" t="s">
        <v>34158</v>
      </c>
      <c r="AO12056" s="171"/>
      <c r="AP12056" s="171"/>
      <c r="AQ12056" s="171"/>
      <c r="AR12056" s="171"/>
    </row>
    <row r="12057" spans="24:44">
      <c r="X12057" t="s">
        <v>34845</v>
      </c>
      <c r="Y12057" t="s">
        <v>386</v>
      </c>
      <c r="Z12057" t="s">
        <v>34846</v>
      </c>
      <c r="AA12057" t="s">
        <v>33984</v>
      </c>
      <c r="AB12057" t="s">
        <v>125</v>
      </c>
      <c r="AO12057" s="171"/>
      <c r="AP12057" s="171"/>
      <c r="AQ12057" s="171"/>
      <c r="AR12057" s="171"/>
    </row>
    <row r="12058" spans="24:44">
      <c r="X12058" t="s">
        <v>34847</v>
      </c>
      <c r="Y12058" t="s">
        <v>386</v>
      </c>
      <c r="Z12058" t="s">
        <v>34848</v>
      </c>
      <c r="AA12058" t="s">
        <v>33984</v>
      </c>
      <c r="AB12058" t="s">
        <v>125</v>
      </c>
      <c r="AO12058" s="171"/>
      <c r="AP12058" s="171"/>
      <c r="AQ12058" s="171"/>
      <c r="AR12058" s="171"/>
    </row>
    <row r="12059" spans="24:44">
      <c r="X12059" t="s">
        <v>34849</v>
      </c>
      <c r="Y12059" t="s">
        <v>386</v>
      </c>
      <c r="Z12059" t="s">
        <v>34850</v>
      </c>
      <c r="AA12059" t="s">
        <v>34094</v>
      </c>
      <c r="AB12059" t="s">
        <v>125</v>
      </c>
      <c r="AO12059" s="171"/>
      <c r="AP12059" s="171"/>
      <c r="AQ12059" s="171"/>
      <c r="AR12059" s="171"/>
    </row>
    <row r="12060" spans="24:44">
      <c r="X12060" t="s">
        <v>34851</v>
      </c>
      <c r="Y12060" t="s">
        <v>386</v>
      </c>
      <c r="Z12060" t="s">
        <v>34852</v>
      </c>
      <c r="AA12060" t="s">
        <v>34094</v>
      </c>
      <c r="AB12060" t="s">
        <v>125</v>
      </c>
      <c r="AO12060" s="171"/>
      <c r="AP12060" s="171"/>
      <c r="AQ12060" s="171"/>
      <c r="AR12060" s="171"/>
    </row>
    <row r="12061" spans="24:44">
      <c r="X12061" t="s">
        <v>34853</v>
      </c>
      <c r="Y12061" t="s">
        <v>389</v>
      </c>
      <c r="Z12061" t="s">
        <v>34854</v>
      </c>
      <c r="AA12061" t="s">
        <v>33603</v>
      </c>
      <c r="AB12061" t="s">
        <v>125</v>
      </c>
      <c r="AO12061" s="171"/>
      <c r="AP12061" s="171"/>
      <c r="AQ12061" s="171"/>
      <c r="AR12061" s="171"/>
    </row>
    <row r="12062" spans="24:44">
      <c r="X12062" t="s">
        <v>34855</v>
      </c>
      <c r="Y12062" t="s">
        <v>386</v>
      </c>
      <c r="Z12062" t="s">
        <v>34856</v>
      </c>
      <c r="AA12062" t="s">
        <v>34094</v>
      </c>
      <c r="AB12062" t="s">
        <v>125</v>
      </c>
      <c r="AO12062" s="171"/>
      <c r="AP12062" s="171"/>
      <c r="AQ12062" s="171"/>
      <c r="AR12062" s="171"/>
    </row>
    <row r="12063" spans="24:44">
      <c r="X12063" t="s">
        <v>34857</v>
      </c>
      <c r="Y12063" t="s">
        <v>389</v>
      </c>
      <c r="Z12063" t="s">
        <v>34858</v>
      </c>
      <c r="AA12063" t="s">
        <v>33715</v>
      </c>
      <c r="AB12063" t="s">
        <v>33627</v>
      </c>
      <c r="AO12063" s="171"/>
      <c r="AP12063" s="171"/>
      <c r="AQ12063" s="171"/>
      <c r="AR12063" s="171"/>
    </row>
    <row r="12064" spans="24:44">
      <c r="X12064" t="s">
        <v>34859</v>
      </c>
      <c r="Y12064" t="s">
        <v>386</v>
      </c>
      <c r="Z12064" t="s">
        <v>34860</v>
      </c>
      <c r="AA12064" t="s">
        <v>34094</v>
      </c>
      <c r="AB12064" t="s">
        <v>125</v>
      </c>
      <c r="AO12064" s="171"/>
      <c r="AP12064" s="171"/>
      <c r="AQ12064" s="171"/>
      <c r="AR12064" s="171"/>
    </row>
    <row r="12065" spans="24:44">
      <c r="X12065" t="s">
        <v>34861</v>
      </c>
      <c r="Y12065" t="s">
        <v>389</v>
      </c>
      <c r="Z12065" t="s">
        <v>34862</v>
      </c>
      <c r="AA12065" t="s">
        <v>34672</v>
      </c>
      <c r="AB12065" t="s">
        <v>33694</v>
      </c>
      <c r="AO12065" s="171"/>
      <c r="AP12065" s="171"/>
      <c r="AQ12065" s="171"/>
      <c r="AR12065" s="171"/>
    </row>
    <row r="12066" spans="24:44">
      <c r="X12066" t="s">
        <v>34863</v>
      </c>
      <c r="Y12066" t="s">
        <v>386</v>
      </c>
      <c r="Z12066" t="s">
        <v>34864</v>
      </c>
      <c r="AA12066" t="s">
        <v>34094</v>
      </c>
      <c r="AB12066" t="s">
        <v>125</v>
      </c>
      <c r="AO12066" s="171"/>
      <c r="AP12066" s="171"/>
      <c r="AQ12066" s="171"/>
      <c r="AR12066" s="171"/>
    </row>
    <row r="12067" spans="24:44">
      <c r="X12067" t="s">
        <v>34865</v>
      </c>
      <c r="Y12067" t="s">
        <v>386</v>
      </c>
      <c r="Z12067" t="s">
        <v>34866</v>
      </c>
      <c r="AA12067" t="s">
        <v>34094</v>
      </c>
      <c r="AB12067" t="s">
        <v>125</v>
      </c>
      <c r="AO12067" s="171"/>
      <c r="AP12067" s="171"/>
      <c r="AQ12067" s="171"/>
      <c r="AR12067" s="171"/>
    </row>
    <row r="12068" spans="24:44">
      <c r="X12068" t="s">
        <v>34867</v>
      </c>
      <c r="Y12068" t="s">
        <v>386</v>
      </c>
      <c r="Z12068" t="s">
        <v>34868</v>
      </c>
      <c r="AA12068" t="s">
        <v>34125</v>
      </c>
      <c r="AB12068" t="s">
        <v>33674</v>
      </c>
      <c r="AO12068" s="171"/>
      <c r="AP12068" s="171"/>
      <c r="AQ12068" s="171"/>
      <c r="AR12068" s="171"/>
    </row>
    <row r="12069" spans="24:44">
      <c r="X12069" t="s">
        <v>34869</v>
      </c>
      <c r="Y12069" t="s">
        <v>386</v>
      </c>
      <c r="Z12069" t="s">
        <v>34870</v>
      </c>
      <c r="AA12069" t="s">
        <v>34094</v>
      </c>
      <c r="AB12069" t="s">
        <v>125</v>
      </c>
      <c r="AO12069" s="171"/>
      <c r="AP12069" s="171"/>
      <c r="AQ12069" s="171"/>
      <c r="AR12069" s="171"/>
    </row>
    <row r="12070" spans="24:44">
      <c r="X12070" t="s">
        <v>34871</v>
      </c>
      <c r="Y12070" t="s">
        <v>386</v>
      </c>
      <c r="Z12070" t="s">
        <v>34872</v>
      </c>
      <c r="AA12070" t="s">
        <v>33765</v>
      </c>
      <c r="AB12070" t="s">
        <v>33694</v>
      </c>
      <c r="AO12070" s="171"/>
      <c r="AP12070" s="171"/>
      <c r="AQ12070" s="171"/>
      <c r="AR12070" s="171"/>
    </row>
    <row r="12071" spans="24:44">
      <c r="X12071" t="s">
        <v>2984</v>
      </c>
      <c r="Y12071" t="s">
        <v>386</v>
      </c>
      <c r="Z12071" t="s">
        <v>34873</v>
      </c>
      <c r="AA12071" t="s">
        <v>33603</v>
      </c>
      <c r="AB12071" t="s">
        <v>125</v>
      </c>
      <c r="AO12071" s="171"/>
      <c r="AP12071" s="171"/>
      <c r="AQ12071" s="171"/>
      <c r="AR12071" s="171"/>
    </row>
    <row r="12072" spans="24:44">
      <c r="X12072" t="s">
        <v>34874</v>
      </c>
      <c r="Y12072" t="s">
        <v>386</v>
      </c>
      <c r="Z12072" t="s">
        <v>34875</v>
      </c>
      <c r="AA12072" t="s">
        <v>34094</v>
      </c>
      <c r="AB12072" t="s">
        <v>125</v>
      </c>
      <c r="AO12072" s="171"/>
      <c r="AP12072" s="171"/>
      <c r="AQ12072" s="171"/>
      <c r="AR12072" s="171"/>
    </row>
    <row r="12073" spans="24:44">
      <c r="X12073" t="s">
        <v>2989</v>
      </c>
      <c r="Y12073" t="s">
        <v>386</v>
      </c>
      <c r="Z12073" t="s">
        <v>34876</v>
      </c>
      <c r="AA12073" t="s">
        <v>34125</v>
      </c>
      <c r="AB12073" t="s">
        <v>33674</v>
      </c>
      <c r="AO12073" s="171"/>
      <c r="AP12073" s="171"/>
      <c r="AQ12073" s="171"/>
      <c r="AR12073" s="171"/>
    </row>
    <row r="12074" spans="24:44">
      <c r="X12074" t="s">
        <v>34877</v>
      </c>
      <c r="Y12074" t="s">
        <v>386</v>
      </c>
      <c r="Z12074" t="s">
        <v>34878</v>
      </c>
      <c r="AA12074" t="s">
        <v>34094</v>
      </c>
      <c r="AB12074" t="s">
        <v>125</v>
      </c>
      <c r="AO12074" s="171"/>
      <c r="AP12074" s="171"/>
      <c r="AQ12074" s="171"/>
      <c r="AR12074" s="171"/>
    </row>
    <row r="12075" spans="24:44">
      <c r="X12075" t="s">
        <v>34879</v>
      </c>
      <c r="Y12075" t="s">
        <v>386</v>
      </c>
      <c r="Z12075" t="s">
        <v>34880</v>
      </c>
      <c r="AA12075" t="s">
        <v>34094</v>
      </c>
      <c r="AB12075" t="s">
        <v>125</v>
      </c>
      <c r="AO12075" s="171"/>
      <c r="AP12075" s="171"/>
      <c r="AQ12075" s="171"/>
      <c r="AR12075" s="171"/>
    </row>
    <row r="12076" spans="24:44">
      <c r="X12076" t="s">
        <v>34881</v>
      </c>
      <c r="Y12076" t="s">
        <v>386</v>
      </c>
      <c r="Z12076" t="s">
        <v>34882</v>
      </c>
      <c r="AA12076" t="s">
        <v>33603</v>
      </c>
      <c r="AB12076" t="s">
        <v>125</v>
      </c>
      <c r="AO12076" s="171"/>
      <c r="AP12076" s="171"/>
      <c r="AQ12076" s="171"/>
      <c r="AR12076" s="171"/>
    </row>
    <row r="12077" spans="24:44">
      <c r="X12077" t="s">
        <v>34883</v>
      </c>
      <c r="Y12077" t="s">
        <v>386</v>
      </c>
      <c r="Z12077" t="s">
        <v>34884</v>
      </c>
      <c r="AA12077" t="s">
        <v>33603</v>
      </c>
      <c r="AB12077" t="s">
        <v>125</v>
      </c>
      <c r="AO12077" s="171"/>
      <c r="AP12077" s="171"/>
      <c r="AQ12077" s="171"/>
      <c r="AR12077" s="171"/>
    </row>
    <row r="12078" spans="24:44">
      <c r="X12078" t="s">
        <v>34885</v>
      </c>
      <c r="Y12078" t="s">
        <v>386</v>
      </c>
      <c r="Z12078" t="s">
        <v>34886</v>
      </c>
      <c r="AA12078" t="s">
        <v>34094</v>
      </c>
      <c r="AB12078" t="s">
        <v>125</v>
      </c>
      <c r="AO12078" s="171"/>
      <c r="AP12078" s="171"/>
      <c r="AQ12078" s="171"/>
      <c r="AR12078" s="171"/>
    </row>
    <row r="12079" spans="24:44">
      <c r="X12079" t="s">
        <v>34887</v>
      </c>
      <c r="Y12079" t="s">
        <v>386</v>
      </c>
      <c r="Z12079" t="s">
        <v>34888</v>
      </c>
      <c r="AA12079" t="s">
        <v>34094</v>
      </c>
      <c r="AB12079" t="s">
        <v>125</v>
      </c>
      <c r="AO12079" s="171"/>
      <c r="AP12079" s="171"/>
      <c r="AQ12079" s="171"/>
      <c r="AR12079" s="171"/>
    </row>
    <row r="12080" spans="24:44">
      <c r="X12080" t="s">
        <v>34889</v>
      </c>
      <c r="Y12080" t="s">
        <v>386</v>
      </c>
      <c r="Z12080" t="s">
        <v>34890</v>
      </c>
      <c r="AA12080" t="s">
        <v>34125</v>
      </c>
      <c r="AB12080" t="s">
        <v>33674</v>
      </c>
      <c r="AO12080" s="171"/>
      <c r="AP12080" s="171"/>
      <c r="AQ12080" s="171"/>
      <c r="AR12080" s="171"/>
    </row>
    <row r="12081" spans="24:44">
      <c r="X12081" t="s">
        <v>34891</v>
      </c>
      <c r="Y12081" t="s">
        <v>389</v>
      </c>
      <c r="Z12081" t="s">
        <v>34892</v>
      </c>
      <c r="AA12081" t="s">
        <v>34094</v>
      </c>
      <c r="AB12081" t="s">
        <v>125</v>
      </c>
      <c r="AO12081" s="171"/>
      <c r="AP12081" s="171"/>
      <c r="AQ12081" s="171"/>
      <c r="AR12081" s="171"/>
    </row>
    <row r="12082" spans="24:44">
      <c r="X12082" t="s">
        <v>34893</v>
      </c>
      <c r="Y12082" t="s">
        <v>389</v>
      </c>
      <c r="Z12082" t="s">
        <v>34894</v>
      </c>
      <c r="AA12082" t="s">
        <v>33984</v>
      </c>
      <c r="AB12082" t="s">
        <v>125</v>
      </c>
      <c r="AO12082" s="171"/>
      <c r="AP12082" s="171"/>
      <c r="AQ12082" s="171"/>
      <c r="AR12082" s="171"/>
    </row>
    <row r="12083" spans="24:44">
      <c r="X12083" t="s">
        <v>34895</v>
      </c>
      <c r="Y12083" t="s">
        <v>389</v>
      </c>
      <c r="Z12083" t="s">
        <v>34896</v>
      </c>
      <c r="AA12083" t="s">
        <v>34094</v>
      </c>
      <c r="AB12083" t="s">
        <v>125</v>
      </c>
      <c r="AO12083" s="171"/>
      <c r="AP12083" s="171"/>
      <c r="AQ12083" s="171"/>
      <c r="AR12083" s="171"/>
    </row>
    <row r="12084" spans="24:44">
      <c r="X12084" t="s">
        <v>34897</v>
      </c>
      <c r="Y12084" t="s">
        <v>386</v>
      </c>
      <c r="Z12084" t="s">
        <v>34898</v>
      </c>
      <c r="AA12084" t="s">
        <v>34094</v>
      </c>
      <c r="AB12084" t="s">
        <v>125</v>
      </c>
      <c r="AO12084" s="171"/>
      <c r="AP12084" s="171"/>
      <c r="AQ12084" s="171"/>
      <c r="AR12084" s="171"/>
    </row>
    <row r="12085" spans="24:44">
      <c r="X12085" t="s">
        <v>34899</v>
      </c>
      <c r="Y12085" t="s">
        <v>386</v>
      </c>
      <c r="Z12085" t="s">
        <v>34900</v>
      </c>
      <c r="AA12085" t="s">
        <v>33984</v>
      </c>
      <c r="AB12085" t="s">
        <v>125</v>
      </c>
      <c r="AO12085" s="171"/>
      <c r="AP12085" s="171"/>
      <c r="AQ12085" s="171"/>
      <c r="AR12085" s="171"/>
    </row>
    <row r="12086" spans="24:44">
      <c r="X12086" t="s">
        <v>34901</v>
      </c>
      <c r="Y12086" t="s">
        <v>386</v>
      </c>
      <c r="Z12086" t="s">
        <v>34902</v>
      </c>
      <c r="AA12086" t="s">
        <v>33603</v>
      </c>
      <c r="AB12086" t="s">
        <v>125</v>
      </c>
      <c r="AO12086" s="171"/>
      <c r="AP12086" s="171"/>
      <c r="AQ12086" s="171"/>
      <c r="AR12086" s="171"/>
    </row>
    <row r="12087" spans="24:44">
      <c r="X12087" t="s">
        <v>34903</v>
      </c>
      <c r="Y12087" t="s">
        <v>386</v>
      </c>
      <c r="Z12087" t="s">
        <v>34904</v>
      </c>
      <c r="AA12087" t="s">
        <v>33846</v>
      </c>
      <c r="AB12087" t="s">
        <v>125</v>
      </c>
      <c r="AO12087" s="171"/>
      <c r="AP12087" s="171"/>
      <c r="AQ12087" s="171"/>
      <c r="AR12087" s="171"/>
    </row>
    <row r="12088" spans="24:44">
      <c r="X12088" t="s">
        <v>34905</v>
      </c>
      <c r="Y12088" t="s">
        <v>386</v>
      </c>
      <c r="Z12088" t="s">
        <v>34906</v>
      </c>
      <c r="AA12088" t="s">
        <v>34125</v>
      </c>
      <c r="AB12088" t="s">
        <v>33674</v>
      </c>
      <c r="AO12088" s="171"/>
      <c r="AP12088" s="171"/>
      <c r="AQ12088" s="171"/>
      <c r="AR12088" s="171"/>
    </row>
    <row r="12089" spans="24:44">
      <c r="X12089" t="s">
        <v>34907</v>
      </c>
      <c r="Y12089" t="s">
        <v>386</v>
      </c>
      <c r="Z12089" t="s">
        <v>34908</v>
      </c>
      <c r="AA12089" t="s">
        <v>34125</v>
      </c>
      <c r="AB12089" t="s">
        <v>33674</v>
      </c>
      <c r="AO12089" s="171"/>
      <c r="AP12089" s="171"/>
      <c r="AQ12089" s="171"/>
      <c r="AR12089" s="171"/>
    </row>
    <row r="12090" spans="24:44">
      <c r="X12090" t="s">
        <v>34909</v>
      </c>
      <c r="Y12090" t="s">
        <v>386</v>
      </c>
      <c r="Z12090" t="s">
        <v>34910</v>
      </c>
      <c r="AA12090" t="s">
        <v>34094</v>
      </c>
      <c r="AB12090" t="s">
        <v>125</v>
      </c>
      <c r="AO12090" s="171"/>
      <c r="AP12090" s="171"/>
      <c r="AQ12090" s="171"/>
      <c r="AR12090" s="171"/>
    </row>
    <row r="12091" spans="24:44">
      <c r="X12091" t="s">
        <v>34911</v>
      </c>
      <c r="Y12091" t="s">
        <v>389</v>
      </c>
      <c r="Z12091" t="s">
        <v>34912</v>
      </c>
      <c r="AA12091" t="s">
        <v>34094</v>
      </c>
      <c r="AB12091" t="s">
        <v>125</v>
      </c>
      <c r="AO12091" s="171"/>
      <c r="AP12091" s="171"/>
      <c r="AQ12091" s="171"/>
      <c r="AR12091" s="171"/>
    </row>
    <row r="12092" spans="24:44">
      <c r="X12092" t="s">
        <v>34913</v>
      </c>
      <c r="Y12092" t="s">
        <v>389</v>
      </c>
      <c r="Z12092" t="s">
        <v>34914</v>
      </c>
      <c r="AA12092" t="s">
        <v>34094</v>
      </c>
      <c r="AB12092" t="s">
        <v>125</v>
      </c>
      <c r="AO12092" s="171"/>
      <c r="AP12092" s="171"/>
      <c r="AQ12092" s="171"/>
      <c r="AR12092" s="171"/>
    </row>
    <row r="12093" spans="24:44">
      <c r="X12093" t="s">
        <v>34915</v>
      </c>
      <c r="Y12093" t="s">
        <v>389</v>
      </c>
      <c r="Z12093" t="s">
        <v>34916</v>
      </c>
      <c r="AA12093" t="s">
        <v>34094</v>
      </c>
      <c r="AB12093" t="s">
        <v>125</v>
      </c>
      <c r="AO12093" s="171"/>
      <c r="AP12093" s="171"/>
      <c r="AQ12093" s="171"/>
      <c r="AR12093" s="171"/>
    </row>
    <row r="12094" spans="24:44">
      <c r="X12094" t="s">
        <v>34917</v>
      </c>
      <c r="Y12094" t="s">
        <v>386</v>
      </c>
      <c r="Z12094" t="s">
        <v>34918</v>
      </c>
      <c r="AA12094" t="s">
        <v>34125</v>
      </c>
      <c r="AB12094" t="s">
        <v>33674</v>
      </c>
      <c r="AO12094" s="171"/>
      <c r="AP12094" s="171"/>
      <c r="AQ12094" s="171"/>
      <c r="AR12094" s="171"/>
    </row>
    <row r="12095" spans="24:44">
      <c r="X12095" t="s">
        <v>34919</v>
      </c>
      <c r="Y12095" t="s">
        <v>389</v>
      </c>
      <c r="Z12095" t="s">
        <v>34920</v>
      </c>
      <c r="AA12095" t="s">
        <v>34094</v>
      </c>
      <c r="AB12095" t="s">
        <v>125</v>
      </c>
      <c r="AO12095" s="171"/>
      <c r="AP12095" s="171"/>
      <c r="AQ12095" s="171"/>
      <c r="AR12095" s="171"/>
    </row>
    <row r="12096" spans="24:44">
      <c r="X12096" t="s">
        <v>34921</v>
      </c>
      <c r="Y12096" t="s">
        <v>389</v>
      </c>
      <c r="Z12096" t="s">
        <v>34922</v>
      </c>
      <c r="AA12096" t="s">
        <v>33603</v>
      </c>
      <c r="AB12096" t="s">
        <v>125</v>
      </c>
      <c r="AO12096" s="171"/>
      <c r="AP12096" s="171"/>
      <c r="AQ12096" s="171"/>
      <c r="AR12096" s="171"/>
    </row>
    <row r="12097" spans="24:44">
      <c r="X12097" t="s">
        <v>34923</v>
      </c>
      <c r="Y12097" t="s">
        <v>389</v>
      </c>
      <c r="Z12097" t="s">
        <v>34924</v>
      </c>
      <c r="AA12097" t="s">
        <v>33626</v>
      </c>
      <c r="AB12097" t="s">
        <v>33627</v>
      </c>
      <c r="AO12097" s="171"/>
      <c r="AP12097" s="171"/>
      <c r="AQ12097" s="171"/>
      <c r="AR12097" s="171"/>
    </row>
    <row r="12098" spans="24:44">
      <c r="X12098" t="s">
        <v>34925</v>
      </c>
      <c r="Y12098" t="s">
        <v>386</v>
      </c>
      <c r="Z12098" t="s">
        <v>34926</v>
      </c>
      <c r="AA12098" t="s">
        <v>34594</v>
      </c>
      <c r="AB12098" t="s">
        <v>33927</v>
      </c>
      <c r="AO12098" s="171"/>
      <c r="AP12098" s="171"/>
      <c r="AQ12098" s="171"/>
      <c r="AR12098" s="171"/>
    </row>
    <row r="12099" spans="24:44">
      <c r="X12099" t="s">
        <v>34927</v>
      </c>
      <c r="Y12099" t="s">
        <v>386</v>
      </c>
      <c r="Z12099" t="s">
        <v>34928</v>
      </c>
      <c r="AA12099" t="s">
        <v>33687</v>
      </c>
      <c r="AB12099" t="s">
        <v>33674</v>
      </c>
      <c r="AO12099" s="171"/>
      <c r="AP12099" s="171"/>
      <c r="AQ12099" s="171"/>
      <c r="AR12099" s="171"/>
    </row>
    <row r="12100" spans="24:44">
      <c r="X12100" t="s">
        <v>34929</v>
      </c>
      <c r="Y12100" t="s">
        <v>386</v>
      </c>
      <c r="Z12100" t="s">
        <v>34930</v>
      </c>
      <c r="AA12100" t="s">
        <v>33693</v>
      </c>
      <c r="AB12100" t="s">
        <v>33694</v>
      </c>
      <c r="AO12100" s="171"/>
      <c r="AP12100" s="171"/>
      <c r="AQ12100" s="171"/>
      <c r="AR12100" s="171"/>
    </row>
    <row r="12101" spans="24:44">
      <c r="X12101" t="s">
        <v>34931</v>
      </c>
      <c r="Y12101" t="s">
        <v>389</v>
      </c>
      <c r="Z12101" t="s">
        <v>34932</v>
      </c>
      <c r="AA12101" t="s">
        <v>33840</v>
      </c>
      <c r="AB12101" t="s">
        <v>33841</v>
      </c>
      <c r="AO12101" s="171"/>
      <c r="AP12101" s="171"/>
      <c r="AQ12101" s="171"/>
      <c r="AR12101" s="171"/>
    </row>
    <row r="12102" spans="24:44">
      <c r="X12102" t="s">
        <v>6150</v>
      </c>
      <c r="Y12102" t="s">
        <v>386</v>
      </c>
      <c r="Z12102" t="s">
        <v>34933</v>
      </c>
      <c r="AA12102" t="s">
        <v>33715</v>
      </c>
      <c r="AB12102" t="s">
        <v>33627</v>
      </c>
      <c r="AO12102" s="171"/>
      <c r="AP12102" s="171"/>
      <c r="AQ12102" s="171"/>
      <c r="AR12102" s="171"/>
    </row>
    <row r="12103" spans="24:44">
      <c r="X12103" t="s">
        <v>2478</v>
      </c>
      <c r="Y12103" t="s">
        <v>386</v>
      </c>
      <c r="Z12103" t="s">
        <v>34934</v>
      </c>
      <c r="AA12103" t="s">
        <v>34149</v>
      </c>
      <c r="AB12103" t="s">
        <v>33927</v>
      </c>
      <c r="AO12103" s="171"/>
      <c r="AP12103" s="171"/>
      <c r="AQ12103" s="171"/>
      <c r="AR12103" s="171"/>
    </row>
    <row r="12104" spans="24:44">
      <c r="X12104" t="s">
        <v>4900</v>
      </c>
      <c r="Y12104" t="s">
        <v>386</v>
      </c>
      <c r="Z12104" t="s">
        <v>34935</v>
      </c>
      <c r="AA12104" t="s">
        <v>33693</v>
      </c>
      <c r="AB12104" t="s">
        <v>33694</v>
      </c>
      <c r="AO12104" s="171"/>
      <c r="AP12104" s="171"/>
      <c r="AQ12104" s="171"/>
      <c r="AR12104" s="171"/>
    </row>
    <row r="12105" spans="24:44">
      <c r="X12105" t="s">
        <v>1375</v>
      </c>
      <c r="Y12105" t="s">
        <v>386</v>
      </c>
      <c r="Z12105" t="s">
        <v>34936</v>
      </c>
      <c r="AA12105" t="s">
        <v>33693</v>
      </c>
      <c r="AB12105" t="s">
        <v>33694</v>
      </c>
      <c r="AO12105" s="171"/>
      <c r="AP12105" s="171"/>
      <c r="AQ12105" s="171"/>
      <c r="AR12105" s="171"/>
    </row>
    <row r="12106" spans="24:44">
      <c r="X12106" t="s">
        <v>34937</v>
      </c>
      <c r="Y12106" t="s">
        <v>389</v>
      </c>
      <c r="Z12106" t="s">
        <v>34938</v>
      </c>
      <c r="AA12106" t="s">
        <v>33846</v>
      </c>
      <c r="AB12106" t="s">
        <v>125</v>
      </c>
      <c r="AO12106" s="171"/>
      <c r="AP12106" s="171"/>
      <c r="AQ12106" s="171"/>
      <c r="AR12106" s="171"/>
    </row>
    <row r="12107" spans="24:44">
      <c r="X12107" t="s">
        <v>34939</v>
      </c>
      <c r="Y12107" t="s">
        <v>386</v>
      </c>
      <c r="Z12107" t="s">
        <v>34940</v>
      </c>
      <c r="AA12107" t="s">
        <v>34157</v>
      </c>
      <c r="AB12107" t="s">
        <v>34158</v>
      </c>
      <c r="AO12107" s="171"/>
      <c r="AP12107" s="171"/>
      <c r="AQ12107" s="171"/>
      <c r="AR12107" s="171"/>
    </row>
    <row r="12108" spans="24:44">
      <c r="X12108" t="s">
        <v>34941</v>
      </c>
      <c r="Y12108" t="s">
        <v>386</v>
      </c>
      <c r="Z12108" t="s">
        <v>34942</v>
      </c>
      <c r="AA12108" t="s">
        <v>34157</v>
      </c>
      <c r="AB12108" t="s">
        <v>34158</v>
      </c>
      <c r="AO12108" s="171"/>
      <c r="AP12108" s="171"/>
      <c r="AQ12108" s="171"/>
      <c r="AR12108" s="171"/>
    </row>
    <row r="12109" spans="24:44">
      <c r="X12109" t="s">
        <v>6154</v>
      </c>
      <c r="Y12109" t="s">
        <v>386</v>
      </c>
      <c r="Z12109" t="s">
        <v>34943</v>
      </c>
      <c r="AA12109" t="s">
        <v>34157</v>
      </c>
      <c r="AB12109" t="s">
        <v>34158</v>
      </c>
      <c r="AO12109" s="171"/>
      <c r="AP12109" s="171"/>
      <c r="AQ12109" s="171"/>
      <c r="AR12109" s="171"/>
    </row>
    <row r="12110" spans="24:44">
      <c r="X12110" t="s">
        <v>6159</v>
      </c>
      <c r="Y12110" t="s">
        <v>386</v>
      </c>
      <c r="Z12110" t="s">
        <v>34944</v>
      </c>
      <c r="AA12110" t="s">
        <v>34157</v>
      </c>
      <c r="AB12110" t="s">
        <v>34158</v>
      </c>
      <c r="AO12110" s="171"/>
      <c r="AP12110" s="171"/>
      <c r="AQ12110" s="171"/>
      <c r="AR12110" s="171"/>
    </row>
    <row r="12111" spans="24:44">
      <c r="X12111" t="s">
        <v>6164</v>
      </c>
      <c r="Y12111" t="s">
        <v>386</v>
      </c>
      <c r="Z12111" t="s">
        <v>34945</v>
      </c>
      <c r="AA12111" t="s">
        <v>34157</v>
      </c>
      <c r="AB12111" t="s">
        <v>34158</v>
      </c>
      <c r="AO12111" s="171"/>
      <c r="AP12111" s="171"/>
      <c r="AQ12111" s="171"/>
      <c r="AR12111" s="171"/>
    </row>
    <row r="12112" spans="24:44">
      <c r="X12112" t="s">
        <v>6169</v>
      </c>
      <c r="Y12112" t="s">
        <v>386</v>
      </c>
      <c r="Z12112" t="s">
        <v>34946</v>
      </c>
      <c r="AA12112" t="s">
        <v>34157</v>
      </c>
      <c r="AB12112" t="s">
        <v>34158</v>
      </c>
      <c r="AO12112" s="171"/>
      <c r="AP12112" s="171"/>
      <c r="AQ12112" s="171"/>
      <c r="AR12112" s="171"/>
    </row>
    <row r="12113" spans="24:44">
      <c r="X12113" t="s">
        <v>6174</v>
      </c>
      <c r="Y12113" t="s">
        <v>386</v>
      </c>
      <c r="Z12113" t="s">
        <v>34947</v>
      </c>
      <c r="AA12113" t="s">
        <v>34157</v>
      </c>
      <c r="AB12113" t="s">
        <v>34158</v>
      </c>
      <c r="AO12113" s="171"/>
      <c r="AP12113" s="171"/>
      <c r="AQ12113" s="171"/>
      <c r="AR12113" s="171"/>
    </row>
    <row r="12114" spans="24:44">
      <c r="X12114" t="s">
        <v>1379</v>
      </c>
      <c r="Y12114" t="s">
        <v>386</v>
      </c>
      <c r="Z12114" t="s">
        <v>34948</v>
      </c>
      <c r="AA12114" t="s">
        <v>34157</v>
      </c>
      <c r="AB12114" t="s">
        <v>34158</v>
      </c>
      <c r="AO12114" s="171"/>
      <c r="AP12114" s="171"/>
      <c r="AQ12114" s="171"/>
      <c r="AR12114" s="171"/>
    </row>
    <row r="12115" spans="24:44">
      <c r="X12115" t="s">
        <v>34949</v>
      </c>
      <c r="Y12115" t="s">
        <v>386</v>
      </c>
      <c r="Z12115" t="s">
        <v>34950</v>
      </c>
      <c r="AA12115" t="s">
        <v>34157</v>
      </c>
      <c r="AB12115" t="s">
        <v>34158</v>
      </c>
      <c r="AO12115" s="171"/>
      <c r="AP12115" s="171"/>
      <c r="AQ12115" s="171"/>
      <c r="AR12115" s="171"/>
    </row>
    <row r="12116" spans="24:44">
      <c r="X12116" t="s">
        <v>34951</v>
      </c>
      <c r="Y12116" t="s">
        <v>386</v>
      </c>
      <c r="Z12116" t="s">
        <v>34952</v>
      </c>
      <c r="AA12116" t="s">
        <v>34157</v>
      </c>
      <c r="AB12116" t="s">
        <v>34158</v>
      </c>
      <c r="AO12116" s="171"/>
      <c r="AP12116" s="171"/>
      <c r="AQ12116" s="171"/>
      <c r="AR12116" s="171"/>
    </row>
    <row r="12117" spans="24:44">
      <c r="X12117" t="s">
        <v>6179</v>
      </c>
      <c r="Y12117" t="s">
        <v>386</v>
      </c>
      <c r="Z12117" t="s">
        <v>34953</v>
      </c>
      <c r="AA12117" t="s">
        <v>34157</v>
      </c>
      <c r="AB12117" t="s">
        <v>34158</v>
      </c>
      <c r="AO12117" s="171"/>
      <c r="AP12117" s="171"/>
      <c r="AQ12117" s="171"/>
      <c r="AR12117" s="171"/>
    </row>
    <row r="12118" spans="24:44">
      <c r="X12118" t="s">
        <v>6184</v>
      </c>
      <c r="Y12118" t="s">
        <v>386</v>
      </c>
      <c r="Z12118" t="s">
        <v>34954</v>
      </c>
      <c r="AA12118" t="s">
        <v>34157</v>
      </c>
      <c r="AB12118" t="s">
        <v>34158</v>
      </c>
      <c r="AO12118" s="171"/>
      <c r="AP12118" s="171"/>
      <c r="AQ12118" s="171"/>
      <c r="AR12118" s="171"/>
    </row>
    <row r="12119" spans="24:44">
      <c r="X12119" t="s">
        <v>6189</v>
      </c>
      <c r="Y12119" t="s">
        <v>386</v>
      </c>
      <c r="Z12119" t="s">
        <v>34955</v>
      </c>
      <c r="AA12119" t="s">
        <v>34157</v>
      </c>
      <c r="AB12119" t="s">
        <v>34158</v>
      </c>
      <c r="AO12119" s="171"/>
      <c r="AP12119" s="171"/>
      <c r="AQ12119" s="171"/>
      <c r="AR12119" s="171"/>
    </row>
    <row r="12120" spans="24:44">
      <c r="X12120" t="s">
        <v>6194</v>
      </c>
      <c r="Y12120" t="s">
        <v>386</v>
      </c>
      <c r="Z12120" t="s">
        <v>34956</v>
      </c>
      <c r="AA12120" t="s">
        <v>34157</v>
      </c>
      <c r="AB12120" t="s">
        <v>34158</v>
      </c>
      <c r="AO12120" s="171"/>
      <c r="AP12120" s="171"/>
      <c r="AQ12120" s="171"/>
      <c r="AR12120" s="171"/>
    </row>
    <row r="12121" spans="24:44">
      <c r="X12121" t="s">
        <v>6199</v>
      </c>
      <c r="Y12121" t="s">
        <v>386</v>
      </c>
      <c r="Z12121" t="s">
        <v>34957</v>
      </c>
      <c r="AA12121" t="s">
        <v>34157</v>
      </c>
      <c r="AB12121" t="s">
        <v>34158</v>
      </c>
      <c r="AO12121" s="171"/>
      <c r="AP12121" s="171"/>
      <c r="AQ12121" s="171"/>
      <c r="AR12121" s="171"/>
    </row>
    <row r="12122" spans="24:44">
      <c r="X12122" t="s">
        <v>6204</v>
      </c>
      <c r="Y12122" t="s">
        <v>386</v>
      </c>
      <c r="Z12122" t="s">
        <v>34958</v>
      </c>
      <c r="AA12122" t="s">
        <v>34157</v>
      </c>
      <c r="AB12122" t="s">
        <v>34158</v>
      </c>
      <c r="AO12122" s="171"/>
      <c r="AP12122" s="171"/>
      <c r="AQ12122" s="171"/>
      <c r="AR12122" s="171"/>
    </row>
    <row r="12123" spans="24:44">
      <c r="X12123" t="s">
        <v>6209</v>
      </c>
      <c r="Y12123" t="s">
        <v>386</v>
      </c>
      <c r="Z12123" t="s">
        <v>34959</v>
      </c>
      <c r="AA12123" t="s">
        <v>34157</v>
      </c>
      <c r="AB12123" t="s">
        <v>34158</v>
      </c>
      <c r="AO12123" s="171"/>
      <c r="AP12123" s="171"/>
      <c r="AQ12123" s="171"/>
      <c r="AR12123" s="171"/>
    </row>
    <row r="12124" spans="24:44">
      <c r="X12124" t="s">
        <v>6214</v>
      </c>
      <c r="Y12124" t="s">
        <v>386</v>
      </c>
      <c r="Z12124" t="s">
        <v>34960</v>
      </c>
      <c r="AA12124" t="s">
        <v>34157</v>
      </c>
      <c r="AB12124" t="s">
        <v>34158</v>
      </c>
      <c r="AO12124" s="171"/>
      <c r="AP12124" s="171"/>
      <c r="AQ12124" s="171"/>
      <c r="AR12124" s="171"/>
    </row>
    <row r="12125" spans="24:44">
      <c r="X12125" t="s">
        <v>6219</v>
      </c>
      <c r="Y12125" t="s">
        <v>386</v>
      </c>
      <c r="Z12125" t="s">
        <v>34961</v>
      </c>
      <c r="AA12125" t="s">
        <v>34157</v>
      </c>
      <c r="AB12125" t="s">
        <v>34158</v>
      </c>
      <c r="AO12125" s="171"/>
      <c r="AP12125" s="171"/>
      <c r="AQ12125" s="171"/>
      <c r="AR12125" s="171"/>
    </row>
    <row r="12126" spans="24:44">
      <c r="X12126" t="s">
        <v>4905</v>
      </c>
      <c r="Y12126" t="s">
        <v>386</v>
      </c>
      <c r="Z12126" t="s">
        <v>34962</v>
      </c>
      <c r="AA12126" t="s">
        <v>34157</v>
      </c>
      <c r="AB12126" t="s">
        <v>34158</v>
      </c>
      <c r="AO12126" s="171"/>
      <c r="AP12126" s="171"/>
      <c r="AQ12126" s="171"/>
      <c r="AR12126" s="171"/>
    </row>
    <row r="12127" spans="24:44">
      <c r="X12127" t="s">
        <v>34963</v>
      </c>
      <c r="Y12127" t="s">
        <v>386</v>
      </c>
      <c r="Z12127" t="s">
        <v>34964</v>
      </c>
      <c r="AA12127" t="s">
        <v>34125</v>
      </c>
      <c r="AB12127" t="s">
        <v>33674</v>
      </c>
      <c r="AO12127" s="171"/>
      <c r="AP12127" s="171"/>
      <c r="AQ12127" s="171"/>
      <c r="AR12127" s="171"/>
    </row>
    <row r="12128" spans="24:44">
      <c r="X12128" t="s">
        <v>34965</v>
      </c>
      <c r="Y12128" t="s">
        <v>389</v>
      </c>
      <c r="Z12128" t="s">
        <v>34966</v>
      </c>
      <c r="AA12128" t="s">
        <v>33715</v>
      </c>
      <c r="AB12128" t="s">
        <v>33627</v>
      </c>
      <c r="AO12128" s="171"/>
      <c r="AP12128" s="171"/>
      <c r="AQ12128" s="171"/>
      <c r="AR12128" s="171"/>
    </row>
    <row r="12129" spans="24:44">
      <c r="X12129" t="s">
        <v>6224</v>
      </c>
      <c r="Y12129" t="s">
        <v>386</v>
      </c>
      <c r="Z12129" t="s">
        <v>34967</v>
      </c>
      <c r="AA12129" t="s">
        <v>34157</v>
      </c>
      <c r="AB12129" t="s">
        <v>34158</v>
      </c>
      <c r="AO12129" s="171"/>
      <c r="AP12129" s="171"/>
      <c r="AQ12129" s="171"/>
      <c r="AR12129" s="171"/>
    </row>
    <row r="12130" spans="24:44">
      <c r="X12130" t="s">
        <v>6229</v>
      </c>
      <c r="Y12130" t="s">
        <v>386</v>
      </c>
      <c r="Z12130" t="s">
        <v>34968</v>
      </c>
      <c r="AA12130" t="s">
        <v>34157</v>
      </c>
      <c r="AB12130" t="s">
        <v>34158</v>
      </c>
      <c r="AO12130" s="171"/>
      <c r="AP12130" s="171"/>
      <c r="AQ12130" s="171"/>
      <c r="AR12130" s="171"/>
    </row>
    <row r="12131" spans="24:44">
      <c r="X12131" t="s">
        <v>6233</v>
      </c>
      <c r="Y12131" t="s">
        <v>386</v>
      </c>
      <c r="Z12131" t="s">
        <v>34969</v>
      </c>
      <c r="AA12131" t="s">
        <v>34157</v>
      </c>
      <c r="AB12131" t="s">
        <v>34158</v>
      </c>
      <c r="AO12131" s="171"/>
      <c r="AP12131" s="171"/>
      <c r="AQ12131" s="171"/>
      <c r="AR12131" s="171"/>
    </row>
    <row r="12132" spans="24:44">
      <c r="X12132" t="s">
        <v>34970</v>
      </c>
      <c r="Y12132" t="s">
        <v>389</v>
      </c>
      <c r="Z12132" t="s">
        <v>34971</v>
      </c>
      <c r="AA12132" t="s">
        <v>34157</v>
      </c>
      <c r="AB12132" t="s">
        <v>34158</v>
      </c>
      <c r="AO12132" s="171"/>
      <c r="AP12132" s="171"/>
      <c r="AQ12132" s="171"/>
      <c r="AR12132" s="171"/>
    </row>
    <row r="12133" spans="24:44">
      <c r="X12133" t="s">
        <v>6237</v>
      </c>
      <c r="Y12133" t="s">
        <v>386</v>
      </c>
      <c r="Z12133" t="s">
        <v>34972</v>
      </c>
      <c r="AA12133" t="s">
        <v>34157</v>
      </c>
      <c r="AB12133" t="s">
        <v>34158</v>
      </c>
      <c r="AO12133" s="171"/>
      <c r="AP12133" s="171"/>
      <c r="AQ12133" s="171"/>
      <c r="AR12133" s="171"/>
    </row>
    <row r="12134" spans="24:44">
      <c r="X12134" t="s">
        <v>4909</v>
      </c>
      <c r="Y12134" t="s">
        <v>386</v>
      </c>
      <c r="Z12134" t="s">
        <v>34973</v>
      </c>
      <c r="AA12134" t="s">
        <v>34157</v>
      </c>
      <c r="AB12134" t="s">
        <v>34158</v>
      </c>
      <c r="AO12134" s="171"/>
      <c r="AP12134" s="171"/>
      <c r="AQ12134" s="171"/>
      <c r="AR12134" s="171"/>
    </row>
    <row r="12135" spans="24:44">
      <c r="X12135" t="s">
        <v>34974</v>
      </c>
      <c r="Y12135" t="s">
        <v>386</v>
      </c>
      <c r="Z12135" t="s">
        <v>34975</v>
      </c>
      <c r="AA12135" t="s">
        <v>33603</v>
      </c>
      <c r="AB12135" t="s">
        <v>125</v>
      </c>
      <c r="AO12135" s="171"/>
      <c r="AP12135" s="171"/>
      <c r="AQ12135" s="171"/>
      <c r="AR12135" s="171"/>
    </row>
    <row r="12136" spans="24:44">
      <c r="X12136" t="s">
        <v>34976</v>
      </c>
      <c r="Y12136" t="s">
        <v>389</v>
      </c>
      <c r="Z12136" t="s">
        <v>34977</v>
      </c>
      <c r="AA12136" t="s">
        <v>33603</v>
      </c>
      <c r="AB12136" t="s">
        <v>125</v>
      </c>
      <c r="AO12136" s="171"/>
      <c r="AP12136" s="171"/>
      <c r="AQ12136" s="171"/>
      <c r="AR12136" s="171"/>
    </row>
    <row r="12137" spans="24:44">
      <c r="X12137" t="s">
        <v>34978</v>
      </c>
      <c r="Y12137" t="s">
        <v>389</v>
      </c>
      <c r="Z12137" t="s">
        <v>34979</v>
      </c>
      <c r="AA12137" t="s">
        <v>34262</v>
      </c>
      <c r="AB12137" t="s">
        <v>125</v>
      </c>
      <c r="AO12137" s="171"/>
      <c r="AP12137" s="171"/>
      <c r="AQ12137" s="171"/>
      <c r="AR12137" s="171"/>
    </row>
    <row r="12138" spans="24:44">
      <c r="X12138" t="s">
        <v>34980</v>
      </c>
      <c r="Y12138" t="s">
        <v>389</v>
      </c>
      <c r="Z12138" t="s">
        <v>34981</v>
      </c>
      <c r="AA12138" t="s">
        <v>34262</v>
      </c>
      <c r="AB12138" t="s">
        <v>125</v>
      </c>
      <c r="AO12138" s="171"/>
      <c r="AP12138" s="171"/>
      <c r="AQ12138" s="171"/>
      <c r="AR12138" s="171"/>
    </row>
    <row r="12139" spans="24:44">
      <c r="X12139" t="s">
        <v>34982</v>
      </c>
      <c r="Y12139" t="s">
        <v>389</v>
      </c>
      <c r="Z12139" t="s">
        <v>34983</v>
      </c>
      <c r="AA12139" t="s">
        <v>34672</v>
      </c>
      <c r="AB12139" t="s">
        <v>33694</v>
      </c>
      <c r="AO12139" s="171"/>
      <c r="AP12139" s="171"/>
      <c r="AQ12139" s="171"/>
      <c r="AR12139" s="171"/>
    </row>
    <row r="12140" spans="24:44">
      <c r="X12140" t="s">
        <v>34984</v>
      </c>
      <c r="Y12140" t="s">
        <v>389</v>
      </c>
      <c r="Z12140" t="s">
        <v>34985</v>
      </c>
      <c r="AA12140" t="s">
        <v>33652</v>
      </c>
      <c r="AB12140" t="s">
        <v>125</v>
      </c>
      <c r="AO12140" s="171"/>
      <c r="AP12140" s="171"/>
      <c r="AQ12140" s="171"/>
      <c r="AR12140" s="171"/>
    </row>
    <row r="12141" spans="24:44">
      <c r="X12141" t="s">
        <v>34986</v>
      </c>
      <c r="Y12141" t="s">
        <v>386</v>
      </c>
      <c r="Z12141" t="s">
        <v>34987</v>
      </c>
      <c r="AA12141" t="s">
        <v>34594</v>
      </c>
      <c r="AB12141" t="s">
        <v>33927</v>
      </c>
      <c r="AO12141" s="171"/>
      <c r="AP12141" s="171"/>
      <c r="AQ12141" s="171"/>
      <c r="AR12141" s="171"/>
    </row>
    <row r="12142" spans="24:44">
      <c r="X12142" t="s">
        <v>34988</v>
      </c>
      <c r="Y12142" t="s">
        <v>389</v>
      </c>
      <c r="Z12142" t="s">
        <v>34989</v>
      </c>
      <c r="AA12142" t="s">
        <v>34594</v>
      </c>
      <c r="AB12142" t="s">
        <v>33927</v>
      </c>
      <c r="AO12142" s="171"/>
      <c r="AP12142" s="171"/>
      <c r="AQ12142" s="171"/>
      <c r="AR12142" s="171"/>
    </row>
    <row r="12143" spans="24:44">
      <c r="X12143" t="s">
        <v>6241</v>
      </c>
      <c r="Y12143" t="s">
        <v>386</v>
      </c>
      <c r="Z12143" t="s">
        <v>34990</v>
      </c>
      <c r="AA12143" t="s">
        <v>34594</v>
      </c>
      <c r="AB12143" t="s">
        <v>33927</v>
      </c>
      <c r="AO12143" s="171"/>
      <c r="AP12143" s="171"/>
      <c r="AQ12143" s="171"/>
      <c r="AR12143" s="171"/>
    </row>
    <row r="12144" spans="24:44">
      <c r="X12144" t="s">
        <v>34991</v>
      </c>
      <c r="Y12144" t="s">
        <v>386</v>
      </c>
      <c r="Z12144" t="s">
        <v>34992</v>
      </c>
      <c r="AA12144" t="s">
        <v>34594</v>
      </c>
      <c r="AB12144" t="s">
        <v>33927</v>
      </c>
      <c r="AO12144" s="171"/>
      <c r="AP12144" s="171"/>
      <c r="AQ12144" s="171"/>
      <c r="AR12144" s="171"/>
    </row>
    <row r="12145" spans="24:44">
      <c r="X12145" t="s">
        <v>34993</v>
      </c>
      <c r="Y12145" t="s">
        <v>389</v>
      </c>
      <c r="Z12145" t="s">
        <v>34994</v>
      </c>
      <c r="AA12145" t="s">
        <v>34594</v>
      </c>
      <c r="AB12145" t="s">
        <v>33927</v>
      </c>
      <c r="AO12145" s="171"/>
      <c r="AP12145" s="171"/>
      <c r="AQ12145" s="171"/>
      <c r="AR12145" s="171"/>
    </row>
    <row r="12146" spans="24:44">
      <c r="X12146" t="s">
        <v>34995</v>
      </c>
      <c r="Y12146" t="s">
        <v>389</v>
      </c>
      <c r="Z12146" t="s">
        <v>34996</v>
      </c>
      <c r="AA12146" t="s">
        <v>34594</v>
      </c>
      <c r="AB12146" t="s">
        <v>33927</v>
      </c>
      <c r="AO12146" s="171"/>
      <c r="AP12146" s="171"/>
      <c r="AQ12146" s="171"/>
      <c r="AR12146" s="171"/>
    </row>
    <row r="12147" spans="24:44">
      <c r="X12147" t="s">
        <v>34997</v>
      </c>
      <c r="Y12147" t="s">
        <v>386</v>
      </c>
      <c r="Z12147" t="s">
        <v>34998</v>
      </c>
      <c r="AA12147" t="s">
        <v>34594</v>
      </c>
      <c r="AB12147" t="s">
        <v>33927</v>
      </c>
      <c r="AO12147" s="171"/>
      <c r="AP12147" s="171"/>
      <c r="AQ12147" s="171"/>
      <c r="AR12147" s="171"/>
    </row>
    <row r="12148" spans="24:44">
      <c r="X12148" t="s">
        <v>34999</v>
      </c>
      <c r="Y12148" t="s">
        <v>389</v>
      </c>
      <c r="Z12148" t="s">
        <v>35000</v>
      </c>
      <c r="AA12148" t="s">
        <v>34594</v>
      </c>
      <c r="AB12148" t="s">
        <v>33927</v>
      </c>
      <c r="AO12148" s="171"/>
      <c r="AP12148" s="171"/>
      <c r="AQ12148" s="171"/>
      <c r="AR12148" s="171"/>
    </row>
    <row r="12149" spans="24:44">
      <c r="X12149" t="s">
        <v>35001</v>
      </c>
      <c r="Y12149" t="s">
        <v>386</v>
      </c>
      <c r="Z12149" t="s">
        <v>35002</v>
      </c>
      <c r="AA12149" t="s">
        <v>34594</v>
      </c>
      <c r="AB12149" t="s">
        <v>33927</v>
      </c>
      <c r="AO12149" s="171"/>
      <c r="AP12149" s="171"/>
      <c r="AQ12149" s="171"/>
      <c r="AR12149" s="171"/>
    </row>
    <row r="12150" spans="24:44">
      <c r="X12150" t="s">
        <v>35003</v>
      </c>
      <c r="Y12150" t="s">
        <v>389</v>
      </c>
      <c r="Z12150" t="s">
        <v>35004</v>
      </c>
      <c r="AA12150" t="s">
        <v>34594</v>
      </c>
      <c r="AB12150" t="s">
        <v>33927</v>
      </c>
      <c r="AO12150" s="171"/>
      <c r="AP12150" s="171"/>
      <c r="AQ12150" s="171"/>
      <c r="AR12150" s="171"/>
    </row>
    <row r="12151" spans="24:44">
      <c r="X12151" t="s">
        <v>35005</v>
      </c>
      <c r="Y12151" t="s">
        <v>389</v>
      </c>
      <c r="Z12151" t="s">
        <v>35006</v>
      </c>
      <c r="AA12151" t="s">
        <v>34594</v>
      </c>
      <c r="AB12151" t="s">
        <v>33927</v>
      </c>
      <c r="AO12151" s="171"/>
      <c r="AP12151" s="171"/>
      <c r="AQ12151" s="171"/>
      <c r="AR12151" s="171"/>
    </row>
    <row r="12152" spans="24:44">
      <c r="X12152" t="s">
        <v>5646</v>
      </c>
      <c r="Y12152" t="s">
        <v>386</v>
      </c>
      <c r="Z12152" t="s">
        <v>35007</v>
      </c>
      <c r="AA12152" t="s">
        <v>33693</v>
      </c>
      <c r="AB12152" t="s">
        <v>33694</v>
      </c>
      <c r="AO12152" s="171"/>
      <c r="AP12152" s="171"/>
      <c r="AQ12152" s="171"/>
      <c r="AR12152" s="171"/>
    </row>
    <row r="12153" spans="24:44">
      <c r="X12153" t="s">
        <v>2995</v>
      </c>
      <c r="Y12153" t="s">
        <v>386</v>
      </c>
      <c r="Z12153" t="s">
        <v>35008</v>
      </c>
      <c r="AA12153" t="s">
        <v>34125</v>
      </c>
      <c r="AB12153" t="s">
        <v>33674</v>
      </c>
      <c r="AO12153" s="171"/>
      <c r="AP12153" s="171"/>
      <c r="AQ12153" s="171"/>
      <c r="AR12153" s="171"/>
    </row>
    <row r="12154" spans="24:44">
      <c r="X12154" t="s">
        <v>35009</v>
      </c>
      <c r="Y12154" t="s">
        <v>386</v>
      </c>
      <c r="Z12154" t="s">
        <v>35010</v>
      </c>
      <c r="AA12154" t="s">
        <v>34094</v>
      </c>
      <c r="AB12154" t="s">
        <v>125</v>
      </c>
      <c r="AO12154" s="171"/>
      <c r="AP12154" s="171"/>
      <c r="AQ12154" s="171"/>
      <c r="AR12154" s="171"/>
    </row>
    <row r="12155" spans="24:44">
      <c r="X12155" t="s">
        <v>35011</v>
      </c>
      <c r="Y12155" t="s">
        <v>389</v>
      </c>
      <c r="Z12155" t="s">
        <v>35012</v>
      </c>
      <c r="AA12155" t="s">
        <v>34125</v>
      </c>
      <c r="AB12155" t="s">
        <v>33674</v>
      </c>
      <c r="AO12155" s="171"/>
      <c r="AP12155" s="171"/>
      <c r="AQ12155" s="171"/>
      <c r="AR12155" s="171"/>
    </row>
    <row r="12156" spans="24:44">
      <c r="X12156" t="s">
        <v>35013</v>
      </c>
      <c r="Y12156" t="s">
        <v>389</v>
      </c>
      <c r="Z12156" t="s">
        <v>35014</v>
      </c>
      <c r="AA12156" t="s">
        <v>33762</v>
      </c>
      <c r="AB12156" t="s">
        <v>125</v>
      </c>
      <c r="AO12156" s="171"/>
      <c r="AP12156" s="171"/>
      <c r="AQ12156" s="171"/>
      <c r="AR12156" s="171"/>
    </row>
    <row r="12157" spans="24:44">
      <c r="X12157" t="s">
        <v>35015</v>
      </c>
      <c r="Y12157" t="s">
        <v>386</v>
      </c>
      <c r="Z12157" t="s">
        <v>35016</v>
      </c>
      <c r="AA12157" t="s">
        <v>34125</v>
      </c>
      <c r="AB12157" t="s">
        <v>33674</v>
      </c>
      <c r="AO12157" s="171"/>
      <c r="AP12157" s="171"/>
      <c r="AQ12157" s="171"/>
      <c r="AR12157" s="171"/>
    </row>
    <row r="12158" spans="24:44">
      <c r="X12158" t="s">
        <v>35017</v>
      </c>
      <c r="Y12158" t="s">
        <v>386</v>
      </c>
      <c r="Z12158" t="s">
        <v>35018</v>
      </c>
      <c r="AA12158" t="s">
        <v>33677</v>
      </c>
      <c r="AB12158" t="s">
        <v>125</v>
      </c>
      <c r="AO12158" s="171"/>
      <c r="AP12158" s="171"/>
      <c r="AQ12158" s="171"/>
      <c r="AR12158" s="171"/>
    </row>
    <row r="12159" spans="24:44">
      <c r="X12159" t="s">
        <v>35019</v>
      </c>
      <c r="Y12159" t="s">
        <v>389</v>
      </c>
      <c r="Z12159" t="s">
        <v>35020</v>
      </c>
      <c r="AA12159" t="s">
        <v>33677</v>
      </c>
      <c r="AB12159" t="s">
        <v>125</v>
      </c>
      <c r="AO12159" s="171"/>
      <c r="AP12159" s="171"/>
      <c r="AQ12159" s="171"/>
      <c r="AR12159" s="171"/>
    </row>
    <row r="12160" spans="24:44">
      <c r="X12160" t="s">
        <v>35021</v>
      </c>
      <c r="Y12160" t="s">
        <v>389</v>
      </c>
      <c r="Z12160" t="s">
        <v>35022</v>
      </c>
      <c r="AA12160" t="s">
        <v>34094</v>
      </c>
      <c r="AB12160" t="s">
        <v>125</v>
      </c>
      <c r="AO12160" s="171"/>
      <c r="AP12160" s="171"/>
      <c r="AQ12160" s="171"/>
      <c r="AR12160" s="171"/>
    </row>
    <row r="12161" spans="24:44">
      <c r="X12161" t="s">
        <v>35023</v>
      </c>
      <c r="Y12161" t="s">
        <v>386</v>
      </c>
      <c r="Z12161" t="s">
        <v>35024</v>
      </c>
      <c r="AA12161" t="s">
        <v>33984</v>
      </c>
      <c r="AB12161" t="s">
        <v>125</v>
      </c>
      <c r="AO12161" s="171"/>
      <c r="AP12161" s="171"/>
      <c r="AQ12161" s="171"/>
      <c r="AR12161" s="171"/>
    </row>
    <row r="12162" spans="24:44">
      <c r="X12162" t="s">
        <v>35025</v>
      </c>
      <c r="Y12162" t="s">
        <v>386</v>
      </c>
      <c r="Z12162" t="s">
        <v>35026</v>
      </c>
      <c r="AA12162" t="s">
        <v>33984</v>
      </c>
      <c r="AB12162" t="s">
        <v>125</v>
      </c>
      <c r="AO12162" s="171"/>
      <c r="AP12162" s="171"/>
      <c r="AQ12162" s="171"/>
      <c r="AR12162" s="171"/>
    </row>
    <row r="12163" spans="24:44">
      <c r="X12163" t="s">
        <v>35027</v>
      </c>
      <c r="Y12163" t="s">
        <v>386</v>
      </c>
      <c r="Z12163" t="s">
        <v>35028</v>
      </c>
      <c r="AA12163" t="s">
        <v>34125</v>
      </c>
      <c r="AB12163" t="s">
        <v>33674</v>
      </c>
      <c r="AO12163" s="171"/>
      <c r="AP12163" s="171"/>
      <c r="AQ12163" s="171"/>
      <c r="AR12163" s="171"/>
    </row>
    <row r="12164" spans="24:44">
      <c r="X12164" t="s">
        <v>35029</v>
      </c>
      <c r="Y12164" t="s">
        <v>386</v>
      </c>
      <c r="Z12164" t="s">
        <v>35030</v>
      </c>
      <c r="AA12164" t="s">
        <v>34125</v>
      </c>
      <c r="AB12164" t="s">
        <v>33674</v>
      </c>
      <c r="AO12164" s="171"/>
      <c r="AP12164" s="171"/>
      <c r="AQ12164" s="171"/>
      <c r="AR12164" s="171"/>
    </row>
    <row r="12165" spans="24:44">
      <c r="X12165" t="s">
        <v>35031</v>
      </c>
      <c r="Y12165" t="s">
        <v>389</v>
      </c>
      <c r="Z12165" t="s">
        <v>35032</v>
      </c>
      <c r="AA12165" t="s">
        <v>33762</v>
      </c>
      <c r="AB12165" t="s">
        <v>125</v>
      </c>
      <c r="AO12165" s="171"/>
      <c r="AP12165" s="171"/>
      <c r="AQ12165" s="171"/>
      <c r="AR12165" s="171"/>
    </row>
    <row r="12166" spans="24:44">
      <c r="X12166" t="s">
        <v>35033</v>
      </c>
      <c r="Y12166" t="s">
        <v>386</v>
      </c>
      <c r="Z12166" t="s">
        <v>35034</v>
      </c>
      <c r="AA12166" t="s">
        <v>33762</v>
      </c>
      <c r="AB12166" t="s">
        <v>125</v>
      </c>
      <c r="AO12166" s="171"/>
      <c r="AP12166" s="171"/>
      <c r="AQ12166" s="171"/>
      <c r="AR12166" s="171"/>
    </row>
    <row r="12167" spans="24:44">
      <c r="X12167" t="s">
        <v>35035</v>
      </c>
      <c r="Y12167" t="s">
        <v>389</v>
      </c>
      <c r="Z12167" t="s">
        <v>35036</v>
      </c>
      <c r="AA12167" t="s">
        <v>33715</v>
      </c>
      <c r="AB12167" t="s">
        <v>33627</v>
      </c>
      <c r="AO12167" s="171"/>
      <c r="AP12167" s="171"/>
      <c r="AQ12167" s="171"/>
      <c r="AR12167" s="171"/>
    </row>
    <row r="12168" spans="24:44">
      <c r="X12168" t="s">
        <v>35037</v>
      </c>
      <c r="Y12168" t="s">
        <v>386</v>
      </c>
      <c r="Z12168" t="s">
        <v>35038</v>
      </c>
      <c r="AA12168" t="s">
        <v>33715</v>
      </c>
      <c r="AB12168" t="s">
        <v>33627</v>
      </c>
      <c r="AO12168" s="171"/>
      <c r="AP12168" s="171"/>
      <c r="AQ12168" s="171"/>
      <c r="AR12168" s="171"/>
    </row>
    <row r="12169" spans="24:44">
      <c r="X12169" t="s">
        <v>35039</v>
      </c>
      <c r="Y12169" t="s">
        <v>386</v>
      </c>
      <c r="Z12169" t="s">
        <v>35040</v>
      </c>
      <c r="AA12169" t="s">
        <v>33715</v>
      </c>
      <c r="AB12169" t="s">
        <v>33627</v>
      </c>
      <c r="AO12169" s="171"/>
      <c r="AP12169" s="171"/>
      <c r="AQ12169" s="171"/>
      <c r="AR12169" s="171"/>
    </row>
    <row r="12170" spans="24:44">
      <c r="X12170" t="s">
        <v>35041</v>
      </c>
      <c r="Y12170" t="s">
        <v>386</v>
      </c>
      <c r="Z12170" t="s">
        <v>35042</v>
      </c>
      <c r="AA12170" t="s">
        <v>33715</v>
      </c>
      <c r="AB12170" t="s">
        <v>33627</v>
      </c>
      <c r="AO12170" s="171"/>
      <c r="AP12170" s="171"/>
      <c r="AQ12170" s="171"/>
      <c r="AR12170" s="171"/>
    </row>
    <row r="12171" spans="24:44">
      <c r="X12171" t="s">
        <v>35043</v>
      </c>
      <c r="Y12171" t="s">
        <v>389</v>
      </c>
      <c r="Z12171" t="s">
        <v>35044</v>
      </c>
      <c r="AA12171" t="s">
        <v>33603</v>
      </c>
      <c r="AB12171" t="s">
        <v>125</v>
      </c>
      <c r="AO12171" s="171"/>
      <c r="AP12171" s="171"/>
      <c r="AQ12171" s="171"/>
      <c r="AR12171" s="171"/>
    </row>
    <row r="12172" spans="24:44">
      <c r="X12172" t="s">
        <v>35045</v>
      </c>
      <c r="Y12172" t="s">
        <v>389</v>
      </c>
      <c r="Z12172" t="s">
        <v>35046</v>
      </c>
      <c r="AA12172" t="s">
        <v>33846</v>
      </c>
      <c r="AB12172" t="s">
        <v>125</v>
      </c>
      <c r="AO12172" s="171"/>
      <c r="AP12172" s="171"/>
      <c r="AQ12172" s="171"/>
      <c r="AR12172" s="171"/>
    </row>
    <row r="12173" spans="24:44">
      <c r="X12173" t="s">
        <v>1384</v>
      </c>
      <c r="Y12173" t="s">
        <v>386</v>
      </c>
      <c r="Z12173" t="s">
        <v>35047</v>
      </c>
      <c r="AA12173" t="s">
        <v>33715</v>
      </c>
      <c r="AB12173" t="s">
        <v>33627</v>
      </c>
      <c r="AO12173" s="171"/>
      <c r="AP12173" s="171"/>
      <c r="AQ12173" s="171"/>
      <c r="AR12173" s="171"/>
    </row>
    <row r="12174" spans="24:44">
      <c r="X12174" t="s">
        <v>6246</v>
      </c>
      <c r="Y12174" t="s">
        <v>386</v>
      </c>
      <c r="Z12174" t="s">
        <v>35048</v>
      </c>
      <c r="AA12174" t="s">
        <v>33715</v>
      </c>
      <c r="AB12174" t="s">
        <v>33627</v>
      </c>
      <c r="AO12174" s="171"/>
      <c r="AP12174" s="171"/>
      <c r="AQ12174" s="171"/>
      <c r="AR12174" s="171"/>
    </row>
    <row r="12175" spans="24:44">
      <c r="X12175" t="s">
        <v>1390</v>
      </c>
      <c r="Y12175" t="s">
        <v>386</v>
      </c>
      <c r="Z12175" t="s">
        <v>35049</v>
      </c>
      <c r="AA12175" t="s">
        <v>33715</v>
      </c>
      <c r="AB12175" t="s">
        <v>33627</v>
      </c>
      <c r="AO12175" s="171"/>
      <c r="AP12175" s="171"/>
      <c r="AQ12175" s="171"/>
      <c r="AR12175" s="171"/>
    </row>
    <row r="12176" spans="24:44">
      <c r="X12176" t="s">
        <v>1394</v>
      </c>
      <c r="Y12176" t="s">
        <v>386</v>
      </c>
      <c r="Z12176" t="s">
        <v>35050</v>
      </c>
      <c r="AA12176" t="s">
        <v>34157</v>
      </c>
      <c r="AB12176" t="s">
        <v>34158</v>
      </c>
      <c r="AO12176" s="171"/>
      <c r="AP12176" s="171"/>
      <c r="AQ12176" s="171"/>
      <c r="AR12176" s="171"/>
    </row>
    <row r="12177" spans="24:44">
      <c r="X12177" t="s">
        <v>35051</v>
      </c>
      <c r="Y12177" t="s">
        <v>389</v>
      </c>
      <c r="Z12177" t="s">
        <v>35052</v>
      </c>
      <c r="AA12177" t="s">
        <v>34157</v>
      </c>
      <c r="AB12177" t="s">
        <v>34158</v>
      </c>
      <c r="AO12177" s="171"/>
      <c r="AP12177" s="171"/>
      <c r="AQ12177" s="171"/>
      <c r="AR12177" s="171"/>
    </row>
    <row r="12178" spans="24:44">
      <c r="X12178" t="s">
        <v>4914</v>
      </c>
      <c r="Y12178" t="s">
        <v>386</v>
      </c>
      <c r="Z12178" t="s">
        <v>35053</v>
      </c>
      <c r="AA12178" t="s">
        <v>34157</v>
      </c>
      <c r="AB12178" t="s">
        <v>34158</v>
      </c>
      <c r="AO12178" s="171"/>
      <c r="AP12178" s="171"/>
      <c r="AQ12178" s="171"/>
      <c r="AR12178" s="171"/>
    </row>
    <row r="12179" spans="24:44">
      <c r="X12179" t="s">
        <v>35054</v>
      </c>
      <c r="Y12179" t="s">
        <v>389</v>
      </c>
      <c r="Z12179" t="s">
        <v>35055</v>
      </c>
      <c r="AA12179" t="s">
        <v>34157</v>
      </c>
      <c r="AB12179" t="s">
        <v>34158</v>
      </c>
      <c r="AO12179" s="171"/>
      <c r="AP12179" s="171"/>
      <c r="AQ12179" s="171"/>
      <c r="AR12179" s="171"/>
    </row>
    <row r="12180" spans="24:44">
      <c r="X12180" t="s">
        <v>35056</v>
      </c>
      <c r="Y12180" t="s">
        <v>386</v>
      </c>
      <c r="Z12180" t="s">
        <v>34621</v>
      </c>
      <c r="AA12180" t="s">
        <v>33984</v>
      </c>
      <c r="AB12180" t="s">
        <v>125</v>
      </c>
      <c r="AO12180" s="171"/>
      <c r="AP12180" s="171"/>
      <c r="AQ12180" s="171"/>
      <c r="AR12180" s="171"/>
    </row>
    <row r="12181" spans="24:44">
      <c r="X12181" t="s">
        <v>35057</v>
      </c>
      <c r="Y12181" t="s">
        <v>389</v>
      </c>
      <c r="Z12181" t="s">
        <v>35058</v>
      </c>
      <c r="AA12181" t="s">
        <v>33715</v>
      </c>
      <c r="AB12181" t="s">
        <v>33627</v>
      </c>
      <c r="AO12181" s="171"/>
      <c r="AP12181" s="171"/>
      <c r="AQ12181" s="171"/>
      <c r="AR12181" s="171"/>
    </row>
    <row r="12182" spans="24:44">
      <c r="X12182" t="s">
        <v>35059</v>
      </c>
      <c r="Y12182" t="s">
        <v>389</v>
      </c>
      <c r="Z12182" t="s">
        <v>35060</v>
      </c>
      <c r="AA12182" t="s">
        <v>33846</v>
      </c>
      <c r="AB12182" t="s">
        <v>125</v>
      </c>
      <c r="AO12182" s="171"/>
      <c r="AP12182" s="171"/>
      <c r="AQ12182" s="171"/>
      <c r="AR12182" s="171"/>
    </row>
    <row r="12183" spans="24:44">
      <c r="X12183" t="s">
        <v>35061</v>
      </c>
      <c r="Y12183" t="s">
        <v>389</v>
      </c>
      <c r="Z12183" t="s">
        <v>35062</v>
      </c>
      <c r="AA12183" t="s">
        <v>33603</v>
      </c>
      <c r="AB12183" t="s">
        <v>125</v>
      </c>
      <c r="AO12183" s="171"/>
      <c r="AP12183" s="171"/>
      <c r="AQ12183" s="171"/>
      <c r="AR12183" s="171"/>
    </row>
    <row r="12184" spans="24:44">
      <c r="X12184" t="s">
        <v>35063</v>
      </c>
      <c r="Y12184" t="s">
        <v>389</v>
      </c>
      <c r="Z12184" t="s">
        <v>35064</v>
      </c>
      <c r="AA12184" t="s">
        <v>34278</v>
      </c>
      <c r="AB12184" t="s">
        <v>125</v>
      </c>
      <c r="AO12184" s="171"/>
      <c r="AP12184" s="171"/>
      <c r="AQ12184" s="171"/>
      <c r="AR12184" s="171"/>
    </row>
    <row r="12185" spans="24:44">
      <c r="X12185" t="s">
        <v>2999</v>
      </c>
      <c r="Y12185" t="s">
        <v>386</v>
      </c>
      <c r="Z12185" t="s">
        <v>35065</v>
      </c>
      <c r="AA12185" t="s">
        <v>34125</v>
      </c>
      <c r="AB12185" t="s">
        <v>33674</v>
      </c>
      <c r="AO12185" s="171"/>
      <c r="AP12185" s="171"/>
      <c r="AQ12185" s="171"/>
      <c r="AR12185" s="171"/>
    </row>
    <row r="12186" spans="24:44">
      <c r="X12186" t="s">
        <v>3002</v>
      </c>
      <c r="Y12186" t="s">
        <v>386</v>
      </c>
      <c r="Z12186" t="s">
        <v>35066</v>
      </c>
      <c r="AA12186" t="s">
        <v>33603</v>
      </c>
      <c r="AB12186" t="s">
        <v>125</v>
      </c>
      <c r="AO12186" s="171"/>
      <c r="AP12186" s="171"/>
      <c r="AQ12186" s="171"/>
      <c r="AR12186" s="171"/>
    </row>
    <row r="12187" spans="24:44">
      <c r="X12187" t="s">
        <v>3007</v>
      </c>
      <c r="Y12187" t="s">
        <v>386</v>
      </c>
      <c r="Z12187" t="s">
        <v>35067</v>
      </c>
      <c r="AA12187" t="s">
        <v>34125</v>
      </c>
      <c r="AB12187" t="s">
        <v>33674</v>
      </c>
      <c r="AO12187" s="171"/>
      <c r="AP12187" s="171"/>
      <c r="AQ12187" s="171"/>
      <c r="AR12187" s="171"/>
    </row>
    <row r="12188" spans="24:44">
      <c r="X12188" t="s">
        <v>35068</v>
      </c>
      <c r="Y12188" t="s">
        <v>389</v>
      </c>
      <c r="Z12188" t="s">
        <v>35069</v>
      </c>
      <c r="AA12188" t="s">
        <v>34125</v>
      </c>
      <c r="AB12188" t="s">
        <v>33674</v>
      </c>
      <c r="AO12188" s="171"/>
      <c r="AP12188" s="171"/>
      <c r="AQ12188" s="171"/>
      <c r="AR12188" s="171"/>
    </row>
    <row r="12189" spans="24:44">
      <c r="X12189" t="s">
        <v>35070</v>
      </c>
      <c r="Y12189" t="s">
        <v>389</v>
      </c>
      <c r="Z12189" t="s">
        <v>35071</v>
      </c>
      <c r="AA12189" t="s">
        <v>33603</v>
      </c>
      <c r="AB12189" t="s">
        <v>125</v>
      </c>
      <c r="AO12189" s="171"/>
      <c r="AP12189" s="171"/>
      <c r="AQ12189" s="171"/>
      <c r="AR12189" s="171"/>
    </row>
    <row r="12190" spans="24:44">
      <c r="X12190" t="s">
        <v>3010</v>
      </c>
      <c r="Y12190" t="s">
        <v>386</v>
      </c>
      <c r="Z12190" t="s">
        <v>35072</v>
      </c>
      <c r="AA12190" t="s">
        <v>34125</v>
      </c>
      <c r="AB12190" t="s">
        <v>33674</v>
      </c>
      <c r="AO12190" s="171"/>
      <c r="AP12190" s="171"/>
      <c r="AQ12190" s="171"/>
      <c r="AR12190" s="171"/>
    </row>
    <row r="12191" spans="24:44">
      <c r="X12191" t="s">
        <v>35073</v>
      </c>
      <c r="Y12191" t="s">
        <v>389</v>
      </c>
      <c r="Z12191" t="s">
        <v>35074</v>
      </c>
      <c r="AA12191" t="s">
        <v>34125</v>
      </c>
      <c r="AB12191" t="s">
        <v>33674</v>
      </c>
      <c r="AO12191" s="171"/>
      <c r="AP12191" s="171"/>
      <c r="AQ12191" s="171"/>
      <c r="AR12191" s="171"/>
    </row>
    <row r="12192" spans="24:44">
      <c r="X12192" t="s">
        <v>1398</v>
      </c>
      <c r="Y12192" t="s">
        <v>386</v>
      </c>
      <c r="Z12192" t="s">
        <v>35075</v>
      </c>
      <c r="AA12192" t="s">
        <v>34125</v>
      </c>
      <c r="AB12192" t="s">
        <v>33674</v>
      </c>
      <c r="AO12192" s="171"/>
      <c r="AP12192" s="171"/>
      <c r="AQ12192" s="171"/>
      <c r="AR12192" s="171"/>
    </row>
    <row r="12193" spans="24:44">
      <c r="X12193" t="s">
        <v>4919</v>
      </c>
      <c r="Y12193" t="s">
        <v>386</v>
      </c>
      <c r="Z12193" t="s">
        <v>35076</v>
      </c>
      <c r="AA12193" t="s">
        <v>34125</v>
      </c>
      <c r="AB12193" t="s">
        <v>33674</v>
      </c>
      <c r="AO12193" s="171"/>
      <c r="AP12193" s="171"/>
      <c r="AQ12193" s="171"/>
      <c r="AR12193" s="171"/>
    </row>
    <row r="12194" spans="24:44">
      <c r="X12194" t="s">
        <v>4923</v>
      </c>
      <c r="Y12194" t="s">
        <v>386</v>
      </c>
      <c r="Z12194" t="s">
        <v>35077</v>
      </c>
      <c r="AA12194" t="s">
        <v>34125</v>
      </c>
      <c r="AB12194" t="s">
        <v>33674</v>
      </c>
      <c r="AO12194" s="171"/>
      <c r="AP12194" s="171"/>
      <c r="AQ12194" s="171"/>
      <c r="AR12194" s="171"/>
    </row>
    <row r="12195" spans="24:44">
      <c r="X12195" t="s">
        <v>4928</v>
      </c>
      <c r="Y12195" t="s">
        <v>386</v>
      </c>
      <c r="Z12195" t="s">
        <v>35078</v>
      </c>
      <c r="AA12195" t="s">
        <v>34125</v>
      </c>
      <c r="AB12195" t="s">
        <v>33674</v>
      </c>
      <c r="AO12195" s="171"/>
      <c r="AP12195" s="171"/>
      <c r="AQ12195" s="171"/>
      <c r="AR12195" s="171"/>
    </row>
    <row r="12196" spans="24:44">
      <c r="X12196" t="s">
        <v>35079</v>
      </c>
      <c r="Y12196" t="s">
        <v>389</v>
      </c>
      <c r="Z12196" t="s">
        <v>35080</v>
      </c>
      <c r="AA12196" t="s">
        <v>33762</v>
      </c>
      <c r="AB12196" t="s">
        <v>125</v>
      </c>
      <c r="AO12196" s="171"/>
      <c r="AP12196" s="171"/>
      <c r="AQ12196" s="171"/>
      <c r="AR12196" s="171"/>
    </row>
    <row r="12197" spans="24:44">
      <c r="X12197" t="s">
        <v>2481</v>
      </c>
      <c r="Y12197" t="s">
        <v>386</v>
      </c>
      <c r="Z12197" t="s">
        <v>35081</v>
      </c>
      <c r="AA12197" t="s">
        <v>33715</v>
      </c>
      <c r="AB12197" t="s">
        <v>33627</v>
      </c>
      <c r="AO12197" s="171"/>
      <c r="AP12197" s="171"/>
      <c r="AQ12197" s="171"/>
      <c r="AR12197" s="171"/>
    </row>
    <row r="12198" spans="24:44">
      <c r="X12198" t="s">
        <v>35082</v>
      </c>
      <c r="Y12198" t="s">
        <v>389</v>
      </c>
      <c r="Z12198" t="s">
        <v>35083</v>
      </c>
      <c r="AA12198" t="s">
        <v>33762</v>
      </c>
      <c r="AB12198" t="s">
        <v>125</v>
      </c>
      <c r="AO12198" s="171"/>
      <c r="AP12198" s="171"/>
      <c r="AQ12198" s="171"/>
      <c r="AR12198" s="171"/>
    </row>
    <row r="12199" spans="24:44">
      <c r="X12199" t="s">
        <v>35084</v>
      </c>
      <c r="Y12199" t="s">
        <v>386</v>
      </c>
      <c r="Z12199" t="s">
        <v>34656</v>
      </c>
      <c r="AA12199" t="s">
        <v>33846</v>
      </c>
      <c r="AB12199" t="s">
        <v>125</v>
      </c>
      <c r="AO12199" s="171"/>
      <c r="AP12199" s="171"/>
      <c r="AQ12199" s="171"/>
      <c r="AR12199" s="171"/>
    </row>
    <row r="12200" spans="24:44">
      <c r="X12200" t="s">
        <v>35085</v>
      </c>
      <c r="Y12200" t="s">
        <v>389</v>
      </c>
      <c r="Z12200" t="s">
        <v>35086</v>
      </c>
      <c r="AA12200" t="s">
        <v>33715</v>
      </c>
      <c r="AB12200" t="s">
        <v>33627</v>
      </c>
      <c r="AO12200" s="171"/>
      <c r="AP12200" s="171"/>
      <c r="AQ12200" s="171"/>
      <c r="AR12200" s="171"/>
    </row>
    <row r="12201" spans="24:44">
      <c r="X12201" t="s">
        <v>35087</v>
      </c>
      <c r="Y12201" t="s">
        <v>389</v>
      </c>
      <c r="Z12201" t="s">
        <v>35088</v>
      </c>
      <c r="AA12201" t="s">
        <v>34149</v>
      </c>
      <c r="AB12201" t="s">
        <v>33927</v>
      </c>
      <c r="AO12201" s="171"/>
      <c r="AP12201" s="171"/>
      <c r="AQ12201" s="171"/>
      <c r="AR12201" s="171"/>
    </row>
    <row r="12202" spans="24:44">
      <c r="X12202" t="s">
        <v>35089</v>
      </c>
      <c r="Y12202" t="s">
        <v>389</v>
      </c>
      <c r="Z12202" t="s">
        <v>35090</v>
      </c>
      <c r="AA12202" t="s">
        <v>33715</v>
      </c>
      <c r="AB12202" t="s">
        <v>33627</v>
      </c>
      <c r="AO12202" s="171"/>
      <c r="AP12202" s="171"/>
      <c r="AQ12202" s="171"/>
      <c r="AR12202" s="171"/>
    </row>
    <row r="12203" spans="24:44">
      <c r="X12203" t="s">
        <v>35091</v>
      </c>
      <c r="Y12203" t="s">
        <v>389</v>
      </c>
      <c r="Z12203" t="s">
        <v>35092</v>
      </c>
      <c r="AA12203" t="s">
        <v>33715</v>
      </c>
      <c r="AB12203" t="s">
        <v>33627</v>
      </c>
      <c r="AO12203" s="171"/>
      <c r="AP12203" s="171"/>
      <c r="AQ12203" s="171"/>
      <c r="AR12203" s="171"/>
    </row>
    <row r="12204" spans="24:44">
      <c r="X12204" t="s">
        <v>3492</v>
      </c>
      <c r="Y12204" t="s">
        <v>386</v>
      </c>
      <c r="Z12204" t="s">
        <v>35093</v>
      </c>
      <c r="AA12204" t="s">
        <v>33846</v>
      </c>
      <c r="AB12204" t="s">
        <v>125</v>
      </c>
      <c r="AO12204" s="171"/>
      <c r="AP12204" s="171"/>
      <c r="AQ12204" s="171"/>
      <c r="AR12204" s="171"/>
    </row>
    <row r="12205" spans="24:44">
      <c r="X12205" t="s">
        <v>35094</v>
      </c>
      <c r="Y12205" t="s">
        <v>389</v>
      </c>
      <c r="Z12205" t="s">
        <v>35095</v>
      </c>
      <c r="AA12205" t="s">
        <v>33715</v>
      </c>
      <c r="AB12205" t="s">
        <v>33627</v>
      </c>
      <c r="AO12205" s="171"/>
      <c r="AP12205" s="171"/>
      <c r="AQ12205" s="171"/>
      <c r="AR12205" s="171"/>
    </row>
    <row r="12206" spans="24:44">
      <c r="X12206" t="s">
        <v>35096</v>
      </c>
      <c r="Y12206" t="s">
        <v>389</v>
      </c>
      <c r="Z12206" t="s">
        <v>35097</v>
      </c>
      <c r="AA12206" t="s">
        <v>33715</v>
      </c>
      <c r="AB12206" t="s">
        <v>33627</v>
      </c>
      <c r="AO12206" s="171"/>
      <c r="AP12206" s="171"/>
      <c r="AQ12206" s="171"/>
      <c r="AR12206" s="171"/>
    </row>
    <row r="12207" spans="24:44">
      <c r="X12207" t="s">
        <v>4932</v>
      </c>
      <c r="Y12207" t="s">
        <v>386</v>
      </c>
      <c r="Z12207" t="s">
        <v>35098</v>
      </c>
      <c r="AA12207" t="s">
        <v>33715</v>
      </c>
      <c r="AB12207" t="s">
        <v>33627</v>
      </c>
      <c r="AO12207" s="171"/>
      <c r="AP12207" s="171"/>
      <c r="AQ12207" s="171"/>
      <c r="AR12207" s="171"/>
    </row>
    <row r="12208" spans="24:44">
      <c r="X12208" t="s">
        <v>35099</v>
      </c>
      <c r="Y12208" t="s">
        <v>386</v>
      </c>
      <c r="Z12208" t="s">
        <v>35100</v>
      </c>
      <c r="AA12208" t="s">
        <v>34128</v>
      </c>
      <c r="AB12208" t="s">
        <v>34129</v>
      </c>
      <c r="AO12208" s="171"/>
      <c r="AP12208" s="171"/>
      <c r="AQ12208" s="171"/>
      <c r="AR12208" s="171"/>
    </row>
    <row r="12209" spans="24:44">
      <c r="X12209" t="s">
        <v>4936</v>
      </c>
      <c r="Y12209" t="s">
        <v>386</v>
      </c>
      <c r="Z12209" t="s">
        <v>35101</v>
      </c>
      <c r="AA12209" t="s">
        <v>34149</v>
      </c>
      <c r="AB12209" t="s">
        <v>33927</v>
      </c>
      <c r="AO12209" s="171"/>
      <c r="AP12209" s="171"/>
      <c r="AQ12209" s="171"/>
      <c r="AR12209" s="171"/>
    </row>
    <row r="12210" spans="24:44">
      <c r="X12210" t="s">
        <v>3014</v>
      </c>
      <c r="Y12210" t="s">
        <v>386</v>
      </c>
      <c r="Z12210" t="s">
        <v>35102</v>
      </c>
      <c r="AA12210" t="s">
        <v>34125</v>
      </c>
      <c r="AB12210" t="s">
        <v>33674</v>
      </c>
      <c r="AO12210" s="171"/>
      <c r="AP12210" s="171"/>
      <c r="AQ12210" s="171"/>
      <c r="AR12210" s="171"/>
    </row>
    <row r="12211" spans="24:44">
      <c r="X12211" t="s">
        <v>35103</v>
      </c>
      <c r="Y12211" t="s">
        <v>389</v>
      </c>
      <c r="Z12211" t="s">
        <v>35104</v>
      </c>
      <c r="AA12211" t="s">
        <v>34094</v>
      </c>
      <c r="AB12211" t="s">
        <v>125</v>
      </c>
      <c r="AO12211" s="171"/>
      <c r="AP12211" s="171"/>
      <c r="AQ12211" s="171"/>
      <c r="AR12211" s="171"/>
    </row>
    <row r="12212" spans="24:44">
      <c r="X12212" t="s">
        <v>35105</v>
      </c>
      <c r="Y12212" t="s">
        <v>386</v>
      </c>
      <c r="Z12212" t="s">
        <v>35106</v>
      </c>
      <c r="AA12212" t="s">
        <v>33984</v>
      </c>
      <c r="AB12212" t="s">
        <v>125</v>
      </c>
      <c r="AO12212" s="171"/>
      <c r="AP12212" s="171"/>
      <c r="AQ12212" s="171"/>
      <c r="AR12212" s="171"/>
    </row>
    <row r="12213" spans="24:44">
      <c r="X12213" t="s">
        <v>35107</v>
      </c>
      <c r="Y12213" t="s">
        <v>386</v>
      </c>
      <c r="Z12213" t="s">
        <v>35108</v>
      </c>
      <c r="AA12213" t="s">
        <v>33693</v>
      </c>
      <c r="AB12213" t="s">
        <v>33694</v>
      </c>
      <c r="AO12213" s="171"/>
      <c r="AP12213" s="171"/>
      <c r="AQ12213" s="171"/>
      <c r="AR12213" s="171"/>
    </row>
    <row r="12214" spans="24:44">
      <c r="X12214" t="s">
        <v>35109</v>
      </c>
      <c r="Y12214" t="s">
        <v>386</v>
      </c>
      <c r="Z12214" t="s">
        <v>35110</v>
      </c>
      <c r="AA12214" t="s">
        <v>33693</v>
      </c>
      <c r="AB12214" t="s">
        <v>33694</v>
      </c>
      <c r="AO12214" s="171"/>
      <c r="AP12214" s="171"/>
      <c r="AQ12214" s="171"/>
      <c r="AR12214" s="171"/>
    </row>
    <row r="12215" spans="24:44">
      <c r="X12215" t="s">
        <v>35111</v>
      </c>
      <c r="Y12215" t="s">
        <v>386</v>
      </c>
      <c r="Z12215" t="s">
        <v>35112</v>
      </c>
      <c r="AA12215" t="s">
        <v>33846</v>
      </c>
      <c r="AB12215" t="s">
        <v>125</v>
      </c>
      <c r="AO12215" s="171"/>
      <c r="AP12215" s="171"/>
      <c r="AQ12215" s="171"/>
      <c r="AR12215" s="171"/>
    </row>
    <row r="12216" spans="24:44">
      <c r="X12216" t="s">
        <v>35113</v>
      </c>
      <c r="Y12216" t="s">
        <v>386</v>
      </c>
      <c r="Z12216" t="s">
        <v>35114</v>
      </c>
      <c r="AA12216" t="s">
        <v>33846</v>
      </c>
      <c r="AB12216" t="s">
        <v>125</v>
      </c>
      <c r="AO12216" s="171"/>
      <c r="AP12216" s="171"/>
      <c r="AQ12216" s="171"/>
      <c r="AR12216" s="171"/>
    </row>
    <row r="12217" spans="24:44">
      <c r="X12217" t="s">
        <v>35115</v>
      </c>
      <c r="Y12217" t="s">
        <v>386</v>
      </c>
      <c r="Z12217" t="s">
        <v>35116</v>
      </c>
      <c r="AA12217" t="s">
        <v>33603</v>
      </c>
      <c r="AB12217" t="s">
        <v>125</v>
      </c>
      <c r="AO12217" s="171"/>
      <c r="AP12217" s="171"/>
      <c r="AQ12217" s="171"/>
      <c r="AR12217" s="171"/>
    </row>
    <row r="12218" spans="24:44">
      <c r="X12218" t="s">
        <v>35117</v>
      </c>
      <c r="Y12218" t="s">
        <v>389</v>
      </c>
      <c r="Z12218" t="s">
        <v>35118</v>
      </c>
      <c r="AA12218" t="s">
        <v>34594</v>
      </c>
      <c r="AB12218" t="s">
        <v>33927</v>
      </c>
      <c r="AO12218" s="171"/>
      <c r="AP12218" s="171"/>
      <c r="AQ12218" s="171"/>
      <c r="AR12218" s="171"/>
    </row>
    <row r="12219" spans="24:44">
      <c r="X12219" t="s">
        <v>35119</v>
      </c>
      <c r="Y12219" t="s">
        <v>386</v>
      </c>
      <c r="Z12219" t="s">
        <v>35120</v>
      </c>
      <c r="AA12219" t="s">
        <v>33715</v>
      </c>
      <c r="AB12219" t="s">
        <v>33627</v>
      </c>
      <c r="AO12219" s="171"/>
      <c r="AP12219" s="171"/>
      <c r="AQ12219" s="171"/>
      <c r="AR12219" s="171"/>
    </row>
    <row r="12220" spans="24:44">
      <c r="X12220" t="s">
        <v>35121</v>
      </c>
      <c r="Y12220" t="s">
        <v>386</v>
      </c>
      <c r="Z12220" t="s">
        <v>35122</v>
      </c>
      <c r="AA12220" t="s">
        <v>33715</v>
      </c>
      <c r="AB12220" t="s">
        <v>33627</v>
      </c>
      <c r="AO12220" s="171"/>
      <c r="AP12220" s="171"/>
      <c r="AQ12220" s="171"/>
      <c r="AR12220" s="171"/>
    </row>
    <row r="12221" spans="24:44">
      <c r="X12221" t="s">
        <v>35123</v>
      </c>
      <c r="Y12221" t="s">
        <v>386</v>
      </c>
      <c r="Z12221" t="s">
        <v>35124</v>
      </c>
      <c r="AA12221" t="s">
        <v>33762</v>
      </c>
      <c r="AB12221" t="s">
        <v>125</v>
      </c>
      <c r="AO12221" s="171"/>
      <c r="AP12221" s="171"/>
      <c r="AQ12221" s="171"/>
      <c r="AR12221" s="171"/>
    </row>
    <row r="12222" spans="24:44">
      <c r="X12222" t="s">
        <v>35125</v>
      </c>
      <c r="Y12222" t="s">
        <v>386</v>
      </c>
      <c r="Z12222" t="s">
        <v>35126</v>
      </c>
      <c r="AA12222" t="s">
        <v>33762</v>
      </c>
      <c r="AB12222" t="s">
        <v>125</v>
      </c>
      <c r="AO12222" s="171"/>
      <c r="AP12222" s="171"/>
      <c r="AQ12222" s="171"/>
      <c r="AR12222" s="171"/>
    </row>
    <row r="12223" spans="24:44">
      <c r="X12223" t="s">
        <v>35127</v>
      </c>
      <c r="Y12223" t="s">
        <v>386</v>
      </c>
      <c r="Z12223" t="s">
        <v>35128</v>
      </c>
      <c r="AA12223" t="s">
        <v>33762</v>
      </c>
      <c r="AB12223" t="s">
        <v>125</v>
      </c>
      <c r="AO12223" s="171"/>
      <c r="AP12223" s="171"/>
      <c r="AQ12223" s="171"/>
      <c r="AR12223" s="171"/>
    </row>
    <row r="12224" spans="24:44">
      <c r="X12224" t="s">
        <v>6251</v>
      </c>
      <c r="Y12224" t="s">
        <v>386</v>
      </c>
      <c r="Z12224" t="s">
        <v>35129</v>
      </c>
      <c r="AA12224" t="s">
        <v>34125</v>
      </c>
      <c r="AB12224" t="s">
        <v>33674</v>
      </c>
      <c r="AO12224" s="171"/>
      <c r="AP12224" s="171"/>
      <c r="AQ12224" s="171"/>
      <c r="AR12224" s="171"/>
    </row>
    <row r="12225" spans="24:44">
      <c r="X12225" t="s">
        <v>6256</v>
      </c>
      <c r="Y12225" t="s">
        <v>386</v>
      </c>
      <c r="Z12225" t="s">
        <v>35130</v>
      </c>
      <c r="AA12225" t="s">
        <v>33715</v>
      </c>
      <c r="AB12225" t="s">
        <v>33627</v>
      </c>
      <c r="AO12225" s="171"/>
      <c r="AP12225" s="171"/>
      <c r="AQ12225" s="171"/>
      <c r="AR12225" s="171"/>
    </row>
    <row r="12226" spans="24:44">
      <c r="X12226" t="s">
        <v>6261</v>
      </c>
      <c r="Y12226" t="s">
        <v>386</v>
      </c>
      <c r="Z12226" t="s">
        <v>35131</v>
      </c>
      <c r="AA12226" t="s">
        <v>33603</v>
      </c>
      <c r="AB12226" t="s">
        <v>125</v>
      </c>
      <c r="AO12226" s="171"/>
      <c r="AP12226" s="171"/>
      <c r="AQ12226" s="171"/>
      <c r="AR12226" s="171"/>
    </row>
    <row r="12227" spans="24:44">
      <c r="X12227" t="s">
        <v>5651</v>
      </c>
      <c r="Y12227" t="s">
        <v>386</v>
      </c>
      <c r="Z12227" t="s">
        <v>35132</v>
      </c>
      <c r="AA12227" t="s">
        <v>34125</v>
      </c>
      <c r="AB12227" t="s">
        <v>33674</v>
      </c>
      <c r="AO12227" s="171"/>
      <c r="AP12227" s="171"/>
      <c r="AQ12227" s="171"/>
      <c r="AR12227" s="171"/>
    </row>
    <row r="12228" spans="24:44">
      <c r="X12228" t="s">
        <v>35133</v>
      </c>
      <c r="Y12228" t="s">
        <v>386</v>
      </c>
      <c r="Z12228" t="s">
        <v>34619</v>
      </c>
      <c r="AA12228" t="s">
        <v>33984</v>
      </c>
      <c r="AB12228" t="s">
        <v>125</v>
      </c>
      <c r="AO12228" s="171"/>
      <c r="AP12228" s="171"/>
      <c r="AQ12228" s="171"/>
      <c r="AR12228" s="171"/>
    </row>
    <row r="12229" spans="24:44">
      <c r="X12229" t="s">
        <v>35134</v>
      </c>
      <c r="Y12229" t="s">
        <v>386</v>
      </c>
      <c r="Z12229" t="s">
        <v>35135</v>
      </c>
      <c r="AA12229" t="s">
        <v>33984</v>
      </c>
      <c r="AB12229" t="s">
        <v>125</v>
      </c>
      <c r="AO12229" s="171"/>
      <c r="AP12229" s="171"/>
      <c r="AQ12229" s="171"/>
      <c r="AR12229" s="171"/>
    </row>
    <row r="12230" spans="24:44">
      <c r="X12230" t="s">
        <v>35136</v>
      </c>
      <c r="Y12230" t="s">
        <v>386</v>
      </c>
      <c r="Z12230" t="s">
        <v>35135</v>
      </c>
      <c r="AA12230" t="s">
        <v>34672</v>
      </c>
      <c r="AB12230" t="s">
        <v>33694</v>
      </c>
      <c r="AO12230" s="171"/>
      <c r="AP12230" s="171"/>
      <c r="AQ12230" s="171"/>
      <c r="AR12230" s="171"/>
    </row>
    <row r="12231" spans="24:44">
      <c r="X12231" t="s">
        <v>35137</v>
      </c>
      <c r="Y12231" t="s">
        <v>389</v>
      </c>
      <c r="Z12231" t="s">
        <v>35138</v>
      </c>
      <c r="AA12231" t="s">
        <v>33693</v>
      </c>
      <c r="AB12231" t="s">
        <v>33694</v>
      </c>
      <c r="AO12231" s="171"/>
      <c r="AP12231" s="171"/>
      <c r="AQ12231" s="171"/>
      <c r="AR12231" s="171"/>
    </row>
    <row r="12232" spans="24:44">
      <c r="X12232" t="s">
        <v>35139</v>
      </c>
      <c r="Y12232" t="s">
        <v>389</v>
      </c>
      <c r="Z12232" t="s">
        <v>35140</v>
      </c>
      <c r="AA12232" t="s">
        <v>33715</v>
      </c>
      <c r="AB12232" t="s">
        <v>33627</v>
      </c>
      <c r="AO12232" s="171"/>
      <c r="AP12232" s="171"/>
      <c r="AQ12232" s="171"/>
      <c r="AR12232" s="171"/>
    </row>
    <row r="12233" spans="24:44">
      <c r="X12233" t="s">
        <v>35141</v>
      </c>
      <c r="Y12233" t="s">
        <v>386</v>
      </c>
      <c r="Z12233" t="s">
        <v>35142</v>
      </c>
      <c r="AA12233" t="s">
        <v>33715</v>
      </c>
      <c r="AB12233" t="s">
        <v>33627</v>
      </c>
      <c r="AO12233" s="171"/>
      <c r="AP12233" s="171"/>
      <c r="AQ12233" s="171"/>
      <c r="AR12233" s="171"/>
    </row>
    <row r="12234" spans="24:44">
      <c r="X12234" t="s">
        <v>35143</v>
      </c>
      <c r="Y12234" t="s">
        <v>386</v>
      </c>
      <c r="Z12234" t="s">
        <v>35144</v>
      </c>
      <c r="AA12234" t="s">
        <v>33603</v>
      </c>
      <c r="AB12234" t="s">
        <v>125</v>
      </c>
      <c r="AO12234" s="171"/>
      <c r="AP12234" s="171"/>
      <c r="AQ12234" s="171"/>
      <c r="AR12234" s="171"/>
    </row>
    <row r="12235" spans="24:44">
      <c r="X12235" t="s">
        <v>35145</v>
      </c>
      <c r="Y12235" t="s">
        <v>386</v>
      </c>
      <c r="Z12235" t="s">
        <v>35146</v>
      </c>
      <c r="AA12235" t="s">
        <v>33984</v>
      </c>
      <c r="AB12235" t="s">
        <v>125</v>
      </c>
      <c r="AO12235" s="171"/>
      <c r="AP12235" s="171"/>
      <c r="AQ12235" s="171"/>
      <c r="AR12235" s="171"/>
    </row>
    <row r="12236" spans="24:44">
      <c r="X12236" t="s">
        <v>35147</v>
      </c>
      <c r="Y12236" t="s">
        <v>386</v>
      </c>
      <c r="Z12236" t="s">
        <v>35148</v>
      </c>
      <c r="AA12236" t="s">
        <v>33984</v>
      </c>
      <c r="AB12236" t="s">
        <v>125</v>
      </c>
      <c r="AO12236" s="171"/>
      <c r="AP12236" s="171"/>
      <c r="AQ12236" s="171"/>
      <c r="AR12236" s="171"/>
    </row>
    <row r="12237" spans="24:44">
      <c r="X12237" t="s">
        <v>35149</v>
      </c>
      <c r="Y12237" t="s">
        <v>386</v>
      </c>
      <c r="Z12237" t="s">
        <v>35150</v>
      </c>
      <c r="AA12237" t="s">
        <v>33984</v>
      </c>
      <c r="AB12237" t="s">
        <v>125</v>
      </c>
      <c r="AO12237" s="171"/>
      <c r="AP12237" s="171"/>
      <c r="AQ12237" s="171"/>
      <c r="AR12237" s="171"/>
    </row>
    <row r="12238" spans="24:44">
      <c r="X12238" t="s">
        <v>35151</v>
      </c>
      <c r="Y12238" t="s">
        <v>386</v>
      </c>
      <c r="Z12238" t="s">
        <v>35152</v>
      </c>
      <c r="AA12238" t="s">
        <v>33603</v>
      </c>
      <c r="AB12238" t="s">
        <v>125</v>
      </c>
      <c r="AO12238" s="171"/>
      <c r="AP12238" s="171"/>
      <c r="AQ12238" s="171"/>
      <c r="AR12238" s="171"/>
    </row>
    <row r="12239" spans="24:44">
      <c r="X12239" t="s">
        <v>6265</v>
      </c>
      <c r="Y12239" t="s">
        <v>386</v>
      </c>
      <c r="Z12239" t="s">
        <v>35153</v>
      </c>
      <c r="AA12239" t="s">
        <v>33715</v>
      </c>
      <c r="AB12239" t="s">
        <v>33627</v>
      </c>
      <c r="AO12239" s="171"/>
      <c r="AP12239" s="171"/>
      <c r="AQ12239" s="171"/>
      <c r="AR12239" s="171"/>
    </row>
    <row r="12240" spans="24:44">
      <c r="X12240" t="s">
        <v>6269</v>
      </c>
      <c r="Y12240" t="s">
        <v>386</v>
      </c>
      <c r="Z12240" t="s">
        <v>35154</v>
      </c>
      <c r="AA12240" t="s">
        <v>34125</v>
      </c>
      <c r="AB12240" t="s">
        <v>33674</v>
      </c>
      <c r="AO12240" s="171"/>
      <c r="AP12240" s="171"/>
      <c r="AQ12240" s="171"/>
      <c r="AR12240" s="171"/>
    </row>
    <row r="12241" spans="24:44">
      <c r="X12241" t="s">
        <v>35155</v>
      </c>
      <c r="Y12241" t="s">
        <v>386</v>
      </c>
      <c r="Z12241" t="s">
        <v>34248</v>
      </c>
      <c r="AA12241" t="s">
        <v>33846</v>
      </c>
      <c r="AB12241" t="s">
        <v>125</v>
      </c>
      <c r="AO12241" s="171"/>
      <c r="AP12241" s="171"/>
      <c r="AQ12241" s="171"/>
      <c r="AR12241" s="171"/>
    </row>
    <row r="12242" spans="24:44">
      <c r="X12242" t="s">
        <v>35156</v>
      </c>
      <c r="Y12242" t="s">
        <v>389</v>
      </c>
      <c r="Z12242" t="s">
        <v>35157</v>
      </c>
      <c r="AA12242" t="s">
        <v>34125</v>
      </c>
      <c r="AB12242" t="s">
        <v>33674</v>
      </c>
      <c r="AO12242" s="171"/>
      <c r="AP12242" s="171"/>
      <c r="AQ12242" s="171"/>
      <c r="AR12242" s="171"/>
    </row>
    <row r="12243" spans="24:44">
      <c r="X12243" t="s">
        <v>35158</v>
      </c>
      <c r="Y12243" t="s">
        <v>386</v>
      </c>
      <c r="Z12243" t="s">
        <v>35159</v>
      </c>
      <c r="AA12243" t="s">
        <v>34125</v>
      </c>
      <c r="AB12243" t="s">
        <v>33674</v>
      </c>
      <c r="AO12243" s="171"/>
      <c r="AP12243" s="171"/>
      <c r="AQ12243" s="171"/>
      <c r="AR12243" s="171"/>
    </row>
    <row r="12244" spans="24:44">
      <c r="X12244" t="s">
        <v>35160</v>
      </c>
      <c r="Y12244" t="s">
        <v>386</v>
      </c>
      <c r="Z12244" t="s">
        <v>35161</v>
      </c>
      <c r="AA12244" t="s">
        <v>34149</v>
      </c>
      <c r="AB12244" t="s">
        <v>33927</v>
      </c>
      <c r="AO12244" s="171"/>
      <c r="AP12244" s="171"/>
      <c r="AQ12244" s="171"/>
      <c r="AR12244" s="171"/>
    </row>
    <row r="12245" spans="24:44">
      <c r="X12245" t="s">
        <v>35162</v>
      </c>
      <c r="Y12245" t="s">
        <v>386</v>
      </c>
      <c r="Z12245" t="s">
        <v>35163</v>
      </c>
      <c r="AA12245" t="s">
        <v>33715</v>
      </c>
      <c r="AB12245" t="s">
        <v>33627</v>
      </c>
      <c r="AO12245" s="171"/>
      <c r="AP12245" s="171"/>
      <c r="AQ12245" s="171"/>
      <c r="AR12245" s="171"/>
    </row>
    <row r="12246" spans="24:44">
      <c r="X12246" t="s">
        <v>35164</v>
      </c>
      <c r="Y12246" t="s">
        <v>386</v>
      </c>
      <c r="Z12246" t="s">
        <v>35165</v>
      </c>
      <c r="AA12246" t="s">
        <v>33715</v>
      </c>
      <c r="AB12246" t="s">
        <v>33627</v>
      </c>
      <c r="AO12246" s="171"/>
      <c r="AP12246" s="171"/>
      <c r="AQ12246" s="171"/>
      <c r="AR12246" s="171"/>
    </row>
    <row r="12247" spans="24:44">
      <c r="X12247" t="s">
        <v>35166</v>
      </c>
      <c r="Y12247" t="s">
        <v>386</v>
      </c>
      <c r="Z12247" t="s">
        <v>35167</v>
      </c>
      <c r="AA12247" t="s">
        <v>35168</v>
      </c>
      <c r="AB12247" t="s">
        <v>5361</v>
      </c>
      <c r="AO12247" s="171"/>
      <c r="AP12247" s="171"/>
      <c r="AQ12247" s="171"/>
      <c r="AR12247" s="171"/>
    </row>
    <row r="12248" spans="24:44">
      <c r="X12248" t="s">
        <v>2484</v>
      </c>
      <c r="Y12248" t="s">
        <v>386</v>
      </c>
      <c r="Z12248" t="s">
        <v>35169</v>
      </c>
      <c r="AA12248" t="s">
        <v>35168</v>
      </c>
      <c r="AB12248" t="s">
        <v>5361</v>
      </c>
      <c r="AO12248" s="171"/>
      <c r="AP12248" s="171"/>
      <c r="AQ12248" s="171"/>
      <c r="AR12248" s="171"/>
    </row>
    <row r="12249" spans="24:44">
      <c r="X12249" t="s">
        <v>35170</v>
      </c>
      <c r="Y12249" t="s">
        <v>389</v>
      </c>
      <c r="Z12249" t="s">
        <v>35171</v>
      </c>
      <c r="AA12249" t="s">
        <v>35168</v>
      </c>
      <c r="AB12249" t="s">
        <v>5361</v>
      </c>
      <c r="AO12249" s="171"/>
      <c r="AP12249" s="171"/>
      <c r="AQ12249" s="171"/>
      <c r="AR12249" s="171"/>
    </row>
    <row r="12250" spans="24:44">
      <c r="X12250" t="s">
        <v>35172</v>
      </c>
      <c r="Y12250" t="s">
        <v>386</v>
      </c>
      <c r="Z12250" t="s">
        <v>35173</v>
      </c>
      <c r="AA12250" t="s">
        <v>33846</v>
      </c>
      <c r="AB12250" t="s">
        <v>125</v>
      </c>
      <c r="AO12250" s="171"/>
      <c r="AP12250" s="171"/>
      <c r="AQ12250" s="171"/>
      <c r="AR12250" s="171"/>
    </row>
    <row r="12251" spans="24:44">
      <c r="X12251" t="s">
        <v>35174</v>
      </c>
      <c r="Y12251" t="s">
        <v>386</v>
      </c>
      <c r="Z12251" t="s">
        <v>35175</v>
      </c>
      <c r="AA12251" t="s">
        <v>33715</v>
      </c>
      <c r="AB12251" t="s">
        <v>33627</v>
      </c>
      <c r="AO12251" s="171"/>
      <c r="AP12251" s="171"/>
      <c r="AQ12251" s="171"/>
      <c r="AR12251" s="171"/>
    </row>
    <row r="12252" spans="24:44">
      <c r="X12252" t="s">
        <v>35176</v>
      </c>
      <c r="Y12252" t="s">
        <v>389</v>
      </c>
      <c r="Z12252" t="s">
        <v>35177</v>
      </c>
      <c r="AA12252" t="s">
        <v>33846</v>
      </c>
      <c r="AB12252" t="s">
        <v>125</v>
      </c>
      <c r="AO12252" s="171"/>
      <c r="AP12252" s="171"/>
      <c r="AQ12252" s="171"/>
      <c r="AR12252" s="171"/>
    </row>
    <row r="12253" spans="24:44">
      <c r="X12253" t="s">
        <v>35178</v>
      </c>
      <c r="Y12253" t="s">
        <v>386</v>
      </c>
      <c r="Z12253" t="s">
        <v>35177</v>
      </c>
      <c r="AA12253" t="s">
        <v>33687</v>
      </c>
      <c r="AB12253" t="s">
        <v>33674</v>
      </c>
      <c r="AO12253" s="171"/>
      <c r="AP12253" s="171"/>
      <c r="AQ12253" s="171"/>
      <c r="AR12253" s="171"/>
    </row>
    <row r="12254" spans="24:44">
      <c r="X12254" t="s">
        <v>35179</v>
      </c>
      <c r="Y12254" t="s">
        <v>389</v>
      </c>
      <c r="Z12254" t="s">
        <v>35180</v>
      </c>
      <c r="AA12254" t="s">
        <v>34094</v>
      </c>
      <c r="AB12254" t="s">
        <v>125</v>
      </c>
      <c r="AO12254" s="171"/>
      <c r="AP12254" s="171"/>
      <c r="AQ12254" s="171"/>
      <c r="AR12254" s="171"/>
    </row>
    <row r="12255" spans="24:44">
      <c r="X12255" t="s">
        <v>35181</v>
      </c>
      <c r="Y12255" t="s">
        <v>389</v>
      </c>
      <c r="Z12255" t="s">
        <v>35182</v>
      </c>
      <c r="AA12255" t="s">
        <v>33715</v>
      </c>
      <c r="AB12255" t="s">
        <v>33627</v>
      </c>
      <c r="AO12255" s="171"/>
      <c r="AP12255" s="171"/>
      <c r="AQ12255" s="171"/>
      <c r="AR12255" s="171"/>
    </row>
    <row r="12256" spans="24:44">
      <c r="X12256" t="s">
        <v>35183</v>
      </c>
      <c r="Y12256" t="s">
        <v>389</v>
      </c>
      <c r="Z12256" t="s">
        <v>35184</v>
      </c>
      <c r="AA12256" t="s">
        <v>33715</v>
      </c>
      <c r="AB12256" t="s">
        <v>33627</v>
      </c>
      <c r="AO12256" s="171"/>
      <c r="AP12256" s="171"/>
      <c r="AQ12256" s="171"/>
      <c r="AR12256" s="171"/>
    </row>
    <row r="12257" spans="24:44">
      <c r="X12257" t="s">
        <v>35185</v>
      </c>
      <c r="Y12257" t="s">
        <v>386</v>
      </c>
      <c r="Z12257" t="s">
        <v>35186</v>
      </c>
      <c r="AA12257" t="s">
        <v>34157</v>
      </c>
      <c r="AB12257" t="s">
        <v>34158</v>
      </c>
      <c r="AO12257" s="171"/>
      <c r="AP12257" s="171"/>
      <c r="AQ12257" s="171"/>
      <c r="AR12257" s="171"/>
    </row>
    <row r="12258" spans="24:44">
      <c r="X12258" t="s">
        <v>35187</v>
      </c>
      <c r="Y12258" t="s">
        <v>386</v>
      </c>
      <c r="Z12258" t="s">
        <v>15874</v>
      </c>
      <c r="AA12258" t="s">
        <v>33846</v>
      </c>
      <c r="AB12258" t="s">
        <v>125</v>
      </c>
      <c r="AO12258" s="171"/>
      <c r="AP12258" s="171"/>
      <c r="AQ12258" s="171"/>
      <c r="AR12258" s="171"/>
    </row>
    <row r="12259" spans="24:44">
      <c r="X12259" t="s">
        <v>35188</v>
      </c>
      <c r="Y12259" t="s">
        <v>386</v>
      </c>
      <c r="Z12259" t="s">
        <v>35189</v>
      </c>
      <c r="AA12259" t="s">
        <v>34125</v>
      </c>
      <c r="AB12259" t="s">
        <v>33674</v>
      </c>
      <c r="AO12259" s="171"/>
      <c r="AP12259" s="171"/>
      <c r="AQ12259" s="171"/>
      <c r="AR12259" s="171"/>
    </row>
    <row r="12260" spans="24:44">
      <c r="X12260" t="s">
        <v>35190</v>
      </c>
      <c r="Y12260" t="s">
        <v>389</v>
      </c>
      <c r="Z12260" t="s">
        <v>35191</v>
      </c>
      <c r="AA12260" t="s">
        <v>34125</v>
      </c>
      <c r="AB12260" t="s">
        <v>33674</v>
      </c>
      <c r="AO12260" s="171"/>
      <c r="AP12260" s="171"/>
      <c r="AQ12260" s="171"/>
      <c r="AR12260" s="171"/>
    </row>
    <row r="12261" spans="24:44">
      <c r="X12261" t="s">
        <v>35192</v>
      </c>
      <c r="Y12261" t="s">
        <v>386</v>
      </c>
      <c r="Z12261" t="s">
        <v>35193</v>
      </c>
      <c r="AA12261" t="s">
        <v>34125</v>
      </c>
      <c r="AB12261" t="s">
        <v>33674</v>
      </c>
      <c r="AO12261" s="171"/>
      <c r="AP12261" s="171"/>
      <c r="AQ12261" s="171"/>
      <c r="AR12261" s="171"/>
    </row>
    <row r="12262" spans="24:44">
      <c r="X12262" t="s">
        <v>35194</v>
      </c>
      <c r="Y12262" t="s">
        <v>386</v>
      </c>
      <c r="Z12262" t="s">
        <v>35195</v>
      </c>
      <c r="AA12262" t="s">
        <v>34125</v>
      </c>
      <c r="AB12262" t="s">
        <v>33674</v>
      </c>
      <c r="AO12262" s="171"/>
      <c r="AP12262" s="171"/>
      <c r="AQ12262" s="171"/>
      <c r="AR12262" s="171"/>
    </row>
    <row r="12263" spans="24:44">
      <c r="X12263" t="s">
        <v>35196</v>
      </c>
      <c r="Y12263" t="s">
        <v>386</v>
      </c>
      <c r="Z12263" t="s">
        <v>35197</v>
      </c>
      <c r="AA12263" t="s">
        <v>34125</v>
      </c>
      <c r="AB12263" t="s">
        <v>33674</v>
      </c>
      <c r="AO12263" s="171"/>
      <c r="AP12263" s="171"/>
      <c r="AQ12263" s="171"/>
      <c r="AR12263" s="171"/>
    </row>
    <row r="12264" spans="24:44">
      <c r="X12264" t="s">
        <v>35198</v>
      </c>
      <c r="Y12264" t="s">
        <v>389</v>
      </c>
      <c r="Z12264" t="s">
        <v>35199</v>
      </c>
      <c r="AA12264" t="s">
        <v>33846</v>
      </c>
      <c r="AB12264" t="s">
        <v>125</v>
      </c>
      <c r="AO12264" s="171"/>
      <c r="AP12264" s="171"/>
      <c r="AQ12264" s="171"/>
      <c r="AR12264" s="171"/>
    </row>
    <row r="12265" spans="24:44">
      <c r="X12265" t="s">
        <v>35200</v>
      </c>
      <c r="Y12265" t="s">
        <v>386</v>
      </c>
      <c r="Z12265" t="s">
        <v>34572</v>
      </c>
      <c r="AA12265" t="s">
        <v>33984</v>
      </c>
      <c r="AB12265" t="s">
        <v>125</v>
      </c>
      <c r="AO12265" s="171"/>
      <c r="AP12265" s="171"/>
      <c r="AQ12265" s="171"/>
      <c r="AR12265" s="171"/>
    </row>
    <row r="12266" spans="24:44">
      <c r="X12266" t="s">
        <v>35201</v>
      </c>
      <c r="Y12266" t="s">
        <v>389</v>
      </c>
      <c r="Z12266" t="s">
        <v>35202</v>
      </c>
      <c r="AA12266" t="s">
        <v>34094</v>
      </c>
      <c r="AB12266" t="s">
        <v>125</v>
      </c>
      <c r="AO12266" s="171"/>
      <c r="AP12266" s="171"/>
      <c r="AQ12266" s="171"/>
      <c r="AR12266" s="171"/>
    </row>
    <row r="12267" spans="24:44">
      <c r="X12267" t="s">
        <v>35203</v>
      </c>
      <c r="Y12267" t="s">
        <v>389</v>
      </c>
      <c r="Z12267" t="s">
        <v>35204</v>
      </c>
      <c r="AA12267" t="s">
        <v>34094</v>
      </c>
      <c r="AB12267" t="s">
        <v>125</v>
      </c>
      <c r="AO12267" s="171"/>
      <c r="AP12267" s="171"/>
      <c r="AQ12267" s="171"/>
      <c r="AR12267" s="171"/>
    </row>
    <row r="12268" spans="24:44">
      <c r="X12268" t="s">
        <v>35205</v>
      </c>
      <c r="Y12268" t="s">
        <v>386</v>
      </c>
      <c r="Z12268" t="s">
        <v>35206</v>
      </c>
      <c r="AA12268" t="s">
        <v>34125</v>
      </c>
      <c r="AB12268" t="s">
        <v>33674</v>
      </c>
      <c r="AO12268" s="171"/>
      <c r="AP12268" s="171"/>
      <c r="AQ12268" s="171"/>
      <c r="AR12268" s="171"/>
    </row>
    <row r="12269" spans="24:44">
      <c r="X12269" t="s">
        <v>35207</v>
      </c>
      <c r="Y12269" t="s">
        <v>389</v>
      </c>
      <c r="Z12269" t="s">
        <v>35208</v>
      </c>
      <c r="AA12269" t="s">
        <v>34094</v>
      </c>
      <c r="AB12269" t="s">
        <v>125</v>
      </c>
      <c r="AO12269" s="171"/>
      <c r="AP12269" s="171"/>
      <c r="AQ12269" s="171"/>
      <c r="AR12269" s="171"/>
    </row>
    <row r="12270" spans="24:44">
      <c r="X12270" t="s">
        <v>35209</v>
      </c>
      <c r="Y12270" t="s">
        <v>389</v>
      </c>
      <c r="Z12270" t="s">
        <v>35210</v>
      </c>
      <c r="AA12270" t="s">
        <v>34094</v>
      </c>
      <c r="AB12270" t="s">
        <v>125</v>
      </c>
      <c r="AO12270" s="171"/>
      <c r="AP12270" s="171"/>
      <c r="AQ12270" s="171"/>
      <c r="AR12270" s="171"/>
    </row>
    <row r="12271" spans="24:44">
      <c r="X12271" t="s">
        <v>35211</v>
      </c>
      <c r="Y12271" t="s">
        <v>389</v>
      </c>
      <c r="Z12271" t="s">
        <v>35212</v>
      </c>
      <c r="AA12271" t="s">
        <v>34094</v>
      </c>
      <c r="AB12271" t="s">
        <v>125</v>
      </c>
      <c r="AO12271" s="171"/>
      <c r="AP12271" s="171"/>
      <c r="AQ12271" s="171"/>
      <c r="AR12271" s="171"/>
    </row>
    <row r="12272" spans="24:44">
      <c r="X12272" t="s">
        <v>35213</v>
      </c>
      <c r="Y12272" t="s">
        <v>389</v>
      </c>
      <c r="Z12272" t="s">
        <v>35214</v>
      </c>
      <c r="AA12272" t="s">
        <v>34094</v>
      </c>
      <c r="AB12272" t="s">
        <v>125</v>
      </c>
      <c r="AO12272" s="171"/>
      <c r="AP12272" s="171"/>
      <c r="AQ12272" s="171"/>
      <c r="AR12272" s="171"/>
    </row>
    <row r="12273" spans="24:44">
      <c r="X12273" t="s">
        <v>35215</v>
      </c>
      <c r="Y12273" t="s">
        <v>389</v>
      </c>
      <c r="Z12273" t="s">
        <v>35216</v>
      </c>
      <c r="AA12273" t="s">
        <v>34094</v>
      </c>
      <c r="AB12273" t="s">
        <v>125</v>
      </c>
      <c r="AO12273" s="171"/>
      <c r="AP12273" s="171"/>
      <c r="AQ12273" s="171"/>
      <c r="AR12273" s="171"/>
    </row>
    <row r="12274" spans="24:44">
      <c r="X12274" t="s">
        <v>35217</v>
      </c>
      <c r="Y12274" t="s">
        <v>389</v>
      </c>
      <c r="Z12274" t="s">
        <v>35218</v>
      </c>
      <c r="AA12274" t="s">
        <v>34094</v>
      </c>
      <c r="AB12274" t="s">
        <v>125</v>
      </c>
      <c r="AO12274" s="171"/>
      <c r="AP12274" s="171"/>
      <c r="AQ12274" s="171"/>
      <c r="AR12274" s="171"/>
    </row>
    <row r="12275" spans="24:44">
      <c r="X12275" t="s">
        <v>35219</v>
      </c>
      <c r="Y12275" t="s">
        <v>386</v>
      </c>
      <c r="Z12275" t="s">
        <v>35220</v>
      </c>
      <c r="AA12275" t="s">
        <v>33840</v>
      </c>
      <c r="AB12275" t="s">
        <v>33841</v>
      </c>
      <c r="AO12275" s="171"/>
      <c r="AP12275" s="171"/>
      <c r="AQ12275" s="171"/>
      <c r="AR12275" s="171"/>
    </row>
    <row r="12276" spans="24:44">
      <c r="X12276" t="s">
        <v>35221</v>
      </c>
      <c r="Y12276" t="s">
        <v>386</v>
      </c>
      <c r="Z12276" t="s">
        <v>34906</v>
      </c>
      <c r="AA12276" t="s">
        <v>33846</v>
      </c>
      <c r="AB12276" t="s">
        <v>125</v>
      </c>
      <c r="AO12276" s="171"/>
      <c r="AP12276" s="171"/>
      <c r="AQ12276" s="171"/>
      <c r="AR12276" s="171"/>
    </row>
    <row r="12277" spans="24:44">
      <c r="X12277" t="s">
        <v>35222</v>
      </c>
      <c r="Y12277" t="s">
        <v>386</v>
      </c>
      <c r="Z12277" t="s">
        <v>35223</v>
      </c>
      <c r="AA12277" t="s">
        <v>33765</v>
      </c>
      <c r="AB12277" t="s">
        <v>33694</v>
      </c>
      <c r="AO12277" s="171"/>
      <c r="AP12277" s="171"/>
      <c r="AQ12277" s="171"/>
      <c r="AR12277" s="171"/>
    </row>
    <row r="12278" spans="24:44">
      <c r="X12278" t="s">
        <v>35224</v>
      </c>
      <c r="Y12278" t="s">
        <v>389</v>
      </c>
      <c r="Z12278" t="s">
        <v>35225</v>
      </c>
      <c r="AA12278" t="s">
        <v>33846</v>
      </c>
      <c r="AB12278" t="s">
        <v>125</v>
      </c>
      <c r="AO12278" s="171"/>
      <c r="AP12278" s="171"/>
      <c r="AQ12278" s="171"/>
      <c r="AR12278" s="171"/>
    </row>
    <row r="12279" spans="24:44">
      <c r="X12279" t="s">
        <v>35226</v>
      </c>
      <c r="Y12279" t="s">
        <v>389</v>
      </c>
      <c r="Z12279" t="s">
        <v>35227</v>
      </c>
      <c r="AA12279" t="s">
        <v>34125</v>
      </c>
      <c r="AB12279" t="s">
        <v>33674</v>
      </c>
      <c r="AO12279" s="171"/>
      <c r="AP12279" s="171"/>
      <c r="AQ12279" s="171"/>
      <c r="AR12279" s="171"/>
    </row>
    <row r="12280" spans="24:44">
      <c r="X12280" t="s">
        <v>35228</v>
      </c>
      <c r="Y12280" t="s">
        <v>386</v>
      </c>
      <c r="Z12280" t="s">
        <v>35229</v>
      </c>
      <c r="AA12280" t="s">
        <v>33846</v>
      </c>
      <c r="AB12280" t="s">
        <v>125</v>
      </c>
      <c r="AO12280" s="171"/>
      <c r="AP12280" s="171"/>
      <c r="AQ12280" s="171"/>
      <c r="AR12280" s="171"/>
    </row>
    <row r="12281" spans="24:44">
      <c r="X12281" t="s">
        <v>35230</v>
      </c>
      <c r="Y12281" t="s">
        <v>389</v>
      </c>
      <c r="Z12281" t="s">
        <v>34902</v>
      </c>
      <c r="AA12281" t="s">
        <v>33846</v>
      </c>
      <c r="AB12281" t="s">
        <v>125</v>
      </c>
      <c r="AO12281" s="171"/>
      <c r="AP12281" s="171"/>
      <c r="AQ12281" s="171"/>
      <c r="AR12281" s="171"/>
    </row>
    <row r="12282" spans="24:44">
      <c r="X12282" t="s">
        <v>35231</v>
      </c>
      <c r="Y12282" t="s">
        <v>386</v>
      </c>
      <c r="Z12282" t="s">
        <v>35232</v>
      </c>
      <c r="AA12282" t="s">
        <v>34125</v>
      </c>
      <c r="AB12282" t="s">
        <v>33674</v>
      </c>
      <c r="AO12282" s="171"/>
      <c r="AP12282" s="171"/>
      <c r="AQ12282" s="171"/>
      <c r="AR12282" s="171"/>
    </row>
    <row r="12283" spans="24:44">
      <c r="X12283" t="s">
        <v>3497</v>
      </c>
      <c r="Y12283" t="s">
        <v>386</v>
      </c>
      <c r="Z12283" t="s">
        <v>35233</v>
      </c>
      <c r="AA12283" t="s">
        <v>33984</v>
      </c>
      <c r="AB12283" t="s">
        <v>125</v>
      </c>
      <c r="AO12283" s="171"/>
      <c r="AP12283" s="171"/>
      <c r="AQ12283" s="171"/>
      <c r="AR12283" s="171"/>
    </row>
    <row r="12284" spans="24:44">
      <c r="X12284" t="s">
        <v>35234</v>
      </c>
      <c r="Y12284" t="s">
        <v>389</v>
      </c>
      <c r="Z12284" t="s">
        <v>35235</v>
      </c>
      <c r="AA12284" t="s">
        <v>34149</v>
      </c>
      <c r="AB12284" t="s">
        <v>33927</v>
      </c>
      <c r="AO12284" s="171"/>
      <c r="AP12284" s="171"/>
      <c r="AQ12284" s="171"/>
      <c r="AR12284" s="171"/>
    </row>
    <row r="12285" spans="24:44">
      <c r="X12285" t="s">
        <v>35236</v>
      </c>
      <c r="Y12285" t="s">
        <v>389</v>
      </c>
      <c r="Z12285" t="s">
        <v>35237</v>
      </c>
      <c r="AA12285" t="s">
        <v>33693</v>
      </c>
      <c r="AB12285" t="s">
        <v>33694</v>
      </c>
      <c r="AO12285" s="171"/>
      <c r="AP12285" s="171"/>
      <c r="AQ12285" s="171"/>
      <c r="AR12285" s="171"/>
    </row>
    <row r="12286" spans="24:44">
      <c r="X12286" t="s">
        <v>35238</v>
      </c>
      <c r="Y12286" t="s">
        <v>389</v>
      </c>
      <c r="Z12286" t="s">
        <v>35239</v>
      </c>
      <c r="AA12286" t="s">
        <v>33715</v>
      </c>
      <c r="AB12286" t="s">
        <v>33627</v>
      </c>
      <c r="AO12286" s="171"/>
      <c r="AP12286" s="171"/>
      <c r="AQ12286" s="171"/>
      <c r="AR12286" s="171"/>
    </row>
    <row r="12287" spans="24:44">
      <c r="X12287" t="s">
        <v>3502</v>
      </c>
      <c r="Y12287" t="s">
        <v>386</v>
      </c>
      <c r="Z12287" t="s">
        <v>35240</v>
      </c>
      <c r="AA12287" t="s">
        <v>33984</v>
      </c>
      <c r="AB12287" t="s">
        <v>125</v>
      </c>
      <c r="AO12287" s="171"/>
      <c r="AP12287" s="171"/>
      <c r="AQ12287" s="171"/>
      <c r="AR12287" s="171"/>
    </row>
    <row r="12288" spans="24:44">
      <c r="X12288" t="s">
        <v>35241</v>
      </c>
      <c r="Y12288" t="s">
        <v>389</v>
      </c>
      <c r="Z12288" t="s">
        <v>35242</v>
      </c>
      <c r="AA12288" t="s">
        <v>34125</v>
      </c>
      <c r="AB12288" t="s">
        <v>33674</v>
      </c>
      <c r="AO12288" s="171"/>
      <c r="AP12288" s="171"/>
      <c r="AQ12288" s="171"/>
      <c r="AR12288" s="171"/>
    </row>
    <row r="12289" spans="24:44">
      <c r="X12289" t="s">
        <v>35243</v>
      </c>
      <c r="Y12289" t="s">
        <v>389</v>
      </c>
      <c r="Z12289" t="s">
        <v>35244</v>
      </c>
      <c r="AA12289" t="s">
        <v>33715</v>
      </c>
      <c r="AB12289" t="s">
        <v>33627</v>
      </c>
      <c r="AO12289" s="171"/>
      <c r="AP12289" s="171"/>
      <c r="AQ12289" s="171"/>
      <c r="AR12289" s="171"/>
    </row>
    <row r="12290" spans="24:44">
      <c r="X12290" t="s">
        <v>4940</v>
      </c>
      <c r="Y12290" t="s">
        <v>386</v>
      </c>
      <c r="Z12290" t="s">
        <v>35245</v>
      </c>
      <c r="AA12290" t="s">
        <v>34149</v>
      </c>
      <c r="AB12290" t="s">
        <v>33927</v>
      </c>
      <c r="AO12290" s="171"/>
      <c r="AP12290" s="171"/>
      <c r="AQ12290" s="171"/>
      <c r="AR12290" s="171"/>
    </row>
    <row r="12291" spans="24:44">
      <c r="X12291" t="s">
        <v>4945</v>
      </c>
      <c r="Y12291" t="s">
        <v>386</v>
      </c>
      <c r="Z12291" t="s">
        <v>35246</v>
      </c>
      <c r="AA12291" t="s">
        <v>34125</v>
      </c>
      <c r="AB12291" t="s">
        <v>33674</v>
      </c>
      <c r="AO12291" s="171"/>
      <c r="AP12291" s="171"/>
      <c r="AQ12291" s="171"/>
      <c r="AR12291" s="171"/>
    </row>
    <row r="12292" spans="24:44">
      <c r="X12292" t="s">
        <v>35247</v>
      </c>
      <c r="Y12292" t="s">
        <v>389</v>
      </c>
      <c r="Z12292" t="s">
        <v>35248</v>
      </c>
      <c r="AA12292" t="s">
        <v>33846</v>
      </c>
      <c r="AB12292" t="s">
        <v>125</v>
      </c>
      <c r="AO12292" s="171"/>
      <c r="AP12292" s="171"/>
      <c r="AQ12292" s="171"/>
      <c r="AR12292" s="171"/>
    </row>
    <row r="12293" spans="24:44">
      <c r="X12293" t="s">
        <v>35249</v>
      </c>
      <c r="Y12293" t="s">
        <v>386</v>
      </c>
      <c r="Z12293" t="s">
        <v>35250</v>
      </c>
      <c r="AA12293" t="s">
        <v>34128</v>
      </c>
      <c r="AB12293" t="s">
        <v>34129</v>
      </c>
      <c r="AO12293" s="171"/>
      <c r="AP12293" s="171"/>
      <c r="AQ12293" s="171"/>
      <c r="AR12293" s="171"/>
    </row>
    <row r="12294" spans="24:44">
      <c r="X12294" t="s">
        <v>35251</v>
      </c>
      <c r="Y12294" t="s">
        <v>389</v>
      </c>
      <c r="Z12294" t="s">
        <v>35252</v>
      </c>
      <c r="AA12294" t="s">
        <v>34831</v>
      </c>
      <c r="AB12294" t="s">
        <v>33865</v>
      </c>
      <c r="AO12294" s="171"/>
      <c r="AP12294" s="171"/>
      <c r="AQ12294" s="171"/>
      <c r="AR12294" s="171"/>
    </row>
    <row r="12295" spans="24:44">
      <c r="X12295" t="s">
        <v>35253</v>
      </c>
      <c r="Y12295" t="s">
        <v>386</v>
      </c>
      <c r="Z12295" t="s">
        <v>35254</v>
      </c>
      <c r="AA12295" t="s">
        <v>33984</v>
      </c>
      <c r="AB12295" t="s">
        <v>125</v>
      </c>
      <c r="AO12295" s="171"/>
      <c r="AP12295" s="171"/>
      <c r="AQ12295" s="171"/>
      <c r="AR12295" s="171"/>
    </row>
    <row r="12296" spans="24:44">
      <c r="X12296" t="s">
        <v>35255</v>
      </c>
      <c r="Y12296" t="s">
        <v>386</v>
      </c>
      <c r="Z12296" t="s">
        <v>35256</v>
      </c>
      <c r="AA12296" t="s">
        <v>33693</v>
      </c>
      <c r="AB12296" t="s">
        <v>33694</v>
      </c>
      <c r="AO12296" s="171"/>
      <c r="AP12296" s="171"/>
      <c r="AQ12296" s="171"/>
      <c r="AR12296" s="171"/>
    </row>
    <row r="12297" spans="24:44">
      <c r="X12297" t="s">
        <v>35257</v>
      </c>
      <c r="Y12297" t="s">
        <v>389</v>
      </c>
      <c r="Z12297" t="s">
        <v>35258</v>
      </c>
      <c r="AA12297" t="s">
        <v>33846</v>
      </c>
      <c r="AB12297" t="s">
        <v>125</v>
      </c>
      <c r="AO12297" s="171"/>
      <c r="AP12297" s="171"/>
      <c r="AQ12297" s="171"/>
      <c r="AR12297" s="171"/>
    </row>
    <row r="12298" spans="24:44">
      <c r="X12298" t="s">
        <v>35259</v>
      </c>
      <c r="Y12298" t="s">
        <v>386</v>
      </c>
      <c r="Z12298" t="s">
        <v>35260</v>
      </c>
      <c r="AA12298" t="s">
        <v>33846</v>
      </c>
      <c r="AB12298" t="s">
        <v>125</v>
      </c>
      <c r="AO12298" s="171"/>
      <c r="AP12298" s="171"/>
      <c r="AQ12298" s="171"/>
      <c r="AR12298" s="171"/>
    </row>
    <row r="12299" spans="24:44">
      <c r="X12299" t="s">
        <v>35261</v>
      </c>
      <c r="Y12299" t="s">
        <v>389</v>
      </c>
      <c r="Z12299" t="s">
        <v>35262</v>
      </c>
      <c r="AA12299" t="s">
        <v>33846</v>
      </c>
      <c r="AB12299" t="s">
        <v>125</v>
      </c>
      <c r="AO12299" s="171"/>
      <c r="AP12299" s="171"/>
      <c r="AQ12299" s="171"/>
      <c r="AR12299" s="171"/>
    </row>
    <row r="12300" spans="24:44">
      <c r="X12300" t="s">
        <v>35263</v>
      </c>
      <c r="Y12300" t="s">
        <v>389</v>
      </c>
      <c r="Z12300" t="s">
        <v>35264</v>
      </c>
      <c r="AA12300" t="s">
        <v>34094</v>
      </c>
      <c r="AB12300" t="s">
        <v>125</v>
      </c>
      <c r="AO12300" s="171"/>
      <c r="AP12300" s="171"/>
      <c r="AQ12300" s="171"/>
      <c r="AR12300" s="171"/>
    </row>
    <row r="12301" spans="24:44">
      <c r="X12301" t="s">
        <v>35265</v>
      </c>
      <c r="Y12301" t="s">
        <v>389</v>
      </c>
      <c r="Z12301" t="s">
        <v>35266</v>
      </c>
      <c r="AA12301" t="s">
        <v>33846</v>
      </c>
      <c r="AB12301" t="s">
        <v>125</v>
      </c>
      <c r="AO12301" s="171"/>
      <c r="AP12301" s="171"/>
      <c r="AQ12301" s="171"/>
      <c r="AR12301" s="171"/>
    </row>
    <row r="12302" spans="24:44">
      <c r="X12302" t="s">
        <v>35267</v>
      </c>
      <c r="Y12302" t="s">
        <v>386</v>
      </c>
      <c r="Z12302" t="s">
        <v>35268</v>
      </c>
      <c r="AA12302" t="s">
        <v>33715</v>
      </c>
      <c r="AB12302" t="s">
        <v>33627</v>
      </c>
      <c r="AO12302" s="171"/>
      <c r="AP12302" s="171"/>
      <c r="AQ12302" s="171"/>
      <c r="AR12302" s="171"/>
    </row>
    <row r="12303" spans="24:44">
      <c r="X12303" t="s">
        <v>35269</v>
      </c>
      <c r="Y12303" t="s">
        <v>386</v>
      </c>
      <c r="Z12303" t="s">
        <v>35270</v>
      </c>
      <c r="AA12303" t="s">
        <v>35168</v>
      </c>
      <c r="AB12303" t="s">
        <v>5361</v>
      </c>
      <c r="AO12303" s="171"/>
      <c r="AP12303" s="171"/>
      <c r="AQ12303" s="171"/>
      <c r="AR12303" s="171"/>
    </row>
    <row r="12304" spans="24:44">
      <c r="X12304" t="s">
        <v>35271</v>
      </c>
      <c r="Y12304" t="s">
        <v>386</v>
      </c>
      <c r="Z12304" t="s">
        <v>35272</v>
      </c>
      <c r="AA12304" t="s">
        <v>35273</v>
      </c>
      <c r="AB12304" t="s">
        <v>33627</v>
      </c>
      <c r="AO12304" s="171"/>
      <c r="AP12304" s="171"/>
      <c r="AQ12304" s="171"/>
      <c r="AR12304" s="171"/>
    </row>
    <row r="12305" spans="24:44">
      <c r="X12305" t="s">
        <v>35274</v>
      </c>
      <c r="Y12305" t="s">
        <v>386</v>
      </c>
      <c r="Z12305" t="s">
        <v>35275</v>
      </c>
      <c r="AA12305" t="s">
        <v>33603</v>
      </c>
      <c r="AB12305" t="s">
        <v>125</v>
      </c>
      <c r="AO12305" s="171"/>
      <c r="AP12305" s="171"/>
      <c r="AQ12305" s="171"/>
      <c r="AR12305" s="171"/>
    </row>
    <row r="12306" spans="24:44">
      <c r="X12306" t="s">
        <v>35276</v>
      </c>
      <c r="Y12306" t="s">
        <v>389</v>
      </c>
      <c r="Z12306" t="s">
        <v>35277</v>
      </c>
      <c r="AA12306" t="s">
        <v>33846</v>
      </c>
      <c r="AB12306" t="s">
        <v>125</v>
      </c>
      <c r="AO12306" s="171"/>
      <c r="AP12306" s="171"/>
      <c r="AQ12306" s="171"/>
      <c r="AR12306" s="171"/>
    </row>
    <row r="12307" spans="24:44">
      <c r="X12307" t="s">
        <v>35278</v>
      </c>
      <c r="Y12307" t="s">
        <v>386</v>
      </c>
      <c r="Z12307" t="s">
        <v>35279</v>
      </c>
      <c r="AA12307" t="s">
        <v>33846</v>
      </c>
      <c r="AB12307" t="s">
        <v>125</v>
      </c>
      <c r="AO12307" s="171"/>
      <c r="AP12307" s="171"/>
      <c r="AQ12307" s="171"/>
      <c r="AR12307" s="171"/>
    </row>
    <row r="12308" spans="24:44">
      <c r="X12308" t="s">
        <v>35280</v>
      </c>
      <c r="Y12308" t="s">
        <v>386</v>
      </c>
      <c r="Z12308" t="s">
        <v>35281</v>
      </c>
      <c r="AA12308" t="s">
        <v>33846</v>
      </c>
      <c r="AB12308" t="s">
        <v>125</v>
      </c>
      <c r="AO12308" s="171"/>
      <c r="AP12308" s="171"/>
      <c r="AQ12308" s="171"/>
      <c r="AR12308" s="171"/>
    </row>
    <row r="12309" spans="24:44">
      <c r="X12309" t="s">
        <v>35282</v>
      </c>
      <c r="Y12309" t="s">
        <v>389</v>
      </c>
      <c r="Z12309" t="s">
        <v>35283</v>
      </c>
      <c r="AA12309" t="s">
        <v>33715</v>
      </c>
      <c r="AB12309" t="s">
        <v>33627</v>
      </c>
      <c r="AO12309" s="171"/>
      <c r="AP12309" s="171"/>
      <c r="AQ12309" s="171"/>
      <c r="AR12309" s="171"/>
    </row>
    <row r="12310" spans="24:44">
      <c r="X12310" t="s">
        <v>874</v>
      </c>
      <c r="Y12310" t="s">
        <v>386</v>
      </c>
      <c r="Z12310" t="s">
        <v>35284</v>
      </c>
      <c r="AA12310" t="s">
        <v>34125</v>
      </c>
      <c r="AB12310" t="s">
        <v>33674</v>
      </c>
      <c r="AO12310" s="171"/>
      <c r="AP12310" s="171"/>
      <c r="AQ12310" s="171"/>
      <c r="AR12310" s="171"/>
    </row>
    <row r="12311" spans="24:44">
      <c r="X12311" t="s">
        <v>4950</v>
      </c>
      <c r="Y12311" t="s">
        <v>386</v>
      </c>
      <c r="Z12311" t="s">
        <v>35285</v>
      </c>
      <c r="AA12311" t="s">
        <v>34125</v>
      </c>
      <c r="AB12311" t="s">
        <v>33674</v>
      </c>
      <c r="AO12311" s="171"/>
      <c r="AP12311" s="171"/>
      <c r="AQ12311" s="171"/>
      <c r="AR12311" s="171"/>
    </row>
    <row r="12312" spans="24:44">
      <c r="X12312" t="s">
        <v>35286</v>
      </c>
      <c r="Y12312" t="s">
        <v>386</v>
      </c>
      <c r="Z12312" t="s">
        <v>35287</v>
      </c>
      <c r="AA12312" t="s">
        <v>35168</v>
      </c>
      <c r="AB12312" t="s">
        <v>5361</v>
      </c>
      <c r="AO12312" s="171"/>
      <c r="AP12312" s="171"/>
      <c r="AQ12312" s="171"/>
      <c r="AR12312" s="171"/>
    </row>
    <row r="12313" spans="24:44">
      <c r="X12313" t="s">
        <v>35288</v>
      </c>
      <c r="Y12313" t="s">
        <v>386</v>
      </c>
      <c r="Z12313" t="s">
        <v>35289</v>
      </c>
      <c r="AA12313" t="s">
        <v>34149</v>
      </c>
      <c r="AB12313" t="s">
        <v>33927</v>
      </c>
      <c r="AO12313" s="171"/>
      <c r="AP12313" s="171"/>
      <c r="AQ12313" s="171"/>
      <c r="AR12313" s="171"/>
    </row>
    <row r="12314" spans="24:44">
      <c r="X12314" t="s">
        <v>35290</v>
      </c>
      <c r="Y12314" t="s">
        <v>386</v>
      </c>
      <c r="Z12314" t="s">
        <v>35291</v>
      </c>
      <c r="AA12314" t="s">
        <v>34125</v>
      </c>
      <c r="AB12314" t="s">
        <v>33674</v>
      </c>
      <c r="AO12314" s="171"/>
      <c r="AP12314" s="171"/>
      <c r="AQ12314" s="171"/>
      <c r="AR12314" s="171"/>
    </row>
    <row r="12315" spans="24:44">
      <c r="X12315" t="s">
        <v>35292</v>
      </c>
      <c r="Y12315" t="s">
        <v>386</v>
      </c>
      <c r="Z12315" t="s">
        <v>35293</v>
      </c>
      <c r="AA12315" t="s">
        <v>33715</v>
      </c>
      <c r="AB12315" t="s">
        <v>33627</v>
      </c>
      <c r="AO12315" s="171"/>
      <c r="AP12315" s="171"/>
      <c r="AQ12315" s="171"/>
      <c r="AR12315" s="171"/>
    </row>
    <row r="12316" spans="24:44">
      <c r="X12316" t="s">
        <v>35294</v>
      </c>
      <c r="Y12316" t="s">
        <v>386</v>
      </c>
      <c r="Z12316" t="s">
        <v>35295</v>
      </c>
      <c r="AA12316" t="s">
        <v>35168</v>
      </c>
      <c r="AB12316" t="s">
        <v>5361</v>
      </c>
      <c r="AO12316" s="171"/>
      <c r="AP12316" s="171"/>
      <c r="AQ12316" s="171"/>
      <c r="AR12316" s="171"/>
    </row>
    <row r="12317" spans="24:44">
      <c r="X12317" t="s">
        <v>35296</v>
      </c>
      <c r="Y12317" t="s">
        <v>386</v>
      </c>
      <c r="Z12317" t="s">
        <v>35297</v>
      </c>
      <c r="AA12317" t="s">
        <v>35168</v>
      </c>
      <c r="AB12317" t="s">
        <v>5361</v>
      </c>
      <c r="AO12317" s="171"/>
      <c r="AP12317" s="171"/>
      <c r="AQ12317" s="171"/>
      <c r="AR12317" s="171"/>
    </row>
    <row r="12318" spans="24:44">
      <c r="X12318" t="s">
        <v>35298</v>
      </c>
      <c r="Y12318" t="s">
        <v>386</v>
      </c>
      <c r="Z12318" t="s">
        <v>35299</v>
      </c>
      <c r="AA12318" t="s">
        <v>34125</v>
      </c>
      <c r="AB12318" t="s">
        <v>33674</v>
      </c>
      <c r="AO12318" s="171"/>
      <c r="AP12318" s="171"/>
      <c r="AQ12318" s="171"/>
      <c r="AR12318" s="171"/>
    </row>
    <row r="12319" spans="24:44">
      <c r="X12319" t="s">
        <v>35300</v>
      </c>
      <c r="Y12319" t="s">
        <v>389</v>
      </c>
      <c r="Z12319" t="s">
        <v>35301</v>
      </c>
      <c r="AA12319" t="s">
        <v>34125</v>
      </c>
      <c r="AB12319" t="s">
        <v>33674</v>
      </c>
      <c r="AO12319" s="171"/>
      <c r="AP12319" s="171"/>
      <c r="AQ12319" s="171"/>
      <c r="AR12319" s="171"/>
    </row>
    <row r="12320" spans="24:44">
      <c r="X12320" t="s">
        <v>35302</v>
      </c>
      <c r="Y12320" t="s">
        <v>386</v>
      </c>
      <c r="Z12320" t="s">
        <v>35303</v>
      </c>
      <c r="AA12320" t="s">
        <v>33846</v>
      </c>
      <c r="AB12320" t="s">
        <v>125</v>
      </c>
      <c r="AO12320" s="171"/>
      <c r="AP12320" s="171"/>
      <c r="AQ12320" s="171"/>
      <c r="AR12320" s="171"/>
    </row>
    <row r="12321" spans="24:44">
      <c r="X12321" t="s">
        <v>35304</v>
      </c>
      <c r="Y12321" t="s">
        <v>386</v>
      </c>
      <c r="Z12321" t="s">
        <v>35305</v>
      </c>
      <c r="AA12321" t="s">
        <v>34125</v>
      </c>
      <c r="AB12321" t="s">
        <v>33674</v>
      </c>
      <c r="AO12321" s="171"/>
      <c r="AP12321" s="171"/>
      <c r="AQ12321" s="171"/>
      <c r="AR12321" s="171"/>
    </row>
    <row r="12322" spans="24:44">
      <c r="X12322" t="s">
        <v>35306</v>
      </c>
      <c r="Y12322" t="s">
        <v>386</v>
      </c>
      <c r="Z12322" t="s">
        <v>35307</v>
      </c>
      <c r="AA12322" t="s">
        <v>1194</v>
      </c>
      <c r="AB12322" t="s">
        <v>33927</v>
      </c>
      <c r="AO12322" s="171"/>
      <c r="AP12322" s="171"/>
      <c r="AQ12322" s="171"/>
      <c r="AR12322" s="171"/>
    </row>
    <row r="12323" spans="24:44">
      <c r="X12323" t="s">
        <v>35308</v>
      </c>
      <c r="Y12323" t="s">
        <v>386</v>
      </c>
      <c r="Z12323" t="s">
        <v>35309</v>
      </c>
      <c r="AA12323" t="s">
        <v>33846</v>
      </c>
      <c r="AB12323" t="s">
        <v>125</v>
      </c>
      <c r="AO12323" s="171"/>
      <c r="AP12323" s="171"/>
      <c r="AQ12323" s="171"/>
      <c r="AR12323" s="171"/>
    </row>
    <row r="12324" spans="24:44">
      <c r="X12324" t="s">
        <v>35310</v>
      </c>
      <c r="Y12324" t="s">
        <v>389</v>
      </c>
      <c r="Z12324" t="s">
        <v>35311</v>
      </c>
      <c r="AA12324" t="s">
        <v>33762</v>
      </c>
      <c r="AB12324" t="s">
        <v>125</v>
      </c>
      <c r="AO12324" s="171"/>
      <c r="AP12324" s="171"/>
      <c r="AQ12324" s="171"/>
      <c r="AR12324" s="171"/>
    </row>
    <row r="12325" spans="24:44">
      <c r="X12325" t="s">
        <v>35312</v>
      </c>
      <c r="Y12325" t="s">
        <v>386</v>
      </c>
      <c r="Z12325" t="s">
        <v>35313</v>
      </c>
      <c r="AA12325" t="s">
        <v>33762</v>
      </c>
      <c r="AB12325" t="s">
        <v>125</v>
      </c>
      <c r="AO12325" s="171"/>
      <c r="AP12325" s="171"/>
      <c r="AQ12325" s="171"/>
      <c r="AR12325" s="171"/>
    </row>
    <row r="12326" spans="24:44">
      <c r="X12326" t="s">
        <v>35314</v>
      </c>
      <c r="Y12326" t="s">
        <v>389</v>
      </c>
      <c r="Z12326" t="s">
        <v>35315</v>
      </c>
      <c r="AA12326" t="s">
        <v>33762</v>
      </c>
      <c r="AB12326" t="s">
        <v>125</v>
      </c>
      <c r="AO12326" s="171"/>
      <c r="AP12326" s="171"/>
      <c r="AQ12326" s="171"/>
      <c r="AR12326" s="171"/>
    </row>
    <row r="12327" spans="24:44">
      <c r="X12327" t="s">
        <v>35316</v>
      </c>
      <c r="Y12327" t="s">
        <v>389</v>
      </c>
      <c r="Z12327" t="s">
        <v>35317</v>
      </c>
      <c r="AA12327" t="s">
        <v>33762</v>
      </c>
      <c r="AB12327" t="s">
        <v>125</v>
      </c>
      <c r="AO12327" s="171"/>
      <c r="AP12327" s="171"/>
      <c r="AQ12327" s="171"/>
      <c r="AR12327" s="171"/>
    </row>
    <row r="12328" spans="24:44">
      <c r="X12328" t="s">
        <v>35318</v>
      </c>
      <c r="Y12328" t="s">
        <v>389</v>
      </c>
      <c r="Z12328" t="s">
        <v>35319</v>
      </c>
      <c r="AA12328" t="s">
        <v>33762</v>
      </c>
      <c r="AB12328" t="s">
        <v>125</v>
      </c>
      <c r="AO12328" s="171"/>
      <c r="AP12328" s="171"/>
      <c r="AQ12328" s="171"/>
      <c r="AR12328" s="171"/>
    </row>
    <row r="12329" spans="24:44">
      <c r="X12329" t="s">
        <v>35320</v>
      </c>
      <c r="Y12329" t="s">
        <v>386</v>
      </c>
      <c r="Z12329" t="s">
        <v>35321</v>
      </c>
      <c r="AA12329" t="s">
        <v>33762</v>
      </c>
      <c r="AB12329" t="s">
        <v>125</v>
      </c>
      <c r="AO12329" s="171"/>
      <c r="AP12329" s="171"/>
      <c r="AQ12329" s="171"/>
      <c r="AR12329" s="171"/>
    </row>
    <row r="12330" spans="24:44">
      <c r="X12330" t="s">
        <v>35322</v>
      </c>
      <c r="Y12330" t="s">
        <v>386</v>
      </c>
      <c r="Z12330" t="s">
        <v>35323</v>
      </c>
      <c r="AA12330" t="s">
        <v>33762</v>
      </c>
      <c r="AB12330" t="s">
        <v>125</v>
      </c>
      <c r="AO12330" s="171"/>
      <c r="AP12330" s="171"/>
      <c r="AQ12330" s="171"/>
      <c r="AR12330" s="171"/>
    </row>
    <row r="12331" spans="24:44">
      <c r="X12331" t="s">
        <v>35324</v>
      </c>
      <c r="Y12331" t="s">
        <v>389</v>
      </c>
      <c r="Z12331" t="s">
        <v>35325</v>
      </c>
      <c r="AA12331" t="s">
        <v>33762</v>
      </c>
      <c r="AB12331" t="s">
        <v>125</v>
      </c>
      <c r="AO12331" s="171"/>
      <c r="AP12331" s="171"/>
      <c r="AQ12331" s="171"/>
      <c r="AR12331" s="171"/>
    </row>
    <row r="12332" spans="24:44">
      <c r="X12332" t="s">
        <v>35326</v>
      </c>
      <c r="Y12332" t="s">
        <v>389</v>
      </c>
      <c r="Z12332" t="s">
        <v>35327</v>
      </c>
      <c r="AA12332" t="s">
        <v>33762</v>
      </c>
      <c r="AB12332" t="s">
        <v>125</v>
      </c>
      <c r="AO12332" s="171"/>
      <c r="AP12332" s="171"/>
      <c r="AQ12332" s="171"/>
      <c r="AR12332" s="171"/>
    </row>
    <row r="12333" spans="24:44">
      <c r="X12333" t="s">
        <v>35328</v>
      </c>
      <c r="Y12333" t="s">
        <v>389</v>
      </c>
      <c r="Z12333" t="s">
        <v>35329</v>
      </c>
      <c r="AA12333" t="s">
        <v>33762</v>
      </c>
      <c r="AB12333" t="s">
        <v>125</v>
      </c>
      <c r="AO12333" s="171"/>
      <c r="AP12333" s="171"/>
      <c r="AQ12333" s="171"/>
      <c r="AR12333" s="171"/>
    </row>
    <row r="12334" spans="24:44">
      <c r="X12334" t="s">
        <v>35330</v>
      </c>
      <c r="Y12334" t="s">
        <v>389</v>
      </c>
      <c r="Z12334" t="s">
        <v>35331</v>
      </c>
      <c r="AA12334" t="s">
        <v>33762</v>
      </c>
      <c r="AB12334" t="s">
        <v>125</v>
      </c>
      <c r="AO12334" s="171"/>
      <c r="AP12334" s="171"/>
      <c r="AQ12334" s="171"/>
      <c r="AR12334" s="171"/>
    </row>
    <row r="12335" spans="24:44">
      <c r="X12335" t="s">
        <v>35332</v>
      </c>
      <c r="Y12335" t="s">
        <v>389</v>
      </c>
      <c r="Z12335" t="s">
        <v>35333</v>
      </c>
      <c r="AA12335" t="s">
        <v>33762</v>
      </c>
      <c r="AB12335" t="s">
        <v>125</v>
      </c>
      <c r="AO12335" s="171"/>
      <c r="AP12335" s="171"/>
      <c r="AQ12335" s="171"/>
      <c r="AR12335" s="171"/>
    </row>
    <row r="12336" spans="24:44">
      <c r="X12336" t="s">
        <v>35334</v>
      </c>
      <c r="Y12336" t="s">
        <v>389</v>
      </c>
      <c r="Z12336" t="s">
        <v>35335</v>
      </c>
      <c r="AA12336" t="s">
        <v>33762</v>
      </c>
      <c r="AB12336" t="s">
        <v>125</v>
      </c>
      <c r="AO12336" s="171"/>
      <c r="AP12336" s="171"/>
      <c r="AQ12336" s="171"/>
      <c r="AR12336" s="171"/>
    </row>
    <row r="12337" spans="24:44">
      <c r="X12337" t="s">
        <v>35336</v>
      </c>
      <c r="Y12337" t="s">
        <v>389</v>
      </c>
      <c r="Z12337" t="s">
        <v>34557</v>
      </c>
      <c r="AA12337" t="s">
        <v>33762</v>
      </c>
      <c r="AB12337" t="s">
        <v>125</v>
      </c>
      <c r="AO12337" s="171"/>
      <c r="AP12337" s="171"/>
      <c r="AQ12337" s="171"/>
      <c r="AR12337" s="171"/>
    </row>
    <row r="12338" spans="24:44">
      <c r="X12338" t="s">
        <v>35337</v>
      </c>
      <c r="Y12338" t="s">
        <v>386</v>
      </c>
      <c r="Z12338" t="s">
        <v>35338</v>
      </c>
      <c r="AA12338" t="s">
        <v>33762</v>
      </c>
      <c r="AB12338" t="s">
        <v>125</v>
      </c>
      <c r="AO12338" s="171"/>
      <c r="AP12338" s="171"/>
      <c r="AQ12338" s="171"/>
      <c r="AR12338" s="171"/>
    </row>
    <row r="12339" spans="24:44">
      <c r="X12339" t="s">
        <v>35339</v>
      </c>
      <c r="Y12339" t="s">
        <v>389</v>
      </c>
      <c r="Z12339" t="s">
        <v>35340</v>
      </c>
      <c r="AA12339" t="s">
        <v>33762</v>
      </c>
      <c r="AB12339" t="s">
        <v>125</v>
      </c>
      <c r="AO12339" s="171"/>
      <c r="AP12339" s="171"/>
      <c r="AQ12339" s="171"/>
      <c r="AR12339" s="171"/>
    </row>
    <row r="12340" spans="24:44">
      <c r="X12340" t="s">
        <v>35341</v>
      </c>
      <c r="Y12340" t="s">
        <v>389</v>
      </c>
      <c r="Z12340" t="s">
        <v>35342</v>
      </c>
      <c r="AA12340" t="s">
        <v>33762</v>
      </c>
      <c r="AB12340" t="s">
        <v>125</v>
      </c>
      <c r="AO12340" s="171"/>
      <c r="AP12340" s="171"/>
      <c r="AQ12340" s="171"/>
      <c r="AR12340" s="171"/>
    </row>
    <row r="12341" spans="24:44">
      <c r="X12341" t="s">
        <v>35343</v>
      </c>
      <c r="Y12341" t="s">
        <v>389</v>
      </c>
      <c r="Z12341" t="s">
        <v>35344</v>
      </c>
      <c r="AA12341" t="s">
        <v>33762</v>
      </c>
      <c r="AB12341" t="s">
        <v>125</v>
      </c>
      <c r="AO12341" s="171"/>
      <c r="AP12341" s="171"/>
      <c r="AQ12341" s="171"/>
      <c r="AR12341" s="171"/>
    </row>
    <row r="12342" spans="24:44">
      <c r="X12342" t="s">
        <v>35345</v>
      </c>
      <c r="Y12342" t="s">
        <v>389</v>
      </c>
      <c r="Z12342" t="s">
        <v>35104</v>
      </c>
      <c r="AA12342" t="s">
        <v>33762</v>
      </c>
      <c r="AB12342" t="s">
        <v>125</v>
      </c>
      <c r="AO12342" s="171"/>
      <c r="AP12342" s="171"/>
      <c r="AQ12342" s="171"/>
      <c r="AR12342" s="171"/>
    </row>
    <row r="12343" spans="24:44">
      <c r="X12343" t="s">
        <v>35346</v>
      </c>
      <c r="Y12343" t="s">
        <v>389</v>
      </c>
      <c r="Z12343" t="s">
        <v>35248</v>
      </c>
      <c r="AA12343" t="s">
        <v>33762</v>
      </c>
      <c r="AB12343" t="s">
        <v>125</v>
      </c>
      <c r="AO12343" s="171"/>
      <c r="AP12343" s="171"/>
      <c r="AQ12343" s="171"/>
      <c r="AR12343" s="171"/>
    </row>
    <row r="12344" spans="24:44">
      <c r="X12344" t="s">
        <v>35347</v>
      </c>
      <c r="Y12344" t="s">
        <v>389</v>
      </c>
      <c r="Z12344" t="s">
        <v>34938</v>
      </c>
      <c r="AA12344" t="s">
        <v>33762</v>
      </c>
      <c r="AB12344" t="s">
        <v>125</v>
      </c>
      <c r="AO12344" s="171"/>
      <c r="AP12344" s="171"/>
      <c r="AQ12344" s="171"/>
      <c r="AR12344" s="171"/>
    </row>
    <row r="12345" spans="24:44">
      <c r="X12345" t="s">
        <v>35348</v>
      </c>
      <c r="Y12345" t="s">
        <v>389</v>
      </c>
      <c r="Z12345" t="s">
        <v>35349</v>
      </c>
      <c r="AA12345" t="s">
        <v>33762</v>
      </c>
      <c r="AB12345" t="s">
        <v>125</v>
      </c>
      <c r="AO12345" s="171"/>
      <c r="AP12345" s="171"/>
      <c r="AQ12345" s="171"/>
      <c r="AR12345" s="171"/>
    </row>
    <row r="12346" spans="24:44">
      <c r="X12346" t="s">
        <v>35350</v>
      </c>
      <c r="Y12346" t="s">
        <v>389</v>
      </c>
      <c r="Z12346" t="s">
        <v>35351</v>
      </c>
      <c r="AA12346" t="s">
        <v>33762</v>
      </c>
      <c r="AB12346" t="s">
        <v>125</v>
      </c>
      <c r="AO12346" s="171"/>
      <c r="AP12346" s="171"/>
      <c r="AQ12346" s="171"/>
      <c r="AR12346" s="171"/>
    </row>
    <row r="12347" spans="24:44">
      <c r="X12347" t="s">
        <v>35352</v>
      </c>
      <c r="Y12347" t="s">
        <v>389</v>
      </c>
      <c r="Z12347" t="s">
        <v>35353</v>
      </c>
      <c r="AA12347" t="s">
        <v>33762</v>
      </c>
      <c r="AB12347" t="s">
        <v>125</v>
      </c>
      <c r="AO12347" s="171"/>
      <c r="AP12347" s="171"/>
      <c r="AQ12347" s="171"/>
      <c r="AR12347" s="171"/>
    </row>
    <row r="12348" spans="24:44">
      <c r="X12348" t="s">
        <v>35354</v>
      </c>
      <c r="Y12348" t="s">
        <v>389</v>
      </c>
      <c r="Z12348" t="s">
        <v>35355</v>
      </c>
      <c r="AA12348" t="s">
        <v>33762</v>
      </c>
      <c r="AB12348" t="s">
        <v>125</v>
      </c>
      <c r="AO12348" s="171"/>
      <c r="AP12348" s="171"/>
      <c r="AQ12348" s="171"/>
      <c r="AR12348" s="171"/>
    </row>
    <row r="12349" spans="24:44">
      <c r="X12349" t="s">
        <v>35356</v>
      </c>
      <c r="Y12349" t="s">
        <v>389</v>
      </c>
      <c r="Z12349" t="s">
        <v>35357</v>
      </c>
      <c r="AA12349" t="s">
        <v>33762</v>
      </c>
      <c r="AB12349" t="s">
        <v>125</v>
      </c>
      <c r="AO12349" s="171"/>
      <c r="AP12349" s="171"/>
      <c r="AQ12349" s="171"/>
      <c r="AR12349" s="171"/>
    </row>
    <row r="12350" spans="24:44">
      <c r="X12350" t="s">
        <v>35358</v>
      </c>
      <c r="Y12350" t="s">
        <v>389</v>
      </c>
      <c r="Z12350" t="s">
        <v>35359</v>
      </c>
      <c r="AA12350" t="s">
        <v>33762</v>
      </c>
      <c r="AB12350" t="s">
        <v>125</v>
      </c>
      <c r="AO12350" s="171"/>
      <c r="AP12350" s="171"/>
      <c r="AQ12350" s="171"/>
      <c r="AR12350" s="171"/>
    </row>
    <row r="12351" spans="24:44">
      <c r="X12351" t="s">
        <v>35360</v>
      </c>
      <c r="Y12351" t="s">
        <v>389</v>
      </c>
      <c r="Z12351" t="s">
        <v>35361</v>
      </c>
      <c r="AA12351" t="s">
        <v>33762</v>
      </c>
      <c r="AB12351" t="s">
        <v>125</v>
      </c>
      <c r="AO12351" s="171"/>
      <c r="AP12351" s="171"/>
      <c r="AQ12351" s="171"/>
      <c r="AR12351" s="171"/>
    </row>
    <row r="12352" spans="24:44">
      <c r="X12352" t="s">
        <v>35362</v>
      </c>
      <c r="Y12352" t="s">
        <v>389</v>
      </c>
      <c r="Z12352" t="s">
        <v>35363</v>
      </c>
      <c r="AA12352" t="s">
        <v>33762</v>
      </c>
      <c r="AB12352" t="s">
        <v>125</v>
      </c>
      <c r="AO12352" s="171"/>
      <c r="AP12352" s="171"/>
      <c r="AQ12352" s="171"/>
      <c r="AR12352" s="171"/>
    </row>
    <row r="12353" spans="24:44">
      <c r="X12353" t="s">
        <v>35364</v>
      </c>
      <c r="Y12353" t="s">
        <v>389</v>
      </c>
      <c r="Z12353" t="s">
        <v>35281</v>
      </c>
      <c r="AA12353" t="s">
        <v>33762</v>
      </c>
      <c r="AB12353" t="s">
        <v>125</v>
      </c>
      <c r="AO12353" s="171"/>
      <c r="AP12353" s="171"/>
      <c r="AQ12353" s="171"/>
      <c r="AR12353" s="171"/>
    </row>
    <row r="12354" spans="24:44">
      <c r="X12354" t="s">
        <v>35365</v>
      </c>
      <c r="Y12354" t="s">
        <v>389</v>
      </c>
      <c r="Z12354" t="s">
        <v>35366</v>
      </c>
      <c r="AA12354" t="s">
        <v>33762</v>
      </c>
      <c r="AB12354" t="s">
        <v>125</v>
      </c>
      <c r="AO12354" s="171"/>
      <c r="AP12354" s="171"/>
      <c r="AQ12354" s="171"/>
      <c r="AR12354" s="171"/>
    </row>
    <row r="12355" spans="24:44">
      <c r="X12355" t="s">
        <v>35367</v>
      </c>
      <c r="Y12355" t="s">
        <v>389</v>
      </c>
      <c r="Z12355" t="s">
        <v>35368</v>
      </c>
      <c r="AA12355" t="s">
        <v>33762</v>
      </c>
      <c r="AB12355" t="s">
        <v>125</v>
      </c>
      <c r="AO12355" s="171"/>
      <c r="AP12355" s="171"/>
      <c r="AQ12355" s="171"/>
      <c r="AR12355" s="171"/>
    </row>
    <row r="12356" spans="24:44">
      <c r="X12356" t="s">
        <v>35369</v>
      </c>
      <c r="Y12356" t="s">
        <v>389</v>
      </c>
      <c r="Z12356" t="s">
        <v>35370</v>
      </c>
      <c r="AA12356" t="s">
        <v>33984</v>
      </c>
      <c r="AB12356" t="s">
        <v>125</v>
      </c>
      <c r="AO12356" s="171"/>
      <c r="AP12356" s="171"/>
      <c r="AQ12356" s="171"/>
      <c r="AR12356" s="171"/>
    </row>
    <row r="12357" spans="24:44">
      <c r="X12357" t="s">
        <v>35371</v>
      </c>
      <c r="Y12357" t="s">
        <v>386</v>
      </c>
      <c r="Z12357" t="s">
        <v>35372</v>
      </c>
      <c r="AA12357" t="s">
        <v>33846</v>
      </c>
      <c r="AB12357" t="s">
        <v>125</v>
      </c>
      <c r="AO12357" s="171"/>
      <c r="AP12357" s="171"/>
      <c r="AQ12357" s="171"/>
      <c r="AR12357" s="171"/>
    </row>
    <row r="12358" spans="24:44">
      <c r="X12358" t="s">
        <v>35373</v>
      </c>
      <c r="Y12358" t="s">
        <v>386</v>
      </c>
      <c r="Z12358" t="s">
        <v>35374</v>
      </c>
      <c r="AA12358" t="s">
        <v>34149</v>
      </c>
      <c r="AB12358" t="s">
        <v>33927</v>
      </c>
      <c r="AO12358" s="171"/>
      <c r="AP12358" s="171"/>
      <c r="AQ12358" s="171"/>
      <c r="AR12358" s="171"/>
    </row>
    <row r="12359" spans="24:44">
      <c r="X12359" t="s">
        <v>35375</v>
      </c>
      <c r="Y12359" t="s">
        <v>386</v>
      </c>
      <c r="Z12359" t="s">
        <v>35376</v>
      </c>
      <c r="AA12359" t="s">
        <v>34149</v>
      </c>
      <c r="AB12359" t="s">
        <v>33927</v>
      </c>
      <c r="AO12359" s="171"/>
      <c r="AP12359" s="171"/>
      <c r="AQ12359" s="171"/>
      <c r="AR12359" s="171"/>
    </row>
    <row r="12360" spans="24:44">
      <c r="X12360" t="s">
        <v>35377</v>
      </c>
      <c r="Y12360" t="s">
        <v>386</v>
      </c>
      <c r="Z12360" t="s">
        <v>35378</v>
      </c>
      <c r="AA12360" t="s">
        <v>34149</v>
      </c>
      <c r="AB12360" t="s">
        <v>33927</v>
      </c>
      <c r="AO12360" s="171"/>
      <c r="AP12360" s="171"/>
      <c r="AQ12360" s="171"/>
      <c r="AR12360" s="171"/>
    </row>
    <row r="12361" spans="24:44">
      <c r="X12361" t="s">
        <v>35379</v>
      </c>
      <c r="Y12361" t="s">
        <v>386</v>
      </c>
      <c r="Z12361" t="s">
        <v>35380</v>
      </c>
      <c r="AA12361" t="s">
        <v>34149</v>
      </c>
      <c r="AB12361" t="s">
        <v>33927</v>
      </c>
      <c r="AO12361" s="171"/>
      <c r="AP12361" s="171"/>
      <c r="AQ12361" s="171"/>
      <c r="AR12361" s="171"/>
    </row>
    <row r="12362" spans="24:44">
      <c r="X12362" t="s">
        <v>35381</v>
      </c>
      <c r="Y12362" t="s">
        <v>386</v>
      </c>
      <c r="Z12362" t="s">
        <v>35382</v>
      </c>
      <c r="AA12362" t="s">
        <v>34149</v>
      </c>
      <c r="AB12362" t="s">
        <v>33927</v>
      </c>
      <c r="AO12362" s="171"/>
      <c r="AP12362" s="171"/>
      <c r="AQ12362" s="171"/>
      <c r="AR12362" s="171"/>
    </row>
    <row r="12363" spans="24:44">
      <c r="X12363" t="s">
        <v>35383</v>
      </c>
      <c r="Y12363" t="s">
        <v>386</v>
      </c>
      <c r="Z12363" t="s">
        <v>35384</v>
      </c>
      <c r="AA12363" t="s">
        <v>34149</v>
      </c>
      <c r="AB12363" t="s">
        <v>33927</v>
      </c>
      <c r="AO12363" s="171"/>
      <c r="AP12363" s="171"/>
      <c r="AQ12363" s="171"/>
      <c r="AR12363" s="171"/>
    </row>
    <row r="12364" spans="24:44">
      <c r="X12364" t="s">
        <v>35385</v>
      </c>
      <c r="Y12364" t="s">
        <v>386</v>
      </c>
      <c r="Z12364" t="s">
        <v>35386</v>
      </c>
      <c r="AA12364" t="s">
        <v>34149</v>
      </c>
      <c r="AB12364" t="s">
        <v>33927</v>
      </c>
      <c r="AO12364" s="171"/>
      <c r="AP12364" s="171"/>
      <c r="AQ12364" s="171"/>
      <c r="AR12364" s="171"/>
    </row>
    <row r="12365" spans="24:44">
      <c r="X12365" t="s">
        <v>35387</v>
      </c>
      <c r="Y12365" t="s">
        <v>386</v>
      </c>
      <c r="Z12365" t="s">
        <v>35388</v>
      </c>
      <c r="AA12365" t="s">
        <v>34149</v>
      </c>
      <c r="AB12365" t="s">
        <v>33927</v>
      </c>
      <c r="AO12365" s="171"/>
      <c r="AP12365" s="171"/>
      <c r="AQ12365" s="171"/>
      <c r="AR12365" s="171"/>
    </row>
    <row r="12366" spans="24:44">
      <c r="X12366" t="s">
        <v>35389</v>
      </c>
      <c r="Y12366" t="s">
        <v>386</v>
      </c>
      <c r="Z12366" t="s">
        <v>35390</v>
      </c>
      <c r="AA12366" t="s">
        <v>34149</v>
      </c>
      <c r="AB12366" t="s">
        <v>33927</v>
      </c>
      <c r="AO12366" s="171"/>
      <c r="AP12366" s="171"/>
      <c r="AQ12366" s="171"/>
      <c r="AR12366" s="171"/>
    </row>
    <row r="12367" spans="24:44">
      <c r="X12367" t="s">
        <v>35391</v>
      </c>
      <c r="Y12367" t="s">
        <v>386</v>
      </c>
      <c r="Z12367" t="s">
        <v>35392</v>
      </c>
      <c r="AA12367" t="s">
        <v>34149</v>
      </c>
      <c r="AB12367" t="s">
        <v>33927</v>
      </c>
      <c r="AO12367" s="171"/>
      <c r="AP12367" s="171"/>
      <c r="AQ12367" s="171"/>
      <c r="AR12367" s="171"/>
    </row>
    <row r="12368" spans="24:44">
      <c r="X12368" t="s">
        <v>35393</v>
      </c>
      <c r="Y12368" t="s">
        <v>386</v>
      </c>
      <c r="Z12368" t="s">
        <v>35394</v>
      </c>
      <c r="AA12368" t="s">
        <v>34149</v>
      </c>
      <c r="AB12368" t="s">
        <v>33927</v>
      </c>
      <c r="AO12368" s="171"/>
      <c r="AP12368" s="171"/>
      <c r="AQ12368" s="171"/>
      <c r="AR12368" s="171"/>
    </row>
    <row r="12369" spans="24:44">
      <c r="X12369" t="s">
        <v>35395</v>
      </c>
      <c r="Y12369" t="s">
        <v>386</v>
      </c>
      <c r="Z12369" t="s">
        <v>35396</v>
      </c>
      <c r="AA12369" t="s">
        <v>34149</v>
      </c>
      <c r="AB12369" t="s">
        <v>33927</v>
      </c>
      <c r="AO12369" s="171"/>
      <c r="AP12369" s="171"/>
      <c r="AQ12369" s="171"/>
      <c r="AR12369" s="171"/>
    </row>
    <row r="12370" spans="24:44">
      <c r="X12370" t="s">
        <v>35397</v>
      </c>
      <c r="Y12370" t="s">
        <v>386</v>
      </c>
      <c r="Z12370" t="s">
        <v>35398</v>
      </c>
      <c r="AA12370" t="s">
        <v>34149</v>
      </c>
      <c r="AB12370" t="s">
        <v>33927</v>
      </c>
      <c r="AO12370" s="171"/>
      <c r="AP12370" s="171"/>
      <c r="AQ12370" s="171"/>
      <c r="AR12370" s="171"/>
    </row>
    <row r="12371" spans="24:44">
      <c r="X12371" t="s">
        <v>35399</v>
      </c>
      <c r="Y12371" t="s">
        <v>386</v>
      </c>
      <c r="Z12371" t="s">
        <v>35400</v>
      </c>
      <c r="AA12371" t="s">
        <v>34149</v>
      </c>
      <c r="AB12371" t="s">
        <v>33927</v>
      </c>
      <c r="AO12371" s="171"/>
      <c r="AP12371" s="171"/>
      <c r="AQ12371" s="171"/>
      <c r="AR12371" s="171"/>
    </row>
    <row r="12372" spans="24:44">
      <c r="X12372" t="s">
        <v>35401</v>
      </c>
      <c r="Y12372" t="s">
        <v>389</v>
      </c>
      <c r="Z12372" t="s">
        <v>35402</v>
      </c>
      <c r="AA12372" t="s">
        <v>34149</v>
      </c>
      <c r="AB12372" t="s">
        <v>33927</v>
      </c>
      <c r="AO12372" s="171"/>
      <c r="AP12372" s="171"/>
      <c r="AQ12372" s="171"/>
      <c r="AR12372" s="171"/>
    </row>
    <row r="12373" spans="24:44">
      <c r="X12373" t="s">
        <v>35403</v>
      </c>
      <c r="Y12373" t="s">
        <v>386</v>
      </c>
      <c r="Z12373" t="s">
        <v>35404</v>
      </c>
      <c r="AA12373" t="s">
        <v>34149</v>
      </c>
      <c r="AB12373" t="s">
        <v>33927</v>
      </c>
      <c r="AO12373" s="171"/>
      <c r="AP12373" s="171"/>
      <c r="AQ12373" s="171"/>
      <c r="AR12373" s="171"/>
    </row>
    <row r="12374" spans="24:44">
      <c r="X12374" t="s">
        <v>35405</v>
      </c>
      <c r="Y12374" t="s">
        <v>386</v>
      </c>
      <c r="Z12374" t="s">
        <v>35406</v>
      </c>
      <c r="AA12374" t="s">
        <v>34149</v>
      </c>
      <c r="AB12374" t="s">
        <v>33927</v>
      </c>
      <c r="AO12374" s="171"/>
      <c r="AP12374" s="171"/>
      <c r="AQ12374" s="171"/>
      <c r="AR12374" s="171"/>
    </row>
    <row r="12375" spans="24:44">
      <c r="X12375" t="s">
        <v>35407</v>
      </c>
      <c r="Y12375" t="s">
        <v>386</v>
      </c>
      <c r="Z12375" t="s">
        <v>35408</v>
      </c>
      <c r="AA12375" t="s">
        <v>34149</v>
      </c>
      <c r="AB12375" t="s">
        <v>33927</v>
      </c>
      <c r="AO12375" s="171"/>
      <c r="AP12375" s="171"/>
      <c r="AQ12375" s="171"/>
      <c r="AR12375" s="171"/>
    </row>
    <row r="12376" spans="24:44">
      <c r="X12376" t="s">
        <v>35409</v>
      </c>
      <c r="Y12376" t="s">
        <v>389</v>
      </c>
      <c r="Z12376" t="s">
        <v>35410</v>
      </c>
      <c r="AA12376" t="s">
        <v>34149</v>
      </c>
      <c r="AB12376" t="s">
        <v>33927</v>
      </c>
      <c r="AO12376" s="171"/>
      <c r="AP12376" s="171"/>
      <c r="AQ12376" s="171"/>
      <c r="AR12376" s="171"/>
    </row>
    <row r="12377" spans="24:44">
      <c r="X12377" t="s">
        <v>35411</v>
      </c>
      <c r="Y12377" t="s">
        <v>386</v>
      </c>
      <c r="Z12377" t="s">
        <v>35412</v>
      </c>
      <c r="AA12377" t="s">
        <v>34149</v>
      </c>
      <c r="AB12377" t="s">
        <v>33927</v>
      </c>
      <c r="AO12377" s="171"/>
      <c r="AP12377" s="171"/>
      <c r="AQ12377" s="171"/>
      <c r="AR12377" s="171"/>
    </row>
    <row r="12378" spans="24:44">
      <c r="X12378" t="s">
        <v>35413</v>
      </c>
      <c r="Y12378" t="s">
        <v>389</v>
      </c>
      <c r="Z12378" t="s">
        <v>35414</v>
      </c>
      <c r="AA12378" t="s">
        <v>34149</v>
      </c>
      <c r="AB12378" t="s">
        <v>33927</v>
      </c>
      <c r="AO12378" s="171"/>
      <c r="AP12378" s="171"/>
      <c r="AQ12378" s="171"/>
      <c r="AR12378" s="171"/>
    </row>
    <row r="12379" spans="24:44">
      <c r="X12379" t="s">
        <v>35415</v>
      </c>
      <c r="Y12379" t="s">
        <v>386</v>
      </c>
      <c r="Z12379" t="s">
        <v>35416</v>
      </c>
      <c r="AA12379" t="s">
        <v>34149</v>
      </c>
      <c r="AB12379" t="s">
        <v>33927</v>
      </c>
      <c r="AO12379" s="171"/>
      <c r="AP12379" s="171"/>
      <c r="AQ12379" s="171"/>
      <c r="AR12379" s="171"/>
    </row>
    <row r="12380" spans="24:44">
      <c r="X12380" t="s">
        <v>35417</v>
      </c>
      <c r="Y12380" t="s">
        <v>386</v>
      </c>
      <c r="Z12380" t="s">
        <v>35418</v>
      </c>
      <c r="AA12380" t="s">
        <v>34149</v>
      </c>
      <c r="AB12380" t="s">
        <v>33927</v>
      </c>
      <c r="AO12380" s="171"/>
      <c r="AP12380" s="171"/>
      <c r="AQ12380" s="171"/>
      <c r="AR12380" s="171"/>
    </row>
    <row r="12381" spans="24:44">
      <c r="X12381" t="s">
        <v>35419</v>
      </c>
      <c r="Y12381" t="s">
        <v>389</v>
      </c>
      <c r="Z12381" t="s">
        <v>35420</v>
      </c>
      <c r="AA12381" t="s">
        <v>34149</v>
      </c>
      <c r="AB12381" t="s">
        <v>33927</v>
      </c>
      <c r="AO12381" s="171"/>
      <c r="AP12381" s="171"/>
      <c r="AQ12381" s="171"/>
      <c r="AR12381" s="171"/>
    </row>
    <row r="12382" spans="24:44">
      <c r="X12382" t="s">
        <v>35421</v>
      </c>
      <c r="Y12382" t="s">
        <v>389</v>
      </c>
      <c r="Z12382" t="s">
        <v>35422</v>
      </c>
      <c r="AA12382" t="s">
        <v>34149</v>
      </c>
      <c r="AB12382" t="s">
        <v>33927</v>
      </c>
      <c r="AO12382" s="171"/>
      <c r="AP12382" s="171"/>
      <c r="AQ12382" s="171"/>
      <c r="AR12382" s="171"/>
    </row>
    <row r="12383" spans="24:44">
      <c r="X12383" t="s">
        <v>35423</v>
      </c>
      <c r="Y12383" t="s">
        <v>389</v>
      </c>
      <c r="Z12383" t="s">
        <v>35424</v>
      </c>
      <c r="AA12383" t="s">
        <v>34149</v>
      </c>
      <c r="AB12383" t="s">
        <v>33927</v>
      </c>
      <c r="AO12383" s="171"/>
      <c r="AP12383" s="171"/>
      <c r="AQ12383" s="171"/>
      <c r="AR12383" s="171"/>
    </row>
    <row r="12384" spans="24:44">
      <c r="X12384" t="s">
        <v>35425</v>
      </c>
      <c r="Y12384" t="s">
        <v>389</v>
      </c>
      <c r="Z12384" t="s">
        <v>35426</v>
      </c>
      <c r="AA12384" t="s">
        <v>34149</v>
      </c>
      <c r="AB12384" t="s">
        <v>33927</v>
      </c>
      <c r="AO12384" s="171"/>
      <c r="AP12384" s="171"/>
      <c r="AQ12384" s="171"/>
      <c r="AR12384" s="171"/>
    </row>
    <row r="12385" spans="24:44">
      <c r="X12385" t="s">
        <v>35427</v>
      </c>
      <c r="Y12385" t="s">
        <v>386</v>
      </c>
      <c r="Z12385" t="s">
        <v>35428</v>
      </c>
      <c r="AA12385" t="s">
        <v>34149</v>
      </c>
      <c r="AB12385" t="s">
        <v>33927</v>
      </c>
      <c r="AO12385" s="171"/>
      <c r="AP12385" s="171"/>
      <c r="AQ12385" s="171"/>
      <c r="AR12385" s="171"/>
    </row>
    <row r="12386" spans="24:44">
      <c r="X12386" t="s">
        <v>35429</v>
      </c>
      <c r="Y12386" t="s">
        <v>389</v>
      </c>
      <c r="Z12386" t="s">
        <v>35430</v>
      </c>
      <c r="AA12386" t="s">
        <v>34149</v>
      </c>
      <c r="AB12386" t="s">
        <v>33927</v>
      </c>
      <c r="AO12386" s="171"/>
      <c r="AP12386" s="171"/>
      <c r="AQ12386" s="171"/>
      <c r="AR12386" s="171"/>
    </row>
    <row r="12387" spans="24:44">
      <c r="X12387" t="s">
        <v>35431</v>
      </c>
      <c r="Y12387" t="s">
        <v>389</v>
      </c>
      <c r="Z12387" t="s">
        <v>35432</v>
      </c>
      <c r="AA12387" t="s">
        <v>34149</v>
      </c>
      <c r="AB12387" t="s">
        <v>33927</v>
      </c>
      <c r="AO12387" s="171"/>
      <c r="AP12387" s="171"/>
      <c r="AQ12387" s="171"/>
      <c r="AR12387" s="171"/>
    </row>
    <row r="12388" spans="24:44">
      <c r="X12388" t="s">
        <v>35433</v>
      </c>
      <c r="Y12388" t="s">
        <v>389</v>
      </c>
      <c r="Z12388" t="s">
        <v>35434</v>
      </c>
      <c r="AA12388" t="s">
        <v>34149</v>
      </c>
      <c r="AB12388" t="s">
        <v>33927</v>
      </c>
      <c r="AO12388" s="171"/>
      <c r="AP12388" s="171"/>
      <c r="AQ12388" s="171"/>
      <c r="AR12388" s="171"/>
    </row>
    <row r="12389" spans="24:44">
      <c r="X12389" t="s">
        <v>35435</v>
      </c>
      <c r="Y12389" t="s">
        <v>389</v>
      </c>
      <c r="Z12389" t="s">
        <v>35436</v>
      </c>
      <c r="AA12389" t="s">
        <v>34149</v>
      </c>
      <c r="AB12389" t="s">
        <v>33927</v>
      </c>
      <c r="AO12389" s="171"/>
      <c r="AP12389" s="171"/>
      <c r="AQ12389" s="171"/>
      <c r="AR12389" s="171"/>
    </row>
    <row r="12390" spans="24:44">
      <c r="X12390" t="s">
        <v>35437</v>
      </c>
      <c r="Y12390" t="s">
        <v>389</v>
      </c>
      <c r="Z12390" t="s">
        <v>35438</v>
      </c>
      <c r="AA12390" t="s">
        <v>34149</v>
      </c>
      <c r="AB12390" t="s">
        <v>33927</v>
      </c>
      <c r="AO12390" s="171"/>
      <c r="AP12390" s="171"/>
      <c r="AQ12390" s="171"/>
      <c r="AR12390" s="171"/>
    </row>
    <row r="12391" spans="24:44">
      <c r="X12391" t="s">
        <v>35439</v>
      </c>
      <c r="Y12391" t="s">
        <v>389</v>
      </c>
      <c r="Z12391" t="s">
        <v>35440</v>
      </c>
      <c r="AA12391" t="s">
        <v>33846</v>
      </c>
      <c r="AB12391" t="s">
        <v>125</v>
      </c>
      <c r="AO12391" s="171"/>
      <c r="AP12391" s="171"/>
      <c r="AQ12391" s="171"/>
      <c r="AR12391" s="171"/>
    </row>
    <row r="12392" spans="24:44">
      <c r="X12392" t="s">
        <v>35441</v>
      </c>
      <c r="Y12392" t="s">
        <v>389</v>
      </c>
      <c r="Z12392" t="s">
        <v>35442</v>
      </c>
      <c r="AA12392" t="s">
        <v>33846</v>
      </c>
      <c r="AB12392" t="s">
        <v>125</v>
      </c>
      <c r="AO12392" s="171"/>
      <c r="AP12392" s="171"/>
      <c r="AQ12392" s="171"/>
      <c r="AR12392" s="171"/>
    </row>
    <row r="12393" spans="24:44">
      <c r="X12393" t="s">
        <v>35443</v>
      </c>
      <c r="Y12393" t="s">
        <v>389</v>
      </c>
      <c r="Z12393" t="s">
        <v>35444</v>
      </c>
      <c r="AA12393" t="s">
        <v>33846</v>
      </c>
      <c r="AB12393" t="s">
        <v>125</v>
      </c>
      <c r="AO12393" s="171"/>
      <c r="AP12393" s="171"/>
      <c r="AQ12393" s="171"/>
      <c r="AR12393" s="171"/>
    </row>
    <row r="12394" spans="24:44">
      <c r="X12394" t="s">
        <v>3507</v>
      </c>
      <c r="Y12394" t="s">
        <v>386</v>
      </c>
      <c r="Z12394" t="s">
        <v>35445</v>
      </c>
      <c r="AA12394" t="s">
        <v>33846</v>
      </c>
      <c r="AB12394" t="s">
        <v>125</v>
      </c>
      <c r="AO12394" s="171"/>
      <c r="AP12394" s="171"/>
      <c r="AQ12394" s="171"/>
      <c r="AR12394" s="171"/>
    </row>
    <row r="12395" spans="24:44">
      <c r="X12395" t="s">
        <v>2489</v>
      </c>
      <c r="Y12395" t="s">
        <v>386</v>
      </c>
      <c r="Z12395" t="s">
        <v>35446</v>
      </c>
      <c r="AA12395" t="s">
        <v>34149</v>
      </c>
      <c r="AB12395" t="s">
        <v>33927</v>
      </c>
      <c r="AO12395" s="171"/>
      <c r="AP12395" s="171"/>
      <c r="AQ12395" s="171"/>
      <c r="AR12395" s="171"/>
    </row>
    <row r="12396" spans="24:44">
      <c r="X12396" t="s">
        <v>35447</v>
      </c>
      <c r="Y12396" t="s">
        <v>389</v>
      </c>
      <c r="Z12396" t="s">
        <v>35448</v>
      </c>
      <c r="AA12396" t="s">
        <v>34594</v>
      </c>
      <c r="AB12396" t="s">
        <v>33927</v>
      </c>
      <c r="AO12396" s="171"/>
      <c r="AP12396" s="171"/>
      <c r="AQ12396" s="171"/>
      <c r="AR12396" s="171"/>
    </row>
    <row r="12397" spans="24:44">
      <c r="X12397" t="s">
        <v>35449</v>
      </c>
      <c r="Y12397" t="s">
        <v>386</v>
      </c>
      <c r="Z12397" t="s">
        <v>35450</v>
      </c>
      <c r="AA12397" t="s">
        <v>34149</v>
      </c>
      <c r="AB12397" t="s">
        <v>33927</v>
      </c>
      <c r="AO12397" s="171"/>
      <c r="AP12397" s="171"/>
      <c r="AQ12397" s="171"/>
      <c r="AR12397" s="171"/>
    </row>
    <row r="12398" spans="24:44">
      <c r="X12398" t="s">
        <v>35451</v>
      </c>
      <c r="Y12398" t="s">
        <v>386</v>
      </c>
      <c r="Z12398" t="s">
        <v>35452</v>
      </c>
      <c r="AA12398" t="s">
        <v>34149</v>
      </c>
      <c r="AB12398" t="s">
        <v>33927</v>
      </c>
      <c r="AO12398" s="171"/>
      <c r="AP12398" s="171"/>
      <c r="AQ12398" s="171"/>
      <c r="AR12398" s="171"/>
    </row>
    <row r="12399" spans="24:44">
      <c r="X12399" t="s">
        <v>7446</v>
      </c>
      <c r="Y12399" t="s">
        <v>386</v>
      </c>
      <c r="Z12399" t="s">
        <v>35453</v>
      </c>
      <c r="AA12399" t="s">
        <v>34149</v>
      </c>
      <c r="AB12399" t="s">
        <v>33927</v>
      </c>
      <c r="AO12399" s="171"/>
      <c r="AP12399" s="171"/>
      <c r="AQ12399" s="171"/>
      <c r="AR12399" s="171"/>
    </row>
    <row r="12400" spans="24:44">
      <c r="X12400" t="s">
        <v>35454</v>
      </c>
      <c r="Y12400" t="s">
        <v>389</v>
      </c>
      <c r="Z12400" t="s">
        <v>35455</v>
      </c>
      <c r="AA12400" t="s">
        <v>33984</v>
      </c>
      <c r="AB12400" t="s">
        <v>125</v>
      </c>
      <c r="AO12400" s="171"/>
      <c r="AP12400" s="171"/>
      <c r="AQ12400" s="171"/>
      <c r="AR12400" s="171"/>
    </row>
    <row r="12401" spans="24:44">
      <c r="X12401" t="s">
        <v>35456</v>
      </c>
      <c r="Y12401" t="s">
        <v>386</v>
      </c>
      <c r="Z12401" t="s">
        <v>35457</v>
      </c>
      <c r="AA12401" t="s">
        <v>33846</v>
      </c>
      <c r="AB12401" t="s">
        <v>125</v>
      </c>
      <c r="AO12401" s="171"/>
      <c r="AP12401" s="171"/>
      <c r="AQ12401" s="171"/>
      <c r="AR12401" s="171"/>
    </row>
    <row r="12402" spans="24:44">
      <c r="X12402" t="s">
        <v>35458</v>
      </c>
      <c r="Y12402" t="s">
        <v>389</v>
      </c>
      <c r="Z12402" t="s">
        <v>35459</v>
      </c>
      <c r="AA12402" t="s">
        <v>35168</v>
      </c>
      <c r="AB12402" t="s">
        <v>5361</v>
      </c>
      <c r="AO12402" s="171"/>
      <c r="AP12402" s="171"/>
      <c r="AQ12402" s="171"/>
      <c r="AR12402" s="171"/>
    </row>
    <row r="12403" spans="24:44">
      <c r="X12403" t="s">
        <v>35460</v>
      </c>
      <c r="Y12403" t="s">
        <v>386</v>
      </c>
      <c r="Z12403" t="s">
        <v>35461</v>
      </c>
      <c r="AA12403" t="s">
        <v>34125</v>
      </c>
      <c r="AB12403" t="s">
        <v>33674</v>
      </c>
      <c r="AO12403" s="171"/>
      <c r="AP12403" s="171"/>
      <c r="AQ12403" s="171"/>
      <c r="AR12403" s="171"/>
    </row>
    <row r="12404" spans="24:44">
      <c r="X12404" t="s">
        <v>35462</v>
      </c>
      <c r="Y12404" t="s">
        <v>386</v>
      </c>
      <c r="Z12404" t="s">
        <v>35463</v>
      </c>
      <c r="AA12404" t="s">
        <v>33715</v>
      </c>
      <c r="AB12404" t="s">
        <v>33627</v>
      </c>
      <c r="AO12404" s="171"/>
      <c r="AP12404" s="171"/>
      <c r="AQ12404" s="171"/>
      <c r="AR12404" s="171"/>
    </row>
    <row r="12405" spans="24:44">
      <c r="X12405" t="s">
        <v>6273</v>
      </c>
      <c r="Y12405" t="s">
        <v>386</v>
      </c>
      <c r="Z12405" t="s">
        <v>35464</v>
      </c>
      <c r="AA12405" t="s">
        <v>34149</v>
      </c>
      <c r="AB12405" t="s">
        <v>33927</v>
      </c>
      <c r="AO12405" s="171"/>
      <c r="AP12405" s="171"/>
      <c r="AQ12405" s="171"/>
      <c r="AR12405" s="171"/>
    </row>
    <row r="12406" spans="24:44">
      <c r="X12406" t="s">
        <v>35465</v>
      </c>
      <c r="Y12406" t="s">
        <v>386</v>
      </c>
      <c r="Z12406" t="s">
        <v>35466</v>
      </c>
      <c r="AA12406" t="s">
        <v>34125</v>
      </c>
      <c r="AB12406" t="s">
        <v>33674</v>
      </c>
      <c r="AO12406" s="171"/>
      <c r="AP12406" s="171"/>
      <c r="AQ12406" s="171"/>
      <c r="AR12406" s="171"/>
    </row>
    <row r="12407" spans="24:44">
      <c r="X12407" t="s">
        <v>35467</v>
      </c>
      <c r="Y12407" t="s">
        <v>389</v>
      </c>
      <c r="Z12407" t="s">
        <v>35468</v>
      </c>
      <c r="AA12407" t="s">
        <v>34094</v>
      </c>
      <c r="AB12407" t="s">
        <v>125</v>
      </c>
      <c r="AO12407" s="171"/>
      <c r="AP12407" s="171"/>
      <c r="AQ12407" s="171"/>
      <c r="AR12407" s="171"/>
    </row>
    <row r="12408" spans="24:44">
      <c r="X12408" t="s">
        <v>35469</v>
      </c>
      <c r="Y12408" t="s">
        <v>386</v>
      </c>
      <c r="Z12408" t="s">
        <v>35470</v>
      </c>
      <c r="AA12408" t="s">
        <v>34149</v>
      </c>
      <c r="AB12408" t="s">
        <v>33927</v>
      </c>
      <c r="AO12408" s="171"/>
      <c r="AP12408" s="171"/>
      <c r="AQ12408" s="171"/>
      <c r="AR12408" s="171"/>
    </row>
    <row r="12409" spans="24:44">
      <c r="X12409" t="s">
        <v>35471</v>
      </c>
      <c r="Y12409" t="s">
        <v>389</v>
      </c>
      <c r="Z12409" t="s">
        <v>35472</v>
      </c>
      <c r="AA12409" t="s">
        <v>34149</v>
      </c>
      <c r="AB12409" t="s">
        <v>33927</v>
      </c>
      <c r="AO12409" s="171"/>
      <c r="AP12409" s="171"/>
      <c r="AQ12409" s="171"/>
      <c r="AR12409" s="171"/>
    </row>
    <row r="12410" spans="24:44">
      <c r="X12410" t="s">
        <v>35473</v>
      </c>
      <c r="Y12410" t="s">
        <v>386</v>
      </c>
      <c r="Z12410" t="s">
        <v>35474</v>
      </c>
      <c r="AA12410" t="s">
        <v>34149</v>
      </c>
      <c r="AB12410" t="s">
        <v>33927</v>
      </c>
      <c r="AO12410" s="171"/>
      <c r="AP12410" s="171"/>
      <c r="AQ12410" s="171"/>
      <c r="AR12410" s="171"/>
    </row>
    <row r="12411" spans="24:44">
      <c r="X12411" t="s">
        <v>35475</v>
      </c>
      <c r="Y12411" t="s">
        <v>386</v>
      </c>
      <c r="Z12411" t="s">
        <v>35476</v>
      </c>
      <c r="AA12411" t="s">
        <v>34149</v>
      </c>
      <c r="AB12411" t="s">
        <v>33927</v>
      </c>
      <c r="AO12411" s="171"/>
      <c r="AP12411" s="171"/>
      <c r="AQ12411" s="171"/>
      <c r="AR12411" s="171"/>
    </row>
    <row r="12412" spans="24:44">
      <c r="X12412" t="s">
        <v>35477</v>
      </c>
      <c r="Y12412" t="s">
        <v>389</v>
      </c>
      <c r="Z12412" t="s">
        <v>35478</v>
      </c>
      <c r="AA12412" t="s">
        <v>34149</v>
      </c>
      <c r="AB12412" t="s">
        <v>33927</v>
      </c>
      <c r="AO12412" s="171"/>
      <c r="AP12412" s="171"/>
      <c r="AQ12412" s="171"/>
      <c r="AR12412" s="171"/>
    </row>
    <row r="12413" spans="24:44">
      <c r="X12413" t="s">
        <v>35479</v>
      </c>
      <c r="Y12413" t="s">
        <v>389</v>
      </c>
      <c r="Z12413" t="s">
        <v>35480</v>
      </c>
      <c r="AA12413" t="s">
        <v>34149</v>
      </c>
      <c r="AB12413" t="s">
        <v>33927</v>
      </c>
      <c r="AO12413" s="171"/>
      <c r="AP12413" s="171"/>
      <c r="AQ12413" s="171"/>
      <c r="AR12413" s="171"/>
    </row>
    <row r="12414" spans="24:44">
      <c r="X12414" t="s">
        <v>35481</v>
      </c>
      <c r="Y12414" t="s">
        <v>389</v>
      </c>
      <c r="Z12414" t="s">
        <v>35482</v>
      </c>
      <c r="AA12414" t="s">
        <v>34149</v>
      </c>
      <c r="AB12414" t="s">
        <v>33927</v>
      </c>
      <c r="AO12414" s="171"/>
      <c r="AP12414" s="171"/>
      <c r="AQ12414" s="171"/>
      <c r="AR12414" s="171"/>
    </row>
    <row r="12415" spans="24:44">
      <c r="X12415" t="s">
        <v>35483</v>
      </c>
      <c r="Y12415" t="s">
        <v>386</v>
      </c>
      <c r="Z12415" t="s">
        <v>35484</v>
      </c>
      <c r="AA12415" t="s">
        <v>34149</v>
      </c>
      <c r="AB12415" t="s">
        <v>33927</v>
      </c>
      <c r="AO12415" s="171"/>
      <c r="AP12415" s="171"/>
      <c r="AQ12415" s="171"/>
      <c r="AR12415" s="171"/>
    </row>
    <row r="12416" spans="24:44">
      <c r="X12416" t="s">
        <v>35485</v>
      </c>
      <c r="Y12416" t="s">
        <v>386</v>
      </c>
      <c r="Z12416" t="s">
        <v>35486</v>
      </c>
      <c r="AA12416" t="s">
        <v>34149</v>
      </c>
      <c r="AB12416" t="s">
        <v>33927</v>
      </c>
      <c r="AO12416" s="171"/>
      <c r="AP12416" s="171"/>
      <c r="AQ12416" s="171"/>
      <c r="AR12416" s="171"/>
    </row>
    <row r="12417" spans="24:44">
      <c r="X12417" t="s">
        <v>35487</v>
      </c>
      <c r="Y12417" t="s">
        <v>386</v>
      </c>
      <c r="Z12417" t="s">
        <v>35488</v>
      </c>
      <c r="AA12417" t="s">
        <v>34149</v>
      </c>
      <c r="AB12417" t="s">
        <v>33927</v>
      </c>
      <c r="AO12417" s="171"/>
      <c r="AP12417" s="171"/>
      <c r="AQ12417" s="171"/>
      <c r="AR12417" s="171"/>
    </row>
    <row r="12418" spans="24:44">
      <c r="X12418" t="s">
        <v>35489</v>
      </c>
      <c r="Y12418" t="s">
        <v>386</v>
      </c>
      <c r="Z12418" t="s">
        <v>35490</v>
      </c>
      <c r="AA12418" t="s">
        <v>34149</v>
      </c>
      <c r="AB12418" t="s">
        <v>33927</v>
      </c>
      <c r="AO12418" s="171"/>
      <c r="AP12418" s="171"/>
      <c r="AQ12418" s="171"/>
      <c r="AR12418" s="171"/>
    </row>
    <row r="12419" spans="24:44">
      <c r="X12419" t="s">
        <v>35491</v>
      </c>
      <c r="Y12419" t="s">
        <v>386</v>
      </c>
      <c r="Z12419" t="s">
        <v>35492</v>
      </c>
      <c r="AA12419" t="s">
        <v>34149</v>
      </c>
      <c r="AB12419" t="s">
        <v>33927</v>
      </c>
      <c r="AO12419" s="171"/>
      <c r="AP12419" s="171"/>
      <c r="AQ12419" s="171"/>
      <c r="AR12419" s="171"/>
    </row>
    <row r="12420" spans="24:44">
      <c r="X12420" t="s">
        <v>35493</v>
      </c>
      <c r="Y12420" t="s">
        <v>389</v>
      </c>
      <c r="Z12420" t="s">
        <v>35494</v>
      </c>
      <c r="AA12420" t="s">
        <v>34149</v>
      </c>
      <c r="AB12420" t="s">
        <v>33927</v>
      </c>
      <c r="AO12420" s="171"/>
      <c r="AP12420" s="171"/>
      <c r="AQ12420" s="171"/>
      <c r="AR12420" s="171"/>
    </row>
    <row r="12421" spans="24:44">
      <c r="X12421" t="s">
        <v>35495</v>
      </c>
      <c r="Y12421" t="s">
        <v>386</v>
      </c>
      <c r="Z12421" t="s">
        <v>35496</v>
      </c>
      <c r="AA12421" t="s">
        <v>34149</v>
      </c>
      <c r="AB12421" t="s">
        <v>33927</v>
      </c>
      <c r="AO12421" s="171"/>
      <c r="AP12421" s="171"/>
      <c r="AQ12421" s="171"/>
      <c r="AR12421" s="171"/>
    </row>
    <row r="12422" spans="24:44">
      <c r="X12422" t="s">
        <v>35497</v>
      </c>
      <c r="Y12422" t="s">
        <v>386</v>
      </c>
      <c r="Z12422" t="s">
        <v>35498</v>
      </c>
      <c r="AA12422" t="s">
        <v>34149</v>
      </c>
      <c r="AB12422" t="s">
        <v>33927</v>
      </c>
      <c r="AO12422" s="171"/>
      <c r="AP12422" s="171"/>
      <c r="AQ12422" s="171"/>
      <c r="AR12422" s="171"/>
    </row>
    <row r="12423" spans="24:44">
      <c r="X12423" t="s">
        <v>35499</v>
      </c>
      <c r="Y12423" t="s">
        <v>386</v>
      </c>
      <c r="Z12423" t="s">
        <v>35500</v>
      </c>
      <c r="AA12423" t="s">
        <v>34149</v>
      </c>
      <c r="AB12423" t="s">
        <v>33927</v>
      </c>
      <c r="AO12423" s="171"/>
      <c r="AP12423" s="171"/>
      <c r="AQ12423" s="171"/>
      <c r="AR12423" s="171"/>
    </row>
    <row r="12424" spans="24:44">
      <c r="X12424" t="s">
        <v>35501</v>
      </c>
      <c r="Y12424" t="s">
        <v>389</v>
      </c>
      <c r="Z12424" t="s">
        <v>35502</v>
      </c>
      <c r="AA12424" t="s">
        <v>34149</v>
      </c>
      <c r="AB12424" t="s">
        <v>33927</v>
      </c>
      <c r="AO12424" s="171"/>
      <c r="AP12424" s="171"/>
      <c r="AQ12424" s="171"/>
      <c r="AR12424" s="171"/>
    </row>
    <row r="12425" spans="24:44">
      <c r="X12425" t="s">
        <v>35503</v>
      </c>
      <c r="Y12425" t="s">
        <v>389</v>
      </c>
      <c r="Z12425" t="s">
        <v>35504</v>
      </c>
      <c r="AA12425" t="s">
        <v>34149</v>
      </c>
      <c r="AB12425" t="s">
        <v>33927</v>
      </c>
      <c r="AO12425" s="171"/>
      <c r="AP12425" s="171"/>
      <c r="AQ12425" s="171"/>
      <c r="AR12425" s="171"/>
    </row>
    <row r="12426" spans="24:44">
      <c r="X12426" t="s">
        <v>35505</v>
      </c>
      <c r="Y12426" t="s">
        <v>386</v>
      </c>
      <c r="Z12426" t="s">
        <v>35506</v>
      </c>
      <c r="AA12426" t="s">
        <v>34149</v>
      </c>
      <c r="AB12426" t="s">
        <v>33927</v>
      </c>
      <c r="AO12426" s="171"/>
      <c r="AP12426" s="171"/>
      <c r="AQ12426" s="171"/>
      <c r="AR12426" s="171"/>
    </row>
    <row r="12427" spans="24:44">
      <c r="X12427" t="s">
        <v>35507</v>
      </c>
      <c r="Y12427" t="s">
        <v>386</v>
      </c>
      <c r="Z12427" t="s">
        <v>35508</v>
      </c>
      <c r="AA12427" t="s">
        <v>34149</v>
      </c>
      <c r="AB12427" t="s">
        <v>33927</v>
      </c>
      <c r="AO12427" s="171"/>
      <c r="AP12427" s="171"/>
      <c r="AQ12427" s="171"/>
      <c r="AR12427" s="171"/>
    </row>
    <row r="12428" spans="24:44">
      <c r="X12428" t="s">
        <v>35509</v>
      </c>
      <c r="Y12428" t="s">
        <v>386</v>
      </c>
      <c r="Z12428" t="s">
        <v>35510</v>
      </c>
      <c r="AA12428" t="s">
        <v>34149</v>
      </c>
      <c r="AB12428" t="s">
        <v>33927</v>
      </c>
      <c r="AO12428" s="171"/>
      <c r="AP12428" s="171"/>
      <c r="AQ12428" s="171"/>
      <c r="AR12428" s="171"/>
    </row>
    <row r="12429" spans="24:44">
      <c r="X12429" t="s">
        <v>35511</v>
      </c>
      <c r="Y12429" t="s">
        <v>386</v>
      </c>
      <c r="Z12429" t="s">
        <v>35512</v>
      </c>
      <c r="AA12429" t="s">
        <v>34149</v>
      </c>
      <c r="AB12429" t="s">
        <v>33927</v>
      </c>
      <c r="AO12429" s="171"/>
      <c r="AP12429" s="171"/>
      <c r="AQ12429" s="171"/>
      <c r="AR12429" s="171"/>
    </row>
    <row r="12430" spans="24:44">
      <c r="X12430" t="s">
        <v>35513</v>
      </c>
      <c r="Y12430" t="s">
        <v>386</v>
      </c>
      <c r="Z12430" t="s">
        <v>35514</v>
      </c>
      <c r="AA12430" t="s">
        <v>34149</v>
      </c>
      <c r="AB12430" t="s">
        <v>33927</v>
      </c>
      <c r="AO12430" s="171"/>
      <c r="AP12430" s="171"/>
      <c r="AQ12430" s="171"/>
      <c r="AR12430" s="171"/>
    </row>
    <row r="12431" spans="24:44">
      <c r="X12431" t="s">
        <v>35515</v>
      </c>
      <c r="Y12431" t="s">
        <v>389</v>
      </c>
      <c r="Z12431" t="s">
        <v>35516</v>
      </c>
      <c r="AA12431" t="s">
        <v>34149</v>
      </c>
      <c r="AB12431" t="s">
        <v>33927</v>
      </c>
      <c r="AO12431" s="171"/>
      <c r="AP12431" s="171"/>
      <c r="AQ12431" s="171"/>
      <c r="AR12431" s="171"/>
    </row>
    <row r="12432" spans="24:44">
      <c r="X12432" t="s">
        <v>35517</v>
      </c>
      <c r="Y12432" t="s">
        <v>386</v>
      </c>
      <c r="Z12432" t="s">
        <v>35518</v>
      </c>
      <c r="AA12432" t="s">
        <v>34149</v>
      </c>
      <c r="AB12432" t="s">
        <v>33927</v>
      </c>
      <c r="AO12432" s="171"/>
      <c r="AP12432" s="171"/>
      <c r="AQ12432" s="171"/>
      <c r="AR12432" s="171"/>
    </row>
    <row r="12433" spans="24:44">
      <c r="X12433" t="s">
        <v>35519</v>
      </c>
      <c r="Y12433" t="s">
        <v>389</v>
      </c>
      <c r="Z12433" t="s">
        <v>35520</v>
      </c>
      <c r="AA12433" t="s">
        <v>34149</v>
      </c>
      <c r="AB12433" t="s">
        <v>33927</v>
      </c>
      <c r="AO12433" s="171"/>
      <c r="AP12433" s="171"/>
      <c r="AQ12433" s="171"/>
      <c r="AR12433" s="171"/>
    </row>
    <row r="12434" spans="24:44">
      <c r="X12434" t="s">
        <v>35521</v>
      </c>
      <c r="Y12434" t="s">
        <v>389</v>
      </c>
      <c r="Z12434" t="s">
        <v>35522</v>
      </c>
      <c r="AA12434" t="s">
        <v>34149</v>
      </c>
      <c r="AB12434" t="s">
        <v>33927</v>
      </c>
      <c r="AO12434" s="171"/>
      <c r="AP12434" s="171"/>
      <c r="AQ12434" s="171"/>
      <c r="AR12434" s="171"/>
    </row>
    <row r="12435" spans="24:44">
      <c r="X12435" t="s">
        <v>35523</v>
      </c>
      <c r="Y12435" t="s">
        <v>389</v>
      </c>
      <c r="Z12435" t="s">
        <v>35524</v>
      </c>
      <c r="AA12435" t="s">
        <v>34149</v>
      </c>
      <c r="AB12435" t="s">
        <v>33927</v>
      </c>
      <c r="AO12435" s="171"/>
      <c r="AP12435" s="171"/>
      <c r="AQ12435" s="171"/>
      <c r="AR12435" s="171"/>
    </row>
    <row r="12436" spans="24:44">
      <c r="X12436" t="s">
        <v>35525</v>
      </c>
      <c r="Y12436" t="s">
        <v>386</v>
      </c>
      <c r="Z12436" t="s">
        <v>35526</v>
      </c>
      <c r="AA12436" t="s">
        <v>34149</v>
      </c>
      <c r="AB12436" t="s">
        <v>33927</v>
      </c>
      <c r="AO12436" s="171"/>
      <c r="AP12436" s="171"/>
      <c r="AQ12436" s="171"/>
      <c r="AR12436" s="171"/>
    </row>
    <row r="12437" spans="24:44">
      <c r="X12437" t="s">
        <v>35527</v>
      </c>
      <c r="Y12437" t="s">
        <v>386</v>
      </c>
      <c r="Z12437" t="s">
        <v>35528</v>
      </c>
      <c r="AA12437" t="s">
        <v>34149</v>
      </c>
      <c r="AB12437" t="s">
        <v>33927</v>
      </c>
      <c r="AO12437" s="171"/>
      <c r="AP12437" s="171"/>
      <c r="AQ12437" s="171"/>
      <c r="AR12437" s="171"/>
    </row>
    <row r="12438" spans="24:44">
      <c r="X12438" t="s">
        <v>35529</v>
      </c>
      <c r="Y12438" t="s">
        <v>386</v>
      </c>
      <c r="Z12438" t="s">
        <v>35530</v>
      </c>
      <c r="AA12438" t="s">
        <v>34149</v>
      </c>
      <c r="AB12438" t="s">
        <v>33927</v>
      </c>
      <c r="AO12438" s="171"/>
      <c r="AP12438" s="171"/>
      <c r="AQ12438" s="171"/>
      <c r="AR12438" s="171"/>
    </row>
    <row r="12439" spans="24:44">
      <c r="X12439" t="s">
        <v>35531</v>
      </c>
      <c r="Y12439" t="s">
        <v>389</v>
      </c>
      <c r="Z12439" t="s">
        <v>35532</v>
      </c>
      <c r="AA12439" t="s">
        <v>34149</v>
      </c>
      <c r="AB12439" t="s">
        <v>33927</v>
      </c>
      <c r="AO12439" s="171"/>
      <c r="AP12439" s="171"/>
      <c r="AQ12439" s="171"/>
      <c r="AR12439" s="171"/>
    </row>
    <row r="12440" spans="24:44">
      <c r="X12440" t="s">
        <v>35533</v>
      </c>
      <c r="Y12440" t="s">
        <v>386</v>
      </c>
      <c r="Z12440" t="s">
        <v>35534</v>
      </c>
      <c r="AA12440" t="s">
        <v>34149</v>
      </c>
      <c r="AB12440" t="s">
        <v>33927</v>
      </c>
      <c r="AO12440" s="171"/>
      <c r="AP12440" s="171"/>
      <c r="AQ12440" s="171"/>
      <c r="AR12440" s="171"/>
    </row>
    <row r="12441" spans="24:44">
      <c r="X12441" t="s">
        <v>35535</v>
      </c>
      <c r="Y12441" t="s">
        <v>389</v>
      </c>
      <c r="Z12441" t="s">
        <v>35536</v>
      </c>
      <c r="AA12441" t="s">
        <v>34149</v>
      </c>
      <c r="AB12441" t="s">
        <v>33927</v>
      </c>
      <c r="AO12441" s="171"/>
      <c r="AP12441" s="171"/>
      <c r="AQ12441" s="171"/>
      <c r="AR12441" s="171"/>
    </row>
    <row r="12442" spans="24:44">
      <c r="X12442" t="s">
        <v>5655</v>
      </c>
      <c r="Y12442" t="s">
        <v>386</v>
      </c>
      <c r="Z12442" t="s">
        <v>35537</v>
      </c>
      <c r="AA12442" t="s">
        <v>34149</v>
      </c>
      <c r="AB12442" t="s">
        <v>33927</v>
      </c>
      <c r="AO12442" s="171"/>
      <c r="AP12442" s="171"/>
      <c r="AQ12442" s="171"/>
      <c r="AR12442" s="171"/>
    </row>
    <row r="12443" spans="24:44">
      <c r="X12443" t="s">
        <v>35538</v>
      </c>
      <c r="Y12443" t="s">
        <v>389</v>
      </c>
      <c r="Z12443" t="s">
        <v>35539</v>
      </c>
      <c r="AA12443" t="s">
        <v>34149</v>
      </c>
      <c r="AB12443" t="s">
        <v>33927</v>
      </c>
      <c r="AO12443" s="171"/>
      <c r="AP12443" s="171"/>
      <c r="AQ12443" s="171"/>
      <c r="AR12443" s="171"/>
    </row>
    <row r="12444" spans="24:44">
      <c r="X12444" t="s">
        <v>35540</v>
      </c>
      <c r="Y12444" t="s">
        <v>389</v>
      </c>
      <c r="Z12444" t="s">
        <v>35541</v>
      </c>
      <c r="AA12444" t="s">
        <v>34149</v>
      </c>
      <c r="AB12444" t="s">
        <v>33927</v>
      </c>
      <c r="AO12444" s="171"/>
      <c r="AP12444" s="171"/>
      <c r="AQ12444" s="171"/>
      <c r="AR12444" s="171"/>
    </row>
    <row r="12445" spans="24:44">
      <c r="X12445" t="s">
        <v>35542</v>
      </c>
      <c r="Y12445" t="s">
        <v>389</v>
      </c>
      <c r="Z12445" t="s">
        <v>35543</v>
      </c>
      <c r="AA12445" t="s">
        <v>34149</v>
      </c>
      <c r="AB12445" t="s">
        <v>33927</v>
      </c>
      <c r="AO12445" s="171"/>
      <c r="AP12445" s="171"/>
      <c r="AQ12445" s="171"/>
      <c r="AR12445" s="171"/>
    </row>
    <row r="12446" spans="24:44">
      <c r="X12446" t="s">
        <v>2493</v>
      </c>
      <c r="Y12446" t="s">
        <v>386</v>
      </c>
      <c r="Z12446" t="s">
        <v>35544</v>
      </c>
      <c r="AA12446" t="s">
        <v>34149</v>
      </c>
      <c r="AB12446" t="s">
        <v>33927</v>
      </c>
      <c r="AO12446" s="171"/>
      <c r="AP12446" s="171"/>
      <c r="AQ12446" s="171"/>
      <c r="AR12446" s="171"/>
    </row>
    <row r="12447" spans="24:44">
      <c r="X12447" t="s">
        <v>4955</v>
      </c>
      <c r="Y12447" t="s">
        <v>386</v>
      </c>
      <c r="Z12447" t="s">
        <v>35545</v>
      </c>
      <c r="AA12447" t="s">
        <v>34149</v>
      </c>
      <c r="AB12447" t="s">
        <v>33927</v>
      </c>
      <c r="AO12447" s="171"/>
      <c r="AP12447" s="171"/>
      <c r="AQ12447" s="171"/>
      <c r="AR12447" s="171"/>
    </row>
    <row r="12448" spans="24:44">
      <c r="X12448" t="s">
        <v>4960</v>
      </c>
      <c r="Y12448" t="s">
        <v>386</v>
      </c>
      <c r="Z12448" t="s">
        <v>35546</v>
      </c>
      <c r="AA12448" t="s">
        <v>34149</v>
      </c>
      <c r="AB12448" t="s">
        <v>33927</v>
      </c>
      <c r="AO12448" s="171"/>
      <c r="AP12448" s="171"/>
      <c r="AQ12448" s="171"/>
      <c r="AR12448" s="171"/>
    </row>
    <row r="12449" spans="24:44">
      <c r="X12449" t="s">
        <v>35547</v>
      </c>
      <c r="Y12449" t="s">
        <v>386</v>
      </c>
      <c r="Z12449" t="s">
        <v>35548</v>
      </c>
      <c r="AA12449" t="s">
        <v>34149</v>
      </c>
      <c r="AB12449" t="s">
        <v>33927</v>
      </c>
      <c r="AO12449" s="171"/>
      <c r="AP12449" s="171"/>
      <c r="AQ12449" s="171"/>
      <c r="AR12449" s="171"/>
    </row>
    <row r="12450" spans="24:44">
      <c r="X12450" t="s">
        <v>35549</v>
      </c>
      <c r="Y12450" t="s">
        <v>389</v>
      </c>
      <c r="Z12450" t="s">
        <v>35550</v>
      </c>
      <c r="AA12450" t="s">
        <v>34149</v>
      </c>
      <c r="AB12450" t="s">
        <v>33927</v>
      </c>
      <c r="AO12450" s="171"/>
      <c r="AP12450" s="171"/>
      <c r="AQ12450" s="171"/>
      <c r="AR12450" s="171"/>
    </row>
    <row r="12451" spans="24:44">
      <c r="X12451" t="s">
        <v>35551</v>
      </c>
      <c r="Y12451" t="s">
        <v>386</v>
      </c>
      <c r="Z12451" t="s">
        <v>35552</v>
      </c>
      <c r="AA12451" t="s">
        <v>34149</v>
      </c>
      <c r="AB12451" t="s">
        <v>33927</v>
      </c>
      <c r="AO12451" s="171"/>
      <c r="AP12451" s="171"/>
      <c r="AQ12451" s="171"/>
      <c r="AR12451" s="171"/>
    </row>
    <row r="12452" spans="24:44">
      <c r="X12452" t="s">
        <v>6278</v>
      </c>
      <c r="Y12452" t="s">
        <v>386</v>
      </c>
      <c r="Z12452" t="s">
        <v>35553</v>
      </c>
      <c r="AA12452" t="s">
        <v>34149</v>
      </c>
      <c r="AB12452" t="s">
        <v>33927</v>
      </c>
      <c r="AO12452" s="171"/>
      <c r="AP12452" s="171"/>
      <c r="AQ12452" s="171"/>
      <c r="AR12452" s="171"/>
    </row>
    <row r="12453" spans="24:44">
      <c r="X12453" t="s">
        <v>35554</v>
      </c>
      <c r="Y12453" t="s">
        <v>386</v>
      </c>
      <c r="Z12453" t="s">
        <v>35555</v>
      </c>
      <c r="AA12453" t="s">
        <v>34149</v>
      </c>
      <c r="AB12453" t="s">
        <v>33927</v>
      </c>
      <c r="AO12453" s="171"/>
      <c r="AP12453" s="171"/>
      <c r="AQ12453" s="171"/>
      <c r="AR12453" s="171"/>
    </row>
    <row r="12454" spans="24:44">
      <c r="X12454" t="s">
        <v>4965</v>
      </c>
      <c r="Y12454" t="s">
        <v>386</v>
      </c>
      <c r="Z12454" t="s">
        <v>35556</v>
      </c>
      <c r="AA12454" t="s">
        <v>34149</v>
      </c>
      <c r="AB12454" t="s">
        <v>33927</v>
      </c>
      <c r="AO12454" s="171"/>
      <c r="AP12454" s="171"/>
      <c r="AQ12454" s="171"/>
      <c r="AR12454" s="171"/>
    </row>
    <row r="12455" spans="24:44">
      <c r="X12455" t="s">
        <v>35557</v>
      </c>
      <c r="Y12455" t="s">
        <v>389</v>
      </c>
      <c r="Z12455" t="s">
        <v>35558</v>
      </c>
      <c r="AA12455" t="s">
        <v>33984</v>
      </c>
      <c r="AB12455" t="s">
        <v>125</v>
      </c>
      <c r="AO12455" s="171"/>
      <c r="AP12455" s="171"/>
      <c r="AQ12455" s="171"/>
      <c r="AR12455" s="171"/>
    </row>
    <row r="12456" spans="24:44">
      <c r="X12456" t="s">
        <v>35559</v>
      </c>
      <c r="Y12456" t="s">
        <v>389</v>
      </c>
      <c r="Z12456" t="s">
        <v>35560</v>
      </c>
      <c r="AA12456" t="s">
        <v>33984</v>
      </c>
      <c r="AB12456" t="s">
        <v>125</v>
      </c>
      <c r="AO12456" s="171"/>
      <c r="AP12456" s="171"/>
      <c r="AQ12456" s="171"/>
      <c r="AR12456" s="171"/>
    </row>
    <row r="12457" spans="24:44">
      <c r="X12457" t="s">
        <v>35561</v>
      </c>
      <c r="Y12457" t="s">
        <v>389</v>
      </c>
      <c r="Z12457" t="s">
        <v>35562</v>
      </c>
      <c r="AA12457" t="s">
        <v>33984</v>
      </c>
      <c r="AB12457" t="s">
        <v>125</v>
      </c>
      <c r="AO12457" s="171"/>
      <c r="AP12457" s="171"/>
      <c r="AQ12457" s="171"/>
      <c r="AR12457" s="171"/>
    </row>
    <row r="12458" spans="24:44">
      <c r="X12458" t="s">
        <v>35563</v>
      </c>
      <c r="Y12458" t="s">
        <v>389</v>
      </c>
      <c r="Z12458" t="s">
        <v>35564</v>
      </c>
      <c r="AA12458" t="s">
        <v>33984</v>
      </c>
      <c r="AB12458" t="s">
        <v>125</v>
      </c>
      <c r="AO12458" s="171"/>
      <c r="AP12458" s="171"/>
      <c r="AQ12458" s="171"/>
      <c r="AR12458" s="171"/>
    </row>
    <row r="12459" spans="24:44">
      <c r="X12459" t="s">
        <v>35565</v>
      </c>
      <c r="Y12459" t="s">
        <v>389</v>
      </c>
      <c r="Z12459" t="s">
        <v>35566</v>
      </c>
      <c r="AA12459" t="s">
        <v>33846</v>
      </c>
      <c r="AB12459" t="s">
        <v>125</v>
      </c>
      <c r="AO12459" s="171"/>
      <c r="AP12459" s="171"/>
      <c r="AQ12459" s="171"/>
      <c r="AR12459" s="171"/>
    </row>
    <row r="12460" spans="24:44">
      <c r="X12460" t="s">
        <v>35567</v>
      </c>
      <c r="Y12460" t="s">
        <v>389</v>
      </c>
      <c r="Z12460" t="s">
        <v>35568</v>
      </c>
      <c r="AA12460" t="s">
        <v>33846</v>
      </c>
      <c r="AB12460" t="s">
        <v>125</v>
      </c>
      <c r="AO12460" s="171"/>
      <c r="AP12460" s="171"/>
      <c r="AQ12460" s="171"/>
      <c r="AR12460" s="171"/>
    </row>
    <row r="12461" spans="24:44">
      <c r="X12461" t="s">
        <v>35569</v>
      </c>
      <c r="Y12461" t="s">
        <v>389</v>
      </c>
      <c r="Z12461" t="s">
        <v>35570</v>
      </c>
      <c r="AA12461" t="s">
        <v>33846</v>
      </c>
      <c r="AB12461" t="s">
        <v>125</v>
      </c>
      <c r="AO12461" s="171"/>
      <c r="AP12461" s="171"/>
      <c r="AQ12461" s="171"/>
      <c r="AR12461" s="171"/>
    </row>
    <row r="12462" spans="24:44">
      <c r="X12462" t="s">
        <v>35571</v>
      </c>
      <c r="Y12462" t="s">
        <v>389</v>
      </c>
      <c r="Z12462" t="s">
        <v>35572</v>
      </c>
      <c r="AA12462" t="s">
        <v>33846</v>
      </c>
      <c r="AB12462" t="s">
        <v>125</v>
      </c>
      <c r="AO12462" s="171"/>
      <c r="AP12462" s="171"/>
      <c r="AQ12462" s="171"/>
      <c r="AR12462" s="171"/>
    </row>
    <row r="12463" spans="24:44">
      <c r="X12463" t="s">
        <v>35573</v>
      </c>
      <c r="Y12463" t="s">
        <v>389</v>
      </c>
      <c r="Z12463" t="s">
        <v>35574</v>
      </c>
      <c r="AA12463" t="s">
        <v>33846</v>
      </c>
      <c r="AB12463" t="s">
        <v>125</v>
      </c>
      <c r="AO12463" s="171"/>
      <c r="AP12463" s="171"/>
      <c r="AQ12463" s="171"/>
      <c r="AR12463" s="171"/>
    </row>
    <row r="12464" spans="24:44">
      <c r="X12464" t="s">
        <v>35575</v>
      </c>
      <c r="Y12464" t="s">
        <v>389</v>
      </c>
      <c r="Z12464" t="s">
        <v>35576</v>
      </c>
      <c r="AA12464" t="s">
        <v>33846</v>
      </c>
      <c r="AB12464" t="s">
        <v>125</v>
      </c>
      <c r="AO12464" s="171"/>
      <c r="AP12464" s="171"/>
      <c r="AQ12464" s="171"/>
      <c r="AR12464" s="171"/>
    </row>
    <row r="12465" spans="24:44">
      <c r="X12465" t="s">
        <v>35577</v>
      </c>
      <c r="Y12465" t="s">
        <v>389</v>
      </c>
      <c r="Z12465" t="s">
        <v>35578</v>
      </c>
      <c r="AA12465" t="s">
        <v>33846</v>
      </c>
      <c r="AB12465" t="s">
        <v>125</v>
      </c>
      <c r="AO12465" s="171"/>
      <c r="AP12465" s="171"/>
      <c r="AQ12465" s="171"/>
      <c r="AR12465" s="171"/>
    </row>
    <row r="12466" spans="24:44">
      <c r="X12466" t="s">
        <v>35579</v>
      </c>
      <c r="Y12466" t="s">
        <v>389</v>
      </c>
      <c r="Z12466" t="s">
        <v>35580</v>
      </c>
      <c r="AA12466" t="s">
        <v>33846</v>
      </c>
      <c r="AB12466" t="s">
        <v>125</v>
      </c>
      <c r="AO12466" s="171"/>
      <c r="AP12466" s="171"/>
      <c r="AQ12466" s="171"/>
      <c r="AR12466" s="171"/>
    </row>
    <row r="12467" spans="24:44">
      <c r="X12467" t="s">
        <v>35581</v>
      </c>
      <c r="Y12467" t="s">
        <v>389</v>
      </c>
      <c r="Z12467" t="s">
        <v>35582</v>
      </c>
      <c r="AA12467" t="s">
        <v>33846</v>
      </c>
      <c r="AB12467" t="s">
        <v>125</v>
      </c>
      <c r="AO12467" s="171"/>
      <c r="AP12467" s="171"/>
      <c r="AQ12467" s="171"/>
      <c r="AR12467" s="171"/>
    </row>
    <row r="12468" spans="24:44">
      <c r="X12468" t="s">
        <v>35583</v>
      </c>
      <c r="Y12468" t="s">
        <v>389</v>
      </c>
      <c r="Z12468" t="s">
        <v>35584</v>
      </c>
      <c r="AA12468" t="s">
        <v>34149</v>
      </c>
      <c r="AB12468" t="s">
        <v>33927</v>
      </c>
      <c r="AO12468" s="171"/>
      <c r="AP12468" s="171"/>
      <c r="AQ12468" s="171"/>
      <c r="AR12468" s="171"/>
    </row>
    <row r="12469" spans="24:44">
      <c r="X12469" t="s">
        <v>35585</v>
      </c>
      <c r="Y12469" t="s">
        <v>386</v>
      </c>
      <c r="Z12469" t="s">
        <v>35586</v>
      </c>
      <c r="AA12469" t="s">
        <v>33846</v>
      </c>
      <c r="AB12469" t="s">
        <v>125</v>
      </c>
      <c r="AO12469" s="171"/>
      <c r="AP12469" s="171"/>
      <c r="AQ12469" s="171"/>
      <c r="AR12469" s="171"/>
    </row>
    <row r="12470" spans="24:44">
      <c r="X12470" t="s">
        <v>35587</v>
      </c>
      <c r="Y12470" t="s">
        <v>386</v>
      </c>
      <c r="Z12470" t="s">
        <v>35588</v>
      </c>
      <c r="AA12470" t="s">
        <v>33846</v>
      </c>
      <c r="AB12470" t="s">
        <v>125</v>
      </c>
      <c r="AO12470" s="171"/>
      <c r="AP12470" s="171"/>
      <c r="AQ12470" s="171"/>
      <c r="AR12470" s="171"/>
    </row>
    <row r="12471" spans="24:44">
      <c r="X12471" t="s">
        <v>35589</v>
      </c>
      <c r="Y12471" t="s">
        <v>386</v>
      </c>
      <c r="Z12471" t="s">
        <v>35590</v>
      </c>
      <c r="AA12471" t="s">
        <v>34149</v>
      </c>
      <c r="AB12471" t="s">
        <v>33927</v>
      </c>
      <c r="AO12471" s="171"/>
      <c r="AP12471" s="171"/>
      <c r="AQ12471" s="171"/>
      <c r="AR12471" s="171"/>
    </row>
    <row r="12472" spans="24:44">
      <c r="X12472" t="s">
        <v>35591</v>
      </c>
      <c r="Y12472" t="s">
        <v>389</v>
      </c>
      <c r="Z12472" t="s">
        <v>35592</v>
      </c>
      <c r="AA12472" t="s">
        <v>33846</v>
      </c>
      <c r="AB12472" t="s">
        <v>125</v>
      </c>
      <c r="AO12472" s="171"/>
      <c r="AP12472" s="171"/>
      <c r="AQ12472" s="171"/>
      <c r="AR12472" s="171"/>
    </row>
    <row r="12473" spans="24:44">
      <c r="X12473" t="s">
        <v>35593</v>
      </c>
      <c r="Y12473" t="s">
        <v>386</v>
      </c>
      <c r="Z12473" t="s">
        <v>35594</v>
      </c>
      <c r="AA12473" t="s">
        <v>35595</v>
      </c>
      <c r="AB12473" t="s">
        <v>33927</v>
      </c>
      <c r="AO12473" s="171"/>
      <c r="AP12473" s="171"/>
      <c r="AQ12473" s="171"/>
      <c r="AR12473" s="171"/>
    </row>
    <row r="12474" spans="24:44">
      <c r="X12474" t="s">
        <v>35596</v>
      </c>
      <c r="Y12474" t="s">
        <v>386</v>
      </c>
      <c r="Z12474" t="s">
        <v>35597</v>
      </c>
      <c r="AA12474" t="s">
        <v>35595</v>
      </c>
      <c r="AB12474" t="s">
        <v>33927</v>
      </c>
      <c r="AO12474" s="171"/>
      <c r="AP12474" s="171"/>
      <c r="AQ12474" s="171"/>
      <c r="AR12474" s="171"/>
    </row>
    <row r="12475" spans="24:44">
      <c r="X12475" t="s">
        <v>35598</v>
      </c>
      <c r="Y12475" t="s">
        <v>386</v>
      </c>
      <c r="Z12475" t="s">
        <v>35599</v>
      </c>
      <c r="AA12475" t="s">
        <v>35595</v>
      </c>
      <c r="AB12475" t="s">
        <v>33927</v>
      </c>
      <c r="AO12475" s="171"/>
      <c r="AP12475" s="171"/>
      <c r="AQ12475" s="171"/>
      <c r="AR12475" s="171"/>
    </row>
    <row r="12476" spans="24:44">
      <c r="X12476" t="s">
        <v>35600</v>
      </c>
      <c r="Y12476" t="s">
        <v>386</v>
      </c>
      <c r="Z12476" t="s">
        <v>35601</v>
      </c>
      <c r="AA12476" t="s">
        <v>35595</v>
      </c>
      <c r="AB12476" t="s">
        <v>33927</v>
      </c>
      <c r="AO12476" s="171"/>
      <c r="AP12476" s="171"/>
      <c r="AQ12476" s="171"/>
      <c r="AR12476" s="171"/>
    </row>
    <row r="12477" spans="24:44">
      <c r="X12477" t="s">
        <v>35602</v>
      </c>
      <c r="Y12477" t="s">
        <v>386</v>
      </c>
      <c r="Z12477" t="s">
        <v>35603</v>
      </c>
      <c r="AA12477" t="s">
        <v>35595</v>
      </c>
      <c r="AB12477" t="s">
        <v>33927</v>
      </c>
      <c r="AO12477" s="171"/>
      <c r="AP12477" s="171"/>
      <c r="AQ12477" s="171"/>
      <c r="AR12477" s="171"/>
    </row>
    <row r="12478" spans="24:44">
      <c r="X12478" t="s">
        <v>35604</v>
      </c>
      <c r="Y12478" t="s">
        <v>386</v>
      </c>
      <c r="Z12478" t="s">
        <v>35605</v>
      </c>
      <c r="AA12478" t="s">
        <v>35595</v>
      </c>
      <c r="AB12478" t="s">
        <v>33927</v>
      </c>
      <c r="AO12478" s="171"/>
      <c r="AP12478" s="171"/>
      <c r="AQ12478" s="171"/>
      <c r="AR12478" s="171"/>
    </row>
    <row r="12479" spans="24:44">
      <c r="X12479" t="s">
        <v>35606</v>
      </c>
      <c r="Y12479" t="s">
        <v>386</v>
      </c>
      <c r="Z12479" t="s">
        <v>35607</v>
      </c>
      <c r="AA12479" t="s">
        <v>35595</v>
      </c>
      <c r="AB12479" t="s">
        <v>33927</v>
      </c>
      <c r="AO12479" s="171"/>
      <c r="AP12479" s="171"/>
      <c r="AQ12479" s="171"/>
      <c r="AR12479" s="171"/>
    </row>
    <row r="12480" spans="24:44">
      <c r="X12480" t="s">
        <v>35608</v>
      </c>
      <c r="Y12480" t="s">
        <v>386</v>
      </c>
      <c r="Z12480" t="s">
        <v>35609</v>
      </c>
      <c r="AA12480" t="s">
        <v>35595</v>
      </c>
      <c r="AB12480" t="s">
        <v>33927</v>
      </c>
      <c r="AO12480" s="171"/>
      <c r="AP12480" s="171"/>
      <c r="AQ12480" s="171"/>
      <c r="AR12480" s="171"/>
    </row>
    <row r="12481" spans="24:44">
      <c r="X12481" t="s">
        <v>35610</v>
      </c>
      <c r="Y12481" t="s">
        <v>386</v>
      </c>
      <c r="Z12481" t="s">
        <v>35611</v>
      </c>
      <c r="AA12481" t="s">
        <v>35595</v>
      </c>
      <c r="AB12481" t="s">
        <v>33927</v>
      </c>
      <c r="AO12481" s="171"/>
      <c r="AP12481" s="171"/>
      <c r="AQ12481" s="171"/>
      <c r="AR12481" s="171"/>
    </row>
    <row r="12482" spans="24:44">
      <c r="X12482" t="s">
        <v>35612</v>
      </c>
      <c r="Y12482" t="s">
        <v>386</v>
      </c>
      <c r="Z12482" t="s">
        <v>35613</v>
      </c>
      <c r="AA12482" t="s">
        <v>35595</v>
      </c>
      <c r="AB12482" t="s">
        <v>33927</v>
      </c>
      <c r="AO12482" s="171"/>
      <c r="AP12482" s="171"/>
      <c r="AQ12482" s="171"/>
      <c r="AR12482" s="171"/>
    </row>
    <row r="12483" spans="24:44">
      <c r="X12483" t="s">
        <v>35614</v>
      </c>
      <c r="Y12483" t="s">
        <v>386</v>
      </c>
      <c r="Z12483" t="s">
        <v>35615</v>
      </c>
      <c r="AA12483" t="s">
        <v>35595</v>
      </c>
      <c r="AB12483" t="s">
        <v>33927</v>
      </c>
      <c r="AO12483" s="171"/>
      <c r="AP12483" s="171"/>
      <c r="AQ12483" s="171"/>
      <c r="AR12483" s="171"/>
    </row>
    <row r="12484" spans="24:44">
      <c r="X12484" t="s">
        <v>35616</v>
      </c>
      <c r="Y12484" t="s">
        <v>389</v>
      </c>
      <c r="Z12484" t="s">
        <v>35617</v>
      </c>
      <c r="AA12484" t="s">
        <v>35595</v>
      </c>
      <c r="AB12484" t="s">
        <v>33927</v>
      </c>
      <c r="AO12484" s="171"/>
      <c r="AP12484" s="171"/>
      <c r="AQ12484" s="171"/>
      <c r="AR12484" s="171"/>
    </row>
    <row r="12485" spans="24:44">
      <c r="X12485" t="s">
        <v>35618</v>
      </c>
      <c r="Y12485" t="s">
        <v>386</v>
      </c>
      <c r="Z12485" t="s">
        <v>35619</v>
      </c>
      <c r="AA12485" t="s">
        <v>35595</v>
      </c>
      <c r="AB12485" t="s">
        <v>33927</v>
      </c>
      <c r="AO12485" s="171"/>
      <c r="AP12485" s="171"/>
      <c r="AQ12485" s="171"/>
      <c r="AR12485" s="171"/>
    </row>
    <row r="12486" spans="24:44">
      <c r="X12486" t="s">
        <v>35620</v>
      </c>
      <c r="Y12486" t="s">
        <v>386</v>
      </c>
      <c r="Z12486" t="s">
        <v>35621</v>
      </c>
      <c r="AA12486" t="s">
        <v>35595</v>
      </c>
      <c r="AB12486" t="s">
        <v>33927</v>
      </c>
      <c r="AO12486" s="171"/>
      <c r="AP12486" s="171"/>
      <c r="AQ12486" s="171"/>
      <c r="AR12486" s="171"/>
    </row>
    <row r="12487" spans="24:44">
      <c r="X12487" t="s">
        <v>35622</v>
      </c>
      <c r="Y12487" t="s">
        <v>386</v>
      </c>
      <c r="Z12487" t="s">
        <v>35623</v>
      </c>
      <c r="AA12487" t="s">
        <v>35595</v>
      </c>
      <c r="AB12487" t="s">
        <v>33927</v>
      </c>
      <c r="AO12487" s="171"/>
      <c r="AP12487" s="171"/>
      <c r="AQ12487" s="171"/>
      <c r="AR12487" s="171"/>
    </row>
    <row r="12488" spans="24:44">
      <c r="X12488" t="s">
        <v>35624</v>
      </c>
      <c r="Y12488" t="s">
        <v>386</v>
      </c>
      <c r="Z12488" t="s">
        <v>35625</v>
      </c>
      <c r="AA12488" t="s">
        <v>35595</v>
      </c>
      <c r="AB12488" t="s">
        <v>33927</v>
      </c>
      <c r="AO12488" s="171"/>
      <c r="AP12488" s="171"/>
      <c r="AQ12488" s="171"/>
      <c r="AR12488" s="171"/>
    </row>
    <row r="12489" spans="24:44">
      <c r="X12489" t="s">
        <v>35626</v>
      </c>
      <c r="Y12489" t="s">
        <v>389</v>
      </c>
      <c r="Z12489" t="s">
        <v>35627</v>
      </c>
      <c r="AA12489" t="s">
        <v>34149</v>
      </c>
      <c r="AB12489" t="s">
        <v>33927</v>
      </c>
      <c r="AO12489" s="171"/>
      <c r="AP12489" s="171"/>
      <c r="AQ12489" s="171"/>
      <c r="AR12489" s="171"/>
    </row>
    <row r="12490" spans="24:44">
      <c r="X12490" t="s">
        <v>35628</v>
      </c>
      <c r="Y12490" t="s">
        <v>389</v>
      </c>
      <c r="Z12490" t="s">
        <v>35629</v>
      </c>
      <c r="AA12490" t="s">
        <v>33846</v>
      </c>
      <c r="AB12490" t="s">
        <v>125</v>
      </c>
      <c r="AO12490" s="171"/>
      <c r="AP12490" s="171"/>
      <c r="AQ12490" s="171"/>
      <c r="AR12490" s="171"/>
    </row>
    <row r="12491" spans="24:44">
      <c r="X12491" t="s">
        <v>35630</v>
      </c>
      <c r="Y12491" t="s">
        <v>386</v>
      </c>
      <c r="Z12491" t="s">
        <v>35631</v>
      </c>
      <c r="AA12491" t="s">
        <v>35595</v>
      </c>
      <c r="AB12491" t="s">
        <v>33927</v>
      </c>
      <c r="AO12491" s="171"/>
      <c r="AP12491" s="171"/>
      <c r="AQ12491" s="171"/>
      <c r="AR12491" s="171"/>
    </row>
    <row r="12492" spans="24:44">
      <c r="X12492" t="s">
        <v>2498</v>
      </c>
      <c r="Y12492" t="s">
        <v>386</v>
      </c>
      <c r="Z12492" t="s">
        <v>35632</v>
      </c>
      <c r="AA12492" t="s">
        <v>34149</v>
      </c>
      <c r="AB12492" t="s">
        <v>33927</v>
      </c>
      <c r="AO12492" s="171"/>
      <c r="AP12492" s="171"/>
      <c r="AQ12492" s="171"/>
      <c r="AR12492" s="171"/>
    </row>
    <row r="12493" spans="24:44">
      <c r="X12493" t="s">
        <v>35633</v>
      </c>
      <c r="Y12493" t="s">
        <v>389</v>
      </c>
      <c r="Z12493" t="s">
        <v>35634</v>
      </c>
      <c r="AA12493" t="s">
        <v>34149</v>
      </c>
      <c r="AB12493" t="s">
        <v>33927</v>
      </c>
      <c r="AO12493" s="171"/>
      <c r="AP12493" s="171"/>
      <c r="AQ12493" s="171"/>
      <c r="AR12493" s="171"/>
    </row>
    <row r="12494" spans="24:44">
      <c r="X12494" t="s">
        <v>35635</v>
      </c>
      <c r="Y12494" t="s">
        <v>386</v>
      </c>
      <c r="Z12494" t="s">
        <v>35636</v>
      </c>
      <c r="AA12494" t="s">
        <v>35595</v>
      </c>
      <c r="AB12494" t="s">
        <v>33927</v>
      </c>
      <c r="AO12494" s="171"/>
      <c r="AP12494" s="171"/>
      <c r="AQ12494" s="171"/>
      <c r="AR12494" s="171"/>
    </row>
    <row r="12495" spans="24:44">
      <c r="X12495" t="s">
        <v>35637</v>
      </c>
      <c r="Y12495" t="s">
        <v>386</v>
      </c>
      <c r="Z12495" t="s">
        <v>35638</v>
      </c>
      <c r="AA12495" t="s">
        <v>35595</v>
      </c>
      <c r="AB12495" t="s">
        <v>33927</v>
      </c>
      <c r="AO12495" s="171"/>
      <c r="AP12495" s="171"/>
      <c r="AQ12495" s="171"/>
      <c r="AR12495" s="171"/>
    </row>
    <row r="12496" spans="24:44">
      <c r="X12496" t="s">
        <v>35639</v>
      </c>
      <c r="Y12496" t="s">
        <v>389</v>
      </c>
      <c r="Z12496" t="s">
        <v>35640</v>
      </c>
      <c r="AA12496" t="s">
        <v>34149</v>
      </c>
      <c r="AB12496" t="s">
        <v>33927</v>
      </c>
      <c r="AO12496" s="171"/>
      <c r="AP12496" s="171"/>
      <c r="AQ12496" s="171"/>
      <c r="AR12496" s="171"/>
    </row>
    <row r="12497" spans="24:44">
      <c r="X12497" t="s">
        <v>2503</v>
      </c>
      <c r="Y12497" t="s">
        <v>386</v>
      </c>
      <c r="Z12497" t="s">
        <v>35641</v>
      </c>
      <c r="AA12497" t="s">
        <v>34149</v>
      </c>
      <c r="AB12497" t="s">
        <v>33927</v>
      </c>
      <c r="AO12497" s="171"/>
      <c r="AP12497" s="171"/>
      <c r="AQ12497" s="171"/>
      <c r="AR12497" s="171"/>
    </row>
    <row r="12498" spans="24:44">
      <c r="X12498" t="s">
        <v>35642</v>
      </c>
      <c r="Y12498" t="s">
        <v>386</v>
      </c>
      <c r="Z12498" t="s">
        <v>35643</v>
      </c>
      <c r="AA12498" t="s">
        <v>34149</v>
      </c>
      <c r="AB12498" t="s">
        <v>33927</v>
      </c>
      <c r="AO12498" s="171"/>
      <c r="AP12498" s="171"/>
      <c r="AQ12498" s="171"/>
      <c r="AR12498" s="171"/>
    </row>
    <row r="12499" spans="24:44">
      <c r="X12499" t="s">
        <v>2508</v>
      </c>
      <c r="Y12499" t="s">
        <v>386</v>
      </c>
      <c r="Z12499" t="s">
        <v>35644</v>
      </c>
      <c r="AA12499" t="s">
        <v>34149</v>
      </c>
      <c r="AB12499" t="s">
        <v>33927</v>
      </c>
      <c r="AO12499" s="171"/>
      <c r="AP12499" s="171"/>
      <c r="AQ12499" s="171"/>
      <c r="AR12499" s="171"/>
    </row>
    <row r="12500" spans="24:44">
      <c r="X12500" t="s">
        <v>2514</v>
      </c>
      <c r="Y12500" t="s">
        <v>386</v>
      </c>
      <c r="Z12500" t="s">
        <v>35645</v>
      </c>
      <c r="AA12500" t="s">
        <v>34149</v>
      </c>
      <c r="AB12500" t="s">
        <v>33927</v>
      </c>
      <c r="AO12500" s="171"/>
      <c r="AP12500" s="171"/>
      <c r="AQ12500" s="171"/>
      <c r="AR12500" s="171"/>
    </row>
    <row r="12501" spans="24:44">
      <c r="X12501" t="s">
        <v>35646</v>
      </c>
      <c r="Y12501" t="s">
        <v>386</v>
      </c>
      <c r="Z12501" t="s">
        <v>35647</v>
      </c>
      <c r="AA12501" t="s">
        <v>35595</v>
      </c>
      <c r="AB12501" t="s">
        <v>33927</v>
      </c>
      <c r="AO12501" s="171"/>
      <c r="AP12501" s="171"/>
      <c r="AQ12501" s="171"/>
      <c r="AR12501" s="171"/>
    </row>
    <row r="12502" spans="24:44">
      <c r="X12502" t="s">
        <v>35648</v>
      </c>
      <c r="Y12502" t="s">
        <v>386</v>
      </c>
      <c r="Z12502" t="s">
        <v>35307</v>
      </c>
      <c r="AA12502" t="s">
        <v>35595</v>
      </c>
      <c r="AB12502" t="s">
        <v>33927</v>
      </c>
      <c r="AO12502" s="171"/>
      <c r="AP12502" s="171"/>
      <c r="AQ12502" s="171"/>
      <c r="AR12502" s="171"/>
    </row>
    <row r="12503" spans="24:44">
      <c r="X12503" t="s">
        <v>35649</v>
      </c>
      <c r="Y12503" t="s">
        <v>386</v>
      </c>
      <c r="Z12503" t="s">
        <v>35650</v>
      </c>
      <c r="AA12503" t="s">
        <v>35595</v>
      </c>
      <c r="AB12503" t="s">
        <v>33927</v>
      </c>
      <c r="AO12503" s="171"/>
      <c r="AP12503" s="171"/>
      <c r="AQ12503" s="171"/>
      <c r="AR12503" s="171"/>
    </row>
    <row r="12504" spans="24:44">
      <c r="X12504" t="s">
        <v>35651</v>
      </c>
      <c r="Y12504" t="s">
        <v>386</v>
      </c>
      <c r="Z12504" t="s">
        <v>35652</v>
      </c>
      <c r="AA12504" t="s">
        <v>35595</v>
      </c>
      <c r="AB12504" t="s">
        <v>33927</v>
      </c>
      <c r="AO12504" s="171"/>
      <c r="AP12504" s="171"/>
      <c r="AQ12504" s="171"/>
      <c r="AR12504" s="171"/>
    </row>
    <row r="12505" spans="24:44">
      <c r="X12505" t="s">
        <v>1195</v>
      </c>
      <c r="Y12505" t="s">
        <v>386</v>
      </c>
      <c r="Z12505" t="s">
        <v>35653</v>
      </c>
      <c r="AA12505" t="s">
        <v>1194</v>
      </c>
      <c r="AB12505" t="s">
        <v>33927</v>
      </c>
      <c r="AO12505" s="171"/>
      <c r="AP12505" s="171"/>
      <c r="AQ12505" s="171"/>
      <c r="AR12505" s="171"/>
    </row>
    <row r="12506" spans="24:44">
      <c r="X12506" t="s">
        <v>35654</v>
      </c>
      <c r="Y12506" t="s">
        <v>389</v>
      </c>
      <c r="Z12506" t="s">
        <v>35655</v>
      </c>
      <c r="AA12506" t="s">
        <v>34149</v>
      </c>
      <c r="AB12506" t="s">
        <v>33927</v>
      </c>
      <c r="AO12506" s="171"/>
      <c r="AP12506" s="171"/>
      <c r="AQ12506" s="171"/>
      <c r="AR12506" s="171"/>
    </row>
    <row r="12507" spans="24:44">
      <c r="X12507" t="s">
        <v>35656</v>
      </c>
      <c r="Y12507" t="s">
        <v>386</v>
      </c>
      <c r="Z12507" t="s">
        <v>35657</v>
      </c>
      <c r="AA12507" t="s">
        <v>35595</v>
      </c>
      <c r="AB12507" t="s">
        <v>33927</v>
      </c>
      <c r="AO12507" s="171"/>
      <c r="AP12507" s="171"/>
      <c r="AQ12507" s="171"/>
      <c r="AR12507" s="171"/>
    </row>
    <row r="12508" spans="24:44">
      <c r="X12508" t="s">
        <v>35658</v>
      </c>
      <c r="Y12508" t="s">
        <v>386</v>
      </c>
      <c r="Z12508" t="s">
        <v>35659</v>
      </c>
      <c r="AA12508" t="s">
        <v>35595</v>
      </c>
      <c r="AB12508" t="s">
        <v>33927</v>
      </c>
      <c r="AO12508" s="171"/>
      <c r="AP12508" s="171"/>
      <c r="AQ12508" s="171"/>
      <c r="AR12508" s="171"/>
    </row>
    <row r="12509" spans="24:44">
      <c r="X12509" t="s">
        <v>35660</v>
      </c>
      <c r="Y12509" t="s">
        <v>389</v>
      </c>
      <c r="Z12509" t="s">
        <v>35661</v>
      </c>
      <c r="AA12509" t="s">
        <v>35595</v>
      </c>
      <c r="AB12509" t="s">
        <v>33927</v>
      </c>
      <c r="AO12509" s="171"/>
      <c r="AP12509" s="171"/>
      <c r="AQ12509" s="171"/>
      <c r="AR12509" s="171"/>
    </row>
    <row r="12510" spans="24:44">
      <c r="X12510" t="s">
        <v>35662</v>
      </c>
      <c r="Y12510" t="s">
        <v>386</v>
      </c>
      <c r="Z12510" t="s">
        <v>35663</v>
      </c>
      <c r="AA12510" t="s">
        <v>35595</v>
      </c>
      <c r="AB12510" t="s">
        <v>33927</v>
      </c>
      <c r="AO12510" s="171"/>
      <c r="AP12510" s="171"/>
      <c r="AQ12510" s="171"/>
      <c r="AR12510" s="171"/>
    </row>
    <row r="12511" spans="24:44">
      <c r="X12511" t="s">
        <v>35664</v>
      </c>
      <c r="Y12511" t="s">
        <v>389</v>
      </c>
      <c r="Z12511" t="s">
        <v>35665</v>
      </c>
      <c r="AA12511" t="s">
        <v>34149</v>
      </c>
      <c r="AB12511" t="s">
        <v>33927</v>
      </c>
      <c r="AO12511" s="171"/>
      <c r="AP12511" s="171"/>
      <c r="AQ12511" s="171"/>
      <c r="AR12511" s="171"/>
    </row>
    <row r="12512" spans="24:44">
      <c r="X12512" t="s">
        <v>35666</v>
      </c>
      <c r="Y12512" t="s">
        <v>389</v>
      </c>
      <c r="Z12512" t="s">
        <v>35661</v>
      </c>
      <c r="AA12512" t="s">
        <v>34149</v>
      </c>
      <c r="AB12512" t="s">
        <v>33927</v>
      </c>
      <c r="AO12512" s="171"/>
      <c r="AP12512" s="171"/>
      <c r="AQ12512" s="171"/>
      <c r="AR12512" s="171"/>
    </row>
    <row r="12513" spans="24:44">
      <c r="X12513" t="s">
        <v>35667</v>
      </c>
      <c r="Y12513" t="s">
        <v>389</v>
      </c>
      <c r="Z12513" t="s">
        <v>35668</v>
      </c>
      <c r="AA12513" t="s">
        <v>34149</v>
      </c>
      <c r="AB12513" t="s">
        <v>33927</v>
      </c>
      <c r="AO12513" s="171"/>
      <c r="AP12513" s="171"/>
      <c r="AQ12513" s="171"/>
      <c r="AR12513" s="171"/>
    </row>
    <row r="12514" spans="24:44">
      <c r="X12514" t="s">
        <v>35669</v>
      </c>
      <c r="Y12514" t="s">
        <v>386</v>
      </c>
      <c r="Z12514" t="s">
        <v>35670</v>
      </c>
      <c r="AA12514" t="s">
        <v>35595</v>
      </c>
      <c r="AB12514" t="s">
        <v>33927</v>
      </c>
      <c r="AO12514" s="171"/>
      <c r="AP12514" s="171"/>
      <c r="AQ12514" s="171"/>
      <c r="AR12514" s="171"/>
    </row>
    <row r="12515" spans="24:44">
      <c r="X12515" t="s">
        <v>6283</v>
      </c>
      <c r="Y12515" t="s">
        <v>386</v>
      </c>
      <c r="Z12515" t="s">
        <v>35671</v>
      </c>
      <c r="AA12515" t="s">
        <v>34594</v>
      </c>
      <c r="AB12515" t="s">
        <v>33927</v>
      </c>
      <c r="AO12515" s="171"/>
      <c r="AP12515" s="171"/>
      <c r="AQ12515" s="171"/>
      <c r="AR12515" s="171"/>
    </row>
    <row r="12516" spans="24:44">
      <c r="X12516" t="s">
        <v>35672</v>
      </c>
      <c r="Y12516" t="s">
        <v>386</v>
      </c>
      <c r="Z12516" t="s">
        <v>35673</v>
      </c>
      <c r="AA12516" t="s">
        <v>34149</v>
      </c>
      <c r="AB12516" t="s">
        <v>33927</v>
      </c>
      <c r="AO12516" s="171"/>
      <c r="AP12516" s="171"/>
      <c r="AQ12516" s="171"/>
      <c r="AR12516" s="171"/>
    </row>
    <row r="12517" spans="24:44">
      <c r="X12517" t="s">
        <v>35674</v>
      </c>
      <c r="Y12517" t="s">
        <v>386</v>
      </c>
      <c r="Z12517" t="s">
        <v>35675</v>
      </c>
      <c r="AA12517" t="s">
        <v>35595</v>
      </c>
      <c r="AB12517" t="s">
        <v>33927</v>
      </c>
      <c r="AO12517" s="171"/>
      <c r="AP12517" s="171"/>
      <c r="AQ12517" s="171"/>
      <c r="AR12517" s="171"/>
    </row>
    <row r="12518" spans="24:44">
      <c r="X12518" t="s">
        <v>35676</v>
      </c>
      <c r="Y12518" t="s">
        <v>386</v>
      </c>
      <c r="Z12518" t="s">
        <v>35677</v>
      </c>
      <c r="AA12518" t="s">
        <v>35595</v>
      </c>
      <c r="AB12518" t="s">
        <v>33927</v>
      </c>
      <c r="AO12518" s="171"/>
      <c r="AP12518" s="171"/>
      <c r="AQ12518" s="171"/>
      <c r="AR12518" s="171"/>
    </row>
    <row r="12519" spans="24:44">
      <c r="X12519" t="s">
        <v>35678</v>
      </c>
      <c r="Y12519" t="s">
        <v>386</v>
      </c>
      <c r="Z12519" t="s">
        <v>35679</v>
      </c>
      <c r="AA12519" t="s">
        <v>34149</v>
      </c>
      <c r="AB12519" t="s">
        <v>33927</v>
      </c>
      <c r="AO12519" s="171"/>
      <c r="AP12519" s="171"/>
      <c r="AQ12519" s="171"/>
      <c r="AR12519" s="171"/>
    </row>
    <row r="12520" spans="24:44">
      <c r="X12520" t="s">
        <v>35680</v>
      </c>
      <c r="Y12520" t="s">
        <v>386</v>
      </c>
      <c r="Z12520" t="s">
        <v>35681</v>
      </c>
      <c r="AA12520" t="s">
        <v>34149</v>
      </c>
      <c r="AB12520" t="s">
        <v>33927</v>
      </c>
      <c r="AO12520" s="171"/>
      <c r="AP12520" s="171"/>
      <c r="AQ12520" s="171"/>
      <c r="AR12520" s="171"/>
    </row>
    <row r="12521" spans="24:44">
      <c r="X12521" t="s">
        <v>35682</v>
      </c>
      <c r="Y12521" t="s">
        <v>386</v>
      </c>
      <c r="Z12521" t="s">
        <v>35683</v>
      </c>
      <c r="AA12521" t="s">
        <v>35595</v>
      </c>
      <c r="AB12521" t="s">
        <v>33927</v>
      </c>
      <c r="AO12521" s="171"/>
      <c r="AP12521" s="171"/>
      <c r="AQ12521" s="171"/>
      <c r="AR12521" s="171"/>
    </row>
    <row r="12522" spans="24:44">
      <c r="X12522" t="s">
        <v>35684</v>
      </c>
      <c r="Y12522" t="s">
        <v>386</v>
      </c>
      <c r="Z12522" t="s">
        <v>35685</v>
      </c>
      <c r="AA12522" t="s">
        <v>34149</v>
      </c>
      <c r="AB12522" t="s">
        <v>33927</v>
      </c>
      <c r="AO12522" s="171"/>
      <c r="AP12522" s="171"/>
      <c r="AQ12522" s="171"/>
      <c r="AR12522" s="171"/>
    </row>
    <row r="12523" spans="24:44">
      <c r="X12523" t="s">
        <v>35686</v>
      </c>
      <c r="Y12523" t="s">
        <v>389</v>
      </c>
      <c r="Z12523" t="s">
        <v>35687</v>
      </c>
      <c r="AA12523" t="s">
        <v>34149</v>
      </c>
      <c r="AB12523" t="s">
        <v>33927</v>
      </c>
      <c r="AO12523" s="171"/>
      <c r="AP12523" s="171"/>
      <c r="AQ12523" s="171"/>
      <c r="AR12523" s="171"/>
    </row>
    <row r="12524" spans="24:44">
      <c r="X12524" t="s">
        <v>2519</v>
      </c>
      <c r="Y12524" t="s">
        <v>386</v>
      </c>
      <c r="Z12524" t="s">
        <v>35688</v>
      </c>
      <c r="AA12524" t="s">
        <v>34149</v>
      </c>
      <c r="AB12524" t="s">
        <v>33927</v>
      </c>
      <c r="AO12524" s="171"/>
      <c r="AP12524" s="171"/>
      <c r="AQ12524" s="171"/>
      <c r="AR12524" s="171"/>
    </row>
    <row r="12525" spans="24:44">
      <c r="X12525" t="s">
        <v>4970</v>
      </c>
      <c r="Y12525" t="s">
        <v>386</v>
      </c>
      <c r="Z12525" t="s">
        <v>35689</v>
      </c>
      <c r="AA12525" t="s">
        <v>34149</v>
      </c>
      <c r="AB12525" t="s">
        <v>33927</v>
      </c>
      <c r="AO12525" s="171"/>
      <c r="AP12525" s="171"/>
      <c r="AQ12525" s="171"/>
      <c r="AR12525" s="171"/>
    </row>
    <row r="12526" spans="24:44">
      <c r="X12526" t="s">
        <v>4975</v>
      </c>
      <c r="Y12526" t="s">
        <v>386</v>
      </c>
      <c r="Z12526" t="s">
        <v>35690</v>
      </c>
      <c r="AA12526" t="s">
        <v>34149</v>
      </c>
      <c r="AB12526" t="s">
        <v>33927</v>
      </c>
      <c r="AO12526" s="171"/>
      <c r="AP12526" s="171"/>
      <c r="AQ12526" s="171"/>
      <c r="AR12526" s="171"/>
    </row>
    <row r="12527" spans="24:44">
      <c r="X12527" t="s">
        <v>5659</v>
      </c>
      <c r="Y12527" t="s">
        <v>386</v>
      </c>
      <c r="Z12527" t="s">
        <v>35691</v>
      </c>
      <c r="AA12527" t="s">
        <v>34149</v>
      </c>
      <c r="AB12527" t="s">
        <v>33927</v>
      </c>
      <c r="AO12527" s="171"/>
      <c r="AP12527" s="171"/>
      <c r="AQ12527" s="171"/>
      <c r="AR12527" s="171"/>
    </row>
    <row r="12528" spans="24:44">
      <c r="X12528" t="s">
        <v>35692</v>
      </c>
      <c r="Y12528" t="s">
        <v>386</v>
      </c>
      <c r="Z12528" t="s">
        <v>35693</v>
      </c>
      <c r="AA12528" t="s">
        <v>35595</v>
      </c>
      <c r="AB12528" t="s">
        <v>33927</v>
      </c>
      <c r="AO12528" s="171"/>
      <c r="AP12528" s="171"/>
      <c r="AQ12528" s="171"/>
      <c r="AR12528" s="171"/>
    </row>
    <row r="12529" spans="24:44">
      <c r="X12529" t="s">
        <v>7327</v>
      </c>
      <c r="Y12529" t="s">
        <v>386</v>
      </c>
      <c r="Z12529" t="s">
        <v>35694</v>
      </c>
      <c r="AA12529" t="s">
        <v>34817</v>
      </c>
      <c r="AB12529" t="s">
        <v>33927</v>
      </c>
      <c r="AO12529" s="171"/>
      <c r="AP12529" s="171"/>
      <c r="AQ12529" s="171"/>
      <c r="AR12529" s="171"/>
    </row>
    <row r="12530" spans="24:44">
      <c r="X12530" t="s">
        <v>35695</v>
      </c>
      <c r="Y12530" t="s">
        <v>386</v>
      </c>
      <c r="Z12530" t="s">
        <v>35696</v>
      </c>
      <c r="AA12530" t="s">
        <v>35697</v>
      </c>
      <c r="AB12530" t="s">
        <v>33927</v>
      </c>
      <c r="AO12530" s="171"/>
      <c r="AP12530" s="171"/>
      <c r="AQ12530" s="171"/>
      <c r="AR12530" s="171"/>
    </row>
    <row r="12531" spans="24:44">
      <c r="X12531" t="s">
        <v>35698</v>
      </c>
      <c r="Y12531" t="s">
        <v>386</v>
      </c>
      <c r="Z12531" t="s">
        <v>35699</v>
      </c>
      <c r="AA12531" t="s">
        <v>35700</v>
      </c>
      <c r="AB12531" t="s">
        <v>33927</v>
      </c>
      <c r="AO12531" s="171"/>
      <c r="AP12531" s="171"/>
      <c r="AQ12531" s="171"/>
      <c r="AR12531" s="171"/>
    </row>
    <row r="12532" spans="24:44">
      <c r="X12532" t="s">
        <v>35701</v>
      </c>
      <c r="Y12532" t="s">
        <v>386</v>
      </c>
      <c r="Z12532" t="s">
        <v>35702</v>
      </c>
      <c r="AA12532" t="s">
        <v>35703</v>
      </c>
      <c r="AB12532" t="s">
        <v>33927</v>
      </c>
      <c r="AO12532" s="171"/>
      <c r="AP12532" s="171"/>
      <c r="AQ12532" s="171"/>
      <c r="AR12532" s="171"/>
    </row>
    <row r="12533" spans="24:44">
      <c r="X12533" t="s">
        <v>35704</v>
      </c>
      <c r="Y12533" t="s">
        <v>386</v>
      </c>
      <c r="Z12533" t="s">
        <v>35705</v>
      </c>
      <c r="AA12533" t="s">
        <v>35706</v>
      </c>
      <c r="AB12533" t="s">
        <v>33927</v>
      </c>
      <c r="AO12533" s="171"/>
      <c r="AP12533" s="171"/>
      <c r="AQ12533" s="171"/>
      <c r="AR12533" s="171"/>
    </row>
    <row r="12534" spans="24:44">
      <c r="X12534" t="s">
        <v>35707</v>
      </c>
      <c r="Y12534" t="s">
        <v>389</v>
      </c>
      <c r="Z12534" t="s">
        <v>35708</v>
      </c>
      <c r="AA12534" t="s">
        <v>35709</v>
      </c>
      <c r="AB12534" t="s">
        <v>33927</v>
      </c>
      <c r="AO12534" s="171"/>
      <c r="AP12534" s="171"/>
      <c r="AQ12534" s="171"/>
      <c r="AR12534" s="171"/>
    </row>
    <row r="12535" spans="24:44">
      <c r="X12535" t="s">
        <v>35710</v>
      </c>
      <c r="Y12535" t="s">
        <v>389</v>
      </c>
      <c r="Z12535" t="s">
        <v>35711</v>
      </c>
      <c r="AA12535" t="s">
        <v>35709</v>
      </c>
      <c r="AB12535" t="s">
        <v>33927</v>
      </c>
      <c r="AO12535" s="171"/>
      <c r="AP12535" s="171"/>
      <c r="AQ12535" s="171"/>
      <c r="AR12535" s="171"/>
    </row>
    <row r="12536" spans="24:44">
      <c r="X12536" t="s">
        <v>35712</v>
      </c>
      <c r="Y12536" t="s">
        <v>389</v>
      </c>
      <c r="Z12536" t="s">
        <v>35713</v>
      </c>
      <c r="AA12536" t="s">
        <v>35709</v>
      </c>
      <c r="AB12536" t="s">
        <v>33927</v>
      </c>
      <c r="AO12536" s="171"/>
      <c r="AP12536" s="171"/>
      <c r="AQ12536" s="171"/>
      <c r="AR12536" s="171"/>
    </row>
    <row r="12537" spans="24:44">
      <c r="X12537" t="s">
        <v>35714</v>
      </c>
      <c r="Y12537" t="s">
        <v>389</v>
      </c>
      <c r="Z12537" t="s">
        <v>35380</v>
      </c>
      <c r="AA12537" t="s">
        <v>35709</v>
      </c>
      <c r="AB12537" t="s">
        <v>33927</v>
      </c>
      <c r="AO12537" s="171"/>
      <c r="AP12537" s="171"/>
      <c r="AQ12537" s="171"/>
      <c r="AR12537" s="171"/>
    </row>
    <row r="12538" spans="24:44">
      <c r="X12538" t="s">
        <v>35715</v>
      </c>
      <c r="Y12538" t="s">
        <v>389</v>
      </c>
      <c r="Z12538" t="s">
        <v>35716</v>
      </c>
      <c r="AA12538" t="s">
        <v>35709</v>
      </c>
      <c r="AB12538" t="s">
        <v>33927</v>
      </c>
      <c r="AO12538" s="171"/>
      <c r="AP12538" s="171"/>
      <c r="AQ12538" s="171"/>
      <c r="AR12538" s="171"/>
    </row>
    <row r="12539" spans="24:44">
      <c r="X12539" t="s">
        <v>35717</v>
      </c>
      <c r="Y12539" t="s">
        <v>389</v>
      </c>
      <c r="Z12539" t="s">
        <v>35718</v>
      </c>
      <c r="AA12539" t="s">
        <v>35709</v>
      </c>
      <c r="AB12539" t="s">
        <v>33927</v>
      </c>
      <c r="AO12539" s="171"/>
      <c r="AP12539" s="171"/>
      <c r="AQ12539" s="171"/>
      <c r="AR12539" s="171"/>
    </row>
    <row r="12540" spans="24:44">
      <c r="X12540" t="s">
        <v>35719</v>
      </c>
      <c r="Y12540" t="s">
        <v>389</v>
      </c>
      <c r="Z12540" t="s">
        <v>35720</v>
      </c>
      <c r="AA12540" t="s">
        <v>35709</v>
      </c>
      <c r="AB12540" t="s">
        <v>33927</v>
      </c>
      <c r="AO12540" s="171"/>
      <c r="AP12540" s="171"/>
      <c r="AQ12540" s="171"/>
      <c r="AR12540" s="171"/>
    </row>
    <row r="12541" spans="24:44">
      <c r="X12541" t="s">
        <v>35721</v>
      </c>
      <c r="Y12541" t="s">
        <v>389</v>
      </c>
      <c r="Z12541" t="s">
        <v>35722</v>
      </c>
      <c r="AA12541" t="s">
        <v>35709</v>
      </c>
      <c r="AB12541" t="s">
        <v>33927</v>
      </c>
      <c r="AO12541" s="171"/>
      <c r="AP12541" s="171"/>
      <c r="AQ12541" s="171"/>
      <c r="AR12541" s="171"/>
    </row>
    <row r="12542" spans="24:44">
      <c r="X12542" t="s">
        <v>35723</v>
      </c>
      <c r="Y12542" t="s">
        <v>389</v>
      </c>
      <c r="Z12542" t="s">
        <v>35724</v>
      </c>
      <c r="AA12542" t="s">
        <v>35709</v>
      </c>
      <c r="AB12542" t="s">
        <v>33927</v>
      </c>
      <c r="AO12542" s="171"/>
      <c r="AP12542" s="171"/>
      <c r="AQ12542" s="171"/>
      <c r="AR12542" s="171"/>
    </row>
    <row r="12543" spans="24:44">
      <c r="X12543" t="s">
        <v>35725</v>
      </c>
      <c r="Y12543" t="s">
        <v>389</v>
      </c>
      <c r="Z12543" t="s">
        <v>35726</v>
      </c>
      <c r="AA12543" t="s">
        <v>35709</v>
      </c>
      <c r="AB12543" t="s">
        <v>33927</v>
      </c>
      <c r="AO12543" s="171"/>
      <c r="AP12543" s="171"/>
      <c r="AQ12543" s="171"/>
      <c r="AR12543" s="171"/>
    </row>
    <row r="12544" spans="24:44">
      <c r="X12544" t="s">
        <v>35727</v>
      </c>
      <c r="Y12544" t="s">
        <v>389</v>
      </c>
      <c r="Z12544" t="s">
        <v>35728</v>
      </c>
      <c r="AA12544" t="s">
        <v>35709</v>
      </c>
      <c r="AB12544" t="s">
        <v>33927</v>
      </c>
      <c r="AO12544" s="171"/>
      <c r="AP12544" s="171"/>
      <c r="AQ12544" s="171"/>
      <c r="AR12544" s="171"/>
    </row>
    <row r="12545" spans="24:44">
      <c r="X12545" t="s">
        <v>35729</v>
      </c>
      <c r="Y12545" t="s">
        <v>389</v>
      </c>
      <c r="Z12545" t="s">
        <v>35730</v>
      </c>
      <c r="AA12545" t="s">
        <v>35709</v>
      </c>
      <c r="AB12545" t="s">
        <v>33927</v>
      </c>
      <c r="AO12545" s="171"/>
      <c r="AP12545" s="171"/>
      <c r="AQ12545" s="171"/>
      <c r="AR12545" s="171"/>
    </row>
    <row r="12546" spans="24:44">
      <c r="X12546" t="s">
        <v>35731</v>
      </c>
      <c r="Y12546" t="s">
        <v>389</v>
      </c>
      <c r="Z12546" t="s">
        <v>35732</v>
      </c>
      <c r="AA12546" t="s">
        <v>35709</v>
      </c>
      <c r="AB12546" t="s">
        <v>33927</v>
      </c>
      <c r="AO12546" s="171"/>
      <c r="AP12546" s="171"/>
      <c r="AQ12546" s="171"/>
      <c r="AR12546" s="171"/>
    </row>
    <row r="12547" spans="24:44">
      <c r="X12547" t="s">
        <v>35733</v>
      </c>
      <c r="Y12547" t="s">
        <v>389</v>
      </c>
      <c r="Z12547" t="s">
        <v>35400</v>
      </c>
      <c r="AA12547" t="s">
        <v>35709</v>
      </c>
      <c r="AB12547" t="s">
        <v>33927</v>
      </c>
      <c r="AO12547" s="171"/>
      <c r="AP12547" s="171"/>
      <c r="AQ12547" s="171"/>
      <c r="AR12547" s="171"/>
    </row>
    <row r="12548" spans="24:44">
      <c r="X12548" t="s">
        <v>35734</v>
      </c>
      <c r="Y12548" t="s">
        <v>389</v>
      </c>
      <c r="Z12548" t="s">
        <v>35735</v>
      </c>
      <c r="AA12548" t="s">
        <v>35709</v>
      </c>
      <c r="AB12548" t="s">
        <v>33927</v>
      </c>
      <c r="AO12548" s="171"/>
      <c r="AP12548" s="171"/>
      <c r="AQ12548" s="171"/>
      <c r="AR12548" s="171"/>
    </row>
    <row r="12549" spans="24:44">
      <c r="X12549" t="s">
        <v>35736</v>
      </c>
      <c r="Y12549" t="s">
        <v>389</v>
      </c>
      <c r="Z12549" t="s">
        <v>35404</v>
      </c>
      <c r="AA12549" t="s">
        <v>35709</v>
      </c>
      <c r="AB12549" t="s">
        <v>33927</v>
      </c>
      <c r="AO12549" s="171"/>
      <c r="AP12549" s="171"/>
      <c r="AQ12549" s="171"/>
      <c r="AR12549" s="171"/>
    </row>
    <row r="12550" spans="24:44">
      <c r="X12550" t="s">
        <v>35737</v>
      </c>
      <c r="Y12550" t="s">
        <v>389</v>
      </c>
      <c r="Z12550" t="s">
        <v>35406</v>
      </c>
      <c r="AA12550" t="s">
        <v>35709</v>
      </c>
      <c r="AB12550" t="s">
        <v>33927</v>
      </c>
      <c r="AO12550" s="171"/>
      <c r="AP12550" s="171"/>
      <c r="AQ12550" s="171"/>
      <c r="AR12550" s="171"/>
    </row>
    <row r="12551" spans="24:44">
      <c r="X12551" t="s">
        <v>35738</v>
      </c>
      <c r="Y12551" t="s">
        <v>389</v>
      </c>
      <c r="Z12551" t="s">
        <v>35408</v>
      </c>
      <c r="AA12551" t="s">
        <v>35709</v>
      </c>
      <c r="AB12551" t="s">
        <v>33927</v>
      </c>
      <c r="AO12551" s="171"/>
      <c r="AP12551" s="171"/>
      <c r="AQ12551" s="171"/>
      <c r="AR12551" s="171"/>
    </row>
    <row r="12552" spans="24:44">
      <c r="X12552" t="s">
        <v>35739</v>
      </c>
      <c r="Y12552" t="s">
        <v>389</v>
      </c>
      <c r="Z12552" t="s">
        <v>35740</v>
      </c>
      <c r="AA12552" t="s">
        <v>35709</v>
      </c>
      <c r="AB12552" t="s">
        <v>33927</v>
      </c>
      <c r="AO12552" s="171"/>
      <c r="AP12552" s="171"/>
      <c r="AQ12552" s="171"/>
      <c r="AR12552" s="171"/>
    </row>
    <row r="12553" spans="24:44">
      <c r="X12553" t="s">
        <v>35741</v>
      </c>
      <c r="Y12553" t="s">
        <v>389</v>
      </c>
      <c r="Z12553" t="s">
        <v>35412</v>
      </c>
      <c r="AA12553" t="s">
        <v>35709</v>
      </c>
      <c r="AB12553" t="s">
        <v>33927</v>
      </c>
      <c r="AO12553" s="171"/>
      <c r="AP12553" s="171"/>
      <c r="AQ12553" s="171"/>
      <c r="AR12553" s="171"/>
    </row>
    <row r="12554" spans="24:44">
      <c r="X12554" t="s">
        <v>35742</v>
      </c>
      <c r="Y12554" t="s">
        <v>389</v>
      </c>
      <c r="Z12554" t="s">
        <v>35743</v>
      </c>
      <c r="AA12554" t="s">
        <v>35709</v>
      </c>
      <c r="AB12554" t="s">
        <v>33927</v>
      </c>
      <c r="AO12554" s="171"/>
      <c r="AP12554" s="171"/>
      <c r="AQ12554" s="171"/>
      <c r="AR12554" s="171"/>
    </row>
    <row r="12555" spans="24:44">
      <c r="X12555" t="s">
        <v>35744</v>
      </c>
      <c r="Y12555" t="s">
        <v>389</v>
      </c>
      <c r="Z12555" t="s">
        <v>35416</v>
      </c>
      <c r="AA12555" t="s">
        <v>35709</v>
      </c>
      <c r="AB12555" t="s">
        <v>33927</v>
      </c>
      <c r="AO12555" s="171"/>
      <c r="AP12555" s="171"/>
      <c r="AQ12555" s="171"/>
      <c r="AR12555" s="171"/>
    </row>
    <row r="12556" spans="24:44">
      <c r="X12556" t="s">
        <v>35745</v>
      </c>
      <c r="Y12556" t="s">
        <v>389</v>
      </c>
      <c r="Z12556" t="s">
        <v>35418</v>
      </c>
      <c r="AA12556" t="s">
        <v>35709</v>
      </c>
      <c r="AB12556" t="s">
        <v>33927</v>
      </c>
      <c r="AO12556" s="171"/>
      <c r="AP12556" s="171"/>
      <c r="AQ12556" s="171"/>
      <c r="AR12556" s="171"/>
    </row>
    <row r="12557" spans="24:44">
      <c r="X12557" t="s">
        <v>35746</v>
      </c>
      <c r="Y12557" t="s">
        <v>389</v>
      </c>
      <c r="Z12557" t="s">
        <v>35747</v>
      </c>
      <c r="AA12557" t="s">
        <v>35709</v>
      </c>
      <c r="AB12557" t="s">
        <v>33927</v>
      </c>
      <c r="AO12557" s="171"/>
      <c r="AP12557" s="171"/>
      <c r="AQ12557" s="171"/>
      <c r="AR12557" s="171"/>
    </row>
    <row r="12558" spans="24:44">
      <c r="X12558" t="s">
        <v>35748</v>
      </c>
      <c r="Y12558" t="s">
        <v>389</v>
      </c>
      <c r="Z12558" t="s">
        <v>35749</v>
      </c>
      <c r="AA12558" t="s">
        <v>35709</v>
      </c>
      <c r="AB12558" t="s">
        <v>33927</v>
      </c>
      <c r="AO12558" s="171"/>
      <c r="AP12558" s="171"/>
      <c r="AQ12558" s="171"/>
      <c r="AR12558" s="171"/>
    </row>
    <row r="12559" spans="24:44">
      <c r="X12559" t="s">
        <v>35750</v>
      </c>
      <c r="Y12559" t="s">
        <v>389</v>
      </c>
      <c r="Z12559" t="s">
        <v>35751</v>
      </c>
      <c r="AA12559" t="s">
        <v>35709</v>
      </c>
      <c r="AB12559" t="s">
        <v>33927</v>
      </c>
      <c r="AO12559" s="171"/>
      <c r="AP12559" s="171"/>
      <c r="AQ12559" s="171"/>
      <c r="AR12559" s="171"/>
    </row>
    <row r="12560" spans="24:44">
      <c r="X12560" t="s">
        <v>35752</v>
      </c>
      <c r="Y12560" t="s">
        <v>389</v>
      </c>
      <c r="Z12560" t="s">
        <v>35450</v>
      </c>
      <c r="AA12560" t="s">
        <v>35709</v>
      </c>
      <c r="AB12560" t="s">
        <v>33927</v>
      </c>
      <c r="AO12560" s="171"/>
      <c r="AP12560" s="171"/>
      <c r="AQ12560" s="171"/>
      <c r="AR12560" s="171"/>
    </row>
    <row r="12561" spans="24:44">
      <c r="X12561" t="s">
        <v>35753</v>
      </c>
      <c r="Y12561" t="s">
        <v>389</v>
      </c>
      <c r="Z12561" t="s">
        <v>35428</v>
      </c>
      <c r="AA12561" t="s">
        <v>35709</v>
      </c>
      <c r="AB12561" t="s">
        <v>33927</v>
      </c>
      <c r="AO12561" s="171"/>
      <c r="AP12561" s="171"/>
      <c r="AQ12561" s="171"/>
      <c r="AR12561" s="171"/>
    </row>
    <row r="12562" spans="24:44">
      <c r="X12562" t="s">
        <v>35754</v>
      </c>
      <c r="Y12562" t="s">
        <v>389</v>
      </c>
      <c r="Z12562" t="s">
        <v>35430</v>
      </c>
      <c r="AA12562" t="s">
        <v>35709</v>
      </c>
      <c r="AB12562" t="s">
        <v>33927</v>
      </c>
      <c r="AO12562" s="171"/>
      <c r="AP12562" s="171"/>
      <c r="AQ12562" s="171"/>
      <c r="AR12562" s="171"/>
    </row>
    <row r="12563" spans="24:44">
      <c r="X12563" t="s">
        <v>35755</v>
      </c>
      <c r="Y12563" t="s">
        <v>389</v>
      </c>
      <c r="Z12563" t="s">
        <v>35756</v>
      </c>
      <c r="AA12563" t="s">
        <v>35709</v>
      </c>
      <c r="AB12563" t="s">
        <v>33927</v>
      </c>
      <c r="AO12563" s="171"/>
      <c r="AP12563" s="171"/>
      <c r="AQ12563" s="171"/>
      <c r="AR12563" s="171"/>
    </row>
    <row r="12564" spans="24:44">
      <c r="X12564" t="s">
        <v>35757</v>
      </c>
      <c r="Y12564" t="s">
        <v>389</v>
      </c>
      <c r="Z12564" t="s">
        <v>35758</v>
      </c>
      <c r="AA12564" t="s">
        <v>35709</v>
      </c>
      <c r="AB12564" t="s">
        <v>33927</v>
      </c>
      <c r="AO12564" s="171"/>
      <c r="AP12564" s="171"/>
      <c r="AQ12564" s="171"/>
      <c r="AR12564" s="171"/>
    </row>
    <row r="12565" spans="24:44">
      <c r="X12565" t="s">
        <v>35759</v>
      </c>
      <c r="Y12565" t="s">
        <v>389</v>
      </c>
      <c r="Z12565" t="s">
        <v>35760</v>
      </c>
      <c r="AA12565" t="s">
        <v>35709</v>
      </c>
      <c r="AB12565" t="s">
        <v>33927</v>
      </c>
      <c r="AO12565" s="171"/>
      <c r="AP12565" s="171"/>
      <c r="AQ12565" s="171"/>
      <c r="AR12565" s="171"/>
    </row>
    <row r="12566" spans="24:44">
      <c r="X12566" t="s">
        <v>35761</v>
      </c>
      <c r="Y12566" t="s">
        <v>389</v>
      </c>
      <c r="Z12566" t="s">
        <v>35762</v>
      </c>
      <c r="AA12566" t="s">
        <v>35709</v>
      </c>
      <c r="AB12566" t="s">
        <v>33927</v>
      </c>
      <c r="AO12566" s="171"/>
      <c r="AP12566" s="171"/>
      <c r="AQ12566" s="171"/>
      <c r="AR12566" s="171"/>
    </row>
    <row r="12567" spans="24:44">
      <c r="X12567" t="s">
        <v>35763</v>
      </c>
      <c r="Y12567" t="s">
        <v>389</v>
      </c>
      <c r="Z12567" t="s">
        <v>35764</v>
      </c>
      <c r="AA12567" t="s">
        <v>35709</v>
      </c>
      <c r="AB12567" t="s">
        <v>33927</v>
      </c>
      <c r="AO12567" s="171"/>
      <c r="AP12567" s="171"/>
      <c r="AQ12567" s="171"/>
      <c r="AR12567" s="171"/>
    </row>
    <row r="12568" spans="24:44">
      <c r="X12568" t="s">
        <v>35765</v>
      </c>
      <c r="Y12568" t="s">
        <v>389</v>
      </c>
      <c r="Z12568" t="s">
        <v>35764</v>
      </c>
      <c r="AA12568" t="s">
        <v>35709</v>
      </c>
      <c r="AB12568" t="s">
        <v>33927</v>
      </c>
      <c r="AO12568" s="171"/>
      <c r="AP12568" s="171"/>
      <c r="AQ12568" s="171"/>
      <c r="AR12568" s="171"/>
    </row>
    <row r="12569" spans="24:44">
      <c r="X12569" t="s">
        <v>35766</v>
      </c>
      <c r="Y12569" t="s">
        <v>386</v>
      </c>
      <c r="Z12569" t="s">
        <v>35767</v>
      </c>
      <c r="AA12569" t="s">
        <v>35768</v>
      </c>
      <c r="AB12569" t="s">
        <v>33927</v>
      </c>
      <c r="AO12569" s="171"/>
      <c r="AP12569" s="171"/>
      <c r="AQ12569" s="171"/>
      <c r="AR12569" s="171"/>
    </row>
    <row r="12570" spans="24:44">
      <c r="X12570" t="s">
        <v>35769</v>
      </c>
      <c r="Y12570" t="s">
        <v>386</v>
      </c>
      <c r="Z12570" t="s">
        <v>35770</v>
      </c>
      <c r="AA12570" t="s">
        <v>35771</v>
      </c>
      <c r="AB12570" t="s">
        <v>33927</v>
      </c>
      <c r="AO12570" s="171"/>
      <c r="AP12570" s="171"/>
      <c r="AQ12570" s="171"/>
      <c r="AR12570" s="171"/>
    </row>
    <row r="12571" spans="24:44">
      <c r="X12571" t="s">
        <v>35772</v>
      </c>
      <c r="Y12571" t="s">
        <v>386</v>
      </c>
      <c r="Z12571" t="s">
        <v>35773</v>
      </c>
      <c r="AA12571" t="s">
        <v>35774</v>
      </c>
      <c r="AB12571" t="s">
        <v>33927</v>
      </c>
      <c r="AO12571" s="171"/>
      <c r="AP12571" s="171"/>
      <c r="AQ12571" s="171"/>
      <c r="AR12571" s="171"/>
    </row>
    <row r="12572" spans="24:44">
      <c r="X12572" t="s">
        <v>35775</v>
      </c>
      <c r="Y12572" t="s">
        <v>386</v>
      </c>
      <c r="Z12572" t="s">
        <v>35776</v>
      </c>
      <c r="AA12572" t="s">
        <v>35777</v>
      </c>
      <c r="AB12572" t="s">
        <v>33927</v>
      </c>
      <c r="AO12572" s="171"/>
      <c r="AP12572" s="171"/>
      <c r="AQ12572" s="171"/>
      <c r="AR12572" s="171"/>
    </row>
    <row r="12573" spans="24:44">
      <c r="X12573" t="s">
        <v>35778</v>
      </c>
      <c r="Y12573" t="s">
        <v>386</v>
      </c>
      <c r="Z12573" t="s">
        <v>35779</v>
      </c>
      <c r="AA12573" t="s">
        <v>35777</v>
      </c>
      <c r="AB12573" t="s">
        <v>33927</v>
      </c>
      <c r="AO12573" s="171"/>
      <c r="AP12573" s="171"/>
      <c r="AQ12573" s="171"/>
      <c r="AR12573" s="171"/>
    </row>
    <row r="12574" spans="24:44">
      <c r="X12574" t="s">
        <v>35780</v>
      </c>
      <c r="Y12574" t="s">
        <v>389</v>
      </c>
      <c r="Z12574" t="s">
        <v>35374</v>
      </c>
      <c r="AA12574" t="s">
        <v>35781</v>
      </c>
      <c r="AB12574" t="s">
        <v>33927</v>
      </c>
      <c r="AO12574" s="171"/>
      <c r="AP12574" s="171"/>
      <c r="AQ12574" s="171"/>
      <c r="AR12574" s="171"/>
    </row>
    <row r="12575" spans="24:44">
      <c r="X12575" t="s">
        <v>35782</v>
      </c>
      <c r="Y12575" t="s">
        <v>386</v>
      </c>
      <c r="Z12575" t="s">
        <v>35783</v>
      </c>
      <c r="AA12575" t="s">
        <v>35784</v>
      </c>
      <c r="AB12575" t="s">
        <v>33927</v>
      </c>
      <c r="AO12575" s="171"/>
      <c r="AP12575" s="171"/>
      <c r="AQ12575" s="171"/>
      <c r="AR12575" s="171"/>
    </row>
    <row r="12576" spans="24:44">
      <c r="X12576" t="s">
        <v>35785</v>
      </c>
      <c r="Y12576" t="s">
        <v>386</v>
      </c>
      <c r="Z12576" t="s">
        <v>35786</v>
      </c>
      <c r="AA12576" t="s">
        <v>35787</v>
      </c>
      <c r="AB12576" t="s">
        <v>33927</v>
      </c>
      <c r="AO12576" s="171"/>
      <c r="AP12576" s="171"/>
      <c r="AQ12576" s="171"/>
      <c r="AR12576" s="171"/>
    </row>
    <row r="12577" spans="24:44">
      <c r="X12577" t="s">
        <v>35788</v>
      </c>
      <c r="Y12577" t="s">
        <v>386</v>
      </c>
      <c r="Z12577" t="s">
        <v>35384</v>
      </c>
      <c r="AA12577" t="s">
        <v>35789</v>
      </c>
      <c r="AB12577" t="s">
        <v>33927</v>
      </c>
      <c r="AO12577" s="171"/>
      <c r="AP12577" s="171"/>
      <c r="AQ12577" s="171"/>
      <c r="AR12577" s="171"/>
    </row>
    <row r="12578" spans="24:44">
      <c r="X12578" t="s">
        <v>35790</v>
      </c>
      <c r="Y12578" t="s">
        <v>386</v>
      </c>
      <c r="Z12578" t="s">
        <v>35791</v>
      </c>
      <c r="AA12578" t="s">
        <v>35792</v>
      </c>
      <c r="AB12578" t="s">
        <v>33927</v>
      </c>
      <c r="AO12578" s="171"/>
      <c r="AP12578" s="171"/>
      <c r="AQ12578" s="171"/>
      <c r="AR12578" s="171"/>
    </row>
    <row r="12579" spans="24:44">
      <c r="X12579" t="s">
        <v>35793</v>
      </c>
      <c r="Y12579" t="s">
        <v>386</v>
      </c>
      <c r="Z12579" t="s">
        <v>35794</v>
      </c>
      <c r="AA12579" t="s">
        <v>35795</v>
      </c>
      <c r="AB12579" t="s">
        <v>33927</v>
      </c>
      <c r="AO12579" s="171"/>
      <c r="AP12579" s="171"/>
      <c r="AQ12579" s="171"/>
      <c r="AR12579" s="171"/>
    </row>
    <row r="12580" spans="24:44">
      <c r="X12580" t="s">
        <v>35796</v>
      </c>
      <c r="Y12580" t="s">
        <v>386</v>
      </c>
      <c r="Z12580" t="s">
        <v>35388</v>
      </c>
      <c r="AA12580" t="s">
        <v>35797</v>
      </c>
      <c r="AB12580" t="s">
        <v>33927</v>
      </c>
      <c r="AO12580" s="171"/>
      <c r="AP12580" s="171"/>
      <c r="AQ12580" s="171"/>
      <c r="AR12580" s="171"/>
    </row>
    <row r="12581" spans="24:44">
      <c r="X12581" t="s">
        <v>35798</v>
      </c>
      <c r="Y12581" t="s">
        <v>386</v>
      </c>
      <c r="Z12581" t="s">
        <v>35382</v>
      </c>
      <c r="AA12581" t="s">
        <v>35799</v>
      </c>
      <c r="AB12581" t="s">
        <v>33927</v>
      </c>
      <c r="AO12581" s="171"/>
      <c r="AP12581" s="171"/>
      <c r="AQ12581" s="171"/>
      <c r="AR12581" s="171"/>
    </row>
    <row r="12582" spans="24:44">
      <c r="X12582" t="s">
        <v>35800</v>
      </c>
      <c r="Y12582" t="s">
        <v>386</v>
      </c>
      <c r="Z12582" t="s">
        <v>35394</v>
      </c>
      <c r="AA12582" t="s">
        <v>35801</v>
      </c>
      <c r="AB12582" t="s">
        <v>33927</v>
      </c>
      <c r="AO12582" s="171"/>
      <c r="AP12582" s="171"/>
      <c r="AQ12582" s="171"/>
      <c r="AR12582" s="171"/>
    </row>
    <row r="12583" spans="24:44">
      <c r="X12583" t="s">
        <v>35802</v>
      </c>
      <c r="Y12583" t="s">
        <v>389</v>
      </c>
      <c r="Z12583" t="s">
        <v>35378</v>
      </c>
      <c r="AA12583" t="s">
        <v>35803</v>
      </c>
      <c r="AB12583" t="s">
        <v>33927</v>
      </c>
      <c r="AO12583" s="171"/>
      <c r="AP12583" s="171"/>
      <c r="AQ12583" s="171"/>
      <c r="AR12583" s="171"/>
    </row>
    <row r="12584" spans="24:44">
      <c r="X12584" t="s">
        <v>35804</v>
      </c>
      <c r="Y12584" t="s">
        <v>389</v>
      </c>
      <c r="Z12584" t="s">
        <v>35805</v>
      </c>
      <c r="AA12584" t="s">
        <v>35806</v>
      </c>
      <c r="AB12584" t="s">
        <v>33927</v>
      </c>
      <c r="AO12584" s="171"/>
      <c r="AP12584" s="171"/>
      <c r="AQ12584" s="171"/>
      <c r="AR12584" s="171"/>
    </row>
    <row r="12585" spans="24:44">
      <c r="X12585" t="s">
        <v>35807</v>
      </c>
      <c r="Y12585" t="s">
        <v>389</v>
      </c>
      <c r="Z12585" t="s">
        <v>35398</v>
      </c>
      <c r="AA12585" t="s">
        <v>35808</v>
      </c>
      <c r="AB12585" t="s">
        <v>33927</v>
      </c>
      <c r="AO12585" s="171"/>
      <c r="AP12585" s="171"/>
      <c r="AQ12585" s="171"/>
      <c r="AR12585" s="171"/>
    </row>
    <row r="12586" spans="24:44">
      <c r="X12586" t="s">
        <v>35809</v>
      </c>
      <c r="Y12586" t="s">
        <v>389</v>
      </c>
      <c r="Z12586" t="s">
        <v>35810</v>
      </c>
      <c r="AA12586" t="s">
        <v>35811</v>
      </c>
      <c r="AB12586" t="s">
        <v>33927</v>
      </c>
      <c r="AO12586" s="171"/>
      <c r="AP12586" s="171"/>
      <c r="AQ12586" s="171"/>
      <c r="AR12586" s="171"/>
    </row>
    <row r="12587" spans="24:44">
      <c r="X12587" t="s">
        <v>35812</v>
      </c>
      <c r="Y12587" t="s">
        <v>389</v>
      </c>
      <c r="Z12587" t="s">
        <v>35813</v>
      </c>
      <c r="AA12587" t="s">
        <v>35814</v>
      </c>
      <c r="AB12587" t="s">
        <v>33927</v>
      </c>
      <c r="AO12587" s="171"/>
      <c r="AP12587" s="171"/>
      <c r="AQ12587" s="171"/>
      <c r="AR12587" s="171"/>
    </row>
    <row r="12588" spans="24:44">
      <c r="X12588" t="s">
        <v>35815</v>
      </c>
      <c r="Y12588" t="s">
        <v>389</v>
      </c>
      <c r="Z12588" t="s">
        <v>35816</v>
      </c>
      <c r="AA12588" t="s">
        <v>35817</v>
      </c>
      <c r="AB12588" t="s">
        <v>33927</v>
      </c>
      <c r="AO12588" s="171"/>
      <c r="AP12588" s="171"/>
      <c r="AQ12588" s="171"/>
      <c r="AR12588" s="171"/>
    </row>
    <row r="12589" spans="24:44">
      <c r="X12589" t="s">
        <v>35818</v>
      </c>
      <c r="Y12589" t="s">
        <v>386</v>
      </c>
      <c r="Z12589" t="s">
        <v>35657</v>
      </c>
      <c r="AA12589" t="s">
        <v>34149</v>
      </c>
      <c r="AB12589" t="s">
        <v>33927</v>
      </c>
      <c r="AO12589" s="171"/>
      <c r="AP12589" s="171"/>
      <c r="AQ12589" s="171"/>
      <c r="AR12589" s="171"/>
    </row>
    <row r="12590" spans="24:44">
      <c r="X12590" t="s">
        <v>35819</v>
      </c>
      <c r="Y12590" t="s">
        <v>389</v>
      </c>
      <c r="Z12590" t="s">
        <v>35820</v>
      </c>
      <c r="AA12590" t="s">
        <v>35811</v>
      </c>
      <c r="AB12590" t="s">
        <v>33927</v>
      </c>
      <c r="AO12590" s="171"/>
      <c r="AP12590" s="171"/>
      <c r="AQ12590" s="171"/>
      <c r="AR12590" s="171"/>
    </row>
    <row r="12591" spans="24:44">
      <c r="X12591" t="s">
        <v>35821</v>
      </c>
      <c r="Y12591" t="s">
        <v>389</v>
      </c>
      <c r="Z12591" t="s">
        <v>35822</v>
      </c>
      <c r="AA12591" t="s">
        <v>35814</v>
      </c>
      <c r="AB12591" t="s">
        <v>33927</v>
      </c>
      <c r="AO12591" s="171"/>
      <c r="AP12591" s="171"/>
      <c r="AQ12591" s="171"/>
      <c r="AR12591" s="171"/>
    </row>
    <row r="12592" spans="24:44">
      <c r="X12592" t="s">
        <v>35823</v>
      </c>
      <c r="Y12592" t="s">
        <v>386</v>
      </c>
      <c r="Z12592" t="s">
        <v>35824</v>
      </c>
      <c r="AA12592" t="s">
        <v>35817</v>
      </c>
      <c r="AB12592" t="s">
        <v>33927</v>
      </c>
      <c r="AO12592" s="171"/>
      <c r="AP12592" s="171"/>
      <c r="AQ12592" s="171"/>
      <c r="AR12592" s="171"/>
    </row>
    <row r="12593" spans="24:44">
      <c r="X12593" t="s">
        <v>35825</v>
      </c>
      <c r="Y12593" t="s">
        <v>386</v>
      </c>
      <c r="Z12593" t="s">
        <v>35826</v>
      </c>
      <c r="AA12593" t="s">
        <v>35827</v>
      </c>
      <c r="AB12593" t="s">
        <v>33927</v>
      </c>
      <c r="AO12593" s="171"/>
      <c r="AP12593" s="171"/>
      <c r="AQ12593" s="171"/>
      <c r="AR12593" s="171"/>
    </row>
    <row r="12594" spans="24:44">
      <c r="X12594" t="s">
        <v>35828</v>
      </c>
      <c r="Y12594" t="s">
        <v>386</v>
      </c>
      <c r="Z12594" t="s">
        <v>35829</v>
      </c>
      <c r="AA12594" t="s">
        <v>35830</v>
      </c>
      <c r="AB12594" t="s">
        <v>33927</v>
      </c>
      <c r="AO12594" s="171"/>
      <c r="AP12594" s="171"/>
      <c r="AQ12594" s="171"/>
      <c r="AR12594" s="171"/>
    </row>
    <row r="12595" spans="24:44">
      <c r="X12595" t="s">
        <v>35831</v>
      </c>
      <c r="Y12595" t="s">
        <v>386</v>
      </c>
      <c r="Z12595" t="s">
        <v>35832</v>
      </c>
      <c r="AA12595" t="s">
        <v>35833</v>
      </c>
      <c r="AB12595" t="s">
        <v>33927</v>
      </c>
      <c r="AO12595" s="171"/>
      <c r="AP12595" s="171"/>
      <c r="AQ12595" s="171"/>
      <c r="AR12595" s="171"/>
    </row>
    <row r="12596" spans="24:44">
      <c r="X12596" t="s">
        <v>35834</v>
      </c>
      <c r="Y12596" t="s">
        <v>386</v>
      </c>
      <c r="Z12596" t="s">
        <v>35835</v>
      </c>
      <c r="AA12596" t="s">
        <v>35836</v>
      </c>
      <c r="AB12596" t="s">
        <v>33927</v>
      </c>
      <c r="AO12596" s="171"/>
      <c r="AP12596" s="171"/>
      <c r="AQ12596" s="171"/>
      <c r="AR12596" s="171"/>
    </row>
    <row r="12597" spans="24:44">
      <c r="X12597" t="s">
        <v>35837</v>
      </c>
      <c r="Y12597" t="s">
        <v>386</v>
      </c>
      <c r="Z12597" t="s">
        <v>35838</v>
      </c>
      <c r="AA12597" t="s">
        <v>35839</v>
      </c>
      <c r="AB12597" t="s">
        <v>33927</v>
      </c>
      <c r="AO12597" s="171"/>
      <c r="AP12597" s="171"/>
      <c r="AQ12597" s="171"/>
      <c r="AR12597" s="171"/>
    </row>
    <row r="12598" spans="24:44">
      <c r="X12598" t="s">
        <v>35840</v>
      </c>
      <c r="Y12598" t="s">
        <v>386</v>
      </c>
      <c r="Z12598" t="s">
        <v>35841</v>
      </c>
      <c r="AA12598" t="s">
        <v>35842</v>
      </c>
      <c r="AB12598" t="s">
        <v>33927</v>
      </c>
      <c r="AO12598" s="171"/>
      <c r="AP12598" s="171"/>
      <c r="AQ12598" s="171"/>
      <c r="AR12598" s="171"/>
    </row>
    <row r="12599" spans="24:44">
      <c r="X12599" t="s">
        <v>35843</v>
      </c>
      <c r="Y12599" t="s">
        <v>386</v>
      </c>
      <c r="Z12599" t="s">
        <v>35844</v>
      </c>
      <c r="AA12599" t="s">
        <v>35845</v>
      </c>
      <c r="AB12599" t="s">
        <v>33927</v>
      </c>
      <c r="AO12599" s="171"/>
      <c r="AP12599" s="171"/>
      <c r="AQ12599" s="171"/>
      <c r="AR12599" s="171"/>
    </row>
    <row r="12600" spans="24:44">
      <c r="X12600" t="s">
        <v>35846</v>
      </c>
      <c r="Y12600" t="s">
        <v>386</v>
      </c>
      <c r="Z12600" t="s">
        <v>35398</v>
      </c>
      <c r="AA12600" t="s">
        <v>35847</v>
      </c>
      <c r="AB12600" t="s">
        <v>33927</v>
      </c>
      <c r="AO12600" s="171"/>
      <c r="AP12600" s="171"/>
      <c r="AQ12600" s="171"/>
      <c r="AR12600" s="171"/>
    </row>
    <row r="12601" spans="24:44">
      <c r="X12601" t="s">
        <v>35848</v>
      </c>
      <c r="Y12601" t="s">
        <v>386</v>
      </c>
      <c r="Z12601" t="s">
        <v>35826</v>
      </c>
      <c r="AA12601" t="s">
        <v>35827</v>
      </c>
      <c r="AB12601" t="s">
        <v>33927</v>
      </c>
      <c r="AO12601" s="171"/>
      <c r="AP12601" s="171"/>
      <c r="AQ12601" s="171"/>
      <c r="AR12601" s="171"/>
    </row>
    <row r="12602" spans="24:44">
      <c r="X12602" t="s">
        <v>35849</v>
      </c>
      <c r="Y12602" t="s">
        <v>386</v>
      </c>
      <c r="Z12602" t="s">
        <v>35832</v>
      </c>
      <c r="AA12602" t="s">
        <v>35833</v>
      </c>
      <c r="AB12602" t="s">
        <v>33927</v>
      </c>
      <c r="AO12602" s="171"/>
      <c r="AP12602" s="171"/>
      <c r="AQ12602" s="171"/>
      <c r="AR12602" s="171"/>
    </row>
    <row r="12603" spans="24:44">
      <c r="X12603" t="s">
        <v>35850</v>
      </c>
      <c r="Y12603" t="s">
        <v>386</v>
      </c>
      <c r="Z12603" t="s">
        <v>35844</v>
      </c>
      <c r="AA12603" t="s">
        <v>35845</v>
      </c>
      <c r="AB12603" t="s">
        <v>33927</v>
      </c>
      <c r="AO12603" s="171"/>
      <c r="AP12603" s="171"/>
      <c r="AQ12603" s="171"/>
      <c r="AR12603" s="171"/>
    </row>
    <row r="12604" spans="24:44">
      <c r="X12604" t="s">
        <v>35851</v>
      </c>
      <c r="Y12604" t="s">
        <v>386</v>
      </c>
      <c r="Z12604" t="s">
        <v>35838</v>
      </c>
      <c r="AA12604" t="s">
        <v>35839</v>
      </c>
      <c r="AB12604" t="s">
        <v>33927</v>
      </c>
      <c r="AO12604" s="171"/>
      <c r="AP12604" s="171"/>
      <c r="AQ12604" s="171"/>
      <c r="AR12604" s="171"/>
    </row>
    <row r="12605" spans="24:44">
      <c r="X12605" t="s">
        <v>35852</v>
      </c>
      <c r="Y12605" t="s">
        <v>386</v>
      </c>
      <c r="Z12605" t="s">
        <v>35853</v>
      </c>
      <c r="AA12605" t="s">
        <v>35595</v>
      </c>
      <c r="AB12605" t="s">
        <v>33927</v>
      </c>
      <c r="AO12605" s="171"/>
      <c r="AP12605" s="171"/>
      <c r="AQ12605" s="171"/>
      <c r="AR12605" s="171"/>
    </row>
    <row r="12606" spans="24:44">
      <c r="X12606" t="s">
        <v>35854</v>
      </c>
      <c r="Y12606" t="s">
        <v>386</v>
      </c>
      <c r="Z12606" t="s">
        <v>35855</v>
      </c>
      <c r="AA12606" t="s">
        <v>35777</v>
      </c>
      <c r="AB12606" t="s">
        <v>33927</v>
      </c>
      <c r="AO12606" s="171"/>
      <c r="AP12606" s="171"/>
      <c r="AQ12606" s="171"/>
      <c r="AR12606" s="171"/>
    </row>
    <row r="12607" spans="24:44">
      <c r="X12607" t="s">
        <v>35856</v>
      </c>
      <c r="Y12607" t="s">
        <v>389</v>
      </c>
      <c r="Z12607" t="s">
        <v>35857</v>
      </c>
      <c r="AA12607" t="s">
        <v>35858</v>
      </c>
      <c r="AB12607" t="s">
        <v>33674</v>
      </c>
      <c r="AO12607" s="171"/>
      <c r="AP12607" s="171"/>
      <c r="AQ12607" s="171"/>
      <c r="AR12607" s="171"/>
    </row>
    <row r="12608" spans="24:44">
      <c r="X12608" t="s">
        <v>35859</v>
      </c>
      <c r="Y12608" t="s">
        <v>389</v>
      </c>
      <c r="Z12608" t="s">
        <v>35860</v>
      </c>
      <c r="AA12608" t="s">
        <v>35861</v>
      </c>
      <c r="AB12608" t="s">
        <v>35862</v>
      </c>
      <c r="AO12608" s="171"/>
      <c r="AP12608" s="171"/>
      <c r="AQ12608" s="171"/>
      <c r="AR12608" s="171"/>
    </row>
    <row r="12609" spans="24:44">
      <c r="X12609" t="s">
        <v>35863</v>
      </c>
      <c r="Y12609" t="s">
        <v>386</v>
      </c>
      <c r="Z12609" t="s">
        <v>35860</v>
      </c>
      <c r="AA12609" t="s">
        <v>35864</v>
      </c>
      <c r="AB12609" t="s">
        <v>35862</v>
      </c>
      <c r="AO12609" s="171"/>
      <c r="AP12609" s="171"/>
      <c r="AQ12609" s="171"/>
      <c r="AR12609" s="171"/>
    </row>
    <row r="12610" spans="24:44">
      <c r="X12610" t="s">
        <v>35865</v>
      </c>
      <c r="Y12610" t="s">
        <v>389</v>
      </c>
      <c r="Z12610" t="s">
        <v>35866</v>
      </c>
      <c r="AA12610" t="s">
        <v>642</v>
      </c>
      <c r="AB12610" t="s">
        <v>32837</v>
      </c>
      <c r="AO12610" s="171"/>
      <c r="AP12610" s="171"/>
      <c r="AQ12610" s="171"/>
      <c r="AR12610" s="171"/>
    </row>
    <row r="12611" spans="24:44">
      <c r="X12611" t="s">
        <v>35867</v>
      </c>
      <c r="Y12611" t="s">
        <v>389</v>
      </c>
      <c r="Z12611" t="s">
        <v>35868</v>
      </c>
      <c r="AA12611" t="s">
        <v>33846</v>
      </c>
      <c r="AB12611" t="s">
        <v>125</v>
      </c>
      <c r="AO12611" s="171"/>
      <c r="AP12611" s="171"/>
      <c r="AQ12611" s="171"/>
      <c r="AR12611" s="171"/>
    </row>
    <row r="12612" spans="24:44">
      <c r="X12612" t="s">
        <v>6288</v>
      </c>
      <c r="Y12612" t="s">
        <v>386</v>
      </c>
      <c r="Z12612" t="s">
        <v>35869</v>
      </c>
      <c r="AA12612" t="s">
        <v>33846</v>
      </c>
      <c r="AB12612" t="s">
        <v>125</v>
      </c>
      <c r="AO12612" s="171"/>
      <c r="AP12612" s="171"/>
      <c r="AQ12612" s="171"/>
      <c r="AR12612" s="171"/>
    </row>
    <row r="12613" spans="24:44">
      <c r="X12613" t="s">
        <v>35870</v>
      </c>
      <c r="Y12613" t="s">
        <v>386</v>
      </c>
      <c r="Z12613" t="s">
        <v>35871</v>
      </c>
      <c r="AA12613" t="s">
        <v>33846</v>
      </c>
      <c r="AB12613" t="s">
        <v>125</v>
      </c>
      <c r="AO12613" s="171"/>
      <c r="AP12613" s="171"/>
      <c r="AQ12613" s="171"/>
      <c r="AR12613" s="171"/>
    </row>
    <row r="12614" spans="24:44">
      <c r="X12614" t="s">
        <v>35872</v>
      </c>
      <c r="Y12614" t="s">
        <v>386</v>
      </c>
      <c r="Z12614" t="s">
        <v>35873</v>
      </c>
      <c r="AA12614" t="s">
        <v>33846</v>
      </c>
      <c r="AB12614" t="s">
        <v>125</v>
      </c>
      <c r="AO12614" s="171"/>
      <c r="AP12614" s="171"/>
      <c r="AQ12614" s="171"/>
      <c r="AR12614" s="171"/>
    </row>
    <row r="12615" spans="24:44">
      <c r="X12615" t="s">
        <v>35874</v>
      </c>
      <c r="Y12615" t="s">
        <v>386</v>
      </c>
      <c r="Z12615" t="s">
        <v>35875</v>
      </c>
      <c r="AA12615" t="s">
        <v>33990</v>
      </c>
      <c r="AB12615" t="s">
        <v>33694</v>
      </c>
      <c r="AO12615" s="171"/>
      <c r="AP12615" s="171"/>
      <c r="AQ12615" s="171"/>
      <c r="AR12615" s="171"/>
    </row>
    <row r="12616" spans="24:44">
      <c r="X12616" t="s">
        <v>35876</v>
      </c>
      <c r="Y12616" t="s">
        <v>386</v>
      </c>
      <c r="Z12616" t="s">
        <v>35877</v>
      </c>
      <c r="AA12616" t="s">
        <v>34125</v>
      </c>
      <c r="AB12616" t="s">
        <v>33674</v>
      </c>
      <c r="AO12616" s="171"/>
      <c r="AP12616" s="171"/>
      <c r="AQ12616" s="171"/>
      <c r="AR12616" s="171"/>
    </row>
    <row r="12617" spans="24:44">
      <c r="X12617" t="s">
        <v>35878</v>
      </c>
      <c r="Y12617" t="s">
        <v>386</v>
      </c>
      <c r="Z12617" t="s">
        <v>35879</v>
      </c>
      <c r="AA12617" t="s">
        <v>34125</v>
      </c>
      <c r="AB12617" t="s">
        <v>33674</v>
      </c>
      <c r="AO12617" s="171"/>
      <c r="AP12617" s="171"/>
      <c r="AQ12617" s="171"/>
      <c r="AR12617" s="171"/>
    </row>
    <row r="12618" spans="24:44">
      <c r="X12618" t="s">
        <v>35880</v>
      </c>
      <c r="Y12618" t="s">
        <v>386</v>
      </c>
      <c r="Z12618" t="s">
        <v>35881</v>
      </c>
      <c r="AA12618" t="s">
        <v>34125</v>
      </c>
      <c r="AB12618" t="s">
        <v>33674</v>
      </c>
      <c r="AO12618" s="171"/>
      <c r="AP12618" s="171"/>
      <c r="AQ12618" s="171"/>
      <c r="AR12618" s="171"/>
    </row>
    <row r="12619" spans="24:44">
      <c r="X12619" t="s">
        <v>35882</v>
      </c>
      <c r="Y12619" t="s">
        <v>386</v>
      </c>
      <c r="Z12619" t="s">
        <v>35883</v>
      </c>
      <c r="AA12619" t="s">
        <v>33990</v>
      </c>
      <c r="AB12619" t="s">
        <v>33694</v>
      </c>
      <c r="AO12619" s="171"/>
      <c r="AP12619" s="171"/>
      <c r="AQ12619" s="171"/>
      <c r="AR12619" s="171"/>
    </row>
    <row r="12620" spans="24:44">
      <c r="X12620" t="s">
        <v>35884</v>
      </c>
      <c r="Y12620" t="s">
        <v>386</v>
      </c>
      <c r="Z12620" t="s">
        <v>35885</v>
      </c>
      <c r="AA12620" t="s">
        <v>653</v>
      </c>
      <c r="AB12620" t="s">
        <v>125</v>
      </c>
      <c r="AO12620" s="171"/>
      <c r="AP12620" s="171"/>
      <c r="AQ12620" s="171"/>
      <c r="AR12620" s="171"/>
    </row>
    <row r="12621" spans="24:44">
      <c r="X12621" t="s">
        <v>35886</v>
      </c>
      <c r="Y12621" t="s">
        <v>389</v>
      </c>
      <c r="Z12621" t="s">
        <v>35887</v>
      </c>
      <c r="AA12621" t="s">
        <v>33846</v>
      </c>
      <c r="AB12621" t="s">
        <v>125</v>
      </c>
      <c r="AO12621" s="171"/>
      <c r="AP12621" s="171"/>
      <c r="AQ12621" s="171"/>
      <c r="AR12621" s="171"/>
    </row>
    <row r="12622" spans="24:44">
      <c r="X12622" t="s">
        <v>35888</v>
      </c>
      <c r="Y12622" t="s">
        <v>386</v>
      </c>
      <c r="Z12622" t="s">
        <v>35889</v>
      </c>
      <c r="AA12622" t="s">
        <v>34817</v>
      </c>
      <c r="AB12622" t="s">
        <v>33927</v>
      </c>
      <c r="AO12622" s="171"/>
      <c r="AP12622" s="171"/>
      <c r="AQ12622" s="171"/>
      <c r="AR12622" s="171"/>
    </row>
    <row r="12623" spans="24:44">
      <c r="X12623" t="s">
        <v>35890</v>
      </c>
      <c r="Y12623" t="s">
        <v>386</v>
      </c>
      <c r="Z12623" t="s">
        <v>35889</v>
      </c>
      <c r="AA12623" t="s">
        <v>33846</v>
      </c>
      <c r="AB12623" t="s">
        <v>125</v>
      </c>
      <c r="AO12623" s="171"/>
      <c r="AP12623" s="171"/>
      <c r="AQ12623" s="171"/>
      <c r="AR12623" s="171"/>
    </row>
    <row r="12624" spans="24:44">
      <c r="X12624" t="s">
        <v>35891</v>
      </c>
      <c r="Y12624" t="s">
        <v>389</v>
      </c>
      <c r="Z12624" t="s">
        <v>35892</v>
      </c>
      <c r="AA12624" t="s">
        <v>33846</v>
      </c>
      <c r="AB12624" t="s">
        <v>125</v>
      </c>
      <c r="AO12624" s="171"/>
      <c r="AP12624" s="171"/>
      <c r="AQ12624" s="171"/>
      <c r="AR12624" s="171"/>
    </row>
    <row r="12625" spans="24:44">
      <c r="X12625" t="s">
        <v>35893</v>
      </c>
      <c r="Y12625" t="s">
        <v>389</v>
      </c>
      <c r="Z12625" t="s">
        <v>35894</v>
      </c>
      <c r="AA12625" t="s">
        <v>33846</v>
      </c>
      <c r="AB12625" t="s">
        <v>125</v>
      </c>
      <c r="AO12625" s="171"/>
      <c r="AP12625" s="171"/>
      <c r="AQ12625" s="171"/>
      <c r="AR12625" s="171"/>
    </row>
    <row r="12626" spans="24:44">
      <c r="X12626" t="s">
        <v>5663</v>
      </c>
      <c r="Y12626" t="s">
        <v>386</v>
      </c>
      <c r="Z12626" t="s">
        <v>35895</v>
      </c>
      <c r="AA12626" t="s">
        <v>33846</v>
      </c>
      <c r="AB12626" t="s">
        <v>125</v>
      </c>
      <c r="AO12626" s="171"/>
      <c r="AP12626" s="171"/>
      <c r="AQ12626" s="171"/>
      <c r="AR12626" s="171"/>
    </row>
    <row r="12627" spans="24:44">
      <c r="X12627" t="s">
        <v>35896</v>
      </c>
      <c r="Y12627" t="s">
        <v>386</v>
      </c>
      <c r="Z12627" t="s">
        <v>35897</v>
      </c>
      <c r="AA12627" t="s">
        <v>33846</v>
      </c>
      <c r="AB12627" t="s">
        <v>125</v>
      </c>
      <c r="AO12627" s="171"/>
      <c r="AP12627" s="171"/>
      <c r="AQ12627" s="171"/>
      <c r="AR12627" s="171"/>
    </row>
    <row r="12628" spans="24:44">
      <c r="X12628" t="s">
        <v>35898</v>
      </c>
      <c r="Y12628" t="s">
        <v>389</v>
      </c>
      <c r="Z12628" t="s">
        <v>35899</v>
      </c>
      <c r="AA12628" t="s">
        <v>33846</v>
      </c>
      <c r="AB12628" t="s">
        <v>125</v>
      </c>
      <c r="AO12628" s="171"/>
      <c r="AP12628" s="171"/>
      <c r="AQ12628" s="171"/>
      <c r="AR12628" s="171"/>
    </row>
    <row r="12629" spans="24:44">
      <c r="X12629" t="s">
        <v>35900</v>
      </c>
      <c r="Y12629" t="s">
        <v>389</v>
      </c>
      <c r="Z12629" t="s">
        <v>35901</v>
      </c>
      <c r="AA12629" t="s">
        <v>33846</v>
      </c>
      <c r="AB12629" t="s">
        <v>125</v>
      </c>
      <c r="AO12629" s="171"/>
      <c r="AP12629" s="171"/>
      <c r="AQ12629" s="171"/>
      <c r="AR12629" s="171"/>
    </row>
    <row r="12630" spans="24:44">
      <c r="X12630" t="s">
        <v>35902</v>
      </c>
      <c r="Y12630" t="s">
        <v>386</v>
      </c>
      <c r="Z12630" t="s">
        <v>35022</v>
      </c>
      <c r="AA12630" t="s">
        <v>33846</v>
      </c>
      <c r="AB12630" t="s">
        <v>125</v>
      </c>
      <c r="AO12630" s="171"/>
      <c r="AP12630" s="171"/>
      <c r="AQ12630" s="171"/>
      <c r="AR12630" s="171"/>
    </row>
    <row r="12631" spans="24:44">
      <c r="X12631" t="s">
        <v>3168</v>
      </c>
      <c r="Y12631" t="s">
        <v>386</v>
      </c>
      <c r="Z12631" t="s">
        <v>35903</v>
      </c>
      <c r="AA12631" t="s">
        <v>33846</v>
      </c>
      <c r="AB12631" t="s">
        <v>125</v>
      </c>
      <c r="AO12631" s="171"/>
      <c r="AP12631" s="171"/>
      <c r="AQ12631" s="171"/>
      <c r="AR12631" s="171"/>
    </row>
    <row r="12632" spans="24:44">
      <c r="X12632" t="s">
        <v>35904</v>
      </c>
      <c r="Y12632" t="s">
        <v>386</v>
      </c>
      <c r="Z12632" t="s">
        <v>35905</v>
      </c>
      <c r="AA12632" t="s">
        <v>33846</v>
      </c>
      <c r="AB12632" t="s">
        <v>125</v>
      </c>
      <c r="AO12632" s="171"/>
      <c r="AP12632" s="171"/>
      <c r="AQ12632" s="171"/>
      <c r="AR12632" s="171"/>
    </row>
    <row r="12633" spans="24:44">
      <c r="X12633" t="s">
        <v>35906</v>
      </c>
      <c r="Y12633" t="s">
        <v>386</v>
      </c>
      <c r="Z12633" t="s">
        <v>35907</v>
      </c>
      <c r="AA12633" t="s">
        <v>33846</v>
      </c>
      <c r="AB12633" t="s">
        <v>125</v>
      </c>
      <c r="AO12633" s="171"/>
      <c r="AP12633" s="171"/>
      <c r="AQ12633" s="171"/>
      <c r="AR12633" s="171"/>
    </row>
    <row r="12634" spans="24:44">
      <c r="X12634" t="s">
        <v>3512</v>
      </c>
      <c r="Y12634" t="s">
        <v>386</v>
      </c>
      <c r="Z12634" t="s">
        <v>35908</v>
      </c>
      <c r="AA12634" t="s">
        <v>33846</v>
      </c>
      <c r="AB12634" t="s">
        <v>125</v>
      </c>
      <c r="AO12634" s="171"/>
      <c r="AP12634" s="171"/>
      <c r="AQ12634" s="171"/>
      <c r="AR12634" s="171"/>
    </row>
    <row r="12635" spans="24:44">
      <c r="X12635" t="s">
        <v>5364</v>
      </c>
      <c r="Y12635" t="s">
        <v>386</v>
      </c>
      <c r="Z12635" t="s">
        <v>35909</v>
      </c>
      <c r="AA12635" t="s">
        <v>33846</v>
      </c>
      <c r="AB12635" t="s">
        <v>125</v>
      </c>
      <c r="AO12635" s="171"/>
      <c r="AP12635" s="171"/>
      <c r="AQ12635" s="171"/>
      <c r="AR12635" s="171"/>
    </row>
    <row r="12636" spans="24:44">
      <c r="X12636" t="s">
        <v>35910</v>
      </c>
      <c r="Y12636" t="s">
        <v>386</v>
      </c>
      <c r="Z12636" t="s">
        <v>35911</v>
      </c>
      <c r="AA12636" t="s">
        <v>33846</v>
      </c>
      <c r="AB12636" t="s">
        <v>125</v>
      </c>
      <c r="AO12636" s="171"/>
      <c r="AP12636" s="171"/>
      <c r="AQ12636" s="171"/>
      <c r="AR12636" s="171"/>
    </row>
    <row r="12637" spans="24:44">
      <c r="X12637" t="s">
        <v>35912</v>
      </c>
      <c r="Y12637" t="s">
        <v>386</v>
      </c>
      <c r="Z12637" t="s">
        <v>35913</v>
      </c>
      <c r="AA12637" t="s">
        <v>33846</v>
      </c>
      <c r="AB12637" t="s">
        <v>125</v>
      </c>
      <c r="AO12637" s="171"/>
      <c r="AP12637" s="171"/>
      <c r="AQ12637" s="171"/>
      <c r="AR12637" s="171"/>
    </row>
    <row r="12638" spans="24:44">
      <c r="X12638" t="s">
        <v>35914</v>
      </c>
      <c r="Y12638" t="s">
        <v>389</v>
      </c>
      <c r="Z12638" t="s">
        <v>35915</v>
      </c>
      <c r="AA12638" t="s">
        <v>33846</v>
      </c>
      <c r="AB12638" t="s">
        <v>125</v>
      </c>
      <c r="AO12638" s="171"/>
      <c r="AP12638" s="171"/>
      <c r="AQ12638" s="171"/>
      <c r="AR12638" s="171"/>
    </row>
    <row r="12639" spans="24:44">
      <c r="X12639" t="s">
        <v>35916</v>
      </c>
      <c r="Y12639" t="s">
        <v>389</v>
      </c>
      <c r="Z12639" t="s">
        <v>34894</v>
      </c>
      <c r="AA12639" t="s">
        <v>33846</v>
      </c>
      <c r="AB12639" t="s">
        <v>125</v>
      </c>
      <c r="AO12639" s="171"/>
      <c r="AP12639" s="171"/>
      <c r="AQ12639" s="171"/>
      <c r="AR12639" s="171"/>
    </row>
    <row r="12640" spans="24:44">
      <c r="X12640" t="s">
        <v>35917</v>
      </c>
      <c r="Y12640" t="s">
        <v>386</v>
      </c>
      <c r="Z12640" t="s">
        <v>35918</v>
      </c>
      <c r="AA12640" t="s">
        <v>33846</v>
      </c>
      <c r="AB12640" t="s">
        <v>125</v>
      </c>
      <c r="AO12640" s="171"/>
      <c r="AP12640" s="171"/>
      <c r="AQ12640" s="171"/>
      <c r="AR12640" s="171"/>
    </row>
    <row r="12641" spans="24:44">
      <c r="X12641" t="s">
        <v>35919</v>
      </c>
      <c r="Y12641" t="s">
        <v>389</v>
      </c>
      <c r="Z12641" t="s">
        <v>35920</v>
      </c>
      <c r="AA12641" t="s">
        <v>33762</v>
      </c>
      <c r="AB12641" t="s">
        <v>125</v>
      </c>
      <c r="AO12641" s="171"/>
      <c r="AP12641" s="171"/>
      <c r="AQ12641" s="171"/>
      <c r="AR12641" s="171"/>
    </row>
    <row r="12642" spans="24:44">
      <c r="X12642" t="s">
        <v>35921</v>
      </c>
      <c r="Y12642" t="s">
        <v>386</v>
      </c>
      <c r="Z12642" t="s">
        <v>35922</v>
      </c>
      <c r="AA12642" t="s">
        <v>35923</v>
      </c>
      <c r="AB12642" t="s">
        <v>33865</v>
      </c>
      <c r="AO12642" s="171"/>
      <c r="AP12642" s="171"/>
      <c r="AQ12642" s="171"/>
      <c r="AR12642" s="171"/>
    </row>
    <row r="12643" spans="24:44">
      <c r="X12643" t="s">
        <v>35924</v>
      </c>
      <c r="Y12643" t="s">
        <v>389</v>
      </c>
      <c r="Z12643" t="s">
        <v>35925</v>
      </c>
      <c r="AA12643" t="s">
        <v>35926</v>
      </c>
      <c r="AB12643" t="s">
        <v>5361</v>
      </c>
      <c r="AO12643" s="171"/>
      <c r="AP12643" s="171"/>
      <c r="AQ12643" s="171"/>
      <c r="AR12643" s="171"/>
    </row>
    <row r="12644" spans="24:44">
      <c r="X12644" t="s">
        <v>35927</v>
      </c>
      <c r="Y12644" t="s">
        <v>386</v>
      </c>
      <c r="Z12644" t="s">
        <v>35928</v>
      </c>
      <c r="AA12644" t="s">
        <v>35929</v>
      </c>
      <c r="AB12644" t="s">
        <v>33927</v>
      </c>
      <c r="AO12644" s="171"/>
      <c r="AP12644" s="171"/>
      <c r="AQ12644" s="171"/>
      <c r="AR12644" s="171"/>
    </row>
    <row r="12645" spans="24:44">
      <c r="X12645" t="s">
        <v>35930</v>
      </c>
      <c r="Y12645" t="s">
        <v>386</v>
      </c>
      <c r="Z12645" t="s">
        <v>35931</v>
      </c>
      <c r="AA12645" t="s">
        <v>35932</v>
      </c>
      <c r="AB12645" t="s">
        <v>125</v>
      </c>
      <c r="AO12645" s="171"/>
      <c r="AP12645" s="171"/>
      <c r="AQ12645" s="171"/>
      <c r="AR12645" s="171"/>
    </row>
    <row r="12646" spans="24:44">
      <c r="X12646" t="s">
        <v>35933</v>
      </c>
      <c r="Y12646" t="s">
        <v>389</v>
      </c>
      <c r="Z12646" t="s">
        <v>35934</v>
      </c>
      <c r="AA12646" t="s">
        <v>35935</v>
      </c>
      <c r="AB12646" t="s">
        <v>33927</v>
      </c>
      <c r="AO12646" s="171"/>
      <c r="AP12646" s="171"/>
      <c r="AQ12646" s="171"/>
      <c r="AR12646" s="171"/>
    </row>
    <row r="12647" spans="24:44">
      <c r="X12647" t="s">
        <v>35936</v>
      </c>
      <c r="Y12647" t="s">
        <v>389</v>
      </c>
      <c r="Z12647" t="s">
        <v>35937</v>
      </c>
      <c r="AA12647" t="s">
        <v>35938</v>
      </c>
      <c r="AB12647" t="s">
        <v>33927</v>
      </c>
      <c r="AO12647" s="171"/>
      <c r="AP12647" s="171"/>
      <c r="AQ12647" s="171"/>
      <c r="AR12647" s="171"/>
    </row>
    <row r="12648" spans="24:44">
      <c r="X12648" t="s">
        <v>35939</v>
      </c>
      <c r="Y12648" t="s">
        <v>389</v>
      </c>
      <c r="Z12648" t="s">
        <v>35940</v>
      </c>
      <c r="AA12648" t="s">
        <v>35941</v>
      </c>
      <c r="AB12648" t="s">
        <v>33927</v>
      </c>
      <c r="AO12648" s="171"/>
      <c r="AP12648" s="171"/>
      <c r="AQ12648" s="171"/>
      <c r="AR12648" s="171"/>
    </row>
    <row r="12649" spans="24:44">
      <c r="X12649" t="s">
        <v>35942</v>
      </c>
      <c r="Y12649" t="s">
        <v>386</v>
      </c>
      <c r="Z12649" t="s">
        <v>35943</v>
      </c>
      <c r="AA12649" t="s">
        <v>35944</v>
      </c>
      <c r="AB12649" t="s">
        <v>125</v>
      </c>
      <c r="AO12649" s="171"/>
      <c r="AP12649" s="171"/>
      <c r="AQ12649" s="171"/>
      <c r="AR12649" s="171"/>
    </row>
    <row r="12650" spans="24:44">
      <c r="X12650" t="s">
        <v>35945</v>
      </c>
      <c r="Y12650" t="s">
        <v>386</v>
      </c>
      <c r="Z12650" t="s">
        <v>35946</v>
      </c>
      <c r="AA12650" t="s">
        <v>34149</v>
      </c>
      <c r="AB12650" t="s">
        <v>33927</v>
      </c>
      <c r="AO12650" s="171"/>
      <c r="AP12650" s="171"/>
      <c r="AQ12650" s="171"/>
      <c r="AR12650" s="171"/>
    </row>
    <row r="12651" spans="24:44">
      <c r="X12651" t="s">
        <v>35947</v>
      </c>
      <c r="Y12651" t="s">
        <v>389</v>
      </c>
      <c r="Z12651" t="s">
        <v>35948</v>
      </c>
      <c r="AA12651" t="s">
        <v>35949</v>
      </c>
      <c r="AB12651" t="s">
        <v>125</v>
      </c>
      <c r="AO12651" s="171"/>
      <c r="AP12651" s="171"/>
      <c r="AQ12651" s="171"/>
      <c r="AR12651" s="171"/>
    </row>
    <row r="12652" spans="24:44">
      <c r="X12652" t="s">
        <v>35950</v>
      </c>
      <c r="Y12652" t="s">
        <v>386</v>
      </c>
      <c r="Z12652" t="s">
        <v>35951</v>
      </c>
      <c r="AA12652" t="s">
        <v>35952</v>
      </c>
      <c r="AB12652" t="s">
        <v>125</v>
      </c>
      <c r="AO12652" s="171"/>
      <c r="AP12652" s="171"/>
      <c r="AQ12652" s="171"/>
      <c r="AR12652" s="171"/>
    </row>
    <row r="12653" spans="24:44">
      <c r="X12653" t="s">
        <v>35953</v>
      </c>
      <c r="Y12653" t="s">
        <v>389</v>
      </c>
      <c r="Z12653" t="s">
        <v>35954</v>
      </c>
      <c r="AA12653" t="s">
        <v>35955</v>
      </c>
      <c r="AB12653" t="s">
        <v>33927</v>
      </c>
      <c r="AO12653" s="171"/>
      <c r="AP12653" s="171"/>
      <c r="AQ12653" s="171"/>
      <c r="AR12653" s="171"/>
    </row>
    <row r="12654" spans="24:44">
      <c r="X12654" t="s">
        <v>35956</v>
      </c>
      <c r="Y12654" t="s">
        <v>389</v>
      </c>
      <c r="Z12654" t="s">
        <v>35957</v>
      </c>
      <c r="AA12654" t="s">
        <v>35958</v>
      </c>
      <c r="AB12654" t="s">
        <v>34129</v>
      </c>
      <c r="AO12654" s="171"/>
      <c r="AP12654" s="171"/>
      <c r="AQ12654" s="171"/>
      <c r="AR12654" s="171"/>
    </row>
    <row r="12655" spans="24:44">
      <c r="X12655" t="s">
        <v>35959</v>
      </c>
      <c r="Y12655" t="s">
        <v>389</v>
      </c>
      <c r="Z12655" t="s">
        <v>35960</v>
      </c>
      <c r="AA12655" t="s">
        <v>35961</v>
      </c>
      <c r="AB12655" t="s">
        <v>125</v>
      </c>
      <c r="AO12655" s="171"/>
      <c r="AP12655" s="171"/>
      <c r="AQ12655" s="171"/>
      <c r="AR12655" s="171"/>
    </row>
    <row r="12656" spans="24:44">
      <c r="X12656" t="s">
        <v>35962</v>
      </c>
      <c r="Y12656" t="s">
        <v>389</v>
      </c>
      <c r="Z12656" t="s">
        <v>35963</v>
      </c>
      <c r="AA12656" t="s">
        <v>35964</v>
      </c>
      <c r="AB12656" t="s">
        <v>33927</v>
      </c>
      <c r="AO12656" s="171"/>
      <c r="AP12656" s="171"/>
      <c r="AQ12656" s="171"/>
      <c r="AR12656" s="171"/>
    </row>
    <row r="12657" spans="24:44">
      <c r="X12657" t="s">
        <v>35965</v>
      </c>
      <c r="Y12657" t="s">
        <v>389</v>
      </c>
      <c r="Z12657" t="s">
        <v>35966</v>
      </c>
      <c r="AA12657" t="s">
        <v>35967</v>
      </c>
      <c r="AB12657" t="s">
        <v>33627</v>
      </c>
      <c r="AO12657" s="171"/>
      <c r="AP12657" s="171"/>
      <c r="AQ12657" s="171"/>
      <c r="AR12657" s="171"/>
    </row>
    <row r="12658" spans="24:44">
      <c r="X12658" t="s">
        <v>35968</v>
      </c>
      <c r="Y12658" t="s">
        <v>386</v>
      </c>
      <c r="Z12658" t="s">
        <v>35969</v>
      </c>
      <c r="AA12658" t="s">
        <v>35970</v>
      </c>
      <c r="AB12658" t="s">
        <v>33627</v>
      </c>
      <c r="AO12658" s="171"/>
      <c r="AP12658" s="171"/>
      <c r="AQ12658" s="171"/>
      <c r="AR12658" s="171"/>
    </row>
    <row r="12659" spans="24:44">
      <c r="X12659" t="s">
        <v>35971</v>
      </c>
      <c r="Y12659" t="s">
        <v>389</v>
      </c>
      <c r="Z12659" t="s">
        <v>35969</v>
      </c>
      <c r="AA12659" t="s">
        <v>35972</v>
      </c>
      <c r="AB12659" t="s">
        <v>33627</v>
      </c>
      <c r="AO12659" s="171"/>
      <c r="AP12659" s="171"/>
      <c r="AQ12659" s="171"/>
      <c r="AR12659" s="171"/>
    </row>
    <row r="12660" spans="24:44">
      <c r="X12660" t="s">
        <v>35973</v>
      </c>
      <c r="Y12660" t="s">
        <v>386</v>
      </c>
      <c r="Z12660" t="s">
        <v>35974</v>
      </c>
      <c r="AA12660" t="s">
        <v>35975</v>
      </c>
      <c r="AB12660" t="s">
        <v>5361</v>
      </c>
      <c r="AO12660" s="171"/>
      <c r="AP12660" s="171"/>
      <c r="AQ12660" s="171"/>
      <c r="AR12660" s="171"/>
    </row>
    <row r="12661" spans="24:44">
      <c r="X12661" t="s">
        <v>35976</v>
      </c>
      <c r="Y12661" t="s">
        <v>389</v>
      </c>
      <c r="Z12661" t="s">
        <v>35977</v>
      </c>
      <c r="AA12661" t="s">
        <v>35978</v>
      </c>
      <c r="AB12661" t="s">
        <v>5361</v>
      </c>
      <c r="AO12661" s="171"/>
      <c r="AP12661" s="171"/>
      <c r="AQ12661" s="171"/>
      <c r="AR12661" s="171"/>
    </row>
    <row r="12662" spans="24:44">
      <c r="X12662" t="s">
        <v>35979</v>
      </c>
      <c r="Y12662" t="s">
        <v>386</v>
      </c>
      <c r="Z12662" t="s">
        <v>35980</v>
      </c>
      <c r="AA12662" t="s">
        <v>35981</v>
      </c>
      <c r="AB12662" t="s">
        <v>33927</v>
      </c>
      <c r="AO12662" s="171"/>
      <c r="AP12662" s="171"/>
      <c r="AQ12662" s="171"/>
      <c r="AR12662" s="171"/>
    </row>
    <row r="12663" spans="24:44">
      <c r="X12663" t="s">
        <v>35982</v>
      </c>
      <c r="Y12663" t="s">
        <v>386</v>
      </c>
      <c r="Z12663" t="s">
        <v>35983</v>
      </c>
      <c r="AA12663" t="s">
        <v>35984</v>
      </c>
      <c r="AB12663" t="s">
        <v>33927</v>
      </c>
      <c r="AO12663" s="171"/>
      <c r="AP12663" s="171"/>
      <c r="AQ12663" s="171"/>
      <c r="AR12663" s="171"/>
    </row>
    <row r="12664" spans="24:44">
      <c r="X12664" t="s">
        <v>35985</v>
      </c>
      <c r="Y12664" t="s">
        <v>389</v>
      </c>
      <c r="Z12664" t="s">
        <v>35986</v>
      </c>
      <c r="AA12664" t="s">
        <v>35987</v>
      </c>
      <c r="AB12664" t="s">
        <v>33627</v>
      </c>
      <c r="AO12664" s="171"/>
      <c r="AP12664" s="171"/>
      <c r="AQ12664" s="171"/>
      <c r="AR12664" s="171"/>
    </row>
    <row r="12665" spans="24:44">
      <c r="X12665" t="s">
        <v>35988</v>
      </c>
      <c r="Y12665" t="s">
        <v>386</v>
      </c>
      <c r="Z12665" t="s">
        <v>35989</v>
      </c>
      <c r="AA12665" t="s">
        <v>35990</v>
      </c>
      <c r="AB12665" t="s">
        <v>33927</v>
      </c>
      <c r="AO12665" s="171"/>
      <c r="AP12665" s="171"/>
      <c r="AQ12665" s="171"/>
      <c r="AR12665" s="171"/>
    </row>
    <row r="12666" spans="24:44">
      <c r="X12666" t="s">
        <v>35991</v>
      </c>
      <c r="Y12666" t="s">
        <v>389</v>
      </c>
      <c r="Z12666" t="s">
        <v>34306</v>
      </c>
      <c r="AA12666" t="s">
        <v>35992</v>
      </c>
      <c r="AB12666" t="s">
        <v>33694</v>
      </c>
      <c r="AO12666" s="171"/>
      <c r="AP12666" s="171"/>
      <c r="AQ12666" s="171"/>
      <c r="AR12666" s="171"/>
    </row>
    <row r="12667" spans="24:44">
      <c r="X12667" t="s">
        <v>35993</v>
      </c>
      <c r="Y12667" t="s">
        <v>389</v>
      </c>
      <c r="Z12667" t="s">
        <v>35994</v>
      </c>
      <c r="AA12667" t="s">
        <v>35995</v>
      </c>
      <c r="AB12667" t="s">
        <v>33865</v>
      </c>
      <c r="AO12667" s="171"/>
      <c r="AP12667" s="171"/>
      <c r="AQ12667" s="171"/>
      <c r="AR12667" s="171"/>
    </row>
    <row r="12668" spans="24:44">
      <c r="X12668" t="s">
        <v>35996</v>
      </c>
      <c r="Y12668" t="s">
        <v>389</v>
      </c>
      <c r="Z12668" t="s">
        <v>35997</v>
      </c>
      <c r="AA12668" t="s">
        <v>35998</v>
      </c>
      <c r="AB12668" t="s">
        <v>33694</v>
      </c>
      <c r="AO12668" s="171"/>
      <c r="AP12668" s="171"/>
      <c r="AQ12668" s="171"/>
      <c r="AR12668" s="171"/>
    </row>
    <row r="12669" spans="24:44">
      <c r="X12669" t="s">
        <v>35999</v>
      </c>
      <c r="Y12669" t="s">
        <v>389</v>
      </c>
      <c r="Z12669" t="s">
        <v>36000</v>
      </c>
      <c r="AA12669" t="s">
        <v>36001</v>
      </c>
      <c r="AB12669" t="s">
        <v>33694</v>
      </c>
      <c r="AO12669" s="171"/>
      <c r="AP12669" s="171"/>
      <c r="AQ12669" s="171"/>
      <c r="AR12669" s="171"/>
    </row>
    <row r="12670" spans="24:44">
      <c r="X12670" t="s">
        <v>36002</v>
      </c>
      <c r="Y12670" t="s">
        <v>389</v>
      </c>
      <c r="Z12670" t="s">
        <v>36003</v>
      </c>
      <c r="AA12670" t="s">
        <v>36004</v>
      </c>
      <c r="AB12670" t="s">
        <v>33694</v>
      </c>
      <c r="AO12670" s="171"/>
      <c r="AP12670" s="171"/>
      <c r="AQ12670" s="171"/>
      <c r="AR12670" s="171"/>
    </row>
    <row r="12671" spans="24:44">
      <c r="X12671" t="s">
        <v>36005</v>
      </c>
      <c r="Y12671" t="s">
        <v>389</v>
      </c>
      <c r="Z12671" t="s">
        <v>36006</v>
      </c>
      <c r="AA12671" t="s">
        <v>36007</v>
      </c>
      <c r="AB12671" t="s">
        <v>33694</v>
      </c>
      <c r="AO12671" s="171"/>
      <c r="AP12671" s="171"/>
      <c r="AQ12671" s="171"/>
      <c r="AR12671" s="171"/>
    </row>
    <row r="12672" spans="24:44">
      <c r="X12672" t="s">
        <v>36008</v>
      </c>
      <c r="Y12672" t="s">
        <v>389</v>
      </c>
      <c r="Z12672" t="s">
        <v>36009</v>
      </c>
      <c r="AA12672" t="s">
        <v>36010</v>
      </c>
      <c r="AB12672" t="s">
        <v>33694</v>
      </c>
      <c r="AO12672" s="171"/>
      <c r="AP12672" s="171"/>
      <c r="AQ12672" s="171"/>
      <c r="AR12672" s="171"/>
    </row>
    <row r="12673" spans="24:44">
      <c r="X12673" t="s">
        <v>36011</v>
      </c>
      <c r="Y12673" t="s">
        <v>389</v>
      </c>
      <c r="Z12673" t="s">
        <v>36012</v>
      </c>
      <c r="AA12673" t="s">
        <v>36013</v>
      </c>
      <c r="AB12673" t="s">
        <v>33694</v>
      </c>
      <c r="AO12673" s="171"/>
      <c r="AP12673" s="171"/>
      <c r="AQ12673" s="171"/>
      <c r="AR12673" s="171"/>
    </row>
    <row r="12674" spans="24:44">
      <c r="X12674" t="s">
        <v>36014</v>
      </c>
      <c r="Y12674" t="s">
        <v>389</v>
      </c>
      <c r="Z12674" t="s">
        <v>36015</v>
      </c>
      <c r="AA12674" t="s">
        <v>36016</v>
      </c>
      <c r="AB12674" t="s">
        <v>33694</v>
      </c>
      <c r="AO12674" s="171"/>
      <c r="AP12674" s="171"/>
      <c r="AQ12674" s="171"/>
      <c r="AR12674" s="171"/>
    </row>
    <row r="12675" spans="24:44">
      <c r="X12675" t="s">
        <v>36017</v>
      </c>
      <c r="Y12675" t="s">
        <v>389</v>
      </c>
      <c r="Z12675" t="s">
        <v>34337</v>
      </c>
      <c r="AA12675" t="s">
        <v>36018</v>
      </c>
      <c r="AB12675" t="s">
        <v>33865</v>
      </c>
      <c r="AO12675" s="171"/>
      <c r="AP12675" s="171"/>
      <c r="AQ12675" s="171"/>
      <c r="AR12675" s="171"/>
    </row>
    <row r="12676" spans="24:44">
      <c r="X12676" t="s">
        <v>36019</v>
      </c>
      <c r="Y12676" t="s">
        <v>386</v>
      </c>
      <c r="Z12676" t="s">
        <v>36020</v>
      </c>
      <c r="AA12676" t="s">
        <v>36021</v>
      </c>
      <c r="AB12676" t="s">
        <v>36022</v>
      </c>
      <c r="AO12676" s="171"/>
      <c r="AP12676" s="171"/>
      <c r="AQ12676" s="171"/>
      <c r="AR12676" s="171"/>
    </row>
    <row r="12677" spans="24:44">
      <c r="X12677" t="s">
        <v>36023</v>
      </c>
      <c r="Y12677" t="s">
        <v>389</v>
      </c>
      <c r="Z12677" t="s">
        <v>34302</v>
      </c>
      <c r="AA12677" t="s">
        <v>36024</v>
      </c>
      <c r="AB12677" t="s">
        <v>33694</v>
      </c>
      <c r="AO12677" s="171"/>
      <c r="AP12677" s="171"/>
      <c r="AQ12677" s="171"/>
      <c r="AR12677" s="171"/>
    </row>
    <row r="12678" spans="24:44">
      <c r="X12678" t="s">
        <v>36025</v>
      </c>
      <c r="Y12678" t="s">
        <v>389</v>
      </c>
      <c r="Z12678" t="s">
        <v>36026</v>
      </c>
      <c r="AA12678" t="s">
        <v>36027</v>
      </c>
      <c r="AB12678" t="s">
        <v>33694</v>
      </c>
      <c r="AO12678" s="171"/>
      <c r="AP12678" s="171"/>
      <c r="AQ12678" s="171"/>
      <c r="AR12678" s="171"/>
    </row>
    <row r="12679" spans="24:44">
      <c r="X12679" t="s">
        <v>36028</v>
      </c>
      <c r="Y12679" t="s">
        <v>389</v>
      </c>
      <c r="Z12679" t="s">
        <v>36029</v>
      </c>
      <c r="AA12679" t="s">
        <v>36030</v>
      </c>
      <c r="AB12679" t="s">
        <v>33694</v>
      </c>
      <c r="AO12679" s="171"/>
      <c r="AP12679" s="171"/>
      <c r="AQ12679" s="171"/>
      <c r="AR12679" s="171"/>
    </row>
    <row r="12680" spans="24:44">
      <c r="X12680" t="s">
        <v>36031</v>
      </c>
      <c r="Y12680" t="s">
        <v>386</v>
      </c>
      <c r="Z12680" t="s">
        <v>36032</v>
      </c>
      <c r="AA12680" t="s">
        <v>36033</v>
      </c>
      <c r="AB12680" t="s">
        <v>33865</v>
      </c>
      <c r="AO12680" s="171"/>
      <c r="AP12680" s="171"/>
      <c r="AQ12680" s="171"/>
      <c r="AR12680" s="171"/>
    </row>
    <row r="12681" spans="24:44">
      <c r="X12681" t="s">
        <v>36034</v>
      </c>
      <c r="Y12681" t="s">
        <v>386</v>
      </c>
      <c r="Z12681" t="s">
        <v>36035</v>
      </c>
      <c r="AA12681" t="s">
        <v>36036</v>
      </c>
      <c r="AB12681" t="s">
        <v>33694</v>
      </c>
      <c r="AO12681" s="171"/>
      <c r="AP12681" s="171"/>
      <c r="AQ12681" s="171"/>
      <c r="AR12681" s="171"/>
    </row>
    <row r="12682" spans="24:44">
      <c r="X12682" t="s">
        <v>36037</v>
      </c>
      <c r="Y12682" t="s">
        <v>386</v>
      </c>
      <c r="Z12682" t="s">
        <v>36038</v>
      </c>
      <c r="AA12682" t="s">
        <v>36039</v>
      </c>
      <c r="AB12682" t="s">
        <v>33694</v>
      </c>
      <c r="AO12682" s="171"/>
      <c r="AP12682" s="171"/>
      <c r="AQ12682" s="171"/>
      <c r="AR12682" s="171"/>
    </row>
    <row r="12683" spans="24:44">
      <c r="X12683" t="s">
        <v>36040</v>
      </c>
      <c r="Y12683" t="s">
        <v>386</v>
      </c>
      <c r="Z12683" t="s">
        <v>36041</v>
      </c>
      <c r="AA12683" t="s">
        <v>36042</v>
      </c>
      <c r="AB12683" t="s">
        <v>33694</v>
      </c>
      <c r="AO12683" s="171"/>
      <c r="AP12683" s="171"/>
      <c r="AQ12683" s="171"/>
      <c r="AR12683" s="171"/>
    </row>
    <row r="12684" spans="24:44">
      <c r="X12684" t="s">
        <v>36043</v>
      </c>
      <c r="Y12684" t="s">
        <v>389</v>
      </c>
      <c r="Z12684" t="s">
        <v>36044</v>
      </c>
      <c r="AA12684" t="s">
        <v>36045</v>
      </c>
      <c r="AB12684" t="s">
        <v>33694</v>
      </c>
      <c r="AO12684" s="171"/>
      <c r="AP12684" s="171"/>
      <c r="AQ12684" s="171"/>
      <c r="AR12684" s="171"/>
    </row>
    <row r="12685" spans="24:44">
      <c r="X12685" t="s">
        <v>36046</v>
      </c>
      <c r="Y12685" t="s">
        <v>389</v>
      </c>
      <c r="Z12685" t="s">
        <v>33618</v>
      </c>
      <c r="AA12685" t="s">
        <v>36047</v>
      </c>
      <c r="AB12685" t="s">
        <v>33769</v>
      </c>
      <c r="AO12685" s="171"/>
      <c r="AP12685" s="171"/>
      <c r="AQ12685" s="171"/>
      <c r="AR12685" s="171"/>
    </row>
    <row r="12686" spans="24:44">
      <c r="X12686" t="s">
        <v>36048</v>
      </c>
      <c r="Y12686" t="s">
        <v>389</v>
      </c>
      <c r="Z12686" t="s">
        <v>36049</v>
      </c>
      <c r="AA12686" t="s">
        <v>36050</v>
      </c>
      <c r="AB12686" t="s">
        <v>125</v>
      </c>
      <c r="AO12686" s="171"/>
      <c r="AP12686" s="171"/>
      <c r="AQ12686" s="171"/>
      <c r="AR12686" s="171"/>
    </row>
    <row r="12687" spans="24:44">
      <c r="X12687" t="s">
        <v>36051</v>
      </c>
      <c r="Y12687" t="s">
        <v>386</v>
      </c>
      <c r="Z12687" t="s">
        <v>36052</v>
      </c>
      <c r="AA12687" t="s">
        <v>33762</v>
      </c>
      <c r="AB12687" t="s">
        <v>125</v>
      </c>
      <c r="AO12687" s="171"/>
      <c r="AP12687" s="171"/>
      <c r="AQ12687" s="171"/>
      <c r="AR12687" s="171"/>
    </row>
    <row r="12688" spans="24:44">
      <c r="X12688" t="s">
        <v>36053</v>
      </c>
      <c r="Y12688" t="s">
        <v>389</v>
      </c>
      <c r="Z12688" t="s">
        <v>36054</v>
      </c>
      <c r="AA12688" t="s">
        <v>33762</v>
      </c>
      <c r="AB12688" t="s">
        <v>125</v>
      </c>
      <c r="AO12688" s="171"/>
      <c r="AP12688" s="171"/>
      <c r="AQ12688" s="171"/>
      <c r="AR12688" s="171"/>
    </row>
    <row r="12689" spans="24:44">
      <c r="X12689" t="s">
        <v>36055</v>
      </c>
      <c r="Y12689" t="s">
        <v>386</v>
      </c>
      <c r="Z12689" t="s">
        <v>36056</v>
      </c>
      <c r="AA12689" t="s">
        <v>33762</v>
      </c>
      <c r="AB12689" t="s">
        <v>125</v>
      </c>
      <c r="AO12689" s="171"/>
      <c r="AP12689" s="171"/>
      <c r="AQ12689" s="171"/>
      <c r="AR12689" s="171"/>
    </row>
    <row r="12690" spans="24:44">
      <c r="X12690" t="s">
        <v>36057</v>
      </c>
      <c r="Y12690" t="s">
        <v>386</v>
      </c>
      <c r="Z12690" t="s">
        <v>36058</v>
      </c>
      <c r="AA12690" t="s">
        <v>33762</v>
      </c>
      <c r="AB12690" t="s">
        <v>125</v>
      </c>
      <c r="AO12690" s="171"/>
      <c r="AP12690" s="171"/>
      <c r="AQ12690" s="171"/>
      <c r="AR12690" s="171"/>
    </row>
    <row r="12691" spans="24:44">
      <c r="X12691" t="s">
        <v>36059</v>
      </c>
      <c r="Y12691" t="s">
        <v>389</v>
      </c>
      <c r="Z12691" t="s">
        <v>36060</v>
      </c>
      <c r="AA12691" t="s">
        <v>33762</v>
      </c>
      <c r="AB12691" t="s">
        <v>125</v>
      </c>
      <c r="AO12691" s="171"/>
      <c r="AP12691" s="171"/>
      <c r="AQ12691" s="171"/>
      <c r="AR12691" s="171"/>
    </row>
    <row r="12692" spans="24:44">
      <c r="X12692" t="s">
        <v>36061</v>
      </c>
      <c r="Y12692" t="s">
        <v>389</v>
      </c>
      <c r="Z12692" t="s">
        <v>36062</v>
      </c>
      <c r="AA12692" t="s">
        <v>33762</v>
      </c>
      <c r="AB12692" t="s">
        <v>125</v>
      </c>
      <c r="AO12692" s="171"/>
      <c r="AP12692" s="171"/>
      <c r="AQ12692" s="171"/>
      <c r="AR12692" s="171"/>
    </row>
    <row r="12693" spans="24:44">
      <c r="X12693" t="s">
        <v>36063</v>
      </c>
      <c r="Y12693" t="s">
        <v>386</v>
      </c>
      <c r="Z12693" t="s">
        <v>36064</v>
      </c>
      <c r="AA12693" t="s">
        <v>33762</v>
      </c>
      <c r="AB12693" t="s">
        <v>125</v>
      </c>
      <c r="AO12693" s="171"/>
      <c r="AP12693" s="171"/>
      <c r="AQ12693" s="171"/>
      <c r="AR12693" s="171"/>
    </row>
    <row r="12694" spans="24:44">
      <c r="X12694" t="s">
        <v>36065</v>
      </c>
      <c r="Y12694" t="s">
        <v>389</v>
      </c>
      <c r="Z12694" t="s">
        <v>36066</v>
      </c>
      <c r="AA12694" t="s">
        <v>33762</v>
      </c>
      <c r="AB12694" t="s">
        <v>125</v>
      </c>
      <c r="AO12694" s="171"/>
      <c r="AP12694" s="171"/>
      <c r="AQ12694" s="171"/>
      <c r="AR12694" s="171"/>
    </row>
    <row r="12695" spans="24:44">
      <c r="X12695" t="s">
        <v>36067</v>
      </c>
      <c r="Y12695" t="s">
        <v>389</v>
      </c>
      <c r="Z12695" t="s">
        <v>36068</v>
      </c>
      <c r="AA12695" t="s">
        <v>33762</v>
      </c>
      <c r="AB12695" t="s">
        <v>125</v>
      </c>
      <c r="AO12695" s="171"/>
      <c r="AP12695" s="171"/>
      <c r="AQ12695" s="171"/>
      <c r="AR12695" s="171"/>
    </row>
    <row r="12696" spans="24:44">
      <c r="X12696" t="s">
        <v>36069</v>
      </c>
      <c r="Y12696" t="s">
        <v>389</v>
      </c>
      <c r="Z12696" t="s">
        <v>36070</v>
      </c>
      <c r="AA12696" t="s">
        <v>33762</v>
      </c>
      <c r="AB12696" t="s">
        <v>125</v>
      </c>
      <c r="AO12696" s="171"/>
      <c r="AP12696" s="171"/>
      <c r="AQ12696" s="171"/>
      <c r="AR12696" s="171"/>
    </row>
    <row r="12697" spans="24:44">
      <c r="X12697" t="s">
        <v>36071</v>
      </c>
      <c r="Y12697" t="s">
        <v>389</v>
      </c>
      <c r="Z12697" t="s">
        <v>36072</v>
      </c>
      <c r="AA12697" t="s">
        <v>33762</v>
      </c>
      <c r="AB12697" t="s">
        <v>125</v>
      </c>
      <c r="AO12697" s="171"/>
      <c r="AP12697" s="171"/>
      <c r="AQ12697" s="171"/>
      <c r="AR12697" s="171"/>
    </row>
    <row r="12698" spans="24:44">
      <c r="X12698" t="s">
        <v>36073</v>
      </c>
      <c r="Y12698" t="s">
        <v>389</v>
      </c>
      <c r="Z12698" t="s">
        <v>36074</v>
      </c>
      <c r="AA12698" t="s">
        <v>33762</v>
      </c>
      <c r="AB12698" t="s">
        <v>125</v>
      </c>
      <c r="AO12698" s="171"/>
      <c r="AP12698" s="171"/>
      <c r="AQ12698" s="171"/>
      <c r="AR12698" s="171"/>
    </row>
    <row r="12699" spans="24:44">
      <c r="X12699" t="s">
        <v>36075</v>
      </c>
      <c r="Y12699" t="s">
        <v>386</v>
      </c>
      <c r="Z12699" t="s">
        <v>36076</v>
      </c>
      <c r="AA12699" t="s">
        <v>33762</v>
      </c>
      <c r="AB12699" t="s">
        <v>125</v>
      </c>
      <c r="AO12699" s="171"/>
      <c r="AP12699" s="171"/>
      <c r="AQ12699" s="171"/>
      <c r="AR12699" s="171"/>
    </row>
    <row r="12700" spans="24:44">
      <c r="X12700" t="s">
        <v>36077</v>
      </c>
      <c r="Y12700" t="s">
        <v>389</v>
      </c>
      <c r="Z12700" t="s">
        <v>36078</v>
      </c>
      <c r="AA12700" t="s">
        <v>33762</v>
      </c>
      <c r="AB12700" t="s">
        <v>125</v>
      </c>
      <c r="AO12700" s="171"/>
      <c r="AP12700" s="171"/>
      <c r="AQ12700" s="171"/>
      <c r="AR12700" s="171"/>
    </row>
    <row r="12701" spans="24:44">
      <c r="X12701" t="s">
        <v>36079</v>
      </c>
      <c r="Y12701" t="s">
        <v>389</v>
      </c>
      <c r="Z12701" t="s">
        <v>36080</v>
      </c>
      <c r="AA12701" t="s">
        <v>33762</v>
      </c>
      <c r="AB12701" t="s">
        <v>125</v>
      </c>
      <c r="AO12701" s="171"/>
      <c r="AP12701" s="171"/>
      <c r="AQ12701" s="171"/>
      <c r="AR12701" s="171"/>
    </row>
    <row r="12702" spans="24:44">
      <c r="X12702" t="s">
        <v>36081</v>
      </c>
      <c r="Y12702" t="s">
        <v>389</v>
      </c>
      <c r="Z12702" t="s">
        <v>36082</v>
      </c>
      <c r="AA12702" t="s">
        <v>33762</v>
      </c>
      <c r="AB12702" t="s">
        <v>125</v>
      </c>
      <c r="AO12702" s="171"/>
      <c r="AP12702" s="171"/>
      <c r="AQ12702" s="171"/>
      <c r="AR12702" s="171"/>
    </row>
    <row r="12703" spans="24:44">
      <c r="X12703" t="s">
        <v>36083</v>
      </c>
      <c r="Y12703" t="s">
        <v>386</v>
      </c>
      <c r="Z12703" t="s">
        <v>36084</v>
      </c>
      <c r="AA12703" t="s">
        <v>33762</v>
      </c>
      <c r="AB12703" t="s">
        <v>125</v>
      </c>
      <c r="AO12703" s="171"/>
      <c r="AP12703" s="171"/>
      <c r="AQ12703" s="171"/>
      <c r="AR12703" s="171"/>
    </row>
    <row r="12704" spans="24:44">
      <c r="X12704" t="s">
        <v>36085</v>
      </c>
      <c r="Y12704" t="s">
        <v>389</v>
      </c>
      <c r="Z12704" t="s">
        <v>36086</v>
      </c>
      <c r="AA12704" t="s">
        <v>33762</v>
      </c>
      <c r="AB12704" t="s">
        <v>125</v>
      </c>
      <c r="AO12704" s="171"/>
      <c r="AP12704" s="171"/>
      <c r="AQ12704" s="171"/>
      <c r="AR12704" s="171"/>
    </row>
    <row r="12705" spans="24:44">
      <c r="X12705" t="s">
        <v>36087</v>
      </c>
      <c r="Y12705" t="s">
        <v>386</v>
      </c>
      <c r="Z12705" t="s">
        <v>36088</v>
      </c>
      <c r="AA12705" t="s">
        <v>33762</v>
      </c>
      <c r="AB12705" t="s">
        <v>125</v>
      </c>
      <c r="AO12705" s="171"/>
      <c r="AP12705" s="171"/>
      <c r="AQ12705" s="171"/>
      <c r="AR12705" s="171"/>
    </row>
    <row r="12706" spans="24:44">
      <c r="X12706" t="s">
        <v>36089</v>
      </c>
      <c r="Y12706" t="s">
        <v>389</v>
      </c>
      <c r="Z12706" t="s">
        <v>36090</v>
      </c>
      <c r="AA12706" t="s">
        <v>34094</v>
      </c>
      <c r="AB12706" t="s">
        <v>125</v>
      </c>
      <c r="AO12706" s="171"/>
      <c r="AP12706" s="171"/>
      <c r="AQ12706" s="171"/>
      <c r="AR12706" s="171"/>
    </row>
    <row r="12707" spans="24:44">
      <c r="X12707" t="s">
        <v>36091</v>
      </c>
      <c r="Y12707" t="s">
        <v>386</v>
      </c>
      <c r="Z12707" t="s">
        <v>36092</v>
      </c>
      <c r="AA12707" t="s">
        <v>33677</v>
      </c>
      <c r="AB12707" t="s">
        <v>125</v>
      </c>
      <c r="AO12707" s="171"/>
      <c r="AP12707" s="171"/>
      <c r="AQ12707" s="171"/>
      <c r="AR12707" s="171"/>
    </row>
    <row r="12708" spans="24:44">
      <c r="X12708" t="s">
        <v>36093</v>
      </c>
      <c r="Y12708" t="s">
        <v>386</v>
      </c>
      <c r="Z12708" t="s">
        <v>36094</v>
      </c>
      <c r="AA12708" t="s">
        <v>33715</v>
      </c>
      <c r="AB12708" t="s">
        <v>33627</v>
      </c>
      <c r="AO12708" s="171"/>
      <c r="AP12708" s="171"/>
      <c r="AQ12708" s="171"/>
      <c r="AR12708" s="171"/>
    </row>
    <row r="12709" spans="24:44">
      <c r="X12709" t="s">
        <v>36095</v>
      </c>
      <c r="Y12709" t="s">
        <v>389</v>
      </c>
      <c r="Z12709" t="s">
        <v>36096</v>
      </c>
      <c r="AA12709" t="s">
        <v>33715</v>
      </c>
      <c r="AB12709" t="s">
        <v>33627</v>
      </c>
      <c r="AO12709" s="171"/>
      <c r="AP12709" s="171"/>
      <c r="AQ12709" s="171"/>
      <c r="AR12709" s="171"/>
    </row>
    <row r="12710" spans="24:44">
      <c r="X12710" t="s">
        <v>36097</v>
      </c>
      <c r="Y12710" t="s">
        <v>386</v>
      </c>
      <c r="Z12710" t="s">
        <v>36098</v>
      </c>
      <c r="AA12710" t="s">
        <v>33846</v>
      </c>
      <c r="AB12710" t="s">
        <v>125</v>
      </c>
      <c r="AO12710" s="171"/>
      <c r="AP12710" s="171"/>
      <c r="AQ12710" s="171"/>
      <c r="AR12710" s="171"/>
    </row>
    <row r="12711" spans="24:44">
      <c r="X12711" t="s">
        <v>36099</v>
      </c>
      <c r="Y12711" t="s">
        <v>389</v>
      </c>
      <c r="Z12711" t="s">
        <v>36100</v>
      </c>
      <c r="AA12711" t="s">
        <v>33762</v>
      </c>
      <c r="AB12711" t="s">
        <v>125</v>
      </c>
      <c r="AO12711" s="171"/>
      <c r="AP12711" s="171"/>
      <c r="AQ12711" s="171"/>
      <c r="AR12711" s="171"/>
    </row>
    <row r="12712" spans="24:44">
      <c r="X12712" t="s">
        <v>36101</v>
      </c>
      <c r="Y12712" t="s">
        <v>386</v>
      </c>
      <c r="Z12712" t="s">
        <v>36102</v>
      </c>
      <c r="AA12712" t="s">
        <v>33846</v>
      </c>
      <c r="AB12712" t="s">
        <v>125</v>
      </c>
      <c r="AO12712" s="171"/>
      <c r="AP12712" s="171"/>
      <c r="AQ12712" s="171"/>
      <c r="AR12712" s="171"/>
    </row>
    <row r="12713" spans="24:44">
      <c r="X12713" t="s">
        <v>36103</v>
      </c>
      <c r="Y12713" t="s">
        <v>386</v>
      </c>
      <c r="Z12713" t="s">
        <v>36104</v>
      </c>
      <c r="AA12713" t="s">
        <v>33846</v>
      </c>
      <c r="AB12713" t="s">
        <v>125</v>
      </c>
      <c r="AO12713" s="171"/>
      <c r="AP12713" s="171"/>
      <c r="AQ12713" s="171"/>
      <c r="AR12713" s="171"/>
    </row>
    <row r="12714" spans="24:44">
      <c r="X12714" t="s">
        <v>36105</v>
      </c>
      <c r="Y12714" t="s">
        <v>386</v>
      </c>
      <c r="Z12714" t="s">
        <v>36106</v>
      </c>
      <c r="AA12714" t="s">
        <v>33846</v>
      </c>
      <c r="AB12714" t="s">
        <v>125</v>
      </c>
      <c r="AO12714" s="171"/>
      <c r="AP12714" s="171"/>
      <c r="AQ12714" s="171"/>
      <c r="AR12714" s="171"/>
    </row>
    <row r="12715" spans="24:44">
      <c r="X12715" t="s">
        <v>36107</v>
      </c>
      <c r="Y12715" t="s">
        <v>386</v>
      </c>
      <c r="Z12715" t="s">
        <v>36108</v>
      </c>
      <c r="AA12715" t="s">
        <v>33846</v>
      </c>
      <c r="AB12715" t="s">
        <v>125</v>
      </c>
      <c r="AO12715" s="171"/>
      <c r="AP12715" s="171"/>
      <c r="AQ12715" s="171"/>
      <c r="AR12715" s="171"/>
    </row>
    <row r="12716" spans="24:44">
      <c r="X12716" t="s">
        <v>36109</v>
      </c>
      <c r="Y12716" t="s">
        <v>386</v>
      </c>
      <c r="Z12716" t="s">
        <v>36110</v>
      </c>
      <c r="AA12716" t="s">
        <v>35168</v>
      </c>
      <c r="AB12716" t="s">
        <v>5361</v>
      </c>
      <c r="AO12716" s="171"/>
      <c r="AP12716" s="171"/>
      <c r="AQ12716" s="171"/>
      <c r="AR12716" s="171"/>
    </row>
    <row r="12717" spans="24:44">
      <c r="X12717" t="s">
        <v>7543</v>
      </c>
      <c r="Y12717" t="s">
        <v>386</v>
      </c>
      <c r="Z12717" t="s">
        <v>36111</v>
      </c>
      <c r="AA12717" t="s">
        <v>33715</v>
      </c>
      <c r="AB12717" t="s">
        <v>33627</v>
      </c>
      <c r="AO12717" s="171"/>
      <c r="AP12717" s="171"/>
      <c r="AQ12717" s="171"/>
      <c r="AR12717" s="171"/>
    </row>
    <row r="12718" spans="24:44">
      <c r="X12718" t="s">
        <v>36112</v>
      </c>
      <c r="Y12718" t="s">
        <v>389</v>
      </c>
      <c r="Z12718" t="s">
        <v>36113</v>
      </c>
      <c r="AA12718" t="s">
        <v>33715</v>
      </c>
      <c r="AB12718" t="s">
        <v>33627</v>
      </c>
      <c r="AO12718" s="171"/>
      <c r="AP12718" s="171"/>
      <c r="AQ12718" s="171"/>
      <c r="AR12718" s="171"/>
    </row>
    <row r="12719" spans="24:44">
      <c r="X12719" t="s">
        <v>36114</v>
      </c>
      <c r="Y12719" t="s">
        <v>389</v>
      </c>
      <c r="Z12719" t="s">
        <v>36115</v>
      </c>
      <c r="AA12719" t="s">
        <v>33715</v>
      </c>
      <c r="AB12719" t="s">
        <v>33627</v>
      </c>
      <c r="AO12719" s="171"/>
      <c r="AP12719" s="171"/>
      <c r="AQ12719" s="171"/>
      <c r="AR12719" s="171"/>
    </row>
    <row r="12720" spans="24:44">
      <c r="X12720" t="s">
        <v>36116</v>
      </c>
      <c r="Y12720" t="s">
        <v>389</v>
      </c>
      <c r="Z12720" t="s">
        <v>36117</v>
      </c>
      <c r="AA12720" t="s">
        <v>33715</v>
      </c>
      <c r="AB12720" t="s">
        <v>33627</v>
      </c>
      <c r="AO12720" s="171"/>
      <c r="AP12720" s="171"/>
      <c r="AQ12720" s="171"/>
      <c r="AR12720" s="171"/>
    </row>
    <row r="12721" spans="24:44">
      <c r="X12721" t="s">
        <v>36118</v>
      </c>
      <c r="Y12721" t="s">
        <v>389</v>
      </c>
      <c r="Z12721" t="s">
        <v>36119</v>
      </c>
      <c r="AA12721" t="s">
        <v>33715</v>
      </c>
      <c r="AB12721" t="s">
        <v>33627</v>
      </c>
      <c r="AO12721" s="171"/>
      <c r="AP12721" s="171"/>
      <c r="AQ12721" s="171"/>
      <c r="AR12721" s="171"/>
    </row>
    <row r="12722" spans="24:44">
      <c r="X12722" t="s">
        <v>36120</v>
      </c>
      <c r="Y12722" t="s">
        <v>389</v>
      </c>
      <c r="Z12722" t="s">
        <v>36121</v>
      </c>
      <c r="AA12722" t="s">
        <v>33715</v>
      </c>
      <c r="AB12722" t="s">
        <v>33627</v>
      </c>
      <c r="AO12722" s="171"/>
      <c r="AP12722" s="171"/>
      <c r="AQ12722" s="171"/>
      <c r="AR12722" s="171"/>
    </row>
    <row r="12723" spans="24:44">
      <c r="X12723" t="s">
        <v>36122</v>
      </c>
      <c r="Y12723" t="s">
        <v>389</v>
      </c>
      <c r="Z12723" t="s">
        <v>36123</v>
      </c>
      <c r="AA12723" t="s">
        <v>33715</v>
      </c>
      <c r="AB12723" t="s">
        <v>33627</v>
      </c>
      <c r="AO12723" s="171"/>
      <c r="AP12723" s="171"/>
      <c r="AQ12723" s="171"/>
      <c r="AR12723" s="171"/>
    </row>
    <row r="12724" spans="24:44">
      <c r="X12724" t="s">
        <v>36124</v>
      </c>
      <c r="Y12724" t="s">
        <v>389</v>
      </c>
      <c r="Z12724" t="s">
        <v>34025</v>
      </c>
      <c r="AA12724" t="s">
        <v>33715</v>
      </c>
      <c r="AB12724" t="s">
        <v>33627</v>
      </c>
      <c r="AO12724" s="171"/>
      <c r="AP12724" s="171"/>
      <c r="AQ12724" s="171"/>
      <c r="AR12724" s="171"/>
    </row>
    <row r="12725" spans="24:44">
      <c r="X12725" t="s">
        <v>36125</v>
      </c>
      <c r="Y12725" t="s">
        <v>389</v>
      </c>
      <c r="Z12725" t="s">
        <v>36126</v>
      </c>
      <c r="AA12725" t="s">
        <v>33715</v>
      </c>
      <c r="AB12725" t="s">
        <v>33627</v>
      </c>
      <c r="AO12725" s="171"/>
      <c r="AP12725" s="171"/>
      <c r="AQ12725" s="171"/>
      <c r="AR12725" s="171"/>
    </row>
    <row r="12726" spans="24:44">
      <c r="X12726" t="s">
        <v>36127</v>
      </c>
      <c r="Y12726" t="s">
        <v>389</v>
      </c>
      <c r="Z12726" t="s">
        <v>36128</v>
      </c>
      <c r="AA12726" t="s">
        <v>33715</v>
      </c>
      <c r="AB12726" t="s">
        <v>33627</v>
      </c>
      <c r="AO12726" s="171"/>
      <c r="AP12726" s="171"/>
      <c r="AQ12726" s="171"/>
      <c r="AR12726" s="171"/>
    </row>
    <row r="12727" spans="24:44">
      <c r="X12727" t="s">
        <v>36129</v>
      </c>
      <c r="Y12727" t="s">
        <v>386</v>
      </c>
      <c r="Z12727" t="s">
        <v>36130</v>
      </c>
      <c r="AA12727" t="s">
        <v>33715</v>
      </c>
      <c r="AB12727" t="s">
        <v>33627</v>
      </c>
      <c r="AO12727" s="171"/>
      <c r="AP12727" s="171"/>
      <c r="AQ12727" s="171"/>
      <c r="AR12727" s="171"/>
    </row>
    <row r="12728" spans="24:44">
      <c r="X12728" t="s">
        <v>36131</v>
      </c>
      <c r="Y12728" t="s">
        <v>389</v>
      </c>
      <c r="Z12728" t="s">
        <v>36132</v>
      </c>
      <c r="AA12728" t="s">
        <v>33715</v>
      </c>
      <c r="AB12728" t="s">
        <v>33627</v>
      </c>
      <c r="AO12728" s="171"/>
      <c r="AP12728" s="171"/>
      <c r="AQ12728" s="171"/>
      <c r="AR12728" s="171"/>
    </row>
    <row r="12729" spans="24:44">
      <c r="X12729" t="s">
        <v>36133</v>
      </c>
      <c r="Y12729" t="s">
        <v>386</v>
      </c>
      <c r="Z12729" t="s">
        <v>36134</v>
      </c>
      <c r="AA12729" t="s">
        <v>33715</v>
      </c>
      <c r="AB12729" t="s">
        <v>33627</v>
      </c>
      <c r="AO12729" s="171"/>
      <c r="AP12729" s="171"/>
      <c r="AQ12729" s="171"/>
      <c r="AR12729" s="171"/>
    </row>
    <row r="12730" spans="24:44">
      <c r="X12730" t="s">
        <v>36135</v>
      </c>
      <c r="Y12730" t="s">
        <v>389</v>
      </c>
      <c r="Z12730" t="s">
        <v>36136</v>
      </c>
      <c r="AA12730" t="s">
        <v>33715</v>
      </c>
      <c r="AB12730" t="s">
        <v>33627</v>
      </c>
      <c r="AO12730" s="171"/>
      <c r="AP12730" s="171"/>
      <c r="AQ12730" s="171"/>
      <c r="AR12730" s="171"/>
    </row>
    <row r="12731" spans="24:44">
      <c r="X12731" t="s">
        <v>36137</v>
      </c>
      <c r="Y12731" t="s">
        <v>389</v>
      </c>
      <c r="Z12731" t="s">
        <v>36138</v>
      </c>
      <c r="AA12731" t="s">
        <v>33715</v>
      </c>
      <c r="AB12731" t="s">
        <v>33627</v>
      </c>
      <c r="AO12731" s="171"/>
      <c r="AP12731" s="171"/>
      <c r="AQ12731" s="171"/>
      <c r="AR12731" s="171"/>
    </row>
    <row r="12732" spans="24:44">
      <c r="X12732" t="s">
        <v>36139</v>
      </c>
      <c r="Y12732" t="s">
        <v>386</v>
      </c>
      <c r="Z12732" t="s">
        <v>36140</v>
      </c>
      <c r="AA12732" t="s">
        <v>33715</v>
      </c>
      <c r="AB12732" t="s">
        <v>33627</v>
      </c>
      <c r="AO12732" s="171"/>
      <c r="AP12732" s="171"/>
      <c r="AQ12732" s="171"/>
      <c r="AR12732" s="171"/>
    </row>
    <row r="12733" spans="24:44">
      <c r="X12733" t="s">
        <v>36141</v>
      </c>
      <c r="Y12733" t="s">
        <v>386</v>
      </c>
      <c r="Z12733" t="s">
        <v>36142</v>
      </c>
      <c r="AA12733" t="s">
        <v>33715</v>
      </c>
      <c r="AB12733" t="s">
        <v>33627</v>
      </c>
      <c r="AO12733" s="171"/>
      <c r="AP12733" s="171"/>
      <c r="AQ12733" s="171"/>
      <c r="AR12733" s="171"/>
    </row>
    <row r="12734" spans="24:44">
      <c r="X12734" t="s">
        <v>36143</v>
      </c>
      <c r="Y12734" t="s">
        <v>389</v>
      </c>
      <c r="Z12734" t="s">
        <v>36144</v>
      </c>
      <c r="AA12734" t="s">
        <v>33715</v>
      </c>
      <c r="AB12734" t="s">
        <v>33627</v>
      </c>
      <c r="AO12734" s="171"/>
      <c r="AP12734" s="171"/>
      <c r="AQ12734" s="171"/>
      <c r="AR12734" s="171"/>
    </row>
    <row r="12735" spans="24:44">
      <c r="X12735" t="s">
        <v>36145</v>
      </c>
      <c r="Y12735" t="s">
        <v>386</v>
      </c>
      <c r="Z12735" t="s">
        <v>36146</v>
      </c>
      <c r="AA12735" t="s">
        <v>33715</v>
      </c>
      <c r="AB12735" t="s">
        <v>33627</v>
      </c>
      <c r="AO12735" s="171"/>
      <c r="AP12735" s="171"/>
      <c r="AQ12735" s="171"/>
      <c r="AR12735" s="171"/>
    </row>
    <row r="12736" spans="24:44">
      <c r="X12736" t="s">
        <v>36147</v>
      </c>
      <c r="Y12736" t="s">
        <v>389</v>
      </c>
      <c r="Z12736" t="s">
        <v>36148</v>
      </c>
      <c r="AA12736" t="s">
        <v>33715</v>
      </c>
      <c r="AB12736" t="s">
        <v>33627</v>
      </c>
      <c r="AO12736" s="171"/>
      <c r="AP12736" s="171"/>
      <c r="AQ12736" s="171"/>
      <c r="AR12736" s="171"/>
    </row>
    <row r="12737" spans="24:44">
      <c r="X12737" t="s">
        <v>36149</v>
      </c>
      <c r="Y12737" t="s">
        <v>389</v>
      </c>
      <c r="Z12737" t="s">
        <v>36150</v>
      </c>
      <c r="AA12737" t="s">
        <v>33715</v>
      </c>
      <c r="AB12737" t="s">
        <v>33627</v>
      </c>
      <c r="AO12737" s="171"/>
      <c r="AP12737" s="171"/>
      <c r="AQ12737" s="171"/>
      <c r="AR12737" s="171"/>
    </row>
    <row r="12738" spans="24:44">
      <c r="X12738" t="s">
        <v>36151</v>
      </c>
      <c r="Y12738" t="s">
        <v>386</v>
      </c>
      <c r="Z12738" t="s">
        <v>36152</v>
      </c>
      <c r="AA12738" t="s">
        <v>33715</v>
      </c>
      <c r="AB12738" t="s">
        <v>33627</v>
      </c>
      <c r="AO12738" s="171"/>
      <c r="AP12738" s="171"/>
      <c r="AQ12738" s="171"/>
      <c r="AR12738" s="171"/>
    </row>
    <row r="12739" spans="24:44">
      <c r="X12739" t="s">
        <v>36153</v>
      </c>
      <c r="Y12739" t="s">
        <v>389</v>
      </c>
      <c r="Z12739" t="s">
        <v>36154</v>
      </c>
      <c r="AA12739" t="s">
        <v>33715</v>
      </c>
      <c r="AB12739" t="s">
        <v>33627</v>
      </c>
      <c r="AO12739" s="171"/>
      <c r="AP12739" s="171"/>
      <c r="AQ12739" s="171"/>
      <c r="AR12739" s="171"/>
    </row>
    <row r="12740" spans="24:44">
      <c r="X12740" t="s">
        <v>36155</v>
      </c>
      <c r="Y12740" t="s">
        <v>386</v>
      </c>
      <c r="Z12740" t="s">
        <v>36156</v>
      </c>
      <c r="AA12740" t="s">
        <v>33715</v>
      </c>
      <c r="AB12740" t="s">
        <v>33627</v>
      </c>
      <c r="AO12740" s="171"/>
      <c r="AP12740" s="171"/>
      <c r="AQ12740" s="171"/>
      <c r="AR12740" s="171"/>
    </row>
    <row r="12741" spans="24:44">
      <c r="X12741" t="s">
        <v>36157</v>
      </c>
      <c r="Y12741" t="s">
        <v>389</v>
      </c>
      <c r="Z12741" t="s">
        <v>36158</v>
      </c>
      <c r="AA12741" t="s">
        <v>33715</v>
      </c>
      <c r="AB12741" t="s">
        <v>33627</v>
      </c>
      <c r="AO12741" s="171"/>
      <c r="AP12741" s="171"/>
      <c r="AQ12741" s="171"/>
      <c r="AR12741" s="171"/>
    </row>
    <row r="12742" spans="24:44">
      <c r="X12742" t="s">
        <v>36159</v>
      </c>
      <c r="Y12742" t="s">
        <v>389</v>
      </c>
      <c r="Z12742" t="s">
        <v>36160</v>
      </c>
      <c r="AA12742" t="s">
        <v>33715</v>
      </c>
      <c r="AB12742" t="s">
        <v>33627</v>
      </c>
      <c r="AO12742" s="171"/>
      <c r="AP12742" s="171"/>
      <c r="AQ12742" s="171"/>
      <c r="AR12742" s="171"/>
    </row>
    <row r="12743" spans="24:44">
      <c r="X12743" t="s">
        <v>36161</v>
      </c>
      <c r="Y12743" t="s">
        <v>389</v>
      </c>
      <c r="Z12743" t="s">
        <v>36162</v>
      </c>
      <c r="AA12743" t="s">
        <v>33715</v>
      </c>
      <c r="AB12743" t="s">
        <v>33627</v>
      </c>
      <c r="AO12743" s="171"/>
      <c r="AP12743" s="171"/>
      <c r="AQ12743" s="171"/>
      <c r="AR12743" s="171"/>
    </row>
    <row r="12744" spans="24:44">
      <c r="X12744" t="s">
        <v>36163</v>
      </c>
      <c r="Y12744" t="s">
        <v>386</v>
      </c>
      <c r="Z12744" t="s">
        <v>36164</v>
      </c>
      <c r="AA12744" t="s">
        <v>33715</v>
      </c>
      <c r="AB12744" t="s">
        <v>33627</v>
      </c>
      <c r="AO12744" s="171"/>
      <c r="AP12744" s="171"/>
      <c r="AQ12744" s="171"/>
      <c r="AR12744" s="171"/>
    </row>
    <row r="12745" spans="24:44">
      <c r="X12745" t="s">
        <v>36165</v>
      </c>
      <c r="Y12745" t="s">
        <v>386</v>
      </c>
      <c r="Z12745" t="s">
        <v>36166</v>
      </c>
      <c r="AA12745" t="s">
        <v>33715</v>
      </c>
      <c r="AB12745" t="s">
        <v>33627</v>
      </c>
      <c r="AO12745" s="171"/>
      <c r="AP12745" s="171"/>
      <c r="AQ12745" s="171"/>
      <c r="AR12745" s="171"/>
    </row>
    <row r="12746" spans="24:44">
      <c r="X12746" t="s">
        <v>36167</v>
      </c>
      <c r="Y12746" t="s">
        <v>389</v>
      </c>
      <c r="Z12746" t="s">
        <v>36168</v>
      </c>
      <c r="AA12746" t="s">
        <v>33715</v>
      </c>
      <c r="AB12746" t="s">
        <v>33627</v>
      </c>
      <c r="AO12746" s="171"/>
      <c r="AP12746" s="171"/>
      <c r="AQ12746" s="171"/>
      <c r="AR12746" s="171"/>
    </row>
    <row r="12747" spans="24:44">
      <c r="X12747" t="s">
        <v>36169</v>
      </c>
      <c r="Y12747" t="s">
        <v>389</v>
      </c>
      <c r="Z12747" t="s">
        <v>36170</v>
      </c>
      <c r="AA12747" t="s">
        <v>33715</v>
      </c>
      <c r="AB12747" t="s">
        <v>33627</v>
      </c>
      <c r="AO12747" s="171"/>
      <c r="AP12747" s="171"/>
      <c r="AQ12747" s="171"/>
      <c r="AR12747" s="171"/>
    </row>
    <row r="12748" spans="24:44">
      <c r="X12748" t="s">
        <v>36171</v>
      </c>
      <c r="Y12748" t="s">
        <v>386</v>
      </c>
      <c r="Z12748" t="s">
        <v>36172</v>
      </c>
      <c r="AA12748" t="s">
        <v>33715</v>
      </c>
      <c r="AB12748" t="s">
        <v>33627</v>
      </c>
      <c r="AO12748" s="171"/>
      <c r="AP12748" s="171"/>
      <c r="AQ12748" s="171"/>
      <c r="AR12748" s="171"/>
    </row>
    <row r="12749" spans="24:44">
      <c r="X12749" t="s">
        <v>36173</v>
      </c>
      <c r="Y12749" t="s">
        <v>389</v>
      </c>
      <c r="Z12749" t="s">
        <v>36174</v>
      </c>
      <c r="AA12749" t="s">
        <v>33715</v>
      </c>
      <c r="AB12749" t="s">
        <v>33627</v>
      </c>
      <c r="AO12749" s="171"/>
      <c r="AP12749" s="171"/>
      <c r="AQ12749" s="171"/>
      <c r="AR12749" s="171"/>
    </row>
    <row r="12750" spans="24:44">
      <c r="X12750" t="s">
        <v>36175</v>
      </c>
      <c r="Y12750" t="s">
        <v>389</v>
      </c>
      <c r="Z12750" t="s">
        <v>36176</v>
      </c>
      <c r="AA12750" t="s">
        <v>33715</v>
      </c>
      <c r="AB12750" t="s">
        <v>33627</v>
      </c>
      <c r="AO12750" s="171"/>
      <c r="AP12750" s="171"/>
      <c r="AQ12750" s="171"/>
      <c r="AR12750" s="171"/>
    </row>
    <row r="12751" spans="24:44">
      <c r="X12751" t="s">
        <v>36177</v>
      </c>
      <c r="Y12751" t="s">
        <v>389</v>
      </c>
      <c r="Z12751" t="s">
        <v>36178</v>
      </c>
      <c r="AA12751" t="s">
        <v>33715</v>
      </c>
      <c r="AB12751" t="s">
        <v>33627</v>
      </c>
      <c r="AO12751" s="171"/>
      <c r="AP12751" s="171"/>
      <c r="AQ12751" s="171"/>
      <c r="AR12751" s="171"/>
    </row>
    <row r="12752" spans="24:44">
      <c r="X12752" t="s">
        <v>36179</v>
      </c>
      <c r="Y12752" t="s">
        <v>389</v>
      </c>
      <c r="Z12752" t="s">
        <v>36180</v>
      </c>
      <c r="AA12752" t="s">
        <v>33715</v>
      </c>
      <c r="AB12752" t="s">
        <v>33627</v>
      </c>
      <c r="AO12752" s="171"/>
      <c r="AP12752" s="171"/>
      <c r="AQ12752" s="171"/>
      <c r="AR12752" s="171"/>
    </row>
    <row r="12753" spans="24:44">
      <c r="X12753" t="s">
        <v>36181</v>
      </c>
      <c r="Y12753" t="s">
        <v>389</v>
      </c>
      <c r="Z12753" t="s">
        <v>36182</v>
      </c>
      <c r="AA12753" t="s">
        <v>33715</v>
      </c>
      <c r="AB12753" t="s">
        <v>33627</v>
      </c>
      <c r="AO12753" s="171"/>
      <c r="AP12753" s="171"/>
      <c r="AQ12753" s="171"/>
      <c r="AR12753" s="171"/>
    </row>
    <row r="12754" spans="24:44">
      <c r="X12754" t="s">
        <v>36183</v>
      </c>
      <c r="Y12754" t="s">
        <v>389</v>
      </c>
      <c r="Z12754" t="s">
        <v>36184</v>
      </c>
      <c r="AA12754" t="s">
        <v>33715</v>
      </c>
      <c r="AB12754" t="s">
        <v>33627</v>
      </c>
      <c r="AO12754" s="171"/>
      <c r="AP12754" s="171"/>
      <c r="AQ12754" s="171"/>
      <c r="AR12754" s="171"/>
    </row>
    <row r="12755" spans="24:44">
      <c r="X12755" t="s">
        <v>36185</v>
      </c>
      <c r="Y12755" t="s">
        <v>386</v>
      </c>
      <c r="Z12755" t="s">
        <v>36186</v>
      </c>
      <c r="AA12755" t="s">
        <v>33715</v>
      </c>
      <c r="AB12755" t="s">
        <v>33627</v>
      </c>
      <c r="AO12755" s="171"/>
      <c r="AP12755" s="171"/>
      <c r="AQ12755" s="171"/>
      <c r="AR12755" s="171"/>
    </row>
    <row r="12756" spans="24:44">
      <c r="X12756" t="s">
        <v>36187</v>
      </c>
      <c r="Y12756" t="s">
        <v>389</v>
      </c>
      <c r="Z12756" t="s">
        <v>36188</v>
      </c>
      <c r="AA12756" t="s">
        <v>33715</v>
      </c>
      <c r="AB12756" t="s">
        <v>33627</v>
      </c>
      <c r="AO12756" s="171"/>
      <c r="AP12756" s="171"/>
      <c r="AQ12756" s="171"/>
      <c r="AR12756" s="171"/>
    </row>
    <row r="12757" spans="24:44">
      <c r="X12757" t="s">
        <v>36189</v>
      </c>
      <c r="Y12757" t="s">
        <v>389</v>
      </c>
      <c r="Z12757" t="s">
        <v>36190</v>
      </c>
      <c r="AA12757" t="s">
        <v>33715</v>
      </c>
      <c r="AB12757" t="s">
        <v>33627</v>
      </c>
      <c r="AO12757" s="171"/>
      <c r="AP12757" s="171"/>
      <c r="AQ12757" s="171"/>
      <c r="AR12757" s="171"/>
    </row>
    <row r="12758" spans="24:44">
      <c r="X12758" t="s">
        <v>36191</v>
      </c>
      <c r="Y12758" t="s">
        <v>389</v>
      </c>
      <c r="Z12758" t="s">
        <v>36192</v>
      </c>
      <c r="AA12758" t="s">
        <v>33715</v>
      </c>
      <c r="AB12758" t="s">
        <v>33627</v>
      </c>
      <c r="AO12758" s="171"/>
      <c r="AP12758" s="171"/>
      <c r="AQ12758" s="171"/>
      <c r="AR12758" s="171"/>
    </row>
    <row r="12759" spans="24:44">
      <c r="X12759" t="s">
        <v>36193</v>
      </c>
      <c r="Y12759" t="s">
        <v>386</v>
      </c>
      <c r="Z12759" t="s">
        <v>36194</v>
      </c>
      <c r="AA12759" t="s">
        <v>33715</v>
      </c>
      <c r="AB12759" t="s">
        <v>33627</v>
      </c>
      <c r="AO12759" s="171"/>
      <c r="AP12759" s="171"/>
      <c r="AQ12759" s="171"/>
      <c r="AR12759" s="171"/>
    </row>
    <row r="12760" spans="24:44">
      <c r="X12760" t="s">
        <v>36195</v>
      </c>
      <c r="Y12760" t="s">
        <v>389</v>
      </c>
      <c r="Z12760" t="s">
        <v>36196</v>
      </c>
      <c r="AA12760" t="s">
        <v>33715</v>
      </c>
      <c r="AB12760" t="s">
        <v>33627</v>
      </c>
      <c r="AO12760" s="171"/>
      <c r="AP12760" s="171"/>
      <c r="AQ12760" s="171"/>
      <c r="AR12760" s="171"/>
    </row>
    <row r="12761" spans="24:44">
      <c r="X12761" t="s">
        <v>36197</v>
      </c>
      <c r="Y12761" t="s">
        <v>386</v>
      </c>
      <c r="Z12761" t="s">
        <v>36198</v>
      </c>
      <c r="AA12761" t="s">
        <v>33715</v>
      </c>
      <c r="AB12761" t="s">
        <v>33627</v>
      </c>
      <c r="AO12761" s="171"/>
      <c r="AP12761" s="171"/>
      <c r="AQ12761" s="171"/>
      <c r="AR12761" s="171"/>
    </row>
    <row r="12762" spans="24:44">
      <c r="X12762" t="s">
        <v>36199</v>
      </c>
      <c r="Y12762" t="s">
        <v>386</v>
      </c>
      <c r="Z12762" t="s">
        <v>36200</v>
      </c>
      <c r="AA12762" t="s">
        <v>33715</v>
      </c>
      <c r="AB12762" t="s">
        <v>33627</v>
      </c>
      <c r="AO12762" s="171"/>
      <c r="AP12762" s="171"/>
      <c r="AQ12762" s="171"/>
      <c r="AR12762" s="171"/>
    </row>
    <row r="12763" spans="24:44">
      <c r="X12763" t="s">
        <v>36201</v>
      </c>
      <c r="Y12763" t="s">
        <v>386</v>
      </c>
      <c r="Z12763" t="s">
        <v>36202</v>
      </c>
      <c r="AA12763" t="s">
        <v>33715</v>
      </c>
      <c r="AB12763" t="s">
        <v>33627</v>
      </c>
      <c r="AO12763" s="171"/>
      <c r="AP12763" s="171"/>
      <c r="AQ12763" s="171"/>
      <c r="AR12763" s="171"/>
    </row>
    <row r="12764" spans="24:44">
      <c r="X12764" t="s">
        <v>36203</v>
      </c>
      <c r="Y12764" t="s">
        <v>389</v>
      </c>
      <c r="Z12764" t="s">
        <v>36204</v>
      </c>
      <c r="AA12764" t="s">
        <v>33715</v>
      </c>
      <c r="AB12764" t="s">
        <v>33627</v>
      </c>
      <c r="AO12764" s="171"/>
      <c r="AP12764" s="171"/>
      <c r="AQ12764" s="171"/>
      <c r="AR12764" s="171"/>
    </row>
    <row r="12765" spans="24:44">
      <c r="X12765" t="s">
        <v>36205</v>
      </c>
      <c r="Y12765" t="s">
        <v>389</v>
      </c>
      <c r="Z12765" t="s">
        <v>36206</v>
      </c>
      <c r="AA12765" t="s">
        <v>33715</v>
      </c>
      <c r="AB12765" t="s">
        <v>33627</v>
      </c>
      <c r="AO12765" s="171"/>
      <c r="AP12765" s="171"/>
      <c r="AQ12765" s="171"/>
      <c r="AR12765" s="171"/>
    </row>
    <row r="12766" spans="24:44">
      <c r="X12766" t="s">
        <v>36207</v>
      </c>
      <c r="Y12766" t="s">
        <v>389</v>
      </c>
      <c r="Z12766" t="s">
        <v>36208</v>
      </c>
      <c r="AA12766" t="s">
        <v>33715</v>
      </c>
      <c r="AB12766" t="s">
        <v>33627</v>
      </c>
      <c r="AO12766" s="171"/>
      <c r="AP12766" s="171"/>
      <c r="AQ12766" s="171"/>
      <c r="AR12766" s="171"/>
    </row>
    <row r="12767" spans="24:44">
      <c r="X12767" t="s">
        <v>36209</v>
      </c>
      <c r="Y12767" t="s">
        <v>389</v>
      </c>
      <c r="Z12767" t="s">
        <v>36210</v>
      </c>
      <c r="AA12767" t="s">
        <v>33715</v>
      </c>
      <c r="AB12767" t="s">
        <v>33627</v>
      </c>
      <c r="AO12767" s="171"/>
      <c r="AP12767" s="171"/>
      <c r="AQ12767" s="171"/>
      <c r="AR12767" s="171"/>
    </row>
    <row r="12768" spans="24:44">
      <c r="X12768" t="s">
        <v>36211</v>
      </c>
      <c r="Y12768" t="s">
        <v>389</v>
      </c>
      <c r="Z12768" t="s">
        <v>36212</v>
      </c>
      <c r="AA12768" t="s">
        <v>33715</v>
      </c>
      <c r="AB12768" t="s">
        <v>33627</v>
      </c>
      <c r="AO12768" s="171"/>
      <c r="AP12768" s="171"/>
      <c r="AQ12768" s="171"/>
      <c r="AR12768" s="171"/>
    </row>
    <row r="12769" spans="24:44">
      <c r="X12769" t="s">
        <v>36213</v>
      </c>
      <c r="Y12769" t="s">
        <v>389</v>
      </c>
      <c r="Z12769" t="s">
        <v>36214</v>
      </c>
      <c r="AA12769" t="s">
        <v>33715</v>
      </c>
      <c r="AB12769" t="s">
        <v>33627</v>
      </c>
      <c r="AO12769" s="171"/>
      <c r="AP12769" s="171"/>
      <c r="AQ12769" s="171"/>
      <c r="AR12769" s="171"/>
    </row>
    <row r="12770" spans="24:44">
      <c r="X12770" t="s">
        <v>36215</v>
      </c>
      <c r="Y12770" t="s">
        <v>389</v>
      </c>
      <c r="Z12770" t="s">
        <v>36216</v>
      </c>
      <c r="AA12770" t="s">
        <v>33715</v>
      </c>
      <c r="AB12770" t="s">
        <v>33627</v>
      </c>
      <c r="AO12770" s="171"/>
      <c r="AP12770" s="171"/>
      <c r="AQ12770" s="171"/>
      <c r="AR12770" s="171"/>
    </row>
    <row r="12771" spans="24:44">
      <c r="X12771" t="s">
        <v>36217</v>
      </c>
      <c r="Y12771" t="s">
        <v>386</v>
      </c>
      <c r="Z12771" t="s">
        <v>36218</v>
      </c>
      <c r="AA12771" t="s">
        <v>33715</v>
      </c>
      <c r="AB12771" t="s">
        <v>33627</v>
      </c>
      <c r="AO12771" s="171"/>
      <c r="AP12771" s="171"/>
      <c r="AQ12771" s="171"/>
      <c r="AR12771" s="171"/>
    </row>
    <row r="12772" spans="24:44">
      <c r="X12772" t="s">
        <v>36219</v>
      </c>
      <c r="Y12772" t="s">
        <v>389</v>
      </c>
      <c r="Z12772" t="s">
        <v>36220</v>
      </c>
      <c r="AA12772" t="s">
        <v>33715</v>
      </c>
      <c r="AB12772" t="s">
        <v>33627</v>
      </c>
      <c r="AO12772" s="171"/>
      <c r="AP12772" s="171"/>
      <c r="AQ12772" s="171"/>
      <c r="AR12772" s="171"/>
    </row>
    <row r="12773" spans="24:44">
      <c r="X12773" t="s">
        <v>36221</v>
      </c>
      <c r="Y12773" t="s">
        <v>386</v>
      </c>
      <c r="Z12773" t="s">
        <v>36222</v>
      </c>
      <c r="AA12773" t="s">
        <v>33715</v>
      </c>
      <c r="AB12773" t="s">
        <v>33627</v>
      </c>
      <c r="AO12773" s="171"/>
      <c r="AP12773" s="171"/>
      <c r="AQ12773" s="171"/>
      <c r="AR12773" s="171"/>
    </row>
    <row r="12774" spans="24:44">
      <c r="X12774" t="s">
        <v>36223</v>
      </c>
      <c r="Y12774" t="s">
        <v>389</v>
      </c>
      <c r="Z12774" t="s">
        <v>36224</v>
      </c>
      <c r="AA12774" t="s">
        <v>33715</v>
      </c>
      <c r="AB12774" t="s">
        <v>33627</v>
      </c>
      <c r="AO12774" s="171"/>
      <c r="AP12774" s="171"/>
      <c r="AQ12774" s="171"/>
      <c r="AR12774" s="171"/>
    </row>
    <row r="12775" spans="24:44">
      <c r="X12775" t="s">
        <v>36225</v>
      </c>
      <c r="Y12775" t="s">
        <v>389</v>
      </c>
      <c r="Z12775" t="s">
        <v>36226</v>
      </c>
      <c r="AA12775" t="s">
        <v>33715</v>
      </c>
      <c r="AB12775" t="s">
        <v>33627</v>
      </c>
      <c r="AO12775" s="171"/>
      <c r="AP12775" s="171"/>
      <c r="AQ12775" s="171"/>
      <c r="AR12775" s="171"/>
    </row>
    <row r="12776" spans="24:44">
      <c r="X12776" t="s">
        <v>36227</v>
      </c>
      <c r="Y12776" t="s">
        <v>386</v>
      </c>
      <c r="Z12776" t="s">
        <v>36228</v>
      </c>
      <c r="AA12776" t="s">
        <v>33715</v>
      </c>
      <c r="AB12776" t="s">
        <v>33627</v>
      </c>
      <c r="AO12776" s="171"/>
      <c r="AP12776" s="171"/>
      <c r="AQ12776" s="171"/>
      <c r="AR12776" s="171"/>
    </row>
    <row r="12777" spans="24:44">
      <c r="X12777" t="s">
        <v>36229</v>
      </c>
      <c r="Y12777" t="s">
        <v>386</v>
      </c>
      <c r="Z12777" t="s">
        <v>36230</v>
      </c>
      <c r="AA12777" t="s">
        <v>33715</v>
      </c>
      <c r="AB12777" t="s">
        <v>33627</v>
      </c>
      <c r="AO12777" s="171"/>
      <c r="AP12777" s="171"/>
      <c r="AQ12777" s="171"/>
      <c r="AR12777" s="171"/>
    </row>
    <row r="12778" spans="24:44">
      <c r="X12778" t="s">
        <v>36231</v>
      </c>
      <c r="Y12778" t="s">
        <v>389</v>
      </c>
      <c r="Z12778" t="s">
        <v>36232</v>
      </c>
      <c r="AA12778" t="s">
        <v>33715</v>
      </c>
      <c r="AB12778" t="s">
        <v>33627</v>
      </c>
      <c r="AO12778" s="171"/>
      <c r="AP12778" s="171"/>
      <c r="AQ12778" s="171"/>
      <c r="AR12778" s="171"/>
    </row>
    <row r="12779" spans="24:44">
      <c r="X12779" t="s">
        <v>36233</v>
      </c>
      <c r="Y12779" t="s">
        <v>389</v>
      </c>
      <c r="Z12779" t="s">
        <v>36234</v>
      </c>
      <c r="AA12779" t="s">
        <v>33715</v>
      </c>
      <c r="AB12779" t="s">
        <v>33627</v>
      </c>
      <c r="AO12779" s="171"/>
      <c r="AP12779" s="171"/>
      <c r="AQ12779" s="171"/>
      <c r="AR12779" s="171"/>
    </row>
    <row r="12780" spans="24:44">
      <c r="X12780" t="s">
        <v>36235</v>
      </c>
      <c r="Y12780" t="s">
        <v>386</v>
      </c>
      <c r="Z12780" t="s">
        <v>36236</v>
      </c>
      <c r="AA12780" t="s">
        <v>33762</v>
      </c>
      <c r="AB12780" t="s">
        <v>125</v>
      </c>
      <c r="AO12780" s="171"/>
      <c r="AP12780" s="171"/>
      <c r="AQ12780" s="171"/>
      <c r="AR12780" s="171"/>
    </row>
    <row r="12781" spans="24:44">
      <c r="X12781" t="s">
        <v>36237</v>
      </c>
      <c r="Y12781" t="s">
        <v>389</v>
      </c>
      <c r="Z12781" t="s">
        <v>36238</v>
      </c>
      <c r="AA12781" t="s">
        <v>33715</v>
      </c>
      <c r="AB12781" t="s">
        <v>33627</v>
      </c>
      <c r="AO12781" s="171"/>
      <c r="AP12781" s="171"/>
      <c r="AQ12781" s="171"/>
      <c r="AR12781" s="171"/>
    </row>
    <row r="12782" spans="24:44">
      <c r="X12782" t="s">
        <v>36239</v>
      </c>
      <c r="Y12782" t="s">
        <v>389</v>
      </c>
      <c r="Z12782" t="s">
        <v>36240</v>
      </c>
      <c r="AA12782" t="s">
        <v>33715</v>
      </c>
      <c r="AB12782" t="s">
        <v>33627</v>
      </c>
      <c r="AO12782" s="171"/>
      <c r="AP12782" s="171"/>
      <c r="AQ12782" s="171"/>
      <c r="AR12782" s="171"/>
    </row>
    <row r="12783" spans="24:44">
      <c r="X12783" t="s">
        <v>36241</v>
      </c>
      <c r="Y12783" t="s">
        <v>389</v>
      </c>
      <c r="Z12783" t="s">
        <v>36242</v>
      </c>
      <c r="AA12783" t="s">
        <v>33715</v>
      </c>
      <c r="AB12783" t="s">
        <v>33627</v>
      </c>
      <c r="AO12783" s="171"/>
      <c r="AP12783" s="171"/>
      <c r="AQ12783" s="171"/>
      <c r="AR12783" s="171"/>
    </row>
    <row r="12784" spans="24:44">
      <c r="X12784" t="s">
        <v>36243</v>
      </c>
      <c r="Y12784" t="s">
        <v>389</v>
      </c>
      <c r="Z12784" t="s">
        <v>36244</v>
      </c>
      <c r="AA12784" t="s">
        <v>33715</v>
      </c>
      <c r="AB12784" t="s">
        <v>33627</v>
      </c>
      <c r="AO12784" s="171"/>
      <c r="AP12784" s="171"/>
      <c r="AQ12784" s="171"/>
      <c r="AR12784" s="171"/>
    </row>
    <row r="12785" spans="24:44">
      <c r="X12785" t="s">
        <v>36245</v>
      </c>
      <c r="Y12785" t="s">
        <v>389</v>
      </c>
      <c r="Z12785" t="s">
        <v>36246</v>
      </c>
      <c r="AA12785" t="s">
        <v>33715</v>
      </c>
      <c r="AB12785" t="s">
        <v>33627</v>
      </c>
      <c r="AO12785" s="171"/>
      <c r="AP12785" s="171"/>
      <c r="AQ12785" s="171"/>
      <c r="AR12785" s="171"/>
    </row>
    <row r="12786" spans="24:44">
      <c r="X12786" t="s">
        <v>36247</v>
      </c>
      <c r="Y12786" t="s">
        <v>386</v>
      </c>
      <c r="Z12786" t="s">
        <v>36248</v>
      </c>
      <c r="AA12786" t="s">
        <v>33715</v>
      </c>
      <c r="AB12786" t="s">
        <v>33627</v>
      </c>
      <c r="AO12786" s="171"/>
      <c r="AP12786" s="171"/>
      <c r="AQ12786" s="171"/>
      <c r="AR12786" s="171"/>
    </row>
    <row r="12787" spans="24:44">
      <c r="X12787" t="s">
        <v>36249</v>
      </c>
      <c r="Y12787" t="s">
        <v>386</v>
      </c>
      <c r="Z12787" t="s">
        <v>36250</v>
      </c>
      <c r="AA12787" t="s">
        <v>33715</v>
      </c>
      <c r="AB12787" t="s">
        <v>33627</v>
      </c>
      <c r="AO12787" s="171"/>
      <c r="AP12787" s="171"/>
      <c r="AQ12787" s="171"/>
      <c r="AR12787" s="171"/>
    </row>
    <row r="12788" spans="24:44">
      <c r="X12788" t="s">
        <v>36251</v>
      </c>
      <c r="Y12788" t="s">
        <v>389</v>
      </c>
      <c r="Z12788" t="s">
        <v>36252</v>
      </c>
      <c r="AA12788" t="s">
        <v>33715</v>
      </c>
      <c r="AB12788" t="s">
        <v>33627</v>
      </c>
      <c r="AO12788" s="171"/>
      <c r="AP12788" s="171"/>
      <c r="AQ12788" s="171"/>
      <c r="AR12788" s="171"/>
    </row>
    <row r="12789" spans="24:44">
      <c r="X12789" t="s">
        <v>36253</v>
      </c>
      <c r="Y12789" t="s">
        <v>386</v>
      </c>
      <c r="Z12789" t="s">
        <v>36254</v>
      </c>
      <c r="AA12789" t="s">
        <v>33715</v>
      </c>
      <c r="AB12789" t="s">
        <v>33627</v>
      </c>
      <c r="AO12789" s="171"/>
      <c r="AP12789" s="171"/>
      <c r="AQ12789" s="171"/>
      <c r="AR12789" s="171"/>
    </row>
    <row r="12790" spans="24:44">
      <c r="X12790" t="s">
        <v>36255</v>
      </c>
      <c r="Y12790" t="s">
        <v>389</v>
      </c>
      <c r="Z12790" t="s">
        <v>36256</v>
      </c>
      <c r="AA12790" t="s">
        <v>33715</v>
      </c>
      <c r="AB12790" t="s">
        <v>33627</v>
      </c>
      <c r="AO12790" s="171"/>
      <c r="AP12790" s="171"/>
      <c r="AQ12790" s="171"/>
      <c r="AR12790" s="171"/>
    </row>
    <row r="12791" spans="24:44">
      <c r="X12791" t="s">
        <v>36257</v>
      </c>
      <c r="Y12791" t="s">
        <v>389</v>
      </c>
      <c r="Z12791" t="s">
        <v>36258</v>
      </c>
      <c r="AA12791" t="s">
        <v>33715</v>
      </c>
      <c r="AB12791" t="s">
        <v>33627</v>
      </c>
      <c r="AO12791" s="171"/>
      <c r="AP12791" s="171"/>
      <c r="AQ12791" s="171"/>
      <c r="AR12791" s="171"/>
    </row>
    <row r="12792" spans="24:44">
      <c r="X12792" t="s">
        <v>36259</v>
      </c>
      <c r="Y12792" t="s">
        <v>389</v>
      </c>
      <c r="Z12792" t="s">
        <v>36260</v>
      </c>
      <c r="AA12792" t="s">
        <v>33715</v>
      </c>
      <c r="AB12792" t="s">
        <v>33627</v>
      </c>
      <c r="AO12792" s="171"/>
      <c r="AP12792" s="171"/>
      <c r="AQ12792" s="171"/>
      <c r="AR12792" s="171"/>
    </row>
    <row r="12793" spans="24:44">
      <c r="X12793" t="s">
        <v>36261</v>
      </c>
      <c r="Y12793" t="s">
        <v>389</v>
      </c>
      <c r="Z12793" t="s">
        <v>36262</v>
      </c>
      <c r="AA12793" t="s">
        <v>33715</v>
      </c>
      <c r="AB12793" t="s">
        <v>33627</v>
      </c>
      <c r="AO12793" s="171"/>
      <c r="AP12793" s="171"/>
      <c r="AQ12793" s="171"/>
      <c r="AR12793" s="171"/>
    </row>
    <row r="12794" spans="24:44">
      <c r="X12794" t="s">
        <v>36263</v>
      </c>
      <c r="Y12794" t="s">
        <v>389</v>
      </c>
      <c r="Z12794" t="s">
        <v>36264</v>
      </c>
      <c r="AA12794" t="s">
        <v>33715</v>
      </c>
      <c r="AB12794" t="s">
        <v>33627</v>
      </c>
      <c r="AO12794" s="171"/>
      <c r="AP12794" s="171"/>
      <c r="AQ12794" s="171"/>
      <c r="AR12794" s="171"/>
    </row>
    <row r="12795" spans="24:44">
      <c r="X12795" t="s">
        <v>36265</v>
      </c>
      <c r="Y12795" t="s">
        <v>389</v>
      </c>
      <c r="Z12795" t="s">
        <v>36266</v>
      </c>
      <c r="AA12795" t="s">
        <v>33715</v>
      </c>
      <c r="AB12795" t="s">
        <v>33627</v>
      </c>
      <c r="AO12795" s="171"/>
      <c r="AP12795" s="171"/>
      <c r="AQ12795" s="171"/>
      <c r="AR12795" s="171"/>
    </row>
    <row r="12796" spans="24:44">
      <c r="X12796" t="s">
        <v>36267</v>
      </c>
      <c r="Y12796" t="s">
        <v>389</v>
      </c>
      <c r="Z12796" t="s">
        <v>36268</v>
      </c>
      <c r="AA12796" t="s">
        <v>33715</v>
      </c>
      <c r="AB12796" t="s">
        <v>33627</v>
      </c>
      <c r="AO12796" s="171"/>
      <c r="AP12796" s="171"/>
      <c r="AQ12796" s="171"/>
      <c r="AR12796" s="171"/>
    </row>
    <row r="12797" spans="24:44">
      <c r="X12797" t="s">
        <v>36269</v>
      </c>
      <c r="Y12797" t="s">
        <v>389</v>
      </c>
      <c r="Z12797" t="s">
        <v>36270</v>
      </c>
      <c r="AA12797" t="s">
        <v>33715</v>
      </c>
      <c r="AB12797" t="s">
        <v>33627</v>
      </c>
      <c r="AO12797" s="171"/>
      <c r="AP12797" s="171"/>
      <c r="AQ12797" s="171"/>
      <c r="AR12797" s="171"/>
    </row>
    <row r="12798" spans="24:44">
      <c r="X12798" t="s">
        <v>36271</v>
      </c>
      <c r="Y12798" t="s">
        <v>389</v>
      </c>
      <c r="Z12798" t="s">
        <v>36272</v>
      </c>
      <c r="AA12798" t="s">
        <v>34404</v>
      </c>
      <c r="AB12798" t="s">
        <v>125</v>
      </c>
      <c r="AO12798" s="171"/>
      <c r="AP12798" s="171"/>
      <c r="AQ12798" s="171"/>
      <c r="AR12798" s="171"/>
    </row>
    <row r="12799" spans="24:44">
      <c r="X12799" t="s">
        <v>36273</v>
      </c>
      <c r="Y12799" t="s">
        <v>389</v>
      </c>
      <c r="Z12799" t="s">
        <v>36274</v>
      </c>
      <c r="AA12799" t="s">
        <v>34395</v>
      </c>
      <c r="AB12799" t="s">
        <v>125</v>
      </c>
      <c r="AO12799" s="171"/>
      <c r="AP12799" s="171"/>
      <c r="AQ12799" s="171"/>
      <c r="AR12799" s="171"/>
    </row>
    <row r="12800" spans="24:44">
      <c r="X12800" t="s">
        <v>36275</v>
      </c>
      <c r="Y12800" t="s">
        <v>389</v>
      </c>
      <c r="Z12800" t="s">
        <v>36276</v>
      </c>
      <c r="AA12800" t="s">
        <v>33762</v>
      </c>
      <c r="AB12800" t="s">
        <v>125</v>
      </c>
      <c r="AO12800" s="171"/>
      <c r="AP12800" s="171"/>
      <c r="AQ12800" s="171"/>
      <c r="AR12800" s="171"/>
    </row>
    <row r="12801" spans="24:44">
      <c r="X12801" t="s">
        <v>36277</v>
      </c>
      <c r="Y12801" t="s">
        <v>389</v>
      </c>
      <c r="Z12801" t="s">
        <v>36278</v>
      </c>
      <c r="AA12801" t="s">
        <v>33762</v>
      </c>
      <c r="AB12801" t="s">
        <v>125</v>
      </c>
      <c r="AO12801" s="171"/>
      <c r="AP12801" s="171"/>
      <c r="AQ12801" s="171"/>
      <c r="AR12801" s="171"/>
    </row>
    <row r="12802" spans="24:44">
      <c r="X12802" t="s">
        <v>36279</v>
      </c>
      <c r="Y12802" t="s">
        <v>389</v>
      </c>
      <c r="Z12802" t="s">
        <v>36280</v>
      </c>
      <c r="AA12802" t="s">
        <v>33762</v>
      </c>
      <c r="AB12802" t="s">
        <v>125</v>
      </c>
      <c r="AO12802" s="171"/>
      <c r="AP12802" s="171"/>
      <c r="AQ12802" s="171"/>
      <c r="AR12802" s="171"/>
    </row>
    <row r="12803" spans="24:44">
      <c r="X12803" t="s">
        <v>36281</v>
      </c>
      <c r="Y12803" t="s">
        <v>386</v>
      </c>
      <c r="Z12803" t="s">
        <v>36282</v>
      </c>
      <c r="AA12803" t="s">
        <v>33762</v>
      </c>
      <c r="AB12803" t="s">
        <v>125</v>
      </c>
      <c r="AO12803" s="171"/>
      <c r="AP12803" s="171"/>
      <c r="AQ12803" s="171"/>
      <c r="AR12803" s="171"/>
    </row>
    <row r="12804" spans="24:44">
      <c r="X12804" t="s">
        <v>36283</v>
      </c>
      <c r="Y12804" t="s">
        <v>386</v>
      </c>
      <c r="Z12804" t="s">
        <v>36284</v>
      </c>
      <c r="AA12804" t="s">
        <v>34128</v>
      </c>
      <c r="AB12804" t="s">
        <v>34129</v>
      </c>
      <c r="AO12804" s="171"/>
      <c r="AP12804" s="171"/>
      <c r="AQ12804" s="171"/>
      <c r="AR12804" s="171"/>
    </row>
    <row r="12805" spans="24:44">
      <c r="X12805" t="s">
        <v>36285</v>
      </c>
      <c r="Y12805" t="s">
        <v>386</v>
      </c>
      <c r="Z12805" t="s">
        <v>36286</v>
      </c>
      <c r="AA12805" t="s">
        <v>34128</v>
      </c>
      <c r="AB12805" t="s">
        <v>34129</v>
      </c>
      <c r="AO12805" s="171"/>
      <c r="AP12805" s="171"/>
      <c r="AQ12805" s="171"/>
      <c r="AR12805" s="171"/>
    </row>
    <row r="12806" spans="24:44">
      <c r="X12806" t="s">
        <v>36287</v>
      </c>
      <c r="Y12806" t="s">
        <v>386</v>
      </c>
      <c r="Z12806" t="s">
        <v>36288</v>
      </c>
      <c r="AA12806" t="s">
        <v>33846</v>
      </c>
      <c r="AB12806" t="s">
        <v>125</v>
      </c>
      <c r="AO12806" s="171"/>
      <c r="AP12806" s="171"/>
      <c r="AQ12806" s="171"/>
      <c r="AR12806" s="171"/>
    </row>
    <row r="12807" spans="24:44">
      <c r="X12807" t="s">
        <v>36289</v>
      </c>
      <c r="Y12807" t="s">
        <v>389</v>
      </c>
      <c r="Z12807" t="s">
        <v>36290</v>
      </c>
      <c r="AA12807" t="s">
        <v>33762</v>
      </c>
      <c r="AB12807" t="s">
        <v>125</v>
      </c>
      <c r="AO12807" s="171"/>
      <c r="AP12807" s="171"/>
      <c r="AQ12807" s="171"/>
      <c r="AR12807" s="171"/>
    </row>
    <row r="12808" spans="24:44">
      <c r="X12808" t="s">
        <v>36291</v>
      </c>
      <c r="Y12808" t="s">
        <v>389</v>
      </c>
      <c r="Z12808" t="s">
        <v>36292</v>
      </c>
      <c r="AA12808" t="s">
        <v>33846</v>
      </c>
      <c r="AB12808" t="s">
        <v>125</v>
      </c>
      <c r="AO12808" s="171"/>
      <c r="AP12808" s="171"/>
      <c r="AQ12808" s="171"/>
      <c r="AR12808" s="171"/>
    </row>
    <row r="12809" spans="24:44">
      <c r="X12809" t="s">
        <v>36293</v>
      </c>
      <c r="Y12809" t="s">
        <v>389</v>
      </c>
      <c r="Z12809" t="s">
        <v>36294</v>
      </c>
      <c r="AA12809" t="s">
        <v>33846</v>
      </c>
      <c r="AB12809" t="s">
        <v>125</v>
      </c>
      <c r="AO12809" s="171"/>
      <c r="AP12809" s="171"/>
      <c r="AQ12809" s="171"/>
      <c r="AR12809" s="171"/>
    </row>
    <row r="12810" spans="24:44">
      <c r="X12810" t="s">
        <v>36295</v>
      </c>
      <c r="Y12810" t="s">
        <v>386</v>
      </c>
      <c r="Z12810" t="s">
        <v>36296</v>
      </c>
      <c r="AA12810" t="s">
        <v>33846</v>
      </c>
      <c r="AB12810" t="s">
        <v>125</v>
      </c>
      <c r="AO12810" s="171"/>
      <c r="AP12810" s="171"/>
      <c r="AQ12810" s="171"/>
      <c r="AR12810" s="171"/>
    </row>
    <row r="12811" spans="24:44">
      <c r="X12811" t="s">
        <v>36297</v>
      </c>
      <c r="Y12811" t="s">
        <v>389</v>
      </c>
      <c r="Z12811" t="s">
        <v>36298</v>
      </c>
      <c r="AA12811" t="s">
        <v>33762</v>
      </c>
      <c r="AB12811" t="s">
        <v>125</v>
      </c>
      <c r="AO12811" s="171"/>
      <c r="AP12811" s="171"/>
      <c r="AQ12811" s="171"/>
      <c r="AR12811" s="171"/>
    </row>
    <row r="12812" spans="24:44">
      <c r="X12812" t="s">
        <v>36299</v>
      </c>
      <c r="Y12812" t="s">
        <v>386</v>
      </c>
      <c r="Z12812" t="s">
        <v>36300</v>
      </c>
      <c r="AA12812" t="s">
        <v>33762</v>
      </c>
      <c r="AB12812" t="s">
        <v>125</v>
      </c>
      <c r="AO12812" s="171"/>
      <c r="AP12812" s="171"/>
      <c r="AQ12812" s="171"/>
      <c r="AR12812" s="171"/>
    </row>
    <row r="12813" spans="24:44">
      <c r="X12813" t="s">
        <v>36301</v>
      </c>
      <c r="Y12813" t="s">
        <v>386</v>
      </c>
      <c r="Z12813" t="s">
        <v>36302</v>
      </c>
      <c r="AA12813" t="s">
        <v>33762</v>
      </c>
      <c r="AB12813" t="s">
        <v>125</v>
      </c>
      <c r="AO12813" s="171"/>
      <c r="AP12813" s="171"/>
      <c r="AQ12813" s="171"/>
      <c r="AR12813" s="171"/>
    </row>
    <row r="12814" spans="24:44">
      <c r="X12814" t="s">
        <v>36303</v>
      </c>
      <c r="Y12814" t="s">
        <v>386</v>
      </c>
      <c r="Z12814" t="s">
        <v>36304</v>
      </c>
      <c r="AA12814" t="s">
        <v>33846</v>
      </c>
      <c r="AB12814" t="s">
        <v>125</v>
      </c>
      <c r="AO12814" s="171"/>
      <c r="AP12814" s="171"/>
      <c r="AQ12814" s="171"/>
      <c r="AR12814" s="171"/>
    </row>
    <row r="12815" spans="24:44">
      <c r="X12815" t="s">
        <v>36305</v>
      </c>
      <c r="Y12815" t="s">
        <v>386</v>
      </c>
      <c r="Z12815" t="s">
        <v>36306</v>
      </c>
      <c r="AA12815" t="s">
        <v>34125</v>
      </c>
      <c r="AB12815" t="s">
        <v>33674</v>
      </c>
      <c r="AO12815" s="171"/>
      <c r="AP12815" s="171"/>
      <c r="AQ12815" s="171"/>
      <c r="AR12815" s="171"/>
    </row>
    <row r="12816" spans="24:44">
      <c r="X12816" t="s">
        <v>36307</v>
      </c>
      <c r="Y12816" t="s">
        <v>386</v>
      </c>
      <c r="Z12816" t="s">
        <v>36308</v>
      </c>
      <c r="AA12816" t="s">
        <v>34125</v>
      </c>
      <c r="AB12816" t="s">
        <v>33674</v>
      </c>
      <c r="AO12816" s="171"/>
      <c r="AP12816" s="171"/>
      <c r="AQ12816" s="171"/>
      <c r="AR12816" s="171"/>
    </row>
    <row r="12817" spans="24:44">
      <c r="X12817" t="s">
        <v>6292</v>
      </c>
      <c r="Y12817" t="s">
        <v>386</v>
      </c>
      <c r="Z12817" t="s">
        <v>36309</v>
      </c>
      <c r="AA12817" t="s">
        <v>34125</v>
      </c>
      <c r="AB12817" t="s">
        <v>33674</v>
      </c>
      <c r="AO12817" s="171"/>
      <c r="AP12817" s="171"/>
      <c r="AQ12817" s="171"/>
      <c r="AR12817" s="171"/>
    </row>
    <row r="12818" spans="24:44">
      <c r="X12818" t="s">
        <v>36310</v>
      </c>
      <c r="Y12818" t="s">
        <v>386</v>
      </c>
      <c r="Z12818" t="s">
        <v>36311</v>
      </c>
      <c r="AA12818" t="s">
        <v>36312</v>
      </c>
      <c r="AB12818" t="s">
        <v>125</v>
      </c>
      <c r="AO12818" s="171"/>
      <c r="AP12818" s="171"/>
      <c r="AQ12818" s="171"/>
      <c r="AR12818" s="171"/>
    </row>
    <row r="12819" spans="24:44">
      <c r="X12819" t="s">
        <v>36313</v>
      </c>
      <c r="Y12819" t="s">
        <v>386</v>
      </c>
      <c r="Z12819" t="s">
        <v>36314</v>
      </c>
      <c r="AA12819" t="s">
        <v>36312</v>
      </c>
      <c r="AB12819" t="s">
        <v>125</v>
      </c>
      <c r="AO12819" s="171"/>
      <c r="AP12819" s="171"/>
      <c r="AQ12819" s="171"/>
      <c r="AR12819" s="171"/>
    </row>
    <row r="12820" spans="24:44">
      <c r="X12820" t="s">
        <v>36315</v>
      </c>
      <c r="Y12820" t="s">
        <v>389</v>
      </c>
      <c r="Z12820" t="s">
        <v>36316</v>
      </c>
      <c r="AA12820" t="s">
        <v>33762</v>
      </c>
      <c r="AB12820" t="s">
        <v>125</v>
      </c>
      <c r="AO12820" s="171"/>
      <c r="AP12820" s="171"/>
      <c r="AQ12820" s="171"/>
      <c r="AR12820" s="171"/>
    </row>
    <row r="12821" spans="24:44">
      <c r="X12821" t="s">
        <v>36317</v>
      </c>
      <c r="Y12821" t="s">
        <v>389</v>
      </c>
      <c r="Z12821" t="s">
        <v>36318</v>
      </c>
      <c r="AA12821" t="s">
        <v>33762</v>
      </c>
      <c r="AB12821" t="s">
        <v>125</v>
      </c>
      <c r="AO12821" s="171"/>
      <c r="AP12821" s="171"/>
      <c r="AQ12821" s="171"/>
      <c r="AR12821" s="171"/>
    </row>
    <row r="12822" spans="24:44">
      <c r="X12822" t="s">
        <v>36319</v>
      </c>
      <c r="Y12822" t="s">
        <v>389</v>
      </c>
      <c r="Z12822" t="s">
        <v>36320</v>
      </c>
      <c r="AA12822" t="s">
        <v>33762</v>
      </c>
      <c r="AB12822" t="s">
        <v>125</v>
      </c>
      <c r="AO12822" s="171"/>
      <c r="AP12822" s="171"/>
      <c r="AQ12822" s="171"/>
      <c r="AR12822" s="171"/>
    </row>
    <row r="12823" spans="24:44">
      <c r="X12823" t="s">
        <v>36321</v>
      </c>
      <c r="Y12823" t="s">
        <v>389</v>
      </c>
      <c r="Z12823" t="s">
        <v>36322</v>
      </c>
      <c r="AA12823" t="s">
        <v>33762</v>
      </c>
      <c r="AB12823" t="s">
        <v>125</v>
      </c>
      <c r="AO12823" s="171"/>
      <c r="AP12823" s="171"/>
      <c r="AQ12823" s="171"/>
      <c r="AR12823" s="171"/>
    </row>
    <row r="12824" spans="24:44">
      <c r="X12824" t="s">
        <v>36323</v>
      </c>
      <c r="Y12824" t="s">
        <v>389</v>
      </c>
      <c r="Z12824" t="s">
        <v>36324</v>
      </c>
      <c r="AA12824" t="s">
        <v>33762</v>
      </c>
      <c r="AB12824" t="s">
        <v>125</v>
      </c>
      <c r="AO12824" s="171"/>
      <c r="AP12824" s="171"/>
      <c r="AQ12824" s="171"/>
      <c r="AR12824" s="171"/>
    </row>
    <row r="12825" spans="24:44">
      <c r="X12825" t="s">
        <v>36325</v>
      </c>
      <c r="Y12825" t="s">
        <v>386</v>
      </c>
      <c r="Z12825" t="s">
        <v>36326</v>
      </c>
      <c r="AA12825" t="s">
        <v>36312</v>
      </c>
      <c r="AB12825" t="s">
        <v>125</v>
      </c>
      <c r="AO12825" s="171"/>
      <c r="AP12825" s="171"/>
      <c r="AQ12825" s="171"/>
      <c r="AR12825" s="171"/>
    </row>
    <row r="12826" spans="24:44">
      <c r="X12826" t="s">
        <v>36327</v>
      </c>
      <c r="Y12826" t="s">
        <v>386</v>
      </c>
      <c r="Z12826" t="s">
        <v>36328</v>
      </c>
      <c r="AA12826" t="s">
        <v>34125</v>
      </c>
      <c r="AB12826" t="s">
        <v>33674</v>
      </c>
      <c r="AO12826" s="171"/>
      <c r="AP12826" s="171"/>
      <c r="AQ12826" s="171"/>
      <c r="AR12826" s="171"/>
    </row>
    <row r="12827" spans="24:44">
      <c r="X12827" t="s">
        <v>36329</v>
      </c>
      <c r="Y12827" t="s">
        <v>389</v>
      </c>
      <c r="Z12827" t="s">
        <v>36330</v>
      </c>
      <c r="AA12827" t="s">
        <v>33715</v>
      </c>
      <c r="AB12827" t="s">
        <v>33627</v>
      </c>
      <c r="AO12827" s="171"/>
      <c r="AP12827" s="171"/>
      <c r="AQ12827" s="171"/>
      <c r="AR12827" s="171"/>
    </row>
    <row r="12828" spans="24:44">
      <c r="X12828" t="s">
        <v>36331</v>
      </c>
      <c r="Y12828" t="s">
        <v>386</v>
      </c>
      <c r="Z12828" t="s">
        <v>36332</v>
      </c>
      <c r="AA12828" t="s">
        <v>34125</v>
      </c>
      <c r="AB12828" t="s">
        <v>33674</v>
      </c>
      <c r="AO12828" s="171"/>
      <c r="AP12828" s="171"/>
      <c r="AQ12828" s="171"/>
      <c r="AR12828" s="171"/>
    </row>
    <row r="12829" spans="24:44">
      <c r="X12829" t="s">
        <v>36333</v>
      </c>
      <c r="Y12829" t="s">
        <v>386</v>
      </c>
      <c r="Z12829" t="s">
        <v>36334</v>
      </c>
      <c r="AA12829" t="s">
        <v>34125</v>
      </c>
      <c r="AB12829" t="s">
        <v>33674</v>
      </c>
      <c r="AO12829" s="171"/>
      <c r="AP12829" s="171"/>
      <c r="AQ12829" s="171"/>
      <c r="AR12829" s="171"/>
    </row>
    <row r="12830" spans="24:44">
      <c r="X12830" t="s">
        <v>36335</v>
      </c>
      <c r="Y12830" t="s">
        <v>386</v>
      </c>
      <c r="Z12830" t="s">
        <v>36336</v>
      </c>
      <c r="AA12830" t="s">
        <v>34125</v>
      </c>
      <c r="AB12830" t="s">
        <v>33674</v>
      </c>
      <c r="AO12830" s="171"/>
      <c r="AP12830" s="171"/>
      <c r="AQ12830" s="171"/>
      <c r="AR12830" s="171"/>
    </row>
    <row r="12831" spans="24:44">
      <c r="X12831" t="s">
        <v>36337</v>
      </c>
      <c r="Y12831" t="s">
        <v>386</v>
      </c>
      <c r="Z12831" t="s">
        <v>36338</v>
      </c>
      <c r="AA12831" t="s">
        <v>34125</v>
      </c>
      <c r="AB12831" t="s">
        <v>33674</v>
      </c>
      <c r="AO12831" s="171"/>
      <c r="AP12831" s="171"/>
      <c r="AQ12831" s="171"/>
      <c r="AR12831" s="171"/>
    </row>
    <row r="12832" spans="24:44">
      <c r="X12832" t="s">
        <v>36339</v>
      </c>
      <c r="Y12832" t="s">
        <v>389</v>
      </c>
      <c r="Z12832" t="s">
        <v>36340</v>
      </c>
      <c r="AA12832" t="s">
        <v>33762</v>
      </c>
      <c r="AB12832" t="s">
        <v>125</v>
      </c>
      <c r="AO12832" s="171"/>
      <c r="AP12832" s="171"/>
      <c r="AQ12832" s="171"/>
      <c r="AR12832" s="171"/>
    </row>
    <row r="12833" spans="24:44">
      <c r="X12833" t="s">
        <v>36341</v>
      </c>
      <c r="Y12833" t="s">
        <v>389</v>
      </c>
      <c r="Z12833" t="s">
        <v>36342</v>
      </c>
      <c r="AA12833" t="s">
        <v>33762</v>
      </c>
      <c r="AB12833" t="s">
        <v>125</v>
      </c>
      <c r="AO12833" s="171"/>
      <c r="AP12833" s="171"/>
      <c r="AQ12833" s="171"/>
      <c r="AR12833" s="171"/>
    </row>
    <row r="12834" spans="24:44">
      <c r="X12834" t="s">
        <v>36343</v>
      </c>
      <c r="Y12834" t="s">
        <v>389</v>
      </c>
      <c r="Z12834" t="s">
        <v>36344</v>
      </c>
      <c r="AA12834" t="s">
        <v>36345</v>
      </c>
      <c r="AB12834" t="s">
        <v>33769</v>
      </c>
      <c r="AO12834" s="171"/>
      <c r="AP12834" s="171"/>
      <c r="AQ12834" s="171"/>
      <c r="AR12834" s="171"/>
    </row>
    <row r="12835" spans="24:44">
      <c r="X12835" t="s">
        <v>36346</v>
      </c>
      <c r="Y12835" t="s">
        <v>386</v>
      </c>
      <c r="Z12835" t="s">
        <v>36347</v>
      </c>
      <c r="AA12835" t="s">
        <v>33762</v>
      </c>
      <c r="AB12835" t="s">
        <v>125</v>
      </c>
      <c r="AO12835" s="171"/>
      <c r="AP12835" s="171"/>
      <c r="AQ12835" s="171"/>
      <c r="AR12835" s="171"/>
    </row>
    <row r="12836" spans="24:44">
      <c r="X12836" t="s">
        <v>36348</v>
      </c>
      <c r="Y12836" t="s">
        <v>386</v>
      </c>
      <c r="Z12836" t="s">
        <v>36349</v>
      </c>
      <c r="AA12836" t="s">
        <v>34672</v>
      </c>
      <c r="AB12836" t="s">
        <v>33694</v>
      </c>
      <c r="AO12836" s="171"/>
      <c r="AP12836" s="171"/>
      <c r="AQ12836" s="171"/>
      <c r="AR12836" s="171"/>
    </row>
    <row r="12837" spans="24:44">
      <c r="X12837" t="s">
        <v>36350</v>
      </c>
      <c r="Y12837" t="s">
        <v>389</v>
      </c>
      <c r="Z12837" t="s">
        <v>36351</v>
      </c>
      <c r="AA12837" t="s">
        <v>33762</v>
      </c>
      <c r="AB12837" t="s">
        <v>125</v>
      </c>
      <c r="AO12837" s="171"/>
      <c r="AP12837" s="171"/>
      <c r="AQ12837" s="171"/>
      <c r="AR12837" s="171"/>
    </row>
    <row r="12838" spans="24:44">
      <c r="X12838" t="s">
        <v>36352</v>
      </c>
      <c r="Y12838" t="s">
        <v>389</v>
      </c>
      <c r="Z12838" t="s">
        <v>34892</v>
      </c>
      <c r="AA12838" t="s">
        <v>33762</v>
      </c>
      <c r="AB12838" t="s">
        <v>125</v>
      </c>
      <c r="AO12838" s="171"/>
      <c r="AP12838" s="171"/>
      <c r="AQ12838" s="171"/>
      <c r="AR12838" s="171"/>
    </row>
    <row r="12839" spans="24:44">
      <c r="X12839" t="s">
        <v>36353</v>
      </c>
      <c r="Y12839" t="s">
        <v>386</v>
      </c>
      <c r="Z12839" t="s">
        <v>36349</v>
      </c>
      <c r="AA12839" t="s">
        <v>33984</v>
      </c>
      <c r="AB12839" t="s">
        <v>125</v>
      </c>
      <c r="AO12839" s="171"/>
      <c r="AP12839" s="171"/>
      <c r="AQ12839" s="171"/>
      <c r="AR12839" s="171"/>
    </row>
    <row r="12840" spans="24:44">
      <c r="X12840" t="s">
        <v>36354</v>
      </c>
      <c r="Y12840" t="s">
        <v>386</v>
      </c>
      <c r="Z12840" t="s">
        <v>36355</v>
      </c>
      <c r="AA12840" t="s">
        <v>33846</v>
      </c>
      <c r="AB12840" t="s">
        <v>125</v>
      </c>
      <c r="AO12840" s="171"/>
      <c r="AP12840" s="171"/>
      <c r="AQ12840" s="171"/>
      <c r="AR12840" s="171"/>
    </row>
    <row r="12841" spans="24:44">
      <c r="X12841" t="s">
        <v>36356</v>
      </c>
      <c r="Y12841" t="s">
        <v>386</v>
      </c>
      <c r="Z12841" t="s">
        <v>36357</v>
      </c>
      <c r="AA12841" t="s">
        <v>33762</v>
      </c>
      <c r="AB12841" t="s">
        <v>125</v>
      </c>
      <c r="AO12841" s="171"/>
      <c r="AP12841" s="171"/>
      <c r="AQ12841" s="171"/>
      <c r="AR12841" s="171"/>
    </row>
    <row r="12842" spans="24:44">
      <c r="X12842" t="s">
        <v>36358</v>
      </c>
      <c r="Y12842" t="s">
        <v>386</v>
      </c>
      <c r="Z12842" t="s">
        <v>36359</v>
      </c>
      <c r="AA12842" t="s">
        <v>33715</v>
      </c>
      <c r="AB12842" t="s">
        <v>33627</v>
      </c>
      <c r="AO12842" s="171"/>
      <c r="AP12842" s="171"/>
      <c r="AQ12842" s="171"/>
      <c r="AR12842" s="171"/>
    </row>
    <row r="12843" spans="24:44">
      <c r="X12843" t="s">
        <v>36360</v>
      </c>
      <c r="Y12843" t="s">
        <v>386</v>
      </c>
      <c r="Z12843" t="s">
        <v>36361</v>
      </c>
      <c r="AA12843" t="s">
        <v>33715</v>
      </c>
      <c r="AB12843" t="s">
        <v>33627</v>
      </c>
      <c r="AO12843" s="171"/>
      <c r="AP12843" s="171"/>
      <c r="AQ12843" s="171"/>
      <c r="AR12843" s="171"/>
    </row>
    <row r="12844" spans="24:44">
      <c r="X12844" t="s">
        <v>36362</v>
      </c>
      <c r="Y12844" t="s">
        <v>386</v>
      </c>
      <c r="Z12844" t="s">
        <v>36363</v>
      </c>
      <c r="AA12844" t="s">
        <v>33715</v>
      </c>
      <c r="AB12844" t="s">
        <v>33627</v>
      </c>
      <c r="AO12844" s="171"/>
      <c r="AP12844" s="171"/>
      <c r="AQ12844" s="171"/>
      <c r="AR12844" s="171"/>
    </row>
    <row r="12845" spans="24:44">
      <c r="X12845" t="s">
        <v>36364</v>
      </c>
      <c r="Y12845" t="s">
        <v>386</v>
      </c>
      <c r="Z12845" t="s">
        <v>36365</v>
      </c>
      <c r="AA12845" t="s">
        <v>33715</v>
      </c>
      <c r="AB12845" t="s">
        <v>33627</v>
      </c>
      <c r="AO12845" s="171"/>
      <c r="AP12845" s="171"/>
      <c r="AQ12845" s="171"/>
      <c r="AR12845" s="171"/>
    </row>
    <row r="12846" spans="24:44">
      <c r="X12846" t="s">
        <v>36366</v>
      </c>
      <c r="Y12846" t="s">
        <v>386</v>
      </c>
      <c r="Z12846" t="s">
        <v>35018</v>
      </c>
      <c r="AA12846" t="s">
        <v>33762</v>
      </c>
      <c r="AB12846" t="s">
        <v>125</v>
      </c>
      <c r="AO12846" s="171"/>
      <c r="AP12846" s="171"/>
      <c r="AQ12846" s="171"/>
      <c r="AR12846" s="171"/>
    </row>
    <row r="12847" spans="24:44">
      <c r="X12847" t="s">
        <v>36367</v>
      </c>
      <c r="Y12847" t="s">
        <v>389</v>
      </c>
      <c r="Z12847" t="s">
        <v>36368</v>
      </c>
      <c r="AA12847" t="s">
        <v>33762</v>
      </c>
      <c r="AB12847" t="s">
        <v>125</v>
      </c>
      <c r="AO12847" s="171"/>
      <c r="AP12847" s="171"/>
      <c r="AQ12847" s="171"/>
      <c r="AR12847" s="171"/>
    </row>
    <row r="12848" spans="24:44">
      <c r="X12848" t="s">
        <v>36369</v>
      </c>
      <c r="Y12848" t="s">
        <v>389</v>
      </c>
      <c r="Z12848" t="s">
        <v>35887</v>
      </c>
      <c r="AA12848" t="s">
        <v>33762</v>
      </c>
      <c r="AB12848" t="s">
        <v>125</v>
      </c>
      <c r="AO12848" s="171"/>
      <c r="AP12848" s="171"/>
      <c r="AQ12848" s="171"/>
      <c r="AR12848" s="171"/>
    </row>
    <row r="12849" spans="24:44">
      <c r="X12849" t="s">
        <v>36370</v>
      </c>
      <c r="Y12849" t="s">
        <v>389</v>
      </c>
      <c r="Z12849" t="s">
        <v>36371</v>
      </c>
      <c r="AA12849" t="s">
        <v>33762</v>
      </c>
      <c r="AB12849" t="s">
        <v>125</v>
      </c>
      <c r="AO12849" s="171"/>
      <c r="AP12849" s="171"/>
      <c r="AQ12849" s="171"/>
      <c r="AR12849" s="171"/>
    </row>
    <row r="12850" spans="24:44">
      <c r="X12850" t="s">
        <v>36372</v>
      </c>
      <c r="Y12850" t="s">
        <v>389</v>
      </c>
      <c r="Z12850" t="s">
        <v>36373</v>
      </c>
      <c r="AA12850" t="s">
        <v>33715</v>
      </c>
      <c r="AB12850" t="s">
        <v>33627</v>
      </c>
      <c r="AO12850" s="171"/>
      <c r="AP12850" s="171"/>
      <c r="AQ12850" s="171"/>
      <c r="AR12850" s="171"/>
    </row>
    <row r="12851" spans="24:44">
      <c r="X12851" t="s">
        <v>36374</v>
      </c>
      <c r="Y12851" t="s">
        <v>389</v>
      </c>
      <c r="Z12851" t="s">
        <v>36375</v>
      </c>
      <c r="AA12851" t="s">
        <v>33715</v>
      </c>
      <c r="AB12851" t="s">
        <v>33627</v>
      </c>
      <c r="AO12851" s="171"/>
      <c r="AP12851" s="171"/>
      <c r="AQ12851" s="171"/>
      <c r="AR12851" s="171"/>
    </row>
    <row r="12852" spans="24:44">
      <c r="X12852" t="s">
        <v>36376</v>
      </c>
      <c r="Y12852" t="s">
        <v>389</v>
      </c>
      <c r="Z12852" t="s">
        <v>36377</v>
      </c>
      <c r="AA12852" t="s">
        <v>33715</v>
      </c>
      <c r="AB12852" t="s">
        <v>33627</v>
      </c>
      <c r="AO12852" s="171"/>
      <c r="AP12852" s="171"/>
      <c r="AQ12852" s="171"/>
      <c r="AR12852" s="171"/>
    </row>
    <row r="12853" spans="24:44">
      <c r="X12853" t="s">
        <v>36378</v>
      </c>
      <c r="Y12853" t="s">
        <v>389</v>
      </c>
      <c r="Z12853" t="s">
        <v>36379</v>
      </c>
      <c r="AA12853" t="s">
        <v>33715</v>
      </c>
      <c r="AB12853" t="s">
        <v>33627</v>
      </c>
      <c r="AO12853" s="171"/>
      <c r="AP12853" s="171"/>
      <c r="AQ12853" s="171"/>
      <c r="AR12853" s="171"/>
    </row>
    <row r="12854" spans="24:44">
      <c r="X12854" t="s">
        <v>36380</v>
      </c>
      <c r="Y12854" t="s">
        <v>389</v>
      </c>
      <c r="Z12854" t="s">
        <v>36381</v>
      </c>
      <c r="AA12854" t="s">
        <v>33715</v>
      </c>
      <c r="AB12854" t="s">
        <v>33627</v>
      </c>
      <c r="AO12854" s="171"/>
      <c r="AP12854" s="171"/>
      <c r="AQ12854" s="171"/>
      <c r="AR12854" s="171"/>
    </row>
    <row r="12855" spans="24:44">
      <c r="X12855" t="s">
        <v>36382</v>
      </c>
      <c r="Y12855" t="s">
        <v>389</v>
      </c>
      <c r="Z12855" t="s">
        <v>36383</v>
      </c>
      <c r="AA12855" t="s">
        <v>33762</v>
      </c>
      <c r="AB12855" t="s">
        <v>125</v>
      </c>
      <c r="AO12855" s="171"/>
      <c r="AP12855" s="171"/>
      <c r="AQ12855" s="171"/>
      <c r="AR12855" s="171"/>
    </row>
    <row r="12856" spans="24:44">
      <c r="X12856" t="s">
        <v>5668</v>
      </c>
      <c r="Y12856" t="s">
        <v>386</v>
      </c>
      <c r="Z12856" t="s">
        <v>36384</v>
      </c>
      <c r="AA12856" t="s">
        <v>33715</v>
      </c>
      <c r="AB12856" t="s">
        <v>33627</v>
      </c>
      <c r="AO12856" s="171"/>
      <c r="AP12856" s="171"/>
      <c r="AQ12856" s="171"/>
      <c r="AR12856" s="171"/>
    </row>
    <row r="12857" spans="24:44">
      <c r="X12857" t="s">
        <v>36385</v>
      </c>
      <c r="Y12857" t="s">
        <v>389</v>
      </c>
      <c r="Z12857" t="s">
        <v>34540</v>
      </c>
      <c r="AA12857" t="s">
        <v>33715</v>
      </c>
      <c r="AB12857" t="s">
        <v>33627</v>
      </c>
      <c r="AO12857" s="171"/>
      <c r="AP12857" s="171"/>
      <c r="AQ12857" s="171"/>
      <c r="AR12857" s="171"/>
    </row>
    <row r="12858" spans="24:44">
      <c r="X12858" t="s">
        <v>2523</v>
      </c>
      <c r="Y12858" t="s">
        <v>386</v>
      </c>
      <c r="Z12858" t="s">
        <v>36386</v>
      </c>
      <c r="AA12858" t="s">
        <v>33715</v>
      </c>
      <c r="AB12858" t="s">
        <v>33627</v>
      </c>
      <c r="AO12858" s="171"/>
      <c r="AP12858" s="171"/>
      <c r="AQ12858" s="171"/>
      <c r="AR12858" s="171"/>
    </row>
    <row r="12859" spans="24:44">
      <c r="X12859" t="s">
        <v>2527</v>
      </c>
      <c r="Y12859" t="s">
        <v>386</v>
      </c>
      <c r="Z12859" t="s">
        <v>36387</v>
      </c>
      <c r="AA12859" t="s">
        <v>33762</v>
      </c>
      <c r="AB12859" t="s">
        <v>125</v>
      </c>
      <c r="AO12859" s="171"/>
      <c r="AP12859" s="171"/>
      <c r="AQ12859" s="171"/>
      <c r="AR12859" s="171"/>
    </row>
    <row r="12860" spans="24:44">
      <c r="X12860" t="s">
        <v>36388</v>
      </c>
      <c r="Y12860" t="s">
        <v>386</v>
      </c>
      <c r="Z12860" t="s">
        <v>36389</v>
      </c>
      <c r="AA12860" t="s">
        <v>33715</v>
      </c>
      <c r="AB12860" t="s">
        <v>33627</v>
      </c>
      <c r="AO12860" s="171"/>
      <c r="AP12860" s="171"/>
      <c r="AQ12860" s="171"/>
      <c r="AR12860" s="171"/>
    </row>
    <row r="12861" spans="24:44">
      <c r="X12861" t="s">
        <v>3523</v>
      </c>
      <c r="Y12861" t="s">
        <v>386</v>
      </c>
      <c r="Z12861" t="s">
        <v>36390</v>
      </c>
      <c r="AA12861" t="s">
        <v>33984</v>
      </c>
      <c r="AB12861" t="s">
        <v>125</v>
      </c>
      <c r="AO12861" s="171"/>
      <c r="AP12861" s="171"/>
      <c r="AQ12861" s="171"/>
      <c r="AR12861" s="171"/>
    </row>
    <row r="12862" spans="24:44">
      <c r="X12862" t="s">
        <v>36391</v>
      </c>
      <c r="Y12862" t="s">
        <v>386</v>
      </c>
      <c r="Z12862" t="s">
        <v>36392</v>
      </c>
      <c r="AA12862" t="s">
        <v>34125</v>
      </c>
      <c r="AB12862" t="s">
        <v>33674</v>
      </c>
      <c r="AO12862" s="171"/>
      <c r="AP12862" s="171"/>
      <c r="AQ12862" s="171"/>
      <c r="AR12862" s="171"/>
    </row>
    <row r="12863" spans="24:44">
      <c r="X12863" t="s">
        <v>36393</v>
      </c>
      <c r="Y12863" t="s">
        <v>386</v>
      </c>
      <c r="Z12863" t="s">
        <v>36394</v>
      </c>
      <c r="AA12863" t="s">
        <v>33762</v>
      </c>
      <c r="AB12863" t="s">
        <v>125</v>
      </c>
      <c r="AO12863" s="171"/>
      <c r="AP12863" s="171"/>
      <c r="AQ12863" s="171"/>
      <c r="AR12863" s="171"/>
    </row>
    <row r="12864" spans="24:44">
      <c r="X12864" t="s">
        <v>36395</v>
      </c>
      <c r="Y12864" t="s">
        <v>386</v>
      </c>
      <c r="Z12864" t="s">
        <v>36396</v>
      </c>
      <c r="AA12864" t="s">
        <v>33762</v>
      </c>
      <c r="AB12864" t="s">
        <v>125</v>
      </c>
      <c r="AO12864" s="171"/>
      <c r="AP12864" s="171"/>
      <c r="AQ12864" s="171"/>
      <c r="AR12864" s="171"/>
    </row>
    <row r="12865" spans="24:44">
      <c r="X12865" t="s">
        <v>36397</v>
      </c>
      <c r="Y12865" t="s">
        <v>386</v>
      </c>
      <c r="Z12865" t="s">
        <v>36398</v>
      </c>
      <c r="AA12865" t="s">
        <v>33762</v>
      </c>
      <c r="AB12865" t="s">
        <v>125</v>
      </c>
      <c r="AO12865" s="171"/>
      <c r="AP12865" s="171"/>
      <c r="AQ12865" s="171"/>
      <c r="AR12865" s="171"/>
    </row>
    <row r="12866" spans="24:44">
      <c r="X12866" t="s">
        <v>36399</v>
      </c>
      <c r="Y12866" t="s">
        <v>389</v>
      </c>
      <c r="Z12866" t="s">
        <v>36400</v>
      </c>
      <c r="AA12866" t="s">
        <v>33762</v>
      </c>
      <c r="AB12866" t="s">
        <v>125</v>
      </c>
      <c r="AO12866" s="171"/>
      <c r="AP12866" s="171"/>
      <c r="AQ12866" s="171"/>
      <c r="AR12866" s="171"/>
    </row>
    <row r="12867" spans="24:44">
      <c r="X12867" t="s">
        <v>36401</v>
      </c>
      <c r="Y12867" t="s">
        <v>389</v>
      </c>
      <c r="Z12867" t="s">
        <v>36402</v>
      </c>
      <c r="AA12867" t="s">
        <v>33762</v>
      </c>
      <c r="AB12867" t="s">
        <v>125</v>
      </c>
      <c r="AO12867" s="171"/>
      <c r="AP12867" s="171"/>
      <c r="AQ12867" s="171"/>
      <c r="AR12867" s="171"/>
    </row>
    <row r="12868" spans="24:44">
      <c r="X12868" t="s">
        <v>36403</v>
      </c>
      <c r="Y12868" t="s">
        <v>389</v>
      </c>
      <c r="Z12868" t="s">
        <v>36404</v>
      </c>
      <c r="AA12868" t="s">
        <v>33762</v>
      </c>
      <c r="AB12868" t="s">
        <v>125</v>
      </c>
      <c r="AO12868" s="171"/>
      <c r="AP12868" s="171"/>
      <c r="AQ12868" s="171"/>
      <c r="AR12868" s="171"/>
    </row>
    <row r="12869" spans="24:44">
      <c r="X12869" t="s">
        <v>36405</v>
      </c>
      <c r="Y12869" t="s">
        <v>389</v>
      </c>
      <c r="Z12869" t="s">
        <v>36406</v>
      </c>
      <c r="AA12869" t="s">
        <v>33762</v>
      </c>
      <c r="AB12869" t="s">
        <v>125</v>
      </c>
      <c r="AO12869" s="171"/>
      <c r="AP12869" s="171"/>
      <c r="AQ12869" s="171"/>
      <c r="AR12869" s="171"/>
    </row>
    <row r="12870" spans="24:44">
      <c r="X12870" t="s">
        <v>36407</v>
      </c>
      <c r="Y12870" t="s">
        <v>386</v>
      </c>
      <c r="Z12870" t="s">
        <v>36408</v>
      </c>
      <c r="AA12870" t="s">
        <v>33762</v>
      </c>
      <c r="AB12870" t="s">
        <v>125</v>
      </c>
      <c r="AO12870" s="171"/>
      <c r="AP12870" s="171"/>
      <c r="AQ12870" s="171"/>
      <c r="AR12870" s="171"/>
    </row>
    <row r="12871" spans="24:44">
      <c r="X12871" t="s">
        <v>36409</v>
      </c>
      <c r="Y12871" t="s">
        <v>386</v>
      </c>
      <c r="Z12871" t="s">
        <v>36410</v>
      </c>
      <c r="AA12871" t="s">
        <v>33984</v>
      </c>
      <c r="AB12871" t="s">
        <v>125</v>
      </c>
      <c r="AO12871" s="171"/>
      <c r="AP12871" s="171"/>
      <c r="AQ12871" s="171"/>
      <c r="AR12871" s="171"/>
    </row>
    <row r="12872" spans="24:44">
      <c r="X12872" t="s">
        <v>36411</v>
      </c>
      <c r="Y12872" t="s">
        <v>389</v>
      </c>
      <c r="Z12872" t="s">
        <v>36412</v>
      </c>
      <c r="AA12872" t="s">
        <v>33762</v>
      </c>
      <c r="AB12872" t="s">
        <v>125</v>
      </c>
      <c r="AO12872" s="171"/>
      <c r="AP12872" s="171"/>
      <c r="AQ12872" s="171"/>
      <c r="AR12872" s="171"/>
    </row>
    <row r="12873" spans="24:44">
      <c r="X12873" t="s">
        <v>36413</v>
      </c>
      <c r="Y12873" t="s">
        <v>389</v>
      </c>
      <c r="Z12873" t="s">
        <v>36414</v>
      </c>
      <c r="AA12873" t="s">
        <v>33762</v>
      </c>
      <c r="AB12873" t="s">
        <v>125</v>
      </c>
      <c r="AO12873" s="171"/>
      <c r="AP12873" s="171"/>
      <c r="AQ12873" s="171"/>
      <c r="AR12873" s="171"/>
    </row>
    <row r="12874" spans="24:44">
      <c r="X12874" t="s">
        <v>36415</v>
      </c>
      <c r="Y12874" t="s">
        <v>389</v>
      </c>
      <c r="Z12874" t="s">
        <v>36416</v>
      </c>
      <c r="AA12874" t="s">
        <v>33762</v>
      </c>
      <c r="AB12874" t="s">
        <v>125</v>
      </c>
      <c r="AO12874" s="171"/>
      <c r="AP12874" s="171"/>
      <c r="AQ12874" s="171"/>
      <c r="AR12874" s="171"/>
    </row>
    <row r="12875" spans="24:44">
      <c r="X12875" t="s">
        <v>36417</v>
      </c>
      <c r="Y12875" t="s">
        <v>389</v>
      </c>
      <c r="Z12875" t="s">
        <v>36418</v>
      </c>
      <c r="AA12875" t="s">
        <v>33762</v>
      </c>
      <c r="AB12875" t="s">
        <v>125</v>
      </c>
      <c r="AO12875" s="171"/>
      <c r="AP12875" s="171"/>
      <c r="AQ12875" s="171"/>
      <c r="AR12875" s="171"/>
    </row>
    <row r="12876" spans="24:44">
      <c r="X12876" t="s">
        <v>36419</v>
      </c>
      <c r="Y12876" t="s">
        <v>389</v>
      </c>
      <c r="Z12876" t="s">
        <v>36420</v>
      </c>
      <c r="AA12876" t="s">
        <v>33762</v>
      </c>
      <c r="AB12876" t="s">
        <v>125</v>
      </c>
      <c r="AO12876" s="171"/>
      <c r="AP12876" s="171"/>
      <c r="AQ12876" s="171"/>
      <c r="AR12876" s="171"/>
    </row>
    <row r="12877" spans="24:44">
      <c r="X12877" t="s">
        <v>36421</v>
      </c>
      <c r="Y12877" t="s">
        <v>389</v>
      </c>
      <c r="Z12877" t="s">
        <v>36406</v>
      </c>
      <c r="AA12877" t="s">
        <v>34094</v>
      </c>
      <c r="AB12877" t="s">
        <v>125</v>
      </c>
      <c r="AO12877" s="171"/>
      <c r="AP12877" s="171"/>
      <c r="AQ12877" s="171"/>
      <c r="AR12877" s="171"/>
    </row>
    <row r="12878" spans="24:44">
      <c r="X12878" t="s">
        <v>36422</v>
      </c>
      <c r="Y12878" t="s">
        <v>386</v>
      </c>
      <c r="Z12878" t="s">
        <v>36423</v>
      </c>
      <c r="AA12878" t="s">
        <v>34094</v>
      </c>
      <c r="AB12878" t="s">
        <v>125</v>
      </c>
      <c r="AO12878" s="171"/>
      <c r="AP12878" s="171"/>
      <c r="AQ12878" s="171"/>
      <c r="AR12878" s="171"/>
    </row>
    <row r="12879" spans="24:44">
      <c r="X12879" t="s">
        <v>36424</v>
      </c>
      <c r="Y12879" t="s">
        <v>386</v>
      </c>
      <c r="Z12879" t="s">
        <v>36425</v>
      </c>
      <c r="AA12879" t="s">
        <v>34094</v>
      </c>
      <c r="AB12879" t="s">
        <v>125</v>
      </c>
      <c r="AO12879" s="171"/>
      <c r="AP12879" s="171"/>
      <c r="AQ12879" s="171"/>
      <c r="AR12879" s="171"/>
    </row>
    <row r="12880" spans="24:44">
      <c r="X12880" t="s">
        <v>36426</v>
      </c>
      <c r="Y12880" t="s">
        <v>386</v>
      </c>
      <c r="Z12880" t="s">
        <v>36427</v>
      </c>
      <c r="AA12880" t="s">
        <v>34094</v>
      </c>
      <c r="AB12880" t="s">
        <v>125</v>
      </c>
      <c r="AO12880" s="171"/>
      <c r="AP12880" s="171"/>
      <c r="AQ12880" s="171"/>
      <c r="AR12880" s="171"/>
    </row>
    <row r="12881" spans="24:44">
      <c r="X12881" t="s">
        <v>36428</v>
      </c>
      <c r="Y12881" t="s">
        <v>386</v>
      </c>
      <c r="Z12881" t="s">
        <v>36429</v>
      </c>
      <c r="AA12881" t="s">
        <v>34094</v>
      </c>
      <c r="AB12881" t="s">
        <v>125</v>
      </c>
      <c r="AO12881" s="171"/>
      <c r="AP12881" s="171"/>
      <c r="AQ12881" s="171"/>
      <c r="AR12881" s="171"/>
    </row>
    <row r="12882" spans="24:44">
      <c r="X12882" t="s">
        <v>36430</v>
      </c>
      <c r="Y12882" t="s">
        <v>389</v>
      </c>
      <c r="Z12882" t="s">
        <v>36431</v>
      </c>
      <c r="AA12882" t="s">
        <v>34094</v>
      </c>
      <c r="AB12882" t="s">
        <v>125</v>
      </c>
      <c r="AO12882" s="171"/>
      <c r="AP12882" s="171"/>
      <c r="AQ12882" s="171"/>
      <c r="AR12882" s="171"/>
    </row>
    <row r="12883" spans="24:44">
      <c r="X12883" t="s">
        <v>36432</v>
      </c>
      <c r="Y12883" t="s">
        <v>389</v>
      </c>
      <c r="Z12883" t="s">
        <v>36433</v>
      </c>
      <c r="AA12883" t="s">
        <v>34094</v>
      </c>
      <c r="AB12883" t="s">
        <v>125</v>
      </c>
      <c r="AO12883" s="171"/>
      <c r="AP12883" s="171"/>
      <c r="AQ12883" s="171"/>
      <c r="AR12883" s="171"/>
    </row>
    <row r="12884" spans="24:44">
      <c r="X12884" t="s">
        <v>36434</v>
      </c>
      <c r="Y12884" t="s">
        <v>386</v>
      </c>
      <c r="Z12884" t="s">
        <v>36435</v>
      </c>
      <c r="AA12884" t="s">
        <v>34094</v>
      </c>
      <c r="AB12884" t="s">
        <v>125</v>
      </c>
      <c r="AO12884" s="171"/>
      <c r="AP12884" s="171"/>
      <c r="AQ12884" s="171"/>
      <c r="AR12884" s="171"/>
    </row>
    <row r="12885" spans="24:44">
      <c r="X12885" t="s">
        <v>36436</v>
      </c>
      <c r="Y12885" t="s">
        <v>386</v>
      </c>
      <c r="Z12885" t="s">
        <v>36437</v>
      </c>
      <c r="AA12885" t="s">
        <v>34094</v>
      </c>
      <c r="AB12885" t="s">
        <v>125</v>
      </c>
      <c r="AO12885" s="171"/>
      <c r="AP12885" s="171"/>
      <c r="AQ12885" s="171"/>
      <c r="AR12885" s="171"/>
    </row>
    <row r="12886" spans="24:44">
      <c r="X12886" t="s">
        <v>36438</v>
      </c>
      <c r="Y12886" t="s">
        <v>389</v>
      </c>
      <c r="Z12886" t="s">
        <v>36439</v>
      </c>
      <c r="AA12886" t="s">
        <v>34094</v>
      </c>
      <c r="AB12886" t="s">
        <v>125</v>
      </c>
      <c r="AO12886" s="171"/>
      <c r="AP12886" s="171"/>
      <c r="AQ12886" s="171"/>
      <c r="AR12886" s="171"/>
    </row>
    <row r="12887" spans="24:44">
      <c r="X12887" t="s">
        <v>36440</v>
      </c>
      <c r="Y12887" t="s">
        <v>389</v>
      </c>
      <c r="Z12887" t="s">
        <v>36441</v>
      </c>
      <c r="AA12887" t="s">
        <v>34094</v>
      </c>
      <c r="AB12887" t="s">
        <v>125</v>
      </c>
      <c r="AO12887" s="171"/>
      <c r="AP12887" s="171"/>
      <c r="AQ12887" s="171"/>
      <c r="AR12887" s="171"/>
    </row>
    <row r="12888" spans="24:44">
      <c r="X12888" t="s">
        <v>36442</v>
      </c>
      <c r="Y12888" t="s">
        <v>389</v>
      </c>
      <c r="Z12888" t="s">
        <v>36443</v>
      </c>
      <c r="AA12888" t="s">
        <v>34094</v>
      </c>
      <c r="AB12888" t="s">
        <v>125</v>
      </c>
      <c r="AO12888" s="171"/>
      <c r="AP12888" s="171"/>
      <c r="AQ12888" s="171"/>
      <c r="AR12888" s="171"/>
    </row>
    <row r="12889" spans="24:44">
      <c r="X12889" t="s">
        <v>36444</v>
      </c>
      <c r="Y12889" t="s">
        <v>389</v>
      </c>
      <c r="Z12889" t="s">
        <v>34693</v>
      </c>
      <c r="AA12889" t="s">
        <v>34094</v>
      </c>
      <c r="AB12889" t="s">
        <v>125</v>
      </c>
      <c r="AO12889" s="171"/>
      <c r="AP12889" s="171"/>
      <c r="AQ12889" s="171"/>
      <c r="AR12889" s="171"/>
    </row>
    <row r="12890" spans="24:44">
      <c r="X12890" t="s">
        <v>36445</v>
      </c>
      <c r="Y12890" t="s">
        <v>389</v>
      </c>
      <c r="Z12890" t="s">
        <v>36446</v>
      </c>
      <c r="AA12890" t="s">
        <v>34094</v>
      </c>
      <c r="AB12890" t="s">
        <v>125</v>
      </c>
      <c r="AO12890" s="171"/>
      <c r="AP12890" s="171"/>
      <c r="AQ12890" s="171"/>
      <c r="AR12890" s="171"/>
    </row>
    <row r="12891" spans="24:44">
      <c r="X12891" t="s">
        <v>36447</v>
      </c>
      <c r="Y12891" t="s">
        <v>389</v>
      </c>
      <c r="Z12891" t="s">
        <v>36448</v>
      </c>
      <c r="AA12891" t="s">
        <v>34094</v>
      </c>
      <c r="AB12891" t="s">
        <v>125</v>
      </c>
      <c r="AO12891" s="171"/>
      <c r="AP12891" s="171"/>
      <c r="AQ12891" s="171"/>
      <c r="AR12891" s="171"/>
    </row>
    <row r="12892" spans="24:44">
      <c r="X12892" t="s">
        <v>36449</v>
      </c>
      <c r="Y12892" t="s">
        <v>386</v>
      </c>
      <c r="Z12892" t="s">
        <v>36450</v>
      </c>
      <c r="AA12892" t="s">
        <v>34094</v>
      </c>
      <c r="AB12892" t="s">
        <v>125</v>
      </c>
      <c r="AO12892" s="171"/>
      <c r="AP12892" s="171"/>
      <c r="AQ12892" s="171"/>
      <c r="AR12892" s="171"/>
    </row>
    <row r="12893" spans="24:44">
      <c r="X12893" t="s">
        <v>36451</v>
      </c>
      <c r="Y12893" t="s">
        <v>389</v>
      </c>
      <c r="Z12893" t="s">
        <v>36452</v>
      </c>
      <c r="AA12893" t="s">
        <v>34094</v>
      </c>
      <c r="AB12893" t="s">
        <v>125</v>
      </c>
      <c r="AO12893" s="171"/>
      <c r="AP12893" s="171"/>
      <c r="AQ12893" s="171"/>
      <c r="AR12893" s="171"/>
    </row>
    <row r="12894" spans="24:44">
      <c r="X12894" t="s">
        <v>36453</v>
      </c>
      <c r="Y12894" t="s">
        <v>389</v>
      </c>
      <c r="Z12894" t="s">
        <v>36454</v>
      </c>
      <c r="AA12894" t="s">
        <v>34094</v>
      </c>
      <c r="AB12894" t="s">
        <v>125</v>
      </c>
      <c r="AO12894" s="171"/>
      <c r="AP12894" s="171"/>
      <c r="AQ12894" s="171"/>
      <c r="AR12894" s="171"/>
    </row>
    <row r="12895" spans="24:44">
      <c r="X12895" t="s">
        <v>36455</v>
      </c>
      <c r="Y12895" t="s">
        <v>389</v>
      </c>
      <c r="Z12895" t="s">
        <v>36456</v>
      </c>
      <c r="AA12895" t="s">
        <v>34094</v>
      </c>
      <c r="AB12895" t="s">
        <v>125</v>
      </c>
      <c r="AO12895" s="171"/>
      <c r="AP12895" s="171"/>
      <c r="AQ12895" s="171"/>
      <c r="AR12895" s="171"/>
    </row>
    <row r="12896" spans="24:44">
      <c r="X12896" t="s">
        <v>36457</v>
      </c>
      <c r="Y12896" t="s">
        <v>389</v>
      </c>
      <c r="Z12896" t="s">
        <v>36458</v>
      </c>
      <c r="AA12896" t="s">
        <v>34094</v>
      </c>
      <c r="AB12896" t="s">
        <v>125</v>
      </c>
      <c r="AO12896" s="171"/>
      <c r="AP12896" s="171"/>
      <c r="AQ12896" s="171"/>
      <c r="AR12896" s="171"/>
    </row>
    <row r="12897" spans="24:44">
      <c r="X12897" t="s">
        <v>36459</v>
      </c>
      <c r="Y12897" t="s">
        <v>389</v>
      </c>
      <c r="Z12897" t="s">
        <v>36460</v>
      </c>
      <c r="AA12897" t="s">
        <v>34094</v>
      </c>
      <c r="AB12897" t="s">
        <v>125</v>
      </c>
      <c r="AO12897" s="171"/>
      <c r="AP12897" s="171"/>
      <c r="AQ12897" s="171"/>
      <c r="AR12897" s="171"/>
    </row>
    <row r="12898" spans="24:44">
      <c r="X12898" t="s">
        <v>36461</v>
      </c>
      <c r="Y12898" t="s">
        <v>389</v>
      </c>
      <c r="Z12898" t="s">
        <v>36462</v>
      </c>
      <c r="AA12898" t="s">
        <v>36463</v>
      </c>
      <c r="AB12898" t="s">
        <v>33674</v>
      </c>
      <c r="AO12898" s="171"/>
      <c r="AP12898" s="171"/>
      <c r="AQ12898" s="171"/>
      <c r="AR12898" s="171"/>
    </row>
    <row r="12899" spans="24:44">
      <c r="X12899" t="s">
        <v>36464</v>
      </c>
      <c r="Y12899" t="s">
        <v>389</v>
      </c>
      <c r="Z12899" t="s">
        <v>36465</v>
      </c>
      <c r="AA12899" t="s">
        <v>36463</v>
      </c>
      <c r="AB12899" t="s">
        <v>33674</v>
      </c>
      <c r="AO12899" s="171"/>
      <c r="AP12899" s="171"/>
      <c r="AQ12899" s="171"/>
      <c r="AR12899" s="171"/>
    </row>
    <row r="12900" spans="24:44">
      <c r="X12900" t="s">
        <v>36466</v>
      </c>
      <c r="Y12900" t="s">
        <v>389</v>
      </c>
      <c r="Z12900" t="s">
        <v>36467</v>
      </c>
      <c r="AA12900" t="s">
        <v>36463</v>
      </c>
      <c r="AB12900" t="s">
        <v>33674</v>
      </c>
      <c r="AO12900" s="171"/>
      <c r="AP12900" s="171"/>
      <c r="AQ12900" s="171"/>
      <c r="AR12900" s="171"/>
    </row>
    <row r="12901" spans="24:44">
      <c r="X12901" t="s">
        <v>36468</v>
      </c>
      <c r="Y12901" t="s">
        <v>389</v>
      </c>
      <c r="Z12901" t="s">
        <v>36469</v>
      </c>
      <c r="AA12901" t="s">
        <v>36463</v>
      </c>
      <c r="AB12901" t="s">
        <v>33674</v>
      </c>
      <c r="AO12901" s="171"/>
      <c r="AP12901" s="171"/>
      <c r="AQ12901" s="171"/>
      <c r="AR12901" s="171"/>
    </row>
    <row r="12902" spans="24:44">
      <c r="X12902" t="s">
        <v>36470</v>
      </c>
      <c r="Y12902" t="s">
        <v>389</v>
      </c>
      <c r="Z12902" t="s">
        <v>36471</v>
      </c>
      <c r="AA12902" t="s">
        <v>34094</v>
      </c>
      <c r="AB12902" t="s">
        <v>125</v>
      </c>
      <c r="AO12902" s="171"/>
      <c r="AP12902" s="171"/>
      <c r="AQ12902" s="171"/>
      <c r="AR12902" s="171"/>
    </row>
    <row r="12903" spans="24:44">
      <c r="X12903" t="s">
        <v>36472</v>
      </c>
      <c r="Y12903" t="s">
        <v>386</v>
      </c>
      <c r="Z12903" t="s">
        <v>36473</v>
      </c>
      <c r="AA12903" t="s">
        <v>34094</v>
      </c>
      <c r="AB12903" t="s">
        <v>125</v>
      </c>
      <c r="AO12903" s="171"/>
      <c r="AP12903" s="171"/>
      <c r="AQ12903" s="171"/>
      <c r="AR12903" s="171"/>
    </row>
    <row r="12904" spans="24:44">
      <c r="X12904" t="s">
        <v>36474</v>
      </c>
      <c r="Y12904" t="s">
        <v>386</v>
      </c>
      <c r="Z12904" t="s">
        <v>36475</v>
      </c>
      <c r="AA12904" t="s">
        <v>34125</v>
      </c>
      <c r="AB12904" t="s">
        <v>33674</v>
      </c>
      <c r="AO12904" s="171"/>
      <c r="AP12904" s="171"/>
      <c r="AQ12904" s="171"/>
      <c r="AR12904" s="171"/>
    </row>
    <row r="12905" spans="24:44">
      <c r="X12905" t="s">
        <v>36476</v>
      </c>
      <c r="Y12905" t="s">
        <v>389</v>
      </c>
      <c r="Z12905" t="s">
        <v>36477</v>
      </c>
      <c r="AA12905" t="s">
        <v>36463</v>
      </c>
      <c r="AB12905" t="s">
        <v>33674</v>
      </c>
      <c r="AO12905" s="171"/>
      <c r="AP12905" s="171"/>
      <c r="AQ12905" s="171"/>
      <c r="AR12905" s="171"/>
    </row>
    <row r="12906" spans="24:44">
      <c r="X12906" t="s">
        <v>36478</v>
      </c>
      <c r="Y12906" t="s">
        <v>389</v>
      </c>
      <c r="Z12906" t="s">
        <v>36479</v>
      </c>
      <c r="AA12906" t="s">
        <v>34094</v>
      </c>
      <c r="AB12906" t="s">
        <v>125</v>
      </c>
      <c r="AO12906" s="171"/>
      <c r="AP12906" s="171"/>
      <c r="AQ12906" s="171"/>
      <c r="AR12906" s="171"/>
    </row>
    <row r="12907" spans="24:44">
      <c r="X12907" t="s">
        <v>36480</v>
      </c>
      <c r="Y12907" t="s">
        <v>386</v>
      </c>
      <c r="Z12907" t="s">
        <v>36481</v>
      </c>
      <c r="AA12907" t="s">
        <v>33715</v>
      </c>
      <c r="AB12907" t="s">
        <v>33627</v>
      </c>
      <c r="AO12907" s="171"/>
      <c r="AP12907" s="171"/>
      <c r="AQ12907" s="171"/>
      <c r="AR12907" s="171"/>
    </row>
    <row r="12908" spans="24:44">
      <c r="X12908" t="s">
        <v>36482</v>
      </c>
      <c r="Y12908" t="s">
        <v>389</v>
      </c>
      <c r="Z12908" t="s">
        <v>36483</v>
      </c>
      <c r="AA12908" t="s">
        <v>36484</v>
      </c>
      <c r="AB12908" t="s">
        <v>33674</v>
      </c>
      <c r="AO12908" s="171"/>
      <c r="AP12908" s="171"/>
      <c r="AQ12908" s="171"/>
      <c r="AR12908" s="171"/>
    </row>
    <row r="12909" spans="24:44">
      <c r="X12909" t="s">
        <v>36485</v>
      </c>
      <c r="Y12909" t="s">
        <v>389</v>
      </c>
      <c r="Z12909" t="s">
        <v>36486</v>
      </c>
      <c r="AA12909" t="s">
        <v>33846</v>
      </c>
      <c r="AB12909" t="s">
        <v>125</v>
      </c>
      <c r="AO12909" s="171"/>
      <c r="AP12909" s="171"/>
      <c r="AQ12909" s="171"/>
      <c r="AR12909" s="171"/>
    </row>
    <row r="12910" spans="24:44">
      <c r="X12910" t="s">
        <v>36487</v>
      </c>
      <c r="Y12910" t="s">
        <v>389</v>
      </c>
      <c r="Z12910" t="s">
        <v>36488</v>
      </c>
      <c r="AA12910" t="s">
        <v>36463</v>
      </c>
      <c r="AB12910" t="s">
        <v>33674</v>
      </c>
      <c r="AO12910" s="171"/>
      <c r="AP12910" s="171"/>
      <c r="AQ12910" s="171"/>
      <c r="AR12910" s="171"/>
    </row>
    <row r="12911" spans="24:44">
      <c r="X12911" t="s">
        <v>36489</v>
      </c>
      <c r="Y12911" t="s">
        <v>389</v>
      </c>
      <c r="Z12911" t="s">
        <v>36490</v>
      </c>
      <c r="AA12911" t="s">
        <v>36463</v>
      </c>
      <c r="AB12911" t="s">
        <v>33674</v>
      </c>
      <c r="AO12911" s="171"/>
      <c r="AP12911" s="171"/>
      <c r="AQ12911" s="171"/>
      <c r="AR12911" s="171"/>
    </row>
    <row r="12912" spans="24:44">
      <c r="X12912" t="s">
        <v>36491</v>
      </c>
      <c r="Y12912" t="s">
        <v>389</v>
      </c>
      <c r="Z12912" t="s">
        <v>36492</v>
      </c>
      <c r="AA12912" t="s">
        <v>36463</v>
      </c>
      <c r="AB12912" t="s">
        <v>33674</v>
      </c>
      <c r="AO12912" s="171"/>
      <c r="AP12912" s="171"/>
      <c r="AQ12912" s="171"/>
      <c r="AR12912" s="171"/>
    </row>
    <row r="12913" spans="24:44">
      <c r="X12913" t="s">
        <v>36493</v>
      </c>
      <c r="Y12913" t="s">
        <v>386</v>
      </c>
      <c r="Z12913" t="s">
        <v>36286</v>
      </c>
      <c r="AA12913" t="s">
        <v>33984</v>
      </c>
      <c r="AB12913" t="s">
        <v>125</v>
      </c>
      <c r="AO12913" s="171"/>
      <c r="AP12913" s="171"/>
      <c r="AQ12913" s="171"/>
      <c r="AR12913" s="171"/>
    </row>
    <row r="12914" spans="24:44">
      <c r="X12914" t="s">
        <v>36494</v>
      </c>
      <c r="Y12914" t="s">
        <v>386</v>
      </c>
      <c r="Z12914" t="s">
        <v>36284</v>
      </c>
      <c r="AA12914" t="s">
        <v>33984</v>
      </c>
      <c r="AB12914" t="s">
        <v>125</v>
      </c>
      <c r="AO12914" s="171"/>
      <c r="AP12914" s="171"/>
      <c r="AQ12914" s="171"/>
      <c r="AR12914" s="171"/>
    </row>
    <row r="12915" spans="24:44">
      <c r="X12915" t="s">
        <v>36495</v>
      </c>
      <c r="Y12915" t="s">
        <v>389</v>
      </c>
      <c r="Z12915" t="s">
        <v>36496</v>
      </c>
      <c r="AA12915" t="s">
        <v>36463</v>
      </c>
      <c r="AB12915" t="s">
        <v>33674</v>
      </c>
      <c r="AO12915" s="171"/>
      <c r="AP12915" s="171"/>
      <c r="AQ12915" s="171"/>
      <c r="AR12915" s="171"/>
    </row>
    <row r="12916" spans="24:44">
      <c r="X12916" t="s">
        <v>36497</v>
      </c>
      <c r="Y12916" t="s">
        <v>389</v>
      </c>
      <c r="Z12916" t="s">
        <v>36498</v>
      </c>
      <c r="AA12916" t="s">
        <v>36463</v>
      </c>
      <c r="AB12916" t="s">
        <v>33674</v>
      </c>
      <c r="AO12916" s="171"/>
      <c r="AP12916" s="171"/>
      <c r="AQ12916" s="171"/>
      <c r="AR12916" s="171"/>
    </row>
    <row r="12917" spans="24:44">
      <c r="X12917" t="s">
        <v>36499</v>
      </c>
      <c r="Y12917" t="s">
        <v>386</v>
      </c>
      <c r="Z12917" t="s">
        <v>36500</v>
      </c>
      <c r="AA12917" t="s">
        <v>34125</v>
      </c>
      <c r="AB12917" t="s">
        <v>33674</v>
      </c>
      <c r="AO12917" s="171"/>
      <c r="AP12917" s="171"/>
      <c r="AQ12917" s="171"/>
      <c r="AR12917" s="171"/>
    </row>
    <row r="12918" spans="24:44">
      <c r="X12918" t="s">
        <v>36501</v>
      </c>
      <c r="Y12918" t="s">
        <v>389</v>
      </c>
      <c r="Z12918" t="s">
        <v>36502</v>
      </c>
      <c r="AA12918" t="s">
        <v>36463</v>
      </c>
      <c r="AB12918" t="s">
        <v>33674</v>
      </c>
      <c r="AO12918" s="171"/>
      <c r="AP12918" s="171"/>
      <c r="AQ12918" s="171"/>
      <c r="AR12918" s="171"/>
    </row>
    <row r="12919" spans="24:44">
      <c r="X12919" t="s">
        <v>36503</v>
      </c>
      <c r="Y12919" t="s">
        <v>389</v>
      </c>
      <c r="Z12919" t="s">
        <v>36504</v>
      </c>
      <c r="AA12919" t="s">
        <v>36463</v>
      </c>
      <c r="AB12919" t="s">
        <v>33674</v>
      </c>
      <c r="AO12919" s="171"/>
      <c r="AP12919" s="171"/>
      <c r="AQ12919" s="171"/>
      <c r="AR12919" s="171"/>
    </row>
    <row r="12920" spans="24:44">
      <c r="X12920" t="s">
        <v>36505</v>
      </c>
      <c r="Y12920" t="s">
        <v>389</v>
      </c>
      <c r="Z12920" t="s">
        <v>36506</v>
      </c>
      <c r="AA12920" t="s">
        <v>36463</v>
      </c>
      <c r="AB12920" t="s">
        <v>33674</v>
      </c>
      <c r="AO12920" s="171"/>
      <c r="AP12920" s="171"/>
      <c r="AQ12920" s="171"/>
      <c r="AR12920" s="171"/>
    </row>
    <row r="12921" spans="24:44">
      <c r="X12921" t="s">
        <v>36507</v>
      </c>
      <c r="Y12921" t="s">
        <v>389</v>
      </c>
      <c r="Z12921" t="s">
        <v>36508</v>
      </c>
      <c r="AA12921" t="s">
        <v>36463</v>
      </c>
      <c r="AB12921" t="s">
        <v>33674</v>
      </c>
      <c r="AO12921" s="171"/>
      <c r="AP12921" s="171"/>
      <c r="AQ12921" s="171"/>
      <c r="AR12921" s="171"/>
    </row>
    <row r="12922" spans="24:44">
      <c r="X12922" t="s">
        <v>36509</v>
      </c>
      <c r="Y12922" t="s">
        <v>389</v>
      </c>
      <c r="Z12922" t="s">
        <v>36510</v>
      </c>
      <c r="AA12922" t="s">
        <v>36511</v>
      </c>
      <c r="AB12922" t="s">
        <v>33674</v>
      </c>
      <c r="AO12922" s="171"/>
      <c r="AP12922" s="171"/>
      <c r="AQ12922" s="171"/>
      <c r="AR12922" s="171"/>
    </row>
    <row r="12923" spans="24:44">
      <c r="X12923" t="s">
        <v>36512</v>
      </c>
      <c r="Y12923" t="s">
        <v>389</v>
      </c>
      <c r="Z12923" t="s">
        <v>36513</v>
      </c>
      <c r="AA12923" t="s">
        <v>36463</v>
      </c>
      <c r="AB12923" t="s">
        <v>33674</v>
      </c>
      <c r="AO12923" s="171"/>
      <c r="AP12923" s="171"/>
      <c r="AQ12923" s="171"/>
      <c r="AR12923" s="171"/>
    </row>
    <row r="12924" spans="24:44">
      <c r="X12924" t="s">
        <v>36514</v>
      </c>
      <c r="Y12924" t="s">
        <v>389</v>
      </c>
      <c r="Z12924" t="s">
        <v>36515</v>
      </c>
      <c r="AA12924" t="s">
        <v>36516</v>
      </c>
      <c r="AB12924" t="s">
        <v>33674</v>
      </c>
      <c r="AO12924" s="171"/>
      <c r="AP12924" s="171"/>
      <c r="AQ12924" s="171"/>
      <c r="AR12924" s="171"/>
    </row>
    <row r="12925" spans="24:44">
      <c r="X12925" t="s">
        <v>36517</v>
      </c>
      <c r="Y12925" t="s">
        <v>389</v>
      </c>
      <c r="Z12925" t="s">
        <v>36518</v>
      </c>
      <c r="AA12925" t="s">
        <v>36519</v>
      </c>
      <c r="AB12925" t="s">
        <v>33674</v>
      </c>
      <c r="AO12925" s="171"/>
      <c r="AP12925" s="171"/>
      <c r="AQ12925" s="171"/>
      <c r="AR12925" s="171"/>
    </row>
    <row r="12926" spans="24:44">
      <c r="X12926" t="s">
        <v>36520</v>
      </c>
      <c r="Y12926" t="s">
        <v>389</v>
      </c>
      <c r="Z12926" t="s">
        <v>36521</v>
      </c>
      <c r="AA12926" t="s">
        <v>36522</v>
      </c>
      <c r="AB12926" t="s">
        <v>33674</v>
      </c>
      <c r="AO12926" s="171"/>
      <c r="AP12926" s="171"/>
      <c r="AQ12926" s="171"/>
      <c r="AR12926" s="171"/>
    </row>
    <row r="12927" spans="24:44">
      <c r="X12927" t="s">
        <v>36523</v>
      </c>
      <c r="Y12927" t="s">
        <v>386</v>
      </c>
      <c r="Z12927" t="s">
        <v>36524</v>
      </c>
      <c r="AA12927" t="s">
        <v>35595</v>
      </c>
      <c r="AB12927" t="s">
        <v>33927</v>
      </c>
      <c r="AO12927" s="171"/>
      <c r="AP12927" s="171"/>
      <c r="AQ12927" s="171"/>
      <c r="AR12927" s="171"/>
    </row>
    <row r="12928" spans="24:44">
      <c r="X12928" t="s">
        <v>36525</v>
      </c>
      <c r="Y12928" t="s">
        <v>389</v>
      </c>
      <c r="Z12928" t="s">
        <v>36526</v>
      </c>
      <c r="AA12928" t="s">
        <v>35595</v>
      </c>
      <c r="AB12928" t="s">
        <v>33927</v>
      </c>
      <c r="AO12928" s="171"/>
      <c r="AP12928" s="171"/>
      <c r="AQ12928" s="171"/>
      <c r="AR12928" s="171"/>
    </row>
    <row r="12929" spans="24:44">
      <c r="X12929" t="s">
        <v>36527</v>
      </c>
      <c r="Y12929" t="s">
        <v>389</v>
      </c>
      <c r="Z12929" t="s">
        <v>36528</v>
      </c>
      <c r="AA12929" t="s">
        <v>35595</v>
      </c>
      <c r="AB12929" t="s">
        <v>33927</v>
      </c>
      <c r="AO12929" s="171"/>
      <c r="AP12929" s="171"/>
      <c r="AQ12929" s="171"/>
      <c r="AR12929" s="171"/>
    </row>
    <row r="12930" spans="24:44">
      <c r="X12930" t="s">
        <v>36529</v>
      </c>
      <c r="Y12930" t="s">
        <v>389</v>
      </c>
      <c r="Z12930" t="s">
        <v>36530</v>
      </c>
      <c r="AA12930" t="s">
        <v>36531</v>
      </c>
      <c r="AB12930" t="s">
        <v>33674</v>
      </c>
      <c r="AO12930" s="171"/>
      <c r="AP12930" s="171"/>
      <c r="AQ12930" s="171"/>
      <c r="AR12930" s="171"/>
    </row>
    <row r="12931" spans="24:44">
      <c r="X12931" t="s">
        <v>36532</v>
      </c>
      <c r="Y12931" t="s">
        <v>389</v>
      </c>
      <c r="Z12931" t="s">
        <v>34585</v>
      </c>
      <c r="AA12931" t="s">
        <v>36533</v>
      </c>
      <c r="AB12931" t="s">
        <v>33674</v>
      </c>
      <c r="AO12931" s="171"/>
      <c r="AP12931" s="171"/>
      <c r="AQ12931" s="171"/>
      <c r="AR12931" s="171"/>
    </row>
    <row r="12932" spans="24:44">
      <c r="X12932" t="s">
        <v>36534</v>
      </c>
      <c r="Y12932" t="s">
        <v>389</v>
      </c>
      <c r="Z12932" t="s">
        <v>36535</v>
      </c>
      <c r="AA12932" t="s">
        <v>36536</v>
      </c>
      <c r="AB12932" t="s">
        <v>33674</v>
      </c>
      <c r="AO12932" s="171"/>
      <c r="AP12932" s="171"/>
      <c r="AQ12932" s="171"/>
      <c r="AR12932" s="171"/>
    </row>
    <row r="12933" spans="24:44">
      <c r="X12933" t="s">
        <v>36537</v>
      </c>
      <c r="Y12933" t="s">
        <v>389</v>
      </c>
      <c r="Z12933" t="s">
        <v>36538</v>
      </c>
      <c r="AA12933" t="s">
        <v>36539</v>
      </c>
      <c r="AB12933" t="s">
        <v>33674</v>
      </c>
      <c r="AO12933" s="171"/>
      <c r="AP12933" s="171"/>
      <c r="AQ12933" s="171"/>
      <c r="AR12933" s="171"/>
    </row>
    <row r="12934" spans="24:44">
      <c r="X12934" t="s">
        <v>36540</v>
      </c>
      <c r="Y12934" t="s">
        <v>386</v>
      </c>
      <c r="Z12934" t="s">
        <v>36541</v>
      </c>
      <c r="AA12934" t="s">
        <v>35595</v>
      </c>
      <c r="AB12934" t="s">
        <v>33927</v>
      </c>
      <c r="AO12934" s="171"/>
      <c r="AP12934" s="171"/>
      <c r="AQ12934" s="171"/>
      <c r="AR12934" s="171"/>
    </row>
    <row r="12935" spans="24:44">
      <c r="X12935" t="s">
        <v>36542</v>
      </c>
      <c r="Y12935" t="s">
        <v>386</v>
      </c>
      <c r="Z12935" t="s">
        <v>36543</v>
      </c>
      <c r="AA12935" t="s">
        <v>35595</v>
      </c>
      <c r="AB12935" t="s">
        <v>33927</v>
      </c>
      <c r="AO12935" s="171"/>
      <c r="AP12935" s="171"/>
      <c r="AQ12935" s="171"/>
      <c r="AR12935" s="171"/>
    </row>
    <row r="12936" spans="24:44">
      <c r="X12936" t="s">
        <v>36544</v>
      </c>
      <c r="Y12936" t="s">
        <v>389</v>
      </c>
      <c r="Z12936" t="s">
        <v>36545</v>
      </c>
      <c r="AA12936" t="s">
        <v>33715</v>
      </c>
      <c r="AB12936" t="s">
        <v>33627</v>
      </c>
      <c r="AO12936" s="171"/>
      <c r="AP12936" s="171"/>
      <c r="AQ12936" s="171"/>
      <c r="AR12936" s="171"/>
    </row>
    <row r="12937" spans="24:44">
      <c r="X12937" t="s">
        <v>4980</v>
      </c>
      <c r="Y12937" t="s">
        <v>386</v>
      </c>
      <c r="Z12937" t="s">
        <v>36546</v>
      </c>
      <c r="AA12937" t="s">
        <v>33715</v>
      </c>
      <c r="AB12937" t="s">
        <v>33627</v>
      </c>
      <c r="AO12937" s="171"/>
      <c r="AP12937" s="171"/>
      <c r="AQ12937" s="171"/>
      <c r="AR12937" s="171"/>
    </row>
    <row r="12938" spans="24:44">
      <c r="X12938" t="s">
        <v>36547</v>
      </c>
      <c r="Y12938" t="s">
        <v>386</v>
      </c>
      <c r="Z12938" t="s">
        <v>36548</v>
      </c>
      <c r="AA12938" t="s">
        <v>33846</v>
      </c>
      <c r="AB12938" t="s">
        <v>125</v>
      </c>
      <c r="AO12938" s="171"/>
      <c r="AP12938" s="171"/>
      <c r="AQ12938" s="171"/>
      <c r="AR12938" s="171"/>
    </row>
    <row r="12939" spans="24:44">
      <c r="X12939" t="s">
        <v>36549</v>
      </c>
      <c r="Y12939" t="s">
        <v>386</v>
      </c>
      <c r="Z12939" t="s">
        <v>36550</v>
      </c>
      <c r="AA12939" t="s">
        <v>33846</v>
      </c>
      <c r="AB12939" t="s">
        <v>125</v>
      </c>
      <c r="AO12939" s="171"/>
      <c r="AP12939" s="171"/>
      <c r="AQ12939" s="171"/>
      <c r="AR12939" s="171"/>
    </row>
    <row r="12940" spans="24:44">
      <c r="X12940" t="s">
        <v>36551</v>
      </c>
      <c r="Y12940" t="s">
        <v>386</v>
      </c>
      <c r="Z12940" t="s">
        <v>36552</v>
      </c>
      <c r="AA12940" t="s">
        <v>33846</v>
      </c>
      <c r="AB12940" t="s">
        <v>125</v>
      </c>
      <c r="AO12940" s="171"/>
      <c r="AP12940" s="171"/>
      <c r="AQ12940" s="171"/>
      <c r="AR12940" s="171"/>
    </row>
    <row r="12941" spans="24:44">
      <c r="X12941" t="s">
        <v>36553</v>
      </c>
      <c r="Y12941" t="s">
        <v>386</v>
      </c>
      <c r="Z12941" t="s">
        <v>36554</v>
      </c>
      <c r="AA12941" t="s">
        <v>33846</v>
      </c>
      <c r="AB12941" t="s">
        <v>125</v>
      </c>
      <c r="AO12941" s="171"/>
      <c r="AP12941" s="171"/>
      <c r="AQ12941" s="171"/>
      <c r="AR12941" s="171"/>
    </row>
    <row r="12942" spans="24:44">
      <c r="X12942" t="s">
        <v>36555</v>
      </c>
      <c r="Y12942" t="s">
        <v>389</v>
      </c>
      <c r="Z12942" t="s">
        <v>36556</v>
      </c>
      <c r="AA12942" t="s">
        <v>33762</v>
      </c>
      <c r="AB12942" t="s">
        <v>125</v>
      </c>
      <c r="AO12942" s="171"/>
      <c r="AP12942" s="171"/>
      <c r="AQ12942" s="171"/>
      <c r="AR12942" s="171"/>
    </row>
    <row r="12943" spans="24:44">
      <c r="X12943" t="s">
        <v>36557</v>
      </c>
      <c r="Y12943" t="s">
        <v>386</v>
      </c>
      <c r="Z12943" t="s">
        <v>36558</v>
      </c>
      <c r="AA12943" t="s">
        <v>33762</v>
      </c>
      <c r="AB12943" t="s">
        <v>125</v>
      </c>
      <c r="AO12943" s="171"/>
      <c r="AP12943" s="171"/>
      <c r="AQ12943" s="171"/>
      <c r="AR12943" s="171"/>
    </row>
    <row r="12944" spans="24:44">
      <c r="X12944" t="s">
        <v>36559</v>
      </c>
      <c r="Y12944" t="s">
        <v>389</v>
      </c>
      <c r="Z12944" t="s">
        <v>34902</v>
      </c>
      <c r="AA12944" t="s">
        <v>33762</v>
      </c>
      <c r="AB12944" t="s">
        <v>125</v>
      </c>
      <c r="AO12944" s="171"/>
      <c r="AP12944" s="171"/>
      <c r="AQ12944" s="171"/>
      <c r="AR12944" s="171"/>
    </row>
    <row r="12945" spans="24:44">
      <c r="X12945" t="s">
        <v>36560</v>
      </c>
      <c r="Y12945" t="s">
        <v>389</v>
      </c>
      <c r="Z12945" t="s">
        <v>36561</v>
      </c>
      <c r="AA12945" t="s">
        <v>33762</v>
      </c>
      <c r="AB12945" t="s">
        <v>125</v>
      </c>
      <c r="AO12945" s="171"/>
      <c r="AP12945" s="171"/>
      <c r="AQ12945" s="171"/>
      <c r="AR12945" s="171"/>
    </row>
    <row r="12946" spans="24:44">
      <c r="X12946" t="s">
        <v>36562</v>
      </c>
      <c r="Y12946" t="s">
        <v>389</v>
      </c>
      <c r="Z12946" t="s">
        <v>36563</v>
      </c>
      <c r="AA12946" t="s">
        <v>33762</v>
      </c>
      <c r="AB12946" t="s">
        <v>125</v>
      </c>
      <c r="AO12946" s="171"/>
      <c r="AP12946" s="171"/>
      <c r="AQ12946" s="171"/>
      <c r="AR12946" s="171"/>
    </row>
    <row r="12947" spans="24:44">
      <c r="X12947" t="s">
        <v>36564</v>
      </c>
      <c r="Y12947" t="s">
        <v>389</v>
      </c>
      <c r="Z12947" t="s">
        <v>36565</v>
      </c>
      <c r="AA12947" t="s">
        <v>33762</v>
      </c>
      <c r="AB12947" t="s">
        <v>125</v>
      </c>
      <c r="AO12947" s="171"/>
      <c r="AP12947" s="171"/>
      <c r="AQ12947" s="171"/>
      <c r="AR12947" s="171"/>
    </row>
    <row r="12948" spans="24:44">
      <c r="X12948" t="s">
        <v>36566</v>
      </c>
      <c r="Y12948" t="s">
        <v>389</v>
      </c>
      <c r="Z12948" t="s">
        <v>35279</v>
      </c>
      <c r="AA12948" t="s">
        <v>33762</v>
      </c>
      <c r="AB12948" t="s">
        <v>125</v>
      </c>
      <c r="AO12948" s="171"/>
      <c r="AP12948" s="171"/>
      <c r="AQ12948" s="171"/>
      <c r="AR12948" s="171"/>
    </row>
    <row r="12949" spans="24:44">
      <c r="X12949" t="s">
        <v>36567</v>
      </c>
      <c r="Y12949" t="s">
        <v>389</v>
      </c>
      <c r="Z12949" t="s">
        <v>36568</v>
      </c>
      <c r="AA12949" t="s">
        <v>33762</v>
      </c>
      <c r="AB12949" t="s">
        <v>125</v>
      </c>
      <c r="AO12949" s="171"/>
      <c r="AP12949" s="171"/>
      <c r="AQ12949" s="171"/>
      <c r="AR12949" s="171"/>
    </row>
    <row r="12950" spans="24:44">
      <c r="X12950" t="s">
        <v>36569</v>
      </c>
      <c r="Y12950" t="s">
        <v>389</v>
      </c>
      <c r="Z12950" t="s">
        <v>34637</v>
      </c>
      <c r="AA12950" t="s">
        <v>33762</v>
      </c>
      <c r="AB12950" t="s">
        <v>125</v>
      </c>
      <c r="AO12950" s="171"/>
      <c r="AP12950" s="171"/>
      <c r="AQ12950" s="171"/>
      <c r="AR12950" s="171"/>
    </row>
    <row r="12951" spans="24:44">
      <c r="X12951" t="s">
        <v>36570</v>
      </c>
      <c r="Y12951" t="s">
        <v>389</v>
      </c>
      <c r="Z12951" t="s">
        <v>34920</v>
      </c>
      <c r="AA12951" t="s">
        <v>33762</v>
      </c>
      <c r="AB12951" t="s">
        <v>125</v>
      </c>
      <c r="AO12951" s="171"/>
      <c r="AP12951" s="171"/>
      <c r="AQ12951" s="171"/>
      <c r="AR12951" s="171"/>
    </row>
    <row r="12952" spans="24:44">
      <c r="X12952" t="s">
        <v>36571</v>
      </c>
      <c r="Y12952" t="s">
        <v>389</v>
      </c>
      <c r="Z12952" t="s">
        <v>35210</v>
      </c>
      <c r="AA12952" t="s">
        <v>33762</v>
      </c>
      <c r="AB12952" t="s">
        <v>125</v>
      </c>
      <c r="AO12952" s="171"/>
      <c r="AP12952" s="171"/>
      <c r="AQ12952" s="171"/>
      <c r="AR12952" s="171"/>
    </row>
    <row r="12953" spans="24:44">
      <c r="X12953" t="s">
        <v>36572</v>
      </c>
      <c r="Y12953" t="s">
        <v>389</v>
      </c>
      <c r="Z12953" t="s">
        <v>35214</v>
      </c>
      <c r="AA12953" t="s">
        <v>33762</v>
      </c>
      <c r="AB12953" t="s">
        <v>125</v>
      </c>
      <c r="AO12953" s="171"/>
      <c r="AP12953" s="171"/>
      <c r="AQ12953" s="171"/>
      <c r="AR12953" s="171"/>
    </row>
    <row r="12954" spans="24:44">
      <c r="X12954" t="s">
        <v>36573</v>
      </c>
      <c r="Y12954" t="s">
        <v>389</v>
      </c>
      <c r="Z12954" t="s">
        <v>36574</v>
      </c>
      <c r="AA12954" t="s">
        <v>33762</v>
      </c>
      <c r="AB12954" t="s">
        <v>125</v>
      </c>
      <c r="AO12954" s="171"/>
      <c r="AP12954" s="171"/>
      <c r="AQ12954" s="171"/>
      <c r="AR12954" s="171"/>
    </row>
    <row r="12955" spans="24:44">
      <c r="X12955" t="s">
        <v>36575</v>
      </c>
      <c r="Y12955" t="s">
        <v>389</v>
      </c>
      <c r="Z12955" t="s">
        <v>36576</v>
      </c>
      <c r="AA12955" t="s">
        <v>33762</v>
      </c>
      <c r="AB12955" t="s">
        <v>125</v>
      </c>
      <c r="AO12955" s="171"/>
      <c r="AP12955" s="171"/>
      <c r="AQ12955" s="171"/>
      <c r="AR12955" s="171"/>
    </row>
    <row r="12956" spans="24:44">
      <c r="X12956" t="s">
        <v>36577</v>
      </c>
      <c r="Y12956" t="s">
        <v>389</v>
      </c>
      <c r="Z12956" t="s">
        <v>36578</v>
      </c>
      <c r="AA12956" t="s">
        <v>33762</v>
      </c>
      <c r="AB12956" t="s">
        <v>125</v>
      </c>
      <c r="AO12956" s="171"/>
      <c r="AP12956" s="171"/>
      <c r="AQ12956" s="171"/>
      <c r="AR12956" s="171"/>
    </row>
    <row r="12957" spans="24:44">
      <c r="X12957" t="s">
        <v>36579</v>
      </c>
      <c r="Y12957" t="s">
        <v>389</v>
      </c>
      <c r="Z12957" t="s">
        <v>36580</v>
      </c>
      <c r="AA12957" t="s">
        <v>33762</v>
      </c>
      <c r="AB12957" t="s">
        <v>125</v>
      </c>
      <c r="AO12957" s="171"/>
      <c r="AP12957" s="171"/>
      <c r="AQ12957" s="171"/>
      <c r="AR12957" s="171"/>
    </row>
    <row r="12958" spans="24:44">
      <c r="X12958" t="s">
        <v>36581</v>
      </c>
      <c r="Y12958" t="s">
        <v>386</v>
      </c>
      <c r="Z12958" t="s">
        <v>34910</v>
      </c>
      <c r="AA12958" t="s">
        <v>33846</v>
      </c>
      <c r="AB12958" t="s">
        <v>125</v>
      </c>
      <c r="AO12958" s="171"/>
      <c r="AP12958" s="171"/>
      <c r="AQ12958" s="171"/>
      <c r="AR12958" s="171"/>
    </row>
    <row r="12959" spans="24:44">
      <c r="X12959" t="s">
        <v>36582</v>
      </c>
      <c r="Y12959" t="s">
        <v>386</v>
      </c>
      <c r="Z12959" t="s">
        <v>36583</v>
      </c>
      <c r="AA12959" t="s">
        <v>35168</v>
      </c>
      <c r="AB12959" t="s">
        <v>5361</v>
      </c>
      <c r="AO12959" s="171"/>
      <c r="AP12959" s="171"/>
      <c r="AQ12959" s="171"/>
      <c r="AR12959" s="171"/>
    </row>
    <row r="12960" spans="24:44">
      <c r="X12960" t="s">
        <v>36584</v>
      </c>
      <c r="Y12960" t="s">
        <v>386</v>
      </c>
      <c r="Z12960" t="s">
        <v>36585</v>
      </c>
      <c r="AA12960" t="s">
        <v>33864</v>
      </c>
      <c r="AB12960" t="s">
        <v>33865</v>
      </c>
      <c r="AO12960" s="171"/>
      <c r="AP12960" s="171"/>
      <c r="AQ12960" s="171"/>
      <c r="AR12960" s="171"/>
    </row>
    <row r="12961" spans="24:44">
      <c r="X12961" t="s">
        <v>36586</v>
      </c>
      <c r="Y12961" t="s">
        <v>389</v>
      </c>
      <c r="Z12961" t="s">
        <v>36587</v>
      </c>
      <c r="AA12961" t="s">
        <v>34722</v>
      </c>
      <c r="AB12961" t="s">
        <v>33865</v>
      </c>
      <c r="AO12961" s="171"/>
      <c r="AP12961" s="171"/>
      <c r="AQ12961" s="171"/>
      <c r="AR12961" s="171"/>
    </row>
    <row r="12962" spans="24:44">
      <c r="X12962" t="s">
        <v>36588</v>
      </c>
      <c r="Y12962" t="s">
        <v>386</v>
      </c>
      <c r="Z12962" t="s">
        <v>36589</v>
      </c>
      <c r="AA12962" t="s">
        <v>33844</v>
      </c>
      <c r="AB12962" t="s">
        <v>125</v>
      </c>
      <c r="AO12962" s="171"/>
      <c r="AP12962" s="171"/>
      <c r="AQ12962" s="171"/>
      <c r="AR12962" s="171"/>
    </row>
    <row r="12963" spans="24:44">
      <c r="X12963" t="s">
        <v>36590</v>
      </c>
      <c r="Y12963" t="s">
        <v>389</v>
      </c>
      <c r="Z12963" t="s">
        <v>36591</v>
      </c>
      <c r="AA12963" t="s">
        <v>34125</v>
      </c>
      <c r="AB12963" t="s">
        <v>33674</v>
      </c>
      <c r="AO12963" s="171"/>
      <c r="AP12963" s="171"/>
      <c r="AQ12963" s="171"/>
      <c r="AR12963" s="171"/>
    </row>
    <row r="12964" spans="24:44">
      <c r="X12964" t="s">
        <v>36592</v>
      </c>
      <c r="Y12964" t="s">
        <v>386</v>
      </c>
      <c r="Z12964" t="s">
        <v>35873</v>
      </c>
      <c r="AA12964" t="s">
        <v>34094</v>
      </c>
      <c r="AB12964" t="s">
        <v>125</v>
      </c>
      <c r="AO12964" s="171"/>
      <c r="AP12964" s="171"/>
      <c r="AQ12964" s="171"/>
      <c r="AR12964" s="171"/>
    </row>
    <row r="12965" spans="24:44">
      <c r="X12965" t="s">
        <v>36593</v>
      </c>
      <c r="Y12965" t="s">
        <v>389</v>
      </c>
      <c r="Z12965" t="s">
        <v>36594</v>
      </c>
      <c r="AA12965" t="s">
        <v>34094</v>
      </c>
      <c r="AB12965" t="s">
        <v>125</v>
      </c>
      <c r="AO12965" s="171"/>
      <c r="AP12965" s="171"/>
      <c r="AQ12965" s="171"/>
      <c r="AR12965" s="171"/>
    </row>
    <row r="12966" spans="24:44">
      <c r="X12966" t="s">
        <v>36595</v>
      </c>
      <c r="Y12966" t="s">
        <v>389</v>
      </c>
      <c r="Z12966" t="s">
        <v>36596</v>
      </c>
      <c r="AA12966" t="s">
        <v>34094</v>
      </c>
      <c r="AB12966" t="s">
        <v>125</v>
      </c>
      <c r="AO12966" s="171"/>
      <c r="AP12966" s="171"/>
      <c r="AQ12966" s="171"/>
      <c r="AR12966" s="171"/>
    </row>
    <row r="12967" spans="24:44">
      <c r="X12967" t="s">
        <v>36597</v>
      </c>
      <c r="Y12967" t="s">
        <v>386</v>
      </c>
      <c r="Z12967" t="s">
        <v>36598</v>
      </c>
      <c r="AA12967" t="s">
        <v>33846</v>
      </c>
      <c r="AB12967" t="s">
        <v>125</v>
      </c>
      <c r="AO12967" s="171"/>
      <c r="AP12967" s="171"/>
      <c r="AQ12967" s="171"/>
      <c r="AR12967" s="171"/>
    </row>
    <row r="12968" spans="24:44">
      <c r="X12968" t="s">
        <v>36599</v>
      </c>
      <c r="Y12968" t="s">
        <v>386</v>
      </c>
      <c r="Z12968" t="s">
        <v>36600</v>
      </c>
      <c r="AA12968" t="s">
        <v>34125</v>
      </c>
      <c r="AB12968" t="s">
        <v>33674</v>
      </c>
      <c r="AO12968" s="171"/>
      <c r="AP12968" s="171"/>
      <c r="AQ12968" s="171"/>
      <c r="AR12968" s="171"/>
    </row>
    <row r="12969" spans="24:44">
      <c r="X12969" t="s">
        <v>36601</v>
      </c>
      <c r="Y12969" t="s">
        <v>386</v>
      </c>
      <c r="Z12969" t="s">
        <v>36602</v>
      </c>
      <c r="AA12969" t="s">
        <v>33603</v>
      </c>
      <c r="AB12969" t="s">
        <v>125</v>
      </c>
      <c r="AO12969" s="171"/>
      <c r="AP12969" s="171"/>
      <c r="AQ12969" s="171"/>
      <c r="AR12969" s="171"/>
    </row>
    <row r="12970" spans="24:44">
      <c r="X12970" t="s">
        <v>36603</v>
      </c>
      <c r="Y12970" t="s">
        <v>386</v>
      </c>
      <c r="Z12970" t="s">
        <v>36604</v>
      </c>
      <c r="AA12970" t="s">
        <v>34125</v>
      </c>
      <c r="AB12970" t="s">
        <v>33674</v>
      </c>
      <c r="AO12970" s="171"/>
      <c r="AP12970" s="171"/>
      <c r="AQ12970" s="171"/>
      <c r="AR12970" s="171"/>
    </row>
    <row r="12971" spans="24:44">
      <c r="X12971" t="s">
        <v>36605</v>
      </c>
      <c r="Y12971" t="s">
        <v>389</v>
      </c>
      <c r="Z12971" t="s">
        <v>36351</v>
      </c>
      <c r="AA12971" t="s">
        <v>34094</v>
      </c>
      <c r="AB12971" t="s">
        <v>125</v>
      </c>
      <c r="AO12971" s="171"/>
      <c r="AP12971" s="171"/>
      <c r="AQ12971" s="171"/>
      <c r="AR12971" s="171"/>
    </row>
    <row r="12972" spans="24:44">
      <c r="X12972" t="s">
        <v>36606</v>
      </c>
      <c r="Y12972" t="s">
        <v>386</v>
      </c>
      <c r="Z12972" t="s">
        <v>36607</v>
      </c>
      <c r="AA12972" t="s">
        <v>34094</v>
      </c>
      <c r="AB12972" t="s">
        <v>125</v>
      </c>
      <c r="AO12972" s="171"/>
      <c r="AP12972" s="171"/>
      <c r="AQ12972" s="171"/>
      <c r="AR12972" s="171"/>
    </row>
    <row r="12973" spans="24:44">
      <c r="X12973" t="s">
        <v>36608</v>
      </c>
      <c r="Y12973" t="s">
        <v>389</v>
      </c>
      <c r="Z12973" t="s">
        <v>36609</v>
      </c>
      <c r="AA12973" t="s">
        <v>34094</v>
      </c>
      <c r="AB12973" t="s">
        <v>125</v>
      </c>
      <c r="AO12973" s="171"/>
      <c r="AP12973" s="171"/>
      <c r="AQ12973" s="171"/>
      <c r="AR12973" s="171"/>
    </row>
    <row r="12974" spans="24:44">
      <c r="X12974" t="s">
        <v>36610</v>
      </c>
      <c r="Y12974" t="s">
        <v>389</v>
      </c>
      <c r="Z12974" t="s">
        <v>36611</v>
      </c>
      <c r="AA12974" t="s">
        <v>34094</v>
      </c>
      <c r="AB12974" t="s">
        <v>125</v>
      </c>
      <c r="AO12974" s="171"/>
      <c r="AP12974" s="171"/>
      <c r="AQ12974" s="171"/>
      <c r="AR12974" s="171"/>
    </row>
    <row r="12975" spans="24:44">
      <c r="X12975" t="s">
        <v>36612</v>
      </c>
      <c r="Y12975" t="s">
        <v>386</v>
      </c>
      <c r="Z12975" t="s">
        <v>36613</v>
      </c>
      <c r="AA12975" t="s">
        <v>33762</v>
      </c>
      <c r="AB12975" t="s">
        <v>125</v>
      </c>
      <c r="AO12975" s="171"/>
      <c r="AP12975" s="171"/>
      <c r="AQ12975" s="171"/>
      <c r="AR12975" s="171"/>
    </row>
    <row r="12976" spans="24:44">
      <c r="X12976" t="s">
        <v>36614</v>
      </c>
      <c r="Y12976" t="s">
        <v>386</v>
      </c>
      <c r="Z12976" t="s">
        <v>36615</v>
      </c>
      <c r="AA12976" t="s">
        <v>33762</v>
      </c>
      <c r="AB12976" t="s">
        <v>125</v>
      </c>
      <c r="AO12976" s="171"/>
      <c r="AP12976" s="171"/>
      <c r="AQ12976" s="171"/>
      <c r="AR12976" s="171"/>
    </row>
    <row r="12977" spans="24:44">
      <c r="X12977" t="s">
        <v>36616</v>
      </c>
      <c r="Y12977" t="s">
        <v>389</v>
      </c>
      <c r="Z12977" t="s">
        <v>36617</v>
      </c>
      <c r="AA12977" t="s">
        <v>33762</v>
      </c>
      <c r="AB12977" t="s">
        <v>125</v>
      </c>
      <c r="AO12977" s="171"/>
      <c r="AP12977" s="171"/>
      <c r="AQ12977" s="171"/>
      <c r="AR12977" s="171"/>
    </row>
    <row r="12978" spans="24:44">
      <c r="X12978" t="s">
        <v>36618</v>
      </c>
      <c r="Y12978" t="s">
        <v>389</v>
      </c>
      <c r="Z12978" t="s">
        <v>36619</v>
      </c>
      <c r="AA12978" t="s">
        <v>33762</v>
      </c>
      <c r="AB12978" t="s">
        <v>125</v>
      </c>
      <c r="AO12978" s="171"/>
      <c r="AP12978" s="171"/>
      <c r="AQ12978" s="171"/>
      <c r="AR12978" s="171"/>
    </row>
    <row r="12979" spans="24:44">
      <c r="X12979" t="s">
        <v>36620</v>
      </c>
      <c r="Y12979" t="s">
        <v>389</v>
      </c>
      <c r="Z12979" t="s">
        <v>36621</v>
      </c>
      <c r="AA12979" t="s">
        <v>33762</v>
      </c>
      <c r="AB12979" t="s">
        <v>125</v>
      </c>
      <c r="AO12979" s="171"/>
      <c r="AP12979" s="171"/>
      <c r="AQ12979" s="171"/>
      <c r="AR12979" s="171"/>
    </row>
    <row r="12980" spans="24:44">
      <c r="X12980" t="s">
        <v>36622</v>
      </c>
      <c r="Y12980" t="s">
        <v>386</v>
      </c>
      <c r="Z12980" t="s">
        <v>36623</v>
      </c>
      <c r="AA12980" t="s">
        <v>33762</v>
      </c>
      <c r="AB12980" t="s">
        <v>125</v>
      </c>
      <c r="AO12980" s="171"/>
      <c r="AP12980" s="171"/>
      <c r="AQ12980" s="171"/>
      <c r="AR12980" s="171"/>
    </row>
    <row r="12981" spans="24:44">
      <c r="X12981" t="s">
        <v>36624</v>
      </c>
      <c r="Y12981" t="s">
        <v>389</v>
      </c>
      <c r="Z12981" t="s">
        <v>36625</v>
      </c>
      <c r="AA12981" t="s">
        <v>33762</v>
      </c>
      <c r="AB12981" t="s">
        <v>125</v>
      </c>
      <c r="AO12981" s="171"/>
      <c r="AP12981" s="171"/>
      <c r="AQ12981" s="171"/>
      <c r="AR12981" s="171"/>
    </row>
    <row r="12982" spans="24:44">
      <c r="X12982" t="s">
        <v>36626</v>
      </c>
      <c r="Y12982" t="s">
        <v>386</v>
      </c>
      <c r="Z12982" t="s">
        <v>36627</v>
      </c>
      <c r="AA12982" t="s">
        <v>35168</v>
      </c>
      <c r="AB12982" t="s">
        <v>5361</v>
      </c>
      <c r="AO12982" s="171"/>
      <c r="AP12982" s="171"/>
      <c r="AQ12982" s="171"/>
      <c r="AR12982" s="171"/>
    </row>
    <row r="12983" spans="24:44">
      <c r="X12983" t="s">
        <v>36628</v>
      </c>
      <c r="Y12983" t="s">
        <v>386</v>
      </c>
      <c r="Z12983" t="s">
        <v>36629</v>
      </c>
      <c r="AA12983" t="s">
        <v>35168</v>
      </c>
      <c r="AB12983" t="s">
        <v>5361</v>
      </c>
      <c r="AO12983" s="171"/>
      <c r="AP12983" s="171"/>
      <c r="AQ12983" s="171"/>
      <c r="AR12983" s="171"/>
    </row>
    <row r="12984" spans="24:44">
      <c r="X12984" t="s">
        <v>2531</v>
      </c>
      <c r="Y12984" t="s">
        <v>386</v>
      </c>
      <c r="Z12984" t="s">
        <v>36630</v>
      </c>
      <c r="AA12984" t="s">
        <v>35168</v>
      </c>
      <c r="AB12984" t="s">
        <v>5361</v>
      </c>
      <c r="AO12984" s="171"/>
      <c r="AP12984" s="171"/>
      <c r="AQ12984" s="171"/>
      <c r="AR12984" s="171"/>
    </row>
    <row r="12985" spans="24:44">
      <c r="X12985" t="s">
        <v>2536</v>
      </c>
      <c r="Y12985" t="s">
        <v>386</v>
      </c>
      <c r="Z12985" t="s">
        <v>36631</v>
      </c>
      <c r="AA12985" t="s">
        <v>35168</v>
      </c>
      <c r="AB12985" t="s">
        <v>5361</v>
      </c>
      <c r="AO12985" s="171"/>
      <c r="AP12985" s="171"/>
      <c r="AQ12985" s="171"/>
      <c r="AR12985" s="171"/>
    </row>
    <row r="12986" spans="24:44">
      <c r="X12986" t="s">
        <v>36632</v>
      </c>
      <c r="Y12986" t="s">
        <v>386</v>
      </c>
      <c r="Z12986" t="s">
        <v>36633</v>
      </c>
      <c r="AA12986" t="s">
        <v>34125</v>
      </c>
      <c r="AB12986" t="s">
        <v>33674</v>
      </c>
      <c r="AO12986" s="171"/>
      <c r="AP12986" s="171"/>
      <c r="AQ12986" s="171"/>
      <c r="AR12986" s="171"/>
    </row>
    <row r="12987" spans="24:44">
      <c r="X12987" t="s">
        <v>36634</v>
      </c>
      <c r="Y12987" t="s">
        <v>389</v>
      </c>
      <c r="Z12987" t="s">
        <v>36635</v>
      </c>
      <c r="AA12987" t="s">
        <v>35168</v>
      </c>
      <c r="AB12987" t="s">
        <v>5361</v>
      </c>
      <c r="AO12987" s="171"/>
      <c r="AP12987" s="171"/>
      <c r="AQ12987" s="171"/>
      <c r="AR12987" s="171"/>
    </row>
    <row r="12988" spans="24:44">
      <c r="X12988" t="s">
        <v>2541</v>
      </c>
      <c r="Y12988" t="s">
        <v>386</v>
      </c>
      <c r="Z12988" t="s">
        <v>36636</v>
      </c>
      <c r="AA12988" t="s">
        <v>35168</v>
      </c>
      <c r="AB12988" t="s">
        <v>5361</v>
      </c>
      <c r="AO12988" s="171"/>
      <c r="AP12988" s="171"/>
      <c r="AQ12988" s="171"/>
      <c r="AR12988" s="171"/>
    </row>
    <row r="12989" spans="24:44">
      <c r="X12989" t="s">
        <v>6297</v>
      </c>
      <c r="Y12989" t="s">
        <v>386</v>
      </c>
      <c r="Z12989" t="s">
        <v>36637</v>
      </c>
      <c r="AA12989" t="s">
        <v>35168</v>
      </c>
      <c r="AB12989" t="s">
        <v>5361</v>
      </c>
      <c r="AO12989" s="171"/>
      <c r="AP12989" s="171"/>
      <c r="AQ12989" s="171"/>
      <c r="AR12989" s="171"/>
    </row>
    <row r="12990" spans="24:44">
      <c r="X12990" t="s">
        <v>36638</v>
      </c>
      <c r="Y12990" t="s">
        <v>389</v>
      </c>
      <c r="Z12990" t="s">
        <v>36639</v>
      </c>
      <c r="AA12990" t="s">
        <v>35168</v>
      </c>
      <c r="AB12990" t="s">
        <v>5361</v>
      </c>
      <c r="AO12990" s="171"/>
      <c r="AP12990" s="171"/>
      <c r="AQ12990" s="171"/>
      <c r="AR12990" s="171"/>
    </row>
    <row r="12991" spans="24:44">
      <c r="X12991" t="s">
        <v>36640</v>
      </c>
      <c r="Y12991" t="s">
        <v>389</v>
      </c>
      <c r="Z12991" t="s">
        <v>36641</v>
      </c>
      <c r="AA12991" t="s">
        <v>35168</v>
      </c>
      <c r="AB12991" t="s">
        <v>5361</v>
      </c>
      <c r="AO12991" s="171"/>
      <c r="AP12991" s="171"/>
      <c r="AQ12991" s="171"/>
      <c r="AR12991" s="171"/>
    </row>
    <row r="12992" spans="24:44">
      <c r="X12992" t="s">
        <v>36642</v>
      </c>
      <c r="Y12992" t="s">
        <v>386</v>
      </c>
      <c r="Z12992" t="s">
        <v>36643</v>
      </c>
      <c r="AA12992" t="s">
        <v>35168</v>
      </c>
      <c r="AB12992" t="s">
        <v>5361</v>
      </c>
      <c r="AO12992" s="171"/>
      <c r="AP12992" s="171"/>
      <c r="AQ12992" s="171"/>
      <c r="AR12992" s="171"/>
    </row>
    <row r="12993" spans="24:44">
      <c r="X12993" t="s">
        <v>36644</v>
      </c>
      <c r="Y12993" t="s">
        <v>386</v>
      </c>
      <c r="Z12993" t="s">
        <v>36645</v>
      </c>
      <c r="AA12993" t="s">
        <v>35168</v>
      </c>
      <c r="AB12993" t="s">
        <v>5361</v>
      </c>
      <c r="AO12993" s="171"/>
      <c r="AP12993" s="171"/>
      <c r="AQ12993" s="171"/>
      <c r="AR12993" s="171"/>
    </row>
    <row r="12994" spans="24:44">
      <c r="X12994" t="s">
        <v>36646</v>
      </c>
      <c r="Y12994" t="s">
        <v>386</v>
      </c>
      <c r="Z12994" t="s">
        <v>36647</v>
      </c>
      <c r="AA12994" t="s">
        <v>35168</v>
      </c>
      <c r="AB12994" t="s">
        <v>5361</v>
      </c>
      <c r="AO12994" s="171"/>
      <c r="AP12994" s="171"/>
      <c r="AQ12994" s="171"/>
      <c r="AR12994" s="171"/>
    </row>
    <row r="12995" spans="24:44">
      <c r="X12995" t="s">
        <v>36648</v>
      </c>
      <c r="Y12995" t="s">
        <v>389</v>
      </c>
      <c r="Z12995" t="s">
        <v>36649</v>
      </c>
      <c r="AA12995" t="s">
        <v>35168</v>
      </c>
      <c r="AB12995" t="s">
        <v>5361</v>
      </c>
      <c r="AO12995" s="171"/>
      <c r="AP12995" s="171"/>
      <c r="AQ12995" s="171"/>
      <c r="AR12995" s="171"/>
    </row>
    <row r="12996" spans="24:44">
      <c r="X12996" t="s">
        <v>36650</v>
      </c>
      <c r="Y12996" t="s">
        <v>389</v>
      </c>
      <c r="Z12996" t="s">
        <v>36651</v>
      </c>
      <c r="AA12996" t="s">
        <v>35168</v>
      </c>
      <c r="AB12996" t="s">
        <v>5361</v>
      </c>
      <c r="AO12996" s="171"/>
      <c r="AP12996" s="171"/>
      <c r="AQ12996" s="171"/>
      <c r="AR12996" s="171"/>
    </row>
    <row r="12997" spans="24:44">
      <c r="X12997" t="s">
        <v>36652</v>
      </c>
      <c r="Y12997" t="s">
        <v>389</v>
      </c>
      <c r="Z12997" t="s">
        <v>36653</v>
      </c>
      <c r="AA12997" t="s">
        <v>35168</v>
      </c>
      <c r="AB12997" t="s">
        <v>5361</v>
      </c>
      <c r="AO12997" s="171"/>
      <c r="AP12997" s="171"/>
      <c r="AQ12997" s="171"/>
      <c r="AR12997" s="171"/>
    </row>
    <row r="12998" spans="24:44">
      <c r="X12998" t="s">
        <v>2546</v>
      </c>
      <c r="Y12998" t="s">
        <v>386</v>
      </c>
      <c r="Z12998" t="s">
        <v>36654</v>
      </c>
      <c r="AA12998" t="s">
        <v>35168</v>
      </c>
      <c r="AB12998" t="s">
        <v>5361</v>
      </c>
      <c r="AO12998" s="171"/>
      <c r="AP12998" s="171"/>
      <c r="AQ12998" s="171"/>
      <c r="AR12998" s="171"/>
    </row>
    <row r="12999" spans="24:44">
      <c r="X12999" t="s">
        <v>36655</v>
      </c>
      <c r="Y12999" t="s">
        <v>389</v>
      </c>
      <c r="Z12999" t="s">
        <v>36656</v>
      </c>
      <c r="AA12999" t="s">
        <v>35168</v>
      </c>
      <c r="AB12999" t="s">
        <v>5361</v>
      </c>
      <c r="AO12999" s="171"/>
      <c r="AP12999" s="171"/>
      <c r="AQ12999" s="171"/>
      <c r="AR12999" s="171"/>
    </row>
    <row r="13000" spans="24:44">
      <c r="X13000" t="s">
        <v>36657</v>
      </c>
      <c r="Y13000" t="s">
        <v>386</v>
      </c>
      <c r="Z13000" t="s">
        <v>36658</v>
      </c>
      <c r="AA13000" t="s">
        <v>35168</v>
      </c>
      <c r="AB13000" t="s">
        <v>5361</v>
      </c>
      <c r="AO13000" s="171"/>
      <c r="AP13000" s="171"/>
      <c r="AQ13000" s="171"/>
      <c r="AR13000" s="171"/>
    </row>
    <row r="13001" spans="24:44">
      <c r="X13001" t="s">
        <v>36659</v>
      </c>
      <c r="Y13001" t="s">
        <v>386</v>
      </c>
      <c r="Z13001" t="s">
        <v>36660</v>
      </c>
      <c r="AA13001" t="s">
        <v>653</v>
      </c>
      <c r="AB13001" t="s">
        <v>125</v>
      </c>
      <c r="AO13001" s="171"/>
      <c r="AP13001" s="171"/>
      <c r="AQ13001" s="171"/>
      <c r="AR13001" s="171"/>
    </row>
    <row r="13002" spans="24:44">
      <c r="X13002" t="s">
        <v>36661</v>
      </c>
      <c r="Y13002" t="s">
        <v>389</v>
      </c>
      <c r="Z13002" t="s">
        <v>36662</v>
      </c>
      <c r="AA13002" t="s">
        <v>642</v>
      </c>
      <c r="AB13002" t="s">
        <v>32837</v>
      </c>
      <c r="AO13002" s="171"/>
      <c r="AP13002" s="171"/>
      <c r="AQ13002" s="171"/>
      <c r="AR13002" s="171"/>
    </row>
    <row r="13003" spans="24:44">
      <c r="X13003" t="s">
        <v>36663</v>
      </c>
      <c r="Y13003" t="s">
        <v>389</v>
      </c>
      <c r="Z13003" t="s">
        <v>36664</v>
      </c>
      <c r="AA13003" t="s">
        <v>642</v>
      </c>
      <c r="AB13003" t="s">
        <v>32837</v>
      </c>
      <c r="AO13003" s="171"/>
      <c r="AP13003" s="171"/>
      <c r="AQ13003" s="171"/>
      <c r="AR13003" s="171"/>
    </row>
    <row r="13004" spans="24:44">
      <c r="X13004" t="s">
        <v>36665</v>
      </c>
      <c r="Y13004" t="s">
        <v>386</v>
      </c>
      <c r="Z13004" t="s">
        <v>36666</v>
      </c>
      <c r="AA13004" t="s">
        <v>653</v>
      </c>
      <c r="AB13004" t="s">
        <v>125</v>
      </c>
      <c r="AO13004" s="171"/>
      <c r="AP13004" s="171"/>
      <c r="AQ13004" s="171"/>
      <c r="AR13004" s="171"/>
    </row>
    <row r="13005" spans="24:44">
      <c r="X13005" t="s">
        <v>36667</v>
      </c>
      <c r="Y13005" t="s">
        <v>386</v>
      </c>
      <c r="Z13005" t="s">
        <v>36668</v>
      </c>
      <c r="AA13005" t="s">
        <v>642</v>
      </c>
      <c r="AB13005" t="s">
        <v>32837</v>
      </c>
      <c r="AO13005" s="171"/>
      <c r="AP13005" s="171"/>
      <c r="AQ13005" s="171"/>
      <c r="AR13005" s="171"/>
    </row>
    <row r="13006" spans="24:44">
      <c r="X13006" t="s">
        <v>36669</v>
      </c>
      <c r="Y13006" t="s">
        <v>389</v>
      </c>
      <c r="Z13006" t="s">
        <v>36670</v>
      </c>
      <c r="AA13006" t="s">
        <v>642</v>
      </c>
      <c r="AB13006" t="s">
        <v>32837</v>
      </c>
      <c r="AO13006" s="171"/>
      <c r="AP13006" s="171"/>
      <c r="AQ13006" s="171"/>
      <c r="AR13006" s="171"/>
    </row>
    <row r="13007" spans="24:44">
      <c r="X13007" t="s">
        <v>36671</v>
      </c>
      <c r="Y13007" t="s">
        <v>386</v>
      </c>
      <c r="Z13007" t="s">
        <v>36672</v>
      </c>
      <c r="AA13007" t="s">
        <v>642</v>
      </c>
      <c r="AB13007" t="s">
        <v>32837</v>
      </c>
      <c r="AO13007" s="171"/>
      <c r="AP13007" s="171"/>
      <c r="AQ13007" s="171"/>
      <c r="AR13007" s="171"/>
    </row>
    <row r="13008" spans="24:44">
      <c r="X13008" t="s">
        <v>36673</v>
      </c>
      <c r="Y13008" t="s">
        <v>386</v>
      </c>
      <c r="Z13008" t="s">
        <v>36674</v>
      </c>
      <c r="AA13008" t="s">
        <v>653</v>
      </c>
      <c r="AB13008" t="s">
        <v>125</v>
      </c>
      <c r="AO13008" s="171"/>
      <c r="AP13008" s="171"/>
      <c r="AQ13008" s="171"/>
      <c r="AR13008" s="171"/>
    </row>
    <row r="13009" spans="24:44">
      <c r="X13009" t="s">
        <v>36675</v>
      </c>
      <c r="Y13009" t="s">
        <v>386</v>
      </c>
      <c r="Z13009" t="s">
        <v>36670</v>
      </c>
      <c r="AA13009" t="s">
        <v>653</v>
      </c>
      <c r="AB13009" t="s">
        <v>125</v>
      </c>
      <c r="AO13009" s="171"/>
      <c r="AP13009" s="171"/>
      <c r="AQ13009" s="171"/>
      <c r="AR13009" s="171"/>
    </row>
    <row r="13010" spans="24:44">
      <c r="X13010" t="s">
        <v>36676</v>
      </c>
      <c r="Y13010" t="s">
        <v>386</v>
      </c>
      <c r="Z13010" t="s">
        <v>36677</v>
      </c>
      <c r="AA13010" t="s">
        <v>653</v>
      </c>
      <c r="AB13010" t="s">
        <v>125</v>
      </c>
      <c r="AO13010" s="171"/>
      <c r="AP13010" s="171"/>
      <c r="AQ13010" s="171"/>
      <c r="AR13010" s="171"/>
    </row>
    <row r="13011" spans="24:44">
      <c r="X13011" t="s">
        <v>36678</v>
      </c>
      <c r="Y13011" t="s">
        <v>386</v>
      </c>
      <c r="Z13011" t="s">
        <v>36679</v>
      </c>
      <c r="AA13011" t="s">
        <v>653</v>
      </c>
      <c r="AB13011" t="s">
        <v>125</v>
      </c>
      <c r="AO13011" s="171"/>
      <c r="AP13011" s="171"/>
      <c r="AQ13011" s="171"/>
      <c r="AR13011" s="171"/>
    </row>
    <row r="13012" spans="24:44">
      <c r="X13012" t="s">
        <v>36680</v>
      </c>
      <c r="Y13012" t="s">
        <v>389</v>
      </c>
      <c r="Z13012" t="s">
        <v>36681</v>
      </c>
      <c r="AA13012" t="s">
        <v>36682</v>
      </c>
      <c r="AB13012" t="s">
        <v>36683</v>
      </c>
      <c r="AO13012" s="171"/>
      <c r="AP13012" s="171"/>
      <c r="AQ13012" s="171"/>
      <c r="AR13012" s="171"/>
    </row>
    <row r="13013" spans="24:44">
      <c r="X13013" t="s">
        <v>36684</v>
      </c>
      <c r="Y13013" t="s">
        <v>386</v>
      </c>
      <c r="Z13013" t="s">
        <v>36685</v>
      </c>
      <c r="AA13013" t="s">
        <v>653</v>
      </c>
      <c r="AB13013" t="s">
        <v>125</v>
      </c>
      <c r="AO13013" s="171"/>
      <c r="AP13013" s="171"/>
      <c r="AQ13013" s="171"/>
      <c r="AR13013" s="171"/>
    </row>
    <row r="13014" spans="24:44">
      <c r="X13014" t="s">
        <v>36686</v>
      </c>
      <c r="Y13014" t="s">
        <v>386</v>
      </c>
      <c r="Z13014" t="s">
        <v>36687</v>
      </c>
      <c r="AA13014" t="s">
        <v>653</v>
      </c>
      <c r="AB13014" t="s">
        <v>125</v>
      </c>
      <c r="AO13014" s="171"/>
      <c r="AP13014" s="171"/>
      <c r="AQ13014" s="171"/>
      <c r="AR13014" s="171"/>
    </row>
    <row r="13015" spans="24:44">
      <c r="X13015" t="s">
        <v>36688</v>
      </c>
      <c r="Y13015" t="s">
        <v>386</v>
      </c>
      <c r="Z13015" t="s">
        <v>36689</v>
      </c>
      <c r="AA13015" t="s">
        <v>653</v>
      </c>
      <c r="AB13015" t="s">
        <v>125</v>
      </c>
      <c r="AO13015" s="171"/>
      <c r="AP13015" s="171"/>
      <c r="AQ13015" s="171"/>
      <c r="AR13015" s="171"/>
    </row>
    <row r="13016" spans="24:44">
      <c r="X13016" t="s">
        <v>36690</v>
      </c>
      <c r="Y13016" t="s">
        <v>386</v>
      </c>
      <c r="Z13016" t="s">
        <v>36691</v>
      </c>
      <c r="AA13016" t="s">
        <v>653</v>
      </c>
      <c r="AB13016" t="s">
        <v>125</v>
      </c>
      <c r="AO13016" s="171"/>
      <c r="AP13016" s="171"/>
      <c r="AQ13016" s="171"/>
      <c r="AR13016" s="171"/>
    </row>
    <row r="13017" spans="24:44">
      <c r="X13017" t="s">
        <v>36692</v>
      </c>
      <c r="Y13017" t="s">
        <v>389</v>
      </c>
      <c r="Z13017" t="s">
        <v>36693</v>
      </c>
      <c r="AA13017" t="s">
        <v>34065</v>
      </c>
      <c r="AB13017" t="s">
        <v>125</v>
      </c>
      <c r="AO13017" s="171"/>
      <c r="AP13017" s="171"/>
      <c r="AQ13017" s="171"/>
      <c r="AR13017" s="171"/>
    </row>
    <row r="13018" spans="24:44">
      <c r="X13018" t="s">
        <v>36694</v>
      </c>
      <c r="Y13018" t="s">
        <v>389</v>
      </c>
      <c r="Z13018" t="s">
        <v>36695</v>
      </c>
      <c r="AA13018" t="s">
        <v>34065</v>
      </c>
      <c r="AB13018" t="s">
        <v>125</v>
      </c>
      <c r="AO13018" s="171"/>
      <c r="AP13018" s="171"/>
      <c r="AQ13018" s="171"/>
      <c r="AR13018" s="171"/>
    </row>
    <row r="13019" spans="24:44">
      <c r="X13019" t="s">
        <v>36696</v>
      </c>
      <c r="Y13019" t="s">
        <v>389</v>
      </c>
      <c r="Z13019" t="s">
        <v>36697</v>
      </c>
      <c r="AA13019" t="s">
        <v>34065</v>
      </c>
      <c r="AB13019" t="s">
        <v>125</v>
      </c>
      <c r="AO13019" s="171"/>
      <c r="AP13019" s="171"/>
      <c r="AQ13019" s="171"/>
      <c r="AR13019" s="171"/>
    </row>
    <row r="13020" spans="24:44">
      <c r="X13020" t="s">
        <v>36698</v>
      </c>
      <c r="Y13020" t="s">
        <v>389</v>
      </c>
      <c r="Z13020" t="s">
        <v>36699</v>
      </c>
      <c r="AA13020" t="s">
        <v>34065</v>
      </c>
      <c r="AB13020" t="s">
        <v>125</v>
      </c>
      <c r="AO13020" s="171"/>
      <c r="AP13020" s="171"/>
      <c r="AQ13020" s="171"/>
      <c r="AR13020" s="171"/>
    </row>
    <row r="13021" spans="24:44">
      <c r="X13021" t="s">
        <v>36700</v>
      </c>
      <c r="Y13021" t="s">
        <v>389</v>
      </c>
      <c r="Z13021" t="s">
        <v>36701</v>
      </c>
      <c r="AA13021" t="s">
        <v>653</v>
      </c>
      <c r="AB13021" t="s">
        <v>125</v>
      </c>
      <c r="AO13021" s="171"/>
      <c r="AP13021" s="171"/>
      <c r="AQ13021" s="171"/>
      <c r="AR13021" s="171"/>
    </row>
    <row r="13022" spans="24:44">
      <c r="X13022" t="s">
        <v>36702</v>
      </c>
      <c r="Y13022" t="s">
        <v>389</v>
      </c>
      <c r="Z13022" t="s">
        <v>34096</v>
      </c>
      <c r="AA13022" t="s">
        <v>36703</v>
      </c>
      <c r="AB13022" t="s">
        <v>33627</v>
      </c>
      <c r="AO13022" s="171"/>
      <c r="AP13022" s="171"/>
      <c r="AQ13022" s="171"/>
      <c r="AR13022" s="171"/>
    </row>
    <row r="13023" spans="24:44">
      <c r="X13023" t="s">
        <v>36704</v>
      </c>
      <c r="Y13023" t="s">
        <v>389</v>
      </c>
      <c r="Z13023" t="s">
        <v>36705</v>
      </c>
      <c r="AA13023" t="s">
        <v>33846</v>
      </c>
      <c r="AB13023" t="s">
        <v>125</v>
      </c>
      <c r="AO13023" s="171"/>
      <c r="AP13023" s="171"/>
      <c r="AQ13023" s="171"/>
      <c r="AR13023" s="171"/>
    </row>
    <row r="13024" spans="24:44">
      <c r="X13024" t="s">
        <v>36706</v>
      </c>
      <c r="Y13024" t="s">
        <v>389</v>
      </c>
      <c r="Z13024" t="s">
        <v>36707</v>
      </c>
      <c r="AA13024" t="s">
        <v>34294</v>
      </c>
      <c r="AB13024" t="s">
        <v>33694</v>
      </c>
      <c r="AO13024" s="171"/>
      <c r="AP13024" s="171"/>
      <c r="AQ13024" s="171"/>
      <c r="AR13024" s="171"/>
    </row>
    <row r="13025" spans="24:44">
      <c r="X13025" t="s">
        <v>36708</v>
      </c>
      <c r="Y13025" t="s">
        <v>386</v>
      </c>
      <c r="Z13025" t="s">
        <v>36709</v>
      </c>
      <c r="AA13025" t="s">
        <v>33846</v>
      </c>
      <c r="AB13025" t="s">
        <v>125</v>
      </c>
      <c r="AO13025" s="171"/>
      <c r="AP13025" s="171"/>
      <c r="AQ13025" s="171"/>
      <c r="AR13025" s="171"/>
    </row>
    <row r="13026" spans="24:44">
      <c r="X13026" t="s">
        <v>36710</v>
      </c>
      <c r="Y13026" t="s">
        <v>386</v>
      </c>
      <c r="Z13026" t="s">
        <v>34315</v>
      </c>
      <c r="AA13026" t="s">
        <v>33846</v>
      </c>
      <c r="AB13026" t="s">
        <v>125</v>
      </c>
      <c r="AO13026" s="171"/>
      <c r="AP13026" s="171"/>
      <c r="AQ13026" s="171"/>
      <c r="AR13026" s="171"/>
    </row>
    <row r="13027" spans="24:44">
      <c r="X13027" t="s">
        <v>36711</v>
      </c>
      <c r="Y13027" t="s">
        <v>386</v>
      </c>
      <c r="Z13027" t="s">
        <v>36712</v>
      </c>
      <c r="AA13027" t="s">
        <v>36713</v>
      </c>
      <c r="AB13027" t="s">
        <v>33865</v>
      </c>
      <c r="AO13027" s="171"/>
      <c r="AP13027" s="171"/>
      <c r="AQ13027" s="171"/>
      <c r="AR13027" s="171"/>
    </row>
    <row r="13028" spans="24:44">
      <c r="X13028" t="s">
        <v>36714</v>
      </c>
      <c r="Y13028" t="s">
        <v>386</v>
      </c>
      <c r="Z13028" t="s">
        <v>36715</v>
      </c>
      <c r="AA13028" t="s">
        <v>36713</v>
      </c>
      <c r="AB13028" t="s">
        <v>33865</v>
      </c>
      <c r="AO13028" s="171"/>
      <c r="AP13028" s="171"/>
      <c r="AQ13028" s="171"/>
      <c r="AR13028" s="171"/>
    </row>
    <row r="13029" spans="24:44">
      <c r="X13029" t="s">
        <v>36716</v>
      </c>
      <c r="Y13029" t="s">
        <v>386</v>
      </c>
      <c r="Z13029" t="s">
        <v>36717</v>
      </c>
      <c r="AA13029" t="s">
        <v>34094</v>
      </c>
      <c r="AB13029" t="s">
        <v>125</v>
      </c>
      <c r="AO13029" s="171"/>
      <c r="AP13029" s="171"/>
      <c r="AQ13029" s="171"/>
      <c r="AR13029" s="171"/>
    </row>
    <row r="13030" spans="24:44">
      <c r="X13030" t="s">
        <v>36718</v>
      </c>
      <c r="Y13030" t="s">
        <v>386</v>
      </c>
      <c r="Z13030" t="s">
        <v>35866</v>
      </c>
      <c r="AA13030" t="s">
        <v>653</v>
      </c>
      <c r="AB13030" t="s">
        <v>125</v>
      </c>
      <c r="AO13030" s="171"/>
      <c r="AP13030" s="171"/>
      <c r="AQ13030" s="171"/>
      <c r="AR13030" s="171"/>
    </row>
    <row r="13031" spans="24:44">
      <c r="X13031" t="s">
        <v>36719</v>
      </c>
      <c r="Y13031" t="s">
        <v>386</v>
      </c>
      <c r="Z13031" t="s">
        <v>36720</v>
      </c>
      <c r="AA13031" t="s">
        <v>34294</v>
      </c>
      <c r="AB13031" t="s">
        <v>33694</v>
      </c>
      <c r="AO13031" s="171"/>
      <c r="AP13031" s="171"/>
      <c r="AQ13031" s="171"/>
      <c r="AR13031" s="171"/>
    </row>
    <row r="13032" spans="24:44">
      <c r="X13032" t="s">
        <v>36721</v>
      </c>
      <c r="Y13032" t="s">
        <v>386</v>
      </c>
      <c r="Z13032" t="s">
        <v>36722</v>
      </c>
      <c r="AA13032" t="s">
        <v>34294</v>
      </c>
      <c r="AB13032" t="s">
        <v>33694</v>
      </c>
      <c r="AO13032" s="171"/>
      <c r="AP13032" s="171"/>
      <c r="AQ13032" s="171"/>
      <c r="AR13032" s="171"/>
    </row>
    <row r="13033" spans="24:44">
      <c r="X13033" t="s">
        <v>36723</v>
      </c>
      <c r="Y13033" t="s">
        <v>386</v>
      </c>
      <c r="Z13033" t="s">
        <v>36724</v>
      </c>
      <c r="AA13033" t="s">
        <v>34094</v>
      </c>
      <c r="AB13033" t="s">
        <v>125</v>
      </c>
      <c r="AO13033" s="171"/>
      <c r="AP13033" s="171"/>
      <c r="AQ13033" s="171"/>
      <c r="AR13033" s="171"/>
    </row>
    <row r="13034" spans="24:44">
      <c r="X13034" t="s">
        <v>36725</v>
      </c>
      <c r="Y13034" t="s">
        <v>386</v>
      </c>
      <c r="Z13034" t="s">
        <v>36726</v>
      </c>
      <c r="AA13034" t="s">
        <v>34831</v>
      </c>
      <c r="AB13034" t="s">
        <v>33865</v>
      </c>
      <c r="AO13034" s="171"/>
      <c r="AP13034" s="171"/>
      <c r="AQ13034" s="171"/>
      <c r="AR13034" s="171"/>
    </row>
    <row r="13035" spans="24:44">
      <c r="X13035" t="s">
        <v>36727</v>
      </c>
      <c r="Y13035" t="s">
        <v>389</v>
      </c>
      <c r="Z13035" t="s">
        <v>36728</v>
      </c>
      <c r="AA13035" t="s">
        <v>35168</v>
      </c>
      <c r="AB13035" t="s">
        <v>5361</v>
      </c>
      <c r="AO13035" s="171"/>
      <c r="AP13035" s="171"/>
      <c r="AQ13035" s="171"/>
      <c r="AR13035" s="171"/>
    </row>
    <row r="13036" spans="24:44">
      <c r="X13036" t="s">
        <v>36729</v>
      </c>
      <c r="Y13036" t="s">
        <v>386</v>
      </c>
      <c r="Z13036" t="s">
        <v>36730</v>
      </c>
      <c r="AA13036" t="s">
        <v>34125</v>
      </c>
      <c r="AB13036" t="s">
        <v>33674</v>
      </c>
      <c r="AO13036" s="171"/>
      <c r="AP13036" s="171"/>
      <c r="AQ13036" s="171"/>
      <c r="AR13036" s="171"/>
    </row>
    <row r="13037" spans="24:44">
      <c r="X13037" t="s">
        <v>36731</v>
      </c>
      <c r="Y13037" t="s">
        <v>389</v>
      </c>
      <c r="Z13037" t="s">
        <v>36732</v>
      </c>
      <c r="AA13037" t="s">
        <v>33990</v>
      </c>
      <c r="AB13037" t="s">
        <v>33694</v>
      </c>
      <c r="AO13037" s="171"/>
      <c r="AP13037" s="171"/>
      <c r="AQ13037" s="171"/>
      <c r="AR13037" s="171"/>
    </row>
    <row r="13038" spans="24:44">
      <c r="X13038" t="s">
        <v>36733</v>
      </c>
      <c r="Y13038" t="s">
        <v>389</v>
      </c>
      <c r="Z13038" t="s">
        <v>36734</v>
      </c>
      <c r="AA13038" t="s">
        <v>33990</v>
      </c>
      <c r="AB13038" t="s">
        <v>33694</v>
      </c>
      <c r="AO13038" s="171"/>
      <c r="AP13038" s="171"/>
      <c r="AQ13038" s="171"/>
      <c r="AR13038" s="171"/>
    </row>
    <row r="13039" spans="24:44">
      <c r="X13039" t="s">
        <v>36735</v>
      </c>
      <c r="Y13039" t="s">
        <v>386</v>
      </c>
      <c r="Z13039" t="s">
        <v>36736</v>
      </c>
      <c r="AA13039" t="s">
        <v>33846</v>
      </c>
      <c r="AB13039" t="s">
        <v>125</v>
      </c>
      <c r="AO13039" s="171"/>
      <c r="AP13039" s="171"/>
      <c r="AQ13039" s="171"/>
      <c r="AR13039" s="171"/>
    </row>
    <row r="13040" spans="24:44">
      <c r="X13040" t="s">
        <v>36737</v>
      </c>
      <c r="Y13040" t="s">
        <v>386</v>
      </c>
      <c r="Z13040" t="s">
        <v>36738</v>
      </c>
      <c r="AA13040" t="s">
        <v>33715</v>
      </c>
      <c r="AB13040" t="s">
        <v>33627</v>
      </c>
      <c r="AO13040" s="171"/>
      <c r="AP13040" s="171"/>
      <c r="AQ13040" s="171"/>
      <c r="AR13040" s="171"/>
    </row>
    <row r="13041" spans="24:44">
      <c r="X13041" t="s">
        <v>36739</v>
      </c>
      <c r="Y13041" t="s">
        <v>386</v>
      </c>
      <c r="Z13041" t="s">
        <v>36740</v>
      </c>
      <c r="AA13041" t="s">
        <v>33762</v>
      </c>
      <c r="AB13041" t="s">
        <v>125</v>
      </c>
      <c r="AO13041" s="171"/>
      <c r="AP13041" s="171"/>
      <c r="AQ13041" s="171"/>
      <c r="AR13041" s="171"/>
    </row>
    <row r="13042" spans="24:44">
      <c r="X13042" t="s">
        <v>36741</v>
      </c>
      <c r="Y13042" t="s">
        <v>386</v>
      </c>
      <c r="Z13042" t="s">
        <v>36742</v>
      </c>
      <c r="AA13042" t="s">
        <v>33762</v>
      </c>
      <c r="AB13042" t="s">
        <v>125</v>
      </c>
      <c r="AO13042" s="171"/>
      <c r="AP13042" s="171"/>
      <c r="AQ13042" s="171"/>
      <c r="AR13042" s="171"/>
    </row>
    <row r="13043" spans="24:44">
      <c r="X13043" t="s">
        <v>36743</v>
      </c>
      <c r="Y13043" t="s">
        <v>389</v>
      </c>
      <c r="Z13043" t="s">
        <v>36744</v>
      </c>
      <c r="AA13043" t="s">
        <v>33762</v>
      </c>
      <c r="AB13043" t="s">
        <v>125</v>
      </c>
      <c r="AO13043" s="171"/>
      <c r="AP13043" s="171"/>
      <c r="AQ13043" s="171"/>
      <c r="AR13043" s="171"/>
    </row>
    <row r="13044" spans="24:44">
      <c r="X13044" t="s">
        <v>36745</v>
      </c>
      <c r="Y13044" t="s">
        <v>389</v>
      </c>
      <c r="Z13044" t="s">
        <v>35204</v>
      </c>
      <c r="AA13044" t="s">
        <v>33762</v>
      </c>
      <c r="AB13044" t="s">
        <v>125</v>
      </c>
      <c r="AO13044" s="171"/>
      <c r="AP13044" s="171"/>
      <c r="AQ13044" s="171"/>
      <c r="AR13044" s="171"/>
    </row>
    <row r="13045" spans="24:44">
      <c r="X13045" t="s">
        <v>36746</v>
      </c>
      <c r="Y13045" t="s">
        <v>386</v>
      </c>
      <c r="Z13045" t="s">
        <v>36747</v>
      </c>
      <c r="AA13045" t="s">
        <v>34125</v>
      </c>
      <c r="AB13045" t="s">
        <v>33674</v>
      </c>
      <c r="AO13045" s="171"/>
      <c r="AP13045" s="171"/>
      <c r="AQ13045" s="171"/>
      <c r="AR13045" s="171"/>
    </row>
    <row r="13046" spans="24:44">
      <c r="X13046" t="s">
        <v>36748</v>
      </c>
      <c r="Y13046" t="s">
        <v>386</v>
      </c>
      <c r="Z13046" t="s">
        <v>36749</v>
      </c>
      <c r="AA13046" t="s">
        <v>34094</v>
      </c>
      <c r="AB13046" t="s">
        <v>125</v>
      </c>
      <c r="AO13046" s="171"/>
      <c r="AP13046" s="171"/>
      <c r="AQ13046" s="171"/>
      <c r="AR13046" s="171"/>
    </row>
    <row r="13047" spans="24:44">
      <c r="X13047" t="s">
        <v>36750</v>
      </c>
      <c r="Y13047" t="s">
        <v>386</v>
      </c>
      <c r="Z13047" t="s">
        <v>36751</v>
      </c>
      <c r="AA13047" t="s">
        <v>33846</v>
      </c>
      <c r="AB13047" t="s">
        <v>125</v>
      </c>
      <c r="AO13047" s="171"/>
      <c r="AP13047" s="171"/>
      <c r="AQ13047" s="171"/>
      <c r="AR13047" s="171"/>
    </row>
    <row r="13048" spans="24:44">
      <c r="X13048" t="s">
        <v>36752</v>
      </c>
      <c r="Y13048" t="s">
        <v>386</v>
      </c>
      <c r="Z13048" t="s">
        <v>36753</v>
      </c>
      <c r="AA13048" t="s">
        <v>33846</v>
      </c>
      <c r="AB13048" t="s">
        <v>125</v>
      </c>
      <c r="AO13048" s="171"/>
      <c r="AP13048" s="171"/>
      <c r="AQ13048" s="171"/>
      <c r="AR13048" s="171"/>
    </row>
    <row r="13049" spans="24:44">
      <c r="X13049" t="s">
        <v>6302</v>
      </c>
      <c r="Y13049" t="s">
        <v>386</v>
      </c>
      <c r="Z13049" t="s">
        <v>36754</v>
      </c>
      <c r="AA13049" t="s">
        <v>34125</v>
      </c>
      <c r="AB13049" t="s">
        <v>33674</v>
      </c>
      <c r="AO13049" s="171"/>
      <c r="AP13049" s="171"/>
      <c r="AQ13049" s="171"/>
      <c r="AR13049" s="171"/>
    </row>
    <row r="13050" spans="24:44">
      <c r="X13050" t="s">
        <v>36755</v>
      </c>
      <c r="Y13050" t="s">
        <v>389</v>
      </c>
      <c r="Z13050" t="s">
        <v>36756</v>
      </c>
      <c r="AA13050" t="s">
        <v>35168</v>
      </c>
      <c r="AB13050" t="s">
        <v>5361</v>
      </c>
      <c r="AO13050" s="171"/>
      <c r="AP13050" s="171"/>
      <c r="AQ13050" s="171"/>
      <c r="AR13050" s="171"/>
    </row>
    <row r="13051" spans="24:44">
      <c r="X13051" t="s">
        <v>36757</v>
      </c>
      <c r="Y13051" t="s">
        <v>386</v>
      </c>
      <c r="Z13051" t="s">
        <v>36758</v>
      </c>
      <c r="AA13051" t="s">
        <v>34125</v>
      </c>
      <c r="AB13051" t="s">
        <v>33674</v>
      </c>
      <c r="AO13051" s="171"/>
      <c r="AP13051" s="171"/>
      <c r="AQ13051" s="171"/>
      <c r="AR13051" s="171"/>
    </row>
    <row r="13052" spans="24:44">
      <c r="X13052" t="s">
        <v>36759</v>
      </c>
      <c r="Y13052" t="s">
        <v>386</v>
      </c>
      <c r="Z13052" t="s">
        <v>34696</v>
      </c>
      <c r="AA13052" t="s">
        <v>33846</v>
      </c>
      <c r="AB13052" t="s">
        <v>125</v>
      </c>
      <c r="AO13052" s="171"/>
      <c r="AP13052" s="171"/>
      <c r="AQ13052" s="171"/>
      <c r="AR13052" s="171"/>
    </row>
    <row r="13053" spans="24:44">
      <c r="X13053" t="s">
        <v>36760</v>
      </c>
      <c r="Y13053" t="s">
        <v>386</v>
      </c>
      <c r="Z13053" t="s">
        <v>36761</v>
      </c>
      <c r="AA13053" t="s">
        <v>34125</v>
      </c>
      <c r="AB13053" t="s">
        <v>33674</v>
      </c>
      <c r="AO13053" s="171"/>
      <c r="AP13053" s="171"/>
      <c r="AQ13053" s="171"/>
      <c r="AR13053" s="171"/>
    </row>
    <row r="13054" spans="24:44">
      <c r="X13054" t="s">
        <v>1403</v>
      </c>
      <c r="Y13054" t="s">
        <v>386</v>
      </c>
      <c r="Z13054" t="s">
        <v>36762</v>
      </c>
      <c r="AA13054" t="s">
        <v>33603</v>
      </c>
      <c r="AB13054" t="s">
        <v>125</v>
      </c>
      <c r="AO13054" s="171"/>
      <c r="AP13054" s="171"/>
      <c r="AQ13054" s="171"/>
      <c r="AR13054" s="171"/>
    </row>
    <row r="13055" spans="24:44">
      <c r="X13055" t="s">
        <v>36763</v>
      </c>
      <c r="Y13055" t="s">
        <v>389</v>
      </c>
      <c r="Z13055" t="s">
        <v>36764</v>
      </c>
      <c r="AA13055" t="s">
        <v>34094</v>
      </c>
      <c r="AB13055" t="s">
        <v>125</v>
      </c>
      <c r="AO13055" s="171"/>
      <c r="AP13055" s="171"/>
      <c r="AQ13055" s="171"/>
      <c r="AR13055" s="171"/>
    </row>
    <row r="13056" spans="24:44">
      <c r="X13056" t="s">
        <v>36765</v>
      </c>
      <c r="Y13056" t="s">
        <v>389</v>
      </c>
      <c r="Z13056" t="s">
        <v>36766</v>
      </c>
      <c r="AA13056" t="s">
        <v>34094</v>
      </c>
      <c r="AB13056" t="s">
        <v>125</v>
      </c>
      <c r="AO13056" s="171"/>
      <c r="AP13056" s="171"/>
      <c r="AQ13056" s="171"/>
      <c r="AR13056" s="171"/>
    </row>
    <row r="13057" spans="24:44">
      <c r="X13057" t="s">
        <v>36767</v>
      </c>
      <c r="Y13057" t="s">
        <v>389</v>
      </c>
      <c r="Z13057" t="s">
        <v>36768</v>
      </c>
      <c r="AA13057" t="s">
        <v>33762</v>
      </c>
      <c r="AB13057" t="s">
        <v>125</v>
      </c>
      <c r="AO13057" s="171"/>
      <c r="AP13057" s="171"/>
      <c r="AQ13057" s="171"/>
      <c r="AR13057" s="171"/>
    </row>
    <row r="13058" spans="24:44">
      <c r="X13058" t="s">
        <v>36769</v>
      </c>
      <c r="Y13058" t="s">
        <v>386</v>
      </c>
      <c r="Z13058" t="s">
        <v>36770</v>
      </c>
      <c r="AA13058" t="s">
        <v>33762</v>
      </c>
      <c r="AB13058" t="s">
        <v>125</v>
      </c>
      <c r="AO13058" s="171"/>
      <c r="AP13058" s="171"/>
      <c r="AQ13058" s="171"/>
      <c r="AR13058" s="171"/>
    </row>
    <row r="13059" spans="24:44">
      <c r="X13059" t="s">
        <v>36771</v>
      </c>
      <c r="Y13059" t="s">
        <v>389</v>
      </c>
      <c r="Z13059" t="s">
        <v>35014</v>
      </c>
      <c r="AA13059" t="s">
        <v>33846</v>
      </c>
      <c r="AB13059" t="s">
        <v>125</v>
      </c>
      <c r="AO13059" s="171"/>
      <c r="AP13059" s="171"/>
      <c r="AQ13059" s="171"/>
      <c r="AR13059" s="171"/>
    </row>
    <row r="13060" spans="24:44">
      <c r="X13060" t="s">
        <v>36772</v>
      </c>
      <c r="Y13060" t="s">
        <v>386</v>
      </c>
      <c r="Z13060" t="s">
        <v>36773</v>
      </c>
      <c r="AA13060" t="s">
        <v>33984</v>
      </c>
      <c r="AB13060" t="s">
        <v>125</v>
      </c>
      <c r="AO13060" s="171"/>
      <c r="AP13060" s="171"/>
      <c r="AQ13060" s="171"/>
      <c r="AR13060" s="171"/>
    </row>
    <row r="13061" spans="24:44">
      <c r="X13061" t="s">
        <v>36774</v>
      </c>
      <c r="Y13061" t="s">
        <v>386</v>
      </c>
      <c r="Z13061" t="s">
        <v>36775</v>
      </c>
      <c r="AA13061" t="s">
        <v>34125</v>
      </c>
      <c r="AB13061" t="s">
        <v>33674</v>
      </c>
      <c r="AO13061" s="171"/>
      <c r="AP13061" s="171"/>
      <c r="AQ13061" s="171"/>
      <c r="AR13061" s="171"/>
    </row>
    <row r="13062" spans="24:44">
      <c r="X13062" t="s">
        <v>36776</v>
      </c>
      <c r="Y13062" t="s">
        <v>386</v>
      </c>
      <c r="Z13062" t="s">
        <v>36777</v>
      </c>
      <c r="AA13062" t="s">
        <v>34125</v>
      </c>
      <c r="AB13062" t="s">
        <v>33674</v>
      </c>
      <c r="AO13062" s="171"/>
      <c r="AP13062" s="171"/>
      <c r="AQ13062" s="171"/>
      <c r="AR13062" s="171"/>
    </row>
    <row r="13063" spans="24:44">
      <c r="X13063" t="s">
        <v>36778</v>
      </c>
      <c r="Y13063" t="s">
        <v>386</v>
      </c>
      <c r="Z13063" t="s">
        <v>36779</v>
      </c>
      <c r="AA13063" t="s">
        <v>34125</v>
      </c>
      <c r="AB13063" t="s">
        <v>33674</v>
      </c>
      <c r="AO13063" s="171"/>
      <c r="AP13063" s="171"/>
      <c r="AQ13063" s="171"/>
      <c r="AR13063" s="171"/>
    </row>
    <row r="13064" spans="24:44">
      <c r="X13064" t="s">
        <v>36780</v>
      </c>
      <c r="Y13064" t="s">
        <v>386</v>
      </c>
      <c r="Z13064" t="s">
        <v>36781</v>
      </c>
      <c r="AA13064" t="s">
        <v>34125</v>
      </c>
      <c r="AB13064" t="s">
        <v>33674</v>
      </c>
      <c r="AO13064" s="171"/>
      <c r="AP13064" s="171"/>
      <c r="AQ13064" s="171"/>
      <c r="AR13064" s="171"/>
    </row>
    <row r="13065" spans="24:44">
      <c r="X13065" t="s">
        <v>36782</v>
      </c>
      <c r="Y13065" t="s">
        <v>386</v>
      </c>
      <c r="Z13065" t="s">
        <v>36783</v>
      </c>
      <c r="AA13065" t="s">
        <v>34125</v>
      </c>
      <c r="AB13065" t="s">
        <v>33674</v>
      </c>
      <c r="AO13065" s="171"/>
      <c r="AP13065" s="171"/>
      <c r="AQ13065" s="171"/>
      <c r="AR13065" s="171"/>
    </row>
    <row r="13066" spans="24:44">
      <c r="X13066" t="s">
        <v>36784</v>
      </c>
      <c r="Y13066" t="s">
        <v>386</v>
      </c>
      <c r="Z13066" t="s">
        <v>36785</v>
      </c>
      <c r="AA13066" t="s">
        <v>34125</v>
      </c>
      <c r="AB13066" t="s">
        <v>33674</v>
      </c>
      <c r="AO13066" s="171"/>
      <c r="AP13066" s="171"/>
      <c r="AQ13066" s="171"/>
      <c r="AR13066" s="171"/>
    </row>
    <row r="13067" spans="24:44">
      <c r="X13067" t="s">
        <v>36786</v>
      </c>
      <c r="Y13067" t="s">
        <v>386</v>
      </c>
      <c r="Z13067" t="s">
        <v>36787</v>
      </c>
      <c r="AA13067" t="s">
        <v>34125</v>
      </c>
      <c r="AB13067" t="s">
        <v>33674</v>
      </c>
      <c r="AO13067" s="171"/>
      <c r="AP13067" s="171"/>
      <c r="AQ13067" s="171"/>
      <c r="AR13067" s="171"/>
    </row>
    <row r="13068" spans="24:44">
      <c r="X13068" t="s">
        <v>36788</v>
      </c>
      <c r="Y13068" t="s">
        <v>389</v>
      </c>
      <c r="Z13068" t="s">
        <v>36789</v>
      </c>
      <c r="AA13068" t="s">
        <v>33868</v>
      </c>
      <c r="AB13068" t="s">
        <v>33694</v>
      </c>
      <c r="AO13068" s="171"/>
      <c r="AP13068" s="171"/>
      <c r="AQ13068" s="171"/>
      <c r="AR13068" s="171"/>
    </row>
    <row r="13069" spans="24:44">
      <c r="X13069" t="s">
        <v>36790</v>
      </c>
      <c r="Y13069" t="s">
        <v>389</v>
      </c>
      <c r="Z13069" t="s">
        <v>34293</v>
      </c>
      <c r="AA13069" t="s">
        <v>33868</v>
      </c>
      <c r="AB13069" t="s">
        <v>33694</v>
      </c>
      <c r="AO13069" s="171"/>
      <c r="AP13069" s="171"/>
      <c r="AQ13069" s="171"/>
      <c r="AR13069" s="171"/>
    </row>
    <row r="13070" spans="24:44">
      <c r="X13070" t="s">
        <v>36791</v>
      </c>
      <c r="Y13070" t="s">
        <v>389</v>
      </c>
      <c r="Z13070" t="s">
        <v>36792</v>
      </c>
      <c r="AA13070" t="s">
        <v>33868</v>
      </c>
      <c r="AB13070" t="s">
        <v>33694</v>
      </c>
      <c r="AO13070" s="171"/>
      <c r="AP13070" s="171"/>
      <c r="AQ13070" s="171"/>
      <c r="AR13070" s="171"/>
    </row>
    <row r="13071" spans="24:44">
      <c r="X13071" t="s">
        <v>36793</v>
      </c>
      <c r="Y13071" t="s">
        <v>389</v>
      </c>
      <c r="Z13071" t="s">
        <v>34296</v>
      </c>
      <c r="AA13071" t="s">
        <v>33868</v>
      </c>
      <c r="AB13071" t="s">
        <v>33694</v>
      </c>
      <c r="AO13071" s="171"/>
      <c r="AP13071" s="171"/>
      <c r="AQ13071" s="171"/>
      <c r="AR13071" s="171"/>
    </row>
    <row r="13072" spans="24:44">
      <c r="X13072" t="s">
        <v>36794</v>
      </c>
      <c r="Y13072" t="s">
        <v>386</v>
      </c>
      <c r="Z13072" t="s">
        <v>36306</v>
      </c>
      <c r="AA13072" t="s">
        <v>33762</v>
      </c>
      <c r="AB13072" t="s">
        <v>125</v>
      </c>
      <c r="AO13072" s="171"/>
      <c r="AP13072" s="171"/>
      <c r="AQ13072" s="171"/>
      <c r="AR13072" s="171"/>
    </row>
    <row r="13073" spans="24:44">
      <c r="X13073" t="s">
        <v>36795</v>
      </c>
      <c r="Y13073" t="s">
        <v>389</v>
      </c>
      <c r="Z13073" t="s">
        <v>36448</v>
      </c>
      <c r="AA13073" t="s">
        <v>33762</v>
      </c>
      <c r="AB13073" t="s">
        <v>125</v>
      </c>
      <c r="AO13073" s="171"/>
      <c r="AP13073" s="171"/>
      <c r="AQ13073" s="171"/>
      <c r="AR13073" s="171"/>
    </row>
    <row r="13074" spans="24:44">
      <c r="X13074" t="s">
        <v>36796</v>
      </c>
      <c r="Y13074" t="s">
        <v>389</v>
      </c>
      <c r="Z13074" t="s">
        <v>36797</v>
      </c>
      <c r="AA13074" t="s">
        <v>33762</v>
      </c>
      <c r="AB13074" t="s">
        <v>125</v>
      </c>
      <c r="AO13074" s="171"/>
      <c r="AP13074" s="171"/>
      <c r="AQ13074" s="171"/>
      <c r="AR13074" s="171"/>
    </row>
    <row r="13075" spans="24:44">
      <c r="X13075" t="s">
        <v>36798</v>
      </c>
      <c r="Y13075" t="s">
        <v>389</v>
      </c>
      <c r="Z13075" t="s">
        <v>36594</v>
      </c>
      <c r="AA13075" t="s">
        <v>33762</v>
      </c>
      <c r="AB13075" t="s">
        <v>125</v>
      </c>
      <c r="AO13075" s="171"/>
      <c r="AP13075" s="171"/>
      <c r="AQ13075" s="171"/>
      <c r="AR13075" s="171"/>
    </row>
    <row r="13076" spans="24:44">
      <c r="X13076" t="s">
        <v>36799</v>
      </c>
      <c r="Y13076" t="s">
        <v>389</v>
      </c>
      <c r="Z13076" t="s">
        <v>35212</v>
      </c>
      <c r="AA13076" t="s">
        <v>33762</v>
      </c>
      <c r="AB13076" t="s">
        <v>125</v>
      </c>
      <c r="AO13076" s="171"/>
      <c r="AP13076" s="171"/>
      <c r="AQ13076" s="171"/>
      <c r="AR13076" s="171"/>
    </row>
    <row r="13077" spans="24:44">
      <c r="X13077" t="s">
        <v>36800</v>
      </c>
      <c r="Y13077" t="s">
        <v>389</v>
      </c>
      <c r="Z13077" t="s">
        <v>36801</v>
      </c>
      <c r="AA13077" t="s">
        <v>33762</v>
      </c>
      <c r="AB13077" t="s">
        <v>125</v>
      </c>
      <c r="AO13077" s="171"/>
      <c r="AP13077" s="171"/>
      <c r="AQ13077" s="171"/>
      <c r="AR13077" s="171"/>
    </row>
    <row r="13078" spans="24:44">
      <c r="X13078" t="s">
        <v>36802</v>
      </c>
      <c r="Y13078" t="s">
        <v>386</v>
      </c>
      <c r="Z13078" t="s">
        <v>36803</v>
      </c>
      <c r="AA13078" t="s">
        <v>33846</v>
      </c>
      <c r="AB13078" t="s">
        <v>125</v>
      </c>
      <c r="AO13078" s="171"/>
      <c r="AP13078" s="171"/>
      <c r="AQ13078" s="171"/>
      <c r="AR13078" s="171"/>
    </row>
    <row r="13079" spans="24:44">
      <c r="X13079" t="s">
        <v>3528</v>
      </c>
      <c r="Y13079" t="s">
        <v>386</v>
      </c>
      <c r="Z13079" t="s">
        <v>36804</v>
      </c>
      <c r="AA13079" t="s">
        <v>33846</v>
      </c>
      <c r="AB13079" t="s">
        <v>125</v>
      </c>
      <c r="AO13079" s="171"/>
      <c r="AP13079" s="171"/>
      <c r="AQ13079" s="171"/>
      <c r="AR13079" s="171"/>
    </row>
    <row r="13080" spans="24:44">
      <c r="X13080" t="s">
        <v>3532</v>
      </c>
      <c r="Y13080" t="s">
        <v>386</v>
      </c>
      <c r="Z13080" t="s">
        <v>36805</v>
      </c>
      <c r="AA13080" t="s">
        <v>33846</v>
      </c>
      <c r="AB13080" t="s">
        <v>125</v>
      </c>
      <c r="AO13080" s="171"/>
      <c r="AP13080" s="171"/>
      <c r="AQ13080" s="171"/>
      <c r="AR13080" s="171"/>
    </row>
    <row r="13081" spans="24:44">
      <c r="X13081" t="s">
        <v>36806</v>
      </c>
      <c r="Y13081" t="s">
        <v>386</v>
      </c>
      <c r="Z13081" t="s">
        <v>36807</v>
      </c>
      <c r="AA13081" t="s">
        <v>33846</v>
      </c>
      <c r="AB13081" t="s">
        <v>125</v>
      </c>
      <c r="AO13081" s="171"/>
      <c r="AP13081" s="171"/>
      <c r="AQ13081" s="171"/>
      <c r="AR13081" s="171"/>
    </row>
    <row r="13082" spans="24:44">
      <c r="X13082" t="s">
        <v>36808</v>
      </c>
      <c r="Y13082" t="s">
        <v>386</v>
      </c>
      <c r="Z13082" t="s">
        <v>36809</v>
      </c>
      <c r="AA13082" t="s">
        <v>33846</v>
      </c>
      <c r="AB13082" t="s">
        <v>125</v>
      </c>
      <c r="AO13082" s="171"/>
      <c r="AP13082" s="171"/>
      <c r="AQ13082" s="171"/>
      <c r="AR13082" s="171"/>
    </row>
    <row r="13083" spans="24:44">
      <c r="X13083" t="s">
        <v>36810</v>
      </c>
      <c r="Y13083" t="s">
        <v>386</v>
      </c>
      <c r="Z13083" t="s">
        <v>36811</v>
      </c>
      <c r="AA13083" t="s">
        <v>33846</v>
      </c>
      <c r="AB13083" t="s">
        <v>125</v>
      </c>
      <c r="AO13083" s="171"/>
      <c r="AP13083" s="171"/>
      <c r="AQ13083" s="171"/>
      <c r="AR13083" s="171"/>
    </row>
    <row r="13084" spans="24:44">
      <c r="X13084" t="s">
        <v>36812</v>
      </c>
      <c r="Y13084" t="s">
        <v>386</v>
      </c>
      <c r="Z13084" t="s">
        <v>36813</v>
      </c>
      <c r="AA13084" t="s">
        <v>33715</v>
      </c>
      <c r="AB13084" t="s">
        <v>33627</v>
      </c>
      <c r="AO13084" s="171"/>
      <c r="AP13084" s="171"/>
      <c r="AQ13084" s="171"/>
      <c r="AR13084" s="171"/>
    </row>
    <row r="13085" spans="24:44">
      <c r="X13085" t="s">
        <v>36814</v>
      </c>
      <c r="Y13085" t="s">
        <v>389</v>
      </c>
      <c r="Z13085" t="s">
        <v>36815</v>
      </c>
      <c r="AA13085" t="s">
        <v>33984</v>
      </c>
      <c r="AB13085" t="s">
        <v>125</v>
      </c>
      <c r="AO13085" s="171"/>
      <c r="AP13085" s="171"/>
      <c r="AQ13085" s="171"/>
      <c r="AR13085" s="171"/>
    </row>
    <row r="13086" spans="24:44">
      <c r="X13086" t="s">
        <v>36816</v>
      </c>
      <c r="Y13086" t="s">
        <v>389</v>
      </c>
      <c r="Z13086" t="s">
        <v>36817</v>
      </c>
      <c r="AA13086" t="s">
        <v>33846</v>
      </c>
      <c r="AB13086" t="s">
        <v>125</v>
      </c>
      <c r="AO13086" s="171"/>
      <c r="AP13086" s="171"/>
      <c r="AQ13086" s="171"/>
      <c r="AR13086" s="171"/>
    </row>
    <row r="13087" spans="24:44">
      <c r="X13087" t="s">
        <v>3537</v>
      </c>
      <c r="Y13087" t="s">
        <v>386</v>
      </c>
      <c r="Z13087" t="s">
        <v>36818</v>
      </c>
      <c r="AA13087" t="s">
        <v>33846</v>
      </c>
      <c r="AB13087" t="s">
        <v>125</v>
      </c>
      <c r="AO13087" s="171"/>
      <c r="AP13087" s="171"/>
      <c r="AQ13087" s="171"/>
      <c r="AR13087" s="171"/>
    </row>
    <row r="13088" spans="24:44">
      <c r="X13088" t="s">
        <v>36819</v>
      </c>
      <c r="Y13088" t="s">
        <v>386</v>
      </c>
      <c r="Z13088" t="s">
        <v>36820</v>
      </c>
      <c r="AA13088" t="s">
        <v>33846</v>
      </c>
      <c r="AB13088" t="s">
        <v>125</v>
      </c>
      <c r="AO13088" s="171"/>
      <c r="AP13088" s="171"/>
      <c r="AQ13088" s="171"/>
      <c r="AR13088" s="171"/>
    </row>
    <row r="13089" spans="24:44">
      <c r="X13089" t="s">
        <v>36821</v>
      </c>
      <c r="Y13089" t="s">
        <v>386</v>
      </c>
      <c r="Z13089" t="s">
        <v>36604</v>
      </c>
      <c r="AA13089" t="s">
        <v>33846</v>
      </c>
      <c r="AB13089" t="s">
        <v>125</v>
      </c>
      <c r="AO13089" s="171"/>
      <c r="AP13089" s="171"/>
      <c r="AQ13089" s="171"/>
      <c r="AR13089" s="171"/>
    </row>
    <row r="13090" spans="24:44">
      <c r="X13090" t="s">
        <v>36822</v>
      </c>
      <c r="Y13090" t="s">
        <v>389</v>
      </c>
      <c r="Z13090" t="s">
        <v>36823</v>
      </c>
      <c r="AA13090" t="s">
        <v>33846</v>
      </c>
      <c r="AB13090" t="s">
        <v>125</v>
      </c>
      <c r="AO13090" s="171"/>
      <c r="AP13090" s="171"/>
      <c r="AQ13090" s="171"/>
      <c r="AR13090" s="171"/>
    </row>
    <row r="13091" spans="24:44">
      <c r="X13091" t="s">
        <v>2551</v>
      </c>
      <c r="Y13091" t="s">
        <v>386</v>
      </c>
      <c r="Z13091" t="s">
        <v>36824</v>
      </c>
      <c r="AA13091" t="s">
        <v>33846</v>
      </c>
      <c r="AB13091" t="s">
        <v>125</v>
      </c>
      <c r="AO13091" s="171"/>
      <c r="AP13091" s="171"/>
      <c r="AQ13091" s="171"/>
      <c r="AR13091" s="171"/>
    </row>
    <row r="13092" spans="24:44">
      <c r="X13092" t="s">
        <v>36825</v>
      </c>
      <c r="Y13092" t="s">
        <v>386</v>
      </c>
      <c r="Z13092" t="s">
        <v>36826</v>
      </c>
      <c r="AA13092" t="s">
        <v>33846</v>
      </c>
      <c r="AB13092" t="s">
        <v>125</v>
      </c>
      <c r="AO13092" s="171"/>
      <c r="AP13092" s="171"/>
      <c r="AQ13092" s="171"/>
      <c r="AR13092" s="171"/>
    </row>
    <row r="13093" spans="24:44">
      <c r="X13093" t="s">
        <v>1408</v>
      </c>
      <c r="Y13093" t="s">
        <v>386</v>
      </c>
      <c r="Z13093" t="s">
        <v>36827</v>
      </c>
      <c r="AA13093" t="s">
        <v>33846</v>
      </c>
      <c r="AB13093" t="s">
        <v>125</v>
      </c>
      <c r="AO13093" s="171"/>
      <c r="AP13093" s="171"/>
      <c r="AQ13093" s="171"/>
      <c r="AR13093" s="171"/>
    </row>
    <row r="13094" spans="24:44">
      <c r="X13094" t="s">
        <v>36828</v>
      </c>
      <c r="Y13094" t="s">
        <v>386</v>
      </c>
      <c r="Z13094" t="s">
        <v>36829</v>
      </c>
      <c r="AA13094" t="s">
        <v>34125</v>
      </c>
      <c r="AB13094" t="s">
        <v>33674</v>
      </c>
      <c r="AO13094" s="171"/>
      <c r="AP13094" s="171"/>
      <c r="AQ13094" s="171"/>
      <c r="AR13094" s="171"/>
    </row>
    <row r="13095" spans="24:44">
      <c r="X13095" t="s">
        <v>36830</v>
      </c>
      <c r="Y13095" t="s">
        <v>386</v>
      </c>
      <c r="Z13095" t="s">
        <v>34658</v>
      </c>
      <c r="AA13095" t="s">
        <v>33846</v>
      </c>
      <c r="AB13095" t="s">
        <v>125</v>
      </c>
      <c r="AO13095" s="171"/>
      <c r="AP13095" s="171"/>
      <c r="AQ13095" s="171"/>
      <c r="AR13095" s="171"/>
    </row>
    <row r="13096" spans="24:44">
      <c r="X13096" t="s">
        <v>36831</v>
      </c>
      <c r="Y13096" t="s">
        <v>389</v>
      </c>
      <c r="Z13096" t="s">
        <v>34151</v>
      </c>
      <c r="AA13096" t="s">
        <v>33846</v>
      </c>
      <c r="AB13096" t="s">
        <v>125</v>
      </c>
      <c r="AO13096" s="171"/>
      <c r="AP13096" s="171"/>
      <c r="AQ13096" s="171"/>
      <c r="AR13096" s="171"/>
    </row>
    <row r="13097" spans="24:44">
      <c r="X13097" t="s">
        <v>36832</v>
      </c>
      <c r="Y13097" t="s">
        <v>386</v>
      </c>
      <c r="Z13097" t="s">
        <v>36833</v>
      </c>
      <c r="AA13097" t="s">
        <v>33846</v>
      </c>
      <c r="AB13097" t="s">
        <v>125</v>
      </c>
      <c r="AO13097" s="171"/>
      <c r="AP13097" s="171"/>
      <c r="AQ13097" s="171"/>
      <c r="AR13097" s="171"/>
    </row>
    <row r="13098" spans="24:44">
      <c r="X13098" t="s">
        <v>36834</v>
      </c>
      <c r="Y13098" t="s">
        <v>389</v>
      </c>
      <c r="Z13098" t="s">
        <v>36835</v>
      </c>
      <c r="AA13098" t="s">
        <v>34125</v>
      </c>
      <c r="AB13098" t="s">
        <v>33674</v>
      </c>
      <c r="AO13098" s="171"/>
      <c r="AP13098" s="171"/>
      <c r="AQ13098" s="171"/>
      <c r="AR13098" s="171"/>
    </row>
    <row r="13099" spans="24:44">
      <c r="X13099" t="s">
        <v>36836</v>
      </c>
      <c r="Y13099" t="s">
        <v>389</v>
      </c>
      <c r="Z13099" t="s">
        <v>36837</v>
      </c>
      <c r="AA13099" t="s">
        <v>33846</v>
      </c>
      <c r="AB13099" t="s">
        <v>125</v>
      </c>
      <c r="AO13099" s="171"/>
      <c r="AP13099" s="171"/>
      <c r="AQ13099" s="171"/>
      <c r="AR13099" s="171"/>
    </row>
    <row r="13100" spans="24:44">
      <c r="X13100" t="s">
        <v>36838</v>
      </c>
      <c r="Y13100" t="s">
        <v>389</v>
      </c>
      <c r="Z13100" t="s">
        <v>36839</v>
      </c>
      <c r="AA13100" t="s">
        <v>33846</v>
      </c>
      <c r="AB13100" t="s">
        <v>125</v>
      </c>
      <c r="AO13100" s="171"/>
      <c r="AP13100" s="171"/>
      <c r="AQ13100" s="171"/>
      <c r="AR13100" s="171"/>
    </row>
    <row r="13101" spans="24:44">
      <c r="X13101" t="s">
        <v>36840</v>
      </c>
      <c r="Y13101" t="s">
        <v>386</v>
      </c>
      <c r="Z13101" t="s">
        <v>36841</v>
      </c>
      <c r="AA13101" t="s">
        <v>34125</v>
      </c>
      <c r="AB13101" t="s">
        <v>33674</v>
      </c>
      <c r="AO13101" s="171"/>
      <c r="AP13101" s="171"/>
      <c r="AQ13101" s="171"/>
      <c r="AR13101" s="171"/>
    </row>
    <row r="13102" spans="24:44">
      <c r="X13102" t="s">
        <v>4985</v>
      </c>
      <c r="Y13102" t="s">
        <v>386</v>
      </c>
      <c r="Z13102" t="s">
        <v>36842</v>
      </c>
      <c r="AA13102" t="s">
        <v>34125</v>
      </c>
      <c r="AB13102" t="s">
        <v>33674</v>
      </c>
      <c r="AO13102" s="171"/>
      <c r="AP13102" s="171"/>
      <c r="AQ13102" s="171"/>
      <c r="AR13102" s="171"/>
    </row>
    <row r="13103" spans="24:44">
      <c r="X13103" t="s">
        <v>36843</v>
      </c>
      <c r="Y13103" t="s">
        <v>389</v>
      </c>
      <c r="Z13103" t="s">
        <v>34896</v>
      </c>
      <c r="AA13103" t="s">
        <v>33762</v>
      </c>
      <c r="AB13103" t="s">
        <v>125</v>
      </c>
      <c r="AO13103" s="171"/>
      <c r="AP13103" s="171"/>
      <c r="AQ13103" s="171"/>
      <c r="AR13103" s="171"/>
    </row>
    <row r="13104" spans="24:44">
      <c r="X13104" t="s">
        <v>36844</v>
      </c>
      <c r="Y13104" t="s">
        <v>389</v>
      </c>
      <c r="Z13104" t="s">
        <v>35022</v>
      </c>
      <c r="AA13104" t="s">
        <v>33762</v>
      </c>
      <c r="AB13104" t="s">
        <v>125</v>
      </c>
      <c r="AO13104" s="171"/>
      <c r="AP13104" s="171"/>
      <c r="AQ13104" s="171"/>
      <c r="AR13104" s="171"/>
    </row>
    <row r="13105" spans="24:44">
      <c r="X13105" t="s">
        <v>36845</v>
      </c>
      <c r="Y13105" t="s">
        <v>389</v>
      </c>
      <c r="Z13105" t="s">
        <v>35897</v>
      </c>
      <c r="AA13105" t="s">
        <v>33762</v>
      </c>
      <c r="AB13105" t="s">
        <v>125</v>
      </c>
      <c r="AO13105" s="171"/>
      <c r="AP13105" s="171"/>
      <c r="AQ13105" s="171"/>
      <c r="AR13105" s="171"/>
    </row>
    <row r="13106" spans="24:44">
      <c r="X13106" t="s">
        <v>36846</v>
      </c>
      <c r="Y13106" t="s">
        <v>389</v>
      </c>
      <c r="Z13106" t="s">
        <v>36847</v>
      </c>
      <c r="AA13106" t="s">
        <v>34125</v>
      </c>
      <c r="AB13106" t="s">
        <v>33674</v>
      </c>
      <c r="AO13106" s="171"/>
      <c r="AP13106" s="171"/>
      <c r="AQ13106" s="171"/>
      <c r="AR13106" s="171"/>
    </row>
    <row r="13107" spans="24:44">
      <c r="X13107" t="s">
        <v>3173</v>
      </c>
      <c r="Y13107" t="s">
        <v>386</v>
      </c>
      <c r="Z13107" t="s">
        <v>36848</v>
      </c>
      <c r="AA13107" t="s">
        <v>34125</v>
      </c>
      <c r="AB13107" t="s">
        <v>33674</v>
      </c>
      <c r="AO13107" s="171"/>
      <c r="AP13107" s="171"/>
      <c r="AQ13107" s="171"/>
      <c r="AR13107" s="171"/>
    </row>
    <row r="13108" spans="24:44">
      <c r="X13108" t="s">
        <v>36849</v>
      </c>
      <c r="Y13108" t="s">
        <v>389</v>
      </c>
      <c r="Z13108" t="s">
        <v>36850</v>
      </c>
      <c r="AA13108" t="s">
        <v>34125</v>
      </c>
      <c r="AB13108" t="s">
        <v>33674</v>
      </c>
      <c r="AO13108" s="171"/>
      <c r="AP13108" s="171"/>
      <c r="AQ13108" s="171"/>
      <c r="AR13108" s="171"/>
    </row>
    <row r="13109" spans="24:44">
      <c r="X13109" t="s">
        <v>36851</v>
      </c>
      <c r="Y13109" t="s">
        <v>386</v>
      </c>
      <c r="Z13109" t="s">
        <v>36742</v>
      </c>
      <c r="AA13109" t="s">
        <v>34125</v>
      </c>
      <c r="AB13109" t="s">
        <v>33674</v>
      </c>
      <c r="AO13109" s="171"/>
      <c r="AP13109" s="171"/>
      <c r="AQ13109" s="171"/>
      <c r="AR13109" s="171"/>
    </row>
    <row r="13110" spans="24:44">
      <c r="X13110" t="s">
        <v>36852</v>
      </c>
      <c r="Y13110" t="s">
        <v>386</v>
      </c>
      <c r="Z13110" t="s">
        <v>36853</v>
      </c>
      <c r="AA13110" t="s">
        <v>34125</v>
      </c>
      <c r="AB13110" t="s">
        <v>33674</v>
      </c>
      <c r="AO13110" s="171"/>
      <c r="AP13110" s="171"/>
      <c r="AQ13110" s="171"/>
      <c r="AR13110" s="171"/>
    </row>
    <row r="13111" spans="24:44">
      <c r="X13111" t="s">
        <v>36854</v>
      </c>
      <c r="Y13111" t="s">
        <v>386</v>
      </c>
      <c r="Z13111" t="s">
        <v>36855</v>
      </c>
      <c r="AA13111" t="s">
        <v>34125</v>
      </c>
      <c r="AB13111" t="s">
        <v>33674</v>
      </c>
      <c r="AO13111" s="171"/>
      <c r="AP13111" s="171"/>
      <c r="AQ13111" s="171"/>
      <c r="AR13111" s="171"/>
    </row>
    <row r="13112" spans="24:44">
      <c r="X13112" t="s">
        <v>36856</v>
      </c>
      <c r="Y13112" t="s">
        <v>386</v>
      </c>
      <c r="Z13112" t="s">
        <v>36857</v>
      </c>
      <c r="AA13112" t="s">
        <v>34125</v>
      </c>
      <c r="AB13112" t="s">
        <v>33674</v>
      </c>
      <c r="AO13112" s="171"/>
      <c r="AP13112" s="171"/>
      <c r="AQ13112" s="171"/>
      <c r="AR13112" s="171"/>
    </row>
    <row r="13113" spans="24:44">
      <c r="X13113" t="s">
        <v>36858</v>
      </c>
      <c r="Y13113" t="s">
        <v>386</v>
      </c>
      <c r="Z13113" t="s">
        <v>36859</v>
      </c>
      <c r="AA13113" t="s">
        <v>34125</v>
      </c>
      <c r="AB13113" t="s">
        <v>33674</v>
      </c>
      <c r="AO13113" s="171"/>
      <c r="AP13113" s="171"/>
      <c r="AQ13113" s="171"/>
      <c r="AR13113" s="171"/>
    </row>
    <row r="13114" spans="24:44">
      <c r="X13114" t="s">
        <v>36860</v>
      </c>
      <c r="Y13114" t="s">
        <v>389</v>
      </c>
      <c r="Z13114" t="s">
        <v>36861</v>
      </c>
      <c r="AA13114" t="s">
        <v>33762</v>
      </c>
      <c r="AB13114" t="s">
        <v>125</v>
      </c>
      <c r="AO13114" s="171"/>
      <c r="AP13114" s="171"/>
      <c r="AQ13114" s="171"/>
      <c r="AR13114" s="171"/>
    </row>
    <row r="13115" spans="24:44">
      <c r="X13115" t="s">
        <v>36862</v>
      </c>
      <c r="Y13115" t="s">
        <v>389</v>
      </c>
      <c r="Z13115" t="s">
        <v>36863</v>
      </c>
      <c r="AA13115" t="s">
        <v>33762</v>
      </c>
      <c r="AB13115" t="s">
        <v>125</v>
      </c>
      <c r="AO13115" s="171"/>
      <c r="AP13115" s="171"/>
      <c r="AQ13115" s="171"/>
      <c r="AR13115" s="171"/>
    </row>
    <row r="13116" spans="24:44">
      <c r="X13116" t="s">
        <v>36864</v>
      </c>
      <c r="Y13116" t="s">
        <v>386</v>
      </c>
      <c r="Z13116" t="s">
        <v>36865</v>
      </c>
      <c r="AA13116" t="s">
        <v>34125</v>
      </c>
      <c r="AB13116" t="s">
        <v>33674</v>
      </c>
      <c r="AO13116" s="171"/>
      <c r="AP13116" s="171"/>
      <c r="AQ13116" s="171"/>
      <c r="AR13116" s="171"/>
    </row>
    <row r="13117" spans="24:44">
      <c r="X13117" t="s">
        <v>36866</v>
      </c>
      <c r="Y13117" t="s">
        <v>386</v>
      </c>
      <c r="Z13117" t="s">
        <v>36867</v>
      </c>
      <c r="AA13117" t="s">
        <v>34125</v>
      </c>
      <c r="AB13117" t="s">
        <v>33674</v>
      </c>
      <c r="AO13117" s="171"/>
      <c r="AP13117" s="171"/>
      <c r="AQ13117" s="171"/>
      <c r="AR13117" s="171"/>
    </row>
    <row r="13118" spans="24:44">
      <c r="X13118" t="s">
        <v>36868</v>
      </c>
      <c r="Y13118" t="s">
        <v>389</v>
      </c>
      <c r="Z13118" t="s">
        <v>35915</v>
      </c>
      <c r="AA13118" t="s">
        <v>33762</v>
      </c>
      <c r="AB13118" t="s">
        <v>125</v>
      </c>
      <c r="AO13118" s="171"/>
      <c r="AP13118" s="171"/>
      <c r="AQ13118" s="171"/>
      <c r="AR13118" s="171"/>
    </row>
    <row r="13119" spans="24:44">
      <c r="X13119" t="s">
        <v>36869</v>
      </c>
      <c r="Y13119" t="s">
        <v>389</v>
      </c>
      <c r="Z13119" t="s">
        <v>36870</v>
      </c>
      <c r="AA13119" t="s">
        <v>33762</v>
      </c>
      <c r="AB13119" t="s">
        <v>125</v>
      </c>
      <c r="AO13119" s="171"/>
      <c r="AP13119" s="171"/>
      <c r="AQ13119" s="171"/>
      <c r="AR13119" s="171"/>
    </row>
    <row r="13120" spans="24:44">
      <c r="X13120" t="s">
        <v>36871</v>
      </c>
      <c r="Y13120" t="s">
        <v>389</v>
      </c>
      <c r="Z13120" t="s">
        <v>36872</v>
      </c>
      <c r="AA13120" t="s">
        <v>33762</v>
      </c>
      <c r="AB13120" t="s">
        <v>125</v>
      </c>
      <c r="AO13120" s="171"/>
      <c r="AP13120" s="171"/>
      <c r="AQ13120" s="171"/>
      <c r="AR13120" s="171"/>
    </row>
    <row r="13121" spans="24:44">
      <c r="X13121" t="s">
        <v>36873</v>
      </c>
      <c r="Y13121" t="s">
        <v>386</v>
      </c>
      <c r="Z13121" t="s">
        <v>36874</v>
      </c>
      <c r="AA13121" t="s">
        <v>33762</v>
      </c>
      <c r="AB13121" t="s">
        <v>125</v>
      </c>
      <c r="AO13121" s="171"/>
      <c r="AP13121" s="171"/>
      <c r="AQ13121" s="171"/>
      <c r="AR13121" s="171"/>
    </row>
    <row r="13122" spans="24:44">
      <c r="X13122" t="s">
        <v>36875</v>
      </c>
      <c r="Y13122" t="s">
        <v>389</v>
      </c>
      <c r="Z13122" t="s">
        <v>36876</v>
      </c>
      <c r="AA13122" t="s">
        <v>33762</v>
      </c>
      <c r="AB13122" t="s">
        <v>125</v>
      </c>
      <c r="AO13122" s="171"/>
      <c r="AP13122" s="171"/>
      <c r="AQ13122" s="171"/>
      <c r="AR13122" s="171"/>
    </row>
    <row r="13123" spans="24:44">
      <c r="X13123" t="s">
        <v>36877</v>
      </c>
      <c r="Y13123" t="s">
        <v>389</v>
      </c>
      <c r="Z13123" t="s">
        <v>36878</v>
      </c>
      <c r="AA13123" t="s">
        <v>33762</v>
      </c>
      <c r="AB13123" t="s">
        <v>125</v>
      </c>
      <c r="AO13123" s="171"/>
      <c r="AP13123" s="171"/>
      <c r="AQ13123" s="171"/>
      <c r="AR13123" s="171"/>
    </row>
    <row r="13124" spans="24:44">
      <c r="X13124" t="s">
        <v>36879</v>
      </c>
      <c r="Y13124" t="s">
        <v>389</v>
      </c>
      <c r="Z13124" t="s">
        <v>36880</v>
      </c>
      <c r="AA13124" t="s">
        <v>33762</v>
      </c>
      <c r="AB13124" t="s">
        <v>125</v>
      </c>
      <c r="AO13124" s="171"/>
      <c r="AP13124" s="171"/>
      <c r="AQ13124" s="171"/>
      <c r="AR13124" s="171"/>
    </row>
    <row r="13125" spans="24:44">
      <c r="X13125" t="s">
        <v>36881</v>
      </c>
      <c r="Y13125" t="s">
        <v>386</v>
      </c>
      <c r="Z13125" t="s">
        <v>36882</v>
      </c>
      <c r="AA13125" t="s">
        <v>33762</v>
      </c>
      <c r="AB13125" t="s">
        <v>125</v>
      </c>
      <c r="AO13125" s="171"/>
      <c r="AP13125" s="171"/>
      <c r="AQ13125" s="171"/>
      <c r="AR13125" s="171"/>
    </row>
    <row r="13126" spans="24:44">
      <c r="X13126" t="s">
        <v>36883</v>
      </c>
      <c r="Y13126" t="s">
        <v>389</v>
      </c>
      <c r="Z13126" t="s">
        <v>34894</v>
      </c>
      <c r="AA13126" t="s">
        <v>33762</v>
      </c>
      <c r="AB13126" t="s">
        <v>125</v>
      </c>
      <c r="AO13126" s="171"/>
      <c r="AP13126" s="171"/>
      <c r="AQ13126" s="171"/>
      <c r="AR13126" s="171"/>
    </row>
    <row r="13127" spans="24:44">
      <c r="X13127" t="s">
        <v>36884</v>
      </c>
      <c r="Y13127" t="s">
        <v>389</v>
      </c>
      <c r="Z13127" t="s">
        <v>36885</v>
      </c>
      <c r="AA13127" t="s">
        <v>34782</v>
      </c>
      <c r="AB13127" t="s">
        <v>125</v>
      </c>
      <c r="AO13127" s="171"/>
      <c r="AP13127" s="171"/>
      <c r="AQ13127" s="171"/>
      <c r="AR13127" s="171"/>
    </row>
    <row r="13128" spans="24:44">
      <c r="X13128" t="s">
        <v>36886</v>
      </c>
      <c r="Y13128" t="s">
        <v>386</v>
      </c>
      <c r="Z13128" t="s">
        <v>36887</v>
      </c>
      <c r="AA13128" t="s">
        <v>34782</v>
      </c>
      <c r="AB13128" t="s">
        <v>125</v>
      </c>
      <c r="AO13128" s="171"/>
      <c r="AP13128" s="171"/>
      <c r="AQ13128" s="171"/>
      <c r="AR13128" s="171"/>
    </row>
    <row r="13129" spans="24:44">
      <c r="X13129" t="s">
        <v>36888</v>
      </c>
      <c r="Y13129" t="s">
        <v>389</v>
      </c>
      <c r="Z13129" t="s">
        <v>36889</v>
      </c>
      <c r="AA13129" t="s">
        <v>34782</v>
      </c>
      <c r="AB13129" t="s">
        <v>125</v>
      </c>
      <c r="AO13129" s="171"/>
      <c r="AP13129" s="171"/>
      <c r="AQ13129" s="171"/>
      <c r="AR13129" s="171"/>
    </row>
    <row r="13130" spans="24:44">
      <c r="X13130" t="s">
        <v>36890</v>
      </c>
      <c r="Y13130" t="s">
        <v>389</v>
      </c>
      <c r="Z13130" t="s">
        <v>36891</v>
      </c>
      <c r="AA13130" t="s">
        <v>34782</v>
      </c>
      <c r="AB13130" t="s">
        <v>125</v>
      </c>
      <c r="AO13130" s="171"/>
      <c r="AP13130" s="171"/>
      <c r="AQ13130" s="171"/>
      <c r="AR13130" s="171"/>
    </row>
    <row r="13131" spans="24:44">
      <c r="X13131" t="s">
        <v>36892</v>
      </c>
      <c r="Y13131" t="s">
        <v>386</v>
      </c>
      <c r="Z13131" t="s">
        <v>36681</v>
      </c>
      <c r="AA13131" t="s">
        <v>36893</v>
      </c>
      <c r="AB13131" t="s">
        <v>125</v>
      </c>
      <c r="AO13131" s="171"/>
      <c r="AP13131" s="171"/>
      <c r="AQ13131" s="171"/>
      <c r="AR13131" s="171"/>
    </row>
    <row r="13132" spans="24:44">
      <c r="X13132" t="s">
        <v>36894</v>
      </c>
      <c r="Y13132" t="s">
        <v>386</v>
      </c>
      <c r="Z13132" t="s">
        <v>36895</v>
      </c>
      <c r="AA13132" t="s">
        <v>36893</v>
      </c>
      <c r="AB13132" t="s">
        <v>125</v>
      </c>
      <c r="AO13132" s="171"/>
      <c r="AP13132" s="171"/>
      <c r="AQ13132" s="171"/>
      <c r="AR13132" s="171"/>
    </row>
    <row r="13133" spans="24:44">
      <c r="X13133" t="s">
        <v>3019</v>
      </c>
      <c r="Y13133" t="s">
        <v>386</v>
      </c>
      <c r="Z13133" t="s">
        <v>36896</v>
      </c>
      <c r="AA13133" t="s">
        <v>36897</v>
      </c>
      <c r="AB13133" t="s">
        <v>36898</v>
      </c>
      <c r="AO13133" s="171"/>
      <c r="AP13133" s="171"/>
      <c r="AQ13133" s="171"/>
      <c r="AR13133" s="171"/>
    </row>
    <row r="13134" spans="24:44">
      <c r="X13134" t="s">
        <v>36899</v>
      </c>
      <c r="Y13134" t="s">
        <v>386</v>
      </c>
      <c r="Z13134" t="s">
        <v>34738</v>
      </c>
      <c r="AA13134" t="s">
        <v>34094</v>
      </c>
      <c r="AB13134" t="s">
        <v>125</v>
      </c>
      <c r="AO13134" s="171"/>
      <c r="AP13134" s="171"/>
      <c r="AQ13134" s="171"/>
      <c r="AR13134" s="171"/>
    </row>
    <row r="13135" spans="24:44">
      <c r="X13135" t="s">
        <v>36900</v>
      </c>
      <c r="Y13135" t="s">
        <v>386</v>
      </c>
      <c r="Z13135" t="s">
        <v>36901</v>
      </c>
      <c r="AA13135" t="s">
        <v>33984</v>
      </c>
      <c r="AB13135" t="s">
        <v>125</v>
      </c>
      <c r="AO13135" s="171"/>
      <c r="AP13135" s="171"/>
      <c r="AQ13135" s="171"/>
      <c r="AR13135" s="171"/>
    </row>
    <row r="13136" spans="24:44">
      <c r="X13136" t="s">
        <v>6306</v>
      </c>
      <c r="Y13136" t="s">
        <v>386</v>
      </c>
      <c r="Z13136" t="s">
        <v>36902</v>
      </c>
      <c r="AA13136" t="s">
        <v>33687</v>
      </c>
      <c r="AB13136" t="s">
        <v>33674</v>
      </c>
      <c r="AO13136" s="171"/>
      <c r="AP13136" s="171"/>
      <c r="AQ13136" s="171"/>
      <c r="AR13136" s="171"/>
    </row>
    <row r="13137" spans="24:44">
      <c r="X13137" t="s">
        <v>6311</v>
      </c>
      <c r="Y13137" t="s">
        <v>386</v>
      </c>
      <c r="Z13137" t="s">
        <v>36903</v>
      </c>
      <c r="AA13137" t="s">
        <v>33687</v>
      </c>
      <c r="AB13137" t="s">
        <v>33674</v>
      </c>
      <c r="AO13137" s="171"/>
      <c r="AP13137" s="171"/>
      <c r="AQ13137" s="171"/>
      <c r="AR13137" s="171"/>
    </row>
    <row r="13138" spans="24:44">
      <c r="X13138" t="s">
        <v>6315</v>
      </c>
      <c r="Y13138" t="s">
        <v>386</v>
      </c>
      <c r="Z13138" t="s">
        <v>36904</v>
      </c>
      <c r="AA13138" t="s">
        <v>33687</v>
      </c>
      <c r="AB13138" t="s">
        <v>33674</v>
      </c>
      <c r="AO13138" s="171"/>
      <c r="AP13138" s="171"/>
      <c r="AQ13138" s="171"/>
      <c r="AR13138" s="171"/>
    </row>
    <row r="13139" spans="24:44">
      <c r="X13139" t="s">
        <v>1412</v>
      </c>
      <c r="Y13139" t="s">
        <v>386</v>
      </c>
      <c r="Z13139" t="s">
        <v>36905</v>
      </c>
      <c r="AA13139" t="s">
        <v>33687</v>
      </c>
      <c r="AB13139" t="s">
        <v>33674</v>
      </c>
      <c r="AO13139" s="171"/>
      <c r="AP13139" s="171"/>
      <c r="AQ13139" s="171"/>
      <c r="AR13139" s="171"/>
    </row>
    <row r="13140" spans="24:44">
      <c r="X13140" t="s">
        <v>6320</v>
      </c>
      <c r="Y13140" t="s">
        <v>386</v>
      </c>
      <c r="Z13140" t="s">
        <v>36906</v>
      </c>
      <c r="AA13140" t="s">
        <v>33687</v>
      </c>
      <c r="AB13140" t="s">
        <v>33674</v>
      </c>
      <c r="AO13140" s="171"/>
      <c r="AP13140" s="171"/>
      <c r="AQ13140" s="171"/>
      <c r="AR13140" s="171"/>
    </row>
    <row r="13141" spans="24:44">
      <c r="X13141" t="s">
        <v>6325</v>
      </c>
      <c r="Y13141" t="s">
        <v>386</v>
      </c>
      <c r="Z13141" t="s">
        <v>36907</v>
      </c>
      <c r="AA13141" t="s">
        <v>33687</v>
      </c>
      <c r="AB13141" t="s">
        <v>33674</v>
      </c>
      <c r="AO13141" s="171"/>
      <c r="AP13141" s="171"/>
      <c r="AQ13141" s="171"/>
      <c r="AR13141" s="171"/>
    </row>
    <row r="13142" spans="24:44">
      <c r="X13142" t="s">
        <v>36908</v>
      </c>
      <c r="Y13142" t="s">
        <v>389</v>
      </c>
      <c r="Z13142" t="s">
        <v>36909</v>
      </c>
      <c r="AA13142" t="s">
        <v>36910</v>
      </c>
      <c r="AB13142" t="s">
        <v>125</v>
      </c>
      <c r="AO13142" s="171"/>
      <c r="AP13142" s="171"/>
      <c r="AQ13142" s="171"/>
      <c r="AR13142" s="171"/>
    </row>
    <row r="13143" spans="24:44">
      <c r="X13143" t="s">
        <v>36911</v>
      </c>
      <c r="Y13143" t="s">
        <v>389</v>
      </c>
      <c r="Z13143" t="s">
        <v>36912</v>
      </c>
      <c r="AA13143" t="s">
        <v>36913</v>
      </c>
      <c r="AB13143" t="s">
        <v>36914</v>
      </c>
      <c r="AO13143" s="171"/>
      <c r="AP13143" s="171"/>
      <c r="AQ13143" s="171"/>
      <c r="AR13143" s="171"/>
    </row>
    <row r="13144" spans="24:44">
      <c r="X13144" t="s">
        <v>36915</v>
      </c>
      <c r="Y13144" t="s">
        <v>389</v>
      </c>
      <c r="Z13144" t="s">
        <v>36916</v>
      </c>
      <c r="AA13144" t="s">
        <v>36913</v>
      </c>
      <c r="AB13144" t="s">
        <v>36914</v>
      </c>
      <c r="AO13144" s="171"/>
      <c r="AP13144" s="171"/>
      <c r="AQ13144" s="171"/>
      <c r="AR13144" s="171"/>
    </row>
    <row r="13145" spans="24:44">
      <c r="X13145" t="s">
        <v>6330</v>
      </c>
      <c r="Y13145" t="s">
        <v>386</v>
      </c>
      <c r="Z13145" t="s">
        <v>36917</v>
      </c>
      <c r="AA13145" t="s">
        <v>33687</v>
      </c>
      <c r="AB13145" t="s">
        <v>33674</v>
      </c>
      <c r="AO13145" s="171"/>
      <c r="AP13145" s="171"/>
      <c r="AQ13145" s="171"/>
      <c r="AR13145" s="171"/>
    </row>
    <row r="13146" spans="24:44">
      <c r="X13146" t="s">
        <v>36918</v>
      </c>
      <c r="Y13146" t="s">
        <v>389</v>
      </c>
      <c r="Z13146" t="s">
        <v>36919</v>
      </c>
      <c r="AA13146" t="s">
        <v>36913</v>
      </c>
      <c r="AB13146" t="s">
        <v>36914</v>
      </c>
      <c r="AO13146" s="171"/>
      <c r="AP13146" s="171"/>
      <c r="AQ13146" s="171"/>
      <c r="AR13146" s="171"/>
    </row>
    <row r="13147" spans="24:44">
      <c r="X13147" t="s">
        <v>36920</v>
      </c>
      <c r="Y13147" t="s">
        <v>389</v>
      </c>
      <c r="Z13147" t="s">
        <v>36921</v>
      </c>
      <c r="AA13147" t="s">
        <v>36922</v>
      </c>
      <c r="AB13147" t="s">
        <v>36914</v>
      </c>
      <c r="AO13147" s="171"/>
      <c r="AP13147" s="171"/>
      <c r="AQ13147" s="171"/>
      <c r="AR13147" s="171"/>
    </row>
    <row r="13148" spans="24:44">
      <c r="X13148" t="s">
        <v>36923</v>
      </c>
      <c r="Y13148" t="s">
        <v>386</v>
      </c>
      <c r="Z13148" t="s">
        <v>36924</v>
      </c>
      <c r="AA13148" t="s">
        <v>33990</v>
      </c>
      <c r="AB13148" t="s">
        <v>33694</v>
      </c>
      <c r="AO13148" s="171"/>
      <c r="AP13148" s="171"/>
      <c r="AQ13148" s="171"/>
      <c r="AR13148" s="171"/>
    </row>
    <row r="13149" spans="24:44">
      <c r="X13149" t="s">
        <v>2556</v>
      </c>
      <c r="Y13149" t="s">
        <v>386</v>
      </c>
      <c r="Z13149" t="s">
        <v>36925</v>
      </c>
      <c r="AA13149" t="s">
        <v>34594</v>
      </c>
      <c r="AB13149" t="s">
        <v>33927</v>
      </c>
      <c r="AO13149" s="171"/>
      <c r="AP13149" s="171"/>
      <c r="AQ13149" s="171"/>
      <c r="AR13149" s="171"/>
    </row>
    <row r="13150" spans="24:44">
      <c r="X13150" t="s">
        <v>36926</v>
      </c>
      <c r="Y13150" t="s">
        <v>386</v>
      </c>
      <c r="Z13150" t="s">
        <v>36927</v>
      </c>
      <c r="AA13150" t="s">
        <v>33687</v>
      </c>
      <c r="AB13150" t="s">
        <v>33674</v>
      </c>
      <c r="AO13150" s="171"/>
      <c r="AP13150" s="171"/>
      <c r="AQ13150" s="171"/>
      <c r="AR13150" s="171"/>
    </row>
    <row r="13151" spans="24:44">
      <c r="X13151" t="s">
        <v>36928</v>
      </c>
      <c r="Y13151" t="s">
        <v>389</v>
      </c>
      <c r="Z13151" t="s">
        <v>36929</v>
      </c>
      <c r="AA13151" t="s">
        <v>33687</v>
      </c>
      <c r="AB13151" t="s">
        <v>33674</v>
      </c>
      <c r="AO13151" s="171"/>
      <c r="AP13151" s="171"/>
      <c r="AQ13151" s="171"/>
      <c r="AR13151" s="171"/>
    </row>
    <row r="13152" spans="24:44">
      <c r="X13152" t="s">
        <v>36930</v>
      </c>
      <c r="Y13152" t="s">
        <v>386</v>
      </c>
      <c r="Z13152" t="s">
        <v>36931</v>
      </c>
      <c r="AA13152" t="s">
        <v>34125</v>
      </c>
      <c r="AB13152" t="s">
        <v>33674</v>
      </c>
      <c r="AO13152" s="171"/>
      <c r="AP13152" s="171"/>
      <c r="AQ13152" s="171"/>
      <c r="AR13152" s="171"/>
    </row>
    <row r="13153" spans="24:44">
      <c r="X13153" t="s">
        <v>36932</v>
      </c>
      <c r="Y13153" t="s">
        <v>389</v>
      </c>
      <c r="Z13153" t="s">
        <v>36933</v>
      </c>
      <c r="AA13153" t="s">
        <v>33762</v>
      </c>
      <c r="AB13153" t="s">
        <v>125</v>
      </c>
      <c r="AO13153" s="171"/>
      <c r="AP13153" s="171"/>
      <c r="AQ13153" s="171"/>
      <c r="AR13153" s="171"/>
    </row>
    <row r="13154" spans="24:44">
      <c r="X13154" t="s">
        <v>36934</v>
      </c>
      <c r="Y13154" t="s">
        <v>386</v>
      </c>
      <c r="Z13154" t="s">
        <v>36935</v>
      </c>
      <c r="AA13154" t="s">
        <v>35168</v>
      </c>
      <c r="AB13154" t="s">
        <v>5361</v>
      </c>
      <c r="AO13154" s="171"/>
      <c r="AP13154" s="171"/>
      <c r="AQ13154" s="171"/>
      <c r="AR13154" s="171"/>
    </row>
    <row r="13155" spans="24:44">
      <c r="X13155" t="s">
        <v>36936</v>
      </c>
      <c r="Y13155" t="s">
        <v>389</v>
      </c>
      <c r="Z13155" t="s">
        <v>36937</v>
      </c>
      <c r="AA13155" t="s">
        <v>35168</v>
      </c>
      <c r="AB13155" t="s">
        <v>5361</v>
      </c>
      <c r="AO13155" s="171"/>
      <c r="AP13155" s="171"/>
      <c r="AQ13155" s="171"/>
      <c r="AR13155" s="171"/>
    </row>
    <row r="13156" spans="24:44">
      <c r="X13156" t="s">
        <v>2561</v>
      </c>
      <c r="Y13156" t="s">
        <v>386</v>
      </c>
      <c r="Z13156" t="s">
        <v>36938</v>
      </c>
      <c r="AA13156" t="s">
        <v>35168</v>
      </c>
      <c r="AB13156" t="s">
        <v>5361</v>
      </c>
      <c r="AO13156" s="171"/>
      <c r="AP13156" s="171"/>
      <c r="AQ13156" s="171"/>
      <c r="AR13156" s="171"/>
    </row>
    <row r="13157" spans="24:44">
      <c r="X13157" t="s">
        <v>36939</v>
      </c>
      <c r="Y13157" t="s">
        <v>389</v>
      </c>
      <c r="Z13157" t="s">
        <v>36940</v>
      </c>
      <c r="AA13157" t="s">
        <v>35168</v>
      </c>
      <c r="AB13157" t="s">
        <v>5361</v>
      </c>
      <c r="AO13157" s="171"/>
      <c r="AP13157" s="171"/>
      <c r="AQ13157" s="171"/>
      <c r="AR13157" s="171"/>
    </row>
    <row r="13158" spans="24:44">
      <c r="X13158" t="s">
        <v>36941</v>
      </c>
      <c r="Y13158" t="s">
        <v>389</v>
      </c>
      <c r="Z13158" t="s">
        <v>36942</v>
      </c>
      <c r="AA13158" t="s">
        <v>36943</v>
      </c>
      <c r="AB13158" t="s">
        <v>36914</v>
      </c>
      <c r="AO13158" s="171"/>
      <c r="AP13158" s="171"/>
      <c r="AQ13158" s="171"/>
      <c r="AR13158" s="171"/>
    </row>
    <row r="13159" spans="24:44">
      <c r="X13159" t="s">
        <v>36944</v>
      </c>
      <c r="Y13159" t="s">
        <v>389</v>
      </c>
      <c r="Z13159" t="s">
        <v>36945</v>
      </c>
      <c r="AA13159" t="s">
        <v>33984</v>
      </c>
      <c r="AB13159" t="s">
        <v>125</v>
      </c>
      <c r="AO13159" s="171"/>
      <c r="AP13159" s="171"/>
      <c r="AQ13159" s="171"/>
      <c r="AR13159" s="171"/>
    </row>
    <row r="13160" spans="24:44">
      <c r="X13160" t="s">
        <v>36946</v>
      </c>
      <c r="Y13160" t="s">
        <v>389</v>
      </c>
      <c r="Z13160" t="s">
        <v>36695</v>
      </c>
      <c r="AA13160" t="s">
        <v>36943</v>
      </c>
      <c r="AB13160" t="s">
        <v>36914</v>
      </c>
      <c r="AO13160" s="171"/>
      <c r="AP13160" s="171"/>
      <c r="AQ13160" s="171"/>
      <c r="AR13160" s="171"/>
    </row>
    <row r="13161" spans="24:44">
      <c r="X13161" t="s">
        <v>36947</v>
      </c>
      <c r="Y13161" t="s">
        <v>389</v>
      </c>
      <c r="Z13161" t="s">
        <v>36693</v>
      </c>
      <c r="AA13161" t="s">
        <v>36943</v>
      </c>
      <c r="AB13161" t="s">
        <v>36914</v>
      </c>
      <c r="AO13161" s="171"/>
      <c r="AP13161" s="171"/>
      <c r="AQ13161" s="171"/>
      <c r="AR13161" s="171"/>
    </row>
    <row r="13162" spans="24:44">
      <c r="X13162" t="s">
        <v>36948</v>
      </c>
      <c r="Y13162" t="s">
        <v>389</v>
      </c>
      <c r="Z13162" t="s">
        <v>36697</v>
      </c>
      <c r="AA13162" t="s">
        <v>36943</v>
      </c>
      <c r="AB13162" t="s">
        <v>36914</v>
      </c>
      <c r="AO13162" s="171"/>
      <c r="AP13162" s="171"/>
      <c r="AQ13162" s="171"/>
      <c r="AR13162" s="171"/>
    </row>
    <row r="13163" spans="24:44">
      <c r="X13163" t="s">
        <v>36949</v>
      </c>
      <c r="Y13163" t="s">
        <v>389</v>
      </c>
      <c r="Z13163" t="s">
        <v>36950</v>
      </c>
      <c r="AA13163" t="s">
        <v>34831</v>
      </c>
      <c r="AB13163" t="s">
        <v>33865</v>
      </c>
      <c r="AO13163" s="171"/>
      <c r="AP13163" s="171"/>
      <c r="AQ13163" s="171"/>
      <c r="AR13163" s="171"/>
    </row>
    <row r="13164" spans="24:44">
      <c r="X13164" t="s">
        <v>36951</v>
      </c>
      <c r="Y13164" t="s">
        <v>389</v>
      </c>
      <c r="Z13164" t="s">
        <v>36952</v>
      </c>
      <c r="AA13164" t="s">
        <v>34795</v>
      </c>
      <c r="AB13164" t="s">
        <v>33694</v>
      </c>
      <c r="AO13164" s="171"/>
      <c r="AP13164" s="171"/>
      <c r="AQ13164" s="171"/>
      <c r="AR13164" s="171"/>
    </row>
    <row r="13165" spans="24:44">
      <c r="X13165" t="s">
        <v>36953</v>
      </c>
      <c r="Y13165" t="s">
        <v>386</v>
      </c>
      <c r="Z13165" t="s">
        <v>36954</v>
      </c>
      <c r="AA13165" t="s">
        <v>34128</v>
      </c>
      <c r="AB13165" t="s">
        <v>34129</v>
      </c>
      <c r="AO13165" s="171"/>
      <c r="AP13165" s="171"/>
      <c r="AQ13165" s="171"/>
      <c r="AR13165" s="171"/>
    </row>
    <row r="13166" spans="24:44">
      <c r="X13166" t="s">
        <v>36955</v>
      </c>
      <c r="Y13166" t="s">
        <v>386</v>
      </c>
      <c r="Z13166" t="s">
        <v>36956</v>
      </c>
      <c r="AA13166" t="s">
        <v>653</v>
      </c>
      <c r="AB13166" t="s">
        <v>125</v>
      </c>
      <c r="AO13166" s="171"/>
      <c r="AP13166" s="171"/>
      <c r="AQ13166" s="171"/>
      <c r="AR13166" s="171"/>
    </row>
    <row r="13167" spans="24:44">
      <c r="X13167" t="s">
        <v>36957</v>
      </c>
      <c r="Y13167" t="s">
        <v>389</v>
      </c>
      <c r="Z13167" t="s">
        <v>36958</v>
      </c>
      <c r="AA13167" t="s">
        <v>642</v>
      </c>
      <c r="AB13167" t="s">
        <v>32837</v>
      </c>
      <c r="AO13167" s="171"/>
      <c r="AP13167" s="171"/>
      <c r="AQ13167" s="171"/>
      <c r="AR13167" s="171"/>
    </row>
    <row r="13168" spans="24:44">
      <c r="X13168" t="s">
        <v>36959</v>
      </c>
      <c r="Y13168" t="s">
        <v>389</v>
      </c>
      <c r="Z13168" t="s">
        <v>36960</v>
      </c>
      <c r="AA13168" t="s">
        <v>642</v>
      </c>
      <c r="AB13168" t="s">
        <v>32837</v>
      </c>
      <c r="AO13168" s="171"/>
      <c r="AP13168" s="171"/>
      <c r="AQ13168" s="171"/>
      <c r="AR13168" s="171"/>
    </row>
    <row r="13169" spans="24:44">
      <c r="X13169" t="s">
        <v>36961</v>
      </c>
      <c r="Y13169" t="s">
        <v>386</v>
      </c>
      <c r="Z13169" t="s">
        <v>36962</v>
      </c>
      <c r="AA13169" t="s">
        <v>642</v>
      </c>
      <c r="AB13169" t="s">
        <v>32837</v>
      </c>
      <c r="AO13169" s="171"/>
      <c r="AP13169" s="171"/>
      <c r="AQ13169" s="171"/>
      <c r="AR13169" s="171"/>
    </row>
    <row r="13170" spans="24:44">
      <c r="X13170" t="s">
        <v>36963</v>
      </c>
      <c r="Y13170" t="s">
        <v>386</v>
      </c>
      <c r="Z13170" t="s">
        <v>36964</v>
      </c>
      <c r="AA13170" t="s">
        <v>34125</v>
      </c>
      <c r="AB13170" t="s">
        <v>33674</v>
      </c>
      <c r="AO13170" s="171"/>
      <c r="AP13170" s="171"/>
      <c r="AQ13170" s="171"/>
      <c r="AR13170" s="171"/>
    </row>
    <row r="13171" spans="24:44">
      <c r="X13171" t="s">
        <v>36965</v>
      </c>
      <c r="Y13171" t="s">
        <v>386</v>
      </c>
      <c r="Z13171" t="s">
        <v>36966</v>
      </c>
      <c r="AA13171" t="s">
        <v>34125</v>
      </c>
      <c r="AB13171" t="s">
        <v>33674</v>
      </c>
      <c r="AO13171" s="171"/>
      <c r="AP13171" s="171"/>
      <c r="AQ13171" s="171"/>
      <c r="AR13171" s="171"/>
    </row>
    <row r="13172" spans="24:44">
      <c r="X13172" t="s">
        <v>36967</v>
      </c>
      <c r="Y13172" t="s">
        <v>386</v>
      </c>
      <c r="Z13172" t="s">
        <v>36968</v>
      </c>
      <c r="AA13172" t="s">
        <v>34125</v>
      </c>
      <c r="AB13172" t="s">
        <v>33674</v>
      </c>
      <c r="AO13172" s="171"/>
      <c r="AP13172" s="171"/>
      <c r="AQ13172" s="171"/>
      <c r="AR13172" s="171"/>
    </row>
    <row r="13173" spans="24:44">
      <c r="X13173" t="s">
        <v>36969</v>
      </c>
      <c r="Y13173" t="s">
        <v>386</v>
      </c>
      <c r="Z13173" t="s">
        <v>36970</v>
      </c>
      <c r="AA13173" t="s">
        <v>34125</v>
      </c>
      <c r="AB13173" t="s">
        <v>33674</v>
      </c>
      <c r="AO13173" s="171"/>
      <c r="AP13173" s="171"/>
      <c r="AQ13173" s="171"/>
      <c r="AR13173" s="171"/>
    </row>
    <row r="13174" spans="24:44">
      <c r="X13174" t="s">
        <v>36971</v>
      </c>
      <c r="Y13174" t="s">
        <v>386</v>
      </c>
      <c r="Z13174" t="s">
        <v>36972</v>
      </c>
      <c r="AA13174" t="s">
        <v>34125</v>
      </c>
      <c r="AB13174" t="s">
        <v>33674</v>
      </c>
      <c r="AO13174" s="171"/>
      <c r="AP13174" s="171"/>
      <c r="AQ13174" s="171"/>
      <c r="AR13174" s="171"/>
    </row>
    <row r="13175" spans="24:44">
      <c r="X13175" t="s">
        <v>36973</v>
      </c>
      <c r="Y13175" t="s">
        <v>389</v>
      </c>
      <c r="Z13175" t="s">
        <v>36974</v>
      </c>
      <c r="AA13175" t="s">
        <v>33762</v>
      </c>
      <c r="AB13175" t="s">
        <v>125</v>
      </c>
      <c r="AO13175" s="171"/>
      <c r="AP13175" s="171"/>
      <c r="AQ13175" s="171"/>
      <c r="AR13175" s="171"/>
    </row>
    <row r="13176" spans="24:44">
      <c r="X13176" t="s">
        <v>36975</v>
      </c>
      <c r="Y13176" t="s">
        <v>386</v>
      </c>
      <c r="Z13176" t="s">
        <v>36976</v>
      </c>
      <c r="AA13176" t="s">
        <v>34125</v>
      </c>
      <c r="AB13176" t="s">
        <v>33674</v>
      </c>
      <c r="AO13176" s="171"/>
      <c r="AP13176" s="171"/>
      <c r="AQ13176" s="171"/>
      <c r="AR13176" s="171"/>
    </row>
    <row r="13177" spans="24:44">
      <c r="X13177" t="s">
        <v>36977</v>
      </c>
      <c r="Y13177" t="s">
        <v>386</v>
      </c>
      <c r="Z13177" t="s">
        <v>36978</v>
      </c>
      <c r="AA13177" t="s">
        <v>34125</v>
      </c>
      <c r="AB13177" t="s">
        <v>33674</v>
      </c>
      <c r="AO13177" s="171"/>
      <c r="AP13177" s="171"/>
      <c r="AQ13177" s="171"/>
      <c r="AR13177" s="171"/>
    </row>
    <row r="13178" spans="24:44">
      <c r="X13178" t="s">
        <v>36979</v>
      </c>
      <c r="Y13178" t="s">
        <v>386</v>
      </c>
      <c r="Z13178" t="s">
        <v>36980</v>
      </c>
      <c r="AA13178" t="s">
        <v>34125</v>
      </c>
      <c r="AB13178" t="s">
        <v>33674</v>
      </c>
      <c r="AO13178" s="171"/>
      <c r="AP13178" s="171"/>
      <c r="AQ13178" s="171"/>
      <c r="AR13178" s="171"/>
    </row>
    <row r="13179" spans="24:44">
      <c r="X13179" t="s">
        <v>36981</v>
      </c>
      <c r="Y13179" t="s">
        <v>386</v>
      </c>
      <c r="Z13179" t="s">
        <v>36982</v>
      </c>
      <c r="AA13179" t="s">
        <v>34125</v>
      </c>
      <c r="AB13179" t="s">
        <v>33674</v>
      </c>
      <c r="AO13179" s="171"/>
      <c r="AP13179" s="171"/>
      <c r="AQ13179" s="171"/>
      <c r="AR13179" s="171"/>
    </row>
    <row r="13180" spans="24:44">
      <c r="X13180" t="s">
        <v>36983</v>
      </c>
      <c r="Y13180" t="s">
        <v>386</v>
      </c>
      <c r="Z13180" t="s">
        <v>36984</v>
      </c>
      <c r="AA13180" t="s">
        <v>34125</v>
      </c>
      <c r="AB13180" t="s">
        <v>33674</v>
      </c>
      <c r="AO13180" s="171"/>
      <c r="AP13180" s="171"/>
      <c r="AQ13180" s="171"/>
      <c r="AR13180" s="171"/>
    </row>
    <row r="13181" spans="24:44">
      <c r="X13181" t="s">
        <v>36985</v>
      </c>
      <c r="Y13181" t="s">
        <v>386</v>
      </c>
      <c r="Z13181" t="s">
        <v>36986</v>
      </c>
      <c r="AA13181" t="s">
        <v>34125</v>
      </c>
      <c r="AB13181" t="s">
        <v>33674</v>
      </c>
      <c r="AO13181" s="171"/>
      <c r="AP13181" s="171"/>
      <c r="AQ13181" s="171"/>
      <c r="AR13181" s="171"/>
    </row>
    <row r="13182" spans="24:44">
      <c r="X13182" t="s">
        <v>36987</v>
      </c>
      <c r="Y13182" t="s">
        <v>386</v>
      </c>
      <c r="Z13182" t="s">
        <v>36988</v>
      </c>
      <c r="AA13182" t="s">
        <v>34125</v>
      </c>
      <c r="AB13182" t="s">
        <v>33674</v>
      </c>
      <c r="AO13182" s="171"/>
      <c r="AP13182" s="171"/>
      <c r="AQ13182" s="171"/>
      <c r="AR13182" s="171"/>
    </row>
    <row r="13183" spans="24:44">
      <c r="X13183" t="s">
        <v>36989</v>
      </c>
      <c r="Y13183" t="s">
        <v>389</v>
      </c>
      <c r="Z13183" t="s">
        <v>33676</v>
      </c>
      <c r="AA13183" t="s">
        <v>36990</v>
      </c>
      <c r="AB13183" t="s">
        <v>5361</v>
      </c>
      <c r="AO13183" s="171"/>
      <c r="AP13183" s="171"/>
      <c r="AQ13183" s="171"/>
      <c r="AR13183" s="171"/>
    </row>
    <row r="13184" spans="24:44">
      <c r="X13184" t="s">
        <v>36991</v>
      </c>
      <c r="Y13184" t="s">
        <v>389</v>
      </c>
      <c r="Z13184" t="s">
        <v>36992</v>
      </c>
      <c r="AA13184" t="s">
        <v>33762</v>
      </c>
      <c r="AB13184" t="s">
        <v>125</v>
      </c>
      <c r="AO13184" s="171"/>
      <c r="AP13184" s="171"/>
      <c r="AQ13184" s="171"/>
      <c r="AR13184" s="171"/>
    </row>
    <row r="13185" spans="24:44">
      <c r="X13185" t="s">
        <v>36993</v>
      </c>
      <c r="Y13185" t="s">
        <v>389</v>
      </c>
      <c r="Z13185" t="s">
        <v>36994</v>
      </c>
      <c r="AA13185" t="s">
        <v>33846</v>
      </c>
      <c r="AB13185" t="s">
        <v>125</v>
      </c>
      <c r="AO13185" s="171"/>
      <c r="AP13185" s="171"/>
      <c r="AQ13185" s="171"/>
      <c r="AR13185" s="171"/>
    </row>
    <row r="13186" spans="24:44">
      <c r="X13186" t="s">
        <v>36995</v>
      </c>
      <c r="Y13186" t="s">
        <v>386</v>
      </c>
      <c r="Z13186" t="s">
        <v>36996</v>
      </c>
      <c r="AA13186" t="s">
        <v>34125</v>
      </c>
      <c r="AB13186" t="s">
        <v>33674</v>
      </c>
      <c r="AO13186" s="171"/>
      <c r="AP13186" s="171"/>
      <c r="AQ13186" s="171"/>
      <c r="AR13186" s="171"/>
    </row>
    <row r="13187" spans="24:44">
      <c r="X13187" t="s">
        <v>36997</v>
      </c>
      <c r="Y13187" t="s">
        <v>386</v>
      </c>
      <c r="Z13187" t="s">
        <v>36998</v>
      </c>
      <c r="AA13187" t="s">
        <v>34125</v>
      </c>
      <c r="AB13187" t="s">
        <v>33674</v>
      </c>
      <c r="AO13187" s="171"/>
      <c r="AP13187" s="171"/>
      <c r="AQ13187" s="171"/>
      <c r="AR13187" s="171"/>
    </row>
    <row r="13188" spans="24:44">
      <c r="X13188" t="s">
        <v>36999</v>
      </c>
      <c r="Y13188" t="s">
        <v>386</v>
      </c>
      <c r="Z13188" t="s">
        <v>37000</v>
      </c>
      <c r="AA13188" t="s">
        <v>34125</v>
      </c>
      <c r="AB13188" t="s">
        <v>33674</v>
      </c>
      <c r="AO13188" s="171"/>
      <c r="AP13188" s="171"/>
      <c r="AQ13188" s="171"/>
      <c r="AR13188" s="171"/>
    </row>
    <row r="13189" spans="24:44">
      <c r="X13189" t="s">
        <v>37001</v>
      </c>
      <c r="Y13189" t="s">
        <v>386</v>
      </c>
      <c r="Z13189" t="s">
        <v>37002</v>
      </c>
      <c r="AA13189" t="s">
        <v>37003</v>
      </c>
      <c r="AB13189" t="s">
        <v>33694</v>
      </c>
      <c r="AO13189" s="171"/>
      <c r="AP13189" s="171"/>
      <c r="AQ13189" s="171"/>
      <c r="AR13189" s="171"/>
    </row>
    <row r="13190" spans="24:44">
      <c r="X13190" t="s">
        <v>37004</v>
      </c>
      <c r="Y13190" t="s">
        <v>389</v>
      </c>
      <c r="Z13190" t="s">
        <v>37005</v>
      </c>
      <c r="AA13190" t="s">
        <v>37006</v>
      </c>
      <c r="AB13190" t="s">
        <v>32837</v>
      </c>
      <c r="AO13190" s="171"/>
      <c r="AP13190" s="171"/>
      <c r="AQ13190" s="171"/>
      <c r="AR13190" s="171"/>
    </row>
    <row r="13191" spans="24:44">
      <c r="X13191" t="s">
        <v>37007</v>
      </c>
      <c r="Y13191" t="s">
        <v>386</v>
      </c>
      <c r="Z13191" t="s">
        <v>37008</v>
      </c>
      <c r="AA13191" t="s">
        <v>33715</v>
      </c>
      <c r="AB13191" t="s">
        <v>33627</v>
      </c>
      <c r="AO13191" s="171"/>
      <c r="AP13191" s="171"/>
      <c r="AQ13191" s="171"/>
      <c r="AR13191" s="171"/>
    </row>
    <row r="13192" spans="24:44">
      <c r="X13192" t="s">
        <v>37009</v>
      </c>
      <c r="Y13192" t="s">
        <v>386</v>
      </c>
      <c r="Z13192" t="s">
        <v>37010</v>
      </c>
      <c r="AA13192" t="s">
        <v>33715</v>
      </c>
      <c r="AB13192" t="s">
        <v>33627</v>
      </c>
      <c r="AO13192" s="171"/>
      <c r="AP13192" s="171"/>
      <c r="AQ13192" s="171"/>
      <c r="AR13192" s="171"/>
    </row>
    <row r="13193" spans="24:44">
      <c r="X13193" t="s">
        <v>37011</v>
      </c>
      <c r="Y13193" t="s">
        <v>386</v>
      </c>
      <c r="Z13193" t="s">
        <v>35969</v>
      </c>
      <c r="AA13193" t="s">
        <v>33715</v>
      </c>
      <c r="AB13193" t="s">
        <v>33627</v>
      </c>
      <c r="AO13193" s="171"/>
      <c r="AP13193" s="171"/>
      <c r="AQ13193" s="171"/>
      <c r="AR13193" s="171"/>
    </row>
    <row r="13194" spans="24:44">
      <c r="X13194" t="s">
        <v>37012</v>
      </c>
      <c r="Y13194" t="s">
        <v>386</v>
      </c>
      <c r="Z13194" t="s">
        <v>37013</v>
      </c>
      <c r="AA13194" t="s">
        <v>37014</v>
      </c>
      <c r="AB13194" t="s">
        <v>5361</v>
      </c>
      <c r="AO13194" s="171"/>
      <c r="AP13194" s="171"/>
      <c r="AQ13194" s="171"/>
      <c r="AR13194" s="171"/>
    </row>
    <row r="13195" spans="24:44">
      <c r="X13195" t="s">
        <v>37015</v>
      </c>
      <c r="Y13195" t="s">
        <v>386</v>
      </c>
      <c r="Z13195" t="s">
        <v>37016</v>
      </c>
      <c r="AA13195" t="s">
        <v>33762</v>
      </c>
      <c r="AB13195" t="s">
        <v>125</v>
      </c>
      <c r="AO13195" s="171"/>
      <c r="AP13195" s="171"/>
      <c r="AQ13195" s="171"/>
      <c r="AR13195" s="171"/>
    </row>
    <row r="13196" spans="24:44">
      <c r="X13196" t="s">
        <v>37017</v>
      </c>
      <c r="Y13196" t="s">
        <v>389</v>
      </c>
      <c r="Z13196" t="s">
        <v>37018</v>
      </c>
      <c r="AA13196" t="s">
        <v>33715</v>
      </c>
      <c r="AB13196" t="s">
        <v>33627</v>
      </c>
      <c r="AO13196" s="171"/>
      <c r="AP13196" s="171"/>
      <c r="AQ13196" s="171"/>
      <c r="AR13196" s="171"/>
    </row>
    <row r="13197" spans="24:44">
      <c r="X13197" t="s">
        <v>37019</v>
      </c>
      <c r="Y13197" t="s">
        <v>386</v>
      </c>
      <c r="Z13197" t="s">
        <v>37020</v>
      </c>
      <c r="AA13197" t="s">
        <v>34125</v>
      </c>
      <c r="AB13197" t="s">
        <v>33674</v>
      </c>
      <c r="AO13197" s="171"/>
      <c r="AP13197" s="171"/>
      <c r="AQ13197" s="171"/>
      <c r="AR13197" s="171"/>
    </row>
    <row r="13198" spans="24:44">
      <c r="X13198" t="s">
        <v>37021</v>
      </c>
      <c r="Y13198" t="s">
        <v>386</v>
      </c>
      <c r="Z13198" t="s">
        <v>37022</v>
      </c>
      <c r="AA13198" t="s">
        <v>34125</v>
      </c>
      <c r="AB13198" t="s">
        <v>33674</v>
      </c>
      <c r="AO13198" s="171"/>
      <c r="AP13198" s="171"/>
      <c r="AQ13198" s="171"/>
      <c r="AR13198" s="171"/>
    </row>
    <row r="13199" spans="24:44">
      <c r="X13199" t="s">
        <v>37023</v>
      </c>
      <c r="Y13199" t="s">
        <v>389</v>
      </c>
      <c r="Z13199" t="s">
        <v>37024</v>
      </c>
      <c r="AA13199" t="s">
        <v>34125</v>
      </c>
      <c r="AB13199" t="s">
        <v>33674</v>
      </c>
      <c r="AO13199" s="171"/>
      <c r="AP13199" s="171"/>
      <c r="AQ13199" s="171"/>
      <c r="AR13199" s="171"/>
    </row>
    <row r="13200" spans="24:44">
      <c r="X13200" t="s">
        <v>37025</v>
      </c>
      <c r="Y13200" t="s">
        <v>386</v>
      </c>
      <c r="Z13200" t="s">
        <v>37026</v>
      </c>
      <c r="AA13200" t="s">
        <v>34125</v>
      </c>
      <c r="AB13200" t="s">
        <v>33674</v>
      </c>
      <c r="AO13200" s="171"/>
      <c r="AP13200" s="171"/>
      <c r="AQ13200" s="171"/>
      <c r="AR13200" s="171"/>
    </row>
    <row r="13201" spans="24:44">
      <c r="X13201" t="s">
        <v>37027</v>
      </c>
      <c r="Y13201" t="s">
        <v>386</v>
      </c>
      <c r="Z13201" t="s">
        <v>37028</v>
      </c>
      <c r="AA13201" t="s">
        <v>34125</v>
      </c>
      <c r="AB13201" t="s">
        <v>33674</v>
      </c>
      <c r="AO13201" s="171"/>
      <c r="AP13201" s="171"/>
      <c r="AQ13201" s="171"/>
      <c r="AR13201" s="171"/>
    </row>
    <row r="13202" spans="24:44">
      <c r="X13202" t="s">
        <v>37029</v>
      </c>
      <c r="Y13202" t="s">
        <v>386</v>
      </c>
      <c r="Z13202" t="s">
        <v>37030</v>
      </c>
      <c r="AA13202" t="s">
        <v>34125</v>
      </c>
      <c r="AB13202" t="s">
        <v>33674</v>
      </c>
      <c r="AO13202" s="171"/>
      <c r="AP13202" s="171"/>
      <c r="AQ13202" s="171"/>
      <c r="AR13202" s="171"/>
    </row>
    <row r="13203" spans="24:44">
      <c r="X13203" t="s">
        <v>37031</v>
      </c>
      <c r="Y13203" t="s">
        <v>386</v>
      </c>
      <c r="Z13203" t="s">
        <v>37032</v>
      </c>
      <c r="AA13203" t="s">
        <v>34125</v>
      </c>
      <c r="AB13203" t="s">
        <v>33674</v>
      </c>
      <c r="AO13203" s="171"/>
      <c r="AP13203" s="171"/>
      <c r="AQ13203" s="171"/>
      <c r="AR13203" s="171"/>
    </row>
    <row r="13204" spans="24:44">
      <c r="X13204" t="s">
        <v>37033</v>
      </c>
      <c r="Y13204" t="s">
        <v>386</v>
      </c>
      <c r="Z13204" t="s">
        <v>37034</v>
      </c>
      <c r="AA13204" t="s">
        <v>34125</v>
      </c>
      <c r="AB13204" t="s">
        <v>33674</v>
      </c>
      <c r="AO13204" s="171"/>
      <c r="AP13204" s="171"/>
      <c r="AQ13204" s="171"/>
      <c r="AR13204" s="171"/>
    </row>
    <row r="13205" spans="24:44">
      <c r="X13205" t="s">
        <v>37035</v>
      </c>
      <c r="Y13205" t="s">
        <v>386</v>
      </c>
      <c r="Z13205" t="s">
        <v>37036</v>
      </c>
      <c r="AA13205" t="s">
        <v>34125</v>
      </c>
      <c r="AB13205" t="s">
        <v>33674</v>
      </c>
      <c r="AO13205" s="171"/>
      <c r="AP13205" s="171"/>
      <c r="AQ13205" s="171"/>
      <c r="AR13205" s="171"/>
    </row>
    <row r="13206" spans="24:44">
      <c r="X13206" t="s">
        <v>37037</v>
      </c>
      <c r="Y13206" t="s">
        <v>386</v>
      </c>
      <c r="Z13206" t="s">
        <v>37038</v>
      </c>
      <c r="AA13206" t="s">
        <v>34125</v>
      </c>
      <c r="AB13206" t="s">
        <v>33674</v>
      </c>
      <c r="AO13206" s="171"/>
      <c r="AP13206" s="171"/>
      <c r="AQ13206" s="171"/>
      <c r="AR13206" s="171"/>
    </row>
    <row r="13207" spans="24:44">
      <c r="X13207" t="s">
        <v>37039</v>
      </c>
      <c r="Y13207" t="s">
        <v>386</v>
      </c>
      <c r="Z13207" t="s">
        <v>37040</v>
      </c>
      <c r="AA13207" t="s">
        <v>34125</v>
      </c>
      <c r="AB13207" t="s">
        <v>33674</v>
      </c>
      <c r="AO13207" s="171"/>
      <c r="AP13207" s="171"/>
      <c r="AQ13207" s="171"/>
      <c r="AR13207" s="171"/>
    </row>
    <row r="13208" spans="24:44">
      <c r="X13208" t="s">
        <v>37041</v>
      </c>
      <c r="Y13208" t="s">
        <v>386</v>
      </c>
      <c r="Z13208" t="s">
        <v>37042</v>
      </c>
      <c r="AA13208" t="s">
        <v>34125</v>
      </c>
      <c r="AB13208" t="s">
        <v>33674</v>
      </c>
      <c r="AO13208" s="171"/>
      <c r="AP13208" s="171"/>
      <c r="AQ13208" s="171"/>
      <c r="AR13208" s="171"/>
    </row>
    <row r="13209" spans="24:44">
      <c r="X13209" t="s">
        <v>37043</v>
      </c>
      <c r="Y13209" t="s">
        <v>386</v>
      </c>
      <c r="Z13209" t="s">
        <v>37044</v>
      </c>
      <c r="AA13209" t="s">
        <v>34094</v>
      </c>
      <c r="AB13209" t="s">
        <v>125</v>
      </c>
      <c r="AO13209" s="171"/>
      <c r="AP13209" s="171"/>
      <c r="AQ13209" s="171"/>
      <c r="AR13209" s="171"/>
    </row>
    <row r="13210" spans="24:44">
      <c r="X13210" t="s">
        <v>37045</v>
      </c>
      <c r="Y13210" t="s">
        <v>386</v>
      </c>
      <c r="Z13210" t="s">
        <v>37046</v>
      </c>
      <c r="AA13210" t="s">
        <v>34125</v>
      </c>
      <c r="AB13210" t="s">
        <v>33674</v>
      </c>
      <c r="AO13210" s="171"/>
      <c r="AP13210" s="171"/>
      <c r="AQ13210" s="171"/>
      <c r="AR13210" s="171"/>
    </row>
    <row r="13211" spans="24:44">
      <c r="X13211" t="s">
        <v>37047</v>
      </c>
      <c r="Y13211" t="s">
        <v>389</v>
      </c>
      <c r="Z13211" t="s">
        <v>37048</v>
      </c>
      <c r="AA13211" t="s">
        <v>33762</v>
      </c>
      <c r="AB13211" t="s">
        <v>125</v>
      </c>
      <c r="AO13211" s="171"/>
      <c r="AP13211" s="171"/>
      <c r="AQ13211" s="171"/>
      <c r="AR13211" s="171"/>
    </row>
    <row r="13212" spans="24:44">
      <c r="X13212" t="s">
        <v>37049</v>
      </c>
      <c r="Y13212" t="s">
        <v>389</v>
      </c>
      <c r="Z13212" t="s">
        <v>37050</v>
      </c>
      <c r="AA13212" t="s">
        <v>33762</v>
      </c>
      <c r="AB13212" t="s">
        <v>125</v>
      </c>
      <c r="AO13212" s="171"/>
      <c r="AP13212" s="171"/>
      <c r="AQ13212" s="171"/>
      <c r="AR13212" s="171"/>
    </row>
    <row r="13213" spans="24:44">
      <c r="X13213" t="s">
        <v>37051</v>
      </c>
      <c r="Y13213" t="s">
        <v>386</v>
      </c>
      <c r="Z13213" t="s">
        <v>37052</v>
      </c>
      <c r="AA13213" t="s">
        <v>34758</v>
      </c>
      <c r="AB13213" t="s">
        <v>34158</v>
      </c>
      <c r="AO13213" s="171"/>
      <c r="AP13213" s="171"/>
      <c r="AQ13213" s="171"/>
      <c r="AR13213" s="171"/>
    </row>
    <row r="13214" spans="24:44">
      <c r="X13214" t="s">
        <v>37053</v>
      </c>
      <c r="Y13214" t="s">
        <v>386</v>
      </c>
      <c r="Z13214" t="s">
        <v>37054</v>
      </c>
      <c r="AA13214" t="s">
        <v>33762</v>
      </c>
      <c r="AB13214" t="s">
        <v>125</v>
      </c>
      <c r="AO13214" s="171"/>
      <c r="AP13214" s="171"/>
      <c r="AQ13214" s="171"/>
      <c r="AR13214" s="171"/>
    </row>
    <row r="13215" spans="24:44">
      <c r="X13215" t="s">
        <v>37055</v>
      </c>
      <c r="Y13215" t="s">
        <v>386</v>
      </c>
      <c r="Z13215" t="s">
        <v>37056</v>
      </c>
      <c r="AA13215" t="s">
        <v>37057</v>
      </c>
      <c r="AB13215" t="s">
        <v>33694</v>
      </c>
      <c r="AO13215" s="171"/>
      <c r="AP13215" s="171"/>
      <c r="AQ13215" s="171"/>
      <c r="AR13215" s="171"/>
    </row>
    <row r="13216" spans="24:44">
      <c r="X13216" t="s">
        <v>37058</v>
      </c>
      <c r="Y13216" t="s">
        <v>389</v>
      </c>
      <c r="Z13216" t="s">
        <v>37059</v>
      </c>
      <c r="AA13216" t="s">
        <v>34273</v>
      </c>
      <c r="AB13216" t="s">
        <v>125</v>
      </c>
      <c r="AO13216" s="171"/>
      <c r="AP13216" s="171"/>
      <c r="AQ13216" s="171"/>
      <c r="AR13216" s="171"/>
    </row>
    <row r="13217" spans="24:44">
      <c r="X13217" t="s">
        <v>37060</v>
      </c>
      <c r="Y13217" t="s">
        <v>389</v>
      </c>
      <c r="Z13217" t="s">
        <v>37061</v>
      </c>
      <c r="AA13217" t="s">
        <v>33762</v>
      </c>
      <c r="AB13217" t="s">
        <v>125</v>
      </c>
      <c r="AO13217" s="171"/>
      <c r="AP13217" s="171"/>
      <c r="AQ13217" s="171"/>
      <c r="AR13217" s="171"/>
    </row>
    <row r="13218" spans="24:44">
      <c r="X13218" t="s">
        <v>37062</v>
      </c>
      <c r="Y13218" t="s">
        <v>386</v>
      </c>
      <c r="Z13218" t="s">
        <v>37063</v>
      </c>
      <c r="AA13218" t="s">
        <v>34748</v>
      </c>
      <c r="AB13218" t="s">
        <v>33841</v>
      </c>
      <c r="AO13218" s="171"/>
      <c r="AP13218" s="171"/>
      <c r="AQ13218" s="171"/>
      <c r="AR13218" s="171"/>
    </row>
    <row r="13219" spans="24:44">
      <c r="X13219" t="s">
        <v>3022</v>
      </c>
      <c r="Y13219" t="s">
        <v>386</v>
      </c>
      <c r="Z13219" t="s">
        <v>37064</v>
      </c>
      <c r="AA13219" t="s">
        <v>34125</v>
      </c>
      <c r="AB13219" t="s">
        <v>33674</v>
      </c>
      <c r="AO13219" s="171"/>
      <c r="AP13219" s="171"/>
      <c r="AQ13219" s="171"/>
      <c r="AR13219" s="171"/>
    </row>
    <row r="13220" spans="24:44">
      <c r="X13220" t="s">
        <v>37065</v>
      </c>
      <c r="Y13220" t="s">
        <v>389</v>
      </c>
      <c r="Z13220" t="s">
        <v>37066</v>
      </c>
      <c r="AA13220" t="s">
        <v>34748</v>
      </c>
      <c r="AB13220" t="s">
        <v>33841</v>
      </c>
      <c r="AO13220" s="171"/>
      <c r="AP13220" s="171"/>
      <c r="AQ13220" s="171"/>
      <c r="AR13220" s="171"/>
    </row>
    <row r="13221" spans="24:44">
      <c r="X13221" t="s">
        <v>37067</v>
      </c>
      <c r="Y13221" t="s">
        <v>389</v>
      </c>
      <c r="Z13221" t="s">
        <v>37068</v>
      </c>
      <c r="AA13221" t="s">
        <v>34748</v>
      </c>
      <c r="AB13221" t="s">
        <v>33841</v>
      </c>
      <c r="AO13221" s="171"/>
      <c r="AP13221" s="171"/>
      <c r="AQ13221" s="171"/>
      <c r="AR13221" s="171"/>
    </row>
    <row r="13222" spans="24:44">
      <c r="X13222" t="s">
        <v>37069</v>
      </c>
      <c r="Y13222" t="s">
        <v>389</v>
      </c>
      <c r="Z13222" t="s">
        <v>37070</v>
      </c>
      <c r="AA13222" t="s">
        <v>34748</v>
      </c>
      <c r="AB13222" t="s">
        <v>33841</v>
      </c>
      <c r="AO13222" s="171"/>
      <c r="AP13222" s="171"/>
      <c r="AQ13222" s="171"/>
      <c r="AR13222" s="171"/>
    </row>
    <row r="13223" spans="24:44">
      <c r="X13223" t="s">
        <v>37071</v>
      </c>
      <c r="Y13223" t="s">
        <v>389</v>
      </c>
      <c r="Z13223" t="s">
        <v>37072</v>
      </c>
      <c r="AA13223" t="s">
        <v>34748</v>
      </c>
      <c r="AB13223" t="s">
        <v>33841</v>
      </c>
      <c r="AO13223" s="171"/>
      <c r="AP13223" s="171"/>
      <c r="AQ13223" s="171"/>
      <c r="AR13223" s="171"/>
    </row>
    <row r="13224" spans="24:44">
      <c r="X13224" t="s">
        <v>37073</v>
      </c>
      <c r="Y13224" t="s">
        <v>389</v>
      </c>
      <c r="Z13224" t="s">
        <v>37074</v>
      </c>
      <c r="AA13224" t="s">
        <v>34748</v>
      </c>
      <c r="AB13224" t="s">
        <v>33841</v>
      </c>
      <c r="AO13224" s="171"/>
      <c r="AP13224" s="171"/>
      <c r="AQ13224" s="171"/>
      <c r="AR13224" s="171"/>
    </row>
    <row r="13225" spans="24:44">
      <c r="X13225" t="s">
        <v>37075</v>
      </c>
      <c r="Y13225" t="s">
        <v>389</v>
      </c>
      <c r="Z13225" t="s">
        <v>37076</v>
      </c>
      <c r="AA13225" t="s">
        <v>34748</v>
      </c>
      <c r="AB13225" t="s">
        <v>33841</v>
      </c>
      <c r="AO13225" s="171"/>
      <c r="AP13225" s="171"/>
      <c r="AQ13225" s="171"/>
      <c r="AR13225" s="171"/>
    </row>
    <row r="13226" spans="24:44">
      <c r="X13226" t="s">
        <v>37077</v>
      </c>
      <c r="Y13226" t="s">
        <v>389</v>
      </c>
      <c r="Z13226" t="s">
        <v>37078</v>
      </c>
      <c r="AA13226" t="s">
        <v>34748</v>
      </c>
      <c r="AB13226" t="s">
        <v>33841</v>
      </c>
      <c r="AO13226" s="171"/>
      <c r="AP13226" s="171"/>
      <c r="AQ13226" s="171"/>
      <c r="AR13226" s="171"/>
    </row>
    <row r="13227" spans="24:44">
      <c r="X13227" t="s">
        <v>37079</v>
      </c>
      <c r="Y13227" t="s">
        <v>389</v>
      </c>
      <c r="Z13227" t="s">
        <v>37080</v>
      </c>
      <c r="AA13227" t="s">
        <v>34748</v>
      </c>
      <c r="AB13227" t="s">
        <v>33841</v>
      </c>
      <c r="AO13227" s="171"/>
      <c r="AP13227" s="171"/>
      <c r="AQ13227" s="171"/>
      <c r="AR13227" s="171"/>
    </row>
    <row r="13228" spans="24:44">
      <c r="X13228" t="s">
        <v>37081</v>
      </c>
      <c r="Y13228" t="s">
        <v>389</v>
      </c>
      <c r="Z13228" t="s">
        <v>37082</v>
      </c>
      <c r="AA13228" t="s">
        <v>34748</v>
      </c>
      <c r="AB13228" t="s">
        <v>33841</v>
      </c>
      <c r="AO13228" s="171"/>
      <c r="AP13228" s="171"/>
      <c r="AQ13228" s="171"/>
      <c r="AR13228" s="171"/>
    </row>
    <row r="13229" spans="24:44">
      <c r="X13229" t="s">
        <v>37083</v>
      </c>
      <c r="Y13229" t="s">
        <v>389</v>
      </c>
      <c r="Z13229" t="s">
        <v>37084</v>
      </c>
      <c r="AA13229" t="s">
        <v>34748</v>
      </c>
      <c r="AB13229" t="s">
        <v>33841</v>
      </c>
      <c r="AO13229" s="171"/>
      <c r="AP13229" s="171"/>
      <c r="AQ13229" s="171"/>
      <c r="AR13229" s="171"/>
    </row>
    <row r="13230" spans="24:44">
      <c r="X13230" t="s">
        <v>37085</v>
      </c>
      <c r="Y13230" t="s">
        <v>389</v>
      </c>
      <c r="Z13230" t="s">
        <v>37086</v>
      </c>
      <c r="AA13230" t="s">
        <v>34748</v>
      </c>
      <c r="AB13230" t="s">
        <v>33841</v>
      </c>
      <c r="AO13230" s="171"/>
      <c r="AP13230" s="171"/>
      <c r="AQ13230" s="171"/>
      <c r="AR13230" s="171"/>
    </row>
    <row r="13231" spans="24:44">
      <c r="X13231" t="s">
        <v>37087</v>
      </c>
      <c r="Y13231" t="s">
        <v>389</v>
      </c>
      <c r="Z13231" t="s">
        <v>37088</v>
      </c>
      <c r="AA13231" t="s">
        <v>34748</v>
      </c>
      <c r="AB13231" t="s">
        <v>33841</v>
      </c>
      <c r="AO13231" s="171"/>
      <c r="AP13231" s="171"/>
      <c r="AQ13231" s="171"/>
      <c r="AR13231" s="171"/>
    </row>
    <row r="13232" spans="24:44">
      <c r="X13232" t="s">
        <v>37089</v>
      </c>
      <c r="Y13232" t="s">
        <v>389</v>
      </c>
      <c r="Z13232" t="s">
        <v>37090</v>
      </c>
      <c r="AA13232" t="s">
        <v>34748</v>
      </c>
      <c r="AB13232" t="s">
        <v>33841</v>
      </c>
      <c r="AO13232" s="171"/>
      <c r="AP13232" s="171"/>
      <c r="AQ13232" s="171"/>
      <c r="AR13232" s="171"/>
    </row>
    <row r="13233" spans="24:44">
      <c r="X13233" t="s">
        <v>37091</v>
      </c>
      <c r="Y13233" t="s">
        <v>389</v>
      </c>
      <c r="Z13233" t="s">
        <v>37092</v>
      </c>
      <c r="AA13233" t="s">
        <v>34748</v>
      </c>
      <c r="AB13233" t="s">
        <v>33841</v>
      </c>
      <c r="AO13233" s="171"/>
      <c r="AP13233" s="171"/>
      <c r="AQ13233" s="171"/>
      <c r="AR13233" s="171"/>
    </row>
    <row r="13234" spans="24:44">
      <c r="X13234" t="s">
        <v>37093</v>
      </c>
      <c r="Y13234" t="s">
        <v>389</v>
      </c>
      <c r="Z13234" t="s">
        <v>37094</v>
      </c>
      <c r="AA13234" t="s">
        <v>34748</v>
      </c>
      <c r="AB13234" t="s">
        <v>33841</v>
      </c>
      <c r="AO13234" s="171"/>
      <c r="AP13234" s="171"/>
      <c r="AQ13234" s="171"/>
      <c r="AR13234" s="171"/>
    </row>
    <row r="13235" spans="24:44">
      <c r="X13235" t="s">
        <v>37095</v>
      </c>
      <c r="Y13235" t="s">
        <v>389</v>
      </c>
      <c r="Z13235" t="s">
        <v>37096</v>
      </c>
      <c r="AA13235" t="s">
        <v>34748</v>
      </c>
      <c r="AB13235" t="s">
        <v>33841</v>
      </c>
      <c r="AO13235" s="171"/>
      <c r="AP13235" s="171"/>
      <c r="AQ13235" s="171"/>
      <c r="AR13235" s="171"/>
    </row>
    <row r="13236" spans="24:44">
      <c r="X13236" t="s">
        <v>37097</v>
      </c>
      <c r="Y13236" t="s">
        <v>386</v>
      </c>
      <c r="Z13236" t="s">
        <v>37098</v>
      </c>
      <c r="AA13236" t="s">
        <v>34125</v>
      </c>
      <c r="AB13236" t="s">
        <v>33674</v>
      </c>
      <c r="AO13236" s="171"/>
      <c r="AP13236" s="171"/>
      <c r="AQ13236" s="171"/>
      <c r="AR13236" s="171"/>
    </row>
    <row r="13237" spans="24:44">
      <c r="X13237" t="s">
        <v>37099</v>
      </c>
      <c r="Y13237" t="s">
        <v>389</v>
      </c>
      <c r="Z13237" t="s">
        <v>37100</v>
      </c>
      <c r="AA13237" t="s">
        <v>33762</v>
      </c>
      <c r="AB13237" t="s">
        <v>125</v>
      </c>
      <c r="AO13237" s="171"/>
      <c r="AP13237" s="171"/>
      <c r="AQ13237" s="171"/>
      <c r="AR13237" s="171"/>
    </row>
    <row r="13238" spans="24:44">
      <c r="X13238" t="s">
        <v>37101</v>
      </c>
      <c r="Y13238" t="s">
        <v>386</v>
      </c>
      <c r="Z13238" t="s">
        <v>37102</v>
      </c>
      <c r="AA13238" t="s">
        <v>34125</v>
      </c>
      <c r="AB13238" t="s">
        <v>33674</v>
      </c>
      <c r="AO13238" s="171"/>
      <c r="AP13238" s="171"/>
      <c r="AQ13238" s="171"/>
      <c r="AR13238" s="171"/>
    </row>
    <row r="13239" spans="24:44">
      <c r="X13239" t="s">
        <v>37103</v>
      </c>
      <c r="Y13239" t="s">
        <v>386</v>
      </c>
      <c r="Z13239" t="s">
        <v>37104</v>
      </c>
      <c r="AA13239" t="s">
        <v>34125</v>
      </c>
      <c r="AB13239" t="s">
        <v>33674</v>
      </c>
      <c r="AO13239" s="171"/>
      <c r="AP13239" s="171"/>
      <c r="AQ13239" s="171"/>
      <c r="AR13239" s="171"/>
    </row>
    <row r="13240" spans="24:44">
      <c r="X13240" t="s">
        <v>37105</v>
      </c>
      <c r="Y13240" t="s">
        <v>386</v>
      </c>
      <c r="Z13240" t="s">
        <v>37106</v>
      </c>
      <c r="AA13240" t="s">
        <v>34125</v>
      </c>
      <c r="AB13240" t="s">
        <v>33674</v>
      </c>
      <c r="AO13240" s="171"/>
      <c r="AP13240" s="171"/>
      <c r="AQ13240" s="171"/>
      <c r="AR13240" s="171"/>
    </row>
    <row r="13241" spans="24:44">
      <c r="X13241" t="s">
        <v>37107</v>
      </c>
      <c r="Y13241" t="s">
        <v>386</v>
      </c>
      <c r="Z13241" t="s">
        <v>37108</v>
      </c>
      <c r="AA13241" t="s">
        <v>34125</v>
      </c>
      <c r="AB13241" t="s">
        <v>33674</v>
      </c>
      <c r="AO13241" s="171"/>
      <c r="AP13241" s="171"/>
      <c r="AQ13241" s="171"/>
      <c r="AR13241" s="171"/>
    </row>
    <row r="13242" spans="24:44">
      <c r="X13242" t="s">
        <v>37109</v>
      </c>
      <c r="Y13242" t="s">
        <v>386</v>
      </c>
      <c r="Z13242" t="s">
        <v>37110</v>
      </c>
      <c r="AA13242" t="s">
        <v>34125</v>
      </c>
      <c r="AB13242" t="s">
        <v>33674</v>
      </c>
      <c r="AO13242" s="171"/>
      <c r="AP13242" s="171"/>
      <c r="AQ13242" s="171"/>
      <c r="AR13242" s="171"/>
    </row>
    <row r="13243" spans="24:44">
      <c r="X13243" t="s">
        <v>37111</v>
      </c>
      <c r="Y13243" t="s">
        <v>386</v>
      </c>
      <c r="Z13243" t="s">
        <v>37112</v>
      </c>
      <c r="AA13243" t="s">
        <v>34125</v>
      </c>
      <c r="AB13243" t="s">
        <v>33674</v>
      </c>
      <c r="AO13243" s="171"/>
      <c r="AP13243" s="171"/>
      <c r="AQ13243" s="171"/>
      <c r="AR13243" s="171"/>
    </row>
    <row r="13244" spans="24:44">
      <c r="X13244" t="s">
        <v>37113</v>
      </c>
      <c r="Y13244" t="s">
        <v>386</v>
      </c>
      <c r="Z13244" t="s">
        <v>37114</v>
      </c>
      <c r="AA13244" t="s">
        <v>34125</v>
      </c>
      <c r="AB13244" t="s">
        <v>33674</v>
      </c>
      <c r="AO13244" s="171"/>
      <c r="AP13244" s="171"/>
      <c r="AQ13244" s="171"/>
      <c r="AR13244" s="171"/>
    </row>
    <row r="13245" spans="24:44">
      <c r="X13245" t="s">
        <v>37115</v>
      </c>
      <c r="Y13245" t="s">
        <v>386</v>
      </c>
      <c r="Z13245" t="s">
        <v>37116</v>
      </c>
      <c r="AA13245" t="s">
        <v>34125</v>
      </c>
      <c r="AB13245" t="s">
        <v>33674</v>
      </c>
      <c r="AO13245" s="171"/>
      <c r="AP13245" s="171"/>
      <c r="AQ13245" s="171"/>
      <c r="AR13245" s="171"/>
    </row>
    <row r="13246" spans="24:44">
      <c r="X13246" t="s">
        <v>37117</v>
      </c>
      <c r="Y13246" t="s">
        <v>386</v>
      </c>
      <c r="Z13246" t="s">
        <v>37118</v>
      </c>
      <c r="AA13246" t="s">
        <v>34125</v>
      </c>
      <c r="AB13246" t="s">
        <v>33674</v>
      </c>
      <c r="AO13246" s="171"/>
      <c r="AP13246" s="171"/>
      <c r="AQ13246" s="171"/>
      <c r="AR13246" s="171"/>
    </row>
    <row r="13247" spans="24:44">
      <c r="X13247" t="s">
        <v>37119</v>
      </c>
      <c r="Y13247" t="s">
        <v>386</v>
      </c>
      <c r="Z13247" t="s">
        <v>37120</v>
      </c>
      <c r="AA13247" t="s">
        <v>34125</v>
      </c>
      <c r="AB13247" t="s">
        <v>33674</v>
      </c>
      <c r="AO13247" s="171"/>
      <c r="AP13247" s="171"/>
      <c r="AQ13247" s="171"/>
      <c r="AR13247" s="171"/>
    </row>
    <row r="13248" spans="24:44">
      <c r="X13248" t="s">
        <v>37121</v>
      </c>
      <c r="Y13248" t="s">
        <v>386</v>
      </c>
      <c r="Z13248" t="s">
        <v>37122</v>
      </c>
      <c r="AA13248" t="s">
        <v>34125</v>
      </c>
      <c r="AB13248" t="s">
        <v>33674</v>
      </c>
      <c r="AO13248" s="171"/>
      <c r="AP13248" s="171"/>
      <c r="AQ13248" s="171"/>
      <c r="AR13248" s="171"/>
    </row>
    <row r="13249" spans="24:44">
      <c r="X13249" t="s">
        <v>37123</v>
      </c>
      <c r="Y13249" t="s">
        <v>386</v>
      </c>
      <c r="Z13249" t="s">
        <v>37124</v>
      </c>
      <c r="AA13249" t="s">
        <v>33846</v>
      </c>
      <c r="AB13249" t="s">
        <v>125</v>
      </c>
      <c r="AO13249" s="171"/>
      <c r="AP13249" s="171"/>
      <c r="AQ13249" s="171"/>
      <c r="AR13249" s="171"/>
    </row>
    <row r="13250" spans="24:44">
      <c r="X13250" t="s">
        <v>37125</v>
      </c>
      <c r="Y13250" t="s">
        <v>386</v>
      </c>
      <c r="Z13250" t="s">
        <v>37126</v>
      </c>
      <c r="AA13250" t="s">
        <v>34672</v>
      </c>
      <c r="AB13250" t="s">
        <v>33694</v>
      </c>
      <c r="AO13250" s="171"/>
      <c r="AP13250" s="171"/>
      <c r="AQ13250" s="171"/>
      <c r="AR13250" s="171"/>
    </row>
    <row r="13251" spans="24:44">
      <c r="X13251" t="s">
        <v>37127</v>
      </c>
      <c r="Y13251" t="s">
        <v>389</v>
      </c>
      <c r="Z13251" t="s">
        <v>36909</v>
      </c>
      <c r="AA13251" t="s">
        <v>33762</v>
      </c>
      <c r="AB13251" t="s">
        <v>125</v>
      </c>
      <c r="AO13251" s="171"/>
      <c r="AP13251" s="171"/>
      <c r="AQ13251" s="171"/>
      <c r="AR13251" s="171"/>
    </row>
    <row r="13252" spans="24:44">
      <c r="X13252" t="s">
        <v>37128</v>
      </c>
      <c r="Y13252" t="s">
        <v>386</v>
      </c>
      <c r="Z13252" t="s">
        <v>37129</v>
      </c>
      <c r="AA13252" t="s">
        <v>34125</v>
      </c>
      <c r="AB13252" t="s">
        <v>33674</v>
      </c>
      <c r="AO13252" s="171"/>
      <c r="AP13252" s="171"/>
      <c r="AQ13252" s="171"/>
      <c r="AR13252" s="171"/>
    </row>
    <row r="13253" spans="24:44">
      <c r="X13253" t="s">
        <v>37130</v>
      </c>
      <c r="Y13253" t="s">
        <v>389</v>
      </c>
      <c r="Z13253" t="s">
        <v>37131</v>
      </c>
      <c r="AA13253" t="s">
        <v>37132</v>
      </c>
      <c r="AB13253" t="s">
        <v>33841</v>
      </c>
      <c r="AO13253" s="171"/>
      <c r="AP13253" s="171"/>
      <c r="AQ13253" s="171"/>
      <c r="AR13253" s="171"/>
    </row>
    <row r="13254" spans="24:44">
      <c r="X13254" t="s">
        <v>37133</v>
      </c>
      <c r="Y13254" t="s">
        <v>389</v>
      </c>
      <c r="Z13254" t="s">
        <v>37134</v>
      </c>
      <c r="AA13254" t="s">
        <v>37135</v>
      </c>
      <c r="AB13254" t="s">
        <v>32837</v>
      </c>
      <c r="AO13254" s="171"/>
      <c r="AP13254" s="171"/>
      <c r="AQ13254" s="171"/>
      <c r="AR13254" s="171"/>
    </row>
    <row r="13255" spans="24:44">
      <c r="X13255" t="s">
        <v>37136</v>
      </c>
      <c r="Y13255" t="s">
        <v>389</v>
      </c>
      <c r="Z13255" t="s">
        <v>37134</v>
      </c>
      <c r="AA13255" t="s">
        <v>642</v>
      </c>
      <c r="AB13255" t="s">
        <v>32837</v>
      </c>
      <c r="AO13255" s="171"/>
      <c r="AP13255" s="171"/>
      <c r="AQ13255" s="171"/>
      <c r="AR13255" s="171"/>
    </row>
    <row r="13256" spans="24:44">
      <c r="X13256" t="s">
        <v>37137</v>
      </c>
      <c r="Y13256" t="s">
        <v>389</v>
      </c>
      <c r="Z13256" t="s">
        <v>37138</v>
      </c>
      <c r="AA13256" t="s">
        <v>37135</v>
      </c>
      <c r="AB13256" t="s">
        <v>32837</v>
      </c>
      <c r="AO13256" s="171"/>
      <c r="AP13256" s="171"/>
      <c r="AQ13256" s="171"/>
      <c r="AR13256" s="171"/>
    </row>
    <row r="13257" spans="24:44">
      <c r="X13257" t="s">
        <v>37139</v>
      </c>
      <c r="Y13257" t="s">
        <v>389</v>
      </c>
      <c r="Z13257" t="s">
        <v>36685</v>
      </c>
      <c r="AA13257" t="s">
        <v>642</v>
      </c>
      <c r="AB13257" t="s">
        <v>32837</v>
      </c>
      <c r="AO13257" s="171"/>
      <c r="AP13257" s="171"/>
      <c r="AQ13257" s="171"/>
      <c r="AR13257" s="171"/>
    </row>
    <row r="13258" spans="24:44">
      <c r="X13258" t="s">
        <v>37140</v>
      </c>
      <c r="Y13258" t="s">
        <v>389</v>
      </c>
      <c r="Z13258" t="s">
        <v>37141</v>
      </c>
      <c r="AA13258" t="s">
        <v>37142</v>
      </c>
      <c r="AB13258" t="s">
        <v>33694</v>
      </c>
      <c r="AO13258" s="171"/>
      <c r="AP13258" s="171"/>
      <c r="AQ13258" s="171"/>
      <c r="AR13258" s="171"/>
    </row>
    <row r="13259" spans="24:44">
      <c r="X13259" t="s">
        <v>37143</v>
      </c>
      <c r="Y13259" t="s">
        <v>389</v>
      </c>
      <c r="Z13259" t="s">
        <v>36679</v>
      </c>
      <c r="AA13259" t="s">
        <v>37135</v>
      </c>
      <c r="AB13259" t="s">
        <v>32837</v>
      </c>
      <c r="AO13259" s="171"/>
      <c r="AP13259" s="171"/>
      <c r="AQ13259" s="171"/>
      <c r="AR13259" s="171"/>
    </row>
    <row r="13260" spans="24:44">
      <c r="X13260" t="s">
        <v>37144</v>
      </c>
      <c r="Y13260" t="s">
        <v>389</v>
      </c>
      <c r="Z13260" t="s">
        <v>36679</v>
      </c>
      <c r="AA13260" t="s">
        <v>642</v>
      </c>
      <c r="AB13260" t="s">
        <v>32837</v>
      </c>
      <c r="AO13260" s="171"/>
      <c r="AP13260" s="171"/>
      <c r="AQ13260" s="171"/>
      <c r="AR13260" s="171"/>
    </row>
    <row r="13261" spans="24:44">
      <c r="X13261" t="s">
        <v>37145</v>
      </c>
      <c r="Y13261" t="s">
        <v>389</v>
      </c>
      <c r="Z13261" t="s">
        <v>37146</v>
      </c>
      <c r="AA13261" t="s">
        <v>33765</v>
      </c>
      <c r="AB13261" t="s">
        <v>33694</v>
      </c>
      <c r="AO13261" s="171"/>
      <c r="AP13261" s="171"/>
      <c r="AQ13261" s="171"/>
      <c r="AR13261" s="171"/>
    </row>
    <row r="13262" spans="24:44">
      <c r="X13262" t="s">
        <v>37147</v>
      </c>
      <c r="Y13262" t="s">
        <v>389</v>
      </c>
      <c r="Z13262" t="s">
        <v>36687</v>
      </c>
      <c r="AA13262" t="s">
        <v>642</v>
      </c>
      <c r="AB13262" t="s">
        <v>32837</v>
      </c>
      <c r="AO13262" s="171"/>
      <c r="AP13262" s="171"/>
      <c r="AQ13262" s="171"/>
      <c r="AR13262" s="171"/>
    </row>
    <row r="13263" spans="24:44">
      <c r="X13263" t="s">
        <v>37148</v>
      </c>
      <c r="Y13263" t="s">
        <v>389</v>
      </c>
      <c r="Z13263" t="s">
        <v>36565</v>
      </c>
      <c r="AA13263" t="s">
        <v>33603</v>
      </c>
      <c r="AB13263" t="s">
        <v>125</v>
      </c>
      <c r="AO13263" s="171"/>
      <c r="AP13263" s="171"/>
      <c r="AQ13263" s="171"/>
      <c r="AR13263" s="171"/>
    </row>
    <row r="13264" spans="24:44">
      <c r="X13264" t="s">
        <v>37149</v>
      </c>
      <c r="Y13264" t="s">
        <v>386</v>
      </c>
      <c r="Z13264" t="s">
        <v>37150</v>
      </c>
      <c r="AA13264" t="s">
        <v>33846</v>
      </c>
      <c r="AB13264" t="s">
        <v>125</v>
      </c>
      <c r="AO13264" s="171"/>
      <c r="AP13264" s="171"/>
      <c r="AQ13264" s="171"/>
      <c r="AR13264" s="171"/>
    </row>
    <row r="13265" spans="24:44">
      <c r="X13265" t="s">
        <v>37151</v>
      </c>
      <c r="Y13265" t="s">
        <v>386</v>
      </c>
      <c r="Z13265" t="s">
        <v>37152</v>
      </c>
      <c r="AA13265" t="s">
        <v>33846</v>
      </c>
      <c r="AB13265" t="s">
        <v>125</v>
      </c>
      <c r="AO13265" s="171"/>
      <c r="AP13265" s="171"/>
      <c r="AQ13265" s="171"/>
      <c r="AR13265" s="171"/>
    </row>
    <row r="13266" spans="24:44">
      <c r="X13266" t="s">
        <v>37153</v>
      </c>
      <c r="Y13266" t="s">
        <v>389</v>
      </c>
      <c r="Z13266" t="s">
        <v>35212</v>
      </c>
      <c r="AA13266" t="s">
        <v>33846</v>
      </c>
      <c r="AB13266" t="s">
        <v>125</v>
      </c>
      <c r="AO13266" s="171"/>
      <c r="AP13266" s="171"/>
      <c r="AQ13266" s="171"/>
      <c r="AR13266" s="171"/>
    </row>
    <row r="13267" spans="24:44">
      <c r="X13267" t="s">
        <v>37154</v>
      </c>
      <c r="Y13267" t="s">
        <v>386</v>
      </c>
      <c r="Z13267" t="s">
        <v>37155</v>
      </c>
      <c r="AA13267" t="s">
        <v>33846</v>
      </c>
      <c r="AB13267" t="s">
        <v>125</v>
      </c>
      <c r="AO13267" s="171"/>
      <c r="AP13267" s="171"/>
      <c r="AQ13267" s="171"/>
      <c r="AR13267" s="171"/>
    </row>
    <row r="13268" spans="24:44">
      <c r="X13268" t="s">
        <v>37156</v>
      </c>
      <c r="Y13268" t="s">
        <v>386</v>
      </c>
      <c r="Z13268" t="s">
        <v>34918</v>
      </c>
      <c r="AA13268" t="s">
        <v>33846</v>
      </c>
      <c r="AB13268" t="s">
        <v>125</v>
      </c>
      <c r="AO13268" s="171"/>
      <c r="AP13268" s="171"/>
      <c r="AQ13268" s="171"/>
      <c r="AR13268" s="171"/>
    </row>
    <row r="13269" spans="24:44">
      <c r="X13269" t="s">
        <v>4990</v>
      </c>
      <c r="Y13269" t="s">
        <v>386</v>
      </c>
      <c r="Z13269" t="s">
        <v>37157</v>
      </c>
      <c r="AA13269" t="s">
        <v>33846</v>
      </c>
      <c r="AB13269" t="s">
        <v>125</v>
      </c>
      <c r="AO13269" s="171"/>
      <c r="AP13269" s="171"/>
      <c r="AQ13269" s="171"/>
      <c r="AR13269" s="171"/>
    </row>
    <row r="13270" spans="24:44">
      <c r="X13270" t="s">
        <v>3542</v>
      </c>
      <c r="Y13270" t="s">
        <v>386</v>
      </c>
      <c r="Z13270" t="s">
        <v>37158</v>
      </c>
      <c r="AA13270" t="s">
        <v>33846</v>
      </c>
      <c r="AB13270" t="s">
        <v>125</v>
      </c>
      <c r="AO13270" s="171"/>
      <c r="AP13270" s="171"/>
      <c r="AQ13270" s="171"/>
      <c r="AR13270" s="171"/>
    </row>
    <row r="13271" spans="24:44">
      <c r="X13271" t="s">
        <v>37159</v>
      </c>
      <c r="Y13271" t="s">
        <v>386</v>
      </c>
      <c r="Z13271" t="s">
        <v>36600</v>
      </c>
      <c r="AA13271" t="s">
        <v>33846</v>
      </c>
      <c r="AB13271" t="s">
        <v>125</v>
      </c>
      <c r="AO13271" s="171"/>
      <c r="AP13271" s="171"/>
      <c r="AQ13271" s="171"/>
      <c r="AR13271" s="171"/>
    </row>
    <row r="13272" spans="24:44">
      <c r="X13272" t="s">
        <v>37160</v>
      </c>
      <c r="Y13272" t="s">
        <v>386</v>
      </c>
      <c r="Z13272" t="s">
        <v>37161</v>
      </c>
      <c r="AA13272" t="s">
        <v>33846</v>
      </c>
      <c r="AB13272" t="s">
        <v>125</v>
      </c>
      <c r="AO13272" s="171"/>
      <c r="AP13272" s="171"/>
      <c r="AQ13272" s="171"/>
      <c r="AR13272" s="171"/>
    </row>
    <row r="13273" spans="24:44">
      <c r="X13273" t="s">
        <v>37162</v>
      </c>
      <c r="Y13273" t="s">
        <v>389</v>
      </c>
      <c r="Z13273" t="s">
        <v>37163</v>
      </c>
      <c r="AA13273" t="s">
        <v>33603</v>
      </c>
      <c r="AB13273" t="s">
        <v>125</v>
      </c>
      <c r="AO13273" s="171"/>
      <c r="AP13273" s="171"/>
      <c r="AQ13273" s="171"/>
      <c r="AR13273" s="171"/>
    </row>
    <row r="13274" spans="24:44">
      <c r="X13274" t="s">
        <v>37164</v>
      </c>
      <c r="Y13274" t="s">
        <v>389</v>
      </c>
      <c r="Z13274" t="s">
        <v>37165</v>
      </c>
      <c r="AA13274" t="s">
        <v>33603</v>
      </c>
      <c r="AB13274" t="s">
        <v>125</v>
      </c>
      <c r="AO13274" s="171"/>
      <c r="AP13274" s="171"/>
      <c r="AQ13274" s="171"/>
      <c r="AR13274" s="171"/>
    </row>
    <row r="13275" spans="24:44">
      <c r="X13275" t="s">
        <v>37166</v>
      </c>
      <c r="Y13275" t="s">
        <v>386</v>
      </c>
      <c r="Z13275" t="s">
        <v>37167</v>
      </c>
      <c r="AA13275" t="s">
        <v>33603</v>
      </c>
      <c r="AB13275" t="s">
        <v>125</v>
      </c>
      <c r="AO13275" s="171"/>
      <c r="AP13275" s="171"/>
      <c r="AQ13275" s="171"/>
      <c r="AR13275" s="171"/>
    </row>
    <row r="13276" spans="24:44">
      <c r="X13276" t="s">
        <v>37168</v>
      </c>
      <c r="Y13276" t="s">
        <v>389</v>
      </c>
      <c r="Z13276" t="s">
        <v>37169</v>
      </c>
      <c r="AA13276" t="s">
        <v>33603</v>
      </c>
      <c r="AB13276" t="s">
        <v>125</v>
      </c>
      <c r="AO13276" s="171"/>
      <c r="AP13276" s="171"/>
      <c r="AQ13276" s="171"/>
      <c r="AR13276" s="171"/>
    </row>
    <row r="13277" spans="24:44">
      <c r="X13277" t="s">
        <v>37170</v>
      </c>
      <c r="Y13277" t="s">
        <v>386</v>
      </c>
      <c r="Z13277" t="s">
        <v>37171</v>
      </c>
      <c r="AA13277" t="s">
        <v>34125</v>
      </c>
      <c r="AB13277" t="s">
        <v>33674</v>
      </c>
      <c r="AO13277" s="171"/>
      <c r="AP13277" s="171"/>
      <c r="AQ13277" s="171"/>
      <c r="AR13277" s="171"/>
    </row>
    <row r="13278" spans="24:44">
      <c r="X13278" t="s">
        <v>37172</v>
      </c>
      <c r="Y13278" t="s">
        <v>389</v>
      </c>
      <c r="Z13278" t="s">
        <v>37171</v>
      </c>
      <c r="AA13278" t="s">
        <v>33846</v>
      </c>
      <c r="AB13278" t="s">
        <v>125</v>
      </c>
      <c r="AO13278" s="171"/>
      <c r="AP13278" s="171"/>
      <c r="AQ13278" s="171"/>
      <c r="AR13278" s="171"/>
    </row>
    <row r="13279" spans="24:44">
      <c r="X13279" t="s">
        <v>37173</v>
      </c>
      <c r="Y13279" t="s">
        <v>389</v>
      </c>
      <c r="Z13279" t="s">
        <v>37174</v>
      </c>
      <c r="AA13279" t="s">
        <v>37175</v>
      </c>
      <c r="AB13279" t="s">
        <v>33769</v>
      </c>
      <c r="AO13279" s="171"/>
      <c r="AP13279" s="171"/>
      <c r="AQ13279" s="171"/>
      <c r="AR13279" s="171"/>
    </row>
    <row r="13280" spans="24:44">
      <c r="X13280" t="s">
        <v>37176</v>
      </c>
      <c r="Y13280" t="s">
        <v>389</v>
      </c>
      <c r="Z13280" t="s">
        <v>37177</v>
      </c>
      <c r="AA13280" t="s">
        <v>33762</v>
      </c>
      <c r="AB13280" t="s">
        <v>125</v>
      </c>
      <c r="AO13280" s="171"/>
      <c r="AP13280" s="171"/>
      <c r="AQ13280" s="171"/>
      <c r="AR13280" s="171"/>
    </row>
    <row r="13281" spans="24:44">
      <c r="X13281" t="s">
        <v>37178</v>
      </c>
      <c r="Y13281" t="s">
        <v>389</v>
      </c>
      <c r="Z13281" t="s">
        <v>37179</v>
      </c>
      <c r="AA13281" t="s">
        <v>33677</v>
      </c>
      <c r="AB13281" t="s">
        <v>125</v>
      </c>
      <c r="AO13281" s="171"/>
      <c r="AP13281" s="171"/>
      <c r="AQ13281" s="171"/>
      <c r="AR13281" s="171"/>
    </row>
    <row r="13282" spans="24:44">
      <c r="X13282" t="s">
        <v>2566</v>
      </c>
      <c r="Y13282" t="s">
        <v>386</v>
      </c>
      <c r="Z13282" t="s">
        <v>37180</v>
      </c>
      <c r="AA13282" t="s">
        <v>33677</v>
      </c>
      <c r="AB13282" t="s">
        <v>125</v>
      </c>
      <c r="AO13282" s="171"/>
      <c r="AP13282" s="171"/>
      <c r="AQ13282" s="171"/>
      <c r="AR13282" s="171"/>
    </row>
    <row r="13283" spans="24:44">
      <c r="X13283" t="s">
        <v>37181</v>
      </c>
      <c r="Y13283" t="s">
        <v>386</v>
      </c>
      <c r="Z13283" t="s">
        <v>37182</v>
      </c>
      <c r="AA13283" t="s">
        <v>33984</v>
      </c>
      <c r="AB13283" t="s">
        <v>125</v>
      </c>
      <c r="AO13283" s="171"/>
      <c r="AP13283" s="171"/>
      <c r="AQ13283" s="171"/>
      <c r="AR13283" s="171"/>
    </row>
    <row r="13284" spans="24:44">
      <c r="X13284" t="s">
        <v>37183</v>
      </c>
      <c r="Y13284" t="s">
        <v>389</v>
      </c>
      <c r="Z13284" t="s">
        <v>37184</v>
      </c>
      <c r="AA13284" t="s">
        <v>37185</v>
      </c>
      <c r="AB13284" t="s">
        <v>37186</v>
      </c>
      <c r="AO13284" s="171"/>
      <c r="AP13284" s="171"/>
      <c r="AQ13284" s="171"/>
      <c r="AR13284" s="171"/>
    </row>
    <row r="13285" spans="24:44">
      <c r="X13285" t="s">
        <v>37187</v>
      </c>
      <c r="Y13285" t="s">
        <v>386</v>
      </c>
      <c r="Z13285" t="s">
        <v>37188</v>
      </c>
      <c r="AA13285" t="s">
        <v>33984</v>
      </c>
      <c r="AB13285" t="s">
        <v>125</v>
      </c>
      <c r="AO13285" s="171"/>
      <c r="AP13285" s="171"/>
      <c r="AQ13285" s="171"/>
      <c r="AR13285" s="171"/>
    </row>
    <row r="13286" spans="24:44">
      <c r="X13286" t="s">
        <v>37189</v>
      </c>
      <c r="Y13286" t="s">
        <v>386</v>
      </c>
      <c r="Z13286" t="s">
        <v>37188</v>
      </c>
      <c r="AA13286" t="s">
        <v>33846</v>
      </c>
      <c r="AB13286" t="s">
        <v>125</v>
      </c>
      <c r="AO13286" s="171"/>
      <c r="AP13286" s="171"/>
      <c r="AQ13286" s="171"/>
      <c r="AR13286" s="171"/>
    </row>
    <row r="13287" spans="24:44">
      <c r="X13287" t="s">
        <v>37190</v>
      </c>
      <c r="Y13287" t="s">
        <v>389</v>
      </c>
      <c r="Z13287" t="s">
        <v>37191</v>
      </c>
      <c r="AA13287" t="s">
        <v>33677</v>
      </c>
      <c r="AB13287" t="s">
        <v>125</v>
      </c>
      <c r="AO13287" s="171"/>
      <c r="AP13287" s="171"/>
      <c r="AQ13287" s="171"/>
      <c r="AR13287" s="171"/>
    </row>
    <row r="13288" spans="24:44">
      <c r="X13288" t="s">
        <v>37192</v>
      </c>
      <c r="Y13288" t="s">
        <v>386</v>
      </c>
      <c r="Z13288" t="s">
        <v>37193</v>
      </c>
      <c r="AA13288" t="s">
        <v>33677</v>
      </c>
      <c r="AB13288" t="s">
        <v>125</v>
      </c>
      <c r="AO13288" s="171"/>
      <c r="AP13288" s="171"/>
      <c r="AQ13288" s="171"/>
      <c r="AR13288" s="171"/>
    </row>
    <row r="13289" spans="24:44">
      <c r="X13289" t="s">
        <v>37194</v>
      </c>
      <c r="Y13289" t="s">
        <v>386</v>
      </c>
      <c r="Z13289" t="s">
        <v>36749</v>
      </c>
      <c r="AA13289" t="s">
        <v>33846</v>
      </c>
      <c r="AB13289" t="s">
        <v>125</v>
      </c>
      <c r="AO13289" s="171"/>
      <c r="AP13289" s="171"/>
      <c r="AQ13289" s="171"/>
      <c r="AR13289" s="171"/>
    </row>
    <row r="13290" spans="24:44">
      <c r="X13290" t="s">
        <v>37195</v>
      </c>
      <c r="Y13290" t="s">
        <v>386</v>
      </c>
      <c r="Z13290" t="s">
        <v>37196</v>
      </c>
      <c r="AA13290" t="s">
        <v>653</v>
      </c>
      <c r="AB13290" t="s">
        <v>125</v>
      </c>
      <c r="AO13290" s="171"/>
      <c r="AP13290" s="171"/>
      <c r="AQ13290" s="171"/>
      <c r="AR13290" s="171"/>
    </row>
    <row r="13291" spans="24:44">
      <c r="X13291" t="s">
        <v>37197</v>
      </c>
      <c r="Y13291" t="s">
        <v>389</v>
      </c>
      <c r="Z13291" t="s">
        <v>37198</v>
      </c>
      <c r="AA13291" t="s">
        <v>33762</v>
      </c>
      <c r="AB13291" t="s">
        <v>125</v>
      </c>
      <c r="AO13291" s="171"/>
      <c r="AP13291" s="171"/>
      <c r="AQ13291" s="171"/>
      <c r="AR13291" s="171"/>
    </row>
    <row r="13292" spans="24:44">
      <c r="X13292" t="s">
        <v>37199</v>
      </c>
      <c r="Y13292" t="s">
        <v>389</v>
      </c>
      <c r="Z13292" t="s">
        <v>37200</v>
      </c>
      <c r="AA13292" t="s">
        <v>37201</v>
      </c>
      <c r="AB13292" t="s">
        <v>37202</v>
      </c>
      <c r="AO13292" s="171"/>
      <c r="AP13292" s="171"/>
      <c r="AQ13292" s="171"/>
      <c r="AR13292" s="171"/>
    </row>
    <row r="13293" spans="24:44">
      <c r="X13293" t="s">
        <v>37203</v>
      </c>
      <c r="Y13293" t="s">
        <v>389</v>
      </c>
      <c r="Z13293" t="s">
        <v>37204</v>
      </c>
      <c r="AA13293" t="s">
        <v>33762</v>
      </c>
      <c r="AB13293" t="s">
        <v>125</v>
      </c>
      <c r="AO13293" s="171"/>
      <c r="AP13293" s="171"/>
      <c r="AQ13293" s="171"/>
      <c r="AR13293" s="171"/>
    </row>
    <row r="13294" spans="24:44">
      <c r="X13294" t="s">
        <v>37205</v>
      </c>
      <c r="Y13294" t="s">
        <v>386</v>
      </c>
      <c r="Z13294" t="s">
        <v>37206</v>
      </c>
      <c r="AA13294" t="s">
        <v>34125</v>
      </c>
      <c r="AB13294" t="s">
        <v>33674</v>
      </c>
      <c r="AO13294" s="171"/>
      <c r="AP13294" s="171"/>
      <c r="AQ13294" s="171"/>
      <c r="AR13294" s="171"/>
    </row>
    <row r="13295" spans="24:44">
      <c r="X13295" t="s">
        <v>37207</v>
      </c>
      <c r="Y13295" t="s">
        <v>386</v>
      </c>
      <c r="Z13295" t="s">
        <v>37208</v>
      </c>
      <c r="AA13295" t="s">
        <v>34125</v>
      </c>
      <c r="AB13295" t="s">
        <v>33674</v>
      </c>
      <c r="AO13295" s="171"/>
      <c r="AP13295" s="171"/>
      <c r="AQ13295" s="171"/>
      <c r="AR13295" s="171"/>
    </row>
    <row r="13296" spans="24:44">
      <c r="X13296" t="s">
        <v>37209</v>
      </c>
      <c r="Y13296" t="s">
        <v>386</v>
      </c>
      <c r="Z13296" t="s">
        <v>37210</v>
      </c>
      <c r="AA13296" t="s">
        <v>34125</v>
      </c>
      <c r="AB13296" t="s">
        <v>33674</v>
      </c>
      <c r="AO13296" s="171"/>
      <c r="AP13296" s="171"/>
      <c r="AQ13296" s="171"/>
      <c r="AR13296" s="171"/>
    </row>
    <row r="13297" spans="24:44">
      <c r="X13297" t="s">
        <v>37211</v>
      </c>
      <c r="Y13297" t="s">
        <v>386</v>
      </c>
      <c r="Z13297" t="s">
        <v>37212</v>
      </c>
      <c r="AA13297" t="s">
        <v>34125</v>
      </c>
      <c r="AB13297" t="s">
        <v>33674</v>
      </c>
      <c r="AO13297" s="171"/>
      <c r="AP13297" s="171"/>
      <c r="AQ13297" s="171"/>
      <c r="AR13297" s="171"/>
    </row>
    <row r="13298" spans="24:44">
      <c r="X13298" t="s">
        <v>37213</v>
      </c>
      <c r="Y13298" t="s">
        <v>389</v>
      </c>
      <c r="Z13298" t="s">
        <v>34120</v>
      </c>
      <c r="AA13298" t="s">
        <v>642</v>
      </c>
      <c r="AB13298" t="s">
        <v>32837</v>
      </c>
      <c r="AO13298" s="171"/>
      <c r="AP13298" s="171"/>
      <c r="AQ13298" s="171"/>
      <c r="AR13298" s="171"/>
    </row>
    <row r="13299" spans="24:44">
      <c r="X13299" t="s">
        <v>37214</v>
      </c>
      <c r="Y13299" t="s">
        <v>386</v>
      </c>
      <c r="Z13299" t="s">
        <v>37215</v>
      </c>
      <c r="AA13299" t="s">
        <v>34125</v>
      </c>
      <c r="AB13299" t="s">
        <v>33674</v>
      </c>
      <c r="AO13299" s="171"/>
      <c r="AP13299" s="171"/>
      <c r="AQ13299" s="171"/>
      <c r="AR13299" s="171"/>
    </row>
    <row r="13300" spans="24:44">
      <c r="X13300" t="s">
        <v>37216</v>
      </c>
      <c r="Y13300" t="s">
        <v>386</v>
      </c>
      <c r="Z13300" t="s">
        <v>37217</v>
      </c>
      <c r="AA13300" t="s">
        <v>653</v>
      </c>
      <c r="AB13300" t="s">
        <v>125</v>
      </c>
      <c r="AO13300" s="171"/>
      <c r="AP13300" s="171"/>
      <c r="AQ13300" s="171"/>
      <c r="AR13300" s="171"/>
    </row>
    <row r="13301" spans="24:44">
      <c r="X13301" t="s">
        <v>37218</v>
      </c>
      <c r="Y13301" t="s">
        <v>386</v>
      </c>
      <c r="Z13301" t="s">
        <v>37219</v>
      </c>
      <c r="AA13301" t="s">
        <v>33677</v>
      </c>
      <c r="AB13301" t="s">
        <v>125</v>
      </c>
      <c r="AO13301" s="171"/>
      <c r="AP13301" s="171"/>
      <c r="AQ13301" s="171"/>
      <c r="AR13301" s="171"/>
    </row>
    <row r="13302" spans="24:44">
      <c r="X13302" t="s">
        <v>37220</v>
      </c>
      <c r="Y13302" t="s">
        <v>386</v>
      </c>
      <c r="Z13302" t="s">
        <v>35307</v>
      </c>
      <c r="AA13302" t="s">
        <v>33984</v>
      </c>
      <c r="AB13302" t="s">
        <v>125</v>
      </c>
      <c r="AO13302" s="171"/>
      <c r="AP13302" s="171"/>
      <c r="AQ13302" s="171"/>
      <c r="AR13302" s="171"/>
    </row>
    <row r="13303" spans="24:44">
      <c r="X13303" t="s">
        <v>3547</v>
      </c>
      <c r="Y13303" t="s">
        <v>386</v>
      </c>
      <c r="Z13303" t="s">
        <v>37221</v>
      </c>
      <c r="AA13303" t="s">
        <v>33984</v>
      </c>
      <c r="AB13303" t="s">
        <v>125</v>
      </c>
      <c r="AO13303" s="171"/>
      <c r="AP13303" s="171"/>
      <c r="AQ13303" s="171"/>
      <c r="AR13303" s="171"/>
    </row>
    <row r="13304" spans="24:44">
      <c r="X13304" t="s">
        <v>37222</v>
      </c>
      <c r="Y13304" t="s">
        <v>386</v>
      </c>
      <c r="Z13304" t="s">
        <v>37223</v>
      </c>
      <c r="AA13304" t="s">
        <v>653</v>
      </c>
      <c r="AB13304" t="s">
        <v>125</v>
      </c>
      <c r="AO13304" s="171"/>
      <c r="AP13304" s="171"/>
      <c r="AQ13304" s="171"/>
      <c r="AR13304" s="171"/>
    </row>
    <row r="13305" spans="24:44">
      <c r="X13305" t="s">
        <v>37224</v>
      </c>
      <c r="Y13305" t="s">
        <v>386</v>
      </c>
      <c r="Z13305" t="s">
        <v>37225</v>
      </c>
      <c r="AA13305" t="s">
        <v>33762</v>
      </c>
      <c r="AB13305" t="s">
        <v>125</v>
      </c>
      <c r="AO13305" s="171"/>
      <c r="AP13305" s="171"/>
      <c r="AQ13305" s="171"/>
      <c r="AR13305" s="171"/>
    </row>
    <row r="13306" spans="24:44">
      <c r="X13306" t="s">
        <v>37226</v>
      </c>
      <c r="Y13306" t="s">
        <v>386</v>
      </c>
      <c r="Z13306" t="s">
        <v>37227</v>
      </c>
      <c r="AA13306" t="s">
        <v>34125</v>
      </c>
      <c r="AB13306" t="s">
        <v>33674</v>
      </c>
      <c r="AO13306" s="171"/>
      <c r="AP13306" s="171"/>
      <c r="AQ13306" s="171"/>
      <c r="AR13306" s="171"/>
    </row>
    <row r="13307" spans="24:44">
      <c r="X13307" t="s">
        <v>37228</v>
      </c>
      <c r="Y13307" t="s">
        <v>386</v>
      </c>
      <c r="Z13307" t="s">
        <v>37229</v>
      </c>
      <c r="AA13307" t="s">
        <v>34125</v>
      </c>
      <c r="AB13307" t="s">
        <v>33674</v>
      </c>
      <c r="AO13307" s="171"/>
      <c r="AP13307" s="171"/>
      <c r="AQ13307" s="171"/>
      <c r="AR13307" s="171"/>
    </row>
    <row r="13308" spans="24:44">
      <c r="X13308" t="s">
        <v>37230</v>
      </c>
      <c r="Y13308" t="s">
        <v>386</v>
      </c>
      <c r="Z13308" t="s">
        <v>37231</v>
      </c>
      <c r="AA13308" t="s">
        <v>34125</v>
      </c>
      <c r="AB13308" t="s">
        <v>33674</v>
      </c>
      <c r="AO13308" s="171"/>
      <c r="AP13308" s="171"/>
      <c r="AQ13308" s="171"/>
      <c r="AR13308" s="171"/>
    </row>
    <row r="13309" spans="24:44">
      <c r="X13309" t="s">
        <v>37232</v>
      </c>
      <c r="Y13309" t="s">
        <v>386</v>
      </c>
      <c r="Z13309" t="s">
        <v>37233</v>
      </c>
      <c r="AA13309" t="s">
        <v>653</v>
      </c>
      <c r="AB13309" t="s">
        <v>125</v>
      </c>
      <c r="AO13309" s="171"/>
      <c r="AP13309" s="171"/>
      <c r="AQ13309" s="171"/>
      <c r="AR13309" s="171"/>
    </row>
    <row r="13310" spans="24:44">
      <c r="X13310" t="s">
        <v>37234</v>
      </c>
      <c r="Y13310" t="s">
        <v>386</v>
      </c>
      <c r="Z13310" t="s">
        <v>36874</v>
      </c>
      <c r="AA13310" t="s">
        <v>34128</v>
      </c>
      <c r="AB13310" t="s">
        <v>34129</v>
      </c>
      <c r="AO13310" s="171"/>
      <c r="AP13310" s="171"/>
      <c r="AQ13310" s="171"/>
      <c r="AR13310" s="171"/>
    </row>
    <row r="13311" spans="24:44">
      <c r="X13311" t="s">
        <v>37235</v>
      </c>
      <c r="Y13311" t="s">
        <v>386</v>
      </c>
      <c r="Z13311" t="s">
        <v>37236</v>
      </c>
      <c r="AA13311" t="s">
        <v>653</v>
      </c>
      <c r="AB13311" t="s">
        <v>125</v>
      </c>
      <c r="AO13311" s="171"/>
      <c r="AP13311" s="171"/>
      <c r="AQ13311" s="171"/>
      <c r="AR13311" s="171"/>
    </row>
    <row r="13312" spans="24:44">
      <c r="X13312" t="s">
        <v>37237</v>
      </c>
      <c r="Y13312" t="s">
        <v>389</v>
      </c>
      <c r="Z13312" t="s">
        <v>37238</v>
      </c>
      <c r="AA13312" t="s">
        <v>36345</v>
      </c>
      <c r="AB13312" t="s">
        <v>33769</v>
      </c>
      <c r="AO13312" s="171"/>
      <c r="AP13312" s="171"/>
      <c r="AQ13312" s="171"/>
      <c r="AR13312" s="171"/>
    </row>
    <row r="13313" spans="24:44">
      <c r="X13313" t="s">
        <v>37239</v>
      </c>
      <c r="Y13313" t="s">
        <v>386</v>
      </c>
      <c r="Z13313" t="s">
        <v>37240</v>
      </c>
      <c r="AA13313" t="s">
        <v>33677</v>
      </c>
      <c r="AB13313" t="s">
        <v>125</v>
      </c>
      <c r="AO13313" s="171"/>
      <c r="AP13313" s="171"/>
      <c r="AQ13313" s="171"/>
      <c r="AR13313" s="171"/>
    </row>
    <row r="13314" spans="24:44">
      <c r="X13314" t="s">
        <v>37241</v>
      </c>
      <c r="Y13314" t="s">
        <v>386</v>
      </c>
      <c r="Z13314" t="s">
        <v>35659</v>
      </c>
      <c r="AA13314" t="s">
        <v>34149</v>
      </c>
      <c r="AB13314" t="s">
        <v>33927</v>
      </c>
      <c r="AO13314" s="171"/>
      <c r="AP13314" s="171"/>
      <c r="AQ13314" s="171"/>
      <c r="AR13314" s="171"/>
    </row>
    <row r="13315" spans="24:44">
      <c r="X13315" t="s">
        <v>37242</v>
      </c>
      <c r="Y13315" t="s">
        <v>389</v>
      </c>
      <c r="Z13315" t="s">
        <v>37243</v>
      </c>
      <c r="AA13315" t="s">
        <v>33844</v>
      </c>
      <c r="AB13315" t="s">
        <v>125</v>
      </c>
      <c r="AO13315" s="171"/>
      <c r="AP13315" s="171"/>
      <c r="AQ13315" s="171"/>
      <c r="AR13315" s="171"/>
    </row>
    <row r="13316" spans="24:44">
      <c r="X13316" t="s">
        <v>37244</v>
      </c>
      <c r="Y13316" t="s">
        <v>389</v>
      </c>
      <c r="Z13316" t="s">
        <v>37245</v>
      </c>
      <c r="AA13316" t="s">
        <v>33677</v>
      </c>
      <c r="AB13316" t="s">
        <v>125</v>
      </c>
      <c r="AO13316" s="171"/>
      <c r="AP13316" s="171"/>
      <c r="AQ13316" s="171"/>
      <c r="AR13316" s="171"/>
    </row>
    <row r="13317" spans="24:44">
      <c r="X13317" t="s">
        <v>37246</v>
      </c>
      <c r="Y13317" t="s">
        <v>389</v>
      </c>
      <c r="Z13317" t="s">
        <v>37247</v>
      </c>
      <c r="AA13317" t="s">
        <v>34094</v>
      </c>
      <c r="AB13317" t="s">
        <v>125</v>
      </c>
      <c r="AO13317" s="171"/>
      <c r="AP13317" s="171"/>
      <c r="AQ13317" s="171"/>
      <c r="AR13317" s="171"/>
    </row>
    <row r="13318" spans="24:44">
      <c r="X13318" t="s">
        <v>37248</v>
      </c>
      <c r="Y13318" t="s">
        <v>389</v>
      </c>
      <c r="Z13318" t="s">
        <v>37249</v>
      </c>
      <c r="AA13318" t="s">
        <v>33984</v>
      </c>
      <c r="AB13318" t="s">
        <v>125</v>
      </c>
      <c r="AO13318" s="171"/>
      <c r="AP13318" s="171"/>
      <c r="AQ13318" s="171"/>
      <c r="AR13318" s="171"/>
    </row>
    <row r="13319" spans="24:44">
      <c r="X13319" t="s">
        <v>37250</v>
      </c>
      <c r="Y13319" t="s">
        <v>389</v>
      </c>
      <c r="Z13319" t="s">
        <v>37251</v>
      </c>
      <c r="AA13319" t="s">
        <v>35168</v>
      </c>
      <c r="AB13319" t="s">
        <v>5361</v>
      </c>
      <c r="AO13319" s="171"/>
      <c r="AP13319" s="171"/>
      <c r="AQ13319" s="171"/>
      <c r="AR13319" s="171"/>
    </row>
    <row r="13320" spans="24:44">
      <c r="X13320" t="s">
        <v>37252</v>
      </c>
      <c r="Y13320" t="s">
        <v>389</v>
      </c>
      <c r="Z13320" t="s">
        <v>37253</v>
      </c>
      <c r="AA13320" t="s">
        <v>33693</v>
      </c>
      <c r="AB13320" t="s">
        <v>33694</v>
      </c>
      <c r="AO13320" s="171"/>
      <c r="AP13320" s="171"/>
      <c r="AQ13320" s="171"/>
      <c r="AR13320" s="171"/>
    </row>
    <row r="13321" spans="24:44">
      <c r="X13321" t="s">
        <v>37254</v>
      </c>
      <c r="Y13321" t="s">
        <v>389</v>
      </c>
      <c r="Z13321" t="s">
        <v>37255</v>
      </c>
      <c r="AA13321" t="s">
        <v>34672</v>
      </c>
      <c r="AB13321" t="s">
        <v>33694</v>
      </c>
      <c r="AO13321" s="171"/>
      <c r="AP13321" s="171"/>
      <c r="AQ13321" s="171"/>
      <c r="AR13321" s="171"/>
    </row>
    <row r="13322" spans="24:44">
      <c r="X13322" t="s">
        <v>37256</v>
      </c>
      <c r="Y13322" t="s">
        <v>389</v>
      </c>
      <c r="Z13322" t="s">
        <v>37257</v>
      </c>
      <c r="AA13322" t="s">
        <v>33990</v>
      </c>
      <c r="AB13322" t="s">
        <v>33694</v>
      </c>
      <c r="AO13322" s="171"/>
      <c r="AP13322" s="171"/>
      <c r="AQ13322" s="171"/>
      <c r="AR13322" s="171"/>
    </row>
    <row r="13323" spans="24:44">
      <c r="X13323" t="s">
        <v>37258</v>
      </c>
      <c r="Y13323" t="s">
        <v>389</v>
      </c>
      <c r="Z13323" t="s">
        <v>37259</v>
      </c>
      <c r="AA13323" t="s">
        <v>33969</v>
      </c>
      <c r="AB13323" t="s">
        <v>125</v>
      </c>
      <c r="AO13323" s="171"/>
      <c r="AP13323" s="171"/>
      <c r="AQ13323" s="171"/>
      <c r="AR13323" s="171"/>
    </row>
    <row r="13324" spans="24:44">
      <c r="X13324" t="s">
        <v>37260</v>
      </c>
      <c r="Y13324" t="s">
        <v>389</v>
      </c>
      <c r="Z13324" t="s">
        <v>37261</v>
      </c>
      <c r="AA13324" t="s">
        <v>33846</v>
      </c>
      <c r="AB13324" t="s">
        <v>125</v>
      </c>
      <c r="AO13324" s="171"/>
      <c r="AP13324" s="171"/>
      <c r="AQ13324" s="171"/>
      <c r="AR13324" s="171"/>
    </row>
    <row r="13325" spans="24:44">
      <c r="X13325" t="s">
        <v>37262</v>
      </c>
      <c r="Y13325" t="s">
        <v>389</v>
      </c>
      <c r="Z13325" t="s">
        <v>37263</v>
      </c>
      <c r="AA13325" t="s">
        <v>33603</v>
      </c>
      <c r="AB13325" t="s">
        <v>125</v>
      </c>
      <c r="AO13325" s="171"/>
      <c r="AP13325" s="171"/>
      <c r="AQ13325" s="171"/>
      <c r="AR13325" s="171"/>
    </row>
    <row r="13326" spans="24:44">
      <c r="X13326" t="s">
        <v>37264</v>
      </c>
      <c r="Y13326" t="s">
        <v>389</v>
      </c>
      <c r="Z13326" t="s">
        <v>37265</v>
      </c>
      <c r="AA13326" t="s">
        <v>33715</v>
      </c>
      <c r="AB13326" t="s">
        <v>33627</v>
      </c>
      <c r="AO13326" s="171"/>
      <c r="AP13326" s="171"/>
      <c r="AQ13326" s="171"/>
      <c r="AR13326" s="171"/>
    </row>
    <row r="13327" spans="24:44">
      <c r="X13327" t="s">
        <v>37266</v>
      </c>
      <c r="Y13327" t="s">
        <v>389</v>
      </c>
      <c r="Z13327" t="s">
        <v>37267</v>
      </c>
      <c r="AA13327" t="s">
        <v>33762</v>
      </c>
      <c r="AB13327" t="s">
        <v>125</v>
      </c>
      <c r="AO13327" s="171"/>
      <c r="AP13327" s="171"/>
      <c r="AQ13327" s="171"/>
      <c r="AR13327" s="171"/>
    </row>
    <row r="13328" spans="24:44">
      <c r="X13328" t="s">
        <v>37268</v>
      </c>
      <c r="Y13328" t="s">
        <v>389</v>
      </c>
      <c r="Z13328" t="s">
        <v>37269</v>
      </c>
      <c r="AA13328" t="s">
        <v>34125</v>
      </c>
      <c r="AB13328" t="s">
        <v>33674</v>
      </c>
      <c r="AO13328" s="171"/>
      <c r="AP13328" s="171"/>
      <c r="AQ13328" s="171"/>
      <c r="AR13328" s="171"/>
    </row>
    <row r="13329" spans="24:44">
      <c r="X13329" t="s">
        <v>37270</v>
      </c>
      <c r="Y13329" t="s">
        <v>389</v>
      </c>
      <c r="Z13329" t="s">
        <v>37271</v>
      </c>
      <c r="AA13329" t="s">
        <v>34149</v>
      </c>
      <c r="AB13329" t="s">
        <v>33927</v>
      </c>
      <c r="AO13329" s="171"/>
      <c r="AP13329" s="171"/>
      <c r="AQ13329" s="171"/>
      <c r="AR13329" s="171"/>
    </row>
    <row r="13330" spans="24:44">
      <c r="X13330" t="s">
        <v>37272</v>
      </c>
      <c r="Y13330" t="s">
        <v>389</v>
      </c>
      <c r="Z13330" t="s">
        <v>37273</v>
      </c>
      <c r="AA13330" t="s">
        <v>33687</v>
      </c>
      <c r="AB13330" t="s">
        <v>33674</v>
      </c>
      <c r="AO13330" s="171"/>
      <c r="AP13330" s="171"/>
      <c r="AQ13330" s="171"/>
      <c r="AR13330" s="171"/>
    </row>
    <row r="13331" spans="24:44">
      <c r="X13331" t="s">
        <v>37274</v>
      </c>
      <c r="Y13331" t="s">
        <v>389</v>
      </c>
      <c r="Z13331" t="s">
        <v>37275</v>
      </c>
      <c r="AA13331" t="s">
        <v>33765</v>
      </c>
      <c r="AB13331" t="s">
        <v>33694</v>
      </c>
      <c r="AO13331" s="171"/>
      <c r="AP13331" s="171"/>
      <c r="AQ13331" s="171"/>
      <c r="AR13331" s="171"/>
    </row>
    <row r="13332" spans="24:44">
      <c r="X13332" t="s">
        <v>37276</v>
      </c>
      <c r="Y13332" t="s">
        <v>386</v>
      </c>
      <c r="Z13332" t="s">
        <v>37277</v>
      </c>
      <c r="AA13332" t="s">
        <v>33715</v>
      </c>
      <c r="AB13332" t="s">
        <v>33627</v>
      </c>
      <c r="AO13332" s="171"/>
      <c r="AP13332" s="171"/>
      <c r="AQ13332" s="171"/>
      <c r="AR13332" s="171"/>
    </row>
    <row r="13333" spans="24:44">
      <c r="X13333" t="s">
        <v>37278</v>
      </c>
      <c r="Y13333" t="s">
        <v>386</v>
      </c>
      <c r="Z13333" t="s">
        <v>37279</v>
      </c>
      <c r="AA13333" t="s">
        <v>33603</v>
      </c>
      <c r="AB13333" t="s">
        <v>125</v>
      </c>
      <c r="AO13333" s="171"/>
      <c r="AP13333" s="171"/>
      <c r="AQ13333" s="171"/>
      <c r="AR13333" s="171"/>
    </row>
    <row r="13334" spans="24:44">
      <c r="X13334" t="s">
        <v>2571</v>
      </c>
      <c r="Y13334" t="s">
        <v>386</v>
      </c>
      <c r="Z13334" t="s">
        <v>37280</v>
      </c>
      <c r="AA13334" t="s">
        <v>33603</v>
      </c>
      <c r="AB13334" t="s">
        <v>125</v>
      </c>
      <c r="AO13334" s="171"/>
      <c r="AP13334" s="171"/>
      <c r="AQ13334" s="171"/>
      <c r="AR13334" s="171"/>
    </row>
    <row r="13335" spans="24:44">
      <c r="X13335" t="s">
        <v>37281</v>
      </c>
      <c r="Y13335" t="s">
        <v>389</v>
      </c>
      <c r="Z13335" t="s">
        <v>37282</v>
      </c>
      <c r="AA13335" t="s">
        <v>33762</v>
      </c>
      <c r="AB13335" t="s">
        <v>125</v>
      </c>
      <c r="AO13335" s="171"/>
      <c r="AP13335" s="171"/>
      <c r="AQ13335" s="171"/>
      <c r="AR13335" s="171"/>
    </row>
    <row r="13336" spans="24:44">
      <c r="X13336" t="s">
        <v>37283</v>
      </c>
      <c r="Y13336" t="s">
        <v>389</v>
      </c>
      <c r="Z13336" t="s">
        <v>37284</v>
      </c>
      <c r="AA13336" t="s">
        <v>33762</v>
      </c>
      <c r="AB13336" t="s">
        <v>125</v>
      </c>
      <c r="AO13336" s="171"/>
      <c r="AP13336" s="171"/>
      <c r="AQ13336" s="171"/>
      <c r="AR13336" s="171"/>
    </row>
    <row r="13337" spans="24:44">
      <c r="X13337" t="s">
        <v>37285</v>
      </c>
      <c r="Y13337" t="s">
        <v>389</v>
      </c>
      <c r="Z13337" t="s">
        <v>37286</v>
      </c>
      <c r="AA13337" t="s">
        <v>33762</v>
      </c>
      <c r="AB13337" t="s">
        <v>125</v>
      </c>
      <c r="AO13337" s="171"/>
      <c r="AP13337" s="171"/>
      <c r="AQ13337" s="171"/>
      <c r="AR13337" s="171"/>
    </row>
    <row r="13338" spans="24:44">
      <c r="X13338" t="s">
        <v>37287</v>
      </c>
      <c r="Y13338" t="s">
        <v>389</v>
      </c>
      <c r="Z13338" t="s">
        <v>37288</v>
      </c>
      <c r="AA13338" t="s">
        <v>33762</v>
      </c>
      <c r="AB13338" t="s">
        <v>125</v>
      </c>
      <c r="AO13338" s="171"/>
      <c r="AP13338" s="171"/>
      <c r="AQ13338" s="171"/>
      <c r="AR13338" s="171"/>
    </row>
    <row r="13339" spans="24:44">
      <c r="X13339" t="s">
        <v>37289</v>
      </c>
      <c r="Y13339" t="s">
        <v>389</v>
      </c>
      <c r="Z13339" t="s">
        <v>37290</v>
      </c>
      <c r="AA13339" t="s">
        <v>34278</v>
      </c>
      <c r="AB13339" t="s">
        <v>125</v>
      </c>
      <c r="AO13339" s="171"/>
      <c r="AP13339" s="171"/>
      <c r="AQ13339" s="171"/>
      <c r="AR13339" s="171"/>
    </row>
    <row r="13340" spans="24:44">
      <c r="X13340" t="s">
        <v>37291</v>
      </c>
      <c r="Y13340" t="s">
        <v>389</v>
      </c>
      <c r="Z13340" t="s">
        <v>37292</v>
      </c>
      <c r="AA13340" t="s">
        <v>34518</v>
      </c>
      <c r="AB13340" t="s">
        <v>33627</v>
      </c>
      <c r="AO13340" s="171"/>
      <c r="AP13340" s="171"/>
      <c r="AQ13340" s="171"/>
      <c r="AR13340" s="171"/>
    </row>
    <row r="13341" spans="24:44">
      <c r="X13341" t="s">
        <v>37293</v>
      </c>
      <c r="Y13341" t="s">
        <v>389</v>
      </c>
      <c r="Z13341" t="s">
        <v>37294</v>
      </c>
      <c r="AA13341" t="s">
        <v>37295</v>
      </c>
      <c r="AB13341" t="s">
        <v>125</v>
      </c>
      <c r="AO13341" s="171"/>
      <c r="AP13341" s="171"/>
      <c r="AQ13341" s="171"/>
      <c r="AR13341" s="171"/>
    </row>
    <row r="13342" spans="24:44">
      <c r="X13342" t="s">
        <v>3553</v>
      </c>
      <c r="Y13342" t="s">
        <v>386</v>
      </c>
      <c r="Z13342" t="s">
        <v>37296</v>
      </c>
      <c r="AA13342" t="s">
        <v>33984</v>
      </c>
      <c r="AB13342" t="s">
        <v>125</v>
      </c>
      <c r="AO13342" s="171"/>
      <c r="AP13342" s="171"/>
      <c r="AQ13342" s="171"/>
      <c r="AR13342" s="171"/>
    </row>
    <row r="13343" spans="24:44">
      <c r="X13343" t="s">
        <v>3559</v>
      </c>
      <c r="Y13343" t="s">
        <v>386</v>
      </c>
      <c r="Z13343" t="s">
        <v>37297</v>
      </c>
      <c r="AA13343" t="s">
        <v>33846</v>
      </c>
      <c r="AB13343" t="s">
        <v>125</v>
      </c>
      <c r="AO13343" s="171"/>
      <c r="AP13343" s="171"/>
      <c r="AQ13343" s="171"/>
      <c r="AR13343" s="171"/>
    </row>
    <row r="13344" spans="24:44">
      <c r="X13344" t="s">
        <v>37298</v>
      </c>
      <c r="Y13344" t="s">
        <v>386</v>
      </c>
      <c r="Z13344" t="s">
        <v>37299</v>
      </c>
      <c r="AA13344" t="s">
        <v>37300</v>
      </c>
      <c r="AB13344" t="s">
        <v>125</v>
      </c>
      <c r="AO13344" s="171"/>
      <c r="AP13344" s="171"/>
      <c r="AQ13344" s="171"/>
      <c r="AR13344" s="171"/>
    </row>
    <row r="13345" spans="24:44">
      <c r="X13345" t="s">
        <v>37301</v>
      </c>
      <c r="Y13345" t="s">
        <v>389</v>
      </c>
      <c r="Z13345" t="s">
        <v>37302</v>
      </c>
      <c r="AA13345" t="s">
        <v>37303</v>
      </c>
      <c r="AB13345" t="s">
        <v>34158</v>
      </c>
      <c r="AO13345" s="171"/>
      <c r="AP13345" s="171"/>
      <c r="AQ13345" s="171"/>
      <c r="AR13345" s="171"/>
    </row>
    <row r="13346" spans="24:44">
      <c r="X13346" t="s">
        <v>2576</v>
      </c>
      <c r="Y13346" t="s">
        <v>386</v>
      </c>
      <c r="Z13346" t="s">
        <v>37304</v>
      </c>
      <c r="AA13346" t="s">
        <v>35168</v>
      </c>
      <c r="AB13346" t="s">
        <v>5361</v>
      </c>
      <c r="AO13346" s="171"/>
      <c r="AP13346" s="171"/>
      <c r="AQ13346" s="171"/>
      <c r="AR13346" s="171"/>
    </row>
    <row r="13347" spans="24:44">
      <c r="X13347" t="s">
        <v>37305</v>
      </c>
      <c r="Y13347" t="s">
        <v>389</v>
      </c>
      <c r="Z13347" t="s">
        <v>37306</v>
      </c>
      <c r="AA13347" t="s">
        <v>34157</v>
      </c>
      <c r="AB13347" t="s">
        <v>34158</v>
      </c>
      <c r="AO13347" s="171"/>
      <c r="AP13347" s="171"/>
      <c r="AQ13347" s="171"/>
      <c r="AR13347" s="171"/>
    </row>
    <row r="13348" spans="24:44">
      <c r="X13348" t="s">
        <v>37307</v>
      </c>
      <c r="Y13348" t="s">
        <v>389</v>
      </c>
      <c r="Z13348" t="s">
        <v>37308</v>
      </c>
      <c r="AA13348" t="s">
        <v>35168</v>
      </c>
      <c r="AB13348" t="s">
        <v>5361</v>
      </c>
      <c r="AO13348" s="171"/>
      <c r="AP13348" s="171"/>
      <c r="AQ13348" s="171"/>
      <c r="AR13348" s="171"/>
    </row>
    <row r="13349" spans="24:44">
      <c r="X13349" t="s">
        <v>37309</v>
      </c>
      <c r="Y13349" t="s">
        <v>386</v>
      </c>
      <c r="Z13349" t="s">
        <v>37310</v>
      </c>
      <c r="AA13349" t="s">
        <v>34125</v>
      </c>
      <c r="AB13349" t="s">
        <v>33674</v>
      </c>
      <c r="AO13349" s="171"/>
      <c r="AP13349" s="171"/>
      <c r="AQ13349" s="171"/>
      <c r="AR13349" s="171"/>
    </row>
    <row r="13350" spans="24:44">
      <c r="X13350" t="s">
        <v>37311</v>
      </c>
      <c r="Y13350" t="s">
        <v>389</v>
      </c>
      <c r="Z13350" t="s">
        <v>37312</v>
      </c>
      <c r="AA13350" t="s">
        <v>33762</v>
      </c>
      <c r="AB13350" t="s">
        <v>125</v>
      </c>
      <c r="AO13350" s="171"/>
      <c r="AP13350" s="171"/>
      <c r="AQ13350" s="171"/>
      <c r="AR13350" s="171"/>
    </row>
    <row r="13351" spans="24:44">
      <c r="X13351" t="s">
        <v>37313</v>
      </c>
      <c r="Y13351" t="s">
        <v>386</v>
      </c>
      <c r="Z13351" t="s">
        <v>37314</v>
      </c>
      <c r="AA13351" t="s">
        <v>34125</v>
      </c>
      <c r="AB13351" t="s">
        <v>33674</v>
      </c>
      <c r="AO13351" s="171"/>
      <c r="AP13351" s="171"/>
      <c r="AQ13351" s="171"/>
      <c r="AR13351" s="171"/>
    </row>
    <row r="13352" spans="24:44">
      <c r="X13352" t="s">
        <v>37315</v>
      </c>
      <c r="Y13352" t="s">
        <v>386</v>
      </c>
      <c r="Z13352" t="s">
        <v>37316</v>
      </c>
      <c r="AA13352" t="s">
        <v>33603</v>
      </c>
      <c r="AB13352" t="s">
        <v>125</v>
      </c>
      <c r="AO13352" s="171"/>
      <c r="AP13352" s="171"/>
      <c r="AQ13352" s="171"/>
      <c r="AR13352" s="171"/>
    </row>
    <row r="13353" spans="24:44">
      <c r="X13353" t="s">
        <v>37317</v>
      </c>
      <c r="Y13353" t="s">
        <v>386</v>
      </c>
      <c r="Z13353" t="s">
        <v>34637</v>
      </c>
      <c r="AA13353" t="s">
        <v>34125</v>
      </c>
      <c r="AB13353" t="s">
        <v>33674</v>
      </c>
      <c r="AO13353" s="171"/>
      <c r="AP13353" s="171"/>
      <c r="AQ13353" s="171"/>
      <c r="AR13353" s="171"/>
    </row>
    <row r="13354" spans="24:44">
      <c r="X13354" t="s">
        <v>37318</v>
      </c>
      <c r="Y13354" t="s">
        <v>389</v>
      </c>
      <c r="Z13354" t="s">
        <v>37316</v>
      </c>
      <c r="AA13354" t="s">
        <v>33846</v>
      </c>
      <c r="AB13354" t="s">
        <v>125</v>
      </c>
      <c r="AO13354" s="171"/>
      <c r="AP13354" s="171"/>
      <c r="AQ13354" s="171"/>
      <c r="AR13354" s="171"/>
    </row>
    <row r="13355" spans="24:44">
      <c r="X13355" t="s">
        <v>37319</v>
      </c>
      <c r="Y13355" t="s">
        <v>389</v>
      </c>
      <c r="Z13355" t="s">
        <v>37320</v>
      </c>
      <c r="AA13355" t="s">
        <v>33846</v>
      </c>
      <c r="AB13355" t="s">
        <v>125</v>
      </c>
      <c r="AO13355" s="171"/>
      <c r="AP13355" s="171"/>
      <c r="AQ13355" s="171"/>
      <c r="AR13355" s="171"/>
    </row>
    <row r="13356" spans="24:44">
      <c r="X13356" t="s">
        <v>2581</v>
      </c>
      <c r="Y13356" t="s">
        <v>386</v>
      </c>
      <c r="Z13356" t="s">
        <v>37321</v>
      </c>
      <c r="AA13356" t="s">
        <v>33762</v>
      </c>
      <c r="AB13356" t="s">
        <v>125</v>
      </c>
      <c r="AO13356" s="171"/>
      <c r="AP13356" s="171"/>
      <c r="AQ13356" s="171"/>
      <c r="AR13356" s="171"/>
    </row>
    <row r="13357" spans="24:44">
      <c r="X13357" t="s">
        <v>4995</v>
      </c>
      <c r="Y13357" t="s">
        <v>386</v>
      </c>
      <c r="Z13357" t="s">
        <v>37322</v>
      </c>
      <c r="AA13357" t="s">
        <v>35168</v>
      </c>
      <c r="AB13357" t="s">
        <v>5361</v>
      </c>
      <c r="AO13357" s="171"/>
      <c r="AP13357" s="171"/>
      <c r="AQ13357" s="171"/>
      <c r="AR13357" s="171"/>
    </row>
    <row r="13358" spans="24:44">
      <c r="X13358" t="s">
        <v>5673</v>
      </c>
      <c r="Y13358" t="s">
        <v>386</v>
      </c>
      <c r="Z13358" t="s">
        <v>37323</v>
      </c>
      <c r="AA13358" t="s">
        <v>35168</v>
      </c>
      <c r="AB13358" t="s">
        <v>5361</v>
      </c>
      <c r="AO13358" s="171"/>
      <c r="AP13358" s="171"/>
      <c r="AQ13358" s="171"/>
      <c r="AR13358" s="171"/>
    </row>
    <row r="13359" spans="24:44">
      <c r="X13359" t="s">
        <v>37324</v>
      </c>
      <c r="Y13359" t="s">
        <v>389</v>
      </c>
      <c r="Z13359" t="s">
        <v>37325</v>
      </c>
      <c r="AA13359" t="s">
        <v>35168</v>
      </c>
      <c r="AB13359" t="s">
        <v>5361</v>
      </c>
      <c r="AO13359" s="171"/>
      <c r="AP13359" s="171"/>
      <c r="AQ13359" s="171"/>
      <c r="AR13359" s="171"/>
    </row>
    <row r="13360" spans="24:44">
      <c r="X13360" t="s">
        <v>37326</v>
      </c>
      <c r="Y13360" t="s">
        <v>386</v>
      </c>
      <c r="Z13360" t="s">
        <v>37327</v>
      </c>
      <c r="AA13360" t="s">
        <v>33603</v>
      </c>
      <c r="AB13360" t="s">
        <v>125</v>
      </c>
      <c r="AO13360" s="171"/>
      <c r="AP13360" s="171"/>
      <c r="AQ13360" s="171"/>
      <c r="AR13360" s="171"/>
    </row>
    <row r="13361" spans="24:44">
      <c r="X13361" t="s">
        <v>37328</v>
      </c>
      <c r="Y13361" t="s">
        <v>386</v>
      </c>
      <c r="Z13361" t="s">
        <v>37329</v>
      </c>
      <c r="AA13361" t="s">
        <v>33603</v>
      </c>
      <c r="AB13361" t="s">
        <v>125</v>
      </c>
      <c r="AO13361" s="171"/>
      <c r="AP13361" s="171"/>
      <c r="AQ13361" s="171"/>
      <c r="AR13361" s="171"/>
    </row>
    <row r="13362" spans="24:44">
      <c r="X13362" t="s">
        <v>37330</v>
      </c>
      <c r="Y13362" t="s">
        <v>389</v>
      </c>
      <c r="Z13362" t="s">
        <v>37331</v>
      </c>
      <c r="AA13362" t="s">
        <v>33603</v>
      </c>
      <c r="AB13362" t="s">
        <v>125</v>
      </c>
      <c r="AO13362" s="171"/>
      <c r="AP13362" s="171"/>
      <c r="AQ13362" s="171"/>
      <c r="AR13362" s="171"/>
    </row>
    <row r="13363" spans="24:44">
      <c r="X13363" t="s">
        <v>37332</v>
      </c>
      <c r="Y13363" t="s">
        <v>386</v>
      </c>
      <c r="Z13363" t="s">
        <v>37333</v>
      </c>
      <c r="AA13363" t="s">
        <v>34125</v>
      </c>
      <c r="AB13363" t="s">
        <v>33674</v>
      </c>
      <c r="AO13363" s="171"/>
      <c r="AP13363" s="171"/>
      <c r="AQ13363" s="171"/>
      <c r="AR13363" s="171"/>
    </row>
    <row r="13364" spans="24:44">
      <c r="X13364" t="s">
        <v>37334</v>
      </c>
      <c r="Y13364" t="s">
        <v>389</v>
      </c>
      <c r="Z13364" t="s">
        <v>37335</v>
      </c>
      <c r="AA13364" t="s">
        <v>33762</v>
      </c>
      <c r="AB13364" t="s">
        <v>125</v>
      </c>
      <c r="AO13364" s="171"/>
      <c r="AP13364" s="171"/>
      <c r="AQ13364" s="171"/>
      <c r="AR13364" s="171"/>
    </row>
    <row r="13365" spans="24:44">
      <c r="X13365" t="s">
        <v>37336</v>
      </c>
      <c r="Y13365" t="s">
        <v>386</v>
      </c>
      <c r="Z13365" t="s">
        <v>37337</v>
      </c>
      <c r="AA13365" t="s">
        <v>33715</v>
      </c>
      <c r="AB13365" t="s">
        <v>33627</v>
      </c>
      <c r="AO13365" s="171"/>
      <c r="AP13365" s="171"/>
      <c r="AQ13365" s="171"/>
      <c r="AR13365" s="171"/>
    </row>
    <row r="13366" spans="24:44">
      <c r="X13366" t="s">
        <v>37338</v>
      </c>
      <c r="Y13366" t="s">
        <v>389</v>
      </c>
      <c r="Z13366" t="s">
        <v>37339</v>
      </c>
      <c r="AA13366" t="s">
        <v>33762</v>
      </c>
      <c r="AB13366" t="s">
        <v>125</v>
      </c>
      <c r="AO13366" s="171"/>
      <c r="AP13366" s="171"/>
      <c r="AQ13366" s="171"/>
      <c r="AR13366" s="171"/>
    </row>
    <row r="13367" spans="24:44">
      <c r="X13367" t="s">
        <v>37340</v>
      </c>
      <c r="Y13367" t="s">
        <v>386</v>
      </c>
      <c r="Z13367" t="s">
        <v>37341</v>
      </c>
      <c r="AA13367" t="s">
        <v>36897</v>
      </c>
      <c r="AB13367" t="s">
        <v>36898</v>
      </c>
      <c r="AO13367" s="171"/>
      <c r="AP13367" s="171"/>
      <c r="AQ13367" s="171"/>
      <c r="AR13367" s="171"/>
    </row>
    <row r="13368" spans="24:44">
      <c r="X13368" t="s">
        <v>5678</v>
      </c>
      <c r="Y13368" t="s">
        <v>386</v>
      </c>
      <c r="Z13368" t="s">
        <v>37342</v>
      </c>
      <c r="AA13368" t="s">
        <v>33984</v>
      </c>
      <c r="AB13368" t="s">
        <v>125</v>
      </c>
      <c r="AO13368" s="171"/>
      <c r="AP13368" s="171"/>
      <c r="AQ13368" s="171"/>
      <c r="AR13368" s="171"/>
    </row>
    <row r="13369" spans="24:44">
      <c r="X13369" t="s">
        <v>5683</v>
      </c>
      <c r="Y13369" t="s">
        <v>386</v>
      </c>
      <c r="Z13369" t="s">
        <v>37343</v>
      </c>
      <c r="AA13369" t="s">
        <v>33846</v>
      </c>
      <c r="AB13369" t="s">
        <v>125</v>
      </c>
      <c r="AO13369" s="171"/>
      <c r="AP13369" s="171"/>
      <c r="AQ13369" s="171"/>
      <c r="AR13369" s="171"/>
    </row>
    <row r="13370" spans="24:44">
      <c r="X13370" t="s">
        <v>37344</v>
      </c>
      <c r="Y13370" t="s">
        <v>386</v>
      </c>
      <c r="Z13370" t="s">
        <v>37345</v>
      </c>
      <c r="AA13370" t="s">
        <v>34125</v>
      </c>
      <c r="AB13370" t="s">
        <v>33674</v>
      </c>
      <c r="AO13370" s="171"/>
      <c r="AP13370" s="171"/>
      <c r="AQ13370" s="171"/>
      <c r="AR13370" s="171"/>
    </row>
    <row r="13371" spans="24:44">
      <c r="X13371" t="s">
        <v>37346</v>
      </c>
      <c r="Y13371" t="s">
        <v>389</v>
      </c>
      <c r="Z13371" t="s">
        <v>37347</v>
      </c>
      <c r="AA13371" t="s">
        <v>37348</v>
      </c>
      <c r="AB13371" t="s">
        <v>34129</v>
      </c>
      <c r="AO13371" s="171"/>
      <c r="AP13371" s="171"/>
      <c r="AQ13371" s="171"/>
      <c r="AR13371" s="171"/>
    </row>
    <row r="13372" spans="24:44">
      <c r="X13372" t="s">
        <v>37349</v>
      </c>
      <c r="Y13372" t="s">
        <v>389</v>
      </c>
      <c r="Z13372" t="s">
        <v>37350</v>
      </c>
      <c r="AA13372" t="s">
        <v>33693</v>
      </c>
      <c r="AB13372" t="s">
        <v>33694</v>
      </c>
      <c r="AO13372" s="171"/>
      <c r="AP13372" s="171"/>
      <c r="AQ13372" s="171"/>
      <c r="AR13372" s="171"/>
    </row>
    <row r="13373" spans="24:44">
      <c r="X13373" t="s">
        <v>2586</v>
      </c>
      <c r="Y13373" t="s">
        <v>386</v>
      </c>
      <c r="Z13373" t="s">
        <v>37351</v>
      </c>
      <c r="AA13373" t="s">
        <v>33693</v>
      </c>
      <c r="AB13373" t="s">
        <v>33694</v>
      </c>
      <c r="AO13373" s="171"/>
      <c r="AP13373" s="171"/>
      <c r="AQ13373" s="171"/>
      <c r="AR13373" s="171"/>
    </row>
    <row r="13374" spans="24:44">
      <c r="X13374" t="s">
        <v>5000</v>
      </c>
      <c r="Y13374" t="s">
        <v>386</v>
      </c>
      <c r="Z13374" t="s">
        <v>37352</v>
      </c>
      <c r="AA13374" t="s">
        <v>33693</v>
      </c>
      <c r="AB13374" t="s">
        <v>33694</v>
      </c>
      <c r="AO13374" s="171"/>
      <c r="AP13374" s="171"/>
      <c r="AQ13374" s="171"/>
      <c r="AR13374" s="171"/>
    </row>
    <row r="13375" spans="24:44">
      <c r="X13375" t="s">
        <v>37353</v>
      </c>
      <c r="Y13375" t="s">
        <v>389</v>
      </c>
      <c r="Z13375" t="s">
        <v>37354</v>
      </c>
      <c r="AA13375" t="s">
        <v>33693</v>
      </c>
      <c r="AB13375" t="s">
        <v>33694</v>
      </c>
      <c r="AO13375" s="171"/>
      <c r="AP13375" s="171"/>
      <c r="AQ13375" s="171"/>
      <c r="AR13375" s="171"/>
    </row>
    <row r="13376" spans="24:44">
      <c r="X13376" t="s">
        <v>37355</v>
      </c>
      <c r="Y13376" t="s">
        <v>386</v>
      </c>
      <c r="Z13376" t="s">
        <v>37356</v>
      </c>
      <c r="AA13376" t="s">
        <v>33693</v>
      </c>
      <c r="AB13376" t="s">
        <v>33694</v>
      </c>
      <c r="AO13376" s="171"/>
      <c r="AP13376" s="171"/>
      <c r="AQ13376" s="171"/>
      <c r="AR13376" s="171"/>
    </row>
    <row r="13377" spans="24:44">
      <c r="X13377" t="s">
        <v>2591</v>
      </c>
      <c r="Y13377" t="s">
        <v>386</v>
      </c>
      <c r="Z13377" t="s">
        <v>37357</v>
      </c>
      <c r="AA13377" t="s">
        <v>33693</v>
      </c>
      <c r="AB13377" t="s">
        <v>33694</v>
      </c>
      <c r="AO13377" s="171"/>
      <c r="AP13377" s="171"/>
      <c r="AQ13377" s="171"/>
      <c r="AR13377" s="171"/>
    </row>
    <row r="13378" spans="24:44">
      <c r="X13378" t="s">
        <v>37358</v>
      </c>
      <c r="Y13378" t="s">
        <v>386</v>
      </c>
      <c r="Z13378" t="s">
        <v>37359</v>
      </c>
      <c r="AA13378" t="s">
        <v>33693</v>
      </c>
      <c r="AB13378" t="s">
        <v>33694</v>
      </c>
      <c r="AO13378" s="171"/>
      <c r="AP13378" s="171"/>
      <c r="AQ13378" s="171"/>
      <c r="AR13378" s="171"/>
    </row>
    <row r="13379" spans="24:44">
      <c r="X13379" t="s">
        <v>37360</v>
      </c>
      <c r="Y13379" t="s">
        <v>389</v>
      </c>
      <c r="Z13379" t="s">
        <v>37361</v>
      </c>
      <c r="AA13379" t="s">
        <v>33693</v>
      </c>
      <c r="AB13379" t="s">
        <v>33694</v>
      </c>
      <c r="AO13379" s="171"/>
      <c r="AP13379" s="171"/>
      <c r="AQ13379" s="171"/>
      <c r="AR13379" s="171"/>
    </row>
    <row r="13380" spans="24:44">
      <c r="X13380" t="s">
        <v>37362</v>
      </c>
      <c r="Y13380" t="s">
        <v>389</v>
      </c>
      <c r="Z13380" t="s">
        <v>37363</v>
      </c>
      <c r="AA13380" t="s">
        <v>33693</v>
      </c>
      <c r="AB13380" t="s">
        <v>33694</v>
      </c>
      <c r="AO13380" s="171"/>
      <c r="AP13380" s="171"/>
      <c r="AQ13380" s="171"/>
      <c r="AR13380" s="171"/>
    </row>
    <row r="13381" spans="24:44">
      <c r="X13381" t="s">
        <v>37364</v>
      </c>
      <c r="Y13381" t="s">
        <v>386</v>
      </c>
      <c r="Z13381" t="s">
        <v>37365</v>
      </c>
      <c r="AA13381" t="s">
        <v>34125</v>
      </c>
      <c r="AB13381" t="s">
        <v>33674</v>
      </c>
      <c r="AO13381" s="171"/>
      <c r="AP13381" s="171"/>
      <c r="AQ13381" s="171"/>
      <c r="AR13381" s="171"/>
    </row>
    <row r="13382" spans="24:44">
      <c r="X13382" t="s">
        <v>37366</v>
      </c>
      <c r="Y13382" t="s">
        <v>386</v>
      </c>
      <c r="Z13382" t="s">
        <v>37367</v>
      </c>
      <c r="AA13382" t="s">
        <v>33693</v>
      </c>
      <c r="AB13382" t="s">
        <v>33694</v>
      </c>
      <c r="AO13382" s="171"/>
      <c r="AP13382" s="171"/>
      <c r="AQ13382" s="171"/>
      <c r="AR13382" s="171"/>
    </row>
    <row r="13383" spans="24:44">
      <c r="X13383" t="s">
        <v>37368</v>
      </c>
      <c r="Y13383" t="s">
        <v>386</v>
      </c>
      <c r="Z13383" t="s">
        <v>37369</v>
      </c>
      <c r="AA13383" t="s">
        <v>35168</v>
      </c>
      <c r="AB13383" t="s">
        <v>5361</v>
      </c>
      <c r="AO13383" s="171"/>
      <c r="AP13383" s="171"/>
      <c r="AQ13383" s="171"/>
      <c r="AR13383" s="171"/>
    </row>
    <row r="13384" spans="24:44">
      <c r="X13384" t="s">
        <v>37370</v>
      </c>
      <c r="Y13384" t="s">
        <v>389</v>
      </c>
      <c r="Z13384" t="s">
        <v>37371</v>
      </c>
      <c r="AA13384" t="s">
        <v>34125</v>
      </c>
      <c r="AB13384" t="s">
        <v>33674</v>
      </c>
      <c r="AO13384" s="171"/>
      <c r="AP13384" s="171"/>
      <c r="AQ13384" s="171"/>
      <c r="AR13384" s="171"/>
    </row>
    <row r="13385" spans="24:44">
      <c r="X13385" t="s">
        <v>37372</v>
      </c>
      <c r="Y13385" t="s">
        <v>389</v>
      </c>
      <c r="Z13385" t="s">
        <v>37373</v>
      </c>
      <c r="AA13385" t="s">
        <v>35168</v>
      </c>
      <c r="AB13385" t="s">
        <v>5361</v>
      </c>
      <c r="AO13385" s="171"/>
      <c r="AP13385" s="171"/>
      <c r="AQ13385" s="171"/>
      <c r="AR13385" s="171"/>
    </row>
    <row r="13386" spans="24:44">
      <c r="X13386" t="s">
        <v>37374</v>
      </c>
      <c r="Y13386" t="s">
        <v>386</v>
      </c>
      <c r="Z13386" t="s">
        <v>37375</v>
      </c>
      <c r="AA13386" t="s">
        <v>653</v>
      </c>
      <c r="AB13386" t="s">
        <v>125</v>
      </c>
      <c r="AO13386" s="171"/>
      <c r="AP13386" s="171"/>
      <c r="AQ13386" s="171"/>
      <c r="AR13386" s="171"/>
    </row>
    <row r="13387" spans="24:44">
      <c r="X13387" t="s">
        <v>1417</v>
      </c>
      <c r="Y13387" t="s">
        <v>386</v>
      </c>
      <c r="Z13387" t="s">
        <v>37376</v>
      </c>
      <c r="AA13387" t="s">
        <v>33846</v>
      </c>
      <c r="AB13387" t="s">
        <v>125</v>
      </c>
      <c r="AO13387" s="171"/>
      <c r="AP13387" s="171"/>
      <c r="AQ13387" s="171"/>
      <c r="AR13387" s="171"/>
    </row>
    <row r="13388" spans="24:44">
      <c r="X13388" t="s">
        <v>6335</v>
      </c>
      <c r="Y13388" t="s">
        <v>386</v>
      </c>
      <c r="Z13388" t="s">
        <v>37377</v>
      </c>
      <c r="AA13388" t="s">
        <v>33846</v>
      </c>
      <c r="AB13388" t="s">
        <v>125</v>
      </c>
      <c r="AO13388" s="171"/>
      <c r="AP13388" s="171"/>
      <c r="AQ13388" s="171"/>
      <c r="AR13388" s="171"/>
    </row>
    <row r="13389" spans="24:44">
      <c r="X13389" t="s">
        <v>1422</v>
      </c>
      <c r="Y13389" t="s">
        <v>386</v>
      </c>
      <c r="Z13389" t="s">
        <v>37378</v>
      </c>
      <c r="AA13389" t="s">
        <v>33846</v>
      </c>
      <c r="AB13389" t="s">
        <v>125</v>
      </c>
      <c r="AO13389" s="171"/>
      <c r="AP13389" s="171"/>
      <c r="AQ13389" s="171"/>
      <c r="AR13389" s="171"/>
    </row>
    <row r="13390" spans="24:44">
      <c r="X13390" t="s">
        <v>37379</v>
      </c>
      <c r="Y13390" t="s">
        <v>389</v>
      </c>
      <c r="Z13390" t="s">
        <v>37380</v>
      </c>
      <c r="AA13390" t="s">
        <v>33846</v>
      </c>
      <c r="AB13390" t="s">
        <v>125</v>
      </c>
      <c r="AO13390" s="171"/>
      <c r="AP13390" s="171"/>
      <c r="AQ13390" s="171"/>
      <c r="AR13390" s="171"/>
    </row>
    <row r="13391" spans="24:44">
      <c r="X13391" t="s">
        <v>1427</v>
      </c>
      <c r="Y13391" t="s">
        <v>386</v>
      </c>
      <c r="Z13391" t="s">
        <v>37381</v>
      </c>
      <c r="AA13391" t="s">
        <v>33846</v>
      </c>
      <c r="AB13391" t="s">
        <v>125</v>
      </c>
      <c r="AO13391" s="171"/>
      <c r="AP13391" s="171"/>
      <c r="AQ13391" s="171"/>
      <c r="AR13391" s="171"/>
    </row>
    <row r="13392" spans="24:44">
      <c r="X13392" t="s">
        <v>37382</v>
      </c>
      <c r="Y13392" t="s">
        <v>389</v>
      </c>
      <c r="Z13392" t="s">
        <v>37383</v>
      </c>
      <c r="AA13392" t="s">
        <v>33846</v>
      </c>
      <c r="AB13392" t="s">
        <v>125</v>
      </c>
      <c r="AO13392" s="171"/>
      <c r="AP13392" s="171"/>
      <c r="AQ13392" s="171"/>
      <c r="AR13392" s="171"/>
    </row>
    <row r="13393" spans="24:44">
      <c r="X13393" t="s">
        <v>5005</v>
      </c>
      <c r="Y13393" t="s">
        <v>386</v>
      </c>
      <c r="Z13393" t="s">
        <v>37384</v>
      </c>
      <c r="AA13393" t="s">
        <v>33846</v>
      </c>
      <c r="AB13393" t="s">
        <v>125</v>
      </c>
      <c r="AO13393" s="171"/>
      <c r="AP13393" s="171"/>
      <c r="AQ13393" s="171"/>
      <c r="AR13393" s="171"/>
    </row>
    <row r="13394" spans="24:44">
      <c r="X13394" t="s">
        <v>37385</v>
      </c>
      <c r="Y13394" t="s">
        <v>389</v>
      </c>
      <c r="Z13394" t="s">
        <v>37386</v>
      </c>
      <c r="AA13394" t="s">
        <v>33846</v>
      </c>
      <c r="AB13394" t="s">
        <v>125</v>
      </c>
      <c r="AO13394" s="171"/>
      <c r="AP13394" s="171"/>
      <c r="AQ13394" s="171"/>
      <c r="AR13394" s="171"/>
    </row>
    <row r="13395" spans="24:44">
      <c r="X13395" t="s">
        <v>2597</v>
      </c>
      <c r="Y13395" t="s">
        <v>386</v>
      </c>
      <c r="Z13395" t="s">
        <v>37387</v>
      </c>
      <c r="AA13395" t="s">
        <v>33765</v>
      </c>
      <c r="AB13395" t="s">
        <v>33694</v>
      </c>
      <c r="AO13395" s="171"/>
      <c r="AP13395" s="171"/>
      <c r="AQ13395" s="171"/>
      <c r="AR13395" s="171"/>
    </row>
    <row r="13396" spans="24:44">
      <c r="X13396" t="s">
        <v>2602</v>
      </c>
      <c r="Y13396" t="s">
        <v>386</v>
      </c>
      <c r="Z13396" t="s">
        <v>37388</v>
      </c>
      <c r="AA13396" t="s">
        <v>33846</v>
      </c>
      <c r="AB13396" t="s">
        <v>125</v>
      </c>
      <c r="AO13396" s="171"/>
      <c r="AP13396" s="171"/>
      <c r="AQ13396" s="171"/>
      <c r="AR13396" s="171"/>
    </row>
    <row r="13397" spans="24:44">
      <c r="X13397" t="s">
        <v>37389</v>
      </c>
      <c r="Y13397" t="s">
        <v>389</v>
      </c>
      <c r="Z13397" t="s">
        <v>37390</v>
      </c>
      <c r="AA13397" t="s">
        <v>33762</v>
      </c>
      <c r="AB13397" t="s">
        <v>125</v>
      </c>
      <c r="AO13397" s="171"/>
      <c r="AP13397" s="171"/>
      <c r="AQ13397" s="171"/>
      <c r="AR13397" s="171"/>
    </row>
    <row r="13398" spans="24:44">
      <c r="X13398" t="s">
        <v>37391</v>
      </c>
      <c r="Y13398" t="s">
        <v>389</v>
      </c>
      <c r="Z13398" t="s">
        <v>37392</v>
      </c>
      <c r="AA13398" t="s">
        <v>33762</v>
      </c>
      <c r="AB13398" t="s">
        <v>125</v>
      </c>
      <c r="AO13398" s="171"/>
      <c r="AP13398" s="171"/>
      <c r="AQ13398" s="171"/>
      <c r="AR13398" s="171"/>
    </row>
    <row r="13399" spans="24:44">
      <c r="X13399" t="s">
        <v>37393</v>
      </c>
      <c r="Y13399" t="s">
        <v>389</v>
      </c>
      <c r="Z13399" t="s">
        <v>37394</v>
      </c>
      <c r="AA13399" t="s">
        <v>33762</v>
      </c>
      <c r="AB13399" t="s">
        <v>125</v>
      </c>
      <c r="AO13399" s="171"/>
      <c r="AP13399" s="171"/>
      <c r="AQ13399" s="171"/>
      <c r="AR13399" s="171"/>
    </row>
    <row r="13400" spans="24:44">
      <c r="X13400" t="s">
        <v>1432</v>
      </c>
      <c r="Y13400" t="s">
        <v>386</v>
      </c>
      <c r="Z13400" t="s">
        <v>37395</v>
      </c>
      <c r="AA13400" t="s">
        <v>33984</v>
      </c>
      <c r="AB13400" t="s">
        <v>125</v>
      </c>
      <c r="AO13400" s="171"/>
      <c r="AP13400" s="171"/>
      <c r="AQ13400" s="171"/>
      <c r="AR13400" s="171"/>
    </row>
    <row r="13401" spans="24:44">
      <c r="X13401" t="s">
        <v>6340</v>
      </c>
      <c r="Y13401" t="s">
        <v>386</v>
      </c>
      <c r="Z13401" t="s">
        <v>37396</v>
      </c>
      <c r="AA13401" t="s">
        <v>33984</v>
      </c>
      <c r="AB13401" t="s">
        <v>125</v>
      </c>
      <c r="AO13401" s="171"/>
      <c r="AP13401" s="171"/>
      <c r="AQ13401" s="171"/>
      <c r="AR13401" s="171"/>
    </row>
    <row r="13402" spans="24:44">
      <c r="X13402" t="s">
        <v>1437</v>
      </c>
      <c r="Y13402" t="s">
        <v>386</v>
      </c>
      <c r="Z13402" t="s">
        <v>37397</v>
      </c>
      <c r="AA13402" t="s">
        <v>33984</v>
      </c>
      <c r="AB13402" t="s">
        <v>125</v>
      </c>
      <c r="AO13402" s="171"/>
      <c r="AP13402" s="171"/>
      <c r="AQ13402" s="171"/>
      <c r="AR13402" s="171"/>
    </row>
    <row r="13403" spans="24:44">
      <c r="X13403" t="s">
        <v>37398</v>
      </c>
      <c r="Y13403" t="s">
        <v>389</v>
      </c>
      <c r="Z13403" t="s">
        <v>37399</v>
      </c>
      <c r="AA13403" t="s">
        <v>33984</v>
      </c>
      <c r="AB13403" t="s">
        <v>125</v>
      </c>
      <c r="AO13403" s="171"/>
      <c r="AP13403" s="171"/>
      <c r="AQ13403" s="171"/>
      <c r="AR13403" s="171"/>
    </row>
    <row r="13404" spans="24:44">
      <c r="X13404" t="s">
        <v>1442</v>
      </c>
      <c r="Y13404" t="s">
        <v>386</v>
      </c>
      <c r="Z13404" t="s">
        <v>37400</v>
      </c>
      <c r="AA13404" t="s">
        <v>33984</v>
      </c>
      <c r="AB13404" t="s">
        <v>125</v>
      </c>
      <c r="AO13404" s="171"/>
      <c r="AP13404" s="171"/>
      <c r="AQ13404" s="171"/>
      <c r="AR13404" s="171"/>
    </row>
    <row r="13405" spans="24:44">
      <c r="X13405" t="s">
        <v>37401</v>
      </c>
      <c r="Y13405" t="s">
        <v>389</v>
      </c>
      <c r="Z13405" t="s">
        <v>37402</v>
      </c>
      <c r="AA13405" t="s">
        <v>33984</v>
      </c>
      <c r="AB13405" t="s">
        <v>125</v>
      </c>
      <c r="AO13405" s="171"/>
      <c r="AP13405" s="171"/>
      <c r="AQ13405" s="171"/>
      <c r="AR13405" s="171"/>
    </row>
    <row r="13406" spans="24:44">
      <c r="X13406" t="s">
        <v>5011</v>
      </c>
      <c r="Y13406" t="s">
        <v>386</v>
      </c>
      <c r="Z13406" t="s">
        <v>37403</v>
      </c>
      <c r="AA13406" t="s">
        <v>33984</v>
      </c>
      <c r="AB13406" t="s">
        <v>125</v>
      </c>
      <c r="AO13406" s="171"/>
      <c r="AP13406" s="171"/>
      <c r="AQ13406" s="171"/>
      <c r="AR13406" s="171"/>
    </row>
    <row r="13407" spans="24:44">
      <c r="X13407" t="s">
        <v>37404</v>
      </c>
      <c r="Y13407" t="s">
        <v>389</v>
      </c>
      <c r="Z13407" t="s">
        <v>37405</v>
      </c>
      <c r="AA13407" t="s">
        <v>33984</v>
      </c>
      <c r="AB13407" t="s">
        <v>125</v>
      </c>
      <c r="AO13407" s="171"/>
      <c r="AP13407" s="171"/>
      <c r="AQ13407" s="171"/>
      <c r="AR13407" s="171"/>
    </row>
    <row r="13408" spans="24:44">
      <c r="X13408" t="s">
        <v>37406</v>
      </c>
      <c r="Y13408" t="s">
        <v>386</v>
      </c>
      <c r="Z13408" t="s">
        <v>37407</v>
      </c>
      <c r="AA13408" t="s">
        <v>33765</v>
      </c>
      <c r="AB13408" t="s">
        <v>33694</v>
      </c>
      <c r="AO13408" s="171"/>
      <c r="AP13408" s="171"/>
      <c r="AQ13408" s="171"/>
      <c r="AR13408" s="171"/>
    </row>
    <row r="13409" spans="24:44">
      <c r="X13409" t="s">
        <v>37408</v>
      </c>
      <c r="Y13409" t="s">
        <v>386</v>
      </c>
      <c r="Z13409" t="s">
        <v>37409</v>
      </c>
      <c r="AA13409" t="s">
        <v>33984</v>
      </c>
      <c r="AB13409" t="s">
        <v>125</v>
      </c>
      <c r="AO13409" s="171"/>
      <c r="AP13409" s="171"/>
      <c r="AQ13409" s="171"/>
      <c r="AR13409" s="171"/>
    </row>
    <row r="13410" spans="24:44">
      <c r="X13410" t="s">
        <v>37410</v>
      </c>
      <c r="Y13410" t="s">
        <v>386</v>
      </c>
      <c r="Z13410" t="s">
        <v>37411</v>
      </c>
      <c r="AA13410" t="s">
        <v>34125</v>
      </c>
      <c r="AB13410" t="s">
        <v>33674</v>
      </c>
      <c r="AO13410" s="171"/>
      <c r="AP13410" s="171"/>
      <c r="AQ13410" s="171"/>
      <c r="AR13410" s="171"/>
    </row>
    <row r="13411" spans="24:44">
      <c r="X13411" t="s">
        <v>37412</v>
      </c>
      <c r="Y13411" t="s">
        <v>389</v>
      </c>
      <c r="Z13411" t="s">
        <v>37413</v>
      </c>
      <c r="AA13411" t="s">
        <v>33762</v>
      </c>
      <c r="AB13411" t="s">
        <v>125</v>
      </c>
      <c r="AO13411" s="171"/>
      <c r="AP13411" s="171"/>
      <c r="AQ13411" s="171"/>
      <c r="AR13411" s="171"/>
    </row>
    <row r="13412" spans="24:44">
      <c r="X13412" t="s">
        <v>37414</v>
      </c>
      <c r="Y13412" t="s">
        <v>386</v>
      </c>
      <c r="Z13412" t="s">
        <v>37415</v>
      </c>
      <c r="AA13412" t="s">
        <v>653</v>
      </c>
      <c r="AB13412" t="s">
        <v>125</v>
      </c>
      <c r="AO13412" s="171"/>
      <c r="AP13412" s="171"/>
      <c r="AQ13412" s="171"/>
      <c r="AR13412" s="171"/>
    </row>
    <row r="13413" spans="24:44">
      <c r="X13413" t="s">
        <v>37416</v>
      </c>
      <c r="Y13413" t="s">
        <v>386</v>
      </c>
      <c r="Z13413" t="s">
        <v>37417</v>
      </c>
      <c r="AA13413" t="s">
        <v>37418</v>
      </c>
      <c r="AB13413" t="s">
        <v>125</v>
      </c>
      <c r="AO13413" s="171"/>
      <c r="AP13413" s="171"/>
      <c r="AQ13413" s="171"/>
      <c r="AR13413" s="171"/>
    </row>
    <row r="13414" spans="24:44">
      <c r="X13414" t="s">
        <v>37419</v>
      </c>
      <c r="Y13414" t="s">
        <v>386</v>
      </c>
      <c r="Z13414" t="s">
        <v>34019</v>
      </c>
      <c r="AA13414" t="s">
        <v>37420</v>
      </c>
      <c r="AB13414" t="s">
        <v>33694</v>
      </c>
      <c r="AO13414" s="171"/>
      <c r="AP13414" s="171"/>
      <c r="AQ13414" s="171"/>
      <c r="AR13414" s="171"/>
    </row>
    <row r="13415" spans="24:44">
      <c r="X13415" t="s">
        <v>37421</v>
      </c>
      <c r="Y13415" t="s">
        <v>386</v>
      </c>
      <c r="Z13415" t="s">
        <v>34021</v>
      </c>
      <c r="AA13415" t="s">
        <v>37422</v>
      </c>
      <c r="AB13415" t="s">
        <v>33694</v>
      </c>
      <c r="AO13415" s="171"/>
      <c r="AP13415" s="171"/>
      <c r="AQ13415" s="171"/>
      <c r="AR13415" s="171"/>
    </row>
    <row r="13416" spans="24:44">
      <c r="X13416" t="s">
        <v>37423</v>
      </c>
      <c r="Y13416" t="s">
        <v>386</v>
      </c>
      <c r="Z13416" t="s">
        <v>37424</v>
      </c>
      <c r="AA13416" t="s">
        <v>37425</v>
      </c>
      <c r="AB13416" t="s">
        <v>33694</v>
      </c>
      <c r="AO13416" s="171"/>
      <c r="AP13416" s="171"/>
      <c r="AQ13416" s="171"/>
      <c r="AR13416" s="171"/>
    </row>
    <row r="13417" spans="24:44">
      <c r="X13417" t="s">
        <v>37426</v>
      </c>
      <c r="Y13417" t="s">
        <v>386</v>
      </c>
      <c r="Z13417" t="s">
        <v>34033</v>
      </c>
      <c r="AA13417" t="s">
        <v>37427</v>
      </c>
      <c r="AB13417" t="s">
        <v>33694</v>
      </c>
      <c r="AO13417" s="171"/>
      <c r="AP13417" s="171"/>
      <c r="AQ13417" s="171"/>
      <c r="AR13417" s="171"/>
    </row>
    <row r="13418" spans="24:44">
      <c r="X13418" t="s">
        <v>37428</v>
      </c>
      <c r="Y13418" t="s">
        <v>386</v>
      </c>
      <c r="Z13418" t="s">
        <v>37429</v>
      </c>
      <c r="AA13418" t="s">
        <v>37430</v>
      </c>
      <c r="AB13418" t="s">
        <v>33694</v>
      </c>
      <c r="AO13418" s="171"/>
      <c r="AP13418" s="171"/>
      <c r="AQ13418" s="171"/>
      <c r="AR13418" s="171"/>
    </row>
    <row r="13419" spans="24:44">
      <c r="X13419" t="s">
        <v>37431</v>
      </c>
      <c r="Y13419" t="s">
        <v>389</v>
      </c>
      <c r="Z13419" t="s">
        <v>34671</v>
      </c>
      <c r="AA13419" t="s">
        <v>37432</v>
      </c>
      <c r="AB13419" t="s">
        <v>33694</v>
      </c>
      <c r="AO13419" s="171"/>
      <c r="AP13419" s="171"/>
      <c r="AQ13419" s="171"/>
      <c r="AR13419" s="171"/>
    </row>
    <row r="13420" spans="24:44">
      <c r="X13420" t="s">
        <v>37433</v>
      </c>
      <c r="Y13420" t="s">
        <v>386</v>
      </c>
      <c r="Z13420" t="s">
        <v>37434</v>
      </c>
      <c r="AA13420" t="s">
        <v>34125</v>
      </c>
      <c r="AB13420" t="s">
        <v>33674</v>
      </c>
      <c r="AO13420" s="171"/>
      <c r="AP13420" s="171"/>
      <c r="AQ13420" s="171"/>
      <c r="AR13420" s="171"/>
    </row>
    <row r="13421" spans="24:44">
      <c r="X13421" t="s">
        <v>37435</v>
      </c>
      <c r="Y13421" t="s">
        <v>386</v>
      </c>
      <c r="Z13421" t="s">
        <v>37436</v>
      </c>
      <c r="AA13421" t="s">
        <v>33603</v>
      </c>
      <c r="AB13421" t="s">
        <v>125</v>
      </c>
      <c r="AO13421" s="171"/>
      <c r="AP13421" s="171"/>
      <c r="AQ13421" s="171"/>
      <c r="AR13421" s="171"/>
    </row>
    <row r="13422" spans="24:44">
      <c r="X13422" t="s">
        <v>37437</v>
      </c>
      <c r="Y13422" t="s">
        <v>389</v>
      </c>
      <c r="Z13422" t="s">
        <v>37438</v>
      </c>
      <c r="AA13422" t="s">
        <v>34157</v>
      </c>
      <c r="AB13422" t="s">
        <v>34158</v>
      </c>
      <c r="AO13422" s="171"/>
      <c r="AP13422" s="171"/>
      <c r="AQ13422" s="171"/>
      <c r="AR13422" s="171"/>
    </row>
    <row r="13423" spans="24:44">
      <c r="X13423" t="s">
        <v>37439</v>
      </c>
      <c r="Y13423" t="s">
        <v>389</v>
      </c>
      <c r="Z13423" t="s">
        <v>37440</v>
      </c>
      <c r="AA13423" t="s">
        <v>36910</v>
      </c>
      <c r="AB13423" t="s">
        <v>125</v>
      </c>
      <c r="AO13423" s="171"/>
      <c r="AP13423" s="171"/>
      <c r="AQ13423" s="171"/>
      <c r="AR13423" s="171"/>
    </row>
    <row r="13424" spans="24:44">
      <c r="X13424" t="s">
        <v>37441</v>
      </c>
      <c r="Y13424" t="s">
        <v>386</v>
      </c>
      <c r="Z13424" t="s">
        <v>37442</v>
      </c>
      <c r="AA13424" t="s">
        <v>34094</v>
      </c>
      <c r="AB13424" t="s">
        <v>125</v>
      </c>
      <c r="AO13424" s="171"/>
      <c r="AP13424" s="171"/>
      <c r="AQ13424" s="171"/>
      <c r="AR13424" s="171"/>
    </row>
    <row r="13425" spans="24:44">
      <c r="X13425" t="s">
        <v>37443</v>
      </c>
      <c r="Y13425" t="s">
        <v>389</v>
      </c>
      <c r="Z13425" t="s">
        <v>37444</v>
      </c>
      <c r="AA13425" t="s">
        <v>37445</v>
      </c>
      <c r="AB13425" t="s">
        <v>33627</v>
      </c>
      <c r="AO13425" s="171"/>
      <c r="AP13425" s="171"/>
      <c r="AQ13425" s="171"/>
      <c r="AR13425" s="171"/>
    </row>
    <row r="13426" spans="24:44">
      <c r="X13426" t="s">
        <v>37446</v>
      </c>
      <c r="Y13426" t="s">
        <v>386</v>
      </c>
      <c r="Z13426" t="s">
        <v>37447</v>
      </c>
      <c r="AA13426" t="s">
        <v>37448</v>
      </c>
      <c r="AB13426" t="s">
        <v>33865</v>
      </c>
      <c r="AO13426" s="171"/>
      <c r="AP13426" s="171"/>
      <c r="AQ13426" s="171"/>
      <c r="AR13426" s="171"/>
    </row>
    <row r="13427" spans="24:44">
      <c r="X13427" t="s">
        <v>37449</v>
      </c>
      <c r="Y13427" t="s">
        <v>386</v>
      </c>
      <c r="Z13427" t="s">
        <v>37450</v>
      </c>
      <c r="AA13427" t="s">
        <v>37451</v>
      </c>
      <c r="AB13427" t="s">
        <v>33694</v>
      </c>
      <c r="AO13427" s="171"/>
      <c r="AP13427" s="171"/>
      <c r="AQ13427" s="171"/>
      <c r="AR13427" s="171"/>
    </row>
    <row r="13428" spans="24:44">
      <c r="X13428" t="s">
        <v>37452</v>
      </c>
      <c r="Y13428" t="s">
        <v>386</v>
      </c>
      <c r="Z13428" t="s">
        <v>37453</v>
      </c>
      <c r="AA13428" t="s">
        <v>33626</v>
      </c>
      <c r="AB13428" t="s">
        <v>33627</v>
      </c>
      <c r="AO13428" s="171"/>
      <c r="AP13428" s="171"/>
      <c r="AQ13428" s="171"/>
      <c r="AR13428" s="171"/>
    </row>
    <row r="13429" spans="24:44">
      <c r="X13429" t="s">
        <v>37454</v>
      </c>
      <c r="Y13429" t="s">
        <v>389</v>
      </c>
      <c r="Z13429" t="s">
        <v>37455</v>
      </c>
      <c r="AA13429" t="s">
        <v>34594</v>
      </c>
      <c r="AB13429" t="s">
        <v>33927</v>
      </c>
      <c r="AO13429" s="171"/>
      <c r="AP13429" s="171"/>
      <c r="AQ13429" s="171"/>
      <c r="AR13429" s="171"/>
    </row>
    <row r="13430" spans="24:44">
      <c r="X13430" t="s">
        <v>37456</v>
      </c>
      <c r="Y13430" t="s">
        <v>389</v>
      </c>
      <c r="Z13430" t="s">
        <v>37457</v>
      </c>
      <c r="AA13430" t="s">
        <v>34594</v>
      </c>
      <c r="AB13430" t="s">
        <v>33927</v>
      </c>
      <c r="AO13430" s="171"/>
      <c r="AP13430" s="171"/>
      <c r="AQ13430" s="171"/>
      <c r="AR13430" s="171"/>
    </row>
    <row r="13431" spans="24:44">
      <c r="X13431" t="s">
        <v>37458</v>
      </c>
      <c r="Y13431" t="s">
        <v>389</v>
      </c>
      <c r="Z13431" t="s">
        <v>37459</v>
      </c>
      <c r="AA13431" t="s">
        <v>34594</v>
      </c>
      <c r="AB13431" t="s">
        <v>33927</v>
      </c>
      <c r="AO13431" s="171"/>
      <c r="AP13431" s="171"/>
      <c r="AQ13431" s="171"/>
      <c r="AR13431" s="171"/>
    </row>
    <row r="13432" spans="24:44">
      <c r="X13432" t="s">
        <v>37460</v>
      </c>
      <c r="Y13432" t="s">
        <v>386</v>
      </c>
      <c r="Z13432" t="s">
        <v>37461</v>
      </c>
      <c r="AA13432" t="s">
        <v>34128</v>
      </c>
      <c r="AB13432" t="s">
        <v>34129</v>
      </c>
      <c r="AO13432" s="171"/>
      <c r="AP13432" s="171"/>
      <c r="AQ13432" s="171"/>
      <c r="AR13432" s="171"/>
    </row>
    <row r="13433" spans="24:44">
      <c r="X13433" t="s">
        <v>37462</v>
      </c>
      <c r="Y13433" t="s">
        <v>386</v>
      </c>
      <c r="Z13433" t="s">
        <v>37463</v>
      </c>
      <c r="AA13433" t="s">
        <v>34125</v>
      </c>
      <c r="AB13433" t="s">
        <v>33674</v>
      </c>
      <c r="AO13433" s="171"/>
      <c r="AP13433" s="171"/>
      <c r="AQ13433" s="171"/>
      <c r="AR13433" s="171"/>
    </row>
    <row r="13434" spans="24:44">
      <c r="X13434" t="s">
        <v>37464</v>
      </c>
      <c r="Y13434" t="s">
        <v>389</v>
      </c>
      <c r="Z13434" t="s">
        <v>37465</v>
      </c>
      <c r="AA13434" t="s">
        <v>34149</v>
      </c>
      <c r="AB13434" t="s">
        <v>33927</v>
      </c>
      <c r="AO13434" s="171"/>
      <c r="AP13434" s="171"/>
      <c r="AQ13434" s="171"/>
      <c r="AR13434" s="171"/>
    </row>
    <row r="13435" spans="24:44">
      <c r="X13435" t="s">
        <v>37466</v>
      </c>
      <c r="Y13435" t="s">
        <v>386</v>
      </c>
      <c r="Z13435" t="s">
        <v>37467</v>
      </c>
      <c r="AA13435" t="s">
        <v>33984</v>
      </c>
      <c r="AB13435" t="s">
        <v>125</v>
      </c>
      <c r="AO13435" s="171"/>
      <c r="AP13435" s="171"/>
      <c r="AQ13435" s="171"/>
      <c r="AR13435" s="171"/>
    </row>
    <row r="13436" spans="24:44">
      <c r="X13436" t="s">
        <v>37468</v>
      </c>
      <c r="Y13436" t="s">
        <v>386</v>
      </c>
      <c r="Z13436" t="s">
        <v>37469</v>
      </c>
      <c r="AA13436" t="s">
        <v>33984</v>
      </c>
      <c r="AB13436" t="s">
        <v>125</v>
      </c>
      <c r="AO13436" s="171"/>
      <c r="AP13436" s="171"/>
      <c r="AQ13436" s="171"/>
      <c r="AR13436" s="171"/>
    </row>
    <row r="13437" spans="24:44">
      <c r="X13437" t="s">
        <v>37470</v>
      </c>
      <c r="Y13437" t="s">
        <v>386</v>
      </c>
      <c r="Z13437" t="s">
        <v>37471</v>
      </c>
      <c r="AA13437" t="s">
        <v>33762</v>
      </c>
      <c r="AB13437" t="s">
        <v>125</v>
      </c>
      <c r="AO13437" s="171"/>
      <c r="AP13437" s="171"/>
      <c r="AQ13437" s="171"/>
      <c r="AR13437" s="171"/>
    </row>
    <row r="13438" spans="24:44">
      <c r="X13438" t="s">
        <v>37472</v>
      </c>
      <c r="Y13438" t="s">
        <v>386</v>
      </c>
      <c r="Z13438" t="s">
        <v>37473</v>
      </c>
      <c r="AA13438" t="s">
        <v>33762</v>
      </c>
      <c r="AB13438" t="s">
        <v>125</v>
      </c>
      <c r="AO13438" s="171"/>
      <c r="AP13438" s="171"/>
      <c r="AQ13438" s="171"/>
      <c r="AR13438" s="171"/>
    </row>
    <row r="13439" spans="24:44">
      <c r="X13439" t="s">
        <v>37474</v>
      </c>
      <c r="Y13439" t="s">
        <v>386</v>
      </c>
      <c r="Z13439" t="s">
        <v>37475</v>
      </c>
      <c r="AA13439" t="s">
        <v>37476</v>
      </c>
      <c r="AB13439" t="s">
        <v>33694</v>
      </c>
      <c r="AO13439" s="171"/>
      <c r="AP13439" s="171"/>
      <c r="AQ13439" s="171"/>
      <c r="AR13439" s="171"/>
    </row>
    <row r="13440" spans="24:44">
      <c r="X13440" t="s">
        <v>37477</v>
      </c>
      <c r="Y13440" t="s">
        <v>389</v>
      </c>
      <c r="Z13440" t="s">
        <v>37478</v>
      </c>
      <c r="AA13440" t="s">
        <v>33762</v>
      </c>
      <c r="AB13440" t="s">
        <v>125</v>
      </c>
      <c r="AO13440" s="171"/>
      <c r="AP13440" s="171"/>
      <c r="AQ13440" s="171"/>
      <c r="AR13440" s="171"/>
    </row>
    <row r="13441" spans="24:44">
      <c r="X13441" t="s">
        <v>37479</v>
      </c>
      <c r="Y13441" t="s">
        <v>386</v>
      </c>
      <c r="Z13441" t="s">
        <v>37480</v>
      </c>
      <c r="AA13441" t="s">
        <v>34125</v>
      </c>
      <c r="AB13441" t="s">
        <v>33674</v>
      </c>
      <c r="AO13441" s="171"/>
      <c r="AP13441" s="171"/>
      <c r="AQ13441" s="171"/>
      <c r="AR13441" s="171"/>
    </row>
    <row r="13442" spans="24:44">
      <c r="X13442" t="s">
        <v>37481</v>
      </c>
      <c r="Y13442" t="s">
        <v>386</v>
      </c>
      <c r="Z13442" t="s">
        <v>37482</v>
      </c>
      <c r="AA13442" t="s">
        <v>34125</v>
      </c>
      <c r="AB13442" t="s">
        <v>33674</v>
      </c>
      <c r="AO13442" s="171"/>
      <c r="AP13442" s="171"/>
      <c r="AQ13442" s="171"/>
      <c r="AR13442" s="171"/>
    </row>
    <row r="13443" spans="24:44">
      <c r="X13443" t="s">
        <v>37483</v>
      </c>
      <c r="Y13443" t="s">
        <v>386</v>
      </c>
      <c r="Z13443" t="s">
        <v>37484</v>
      </c>
      <c r="AA13443" t="s">
        <v>34125</v>
      </c>
      <c r="AB13443" t="s">
        <v>33674</v>
      </c>
      <c r="AO13443" s="171"/>
      <c r="AP13443" s="171"/>
      <c r="AQ13443" s="171"/>
      <c r="AR13443" s="171"/>
    </row>
    <row r="13444" spans="24:44">
      <c r="X13444" t="s">
        <v>37485</v>
      </c>
      <c r="Y13444" t="s">
        <v>389</v>
      </c>
      <c r="Z13444" t="s">
        <v>37486</v>
      </c>
      <c r="AA13444" t="s">
        <v>33715</v>
      </c>
      <c r="AB13444" t="s">
        <v>33627</v>
      </c>
      <c r="AO13444" s="171"/>
      <c r="AP13444" s="171"/>
      <c r="AQ13444" s="171"/>
      <c r="AR13444" s="171"/>
    </row>
    <row r="13445" spans="24:44">
      <c r="X13445" t="s">
        <v>37487</v>
      </c>
      <c r="Y13445" t="s">
        <v>389</v>
      </c>
      <c r="Z13445" t="s">
        <v>37488</v>
      </c>
      <c r="AA13445" t="s">
        <v>33693</v>
      </c>
      <c r="AB13445" t="s">
        <v>33694</v>
      </c>
      <c r="AO13445" s="171"/>
      <c r="AP13445" s="171"/>
      <c r="AQ13445" s="171"/>
      <c r="AR13445" s="171"/>
    </row>
    <row r="13446" spans="24:44">
      <c r="X13446" t="s">
        <v>37489</v>
      </c>
      <c r="Y13446" t="s">
        <v>386</v>
      </c>
      <c r="Z13446" t="s">
        <v>37490</v>
      </c>
      <c r="AA13446" t="s">
        <v>35168</v>
      </c>
      <c r="AB13446" t="s">
        <v>5361</v>
      </c>
      <c r="AO13446" s="171"/>
      <c r="AP13446" s="171"/>
      <c r="AQ13446" s="171"/>
      <c r="AR13446" s="171"/>
    </row>
    <row r="13447" spans="24:44">
      <c r="X13447" t="s">
        <v>37491</v>
      </c>
      <c r="Y13447" t="s">
        <v>389</v>
      </c>
      <c r="Z13447" t="s">
        <v>37492</v>
      </c>
      <c r="AA13447" t="s">
        <v>653</v>
      </c>
      <c r="AB13447" t="s">
        <v>125</v>
      </c>
      <c r="AO13447" s="171"/>
      <c r="AP13447" s="171"/>
      <c r="AQ13447" s="171"/>
      <c r="AR13447" s="171"/>
    </row>
    <row r="13448" spans="24:44">
      <c r="X13448" t="s">
        <v>37493</v>
      </c>
      <c r="Y13448" t="s">
        <v>389</v>
      </c>
      <c r="Z13448" t="s">
        <v>37494</v>
      </c>
      <c r="AA13448" t="s">
        <v>33715</v>
      </c>
      <c r="AB13448" t="s">
        <v>33627</v>
      </c>
      <c r="AO13448" s="171"/>
      <c r="AP13448" s="171"/>
      <c r="AQ13448" s="171"/>
      <c r="AR13448" s="171"/>
    </row>
    <row r="13449" spans="24:44">
      <c r="X13449" t="s">
        <v>37495</v>
      </c>
      <c r="Y13449" t="s">
        <v>389</v>
      </c>
      <c r="Z13449" t="s">
        <v>37496</v>
      </c>
      <c r="AA13449" t="s">
        <v>33715</v>
      </c>
      <c r="AB13449" t="s">
        <v>33627</v>
      </c>
      <c r="AO13449" s="171"/>
      <c r="AP13449" s="171"/>
      <c r="AQ13449" s="171"/>
      <c r="AR13449" s="171"/>
    </row>
    <row r="13450" spans="24:44">
      <c r="X13450" t="s">
        <v>37497</v>
      </c>
      <c r="Y13450" t="s">
        <v>389</v>
      </c>
      <c r="Z13450" t="s">
        <v>37498</v>
      </c>
      <c r="AA13450" t="s">
        <v>33715</v>
      </c>
      <c r="AB13450" t="s">
        <v>33627</v>
      </c>
      <c r="AO13450" s="171"/>
      <c r="AP13450" s="171"/>
      <c r="AQ13450" s="171"/>
      <c r="AR13450" s="171"/>
    </row>
    <row r="13451" spans="24:44">
      <c r="X13451" t="s">
        <v>37499</v>
      </c>
      <c r="Y13451" t="s">
        <v>389</v>
      </c>
      <c r="Z13451" t="s">
        <v>37500</v>
      </c>
      <c r="AA13451" t="s">
        <v>35168</v>
      </c>
      <c r="AB13451" t="s">
        <v>5361</v>
      </c>
      <c r="AO13451" s="171"/>
      <c r="AP13451" s="171"/>
      <c r="AQ13451" s="171"/>
      <c r="AR13451" s="171"/>
    </row>
    <row r="13452" spans="24:44">
      <c r="X13452" t="s">
        <v>37501</v>
      </c>
      <c r="Y13452" t="s">
        <v>386</v>
      </c>
      <c r="Z13452" t="s">
        <v>37502</v>
      </c>
      <c r="AA13452" t="s">
        <v>33693</v>
      </c>
      <c r="AB13452" t="s">
        <v>33694</v>
      </c>
      <c r="AO13452" s="171"/>
      <c r="AP13452" s="171"/>
      <c r="AQ13452" s="171"/>
      <c r="AR13452" s="171"/>
    </row>
    <row r="13453" spans="24:44">
      <c r="X13453" t="s">
        <v>37503</v>
      </c>
      <c r="Y13453" t="s">
        <v>389</v>
      </c>
      <c r="Z13453" t="s">
        <v>35969</v>
      </c>
      <c r="AA13453" t="s">
        <v>37504</v>
      </c>
      <c r="AB13453" t="s">
        <v>125</v>
      </c>
      <c r="AO13453" s="171"/>
      <c r="AP13453" s="171"/>
      <c r="AQ13453" s="171"/>
      <c r="AR13453" s="171"/>
    </row>
    <row r="13454" spans="24:44">
      <c r="X13454" t="s">
        <v>1447</v>
      </c>
      <c r="Y13454" t="s">
        <v>386</v>
      </c>
      <c r="Z13454" t="s">
        <v>5038</v>
      </c>
      <c r="AA13454" t="s">
        <v>33984</v>
      </c>
      <c r="AB13454" t="s">
        <v>125</v>
      </c>
      <c r="AO13454" s="171"/>
      <c r="AP13454" s="171"/>
      <c r="AQ13454" s="171"/>
      <c r="AR13454" s="171"/>
    </row>
    <row r="13455" spans="24:44">
      <c r="X13455" t="s">
        <v>37505</v>
      </c>
      <c r="Y13455" t="s">
        <v>386</v>
      </c>
      <c r="Z13455" t="s">
        <v>37506</v>
      </c>
      <c r="AA13455" t="s">
        <v>34125</v>
      </c>
      <c r="AB13455" t="s">
        <v>33674</v>
      </c>
      <c r="AO13455" s="171"/>
      <c r="AP13455" s="171"/>
      <c r="AQ13455" s="171"/>
      <c r="AR13455" s="171"/>
    </row>
    <row r="13456" spans="24:44">
      <c r="X13456" t="s">
        <v>37507</v>
      </c>
      <c r="Y13456" t="s">
        <v>389</v>
      </c>
      <c r="Z13456" t="s">
        <v>37508</v>
      </c>
      <c r="AA13456" t="s">
        <v>33762</v>
      </c>
      <c r="AB13456" t="s">
        <v>125</v>
      </c>
      <c r="AO13456" s="171"/>
      <c r="AP13456" s="171"/>
      <c r="AQ13456" s="171"/>
      <c r="AR13456" s="171"/>
    </row>
    <row r="13457" spans="24:44">
      <c r="X13457" t="s">
        <v>37509</v>
      </c>
      <c r="Y13457" t="s">
        <v>386</v>
      </c>
      <c r="Z13457" t="s">
        <v>37510</v>
      </c>
      <c r="AA13457" t="s">
        <v>34125</v>
      </c>
      <c r="AB13457" t="s">
        <v>33674</v>
      </c>
      <c r="AO13457" s="171"/>
      <c r="AP13457" s="171"/>
      <c r="AQ13457" s="171"/>
      <c r="AR13457" s="171"/>
    </row>
    <row r="13458" spans="24:44">
      <c r="X13458" t="s">
        <v>37511</v>
      </c>
      <c r="Y13458" t="s">
        <v>386</v>
      </c>
      <c r="Z13458" t="s">
        <v>37512</v>
      </c>
      <c r="AA13458" t="s">
        <v>33762</v>
      </c>
      <c r="AB13458" t="s">
        <v>125</v>
      </c>
      <c r="AO13458" s="171"/>
      <c r="AP13458" s="171"/>
      <c r="AQ13458" s="171"/>
      <c r="AR13458" s="171"/>
    </row>
    <row r="13459" spans="24:44">
      <c r="X13459" t="s">
        <v>37513</v>
      </c>
      <c r="Y13459" t="s">
        <v>386</v>
      </c>
      <c r="Z13459" t="s">
        <v>37514</v>
      </c>
      <c r="AA13459" t="s">
        <v>34125</v>
      </c>
      <c r="AB13459" t="s">
        <v>33674</v>
      </c>
      <c r="AO13459" s="171"/>
      <c r="AP13459" s="171"/>
      <c r="AQ13459" s="171"/>
      <c r="AR13459" s="171"/>
    </row>
    <row r="13460" spans="24:44">
      <c r="X13460" t="s">
        <v>37515</v>
      </c>
      <c r="Y13460" t="s">
        <v>386</v>
      </c>
      <c r="Z13460" t="s">
        <v>37516</v>
      </c>
      <c r="AA13460" t="s">
        <v>34125</v>
      </c>
      <c r="AB13460" t="s">
        <v>33674</v>
      </c>
      <c r="AO13460" s="171"/>
      <c r="AP13460" s="171"/>
      <c r="AQ13460" s="171"/>
      <c r="AR13460" s="171"/>
    </row>
    <row r="13461" spans="24:44">
      <c r="X13461" t="s">
        <v>37517</v>
      </c>
      <c r="Y13461" t="s">
        <v>386</v>
      </c>
      <c r="Z13461" t="s">
        <v>37516</v>
      </c>
      <c r="AA13461" t="s">
        <v>34125</v>
      </c>
      <c r="AB13461" t="s">
        <v>33674</v>
      </c>
      <c r="AO13461" s="171"/>
      <c r="AP13461" s="171"/>
      <c r="AQ13461" s="171"/>
      <c r="AR13461" s="171"/>
    </row>
    <row r="13462" spans="24:44">
      <c r="X13462" t="s">
        <v>37518</v>
      </c>
      <c r="Y13462" t="s">
        <v>386</v>
      </c>
      <c r="Z13462" t="s">
        <v>37519</v>
      </c>
      <c r="AA13462" t="s">
        <v>33715</v>
      </c>
      <c r="AB13462" t="s">
        <v>33627</v>
      </c>
      <c r="AO13462" s="171"/>
      <c r="AP13462" s="171"/>
      <c r="AQ13462" s="171"/>
      <c r="AR13462" s="171"/>
    </row>
    <row r="13463" spans="24:44">
      <c r="X13463" t="s">
        <v>37520</v>
      </c>
      <c r="Y13463" t="s">
        <v>389</v>
      </c>
      <c r="Z13463" t="s">
        <v>37521</v>
      </c>
      <c r="AA13463" t="s">
        <v>35168</v>
      </c>
      <c r="AB13463" t="s">
        <v>5361</v>
      </c>
      <c r="AO13463" s="171"/>
      <c r="AP13463" s="171"/>
      <c r="AQ13463" s="171"/>
      <c r="AR13463" s="171"/>
    </row>
    <row r="13464" spans="24:44">
      <c r="X13464" t="s">
        <v>37522</v>
      </c>
      <c r="Y13464" t="s">
        <v>386</v>
      </c>
      <c r="Z13464" t="s">
        <v>37523</v>
      </c>
      <c r="AA13464" t="s">
        <v>35168</v>
      </c>
      <c r="AB13464" t="s">
        <v>5361</v>
      </c>
      <c r="AO13464" s="171"/>
      <c r="AP13464" s="171"/>
      <c r="AQ13464" s="171"/>
      <c r="AR13464" s="171"/>
    </row>
    <row r="13465" spans="24:44">
      <c r="X13465" t="s">
        <v>37524</v>
      </c>
      <c r="Y13465" t="s">
        <v>386</v>
      </c>
      <c r="Z13465" t="s">
        <v>37525</v>
      </c>
      <c r="AA13465" t="s">
        <v>36893</v>
      </c>
      <c r="AB13465" t="s">
        <v>125</v>
      </c>
      <c r="AO13465" s="171"/>
      <c r="AP13465" s="171"/>
      <c r="AQ13465" s="171"/>
      <c r="AR13465" s="171"/>
    </row>
    <row r="13466" spans="24:44">
      <c r="X13466" t="s">
        <v>37526</v>
      </c>
      <c r="Y13466" t="s">
        <v>386</v>
      </c>
      <c r="Z13466" t="s">
        <v>37527</v>
      </c>
      <c r="AA13466" t="s">
        <v>34125</v>
      </c>
      <c r="AB13466" t="s">
        <v>33674</v>
      </c>
      <c r="AO13466" s="171"/>
      <c r="AP13466" s="171"/>
      <c r="AQ13466" s="171"/>
      <c r="AR13466" s="171"/>
    </row>
    <row r="13467" spans="24:44">
      <c r="X13467" t="s">
        <v>37528</v>
      </c>
      <c r="Y13467" t="s">
        <v>389</v>
      </c>
      <c r="Z13467" t="s">
        <v>37527</v>
      </c>
      <c r="AA13467" t="s">
        <v>33762</v>
      </c>
      <c r="AB13467" t="s">
        <v>125</v>
      </c>
      <c r="AO13467" s="171"/>
      <c r="AP13467" s="171"/>
      <c r="AQ13467" s="171"/>
      <c r="AR13467" s="171"/>
    </row>
    <row r="13468" spans="24:44">
      <c r="X13468" t="s">
        <v>37529</v>
      </c>
      <c r="Y13468" t="s">
        <v>389</v>
      </c>
      <c r="Z13468" t="s">
        <v>36982</v>
      </c>
      <c r="AA13468" t="s">
        <v>33762</v>
      </c>
      <c r="AB13468" t="s">
        <v>125</v>
      </c>
      <c r="AO13468" s="171"/>
      <c r="AP13468" s="171"/>
      <c r="AQ13468" s="171"/>
      <c r="AR13468" s="171"/>
    </row>
    <row r="13469" spans="24:44">
      <c r="X13469" t="s">
        <v>37530</v>
      </c>
      <c r="Y13469" t="s">
        <v>386</v>
      </c>
      <c r="Z13469" t="s">
        <v>37531</v>
      </c>
      <c r="AA13469" t="s">
        <v>34125</v>
      </c>
      <c r="AB13469" t="s">
        <v>33674</v>
      </c>
      <c r="AO13469" s="171"/>
      <c r="AP13469" s="171"/>
      <c r="AQ13469" s="171"/>
      <c r="AR13469" s="171"/>
    </row>
    <row r="13470" spans="24:44">
      <c r="X13470" t="s">
        <v>37532</v>
      </c>
      <c r="Y13470" t="s">
        <v>386</v>
      </c>
      <c r="Z13470" t="s">
        <v>37533</v>
      </c>
      <c r="AA13470" t="s">
        <v>34125</v>
      </c>
      <c r="AB13470" t="s">
        <v>33674</v>
      </c>
      <c r="AO13470" s="171"/>
      <c r="AP13470" s="171"/>
      <c r="AQ13470" s="171"/>
      <c r="AR13470" s="171"/>
    </row>
    <row r="13471" spans="24:44">
      <c r="X13471" t="s">
        <v>37534</v>
      </c>
      <c r="Y13471" t="s">
        <v>386</v>
      </c>
      <c r="Z13471" t="s">
        <v>37535</v>
      </c>
      <c r="AA13471" t="s">
        <v>34125</v>
      </c>
      <c r="AB13471" t="s">
        <v>33674</v>
      </c>
      <c r="AO13471" s="171"/>
      <c r="AP13471" s="171"/>
      <c r="AQ13471" s="171"/>
      <c r="AR13471" s="171"/>
    </row>
    <row r="13472" spans="24:44">
      <c r="X13472" t="s">
        <v>37536</v>
      </c>
      <c r="Y13472" t="s">
        <v>386</v>
      </c>
      <c r="Z13472" t="s">
        <v>37537</v>
      </c>
      <c r="AA13472" t="s">
        <v>34125</v>
      </c>
      <c r="AB13472" t="s">
        <v>33674</v>
      </c>
      <c r="AO13472" s="171"/>
      <c r="AP13472" s="171"/>
      <c r="AQ13472" s="171"/>
      <c r="AR13472" s="171"/>
    </row>
    <row r="13473" spans="24:44">
      <c r="X13473" t="s">
        <v>37538</v>
      </c>
      <c r="Y13473" t="s">
        <v>386</v>
      </c>
      <c r="Z13473" t="s">
        <v>37539</v>
      </c>
      <c r="AA13473" t="s">
        <v>33990</v>
      </c>
      <c r="AB13473" t="s">
        <v>33694</v>
      </c>
      <c r="AO13473" s="171"/>
      <c r="AP13473" s="171"/>
      <c r="AQ13473" s="171"/>
      <c r="AR13473" s="171"/>
    </row>
    <row r="13474" spans="24:44">
      <c r="X13474" t="s">
        <v>37540</v>
      </c>
      <c r="Y13474" t="s">
        <v>389</v>
      </c>
      <c r="Z13474" t="s">
        <v>37541</v>
      </c>
      <c r="AA13474" t="s">
        <v>33846</v>
      </c>
      <c r="AB13474" t="s">
        <v>125</v>
      </c>
      <c r="AO13474" s="171"/>
      <c r="AP13474" s="171"/>
      <c r="AQ13474" s="171"/>
      <c r="AR13474" s="171"/>
    </row>
    <row r="13475" spans="24:44">
      <c r="X13475" t="s">
        <v>37542</v>
      </c>
      <c r="Y13475" t="s">
        <v>389</v>
      </c>
      <c r="Z13475" t="s">
        <v>37543</v>
      </c>
      <c r="AA13475" t="s">
        <v>37544</v>
      </c>
      <c r="AB13475" t="s">
        <v>36914</v>
      </c>
      <c r="AO13475" s="171"/>
      <c r="AP13475" s="171"/>
      <c r="AQ13475" s="171"/>
      <c r="AR13475" s="171"/>
    </row>
    <row r="13476" spans="24:44">
      <c r="X13476" t="s">
        <v>37545</v>
      </c>
      <c r="Y13476" t="s">
        <v>386</v>
      </c>
      <c r="Z13476" t="s">
        <v>37546</v>
      </c>
      <c r="AA13476" t="s">
        <v>33984</v>
      </c>
      <c r="AB13476" t="s">
        <v>125</v>
      </c>
      <c r="AO13476" s="171"/>
      <c r="AP13476" s="171"/>
      <c r="AQ13476" s="171"/>
      <c r="AR13476" s="171"/>
    </row>
    <row r="13477" spans="24:44">
      <c r="X13477" t="s">
        <v>37547</v>
      </c>
      <c r="Y13477" t="s">
        <v>386</v>
      </c>
      <c r="Z13477" t="s">
        <v>37415</v>
      </c>
      <c r="AA13477" t="s">
        <v>33762</v>
      </c>
      <c r="AB13477" t="s">
        <v>125</v>
      </c>
      <c r="AO13477" s="171"/>
      <c r="AP13477" s="171"/>
      <c r="AQ13477" s="171"/>
      <c r="AR13477" s="171"/>
    </row>
    <row r="13478" spans="24:44">
      <c r="X13478" t="s">
        <v>37548</v>
      </c>
      <c r="Y13478" t="s">
        <v>386</v>
      </c>
      <c r="Z13478" t="s">
        <v>37549</v>
      </c>
      <c r="AA13478" t="s">
        <v>34125</v>
      </c>
      <c r="AB13478" t="s">
        <v>33674</v>
      </c>
      <c r="AO13478" s="171"/>
      <c r="AP13478" s="171"/>
      <c r="AQ13478" s="171"/>
      <c r="AR13478" s="171"/>
    </row>
    <row r="13479" spans="24:44">
      <c r="X13479" t="s">
        <v>37550</v>
      </c>
      <c r="Y13479" t="s">
        <v>386</v>
      </c>
      <c r="Z13479" t="s">
        <v>37551</v>
      </c>
      <c r="AA13479" t="s">
        <v>34125</v>
      </c>
      <c r="AB13479" t="s">
        <v>33674</v>
      </c>
      <c r="AO13479" s="171"/>
      <c r="AP13479" s="171"/>
      <c r="AQ13479" s="171"/>
      <c r="AR13479" s="171"/>
    </row>
    <row r="13480" spans="24:44">
      <c r="X13480" t="s">
        <v>37552</v>
      </c>
      <c r="Y13480" t="s">
        <v>386</v>
      </c>
      <c r="Z13480" t="s">
        <v>37553</v>
      </c>
      <c r="AA13480" t="s">
        <v>37554</v>
      </c>
      <c r="AB13480" t="s">
        <v>33694</v>
      </c>
      <c r="AO13480" s="171"/>
      <c r="AP13480" s="171"/>
      <c r="AQ13480" s="171"/>
      <c r="AR13480" s="171"/>
    </row>
    <row r="13481" spans="24:44">
      <c r="X13481" t="s">
        <v>37555</v>
      </c>
      <c r="Y13481" t="s">
        <v>386</v>
      </c>
      <c r="Z13481" t="s">
        <v>37556</v>
      </c>
      <c r="AA13481" t="s">
        <v>37557</v>
      </c>
      <c r="AB13481" t="s">
        <v>33694</v>
      </c>
      <c r="AO13481" s="171"/>
      <c r="AP13481" s="171"/>
      <c r="AQ13481" s="171"/>
      <c r="AR13481" s="171"/>
    </row>
    <row r="13482" spans="24:44">
      <c r="X13482" t="s">
        <v>5015</v>
      </c>
      <c r="Y13482" t="s">
        <v>386</v>
      </c>
      <c r="Z13482" t="s">
        <v>37558</v>
      </c>
      <c r="AA13482" t="s">
        <v>34125</v>
      </c>
      <c r="AB13482" t="s">
        <v>33674</v>
      </c>
      <c r="AO13482" s="171"/>
      <c r="AP13482" s="171"/>
      <c r="AQ13482" s="171"/>
      <c r="AR13482" s="171"/>
    </row>
    <row r="13483" spans="24:44">
      <c r="X13483" t="s">
        <v>3026</v>
      </c>
      <c r="Y13483" t="s">
        <v>386</v>
      </c>
      <c r="Z13483" t="s">
        <v>37559</v>
      </c>
      <c r="AA13483" t="s">
        <v>34125</v>
      </c>
      <c r="AB13483" t="s">
        <v>33674</v>
      </c>
      <c r="AO13483" s="171"/>
      <c r="AP13483" s="171"/>
      <c r="AQ13483" s="171"/>
      <c r="AR13483" s="171"/>
    </row>
    <row r="13484" spans="24:44">
      <c r="X13484" t="s">
        <v>884</v>
      </c>
      <c r="Y13484" t="s">
        <v>386</v>
      </c>
      <c r="Z13484" t="s">
        <v>37560</v>
      </c>
      <c r="AA13484" t="s">
        <v>34125</v>
      </c>
      <c r="AB13484" t="s">
        <v>33674</v>
      </c>
      <c r="AO13484" s="171"/>
      <c r="AP13484" s="171"/>
      <c r="AQ13484" s="171"/>
      <c r="AR13484" s="171"/>
    </row>
    <row r="13485" spans="24:44">
      <c r="X13485" t="s">
        <v>37561</v>
      </c>
      <c r="Y13485" t="s">
        <v>386</v>
      </c>
      <c r="Z13485" t="s">
        <v>37562</v>
      </c>
      <c r="AA13485" t="s">
        <v>34125</v>
      </c>
      <c r="AB13485" t="s">
        <v>33674</v>
      </c>
      <c r="AO13485" s="171"/>
      <c r="AP13485" s="171"/>
      <c r="AQ13485" s="171"/>
      <c r="AR13485" s="171"/>
    </row>
    <row r="13486" spans="24:44">
      <c r="X13486" t="s">
        <v>37563</v>
      </c>
      <c r="Y13486" t="s">
        <v>386</v>
      </c>
      <c r="Z13486" t="s">
        <v>37564</v>
      </c>
      <c r="AA13486" t="s">
        <v>34125</v>
      </c>
      <c r="AB13486" t="s">
        <v>33674</v>
      </c>
      <c r="AO13486" s="171"/>
      <c r="AP13486" s="171"/>
      <c r="AQ13486" s="171"/>
      <c r="AR13486" s="171"/>
    </row>
    <row r="13487" spans="24:44">
      <c r="X13487" t="s">
        <v>37565</v>
      </c>
      <c r="Y13487" t="s">
        <v>386</v>
      </c>
      <c r="Z13487" t="s">
        <v>37566</v>
      </c>
      <c r="AA13487" t="s">
        <v>33762</v>
      </c>
      <c r="AB13487" t="s">
        <v>125</v>
      </c>
      <c r="AO13487" s="171"/>
      <c r="AP13487" s="171"/>
      <c r="AQ13487" s="171"/>
      <c r="AR13487" s="171"/>
    </row>
    <row r="13488" spans="24:44">
      <c r="X13488" t="s">
        <v>37567</v>
      </c>
      <c r="Y13488" t="s">
        <v>389</v>
      </c>
      <c r="Z13488" t="s">
        <v>36859</v>
      </c>
      <c r="AA13488" t="s">
        <v>33762</v>
      </c>
      <c r="AB13488" t="s">
        <v>125</v>
      </c>
      <c r="AO13488" s="171"/>
      <c r="AP13488" s="171"/>
      <c r="AQ13488" s="171"/>
      <c r="AR13488" s="171"/>
    </row>
    <row r="13489" spans="24:44">
      <c r="X13489" t="s">
        <v>37568</v>
      </c>
      <c r="Y13489" t="s">
        <v>386</v>
      </c>
      <c r="Z13489" t="s">
        <v>37569</v>
      </c>
      <c r="AA13489" t="s">
        <v>33715</v>
      </c>
      <c r="AB13489" t="s">
        <v>33627</v>
      </c>
      <c r="AO13489" s="171"/>
      <c r="AP13489" s="171"/>
      <c r="AQ13489" s="171"/>
      <c r="AR13489" s="171"/>
    </row>
    <row r="13490" spans="24:44">
      <c r="X13490" t="s">
        <v>37570</v>
      </c>
      <c r="Y13490" t="s">
        <v>389</v>
      </c>
      <c r="Z13490" t="s">
        <v>37571</v>
      </c>
      <c r="AA13490" t="s">
        <v>33715</v>
      </c>
      <c r="AB13490" t="s">
        <v>33627</v>
      </c>
      <c r="AO13490" s="171"/>
      <c r="AP13490" s="171"/>
      <c r="AQ13490" s="171"/>
      <c r="AR13490" s="171"/>
    </row>
    <row r="13491" spans="24:44">
      <c r="X13491" t="s">
        <v>37572</v>
      </c>
      <c r="Y13491" t="s">
        <v>389</v>
      </c>
      <c r="Z13491" t="s">
        <v>37573</v>
      </c>
      <c r="AA13491" t="s">
        <v>35168</v>
      </c>
      <c r="AB13491" t="s">
        <v>5361</v>
      </c>
      <c r="AO13491" s="171"/>
      <c r="AP13491" s="171"/>
      <c r="AQ13491" s="171"/>
      <c r="AR13491" s="171"/>
    </row>
    <row r="13492" spans="24:44">
      <c r="X13492" t="s">
        <v>37574</v>
      </c>
      <c r="Y13492" t="s">
        <v>386</v>
      </c>
      <c r="Z13492" t="s">
        <v>37566</v>
      </c>
      <c r="AA13492" t="s">
        <v>33677</v>
      </c>
      <c r="AB13492" t="s">
        <v>125</v>
      </c>
      <c r="AO13492" s="171"/>
      <c r="AP13492" s="171"/>
      <c r="AQ13492" s="171"/>
      <c r="AR13492" s="171"/>
    </row>
    <row r="13493" spans="24:44">
      <c r="X13493" t="s">
        <v>37575</v>
      </c>
      <c r="Y13493" t="s">
        <v>386</v>
      </c>
      <c r="Z13493" t="s">
        <v>37566</v>
      </c>
      <c r="AA13493" t="s">
        <v>33984</v>
      </c>
      <c r="AB13493" t="s">
        <v>125</v>
      </c>
      <c r="AO13493" s="171"/>
      <c r="AP13493" s="171"/>
      <c r="AQ13493" s="171"/>
      <c r="AR13493" s="171"/>
    </row>
    <row r="13494" spans="24:44">
      <c r="X13494" t="s">
        <v>37576</v>
      </c>
      <c r="Y13494" t="s">
        <v>389</v>
      </c>
      <c r="Z13494" t="s">
        <v>37577</v>
      </c>
      <c r="AA13494" t="s">
        <v>33762</v>
      </c>
      <c r="AB13494" t="s">
        <v>125</v>
      </c>
      <c r="AO13494" s="171"/>
      <c r="AP13494" s="171"/>
      <c r="AQ13494" s="171"/>
      <c r="AR13494" s="171"/>
    </row>
    <row r="13495" spans="24:44">
      <c r="X13495" t="s">
        <v>37578</v>
      </c>
      <c r="Y13495" t="s">
        <v>386</v>
      </c>
      <c r="Z13495" t="s">
        <v>37579</v>
      </c>
      <c r="AA13495" t="s">
        <v>34125</v>
      </c>
      <c r="AB13495" t="s">
        <v>33674</v>
      </c>
      <c r="AO13495" s="171"/>
      <c r="AP13495" s="171"/>
      <c r="AQ13495" s="171"/>
      <c r="AR13495" s="171"/>
    </row>
    <row r="13496" spans="24:44">
      <c r="X13496" t="s">
        <v>37580</v>
      </c>
      <c r="Y13496" t="s">
        <v>386</v>
      </c>
      <c r="Z13496" t="s">
        <v>37581</v>
      </c>
      <c r="AA13496" t="s">
        <v>34094</v>
      </c>
      <c r="AB13496" t="s">
        <v>125</v>
      </c>
      <c r="AO13496" s="171"/>
      <c r="AP13496" s="171"/>
      <c r="AQ13496" s="171"/>
      <c r="AR13496" s="171"/>
    </row>
    <row r="13497" spans="24:44">
      <c r="X13497" t="s">
        <v>37582</v>
      </c>
      <c r="Y13497" t="s">
        <v>386</v>
      </c>
      <c r="Z13497" t="s">
        <v>37583</v>
      </c>
      <c r="AA13497" t="s">
        <v>34125</v>
      </c>
      <c r="AB13497" t="s">
        <v>33674</v>
      </c>
      <c r="AO13497" s="171"/>
      <c r="AP13497" s="171"/>
      <c r="AQ13497" s="171"/>
      <c r="AR13497" s="171"/>
    </row>
    <row r="13498" spans="24:44">
      <c r="X13498" t="s">
        <v>37584</v>
      </c>
      <c r="Y13498" t="s">
        <v>386</v>
      </c>
      <c r="Z13498" t="s">
        <v>37585</v>
      </c>
      <c r="AA13498" t="s">
        <v>34125</v>
      </c>
      <c r="AB13498" t="s">
        <v>33674</v>
      </c>
      <c r="AO13498" s="171"/>
      <c r="AP13498" s="171"/>
      <c r="AQ13498" s="171"/>
      <c r="AR13498" s="171"/>
    </row>
    <row r="13499" spans="24:44">
      <c r="X13499" t="s">
        <v>37586</v>
      </c>
      <c r="Y13499" t="s">
        <v>386</v>
      </c>
      <c r="Z13499" t="s">
        <v>37587</v>
      </c>
      <c r="AA13499" t="s">
        <v>34125</v>
      </c>
      <c r="AB13499" t="s">
        <v>33674</v>
      </c>
      <c r="AO13499" s="171"/>
      <c r="AP13499" s="171"/>
      <c r="AQ13499" s="171"/>
      <c r="AR13499" s="171"/>
    </row>
    <row r="13500" spans="24:44">
      <c r="X13500" t="s">
        <v>37588</v>
      </c>
      <c r="Y13500" t="s">
        <v>386</v>
      </c>
      <c r="Z13500" t="s">
        <v>37589</v>
      </c>
      <c r="AA13500" t="s">
        <v>34125</v>
      </c>
      <c r="AB13500" t="s">
        <v>33674</v>
      </c>
      <c r="AO13500" s="171"/>
      <c r="AP13500" s="171"/>
      <c r="AQ13500" s="171"/>
      <c r="AR13500" s="171"/>
    </row>
    <row r="13501" spans="24:44">
      <c r="X13501" t="s">
        <v>37590</v>
      </c>
      <c r="Y13501" t="s">
        <v>389</v>
      </c>
      <c r="Z13501" t="s">
        <v>33618</v>
      </c>
      <c r="AA13501" t="s">
        <v>36047</v>
      </c>
      <c r="AB13501" t="s">
        <v>33769</v>
      </c>
      <c r="AO13501" s="171"/>
      <c r="AP13501" s="171"/>
      <c r="AQ13501" s="171"/>
      <c r="AR13501" s="171"/>
    </row>
    <row r="13502" spans="24:44">
      <c r="X13502" t="s">
        <v>37591</v>
      </c>
      <c r="Y13502" t="s">
        <v>389</v>
      </c>
      <c r="Z13502" t="s">
        <v>37592</v>
      </c>
      <c r="AA13502" t="s">
        <v>36050</v>
      </c>
      <c r="AB13502" t="s">
        <v>125</v>
      </c>
      <c r="AO13502" s="171"/>
      <c r="AP13502" s="171"/>
      <c r="AQ13502" s="171"/>
      <c r="AR13502" s="171"/>
    </row>
    <row r="13503" spans="24:44">
      <c r="X13503" t="s">
        <v>37593</v>
      </c>
      <c r="Y13503" t="s">
        <v>389</v>
      </c>
      <c r="Z13503" t="s">
        <v>37594</v>
      </c>
      <c r="AA13503" t="s">
        <v>33762</v>
      </c>
      <c r="AB13503" t="s">
        <v>125</v>
      </c>
      <c r="AO13503" s="171"/>
      <c r="AP13503" s="171"/>
      <c r="AQ13503" s="171"/>
      <c r="AR13503" s="171"/>
    </row>
    <row r="13504" spans="24:44">
      <c r="X13504" t="s">
        <v>37595</v>
      </c>
      <c r="Y13504" t="s">
        <v>389</v>
      </c>
      <c r="Z13504" t="s">
        <v>37596</v>
      </c>
      <c r="AA13504" t="s">
        <v>33762</v>
      </c>
      <c r="AB13504" t="s">
        <v>125</v>
      </c>
      <c r="AO13504" s="171"/>
      <c r="AP13504" s="171"/>
      <c r="AQ13504" s="171"/>
      <c r="AR13504" s="171"/>
    </row>
    <row r="13505" spans="24:44">
      <c r="X13505" t="s">
        <v>37597</v>
      </c>
      <c r="Y13505" t="s">
        <v>389</v>
      </c>
      <c r="Z13505" t="s">
        <v>37598</v>
      </c>
      <c r="AA13505" t="s">
        <v>33762</v>
      </c>
      <c r="AB13505" t="s">
        <v>125</v>
      </c>
      <c r="AO13505" s="171"/>
      <c r="AP13505" s="171"/>
      <c r="AQ13505" s="171"/>
      <c r="AR13505" s="171"/>
    </row>
    <row r="13506" spans="24:44">
      <c r="X13506" t="s">
        <v>37599</v>
      </c>
      <c r="Y13506" t="s">
        <v>389</v>
      </c>
      <c r="Z13506" t="s">
        <v>37600</v>
      </c>
      <c r="AA13506" t="s">
        <v>33762</v>
      </c>
      <c r="AB13506" t="s">
        <v>125</v>
      </c>
      <c r="AO13506" s="171"/>
      <c r="AP13506" s="171"/>
      <c r="AQ13506" s="171"/>
      <c r="AR13506" s="171"/>
    </row>
    <row r="13507" spans="24:44">
      <c r="X13507" t="s">
        <v>37601</v>
      </c>
      <c r="Y13507" t="s">
        <v>389</v>
      </c>
      <c r="Z13507" t="s">
        <v>37602</v>
      </c>
      <c r="AA13507" t="s">
        <v>33762</v>
      </c>
      <c r="AB13507" t="s">
        <v>125</v>
      </c>
      <c r="AO13507" s="171"/>
      <c r="AP13507" s="171"/>
      <c r="AQ13507" s="171"/>
      <c r="AR13507" s="171"/>
    </row>
    <row r="13508" spans="24:44">
      <c r="X13508" t="s">
        <v>37603</v>
      </c>
      <c r="Y13508" t="s">
        <v>389</v>
      </c>
      <c r="Z13508" t="s">
        <v>37604</v>
      </c>
      <c r="AA13508" t="s">
        <v>33762</v>
      </c>
      <c r="AB13508" t="s">
        <v>125</v>
      </c>
      <c r="AO13508" s="171"/>
      <c r="AP13508" s="171"/>
      <c r="AQ13508" s="171"/>
      <c r="AR13508" s="171"/>
    </row>
    <row r="13509" spans="24:44">
      <c r="X13509" t="s">
        <v>37605</v>
      </c>
      <c r="Y13509" t="s">
        <v>389</v>
      </c>
      <c r="Z13509" t="s">
        <v>37606</v>
      </c>
      <c r="AA13509" t="s">
        <v>33762</v>
      </c>
      <c r="AB13509" t="s">
        <v>125</v>
      </c>
      <c r="AO13509" s="171"/>
      <c r="AP13509" s="171"/>
      <c r="AQ13509" s="171"/>
      <c r="AR13509" s="171"/>
    </row>
    <row r="13510" spans="24:44">
      <c r="X13510" t="s">
        <v>37607</v>
      </c>
      <c r="Y13510" t="s">
        <v>389</v>
      </c>
      <c r="Z13510" t="s">
        <v>37608</v>
      </c>
      <c r="AA13510" t="s">
        <v>33762</v>
      </c>
      <c r="AB13510" t="s">
        <v>125</v>
      </c>
      <c r="AO13510" s="171"/>
      <c r="AP13510" s="171"/>
      <c r="AQ13510" s="171"/>
      <c r="AR13510" s="171"/>
    </row>
    <row r="13511" spans="24:44">
      <c r="X13511" t="s">
        <v>37609</v>
      </c>
      <c r="Y13511" t="s">
        <v>389</v>
      </c>
      <c r="Z13511" t="s">
        <v>37610</v>
      </c>
      <c r="AA13511" t="s">
        <v>33762</v>
      </c>
      <c r="AB13511" t="s">
        <v>125</v>
      </c>
      <c r="AO13511" s="171"/>
      <c r="AP13511" s="171"/>
      <c r="AQ13511" s="171"/>
      <c r="AR13511" s="171"/>
    </row>
    <row r="13512" spans="24:44">
      <c r="X13512" t="s">
        <v>37611</v>
      </c>
      <c r="Y13512" t="s">
        <v>389</v>
      </c>
      <c r="Z13512" t="s">
        <v>37612</v>
      </c>
      <c r="AA13512" t="s">
        <v>33762</v>
      </c>
      <c r="AB13512" t="s">
        <v>125</v>
      </c>
      <c r="AO13512" s="171"/>
      <c r="AP13512" s="171"/>
      <c r="AQ13512" s="171"/>
      <c r="AR13512" s="171"/>
    </row>
    <row r="13513" spans="24:44">
      <c r="X13513" t="s">
        <v>37613</v>
      </c>
      <c r="Y13513" t="s">
        <v>389</v>
      </c>
      <c r="Z13513" t="s">
        <v>37614</v>
      </c>
      <c r="AA13513" t="s">
        <v>33762</v>
      </c>
      <c r="AB13513" t="s">
        <v>125</v>
      </c>
      <c r="AO13513" s="171"/>
      <c r="AP13513" s="171"/>
      <c r="AQ13513" s="171"/>
      <c r="AR13513" s="171"/>
    </row>
    <row r="13514" spans="24:44">
      <c r="X13514" t="s">
        <v>37615</v>
      </c>
      <c r="Y13514" t="s">
        <v>389</v>
      </c>
      <c r="Z13514" t="s">
        <v>37616</v>
      </c>
      <c r="AA13514" t="s">
        <v>33762</v>
      </c>
      <c r="AB13514" t="s">
        <v>125</v>
      </c>
      <c r="AO13514" s="171"/>
      <c r="AP13514" s="171"/>
      <c r="AQ13514" s="171"/>
      <c r="AR13514" s="171"/>
    </row>
    <row r="13515" spans="24:44">
      <c r="X13515" t="s">
        <v>37617</v>
      </c>
      <c r="Y13515" t="s">
        <v>389</v>
      </c>
      <c r="Z13515" t="s">
        <v>37618</v>
      </c>
      <c r="AA13515" t="s">
        <v>33762</v>
      </c>
      <c r="AB13515" t="s">
        <v>125</v>
      </c>
      <c r="AO13515" s="171"/>
      <c r="AP13515" s="171"/>
      <c r="AQ13515" s="171"/>
      <c r="AR13515" s="171"/>
    </row>
    <row r="13516" spans="24:44">
      <c r="X13516" t="s">
        <v>37619</v>
      </c>
      <c r="Y13516" t="s">
        <v>389</v>
      </c>
      <c r="Z13516" t="s">
        <v>37620</v>
      </c>
      <c r="AA13516" t="s">
        <v>33762</v>
      </c>
      <c r="AB13516" t="s">
        <v>125</v>
      </c>
      <c r="AO13516" s="171"/>
      <c r="AP13516" s="171"/>
      <c r="AQ13516" s="171"/>
      <c r="AR13516" s="171"/>
    </row>
    <row r="13517" spans="24:44">
      <c r="X13517" t="s">
        <v>37621</v>
      </c>
      <c r="Y13517" t="s">
        <v>389</v>
      </c>
      <c r="Z13517" t="s">
        <v>37622</v>
      </c>
      <c r="AA13517" t="s">
        <v>33762</v>
      </c>
      <c r="AB13517" t="s">
        <v>125</v>
      </c>
      <c r="AO13517" s="171"/>
      <c r="AP13517" s="171"/>
      <c r="AQ13517" s="171"/>
      <c r="AR13517" s="171"/>
    </row>
    <row r="13518" spans="24:44">
      <c r="X13518" t="s">
        <v>37623</v>
      </c>
      <c r="Y13518" t="s">
        <v>389</v>
      </c>
      <c r="Z13518" t="s">
        <v>37624</v>
      </c>
      <c r="AA13518" t="s">
        <v>33762</v>
      </c>
      <c r="AB13518" t="s">
        <v>125</v>
      </c>
      <c r="AO13518" s="171"/>
      <c r="AP13518" s="171"/>
      <c r="AQ13518" s="171"/>
      <c r="AR13518" s="171"/>
    </row>
    <row r="13519" spans="24:44">
      <c r="X13519" t="s">
        <v>37625</v>
      </c>
      <c r="Y13519" t="s">
        <v>389</v>
      </c>
      <c r="Z13519" t="s">
        <v>37626</v>
      </c>
      <c r="AA13519" t="s">
        <v>33762</v>
      </c>
      <c r="AB13519" t="s">
        <v>125</v>
      </c>
      <c r="AO13519" s="171"/>
      <c r="AP13519" s="171"/>
      <c r="AQ13519" s="171"/>
      <c r="AR13519" s="171"/>
    </row>
    <row r="13520" spans="24:44">
      <c r="X13520" t="s">
        <v>37627</v>
      </c>
      <c r="Y13520" t="s">
        <v>389</v>
      </c>
      <c r="Z13520" t="s">
        <v>37628</v>
      </c>
      <c r="AA13520" t="s">
        <v>33762</v>
      </c>
      <c r="AB13520" t="s">
        <v>125</v>
      </c>
      <c r="AO13520" s="171"/>
      <c r="AP13520" s="171"/>
      <c r="AQ13520" s="171"/>
      <c r="AR13520" s="171"/>
    </row>
    <row r="13521" spans="24:44">
      <c r="X13521" t="s">
        <v>37629</v>
      </c>
      <c r="Y13521" t="s">
        <v>389</v>
      </c>
      <c r="Z13521" t="s">
        <v>37630</v>
      </c>
      <c r="AA13521" t="s">
        <v>33762</v>
      </c>
      <c r="AB13521" t="s">
        <v>125</v>
      </c>
      <c r="AO13521" s="171"/>
      <c r="AP13521" s="171"/>
      <c r="AQ13521" s="171"/>
      <c r="AR13521" s="171"/>
    </row>
    <row r="13522" spans="24:44">
      <c r="X13522" t="s">
        <v>37631</v>
      </c>
      <c r="Y13522" t="s">
        <v>389</v>
      </c>
      <c r="Z13522" t="s">
        <v>37632</v>
      </c>
      <c r="AA13522" t="s">
        <v>33762</v>
      </c>
      <c r="AB13522" t="s">
        <v>125</v>
      </c>
      <c r="AO13522" s="171"/>
      <c r="AP13522" s="171"/>
      <c r="AQ13522" s="171"/>
      <c r="AR13522" s="171"/>
    </row>
    <row r="13523" spans="24:44">
      <c r="X13523" t="s">
        <v>37633</v>
      </c>
      <c r="Y13523" t="s">
        <v>389</v>
      </c>
      <c r="Z13523" t="s">
        <v>37634</v>
      </c>
      <c r="AA13523" t="s">
        <v>33762</v>
      </c>
      <c r="AB13523" t="s">
        <v>125</v>
      </c>
      <c r="AO13523" s="171"/>
      <c r="AP13523" s="171"/>
      <c r="AQ13523" s="171"/>
      <c r="AR13523" s="171"/>
    </row>
    <row r="13524" spans="24:44">
      <c r="X13524" t="s">
        <v>37635</v>
      </c>
      <c r="Y13524" t="s">
        <v>389</v>
      </c>
      <c r="Z13524" t="s">
        <v>37636</v>
      </c>
      <c r="AA13524" t="s">
        <v>33762</v>
      </c>
      <c r="AB13524" t="s">
        <v>125</v>
      </c>
      <c r="AO13524" s="171"/>
      <c r="AP13524" s="171"/>
      <c r="AQ13524" s="171"/>
      <c r="AR13524" s="171"/>
    </row>
    <row r="13525" spans="24:44">
      <c r="X13525" t="s">
        <v>37637</v>
      </c>
      <c r="Y13525" t="s">
        <v>389</v>
      </c>
      <c r="Z13525" t="s">
        <v>37638</v>
      </c>
      <c r="AA13525" t="s">
        <v>33762</v>
      </c>
      <c r="AB13525" t="s">
        <v>125</v>
      </c>
      <c r="AO13525" s="171"/>
      <c r="AP13525" s="171"/>
      <c r="AQ13525" s="171"/>
      <c r="AR13525" s="171"/>
    </row>
    <row r="13526" spans="24:44">
      <c r="X13526" t="s">
        <v>37639</v>
      </c>
      <c r="Y13526" t="s">
        <v>389</v>
      </c>
      <c r="Z13526" t="s">
        <v>37640</v>
      </c>
      <c r="AA13526" t="s">
        <v>33762</v>
      </c>
      <c r="AB13526" t="s">
        <v>125</v>
      </c>
      <c r="AO13526" s="171"/>
      <c r="AP13526" s="171"/>
      <c r="AQ13526" s="171"/>
      <c r="AR13526" s="171"/>
    </row>
    <row r="13527" spans="24:44">
      <c r="X13527" t="s">
        <v>37641</v>
      </c>
      <c r="Y13527" t="s">
        <v>389</v>
      </c>
      <c r="Z13527" t="s">
        <v>37642</v>
      </c>
      <c r="AA13527" t="s">
        <v>33762</v>
      </c>
      <c r="AB13527" t="s">
        <v>125</v>
      </c>
      <c r="AO13527" s="171"/>
      <c r="AP13527" s="171"/>
      <c r="AQ13527" s="171"/>
      <c r="AR13527" s="171"/>
    </row>
    <row r="13528" spans="24:44">
      <c r="X13528" t="s">
        <v>37643</v>
      </c>
      <c r="Y13528" t="s">
        <v>389</v>
      </c>
      <c r="Z13528" t="s">
        <v>37644</v>
      </c>
      <c r="AA13528" t="s">
        <v>33762</v>
      </c>
      <c r="AB13528" t="s">
        <v>125</v>
      </c>
      <c r="AO13528" s="171"/>
      <c r="AP13528" s="171"/>
      <c r="AQ13528" s="171"/>
      <c r="AR13528" s="171"/>
    </row>
    <row r="13529" spans="24:44">
      <c r="X13529" t="s">
        <v>37645</v>
      </c>
      <c r="Y13529" t="s">
        <v>389</v>
      </c>
      <c r="Z13529" t="s">
        <v>37646</v>
      </c>
      <c r="AA13529" t="s">
        <v>33762</v>
      </c>
      <c r="AB13529" t="s">
        <v>125</v>
      </c>
      <c r="AO13529" s="171"/>
      <c r="AP13529" s="171"/>
      <c r="AQ13529" s="171"/>
      <c r="AR13529" s="171"/>
    </row>
    <row r="13530" spans="24:44">
      <c r="X13530" t="s">
        <v>37647</v>
      </c>
      <c r="Y13530" t="s">
        <v>389</v>
      </c>
      <c r="Z13530" t="s">
        <v>37648</v>
      </c>
      <c r="AA13530" t="s">
        <v>33762</v>
      </c>
      <c r="AB13530" t="s">
        <v>125</v>
      </c>
      <c r="AO13530" s="171"/>
      <c r="AP13530" s="171"/>
      <c r="AQ13530" s="171"/>
      <c r="AR13530" s="171"/>
    </row>
    <row r="13531" spans="24:44">
      <c r="X13531" t="s">
        <v>37649</v>
      </c>
      <c r="Y13531" t="s">
        <v>389</v>
      </c>
      <c r="Z13531" t="s">
        <v>37650</v>
      </c>
      <c r="AA13531" t="s">
        <v>33762</v>
      </c>
      <c r="AB13531" t="s">
        <v>125</v>
      </c>
      <c r="AO13531" s="171"/>
      <c r="AP13531" s="171"/>
      <c r="AQ13531" s="171"/>
      <c r="AR13531" s="171"/>
    </row>
    <row r="13532" spans="24:44">
      <c r="X13532" t="s">
        <v>37651</v>
      </c>
      <c r="Y13532" t="s">
        <v>389</v>
      </c>
      <c r="Z13532" t="s">
        <v>37652</v>
      </c>
      <c r="AA13532" t="s">
        <v>33762</v>
      </c>
      <c r="AB13532" t="s">
        <v>125</v>
      </c>
      <c r="AO13532" s="171"/>
      <c r="AP13532" s="171"/>
      <c r="AQ13532" s="171"/>
      <c r="AR13532" s="171"/>
    </row>
    <row r="13533" spans="24:44">
      <c r="X13533" t="s">
        <v>37653</v>
      </c>
      <c r="Y13533" t="s">
        <v>386</v>
      </c>
      <c r="Z13533" t="s">
        <v>37654</v>
      </c>
      <c r="AA13533" t="s">
        <v>33762</v>
      </c>
      <c r="AB13533" t="s">
        <v>125</v>
      </c>
      <c r="AO13533" s="171"/>
      <c r="AP13533" s="171"/>
      <c r="AQ13533" s="171"/>
      <c r="AR13533" s="171"/>
    </row>
    <row r="13534" spans="24:44">
      <c r="X13534" t="s">
        <v>37655</v>
      </c>
      <c r="Y13534" t="s">
        <v>389</v>
      </c>
      <c r="Z13534" t="s">
        <v>37656</v>
      </c>
      <c r="AA13534" t="s">
        <v>33762</v>
      </c>
      <c r="AB13534" t="s">
        <v>125</v>
      </c>
      <c r="AO13534" s="171"/>
      <c r="AP13534" s="171"/>
      <c r="AQ13534" s="171"/>
      <c r="AR13534" s="171"/>
    </row>
    <row r="13535" spans="24:44">
      <c r="X13535" t="s">
        <v>37657</v>
      </c>
      <c r="Y13535" t="s">
        <v>389</v>
      </c>
      <c r="Z13535" t="s">
        <v>37658</v>
      </c>
      <c r="AA13535" t="s">
        <v>33762</v>
      </c>
      <c r="AB13535" t="s">
        <v>125</v>
      </c>
      <c r="AO13535" s="171"/>
      <c r="AP13535" s="171"/>
      <c r="AQ13535" s="171"/>
      <c r="AR13535" s="171"/>
    </row>
    <row r="13536" spans="24:44">
      <c r="X13536" t="s">
        <v>37659</v>
      </c>
      <c r="Y13536" t="s">
        <v>389</v>
      </c>
      <c r="Z13536" t="s">
        <v>37660</v>
      </c>
      <c r="AA13536" t="s">
        <v>33762</v>
      </c>
      <c r="AB13536" t="s">
        <v>125</v>
      </c>
      <c r="AO13536" s="171"/>
      <c r="AP13536" s="171"/>
      <c r="AQ13536" s="171"/>
      <c r="AR13536" s="171"/>
    </row>
    <row r="13537" spans="24:44">
      <c r="X13537" t="s">
        <v>37661</v>
      </c>
      <c r="Y13537" t="s">
        <v>389</v>
      </c>
      <c r="Z13537" t="s">
        <v>37662</v>
      </c>
      <c r="AA13537" t="s">
        <v>33762</v>
      </c>
      <c r="AB13537" t="s">
        <v>125</v>
      </c>
      <c r="AO13537" s="171"/>
      <c r="AP13537" s="171"/>
      <c r="AQ13537" s="171"/>
      <c r="AR13537" s="171"/>
    </row>
    <row r="13538" spans="24:44">
      <c r="X13538" t="s">
        <v>37663</v>
      </c>
      <c r="Y13538" t="s">
        <v>389</v>
      </c>
      <c r="Z13538" t="s">
        <v>37664</v>
      </c>
      <c r="AA13538" t="s">
        <v>33762</v>
      </c>
      <c r="AB13538" t="s">
        <v>125</v>
      </c>
      <c r="AO13538" s="171"/>
      <c r="AP13538" s="171"/>
      <c r="AQ13538" s="171"/>
      <c r="AR13538" s="171"/>
    </row>
    <row r="13539" spans="24:44">
      <c r="X13539" t="s">
        <v>37665</v>
      </c>
      <c r="Y13539" t="s">
        <v>389</v>
      </c>
      <c r="Z13539" t="s">
        <v>37666</v>
      </c>
      <c r="AA13539" t="s">
        <v>33762</v>
      </c>
      <c r="AB13539" t="s">
        <v>125</v>
      </c>
      <c r="AO13539" s="171"/>
      <c r="AP13539" s="171"/>
      <c r="AQ13539" s="171"/>
      <c r="AR13539" s="171"/>
    </row>
    <row r="13540" spans="24:44">
      <c r="X13540" t="s">
        <v>37667</v>
      </c>
      <c r="Y13540" t="s">
        <v>389</v>
      </c>
      <c r="Z13540" t="s">
        <v>37668</v>
      </c>
      <c r="AA13540" t="s">
        <v>33762</v>
      </c>
      <c r="AB13540" t="s">
        <v>125</v>
      </c>
      <c r="AO13540" s="171"/>
      <c r="AP13540" s="171"/>
      <c r="AQ13540" s="171"/>
      <c r="AR13540" s="171"/>
    </row>
    <row r="13541" spans="24:44">
      <c r="X13541" t="s">
        <v>37669</v>
      </c>
      <c r="Y13541" t="s">
        <v>389</v>
      </c>
      <c r="Z13541" t="s">
        <v>35871</v>
      </c>
      <c r="AA13541" t="s">
        <v>33762</v>
      </c>
      <c r="AB13541" t="s">
        <v>125</v>
      </c>
      <c r="AO13541" s="171"/>
      <c r="AP13541" s="171"/>
      <c r="AQ13541" s="171"/>
      <c r="AR13541" s="171"/>
    </row>
    <row r="13542" spans="24:44">
      <c r="X13542" t="s">
        <v>37670</v>
      </c>
      <c r="Y13542" t="s">
        <v>389</v>
      </c>
      <c r="Z13542" t="s">
        <v>37671</v>
      </c>
      <c r="AA13542" t="s">
        <v>33762</v>
      </c>
      <c r="AB13542" t="s">
        <v>125</v>
      </c>
      <c r="AO13542" s="171"/>
      <c r="AP13542" s="171"/>
      <c r="AQ13542" s="171"/>
      <c r="AR13542" s="171"/>
    </row>
    <row r="13543" spans="24:44">
      <c r="X13543" t="s">
        <v>37672</v>
      </c>
      <c r="Y13543" t="s">
        <v>389</v>
      </c>
      <c r="Z13543" t="s">
        <v>37673</v>
      </c>
      <c r="AA13543" t="s">
        <v>33762</v>
      </c>
      <c r="AB13543" t="s">
        <v>125</v>
      </c>
      <c r="AO13543" s="171"/>
      <c r="AP13543" s="171"/>
      <c r="AQ13543" s="171"/>
      <c r="AR13543" s="171"/>
    </row>
    <row r="13544" spans="24:44">
      <c r="X13544" t="s">
        <v>37674</v>
      </c>
      <c r="Y13544" t="s">
        <v>386</v>
      </c>
      <c r="Z13544" t="s">
        <v>37675</v>
      </c>
      <c r="AA13544" t="s">
        <v>33762</v>
      </c>
      <c r="AB13544" t="s">
        <v>125</v>
      </c>
      <c r="AO13544" s="171"/>
      <c r="AP13544" s="171"/>
      <c r="AQ13544" s="171"/>
      <c r="AR13544" s="171"/>
    </row>
    <row r="13545" spans="24:44">
      <c r="X13545" t="s">
        <v>37676</v>
      </c>
      <c r="Y13545" t="s">
        <v>389</v>
      </c>
      <c r="Z13545" t="s">
        <v>37677</v>
      </c>
      <c r="AA13545" t="s">
        <v>33762</v>
      </c>
      <c r="AB13545" t="s">
        <v>125</v>
      </c>
      <c r="AO13545" s="171"/>
      <c r="AP13545" s="171"/>
      <c r="AQ13545" s="171"/>
      <c r="AR13545" s="171"/>
    </row>
    <row r="13546" spans="24:44">
      <c r="X13546" t="s">
        <v>37678</v>
      </c>
      <c r="Y13546" t="s">
        <v>389</v>
      </c>
      <c r="Z13546" t="s">
        <v>37679</v>
      </c>
      <c r="AA13546" t="s">
        <v>33762</v>
      </c>
      <c r="AB13546" t="s">
        <v>125</v>
      </c>
      <c r="AO13546" s="171"/>
      <c r="AP13546" s="171"/>
      <c r="AQ13546" s="171"/>
      <c r="AR13546" s="171"/>
    </row>
    <row r="13547" spans="24:44">
      <c r="X13547" t="s">
        <v>37680</v>
      </c>
      <c r="Y13547" t="s">
        <v>389</v>
      </c>
      <c r="Z13547" t="s">
        <v>37681</v>
      </c>
      <c r="AA13547" t="s">
        <v>33762</v>
      </c>
      <c r="AB13547" t="s">
        <v>125</v>
      </c>
      <c r="AO13547" s="171"/>
      <c r="AP13547" s="171"/>
      <c r="AQ13547" s="171"/>
      <c r="AR13547" s="171"/>
    </row>
    <row r="13548" spans="24:44">
      <c r="X13548" t="s">
        <v>37682</v>
      </c>
      <c r="Y13548" t="s">
        <v>389</v>
      </c>
      <c r="Z13548" t="s">
        <v>37683</v>
      </c>
      <c r="AA13548" t="s">
        <v>33762</v>
      </c>
      <c r="AB13548" t="s">
        <v>125</v>
      </c>
      <c r="AO13548" s="171"/>
      <c r="AP13548" s="171"/>
      <c r="AQ13548" s="171"/>
      <c r="AR13548" s="171"/>
    </row>
    <row r="13549" spans="24:44">
      <c r="X13549" t="s">
        <v>37684</v>
      </c>
      <c r="Y13549" t="s">
        <v>389</v>
      </c>
      <c r="Z13549" t="s">
        <v>37685</v>
      </c>
      <c r="AA13549" t="s">
        <v>33762</v>
      </c>
      <c r="AB13549" t="s">
        <v>125</v>
      </c>
      <c r="AO13549" s="171"/>
      <c r="AP13549" s="171"/>
      <c r="AQ13549" s="171"/>
      <c r="AR13549" s="171"/>
    </row>
    <row r="13550" spans="24:44">
      <c r="X13550" t="s">
        <v>37686</v>
      </c>
      <c r="Y13550" t="s">
        <v>389</v>
      </c>
      <c r="Z13550" t="s">
        <v>37687</v>
      </c>
      <c r="AA13550" t="s">
        <v>33762</v>
      </c>
      <c r="AB13550" t="s">
        <v>125</v>
      </c>
      <c r="AO13550" s="171"/>
      <c r="AP13550" s="171"/>
      <c r="AQ13550" s="171"/>
      <c r="AR13550" s="171"/>
    </row>
    <row r="13551" spans="24:44">
      <c r="X13551" t="s">
        <v>37688</v>
      </c>
      <c r="Y13551" t="s">
        <v>389</v>
      </c>
      <c r="Z13551" t="s">
        <v>37689</v>
      </c>
      <c r="AA13551" t="s">
        <v>33762</v>
      </c>
      <c r="AB13551" t="s">
        <v>125</v>
      </c>
      <c r="AO13551" s="171"/>
      <c r="AP13551" s="171"/>
      <c r="AQ13551" s="171"/>
      <c r="AR13551" s="171"/>
    </row>
    <row r="13552" spans="24:44">
      <c r="X13552" t="s">
        <v>37690</v>
      </c>
      <c r="Y13552" t="s">
        <v>389</v>
      </c>
      <c r="Z13552" t="s">
        <v>37691</v>
      </c>
      <c r="AA13552" t="s">
        <v>33762</v>
      </c>
      <c r="AB13552" t="s">
        <v>125</v>
      </c>
      <c r="AO13552" s="171"/>
      <c r="AP13552" s="171"/>
      <c r="AQ13552" s="171"/>
      <c r="AR13552" s="171"/>
    </row>
    <row r="13553" spans="24:44">
      <c r="X13553" t="s">
        <v>37692</v>
      </c>
      <c r="Y13553" t="s">
        <v>389</v>
      </c>
      <c r="Z13553" t="s">
        <v>37693</v>
      </c>
      <c r="AA13553" t="s">
        <v>33762</v>
      </c>
      <c r="AB13553" t="s">
        <v>125</v>
      </c>
      <c r="AO13553" s="171"/>
      <c r="AP13553" s="171"/>
      <c r="AQ13553" s="171"/>
      <c r="AR13553" s="171"/>
    </row>
    <row r="13554" spans="24:44">
      <c r="X13554" t="s">
        <v>37694</v>
      </c>
      <c r="Y13554" t="s">
        <v>389</v>
      </c>
      <c r="Z13554" t="s">
        <v>37695</v>
      </c>
      <c r="AA13554" t="s">
        <v>33762</v>
      </c>
      <c r="AB13554" t="s">
        <v>125</v>
      </c>
      <c r="AO13554" s="171"/>
      <c r="AP13554" s="171"/>
      <c r="AQ13554" s="171"/>
      <c r="AR13554" s="171"/>
    </row>
    <row r="13555" spans="24:44">
      <c r="X13555" t="s">
        <v>37696</v>
      </c>
      <c r="Y13555" t="s">
        <v>389</v>
      </c>
      <c r="Z13555" t="s">
        <v>37697</v>
      </c>
      <c r="AA13555" t="s">
        <v>33762</v>
      </c>
      <c r="AB13555" t="s">
        <v>125</v>
      </c>
      <c r="AO13555" s="171"/>
      <c r="AP13555" s="171"/>
      <c r="AQ13555" s="171"/>
      <c r="AR13555" s="171"/>
    </row>
    <row r="13556" spans="24:44">
      <c r="X13556" t="s">
        <v>37698</v>
      </c>
      <c r="Y13556" t="s">
        <v>389</v>
      </c>
      <c r="Z13556" t="s">
        <v>37699</v>
      </c>
      <c r="AA13556" t="s">
        <v>33762</v>
      </c>
      <c r="AB13556" t="s">
        <v>125</v>
      </c>
      <c r="AO13556" s="171"/>
      <c r="AP13556" s="171"/>
      <c r="AQ13556" s="171"/>
      <c r="AR13556" s="171"/>
    </row>
    <row r="13557" spans="24:44">
      <c r="X13557" t="s">
        <v>37700</v>
      </c>
      <c r="Y13557" t="s">
        <v>389</v>
      </c>
      <c r="Z13557" t="s">
        <v>37701</v>
      </c>
      <c r="AA13557" t="s">
        <v>33762</v>
      </c>
      <c r="AB13557" t="s">
        <v>125</v>
      </c>
      <c r="AO13557" s="171"/>
      <c r="AP13557" s="171"/>
      <c r="AQ13557" s="171"/>
      <c r="AR13557" s="171"/>
    </row>
    <row r="13558" spans="24:44">
      <c r="X13558" t="s">
        <v>37702</v>
      </c>
      <c r="Y13558" t="s">
        <v>389</v>
      </c>
      <c r="Z13558" t="s">
        <v>37703</v>
      </c>
      <c r="AA13558" t="s">
        <v>33762</v>
      </c>
      <c r="AB13558" t="s">
        <v>125</v>
      </c>
      <c r="AO13558" s="171"/>
      <c r="AP13558" s="171"/>
      <c r="AQ13558" s="171"/>
      <c r="AR13558" s="171"/>
    </row>
    <row r="13559" spans="24:44">
      <c r="X13559" t="s">
        <v>37704</v>
      </c>
      <c r="Y13559" t="s">
        <v>389</v>
      </c>
      <c r="Z13559" t="s">
        <v>37705</v>
      </c>
      <c r="AA13559" t="s">
        <v>33762</v>
      </c>
      <c r="AB13559" t="s">
        <v>125</v>
      </c>
      <c r="AO13559" s="171"/>
      <c r="AP13559" s="171"/>
      <c r="AQ13559" s="171"/>
      <c r="AR13559" s="171"/>
    </row>
    <row r="13560" spans="24:44">
      <c r="X13560" t="s">
        <v>37706</v>
      </c>
      <c r="Y13560" t="s">
        <v>389</v>
      </c>
      <c r="Z13560" t="s">
        <v>37707</v>
      </c>
      <c r="AA13560" t="s">
        <v>33762</v>
      </c>
      <c r="AB13560" t="s">
        <v>125</v>
      </c>
      <c r="AO13560" s="171"/>
      <c r="AP13560" s="171"/>
      <c r="AQ13560" s="171"/>
      <c r="AR13560" s="171"/>
    </row>
    <row r="13561" spans="24:44">
      <c r="X13561" t="s">
        <v>37708</v>
      </c>
      <c r="Y13561" t="s">
        <v>386</v>
      </c>
      <c r="Z13561" t="s">
        <v>37709</v>
      </c>
      <c r="AA13561" t="s">
        <v>34125</v>
      </c>
      <c r="AB13561" t="s">
        <v>33674</v>
      </c>
      <c r="AO13561" s="171"/>
      <c r="AP13561" s="171"/>
      <c r="AQ13561" s="171"/>
      <c r="AR13561" s="171"/>
    </row>
    <row r="13562" spans="24:44">
      <c r="X13562" t="s">
        <v>37710</v>
      </c>
      <c r="Y13562" t="s">
        <v>389</v>
      </c>
      <c r="Z13562" t="s">
        <v>37711</v>
      </c>
      <c r="AA13562" t="s">
        <v>33762</v>
      </c>
      <c r="AB13562" t="s">
        <v>125</v>
      </c>
      <c r="AO13562" s="171"/>
      <c r="AP13562" s="171"/>
      <c r="AQ13562" s="171"/>
      <c r="AR13562" s="171"/>
    </row>
    <row r="13563" spans="24:44">
      <c r="X13563" t="s">
        <v>37712</v>
      </c>
      <c r="Y13563" t="s">
        <v>386</v>
      </c>
      <c r="Z13563" t="s">
        <v>37713</v>
      </c>
      <c r="AA13563" t="s">
        <v>34094</v>
      </c>
      <c r="AB13563" t="s">
        <v>125</v>
      </c>
      <c r="AO13563" s="171"/>
      <c r="AP13563" s="171"/>
      <c r="AQ13563" s="171"/>
      <c r="AR13563" s="171"/>
    </row>
    <row r="13564" spans="24:44">
      <c r="X13564" t="s">
        <v>37714</v>
      </c>
      <c r="Y13564" t="s">
        <v>386</v>
      </c>
      <c r="Z13564" t="s">
        <v>37715</v>
      </c>
      <c r="AA13564" t="s">
        <v>34125</v>
      </c>
      <c r="AB13564" t="s">
        <v>33674</v>
      </c>
      <c r="AO13564" s="171"/>
      <c r="AP13564" s="171"/>
      <c r="AQ13564" s="171"/>
      <c r="AR13564" s="171"/>
    </row>
    <row r="13565" spans="24:44">
      <c r="X13565" t="s">
        <v>37716</v>
      </c>
      <c r="Y13565" t="s">
        <v>386</v>
      </c>
      <c r="Z13565" t="s">
        <v>37717</v>
      </c>
      <c r="AA13565" t="s">
        <v>34125</v>
      </c>
      <c r="AB13565" t="s">
        <v>33674</v>
      </c>
      <c r="AO13565" s="171"/>
      <c r="AP13565" s="171"/>
      <c r="AQ13565" s="171"/>
      <c r="AR13565" s="171"/>
    </row>
    <row r="13566" spans="24:44">
      <c r="X13566" t="s">
        <v>37718</v>
      </c>
      <c r="Y13566" t="s">
        <v>386</v>
      </c>
      <c r="Z13566" t="s">
        <v>37719</v>
      </c>
      <c r="AA13566" t="s">
        <v>34125</v>
      </c>
      <c r="AB13566" t="s">
        <v>33674</v>
      </c>
      <c r="AO13566" s="171"/>
      <c r="AP13566" s="171"/>
      <c r="AQ13566" s="171"/>
      <c r="AR13566" s="171"/>
    </row>
    <row r="13567" spans="24:44">
      <c r="X13567" t="s">
        <v>37720</v>
      </c>
      <c r="Y13567" t="s">
        <v>386</v>
      </c>
      <c r="Z13567" t="s">
        <v>37721</v>
      </c>
      <c r="AA13567" t="s">
        <v>34125</v>
      </c>
      <c r="AB13567" t="s">
        <v>33674</v>
      </c>
      <c r="AO13567" s="171"/>
      <c r="AP13567" s="171"/>
      <c r="AQ13567" s="171"/>
      <c r="AR13567" s="171"/>
    </row>
    <row r="13568" spans="24:44">
      <c r="X13568" t="s">
        <v>37722</v>
      </c>
      <c r="Y13568" t="s">
        <v>386</v>
      </c>
      <c r="Z13568" t="s">
        <v>37723</v>
      </c>
      <c r="AA13568" t="s">
        <v>33762</v>
      </c>
      <c r="AB13568" t="s">
        <v>125</v>
      </c>
      <c r="AO13568" s="171"/>
      <c r="AP13568" s="171"/>
      <c r="AQ13568" s="171"/>
      <c r="AR13568" s="171"/>
    </row>
    <row r="13569" spans="24:44">
      <c r="X13569" t="s">
        <v>7379</v>
      </c>
      <c r="Y13569" t="s">
        <v>386</v>
      </c>
      <c r="Z13569" t="s">
        <v>37724</v>
      </c>
      <c r="AA13569" t="s">
        <v>33715</v>
      </c>
      <c r="AB13569" t="s">
        <v>33627</v>
      </c>
      <c r="AO13569" s="171"/>
      <c r="AP13569" s="171"/>
      <c r="AQ13569" s="171"/>
      <c r="AR13569" s="171"/>
    </row>
    <row r="13570" spans="24:44">
      <c r="X13570" t="s">
        <v>7332</v>
      </c>
      <c r="Y13570" t="s">
        <v>386</v>
      </c>
      <c r="Z13570" t="s">
        <v>37725</v>
      </c>
      <c r="AA13570" t="s">
        <v>34125</v>
      </c>
      <c r="AB13570" t="s">
        <v>33674</v>
      </c>
      <c r="AO13570" s="171"/>
      <c r="AP13570" s="171"/>
      <c r="AQ13570" s="171"/>
      <c r="AR13570" s="171"/>
    </row>
    <row r="13571" spans="24:44">
      <c r="X13571" t="s">
        <v>37726</v>
      </c>
      <c r="Y13571" t="s">
        <v>389</v>
      </c>
      <c r="Z13571" t="s">
        <v>37727</v>
      </c>
      <c r="AA13571" t="s">
        <v>33715</v>
      </c>
      <c r="AB13571" t="s">
        <v>33627</v>
      </c>
      <c r="AO13571" s="171"/>
      <c r="AP13571" s="171"/>
      <c r="AQ13571" s="171"/>
      <c r="AR13571" s="171"/>
    </row>
    <row r="13572" spans="24:44">
      <c r="X13572" t="s">
        <v>37728</v>
      </c>
      <c r="Y13572" t="s">
        <v>389</v>
      </c>
      <c r="Z13572" t="s">
        <v>37729</v>
      </c>
      <c r="AA13572" t="s">
        <v>34125</v>
      </c>
      <c r="AB13572" t="s">
        <v>33674</v>
      </c>
      <c r="AO13572" s="171"/>
      <c r="AP13572" s="171"/>
      <c r="AQ13572" s="171"/>
      <c r="AR13572" s="171"/>
    </row>
    <row r="13573" spans="24:44">
      <c r="X13573" t="s">
        <v>37730</v>
      </c>
      <c r="Y13573" t="s">
        <v>389</v>
      </c>
      <c r="Z13573" t="s">
        <v>37731</v>
      </c>
      <c r="AA13573" t="s">
        <v>33715</v>
      </c>
      <c r="AB13573" t="s">
        <v>33627</v>
      </c>
      <c r="AO13573" s="171"/>
      <c r="AP13573" s="171"/>
      <c r="AQ13573" s="171"/>
      <c r="AR13573" s="171"/>
    </row>
    <row r="13574" spans="24:44">
      <c r="X13574" t="s">
        <v>7336</v>
      </c>
      <c r="Y13574" t="s">
        <v>386</v>
      </c>
      <c r="Z13574" t="s">
        <v>37732</v>
      </c>
      <c r="AA13574" t="s">
        <v>34125</v>
      </c>
      <c r="AB13574" t="s">
        <v>33674</v>
      </c>
      <c r="AO13574" s="171"/>
      <c r="AP13574" s="171"/>
      <c r="AQ13574" s="171"/>
      <c r="AR13574" s="171"/>
    </row>
    <row r="13575" spans="24:44">
      <c r="X13575" t="s">
        <v>37733</v>
      </c>
      <c r="Y13575" t="s">
        <v>389</v>
      </c>
      <c r="Z13575" t="s">
        <v>37734</v>
      </c>
      <c r="AA13575" t="s">
        <v>33715</v>
      </c>
      <c r="AB13575" t="s">
        <v>33627</v>
      </c>
      <c r="AO13575" s="171"/>
      <c r="AP13575" s="171"/>
      <c r="AQ13575" s="171"/>
      <c r="AR13575" s="171"/>
    </row>
    <row r="13576" spans="24:44">
      <c r="X13576" t="s">
        <v>7341</v>
      </c>
      <c r="Y13576" t="s">
        <v>386</v>
      </c>
      <c r="Z13576" t="s">
        <v>37735</v>
      </c>
      <c r="AA13576" t="s">
        <v>34125</v>
      </c>
      <c r="AB13576" t="s">
        <v>33674</v>
      </c>
      <c r="AO13576" s="171"/>
      <c r="AP13576" s="171"/>
      <c r="AQ13576" s="171"/>
      <c r="AR13576" s="171"/>
    </row>
    <row r="13577" spans="24:44">
      <c r="X13577" t="s">
        <v>37736</v>
      </c>
      <c r="Y13577" t="s">
        <v>389</v>
      </c>
      <c r="Z13577" t="s">
        <v>37737</v>
      </c>
      <c r="AA13577" t="s">
        <v>33715</v>
      </c>
      <c r="AB13577" t="s">
        <v>33627</v>
      </c>
      <c r="AO13577" s="171"/>
      <c r="AP13577" s="171"/>
      <c r="AQ13577" s="171"/>
      <c r="AR13577" s="171"/>
    </row>
    <row r="13578" spans="24:44">
      <c r="X13578" t="s">
        <v>7346</v>
      </c>
      <c r="Y13578" t="s">
        <v>386</v>
      </c>
      <c r="Z13578" t="s">
        <v>37738</v>
      </c>
      <c r="AA13578" t="s">
        <v>34125</v>
      </c>
      <c r="AB13578" t="s">
        <v>33674</v>
      </c>
      <c r="AO13578" s="171"/>
      <c r="AP13578" s="171"/>
      <c r="AQ13578" s="171"/>
      <c r="AR13578" s="171"/>
    </row>
    <row r="13579" spans="24:44">
      <c r="X13579" t="s">
        <v>37739</v>
      </c>
      <c r="Y13579" t="s">
        <v>389</v>
      </c>
      <c r="Z13579" t="s">
        <v>37740</v>
      </c>
      <c r="AA13579" t="s">
        <v>33715</v>
      </c>
      <c r="AB13579" t="s">
        <v>33627</v>
      </c>
      <c r="AO13579" s="171"/>
      <c r="AP13579" s="171"/>
      <c r="AQ13579" s="171"/>
      <c r="AR13579" s="171"/>
    </row>
    <row r="13580" spans="24:44">
      <c r="X13580" t="s">
        <v>37741</v>
      </c>
      <c r="Y13580" t="s">
        <v>389</v>
      </c>
      <c r="Z13580" t="s">
        <v>37742</v>
      </c>
      <c r="AA13580" t="s">
        <v>34125</v>
      </c>
      <c r="AB13580" t="s">
        <v>33674</v>
      </c>
      <c r="AO13580" s="171"/>
      <c r="AP13580" s="171"/>
      <c r="AQ13580" s="171"/>
      <c r="AR13580" s="171"/>
    </row>
    <row r="13581" spans="24:44">
      <c r="X13581" t="s">
        <v>37743</v>
      </c>
      <c r="Y13581" t="s">
        <v>389</v>
      </c>
      <c r="Z13581" t="s">
        <v>37744</v>
      </c>
      <c r="AA13581" t="s">
        <v>33715</v>
      </c>
      <c r="AB13581" t="s">
        <v>33627</v>
      </c>
      <c r="AO13581" s="171"/>
      <c r="AP13581" s="171"/>
      <c r="AQ13581" s="171"/>
      <c r="AR13581" s="171"/>
    </row>
    <row r="13582" spans="24:44">
      <c r="X13582" t="s">
        <v>37745</v>
      </c>
      <c r="Y13582" t="s">
        <v>389</v>
      </c>
      <c r="Z13582" t="s">
        <v>37746</v>
      </c>
      <c r="AA13582" t="s">
        <v>34125</v>
      </c>
      <c r="AB13582" t="s">
        <v>33674</v>
      </c>
      <c r="AO13582" s="171"/>
      <c r="AP13582" s="171"/>
      <c r="AQ13582" s="171"/>
      <c r="AR13582" s="171"/>
    </row>
    <row r="13583" spans="24:44">
      <c r="X13583" t="s">
        <v>37747</v>
      </c>
      <c r="Y13583" t="s">
        <v>389</v>
      </c>
      <c r="Z13583" t="s">
        <v>37748</v>
      </c>
      <c r="AA13583" t="s">
        <v>33715</v>
      </c>
      <c r="AB13583" t="s">
        <v>33627</v>
      </c>
      <c r="AO13583" s="171"/>
      <c r="AP13583" s="171"/>
      <c r="AQ13583" s="171"/>
      <c r="AR13583" s="171"/>
    </row>
    <row r="13584" spans="24:44">
      <c r="X13584" t="s">
        <v>7350</v>
      </c>
      <c r="Y13584" t="s">
        <v>386</v>
      </c>
      <c r="Z13584" t="s">
        <v>37749</v>
      </c>
      <c r="AA13584" t="s">
        <v>34125</v>
      </c>
      <c r="AB13584" t="s">
        <v>33674</v>
      </c>
      <c r="AO13584" s="171"/>
      <c r="AP13584" s="171"/>
      <c r="AQ13584" s="171"/>
      <c r="AR13584" s="171"/>
    </row>
    <row r="13585" spans="24:44">
      <c r="X13585" t="s">
        <v>37750</v>
      </c>
      <c r="Y13585" t="s">
        <v>389</v>
      </c>
      <c r="Z13585" t="s">
        <v>37751</v>
      </c>
      <c r="AA13585" t="s">
        <v>33715</v>
      </c>
      <c r="AB13585" t="s">
        <v>33627</v>
      </c>
      <c r="AO13585" s="171"/>
      <c r="AP13585" s="171"/>
      <c r="AQ13585" s="171"/>
      <c r="AR13585" s="171"/>
    </row>
    <row r="13586" spans="24:44">
      <c r="X13586" t="s">
        <v>37752</v>
      </c>
      <c r="Y13586" t="s">
        <v>389</v>
      </c>
      <c r="Z13586" t="s">
        <v>37753</v>
      </c>
      <c r="AA13586" t="s">
        <v>34125</v>
      </c>
      <c r="AB13586" t="s">
        <v>33674</v>
      </c>
      <c r="AO13586" s="171"/>
      <c r="AP13586" s="171"/>
      <c r="AQ13586" s="171"/>
      <c r="AR13586" s="171"/>
    </row>
    <row r="13587" spans="24:44">
      <c r="X13587" t="s">
        <v>7384</v>
      </c>
      <c r="Y13587" t="s">
        <v>386</v>
      </c>
      <c r="Z13587" t="s">
        <v>37754</v>
      </c>
      <c r="AA13587" t="s">
        <v>33715</v>
      </c>
      <c r="AB13587" t="s">
        <v>33627</v>
      </c>
      <c r="AO13587" s="171"/>
      <c r="AP13587" s="171"/>
      <c r="AQ13587" s="171"/>
      <c r="AR13587" s="171"/>
    </row>
    <row r="13588" spans="24:44">
      <c r="X13588" t="s">
        <v>7354</v>
      </c>
      <c r="Y13588" t="s">
        <v>386</v>
      </c>
      <c r="Z13588" t="s">
        <v>37755</v>
      </c>
      <c r="AA13588" t="s">
        <v>34125</v>
      </c>
      <c r="AB13588" t="s">
        <v>33674</v>
      </c>
      <c r="AO13588" s="171"/>
      <c r="AP13588" s="171"/>
      <c r="AQ13588" s="171"/>
      <c r="AR13588" s="171"/>
    </row>
    <row r="13589" spans="24:44">
      <c r="X13589" t="s">
        <v>37756</v>
      </c>
      <c r="Y13589" t="s">
        <v>389</v>
      </c>
      <c r="Z13589" t="s">
        <v>37757</v>
      </c>
      <c r="AA13589" t="s">
        <v>33715</v>
      </c>
      <c r="AB13589" t="s">
        <v>33627</v>
      </c>
      <c r="AO13589" s="171"/>
      <c r="AP13589" s="171"/>
      <c r="AQ13589" s="171"/>
      <c r="AR13589" s="171"/>
    </row>
    <row r="13590" spans="24:44">
      <c r="X13590" t="s">
        <v>37758</v>
      </c>
      <c r="Y13590" t="s">
        <v>389</v>
      </c>
      <c r="Z13590" t="s">
        <v>37759</v>
      </c>
      <c r="AA13590" t="s">
        <v>34125</v>
      </c>
      <c r="AB13590" t="s">
        <v>33674</v>
      </c>
      <c r="AO13590" s="171"/>
      <c r="AP13590" s="171"/>
      <c r="AQ13590" s="171"/>
      <c r="AR13590" s="171"/>
    </row>
    <row r="13591" spans="24:44">
      <c r="X13591" t="s">
        <v>37760</v>
      </c>
      <c r="Y13591" t="s">
        <v>389</v>
      </c>
      <c r="Z13591" t="s">
        <v>37761</v>
      </c>
      <c r="AA13591" t="s">
        <v>33715</v>
      </c>
      <c r="AB13591" t="s">
        <v>33627</v>
      </c>
      <c r="AO13591" s="171"/>
      <c r="AP13591" s="171"/>
      <c r="AQ13591" s="171"/>
      <c r="AR13591" s="171"/>
    </row>
    <row r="13592" spans="24:44">
      <c r="X13592" t="s">
        <v>37762</v>
      </c>
      <c r="Y13592" t="s">
        <v>389</v>
      </c>
      <c r="Z13592" t="s">
        <v>37763</v>
      </c>
      <c r="AA13592" t="s">
        <v>34125</v>
      </c>
      <c r="AB13592" t="s">
        <v>33674</v>
      </c>
      <c r="AO13592" s="171"/>
      <c r="AP13592" s="171"/>
      <c r="AQ13592" s="171"/>
      <c r="AR13592" s="171"/>
    </row>
    <row r="13593" spans="24:44">
      <c r="X13593" t="s">
        <v>37764</v>
      </c>
      <c r="Y13593" t="s">
        <v>389</v>
      </c>
      <c r="Z13593" t="s">
        <v>37765</v>
      </c>
      <c r="AA13593" t="s">
        <v>33715</v>
      </c>
      <c r="AB13593" t="s">
        <v>33627</v>
      </c>
      <c r="AO13593" s="171"/>
      <c r="AP13593" s="171"/>
      <c r="AQ13593" s="171"/>
      <c r="AR13593" s="171"/>
    </row>
    <row r="13594" spans="24:44">
      <c r="X13594" t="s">
        <v>7358</v>
      </c>
      <c r="Y13594" t="s">
        <v>386</v>
      </c>
      <c r="Z13594" t="s">
        <v>37766</v>
      </c>
      <c r="AA13594" t="s">
        <v>34125</v>
      </c>
      <c r="AB13594" t="s">
        <v>33674</v>
      </c>
      <c r="AO13594" s="171"/>
      <c r="AP13594" s="171"/>
      <c r="AQ13594" s="171"/>
      <c r="AR13594" s="171"/>
    </row>
    <row r="13595" spans="24:44">
      <c r="X13595" t="s">
        <v>37767</v>
      </c>
      <c r="Y13595" t="s">
        <v>389</v>
      </c>
      <c r="Z13595" t="s">
        <v>37768</v>
      </c>
      <c r="AA13595" t="s">
        <v>33715</v>
      </c>
      <c r="AB13595" t="s">
        <v>33627</v>
      </c>
      <c r="AO13595" s="171"/>
      <c r="AP13595" s="171"/>
      <c r="AQ13595" s="171"/>
      <c r="AR13595" s="171"/>
    </row>
    <row r="13596" spans="24:44">
      <c r="X13596" t="s">
        <v>37769</v>
      </c>
      <c r="Y13596" t="s">
        <v>389</v>
      </c>
      <c r="Z13596" t="s">
        <v>37770</v>
      </c>
      <c r="AA13596" t="s">
        <v>34125</v>
      </c>
      <c r="AB13596" t="s">
        <v>33674</v>
      </c>
      <c r="AO13596" s="171"/>
      <c r="AP13596" s="171"/>
      <c r="AQ13596" s="171"/>
      <c r="AR13596" s="171"/>
    </row>
    <row r="13597" spans="24:44">
      <c r="X13597" t="s">
        <v>37771</v>
      </c>
      <c r="Y13597" t="s">
        <v>389</v>
      </c>
      <c r="Z13597" t="s">
        <v>37772</v>
      </c>
      <c r="AA13597" t="s">
        <v>33762</v>
      </c>
      <c r="AB13597" t="s">
        <v>125</v>
      </c>
      <c r="AO13597" s="171"/>
      <c r="AP13597" s="171"/>
      <c r="AQ13597" s="171"/>
      <c r="AR13597" s="171"/>
    </row>
    <row r="13598" spans="24:44">
      <c r="X13598" t="s">
        <v>37773</v>
      </c>
      <c r="Y13598" t="s">
        <v>389</v>
      </c>
      <c r="Z13598" t="s">
        <v>37774</v>
      </c>
      <c r="AA13598" t="s">
        <v>33846</v>
      </c>
      <c r="AB13598" t="s">
        <v>125</v>
      </c>
      <c r="AO13598" s="171"/>
      <c r="AP13598" s="171"/>
      <c r="AQ13598" s="171"/>
      <c r="AR13598" s="171"/>
    </row>
    <row r="13599" spans="24:44">
      <c r="X13599" t="s">
        <v>37775</v>
      </c>
      <c r="Y13599" t="s">
        <v>386</v>
      </c>
      <c r="Z13599" t="s">
        <v>37776</v>
      </c>
      <c r="AA13599" t="s">
        <v>34125</v>
      </c>
      <c r="AB13599" t="s">
        <v>33674</v>
      </c>
      <c r="AO13599" s="171"/>
      <c r="AP13599" s="171"/>
      <c r="AQ13599" s="171"/>
      <c r="AR13599" s="171"/>
    </row>
    <row r="13600" spans="24:44">
      <c r="X13600" t="s">
        <v>37777</v>
      </c>
      <c r="Y13600" t="s">
        <v>386</v>
      </c>
      <c r="Z13600" t="s">
        <v>37778</v>
      </c>
      <c r="AA13600" t="s">
        <v>34125</v>
      </c>
      <c r="AB13600" t="s">
        <v>33674</v>
      </c>
      <c r="AO13600" s="171"/>
      <c r="AP13600" s="171"/>
      <c r="AQ13600" s="171"/>
      <c r="AR13600" s="171"/>
    </row>
    <row r="13601" spans="24:44">
      <c r="X13601" t="s">
        <v>37779</v>
      </c>
      <c r="Y13601" t="s">
        <v>386</v>
      </c>
      <c r="Z13601" t="s">
        <v>37780</v>
      </c>
      <c r="AA13601" t="s">
        <v>34125</v>
      </c>
      <c r="AB13601" t="s">
        <v>33674</v>
      </c>
      <c r="AO13601" s="171"/>
      <c r="AP13601" s="171"/>
      <c r="AQ13601" s="171"/>
      <c r="AR13601" s="171"/>
    </row>
    <row r="13602" spans="24:44">
      <c r="X13602" t="s">
        <v>37781</v>
      </c>
      <c r="Y13602" t="s">
        <v>386</v>
      </c>
      <c r="Z13602" t="s">
        <v>37782</v>
      </c>
      <c r="AA13602" t="s">
        <v>34125</v>
      </c>
      <c r="AB13602" t="s">
        <v>33674</v>
      </c>
      <c r="AO13602" s="171"/>
      <c r="AP13602" s="171"/>
      <c r="AQ13602" s="171"/>
      <c r="AR13602" s="171"/>
    </row>
    <row r="13603" spans="24:44">
      <c r="X13603" t="s">
        <v>37783</v>
      </c>
      <c r="Y13603" t="s">
        <v>386</v>
      </c>
      <c r="Z13603" t="s">
        <v>37784</v>
      </c>
      <c r="AA13603" t="s">
        <v>34125</v>
      </c>
      <c r="AB13603" t="s">
        <v>33674</v>
      </c>
      <c r="AO13603" s="171"/>
      <c r="AP13603" s="171"/>
      <c r="AQ13603" s="171"/>
      <c r="AR13603" s="171"/>
    </row>
    <row r="13604" spans="24:44">
      <c r="X13604" t="s">
        <v>37785</v>
      </c>
      <c r="Y13604" t="s">
        <v>386</v>
      </c>
      <c r="Z13604" t="s">
        <v>37786</v>
      </c>
      <c r="AA13604" t="s">
        <v>34125</v>
      </c>
      <c r="AB13604" t="s">
        <v>33674</v>
      </c>
      <c r="AO13604" s="171"/>
      <c r="AP13604" s="171"/>
      <c r="AQ13604" s="171"/>
      <c r="AR13604" s="171"/>
    </row>
    <row r="13605" spans="24:44">
      <c r="X13605" t="s">
        <v>37787</v>
      </c>
      <c r="Y13605" t="s">
        <v>386</v>
      </c>
      <c r="Z13605" t="s">
        <v>37788</v>
      </c>
      <c r="AA13605" t="s">
        <v>33984</v>
      </c>
      <c r="AB13605" t="s">
        <v>125</v>
      </c>
      <c r="AO13605" s="171"/>
      <c r="AP13605" s="171"/>
      <c r="AQ13605" s="171"/>
      <c r="AR13605" s="171"/>
    </row>
    <row r="13606" spans="24:44">
      <c r="X13606" t="s">
        <v>37789</v>
      </c>
      <c r="Y13606" t="s">
        <v>389</v>
      </c>
      <c r="Z13606" t="s">
        <v>37788</v>
      </c>
      <c r="AA13606" t="s">
        <v>34094</v>
      </c>
      <c r="AB13606" t="s">
        <v>125</v>
      </c>
      <c r="AO13606" s="171"/>
      <c r="AP13606" s="171"/>
      <c r="AQ13606" s="171"/>
      <c r="AR13606" s="171"/>
    </row>
    <row r="13607" spans="24:44">
      <c r="X13607" t="s">
        <v>37790</v>
      </c>
      <c r="Y13607" t="s">
        <v>386</v>
      </c>
      <c r="Z13607" t="s">
        <v>37788</v>
      </c>
      <c r="AA13607" t="s">
        <v>33846</v>
      </c>
      <c r="AB13607" t="s">
        <v>125</v>
      </c>
      <c r="AO13607" s="171"/>
      <c r="AP13607" s="171"/>
      <c r="AQ13607" s="171"/>
      <c r="AR13607" s="171"/>
    </row>
    <row r="13608" spans="24:44">
      <c r="X13608" t="s">
        <v>37791</v>
      </c>
      <c r="Y13608" t="s">
        <v>386</v>
      </c>
      <c r="Z13608" t="s">
        <v>37792</v>
      </c>
      <c r="AA13608" t="s">
        <v>34125</v>
      </c>
      <c r="AB13608" t="s">
        <v>33674</v>
      </c>
      <c r="AO13608" s="171"/>
      <c r="AP13608" s="171"/>
      <c r="AQ13608" s="171"/>
      <c r="AR13608" s="171"/>
    </row>
    <row r="13609" spans="24:44">
      <c r="X13609" t="s">
        <v>37793</v>
      </c>
      <c r="Y13609" t="s">
        <v>386</v>
      </c>
      <c r="Z13609" t="s">
        <v>37794</v>
      </c>
      <c r="AA13609" t="s">
        <v>34125</v>
      </c>
      <c r="AB13609" t="s">
        <v>33674</v>
      </c>
      <c r="AO13609" s="171"/>
      <c r="AP13609" s="171"/>
      <c r="AQ13609" s="171"/>
      <c r="AR13609" s="171"/>
    </row>
    <row r="13610" spans="24:44">
      <c r="X13610" t="s">
        <v>37795</v>
      </c>
      <c r="Y13610" t="s">
        <v>386</v>
      </c>
      <c r="Z13610" t="s">
        <v>37796</v>
      </c>
      <c r="AA13610" t="s">
        <v>34125</v>
      </c>
      <c r="AB13610" t="s">
        <v>33674</v>
      </c>
      <c r="AO13610" s="171"/>
      <c r="AP13610" s="171"/>
      <c r="AQ13610" s="171"/>
      <c r="AR13610" s="171"/>
    </row>
    <row r="13611" spans="24:44">
      <c r="X13611" t="s">
        <v>37797</v>
      </c>
      <c r="Y13611" t="s">
        <v>386</v>
      </c>
      <c r="Z13611" t="s">
        <v>37798</v>
      </c>
      <c r="AA13611" t="s">
        <v>34125</v>
      </c>
      <c r="AB13611" t="s">
        <v>33674</v>
      </c>
      <c r="AO13611" s="171"/>
      <c r="AP13611" s="171"/>
      <c r="AQ13611" s="171"/>
      <c r="AR13611" s="171"/>
    </row>
    <row r="13612" spans="24:44">
      <c r="X13612" t="s">
        <v>37799</v>
      </c>
      <c r="Y13612" t="s">
        <v>389</v>
      </c>
      <c r="Z13612" t="s">
        <v>37124</v>
      </c>
      <c r="AA13612" t="s">
        <v>33762</v>
      </c>
      <c r="AB13612" t="s">
        <v>125</v>
      </c>
      <c r="AO13612" s="171"/>
      <c r="AP13612" s="171"/>
      <c r="AQ13612" s="171"/>
      <c r="AR13612" s="171"/>
    </row>
    <row r="13613" spans="24:44">
      <c r="X13613" t="s">
        <v>37800</v>
      </c>
      <c r="Y13613" t="s">
        <v>386</v>
      </c>
      <c r="Z13613" t="s">
        <v>37801</v>
      </c>
      <c r="AA13613" t="s">
        <v>34125</v>
      </c>
      <c r="AB13613" t="s">
        <v>33674</v>
      </c>
      <c r="AO13613" s="171"/>
      <c r="AP13613" s="171"/>
      <c r="AQ13613" s="171"/>
      <c r="AR13613" s="171"/>
    </row>
    <row r="13614" spans="24:44">
      <c r="X13614" t="s">
        <v>37802</v>
      </c>
      <c r="Y13614" t="s">
        <v>386</v>
      </c>
      <c r="Z13614" t="s">
        <v>37803</v>
      </c>
      <c r="AA13614" t="s">
        <v>33762</v>
      </c>
      <c r="AB13614" t="s">
        <v>125</v>
      </c>
      <c r="AO13614" s="171"/>
      <c r="AP13614" s="171"/>
      <c r="AQ13614" s="171"/>
      <c r="AR13614" s="171"/>
    </row>
    <row r="13615" spans="24:44">
      <c r="X13615" t="s">
        <v>2607</v>
      </c>
      <c r="Y13615" t="s">
        <v>386</v>
      </c>
      <c r="Z13615" t="s">
        <v>37804</v>
      </c>
      <c r="AA13615" t="s">
        <v>34128</v>
      </c>
      <c r="AB13615" t="s">
        <v>34129</v>
      </c>
      <c r="AO13615" s="171"/>
      <c r="AP13615" s="171"/>
      <c r="AQ13615" s="171"/>
      <c r="AR13615" s="171"/>
    </row>
    <row r="13616" spans="24:44">
      <c r="X13616" t="s">
        <v>6345</v>
      </c>
      <c r="Y13616" t="s">
        <v>386</v>
      </c>
      <c r="Z13616" t="s">
        <v>37805</v>
      </c>
      <c r="AA13616" t="s">
        <v>34125</v>
      </c>
      <c r="AB13616" t="s">
        <v>33674</v>
      </c>
      <c r="AO13616" s="171"/>
      <c r="AP13616" s="171"/>
      <c r="AQ13616" s="171"/>
      <c r="AR13616" s="171"/>
    </row>
    <row r="13617" spans="24:44">
      <c r="X13617" t="s">
        <v>37806</v>
      </c>
      <c r="Y13617" t="s">
        <v>386</v>
      </c>
      <c r="Z13617" t="s">
        <v>37807</v>
      </c>
      <c r="AA13617" t="s">
        <v>34125</v>
      </c>
      <c r="AB13617" t="s">
        <v>33674</v>
      </c>
      <c r="AO13617" s="171"/>
      <c r="AP13617" s="171"/>
      <c r="AQ13617" s="171"/>
      <c r="AR13617" s="171"/>
    </row>
    <row r="13618" spans="24:44">
      <c r="X13618" t="s">
        <v>37808</v>
      </c>
      <c r="Y13618" t="s">
        <v>389</v>
      </c>
      <c r="Z13618" t="s">
        <v>37335</v>
      </c>
      <c r="AA13618" t="s">
        <v>33846</v>
      </c>
      <c r="AB13618" t="s">
        <v>125</v>
      </c>
      <c r="AO13618" s="171"/>
      <c r="AP13618" s="171"/>
      <c r="AQ13618" s="171"/>
      <c r="AR13618" s="171"/>
    </row>
    <row r="13619" spans="24:44">
      <c r="X13619" t="s">
        <v>37809</v>
      </c>
      <c r="Y13619" t="s">
        <v>386</v>
      </c>
      <c r="Z13619" t="s">
        <v>37810</v>
      </c>
      <c r="AA13619" t="s">
        <v>34125</v>
      </c>
      <c r="AB13619" t="s">
        <v>33674</v>
      </c>
      <c r="AO13619" s="171"/>
      <c r="AP13619" s="171"/>
      <c r="AQ13619" s="171"/>
      <c r="AR13619" s="171"/>
    </row>
    <row r="13620" spans="24:44">
      <c r="X13620" t="s">
        <v>37811</v>
      </c>
      <c r="Y13620" t="s">
        <v>386</v>
      </c>
      <c r="Z13620" t="s">
        <v>37812</v>
      </c>
      <c r="AA13620" t="s">
        <v>33984</v>
      </c>
      <c r="AB13620" t="s">
        <v>125</v>
      </c>
      <c r="AO13620" s="171"/>
      <c r="AP13620" s="171"/>
      <c r="AQ13620" s="171"/>
      <c r="AR13620" s="171"/>
    </row>
    <row r="13621" spans="24:44">
      <c r="X13621" t="s">
        <v>37813</v>
      </c>
      <c r="Y13621" t="s">
        <v>386</v>
      </c>
      <c r="Z13621" t="s">
        <v>37814</v>
      </c>
      <c r="AA13621" t="s">
        <v>33846</v>
      </c>
      <c r="AB13621" t="s">
        <v>125</v>
      </c>
      <c r="AO13621" s="171"/>
      <c r="AP13621" s="171"/>
      <c r="AQ13621" s="171"/>
      <c r="AR13621" s="171"/>
    </row>
    <row r="13622" spans="24:44">
      <c r="X13622" t="s">
        <v>37815</v>
      </c>
      <c r="Y13622" t="s">
        <v>389</v>
      </c>
      <c r="Z13622" t="s">
        <v>37816</v>
      </c>
      <c r="AA13622" t="s">
        <v>34594</v>
      </c>
      <c r="AB13622" t="s">
        <v>33927</v>
      </c>
      <c r="AO13622" s="171"/>
      <c r="AP13622" s="171"/>
      <c r="AQ13622" s="171"/>
      <c r="AR13622" s="171"/>
    </row>
    <row r="13623" spans="24:44">
      <c r="X13623" t="s">
        <v>37817</v>
      </c>
      <c r="Y13623" t="s">
        <v>386</v>
      </c>
      <c r="Z13623" t="s">
        <v>37818</v>
      </c>
      <c r="AA13623" t="s">
        <v>33715</v>
      </c>
      <c r="AB13623" t="s">
        <v>33627</v>
      </c>
      <c r="AO13623" s="171"/>
      <c r="AP13623" s="171"/>
      <c r="AQ13623" s="171"/>
      <c r="AR13623" s="171"/>
    </row>
    <row r="13624" spans="24:44">
      <c r="X13624" t="s">
        <v>37819</v>
      </c>
      <c r="Y13624" t="s">
        <v>389</v>
      </c>
      <c r="Z13624" t="s">
        <v>37820</v>
      </c>
      <c r="AA13624" t="s">
        <v>34149</v>
      </c>
      <c r="AB13624" t="s">
        <v>33927</v>
      </c>
      <c r="AO13624" s="171"/>
      <c r="AP13624" s="171"/>
      <c r="AQ13624" s="171"/>
      <c r="AR13624" s="171"/>
    </row>
    <row r="13625" spans="24:44">
      <c r="X13625" t="s">
        <v>37821</v>
      </c>
      <c r="Y13625" t="s">
        <v>386</v>
      </c>
      <c r="Z13625" t="s">
        <v>37822</v>
      </c>
      <c r="AA13625" t="s">
        <v>33765</v>
      </c>
      <c r="AB13625" t="s">
        <v>33694</v>
      </c>
      <c r="AO13625" s="171"/>
      <c r="AP13625" s="171"/>
      <c r="AQ13625" s="171"/>
      <c r="AR13625" s="171"/>
    </row>
    <row r="13626" spans="24:44">
      <c r="X13626" t="s">
        <v>37823</v>
      </c>
      <c r="Y13626" t="s">
        <v>389</v>
      </c>
      <c r="Z13626" t="s">
        <v>37824</v>
      </c>
      <c r="AA13626" t="s">
        <v>34149</v>
      </c>
      <c r="AB13626" t="s">
        <v>33927</v>
      </c>
      <c r="AO13626" s="171"/>
      <c r="AP13626" s="171"/>
      <c r="AQ13626" s="171"/>
      <c r="AR13626" s="171"/>
    </row>
    <row r="13627" spans="24:44">
      <c r="X13627" t="s">
        <v>3564</v>
      </c>
      <c r="Y13627" t="s">
        <v>386</v>
      </c>
      <c r="Z13627" t="s">
        <v>37825</v>
      </c>
      <c r="AA13627" t="s">
        <v>33984</v>
      </c>
      <c r="AB13627" t="s">
        <v>125</v>
      </c>
      <c r="AO13627" s="171"/>
      <c r="AP13627" s="171"/>
      <c r="AQ13627" s="171"/>
      <c r="AR13627" s="171"/>
    </row>
    <row r="13628" spans="24:44">
      <c r="X13628" t="s">
        <v>3569</v>
      </c>
      <c r="Y13628" t="s">
        <v>386</v>
      </c>
      <c r="Z13628" t="s">
        <v>37826</v>
      </c>
      <c r="AA13628" t="s">
        <v>33984</v>
      </c>
      <c r="AB13628" t="s">
        <v>125</v>
      </c>
      <c r="AO13628" s="171"/>
      <c r="AP13628" s="171"/>
      <c r="AQ13628" s="171"/>
      <c r="AR13628" s="171"/>
    </row>
    <row r="13629" spans="24:44">
      <c r="X13629" t="s">
        <v>37827</v>
      </c>
      <c r="Y13629" t="s">
        <v>389</v>
      </c>
      <c r="Z13629" t="s">
        <v>37828</v>
      </c>
      <c r="AA13629" t="s">
        <v>34094</v>
      </c>
      <c r="AB13629" t="s">
        <v>125</v>
      </c>
      <c r="AO13629" s="171"/>
      <c r="AP13629" s="171"/>
      <c r="AQ13629" s="171"/>
      <c r="AR13629" s="171"/>
    </row>
    <row r="13630" spans="24:44">
      <c r="X13630" t="s">
        <v>37829</v>
      </c>
      <c r="Y13630" t="s">
        <v>386</v>
      </c>
      <c r="Z13630" t="s">
        <v>37830</v>
      </c>
      <c r="AA13630" t="s">
        <v>34125</v>
      </c>
      <c r="AB13630" t="s">
        <v>33674</v>
      </c>
      <c r="AO13630" s="171"/>
      <c r="AP13630" s="171"/>
      <c r="AQ13630" s="171"/>
      <c r="AR13630" s="171"/>
    </row>
    <row r="13631" spans="24:44">
      <c r="X13631" t="s">
        <v>37831</v>
      </c>
      <c r="Y13631" t="s">
        <v>386</v>
      </c>
      <c r="Z13631" t="s">
        <v>37832</v>
      </c>
      <c r="AA13631" t="s">
        <v>34125</v>
      </c>
      <c r="AB13631" t="s">
        <v>33674</v>
      </c>
      <c r="AO13631" s="171"/>
      <c r="AP13631" s="171"/>
      <c r="AQ13631" s="171"/>
      <c r="AR13631" s="171"/>
    </row>
    <row r="13632" spans="24:44">
      <c r="X13632" t="s">
        <v>37833</v>
      </c>
      <c r="Y13632" t="s">
        <v>386</v>
      </c>
      <c r="Z13632" t="s">
        <v>37834</v>
      </c>
      <c r="AA13632" t="s">
        <v>34125</v>
      </c>
      <c r="AB13632" t="s">
        <v>33674</v>
      </c>
      <c r="AO13632" s="171"/>
      <c r="AP13632" s="171"/>
      <c r="AQ13632" s="171"/>
      <c r="AR13632" s="171"/>
    </row>
    <row r="13633" spans="24:44">
      <c r="X13633" t="s">
        <v>37835</v>
      </c>
      <c r="Y13633" t="s">
        <v>386</v>
      </c>
      <c r="Z13633" t="s">
        <v>37836</v>
      </c>
      <c r="AA13633" t="s">
        <v>34125</v>
      </c>
      <c r="AB13633" t="s">
        <v>33674</v>
      </c>
      <c r="AO13633" s="171"/>
      <c r="AP13633" s="171"/>
      <c r="AQ13633" s="171"/>
      <c r="AR13633" s="171"/>
    </row>
    <row r="13634" spans="24:44">
      <c r="X13634" t="s">
        <v>37837</v>
      </c>
      <c r="Y13634" t="s">
        <v>386</v>
      </c>
      <c r="Z13634" t="s">
        <v>37838</v>
      </c>
      <c r="AA13634" t="s">
        <v>34125</v>
      </c>
      <c r="AB13634" t="s">
        <v>33674</v>
      </c>
      <c r="AO13634" s="171"/>
      <c r="AP13634" s="171"/>
      <c r="AQ13634" s="171"/>
      <c r="AR13634" s="171"/>
    </row>
    <row r="13635" spans="24:44">
      <c r="X13635" t="s">
        <v>37839</v>
      </c>
      <c r="Y13635" t="s">
        <v>386</v>
      </c>
      <c r="Z13635" t="s">
        <v>37840</v>
      </c>
      <c r="AA13635" t="s">
        <v>34125</v>
      </c>
      <c r="AB13635" t="s">
        <v>33674</v>
      </c>
      <c r="AO13635" s="171"/>
      <c r="AP13635" s="171"/>
      <c r="AQ13635" s="171"/>
      <c r="AR13635" s="171"/>
    </row>
    <row r="13636" spans="24:44">
      <c r="X13636" t="s">
        <v>37841</v>
      </c>
      <c r="Y13636" t="s">
        <v>386</v>
      </c>
      <c r="Z13636" t="s">
        <v>37842</v>
      </c>
      <c r="AA13636" t="s">
        <v>34125</v>
      </c>
      <c r="AB13636" t="s">
        <v>33674</v>
      </c>
      <c r="AO13636" s="171"/>
      <c r="AP13636" s="171"/>
      <c r="AQ13636" s="171"/>
      <c r="AR13636" s="171"/>
    </row>
    <row r="13637" spans="24:44">
      <c r="X13637" t="s">
        <v>37843</v>
      </c>
      <c r="Y13637" t="s">
        <v>386</v>
      </c>
      <c r="Z13637" t="s">
        <v>37844</v>
      </c>
      <c r="AA13637" t="s">
        <v>34125</v>
      </c>
      <c r="AB13637" t="s">
        <v>33674</v>
      </c>
      <c r="AO13637" s="171"/>
      <c r="AP13637" s="171"/>
      <c r="AQ13637" s="171"/>
      <c r="AR13637" s="171"/>
    </row>
    <row r="13638" spans="24:44">
      <c r="X13638" t="s">
        <v>37845</v>
      </c>
      <c r="Y13638" t="s">
        <v>386</v>
      </c>
      <c r="Z13638" t="s">
        <v>37846</v>
      </c>
      <c r="AA13638" t="s">
        <v>34831</v>
      </c>
      <c r="AB13638" t="s">
        <v>33865</v>
      </c>
      <c r="AO13638" s="171"/>
      <c r="AP13638" s="171"/>
      <c r="AQ13638" s="171"/>
      <c r="AR13638" s="171"/>
    </row>
    <row r="13639" spans="24:44">
      <c r="X13639" t="s">
        <v>37847</v>
      </c>
      <c r="Y13639" t="s">
        <v>386</v>
      </c>
      <c r="Z13639" t="s">
        <v>37848</v>
      </c>
      <c r="AA13639" t="s">
        <v>33762</v>
      </c>
      <c r="AB13639" t="s">
        <v>125</v>
      </c>
      <c r="AO13639" s="171"/>
      <c r="AP13639" s="171"/>
      <c r="AQ13639" s="171"/>
      <c r="AR13639" s="171"/>
    </row>
    <row r="13640" spans="24:44">
      <c r="X13640" t="s">
        <v>37849</v>
      </c>
      <c r="Y13640" t="s">
        <v>386</v>
      </c>
      <c r="Z13640" t="s">
        <v>37850</v>
      </c>
      <c r="AA13640" t="s">
        <v>34125</v>
      </c>
      <c r="AB13640" t="s">
        <v>33674</v>
      </c>
      <c r="AO13640" s="171"/>
      <c r="AP13640" s="171"/>
      <c r="AQ13640" s="171"/>
      <c r="AR13640" s="171"/>
    </row>
    <row r="13641" spans="24:44">
      <c r="X13641" t="s">
        <v>37851</v>
      </c>
      <c r="Y13641" t="s">
        <v>386</v>
      </c>
      <c r="Z13641" t="s">
        <v>37852</v>
      </c>
      <c r="AA13641" t="s">
        <v>33715</v>
      </c>
      <c r="AB13641" t="s">
        <v>33627</v>
      </c>
      <c r="AO13641" s="171"/>
      <c r="AP13641" s="171"/>
      <c r="AQ13641" s="171"/>
      <c r="AR13641" s="171"/>
    </row>
    <row r="13642" spans="24:44">
      <c r="X13642" t="s">
        <v>37853</v>
      </c>
      <c r="Y13642" t="s">
        <v>386</v>
      </c>
      <c r="Z13642" t="s">
        <v>37854</v>
      </c>
      <c r="AA13642" t="s">
        <v>33715</v>
      </c>
      <c r="AB13642" t="s">
        <v>33627</v>
      </c>
      <c r="AO13642" s="171"/>
      <c r="AP13642" s="171"/>
      <c r="AQ13642" s="171"/>
      <c r="AR13642" s="171"/>
    </row>
    <row r="13643" spans="24:44">
      <c r="X13643" t="s">
        <v>37855</v>
      </c>
      <c r="Y13643" t="s">
        <v>386</v>
      </c>
      <c r="Z13643" t="s">
        <v>37856</v>
      </c>
      <c r="AA13643" t="s">
        <v>33715</v>
      </c>
      <c r="AB13643" t="s">
        <v>33627</v>
      </c>
      <c r="AO13643" s="171"/>
      <c r="AP13643" s="171"/>
      <c r="AQ13643" s="171"/>
      <c r="AR13643" s="171"/>
    </row>
    <row r="13644" spans="24:44">
      <c r="X13644" t="s">
        <v>37857</v>
      </c>
      <c r="Y13644" t="s">
        <v>389</v>
      </c>
      <c r="Z13644" t="s">
        <v>37858</v>
      </c>
      <c r="AA13644" t="s">
        <v>33984</v>
      </c>
      <c r="AB13644" t="s">
        <v>125</v>
      </c>
      <c r="AO13644" s="171"/>
      <c r="AP13644" s="171"/>
      <c r="AQ13644" s="171"/>
      <c r="AR13644" s="171"/>
    </row>
    <row r="13645" spans="24:44">
      <c r="X13645" t="s">
        <v>37859</v>
      </c>
      <c r="Y13645" t="s">
        <v>389</v>
      </c>
      <c r="Z13645" t="s">
        <v>37860</v>
      </c>
      <c r="AA13645" t="s">
        <v>34094</v>
      </c>
      <c r="AB13645" t="s">
        <v>125</v>
      </c>
      <c r="AO13645" s="171"/>
      <c r="AP13645" s="171"/>
      <c r="AQ13645" s="171"/>
      <c r="AR13645" s="171"/>
    </row>
    <row r="13646" spans="24:44">
      <c r="X13646" t="s">
        <v>37861</v>
      </c>
      <c r="Y13646" t="s">
        <v>389</v>
      </c>
      <c r="Z13646" t="s">
        <v>37862</v>
      </c>
      <c r="AA13646" t="s">
        <v>33685</v>
      </c>
      <c r="AB13646" t="s">
        <v>125</v>
      </c>
      <c r="AO13646" s="171"/>
      <c r="AP13646" s="171"/>
      <c r="AQ13646" s="171"/>
      <c r="AR13646" s="171"/>
    </row>
    <row r="13647" spans="24:44">
      <c r="X13647" t="s">
        <v>37863</v>
      </c>
      <c r="Y13647" t="s">
        <v>389</v>
      </c>
      <c r="Z13647" t="s">
        <v>37864</v>
      </c>
      <c r="AA13647" t="s">
        <v>33603</v>
      </c>
      <c r="AB13647" t="s">
        <v>125</v>
      </c>
      <c r="AO13647" s="171"/>
      <c r="AP13647" s="171"/>
      <c r="AQ13647" s="171"/>
      <c r="AR13647" s="171"/>
    </row>
    <row r="13648" spans="24:44">
      <c r="X13648" t="s">
        <v>37865</v>
      </c>
      <c r="Y13648" t="s">
        <v>389</v>
      </c>
      <c r="Z13648" t="s">
        <v>37866</v>
      </c>
      <c r="AA13648" t="s">
        <v>37867</v>
      </c>
      <c r="AB13648" t="s">
        <v>33769</v>
      </c>
      <c r="AO13648" s="171"/>
      <c r="AP13648" s="171"/>
      <c r="AQ13648" s="171"/>
      <c r="AR13648" s="171"/>
    </row>
    <row r="13649" spans="24:44">
      <c r="X13649" t="s">
        <v>37868</v>
      </c>
      <c r="Y13649" t="s">
        <v>389</v>
      </c>
      <c r="Z13649" t="s">
        <v>37869</v>
      </c>
      <c r="AA13649" t="s">
        <v>36893</v>
      </c>
      <c r="AB13649" t="s">
        <v>125</v>
      </c>
      <c r="AO13649" s="171"/>
      <c r="AP13649" s="171"/>
      <c r="AQ13649" s="171"/>
      <c r="AR13649" s="171"/>
    </row>
    <row r="13650" spans="24:44">
      <c r="X13650" t="s">
        <v>37870</v>
      </c>
      <c r="Y13650" t="s">
        <v>386</v>
      </c>
      <c r="Z13650" t="s">
        <v>37871</v>
      </c>
      <c r="AA13650" t="s">
        <v>34125</v>
      </c>
      <c r="AB13650" t="s">
        <v>33674</v>
      </c>
      <c r="AO13650" s="171"/>
      <c r="AP13650" s="171"/>
      <c r="AQ13650" s="171"/>
      <c r="AR13650" s="171"/>
    </row>
    <row r="13651" spans="24:44">
      <c r="X13651" t="s">
        <v>37872</v>
      </c>
      <c r="Y13651" t="s">
        <v>386</v>
      </c>
      <c r="Z13651" t="s">
        <v>37873</v>
      </c>
      <c r="AA13651" t="s">
        <v>34125</v>
      </c>
      <c r="AB13651" t="s">
        <v>33674</v>
      </c>
      <c r="AO13651" s="171"/>
      <c r="AP13651" s="171"/>
      <c r="AQ13651" s="171"/>
      <c r="AR13651" s="171"/>
    </row>
    <row r="13652" spans="24:44">
      <c r="X13652" t="s">
        <v>37874</v>
      </c>
      <c r="Y13652" t="s">
        <v>386</v>
      </c>
      <c r="Z13652" t="s">
        <v>37875</v>
      </c>
      <c r="AA13652" t="s">
        <v>33846</v>
      </c>
      <c r="AB13652" t="s">
        <v>125</v>
      </c>
      <c r="AO13652" s="171"/>
      <c r="AP13652" s="171"/>
      <c r="AQ13652" s="171"/>
      <c r="AR13652" s="171"/>
    </row>
    <row r="13653" spans="24:44">
      <c r="X13653" t="s">
        <v>37876</v>
      </c>
      <c r="Y13653" t="s">
        <v>386</v>
      </c>
      <c r="Z13653" t="s">
        <v>37848</v>
      </c>
      <c r="AA13653" t="s">
        <v>653</v>
      </c>
      <c r="AB13653" t="s">
        <v>125</v>
      </c>
      <c r="AO13653" s="171"/>
      <c r="AP13653" s="171"/>
      <c r="AQ13653" s="171"/>
      <c r="AR13653" s="171"/>
    </row>
    <row r="13654" spans="24:44">
      <c r="X13654" t="s">
        <v>37877</v>
      </c>
      <c r="Y13654" t="s">
        <v>386</v>
      </c>
      <c r="Z13654" t="s">
        <v>37878</v>
      </c>
      <c r="AA13654" t="s">
        <v>34125</v>
      </c>
      <c r="AB13654" t="s">
        <v>33674</v>
      </c>
      <c r="AO13654" s="171"/>
      <c r="AP13654" s="171"/>
      <c r="AQ13654" s="171"/>
      <c r="AR13654" s="171"/>
    </row>
    <row r="13655" spans="24:44">
      <c r="X13655" t="s">
        <v>37879</v>
      </c>
      <c r="Y13655" t="s">
        <v>389</v>
      </c>
      <c r="Z13655" t="s">
        <v>37875</v>
      </c>
      <c r="AA13655" t="s">
        <v>33762</v>
      </c>
      <c r="AB13655" t="s">
        <v>125</v>
      </c>
      <c r="AO13655" s="171"/>
      <c r="AP13655" s="171"/>
      <c r="AQ13655" s="171"/>
      <c r="AR13655" s="171"/>
    </row>
    <row r="13656" spans="24:44">
      <c r="X13656" t="s">
        <v>37880</v>
      </c>
      <c r="Y13656" t="s">
        <v>386</v>
      </c>
      <c r="Z13656" t="s">
        <v>37881</v>
      </c>
      <c r="AA13656" t="s">
        <v>37882</v>
      </c>
      <c r="AB13656" t="s">
        <v>33694</v>
      </c>
      <c r="AO13656" s="171"/>
      <c r="AP13656" s="171"/>
      <c r="AQ13656" s="171"/>
      <c r="AR13656" s="171"/>
    </row>
    <row r="13657" spans="24:44">
      <c r="X13657" t="s">
        <v>37883</v>
      </c>
      <c r="Y13657" t="s">
        <v>389</v>
      </c>
      <c r="Z13657" t="s">
        <v>37179</v>
      </c>
      <c r="AA13657" t="s">
        <v>33762</v>
      </c>
      <c r="AB13657" t="s">
        <v>125</v>
      </c>
      <c r="AO13657" s="171"/>
      <c r="AP13657" s="171"/>
      <c r="AQ13657" s="171"/>
      <c r="AR13657" s="171"/>
    </row>
    <row r="13658" spans="24:44">
      <c r="X13658" t="s">
        <v>37884</v>
      </c>
      <c r="Y13658" t="s">
        <v>386</v>
      </c>
      <c r="Z13658" t="s">
        <v>37885</v>
      </c>
      <c r="AA13658" t="s">
        <v>34125</v>
      </c>
      <c r="AB13658" t="s">
        <v>33674</v>
      </c>
      <c r="AO13658" s="171"/>
      <c r="AP13658" s="171"/>
      <c r="AQ13658" s="171"/>
      <c r="AR13658" s="171"/>
    </row>
    <row r="13659" spans="24:44">
      <c r="X13659" t="s">
        <v>37886</v>
      </c>
      <c r="Y13659" t="s">
        <v>389</v>
      </c>
      <c r="Z13659" t="s">
        <v>37887</v>
      </c>
      <c r="AA13659" t="s">
        <v>33765</v>
      </c>
      <c r="AB13659" t="s">
        <v>33694</v>
      </c>
      <c r="AO13659" s="171"/>
      <c r="AP13659" s="171"/>
      <c r="AQ13659" s="171"/>
      <c r="AR13659" s="171"/>
    </row>
    <row r="13660" spans="24:44">
      <c r="X13660" t="s">
        <v>37888</v>
      </c>
      <c r="Y13660" t="s">
        <v>386</v>
      </c>
      <c r="Z13660" t="s">
        <v>37889</v>
      </c>
      <c r="AA13660" t="s">
        <v>33715</v>
      </c>
      <c r="AB13660" t="s">
        <v>33627</v>
      </c>
      <c r="AO13660" s="171"/>
      <c r="AP13660" s="171"/>
      <c r="AQ13660" s="171"/>
      <c r="AR13660" s="171"/>
    </row>
    <row r="13661" spans="24:44">
      <c r="X13661" t="s">
        <v>37890</v>
      </c>
      <c r="Y13661" t="s">
        <v>389</v>
      </c>
      <c r="Z13661" t="s">
        <v>37891</v>
      </c>
      <c r="AA13661" t="s">
        <v>33715</v>
      </c>
      <c r="AB13661" t="s">
        <v>33627</v>
      </c>
      <c r="AO13661" s="171"/>
      <c r="AP13661" s="171"/>
      <c r="AQ13661" s="171"/>
      <c r="AR13661" s="171"/>
    </row>
    <row r="13662" spans="24:44">
      <c r="X13662" t="s">
        <v>37892</v>
      </c>
      <c r="Y13662" t="s">
        <v>386</v>
      </c>
      <c r="Z13662" t="s">
        <v>37893</v>
      </c>
      <c r="AA13662" t="s">
        <v>33715</v>
      </c>
      <c r="AB13662" t="s">
        <v>33627</v>
      </c>
      <c r="AO13662" s="171"/>
      <c r="AP13662" s="171"/>
      <c r="AQ13662" s="171"/>
      <c r="AR13662" s="171"/>
    </row>
    <row r="13663" spans="24:44">
      <c r="X13663" t="s">
        <v>37894</v>
      </c>
      <c r="Y13663" t="s">
        <v>389</v>
      </c>
      <c r="Z13663" t="s">
        <v>37895</v>
      </c>
      <c r="AA13663" t="s">
        <v>33715</v>
      </c>
      <c r="AB13663" t="s">
        <v>33627</v>
      </c>
      <c r="AO13663" s="171"/>
      <c r="AP13663" s="171"/>
      <c r="AQ13663" s="171"/>
      <c r="AR13663" s="171"/>
    </row>
    <row r="13664" spans="24:44">
      <c r="X13664" t="s">
        <v>1452</v>
      </c>
      <c r="Y13664" t="s">
        <v>386</v>
      </c>
      <c r="Z13664" t="s">
        <v>37896</v>
      </c>
      <c r="AA13664" t="s">
        <v>34157</v>
      </c>
      <c r="AB13664" t="s">
        <v>34158</v>
      </c>
      <c r="AO13664" s="171"/>
      <c r="AP13664" s="171"/>
      <c r="AQ13664" s="171"/>
      <c r="AR13664" s="171"/>
    </row>
    <row r="13665" spans="24:44">
      <c r="X13665" t="s">
        <v>1457</v>
      </c>
      <c r="Y13665" t="s">
        <v>386</v>
      </c>
      <c r="Z13665" t="s">
        <v>37897</v>
      </c>
      <c r="AA13665" t="s">
        <v>33687</v>
      </c>
      <c r="AB13665" t="s">
        <v>33674</v>
      </c>
      <c r="AO13665" s="171"/>
      <c r="AP13665" s="171"/>
      <c r="AQ13665" s="171"/>
      <c r="AR13665" s="171"/>
    </row>
    <row r="13666" spans="24:44">
      <c r="X13666" t="s">
        <v>1462</v>
      </c>
      <c r="Y13666" t="s">
        <v>386</v>
      </c>
      <c r="Z13666" t="s">
        <v>37898</v>
      </c>
      <c r="AA13666" t="s">
        <v>33693</v>
      </c>
      <c r="AB13666" t="s">
        <v>33694</v>
      </c>
      <c r="AO13666" s="171"/>
      <c r="AP13666" s="171"/>
      <c r="AQ13666" s="171"/>
      <c r="AR13666" s="171"/>
    </row>
    <row r="13667" spans="24:44">
      <c r="X13667" t="s">
        <v>2611</v>
      </c>
      <c r="Y13667" t="s">
        <v>386</v>
      </c>
      <c r="Z13667" t="s">
        <v>37899</v>
      </c>
      <c r="AA13667" t="s">
        <v>33715</v>
      </c>
      <c r="AB13667" t="s">
        <v>33627</v>
      </c>
      <c r="AO13667" s="171"/>
      <c r="AP13667" s="171"/>
      <c r="AQ13667" s="171"/>
      <c r="AR13667" s="171"/>
    </row>
    <row r="13668" spans="24:44">
      <c r="X13668" t="s">
        <v>37900</v>
      </c>
      <c r="Y13668" t="s">
        <v>389</v>
      </c>
      <c r="Z13668" t="s">
        <v>37901</v>
      </c>
      <c r="AA13668" t="s">
        <v>33715</v>
      </c>
      <c r="AB13668" t="s">
        <v>33627</v>
      </c>
      <c r="AO13668" s="171"/>
      <c r="AP13668" s="171"/>
      <c r="AQ13668" s="171"/>
      <c r="AR13668" s="171"/>
    </row>
    <row r="13669" spans="24:44">
      <c r="X13669" t="s">
        <v>37902</v>
      </c>
      <c r="Y13669" t="s">
        <v>389</v>
      </c>
      <c r="Z13669" t="s">
        <v>37903</v>
      </c>
      <c r="AA13669" t="s">
        <v>35168</v>
      </c>
      <c r="AB13669" t="s">
        <v>5361</v>
      </c>
      <c r="AO13669" s="171"/>
      <c r="AP13669" s="171"/>
      <c r="AQ13669" s="171"/>
      <c r="AR13669" s="171"/>
    </row>
    <row r="13670" spans="24:44">
      <c r="X13670" t="s">
        <v>5019</v>
      </c>
      <c r="Y13670" t="s">
        <v>386</v>
      </c>
      <c r="Z13670" t="s">
        <v>37904</v>
      </c>
      <c r="AA13670" t="s">
        <v>33846</v>
      </c>
      <c r="AB13670" t="s">
        <v>125</v>
      </c>
      <c r="AO13670" s="171"/>
      <c r="AP13670" s="171"/>
      <c r="AQ13670" s="171"/>
      <c r="AR13670" s="171"/>
    </row>
    <row r="13671" spans="24:44">
      <c r="X13671" t="s">
        <v>5023</v>
      </c>
      <c r="Y13671" t="s">
        <v>386</v>
      </c>
      <c r="Z13671" t="s">
        <v>37905</v>
      </c>
      <c r="AA13671" t="s">
        <v>33762</v>
      </c>
      <c r="AB13671" t="s">
        <v>125</v>
      </c>
      <c r="AO13671" s="171"/>
      <c r="AP13671" s="171"/>
      <c r="AQ13671" s="171"/>
      <c r="AR13671" s="171"/>
    </row>
    <row r="13672" spans="24:44">
      <c r="X13672" t="s">
        <v>37906</v>
      </c>
      <c r="Y13672" t="s">
        <v>389</v>
      </c>
      <c r="Z13672" t="s">
        <v>37907</v>
      </c>
      <c r="AA13672" t="s">
        <v>34125</v>
      </c>
      <c r="AB13672" t="s">
        <v>33674</v>
      </c>
      <c r="AO13672" s="171"/>
      <c r="AP13672" s="171"/>
      <c r="AQ13672" s="171"/>
      <c r="AR13672" s="171"/>
    </row>
    <row r="13673" spans="24:44">
      <c r="X13673" t="s">
        <v>37908</v>
      </c>
      <c r="Y13673" t="s">
        <v>386</v>
      </c>
      <c r="Z13673" t="s">
        <v>37909</v>
      </c>
      <c r="AA13673" t="s">
        <v>33990</v>
      </c>
      <c r="AB13673" t="s">
        <v>33694</v>
      </c>
      <c r="AO13673" s="171"/>
      <c r="AP13673" s="171"/>
      <c r="AQ13673" s="171"/>
      <c r="AR13673" s="171"/>
    </row>
    <row r="13674" spans="24:44">
      <c r="X13674" t="s">
        <v>5688</v>
      </c>
      <c r="Y13674" t="s">
        <v>386</v>
      </c>
      <c r="Z13674" t="s">
        <v>37910</v>
      </c>
      <c r="AA13674" t="s">
        <v>34125</v>
      </c>
      <c r="AB13674" t="s">
        <v>33674</v>
      </c>
      <c r="AO13674" s="171"/>
      <c r="AP13674" s="171"/>
      <c r="AQ13674" s="171"/>
      <c r="AR13674" s="171"/>
    </row>
    <row r="13675" spans="24:44">
      <c r="X13675" t="s">
        <v>2616</v>
      </c>
      <c r="Y13675" t="s">
        <v>386</v>
      </c>
      <c r="Z13675" t="s">
        <v>37911</v>
      </c>
      <c r="AA13675" t="s">
        <v>33715</v>
      </c>
      <c r="AB13675" t="s">
        <v>33627</v>
      </c>
      <c r="AO13675" s="171"/>
      <c r="AP13675" s="171"/>
      <c r="AQ13675" s="171"/>
      <c r="AR13675" s="171"/>
    </row>
    <row r="13676" spans="24:44">
      <c r="X13676" t="s">
        <v>2621</v>
      </c>
      <c r="Y13676" t="s">
        <v>386</v>
      </c>
      <c r="Z13676" t="s">
        <v>37912</v>
      </c>
      <c r="AA13676" t="s">
        <v>34157</v>
      </c>
      <c r="AB13676" t="s">
        <v>34158</v>
      </c>
      <c r="AO13676" s="171"/>
      <c r="AP13676" s="171"/>
      <c r="AQ13676" s="171"/>
      <c r="AR13676" s="171"/>
    </row>
    <row r="13677" spans="24:44">
      <c r="X13677" t="s">
        <v>37913</v>
      </c>
      <c r="Y13677" t="s">
        <v>386</v>
      </c>
      <c r="Z13677" t="s">
        <v>37914</v>
      </c>
      <c r="AA13677" t="s">
        <v>653</v>
      </c>
      <c r="AB13677" t="s">
        <v>125</v>
      </c>
      <c r="AO13677" s="171"/>
      <c r="AP13677" s="171"/>
      <c r="AQ13677" s="171"/>
      <c r="AR13677" s="171"/>
    </row>
    <row r="13678" spans="24:44">
      <c r="X13678" t="s">
        <v>37915</v>
      </c>
      <c r="Y13678" t="s">
        <v>389</v>
      </c>
      <c r="Z13678" t="s">
        <v>37916</v>
      </c>
      <c r="AA13678" t="s">
        <v>33762</v>
      </c>
      <c r="AB13678" t="s">
        <v>125</v>
      </c>
      <c r="AO13678" s="171"/>
      <c r="AP13678" s="171"/>
      <c r="AQ13678" s="171"/>
      <c r="AR13678" s="171"/>
    </row>
    <row r="13679" spans="24:44">
      <c r="X13679" t="s">
        <v>37917</v>
      </c>
      <c r="Y13679" t="s">
        <v>386</v>
      </c>
      <c r="Z13679" t="s">
        <v>37918</v>
      </c>
      <c r="AA13679" t="s">
        <v>33846</v>
      </c>
      <c r="AB13679" t="s">
        <v>125</v>
      </c>
      <c r="AO13679" s="171"/>
      <c r="AP13679" s="171"/>
      <c r="AQ13679" s="171"/>
      <c r="AR13679" s="171"/>
    </row>
    <row r="13680" spans="24:44">
      <c r="X13680" t="s">
        <v>37919</v>
      </c>
      <c r="Y13680" t="s">
        <v>386</v>
      </c>
      <c r="Z13680" t="s">
        <v>37920</v>
      </c>
      <c r="AA13680" t="s">
        <v>34758</v>
      </c>
      <c r="AB13680" t="s">
        <v>34158</v>
      </c>
      <c r="AO13680" s="171"/>
      <c r="AP13680" s="171"/>
      <c r="AQ13680" s="171"/>
      <c r="AR13680" s="171"/>
    </row>
    <row r="13681" spans="24:44">
      <c r="X13681" t="s">
        <v>37921</v>
      </c>
      <c r="Y13681" t="s">
        <v>386</v>
      </c>
      <c r="Z13681" t="s">
        <v>37922</v>
      </c>
      <c r="AA13681" t="s">
        <v>33762</v>
      </c>
      <c r="AB13681" t="s">
        <v>125</v>
      </c>
      <c r="AO13681" s="171"/>
      <c r="AP13681" s="171"/>
      <c r="AQ13681" s="171"/>
      <c r="AR13681" s="171"/>
    </row>
    <row r="13682" spans="24:44">
      <c r="X13682" t="s">
        <v>37923</v>
      </c>
      <c r="Y13682" t="s">
        <v>386</v>
      </c>
      <c r="Z13682" t="s">
        <v>37924</v>
      </c>
      <c r="AA13682" t="s">
        <v>33846</v>
      </c>
      <c r="AB13682" t="s">
        <v>125</v>
      </c>
      <c r="AO13682" s="171"/>
      <c r="AP13682" s="171"/>
      <c r="AQ13682" s="171"/>
      <c r="AR13682" s="171"/>
    </row>
    <row r="13683" spans="24:44">
      <c r="X13683" t="s">
        <v>5369</v>
      </c>
      <c r="Y13683" t="s">
        <v>386</v>
      </c>
      <c r="Z13683" t="s">
        <v>37925</v>
      </c>
      <c r="AA13683" t="s">
        <v>34125</v>
      </c>
      <c r="AB13683" t="s">
        <v>33674</v>
      </c>
      <c r="AO13683" s="171"/>
      <c r="AP13683" s="171"/>
      <c r="AQ13683" s="171"/>
      <c r="AR13683" s="171"/>
    </row>
    <row r="13684" spans="24:44">
      <c r="X13684" t="s">
        <v>37926</v>
      </c>
      <c r="Y13684" t="s">
        <v>389</v>
      </c>
      <c r="Z13684" t="s">
        <v>37927</v>
      </c>
      <c r="AA13684" t="s">
        <v>33715</v>
      </c>
      <c r="AB13684" t="s">
        <v>33627</v>
      </c>
      <c r="AO13684" s="171"/>
      <c r="AP13684" s="171"/>
      <c r="AQ13684" s="171"/>
      <c r="AR13684" s="171"/>
    </row>
    <row r="13685" spans="24:44">
      <c r="X13685" t="s">
        <v>37928</v>
      </c>
      <c r="Y13685" t="s">
        <v>386</v>
      </c>
      <c r="Z13685" t="s">
        <v>37929</v>
      </c>
      <c r="AA13685" t="s">
        <v>34125</v>
      </c>
      <c r="AB13685" t="s">
        <v>33674</v>
      </c>
      <c r="AO13685" s="171"/>
      <c r="AP13685" s="171"/>
      <c r="AQ13685" s="171"/>
      <c r="AR13685" s="171"/>
    </row>
    <row r="13686" spans="24:44">
      <c r="X13686" t="s">
        <v>2626</v>
      </c>
      <c r="Y13686" t="s">
        <v>386</v>
      </c>
      <c r="Z13686" t="s">
        <v>37930</v>
      </c>
      <c r="AA13686" t="s">
        <v>34831</v>
      </c>
      <c r="AB13686" t="s">
        <v>33865</v>
      </c>
      <c r="AO13686" s="171"/>
      <c r="AP13686" s="171"/>
      <c r="AQ13686" s="171"/>
      <c r="AR13686" s="171"/>
    </row>
    <row r="13687" spans="24:44">
      <c r="X13687" t="s">
        <v>6350</v>
      </c>
      <c r="Y13687" t="s">
        <v>386</v>
      </c>
      <c r="Z13687" t="s">
        <v>37931</v>
      </c>
      <c r="AA13687" t="s">
        <v>34157</v>
      </c>
      <c r="AB13687" t="s">
        <v>34158</v>
      </c>
      <c r="AO13687" s="171"/>
      <c r="AP13687" s="171"/>
      <c r="AQ13687" s="171"/>
      <c r="AR13687" s="171"/>
    </row>
    <row r="13688" spans="24:44">
      <c r="X13688" t="s">
        <v>37932</v>
      </c>
      <c r="Y13688" t="s">
        <v>389</v>
      </c>
      <c r="Z13688" t="s">
        <v>37933</v>
      </c>
      <c r="AA13688" t="s">
        <v>33762</v>
      </c>
      <c r="AB13688" t="s">
        <v>125</v>
      </c>
      <c r="AO13688" s="171"/>
      <c r="AP13688" s="171"/>
      <c r="AQ13688" s="171"/>
      <c r="AR13688" s="171"/>
    </row>
    <row r="13689" spans="24:44">
      <c r="X13689" t="s">
        <v>6355</v>
      </c>
      <c r="Y13689" t="s">
        <v>386</v>
      </c>
      <c r="Z13689" t="s">
        <v>37934</v>
      </c>
      <c r="AA13689" t="s">
        <v>33715</v>
      </c>
      <c r="AB13689" t="s">
        <v>33627</v>
      </c>
      <c r="AO13689" s="171"/>
      <c r="AP13689" s="171"/>
      <c r="AQ13689" s="171"/>
      <c r="AR13689" s="171"/>
    </row>
    <row r="13690" spans="24:44">
      <c r="X13690" t="s">
        <v>37935</v>
      </c>
      <c r="Y13690" t="s">
        <v>386</v>
      </c>
      <c r="Z13690" t="s">
        <v>37936</v>
      </c>
      <c r="AA13690" t="s">
        <v>34125</v>
      </c>
      <c r="AB13690" t="s">
        <v>33674</v>
      </c>
      <c r="AO13690" s="171"/>
      <c r="AP13690" s="171"/>
      <c r="AQ13690" s="171"/>
      <c r="AR13690" s="171"/>
    </row>
    <row r="13691" spans="24:44">
      <c r="X13691" t="s">
        <v>37937</v>
      </c>
      <c r="Y13691" t="s">
        <v>386</v>
      </c>
      <c r="Z13691" t="s">
        <v>37938</v>
      </c>
      <c r="AA13691" t="s">
        <v>34125</v>
      </c>
      <c r="AB13691" t="s">
        <v>33674</v>
      </c>
      <c r="AO13691" s="171"/>
      <c r="AP13691" s="171"/>
      <c r="AQ13691" s="171"/>
      <c r="AR13691" s="171"/>
    </row>
    <row r="13692" spans="24:44">
      <c r="X13692" t="s">
        <v>37939</v>
      </c>
      <c r="Y13692" t="s">
        <v>389</v>
      </c>
      <c r="Z13692" t="s">
        <v>37940</v>
      </c>
      <c r="AA13692" t="s">
        <v>33715</v>
      </c>
      <c r="AB13692" t="s">
        <v>33627</v>
      </c>
      <c r="AO13692" s="171"/>
      <c r="AP13692" s="171"/>
      <c r="AQ13692" s="171"/>
      <c r="AR13692" s="171"/>
    </row>
    <row r="13693" spans="24:44">
      <c r="X13693" t="s">
        <v>37941</v>
      </c>
      <c r="Y13693" t="s">
        <v>389</v>
      </c>
      <c r="Z13693" t="s">
        <v>37942</v>
      </c>
      <c r="AA13693" t="s">
        <v>34125</v>
      </c>
      <c r="AB13693" t="s">
        <v>33674</v>
      </c>
      <c r="AO13693" s="171"/>
      <c r="AP13693" s="171"/>
      <c r="AQ13693" s="171"/>
      <c r="AR13693" s="171"/>
    </row>
    <row r="13694" spans="24:44">
      <c r="X13694" t="s">
        <v>37943</v>
      </c>
      <c r="Y13694" t="s">
        <v>386</v>
      </c>
      <c r="Z13694" t="s">
        <v>37944</v>
      </c>
      <c r="AA13694" t="s">
        <v>34125</v>
      </c>
      <c r="AB13694" t="s">
        <v>33674</v>
      </c>
      <c r="AO13694" s="171"/>
      <c r="AP13694" s="171"/>
      <c r="AQ13694" s="171"/>
      <c r="AR13694" s="171"/>
    </row>
    <row r="13695" spans="24:44">
      <c r="X13695" t="s">
        <v>37945</v>
      </c>
      <c r="Y13695" t="s">
        <v>389</v>
      </c>
      <c r="Z13695" t="s">
        <v>37946</v>
      </c>
      <c r="AA13695" t="s">
        <v>33762</v>
      </c>
      <c r="AB13695" t="s">
        <v>125</v>
      </c>
      <c r="AO13695" s="171"/>
      <c r="AP13695" s="171"/>
      <c r="AQ13695" s="171"/>
      <c r="AR13695" s="171"/>
    </row>
    <row r="13696" spans="24:44">
      <c r="X13696" t="s">
        <v>37947</v>
      </c>
      <c r="Y13696" t="s">
        <v>386</v>
      </c>
      <c r="Z13696" t="s">
        <v>37948</v>
      </c>
      <c r="AA13696" t="s">
        <v>33762</v>
      </c>
      <c r="AB13696" t="s">
        <v>125</v>
      </c>
      <c r="AO13696" s="171"/>
      <c r="AP13696" s="171"/>
      <c r="AQ13696" s="171"/>
      <c r="AR13696" s="171"/>
    </row>
    <row r="13697" spans="24:44">
      <c r="X13697" t="s">
        <v>37949</v>
      </c>
      <c r="Y13697" t="s">
        <v>386</v>
      </c>
      <c r="Z13697" t="s">
        <v>37950</v>
      </c>
      <c r="AA13697" t="s">
        <v>34125</v>
      </c>
      <c r="AB13697" t="s">
        <v>33674</v>
      </c>
      <c r="AO13697" s="171"/>
      <c r="AP13697" s="171"/>
      <c r="AQ13697" s="171"/>
      <c r="AR13697" s="171"/>
    </row>
    <row r="13698" spans="24:44">
      <c r="X13698" t="s">
        <v>1467</v>
      </c>
      <c r="Y13698" t="s">
        <v>386</v>
      </c>
      <c r="Z13698" t="s">
        <v>37951</v>
      </c>
      <c r="AA13698" t="s">
        <v>34157</v>
      </c>
      <c r="AB13698" t="s">
        <v>34158</v>
      </c>
      <c r="AO13698" s="171"/>
      <c r="AP13698" s="171"/>
      <c r="AQ13698" s="171"/>
      <c r="AR13698" s="171"/>
    </row>
    <row r="13699" spans="24:44">
      <c r="X13699" t="s">
        <v>37952</v>
      </c>
      <c r="Y13699" t="s">
        <v>386</v>
      </c>
      <c r="Z13699" t="s">
        <v>37953</v>
      </c>
      <c r="AA13699" t="s">
        <v>34125</v>
      </c>
      <c r="AB13699" t="s">
        <v>33674</v>
      </c>
      <c r="AO13699" s="171"/>
      <c r="AP13699" s="171"/>
      <c r="AQ13699" s="171"/>
      <c r="AR13699" s="171"/>
    </row>
    <row r="13700" spans="24:44">
      <c r="X13700" t="s">
        <v>37954</v>
      </c>
      <c r="Y13700" t="s">
        <v>386</v>
      </c>
      <c r="Z13700" t="s">
        <v>37955</v>
      </c>
      <c r="AA13700" t="s">
        <v>34125</v>
      </c>
      <c r="AB13700" t="s">
        <v>33674</v>
      </c>
      <c r="AO13700" s="171"/>
      <c r="AP13700" s="171"/>
      <c r="AQ13700" s="171"/>
      <c r="AR13700" s="171"/>
    </row>
    <row r="13701" spans="24:44">
      <c r="X13701" t="s">
        <v>37956</v>
      </c>
      <c r="Y13701" t="s">
        <v>386</v>
      </c>
      <c r="Z13701" t="s">
        <v>37957</v>
      </c>
      <c r="AA13701" t="s">
        <v>34125</v>
      </c>
      <c r="AB13701" t="s">
        <v>33674</v>
      </c>
      <c r="AO13701" s="171"/>
      <c r="AP13701" s="171"/>
      <c r="AQ13701" s="171"/>
      <c r="AR13701" s="171"/>
    </row>
    <row r="13702" spans="24:44">
      <c r="X13702" t="s">
        <v>37958</v>
      </c>
      <c r="Y13702" t="s">
        <v>386</v>
      </c>
      <c r="Z13702" t="s">
        <v>37959</v>
      </c>
      <c r="AA13702" t="s">
        <v>34125</v>
      </c>
      <c r="AB13702" t="s">
        <v>33674</v>
      </c>
      <c r="AO13702" s="171"/>
      <c r="AP13702" s="171"/>
      <c r="AQ13702" s="171"/>
      <c r="AR13702" s="171"/>
    </row>
    <row r="13703" spans="24:44">
      <c r="X13703" t="s">
        <v>37960</v>
      </c>
      <c r="Y13703" t="s">
        <v>386</v>
      </c>
      <c r="Z13703" t="s">
        <v>37961</v>
      </c>
      <c r="AA13703" t="s">
        <v>34125</v>
      </c>
      <c r="AB13703" t="s">
        <v>33674</v>
      </c>
      <c r="AO13703" s="171"/>
      <c r="AP13703" s="171"/>
      <c r="AQ13703" s="171"/>
      <c r="AR13703" s="171"/>
    </row>
    <row r="13704" spans="24:44">
      <c r="X13704" t="s">
        <v>37962</v>
      </c>
      <c r="Y13704" t="s">
        <v>386</v>
      </c>
      <c r="Z13704" t="s">
        <v>37963</v>
      </c>
      <c r="AA13704" t="s">
        <v>35168</v>
      </c>
      <c r="AB13704" t="s">
        <v>5361</v>
      </c>
      <c r="AO13704" s="171"/>
      <c r="AP13704" s="171"/>
      <c r="AQ13704" s="171"/>
      <c r="AR13704" s="171"/>
    </row>
    <row r="13705" spans="24:44">
      <c r="X13705" t="s">
        <v>37964</v>
      </c>
      <c r="Y13705" t="s">
        <v>386</v>
      </c>
      <c r="Z13705" t="s">
        <v>37965</v>
      </c>
      <c r="AA13705" t="s">
        <v>34125</v>
      </c>
      <c r="AB13705" t="s">
        <v>33674</v>
      </c>
      <c r="AO13705" s="171"/>
      <c r="AP13705" s="171"/>
      <c r="AQ13705" s="171"/>
      <c r="AR13705" s="171"/>
    </row>
    <row r="13706" spans="24:44">
      <c r="X13706" t="s">
        <v>37966</v>
      </c>
      <c r="Y13706" t="s">
        <v>386</v>
      </c>
      <c r="Z13706" t="s">
        <v>37967</v>
      </c>
      <c r="AA13706" t="s">
        <v>33765</v>
      </c>
      <c r="AB13706" t="s">
        <v>33694</v>
      </c>
      <c r="AO13706" s="171"/>
      <c r="AP13706" s="171"/>
      <c r="AQ13706" s="171"/>
      <c r="AR13706" s="171"/>
    </row>
    <row r="13707" spans="24:44">
      <c r="X13707" t="s">
        <v>6360</v>
      </c>
      <c r="Y13707" t="s">
        <v>386</v>
      </c>
      <c r="Z13707" t="s">
        <v>37968</v>
      </c>
      <c r="AA13707" t="s">
        <v>34125</v>
      </c>
      <c r="AB13707" t="s">
        <v>33674</v>
      </c>
      <c r="AO13707" s="171"/>
      <c r="AP13707" s="171"/>
      <c r="AQ13707" s="171"/>
      <c r="AR13707" s="171"/>
    </row>
    <row r="13708" spans="24:44">
      <c r="X13708" t="s">
        <v>6366</v>
      </c>
      <c r="Y13708" t="s">
        <v>386</v>
      </c>
      <c r="Z13708" t="s">
        <v>37969</v>
      </c>
      <c r="AA13708" t="s">
        <v>33715</v>
      </c>
      <c r="AB13708" t="s">
        <v>33627</v>
      </c>
      <c r="AO13708" s="171"/>
      <c r="AP13708" s="171"/>
      <c r="AQ13708" s="171"/>
      <c r="AR13708" s="171"/>
    </row>
    <row r="13709" spans="24:44">
      <c r="X13709" t="s">
        <v>6370</v>
      </c>
      <c r="Y13709" t="s">
        <v>386</v>
      </c>
      <c r="Z13709" t="s">
        <v>37970</v>
      </c>
      <c r="AA13709" t="s">
        <v>34125</v>
      </c>
      <c r="AB13709" t="s">
        <v>33674</v>
      </c>
      <c r="AO13709" s="171"/>
      <c r="AP13709" s="171"/>
      <c r="AQ13709" s="171"/>
      <c r="AR13709" s="171"/>
    </row>
    <row r="13710" spans="24:44">
      <c r="X13710" t="s">
        <v>37971</v>
      </c>
      <c r="Y13710" t="s">
        <v>389</v>
      </c>
      <c r="Z13710" t="s">
        <v>37972</v>
      </c>
      <c r="AA13710" t="s">
        <v>34125</v>
      </c>
      <c r="AB13710" t="s">
        <v>33674</v>
      </c>
      <c r="AO13710" s="171"/>
      <c r="AP13710" s="171"/>
      <c r="AQ13710" s="171"/>
      <c r="AR13710" s="171"/>
    </row>
    <row r="13711" spans="24:44">
      <c r="X13711" t="s">
        <v>37973</v>
      </c>
      <c r="Y13711" t="s">
        <v>389</v>
      </c>
      <c r="Z13711" t="s">
        <v>37974</v>
      </c>
      <c r="AA13711" t="s">
        <v>34125</v>
      </c>
      <c r="AB13711" t="s">
        <v>33674</v>
      </c>
      <c r="AO13711" s="171"/>
      <c r="AP13711" s="171"/>
      <c r="AQ13711" s="171"/>
      <c r="AR13711" s="171"/>
    </row>
    <row r="13712" spans="24:44">
      <c r="X13712" t="s">
        <v>37975</v>
      </c>
      <c r="Y13712" t="s">
        <v>389</v>
      </c>
      <c r="Z13712" t="s">
        <v>37976</v>
      </c>
      <c r="AA13712" t="s">
        <v>33846</v>
      </c>
      <c r="AB13712" t="s">
        <v>125</v>
      </c>
      <c r="AO13712" s="171"/>
      <c r="AP13712" s="171"/>
      <c r="AQ13712" s="171"/>
      <c r="AR13712" s="171"/>
    </row>
    <row r="13713" spans="24:44">
      <c r="X13713" t="s">
        <v>5693</v>
      </c>
      <c r="Y13713" t="s">
        <v>386</v>
      </c>
      <c r="Z13713" t="s">
        <v>37977</v>
      </c>
      <c r="AA13713" t="s">
        <v>34125</v>
      </c>
      <c r="AB13713" t="s">
        <v>33674</v>
      </c>
      <c r="AO13713" s="171"/>
      <c r="AP13713" s="171"/>
      <c r="AQ13713" s="171"/>
      <c r="AR13713" s="171"/>
    </row>
    <row r="13714" spans="24:44">
      <c r="X13714" t="s">
        <v>37978</v>
      </c>
      <c r="Y13714" t="s">
        <v>386</v>
      </c>
      <c r="Z13714" t="s">
        <v>37979</v>
      </c>
      <c r="AA13714" t="s">
        <v>34125</v>
      </c>
      <c r="AB13714" t="s">
        <v>33674</v>
      </c>
      <c r="AO13714" s="171"/>
      <c r="AP13714" s="171"/>
      <c r="AQ13714" s="171"/>
      <c r="AR13714" s="171"/>
    </row>
    <row r="13715" spans="24:44">
      <c r="X13715" t="s">
        <v>37980</v>
      </c>
      <c r="Y13715" t="s">
        <v>389</v>
      </c>
      <c r="Z13715" t="s">
        <v>37981</v>
      </c>
      <c r="AA13715" t="s">
        <v>33762</v>
      </c>
      <c r="AB13715" t="s">
        <v>125</v>
      </c>
      <c r="AO13715" s="171"/>
      <c r="AP13715" s="171"/>
      <c r="AQ13715" s="171"/>
      <c r="AR13715" s="171"/>
    </row>
    <row r="13716" spans="24:44">
      <c r="X13716" t="s">
        <v>37982</v>
      </c>
      <c r="Y13716" t="s">
        <v>386</v>
      </c>
      <c r="Z13716" t="s">
        <v>37983</v>
      </c>
      <c r="AA13716" t="s">
        <v>653</v>
      </c>
      <c r="AB13716" t="s">
        <v>125</v>
      </c>
      <c r="AO13716" s="171"/>
      <c r="AP13716" s="171"/>
      <c r="AQ13716" s="171"/>
      <c r="AR13716" s="171"/>
    </row>
    <row r="13717" spans="24:44">
      <c r="X13717" t="s">
        <v>37984</v>
      </c>
      <c r="Y13717" t="s">
        <v>389</v>
      </c>
      <c r="Z13717" t="s">
        <v>37985</v>
      </c>
      <c r="AA13717" t="s">
        <v>33715</v>
      </c>
      <c r="AB13717" t="s">
        <v>33627</v>
      </c>
      <c r="AO13717" s="171"/>
      <c r="AP13717" s="171"/>
      <c r="AQ13717" s="171"/>
      <c r="AR13717" s="171"/>
    </row>
    <row r="13718" spans="24:44">
      <c r="X13718" t="s">
        <v>37986</v>
      </c>
      <c r="Y13718" t="s">
        <v>386</v>
      </c>
      <c r="Z13718" t="s">
        <v>37987</v>
      </c>
      <c r="AA13718" t="s">
        <v>34125</v>
      </c>
      <c r="AB13718" t="s">
        <v>33674</v>
      </c>
      <c r="AO13718" s="171"/>
      <c r="AP13718" s="171"/>
      <c r="AQ13718" s="171"/>
      <c r="AR13718" s="171"/>
    </row>
    <row r="13719" spans="24:44">
      <c r="X13719" t="s">
        <v>37988</v>
      </c>
      <c r="Y13719" t="s">
        <v>386</v>
      </c>
      <c r="Z13719" t="s">
        <v>37989</v>
      </c>
      <c r="AA13719" t="s">
        <v>34125</v>
      </c>
      <c r="AB13719" t="s">
        <v>33674</v>
      </c>
      <c r="AO13719" s="171"/>
      <c r="AP13719" s="171"/>
      <c r="AQ13719" s="171"/>
      <c r="AR13719" s="171"/>
    </row>
    <row r="13720" spans="24:44">
      <c r="X13720" t="s">
        <v>37990</v>
      </c>
      <c r="Y13720" t="s">
        <v>386</v>
      </c>
      <c r="Z13720" t="s">
        <v>37991</v>
      </c>
      <c r="AA13720" t="s">
        <v>33990</v>
      </c>
      <c r="AB13720" t="s">
        <v>33694</v>
      </c>
      <c r="AO13720" s="171"/>
      <c r="AP13720" s="171"/>
      <c r="AQ13720" s="171"/>
      <c r="AR13720" s="171"/>
    </row>
    <row r="13721" spans="24:44">
      <c r="X13721" t="s">
        <v>37992</v>
      </c>
      <c r="Y13721" t="s">
        <v>389</v>
      </c>
      <c r="Z13721" t="s">
        <v>37993</v>
      </c>
      <c r="AA13721" t="s">
        <v>33715</v>
      </c>
      <c r="AB13721" t="s">
        <v>33627</v>
      </c>
      <c r="AO13721" s="171"/>
      <c r="AP13721" s="171"/>
      <c r="AQ13721" s="171"/>
      <c r="AR13721" s="171"/>
    </row>
    <row r="13722" spans="24:44">
      <c r="X13722" t="s">
        <v>37994</v>
      </c>
      <c r="Y13722" t="s">
        <v>386</v>
      </c>
      <c r="Z13722" t="s">
        <v>37995</v>
      </c>
      <c r="AA13722" t="s">
        <v>34125</v>
      </c>
      <c r="AB13722" t="s">
        <v>33674</v>
      </c>
      <c r="AO13722" s="171"/>
      <c r="AP13722" s="171"/>
      <c r="AQ13722" s="171"/>
      <c r="AR13722" s="171"/>
    </row>
    <row r="13723" spans="24:44">
      <c r="X13723" t="s">
        <v>37996</v>
      </c>
      <c r="Y13723" t="s">
        <v>386</v>
      </c>
      <c r="Z13723" t="s">
        <v>37997</v>
      </c>
      <c r="AA13723" t="s">
        <v>34125</v>
      </c>
      <c r="AB13723" t="s">
        <v>33674</v>
      </c>
      <c r="AO13723" s="171"/>
      <c r="AP13723" s="171"/>
      <c r="AQ13723" s="171"/>
      <c r="AR13723" s="171"/>
    </row>
    <row r="13724" spans="24:44">
      <c r="X13724" t="s">
        <v>2631</v>
      </c>
      <c r="Y13724" t="s">
        <v>386</v>
      </c>
      <c r="Z13724" t="s">
        <v>37998</v>
      </c>
      <c r="AA13724" t="s">
        <v>642</v>
      </c>
      <c r="AB13724" t="s">
        <v>32837</v>
      </c>
      <c r="AO13724" s="171"/>
      <c r="AP13724" s="171"/>
      <c r="AQ13724" s="171"/>
      <c r="AR13724" s="171"/>
    </row>
    <row r="13725" spans="24:44">
      <c r="X13725" t="s">
        <v>37999</v>
      </c>
      <c r="Y13725" t="s">
        <v>389</v>
      </c>
      <c r="Z13725" t="s">
        <v>38000</v>
      </c>
      <c r="AA13725" t="s">
        <v>36463</v>
      </c>
      <c r="AB13725" t="s">
        <v>33674</v>
      </c>
      <c r="AO13725" s="171"/>
      <c r="AP13725" s="171"/>
      <c r="AQ13725" s="171"/>
      <c r="AR13725" s="171"/>
    </row>
    <row r="13726" spans="24:44">
      <c r="X13726" t="s">
        <v>38001</v>
      </c>
      <c r="Y13726" t="s">
        <v>389</v>
      </c>
      <c r="Z13726" t="s">
        <v>38002</v>
      </c>
      <c r="AA13726" t="s">
        <v>36463</v>
      </c>
      <c r="AB13726" t="s">
        <v>33674</v>
      </c>
      <c r="AO13726" s="171"/>
      <c r="AP13726" s="171"/>
      <c r="AQ13726" s="171"/>
      <c r="AR13726" s="171"/>
    </row>
    <row r="13727" spans="24:44">
      <c r="X13727" t="s">
        <v>38003</v>
      </c>
      <c r="Y13727" t="s">
        <v>389</v>
      </c>
      <c r="Z13727" t="s">
        <v>38004</v>
      </c>
      <c r="AA13727" t="s">
        <v>36463</v>
      </c>
      <c r="AB13727" t="s">
        <v>33674</v>
      </c>
      <c r="AO13727" s="171"/>
      <c r="AP13727" s="171"/>
      <c r="AQ13727" s="171"/>
      <c r="AR13727" s="171"/>
    </row>
    <row r="13728" spans="24:44">
      <c r="X13728" t="s">
        <v>38005</v>
      </c>
      <c r="Y13728" t="s">
        <v>389</v>
      </c>
      <c r="Z13728" t="s">
        <v>38006</v>
      </c>
      <c r="AA13728" t="s">
        <v>38007</v>
      </c>
      <c r="AB13728" t="s">
        <v>33674</v>
      </c>
      <c r="AO13728" s="171"/>
      <c r="AP13728" s="171"/>
      <c r="AQ13728" s="171"/>
      <c r="AR13728" s="171"/>
    </row>
    <row r="13729" spans="24:44">
      <c r="X13729" t="s">
        <v>38008</v>
      </c>
      <c r="Y13729" t="s">
        <v>386</v>
      </c>
      <c r="Z13729" t="s">
        <v>38009</v>
      </c>
      <c r="AA13729" t="s">
        <v>34125</v>
      </c>
      <c r="AB13729" t="s">
        <v>33674</v>
      </c>
      <c r="AO13729" s="171"/>
      <c r="AP13729" s="171"/>
      <c r="AQ13729" s="171"/>
      <c r="AR13729" s="171"/>
    </row>
    <row r="13730" spans="24:44">
      <c r="X13730" t="s">
        <v>38010</v>
      </c>
      <c r="Y13730" t="s">
        <v>386</v>
      </c>
      <c r="Z13730" t="s">
        <v>38011</v>
      </c>
      <c r="AA13730" t="s">
        <v>34125</v>
      </c>
      <c r="AB13730" t="s">
        <v>33674</v>
      </c>
      <c r="AO13730" s="171"/>
      <c r="AP13730" s="171"/>
      <c r="AQ13730" s="171"/>
      <c r="AR13730" s="171"/>
    </row>
    <row r="13731" spans="24:44">
      <c r="X13731" t="s">
        <v>38012</v>
      </c>
      <c r="Y13731" t="s">
        <v>386</v>
      </c>
      <c r="Z13731" t="s">
        <v>38013</v>
      </c>
      <c r="AA13731" t="s">
        <v>34125</v>
      </c>
      <c r="AB13731" t="s">
        <v>33674</v>
      </c>
      <c r="AO13731" s="171"/>
      <c r="AP13731" s="171"/>
      <c r="AQ13731" s="171"/>
      <c r="AR13731" s="171"/>
    </row>
    <row r="13732" spans="24:44">
      <c r="X13732" t="s">
        <v>38014</v>
      </c>
      <c r="Y13732" t="s">
        <v>386</v>
      </c>
      <c r="Z13732" t="s">
        <v>38015</v>
      </c>
      <c r="AA13732" t="s">
        <v>34125</v>
      </c>
      <c r="AB13732" t="s">
        <v>33674</v>
      </c>
      <c r="AO13732" s="171"/>
      <c r="AP13732" s="171"/>
      <c r="AQ13732" s="171"/>
      <c r="AR13732" s="171"/>
    </row>
    <row r="13733" spans="24:44">
      <c r="X13733" t="s">
        <v>38016</v>
      </c>
      <c r="Y13733" t="s">
        <v>386</v>
      </c>
      <c r="Z13733" t="s">
        <v>38017</v>
      </c>
      <c r="AA13733" t="s">
        <v>34125</v>
      </c>
      <c r="AB13733" t="s">
        <v>33674</v>
      </c>
      <c r="AO13733" s="171"/>
      <c r="AP13733" s="171"/>
      <c r="AQ13733" s="171"/>
      <c r="AR13733" s="171"/>
    </row>
    <row r="13734" spans="24:44">
      <c r="X13734" t="s">
        <v>38018</v>
      </c>
      <c r="Y13734" t="s">
        <v>386</v>
      </c>
      <c r="Z13734" t="s">
        <v>38019</v>
      </c>
      <c r="AA13734" t="s">
        <v>34125</v>
      </c>
      <c r="AB13734" t="s">
        <v>33674</v>
      </c>
      <c r="AO13734" s="171"/>
      <c r="AP13734" s="171"/>
      <c r="AQ13734" s="171"/>
      <c r="AR13734" s="171"/>
    </row>
    <row r="13735" spans="24:44">
      <c r="X13735" t="s">
        <v>38020</v>
      </c>
      <c r="Y13735" t="s">
        <v>386</v>
      </c>
      <c r="Z13735" t="s">
        <v>38021</v>
      </c>
      <c r="AA13735" t="s">
        <v>34125</v>
      </c>
      <c r="AB13735" t="s">
        <v>33674</v>
      </c>
      <c r="AO13735" s="171"/>
      <c r="AP13735" s="171"/>
      <c r="AQ13735" s="171"/>
      <c r="AR13735" s="171"/>
    </row>
    <row r="13736" spans="24:44">
      <c r="X13736" t="s">
        <v>38022</v>
      </c>
      <c r="Y13736" t="s">
        <v>386</v>
      </c>
      <c r="Z13736" t="s">
        <v>38023</v>
      </c>
      <c r="AA13736" t="s">
        <v>34125</v>
      </c>
      <c r="AB13736" t="s">
        <v>33674</v>
      </c>
      <c r="AO13736" s="171"/>
      <c r="AP13736" s="171"/>
      <c r="AQ13736" s="171"/>
      <c r="AR13736" s="171"/>
    </row>
    <row r="13737" spans="24:44">
      <c r="X13737" t="s">
        <v>38024</v>
      </c>
      <c r="Y13737" t="s">
        <v>386</v>
      </c>
      <c r="Z13737" t="s">
        <v>38025</v>
      </c>
      <c r="AA13737" t="s">
        <v>34125</v>
      </c>
      <c r="AB13737" t="s">
        <v>33674</v>
      </c>
      <c r="AO13737" s="171"/>
      <c r="AP13737" s="171"/>
      <c r="AQ13737" s="171"/>
      <c r="AR13737" s="171"/>
    </row>
    <row r="13738" spans="24:44">
      <c r="X13738" t="s">
        <v>38026</v>
      </c>
      <c r="Y13738" t="s">
        <v>386</v>
      </c>
      <c r="Z13738" t="s">
        <v>38027</v>
      </c>
      <c r="AA13738" t="s">
        <v>34125</v>
      </c>
      <c r="AB13738" t="s">
        <v>33674</v>
      </c>
      <c r="AO13738" s="171"/>
      <c r="AP13738" s="171"/>
      <c r="AQ13738" s="171"/>
      <c r="AR13738" s="171"/>
    </row>
    <row r="13739" spans="24:44">
      <c r="X13739" t="s">
        <v>38028</v>
      </c>
      <c r="Y13739" t="s">
        <v>386</v>
      </c>
      <c r="Z13739" t="s">
        <v>38029</v>
      </c>
      <c r="AA13739" t="s">
        <v>34125</v>
      </c>
      <c r="AB13739" t="s">
        <v>33674</v>
      </c>
      <c r="AO13739" s="171"/>
      <c r="AP13739" s="171"/>
      <c r="AQ13739" s="171"/>
      <c r="AR13739" s="171"/>
    </row>
    <row r="13740" spans="24:44">
      <c r="X13740" t="s">
        <v>38030</v>
      </c>
      <c r="Y13740" t="s">
        <v>386</v>
      </c>
      <c r="Z13740" t="s">
        <v>35957</v>
      </c>
      <c r="AA13740" t="s">
        <v>34128</v>
      </c>
      <c r="AB13740" t="s">
        <v>34129</v>
      </c>
      <c r="AO13740" s="171"/>
      <c r="AP13740" s="171"/>
      <c r="AQ13740" s="171"/>
      <c r="AR13740" s="171"/>
    </row>
    <row r="13741" spans="24:44">
      <c r="X13741" t="s">
        <v>38031</v>
      </c>
      <c r="Y13741" t="s">
        <v>386</v>
      </c>
      <c r="Z13741" t="s">
        <v>38032</v>
      </c>
      <c r="AA13741" t="s">
        <v>33990</v>
      </c>
      <c r="AB13741" t="s">
        <v>33694</v>
      </c>
      <c r="AO13741" s="171"/>
      <c r="AP13741" s="171"/>
      <c r="AQ13741" s="171"/>
      <c r="AR13741" s="171"/>
    </row>
    <row r="13742" spans="24:44">
      <c r="X13742" t="s">
        <v>38033</v>
      </c>
      <c r="Y13742" t="s">
        <v>386</v>
      </c>
      <c r="Z13742" t="s">
        <v>38034</v>
      </c>
      <c r="AA13742" t="s">
        <v>33990</v>
      </c>
      <c r="AB13742" t="s">
        <v>33694</v>
      </c>
      <c r="AO13742" s="171"/>
      <c r="AP13742" s="171"/>
      <c r="AQ13742" s="171"/>
      <c r="AR13742" s="171"/>
    </row>
    <row r="13743" spans="24:44">
      <c r="X13743" t="s">
        <v>38035</v>
      </c>
      <c r="Y13743" t="s">
        <v>386</v>
      </c>
      <c r="Z13743" t="s">
        <v>38036</v>
      </c>
      <c r="AA13743" t="s">
        <v>33677</v>
      </c>
      <c r="AB13743" t="s">
        <v>125</v>
      </c>
      <c r="AO13743" s="171"/>
      <c r="AP13743" s="171"/>
      <c r="AQ13743" s="171"/>
      <c r="AR13743" s="171"/>
    </row>
    <row r="13744" spans="24:44">
      <c r="X13744" t="s">
        <v>38037</v>
      </c>
      <c r="Y13744" t="s">
        <v>386</v>
      </c>
      <c r="Z13744" t="s">
        <v>38038</v>
      </c>
      <c r="AA13744" t="s">
        <v>35168</v>
      </c>
      <c r="AB13744" t="s">
        <v>5361</v>
      </c>
      <c r="AO13744" s="171"/>
      <c r="AP13744" s="171"/>
      <c r="AQ13744" s="171"/>
      <c r="AR13744" s="171"/>
    </row>
    <row r="13745" spans="24:44">
      <c r="X13745" t="s">
        <v>38039</v>
      </c>
      <c r="Y13745" t="s">
        <v>386</v>
      </c>
      <c r="Z13745" t="s">
        <v>38040</v>
      </c>
      <c r="AA13745" t="s">
        <v>34125</v>
      </c>
      <c r="AB13745" t="s">
        <v>33674</v>
      </c>
      <c r="AO13745" s="171"/>
      <c r="AP13745" s="171"/>
      <c r="AQ13745" s="171"/>
      <c r="AR13745" s="171"/>
    </row>
    <row r="13746" spans="24:44">
      <c r="X13746" t="s">
        <v>38041</v>
      </c>
      <c r="Y13746" t="s">
        <v>386</v>
      </c>
      <c r="Z13746" t="s">
        <v>38042</v>
      </c>
      <c r="AA13746" t="s">
        <v>34125</v>
      </c>
      <c r="AB13746" t="s">
        <v>33674</v>
      </c>
      <c r="AO13746" s="171"/>
      <c r="AP13746" s="171"/>
      <c r="AQ13746" s="171"/>
      <c r="AR13746" s="171"/>
    </row>
    <row r="13747" spans="24:44">
      <c r="X13747" t="s">
        <v>38043</v>
      </c>
      <c r="Y13747" t="s">
        <v>386</v>
      </c>
      <c r="Z13747" t="s">
        <v>38044</v>
      </c>
      <c r="AA13747" t="s">
        <v>34125</v>
      </c>
      <c r="AB13747" t="s">
        <v>33674</v>
      </c>
      <c r="AO13747" s="171"/>
      <c r="AP13747" s="171"/>
      <c r="AQ13747" s="171"/>
      <c r="AR13747" s="171"/>
    </row>
    <row r="13748" spans="24:44">
      <c r="X13748" t="s">
        <v>38045</v>
      </c>
      <c r="Y13748" t="s">
        <v>389</v>
      </c>
      <c r="Z13748" t="s">
        <v>38046</v>
      </c>
      <c r="AA13748" t="s">
        <v>642</v>
      </c>
      <c r="AB13748" t="s">
        <v>32837</v>
      </c>
      <c r="AO13748" s="171"/>
      <c r="AP13748" s="171"/>
      <c r="AQ13748" s="171"/>
      <c r="AR13748" s="171"/>
    </row>
    <row r="13749" spans="24:44">
      <c r="X13749" t="s">
        <v>38047</v>
      </c>
      <c r="Y13749" t="s">
        <v>389</v>
      </c>
      <c r="Z13749" t="s">
        <v>38048</v>
      </c>
      <c r="AA13749" t="s">
        <v>33693</v>
      </c>
      <c r="AB13749" t="s">
        <v>33694</v>
      </c>
      <c r="AO13749" s="171"/>
      <c r="AP13749" s="171"/>
      <c r="AQ13749" s="171"/>
      <c r="AR13749" s="171"/>
    </row>
    <row r="13750" spans="24:44">
      <c r="X13750" t="s">
        <v>38049</v>
      </c>
      <c r="Y13750" t="s">
        <v>386</v>
      </c>
      <c r="Z13750" t="s">
        <v>38050</v>
      </c>
      <c r="AA13750" t="s">
        <v>37448</v>
      </c>
      <c r="AB13750" t="s">
        <v>33865</v>
      </c>
      <c r="AO13750" s="171"/>
      <c r="AP13750" s="171"/>
      <c r="AQ13750" s="171"/>
      <c r="AR13750" s="171"/>
    </row>
    <row r="13751" spans="24:44">
      <c r="X13751" t="s">
        <v>38051</v>
      </c>
      <c r="Y13751" t="s">
        <v>386</v>
      </c>
      <c r="Z13751" t="s">
        <v>38052</v>
      </c>
      <c r="AA13751" t="s">
        <v>38053</v>
      </c>
      <c r="AB13751" t="s">
        <v>33694</v>
      </c>
      <c r="AO13751" s="171"/>
      <c r="AP13751" s="171"/>
      <c r="AQ13751" s="171"/>
      <c r="AR13751" s="171"/>
    </row>
    <row r="13752" spans="24:44">
      <c r="X13752" t="s">
        <v>38054</v>
      </c>
      <c r="Y13752" t="s">
        <v>386</v>
      </c>
      <c r="Z13752" t="s">
        <v>38055</v>
      </c>
      <c r="AA13752" t="s">
        <v>38056</v>
      </c>
      <c r="AB13752" t="s">
        <v>33694</v>
      </c>
      <c r="AO13752" s="171"/>
      <c r="AP13752" s="171"/>
      <c r="AQ13752" s="171"/>
      <c r="AR13752" s="171"/>
    </row>
    <row r="13753" spans="24:44">
      <c r="X13753" t="s">
        <v>38057</v>
      </c>
      <c r="Y13753" t="s">
        <v>386</v>
      </c>
      <c r="Z13753" t="s">
        <v>38058</v>
      </c>
      <c r="AA13753" t="s">
        <v>34125</v>
      </c>
      <c r="AB13753" t="s">
        <v>33674</v>
      </c>
      <c r="AO13753" s="171"/>
      <c r="AP13753" s="171"/>
      <c r="AQ13753" s="171"/>
      <c r="AR13753" s="171"/>
    </row>
    <row r="13754" spans="24:44">
      <c r="X13754" t="s">
        <v>38059</v>
      </c>
      <c r="Y13754" t="s">
        <v>386</v>
      </c>
      <c r="Z13754" t="s">
        <v>38060</v>
      </c>
      <c r="AA13754" t="s">
        <v>33603</v>
      </c>
      <c r="AB13754" t="s">
        <v>125</v>
      </c>
      <c r="AO13754" s="171"/>
      <c r="AP13754" s="171"/>
      <c r="AQ13754" s="171"/>
      <c r="AR13754" s="171"/>
    </row>
    <row r="13755" spans="24:44">
      <c r="X13755" t="s">
        <v>38061</v>
      </c>
      <c r="Y13755" t="s">
        <v>386</v>
      </c>
      <c r="Z13755" t="s">
        <v>38062</v>
      </c>
      <c r="AA13755" t="s">
        <v>34672</v>
      </c>
      <c r="AB13755" t="s">
        <v>33694</v>
      </c>
      <c r="AO13755" s="171"/>
      <c r="AP13755" s="171"/>
      <c r="AQ13755" s="171"/>
      <c r="AR13755" s="171"/>
    </row>
    <row r="13756" spans="24:44">
      <c r="X13756" t="s">
        <v>38063</v>
      </c>
      <c r="Y13756" t="s">
        <v>386</v>
      </c>
      <c r="Z13756" t="s">
        <v>38064</v>
      </c>
      <c r="AA13756" t="s">
        <v>34672</v>
      </c>
      <c r="AB13756" t="s">
        <v>33694</v>
      </c>
      <c r="AO13756" s="171"/>
      <c r="AP13756" s="171"/>
      <c r="AQ13756" s="171"/>
      <c r="AR13756" s="171"/>
    </row>
    <row r="13757" spans="24:44">
      <c r="X13757" t="s">
        <v>38065</v>
      </c>
      <c r="Y13757" t="s">
        <v>386</v>
      </c>
      <c r="Z13757" t="s">
        <v>38066</v>
      </c>
      <c r="AA13757" t="s">
        <v>642</v>
      </c>
      <c r="AB13757" t="s">
        <v>32837</v>
      </c>
      <c r="AO13757" s="171"/>
      <c r="AP13757" s="171"/>
      <c r="AQ13757" s="171"/>
      <c r="AR13757" s="171"/>
    </row>
    <row r="13758" spans="24:44">
      <c r="X13758" t="s">
        <v>5028</v>
      </c>
      <c r="Y13758" t="s">
        <v>386</v>
      </c>
      <c r="Z13758" t="s">
        <v>38067</v>
      </c>
      <c r="AA13758" t="s">
        <v>33693</v>
      </c>
      <c r="AB13758" t="s">
        <v>33694</v>
      </c>
      <c r="AO13758" s="171"/>
      <c r="AP13758" s="171"/>
      <c r="AQ13758" s="171"/>
      <c r="AR13758" s="171"/>
    </row>
    <row r="13759" spans="24:44">
      <c r="X13759" t="s">
        <v>38068</v>
      </c>
      <c r="Y13759" t="s">
        <v>386</v>
      </c>
      <c r="Z13759" t="s">
        <v>38069</v>
      </c>
      <c r="AA13759" t="s">
        <v>34125</v>
      </c>
      <c r="AB13759" t="s">
        <v>33674</v>
      </c>
      <c r="AO13759" s="171"/>
      <c r="AP13759" s="171"/>
      <c r="AQ13759" s="171"/>
      <c r="AR13759" s="171"/>
    </row>
    <row r="13760" spans="24:44">
      <c r="X13760" t="s">
        <v>38070</v>
      </c>
      <c r="Y13760" t="s">
        <v>386</v>
      </c>
      <c r="Z13760" t="s">
        <v>38071</v>
      </c>
      <c r="AA13760" t="s">
        <v>34125</v>
      </c>
      <c r="AB13760" t="s">
        <v>33674</v>
      </c>
      <c r="AO13760" s="171"/>
      <c r="AP13760" s="171"/>
      <c r="AQ13760" s="171"/>
      <c r="AR13760" s="171"/>
    </row>
    <row r="13761" spans="24:44">
      <c r="X13761" t="s">
        <v>38072</v>
      </c>
      <c r="Y13761" t="s">
        <v>386</v>
      </c>
      <c r="Z13761" t="s">
        <v>38073</v>
      </c>
      <c r="AA13761" t="s">
        <v>34125</v>
      </c>
      <c r="AB13761" t="s">
        <v>33674</v>
      </c>
      <c r="AO13761" s="171"/>
      <c r="AP13761" s="171"/>
      <c r="AQ13761" s="171"/>
      <c r="AR13761" s="171"/>
    </row>
    <row r="13762" spans="24:44">
      <c r="X13762" t="s">
        <v>38074</v>
      </c>
      <c r="Y13762" t="s">
        <v>386</v>
      </c>
      <c r="Z13762" t="s">
        <v>38075</v>
      </c>
      <c r="AA13762" t="s">
        <v>34125</v>
      </c>
      <c r="AB13762" t="s">
        <v>33674</v>
      </c>
      <c r="AO13762" s="171"/>
      <c r="AP13762" s="171"/>
      <c r="AQ13762" s="171"/>
      <c r="AR13762" s="171"/>
    </row>
    <row r="13763" spans="24:44">
      <c r="X13763" t="s">
        <v>38076</v>
      </c>
      <c r="Y13763" t="s">
        <v>386</v>
      </c>
      <c r="Z13763" t="s">
        <v>38077</v>
      </c>
      <c r="AA13763" t="s">
        <v>34125</v>
      </c>
      <c r="AB13763" t="s">
        <v>33674</v>
      </c>
      <c r="AO13763" s="171"/>
      <c r="AP13763" s="171"/>
      <c r="AQ13763" s="171"/>
      <c r="AR13763" s="171"/>
    </row>
    <row r="13764" spans="24:44">
      <c r="X13764" t="s">
        <v>6375</v>
      </c>
      <c r="Y13764" t="s">
        <v>386</v>
      </c>
      <c r="Z13764" t="s">
        <v>38078</v>
      </c>
      <c r="AA13764" t="s">
        <v>33693</v>
      </c>
      <c r="AB13764" t="s">
        <v>33694</v>
      </c>
      <c r="AO13764" s="171"/>
      <c r="AP13764" s="171"/>
      <c r="AQ13764" s="171"/>
      <c r="AR13764" s="171"/>
    </row>
    <row r="13765" spans="24:44">
      <c r="X13765" t="s">
        <v>38079</v>
      </c>
      <c r="Y13765" t="s">
        <v>386</v>
      </c>
      <c r="Z13765" t="s">
        <v>34254</v>
      </c>
      <c r="AA13765" t="s">
        <v>34125</v>
      </c>
      <c r="AB13765" t="s">
        <v>33674</v>
      </c>
      <c r="AO13765" s="171"/>
      <c r="AP13765" s="171"/>
      <c r="AQ13765" s="171"/>
      <c r="AR13765" s="171"/>
    </row>
    <row r="13766" spans="24:44">
      <c r="X13766" t="s">
        <v>38080</v>
      </c>
      <c r="Y13766" t="s">
        <v>389</v>
      </c>
      <c r="Z13766" t="s">
        <v>38081</v>
      </c>
      <c r="AA13766" t="s">
        <v>33715</v>
      </c>
      <c r="AB13766" t="s">
        <v>33627</v>
      </c>
      <c r="AO13766" s="171"/>
      <c r="AP13766" s="171"/>
      <c r="AQ13766" s="171"/>
      <c r="AR13766" s="171"/>
    </row>
    <row r="13767" spans="24:44">
      <c r="X13767" t="s">
        <v>38082</v>
      </c>
      <c r="Y13767" t="s">
        <v>389</v>
      </c>
      <c r="Z13767" t="s">
        <v>38083</v>
      </c>
      <c r="AA13767" t="s">
        <v>34125</v>
      </c>
      <c r="AB13767" t="s">
        <v>33674</v>
      </c>
      <c r="AO13767" s="171"/>
      <c r="AP13767" s="171"/>
      <c r="AQ13767" s="171"/>
      <c r="AR13767" s="171"/>
    </row>
    <row r="13768" spans="24:44">
      <c r="X13768" t="s">
        <v>38084</v>
      </c>
      <c r="Y13768" t="s">
        <v>386</v>
      </c>
      <c r="Z13768" t="s">
        <v>38085</v>
      </c>
      <c r="AA13768" t="s">
        <v>34125</v>
      </c>
      <c r="AB13768" t="s">
        <v>33674</v>
      </c>
      <c r="AO13768" s="171"/>
      <c r="AP13768" s="171"/>
      <c r="AQ13768" s="171"/>
      <c r="AR13768" s="171"/>
    </row>
    <row r="13769" spans="24:44">
      <c r="X13769" t="s">
        <v>38086</v>
      </c>
      <c r="Y13769" t="s">
        <v>386</v>
      </c>
      <c r="Z13769" t="s">
        <v>38087</v>
      </c>
      <c r="AA13769" t="s">
        <v>34125</v>
      </c>
      <c r="AB13769" t="s">
        <v>33674</v>
      </c>
      <c r="AO13769" s="171"/>
      <c r="AP13769" s="171"/>
      <c r="AQ13769" s="171"/>
      <c r="AR13769" s="171"/>
    </row>
    <row r="13770" spans="24:44">
      <c r="X13770" t="s">
        <v>38088</v>
      </c>
      <c r="Y13770" t="s">
        <v>386</v>
      </c>
      <c r="Z13770" t="s">
        <v>38089</v>
      </c>
      <c r="AA13770" t="s">
        <v>34125</v>
      </c>
      <c r="AB13770" t="s">
        <v>33674</v>
      </c>
      <c r="AO13770" s="171"/>
      <c r="AP13770" s="171"/>
      <c r="AQ13770" s="171"/>
      <c r="AR13770" s="171"/>
    </row>
    <row r="13771" spans="24:44">
      <c r="X13771" t="s">
        <v>38090</v>
      </c>
      <c r="Y13771" t="s">
        <v>386</v>
      </c>
      <c r="Z13771" t="s">
        <v>38091</v>
      </c>
      <c r="AA13771" t="s">
        <v>34125</v>
      </c>
      <c r="AB13771" t="s">
        <v>33674</v>
      </c>
      <c r="AO13771" s="171"/>
      <c r="AP13771" s="171"/>
      <c r="AQ13771" s="171"/>
      <c r="AR13771" s="171"/>
    </row>
    <row r="13772" spans="24:44">
      <c r="X13772" t="s">
        <v>38092</v>
      </c>
      <c r="Y13772" t="s">
        <v>386</v>
      </c>
      <c r="Z13772" t="s">
        <v>38093</v>
      </c>
      <c r="AA13772" t="s">
        <v>34125</v>
      </c>
      <c r="AB13772" t="s">
        <v>33674</v>
      </c>
      <c r="AO13772" s="171"/>
      <c r="AP13772" s="171"/>
      <c r="AQ13772" s="171"/>
      <c r="AR13772" s="171"/>
    </row>
    <row r="13773" spans="24:44">
      <c r="X13773" t="s">
        <v>38094</v>
      </c>
      <c r="Y13773" t="s">
        <v>386</v>
      </c>
      <c r="Z13773" t="s">
        <v>38095</v>
      </c>
      <c r="AA13773" t="s">
        <v>34125</v>
      </c>
      <c r="AB13773" t="s">
        <v>33674</v>
      </c>
      <c r="AO13773" s="171"/>
      <c r="AP13773" s="171"/>
      <c r="AQ13773" s="171"/>
      <c r="AR13773" s="171"/>
    </row>
    <row r="13774" spans="24:44">
      <c r="X13774" t="s">
        <v>38096</v>
      </c>
      <c r="Y13774" t="s">
        <v>389</v>
      </c>
      <c r="Z13774" t="s">
        <v>38097</v>
      </c>
      <c r="AA13774" t="s">
        <v>33762</v>
      </c>
      <c r="AB13774" t="s">
        <v>125</v>
      </c>
      <c r="AO13774" s="171"/>
      <c r="AP13774" s="171"/>
      <c r="AQ13774" s="171"/>
      <c r="AR13774" s="171"/>
    </row>
    <row r="13775" spans="24:44">
      <c r="X13775" t="s">
        <v>38098</v>
      </c>
      <c r="Y13775" t="s">
        <v>386</v>
      </c>
      <c r="Z13775" t="s">
        <v>38099</v>
      </c>
      <c r="AA13775" t="s">
        <v>33603</v>
      </c>
      <c r="AB13775" t="s">
        <v>125</v>
      </c>
      <c r="AO13775" s="171"/>
      <c r="AP13775" s="171"/>
      <c r="AQ13775" s="171"/>
      <c r="AR13775" s="171"/>
    </row>
    <row r="13776" spans="24:44">
      <c r="X13776" t="s">
        <v>38100</v>
      </c>
      <c r="Y13776" t="s">
        <v>386</v>
      </c>
      <c r="Z13776" t="s">
        <v>34179</v>
      </c>
      <c r="AA13776" t="s">
        <v>34125</v>
      </c>
      <c r="AB13776" t="s">
        <v>33674</v>
      </c>
      <c r="AO13776" s="171"/>
      <c r="AP13776" s="171"/>
      <c r="AQ13776" s="171"/>
      <c r="AR13776" s="171"/>
    </row>
    <row r="13777" spans="24:44">
      <c r="X13777" t="s">
        <v>38101</v>
      </c>
      <c r="Y13777" t="s">
        <v>386</v>
      </c>
      <c r="Z13777" t="s">
        <v>34177</v>
      </c>
      <c r="AA13777" t="s">
        <v>34125</v>
      </c>
      <c r="AB13777" t="s">
        <v>33674</v>
      </c>
      <c r="AO13777" s="171"/>
      <c r="AP13777" s="171"/>
      <c r="AQ13777" s="171"/>
      <c r="AR13777" s="171"/>
    </row>
    <row r="13778" spans="24:44">
      <c r="X13778" t="s">
        <v>38102</v>
      </c>
      <c r="Y13778" t="s">
        <v>389</v>
      </c>
      <c r="Z13778" t="s">
        <v>38103</v>
      </c>
      <c r="AA13778" t="s">
        <v>38104</v>
      </c>
      <c r="AB13778" t="s">
        <v>36898</v>
      </c>
      <c r="AO13778" s="171"/>
      <c r="AP13778" s="171"/>
      <c r="AQ13778" s="171"/>
      <c r="AR13778" s="171"/>
    </row>
    <row r="13779" spans="24:44">
      <c r="X13779" t="s">
        <v>38105</v>
      </c>
      <c r="Y13779" t="s">
        <v>386</v>
      </c>
      <c r="Z13779" t="s">
        <v>38106</v>
      </c>
      <c r="AA13779" t="s">
        <v>33715</v>
      </c>
      <c r="AB13779" t="s">
        <v>33627</v>
      </c>
      <c r="AO13779" s="171"/>
      <c r="AP13779" s="171"/>
      <c r="AQ13779" s="171"/>
      <c r="AR13779" s="171"/>
    </row>
    <row r="13780" spans="24:44">
      <c r="X13780" t="s">
        <v>38107</v>
      </c>
      <c r="Y13780" t="s">
        <v>386</v>
      </c>
      <c r="Z13780" t="s">
        <v>38108</v>
      </c>
      <c r="AA13780" t="s">
        <v>34125</v>
      </c>
      <c r="AB13780" t="s">
        <v>33674</v>
      </c>
      <c r="AO13780" s="171"/>
      <c r="AP13780" s="171"/>
      <c r="AQ13780" s="171"/>
      <c r="AR13780" s="171"/>
    </row>
    <row r="13781" spans="24:44">
      <c r="X13781" t="s">
        <v>38109</v>
      </c>
      <c r="Y13781" t="s">
        <v>386</v>
      </c>
      <c r="Z13781" t="s">
        <v>38110</v>
      </c>
      <c r="AA13781" t="s">
        <v>34125</v>
      </c>
      <c r="AB13781" t="s">
        <v>33674</v>
      </c>
      <c r="AO13781" s="171"/>
      <c r="AP13781" s="171"/>
      <c r="AQ13781" s="171"/>
      <c r="AR13781" s="171"/>
    </row>
    <row r="13782" spans="24:44">
      <c r="X13782" t="s">
        <v>38111</v>
      </c>
      <c r="Y13782" t="s">
        <v>389</v>
      </c>
      <c r="Z13782" t="s">
        <v>38112</v>
      </c>
      <c r="AA13782" t="s">
        <v>33762</v>
      </c>
      <c r="AB13782" t="s">
        <v>125</v>
      </c>
      <c r="AO13782" s="171"/>
      <c r="AP13782" s="171"/>
      <c r="AQ13782" s="171"/>
      <c r="AR13782" s="171"/>
    </row>
    <row r="13783" spans="24:44">
      <c r="X13783" t="s">
        <v>38113</v>
      </c>
      <c r="Y13783" t="s">
        <v>389</v>
      </c>
      <c r="Z13783" t="s">
        <v>38114</v>
      </c>
      <c r="AA13783" t="s">
        <v>38115</v>
      </c>
      <c r="AB13783" t="s">
        <v>33694</v>
      </c>
      <c r="AO13783" s="171"/>
      <c r="AP13783" s="171"/>
      <c r="AQ13783" s="171"/>
      <c r="AR13783" s="171"/>
    </row>
    <row r="13784" spans="24:44">
      <c r="X13784" t="s">
        <v>38116</v>
      </c>
      <c r="Y13784" t="s">
        <v>386</v>
      </c>
      <c r="Z13784" t="s">
        <v>38117</v>
      </c>
      <c r="AA13784" t="s">
        <v>34125</v>
      </c>
      <c r="AB13784" t="s">
        <v>33674</v>
      </c>
      <c r="AO13784" s="171"/>
      <c r="AP13784" s="171"/>
      <c r="AQ13784" s="171"/>
      <c r="AR13784" s="171"/>
    </row>
    <row r="13785" spans="24:44">
      <c r="X13785" t="s">
        <v>38118</v>
      </c>
      <c r="Y13785" t="s">
        <v>386</v>
      </c>
      <c r="Z13785" t="s">
        <v>38119</v>
      </c>
      <c r="AA13785" t="s">
        <v>34125</v>
      </c>
      <c r="AB13785" t="s">
        <v>33674</v>
      </c>
      <c r="AO13785" s="171"/>
      <c r="AP13785" s="171"/>
      <c r="AQ13785" s="171"/>
      <c r="AR13785" s="171"/>
    </row>
    <row r="13786" spans="24:44">
      <c r="X13786" t="s">
        <v>38120</v>
      </c>
      <c r="Y13786" t="s">
        <v>386</v>
      </c>
      <c r="Z13786" t="s">
        <v>38121</v>
      </c>
      <c r="AA13786" t="s">
        <v>34125</v>
      </c>
      <c r="AB13786" t="s">
        <v>33674</v>
      </c>
      <c r="AO13786" s="171"/>
      <c r="AP13786" s="171"/>
      <c r="AQ13786" s="171"/>
      <c r="AR13786" s="171"/>
    </row>
    <row r="13787" spans="24:44">
      <c r="X13787" t="s">
        <v>38122</v>
      </c>
      <c r="Y13787" t="s">
        <v>389</v>
      </c>
      <c r="Z13787" t="s">
        <v>38123</v>
      </c>
      <c r="AA13787" t="s">
        <v>34157</v>
      </c>
      <c r="AB13787" t="s">
        <v>34158</v>
      </c>
      <c r="AO13787" s="171"/>
      <c r="AP13787" s="171"/>
      <c r="AQ13787" s="171"/>
      <c r="AR13787" s="171"/>
    </row>
    <row r="13788" spans="24:44">
      <c r="X13788" t="s">
        <v>2636</v>
      </c>
      <c r="Y13788" t="s">
        <v>386</v>
      </c>
      <c r="Z13788" t="s">
        <v>38124</v>
      </c>
      <c r="AA13788" t="s">
        <v>33715</v>
      </c>
      <c r="AB13788" t="s">
        <v>33627</v>
      </c>
      <c r="AO13788" s="171"/>
      <c r="AP13788" s="171"/>
      <c r="AQ13788" s="171"/>
      <c r="AR13788" s="171"/>
    </row>
    <row r="13789" spans="24:44">
      <c r="X13789" t="s">
        <v>38125</v>
      </c>
      <c r="Y13789" t="s">
        <v>386</v>
      </c>
      <c r="Z13789" t="s">
        <v>38126</v>
      </c>
      <c r="AA13789" t="s">
        <v>33762</v>
      </c>
      <c r="AB13789" t="s">
        <v>125</v>
      </c>
      <c r="AO13789" s="171"/>
      <c r="AP13789" s="171"/>
      <c r="AQ13789" s="171"/>
      <c r="AR13789" s="171"/>
    </row>
    <row r="13790" spans="24:44">
      <c r="X13790" t="s">
        <v>38127</v>
      </c>
      <c r="Y13790" t="s">
        <v>386</v>
      </c>
      <c r="Z13790" t="s">
        <v>38128</v>
      </c>
      <c r="AA13790" t="s">
        <v>33846</v>
      </c>
      <c r="AB13790" t="s">
        <v>125</v>
      </c>
      <c r="AO13790" s="171"/>
      <c r="AP13790" s="171"/>
      <c r="AQ13790" s="171"/>
      <c r="AR13790" s="171"/>
    </row>
    <row r="13791" spans="24:44">
      <c r="X13791" t="s">
        <v>38129</v>
      </c>
      <c r="Y13791" t="s">
        <v>386</v>
      </c>
      <c r="Z13791" t="s">
        <v>38130</v>
      </c>
      <c r="AA13791" t="s">
        <v>33693</v>
      </c>
      <c r="AB13791" t="s">
        <v>33694</v>
      </c>
      <c r="AO13791" s="171"/>
      <c r="AP13791" s="171"/>
      <c r="AQ13791" s="171"/>
      <c r="AR13791" s="171"/>
    </row>
    <row r="13792" spans="24:44">
      <c r="X13792" t="s">
        <v>38131</v>
      </c>
      <c r="Y13792" t="s">
        <v>386</v>
      </c>
      <c r="Z13792" t="s">
        <v>38132</v>
      </c>
      <c r="AA13792" t="s">
        <v>34125</v>
      </c>
      <c r="AB13792" t="s">
        <v>33674</v>
      </c>
      <c r="AO13792" s="171"/>
      <c r="AP13792" s="171"/>
      <c r="AQ13792" s="171"/>
      <c r="AR13792" s="171"/>
    </row>
    <row r="13793" spans="24:44">
      <c r="X13793" t="s">
        <v>38133</v>
      </c>
      <c r="Y13793" t="s">
        <v>389</v>
      </c>
      <c r="Z13793" t="s">
        <v>38134</v>
      </c>
      <c r="AA13793" t="s">
        <v>33984</v>
      </c>
      <c r="AB13793" t="s">
        <v>125</v>
      </c>
      <c r="AO13793" s="171"/>
      <c r="AP13793" s="171"/>
      <c r="AQ13793" s="171"/>
      <c r="AR13793" s="171"/>
    </row>
    <row r="13794" spans="24:44">
      <c r="X13794" t="s">
        <v>38135</v>
      </c>
      <c r="Y13794" t="s">
        <v>389</v>
      </c>
      <c r="Z13794" t="s">
        <v>38136</v>
      </c>
      <c r="AA13794" t="s">
        <v>33846</v>
      </c>
      <c r="AB13794" t="s">
        <v>125</v>
      </c>
      <c r="AO13794" s="171"/>
      <c r="AP13794" s="171"/>
      <c r="AQ13794" s="171"/>
      <c r="AR13794" s="171"/>
    </row>
    <row r="13795" spans="24:44">
      <c r="X13795" t="s">
        <v>38137</v>
      </c>
      <c r="Y13795" t="s">
        <v>389</v>
      </c>
      <c r="Z13795" t="s">
        <v>38138</v>
      </c>
      <c r="AA13795" t="s">
        <v>33715</v>
      </c>
      <c r="AB13795" t="s">
        <v>33627</v>
      </c>
      <c r="AO13795" s="171"/>
      <c r="AP13795" s="171"/>
      <c r="AQ13795" s="171"/>
      <c r="AR13795" s="171"/>
    </row>
    <row r="13796" spans="24:44">
      <c r="X13796" t="s">
        <v>38139</v>
      </c>
      <c r="Y13796" t="s">
        <v>389</v>
      </c>
      <c r="Z13796" t="s">
        <v>38140</v>
      </c>
      <c r="AA13796" t="s">
        <v>33762</v>
      </c>
      <c r="AB13796" t="s">
        <v>125</v>
      </c>
      <c r="AO13796" s="171"/>
      <c r="AP13796" s="171"/>
      <c r="AQ13796" s="171"/>
      <c r="AR13796" s="171"/>
    </row>
    <row r="13797" spans="24:44">
      <c r="X13797" t="s">
        <v>38141</v>
      </c>
      <c r="Y13797" t="s">
        <v>389</v>
      </c>
      <c r="Z13797" t="s">
        <v>38142</v>
      </c>
      <c r="AA13797" t="s">
        <v>34125</v>
      </c>
      <c r="AB13797" t="s">
        <v>33674</v>
      </c>
      <c r="AO13797" s="171"/>
      <c r="AP13797" s="171"/>
      <c r="AQ13797" s="171"/>
      <c r="AR13797" s="171"/>
    </row>
    <row r="13798" spans="24:44">
      <c r="X13798" t="s">
        <v>38143</v>
      </c>
      <c r="Y13798" t="s">
        <v>389</v>
      </c>
      <c r="Z13798" t="s">
        <v>38144</v>
      </c>
      <c r="AA13798" t="s">
        <v>35168</v>
      </c>
      <c r="AB13798" t="s">
        <v>5361</v>
      </c>
      <c r="AO13798" s="171"/>
      <c r="AP13798" s="171"/>
      <c r="AQ13798" s="171"/>
      <c r="AR13798" s="171"/>
    </row>
    <row r="13799" spans="24:44">
      <c r="X13799" t="s">
        <v>38145</v>
      </c>
      <c r="Y13799" t="s">
        <v>389</v>
      </c>
      <c r="Z13799" t="s">
        <v>38146</v>
      </c>
      <c r="AA13799" t="s">
        <v>33693</v>
      </c>
      <c r="AB13799" t="s">
        <v>33694</v>
      </c>
      <c r="AO13799" s="171"/>
      <c r="AP13799" s="171"/>
      <c r="AQ13799" s="171"/>
      <c r="AR13799" s="171"/>
    </row>
    <row r="13800" spans="24:44">
      <c r="X13800" t="s">
        <v>38147</v>
      </c>
      <c r="Y13800" t="s">
        <v>389</v>
      </c>
      <c r="Z13800" t="s">
        <v>38148</v>
      </c>
      <c r="AA13800" t="s">
        <v>642</v>
      </c>
      <c r="AB13800" t="s">
        <v>32837</v>
      </c>
      <c r="AO13800" s="171"/>
      <c r="AP13800" s="171"/>
      <c r="AQ13800" s="171"/>
      <c r="AR13800" s="171"/>
    </row>
    <row r="13801" spans="24:44">
      <c r="X13801" t="s">
        <v>38149</v>
      </c>
      <c r="Y13801" t="s">
        <v>386</v>
      </c>
      <c r="Z13801" t="s">
        <v>38128</v>
      </c>
      <c r="AA13801" t="s">
        <v>33762</v>
      </c>
      <c r="AB13801" t="s">
        <v>125</v>
      </c>
      <c r="AO13801" s="171"/>
      <c r="AP13801" s="171"/>
      <c r="AQ13801" s="171"/>
      <c r="AR13801" s="171"/>
    </row>
    <row r="13802" spans="24:44">
      <c r="X13802" t="s">
        <v>38150</v>
      </c>
      <c r="Y13802" t="s">
        <v>389</v>
      </c>
      <c r="Z13802" t="s">
        <v>38151</v>
      </c>
      <c r="AA13802" t="s">
        <v>34157</v>
      </c>
      <c r="AB13802" t="s">
        <v>34158</v>
      </c>
      <c r="AO13802" s="171"/>
      <c r="AP13802" s="171"/>
      <c r="AQ13802" s="171"/>
      <c r="AR13802" s="171"/>
    </row>
    <row r="13803" spans="24:44">
      <c r="X13803" t="s">
        <v>38152</v>
      </c>
      <c r="Y13803" t="s">
        <v>386</v>
      </c>
      <c r="Z13803" t="s">
        <v>38042</v>
      </c>
      <c r="AA13803" t="s">
        <v>34125</v>
      </c>
      <c r="AB13803" t="s">
        <v>33674</v>
      </c>
      <c r="AO13803" s="171"/>
      <c r="AP13803" s="171"/>
      <c r="AQ13803" s="171"/>
      <c r="AR13803" s="171"/>
    </row>
    <row r="13804" spans="24:44">
      <c r="X13804" t="s">
        <v>38153</v>
      </c>
      <c r="Y13804" t="s">
        <v>386</v>
      </c>
      <c r="Z13804" t="s">
        <v>38154</v>
      </c>
      <c r="AA13804" t="s">
        <v>34125</v>
      </c>
      <c r="AB13804" t="s">
        <v>33674</v>
      </c>
      <c r="AO13804" s="171"/>
      <c r="AP13804" s="171"/>
      <c r="AQ13804" s="171"/>
      <c r="AR13804" s="171"/>
    </row>
    <row r="13805" spans="24:44">
      <c r="X13805" t="s">
        <v>38155</v>
      </c>
      <c r="Y13805" t="s">
        <v>386</v>
      </c>
      <c r="Z13805" t="s">
        <v>38156</v>
      </c>
      <c r="AA13805" t="s">
        <v>34125</v>
      </c>
      <c r="AB13805" t="s">
        <v>33674</v>
      </c>
      <c r="AO13805" s="171"/>
      <c r="AP13805" s="171"/>
      <c r="AQ13805" s="171"/>
      <c r="AR13805" s="171"/>
    </row>
    <row r="13806" spans="24:44">
      <c r="X13806" t="s">
        <v>38157</v>
      </c>
      <c r="Y13806" t="s">
        <v>386</v>
      </c>
      <c r="Z13806" t="s">
        <v>38158</v>
      </c>
      <c r="AA13806" t="s">
        <v>34125</v>
      </c>
      <c r="AB13806" t="s">
        <v>33674</v>
      </c>
      <c r="AO13806" s="171"/>
      <c r="AP13806" s="171"/>
      <c r="AQ13806" s="171"/>
      <c r="AR13806" s="171"/>
    </row>
    <row r="13807" spans="24:44">
      <c r="X13807" t="s">
        <v>38159</v>
      </c>
      <c r="Y13807" t="s">
        <v>386</v>
      </c>
      <c r="Z13807" t="s">
        <v>38160</v>
      </c>
      <c r="AA13807" t="s">
        <v>34125</v>
      </c>
      <c r="AB13807" t="s">
        <v>33674</v>
      </c>
      <c r="AO13807" s="171"/>
      <c r="AP13807" s="171"/>
      <c r="AQ13807" s="171"/>
      <c r="AR13807" s="171"/>
    </row>
    <row r="13808" spans="24:44">
      <c r="X13808" t="s">
        <v>38161</v>
      </c>
      <c r="Y13808" t="s">
        <v>386</v>
      </c>
      <c r="Z13808" t="s">
        <v>38162</v>
      </c>
      <c r="AA13808" t="s">
        <v>34125</v>
      </c>
      <c r="AB13808" t="s">
        <v>33674</v>
      </c>
      <c r="AO13808" s="171"/>
      <c r="AP13808" s="171"/>
      <c r="AQ13808" s="171"/>
      <c r="AR13808" s="171"/>
    </row>
    <row r="13809" spans="24:44">
      <c r="X13809" t="s">
        <v>7248</v>
      </c>
      <c r="Y13809" t="s">
        <v>386</v>
      </c>
      <c r="Z13809" t="s">
        <v>38163</v>
      </c>
      <c r="AA13809" t="s">
        <v>34125</v>
      </c>
      <c r="AB13809" t="s">
        <v>33674</v>
      </c>
      <c r="AO13809" s="171"/>
      <c r="AP13809" s="171"/>
      <c r="AQ13809" s="171"/>
      <c r="AR13809" s="171"/>
    </row>
    <row r="13810" spans="24:44">
      <c r="X13810" t="s">
        <v>7252</v>
      </c>
      <c r="Y13810" t="s">
        <v>386</v>
      </c>
      <c r="Z13810" t="s">
        <v>38164</v>
      </c>
      <c r="AA13810" t="s">
        <v>33603</v>
      </c>
      <c r="AB13810" t="s">
        <v>125</v>
      </c>
      <c r="AO13810" s="171"/>
      <c r="AP13810" s="171"/>
      <c r="AQ13810" s="171"/>
      <c r="AR13810" s="171"/>
    </row>
    <row r="13811" spans="24:44">
      <c r="X13811" t="s">
        <v>38165</v>
      </c>
      <c r="Y13811" t="s">
        <v>386</v>
      </c>
      <c r="Z13811" t="s">
        <v>38166</v>
      </c>
      <c r="AA13811" t="s">
        <v>34125</v>
      </c>
      <c r="AB13811" t="s">
        <v>33674</v>
      </c>
      <c r="AO13811" s="171"/>
      <c r="AP13811" s="171"/>
      <c r="AQ13811" s="171"/>
      <c r="AR13811" s="171"/>
    </row>
    <row r="13812" spans="24:44">
      <c r="X13812" t="s">
        <v>38167</v>
      </c>
      <c r="Y13812" t="s">
        <v>386</v>
      </c>
      <c r="Z13812" t="s">
        <v>38168</v>
      </c>
      <c r="AA13812" t="s">
        <v>34125</v>
      </c>
      <c r="AB13812" t="s">
        <v>33674</v>
      </c>
      <c r="AO13812" s="171"/>
      <c r="AP13812" s="171"/>
      <c r="AQ13812" s="171"/>
      <c r="AR13812" s="171"/>
    </row>
    <row r="13813" spans="24:44">
      <c r="X13813" t="s">
        <v>38169</v>
      </c>
      <c r="Y13813" t="s">
        <v>386</v>
      </c>
      <c r="Z13813" t="s">
        <v>38170</v>
      </c>
      <c r="AA13813" t="s">
        <v>34125</v>
      </c>
      <c r="AB13813" t="s">
        <v>33674</v>
      </c>
      <c r="AO13813" s="171"/>
      <c r="AP13813" s="171"/>
      <c r="AQ13813" s="171"/>
      <c r="AR13813" s="171"/>
    </row>
    <row r="13814" spans="24:44">
      <c r="X13814" t="s">
        <v>38171</v>
      </c>
      <c r="Y13814" t="s">
        <v>386</v>
      </c>
      <c r="Z13814" t="s">
        <v>38172</v>
      </c>
      <c r="AA13814" t="s">
        <v>34125</v>
      </c>
      <c r="AB13814" t="s">
        <v>33674</v>
      </c>
      <c r="AO13814" s="171"/>
      <c r="AP13814" s="171"/>
      <c r="AQ13814" s="171"/>
      <c r="AR13814" s="171"/>
    </row>
    <row r="13815" spans="24:44">
      <c r="X13815" t="s">
        <v>38173</v>
      </c>
      <c r="Y13815" t="s">
        <v>386</v>
      </c>
      <c r="Z13815" t="s">
        <v>38174</v>
      </c>
      <c r="AA13815" t="s">
        <v>34125</v>
      </c>
      <c r="AB13815" t="s">
        <v>33674</v>
      </c>
      <c r="AO13815" s="171"/>
      <c r="AP13815" s="171"/>
      <c r="AQ13815" s="171"/>
      <c r="AR13815" s="171"/>
    </row>
    <row r="13816" spans="24:44">
      <c r="X13816" t="s">
        <v>38175</v>
      </c>
      <c r="Y13816" t="s">
        <v>386</v>
      </c>
      <c r="Z13816" t="s">
        <v>38176</v>
      </c>
      <c r="AA13816" t="s">
        <v>33762</v>
      </c>
      <c r="AB13816" t="s">
        <v>125</v>
      </c>
      <c r="AO13816" s="171"/>
      <c r="AP13816" s="171"/>
      <c r="AQ13816" s="171"/>
      <c r="AR13816" s="171"/>
    </row>
    <row r="13817" spans="24:44">
      <c r="X13817" t="s">
        <v>38177</v>
      </c>
      <c r="Y13817" t="s">
        <v>386</v>
      </c>
      <c r="Z13817" t="s">
        <v>35855</v>
      </c>
      <c r="AA13817" t="s">
        <v>38178</v>
      </c>
      <c r="AB13817" t="s">
        <v>33694</v>
      </c>
      <c r="AO13817" s="171"/>
      <c r="AP13817" s="171"/>
      <c r="AQ13817" s="171"/>
      <c r="AR13817" s="171"/>
    </row>
    <row r="13818" spans="24:44">
      <c r="X13818" t="s">
        <v>38179</v>
      </c>
      <c r="Y13818" t="s">
        <v>386</v>
      </c>
      <c r="Z13818" t="s">
        <v>35855</v>
      </c>
      <c r="AA13818" t="s">
        <v>38180</v>
      </c>
      <c r="AB13818" t="s">
        <v>33841</v>
      </c>
      <c r="AO13818" s="171"/>
      <c r="AP13818" s="171"/>
      <c r="AQ13818" s="171"/>
      <c r="AR13818" s="171"/>
    </row>
    <row r="13819" spans="24:44">
      <c r="X13819" t="s">
        <v>38181</v>
      </c>
      <c r="Y13819" t="s">
        <v>386</v>
      </c>
      <c r="Z13819" t="s">
        <v>38182</v>
      </c>
      <c r="AA13819" t="s">
        <v>34125</v>
      </c>
      <c r="AB13819" t="s">
        <v>33674</v>
      </c>
      <c r="AO13819" s="171"/>
      <c r="AP13819" s="171"/>
      <c r="AQ13819" s="171"/>
      <c r="AR13819" s="171"/>
    </row>
    <row r="13820" spans="24:44">
      <c r="X13820" t="s">
        <v>38183</v>
      </c>
      <c r="Y13820" t="s">
        <v>386</v>
      </c>
      <c r="Z13820" t="s">
        <v>38184</v>
      </c>
      <c r="AA13820" t="s">
        <v>34125</v>
      </c>
      <c r="AB13820" t="s">
        <v>33674</v>
      </c>
      <c r="AO13820" s="171"/>
      <c r="AP13820" s="171"/>
      <c r="AQ13820" s="171"/>
      <c r="AR13820" s="171"/>
    </row>
    <row r="13821" spans="24:44">
      <c r="X13821" t="s">
        <v>38185</v>
      </c>
      <c r="Y13821" t="s">
        <v>389</v>
      </c>
      <c r="Z13821" t="s">
        <v>35855</v>
      </c>
      <c r="AA13821" t="s">
        <v>38186</v>
      </c>
      <c r="AB13821" t="s">
        <v>33674</v>
      </c>
      <c r="AO13821" s="171"/>
      <c r="AP13821" s="171"/>
      <c r="AQ13821" s="171"/>
      <c r="AR13821" s="171"/>
    </row>
    <row r="13822" spans="24:44">
      <c r="X13822" t="s">
        <v>38187</v>
      </c>
      <c r="Y13822" t="s">
        <v>386</v>
      </c>
      <c r="Z13822" t="s">
        <v>35855</v>
      </c>
      <c r="AA13822" t="s">
        <v>37418</v>
      </c>
      <c r="AB13822" t="s">
        <v>125</v>
      </c>
      <c r="AO13822" s="171"/>
      <c r="AP13822" s="171"/>
      <c r="AQ13822" s="171"/>
      <c r="AR13822" s="171"/>
    </row>
    <row r="13823" spans="24:44">
      <c r="X13823" t="s">
        <v>38188</v>
      </c>
      <c r="Y13823" t="s">
        <v>386</v>
      </c>
      <c r="Z13823" t="s">
        <v>38189</v>
      </c>
      <c r="AA13823" t="s">
        <v>34125</v>
      </c>
      <c r="AB13823" t="s">
        <v>33674</v>
      </c>
      <c r="AO13823" s="171"/>
      <c r="AP13823" s="171"/>
      <c r="AQ13823" s="171"/>
      <c r="AR13823" s="171"/>
    </row>
    <row r="13824" spans="24:44">
      <c r="X13824" t="s">
        <v>38190</v>
      </c>
      <c r="Y13824" t="s">
        <v>386</v>
      </c>
      <c r="Z13824" t="s">
        <v>38191</v>
      </c>
      <c r="AA13824" t="s">
        <v>34125</v>
      </c>
      <c r="AB13824" t="s">
        <v>33674</v>
      </c>
      <c r="AO13824" s="171"/>
      <c r="AP13824" s="171"/>
      <c r="AQ13824" s="171"/>
      <c r="AR13824" s="171"/>
    </row>
    <row r="13825" spans="24:44">
      <c r="X13825" t="s">
        <v>38192</v>
      </c>
      <c r="Y13825" t="s">
        <v>386</v>
      </c>
      <c r="Z13825" t="s">
        <v>38193</v>
      </c>
      <c r="AA13825" t="s">
        <v>34125</v>
      </c>
      <c r="AB13825" t="s">
        <v>33674</v>
      </c>
      <c r="AO13825" s="171"/>
      <c r="AP13825" s="171"/>
      <c r="AQ13825" s="171"/>
      <c r="AR13825" s="171"/>
    </row>
    <row r="13826" spans="24:44">
      <c r="X13826" t="s">
        <v>38194</v>
      </c>
      <c r="Y13826" t="s">
        <v>386</v>
      </c>
      <c r="Z13826" t="s">
        <v>38195</v>
      </c>
      <c r="AA13826" t="s">
        <v>34125</v>
      </c>
      <c r="AB13826" t="s">
        <v>33674</v>
      </c>
      <c r="AO13826" s="171"/>
      <c r="AP13826" s="171"/>
      <c r="AQ13826" s="171"/>
      <c r="AR13826" s="171"/>
    </row>
    <row r="13827" spans="24:44">
      <c r="X13827" t="s">
        <v>38196</v>
      </c>
      <c r="Y13827" t="s">
        <v>389</v>
      </c>
      <c r="Z13827" t="s">
        <v>38197</v>
      </c>
      <c r="AA13827" t="s">
        <v>33715</v>
      </c>
      <c r="AB13827" t="s">
        <v>33627</v>
      </c>
      <c r="AO13827" s="171"/>
      <c r="AP13827" s="171"/>
      <c r="AQ13827" s="171"/>
      <c r="AR13827" s="171"/>
    </row>
    <row r="13828" spans="24:44">
      <c r="X13828" t="s">
        <v>38198</v>
      </c>
      <c r="Y13828" t="s">
        <v>389</v>
      </c>
      <c r="Z13828" t="s">
        <v>38199</v>
      </c>
      <c r="AA13828" t="s">
        <v>34149</v>
      </c>
      <c r="AB13828" t="s">
        <v>33927</v>
      </c>
      <c r="AO13828" s="171"/>
      <c r="AP13828" s="171"/>
      <c r="AQ13828" s="171"/>
      <c r="AR13828" s="171"/>
    </row>
    <row r="13829" spans="24:44">
      <c r="X13829" t="s">
        <v>2641</v>
      </c>
      <c r="Y13829" t="s">
        <v>386</v>
      </c>
      <c r="Z13829" t="s">
        <v>38200</v>
      </c>
      <c r="AA13829" t="s">
        <v>33715</v>
      </c>
      <c r="AB13829" t="s">
        <v>33627</v>
      </c>
      <c r="AO13829" s="171"/>
      <c r="AP13829" s="171"/>
      <c r="AQ13829" s="171"/>
      <c r="AR13829" s="171"/>
    </row>
    <row r="13830" spans="24:44">
      <c r="X13830" t="s">
        <v>38201</v>
      </c>
      <c r="Y13830" t="s">
        <v>386</v>
      </c>
      <c r="Z13830" t="s">
        <v>38202</v>
      </c>
      <c r="AA13830" t="s">
        <v>34125</v>
      </c>
      <c r="AB13830" t="s">
        <v>33674</v>
      </c>
      <c r="AO13830" s="171"/>
      <c r="AP13830" s="171"/>
      <c r="AQ13830" s="171"/>
      <c r="AR13830" s="171"/>
    </row>
    <row r="13831" spans="24:44">
      <c r="X13831" t="s">
        <v>38203</v>
      </c>
      <c r="Y13831" t="s">
        <v>386</v>
      </c>
      <c r="Z13831" t="s">
        <v>37204</v>
      </c>
      <c r="AA13831" t="s">
        <v>34125</v>
      </c>
      <c r="AB13831" t="s">
        <v>33674</v>
      </c>
      <c r="AO13831" s="171"/>
      <c r="AP13831" s="171"/>
      <c r="AQ13831" s="171"/>
      <c r="AR13831" s="171"/>
    </row>
    <row r="13832" spans="24:44">
      <c r="X13832" t="s">
        <v>38204</v>
      </c>
      <c r="Y13832" t="s">
        <v>386</v>
      </c>
      <c r="Z13832" t="s">
        <v>38205</v>
      </c>
      <c r="AA13832" t="s">
        <v>34125</v>
      </c>
      <c r="AB13832" t="s">
        <v>33674</v>
      </c>
      <c r="AO13832" s="171"/>
      <c r="AP13832" s="171"/>
      <c r="AQ13832" s="171"/>
      <c r="AR13832" s="171"/>
    </row>
    <row r="13833" spans="24:44">
      <c r="X13833" t="s">
        <v>38206</v>
      </c>
      <c r="Y13833" t="s">
        <v>386</v>
      </c>
      <c r="Z13833" t="s">
        <v>38207</v>
      </c>
      <c r="AA13833" t="s">
        <v>33990</v>
      </c>
      <c r="AB13833" t="s">
        <v>33694</v>
      </c>
      <c r="AO13833" s="171"/>
      <c r="AP13833" s="171"/>
      <c r="AQ13833" s="171"/>
      <c r="AR13833" s="171"/>
    </row>
    <row r="13834" spans="24:44">
      <c r="X13834" t="s">
        <v>38208</v>
      </c>
      <c r="Y13834" t="s">
        <v>386</v>
      </c>
      <c r="Z13834" t="s">
        <v>38209</v>
      </c>
      <c r="AA13834" t="s">
        <v>34125</v>
      </c>
      <c r="AB13834" t="s">
        <v>33674</v>
      </c>
      <c r="AO13834" s="171"/>
      <c r="AP13834" s="171"/>
      <c r="AQ13834" s="171"/>
      <c r="AR13834" s="171"/>
    </row>
    <row r="13835" spans="24:44">
      <c r="X13835" t="s">
        <v>38210</v>
      </c>
      <c r="Y13835" t="s">
        <v>386</v>
      </c>
      <c r="Z13835" t="s">
        <v>38211</v>
      </c>
      <c r="AA13835" t="s">
        <v>34125</v>
      </c>
      <c r="AB13835" t="s">
        <v>33674</v>
      </c>
      <c r="AO13835" s="171"/>
      <c r="AP13835" s="171"/>
      <c r="AQ13835" s="171"/>
      <c r="AR13835" s="171"/>
    </row>
    <row r="13836" spans="24:44">
      <c r="X13836" t="s">
        <v>38212</v>
      </c>
      <c r="Y13836" t="s">
        <v>386</v>
      </c>
      <c r="Z13836" t="s">
        <v>38130</v>
      </c>
      <c r="AA13836" t="s">
        <v>33984</v>
      </c>
      <c r="AB13836" t="s">
        <v>125</v>
      </c>
      <c r="AO13836" s="171"/>
      <c r="AP13836" s="171"/>
      <c r="AQ13836" s="171"/>
      <c r="AR13836" s="171"/>
    </row>
    <row r="13837" spans="24:44">
      <c r="X13837" t="s">
        <v>38213</v>
      </c>
      <c r="Y13837" t="s">
        <v>386</v>
      </c>
      <c r="Z13837" t="s">
        <v>35957</v>
      </c>
      <c r="AA13837" t="s">
        <v>33762</v>
      </c>
      <c r="AB13837" t="s">
        <v>125</v>
      </c>
      <c r="AO13837" s="171"/>
      <c r="AP13837" s="171"/>
      <c r="AQ13837" s="171"/>
      <c r="AR13837" s="171"/>
    </row>
    <row r="13838" spans="24:44">
      <c r="X13838" t="s">
        <v>38214</v>
      </c>
      <c r="Y13838" t="s">
        <v>386</v>
      </c>
      <c r="Z13838" t="s">
        <v>38215</v>
      </c>
      <c r="AA13838" t="s">
        <v>33677</v>
      </c>
      <c r="AB13838" t="s">
        <v>125</v>
      </c>
      <c r="AO13838" s="171"/>
      <c r="AP13838" s="171"/>
      <c r="AQ13838" s="171"/>
      <c r="AR13838" s="171"/>
    </row>
    <row r="13839" spans="24:44">
      <c r="X13839" t="s">
        <v>38216</v>
      </c>
      <c r="Y13839" t="s">
        <v>386</v>
      </c>
      <c r="Z13839" t="s">
        <v>38217</v>
      </c>
      <c r="AA13839" t="s">
        <v>34125</v>
      </c>
      <c r="AB13839" t="s">
        <v>33674</v>
      </c>
      <c r="AO13839" s="171"/>
      <c r="AP13839" s="171"/>
      <c r="AQ13839" s="171"/>
      <c r="AR13839" s="171"/>
    </row>
    <row r="13840" spans="24:44">
      <c r="X13840" t="s">
        <v>38218</v>
      </c>
      <c r="Y13840" t="s">
        <v>386</v>
      </c>
      <c r="Z13840" t="s">
        <v>38219</v>
      </c>
      <c r="AA13840" t="s">
        <v>36897</v>
      </c>
      <c r="AB13840" t="s">
        <v>36898</v>
      </c>
      <c r="AO13840" s="171"/>
      <c r="AP13840" s="171"/>
      <c r="AQ13840" s="171"/>
      <c r="AR13840" s="171"/>
    </row>
    <row r="13841" spans="24:44">
      <c r="X13841" t="s">
        <v>38220</v>
      </c>
      <c r="Y13841" t="s">
        <v>386</v>
      </c>
      <c r="Z13841" t="s">
        <v>38221</v>
      </c>
      <c r="AA13841" t="s">
        <v>34125</v>
      </c>
      <c r="AB13841" t="s">
        <v>33674</v>
      </c>
      <c r="AO13841" s="171"/>
      <c r="AP13841" s="171"/>
      <c r="AQ13841" s="171"/>
      <c r="AR13841" s="171"/>
    </row>
    <row r="13842" spans="24:44">
      <c r="X13842" t="s">
        <v>38222</v>
      </c>
      <c r="Y13842" t="s">
        <v>386</v>
      </c>
      <c r="Z13842" t="s">
        <v>38223</v>
      </c>
      <c r="AA13842" t="s">
        <v>34125</v>
      </c>
      <c r="AB13842" t="s">
        <v>33674</v>
      </c>
      <c r="AO13842" s="171"/>
      <c r="AP13842" s="171"/>
      <c r="AQ13842" s="171"/>
      <c r="AR13842" s="171"/>
    </row>
    <row r="13843" spans="24:44">
      <c r="X13843" t="s">
        <v>38224</v>
      </c>
      <c r="Y13843" t="s">
        <v>386</v>
      </c>
      <c r="Z13843" t="s">
        <v>38225</v>
      </c>
      <c r="AA13843" t="s">
        <v>34125</v>
      </c>
      <c r="AB13843" t="s">
        <v>33674</v>
      </c>
      <c r="AO13843" s="171"/>
      <c r="AP13843" s="171"/>
      <c r="AQ13843" s="171"/>
      <c r="AR13843" s="171"/>
    </row>
    <row r="13844" spans="24:44">
      <c r="X13844" t="s">
        <v>38226</v>
      </c>
      <c r="Y13844" t="s">
        <v>389</v>
      </c>
      <c r="Z13844" t="s">
        <v>38227</v>
      </c>
      <c r="AA13844" t="s">
        <v>34125</v>
      </c>
      <c r="AB13844" t="s">
        <v>33674</v>
      </c>
      <c r="AO13844" s="171"/>
      <c r="AP13844" s="171"/>
      <c r="AQ13844" s="171"/>
      <c r="AR13844" s="171"/>
    </row>
    <row r="13845" spans="24:44">
      <c r="X13845" t="s">
        <v>38228</v>
      </c>
      <c r="Y13845" t="s">
        <v>386</v>
      </c>
      <c r="Z13845" t="s">
        <v>38229</v>
      </c>
      <c r="AA13845" t="s">
        <v>34125</v>
      </c>
      <c r="AB13845" t="s">
        <v>33674</v>
      </c>
      <c r="AO13845" s="171"/>
      <c r="AP13845" s="171"/>
      <c r="AQ13845" s="171"/>
      <c r="AR13845" s="171"/>
    </row>
    <row r="13846" spans="24:44">
      <c r="X13846" t="s">
        <v>38230</v>
      </c>
      <c r="Y13846" t="s">
        <v>386</v>
      </c>
      <c r="Z13846" t="s">
        <v>38231</v>
      </c>
      <c r="AA13846" t="s">
        <v>34125</v>
      </c>
      <c r="AB13846" t="s">
        <v>33674</v>
      </c>
      <c r="AO13846" s="171"/>
      <c r="AP13846" s="171"/>
      <c r="AQ13846" s="171"/>
      <c r="AR13846" s="171"/>
    </row>
    <row r="13847" spans="24:44">
      <c r="X13847" t="s">
        <v>38232</v>
      </c>
      <c r="Y13847" t="s">
        <v>389</v>
      </c>
      <c r="Z13847" t="s">
        <v>38233</v>
      </c>
      <c r="AA13847" t="s">
        <v>38234</v>
      </c>
      <c r="AB13847" t="s">
        <v>125</v>
      </c>
      <c r="AO13847" s="171"/>
      <c r="AP13847" s="171"/>
      <c r="AQ13847" s="171"/>
      <c r="AR13847" s="171"/>
    </row>
    <row r="13848" spans="24:44">
      <c r="X13848" t="s">
        <v>38235</v>
      </c>
      <c r="Y13848" t="s">
        <v>389</v>
      </c>
      <c r="Z13848" t="s">
        <v>38236</v>
      </c>
      <c r="AA13848" t="s">
        <v>38186</v>
      </c>
      <c r="AB13848" t="s">
        <v>33674</v>
      </c>
      <c r="AO13848" s="171"/>
      <c r="AP13848" s="171"/>
      <c r="AQ13848" s="171"/>
      <c r="AR13848" s="171"/>
    </row>
    <row r="13849" spans="24:44">
      <c r="X13849" t="s">
        <v>38237</v>
      </c>
      <c r="Y13849" t="s">
        <v>389</v>
      </c>
      <c r="Z13849" t="s">
        <v>35855</v>
      </c>
      <c r="AA13849" t="s">
        <v>38186</v>
      </c>
      <c r="AB13849" t="s">
        <v>33674</v>
      </c>
      <c r="AO13849" s="171"/>
      <c r="AP13849" s="171"/>
      <c r="AQ13849" s="171"/>
      <c r="AR13849" s="171"/>
    </row>
    <row r="13850" spans="24:44">
      <c r="X13850" t="s">
        <v>38238</v>
      </c>
      <c r="Y13850" t="s">
        <v>389</v>
      </c>
      <c r="Z13850" t="s">
        <v>35855</v>
      </c>
      <c r="AA13850" t="s">
        <v>38186</v>
      </c>
      <c r="AB13850" t="s">
        <v>33674</v>
      </c>
      <c r="AO13850" s="171"/>
      <c r="AP13850" s="171"/>
      <c r="AQ13850" s="171"/>
      <c r="AR13850" s="171"/>
    </row>
    <row r="13851" spans="24:44">
      <c r="X13851" t="s">
        <v>38239</v>
      </c>
      <c r="Y13851" t="s">
        <v>386</v>
      </c>
      <c r="Z13851" t="s">
        <v>38215</v>
      </c>
      <c r="AA13851" t="s">
        <v>33762</v>
      </c>
      <c r="AB13851" t="s">
        <v>125</v>
      </c>
      <c r="AO13851" s="171"/>
      <c r="AP13851" s="171"/>
      <c r="AQ13851" s="171"/>
      <c r="AR13851" s="171"/>
    </row>
    <row r="13852" spans="24:44">
      <c r="X13852" t="s">
        <v>38240</v>
      </c>
      <c r="Y13852" t="s">
        <v>386</v>
      </c>
      <c r="Z13852" t="s">
        <v>38241</v>
      </c>
      <c r="AA13852" t="s">
        <v>33715</v>
      </c>
      <c r="AB13852" t="s">
        <v>33627</v>
      </c>
      <c r="AO13852" s="171"/>
      <c r="AP13852" s="171"/>
      <c r="AQ13852" s="171"/>
      <c r="AR13852" s="171"/>
    </row>
    <row r="13853" spans="24:44">
      <c r="X13853" t="s">
        <v>38242</v>
      </c>
      <c r="Y13853" t="s">
        <v>386</v>
      </c>
      <c r="Z13853" t="s">
        <v>38243</v>
      </c>
      <c r="AA13853" t="s">
        <v>33715</v>
      </c>
      <c r="AB13853" t="s">
        <v>33627</v>
      </c>
      <c r="AO13853" s="171"/>
      <c r="AP13853" s="171"/>
      <c r="AQ13853" s="171"/>
      <c r="AR13853" s="171"/>
    </row>
    <row r="13854" spans="24:44">
      <c r="X13854" t="s">
        <v>38244</v>
      </c>
      <c r="Y13854" t="s">
        <v>386</v>
      </c>
      <c r="Z13854" t="s">
        <v>38245</v>
      </c>
      <c r="AA13854" t="s">
        <v>34125</v>
      </c>
      <c r="AB13854" t="s">
        <v>33674</v>
      </c>
      <c r="AO13854" s="171"/>
      <c r="AP13854" s="171"/>
      <c r="AQ13854" s="171"/>
      <c r="AR13854" s="171"/>
    </row>
    <row r="13855" spans="24:44">
      <c r="X13855" t="s">
        <v>38246</v>
      </c>
      <c r="Y13855" t="s">
        <v>386</v>
      </c>
      <c r="Z13855" t="s">
        <v>38247</v>
      </c>
      <c r="AA13855" t="s">
        <v>34125</v>
      </c>
      <c r="AB13855" t="s">
        <v>33674</v>
      </c>
      <c r="AO13855" s="171"/>
      <c r="AP13855" s="171"/>
      <c r="AQ13855" s="171"/>
      <c r="AR13855" s="171"/>
    </row>
    <row r="13856" spans="24:44">
      <c r="X13856" t="s">
        <v>38248</v>
      </c>
      <c r="Y13856" t="s">
        <v>386</v>
      </c>
      <c r="Z13856" t="s">
        <v>38249</v>
      </c>
      <c r="AA13856" t="s">
        <v>34125</v>
      </c>
      <c r="AB13856" t="s">
        <v>33674</v>
      </c>
      <c r="AO13856" s="171"/>
      <c r="AP13856" s="171"/>
      <c r="AQ13856" s="171"/>
      <c r="AR13856" s="171"/>
    </row>
    <row r="13857" spans="24:44">
      <c r="X13857" t="s">
        <v>38250</v>
      </c>
      <c r="Y13857" t="s">
        <v>386</v>
      </c>
      <c r="Z13857" t="s">
        <v>38251</v>
      </c>
      <c r="AA13857" t="s">
        <v>34125</v>
      </c>
      <c r="AB13857" t="s">
        <v>33674</v>
      </c>
      <c r="AO13857" s="171"/>
      <c r="AP13857" s="171"/>
      <c r="AQ13857" s="171"/>
      <c r="AR13857" s="171"/>
    </row>
    <row r="13858" spans="24:44">
      <c r="X13858" t="s">
        <v>38252</v>
      </c>
      <c r="Y13858" t="s">
        <v>386</v>
      </c>
      <c r="Z13858" t="s">
        <v>38253</v>
      </c>
      <c r="AA13858" t="s">
        <v>34125</v>
      </c>
      <c r="AB13858" t="s">
        <v>33674</v>
      </c>
      <c r="AO13858" s="171"/>
      <c r="AP13858" s="171"/>
      <c r="AQ13858" s="171"/>
      <c r="AR13858" s="171"/>
    </row>
    <row r="13859" spans="24:44">
      <c r="X13859" t="s">
        <v>38254</v>
      </c>
      <c r="Y13859" t="s">
        <v>386</v>
      </c>
      <c r="Z13859" t="s">
        <v>38255</v>
      </c>
      <c r="AA13859" t="s">
        <v>34125</v>
      </c>
      <c r="AB13859" t="s">
        <v>33674</v>
      </c>
      <c r="AO13859" s="171"/>
      <c r="AP13859" s="171"/>
      <c r="AQ13859" s="171"/>
      <c r="AR13859" s="171"/>
    </row>
    <row r="13860" spans="24:44">
      <c r="X13860" t="s">
        <v>38256</v>
      </c>
      <c r="Y13860" t="s">
        <v>386</v>
      </c>
      <c r="Z13860" t="s">
        <v>38257</v>
      </c>
      <c r="AA13860" t="s">
        <v>34125</v>
      </c>
      <c r="AB13860" t="s">
        <v>33674</v>
      </c>
      <c r="AO13860" s="171"/>
      <c r="AP13860" s="171"/>
      <c r="AQ13860" s="171"/>
      <c r="AR13860" s="171"/>
    </row>
    <row r="13861" spans="24:44">
      <c r="X13861" t="s">
        <v>38258</v>
      </c>
      <c r="Y13861" t="s">
        <v>386</v>
      </c>
      <c r="Z13861" t="s">
        <v>38259</v>
      </c>
      <c r="AA13861" t="s">
        <v>34125</v>
      </c>
      <c r="AB13861" t="s">
        <v>33674</v>
      </c>
      <c r="AO13861" s="171"/>
      <c r="AP13861" s="171"/>
      <c r="AQ13861" s="171"/>
      <c r="AR13861" s="171"/>
    </row>
    <row r="13862" spans="24:44">
      <c r="X13862" t="s">
        <v>38260</v>
      </c>
      <c r="Y13862" t="s">
        <v>389</v>
      </c>
      <c r="Z13862" t="s">
        <v>36994</v>
      </c>
      <c r="AA13862" t="s">
        <v>33762</v>
      </c>
      <c r="AB13862" t="s">
        <v>125</v>
      </c>
      <c r="AO13862" s="171"/>
      <c r="AP13862" s="171"/>
      <c r="AQ13862" s="171"/>
      <c r="AR13862" s="171"/>
    </row>
    <row r="13863" spans="24:44">
      <c r="X13863" t="s">
        <v>38261</v>
      </c>
      <c r="Y13863" t="s">
        <v>386</v>
      </c>
      <c r="Z13863" t="s">
        <v>38262</v>
      </c>
      <c r="AA13863" t="s">
        <v>34125</v>
      </c>
      <c r="AB13863" t="s">
        <v>33674</v>
      </c>
      <c r="AO13863" s="171"/>
      <c r="AP13863" s="171"/>
      <c r="AQ13863" s="171"/>
      <c r="AR13863" s="171"/>
    </row>
    <row r="13864" spans="24:44">
      <c r="X13864" t="s">
        <v>6380</v>
      </c>
      <c r="Y13864" t="s">
        <v>386</v>
      </c>
      <c r="Z13864" t="s">
        <v>38263</v>
      </c>
      <c r="AA13864" t="s">
        <v>34125</v>
      </c>
      <c r="AB13864" t="s">
        <v>33674</v>
      </c>
      <c r="AO13864" s="171"/>
      <c r="AP13864" s="171"/>
      <c r="AQ13864" s="171"/>
      <c r="AR13864" s="171"/>
    </row>
    <row r="13865" spans="24:44">
      <c r="X13865" t="s">
        <v>38264</v>
      </c>
      <c r="Y13865" t="s">
        <v>386</v>
      </c>
      <c r="Z13865" t="s">
        <v>38265</v>
      </c>
      <c r="AA13865" t="s">
        <v>34125</v>
      </c>
      <c r="AB13865" t="s">
        <v>33674</v>
      </c>
      <c r="AO13865" s="171"/>
      <c r="AP13865" s="171"/>
      <c r="AQ13865" s="171"/>
      <c r="AR13865" s="171"/>
    </row>
    <row r="13866" spans="24:44">
      <c r="X13866" t="s">
        <v>38266</v>
      </c>
      <c r="Y13866" t="s">
        <v>386</v>
      </c>
      <c r="Z13866" t="s">
        <v>38267</v>
      </c>
      <c r="AA13866" t="s">
        <v>38268</v>
      </c>
      <c r="AB13866" t="s">
        <v>35862</v>
      </c>
      <c r="AO13866" s="171"/>
      <c r="AP13866" s="171"/>
      <c r="AQ13866" s="171"/>
      <c r="AR13866" s="171"/>
    </row>
    <row r="13867" spans="24:44">
      <c r="X13867" t="s">
        <v>38269</v>
      </c>
      <c r="Y13867" t="s">
        <v>389</v>
      </c>
      <c r="Z13867" t="s">
        <v>38270</v>
      </c>
      <c r="AA13867" t="s">
        <v>33715</v>
      </c>
      <c r="AB13867" t="s">
        <v>33627</v>
      </c>
      <c r="AO13867" s="171"/>
      <c r="AP13867" s="171"/>
      <c r="AQ13867" s="171"/>
      <c r="AR13867" s="171"/>
    </row>
    <row r="13868" spans="24:44">
      <c r="X13868" t="s">
        <v>38271</v>
      </c>
      <c r="Y13868" t="s">
        <v>386</v>
      </c>
      <c r="Z13868" t="s">
        <v>38272</v>
      </c>
      <c r="AA13868" t="s">
        <v>34125</v>
      </c>
      <c r="AB13868" t="s">
        <v>33674</v>
      </c>
      <c r="AO13868" s="171"/>
      <c r="AP13868" s="171"/>
      <c r="AQ13868" s="171"/>
      <c r="AR13868" s="171"/>
    </row>
    <row r="13869" spans="24:44">
      <c r="X13869" t="s">
        <v>38273</v>
      </c>
      <c r="Y13869" t="s">
        <v>386</v>
      </c>
      <c r="Z13869" t="s">
        <v>38274</v>
      </c>
      <c r="AA13869" t="s">
        <v>34125</v>
      </c>
      <c r="AB13869" t="s">
        <v>33674</v>
      </c>
      <c r="AO13869" s="171"/>
      <c r="AP13869" s="171"/>
      <c r="AQ13869" s="171"/>
      <c r="AR13869" s="171"/>
    </row>
    <row r="13870" spans="24:44">
      <c r="X13870" t="s">
        <v>38275</v>
      </c>
      <c r="Y13870" t="s">
        <v>386</v>
      </c>
      <c r="Z13870" t="s">
        <v>38276</v>
      </c>
      <c r="AA13870" t="s">
        <v>34125</v>
      </c>
      <c r="AB13870" t="s">
        <v>33674</v>
      </c>
      <c r="AO13870" s="171"/>
      <c r="AP13870" s="171"/>
      <c r="AQ13870" s="171"/>
      <c r="AR13870" s="171"/>
    </row>
    <row r="13871" spans="24:44">
      <c r="X13871" t="s">
        <v>38277</v>
      </c>
      <c r="Y13871" t="s">
        <v>386</v>
      </c>
      <c r="Z13871" t="s">
        <v>38278</v>
      </c>
      <c r="AA13871" t="s">
        <v>34125</v>
      </c>
      <c r="AB13871" t="s">
        <v>33674</v>
      </c>
      <c r="AO13871" s="171"/>
      <c r="AP13871" s="171"/>
      <c r="AQ13871" s="171"/>
      <c r="AR13871" s="171"/>
    </row>
    <row r="13872" spans="24:44">
      <c r="X13872" t="s">
        <v>38279</v>
      </c>
      <c r="Y13872" t="s">
        <v>386</v>
      </c>
      <c r="Z13872" t="s">
        <v>38280</v>
      </c>
      <c r="AA13872" t="s">
        <v>34125</v>
      </c>
      <c r="AB13872" t="s">
        <v>33674</v>
      </c>
      <c r="AO13872" s="171"/>
      <c r="AP13872" s="171"/>
      <c r="AQ13872" s="171"/>
      <c r="AR13872" s="171"/>
    </row>
    <row r="13873" spans="24:44">
      <c r="X13873" t="s">
        <v>38281</v>
      </c>
      <c r="Y13873" t="s">
        <v>386</v>
      </c>
      <c r="Z13873" t="s">
        <v>38282</v>
      </c>
      <c r="AA13873" t="s">
        <v>34125</v>
      </c>
      <c r="AB13873" t="s">
        <v>33674</v>
      </c>
      <c r="AO13873" s="171"/>
      <c r="AP13873" s="171"/>
      <c r="AQ13873" s="171"/>
      <c r="AR13873" s="171"/>
    </row>
    <row r="13874" spans="24:44">
      <c r="X13874" t="s">
        <v>38283</v>
      </c>
      <c r="Y13874" t="s">
        <v>386</v>
      </c>
      <c r="Z13874" t="s">
        <v>38284</v>
      </c>
      <c r="AA13874" t="s">
        <v>34125</v>
      </c>
      <c r="AB13874" t="s">
        <v>33674</v>
      </c>
      <c r="AO13874" s="171"/>
      <c r="AP13874" s="171"/>
      <c r="AQ13874" s="171"/>
      <c r="AR13874" s="171"/>
    </row>
    <row r="13875" spans="24:44">
      <c r="X13875" t="s">
        <v>38285</v>
      </c>
      <c r="Y13875" t="s">
        <v>386</v>
      </c>
      <c r="Z13875" t="s">
        <v>38286</v>
      </c>
      <c r="AA13875" t="s">
        <v>34125</v>
      </c>
      <c r="AB13875" t="s">
        <v>33674</v>
      </c>
      <c r="AO13875" s="171"/>
      <c r="AP13875" s="171"/>
      <c r="AQ13875" s="171"/>
      <c r="AR13875" s="171"/>
    </row>
    <row r="13876" spans="24:44">
      <c r="X13876" t="s">
        <v>38287</v>
      </c>
      <c r="Y13876" t="s">
        <v>386</v>
      </c>
      <c r="Z13876" t="s">
        <v>38288</v>
      </c>
      <c r="AA13876" t="s">
        <v>34125</v>
      </c>
      <c r="AB13876" t="s">
        <v>33674</v>
      </c>
      <c r="AO13876" s="171"/>
      <c r="AP13876" s="171"/>
      <c r="AQ13876" s="171"/>
      <c r="AR13876" s="171"/>
    </row>
    <row r="13877" spans="24:44">
      <c r="X13877" t="s">
        <v>38289</v>
      </c>
      <c r="Y13877" t="s">
        <v>386</v>
      </c>
      <c r="Z13877" t="s">
        <v>38290</v>
      </c>
      <c r="AA13877" t="s">
        <v>34125</v>
      </c>
      <c r="AB13877" t="s">
        <v>33674</v>
      </c>
      <c r="AO13877" s="171"/>
      <c r="AP13877" s="171"/>
      <c r="AQ13877" s="171"/>
      <c r="AR13877" s="171"/>
    </row>
    <row r="13878" spans="24:44">
      <c r="X13878" t="s">
        <v>6385</v>
      </c>
      <c r="Y13878" t="s">
        <v>386</v>
      </c>
      <c r="Z13878" t="s">
        <v>38291</v>
      </c>
      <c r="AA13878" t="s">
        <v>34157</v>
      </c>
      <c r="AB13878" t="s">
        <v>34158</v>
      </c>
      <c r="AO13878" s="171"/>
      <c r="AP13878" s="171"/>
      <c r="AQ13878" s="171"/>
      <c r="AR13878" s="171"/>
    </row>
    <row r="13879" spans="24:44">
      <c r="X13879" t="s">
        <v>38292</v>
      </c>
      <c r="Y13879" t="s">
        <v>386</v>
      </c>
      <c r="Z13879" t="s">
        <v>38293</v>
      </c>
      <c r="AA13879" t="s">
        <v>34125</v>
      </c>
      <c r="AB13879" t="s">
        <v>33674</v>
      </c>
      <c r="AO13879" s="171"/>
      <c r="AP13879" s="171"/>
      <c r="AQ13879" s="171"/>
      <c r="AR13879" s="171"/>
    </row>
    <row r="13880" spans="24:44">
      <c r="X13880" t="s">
        <v>38294</v>
      </c>
      <c r="Y13880" t="s">
        <v>386</v>
      </c>
      <c r="Z13880" t="s">
        <v>38295</v>
      </c>
      <c r="AA13880" t="s">
        <v>34125</v>
      </c>
      <c r="AB13880" t="s">
        <v>33674</v>
      </c>
      <c r="AO13880" s="171"/>
      <c r="AP13880" s="171"/>
      <c r="AQ13880" s="171"/>
      <c r="AR13880" s="171"/>
    </row>
    <row r="13881" spans="24:44">
      <c r="X13881" t="s">
        <v>38296</v>
      </c>
      <c r="Y13881" t="s">
        <v>386</v>
      </c>
      <c r="Z13881" t="s">
        <v>38297</v>
      </c>
      <c r="AA13881" t="s">
        <v>34094</v>
      </c>
      <c r="AB13881" t="s">
        <v>125</v>
      </c>
      <c r="AO13881" s="171"/>
      <c r="AP13881" s="171"/>
      <c r="AQ13881" s="171"/>
      <c r="AR13881" s="171"/>
    </row>
    <row r="13882" spans="24:44">
      <c r="X13882" t="s">
        <v>38298</v>
      </c>
      <c r="Y13882" t="s">
        <v>386</v>
      </c>
      <c r="Z13882" t="s">
        <v>38299</v>
      </c>
      <c r="AA13882" t="s">
        <v>34125</v>
      </c>
      <c r="AB13882" t="s">
        <v>33674</v>
      </c>
      <c r="AO13882" s="171"/>
      <c r="AP13882" s="171"/>
      <c r="AQ13882" s="171"/>
      <c r="AR13882" s="171"/>
    </row>
    <row r="13883" spans="24:44">
      <c r="X13883" t="s">
        <v>38300</v>
      </c>
      <c r="Y13883" t="s">
        <v>389</v>
      </c>
      <c r="Z13883" t="s">
        <v>38301</v>
      </c>
      <c r="AA13883" t="s">
        <v>33762</v>
      </c>
      <c r="AB13883" t="s">
        <v>125</v>
      </c>
      <c r="AO13883" s="171"/>
      <c r="AP13883" s="171"/>
      <c r="AQ13883" s="171"/>
      <c r="AR13883" s="171"/>
    </row>
    <row r="13884" spans="24:44">
      <c r="X13884" t="s">
        <v>38302</v>
      </c>
      <c r="Y13884" t="s">
        <v>389</v>
      </c>
      <c r="Z13884" t="s">
        <v>38303</v>
      </c>
      <c r="AA13884" t="s">
        <v>33715</v>
      </c>
      <c r="AB13884" t="s">
        <v>33627</v>
      </c>
      <c r="AO13884" s="171"/>
      <c r="AP13884" s="171"/>
      <c r="AQ13884" s="171"/>
      <c r="AR13884" s="171"/>
    </row>
    <row r="13885" spans="24:44">
      <c r="X13885" t="s">
        <v>38304</v>
      </c>
      <c r="Y13885" t="s">
        <v>389</v>
      </c>
      <c r="Z13885" t="s">
        <v>38305</v>
      </c>
      <c r="AA13885" t="s">
        <v>33715</v>
      </c>
      <c r="AB13885" t="s">
        <v>33627</v>
      </c>
      <c r="AO13885" s="171"/>
      <c r="AP13885" s="171"/>
      <c r="AQ13885" s="171"/>
      <c r="AR13885" s="171"/>
    </row>
    <row r="13886" spans="24:44">
      <c r="X13886" t="s">
        <v>38306</v>
      </c>
      <c r="Y13886" t="s">
        <v>386</v>
      </c>
      <c r="Z13886" t="s">
        <v>38307</v>
      </c>
      <c r="AA13886" t="s">
        <v>33715</v>
      </c>
      <c r="AB13886" t="s">
        <v>33627</v>
      </c>
      <c r="AO13886" s="171"/>
      <c r="AP13886" s="171"/>
      <c r="AQ13886" s="171"/>
      <c r="AR13886" s="171"/>
    </row>
    <row r="13887" spans="24:44">
      <c r="X13887" t="s">
        <v>38308</v>
      </c>
      <c r="Y13887" t="s">
        <v>389</v>
      </c>
      <c r="Z13887" t="s">
        <v>38309</v>
      </c>
      <c r="AA13887" t="s">
        <v>33715</v>
      </c>
      <c r="AB13887" t="s">
        <v>33627</v>
      </c>
      <c r="AO13887" s="171"/>
      <c r="AP13887" s="171"/>
      <c r="AQ13887" s="171"/>
      <c r="AR13887" s="171"/>
    </row>
    <row r="13888" spans="24:44">
      <c r="X13888" t="s">
        <v>38310</v>
      </c>
      <c r="Y13888" t="s">
        <v>386</v>
      </c>
      <c r="Z13888" t="s">
        <v>38311</v>
      </c>
      <c r="AA13888" t="s">
        <v>34125</v>
      </c>
      <c r="AB13888" t="s">
        <v>33674</v>
      </c>
      <c r="AO13888" s="171"/>
      <c r="AP13888" s="171"/>
      <c r="AQ13888" s="171"/>
      <c r="AR13888" s="171"/>
    </row>
    <row r="13889" spans="24:44">
      <c r="X13889" t="s">
        <v>38312</v>
      </c>
      <c r="Y13889" t="s">
        <v>386</v>
      </c>
      <c r="Z13889" t="s">
        <v>38313</v>
      </c>
      <c r="AA13889" t="s">
        <v>34125</v>
      </c>
      <c r="AB13889" t="s">
        <v>33674</v>
      </c>
      <c r="AO13889" s="171"/>
      <c r="AP13889" s="171"/>
      <c r="AQ13889" s="171"/>
      <c r="AR13889" s="171"/>
    </row>
    <row r="13890" spans="24:44">
      <c r="X13890" t="s">
        <v>38314</v>
      </c>
      <c r="Y13890" t="s">
        <v>386</v>
      </c>
      <c r="Z13890" t="s">
        <v>38315</v>
      </c>
      <c r="AA13890" t="s">
        <v>34125</v>
      </c>
      <c r="AB13890" t="s">
        <v>33674</v>
      </c>
      <c r="AO13890" s="171"/>
      <c r="AP13890" s="171"/>
      <c r="AQ13890" s="171"/>
      <c r="AR13890" s="171"/>
    </row>
    <row r="13891" spans="24:44">
      <c r="X13891" t="s">
        <v>5373</v>
      </c>
      <c r="Y13891" t="s">
        <v>386</v>
      </c>
      <c r="Z13891" t="s">
        <v>38316</v>
      </c>
      <c r="AA13891" t="s">
        <v>33715</v>
      </c>
      <c r="AB13891" t="s">
        <v>33627</v>
      </c>
      <c r="AO13891" s="171"/>
      <c r="AP13891" s="171"/>
      <c r="AQ13891" s="171"/>
      <c r="AR13891" s="171"/>
    </row>
    <row r="13892" spans="24:44">
      <c r="X13892" t="s">
        <v>2646</v>
      </c>
      <c r="Y13892" t="s">
        <v>386</v>
      </c>
      <c r="Z13892" t="s">
        <v>38317</v>
      </c>
      <c r="AA13892" t="s">
        <v>33715</v>
      </c>
      <c r="AB13892" t="s">
        <v>33627</v>
      </c>
      <c r="AO13892" s="171"/>
      <c r="AP13892" s="171"/>
      <c r="AQ13892" s="171"/>
      <c r="AR13892" s="171"/>
    </row>
    <row r="13893" spans="24:44">
      <c r="X13893" t="s">
        <v>2651</v>
      </c>
      <c r="Y13893" t="s">
        <v>386</v>
      </c>
      <c r="Z13893" t="s">
        <v>38318</v>
      </c>
      <c r="AA13893" t="s">
        <v>33762</v>
      </c>
      <c r="AB13893" t="s">
        <v>125</v>
      </c>
      <c r="AO13893" s="171"/>
      <c r="AP13893" s="171"/>
      <c r="AQ13893" s="171"/>
      <c r="AR13893" s="171"/>
    </row>
    <row r="13894" spans="24:44">
      <c r="X13894" t="s">
        <v>2656</v>
      </c>
      <c r="Y13894" t="s">
        <v>386</v>
      </c>
      <c r="Z13894" t="s">
        <v>38319</v>
      </c>
      <c r="AA13894" t="s">
        <v>33762</v>
      </c>
      <c r="AB13894" t="s">
        <v>125</v>
      </c>
      <c r="AO13894" s="171"/>
      <c r="AP13894" s="171"/>
      <c r="AQ13894" s="171"/>
      <c r="AR13894" s="171"/>
    </row>
    <row r="13895" spans="24:44">
      <c r="X13895" t="s">
        <v>38320</v>
      </c>
      <c r="Y13895" t="s">
        <v>386</v>
      </c>
      <c r="Z13895" t="s">
        <v>38321</v>
      </c>
      <c r="AA13895" t="s">
        <v>34094</v>
      </c>
      <c r="AB13895" t="s">
        <v>125</v>
      </c>
      <c r="AO13895" s="171"/>
      <c r="AP13895" s="171"/>
      <c r="AQ13895" s="171"/>
      <c r="AR13895" s="171"/>
    </row>
    <row r="13896" spans="24:44">
      <c r="X13896" t="s">
        <v>38322</v>
      </c>
      <c r="Y13896" t="s">
        <v>389</v>
      </c>
      <c r="Z13896" t="s">
        <v>38323</v>
      </c>
      <c r="AA13896" t="s">
        <v>33762</v>
      </c>
      <c r="AB13896" t="s">
        <v>125</v>
      </c>
      <c r="AO13896" s="171"/>
      <c r="AP13896" s="171"/>
      <c r="AQ13896" s="171"/>
      <c r="AR13896" s="171"/>
    </row>
    <row r="13897" spans="24:44">
      <c r="X13897" t="s">
        <v>38324</v>
      </c>
      <c r="Y13897" t="s">
        <v>389</v>
      </c>
      <c r="Z13897" t="s">
        <v>38325</v>
      </c>
      <c r="AA13897" t="s">
        <v>33762</v>
      </c>
      <c r="AB13897" t="s">
        <v>125</v>
      </c>
      <c r="AO13897" s="171"/>
      <c r="AP13897" s="171"/>
      <c r="AQ13897" s="171"/>
      <c r="AR13897" s="171"/>
    </row>
    <row r="13898" spans="24:44">
      <c r="X13898" t="s">
        <v>38326</v>
      </c>
      <c r="Y13898" t="s">
        <v>389</v>
      </c>
      <c r="Z13898" t="s">
        <v>38327</v>
      </c>
      <c r="AA13898" t="s">
        <v>33762</v>
      </c>
      <c r="AB13898" t="s">
        <v>125</v>
      </c>
      <c r="AO13898" s="171"/>
      <c r="AP13898" s="171"/>
      <c r="AQ13898" s="171"/>
      <c r="AR13898" s="171"/>
    </row>
    <row r="13899" spans="24:44">
      <c r="X13899" t="s">
        <v>38328</v>
      </c>
      <c r="Y13899" t="s">
        <v>389</v>
      </c>
      <c r="Z13899" t="s">
        <v>38329</v>
      </c>
      <c r="AA13899" t="s">
        <v>33762</v>
      </c>
      <c r="AB13899" t="s">
        <v>125</v>
      </c>
      <c r="AO13899" s="171"/>
      <c r="AP13899" s="171"/>
      <c r="AQ13899" s="171"/>
      <c r="AR13899" s="171"/>
    </row>
    <row r="13900" spans="24:44">
      <c r="X13900" t="s">
        <v>38330</v>
      </c>
      <c r="Y13900" t="s">
        <v>389</v>
      </c>
      <c r="Z13900" t="s">
        <v>38331</v>
      </c>
      <c r="AA13900" t="s">
        <v>33762</v>
      </c>
      <c r="AB13900" t="s">
        <v>125</v>
      </c>
      <c r="AO13900" s="171"/>
      <c r="AP13900" s="171"/>
      <c r="AQ13900" s="171"/>
      <c r="AR13900" s="171"/>
    </row>
    <row r="13901" spans="24:44">
      <c r="X13901" t="s">
        <v>38332</v>
      </c>
      <c r="Y13901" t="s">
        <v>386</v>
      </c>
      <c r="Z13901" t="s">
        <v>38321</v>
      </c>
      <c r="AA13901" t="s">
        <v>33984</v>
      </c>
      <c r="AB13901" t="s">
        <v>125</v>
      </c>
      <c r="AO13901" s="171"/>
      <c r="AP13901" s="171"/>
      <c r="AQ13901" s="171"/>
      <c r="AR13901" s="171"/>
    </row>
    <row r="13902" spans="24:44">
      <c r="X13902" t="s">
        <v>38333</v>
      </c>
      <c r="Y13902" t="s">
        <v>386</v>
      </c>
      <c r="Z13902" t="s">
        <v>38334</v>
      </c>
      <c r="AA13902" t="s">
        <v>36943</v>
      </c>
      <c r="AB13902" t="s">
        <v>36914</v>
      </c>
      <c r="AO13902" s="171"/>
      <c r="AP13902" s="171"/>
      <c r="AQ13902" s="171"/>
      <c r="AR13902" s="171"/>
    </row>
    <row r="13903" spans="24:44">
      <c r="X13903" t="s">
        <v>38335</v>
      </c>
      <c r="Y13903" t="s">
        <v>389</v>
      </c>
      <c r="Z13903" t="s">
        <v>36699</v>
      </c>
      <c r="AA13903" t="s">
        <v>36943</v>
      </c>
      <c r="AB13903" t="s">
        <v>36914</v>
      </c>
      <c r="AO13903" s="171"/>
      <c r="AP13903" s="171"/>
      <c r="AQ13903" s="171"/>
      <c r="AR13903" s="171"/>
    </row>
    <row r="13904" spans="24:44">
      <c r="X13904" t="s">
        <v>38336</v>
      </c>
      <c r="Y13904" t="s">
        <v>386</v>
      </c>
      <c r="Z13904" t="s">
        <v>38337</v>
      </c>
      <c r="AA13904" t="s">
        <v>34094</v>
      </c>
      <c r="AB13904" t="s">
        <v>125</v>
      </c>
      <c r="AO13904" s="171"/>
      <c r="AP13904" s="171"/>
      <c r="AQ13904" s="171"/>
      <c r="AR13904" s="171"/>
    </row>
    <row r="13905" spans="24:44">
      <c r="X13905" t="s">
        <v>38338</v>
      </c>
      <c r="Y13905" t="s">
        <v>386</v>
      </c>
      <c r="Z13905" t="s">
        <v>38339</v>
      </c>
      <c r="AA13905" t="s">
        <v>34094</v>
      </c>
      <c r="AB13905" t="s">
        <v>125</v>
      </c>
      <c r="AO13905" s="171"/>
      <c r="AP13905" s="171"/>
      <c r="AQ13905" s="171"/>
      <c r="AR13905" s="171"/>
    </row>
    <row r="13906" spans="24:44">
      <c r="X13906" t="s">
        <v>38340</v>
      </c>
      <c r="Y13906" t="s">
        <v>386</v>
      </c>
      <c r="Z13906" t="s">
        <v>38341</v>
      </c>
      <c r="AA13906" t="s">
        <v>34094</v>
      </c>
      <c r="AB13906" t="s">
        <v>125</v>
      </c>
      <c r="AO13906" s="171"/>
      <c r="AP13906" s="171"/>
      <c r="AQ13906" s="171"/>
      <c r="AR13906" s="171"/>
    </row>
    <row r="13907" spans="24:44">
      <c r="X13907" t="s">
        <v>38342</v>
      </c>
      <c r="Y13907" t="s">
        <v>386</v>
      </c>
      <c r="Z13907" t="s">
        <v>38343</v>
      </c>
      <c r="AA13907" t="s">
        <v>33846</v>
      </c>
      <c r="AB13907" t="s">
        <v>125</v>
      </c>
      <c r="AO13907" s="171"/>
      <c r="AP13907" s="171"/>
      <c r="AQ13907" s="171"/>
      <c r="AR13907" s="171"/>
    </row>
    <row r="13908" spans="24:44">
      <c r="X13908" t="s">
        <v>38344</v>
      </c>
      <c r="Y13908" t="s">
        <v>386</v>
      </c>
      <c r="Z13908" t="s">
        <v>38345</v>
      </c>
      <c r="AA13908" t="s">
        <v>34094</v>
      </c>
      <c r="AB13908" t="s">
        <v>125</v>
      </c>
      <c r="AO13908" s="171"/>
      <c r="AP13908" s="171"/>
      <c r="AQ13908" s="171"/>
      <c r="AR13908" s="171"/>
    </row>
    <row r="13909" spans="24:44">
      <c r="X13909" t="s">
        <v>38346</v>
      </c>
      <c r="Y13909" t="s">
        <v>389</v>
      </c>
      <c r="Z13909" t="s">
        <v>34674</v>
      </c>
      <c r="AA13909" t="s">
        <v>34125</v>
      </c>
      <c r="AB13909" t="s">
        <v>33674</v>
      </c>
      <c r="AO13909" s="171"/>
      <c r="AP13909" s="171"/>
      <c r="AQ13909" s="171"/>
      <c r="AR13909" s="171"/>
    </row>
    <row r="13910" spans="24:44">
      <c r="X13910" t="s">
        <v>38347</v>
      </c>
      <c r="Y13910" t="s">
        <v>386</v>
      </c>
      <c r="Z13910" t="s">
        <v>38348</v>
      </c>
      <c r="AA13910" t="s">
        <v>34094</v>
      </c>
      <c r="AB13910" t="s">
        <v>125</v>
      </c>
      <c r="AO13910" s="171"/>
      <c r="AP13910" s="171"/>
      <c r="AQ13910" s="171"/>
      <c r="AR13910" s="171"/>
    </row>
    <row r="13911" spans="24:44">
      <c r="X13911" t="s">
        <v>38349</v>
      </c>
      <c r="Y13911" t="s">
        <v>389</v>
      </c>
      <c r="Z13911" t="s">
        <v>38350</v>
      </c>
      <c r="AA13911" t="s">
        <v>34094</v>
      </c>
      <c r="AB13911" t="s">
        <v>125</v>
      </c>
      <c r="AO13911" s="171"/>
      <c r="AP13911" s="171"/>
      <c r="AQ13911" s="171"/>
      <c r="AR13911" s="171"/>
    </row>
    <row r="13912" spans="24:44">
      <c r="X13912" t="s">
        <v>38351</v>
      </c>
      <c r="Y13912" t="s">
        <v>386</v>
      </c>
      <c r="Z13912" t="s">
        <v>38352</v>
      </c>
      <c r="AA13912" t="s">
        <v>34125</v>
      </c>
      <c r="AB13912" t="s">
        <v>33674</v>
      </c>
      <c r="AO13912" s="171"/>
      <c r="AP13912" s="171"/>
      <c r="AQ13912" s="171"/>
      <c r="AR13912" s="171"/>
    </row>
    <row r="13913" spans="24:44">
      <c r="X13913" t="s">
        <v>5032</v>
      </c>
      <c r="Y13913" t="s">
        <v>386</v>
      </c>
      <c r="Z13913" t="s">
        <v>38353</v>
      </c>
      <c r="AA13913" t="s">
        <v>34125</v>
      </c>
      <c r="AB13913" t="s">
        <v>33674</v>
      </c>
      <c r="AO13913" s="171"/>
      <c r="AP13913" s="171"/>
      <c r="AQ13913" s="171"/>
      <c r="AR13913" s="171"/>
    </row>
    <row r="13914" spans="24:44">
      <c r="X13914" t="s">
        <v>38354</v>
      </c>
      <c r="Y13914" t="s">
        <v>386</v>
      </c>
      <c r="Z13914" t="s">
        <v>38355</v>
      </c>
      <c r="AA13914" t="s">
        <v>34094</v>
      </c>
      <c r="AB13914" t="s">
        <v>125</v>
      </c>
      <c r="AO13914" s="171"/>
      <c r="AP13914" s="171"/>
      <c r="AQ13914" s="171"/>
      <c r="AR13914" s="171"/>
    </row>
    <row r="13915" spans="24:44">
      <c r="X13915" t="s">
        <v>38356</v>
      </c>
      <c r="Y13915" t="s">
        <v>386</v>
      </c>
      <c r="Z13915" t="s">
        <v>38357</v>
      </c>
      <c r="AA13915" t="s">
        <v>34125</v>
      </c>
      <c r="AB13915" t="s">
        <v>33674</v>
      </c>
      <c r="AO13915" s="171"/>
      <c r="AP13915" s="171"/>
      <c r="AQ13915" s="171"/>
      <c r="AR13915" s="171"/>
    </row>
    <row r="13916" spans="24:44">
      <c r="X13916" t="s">
        <v>38358</v>
      </c>
      <c r="Y13916" t="s">
        <v>386</v>
      </c>
      <c r="Z13916" t="s">
        <v>35331</v>
      </c>
      <c r="AA13916" t="s">
        <v>33984</v>
      </c>
      <c r="AB13916" t="s">
        <v>125</v>
      </c>
      <c r="AO13916" s="171"/>
      <c r="AP13916" s="171"/>
      <c r="AQ13916" s="171"/>
      <c r="AR13916" s="171"/>
    </row>
    <row r="13917" spans="24:44">
      <c r="X13917" t="s">
        <v>38359</v>
      </c>
      <c r="Y13917" t="s">
        <v>386</v>
      </c>
      <c r="Z13917" t="s">
        <v>38360</v>
      </c>
      <c r="AA13917" t="s">
        <v>34094</v>
      </c>
      <c r="AB13917" t="s">
        <v>125</v>
      </c>
      <c r="AO13917" s="171"/>
      <c r="AP13917" s="171"/>
      <c r="AQ13917" s="171"/>
      <c r="AR13917" s="171"/>
    </row>
    <row r="13918" spans="24:44">
      <c r="X13918" t="s">
        <v>38361</v>
      </c>
      <c r="Y13918" t="s">
        <v>386</v>
      </c>
      <c r="Z13918" t="s">
        <v>38362</v>
      </c>
      <c r="AA13918" t="s">
        <v>34094</v>
      </c>
      <c r="AB13918" t="s">
        <v>125</v>
      </c>
      <c r="AO13918" s="171"/>
      <c r="AP13918" s="171"/>
      <c r="AQ13918" s="171"/>
      <c r="AR13918" s="171"/>
    </row>
    <row r="13919" spans="24:44">
      <c r="X13919" t="s">
        <v>38363</v>
      </c>
      <c r="Y13919" t="s">
        <v>386</v>
      </c>
      <c r="Z13919" t="s">
        <v>38364</v>
      </c>
      <c r="AA13919" t="s">
        <v>34125</v>
      </c>
      <c r="AB13919" t="s">
        <v>33674</v>
      </c>
      <c r="AO13919" s="171"/>
      <c r="AP13919" s="171"/>
      <c r="AQ13919" s="171"/>
      <c r="AR13919" s="171"/>
    </row>
    <row r="13920" spans="24:44">
      <c r="X13920" t="s">
        <v>38365</v>
      </c>
      <c r="Y13920" t="s">
        <v>386</v>
      </c>
      <c r="Z13920" t="s">
        <v>38366</v>
      </c>
      <c r="AA13920" t="s">
        <v>34094</v>
      </c>
      <c r="AB13920" t="s">
        <v>125</v>
      </c>
      <c r="AO13920" s="171"/>
      <c r="AP13920" s="171"/>
      <c r="AQ13920" s="171"/>
      <c r="AR13920" s="171"/>
    </row>
    <row r="13921" spans="24:44">
      <c r="X13921" t="s">
        <v>38367</v>
      </c>
      <c r="Y13921" t="s">
        <v>386</v>
      </c>
      <c r="Z13921" t="s">
        <v>38368</v>
      </c>
      <c r="AA13921" t="s">
        <v>34094</v>
      </c>
      <c r="AB13921" t="s">
        <v>125</v>
      </c>
      <c r="AO13921" s="171"/>
      <c r="AP13921" s="171"/>
      <c r="AQ13921" s="171"/>
      <c r="AR13921" s="171"/>
    </row>
    <row r="13922" spans="24:44">
      <c r="X13922" t="s">
        <v>38369</v>
      </c>
      <c r="Y13922" t="s">
        <v>386</v>
      </c>
      <c r="Z13922" t="s">
        <v>38370</v>
      </c>
      <c r="AA13922" t="s">
        <v>33984</v>
      </c>
      <c r="AB13922" t="s">
        <v>125</v>
      </c>
      <c r="AO13922" s="171"/>
      <c r="AP13922" s="171"/>
      <c r="AQ13922" s="171"/>
      <c r="AR13922" s="171"/>
    </row>
    <row r="13923" spans="24:44">
      <c r="X13923" t="s">
        <v>38371</v>
      </c>
      <c r="Y13923" t="s">
        <v>389</v>
      </c>
      <c r="Z13923" t="s">
        <v>35152</v>
      </c>
      <c r="AA13923" t="s">
        <v>34094</v>
      </c>
      <c r="AB13923" t="s">
        <v>125</v>
      </c>
      <c r="AO13923" s="171"/>
      <c r="AP13923" s="171"/>
      <c r="AQ13923" s="171"/>
      <c r="AR13923" s="171"/>
    </row>
    <row r="13924" spans="24:44">
      <c r="X13924" t="s">
        <v>38372</v>
      </c>
      <c r="Y13924" t="s">
        <v>386</v>
      </c>
      <c r="Z13924" t="s">
        <v>38373</v>
      </c>
      <c r="AA13924" t="s">
        <v>33984</v>
      </c>
      <c r="AB13924" t="s">
        <v>125</v>
      </c>
      <c r="AO13924" s="171"/>
      <c r="AP13924" s="171"/>
      <c r="AQ13924" s="171"/>
      <c r="AR13924" s="171"/>
    </row>
    <row r="13925" spans="24:44">
      <c r="X13925" t="s">
        <v>38374</v>
      </c>
      <c r="Y13925" t="s">
        <v>386</v>
      </c>
      <c r="Z13925" t="s">
        <v>38375</v>
      </c>
      <c r="AA13925" t="s">
        <v>34094</v>
      </c>
      <c r="AB13925" t="s">
        <v>125</v>
      </c>
      <c r="AO13925" s="171"/>
      <c r="AP13925" s="171"/>
      <c r="AQ13925" s="171"/>
      <c r="AR13925" s="171"/>
    </row>
    <row r="13926" spans="24:44">
      <c r="X13926" t="s">
        <v>38376</v>
      </c>
      <c r="Y13926" t="s">
        <v>386</v>
      </c>
      <c r="Z13926" t="s">
        <v>38377</v>
      </c>
      <c r="AA13926" t="s">
        <v>34094</v>
      </c>
      <c r="AB13926" t="s">
        <v>125</v>
      </c>
      <c r="AO13926" s="171"/>
      <c r="AP13926" s="171"/>
      <c r="AQ13926" s="171"/>
      <c r="AR13926" s="171"/>
    </row>
    <row r="13927" spans="24:44">
      <c r="X13927" t="s">
        <v>38378</v>
      </c>
      <c r="Y13927" t="s">
        <v>386</v>
      </c>
      <c r="Z13927" t="s">
        <v>38379</v>
      </c>
      <c r="AA13927" t="s">
        <v>34125</v>
      </c>
      <c r="AB13927" t="s">
        <v>33674</v>
      </c>
      <c r="AO13927" s="171"/>
      <c r="AP13927" s="171"/>
      <c r="AQ13927" s="171"/>
      <c r="AR13927" s="171"/>
    </row>
    <row r="13928" spans="24:44">
      <c r="X13928" t="s">
        <v>38380</v>
      </c>
      <c r="Y13928" t="s">
        <v>386</v>
      </c>
      <c r="Z13928" t="s">
        <v>38381</v>
      </c>
      <c r="AA13928" t="s">
        <v>34125</v>
      </c>
      <c r="AB13928" t="s">
        <v>33674</v>
      </c>
      <c r="AO13928" s="171"/>
      <c r="AP13928" s="171"/>
      <c r="AQ13928" s="171"/>
      <c r="AR13928" s="171"/>
    </row>
    <row r="13929" spans="24:44">
      <c r="X13929" t="s">
        <v>38382</v>
      </c>
      <c r="Y13929" t="s">
        <v>386</v>
      </c>
      <c r="Z13929" t="s">
        <v>38383</v>
      </c>
      <c r="AA13929" t="s">
        <v>34125</v>
      </c>
      <c r="AB13929" t="s">
        <v>33674</v>
      </c>
      <c r="AO13929" s="171"/>
      <c r="AP13929" s="171"/>
      <c r="AQ13929" s="171"/>
      <c r="AR13929" s="171"/>
    </row>
    <row r="13930" spans="24:44">
      <c r="X13930" t="s">
        <v>38384</v>
      </c>
      <c r="Y13930" t="s">
        <v>386</v>
      </c>
      <c r="Z13930" t="s">
        <v>38385</v>
      </c>
      <c r="AA13930" t="s">
        <v>33984</v>
      </c>
      <c r="AB13930" t="s">
        <v>125</v>
      </c>
      <c r="AO13930" s="171"/>
      <c r="AP13930" s="171"/>
      <c r="AQ13930" s="171"/>
      <c r="AR13930" s="171"/>
    </row>
    <row r="13931" spans="24:44">
      <c r="X13931" t="s">
        <v>38386</v>
      </c>
      <c r="Y13931" t="s">
        <v>386</v>
      </c>
      <c r="Z13931" t="s">
        <v>38387</v>
      </c>
      <c r="AA13931" t="s">
        <v>33984</v>
      </c>
      <c r="AB13931" t="s">
        <v>125</v>
      </c>
      <c r="AO13931" s="171"/>
      <c r="AP13931" s="171"/>
      <c r="AQ13931" s="171"/>
      <c r="AR13931" s="171"/>
    </row>
    <row r="13932" spans="24:44">
      <c r="X13932" t="s">
        <v>38388</v>
      </c>
      <c r="Y13932" t="s">
        <v>386</v>
      </c>
      <c r="Z13932" t="s">
        <v>38389</v>
      </c>
      <c r="AA13932" t="s">
        <v>33603</v>
      </c>
      <c r="AB13932" t="s">
        <v>125</v>
      </c>
      <c r="AO13932" s="171"/>
      <c r="AP13932" s="171"/>
      <c r="AQ13932" s="171"/>
      <c r="AR13932" s="171"/>
    </row>
    <row r="13933" spans="24:44">
      <c r="X13933" t="s">
        <v>38390</v>
      </c>
      <c r="Y13933" t="s">
        <v>389</v>
      </c>
      <c r="Z13933" t="s">
        <v>38391</v>
      </c>
      <c r="AA13933" t="s">
        <v>34094</v>
      </c>
      <c r="AB13933" t="s">
        <v>125</v>
      </c>
      <c r="AO13933" s="171"/>
      <c r="AP13933" s="171"/>
      <c r="AQ13933" s="171"/>
      <c r="AR13933" s="171"/>
    </row>
    <row r="13934" spans="24:44">
      <c r="X13934" t="s">
        <v>38392</v>
      </c>
      <c r="Y13934" t="s">
        <v>386</v>
      </c>
      <c r="Z13934" t="s">
        <v>38393</v>
      </c>
      <c r="AA13934" t="s">
        <v>33626</v>
      </c>
      <c r="AB13934" t="s">
        <v>33627</v>
      </c>
      <c r="AO13934" s="171"/>
      <c r="AP13934" s="171"/>
      <c r="AQ13934" s="171"/>
      <c r="AR13934" s="171"/>
    </row>
    <row r="13935" spans="24:44">
      <c r="X13935" t="s">
        <v>38394</v>
      </c>
      <c r="Y13935" t="s">
        <v>389</v>
      </c>
      <c r="Z13935" t="s">
        <v>38395</v>
      </c>
      <c r="AA13935" t="s">
        <v>33603</v>
      </c>
      <c r="AB13935" t="s">
        <v>125</v>
      </c>
      <c r="AO13935" s="171"/>
      <c r="AP13935" s="171"/>
      <c r="AQ13935" s="171"/>
      <c r="AR13935" s="171"/>
    </row>
    <row r="13936" spans="24:44">
      <c r="X13936" t="s">
        <v>38396</v>
      </c>
      <c r="Y13936" t="s">
        <v>386</v>
      </c>
      <c r="Z13936" t="s">
        <v>38397</v>
      </c>
      <c r="AA13936" t="s">
        <v>33603</v>
      </c>
      <c r="AB13936" t="s">
        <v>125</v>
      </c>
      <c r="AO13936" s="171"/>
      <c r="AP13936" s="171"/>
      <c r="AQ13936" s="171"/>
      <c r="AR13936" s="171"/>
    </row>
    <row r="13937" spans="24:44">
      <c r="X13937" t="s">
        <v>38398</v>
      </c>
      <c r="Y13937" t="s">
        <v>386</v>
      </c>
      <c r="Z13937" t="s">
        <v>38399</v>
      </c>
      <c r="AA13937" t="s">
        <v>34125</v>
      </c>
      <c r="AB13937" t="s">
        <v>33674</v>
      </c>
      <c r="AO13937" s="171"/>
      <c r="AP13937" s="171"/>
      <c r="AQ13937" s="171"/>
      <c r="AR13937" s="171"/>
    </row>
    <row r="13938" spans="24:44">
      <c r="X13938" t="s">
        <v>38400</v>
      </c>
      <c r="Y13938" t="s">
        <v>386</v>
      </c>
      <c r="Z13938" t="s">
        <v>38401</v>
      </c>
      <c r="AA13938" t="s">
        <v>33846</v>
      </c>
      <c r="AB13938" t="s">
        <v>125</v>
      </c>
      <c r="AO13938" s="171"/>
      <c r="AP13938" s="171"/>
      <c r="AQ13938" s="171"/>
      <c r="AR13938" s="171"/>
    </row>
    <row r="13939" spans="24:44">
      <c r="X13939" t="s">
        <v>3574</v>
      </c>
      <c r="Y13939" t="s">
        <v>386</v>
      </c>
      <c r="Z13939" t="s">
        <v>38402</v>
      </c>
      <c r="AA13939" t="s">
        <v>34125</v>
      </c>
      <c r="AB13939" t="s">
        <v>33674</v>
      </c>
      <c r="AO13939" s="171"/>
      <c r="AP13939" s="171"/>
      <c r="AQ13939" s="171"/>
      <c r="AR13939" s="171"/>
    </row>
    <row r="13940" spans="24:44">
      <c r="X13940" t="s">
        <v>38403</v>
      </c>
      <c r="Y13940" t="s">
        <v>389</v>
      </c>
      <c r="Z13940" t="s">
        <v>38404</v>
      </c>
      <c r="AA13940" t="s">
        <v>34125</v>
      </c>
      <c r="AB13940" t="s">
        <v>33674</v>
      </c>
      <c r="AO13940" s="171"/>
      <c r="AP13940" s="171"/>
      <c r="AQ13940" s="171"/>
      <c r="AR13940" s="171"/>
    </row>
    <row r="13941" spans="24:44">
      <c r="X13941" t="s">
        <v>38405</v>
      </c>
      <c r="Y13941" t="s">
        <v>389</v>
      </c>
      <c r="Z13941" t="s">
        <v>38406</v>
      </c>
      <c r="AA13941" t="s">
        <v>34125</v>
      </c>
      <c r="AB13941" t="s">
        <v>33674</v>
      </c>
      <c r="AO13941" s="171"/>
      <c r="AP13941" s="171"/>
      <c r="AQ13941" s="171"/>
      <c r="AR13941" s="171"/>
    </row>
    <row r="13942" spans="24:44">
      <c r="X13942" t="s">
        <v>38407</v>
      </c>
      <c r="Y13942" t="s">
        <v>386</v>
      </c>
      <c r="Z13942" t="s">
        <v>38408</v>
      </c>
      <c r="AA13942" t="s">
        <v>34125</v>
      </c>
      <c r="AB13942" t="s">
        <v>33674</v>
      </c>
      <c r="AO13942" s="171"/>
      <c r="AP13942" s="171"/>
      <c r="AQ13942" s="171"/>
      <c r="AR13942" s="171"/>
    </row>
    <row r="13943" spans="24:44">
      <c r="X13943" t="s">
        <v>5037</v>
      </c>
      <c r="Y13943" t="s">
        <v>386</v>
      </c>
      <c r="Z13943" t="s">
        <v>38409</v>
      </c>
      <c r="AA13943" t="s">
        <v>34125</v>
      </c>
      <c r="AB13943" t="s">
        <v>33674</v>
      </c>
      <c r="AO13943" s="171"/>
      <c r="AP13943" s="171"/>
      <c r="AQ13943" s="171"/>
      <c r="AR13943" s="171"/>
    </row>
    <row r="13944" spans="24:44">
      <c r="X13944" t="s">
        <v>38410</v>
      </c>
      <c r="Y13944" t="s">
        <v>386</v>
      </c>
      <c r="Z13944" t="s">
        <v>38411</v>
      </c>
      <c r="AA13944" t="s">
        <v>34125</v>
      </c>
      <c r="AB13944" t="s">
        <v>33674</v>
      </c>
      <c r="AO13944" s="171"/>
      <c r="AP13944" s="171"/>
      <c r="AQ13944" s="171"/>
      <c r="AR13944" s="171"/>
    </row>
    <row r="13945" spans="24:44">
      <c r="X13945" t="s">
        <v>38412</v>
      </c>
      <c r="Y13945" t="s">
        <v>389</v>
      </c>
      <c r="Z13945" t="s">
        <v>38413</v>
      </c>
      <c r="AA13945" t="s">
        <v>34125</v>
      </c>
      <c r="AB13945" t="s">
        <v>33674</v>
      </c>
      <c r="AO13945" s="171"/>
      <c r="AP13945" s="171"/>
      <c r="AQ13945" s="171"/>
      <c r="AR13945" s="171"/>
    </row>
    <row r="13946" spans="24:44">
      <c r="X13946" t="s">
        <v>38414</v>
      </c>
      <c r="Y13946" t="s">
        <v>386</v>
      </c>
      <c r="Z13946" t="s">
        <v>38415</v>
      </c>
      <c r="AA13946" t="s">
        <v>33626</v>
      </c>
      <c r="AB13946" t="s">
        <v>33627</v>
      </c>
      <c r="AO13946" s="171"/>
      <c r="AP13946" s="171"/>
      <c r="AQ13946" s="171"/>
      <c r="AR13946" s="171"/>
    </row>
    <row r="13947" spans="24:44">
      <c r="X13947" t="s">
        <v>38416</v>
      </c>
      <c r="Y13947" t="s">
        <v>389</v>
      </c>
      <c r="Z13947" t="s">
        <v>38417</v>
      </c>
      <c r="AA13947" t="s">
        <v>38418</v>
      </c>
      <c r="AB13947" t="s">
        <v>5361</v>
      </c>
      <c r="AO13947" s="171"/>
      <c r="AP13947" s="171"/>
      <c r="AQ13947" s="171"/>
      <c r="AR13947" s="171"/>
    </row>
    <row r="13948" spans="24:44">
      <c r="X13948" t="s">
        <v>38419</v>
      </c>
      <c r="Y13948" t="s">
        <v>386</v>
      </c>
      <c r="Z13948" t="s">
        <v>38420</v>
      </c>
      <c r="AA13948" t="s">
        <v>35168</v>
      </c>
      <c r="AB13948" t="s">
        <v>5361</v>
      </c>
      <c r="AO13948" s="171"/>
      <c r="AP13948" s="171"/>
      <c r="AQ13948" s="171"/>
      <c r="AR13948" s="171"/>
    </row>
    <row r="13949" spans="24:44">
      <c r="X13949" t="s">
        <v>38421</v>
      </c>
      <c r="Y13949" t="s">
        <v>389</v>
      </c>
      <c r="Z13949" t="s">
        <v>38422</v>
      </c>
      <c r="AA13949" t="s">
        <v>33984</v>
      </c>
      <c r="AB13949" t="s">
        <v>125</v>
      </c>
      <c r="AO13949" s="171"/>
      <c r="AP13949" s="171"/>
      <c r="AQ13949" s="171"/>
      <c r="AR13949" s="171"/>
    </row>
    <row r="13950" spans="24:44">
      <c r="X13950" t="s">
        <v>38423</v>
      </c>
      <c r="Y13950" t="s">
        <v>386</v>
      </c>
      <c r="Z13950" t="s">
        <v>38424</v>
      </c>
      <c r="AA13950" t="s">
        <v>33984</v>
      </c>
      <c r="AB13950" t="s">
        <v>125</v>
      </c>
      <c r="AO13950" s="171"/>
      <c r="AP13950" s="171"/>
      <c r="AQ13950" s="171"/>
      <c r="AR13950" s="171"/>
    </row>
    <row r="13951" spans="24:44">
      <c r="X13951" t="s">
        <v>38425</v>
      </c>
      <c r="Y13951" t="s">
        <v>386</v>
      </c>
      <c r="Z13951" t="s">
        <v>38426</v>
      </c>
      <c r="AA13951" t="s">
        <v>34125</v>
      </c>
      <c r="AB13951" t="s">
        <v>33674</v>
      </c>
      <c r="AO13951" s="171"/>
      <c r="AP13951" s="171"/>
      <c r="AQ13951" s="171"/>
      <c r="AR13951" s="171"/>
    </row>
    <row r="13952" spans="24:44">
      <c r="X13952" t="s">
        <v>3032</v>
      </c>
      <c r="Y13952" t="s">
        <v>386</v>
      </c>
      <c r="Z13952" t="s">
        <v>38427</v>
      </c>
      <c r="AA13952" t="s">
        <v>34125</v>
      </c>
      <c r="AB13952" t="s">
        <v>33674</v>
      </c>
      <c r="AO13952" s="171"/>
      <c r="AP13952" s="171"/>
      <c r="AQ13952" s="171"/>
      <c r="AR13952" s="171"/>
    </row>
    <row r="13953" spans="24:44">
      <c r="X13953" t="s">
        <v>896</v>
      </c>
      <c r="Y13953" t="s">
        <v>386</v>
      </c>
      <c r="Z13953" t="s">
        <v>38428</v>
      </c>
      <c r="AA13953" t="s">
        <v>34125</v>
      </c>
      <c r="AB13953" t="s">
        <v>33674</v>
      </c>
      <c r="AO13953" s="171"/>
      <c r="AP13953" s="171"/>
      <c r="AQ13953" s="171"/>
      <c r="AR13953" s="171"/>
    </row>
    <row r="13954" spans="24:44">
      <c r="X13954" t="s">
        <v>38429</v>
      </c>
      <c r="Y13954" t="s">
        <v>389</v>
      </c>
      <c r="Z13954" t="s">
        <v>38430</v>
      </c>
      <c r="AA13954" t="s">
        <v>34125</v>
      </c>
      <c r="AB13954" t="s">
        <v>33674</v>
      </c>
      <c r="AO13954" s="171"/>
      <c r="AP13954" s="171"/>
      <c r="AQ13954" s="171"/>
      <c r="AR13954" s="171"/>
    </row>
    <row r="13955" spans="24:44">
      <c r="X13955" t="s">
        <v>5041</v>
      </c>
      <c r="Y13955" t="s">
        <v>386</v>
      </c>
      <c r="Z13955" t="s">
        <v>38431</v>
      </c>
      <c r="AA13955" t="s">
        <v>34125</v>
      </c>
      <c r="AB13955" t="s">
        <v>33674</v>
      </c>
      <c r="AO13955" s="171"/>
      <c r="AP13955" s="171"/>
      <c r="AQ13955" s="171"/>
      <c r="AR13955" s="171"/>
    </row>
    <row r="13956" spans="24:44">
      <c r="X13956" t="s">
        <v>5046</v>
      </c>
      <c r="Y13956" t="s">
        <v>386</v>
      </c>
      <c r="Z13956" t="s">
        <v>38432</v>
      </c>
      <c r="AA13956" t="s">
        <v>34125</v>
      </c>
      <c r="AB13956" t="s">
        <v>33674</v>
      </c>
      <c r="AO13956" s="171"/>
      <c r="AP13956" s="171"/>
      <c r="AQ13956" s="171"/>
      <c r="AR13956" s="171"/>
    </row>
    <row r="13957" spans="24:44">
      <c r="X13957" t="s">
        <v>5051</v>
      </c>
      <c r="Y13957" t="s">
        <v>386</v>
      </c>
      <c r="Z13957" t="s">
        <v>38433</v>
      </c>
      <c r="AA13957" t="s">
        <v>34125</v>
      </c>
      <c r="AB13957" t="s">
        <v>33674</v>
      </c>
      <c r="AO13957" s="171"/>
      <c r="AP13957" s="171"/>
      <c r="AQ13957" s="171"/>
      <c r="AR13957" s="171"/>
    </row>
    <row r="13958" spans="24:44">
      <c r="X13958" t="s">
        <v>5055</v>
      </c>
      <c r="Y13958" t="s">
        <v>386</v>
      </c>
      <c r="Z13958" t="s">
        <v>38434</v>
      </c>
      <c r="AA13958" t="s">
        <v>34125</v>
      </c>
      <c r="AB13958" t="s">
        <v>33674</v>
      </c>
      <c r="AO13958" s="171"/>
      <c r="AP13958" s="171"/>
      <c r="AQ13958" s="171"/>
      <c r="AR13958" s="171"/>
    </row>
    <row r="13959" spans="24:44">
      <c r="X13959" t="s">
        <v>38435</v>
      </c>
      <c r="Y13959" t="s">
        <v>386</v>
      </c>
      <c r="Z13959" t="s">
        <v>38436</v>
      </c>
      <c r="AA13959" t="s">
        <v>34125</v>
      </c>
      <c r="AB13959" t="s">
        <v>33674</v>
      </c>
      <c r="AO13959" s="171"/>
      <c r="AP13959" s="171"/>
      <c r="AQ13959" s="171"/>
      <c r="AR13959" s="171"/>
    </row>
    <row r="13960" spans="24:44">
      <c r="X13960" t="s">
        <v>38437</v>
      </c>
      <c r="Y13960" t="s">
        <v>386</v>
      </c>
      <c r="Z13960" t="s">
        <v>36381</v>
      </c>
      <c r="AA13960" t="s">
        <v>34125</v>
      </c>
      <c r="AB13960" t="s">
        <v>33674</v>
      </c>
      <c r="AO13960" s="171"/>
      <c r="AP13960" s="171"/>
      <c r="AQ13960" s="171"/>
      <c r="AR13960" s="171"/>
    </row>
    <row r="13961" spans="24:44">
      <c r="X13961" t="s">
        <v>38438</v>
      </c>
      <c r="Y13961" t="s">
        <v>389</v>
      </c>
      <c r="Z13961" t="s">
        <v>38439</v>
      </c>
      <c r="AA13961" t="s">
        <v>34125</v>
      </c>
      <c r="AB13961" t="s">
        <v>33674</v>
      </c>
      <c r="AO13961" s="171"/>
      <c r="AP13961" s="171"/>
      <c r="AQ13961" s="171"/>
      <c r="AR13961" s="171"/>
    </row>
    <row r="13962" spans="24:44">
      <c r="X13962" t="s">
        <v>38440</v>
      </c>
      <c r="Y13962" t="s">
        <v>386</v>
      </c>
      <c r="Z13962" t="s">
        <v>38441</v>
      </c>
      <c r="AA13962" t="s">
        <v>34125</v>
      </c>
      <c r="AB13962" t="s">
        <v>33674</v>
      </c>
      <c r="AO13962" s="171"/>
      <c r="AP13962" s="171"/>
      <c r="AQ13962" s="171"/>
      <c r="AR13962" s="171"/>
    </row>
    <row r="13963" spans="24:44">
      <c r="X13963" t="s">
        <v>3037</v>
      </c>
      <c r="Y13963" t="s">
        <v>386</v>
      </c>
      <c r="Z13963" t="s">
        <v>38442</v>
      </c>
      <c r="AA13963" t="s">
        <v>34125</v>
      </c>
      <c r="AB13963" t="s">
        <v>33674</v>
      </c>
      <c r="AO13963" s="171"/>
      <c r="AP13963" s="171"/>
      <c r="AQ13963" s="171"/>
      <c r="AR13963" s="171"/>
    </row>
    <row r="13964" spans="24:44">
      <c r="X13964" t="s">
        <v>38443</v>
      </c>
      <c r="Y13964" t="s">
        <v>389</v>
      </c>
      <c r="Z13964" t="s">
        <v>38444</v>
      </c>
      <c r="AA13964" t="s">
        <v>34125</v>
      </c>
      <c r="AB13964" t="s">
        <v>33674</v>
      </c>
      <c r="AO13964" s="171"/>
      <c r="AP13964" s="171"/>
      <c r="AQ13964" s="171"/>
      <c r="AR13964" s="171"/>
    </row>
    <row r="13965" spans="24:44">
      <c r="X13965" t="s">
        <v>38445</v>
      </c>
      <c r="Y13965" t="s">
        <v>386</v>
      </c>
      <c r="Z13965" t="s">
        <v>38446</v>
      </c>
      <c r="AA13965" t="s">
        <v>34125</v>
      </c>
      <c r="AB13965" t="s">
        <v>33674</v>
      </c>
      <c r="AO13965" s="171"/>
      <c r="AP13965" s="171"/>
      <c r="AQ13965" s="171"/>
      <c r="AR13965" s="171"/>
    </row>
    <row r="13966" spans="24:44">
      <c r="X13966" t="s">
        <v>38447</v>
      </c>
      <c r="Y13966" t="s">
        <v>386</v>
      </c>
      <c r="Z13966" t="s">
        <v>38448</v>
      </c>
      <c r="AA13966" t="s">
        <v>34125</v>
      </c>
      <c r="AB13966" t="s">
        <v>33674</v>
      </c>
      <c r="AO13966" s="171"/>
      <c r="AP13966" s="171"/>
      <c r="AQ13966" s="171"/>
      <c r="AR13966" s="171"/>
    </row>
    <row r="13967" spans="24:44">
      <c r="X13967" t="s">
        <v>38449</v>
      </c>
      <c r="Y13967" t="s">
        <v>386</v>
      </c>
      <c r="Z13967" t="s">
        <v>38450</v>
      </c>
      <c r="AA13967" t="s">
        <v>34125</v>
      </c>
      <c r="AB13967" t="s">
        <v>33674</v>
      </c>
      <c r="AO13967" s="171"/>
      <c r="AP13967" s="171"/>
      <c r="AQ13967" s="171"/>
      <c r="AR13967" s="171"/>
    </row>
    <row r="13968" spans="24:44">
      <c r="X13968" t="s">
        <v>38451</v>
      </c>
      <c r="Y13968" t="s">
        <v>386</v>
      </c>
      <c r="Z13968" t="s">
        <v>38452</v>
      </c>
      <c r="AA13968" t="s">
        <v>34125</v>
      </c>
      <c r="AB13968" t="s">
        <v>33674</v>
      </c>
      <c r="AO13968" s="171"/>
      <c r="AP13968" s="171"/>
      <c r="AQ13968" s="171"/>
      <c r="AR13968" s="171"/>
    </row>
    <row r="13969" spans="24:44">
      <c r="X13969" t="s">
        <v>38453</v>
      </c>
      <c r="Y13969" t="s">
        <v>386</v>
      </c>
      <c r="Z13969" t="s">
        <v>38454</v>
      </c>
      <c r="AA13969" t="s">
        <v>34125</v>
      </c>
      <c r="AB13969" t="s">
        <v>33674</v>
      </c>
      <c r="AO13969" s="171"/>
      <c r="AP13969" s="171"/>
      <c r="AQ13969" s="171"/>
      <c r="AR13969" s="171"/>
    </row>
    <row r="13970" spans="24:44">
      <c r="X13970" t="s">
        <v>38455</v>
      </c>
      <c r="Y13970" t="s">
        <v>389</v>
      </c>
      <c r="Z13970" t="s">
        <v>38456</v>
      </c>
      <c r="AA13970" t="s">
        <v>34125</v>
      </c>
      <c r="AB13970" t="s">
        <v>33674</v>
      </c>
      <c r="AO13970" s="171"/>
      <c r="AP13970" s="171"/>
      <c r="AQ13970" s="171"/>
      <c r="AR13970" s="171"/>
    </row>
    <row r="13971" spans="24:44">
      <c r="X13971" t="s">
        <v>3578</v>
      </c>
      <c r="Y13971" t="s">
        <v>386</v>
      </c>
      <c r="Z13971" t="s">
        <v>38457</v>
      </c>
      <c r="AA13971" t="s">
        <v>34125</v>
      </c>
      <c r="AB13971" t="s">
        <v>33674</v>
      </c>
      <c r="AO13971" s="171"/>
      <c r="AP13971" s="171"/>
      <c r="AQ13971" s="171"/>
      <c r="AR13971" s="171"/>
    </row>
    <row r="13972" spans="24:44">
      <c r="X13972" t="s">
        <v>3584</v>
      </c>
      <c r="Y13972" t="s">
        <v>386</v>
      </c>
      <c r="Z13972" t="s">
        <v>38458</v>
      </c>
      <c r="AA13972" t="s">
        <v>34125</v>
      </c>
      <c r="AB13972" t="s">
        <v>33674</v>
      </c>
      <c r="AO13972" s="171"/>
      <c r="AP13972" s="171"/>
      <c r="AQ13972" s="171"/>
      <c r="AR13972" s="171"/>
    </row>
    <row r="13973" spans="24:44">
      <c r="X13973" t="s">
        <v>3588</v>
      </c>
      <c r="Y13973" t="s">
        <v>386</v>
      </c>
      <c r="Z13973" t="s">
        <v>38459</v>
      </c>
      <c r="AA13973" t="s">
        <v>34125</v>
      </c>
      <c r="AB13973" t="s">
        <v>33674</v>
      </c>
      <c r="AO13973" s="171"/>
      <c r="AP13973" s="171"/>
      <c r="AQ13973" s="171"/>
      <c r="AR13973" s="171"/>
    </row>
    <row r="13974" spans="24:44">
      <c r="X13974" t="s">
        <v>3594</v>
      </c>
      <c r="Y13974" t="s">
        <v>386</v>
      </c>
      <c r="Z13974" t="s">
        <v>38460</v>
      </c>
      <c r="AA13974" t="s">
        <v>34125</v>
      </c>
      <c r="AB13974" t="s">
        <v>33674</v>
      </c>
      <c r="AO13974" s="171"/>
      <c r="AP13974" s="171"/>
      <c r="AQ13974" s="171"/>
      <c r="AR13974" s="171"/>
    </row>
    <row r="13975" spans="24:44">
      <c r="X13975" t="s">
        <v>5060</v>
      </c>
      <c r="Y13975" t="s">
        <v>386</v>
      </c>
      <c r="Z13975" t="s">
        <v>38461</v>
      </c>
      <c r="AA13975" t="s">
        <v>34125</v>
      </c>
      <c r="AB13975" t="s">
        <v>33674</v>
      </c>
      <c r="AO13975" s="171"/>
      <c r="AP13975" s="171"/>
      <c r="AQ13975" s="171"/>
      <c r="AR13975" s="171"/>
    </row>
    <row r="13976" spans="24:44">
      <c r="X13976" t="s">
        <v>38462</v>
      </c>
      <c r="Y13976" t="s">
        <v>389</v>
      </c>
      <c r="Z13976" t="s">
        <v>38463</v>
      </c>
      <c r="AA13976" t="s">
        <v>34125</v>
      </c>
      <c r="AB13976" t="s">
        <v>33674</v>
      </c>
      <c r="AO13976" s="171"/>
      <c r="AP13976" s="171"/>
      <c r="AQ13976" s="171"/>
      <c r="AR13976" s="171"/>
    </row>
    <row r="13977" spans="24:44">
      <c r="X13977" t="s">
        <v>5063</v>
      </c>
      <c r="Y13977" t="s">
        <v>386</v>
      </c>
      <c r="Z13977" t="s">
        <v>38464</v>
      </c>
      <c r="AA13977" t="s">
        <v>34125</v>
      </c>
      <c r="AB13977" t="s">
        <v>33674</v>
      </c>
      <c r="AO13977" s="171"/>
      <c r="AP13977" s="171"/>
      <c r="AQ13977" s="171"/>
      <c r="AR13977" s="171"/>
    </row>
    <row r="13978" spans="24:44">
      <c r="X13978" t="s">
        <v>5067</v>
      </c>
      <c r="Y13978" t="s">
        <v>386</v>
      </c>
      <c r="Z13978" t="s">
        <v>38465</v>
      </c>
      <c r="AA13978" t="s">
        <v>34125</v>
      </c>
      <c r="AB13978" t="s">
        <v>33674</v>
      </c>
      <c r="AO13978" s="171"/>
      <c r="AP13978" s="171"/>
      <c r="AQ13978" s="171"/>
      <c r="AR13978" s="171"/>
    </row>
    <row r="13979" spans="24:44">
      <c r="X13979" t="s">
        <v>38466</v>
      </c>
      <c r="Y13979" t="s">
        <v>389</v>
      </c>
      <c r="Z13979" t="s">
        <v>38467</v>
      </c>
      <c r="AA13979" t="s">
        <v>34125</v>
      </c>
      <c r="AB13979" t="s">
        <v>33674</v>
      </c>
      <c r="AO13979" s="171"/>
      <c r="AP13979" s="171"/>
      <c r="AQ13979" s="171"/>
      <c r="AR13979" s="171"/>
    </row>
    <row r="13980" spans="24:44">
      <c r="X13980" t="s">
        <v>5071</v>
      </c>
      <c r="Y13980" t="s">
        <v>386</v>
      </c>
      <c r="Z13980" t="s">
        <v>38468</v>
      </c>
      <c r="AA13980" t="s">
        <v>34125</v>
      </c>
      <c r="AB13980" t="s">
        <v>33674</v>
      </c>
      <c r="AO13980" s="171"/>
      <c r="AP13980" s="171"/>
      <c r="AQ13980" s="171"/>
      <c r="AR13980" s="171"/>
    </row>
    <row r="13981" spans="24:44">
      <c r="X13981" t="s">
        <v>38469</v>
      </c>
      <c r="Y13981" t="s">
        <v>389</v>
      </c>
      <c r="Z13981" t="s">
        <v>38470</v>
      </c>
      <c r="AA13981" t="s">
        <v>34125</v>
      </c>
      <c r="AB13981" t="s">
        <v>33674</v>
      </c>
      <c r="AO13981" s="171"/>
      <c r="AP13981" s="171"/>
      <c r="AQ13981" s="171"/>
      <c r="AR13981" s="171"/>
    </row>
    <row r="13982" spans="24:44">
      <c r="X13982" t="s">
        <v>5075</v>
      </c>
      <c r="Y13982" t="s">
        <v>386</v>
      </c>
      <c r="Z13982" t="s">
        <v>38471</v>
      </c>
      <c r="AA13982" t="s">
        <v>34125</v>
      </c>
      <c r="AB13982" t="s">
        <v>33674</v>
      </c>
      <c r="AO13982" s="171"/>
      <c r="AP13982" s="171"/>
      <c r="AQ13982" s="171"/>
      <c r="AR13982" s="171"/>
    </row>
    <row r="13983" spans="24:44">
      <c r="X13983" t="s">
        <v>5080</v>
      </c>
      <c r="Y13983" t="s">
        <v>386</v>
      </c>
      <c r="Z13983" t="s">
        <v>38472</v>
      </c>
      <c r="AA13983" t="s">
        <v>34125</v>
      </c>
      <c r="AB13983" t="s">
        <v>33674</v>
      </c>
      <c r="AO13983" s="171"/>
      <c r="AP13983" s="171"/>
      <c r="AQ13983" s="171"/>
      <c r="AR13983" s="171"/>
    </row>
    <row r="13984" spans="24:44">
      <c r="X13984" t="s">
        <v>5084</v>
      </c>
      <c r="Y13984" t="s">
        <v>386</v>
      </c>
      <c r="Z13984" t="s">
        <v>38473</v>
      </c>
      <c r="AA13984" t="s">
        <v>34125</v>
      </c>
      <c r="AB13984" t="s">
        <v>33674</v>
      </c>
      <c r="AO13984" s="171"/>
      <c r="AP13984" s="171"/>
      <c r="AQ13984" s="171"/>
      <c r="AR13984" s="171"/>
    </row>
    <row r="13985" spans="24:44">
      <c r="X13985" t="s">
        <v>38474</v>
      </c>
      <c r="Y13985" t="s">
        <v>389</v>
      </c>
      <c r="Z13985" t="s">
        <v>38475</v>
      </c>
      <c r="AA13985" t="s">
        <v>34125</v>
      </c>
      <c r="AB13985" t="s">
        <v>33674</v>
      </c>
      <c r="AO13985" s="171"/>
      <c r="AP13985" s="171"/>
      <c r="AQ13985" s="171"/>
      <c r="AR13985" s="171"/>
    </row>
    <row r="13986" spans="24:44">
      <c r="X13986" t="s">
        <v>38476</v>
      </c>
      <c r="Y13986" t="s">
        <v>386</v>
      </c>
      <c r="Z13986" t="s">
        <v>38477</v>
      </c>
      <c r="AA13986" t="s">
        <v>34125</v>
      </c>
      <c r="AB13986" t="s">
        <v>33674</v>
      </c>
      <c r="AO13986" s="171"/>
      <c r="AP13986" s="171"/>
      <c r="AQ13986" s="171"/>
      <c r="AR13986" s="171"/>
    </row>
    <row r="13987" spans="24:44">
      <c r="X13987" t="s">
        <v>3599</v>
      </c>
      <c r="Y13987" t="s">
        <v>386</v>
      </c>
      <c r="Z13987" t="s">
        <v>38478</v>
      </c>
      <c r="AA13987" t="s">
        <v>34125</v>
      </c>
      <c r="AB13987" t="s">
        <v>33674</v>
      </c>
      <c r="AO13987" s="171"/>
      <c r="AP13987" s="171"/>
      <c r="AQ13987" s="171"/>
      <c r="AR13987" s="171"/>
    </row>
    <row r="13988" spans="24:44">
      <c r="X13988" t="s">
        <v>38479</v>
      </c>
      <c r="Y13988" t="s">
        <v>386</v>
      </c>
      <c r="Z13988" t="s">
        <v>38480</v>
      </c>
      <c r="AA13988" t="s">
        <v>34125</v>
      </c>
      <c r="AB13988" t="s">
        <v>33674</v>
      </c>
      <c r="AO13988" s="171"/>
      <c r="AP13988" s="171"/>
      <c r="AQ13988" s="171"/>
      <c r="AR13988" s="171"/>
    </row>
    <row r="13989" spans="24:44">
      <c r="X13989" t="s">
        <v>38481</v>
      </c>
      <c r="Y13989" t="s">
        <v>386</v>
      </c>
      <c r="Z13989" t="s">
        <v>38482</v>
      </c>
      <c r="AA13989" t="s">
        <v>34125</v>
      </c>
      <c r="AB13989" t="s">
        <v>33674</v>
      </c>
      <c r="AO13989" s="171"/>
      <c r="AP13989" s="171"/>
      <c r="AQ13989" s="171"/>
      <c r="AR13989" s="171"/>
    </row>
    <row r="13990" spans="24:44">
      <c r="X13990" t="s">
        <v>38483</v>
      </c>
      <c r="Y13990" t="s">
        <v>386</v>
      </c>
      <c r="Z13990" t="s">
        <v>38484</v>
      </c>
      <c r="AA13990" t="s">
        <v>38485</v>
      </c>
      <c r="AB13990" t="s">
        <v>33627</v>
      </c>
      <c r="AO13990" s="171"/>
      <c r="AP13990" s="171"/>
      <c r="AQ13990" s="171"/>
      <c r="AR13990" s="171"/>
    </row>
    <row r="13991" spans="24:44">
      <c r="X13991" t="s">
        <v>38486</v>
      </c>
      <c r="Y13991" t="s">
        <v>389</v>
      </c>
      <c r="Z13991" t="s">
        <v>38487</v>
      </c>
      <c r="AA13991" t="s">
        <v>38488</v>
      </c>
      <c r="AB13991" t="s">
        <v>33927</v>
      </c>
      <c r="AO13991" s="171"/>
      <c r="AP13991" s="171"/>
      <c r="AQ13991" s="171"/>
      <c r="AR13991" s="171"/>
    </row>
    <row r="13992" spans="24:44">
      <c r="X13992" t="s">
        <v>38489</v>
      </c>
      <c r="Y13992" t="s">
        <v>389</v>
      </c>
      <c r="Z13992" t="s">
        <v>38490</v>
      </c>
      <c r="AA13992" t="s">
        <v>38491</v>
      </c>
      <c r="AB13992" t="s">
        <v>33694</v>
      </c>
      <c r="AO13992" s="171"/>
      <c r="AP13992" s="171"/>
      <c r="AQ13992" s="171"/>
      <c r="AR13992" s="171"/>
    </row>
    <row r="13993" spans="24:44">
      <c r="X13993" t="s">
        <v>6390</v>
      </c>
      <c r="Y13993" t="s">
        <v>386</v>
      </c>
      <c r="Z13993" t="s">
        <v>38492</v>
      </c>
      <c r="AA13993" t="s">
        <v>33715</v>
      </c>
      <c r="AB13993" t="s">
        <v>33627</v>
      </c>
      <c r="AO13993" s="171"/>
      <c r="AP13993" s="171"/>
      <c r="AQ13993" s="171"/>
      <c r="AR13993" s="171"/>
    </row>
    <row r="13994" spans="24:44">
      <c r="X13994" t="s">
        <v>38493</v>
      </c>
      <c r="Y13994" t="s">
        <v>386</v>
      </c>
      <c r="Z13994" t="s">
        <v>38494</v>
      </c>
      <c r="AA13994" t="s">
        <v>33715</v>
      </c>
      <c r="AB13994" t="s">
        <v>33627</v>
      </c>
      <c r="AO13994" s="171"/>
      <c r="AP13994" s="171"/>
      <c r="AQ13994" s="171"/>
      <c r="AR13994" s="171"/>
    </row>
    <row r="13995" spans="24:44">
      <c r="X13995" t="s">
        <v>38495</v>
      </c>
      <c r="Y13995" t="s">
        <v>386</v>
      </c>
      <c r="Z13995" t="s">
        <v>38496</v>
      </c>
      <c r="AA13995" t="s">
        <v>33715</v>
      </c>
      <c r="AB13995" t="s">
        <v>33627</v>
      </c>
      <c r="AO13995" s="171"/>
      <c r="AP13995" s="171"/>
      <c r="AQ13995" s="171"/>
      <c r="AR13995" s="171"/>
    </row>
    <row r="13996" spans="24:44">
      <c r="X13996" t="s">
        <v>38497</v>
      </c>
      <c r="Y13996" t="s">
        <v>389</v>
      </c>
      <c r="Z13996" t="s">
        <v>38498</v>
      </c>
      <c r="AA13996" t="s">
        <v>33715</v>
      </c>
      <c r="AB13996" t="s">
        <v>33627</v>
      </c>
      <c r="AO13996" s="171"/>
      <c r="AP13996" s="171"/>
      <c r="AQ13996" s="171"/>
      <c r="AR13996" s="171"/>
    </row>
    <row r="13997" spans="24:44">
      <c r="X13997" t="s">
        <v>38499</v>
      </c>
      <c r="Y13997" t="s">
        <v>389</v>
      </c>
      <c r="Z13997" t="s">
        <v>38500</v>
      </c>
      <c r="AA13997" t="s">
        <v>33715</v>
      </c>
      <c r="AB13997" t="s">
        <v>33627</v>
      </c>
      <c r="AO13997" s="171"/>
      <c r="AP13997" s="171"/>
      <c r="AQ13997" s="171"/>
      <c r="AR13997" s="171"/>
    </row>
    <row r="13998" spans="24:44">
      <c r="X13998" t="s">
        <v>38501</v>
      </c>
      <c r="Y13998" t="s">
        <v>389</v>
      </c>
      <c r="Z13998" t="s">
        <v>38502</v>
      </c>
      <c r="AA13998" t="s">
        <v>33715</v>
      </c>
      <c r="AB13998" t="s">
        <v>33627</v>
      </c>
      <c r="AO13998" s="171"/>
      <c r="AP13998" s="171"/>
      <c r="AQ13998" s="171"/>
      <c r="AR13998" s="171"/>
    </row>
    <row r="13999" spans="24:44">
      <c r="X13999" t="s">
        <v>38503</v>
      </c>
      <c r="Y13999" t="s">
        <v>386</v>
      </c>
      <c r="Z13999" t="s">
        <v>34862</v>
      </c>
      <c r="AA13999" t="s">
        <v>33693</v>
      </c>
      <c r="AB13999" t="s">
        <v>33694</v>
      </c>
      <c r="AO13999" s="171"/>
      <c r="AP13999" s="171"/>
      <c r="AQ13999" s="171"/>
      <c r="AR13999" s="171"/>
    </row>
    <row r="14000" spans="24:44">
      <c r="X14000" t="s">
        <v>2660</v>
      </c>
      <c r="Y14000" t="s">
        <v>386</v>
      </c>
      <c r="Z14000" t="s">
        <v>38504</v>
      </c>
      <c r="AA14000" t="s">
        <v>33626</v>
      </c>
      <c r="AB14000" t="s">
        <v>33627</v>
      </c>
      <c r="AO14000" s="171"/>
      <c r="AP14000" s="171"/>
      <c r="AQ14000" s="171"/>
      <c r="AR14000" s="171"/>
    </row>
    <row r="14001" spans="24:44">
      <c r="X14001" t="s">
        <v>2664</v>
      </c>
      <c r="Y14001" t="s">
        <v>386</v>
      </c>
      <c r="Z14001" t="s">
        <v>38505</v>
      </c>
      <c r="AA14001" t="s">
        <v>33626</v>
      </c>
      <c r="AB14001" t="s">
        <v>33627</v>
      </c>
      <c r="AO14001" s="171"/>
      <c r="AP14001" s="171"/>
      <c r="AQ14001" s="171"/>
      <c r="AR14001" s="171"/>
    </row>
    <row r="14002" spans="24:44">
      <c r="X14002" t="s">
        <v>38506</v>
      </c>
      <c r="Y14002" t="s">
        <v>389</v>
      </c>
      <c r="Z14002" t="s">
        <v>36691</v>
      </c>
      <c r="AA14002" t="s">
        <v>38507</v>
      </c>
      <c r="AB14002" t="s">
        <v>32837</v>
      </c>
      <c r="AO14002" s="171"/>
      <c r="AP14002" s="171"/>
      <c r="AQ14002" s="171"/>
      <c r="AR14002" s="171"/>
    </row>
    <row r="14003" spans="24:44">
      <c r="X14003" t="s">
        <v>38508</v>
      </c>
      <c r="Y14003" t="s">
        <v>389</v>
      </c>
      <c r="Z14003" t="s">
        <v>36691</v>
      </c>
      <c r="AA14003" t="s">
        <v>642</v>
      </c>
      <c r="AB14003" t="s">
        <v>32837</v>
      </c>
      <c r="AO14003" s="171"/>
      <c r="AP14003" s="171"/>
      <c r="AQ14003" s="171"/>
      <c r="AR14003" s="171"/>
    </row>
    <row r="14004" spans="24:44">
      <c r="X14004" t="s">
        <v>38509</v>
      </c>
      <c r="Y14004" t="s">
        <v>386</v>
      </c>
      <c r="Z14004" t="s">
        <v>38510</v>
      </c>
      <c r="AA14004" t="s">
        <v>653</v>
      </c>
      <c r="AB14004" t="s">
        <v>125</v>
      </c>
      <c r="AO14004" s="171"/>
      <c r="AP14004" s="171"/>
      <c r="AQ14004" s="171"/>
      <c r="AR14004" s="171"/>
    </row>
    <row r="14005" spans="24:44">
      <c r="X14005" t="s">
        <v>38511</v>
      </c>
      <c r="Y14005" t="s">
        <v>386</v>
      </c>
      <c r="Z14005" t="s">
        <v>34862</v>
      </c>
      <c r="AA14005" t="s">
        <v>33984</v>
      </c>
      <c r="AB14005" t="s">
        <v>125</v>
      </c>
      <c r="AO14005" s="171"/>
      <c r="AP14005" s="171"/>
      <c r="AQ14005" s="171"/>
      <c r="AR14005" s="171"/>
    </row>
    <row r="14006" spans="24:44">
      <c r="X14006" t="s">
        <v>38512</v>
      </c>
      <c r="Y14006" t="s">
        <v>389</v>
      </c>
      <c r="Z14006" t="s">
        <v>38513</v>
      </c>
      <c r="AA14006" t="s">
        <v>33984</v>
      </c>
      <c r="AB14006" t="s">
        <v>125</v>
      </c>
      <c r="AO14006" s="171"/>
      <c r="AP14006" s="171"/>
      <c r="AQ14006" s="171"/>
      <c r="AR14006" s="171"/>
    </row>
    <row r="14007" spans="24:44">
      <c r="X14007" t="s">
        <v>38514</v>
      </c>
      <c r="Y14007" t="s">
        <v>389</v>
      </c>
      <c r="Z14007" t="s">
        <v>38515</v>
      </c>
      <c r="AA14007" t="s">
        <v>37185</v>
      </c>
      <c r="AB14007" t="s">
        <v>37186</v>
      </c>
      <c r="AO14007" s="171"/>
      <c r="AP14007" s="171"/>
      <c r="AQ14007" s="171"/>
      <c r="AR14007" s="171"/>
    </row>
    <row r="14008" spans="24:44">
      <c r="X14008" t="s">
        <v>38516</v>
      </c>
      <c r="Y14008" t="s">
        <v>389</v>
      </c>
      <c r="Z14008" t="s">
        <v>38517</v>
      </c>
      <c r="AA14008" t="s">
        <v>37185</v>
      </c>
      <c r="AB14008" t="s">
        <v>37186</v>
      </c>
      <c r="AO14008" s="171"/>
      <c r="AP14008" s="171"/>
      <c r="AQ14008" s="171"/>
      <c r="AR14008" s="171"/>
    </row>
    <row r="14009" spans="24:44">
      <c r="X14009" t="s">
        <v>38518</v>
      </c>
      <c r="Y14009" t="s">
        <v>386</v>
      </c>
      <c r="Z14009" t="s">
        <v>38519</v>
      </c>
      <c r="AA14009" t="s">
        <v>33762</v>
      </c>
      <c r="AB14009" t="s">
        <v>125</v>
      </c>
      <c r="AO14009" s="171"/>
      <c r="AP14009" s="171"/>
      <c r="AQ14009" s="171"/>
      <c r="AR14009" s="171"/>
    </row>
    <row r="14010" spans="24:44">
      <c r="X14010" t="s">
        <v>38520</v>
      </c>
      <c r="Y14010" t="s">
        <v>386</v>
      </c>
      <c r="Z14010" t="s">
        <v>38521</v>
      </c>
      <c r="AA14010" t="s">
        <v>33762</v>
      </c>
      <c r="AB14010" t="s">
        <v>125</v>
      </c>
      <c r="AO14010" s="171"/>
      <c r="AP14010" s="171"/>
      <c r="AQ14010" s="171"/>
      <c r="AR14010" s="171"/>
    </row>
    <row r="14011" spans="24:44">
      <c r="X14011" t="s">
        <v>38522</v>
      </c>
      <c r="Y14011" t="s">
        <v>389</v>
      </c>
      <c r="Z14011" t="s">
        <v>38523</v>
      </c>
      <c r="AA14011" t="s">
        <v>33762</v>
      </c>
      <c r="AB14011" t="s">
        <v>125</v>
      </c>
      <c r="AO14011" s="171"/>
      <c r="AP14011" s="171"/>
      <c r="AQ14011" s="171"/>
      <c r="AR14011" s="171"/>
    </row>
    <row r="14012" spans="24:44">
      <c r="X14012" t="s">
        <v>38524</v>
      </c>
      <c r="Y14012" t="s">
        <v>389</v>
      </c>
      <c r="Z14012" t="s">
        <v>38525</v>
      </c>
      <c r="AA14012" t="s">
        <v>33762</v>
      </c>
      <c r="AB14012" t="s">
        <v>125</v>
      </c>
      <c r="AO14012" s="171"/>
      <c r="AP14012" s="171"/>
      <c r="AQ14012" s="171"/>
      <c r="AR14012" s="171"/>
    </row>
    <row r="14013" spans="24:44">
      <c r="X14013" t="s">
        <v>38526</v>
      </c>
      <c r="Y14013" t="s">
        <v>386</v>
      </c>
      <c r="Z14013" t="s">
        <v>38527</v>
      </c>
      <c r="AA14013" t="s">
        <v>33762</v>
      </c>
      <c r="AB14013" t="s">
        <v>125</v>
      </c>
      <c r="AO14013" s="171"/>
      <c r="AP14013" s="171"/>
      <c r="AQ14013" s="171"/>
      <c r="AR14013" s="171"/>
    </row>
    <row r="14014" spans="24:44">
      <c r="X14014" t="s">
        <v>38528</v>
      </c>
      <c r="Y14014" t="s">
        <v>386</v>
      </c>
      <c r="Z14014" t="s">
        <v>38529</v>
      </c>
      <c r="AA14014" t="s">
        <v>38530</v>
      </c>
      <c r="AB14014" t="s">
        <v>125</v>
      </c>
      <c r="AO14014" s="171"/>
      <c r="AP14014" s="171"/>
      <c r="AQ14014" s="171"/>
      <c r="AR14014" s="171"/>
    </row>
    <row r="14015" spans="24:44">
      <c r="X14015" t="s">
        <v>38531</v>
      </c>
      <c r="Y14015" t="s">
        <v>389</v>
      </c>
      <c r="Z14015" t="s">
        <v>38532</v>
      </c>
      <c r="AA14015" t="s">
        <v>38533</v>
      </c>
      <c r="AB14015" t="s">
        <v>38534</v>
      </c>
      <c r="AO14015" s="171"/>
      <c r="AP14015" s="171"/>
      <c r="AQ14015" s="171"/>
      <c r="AR14015" s="171"/>
    </row>
    <row r="14016" spans="24:44">
      <c r="X14016" t="s">
        <v>38535</v>
      </c>
      <c r="Y14016" t="s">
        <v>389</v>
      </c>
      <c r="Z14016" t="s">
        <v>38536</v>
      </c>
      <c r="AA14016" t="s">
        <v>33603</v>
      </c>
      <c r="AB14016" t="s">
        <v>125</v>
      </c>
      <c r="AO14016" s="171"/>
      <c r="AP14016" s="171"/>
      <c r="AQ14016" s="171"/>
      <c r="AR14016" s="171"/>
    </row>
    <row r="14017" spans="24:44">
      <c r="X14017" t="s">
        <v>38537</v>
      </c>
      <c r="Y14017" t="s">
        <v>389</v>
      </c>
      <c r="Z14017" t="s">
        <v>38538</v>
      </c>
      <c r="AA14017" t="s">
        <v>34094</v>
      </c>
      <c r="AB14017" t="s">
        <v>125</v>
      </c>
      <c r="AO14017" s="171"/>
      <c r="AP14017" s="171"/>
      <c r="AQ14017" s="171"/>
      <c r="AR14017" s="171"/>
    </row>
    <row r="14018" spans="24:44">
      <c r="X14018" t="s">
        <v>38539</v>
      </c>
      <c r="Y14018" t="s">
        <v>386</v>
      </c>
      <c r="Z14018" t="s">
        <v>38321</v>
      </c>
      <c r="AA14018" t="s">
        <v>33846</v>
      </c>
      <c r="AB14018" t="s">
        <v>125</v>
      </c>
      <c r="AO14018" s="171"/>
      <c r="AP14018" s="171"/>
      <c r="AQ14018" s="171"/>
      <c r="AR14018" s="171"/>
    </row>
    <row r="14019" spans="24:44">
      <c r="X14019" t="s">
        <v>6395</v>
      </c>
      <c r="Y14019" t="s">
        <v>386</v>
      </c>
      <c r="Z14019" t="s">
        <v>38540</v>
      </c>
      <c r="AA14019" t="s">
        <v>33715</v>
      </c>
      <c r="AB14019" t="s">
        <v>33627</v>
      </c>
      <c r="AO14019" s="171"/>
      <c r="AP14019" s="171"/>
      <c r="AQ14019" s="171"/>
      <c r="AR14019" s="171"/>
    </row>
    <row r="14020" spans="24:44">
      <c r="X14020" t="s">
        <v>38541</v>
      </c>
      <c r="Y14020" t="s">
        <v>386</v>
      </c>
      <c r="Z14020" t="s">
        <v>38542</v>
      </c>
      <c r="AA14020" t="s">
        <v>34125</v>
      </c>
      <c r="AB14020" t="s">
        <v>33674</v>
      </c>
      <c r="AO14020" s="171"/>
      <c r="AP14020" s="171"/>
      <c r="AQ14020" s="171"/>
      <c r="AR14020" s="171"/>
    </row>
    <row r="14021" spans="24:44">
      <c r="X14021" t="s">
        <v>38543</v>
      </c>
      <c r="Y14021" t="s">
        <v>389</v>
      </c>
      <c r="Z14021" t="s">
        <v>38544</v>
      </c>
      <c r="AA14021" t="s">
        <v>34755</v>
      </c>
      <c r="AB14021" t="s">
        <v>125</v>
      </c>
      <c r="AO14021" s="171"/>
      <c r="AP14021" s="171"/>
      <c r="AQ14021" s="171"/>
      <c r="AR14021" s="171"/>
    </row>
    <row r="14022" spans="24:44">
      <c r="X14022" t="s">
        <v>38545</v>
      </c>
      <c r="Y14022" t="s">
        <v>389</v>
      </c>
      <c r="Z14022" t="s">
        <v>37088</v>
      </c>
      <c r="AA14022" t="s">
        <v>34755</v>
      </c>
      <c r="AB14022" t="s">
        <v>125</v>
      </c>
      <c r="AO14022" s="171"/>
      <c r="AP14022" s="171"/>
      <c r="AQ14022" s="171"/>
      <c r="AR14022" s="171"/>
    </row>
    <row r="14023" spans="24:44">
      <c r="X14023" t="s">
        <v>38546</v>
      </c>
      <c r="Y14023" t="s">
        <v>389</v>
      </c>
      <c r="Z14023" t="s">
        <v>38547</v>
      </c>
      <c r="AA14023" t="s">
        <v>34755</v>
      </c>
      <c r="AB14023" t="s">
        <v>125</v>
      </c>
      <c r="AO14023" s="171"/>
      <c r="AP14023" s="171"/>
      <c r="AQ14023" s="171"/>
      <c r="AR14023" s="171"/>
    </row>
    <row r="14024" spans="24:44">
      <c r="X14024" t="s">
        <v>38548</v>
      </c>
      <c r="Y14024" t="s">
        <v>389</v>
      </c>
      <c r="Z14024" t="s">
        <v>38549</v>
      </c>
      <c r="AA14024" t="s">
        <v>34755</v>
      </c>
      <c r="AB14024" t="s">
        <v>125</v>
      </c>
      <c r="AO14024" s="171"/>
      <c r="AP14024" s="171"/>
      <c r="AQ14024" s="171"/>
      <c r="AR14024" s="171"/>
    </row>
    <row r="14025" spans="24:44">
      <c r="X14025" t="s">
        <v>38550</v>
      </c>
      <c r="Y14025" t="s">
        <v>386</v>
      </c>
      <c r="Z14025" t="s">
        <v>38551</v>
      </c>
      <c r="AA14025" t="s">
        <v>34125</v>
      </c>
      <c r="AB14025" t="s">
        <v>33674</v>
      </c>
      <c r="AO14025" s="171"/>
      <c r="AP14025" s="171"/>
      <c r="AQ14025" s="171"/>
      <c r="AR14025" s="171"/>
    </row>
    <row r="14026" spans="24:44">
      <c r="X14026" t="s">
        <v>38552</v>
      </c>
      <c r="Y14026" t="s">
        <v>386</v>
      </c>
      <c r="Z14026" t="s">
        <v>38553</v>
      </c>
      <c r="AA14026" t="s">
        <v>34125</v>
      </c>
      <c r="AB14026" t="s">
        <v>33674</v>
      </c>
      <c r="AO14026" s="171"/>
      <c r="AP14026" s="171"/>
      <c r="AQ14026" s="171"/>
      <c r="AR14026" s="171"/>
    </row>
    <row r="14027" spans="24:44">
      <c r="X14027" t="s">
        <v>38554</v>
      </c>
      <c r="Y14027" t="s">
        <v>386</v>
      </c>
      <c r="Z14027" t="s">
        <v>38555</v>
      </c>
      <c r="AA14027" t="s">
        <v>34125</v>
      </c>
      <c r="AB14027" t="s">
        <v>33674</v>
      </c>
      <c r="AO14027" s="171"/>
      <c r="AP14027" s="171"/>
      <c r="AQ14027" s="171"/>
      <c r="AR14027" s="171"/>
    </row>
    <row r="14028" spans="24:44">
      <c r="X14028" t="s">
        <v>38556</v>
      </c>
      <c r="Y14028" t="s">
        <v>386</v>
      </c>
      <c r="Z14028" t="s">
        <v>38557</v>
      </c>
      <c r="AA14028" t="s">
        <v>34125</v>
      </c>
      <c r="AB14028" t="s">
        <v>33674</v>
      </c>
      <c r="AO14028" s="171"/>
      <c r="AP14028" s="171"/>
      <c r="AQ14028" s="171"/>
      <c r="AR14028" s="171"/>
    </row>
    <row r="14029" spans="24:44">
      <c r="X14029" t="s">
        <v>38558</v>
      </c>
      <c r="Y14029" t="s">
        <v>389</v>
      </c>
      <c r="Z14029" t="s">
        <v>38559</v>
      </c>
      <c r="AA14029" t="s">
        <v>34125</v>
      </c>
      <c r="AB14029" t="s">
        <v>33674</v>
      </c>
      <c r="AO14029" s="171"/>
      <c r="AP14029" s="171"/>
      <c r="AQ14029" s="171"/>
      <c r="AR14029" s="171"/>
    </row>
    <row r="14030" spans="24:44">
      <c r="X14030" t="s">
        <v>38560</v>
      </c>
      <c r="Y14030" t="s">
        <v>389</v>
      </c>
      <c r="Z14030" t="s">
        <v>38561</v>
      </c>
      <c r="AA14030" t="s">
        <v>34125</v>
      </c>
      <c r="AB14030" t="s">
        <v>33674</v>
      </c>
      <c r="AO14030" s="171"/>
      <c r="AP14030" s="171"/>
      <c r="AQ14030" s="171"/>
      <c r="AR14030" s="171"/>
    </row>
    <row r="14031" spans="24:44">
      <c r="X14031" t="s">
        <v>38562</v>
      </c>
      <c r="Y14031" t="s">
        <v>386</v>
      </c>
      <c r="Z14031" t="s">
        <v>38563</v>
      </c>
      <c r="AA14031" t="s">
        <v>34125</v>
      </c>
      <c r="AB14031" t="s">
        <v>33674</v>
      </c>
      <c r="AO14031" s="171"/>
      <c r="AP14031" s="171"/>
      <c r="AQ14031" s="171"/>
      <c r="AR14031" s="171"/>
    </row>
    <row r="14032" spans="24:44">
      <c r="X14032" t="s">
        <v>38564</v>
      </c>
      <c r="Y14032" t="s">
        <v>389</v>
      </c>
      <c r="Z14032" t="s">
        <v>38565</v>
      </c>
      <c r="AA14032" t="s">
        <v>34125</v>
      </c>
      <c r="AB14032" t="s">
        <v>33674</v>
      </c>
      <c r="AO14032" s="171"/>
      <c r="AP14032" s="171"/>
      <c r="AQ14032" s="171"/>
      <c r="AR14032" s="171"/>
    </row>
    <row r="14033" spans="24:44">
      <c r="X14033" t="s">
        <v>38566</v>
      </c>
      <c r="Y14033" t="s">
        <v>389</v>
      </c>
      <c r="Z14033" t="s">
        <v>38567</v>
      </c>
      <c r="AA14033" t="s">
        <v>34125</v>
      </c>
      <c r="AB14033" t="s">
        <v>33674</v>
      </c>
      <c r="AO14033" s="171"/>
      <c r="AP14033" s="171"/>
      <c r="AQ14033" s="171"/>
      <c r="AR14033" s="171"/>
    </row>
    <row r="14034" spans="24:44">
      <c r="X14034" t="s">
        <v>38568</v>
      </c>
      <c r="Y14034" t="s">
        <v>386</v>
      </c>
      <c r="Z14034" t="s">
        <v>38569</v>
      </c>
      <c r="AA14034" t="s">
        <v>34125</v>
      </c>
      <c r="AB14034" t="s">
        <v>33674</v>
      </c>
      <c r="AO14034" s="171"/>
      <c r="AP14034" s="171"/>
      <c r="AQ14034" s="171"/>
      <c r="AR14034" s="171"/>
    </row>
    <row r="14035" spans="24:44">
      <c r="X14035" t="s">
        <v>38570</v>
      </c>
      <c r="Y14035" t="s">
        <v>389</v>
      </c>
      <c r="Z14035" t="s">
        <v>38571</v>
      </c>
      <c r="AA14035" t="s">
        <v>34125</v>
      </c>
      <c r="AB14035" t="s">
        <v>33674</v>
      </c>
      <c r="AO14035" s="171"/>
      <c r="AP14035" s="171"/>
      <c r="AQ14035" s="171"/>
      <c r="AR14035" s="171"/>
    </row>
    <row r="14036" spans="24:44">
      <c r="X14036" t="s">
        <v>38572</v>
      </c>
      <c r="Y14036" t="s">
        <v>386</v>
      </c>
      <c r="Z14036" t="s">
        <v>38573</v>
      </c>
      <c r="AA14036" t="s">
        <v>34125</v>
      </c>
      <c r="AB14036" t="s">
        <v>33674</v>
      </c>
      <c r="AO14036" s="171"/>
      <c r="AP14036" s="171"/>
      <c r="AQ14036" s="171"/>
      <c r="AR14036" s="171"/>
    </row>
    <row r="14037" spans="24:44">
      <c r="X14037" t="s">
        <v>38574</v>
      </c>
      <c r="Y14037" t="s">
        <v>386</v>
      </c>
      <c r="Z14037" t="s">
        <v>38575</v>
      </c>
      <c r="AA14037" t="s">
        <v>34125</v>
      </c>
      <c r="AB14037" t="s">
        <v>33674</v>
      </c>
      <c r="AO14037" s="171"/>
      <c r="AP14037" s="171"/>
      <c r="AQ14037" s="171"/>
      <c r="AR14037" s="171"/>
    </row>
    <row r="14038" spans="24:44">
      <c r="X14038" t="s">
        <v>38576</v>
      </c>
      <c r="Y14038" t="s">
        <v>386</v>
      </c>
      <c r="Z14038" t="s">
        <v>38577</v>
      </c>
      <c r="AA14038" t="s">
        <v>34125</v>
      </c>
      <c r="AB14038" t="s">
        <v>33674</v>
      </c>
      <c r="AO14038" s="171"/>
      <c r="AP14038" s="171"/>
      <c r="AQ14038" s="171"/>
      <c r="AR14038" s="171"/>
    </row>
    <row r="14039" spans="24:44">
      <c r="X14039" t="s">
        <v>38578</v>
      </c>
      <c r="Y14039" t="s">
        <v>389</v>
      </c>
      <c r="Z14039" t="s">
        <v>38579</v>
      </c>
      <c r="AA14039" t="s">
        <v>34125</v>
      </c>
      <c r="AB14039" t="s">
        <v>33674</v>
      </c>
      <c r="AO14039" s="171"/>
      <c r="AP14039" s="171"/>
      <c r="AQ14039" s="171"/>
      <c r="AR14039" s="171"/>
    </row>
    <row r="14040" spans="24:44">
      <c r="X14040" t="s">
        <v>38580</v>
      </c>
      <c r="Y14040" t="s">
        <v>386</v>
      </c>
      <c r="Z14040" t="s">
        <v>38581</v>
      </c>
      <c r="AA14040" t="s">
        <v>34125</v>
      </c>
      <c r="AB14040" t="s">
        <v>33674</v>
      </c>
      <c r="AO14040" s="171"/>
      <c r="AP14040" s="171"/>
      <c r="AQ14040" s="171"/>
      <c r="AR14040" s="171"/>
    </row>
    <row r="14041" spans="24:44">
      <c r="X14041" t="s">
        <v>38582</v>
      </c>
      <c r="Y14041" t="s">
        <v>386</v>
      </c>
      <c r="Z14041" t="s">
        <v>38583</v>
      </c>
      <c r="AA14041" t="s">
        <v>34125</v>
      </c>
      <c r="AB14041" t="s">
        <v>33674</v>
      </c>
      <c r="AO14041" s="171"/>
      <c r="AP14041" s="171"/>
      <c r="AQ14041" s="171"/>
      <c r="AR14041" s="171"/>
    </row>
    <row r="14042" spans="24:44">
      <c r="X14042" t="s">
        <v>38584</v>
      </c>
      <c r="Y14042" t="s">
        <v>386</v>
      </c>
      <c r="Z14042" t="s">
        <v>38585</v>
      </c>
      <c r="AA14042" t="s">
        <v>34125</v>
      </c>
      <c r="AB14042" t="s">
        <v>33674</v>
      </c>
      <c r="AO14042" s="171"/>
      <c r="AP14042" s="171"/>
      <c r="AQ14042" s="171"/>
      <c r="AR14042" s="171"/>
    </row>
    <row r="14043" spans="24:44">
      <c r="X14043" t="s">
        <v>38586</v>
      </c>
      <c r="Y14043" t="s">
        <v>386</v>
      </c>
      <c r="Z14043" t="s">
        <v>38587</v>
      </c>
      <c r="AA14043" t="s">
        <v>34125</v>
      </c>
      <c r="AB14043" t="s">
        <v>33674</v>
      </c>
      <c r="AO14043" s="171"/>
      <c r="AP14043" s="171"/>
      <c r="AQ14043" s="171"/>
      <c r="AR14043" s="171"/>
    </row>
    <row r="14044" spans="24:44">
      <c r="X14044" t="s">
        <v>38588</v>
      </c>
      <c r="Y14044" t="s">
        <v>386</v>
      </c>
      <c r="Z14044" t="s">
        <v>38589</v>
      </c>
      <c r="AA14044" t="s">
        <v>34125</v>
      </c>
      <c r="AB14044" t="s">
        <v>33674</v>
      </c>
      <c r="AO14044" s="171"/>
      <c r="AP14044" s="171"/>
      <c r="AQ14044" s="171"/>
      <c r="AR14044" s="171"/>
    </row>
    <row r="14045" spans="24:44">
      <c r="X14045" t="s">
        <v>38590</v>
      </c>
      <c r="Y14045" t="s">
        <v>386</v>
      </c>
      <c r="Z14045" t="s">
        <v>34848</v>
      </c>
      <c r="AA14045" t="s">
        <v>34125</v>
      </c>
      <c r="AB14045" t="s">
        <v>33674</v>
      </c>
      <c r="AO14045" s="171"/>
      <c r="AP14045" s="171"/>
      <c r="AQ14045" s="171"/>
      <c r="AR14045" s="171"/>
    </row>
    <row r="14046" spans="24:44">
      <c r="X14046" t="s">
        <v>38591</v>
      </c>
      <c r="Y14046" t="s">
        <v>389</v>
      </c>
      <c r="Z14046" t="s">
        <v>38592</v>
      </c>
      <c r="AA14046" t="s">
        <v>34125</v>
      </c>
      <c r="AB14046" t="s">
        <v>33674</v>
      </c>
      <c r="AO14046" s="171"/>
      <c r="AP14046" s="171"/>
      <c r="AQ14046" s="171"/>
      <c r="AR14046" s="171"/>
    </row>
    <row r="14047" spans="24:44">
      <c r="X14047" t="s">
        <v>38593</v>
      </c>
      <c r="Y14047" t="s">
        <v>386</v>
      </c>
      <c r="Z14047" t="s">
        <v>38594</v>
      </c>
      <c r="AA14047" t="s">
        <v>34125</v>
      </c>
      <c r="AB14047" t="s">
        <v>33674</v>
      </c>
      <c r="AO14047" s="171"/>
      <c r="AP14047" s="171"/>
      <c r="AQ14047" s="171"/>
      <c r="AR14047" s="171"/>
    </row>
    <row r="14048" spans="24:44">
      <c r="X14048" t="s">
        <v>38595</v>
      </c>
      <c r="Y14048" t="s">
        <v>386</v>
      </c>
      <c r="Z14048" t="s">
        <v>38596</v>
      </c>
      <c r="AA14048" t="s">
        <v>34125</v>
      </c>
      <c r="AB14048" t="s">
        <v>33674</v>
      </c>
      <c r="AO14048" s="171"/>
      <c r="AP14048" s="171"/>
      <c r="AQ14048" s="171"/>
      <c r="AR14048" s="171"/>
    </row>
    <row r="14049" spans="24:44">
      <c r="X14049" t="s">
        <v>38597</v>
      </c>
      <c r="Y14049" t="s">
        <v>386</v>
      </c>
      <c r="Z14049" t="s">
        <v>38598</v>
      </c>
      <c r="AA14049" t="s">
        <v>34125</v>
      </c>
      <c r="AB14049" t="s">
        <v>33674</v>
      </c>
      <c r="AO14049" s="171"/>
      <c r="AP14049" s="171"/>
      <c r="AQ14049" s="171"/>
      <c r="AR14049" s="171"/>
    </row>
    <row r="14050" spans="24:44">
      <c r="X14050" t="s">
        <v>38599</v>
      </c>
      <c r="Y14050" t="s">
        <v>389</v>
      </c>
      <c r="Z14050" t="s">
        <v>38600</v>
      </c>
      <c r="AA14050" t="s">
        <v>34125</v>
      </c>
      <c r="AB14050" t="s">
        <v>33674</v>
      </c>
      <c r="AO14050" s="171"/>
      <c r="AP14050" s="171"/>
      <c r="AQ14050" s="171"/>
      <c r="AR14050" s="171"/>
    </row>
    <row r="14051" spans="24:44">
      <c r="X14051" t="s">
        <v>38601</v>
      </c>
      <c r="Y14051" t="s">
        <v>386</v>
      </c>
      <c r="Z14051" t="s">
        <v>38602</v>
      </c>
      <c r="AA14051" t="s">
        <v>34125</v>
      </c>
      <c r="AB14051" t="s">
        <v>33674</v>
      </c>
      <c r="AO14051" s="171"/>
      <c r="AP14051" s="171"/>
      <c r="AQ14051" s="171"/>
      <c r="AR14051" s="171"/>
    </row>
    <row r="14052" spans="24:44">
      <c r="X14052" t="s">
        <v>38603</v>
      </c>
      <c r="Y14052" t="s">
        <v>386</v>
      </c>
      <c r="Z14052" t="s">
        <v>38604</v>
      </c>
      <c r="AA14052" t="s">
        <v>34125</v>
      </c>
      <c r="AB14052" t="s">
        <v>33674</v>
      </c>
      <c r="AO14052" s="171"/>
      <c r="AP14052" s="171"/>
      <c r="AQ14052" s="171"/>
      <c r="AR14052" s="171"/>
    </row>
    <row r="14053" spans="24:44">
      <c r="X14053" t="s">
        <v>38605</v>
      </c>
      <c r="Y14053" t="s">
        <v>386</v>
      </c>
      <c r="Z14053" t="s">
        <v>38606</v>
      </c>
      <c r="AA14053" t="s">
        <v>34125</v>
      </c>
      <c r="AB14053" t="s">
        <v>33674</v>
      </c>
      <c r="AO14053" s="171"/>
      <c r="AP14053" s="171"/>
      <c r="AQ14053" s="171"/>
      <c r="AR14053" s="171"/>
    </row>
    <row r="14054" spans="24:44">
      <c r="X14054" t="s">
        <v>38607</v>
      </c>
      <c r="Y14054" t="s">
        <v>389</v>
      </c>
      <c r="Z14054" t="s">
        <v>38608</v>
      </c>
      <c r="AA14054" t="s">
        <v>34125</v>
      </c>
      <c r="AB14054" t="s">
        <v>33674</v>
      </c>
      <c r="AO14054" s="171"/>
      <c r="AP14054" s="171"/>
      <c r="AQ14054" s="171"/>
      <c r="AR14054" s="171"/>
    </row>
    <row r="14055" spans="24:44">
      <c r="X14055" t="s">
        <v>38609</v>
      </c>
      <c r="Y14055" t="s">
        <v>386</v>
      </c>
      <c r="Z14055" t="s">
        <v>38610</v>
      </c>
      <c r="AA14055" t="s">
        <v>34125</v>
      </c>
      <c r="AB14055" t="s">
        <v>33674</v>
      </c>
      <c r="AO14055" s="171"/>
      <c r="AP14055" s="171"/>
      <c r="AQ14055" s="171"/>
      <c r="AR14055" s="171"/>
    </row>
    <row r="14056" spans="24:44">
      <c r="X14056" t="s">
        <v>38611</v>
      </c>
      <c r="Y14056" t="s">
        <v>386</v>
      </c>
      <c r="Z14056" t="s">
        <v>38612</v>
      </c>
      <c r="AA14056" t="s">
        <v>34125</v>
      </c>
      <c r="AB14056" t="s">
        <v>33674</v>
      </c>
      <c r="AO14056" s="171"/>
      <c r="AP14056" s="171"/>
      <c r="AQ14056" s="171"/>
      <c r="AR14056" s="171"/>
    </row>
    <row r="14057" spans="24:44">
      <c r="X14057" t="s">
        <v>38613</v>
      </c>
      <c r="Y14057" t="s">
        <v>386</v>
      </c>
      <c r="Z14057" t="s">
        <v>38614</v>
      </c>
      <c r="AA14057" t="s">
        <v>34125</v>
      </c>
      <c r="AB14057" t="s">
        <v>33674</v>
      </c>
      <c r="AO14057" s="171"/>
      <c r="AP14057" s="171"/>
      <c r="AQ14057" s="171"/>
      <c r="AR14057" s="171"/>
    </row>
    <row r="14058" spans="24:44">
      <c r="X14058" t="s">
        <v>38615</v>
      </c>
      <c r="Y14058" t="s">
        <v>386</v>
      </c>
      <c r="Z14058" t="s">
        <v>38616</v>
      </c>
      <c r="AA14058" t="s">
        <v>34125</v>
      </c>
      <c r="AB14058" t="s">
        <v>33674</v>
      </c>
      <c r="AO14058" s="171"/>
      <c r="AP14058" s="171"/>
      <c r="AQ14058" s="171"/>
      <c r="AR14058" s="171"/>
    </row>
    <row r="14059" spans="24:44">
      <c r="X14059" t="s">
        <v>38617</v>
      </c>
      <c r="Y14059" t="s">
        <v>386</v>
      </c>
      <c r="Z14059" t="s">
        <v>38618</v>
      </c>
      <c r="AA14059" t="s">
        <v>34125</v>
      </c>
      <c r="AB14059" t="s">
        <v>33674</v>
      </c>
      <c r="AO14059" s="171"/>
      <c r="AP14059" s="171"/>
      <c r="AQ14059" s="171"/>
      <c r="AR14059" s="171"/>
    </row>
    <row r="14060" spans="24:44">
      <c r="X14060" t="s">
        <v>38619</v>
      </c>
      <c r="Y14060" t="s">
        <v>386</v>
      </c>
      <c r="Z14060" t="s">
        <v>38620</v>
      </c>
      <c r="AA14060" t="s">
        <v>34125</v>
      </c>
      <c r="AB14060" t="s">
        <v>33674</v>
      </c>
      <c r="AO14060" s="171"/>
      <c r="AP14060" s="171"/>
      <c r="AQ14060" s="171"/>
      <c r="AR14060" s="171"/>
    </row>
    <row r="14061" spans="24:44">
      <c r="X14061" t="s">
        <v>38621</v>
      </c>
      <c r="Y14061" t="s">
        <v>386</v>
      </c>
      <c r="Z14061" t="s">
        <v>38622</v>
      </c>
      <c r="AA14061" t="s">
        <v>34125</v>
      </c>
      <c r="AB14061" t="s">
        <v>33674</v>
      </c>
      <c r="AO14061" s="171"/>
      <c r="AP14061" s="171"/>
      <c r="AQ14061" s="171"/>
      <c r="AR14061" s="171"/>
    </row>
    <row r="14062" spans="24:44">
      <c r="X14062" t="s">
        <v>38623</v>
      </c>
      <c r="Y14062" t="s">
        <v>386</v>
      </c>
      <c r="Z14062" t="s">
        <v>38624</v>
      </c>
      <c r="AA14062" t="s">
        <v>34125</v>
      </c>
      <c r="AB14062" t="s">
        <v>33674</v>
      </c>
      <c r="AO14062" s="171"/>
      <c r="AP14062" s="171"/>
      <c r="AQ14062" s="171"/>
      <c r="AR14062" s="171"/>
    </row>
    <row r="14063" spans="24:44">
      <c r="X14063" t="s">
        <v>38625</v>
      </c>
      <c r="Y14063" t="s">
        <v>386</v>
      </c>
      <c r="Z14063" t="s">
        <v>38626</v>
      </c>
      <c r="AA14063" t="s">
        <v>34125</v>
      </c>
      <c r="AB14063" t="s">
        <v>33674</v>
      </c>
      <c r="AO14063" s="171"/>
      <c r="AP14063" s="171"/>
      <c r="AQ14063" s="171"/>
      <c r="AR14063" s="171"/>
    </row>
    <row r="14064" spans="24:44">
      <c r="X14064" t="s">
        <v>38627</v>
      </c>
      <c r="Y14064" t="s">
        <v>386</v>
      </c>
      <c r="Z14064" t="s">
        <v>38628</v>
      </c>
      <c r="AA14064" t="s">
        <v>34125</v>
      </c>
      <c r="AB14064" t="s">
        <v>33674</v>
      </c>
      <c r="AO14064" s="171"/>
      <c r="AP14064" s="171"/>
      <c r="AQ14064" s="171"/>
      <c r="AR14064" s="171"/>
    </row>
    <row r="14065" spans="24:44">
      <c r="X14065" t="s">
        <v>38629</v>
      </c>
      <c r="Y14065" t="s">
        <v>386</v>
      </c>
      <c r="Z14065" t="s">
        <v>38630</v>
      </c>
      <c r="AA14065" t="s">
        <v>34125</v>
      </c>
      <c r="AB14065" t="s">
        <v>33674</v>
      </c>
      <c r="AO14065" s="171"/>
      <c r="AP14065" s="171"/>
      <c r="AQ14065" s="171"/>
      <c r="AR14065" s="171"/>
    </row>
    <row r="14066" spans="24:44">
      <c r="X14066" t="s">
        <v>38631</v>
      </c>
      <c r="Y14066" t="s">
        <v>386</v>
      </c>
      <c r="Z14066" t="s">
        <v>38632</v>
      </c>
      <c r="AA14066" t="s">
        <v>34125</v>
      </c>
      <c r="AB14066" t="s">
        <v>33674</v>
      </c>
      <c r="AO14066" s="171"/>
      <c r="AP14066" s="171"/>
      <c r="AQ14066" s="171"/>
      <c r="AR14066" s="171"/>
    </row>
    <row r="14067" spans="24:44">
      <c r="X14067" t="s">
        <v>38633</v>
      </c>
      <c r="Y14067" t="s">
        <v>386</v>
      </c>
      <c r="Z14067" t="s">
        <v>38634</v>
      </c>
      <c r="AA14067" t="s">
        <v>34125</v>
      </c>
      <c r="AB14067" t="s">
        <v>33674</v>
      </c>
      <c r="AO14067" s="171"/>
      <c r="AP14067" s="171"/>
      <c r="AQ14067" s="171"/>
      <c r="AR14067" s="171"/>
    </row>
    <row r="14068" spans="24:44">
      <c r="X14068" t="s">
        <v>38635</v>
      </c>
      <c r="Y14068" t="s">
        <v>389</v>
      </c>
      <c r="Z14068" t="s">
        <v>38636</v>
      </c>
      <c r="AA14068" t="s">
        <v>34125</v>
      </c>
      <c r="AB14068" t="s">
        <v>33674</v>
      </c>
      <c r="AO14068" s="171"/>
      <c r="AP14068" s="171"/>
      <c r="AQ14068" s="171"/>
      <c r="AR14068" s="171"/>
    </row>
    <row r="14069" spans="24:44">
      <c r="X14069" t="s">
        <v>38637</v>
      </c>
      <c r="Y14069" t="s">
        <v>386</v>
      </c>
      <c r="Z14069" t="s">
        <v>38638</v>
      </c>
      <c r="AA14069" t="s">
        <v>34125</v>
      </c>
      <c r="AB14069" t="s">
        <v>33674</v>
      </c>
      <c r="AO14069" s="171"/>
      <c r="AP14069" s="171"/>
      <c r="AQ14069" s="171"/>
      <c r="AR14069" s="171"/>
    </row>
    <row r="14070" spans="24:44">
      <c r="X14070" t="s">
        <v>38639</v>
      </c>
      <c r="Y14070" t="s">
        <v>389</v>
      </c>
      <c r="Z14070" t="s">
        <v>38640</v>
      </c>
      <c r="AA14070" t="s">
        <v>34125</v>
      </c>
      <c r="AB14070" t="s">
        <v>33674</v>
      </c>
      <c r="AO14070" s="171"/>
      <c r="AP14070" s="171"/>
      <c r="AQ14070" s="171"/>
      <c r="AR14070" s="171"/>
    </row>
    <row r="14071" spans="24:44">
      <c r="X14071" t="s">
        <v>38641</v>
      </c>
      <c r="Y14071" t="s">
        <v>386</v>
      </c>
      <c r="Z14071" t="s">
        <v>38642</v>
      </c>
      <c r="AA14071" t="s">
        <v>34125</v>
      </c>
      <c r="AB14071" t="s">
        <v>33674</v>
      </c>
      <c r="AO14071" s="171"/>
      <c r="AP14071" s="171"/>
      <c r="AQ14071" s="171"/>
      <c r="AR14071" s="171"/>
    </row>
    <row r="14072" spans="24:44">
      <c r="X14072" t="s">
        <v>38643</v>
      </c>
      <c r="Y14072" t="s">
        <v>386</v>
      </c>
      <c r="Z14072" t="s">
        <v>38644</v>
      </c>
      <c r="AA14072" t="s">
        <v>34125</v>
      </c>
      <c r="AB14072" t="s">
        <v>33674</v>
      </c>
      <c r="AO14072" s="171"/>
      <c r="AP14072" s="171"/>
      <c r="AQ14072" s="171"/>
      <c r="AR14072" s="171"/>
    </row>
    <row r="14073" spans="24:44">
      <c r="X14073" t="s">
        <v>38645</v>
      </c>
      <c r="Y14073" t="s">
        <v>386</v>
      </c>
      <c r="Z14073" t="s">
        <v>38646</v>
      </c>
      <c r="AA14073" t="s">
        <v>34125</v>
      </c>
      <c r="AB14073" t="s">
        <v>33674</v>
      </c>
      <c r="AO14073" s="171"/>
      <c r="AP14073" s="171"/>
      <c r="AQ14073" s="171"/>
      <c r="AR14073" s="171"/>
    </row>
    <row r="14074" spans="24:44">
      <c r="X14074" t="s">
        <v>38647</v>
      </c>
      <c r="Y14074" t="s">
        <v>386</v>
      </c>
      <c r="Z14074" t="s">
        <v>38648</v>
      </c>
      <c r="AA14074" t="s">
        <v>34125</v>
      </c>
      <c r="AB14074" t="s">
        <v>33674</v>
      </c>
      <c r="AO14074" s="171"/>
      <c r="AP14074" s="171"/>
      <c r="AQ14074" s="171"/>
      <c r="AR14074" s="171"/>
    </row>
    <row r="14075" spans="24:44">
      <c r="X14075" t="s">
        <v>38649</v>
      </c>
      <c r="Y14075" t="s">
        <v>386</v>
      </c>
      <c r="Z14075" t="s">
        <v>38650</v>
      </c>
      <c r="AA14075" t="s">
        <v>34125</v>
      </c>
      <c r="AB14075" t="s">
        <v>33674</v>
      </c>
      <c r="AO14075" s="171"/>
      <c r="AP14075" s="171"/>
      <c r="AQ14075" s="171"/>
      <c r="AR14075" s="171"/>
    </row>
    <row r="14076" spans="24:44">
      <c r="X14076" t="s">
        <v>38651</v>
      </c>
      <c r="Y14076" t="s">
        <v>386</v>
      </c>
      <c r="Z14076" t="s">
        <v>38652</v>
      </c>
      <c r="AA14076" t="s">
        <v>34125</v>
      </c>
      <c r="AB14076" t="s">
        <v>33674</v>
      </c>
      <c r="AO14076" s="171"/>
      <c r="AP14076" s="171"/>
      <c r="AQ14076" s="171"/>
      <c r="AR14076" s="171"/>
    </row>
    <row r="14077" spans="24:44">
      <c r="X14077" t="s">
        <v>38653</v>
      </c>
      <c r="Y14077" t="s">
        <v>386</v>
      </c>
      <c r="Z14077" t="s">
        <v>38654</v>
      </c>
      <c r="AA14077" t="s">
        <v>34125</v>
      </c>
      <c r="AB14077" t="s">
        <v>33674</v>
      </c>
      <c r="AO14077" s="171"/>
      <c r="AP14077" s="171"/>
      <c r="AQ14077" s="171"/>
      <c r="AR14077" s="171"/>
    </row>
    <row r="14078" spans="24:44">
      <c r="X14078" t="s">
        <v>38655</v>
      </c>
      <c r="Y14078" t="s">
        <v>386</v>
      </c>
      <c r="Z14078" t="s">
        <v>38656</v>
      </c>
      <c r="AA14078" t="s">
        <v>34125</v>
      </c>
      <c r="AB14078" t="s">
        <v>33674</v>
      </c>
      <c r="AO14078" s="171"/>
      <c r="AP14078" s="171"/>
      <c r="AQ14078" s="171"/>
      <c r="AR14078" s="171"/>
    </row>
    <row r="14079" spans="24:44">
      <c r="X14079" t="s">
        <v>38657</v>
      </c>
      <c r="Y14079" t="s">
        <v>386</v>
      </c>
      <c r="Z14079" t="s">
        <v>34886</v>
      </c>
      <c r="AA14079" t="s">
        <v>34125</v>
      </c>
      <c r="AB14079" t="s">
        <v>33674</v>
      </c>
      <c r="AO14079" s="171"/>
      <c r="AP14079" s="171"/>
      <c r="AQ14079" s="171"/>
      <c r="AR14079" s="171"/>
    </row>
    <row r="14080" spans="24:44">
      <c r="X14080" t="s">
        <v>38658</v>
      </c>
      <c r="Y14080" t="s">
        <v>386</v>
      </c>
      <c r="Z14080" t="s">
        <v>38659</v>
      </c>
      <c r="AA14080" t="s">
        <v>34125</v>
      </c>
      <c r="AB14080" t="s">
        <v>33674</v>
      </c>
      <c r="AO14080" s="171"/>
      <c r="AP14080" s="171"/>
      <c r="AQ14080" s="171"/>
      <c r="AR14080" s="171"/>
    </row>
    <row r="14081" spans="24:44">
      <c r="X14081" t="s">
        <v>38660</v>
      </c>
      <c r="Y14081" t="s">
        <v>386</v>
      </c>
      <c r="Z14081" t="s">
        <v>38661</v>
      </c>
      <c r="AA14081" t="s">
        <v>34125</v>
      </c>
      <c r="AB14081" t="s">
        <v>33674</v>
      </c>
      <c r="AO14081" s="171"/>
      <c r="AP14081" s="171"/>
      <c r="AQ14081" s="171"/>
      <c r="AR14081" s="171"/>
    </row>
    <row r="14082" spans="24:44">
      <c r="X14082" t="s">
        <v>38662</v>
      </c>
      <c r="Y14082" t="s">
        <v>386</v>
      </c>
      <c r="Z14082" t="s">
        <v>38663</v>
      </c>
      <c r="AA14082" t="s">
        <v>34125</v>
      </c>
      <c r="AB14082" t="s">
        <v>33674</v>
      </c>
      <c r="AO14082" s="171"/>
      <c r="AP14082" s="171"/>
      <c r="AQ14082" s="171"/>
      <c r="AR14082" s="171"/>
    </row>
    <row r="14083" spans="24:44">
      <c r="X14083" t="s">
        <v>38664</v>
      </c>
      <c r="Y14083" t="s">
        <v>386</v>
      </c>
      <c r="Z14083" t="s">
        <v>38665</v>
      </c>
      <c r="AA14083" t="s">
        <v>34125</v>
      </c>
      <c r="AB14083" t="s">
        <v>33674</v>
      </c>
      <c r="AO14083" s="171"/>
      <c r="AP14083" s="171"/>
      <c r="AQ14083" s="171"/>
      <c r="AR14083" s="171"/>
    </row>
    <row r="14084" spans="24:44">
      <c r="X14084" t="s">
        <v>38666</v>
      </c>
      <c r="Y14084" t="s">
        <v>386</v>
      </c>
      <c r="Z14084" t="s">
        <v>38667</v>
      </c>
      <c r="AA14084" t="s">
        <v>34125</v>
      </c>
      <c r="AB14084" t="s">
        <v>33674</v>
      </c>
      <c r="AO14084" s="171"/>
      <c r="AP14084" s="171"/>
      <c r="AQ14084" s="171"/>
      <c r="AR14084" s="171"/>
    </row>
    <row r="14085" spans="24:44">
      <c r="X14085" t="s">
        <v>38668</v>
      </c>
      <c r="Y14085" t="s">
        <v>386</v>
      </c>
      <c r="Z14085" t="s">
        <v>38669</v>
      </c>
      <c r="AA14085" t="s">
        <v>34125</v>
      </c>
      <c r="AB14085" t="s">
        <v>33674</v>
      </c>
      <c r="AO14085" s="171"/>
      <c r="AP14085" s="171"/>
      <c r="AQ14085" s="171"/>
      <c r="AR14085" s="171"/>
    </row>
    <row r="14086" spans="24:44">
      <c r="X14086" t="s">
        <v>38670</v>
      </c>
      <c r="Y14086" t="s">
        <v>386</v>
      </c>
      <c r="Z14086" t="s">
        <v>38671</v>
      </c>
      <c r="AA14086" t="s">
        <v>34125</v>
      </c>
      <c r="AB14086" t="s">
        <v>33674</v>
      </c>
      <c r="AO14086" s="171"/>
      <c r="AP14086" s="171"/>
      <c r="AQ14086" s="171"/>
      <c r="AR14086" s="171"/>
    </row>
    <row r="14087" spans="24:44">
      <c r="X14087" t="s">
        <v>38672</v>
      </c>
      <c r="Y14087" t="s">
        <v>389</v>
      </c>
      <c r="Z14087" t="s">
        <v>38673</v>
      </c>
      <c r="AA14087" t="s">
        <v>34125</v>
      </c>
      <c r="AB14087" t="s">
        <v>33674</v>
      </c>
      <c r="AO14087" s="171"/>
      <c r="AP14087" s="171"/>
      <c r="AQ14087" s="171"/>
      <c r="AR14087" s="171"/>
    </row>
    <row r="14088" spans="24:44">
      <c r="X14088" t="s">
        <v>38674</v>
      </c>
      <c r="Y14088" t="s">
        <v>386</v>
      </c>
      <c r="Z14088" t="s">
        <v>38675</v>
      </c>
      <c r="AA14088" t="s">
        <v>34125</v>
      </c>
      <c r="AB14088" t="s">
        <v>33674</v>
      </c>
      <c r="AO14088" s="171"/>
      <c r="AP14088" s="171"/>
      <c r="AQ14088" s="171"/>
      <c r="AR14088" s="171"/>
    </row>
    <row r="14089" spans="24:44">
      <c r="X14089" t="s">
        <v>38676</v>
      </c>
      <c r="Y14089" t="s">
        <v>389</v>
      </c>
      <c r="Z14089" t="s">
        <v>38677</v>
      </c>
      <c r="AA14089" t="s">
        <v>34125</v>
      </c>
      <c r="AB14089" t="s">
        <v>33674</v>
      </c>
      <c r="AO14089" s="171"/>
      <c r="AP14089" s="171"/>
      <c r="AQ14089" s="171"/>
      <c r="AR14089" s="171"/>
    </row>
    <row r="14090" spans="24:44">
      <c r="X14090" t="s">
        <v>38678</v>
      </c>
      <c r="Y14090" t="s">
        <v>389</v>
      </c>
      <c r="Z14090" t="s">
        <v>38679</v>
      </c>
      <c r="AA14090" t="s">
        <v>34125</v>
      </c>
      <c r="AB14090" t="s">
        <v>33674</v>
      </c>
      <c r="AO14090" s="171"/>
      <c r="AP14090" s="171"/>
      <c r="AQ14090" s="171"/>
      <c r="AR14090" s="171"/>
    </row>
    <row r="14091" spans="24:44">
      <c r="X14091" t="s">
        <v>38680</v>
      </c>
      <c r="Y14091" t="s">
        <v>386</v>
      </c>
      <c r="Z14091" t="s">
        <v>38681</v>
      </c>
      <c r="AA14091" t="s">
        <v>34125</v>
      </c>
      <c r="AB14091" t="s">
        <v>33674</v>
      </c>
      <c r="AO14091" s="171"/>
      <c r="AP14091" s="171"/>
      <c r="AQ14091" s="171"/>
      <c r="AR14091" s="171"/>
    </row>
    <row r="14092" spans="24:44">
      <c r="X14092" t="s">
        <v>38682</v>
      </c>
      <c r="Y14092" t="s">
        <v>386</v>
      </c>
      <c r="Z14092" t="s">
        <v>38683</v>
      </c>
      <c r="AA14092" t="s">
        <v>34125</v>
      </c>
      <c r="AB14092" t="s">
        <v>33674</v>
      </c>
      <c r="AO14092" s="171"/>
      <c r="AP14092" s="171"/>
      <c r="AQ14092" s="171"/>
      <c r="AR14092" s="171"/>
    </row>
    <row r="14093" spans="24:44">
      <c r="X14093" t="s">
        <v>38684</v>
      </c>
      <c r="Y14093" t="s">
        <v>386</v>
      </c>
      <c r="Z14093" t="s">
        <v>38685</v>
      </c>
      <c r="AA14093" t="s">
        <v>34125</v>
      </c>
      <c r="AB14093" t="s">
        <v>33674</v>
      </c>
      <c r="AO14093" s="171"/>
      <c r="AP14093" s="171"/>
      <c r="AQ14093" s="171"/>
      <c r="AR14093" s="171"/>
    </row>
    <row r="14094" spans="24:44">
      <c r="X14094" t="s">
        <v>38686</v>
      </c>
      <c r="Y14094" t="s">
        <v>389</v>
      </c>
      <c r="Z14094" t="s">
        <v>38687</v>
      </c>
      <c r="AA14094" t="s">
        <v>34125</v>
      </c>
      <c r="AB14094" t="s">
        <v>33674</v>
      </c>
      <c r="AO14094" s="171"/>
      <c r="AP14094" s="171"/>
      <c r="AQ14094" s="171"/>
      <c r="AR14094" s="171"/>
    </row>
    <row r="14095" spans="24:44">
      <c r="X14095" t="s">
        <v>38688</v>
      </c>
      <c r="Y14095" t="s">
        <v>386</v>
      </c>
      <c r="Z14095" t="s">
        <v>38689</v>
      </c>
      <c r="AA14095" t="s">
        <v>34125</v>
      </c>
      <c r="AB14095" t="s">
        <v>33674</v>
      </c>
      <c r="AO14095" s="171"/>
      <c r="AP14095" s="171"/>
      <c r="AQ14095" s="171"/>
      <c r="AR14095" s="171"/>
    </row>
    <row r="14096" spans="24:44">
      <c r="X14096" t="s">
        <v>38690</v>
      </c>
      <c r="Y14096" t="s">
        <v>389</v>
      </c>
      <c r="Z14096" t="s">
        <v>38691</v>
      </c>
      <c r="AA14096" t="s">
        <v>34125</v>
      </c>
      <c r="AB14096" t="s">
        <v>33674</v>
      </c>
      <c r="AO14096" s="171"/>
      <c r="AP14096" s="171"/>
      <c r="AQ14096" s="171"/>
      <c r="AR14096" s="171"/>
    </row>
    <row r="14097" spans="24:44">
      <c r="X14097" t="s">
        <v>38692</v>
      </c>
      <c r="Y14097" t="s">
        <v>389</v>
      </c>
      <c r="Z14097" t="s">
        <v>38693</v>
      </c>
      <c r="AA14097" t="s">
        <v>34125</v>
      </c>
      <c r="AB14097" t="s">
        <v>33674</v>
      </c>
      <c r="AO14097" s="171"/>
      <c r="AP14097" s="171"/>
      <c r="AQ14097" s="171"/>
      <c r="AR14097" s="171"/>
    </row>
    <row r="14098" spans="24:44">
      <c r="X14098" t="s">
        <v>38694</v>
      </c>
      <c r="Y14098" t="s">
        <v>386</v>
      </c>
      <c r="Z14098" t="s">
        <v>38695</v>
      </c>
      <c r="AA14098" t="s">
        <v>34125</v>
      </c>
      <c r="AB14098" t="s">
        <v>33674</v>
      </c>
      <c r="AO14098" s="171"/>
      <c r="AP14098" s="171"/>
      <c r="AQ14098" s="171"/>
      <c r="AR14098" s="171"/>
    </row>
    <row r="14099" spans="24:44">
      <c r="X14099" t="s">
        <v>38696</v>
      </c>
      <c r="Y14099" t="s">
        <v>389</v>
      </c>
      <c r="Z14099" t="s">
        <v>38697</v>
      </c>
      <c r="AA14099" t="s">
        <v>34125</v>
      </c>
      <c r="AB14099" t="s">
        <v>33674</v>
      </c>
      <c r="AO14099" s="171"/>
      <c r="AP14099" s="171"/>
      <c r="AQ14099" s="171"/>
      <c r="AR14099" s="171"/>
    </row>
    <row r="14100" spans="24:44">
      <c r="X14100" t="s">
        <v>38698</v>
      </c>
      <c r="Y14100" t="s">
        <v>386</v>
      </c>
      <c r="Z14100" t="s">
        <v>38699</v>
      </c>
      <c r="AA14100" t="s">
        <v>34125</v>
      </c>
      <c r="AB14100" t="s">
        <v>33674</v>
      </c>
      <c r="AO14100" s="171"/>
      <c r="AP14100" s="171"/>
      <c r="AQ14100" s="171"/>
      <c r="AR14100" s="171"/>
    </row>
    <row r="14101" spans="24:44">
      <c r="X14101" t="s">
        <v>38700</v>
      </c>
      <c r="Y14101" t="s">
        <v>386</v>
      </c>
      <c r="Z14101" t="s">
        <v>38701</v>
      </c>
      <c r="AA14101" t="s">
        <v>34125</v>
      </c>
      <c r="AB14101" t="s">
        <v>33674</v>
      </c>
      <c r="AO14101" s="171"/>
      <c r="AP14101" s="171"/>
      <c r="AQ14101" s="171"/>
      <c r="AR14101" s="171"/>
    </row>
    <row r="14102" spans="24:44">
      <c r="X14102" t="s">
        <v>38702</v>
      </c>
      <c r="Y14102" t="s">
        <v>386</v>
      </c>
      <c r="Z14102" t="s">
        <v>38703</v>
      </c>
      <c r="AA14102" t="s">
        <v>34125</v>
      </c>
      <c r="AB14102" t="s">
        <v>33674</v>
      </c>
      <c r="AO14102" s="171"/>
      <c r="AP14102" s="171"/>
      <c r="AQ14102" s="171"/>
      <c r="AR14102" s="171"/>
    </row>
    <row r="14103" spans="24:44">
      <c r="X14103" t="s">
        <v>38704</v>
      </c>
      <c r="Y14103" t="s">
        <v>389</v>
      </c>
      <c r="Z14103" t="s">
        <v>38705</v>
      </c>
      <c r="AA14103" t="s">
        <v>34125</v>
      </c>
      <c r="AB14103" t="s">
        <v>33674</v>
      </c>
      <c r="AO14103" s="171"/>
      <c r="AP14103" s="171"/>
      <c r="AQ14103" s="171"/>
      <c r="AR14103" s="171"/>
    </row>
    <row r="14104" spans="24:44">
      <c r="X14104" t="s">
        <v>38706</v>
      </c>
      <c r="Y14104" t="s">
        <v>389</v>
      </c>
      <c r="Z14104" t="s">
        <v>38707</v>
      </c>
      <c r="AA14104" t="s">
        <v>34125</v>
      </c>
      <c r="AB14104" t="s">
        <v>33674</v>
      </c>
      <c r="AO14104" s="171"/>
      <c r="AP14104" s="171"/>
      <c r="AQ14104" s="171"/>
      <c r="AR14104" s="171"/>
    </row>
    <row r="14105" spans="24:44">
      <c r="X14105" t="s">
        <v>38708</v>
      </c>
      <c r="Y14105" t="s">
        <v>386</v>
      </c>
      <c r="Z14105" t="s">
        <v>38709</v>
      </c>
      <c r="AA14105" t="s">
        <v>34125</v>
      </c>
      <c r="AB14105" t="s">
        <v>33674</v>
      </c>
      <c r="AO14105" s="171"/>
      <c r="AP14105" s="171"/>
      <c r="AQ14105" s="171"/>
      <c r="AR14105" s="171"/>
    </row>
    <row r="14106" spans="24:44">
      <c r="X14106" t="s">
        <v>38710</v>
      </c>
      <c r="Y14106" t="s">
        <v>386</v>
      </c>
      <c r="Z14106" t="s">
        <v>38711</v>
      </c>
      <c r="AA14106" t="s">
        <v>34125</v>
      </c>
      <c r="AB14106" t="s">
        <v>33674</v>
      </c>
      <c r="AO14106" s="171"/>
      <c r="AP14106" s="171"/>
      <c r="AQ14106" s="171"/>
      <c r="AR14106" s="171"/>
    </row>
    <row r="14107" spans="24:44">
      <c r="X14107" t="s">
        <v>38712</v>
      </c>
      <c r="Y14107" t="s">
        <v>386</v>
      </c>
      <c r="Z14107" t="s">
        <v>38713</v>
      </c>
      <c r="AA14107" t="s">
        <v>34125</v>
      </c>
      <c r="AB14107" t="s">
        <v>33674</v>
      </c>
      <c r="AO14107" s="171"/>
      <c r="AP14107" s="171"/>
      <c r="AQ14107" s="171"/>
      <c r="AR14107" s="171"/>
    </row>
    <row r="14108" spans="24:44">
      <c r="X14108" t="s">
        <v>38714</v>
      </c>
      <c r="Y14108" t="s">
        <v>386</v>
      </c>
      <c r="Z14108" t="s">
        <v>38715</v>
      </c>
      <c r="AA14108" t="s">
        <v>34125</v>
      </c>
      <c r="AB14108" t="s">
        <v>33674</v>
      </c>
      <c r="AO14108" s="171"/>
      <c r="AP14108" s="171"/>
      <c r="AQ14108" s="171"/>
      <c r="AR14108" s="171"/>
    </row>
    <row r="14109" spans="24:44">
      <c r="X14109" t="s">
        <v>38716</v>
      </c>
      <c r="Y14109" t="s">
        <v>386</v>
      </c>
      <c r="Z14109" t="s">
        <v>38717</v>
      </c>
      <c r="AA14109" t="s">
        <v>34125</v>
      </c>
      <c r="AB14109" t="s">
        <v>33674</v>
      </c>
      <c r="AO14109" s="171"/>
      <c r="AP14109" s="171"/>
      <c r="AQ14109" s="171"/>
      <c r="AR14109" s="171"/>
    </row>
    <row r="14110" spans="24:44">
      <c r="X14110" t="s">
        <v>38718</v>
      </c>
      <c r="Y14110" t="s">
        <v>389</v>
      </c>
      <c r="Z14110" t="s">
        <v>38719</v>
      </c>
      <c r="AA14110" t="s">
        <v>34125</v>
      </c>
      <c r="AB14110" t="s">
        <v>33674</v>
      </c>
      <c r="AO14110" s="171"/>
      <c r="AP14110" s="171"/>
      <c r="AQ14110" s="171"/>
      <c r="AR14110" s="171"/>
    </row>
    <row r="14111" spans="24:44">
      <c r="X14111" t="s">
        <v>38720</v>
      </c>
      <c r="Y14111" t="s">
        <v>386</v>
      </c>
      <c r="Z14111" t="s">
        <v>38721</v>
      </c>
      <c r="AA14111" t="s">
        <v>34125</v>
      </c>
      <c r="AB14111" t="s">
        <v>33674</v>
      </c>
      <c r="AO14111" s="171"/>
      <c r="AP14111" s="171"/>
      <c r="AQ14111" s="171"/>
      <c r="AR14111" s="171"/>
    </row>
    <row r="14112" spans="24:44">
      <c r="X14112" t="s">
        <v>38722</v>
      </c>
      <c r="Y14112" t="s">
        <v>386</v>
      </c>
      <c r="Z14112" t="s">
        <v>38723</v>
      </c>
      <c r="AA14112" t="s">
        <v>34125</v>
      </c>
      <c r="AB14112" t="s">
        <v>33674</v>
      </c>
      <c r="AO14112" s="171"/>
      <c r="AP14112" s="171"/>
      <c r="AQ14112" s="171"/>
      <c r="AR14112" s="171"/>
    </row>
    <row r="14113" spans="24:44">
      <c r="X14113" t="s">
        <v>38724</v>
      </c>
      <c r="Y14113" t="s">
        <v>389</v>
      </c>
      <c r="Z14113" t="s">
        <v>38725</v>
      </c>
      <c r="AA14113" t="s">
        <v>34125</v>
      </c>
      <c r="AB14113" t="s">
        <v>33674</v>
      </c>
      <c r="AO14113" s="171"/>
      <c r="AP14113" s="171"/>
      <c r="AQ14113" s="171"/>
      <c r="AR14113" s="171"/>
    </row>
    <row r="14114" spans="24:44">
      <c r="X14114" t="s">
        <v>38726</v>
      </c>
      <c r="Y14114" t="s">
        <v>389</v>
      </c>
      <c r="Z14114" t="s">
        <v>38727</v>
      </c>
      <c r="AA14114" t="s">
        <v>34125</v>
      </c>
      <c r="AB14114" t="s">
        <v>33674</v>
      </c>
      <c r="AO14114" s="171"/>
      <c r="AP14114" s="171"/>
      <c r="AQ14114" s="171"/>
      <c r="AR14114" s="171"/>
    </row>
    <row r="14115" spans="24:44">
      <c r="X14115" t="s">
        <v>38728</v>
      </c>
      <c r="Y14115" t="s">
        <v>386</v>
      </c>
      <c r="Z14115" t="s">
        <v>38729</v>
      </c>
      <c r="AA14115" t="s">
        <v>34125</v>
      </c>
      <c r="AB14115" t="s">
        <v>33674</v>
      </c>
      <c r="AO14115" s="171"/>
      <c r="AP14115" s="171"/>
      <c r="AQ14115" s="171"/>
      <c r="AR14115" s="171"/>
    </row>
    <row r="14116" spans="24:44">
      <c r="X14116" t="s">
        <v>38730</v>
      </c>
      <c r="Y14116" t="s">
        <v>386</v>
      </c>
      <c r="Z14116" t="s">
        <v>38731</v>
      </c>
      <c r="AA14116" t="s">
        <v>34125</v>
      </c>
      <c r="AB14116" t="s">
        <v>33674</v>
      </c>
      <c r="AO14116" s="171"/>
      <c r="AP14116" s="171"/>
      <c r="AQ14116" s="171"/>
      <c r="AR14116" s="171"/>
    </row>
    <row r="14117" spans="24:44">
      <c r="X14117" t="s">
        <v>38732</v>
      </c>
      <c r="Y14117" t="s">
        <v>389</v>
      </c>
      <c r="Z14117" t="s">
        <v>38733</v>
      </c>
      <c r="AA14117" t="s">
        <v>34125</v>
      </c>
      <c r="AB14117" t="s">
        <v>33674</v>
      </c>
      <c r="AO14117" s="171"/>
      <c r="AP14117" s="171"/>
      <c r="AQ14117" s="171"/>
      <c r="AR14117" s="171"/>
    </row>
    <row r="14118" spans="24:44">
      <c r="X14118" t="s">
        <v>38734</v>
      </c>
      <c r="Y14118" t="s">
        <v>386</v>
      </c>
      <c r="Z14118" t="s">
        <v>38735</v>
      </c>
      <c r="AA14118" t="s">
        <v>34125</v>
      </c>
      <c r="AB14118" t="s">
        <v>33674</v>
      </c>
      <c r="AO14118" s="171"/>
      <c r="AP14118" s="171"/>
      <c r="AQ14118" s="171"/>
      <c r="AR14118" s="171"/>
    </row>
    <row r="14119" spans="24:44">
      <c r="X14119" t="s">
        <v>38736</v>
      </c>
      <c r="Y14119" t="s">
        <v>389</v>
      </c>
      <c r="Z14119" t="s">
        <v>38737</v>
      </c>
      <c r="AA14119" t="s">
        <v>34125</v>
      </c>
      <c r="AB14119" t="s">
        <v>33674</v>
      </c>
      <c r="AO14119" s="171"/>
      <c r="AP14119" s="171"/>
      <c r="AQ14119" s="171"/>
      <c r="AR14119" s="171"/>
    </row>
    <row r="14120" spans="24:44">
      <c r="X14120" t="s">
        <v>38738</v>
      </c>
      <c r="Y14120" t="s">
        <v>386</v>
      </c>
      <c r="Z14120" t="s">
        <v>38739</v>
      </c>
      <c r="AA14120" t="s">
        <v>34125</v>
      </c>
      <c r="AB14120" t="s">
        <v>33674</v>
      </c>
      <c r="AO14120" s="171"/>
      <c r="AP14120" s="171"/>
      <c r="AQ14120" s="171"/>
      <c r="AR14120" s="171"/>
    </row>
    <row r="14121" spans="24:44">
      <c r="X14121" t="s">
        <v>38740</v>
      </c>
      <c r="Y14121" t="s">
        <v>389</v>
      </c>
      <c r="Z14121" t="s">
        <v>38741</v>
      </c>
      <c r="AA14121" t="s">
        <v>34125</v>
      </c>
      <c r="AB14121" t="s">
        <v>33674</v>
      </c>
      <c r="AO14121" s="171"/>
      <c r="AP14121" s="171"/>
      <c r="AQ14121" s="171"/>
      <c r="AR14121" s="171"/>
    </row>
    <row r="14122" spans="24:44">
      <c r="X14122" t="s">
        <v>38742</v>
      </c>
      <c r="Y14122" t="s">
        <v>386</v>
      </c>
      <c r="Z14122" t="s">
        <v>38743</v>
      </c>
      <c r="AA14122" t="s">
        <v>34125</v>
      </c>
      <c r="AB14122" t="s">
        <v>33674</v>
      </c>
      <c r="AO14122" s="171"/>
      <c r="AP14122" s="171"/>
      <c r="AQ14122" s="171"/>
      <c r="AR14122" s="171"/>
    </row>
    <row r="14123" spans="24:44">
      <c r="X14123" t="s">
        <v>38744</v>
      </c>
      <c r="Y14123" t="s">
        <v>386</v>
      </c>
      <c r="Z14123" t="s">
        <v>38745</v>
      </c>
      <c r="AA14123" t="s">
        <v>34125</v>
      </c>
      <c r="AB14123" t="s">
        <v>33674</v>
      </c>
      <c r="AO14123" s="171"/>
      <c r="AP14123" s="171"/>
      <c r="AQ14123" s="171"/>
      <c r="AR14123" s="171"/>
    </row>
    <row r="14124" spans="24:44">
      <c r="X14124" t="s">
        <v>6620</v>
      </c>
      <c r="Y14124" t="s">
        <v>386</v>
      </c>
      <c r="Z14124" t="s">
        <v>38746</v>
      </c>
      <c r="AA14124" t="s">
        <v>34157</v>
      </c>
      <c r="AB14124" t="s">
        <v>34158</v>
      </c>
      <c r="AO14124" s="171"/>
      <c r="AP14124" s="171"/>
      <c r="AQ14124" s="171"/>
      <c r="AR14124" s="171"/>
    </row>
    <row r="14125" spans="24:44">
      <c r="X14125" t="s">
        <v>38747</v>
      </c>
      <c r="Y14125" t="s">
        <v>386</v>
      </c>
      <c r="Z14125" t="s">
        <v>38748</v>
      </c>
      <c r="AA14125" t="s">
        <v>34125</v>
      </c>
      <c r="AB14125" t="s">
        <v>33674</v>
      </c>
      <c r="AO14125" s="171"/>
      <c r="AP14125" s="171"/>
      <c r="AQ14125" s="171"/>
      <c r="AR14125" s="171"/>
    </row>
    <row r="14126" spans="24:44">
      <c r="X14126" t="s">
        <v>38749</v>
      </c>
      <c r="Y14126" t="s">
        <v>386</v>
      </c>
      <c r="Z14126" t="s">
        <v>38750</v>
      </c>
      <c r="AA14126" t="s">
        <v>34125</v>
      </c>
      <c r="AB14126" t="s">
        <v>33674</v>
      </c>
      <c r="AO14126" s="171"/>
      <c r="AP14126" s="171"/>
      <c r="AQ14126" s="171"/>
      <c r="AR14126" s="171"/>
    </row>
    <row r="14127" spans="24:44">
      <c r="X14127" t="s">
        <v>38751</v>
      </c>
      <c r="Y14127" t="s">
        <v>386</v>
      </c>
      <c r="Z14127" t="s">
        <v>38752</v>
      </c>
      <c r="AA14127" t="s">
        <v>38753</v>
      </c>
      <c r="AB14127" t="s">
        <v>33694</v>
      </c>
      <c r="AO14127" s="171"/>
      <c r="AP14127" s="171"/>
      <c r="AQ14127" s="171"/>
      <c r="AR14127" s="171"/>
    </row>
    <row r="14128" spans="24:44">
      <c r="X14128" t="s">
        <v>38754</v>
      </c>
      <c r="Y14128" t="s">
        <v>386</v>
      </c>
      <c r="Z14128" t="s">
        <v>38755</v>
      </c>
      <c r="AA14128" t="s">
        <v>38756</v>
      </c>
      <c r="AB14128" t="s">
        <v>33694</v>
      </c>
      <c r="AO14128" s="171"/>
      <c r="AP14128" s="171"/>
      <c r="AQ14128" s="171"/>
      <c r="AR14128" s="171"/>
    </row>
    <row r="14129" spans="24:44">
      <c r="X14129" t="s">
        <v>38757</v>
      </c>
      <c r="Y14129" t="s">
        <v>389</v>
      </c>
      <c r="Z14129" t="s">
        <v>38758</v>
      </c>
      <c r="AA14129" t="s">
        <v>37348</v>
      </c>
      <c r="AB14129" t="s">
        <v>34129</v>
      </c>
      <c r="AO14129" s="171"/>
      <c r="AP14129" s="171"/>
      <c r="AQ14129" s="171"/>
      <c r="AR14129" s="171"/>
    </row>
    <row r="14130" spans="24:44">
      <c r="X14130" t="s">
        <v>38759</v>
      </c>
      <c r="Y14130" t="s">
        <v>386</v>
      </c>
      <c r="Z14130" t="s">
        <v>38760</v>
      </c>
      <c r="AA14130" t="s">
        <v>34157</v>
      </c>
      <c r="AB14130" t="s">
        <v>34158</v>
      </c>
      <c r="AO14130" s="171"/>
      <c r="AP14130" s="171"/>
      <c r="AQ14130" s="171"/>
      <c r="AR14130" s="171"/>
    </row>
    <row r="14131" spans="24:44">
      <c r="X14131" t="s">
        <v>38761</v>
      </c>
      <c r="Y14131" t="s">
        <v>386</v>
      </c>
      <c r="Z14131" t="s">
        <v>38762</v>
      </c>
      <c r="AA14131" t="s">
        <v>34125</v>
      </c>
      <c r="AB14131" t="s">
        <v>33674</v>
      </c>
      <c r="AO14131" s="171"/>
      <c r="AP14131" s="171"/>
      <c r="AQ14131" s="171"/>
      <c r="AR14131" s="171"/>
    </row>
    <row r="14132" spans="24:44">
      <c r="X14132" t="s">
        <v>38763</v>
      </c>
      <c r="Y14132" t="s">
        <v>386</v>
      </c>
      <c r="Z14132" t="s">
        <v>38764</v>
      </c>
      <c r="AA14132" t="s">
        <v>38765</v>
      </c>
      <c r="AB14132" t="s">
        <v>33927</v>
      </c>
      <c r="AO14132" s="171"/>
      <c r="AP14132" s="171"/>
      <c r="AQ14132" s="171"/>
      <c r="AR14132" s="171"/>
    </row>
    <row r="14133" spans="24:44">
      <c r="X14133" t="s">
        <v>38766</v>
      </c>
      <c r="Y14133" t="s">
        <v>386</v>
      </c>
      <c r="Z14133" t="s">
        <v>34031</v>
      </c>
      <c r="AA14133" t="s">
        <v>38767</v>
      </c>
      <c r="AB14133" t="s">
        <v>33694</v>
      </c>
      <c r="AO14133" s="171"/>
      <c r="AP14133" s="171"/>
      <c r="AQ14133" s="171"/>
      <c r="AR14133" s="171"/>
    </row>
    <row r="14134" spans="24:44">
      <c r="X14134" t="s">
        <v>38768</v>
      </c>
      <c r="Y14134" t="s">
        <v>386</v>
      </c>
      <c r="Z14134" t="s">
        <v>38769</v>
      </c>
      <c r="AA14134" t="s">
        <v>34125</v>
      </c>
      <c r="AB14134" t="s">
        <v>33674</v>
      </c>
      <c r="AO14134" s="171"/>
      <c r="AP14134" s="171"/>
      <c r="AQ14134" s="171"/>
      <c r="AR14134" s="171"/>
    </row>
    <row r="14135" spans="24:44">
      <c r="X14135" t="s">
        <v>38770</v>
      </c>
      <c r="Y14135" t="s">
        <v>386</v>
      </c>
      <c r="Z14135" t="s">
        <v>38771</v>
      </c>
      <c r="AA14135" t="s">
        <v>34125</v>
      </c>
      <c r="AB14135" t="s">
        <v>33674</v>
      </c>
      <c r="AO14135" s="171"/>
      <c r="AP14135" s="171"/>
      <c r="AQ14135" s="171"/>
      <c r="AR14135" s="171"/>
    </row>
    <row r="14136" spans="24:44">
      <c r="X14136" t="s">
        <v>38772</v>
      </c>
      <c r="Y14136" t="s">
        <v>386</v>
      </c>
      <c r="Z14136" t="s">
        <v>38773</v>
      </c>
      <c r="AA14136" t="s">
        <v>34125</v>
      </c>
      <c r="AB14136" t="s">
        <v>33674</v>
      </c>
      <c r="AO14136" s="171"/>
      <c r="AP14136" s="171"/>
      <c r="AQ14136" s="171"/>
      <c r="AR14136" s="171"/>
    </row>
    <row r="14137" spans="24:44">
      <c r="X14137" t="s">
        <v>2669</v>
      </c>
      <c r="Y14137" t="s">
        <v>386</v>
      </c>
      <c r="Z14137" t="s">
        <v>38774</v>
      </c>
      <c r="AA14137" t="s">
        <v>33846</v>
      </c>
      <c r="AB14137" t="s">
        <v>125</v>
      </c>
      <c r="AO14137" s="171"/>
      <c r="AP14137" s="171"/>
      <c r="AQ14137" s="171"/>
      <c r="AR14137" s="171"/>
    </row>
    <row r="14138" spans="24:44">
      <c r="X14138" t="s">
        <v>38775</v>
      </c>
      <c r="Y14138" t="s">
        <v>389</v>
      </c>
      <c r="Z14138" t="s">
        <v>38776</v>
      </c>
      <c r="AA14138" t="s">
        <v>33846</v>
      </c>
      <c r="AB14138" t="s">
        <v>125</v>
      </c>
      <c r="AO14138" s="171"/>
      <c r="AP14138" s="171"/>
      <c r="AQ14138" s="171"/>
      <c r="AR14138" s="171"/>
    </row>
    <row r="14139" spans="24:44">
      <c r="X14139" t="s">
        <v>38777</v>
      </c>
      <c r="Y14139" t="s">
        <v>389</v>
      </c>
      <c r="Z14139" t="s">
        <v>38778</v>
      </c>
      <c r="AA14139" t="s">
        <v>33846</v>
      </c>
      <c r="AB14139" t="s">
        <v>125</v>
      </c>
      <c r="AO14139" s="171"/>
      <c r="AP14139" s="171"/>
      <c r="AQ14139" s="171"/>
      <c r="AR14139" s="171"/>
    </row>
    <row r="14140" spans="24:44">
      <c r="X14140" t="s">
        <v>38779</v>
      </c>
      <c r="Y14140" t="s">
        <v>389</v>
      </c>
      <c r="Z14140" t="s">
        <v>38780</v>
      </c>
      <c r="AA14140" t="s">
        <v>33846</v>
      </c>
      <c r="AB14140" t="s">
        <v>125</v>
      </c>
      <c r="AO14140" s="171"/>
      <c r="AP14140" s="171"/>
      <c r="AQ14140" s="171"/>
      <c r="AR14140" s="171"/>
    </row>
    <row r="14141" spans="24:44">
      <c r="X14141" t="s">
        <v>3605</v>
      </c>
      <c r="Y14141" t="s">
        <v>386</v>
      </c>
      <c r="Z14141" t="s">
        <v>38781</v>
      </c>
      <c r="AA14141" t="s">
        <v>33846</v>
      </c>
      <c r="AB14141" t="s">
        <v>125</v>
      </c>
      <c r="AO14141" s="171"/>
      <c r="AP14141" s="171"/>
      <c r="AQ14141" s="171"/>
      <c r="AR14141" s="171"/>
    </row>
    <row r="14142" spans="24:44">
      <c r="X14142" t="s">
        <v>38782</v>
      </c>
      <c r="Y14142" t="s">
        <v>389</v>
      </c>
      <c r="Z14142" t="s">
        <v>38783</v>
      </c>
      <c r="AA14142" t="s">
        <v>33846</v>
      </c>
      <c r="AB14142" t="s">
        <v>125</v>
      </c>
      <c r="AO14142" s="171"/>
      <c r="AP14142" s="171"/>
      <c r="AQ14142" s="171"/>
      <c r="AR14142" s="171"/>
    </row>
    <row r="14143" spans="24:44">
      <c r="X14143" t="s">
        <v>38784</v>
      </c>
      <c r="Y14143" t="s">
        <v>389</v>
      </c>
      <c r="Z14143" t="s">
        <v>38785</v>
      </c>
      <c r="AA14143" t="s">
        <v>33846</v>
      </c>
      <c r="AB14143" t="s">
        <v>125</v>
      </c>
      <c r="AO14143" s="171"/>
      <c r="AP14143" s="171"/>
      <c r="AQ14143" s="171"/>
      <c r="AR14143" s="171"/>
    </row>
    <row r="14144" spans="24:44">
      <c r="X14144" t="s">
        <v>3608</v>
      </c>
      <c r="Y14144" t="s">
        <v>386</v>
      </c>
      <c r="Z14144" t="s">
        <v>38786</v>
      </c>
      <c r="AA14144" t="s">
        <v>33846</v>
      </c>
      <c r="AB14144" t="s">
        <v>125</v>
      </c>
      <c r="AO14144" s="171"/>
      <c r="AP14144" s="171"/>
      <c r="AQ14144" s="171"/>
      <c r="AR14144" s="171"/>
    </row>
    <row r="14145" spans="24:44">
      <c r="X14145" t="s">
        <v>38787</v>
      </c>
      <c r="Y14145" t="s">
        <v>386</v>
      </c>
      <c r="Z14145" t="s">
        <v>38788</v>
      </c>
      <c r="AA14145" t="s">
        <v>33715</v>
      </c>
      <c r="AB14145" t="s">
        <v>33627</v>
      </c>
      <c r="AO14145" s="171"/>
      <c r="AP14145" s="171"/>
      <c r="AQ14145" s="171"/>
      <c r="AR14145" s="171"/>
    </row>
    <row r="14146" spans="24:44">
      <c r="X14146" t="s">
        <v>38789</v>
      </c>
      <c r="Y14146" t="s">
        <v>389</v>
      </c>
      <c r="Z14146" t="s">
        <v>38790</v>
      </c>
      <c r="AA14146" t="s">
        <v>34125</v>
      </c>
      <c r="AB14146" t="s">
        <v>33674</v>
      </c>
      <c r="AO14146" s="171"/>
      <c r="AP14146" s="171"/>
      <c r="AQ14146" s="171"/>
      <c r="AR14146" s="171"/>
    </row>
    <row r="14147" spans="24:44">
      <c r="X14147" t="s">
        <v>38791</v>
      </c>
      <c r="Y14147" t="s">
        <v>386</v>
      </c>
      <c r="Z14147" t="s">
        <v>38792</v>
      </c>
      <c r="AA14147" t="s">
        <v>38793</v>
      </c>
      <c r="AB14147" t="s">
        <v>125</v>
      </c>
      <c r="AO14147" s="171"/>
      <c r="AP14147" s="171"/>
      <c r="AQ14147" s="171"/>
      <c r="AR14147" s="171"/>
    </row>
    <row r="14148" spans="24:44">
      <c r="X14148" t="s">
        <v>38794</v>
      </c>
      <c r="Y14148" t="s">
        <v>386</v>
      </c>
      <c r="Z14148" t="s">
        <v>38795</v>
      </c>
      <c r="AA14148" t="s">
        <v>34125</v>
      </c>
      <c r="AB14148" t="s">
        <v>33674</v>
      </c>
      <c r="AO14148" s="171"/>
      <c r="AP14148" s="171"/>
      <c r="AQ14148" s="171"/>
      <c r="AR14148" s="171"/>
    </row>
    <row r="14149" spans="24:44">
      <c r="X14149" t="s">
        <v>38796</v>
      </c>
      <c r="Y14149" t="s">
        <v>386</v>
      </c>
      <c r="Z14149" t="s">
        <v>38795</v>
      </c>
      <c r="AA14149" t="s">
        <v>38793</v>
      </c>
      <c r="AB14149" t="s">
        <v>125</v>
      </c>
      <c r="AO14149" s="171"/>
      <c r="AP14149" s="171"/>
      <c r="AQ14149" s="171"/>
      <c r="AR14149" s="171"/>
    </row>
    <row r="14150" spans="24:44">
      <c r="X14150" t="s">
        <v>38797</v>
      </c>
      <c r="Y14150" t="s">
        <v>386</v>
      </c>
      <c r="Z14150" t="s">
        <v>38798</v>
      </c>
      <c r="AA14150" t="s">
        <v>34125</v>
      </c>
      <c r="AB14150" t="s">
        <v>33674</v>
      </c>
      <c r="AO14150" s="171"/>
      <c r="AP14150" s="171"/>
      <c r="AQ14150" s="171"/>
      <c r="AR14150" s="171"/>
    </row>
    <row r="14151" spans="24:44">
      <c r="X14151" t="s">
        <v>38799</v>
      </c>
      <c r="Y14151" t="s">
        <v>386</v>
      </c>
      <c r="Z14151" t="s">
        <v>38798</v>
      </c>
      <c r="AA14151" t="s">
        <v>38800</v>
      </c>
      <c r="AB14151" t="s">
        <v>125</v>
      </c>
      <c r="AO14151" s="171"/>
      <c r="AP14151" s="171"/>
      <c r="AQ14151" s="171"/>
      <c r="AR14151" s="171"/>
    </row>
    <row r="14152" spans="24:44">
      <c r="X14152" t="s">
        <v>38801</v>
      </c>
      <c r="Y14152" t="s">
        <v>386</v>
      </c>
      <c r="Z14152" t="s">
        <v>38802</v>
      </c>
      <c r="AA14152" t="s">
        <v>34125</v>
      </c>
      <c r="AB14152" t="s">
        <v>33674</v>
      </c>
      <c r="AO14152" s="171"/>
      <c r="AP14152" s="171"/>
      <c r="AQ14152" s="171"/>
      <c r="AR14152" s="171"/>
    </row>
    <row r="14153" spans="24:44">
      <c r="X14153" t="s">
        <v>6400</v>
      </c>
      <c r="Y14153" t="s">
        <v>386</v>
      </c>
      <c r="Z14153" t="s">
        <v>38803</v>
      </c>
      <c r="AA14153" t="s">
        <v>34157</v>
      </c>
      <c r="AB14153" t="s">
        <v>34158</v>
      </c>
      <c r="AO14153" s="171"/>
      <c r="AP14153" s="171"/>
      <c r="AQ14153" s="171"/>
      <c r="AR14153" s="171"/>
    </row>
    <row r="14154" spans="24:44">
      <c r="X14154" t="s">
        <v>6404</v>
      </c>
      <c r="Y14154" t="s">
        <v>386</v>
      </c>
      <c r="Z14154" t="s">
        <v>38804</v>
      </c>
      <c r="AA14154" t="s">
        <v>34157</v>
      </c>
      <c r="AB14154" t="s">
        <v>34158</v>
      </c>
      <c r="AO14154" s="171"/>
      <c r="AP14154" s="171"/>
      <c r="AQ14154" s="171"/>
      <c r="AR14154" s="171"/>
    </row>
    <row r="14155" spans="24:44">
      <c r="X14155" t="s">
        <v>38805</v>
      </c>
      <c r="Y14155" t="s">
        <v>389</v>
      </c>
      <c r="Z14155" t="s">
        <v>38806</v>
      </c>
      <c r="AA14155" t="s">
        <v>38793</v>
      </c>
      <c r="AB14155" t="s">
        <v>125</v>
      </c>
      <c r="AO14155" s="171"/>
      <c r="AP14155" s="171"/>
      <c r="AQ14155" s="171"/>
      <c r="AR14155" s="171"/>
    </row>
    <row r="14156" spans="24:44">
      <c r="X14156" t="s">
        <v>38807</v>
      </c>
      <c r="Y14156" t="s">
        <v>389</v>
      </c>
      <c r="Z14156" t="s">
        <v>38808</v>
      </c>
      <c r="AA14156" t="s">
        <v>664</v>
      </c>
      <c r="AB14156" t="s">
        <v>32837</v>
      </c>
      <c r="AO14156" s="171"/>
      <c r="AP14156" s="171"/>
      <c r="AQ14156" s="171"/>
      <c r="AR14156" s="171"/>
    </row>
    <row r="14157" spans="24:44">
      <c r="X14157" t="s">
        <v>38809</v>
      </c>
      <c r="Y14157" t="s">
        <v>386</v>
      </c>
      <c r="Z14157" t="s">
        <v>38810</v>
      </c>
      <c r="AA14157" t="s">
        <v>38811</v>
      </c>
      <c r="AB14157" t="s">
        <v>125</v>
      </c>
      <c r="AO14157" s="171"/>
      <c r="AP14157" s="171"/>
      <c r="AQ14157" s="171"/>
      <c r="AR14157" s="171"/>
    </row>
    <row r="14158" spans="24:44">
      <c r="X14158" t="s">
        <v>38812</v>
      </c>
      <c r="Y14158" t="s">
        <v>386</v>
      </c>
      <c r="Z14158" t="s">
        <v>38813</v>
      </c>
      <c r="AA14158" t="s">
        <v>38800</v>
      </c>
      <c r="AB14158" t="s">
        <v>125</v>
      </c>
      <c r="AO14158" s="171"/>
      <c r="AP14158" s="171"/>
      <c r="AQ14158" s="171"/>
      <c r="AR14158" s="171"/>
    </row>
    <row r="14159" spans="24:44">
      <c r="X14159" t="s">
        <v>38814</v>
      </c>
      <c r="Y14159" t="s">
        <v>389</v>
      </c>
      <c r="Z14159" t="s">
        <v>38815</v>
      </c>
      <c r="AA14159" t="s">
        <v>33693</v>
      </c>
      <c r="AB14159" t="s">
        <v>33694</v>
      </c>
      <c r="AO14159" s="171"/>
      <c r="AP14159" s="171"/>
      <c r="AQ14159" s="171"/>
      <c r="AR14159" s="171"/>
    </row>
    <row r="14160" spans="24:44">
      <c r="X14160" t="s">
        <v>5089</v>
      </c>
      <c r="Y14160" t="s">
        <v>386</v>
      </c>
      <c r="Z14160" t="s">
        <v>38816</v>
      </c>
      <c r="AA14160" t="s">
        <v>33693</v>
      </c>
      <c r="AB14160" t="s">
        <v>33694</v>
      </c>
      <c r="AO14160" s="171"/>
      <c r="AP14160" s="171"/>
      <c r="AQ14160" s="171"/>
      <c r="AR14160" s="171"/>
    </row>
    <row r="14161" spans="24:44">
      <c r="X14161" t="s">
        <v>38817</v>
      </c>
      <c r="Y14161" t="s">
        <v>386</v>
      </c>
      <c r="Z14161" t="s">
        <v>38818</v>
      </c>
      <c r="AA14161" t="s">
        <v>34125</v>
      </c>
      <c r="AB14161" t="s">
        <v>33674</v>
      </c>
      <c r="AO14161" s="171"/>
      <c r="AP14161" s="171"/>
      <c r="AQ14161" s="171"/>
      <c r="AR14161" s="171"/>
    </row>
    <row r="14162" spans="24:44">
      <c r="X14162" t="s">
        <v>38819</v>
      </c>
      <c r="Y14162" t="s">
        <v>386</v>
      </c>
      <c r="Z14162" t="s">
        <v>38820</v>
      </c>
      <c r="AA14162" t="s">
        <v>34125</v>
      </c>
      <c r="AB14162" t="s">
        <v>33674</v>
      </c>
      <c r="AO14162" s="171"/>
      <c r="AP14162" s="171"/>
      <c r="AQ14162" s="171"/>
      <c r="AR14162" s="171"/>
    </row>
    <row r="14163" spans="24:44">
      <c r="X14163" t="s">
        <v>38821</v>
      </c>
      <c r="Y14163" t="s">
        <v>386</v>
      </c>
      <c r="Z14163" t="s">
        <v>38822</v>
      </c>
      <c r="AA14163" t="s">
        <v>34672</v>
      </c>
      <c r="AB14163" t="s">
        <v>33694</v>
      </c>
      <c r="AO14163" s="171"/>
      <c r="AP14163" s="171"/>
      <c r="AQ14163" s="171"/>
      <c r="AR14163" s="171"/>
    </row>
    <row r="14164" spans="24:44">
      <c r="X14164" t="s">
        <v>38823</v>
      </c>
      <c r="Y14164" t="s">
        <v>386</v>
      </c>
      <c r="Z14164" t="s">
        <v>38824</v>
      </c>
      <c r="AA14164" t="s">
        <v>33603</v>
      </c>
      <c r="AB14164" t="s">
        <v>125</v>
      </c>
      <c r="AO14164" s="171"/>
      <c r="AP14164" s="171"/>
      <c r="AQ14164" s="171"/>
      <c r="AR14164" s="171"/>
    </row>
    <row r="14165" spans="24:44">
      <c r="X14165" t="s">
        <v>38825</v>
      </c>
      <c r="Y14165" t="s">
        <v>386</v>
      </c>
      <c r="Z14165" t="s">
        <v>38824</v>
      </c>
      <c r="AA14165" t="s">
        <v>33762</v>
      </c>
      <c r="AB14165" t="s">
        <v>125</v>
      </c>
      <c r="AO14165" s="171"/>
      <c r="AP14165" s="171"/>
      <c r="AQ14165" s="171"/>
      <c r="AR14165" s="171"/>
    </row>
    <row r="14166" spans="24:44">
      <c r="X14166" t="s">
        <v>38826</v>
      </c>
      <c r="Y14166" t="s">
        <v>386</v>
      </c>
      <c r="Z14166" t="s">
        <v>38824</v>
      </c>
      <c r="AA14166" t="s">
        <v>33984</v>
      </c>
      <c r="AB14166" t="s">
        <v>125</v>
      </c>
      <c r="AO14166" s="171"/>
      <c r="AP14166" s="171"/>
      <c r="AQ14166" s="171"/>
      <c r="AR14166" s="171"/>
    </row>
    <row r="14167" spans="24:44">
      <c r="X14167" t="s">
        <v>38827</v>
      </c>
      <c r="Y14167" t="s">
        <v>386</v>
      </c>
      <c r="Z14167" t="s">
        <v>38828</v>
      </c>
      <c r="AA14167" t="s">
        <v>34125</v>
      </c>
      <c r="AB14167" t="s">
        <v>33674</v>
      </c>
      <c r="AO14167" s="171"/>
      <c r="AP14167" s="171"/>
      <c r="AQ14167" s="171"/>
      <c r="AR14167" s="171"/>
    </row>
    <row r="14168" spans="24:44">
      <c r="X14168" t="s">
        <v>38829</v>
      </c>
      <c r="Y14168" t="s">
        <v>386</v>
      </c>
      <c r="Z14168" t="s">
        <v>38830</v>
      </c>
      <c r="AA14168" t="s">
        <v>34125</v>
      </c>
      <c r="AB14168" t="s">
        <v>33674</v>
      </c>
      <c r="AO14168" s="171"/>
      <c r="AP14168" s="171"/>
      <c r="AQ14168" s="171"/>
      <c r="AR14168" s="171"/>
    </row>
    <row r="14169" spans="24:44">
      <c r="X14169" t="s">
        <v>2674</v>
      </c>
      <c r="Y14169" t="s">
        <v>386</v>
      </c>
      <c r="Z14169" t="s">
        <v>38831</v>
      </c>
      <c r="AA14169" t="s">
        <v>33715</v>
      </c>
      <c r="AB14169" t="s">
        <v>33627</v>
      </c>
      <c r="AO14169" s="171"/>
      <c r="AP14169" s="171"/>
      <c r="AQ14169" s="171"/>
      <c r="AR14169" s="171"/>
    </row>
    <row r="14170" spans="24:44">
      <c r="X14170" t="s">
        <v>38832</v>
      </c>
      <c r="Y14170" t="s">
        <v>386</v>
      </c>
      <c r="Z14170" t="s">
        <v>38833</v>
      </c>
      <c r="AA14170" t="s">
        <v>34779</v>
      </c>
      <c r="AB14170" t="s">
        <v>125</v>
      </c>
      <c r="AO14170" s="171"/>
      <c r="AP14170" s="171"/>
      <c r="AQ14170" s="171"/>
      <c r="AR14170" s="171"/>
    </row>
    <row r="14171" spans="24:44">
      <c r="X14171" t="s">
        <v>6407</v>
      </c>
      <c r="Y14171" t="s">
        <v>386</v>
      </c>
      <c r="Z14171" t="s">
        <v>38834</v>
      </c>
      <c r="AA14171" t="s">
        <v>33693</v>
      </c>
      <c r="AB14171" t="s">
        <v>33694</v>
      </c>
      <c r="AO14171" s="171"/>
      <c r="AP14171" s="171"/>
      <c r="AQ14171" s="171"/>
      <c r="AR14171" s="171"/>
    </row>
    <row r="14172" spans="24:44">
      <c r="X14172" t="s">
        <v>38835</v>
      </c>
      <c r="Y14172" t="s">
        <v>386</v>
      </c>
      <c r="Z14172" t="s">
        <v>38836</v>
      </c>
      <c r="AA14172" t="s">
        <v>38837</v>
      </c>
      <c r="AB14172" t="s">
        <v>5354</v>
      </c>
      <c r="AO14172" s="171"/>
      <c r="AP14172" s="171"/>
      <c r="AQ14172" s="171"/>
      <c r="AR14172" s="171"/>
    </row>
    <row r="14173" spans="24:44">
      <c r="X14173" t="s">
        <v>38838</v>
      </c>
      <c r="Y14173" t="s">
        <v>386</v>
      </c>
      <c r="Z14173" t="s">
        <v>38839</v>
      </c>
      <c r="AA14173" t="s">
        <v>38837</v>
      </c>
      <c r="AB14173" t="s">
        <v>5354</v>
      </c>
      <c r="AO14173" s="171"/>
      <c r="AP14173" s="171"/>
      <c r="AQ14173" s="171"/>
      <c r="AR14173" s="171"/>
    </row>
    <row r="14174" spans="24:44">
      <c r="X14174" t="s">
        <v>38840</v>
      </c>
      <c r="Y14174" t="s">
        <v>386</v>
      </c>
      <c r="Z14174" t="s">
        <v>38841</v>
      </c>
      <c r="AA14174" t="s">
        <v>38837</v>
      </c>
      <c r="AB14174" t="s">
        <v>5354</v>
      </c>
      <c r="AO14174" s="171"/>
      <c r="AP14174" s="171"/>
      <c r="AQ14174" s="171"/>
      <c r="AR14174" s="171"/>
    </row>
    <row r="14175" spans="24:44">
      <c r="X14175" t="s">
        <v>38842</v>
      </c>
      <c r="Y14175" t="s">
        <v>389</v>
      </c>
      <c r="Z14175" t="s">
        <v>38843</v>
      </c>
      <c r="AA14175" t="s">
        <v>38837</v>
      </c>
      <c r="AB14175" t="s">
        <v>5354</v>
      </c>
      <c r="AO14175" s="171"/>
      <c r="AP14175" s="171"/>
      <c r="AQ14175" s="171"/>
      <c r="AR14175" s="171"/>
    </row>
    <row r="14176" spans="24:44">
      <c r="X14176" t="s">
        <v>38844</v>
      </c>
      <c r="Y14176" t="s">
        <v>389</v>
      </c>
      <c r="Z14176" t="s">
        <v>38806</v>
      </c>
      <c r="AA14176" t="s">
        <v>38811</v>
      </c>
      <c r="AB14176" t="s">
        <v>125</v>
      </c>
      <c r="AO14176" s="171"/>
      <c r="AP14176" s="171"/>
      <c r="AQ14176" s="171"/>
      <c r="AR14176" s="171"/>
    </row>
    <row r="14177" spans="24:44">
      <c r="X14177" t="s">
        <v>3613</v>
      </c>
      <c r="Y14177" t="s">
        <v>386</v>
      </c>
      <c r="Z14177" t="s">
        <v>38845</v>
      </c>
      <c r="AA14177" t="s">
        <v>33846</v>
      </c>
      <c r="AB14177" t="s">
        <v>125</v>
      </c>
      <c r="AO14177" s="171"/>
      <c r="AP14177" s="171"/>
      <c r="AQ14177" s="171"/>
      <c r="AR14177" s="171"/>
    </row>
    <row r="14178" spans="24:44">
      <c r="X14178" t="s">
        <v>5093</v>
      </c>
      <c r="Y14178" t="s">
        <v>386</v>
      </c>
      <c r="Z14178" t="s">
        <v>38846</v>
      </c>
      <c r="AA14178" t="s">
        <v>33846</v>
      </c>
      <c r="AB14178" t="s">
        <v>125</v>
      </c>
      <c r="AO14178" s="171"/>
      <c r="AP14178" s="171"/>
      <c r="AQ14178" s="171"/>
      <c r="AR14178" s="171"/>
    </row>
    <row r="14179" spans="24:44">
      <c r="X14179" t="s">
        <v>38847</v>
      </c>
      <c r="Y14179" t="s">
        <v>386</v>
      </c>
      <c r="Z14179" t="s">
        <v>30292</v>
      </c>
      <c r="AA14179" t="s">
        <v>38837</v>
      </c>
      <c r="AB14179" t="s">
        <v>5354</v>
      </c>
      <c r="AO14179" s="171"/>
      <c r="AP14179" s="171"/>
      <c r="AQ14179" s="171"/>
      <c r="AR14179" s="171"/>
    </row>
    <row r="14180" spans="24:44">
      <c r="X14180" t="s">
        <v>38848</v>
      </c>
      <c r="Y14180" t="s">
        <v>386</v>
      </c>
      <c r="Z14180" t="s">
        <v>38849</v>
      </c>
      <c r="AA14180" t="s">
        <v>38850</v>
      </c>
      <c r="AB14180" t="s">
        <v>33694</v>
      </c>
      <c r="AO14180" s="171"/>
      <c r="AP14180" s="171"/>
      <c r="AQ14180" s="171"/>
      <c r="AR14180" s="171"/>
    </row>
    <row r="14181" spans="24:44">
      <c r="X14181" t="s">
        <v>5698</v>
      </c>
      <c r="Y14181" t="s">
        <v>386</v>
      </c>
      <c r="Z14181" t="s">
        <v>38851</v>
      </c>
      <c r="AA14181" t="s">
        <v>34157</v>
      </c>
      <c r="AB14181" t="s">
        <v>34158</v>
      </c>
      <c r="AO14181" s="171"/>
      <c r="AP14181" s="171"/>
      <c r="AQ14181" s="171"/>
      <c r="AR14181" s="171"/>
    </row>
    <row r="14182" spans="24:44">
      <c r="X14182" t="s">
        <v>38852</v>
      </c>
      <c r="Y14182" t="s">
        <v>386</v>
      </c>
      <c r="Z14182" t="s">
        <v>38853</v>
      </c>
      <c r="AA14182" t="s">
        <v>34125</v>
      </c>
      <c r="AB14182" t="s">
        <v>33674</v>
      </c>
      <c r="AO14182" s="171"/>
      <c r="AP14182" s="171"/>
      <c r="AQ14182" s="171"/>
      <c r="AR14182" s="171"/>
    </row>
    <row r="14183" spans="24:44">
      <c r="X14183" t="s">
        <v>38854</v>
      </c>
      <c r="Y14183" t="s">
        <v>386</v>
      </c>
      <c r="Z14183" t="s">
        <v>38855</v>
      </c>
      <c r="AA14183" t="s">
        <v>34125</v>
      </c>
      <c r="AB14183" t="s">
        <v>33674</v>
      </c>
      <c r="AO14183" s="171"/>
      <c r="AP14183" s="171"/>
      <c r="AQ14183" s="171"/>
      <c r="AR14183" s="171"/>
    </row>
    <row r="14184" spans="24:44">
      <c r="X14184" t="s">
        <v>38856</v>
      </c>
      <c r="Y14184" t="s">
        <v>386</v>
      </c>
      <c r="Z14184" t="s">
        <v>38857</v>
      </c>
      <c r="AA14184" t="s">
        <v>34125</v>
      </c>
      <c r="AB14184" t="s">
        <v>33674</v>
      </c>
      <c r="AO14184" s="171"/>
      <c r="AP14184" s="171"/>
      <c r="AQ14184" s="171"/>
      <c r="AR14184" s="171"/>
    </row>
    <row r="14185" spans="24:44">
      <c r="X14185" t="s">
        <v>4250</v>
      </c>
      <c r="Y14185" t="s">
        <v>386</v>
      </c>
      <c r="Z14185" t="s">
        <v>38858</v>
      </c>
      <c r="AA14185" t="s">
        <v>34157</v>
      </c>
      <c r="AB14185" t="s">
        <v>34158</v>
      </c>
      <c r="AO14185" s="171"/>
      <c r="AP14185" s="171"/>
      <c r="AQ14185" s="171"/>
      <c r="AR14185" s="171"/>
    </row>
    <row r="14186" spans="24:44">
      <c r="X14186" t="s">
        <v>4235</v>
      </c>
      <c r="Y14186" t="s">
        <v>386</v>
      </c>
      <c r="Z14186" t="s">
        <v>38859</v>
      </c>
      <c r="AA14186" t="s">
        <v>33693</v>
      </c>
      <c r="AB14186" t="s">
        <v>33694</v>
      </c>
      <c r="AO14186" s="171"/>
      <c r="AP14186" s="171"/>
      <c r="AQ14186" s="171"/>
      <c r="AR14186" s="171"/>
    </row>
    <row r="14187" spans="24:44">
      <c r="X14187" t="s">
        <v>5098</v>
      </c>
      <c r="Y14187" t="s">
        <v>386</v>
      </c>
      <c r="Z14187" t="s">
        <v>38860</v>
      </c>
      <c r="AA14187" t="s">
        <v>34125</v>
      </c>
      <c r="AB14187" t="s">
        <v>33674</v>
      </c>
      <c r="AO14187" s="171"/>
      <c r="AP14187" s="171"/>
      <c r="AQ14187" s="171"/>
      <c r="AR14187" s="171"/>
    </row>
    <row r="14188" spans="24:44">
      <c r="X14188" t="s">
        <v>5103</v>
      </c>
      <c r="Y14188" t="s">
        <v>386</v>
      </c>
      <c r="Z14188" t="s">
        <v>38861</v>
      </c>
      <c r="AA14188" t="s">
        <v>33693</v>
      </c>
      <c r="AB14188" t="s">
        <v>33694</v>
      </c>
      <c r="AO14188" s="171"/>
      <c r="AP14188" s="171"/>
      <c r="AQ14188" s="171"/>
      <c r="AR14188" s="171"/>
    </row>
    <row r="14189" spans="24:44">
      <c r="X14189" t="s">
        <v>5108</v>
      </c>
      <c r="Y14189" t="s">
        <v>386</v>
      </c>
      <c r="Z14189" t="s">
        <v>38862</v>
      </c>
      <c r="AA14189" t="s">
        <v>33693</v>
      </c>
      <c r="AB14189" t="s">
        <v>33694</v>
      </c>
      <c r="AO14189" s="171"/>
      <c r="AP14189" s="171"/>
      <c r="AQ14189" s="171"/>
      <c r="AR14189" s="171"/>
    </row>
    <row r="14190" spans="24:44">
      <c r="X14190" t="s">
        <v>5113</v>
      </c>
      <c r="Y14190" t="s">
        <v>386</v>
      </c>
      <c r="Z14190" t="s">
        <v>38863</v>
      </c>
      <c r="AA14190" t="s">
        <v>33693</v>
      </c>
      <c r="AB14190" t="s">
        <v>33694</v>
      </c>
      <c r="AO14190" s="171"/>
      <c r="AP14190" s="171"/>
      <c r="AQ14190" s="171"/>
      <c r="AR14190" s="171"/>
    </row>
    <row r="14191" spans="24:44">
      <c r="X14191" t="s">
        <v>4240</v>
      </c>
      <c r="Y14191" t="s">
        <v>386</v>
      </c>
      <c r="Z14191" t="s">
        <v>38864</v>
      </c>
      <c r="AA14191" t="s">
        <v>33715</v>
      </c>
      <c r="AB14191" t="s">
        <v>33627</v>
      </c>
      <c r="AO14191" s="171"/>
      <c r="AP14191" s="171"/>
      <c r="AQ14191" s="171"/>
      <c r="AR14191" s="171"/>
    </row>
    <row r="14192" spans="24:44">
      <c r="X14192" t="s">
        <v>38865</v>
      </c>
      <c r="Y14192" t="s">
        <v>386</v>
      </c>
      <c r="Z14192" t="s">
        <v>38866</v>
      </c>
      <c r="AA14192" t="s">
        <v>34125</v>
      </c>
      <c r="AB14192" t="s">
        <v>33674</v>
      </c>
      <c r="AO14192" s="171"/>
      <c r="AP14192" s="171"/>
      <c r="AQ14192" s="171"/>
      <c r="AR14192" s="171"/>
    </row>
    <row r="14193" spans="24:44">
      <c r="X14193" t="s">
        <v>38867</v>
      </c>
      <c r="Y14193" t="s">
        <v>386</v>
      </c>
      <c r="Z14193" t="s">
        <v>38868</v>
      </c>
      <c r="AA14193" t="s">
        <v>34125</v>
      </c>
      <c r="AB14193" t="s">
        <v>33674</v>
      </c>
      <c r="AO14193" s="171"/>
      <c r="AP14193" s="171"/>
      <c r="AQ14193" s="171"/>
      <c r="AR14193" s="171"/>
    </row>
    <row r="14194" spans="24:44">
      <c r="X14194" t="s">
        <v>38869</v>
      </c>
      <c r="Y14194" t="s">
        <v>386</v>
      </c>
      <c r="Z14194" t="s">
        <v>38870</v>
      </c>
      <c r="AA14194" t="s">
        <v>34125</v>
      </c>
      <c r="AB14194" t="s">
        <v>33674</v>
      </c>
      <c r="AO14194" s="171"/>
      <c r="AP14194" s="171"/>
      <c r="AQ14194" s="171"/>
      <c r="AR14194" s="171"/>
    </row>
    <row r="14195" spans="24:44">
      <c r="X14195" t="s">
        <v>1472</v>
      </c>
      <c r="Y14195" t="s">
        <v>386</v>
      </c>
      <c r="Z14195" t="s">
        <v>38871</v>
      </c>
      <c r="AA14195" t="s">
        <v>34157</v>
      </c>
      <c r="AB14195" t="s">
        <v>34158</v>
      </c>
      <c r="AO14195" s="171"/>
      <c r="AP14195" s="171"/>
      <c r="AQ14195" s="171"/>
      <c r="AR14195" s="171"/>
    </row>
    <row r="14196" spans="24:44">
      <c r="X14196" t="s">
        <v>38872</v>
      </c>
      <c r="Y14196" t="s">
        <v>386</v>
      </c>
      <c r="Z14196" t="s">
        <v>38873</v>
      </c>
      <c r="AA14196" t="s">
        <v>38837</v>
      </c>
      <c r="AB14196" t="s">
        <v>5354</v>
      </c>
      <c r="AO14196" s="171"/>
      <c r="AP14196" s="171"/>
      <c r="AQ14196" s="171"/>
      <c r="AR14196" s="171"/>
    </row>
    <row r="14197" spans="24:44">
      <c r="X14197" t="s">
        <v>3616</v>
      </c>
      <c r="Y14197" t="s">
        <v>386</v>
      </c>
      <c r="Z14197" t="s">
        <v>38874</v>
      </c>
      <c r="AA14197" t="s">
        <v>34149</v>
      </c>
      <c r="AB14197" t="s">
        <v>33927</v>
      </c>
      <c r="AO14197" s="171"/>
      <c r="AP14197" s="171"/>
      <c r="AQ14197" s="171"/>
      <c r="AR14197" s="171"/>
    </row>
    <row r="14198" spans="24:44">
      <c r="X14198" t="s">
        <v>38875</v>
      </c>
      <c r="Y14198" t="s">
        <v>386</v>
      </c>
      <c r="Z14198" t="s">
        <v>38876</v>
      </c>
      <c r="AA14198" t="s">
        <v>34125</v>
      </c>
      <c r="AB14198" t="s">
        <v>33674</v>
      </c>
      <c r="AO14198" s="171"/>
      <c r="AP14198" s="171"/>
      <c r="AQ14198" s="171"/>
      <c r="AR14198" s="171"/>
    </row>
    <row r="14199" spans="24:44">
      <c r="X14199" t="s">
        <v>38877</v>
      </c>
      <c r="Y14199" t="s">
        <v>386</v>
      </c>
      <c r="Z14199" t="s">
        <v>38878</v>
      </c>
      <c r="AA14199" t="s">
        <v>34125</v>
      </c>
      <c r="AB14199" t="s">
        <v>33674</v>
      </c>
      <c r="AO14199" s="171"/>
      <c r="AP14199" s="171"/>
      <c r="AQ14199" s="171"/>
      <c r="AR14199" s="171"/>
    </row>
    <row r="14200" spans="24:44">
      <c r="X14200" t="s">
        <v>5117</v>
      </c>
      <c r="Y14200" t="s">
        <v>386</v>
      </c>
      <c r="Z14200" t="s">
        <v>38879</v>
      </c>
      <c r="AA14200" t="s">
        <v>33715</v>
      </c>
      <c r="AB14200" t="s">
        <v>33627</v>
      </c>
      <c r="AO14200" s="171"/>
      <c r="AP14200" s="171"/>
      <c r="AQ14200" s="171"/>
      <c r="AR14200" s="171"/>
    </row>
    <row r="14201" spans="24:44">
      <c r="X14201" t="s">
        <v>38880</v>
      </c>
      <c r="Y14201" t="s">
        <v>386</v>
      </c>
      <c r="Z14201" t="s">
        <v>38881</v>
      </c>
      <c r="AA14201" t="s">
        <v>34125</v>
      </c>
      <c r="AB14201" t="s">
        <v>33674</v>
      </c>
      <c r="AO14201" s="171"/>
      <c r="AP14201" s="171"/>
      <c r="AQ14201" s="171"/>
      <c r="AR14201" s="171"/>
    </row>
    <row r="14202" spans="24:44">
      <c r="X14202" t="s">
        <v>38882</v>
      </c>
      <c r="Y14202" t="s">
        <v>386</v>
      </c>
      <c r="Z14202" t="s">
        <v>38883</v>
      </c>
      <c r="AA14202" t="s">
        <v>34125</v>
      </c>
      <c r="AB14202" t="s">
        <v>33674</v>
      </c>
      <c r="AO14202" s="171"/>
      <c r="AP14202" s="171"/>
      <c r="AQ14202" s="171"/>
      <c r="AR14202" s="171"/>
    </row>
    <row r="14203" spans="24:44">
      <c r="X14203" t="s">
        <v>38884</v>
      </c>
      <c r="Y14203" t="s">
        <v>386</v>
      </c>
      <c r="Z14203" t="s">
        <v>38885</v>
      </c>
      <c r="AA14203" t="s">
        <v>34125</v>
      </c>
      <c r="AB14203" t="s">
        <v>33674</v>
      </c>
      <c r="AO14203" s="171"/>
      <c r="AP14203" s="171"/>
      <c r="AQ14203" s="171"/>
      <c r="AR14203" s="171"/>
    </row>
    <row r="14204" spans="24:44">
      <c r="X14204" t="s">
        <v>3620</v>
      </c>
      <c r="Y14204" t="s">
        <v>386</v>
      </c>
      <c r="Z14204" t="s">
        <v>38886</v>
      </c>
      <c r="AA14204" t="s">
        <v>34125</v>
      </c>
      <c r="AB14204" t="s">
        <v>33674</v>
      </c>
      <c r="AO14204" s="171"/>
      <c r="AP14204" s="171"/>
      <c r="AQ14204" s="171"/>
      <c r="AR14204" s="171"/>
    </row>
    <row r="14205" spans="24:44">
      <c r="X14205" t="s">
        <v>38887</v>
      </c>
      <c r="Y14205" t="s">
        <v>386</v>
      </c>
      <c r="Z14205" t="s">
        <v>38888</v>
      </c>
      <c r="AA14205" t="s">
        <v>33762</v>
      </c>
      <c r="AB14205" t="s">
        <v>125</v>
      </c>
      <c r="AO14205" s="171"/>
      <c r="AP14205" s="171"/>
      <c r="AQ14205" s="171"/>
      <c r="AR14205" s="171"/>
    </row>
    <row r="14206" spans="24:44">
      <c r="X14206" t="s">
        <v>38889</v>
      </c>
      <c r="Y14206" t="s">
        <v>386</v>
      </c>
      <c r="Z14206" t="s">
        <v>38890</v>
      </c>
      <c r="AA14206" t="s">
        <v>33762</v>
      </c>
      <c r="AB14206" t="s">
        <v>125</v>
      </c>
      <c r="AO14206" s="171"/>
      <c r="AP14206" s="171"/>
      <c r="AQ14206" s="171"/>
      <c r="AR14206" s="171"/>
    </row>
    <row r="14207" spans="24:44">
      <c r="X14207" t="s">
        <v>38891</v>
      </c>
      <c r="Y14207" t="s">
        <v>386</v>
      </c>
      <c r="Z14207" t="s">
        <v>38892</v>
      </c>
      <c r="AA14207" t="s">
        <v>33762</v>
      </c>
      <c r="AB14207" t="s">
        <v>125</v>
      </c>
      <c r="AO14207" s="171"/>
      <c r="AP14207" s="171"/>
      <c r="AQ14207" s="171"/>
      <c r="AR14207" s="171"/>
    </row>
    <row r="14208" spans="24:44">
      <c r="X14208" t="s">
        <v>3041</v>
      </c>
      <c r="Y14208" t="s">
        <v>386</v>
      </c>
      <c r="Z14208" t="s">
        <v>38893</v>
      </c>
      <c r="AA14208" t="s">
        <v>33603</v>
      </c>
      <c r="AB14208" t="s">
        <v>125</v>
      </c>
      <c r="AO14208" s="171"/>
      <c r="AP14208" s="171"/>
      <c r="AQ14208" s="171"/>
      <c r="AR14208" s="171"/>
    </row>
    <row r="14209" spans="24:44">
      <c r="X14209" t="s">
        <v>5121</v>
      </c>
      <c r="Y14209" t="s">
        <v>386</v>
      </c>
      <c r="Z14209" t="s">
        <v>38894</v>
      </c>
      <c r="AA14209" t="s">
        <v>33846</v>
      </c>
      <c r="AB14209" t="s">
        <v>125</v>
      </c>
      <c r="AO14209" s="171"/>
      <c r="AP14209" s="171"/>
      <c r="AQ14209" s="171"/>
      <c r="AR14209" s="171"/>
    </row>
    <row r="14210" spans="24:44">
      <c r="X14210" t="s">
        <v>38895</v>
      </c>
      <c r="Y14210" t="s">
        <v>386</v>
      </c>
      <c r="Z14210" t="s">
        <v>38896</v>
      </c>
      <c r="AA14210" t="s">
        <v>33762</v>
      </c>
      <c r="AB14210" t="s">
        <v>125</v>
      </c>
      <c r="AO14210" s="171"/>
      <c r="AP14210" s="171"/>
      <c r="AQ14210" s="171"/>
      <c r="AR14210" s="171"/>
    </row>
    <row r="14211" spans="24:44">
      <c r="X14211" t="s">
        <v>38897</v>
      </c>
      <c r="Y14211" t="s">
        <v>386</v>
      </c>
      <c r="Z14211" t="s">
        <v>38898</v>
      </c>
      <c r="AA14211" t="s">
        <v>34125</v>
      </c>
      <c r="AB14211" t="s">
        <v>33674</v>
      </c>
      <c r="AO14211" s="171"/>
      <c r="AP14211" s="171"/>
      <c r="AQ14211" s="171"/>
      <c r="AR14211" s="171"/>
    </row>
    <row r="14212" spans="24:44">
      <c r="X14212" t="s">
        <v>38899</v>
      </c>
      <c r="Y14212" t="s">
        <v>389</v>
      </c>
      <c r="Z14212" t="s">
        <v>38900</v>
      </c>
      <c r="AA14212" t="s">
        <v>37418</v>
      </c>
      <c r="AB14212" t="s">
        <v>125</v>
      </c>
      <c r="AO14212" s="171"/>
      <c r="AP14212" s="171"/>
      <c r="AQ14212" s="171"/>
      <c r="AR14212" s="171"/>
    </row>
    <row r="14213" spans="24:44">
      <c r="X14213" t="s">
        <v>38901</v>
      </c>
      <c r="Y14213" t="s">
        <v>389</v>
      </c>
      <c r="Z14213" t="s">
        <v>38902</v>
      </c>
      <c r="AA14213" t="s">
        <v>37418</v>
      </c>
      <c r="AB14213" t="s">
        <v>125</v>
      </c>
      <c r="AO14213" s="171"/>
      <c r="AP14213" s="171"/>
      <c r="AQ14213" s="171"/>
      <c r="AR14213" s="171"/>
    </row>
    <row r="14214" spans="24:44">
      <c r="X14214" t="s">
        <v>38903</v>
      </c>
      <c r="Y14214" t="s">
        <v>389</v>
      </c>
      <c r="Z14214" t="s">
        <v>38904</v>
      </c>
      <c r="AA14214" t="s">
        <v>38234</v>
      </c>
      <c r="AB14214" t="s">
        <v>125</v>
      </c>
      <c r="AO14214" s="171"/>
      <c r="AP14214" s="171"/>
      <c r="AQ14214" s="171"/>
      <c r="AR14214" s="171"/>
    </row>
    <row r="14215" spans="24:44">
      <c r="X14215" t="s">
        <v>38905</v>
      </c>
      <c r="Y14215" t="s">
        <v>389</v>
      </c>
      <c r="Z14215" t="s">
        <v>38906</v>
      </c>
      <c r="AA14215" t="s">
        <v>38234</v>
      </c>
      <c r="AB14215" t="s">
        <v>125</v>
      </c>
      <c r="AO14215" s="171"/>
      <c r="AP14215" s="171"/>
      <c r="AQ14215" s="171"/>
      <c r="AR14215" s="171"/>
    </row>
    <row r="14216" spans="24:44">
      <c r="X14216" t="s">
        <v>38907</v>
      </c>
      <c r="Y14216" t="s">
        <v>386</v>
      </c>
      <c r="Z14216" t="s">
        <v>38908</v>
      </c>
      <c r="AA14216" t="s">
        <v>33762</v>
      </c>
      <c r="AB14216" t="s">
        <v>125</v>
      </c>
      <c r="AO14216" s="171"/>
      <c r="AP14216" s="171"/>
      <c r="AQ14216" s="171"/>
      <c r="AR14216" s="171"/>
    </row>
    <row r="14217" spans="24:44">
      <c r="X14217" t="s">
        <v>38909</v>
      </c>
      <c r="Y14217" t="s">
        <v>389</v>
      </c>
      <c r="Z14217" t="s">
        <v>38910</v>
      </c>
      <c r="AA14217" t="s">
        <v>33603</v>
      </c>
      <c r="AB14217" t="s">
        <v>125</v>
      </c>
      <c r="AO14217" s="171"/>
      <c r="AP14217" s="171"/>
      <c r="AQ14217" s="171"/>
      <c r="AR14217" s="171"/>
    </row>
    <row r="14218" spans="24:44">
      <c r="X14218" t="s">
        <v>1477</v>
      </c>
      <c r="Y14218" t="s">
        <v>386</v>
      </c>
      <c r="Z14218" t="s">
        <v>38911</v>
      </c>
      <c r="AA14218" t="s">
        <v>34149</v>
      </c>
      <c r="AB14218" t="s">
        <v>33927</v>
      </c>
      <c r="AO14218" s="171"/>
      <c r="AP14218" s="171"/>
      <c r="AQ14218" s="171"/>
      <c r="AR14218" s="171"/>
    </row>
    <row r="14219" spans="24:44">
      <c r="X14219" t="s">
        <v>1482</v>
      </c>
      <c r="Y14219" t="s">
        <v>386</v>
      </c>
      <c r="Z14219" t="s">
        <v>38912</v>
      </c>
      <c r="AA14219" t="s">
        <v>34149</v>
      </c>
      <c r="AB14219" t="s">
        <v>33927</v>
      </c>
      <c r="AO14219" s="171"/>
      <c r="AP14219" s="171"/>
      <c r="AQ14219" s="171"/>
      <c r="AR14219" s="171"/>
    </row>
    <row r="14220" spans="24:44">
      <c r="X14220" t="s">
        <v>38913</v>
      </c>
      <c r="Y14220" t="s">
        <v>386</v>
      </c>
      <c r="Z14220" t="s">
        <v>38914</v>
      </c>
      <c r="AA14220" t="s">
        <v>33762</v>
      </c>
      <c r="AB14220" t="s">
        <v>125</v>
      </c>
      <c r="AO14220" s="171"/>
      <c r="AP14220" s="171"/>
      <c r="AQ14220" s="171"/>
      <c r="AR14220" s="171"/>
    </row>
    <row r="14221" spans="24:44">
      <c r="X14221" t="s">
        <v>38915</v>
      </c>
      <c r="Y14221" t="s">
        <v>386</v>
      </c>
      <c r="Z14221" t="s">
        <v>38916</v>
      </c>
      <c r="AA14221" t="s">
        <v>34125</v>
      </c>
      <c r="AB14221" t="s">
        <v>33674</v>
      </c>
      <c r="AO14221" s="171"/>
      <c r="AP14221" s="171"/>
      <c r="AQ14221" s="171"/>
      <c r="AR14221" s="171"/>
    </row>
    <row r="14222" spans="24:44">
      <c r="X14222" t="s">
        <v>38917</v>
      </c>
      <c r="Y14222" t="s">
        <v>386</v>
      </c>
      <c r="Z14222" t="s">
        <v>38918</v>
      </c>
      <c r="AA14222" t="s">
        <v>34125</v>
      </c>
      <c r="AB14222" t="s">
        <v>33674</v>
      </c>
      <c r="AO14222" s="171"/>
      <c r="AP14222" s="171"/>
      <c r="AQ14222" s="171"/>
      <c r="AR14222" s="171"/>
    </row>
    <row r="14223" spans="24:44">
      <c r="X14223" t="s">
        <v>38919</v>
      </c>
      <c r="Y14223" t="s">
        <v>386</v>
      </c>
      <c r="Z14223" t="s">
        <v>38920</v>
      </c>
      <c r="AA14223" t="s">
        <v>34125</v>
      </c>
      <c r="AB14223" t="s">
        <v>33674</v>
      </c>
      <c r="AO14223" s="171"/>
      <c r="AP14223" s="171"/>
      <c r="AQ14223" s="171"/>
      <c r="AR14223" s="171"/>
    </row>
    <row r="14224" spans="24:44">
      <c r="X14224" t="s">
        <v>38921</v>
      </c>
      <c r="Y14224" t="s">
        <v>386</v>
      </c>
      <c r="Z14224" t="s">
        <v>38922</v>
      </c>
      <c r="AA14224" t="s">
        <v>653</v>
      </c>
      <c r="AB14224" t="s">
        <v>125</v>
      </c>
      <c r="AO14224" s="171"/>
      <c r="AP14224" s="171"/>
      <c r="AQ14224" s="171"/>
      <c r="AR14224" s="171"/>
    </row>
    <row r="14225" spans="24:44">
      <c r="X14225" t="s">
        <v>38923</v>
      </c>
      <c r="Y14225" t="s">
        <v>386</v>
      </c>
      <c r="Z14225" t="s">
        <v>38924</v>
      </c>
      <c r="AA14225" t="s">
        <v>34125</v>
      </c>
      <c r="AB14225" t="s">
        <v>33674</v>
      </c>
      <c r="AO14225" s="171"/>
      <c r="AP14225" s="171"/>
      <c r="AQ14225" s="171"/>
      <c r="AR14225" s="171"/>
    </row>
    <row r="14226" spans="24:44">
      <c r="X14226" t="s">
        <v>38925</v>
      </c>
      <c r="Y14226" t="s">
        <v>386</v>
      </c>
      <c r="Z14226" t="s">
        <v>38926</v>
      </c>
      <c r="AA14226" t="s">
        <v>33762</v>
      </c>
      <c r="AB14226" t="s">
        <v>125</v>
      </c>
      <c r="AO14226" s="171"/>
      <c r="AP14226" s="171"/>
      <c r="AQ14226" s="171"/>
      <c r="AR14226" s="171"/>
    </row>
    <row r="14227" spans="24:44">
      <c r="X14227" t="s">
        <v>38927</v>
      </c>
      <c r="Y14227" t="s">
        <v>389</v>
      </c>
      <c r="Z14227" t="s">
        <v>38928</v>
      </c>
      <c r="AA14227" t="s">
        <v>34149</v>
      </c>
      <c r="AB14227" t="s">
        <v>33927</v>
      </c>
      <c r="AO14227" s="171"/>
      <c r="AP14227" s="171"/>
      <c r="AQ14227" s="171"/>
      <c r="AR14227" s="171"/>
    </row>
    <row r="14228" spans="24:44">
      <c r="X14228" t="s">
        <v>38929</v>
      </c>
      <c r="Y14228" t="s">
        <v>386</v>
      </c>
      <c r="Z14228" t="s">
        <v>38930</v>
      </c>
      <c r="AA14228" t="s">
        <v>34125</v>
      </c>
      <c r="AB14228" t="s">
        <v>33674</v>
      </c>
      <c r="AO14228" s="171"/>
      <c r="AP14228" s="171"/>
      <c r="AQ14228" s="171"/>
      <c r="AR14228" s="171"/>
    </row>
    <row r="14229" spans="24:44">
      <c r="X14229" t="s">
        <v>38931</v>
      </c>
      <c r="Y14229" t="s">
        <v>386</v>
      </c>
      <c r="Z14229" t="s">
        <v>38932</v>
      </c>
      <c r="AA14229" t="s">
        <v>34125</v>
      </c>
      <c r="AB14229" t="s">
        <v>33674</v>
      </c>
      <c r="AO14229" s="171"/>
      <c r="AP14229" s="171"/>
      <c r="AQ14229" s="171"/>
      <c r="AR14229" s="171"/>
    </row>
    <row r="14230" spans="24:44">
      <c r="X14230" t="s">
        <v>38933</v>
      </c>
      <c r="Y14230" t="s">
        <v>386</v>
      </c>
      <c r="Z14230" t="s">
        <v>38934</v>
      </c>
      <c r="AA14230" t="s">
        <v>33762</v>
      </c>
      <c r="AB14230" t="s">
        <v>125</v>
      </c>
      <c r="AO14230" s="171"/>
      <c r="AP14230" s="171"/>
      <c r="AQ14230" s="171"/>
      <c r="AR14230" s="171"/>
    </row>
    <row r="14231" spans="24:44">
      <c r="X14231" t="s">
        <v>38935</v>
      </c>
      <c r="Y14231" t="s">
        <v>386</v>
      </c>
      <c r="Z14231" t="s">
        <v>38936</v>
      </c>
      <c r="AA14231" t="s">
        <v>33762</v>
      </c>
      <c r="AB14231" t="s">
        <v>125</v>
      </c>
      <c r="AO14231" s="171"/>
      <c r="AP14231" s="171"/>
      <c r="AQ14231" s="171"/>
      <c r="AR14231" s="171"/>
    </row>
    <row r="14232" spans="24:44">
      <c r="X14232" t="s">
        <v>38937</v>
      </c>
      <c r="Y14232" t="s">
        <v>386</v>
      </c>
      <c r="Z14232" t="s">
        <v>38938</v>
      </c>
      <c r="AA14232" t="s">
        <v>33715</v>
      </c>
      <c r="AB14232" t="s">
        <v>33627</v>
      </c>
      <c r="AO14232" s="171"/>
      <c r="AP14232" s="171"/>
      <c r="AQ14232" s="171"/>
      <c r="AR14232" s="171"/>
    </row>
    <row r="14233" spans="24:44">
      <c r="X14233" t="s">
        <v>38939</v>
      </c>
      <c r="Y14233" t="s">
        <v>386</v>
      </c>
      <c r="Z14233" t="s">
        <v>38940</v>
      </c>
      <c r="AA14233" t="s">
        <v>33715</v>
      </c>
      <c r="AB14233" t="s">
        <v>33627</v>
      </c>
      <c r="AO14233" s="171"/>
      <c r="AP14233" s="171"/>
      <c r="AQ14233" s="171"/>
      <c r="AR14233" s="171"/>
    </row>
    <row r="14234" spans="24:44">
      <c r="X14234" t="s">
        <v>38941</v>
      </c>
      <c r="Y14234" t="s">
        <v>386</v>
      </c>
      <c r="Z14234" t="s">
        <v>38942</v>
      </c>
      <c r="AA14234" t="s">
        <v>34125</v>
      </c>
      <c r="AB14234" t="s">
        <v>33674</v>
      </c>
      <c r="AO14234" s="171"/>
      <c r="AP14234" s="171"/>
      <c r="AQ14234" s="171"/>
      <c r="AR14234" s="171"/>
    </row>
    <row r="14235" spans="24:44">
      <c r="X14235" t="s">
        <v>38943</v>
      </c>
      <c r="Y14235" t="s">
        <v>389</v>
      </c>
      <c r="Z14235" t="s">
        <v>38944</v>
      </c>
      <c r="AA14235" t="s">
        <v>34125</v>
      </c>
      <c r="AB14235" t="s">
        <v>33674</v>
      </c>
      <c r="AO14235" s="171"/>
      <c r="AP14235" s="171"/>
      <c r="AQ14235" s="171"/>
      <c r="AR14235" s="171"/>
    </row>
    <row r="14236" spans="24:44">
      <c r="X14236" t="s">
        <v>7389</v>
      </c>
      <c r="Y14236" t="s">
        <v>386</v>
      </c>
      <c r="Z14236" t="s">
        <v>38945</v>
      </c>
      <c r="AA14236" t="s">
        <v>33846</v>
      </c>
      <c r="AB14236" t="s">
        <v>125</v>
      </c>
      <c r="AO14236" s="171"/>
      <c r="AP14236" s="171"/>
      <c r="AQ14236" s="171"/>
      <c r="AR14236" s="171"/>
    </row>
    <row r="14237" spans="24:44">
      <c r="X14237" t="s">
        <v>38946</v>
      </c>
      <c r="Y14237" t="s">
        <v>389</v>
      </c>
      <c r="Z14237" t="s">
        <v>38947</v>
      </c>
      <c r="AA14237" t="s">
        <v>664</v>
      </c>
      <c r="AB14237" t="s">
        <v>32837</v>
      </c>
      <c r="AO14237" s="171"/>
      <c r="AP14237" s="171"/>
      <c r="AQ14237" s="171"/>
      <c r="AR14237" s="171"/>
    </row>
    <row r="14238" spans="24:44">
      <c r="X14238" t="s">
        <v>38948</v>
      </c>
      <c r="Y14238" t="s">
        <v>386</v>
      </c>
      <c r="Z14238" t="s">
        <v>38949</v>
      </c>
      <c r="AA14238" t="s">
        <v>38811</v>
      </c>
      <c r="AB14238" t="s">
        <v>125</v>
      </c>
      <c r="AO14238" s="171"/>
      <c r="AP14238" s="171"/>
      <c r="AQ14238" s="171"/>
      <c r="AR14238" s="171"/>
    </row>
    <row r="14239" spans="24:44">
      <c r="X14239" t="s">
        <v>38950</v>
      </c>
      <c r="Y14239" t="s">
        <v>386</v>
      </c>
      <c r="Z14239" t="s">
        <v>38951</v>
      </c>
      <c r="AA14239" t="s">
        <v>38800</v>
      </c>
      <c r="AB14239" t="s">
        <v>125</v>
      </c>
      <c r="AO14239" s="171"/>
      <c r="AP14239" s="171"/>
      <c r="AQ14239" s="171"/>
      <c r="AR14239" s="171"/>
    </row>
    <row r="14240" spans="24:44">
      <c r="X14240" t="s">
        <v>38952</v>
      </c>
      <c r="Y14240" t="s">
        <v>386</v>
      </c>
      <c r="Z14240" t="s">
        <v>38953</v>
      </c>
      <c r="AA14240" t="s">
        <v>38793</v>
      </c>
      <c r="AB14240" t="s">
        <v>125</v>
      </c>
      <c r="AO14240" s="171"/>
      <c r="AP14240" s="171"/>
      <c r="AQ14240" s="171"/>
      <c r="AR14240" s="171"/>
    </row>
    <row r="14241" spans="24:44">
      <c r="X14241" t="s">
        <v>38954</v>
      </c>
      <c r="Y14241" t="s">
        <v>386</v>
      </c>
      <c r="Z14241" t="s">
        <v>38955</v>
      </c>
      <c r="AA14241" t="s">
        <v>34157</v>
      </c>
      <c r="AB14241" t="s">
        <v>34158</v>
      </c>
      <c r="AO14241" s="171"/>
      <c r="AP14241" s="171"/>
      <c r="AQ14241" s="171"/>
      <c r="AR14241" s="171"/>
    </row>
    <row r="14242" spans="24:44">
      <c r="X14242" t="s">
        <v>38956</v>
      </c>
      <c r="Y14242" t="s">
        <v>386</v>
      </c>
      <c r="Z14242" t="s">
        <v>38957</v>
      </c>
      <c r="AA14242" t="s">
        <v>33715</v>
      </c>
      <c r="AB14242" t="s">
        <v>33627</v>
      </c>
      <c r="AO14242" s="171"/>
      <c r="AP14242" s="171"/>
      <c r="AQ14242" s="171"/>
      <c r="AR14242" s="171"/>
    </row>
    <row r="14243" spans="24:44">
      <c r="X14243" t="s">
        <v>38958</v>
      </c>
      <c r="Y14243" t="s">
        <v>386</v>
      </c>
      <c r="Z14243" t="s">
        <v>38959</v>
      </c>
      <c r="AA14243" t="s">
        <v>34125</v>
      </c>
      <c r="AB14243" t="s">
        <v>33674</v>
      </c>
      <c r="AO14243" s="171"/>
      <c r="AP14243" s="171"/>
      <c r="AQ14243" s="171"/>
      <c r="AR14243" s="171"/>
    </row>
    <row r="14244" spans="24:44">
      <c r="X14244" t="s">
        <v>38960</v>
      </c>
      <c r="Y14244" t="s">
        <v>386</v>
      </c>
      <c r="Z14244" t="s">
        <v>38961</v>
      </c>
      <c r="AA14244" t="s">
        <v>33715</v>
      </c>
      <c r="AB14244" t="s">
        <v>33627</v>
      </c>
      <c r="AO14244" s="171"/>
      <c r="AP14244" s="171"/>
      <c r="AQ14244" s="171"/>
      <c r="AR14244" s="171"/>
    </row>
    <row r="14245" spans="24:44">
      <c r="X14245" t="s">
        <v>38962</v>
      </c>
      <c r="Y14245" t="s">
        <v>386</v>
      </c>
      <c r="Z14245" t="s">
        <v>38963</v>
      </c>
      <c r="AA14245" t="s">
        <v>33762</v>
      </c>
      <c r="AB14245" t="s">
        <v>125</v>
      </c>
      <c r="AO14245" s="171"/>
      <c r="AP14245" s="171"/>
      <c r="AQ14245" s="171"/>
      <c r="AR14245" s="171"/>
    </row>
    <row r="14246" spans="24:44">
      <c r="X14246" t="s">
        <v>38964</v>
      </c>
      <c r="Y14246" t="s">
        <v>386</v>
      </c>
      <c r="Z14246" t="s">
        <v>38965</v>
      </c>
      <c r="AA14246" t="s">
        <v>33762</v>
      </c>
      <c r="AB14246" t="s">
        <v>125</v>
      </c>
      <c r="AO14246" s="171"/>
      <c r="AP14246" s="171"/>
      <c r="AQ14246" s="171"/>
      <c r="AR14246" s="171"/>
    </row>
    <row r="14247" spans="24:44">
      <c r="X14247" t="s">
        <v>38966</v>
      </c>
      <c r="Y14247" t="s">
        <v>386</v>
      </c>
      <c r="Z14247" t="s">
        <v>38036</v>
      </c>
      <c r="AA14247" t="s">
        <v>33762</v>
      </c>
      <c r="AB14247" t="s">
        <v>125</v>
      </c>
      <c r="AO14247" s="171"/>
      <c r="AP14247" s="171"/>
      <c r="AQ14247" s="171"/>
      <c r="AR14247" s="171"/>
    </row>
    <row r="14248" spans="24:44">
      <c r="X14248" t="s">
        <v>38967</v>
      </c>
      <c r="Y14248" t="s">
        <v>386</v>
      </c>
      <c r="Z14248" t="s">
        <v>38968</v>
      </c>
      <c r="AA14248" t="s">
        <v>34125</v>
      </c>
      <c r="AB14248" t="s">
        <v>33674</v>
      </c>
      <c r="AO14248" s="171"/>
      <c r="AP14248" s="171"/>
      <c r="AQ14248" s="171"/>
      <c r="AR14248" s="171"/>
    </row>
    <row r="14249" spans="24:44">
      <c r="X14249" t="s">
        <v>38969</v>
      </c>
      <c r="Y14249" t="s">
        <v>386</v>
      </c>
      <c r="Z14249" t="s">
        <v>38970</v>
      </c>
      <c r="AA14249" t="s">
        <v>34125</v>
      </c>
      <c r="AB14249" t="s">
        <v>33674</v>
      </c>
      <c r="AO14249" s="171"/>
      <c r="AP14249" s="171"/>
      <c r="AQ14249" s="171"/>
      <c r="AR14249" s="171"/>
    </row>
    <row r="14250" spans="24:44">
      <c r="X14250" t="s">
        <v>38971</v>
      </c>
      <c r="Y14250" t="s">
        <v>386</v>
      </c>
      <c r="Z14250" t="s">
        <v>38972</v>
      </c>
      <c r="AA14250" t="s">
        <v>38800</v>
      </c>
      <c r="AB14250" t="s">
        <v>125</v>
      </c>
      <c r="AO14250" s="171"/>
      <c r="AP14250" s="171"/>
      <c r="AQ14250" s="171"/>
      <c r="AR14250" s="171"/>
    </row>
    <row r="14251" spans="24:44">
      <c r="X14251" t="s">
        <v>38973</v>
      </c>
      <c r="Y14251" t="s">
        <v>386</v>
      </c>
      <c r="Z14251" t="s">
        <v>38974</v>
      </c>
      <c r="AA14251" t="s">
        <v>38793</v>
      </c>
      <c r="AB14251" t="s">
        <v>125</v>
      </c>
      <c r="AO14251" s="171"/>
      <c r="AP14251" s="171"/>
      <c r="AQ14251" s="171"/>
      <c r="AR14251" s="171"/>
    </row>
    <row r="14252" spans="24:44">
      <c r="X14252" t="s">
        <v>38975</v>
      </c>
      <c r="Y14252" t="s">
        <v>386</v>
      </c>
      <c r="Z14252" t="s">
        <v>38976</v>
      </c>
      <c r="AA14252" t="s">
        <v>33762</v>
      </c>
      <c r="AB14252" t="s">
        <v>125</v>
      </c>
      <c r="AO14252" s="171"/>
      <c r="AP14252" s="171"/>
      <c r="AQ14252" s="171"/>
      <c r="AR14252" s="171"/>
    </row>
    <row r="14253" spans="24:44">
      <c r="X14253" t="s">
        <v>38977</v>
      </c>
      <c r="Y14253" t="s">
        <v>386</v>
      </c>
      <c r="Z14253" t="s">
        <v>38978</v>
      </c>
      <c r="AA14253" t="s">
        <v>33762</v>
      </c>
      <c r="AB14253" t="s">
        <v>125</v>
      </c>
      <c r="AO14253" s="171"/>
      <c r="AP14253" s="171"/>
      <c r="AQ14253" s="171"/>
      <c r="AR14253" s="171"/>
    </row>
    <row r="14254" spans="24:44">
      <c r="X14254" t="s">
        <v>38979</v>
      </c>
      <c r="Y14254" t="s">
        <v>386</v>
      </c>
      <c r="Z14254" t="s">
        <v>38980</v>
      </c>
      <c r="AA14254" t="s">
        <v>33762</v>
      </c>
      <c r="AB14254" t="s">
        <v>125</v>
      </c>
      <c r="AO14254" s="171"/>
      <c r="AP14254" s="171"/>
      <c r="AQ14254" s="171"/>
      <c r="AR14254" s="171"/>
    </row>
    <row r="14255" spans="24:44">
      <c r="X14255" t="s">
        <v>38981</v>
      </c>
      <c r="Y14255" t="s">
        <v>386</v>
      </c>
      <c r="Z14255" t="s">
        <v>38982</v>
      </c>
      <c r="AA14255" t="s">
        <v>33762</v>
      </c>
      <c r="AB14255" t="s">
        <v>125</v>
      </c>
      <c r="AO14255" s="171"/>
      <c r="AP14255" s="171"/>
      <c r="AQ14255" s="171"/>
      <c r="AR14255" s="171"/>
    </row>
    <row r="14256" spans="24:44">
      <c r="X14256" t="s">
        <v>38983</v>
      </c>
      <c r="Y14256" t="s">
        <v>386</v>
      </c>
      <c r="Z14256" t="s">
        <v>38984</v>
      </c>
      <c r="AA14256" t="s">
        <v>33762</v>
      </c>
      <c r="AB14256" t="s">
        <v>125</v>
      </c>
      <c r="AO14256" s="171"/>
      <c r="AP14256" s="171"/>
      <c r="AQ14256" s="171"/>
      <c r="AR14256" s="171"/>
    </row>
    <row r="14257" spans="24:44">
      <c r="X14257" t="s">
        <v>38985</v>
      </c>
      <c r="Y14257" t="s">
        <v>386</v>
      </c>
      <c r="Z14257" t="s">
        <v>38986</v>
      </c>
      <c r="AA14257" t="s">
        <v>38987</v>
      </c>
      <c r="AB14257" t="s">
        <v>5361</v>
      </c>
      <c r="AO14257" s="171"/>
      <c r="AP14257" s="171"/>
      <c r="AQ14257" s="171"/>
      <c r="AR14257" s="171"/>
    </row>
    <row r="14258" spans="24:44">
      <c r="X14258" t="s">
        <v>38988</v>
      </c>
      <c r="Y14258" t="s">
        <v>386</v>
      </c>
      <c r="Z14258" t="s">
        <v>38989</v>
      </c>
      <c r="AA14258" t="s">
        <v>38180</v>
      </c>
      <c r="AB14258" t="s">
        <v>33841</v>
      </c>
      <c r="AO14258" s="171"/>
      <c r="AP14258" s="171"/>
      <c r="AQ14258" s="171"/>
      <c r="AR14258" s="171"/>
    </row>
    <row r="14259" spans="24:44">
      <c r="X14259" t="s">
        <v>38990</v>
      </c>
      <c r="Y14259" t="s">
        <v>386</v>
      </c>
      <c r="Z14259" t="s">
        <v>38991</v>
      </c>
      <c r="AA14259" t="s">
        <v>38180</v>
      </c>
      <c r="AB14259" t="s">
        <v>33841</v>
      </c>
      <c r="AO14259" s="171"/>
      <c r="AP14259" s="171"/>
      <c r="AQ14259" s="171"/>
      <c r="AR14259" s="171"/>
    </row>
    <row r="14260" spans="24:44">
      <c r="X14260" t="s">
        <v>38992</v>
      </c>
      <c r="Y14260" t="s">
        <v>389</v>
      </c>
      <c r="Z14260" t="s">
        <v>38993</v>
      </c>
      <c r="AA14260" t="s">
        <v>38186</v>
      </c>
      <c r="AB14260" t="s">
        <v>33674</v>
      </c>
      <c r="AO14260" s="171"/>
      <c r="AP14260" s="171"/>
      <c r="AQ14260" s="171"/>
      <c r="AR14260" s="171"/>
    </row>
    <row r="14261" spans="24:44">
      <c r="X14261" t="s">
        <v>38994</v>
      </c>
      <c r="Y14261" t="s">
        <v>389</v>
      </c>
      <c r="Z14261" t="s">
        <v>38995</v>
      </c>
      <c r="AA14261" t="s">
        <v>38186</v>
      </c>
      <c r="AB14261" t="s">
        <v>33674</v>
      </c>
      <c r="AO14261" s="171"/>
      <c r="AP14261" s="171"/>
      <c r="AQ14261" s="171"/>
      <c r="AR14261" s="171"/>
    </row>
    <row r="14262" spans="24:44">
      <c r="X14262" t="s">
        <v>38996</v>
      </c>
      <c r="Y14262" t="s">
        <v>386</v>
      </c>
      <c r="Z14262" t="s">
        <v>38997</v>
      </c>
      <c r="AA14262" t="s">
        <v>35777</v>
      </c>
      <c r="AB14262" t="s">
        <v>33927</v>
      </c>
      <c r="AO14262" s="171"/>
      <c r="AP14262" s="171"/>
      <c r="AQ14262" s="171"/>
      <c r="AR14262" s="171"/>
    </row>
    <row r="14263" spans="24:44">
      <c r="X14263" t="s">
        <v>38998</v>
      </c>
      <c r="Y14263" t="s">
        <v>386</v>
      </c>
      <c r="Z14263" t="s">
        <v>38999</v>
      </c>
      <c r="AA14263" t="s">
        <v>35777</v>
      </c>
      <c r="AB14263" t="s">
        <v>33927</v>
      </c>
      <c r="AO14263" s="171"/>
      <c r="AP14263" s="171"/>
      <c r="AQ14263" s="171"/>
      <c r="AR14263" s="171"/>
    </row>
    <row r="14264" spans="24:44">
      <c r="X14264" t="s">
        <v>39000</v>
      </c>
      <c r="Y14264" t="s">
        <v>389</v>
      </c>
      <c r="Z14264" t="s">
        <v>39001</v>
      </c>
      <c r="AA14264" t="s">
        <v>39002</v>
      </c>
      <c r="AB14264" t="s">
        <v>33694</v>
      </c>
      <c r="AO14264" s="171"/>
      <c r="AP14264" s="171"/>
      <c r="AQ14264" s="171"/>
      <c r="AR14264" s="171"/>
    </row>
    <row r="14265" spans="24:44">
      <c r="X14265" t="s">
        <v>39003</v>
      </c>
      <c r="Y14265" t="s">
        <v>389</v>
      </c>
      <c r="Z14265" t="s">
        <v>39004</v>
      </c>
      <c r="AA14265" t="s">
        <v>33762</v>
      </c>
      <c r="AB14265" t="s">
        <v>125</v>
      </c>
      <c r="AO14265" s="171"/>
      <c r="AP14265" s="171"/>
      <c r="AQ14265" s="171"/>
      <c r="AR14265" s="171"/>
    </row>
    <row r="14266" spans="24:44">
      <c r="X14266" t="s">
        <v>39005</v>
      </c>
      <c r="Y14266" t="s">
        <v>389</v>
      </c>
      <c r="Z14266" t="s">
        <v>39006</v>
      </c>
      <c r="AA14266" t="s">
        <v>33762</v>
      </c>
      <c r="AB14266" t="s">
        <v>125</v>
      </c>
      <c r="AO14266" s="171"/>
      <c r="AP14266" s="171"/>
      <c r="AQ14266" s="171"/>
      <c r="AR14266" s="171"/>
    </row>
    <row r="14267" spans="24:44">
      <c r="X14267" t="s">
        <v>39007</v>
      </c>
      <c r="Y14267" t="s">
        <v>389</v>
      </c>
      <c r="Z14267" t="s">
        <v>39008</v>
      </c>
      <c r="AA14267" t="s">
        <v>33762</v>
      </c>
      <c r="AB14267" t="s">
        <v>125</v>
      </c>
      <c r="AO14267" s="171"/>
      <c r="AP14267" s="171"/>
      <c r="AQ14267" s="171"/>
      <c r="AR14267" s="171"/>
    </row>
    <row r="14268" spans="24:44">
      <c r="X14268" t="s">
        <v>39009</v>
      </c>
      <c r="Y14268" t="s">
        <v>389</v>
      </c>
      <c r="Z14268" t="s">
        <v>39010</v>
      </c>
      <c r="AA14268" t="s">
        <v>33762</v>
      </c>
      <c r="AB14268" t="s">
        <v>125</v>
      </c>
      <c r="AO14268" s="171"/>
      <c r="AP14268" s="171"/>
      <c r="AQ14268" s="171"/>
      <c r="AR14268" s="171"/>
    </row>
    <row r="14269" spans="24:44">
      <c r="X14269" t="s">
        <v>5126</v>
      </c>
      <c r="Y14269" t="s">
        <v>386</v>
      </c>
      <c r="Z14269" t="s">
        <v>39011</v>
      </c>
      <c r="AA14269" t="s">
        <v>34125</v>
      </c>
      <c r="AB14269" t="s">
        <v>33674</v>
      </c>
      <c r="AO14269" s="171"/>
      <c r="AP14269" s="171"/>
      <c r="AQ14269" s="171"/>
      <c r="AR14269" s="171"/>
    </row>
    <row r="14270" spans="24:44">
      <c r="X14270" t="s">
        <v>39012</v>
      </c>
      <c r="Y14270" t="s">
        <v>386</v>
      </c>
      <c r="Z14270" t="s">
        <v>39013</v>
      </c>
      <c r="AA14270" t="s">
        <v>34125</v>
      </c>
      <c r="AB14270" t="s">
        <v>33674</v>
      </c>
      <c r="AO14270" s="171"/>
      <c r="AP14270" s="171"/>
      <c r="AQ14270" s="171"/>
      <c r="AR14270" s="171"/>
    </row>
    <row r="14271" spans="24:44">
      <c r="X14271" t="s">
        <v>39014</v>
      </c>
      <c r="Y14271" t="s">
        <v>386</v>
      </c>
      <c r="Z14271" t="s">
        <v>39015</v>
      </c>
      <c r="AA14271" t="s">
        <v>34125</v>
      </c>
      <c r="AB14271" t="s">
        <v>33674</v>
      </c>
      <c r="AO14271" s="171"/>
      <c r="AP14271" s="171"/>
      <c r="AQ14271" s="171"/>
      <c r="AR14271" s="171"/>
    </row>
    <row r="14272" spans="24:44">
      <c r="X14272" t="s">
        <v>39016</v>
      </c>
      <c r="Y14272" t="s">
        <v>386</v>
      </c>
      <c r="Z14272" t="s">
        <v>39017</v>
      </c>
      <c r="AA14272" t="s">
        <v>34125</v>
      </c>
      <c r="AB14272" t="s">
        <v>33674</v>
      </c>
      <c r="AO14272" s="171"/>
      <c r="AP14272" s="171"/>
      <c r="AQ14272" s="171"/>
      <c r="AR14272" s="171"/>
    </row>
    <row r="14273" spans="24:44">
      <c r="X14273" t="s">
        <v>39018</v>
      </c>
      <c r="Y14273" t="s">
        <v>386</v>
      </c>
      <c r="Z14273" t="s">
        <v>39019</v>
      </c>
      <c r="AA14273" t="s">
        <v>34125</v>
      </c>
      <c r="AB14273" t="s">
        <v>33674</v>
      </c>
      <c r="AO14273" s="171"/>
      <c r="AP14273" s="171"/>
      <c r="AQ14273" s="171"/>
      <c r="AR14273" s="171"/>
    </row>
    <row r="14274" spans="24:44">
      <c r="X14274" t="s">
        <v>39020</v>
      </c>
      <c r="Y14274" t="s">
        <v>386</v>
      </c>
      <c r="Z14274" t="s">
        <v>39021</v>
      </c>
      <c r="AA14274" t="s">
        <v>34125</v>
      </c>
      <c r="AB14274" t="s">
        <v>33674</v>
      </c>
      <c r="AO14274" s="171"/>
      <c r="AP14274" s="171"/>
      <c r="AQ14274" s="171"/>
      <c r="AR14274" s="171"/>
    </row>
    <row r="14275" spans="24:44">
      <c r="X14275" t="s">
        <v>39022</v>
      </c>
      <c r="Y14275" t="s">
        <v>386</v>
      </c>
      <c r="Z14275" t="s">
        <v>39023</v>
      </c>
      <c r="AA14275" t="s">
        <v>33715</v>
      </c>
      <c r="AB14275" t="s">
        <v>33627</v>
      </c>
      <c r="AO14275" s="171"/>
      <c r="AP14275" s="171"/>
      <c r="AQ14275" s="171"/>
      <c r="AR14275" s="171"/>
    </row>
    <row r="14276" spans="24:44">
      <c r="X14276" t="s">
        <v>39024</v>
      </c>
      <c r="Y14276" t="s">
        <v>386</v>
      </c>
      <c r="Z14276" t="s">
        <v>36100</v>
      </c>
      <c r="AA14276" t="s">
        <v>33762</v>
      </c>
      <c r="AB14276" t="s">
        <v>125</v>
      </c>
      <c r="AO14276" s="171"/>
      <c r="AP14276" s="171"/>
      <c r="AQ14276" s="171"/>
      <c r="AR14276" s="171"/>
    </row>
    <row r="14277" spans="24:44">
      <c r="X14277" t="s">
        <v>39025</v>
      </c>
      <c r="Y14277" t="s">
        <v>389</v>
      </c>
      <c r="Z14277" t="s">
        <v>39026</v>
      </c>
      <c r="AA14277" t="s">
        <v>39027</v>
      </c>
      <c r="AB14277" t="s">
        <v>33769</v>
      </c>
      <c r="AO14277" s="171"/>
      <c r="AP14277" s="171"/>
      <c r="AQ14277" s="171"/>
      <c r="AR14277" s="171"/>
    </row>
    <row r="14278" spans="24:44">
      <c r="X14278" t="s">
        <v>39028</v>
      </c>
      <c r="Y14278" t="s">
        <v>386</v>
      </c>
      <c r="Z14278" t="s">
        <v>39029</v>
      </c>
      <c r="AA14278" t="s">
        <v>34125</v>
      </c>
      <c r="AB14278" t="s">
        <v>33674</v>
      </c>
      <c r="AO14278" s="171"/>
      <c r="AP14278" s="171"/>
      <c r="AQ14278" s="171"/>
      <c r="AR14278" s="171"/>
    </row>
    <row r="14279" spans="24:44">
      <c r="X14279" t="s">
        <v>39030</v>
      </c>
      <c r="Y14279" t="s">
        <v>386</v>
      </c>
      <c r="Z14279" t="s">
        <v>35281</v>
      </c>
      <c r="AA14279" t="s">
        <v>34125</v>
      </c>
      <c r="AB14279" t="s">
        <v>33674</v>
      </c>
      <c r="AO14279" s="171"/>
      <c r="AP14279" s="171"/>
      <c r="AQ14279" s="171"/>
      <c r="AR14279" s="171"/>
    </row>
    <row r="14280" spans="24:44">
      <c r="X14280" t="s">
        <v>39031</v>
      </c>
      <c r="Y14280" t="s">
        <v>386</v>
      </c>
      <c r="Z14280" t="s">
        <v>39032</v>
      </c>
      <c r="AA14280" t="s">
        <v>34125</v>
      </c>
      <c r="AB14280" t="s">
        <v>33674</v>
      </c>
      <c r="AO14280" s="171"/>
      <c r="AP14280" s="171"/>
      <c r="AQ14280" s="171"/>
      <c r="AR14280" s="171"/>
    </row>
    <row r="14281" spans="24:44">
      <c r="X14281" t="s">
        <v>39033</v>
      </c>
      <c r="Y14281" t="s">
        <v>386</v>
      </c>
      <c r="Z14281" t="s">
        <v>39034</v>
      </c>
      <c r="AA14281" t="s">
        <v>34125</v>
      </c>
      <c r="AB14281" t="s">
        <v>33674</v>
      </c>
      <c r="AO14281" s="171"/>
      <c r="AP14281" s="171"/>
      <c r="AQ14281" s="171"/>
      <c r="AR14281" s="171"/>
    </row>
    <row r="14282" spans="24:44">
      <c r="X14282" t="s">
        <v>39035</v>
      </c>
      <c r="Y14282" t="s">
        <v>386</v>
      </c>
      <c r="Z14282" t="s">
        <v>39036</v>
      </c>
      <c r="AA14282" t="s">
        <v>34125</v>
      </c>
      <c r="AB14282" t="s">
        <v>33674</v>
      </c>
      <c r="AO14282" s="171"/>
      <c r="AP14282" s="171"/>
      <c r="AQ14282" s="171"/>
      <c r="AR14282" s="171"/>
    </row>
    <row r="14283" spans="24:44">
      <c r="X14283" t="s">
        <v>39037</v>
      </c>
      <c r="Y14283" t="s">
        <v>386</v>
      </c>
      <c r="Z14283" t="s">
        <v>39038</v>
      </c>
      <c r="AA14283" t="s">
        <v>34125</v>
      </c>
      <c r="AB14283" t="s">
        <v>33674</v>
      </c>
      <c r="AO14283" s="171"/>
      <c r="AP14283" s="171"/>
      <c r="AQ14283" s="171"/>
      <c r="AR14283" s="171"/>
    </row>
    <row r="14284" spans="24:44">
      <c r="X14284" t="s">
        <v>39039</v>
      </c>
      <c r="Y14284" t="s">
        <v>386</v>
      </c>
      <c r="Z14284" t="s">
        <v>39040</v>
      </c>
      <c r="AA14284" t="s">
        <v>34125</v>
      </c>
      <c r="AB14284" t="s">
        <v>33674</v>
      </c>
      <c r="AO14284" s="171"/>
      <c r="AP14284" s="171"/>
      <c r="AQ14284" s="171"/>
      <c r="AR14284" s="171"/>
    </row>
    <row r="14285" spans="24:44">
      <c r="X14285" t="s">
        <v>39041</v>
      </c>
      <c r="Y14285" t="s">
        <v>386</v>
      </c>
      <c r="Z14285" t="s">
        <v>39042</v>
      </c>
      <c r="AA14285" t="s">
        <v>34125</v>
      </c>
      <c r="AB14285" t="s">
        <v>33674</v>
      </c>
      <c r="AO14285" s="171"/>
      <c r="AP14285" s="171"/>
      <c r="AQ14285" s="171"/>
      <c r="AR14285" s="171"/>
    </row>
    <row r="14286" spans="24:44">
      <c r="X14286" t="s">
        <v>39043</v>
      </c>
      <c r="Y14286" t="s">
        <v>386</v>
      </c>
      <c r="Z14286" t="s">
        <v>39044</v>
      </c>
      <c r="AA14286" t="s">
        <v>39045</v>
      </c>
      <c r="AB14286" t="s">
        <v>33694</v>
      </c>
      <c r="AO14286" s="171"/>
      <c r="AP14286" s="171"/>
      <c r="AQ14286" s="171"/>
      <c r="AR14286" s="171"/>
    </row>
    <row r="14287" spans="24:44">
      <c r="X14287" t="s">
        <v>39046</v>
      </c>
      <c r="Y14287" t="s">
        <v>386</v>
      </c>
      <c r="Z14287" t="s">
        <v>39047</v>
      </c>
      <c r="AA14287" t="s">
        <v>34125</v>
      </c>
      <c r="AB14287" t="s">
        <v>33674</v>
      </c>
      <c r="AO14287" s="171"/>
      <c r="AP14287" s="171"/>
      <c r="AQ14287" s="171"/>
      <c r="AR14287" s="171"/>
    </row>
    <row r="14288" spans="24:44">
      <c r="X14288" t="s">
        <v>39048</v>
      </c>
      <c r="Y14288" t="s">
        <v>389</v>
      </c>
      <c r="Z14288" t="s">
        <v>39049</v>
      </c>
      <c r="AA14288" t="s">
        <v>39050</v>
      </c>
      <c r="AB14288" t="s">
        <v>5361</v>
      </c>
      <c r="AO14288" s="171"/>
      <c r="AP14288" s="171"/>
      <c r="AQ14288" s="171"/>
      <c r="AR14288" s="171"/>
    </row>
    <row r="14289" spans="24:44">
      <c r="X14289" t="s">
        <v>39051</v>
      </c>
      <c r="Y14289" t="s">
        <v>389</v>
      </c>
      <c r="Z14289" t="s">
        <v>39052</v>
      </c>
      <c r="AA14289" t="s">
        <v>39053</v>
      </c>
      <c r="AB14289" t="s">
        <v>5361</v>
      </c>
      <c r="AO14289" s="171"/>
      <c r="AP14289" s="171"/>
      <c r="AQ14289" s="171"/>
      <c r="AR14289" s="171"/>
    </row>
    <row r="14290" spans="24:44">
      <c r="X14290" t="s">
        <v>39054</v>
      </c>
      <c r="Y14290" t="s">
        <v>386</v>
      </c>
      <c r="Z14290" t="s">
        <v>39055</v>
      </c>
      <c r="AA14290" t="s">
        <v>39056</v>
      </c>
      <c r="AB14290" t="s">
        <v>33927</v>
      </c>
      <c r="AO14290" s="171"/>
      <c r="AP14290" s="171"/>
      <c r="AQ14290" s="171"/>
      <c r="AR14290" s="171"/>
    </row>
    <row r="14291" spans="24:44">
      <c r="X14291" t="s">
        <v>39057</v>
      </c>
      <c r="Y14291" t="s">
        <v>386</v>
      </c>
      <c r="Z14291" t="s">
        <v>39058</v>
      </c>
      <c r="AA14291" t="s">
        <v>39059</v>
      </c>
      <c r="AB14291" t="s">
        <v>33694</v>
      </c>
      <c r="AO14291" s="171"/>
      <c r="AP14291" s="171"/>
      <c r="AQ14291" s="171"/>
      <c r="AR14291" s="171"/>
    </row>
    <row r="14292" spans="24:44">
      <c r="X14292" t="s">
        <v>39060</v>
      </c>
      <c r="Y14292" t="s">
        <v>386</v>
      </c>
      <c r="Z14292" t="s">
        <v>34726</v>
      </c>
      <c r="AA14292" t="s">
        <v>39061</v>
      </c>
      <c r="AB14292" t="s">
        <v>33694</v>
      </c>
      <c r="AO14292" s="171"/>
      <c r="AP14292" s="171"/>
      <c r="AQ14292" s="171"/>
      <c r="AR14292" s="171"/>
    </row>
    <row r="14293" spans="24:44">
      <c r="X14293" t="s">
        <v>39062</v>
      </c>
      <c r="Y14293" t="s">
        <v>389</v>
      </c>
      <c r="Z14293" t="s">
        <v>39063</v>
      </c>
      <c r="AA14293" t="s">
        <v>39064</v>
      </c>
      <c r="AB14293" t="s">
        <v>33694</v>
      </c>
      <c r="AO14293" s="171"/>
      <c r="AP14293" s="171"/>
      <c r="AQ14293" s="171"/>
      <c r="AR14293" s="171"/>
    </row>
    <row r="14294" spans="24:44">
      <c r="X14294" t="s">
        <v>39065</v>
      </c>
      <c r="Y14294" t="s">
        <v>386</v>
      </c>
      <c r="Z14294" t="s">
        <v>39066</v>
      </c>
      <c r="AA14294" t="s">
        <v>39067</v>
      </c>
      <c r="AB14294" t="s">
        <v>33694</v>
      </c>
      <c r="AO14294" s="171"/>
      <c r="AP14294" s="171"/>
      <c r="AQ14294" s="171"/>
      <c r="AR14294" s="171"/>
    </row>
    <row r="14295" spans="24:44">
      <c r="X14295" t="s">
        <v>39068</v>
      </c>
      <c r="Y14295" t="s">
        <v>386</v>
      </c>
      <c r="Z14295" t="s">
        <v>39069</v>
      </c>
      <c r="AA14295" t="s">
        <v>39070</v>
      </c>
      <c r="AB14295" t="s">
        <v>33694</v>
      </c>
      <c r="AO14295" s="171"/>
      <c r="AP14295" s="171"/>
      <c r="AQ14295" s="171"/>
      <c r="AR14295" s="171"/>
    </row>
    <row r="14296" spans="24:44">
      <c r="X14296" t="s">
        <v>3623</v>
      </c>
      <c r="Y14296" t="s">
        <v>386</v>
      </c>
      <c r="Z14296" t="s">
        <v>39071</v>
      </c>
      <c r="AA14296" t="s">
        <v>33846</v>
      </c>
      <c r="AB14296" t="s">
        <v>125</v>
      </c>
      <c r="AO14296" s="171"/>
      <c r="AP14296" s="171"/>
      <c r="AQ14296" s="171"/>
      <c r="AR14296" s="171"/>
    </row>
    <row r="14297" spans="24:44">
      <c r="X14297" t="s">
        <v>39072</v>
      </c>
      <c r="Y14297" t="s">
        <v>386</v>
      </c>
      <c r="Z14297" t="s">
        <v>39073</v>
      </c>
      <c r="AA14297" t="s">
        <v>34125</v>
      </c>
      <c r="AB14297" t="s">
        <v>33674</v>
      </c>
      <c r="AO14297" s="171"/>
      <c r="AP14297" s="171"/>
      <c r="AQ14297" s="171"/>
      <c r="AR14297" s="171"/>
    </row>
    <row r="14298" spans="24:44">
      <c r="X14298" t="s">
        <v>1486</v>
      </c>
      <c r="Y14298" t="s">
        <v>386</v>
      </c>
      <c r="Z14298" t="s">
        <v>39074</v>
      </c>
      <c r="AA14298" t="s">
        <v>33687</v>
      </c>
      <c r="AB14298" t="s">
        <v>33674</v>
      </c>
      <c r="AO14298" s="171"/>
      <c r="AP14298" s="171"/>
      <c r="AQ14298" s="171"/>
      <c r="AR14298" s="171"/>
    </row>
    <row r="14299" spans="24:44">
      <c r="X14299" t="s">
        <v>6412</v>
      </c>
      <c r="Y14299" t="s">
        <v>386</v>
      </c>
      <c r="Z14299" t="s">
        <v>39075</v>
      </c>
      <c r="AA14299" t="s">
        <v>33687</v>
      </c>
      <c r="AB14299" t="s">
        <v>33674</v>
      </c>
      <c r="AO14299" s="171"/>
      <c r="AP14299" s="171"/>
      <c r="AQ14299" s="171"/>
      <c r="AR14299" s="171"/>
    </row>
    <row r="14300" spans="24:44">
      <c r="X14300" t="s">
        <v>39076</v>
      </c>
      <c r="Y14300" t="s">
        <v>386</v>
      </c>
      <c r="Z14300" t="s">
        <v>39077</v>
      </c>
      <c r="AA14300" t="s">
        <v>33762</v>
      </c>
      <c r="AB14300" t="s">
        <v>125</v>
      </c>
      <c r="AO14300" s="171"/>
      <c r="AP14300" s="171"/>
      <c r="AQ14300" s="171"/>
      <c r="AR14300" s="171"/>
    </row>
    <row r="14301" spans="24:44">
      <c r="X14301" t="s">
        <v>39078</v>
      </c>
      <c r="Y14301" t="s">
        <v>386</v>
      </c>
      <c r="Z14301" t="s">
        <v>39079</v>
      </c>
      <c r="AA14301" t="s">
        <v>33762</v>
      </c>
      <c r="AB14301" t="s">
        <v>125</v>
      </c>
      <c r="AO14301" s="171"/>
      <c r="AP14301" s="171"/>
      <c r="AQ14301" s="171"/>
      <c r="AR14301" s="171"/>
    </row>
    <row r="14302" spans="24:44">
      <c r="X14302" t="s">
        <v>39080</v>
      </c>
      <c r="Y14302" t="s">
        <v>386</v>
      </c>
      <c r="Z14302" t="s">
        <v>39081</v>
      </c>
      <c r="AA14302" t="s">
        <v>34125</v>
      </c>
      <c r="AB14302" t="s">
        <v>33674</v>
      </c>
      <c r="AO14302" s="171"/>
      <c r="AP14302" s="171"/>
      <c r="AQ14302" s="171"/>
      <c r="AR14302" s="171"/>
    </row>
    <row r="14303" spans="24:44">
      <c r="X14303" t="s">
        <v>39082</v>
      </c>
      <c r="Y14303" t="s">
        <v>386</v>
      </c>
      <c r="Z14303" t="s">
        <v>39083</v>
      </c>
      <c r="AA14303" t="s">
        <v>33762</v>
      </c>
      <c r="AB14303" t="s">
        <v>125</v>
      </c>
      <c r="AO14303" s="171"/>
      <c r="AP14303" s="171"/>
      <c r="AQ14303" s="171"/>
      <c r="AR14303" s="171"/>
    </row>
    <row r="14304" spans="24:44">
      <c r="X14304" t="s">
        <v>39084</v>
      </c>
      <c r="Y14304" t="s">
        <v>386</v>
      </c>
      <c r="Z14304" t="s">
        <v>37196</v>
      </c>
      <c r="AA14304" t="s">
        <v>33984</v>
      </c>
      <c r="AB14304" t="s">
        <v>125</v>
      </c>
      <c r="AO14304" s="171"/>
      <c r="AP14304" s="171"/>
      <c r="AQ14304" s="171"/>
      <c r="AR14304" s="171"/>
    </row>
    <row r="14305" spans="24:44">
      <c r="X14305" t="s">
        <v>5130</v>
      </c>
      <c r="Y14305" t="s">
        <v>386</v>
      </c>
      <c r="Z14305" t="s">
        <v>39085</v>
      </c>
      <c r="AA14305" t="s">
        <v>34125</v>
      </c>
      <c r="AB14305" t="s">
        <v>33674</v>
      </c>
      <c r="AO14305" s="171"/>
      <c r="AP14305" s="171"/>
      <c r="AQ14305" s="171"/>
      <c r="AR14305" s="171"/>
    </row>
    <row r="14306" spans="24:44">
      <c r="X14306" t="s">
        <v>7256</v>
      </c>
      <c r="Y14306" t="s">
        <v>386</v>
      </c>
      <c r="Z14306" t="s">
        <v>39086</v>
      </c>
      <c r="AA14306" t="s">
        <v>33693</v>
      </c>
      <c r="AB14306" t="s">
        <v>33694</v>
      </c>
      <c r="AO14306" s="171"/>
      <c r="AP14306" s="171"/>
      <c r="AQ14306" s="171"/>
      <c r="AR14306" s="171"/>
    </row>
    <row r="14307" spans="24:44">
      <c r="X14307" t="s">
        <v>39087</v>
      </c>
      <c r="Y14307" t="s">
        <v>386</v>
      </c>
      <c r="Z14307" t="s">
        <v>39088</v>
      </c>
      <c r="AA14307" t="s">
        <v>34125</v>
      </c>
      <c r="AB14307" t="s">
        <v>33674</v>
      </c>
      <c r="AO14307" s="171"/>
      <c r="AP14307" s="171"/>
      <c r="AQ14307" s="171"/>
      <c r="AR14307" s="171"/>
    </row>
    <row r="14308" spans="24:44">
      <c r="X14308" t="s">
        <v>39089</v>
      </c>
      <c r="Y14308" t="s">
        <v>386</v>
      </c>
      <c r="Z14308" t="s">
        <v>39090</v>
      </c>
      <c r="AA14308" t="s">
        <v>34125</v>
      </c>
      <c r="AB14308" t="s">
        <v>33674</v>
      </c>
      <c r="AO14308" s="171"/>
      <c r="AP14308" s="171"/>
      <c r="AQ14308" s="171"/>
      <c r="AR14308" s="171"/>
    </row>
    <row r="14309" spans="24:44">
      <c r="X14309" t="s">
        <v>39091</v>
      </c>
      <c r="Y14309" t="s">
        <v>386</v>
      </c>
      <c r="Z14309" t="s">
        <v>39092</v>
      </c>
      <c r="AA14309" t="s">
        <v>34125</v>
      </c>
      <c r="AB14309" t="s">
        <v>33674</v>
      </c>
      <c r="AO14309" s="171"/>
      <c r="AP14309" s="171"/>
      <c r="AQ14309" s="171"/>
      <c r="AR14309" s="171"/>
    </row>
    <row r="14310" spans="24:44">
      <c r="X14310" t="s">
        <v>39093</v>
      </c>
      <c r="Y14310" t="s">
        <v>386</v>
      </c>
      <c r="Z14310" t="s">
        <v>39094</v>
      </c>
      <c r="AA14310" t="s">
        <v>34125</v>
      </c>
      <c r="AB14310" t="s">
        <v>33674</v>
      </c>
      <c r="AO14310" s="171"/>
      <c r="AP14310" s="171"/>
      <c r="AQ14310" s="171"/>
      <c r="AR14310" s="171"/>
    </row>
    <row r="14311" spans="24:44">
      <c r="X14311" t="s">
        <v>39095</v>
      </c>
      <c r="Y14311" t="s">
        <v>386</v>
      </c>
      <c r="Z14311" t="s">
        <v>39096</v>
      </c>
      <c r="AA14311" t="s">
        <v>35777</v>
      </c>
      <c r="AB14311" t="s">
        <v>33927</v>
      </c>
      <c r="AO14311" s="171"/>
      <c r="AP14311" s="171"/>
      <c r="AQ14311" s="171"/>
      <c r="AR14311" s="171"/>
    </row>
    <row r="14312" spans="24:44">
      <c r="X14312" t="s">
        <v>39097</v>
      </c>
      <c r="Y14312" t="s">
        <v>386</v>
      </c>
      <c r="Z14312" t="s">
        <v>39098</v>
      </c>
      <c r="AA14312" t="s">
        <v>39099</v>
      </c>
      <c r="AB14312" t="s">
        <v>33694</v>
      </c>
      <c r="AO14312" s="171"/>
      <c r="AP14312" s="171"/>
      <c r="AQ14312" s="171"/>
      <c r="AR14312" s="171"/>
    </row>
    <row r="14313" spans="24:44">
      <c r="X14313" t="s">
        <v>2679</v>
      </c>
      <c r="Y14313" t="s">
        <v>386</v>
      </c>
      <c r="Z14313" t="s">
        <v>39100</v>
      </c>
      <c r="AA14313" t="s">
        <v>34149</v>
      </c>
      <c r="AB14313" t="s">
        <v>33927</v>
      </c>
      <c r="AO14313" s="171"/>
      <c r="AP14313" s="171"/>
      <c r="AQ14313" s="171"/>
      <c r="AR14313" s="171"/>
    </row>
    <row r="14314" spans="24:44">
      <c r="X14314" t="s">
        <v>39101</v>
      </c>
      <c r="Y14314" t="s">
        <v>389</v>
      </c>
      <c r="Z14314" t="s">
        <v>39102</v>
      </c>
      <c r="AA14314" t="s">
        <v>33984</v>
      </c>
      <c r="AB14314" t="s">
        <v>125</v>
      </c>
      <c r="AO14314" s="171"/>
      <c r="AP14314" s="171"/>
      <c r="AQ14314" s="171"/>
      <c r="AR14314" s="171"/>
    </row>
    <row r="14315" spans="24:44">
      <c r="X14315" t="s">
        <v>39103</v>
      </c>
      <c r="Y14315" t="s">
        <v>386</v>
      </c>
      <c r="Z14315" t="s">
        <v>39104</v>
      </c>
      <c r="AA14315" t="s">
        <v>38234</v>
      </c>
      <c r="AB14315" t="s">
        <v>125</v>
      </c>
      <c r="AO14315" s="171"/>
      <c r="AP14315" s="171"/>
      <c r="AQ14315" s="171"/>
      <c r="AR14315" s="171"/>
    </row>
    <row r="14316" spans="24:44">
      <c r="X14316" t="s">
        <v>39105</v>
      </c>
      <c r="Y14316" t="s">
        <v>386</v>
      </c>
      <c r="Z14316" t="s">
        <v>39106</v>
      </c>
      <c r="AA14316" t="s">
        <v>34125</v>
      </c>
      <c r="AB14316" t="s">
        <v>33674</v>
      </c>
      <c r="AO14316" s="171"/>
      <c r="AP14316" s="171"/>
      <c r="AQ14316" s="171"/>
      <c r="AR14316" s="171"/>
    </row>
    <row r="14317" spans="24:44">
      <c r="X14317" t="s">
        <v>39107</v>
      </c>
      <c r="Y14317" t="s">
        <v>386</v>
      </c>
      <c r="Z14317" t="s">
        <v>39108</v>
      </c>
      <c r="AA14317" t="s">
        <v>37418</v>
      </c>
      <c r="AB14317" t="s">
        <v>125</v>
      </c>
      <c r="AO14317" s="171"/>
      <c r="AP14317" s="171"/>
      <c r="AQ14317" s="171"/>
      <c r="AR14317" s="171"/>
    </row>
    <row r="14318" spans="24:44">
      <c r="X14318" t="s">
        <v>39109</v>
      </c>
      <c r="Y14318" t="s">
        <v>386</v>
      </c>
      <c r="Z14318" t="s">
        <v>39110</v>
      </c>
      <c r="AA14318" t="s">
        <v>39111</v>
      </c>
      <c r="AB14318" t="s">
        <v>33694</v>
      </c>
      <c r="AO14318" s="171"/>
      <c r="AP14318" s="171"/>
      <c r="AQ14318" s="171"/>
      <c r="AR14318" s="171"/>
    </row>
    <row r="14319" spans="24:44">
      <c r="X14319" t="s">
        <v>39112</v>
      </c>
      <c r="Y14319" t="s">
        <v>386</v>
      </c>
      <c r="Z14319" t="s">
        <v>39113</v>
      </c>
      <c r="AA14319" t="s">
        <v>34125</v>
      </c>
      <c r="AB14319" t="s">
        <v>33674</v>
      </c>
      <c r="AO14319" s="171"/>
      <c r="AP14319" s="171"/>
      <c r="AQ14319" s="171"/>
      <c r="AR14319" s="171"/>
    </row>
    <row r="14320" spans="24:44">
      <c r="X14320" t="s">
        <v>39114</v>
      </c>
      <c r="Y14320" t="s">
        <v>389</v>
      </c>
      <c r="Z14320" t="s">
        <v>39115</v>
      </c>
      <c r="AA14320" t="s">
        <v>33677</v>
      </c>
      <c r="AB14320" t="s">
        <v>125</v>
      </c>
      <c r="AO14320" s="171"/>
      <c r="AP14320" s="171"/>
      <c r="AQ14320" s="171"/>
      <c r="AR14320" s="171"/>
    </row>
    <row r="14321" spans="24:44">
      <c r="X14321" t="s">
        <v>2684</v>
      </c>
      <c r="Y14321" t="s">
        <v>386</v>
      </c>
      <c r="Z14321" t="s">
        <v>39116</v>
      </c>
      <c r="AA14321" t="s">
        <v>34149</v>
      </c>
      <c r="AB14321" t="s">
        <v>33927</v>
      </c>
      <c r="AO14321" s="171"/>
      <c r="AP14321" s="171"/>
      <c r="AQ14321" s="171"/>
      <c r="AR14321" s="171"/>
    </row>
    <row r="14322" spans="24:44">
      <c r="X14322" t="s">
        <v>2689</v>
      </c>
      <c r="Y14322" t="s">
        <v>386</v>
      </c>
      <c r="Z14322" t="s">
        <v>39117</v>
      </c>
      <c r="AA14322" t="s">
        <v>34831</v>
      </c>
      <c r="AB14322" t="s">
        <v>33865</v>
      </c>
      <c r="AO14322" s="171"/>
      <c r="AP14322" s="171"/>
      <c r="AQ14322" s="171"/>
      <c r="AR14322" s="171"/>
    </row>
    <row r="14323" spans="24:44">
      <c r="X14323" t="s">
        <v>2694</v>
      </c>
      <c r="Y14323" t="s">
        <v>386</v>
      </c>
      <c r="Z14323" t="s">
        <v>39118</v>
      </c>
      <c r="AA14323" t="s">
        <v>33693</v>
      </c>
      <c r="AB14323" t="s">
        <v>33694</v>
      </c>
      <c r="AO14323" s="171"/>
      <c r="AP14323" s="171"/>
      <c r="AQ14323" s="171"/>
      <c r="AR14323" s="171"/>
    </row>
    <row r="14324" spans="24:44">
      <c r="X14324" t="s">
        <v>2699</v>
      </c>
      <c r="Y14324" t="s">
        <v>386</v>
      </c>
      <c r="Z14324" t="s">
        <v>39119</v>
      </c>
      <c r="AA14324" t="s">
        <v>33693</v>
      </c>
      <c r="AB14324" t="s">
        <v>33694</v>
      </c>
      <c r="AO14324" s="171"/>
      <c r="AP14324" s="171"/>
      <c r="AQ14324" s="171"/>
      <c r="AR14324" s="171"/>
    </row>
    <row r="14325" spans="24:44">
      <c r="X14325" t="s">
        <v>39120</v>
      </c>
      <c r="Y14325" t="s">
        <v>386</v>
      </c>
      <c r="Z14325" t="s">
        <v>39121</v>
      </c>
      <c r="AA14325" t="s">
        <v>34125</v>
      </c>
      <c r="AB14325" t="s">
        <v>33674</v>
      </c>
      <c r="AO14325" s="171"/>
      <c r="AP14325" s="171"/>
      <c r="AQ14325" s="171"/>
      <c r="AR14325" s="171"/>
    </row>
    <row r="14326" spans="24:44">
      <c r="X14326" t="s">
        <v>39122</v>
      </c>
      <c r="Y14326" t="s">
        <v>386</v>
      </c>
      <c r="Z14326" t="s">
        <v>39123</v>
      </c>
      <c r="AA14326" t="s">
        <v>34125</v>
      </c>
      <c r="AB14326" t="s">
        <v>33674</v>
      </c>
      <c r="AO14326" s="171"/>
      <c r="AP14326" s="171"/>
      <c r="AQ14326" s="171"/>
      <c r="AR14326" s="171"/>
    </row>
    <row r="14327" spans="24:44">
      <c r="X14327" t="s">
        <v>39124</v>
      </c>
      <c r="Y14327" t="s">
        <v>386</v>
      </c>
      <c r="Z14327" t="s">
        <v>39125</v>
      </c>
      <c r="AA14327" t="s">
        <v>34125</v>
      </c>
      <c r="AB14327" t="s">
        <v>33674</v>
      </c>
      <c r="AO14327" s="171"/>
      <c r="AP14327" s="171"/>
      <c r="AQ14327" s="171"/>
      <c r="AR14327" s="171"/>
    </row>
    <row r="14328" spans="24:44">
      <c r="X14328" t="s">
        <v>39126</v>
      </c>
      <c r="Y14328" t="s">
        <v>386</v>
      </c>
      <c r="Z14328" t="s">
        <v>39127</v>
      </c>
      <c r="AA14328" t="s">
        <v>34125</v>
      </c>
      <c r="AB14328" t="s">
        <v>33674</v>
      </c>
      <c r="AO14328" s="171"/>
      <c r="AP14328" s="171"/>
      <c r="AQ14328" s="171"/>
      <c r="AR14328" s="171"/>
    </row>
    <row r="14329" spans="24:44">
      <c r="X14329" t="s">
        <v>39128</v>
      </c>
      <c r="Y14329" t="s">
        <v>386</v>
      </c>
      <c r="Z14329" t="s">
        <v>39129</v>
      </c>
      <c r="AA14329" t="s">
        <v>34125</v>
      </c>
      <c r="AB14329" t="s">
        <v>33674</v>
      </c>
      <c r="AO14329" s="171"/>
      <c r="AP14329" s="171"/>
      <c r="AQ14329" s="171"/>
      <c r="AR14329" s="171"/>
    </row>
    <row r="14330" spans="24:44">
      <c r="X14330" t="s">
        <v>39130</v>
      </c>
      <c r="Y14330" t="s">
        <v>386</v>
      </c>
      <c r="Z14330" t="s">
        <v>39131</v>
      </c>
      <c r="AA14330" t="s">
        <v>34672</v>
      </c>
      <c r="AB14330" t="s">
        <v>33694</v>
      </c>
      <c r="AO14330" s="171"/>
      <c r="AP14330" s="171"/>
      <c r="AQ14330" s="171"/>
      <c r="AR14330" s="171"/>
    </row>
    <row r="14331" spans="24:44">
      <c r="X14331" t="s">
        <v>39132</v>
      </c>
      <c r="Y14331" t="s">
        <v>386</v>
      </c>
      <c r="Z14331" t="s">
        <v>39133</v>
      </c>
      <c r="AA14331" t="s">
        <v>34125</v>
      </c>
      <c r="AB14331" t="s">
        <v>33674</v>
      </c>
      <c r="AO14331" s="171"/>
      <c r="AP14331" s="171"/>
      <c r="AQ14331" s="171"/>
      <c r="AR14331" s="171"/>
    </row>
    <row r="14332" spans="24:44">
      <c r="X14332" t="s">
        <v>39134</v>
      </c>
      <c r="Y14332" t="s">
        <v>386</v>
      </c>
      <c r="Z14332" t="s">
        <v>39135</v>
      </c>
      <c r="AA14332" t="s">
        <v>34125</v>
      </c>
      <c r="AB14332" t="s">
        <v>33674</v>
      </c>
      <c r="AO14332" s="171"/>
      <c r="AP14332" s="171"/>
      <c r="AQ14332" s="171"/>
      <c r="AR14332" s="171"/>
    </row>
    <row r="14333" spans="24:44">
      <c r="X14333" t="s">
        <v>39136</v>
      </c>
      <c r="Y14333" t="s">
        <v>386</v>
      </c>
      <c r="Z14333" t="s">
        <v>39137</v>
      </c>
      <c r="AA14333" t="s">
        <v>34125</v>
      </c>
      <c r="AB14333" t="s">
        <v>33674</v>
      </c>
      <c r="AO14333" s="171"/>
      <c r="AP14333" s="171"/>
      <c r="AQ14333" s="171"/>
      <c r="AR14333" s="171"/>
    </row>
    <row r="14334" spans="24:44">
      <c r="X14334" t="s">
        <v>39138</v>
      </c>
      <c r="Y14334" t="s">
        <v>386</v>
      </c>
      <c r="Z14334" t="s">
        <v>39139</v>
      </c>
      <c r="AA14334" t="s">
        <v>34125</v>
      </c>
      <c r="AB14334" t="s">
        <v>33674</v>
      </c>
      <c r="AO14334" s="171"/>
      <c r="AP14334" s="171"/>
      <c r="AQ14334" s="171"/>
      <c r="AR14334" s="171"/>
    </row>
    <row r="14335" spans="24:44">
      <c r="X14335" t="s">
        <v>39140</v>
      </c>
      <c r="Y14335" t="s">
        <v>386</v>
      </c>
      <c r="Z14335" t="s">
        <v>39141</v>
      </c>
      <c r="AA14335" t="s">
        <v>34125</v>
      </c>
      <c r="AB14335" t="s">
        <v>33674</v>
      </c>
      <c r="AO14335" s="171"/>
      <c r="AP14335" s="171"/>
      <c r="AQ14335" s="171"/>
      <c r="AR14335" s="171"/>
    </row>
    <row r="14336" spans="24:44">
      <c r="X14336" t="s">
        <v>39142</v>
      </c>
      <c r="Y14336" t="s">
        <v>386</v>
      </c>
      <c r="Z14336" t="s">
        <v>39143</v>
      </c>
      <c r="AA14336" t="s">
        <v>34125</v>
      </c>
      <c r="AB14336" t="s">
        <v>33674</v>
      </c>
      <c r="AO14336" s="171"/>
      <c r="AP14336" s="171"/>
      <c r="AQ14336" s="171"/>
      <c r="AR14336" s="171"/>
    </row>
    <row r="14337" spans="24:44">
      <c r="X14337" t="s">
        <v>39144</v>
      </c>
      <c r="Y14337" t="s">
        <v>386</v>
      </c>
      <c r="Z14337" t="s">
        <v>39145</v>
      </c>
      <c r="AA14337" t="s">
        <v>34125</v>
      </c>
      <c r="AB14337" t="s">
        <v>33674</v>
      </c>
      <c r="AO14337" s="171"/>
      <c r="AP14337" s="171"/>
      <c r="AQ14337" s="171"/>
      <c r="AR14337" s="171"/>
    </row>
    <row r="14338" spans="24:44">
      <c r="X14338" t="s">
        <v>39146</v>
      </c>
      <c r="Y14338" t="s">
        <v>386</v>
      </c>
      <c r="Z14338" t="s">
        <v>39147</v>
      </c>
      <c r="AA14338" t="s">
        <v>34125</v>
      </c>
      <c r="AB14338" t="s">
        <v>33674</v>
      </c>
      <c r="AO14338" s="171"/>
      <c r="AP14338" s="171"/>
      <c r="AQ14338" s="171"/>
      <c r="AR14338" s="171"/>
    </row>
    <row r="14339" spans="24:44">
      <c r="X14339" t="s">
        <v>39148</v>
      </c>
      <c r="Y14339" t="s">
        <v>386</v>
      </c>
      <c r="Z14339" t="s">
        <v>39149</v>
      </c>
      <c r="AA14339" t="s">
        <v>34125</v>
      </c>
      <c r="AB14339" t="s">
        <v>33674</v>
      </c>
      <c r="AO14339" s="171"/>
      <c r="AP14339" s="171"/>
      <c r="AQ14339" s="171"/>
      <c r="AR14339" s="171"/>
    </row>
    <row r="14340" spans="24:44">
      <c r="X14340" t="s">
        <v>3046</v>
      </c>
      <c r="Y14340" t="s">
        <v>386</v>
      </c>
      <c r="Z14340" t="s">
        <v>39150</v>
      </c>
      <c r="AA14340" t="s">
        <v>34125</v>
      </c>
      <c r="AB14340" t="s">
        <v>33674</v>
      </c>
      <c r="AO14340" s="171"/>
      <c r="AP14340" s="171"/>
      <c r="AQ14340" s="171"/>
      <c r="AR14340" s="171"/>
    </row>
    <row r="14341" spans="24:44">
      <c r="X14341" t="s">
        <v>3052</v>
      </c>
      <c r="Y14341" t="s">
        <v>386</v>
      </c>
      <c r="Z14341" t="s">
        <v>39151</v>
      </c>
      <c r="AA14341" t="s">
        <v>34125</v>
      </c>
      <c r="AB14341" t="s">
        <v>33674</v>
      </c>
      <c r="AO14341" s="171"/>
      <c r="AP14341" s="171"/>
      <c r="AQ14341" s="171"/>
      <c r="AR14341" s="171"/>
    </row>
    <row r="14342" spans="24:44">
      <c r="X14342" t="s">
        <v>39152</v>
      </c>
      <c r="Y14342" t="s">
        <v>386</v>
      </c>
      <c r="Z14342" t="s">
        <v>39153</v>
      </c>
      <c r="AA14342" t="s">
        <v>34125</v>
      </c>
      <c r="AB14342" t="s">
        <v>33674</v>
      </c>
      <c r="AO14342" s="171"/>
      <c r="AP14342" s="171"/>
      <c r="AQ14342" s="171"/>
      <c r="AR14342" s="171"/>
    </row>
    <row r="14343" spans="24:44">
      <c r="X14343" t="s">
        <v>39154</v>
      </c>
      <c r="Y14343" t="s">
        <v>386</v>
      </c>
      <c r="Z14343" t="s">
        <v>39155</v>
      </c>
      <c r="AA14343" t="s">
        <v>34125</v>
      </c>
      <c r="AB14343" t="s">
        <v>33674</v>
      </c>
      <c r="AO14343" s="171"/>
      <c r="AP14343" s="171"/>
      <c r="AQ14343" s="171"/>
      <c r="AR14343" s="171"/>
    </row>
    <row r="14344" spans="24:44">
      <c r="X14344" t="s">
        <v>39156</v>
      </c>
      <c r="Y14344" t="s">
        <v>386</v>
      </c>
      <c r="Z14344" t="s">
        <v>39157</v>
      </c>
      <c r="AA14344" t="s">
        <v>34125</v>
      </c>
      <c r="AB14344" t="s">
        <v>33674</v>
      </c>
      <c r="AO14344" s="171"/>
      <c r="AP14344" s="171"/>
      <c r="AQ14344" s="171"/>
      <c r="AR14344" s="171"/>
    </row>
    <row r="14345" spans="24:44">
      <c r="X14345" t="s">
        <v>39158</v>
      </c>
      <c r="Y14345" t="s">
        <v>386</v>
      </c>
      <c r="Z14345" t="s">
        <v>39159</v>
      </c>
      <c r="AA14345" t="s">
        <v>34125</v>
      </c>
      <c r="AB14345" t="s">
        <v>33674</v>
      </c>
      <c r="AO14345" s="171"/>
      <c r="AP14345" s="171"/>
      <c r="AQ14345" s="171"/>
      <c r="AR14345" s="171"/>
    </row>
    <row r="14346" spans="24:44">
      <c r="X14346" t="s">
        <v>39160</v>
      </c>
      <c r="Y14346" t="s">
        <v>386</v>
      </c>
      <c r="Z14346" t="s">
        <v>39161</v>
      </c>
      <c r="AA14346" t="s">
        <v>34125</v>
      </c>
      <c r="AB14346" t="s">
        <v>33674</v>
      </c>
      <c r="AO14346" s="171"/>
      <c r="AP14346" s="171"/>
      <c r="AQ14346" s="171"/>
      <c r="AR14346" s="171"/>
    </row>
    <row r="14347" spans="24:44">
      <c r="X14347" t="s">
        <v>39162</v>
      </c>
      <c r="Y14347" t="s">
        <v>386</v>
      </c>
      <c r="Z14347" t="s">
        <v>39163</v>
      </c>
      <c r="AA14347" t="s">
        <v>34125</v>
      </c>
      <c r="AB14347" t="s">
        <v>33674</v>
      </c>
      <c r="AO14347" s="171"/>
      <c r="AP14347" s="171"/>
      <c r="AQ14347" s="171"/>
      <c r="AR14347" s="171"/>
    </row>
    <row r="14348" spans="24:44">
      <c r="X14348" t="s">
        <v>39164</v>
      </c>
      <c r="Y14348" t="s">
        <v>389</v>
      </c>
      <c r="Z14348" t="s">
        <v>39165</v>
      </c>
      <c r="AA14348" t="s">
        <v>34125</v>
      </c>
      <c r="AB14348" t="s">
        <v>33674</v>
      </c>
      <c r="AO14348" s="171"/>
      <c r="AP14348" s="171"/>
      <c r="AQ14348" s="171"/>
      <c r="AR14348" s="171"/>
    </row>
    <row r="14349" spans="24:44">
      <c r="X14349" t="s">
        <v>39166</v>
      </c>
      <c r="Y14349" t="s">
        <v>386</v>
      </c>
      <c r="Z14349" t="s">
        <v>39167</v>
      </c>
      <c r="AA14349" t="s">
        <v>34125</v>
      </c>
      <c r="AB14349" t="s">
        <v>33674</v>
      </c>
      <c r="AO14349" s="171"/>
      <c r="AP14349" s="171"/>
      <c r="AQ14349" s="171"/>
      <c r="AR14349" s="171"/>
    </row>
    <row r="14350" spans="24:44">
      <c r="X14350" t="s">
        <v>39168</v>
      </c>
      <c r="Y14350" t="s">
        <v>386</v>
      </c>
      <c r="Z14350" t="s">
        <v>39169</v>
      </c>
      <c r="AA14350" t="s">
        <v>34125</v>
      </c>
      <c r="AB14350" t="s">
        <v>33674</v>
      </c>
      <c r="AO14350" s="171"/>
      <c r="AP14350" s="171"/>
      <c r="AQ14350" s="171"/>
      <c r="AR14350" s="171"/>
    </row>
    <row r="14351" spans="24:44">
      <c r="X14351" t="s">
        <v>39170</v>
      </c>
      <c r="Y14351" t="s">
        <v>386</v>
      </c>
      <c r="Z14351" t="s">
        <v>39171</v>
      </c>
      <c r="AA14351" t="s">
        <v>34125</v>
      </c>
      <c r="AB14351" t="s">
        <v>33674</v>
      </c>
      <c r="AO14351" s="171"/>
      <c r="AP14351" s="171"/>
      <c r="AQ14351" s="171"/>
      <c r="AR14351" s="171"/>
    </row>
    <row r="14352" spans="24:44">
      <c r="X14352" t="s">
        <v>39172</v>
      </c>
      <c r="Y14352" t="s">
        <v>386</v>
      </c>
      <c r="Z14352" t="s">
        <v>39173</v>
      </c>
      <c r="AA14352" t="s">
        <v>34125</v>
      </c>
      <c r="AB14352" t="s">
        <v>33674</v>
      </c>
      <c r="AO14352" s="171"/>
      <c r="AP14352" s="171"/>
      <c r="AQ14352" s="171"/>
      <c r="AR14352" s="171"/>
    </row>
    <row r="14353" spans="24:44">
      <c r="X14353" t="s">
        <v>39174</v>
      </c>
      <c r="Y14353" t="s">
        <v>389</v>
      </c>
      <c r="Z14353" t="s">
        <v>39175</v>
      </c>
      <c r="AA14353" t="s">
        <v>34125</v>
      </c>
      <c r="AB14353" t="s">
        <v>33674</v>
      </c>
      <c r="AO14353" s="171"/>
      <c r="AP14353" s="171"/>
      <c r="AQ14353" s="171"/>
      <c r="AR14353" s="171"/>
    </row>
    <row r="14354" spans="24:44">
      <c r="X14354" t="s">
        <v>39176</v>
      </c>
      <c r="Y14354" t="s">
        <v>389</v>
      </c>
      <c r="Z14354" t="s">
        <v>39177</v>
      </c>
      <c r="AA14354" t="s">
        <v>34125</v>
      </c>
      <c r="AB14354" t="s">
        <v>33674</v>
      </c>
      <c r="AO14354" s="171"/>
      <c r="AP14354" s="171"/>
      <c r="AQ14354" s="171"/>
      <c r="AR14354" s="171"/>
    </row>
    <row r="14355" spans="24:44">
      <c r="X14355" t="s">
        <v>39178</v>
      </c>
      <c r="Y14355" t="s">
        <v>386</v>
      </c>
      <c r="Z14355" t="s">
        <v>39179</v>
      </c>
      <c r="AA14355" t="s">
        <v>34125</v>
      </c>
      <c r="AB14355" t="s">
        <v>33674</v>
      </c>
      <c r="AO14355" s="171"/>
      <c r="AP14355" s="171"/>
      <c r="AQ14355" s="171"/>
      <c r="AR14355" s="171"/>
    </row>
    <row r="14356" spans="24:44">
      <c r="X14356" t="s">
        <v>39180</v>
      </c>
      <c r="Y14356" t="s">
        <v>386</v>
      </c>
      <c r="Z14356" t="s">
        <v>39181</v>
      </c>
      <c r="AA14356" t="s">
        <v>34125</v>
      </c>
      <c r="AB14356" t="s">
        <v>33674</v>
      </c>
      <c r="AO14356" s="171"/>
      <c r="AP14356" s="171"/>
      <c r="AQ14356" s="171"/>
      <c r="AR14356" s="171"/>
    </row>
    <row r="14357" spans="24:44">
      <c r="X14357" t="s">
        <v>39182</v>
      </c>
      <c r="Y14357" t="s">
        <v>389</v>
      </c>
      <c r="Z14357" t="s">
        <v>39183</v>
      </c>
      <c r="AA14357" t="s">
        <v>34125</v>
      </c>
      <c r="AB14357" t="s">
        <v>33674</v>
      </c>
      <c r="AO14357" s="171"/>
      <c r="AP14357" s="171"/>
      <c r="AQ14357" s="171"/>
      <c r="AR14357" s="171"/>
    </row>
    <row r="14358" spans="24:44">
      <c r="X14358" t="s">
        <v>39184</v>
      </c>
      <c r="Y14358" t="s">
        <v>386</v>
      </c>
      <c r="Z14358" t="s">
        <v>39185</v>
      </c>
      <c r="AA14358" t="s">
        <v>34125</v>
      </c>
      <c r="AB14358" t="s">
        <v>33674</v>
      </c>
      <c r="AO14358" s="171"/>
      <c r="AP14358" s="171"/>
      <c r="AQ14358" s="171"/>
      <c r="AR14358" s="171"/>
    </row>
    <row r="14359" spans="24:44">
      <c r="X14359" t="s">
        <v>39186</v>
      </c>
      <c r="Y14359" t="s">
        <v>386</v>
      </c>
      <c r="Z14359" t="s">
        <v>39187</v>
      </c>
      <c r="AA14359" t="s">
        <v>34125</v>
      </c>
      <c r="AB14359" t="s">
        <v>33674</v>
      </c>
      <c r="AO14359" s="171"/>
      <c r="AP14359" s="171"/>
      <c r="AQ14359" s="171"/>
      <c r="AR14359" s="171"/>
    </row>
    <row r="14360" spans="24:44">
      <c r="X14360" t="s">
        <v>39188</v>
      </c>
      <c r="Y14360" t="s">
        <v>386</v>
      </c>
      <c r="Z14360" t="s">
        <v>36467</v>
      </c>
      <c r="AA14360" t="s">
        <v>34125</v>
      </c>
      <c r="AB14360" t="s">
        <v>33674</v>
      </c>
      <c r="AO14360" s="171"/>
      <c r="AP14360" s="171"/>
      <c r="AQ14360" s="171"/>
      <c r="AR14360" s="171"/>
    </row>
    <row r="14361" spans="24:44">
      <c r="X14361" t="s">
        <v>39189</v>
      </c>
      <c r="Y14361" t="s">
        <v>386</v>
      </c>
      <c r="Z14361" t="s">
        <v>36504</v>
      </c>
      <c r="AA14361" t="s">
        <v>34125</v>
      </c>
      <c r="AB14361" t="s">
        <v>33674</v>
      </c>
      <c r="AO14361" s="171"/>
      <c r="AP14361" s="171"/>
      <c r="AQ14361" s="171"/>
      <c r="AR14361" s="171"/>
    </row>
    <row r="14362" spans="24:44">
      <c r="X14362" t="s">
        <v>39190</v>
      </c>
      <c r="Y14362" t="s">
        <v>386</v>
      </c>
      <c r="Z14362" t="s">
        <v>39191</v>
      </c>
      <c r="AA14362" t="s">
        <v>34125</v>
      </c>
      <c r="AB14362" t="s">
        <v>33674</v>
      </c>
      <c r="AO14362" s="171"/>
      <c r="AP14362" s="171"/>
      <c r="AQ14362" s="171"/>
      <c r="AR14362" s="171"/>
    </row>
    <row r="14363" spans="24:44">
      <c r="X14363" t="s">
        <v>39192</v>
      </c>
      <c r="Y14363" t="s">
        <v>389</v>
      </c>
      <c r="Z14363" t="s">
        <v>34027</v>
      </c>
      <c r="AA14363" t="s">
        <v>33693</v>
      </c>
      <c r="AB14363" t="s">
        <v>33694</v>
      </c>
      <c r="AO14363" s="171"/>
      <c r="AP14363" s="171"/>
      <c r="AQ14363" s="171"/>
      <c r="AR14363" s="171"/>
    </row>
    <row r="14364" spans="24:44">
      <c r="X14364" t="s">
        <v>39193</v>
      </c>
      <c r="Y14364" t="s">
        <v>389</v>
      </c>
      <c r="Z14364" t="s">
        <v>39194</v>
      </c>
      <c r="AA14364" t="s">
        <v>34128</v>
      </c>
      <c r="AB14364" t="s">
        <v>34129</v>
      </c>
      <c r="AO14364" s="171"/>
      <c r="AP14364" s="171"/>
      <c r="AQ14364" s="171"/>
      <c r="AR14364" s="171"/>
    </row>
    <row r="14365" spans="24:44">
      <c r="X14365" t="s">
        <v>39195</v>
      </c>
      <c r="Y14365" t="s">
        <v>386</v>
      </c>
      <c r="Z14365" t="s">
        <v>39196</v>
      </c>
      <c r="AA14365" t="s">
        <v>34128</v>
      </c>
      <c r="AB14365" t="s">
        <v>34129</v>
      </c>
      <c r="AO14365" s="171"/>
      <c r="AP14365" s="171"/>
      <c r="AQ14365" s="171"/>
      <c r="AR14365" s="171"/>
    </row>
    <row r="14366" spans="24:44">
      <c r="X14366" t="s">
        <v>39197</v>
      </c>
      <c r="Y14366" t="s">
        <v>386</v>
      </c>
      <c r="Z14366" t="s">
        <v>39198</v>
      </c>
      <c r="AA14366" t="s">
        <v>33984</v>
      </c>
      <c r="AB14366" t="s">
        <v>125</v>
      </c>
      <c r="AO14366" s="171"/>
      <c r="AP14366" s="171"/>
      <c r="AQ14366" s="171"/>
      <c r="AR14366" s="171"/>
    </row>
    <row r="14367" spans="24:44">
      <c r="X14367" t="s">
        <v>5135</v>
      </c>
      <c r="Y14367" t="s">
        <v>386</v>
      </c>
      <c r="Z14367" t="s">
        <v>39199</v>
      </c>
      <c r="AA14367" t="s">
        <v>33715</v>
      </c>
      <c r="AB14367" t="s">
        <v>33627</v>
      </c>
      <c r="AO14367" s="171"/>
      <c r="AP14367" s="171"/>
      <c r="AQ14367" s="171"/>
      <c r="AR14367" s="171"/>
    </row>
    <row r="14368" spans="24:44">
      <c r="X14368" t="s">
        <v>3626</v>
      </c>
      <c r="Y14368" t="s">
        <v>386</v>
      </c>
      <c r="Z14368" t="s">
        <v>39200</v>
      </c>
      <c r="AA14368" t="s">
        <v>33846</v>
      </c>
      <c r="AB14368" t="s">
        <v>125</v>
      </c>
      <c r="AO14368" s="171"/>
      <c r="AP14368" s="171"/>
      <c r="AQ14368" s="171"/>
      <c r="AR14368" s="171"/>
    </row>
    <row r="14369" spans="24:44">
      <c r="X14369" t="s">
        <v>39201</v>
      </c>
      <c r="Y14369" t="s">
        <v>389</v>
      </c>
      <c r="Z14369" t="s">
        <v>39202</v>
      </c>
      <c r="AA14369" t="s">
        <v>33715</v>
      </c>
      <c r="AB14369" t="s">
        <v>33627</v>
      </c>
      <c r="AO14369" s="171"/>
      <c r="AP14369" s="171"/>
      <c r="AQ14369" s="171"/>
      <c r="AR14369" s="171"/>
    </row>
    <row r="14370" spans="24:44">
      <c r="X14370" t="s">
        <v>3630</v>
      </c>
      <c r="Y14370" t="s">
        <v>386</v>
      </c>
      <c r="Z14370" t="s">
        <v>39203</v>
      </c>
      <c r="AA14370" t="s">
        <v>33984</v>
      </c>
      <c r="AB14370" t="s">
        <v>125</v>
      </c>
      <c r="AO14370" s="171"/>
      <c r="AP14370" s="171"/>
      <c r="AQ14370" s="171"/>
      <c r="AR14370" s="171"/>
    </row>
    <row r="14371" spans="24:44">
      <c r="X14371" t="s">
        <v>39204</v>
      </c>
      <c r="Y14371" t="s">
        <v>386</v>
      </c>
      <c r="Z14371" t="s">
        <v>39205</v>
      </c>
      <c r="AA14371" t="s">
        <v>33984</v>
      </c>
      <c r="AB14371" t="s">
        <v>125</v>
      </c>
      <c r="AO14371" s="171"/>
      <c r="AP14371" s="171"/>
      <c r="AQ14371" s="171"/>
      <c r="AR14371" s="171"/>
    </row>
    <row r="14372" spans="24:44">
      <c r="X14372" t="s">
        <v>5140</v>
      </c>
      <c r="Y14372" t="s">
        <v>386</v>
      </c>
      <c r="Z14372" t="s">
        <v>39206</v>
      </c>
      <c r="AA14372" t="s">
        <v>34125</v>
      </c>
      <c r="AB14372" t="s">
        <v>33674</v>
      </c>
      <c r="AO14372" s="171"/>
      <c r="AP14372" s="171"/>
      <c r="AQ14372" s="171"/>
      <c r="AR14372" s="171"/>
    </row>
    <row r="14373" spans="24:44">
      <c r="X14373" t="s">
        <v>39207</v>
      </c>
      <c r="Y14373" t="s">
        <v>389</v>
      </c>
      <c r="Z14373" t="s">
        <v>39208</v>
      </c>
      <c r="AA14373" t="s">
        <v>33715</v>
      </c>
      <c r="AB14373" t="s">
        <v>33627</v>
      </c>
      <c r="AO14373" s="171"/>
      <c r="AP14373" s="171"/>
      <c r="AQ14373" s="171"/>
      <c r="AR14373" s="171"/>
    </row>
    <row r="14374" spans="24:44">
      <c r="X14374" t="s">
        <v>39209</v>
      </c>
      <c r="Y14374" t="s">
        <v>386</v>
      </c>
      <c r="Z14374" t="s">
        <v>39210</v>
      </c>
      <c r="AA14374" t="s">
        <v>33715</v>
      </c>
      <c r="AB14374" t="s">
        <v>33627</v>
      </c>
      <c r="AO14374" s="171"/>
      <c r="AP14374" s="171"/>
      <c r="AQ14374" s="171"/>
      <c r="AR14374" s="171"/>
    </row>
    <row r="14375" spans="24:44">
      <c r="X14375" t="s">
        <v>39211</v>
      </c>
      <c r="Y14375" t="s">
        <v>386</v>
      </c>
      <c r="Z14375" t="s">
        <v>39212</v>
      </c>
      <c r="AA14375" t="s">
        <v>33846</v>
      </c>
      <c r="AB14375" t="s">
        <v>125</v>
      </c>
      <c r="AO14375" s="171"/>
      <c r="AP14375" s="171"/>
      <c r="AQ14375" s="171"/>
      <c r="AR14375" s="171"/>
    </row>
    <row r="14376" spans="24:44">
      <c r="X14376" t="s">
        <v>39213</v>
      </c>
      <c r="Y14376" t="s">
        <v>386</v>
      </c>
      <c r="Z14376" t="s">
        <v>39214</v>
      </c>
      <c r="AA14376" t="s">
        <v>33846</v>
      </c>
      <c r="AB14376" t="s">
        <v>125</v>
      </c>
      <c r="AO14376" s="171"/>
      <c r="AP14376" s="171"/>
      <c r="AQ14376" s="171"/>
      <c r="AR14376" s="171"/>
    </row>
    <row r="14377" spans="24:44">
      <c r="X14377" t="s">
        <v>39215</v>
      </c>
      <c r="Y14377" t="s">
        <v>386</v>
      </c>
      <c r="Z14377" t="s">
        <v>39216</v>
      </c>
      <c r="AA14377" t="s">
        <v>33846</v>
      </c>
      <c r="AB14377" t="s">
        <v>125</v>
      </c>
      <c r="AO14377" s="171"/>
      <c r="AP14377" s="171"/>
      <c r="AQ14377" s="171"/>
      <c r="AR14377" s="171"/>
    </row>
    <row r="14378" spans="24:44">
      <c r="X14378" t="s">
        <v>39217</v>
      </c>
      <c r="Y14378" t="s">
        <v>386</v>
      </c>
      <c r="Z14378" t="s">
        <v>34712</v>
      </c>
      <c r="AA14378" t="s">
        <v>33984</v>
      </c>
      <c r="AB14378" t="s">
        <v>125</v>
      </c>
      <c r="AO14378" s="171"/>
      <c r="AP14378" s="171"/>
      <c r="AQ14378" s="171"/>
      <c r="AR14378" s="171"/>
    </row>
    <row r="14379" spans="24:44">
      <c r="X14379" t="s">
        <v>3632</v>
      </c>
      <c r="Y14379" t="s">
        <v>386</v>
      </c>
      <c r="Z14379" t="s">
        <v>39218</v>
      </c>
      <c r="AA14379" t="s">
        <v>34125</v>
      </c>
      <c r="AB14379" t="s">
        <v>33674</v>
      </c>
      <c r="AO14379" s="171"/>
      <c r="AP14379" s="171"/>
      <c r="AQ14379" s="171"/>
      <c r="AR14379" s="171"/>
    </row>
    <row r="14380" spans="24:44">
      <c r="X14380" t="s">
        <v>3635</v>
      </c>
      <c r="Y14380" t="s">
        <v>386</v>
      </c>
      <c r="Z14380" t="s">
        <v>39219</v>
      </c>
      <c r="AA14380" t="s">
        <v>34125</v>
      </c>
      <c r="AB14380" t="s">
        <v>33674</v>
      </c>
      <c r="AO14380" s="171"/>
      <c r="AP14380" s="171"/>
      <c r="AQ14380" s="171"/>
      <c r="AR14380" s="171"/>
    </row>
    <row r="14381" spans="24:44">
      <c r="X14381" t="s">
        <v>39220</v>
      </c>
      <c r="Y14381" t="s">
        <v>389</v>
      </c>
      <c r="Z14381" t="s">
        <v>39221</v>
      </c>
      <c r="AA14381" t="s">
        <v>33715</v>
      </c>
      <c r="AB14381" t="s">
        <v>33627</v>
      </c>
      <c r="AO14381" s="171"/>
      <c r="AP14381" s="171"/>
      <c r="AQ14381" s="171"/>
      <c r="AR14381" s="171"/>
    </row>
    <row r="14382" spans="24:44">
      <c r="X14382" t="s">
        <v>39222</v>
      </c>
      <c r="Y14382" t="s">
        <v>389</v>
      </c>
      <c r="Z14382" t="s">
        <v>39223</v>
      </c>
      <c r="AA14382" t="s">
        <v>33715</v>
      </c>
      <c r="AB14382" t="s">
        <v>33627</v>
      </c>
      <c r="AO14382" s="171"/>
      <c r="AP14382" s="171"/>
      <c r="AQ14382" s="171"/>
      <c r="AR14382" s="171"/>
    </row>
    <row r="14383" spans="24:44">
      <c r="X14383" t="s">
        <v>39224</v>
      </c>
      <c r="Y14383" t="s">
        <v>386</v>
      </c>
      <c r="Z14383" t="s">
        <v>39225</v>
      </c>
      <c r="AA14383" t="s">
        <v>34125</v>
      </c>
      <c r="AB14383" t="s">
        <v>33674</v>
      </c>
      <c r="AO14383" s="171"/>
      <c r="AP14383" s="171"/>
      <c r="AQ14383" s="171"/>
      <c r="AR14383" s="171"/>
    </row>
    <row r="14384" spans="24:44">
      <c r="X14384" t="s">
        <v>39226</v>
      </c>
      <c r="Y14384" t="s">
        <v>386</v>
      </c>
      <c r="Z14384" t="s">
        <v>39227</v>
      </c>
      <c r="AA14384" t="s">
        <v>34434</v>
      </c>
      <c r="AB14384" t="s">
        <v>33865</v>
      </c>
      <c r="AO14384" s="171"/>
      <c r="AP14384" s="171"/>
      <c r="AQ14384" s="171"/>
      <c r="AR14384" s="171"/>
    </row>
    <row r="14385" spans="24:44">
      <c r="X14385" t="s">
        <v>2704</v>
      </c>
      <c r="Y14385" t="s">
        <v>386</v>
      </c>
      <c r="Z14385" t="s">
        <v>39228</v>
      </c>
      <c r="AA14385" t="s">
        <v>33715</v>
      </c>
      <c r="AB14385" t="s">
        <v>33627</v>
      </c>
      <c r="AO14385" s="171"/>
      <c r="AP14385" s="171"/>
      <c r="AQ14385" s="171"/>
      <c r="AR14385" s="171"/>
    </row>
    <row r="14386" spans="24:44">
      <c r="X14386" t="s">
        <v>5145</v>
      </c>
      <c r="Y14386" t="s">
        <v>386</v>
      </c>
      <c r="Z14386" t="s">
        <v>39229</v>
      </c>
      <c r="AA14386" t="s">
        <v>33715</v>
      </c>
      <c r="AB14386" t="s">
        <v>33627</v>
      </c>
      <c r="AO14386" s="171"/>
      <c r="AP14386" s="171"/>
      <c r="AQ14386" s="171"/>
      <c r="AR14386" s="171"/>
    </row>
    <row r="14387" spans="24:44">
      <c r="X14387" t="s">
        <v>5150</v>
      </c>
      <c r="Y14387" t="s">
        <v>386</v>
      </c>
      <c r="Z14387" t="s">
        <v>39230</v>
      </c>
      <c r="AA14387" t="s">
        <v>33715</v>
      </c>
      <c r="AB14387" t="s">
        <v>33627</v>
      </c>
      <c r="AO14387" s="171"/>
      <c r="AP14387" s="171"/>
      <c r="AQ14387" s="171"/>
      <c r="AR14387" s="171"/>
    </row>
    <row r="14388" spans="24:44">
      <c r="X14388" t="s">
        <v>2709</v>
      </c>
      <c r="Y14388" t="s">
        <v>386</v>
      </c>
      <c r="Z14388" t="s">
        <v>39231</v>
      </c>
      <c r="AA14388" t="s">
        <v>33715</v>
      </c>
      <c r="AB14388" t="s">
        <v>33627</v>
      </c>
      <c r="AO14388" s="171"/>
      <c r="AP14388" s="171"/>
      <c r="AQ14388" s="171"/>
      <c r="AR14388" s="171"/>
    </row>
    <row r="14389" spans="24:44">
      <c r="X14389" t="s">
        <v>3057</v>
      </c>
      <c r="Y14389" t="s">
        <v>386</v>
      </c>
      <c r="Z14389" t="s">
        <v>39232</v>
      </c>
      <c r="AA14389" t="s">
        <v>34125</v>
      </c>
      <c r="AB14389" t="s">
        <v>33674</v>
      </c>
      <c r="AO14389" s="171"/>
      <c r="AP14389" s="171"/>
      <c r="AQ14389" s="171"/>
      <c r="AR14389" s="171"/>
    </row>
    <row r="14390" spans="24:44">
      <c r="X14390" t="s">
        <v>5154</v>
      </c>
      <c r="Y14390" t="s">
        <v>386</v>
      </c>
      <c r="Z14390" t="s">
        <v>39233</v>
      </c>
      <c r="AA14390" t="s">
        <v>34125</v>
      </c>
      <c r="AB14390" t="s">
        <v>33674</v>
      </c>
      <c r="AO14390" s="171"/>
      <c r="AP14390" s="171"/>
      <c r="AQ14390" s="171"/>
      <c r="AR14390" s="171"/>
    </row>
    <row r="14391" spans="24:44">
      <c r="X14391" t="s">
        <v>39234</v>
      </c>
      <c r="Y14391" t="s">
        <v>389</v>
      </c>
      <c r="Z14391" t="s">
        <v>39235</v>
      </c>
      <c r="AA14391" t="s">
        <v>34125</v>
      </c>
      <c r="AB14391" t="s">
        <v>33674</v>
      </c>
      <c r="AO14391" s="171"/>
      <c r="AP14391" s="171"/>
      <c r="AQ14391" s="171"/>
      <c r="AR14391" s="171"/>
    </row>
    <row r="14392" spans="24:44">
      <c r="X14392" t="s">
        <v>3640</v>
      </c>
      <c r="Y14392" t="s">
        <v>386</v>
      </c>
      <c r="Z14392" t="s">
        <v>39236</v>
      </c>
      <c r="AA14392" t="s">
        <v>34125</v>
      </c>
      <c r="AB14392" t="s">
        <v>33674</v>
      </c>
      <c r="AO14392" s="171"/>
      <c r="AP14392" s="171"/>
      <c r="AQ14392" s="171"/>
      <c r="AR14392" s="171"/>
    </row>
    <row r="14393" spans="24:44">
      <c r="X14393" t="s">
        <v>5703</v>
      </c>
      <c r="Y14393" t="s">
        <v>386</v>
      </c>
      <c r="Z14393" t="s">
        <v>39237</v>
      </c>
      <c r="AA14393" t="s">
        <v>34125</v>
      </c>
      <c r="AB14393" t="s">
        <v>33674</v>
      </c>
      <c r="AO14393" s="171"/>
      <c r="AP14393" s="171"/>
      <c r="AQ14393" s="171"/>
      <c r="AR14393" s="171"/>
    </row>
    <row r="14394" spans="24:44">
      <c r="X14394" t="s">
        <v>5159</v>
      </c>
      <c r="Y14394" t="s">
        <v>386</v>
      </c>
      <c r="Z14394" t="s">
        <v>39238</v>
      </c>
      <c r="AA14394" t="s">
        <v>34125</v>
      </c>
      <c r="AB14394" t="s">
        <v>33674</v>
      </c>
      <c r="AO14394" s="171"/>
      <c r="AP14394" s="171"/>
      <c r="AQ14394" s="171"/>
      <c r="AR14394" s="171"/>
    </row>
    <row r="14395" spans="24:44">
      <c r="X14395" t="s">
        <v>39239</v>
      </c>
      <c r="Y14395" t="s">
        <v>389</v>
      </c>
      <c r="Z14395" t="s">
        <v>39240</v>
      </c>
      <c r="AA14395" t="s">
        <v>33715</v>
      </c>
      <c r="AB14395" t="s">
        <v>33627</v>
      </c>
      <c r="AO14395" s="171"/>
      <c r="AP14395" s="171"/>
      <c r="AQ14395" s="171"/>
      <c r="AR14395" s="171"/>
    </row>
    <row r="14396" spans="24:44">
      <c r="X14396" t="s">
        <v>39241</v>
      </c>
      <c r="Y14396" t="s">
        <v>389</v>
      </c>
      <c r="Z14396" t="s">
        <v>39242</v>
      </c>
      <c r="AA14396" t="s">
        <v>33715</v>
      </c>
      <c r="AB14396" t="s">
        <v>33627</v>
      </c>
      <c r="AO14396" s="171"/>
      <c r="AP14396" s="171"/>
      <c r="AQ14396" s="171"/>
      <c r="AR14396" s="171"/>
    </row>
    <row r="14397" spans="24:44">
      <c r="X14397" t="s">
        <v>5708</v>
      </c>
      <c r="Y14397" t="s">
        <v>386</v>
      </c>
      <c r="Z14397" t="s">
        <v>39243</v>
      </c>
      <c r="AA14397" t="s">
        <v>33715</v>
      </c>
      <c r="AB14397" t="s">
        <v>33627</v>
      </c>
      <c r="AO14397" s="171"/>
      <c r="AP14397" s="171"/>
      <c r="AQ14397" s="171"/>
      <c r="AR14397" s="171"/>
    </row>
    <row r="14398" spans="24:44">
      <c r="X14398" t="s">
        <v>39244</v>
      </c>
      <c r="Y14398" t="s">
        <v>389</v>
      </c>
      <c r="Z14398" t="s">
        <v>39245</v>
      </c>
      <c r="AA14398" t="s">
        <v>33715</v>
      </c>
      <c r="AB14398" t="s">
        <v>33627</v>
      </c>
      <c r="AO14398" s="171"/>
      <c r="AP14398" s="171"/>
      <c r="AQ14398" s="171"/>
      <c r="AR14398" s="171"/>
    </row>
    <row r="14399" spans="24:44">
      <c r="X14399" t="s">
        <v>2714</v>
      </c>
      <c r="Y14399" t="s">
        <v>386</v>
      </c>
      <c r="Z14399" t="s">
        <v>39246</v>
      </c>
      <c r="AA14399" t="s">
        <v>33715</v>
      </c>
      <c r="AB14399" t="s">
        <v>33627</v>
      </c>
      <c r="AO14399" s="171"/>
      <c r="AP14399" s="171"/>
      <c r="AQ14399" s="171"/>
      <c r="AR14399" s="171"/>
    </row>
    <row r="14400" spans="24:44">
      <c r="X14400" t="s">
        <v>2719</v>
      </c>
      <c r="Y14400" t="s">
        <v>386</v>
      </c>
      <c r="Z14400" t="s">
        <v>39247</v>
      </c>
      <c r="AA14400" t="s">
        <v>33693</v>
      </c>
      <c r="AB14400" t="s">
        <v>33694</v>
      </c>
      <c r="AO14400" s="171"/>
      <c r="AP14400" s="171"/>
      <c r="AQ14400" s="171"/>
      <c r="AR14400" s="171"/>
    </row>
    <row r="14401" spans="24:44">
      <c r="X14401" t="s">
        <v>39248</v>
      </c>
      <c r="Y14401" t="s">
        <v>389</v>
      </c>
      <c r="Z14401" t="s">
        <v>39249</v>
      </c>
      <c r="AA14401" t="s">
        <v>33693</v>
      </c>
      <c r="AB14401" t="s">
        <v>33694</v>
      </c>
      <c r="AO14401" s="171"/>
      <c r="AP14401" s="171"/>
      <c r="AQ14401" s="171"/>
      <c r="AR14401" s="171"/>
    </row>
    <row r="14402" spans="24:44">
      <c r="X14402" t="s">
        <v>2724</v>
      </c>
      <c r="Y14402" t="s">
        <v>386</v>
      </c>
      <c r="Z14402" t="s">
        <v>39250</v>
      </c>
      <c r="AA14402" t="s">
        <v>34149</v>
      </c>
      <c r="AB14402" t="s">
        <v>33927</v>
      </c>
      <c r="AO14402" s="171"/>
      <c r="AP14402" s="171"/>
      <c r="AQ14402" s="171"/>
      <c r="AR14402" s="171"/>
    </row>
    <row r="14403" spans="24:44">
      <c r="X14403" t="s">
        <v>2729</v>
      </c>
      <c r="Y14403" t="s">
        <v>386</v>
      </c>
      <c r="Z14403" t="s">
        <v>39251</v>
      </c>
      <c r="AA14403" t="s">
        <v>33677</v>
      </c>
      <c r="AB14403" t="s">
        <v>125</v>
      </c>
      <c r="AO14403" s="171"/>
      <c r="AP14403" s="171"/>
      <c r="AQ14403" s="171"/>
      <c r="AR14403" s="171"/>
    </row>
    <row r="14404" spans="24:44">
      <c r="X14404" t="s">
        <v>2734</v>
      </c>
      <c r="Y14404" t="s">
        <v>386</v>
      </c>
      <c r="Z14404" t="s">
        <v>39252</v>
      </c>
      <c r="AA14404" t="s">
        <v>653</v>
      </c>
      <c r="AB14404" t="s">
        <v>125</v>
      </c>
      <c r="AO14404" s="171"/>
      <c r="AP14404" s="171"/>
      <c r="AQ14404" s="171"/>
      <c r="AR14404" s="171"/>
    </row>
    <row r="14405" spans="24:44">
      <c r="X14405" t="s">
        <v>2739</v>
      </c>
      <c r="Y14405" t="s">
        <v>386</v>
      </c>
      <c r="Z14405" t="s">
        <v>39253</v>
      </c>
      <c r="AA14405" t="s">
        <v>33846</v>
      </c>
      <c r="AB14405" t="s">
        <v>125</v>
      </c>
      <c r="AO14405" s="171"/>
      <c r="AP14405" s="171"/>
      <c r="AQ14405" s="171"/>
      <c r="AR14405" s="171"/>
    </row>
    <row r="14406" spans="24:44">
      <c r="X14406" t="s">
        <v>39254</v>
      </c>
      <c r="Y14406" t="s">
        <v>386</v>
      </c>
      <c r="Z14406" t="s">
        <v>39255</v>
      </c>
      <c r="AA14406" t="s">
        <v>34157</v>
      </c>
      <c r="AB14406" t="s">
        <v>34158</v>
      </c>
      <c r="AO14406" s="171"/>
      <c r="AP14406" s="171"/>
      <c r="AQ14406" s="171"/>
      <c r="AR14406" s="171"/>
    </row>
    <row r="14407" spans="24:44">
      <c r="X14407" t="s">
        <v>39256</v>
      </c>
      <c r="Y14407" t="s">
        <v>386</v>
      </c>
      <c r="Z14407" t="s">
        <v>39257</v>
      </c>
      <c r="AA14407" t="s">
        <v>34157</v>
      </c>
      <c r="AB14407" t="s">
        <v>34158</v>
      </c>
      <c r="AO14407" s="171"/>
      <c r="AP14407" s="171"/>
      <c r="AQ14407" s="171"/>
      <c r="AR14407" s="171"/>
    </row>
    <row r="14408" spans="24:44">
      <c r="X14408" t="s">
        <v>1490</v>
      </c>
      <c r="Y14408" t="s">
        <v>386</v>
      </c>
      <c r="Z14408" t="s">
        <v>39258</v>
      </c>
      <c r="AA14408" t="s">
        <v>33715</v>
      </c>
      <c r="AB14408" t="s">
        <v>33627</v>
      </c>
      <c r="AO14408" s="171"/>
      <c r="AP14408" s="171"/>
      <c r="AQ14408" s="171"/>
      <c r="AR14408" s="171"/>
    </row>
    <row r="14409" spans="24:44">
      <c r="X14409" t="s">
        <v>2744</v>
      </c>
      <c r="Y14409" t="s">
        <v>386</v>
      </c>
      <c r="Z14409" t="s">
        <v>39259</v>
      </c>
      <c r="AA14409" t="s">
        <v>33715</v>
      </c>
      <c r="AB14409" t="s">
        <v>33627</v>
      </c>
      <c r="AO14409" s="171"/>
      <c r="AP14409" s="171"/>
      <c r="AQ14409" s="171"/>
      <c r="AR14409" s="171"/>
    </row>
    <row r="14410" spans="24:44">
      <c r="X14410" t="s">
        <v>5163</v>
      </c>
      <c r="Y14410" t="s">
        <v>386</v>
      </c>
      <c r="Z14410" t="s">
        <v>39260</v>
      </c>
      <c r="AA14410" t="s">
        <v>34125</v>
      </c>
      <c r="AB14410" t="s">
        <v>33674</v>
      </c>
      <c r="AO14410" s="171"/>
      <c r="AP14410" s="171"/>
      <c r="AQ14410" s="171"/>
      <c r="AR14410" s="171"/>
    </row>
    <row r="14411" spans="24:44">
      <c r="X14411" t="s">
        <v>5168</v>
      </c>
      <c r="Y14411" t="s">
        <v>386</v>
      </c>
      <c r="Z14411" t="s">
        <v>39261</v>
      </c>
      <c r="AA14411" t="s">
        <v>34125</v>
      </c>
      <c r="AB14411" t="s">
        <v>33674</v>
      </c>
      <c r="AO14411" s="171"/>
      <c r="AP14411" s="171"/>
      <c r="AQ14411" s="171"/>
      <c r="AR14411" s="171"/>
    </row>
    <row r="14412" spans="24:44">
      <c r="X14412" t="s">
        <v>39262</v>
      </c>
      <c r="Y14412" t="s">
        <v>389</v>
      </c>
      <c r="Z14412" t="s">
        <v>39263</v>
      </c>
      <c r="AA14412" t="s">
        <v>33762</v>
      </c>
      <c r="AB14412" t="s">
        <v>125</v>
      </c>
      <c r="AO14412" s="171"/>
      <c r="AP14412" s="171"/>
      <c r="AQ14412" s="171"/>
      <c r="AR14412" s="171"/>
    </row>
    <row r="14413" spans="24:44">
      <c r="X14413" t="s">
        <v>39264</v>
      </c>
      <c r="Y14413" t="s">
        <v>386</v>
      </c>
      <c r="Z14413" t="s">
        <v>39265</v>
      </c>
      <c r="AA14413" t="s">
        <v>33846</v>
      </c>
      <c r="AB14413" t="s">
        <v>125</v>
      </c>
      <c r="AO14413" s="171"/>
      <c r="AP14413" s="171"/>
      <c r="AQ14413" s="171"/>
      <c r="AR14413" s="171"/>
    </row>
    <row r="14414" spans="24:44">
      <c r="X14414" t="s">
        <v>39266</v>
      </c>
      <c r="Y14414" t="s">
        <v>389</v>
      </c>
      <c r="Z14414" t="s">
        <v>39267</v>
      </c>
      <c r="AA14414" t="s">
        <v>39268</v>
      </c>
      <c r="AB14414" t="s">
        <v>33694</v>
      </c>
      <c r="AO14414" s="171"/>
      <c r="AP14414" s="171"/>
      <c r="AQ14414" s="171"/>
      <c r="AR14414" s="171"/>
    </row>
    <row r="14415" spans="24:44">
      <c r="X14415" t="s">
        <v>39269</v>
      </c>
      <c r="Y14415" t="s">
        <v>389</v>
      </c>
      <c r="Z14415" t="s">
        <v>39270</v>
      </c>
      <c r="AA14415" t="s">
        <v>39271</v>
      </c>
      <c r="AB14415" t="s">
        <v>33865</v>
      </c>
      <c r="AO14415" s="171"/>
      <c r="AP14415" s="171"/>
      <c r="AQ14415" s="171"/>
      <c r="AR14415" s="171"/>
    </row>
    <row r="14416" spans="24:44">
      <c r="X14416" t="s">
        <v>39272</v>
      </c>
      <c r="Y14416" t="s">
        <v>389</v>
      </c>
      <c r="Z14416" t="s">
        <v>39273</v>
      </c>
      <c r="AA14416" t="s">
        <v>39274</v>
      </c>
      <c r="AB14416" t="s">
        <v>33694</v>
      </c>
      <c r="AO14416" s="171"/>
      <c r="AP14416" s="171"/>
      <c r="AQ14416" s="171"/>
      <c r="AR14416" s="171"/>
    </row>
    <row r="14417" spans="24:44">
      <c r="X14417" t="s">
        <v>39275</v>
      </c>
      <c r="Y14417" t="s">
        <v>389</v>
      </c>
      <c r="Z14417" t="s">
        <v>39276</v>
      </c>
      <c r="AA14417" t="s">
        <v>39277</v>
      </c>
      <c r="AB14417" t="s">
        <v>33694</v>
      </c>
      <c r="AO14417" s="171"/>
      <c r="AP14417" s="171"/>
      <c r="AQ14417" s="171"/>
      <c r="AR14417" s="171"/>
    </row>
    <row r="14418" spans="24:44">
      <c r="X14418" t="s">
        <v>39278</v>
      </c>
      <c r="Y14418" t="s">
        <v>389</v>
      </c>
      <c r="Z14418" t="s">
        <v>39273</v>
      </c>
      <c r="AA14418" t="s">
        <v>39279</v>
      </c>
      <c r="AB14418" t="s">
        <v>33694</v>
      </c>
      <c r="AO14418" s="171"/>
      <c r="AP14418" s="171"/>
      <c r="AQ14418" s="171"/>
      <c r="AR14418" s="171"/>
    </row>
    <row r="14419" spans="24:44">
      <c r="X14419" t="s">
        <v>39280</v>
      </c>
      <c r="Y14419" t="s">
        <v>389</v>
      </c>
      <c r="Z14419" t="s">
        <v>39281</v>
      </c>
      <c r="AA14419" t="s">
        <v>39282</v>
      </c>
      <c r="AB14419" t="s">
        <v>33841</v>
      </c>
      <c r="AO14419" s="171"/>
      <c r="AP14419" s="171"/>
      <c r="AQ14419" s="171"/>
      <c r="AR14419" s="171"/>
    </row>
    <row r="14420" spans="24:44">
      <c r="X14420" t="s">
        <v>39283</v>
      </c>
      <c r="Y14420" t="s">
        <v>389</v>
      </c>
      <c r="Z14420" t="s">
        <v>39284</v>
      </c>
      <c r="AA14420" t="s">
        <v>39285</v>
      </c>
      <c r="AB14420" t="s">
        <v>5361</v>
      </c>
      <c r="AO14420" s="171"/>
      <c r="AP14420" s="171"/>
      <c r="AQ14420" s="171"/>
      <c r="AR14420" s="171"/>
    </row>
    <row r="14421" spans="24:44">
      <c r="X14421" t="s">
        <v>39286</v>
      </c>
      <c r="Y14421" t="s">
        <v>386</v>
      </c>
      <c r="Z14421" t="s">
        <v>39287</v>
      </c>
      <c r="AA14421" t="s">
        <v>34157</v>
      </c>
      <c r="AB14421" t="s">
        <v>34158</v>
      </c>
      <c r="AO14421" s="171"/>
      <c r="AP14421" s="171"/>
      <c r="AQ14421" s="171"/>
      <c r="AR14421" s="171"/>
    </row>
    <row r="14422" spans="24:44">
      <c r="X14422" t="s">
        <v>39288</v>
      </c>
      <c r="Y14422" t="s">
        <v>386</v>
      </c>
      <c r="Z14422" t="s">
        <v>39289</v>
      </c>
      <c r="AA14422" t="s">
        <v>34672</v>
      </c>
      <c r="AB14422" t="s">
        <v>33694</v>
      </c>
      <c r="AO14422" s="171"/>
      <c r="AP14422" s="171"/>
      <c r="AQ14422" s="171"/>
      <c r="AR14422" s="171"/>
    </row>
    <row r="14423" spans="24:44">
      <c r="X14423" t="s">
        <v>39290</v>
      </c>
      <c r="Y14423" t="s">
        <v>389</v>
      </c>
      <c r="Z14423" t="s">
        <v>39291</v>
      </c>
      <c r="AA14423" t="s">
        <v>35168</v>
      </c>
      <c r="AB14423" t="s">
        <v>5361</v>
      </c>
      <c r="AO14423" s="171"/>
      <c r="AP14423" s="171"/>
      <c r="AQ14423" s="171"/>
      <c r="AR14423" s="171"/>
    </row>
    <row r="14424" spans="24:44">
      <c r="X14424" t="s">
        <v>39292</v>
      </c>
      <c r="Y14424" t="s">
        <v>389</v>
      </c>
      <c r="Z14424" t="s">
        <v>39293</v>
      </c>
      <c r="AA14424" t="s">
        <v>39294</v>
      </c>
      <c r="AB14424" t="s">
        <v>33627</v>
      </c>
      <c r="AO14424" s="171"/>
      <c r="AP14424" s="171"/>
      <c r="AQ14424" s="171"/>
      <c r="AR14424" s="171"/>
    </row>
    <row r="14425" spans="24:44">
      <c r="X14425" t="s">
        <v>39295</v>
      </c>
      <c r="Y14425" t="s">
        <v>386</v>
      </c>
      <c r="Z14425" t="s">
        <v>39296</v>
      </c>
      <c r="AA14425" t="s">
        <v>35168</v>
      </c>
      <c r="AB14425" t="s">
        <v>5361</v>
      </c>
      <c r="AO14425" s="171"/>
      <c r="AP14425" s="171"/>
      <c r="AQ14425" s="171"/>
      <c r="AR14425" s="171"/>
    </row>
    <row r="14426" spans="24:44">
      <c r="X14426" t="s">
        <v>39297</v>
      </c>
      <c r="Y14426" t="s">
        <v>389</v>
      </c>
      <c r="Z14426" t="s">
        <v>39298</v>
      </c>
      <c r="AA14426" t="s">
        <v>35168</v>
      </c>
      <c r="AB14426" t="s">
        <v>5361</v>
      </c>
      <c r="AO14426" s="171"/>
      <c r="AP14426" s="171"/>
      <c r="AQ14426" s="171"/>
      <c r="AR14426" s="171"/>
    </row>
    <row r="14427" spans="24:44">
      <c r="X14427" t="s">
        <v>39299</v>
      </c>
      <c r="Y14427" t="s">
        <v>386</v>
      </c>
      <c r="Z14427" t="s">
        <v>39300</v>
      </c>
      <c r="AA14427" t="s">
        <v>35168</v>
      </c>
      <c r="AB14427" t="s">
        <v>5361</v>
      </c>
      <c r="AO14427" s="171"/>
      <c r="AP14427" s="171"/>
      <c r="AQ14427" s="171"/>
      <c r="AR14427" s="171"/>
    </row>
    <row r="14428" spans="24:44">
      <c r="X14428" t="s">
        <v>39301</v>
      </c>
      <c r="Y14428" t="s">
        <v>386</v>
      </c>
      <c r="Z14428" t="s">
        <v>39302</v>
      </c>
      <c r="AA14428" t="s">
        <v>35168</v>
      </c>
      <c r="AB14428" t="s">
        <v>5361</v>
      </c>
      <c r="AO14428" s="171"/>
      <c r="AP14428" s="171"/>
      <c r="AQ14428" s="171"/>
      <c r="AR14428" s="171"/>
    </row>
    <row r="14429" spans="24:44">
      <c r="X14429" t="s">
        <v>39303</v>
      </c>
      <c r="Y14429" t="s">
        <v>386</v>
      </c>
      <c r="Z14429" t="s">
        <v>39304</v>
      </c>
      <c r="AA14429" t="s">
        <v>35168</v>
      </c>
      <c r="AB14429" t="s">
        <v>5361</v>
      </c>
      <c r="AO14429" s="171"/>
      <c r="AP14429" s="171"/>
      <c r="AQ14429" s="171"/>
      <c r="AR14429" s="171"/>
    </row>
    <row r="14430" spans="24:44">
      <c r="X14430" t="s">
        <v>39305</v>
      </c>
      <c r="Y14430" t="s">
        <v>389</v>
      </c>
      <c r="Z14430" t="s">
        <v>39306</v>
      </c>
      <c r="AA14430" t="s">
        <v>35168</v>
      </c>
      <c r="AB14430" t="s">
        <v>5361</v>
      </c>
      <c r="AO14430" s="171"/>
      <c r="AP14430" s="171"/>
      <c r="AQ14430" s="171"/>
      <c r="AR14430" s="171"/>
    </row>
    <row r="14431" spans="24:44">
      <c r="X14431" t="s">
        <v>39307</v>
      </c>
      <c r="Y14431" t="s">
        <v>389</v>
      </c>
      <c r="Z14431" t="s">
        <v>39308</v>
      </c>
      <c r="AA14431" t="s">
        <v>35168</v>
      </c>
      <c r="AB14431" t="s">
        <v>5361</v>
      </c>
      <c r="AO14431" s="171"/>
      <c r="AP14431" s="171"/>
      <c r="AQ14431" s="171"/>
      <c r="AR14431" s="171"/>
    </row>
    <row r="14432" spans="24:44">
      <c r="X14432" t="s">
        <v>39309</v>
      </c>
      <c r="Y14432" t="s">
        <v>389</v>
      </c>
      <c r="Z14432" t="s">
        <v>39310</v>
      </c>
      <c r="AA14432" t="s">
        <v>35168</v>
      </c>
      <c r="AB14432" t="s">
        <v>5361</v>
      </c>
      <c r="AO14432" s="171"/>
      <c r="AP14432" s="171"/>
      <c r="AQ14432" s="171"/>
      <c r="AR14432" s="171"/>
    </row>
    <row r="14433" spans="24:44">
      <c r="X14433" t="s">
        <v>39311</v>
      </c>
      <c r="Y14433" t="s">
        <v>389</v>
      </c>
      <c r="Z14433" t="s">
        <v>39312</v>
      </c>
      <c r="AA14433" t="s">
        <v>35168</v>
      </c>
      <c r="AB14433" t="s">
        <v>5361</v>
      </c>
      <c r="AO14433" s="171"/>
      <c r="AP14433" s="171"/>
      <c r="AQ14433" s="171"/>
      <c r="AR14433" s="171"/>
    </row>
    <row r="14434" spans="24:44">
      <c r="X14434" t="s">
        <v>39313</v>
      </c>
      <c r="Y14434" t="s">
        <v>389</v>
      </c>
      <c r="Z14434" t="s">
        <v>39314</v>
      </c>
      <c r="AA14434" t="s">
        <v>39315</v>
      </c>
      <c r="AB14434" t="s">
        <v>32837</v>
      </c>
      <c r="AO14434" s="171"/>
      <c r="AP14434" s="171"/>
      <c r="AQ14434" s="171"/>
      <c r="AR14434" s="171"/>
    </row>
    <row r="14435" spans="24:44">
      <c r="X14435" t="s">
        <v>2749</v>
      </c>
      <c r="Y14435" t="s">
        <v>386</v>
      </c>
      <c r="Z14435" t="s">
        <v>39316</v>
      </c>
      <c r="AA14435" t="s">
        <v>34128</v>
      </c>
      <c r="AB14435" t="s">
        <v>34129</v>
      </c>
      <c r="AO14435" s="171"/>
      <c r="AP14435" s="171"/>
      <c r="AQ14435" s="171"/>
      <c r="AR14435" s="171"/>
    </row>
    <row r="14436" spans="24:44">
      <c r="X14436" t="s">
        <v>2754</v>
      </c>
      <c r="Y14436" t="s">
        <v>386</v>
      </c>
      <c r="Z14436" t="s">
        <v>39317</v>
      </c>
      <c r="AA14436" t="s">
        <v>35168</v>
      </c>
      <c r="AB14436" t="s">
        <v>5361</v>
      </c>
      <c r="AO14436" s="171"/>
      <c r="AP14436" s="171"/>
      <c r="AQ14436" s="171"/>
      <c r="AR14436" s="171"/>
    </row>
    <row r="14437" spans="24:44">
      <c r="X14437" t="s">
        <v>39318</v>
      </c>
      <c r="Y14437" t="s">
        <v>389</v>
      </c>
      <c r="Z14437" t="s">
        <v>39319</v>
      </c>
      <c r="AA14437" t="s">
        <v>35168</v>
      </c>
      <c r="AB14437" t="s">
        <v>5361</v>
      </c>
      <c r="AO14437" s="171"/>
      <c r="AP14437" s="171"/>
      <c r="AQ14437" s="171"/>
      <c r="AR14437" s="171"/>
    </row>
    <row r="14438" spans="24:44">
      <c r="X14438" t="s">
        <v>39320</v>
      </c>
      <c r="Y14438" t="s">
        <v>389</v>
      </c>
      <c r="Z14438" t="s">
        <v>39321</v>
      </c>
      <c r="AA14438" t="s">
        <v>35168</v>
      </c>
      <c r="AB14438" t="s">
        <v>5361</v>
      </c>
      <c r="AO14438" s="171"/>
      <c r="AP14438" s="171"/>
      <c r="AQ14438" s="171"/>
      <c r="AR14438" s="171"/>
    </row>
    <row r="14439" spans="24:44">
      <c r="X14439" t="s">
        <v>39322</v>
      </c>
      <c r="Y14439" t="s">
        <v>389</v>
      </c>
      <c r="Z14439" t="s">
        <v>39323</v>
      </c>
      <c r="AA14439" t="s">
        <v>35168</v>
      </c>
      <c r="AB14439" t="s">
        <v>5361</v>
      </c>
      <c r="AO14439" s="171"/>
      <c r="AP14439" s="171"/>
      <c r="AQ14439" s="171"/>
      <c r="AR14439" s="171"/>
    </row>
    <row r="14440" spans="24:44">
      <c r="X14440" t="s">
        <v>39324</v>
      </c>
      <c r="Y14440" t="s">
        <v>389</v>
      </c>
      <c r="Z14440" t="s">
        <v>39325</v>
      </c>
      <c r="AA14440" t="s">
        <v>39326</v>
      </c>
      <c r="AB14440" t="s">
        <v>33841</v>
      </c>
      <c r="AO14440" s="171"/>
      <c r="AP14440" s="171"/>
      <c r="AQ14440" s="171"/>
      <c r="AR14440" s="171"/>
    </row>
    <row r="14441" spans="24:44">
      <c r="X14441" t="s">
        <v>39327</v>
      </c>
      <c r="Y14441" t="s">
        <v>386</v>
      </c>
      <c r="Z14441" t="s">
        <v>39328</v>
      </c>
      <c r="AA14441" t="s">
        <v>39329</v>
      </c>
      <c r="AB14441" t="s">
        <v>32837</v>
      </c>
      <c r="AO14441" s="171"/>
      <c r="AP14441" s="171"/>
      <c r="AQ14441" s="171"/>
      <c r="AR14441" s="171"/>
    </row>
    <row r="14442" spans="24:44">
      <c r="X14442" t="s">
        <v>39330</v>
      </c>
      <c r="Y14442" t="s">
        <v>389</v>
      </c>
      <c r="Z14442" t="s">
        <v>39331</v>
      </c>
      <c r="AA14442" t="s">
        <v>35168</v>
      </c>
      <c r="AB14442" t="s">
        <v>5361</v>
      </c>
      <c r="AO14442" s="171"/>
      <c r="AP14442" s="171"/>
      <c r="AQ14442" s="171"/>
      <c r="AR14442" s="171"/>
    </row>
    <row r="14443" spans="24:44">
      <c r="X14443" t="s">
        <v>2759</v>
      </c>
      <c r="Y14443" t="s">
        <v>386</v>
      </c>
      <c r="Z14443" t="s">
        <v>39332</v>
      </c>
      <c r="AA14443" t="s">
        <v>33693</v>
      </c>
      <c r="AB14443" t="s">
        <v>33694</v>
      </c>
      <c r="AO14443" s="171"/>
      <c r="AP14443" s="171"/>
      <c r="AQ14443" s="171"/>
      <c r="AR14443" s="171"/>
    </row>
    <row r="14444" spans="24:44">
      <c r="X14444" t="s">
        <v>39333</v>
      </c>
      <c r="Y14444" t="s">
        <v>389</v>
      </c>
      <c r="Z14444" t="s">
        <v>39334</v>
      </c>
      <c r="AA14444" t="s">
        <v>33715</v>
      </c>
      <c r="AB14444" t="s">
        <v>33627</v>
      </c>
      <c r="AO14444" s="171"/>
      <c r="AP14444" s="171"/>
      <c r="AQ14444" s="171"/>
      <c r="AR14444" s="171"/>
    </row>
    <row r="14445" spans="24:44">
      <c r="X14445" t="s">
        <v>39335</v>
      </c>
      <c r="Y14445" t="s">
        <v>389</v>
      </c>
      <c r="Z14445" t="s">
        <v>39336</v>
      </c>
      <c r="AA14445" t="s">
        <v>33846</v>
      </c>
      <c r="AB14445" t="s">
        <v>125</v>
      </c>
      <c r="AO14445" s="171"/>
      <c r="AP14445" s="171"/>
      <c r="AQ14445" s="171"/>
      <c r="AR14445" s="171"/>
    </row>
    <row r="14446" spans="24:44">
      <c r="X14446" t="s">
        <v>39337</v>
      </c>
      <c r="Y14446" t="s">
        <v>389</v>
      </c>
      <c r="Z14446" t="s">
        <v>39338</v>
      </c>
      <c r="AA14446" t="s">
        <v>33693</v>
      </c>
      <c r="AB14446" t="s">
        <v>33694</v>
      </c>
      <c r="AO14446" s="171"/>
      <c r="AP14446" s="171"/>
      <c r="AQ14446" s="171"/>
      <c r="AR14446" s="171"/>
    </row>
    <row r="14447" spans="24:44">
      <c r="X14447" t="s">
        <v>39339</v>
      </c>
      <c r="Y14447" t="s">
        <v>386</v>
      </c>
      <c r="Z14447" t="s">
        <v>39340</v>
      </c>
      <c r="AA14447" t="s">
        <v>34125</v>
      </c>
      <c r="AB14447" t="s">
        <v>33674</v>
      </c>
      <c r="AO14447" s="171"/>
      <c r="AP14447" s="171"/>
      <c r="AQ14447" s="171"/>
      <c r="AR14447" s="171"/>
    </row>
    <row r="14448" spans="24:44">
      <c r="X14448" t="s">
        <v>39341</v>
      </c>
      <c r="Y14448" t="s">
        <v>389</v>
      </c>
      <c r="Z14448" t="s">
        <v>39342</v>
      </c>
      <c r="AA14448" t="s">
        <v>39343</v>
      </c>
      <c r="AB14448" t="s">
        <v>32837</v>
      </c>
      <c r="AO14448" s="171"/>
      <c r="AP14448" s="171"/>
      <c r="AQ14448" s="171"/>
      <c r="AR14448" s="171"/>
    </row>
    <row r="14449" spans="24:44">
      <c r="X14449" t="s">
        <v>39344</v>
      </c>
      <c r="Y14449" t="s">
        <v>389</v>
      </c>
      <c r="Z14449" t="s">
        <v>37233</v>
      </c>
      <c r="AA14449" t="s">
        <v>39345</v>
      </c>
      <c r="AB14449" t="s">
        <v>32837</v>
      </c>
      <c r="AO14449" s="171"/>
      <c r="AP14449" s="171"/>
      <c r="AQ14449" s="171"/>
      <c r="AR14449" s="171"/>
    </row>
    <row r="14450" spans="24:44">
      <c r="X14450" t="s">
        <v>39346</v>
      </c>
      <c r="Y14450" t="s">
        <v>389</v>
      </c>
      <c r="Z14450" t="s">
        <v>39347</v>
      </c>
      <c r="AA14450" t="s">
        <v>39348</v>
      </c>
      <c r="AB14450" t="s">
        <v>33694</v>
      </c>
      <c r="AO14450" s="171"/>
      <c r="AP14450" s="171"/>
      <c r="AQ14450" s="171"/>
      <c r="AR14450" s="171"/>
    </row>
    <row r="14451" spans="24:44">
      <c r="X14451" t="s">
        <v>39349</v>
      </c>
      <c r="Y14451" t="s">
        <v>389</v>
      </c>
      <c r="Z14451" t="s">
        <v>39350</v>
      </c>
      <c r="AA14451" t="s">
        <v>39351</v>
      </c>
      <c r="AB14451" t="s">
        <v>33694</v>
      </c>
      <c r="AO14451" s="171"/>
      <c r="AP14451" s="171"/>
      <c r="AQ14451" s="171"/>
      <c r="AR14451" s="171"/>
    </row>
    <row r="14452" spans="24:44">
      <c r="X14452" t="s">
        <v>39352</v>
      </c>
      <c r="Y14452" t="s">
        <v>386</v>
      </c>
      <c r="Z14452" t="s">
        <v>35786</v>
      </c>
      <c r="AA14452" t="s">
        <v>39353</v>
      </c>
      <c r="AB14452" t="s">
        <v>33927</v>
      </c>
      <c r="AO14452" s="171"/>
      <c r="AP14452" s="171"/>
      <c r="AQ14452" s="171"/>
      <c r="AR14452" s="171"/>
    </row>
    <row r="14453" spans="24:44">
      <c r="X14453" t="s">
        <v>39354</v>
      </c>
      <c r="Y14453" t="s">
        <v>386</v>
      </c>
      <c r="Z14453" t="s">
        <v>35382</v>
      </c>
      <c r="AA14453" t="s">
        <v>39355</v>
      </c>
      <c r="AB14453" t="s">
        <v>33927</v>
      </c>
      <c r="AO14453" s="171"/>
      <c r="AP14453" s="171"/>
      <c r="AQ14453" s="171"/>
      <c r="AR14453" s="171"/>
    </row>
    <row r="14454" spans="24:44">
      <c r="X14454" t="s">
        <v>39356</v>
      </c>
      <c r="Y14454" t="s">
        <v>389</v>
      </c>
      <c r="Z14454" t="s">
        <v>39357</v>
      </c>
      <c r="AA14454" t="s">
        <v>39358</v>
      </c>
      <c r="AB14454" t="s">
        <v>33841</v>
      </c>
      <c r="AO14454" s="171"/>
      <c r="AP14454" s="171"/>
      <c r="AQ14454" s="171"/>
      <c r="AR14454" s="171"/>
    </row>
    <row r="14455" spans="24:44">
      <c r="X14455" t="s">
        <v>39359</v>
      </c>
      <c r="Y14455" t="s">
        <v>389</v>
      </c>
      <c r="Z14455" t="s">
        <v>39360</v>
      </c>
      <c r="AA14455" t="s">
        <v>39361</v>
      </c>
      <c r="AB14455" t="s">
        <v>32837</v>
      </c>
      <c r="AO14455" s="171"/>
      <c r="AP14455" s="171"/>
      <c r="AQ14455" s="171"/>
      <c r="AR14455" s="171"/>
    </row>
    <row r="14456" spans="24:44">
      <c r="X14456" t="s">
        <v>39362</v>
      </c>
      <c r="Y14456" t="s">
        <v>386</v>
      </c>
      <c r="Z14456" t="s">
        <v>39363</v>
      </c>
      <c r="AA14456" t="s">
        <v>39364</v>
      </c>
      <c r="AB14456" t="s">
        <v>33627</v>
      </c>
      <c r="AO14456" s="171"/>
      <c r="AP14456" s="171"/>
      <c r="AQ14456" s="171"/>
      <c r="AR14456" s="171"/>
    </row>
    <row r="14457" spans="24:44">
      <c r="X14457" t="s">
        <v>39365</v>
      </c>
      <c r="Y14457" t="s">
        <v>386</v>
      </c>
      <c r="Z14457" t="s">
        <v>39366</v>
      </c>
      <c r="AA14457" t="s">
        <v>39367</v>
      </c>
      <c r="AB14457" t="s">
        <v>5361</v>
      </c>
      <c r="AO14457" s="171"/>
      <c r="AP14457" s="171"/>
      <c r="AQ14457" s="171"/>
      <c r="AR14457" s="171"/>
    </row>
    <row r="14458" spans="24:44">
      <c r="X14458" t="s">
        <v>39368</v>
      </c>
      <c r="Y14458" t="s">
        <v>386</v>
      </c>
      <c r="Z14458" t="s">
        <v>35663</v>
      </c>
      <c r="AA14458" t="s">
        <v>34149</v>
      </c>
      <c r="AB14458" t="s">
        <v>33927</v>
      </c>
      <c r="AO14458" s="171"/>
      <c r="AP14458" s="171"/>
      <c r="AQ14458" s="171"/>
      <c r="AR14458" s="171"/>
    </row>
    <row r="14459" spans="24:44">
      <c r="X14459" t="s">
        <v>39369</v>
      </c>
      <c r="Y14459" t="s">
        <v>386</v>
      </c>
      <c r="Z14459" t="s">
        <v>39370</v>
      </c>
      <c r="AA14459" t="s">
        <v>653</v>
      </c>
      <c r="AB14459" t="s">
        <v>125</v>
      </c>
      <c r="AO14459" s="171"/>
      <c r="AP14459" s="171"/>
      <c r="AQ14459" s="171"/>
      <c r="AR14459" s="171"/>
    </row>
    <row r="14460" spans="24:44">
      <c r="X14460" t="s">
        <v>39371</v>
      </c>
      <c r="Y14460" t="s">
        <v>386</v>
      </c>
      <c r="Z14460" t="s">
        <v>39372</v>
      </c>
      <c r="AA14460" t="s">
        <v>653</v>
      </c>
      <c r="AB14460" t="s">
        <v>125</v>
      </c>
      <c r="AO14460" s="171"/>
      <c r="AP14460" s="171"/>
      <c r="AQ14460" s="171"/>
      <c r="AR14460" s="171"/>
    </row>
    <row r="14461" spans="24:44">
      <c r="X14461" t="s">
        <v>39373</v>
      </c>
      <c r="Y14461" t="s">
        <v>389</v>
      </c>
      <c r="Z14461" t="s">
        <v>39374</v>
      </c>
      <c r="AA14461" t="s">
        <v>653</v>
      </c>
      <c r="AB14461" t="s">
        <v>125</v>
      </c>
      <c r="AO14461" s="171"/>
      <c r="AP14461" s="171"/>
      <c r="AQ14461" s="171"/>
      <c r="AR14461" s="171"/>
    </row>
    <row r="14462" spans="24:44">
      <c r="X14462" t="s">
        <v>39375</v>
      </c>
      <c r="Y14462" t="s">
        <v>389</v>
      </c>
      <c r="Z14462" t="s">
        <v>39376</v>
      </c>
      <c r="AA14462" t="s">
        <v>33677</v>
      </c>
      <c r="AB14462" t="s">
        <v>125</v>
      </c>
      <c r="AO14462" s="171"/>
      <c r="AP14462" s="171"/>
      <c r="AQ14462" s="171"/>
      <c r="AR14462" s="171"/>
    </row>
    <row r="14463" spans="24:44">
      <c r="X14463" t="s">
        <v>39377</v>
      </c>
      <c r="Y14463" t="s">
        <v>389</v>
      </c>
      <c r="Z14463" t="s">
        <v>39378</v>
      </c>
      <c r="AA14463" t="s">
        <v>33762</v>
      </c>
      <c r="AB14463" t="s">
        <v>125</v>
      </c>
      <c r="AO14463" s="171"/>
      <c r="AP14463" s="171"/>
      <c r="AQ14463" s="171"/>
      <c r="AR14463" s="171"/>
    </row>
    <row r="14464" spans="24:44">
      <c r="X14464" t="s">
        <v>39379</v>
      </c>
      <c r="Y14464" t="s">
        <v>386</v>
      </c>
      <c r="Z14464" t="s">
        <v>39380</v>
      </c>
      <c r="AA14464" t="s">
        <v>34125</v>
      </c>
      <c r="AB14464" t="s">
        <v>33674</v>
      </c>
      <c r="AO14464" s="171"/>
      <c r="AP14464" s="171"/>
      <c r="AQ14464" s="171"/>
      <c r="AR14464" s="171"/>
    </row>
    <row r="14465" spans="24:44">
      <c r="X14465" t="s">
        <v>39381</v>
      </c>
      <c r="Y14465" t="s">
        <v>386</v>
      </c>
      <c r="Z14465" t="s">
        <v>39382</v>
      </c>
      <c r="AA14465" t="s">
        <v>34125</v>
      </c>
      <c r="AB14465" t="s">
        <v>33674</v>
      </c>
      <c r="AO14465" s="171"/>
      <c r="AP14465" s="171"/>
      <c r="AQ14465" s="171"/>
      <c r="AR14465" s="171"/>
    </row>
    <row r="14466" spans="24:44">
      <c r="X14466" t="s">
        <v>39383</v>
      </c>
      <c r="Y14466" t="s">
        <v>386</v>
      </c>
      <c r="Z14466" t="s">
        <v>37411</v>
      </c>
      <c r="AA14466" t="s">
        <v>33762</v>
      </c>
      <c r="AB14466" t="s">
        <v>125</v>
      </c>
      <c r="AO14466" s="171"/>
      <c r="AP14466" s="171"/>
      <c r="AQ14466" s="171"/>
      <c r="AR14466" s="171"/>
    </row>
    <row r="14467" spans="24:44">
      <c r="X14467" t="s">
        <v>39384</v>
      </c>
      <c r="Y14467" t="s">
        <v>386</v>
      </c>
      <c r="Z14467" t="s">
        <v>39385</v>
      </c>
      <c r="AA14467" t="s">
        <v>33762</v>
      </c>
      <c r="AB14467" t="s">
        <v>125</v>
      </c>
      <c r="AO14467" s="171"/>
      <c r="AP14467" s="171"/>
      <c r="AQ14467" s="171"/>
      <c r="AR14467" s="171"/>
    </row>
    <row r="14468" spans="24:44">
      <c r="X14468" t="s">
        <v>39386</v>
      </c>
      <c r="Y14468" t="s">
        <v>386</v>
      </c>
      <c r="Z14468" t="s">
        <v>36882</v>
      </c>
      <c r="AA14468" t="s">
        <v>34125</v>
      </c>
      <c r="AB14468" t="s">
        <v>33674</v>
      </c>
      <c r="AO14468" s="171"/>
      <c r="AP14468" s="171"/>
      <c r="AQ14468" s="171"/>
      <c r="AR14468" s="171"/>
    </row>
    <row r="14469" spans="24:44">
      <c r="X14469" t="s">
        <v>39387</v>
      </c>
      <c r="Y14469" t="s">
        <v>386</v>
      </c>
      <c r="Z14469" t="s">
        <v>39388</v>
      </c>
      <c r="AA14469" t="s">
        <v>34125</v>
      </c>
      <c r="AB14469" t="s">
        <v>33674</v>
      </c>
      <c r="AO14469" s="171"/>
      <c r="AP14469" s="171"/>
      <c r="AQ14469" s="171"/>
      <c r="AR14469" s="171"/>
    </row>
    <row r="14470" spans="24:44">
      <c r="X14470" t="s">
        <v>39389</v>
      </c>
      <c r="Y14470" t="s">
        <v>386</v>
      </c>
      <c r="Z14470" t="s">
        <v>39390</v>
      </c>
      <c r="AA14470" t="s">
        <v>34125</v>
      </c>
      <c r="AB14470" t="s">
        <v>33674</v>
      </c>
      <c r="AO14470" s="171"/>
      <c r="AP14470" s="171"/>
      <c r="AQ14470" s="171"/>
      <c r="AR14470" s="171"/>
    </row>
    <row r="14471" spans="24:44">
      <c r="X14471" t="s">
        <v>39391</v>
      </c>
      <c r="Y14471" t="s">
        <v>386</v>
      </c>
      <c r="Z14471" t="s">
        <v>39392</v>
      </c>
      <c r="AA14471" t="s">
        <v>34125</v>
      </c>
      <c r="AB14471" t="s">
        <v>33674</v>
      </c>
      <c r="AO14471" s="171"/>
      <c r="AP14471" s="171"/>
      <c r="AQ14471" s="171"/>
      <c r="AR14471" s="171"/>
    </row>
    <row r="14472" spans="24:44">
      <c r="X14472" t="s">
        <v>39393</v>
      </c>
      <c r="Y14472" t="s">
        <v>386</v>
      </c>
      <c r="Z14472" t="s">
        <v>39394</v>
      </c>
      <c r="AA14472" t="s">
        <v>34125</v>
      </c>
      <c r="AB14472" t="s">
        <v>33674</v>
      </c>
      <c r="AO14472" s="171"/>
      <c r="AP14472" s="171"/>
      <c r="AQ14472" s="171"/>
      <c r="AR14472" s="171"/>
    </row>
    <row r="14473" spans="24:44">
      <c r="X14473" t="s">
        <v>39395</v>
      </c>
      <c r="Y14473" t="s">
        <v>389</v>
      </c>
      <c r="Z14473" t="s">
        <v>39396</v>
      </c>
      <c r="AA14473" t="s">
        <v>33762</v>
      </c>
      <c r="AB14473" t="s">
        <v>125</v>
      </c>
      <c r="AO14473" s="171"/>
      <c r="AP14473" s="171"/>
      <c r="AQ14473" s="171"/>
      <c r="AR14473" s="171"/>
    </row>
    <row r="14474" spans="24:44">
      <c r="X14474" t="s">
        <v>39397</v>
      </c>
      <c r="Y14474" t="s">
        <v>389</v>
      </c>
      <c r="Z14474" t="s">
        <v>39398</v>
      </c>
      <c r="AA14474" t="s">
        <v>33762</v>
      </c>
      <c r="AB14474" t="s">
        <v>125</v>
      </c>
      <c r="AO14474" s="171"/>
      <c r="AP14474" s="171"/>
      <c r="AQ14474" s="171"/>
      <c r="AR14474" s="171"/>
    </row>
    <row r="14475" spans="24:44">
      <c r="X14475" t="s">
        <v>39399</v>
      </c>
      <c r="Y14475" t="s">
        <v>389</v>
      </c>
      <c r="Z14475" t="s">
        <v>39400</v>
      </c>
      <c r="AA14475" t="s">
        <v>34125</v>
      </c>
      <c r="AB14475" t="s">
        <v>33674</v>
      </c>
      <c r="AO14475" s="171"/>
      <c r="AP14475" s="171"/>
      <c r="AQ14475" s="171"/>
      <c r="AR14475" s="171"/>
    </row>
    <row r="14476" spans="24:44">
      <c r="X14476" t="s">
        <v>39401</v>
      </c>
      <c r="Y14476" t="s">
        <v>389</v>
      </c>
      <c r="Z14476" t="s">
        <v>39402</v>
      </c>
      <c r="AA14476" t="s">
        <v>33762</v>
      </c>
      <c r="AB14476" t="s">
        <v>125</v>
      </c>
      <c r="AO14476" s="171"/>
      <c r="AP14476" s="171"/>
      <c r="AQ14476" s="171"/>
      <c r="AR14476" s="171"/>
    </row>
    <row r="14477" spans="24:44">
      <c r="X14477" t="s">
        <v>39403</v>
      </c>
      <c r="Y14477" t="s">
        <v>389</v>
      </c>
      <c r="Z14477" t="s">
        <v>39404</v>
      </c>
      <c r="AA14477" t="s">
        <v>33762</v>
      </c>
      <c r="AB14477" t="s">
        <v>125</v>
      </c>
      <c r="AO14477" s="171"/>
      <c r="AP14477" s="171"/>
      <c r="AQ14477" s="171"/>
      <c r="AR14477" s="171"/>
    </row>
    <row r="14478" spans="24:44">
      <c r="X14478" t="s">
        <v>39405</v>
      </c>
      <c r="Y14478" t="s">
        <v>386</v>
      </c>
      <c r="Z14478" t="s">
        <v>39406</v>
      </c>
      <c r="AA14478" t="s">
        <v>34125</v>
      </c>
      <c r="AB14478" t="s">
        <v>33674</v>
      </c>
      <c r="AO14478" s="171"/>
      <c r="AP14478" s="171"/>
      <c r="AQ14478" s="171"/>
      <c r="AR14478" s="171"/>
    </row>
    <row r="14479" spans="24:44">
      <c r="X14479" t="s">
        <v>39407</v>
      </c>
      <c r="Y14479" t="s">
        <v>389</v>
      </c>
      <c r="Z14479" t="s">
        <v>39408</v>
      </c>
      <c r="AA14479" t="s">
        <v>33762</v>
      </c>
      <c r="AB14479" t="s">
        <v>125</v>
      </c>
      <c r="AO14479" s="171"/>
      <c r="AP14479" s="171"/>
      <c r="AQ14479" s="171"/>
      <c r="AR14479" s="171"/>
    </row>
    <row r="14480" spans="24:44">
      <c r="X14480" t="s">
        <v>39409</v>
      </c>
      <c r="Y14480" t="s">
        <v>389</v>
      </c>
      <c r="Z14480" t="s">
        <v>39410</v>
      </c>
      <c r="AA14480" t="s">
        <v>33762</v>
      </c>
      <c r="AB14480" t="s">
        <v>125</v>
      </c>
      <c r="AO14480" s="171"/>
      <c r="AP14480" s="171"/>
      <c r="AQ14480" s="171"/>
      <c r="AR14480" s="171"/>
    </row>
    <row r="14481" spans="24:44">
      <c r="X14481" t="s">
        <v>39411</v>
      </c>
      <c r="Y14481" t="s">
        <v>389</v>
      </c>
      <c r="Z14481" t="s">
        <v>36945</v>
      </c>
      <c r="AA14481" t="s">
        <v>33762</v>
      </c>
      <c r="AB14481" t="s">
        <v>125</v>
      </c>
      <c r="AO14481" s="171"/>
      <c r="AP14481" s="171"/>
      <c r="AQ14481" s="171"/>
      <c r="AR14481" s="171"/>
    </row>
    <row r="14482" spans="24:44">
      <c r="X14482" t="s">
        <v>39412</v>
      </c>
      <c r="Y14482" t="s">
        <v>386</v>
      </c>
      <c r="Z14482" t="s">
        <v>39413</v>
      </c>
      <c r="AA14482" t="s">
        <v>33677</v>
      </c>
      <c r="AB14482" t="s">
        <v>125</v>
      </c>
      <c r="AO14482" s="171"/>
      <c r="AP14482" s="171"/>
      <c r="AQ14482" s="171"/>
      <c r="AR14482" s="171"/>
    </row>
    <row r="14483" spans="24:44">
      <c r="X14483" t="s">
        <v>39414</v>
      </c>
      <c r="Y14483" t="s">
        <v>386</v>
      </c>
      <c r="Z14483" t="s">
        <v>39415</v>
      </c>
      <c r="AA14483" t="s">
        <v>33677</v>
      </c>
      <c r="AB14483" t="s">
        <v>125</v>
      </c>
      <c r="AO14483" s="171"/>
      <c r="AP14483" s="171"/>
      <c r="AQ14483" s="171"/>
      <c r="AR14483" s="171"/>
    </row>
    <row r="14484" spans="24:44">
      <c r="X14484" t="s">
        <v>39416</v>
      </c>
      <c r="Y14484" t="s">
        <v>386</v>
      </c>
      <c r="Z14484" t="s">
        <v>39417</v>
      </c>
      <c r="AA14484" t="s">
        <v>34125</v>
      </c>
      <c r="AB14484" t="s">
        <v>33674</v>
      </c>
      <c r="AO14484" s="171"/>
      <c r="AP14484" s="171"/>
      <c r="AQ14484" s="171"/>
      <c r="AR14484" s="171"/>
    </row>
    <row r="14485" spans="24:44">
      <c r="X14485" t="s">
        <v>39418</v>
      </c>
      <c r="Y14485" t="s">
        <v>389</v>
      </c>
      <c r="Z14485" t="s">
        <v>39419</v>
      </c>
      <c r="AA14485" t="s">
        <v>653</v>
      </c>
      <c r="AB14485" t="s">
        <v>125</v>
      </c>
      <c r="AO14485" s="171"/>
      <c r="AP14485" s="171"/>
      <c r="AQ14485" s="171"/>
      <c r="AR14485" s="171"/>
    </row>
    <row r="14486" spans="24:44">
      <c r="X14486" t="s">
        <v>39420</v>
      </c>
      <c r="Y14486" t="s">
        <v>386</v>
      </c>
      <c r="Z14486" t="s">
        <v>39421</v>
      </c>
      <c r="AA14486" t="s">
        <v>653</v>
      </c>
      <c r="AB14486" t="s">
        <v>125</v>
      </c>
      <c r="AO14486" s="171"/>
      <c r="AP14486" s="171"/>
      <c r="AQ14486" s="171"/>
      <c r="AR14486" s="171"/>
    </row>
    <row r="14487" spans="24:44">
      <c r="X14487" t="s">
        <v>39422</v>
      </c>
      <c r="Y14487" t="s">
        <v>386</v>
      </c>
      <c r="Z14487" t="s">
        <v>39423</v>
      </c>
      <c r="AA14487" t="s">
        <v>33990</v>
      </c>
      <c r="AB14487" t="s">
        <v>33694</v>
      </c>
      <c r="AO14487" s="171"/>
      <c r="AP14487" s="171"/>
      <c r="AQ14487" s="171"/>
      <c r="AR14487" s="171"/>
    </row>
    <row r="14488" spans="24:44">
      <c r="X14488" t="s">
        <v>39424</v>
      </c>
      <c r="Y14488" t="s">
        <v>389</v>
      </c>
      <c r="Z14488" t="s">
        <v>39425</v>
      </c>
      <c r="AA14488" t="s">
        <v>33762</v>
      </c>
      <c r="AB14488" t="s">
        <v>125</v>
      </c>
      <c r="AO14488" s="171"/>
      <c r="AP14488" s="171"/>
      <c r="AQ14488" s="171"/>
      <c r="AR14488" s="171"/>
    </row>
    <row r="14489" spans="24:44">
      <c r="X14489" t="s">
        <v>5173</v>
      </c>
      <c r="Y14489" t="s">
        <v>386</v>
      </c>
      <c r="Z14489" t="s">
        <v>39426</v>
      </c>
      <c r="AA14489" t="s">
        <v>34125</v>
      </c>
      <c r="AB14489" t="s">
        <v>33674</v>
      </c>
      <c r="AO14489" s="171"/>
      <c r="AP14489" s="171"/>
      <c r="AQ14489" s="171"/>
      <c r="AR14489" s="171"/>
    </row>
    <row r="14490" spans="24:44">
      <c r="X14490" t="s">
        <v>3062</v>
      </c>
      <c r="Y14490" t="s">
        <v>386</v>
      </c>
      <c r="Z14490" t="s">
        <v>39427</v>
      </c>
      <c r="AA14490" t="s">
        <v>34125</v>
      </c>
      <c r="AB14490" t="s">
        <v>33674</v>
      </c>
      <c r="AO14490" s="171"/>
      <c r="AP14490" s="171"/>
      <c r="AQ14490" s="171"/>
      <c r="AR14490" s="171"/>
    </row>
    <row r="14491" spans="24:44">
      <c r="X14491" t="s">
        <v>39428</v>
      </c>
      <c r="Y14491" t="s">
        <v>389</v>
      </c>
      <c r="Z14491" t="s">
        <v>39429</v>
      </c>
      <c r="AA14491" t="s">
        <v>34125</v>
      </c>
      <c r="AB14491" t="s">
        <v>33674</v>
      </c>
      <c r="AO14491" s="171"/>
      <c r="AP14491" s="171"/>
      <c r="AQ14491" s="171"/>
      <c r="AR14491" s="171"/>
    </row>
    <row r="14492" spans="24:44">
      <c r="X14492" t="s">
        <v>39430</v>
      </c>
      <c r="Y14492" t="s">
        <v>389</v>
      </c>
      <c r="Z14492" t="s">
        <v>39431</v>
      </c>
      <c r="AA14492" t="s">
        <v>34125</v>
      </c>
      <c r="AB14492" t="s">
        <v>33674</v>
      </c>
      <c r="AO14492" s="171"/>
      <c r="AP14492" s="171"/>
      <c r="AQ14492" s="171"/>
      <c r="AR14492" s="171"/>
    </row>
    <row r="14493" spans="24:44">
      <c r="X14493" t="s">
        <v>39432</v>
      </c>
      <c r="Y14493" t="s">
        <v>389</v>
      </c>
      <c r="Z14493" t="s">
        <v>39433</v>
      </c>
      <c r="AA14493" t="s">
        <v>34125</v>
      </c>
      <c r="AB14493" t="s">
        <v>33674</v>
      </c>
      <c r="AO14493" s="171"/>
      <c r="AP14493" s="171"/>
      <c r="AQ14493" s="171"/>
      <c r="AR14493" s="171"/>
    </row>
    <row r="14494" spans="24:44">
      <c r="X14494" t="s">
        <v>6417</v>
      </c>
      <c r="Y14494" t="s">
        <v>386</v>
      </c>
      <c r="Z14494" t="s">
        <v>39434</v>
      </c>
      <c r="AA14494" t="s">
        <v>34125</v>
      </c>
      <c r="AB14494" t="s">
        <v>33674</v>
      </c>
      <c r="AO14494" s="171"/>
      <c r="AP14494" s="171"/>
      <c r="AQ14494" s="171"/>
      <c r="AR14494" s="171"/>
    </row>
    <row r="14495" spans="24:44">
      <c r="X14495" t="s">
        <v>39435</v>
      </c>
      <c r="Y14495" t="s">
        <v>386</v>
      </c>
      <c r="Z14495" t="s">
        <v>39436</v>
      </c>
      <c r="AA14495" t="s">
        <v>34125</v>
      </c>
      <c r="AB14495" t="s">
        <v>33674</v>
      </c>
      <c r="AO14495" s="171"/>
      <c r="AP14495" s="171"/>
      <c r="AQ14495" s="171"/>
      <c r="AR14495" s="171"/>
    </row>
    <row r="14496" spans="24:44">
      <c r="X14496" t="s">
        <v>6422</v>
      </c>
      <c r="Y14496" t="s">
        <v>386</v>
      </c>
      <c r="Z14496" t="s">
        <v>39437</v>
      </c>
      <c r="AA14496" t="s">
        <v>34125</v>
      </c>
      <c r="AB14496" t="s">
        <v>33674</v>
      </c>
      <c r="AO14496" s="171"/>
      <c r="AP14496" s="171"/>
      <c r="AQ14496" s="171"/>
      <c r="AR14496" s="171"/>
    </row>
    <row r="14497" spans="24:44">
      <c r="X14497" t="s">
        <v>39438</v>
      </c>
      <c r="Y14497" t="s">
        <v>386</v>
      </c>
      <c r="Z14497" t="s">
        <v>39439</v>
      </c>
      <c r="AA14497" t="s">
        <v>34125</v>
      </c>
      <c r="AB14497" t="s">
        <v>33674</v>
      </c>
      <c r="AO14497" s="171"/>
      <c r="AP14497" s="171"/>
      <c r="AQ14497" s="171"/>
      <c r="AR14497" s="171"/>
    </row>
    <row r="14498" spans="24:44">
      <c r="X14498" t="s">
        <v>39440</v>
      </c>
      <c r="Y14498" t="s">
        <v>386</v>
      </c>
      <c r="Z14498" t="s">
        <v>39441</v>
      </c>
      <c r="AA14498" t="s">
        <v>34125</v>
      </c>
      <c r="AB14498" t="s">
        <v>33674</v>
      </c>
      <c r="AO14498" s="171"/>
      <c r="AP14498" s="171"/>
      <c r="AQ14498" s="171"/>
      <c r="AR14498" s="171"/>
    </row>
    <row r="14499" spans="24:44">
      <c r="X14499" t="s">
        <v>3065</v>
      </c>
      <c r="Y14499" t="s">
        <v>386</v>
      </c>
      <c r="Z14499" t="s">
        <v>39442</v>
      </c>
      <c r="AA14499" t="s">
        <v>34125</v>
      </c>
      <c r="AB14499" t="s">
        <v>33674</v>
      </c>
      <c r="AO14499" s="171"/>
      <c r="AP14499" s="171"/>
      <c r="AQ14499" s="171"/>
      <c r="AR14499" s="171"/>
    </row>
    <row r="14500" spans="24:44">
      <c r="X14500" t="s">
        <v>39443</v>
      </c>
      <c r="Y14500" t="s">
        <v>389</v>
      </c>
      <c r="Z14500" t="s">
        <v>39444</v>
      </c>
      <c r="AA14500" t="s">
        <v>34125</v>
      </c>
      <c r="AB14500" t="s">
        <v>33674</v>
      </c>
      <c r="AO14500" s="171"/>
      <c r="AP14500" s="171"/>
      <c r="AQ14500" s="171"/>
      <c r="AR14500" s="171"/>
    </row>
    <row r="14501" spans="24:44">
      <c r="X14501" t="s">
        <v>39445</v>
      </c>
      <c r="Y14501" t="s">
        <v>386</v>
      </c>
      <c r="Z14501" t="s">
        <v>39446</v>
      </c>
      <c r="AA14501" t="s">
        <v>34125</v>
      </c>
      <c r="AB14501" t="s">
        <v>33674</v>
      </c>
      <c r="AO14501" s="171"/>
      <c r="AP14501" s="171"/>
      <c r="AQ14501" s="171"/>
      <c r="AR14501" s="171"/>
    </row>
    <row r="14502" spans="24:44">
      <c r="X14502" t="s">
        <v>39447</v>
      </c>
      <c r="Y14502" t="s">
        <v>386</v>
      </c>
      <c r="Z14502" t="s">
        <v>39448</v>
      </c>
      <c r="AA14502" t="s">
        <v>39449</v>
      </c>
      <c r="AB14502" t="s">
        <v>125</v>
      </c>
      <c r="AO14502" s="171"/>
      <c r="AP14502" s="171"/>
      <c r="AQ14502" s="171"/>
      <c r="AR14502" s="171"/>
    </row>
    <row r="14503" spans="24:44">
      <c r="X14503" t="s">
        <v>39450</v>
      </c>
      <c r="Y14503" t="s">
        <v>386</v>
      </c>
      <c r="Z14503" t="s">
        <v>39451</v>
      </c>
      <c r="AA14503" t="s">
        <v>39452</v>
      </c>
      <c r="AB14503" t="s">
        <v>125</v>
      </c>
      <c r="AO14503" s="171"/>
      <c r="AP14503" s="171"/>
      <c r="AQ14503" s="171"/>
      <c r="AR14503" s="171"/>
    </row>
    <row r="14504" spans="24:44">
      <c r="X14504" t="s">
        <v>39453</v>
      </c>
      <c r="Y14504" t="s">
        <v>386</v>
      </c>
      <c r="Z14504" t="s">
        <v>39454</v>
      </c>
      <c r="AA14504" t="s">
        <v>39455</v>
      </c>
      <c r="AB14504" t="s">
        <v>125</v>
      </c>
      <c r="AO14504" s="171"/>
      <c r="AP14504" s="171"/>
      <c r="AQ14504" s="171"/>
      <c r="AR14504" s="171"/>
    </row>
    <row r="14505" spans="24:44">
      <c r="X14505" t="s">
        <v>39456</v>
      </c>
      <c r="Y14505" t="s">
        <v>386</v>
      </c>
      <c r="Z14505" t="s">
        <v>39457</v>
      </c>
      <c r="AA14505" t="s">
        <v>39458</v>
      </c>
      <c r="AB14505" t="s">
        <v>125</v>
      </c>
      <c r="AO14505" s="171"/>
      <c r="AP14505" s="171"/>
      <c r="AQ14505" s="171"/>
      <c r="AR14505" s="171"/>
    </row>
    <row r="14506" spans="24:44">
      <c r="X14506" t="s">
        <v>39459</v>
      </c>
      <c r="Y14506" t="s">
        <v>386</v>
      </c>
      <c r="Z14506" t="s">
        <v>5359</v>
      </c>
      <c r="AA14506" t="s">
        <v>39460</v>
      </c>
      <c r="AB14506" t="s">
        <v>5361</v>
      </c>
      <c r="AO14506" s="171"/>
      <c r="AP14506" s="171"/>
      <c r="AQ14506" s="171"/>
      <c r="AR14506" s="171"/>
    </row>
    <row r="14507" spans="24:44">
      <c r="X14507" t="s">
        <v>39461</v>
      </c>
      <c r="Y14507" t="s">
        <v>386</v>
      </c>
      <c r="Z14507" t="s">
        <v>39462</v>
      </c>
      <c r="AA14507" t="s">
        <v>39463</v>
      </c>
      <c r="AB14507" t="s">
        <v>5361</v>
      </c>
      <c r="AO14507" s="171"/>
      <c r="AP14507" s="171"/>
      <c r="AQ14507" s="171"/>
      <c r="AR14507" s="171"/>
    </row>
    <row r="14508" spans="24:44">
      <c r="X14508" t="s">
        <v>39464</v>
      </c>
      <c r="Y14508" t="s">
        <v>386</v>
      </c>
      <c r="Z14508" t="s">
        <v>39465</v>
      </c>
      <c r="AA14508" t="s">
        <v>39466</v>
      </c>
      <c r="AB14508" t="s">
        <v>5361</v>
      </c>
      <c r="AO14508" s="171"/>
      <c r="AP14508" s="171"/>
      <c r="AQ14508" s="171"/>
      <c r="AR14508" s="171"/>
    </row>
    <row r="14509" spans="24:44">
      <c r="X14509" t="s">
        <v>39467</v>
      </c>
      <c r="Y14509" t="s">
        <v>386</v>
      </c>
      <c r="Z14509" t="s">
        <v>39468</v>
      </c>
      <c r="AA14509" t="s">
        <v>39469</v>
      </c>
      <c r="AB14509" t="s">
        <v>5361</v>
      </c>
      <c r="AO14509" s="171"/>
      <c r="AP14509" s="171"/>
      <c r="AQ14509" s="171"/>
      <c r="AR14509" s="171"/>
    </row>
    <row r="14510" spans="24:44">
      <c r="X14510" t="s">
        <v>39470</v>
      </c>
      <c r="Y14510" t="s">
        <v>386</v>
      </c>
      <c r="Z14510" t="s">
        <v>39471</v>
      </c>
      <c r="AA14510" t="s">
        <v>39472</v>
      </c>
      <c r="AB14510" t="s">
        <v>33627</v>
      </c>
      <c r="AO14510" s="171"/>
      <c r="AP14510" s="171"/>
      <c r="AQ14510" s="171"/>
      <c r="AR14510" s="171"/>
    </row>
    <row r="14511" spans="24:44">
      <c r="X14511" t="s">
        <v>39473</v>
      </c>
      <c r="Y14511" t="s">
        <v>389</v>
      </c>
      <c r="Z14511" t="s">
        <v>39474</v>
      </c>
      <c r="AA14511" t="s">
        <v>39475</v>
      </c>
      <c r="AB14511" t="s">
        <v>37202</v>
      </c>
      <c r="AO14511" s="171"/>
      <c r="AP14511" s="171"/>
      <c r="AQ14511" s="171"/>
      <c r="AR14511" s="171"/>
    </row>
    <row r="14512" spans="24:44">
      <c r="X14512" t="s">
        <v>39476</v>
      </c>
      <c r="Y14512" t="s">
        <v>389</v>
      </c>
      <c r="Z14512" t="s">
        <v>39477</v>
      </c>
      <c r="AA14512" t="s">
        <v>39478</v>
      </c>
      <c r="AB14512" t="s">
        <v>33627</v>
      </c>
      <c r="AO14512" s="171"/>
      <c r="AP14512" s="171"/>
      <c r="AQ14512" s="171"/>
      <c r="AR14512" s="171"/>
    </row>
    <row r="14513" spans="24:44">
      <c r="X14513" t="s">
        <v>39479</v>
      </c>
      <c r="Y14513" t="s">
        <v>389</v>
      </c>
      <c r="Z14513" t="s">
        <v>39480</v>
      </c>
      <c r="AA14513" t="s">
        <v>39481</v>
      </c>
      <c r="AB14513" t="s">
        <v>39482</v>
      </c>
      <c r="AO14513" s="171"/>
      <c r="AP14513" s="171"/>
      <c r="AQ14513" s="171"/>
      <c r="AR14513" s="171"/>
    </row>
    <row r="14514" spans="24:44">
      <c r="X14514" t="s">
        <v>39483</v>
      </c>
      <c r="Y14514" t="s">
        <v>386</v>
      </c>
      <c r="Z14514" t="s">
        <v>39484</v>
      </c>
      <c r="AA14514" t="s">
        <v>39449</v>
      </c>
      <c r="AB14514" t="s">
        <v>125</v>
      </c>
      <c r="AO14514" s="171"/>
      <c r="AP14514" s="171"/>
      <c r="AQ14514" s="171"/>
      <c r="AR14514" s="171"/>
    </row>
    <row r="14515" spans="24:44">
      <c r="X14515" t="s">
        <v>39485</v>
      </c>
      <c r="Y14515" t="s">
        <v>386</v>
      </c>
      <c r="Z14515" t="s">
        <v>39486</v>
      </c>
      <c r="AA14515" t="s">
        <v>39460</v>
      </c>
      <c r="AB14515" t="s">
        <v>5361</v>
      </c>
      <c r="AO14515" s="171"/>
      <c r="AP14515" s="171"/>
      <c r="AQ14515" s="171"/>
      <c r="AR14515" s="171"/>
    </row>
    <row r="14516" spans="24:44">
      <c r="X14516" t="s">
        <v>39487</v>
      </c>
      <c r="Y14516" t="s">
        <v>389</v>
      </c>
      <c r="Z14516" t="s">
        <v>39488</v>
      </c>
      <c r="AA14516" t="s">
        <v>39449</v>
      </c>
      <c r="AB14516" t="s">
        <v>125</v>
      </c>
      <c r="AO14516" s="171"/>
      <c r="AP14516" s="171"/>
      <c r="AQ14516" s="171"/>
      <c r="AR14516" s="171"/>
    </row>
    <row r="14517" spans="24:44">
      <c r="X14517" t="s">
        <v>39489</v>
      </c>
      <c r="Y14517" t="s">
        <v>386</v>
      </c>
      <c r="Z14517" t="s">
        <v>39490</v>
      </c>
      <c r="AA14517" t="s">
        <v>39449</v>
      </c>
      <c r="AB14517" t="s">
        <v>125</v>
      </c>
      <c r="AO14517" s="171"/>
      <c r="AP14517" s="171"/>
      <c r="AQ14517" s="171"/>
      <c r="AR14517" s="171"/>
    </row>
    <row r="14518" spans="24:44">
      <c r="X14518" t="s">
        <v>39491</v>
      </c>
      <c r="Y14518" t="s">
        <v>386</v>
      </c>
      <c r="Z14518" t="s">
        <v>39492</v>
      </c>
      <c r="AA14518" t="s">
        <v>39449</v>
      </c>
      <c r="AB14518" t="s">
        <v>125</v>
      </c>
      <c r="AO14518" s="171"/>
      <c r="AP14518" s="171"/>
      <c r="AQ14518" s="171"/>
      <c r="AR14518" s="171"/>
    </row>
    <row r="14519" spans="24:44">
      <c r="X14519" t="s">
        <v>39493</v>
      </c>
      <c r="Y14519" t="s">
        <v>386</v>
      </c>
      <c r="Z14519" t="s">
        <v>39494</v>
      </c>
      <c r="AA14519" t="s">
        <v>39449</v>
      </c>
      <c r="AB14519" t="s">
        <v>125</v>
      </c>
      <c r="AO14519" s="171"/>
      <c r="AP14519" s="171"/>
      <c r="AQ14519" s="171"/>
      <c r="AR14519" s="171"/>
    </row>
    <row r="14520" spans="24:44">
      <c r="X14520" t="s">
        <v>39495</v>
      </c>
      <c r="Y14520" t="s">
        <v>386</v>
      </c>
      <c r="Z14520" t="s">
        <v>39496</v>
      </c>
      <c r="AA14520" t="s">
        <v>39449</v>
      </c>
      <c r="AB14520" t="s">
        <v>125</v>
      </c>
      <c r="AO14520" s="171"/>
      <c r="AP14520" s="171"/>
      <c r="AQ14520" s="171"/>
      <c r="AR14520" s="171"/>
    </row>
    <row r="14521" spans="24:44">
      <c r="X14521" t="s">
        <v>39497</v>
      </c>
      <c r="Y14521" t="s">
        <v>386</v>
      </c>
      <c r="Z14521" t="s">
        <v>39498</v>
      </c>
      <c r="AA14521" t="s">
        <v>39449</v>
      </c>
      <c r="AB14521" t="s">
        <v>125</v>
      </c>
      <c r="AO14521" s="171"/>
      <c r="AP14521" s="171"/>
      <c r="AQ14521" s="171"/>
      <c r="AR14521" s="171"/>
    </row>
    <row r="14522" spans="24:44">
      <c r="X14522" t="s">
        <v>39499</v>
      </c>
      <c r="Y14522" t="s">
        <v>386</v>
      </c>
      <c r="Z14522" t="s">
        <v>39500</v>
      </c>
      <c r="AA14522" t="s">
        <v>39449</v>
      </c>
      <c r="AB14522" t="s">
        <v>125</v>
      </c>
      <c r="AO14522" s="171"/>
      <c r="AP14522" s="171"/>
      <c r="AQ14522" s="171"/>
      <c r="AR14522" s="171"/>
    </row>
    <row r="14523" spans="24:44">
      <c r="X14523" t="s">
        <v>39501</v>
      </c>
      <c r="Y14523" t="s">
        <v>389</v>
      </c>
      <c r="Z14523" t="s">
        <v>39502</v>
      </c>
      <c r="AA14523" t="s">
        <v>39449</v>
      </c>
      <c r="AB14523" t="s">
        <v>125</v>
      </c>
      <c r="AO14523" s="171"/>
      <c r="AP14523" s="171"/>
      <c r="AQ14523" s="171"/>
      <c r="AR14523" s="171"/>
    </row>
    <row r="14524" spans="24:44">
      <c r="X14524" t="s">
        <v>39503</v>
      </c>
      <c r="Y14524" t="s">
        <v>386</v>
      </c>
      <c r="Z14524" t="s">
        <v>39504</v>
      </c>
      <c r="AA14524" t="s">
        <v>39449</v>
      </c>
      <c r="AB14524" t="s">
        <v>125</v>
      </c>
      <c r="AO14524" s="171"/>
      <c r="AP14524" s="171"/>
      <c r="AQ14524" s="171"/>
      <c r="AR14524" s="171"/>
    </row>
    <row r="14525" spans="24:44">
      <c r="X14525" t="s">
        <v>39505</v>
      </c>
      <c r="Y14525" t="s">
        <v>389</v>
      </c>
      <c r="Z14525" t="s">
        <v>39506</v>
      </c>
      <c r="AA14525" t="s">
        <v>39449</v>
      </c>
      <c r="AB14525" t="s">
        <v>125</v>
      </c>
      <c r="AO14525" s="171"/>
      <c r="AP14525" s="171"/>
      <c r="AQ14525" s="171"/>
      <c r="AR14525" s="171"/>
    </row>
    <row r="14526" spans="24:44">
      <c r="X14526" t="s">
        <v>39507</v>
      </c>
      <c r="Y14526" t="s">
        <v>386</v>
      </c>
      <c r="Z14526" t="s">
        <v>39508</v>
      </c>
      <c r="AA14526" t="s">
        <v>39449</v>
      </c>
      <c r="AB14526" t="s">
        <v>125</v>
      </c>
      <c r="AO14526" s="171"/>
      <c r="AP14526" s="171"/>
      <c r="AQ14526" s="171"/>
      <c r="AR14526" s="171"/>
    </row>
    <row r="14527" spans="24:44">
      <c r="X14527" t="s">
        <v>39509</v>
      </c>
      <c r="Y14527" t="s">
        <v>386</v>
      </c>
      <c r="Z14527" t="s">
        <v>39510</v>
      </c>
      <c r="AA14527" t="s">
        <v>39449</v>
      </c>
      <c r="AB14527" t="s">
        <v>125</v>
      </c>
      <c r="AO14527" s="171"/>
      <c r="AP14527" s="171"/>
      <c r="AQ14527" s="171"/>
      <c r="AR14527" s="171"/>
    </row>
    <row r="14528" spans="24:44">
      <c r="X14528" t="s">
        <v>39511</v>
      </c>
      <c r="Y14528" t="s">
        <v>389</v>
      </c>
      <c r="Z14528" t="s">
        <v>39512</v>
      </c>
      <c r="AA14528" t="s">
        <v>39449</v>
      </c>
      <c r="AB14528" t="s">
        <v>125</v>
      </c>
      <c r="AO14528" s="171"/>
      <c r="AP14528" s="171"/>
      <c r="AQ14528" s="171"/>
      <c r="AR14528" s="171"/>
    </row>
    <row r="14529" spans="24:44">
      <c r="X14529" t="s">
        <v>39513</v>
      </c>
      <c r="Y14529" t="s">
        <v>386</v>
      </c>
      <c r="Z14529" t="s">
        <v>39514</v>
      </c>
      <c r="AA14529" t="s">
        <v>39460</v>
      </c>
      <c r="AB14529" t="s">
        <v>5361</v>
      </c>
      <c r="AO14529" s="171"/>
      <c r="AP14529" s="171"/>
      <c r="AQ14529" s="171"/>
      <c r="AR14529" s="171"/>
    </row>
    <row r="14530" spans="24:44">
      <c r="X14530" t="s">
        <v>39515</v>
      </c>
      <c r="Y14530" t="s">
        <v>386</v>
      </c>
      <c r="Z14530" t="s">
        <v>39516</v>
      </c>
      <c r="AA14530" t="s">
        <v>39517</v>
      </c>
      <c r="AB14530" t="s">
        <v>5361</v>
      </c>
      <c r="AO14530" s="171"/>
      <c r="AP14530" s="171"/>
      <c r="AQ14530" s="171"/>
      <c r="AR14530" s="171"/>
    </row>
    <row r="14531" spans="24:44">
      <c r="X14531" t="s">
        <v>39518</v>
      </c>
      <c r="Y14531" t="s">
        <v>386</v>
      </c>
      <c r="Z14531" t="s">
        <v>39519</v>
      </c>
      <c r="AA14531" t="s">
        <v>39458</v>
      </c>
      <c r="AB14531" t="s">
        <v>125</v>
      </c>
      <c r="AO14531" s="171"/>
      <c r="AP14531" s="171"/>
      <c r="AQ14531" s="171"/>
      <c r="AR14531" s="171"/>
    </row>
    <row r="14532" spans="24:44">
      <c r="X14532" t="s">
        <v>39520</v>
      </c>
      <c r="Y14532" t="s">
        <v>386</v>
      </c>
      <c r="Z14532" t="s">
        <v>39521</v>
      </c>
      <c r="AA14532" t="s">
        <v>33715</v>
      </c>
      <c r="AB14532" t="s">
        <v>33627</v>
      </c>
      <c r="AO14532" s="171"/>
      <c r="AP14532" s="171"/>
      <c r="AQ14532" s="171"/>
      <c r="AR14532" s="171"/>
    </row>
    <row r="14533" spans="24:44">
      <c r="X14533" t="s">
        <v>6427</v>
      </c>
      <c r="Y14533" t="s">
        <v>386</v>
      </c>
      <c r="Z14533" t="s">
        <v>39522</v>
      </c>
      <c r="AA14533" t="s">
        <v>34157</v>
      </c>
      <c r="AB14533" t="s">
        <v>34158</v>
      </c>
      <c r="AO14533" s="171"/>
      <c r="AP14533" s="171"/>
      <c r="AQ14533" s="171"/>
      <c r="AR14533" s="171"/>
    </row>
    <row r="14534" spans="24:44">
      <c r="X14534" t="s">
        <v>6432</v>
      </c>
      <c r="Y14534" t="s">
        <v>386</v>
      </c>
      <c r="Z14534" t="s">
        <v>39523</v>
      </c>
      <c r="AA14534" t="s">
        <v>34157</v>
      </c>
      <c r="AB14534" t="s">
        <v>34158</v>
      </c>
      <c r="AO14534" s="171"/>
      <c r="AP14534" s="171"/>
      <c r="AQ14534" s="171"/>
      <c r="AR14534" s="171"/>
    </row>
    <row r="14535" spans="24:44">
      <c r="X14535" t="s">
        <v>6437</v>
      </c>
      <c r="Y14535" t="s">
        <v>386</v>
      </c>
      <c r="Z14535" t="s">
        <v>39524</v>
      </c>
      <c r="AA14535" t="s">
        <v>34157</v>
      </c>
      <c r="AB14535" t="s">
        <v>34158</v>
      </c>
      <c r="AO14535" s="171"/>
      <c r="AP14535" s="171"/>
      <c r="AQ14535" s="171"/>
      <c r="AR14535" s="171"/>
    </row>
    <row r="14536" spans="24:44">
      <c r="X14536" t="s">
        <v>6442</v>
      </c>
      <c r="Y14536" t="s">
        <v>386</v>
      </c>
      <c r="Z14536" t="s">
        <v>39525</v>
      </c>
      <c r="AA14536" t="s">
        <v>34157</v>
      </c>
      <c r="AB14536" t="s">
        <v>34158</v>
      </c>
      <c r="AO14536" s="171"/>
      <c r="AP14536" s="171"/>
      <c r="AQ14536" s="171"/>
      <c r="AR14536" s="171"/>
    </row>
    <row r="14537" spans="24:44">
      <c r="X14537" t="s">
        <v>39526</v>
      </c>
      <c r="Y14537" t="s">
        <v>386</v>
      </c>
      <c r="Z14537" t="s">
        <v>39527</v>
      </c>
      <c r="AA14537" t="s">
        <v>38987</v>
      </c>
      <c r="AB14537" t="s">
        <v>5361</v>
      </c>
      <c r="AO14537" s="171"/>
      <c r="AP14537" s="171"/>
      <c r="AQ14537" s="171"/>
      <c r="AR14537" s="171"/>
    </row>
    <row r="14538" spans="24:44">
      <c r="X14538" t="s">
        <v>39528</v>
      </c>
      <c r="Y14538" t="s">
        <v>386</v>
      </c>
      <c r="Z14538" t="s">
        <v>39529</v>
      </c>
      <c r="AA14538" t="s">
        <v>38234</v>
      </c>
      <c r="AB14538" t="s">
        <v>125</v>
      </c>
      <c r="AO14538" s="171"/>
      <c r="AP14538" s="171"/>
      <c r="AQ14538" s="171"/>
      <c r="AR14538" s="171"/>
    </row>
    <row r="14539" spans="24:44">
      <c r="X14539" t="s">
        <v>39530</v>
      </c>
      <c r="Y14539" t="s">
        <v>386</v>
      </c>
      <c r="Z14539" t="s">
        <v>39531</v>
      </c>
      <c r="AA14539" t="s">
        <v>37418</v>
      </c>
      <c r="AB14539" t="s">
        <v>125</v>
      </c>
      <c r="AO14539" s="171"/>
      <c r="AP14539" s="171"/>
      <c r="AQ14539" s="171"/>
      <c r="AR14539" s="171"/>
    </row>
    <row r="14540" spans="24:44">
      <c r="X14540" t="s">
        <v>39532</v>
      </c>
      <c r="Y14540" t="s">
        <v>389</v>
      </c>
      <c r="Z14540" t="s">
        <v>39533</v>
      </c>
      <c r="AA14540" t="s">
        <v>39449</v>
      </c>
      <c r="AB14540" t="s">
        <v>125</v>
      </c>
      <c r="AO14540" s="171"/>
      <c r="AP14540" s="171"/>
      <c r="AQ14540" s="171"/>
      <c r="AR14540" s="171"/>
    </row>
    <row r="14541" spans="24:44">
      <c r="X14541" t="s">
        <v>39534</v>
      </c>
      <c r="Y14541" t="s">
        <v>389</v>
      </c>
      <c r="Z14541" t="s">
        <v>39535</v>
      </c>
      <c r="AA14541" t="s">
        <v>39460</v>
      </c>
      <c r="AB14541" t="s">
        <v>5361</v>
      </c>
      <c r="AO14541" s="171"/>
      <c r="AP14541" s="171"/>
      <c r="AQ14541" s="171"/>
      <c r="AR14541" s="171"/>
    </row>
    <row r="14542" spans="24:44">
      <c r="X14542" t="s">
        <v>39536</v>
      </c>
      <c r="Y14542" t="s">
        <v>389</v>
      </c>
      <c r="Z14542" t="s">
        <v>39537</v>
      </c>
      <c r="AA14542" t="s">
        <v>39449</v>
      </c>
      <c r="AB14542" t="s">
        <v>125</v>
      </c>
      <c r="AO14542" s="171"/>
      <c r="AP14542" s="171"/>
      <c r="AQ14542" s="171"/>
      <c r="AR14542" s="171"/>
    </row>
    <row r="14543" spans="24:44">
      <c r="X14543" t="s">
        <v>39538</v>
      </c>
      <c r="Y14543" t="s">
        <v>386</v>
      </c>
      <c r="Z14543" t="s">
        <v>39539</v>
      </c>
      <c r="AA14543" t="s">
        <v>39460</v>
      </c>
      <c r="AB14543" t="s">
        <v>5361</v>
      </c>
      <c r="AO14543" s="171"/>
      <c r="AP14543" s="171"/>
      <c r="AQ14543" s="171"/>
      <c r="AR14543" s="171"/>
    </row>
    <row r="14544" spans="24:44">
      <c r="X14544" t="s">
        <v>39540</v>
      </c>
      <c r="Y14544" t="s">
        <v>386</v>
      </c>
      <c r="Z14544" t="s">
        <v>39541</v>
      </c>
      <c r="AA14544" t="s">
        <v>39458</v>
      </c>
      <c r="AB14544" t="s">
        <v>125</v>
      </c>
      <c r="AO14544" s="171"/>
      <c r="AP14544" s="171"/>
      <c r="AQ14544" s="171"/>
      <c r="AR14544" s="171"/>
    </row>
    <row r="14545" spans="24:44">
      <c r="X14545" t="s">
        <v>39542</v>
      </c>
      <c r="Y14545" t="s">
        <v>386</v>
      </c>
      <c r="Z14545" t="s">
        <v>39543</v>
      </c>
      <c r="AA14545" t="s">
        <v>39460</v>
      </c>
      <c r="AB14545" t="s">
        <v>5361</v>
      </c>
      <c r="AO14545" s="171"/>
      <c r="AP14545" s="171"/>
      <c r="AQ14545" s="171"/>
      <c r="AR14545" s="171"/>
    </row>
    <row r="14546" spans="24:44">
      <c r="X14546" t="s">
        <v>39544</v>
      </c>
      <c r="Y14546" t="s">
        <v>386</v>
      </c>
      <c r="Z14546" t="s">
        <v>39545</v>
      </c>
      <c r="AA14546" t="s">
        <v>39460</v>
      </c>
      <c r="AB14546" t="s">
        <v>5361</v>
      </c>
      <c r="AO14546" s="171"/>
      <c r="AP14546" s="171"/>
      <c r="AQ14546" s="171"/>
      <c r="AR14546" s="171"/>
    </row>
    <row r="14547" spans="24:44">
      <c r="X14547" t="s">
        <v>39546</v>
      </c>
      <c r="Y14547" t="s">
        <v>386</v>
      </c>
      <c r="Z14547" t="s">
        <v>39547</v>
      </c>
      <c r="AA14547" t="s">
        <v>34125</v>
      </c>
      <c r="AB14547" t="s">
        <v>33674</v>
      </c>
      <c r="AO14547" s="171"/>
      <c r="AP14547" s="171"/>
      <c r="AQ14547" s="171"/>
      <c r="AR14547" s="171"/>
    </row>
    <row r="14548" spans="24:44">
      <c r="X14548" t="s">
        <v>39548</v>
      </c>
      <c r="Y14548" t="s">
        <v>386</v>
      </c>
      <c r="Z14548" t="s">
        <v>39549</v>
      </c>
      <c r="AA14548" t="s">
        <v>34125</v>
      </c>
      <c r="AB14548" t="s">
        <v>33674</v>
      </c>
      <c r="AO14548" s="171"/>
      <c r="AP14548" s="171"/>
      <c r="AQ14548" s="171"/>
      <c r="AR14548" s="171"/>
    </row>
    <row r="14549" spans="24:44">
      <c r="X14549" t="s">
        <v>39550</v>
      </c>
      <c r="Y14549" t="s">
        <v>386</v>
      </c>
      <c r="Z14549" t="s">
        <v>39551</v>
      </c>
      <c r="AA14549" t="s">
        <v>34125</v>
      </c>
      <c r="AB14549" t="s">
        <v>33674</v>
      </c>
      <c r="AO14549" s="171"/>
      <c r="AP14549" s="171"/>
      <c r="AQ14549" s="171"/>
      <c r="AR14549" s="171"/>
    </row>
    <row r="14550" spans="24:44">
      <c r="X14550" t="s">
        <v>39552</v>
      </c>
      <c r="Y14550" t="s">
        <v>386</v>
      </c>
      <c r="Z14550" t="s">
        <v>39553</v>
      </c>
      <c r="AA14550" t="s">
        <v>34125</v>
      </c>
      <c r="AB14550" t="s">
        <v>33674</v>
      </c>
      <c r="AO14550" s="171"/>
      <c r="AP14550" s="171"/>
      <c r="AQ14550" s="171"/>
      <c r="AR14550" s="171"/>
    </row>
    <row r="14551" spans="24:44">
      <c r="X14551" t="s">
        <v>39554</v>
      </c>
      <c r="Y14551" t="s">
        <v>386</v>
      </c>
      <c r="Z14551" t="s">
        <v>39555</v>
      </c>
      <c r="AA14551" t="s">
        <v>34125</v>
      </c>
      <c r="AB14551" t="s">
        <v>33674</v>
      </c>
      <c r="AO14551" s="171"/>
      <c r="AP14551" s="171"/>
      <c r="AQ14551" s="171"/>
      <c r="AR14551" s="171"/>
    </row>
    <row r="14552" spans="24:44">
      <c r="X14552" t="s">
        <v>39556</v>
      </c>
      <c r="Y14552" t="s">
        <v>386</v>
      </c>
      <c r="Z14552" t="s">
        <v>39557</v>
      </c>
      <c r="AA14552" t="s">
        <v>34125</v>
      </c>
      <c r="AB14552" t="s">
        <v>33674</v>
      </c>
      <c r="AO14552" s="171"/>
      <c r="AP14552" s="171"/>
      <c r="AQ14552" s="171"/>
      <c r="AR14552" s="171"/>
    </row>
    <row r="14553" spans="24:44">
      <c r="X14553" t="s">
        <v>39558</v>
      </c>
      <c r="Y14553" t="s">
        <v>386</v>
      </c>
      <c r="Z14553" t="s">
        <v>39559</v>
      </c>
      <c r="AA14553" t="s">
        <v>34125</v>
      </c>
      <c r="AB14553" t="s">
        <v>33674</v>
      </c>
      <c r="AO14553" s="171"/>
      <c r="AP14553" s="171"/>
      <c r="AQ14553" s="171"/>
      <c r="AR14553" s="171"/>
    </row>
    <row r="14554" spans="24:44">
      <c r="X14554" t="s">
        <v>39560</v>
      </c>
      <c r="Y14554" t="s">
        <v>386</v>
      </c>
      <c r="Z14554" t="s">
        <v>39561</v>
      </c>
      <c r="AA14554" t="s">
        <v>34672</v>
      </c>
      <c r="AB14554" t="s">
        <v>33694</v>
      </c>
      <c r="AO14554" s="171"/>
      <c r="AP14554" s="171"/>
      <c r="AQ14554" s="171"/>
      <c r="AR14554" s="171"/>
    </row>
    <row r="14555" spans="24:44">
      <c r="X14555" t="s">
        <v>39562</v>
      </c>
      <c r="Y14555" t="s">
        <v>389</v>
      </c>
      <c r="Z14555" t="s">
        <v>39563</v>
      </c>
      <c r="AA14555" t="s">
        <v>33762</v>
      </c>
      <c r="AB14555" t="s">
        <v>125</v>
      </c>
      <c r="AO14555" s="171"/>
      <c r="AP14555" s="171"/>
      <c r="AQ14555" s="171"/>
      <c r="AR14555" s="171"/>
    </row>
    <row r="14556" spans="24:44">
      <c r="X14556" t="s">
        <v>39564</v>
      </c>
      <c r="Y14556" t="s">
        <v>386</v>
      </c>
      <c r="Z14556" t="s">
        <v>39565</v>
      </c>
      <c r="AA14556" t="s">
        <v>34125</v>
      </c>
      <c r="AB14556" t="s">
        <v>33674</v>
      </c>
      <c r="AO14556" s="171"/>
      <c r="AP14556" s="171"/>
      <c r="AQ14556" s="171"/>
      <c r="AR14556" s="171"/>
    </row>
    <row r="14557" spans="24:44">
      <c r="X14557" t="s">
        <v>39566</v>
      </c>
      <c r="Y14557" t="s">
        <v>386</v>
      </c>
      <c r="Z14557" t="s">
        <v>39567</v>
      </c>
      <c r="AA14557" t="s">
        <v>34125</v>
      </c>
      <c r="AB14557" t="s">
        <v>33674</v>
      </c>
      <c r="AO14557" s="171"/>
      <c r="AP14557" s="171"/>
      <c r="AQ14557" s="171"/>
      <c r="AR14557" s="171"/>
    </row>
    <row r="14558" spans="24:44">
      <c r="X14558" t="s">
        <v>39568</v>
      </c>
      <c r="Y14558" t="s">
        <v>386</v>
      </c>
      <c r="Z14558" t="s">
        <v>39569</v>
      </c>
      <c r="AA14558" t="s">
        <v>34125</v>
      </c>
      <c r="AB14558" t="s">
        <v>33674</v>
      </c>
      <c r="AO14558" s="171"/>
      <c r="AP14558" s="171"/>
      <c r="AQ14558" s="171"/>
      <c r="AR14558" s="171"/>
    </row>
    <row r="14559" spans="24:44">
      <c r="X14559" t="s">
        <v>39570</v>
      </c>
      <c r="Y14559" t="s">
        <v>386</v>
      </c>
      <c r="Z14559" t="s">
        <v>39571</v>
      </c>
      <c r="AA14559" t="s">
        <v>34125</v>
      </c>
      <c r="AB14559" t="s">
        <v>33674</v>
      </c>
      <c r="AO14559" s="171"/>
      <c r="AP14559" s="171"/>
      <c r="AQ14559" s="171"/>
      <c r="AR14559" s="171"/>
    </row>
    <row r="14560" spans="24:44">
      <c r="X14560" t="s">
        <v>39572</v>
      </c>
      <c r="Y14560" t="s">
        <v>386</v>
      </c>
      <c r="Z14560" t="s">
        <v>39573</v>
      </c>
      <c r="AA14560" t="s">
        <v>34149</v>
      </c>
      <c r="AB14560" t="s">
        <v>33927</v>
      </c>
      <c r="AO14560" s="171"/>
      <c r="AP14560" s="171"/>
      <c r="AQ14560" s="171"/>
      <c r="AR14560" s="171"/>
    </row>
    <row r="14561" spans="24:44">
      <c r="X14561" t="s">
        <v>39574</v>
      </c>
      <c r="Y14561" t="s">
        <v>386</v>
      </c>
      <c r="Z14561" t="s">
        <v>39573</v>
      </c>
      <c r="AA14561" t="s">
        <v>35595</v>
      </c>
      <c r="AB14561" t="s">
        <v>33927</v>
      </c>
      <c r="AO14561" s="171"/>
      <c r="AP14561" s="171"/>
      <c r="AQ14561" s="171"/>
      <c r="AR14561" s="171"/>
    </row>
    <row r="14562" spans="24:44">
      <c r="X14562" t="s">
        <v>39575</v>
      </c>
      <c r="Y14562" t="s">
        <v>386</v>
      </c>
      <c r="Z14562" t="s">
        <v>39576</v>
      </c>
      <c r="AA14562" t="s">
        <v>33677</v>
      </c>
      <c r="AB14562" t="s">
        <v>125</v>
      </c>
      <c r="AO14562" s="171"/>
      <c r="AP14562" s="171"/>
      <c r="AQ14562" s="171"/>
      <c r="AR14562" s="171"/>
    </row>
    <row r="14563" spans="24:44">
      <c r="X14563" t="s">
        <v>39577</v>
      </c>
      <c r="Y14563" t="s">
        <v>386</v>
      </c>
      <c r="Z14563" t="s">
        <v>39578</v>
      </c>
      <c r="AA14563" t="s">
        <v>33715</v>
      </c>
      <c r="AB14563" t="s">
        <v>33627</v>
      </c>
      <c r="AO14563" s="171"/>
      <c r="AP14563" s="171"/>
      <c r="AQ14563" s="171"/>
      <c r="AR14563" s="171"/>
    </row>
    <row r="14564" spans="24:44">
      <c r="X14564" t="s">
        <v>39579</v>
      </c>
      <c r="Y14564" t="s">
        <v>389</v>
      </c>
      <c r="Z14564" t="s">
        <v>39580</v>
      </c>
      <c r="AA14564" t="s">
        <v>33846</v>
      </c>
      <c r="AB14564" t="s">
        <v>125</v>
      </c>
      <c r="AO14564" s="171"/>
      <c r="AP14564" s="171"/>
      <c r="AQ14564" s="171"/>
      <c r="AR14564" s="171"/>
    </row>
    <row r="14565" spans="24:44">
      <c r="X14565" t="s">
        <v>6447</v>
      </c>
      <c r="Y14565" t="s">
        <v>386</v>
      </c>
      <c r="Z14565" t="s">
        <v>39581</v>
      </c>
      <c r="AA14565" t="s">
        <v>33846</v>
      </c>
      <c r="AB14565" t="s">
        <v>125</v>
      </c>
      <c r="AO14565" s="171"/>
      <c r="AP14565" s="171"/>
      <c r="AQ14565" s="171"/>
      <c r="AR14565" s="171"/>
    </row>
    <row r="14566" spans="24:44">
      <c r="X14566" t="s">
        <v>39582</v>
      </c>
      <c r="Y14566" t="s">
        <v>386</v>
      </c>
      <c r="Z14566" t="s">
        <v>39583</v>
      </c>
      <c r="AA14566" t="s">
        <v>39449</v>
      </c>
      <c r="AB14566" t="s">
        <v>125</v>
      </c>
      <c r="AO14566" s="171"/>
      <c r="AP14566" s="171"/>
      <c r="AQ14566" s="171"/>
      <c r="AR14566" s="171"/>
    </row>
    <row r="14567" spans="24:44">
      <c r="X14567" t="s">
        <v>39584</v>
      </c>
      <c r="Y14567" t="s">
        <v>386</v>
      </c>
      <c r="Z14567" t="s">
        <v>39585</v>
      </c>
      <c r="AA14567" t="s">
        <v>39452</v>
      </c>
      <c r="AB14567" t="s">
        <v>125</v>
      </c>
      <c r="AO14567" s="171"/>
      <c r="AP14567" s="171"/>
      <c r="AQ14567" s="171"/>
      <c r="AR14567" s="171"/>
    </row>
    <row r="14568" spans="24:44">
      <c r="X14568" t="s">
        <v>39586</v>
      </c>
      <c r="Y14568" t="s">
        <v>389</v>
      </c>
      <c r="Z14568" t="s">
        <v>39587</v>
      </c>
      <c r="AA14568" t="s">
        <v>39455</v>
      </c>
      <c r="AB14568" t="s">
        <v>125</v>
      </c>
      <c r="AO14568" s="171"/>
      <c r="AP14568" s="171"/>
      <c r="AQ14568" s="171"/>
      <c r="AR14568" s="171"/>
    </row>
    <row r="14569" spans="24:44">
      <c r="X14569" t="s">
        <v>39588</v>
      </c>
      <c r="Y14569" t="s">
        <v>389</v>
      </c>
      <c r="Z14569" t="s">
        <v>39589</v>
      </c>
      <c r="AA14569" t="s">
        <v>39458</v>
      </c>
      <c r="AB14569" t="s">
        <v>125</v>
      </c>
      <c r="AO14569" s="171"/>
      <c r="AP14569" s="171"/>
      <c r="AQ14569" s="171"/>
      <c r="AR14569" s="171"/>
    </row>
    <row r="14570" spans="24:44">
      <c r="X14570" t="s">
        <v>39590</v>
      </c>
      <c r="Y14570" t="s">
        <v>386</v>
      </c>
      <c r="Z14570" t="s">
        <v>39591</v>
      </c>
      <c r="AA14570" t="s">
        <v>39460</v>
      </c>
      <c r="AB14570" t="s">
        <v>5361</v>
      </c>
      <c r="AO14570" s="171"/>
      <c r="AP14570" s="171"/>
      <c r="AQ14570" s="171"/>
      <c r="AR14570" s="171"/>
    </row>
    <row r="14571" spans="24:44">
      <c r="X14571" t="s">
        <v>39592</v>
      </c>
      <c r="Y14571" t="s">
        <v>386</v>
      </c>
      <c r="Z14571" t="s">
        <v>39593</v>
      </c>
      <c r="AA14571" t="s">
        <v>39463</v>
      </c>
      <c r="AB14571" t="s">
        <v>5361</v>
      </c>
      <c r="AO14571" s="171"/>
      <c r="AP14571" s="171"/>
      <c r="AQ14571" s="171"/>
      <c r="AR14571" s="171"/>
    </row>
    <row r="14572" spans="24:44">
      <c r="X14572" t="s">
        <v>39594</v>
      </c>
      <c r="Y14572" t="s">
        <v>389</v>
      </c>
      <c r="Z14572" t="s">
        <v>39595</v>
      </c>
      <c r="AA14572" t="s">
        <v>39466</v>
      </c>
      <c r="AB14572" t="s">
        <v>5361</v>
      </c>
      <c r="AO14572" s="171"/>
      <c r="AP14572" s="171"/>
      <c r="AQ14572" s="171"/>
      <c r="AR14572" s="171"/>
    </row>
    <row r="14573" spans="24:44">
      <c r="X14573" t="s">
        <v>39596</v>
      </c>
      <c r="Y14573" t="s">
        <v>389</v>
      </c>
      <c r="Z14573" t="s">
        <v>39597</v>
      </c>
      <c r="AA14573" t="s">
        <v>39469</v>
      </c>
      <c r="AB14573" t="s">
        <v>5361</v>
      </c>
      <c r="AO14573" s="171"/>
      <c r="AP14573" s="171"/>
      <c r="AQ14573" s="171"/>
      <c r="AR14573" s="171"/>
    </row>
    <row r="14574" spans="24:44">
      <c r="X14574" t="s">
        <v>39598</v>
      </c>
      <c r="Y14574" t="s">
        <v>389</v>
      </c>
      <c r="Z14574" t="s">
        <v>39599</v>
      </c>
      <c r="AA14574" t="s">
        <v>39472</v>
      </c>
      <c r="AB14574" t="s">
        <v>33627</v>
      </c>
      <c r="AO14574" s="171"/>
      <c r="AP14574" s="171"/>
      <c r="AQ14574" s="171"/>
      <c r="AR14574" s="171"/>
    </row>
    <row r="14575" spans="24:44">
      <c r="X14575" t="s">
        <v>39600</v>
      </c>
      <c r="Y14575" t="s">
        <v>389</v>
      </c>
      <c r="Z14575" t="s">
        <v>39601</v>
      </c>
      <c r="AA14575" t="s">
        <v>39475</v>
      </c>
      <c r="AB14575" t="s">
        <v>37202</v>
      </c>
      <c r="AO14575" s="171"/>
      <c r="AP14575" s="171"/>
      <c r="AQ14575" s="171"/>
      <c r="AR14575" s="171"/>
    </row>
    <row r="14576" spans="24:44">
      <c r="X14576" t="s">
        <v>39602</v>
      </c>
      <c r="Y14576" t="s">
        <v>389</v>
      </c>
      <c r="Z14576" t="s">
        <v>39603</v>
      </c>
      <c r="AA14576" t="s">
        <v>39478</v>
      </c>
      <c r="AB14576" t="s">
        <v>33627</v>
      </c>
      <c r="AO14576" s="171"/>
      <c r="AP14576" s="171"/>
      <c r="AQ14576" s="171"/>
      <c r="AR14576" s="171"/>
    </row>
    <row r="14577" spans="24:44">
      <c r="X14577" t="s">
        <v>39604</v>
      </c>
      <c r="Y14577" t="s">
        <v>389</v>
      </c>
      <c r="Z14577" t="s">
        <v>39605</v>
      </c>
      <c r="AA14577" t="s">
        <v>33762</v>
      </c>
      <c r="AB14577" t="s">
        <v>125</v>
      </c>
      <c r="AO14577" s="171"/>
      <c r="AP14577" s="171"/>
      <c r="AQ14577" s="171"/>
      <c r="AR14577" s="171"/>
    </row>
    <row r="14578" spans="24:44">
      <c r="X14578" t="s">
        <v>39606</v>
      </c>
      <c r="Y14578" t="s">
        <v>389</v>
      </c>
      <c r="Z14578" t="s">
        <v>39607</v>
      </c>
      <c r="AA14578" t="s">
        <v>33762</v>
      </c>
      <c r="AB14578" t="s">
        <v>125</v>
      </c>
      <c r="AO14578" s="171"/>
      <c r="AP14578" s="171"/>
      <c r="AQ14578" s="171"/>
      <c r="AR14578" s="171"/>
    </row>
    <row r="14579" spans="24:44">
      <c r="X14579" t="s">
        <v>39608</v>
      </c>
      <c r="Y14579" t="s">
        <v>386</v>
      </c>
      <c r="Z14579" t="s">
        <v>39609</v>
      </c>
      <c r="AA14579" t="s">
        <v>34125</v>
      </c>
      <c r="AB14579" t="s">
        <v>33674</v>
      </c>
      <c r="AO14579" s="171"/>
      <c r="AP14579" s="171"/>
      <c r="AQ14579" s="171"/>
      <c r="AR14579" s="171"/>
    </row>
    <row r="14580" spans="24:44">
      <c r="X14580" t="s">
        <v>39610</v>
      </c>
      <c r="Y14580" t="s">
        <v>386</v>
      </c>
      <c r="Z14580" t="s">
        <v>39611</v>
      </c>
      <c r="AA14580" t="s">
        <v>34125</v>
      </c>
      <c r="AB14580" t="s">
        <v>33674</v>
      </c>
      <c r="AO14580" s="171"/>
      <c r="AP14580" s="171"/>
      <c r="AQ14580" s="171"/>
      <c r="AR14580" s="171"/>
    </row>
    <row r="14581" spans="24:44">
      <c r="X14581" t="s">
        <v>39612</v>
      </c>
      <c r="Y14581" t="s">
        <v>386</v>
      </c>
      <c r="Z14581" t="s">
        <v>39613</v>
      </c>
      <c r="AA14581" t="s">
        <v>34125</v>
      </c>
      <c r="AB14581" t="s">
        <v>33674</v>
      </c>
      <c r="AO14581" s="171"/>
      <c r="AP14581" s="171"/>
      <c r="AQ14581" s="171"/>
      <c r="AR14581" s="171"/>
    </row>
    <row r="14582" spans="24:44">
      <c r="X14582" t="s">
        <v>39614</v>
      </c>
      <c r="Y14582" t="s">
        <v>386</v>
      </c>
      <c r="Z14582" t="s">
        <v>39573</v>
      </c>
      <c r="AA14582" t="s">
        <v>33984</v>
      </c>
      <c r="AB14582" t="s">
        <v>125</v>
      </c>
      <c r="AO14582" s="171"/>
      <c r="AP14582" s="171"/>
      <c r="AQ14582" s="171"/>
      <c r="AR14582" s="171"/>
    </row>
    <row r="14583" spans="24:44">
      <c r="X14583" t="s">
        <v>39615</v>
      </c>
      <c r="Y14583" t="s">
        <v>386</v>
      </c>
      <c r="Z14583" t="s">
        <v>39616</v>
      </c>
      <c r="AA14583" t="s">
        <v>36893</v>
      </c>
      <c r="AB14583" t="s">
        <v>125</v>
      </c>
      <c r="AO14583" s="171"/>
      <c r="AP14583" s="171"/>
      <c r="AQ14583" s="171"/>
      <c r="AR14583" s="171"/>
    </row>
    <row r="14584" spans="24:44">
      <c r="X14584" t="s">
        <v>39617</v>
      </c>
      <c r="Y14584" t="s">
        <v>386</v>
      </c>
      <c r="Z14584" t="s">
        <v>39618</v>
      </c>
      <c r="AA14584" t="s">
        <v>34125</v>
      </c>
      <c r="AB14584" t="s">
        <v>33674</v>
      </c>
      <c r="AO14584" s="171"/>
      <c r="AP14584" s="171"/>
      <c r="AQ14584" s="171"/>
      <c r="AR14584" s="171"/>
    </row>
    <row r="14585" spans="24:44">
      <c r="X14585" t="s">
        <v>39619</v>
      </c>
      <c r="Y14585" t="s">
        <v>386</v>
      </c>
      <c r="Z14585" t="s">
        <v>39620</v>
      </c>
      <c r="AA14585" t="s">
        <v>34125</v>
      </c>
      <c r="AB14585" t="s">
        <v>33674</v>
      </c>
      <c r="AO14585" s="171"/>
      <c r="AP14585" s="171"/>
      <c r="AQ14585" s="171"/>
      <c r="AR14585" s="171"/>
    </row>
    <row r="14586" spans="24:44">
      <c r="X14586" t="s">
        <v>39621</v>
      </c>
      <c r="Y14586" t="s">
        <v>386</v>
      </c>
      <c r="Z14586" t="s">
        <v>38908</v>
      </c>
      <c r="AA14586" t="s">
        <v>36312</v>
      </c>
      <c r="AB14586" t="s">
        <v>125</v>
      </c>
      <c r="AO14586" s="171"/>
      <c r="AP14586" s="171"/>
      <c r="AQ14586" s="171"/>
      <c r="AR14586" s="171"/>
    </row>
    <row r="14587" spans="24:44">
      <c r="X14587" t="s">
        <v>39622</v>
      </c>
      <c r="Y14587" t="s">
        <v>386</v>
      </c>
      <c r="Z14587" t="s">
        <v>39623</v>
      </c>
      <c r="AA14587" t="s">
        <v>34125</v>
      </c>
      <c r="AB14587" t="s">
        <v>33674</v>
      </c>
      <c r="AO14587" s="171"/>
      <c r="AP14587" s="171"/>
      <c r="AQ14587" s="171"/>
      <c r="AR14587" s="171"/>
    </row>
    <row r="14588" spans="24:44">
      <c r="X14588" t="s">
        <v>39624</v>
      </c>
      <c r="Y14588" t="s">
        <v>386</v>
      </c>
      <c r="Z14588" t="s">
        <v>39625</v>
      </c>
      <c r="AA14588" t="s">
        <v>39626</v>
      </c>
      <c r="AB14588" t="s">
        <v>125</v>
      </c>
      <c r="AO14588" s="171"/>
      <c r="AP14588" s="171"/>
      <c r="AQ14588" s="171"/>
      <c r="AR14588" s="171"/>
    </row>
    <row r="14589" spans="24:44">
      <c r="X14589" t="s">
        <v>39627</v>
      </c>
      <c r="Y14589" t="s">
        <v>386</v>
      </c>
      <c r="Z14589" t="s">
        <v>39576</v>
      </c>
      <c r="AA14589" t="s">
        <v>33762</v>
      </c>
      <c r="AB14589" t="s">
        <v>125</v>
      </c>
      <c r="AO14589" s="171"/>
      <c r="AP14589" s="171"/>
      <c r="AQ14589" s="171"/>
      <c r="AR14589" s="171"/>
    </row>
    <row r="14590" spans="24:44">
      <c r="X14590" t="s">
        <v>39628</v>
      </c>
      <c r="Y14590" t="s">
        <v>386</v>
      </c>
      <c r="Z14590" t="s">
        <v>39131</v>
      </c>
      <c r="AA14590" t="s">
        <v>33984</v>
      </c>
      <c r="AB14590" t="s">
        <v>125</v>
      </c>
      <c r="AO14590" s="171"/>
      <c r="AP14590" s="171"/>
      <c r="AQ14590" s="171"/>
      <c r="AR14590" s="171"/>
    </row>
    <row r="14591" spans="24:44">
      <c r="X14591" t="s">
        <v>39629</v>
      </c>
      <c r="Y14591" t="s">
        <v>386</v>
      </c>
      <c r="Z14591" t="s">
        <v>39630</v>
      </c>
      <c r="AA14591" t="s">
        <v>38234</v>
      </c>
      <c r="AB14591" t="s">
        <v>125</v>
      </c>
      <c r="AO14591" s="171"/>
      <c r="AP14591" s="171"/>
      <c r="AQ14591" s="171"/>
      <c r="AR14591" s="171"/>
    </row>
    <row r="14592" spans="24:44">
      <c r="X14592" t="s">
        <v>39631</v>
      </c>
      <c r="Y14592" t="s">
        <v>386</v>
      </c>
      <c r="Z14592" t="s">
        <v>39630</v>
      </c>
      <c r="AA14592" t="s">
        <v>39632</v>
      </c>
      <c r="AB14592" t="s">
        <v>33627</v>
      </c>
      <c r="AO14592" s="171"/>
      <c r="AP14592" s="171"/>
      <c r="AQ14592" s="171"/>
      <c r="AR14592" s="171"/>
    </row>
    <row r="14593" spans="24:44">
      <c r="X14593" t="s">
        <v>39633</v>
      </c>
      <c r="Y14593" t="s">
        <v>386</v>
      </c>
      <c r="Z14593" t="s">
        <v>39634</v>
      </c>
      <c r="AA14593" t="s">
        <v>38234</v>
      </c>
      <c r="AB14593" t="s">
        <v>125</v>
      </c>
      <c r="AO14593" s="171"/>
      <c r="AP14593" s="171"/>
      <c r="AQ14593" s="171"/>
      <c r="AR14593" s="171"/>
    </row>
    <row r="14594" spans="24:44">
      <c r="X14594" t="s">
        <v>39635</v>
      </c>
      <c r="Y14594" t="s">
        <v>389</v>
      </c>
      <c r="Z14594" t="s">
        <v>39636</v>
      </c>
      <c r="AA14594" t="s">
        <v>38987</v>
      </c>
      <c r="AB14594" t="s">
        <v>5361</v>
      </c>
      <c r="AO14594" s="171"/>
      <c r="AP14594" s="171"/>
      <c r="AQ14594" s="171"/>
      <c r="AR14594" s="171"/>
    </row>
    <row r="14595" spans="24:44">
      <c r="X14595" t="s">
        <v>39637</v>
      </c>
      <c r="Y14595" t="s">
        <v>386</v>
      </c>
      <c r="Z14595" t="s">
        <v>39638</v>
      </c>
      <c r="AA14595" t="s">
        <v>38234</v>
      </c>
      <c r="AB14595" t="s">
        <v>125</v>
      </c>
      <c r="AO14595" s="171"/>
      <c r="AP14595" s="171"/>
      <c r="AQ14595" s="171"/>
      <c r="AR14595" s="171"/>
    </row>
    <row r="14596" spans="24:44">
      <c r="X14596" t="s">
        <v>39639</v>
      </c>
      <c r="Y14596" t="s">
        <v>386</v>
      </c>
      <c r="Z14596" t="s">
        <v>39640</v>
      </c>
      <c r="AA14596" t="s">
        <v>38234</v>
      </c>
      <c r="AB14596" t="s">
        <v>125</v>
      </c>
      <c r="AO14596" s="171"/>
      <c r="AP14596" s="171"/>
      <c r="AQ14596" s="171"/>
      <c r="AR14596" s="171"/>
    </row>
    <row r="14597" spans="24:44">
      <c r="X14597" t="s">
        <v>39641</v>
      </c>
      <c r="Y14597" t="s">
        <v>386</v>
      </c>
      <c r="Z14597" t="s">
        <v>39642</v>
      </c>
      <c r="AA14597" t="s">
        <v>38234</v>
      </c>
      <c r="AB14597" t="s">
        <v>125</v>
      </c>
      <c r="AO14597" s="171"/>
      <c r="AP14597" s="171"/>
      <c r="AQ14597" s="171"/>
      <c r="AR14597" s="171"/>
    </row>
    <row r="14598" spans="24:44">
      <c r="X14598" t="s">
        <v>39643</v>
      </c>
      <c r="Y14598" t="s">
        <v>386</v>
      </c>
      <c r="Z14598" t="s">
        <v>39644</v>
      </c>
      <c r="AA14598" t="s">
        <v>37418</v>
      </c>
      <c r="AB14598" t="s">
        <v>125</v>
      </c>
      <c r="AO14598" s="171"/>
      <c r="AP14598" s="171"/>
      <c r="AQ14598" s="171"/>
      <c r="AR14598" s="171"/>
    </row>
    <row r="14599" spans="24:44">
      <c r="X14599" t="s">
        <v>39645</v>
      </c>
      <c r="Y14599" t="s">
        <v>389</v>
      </c>
      <c r="Z14599" t="s">
        <v>39646</v>
      </c>
      <c r="AA14599" t="s">
        <v>38234</v>
      </c>
      <c r="AB14599" t="s">
        <v>125</v>
      </c>
      <c r="AO14599" s="171"/>
      <c r="AP14599" s="171"/>
      <c r="AQ14599" s="171"/>
      <c r="AR14599" s="171"/>
    </row>
    <row r="14600" spans="24:44">
      <c r="X14600" t="s">
        <v>39647</v>
      </c>
      <c r="Y14600" t="s">
        <v>389</v>
      </c>
      <c r="Z14600" t="s">
        <v>39648</v>
      </c>
      <c r="AA14600" t="s">
        <v>38234</v>
      </c>
      <c r="AB14600" t="s">
        <v>125</v>
      </c>
      <c r="AO14600" s="171"/>
      <c r="AP14600" s="171"/>
      <c r="AQ14600" s="171"/>
      <c r="AR14600" s="171"/>
    </row>
    <row r="14601" spans="24:44">
      <c r="X14601" t="s">
        <v>39649</v>
      </c>
      <c r="Y14601" t="s">
        <v>389</v>
      </c>
      <c r="Z14601" t="s">
        <v>39650</v>
      </c>
      <c r="AA14601" t="s">
        <v>38234</v>
      </c>
      <c r="AB14601" t="s">
        <v>125</v>
      </c>
      <c r="AO14601" s="171"/>
      <c r="AP14601" s="171"/>
      <c r="AQ14601" s="171"/>
      <c r="AR14601" s="171"/>
    </row>
    <row r="14602" spans="24:44">
      <c r="X14602" t="s">
        <v>39651</v>
      </c>
      <c r="Y14602" t="s">
        <v>389</v>
      </c>
      <c r="Z14602" t="s">
        <v>39652</v>
      </c>
      <c r="AA14602" t="s">
        <v>38234</v>
      </c>
      <c r="AB14602" t="s">
        <v>125</v>
      </c>
      <c r="AO14602" s="171"/>
      <c r="AP14602" s="171"/>
      <c r="AQ14602" s="171"/>
      <c r="AR14602" s="171"/>
    </row>
    <row r="14603" spans="24:44">
      <c r="X14603" t="s">
        <v>39653</v>
      </c>
      <c r="Y14603" t="s">
        <v>386</v>
      </c>
      <c r="Z14603" t="s">
        <v>39654</v>
      </c>
      <c r="AA14603" t="s">
        <v>38234</v>
      </c>
      <c r="AB14603" t="s">
        <v>125</v>
      </c>
      <c r="AO14603" s="171"/>
      <c r="AP14603" s="171"/>
      <c r="AQ14603" s="171"/>
      <c r="AR14603" s="171"/>
    </row>
    <row r="14604" spans="24:44">
      <c r="X14604" t="s">
        <v>39655</v>
      </c>
      <c r="Y14604" t="s">
        <v>389</v>
      </c>
      <c r="Z14604" t="s">
        <v>39656</v>
      </c>
      <c r="AA14604" t="s">
        <v>38234</v>
      </c>
      <c r="AB14604" t="s">
        <v>125</v>
      </c>
      <c r="AO14604" s="171"/>
      <c r="AP14604" s="171"/>
      <c r="AQ14604" s="171"/>
      <c r="AR14604" s="171"/>
    </row>
    <row r="14605" spans="24:44">
      <c r="X14605" t="s">
        <v>39657</v>
      </c>
      <c r="Y14605" t="s">
        <v>389</v>
      </c>
      <c r="Z14605" t="s">
        <v>39658</v>
      </c>
      <c r="AA14605" t="s">
        <v>37418</v>
      </c>
      <c r="AB14605" t="s">
        <v>125</v>
      </c>
      <c r="AO14605" s="171"/>
      <c r="AP14605" s="171"/>
      <c r="AQ14605" s="171"/>
      <c r="AR14605" s="171"/>
    </row>
    <row r="14606" spans="24:44">
      <c r="X14606" t="s">
        <v>39659</v>
      </c>
      <c r="Y14606" t="s">
        <v>389</v>
      </c>
      <c r="Z14606" t="s">
        <v>39660</v>
      </c>
      <c r="AA14606" t="s">
        <v>37418</v>
      </c>
      <c r="AB14606" t="s">
        <v>125</v>
      </c>
      <c r="AO14606" s="171"/>
      <c r="AP14606" s="171"/>
      <c r="AQ14606" s="171"/>
      <c r="AR14606" s="171"/>
    </row>
    <row r="14607" spans="24:44">
      <c r="X14607" t="s">
        <v>39661</v>
      </c>
      <c r="Y14607" t="s">
        <v>386</v>
      </c>
      <c r="Z14607" t="s">
        <v>39662</v>
      </c>
      <c r="AA14607" t="s">
        <v>38234</v>
      </c>
      <c r="AB14607" t="s">
        <v>125</v>
      </c>
      <c r="AO14607" s="171"/>
      <c r="AP14607" s="171"/>
      <c r="AQ14607" s="171"/>
      <c r="AR14607" s="171"/>
    </row>
    <row r="14608" spans="24:44">
      <c r="X14608" t="s">
        <v>39663</v>
      </c>
      <c r="Y14608" t="s">
        <v>389</v>
      </c>
      <c r="Z14608" t="s">
        <v>39664</v>
      </c>
      <c r="AA14608" t="s">
        <v>38234</v>
      </c>
      <c r="AB14608" t="s">
        <v>125</v>
      </c>
      <c r="AO14608" s="171"/>
      <c r="AP14608" s="171"/>
      <c r="AQ14608" s="171"/>
      <c r="AR14608" s="171"/>
    </row>
    <row r="14609" spans="24:44">
      <c r="X14609" t="s">
        <v>39665</v>
      </c>
      <c r="Y14609" t="s">
        <v>389</v>
      </c>
      <c r="Z14609" t="s">
        <v>39666</v>
      </c>
      <c r="AA14609" t="s">
        <v>34157</v>
      </c>
      <c r="AB14609" t="s">
        <v>34158</v>
      </c>
      <c r="AO14609" s="171"/>
      <c r="AP14609" s="171"/>
      <c r="AQ14609" s="171"/>
      <c r="AR14609" s="171"/>
    </row>
    <row r="14610" spans="24:44">
      <c r="X14610" t="s">
        <v>39667</v>
      </c>
      <c r="Y14610" t="s">
        <v>389</v>
      </c>
      <c r="Z14610" t="s">
        <v>39668</v>
      </c>
      <c r="AA14610" t="s">
        <v>38234</v>
      </c>
      <c r="AB14610" t="s">
        <v>125</v>
      </c>
      <c r="AO14610" s="171"/>
      <c r="AP14610" s="171"/>
      <c r="AQ14610" s="171"/>
      <c r="AR14610" s="171"/>
    </row>
    <row r="14611" spans="24:44">
      <c r="X14611" t="s">
        <v>39669</v>
      </c>
      <c r="Y14611" t="s">
        <v>389</v>
      </c>
      <c r="Z14611" t="s">
        <v>39670</v>
      </c>
      <c r="AA14611" t="s">
        <v>38234</v>
      </c>
      <c r="AB14611" t="s">
        <v>125</v>
      </c>
      <c r="AO14611" s="171"/>
      <c r="AP14611" s="171"/>
      <c r="AQ14611" s="171"/>
      <c r="AR14611" s="171"/>
    </row>
    <row r="14612" spans="24:44">
      <c r="X14612" t="s">
        <v>39671</v>
      </c>
      <c r="Y14612" t="s">
        <v>389</v>
      </c>
      <c r="Z14612" t="s">
        <v>39672</v>
      </c>
      <c r="AA14612" t="s">
        <v>38234</v>
      </c>
      <c r="AB14612" t="s">
        <v>125</v>
      </c>
      <c r="AO14612" s="171"/>
      <c r="AP14612" s="171"/>
      <c r="AQ14612" s="171"/>
      <c r="AR14612" s="171"/>
    </row>
    <row r="14613" spans="24:44">
      <c r="X14613" t="s">
        <v>39673</v>
      </c>
      <c r="Y14613" t="s">
        <v>389</v>
      </c>
      <c r="Z14613" t="s">
        <v>39674</v>
      </c>
      <c r="AA14613" t="s">
        <v>38234</v>
      </c>
      <c r="AB14613" t="s">
        <v>125</v>
      </c>
      <c r="AO14613" s="171"/>
      <c r="AP14613" s="171"/>
      <c r="AQ14613" s="171"/>
      <c r="AR14613" s="171"/>
    </row>
    <row r="14614" spans="24:44">
      <c r="X14614" t="s">
        <v>39675</v>
      </c>
      <c r="Y14614" t="s">
        <v>389</v>
      </c>
      <c r="Z14614" t="s">
        <v>39676</v>
      </c>
      <c r="AA14614" t="s">
        <v>38234</v>
      </c>
      <c r="AB14614" t="s">
        <v>125</v>
      </c>
      <c r="AO14614" s="171"/>
      <c r="AP14614" s="171"/>
      <c r="AQ14614" s="171"/>
      <c r="AR14614" s="171"/>
    </row>
    <row r="14615" spans="24:44">
      <c r="X14615" t="s">
        <v>39677</v>
      </c>
      <c r="Y14615" t="s">
        <v>386</v>
      </c>
      <c r="Z14615" t="s">
        <v>39678</v>
      </c>
      <c r="AA14615" t="s">
        <v>33762</v>
      </c>
      <c r="AB14615" t="s">
        <v>125</v>
      </c>
      <c r="AO14615" s="171"/>
      <c r="AP14615" s="171"/>
      <c r="AQ14615" s="171"/>
      <c r="AR14615" s="171"/>
    </row>
    <row r="14616" spans="24:44">
      <c r="X14616" t="s">
        <v>39679</v>
      </c>
      <c r="Y14616" t="s">
        <v>386</v>
      </c>
      <c r="Z14616" t="s">
        <v>39680</v>
      </c>
      <c r="AA14616" t="s">
        <v>34125</v>
      </c>
      <c r="AB14616" t="s">
        <v>33674</v>
      </c>
      <c r="AO14616" s="171"/>
      <c r="AP14616" s="171"/>
      <c r="AQ14616" s="171"/>
      <c r="AR14616" s="171"/>
    </row>
    <row r="14617" spans="24:44">
      <c r="X14617" t="s">
        <v>39681</v>
      </c>
      <c r="Y14617" t="s">
        <v>386</v>
      </c>
      <c r="Z14617" t="s">
        <v>39682</v>
      </c>
      <c r="AA14617" t="s">
        <v>34125</v>
      </c>
      <c r="AB14617" t="s">
        <v>33674</v>
      </c>
      <c r="AO14617" s="171"/>
      <c r="AP14617" s="171"/>
      <c r="AQ14617" s="171"/>
      <c r="AR14617" s="171"/>
    </row>
    <row r="14618" spans="24:44">
      <c r="X14618" t="s">
        <v>39683</v>
      </c>
      <c r="Y14618" t="s">
        <v>386</v>
      </c>
      <c r="Z14618" t="s">
        <v>39678</v>
      </c>
      <c r="AA14618" t="s">
        <v>33603</v>
      </c>
      <c r="AB14618" t="s">
        <v>125</v>
      </c>
      <c r="AO14618" s="171"/>
      <c r="AP14618" s="171"/>
      <c r="AQ14618" s="171"/>
      <c r="AR14618" s="171"/>
    </row>
    <row r="14619" spans="24:44">
      <c r="X14619" t="s">
        <v>39684</v>
      </c>
      <c r="Y14619" t="s">
        <v>389</v>
      </c>
      <c r="Z14619" t="s">
        <v>39685</v>
      </c>
      <c r="AA14619" t="s">
        <v>33762</v>
      </c>
      <c r="AB14619" t="s">
        <v>125</v>
      </c>
      <c r="AO14619" s="171"/>
      <c r="AP14619" s="171"/>
      <c r="AQ14619" s="171"/>
      <c r="AR14619" s="171"/>
    </row>
    <row r="14620" spans="24:44">
      <c r="X14620" t="s">
        <v>39686</v>
      </c>
      <c r="Y14620" t="s">
        <v>386</v>
      </c>
      <c r="Z14620" t="s">
        <v>39687</v>
      </c>
      <c r="AA14620" t="s">
        <v>34125</v>
      </c>
      <c r="AB14620" t="s">
        <v>33674</v>
      </c>
      <c r="AO14620" s="171"/>
      <c r="AP14620" s="171"/>
      <c r="AQ14620" s="171"/>
      <c r="AR14620" s="171"/>
    </row>
    <row r="14621" spans="24:44">
      <c r="X14621" t="s">
        <v>39688</v>
      </c>
      <c r="Y14621" t="s">
        <v>386</v>
      </c>
      <c r="Z14621" t="s">
        <v>39689</v>
      </c>
      <c r="AA14621" t="s">
        <v>33762</v>
      </c>
      <c r="AB14621" t="s">
        <v>125</v>
      </c>
      <c r="AO14621" s="171"/>
      <c r="AP14621" s="171"/>
      <c r="AQ14621" s="171"/>
      <c r="AR14621" s="171"/>
    </row>
    <row r="14622" spans="24:44">
      <c r="X14622" t="s">
        <v>39690</v>
      </c>
      <c r="Y14622" t="s">
        <v>386</v>
      </c>
      <c r="Z14622" t="s">
        <v>38908</v>
      </c>
      <c r="AA14622" t="s">
        <v>33984</v>
      </c>
      <c r="AB14622" t="s">
        <v>125</v>
      </c>
      <c r="AO14622" s="171"/>
      <c r="AP14622" s="171"/>
      <c r="AQ14622" s="171"/>
      <c r="AR14622" s="171"/>
    </row>
    <row r="14623" spans="24:44">
      <c r="X14623" t="s">
        <v>39691</v>
      </c>
      <c r="Y14623" t="s">
        <v>386</v>
      </c>
      <c r="Z14623" t="s">
        <v>39692</v>
      </c>
      <c r="AA14623" t="s">
        <v>34125</v>
      </c>
      <c r="AB14623" t="s">
        <v>33674</v>
      </c>
      <c r="AO14623" s="171"/>
      <c r="AP14623" s="171"/>
      <c r="AQ14623" s="171"/>
      <c r="AR14623" s="171"/>
    </row>
    <row r="14624" spans="24:44">
      <c r="X14624" t="s">
        <v>39693</v>
      </c>
      <c r="Y14624" t="s">
        <v>386</v>
      </c>
      <c r="Z14624" t="s">
        <v>39694</v>
      </c>
      <c r="AA14624" t="s">
        <v>34125</v>
      </c>
      <c r="AB14624" t="s">
        <v>33674</v>
      </c>
      <c r="AO14624" s="171"/>
      <c r="AP14624" s="171"/>
      <c r="AQ14624" s="171"/>
      <c r="AR14624" s="171"/>
    </row>
    <row r="14625" spans="24:44">
      <c r="X14625" t="s">
        <v>6452</v>
      </c>
      <c r="Y14625" t="s">
        <v>386</v>
      </c>
      <c r="Z14625" t="s">
        <v>39695</v>
      </c>
      <c r="AA14625" t="s">
        <v>33984</v>
      </c>
      <c r="AB14625" t="s">
        <v>125</v>
      </c>
      <c r="AO14625" s="171"/>
      <c r="AP14625" s="171"/>
      <c r="AQ14625" s="171"/>
      <c r="AR14625" s="171"/>
    </row>
    <row r="14626" spans="24:44">
      <c r="X14626" t="s">
        <v>39696</v>
      </c>
      <c r="Y14626" t="s">
        <v>386</v>
      </c>
      <c r="Z14626" t="s">
        <v>39697</v>
      </c>
      <c r="AA14626" t="s">
        <v>38234</v>
      </c>
      <c r="AB14626" t="s">
        <v>125</v>
      </c>
      <c r="AO14626" s="171"/>
      <c r="AP14626" s="171"/>
      <c r="AQ14626" s="171"/>
      <c r="AR14626" s="171"/>
    </row>
    <row r="14627" spans="24:44">
      <c r="X14627" t="s">
        <v>39698</v>
      </c>
      <c r="Y14627" t="s">
        <v>389</v>
      </c>
      <c r="Z14627" t="s">
        <v>39699</v>
      </c>
      <c r="AA14627" t="s">
        <v>39700</v>
      </c>
      <c r="AB14627" t="s">
        <v>5361</v>
      </c>
      <c r="AO14627" s="171"/>
      <c r="AP14627" s="171"/>
      <c r="AQ14627" s="171"/>
      <c r="AR14627" s="171"/>
    </row>
    <row r="14628" spans="24:44">
      <c r="X14628" t="s">
        <v>39701</v>
      </c>
      <c r="Y14628" t="s">
        <v>386</v>
      </c>
      <c r="Z14628" t="s">
        <v>39702</v>
      </c>
      <c r="AA14628" t="s">
        <v>34125</v>
      </c>
      <c r="AB14628" t="s">
        <v>33674</v>
      </c>
      <c r="AO14628" s="171"/>
      <c r="AP14628" s="171"/>
      <c r="AQ14628" s="171"/>
      <c r="AR14628" s="171"/>
    </row>
    <row r="14629" spans="24:44">
      <c r="X14629" t="s">
        <v>39703</v>
      </c>
      <c r="Y14629" t="s">
        <v>386</v>
      </c>
      <c r="Z14629" t="s">
        <v>39704</v>
      </c>
      <c r="AA14629" t="s">
        <v>34125</v>
      </c>
      <c r="AB14629" t="s">
        <v>33674</v>
      </c>
      <c r="AO14629" s="171"/>
      <c r="AP14629" s="171"/>
      <c r="AQ14629" s="171"/>
      <c r="AR14629" s="171"/>
    </row>
    <row r="14630" spans="24:44">
      <c r="X14630" t="s">
        <v>39705</v>
      </c>
      <c r="Y14630" t="s">
        <v>386</v>
      </c>
      <c r="Z14630" t="s">
        <v>39706</v>
      </c>
      <c r="AA14630" t="s">
        <v>34125</v>
      </c>
      <c r="AB14630" t="s">
        <v>33674</v>
      </c>
      <c r="AO14630" s="171"/>
      <c r="AP14630" s="171"/>
      <c r="AQ14630" s="171"/>
      <c r="AR14630" s="171"/>
    </row>
    <row r="14631" spans="24:44">
      <c r="X14631" t="s">
        <v>39707</v>
      </c>
      <c r="Y14631" t="s">
        <v>386</v>
      </c>
      <c r="Z14631" t="s">
        <v>39708</v>
      </c>
      <c r="AA14631" t="s">
        <v>34125</v>
      </c>
      <c r="AB14631" t="s">
        <v>33674</v>
      </c>
      <c r="AO14631" s="171"/>
      <c r="AP14631" s="171"/>
      <c r="AQ14631" s="171"/>
      <c r="AR14631" s="171"/>
    </row>
    <row r="14632" spans="24:44">
      <c r="X14632" t="s">
        <v>39709</v>
      </c>
      <c r="Y14632" t="s">
        <v>386</v>
      </c>
      <c r="Z14632" t="s">
        <v>39710</v>
      </c>
      <c r="AA14632" t="s">
        <v>34125</v>
      </c>
      <c r="AB14632" t="s">
        <v>33674</v>
      </c>
      <c r="AO14632" s="171"/>
      <c r="AP14632" s="171"/>
      <c r="AQ14632" s="171"/>
      <c r="AR14632" s="171"/>
    </row>
    <row r="14633" spans="24:44">
      <c r="X14633" t="s">
        <v>39711</v>
      </c>
      <c r="Y14633" t="s">
        <v>386</v>
      </c>
      <c r="Z14633" t="s">
        <v>39712</v>
      </c>
      <c r="AA14633" t="s">
        <v>34125</v>
      </c>
      <c r="AB14633" t="s">
        <v>33674</v>
      </c>
      <c r="AO14633" s="171"/>
      <c r="AP14633" s="171"/>
      <c r="AQ14633" s="171"/>
      <c r="AR14633" s="171"/>
    </row>
    <row r="14634" spans="24:44">
      <c r="X14634" t="s">
        <v>39713</v>
      </c>
      <c r="Y14634" t="s">
        <v>386</v>
      </c>
      <c r="Z14634" t="s">
        <v>39714</v>
      </c>
      <c r="AA14634" t="s">
        <v>34125</v>
      </c>
      <c r="AB14634" t="s">
        <v>33674</v>
      </c>
      <c r="AO14634" s="171"/>
      <c r="AP14634" s="171"/>
      <c r="AQ14634" s="171"/>
      <c r="AR14634" s="171"/>
    </row>
    <row r="14635" spans="24:44">
      <c r="X14635" t="s">
        <v>5177</v>
      </c>
      <c r="Y14635" t="s">
        <v>386</v>
      </c>
      <c r="Z14635" t="s">
        <v>39715</v>
      </c>
      <c r="AA14635" t="s">
        <v>34125</v>
      </c>
      <c r="AB14635" t="s">
        <v>33674</v>
      </c>
      <c r="AO14635" s="171"/>
      <c r="AP14635" s="171"/>
      <c r="AQ14635" s="171"/>
      <c r="AR14635" s="171"/>
    </row>
    <row r="14636" spans="24:44">
      <c r="X14636" t="s">
        <v>39716</v>
      </c>
      <c r="Y14636" t="s">
        <v>386</v>
      </c>
      <c r="Z14636" t="s">
        <v>39717</v>
      </c>
      <c r="AA14636" t="s">
        <v>38837</v>
      </c>
      <c r="AB14636" t="s">
        <v>5354</v>
      </c>
      <c r="AO14636" s="171"/>
      <c r="AP14636" s="171"/>
      <c r="AQ14636" s="171"/>
      <c r="AR14636" s="171"/>
    </row>
    <row r="14637" spans="24:44">
      <c r="X14637" t="s">
        <v>5182</v>
      </c>
      <c r="Y14637" t="s">
        <v>386</v>
      </c>
      <c r="Z14637" t="s">
        <v>39718</v>
      </c>
      <c r="AA14637" t="s">
        <v>33693</v>
      </c>
      <c r="AB14637" t="s">
        <v>33694</v>
      </c>
      <c r="AO14637" s="171"/>
      <c r="AP14637" s="171"/>
      <c r="AQ14637" s="171"/>
      <c r="AR14637" s="171"/>
    </row>
    <row r="14638" spans="24:44">
      <c r="X14638" t="s">
        <v>39719</v>
      </c>
      <c r="Y14638" t="s">
        <v>386</v>
      </c>
      <c r="Z14638" t="s">
        <v>39720</v>
      </c>
      <c r="AA14638" t="s">
        <v>33715</v>
      </c>
      <c r="AB14638" t="s">
        <v>33627</v>
      </c>
      <c r="AO14638" s="171"/>
      <c r="AP14638" s="171"/>
      <c r="AQ14638" s="171"/>
      <c r="AR14638" s="171"/>
    </row>
    <row r="14639" spans="24:44">
      <c r="X14639" t="s">
        <v>39721</v>
      </c>
      <c r="Y14639" t="s">
        <v>386</v>
      </c>
      <c r="Z14639" t="s">
        <v>39722</v>
      </c>
      <c r="AA14639" t="s">
        <v>34125</v>
      </c>
      <c r="AB14639" t="s">
        <v>33674</v>
      </c>
      <c r="AO14639" s="171"/>
      <c r="AP14639" s="171"/>
      <c r="AQ14639" s="171"/>
      <c r="AR14639" s="171"/>
    </row>
    <row r="14640" spans="24:44">
      <c r="X14640" t="s">
        <v>39723</v>
      </c>
      <c r="Y14640" t="s">
        <v>386</v>
      </c>
      <c r="Z14640" t="s">
        <v>39724</v>
      </c>
      <c r="AA14640" t="s">
        <v>33693</v>
      </c>
      <c r="AB14640" t="s">
        <v>33694</v>
      </c>
      <c r="AO14640" s="171"/>
      <c r="AP14640" s="171"/>
      <c r="AQ14640" s="171"/>
      <c r="AR14640" s="171"/>
    </row>
    <row r="14641" spans="24:44">
      <c r="X14641" t="s">
        <v>39725</v>
      </c>
      <c r="Y14641" t="s">
        <v>386</v>
      </c>
      <c r="Z14641" t="s">
        <v>39726</v>
      </c>
      <c r="AA14641" t="s">
        <v>33984</v>
      </c>
      <c r="AB14641" t="s">
        <v>125</v>
      </c>
      <c r="AO14641" s="171"/>
      <c r="AP14641" s="171"/>
      <c r="AQ14641" s="171"/>
      <c r="AR14641" s="171"/>
    </row>
    <row r="14642" spans="24:44">
      <c r="X14642" t="s">
        <v>39727</v>
      </c>
      <c r="Y14642" t="s">
        <v>386</v>
      </c>
      <c r="Z14642" t="s">
        <v>39728</v>
      </c>
      <c r="AA14642" t="s">
        <v>34125</v>
      </c>
      <c r="AB14642" t="s">
        <v>33674</v>
      </c>
      <c r="AO14642" s="171"/>
      <c r="AP14642" s="171"/>
      <c r="AQ14642" s="171"/>
      <c r="AR14642" s="171"/>
    </row>
    <row r="14643" spans="24:44">
      <c r="X14643" t="s">
        <v>39729</v>
      </c>
      <c r="Y14643" t="s">
        <v>386</v>
      </c>
      <c r="Z14643" t="s">
        <v>39730</v>
      </c>
      <c r="AA14643" t="s">
        <v>34125</v>
      </c>
      <c r="AB14643" t="s">
        <v>33674</v>
      </c>
      <c r="AO14643" s="171"/>
      <c r="AP14643" s="171"/>
      <c r="AQ14643" s="171"/>
      <c r="AR14643" s="171"/>
    </row>
    <row r="14644" spans="24:44">
      <c r="X14644" t="s">
        <v>39731</v>
      </c>
      <c r="Y14644" t="s">
        <v>386</v>
      </c>
      <c r="Z14644" t="s">
        <v>39732</v>
      </c>
      <c r="AA14644" t="s">
        <v>39700</v>
      </c>
      <c r="AB14644" t="s">
        <v>5361</v>
      </c>
      <c r="AO14644" s="171"/>
      <c r="AP14644" s="171"/>
      <c r="AQ14644" s="171"/>
      <c r="AR14644" s="171"/>
    </row>
    <row r="14645" spans="24:44">
      <c r="X14645" t="s">
        <v>39733</v>
      </c>
      <c r="Y14645" t="s">
        <v>386</v>
      </c>
      <c r="Z14645" t="s">
        <v>39734</v>
      </c>
      <c r="AA14645" t="s">
        <v>33715</v>
      </c>
      <c r="AB14645" t="s">
        <v>33627</v>
      </c>
      <c r="AO14645" s="171"/>
      <c r="AP14645" s="171"/>
      <c r="AQ14645" s="171"/>
      <c r="AR14645" s="171"/>
    </row>
    <row r="14646" spans="24:44">
      <c r="X14646" t="s">
        <v>39735</v>
      </c>
      <c r="Y14646" t="s">
        <v>386</v>
      </c>
      <c r="Z14646" t="s">
        <v>39736</v>
      </c>
      <c r="AA14646" t="s">
        <v>34125</v>
      </c>
      <c r="AB14646" t="s">
        <v>33674</v>
      </c>
      <c r="AO14646" s="171"/>
      <c r="AP14646" s="171"/>
      <c r="AQ14646" s="171"/>
      <c r="AR14646" s="171"/>
    </row>
    <row r="14647" spans="24:44">
      <c r="X14647" t="s">
        <v>39737</v>
      </c>
      <c r="Y14647" t="s">
        <v>386</v>
      </c>
      <c r="Z14647" t="s">
        <v>39738</v>
      </c>
      <c r="AA14647" t="s">
        <v>34125</v>
      </c>
      <c r="AB14647" t="s">
        <v>33674</v>
      </c>
      <c r="AO14647" s="171"/>
      <c r="AP14647" s="171"/>
      <c r="AQ14647" s="171"/>
      <c r="AR14647" s="171"/>
    </row>
    <row r="14648" spans="24:44">
      <c r="X14648" t="s">
        <v>39739</v>
      </c>
      <c r="Y14648" t="s">
        <v>386</v>
      </c>
      <c r="Z14648" t="s">
        <v>39740</v>
      </c>
      <c r="AA14648" t="s">
        <v>34125</v>
      </c>
      <c r="AB14648" t="s">
        <v>33674</v>
      </c>
      <c r="AO14648" s="171"/>
      <c r="AP14648" s="171"/>
      <c r="AQ14648" s="171"/>
      <c r="AR14648" s="171"/>
    </row>
    <row r="14649" spans="24:44">
      <c r="X14649" t="s">
        <v>39741</v>
      </c>
      <c r="Y14649" t="s">
        <v>386</v>
      </c>
      <c r="Z14649" t="s">
        <v>39742</v>
      </c>
      <c r="AA14649" t="s">
        <v>34125</v>
      </c>
      <c r="AB14649" t="s">
        <v>33674</v>
      </c>
      <c r="AO14649" s="171"/>
      <c r="AP14649" s="171"/>
      <c r="AQ14649" s="171"/>
      <c r="AR14649" s="171"/>
    </row>
    <row r="14650" spans="24:44">
      <c r="X14650" t="s">
        <v>39743</v>
      </c>
      <c r="Y14650" t="s">
        <v>386</v>
      </c>
      <c r="Z14650" t="s">
        <v>39744</v>
      </c>
      <c r="AA14650" t="s">
        <v>33984</v>
      </c>
      <c r="AB14650" t="s">
        <v>125</v>
      </c>
      <c r="AO14650" s="171"/>
      <c r="AP14650" s="171"/>
      <c r="AQ14650" s="171"/>
      <c r="AR14650" s="171"/>
    </row>
    <row r="14651" spans="24:44">
      <c r="X14651" t="s">
        <v>39745</v>
      </c>
      <c r="Y14651" t="s">
        <v>386</v>
      </c>
      <c r="Z14651" t="s">
        <v>39746</v>
      </c>
      <c r="AA14651" t="s">
        <v>35595</v>
      </c>
      <c r="AB14651" t="s">
        <v>33927</v>
      </c>
      <c r="AO14651" s="171"/>
      <c r="AP14651" s="171"/>
      <c r="AQ14651" s="171"/>
      <c r="AR14651" s="171"/>
    </row>
    <row r="14652" spans="24:44">
      <c r="X14652" t="s">
        <v>39747</v>
      </c>
      <c r="Y14652" t="s">
        <v>386</v>
      </c>
      <c r="Z14652" t="s">
        <v>39748</v>
      </c>
      <c r="AA14652" t="s">
        <v>34125</v>
      </c>
      <c r="AB14652" t="s">
        <v>33674</v>
      </c>
      <c r="AO14652" s="171"/>
      <c r="AP14652" s="171"/>
      <c r="AQ14652" s="171"/>
      <c r="AR14652" s="171"/>
    </row>
    <row r="14653" spans="24:44">
      <c r="X14653" t="s">
        <v>39749</v>
      </c>
      <c r="Y14653" t="s">
        <v>386</v>
      </c>
      <c r="Z14653" t="s">
        <v>39750</v>
      </c>
      <c r="AA14653" t="s">
        <v>34125</v>
      </c>
      <c r="AB14653" t="s">
        <v>33674</v>
      </c>
      <c r="AO14653" s="171"/>
      <c r="AP14653" s="171"/>
      <c r="AQ14653" s="171"/>
      <c r="AR14653" s="171"/>
    </row>
    <row r="14654" spans="24:44">
      <c r="X14654" t="s">
        <v>39751</v>
      </c>
      <c r="Y14654" t="s">
        <v>386</v>
      </c>
      <c r="Z14654" t="s">
        <v>39752</v>
      </c>
      <c r="AA14654" t="s">
        <v>34125</v>
      </c>
      <c r="AB14654" t="s">
        <v>33674</v>
      </c>
      <c r="AO14654" s="171"/>
      <c r="AP14654" s="171"/>
      <c r="AQ14654" s="171"/>
      <c r="AR14654" s="171"/>
    </row>
    <row r="14655" spans="24:44">
      <c r="X14655" t="s">
        <v>39753</v>
      </c>
      <c r="Y14655" t="s">
        <v>386</v>
      </c>
      <c r="Z14655" t="s">
        <v>39754</v>
      </c>
      <c r="AA14655" t="s">
        <v>33677</v>
      </c>
      <c r="AB14655" t="s">
        <v>125</v>
      </c>
      <c r="AO14655" s="171"/>
      <c r="AP14655" s="171"/>
      <c r="AQ14655" s="171"/>
      <c r="AR14655" s="171"/>
    </row>
    <row r="14656" spans="24:44">
      <c r="X14656" t="s">
        <v>39755</v>
      </c>
      <c r="Y14656" t="s">
        <v>386</v>
      </c>
      <c r="Z14656" t="s">
        <v>39754</v>
      </c>
      <c r="AA14656" t="s">
        <v>33762</v>
      </c>
      <c r="AB14656" t="s">
        <v>125</v>
      </c>
      <c r="AO14656" s="171"/>
      <c r="AP14656" s="171"/>
      <c r="AQ14656" s="171"/>
      <c r="AR14656" s="171"/>
    </row>
    <row r="14657" spans="24:44">
      <c r="X14657" t="s">
        <v>39756</v>
      </c>
      <c r="Y14657" t="s">
        <v>386</v>
      </c>
      <c r="Z14657" t="s">
        <v>39754</v>
      </c>
      <c r="AA14657" t="s">
        <v>33984</v>
      </c>
      <c r="AB14657" t="s">
        <v>125</v>
      </c>
      <c r="AO14657" s="171"/>
      <c r="AP14657" s="171"/>
      <c r="AQ14657" s="171"/>
      <c r="AR14657" s="171"/>
    </row>
    <row r="14658" spans="24:44">
      <c r="X14658" t="s">
        <v>39757</v>
      </c>
      <c r="Y14658" t="s">
        <v>386</v>
      </c>
      <c r="Z14658" t="s">
        <v>39758</v>
      </c>
      <c r="AA14658" t="s">
        <v>34125</v>
      </c>
      <c r="AB14658" t="s">
        <v>33674</v>
      </c>
      <c r="AO14658" s="171"/>
      <c r="AP14658" s="171"/>
      <c r="AQ14658" s="171"/>
      <c r="AR14658" s="171"/>
    </row>
    <row r="14659" spans="24:44">
      <c r="X14659" t="s">
        <v>39759</v>
      </c>
      <c r="Y14659" t="s">
        <v>386</v>
      </c>
      <c r="Z14659" t="s">
        <v>39760</v>
      </c>
      <c r="AA14659" t="s">
        <v>34125</v>
      </c>
      <c r="AB14659" t="s">
        <v>33674</v>
      </c>
      <c r="AO14659" s="171"/>
      <c r="AP14659" s="171"/>
      <c r="AQ14659" s="171"/>
      <c r="AR14659" s="171"/>
    </row>
    <row r="14660" spans="24:44">
      <c r="X14660" t="s">
        <v>39761</v>
      </c>
      <c r="Y14660" t="s">
        <v>386</v>
      </c>
      <c r="Z14660" t="s">
        <v>39762</v>
      </c>
      <c r="AA14660" t="s">
        <v>33677</v>
      </c>
      <c r="AB14660" t="s">
        <v>125</v>
      </c>
      <c r="AO14660" s="171"/>
      <c r="AP14660" s="171"/>
      <c r="AQ14660" s="171"/>
      <c r="AR14660" s="171"/>
    </row>
    <row r="14661" spans="24:44">
      <c r="X14661" t="s">
        <v>39763</v>
      </c>
      <c r="Y14661" t="s">
        <v>386</v>
      </c>
      <c r="Z14661" t="s">
        <v>39764</v>
      </c>
      <c r="AA14661" t="s">
        <v>653</v>
      </c>
      <c r="AB14661" t="s">
        <v>125</v>
      </c>
      <c r="AO14661" s="171"/>
      <c r="AP14661" s="171"/>
      <c r="AQ14661" s="171"/>
      <c r="AR14661" s="171"/>
    </row>
    <row r="14662" spans="24:44">
      <c r="X14662" t="s">
        <v>39765</v>
      </c>
      <c r="Y14662" t="s">
        <v>386</v>
      </c>
      <c r="Z14662" t="s">
        <v>39766</v>
      </c>
      <c r="AA14662" t="s">
        <v>33693</v>
      </c>
      <c r="AB14662" t="s">
        <v>33694</v>
      </c>
      <c r="AO14662" s="171"/>
      <c r="AP14662" s="171"/>
      <c r="AQ14662" s="171"/>
      <c r="AR14662" s="171"/>
    </row>
    <row r="14663" spans="24:44">
      <c r="X14663" t="s">
        <v>39767</v>
      </c>
      <c r="Y14663" t="s">
        <v>386</v>
      </c>
      <c r="Z14663" t="s">
        <v>39768</v>
      </c>
      <c r="AA14663" t="s">
        <v>33603</v>
      </c>
      <c r="AB14663" t="s">
        <v>125</v>
      </c>
      <c r="AO14663" s="171"/>
      <c r="AP14663" s="171"/>
      <c r="AQ14663" s="171"/>
      <c r="AR14663" s="171"/>
    </row>
    <row r="14664" spans="24:44">
      <c r="X14664" t="s">
        <v>39769</v>
      </c>
      <c r="Y14664" t="s">
        <v>386</v>
      </c>
      <c r="Z14664" t="s">
        <v>39770</v>
      </c>
      <c r="AA14664" t="s">
        <v>33626</v>
      </c>
      <c r="AB14664" t="s">
        <v>33627</v>
      </c>
      <c r="AO14664" s="171"/>
      <c r="AP14664" s="171"/>
      <c r="AQ14664" s="171"/>
      <c r="AR14664" s="171"/>
    </row>
    <row r="14665" spans="24:44">
      <c r="X14665" t="s">
        <v>39771</v>
      </c>
      <c r="Y14665" t="s">
        <v>386</v>
      </c>
      <c r="Z14665" t="s">
        <v>39772</v>
      </c>
      <c r="AA14665" t="s">
        <v>35595</v>
      </c>
      <c r="AB14665" t="s">
        <v>33927</v>
      </c>
      <c r="AO14665" s="171"/>
      <c r="AP14665" s="171"/>
      <c r="AQ14665" s="171"/>
      <c r="AR14665" s="171"/>
    </row>
    <row r="14666" spans="24:44">
      <c r="X14666" t="s">
        <v>39773</v>
      </c>
      <c r="Y14666" t="s">
        <v>386</v>
      </c>
      <c r="Z14666" t="s">
        <v>39774</v>
      </c>
      <c r="AA14666" t="s">
        <v>33715</v>
      </c>
      <c r="AB14666" t="s">
        <v>33627</v>
      </c>
      <c r="AO14666" s="171"/>
      <c r="AP14666" s="171"/>
      <c r="AQ14666" s="171"/>
      <c r="AR14666" s="171"/>
    </row>
    <row r="14667" spans="24:44">
      <c r="X14667" t="s">
        <v>39775</v>
      </c>
      <c r="Y14667" t="s">
        <v>386</v>
      </c>
      <c r="Z14667" t="s">
        <v>39776</v>
      </c>
      <c r="AA14667" t="s">
        <v>33693</v>
      </c>
      <c r="AB14667" t="s">
        <v>33694</v>
      </c>
      <c r="AO14667" s="171"/>
      <c r="AP14667" s="171"/>
      <c r="AQ14667" s="171"/>
      <c r="AR14667" s="171"/>
    </row>
    <row r="14668" spans="24:44">
      <c r="X14668" t="s">
        <v>39777</v>
      </c>
      <c r="Y14668" t="s">
        <v>386</v>
      </c>
      <c r="Z14668" t="s">
        <v>39778</v>
      </c>
      <c r="AA14668" t="s">
        <v>33603</v>
      </c>
      <c r="AB14668" t="s">
        <v>125</v>
      </c>
      <c r="AO14668" s="171"/>
      <c r="AP14668" s="171"/>
      <c r="AQ14668" s="171"/>
      <c r="AR14668" s="171"/>
    </row>
    <row r="14669" spans="24:44">
      <c r="X14669" t="s">
        <v>39779</v>
      </c>
      <c r="Y14669" t="s">
        <v>386</v>
      </c>
      <c r="Z14669" t="s">
        <v>39780</v>
      </c>
      <c r="AA14669" t="s">
        <v>34125</v>
      </c>
      <c r="AB14669" t="s">
        <v>33674</v>
      </c>
      <c r="AO14669" s="171"/>
      <c r="AP14669" s="171"/>
      <c r="AQ14669" s="171"/>
      <c r="AR14669" s="171"/>
    </row>
    <row r="14670" spans="24:44">
      <c r="X14670" t="s">
        <v>39781</v>
      </c>
      <c r="Y14670" t="s">
        <v>386</v>
      </c>
      <c r="Z14670" t="s">
        <v>39782</v>
      </c>
      <c r="AA14670" t="s">
        <v>34125</v>
      </c>
      <c r="AB14670" t="s">
        <v>33674</v>
      </c>
      <c r="AO14670" s="171"/>
      <c r="AP14670" s="171"/>
      <c r="AQ14670" s="171"/>
      <c r="AR14670" s="171"/>
    </row>
    <row r="14671" spans="24:44">
      <c r="X14671" t="s">
        <v>39783</v>
      </c>
      <c r="Y14671" t="s">
        <v>389</v>
      </c>
      <c r="Z14671" t="s">
        <v>39784</v>
      </c>
      <c r="AA14671" t="s">
        <v>33762</v>
      </c>
      <c r="AB14671" t="s">
        <v>125</v>
      </c>
      <c r="AO14671" s="171"/>
      <c r="AP14671" s="171"/>
      <c r="AQ14671" s="171"/>
      <c r="AR14671" s="171"/>
    </row>
    <row r="14672" spans="24:44">
      <c r="X14672" t="s">
        <v>39785</v>
      </c>
      <c r="Y14672" t="s">
        <v>386</v>
      </c>
      <c r="Z14672" t="s">
        <v>39786</v>
      </c>
      <c r="AA14672" t="s">
        <v>34125</v>
      </c>
      <c r="AB14672" t="s">
        <v>33674</v>
      </c>
      <c r="AO14672" s="171"/>
      <c r="AP14672" s="171"/>
      <c r="AQ14672" s="171"/>
      <c r="AR14672" s="171"/>
    </row>
    <row r="14673" spans="24:44">
      <c r="X14673" t="s">
        <v>39787</v>
      </c>
      <c r="Y14673" t="s">
        <v>386</v>
      </c>
      <c r="Z14673" t="s">
        <v>39788</v>
      </c>
      <c r="AA14673" t="s">
        <v>34125</v>
      </c>
      <c r="AB14673" t="s">
        <v>33674</v>
      </c>
      <c r="AO14673" s="171"/>
      <c r="AP14673" s="171"/>
      <c r="AQ14673" s="171"/>
      <c r="AR14673" s="171"/>
    </row>
    <row r="14674" spans="24:44">
      <c r="X14674" t="s">
        <v>39789</v>
      </c>
      <c r="Y14674" t="s">
        <v>386</v>
      </c>
      <c r="Z14674" t="s">
        <v>38764</v>
      </c>
      <c r="AA14674" t="s">
        <v>35595</v>
      </c>
      <c r="AB14674" t="s">
        <v>33927</v>
      </c>
      <c r="AO14674" s="171"/>
      <c r="AP14674" s="171"/>
      <c r="AQ14674" s="171"/>
      <c r="AR14674" s="171"/>
    </row>
    <row r="14675" spans="24:44">
      <c r="X14675" t="s">
        <v>39790</v>
      </c>
      <c r="Y14675" t="s">
        <v>386</v>
      </c>
      <c r="Z14675" t="s">
        <v>39791</v>
      </c>
      <c r="AA14675" t="s">
        <v>33762</v>
      </c>
      <c r="AB14675" t="s">
        <v>125</v>
      </c>
      <c r="AO14675" s="171"/>
      <c r="AP14675" s="171"/>
      <c r="AQ14675" s="171"/>
      <c r="AR14675" s="171"/>
    </row>
    <row r="14676" spans="24:44">
      <c r="X14676" t="s">
        <v>39792</v>
      </c>
      <c r="Y14676" t="s">
        <v>386</v>
      </c>
      <c r="Z14676" t="s">
        <v>39793</v>
      </c>
      <c r="AA14676" t="s">
        <v>33762</v>
      </c>
      <c r="AB14676" t="s">
        <v>125</v>
      </c>
      <c r="AO14676" s="171"/>
      <c r="AP14676" s="171"/>
      <c r="AQ14676" s="171"/>
      <c r="AR14676" s="171"/>
    </row>
    <row r="14677" spans="24:44">
      <c r="X14677" t="s">
        <v>39794</v>
      </c>
      <c r="Y14677" t="s">
        <v>386</v>
      </c>
      <c r="Z14677" t="s">
        <v>39793</v>
      </c>
      <c r="AA14677" t="s">
        <v>33677</v>
      </c>
      <c r="AB14677" t="s">
        <v>125</v>
      </c>
      <c r="AO14677" s="171"/>
      <c r="AP14677" s="171"/>
      <c r="AQ14677" s="171"/>
      <c r="AR14677" s="171"/>
    </row>
    <row r="14678" spans="24:44">
      <c r="X14678" t="s">
        <v>39795</v>
      </c>
      <c r="Y14678" t="s">
        <v>386</v>
      </c>
      <c r="Z14678" t="s">
        <v>39796</v>
      </c>
      <c r="AA14678" t="s">
        <v>39475</v>
      </c>
      <c r="AB14678" t="s">
        <v>37202</v>
      </c>
      <c r="AO14678" s="171"/>
      <c r="AP14678" s="171"/>
      <c r="AQ14678" s="171"/>
      <c r="AR14678" s="171"/>
    </row>
    <row r="14679" spans="24:44">
      <c r="X14679" t="s">
        <v>39797</v>
      </c>
      <c r="Y14679" t="s">
        <v>386</v>
      </c>
      <c r="Z14679" t="s">
        <v>39798</v>
      </c>
      <c r="AA14679" t="s">
        <v>39472</v>
      </c>
      <c r="AB14679" t="s">
        <v>33627</v>
      </c>
      <c r="AO14679" s="171"/>
      <c r="AP14679" s="171"/>
      <c r="AQ14679" s="171"/>
      <c r="AR14679" s="171"/>
    </row>
    <row r="14680" spans="24:44">
      <c r="X14680" t="s">
        <v>39799</v>
      </c>
      <c r="Y14680" t="s">
        <v>386</v>
      </c>
      <c r="Z14680" t="s">
        <v>39791</v>
      </c>
      <c r="AA14680" t="s">
        <v>33677</v>
      </c>
      <c r="AB14680" t="s">
        <v>125</v>
      </c>
      <c r="AO14680" s="171"/>
      <c r="AP14680" s="171"/>
      <c r="AQ14680" s="171"/>
      <c r="AR14680" s="171"/>
    </row>
    <row r="14681" spans="24:44">
      <c r="X14681" t="s">
        <v>39800</v>
      </c>
      <c r="Y14681" t="s">
        <v>386</v>
      </c>
      <c r="Z14681" t="s">
        <v>39801</v>
      </c>
      <c r="AA14681" t="s">
        <v>33762</v>
      </c>
      <c r="AB14681" t="s">
        <v>125</v>
      </c>
      <c r="AO14681" s="171"/>
      <c r="AP14681" s="171"/>
      <c r="AQ14681" s="171"/>
      <c r="AR14681" s="171"/>
    </row>
    <row r="14682" spans="24:44">
      <c r="X14682" t="s">
        <v>39802</v>
      </c>
      <c r="Y14682" t="s">
        <v>386</v>
      </c>
      <c r="Z14682" t="s">
        <v>39801</v>
      </c>
      <c r="AA14682" t="s">
        <v>33984</v>
      </c>
      <c r="AB14682" t="s">
        <v>125</v>
      </c>
      <c r="AO14682" s="171"/>
      <c r="AP14682" s="171"/>
      <c r="AQ14682" s="171"/>
      <c r="AR14682" s="171"/>
    </row>
    <row r="14683" spans="24:44">
      <c r="X14683" t="s">
        <v>39803</v>
      </c>
      <c r="Y14683" t="s">
        <v>386</v>
      </c>
      <c r="Z14683" t="s">
        <v>39804</v>
      </c>
      <c r="AA14683" t="s">
        <v>39805</v>
      </c>
      <c r="AB14683" t="s">
        <v>33694</v>
      </c>
      <c r="AO14683" s="171"/>
      <c r="AP14683" s="171"/>
      <c r="AQ14683" s="171"/>
      <c r="AR14683" s="171"/>
    </row>
    <row r="14684" spans="24:44">
      <c r="X14684" t="s">
        <v>39806</v>
      </c>
      <c r="Y14684" t="s">
        <v>389</v>
      </c>
      <c r="Z14684" t="s">
        <v>39807</v>
      </c>
      <c r="AA14684" t="s">
        <v>33762</v>
      </c>
      <c r="AB14684" t="s">
        <v>125</v>
      </c>
      <c r="AO14684" s="171"/>
      <c r="AP14684" s="171"/>
      <c r="AQ14684" s="171"/>
      <c r="AR14684" s="171"/>
    </row>
    <row r="14685" spans="24:44">
      <c r="X14685" t="s">
        <v>39808</v>
      </c>
      <c r="Y14685" t="s">
        <v>386</v>
      </c>
      <c r="Z14685" t="s">
        <v>39809</v>
      </c>
      <c r="AA14685" t="s">
        <v>34125</v>
      </c>
      <c r="AB14685" t="s">
        <v>33674</v>
      </c>
      <c r="AO14685" s="171"/>
      <c r="AP14685" s="171"/>
      <c r="AQ14685" s="171"/>
      <c r="AR14685" s="171"/>
    </row>
    <row r="14686" spans="24:44">
      <c r="X14686" t="s">
        <v>39810</v>
      </c>
      <c r="Y14686" t="s">
        <v>386</v>
      </c>
      <c r="Z14686" t="s">
        <v>39811</v>
      </c>
      <c r="AA14686" t="s">
        <v>34125</v>
      </c>
      <c r="AB14686" t="s">
        <v>33674</v>
      </c>
      <c r="AO14686" s="171"/>
      <c r="AP14686" s="171"/>
      <c r="AQ14686" s="171"/>
      <c r="AR14686" s="171"/>
    </row>
    <row r="14687" spans="24:44">
      <c r="X14687" t="s">
        <v>39812</v>
      </c>
      <c r="Y14687" t="s">
        <v>386</v>
      </c>
      <c r="Z14687" t="s">
        <v>39813</v>
      </c>
      <c r="AA14687" t="s">
        <v>34125</v>
      </c>
      <c r="AB14687" t="s">
        <v>33674</v>
      </c>
      <c r="AO14687" s="171"/>
      <c r="AP14687" s="171"/>
      <c r="AQ14687" s="171"/>
      <c r="AR14687" s="171"/>
    </row>
    <row r="14688" spans="24:44">
      <c r="X14688" t="s">
        <v>39814</v>
      </c>
      <c r="Y14688" t="s">
        <v>386</v>
      </c>
      <c r="Z14688" t="s">
        <v>39815</v>
      </c>
      <c r="AA14688" t="s">
        <v>34125</v>
      </c>
      <c r="AB14688" t="s">
        <v>33674</v>
      </c>
      <c r="AO14688" s="171"/>
      <c r="AP14688" s="171"/>
      <c r="AQ14688" s="171"/>
      <c r="AR14688" s="171"/>
    </row>
    <row r="14689" spans="24:44">
      <c r="X14689" t="s">
        <v>39816</v>
      </c>
      <c r="Y14689" t="s">
        <v>386</v>
      </c>
      <c r="Z14689" t="s">
        <v>39817</v>
      </c>
      <c r="AA14689" t="s">
        <v>34125</v>
      </c>
      <c r="AB14689" t="s">
        <v>33674</v>
      </c>
      <c r="AO14689" s="171"/>
      <c r="AP14689" s="171"/>
      <c r="AQ14689" s="171"/>
      <c r="AR14689" s="171"/>
    </row>
    <row r="14690" spans="24:44">
      <c r="X14690" t="s">
        <v>39818</v>
      </c>
      <c r="Y14690" t="s">
        <v>386</v>
      </c>
      <c r="Z14690" t="s">
        <v>39819</v>
      </c>
      <c r="AA14690" t="s">
        <v>34125</v>
      </c>
      <c r="AB14690" t="s">
        <v>33674</v>
      </c>
      <c r="AO14690" s="171"/>
      <c r="AP14690" s="171"/>
      <c r="AQ14690" s="171"/>
      <c r="AR14690" s="171"/>
    </row>
    <row r="14691" spans="24:44">
      <c r="X14691" t="s">
        <v>39820</v>
      </c>
      <c r="Y14691" t="s">
        <v>386</v>
      </c>
      <c r="Z14691" t="s">
        <v>39821</v>
      </c>
      <c r="AA14691" t="s">
        <v>34125</v>
      </c>
      <c r="AB14691" t="s">
        <v>33674</v>
      </c>
      <c r="AO14691" s="171"/>
      <c r="AP14691" s="171"/>
      <c r="AQ14691" s="171"/>
      <c r="AR14691" s="171"/>
    </row>
    <row r="14692" spans="24:44">
      <c r="X14692" t="s">
        <v>39822</v>
      </c>
      <c r="Y14692" t="s">
        <v>386</v>
      </c>
      <c r="Z14692" t="s">
        <v>39823</v>
      </c>
      <c r="AA14692" t="s">
        <v>34125</v>
      </c>
      <c r="AB14692" t="s">
        <v>33674</v>
      </c>
      <c r="AO14692" s="171"/>
      <c r="AP14692" s="171"/>
      <c r="AQ14692" s="171"/>
      <c r="AR14692" s="171"/>
    </row>
    <row r="14693" spans="24:44">
      <c r="X14693" t="s">
        <v>39824</v>
      </c>
      <c r="Y14693" t="s">
        <v>386</v>
      </c>
      <c r="Z14693" t="s">
        <v>39825</v>
      </c>
      <c r="AA14693" t="s">
        <v>34125</v>
      </c>
      <c r="AB14693" t="s">
        <v>33674</v>
      </c>
      <c r="AO14693" s="171"/>
      <c r="AP14693" s="171"/>
      <c r="AQ14693" s="171"/>
      <c r="AR14693" s="171"/>
    </row>
    <row r="14694" spans="24:44">
      <c r="X14694" t="s">
        <v>39826</v>
      </c>
      <c r="Y14694" t="s">
        <v>386</v>
      </c>
      <c r="Z14694" t="s">
        <v>39827</v>
      </c>
      <c r="AA14694" t="s">
        <v>34125</v>
      </c>
      <c r="AB14694" t="s">
        <v>33674</v>
      </c>
      <c r="AO14694" s="171"/>
      <c r="AP14694" s="171"/>
      <c r="AQ14694" s="171"/>
      <c r="AR14694" s="171"/>
    </row>
    <row r="14695" spans="24:44">
      <c r="X14695" t="s">
        <v>39828</v>
      </c>
      <c r="Y14695" t="s">
        <v>386</v>
      </c>
      <c r="Z14695" t="s">
        <v>39829</v>
      </c>
      <c r="AA14695" t="s">
        <v>34125</v>
      </c>
      <c r="AB14695" t="s">
        <v>33674</v>
      </c>
      <c r="AO14695" s="171"/>
      <c r="AP14695" s="171"/>
      <c r="AQ14695" s="171"/>
      <c r="AR14695" s="171"/>
    </row>
    <row r="14696" spans="24:44">
      <c r="X14696" t="s">
        <v>39830</v>
      </c>
      <c r="Y14696" t="s">
        <v>386</v>
      </c>
      <c r="Z14696" t="s">
        <v>39831</v>
      </c>
      <c r="AA14696" t="s">
        <v>34125</v>
      </c>
      <c r="AB14696" t="s">
        <v>33674</v>
      </c>
      <c r="AO14696" s="171"/>
      <c r="AP14696" s="171"/>
      <c r="AQ14696" s="171"/>
      <c r="AR14696" s="171"/>
    </row>
    <row r="14697" spans="24:44">
      <c r="X14697" t="s">
        <v>39832</v>
      </c>
      <c r="Y14697" t="s">
        <v>386</v>
      </c>
      <c r="Z14697" t="s">
        <v>39833</v>
      </c>
      <c r="AA14697" t="s">
        <v>34125</v>
      </c>
      <c r="AB14697" t="s">
        <v>33674</v>
      </c>
      <c r="AO14697" s="171"/>
      <c r="AP14697" s="171"/>
      <c r="AQ14697" s="171"/>
      <c r="AR14697" s="171"/>
    </row>
    <row r="14698" spans="24:44">
      <c r="X14698" t="s">
        <v>39834</v>
      </c>
      <c r="Y14698" t="s">
        <v>386</v>
      </c>
      <c r="Z14698" t="s">
        <v>39835</v>
      </c>
      <c r="AA14698" t="s">
        <v>34125</v>
      </c>
      <c r="AB14698" t="s">
        <v>33674</v>
      </c>
      <c r="AO14698" s="171"/>
      <c r="AP14698" s="171"/>
      <c r="AQ14698" s="171"/>
      <c r="AR14698" s="171"/>
    </row>
    <row r="14699" spans="24:44">
      <c r="X14699" t="s">
        <v>39836</v>
      </c>
      <c r="Y14699" t="s">
        <v>386</v>
      </c>
      <c r="Z14699" t="s">
        <v>39837</v>
      </c>
      <c r="AA14699" t="s">
        <v>34125</v>
      </c>
      <c r="AB14699" t="s">
        <v>33674</v>
      </c>
      <c r="AO14699" s="171"/>
      <c r="AP14699" s="171"/>
      <c r="AQ14699" s="171"/>
      <c r="AR14699" s="171"/>
    </row>
    <row r="14700" spans="24:44">
      <c r="X14700" t="s">
        <v>39838</v>
      </c>
      <c r="Y14700" t="s">
        <v>386</v>
      </c>
      <c r="Z14700" t="s">
        <v>39839</v>
      </c>
      <c r="AA14700" t="s">
        <v>33762</v>
      </c>
      <c r="AB14700" t="s">
        <v>125</v>
      </c>
      <c r="AO14700" s="171"/>
      <c r="AP14700" s="171"/>
      <c r="AQ14700" s="171"/>
      <c r="AR14700" s="171"/>
    </row>
    <row r="14701" spans="24:44">
      <c r="X14701" t="s">
        <v>39840</v>
      </c>
      <c r="Y14701" t="s">
        <v>386</v>
      </c>
      <c r="Z14701" t="s">
        <v>39841</v>
      </c>
      <c r="AA14701" t="s">
        <v>33990</v>
      </c>
      <c r="AB14701" t="s">
        <v>33694</v>
      </c>
      <c r="AO14701" s="171"/>
      <c r="AP14701" s="171"/>
      <c r="AQ14701" s="171"/>
      <c r="AR14701" s="171"/>
    </row>
    <row r="14702" spans="24:44">
      <c r="X14702" t="s">
        <v>39842</v>
      </c>
      <c r="Y14702" t="s">
        <v>386</v>
      </c>
      <c r="Z14702" t="s">
        <v>39843</v>
      </c>
      <c r="AA14702" t="s">
        <v>33762</v>
      </c>
      <c r="AB14702" t="s">
        <v>125</v>
      </c>
      <c r="AO14702" s="171"/>
      <c r="AP14702" s="171"/>
      <c r="AQ14702" s="171"/>
      <c r="AR14702" s="171"/>
    </row>
    <row r="14703" spans="24:44">
      <c r="X14703" t="s">
        <v>39844</v>
      </c>
      <c r="Y14703" t="s">
        <v>386</v>
      </c>
      <c r="Z14703" t="s">
        <v>39845</v>
      </c>
      <c r="AA14703" t="s">
        <v>33762</v>
      </c>
      <c r="AB14703" t="s">
        <v>125</v>
      </c>
      <c r="AO14703" s="171"/>
      <c r="AP14703" s="171"/>
      <c r="AQ14703" s="171"/>
      <c r="AR14703" s="171"/>
    </row>
    <row r="14704" spans="24:44">
      <c r="X14704" t="s">
        <v>39846</v>
      </c>
      <c r="Y14704" t="s">
        <v>386</v>
      </c>
      <c r="Z14704" t="s">
        <v>39847</v>
      </c>
      <c r="AA14704" t="s">
        <v>34125</v>
      </c>
      <c r="AB14704" t="s">
        <v>33674</v>
      </c>
      <c r="AO14704" s="171"/>
      <c r="AP14704" s="171"/>
      <c r="AQ14704" s="171"/>
      <c r="AR14704" s="171"/>
    </row>
    <row r="14705" spans="24:44">
      <c r="X14705" t="s">
        <v>39848</v>
      </c>
      <c r="Y14705" t="s">
        <v>386</v>
      </c>
      <c r="Z14705" t="s">
        <v>39849</v>
      </c>
      <c r="AA14705" t="s">
        <v>34125</v>
      </c>
      <c r="AB14705" t="s">
        <v>33674</v>
      </c>
      <c r="AO14705" s="171"/>
      <c r="AP14705" s="171"/>
      <c r="AQ14705" s="171"/>
      <c r="AR14705" s="171"/>
    </row>
    <row r="14706" spans="24:44">
      <c r="X14706" t="s">
        <v>3645</v>
      </c>
      <c r="Y14706" t="s">
        <v>386</v>
      </c>
      <c r="Z14706" t="s">
        <v>39850</v>
      </c>
      <c r="AA14706" t="s">
        <v>34125</v>
      </c>
      <c r="AB14706" t="s">
        <v>33674</v>
      </c>
      <c r="AO14706" s="171"/>
      <c r="AP14706" s="171"/>
      <c r="AQ14706" s="171"/>
      <c r="AR14706" s="171"/>
    </row>
    <row r="14707" spans="24:44">
      <c r="X14707" t="s">
        <v>3649</v>
      </c>
      <c r="Y14707" t="s">
        <v>386</v>
      </c>
      <c r="Z14707" t="s">
        <v>39851</v>
      </c>
      <c r="AA14707" t="s">
        <v>33846</v>
      </c>
      <c r="AB14707" t="s">
        <v>125</v>
      </c>
      <c r="AO14707" s="171"/>
      <c r="AP14707" s="171"/>
      <c r="AQ14707" s="171"/>
      <c r="AR14707" s="171"/>
    </row>
    <row r="14708" spans="24:44">
      <c r="X14708" t="s">
        <v>39852</v>
      </c>
      <c r="Y14708" t="s">
        <v>386</v>
      </c>
      <c r="Z14708" t="s">
        <v>39853</v>
      </c>
      <c r="AA14708" t="s">
        <v>34125</v>
      </c>
      <c r="AB14708" t="s">
        <v>33674</v>
      </c>
      <c r="AO14708" s="171"/>
      <c r="AP14708" s="171"/>
      <c r="AQ14708" s="171"/>
      <c r="AR14708" s="171"/>
    </row>
    <row r="14709" spans="24:44">
      <c r="X14709" t="s">
        <v>39854</v>
      </c>
      <c r="Y14709" t="s">
        <v>389</v>
      </c>
      <c r="Z14709" t="s">
        <v>39855</v>
      </c>
      <c r="AA14709" t="s">
        <v>39856</v>
      </c>
      <c r="AB14709" t="s">
        <v>32837</v>
      </c>
      <c r="AO14709" s="171"/>
      <c r="AP14709" s="171"/>
      <c r="AQ14709" s="171"/>
      <c r="AR14709" s="171"/>
    </row>
    <row r="14710" spans="24:44">
      <c r="X14710" t="s">
        <v>39857</v>
      </c>
      <c r="Y14710" t="s">
        <v>389</v>
      </c>
      <c r="Z14710" t="s">
        <v>39858</v>
      </c>
      <c r="AA14710" t="s">
        <v>34828</v>
      </c>
      <c r="AB14710" t="s">
        <v>33927</v>
      </c>
      <c r="AO14710" s="171"/>
      <c r="AP14710" s="171"/>
      <c r="AQ14710" s="171"/>
      <c r="AR14710" s="171"/>
    </row>
    <row r="14711" spans="24:44">
      <c r="X14711" t="s">
        <v>39859</v>
      </c>
      <c r="Y14711" t="s">
        <v>389</v>
      </c>
      <c r="Z14711" t="s">
        <v>36524</v>
      </c>
      <c r="AA14711" t="s">
        <v>34828</v>
      </c>
      <c r="AB14711" t="s">
        <v>33927</v>
      </c>
      <c r="AO14711" s="171"/>
      <c r="AP14711" s="171"/>
      <c r="AQ14711" s="171"/>
      <c r="AR14711" s="171"/>
    </row>
    <row r="14712" spans="24:44">
      <c r="X14712" t="s">
        <v>39860</v>
      </c>
      <c r="Y14712" t="s">
        <v>386</v>
      </c>
      <c r="Z14712" t="s">
        <v>39861</v>
      </c>
      <c r="AA14712" t="s">
        <v>39862</v>
      </c>
      <c r="AB14712" t="s">
        <v>5361</v>
      </c>
      <c r="AO14712" s="171"/>
      <c r="AP14712" s="171"/>
      <c r="AQ14712" s="171"/>
      <c r="AR14712" s="171"/>
    </row>
    <row r="14713" spans="24:44">
      <c r="X14713" t="s">
        <v>39863</v>
      </c>
      <c r="Y14713" t="s">
        <v>389</v>
      </c>
      <c r="Z14713" t="s">
        <v>39864</v>
      </c>
      <c r="AA14713" t="s">
        <v>35168</v>
      </c>
      <c r="AB14713" t="s">
        <v>5361</v>
      </c>
      <c r="AO14713" s="171"/>
      <c r="AP14713" s="171"/>
      <c r="AQ14713" s="171"/>
      <c r="AR14713" s="171"/>
    </row>
    <row r="14714" spans="24:44">
      <c r="X14714" t="s">
        <v>5187</v>
      </c>
      <c r="Y14714" t="s">
        <v>386</v>
      </c>
      <c r="Z14714" t="s">
        <v>39865</v>
      </c>
      <c r="AA14714" t="s">
        <v>35168</v>
      </c>
      <c r="AB14714" t="s">
        <v>5361</v>
      </c>
      <c r="AO14714" s="171"/>
      <c r="AP14714" s="171"/>
      <c r="AQ14714" s="171"/>
      <c r="AR14714" s="171"/>
    </row>
    <row r="14715" spans="24:44">
      <c r="X14715" t="s">
        <v>5192</v>
      </c>
      <c r="Y14715" t="s">
        <v>386</v>
      </c>
      <c r="Z14715" t="s">
        <v>39866</v>
      </c>
      <c r="AA14715" t="s">
        <v>35168</v>
      </c>
      <c r="AB14715" t="s">
        <v>5361</v>
      </c>
      <c r="AO14715" s="171"/>
      <c r="AP14715" s="171"/>
      <c r="AQ14715" s="171"/>
      <c r="AR14715" s="171"/>
    </row>
    <row r="14716" spans="24:44">
      <c r="X14716" t="s">
        <v>39867</v>
      </c>
      <c r="Y14716" t="s">
        <v>389</v>
      </c>
      <c r="Z14716" t="s">
        <v>39868</v>
      </c>
      <c r="AA14716" t="s">
        <v>35168</v>
      </c>
      <c r="AB14716" t="s">
        <v>5361</v>
      </c>
      <c r="AO14716" s="171"/>
      <c r="AP14716" s="171"/>
      <c r="AQ14716" s="171"/>
      <c r="AR14716" s="171"/>
    </row>
    <row r="14717" spans="24:44">
      <c r="X14717" t="s">
        <v>39869</v>
      </c>
      <c r="Y14717" t="s">
        <v>389</v>
      </c>
      <c r="Z14717" t="s">
        <v>39870</v>
      </c>
      <c r="AA14717" t="s">
        <v>35168</v>
      </c>
      <c r="AB14717" t="s">
        <v>5361</v>
      </c>
      <c r="AO14717" s="171"/>
      <c r="AP14717" s="171"/>
      <c r="AQ14717" s="171"/>
      <c r="AR14717" s="171"/>
    </row>
    <row r="14718" spans="24:44">
      <c r="X14718" t="s">
        <v>39871</v>
      </c>
      <c r="Y14718" t="s">
        <v>386</v>
      </c>
      <c r="Z14718" t="s">
        <v>39872</v>
      </c>
      <c r="AA14718" t="s">
        <v>39873</v>
      </c>
      <c r="AB14718" t="s">
        <v>33865</v>
      </c>
      <c r="AO14718" s="171"/>
      <c r="AP14718" s="171"/>
      <c r="AQ14718" s="171"/>
      <c r="AR14718" s="171"/>
    </row>
    <row r="14719" spans="24:44">
      <c r="X14719" t="s">
        <v>39874</v>
      </c>
      <c r="Y14719" t="s">
        <v>386</v>
      </c>
      <c r="Z14719" t="s">
        <v>39875</v>
      </c>
      <c r="AA14719" t="s">
        <v>39876</v>
      </c>
      <c r="AB14719" t="s">
        <v>33927</v>
      </c>
      <c r="AO14719" s="171"/>
      <c r="AP14719" s="171"/>
      <c r="AQ14719" s="171"/>
      <c r="AR14719" s="171"/>
    </row>
    <row r="14720" spans="24:44">
      <c r="X14720" t="s">
        <v>39877</v>
      </c>
      <c r="Y14720" t="s">
        <v>386</v>
      </c>
      <c r="Z14720" t="s">
        <v>39878</v>
      </c>
      <c r="AA14720" t="s">
        <v>39466</v>
      </c>
      <c r="AB14720" t="s">
        <v>5361</v>
      </c>
      <c r="AO14720" s="171"/>
      <c r="AP14720" s="171"/>
      <c r="AQ14720" s="171"/>
      <c r="AR14720" s="171"/>
    </row>
    <row r="14721" spans="24:44">
      <c r="X14721" t="s">
        <v>39879</v>
      </c>
      <c r="Y14721" t="s">
        <v>389</v>
      </c>
      <c r="Z14721" t="s">
        <v>39601</v>
      </c>
      <c r="AA14721" t="s">
        <v>39475</v>
      </c>
      <c r="AB14721" t="s">
        <v>37202</v>
      </c>
      <c r="AO14721" s="171"/>
      <c r="AP14721" s="171"/>
      <c r="AQ14721" s="171"/>
      <c r="AR14721" s="171"/>
    </row>
    <row r="14722" spans="24:44">
      <c r="X14722" t="s">
        <v>39880</v>
      </c>
      <c r="Y14722" t="s">
        <v>386</v>
      </c>
      <c r="Z14722" t="s">
        <v>39881</v>
      </c>
      <c r="AA14722" t="s">
        <v>39449</v>
      </c>
      <c r="AB14722" t="s">
        <v>125</v>
      </c>
      <c r="AO14722" s="171"/>
      <c r="AP14722" s="171"/>
      <c r="AQ14722" s="171"/>
      <c r="AR14722" s="171"/>
    </row>
    <row r="14723" spans="24:44">
      <c r="X14723" t="s">
        <v>39882</v>
      </c>
      <c r="Y14723" t="s">
        <v>386</v>
      </c>
      <c r="Z14723" t="s">
        <v>39883</v>
      </c>
      <c r="AA14723" t="s">
        <v>39452</v>
      </c>
      <c r="AB14723" t="s">
        <v>125</v>
      </c>
      <c r="AO14723" s="171"/>
      <c r="AP14723" s="171"/>
      <c r="AQ14723" s="171"/>
      <c r="AR14723" s="171"/>
    </row>
    <row r="14724" spans="24:44">
      <c r="X14724" t="s">
        <v>39884</v>
      </c>
      <c r="Y14724" t="s">
        <v>386</v>
      </c>
      <c r="Z14724" t="s">
        <v>39885</v>
      </c>
      <c r="AA14724" t="s">
        <v>39455</v>
      </c>
      <c r="AB14724" t="s">
        <v>125</v>
      </c>
      <c r="AO14724" s="171"/>
      <c r="AP14724" s="171"/>
      <c r="AQ14724" s="171"/>
      <c r="AR14724" s="171"/>
    </row>
    <row r="14725" spans="24:44">
      <c r="X14725" t="s">
        <v>39886</v>
      </c>
      <c r="Y14725" t="s">
        <v>386</v>
      </c>
      <c r="Z14725" t="s">
        <v>39887</v>
      </c>
      <c r="AA14725" t="s">
        <v>39458</v>
      </c>
      <c r="AB14725" t="s">
        <v>125</v>
      </c>
      <c r="AO14725" s="171"/>
      <c r="AP14725" s="171"/>
      <c r="AQ14725" s="171"/>
      <c r="AR14725" s="171"/>
    </row>
    <row r="14726" spans="24:44">
      <c r="X14726" t="s">
        <v>39888</v>
      </c>
      <c r="Y14726" t="s">
        <v>389</v>
      </c>
      <c r="Z14726" t="s">
        <v>39599</v>
      </c>
      <c r="AA14726" t="s">
        <v>39472</v>
      </c>
      <c r="AB14726" t="s">
        <v>33627</v>
      </c>
      <c r="AO14726" s="171"/>
      <c r="AP14726" s="171"/>
      <c r="AQ14726" s="171"/>
      <c r="AR14726" s="171"/>
    </row>
    <row r="14727" spans="24:44">
      <c r="X14727" t="s">
        <v>39889</v>
      </c>
      <c r="Y14727" t="s">
        <v>389</v>
      </c>
      <c r="Z14727" t="s">
        <v>39603</v>
      </c>
      <c r="AA14727" t="s">
        <v>39478</v>
      </c>
      <c r="AB14727" t="s">
        <v>33627</v>
      </c>
      <c r="AO14727" s="171"/>
      <c r="AP14727" s="171"/>
      <c r="AQ14727" s="171"/>
      <c r="AR14727" s="171"/>
    </row>
    <row r="14728" spans="24:44">
      <c r="X14728" t="s">
        <v>39890</v>
      </c>
      <c r="Y14728" t="s">
        <v>389</v>
      </c>
      <c r="Z14728" t="s">
        <v>39891</v>
      </c>
      <c r="AA14728" t="s">
        <v>39449</v>
      </c>
      <c r="AB14728" t="s">
        <v>125</v>
      </c>
      <c r="AO14728" s="171"/>
      <c r="AP14728" s="171"/>
      <c r="AQ14728" s="171"/>
      <c r="AR14728" s="171"/>
    </row>
    <row r="14729" spans="24:44">
      <c r="X14729" t="s">
        <v>39892</v>
      </c>
      <c r="Y14729" t="s">
        <v>386</v>
      </c>
      <c r="Z14729" t="s">
        <v>36813</v>
      </c>
      <c r="AA14729" t="s">
        <v>33715</v>
      </c>
      <c r="AB14729" t="s">
        <v>33627</v>
      </c>
      <c r="AO14729" s="171"/>
      <c r="AP14729" s="171"/>
      <c r="AQ14729" s="171"/>
      <c r="AR14729" s="171"/>
    </row>
    <row r="14730" spans="24:44">
      <c r="X14730" t="s">
        <v>39893</v>
      </c>
      <c r="Y14730" t="s">
        <v>386</v>
      </c>
      <c r="Z14730" t="s">
        <v>39894</v>
      </c>
      <c r="AA14730" t="s">
        <v>35168</v>
      </c>
      <c r="AB14730" t="s">
        <v>5361</v>
      </c>
      <c r="AO14730" s="171"/>
      <c r="AP14730" s="171"/>
      <c r="AQ14730" s="171"/>
      <c r="AR14730" s="171"/>
    </row>
    <row r="14731" spans="24:44">
      <c r="X14731" t="s">
        <v>39895</v>
      </c>
      <c r="Y14731" t="s">
        <v>389</v>
      </c>
      <c r="Z14731" t="s">
        <v>39896</v>
      </c>
      <c r="AA14731" t="s">
        <v>39897</v>
      </c>
      <c r="AB14731" t="s">
        <v>33865</v>
      </c>
      <c r="AO14731" s="171"/>
      <c r="AP14731" s="171"/>
      <c r="AQ14731" s="171"/>
      <c r="AR14731" s="171"/>
    </row>
    <row r="14732" spans="24:44">
      <c r="X14732" t="s">
        <v>39898</v>
      </c>
      <c r="Y14732" t="s">
        <v>386</v>
      </c>
      <c r="Z14732" t="s">
        <v>39845</v>
      </c>
      <c r="AA14732" t="s">
        <v>653</v>
      </c>
      <c r="AB14732" t="s">
        <v>125</v>
      </c>
      <c r="AO14732" s="171"/>
      <c r="AP14732" s="171"/>
      <c r="AQ14732" s="171"/>
      <c r="AR14732" s="171"/>
    </row>
    <row r="14733" spans="24:44">
      <c r="X14733" t="s">
        <v>39899</v>
      </c>
      <c r="Y14733" t="s">
        <v>389</v>
      </c>
      <c r="Z14733" t="s">
        <v>39900</v>
      </c>
      <c r="AA14733" t="s">
        <v>33762</v>
      </c>
      <c r="AB14733" t="s">
        <v>125</v>
      </c>
      <c r="AO14733" s="171"/>
      <c r="AP14733" s="171"/>
      <c r="AQ14733" s="171"/>
      <c r="AR14733" s="171"/>
    </row>
    <row r="14734" spans="24:44">
      <c r="X14734" t="s">
        <v>39901</v>
      </c>
      <c r="Y14734" t="s">
        <v>386</v>
      </c>
      <c r="Z14734" t="s">
        <v>39902</v>
      </c>
      <c r="AA14734" t="s">
        <v>34125</v>
      </c>
      <c r="AB14734" t="s">
        <v>33674</v>
      </c>
      <c r="AO14734" s="171"/>
      <c r="AP14734" s="171"/>
      <c r="AQ14734" s="171"/>
      <c r="AR14734" s="171"/>
    </row>
    <row r="14735" spans="24:44">
      <c r="X14735" t="s">
        <v>39903</v>
      </c>
      <c r="Y14735" t="s">
        <v>386</v>
      </c>
      <c r="Z14735" t="s">
        <v>39904</v>
      </c>
      <c r="AA14735" t="s">
        <v>33762</v>
      </c>
      <c r="AB14735" t="s">
        <v>125</v>
      </c>
      <c r="AO14735" s="171"/>
      <c r="AP14735" s="171"/>
      <c r="AQ14735" s="171"/>
      <c r="AR14735" s="171"/>
    </row>
    <row r="14736" spans="24:44">
      <c r="X14736" t="s">
        <v>39905</v>
      </c>
      <c r="Y14736" t="s">
        <v>386</v>
      </c>
      <c r="Z14736" t="s">
        <v>39906</v>
      </c>
      <c r="AA14736" t="s">
        <v>34125</v>
      </c>
      <c r="AB14736" t="s">
        <v>33674</v>
      </c>
      <c r="AO14736" s="171"/>
      <c r="AP14736" s="171"/>
      <c r="AQ14736" s="171"/>
      <c r="AR14736" s="171"/>
    </row>
    <row r="14737" spans="24:44">
      <c r="X14737" t="s">
        <v>7260</v>
      </c>
      <c r="Y14737" t="s">
        <v>386</v>
      </c>
      <c r="Z14737" t="s">
        <v>39907</v>
      </c>
      <c r="AA14737" t="s">
        <v>34149</v>
      </c>
      <c r="AB14737" t="s">
        <v>33927</v>
      </c>
      <c r="AO14737" s="171"/>
      <c r="AP14737" s="171"/>
      <c r="AQ14737" s="171"/>
      <c r="AR14737" s="171"/>
    </row>
    <row r="14738" spans="24:44">
      <c r="X14738" t="s">
        <v>7265</v>
      </c>
      <c r="Y14738" t="s">
        <v>386</v>
      </c>
      <c r="Z14738" t="s">
        <v>39908</v>
      </c>
      <c r="AA14738" t="s">
        <v>33715</v>
      </c>
      <c r="AB14738" t="s">
        <v>33627</v>
      </c>
      <c r="AO14738" s="171"/>
      <c r="AP14738" s="171"/>
      <c r="AQ14738" s="171"/>
      <c r="AR14738" s="171"/>
    </row>
    <row r="14739" spans="24:44">
      <c r="X14739" t="s">
        <v>7269</v>
      </c>
      <c r="Y14739" t="s">
        <v>386</v>
      </c>
      <c r="Z14739" t="s">
        <v>39909</v>
      </c>
      <c r="AA14739" t="s">
        <v>35168</v>
      </c>
      <c r="AB14739" t="s">
        <v>5361</v>
      </c>
      <c r="AO14739" s="171"/>
      <c r="AP14739" s="171"/>
      <c r="AQ14739" s="171"/>
      <c r="AR14739" s="171"/>
    </row>
    <row r="14740" spans="24:44">
      <c r="X14740" t="s">
        <v>39910</v>
      </c>
      <c r="Y14740" t="s">
        <v>389</v>
      </c>
      <c r="Z14740" t="s">
        <v>39911</v>
      </c>
      <c r="AA14740" t="s">
        <v>39478</v>
      </c>
      <c r="AB14740" t="s">
        <v>33627</v>
      </c>
      <c r="AO14740" s="171"/>
      <c r="AP14740" s="171"/>
      <c r="AQ14740" s="171"/>
      <c r="AR14740" s="171"/>
    </row>
    <row r="14741" spans="24:44">
      <c r="X14741" t="s">
        <v>39912</v>
      </c>
      <c r="Y14741" t="s">
        <v>389</v>
      </c>
      <c r="Z14741" t="s">
        <v>39913</v>
      </c>
      <c r="AA14741" t="s">
        <v>39700</v>
      </c>
      <c r="AB14741" t="s">
        <v>5361</v>
      </c>
      <c r="AO14741" s="171"/>
      <c r="AP14741" s="171"/>
      <c r="AQ14741" s="171"/>
      <c r="AR14741" s="171"/>
    </row>
    <row r="14742" spans="24:44">
      <c r="X14742" t="s">
        <v>39914</v>
      </c>
      <c r="Y14742" t="s">
        <v>386</v>
      </c>
      <c r="Z14742" t="s">
        <v>39915</v>
      </c>
      <c r="AA14742" t="s">
        <v>34149</v>
      </c>
      <c r="AB14742" t="s">
        <v>33927</v>
      </c>
      <c r="AO14742" s="171"/>
      <c r="AP14742" s="171"/>
      <c r="AQ14742" s="171"/>
      <c r="AR14742" s="171"/>
    </row>
    <row r="14743" spans="24:44">
      <c r="X14743" t="s">
        <v>39916</v>
      </c>
      <c r="Y14743" t="s">
        <v>389</v>
      </c>
      <c r="Z14743" t="s">
        <v>39917</v>
      </c>
      <c r="AA14743" t="s">
        <v>653</v>
      </c>
      <c r="AB14743" t="s">
        <v>125</v>
      </c>
      <c r="AO14743" s="171"/>
      <c r="AP14743" s="171"/>
      <c r="AQ14743" s="171"/>
      <c r="AR14743" s="171"/>
    </row>
    <row r="14744" spans="24:44">
      <c r="X14744" t="s">
        <v>39918</v>
      </c>
      <c r="Y14744" t="s">
        <v>386</v>
      </c>
      <c r="Z14744" t="s">
        <v>39919</v>
      </c>
      <c r="AA14744" t="s">
        <v>35168</v>
      </c>
      <c r="AB14744" t="s">
        <v>5361</v>
      </c>
      <c r="AO14744" s="171"/>
      <c r="AP14744" s="171"/>
      <c r="AQ14744" s="171"/>
      <c r="AR14744" s="171"/>
    </row>
    <row r="14745" spans="24:44">
      <c r="X14745" t="s">
        <v>39920</v>
      </c>
      <c r="Y14745" t="s">
        <v>389</v>
      </c>
      <c r="Z14745" t="s">
        <v>39921</v>
      </c>
      <c r="AA14745" t="s">
        <v>35932</v>
      </c>
      <c r="AB14745" t="s">
        <v>125</v>
      </c>
      <c r="AO14745" s="171"/>
      <c r="AP14745" s="171"/>
      <c r="AQ14745" s="171"/>
      <c r="AR14745" s="171"/>
    </row>
    <row r="14746" spans="24:44">
      <c r="X14746" t="s">
        <v>39922</v>
      </c>
      <c r="Y14746" t="s">
        <v>386</v>
      </c>
      <c r="Z14746" t="s">
        <v>39911</v>
      </c>
      <c r="AA14746" t="s">
        <v>39455</v>
      </c>
      <c r="AB14746" t="s">
        <v>125</v>
      </c>
      <c r="AO14746" s="171"/>
      <c r="AP14746" s="171"/>
      <c r="AQ14746" s="171"/>
      <c r="AR14746" s="171"/>
    </row>
    <row r="14747" spans="24:44">
      <c r="X14747" t="s">
        <v>39923</v>
      </c>
      <c r="Y14747" t="s">
        <v>386</v>
      </c>
      <c r="Z14747" t="s">
        <v>39924</v>
      </c>
      <c r="AA14747" t="s">
        <v>39463</v>
      </c>
      <c r="AB14747" t="s">
        <v>5361</v>
      </c>
      <c r="AO14747" s="171"/>
      <c r="AP14747" s="171"/>
      <c r="AQ14747" s="171"/>
      <c r="AR14747" s="171"/>
    </row>
    <row r="14748" spans="24:44">
      <c r="X14748" t="s">
        <v>39925</v>
      </c>
      <c r="Y14748" t="s">
        <v>386</v>
      </c>
      <c r="Z14748" t="s">
        <v>39926</v>
      </c>
      <c r="AA14748" t="s">
        <v>39449</v>
      </c>
      <c r="AB14748" t="s">
        <v>125</v>
      </c>
      <c r="AO14748" s="171"/>
      <c r="AP14748" s="171"/>
      <c r="AQ14748" s="171"/>
      <c r="AR14748" s="171"/>
    </row>
    <row r="14749" spans="24:44">
      <c r="X14749" t="s">
        <v>39927</v>
      </c>
      <c r="Y14749" t="s">
        <v>386</v>
      </c>
      <c r="Z14749" t="s">
        <v>39928</v>
      </c>
      <c r="AA14749" t="s">
        <v>39452</v>
      </c>
      <c r="AB14749" t="s">
        <v>125</v>
      </c>
      <c r="AO14749" s="171"/>
      <c r="AP14749" s="171"/>
      <c r="AQ14749" s="171"/>
      <c r="AR14749" s="171"/>
    </row>
    <row r="14750" spans="24:44">
      <c r="X14750" t="s">
        <v>39929</v>
      </c>
      <c r="Y14750" t="s">
        <v>386</v>
      </c>
      <c r="Z14750" t="s">
        <v>39930</v>
      </c>
      <c r="AA14750" t="s">
        <v>39458</v>
      </c>
      <c r="AB14750" t="s">
        <v>125</v>
      </c>
      <c r="AO14750" s="171"/>
      <c r="AP14750" s="171"/>
      <c r="AQ14750" s="171"/>
      <c r="AR14750" s="171"/>
    </row>
    <row r="14751" spans="24:44">
      <c r="X14751" t="s">
        <v>39931</v>
      </c>
      <c r="Y14751" t="s">
        <v>386</v>
      </c>
      <c r="Z14751" t="s">
        <v>39932</v>
      </c>
      <c r="AA14751" t="s">
        <v>39449</v>
      </c>
      <c r="AB14751" t="s">
        <v>125</v>
      </c>
      <c r="AO14751" s="171"/>
      <c r="AP14751" s="171"/>
      <c r="AQ14751" s="171"/>
      <c r="AR14751" s="171"/>
    </row>
    <row r="14752" spans="24:44">
      <c r="X14752" t="s">
        <v>39933</v>
      </c>
      <c r="Y14752" t="s">
        <v>386</v>
      </c>
      <c r="Z14752" t="s">
        <v>39934</v>
      </c>
      <c r="AA14752" t="s">
        <v>39452</v>
      </c>
      <c r="AB14752" t="s">
        <v>125</v>
      </c>
      <c r="AO14752" s="171"/>
      <c r="AP14752" s="171"/>
      <c r="AQ14752" s="171"/>
      <c r="AR14752" s="171"/>
    </row>
    <row r="14753" spans="24:44">
      <c r="X14753" t="s">
        <v>39935</v>
      </c>
      <c r="Y14753" t="s">
        <v>386</v>
      </c>
      <c r="Z14753" t="s">
        <v>39936</v>
      </c>
      <c r="AA14753" t="s">
        <v>39463</v>
      </c>
      <c r="AB14753" t="s">
        <v>5361</v>
      </c>
      <c r="AO14753" s="171"/>
      <c r="AP14753" s="171"/>
      <c r="AQ14753" s="171"/>
      <c r="AR14753" s="171"/>
    </row>
    <row r="14754" spans="24:44">
      <c r="X14754" t="s">
        <v>39937</v>
      </c>
      <c r="Y14754" t="s">
        <v>386</v>
      </c>
      <c r="Z14754" t="s">
        <v>39938</v>
      </c>
      <c r="AA14754" t="s">
        <v>39460</v>
      </c>
      <c r="AB14754" t="s">
        <v>5361</v>
      </c>
      <c r="AO14754" s="171"/>
      <c r="AP14754" s="171"/>
      <c r="AQ14754" s="171"/>
      <c r="AR14754" s="171"/>
    </row>
    <row r="14755" spans="24:44">
      <c r="X14755" t="s">
        <v>39939</v>
      </c>
      <c r="Y14755" t="s">
        <v>386</v>
      </c>
      <c r="Z14755" t="s">
        <v>39940</v>
      </c>
      <c r="AA14755" t="s">
        <v>39449</v>
      </c>
      <c r="AB14755" t="s">
        <v>125</v>
      </c>
      <c r="AO14755" s="171"/>
      <c r="AP14755" s="171"/>
      <c r="AQ14755" s="171"/>
      <c r="AR14755" s="171"/>
    </row>
    <row r="14756" spans="24:44">
      <c r="X14756" t="s">
        <v>39941</v>
      </c>
      <c r="Y14756" t="s">
        <v>386</v>
      </c>
      <c r="Z14756" t="s">
        <v>39942</v>
      </c>
      <c r="AA14756" t="s">
        <v>39452</v>
      </c>
      <c r="AB14756" t="s">
        <v>125</v>
      </c>
      <c r="AO14756" s="171"/>
      <c r="AP14756" s="171"/>
      <c r="AQ14756" s="171"/>
      <c r="AR14756" s="171"/>
    </row>
    <row r="14757" spans="24:44">
      <c r="X14757" t="s">
        <v>39943</v>
      </c>
      <c r="Y14757" t="s">
        <v>386</v>
      </c>
      <c r="Z14757" t="s">
        <v>39944</v>
      </c>
      <c r="AA14757" t="s">
        <v>39463</v>
      </c>
      <c r="AB14757" t="s">
        <v>5361</v>
      </c>
      <c r="AO14757" s="171"/>
      <c r="AP14757" s="171"/>
      <c r="AQ14757" s="171"/>
      <c r="AR14757" s="171"/>
    </row>
    <row r="14758" spans="24:44">
      <c r="X14758" t="s">
        <v>39945</v>
      </c>
      <c r="Y14758" t="s">
        <v>386</v>
      </c>
      <c r="Z14758" t="s">
        <v>39946</v>
      </c>
      <c r="AA14758" t="s">
        <v>39460</v>
      </c>
      <c r="AB14758" t="s">
        <v>5361</v>
      </c>
      <c r="AO14758" s="171"/>
      <c r="AP14758" s="171"/>
      <c r="AQ14758" s="171"/>
      <c r="AR14758" s="171"/>
    </row>
    <row r="14759" spans="24:44">
      <c r="X14759" t="s">
        <v>39947</v>
      </c>
      <c r="Y14759" t="s">
        <v>386</v>
      </c>
      <c r="Z14759" t="s">
        <v>39948</v>
      </c>
      <c r="AA14759" t="s">
        <v>39449</v>
      </c>
      <c r="AB14759" t="s">
        <v>125</v>
      </c>
      <c r="AO14759" s="171"/>
      <c r="AP14759" s="171"/>
      <c r="AQ14759" s="171"/>
      <c r="AR14759" s="171"/>
    </row>
    <row r="14760" spans="24:44">
      <c r="X14760" t="s">
        <v>39949</v>
      </c>
      <c r="Y14760" t="s">
        <v>386</v>
      </c>
      <c r="Z14760" t="s">
        <v>39950</v>
      </c>
      <c r="AA14760" t="s">
        <v>39452</v>
      </c>
      <c r="AB14760" t="s">
        <v>125</v>
      </c>
      <c r="AO14760" s="171"/>
      <c r="AP14760" s="171"/>
      <c r="AQ14760" s="171"/>
      <c r="AR14760" s="171"/>
    </row>
    <row r="14761" spans="24:44">
      <c r="X14761" t="s">
        <v>39951</v>
      </c>
      <c r="Y14761" t="s">
        <v>386</v>
      </c>
      <c r="Z14761" t="s">
        <v>39952</v>
      </c>
      <c r="AA14761" t="s">
        <v>39463</v>
      </c>
      <c r="AB14761" t="s">
        <v>5361</v>
      </c>
      <c r="AO14761" s="171"/>
      <c r="AP14761" s="171"/>
      <c r="AQ14761" s="171"/>
      <c r="AR14761" s="171"/>
    </row>
    <row r="14762" spans="24:44">
      <c r="X14762" t="s">
        <v>39953</v>
      </c>
      <c r="Y14762" t="s">
        <v>386</v>
      </c>
      <c r="Z14762" t="s">
        <v>39954</v>
      </c>
      <c r="AA14762" t="s">
        <v>39460</v>
      </c>
      <c r="AB14762" t="s">
        <v>5361</v>
      </c>
      <c r="AO14762" s="171"/>
      <c r="AP14762" s="171"/>
      <c r="AQ14762" s="171"/>
      <c r="AR14762" s="171"/>
    </row>
    <row r="14763" spans="24:44">
      <c r="X14763" t="s">
        <v>39955</v>
      </c>
      <c r="Y14763" t="s">
        <v>386</v>
      </c>
      <c r="Z14763" t="s">
        <v>39956</v>
      </c>
      <c r="AA14763" t="s">
        <v>39449</v>
      </c>
      <c r="AB14763" t="s">
        <v>125</v>
      </c>
      <c r="AO14763" s="171"/>
      <c r="AP14763" s="171"/>
      <c r="AQ14763" s="171"/>
      <c r="AR14763" s="171"/>
    </row>
    <row r="14764" spans="24:44">
      <c r="X14764" t="s">
        <v>39957</v>
      </c>
      <c r="Y14764" t="s">
        <v>386</v>
      </c>
      <c r="Z14764" t="s">
        <v>39958</v>
      </c>
      <c r="AA14764" t="s">
        <v>39452</v>
      </c>
      <c r="AB14764" t="s">
        <v>125</v>
      </c>
      <c r="AO14764" s="171"/>
      <c r="AP14764" s="171"/>
      <c r="AQ14764" s="171"/>
      <c r="AR14764" s="171"/>
    </row>
    <row r="14765" spans="24:44">
      <c r="X14765" t="s">
        <v>39959</v>
      </c>
      <c r="Y14765" t="s">
        <v>386</v>
      </c>
      <c r="Z14765" t="s">
        <v>39960</v>
      </c>
      <c r="AA14765" t="s">
        <v>39463</v>
      </c>
      <c r="AB14765" t="s">
        <v>5361</v>
      </c>
      <c r="AO14765" s="171"/>
      <c r="AP14765" s="171"/>
      <c r="AQ14765" s="171"/>
      <c r="AR14765" s="171"/>
    </row>
    <row r="14766" spans="24:44">
      <c r="X14766" t="s">
        <v>39961</v>
      </c>
      <c r="Y14766" t="s">
        <v>386</v>
      </c>
      <c r="Z14766" t="s">
        <v>39962</v>
      </c>
      <c r="AA14766" t="s">
        <v>39460</v>
      </c>
      <c r="AB14766" t="s">
        <v>5361</v>
      </c>
      <c r="AO14766" s="171"/>
      <c r="AP14766" s="171"/>
      <c r="AQ14766" s="171"/>
      <c r="AR14766" s="171"/>
    </row>
    <row r="14767" spans="24:44">
      <c r="X14767" t="s">
        <v>39963</v>
      </c>
      <c r="Y14767" t="s">
        <v>386</v>
      </c>
      <c r="Z14767" t="s">
        <v>39964</v>
      </c>
      <c r="AA14767" t="s">
        <v>39449</v>
      </c>
      <c r="AB14767" t="s">
        <v>125</v>
      </c>
      <c r="AO14767" s="171"/>
      <c r="AP14767" s="171"/>
      <c r="AQ14767" s="171"/>
      <c r="AR14767" s="171"/>
    </row>
    <row r="14768" spans="24:44">
      <c r="X14768" t="s">
        <v>39965</v>
      </c>
      <c r="Y14768" t="s">
        <v>386</v>
      </c>
      <c r="Z14768" t="s">
        <v>39966</v>
      </c>
      <c r="AA14768" t="s">
        <v>39452</v>
      </c>
      <c r="AB14768" t="s">
        <v>125</v>
      </c>
      <c r="AO14768" s="171"/>
      <c r="AP14768" s="171"/>
      <c r="AQ14768" s="171"/>
      <c r="AR14768" s="171"/>
    </row>
    <row r="14769" spans="24:44">
      <c r="X14769" t="s">
        <v>39967</v>
      </c>
      <c r="Y14769" t="s">
        <v>386</v>
      </c>
      <c r="Z14769" t="s">
        <v>39968</v>
      </c>
      <c r="AA14769" t="s">
        <v>39463</v>
      </c>
      <c r="AB14769" t="s">
        <v>5361</v>
      </c>
      <c r="AO14769" s="171"/>
      <c r="AP14769" s="171"/>
      <c r="AQ14769" s="171"/>
      <c r="AR14769" s="171"/>
    </row>
    <row r="14770" spans="24:44">
      <c r="X14770" t="s">
        <v>39969</v>
      </c>
      <c r="Y14770" t="s">
        <v>386</v>
      </c>
      <c r="Z14770" t="s">
        <v>39970</v>
      </c>
      <c r="AA14770" t="s">
        <v>39460</v>
      </c>
      <c r="AB14770" t="s">
        <v>5361</v>
      </c>
      <c r="AO14770" s="171"/>
      <c r="AP14770" s="171"/>
      <c r="AQ14770" s="171"/>
      <c r="AR14770" s="171"/>
    </row>
    <row r="14771" spans="24:44">
      <c r="X14771" t="s">
        <v>39971</v>
      </c>
      <c r="Y14771" t="s">
        <v>386</v>
      </c>
      <c r="Z14771" t="s">
        <v>39972</v>
      </c>
      <c r="AA14771" t="s">
        <v>39449</v>
      </c>
      <c r="AB14771" t="s">
        <v>125</v>
      </c>
      <c r="AO14771" s="171"/>
      <c r="AP14771" s="171"/>
      <c r="AQ14771" s="171"/>
      <c r="AR14771" s="171"/>
    </row>
    <row r="14772" spans="24:44">
      <c r="X14772" t="s">
        <v>39973</v>
      </c>
      <c r="Y14772" t="s">
        <v>386</v>
      </c>
      <c r="Z14772" t="s">
        <v>39974</v>
      </c>
      <c r="AA14772" t="s">
        <v>39452</v>
      </c>
      <c r="AB14772" t="s">
        <v>125</v>
      </c>
      <c r="AO14772" s="171"/>
      <c r="AP14772" s="171"/>
      <c r="AQ14772" s="171"/>
      <c r="AR14772" s="171"/>
    </row>
    <row r="14773" spans="24:44">
      <c r="X14773" t="s">
        <v>39975</v>
      </c>
      <c r="Y14773" t="s">
        <v>386</v>
      </c>
      <c r="Z14773" t="s">
        <v>39976</v>
      </c>
      <c r="AA14773" t="s">
        <v>39463</v>
      </c>
      <c r="AB14773" t="s">
        <v>5361</v>
      </c>
      <c r="AO14773" s="171"/>
      <c r="AP14773" s="171"/>
      <c r="AQ14773" s="171"/>
      <c r="AR14773" s="171"/>
    </row>
    <row r="14774" spans="24:44">
      <c r="X14774" t="s">
        <v>39977</v>
      </c>
      <c r="Y14774" t="s">
        <v>386</v>
      </c>
      <c r="Z14774" t="s">
        <v>39978</v>
      </c>
      <c r="AA14774" t="s">
        <v>39460</v>
      </c>
      <c r="AB14774" t="s">
        <v>5361</v>
      </c>
      <c r="AO14774" s="171"/>
      <c r="AP14774" s="171"/>
      <c r="AQ14774" s="171"/>
      <c r="AR14774" s="171"/>
    </row>
    <row r="14775" spans="24:44">
      <c r="X14775" t="s">
        <v>39979</v>
      </c>
      <c r="Y14775" t="s">
        <v>386</v>
      </c>
      <c r="Z14775" t="s">
        <v>39980</v>
      </c>
      <c r="AA14775" t="s">
        <v>39517</v>
      </c>
      <c r="AB14775" t="s">
        <v>5361</v>
      </c>
      <c r="AO14775" s="171"/>
      <c r="AP14775" s="171"/>
      <c r="AQ14775" s="171"/>
      <c r="AR14775" s="171"/>
    </row>
    <row r="14776" spans="24:44">
      <c r="X14776" t="s">
        <v>39981</v>
      </c>
      <c r="Y14776" t="s">
        <v>386</v>
      </c>
      <c r="Z14776" t="s">
        <v>39982</v>
      </c>
      <c r="AA14776" t="s">
        <v>36893</v>
      </c>
      <c r="AB14776" t="s">
        <v>125</v>
      </c>
      <c r="AO14776" s="171"/>
      <c r="AP14776" s="171"/>
      <c r="AQ14776" s="171"/>
      <c r="AR14776" s="171"/>
    </row>
    <row r="14777" spans="24:44">
      <c r="X14777" t="s">
        <v>39983</v>
      </c>
      <c r="Y14777" t="s">
        <v>386</v>
      </c>
      <c r="Z14777" t="s">
        <v>39984</v>
      </c>
      <c r="AA14777" t="s">
        <v>36893</v>
      </c>
      <c r="AB14777" t="s">
        <v>125</v>
      </c>
      <c r="AO14777" s="171"/>
      <c r="AP14777" s="171"/>
      <c r="AQ14777" s="171"/>
      <c r="AR14777" s="171"/>
    </row>
    <row r="14778" spans="24:44">
      <c r="X14778" t="s">
        <v>39985</v>
      </c>
      <c r="Y14778" t="s">
        <v>386</v>
      </c>
      <c r="Z14778" t="s">
        <v>39986</v>
      </c>
      <c r="AA14778" t="s">
        <v>39987</v>
      </c>
      <c r="AB14778" t="s">
        <v>5361</v>
      </c>
      <c r="AO14778" s="171"/>
      <c r="AP14778" s="171"/>
      <c r="AQ14778" s="171"/>
      <c r="AR14778" s="171"/>
    </row>
    <row r="14779" spans="24:44">
      <c r="X14779" t="s">
        <v>39988</v>
      </c>
      <c r="Y14779" t="s">
        <v>389</v>
      </c>
      <c r="Z14779" t="s">
        <v>39989</v>
      </c>
      <c r="AA14779" t="s">
        <v>36893</v>
      </c>
      <c r="AB14779" t="s">
        <v>125</v>
      </c>
      <c r="AO14779" s="171"/>
      <c r="AP14779" s="171"/>
      <c r="AQ14779" s="171"/>
      <c r="AR14779" s="171"/>
    </row>
    <row r="14780" spans="24:44">
      <c r="X14780" t="s">
        <v>39990</v>
      </c>
      <c r="Y14780" t="s">
        <v>386</v>
      </c>
      <c r="Z14780" t="s">
        <v>36115</v>
      </c>
      <c r="AA14780" t="s">
        <v>34672</v>
      </c>
      <c r="AB14780" t="s">
        <v>33694</v>
      </c>
      <c r="AO14780" s="171"/>
      <c r="AP14780" s="171"/>
      <c r="AQ14780" s="171"/>
      <c r="AR14780" s="171"/>
    </row>
    <row r="14781" spans="24:44">
      <c r="X14781" t="s">
        <v>39991</v>
      </c>
      <c r="Y14781" t="s">
        <v>386</v>
      </c>
      <c r="Z14781" t="s">
        <v>39992</v>
      </c>
      <c r="AA14781" t="s">
        <v>34125</v>
      </c>
      <c r="AB14781" t="s">
        <v>33674</v>
      </c>
      <c r="AO14781" s="171"/>
      <c r="AP14781" s="171"/>
      <c r="AQ14781" s="171"/>
      <c r="AR14781" s="171"/>
    </row>
    <row r="14782" spans="24:44">
      <c r="X14782" t="s">
        <v>39993</v>
      </c>
      <c r="Y14782" t="s">
        <v>389</v>
      </c>
      <c r="Z14782" t="s">
        <v>35989</v>
      </c>
      <c r="AA14782" t="s">
        <v>39994</v>
      </c>
      <c r="AB14782" t="s">
        <v>33927</v>
      </c>
      <c r="AO14782" s="171"/>
      <c r="AP14782" s="171"/>
      <c r="AQ14782" s="171"/>
      <c r="AR14782" s="171"/>
    </row>
    <row r="14783" spans="24:44">
      <c r="X14783" t="s">
        <v>3653</v>
      </c>
      <c r="Y14783" t="s">
        <v>386</v>
      </c>
      <c r="Z14783" t="s">
        <v>39995</v>
      </c>
      <c r="AA14783" t="s">
        <v>33846</v>
      </c>
      <c r="AB14783" t="s">
        <v>125</v>
      </c>
      <c r="AO14783" s="171"/>
      <c r="AP14783" s="171"/>
      <c r="AQ14783" s="171"/>
      <c r="AR14783" s="171"/>
    </row>
    <row r="14784" spans="24:44">
      <c r="X14784" t="s">
        <v>3069</v>
      </c>
      <c r="Y14784" t="s">
        <v>386</v>
      </c>
      <c r="Z14784" t="s">
        <v>39996</v>
      </c>
      <c r="AA14784" t="s">
        <v>36897</v>
      </c>
      <c r="AB14784" t="s">
        <v>36898</v>
      </c>
      <c r="AO14784" s="171"/>
      <c r="AP14784" s="171"/>
      <c r="AQ14784" s="171"/>
      <c r="AR14784" s="171"/>
    </row>
    <row r="14785" spans="24:44">
      <c r="X14785" t="s">
        <v>3658</v>
      </c>
      <c r="Y14785" t="s">
        <v>386</v>
      </c>
      <c r="Z14785" t="s">
        <v>39997</v>
      </c>
      <c r="AA14785" t="s">
        <v>33846</v>
      </c>
      <c r="AB14785" t="s">
        <v>125</v>
      </c>
      <c r="AO14785" s="171"/>
      <c r="AP14785" s="171"/>
      <c r="AQ14785" s="171"/>
      <c r="AR14785" s="171"/>
    </row>
    <row r="14786" spans="24:44">
      <c r="X14786" t="s">
        <v>3662</v>
      </c>
      <c r="Y14786" t="s">
        <v>386</v>
      </c>
      <c r="Z14786" t="s">
        <v>39998</v>
      </c>
      <c r="AA14786" t="s">
        <v>33846</v>
      </c>
      <c r="AB14786" t="s">
        <v>125</v>
      </c>
      <c r="AO14786" s="171"/>
      <c r="AP14786" s="171"/>
      <c r="AQ14786" s="171"/>
      <c r="AR14786" s="171"/>
    </row>
    <row r="14787" spans="24:44">
      <c r="X14787" t="s">
        <v>3666</v>
      </c>
      <c r="Y14787" t="s">
        <v>386</v>
      </c>
      <c r="Z14787" t="s">
        <v>39999</v>
      </c>
      <c r="AA14787" t="s">
        <v>33846</v>
      </c>
      <c r="AB14787" t="s">
        <v>125</v>
      </c>
      <c r="AO14787" s="171"/>
      <c r="AP14787" s="171"/>
      <c r="AQ14787" s="171"/>
      <c r="AR14787" s="171"/>
    </row>
    <row r="14788" spans="24:44">
      <c r="X14788" t="s">
        <v>3670</v>
      </c>
      <c r="Y14788" t="s">
        <v>386</v>
      </c>
      <c r="Z14788" t="s">
        <v>40000</v>
      </c>
      <c r="AA14788" t="s">
        <v>33846</v>
      </c>
      <c r="AB14788" t="s">
        <v>125</v>
      </c>
      <c r="AO14788" s="171"/>
      <c r="AP14788" s="171"/>
      <c r="AQ14788" s="171"/>
      <c r="AR14788" s="171"/>
    </row>
    <row r="14789" spans="24:44">
      <c r="X14789" t="s">
        <v>40001</v>
      </c>
      <c r="Y14789" t="s">
        <v>386</v>
      </c>
      <c r="Z14789" t="s">
        <v>40002</v>
      </c>
      <c r="AA14789" t="s">
        <v>39460</v>
      </c>
      <c r="AB14789" t="s">
        <v>5361</v>
      </c>
      <c r="AO14789" s="171"/>
      <c r="AP14789" s="171"/>
      <c r="AQ14789" s="171"/>
      <c r="AR14789" s="171"/>
    </row>
    <row r="14790" spans="24:44">
      <c r="X14790" t="s">
        <v>40003</v>
      </c>
      <c r="Y14790" t="s">
        <v>386</v>
      </c>
      <c r="Z14790" t="s">
        <v>40004</v>
      </c>
      <c r="AA14790" t="s">
        <v>34125</v>
      </c>
      <c r="AB14790" t="s">
        <v>33674</v>
      </c>
      <c r="AO14790" s="171"/>
      <c r="AP14790" s="171"/>
      <c r="AQ14790" s="171"/>
      <c r="AR14790" s="171"/>
    </row>
    <row r="14791" spans="24:44">
      <c r="X14791" t="s">
        <v>40005</v>
      </c>
      <c r="Y14791" t="s">
        <v>386</v>
      </c>
      <c r="Z14791" t="s">
        <v>40006</v>
      </c>
      <c r="AA14791" t="s">
        <v>35168</v>
      </c>
      <c r="AB14791" t="s">
        <v>5361</v>
      </c>
      <c r="AO14791" s="171"/>
      <c r="AP14791" s="171"/>
      <c r="AQ14791" s="171"/>
      <c r="AR14791" s="171"/>
    </row>
    <row r="14792" spans="24:44">
      <c r="X14792" t="s">
        <v>40007</v>
      </c>
      <c r="Y14792" t="s">
        <v>386</v>
      </c>
      <c r="Z14792" t="s">
        <v>40008</v>
      </c>
      <c r="AA14792" t="s">
        <v>33603</v>
      </c>
      <c r="AB14792" t="s">
        <v>125</v>
      </c>
      <c r="AO14792" s="171"/>
      <c r="AP14792" s="171"/>
      <c r="AQ14792" s="171"/>
      <c r="AR14792" s="171"/>
    </row>
    <row r="14793" spans="24:44">
      <c r="X14793" t="s">
        <v>40009</v>
      </c>
      <c r="Y14793" t="s">
        <v>386</v>
      </c>
      <c r="Z14793" t="s">
        <v>40010</v>
      </c>
      <c r="AA14793" t="s">
        <v>33603</v>
      </c>
      <c r="AB14793" t="s">
        <v>125</v>
      </c>
      <c r="AO14793" s="171"/>
      <c r="AP14793" s="171"/>
      <c r="AQ14793" s="171"/>
      <c r="AR14793" s="171"/>
    </row>
    <row r="14794" spans="24:44">
      <c r="X14794" t="s">
        <v>40011</v>
      </c>
      <c r="Y14794" t="s">
        <v>386</v>
      </c>
      <c r="Z14794" t="s">
        <v>40012</v>
      </c>
      <c r="AA14794" t="s">
        <v>34149</v>
      </c>
      <c r="AB14794" t="s">
        <v>33927</v>
      </c>
      <c r="AO14794" s="171"/>
      <c r="AP14794" s="171"/>
      <c r="AQ14794" s="171"/>
      <c r="AR14794" s="171"/>
    </row>
    <row r="14795" spans="24:44">
      <c r="X14795" t="s">
        <v>40013</v>
      </c>
      <c r="Y14795" t="s">
        <v>386</v>
      </c>
      <c r="Z14795" t="s">
        <v>40014</v>
      </c>
      <c r="AA14795" t="s">
        <v>34125</v>
      </c>
      <c r="AB14795" t="s">
        <v>33674</v>
      </c>
      <c r="AO14795" s="171"/>
      <c r="AP14795" s="171"/>
      <c r="AQ14795" s="171"/>
      <c r="AR14795" s="171"/>
    </row>
    <row r="14796" spans="24:44">
      <c r="X14796" t="s">
        <v>40015</v>
      </c>
      <c r="Y14796" t="s">
        <v>389</v>
      </c>
      <c r="Z14796" t="s">
        <v>40016</v>
      </c>
      <c r="AA14796" t="s">
        <v>33846</v>
      </c>
      <c r="AB14796" t="s">
        <v>125</v>
      </c>
      <c r="AO14796" s="171"/>
      <c r="AP14796" s="171"/>
      <c r="AQ14796" s="171"/>
      <c r="AR14796" s="171"/>
    </row>
    <row r="14797" spans="24:44">
      <c r="X14797" t="s">
        <v>40017</v>
      </c>
      <c r="Y14797" t="s">
        <v>389</v>
      </c>
      <c r="Z14797" t="s">
        <v>40018</v>
      </c>
      <c r="AA14797" t="s">
        <v>39460</v>
      </c>
      <c r="AB14797" t="s">
        <v>5361</v>
      </c>
      <c r="AO14797" s="171"/>
      <c r="AP14797" s="171"/>
      <c r="AQ14797" s="171"/>
      <c r="AR14797" s="171"/>
    </row>
    <row r="14798" spans="24:44">
      <c r="X14798" t="s">
        <v>40019</v>
      </c>
      <c r="Y14798" t="s">
        <v>389</v>
      </c>
      <c r="Z14798" t="s">
        <v>40020</v>
      </c>
      <c r="AA14798" t="s">
        <v>39460</v>
      </c>
      <c r="AB14798" t="s">
        <v>5361</v>
      </c>
      <c r="AO14798" s="171"/>
      <c r="AP14798" s="171"/>
      <c r="AQ14798" s="171"/>
      <c r="AR14798" s="171"/>
    </row>
    <row r="14799" spans="24:44">
      <c r="X14799" t="s">
        <v>40021</v>
      </c>
      <c r="Y14799" t="s">
        <v>389</v>
      </c>
      <c r="Z14799" t="s">
        <v>4389</v>
      </c>
      <c r="AA14799" t="s">
        <v>33984</v>
      </c>
      <c r="AB14799" t="s">
        <v>125</v>
      </c>
      <c r="AO14799" s="171"/>
      <c r="AP14799" s="171"/>
      <c r="AQ14799" s="171"/>
      <c r="AR14799" s="171"/>
    </row>
    <row r="14800" spans="24:44">
      <c r="X14800" t="s">
        <v>40022</v>
      </c>
      <c r="Y14800" t="s">
        <v>389</v>
      </c>
      <c r="Z14800" t="s">
        <v>40023</v>
      </c>
      <c r="AA14800" t="s">
        <v>39449</v>
      </c>
      <c r="AB14800" t="s">
        <v>125</v>
      </c>
      <c r="AO14800" s="171"/>
      <c r="AP14800" s="171"/>
      <c r="AQ14800" s="171"/>
      <c r="AR14800" s="171"/>
    </row>
    <row r="14801" spans="24:44">
      <c r="X14801" t="s">
        <v>40024</v>
      </c>
      <c r="Y14801" t="s">
        <v>386</v>
      </c>
      <c r="Z14801" t="s">
        <v>40025</v>
      </c>
      <c r="AA14801" t="s">
        <v>39460</v>
      </c>
      <c r="AB14801" t="s">
        <v>5361</v>
      </c>
      <c r="AO14801" s="171"/>
      <c r="AP14801" s="171"/>
      <c r="AQ14801" s="171"/>
      <c r="AR14801" s="171"/>
    </row>
    <row r="14802" spans="24:44">
      <c r="X14802" t="s">
        <v>40026</v>
      </c>
      <c r="Y14802" t="s">
        <v>386</v>
      </c>
      <c r="Z14802" t="s">
        <v>40027</v>
      </c>
      <c r="AA14802" t="s">
        <v>34125</v>
      </c>
      <c r="AB14802" t="s">
        <v>33674</v>
      </c>
      <c r="AO14802" s="171"/>
      <c r="AP14802" s="171"/>
      <c r="AQ14802" s="171"/>
      <c r="AR14802" s="171"/>
    </row>
    <row r="14803" spans="24:44">
      <c r="X14803" t="s">
        <v>40028</v>
      </c>
      <c r="Y14803" t="s">
        <v>386</v>
      </c>
      <c r="Z14803" t="s">
        <v>40029</v>
      </c>
      <c r="AA14803" t="s">
        <v>34125</v>
      </c>
      <c r="AB14803" t="s">
        <v>33674</v>
      </c>
      <c r="AO14803" s="171"/>
      <c r="AP14803" s="171"/>
      <c r="AQ14803" s="171"/>
      <c r="AR14803" s="171"/>
    </row>
    <row r="14804" spans="24:44">
      <c r="X14804" t="s">
        <v>40030</v>
      </c>
      <c r="Y14804" t="s">
        <v>386</v>
      </c>
      <c r="Z14804" t="s">
        <v>40031</v>
      </c>
      <c r="AA14804" t="s">
        <v>34125</v>
      </c>
      <c r="AB14804" t="s">
        <v>33674</v>
      </c>
      <c r="AO14804" s="171"/>
      <c r="AP14804" s="171"/>
      <c r="AQ14804" s="171"/>
      <c r="AR14804" s="171"/>
    </row>
    <row r="14805" spans="24:44">
      <c r="X14805" t="s">
        <v>40032</v>
      </c>
      <c r="Y14805" t="s">
        <v>386</v>
      </c>
      <c r="Z14805" t="s">
        <v>40033</v>
      </c>
      <c r="AA14805" t="s">
        <v>33762</v>
      </c>
      <c r="AB14805" t="s">
        <v>125</v>
      </c>
      <c r="AO14805" s="171"/>
      <c r="AP14805" s="171"/>
      <c r="AQ14805" s="171"/>
      <c r="AR14805" s="171"/>
    </row>
    <row r="14806" spans="24:44">
      <c r="X14806" t="s">
        <v>40034</v>
      </c>
      <c r="Y14806" t="s">
        <v>386</v>
      </c>
      <c r="Z14806" t="s">
        <v>40035</v>
      </c>
      <c r="AA14806" t="s">
        <v>40036</v>
      </c>
      <c r="AB14806" t="s">
        <v>125</v>
      </c>
      <c r="AO14806" s="171"/>
      <c r="AP14806" s="171"/>
      <c r="AQ14806" s="171"/>
      <c r="AR14806" s="171"/>
    </row>
    <row r="14807" spans="24:44">
      <c r="X14807" t="s">
        <v>40037</v>
      </c>
      <c r="Y14807" t="s">
        <v>386</v>
      </c>
      <c r="Z14807" t="s">
        <v>40038</v>
      </c>
      <c r="AA14807" t="s">
        <v>40039</v>
      </c>
      <c r="AB14807" t="s">
        <v>33784</v>
      </c>
      <c r="AO14807" s="171"/>
      <c r="AP14807" s="171"/>
      <c r="AQ14807" s="171"/>
      <c r="AR14807" s="171"/>
    </row>
    <row r="14808" spans="24:44">
      <c r="X14808" t="s">
        <v>40040</v>
      </c>
      <c r="Y14808" t="s">
        <v>386</v>
      </c>
      <c r="Z14808" t="s">
        <v>40041</v>
      </c>
      <c r="AA14808" t="s">
        <v>34125</v>
      </c>
      <c r="AB14808" t="s">
        <v>33674</v>
      </c>
      <c r="AO14808" s="171"/>
      <c r="AP14808" s="171"/>
      <c r="AQ14808" s="171"/>
      <c r="AR14808" s="171"/>
    </row>
    <row r="14809" spans="24:44">
      <c r="X14809" t="s">
        <v>40042</v>
      </c>
      <c r="Y14809" t="s">
        <v>389</v>
      </c>
      <c r="Z14809" t="s">
        <v>35957</v>
      </c>
      <c r="AA14809" t="s">
        <v>40043</v>
      </c>
      <c r="AB14809" t="s">
        <v>34129</v>
      </c>
      <c r="AO14809" s="171"/>
      <c r="AP14809" s="171"/>
      <c r="AQ14809" s="171"/>
      <c r="AR14809" s="171"/>
    </row>
    <row r="14810" spans="24:44">
      <c r="X14810" t="s">
        <v>40044</v>
      </c>
      <c r="Y14810" t="s">
        <v>386</v>
      </c>
      <c r="Z14810" t="s">
        <v>40045</v>
      </c>
      <c r="AA14810" t="s">
        <v>34125</v>
      </c>
      <c r="AB14810" t="s">
        <v>33674</v>
      </c>
      <c r="AO14810" s="171"/>
      <c r="AP14810" s="171"/>
      <c r="AQ14810" s="171"/>
      <c r="AR14810" s="171"/>
    </row>
    <row r="14811" spans="24:44">
      <c r="X14811" t="s">
        <v>40046</v>
      </c>
      <c r="Y14811" t="s">
        <v>386</v>
      </c>
      <c r="Z14811" t="s">
        <v>37056</v>
      </c>
      <c r="AA14811" t="s">
        <v>34672</v>
      </c>
      <c r="AB14811" t="s">
        <v>33694</v>
      </c>
      <c r="AO14811" s="171"/>
      <c r="AP14811" s="171"/>
      <c r="AQ14811" s="171"/>
      <c r="AR14811" s="171"/>
    </row>
    <row r="14812" spans="24:44">
      <c r="X14812" t="s">
        <v>40047</v>
      </c>
      <c r="Y14812" t="s">
        <v>386</v>
      </c>
      <c r="Z14812" t="s">
        <v>40048</v>
      </c>
      <c r="AA14812" t="s">
        <v>33715</v>
      </c>
      <c r="AB14812" t="s">
        <v>33627</v>
      </c>
      <c r="AO14812" s="171"/>
      <c r="AP14812" s="171"/>
      <c r="AQ14812" s="171"/>
      <c r="AR14812" s="171"/>
    </row>
    <row r="14813" spans="24:44">
      <c r="X14813" t="s">
        <v>40049</v>
      </c>
      <c r="Y14813" t="s">
        <v>386</v>
      </c>
      <c r="Z14813" t="s">
        <v>40050</v>
      </c>
      <c r="AA14813" t="s">
        <v>34125</v>
      </c>
      <c r="AB14813" t="s">
        <v>33674</v>
      </c>
      <c r="AO14813" s="171"/>
      <c r="AP14813" s="171"/>
      <c r="AQ14813" s="171"/>
      <c r="AR14813" s="171"/>
    </row>
    <row r="14814" spans="24:44">
      <c r="X14814" t="s">
        <v>40051</v>
      </c>
      <c r="Y14814" t="s">
        <v>386</v>
      </c>
      <c r="Z14814" t="s">
        <v>39634</v>
      </c>
      <c r="AA14814" t="s">
        <v>38234</v>
      </c>
      <c r="AB14814" t="s">
        <v>125</v>
      </c>
      <c r="AO14814" s="171"/>
      <c r="AP14814" s="171"/>
      <c r="AQ14814" s="171"/>
      <c r="AR14814" s="171"/>
    </row>
    <row r="14815" spans="24:44">
      <c r="X14815" t="s">
        <v>40052</v>
      </c>
      <c r="Y14815" t="s">
        <v>389</v>
      </c>
      <c r="Z14815" t="s">
        <v>40053</v>
      </c>
      <c r="AA14815" t="s">
        <v>39460</v>
      </c>
      <c r="AB14815" t="s">
        <v>5361</v>
      </c>
      <c r="AO14815" s="171"/>
      <c r="AP14815" s="171"/>
      <c r="AQ14815" s="171"/>
      <c r="AR14815" s="171"/>
    </row>
    <row r="14816" spans="24:44">
      <c r="X14816" t="s">
        <v>40054</v>
      </c>
      <c r="Y14816" t="s">
        <v>389</v>
      </c>
      <c r="Z14816" t="s">
        <v>40055</v>
      </c>
      <c r="AA14816" t="s">
        <v>39460</v>
      </c>
      <c r="AB14816" t="s">
        <v>5361</v>
      </c>
      <c r="AO14816" s="171"/>
      <c r="AP14816" s="171"/>
      <c r="AQ14816" s="171"/>
      <c r="AR14816" s="171"/>
    </row>
    <row r="14817" spans="24:44">
      <c r="X14817" t="s">
        <v>40056</v>
      </c>
      <c r="Y14817" t="s">
        <v>389</v>
      </c>
      <c r="Z14817" t="s">
        <v>40020</v>
      </c>
      <c r="AA14817" t="s">
        <v>39460</v>
      </c>
      <c r="AB14817" t="s">
        <v>5361</v>
      </c>
      <c r="AO14817" s="171"/>
      <c r="AP14817" s="171"/>
      <c r="AQ14817" s="171"/>
      <c r="AR14817" s="171"/>
    </row>
    <row r="14818" spans="24:44">
      <c r="X14818" t="s">
        <v>40057</v>
      </c>
      <c r="Y14818" t="s">
        <v>386</v>
      </c>
      <c r="Z14818" t="s">
        <v>40058</v>
      </c>
      <c r="AA14818" t="s">
        <v>34125</v>
      </c>
      <c r="AB14818" t="s">
        <v>33674</v>
      </c>
      <c r="AO14818" s="171"/>
      <c r="AP14818" s="171"/>
      <c r="AQ14818" s="171"/>
      <c r="AR14818" s="171"/>
    </row>
    <row r="14819" spans="24:44">
      <c r="X14819" t="s">
        <v>40059</v>
      </c>
      <c r="Y14819" t="s">
        <v>386</v>
      </c>
      <c r="Z14819" t="s">
        <v>40060</v>
      </c>
      <c r="AA14819" t="s">
        <v>34125</v>
      </c>
      <c r="AB14819" t="s">
        <v>33674</v>
      </c>
      <c r="AO14819" s="171"/>
      <c r="AP14819" s="171"/>
      <c r="AQ14819" s="171"/>
      <c r="AR14819" s="171"/>
    </row>
    <row r="14820" spans="24:44">
      <c r="X14820" t="s">
        <v>40061</v>
      </c>
      <c r="Y14820" t="s">
        <v>386</v>
      </c>
      <c r="Z14820" t="s">
        <v>40062</v>
      </c>
      <c r="AA14820" t="s">
        <v>34125</v>
      </c>
      <c r="AB14820" t="s">
        <v>33674</v>
      </c>
      <c r="AO14820" s="171"/>
      <c r="AP14820" s="171"/>
      <c r="AQ14820" s="171"/>
      <c r="AR14820" s="171"/>
    </row>
    <row r="14821" spans="24:44">
      <c r="X14821" t="s">
        <v>40063</v>
      </c>
      <c r="Y14821" t="s">
        <v>386</v>
      </c>
      <c r="Z14821" t="s">
        <v>40064</v>
      </c>
      <c r="AA14821" t="s">
        <v>34125</v>
      </c>
      <c r="AB14821" t="s">
        <v>33674</v>
      </c>
      <c r="AO14821" s="171"/>
      <c r="AP14821" s="171"/>
      <c r="AQ14821" s="171"/>
      <c r="AR14821" s="171"/>
    </row>
    <row r="14822" spans="24:44">
      <c r="X14822" t="s">
        <v>40065</v>
      </c>
      <c r="Y14822" t="s">
        <v>386</v>
      </c>
      <c r="Z14822" t="s">
        <v>40066</v>
      </c>
      <c r="AA14822" t="s">
        <v>34125</v>
      </c>
      <c r="AB14822" t="s">
        <v>33674</v>
      </c>
      <c r="AO14822" s="171"/>
      <c r="AP14822" s="171"/>
      <c r="AQ14822" s="171"/>
      <c r="AR14822" s="171"/>
    </row>
    <row r="14823" spans="24:44">
      <c r="X14823" t="s">
        <v>40067</v>
      </c>
      <c r="Y14823" t="s">
        <v>386</v>
      </c>
      <c r="Z14823" t="s">
        <v>40068</v>
      </c>
      <c r="AA14823" t="s">
        <v>34125</v>
      </c>
      <c r="AB14823" t="s">
        <v>33674</v>
      </c>
      <c r="AO14823" s="171"/>
      <c r="AP14823" s="171"/>
      <c r="AQ14823" s="171"/>
      <c r="AR14823" s="171"/>
    </row>
    <row r="14824" spans="24:44">
      <c r="X14824" t="s">
        <v>40069</v>
      </c>
      <c r="Y14824" t="s">
        <v>386</v>
      </c>
      <c r="Z14824" t="s">
        <v>40070</v>
      </c>
      <c r="AA14824" t="s">
        <v>40071</v>
      </c>
      <c r="AB14824" t="s">
        <v>36022</v>
      </c>
      <c r="AO14824" s="171"/>
      <c r="AP14824" s="171"/>
      <c r="AQ14824" s="171"/>
      <c r="AR14824" s="171"/>
    </row>
    <row r="14825" spans="24:44">
      <c r="X14825" t="s">
        <v>40072</v>
      </c>
      <c r="Y14825" t="s">
        <v>389</v>
      </c>
      <c r="Z14825" t="s">
        <v>40073</v>
      </c>
      <c r="AA14825" t="s">
        <v>40074</v>
      </c>
      <c r="AB14825" t="s">
        <v>36022</v>
      </c>
      <c r="AO14825" s="171"/>
      <c r="AP14825" s="171"/>
      <c r="AQ14825" s="171"/>
      <c r="AR14825" s="171"/>
    </row>
    <row r="14826" spans="24:44">
      <c r="X14826" t="s">
        <v>40075</v>
      </c>
      <c r="Y14826" t="s">
        <v>389</v>
      </c>
      <c r="Z14826" t="s">
        <v>40076</v>
      </c>
      <c r="AA14826" t="s">
        <v>33762</v>
      </c>
      <c r="AB14826" t="s">
        <v>125</v>
      </c>
      <c r="AO14826" s="171"/>
      <c r="AP14826" s="171"/>
      <c r="AQ14826" s="171"/>
      <c r="AR14826" s="171"/>
    </row>
    <row r="14827" spans="24:44">
      <c r="X14827" t="s">
        <v>40077</v>
      </c>
      <c r="Y14827" t="s">
        <v>386</v>
      </c>
      <c r="Z14827" t="s">
        <v>40078</v>
      </c>
      <c r="AA14827" t="s">
        <v>34125</v>
      </c>
      <c r="AB14827" t="s">
        <v>33674</v>
      </c>
      <c r="AO14827" s="171"/>
      <c r="AP14827" s="171"/>
      <c r="AQ14827" s="171"/>
      <c r="AR14827" s="171"/>
    </row>
    <row r="14828" spans="24:44">
      <c r="X14828" t="s">
        <v>40079</v>
      </c>
      <c r="Y14828" t="s">
        <v>386</v>
      </c>
      <c r="Z14828" t="s">
        <v>40080</v>
      </c>
      <c r="AA14828" t="s">
        <v>37448</v>
      </c>
      <c r="AB14828" t="s">
        <v>33865</v>
      </c>
      <c r="AO14828" s="171"/>
      <c r="AP14828" s="171"/>
      <c r="AQ14828" s="171"/>
      <c r="AR14828" s="171"/>
    </row>
    <row r="14829" spans="24:44">
      <c r="X14829" t="s">
        <v>40081</v>
      </c>
      <c r="Y14829" t="s">
        <v>386</v>
      </c>
      <c r="Z14829" t="s">
        <v>40082</v>
      </c>
      <c r="AA14829" t="s">
        <v>38837</v>
      </c>
      <c r="AB14829" t="s">
        <v>5354</v>
      </c>
      <c r="AO14829" s="171"/>
      <c r="AP14829" s="171"/>
      <c r="AQ14829" s="171"/>
      <c r="AR14829" s="171"/>
    </row>
    <row r="14830" spans="24:44">
      <c r="X14830" t="s">
        <v>40083</v>
      </c>
      <c r="Y14830" t="s">
        <v>386</v>
      </c>
      <c r="Z14830" t="s">
        <v>40084</v>
      </c>
      <c r="AA14830" t="s">
        <v>34149</v>
      </c>
      <c r="AB14830" t="s">
        <v>33927</v>
      </c>
      <c r="AO14830" s="171"/>
      <c r="AP14830" s="171"/>
      <c r="AQ14830" s="171"/>
      <c r="AR14830" s="171"/>
    </row>
    <row r="14831" spans="24:44">
      <c r="X14831" t="s">
        <v>40085</v>
      </c>
      <c r="Y14831" t="s">
        <v>386</v>
      </c>
      <c r="Z14831" t="s">
        <v>40084</v>
      </c>
      <c r="AA14831" t="s">
        <v>35595</v>
      </c>
      <c r="AB14831" t="s">
        <v>33927</v>
      </c>
      <c r="AO14831" s="171"/>
      <c r="AP14831" s="171"/>
      <c r="AQ14831" s="171"/>
      <c r="AR14831" s="171"/>
    </row>
    <row r="14832" spans="24:44">
      <c r="X14832" t="s">
        <v>40086</v>
      </c>
      <c r="Y14832" t="s">
        <v>389</v>
      </c>
      <c r="Z14832" t="s">
        <v>40087</v>
      </c>
      <c r="AA14832" t="s">
        <v>33715</v>
      </c>
      <c r="AB14832" t="s">
        <v>33627</v>
      </c>
      <c r="AO14832" s="171"/>
      <c r="AP14832" s="171"/>
      <c r="AQ14832" s="171"/>
      <c r="AR14832" s="171"/>
    </row>
    <row r="14833" spans="24:44">
      <c r="X14833" t="s">
        <v>40088</v>
      </c>
      <c r="Y14833" t="s">
        <v>386</v>
      </c>
      <c r="Z14833" t="s">
        <v>40089</v>
      </c>
      <c r="AA14833" t="s">
        <v>34125</v>
      </c>
      <c r="AB14833" t="s">
        <v>33674</v>
      </c>
      <c r="AO14833" s="171"/>
      <c r="AP14833" s="171"/>
      <c r="AQ14833" s="171"/>
      <c r="AR14833" s="171"/>
    </row>
    <row r="14834" spans="24:44">
      <c r="X14834" t="s">
        <v>40090</v>
      </c>
      <c r="Y14834" t="s">
        <v>386</v>
      </c>
      <c r="Z14834" t="s">
        <v>40091</v>
      </c>
      <c r="AA14834" t="s">
        <v>34125</v>
      </c>
      <c r="AB14834" t="s">
        <v>33674</v>
      </c>
      <c r="AO14834" s="171"/>
      <c r="AP14834" s="171"/>
      <c r="AQ14834" s="171"/>
      <c r="AR14834" s="171"/>
    </row>
    <row r="14835" spans="24:44">
      <c r="X14835" t="s">
        <v>40092</v>
      </c>
      <c r="Y14835" t="s">
        <v>386</v>
      </c>
      <c r="Z14835" t="s">
        <v>40093</v>
      </c>
      <c r="AA14835" t="s">
        <v>35952</v>
      </c>
      <c r="AB14835" t="s">
        <v>125</v>
      </c>
      <c r="AO14835" s="171"/>
      <c r="AP14835" s="171"/>
      <c r="AQ14835" s="171"/>
      <c r="AR14835" s="171"/>
    </row>
    <row r="14836" spans="24:44">
      <c r="X14836" t="s">
        <v>40094</v>
      </c>
      <c r="Y14836" t="s">
        <v>386</v>
      </c>
      <c r="Z14836" t="s">
        <v>40095</v>
      </c>
      <c r="AA14836" t="s">
        <v>34125</v>
      </c>
      <c r="AB14836" t="s">
        <v>33674</v>
      </c>
      <c r="AO14836" s="171"/>
      <c r="AP14836" s="171"/>
      <c r="AQ14836" s="171"/>
      <c r="AR14836" s="171"/>
    </row>
    <row r="14837" spans="24:44">
      <c r="X14837" t="s">
        <v>2764</v>
      </c>
      <c r="Y14837" t="s">
        <v>386</v>
      </c>
      <c r="Z14837" t="s">
        <v>40096</v>
      </c>
      <c r="AA14837" t="s">
        <v>33693</v>
      </c>
      <c r="AB14837" t="s">
        <v>33694</v>
      </c>
      <c r="AO14837" s="171"/>
      <c r="AP14837" s="171"/>
      <c r="AQ14837" s="171"/>
      <c r="AR14837" s="171"/>
    </row>
    <row r="14838" spans="24:44">
      <c r="X14838" t="s">
        <v>2769</v>
      </c>
      <c r="Y14838" t="s">
        <v>386</v>
      </c>
      <c r="Z14838" t="s">
        <v>40097</v>
      </c>
      <c r="AA14838" t="s">
        <v>34128</v>
      </c>
      <c r="AB14838" t="s">
        <v>34129</v>
      </c>
      <c r="AO14838" s="171"/>
      <c r="AP14838" s="171"/>
      <c r="AQ14838" s="171"/>
      <c r="AR14838" s="171"/>
    </row>
    <row r="14839" spans="24:44">
      <c r="X14839" t="s">
        <v>40098</v>
      </c>
      <c r="Y14839" t="s">
        <v>386</v>
      </c>
      <c r="Z14839" t="s">
        <v>40099</v>
      </c>
      <c r="AA14839" t="s">
        <v>34125</v>
      </c>
      <c r="AB14839" t="s">
        <v>33674</v>
      </c>
      <c r="AO14839" s="171"/>
      <c r="AP14839" s="171"/>
      <c r="AQ14839" s="171"/>
      <c r="AR14839" s="171"/>
    </row>
    <row r="14840" spans="24:44">
      <c r="X14840" t="s">
        <v>40100</v>
      </c>
      <c r="Y14840" t="s">
        <v>386</v>
      </c>
      <c r="Z14840" t="s">
        <v>40070</v>
      </c>
      <c r="AA14840" t="s">
        <v>34672</v>
      </c>
      <c r="AB14840" t="s">
        <v>33694</v>
      </c>
      <c r="AO14840" s="171"/>
      <c r="AP14840" s="171"/>
      <c r="AQ14840" s="171"/>
      <c r="AR14840" s="171"/>
    </row>
    <row r="14841" spans="24:44">
      <c r="X14841" t="s">
        <v>40101</v>
      </c>
      <c r="Y14841" t="s">
        <v>386</v>
      </c>
      <c r="Z14841" t="s">
        <v>40102</v>
      </c>
      <c r="AA14841" t="s">
        <v>35168</v>
      </c>
      <c r="AB14841" t="s">
        <v>5361</v>
      </c>
      <c r="AO14841" s="171"/>
      <c r="AP14841" s="171"/>
      <c r="AQ14841" s="171"/>
      <c r="AR14841" s="171"/>
    </row>
    <row r="14842" spans="24:44">
      <c r="X14842" t="s">
        <v>40103</v>
      </c>
      <c r="Y14842" t="s">
        <v>386</v>
      </c>
      <c r="Z14842" t="s">
        <v>40104</v>
      </c>
      <c r="AA14842" t="s">
        <v>40105</v>
      </c>
      <c r="AB14842" t="s">
        <v>125</v>
      </c>
      <c r="AO14842" s="171"/>
      <c r="AP14842" s="171"/>
      <c r="AQ14842" s="171"/>
      <c r="AR14842" s="171"/>
    </row>
    <row r="14843" spans="24:44">
      <c r="X14843" t="s">
        <v>40106</v>
      </c>
      <c r="Y14843" t="s">
        <v>389</v>
      </c>
      <c r="Z14843" t="s">
        <v>33618</v>
      </c>
      <c r="AA14843" t="s">
        <v>36047</v>
      </c>
      <c r="AB14843" t="s">
        <v>33769</v>
      </c>
      <c r="AO14843" s="171"/>
      <c r="AP14843" s="171"/>
      <c r="AQ14843" s="171"/>
      <c r="AR14843" s="171"/>
    </row>
    <row r="14844" spans="24:44">
      <c r="X14844" t="s">
        <v>40107</v>
      </c>
      <c r="Y14844" t="s">
        <v>389</v>
      </c>
      <c r="Z14844" t="s">
        <v>40108</v>
      </c>
      <c r="AA14844" t="s">
        <v>36050</v>
      </c>
      <c r="AB14844" t="s">
        <v>125</v>
      </c>
      <c r="AO14844" s="171"/>
      <c r="AP14844" s="171"/>
      <c r="AQ14844" s="171"/>
      <c r="AR14844" s="171"/>
    </row>
    <row r="14845" spans="24:44">
      <c r="X14845" t="s">
        <v>40109</v>
      </c>
      <c r="Y14845" t="s">
        <v>386</v>
      </c>
      <c r="Z14845" t="s">
        <v>40110</v>
      </c>
      <c r="AA14845" t="s">
        <v>34125</v>
      </c>
      <c r="AB14845" t="s">
        <v>33674</v>
      </c>
      <c r="AO14845" s="171"/>
      <c r="AP14845" s="171"/>
      <c r="AQ14845" s="171"/>
      <c r="AR14845" s="171"/>
    </row>
    <row r="14846" spans="24:44">
      <c r="X14846" t="s">
        <v>40111</v>
      </c>
      <c r="Y14846" t="s">
        <v>386</v>
      </c>
      <c r="Z14846" t="s">
        <v>40112</v>
      </c>
      <c r="AA14846" t="s">
        <v>34125</v>
      </c>
      <c r="AB14846" t="s">
        <v>33674</v>
      </c>
      <c r="AO14846" s="171"/>
      <c r="AP14846" s="171"/>
      <c r="AQ14846" s="171"/>
      <c r="AR14846" s="171"/>
    </row>
    <row r="14847" spans="24:44">
      <c r="X14847" t="s">
        <v>40113</v>
      </c>
      <c r="Y14847" t="s">
        <v>386</v>
      </c>
      <c r="Z14847" t="s">
        <v>40114</v>
      </c>
      <c r="AA14847" t="s">
        <v>34125</v>
      </c>
      <c r="AB14847" t="s">
        <v>33674</v>
      </c>
      <c r="AO14847" s="171"/>
      <c r="AP14847" s="171"/>
      <c r="AQ14847" s="171"/>
      <c r="AR14847" s="171"/>
    </row>
    <row r="14848" spans="24:44">
      <c r="X14848" t="s">
        <v>40115</v>
      </c>
      <c r="Y14848" t="s">
        <v>386</v>
      </c>
      <c r="Z14848" t="s">
        <v>37671</v>
      </c>
      <c r="AA14848" t="s">
        <v>34125</v>
      </c>
      <c r="AB14848" t="s">
        <v>33674</v>
      </c>
      <c r="AO14848" s="171"/>
      <c r="AP14848" s="171"/>
      <c r="AQ14848" s="171"/>
      <c r="AR14848" s="171"/>
    </row>
    <row r="14849" spans="24:44">
      <c r="X14849" t="s">
        <v>40116</v>
      </c>
      <c r="Y14849" t="s">
        <v>386</v>
      </c>
      <c r="Z14849" t="s">
        <v>40117</v>
      </c>
      <c r="AA14849" t="s">
        <v>34125</v>
      </c>
      <c r="AB14849" t="s">
        <v>33674</v>
      </c>
      <c r="AO14849" s="171"/>
      <c r="AP14849" s="171"/>
      <c r="AQ14849" s="171"/>
      <c r="AR14849" s="171"/>
    </row>
    <row r="14850" spans="24:44">
      <c r="X14850" t="s">
        <v>40118</v>
      </c>
      <c r="Y14850" t="s">
        <v>386</v>
      </c>
      <c r="Z14850" t="s">
        <v>40119</v>
      </c>
      <c r="AA14850" t="s">
        <v>653</v>
      </c>
      <c r="AB14850" t="s">
        <v>125</v>
      </c>
      <c r="AO14850" s="171"/>
      <c r="AP14850" s="171"/>
      <c r="AQ14850" s="171"/>
      <c r="AR14850" s="171"/>
    </row>
    <row r="14851" spans="24:44">
      <c r="X14851" t="s">
        <v>40120</v>
      </c>
      <c r="Y14851" t="s">
        <v>386</v>
      </c>
      <c r="Z14851" t="s">
        <v>40119</v>
      </c>
      <c r="AA14851" t="s">
        <v>33984</v>
      </c>
      <c r="AB14851" t="s">
        <v>125</v>
      </c>
      <c r="AO14851" s="171"/>
      <c r="AP14851" s="171"/>
      <c r="AQ14851" s="171"/>
      <c r="AR14851" s="171"/>
    </row>
    <row r="14852" spans="24:44">
      <c r="X14852" t="s">
        <v>40121</v>
      </c>
      <c r="Y14852" t="s">
        <v>386</v>
      </c>
      <c r="Z14852" t="s">
        <v>40122</v>
      </c>
      <c r="AA14852" t="s">
        <v>34125</v>
      </c>
      <c r="AB14852" t="s">
        <v>33674</v>
      </c>
      <c r="AO14852" s="171"/>
      <c r="AP14852" s="171"/>
      <c r="AQ14852" s="171"/>
      <c r="AR14852" s="171"/>
    </row>
    <row r="14853" spans="24:44">
      <c r="X14853" t="s">
        <v>40123</v>
      </c>
      <c r="Y14853" t="s">
        <v>386</v>
      </c>
      <c r="Z14853" t="s">
        <v>40124</v>
      </c>
      <c r="AA14853" t="s">
        <v>34125</v>
      </c>
      <c r="AB14853" t="s">
        <v>33674</v>
      </c>
      <c r="AO14853" s="171"/>
      <c r="AP14853" s="171"/>
      <c r="AQ14853" s="171"/>
      <c r="AR14853" s="171"/>
    </row>
    <row r="14854" spans="24:44">
      <c r="X14854" t="s">
        <v>5272</v>
      </c>
      <c r="Y14854" t="s">
        <v>386</v>
      </c>
      <c r="Z14854" t="s">
        <v>40125</v>
      </c>
      <c r="AA14854" t="s">
        <v>33984</v>
      </c>
      <c r="AB14854" t="s">
        <v>125</v>
      </c>
      <c r="AO14854" s="171"/>
      <c r="AP14854" s="171"/>
      <c r="AQ14854" s="171"/>
      <c r="AR14854" s="171"/>
    </row>
    <row r="14855" spans="24:44">
      <c r="X14855" t="s">
        <v>5277</v>
      </c>
      <c r="Y14855" t="s">
        <v>386</v>
      </c>
      <c r="Z14855" t="s">
        <v>40126</v>
      </c>
      <c r="AA14855" t="s">
        <v>34125</v>
      </c>
      <c r="AB14855" t="s">
        <v>33674</v>
      </c>
      <c r="AO14855" s="171"/>
      <c r="AP14855" s="171"/>
      <c r="AQ14855" s="171"/>
      <c r="AR14855" s="171"/>
    </row>
    <row r="14856" spans="24:44">
      <c r="X14856" t="s">
        <v>5282</v>
      </c>
      <c r="Y14856" t="s">
        <v>386</v>
      </c>
      <c r="Z14856" t="s">
        <v>40127</v>
      </c>
      <c r="AA14856" t="s">
        <v>33846</v>
      </c>
      <c r="AB14856" t="s">
        <v>125</v>
      </c>
      <c r="AO14856" s="171"/>
      <c r="AP14856" s="171"/>
      <c r="AQ14856" s="171"/>
      <c r="AR14856" s="171"/>
    </row>
    <row r="14857" spans="24:44">
      <c r="X14857" t="s">
        <v>40128</v>
      </c>
      <c r="Y14857" t="s">
        <v>389</v>
      </c>
      <c r="Z14857" t="s">
        <v>40129</v>
      </c>
      <c r="AA14857" t="s">
        <v>34125</v>
      </c>
      <c r="AB14857" t="s">
        <v>33674</v>
      </c>
      <c r="AO14857" s="171"/>
      <c r="AP14857" s="171"/>
      <c r="AQ14857" s="171"/>
      <c r="AR14857" s="171"/>
    </row>
    <row r="14858" spans="24:44">
      <c r="X14858" t="s">
        <v>40130</v>
      </c>
      <c r="Y14858" t="s">
        <v>386</v>
      </c>
      <c r="Z14858" t="s">
        <v>40131</v>
      </c>
      <c r="AA14858" t="s">
        <v>34125</v>
      </c>
      <c r="AB14858" t="s">
        <v>33674</v>
      </c>
      <c r="AO14858" s="171"/>
      <c r="AP14858" s="171"/>
      <c r="AQ14858" s="171"/>
      <c r="AR14858" s="171"/>
    </row>
    <row r="14859" spans="24:44">
      <c r="X14859" t="s">
        <v>40132</v>
      </c>
      <c r="Y14859" t="s">
        <v>386</v>
      </c>
      <c r="Z14859" t="s">
        <v>40070</v>
      </c>
      <c r="AA14859" t="s">
        <v>33984</v>
      </c>
      <c r="AB14859" t="s">
        <v>125</v>
      </c>
      <c r="AO14859" s="171"/>
      <c r="AP14859" s="171"/>
      <c r="AQ14859" s="171"/>
      <c r="AR14859" s="171"/>
    </row>
    <row r="14860" spans="24:44">
      <c r="X14860" t="s">
        <v>40133</v>
      </c>
      <c r="Y14860" t="s">
        <v>386</v>
      </c>
      <c r="Z14860" t="s">
        <v>40070</v>
      </c>
      <c r="AA14860" t="s">
        <v>33762</v>
      </c>
      <c r="AB14860" t="s">
        <v>125</v>
      </c>
      <c r="AO14860" s="171"/>
      <c r="AP14860" s="171"/>
      <c r="AQ14860" s="171"/>
      <c r="AR14860" s="171"/>
    </row>
    <row r="14861" spans="24:44">
      <c r="X14861" t="s">
        <v>40134</v>
      </c>
      <c r="Y14861" t="s">
        <v>389</v>
      </c>
      <c r="Z14861" t="s">
        <v>40135</v>
      </c>
      <c r="AA14861" t="s">
        <v>34125</v>
      </c>
      <c r="AB14861" t="s">
        <v>33674</v>
      </c>
      <c r="AO14861" s="171"/>
      <c r="AP14861" s="171"/>
      <c r="AQ14861" s="171"/>
      <c r="AR14861" s="171"/>
    </row>
    <row r="14862" spans="24:44">
      <c r="X14862" t="s">
        <v>40136</v>
      </c>
      <c r="Y14862" t="s">
        <v>386</v>
      </c>
      <c r="Z14862" t="s">
        <v>40137</v>
      </c>
      <c r="AA14862" t="s">
        <v>34125</v>
      </c>
      <c r="AB14862" t="s">
        <v>33674</v>
      </c>
      <c r="AO14862" s="171"/>
      <c r="AP14862" s="171"/>
      <c r="AQ14862" s="171"/>
      <c r="AR14862" s="171"/>
    </row>
    <row r="14863" spans="24:44">
      <c r="X14863" t="s">
        <v>40138</v>
      </c>
      <c r="Y14863" t="s">
        <v>386</v>
      </c>
      <c r="Z14863" t="s">
        <v>40139</v>
      </c>
      <c r="AA14863" t="s">
        <v>34125</v>
      </c>
      <c r="AB14863" t="s">
        <v>33674</v>
      </c>
      <c r="AO14863" s="171"/>
      <c r="AP14863" s="171"/>
      <c r="AQ14863" s="171"/>
      <c r="AR14863" s="171"/>
    </row>
    <row r="14864" spans="24:44">
      <c r="X14864" t="s">
        <v>40140</v>
      </c>
      <c r="Y14864" t="s">
        <v>386</v>
      </c>
      <c r="Z14864" t="s">
        <v>40141</v>
      </c>
      <c r="AA14864" t="s">
        <v>34125</v>
      </c>
      <c r="AB14864" t="s">
        <v>33674</v>
      </c>
      <c r="AO14864" s="171"/>
      <c r="AP14864" s="171"/>
      <c r="AQ14864" s="171"/>
      <c r="AR14864" s="171"/>
    </row>
    <row r="14865" spans="24:44">
      <c r="X14865" t="s">
        <v>40142</v>
      </c>
      <c r="Y14865" t="s">
        <v>386</v>
      </c>
      <c r="Z14865" t="s">
        <v>40143</v>
      </c>
      <c r="AA14865" t="s">
        <v>34672</v>
      </c>
      <c r="AB14865" t="s">
        <v>33694</v>
      </c>
      <c r="AO14865" s="171"/>
      <c r="AP14865" s="171"/>
      <c r="AQ14865" s="171"/>
      <c r="AR14865" s="171"/>
    </row>
    <row r="14866" spans="24:44">
      <c r="X14866" t="s">
        <v>40144</v>
      </c>
      <c r="Y14866" t="s">
        <v>386</v>
      </c>
      <c r="Z14866" t="s">
        <v>40145</v>
      </c>
      <c r="AA14866" t="s">
        <v>34125</v>
      </c>
      <c r="AB14866" t="s">
        <v>33674</v>
      </c>
      <c r="AO14866" s="171"/>
      <c r="AP14866" s="171"/>
      <c r="AQ14866" s="171"/>
      <c r="AR14866" s="171"/>
    </row>
    <row r="14867" spans="24:44">
      <c r="X14867" t="s">
        <v>40146</v>
      </c>
      <c r="Y14867" t="s">
        <v>386</v>
      </c>
      <c r="Z14867" t="s">
        <v>40147</v>
      </c>
      <c r="AA14867" t="s">
        <v>653</v>
      </c>
      <c r="AB14867" t="s">
        <v>125</v>
      </c>
      <c r="AO14867" s="171"/>
      <c r="AP14867" s="171"/>
      <c r="AQ14867" s="171"/>
      <c r="AR14867" s="171"/>
    </row>
    <row r="14868" spans="24:44">
      <c r="X14868" t="s">
        <v>40148</v>
      </c>
      <c r="Y14868" t="s">
        <v>389</v>
      </c>
      <c r="Z14868" t="s">
        <v>40149</v>
      </c>
      <c r="AA14868" t="s">
        <v>33762</v>
      </c>
      <c r="AB14868" t="s">
        <v>125</v>
      </c>
      <c r="AO14868" s="171"/>
      <c r="AP14868" s="171"/>
      <c r="AQ14868" s="171"/>
      <c r="AR14868" s="171"/>
    </row>
    <row r="14869" spans="24:44">
      <c r="X14869" t="s">
        <v>40150</v>
      </c>
      <c r="Y14869" t="s">
        <v>389</v>
      </c>
      <c r="Z14869" t="s">
        <v>40151</v>
      </c>
      <c r="AA14869" t="s">
        <v>33715</v>
      </c>
      <c r="AB14869" t="s">
        <v>33627</v>
      </c>
      <c r="AO14869" s="171"/>
      <c r="AP14869" s="171"/>
      <c r="AQ14869" s="171"/>
      <c r="AR14869" s="171"/>
    </row>
    <row r="14870" spans="24:44">
      <c r="X14870" t="s">
        <v>40152</v>
      </c>
      <c r="Y14870" t="s">
        <v>386</v>
      </c>
      <c r="Z14870" t="s">
        <v>40153</v>
      </c>
      <c r="AA14870" t="s">
        <v>35595</v>
      </c>
      <c r="AB14870" t="s">
        <v>33927</v>
      </c>
      <c r="AO14870" s="171"/>
      <c r="AP14870" s="171"/>
      <c r="AQ14870" s="171"/>
      <c r="AR14870" s="171"/>
    </row>
    <row r="14871" spans="24:44">
      <c r="X14871" t="s">
        <v>40154</v>
      </c>
      <c r="Y14871" t="s">
        <v>386</v>
      </c>
      <c r="Z14871" t="s">
        <v>40155</v>
      </c>
      <c r="AA14871" t="s">
        <v>33762</v>
      </c>
      <c r="AB14871" t="s">
        <v>125</v>
      </c>
      <c r="AO14871" s="171"/>
      <c r="AP14871" s="171"/>
      <c r="AQ14871" s="171"/>
      <c r="AR14871" s="171"/>
    </row>
    <row r="14872" spans="24:44">
      <c r="X14872" t="s">
        <v>40156</v>
      </c>
      <c r="Y14872" t="s">
        <v>386</v>
      </c>
      <c r="Z14872" t="s">
        <v>40157</v>
      </c>
      <c r="AA14872" t="s">
        <v>33762</v>
      </c>
      <c r="AB14872" t="s">
        <v>125</v>
      </c>
      <c r="AO14872" s="171"/>
      <c r="AP14872" s="171"/>
      <c r="AQ14872" s="171"/>
      <c r="AR14872" s="171"/>
    </row>
    <row r="14873" spans="24:44">
      <c r="X14873" t="s">
        <v>40158</v>
      </c>
      <c r="Y14873" t="s">
        <v>386</v>
      </c>
      <c r="Z14873" t="s">
        <v>40159</v>
      </c>
      <c r="AA14873" t="s">
        <v>34125</v>
      </c>
      <c r="AB14873" t="s">
        <v>33674</v>
      </c>
      <c r="AO14873" s="171"/>
      <c r="AP14873" s="171"/>
      <c r="AQ14873" s="171"/>
      <c r="AR14873" s="171"/>
    </row>
    <row r="14874" spans="24:44">
      <c r="X14874" t="s">
        <v>40160</v>
      </c>
      <c r="Y14874" t="s">
        <v>386</v>
      </c>
      <c r="Z14874" t="s">
        <v>40161</v>
      </c>
      <c r="AA14874" t="s">
        <v>34125</v>
      </c>
      <c r="AB14874" t="s">
        <v>33674</v>
      </c>
      <c r="AO14874" s="171"/>
      <c r="AP14874" s="171"/>
      <c r="AQ14874" s="171"/>
      <c r="AR14874" s="171"/>
    </row>
    <row r="14875" spans="24:44">
      <c r="X14875" t="s">
        <v>40162</v>
      </c>
      <c r="Y14875" t="s">
        <v>389</v>
      </c>
      <c r="Z14875" t="s">
        <v>40163</v>
      </c>
      <c r="AA14875" t="s">
        <v>33762</v>
      </c>
      <c r="AB14875" t="s">
        <v>125</v>
      </c>
      <c r="AO14875" s="171"/>
      <c r="AP14875" s="171"/>
      <c r="AQ14875" s="171"/>
      <c r="AR14875" s="171"/>
    </row>
    <row r="14876" spans="24:44">
      <c r="X14876" t="s">
        <v>40164</v>
      </c>
      <c r="Y14876" t="s">
        <v>386</v>
      </c>
      <c r="Z14876" t="s">
        <v>39055</v>
      </c>
      <c r="AA14876" t="s">
        <v>35595</v>
      </c>
      <c r="AB14876" t="s">
        <v>33927</v>
      </c>
      <c r="AO14876" s="171"/>
      <c r="AP14876" s="171"/>
      <c r="AQ14876" s="171"/>
      <c r="AR14876" s="171"/>
    </row>
    <row r="14877" spans="24:44">
      <c r="X14877" t="s">
        <v>40165</v>
      </c>
      <c r="Y14877" t="s">
        <v>386</v>
      </c>
      <c r="Z14877" t="s">
        <v>40166</v>
      </c>
      <c r="AA14877" t="s">
        <v>33762</v>
      </c>
      <c r="AB14877" t="s">
        <v>125</v>
      </c>
      <c r="AO14877" s="171"/>
      <c r="AP14877" s="171"/>
      <c r="AQ14877" s="171"/>
      <c r="AR14877" s="171"/>
    </row>
    <row r="14878" spans="24:44">
      <c r="X14878" t="s">
        <v>40167</v>
      </c>
      <c r="Y14878" t="s">
        <v>386</v>
      </c>
      <c r="Z14878" t="s">
        <v>40166</v>
      </c>
      <c r="AA14878" t="s">
        <v>33677</v>
      </c>
      <c r="AB14878" t="s">
        <v>125</v>
      </c>
      <c r="AO14878" s="171"/>
      <c r="AP14878" s="171"/>
      <c r="AQ14878" s="171"/>
      <c r="AR14878" s="171"/>
    </row>
    <row r="14879" spans="24:44">
      <c r="X14879" t="s">
        <v>6457</v>
      </c>
      <c r="Y14879" t="s">
        <v>386</v>
      </c>
      <c r="Z14879" t="s">
        <v>40168</v>
      </c>
      <c r="AA14879" t="s">
        <v>34157</v>
      </c>
      <c r="AB14879" t="s">
        <v>34158</v>
      </c>
      <c r="AO14879" s="171"/>
      <c r="AP14879" s="171"/>
      <c r="AQ14879" s="171"/>
      <c r="AR14879" s="171"/>
    </row>
    <row r="14880" spans="24:44">
      <c r="X14880" t="s">
        <v>6462</v>
      </c>
      <c r="Y14880" t="s">
        <v>386</v>
      </c>
      <c r="Z14880" t="s">
        <v>40169</v>
      </c>
      <c r="AA14880" t="s">
        <v>34125</v>
      </c>
      <c r="AB14880" t="s">
        <v>33674</v>
      </c>
      <c r="AO14880" s="171"/>
      <c r="AP14880" s="171"/>
      <c r="AQ14880" s="171"/>
      <c r="AR14880" s="171"/>
    </row>
    <row r="14881" spans="24:44">
      <c r="X14881" t="s">
        <v>6467</v>
      </c>
      <c r="Y14881" t="s">
        <v>386</v>
      </c>
      <c r="Z14881" t="s">
        <v>40170</v>
      </c>
      <c r="AA14881" t="s">
        <v>34125</v>
      </c>
      <c r="AB14881" t="s">
        <v>33674</v>
      </c>
      <c r="AO14881" s="171"/>
      <c r="AP14881" s="171"/>
      <c r="AQ14881" s="171"/>
      <c r="AR14881" s="171"/>
    </row>
    <row r="14882" spans="24:44">
      <c r="X14882" t="s">
        <v>6472</v>
      </c>
      <c r="Y14882" t="s">
        <v>386</v>
      </c>
      <c r="Z14882" t="s">
        <v>40171</v>
      </c>
      <c r="AA14882" t="s">
        <v>34157</v>
      </c>
      <c r="AB14882" t="s">
        <v>34158</v>
      </c>
      <c r="AO14882" s="171"/>
      <c r="AP14882" s="171"/>
      <c r="AQ14882" s="171"/>
      <c r="AR14882" s="171"/>
    </row>
    <row r="14883" spans="24:44">
      <c r="X14883" t="s">
        <v>40172</v>
      </c>
      <c r="Y14883" t="s">
        <v>386</v>
      </c>
      <c r="Z14883" t="s">
        <v>40173</v>
      </c>
      <c r="AA14883" t="s">
        <v>34125</v>
      </c>
      <c r="AB14883" t="s">
        <v>33674</v>
      </c>
      <c r="AO14883" s="171"/>
      <c r="AP14883" s="171"/>
      <c r="AQ14883" s="171"/>
      <c r="AR14883" s="171"/>
    </row>
    <row r="14884" spans="24:44">
      <c r="X14884" t="s">
        <v>40174</v>
      </c>
      <c r="Y14884" t="s">
        <v>386</v>
      </c>
      <c r="Z14884" t="s">
        <v>40175</v>
      </c>
      <c r="AA14884" t="s">
        <v>34125</v>
      </c>
      <c r="AB14884" t="s">
        <v>33674</v>
      </c>
      <c r="AO14884" s="171"/>
      <c r="AP14884" s="171"/>
      <c r="AQ14884" s="171"/>
      <c r="AR14884" s="171"/>
    </row>
    <row r="14885" spans="24:44">
      <c r="X14885" t="s">
        <v>40176</v>
      </c>
      <c r="Y14885" t="s">
        <v>386</v>
      </c>
      <c r="Z14885" t="s">
        <v>40177</v>
      </c>
      <c r="AA14885" t="s">
        <v>34125</v>
      </c>
      <c r="AB14885" t="s">
        <v>33674</v>
      </c>
      <c r="AO14885" s="171"/>
      <c r="AP14885" s="171"/>
      <c r="AQ14885" s="171"/>
      <c r="AR14885" s="171"/>
    </row>
    <row r="14886" spans="24:44">
      <c r="X14886" t="s">
        <v>40178</v>
      </c>
      <c r="Y14886" t="s">
        <v>386</v>
      </c>
      <c r="Z14886" t="s">
        <v>40179</v>
      </c>
      <c r="AA14886" t="s">
        <v>34125</v>
      </c>
      <c r="AB14886" t="s">
        <v>33674</v>
      </c>
      <c r="AO14886" s="171"/>
      <c r="AP14886" s="171"/>
      <c r="AQ14886" s="171"/>
      <c r="AR14886" s="171"/>
    </row>
    <row r="14887" spans="24:44">
      <c r="X14887" t="s">
        <v>40180</v>
      </c>
      <c r="Y14887" t="s">
        <v>386</v>
      </c>
      <c r="Z14887" t="s">
        <v>40181</v>
      </c>
      <c r="AA14887" t="s">
        <v>34125</v>
      </c>
      <c r="AB14887" t="s">
        <v>33674</v>
      </c>
      <c r="AO14887" s="171"/>
      <c r="AP14887" s="171"/>
      <c r="AQ14887" s="171"/>
      <c r="AR14887" s="171"/>
    </row>
    <row r="14888" spans="24:44">
      <c r="X14888" t="s">
        <v>40182</v>
      </c>
      <c r="Y14888" t="s">
        <v>386</v>
      </c>
      <c r="Z14888" t="s">
        <v>40183</v>
      </c>
      <c r="AA14888" t="s">
        <v>34125</v>
      </c>
      <c r="AB14888" t="s">
        <v>33674</v>
      </c>
      <c r="AO14888" s="171"/>
      <c r="AP14888" s="171"/>
      <c r="AQ14888" s="171"/>
      <c r="AR14888" s="171"/>
    </row>
    <row r="14889" spans="24:44">
      <c r="X14889" t="s">
        <v>40184</v>
      </c>
      <c r="Y14889" t="s">
        <v>386</v>
      </c>
      <c r="Z14889" t="s">
        <v>40185</v>
      </c>
      <c r="AA14889" t="s">
        <v>34125</v>
      </c>
      <c r="AB14889" t="s">
        <v>33674</v>
      </c>
      <c r="AO14889" s="171"/>
      <c r="AP14889" s="171"/>
      <c r="AQ14889" s="171"/>
      <c r="AR14889" s="171"/>
    </row>
    <row r="14890" spans="24:44">
      <c r="X14890" t="s">
        <v>40186</v>
      </c>
      <c r="Y14890" t="s">
        <v>386</v>
      </c>
      <c r="Z14890" t="s">
        <v>40187</v>
      </c>
      <c r="AA14890" t="s">
        <v>34125</v>
      </c>
      <c r="AB14890" t="s">
        <v>33674</v>
      </c>
      <c r="AO14890" s="171"/>
      <c r="AP14890" s="171"/>
      <c r="AQ14890" s="171"/>
      <c r="AR14890" s="171"/>
    </row>
    <row r="14891" spans="24:44">
      <c r="X14891" t="s">
        <v>40188</v>
      </c>
      <c r="Y14891" t="s">
        <v>386</v>
      </c>
      <c r="Z14891" t="s">
        <v>40189</v>
      </c>
      <c r="AA14891" t="s">
        <v>34125</v>
      </c>
      <c r="AB14891" t="s">
        <v>33674</v>
      </c>
      <c r="AO14891" s="171"/>
      <c r="AP14891" s="171"/>
      <c r="AQ14891" s="171"/>
      <c r="AR14891" s="171"/>
    </row>
    <row r="14892" spans="24:44">
      <c r="X14892" t="s">
        <v>40190</v>
      </c>
      <c r="Y14892" t="s">
        <v>386</v>
      </c>
      <c r="Z14892" t="s">
        <v>40191</v>
      </c>
      <c r="AA14892" t="s">
        <v>33603</v>
      </c>
      <c r="AB14892" t="s">
        <v>125</v>
      </c>
      <c r="AO14892" s="171"/>
      <c r="AP14892" s="171"/>
      <c r="AQ14892" s="171"/>
      <c r="AR14892" s="171"/>
    </row>
    <row r="14893" spans="24:44">
      <c r="X14893" t="s">
        <v>40192</v>
      </c>
      <c r="Y14893" t="s">
        <v>386</v>
      </c>
      <c r="Z14893" t="s">
        <v>40193</v>
      </c>
      <c r="AA14893" t="s">
        <v>34125</v>
      </c>
      <c r="AB14893" t="s">
        <v>33674</v>
      </c>
      <c r="AO14893" s="171"/>
      <c r="AP14893" s="171"/>
      <c r="AQ14893" s="171"/>
      <c r="AR14893" s="171"/>
    </row>
    <row r="14894" spans="24:44">
      <c r="X14894" t="s">
        <v>40194</v>
      </c>
      <c r="Y14894" t="s">
        <v>386</v>
      </c>
      <c r="Z14894" t="s">
        <v>40195</v>
      </c>
      <c r="AA14894" t="s">
        <v>34125</v>
      </c>
      <c r="AB14894" t="s">
        <v>33674</v>
      </c>
      <c r="AO14894" s="171"/>
      <c r="AP14894" s="171"/>
      <c r="AQ14894" s="171"/>
      <c r="AR14894" s="171"/>
    </row>
    <row r="14895" spans="24:44">
      <c r="X14895" t="s">
        <v>40196</v>
      </c>
      <c r="Y14895" t="s">
        <v>386</v>
      </c>
      <c r="Z14895" t="s">
        <v>40197</v>
      </c>
      <c r="AA14895" t="s">
        <v>34125</v>
      </c>
      <c r="AB14895" t="s">
        <v>33674</v>
      </c>
      <c r="AO14895" s="171"/>
      <c r="AP14895" s="171"/>
      <c r="AQ14895" s="171"/>
      <c r="AR14895" s="171"/>
    </row>
    <row r="14896" spans="24:44">
      <c r="X14896" t="s">
        <v>40198</v>
      </c>
      <c r="Y14896" t="s">
        <v>386</v>
      </c>
      <c r="Z14896" t="s">
        <v>40199</v>
      </c>
      <c r="AA14896" t="s">
        <v>34125</v>
      </c>
      <c r="AB14896" t="s">
        <v>33674</v>
      </c>
      <c r="AO14896" s="171"/>
      <c r="AP14896" s="171"/>
      <c r="AQ14896" s="171"/>
      <c r="AR14896" s="171"/>
    </row>
    <row r="14897" spans="24:44">
      <c r="X14897" t="s">
        <v>40200</v>
      </c>
      <c r="Y14897" t="s">
        <v>386</v>
      </c>
      <c r="Z14897" t="s">
        <v>40201</v>
      </c>
      <c r="AA14897" t="s">
        <v>34125</v>
      </c>
      <c r="AB14897" t="s">
        <v>33674</v>
      </c>
      <c r="AO14897" s="171"/>
      <c r="AP14897" s="171"/>
      <c r="AQ14897" s="171"/>
      <c r="AR14897" s="171"/>
    </row>
    <row r="14898" spans="24:44">
      <c r="X14898" t="s">
        <v>40202</v>
      </c>
      <c r="Y14898" t="s">
        <v>386</v>
      </c>
      <c r="Z14898" t="s">
        <v>40203</v>
      </c>
      <c r="AA14898" t="s">
        <v>34125</v>
      </c>
      <c r="AB14898" t="s">
        <v>33674</v>
      </c>
      <c r="AO14898" s="171"/>
      <c r="AP14898" s="171"/>
      <c r="AQ14898" s="171"/>
      <c r="AR14898" s="171"/>
    </row>
    <row r="14899" spans="24:44">
      <c r="X14899" t="s">
        <v>40204</v>
      </c>
      <c r="Y14899" t="s">
        <v>386</v>
      </c>
      <c r="Z14899" t="s">
        <v>40205</v>
      </c>
      <c r="AA14899" t="s">
        <v>34125</v>
      </c>
      <c r="AB14899" t="s">
        <v>33674</v>
      </c>
      <c r="AO14899" s="171"/>
      <c r="AP14899" s="171"/>
      <c r="AQ14899" s="171"/>
      <c r="AR14899" s="171"/>
    </row>
    <row r="14900" spans="24:44">
      <c r="X14900" t="s">
        <v>40206</v>
      </c>
      <c r="Y14900" t="s">
        <v>386</v>
      </c>
      <c r="Z14900" t="s">
        <v>40207</v>
      </c>
      <c r="AA14900" t="s">
        <v>34125</v>
      </c>
      <c r="AB14900" t="s">
        <v>33674</v>
      </c>
      <c r="AO14900" s="171"/>
      <c r="AP14900" s="171"/>
      <c r="AQ14900" s="171"/>
      <c r="AR14900" s="171"/>
    </row>
    <row r="14901" spans="24:44">
      <c r="X14901" t="s">
        <v>40208</v>
      </c>
      <c r="Y14901" t="s">
        <v>386</v>
      </c>
      <c r="Z14901" t="s">
        <v>40209</v>
      </c>
      <c r="AA14901" t="s">
        <v>34125</v>
      </c>
      <c r="AB14901" t="s">
        <v>33674</v>
      </c>
      <c r="AO14901" s="171"/>
      <c r="AP14901" s="171"/>
      <c r="AQ14901" s="171"/>
      <c r="AR14901" s="171"/>
    </row>
    <row r="14902" spans="24:44">
      <c r="X14902" t="s">
        <v>40210</v>
      </c>
      <c r="Y14902" t="s">
        <v>386</v>
      </c>
      <c r="Z14902" t="s">
        <v>40211</v>
      </c>
      <c r="AA14902" t="s">
        <v>34125</v>
      </c>
      <c r="AB14902" t="s">
        <v>33674</v>
      </c>
      <c r="AO14902" s="171"/>
      <c r="AP14902" s="171"/>
      <c r="AQ14902" s="171"/>
      <c r="AR14902" s="171"/>
    </row>
    <row r="14903" spans="24:44">
      <c r="X14903" t="s">
        <v>40212</v>
      </c>
      <c r="Y14903" t="s">
        <v>386</v>
      </c>
      <c r="Z14903" t="s">
        <v>40213</v>
      </c>
      <c r="AA14903" t="s">
        <v>36897</v>
      </c>
      <c r="AB14903" t="s">
        <v>36898</v>
      </c>
      <c r="AO14903" s="171"/>
      <c r="AP14903" s="171"/>
      <c r="AQ14903" s="171"/>
      <c r="AR14903" s="171"/>
    </row>
    <row r="14904" spans="24:44">
      <c r="X14904" t="s">
        <v>40214</v>
      </c>
      <c r="Y14904" t="s">
        <v>386</v>
      </c>
      <c r="Z14904" t="s">
        <v>40215</v>
      </c>
      <c r="AA14904" t="s">
        <v>33603</v>
      </c>
      <c r="AB14904" t="s">
        <v>125</v>
      </c>
      <c r="AO14904" s="171"/>
      <c r="AP14904" s="171"/>
      <c r="AQ14904" s="171"/>
      <c r="AR14904" s="171"/>
    </row>
    <row r="14905" spans="24:44">
      <c r="X14905" t="s">
        <v>40216</v>
      </c>
      <c r="Y14905" t="s">
        <v>386</v>
      </c>
      <c r="Z14905" t="s">
        <v>40217</v>
      </c>
      <c r="AA14905" t="s">
        <v>34125</v>
      </c>
      <c r="AB14905" t="s">
        <v>33674</v>
      </c>
      <c r="AO14905" s="171"/>
      <c r="AP14905" s="171"/>
      <c r="AQ14905" s="171"/>
      <c r="AR14905" s="171"/>
    </row>
    <row r="14906" spans="24:44">
      <c r="X14906" t="s">
        <v>40218</v>
      </c>
      <c r="Y14906" t="s">
        <v>386</v>
      </c>
      <c r="Z14906" t="s">
        <v>40219</v>
      </c>
      <c r="AA14906" t="s">
        <v>33603</v>
      </c>
      <c r="AB14906" t="s">
        <v>125</v>
      </c>
      <c r="AO14906" s="171"/>
      <c r="AP14906" s="171"/>
      <c r="AQ14906" s="171"/>
      <c r="AR14906" s="171"/>
    </row>
    <row r="14907" spans="24:44">
      <c r="X14907" t="s">
        <v>40220</v>
      </c>
      <c r="Y14907" t="s">
        <v>386</v>
      </c>
      <c r="Z14907" t="s">
        <v>40221</v>
      </c>
      <c r="AA14907" t="s">
        <v>34125</v>
      </c>
      <c r="AB14907" t="s">
        <v>33674</v>
      </c>
      <c r="AO14907" s="171"/>
      <c r="AP14907" s="171"/>
      <c r="AQ14907" s="171"/>
      <c r="AR14907" s="171"/>
    </row>
    <row r="14908" spans="24:44">
      <c r="X14908" t="s">
        <v>40222</v>
      </c>
      <c r="Y14908" t="s">
        <v>386</v>
      </c>
      <c r="Z14908" t="s">
        <v>40223</v>
      </c>
      <c r="AA14908" t="s">
        <v>34125</v>
      </c>
      <c r="AB14908" t="s">
        <v>33674</v>
      </c>
      <c r="AO14908" s="171"/>
      <c r="AP14908" s="171"/>
      <c r="AQ14908" s="171"/>
      <c r="AR14908" s="171"/>
    </row>
    <row r="14909" spans="24:44">
      <c r="X14909" t="s">
        <v>40224</v>
      </c>
      <c r="Y14909" t="s">
        <v>389</v>
      </c>
      <c r="Z14909" t="s">
        <v>40225</v>
      </c>
      <c r="AA14909" t="s">
        <v>40226</v>
      </c>
      <c r="AB14909" t="s">
        <v>33694</v>
      </c>
      <c r="AO14909" s="171"/>
      <c r="AP14909" s="171"/>
      <c r="AQ14909" s="171"/>
      <c r="AR14909" s="171"/>
    </row>
    <row r="14910" spans="24:44">
      <c r="X14910" t="s">
        <v>40227</v>
      </c>
      <c r="Y14910" t="s">
        <v>389</v>
      </c>
      <c r="Z14910" t="s">
        <v>40228</v>
      </c>
      <c r="AA14910" t="s">
        <v>40229</v>
      </c>
      <c r="AB14910" t="s">
        <v>33694</v>
      </c>
      <c r="AO14910" s="171"/>
      <c r="AP14910" s="171"/>
      <c r="AQ14910" s="171"/>
      <c r="AR14910" s="171"/>
    </row>
    <row r="14911" spans="24:44">
      <c r="X14911" t="s">
        <v>40230</v>
      </c>
      <c r="Y14911" t="s">
        <v>389</v>
      </c>
      <c r="Z14911" t="s">
        <v>40231</v>
      </c>
      <c r="AA14911" t="s">
        <v>40232</v>
      </c>
      <c r="AB14911" t="s">
        <v>33694</v>
      </c>
      <c r="AO14911" s="171"/>
      <c r="AP14911" s="171"/>
      <c r="AQ14911" s="171"/>
      <c r="AR14911" s="171"/>
    </row>
    <row r="14912" spans="24:44">
      <c r="X14912" t="s">
        <v>40233</v>
      </c>
      <c r="Y14912" t="s">
        <v>389</v>
      </c>
      <c r="Z14912" t="s">
        <v>40234</v>
      </c>
      <c r="AA14912" t="s">
        <v>40235</v>
      </c>
      <c r="AB14912" t="s">
        <v>33694</v>
      </c>
      <c r="AO14912" s="171"/>
      <c r="AP14912" s="171"/>
      <c r="AQ14912" s="171"/>
      <c r="AR14912" s="171"/>
    </row>
    <row r="14913" spans="24:44">
      <c r="X14913" t="s">
        <v>40236</v>
      </c>
      <c r="Y14913" t="s">
        <v>389</v>
      </c>
      <c r="Z14913" t="s">
        <v>40237</v>
      </c>
      <c r="AA14913" t="s">
        <v>40238</v>
      </c>
      <c r="AB14913" t="s">
        <v>33694</v>
      </c>
      <c r="AO14913" s="171"/>
      <c r="AP14913" s="171"/>
      <c r="AQ14913" s="171"/>
      <c r="AR14913" s="171"/>
    </row>
    <row r="14914" spans="24:44">
      <c r="X14914" t="s">
        <v>40239</v>
      </c>
      <c r="Y14914" t="s">
        <v>386</v>
      </c>
      <c r="Z14914" t="s">
        <v>40240</v>
      </c>
      <c r="AA14914" t="s">
        <v>40241</v>
      </c>
      <c r="AB14914" t="s">
        <v>33694</v>
      </c>
      <c r="AO14914" s="171"/>
      <c r="AP14914" s="171"/>
      <c r="AQ14914" s="171"/>
      <c r="AR14914" s="171"/>
    </row>
    <row r="14915" spans="24:44">
      <c r="X14915" t="s">
        <v>40242</v>
      </c>
      <c r="Y14915" t="s">
        <v>389</v>
      </c>
      <c r="Z14915" t="s">
        <v>40243</v>
      </c>
      <c r="AA14915" t="s">
        <v>40244</v>
      </c>
      <c r="AB14915" t="s">
        <v>33694</v>
      </c>
      <c r="AO14915" s="171"/>
      <c r="AP14915" s="171"/>
      <c r="AQ14915" s="171"/>
      <c r="AR14915" s="171"/>
    </row>
    <row r="14916" spans="24:44">
      <c r="X14916" t="s">
        <v>40245</v>
      </c>
      <c r="Y14916" t="s">
        <v>389</v>
      </c>
      <c r="Z14916" t="s">
        <v>40246</v>
      </c>
      <c r="AA14916" t="s">
        <v>40247</v>
      </c>
      <c r="AB14916" t="s">
        <v>33694</v>
      </c>
      <c r="AO14916" s="171"/>
      <c r="AP14916" s="171"/>
      <c r="AQ14916" s="171"/>
      <c r="AR14916" s="171"/>
    </row>
    <row r="14917" spans="24:44">
      <c r="X14917" t="s">
        <v>40248</v>
      </c>
      <c r="Y14917" t="s">
        <v>389</v>
      </c>
      <c r="Z14917" t="s">
        <v>40249</v>
      </c>
      <c r="AA14917" t="s">
        <v>40250</v>
      </c>
      <c r="AB14917" t="s">
        <v>33694</v>
      </c>
      <c r="AO14917" s="171"/>
      <c r="AP14917" s="171"/>
      <c r="AQ14917" s="171"/>
      <c r="AR14917" s="171"/>
    </row>
    <row r="14918" spans="24:44">
      <c r="X14918" t="s">
        <v>40251</v>
      </c>
      <c r="Y14918" t="s">
        <v>386</v>
      </c>
      <c r="Z14918" t="s">
        <v>40252</v>
      </c>
      <c r="AA14918" t="s">
        <v>40253</v>
      </c>
      <c r="AB14918" t="s">
        <v>33865</v>
      </c>
      <c r="AO14918" s="171"/>
      <c r="AP14918" s="171"/>
      <c r="AQ14918" s="171"/>
      <c r="AR14918" s="171"/>
    </row>
    <row r="14919" spans="24:44">
      <c r="X14919" t="s">
        <v>40254</v>
      </c>
      <c r="Y14919" t="s">
        <v>389</v>
      </c>
      <c r="Z14919" t="s">
        <v>39896</v>
      </c>
      <c r="AA14919" t="s">
        <v>40255</v>
      </c>
      <c r="AB14919" t="s">
        <v>33865</v>
      </c>
      <c r="AO14919" s="171"/>
      <c r="AP14919" s="171"/>
      <c r="AQ14919" s="171"/>
      <c r="AR14919" s="171"/>
    </row>
    <row r="14920" spans="24:44">
      <c r="X14920" t="s">
        <v>40256</v>
      </c>
      <c r="Y14920" t="s">
        <v>389</v>
      </c>
      <c r="Z14920" t="s">
        <v>40257</v>
      </c>
      <c r="AA14920" t="s">
        <v>40258</v>
      </c>
      <c r="AB14920" t="s">
        <v>5361</v>
      </c>
      <c r="AO14920" s="171"/>
      <c r="AP14920" s="171"/>
      <c r="AQ14920" s="171"/>
      <c r="AR14920" s="171"/>
    </row>
    <row r="14921" spans="24:44">
      <c r="X14921" t="s">
        <v>40259</v>
      </c>
      <c r="Y14921" t="s">
        <v>389</v>
      </c>
      <c r="Z14921" t="s">
        <v>40260</v>
      </c>
      <c r="AA14921" t="s">
        <v>40261</v>
      </c>
      <c r="AB14921" t="s">
        <v>32837</v>
      </c>
      <c r="AO14921" s="171"/>
      <c r="AP14921" s="171"/>
      <c r="AQ14921" s="171"/>
      <c r="AR14921" s="171"/>
    </row>
    <row r="14922" spans="24:44">
      <c r="X14922" t="s">
        <v>40262</v>
      </c>
      <c r="Y14922" t="s">
        <v>386</v>
      </c>
      <c r="Z14922" t="s">
        <v>40263</v>
      </c>
      <c r="AA14922" t="s">
        <v>34125</v>
      </c>
      <c r="AB14922" t="s">
        <v>33674</v>
      </c>
      <c r="AO14922" s="171"/>
      <c r="AP14922" s="171"/>
      <c r="AQ14922" s="171"/>
      <c r="AR14922" s="171"/>
    </row>
    <row r="14923" spans="24:44">
      <c r="X14923" t="s">
        <v>40264</v>
      </c>
      <c r="Y14923" t="s">
        <v>386</v>
      </c>
      <c r="Z14923" t="s">
        <v>40265</v>
      </c>
      <c r="AA14923" t="s">
        <v>34125</v>
      </c>
      <c r="AB14923" t="s">
        <v>33674</v>
      </c>
      <c r="AO14923" s="171"/>
      <c r="AP14923" s="171"/>
      <c r="AQ14923" s="171"/>
      <c r="AR14923" s="171"/>
    </row>
    <row r="14924" spans="24:44">
      <c r="X14924" t="s">
        <v>40266</v>
      </c>
      <c r="Y14924" t="s">
        <v>386</v>
      </c>
      <c r="Z14924" t="s">
        <v>40267</v>
      </c>
      <c r="AA14924" t="s">
        <v>34125</v>
      </c>
      <c r="AB14924" t="s">
        <v>33674</v>
      </c>
      <c r="AO14924" s="171"/>
      <c r="AP14924" s="171"/>
      <c r="AQ14924" s="171"/>
      <c r="AR14924" s="171"/>
    </row>
    <row r="14925" spans="24:44">
      <c r="X14925" t="s">
        <v>40268</v>
      </c>
      <c r="Y14925" t="s">
        <v>386</v>
      </c>
      <c r="Z14925" t="s">
        <v>40269</v>
      </c>
      <c r="AA14925" t="s">
        <v>34125</v>
      </c>
      <c r="AB14925" t="s">
        <v>33674</v>
      </c>
      <c r="AO14925" s="171"/>
      <c r="AP14925" s="171"/>
      <c r="AQ14925" s="171"/>
      <c r="AR14925" s="171"/>
    </row>
    <row r="14926" spans="24:44">
      <c r="X14926" t="s">
        <v>40270</v>
      </c>
      <c r="Y14926" t="s">
        <v>386</v>
      </c>
      <c r="Z14926" t="s">
        <v>40271</v>
      </c>
      <c r="AA14926" t="s">
        <v>34125</v>
      </c>
      <c r="AB14926" t="s">
        <v>33674</v>
      </c>
      <c r="AO14926" s="171"/>
      <c r="AP14926" s="171"/>
      <c r="AQ14926" s="171"/>
      <c r="AR14926" s="171"/>
    </row>
    <row r="14927" spans="24:44">
      <c r="X14927" t="s">
        <v>40272</v>
      </c>
      <c r="Y14927" t="s">
        <v>386</v>
      </c>
      <c r="Z14927" t="s">
        <v>40273</v>
      </c>
      <c r="AA14927" t="s">
        <v>34672</v>
      </c>
      <c r="AB14927" t="s">
        <v>33694</v>
      </c>
      <c r="AO14927" s="171"/>
      <c r="AP14927" s="171"/>
      <c r="AQ14927" s="171"/>
      <c r="AR14927" s="171"/>
    </row>
    <row r="14928" spans="24:44">
      <c r="X14928" t="s">
        <v>40274</v>
      </c>
      <c r="Y14928" t="s">
        <v>386</v>
      </c>
      <c r="Z14928" t="s">
        <v>40275</v>
      </c>
      <c r="AA14928" t="s">
        <v>34672</v>
      </c>
      <c r="AB14928" t="s">
        <v>33694</v>
      </c>
      <c r="AO14928" s="171"/>
      <c r="AP14928" s="171"/>
      <c r="AQ14928" s="171"/>
      <c r="AR14928" s="171"/>
    </row>
    <row r="14929" spans="24:44">
      <c r="X14929" t="s">
        <v>40276</v>
      </c>
      <c r="Y14929" t="s">
        <v>386</v>
      </c>
      <c r="Z14929" t="s">
        <v>40277</v>
      </c>
      <c r="AA14929" t="s">
        <v>34672</v>
      </c>
      <c r="AB14929" t="s">
        <v>33694</v>
      </c>
      <c r="AO14929" s="171"/>
      <c r="AP14929" s="171"/>
      <c r="AQ14929" s="171"/>
      <c r="AR14929" s="171"/>
    </row>
    <row r="14930" spans="24:44">
      <c r="X14930" t="s">
        <v>40278</v>
      </c>
      <c r="Y14930" t="s">
        <v>389</v>
      </c>
      <c r="Z14930" t="s">
        <v>40279</v>
      </c>
      <c r="AA14930" t="s">
        <v>34672</v>
      </c>
      <c r="AB14930" t="s">
        <v>33694</v>
      </c>
      <c r="AO14930" s="171"/>
      <c r="AP14930" s="171"/>
      <c r="AQ14930" s="171"/>
      <c r="AR14930" s="171"/>
    </row>
    <row r="14931" spans="24:44">
      <c r="X14931" t="s">
        <v>40280</v>
      </c>
      <c r="Y14931" t="s">
        <v>386</v>
      </c>
      <c r="Z14931" t="s">
        <v>36029</v>
      </c>
      <c r="AA14931" t="s">
        <v>34672</v>
      </c>
      <c r="AB14931" t="s">
        <v>33694</v>
      </c>
      <c r="AO14931" s="171"/>
      <c r="AP14931" s="171"/>
      <c r="AQ14931" s="171"/>
      <c r="AR14931" s="171"/>
    </row>
    <row r="14932" spans="24:44">
      <c r="X14932" t="s">
        <v>40281</v>
      </c>
      <c r="Y14932" t="s">
        <v>389</v>
      </c>
      <c r="Z14932" t="s">
        <v>40282</v>
      </c>
      <c r="AA14932" t="s">
        <v>34672</v>
      </c>
      <c r="AB14932" t="s">
        <v>33694</v>
      </c>
      <c r="AO14932" s="171"/>
      <c r="AP14932" s="171"/>
      <c r="AQ14932" s="171"/>
      <c r="AR14932" s="171"/>
    </row>
    <row r="14933" spans="24:44">
      <c r="X14933" t="s">
        <v>40283</v>
      </c>
      <c r="Y14933" t="s">
        <v>386</v>
      </c>
      <c r="Z14933" t="s">
        <v>40284</v>
      </c>
      <c r="AA14933" t="s">
        <v>34672</v>
      </c>
      <c r="AB14933" t="s">
        <v>33694</v>
      </c>
      <c r="AO14933" s="171"/>
      <c r="AP14933" s="171"/>
      <c r="AQ14933" s="171"/>
      <c r="AR14933" s="171"/>
    </row>
    <row r="14934" spans="24:44">
      <c r="X14934" t="s">
        <v>40285</v>
      </c>
      <c r="Y14934" t="s">
        <v>389</v>
      </c>
      <c r="Z14934" t="s">
        <v>40286</v>
      </c>
      <c r="AA14934" t="s">
        <v>34672</v>
      </c>
      <c r="AB14934" t="s">
        <v>33694</v>
      </c>
      <c r="AO14934" s="171"/>
      <c r="AP14934" s="171"/>
      <c r="AQ14934" s="171"/>
      <c r="AR14934" s="171"/>
    </row>
    <row r="14935" spans="24:44">
      <c r="X14935" t="s">
        <v>40287</v>
      </c>
      <c r="Y14935" t="s">
        <v>389</v>
      </c>
      <c r="Z14935" t="s">
        <v>36006</v>
      </c>
      <c r="AA14935" t="s">
        <v>34672</v>
      </c>
      <c r="AB14935" t="s">
        <v>33694</v>
      </c>
      <c r="AO14935" s="171"/>
      <c r="AP14935" s="171"/>
      <c r="AQ14935" s="171"/>
      <c r="AR14935" s="171"/>
    </row>
    <row r="14936" spans="24:44">
      <c r="X14936" t="s">
        <v>40288</v>
      </c>
      <c r="Y14936" t="s">
        <v>389</v>
      </c>
      <c r="Z14936" t="s">
        <v>40289</v>
      </c>
      <c r="AA14936" t="s">
        <v>34672</v>
      </c>
      <c r="AB14936" t="s">
        <v>33694</v>
      </c>
      <c r="AO14936" s="171"/>
      <c r="AP14936" s="171"/>
      <c r="AQ14936" s="171"/>
      <c r="AR14936" s="171"/>
    </row>
    <row r="14937" spans="24:44">
      <c r="X14937" t="s">
        <v>40290</v>
      </c>
      <c r="Y14937" t="s">
        <v>389</v>
      </c>
      <c r="Z14937" t="s">
        <v>40291</v>
      </c>
      <c r="AA14937" t="s">
        <v>34672</v>
      </c>
      <c r="AB14937" t="s">
        <v>33694</v>
      </c>
      <c r="AO14937" s="171"/>
      <c r="AP14937" s="171"/>
      <c r="AQ14937" s="171"/>
      <c r="AR14937" s="171"/>
    </row>
    <row r="14938" spans="24:44">
      <c r="X14938" t="s">
        <v>40292</v>
      </c>
      <c r="Y14938" t="s">
        <v>389</v>
      </c>
      <c r="Z14938" t="s">
        <v>33867</v>
      </c>
      <c r="AA14938" t="s">
        <v>34672</v>
      </c>
      <c r="AB14938" t="s">
        <v>33694</v>
      </c>
      <c r="AO14938" s="171"/>
      <c r="AP14938" s="171"/>
      <c r="AQ14938" s="171"/>
      <c r="AR14938" s="171"/>
    </row>
    <row r="14939" spans="24:44">
      <c r="X14939" t="s">
        <v>40293</v>
      </c>
      <c r="Y14939" t="s">
        <v>389</v>
      </c>
      <c r="Z14939" t="s">
        <v>40294</v>
      </c>
      <c r="AA14939" t="s">
        <v>40295</v>
      </c>
      <c r="AB14939" t="s">
        <v>34214</v>
      </c>
      <c r="AO14939" s="171"/>
      <c r="AP14939" s="171"/>
      <c r="AQ14939" s="171"/>
      <c r="AR14939" s="171"/>
    </row>
    <row r="14940" spans="24:44">
      <c r="X14940" t="s">
        <v>40296</v>
      </c>
      <c r="Y14940" t="s">
        <v>389</v>
      </c>
      <c r="Z14940" t="s">
        <v>40297</v>
      </c>
      <c r="AA14940" t="s">
        <v>40295</v>
      </c>
      <c r="AB14940" t="s">
        <v>34214</v>
      </c>
      <c r="AO14940" s="171"/>
      <c r="AP14940" s="171"/>
      <c r="AQ14940" s="171"/>
      <c r="AR14940" s="171"/>
    </row>
    <row r="14941" spans="24:44">
      <c r="X14941" t="s">
        <v>40298</v>
      </c>
      <c r="Y14941" t="s">
        <v>386</v>
      </c>
      <c r="Z14941" t="s">
        <v>36009</v>
      </c>
      <c r="AA14941" t="s">
        <v>34672</v>
      </c>
      <c r="AB14941" t="s">
        <v>33694</v>
      </c>
      <c r="AO14941" s="171"/>
      <c r="AP14941" s="171"/>
      <c r="AQ14941" s="171"/>
      <c r="AR14941" s="171"/>
    </row>
    <row r="14942" spans="24:44">
      <c r="X14942" t="s">
        <v>40299</v>
      </c>
      <c r="Y14942" t="s">
        <v>386</v>
      </c>
      <c r="Z14942" t="s">
        <v>40300</v>
      </c>
      <c r="AA14942" t="s">
        <v>34672</v>
      </c>
      <c r="AB14942" t="s">
        <v>33694</v>
      </c>
      <c r="AO14942" s="171"/>
      <c r="AP14942" s="171"/>
      <c r="AQ14942" s="171"/>
      <c r="AR14942" s="171"/>
    </row>
    <row r="14943" spans="24:44">
      <c r="X14943" t="s">
        <v>40301</v>
      </c>
      <c r="Y14943" t="s">
        <v>389</v>
      </c>
      <c r="Z14943" t="s">
        <v>40302</v>
      </c>
      <c r="AA14943" t="s">
        <v>40303</v>
      </c>
      <c r="AB14943" t="s">
        <v>33694</v>
      </c>
      <c r="AO14943" s="171"/>
      <c r="AP14943" s="171"/>
      <c r="AQ14943" s="171"/>
      <c r="AR14943" s="171"/>
    </row>
    <row r="14944" spans="24:44">
      <c r="X14944" t="s">
        <v>40304</v>
      </c>
      <c r="Y14944" t="s">
        <v>386</v>
      </c>
      <c r="Z14944" t="s">
        <v>40305</v>
      </c>
      <c r="AA14944" t="s">
        <v>33990</v>
      </c>
      <c r="AB14944" t="s">
        <v>33694</v>
      </c>
      <c r="AO14944" s="171"/>
      <c r="AP14944" s="171"/>
      <c r="AQ14944" s="171"/>
      <c r="AR14944" s="171"/>
    </row>
    <row r="14945" spans="24:44">
      <c r="X14945" t="s">
        <v>40306</v>
      </c>
      <c r="Y14945" t="s">
        <v>389</v>
      </c>
      <c r="Z14945" t="s">
        <v>40307</v>
      </c>
      <c r="AA14945" t="s">
        <v>40308</v>
      </c>
      <c r="AB14945" t="s">
        <v>33694</v>
      </c>
      <c r="AO14945" s="171"/>
      <c r="AP14945" s="171"/>
      <c r="AQ14945" s="171"/>
      <c r="AR14945" s="171"/>
    </row>
    <row r="14946" spans="24:44">
      <c r="X14946" t="s">
        <v>40309</v>
      </c>
      <c r="Y14946" t="s">
        <v>386</v>
      </c>
      <c r="Z14946" t="s">
        <v>40310</v>
      </c>
      <c r="AA14946" t="s">
        <v>40311</v>
      </c>
      <c r="AB14946" t="s">
        <v>33694</v>
      </c>
      <c r="AO14946" s="171"/>
      <c r="AP14946" s="171"/>
      <c r="AQ14946" s="171"/>
      <c r="AR14946" s="171"/>
    </row>
    <row r="14947" spans="24:44">
      <c r="X14947" t="s">
        <v>40312</v>
      </c>
      <c r="Y14947" t="s">
        <v>386</v>
      </c>
      <c r="Z14947" t="s">
        <v>40313</v>
      </c>
      <c r="AA14947" t="s">
        <v>40311</v>
      </c>
      <c r="AB14947" t="s">
        <v>33694</v>
      </c>
      <c r="AO14947" s="171"/>
      <c r="AP14947" s="171"/>
      <c r="AQ14947" s="171"/>
      <c r="AR14947" s="171"/>
    </row>
    <row r="14948" spans="24:44">
      <c r="X14948" t="s">
        <v>40314</v>
      </c>
      <c r="Y14948" t="s">
        <v>389</v>
      </c>
      <c r="Z14948" t="s">
        <v>33992</v>
      </c>
      <c r="AA14948" t="s">
        <v>40315</v>
      </c>
      <c r="AB14948" t="s">
        <v>36022</v>
      </c>
      <c r="AO14948" s="171"/>
      <c r="AP14948" s="171"/>
      <c r="AQ14948" s="171"/>
      <c r="AR14948" s="171"/>
    </row>
    <row r="14949" spans="24:44">
      <c r="X14949" t="s">
        <v>40316</v>
      </c>
      <c r="Y14949" t="s">
        <v>386</v>
      </c>
      <c r="Z14949" t="s">
        <v>40317</v>
      </c>
      <c r="AA14949" t="s">
        <v>40318</v>
      </c>
      <c r="AB14949" t="s">
        <v>40319</v>
      </c>
      <c r="AO14949" s="171"/>
      <c r="AP14949" s="171"/>
      <c r="AQ14949" s="171"/>
      <c r="AR14949" s="171"/>
    </row>
    <row r="14950" spans="24:44">
      <c r="X14950" t="s">
        <v>40320</v>
      </c>
      <c r="Y14950" t="s">
        <v>389</v>
      </c>
      <c r="Z14950" t="s">
        <v>40321</v>
      </c>
      <c r="AA14950" t="s">
        <v>40322</v>
      </c>
      <c r="AB14950" t="s">
        <v>33694</v>
      </c>
      <c r="AO14950" s="171"/>
      <c r="AP14950" s="171"/>
      <c r="AQ14950" s="171"/>
      <c r="AR14950" s="171"/>
    </row>
    <row r="14951" spans="24:44">
      <c r="X14951" t="s">
        <v>40323</v>
      </c>
      <c r="Y14951" t="s">
        <v>389</v>
      </c>
      <c r="Z14951" t="s">
        <v>40324</v>
      </c>
      <c r="AA14951" t="s">
        <v>40322</v>
      </c>
      <c r="AB14951" t="s">
        <v>33694</v>
      </c>
      <c r="AO14951" s="171"/>
      <c r="AP14951" s="171"/>
      <c r="AQ14951" s="171"/>
      <c r="AR14951" s="171"/>
    </row>
    <row r="14952" spans="24:44">
      <c r="X14952" t="s">
        <v>40325</v>
      </c>
      <c r="Y14952" t="s">
        <v>389</v>
      </c>
      <c r="Z14952" t="s">
        <v>40326</v>
      </c>
      <c r="AA14952" t="s">
        <v>40322</v>
      </c>
      <c r="AB14952" t="s">
        <v>33694</v>
      </c>
      <c r="AO14952" s="171"/>
      <c r="AP14952" s="171"/>
      <c r="AQ14952" s="171"/>
      <c r="AR14952" s="171"/>
    </row>
    <row r="14953" spans="24:44">
      <c r="X14953" t="s">
        <v>40327</v>
      </c>
      <c r="Y14953" t="s">
        <v>389</v>
      </c>
      <c r="Z14953" t="s">
        <v>40328</v>
      </c>
      <c r="AA14953" t="s">
        <v>40329</v>
      </c>
      <c r="AB14953" t="s">
        <v>5361</v>
      </c>
      <c r="AO14953" s="171"/>
      <c r="AP14953" s="171"/>
      <c r="AQ14953" s="171"/>
      <c r="AR14953" s="171"/>
    </row>
    <row r="14954" spans="24:44">
      <c r="X14954" t="s">
        <v>40330</v>
      </c>
      <c r="Y14954" t="s">
        <v>389</v>
      </c>
      <c r="Z14954" t="s">
        <v>40331</v>
      </c>
      <c r="AA14954" t="s">
        <v>40332</v>
      </c>
      <c r="AB14954" t="s">
        <v>36022</v>
      </c>
      <c r="AO14954" s="171"/>
      <c r="AP14954" s="171"/>
      <c r="AQ14954" s="171"/>
      <c r="AR14954" s="171"/>
    </row>
    <row r="14955" spans="24:44">
      <c r="X14955" t="s">
        <v>40333</v>
      </c>
      <c r="Y14955" t="s">
        <v>389</v>
      </c>
      <c r="Z14955" t="s">
        <v>40334</v>
      </c>
      <c r="AA14955" t="s">
        <v>40332</v>
      </c>
      <c r="AB14955" t="s">
        <v>36022</v>
      </c>
      <c r="AO14955" s="171"/>
      <c r="AP14955" s="171"/>
      <c r="AQ14955" s="171"/>
      <c r="AR14955" s="171"/>
    </row>
    <row r="14956" spans="24:44">
      <c r="X14956" t="s">
        <v>40335</v>
      </c>
      <c r="Y14956" t="s">
        <v>389</v>
      </c>
      <c r="Z14956" t="s">
        <v>40336</v>
      </c>
      <c r="AA14956" t="s">
        <v>40337</v>
      </c>
      <c r="AB14956" t="s">
        <v>33694</v>
      </c>
      <c r="AO14956" s="171"/>
      <c r="AP14956" s="171"/>
      <c r="AQ14956" s="171"/>
      <c r="AR14956" s="171"/>
    </row>
    <row r="14957" spans="24:44">
      <c r="X14957" t="s">
        <v>40338</v>
      </c>
      <c r="Y14957" t="s">
        <v>389</v>
      </c>
      <c r="Z14957" t="s">
        <v>40339</v>
      </c>
      <c r="AA14957" t="s">
        <v>34795</v>
      </c>
      <c r="AB14957" t="s">
        <v>33694</v>
      </c>
      <c r="AO14957" s="171"/>
      <c r="AP14957" s="171"/>
      <c r="AQ14957" s="171"/>
      <c r="AR14957" s="171"/>
    </row>
    <row r="14958" spans="24:44">
      <c r="X14958" t="s">
        <v>40340</v>
      </c>
      <c r="Y14958" t="s">
        <v>389</v>
      </c>
      <c r="Z14958" t="s">
        <v>40341</v>
      </c>
      <c r="AA14958" t="s">
        <v>34795</v>
      </c>
      <c r="AB14958" t="s">
        <v>33694</v>
      </c>
      <c r="AO14958" s="171"/>
      <c r="AP14958" s="171"/>
      <c r="AQ14958" s="171"/>
      <c r="AR14958" s="171"/>
    </row>
    <row r="14959" spans="24:44">
      <c r="X14959" t="s">
        <v>40342</v>
      </c>
      <c r="Y14959" t="s">
        <v>389</v>
      </c>
      <c r="Z14959" t="s">
        <v>35922</v>
      </c>
      <c r="AA14959" t="s">
        <v>37448</v>
      </c>
      <c r="AB14959" t="s">
        <v>33865</v>
      </c>
      <c r="AO14959" s="171"/>
      <c r="AP14959" s="171"/>
      <c r="AQ14959" s="171"/>
      <c r="AR14959" s="171"/>
    </row>
    <row r="14960" spans="24:44">
      <c r="X14960" t="s">
        <v>40343</v>
      </c>
      <c r="Y14960" t="s">
        <v>389</v>
      </c>
      <c r="Z14960" t="s">
        <v>40344</v>
      </c>
      <c r="AA14960" t="s">
        <v>37448</v>
      </c>
      <c r="AB14960" t="s">
        <v>33865</v>
      </c>
      <c r="AO14960" s="171"/>
      <c r="AP14960" s="171"/>
      <c r="AQ14960" s="171"/>
      <c r="AR14960" s="171"/>
    </row>
    <row r="14961" spans="24:44">
      <c r="X14961" t="s">
        <v>40345</v>
      </c>
      <c r="Y14961" t="s">
        <v>389</v>
      </c>
      <c r="Z14961" t="s">
        <v>40346</v>
      </c>
      <c r="AA14961" t="s">
        <v>37448</v>
      </c>
      <c r="AB14961" t="s">
        <v>33865</v>
      </c>
      <c r="AO14961" s="171"/>
      <c r="AP14961" s="171"/>
      <c r="AQ14961" s="171"/>
      <c r="AR14961" s="171"/>
    </row>
    <row r="14962" spans="24:44">
      <c r="X14962" t="s">
        <v>40347</v>
      </c>
      <c r="Y14962" t="s">
        <v>386</v>
      </c>
      <c r="Z14962" t="s">
        <v>40348</v>
      </c>
      <c r="AA14962" t="s">
        <v>37448</v>
      </c>
      <c r="AB14962" t="s">
        <v>33865</v>
      </c>
      <c r="AO14962" s="171"/>
      <c r="AP14962" s="171"/>
      <c r="AQ14962" s="171"/>
      <c r="AR14962" s="171"/>
    </row>
    <row r="14963" spans="24:44">
      <c r="X14963" t="s">
        <v>40349</v>
      </c>
      <c r="Y14963" t="s">
        <v>386</v>
      </c>
      <c r="Z14963" t="s">
        <v>40350</v>
      </c>
      <c r="AA14963" t="s">
        <v>37448</v>
      </c>
      <c r="AB14963" t="s">
        <v>33865</v>
      </c>
      <c r="AO14963" s="171"/>
      <c r="AP14963" s="171"/>
      <c r="AQ14963" s="171"/>
      <c r="AR14963" s="171"/>
    </row>
    <row r="14964" spans="24:44">
      <c r="X14964" t="s">
        <v>40351</v>
      </c>
      <c r="Y14964" t="s">
        <v>389</v>
      </c>
      <c r="Z14964" t="s">
        <v>40352</v>
      </c>
      <c r="AA14964" t="s">
        <v>35995</v>
      </c>
      <c r="AB14964" t="s">
        <v>33865</v>
      </c>
      <c r="AO14964" s="171"/>
      <c r="AP14964" s="171"/>
      <c r="AQ14964" s="171"/>
      <c r="AR14964" s="171"/>
    </row>
    <row r="14965" spans="24:44">
      <c r="X14965" t="s">
        <v>40353</v>
      </c>
      <c r="Y14965" t="s">
        <v>389</v>
      </c>
      <c r="Z14965" t="s">
        <v>40354</v>
      </c>
      <c r="AA14965" t="s">
        <v>40355</v>
      </c>
      <c r="AB14965" t="s">
        <v>33865</v>
      </c>
      <c r="AO14965" s="171"/>
      <c r="AP14965" s="171"/>
      <c r="AQ14965" s="171"/>
      <c r="AR14965" s="171"/>
    </row>
    <row r="14966" spans="24:44">
      <c r="X14966" t="s">
        <v>40356</v>
      </c>
      <c r="Y14966" t="s">
        <v>386</v>
      </c>
      <c r="Z14966" t="s">
        <v>40252</v>
      </c>
      <c r="AA14966" t="s">
        <v>33864</v>
      </c>
      <c r="AB14966" t="s">
        <v>33865</v>
      </c>
      <c r="AO14966" s="171"/>
      <c r="AP14966" s="171"/>
      <c r="AQ14966" s="171"/>
      <c r="AR14966" s="171"/>
    </row>
    <row r="14967" spans="24:44">
      <c r="X14967" t="s">
        <v>40357</v>
      </c>
      <c r="Y14967" t="s">
        <v>389</v>
      </c>
      <c r="Z14967" t="s">
        <v>40358</v>
      </c>
      <c r="AA14967" t="s">
        <v>33864</v>
      </c>
      <c r="AB14967" t="s">
        <v>33865</v>
      </c>
      <c r="AO14967" s="171"/>
      <c r="AP14967" s="171"/>
      <c r="AQ14967" s="171"/>
      <c r="AR14967" s="171"/>
    </row>
    <row r="14968" spans="24:44">
      <c r="X14968" t="s">
        <v>40359</v>
      </c>
      <c r="Y14968" t="s">
        <v>389</v>
      </c>
      <c r="Z14968" t="s">
        <v>40360</v>
      </c>
      <c r="AA14968" t="s">
        <v>33864</v>
      </c>
      <c r="AB14968" t="s">
        <v>33865</v>
      </c>
      <c r="AO14968" s="171"/>
      <c r="AP14968" s="171"/>
      <c r="AQ14968" s="171"/>
      <c r="AR14968" s="171"/>
    </row>
    <row r="14969" spans="24:44">
      <c r="X14969" t="s">
        <v>40361</v>
      </c>
      <c r="Y14969" t="s">
        <v>389</v>
      </c>
      <c r="Z14969" t="s">
        <v>40362</v>
      </c>
      <c r="AA14969" t="s">
        <v>40355</v>
      </c>
      <c r="AB14969" t="s">
        <v>33865</v>
      </c>
      <c r="AO14969" s="171"/>
      <c r="AP14969" s="171"/>
      <c r="AQ14969" s="171"/>
      <c r="AR14969" s="171"/>
    </row>
    <row r="14970" spans="24:44">
      <c r="X14970" t="s">
        <v>40363</v>
      </c>
      <c r="Y14970" t="s">
        <v>389</v>
      </c>
      <c r="Z14970" t="s">
        <v>40364</v>
      </c>
      <c r="AA14970" t="s">
        <v>40365</v>
      </c>
      <c r="AB14970" t="s">
        <v>33865</v>
      </c>
      <c r="AO14970" s="171"/>
      <c r="AP14970" s="171"/>
      <c r="AQ14970" s="171"/>
      <c r="AR14970" s="171"/>
    </row>
    <row r="14971" spans="24:44">
      <c r="X14971" t="s">
        <v>40366</v>
      </c>
      <c r="Y14971" t="s">
        <v>389</v>
      </c>
      <c r="Z14971" t="s">
        <v>40367</v>
      </c>
      <c r="AA14971" t="s">
        <v>40368</v>
      </c>
      <c r="AB14971" t="s">
        <v>33784</v>
      </c>
      <c r="AO14971" s="171"/>
      <c r="AP14971" s="171"/>
      <c r="AQ14971" s="171"/>
      <c r="AR14971" s="171"/>
    </row>
    <row r="14972" spans="24:44">
      <c r="X14972" t="s">
        <v>40369</v>
      </c>
      <c r="Y14972" t="s">
        <v>389</v>
      </c>
      <c r="Z14972" t="s">
        <v>40370</v>
      </c>
      <c r="AA14972" t="s">
        <v>40368</v>
      </c>
      <c r="AB14972" t="s">
        <v>33784</v>
      </c>
      <c r="AO14972" s="171"/>
      <c r="AP14972" s="171"/>
      <c r="AQ14972" s="171"/>
      <c r="AR14972" s="171"/>
    </row>
    <row r="14973" spans="24:44">
      <c r="X14973" t="s">
        <v>40371</v>
      </c>
      <c r="Y14973" t="s">
        <v>389</v>
      </c>
      <c r="Z14973" t="s">
        <v>40372</v>
      </c>
      <c r="AA14973" t="s">
        <v>40368</v>
      </c>
      <c r="AB14973" t="s">
        <v>33784</v>
      </c>
      <c r="AO14973" s="171"/>
      <c r="AP14973" s="171"/>
      <c r="AQ14973" s="171"/>
      <c r="AR14973" s="171"/>
    </row>
    <row r="14974" spans="24:44">
      <c r="X14974" t="s">
        <v>40373</v>
      </c>
      <c r="Y14974" t="s">
        <v>389</v>
      </c>
      <c r="Z14974" t="s">
        <v>40374</v>
      </c>
      <c r="AA14974" t="s">
        <v>40368</v>
      </c>
      <c r="AB14974" t="s">
        <v>33784</v>
      </c>
      <c r="AO14974" s="171"/>
      <c r="AP14974" s="171"/>
      <c r="AQ14974" s="171"/>
      <c r="AR14974" s="171"/>
    </row>
    <row r="14975" spans="24:44">
      <c r="X14975" t="s">
        <v>40375</v>
      </c>
      <c r="Y14975" t="s">
        <v>389</v>
      </c>
      <c r="Z14975" t="s">
        <v>40376</v>
      </c>
      <c r="AA14975" t="s">
        <v>40377</v>
      </c>
      <c r="AB14975" t="s">
        <v>36914</v>
      </c>
      <c r="AO14975" s="171"/>
      <c r="AP14975" s="171"/>
      <c r="AQ14975" s="171"/>
      <c r="AR14975" s="171"/>
    </row>
    <row r="14976" spans="24:44">
      <c r="X14976" t="s">
        <v>40378</v>
      </c>
      <c r="Y14976" t="s">
        <v>389</v>
      </c>
      <c r="Z14976" t="s">
        <v>40379</v>
      </c>
      <c r="AA14976" t="s">
        <v>40377</v>
      </c>
      <c r="AB14976" t="s">
        <v>36914</v>
      </c>
      <c r="AO14976" s="171"/>
      <c r="AP14976" s="171"/>
      <c r="AQ14976" s="171"/>
      <c r="AR14976" s="171"/>
    </row>
    <row r="14977" spans="24:44">
      <c r="X14977" t="s">
        <v>40380</v>
      </c>
      <c r="Y14977" t="s">
        <v>389</v>
      </c>
      <c r="Z14977" t="s">
        <v>40381</v>
      </c>
      <c r="AA14977" t="s">
        <v>40382</v>
      </c>
      <c r="AB14977" t="s">
        <v>33841</v>
      </c>
      <c r="AO14977" s="171"/>
      <c r="AP14977" s="171"/>
      <c r="AQ14977" s="171"/>
      <c r="AR14977" s="171"/>
    </row>
    <row r="14978" spans="24:44">
      <c r="X14978" t="s">
        <v>40383</v>
      </c>
      <c r="Y14978" t="s">
        <v>389</v>
      </c>
      <c r="Z14978" t="s">
        <v>40384</v>
      </c>
      <c r="AA14978" t="s">
        <v>40377</v>
      </c>
      <c r="AB14978" t="s">
        <v>36914</v>
      </c>
      <c r="AO14978" s="171"/>
      <c r="AP14978" s="171"/>
      <c r="AQ14978" s="171"/>
      <c r="AR14978" s="171"/>
    </row>
    <row r="14979" spans="24:44">
      <c r="X14979" t="s">
        <v>40385</v>
      </c>
      <c r="Y14979" t="s">
        <v>389</v>
      </c>
      <c r="Z14979" t="s">
        <v>40386</v>
      </c>
      <c r="AA14979" t="s">
        <v>40368</v>
      </c>
      <c r="AB14979" t="s">
        <v>33784</v>
      </c>
      <c r="AO14979" s="171"/>
      <c r="AP14979" s="171"/>
      <c r="AQ14979" s="171"/>
      <c r="AR14979" s="171"/>
    </row>
    <row r="14980" spans="24:44">
      <c r="X14980" t="s">
        <v>40387</v>
      </c>
      <c r="Y14980" t="s">
        <v>389</v>
      </c>
      <c r="Z14980" t="s">
        <v>40388</v>
      </c>
      <c r="AA14980" t="s">
        <v>40377</v>
      </c>
      <c r="AB14980" t="s">
        <v>36914</v>
      </c>
      <c r="AO14980" s="171"/>
      <c r="AP14980" s="171"/>
      <c r="AQ14980" s="171"/>
      <c r="AR14980" s="171"/>
    </row>
    <row r="14981" spans="24:44">
      <c r="X14981" t="s">
        <v>40389</v>
      </c>
      <c r="Y14981" t="s">
        <v>389</v>
      </c>
      <c r="Z14981" t="s">
        <v>40390</v>
      </c>
      <c r="AA14981" t="s">
        <v>40391</v>
      </c>
      <c r="AB14981" t="s">
        <v>36914</v>
      </c>
      <c r="AO14981" s="171"/>
      <c r="AP14981" s="171"/>
      <c r="AQ14981" s="171"/>
      <c r="AR14981" s="171"/>
    </row>
    <row r="14982" spans="24:44">
      <c r="X14982" t="s">
        <v>40392</v>
      </c>
      <c r="Y14982" t="s">
        <v>389</v>
      </c>
      <c r="Z14982" t="s">
        <v>40393</v>
      </c>
      <c r="AA14982" t="s">
        <v>40394</v>
      </c>
      <c r="AB14982" t="s">
        <v>33694</v>
      </c>
      <c r="AO14982" s="171"/>
      <c r="AP14982" s="171"/>
      <c r="AQ14982" s="171"/>
      <c r="AR14982" s="171"/>
    </row>
    <row r="14983" spans="24:44">
      <c r="X14983" t="s">
        <v>40395</v>
      </c>
      <c r="Y14983" t="s">
        <v>389</v>
      </c>
      <c r="Z14983" t="s">
        <v>40396</v>
      </c>
      <c r="AA14983" t="s">
        <v>40397</v>
      </c>
      <c r="AB14983" t="s">
        <v>33627</v>
      </c>
      <c r="AO14983" s="171"/>
      <c r="AP14983" s="171"/>
      <c r="AQ14983" s="171"/>
      <c r="AR14983" s="171"/>
    </row>
    <row r="14984" spans="24:44">
      <c r="X14984" t="s">
        <v>40398</v>
      </c>
      <c r="Y14984" t="s">
        <v>389</v>
      </c>
      <c r="Z14984" t="s">
        <v>40399</v>
      </c>
      <c r="AA14984" t="s">
        <v>40397</v>
      </c>
      <c r="AB14984" t="s">
        <v>33627</v>
      </c>
      <c r="AO14984" s="171"/>
      <c r="AP14984" s="171"/>
      <c r="AQ14984" s="171"/>
      <c r="AR14984" s="171"/>
    </row>
    <row r="14985" spans="24:44">
      <c r="X14985" t="s">
        <v>40400</v>
      </c>
      <c r="Y14985" t="s">
        <v>389</v>
      </c>
      <c r="Z14985" t="s">
        <v>40401</v>
      </c>
      <c r="AA14985" t="s">
        <v>40397</v>
      </c>
      <c r="AB14985" t="s">
        <v>33627</v>
      </c>
      <c r="AO14985" s="171"/>
      <c r="AP14985" s="171"/>
      <c r="AQ14985" s="171"/>
      <c r="AR14985" s="171"/>
    </row>
    <row r="14986" spans="24:44">
      <c r="X14986" t="s">
        <v>40402</v>
      </c>
      <c r="Y14986" t="s">
        <v>389</v>
      </c>
      <c r="Z14986" t="s">
        <v>40403</v>
      </c>
      <c r="AA14986" t="s">
        <v>40404</v>
      </c>
      <c r="AB14986" t="s">
        <v>39482</v>
      </c>
      <c r="AO14986" s="171"/>
      <c r="AP14986" s="171"/>
      <c r="AQ14986" s="171"/>
      <c r="AR14986" s="171"/>
    </row>
    <row r="14987" spans="24:44">
      <c r="X14987" t="s">
        <v>40405</v>
      </c>
      <c r="Y14987" t="s">
        <v>389</v>
      </c>
      <c r="Z14987" t="s">
        <v>40406</v>
      </c>
      <c r="AA14987" t="s">
        <v>40407</v>
      </c>
      <c r="AB14987" t="s">
        <v>36914</v>
      </c>
      <c r="AO14987" s="171"/>
      <c r="AP14987" s="171"/>
      <c r="AQ14987" s="171"/>
      <c r="AR14987" s="171"/>
    </row>
    <row r="14988" spans="24:44">
      <c r="X14988" t="s">
        <v>40408</v>
      </c>
      <c r="Y14988" t="s">
        <v>386</v>
      </c>
      <c r="Z14988" t="s">
        <v>40409</v>
      </c>
      <c r="AA14988" t="s">
        <v>34434</v>
      </c>
      <c r="AB14988" t="s">
        <v>33865</v>
      </c>
      <c r="AO14988" s="171"/>
      <c r="AP14988" s="171"/>
      <c r="AQ14988" s="171"/>
      <c r="AR14988" s="171"/>
    </row>
    <row r="14989" spans="24:44">
      <c r="X14989" t="s">
        <v>40410</v>
      </c>
      <c r="Y14989" t="s">
        <v>386</v>
      </c>
      <c r="Z14989" t="s">
        <v>40411</v>
      </c>
      <c r="AA14989" t="s">
        <v>40412</v>
      </c>
      <c r="AB14989" t="s">
        <v>34214</v>
      </c>
      <c r="AO14989" s="171"/>
      <c r="AP14989" s="171"/>
      <c r="AQ14989" s="171"/>
      <c r="AR14989" s="171"/>
    </row>
    <row r="14990" spans="24:44">
      <c r="X14990" t="s">
        <v>40413</v>
      </c>
      <c r="Y14990" t="s">
        <v>389</v>
      </c>
      <c r="Z14990" t="s">
        <v>40414</v>
      </c>
      <c r="AA14990" t="s">
        <v>34672</v>
      </c>
      <c r="AB14990" t="s">
        <v>33694</v>
      </c>
      <c r="AO14990" s="171"/>
      <c r="AP14990" s="171"/>
      <c r="AQ14990" s="171"/>
      <c r="AR14990" s="171"/>
    </row>
    <row r="14991" spans="24:44">
      <c r="X14991" t="s">
        <v>40415</v>
      </c>
      <c r="Y14991" t="s">
        <v>389</v>
      </c>
      <c r="Z14991" t="s">
        <v>40416</v>
      </c>
      <c r="AA14991" t="s">
        <v>40295</v>
      </c>
      <c r="AB14991" t="s">
        <v>34214</v>
      </c>
      <c r="AO14991" s="171"/>
      <c r="AP14991" s="171"/>
      <c r="AQ14991" s="171"/>
      <c r="AR14991" s="171"/>
    </row>
    <row r="14992" spans="24:44">
      <c r="X14992" t="s">
        <v>40417</v>
      </c>
      <c r="Y14992" t="s">
        <v>389</v>
      </c>
      <c r="Z14992" t="s">
        <v>40418</v>
      </c>
      <c r="AA14992" t="s">
        <v>40365</v>
      </c>
      <c r="AB14992" t="s">
        <v>33865</v>
      </c>
      <c r="AO14992" s="171"/>
      <c r="AP14992" s="171"/>
      <c r="AQ14992" s="171"/>
      <c r="AR14992" s="171"/>
    </row>
    <row r="14993" spans="24:44">
      <c r="X14993" t="s">
        <v>40419</v>
      </c>
      <c r="Y14993" t="s">
        <v>389</v>
      </c>
      <c r="Z14993" t="s">
        <v>40393</v>
      </c>
      <c r="AA14993" t="s">
        <v>34672</v>
      </c>
      <c r="AB14993" t="s">
        <v>33694</v>
      </c>
      <c r="AO14993" s="171"/>
      <c r="AP14993" s="171"/>
      <c r="AQ14993" s="171"/>
      <c r="AR14993" s="171"/>
    </row>
    <row r="14994" spans="24:44">
      <c r="X14994" t="s">
        <v>40420</v>
      </c>
      <c r="Y14994" t="s">
        <v>386</v>
      </c>
      <c r="Z14994" t="s">
        <v>36006</v>
      </c>
      <c r="AA14994" t="s">
        <v>34672</v>
      </c>
      <c r="AB14994" t="s">
        <v>33694</v>
      </c>
      <c r="AO14994" s="171"/>
      <c r="AP14994" s="171"/>
      <c r="AQ14994" s="171"/>
      <c r="AR14994" s="171"/>
    </row>
    <row r="14995" spans="24:44">
      <c r="X14995" t="s">
        <v>40421</v>
      </c>
      <c r="Y14995" t="s">
        <v>389</v>
      </c>
      <c r="Z14995" t="s">
        <v>40313</v>
      </c>
      <c r="AA14995" t="s">
        <v>34672</v>
      </c>
      <c r="AB14995" t="s">
        <v>33694</v>
      </c>
      <c r="AO14995" s="171"/>
      <c r="AP14995" s="171"/>
      <c r="AQ14995" s="171"/>
      <c r="AR14995" s="171"/>
    </row>
    <row r="14996" spans="24:44">
      <c r="X14996" t="s">
        <v>40422</v>
      </c>
      <c r="Y14996" t="s">
        <v>386</v>
      </c>
      <c r="Z14996" t="s">
        <v>40423</v>
      </c>
      <c r="AA14996" t="s">
        <v>34672</v>
      </c>
      <c r="AB14996" t="s">
        <v>33694</v>
      </c>
      <c r="AO14996" s="171"/>
      <c r="AP14996" s="171"/>
      <c r="AQ14996" s="171"/>
      <c r="AR14996" s="171"/>
    </row>
    <row r="14997" spans="24:44">
      <c r="X14997" t="s">
        <v>2774</v>
      </c>
      <c r="Y14997" t="s">
        <v>386</v>
      </c>
      <c r="Z14997" t="s">
        <v>40424</v>
      </c>
      <c r="AA14997" t="s">
        <v>33984</v>
      </c>
      <c r="AB14997" t="s">
        <v>125</v>
      </c>
      <c r="AO14997" s="171"/>
      <c r="AP14997" s="171"/>
      <c r="AQ14997" s="171"/>
      <c r="AR14997" s="171"/>
    </row>
    <row r="14998" spans="24:44">
      <c r="X14998" t="s">
        <v>40425</v>
      </c>
      <c r="Y14998" t="s">
        <v>389</v>
      </c>
      <c r="Z14998" t="s">
        <v>40426</v>
      </c>
      <c r="AA14998" t="s">
        <v>34672</v>
      </c>
      <c r="AB14998" t="s">
        <v>33694</v>
      </c>
      <c r="AO14998" s="171"/>
      <c r="AP14998" s="171"/>
      <c r="AQ14998" s="171"/>
      <c r="AR14998" s="171"/>
    </row>
    <row r="14999" spans="24:44">
      <c r="X14999" t="s">
        <v>40427</v>
      </c>
      <c r="Y14999" t="s">
        <v>389</v>
      </c>
      <c r="Z14999" t="s">
        <v>40346</v>
      </c>
      <c r="AA14999" t="s">
        <v>34434</v>
      </c>
      <c r="AB14999" t="s">
        <v>33865</v>
      </c>
      <c r="AO14999" s="171"/>
      <c r="AP14999" s="171"/>
      <c r="AQ14999" s="171"/>
      <c r="AR14999" s="171"/>
    </row>
    <row r="15000" spans="24:44">
      <c r="X15000" t="s">
        <v>40428</v>
      </c>
      <c r="Y15000" t="s">
        <v>389</v>
      </c>
      <c r="Z15000" t="s">
        <v>40429</v>
      </c>
      <c r="AA15000" t="s">
        <v>34672</v>
      </c>
      <c r="AB15000" t="s">
        <v>33694</v>
      </c>
      <c r="AO15000" s="171"/>
      <c r="AP15000" s="171"/>
      <c r="AQ15000" s="171"/>
      <c r="AR15000" s="171"/>
    </row>
    <row r="15001" spans="24:44">
      <c r="X15001" t="s">
        <v>40430</v>
      </c>
      <c r="Y15001" t="s">
        <v>389</v>
      </c>
      <c r="Z15001" t="s">
        <v>40431</v>
      </c>
      <c r="AA15001" t="s">
        <v>34672</v>
      </c>
      <c r="AB15001" t="s">
        <v>33694</v>
      </c>
      <c r="AO15001" s="171"/>
      <c r="AP15001" s="171"/>
      <c r="AQ15001" s="171"/>
      <c r="AR15001" s="171"/>
    </row>
    <row r="15002" spans="24:44">
      <c r="X15002" t="s">
        <v>40432</v>
      </c>
      <c r="Y15002" t="s">
        <v>389</v>
      </c>
      <c r="Z15002" t="s">
        <v>40433</v>
      </c>
      <c r="AA15002" t="s">
        <v>34672</v>
      </c>
      <c r="AB15002" t="s">
        <v>33694</v>
      </c>
      <c r="AO15002" s="171"/>
      <c r="AP15002" s="171"/>
      <c r="AQ15002" s="171"/>
      <c r="AR15002" s="171"/>
    </row>
    <row r="15003" spans="24:44">
      <c r="X15003" t="s">
        <v>40434</v>
      </c>
      <c r="Y15003" t="s">
        <v>386</v>
      </c>
      <c r="Z15003" t="s">
        <v>40435</v>
      </c>
      <c r="AA15003" t="s">
        <v>40436</v>
      </c>
      <c r="AB15003" t="s">
        <v>33694</v>
      </c>
      <c r="AO15003" s="171"/>
      <c r="AP15003" s="171"/>
      <c r="AQ15003" s="171"/>
      <c r="AR15003" s="171"/>
    </row>
    <row r="15004" spans="24:44">
      <c r="X15004" t="s">
        <v>40437</v>
      </c>
      <c r="Y15004" t="s">
        <v>389</v>
      </c>
      <c r="Z15004" t="s">
        <v>40438</v>
      </c>
      <c r="AA15004" t="s">
        <v>40439</v>
      </c>
      <c r="AB15004" t="s">
        <v>33694</v>
      </c>
      <c r="AO15004" s="171"/>
      <c r="AP15004" s="171"/>
      <c r="AQ15004" s="171"/>
      <c r="AR15004" s="171"/>
    </row>
    <row r="15005" spans="24:44">
      <c r="X15005" t="s">
        <v>40440</v>
      </c>
      <c r="Y15005" t="s">
        <v>386</v>
      </c>
      <c r="Z15005" t="s">
        <v>40441</v>
      </c>
      <c r="AA15005" t="s">
        <v>40442</v>
      </c>
      <c r="AB15005" t="s">
        <v>33694</v>
      </c>
      <c r="AO15005" s="171"/>
      <c r="AP15005" s="171"/>
      <c r="AQ15005" s="171"/>
      <c r="AR15005" s="171"/>
    </row>
    <row r="15006" spans="24:44">
      <c r="X15006" t="s">
        <v>40443</v>
      </c>
      <c r="Y15006" t="s">
        <v>389</v>
      </c>
      <c r="Z15006" t="s">
        <v>40444</v>
      </c>
      <c r="AA15006" t="s">
        <v>40445</v>
      </c>
      <c r="AB15006" t="s">
        <v>33694</v>
      </c>
      <c r="AO15006" s="171"/>
      <c r="AP15006" s="171"/>
      <c r="AQ15006" s="171"/>
      <c r="AR15006" s="171"/>
    </row>
    <row r="15007" spans="24:44">
      <c r="X15007" t="s">
        <v>40446</v>
      </c>
      <c r="Y15007" t="s">
        <v>386</v>
      </c>
      <c r="Z15007" t="s">
        <v>40447</v>
      </c>
      <c r="AA15007" t="s">
        <v>34798</v>
      </c>
      <c r="AB15007" t="s">
        <v>33694</v>
      </c>
      <c r="AO15007" s="171"/>
      <c r="AP15007" s="171"/>
      <c r="AQ15007" s="171"/>
      <c r="AR15007" s="171"/>
    </row>
    <row r="15008" spans="24:44">
      <c r="X15008" t="s">
        <v>40448</v>
      </c>
      <c r="Y15008" t="s">
        <v>386</v>
      </c>
      <c r="Z15008" t="s">
        <v>40328</v>
      </c>
      <c r="AA15008" t="s">
        <v>34798</v>
      </c>
      <c r="AB15008" t="s">
        <v>33694</v>
      </c>
      <c r="AO15008" s="171"/>
      <c r="AP15008" s="171"/>
      <c r="AQ15008" s="171"/>
      <c r="AR15008" s="171"/>
    </row>
    <row r="15009" spans="24:44">
      <c r="X15009" t="s">
        <v>40449</v>
      </c>
      <c r="Y15009" t="s">
        <v>389</v>
      </c>
      <c r="Z15009" t="s">
        <v>40450</v>
      </c>
      <c r="AA15009" t="s">
        <v>34798</v>
      </c>
      <c r="AB15009" t="s">
        <v>33694</v>
      </c>
      <c r="AO15009" s="171"/>
      <c r="AP15009" s="171"/>
      <c r="AQ15009" s="171"/>
      <c r="AR15009" s="171"/>
    </row>
    <row r="15010" spans="24:44">
      <c r="X15010" t="s">
        <v>40451</v>
      </c>
      <c r="Y15010" t="s">
        <v>386</v>
      </c>
      <c r="Z15010" t="s">
        <v>34067</v>
      </c>
      <c r="AA15010" t="s">
        <v>34798</v>
      </c>
      <c r="AB15010" t="s">
        <v>33694</v>
      </c>
      <c r="AO15010" s="171"/>
      <c r="AP15010" s="171"/>
      <c r="AQ15010" s="171"/>
      <c r="AR15010" s="171"/>
    </row>
    <row r="15011" spans="24:44">
      <c r="X15011" t="s">
        <v>40452</v>
      </c>
      <c r="Y15011" t="s">
        <v>389</v>
      </c>
      <c r="Z15011" t="s">
        <v>40453</v>
      </c>
      <c r="AA15011" t="s">
        <v>40454</v>
      </c>
      <c r="AB15011" t="s">
        <v>33694</v>
      </c>
      <c r="AO15011" s="171"/>
      <c r="AP15011" s="171"/>
      <c r="AQ15011" s="171"/>
      <c r="AR15011" s="171"/>
    </row>
    <row r="15012" spans="24:44">
      <c r="X15012" t="s">
        <v>40455</v>
      </c>
      <c r="Y15012" t="s">
        <v>389</v>
      </c>
      <c r="Z15012" t="s">
        <v>40456</v>
      </c>
      <c r="AA15012" t="s">
        <v>40457</v>
      </c>
      <c r="AB15012" t="s">
        <v>33694</v>
      </c>
      <c r="AO15012" s="171"/>
      <c r="AP15012" s="171"/>
      <c r="AQ15012" s="171"/>
      <c r="AR15012" s="171"/>
    </row>
    <row r="15013" spans="24:44">
      <c r="X15013" t="s">
        <v>40458</v>
      </c>
      <c r="Y15013" t="s">
        <v>389</v>
      </c>
      <c r="Z15013" t="s">
        <v>40459</v>
      </c>
      <c r="AA15013" t="s">
        <v>40460</v>
      </c>
      <c r="AB15013" t="s">
        <v>125</v>
      </c>
      <c r="AO15013" s="171"/>
      <c r="AP15013" s="171"/>
      <c r="AQ15013" s="171"/>
      <c r="AR15013" s="171"/>
    </row>
    <row r="15014" spans="24:44">
      <c r="X15014" t="s">
        <v>40461</v>
      </c>
      <c r="Y15014" t="s">
        <v>389</v>
      </c>
      <c r="Z15014" t="s">
        <v>40462</v>
      </c>
      <c r="AA15014" t="s">
        <v>40460</v>
      </c>
      <c r="AB15014" t="s">
        <v>125</v>
      </c>
      <c r="AO15014" s="171"/>
      <c r="AP15014" s="171"/>
      <c r="AQ15014" s="171"/>
      <c r="AR15014" s="171"/>
    </row>
    <row r="15015" spans="24:44">
      <c r="X15015" t="s">
        <v>40463</v>
      </c>
      <c r="Y15015" t="s">
        <v>389</v>
      </c>
      <c r="Z15015" t="s">
        <v>40384</v>
      </c>
      <c r="AA15015" t="s">
        <v>40460</v>
      </c>
      <c r="AB15015" t="s">
        <v>125</v>
      </c>
      <c r="AO15015" s="171"/>
      <c r="AP15015" s="171"/>
      <c r="AQ15015" s="171"/>
      <c r="AR15015" s="171"/>
    </row>
    <row r="15016" spans="24:44">
      <c r="X15016" t="s">
        <v>40464</v>
      </c>
      <c r="Y15016" t="s">
        <v>389</v>
      </c>
      <c r="Z15016" t="s">
        <v>40388</v>
      </c>
      <c r="AA15016" t="s">
        <v>40460</v>
      </c>
      <c r="AB15016" t="s">
        <v>125</v>
      </c>
      <c r="AO15016" s="171"/>
      <c r="AP15016" s="171"/>
      <c r="AQ15016" s="171"/>
      <c r="AR15016" s="171"/>
    </row>
    <row r="15017" spans="24:44">
      <c r="X15017" t="s">
        <v>40465</v>
      </c>
      <c r="Y15017" t="s">
        <v>389</v>
      </c>
      <c r="Z15017" t="s">
        <v>40466</v>
      </c>
      <c r="AA15017" t="s">
        <v>40467</v>
      </c>
      <c r="AB15017" t="s">
        <v>33694</v>
      </c>
      <c r="AO15017" s="171"/>
      <c r="AP15017" s="171"/>
      <c r="AQ15017" s="171"/>
      <c r="AR15017" s="171"/>
    </row>
    <row r="15018" spans="24:44">
      <c r="X15018" t="s">
        <v>40468</v>
      </c>
      <c r="Y15018" t="s">
        <v>389</v>
      </c>
      <c r="Z15018" t="s">
        <v>40384</v>
      </c>
      <c r="AA15018" t="s">
        <v>40467</v>
      </c>
      <c r="AB15018" t="s">
        <v>33694</v>
      </c>
      <c r="AO15018" s="171"/>
      <c r="AP15018" s="171"/>
      <c r="AQ15018" s="171"/>
      <c r="AR15018" s="171"/>
    </row>
    <row r="15019" spans="24:44">
      <c r="X15019" t="s">
        <v>40469</v>
      </c>
      <c r="Y15019" t="s">
        <v>389</v>
      </c>
      <c r="Z15019" t="s">
        <v>40388</v>
      </c>
      <c r="AA15019" t="s">
        <v>40467</v>
      </c>
      <c r="AB15019" t="s">
        <v>33694</v>
      </c>
      <c r="AO15019" s="171"/>
      <c r="AP15019" s="171"/>
      <c r="AQ15019" s="171"/>
      <c r="AR15019" s="171"/>
    </row>
    <row r="15020" spans="24:44">
      <c r="X15020" t="s">
        <v>40470</v>
      </c>
      <c r="Y15020" t="s">
        <v>386</v>
      </c>
      <c r="Z15020" t="s">
        <v>40471</v>
      </c>
      <c r="AA15020" t="s">
        <v>40472</v>
      </c>
      <c r="AB15020" t="s">
        <v>33694</v>
      </c>
      <c r="AO15020" s="171"/>
      <c r="AP15020" s="171"/>
      <c r="AQ15020" s="171"/>
      <c r="AR15020" s="171"/>
    </row>
    <row r="15021" spans="24:44">
      <c r="X15021" t="s">
        <v>40473</v>
      </c>
      <c r="Y15021" t="s">
        <v>386</v>
      </c>
      <c r="Z15021" t="s">
        <v>40474</v>
      </c>
      <c r="AA15021" t="s">
        <v>40475</v>
      </c>
      <c r="AB15021" t="s">
        <v>33694</v>
      </c>
      <c r="AO15021" s="171"/>
      <c r="AP15021" s="171"/>
      <c r="AQ15021" s="171"/>
      <c r="AR15021" s="171"/>
    </row>
    <row r="15022" spans="24:44">
      <c r="X15022" t="s">
        <v>40476</v>
      </c>
      <c r="Y15022" t="s">
        <v>389</v>
      </c>
      <c r="Z15022" t="s">
        <v>40477</v>
      </c>
      <c r="AA15022" t="s">
        <v>40478</v>
      </c>
      <c r="AB15022" t="s">
        <v>33694</v>
      </c>
      <c r="AO15022" s="171"/>
      <c r="AP15022" s="171"/>
      <c r="AQ15022" s="171"/>
      <c r="AR15022" s="171"/>
    </row>
    <row r="15023" spans="24:44">
      <c r="X15023" t="s">
        <v>40479</v>
      </c>
      <c r="Y15023" t="s">
        <v>389</v>
      </c>
      <c r="Z15023" t="s">
        <v>40480</v>
      </c>
      <c r="AA15023" t="s">
        <v>40481</v>
      </c>
      <c r="AB15023" t="s">
        <v>33694</v>
      </c>
      <c r="AO15023" s="171"/>
      <c r="AP15023" s="171"/>
      <c r="AQ15023" s="171"/>
      <c r="AR15023" s="171"/>
    </row>
    <row r="15024" spans="24:44">
      <c r="X15024" t="s">
        <v>40482</v>
      </c>
      <c r="Y15024" t="s">
        <v>386</v>
      </c>
      <c r="Z15024" t="s">
        <v>40483</v>
      </c>
      <c r="AA15024" t="s">
        <v>40484</v>
      </c>
      <c r="AB15024" t="s">
        <v>33694</v>
      </c>
      <c r="AO15024" s="171"/>
      <c r="AP15024" s="171"/>
      <c r="AQ15024" s="171"/>
      <c r="AR15024" s="171"/>
    </row>
    <row r="15025" spans="24:44">
      <c r="X15025" t="s">
        <v>40485</v>
      </c>
      <c r="Y15025" t="s">
        <v>389</v>
      </c>
      <c r="Z15025" t="s">
        <v>40486</v>
      </c>
      <c r="AA15025" t="s">
        <v>40487</v>
      </c>
      <c r="AB15025" t="s">
        <v>33694</v>
      </c>
      <c r="AO15025" s="171"/>
      <c r="AP15025" s="171"/>
      <c r="AQ15025" s="171"/>
      <c r="AR15025" s="171"/>
    </row>
    <row r="15026" spans="24:44">
      <c r="X15026" t="s">
        <v>40488</v>
      </c>
      <c r="Y15026" t="s">
        <v>389</v>
      </c>
      <c r="Z15026" t="s">
        <v>40489</v>
      </c>
      <c r="AA15026" t="s">
        <v>40490</v>
      </c>
      <c r="AB15026" t="s">
        <v>33865</v>
      </c>
      <c r="AO15026" s="171"/>
      <c r="AP15026" s="171"/>
      <c r="AQ15026" s="171"/>
      <c r="AR15026" s="171"/>
    </row>
    <row r="15027" spans="24:44">
      <c r="X15027" t="s">
        <v>40491</v>
      </c>
      <c r="Y15027" t="s">
        <v>389</v>
      </c>
      <c r="Z15027" t="s">
        <v>40492</v>
      </c>
      <c r="AA15027" t="s">
        <v>34672</v>
      </c>
      <c r="AB15027" t="s">
        <v>33694</v>
      </c>
      <c r="AO15027" s="171"/>
      <c r="AP15027" s="171"/>
      <c r="AQ15027" s="171"/>
      <c r="AR15027" s="171"/>
    </row>
    <row r="15028" spans="24:44">
      <c r="X15028" t="s">
        <v>40493</v>
      </c>
      <c r="Y15028" t="s">
        <v>386</v>
      </c>
      <c r="Z15028" t="s">
        <v>40494</v>
      </c>
      <c r="AA15028" t="s">
        <v>34672</v>
      </c>
      <c r="AB15028" t="s">
        <v>33694</v>
      </c>
      <c r="AO15028" s="171"/>
      <c r="AP15028" s="171"/>
      <c r="AQ15028" s="171"/>
      <c r="AR15028" s="171"/>
    </row>
    <row r="15029" spans="24:44">
      <c r="X15029" t="s">
        <v>40495</v>
      </c>
      <c r="Y15029" t="s">
        <v>386</v>
      </c>
      <c r="Z15029" t="s">
        <v>40496</v>
      </c>
      <c r="AA15029" t="s">
        <v>34672</v>
      </c>
      <c r="AB15029" t="s">
        <v>33694</v>
      </c>
      <c r="AO15029" s="171"/>
      <c r="AP15029" s="171"/>
      <c r="AQ15029" s="171"/>
      <c r="AR15029" s="171"/>
    </row>
    <row r="15030" spans="24:44">
      <c r="X15030" t="s">
        <v>40497</v>
      </c>
      <c r="Y15030" t="s">
        <v>386</v>
      </c>
      <c r="Z15030" t="s">
        <v>40313</v>
      </c>
      <c r="AA15030" t="s">
        <v>34672</v>
      </c>
      <c r="AB15030" t="s">
        <v>33694</v>
      </c>
      <c r="AO15030" s="171"/>
      <c r="AP15030" s="171"/>
      <c r="AQ15030" s="171"/>
      <c r="AR15030" s="171"/>
    </row>
    <row r="15031" spans="24:44">
      <c r="X15031" t="s">
        <v>40498</v>
      </c>
      <c r="Y15031" t="s">
        <v>386</v>
      </c>
      <c r="Z15031" t="s">
        <v>40499</v>
      </c>
      <c r="AA15031" t="s">
        <v>34672</v>
      </c>
      <c r="AB15031" t="s">
        <v>33694</v>
      </c>
      <c r="AO15031" s="171"/>
      <c r="AP15031" s="171"/>
      <c r="AQ15031" s="171"/>
      <c r="AR15031" s="171"/>
    </row>
    <row r="15032" spans="24:44">
      <c r="X15032" t="s">
        <v>40500</v>
      </c>
      <c r="Y15032" t="s">
        <v>386</v>
      </c>
      <c r="Z15032" t="s">
        <v>40501</v>
      </c>
      <c r="AA15032" t="s">
        <v>34672</v>
      </c>
      <c r="AB15032" t="s">
        <v>33694</v>
      </c>
      <c r="AO15032" s="171"/>
      <c r="AP15032" s="171"/>
      <c r="AQ15032" s="171"/>
      <c r="AR15032" s="171"/>
    </row>
    <row r="15033" spans="24:44">
      <c r="X15033" t="s">
        <v>40502</v>
      </c>
      <c r="Y15033" t="s">
        <v>386</v>
      </c>
      <c r="Z15033" t="s">
        <v>40503</v>
      </c>
      <c r="AA15033" t="s">
        <v>34672</v>
      </c>
      <c r="AB15033" t="s">
        <v>33694</v>
      </c>
      <c r="AO15033" s="171"/>
      <c r="AP15033" s="171"/>
      <c r="AQ15033" s="171"/>
      <c r="AR15033" s="171"/>
    </row>
    <row r="15034" spans="24:44">
      <c r="X15034" t="s">
        <v>40504</v>
      </c>
      <c r="Y15034" t="s">
        <v>386</v>
      </c>
      <c r="Z15034" t="s">
        <v>36015</v>
      </c>
      <c r="AA15034" t="s">
        <v>34672</v>
      </c>
      <c r="AB15034" t="s">
        <v>33694</v>
      </c>
      <c r="AO15034" s="171"/>
      <c r="AP15034" s="171"/>
      <c r="AQ15034" s="171"/>
      <c r="AR15034" s="171"/>
    </row>
    <row r="15035" spans="24:44">
      <c r="X15035" t="s">
        <v>40505</v>
      </c>
      <c r="Y15035" t="s">
        <v>386</v>
      </c>
      <c r="Z15035" t="s">
        <v>35997</v>
      </c>
      <c r="AA15035" t="s">
        <v>34672</v>
      </c>
      <c r="AB15035" t="s">
        <v>33694</v>
      </c>
      <c r="AO15035" s="171"/>
      <c r="AP15035" s="171"/>
      <c r="AQ15035" s="171"/>
      <c r="AR15035" s="171"/>
    </row>
    <row r="15036" spans="24:44">
      <c r="X15036" t="s">
        <v>40506</v>
      </c>
      <c r="Y15036" t="s">
        <v>386</v>
      </c>
      <c r="Z15036" t="s">
        <v>40507</v>
      </c>
      <c r="AA15036" t="s">
        <v>34672</v>
      </c>
      <c r="AB15036" t="s">
        <v>33694</v>
      </c>
      <c r="AO15036" s="171"/>
      <c r="AP15036" s="171"/>
      <c r="AQ15036" s="171"/>
      <c r="AR15036" s="171"/>
    </row>
    <row r="15037" spans="24:44">
      <c r="X15037" t="s">
        <v>40508</v>
      </c>
      <c r="Y15037" t="s">
        <v>386</v>
      </c>
      <c r="Z15037" t="s">
        <v>36000</v>
      </c>
      <c r="AA15037" t="s">
        <v>34672</v>
      </c>
      <c r="AB15037" t="s">
        <v>33694</v>
      </c>
      <c r="AO15037" s="171"/>
      <c r="AP15037" s="171"/>
      <c r="AQ15037" s="171"/>
      <c r="AR15037" s="171"/>
    </row>
    <row r="15038" spans="24:44">
      <c r="X15038" t="s">
        <v>40509</v>
      </c>
      <c r="Y15038" t="s">
        <v>386</v>
      </c>
      <c r="Z15038" t="s">
        <v>36003</v>
      </c>
      <c r="AA15038" t="s">
        <v>34672</v>
      </c>
      <c r="AB15038" t="s">
        <v>33694</v>
      </c>
      <c r="AO15038" s="171"/>
      <c r="AP15038" s="171"/>
      <c r="AQ15038" s="171"/>
      <c r="AR15038" s="171"/>
    </row>
    <row r="15039" spans="24:44">
      <c r="X15039" t="s">
        <v>40510</v>
      </c>
      <c r="Y15039" t="s">
        <v>386</v>
      </c>
      <c r="Z15039" t="s">
        <v>40511</v>
      </c>
      <c r="AA15039" t="s">
        <v>33693</v>
      </c>
      <c r="AB15039" t="s">
        <v>33694</v>
      </c>
      <c r="AO15039" s="171"/>
      <c r="AP15039" s="171"/>
      <c r="AQ15039" s="171"/>
      <c r="AR15039" s="171"/>
    </row>
    <row r="15040" spans="24:44">
      <c r="X15040" t="s">
        <v>40512</v>
      </c>
      <c r="Y15040" t="s">
        <v>389</v>
      </c>
      <c r="Z15040" t="s">
        <v>40513</v>
      </c>
      <c r="AA15040" t="s">
        <v>33693</v>
      </c>
      <c r="AB15040" t="s">
        <v>33694</v>
      </c>
      <c r="AO15040" s="171"/>
      <c r="AP15040" s="171"/>
      <c r="AQ15040" s="171"/>
      <c r="AR15040" s="171"/>
    </row>
    <row r="15041" spans="24:44">
      <c r="X15041" t="s">
        <v>40514</v>
      </c>
      <c r="Y15041" t="s">
        <v>386</v>
      </c>
      <c r="Z15041" t="s">
        <v>40515</v>
      </c>
      <c r="AA15041" t="s">
        <v>33693</v>
      </c>
      <c r="AB15041" t="s">
        <v>33694</v>
      </c>
      <c r="AO15041" s="171"/>
      <c r="AP15041" s="171"/>
      <c r="AQ15041" s="171"/>
      <c r="AR15041" s="171"/>
    </row>
    <row r="15042" spans="24:44">
      <c r="X15042" t="s">
        <v>40516</v>
      </c>
      <c r="Y15042" t="s">
        <v>386</v>
      </c>
      <c r="Z15042" t="s">
        <v>40517</v>
      </c>
      <c r="AA15042" t="s">
        <v>33693</v>
      </c>
      <c r="AB15042" t="s">
        <v>33694</v>
      </c>
      <c r="AO15042" s="171"/>
      <c r="AP15042" s="171"/>
      <c r="AQ15042" s="171"/>
      <c r="AR15042" s="171"/>
    </row>
    <row r="15043" spans="24:44">
      <c r="X15043" t="s">
        <v>40518</v>
      </c>
      <c r="Y15043" t="s">
        <v>389</v>
      </c>
      <c r="Z15043" t="s">
        <v>40519</v>
      </c>
      <c r="AA15043" t="s">
        <v>33693</v>
      </c>
      <c r="AB15043" t="s">
        <v>33694</v>
      </c>
      <c r="AO15043" s="171"/>
      <c r="AP15043" s="171"/>
      <c r="AQ15043" s="171"/>
      <c r="AR15043" s="171"/>
    </row>
    <row r="15044" spans="24:44">
      <c r="X15044" t="s">
        <v>6477</v>
      </c>
      <c r="Y15044" t="s">
        <v>386</v>
      </c>
      <c r="Z15044" t="s">
        <v>40520</v>
      </c>
      <c r="AA15044" t="s">
        <v>33693</v>
      </c>
      <c r="AB15044" t="s">
        <v>33694</v>
      </c>
      <c r="AO15044" s="171"/>
      <c r="AP15044" s="171"/>
      <c r="AQ15044" s="171"/>
      <c r="AR15044" s="171"/>
    </row>
    <row r="15045" spans="24:44">
      <c r="X15045" t="s">
        <v>6482</v>
      </c>
      <c r="Y15045" t="s">
        <v>386</v>
      </c>
      <c r="Z15045" t="s">
        <v>40521</v>
      </c>
      <c r="AA15045" t="s">
        <v>33693</v>
      </c>
      <c r="AB15045" t="s">
        <v>33694</v>
      </c>
      <c r="AO15045" s="171"/>
      <c r="AP15045" s="171"/>
      <c r="AQ15045" s="171"/>
      <c r="AR15045" s="171"/>
    </row>
    <row r="15046" spans="24:44">
      <c r="X15046" t="s">
        <v>40522</v>
      </c>
      <c r="Y15046" t="s">
        <v>389</v>
      </c>
      <c r="Z15046" t="s">
        <v>40523</v>
      </c>
      <c r="AA15046" t="s">
        <v>33693</v>
      </c>
      <c r="AB15046" t="s">
        <v>33694</v>
      </c>
      <c r="AO15046" s="171"/>
      <c r="AP15046" s="171"/>
      <c r="AQ15046" s="171"/>
      <c r="AR15046" s="171"/>
    </row>
    <row r="15047" spans="24:44">
      <c r="X15047" t="s">
        <v>40524</v>
      </c>
      <c r="Y15047" t="s">
        <v>389</v>
      </c>
      <c r="Z15047" t="s">
        <v>40525</v>
      </c>
      <c r="AA15047" t="s">
        <v>33693</v>
      </c>
      <c r="AB15047" t="s">
        <v>33694</v>
      </c>
      <c r="AO15047" s="171"/>
      <c r="AP15047" s="171"/>
      <c r="AQ15047" s="171"/>
      <c r="AR15047" s="171"/>
    </row>
    <row r="15048" spans="24:44">
      <c r="X15048" t="s">
        <v>40526</v>
      </c>
      <c r="Y15048" t="s">
        <v>386</v>
      </c>
      <c r="Z15048" t="s">
        <v>40527</v>
      </c>
      <c r="AA15048" t="s">
        <v>34745</v>
      </c>
      <c r="AB15048" t="s">
        <v>125</v>
      </c>
      <c r="AO15048" s="171"/>
      <c r="AP15048" s="171"/>
      <c r="AQ15048" s="171"/>
      <c r="AR15048" s="171"/>
    </row>
    <row r="15049" spans="24:44">
      <c r="X15049" t="s">
        <v>40528</v>
      </c>
      <c r="Y15049" t="s">
        <v>389</v>
      </c>
      <c r="Z15049" t="s">
        <v>40529</v>
      </c>
      <c r="AA15049" t="s">
        <v>33693</v>
      </c>
      <c r="AB15049" t="s">
        <v>33694</v>
      </c>
      <c r="AO15049" s="171"/>
      <c r="AP15049" s="171"/>
      <c r="AQ15049" s="171"/>
      <c r="AR15049" s="171"/>
    </row>
    <row r="15050" spans="24:44">
      <c r="X15050" t="s">
        <v>40530</v>
      </c>
      <c r="Y15050" t="s">
        <v>389</v>
      </c>
      <c r="Z15050" t="s">
        <v>40531</v>
      </c>
      <c r="AA15050" t="s">
        <v>34672</v>
      </c>
      <c r="AB15050" t="s">
        <v>33694</v>
      </c>
      <c r="AO15050" s="171"/>
      <c r="AP15050" s="171"/>
      <c r="AQ15050" s="171"/>
      <c r="AR15050" s="171"/>
    </row>
    <row r="15051" spans="24:44">
      <c r="X15051" t="s">
        <v>40532</v>
      </c>
      <c r="Y15051" t="s">
        <v>389</v>
      </c>
      <c r="Z15051" t="s">
        <v>40533</v>
      </c>
      <c r="AA15051" t="s">
        <v>34672</v>
      </c>
      <c r="AB15051" t="s">
        <v>33694</v>
      </c>
      <c r="AO15051" s="171"/>
      <c r="AP15051" s="171"/>
      <c r="AQ15051" s="171"/>
      <c r="AR15051" s="171"/>
    </row>
    <row r="15052" spans="24:44">
      <c r="X15052" t="s">
        <v>40534</v>
      </c>
      <c r="Y15052" t="s">
        <v>389</v>
      </c>
      <c r="Z15052" t="s">
        <v>40535</v>
      </c>
      <c r="AA15052" t="s">
        <v>34672</v>
      </c>
      <c r="AB15052" t="s">
        <v>33694</v>
      </c>
      <c r="AO15052" s="171"/>
      <c r="AP15052" s="171"/>
      <c r="AQ15052" s="171"/>
      <c r="AR15052" s="171"/>
    </row>
    <row r="15053" spans="24:44">
      <c r="X15053" t="s">
        <v>40536</v>
      </c>
      <c r="Y15053" t="s">
        <v>386</v>
      </c>
      <c r="Z15053" t="s">
        <v>40537</v>
      </c>
      <c r="AA15053" t="s">
        <v>33693</v>
      </c>
      <c r="AB15053" t="s">
        <v>33694</v>
      </c>
      <c r="AO15053" s="171"/>
      <c r="AP15053" s="171"/>
      <c r="AQ15053" s="171"/>
      <c r="AR15053" s="171"/>
    </row>
    <row r="15054" spans="24:44">
      <c r="X15054" t="s">
        <v>40538</v>
      </c>
      <c r="Y15054" t="s">
        <v>389</v>
      </c>
      <c r="Z15054" t="s">
        <v>40539</v>
      </c>
      <c r="AA15054" t="s">
        <v>33693</v>
      </c>
      <c r="AB15054" t="s">
        <v>33694</v>
      </c>
      <c r="AO15054" s="171"/>
      <c r="AP15054" s="171"/>
      <c r="AQ15054" s="171"/>
      <c r="AR15054" s="171"/>
    </row>
    <row r="15055" spans="24:44">
      <c r="X15055" t="s">
        <v>40540</v>
      </c>
      <c r="Y15055" t="s">
        <v>386</v>
      </c>
      <c r="Z15055" t="s">
        <v>40541</v>
      </c>
      <c r="AA15055" t="s">
        <v>33693</v>
      </c>
      <c r="AB15055" t="s">
        <v>33694</v>
      </c>
      <c r="AO15055" s="171"/>
      <c r="AP15055" s="171"/>
      <c r="AQ15055" s="171"/>
      <c r="AR15055" s="171"/>
    </row>
    <row r="15056" spans="24:44">
      <c r="X15056" t="s">
        <v>40542</v>
      </c>
      <c r="Y15056" t="s">
        <v>386</v>
      </c>
      <c r="Z15056" t="s">
        <v>40543</v>
      </c>
      <c r="AA15056" t="s">
        <v>33693</v>
      </c>
      <c r="AB15056" t="s">
        <v>33694</v>
      </c>
      <c r="AO15056" s="171"/>
      <c r="AP15056" s="171"/>
      <c r="AQ15056" s="171"/>
      <c r="AR15056" s="171"/>
    </row>
    <row r="15057" spans="24:44">
      <c r="X15057" t="s">
        <v>40544</v>
      </c>
      <c r="Y15057" t="s">
        <v>386</v>
      </c>
      <c r="Z15057" t="s">
        <v>40545</v>
      </c>
      <c r="AA15057" t="s">
        <v>33693</v>
      </c>
      <c r="AB15057" t="s">
        <v>33694</v>
      </c>
      <c r="AO15057" s="171"/>
      <c r="AP15057" s="171"/>
      <c r="AQ15057" s="171"/>
      <c r="AR15057" s="171"/>
    </row>
    <row r="15058" spans="24:44">
      <c r="X15058" t="s">
        <v>40546</v>
      </c>
      <c r="Y15058" t="s">
        <v>386</v>
      </c>
      <c r="Z15058" t="s">
        <v>40547</v>
      </c>
      <c r="AA15058" t="s">
        <v>33693</v>
      </c>
      <c r="AB15058" t="s">
        <v>33694</v>
      </c>
      <c r="AO15058" s="171"/>
      <c r="AP15058" s="171"/>
      <c r="AQ15058" s="171"/>
      <c r="AR15058" s="171"/>
    </row>
    <row r="15059" spans="24:44">
      <c r="X15059" t="s">
        <v>40548</v>
      </c>
      <c r="Y15059" t="s">
        <v>386</v>
      </c>
      <c r="Z15059" t="s">
        <v>40549</v>
      </c>
      <c r="AA15059" t="s">
        <v>33693</v>
      </c>
      <c r="AB15059" t="s">
        <v>33694</v>
      </c>
      <c r="AO15059" s="171"/>
      <c r="AP15059" s="171"/>
      <c r="AQ15059" s="171"/>
      <c r="AR15059" s="171"/>
    </row>
    <row r="15060" spans="24:44">
      <c r="X15060" t="s">
        <v>40550</v>
      </c>
      <c r="Y15060" t="s">
        <v>386</v>
      </c>
      <c r="Z15060" t="s">
        <v>40551</v>
      </c>
      <c r="AA15060" t="s">
        <v>33693</v>
      </c>
      <c r="AB15060" t="s">
        <v>33694</v>
      </c>
      <c r="AO15060" s="171"/>
      <c r="AP15060" s="171"/>
      <c r="AQ15060" s="171"/>
      <c r="AR15060" s="171"/>
    </row>
    <row r="15061" spans="24:44">
      <c r="X15061" t="s">
        <v>40552</v>
      </c>
      <c r="Y15061" t="s">
        <v>386</v>
      </c>
      <c r="Z15061" t="s">
        <v>40553</v>
      </c>
      <c r="AA15061" t="s">
        <v>33693</v>
      </c>
      <c r="AB15061" t="s">
        <v>33694</v>
      </c>
      <c r="AO15061" s="171"/>
      <c r="AP15061" s="171"/>
      <c r="AQ15061" s="171"/>
      <c r="AR15061" s="171"/>
    </row>
    <row r="15062" spans="24:44">
      <c r="X15062" t="s">
        <v>40554</v>
      </c>
      <c r="Y15062" t="s">
        <v>389</v>
      </c>
      <c r="Z15062" t="s">
        <v>40555</v>
      </c>
      <c r="AA15062" t="s">
        <v>40556</v>
      </c>
      <c r="AB15062" t="s">
        <v>33694</v>
      </c>
      <c r="AO15062" s="171"/>
      <c r="AP15062" s="171"/>
      <c r="AQ15062" s="171"/>
      <c r="AR15062" s="171"/>
    </row>
    <row r="15063" spans="24:44">
      <c r="X15063" t="s">
        <v>40557</v>
      </c>
      <c r="Y15063" t="s">
        <v>386</v>
      </c>
      <c r="Z15063" t="s">
        <v>40558</v>
      </c>
      <c r="AA15063" t="s">
        <v>33693</v>
      </c>
      <c r="AB15063" t="s">
        <v>33694</v>
      </c>
      <c r="AO15063" s="171"/>
      <c r="AP15063" s="171"/>
      <c r="AQ15063" s="171"/>
      <c r="AR15063" s="171"/>
    </row>
    <row r="15064" spans="24:44">
      <c r="X15064" t="s">
        <v>40559</v>
      </c>
      <c r="Y15064" t="s">
        <v>389</v>
      </c>
      <c r="Z15064" t="s">
        <v>40560</v>
      </c>
      <c r="AA15064" t="s">
        <v>33693</v>
      </c>
      <c r="AB15064" t="s">
        <v>33694</v>
      </c>
      <c r="AO15064" s="171"/>
      <c r="AP15064" s="171"/>
      <c r="AQ15064" s="171"/>
      <c r="AR15064" s="171"/>
    </row>
    <row r="15065" spans="24:44">
      <c r="X15065" t="s">
        <v>40561</v>
      </c>
      <c r="Y15065" t="s">
        <v>389</v>
      </c>
      <c r="Z15065" t="s">
        <v>40562</v>
      </c>
      <c r="AA15065" t="s">
        <v>33693</v>
      </c>
      <c r="AB15065" t="s">
        <v>33694</v>
      </c>
      <c r="AO15065" s="171"/>
      <c r="AP15065" s="171"/>
      <c r="AQ15065" s="171"/>
      <c r="AR15065" s="171"/>
    </row>
    <row r="15066" spans="24:44">
      <c r="X15066" t="s">
        <v>40563</v>
      </c>
      <c r="Y15066" t="s">
        <v>389</v>
      </c>
      <c r="Z15066" t="s">
        <v>40564</v>
      </c>
      <c r="AA15066" t="s">
        <v>33693</v>
      </c>
      <c r="AB15066" t="s">
        <v>33694</v>
      </c>
      <c r="AO15066" s="171"/>
      <c r="AP15066" s="171"/>
      <c r="AQ15066" s="171"/>
      <c r="AR15066" s="171"/>
    </row>
    <row r="15067" spans="24:44">
      <c r="X15067" t="s">
        <v>40565</v>
      </c>
      <c r="Y15067" t="s">
        <v>389</v>
      </c>
      <c r="Z15067" t="s">
        <v>40566</v>
      </c>
      <c r="AA15067" t="s">
        <v>33693</v>
      </c>
      <c r="AB15067" t="s">
        <v>33694</v>
      </c>
      <c r="AO15067" s="171"/>
      <c r="AP15067" s="171"/>
      <c r="AQ15067" s="171"/>
      <c r="AR15067" s="171"/>
    </row>
    <row r="15068" spans="24:44">
      <c r="X15068" t="s">
        <v>40567</v>
      </c>
      <c r="Y15068" t="s">
        <v>389</v>
      </c>
      <c r="Z15068" t="s">
        <v>40568</v>
      </c>
      <c r="AA15068" t="s">
        <v>33693</v>
      </c>
      <c r="AB15068" t="s">
        <v>33694</v>
      </c>
      <c r="AO15068" s="171"/>
      <c r="AP15068" s="171"/>
      <c r="AQ15068" s="171"/>
      <c r="AR15068" s="171"/>
    </row>
    <row r="15069" spans="24:44">
      <c r="X15069" t="s">
        <v>40569</v>
      </c>
      <c r="Y15069" t="s">
        <v>389</v>
      </c>
      <c r="Z15069" t="s">
        <v>40570</v>
      </c>
      <c r="AA15069" t="s">
        <v>33693</v>
      </c>
      <c r="AB15069" t="s">
        <v>33694</v>
      </c>
      <c r="AO15069" s="171"/>
      <c r="AP15069" s="171"/>
      <c r="AQ15069" s="171"/>
      <c r="AR15069" s="171"/>
    </row>
    <row r="15070" spans="24:44">
      <c r="X15070" t="s">
        <v>40571</v>
      </c>
      <c r="Y15070" t="s">
        <v>389</v>
      </c>
      <c r="Z15070" t="s">
        <v>40572</v>
      </c>
      <c r="AA15070" t="s">
        <v>33693</v>
      </c>
      <c r="AB15070" t="s">
        <v>33694</v>
      </c>
      <c r="AO15070" s="171"/>
      <c r="AP15070" s="171"/>
      <c r="AQ15070" s="171"/>
      <c r="AR15070" s="171"/>
    </row>
    <row r="15071" spans="24:44">
      <c r="X15071" t="s">
        <v>40573</v>
      </c>
      <c r="Y15071" t="s">
        <v>389</v>
      </c>
      <c r="Z15071" t="s">
        <v>40574</v>
      </c>
      <c r="AA15071" t="s">
        <v>33693</v>
      </c>
      <c r="AB15071" t="s">
        <v>33694</v>
      </c>
      <c r="AO15071" s="171"/>
      <c r="AP15071" s="171"/>
      <c r="AQ15071" s="171"/>
      <c r="AR15071" s="171"/>
    </row>
    <row r="15072" spans="24:44">
      <c r="X15072" t="s">
        <v>40575</v>
      </c>
      <c r="Y15072" t="s">
        <v>389</v>
      </c>
      <c r="Z15072" t="s">
        <v>40576</v>
      </c>
      <c r="AA15072" t="s">
        <v>33693</v>
      </c>
      <c r="AB15072" t="s">
        <v>33694</v>
      </c>
      <c r="AO15072" s="171"/>
      <c r="AP15072" s="171"/>
      <c r="AQ15072" s="171"/>
      <c r="AR15072" s="171"/>
    </row>
    <row r="15073" spans="24:44">
      <c r="X15073" t="s">
        <v>40577</v>
      </c>
      <c r="Y15073" t="s">
        <v>389</v>
      </c>
      <c r="Z15073" t="s">
        <v>40578</v>
      </c>
      <c r="AA15073" t="s">
        <v>33693</v>
      </c>
      <c r="AB15073" t="s">
        <v>33694</v>
      </c>
      <c r="AO15073" s="171"/>
      <c r="AP15073" s="171"/>
      <c r="AQ15073" s="171"/>
      <c r="AR15073" s="171"/>
    </row>
    <row r="15074" spans="24:44">
      <c r="X15074" t="s">
        <v>40579</v>
      </c>
      <c r="Y15074" t="s">
        <v>389</v>
      </c>
      <c r="Z15074" t="s">
        <v>40580</v>
      </c>
      <c r="AA15074" t="s">
        <v>33693</v>
      </c>
      <c r="AB15074" t="s">
        <v>33694</v>
      </c>
      <c r="AO15074" s="171"/>
      <c r="AP15074" s="171"/>
      <c r="AQ15074" s="171"/>
      <c r="AR15074" s="171"/>
    </row>
    <row r="15075" spans="24:44">
      <c r="X15075" t="s">
        <v>40581</v>
      </c>
      <c r="Y15075" t="s">
        <v>389</v>
      </c>
      <c r="Z15075" t="s">
        <v>40582</v>
      </c>
      <c r="AA15075" t="s">
        <v>33693</v>
      </c>
      <c r="AB15075" t="s">
        <v>33694</v>
      </c>
      <c r="AO15075" s="171"/>
      <c r="AP15075" s="171"/>
      <c r="AQ15075" s="171"/>
      <c r="AR15075" s="171"/>
    </row>
    <row r="15076" spans="24:44">
      <c r="X15076" t="s">
        <v>40583</v>
      </c>
      <c r="Y15076" t="s">
        <v>389</v>
      </c>
      <c r="Z15076" t="s">
        <v>40584</v>
      </c>
      <c r="AA15076" t="s">
        <v>33693</v>
      </c>
      <c r="AB15076" t="s">
        <v>33694</v>
      </c>
      <c r="AO15076" s="171"/>
      <c r="AP15076" s="171"/>
      <c r="AQ15076" s="171"/>
      <c r="AR15076" s="171"/>
    </row>
    <row r="15077" spans="24:44">
      <c r="X15077" t="s">
        <v>40585</v>
      </c>
      <c r="Y15077" t="s">
        <v>386</v>
      </c>
      <c r="Z15077" t="s">
        <v>40586</v>
      </c>
      <c r="AA15077" t="s">
        <v>33693</v>
      </c>
      <c r="AB15077" t="s">
        <v>33694</v>
      </c>
      <c r="AO15077" s="171"/>
      <c r="AP15077" s="171"/>
      <c r="AQ15077" s="171"/>
      <c r="AR15077" s="171"/>
    </row>
    <row r="15078" spans="24:44">
      <c r="X15078" t="s">
        <v>40587</v>
      </c>
      <c r="Y15078" t="s">
        <v>389</v>
      </c>
      <c r="Z15078" t="s">
        <v>40588</v>
      </c>
      <c r="AA15078" t="s">
        <v>33693</v>
      </c>
      <c r="AB15078" t="s">
        <v>33694</v>
      </c>
      <c r="AO15078" s="171"/>
      <c r="AP15078" s="171"/>
      <c r="AQ15078" s="171"/>
      <c r="AR15078" s="171"/>
    </row>
    <row r="15079" spans="24:44">
      <c r="X15079" t="s">
        <v>40589</v>
      </c>
      <c r="Y15079" t="s">
        <v>389</v>
      </c>
      <c r="Z15079" t="s">
        <v>40590</v>
      </c>
      <c r="AA15079" t="s">
        <v>33693</v>
      </c>
      <c r="AB15079" t="s">
        <v>33694</v>
      </c>
      <c r="AO15079" s="171"/>
      <c r="AP15079" s="171"/>
      <c r="AQ15079" s="171"/>
      <c r="AR15079" s="171"/>
    </row>
    <row r="15080" spans="24:44">
      <c r="X15080" t="s">
        <v>40591</v>
      </c>
      <c r="Y15080" t="s">
        <v>389</v>
      </c>
      <c r="Z15080" t="s">
        <v>40592</v>
      </c>
      <c r="AA15080" t="s">
        <v>33693</v>
      </c>
      <c r="AB15080" t="s">
        <v>33694</v>
      </c>
      <c r="AO15080" s="171"/>
      <c r="AP15080" s="171"/>
      <c r="AQ15080" s="171"/>
      <c r="AR15080" s="171"/>
    </row>
    <row r="15081" spans="24:44">
      <c r="X15081" t="s">
        <v>40593</v>
      </c>
      <c r="Y15081" t="s">
        <v>389</v>
      </c>
      <c r="Z15081" t="s">
        <v>40594</v>
      </c>
      <c r="AA15081" t="s">
        <v>33693</v>
      </c>
      <c r="AB15081" t="s">
        <v>33694</v>
      </c>
      <c r="AO15081" s="171"/>
      <c r="AP15081" s="171"/>
      <c r="AQ15081" s="171"/>
      <c r="AR15081" s="171"/>
    </row>
    <row r="15082" spans="24:44">
      <c r="X15082" t="s">
        <v>40595</v>
      </c>
      <c r="Y15082" t="s">
        <v>389</v>
      </c>
      <c r="Z15082" t="s">
        <v>40596</v>
      </c>
      <c r="AA15082" t="s">
        <v>33693</v>
      </c>
      <c r="AB15082" t="s">
        <v>33694</v>
      </c>
      <c r="AO15082" s="171"/>
      <c r="AP15082" s="171"/>
      <c r="AQ15082" s="171"/>
      <c r="AR15082" s="171"/>
    </row>
    <row r="15083" spans="24:44">
      <c r="X15083" t="s">
        <v>40597</v>
      </c>
      <c r="Y15083" t="s">
        <v>389</v>
      </c>
      <c r="Z15083" t="s">
        <v>40598</v>
      </c>
      <c r="AA15083" t="s">
        <v>33693</v>
      </c>
      <c r="AB15083" t="s">
        <v>33694</v>
      </c>
      <c r="AO15083" s="171"/>
      <c r="AP15083" s="171"/>
      <c r="AQ15083" s="171"/>
      <c r="AR15083" s="171"/>
    </row>
    <row r="15084" spans="24:44">
      <c r="X15084" t="s">
        <v>40599</v>
      </c>
      <c r="Y15084" t="s">
        <v>389</v>
      </c>
      <c r="Z15084" t="s">
        <v>40600</v>
      </c>
      <c r="AA15084" t="s">
        <v>33693</v>
      </c>
      <c r="AB15084" t="s">
        <v>33694</v>
      </c>
      <c r="AO15084" s="171"/>
      <c r="AP15084" s="171"/>
      <c r="AQ15084" s="171"/>
      <c r="AR15084" s="171"/>
    </row>
    <row r="15085" spans="24:44">
      <c r="X15085" t="s">
        <v>40601</v>
      </c>
      <c r="Y15085" t="s">
        <v>389</v>
      </c>
      <c r="Z15085" t="s">
        <v>40602</v>
      </c>
      <c r="AA15085" t="s">
        <v>33693</v>
      </c>
      <c r="AB15085" t="s">
        <v>33694</v>
      </c>
      <c r="AO15085" s="171"/>
      <c r="AP15085" s="171"/>
      <c r="AQ15085" s="171"/>
      <c r="AR15085" s="171"/>
    </row>
    <row r="15086" spans="24:44">
      <c r="X15086" t="s">
        <v>40603</v>
      </c>
      <c r="Y15086" t="s">
        <v>389</v>
      </c>
      <c r="Z15086" t="s">
        <v>40604</v>
      </c>
      <c r="AA15086" t="s">
        <v>33693</v>
      </c>
      <c r="AB15086" t="s">
        <v>33694</v>
      </c>
      <c r="AO15086" s="171"/>
      <c r="AP15086" s="171"/>
      <c r="AQ15086" s="171"/>
      <c r="AR15086" s="171"/>
    </row>
    <row r="15087" spans="24:44">
      <c r="X15087" t="s">
        <v>40605</v>
      </c>
      <c r="Y15087" t="s">
        <v>389</v>
      </c>
      <c r="Z15087" t="s">
        <v>40606</v>
      </c>
      <c r="AA15087" t="s">
        <v>33693</v>
      </c>
      <c r="AB15087" t="s">
        <v>33694</v>
      </c>
      <c r="AO15087" s="171"/>
      <c r="AP15087" s="171"/>
      <c r="AQ15087" s="171"/>
      <c r="AR15087" s="171"/>
    </row>
    <row r="15088" spans="24:44">
      <c r="X15088" t="s">
        <v>40607</v>
      </c>
      <c r="Y15088" t="s">
        <v>389</v>
      </c>
      <c r="Z15088" t="s">
        <v>40608</v>
      </c>
      <c r="AA15088" t="s">
        <v>33693</v>
      </c>
      <c r="AB15088" t="s">
        <v>33694</v>
      </c>
      <c r="AO15088" s="171"/>
      <c r="AP15088" s="171"/>
      <c r="AQ15088" s="171"/>
      <c r="AR15088" s="171"/>
    </row>
    <row r="15089" spans="24:44">
      <c r="X15089" t="s">
        <v>1496</v>
      </c>
      <c r="Y15089" t="s">
        <v>386</v>
      </c>
      <c r="Z15089" t="s">
        <v>40609</v>
      </c>
      <c r="AA15089" t="s">
        <v>33693</v>
      </c>
      <c r="AB15089" t="s">
        <v>33694</v>
      </c>
      <c r="AO15089" s="171"/>
      <c r="AP15089" s="171"/>
      <c r="AQ15089" s="171"/>
      <c r="AR15089" s="171"/>
    </row>
    <row r="15090" spans="24:44">
      <c r="X15090" t="s">
        <v>40610</v>
      </c>
      <c r="Y15090" t="s">
        <v>389</v>
      </c>
      <c r="Z15090" t="s">
        <v>40611</v>
      </c>
      <c r="AA15090" t="s">
        <v>33693</v>
      </c>
      <c r="AB15090" t="s">
        <v>33694</v>
      </c>
      <c r="AO15090" s="171"/>
      <c r="AP15090" s="171"/>
      <c r="AQ15090" s="171"/>
      <c r="AR15090" s="171"/>
    </row>
    <row r="15091" spans="24:44">
      <c r="X15091" t="s">
        <v>40612</v>
      </c>
      <c r="Y15091" t="s">
        <v>386</v>
      </c>
      <c r="Z15091" t="s">
        <v>40613</v>
      </c>
      <c r="AA15091" t="s">
        <v>33693</v>
      </c>
      <c r="AB15091" t="s">
        <v>33694</v>
      </c>
      <c r="AO15091" s="171"/>
      <c r="AP15091" s="171"/>
      <c r="AQ15091" s="171"/>
      <c r="AR15091" s="171"/>
    </row>
    <row r="15092" spans="24:44">
      <c r="X15092" t="s">
        <v>40614</v>
      </c>
      <c r="Y15092" t="s">
        <v>389</v>
      </c>
      <c r="Z15092" t="s">
        <v>40615</v>
      </c>
      <c r="AA15092" t="s">
        <v>33693</v>
      </c>
      <c r="AB15092" t="s">
        <v>33694</v>
      </c>
      <c r="AO15092" s="171"/>
      <c r="AP15092" s="171"/>
      <c r="AQ15092" s="171"/>
      <c r="AR15092" s="171"/>
    </row>
    <row r="15093" spans="24:44">
      <c r="X15093" t="s">
        <v>40616</v>
      </c>
      <c r="Y15093" t="s">
        <v>386</v>
      </c>
      <c r="Z15093" t="s">
        <v>39118</v>
      </c>
      <c r="AA15093" t="s">
        <v>33693</v>
      </c>
      <c r="AB15093" t="s">
        <v>33694</v>
      </c>
      <c r="AO15093" s="171"/>
      <c r="AP15093" s="171"/>
      <c r="AQ15093" s="171"/>
      <c r="AR15093" s="171"/>
    </row>
    <row r="15094" spans="24:44">
      <c r="X15094" t="s">
        <v>40617</v>
      </c>
      <c r="Y15094" t="s">
        <v>389</v>
      </c>
      <c r="Z15094" t="s">
        <v>40618</v>
      </c>
      <c r="AA15094" t="s">
        <v>33693</v>
      </c>
      <c r="AB15094" t="s">
        <v>33694</v>
      </c>
      <c r="AO15094" s="171"/>
      <c r="AP15094" s="171"/>
      <c r="AQ15094" s="171"/>
      <c r="AR15094" s="171"/>
    </row>
    <row r="15095" spans="24:44">
      <c r="X15095" t="s">
        <v>40619</v>
      </c>
      <c r="Y15095" t="s">
        <v>386</v>
      </c>
      <c r="Z15095" t="s">
        <v>40620</v>
      </c>
      <c r="AA15095" t="s">
        <v>33693</v>
      </c>
      <c r="AB15095" t="s">
        <v>33694</v>
      </c>
      <c r="AO15095" s="171"/>
      <c r="AP15095" s="171"/>
      <c r="AQ15095" s="171"/>
      <c r="AR15095" s="171"/>
    </row>
    <row r="15096" spans="24:44">
      <c r="X15096" t="s">
        <v>40621</v>
      </c>
      <c r="Y15096" t="s">
        <v>389</v>
      </c>
      <c r="Z15096" t="s">
        <v>40622</v>
      </c>
      <c r="AA15096" t="s">
        <v>33693</v>
      </c>
      <c r="AB15096" t="s">
        <v>33694</v>
      </c>
      <c r="AO15096" s="171"/>
      <c r="AP15096" s="171"/>
      <c r="AQ15096" s="171"/>
      <c r="AR15096" s="171"/>
    </row>
    <row r="15097" spans="24:44">
      <c r="X15097" t="s">
        <v>40623</v>
      </c>
      <c r="Y15097" t="s">
        <v>389</v>
      </c>
      <c r="Z15097" t="s">
        <v>40624</v>
      </c>
      <c r="AA15097" t="s">
        <v>33693</v>
      </c>
      <c r="AB15097" t="s">
        <v>33694</v>
      </c>
      <c r="AO15097" s="171"/>
      <c r="AP15097" s="171"/>
      <c r="AQ15097" s="171"/>
      <c r="AR15097" s="171"/>
    </row>
    <row r="15098" spans="24:44">
      <c r="X15098" t="s">
        <v>40625</v>
      </c>
      <c r="Y15098" t="s">
        <v>389</v>
      </c>
      <c r="Z15098" t="s">
        <v>40626</v>
      </c>
      <c r="AA15098" t="s">
        <v>33693</v>
      </c>
      <c r="AB15098" t="s">
        <v>33694</v>
      </c>
      <c r="AO15098" s="171"/>
      <c r="AP15098" s="171"/>
      <c r="AQ15098" s="171"/>
      <c r="AR15098" s="171"/>
    </row>
    <row r="15099" spans="24:44">
      <c r="X15099" t="s">
        <v>40627</v>
      </c>
      <c r="Y15099" t="s">
        <v>389</v>
      </c>
      <c r="Z15099" t="s">
        <v>40628</v>
      </c>
      <c r="AA15099" t="s">
        <v>33693</v>
      </c>
      <c r="AB15099" t="s">
        <v>33694</v>
      </c>
      <c r="AO15099" s="171"/>
      <c r="AP15099" s="171"/>
      <c r="AQ15099" s="171"/>
      <c r="AR15099" s="171"/>
    </row>
    <row r="15100" spans="24:44">
      <c r="X15100" t="s">
        <v>40629</v>
      </c>
      <c r="Y15100" t="s">
        <v>389</v>
      </c>
      <c r="Z15100" t="s">
        <v>40630</v>
      </c>
      <c r="AA15100" t="s">
        <v>33693</v>
      </c>
      <c r="AB15100" t="s">
        <v>33694</v>
      </c>
      <c r="AO15100" s="171"/>
      <c r="AP15100" s="171"/>
      <c r="AQ15100" s="171"/>
      <c r="AR15100" s="171"/>
    </row>
    <row r="15101" spans="24:44">
      <c r="X15101" t="s">
        <v>40631</v>
      </c>
      <c r="Y15101" t="s">
        <v>389</v>
      </c>
      <c r="Z15101" t="s">
        <v>40632</v>
      </c>
      <c r="AA15101" t="s">
        <v>33693</v>
      </c>
      <c r="AB15101" t="s">
        <v>33694</v>
      </c>
      <c r="AO15101" s="171"/>
      <c r="AP15101" s="171"/>
      <c r="AQ15101" s="171"/>
      <c r="AR15101" s="171"/>
    </row>
    <row r="15102" spans="24:44">
      <c r="X15102" t="s">
        <v>40633</v>
      </c>
      <c r="Y15102" t="s">
        <v>386</v>
      </c>
      <c r="Z15102" t="s">
        <v>40494</v>
      </c>
      <c r="AA15102" t="s">
        <v>33693</v>
      </c>
      <c r="AB15102" t="s">
        <v>33694</v>
      </c>
      <c r="AO15102" s="171"/>
      <c r="AP15102" s="171"/>
      <c r="AQ15102" s="171"/>
      <c r="AR15102" s="171"/>
    </row>
    <row r="15103" spans="24:44">
      <c r="X15103" t="s">
        <v>40634</v>
      </c>
      <c r="Y15103" t="s">
        <v>386</v>
      </c>
      <c r="Z15103" t="s">
        <v>40635</v>
      </c>
      <c r="AA15103" t="s">
        <v>33990</v>
      </c>
      <c r="AB15103" t="s">
        <v>33694</v>
      </c>
      <c r="AO15103" s="171"/>
      <c r="AP15103" s="171"/>
      <c r="AQ15103" s="171"/>
      <c r="AR15103" s="171"/>
    </row>
    <row r="15104" spans="24:44">
      <c r="X15104" t="s">
        <v>40636</v>
      </c>
      <c r="Y15104" t="s">
        <v>389</v>
      </c>
      <c r="Z15104" t="s">
        <v>40637</v>
      </c>
      <c r="AA15104" t="s">
        <v>40322</v>
      </c>
      <c r="AB15104" t="s">
        <v>33694</v>
      </c>
      <c r="AO15104" s="171"/>
      <c r="AP15104" s="171"/>
      <c r="AQ15104" s="171"/>
      <c r="AR15104" s="171"/>
    </row>
    <row r="15105" spans="24:44">
      <c r="X15105" t="s">
        <v>40638</v>
      </c>
      <c r="Y15105" t="s">
        <v>389</v>
      </c>
      <c r="Z15105" t="s">
        <v>40639</v>
      </c>
      <c r="AA15105" t="s">
        <v>40337</v>
      </c>
      <c r="AB15105" t="s">
        <v>33694</v>
      </c>
      <c r="AO15105" s="171"/>
      <c r="AP15105" s="171"/>
      <c r="AQ15105" s="171"/>
      <c r="AR15105" s="171"/>
    </row>
    <row r="15106" spans="24:44">
      <c r="X15106" t="s">
        <v>40640</v>
      </c>
      <c r="Y15106" t="s">
        <v>389</v>
      </c>
      <c r="Z15106" t="s">
        <v>40341</v>
      </c>
      <c r="AA15106" t="s">
        <v>34795</v>
      </c>
      <c r="AB15106" t="s">
        <v>33694</v>
      </c>
      <c r="AO15106" s="171"/>
      <c r="AP15106" s="171"/>
      <c r="AQ15106" s="171"/>
      <c r="AR15106" s="171"/>
    </row>
    <row r="15107" spans="24:44">
      <c r="X15107" t="s">
        <v>40641</v>
      </c>
      <c r="Y15107" t="s">
        <v>389</v>
      </c>
      <c r="Z15107" t="s">
        <v>40642</v>
      </c>
      <c r="AA15107" t="s">
        <v>34798</v>
      </c>
      <c r="AB15107" t="s">
        <v>33694</v>
      </c>
      <c r="AO15107" s="171"/>
      <c r="AP15107" s="171"/>
      <c r="AQ15107" s="171"/>
      <c r="AR15107" s="171"/>
    </row>
    <row r="15108" spans="24:44">
      <c r="X15108" t="s">
        <v>40643</v>
      </c>
      <c r="Y15108" t="s">
        <v>389</v>
      </c>
      <c r="Z15108" t="s">
        <v>40644</v>
      </c>
      <c r="AA15108" t="s">
        <v>37448</v>
      </c>
      <c r="AB15108" t="s">
        <v>33865</v>
      </c>
      <c r="AO15108" s="171"/>
      <c r="AP15108" s="171"/>
      <c r="AQ15108" s="171"/>
      <c r="AR15108" s="171"/>
    </row>
    <row r="15109" spans="24:44">
      <c r="X15109" t="s">
        <v>40645</v>
      </c>
      <c r="Y15109" t="s">
        <v>389</v>
      </c>
      <c r="Z15109" t="s">
        <v>40646</v>
      </c>
      <c r="AA15109" t="s">
        <v>33864</v>
      </c>
      <c r="AB15109" t="s">
        <v>33865</v>
      </c>
      <c r="AO15109" s="171"/>
      <c r="AP15109" s="171"/>
      <c r="AQ15109" s="171"/>
      <c r="AR15109" s="171"/>
    </row>
    <row r="15110" spans="24:44">
      <c r="X15110" t="s">
        <v>40647</v>
      </c>
      <c r="Y15110" t="s">
        <v>389</v>
      </c>
      <c r="Z15110" t="s">
        <v>40648</v>
      </c>
      <c r="AA15110" t="s">
        <v>40365</v>
      </c>
      <c r="AB15110" t="s">
        <v>33865</v>
      </c>
      <c r="AO15110" s="171"/>
      <c r="AP15110" s="171"/>
      <c r="AQ15110" s="171"/>
      <c r="AR15110" s="171"/>
    </row>
    <row r="15111" spans="24:44">
      <c r="X15111" t="s">
        <v>40649</v>
      </c>
      <c r="Y15111" t="s">
        <v>389</v>
      </c>
      <c r="Z15111" t="s">
        <v>40650</v>
      </c>
      <c r="AA15111" t="s">
        <v>33969</v>
      </c>
      <c r="AB15111" t="s">
        <v>125</v>
      </c>
      <c r="AO15111" s="171"/>
      <c r="AP15111" s="171"/>
      <c r="AQ15111" s="171"/>
      <c r="AR15111" s="171"/>
    </row>
    <row r="15112" spans="24:44">
      <c r="X15112" t="s">
        <v>40651</v>
      </c>
      <c r="Y15112" t="s">
        <v>389</v>
      </c>
      <c r="Z15112" t="s">
        <v>40652</v>
      </c>
      <c r="AA15112" t="s">
        <v>40460</v>
      </c>
      <c r="AB15112" t="s">
        <v>125</v>
      </c>
      <c r="AO15112" s="171"/>
      <c r="AP15112" s="171"/>
      <c r="AQ15112" s="171"/>
      <c r="AR15112" s="171"/>
    </row>
    <row r="15113" spans="24:44">
      <c r="X15113" t="s">
        <v>40653</v>
      </c>
      <c r="Y15113" t="s">
        <v>389</v>
      </c>
      <c r="Z15113" t="s">
        <v>40654</v>
      </c>
      <c r="AA15113" t="s">
        <v>40655</v>
      </c>
      <c r="AB15113" t="s">
        <v>40319</v>
      </c>
      <c r="AO15113" s="171"/>
      <c r="AP15113" s="171"/>
      <c r="AQ15113" s="171"/>
      <c r="AR15113" s="171"/>
    </row>
    <row r="15114" spans="24:44">
      <c r="X15114" t="s">
        <v>40656</v>
      </c>
      <c r="Y15114" t="s">
        <v>386</v>
      </c>
      <c r="Z15114" t="s">
        <v>40657</v>
      </c>
      <c r="AA15114" t="s">
        <v>37448</v>
      </c>
      <c r="AB15114" t="s">
        <v>33865</v>
      </c>
      <c r="AO15114" s="171"/>
      <c r="AP15114" s="171"/>
      <c r="AQ15114" s="171"/>
      <c r="AR15114" s="171"/>
    </row>
    <row r="15115" spans="24:44">
      <c r="X15115" t="s">
        <v>40658</v>
      </c>
      <c r="Y15115" t="s">
        <v>389</v>
      </c>
      <c r="Z15115" t="s">
        <v>40659</v>
      </c>
      <c r="AA15115" t="s">
        <v>35995</v>
      </c>
      <c r="AB15115" t="s">
        <v>33865</v>
      </c>
      <c r="AO15115" s="171"/>
      <c r="AP15115" s="171"/>
      <c r="AQ15115" s="171"/>
      <c r="AR15115" s="171"/>
    </row>
    <row r="15116" spans="24:44">
      <c r="X15116" t="s">
        <v>40660</v>
      </c>
      <c r="Y15116" t="s">
        <v>389</v>
      </c>
      <c r="Z15116" t="s">
        <v>40661</v>
      </c>
      <c r="AA15116" t="s">
        <v>40355</v>
      </c>
      <c r="AB15116" t="s">
        <v>33865</v>
      </c>
      <c r="AO15116" s="171"/>
      <c r="AP15116" s="171"/>
      <c r="AQ15116" s="171"/>
      <c r="AR15116" s="171"/>
    </row>
    <row r="15117" spans="24:44">
      <c r="X15117" t="s">
        <v>40662</v>
      </c>
      <c r="Y15117" t="s">
        <v>386</v>
      </c>
      <c r="Z15117" t="s">
        <v>40663</v>
      </c>
      <c r="AA15117" t="s">
        <v>34776</v>
      </c>
      <c r="AB15117" t="s">
        <v>33694</v>
      </c>
      <c r="AO15117" s="171"/>
      <c r="AP15117" s="171"/>
      <c r="AQ15117" s="171"/>
      <c r="AR15117" s="171"/>
    </row>
    <row r="15118" spans="24:44">
      <c r="X15118" t="s">
        <v>40664</v>
      </c>
      <c r="Y15118" t="s">
        <v>389</v>
      </c>
      <c r="Z15118" t="s">
        <v>40665</v>
      </c>
      <c r="AA15118" t="s">
        <v>40355</v>
      </c>
      <c r="AB15118" t="s">
        <v>33865</v>
      </c>
      <c r="AO15118" s="171"/>
      <c r="AP15118" s="171"/>
      <c r="AQ15118" s="171"/>
      <c r="AR15118" s="171"/>
    </row>
    <row r="15119" spans="24:44">
      <c r="X15119" t="s">
        <v>40666</v>
      </c>
      <c r="Y15119" t="s">
        <v>389</v>
      </c>
      <c r="Z15119" t="s">
        <v>40667</v>
      </c>
      <c r="AA15119" t="s">
        <v>33693</v>
      </c>
      <c r="AB15119" t="s">
        <v>33694</v>
      </c>
      <c r="AO15119" s="171"/>
      <c r="AP15119" s="171"/>
      <c r="AQ15119" s="171"/>
      <c r="AR15119" s="171"/>
    </row>
    <row r="15120" spans="24:44">
      <c r="X15120" t="s">
        <v>40668</v>
      </c>
      <c r="Y15120" t="s">
        <v>386</v>
      </c>
      <c r="Z15120" t="s">
        <v>40669</v>
      </c>
      <c r="AA15120" t="s">
        <v>33693</v>
      </c>
      <c r="AB15120" t="s">
        <v>33694</v>
      </c>
      <c r="AO15120" s="171"/>
      <c r="AP15120" s="171"/>
      <c r="AQ15120" s="171"/>
      <c r="AR15120" s="171"/>
    </row>
    <row r="15121" spans="24:44">
      <c r="X15121" t="s">
        <v>40670</v>
      </c>
      <c r="Y15121" t="s">
        <v>389</v>
      </c>
      <c r="Z15121" t="s">
        <v>40671</v>
      </c>
      <c r="AA15121" t="s">
        <v>34831</v>
      </c>
      <c r="AB15121" t="s">
        <v>33865</v>
      </c>
      <c r="AO15121" s="171"/>
      <c r="AP15121" s="171"/>
      <c r="AQ15121" s="171"/>
      <c r="AR15121" s="171"/>
    </row>
    <row r="15122" spans="24:44">
      <c r="X15122" t="s">
        <v>40672</v>
      </c>
      <c r="Y15122" t="s">
        <v>389</v>
      </c>
      <c r="Z15122" t="s">
        <v>40673</v>
      </c>
      <c r="AA15122" t="s">
        <v>34831</v>
      </c>
      <c r="AB15122" t="s">
        <v>33865</v>
      </c>
      <c r="AO15122" s="171"/>
      <c r="AP15122" s="171"/>
      <c r="AQ15122" s="171"/>
      <c r="AR15122" s="171"/>
    </row>
    <row r="15123" spans="24:44">
      <c r="X15123" t="s">
        <v>40674</v>
      </c>
      <c r="Y15123" t="s">
        <v>386</v>
      </c>
      <c r="Z15123" t="s">
        <v>40675</v>
      </c>
      <c r="AA15123" t="s">
        <v>34831</v>
      </c>
      <c r="AB15123" t="s">
        <v>33865</v>
      </c>
      <c r="AO15123" s="171"/>
      <c r="AP15123" s="171"/>
      <c r="AQ15123" s="171"/>
      <c r="AR15123" s="171"/>
    </row>
    <row r="15124" spans="24:44">
      <c r="X15124" t="s">
        <v>40676</v>
      </c>
      <c r="Y15124" t="s">
        <v>389</v>
      </c>
      <c r="Z15124" t="s">
        <v>40677</v>
      </c>
      <c r="AA15124" t="s">
        <v>40457</v>
      </c>
      <c r="AB15124" t="s">
        <v>33694</v>
      </c>
      <c r="AO15124" s="171"/>
      <c r="AP15124" s="171"/>
      <c r="AQ15124" s="171"/>
      <c r="AR15124" s="171"/>
    </row>
    <row r="15125" spans="24:44">
      <c r="X15125" t="s">
        <v>40678</v>
      </c>
      <c r="Y15125" t="s">
        <v>389</v>
      </c>
      <c r="Z15125" t="s">
        <v>40679</v>
      </c>
      <c r="AA15125" t="s">
        <v>40442</v>
      </c>
      <c r="AB15125" t="s">
        <v>33694</v>
      </c>
      <c r="AO15125" s="171"/>
      <c r="AP15125" s="171"/>
      <c r="AQ15125" s="171"/>
      <c r="AR15125" s="171"/>
    </row>
    <row r="15126" spans="24:44">
      <c r="X15126" t="s">
        <v>40680</v>
      </c>
      <c r="Y15126" t="s">
        <v>386</v>
      </c>
      <c r="Z15126" t="s">
        <v>40681</v>
      </c>
      <c r="AA15126" t="s">
        <v>40682</v>
      </c>
      <c r="AB15126" t="s">
        <v>125</v>
      </c>
      <c r="AO15126" s="171"/>
      <c r="AP15126" s="171"/>
      <c r="AQ15126" s="171"/>
      <c r="AR15126" s="171"/>
    </row>
    <row r="15127" spans="24:44">
      <c r="X15127" t="s">
        <v>40683</v>
      </c>
      <c r="Y15127" t="s">
        <v>386</v>
      </c>
      <c r="Z15127" t="s">
        <v>40684</v>
      </c>
      <c r="AA15127" t="s">
        <v>40682</v>
      </c>
      <c r="AB15127" t="s">
        <v>125</v>
      </c>
      <c r="AO15127" s="171"/>
      <c r="AP15127" s="171"/>
      <c r="AQ15127" s="171"/>
      <c r="AR15127" s="171"/>
    </row>
    <row r="15128" spans="24:44">
      <c r="X15128" t="s">
        <v>40685</v>
      </c>
      <c r="Y15128" t="s">
        <v>389</v>
      </c>
      <c r="Z15128" t="s">
        <v>40686</v>
      </c>
      <c r="AA15128" t="s">
        <v>40682</v>
      </c>
      <c r="AB15128" t="s">
        <v>125</v>
      </c>
      <c r="AO15128" s="171"/>
      <c r="AP15128" s="171"/>
      <c r="AQ15128" s="171"/>
      <c r="AR15128" s="171"/>
    </row>
    <row r="15129" spans="24:44">
      <c r="X15129" t="s">
        <v>40687</v>
      </c>
      <c r="Y15129" t="s">
        <v>389</v>
      </c>
      <c r="Z15129" t="s">
        <v>40688</v>
      </c>
      <c r="AA15129" t="s">
        <v>40682</v>
      </c>
      <c r="AB15129" t="s">
        <v>125</v>
      </c>
      <c r="AO15129" s="171"/>
      <c r="AP15129" s="171"/>
      <c r="AQ15129" s="171"/>
      <c r="AR15129" s="171"/>
    </row>
    <row r="15130" spans="24:44">
      <c r="X15130" t="s">
        <v>40689</v>
      </c>
      <c r="Y15130" t="s">
        <v>386</v>
      </c>
      <c r="Z15130" t="s">
        <v>40690</v>
      </c>
      <c r="AA15130" t="s">
        <v>33969</v>
      </c>
      <c r="AB15130" t="s">
        <v>125</v>
      </c>
      <c r="AO15130" s="171"/>
      <c r="AP15130" s="171"/>
      <c r="AQ15130" s="171"/>
      <c r="AR15130" s="171"/>
    </row>
    <row r="15131" spans="24:44">
      <c r="X15131" t="s">
        <v>40691</v>
      </c>
      <c r="Y15131" t="s">
        <v>389</v>
      </c>
      <c r="Z15131" t="s">
        <v>40692</v>
      </c>
      <c r="AA15131" t="s">
        <v>33969</v>
      </c>
      <c r="AB15131" t="s">
        <v>125</v>
      </c>
      <c r="AO15131" s="171"/>
      <c r="AP15131" s="171"/>
      <c r="AQ15131" s="171"/>
      <c r="AR15131" s="171"/>
    </row>
    <row r="15132" spans="24:44">
      <c r="X15132" t="s">
        <v>40693</v>
      </c>
      <c r="Y15132" t="s">
        <v>389</v>
      </c>
      <c r="Z15132" t="s">
        <v>40372</v>
      </c>
      <c r="AA15132" t="s">
        <v>33969</v>
      </c>
      <c r="AB15132" t="s">
        <v>125</v>
      </c>
      <c r="AO15132" s="171"/>
      <c r="AP15132" s="171"/>
      <c r="AQ15132" s="171"/>
      <c r="AR15132" s="171"/>
    </row>
    <row r="15133" spans="24:44">
      <c r="X15133" t="s">
        <v>40694</v>
      </c>
      <c r="Y15133" t="s">
        <v>389</v>
      </c>
      <c r="Z15133" t="s">
        <v>40695</v>
      </c>
      <c r="AA15133" t="s">
        <v>33969</v>
      </c>
      <c r="AB15133" t="s">
        <v>125</v>
      </c>
      <c r="AO15133" s="171"/>
      <c r="AP15133" s="171"/>
      <c r="AQ15133" s="171"/>
      <c r="AR15133" s="171"/>
    </row>
    <row r="15134" spans="24:44">
      <c r="X15134" t="s">
        <v>40696</v>
      </c>
      <c r="Y15134" t="s">
        <v>389</v>
      </c>
      <c r="Z15134" t="s">
        <v>40697</v>
      </c>
      <c r="AA15134" t="s">
        <v>33969</v>
      </c>
      <c r="AB15134" t="s">
        <v>125</v>
      </c>
      <c r="AO15134" s="171"/>
      <c r="AP15134" s="171"/>
      <c r="AQ15134" s="171"/>
      <c r="AR15134" s="171"/>
    </row>
    <row r="15135" spans="24:44">
      <c r="X15135" t="s">
        <v>40698</v>
      </c>
      <c r="Y15135" t="s">
        <v>389</v>
      </c>
      <c r="Z15135" t="s">
        <v>40429</v>
      </c>
      <c r="AA15135" t="s">
        <v>33969</v>
      </c>
      <c r="AB15135" t="s">
        <v>125</v>
      </c>
      <c r="AO15135" s="171"/>
      <c r="AP15135" s="171"/>
      <c r="AQ15135" s="171"/>
      <c r="AR15135" s="171"/>
    </row>
    <row r="15136" spans="24:44">
      <c r="X15136" t="s">
        <v>40699</v>
      </c>
      <c r="Y15136" t="s">
        <v>389</v>
      </c>
      <c r="Z15136" t="s">
        <v>40431</v>
      </c>
      <c r="AA15136" t="s">
        <v>33969</v>
      </c>
      <c r="AB15136" t="s">
        <v>125</v>
      </c>
      <c r="AO15136" s="171"/>
      <c r="AP15136" s="171"/>
      <c r="AQ15136" s="171"/>
      <c r="AR15136" s="171"/>
    </row>
    <row r="15137" spans="24:44">
      <c r="X15137" t="s">
        <v>40700</v>
      </c>
      <c r="Y15137" t="s">
        <v>389</v>
      </c>
      <c r="Z15137" t="s">
        <v>40701</v>
      </c>
      <c r="AA15137" t="s">
        <v>33969</v>
      </c>
      <c r="AB15137" t="s">
        <v>125</v>
      </c>
      <c r="AO15137" s="171"/>
      <c r="AP15137" s="171"/>
      <c r="AQ15137" s="171"/>
      <c r="AR15137" s="171"/>
    </row>
    <row r="15138" spans="24:44">
      <c r="X15138" t="s">
        <v>40702</v>
      </c>
      <c r="Y15138" t="s">
        <v>389</v>
      </c>
      <c r="Z15138" t="s">
        <v>40388</v>
      </c>
      <c r="AA15138" t="s">
        <v>33969</v>
      </c>
      <c r="AB15138" t="s">
        <v>125</v>
      </c>
      <c r="AO15138" s="171"/>
      <c r="AP15138" s="171"/>
      <c r="AQ15138" s="171"/>
      <c r="AR15138" s="171"/>
    </row>
    <row r="15139" spans="24:44">
      <c r="X15139" t="s">
        <v>40703</v>
      </c>
      <c r="Y15139" t="s">
        <v>389</v>
      </c>
      <c r="Z15139" t="s">
        <v>40704</v>
      </c>
      <c r="AA15139" t="s">
        <v>33969</v>
      </c>
      <c r="AB15139" t="s">
        <v>125</v>
      </c>
      <c r="AO15139" s="171"/>
      <c r="AP15139" s="171"/>
      <c r="AQ15139" s="171"/>
      <c r="AR15139" s="171"/>
    </row>
    <row r="15140" spans="24:44">
      <c r="X15140" t="s">
        <v>40705</v>
      </c>
      <c r="Y15140" t="s">
        <v>386</v>
      </c>
      <c r="Z15140" t="s">
        <v>40706</v>
      </c>
      <c r="AA15140" t="s">
        <v>40707</v>
      </c>
      <c r="AB15140" t="s">
        <v>40319</v>
      </c>
      <c r="AO15140" s="171"/>
      <c r="AP15140" s="171"/>
      <c r="AQ15140" s="171"/>
      <c r="AR15140" s="171"/>
    </row>
    <row r="15141" spans="24:44">
      <c r="X15141" t="s">
        <v>40708</v>
      </c>
      <c r="Y15141" t="s">
        <v>389</v>
      </c>
      <c r="Z15141" t="s">
        <v>40709</v>
      </c>
      <c r="AA15141" t="s">
        <v>34795</v>
      </c>
      <c r="AB15141" t="s">
        <v>33694</v>
      </c>
      <c r="AO15141" s="171"/>
      <c r="AP15141" s="171"/>
      <c r="AQ15141" s="171"/>
      <c r="AR15141" s="171"/>
    </row>
    <row r="15142" spans="24:44">
      <c r="X15142" t="s">
        <v>40710</v>
      </c>
      <c r="Y15142" t="s">
        <v>389</v>
      </c>
      <c r="Z15142" t="s">
        <v>40711</v>
      </c>
      <c r="AA15142" t="s">
        <v>34795</v>
      </c>
      <c r="AB15142" t="s">
        <v>33694</v>
      </c>
      <c r="AO15142" s="171"/>
      <c r="AP15142" s="171"/>
      <c r="AQ15142" s="171"/>
      <c r="AR15142" s="171"/>
    </row>
    <row r="15143" spans="24:44">
      <c r="X15143" t="s">
        <v>40712</v>
      </c>
      <c r="Y15143" t="s">
        <v>389</v>
      </c>
      <c r="Z15143" t="s">
        <v>40713</v>
      </c>
      <c r="AA15143" t="s">
        <v>40714</v>
      </c>
      <c r="AB15143" t="s">
        <v>33694</v>
      </c>
      <c r="AO15143" s="171"/>
      <c r="AP15143" s="171"/>
      <c r="AQ15143" s="171"/>
      <c r="AR15143" s="171"/>
    </row>
    <row r="15144" spans="24:44">
      <c r="X15144" t="s">
        <v>40715</v>
      </c>
      <c r="Y15144" t="s">
        <v>386</v>
      </c>
      <c r="Z15144" t="s">
        <v>40716</v>
      </c>
      <c r="AA15144" t="s">
        <v>40311</v>
      </c>
      <c r="AB15144" t="s">
        <v>33694</v>
      </c>
      <c r="AO15144" s="171"/>
      <c r="AP15144" s="171"/>
      <c r="AQ15144" s="171"/>
      <c r="AR15144" s="171"/>
    </row>
    <row r="15145" spans="24:44">
      <c r="X15145" t="s">
        <v>40717</v>
      </c>
      <c r="Y15145" t="s">
        <v>386</v>
      </c>
      <c r="Z15145" t="s">
        <v>40307</v>
      </c>
      <c r="AA15145" t="s">
        <v>40311</v>
      </c>
      <c r="AB15145" t="s">
        <v>33694</v>
      </c>
      <c r="AO15145" s="171"/>
      <c r="AP15145" s="171"/>
      <c r="AQ15145" s="171"/>
      <c r="AR15145" s="171"/>
    </row>
    <row r="15146" spans="24:44">
      <c r="X15146" t="s">
        <v>40718</v>
      </c>
      <c r="Y15146" t="s">
        <v>389</v>
      </c>
      <c r="Z15146" t="s">
        <v>19689</v>
      </c>
      <c r="AA15146" t="s">
        <v>34831</v>
      </c>
      <c r="AB15146" t="s">
        <v>33865</v>
      </c>
      <c r="AO15146" s="171"/>
      <c r="AP15146" s="171"/>
      <c r="AQ15146" s="171"/>
      <c r="AR15146" s="171"/>
    </row>
    <row r="15147" spans="24:44">
      <c r="X15147" t="s">
        <v>40719</v>
      </c>
      <c r="Y15147" t="s">
        <v>386</v>
      </c>
      <c r="Z15147" t="s">
        <v>40657</v>
      </c>
      <c r="AA15147" t="s">
        <v>34831</v>
      </c>
      <c r="AB15147" t="s">
        <v>33865</v>
      </c>
      <c r="AO15147" s="171"/>
      <c r="AP15147" s="171"/>
      <c r="AQ15147" s="171"/>
      <c r="AR15147" s="171"/>
    </row>
    <row r="15148" spans="24:44">
      <c r="X15148" t="s">
        <v>40720</v>
      </c>
      <c r="Y15148" t="s">
        <v>389</v>
      </c>
      <c r="Z15148" t="s">
        <v>40721</v>
      </c>
      <c r="AA15148" t="s">
        <v>34831</v>
      </c>
      <c r="AB15148" t="s">
        <v>33865</v>
      </c>
      <c r="AO15148" s="171"/>
      <c r="AP15148" s="171"/>
      <c r="AQ15148" s="171"/>
      <c r="AR15148" s="171"/>
    </row>
    <row r="15149" spans="24:44">
      <c r="X15149" t="s">
        <v>40722</v>
      </c>
      <c r="Y15149" t="s">
        <v>389</v>
      </c>
      <c r="Z15149" t="s">
        <v>40723</v>
      </c>
      <c r="AA15149" t="s">
        <v>34831</v>
      </c>
      <c r="AB15149" t="s">
        <v>33865</v>
      </c>
      <c r="AO15149" s="171"/>
      <c r="AP15149" s="171"/>
      <c r="AQ15149" s="171"/>
      <c r="AR15149" s="171"/>
    </row>
    <row r="15150" spans="24:44">
      <c r="X15150" t="s">
        <v>40724</v>
      </c>
      <c r="Y15150" t="s">
        <v>389</v>
      </c>
      <c r="Z15150" t="s">
        <v>40725</v>
      </c>
      <c r="AA15150" t="s">
        <v>34831</v>
      </c>
      <c r="AB15150" t="s">
        <v>33865</v>
      </c>
      <c r="AO15150" s="171"/>
      <c r="AP15150" s="171"/>
      <c r="AQ15150" s="171"/>
      <c r="AR15150" s="171"/>
    </row>
    <row r="15151" spans="24:44">
      <c r="X15151" t="s">
        <v>40726</v>
      </c>
      <c r="Y15151" t="s">
        <v>389</v>
      </c>
      <c r="Z15151" t="s">
        <v>40727</v>
      </c>
      <c r="AA15151" t="s">
        <v>34831</v>
      </c>
      <c r="AB15151" t="s">
        <v>33865</v>
      </c>
      <c r="AO15151" s="171"/>
      <c r="AP15151" s="171"/>
      <c r="AQ15151" s="171"/>
      <c r="AR15151" s="171"/>
    </row>
    <row r="15152" spans="24:44">
      <c r="X15152" t="s">
        <v>40728</v>
      </c>
      <c r="Y15152" t="s">
        <v>389</v>
      </c>
      <c r="Z15152" t="s">
        <v>40729</v>
      </c>
      <c r="AA15152" t="s">
        <v>34831</v>
      </c>
      <c r="AB15152" t="s">
        <v>33865</v>
      </c>
      <c r="AO15152" s="171"/>
      <c r="AP15152" s="171"/>
      <c r="AQ15152" s="171"/>
      <c r="AR15152" s="171"/>
    </row>
    <row r="15153" spans="24:44">
      <c r="X15153" t="s">
        <v>40730</v>
      </c>
      <c r="Y15153" t="s">
        <v>389</v>
      </c>
      <c r="Z15153" t="s">
        <v>40553</v>
      </c>
      <c r="AA15153" t="s">
        <v>34831</v>
      </c>
      <c r="AB15153" t="s">
        <v>33865</v>
      </c>
      <c r="AO15153" s="171"/>
      <c r="AP15153" s="171"/>
      <c r="AQ15153" s="171"/>
      <c r="AR15153" s="171"/>
    </row>
    <row r="15154" spans="24:44">
      <c r="X15154" t="s">
        <v>40731</v>
      </c>
      <c r="Y15154" t="s">
        <v>386</v>
      </c>
      <c r="Z15154" t="s">
        <v>40732</v>
      </c>
      <c r="AA15154" t="s">
        <v>34831</v>
      </c>
      <c r="AB15154" t="s">
        <v>33865</v>
      </c>
      <c r="AO15154" s="171"/>
      <c r="AP15154" s="171"/>
      <c r="AQ15154" s="171"/>
      <c r="AR15154" s="171"/>
    </row>
    <row r="15155" spans="24:44">
      <c r="X15155" t="s">
        <v>40733</v>
      </c>
      <c r="Y15155" t="s">
        <v>389</v>
      </c>
      <c r="Z15155" t="s">
        <v>40734</v>
      </c>
      <c r="AA15155" t="s">
        <v>34831</v>
      </c>
      <c r="AB15155" t="s">
        <v>33865</v>
      </c>
      <c r="AO15155" s="171"/>
      <c r="AP15155" s="171"/>
      <c r="AQ15155" s="171"/>
      <c r="AR15155" s="171"/>
    </row>
    <row r="15156" spans="24:44">
      <c r="X15156" t="s">
        <v>40735</v>
      </c>
      <c r="Y15156" t="s">
        <v>389</v>
      </c>
      <c r="Z15156" t="s">
        <v>40736</v>
      </c>
      <c r="AA15156" t="s">
        <v>34831</v>
      </c>
      <c r="AB15156" t="s">
        <v>33865</v>
      </c>
      <c r="AO15156" s="171"/>
      <c r="AP15156" s="171"/>
      <c r="AQ15156" s="171"/>
      <c r="AR15156" s="171"/>
    </row>
    <row r="15157" spans="24:44">
      <c r="X15157" t="s">
        <v>40737</v>
      </c>
      <c r="Y15157" t="s">
        <v>389</v>
      </c>
      <c r="Z15157" t="s">
        <v>40738</v>
      </c>
      <c r="AA15157" t="s">
        <v>40308</v>
      </c>
      <c r="AB15157" t="s">
        <v>33694</v>
      </c>
      <c r="AO15157" s="171"/>
      <c r="AP15157" s="171"/>
      <c r="AQ15157" s="171"/>
      <c r="AR15157" s="171"/>
    </row>
    <row r="15158" spans="24:44">
      <c r="X15158" t="s">
        <v>40739</v>
      </c>
      <c r="Y15158" t="s">
        <v>386</v>
      </c>
      <c r="Z15158" t="s">
        <v>40740</v>
      </c>
      <c r="AA15158" t="s">
        <v>40308</v>
      </c>
      <c r="AB15158" t="s">
        <v>33694</v>
      </c>
      <c r="AO15158" s="171"/>
      <c r="AP15158" s="171"/>
      <c r="AQ15158" s="171"/>
      <c r="AR15158" s="171"/>
    </row>
    <row r="15159" spans="24:44">
      <c r="X15159" t="s">
        <v>40741</v>
      </c>
      <c r="Y15159" t="s">
        <v>386</v>
      </c>
      <c r="Z15159" t="s">
        <v>40742</v>
      </c>
      <c r="AA15159" t="s">
        <v>40308</v>
      </c>
      <c r="AB15159" t="s">
        <v>33694</v>
      </c>
      <c r="AO15159" s="171"/>
      <c r="AP15159" s="171"/>
      <c r="AQ15159" s="171"/>
      <c r="AR15159" s="171"/>
    </row>
    <row r="15160" spans="24:44">
      <c r="X15160" t="s">
        <v>40743</v>
      </c>
      <c r="Y15160" t="s">
        <v>386</v>
      </c>
      <c r="Z15160" t="s">
        <v>40744</v>
      </c>
      <c r="AA15160" t="s">
        <v>40745</v>
      </c>
      <c r="AB15160" t="s">
        <v>33694</v>
      </c>
      <c r="AO15160" s="171"/>
      <c r="AP15160" s="171"/>
      <c r="AQ15160" s="171"/>
      <c r="AR15160" s="171"/>
    </row>
    <row r="15161" spans="24:44">
      <c r="X15161" t="s">
        <v>40746</v>
      </c>
      <c r="Y15161" t="s">
        <v>389</v>
      </c>
      <c r="Z15161" t="s">
        <v>40747</v>
      </c>
      <c r="AA15161" t="s">
        <v>40748</v>
      </c>
      <c r="AB15161" t="s">
        <v>33694</v>
      </c>
      <c r="AO15161" s="171"/>
      <c r="AP15161" s="171"/>
      <c r="AQ15161" s="171"/>
      <c r="AR15161" s="171"/>
    </row>
    <row r="15162" spans="24:44">
      <c r="X15162" t="s">
        <v>40749</v>
      </c>
      <c r="Y15162" t="s">
        <v>389</v>
      </c>
      <c r="Z15162" t="s">
        <v>40750</v>
      </c>
      <c r="AA15162" t="s">
        <v>40322</v>
      </c>
      <c r="AB15162" t="s">
        <v>33694</v>
      </c>
      <c r="AO15162" s="171"/>
      <c r="AP15162" s="171"/>
      <c r="AQ15162" s="171"/>
      <c r="AR15162" s="171"/>
    </row>
    <row r="15163" spans="24:44">
      <c r="X15163" t="s">
        <v>40751</v>
      </c>
      <c r="Y15163" t="s">
        <v>386</v>
      </c>
      <c r="Z15163" t="s">
        <v>40752</v>
      </c>
      <c r="AA15163" t="s">
        <v>40337</v>
      </c>
      <c r="AB15163" t="s">
        <v>33694</v>
      </c>
      <c r="AO15163" s="171"/>
      <c r="AP15163" s="171"/>
      <c r="AQ15163" s="171"/>
      <c r="AR15163" s="171"/>
    </row>
    <row r="15164" spans="24:44">
      <c r="X15164" t="s">
        <v>40753</v>
      </c>
      <c r="Y15164" t="s">
        <v>389</v>
      </c>
      <c r="Z15164" t="s">
        <v>40754</v>
      </c>
      <c r="AA15164" t="s">
        <v>40303</v>
      </c>
      <c r="AB15164" t="s">
        <v>33694</v>
      </c>
      <c r="AO15164" s="171"/>
      <c r="AP15164" s="171"/>
      <c r="AQ15164" s="171"/>
      <c r="AR15164" s="171"/>
    </row>
    <row r="15165" spans="24:44">
      <c r="X15165" t="s">
        <v>40755</v>
      </c>
      <c r="Y15165" t="s">
        <v>386</v>
      </c>
      <c r="Z15165" t="s">
        <v>40756</v>
      </c>
      <c r="AA15165" t="s">
        <v>40757</v>
      </c>
      <c r="AB15165" t="s">
        <v>33694</v>
      </c>
      <c r="AO15165" s="171"/>
      <c r="AP15165" s="171"/>
      <c r="AQ15165" s="171"/>
      <c r="AR15165" s="171"/>
    </row>
    <row r="15166" spans="24:44">
      <c r="X15166" t="s">
        <v>40758</v>
      </c>
      <c r="Y15166" t="s">
        <v>389</v>
      </c>
      <c r="Z15166" t="s">
        <v>40759</v>
      </c>
      <c r="AA15166" t="s">
        <v>40760</v>
      </c>
      <c r="AB15166" t="s">
        <v>33694</v>
      </c>
      <c r="AO15166" s="171"/>
      <c r="AP15166" s="171"/>
      <c r="AQ15166" s="171"/>
      <c r="AR15166" s="171"/>
    </row>
    <row r="15167" spans="24:44">
      <c r="X15167" t="s">
        <v>40761</v>
      </c>
      <c r="Y15167" t="s">
        <v>389</v>
      </c>
      <c r="Z15167" t="s">
        <v>33618</v>
      </c>
      <c r="AA15167" t="s">
        <v>40748</v>
      </c>
      <c r="AB15167" t="s">
        <v>33694</v>
      </c>
      <c r="AO15167" s="171"/>
      <c r="AP15167" s="171"/>
      <c r="AQ15167" s="171"/>
      <c r="AR15167" s="171"/>
    </row>
    <row r="15168" spans="24:44">
      <c r="X15168" t="s">
        <v>40762</v>
      </c>
      <c r="Y15168" t="s">
        <v>389</v>
      </c>
      <c r="Z15168" t="s">
        <v>40763</v>
      </c>
      <c r="AA15168" t="s">
        <v>40764</v>
      </c>
      <c r="AB15168" t="s">
        <v>33694</v>
      </c>
      <c r="AO15168" s="171"/>
      <c r="AP15168" s="171"/>
      <c r="AQ15168" s="171"/>
      <c r="AR15168" s="171"/>
    </row>
    <row r="15169" spans="24:44">
      <c r="X15169" t="s">
        <v>40765</v>
      </c>
      <c r="Y15169" t="s">
        <v>389</v>
      </c>
      <c r="Z15169" t="s">
        <v>40766</v>
      </c>
      <c r="AA15169" t="s">
        <v>33984</v>
      </c>
      <c r="AB15169" t="s">
        <v>125</v>
      </c>
      <c r="AO15169" s="171"/>
      <c r="AP15169" s="171"/>
      <c r="AQ15169" s="171"/>
      <c r="AR15169" s="171"/>
    </row>
    <row r="15170" spans="24:44">
      <c r="X15170" t="s">
        <v>40767</v>
      </c>
      <c r="Y15170" t="s">
        <v>386</v>
      </c>
      <c r="Z15170" t="s">
        <v>40768</v>
      </c>
      <c r="AA15170" t="s">
        <v>33984</v>
      </c>
      <c r="AB15170" t="s">
        <v>125</v>
      </c>
      <c r="AO15170" s="171"/>
      <c r="AP15170" s="171"/>
      <c r="AQ15170" s="171"/>
      <c r="AR15170" s="171"/>
    </row>
    <row r="15171" spans="24:44">
      <c r="X15171" t="s">
        <v>40769</v>
      </c>
      <c r="Y15171" t="s">
        <v>389</v>
      </c>
      <c r="Z15171" t="s">
        <v>40770</v>
      </c>
      <c r="AA15171" t="s">
        <v>40365</v>
      </c>
      <c r="AB15171" t="s">
        <v>33865</v>
      </c>
      <c r="AO15171" s="171"/>
      <c r="AP15171" s="171"/>
      <c r="AQ15171" s="171"/>
      <c r="AR15171" s="171"/>
    </row>
    <row r="15172" spans="24:44">
      <c r="X15172" t="s">
        <v>40771</v>
      </c>
      <c r="Y15172" t="s">
        <v>389</v>
      </c>
      <c r="Z15172" t="s">
        <v>40772</v>
      </c>
      <c r="AA15172" t="s">
        <v>40773</v>
      </c>
      <c r="AB15172" t="s">
        <v>33865</v>
      </c>
      <c r="AO15172" s="171"/>
      <c r="AP15172" s="171"/>
      <c r="AQ15172" s="171"/>
      <c r="AR15172" s="171"/>
    </row>
    <row r="15173" spans="24:44">
      <c r="X15173" t="s">
        <v>40774</v>
      </c>
      <c r="Y15173" t="s">
        <v>386</v>
      </c>
      <c r="Z15173" t="s">
        <v>40665</v>
      </c>
      <c r="AA15173" t="s">
        <v>33864</v>
      </c>
      <c r="AB15173" t="s">
        <v>33865</v>
      </c>
      <c r="AO15173" s="171"/>
      <c r="AP15173" s="171"/>
      <c r="AQ15173" s="171"/>
      <c r="AR15173" s="171"/>
    </row>
    <row r="15174" spans="24:44">
      <c r="X15174" t="s">
        <v>40775</v>
      </c>
      <c r="Y15174" t="s">
        <v>386</v>
      </c>
      <c r="Z15174" t="s">
        <v>40776</v>
      </c>
      <c r="AA15174" t="s">
        <v>40777</v>
      </c>
      <c r="AB15174" t="s">
        <v>33694</v>
      </c>
      <c r="AO15174" s="171"/>
      <c r="AP15174" s="171"/>
      <c r="AQ15174" s="171"/>
      <c r="AR15174" s="171"/>
    </row>
    <row r="15175" spans="24:44">
      <c r="X15175" t="s">
        <v>40778</v>
      </c>
      <c r="Y15175" t="s">
        <v>389</v>
      </c>
      <c r="Z15175" t="s">
        <v>40779</v>
      </c>
      <c r="AA15175" t="s">
        <v>40777</v>
      </c>
      <c r="AB15175" t="s">
        <v>33694</v>
      </c>
      <c r="AO15175" s="171"/>
      <c r="AP15175" s="171"/>
      <c r="AQ15175" s="171"/>
      <c r="AR15175" s="171"/>
    </row>
    <row r="15176" spans="24:44">
      <c r="X15176" t="s">
        <v>40780</v>
      </c>
      <c r="Y15176" t="s">
        <v>389</v>
      </c>
      <c r="Z15176" t="s">
        <v>40781</v>
      </c>
      <c r="AA15176" t="s">
        <v>40777</v>
      </c>
      <c r="AB15176" t="s">
        <v>33694</v>
      </c>
      <c r="AO15176" s="171"/>
      <c r="AP15176" s="171"/>
      <c r="AQ15176" s="171"/>
      <c r="AR15176" s="171"/>
    </row>
    <row r="15177" spans="24:44">
      <c r="X15177" t="s">
        <v>40782</v>
      </c>
      <c r="Y15177" t="s">
        <v>389</v>
      </c>
      <c r="Z15177" t="s">
        <v>40783</v>
      </c>
      <c r="AA15177" t="s">
        <v>40784</v>
      </c>
      <c r="AB15177" t="s">
        <v>33694</v>
      </c>
      <c r="AO15177" s="171"/>
      <c r="AP15177" s="171"/>
      <c r="AQ15177" s="171"/>
      <c r="AR15177" s="171"/>
    </row>
    <row r="15178" spans="24:44">
      <c r="X15178" t="s">
        <v>40785</v>
      </c>
      <c r="Y15178" t="s">
        <v>386</v>
      </c>
      <c r="Z15178" t="s">
        <v>40786</v>
      </c>
      <c r="AA15178" t="s">
        <v>40655</v>
      </c>
      <c r="AB15178" t="s">
        <v>40319</v>
      </c>
      <c r="AO15178" s="171"/>
      <c r="AP15178" s="171"/>
      <c r="AQ15178" s="171"/>
      <c r="AR15178" s="171"/>
    </row>
    <row r="15179" spans="24:44">
      <c r="X15179" t="s">
        <v>40787</v>
      </c>
      <c r="Y15179" t="s">
        <v>386</v>
      </c>
      <c r="Z15179" t="s">
        <v>40317</v>
      </c>
      <c r="AA15179" t="s">
        <v>40655</v>
      </c>
      <c r="AB15179" t="s">
        <v>40319</v>
      </c>
      <c r="AO15179" s="171"/>
      <c r="AP15179" s="171"/>
      <c r="AQ15179" s="171"/>
      <c r="AR15179" s="171"/>
    </row>
    <row r="15180" spans="24:44">
      <c r="X15180" t="s">
        <v>40788</v>
      </c>
      <c r="Y15180" t="s">
        <v>386</v>
      </c>
      <c r="Z15180" t="s">
        <v>40789</v>
      </c>
      <c r="AA15180" t="s">
        <v>37451</v>
      </c>
      <c r="AB15180" t="s">
        <v>33694</v>
      </c>
      <c r="AO15180" s="171"/>
      <c r="AP15180" s="171"/>
      <c r="AQ15180" s="171"/>
      <c r="AR15180" s="171"/>
    </row>
    <row r="15181" spans="24:44">
      <c r="X15181" t="s">
        <v>40790</v>
      </c>
      <c r="Y15181" t="s">
        <v>386</v>
      </c>
      <c r="Z15181" t="s">
        <v>40791</v>
      </c>
      <c r="AA15181" t="s">
        <v>37451</v>
      </c>
      <c r="AB15181" t="s">
        <v>33694</v>
      </c>
      <c r="AO15181" s="171"/>
      <c r="AP15181" s="171"/>
      <c r="AQ15181" s="171"/>
      <c r="AR15181" s="171"/>
    </row>
    <row r="15182" spans="24:44">
      <c r="X15182" t="s">
        <v>40792</v>
      </c>
      <c r="Y15182" t="s">
        <v>389</v>
      </c>
      <c r="Z15182" t="s">
        <v>40793</v>
      </c>
      <c r="AA15182" t="s">
        <v>40794</v>
      </c>
      <c r="AB15182" t="s">
        <v>33694</v>
      </c>
      <c r="AO15182" s="171"/>
      <c r="AP15182" s="171"/>
      <c r="AQ15182" s="171"/>
      <c r="AR15182" s="171"/>
    </row>
    <row r="15183" spans="24:44">
      <c r="X15183" t="s">
        <v>40795</v>
      </c>
      <c r="Y15183" t="s">
        <v>389</v>
      </c>
      <c r="Z15183" t="s">
        <v>40796</v>
      </c>
      <c r="AA15183" t="s">
        <v>40797</v>
      </c>
      <c r="AB15183" t="s">
        <v>33694</v>
      </c>
      <c r="AO15183" s="171"/>
      <c r="AP15183" s="171"/>
      <c r="AQ15183" s="171"/>
      <c r="AR15183" s="171"/>
    </row>
    <row r="15184" spans="24:44">
      <c r="X15184" t="s">
        <v>40798</v>
      </c>
      <c r="Y15184" t="s">
        <v>389</v>
      </c>
      <c r="Z15184" t="s">
        <v>40799</v>
      </c>
      <c r="AA15184" t="s">
        <v>33984</v>
      </c>
      <c r="AB15184" t="s">
        <v>125</v>
      </c>
      <c r="AO15184" s="171"/>
      <c r="AP15184" s="171"/>
      <c r="AQ15184" s="171"/>
      <c r="AR15184" s="171"/>
    </row>
    <row r="15185" spans="24:44">
      <c r="X15185" t="s">
        <v>40800</v>
      </c>
      <c r="Y15185" t="s">
        <v>389</v>
      </c>
      <c r="Z15185" t="s">
        <v>40801</v>
      </c>
      <c r="AA15185" t="s">
        <v>33984</v>
      </c>
      <c r="AB15185" t="s">
        <v>125</v>
      </c>
      <c r="AO15185" s="171"/>
      <c r="AP15185" s="171"/>
      <c r="AQ15185" s="171"/>
      <c r="AR15185" s="171"/>
    </row>
    <row r="15186" spans="24:44">
      <c r="X15186" t="s">
        <v>40802</v>
      </c>
      <c r="Y15186" t="s">
        <v>389</v>
      </c>
      <c r="Z15186" t="s">
        <v>40803</v>
      </c>
      <c r="AA15186" t="s">
        <v>33984</v>
      </c>
      <c r="AB15186" t="s">
        <v>125</v>
      </c>
      <c r="AO15186" s="171"/>
      <c r="AP15186" s="171"/>
      <c r="AQ15186" s="171"/>
      <c r="AR15186" s="171"/>
    </row>
    <row r="15187" spans="24:44">
      <c r="X15187" t="s">
        <v>40804</v>
      </c>
      <c r="Y15187" t="s">
        <v>386</v>
      </c>
      <c r="Z15187" t="s">
        <v>40692</v>
      </c>
      <c r="AA15187" t="s">
        <v>33984</v>
      </c>
      <c r="AB15187" t="s">
        <v>125</v>
      </c>
      <c r="AO15187" s="171"/>
      <c r="AP15187" s="171"/>
      <c r="AQ15187" s="171"/>
      <c r="AR15187" s="171"/>
    </row>
    <row r="15188" spans="24:44">
      <c r="X15188" t="s">
        <v>40805</v>
      </c>
      <c r="Y15188" t="s">
        <v>386</v>
      </c>
      <c r="Z15188" t="s">
        <v>40372</v>
      </c>
      <c r="AA15188" t="s">
        <v>33984</v>
      </c>
      <c r="AB15188" t="s">
        <v>125</v>
      </c>
      <c r="AO15188" s="171"/>
      <c r="AP15188" s="171"/>
      <c r="AQ15188" s="171"/>
      <c r="AR15188" s="171"/>
    </row>
    <row r="15189" spans="24:44">
      <c r="X15189" t="s">
        <v>40806</v>
      </c>
      <c r="Y15189" t="s">
        <v>386</v>
      </c>
      <c r="Z15189" t="s">
        <v>40690</v>
      </c>
      <c r="AA15189" t="s">
        <v>33984</v>
      </c>
      <c r="AB15189" t="s">
        <v>125</v>
      </c>
      <c r="AO15189" s="171"/>
      <c r="AP15189" s="171"/>
      <c r="AQ15189" s="171"/>
      <c r="AR15189" s="171"/>
    </row>
    <row r="15190" spans="24:44">
      <c r="X15190" t="s">
        <v>40807</v>
      </c>
      <c r="Y15190" t="s">
        <v>386</v>
      </c>
      <c r="Z15190" t="s">
        <v>40808</v>
      </c>
      <c r="AA15190" t="s">
        <v>33984</v>
      </c>
      <c r="AB15190" t="s">
        <v>125</v>
      </c>
      <c r="AO15190" s="171"/>
      <c r="AP15190" s="171"/>
      <c r="AQ15190" s="171"/>
      <c r="AR15190" s="171"/>
    </row>
    <row r="15191" spans="24:44">
      <c r="X15191" t="s">
        <v>40809</v>
      </c>
      <c r="Y15191" t="s">
        <v>386</v>
      </c>
      <c r="Z15191" t="s">
        <v>35321</v>
      </c>
      <c r="AA15191" t="s">
        <v>33984</v>
      </c>
      <c r="AB15191" t="s">
        <v>125</v>
      </c>
      <c r="AO15191" s="171"/>
      <c r="AP15191" s="171"/>
      <c r="AQ15191" s="171"/>
      <c r="AR15191" s="171"/>
    </row>
    <row r="15192" spans="24:44">
      <c r="X15192" t="s">
        <v>40810</v>
      </c>
      <c r="Y15192" t="s">
        <v>386</v>
      </c>
      <c r="Z15192" t="s">
        <v>36677</v>
      </c>
      <c r="AA15192" t="s">
        <v>33984</v>
      </c>
      <c r="AB15192" t="s">
        <v>125</v>
      </c>
      <c r="AO15192" s="171"/>
      <c r="AP15192" s="171"/>
      <c r="AQ15192" s="171"/>
      <c r="AR15192" s="171"/>
    </row>
    <row r="15193" spans="24:44">
      <c r="X15193" t="s">
        <v>40811</v>
      </c>
      <c r="Y15193" t="s">
        <v>389</v>
      </c>
      <c r="Z15193" t="s">
        <v>40812</v>
      </c>
      <c r="AA15193" t="s">
        <v>33984</v>
      </c>
      <c r="AB15193" t="s">
        <v>125</v>
      </c>
      <c r="AO15193" s="171"/>
      <c r="AP15193" s="171"/>
      <c r="AQ15193" s="171"/>
      <c r="AR15193" s="171"/>
    </row>
    <row r="15194" spans="24:44">
      <c r="X15194" t="s">
        <v>40813</v>
      </c>
      <c r="Y15194" t="s">
        <v>389</v>
      </c>
      <c r="Z15194" t="s">
        <v>40814</v>
      </c>
      <c r="AA15194" t="s">
        <v>33984</v>
      </c>
      <c r="AB15194" t="s">
        <v>125</v>
      </c>
      <c r="AO15194" s="171"/>
      <c r="AP15194" s="171"/>
      <c r="AQ15194" s="171"/>
      <c r="AR15194" s="171"/>
    </row>
    <row r="15195" spans="24:44">
      <c r="X15195" t="s">
        <v>40815</v>
      </c>
      <c r="Y15195" t="s">
        <v>389</v>
      </c>
      <c r="Z15195" t="s">
        <v>40816</v>
      </c>
      <c r="AA15195" t="s">
        <v>33984</v>
      </c>
      <c r="AB15195" t="s">
        <v>125</v>
      </c>
      <c r="AO15195" s="171"/>
      <c r="AP15195" s="171"/>
      <c r="AQ15195" s="171"/>
      <c r="AR15195" s="171"/>
    </row>
    <row r="15196" spans="24:44">
      <c r="X15196" t="s">
        <v>40817</v>
      </c>
      <c r="Y15196" t="s">
        <v>389</v>
      </c>
      <c r="Z15196" t="s">
        <v>40818</v>
      </c>
      <c r="AA15196" t="s">
        <v>33984</v>
      </c>
      <c r="AB15196" t="s">
        <v>125</v>
      </c>
      <c r="AO15196" s="171"/>
      <c r="AP15196" s="171"/>
      <c r="AQ15196" s="171"/>
      <c r="AR15196" s="171"/>
    </row>
    <row r="15197" spans="24:44">
      <c r="X15197" t="s">
        <v>40819</v>
      </c>
      <c r="Y15197" t="s">
        <v>389</v>
      </c>
      <c r="Z15197" t="s">
        <v>40820</v>
      </c>
      <c r="AA15197" t="s">
        <v>33984</v>
      </c>
      <c r="AB15197" t="s">
        <v>125</v>
      </c>
      <c r="AO15197" s="171"/>
      <c r="AP15197" s="171"/>
      <c r="AQ15197" s="171"/>
      <c r="AR15197" s="171"/>
    </row>
    <row r="15198" spans="24:44">
      <c r="X15198" t="s">
        <v>40821</v>
      </c>
      <c r="Y15198" t="s">
        <v>389</v>
      </c>
      <c r="Z15198" t="s">
        <v>40822</v>
      </c>
      <c r="AA15198" t="s">
        <v>33984</v>
      </c>
      <c r="AB15198" t="s">
        <v>125</v>
      </c>
      <c r="AO15198" s="171"/>
      <c r="AP15198" s="171"/>
      <c r="AQ15198" s="171"/>
      <c r="AR15198" s="171"/>
    </row>
    <row r="15199" spans="24:44">
      <c r="X15199" t="s">
        <v>40823</v>
      </c>
      <c r="Y15199" t="s">
        <v>389</v>
      </c>
      <c r="Z15199" t="s">
        <v>37316</v>
      </c>
      <c r="AA15199" t="s">
        <v>33984</v>
      </c>
      <c r="AB15199" t="s">
        <v>125</v>
      </c>
      <c r="AO15199" s="171"/>
      <c r="AP15199" s="171"/>
      <c r="AQ15199" s="171"/>
      <c r="AR15199" s="171"/>
    </row>
    <row r="15200" spans="24:44">
      <c r="X15200" t="s">
        <v>40824</v>
      </c>
      <c r="Y15200" t="s">
        <v>389</v>
      </c>
      <c r="Z15200" t="s">
        <v>40825</v>
      </c>
      <c r="AA15200" t="s">
        <v>33984</v>
      </c>
      <c r="AB15200" t="s">
        <v>125</v>
      </c>
      <c r="AO15200" s="171"/>
      <c r="AP15200" s="171"/>
      <c r="AQ15200" s="171"/>
      <c r="AR15200" s="171"/>
    </row>
    <row r="15201" spans="24:44">
      <c r="X15201" t="s">
        <v>40826</v>
      </c>
      <c r="Y15201" t="s">
        <v>389</v>
      </c>
      <c r="Z15201" t="s">
        <v>40827</v>
      </c>
      <c r="AA15201" t="s">
        <v>33984</v>
      </c>
      <c r="AB15201" t="s">
        <v>125</v>
      </c>
      <c r="AO15201" s="171"/>
      <c r="AP15201" s="171"/>
      <c r="AQ15201" s="171"/>
      <c r="AR15201" s="171"/>
    </row>
    <row r="15202" spans="24:44">
      <c r="X15202" t="s">
        <v>40828</v>
      </c>
      <c r="Y15202" t="s">
        <v>386</v>
      </c>
      <c r="Z15202" t="s">
        <v>40339</v>
      </c>
      <c r="AA15202" t="s">
        <v>37451</v>
      </c>
      <c r="AB15202" t="s">
        <v>33694</v>
      </c>
      <c r="AO15202" s="171"/>
      <c r="AP15202" s="171"/>
      <c r="AQ15202" s="171"/>
      <c r="AR15202" s="171"/>
    </row>
    <row r="15203" spans="24:44">
      <c r="X15203" t="s">
        <v>40829</v>
      </c>
      <c r="Y15203" t="s">
        <v>389</v>
      </c>
      <c r="Z15203" t="s">
        <v>34614</v>
      </c>
      <c r="AA15203" t="s">
        <v>37451</v>
      </c>
      <c r="AB15203" t="s">
        <v>33694</v>
      </c>
      <c r="AO15203" s="171"/>
      <c r="AP15203" s="171"/>
      <c r="AQ15203" s="171"/>
      <c r="AR15203" s="171"/>
    </row>
    <row r="15204" spans="24:44">
      <c r="X15204" t="s">
        <v>40830</v>
      </c>
      <c r="Y15204" t="s">
        <v>389</v>
      </c>
      <c r="Z15204" t="s">
        <v>35922</v>
      </c>
      <c r="AA15204" t="s">
        <v>37448</v>
      </c>
      <c r="AB15204" t="s">
        <v>33865</v>
      </c>
      <c r="AO15204" s="171"/>
      <c r="AP15204" s="171"/>
      <c r="AQ15204" s="171"/>
      <c r="AR15204" s="171"/>
    </row>
    <row r="15205" spans="24:44">
      <c r="X15205" t="s">
        <v>40831</v>
      </c>
      <c r="Y15205" t="s">
        <v>389</v>
      </c>
      <c r="Z15205" t="s">
        <v>40832</v>
      </c>
      <c r="AA15205" t="s">
        <v>40794</v>
      </c>
      <c r="AB15205" t="s">
        <v>33694</v>
      </c>
      <c r="AO15205" s="171"/>
      <c r="AP15205" s="171"/>
      <c r="AQ15205" s="171"/>
      <c r="AR15205" s="171"/>
    </row>
    <row r="15206" spans="24:44">
      <c r="X15206" t="s">
        <v>40833</v>
      </c>
      <c r="Y15206" t="s">
        <v>389</v>
      </c>
      <c r="Z15206" t="s">
        <v>40834</v>
      </c>
      <c r="AA15206" t="s">
        <v>33693</v>
      </c>
      <c r="AB15206" t="s">
        <v>33694</v>
      </c>
      <c r="AO15206" s="171"/>
      <c r="AP15206" s="171"/>
      <c r="AQ15206" s="171"/>
      <c r="AR15206" s="171"/>
    </row>
    <row r="15207" spans="24:44">
      <c r="X15207" t="s">
        <v>40835</v>
      </c>
      <c r="Y15207" t="s">
        <v>386</v>
      </c>
      <c r="Z15207" t="s">
        <v>40836</v>
      </c>
      <c r="AA15207" t="s">
        <v>37451</v>
      </c>
      <c r="AB15207" t="s">
        <v>33694</v>
      </c>
      <c r="AO15207" s="171"/>
      <c r="AP15207" s="171"/>
      <c r="AQ15207" s="171"/>
      <c r="AR15207" s="171"/>
    </row>
    <row r="15208" spans="24:44">
      <c r="X15208" t="s">
        <v>40837</v>
      </c>
      <c r="Y15208" t="s">
        <v>386</v>
      </c>
      <c r="Z15208" t="s">
        <v>40838</v>
      </c>
      <c r="AA15208" t="s">
        <v>33984</v>
      </c>
      <c r="AB15208" t="s">
        <v>125</v>
      </c>
      <c r="AO15208" s="171"/>
      <c r="AP15208" s="171"/>
      <c r="AQ15208" s="171"/>
      <c r="AR15208" s="171"/>
    </row>
    <row r="15209" spans="24:44">
      <c r="X15209" t="s">
        <v>40839</v>
      </c>
      <c r="Y15209" t="s">
        <v>389</v>
      </c>
      <c r="Z15209" t="s">
        <v>40840</v>
      </c>
      <c r="AA15209" t="s">
        <v>37451</v>
      </c>
      <c r="AB15209" t="s">
        <v>33694</v>
      </c>
      <c r="AO15209" s="171"/>
      <c r="AP15209" s="171"/>
      <c r="AQ15209" s="171"/>
      <c r="AR15209" s="171"/>
    </row>
    <row r="15210" spans="24:44">
      <c r="X15210" t="s">
        <v>40841</v>
      </c>
      <c r="Y15210" t="s">
        <v>389</v>
      </c>
      <c r="Z15210" t="s">
        <v>40326</v>
      </c>
      <c r="AA15210" t="s">
        <v>37451</v>
      </c>
      <c r="AB15210" t="s">
        <v>33694</v>
      </c>
      <c r="AO15210" s="171"/>
      <c r="AP15210" s="171"/>
      <c r="AQ15210" s="171"/>
      <c r="AR15210" s="171"/>
    </row>
    <row r="15211" spans="24:44">
      <c r="X15211" t="s">
        <v>40842</v>
      </c>
      <c r="Y15211" t="s">
        <v>386</v>
      </c>
      <c r="Z15211" t="s">
        <v>34312</v>
      </c>
      <c r="AA15211" t="s">
        <v>37451</v>
      </c>
      <c r="AB15211" t="s">
        <v>33694</v>
      </c>
      <c r="AO15211" s="171"/>
      <c r="AP15211" s="171"/>
      <c r="AQ15211" s="171"/>
      <c r="AR15211" s="171"/>
    </row>
    <row r="15212" spans="24:44">
      <c r="X15212" t="s">
        <v>40843</v>
      </c>
      <c r="Y15212" t="s">
        <v>386</v>
      </c>
      <c r="Z15212" t="s">
        <v>40279</v>
      </c>
      <c r="AA15212" t="s">
        <v>37451</v>
      </c>
      <c r="AB15212" t="s">
        <v>33694</v>
      </c>
      <c r="AO15212" s="171"/>
      <c r="AP15212" s="171"/>
      <c r="AQ15212" s="171"/>
      <c r="AR15212" s="171"/>
    </row>
    <row r="15213" spans="24:44">
      <c r="X15213" t="s">
        <v>40844</v>
      </c>
      <c r="Y15213" t="s">
        <v>386</v>
      </c>
      <c r="Z15213" t="s">
        <v>40845</v>
      </c>
      <c r="AA15213" t="s">
        <v>34672</v>
      </c>
      <c r="AB15213" t="s">
        <v>33694</v>
      </c>
      <c r="AO15213" s="171"/>
      <c r="AP15213" s="171"/>
      <c r="AQ15213" s="171"/>
      <c r="AR15213" s="171"/>
    </row>
    <row r="15214" spans="24:44">
      <c r="X15214" t="s">
        <v>40846</v>
      </c>
      <c r="Y15214" t="s">
        <v>389</v>
      </c>
      <c r="Z15214" t="s">
        <v>40847</v>
      </c>
      <c r="AA15214" t="s">
        <v>34831</v>
      </c>
      <c r="AB15214" t="s">
        <v>33865</v>
      </c>
      <c r="AO15214" s="171"/>
      <c r="AP15214" s="171"/>
      <c r="AQ15214" s="171"/>
      <c r="AR15214" s="171"/>
    </row>
    <row r="15215" spans="24:44">
      <c r="X15215" t="s">
        <v>40848</v>
      </c>
      <c r="Y15215" t="s">
        <v>389</v>
      </c>
      <c r="Z15215" t="s">
        <v>40849</v>
      </c>
      <c r="AA15215" t="s">
        <v>33864</v>
      </c>
      <c r="AB15215" t="s">
        <v>33865</v>
      </c>
      <c r="AO15215" s="171"/>
      <c r="AP15215" s="171"/>
      <c r="AQ15215" s="171"/>
      <c r="AR15215" s="171"/>
    </row>
    <row r="15216" spans="24:44">
      <c r="X15216" t="s">
        <v>40850</v>
      </c>
      <c r="Y15216" t="s">
        <v>389</v>
      </c>
      <c r="Z15216" t="s">
        <v>40851</v>
      </c>
      <c r="AA15216" t="s">
        <v>33864</v>
      </c>
      <c r="AB15216" t="s">
        <v>33865</v>
      </c>
      <c r="AO15216" s="171"/>
      <c r="AP15216" s="171"/>
      <c r="AQ15216" s="171"/>
      <c r="AR15216" s="171"/>
    </row>
    <row r="15217" spans="24:44">
      <c r="X15217" t="s">
        <v>40852</v>
      </c>
      <c r="Y15217" t="s">
        <v>389</v>
      </c>
      <c r="Z15217" t="s">
        <v>40853</v>
      </c>
      <c r="AA15217" t="s">
        <v>37451</v>
      </c>
      <c r="AB15217" t="s">
        <v>33694</v>
      </c>
      <c r="AO15217" s="171"/>
      <c r="AP15217" s="171"/>
      <c r="AQ15217" s="171"/>
      <c r="AR15217" s="171"/>
    </row>
    <row r="15218" spans="24:44">
      <c r="X15218" t="s">
        <v>40854</v>
      </c>
      <c r="Y15218" t="s">
        <v>389</v>
      </c>
      <c r="Z15218" t="s">
        <v>40855</v>
      </c>
      <c r="AA15218" t="s">
        <v>40794</v>
      </c>
      <c r="AB15218" t="s">
        <v>33694</v>
      </c>
      <c r="AO15218" s="171"/>
      <c r="AP15218" s="171"/>
      <c r="AQ15218" s="171"/>
      <c r="AR15218" s="171"/>
    </row>
    <row r="15219" spans="24:44">
      <c r="X15219" t="s">
        <v>40856</v>
      </c>
      <c r="Y15219" t="s">
        <v>389</v>
      </c>
      <c r="Z15219" t="s">
        <v>33618</v>
      </c>
      <c r="AA15219" t="s">
        <v>40857</v>
      </c>
      <c r="AB15219" t="s">
        <v>33694</v>
      </c>
      <c r="AO15219" s="171"/>
      <c r="AP15219" s="171"/>
      <c r="AQ15219" s="171"/>
      <c r="AR15219" s="171"/>
    </row>
    <row r="15220" spans="24:44">
      <c r="X15220" t="s">
        <v>40856</v>
      </c>
      <c r="Y15220" t="s">
        <v>389</v>
      </c>
      <c r="Z15220" t="s">
        <v>33618</v>
      </c>
      <c r="AA15220" t="s">
        <v>40857</v>
      </c>
      <c r="AB15220" t="s">
        <v>33694</v>
      </c>
      <c r="AO15220" s="171"/>
      <c r="AP15220" s="171"/>
      <c r="AQ15220" s="171"/>
      <c r="AR15220" s="171"/>
    </row>
    <row r="15221" spans="24:44">
      <c r="X15221" t="s">
        <v>40858</v>
      </c>
      <c r="Y15221" t="s">
        <v>386</v>
      </c>
      <c r="Z15221" t="s">
        <v>40859</v>
      </c>
      <c r="AA15221" t="s">
        <v>34776</v>
      </c>
      <c r="AB15221" t="s">
        <v>33694</v>
      </c>
      <c r="AO15221" s="171"/>
      <c r="AP15221" s="171"/>
      <c r="AQ15221" s="171"/>
      <c r="AR15221" s="171"/>
    </row>
    <row r="15222" spans="24:44">
      <c r="X15222" t="s">
        <v>40860</v>
      </c>
      <c r="Y15222" t="s">
        <v>389</v>
      </c>
      <c r="Z15222" t="s">
        <v>40861</v>
      </c>
      <c r="AA15222" t="s">
        <v>33984</v>
      </c>
      <c r="AB15222" t="s">
        <v>125</v>
      </c>
      <c r="AO15222" s="171"/>
      <c r="AP15222" s="171"/>
      <c r="AQ15222" s="171"/>
      <c r="AR15222" s="171"/>
    </row>
    <row r="15223" spans="24:44">
      <c r="X15223" t="s">
        <v>40862</v>
      </c>
      <c r="Y15223" t="s">
        <v>389</v>
      </c>
      <c r="Z15223" t="s">
        <v>40863</v>
      </c>
      <c r="AA15223" t="s">
        <v>34776</v>
      </c>
      <c r="AB15223" t="s">
        <v>33694</v>
      </c>
      <c r="AO15223" s="171"/>
      <c r="AP15223" s="171"/>
      <c r="AQ15223" s="171"/>
      <c r="AR15223" s="171"/>
    </row>
    <row r="15224" spans="24:44">
      <c r="X15224" t="s">
        <v>40864</v>
      </c>
      <c r="Y15224" t="s">
        <v>386</v>
      </c>
      <c r="Z15224" t="s">
        <v>40859</v>
      </c>
      <c r="AA15224" t="s">
        <v>33984</v>
      </c>
      <c r="AB15224" t="s">
        <v>125</v>
      </c>
      <c r="AO15224" s="171"/>
      <c r="AP15224" s="171"/>
      <c r="AQ15224" s="171"/>
      <c r="AR15224" s="171"/>
    </row>
    <row r="15225" spans="24:44">
      <c r="X15225" t="s">
        <v>40865</v>
      </c>
      <c r="Y15225" t="s">
        <v>389</v>
      </c>
      <c r="Z15225" t="s">
        <v>34337</v>
      </c>
      <c r="AA15225" t="s">
        <v>40866</v>
      </c>
      <c r="AB15225" t="s">
        <v>33865</v>
      </c>
      <c r="AO15225" s="171"/>
      <c r="AP15225" s="171"/>
      <c r="AQ15225" s="171"/>
      <c r="AR15225" s="171"/>
    </row>
    <row r="15226" spans="24:44">
      <c r="X15226" t="s">
        <v>40867</v>
      </c>
      <c r="Y15226" t="s">
        <v>389</v>
      </c>
      <c r="Z15226" t="s">
        <v>40868</v>
      </c>
      <c r="AA15226" t="s">
        <v>40869</v>
      </c>
      <c r="AB15226" t="s">
        <v>33694</v>
      </c>
      <c r="AO15226" s="171"/>
      <c r="AP15226" s="171"/>
      <c r="AQ15226" s="171"/>
      <c r="AR15226" s="171"/>
    </row>
    <row r="15227" spans="24:44">
      <c r="X15227" t="s">
        <v>40870</v>
      </c>
      <c r="Y15227" t="s">
        <v>389</v>
      </c>
      <c r="Z15227" t="s">
        <v>40871</v>
      </c>
      <c r="AA15227" t="s">
        <v>34434</v>
      </c>
      <c r="AB15227" t="s">
        <v>33865</v>
      </c>
      <c r="AO15227" s="171"/>
      <c r="AP15227" s="171"/>
      <c r="AQ15227" s="171"/>
      <c r="AR15227" s="171"/>
    </row>
    <row r="15228" spans="24:44">
      <c r="X15228" t="s">
        <v>6487</v>
      </c>
      <c r="Y15228" t="s">
        <v>386</v>
      </c>
      <c r="Z15228" t="s">
        <v>40872</v>
      </c>
      <c r="AA15228" t="s">
        <v>33693</v>
      </c>
      <c r="AB15228" t="s">
        <v>33694</v>
      </c>
      <c r="AO15228" s="171"/>
      <c r="AP15228" s="171"/>
      <c r="AQ15228" s="171"/>
      <c r="AR15228" s="171"/>
    </row>
    <row r="15229" spans="24:44">
      <c r="X15229" t="s">
        <v>40873</v>
      </c>
      <c r="Y15229" t="s">
        <v>389</v>
      </c>
      <c r="Z15229" t="s">
        <v>40874</v>
      </c>
      <c r="AA15229" t="s">
        <v>40875</v>
      </c>
      <c r="AB15229" t="s">
        <v>33769</v>
      </c>
      <c r="AO15229" s="171"/>
      <c r="AP15229" s="171"/>
      <c r="AQ15229" s="171"/>
      <c r="AR15229" s="171"/>
    </row>
    <row r="15230" spans="24:44">
      <c r="X15230" t="s">
        <v>40876</v>
      </c>
      <c r="Y15230" t="s">
        <v>389</v>
      </c>
      <c r="Z15230" t="s">
        <v>40877</v>
      </c>
      <c r="AA15230" t="s">
        <v>40875</v>
      </c>
      <c r="AB15230" t="s">
        <v>33769</v>
      </c>
      <c r="AO15230" s="171"/>
      <c r="AP15230" s="171"/>
      <c r="AQ15230" s="171"/>
      <c r="AR15230" s="171"/>
    </row>
    <row r="15231" spans="24:44">
      <c r="X15231" t="s">
        <v>40878</v>
      </c>
      <c r="Y15231" t="s">
        <v>389</v>
      </c>
      <c r="Z15231" t="s">
        <v>40879</v>
      </c>
      <c r="AA15231" t="s">
        <v>33693</v>
      </c>
      <c r="AB15231" t="s">
        <v>33694</v>
      </c>
      <c r="AO15231" s="171"/>
      <c r="AP15231" s="171"/>
      <c r="AQ15231" s="171"/>
      <c r="AR15231" s="171"/>
    </row>
    <row r="15232" spans="24:44">
      <c r="X15232" t="s">
        <v>40880</v>
      </c>
      <c r="Y15232" t="s">
        <v>389</v>
      </c>
      <c r="Z15232" t="s">
        <v>40881</v>
      </c>
      <c r="AA15232" t="s">
        <v>33693</v>
      </c>
      <c r="AB15232" t="s">
        <v>33694</v>
      </c>
      <c r="AO15232" s="171"/>
      <c r="AP15232" s="171"/>
      <c r="AQ15232" s="171"/>
      <c r="AR15232" s="171"/>
    </row>
    <row r="15233" spans="24:44">
      <c r="X15233" t="s">
        <v>40882</v>
      </c>
      <c r="Y15233" t="s">
        <v>389</v>
      </c>
      <c r="Z15233" t="s">
        <v>40883</v>
      </c>
      <c r="AA15233" t="s">
        <v>33984</v>
      </c>
      <c r="AB15233" t="s">
        <v>125</v>
      </c>
      <c r="AO15233" s="171"/>
      <c r="AP15233" s="171"/>
      <c r="AQ15233" s="171"/>
      <c r="AR15233" s="171"/>
    </row>
    <row r="15234" spans="24:44">
      <c r="X15234" t="s">
        <v>40884</v>
      </c>
      <c r="Y15234" t="s">
        <v>389</v>
      </c>
      <c r="Z15234" t="s">
        <v>40885</v>
      </c>
      <c r="AA15234" t="s">
        <v>33984</v>
      </c>
      <c r="AB15234" t="s">
        <v>125</v>
      </c>
      <c r="AO15234" s="171"/>
      <c r="AP15234" s="171"/>
      <c r="AQ15234" s="171"/>
      <c r="AR15234" s="171"/>
    </row>
    <row r="15235" spans="24:44">
      <c r="X15235" t="s">
        <v>40886</v>
      </c>
      <c r="Y15235" t="s">
        <v>386</v>
      </c>
      <c r="Z15235" t="s">
        <v>40887</v>
      </c>
      <c r="AA15235" t="s">
        <v>33878</v>
      </c>
      <c r="AB15235" t="s">
        <v>33769</v>
      </c>
      <c r="AO15235" s="171"/>
      <c r="AP15235" s="171"/>
      <c r="AQ15235" s="171"/>
      <c r="AR15235" s="171"/>
    </row>
    <row r="15236" spans="24:44">
      <c r="X15236" t="s">
        <v>40888</v>
      </c>
      <c r="Y15236" t="s">
        <v>386</v>
      </c>
      <c r="Z15236" t="s">
        <v>40889</v>
      </c>
      <c r="AA15236" t="s">
        <v>33693</v>
      </c>
      <c r="AB15236" t="s">
        <v>33694</v>
      </c>
      <c r="AO15236" s="171"/>
      <c r="AP15236" s="171"/>
      <c r="AQ15236" s="171"/>
      <c r="AR15236" s="171"/>
    </row>
    <row r="15237" spans="24:44">
      <c r="X15237" t="s">
        <v>40890</v>
      </c>
      <c r="Y15237" t="s">
        <v>389</v>
      </c>
      <c r="Z15237" t="s">
        <v>40891</v>
      </c>
      <c r="AA15237" t="s">
        <v>33693</v>
      </c>
      <c r="AB15237" t="s">
        <v>33694</v>
      </c>
      <c r="AO15237" s="171"/>
      <c r="AP15237" s="171"/>
      <c r="AQ15237" s="171"/>
      <c r="AR15237" s="171"/>
    </row>
    <row r="15238" spans="24:44">
      <c r="X15238" t="s">
        <v>40892</v>
      </c>
      <c r="Y15238" t="s">
        <v>389</v>
      </c>
      <c r="Z15238" t="s">
        <v>40893</v>
      </c>
      <c r="AA15238" t="s">
        <v>33693</v>
      </c>
      <c r="AB15238" t="s">
        <v>33694</v>
      </c>
      <c r="AO15238" s="171"/>
      <c r="AP15238" s="171"/>
      <c r="AQ15238" s="171"/>
      <c r="AR15238" s="171"/>
    </row>
    <row r="15239" spans="24:44">
      <c r="X15239" t="s">
        <v>40894</v>
      </c>
      <c r="Y15239" t="s">
        <v>389</v>
      </c>
      <c r="Z15239" t="s">
        <v>40895</v>
      </c>
      <c r="AA15239" t="s">
        <v>40896</v>
      </c>
      <c r="AB15239" t="s">
        <v>33769</v>
      </c>
      <c r="AO15239" s="171"/>
      <c r="AP15239" s="171"/>
      <c r="AQ15239" s="171"/>
      <c r="AR15239" s="171"/>
    </row>
    <row r="15240" spans="24:44">
      <c r="X15240" t="s">
        <v>40897</v>
      </c>
      <c r="Y15240" t="s">
        <v>389</v>
      </c>
      <c r="Z15240" t="s">
        <v>40898</v>
      </c>
      <c r="AA15240" t="s">
        <v>40896</v>
      </c>
      <c r="AB15240" t="s">
        <v>33769</v>
      </c>
      <c r="AO15240" s="171"/>
      <c r="AP15240" s="171"/>
      <c r="AQ15240" s="171"/>
      <c r="AR15240" s="171"/>
    </row>
    <row r="15241" spans="24:44">
      <c r="X15241" t="s">
        <v>40899</v>
      </c>
      <c r="Y15241" t="s">
        <v>389</v>
      </c>
      <c r="Z15241" t="s">
        <v>40900</v>
      </c>
      <c r="AA15241" t="s">
        <v>33984</v>
      </c>
      <c r="AB15241" t="s">
        <v>125</v>
      </c>
      <c r="AO15241" s="171"/>
      <c r="AP15241" s="171"/>
      <c r="AQ15241" s="171"/>
      <c r="AR15241" s="171"/>
    </row>
    <row r="15242" spans="24:44">
      <c r="X15242" t="s">
        <v>40901</v>
      </c>
      <c r="Y15242" t="s">
        <v>389</v>
      </c>
      <c r="Z15242" t="s">
        <v>40902</v>
      </c>
      <c r="AA15242" t="s">
        <v>33984</v>
      </c>
      <c r="AB15242" t="s">
        <v>125</v>
      </c>
      <c r="AO15242" s="171"/>
      <c r="AP15242" s="171"/>
      <c r="AQ15242" s="171"/>
      <c r="AR15242" s="171"/>
    </row>
    <row r="15243" spans="24:44">
      <c r="X15243" t="s">
        <v>40903</v>
      </c>
      <c r="Y15243" t="s">
        <v>389</v>
      </c>
      <c r="Z15243" t="s">
        <v>40904</v>
      </c>
      <c r="AA15243" t="s">
        <v>33984</v>
      </c>
      <c r="AB15243" t="s">
        <v>125</v>
      </c>
      <c r="AO15243" s="171"/>
      <c r="AP15243" s="171"/>
      <c r="AQ15243" s="171"/>
      <c r="AR15243" s="171"/>
    </row>
    <row r="15244" spans="24:44">
      <c r="X15244" t="s">
        <v>40905</v>
      </c>
      <c r="Y15244" t="s">
        <v>389</v>
      </c>
      <c r="Z15244" t="s">
        <v>40906</v>
      </c>
      <c r="AA15244" t="s">
        <v>33693</v>
      </c>
      <c r="AB15244" t="s">
        <v>33694</v>
      </c>
      <c r="AO15244" s="171"/>
      <c r="AP15244" s="171"/>
      <c r="AQ15244" s="171"/>
      <c r="AR15244" s="171"/>
    </row>
    <row r="15245" spans="24:44">
      <c r="X15245" t="s">
        <v>40907</v>
      </c>
      <c r="Y15245" t="s">
        <v>389</v>
      </c>
      <c r="Z15245" t="s">
        <v>40908</v>
      </c>
      <c r="AA15245" t="s">
        <v>33693</v>
      </c>
      <c r="AB15245" t="s">
        <v>33694</v>
      </c>
      <c r="AO15245" s="171"/>
      <c r="AP15245" s="171"/>
      <c r="AQ15245" s="171"/>
      <c r="AR15245" s="171"/>
    </row>
    <row r="15246" spans="24:44">
      <c r="X15246" t="s">
        <v>40909</v>
      </c>
      <c r="Y15246" t="s">
        <v>386</v>
      </c>
      <c r="Z15246" t="s">
        <v>40910</v>
      </c>
      <c r="AA15246" t="s">
        <v>33693</v>
      </c>
      <c r="AB15246" t="s">
        <v>33694</v>
      </c>
      <c r="AO15246" s="171"/>
      <c r="AP15246" s="171"/>
      <c r="AQ15246" s="171"/>
      <c r="AR15246" s="171"/>
    </row>
    <row r="15247" spans="24:44">
      <c r="X15247" t="s">
        <v>40911</v>
      </c>
      <c r="Y15247" t="s">
        <v>389</v>
      </c>
      <c r="Z15247" t="s">
        <v>40912</v>
      </c>
      <c r="AA15247" t="s">
        <v>33693</v>
      </c>
      <c r="AB15247" t="s">
        <v>33694</v>
      </c>
      <c r="AO15247" s="171"/>
      <c r="AP15247" s="171"/>
      <c r="AQ15247" s="171"/>
      <c r="AR15247" s="171"/>
    </row>
    <row r="15248" spans="24:44">
      <c r="X15248" t="s">
        <v>40913</v>
      </c>
      <c r="Y15248" t="s">
        <v>389</v>
      </c>
      <c r="Z15248" t="s">
        <v>40914</v>
      </c>
      <c r="AA15248" t="s">
        <v>33693</v>
      </c>
      <c r="AB15248" t="s">
        <v>33694</v>
      </c>
      <c r="AO15248" s="171"/>
      <c r="AP15248" s="171"/>
      <c r="AQ15248" s="171"/>
      <c r="AR15248" s="171"/>
    </row>
    <row r="15249" spans="24:44">
      <c r="X15249" t="s">
        <v>40915</v>
      </c>
      <c r="Y15249" t="s">
        <v>389</v>
      </c>
      <c r="Z15249" t="s">
        <v>40916</v>
      </c>
      <c r="AA15249" t="s">
        <v>40917</v>
      </c>
      <c r="AB15249" t="s">
        <v>33769</v>
      </c>
      <c r="AO15249" s="171"/>
      <c r="AP15249" s="171"/>
      <c r="AQ15249" s="171"/>
      <c r="AR15249" s="171"/>
    </row>
    <row r="15250" spans="24:44">
      <c r="X15250" t="s">
        <v>40918</v>
      </c>
      <c r="Y15250" t="s">
        <v>389</v>
      </c>
      <c r="Z15250" t="s">
        <v>40919</v>
      </c>
      <c r="AA15250" t="s">
        <v>40917</v>
      </c>
      <c r="AB15250" t="s">
        <v>33769</v>
      </c>
      <c r="AO15250" s="171"/>
      <c r="AP15250" s="171"/>
      <c r="AQ15250" s="171"/>
      <c r="AR15250" s="171"/>
    </row>
    <row r="15251" spans="24:44">
      <c r="X15251" t="s">
        <v>40920</v>
      </c>
      <c r="Y15251" t="s">
        <v>389</v>
      </c>
      <c r="Z15251" t="s">
        <v>40921</v>
      </c>
      <c r="AA15251" t="s">
        <v>33693</v>
      </c>
      <c r="AB15251" t="s">
        <v>33694</v>
      </c>
      <c r="AO15251" s="171"/>
      <c r="AP15251" s="171"/>
      <c r="AQ15251" s="171"/>
      <c r="AR15251" s="171"/>
    </row>
    <row r="15252" spans="24:44">
      <c r="X15252" t="s">
        <v>40922</v>
      </c>
      <c r="Y15252" t="s">
        <v>389</v>
      </c>
      <c r="Z15252" t="s">
        <v>40923</v>
      </c>
      <c r="AA15252" t="s">
        <v>33693</v>
      </c>
      <c r="AB15252" t="s">
        <v>33694</v>
      </c>
      <c r="AO15252" s="171"/>
      <c r="AP15252" s="171"/>
      <c r="AQ15252" s="171"/>
      <c r="AR15252" s="171"/>
    </row>
    <row r="15253" spans="24:44">
      <c r="X15253" t="s">
        <v>40924</v>
      </c>
      <c r="Y15253" t="s">
        <v>386</v>
      </c>
      <c r="Z15253" t="s">
        <v>40925</v>
      </c>
      <c r="AA15253" t="s">
        <v>33693</v>
      </c>
      <c r="AB15253" t="s">
        <v>33694</v>
      </c>
      <c r="AO15253" s="171"/>
      <c r="AP15253" s="171"/>
      <c r="AQ15253" s="171"/>
      <c r="AR15253" s="171"/>
    </row>
    <row r="15254" spans="24:44">
      <c r="X15254" t="s">
        <v>40926</v>
      </c>
      <c r="Y15254" t="s">
        <v>389</v>
      </c>
      <c r="Z15254" t="s">
        <v>40927</v>
      </c>
      <c r="AA15254" t="s">
        <v>33693</v>
      </c>
      <c r="AB15254" t="s">
        <v>33694</v>
      </c>
      <c r="AO15254" s="171"/>
      <c r="AP15254" s="171"/>
      <c r="AQ15254" s="171"/>
      <c r="AR15254" s="171"/>
    </row>
    <row r="15255" spans="24:44">
      <c r="X15255" t="s">
        <v>40928</v>
      </c>
      <c r="Y15255" t="s">
        <v>389</v>
      </c>
      <c r="Z15255" t="s">
        <v>40929</v>
      </c>
      <c r="AA15255" t="s">
        <v>33693</v>
      </c>
      <c r="AB15255" t="s">
        <v>33694</v>
      </c>
      <c r="AO15255" s="171"/>
      <c r="AP15255" s="171"/>
      <c r="AQ15255" s="171"/>
      <c r="AR15255" s="171"/>
    </row>
    <row r="15256" spans="24:44">
      <c r="X15256" t="s">
        <v>40930</v>
      </c>
      <c r="Y15256" t="s">
        <v>386</v>
      </c>
      <c r="Z15256" t="s">
        <v>40931</v>
      </c>
      <c r="AA15256" t="s">
        <v>33693</v>
      </c>
      <c r="AB15256" t="s">
        <v>33694</v>
      </c>
      <c r="AO15256" s="171"/>
      <c r="AP15256" s="171"/>
      <c r="AQ15256" s="171"/>
      <c r="AR15256" s="171"/>
    </row>
    <row r="15257" spans="24:44">
      <c r="X15257" t="s">
        <v>40932</v>
      </c>
      <c r="Y15257" t="s">
        <v>386</v>
      </c>
      <c r="Z15257" t="s">
        <v>40933</v>
      </c>
      <c r="AA15257" t="s">
        <v>33693</v>
      </c>
      <c r="AB15257" t="s">
        <v>33694</v>
      </c>
      <c r="AO15257" s="171"/>
      <c r="AP15257" s="171"/>
      <c r="AQ15257" s="171"/>
      <c r="AR15257" s="171"/>
    </row>
    <row r="15258" spans="24:44">
      <c r="X15258" t="s">
        <v>40934</v>
      </c>
      <c r="Y15258" t="s">
        <v>386</v>
      </c>
      <c r="Z15258" t="s">
        <v>40935</v>
      </c>
      <c r="AA15258" t="s">
        <v>33693</v>
      </c>
      <c r="AB15258" t="s">
        <v>33694</v>
      </c>
      <c r="AO15258" s="171"/>
      <c r="AP15258" s="171"/>
      <c r="AQ15258" s="171"/>
      <c r="AR15258" s="171"/>
    </row>
    <row r="15259" spans="24:44">
      <c r="X15259" t="s">
        <v>40936</v>
      </c>
      <c r="Y15259" t="s">
        <v>389</v>
      </c>
      <c r="Z15259" t="s">
        <v>40937</v>
      </c>
      <c r="AA15259" t="s">
        <v>40938</v>
      </c>
      <c r="AB15259" t="s">
        <v>33769</v>
      </c>
      <c r="AO15259" s="171"/>
      <c r="AP15259" s="171"/>
      <c r="AQ15259" s="171"/>
      <c r="AR15259" s="171"/>
    </row>
    <row r="15260" spans="24:44">
      <c r="X15260" t="s">
        <v>40939</v>
      </c>
      <c r="Y15260" t="s">
        <v>389</v>
      </c>
      <c r="Z15260" t="s">
        <v>40940</v>
      </c>
      <c r="AA15260" t="s">
        <v>40938</v>
      </c>
      <c r="AB15260" t="s">
        <v>33769</v>
      </c>
      <c r="AO15260" s="171"/>
      <c r="AP15260" s="171"/>
      <c r="AQ15260" s="171"/>
      <c r="AR15260" s="171"/>
    </row>
    <row r="15261" spans="24:44">
      <c r="X15261" t="s">
        <v>40941</v>
      </c>
      <c r="Y15261" t="s">
        <v>389</v>
      </c>
      <c r="Z15261" t="s">
        <v>40942</v>
      </c>
      <c r="AA15261" t="s">
        <v>33693</v>
      </c>
      <c r="AB15261" t="s">
        <v>33694</v>
      </c>
      <c r="AO15261" s="171"/>
      <c r="AP15261" s="171"/>
      <c r="AQ15261" s="171"/>
      <c r="AR15261" s="171"/>
    </row>
    <row r="15262" spans="24:44">
      <c r="X15262" t="s">
        <v>40943</v>
      </c>
      <c r="Y15262" t="s">
        <v>386</v>
      </c>
      <c r="Z15262" t="s">
        <v>40944</v>
      </c>
      <c r="AA15262" t="s">
        <v>40412</v>
      </c>
      <c r="AB15262" t="s">
        <v>34214</v>
      </c>
      <c r="AO15262" s="171"/>
      <c r="AP15262" s="171"/>
      <c r="AQ15262" s="171"/>
      <c r="AR15262" s="171"/>
    </row>
    <row r="15263" spans="24:44">
      <c r="X15263" t="s">
        <v>40945</v>
      </c>
      <c r="Y15263" t="s">
        <v>389</v>
      </c>
      <c r="Z15263" t="s">
        <v>40946</v>
      </c>
      <c r="AA15263" t="s">
        <v>33693</v>
      </c>
      <c r="AB15263" t="s">
        <v>33694</v>
      </c>
      <c r="AO15263" s="171"/>
      <c r="AP15263" s="171"/>
      <c r="AQ15263" s="171"/>
      <c r="AR15263" s="171"/>
    </row>
    <row r="15264" spans="24:44">
      <c r="X15264" t="s">
        <v>40947</v>
      </c>
      <c r="Y15264" t="s">
        <v>389</v>
      </c>
      <c r="Z15264" t="s">
        <v>40948</v>
      </c>
      <c r="AA15264" t="s">
        <v>33715</v>
      </c>
      <c r="AB15264" t="s">
        <v>33627</v>
      </c>
      <c r="AO15264" s="171"/>
      <c r="AP15264" s="171"/>
      <c r="AQ15264" s="171"/>
      <c r="AR15264" s="171"/>
    </row>
    <row r="15265" spans="24:44">
      <c r="X15265" t="s">
        <v>40949</v>
      </c>
      <c r="Y15265" t="s">
        <v>386</v>
      </c>
      <c r="Z15265" t="s">
        <v>40950</v>
      </c>
      <c r="AA15265" t="s">
        <v>34125</v>
      </c>
      <c r="AB15265" t="s">
        <v>33674</v>
      </c>
      <c r="AO15265" s="171"/>
      <c r="AP15265" s="171"/>
      <c r="AQ15265" s="171"/>
      <c r="AR15265" s="171"/>
    </row>
    <row r="15266" spans="24:44">
      <c r="X15266" t="s">
        <v>40951</v>
      </c>
      <c r="Y15266" t="s">
        <v>389</v>
      </c>
      <c r="Z15266" t="s">
        <v>40952</v>
      </c>
      <c r="AA15266" t="s">
        <v>34125</v>
      </c>
      <c r="AB15266" t="s">
        <v>33674</v>
      </c>
      <c r="AO15266" s="171"/>
      <c r="AP15266" s="171"/>
      <c r="AQ15266" s="171"/>
      <c r="AR15266" s="171"/>
    </row>
    <row r="15267" spans="24:44">
      <c r="X15267" t="s">
        <v>40953</v>
      </c>
      <c r="Y15267" t="s">
        <v>389</v>
      </c>
      <c r="Z15267" t="s">
        <v>40954</v>
      </c>
      <c r="AA15267" t="s">
        <v>33990</v>
      </c>
      <c r="AB15267" t="s">
        <v>33694</v>
      </c>
      <c r="AO15267" s="171"/>
      <c r="AP15267" s="171"/>
      <c r="AQ15267" s="171"/>
      <c r="AR15267" s="171"/>
    </row>
    <row r="15268" spans="24:44">
      <c r="X15268" t="s">
        <v>40955</v>
      </c>
      <c r="Y15268" t="s">
        <v>386</v>
      </c>
      <c r="Z15268" t="s">
        <v>40956</v>
      </c>
      <c r="AA15268" t="s">
        <v>33840</v>
      </c>
      <c r="AB15268" t="s">
        <v>33841</v>
      </c>
      <c r="AO15268" s="171"/>
      <c r="AP15268" s="171"/>
      <c r="AQ15268" s="171"/>
      <c r="AR15268" s="171"/>
    </row>
    <row r="15269" spans="24:44">
      <c r="X15269" t="s">
        <v>40957</v>
      </c>
      <c r="Y15269" t="s">
        <v>389</v>
      </c>
      <c r="Z15269" t="s">
        <v>40958</v>
      </c>
      <c r="AA15269" t="s">
        <v>36345</v>
      </c>
      <c r="AB15269" t="s">
        <v>33769</v>
      </c>
      <c r="AO15269" s="171"/>
      <c r="AP15269" s="171"/>
      <c r="AQ15269" s="171"/>
      <c r="AR15269" s="171"/>
    </row>
    <row r="15270" spans="24:44">
      <c r="X15270" t="s">
        <v>40959</v>
      </c>
      <c r="Y15270" t="s">
        <v>389</v>
      </c>
      <c r="Z15270" t="s">
        <v>40960</v>
      </c>
      <c r="AA15270" t="s">
        <v>36345</v>
      </c>
      <c r="AB15270" t="s">
        <v>33769</v>
      </c>
      <c r="AO15270" s="171"/>
      <c r="AP15270" s="171"/>
      <c r="AQ15270" s="171"/>
      <c r="AR15270" s="171"/>
    </row>
    <row r="15271" spans="24:44">
      <c r="X15271" t="s">
        <v>40961</v>
      </c>
      <c r="Y15271" t="s">
        <v>386</v>
      </c>
      <c r="Z15271" t="s">
        <v>40962</v>
      </c>
      <c r="AA15271" t="s">
        <v>33693</v>
      </c>
      <c r="AB15271" t="s">
        <v>33694</v>
      </c>
      <c r="AO15271" s="171"/>
      <c r="AP15271" s="171"/>
      <c r="AQ15271" s="171"/>
      <c r="AR15271" s="171"/>
    </row>
    <row r="15272" spans="24:44">
      <c r="X15272" t="s">
        <v>40963</v>
      </c>
      <c r="Y15272" t="s">
        <v>386</v>
      </c>
      <c r="Z15272" t="s">
        <v>34337</v>
      </c>
      <c r="AA15272" t="s">
        <v>40490</v>
      </c>
      <c r="AB15272" t="s">
        <v>33865</v>
      </c>
      <c r="AO15272" s="171"/>
      <c r="AP15272" s="171"/>
      <c r="AQ15272" s="171"/>
      <c r="AR15272" s="171"/>
    </row>
    <row r="15273" spans="24:44">
      <c r="X15273" t="s">
        <v>40964</v>
      </c>
      <c r="Y15273" t="s">
        <v>389</v>
      </c>
      <c r="Z15273" t="s">
        <v>40965</v>
      </c>
      <c r="AA15273" t="s">
        <v>33846</v>
      </c>
      <c r="AB15273" t="s">
        <v>125</v>
      </c>
      <c r="AO15273" s="171"/>
      <c r="AP15273" s="171"/>
      <c r="AQ15273" s="171"/>
      <c r="AR15273" s="171"/>
    </row>
    <row r="15274" spans="24:44">
      <c r="X15274" t="s">
        <v>40966</v>
      </c>
      <c r="Y15274" t="s">
        <v>386</v>
      </c>
      <c r="Z15274" t="s">
        <v>40967</v>
      </c>
      <c r="AA15274" t="s">
        <v>34125</v>
      </c>
      <c r="AB15274" t="s">
        <v>33674</v>
      </c>
      <c r="AO15274" s="171"/>
      <c r="AP15274" s="171"/>
      <c r="AQ15274" s="171"/>
      <c r="AR15274" s="171"/>
    </row>
    <row r="15275" spans="24:44">
      <c r="X15275" t="s">
        <v>40968</v>
      </c>
      <c r="Y15275" t="s">
        <v>386</v>
      </c>
      <c r="Z15275" t="s">
        <v>40969</v>
      </c>
      <c r="AA15275" t="s">
        <v>33990</v>
      </c>
      <c r="AB15275" t="s">
        <v>33694</v>
      </c>
      <c r="AO15275" s="171"/>
      <c r="AP15275" s="171"/>
      <c r="AQ15275" s="171"/>
      <c r="AR15275" s="171"/>
    </row>
    <row r="15276" spans="24:44">
      <c r="X15276" t="s">
        <v>40970</v>
      </c>
      <c r="Y15276" t="s">
        <v>386</v>
      </c>
      <c r="Z15276" t="s">
        <v>36722</v>
      </c>
      <c r="AA15276" t="s">
        <v>34672</v>
      </c>
      <c r="AB15276" t="s">
        <v>33694</v>
      </c>
      <c r="AO15276" s="171"/>
      <c r="AP15276" s="171"/>
      <c r="AQ15276" s="171"/>
      <c r="AR15276" s="171"/>
    </row>
    <row r="15277" spans="24:44">
      <c r="X15277" t="s">
        <v>40971</v>
      </c>
      <c r="Y15277" t="s">
        <v>389</v>
      </c>
      <c r="Z15277" t="s">
        <v>40972</v>
      </c>
      <c r="AA15277" t="s">
        <v>33846</v>
      </c>
      <c r="AB15277" t="s">
        <v>125</v>
      </c>
      <c r="AO15277" s="171"/>
      <c r="AP15277" s="171"/>
      <c r="AQ15277" s="171"/>
      <c r="AR15277" s="171"/>
    </row>
    <row r="15278" spans="24:44">
      <c r="X15278" t="s">
        <v>40973</v>
      </c>
      <c r="Y15278" t="s">
        <v>389</v>
      </c>
      <c r="Z15278" t="s">
        <v>40974</v>
      </c>
      <c r="AA15278" t="s">
        <v>36345</v>
      </c>
      <c r="AB15278" t="s">
        <v>33769</v>
      </c>
      <c r="AO15278" s="171"/>
      <c r="AP15278" s="171"/>
      <c r="AQ15278" s="171"/>
      <c r="AR15278" s="171"/>
    </row>
    <row r="15279" spans="24:44">
      <c r="X15279" t="s">
        <v>40975</v>
      </c>
      <c r="Y15279" t="s">
        <v>386</v>
      </c>
      <c r="Z15279" t="s">
        <v>40976</v>
      </c>
      <c r="AA15279" t="s">
        <v>33715</v>
      </c>
      <c r="AB15279" t="s">
        <v>33627</v>
      </c>
      <c r="AO15279" s="171"/>
      <c r="AP15279" s="171"/>
      <c r="AQ15279" s="171"/>
      <c r="AR15279" s="171"/>
    </row>
    <row r="15280" spans="24:44">
      <c r="X15280" t="s">
        <v>40977</v>
      </c>
      <c r="Y15280" t="s">
        <v>386</v>
      </c>
      <c r="Z15280" t="s">
        <v>40976</v>
      </c>
      <c r="AA15280" t="s">
        <v>33762</v>
      </c>
      <c r="AB15280" t="s">
        <v>125</v>
      </c>
      <c r="AO15280" s="171"/>
      <c r="AP15280" s="171"/>
      <c r="AQ15280" s="171"/>
      <c r="AR15280" s="171"/>
    </row>
    <row r="15281" spans="24:44">
      <c r="X15281" t="s">
        <v>40978</v>
      </c>
      <c r="Y15281" t="s">
        <v>386</v>
      </c>
      <c r="Z15281" t="s">
        <v>40979</v>
      </c>
      <c r="AA15281" t="s">
        <v>35168</v>
      </c>
      <c r="AB15281" t="s">
        <v>5361</v>
      </c>
      <c r="AO15281" s="171"/>
      <c r="AP15281" s="171"/>
      <c r="AQ15281" s="171"/>
      <c r="AR15281" s="171"/>
    </row>
    <row r="15282" spans="24:44">
      <c r="X15282" t="s">
        <v>40980</v>
      </c>
      <c r="Y15282" t="s">
        <v>386</v>
      </c>
      <c r="Z15282" t="s">
        <v>40981</v>
      </c>
      <c r="AA15282" t="s">
        <v>34672</v>
      </c>
      <c r="AB15282" t="s">
        <v>33694</v>
      </c>
      <c r="AO15282" s="171"/>
      <c r="AP15282" s="171"/>
      <c r="AQ15282" s="171"/>
      <c r="AR15282" s="171"/>
    </row>
    <row r="15283" spans="24:44">
      <c r="X15283" t="s">
        <v>40982</v>
      </c>
      <c r="Y15283" t="s">
        <v>389</v>
      </c>
      <c r="Z15283" t="s">
        <v>40983</v>
      </c>
      <c r="AA15283" t="s">
        <v>34672</v>
      </c>
      <c r="AB15283" t="s">
        <v>33694</v>
      </c>
      <c r="AO15283" s="171"/>
      <c r="AP15283" s="171"/>
      <c r="AQ15283" s="171"/>
      <c r="AR15283" s="171"/>
    </row>
    <row r="15284" spans="24:44">
      <c r="X15284" t="s">
        <v>40984</v>
      </c>
      <c r="Y15284" t="s">
        <v>389</v>
      </c>
      <c r="Z15284" t="s">
        <v>40985</v>
      </c>
      <c r="AA15284" t="s">
        <v>34672</v>
      </c>
      <c r="AB15284" t="s">
        <v>33694</v>
      </c>
      <c r="AO15284" s="171"/>
      <c r="AP15284" s="171"/>
      <c r="AQ15284" s="171"/>
      <c r="AR15284" s="171"/>
    </row>
    <row r="15285" spans="24:44">
      <c r="X15285" t="s">
        <v>40986</v>
      </c>
      <c r="Y15285" t="s">
        <v>386</v>
      </c>
      <c r="Z15285" t="s">
        <v>40987</v>
      </c>
      <c r="AA15285" t="s">
        <v>33984</v>
      </c>
      <c r="AB15285" t="s">
        <v>125</v>
      </c>
      <c r="AO15285" s="171"/>
      <c r="AP15285" s="171"/>
      <c r="AQ15285" s="171"/>
      <c r="AR15285" s="171"/>
    </row>
    <row r="15286" spans="24:44">
      <c r="X15286" t="s">
        <v>40988</v>
      </c>
      <c r="Y15286" t="s">
        <v>386</v>
      </c>
      <c r="Z15286" t="s">
        <v>40989</v>
      </c>
      <c r="AA15286" t="s">
        <v>37445</v>
      </c>
      <c r="AB15286" t="s">
        <v>33627</v>
      </c>
      <c r="AO15286" s="171"/>
      <c r="AP15286" s="171"/>
      <c r="AQ15286" s="171"/>
      <c r="AR15286" s="171"/>
    </row>
    <row r="15287" spans="24:44">
      <c r="X15287" t="s">
        <v>40990</v>
      </c>
      <c r="Y15287" t="s">
        <v>389</v>
      </c>
      <c r="Z15287" t="s">
        <v>40991</v>
      </c>
      <c r="AA15287" t="s">
        <v>40992</v>
      </c>
      <c r="AB15287" t="s">
        <v>33627</v>
      </c>
      <c r="AO15287" s="171"/>
      <c r="AP15287" s="171"/>
      <c r="AQ15287" s="171"/>
      <c r="AR15287" s="171"/>
    </row>
    <row r="15288" spans="24:44">
      <c r="X15288" t="s">
        <v>40993</v>
      </c>
      <c r="Y15288" t="s">
        <v>386</v>
      </c>
      <c r="Z15288" t="s">
        <v>40994</v>
      </c>
      <c r="AA15288" t="s">
        <v>33693</v>
      </c>
      <c r="AB15288" t="s">
        <v>33694</v>
      </c>
      <c r="AO15288" s="171"/>
      <c r="AP15288" s="171"/>
      <c r="AQ15288" s="171"/>
      <c r="AR15288" s="171"/>
    </row>
    <row r="15289" spans="24:44">
      <c r="X15289" t="s">
        <v>40995</v>
      </c>
      <c r="Y15289" t="s">
        <v>389</v>
      </c>
      <c r="Z15289" t="s">
        <v>40996</v>
      </c>
      <c r="AA15289" t="s">
        <v>33693</v>
      </c>
      <c r="AB15289" t="s">
        <v>33694</v>
      </c>
      <c r="AO15289" s="171"/>
      <c r="AP15289" s="171"/>
      <c r="AQ15289" s="171"/>
      <c r="AR15289" s="171"/>
    </row>
    <row r="15290" spans="24:44">
      <c r="X15290" t="s">
        <v>40997</v>
      </c>
      <c r="Y15290" t="s">
        <v>389</v>
      </c>
      <c r="Z15290" t="s">
        <v>33618</v>
      </c>
      <c r="AA15290" t="s">
        <v>40998</v>
      </c>
      <c r="AB15290" t="s">
        <v>34158</v>
      </c>
      <c r="AO15290" s="171"/>
      <c r="AP15290" s="171"/>
      <c r="AQ15290" s="171"/>
      <c r="AR15290" s="171"/>
    </row>
    <row r="15291" spans="24:44">
      <c r="X15291" t="s">
        <v>40997</v>
      </c>
      <c r="Y15291" t="s">
        <v>389</v>
      </c>
      <c r="Z15291" t="s">
        <v>33618</v>
      </c>
      <c r="AA15291" t="s">
        <v>40998</v>
      </c>
      <c r="AB15291" t="s">
        <v>34158</v>
      </c>
      <c r="AO15291" s="171"/>
      <c r="AP15291" s="171"/>
      <c r="AQ15291" s="171"/>
      <c r="AR15291" s="171"/>
    </row>
    <row r="15292" spans="24:44">
      <c r="X15292" t="s">
        <v>40999</v>
      </c>
      <c r="Y15292" t="s">
        <v>386</v>
      </c>
      <c r="Z15292" t="s">
        <v>41000</v>
      </c>
      <c r="AA15292" t="s">
        <v>33984</v>
      </c>
      <c r="AB15292" t="s">
        <v>125</v>
      </c>
      <c r="AO15292" s="171"/>
      <c r="AP15292" s="171"/>
      <c r="AQ15292" s="171"/>
      <c r="AR15292" s="171"/>
    </row>
    <row r="15293" spans="24:44">
      <c r="X15293" t="s">
        <v>41001</v>
      </c>
      <c r="Y15293" t="s">
        <v>389</v>
      </c>
      <c r="Z15293" t="s">
        <v>40851</v>
      </c>
      <c r="AA15293" t="s">
        <v>37448</v>
      </c>
      <c r="AB15293" t="s">
        <v>33865</v>
      </c>
      <c r="AO15293" s="171"/>
      <c r="AP15293" s="171"/>
      <c r="AQ15293" s="171"/>
      <c r="AR15293" s="171"/>
    </row>
    <row r="15294" spans="24:44">
      <c r="X15294" t="s">
        <v>41002</v>
      </c>
      <c r="Y15294" t="s">
        <v>386</v>
      </c>
      <c r="Z15294" t="s">
        <v>34337</v>
      </c>
      <c r="AA15294" t="s">
        <v>37448</v>
      </c>
      <c r="AB15294" t="s">
        <v>33865</v>
      </c>
      <c r="AO15294" s="171"/>
      <c r="AP15294" s="171"/>
      <c r="AQ15294" s="171"/>
      <c r="AR15294" s="171"/>
    </row>
    <row r="15295" spans="24:44">
      <c r="X15295" t="s">
        <v>41003</v>
      </c>
      <c r="Y15295" t="s">
        <v>386</v>
      </c>
      <c r="Z15295" t="s">
        <v>41004</v>
      </c>
      <c r="AA15295" t="s">
        <v>33693</v>
      </c>
      <c r="AB15295" t="s">
        <v>33694</v>
      </c>
      <c r="AO15295" s="171"/>
      <c r="AP15295" s="171"/>
      <c r="AQ15295" s="171"/>
      <c r="AR15295" s="171"/>
    </row>
    <row r="15296" spans="24:44">
      <c r="X15296" t="s">
        <v>6492</v>
      </c>
      <c r="Y15296" t="s">
        <v>386</v>
      </c>
      <c r="Z15296" t="s">
        <v>41005</v>
      </c>
      <c r="AA15296" t="s">
        <v>33693</v>
      </c>
      <c r="AB15296" t="s">
        <v>33694</v>
      </c>
      <c r="AO15296" s="171"/>
      <c r="AP15296" s="171"/>
      <c r="AQ15296" s="171"/>
      <c r="AR15296" s="171"/>
    </row>
    <row r="15297" spans="24:44">
      <c r="X15297" t="s">
        <v>41006</v>
      </c>
      <c r="Y15297" t="s">
        <v>389</v>
      </c>
      <c r="Z15297" t="s">
        <v>41007</v>
      </c>
      <c r="AA15297" t="s">
        <v>33693</v>
      </c>
      <c r="AB15297" t="s">
        <v>33694</v>
      </c>
      <c r="AO15297" s="171"/>
      <c r="AP15297" s="171"/>
      <c r="AQ15297" s="171"/>
      <c r="AR15297" s="171"/>
    </row>
    <row r="15298" spans="24:44">
      <c r="X15298" t="s">
        <v>41008</v>
      </c>
      <c r="Y15298" t="s">
        <v>386</v>
      </c>
      <c r="Z15298" t="s">
        <v>41009</v>
      </c>
      <c r="AA15298" t="s">
        <v>35168</v>
      </c>
      <c r="AB15298" t="s">
        <v>5361</v>
      </c>
      <c r="AO15298" s="171"/>
      <c r="AP15298" s="171"/>
      <c r="AQ15298" s="171"/>
      <c r="AR15298" s="171"/>
    </row>
    <row r="15299" spans="24:44">
      <c r="X15299" t="s">
        <v>6497</v>
      </c>
      <c r="Y15299" t="s">
        <v>386</v>
      </c>
      <c r="Z15299" t="s">
        <v>41010</v>
      </c>
      <c r="AA15299" t="s">
        <v>33846</v>
      </c>
      <c r="AB15299" t="s">
        <v>125</v>
      </c>
      <c r="AO15299" s="171"/>
      <c r="AP15299" s="171"/>
      <c r="AQ15299" s="171"/>
      <c r="AR15299" s="171"/>
    </row>
    <row r="15300" spans="24:44">
      <c r="X15300" t="s">
        <v>6502</v>
      </c>
      <c r="Y15300" t="s">
        <v>386</v>
      </c>
      <c r="Z15300" t="s">
        <v>41011</v>
      </c>
      <c r="AA15300" t="s">
        <v>33984</v>
      </c>
      <c r="AB15300" t="s">
        <v>125</v>
      </c>
      <c r="AO15300" s="171"/>
      <c r="AP15300" s="171"/>
      <c r="AQ15300" s="171"/>
      <c r="AR15300" s="171"/>
    </row>
    <row r="15301" spans="24:44">
      <c r="X15301" t="s">
        <v>3674</v>
      </c>
      <c r="Y15301" t="s">
        <v>386</v>
      </c>
      <c r="Z15301" t="s">
        <v>41012</v>
      </c>
      <c r="AA15301" t="s">
        <v>33846</v>
      </c>
      <c r="AB15301" t="s">
        <v>125</v>
      </c>
      <c r="AO15301" s="171"/>
      <c r="AP15301" s="171"/>
      <c r="AQ15301" s="171"/>
      <c r="AR15301" s="171"/>
    </row>
    <row r="15302" spans="24:44">
      <c r="X15302" t="s">
        <v>41013</v>
      </c>
      <c r="Y15302" t="s">
        <v>386</v>
      </c>
      <c r="Z15302" t="s">
        <v>41014</v>
      </c>
      <c r="AA15302" t="s">
        <v>33846</v>
      </c>
      <c r="AB15302" t="s">
        <v>125</v>
      </c>
      <c r="AO15302" s="171"/>
      <c r="AP15302" s="171"/>
      <c r="AQ15302" s="171"/>
      <c r="AR15302" s="171"/>
    </row>
    <row r="15303" spans="24:44">
      <c r="X15303" t="s">
        <v>41015</v>
      </c>
      <c r="Y15303" t="s">
        <v>386</v>
      </c>
      <c r="Z15303" t="s">
        <v>41016</v>
      </c>
      <c r="AA15303" t="s">
        <v>33715</v>
      </c>
      <c r="AB15303" t="s">
        <v>33627</v>
      </c>
      <c r="AO15303" s="171"/>
      <c r="AP15303" s="171"/>
      <c r="AQ15303" s="171"/>
      <c r="AR15303" s="171"/>
    </row>
    <row r="15304" spans="24:44">
      <c r="X15304" t="s">
        <v>41017</v>
      </c>
      <c r="Y15304" t="s">
        <v>389</v>
      </c>
      <c r="Z15304" t="s">
        <v>41018</v>
      </c>
      <c r="AA15304" t="s">
        <v>34125</v>
      </c>
      <c r="AB15304" t="s">
        <v>33674</v>
      </c>
      <c r="AO15304" s="171"/>
      <c r="AP15304" s="171"/>
      <c r="AQ15304" s="171"/>
      <c r="AR15304" s="171"/>
    </row>
    <row r="15305" spans="24:44">
      <c r="X15305" t="s">
        <v>41019</v>
      </c>
      <c r="Y15305" t="s">
        <v>389</v>
      </c>
      <c r="Z15305" t="s">
        <v>41020</v>
      </c>
      <c r="AA15305" t="s">
        <v>33762</v>
      </c>
      <c r="AB15305" t="s">
        <v>125</v>
      </c>
      <c r="AO15305" s="171"/>
      <c r="AP15305" s="171"/>
      <c r="AQ15305" s="171"/>
      <c r="AR15305" s="171"/>
    </row>
    <row r="15306" spans="24:44">
      <c r="X15306" t="s">
        <v>41021</v>
      </c>
      <c r="Y15306" t="s">
        <v>386</v>
      </c>
      <c r="Z15306" t="s">
        <v>41022</v>
      </c>
      <c r="AA15306" t="s">
        <v>33762</v>
      </c>
      <c r="AB15306" t="s">
        <v>125</v>
      </c>
      <c r="AO15306" s="171"/>
      <c r="AP15306" s="171"/>
      <c r="AQ15306" s="171"/>
      <c r="AR15306" s="171"/>
    </row>
    <row r="15307" spans="24:44">
      <c r="X15307" t="s">
        <v>41023</v>
      </c>
      <c r="Y15307" t="s">
        <v>389</v>
      </c>
      <c r="Z15307" t="s">
        <v>41024</v>
      </c>
      <c r="AA15307" t="s">
        <v>33762</v>
      </c>
      <c r="AB15307" t="s">
        <v>125</v>
      </c>
      <c r="AO15307" s="171"/>
      <c r="AP15307" s="171"/>
      <c r="AQ15307" s="171"/>
      <c r="AR15307" s="171"/>
    </row>
    <row r="15308" spans="24:44">
      <c r="X15308" t="s">
        <v>41025</v>
      </c>
      <c r="Y15308" t="s">
        <v>389</v>
      </c>
      <c r="Z15308" t="s">
        <v>34663</v>
      </c>
      <c r="AA15308" t="s">
        <v>33762</v>
      </c>
      <c r="AB15308" t="s">
        <v>125</v>
      </c>
      <c r="AO15308" s="171"/>
      <c r="AP15308" s="171"/>
      <c r="AQ15308" s="171"/>
      <c r="AR15308" s="171"/>
    </row>
    <row r="15309" spans="24:44">
      <c r="X15309" t="s">
        <v>41026</v>
      </c>
      <c r="Y15309" t="s">
        <v>389</v>
      </c>
      <c r="Z15309" t="s">
        <v>34914</v>
      </c>
      <c r="AA15309" t="s">
        <v>33762</v>
      </c>
      <c r="AB15309" t="s">
        <v>125</v>
      </c>
      <c r="AO15309" s="171"/>
      <c r="AP15309" s="171"/>
      <c r="AQ15309" s="171"/>
      <c r="AR15309" s="171"/>
    </row>
    <row r="15310" spans="24:44">
      <c r="X15310" t="s">
        <v>41027</v>
      </c>
      <c r="Y15310" t="s">
        <v>389</v>
      </c>
      <c r="Z15310" t="s">
        <v>41028</v>
      </c>
      <c r="AA15310" t="s">
        <v>33762</v>
      </c>
      <c r="AB15310" t="s">
        <v>125</v>
      </c>
      <c r="AO15310" s="171"/>
      <c r="AP15310" s="171"/>
      <c r="AQ15310" s="171"/>
      <c r="AR15310" s="171"/>
    </row>
    <row r="15311" spans="24:44">
      <c r="X15311" t="s">
        <v>5712</v>
      </c>
      <c r="Y15311" t="s">
        <v>386</v>
      </c>
      <c r="Z15311" t="s">
        <v>41029</v>
      </c>
      <c r="AA15311" t="s">
        <v>33984</v>
      </c>
      <c r="AB15311" t="s">
        <v>125</v>
      </c>
      <c r="AO15311" s="171"/>
      <c r="AP15311" s="171"/>
      <c r="AQ15311" s="171"/>
      <c r="AR15311" s="171"/>
    </row>
    <row r="15312" spans="24:44">
      <c r="X15312" t="s">
        <v>41030</v>
      </c>
      <c r="Y15312" t="s">
        <v>386</v>
      </c>
      <c r="Z15312" t="s">
        <v>41031</v>
      </c>
      <c r="AA15312" t="s">
        <v>33984</v>
      </c>
      <c r="AB15312" t="s">
        <v>125</v>
      </c>
      <c r="AO15312" s="171"/>
      <c r="AP15312" s="171"/>
      <c r="AQ15312" s="171"/>
      <c r="AR15312" s="171"/>
    </row>
    <row r="15313" spans="24:44">
      <c r="X15313" t="s">
        <v>41032</v>
      </c>
      <c r="Y15313" t="s">
        <v>389</v>
      </c>
      <c r="Z15313" t="s">
        <v>41033</v>
      </c>
      <c r="AA15313" t="s">
        <v>33984</v>
      </c>
      <c r="AB15313" t="s">
        <v>125</v>
      </c>
      <c r="AO15313" s="171"/>
      <c r="AP15313" s="171"/>
      <c r="AQ15313" s="171"/>
      <c r="AR15313" s="171"/>
    </row>
    <row r="15314" spans="24:44">
      <c r="X15314" t="s">
        <v>41034</v>
      </c>
      <c r="Y15314" t="s">
        <v>386</v>
      </c>
      <c r="Z15314" t="s">
        <v>41035</v>
      </c>
      <c r="AA15314" t="s">
        <v>33984</v>
      </c>
      <c r="AB15314" t="s">
        <v>125</v>
      </c>
      <c r="AO15314" s="171"/>
      <c r="AP15314" s="171"/>
      <c r="AQ15314" s="171"/>
      <c r="AR15314" s="171"/>
    </row>
    <row r="15315" spans="24:44">
      <c r="X15315" t="s">
        <v>41036</v>
      </c>
      <c r="Y15315" t="s">
        <v>389</v>
      </c>
      <c r="Z15315" t="s">
        <v>35901</v>
      </c>
      <c r="AA15315" t="s">
        <v>33984</v>
      </c>
      <c r="AB15315" t="s">
        <v>125</v>
      </c>
      <c r="AO15315" s="171"/>
      <c r="AP15315" s="171"/>
      <c r="AQ15315" s="171"/>
      <c r="AR15315" s="171"/>
    </row>
    <row r="15316" spans="24:44">
      <c r="X15316" t="s">
        <v>41037</v>
      </c>
      <c r="Y15316" t="s">
        <v>386</v>
      </c>
      <c r="Z15316" t="s">
        <v>41038</v>
      </c>
      <c r="AA15316" t="s">
        <v>34125</v>
      </c>
      <c r="AB15316" t="s">
        <v>33674</v>
      </c>
      <c r="AO15316" s="171"/>
      <c r="AP15316" s="171"/>
      <c r="AQ15316" s="171"/>
      <c r="AR15316" s="171"/>
    </row>
    <row r="15317" spans="24:44">
      <c r="X15317" t="s">
        <v>41039</v>
      </c>
      <c r="Y15317" t="s">
        <v>386</v>
      </c>
      <c r="Z15317" t="s">
        <v>41040</v>
      </c>
      <c r="AA15317" t="s">
        <v>34125</v>
      </c>
      <c r="AB15317" t="s">
        <v>33674</v>
      </c>
      <c r="AO15317" s="171"/>
      <c r="AP15317" s="171"/>
      <c r="AQ15317" s="171"/>
      <c r="AR15317" s="171"/>
    </row>
    <row r="15318" spans="24:44">
      <c r="X15318" t="s">
        <v>41041</v>
      </c>
      <c r="Y15318" t="s">
        <v>386</v>
      </c>
      <c r="Z15318" t="s">
        <v>41042</v>
      </c>
      <c r="AA15318" t="s">
        <v>34125</v>
      </c>
      <c r="AB15318" t="s">
        <v>33674</v>
      </c>
      <c r="AO15318" s="171"/>
      <c r="AP15318" s="171"/>
      <c r="AQ15318" s="171"/>
      <c r="AR15318" s="171"/>
    </row>
    <row r="15319" spans="24:44">
      <c r="X15319" t="s">
        <v>41043</v>
      </c>
      <c r="Y15319" t="s">
        <v>386</v>
      </c>
      <c r="Z15319" t="s">
        <v>41044</v>
      </c>
      <c r="AA15319" t="s">
        <v>34125</v>
      </c>
      <c r="AB15319" t="s">
        <v>33674</v>
      </c>
      <c r="AO15319" s="171"/>
      <c r="AP15319" s="171"/>
      <c r="AQ15319" s="171"/>
      <c r="AR15319" s="171"/>
    </row>
    <row r="15320" spans="24:44">
      <c r="X15320" t="s">
        <v>41045</v>
      </c>
      <c r="Y15320" t="s">
        <v>386</v>
      </c>
      <c r="Z15320" t="s">
        <v>41046</v>
      </c>
      <c r="AA15320" t="s">
        <v>34125</v>
      </c>
      <c r="AB15320" t="s">
        <v>33674</v>
      </c>
      <c r="AO15320" s="171"/>
      <c r="AP15320" s="171"/>
      <c r="AQ15320" s="171"/>
      <c r="AR15320" s="171"/>
    </row>
    <row r="15321" spans="24:44">
      <c r="X15321" t="s">
        <v>41047</v>
      </c>
      <c r="Y15321" t="s">
        <v>386</v>
      </c>
      <c r="Z15321" t="s">
        <v>41048</v>
      </c>
      <c r="AA15321" t="s">
        <v>34125</v>
      </c>
      <c r="AB15321" t="s">
        <v>33674</v>
      </c>
      <c r="AO15321" s="171"/>
      <c r="AP15321" s="171"/>
      <c r="AQ15321" s="171"/>
      <c r="AR15321" s="171"/>
    </row>
    <row r="15322" spans="24:44">
      <c r="X15322" t="s">
        <v>41049</v>
      </c>
      <c r="Y15322" t="s">
        <v>386</v>
      </c>
      <c r="Z15322" t="s">
        <v>41050</v>
      </c>
      <c r="AA15322" t="s">
        <v>34125</v>
      </c>
      <c r="AB15322" t="s">
        <v>33674</v>
      </c>
      <c r="AO15322" s="171"/>
      <c r="AP15322" s="171"/>
      <c r="AQ15322" s="171"/>
      <c r="AR15322" s="171"/>
    </row>
    <row r="15323" spans="24:44">
      <c r="X15323" t="s">
        <v>41051</v>
      </c>
      <c r="Y15323" t="s">
        <v>386</v>
      </c>
      <c r="Z15323" t="s">
        <v>41052</v>
      </c>
      <c r="AA15323" t="s">
        <v>34125</v>
      </c>
      <c r="AB15323" t="s">
        <v>33674</v>
      </c>
      <c r="AO15323" s="171"/>
      <c r="AP15323" s="171"/>
      <c r="AQ15323" s="171"/>
      <c r="AR15323" s="171"/>
    </row>
    <row r="15324" spans="24:44">
      <c r="X15324" t="s">
        <v>41053</v>
      </c>
      <c r="Y15324" t="s">
        <v>386</v>
      </c>
      <c r="Z15324" t="s">
        <v>41054</v>
      </c>
      <c r="AA15324" t="s">
        <v>34125</v>
      </c>
      <c r="AB15324" t="s">
        <v>33674</v>
      </c>
      <c r="AO15324" s="171"/>
      <c r="AP15324" s="171"/>
      <c r="AQ15324" s="171"/>
      <c r="AR15324" s="171"/>
    </row>
    <row r="15325" spans="24:44">
      <c r="X15325" t="s">
        <v>41055</v>
      </c>
      <c r="Y15325" t="s">
        <v>386</v>
      </c>
      <c r="Z15325" t="s">
        <v>41056</v>
      </c>
      <c r="AA15325" t="s">
        <v>34125</v>
      </c>
      <c r="AB15325" t="s">
        <v>33674</v>
      </c>
      <c r="AO15325" s="171"/>
      <c r="AP15325" s="171"/>
      <c r="AQ15325" s="171"/>
      <c r="AR15325" s="171"/>
    </row>
    <row r="15326" spans="24:44">
      <c r="X15326" t="s">
        <v>41057</v>
      </c>
      <c r="Y15326" t="s">
        <v>386</v>
      </c>
      <c r="Z15326" t="s">
        <v>41058</v>
      </c>
      <c r="AA15326" t="s">
        <v>33603</v>
      </c>
      <c r="AB15326" t="s">
        <v>125</v>
      </c>
      <c r="AO15326" s="171"/>
      <c r="AP15326" s="171"/>
      <c r="AQ15326" s="171"/>
      <c r="AR15326" s="171"/>
    </row>
    <row r="15327" spans="24:44">
      <c r="X15327" t="s">
        <v>41059</v>
      </c>
      <c r="Y15327" t="s">
        <v>386</v>
      </c>
      <c r="Z15327" t="s">
        <v>41060</v>
      </c>
      <c r="AA15327" t="s">
        <v>34125</v>
      </c>
      <c r="AB15327" t="s">
        <v>33674</v>
      </c>
      <c r="AO15327" s="171"/>
      <c r="AP15327" s="171"/>
      <c r="AQ15327" s="171"/>
      <c r="AR15327" s="171"/>
    </row>
    <row r="15328" spans="24:44">
      <c r="X15328" t="s">
        <v>41061</v>
      </c>
      <c r="Y15328" t="s">
        <v>386</v>
      </c>
      <c r="Z15328" t="s">
        <v>41062</v>
      </c>
      <c r="AA15328" t="s">
        <v>34125</v>
      </c>
      <c r="AB15328" t="s">
        <v>33674</v>
      </c>
      <c r="AO15328" s="171"/>
      <c r="AP15328" s="171"/>
      <c r="AQ15328" s="171"/>
      <c r="AR15328" s="171"/>
    </row>
    <row r="15329" spans="24:44">
      <c r="X15329" t="s">
        <v>41063</v>
      </c>
      <c r="Y15329" t="s">
        <v>389</v>
      </c>
      <c r="Z15329" t="s">
        <v>41064</v>
      </c>
      <c r="AA15329" t="s">
        <v>41065</v>
      </c>
      <c r="AB15329" t="s">
        <v>33927</v>
      </c>
      <c r="AO15329" s="171"/>
      <c r="AP15329" s="171"/>
      <c r="AQ15329" s="171"/>
      <c r="AR15329" s="171"/>
    </row>
    <row r="15330" spans="24:44">
      <c r="X15330" t="s">
        <v>41066</v>
      </c>
      <c r="Y15330" t="s">
        <v>389</v>
      </c>
      <c r="Z15330" t="s">
        <v>41067</v>
      </c>
      <c r="AA15330" t="s">
        <v>41065</v>
      </c>
      <c r="AB15330" t="s">
        <v>33927</v>
      </c>
      <c r="AO15330" s="171"/>
      <c r="AP15330" s="171"/>
      <c r="AQ15330" s="171"/>
      <c r="AR15330" s="171"/>
    </row>
    <row r="15331" spans="24:44">
      <c r="X15331" t="s">
        <v>41068</v>
      </c>
      <c r="Y15331" t="s">
        <v>389</v>
      </c>
      <c r="Z15331" t="s">
        <v>41069</v>
      </c>
      <c r="AA15331" t="s">
        <v>41070</v>
      </c>
      <c r="AB15331" t="s">
        <v>36898</v>
      </c>
      <c r="AO15331" s="171"/>
      <c r="AP15331" s="171"/>
      <c r="AQ15331" s="171"/>
      <c r="AR15331" s="171"/>
    </row>
    <row r="15332" spans="24:44">
      <c r="X15332" t="s">
        <v>41071</v>
      </c>
      <c r="Y15332" t="s">
        <v>389</v>
      </c>
      <c r="Z15332" t="s">
        <v>41072</v>
      </c>
      <c r="AA15332" t="s">
        <v>41070</v>
      </c>
      <c r="AB15332" t="s">
        <v>36898</v>
      </c>
      <c r="AO15332" s="171"/>
      <c r="AP15332" s="171"/>
      <c r="AQ15332" s="171"/>
      <c r="AR15332" s="171"/>
    </row>
    <row r="15333" spans="24:44">
      <c r="X15333" t="s">
        <v>41073</v>
      </c>
      <c r="Y15333" t="s">
        <v>389</v>
      </c>
      <c r="Z15333" t="s">
        <v>41074</v>
      </c>
      <c r="AA15333" t="s">
        <v>34313</v>
      </c>
      <c r="AB15333" t="s">
        <v>33694</v>
      </c>
      <c r="AO15333" s="171"/>
      <c r="AP15333" s="171"/>
      <c r="AQ15333" s="171"/>
      <c r="AR15333" s="171"/>
    </row>
    <row r="15334" spans="24:44">
      <c r="X15334" t="s">
        <v>41075</v>
      </c>
      <c r="Y15334" t="s">
        <v>389</v>
      </c>
      <c r="Z15334" t="s">
        <v>41076</v>
      </c>
      <c r="AA15334" t="s">
        <v>34313</v>
      </c>
      <c r="AB15334" t="s">
        <v>33694</v>
      </c>
      <c r="AO15334" s="171"/>
      <c r="AP15334" s="171"/>
      <c r="AQ15334" s="171"/>
      <c r="AR15334" s="171"/>
    </row>
    <row r="15335" spans="24:44">
      <c r="X15335" t="s">
        <v>41077</v>
      </c>
      <c r="Y15335" t="s">
        <v>389</v>
      </c>
      <c r="Z15335" t="s">
        <v>41078</v>
      </c>
      <c r="AA15335" t="s">
        <v>35273</v>
      </c>
      <c r="AB15335" t="s">
        <v>33627</v>
      </c>
      <c r="AO15335" s="171"/>
      <c r="AP15335" s="171"/>
      <c r="AQ15335" s="171"/>
      <c r="AR15335" s="171"/>
    </row>
    <row r="15336" spans="24:44">
      <c r="X15336" t="s">
        <v>41079</v>
      </c>
      <c r="Y15336" t="s">
        <v>386</v>
      </c>
      <c r="Z15336" t="s">
        <v>41000</v>
      </c>
      <c r="AA15336" t="s">
        <v>34825</v>
      </c>
      <c r="AB15336" t="s">
        <v>34158</v>
      </c>
      <c r="AO15336" s="171"/>
      <c r="AP15336" s="171"/>
      <c r="AQ15336" s="171"/>
      <c r="AR15336" s="171"/>
    </row>
    <row r="15337" spans="24:44">
      <c r="X15337" t="s">
        <v>41080</v>
      </c>
      <c r="Y15337" t="s">
        <v>389</v>
      </c>
      <c r="Z15337" t="s">
        <v>41081</v>
      </c>
      <c r="AA15337" t="s">
        <v>41082</v>
      </c>
      <c r="AB15337" t="s">
        <v>5361</v>
      </c>
      <c r="AO15337" s="171"/>
      <c r="AP15337" s="171"/>
      <c r="AQ15337" s="171"/>
      <c r="AR15337" s="171"/>
    </row>
    <row r="15338" spans="24:44">
      <c r="X15338" t="s">
        <v>41083</v>
      </c>
      <c r="Y15338" t="s">
        <v>389</v>
      </c>
      <c r="Z15338" t="s">
        <v>41084</v>
      </c>
      <c r="AA15338" t="s">
        <v>41085</v>
      </c>
      <c r="AB15338" t="s">
        <v>33841</v>
      </c>
      <c r="AO15338" s="171"/>
      <c r="AP15338" s="171"/>
      <c r="AQ15338" s="171"/>
      <c r="AR15338" s="171"/>
    </row>
    <row r="15339" spans="24:44">
      <c r="X15339" t="s">
        <v>41086</v>
      </c>
      <c r="Y15339" t="s">
        <v>389</v>
      </c>
      <c r="Z15339" t="s">
        <v>41087</v>
      </c>
      <c r="AA15339" t="s">
        <v>41085</v>
      </c>
      <c r="AB15339" t="s">
        <v>33841</v>
      </c>
      <c r="AO15339" s="171"/>
      <c r="AP15339" s="171"/>
      <c r="AQ15339" s="171"/>
      <c r="AR15339" s="171"/>
    </row>
    <row r="15340" spans="24:44">
      <c r="X15340" t="s">
        <v>41088</v>
      </c>
      <c r="Y15340" t="s">
        <v>389</v>
      </c>
      <c r="Z15340" t="s">
        <v>41089</v>
      </c>
      <c r="AA15340" t="s">
        <v>41085</v>
      </c>
      <c r="AB15340" t="s">
        <v>33841</v>
      </c>
      <c r="AO15340" s="171"/>
      <c r="AP15340" s="171"/>
      <c r="AQ15340" s="171"/>
      <c r="AR15340" s="171"/>
    </row>
    <row r="15341" spans="24:44">
      <c r="X15341" t="s">
        <v>41090</v>
      </c>
      <c r="Y15341" t="s">
        <v>389</v>
      </c>
      <c r="Z15341" t="s">
        <v>41091</v>
      </c>
      <c r="AA15341" t="s">
        <v>41065</v>
      </c>
      <c r="AB15341" t="s">
        <v>33927</v>
      </c>
      <c r="AO15341" s="171"/>
      <c r="AP15341" s="171"/>
      <c r="AQ15341" s="171"/>
      <c r="AR15341" s="171"/>
    </row>
    <row r="15342" spans="24:44">
      <c r="X15342" t="s">
        <v>41092</v>
      </c>
      <c r="Y15342" t="s">
        <v>389</v>
      </c>
      <c r="Z15342" t="s">
        <v>41093</v>
      </c>
      <c r="AA15342" t="s">
        <v>41094</v>
      </c>
      <c r="AB15342" t="s">
        <v>34129</v>
      </c>
      <c r="AO15342" s="171"/>
      <c r="AP15342" s="171"/>
      <c r="AQ15342" s="171"/>
      <c r="AR15342" s="171"/>
    </row>
    <row r="15343" spans="24:44">
      <c r="X15343" t="s">
        <v>41095</v>
      </c>
      <c r="Y15343" t="s">
        <v>389</v>
      </c>
      <c r="Z15343" t="s">
        <v>41096</v>
      </c>
      <c r="AA15343" t="s">
        <v>41094</v>
      </c>
      <c r="AB15343" t="s">
        <v>34129</v>
      </c>
      <c r="AO15343" s="171"/>
      <c r="AP15343" s="171"/>
      <c r="AQ15343" s="171"/>
      <c r="AR15343" s="171"/>
    </row>
    <row r="15344" spans="24:44">
      <c r="X15344" t="s">
        <v>41097</v>
      </c>
      <c r="Y15344" t="s">
        <v>389</v>
      </c>
      <c r="Z15344" t="s">
        <v>41098</v>
      </c>
      <c r="AA15344" t="s">
        <v>41099</v>
      </c>
      <c r="AB15344" t="s">
        <v>37202</v>
      </c>
      <c r="AO15344" s="171"/>
      <c r="AP15344" s="171"/>
      <c r="AQ15344" s="171"/>
      <c r="AR15344" s="171"/>
    </row>
    <row r="15345" spans="24:44">
      <c r="X15345" t="s">
        <v>41100</v>
      </c>
      <c r="Y15345" t="s">
        <v>389</v>
      </c>
      <c r="Z15345" t="s">
        <v>41101</v>
      </c>
      <c r="AA15345" t="s">
        <v>41094</v>
      </c>
      <c r="AB15345" t="s">
        <v>34129</v>
      </c>
      <c r="AO15345" s="171"/>
      <c r="AP15345" s="171"/>
      <c r="AQ15345" s="171"/>
      <c r="AR15345" s="171"/>
    </row>
    <row r="15346" spans="24:44">
      <c r="X15346" t="s">
        <v>41102</v>
      </c>
      <c r="Y15346" t="s">
        <v>389</v>
      </c>
      <c r="Z15346" t="s">
        <v>40808</v>
      </c>
      <c r="AA15346" t="s">
        <v>41103</v>
      </c>
      <c r="AB15346" t="s">
        <v>33769</v>
      </c>
      <c r="AO15346" s="171"/>
      <c r="AP15346" s="171"/>
      <c r="AQ15346" s="171"/>
      <c r="AR15346" s="171"/>
    </row>
    <row r="15347" spans="24:44">
      <c r="X15347" t="s">
        <v>41104</v>
      </c>
      <c r="Y15347" t="s">
        <v>386</v>
      </c>
      <c r="Z15347" t="s">
        <v>35321</v>
      </c>
      <c r="AA15347" t="s">
        <v>41105</v>
      </c>
      <c r="AB15347" t="s">
        <v>33674</v>
      </c>
      <c r="AO15347" s="171"/>
      <c r="AP15347" s="171"/>
      <c r="AQ15347" s="171"/>
      <c r="AR15347" s="171"/>
    </row>
    <row r="15348" spans="24:44">
      <c r="X15348" t="s">
        <v>41106</v>
      </c>
      <c r="Y15348" t="s">
        <v>386</v>
      </c>
      <c r="Z15348" t="s">
        <v>41107</v>
      </c>
      <c r="AA15348" t="s">
        <v>33984</v>
      </c>
      <c r="AB15348" t="s">
        <v>125</v>
      </c>
      <c r="AO15348" s="171"/>
      <c r="AP15348" s="171"/>
      <c r="AQ15348" s="171"/>
      <c r="AR15348" s="171"/>
    </row>
    <row r="15349" spans="24:44">
      <c r="X15349" t="s">
        <v>41108</v>
      </c>
      <c r="Y15349" t="s">
        <v>386</v>
      </c>
      <c r="Z15349" t="s">
        <v>41109</v>
      </c>
      <c r="AA15349" t="s">
        <v>33984</v>
      </c>
      <c r="AB15349" t="s">
        <v>125</v>
      </c>
      <c r="AO15349" s="171"/>
      <c r="AP15349" s="171"/>
      <c r="AQ15349" s="171"/>
      <c r="AR15349" s="171"/>
    </row>
    <row r="15350" spans="24:44">
      <c r="X15350" t="s">
        <v>41110</v>
      </c>
      <c r="Y15350" t="s">
        <v>386</v>
      </c>
      <c r="Z15350" t="s">
        <v>41111</v>
      </c>
      <c r="AA15350" t="s">
        <v>34125</v>
      </c>
      <c r="AB15350" t="s">
        <v>33674</v>
      </c>
      <c r="AO15350" s="171"/>
      <c r="AP15350" s="171"/>
      <c r="AQ15350" s="171"/>
      <c r="AR15350" s="171"/>
    </row>
    <row r="15351" spans="24:44">
      <c r="X15351" t="s">
        <v>41112</v>
      </c>
      <c r="Y15351" t="s">
        <v>386</v>
      </c>
      <c r="Z15351" t="s">
        <v>41113</v>
      </c>
      <c r="AA15351" t="s">
        <v>33990</v>
      </c>
      <c r="AB15351" t="s">
        <v>33694</v>
      </c>
      <c r="AO15351" s="171"/>
      <c r="AP15351" s="171"/>
      <c r="AQ15351" s="171"/>
      <c r="AR15351" s="171"/>
    </row>
    <row r="15352" spans="24:44">
      <c r="X15352" t="s">
        <v>41114</v>
      </c>
      <c r="Y15352" t="s">
        <v>386</v>
      </c>
      <c r="Z15352" t="s">
        <v>41115</v>
      </c>
      <c r="AA15352" t="s">
        <v>34125</v>
      </c>
      <c r="AB15352" t="s">
        <v>33674</v>
      </c>
      <c r="AO15352" s="171"/>
      <c r="AP15352" s="171"/>
      <c r="AQ15352" s="171"/>
      <c r="AR15352" s="171"/>
    </row>
    <row r="15353" spans="24:44">
      <c r="X15353" t="s">
        <v>41116</v>
      </c>
      <c r="Y15353" t="s">
        <v>386</v>
      </c>
      <c r="Z15353" t="s">
        <v>41117</v>
      </c>
      <c r="AA15353" t="s">
        <v>34831</v>
      </c>
      <c r="AB15353" t="s">
        <v>33865</v>
      </c>
      <c r="AO15353" s="171"/>
      <c r="AP15353" s="171"/>
      <c r="AQ15353" s="171"/>
      <c r="AR15353" s="171"/>
    </row>
    <row r="15354" spans="24:44">
      <c r="X15354" t="s">
        <v>41118</v>
      </c>
      <c r="Y15354" t="s">
        <v>386</v>
      </c>
      <c r="Z15354" t="s">
        <v>41119</v>
      </c>
      <c r="AA15354" t="s">
        <v>34831</v>
      </c>
      <c r="AB15354" t="s">
        <v>33865</v>
      </c>
      <c r="AO15354" s="171"/>
      <c r="AP15354" s="171"/>
      <c r="AQ15354" s="171"/>
      <c r="AR15354" s="171"/>
    </row>
    <row r="15355" spans="24:44">
      <c r="X15355" t="s">
        <v>41120</v>
      </c>
      <c r="Y15355" t="s">
        <v>386</v>
      </c>
      <c r="Z15355" t="s">
        <v>41121</v>
      </c>
      <c r="AA15355" t="s">
        <v>34125</v>
      </c>
      <c r="AB15355" t="s">
        <v>33674</v>
      </c>
      <c r="AO15355" s="171"/>
      <c r="AP15355" s="171"/>
      <c r="AQ15355" s="171"/>
      <c r="AR15355" s="171"/>
    </row>
    <row r="15356" spans="24:44">
      <c r="X15356" t="s">
        <v>41122</v>
      </c>
      <c r="Y15356" t="s">
        <v>386</v>
      </c>
      <c r="Z15356" t="s">
        <v>41123</v>
      </c>
      <c r="AA15356" t="s">
        <v>34125</v>
      </c>
      <c r="AB15356" t="s">
        <v>33674</v>
      </c>
      <c r="AO15356" s="171"/>
      <c r="AP15356" s="171"/>
      <c r="AQ15356" s="171"/>
      <c r="AR15356" s="171"/>
    </row>
    <row r="15357" spans="24:44">
      <c r="X15357" t="s">
        <v>41124</v>
      </c>
      <c r="Y15357" t="s">
        <v>386</v>
      </c>
      <c r="Z15357" t="s">
        <v>41125</v>
      </c>
      <c r="AA15357" t="s">
        <v>34125</v>
      </c>
      <c r="AB15357" t="s">
        <v>33674</v>
      </c>
      <c r="AO15357" s="171"/>
      <c r="AP15357" s="171"/>
      <c r="AQ15357" s="171"/>
      <c r="AR15357" s="171"/>
    </row>
    <row r="15358" spans="24:44">
      <c r="X15358" t="s">
        <v>41126</v>
      </c>
      <c r="Y15358" t="s">
        <v>389</v>
      </c>
      <c r="Z15358" t="s">
        <v>41127</v>
      </c>
      <c r="AA15358" t="s">
        <v>34125</v>
      </c>
      <c r="AB15358" t="s">
        <v>33674</v>
      </c>
      <c r="AO15358" s="171"/>
      <c r="AP15358" s="171"/>
      <c r="AQ15358" s="171"/>
      <c r="AR15358" s="171"/>
    </row>
    <row r="15359" spans="24:44">
      <c r="X15359" t="s">
        <v>41128</v>
      </c>
      <c r="Y15359" t="s">
        <v>386</v>
      </c>
      <c r="Z15359" t="s">
        <v>41129</v>
      </c>
      <c r="AA15359" t="s">
        <v>33715</v>
      </c>
      <c r="AB15359" t="s">
        <v>33627</v>
      </c>
      <c r="AO15359" s="171"/>
      <c r="AP15359" s="171"/>
      <c r="AQ15359" s="171"/>
      <c r="AR15359" s="171"/>
    </row>
    <row r="15360" spans="24:44">
      <c r="X15360" t="s">
        <v>41130</v>
      </c>
      <c r="Y15360" t="s">
        <v>386</v>
      </c>
      <c r="Z15360" t="s">
        <v>41131</v>
      </c>
      <c r="AA15360" t="s">
        <v>35952</v>
      </c>
      <c r="AB15360" t="s">
        <v>125</v>
      </c>
      <c r="AO15360" s="171"/>
      <c r="AP15360" s="171"/>
      <c r="AQ15360" s="171"/>
      <c r="AR15360" s="171"/>
    </row>
    <row r="15361" spans="24:44">
      <c r="X15361" t="s">
        <v>41132</v>
      </c>
      <c r="Y15361" t="s">
        <v>386</v>
      </c>
      <c r="Z15361" t="s">
        <v>41133</v>
      </c>
      <c r="AA15361" t="s">
        <v>34125</v>
      </c>
      <c r="AB15361" t="s">
        <v>33674</v>
      </c>
      <c r="AO15361" s="171"/>
      <c r="AP15361" s="171"/>
      <c r="AQ15361" s="171"/>
      <c r="AR15361" s="171"/>
    </row>
    <row r="15362" spans="24:44">
      <c r="X15362" t="s">
        <v>41134</v>
      </c>
      <c r="Y15362" t="s">
        <v>386</v>
      </c>
      <c r="Z15362" t="s">
        <v>34726</v>
      </c>
      <c r="AA15362" t="s">
        <v>34672</v>
      </c>
      <c r="AB15362" t="s">
        <v>33694</v>
      </c>
      <c r="AO15362" s="171"/>
      <c r="AP15362" s="171"/>
      <c r="AQ15362" s="171"/>
      <c r="AR15362" s="171"/>
    </row>
    <row r="15363" spans="24:44">
      <c r="X15363" t="s">
        <v>41135</v>
      </c>
      <c r="Y15363" t="s">
        <v>386</v>
      </c>
      <c r="Z15363" t="s">
        <v>38393</v>
      </c>
      <c r="AA15363" t="s">
        <v>41136</v>
      </c>
      <c r="AB15363" t="s">
        <v>33627</v>
      </c>
      <c r="AO15363" s="171"/>
      <c r="AP15363" s="171"/>
      <c r="AQ15363" s="171"/>
      <c r="AR15363" s="171"/>
    </row>
    <row r="15364" spans="24:44">
      <c r="X15364" t="s">
        <v>41137</v>
      </c>
      <c r="Y15364" t="s">
        <v>386</v>
      </c>
      <c r="Z15364" t="s">
        <v>41138</v>
      </c>
      <c r="AA15364" t="s">
        <v>33762</v>
      </c>
      <c r="AB15364" t="s">
        <v>125</v>
      </c>
      <c r="AO15364" s="171"/>
      <c r="AP15364" s="171"/>
      <c r="AQ15364" s="171"/>
      <c r="AR15364" s="171"/>
    </row>
    <row r="15365" spans="24:44">
      <c r="X15365" t="s">
        <v>41139</v>
      </c>
      <c r="Y15365" t="s">
        <v>389</v>
      </c>
      <c r="Z15365" t="s">
        <v>41140</v>
      </c>
      <c r="AA15365" t="s">
        <v>41141</v>
      </c>
      <c r="AB15365" t="s">
        <v>33694</v>
      </c>
      <c r="AO15365" s="171"/>
      <c r="AP15365" s="171"/>
      <c r="AQ15365" s="171"/>
      <c r="AR15365" s="171"/>
    </row>
    <row r="15366" spans="24:44">
      <c r="X15366" t="s">
        <v>41142</v>
      </c>
      <c r="Y15366" t="s">
        <v>389</v>
      </c>
      <c r="Z15366" t="s">
        <v>33618</v>
      </c>
      <c r="AA15366" t="s">
        <v>41143</v>
      </c>
      <c r="AB15366" t="s">
        <v>5361</v>
      </c>
      <c r="AO15366" s="171"/>
      <c r="AP15366" s="171"/>
      <c r="AQ15366" s="171"/>
      <c r="AR15366" s="171"/>
    </row>
    <row r="15367" spans="24:44">
      <c r="X15367" t="s">
        <v>41142</v>
      </c>
      <c r="Y15367" t="s">
        <v>389</v>
      </c>
      <c r="Z15367" t="s">
        <v>33618</v>
      </c>
      <c r="AA15367" t="s">
        <v>41143</v>
      </c>
      <c r="AB15367" t="s">
        <v>5361</v>
      </c>
      <c r="AO15367" s="171"/>
      <c r="AP15367" s="171"/>
      <c r="AQ15367" s="171"/>
      <c r="AR15367" s="171"/>
    </row>
    <row r="15368" spans="24:44">
      <c r="X15368" t="s">
        <v>41144</v>
      </c>
      <c r="Y15368" t="s">
        <v>389</v>
      </c>
      <c r="Z15368" t="s">
        <v>41081</v>
      </c>
      <c r="AA15368" t="s">
        <v>41145</v>
      </c>
      <c r="AB15368" t="s">
        <v>5361</v>
      </c>
      <c r="AO15368" s="171"/>
      <c r="AP15368" s="171"/>
      <c r="AQ15368" s="171"/>
      <c r="AR15368" s="171"/>
    </row>
    <row r="15369" spans="24:44">
      <c r="X15369" t="s">
        <v>41146</v>
      </c>
      <c r="Y15369" t="s">
        <v>386</v>
      </c>
      <c r="Z15369" t="s">
        <v>41081</v>
      </c>
      <c r="AA15369" t="s">
        <v>33984</v>
      </c>
      <c r="AB15369" t="s">
        <v>125</v>
      </c>
      <c r="AO15369" s="171"/>
      <c r="AP15369" s="171"/>
      <c r="AQ15369" s="171"/>
      <c r="AR15369" s="171"/>
    </row>
    <row r="15370" spans="24:44">
      <c r="X15370" t="s">
        <v>41147</v>
      </c>
      <c r="Y15370" t="s">
        <v>386</v>
      </c>
      <c r="Z15370" t="s">
        <v>41148</v>
      </c>
      <c r="AA15370" t="s">
        <v>34672</v>
      </c>
      <c r="AB15370" t="s">
        <v>33694</v>
      </c>
      <c r="AO15370" s="171"/>
      <c r="AP15370" s="171"/>
      <c r="AQ15370" s="171"/>
      <c r="AR15370" s="171"/>
    </row>
    <row r="15371" spans="24:44">
      <c r="X15371" t="s">
        <v>41149</v>
      </c>
      <c r="Y15371" t="s">
        <v>386</v>
      </c>
      <c r="Z15371" t="s">
        <v>41150</v>
      </c>
      <c r="AA15371" t="s">
        <v>33984</v>
      </c>
      <c r="AB15371" t="s">
        <v>125</v>
      </c>
      <c r="AO15371" s="171"/>
      <c r="AP15371" s="171"/>
      <c r="AQ15371" s="171"/>
      <c r="AR15371" s="171"/>
    </row>
    <row r="15372" spans="24:44">
      <c r="X15372" t="s">
        <v>41151</v>
      </c>
      <c r="Y15372" t="s">
        <v>386</v>
      </c>
      <c r="Z15372" t="s">
        <v>41152</v>
      </c>
      <c r="AA15372" t="s">
        <v>34094</v>
      </c>
      <c r="AB15372" t="s">
        <v>125</v>
      </c>
      <c r="AO15372" s="171"/>
      <c r="AP15372" s="171"/>
      <c r="AQ15372" s="171"/>
      <c r="AR15372" s="171"/>
    </row>
    <row r="15373" spans="24:44">
      <c r="X15373" t="s">
        <v>41153</v>
      </c>
      <c r="Y15373" t="s">
        <v>386</v>
      </c>
      <c r="Z15373" t="s">
        <v>41154</v>
      </c>
      <c r="AA15373" t="s">
        <v>33603</v>
      </c>
      <c r="AB15373" t="s">
        <v>125</v>
      </c>
      <c r="AO15373" s="171"/>
      <c r="AP15373" s="171"/>
      <c r="AQ15373" s="171"/>
      <c r="AR15373" s="171"/>
    </row>
    <row r="15374" spans="24:44">
      <c r="X15374" t="s">
        <v>41155</v>
      </c>
      <c r="Y15374" t="s">
        <v>386</v>
      </c>
      <c r="Z15374" t="s">
        <v>41156</v>
      </c>
      <c r="AA15374" t="s">
        <v>37867</v>
      </c>
      <c r="AB15374" t="s">
        <v>33769</v>
      </c>
      <c r="AO15374" s="171"/>
      <c r="AP15374" s="171"/>
      <c r="AQ15374" s="171"/>
      <c r="AR15374" s="171"/>
    </row>
    <row r="15375" spans="24:44">
      <c r="X15375" t="s">
        <v>41157</v>
      </c>
      <c r="Y15375" t="s">
        <v>386</v>
      </c>
      <c r="Z15375" t="s">
        <v>41158</v>
      </c>
      <c r="AA15375" t="s">
        <v>36893</v>
      </c>
      <c r="AB15375" t="s">
        <v>125</v>
      </c>
      <c r="AO15375" s="171"/>
      <c r="AP15375" s="171"/>
      <c r="AQ15375" s="171"/>
      <c r="AR15375" s="171"/>
    </row>
    <row r="15376" spans="24:44">
      <c r="X15376" t="s">
        <v>41159</v>
      </c>
      <c r="Y15376" t="s">
        <v>386</v>
      </c>
      <c r="Z15376" t="s">
        <v>41160</v>
      </c>
      <c r="AA15376" t="s">
        <v>33762</v>
      </c>
      <c r="AB15376" t="s">
        <v>125</v>
      </c>
      <c r="AO15376" s="171"/>
      <c r="AP15376" s="171"/>
      <c r="AQ15376" s="171"/>
      <c r="AR15376" s="171"/>
    </row>
    <row r="15377" spans="24:44">
      <c r="X15377" t="s">
        <v>41161</v>
      </c>
      <c r="Y15377" t="s">
        <v>386</v>
      </c>
      <c r="Z15377" t="s">
        <v>41162</v>
      </c>
      <c r="AA15377" t="s">
        <v>38793</v>
      </c>
      <c r="AB15377" t="s">
        <v>125</v>
      </c>
      <c r="AO15377" s="171"/>
      <c r="AP15377" s="171"/>
      <c r="AQ15377" s="171"/>
      <c r="AR15377" s="171"/>
    </row>
    <row r="15378" spans="24:44">
      <c r="X15378" t="s">
        <v>41163</v>
      </c>
      <c r="Y15378" t="s">
        <v>386</v>
      </c>
      <c r="Z15378" t="s">
        <v>41164</v>
      </c>
      <c r="AA15378" t="s">
        <v>34125</v>
      </c>
      <c r="AB15378" t="s">
        <v>33674</v>
      </c>
      <c r="AO15378" s="171"/>
      <c r="AP15378" s="171"/>
      <c r="AQ15378" s="171"/>
      <c r="AR15378" s="171"/>
    </row>
    <row r="15379" spans="24:44">
      <c r="X15379" t="s">
        <v>41165</v>
      </c>
      <c r="Y15379" t="s">
        <v>386</v>
      </c>
      <c r="Z15379" t="s">
        <v>41166</v>
      </c>
      <c r="AA15379" t="s">
        <v>34125</v>
      </c>
      <c r="AB15379" t="s">
        <v>33674</v>
      </c>
      <c r="AO15379" s="171"/>
      <c r="AP15379" s="171"/>
      <c r="AQ15379" s="171"/>
      <c r="AR15379" s="171"/>
    </row>
    <row r="15380" spans="24:44">
      <c r="X15380" t="s">
        <v>41167</v>
      </c>
      <c r="Y15380" t="s">
        <v>386</v>
      </c>
      <c r="Z15380" t="s">
        <v>41168</v>
      </c>
      <c r="AA15380" t="s">
        <v>33990</v>
      </c>
      <c r="AB15380" t="s">
        <v>33694</v>
      </c>
      <c r="AO15380" s="171"/>
      <c r="AP15380" s="171"/>
      <c r="AQ15380" s="171"/>
      <c r="AR15380" s="171"/>
    </row>
    <row r="15381" spans="24:44">
      <c r="X15381" t="s">
        <v>41169</v>
      </c>
      <c r="Y15381" t="s">
        <v>386</v>
      </c>
      <c r="Z15381" t="s">
        <v>41170</v>
      </c>
      <c r="AA15381" t="s">
        <v>33990</v>
      </c>
      <c r="AB15381" t="s">
        <v>33694</v>
      </c>
      <c r="AO15381" s="171"/>
      <c r="AP15381" s="171"/>
      <c r="AQ15381" s="171"/>
      <c r="AR15381" s="171"/>
    </row>
    <row r="15382" spans="24:44">
      <c r="X15382" t="s">
        <v>41171</v>
      </c>
      <c r="Y15382" t="s">
        <v>386</v>
      </c>
      <c r="Z15382" t="s">
        <v>41172</v>
      </c>
      <c r="AA15382" t="s">
        <v>34125</v>
      </c>
      <c r="AB15382" t="s">
        <v>33674</v>
      </c>
      <c r="AO15382" s="171"/>
      <c r="AP15382" s="171"/>
      <c r="AQ15382" s="171"/>
      <c r="AR15382" s="171"/>
    </row>
    <row r="15383" spans="24:44">
      <c r="X15383" t="s">
        <v>41173</v>
      </c>
      <c r="Y15383" t="s">
        <v>386</v>
      </c>
      <c r="Z15383" t="s">
        <v>41174</v>
      </c>
      <c r="AA15383" t="s">
        <v>34125</v>
      </c>
      <c r="AB15383" t="s">
        <v>33674</v>
      </c>
      <c r="AO15383" s="171"/>
      <c r="AP15383" s="171"/>
      <c r="AQ15383" s="171"/>
      <c r="AR15383" s="171"/>
    </row>
    <row r="15384" spans="24:44">
      <c r="X15384" t="s">
        <v>6507</v>
      </c>
      <c r="Y15384" t="s">
        <v>386</v>
      </c>
      <c r="Z15384" t="s">
        <v>41175</v>
      </c>
      <c r="AA15384" t="s">
        <v>34157</v>
      </c>
      <c r="AB15384" t="s">
        <v>34158</v>
      </c>
      <c r="AO15384" s="171"/>
      <c r="AP15384" s="171"/>
      <c r="AQ15384" s="171"/>
      <c r="AR15384" s="171"/>
    </row>
    <row r="15385" spans="24:44">
      <c r="X15385" t="s">
        <v>41176</v>
      </c>
      <c r="Y15385" t="s">
        <v>386</v>
      </c>
      <c r="Z15385" t="s">
        <v>41177</v>
      </c>
      <c r="AA15385" t="s">
        <v>34157</v>
      </c>
      <c r="AB15385" t="s">
        <v>34158</v>
      </c>
      <c r="AO15385" s="171"/>
      <c r="AP15385" s="171"/>
      <c r="AQ15385" s="171"/>
      <c r="AR15385" s="171"/>
    </row>
    <row r="15386" spans="24:44">
      <c r="X15386" t="s">
        <v>5717</v>
      </c>
      <c r="Y15386" t="s">
        <v>386</v>
      </c>
      <c r="Z15386" t="s">
        <v>41178</v>
      </c>
      <c r="AA15386" t="s">
        <v>34157</v>
      </c>
      <c r="AB15386" t="s">
        <v>34158</v>
      </c>
      <c r="AO15386" s="171"/>
      <c r="AP15386" s="171"/>
      <c r="AQ15386" s="171"/>
      <c r="AR15386" s="171"/>
    </row>
    <row r="15387" spans="24:44">
      <c r="X15387" t="s">
        <v>6512</v>
      </c>
      <c r="Y15387" t="s">
        <v>386</v>
      </c>
      <c r="Z15387" t="s">
        <v>41179</v>
      </c>
      <c r="AA15387" t="s">
        <v>34157</v>
      </c>
      <c r="AB15387" t="s">
        <v>34158</v>
      </c>
      <c r="AO15387" s="171"/>
      <c r="AP15387" s="171"/>
      <c r="AQ15387" s="171"/>
      <c r="AR15387" s="171"/>
    </row>
    <row r="15388" spans="24:44">
      <c r="X15388" t="s">
        <v>41180</v>
      </c>
      <c r="Y15388" t="s">
        <v>389</v>
      </c>
      <c r="Z15388" t="s">
        <v>41181</v>
      </c>
      <c r="AA15388" t="s">
        <v>34157</v>
      </c>
      <c r="AB15388" t="s">
        <v>34158</v>
      </c>
      <c r="AO15388" s="171"/>
      <c r="AP15388" s="171"/>
      <c r="AQ15388" s="171"/>
      <c r="AR15388" s="171"/>
    </row>
    <row r="15389" spans="24:44">
      <c r="X15389" t="s">
        <v>6517</v>
      </c>
      <c r="Y15389" t="s">
        <v>386</v>
      </c>
      <c r="Z15389" t="s">
        <v>41182</v>
      </c>
      <c r="AA15389" t="s">
        <v>34157</v>
      </c>
      <c r="AB15389" t="s">
        <v>34158</v>
      </c>
      <c r="AO15389" s="171"/>
      <c r="AP15389" s="171"/>
      <c r="AQ15389" s="171"/>
      <c r="AR15389" s="171"/>
    </row>
    <row r="15390" spans="24:44">
      <c r="X15390" t="s">
        <v>2779</v>
      </c>
      <c r="Y15390" t="s">
        <v>386</v>
      </c>
      <c r="Z15390" t="s">
        <v>41183</v>
      </c>
      <c r="AA15390" t="s">
        <v>34157</v>
      </c>
      <c r="AB15390" t="s">
        <v>34158</v>
      </c>
      <c r="AO15390" s="171"/>
      <c r="AP15390" s="171"/>
      <c r="AQ15390" s="171"/>
      <c r="AR15390" s="171"/>
    </row>
    <row r="15391" spans="24:44">
      <c r="X15391" t="s">
        <v>41184</v>
      </c>
      <c r="Y15391" t="s">
        <v>389</v>
      </c>
      <c r="Z15391" t="s">
        <v>41185</v>
      </c>
      <c r="AA15391" t="s">
        <v>34157</v>
      </c>
      <c r="AB15391" t="s">
        <v>34158</v>
      </c>
      <c r="AO15391" s="171"/>
      <c r="AP15391" s="171"/>
      <c r="AQ15391" s="171"/>
      <c r="AR15391" s="171"/>
    </row>
    <row r="15392" spans="24:44">
      <c r="X15392" t="s">
        <v>41186</v>
      </c>
      <c r="Y15392" t="s">
        <v>386</v>
      </c>
      <c r="Z15392" t="s">
        <v>41187</v>
      </c>
      <c r="AA15392" t="s">
        <v>34157</v>
      </c>
      <c r="AB15392" t="s">
        <v>34158</v>
      </c>
      <c r="AO15392" s="171"/>
      <c r="AP15392" s="171"/>
      <c r="AQ15392" s="171"/>
      <c r="AR15392" s="171"/>
    </row>
    <row r="15393" spans="24:44">
      <c r="X15393" t="s">
        <v>41188</v>
      </c>
      <c r="Y15393" t="s">
        <v>389</v>
      </c>
      <c r="Z15393" t="s">
        <v>41189</v>
      </c>
      <c r="AA15393" t="s">
        <v>34157</v>
      </c>
      <c r="AB15393" t="s">
        <v>34158</v>
      </c>
      <c r="AO15393" s="171"/>
      <c r="AP15393" s="171"/>
      <c r="AQ15393" s="171"/>
      <c r="AR15393" s="171"/>
    </row>
    <row r="15394" spans="24:44">
      <c r="X15394" t="s">
        <v>41190</v>
      </c>
      <c r="Y15394" t="s">
        <v>389</v>
      </c>
      <c r="Z15394" t="s">
        <v>41191</v>
      </c>
      <c r="AA15394" t="s">
        <v>34157</v>
      </c>
      <c r="AB15394" t="s">
        <v>34158</v>
      </c>
      <c r="AO15394" s="171"/>
      <c r="AP15394" s="171"/>
      <c r="AQ15394" s="171"/>
      <c r="AR15394" s="171"/>
    </row>
    <row r="15395" spans="24:44">
      <c r="X15395" t="s">
        <v>41192</v>
      </c>
      <c r="Y15395" t="s">
        <v>389</v>
      </c>
      <c r="Z15395" t="s">
        <v>41193</v>
      </c>
      <c r="AA15395" t="s">
        <v>34157</v>
      </c>
      <c r="AB15395" t="s">
        <v>34158</v>
      </c>
      <c r="AO15395" s="171"/>
      <c r="AP15395" s="171"/>
      <c r="AQ15395" s="171"/>
      <c r="AR15395" s="171"/>
    </row>
    <row r="15396" spans="24:44">
      <c r="X15396" t="s">
        <v>41194</v>
      </c>
      <c r="Y15396" t="s">
        <v>386</v>
      </c>
      <c r="Z15396" t="s">
        <v>41195</v>
      </c>
      <c r="AA15396" t="s">
        <v>34157</v>
      </c>
      <c r="AB15396" t="s">
        <v>34158</v>
      </c>
      <c r="AO15396" s="171"/>
      <c r="AP15396" s="171"/>
      <c r="AQ15396" s="171"/>
      <c r="AR15396" s="171"/>
    </row>
    <row r="15397" spans="24:44">
      <c r="X15397" t="s">
        <v>41196</v>
      </c>
      <c r="Y15397" t="s">
        <v>386</v>
      </c>
      <c r="Z15397" t="s">
        <v>41197</v>
      </c>
      <c r="AA15397" t="s">
        <v>34157</v>
      </c>
      <c r="AB15397" t="s">
        <v>34158</v>
      </c>
      <c r="AO15397" s="171"/>
      <c r="AP15397" s="171"/>
      <c r="AQ15397" s="171"/>
      <c r="AR15397" s="171"/>
    </row>
    <row r="15398" spans="24:44">
      <c r="X15398" t="s">
        <v>41198</v>
      </c>
      <c r="Y15398" t="s">
        <v>386</v>
      </c>
      <c r="Z15398" t="s">
        <v>41199</v>
      </c>
      <c r="AA15398" t="s">
        <v>34157</v>
      </c>
      <c r="AB15398" t="s">
        <v>34158</v>
      </c>
      <c r="AO15398" s="171"/>
      <c r="AP15398" s="171"/>
      <c r="AQ15398" s="171"/>
      <c r="AR15398" s="171"/>
    </row>
    <row r="15399" spans="24:44">
      <c r="X15399" t="s">
        <v>2784</v>
      </c>
      <c r="Y15399" t="s">
        <v>386</v>
      </c>
      <c r="Z15399" t="s">
        <v>41200</v>
      </c>
      <c r="AA15399" t="s">
        <v>34157</v>
      </c>
      <c r="AB15399" t="s">
        <v>34158</v>
      </c>
      <c r="AO15399" s="171"/>
      <c r="AP15399" s="171"/>
      <c r="AQ15399" s="171"/>
      <c r="AR15399" s="171"/>
    </row>
    <row r="15400" spans="24:44">
      <c r="X15400" t="s">
        <v>5197</v>
      </c>
      <c r="Y15400" t="s">
        <v>386</v>
      </c>
      <c r="Z15400" t="s">
        <v>41201</v>
      </c>
      <c r="AA15400" t="s">
        <v>34157</v>
      </c>
      <c r="AB15400" t="s">
        <v>34158</v>
      </c>
      <c r="AO15400" s="171"/>
      <c r="AP15400" s="171"/>
      <c r="AQ15400" s="171"/>
      <c r="AR15400" s="171"/>
    </row>
    <row r="15401" spans="24:44">
      <c r="X15401" t="s">
        <v>6522</v>
      </c>
      <c r="Y15401" t="s">
        <v>386</v>
      </c>
      <c r="Z15401" t="s">
        <v>41202</v>
      </c>
      <c r="AA15401" t="s">
        <v>34157</v>
      </c>
      <c r="AB15401" t="s">
        <v>34158</v>
      </c>
      <c r="AO15401" s="171"/>
      <c r="AP15401" s="171"/>
      <c r="AQ15401" s="171"/>
      <c r="AR15401" s="171"/>
    </row>
    <row r="15402" spans="24:44">
      <c r="X15402" t="s">
        <v>1500</v>
      </c>
      <c r="Y15402" t="s">
        <v>386</v>
      </c>
      <c r="Z15402" t="s">
        <v>41203</v>
      </c>
      <c r="AA15402" t="s">
        <v>34157</v>
      </c>
      <c r="AB15402" t="s">
        <v>34158</v>
      </c>
      <c r="AO15402" s="171"/>
      <c r="AP15402" s="171"/>
      <c r="AQ15402" s="171"/>
      <c r="AR15402" s="171"/>
    </row>
    <row r="15403" spans="24:44">
      <c r="X15403" t="s">
        <v>3678</v>
      </c>
      <c r="Y15403" t="s">
        <v>386</v>
      </c>
      <c r="Z15403" t="s">
        <v>41204</v>
      </c>
      <c r="AA15403" t="s">
        <v>33846</v>
      </c>
      <c r="AB15403" t="s">
        <v>125</v>
      </c>
      <c r="AO15403" s="171"/>
      <c r="AP15403" s="171"/>
      <c r="AQ15403" s="171"/>
      <c r="AR15403" s="171"/>
    </row>
    <row r="15404" spans="24:44">
      <c r="X15404" t="s">
        <v>41205</v>
      </c>
      <c r="Y15404" t="s">
        <v>386</v>
      </c>
      <c r="Z15404" t="s">
        <v>41206</v>
      </c>
      <c r="AA15404" t="s">
        <v>34157</v>
      </c>
      <c r="AB15404" t="s">
        <v>34158</v>
      </c>
      <c r="AO15404" s="171"/>
      <c r="AP15404" s="171"/>
      <c r="AQ15404" s="171"/>
      <c r="AR15404" s="171"/>
    </row>
    <row r="15405" spans="24:44">
      <c r="X15405" t="s">
        <v>41207</v>
      </c>
      <c r="Y15405" t="s">
        <v>389</v>
      </c>
      <c r="Z15405" t="s">
        <v>33618</v>
      </c>
      <c r="AA15405" t="s">
        <v>41208</v>
      </c>
      <c r="AB15405" t="s">
        <v>33841</v>
      </c>
      <c r="AO15405" s="171"/>
      <c r="AP15405" s="171"/>
      <c r="AQ15405" s="171"/>
      <c r="AR15405" s="171"/>
    </row>
    <row r="15406" spans="24:44">
      <c r="X15406" t="s">
        <v>41207</v>
      </c>
      <c r="Y15406" t="s">
        <v>389</v>
      </c>
      <c r="Z15406" t="s">
        <v>33618</v>
      </c>
      <c r="AA15406" t="s">
        <v>41208</v>
      </c>
      <c r="AB15406" t="s">
        <v>33841</v>
      </c>
      <c r="AO15406" s="171"/>
      <c r="AP15406" s="171"/>
      <c r="AQ15406" s="171"/>
      <c r="AR15406" s="171"/>
    </row>
    <row r="15407" spans="24:44">
      <c r="X15407" t="s">
        <v>41209</v>
      </c>
      <c r="Y15407" t="s">
        <v>389</v>
      </c>
      <c r="Z15407" t="s">
        <v>41210</v>
      </c>
      <c r="AA15407" t="s">
        <v>33984</v>
      </c>
      <c r="AB15407" t="s">
        <v>125</v>
      </c>
      <c r="AO15407" s="171"/>
      <c r="AP15407" s="171"/>
      <c r="AQ15407" s="171"/>
      <c r="AR15407" s="171"/>
    </row>
    <row r="15408" spans="24:44">
      <c r="X15408" t="s">
        <v>41211</v>
      </c>
      <c r="Y15408" t="s">
        <v>389</v>
      </c>
      <c r="Z15408" t="s">
        <v>41212</v>
      </c>
      <c r="AA15408" t="s">
        <v>33984</v>
      </c>
      <c r="AB15408" t="s">
        <v>125</v>
      </c>
      <c r="AO15408" s="171"/>
      <c r="AP15408" s="171"/>
      <c r="AQ15408" s="171"/>
      <c r="AR15408" s="171"/>
    </row>
    <row r="15409" spans="24:44">
      <c r="X15409" t="s">
        <v>3683</v>
      </c>
      <c r="Y15409" t="s">
        <v>386</v>
      </c>
      <c r="Z15409" t="s">
        <v>41213</v>
      </c>
      <c r="AA15409" t="s">
        <v>33984</v>
      </c>
      <c r="AB15409" t="s">
        <v>125</v>
      </c>
      <c r="AO15409" s="171"/>
      <c r="AP15409" s="171"/>
      <c r="AQ15409" s="171"/>
      <c r="AR15409" s="171"/>
    </row>
    <row r="15410" spans="24:44">
      <c r="X15410" t="s">
        <v>41214</v>
      </c>
      <c r="Y15410" t="s">
        <v>389</v>
      </c>
      <c r="Z15410" t="s">
        <v>41215</v>
      </c>
      <c r="AA15410" t="s">
        <v>33984</v>
      </c>
      <c r="AB15410" t="s">
        <v>125</v>
      </c>
      <c r="AO15410" s="171"/>
      <c r="AP15410" s="171"/>
      <c r="AQ15410" s="171"/>
      <c r="AR15410" s="171"/>
    </row>
    <row r="15411" spans="24:44">
      <c r="X15411" t="s">
        <v>6527</v>
      </c>
      <c r="Y15411" t="s">
        <v>386</v>
      </c>
      <c r="Z15411" t="s">
        <v>41216</v>
      </c>
      <c r="AA15411" t="s">
        <v>34157</v>
      </c>
      <c r="AB15411" t="s">
        <v>34158</v>
      </c>
      <c r="AO15411" s="171"/>
      <c r="AP15411" s="171"/>
      <c r="AQ15411" s="171"/>
      <c r="AR15411" s="171"/>
    </row>
    <row r="15412" spans="24:44">
      <c r="X15412" t="s">
        <v>41217</v>
      </c>
      <c r="Y15412" t="s">
        <v>386</v>
      </c>
      <c r="Z15412" t="s">
        <v>38424</v>
      </c>
      <c r="AA15412" t="s">
        <v>33677</v>
      </c>
      <c r="AB15412" t="s">
        <v>125</v>
      </c>
      <c r="AO15412" s="171"/>
      <c r="AP15412" s="171"/>
      <c r="AQ15412" s="171"/>
      <c r="AR15412" s="171"/>
    </row>
    <row r="15413" spans="24:44">
      <c r="X15413" t="s">
        <v>41218</v>
      </c>
      <c r="Y15413" t="s">
        <v>386</v>
      </c>
      <c r="Z15413" t="s">
        <v>39861</v>
      </c>
      <c r="AA15413" t="s">
        <v>33677</v>
      </c>
      <c r="AB15413" t="s">
        <v>125</v>
      </c>
      <c r="AO15413" s="171"/>
      <c r="AP15413" s="171"/>
      <c r="AQ15413" s="171"/>
      <c r="AR15413" s="171"/>
    </row>
    <row r="15414" spans="24:44">
      <c r="X15414" t="s">
        <v>41219</v>
      </c>
      <c r="Y15414" t="s">
        <v>386</v>
      </c>
      <c r="Z15414" t="s">
        <v>41220</v>
      </c>
      <c r="AA15414" t="s">
        <v>33677</v>
      </c>
      <c r="AB15414" t="s">
        <v>125</v>
      </c>
      <c r="AO15414" s="171"/>
      <c r="AP15414" s="171"/>
      <c r="AQ15414" s="171"/>
      <c r="AR15414" s="171"/>
    </row>
    <row r="15415" spans="24:44">
      <c r="X15415" t="s">
        <v>41221</v>
      </c>
      <c r="Y15415" t="s">
        <v>386</v>
      </c>
      <c r="Z15415" t="s">
        <v>41222</v>
      </c>
      <c r="AA15415" t="s">
        <v>33677</v>
      </c>
      <c r="AB15415" t="s">
        <v>125</v>
      </c>
      <c r="AO15415" s="171"/>
      <c r="AP15415" s="171"/>
      <c r="AQ15415" s="171"/>
      <c r="AR15415" s="171"/>
    </row>
    <row r="15416" spans="24:44">
      <c r="X15416" t="s">
        <v>41223</v>
      </c>
      <c r="Y15416" t="s">
        <v>386</v>
      </c>
      <c r="Z15416" t="s">
        <v>41224</v>
      </c>
      <c r="AA15416" t="s">
        <v>33626</v>
      </c>
      <c r="AB15416" t="s">
        <v>33627</v>
      </c>
      <c r="AO15416" s="171"/>
      <c r="AP15416" s="171"/>
      <c r="AQ15416" s="171"/>
      <c r="AR15416" s="171"/>
    </row>
    <row r="15417" spans="24:44">
      <c r="X15417" t="s">
        <v>41225</v>
      </c>
      <c r="Y15417" t="s">
        <v>386</v>
      </c>
      <c r="Z15417" t="s">
        <v>41226</v>
      </c>
      <c r="AA15417" t="s">
        <v>653</v>
      </c>
      <c r="AB15417" t="s">
        <v>125</v>
      </c>
      <c r="AO15417" s="171"/>
      <c r="AP15417" s="171"/>
      <c r="AQ15417" s="171"/>
      <c r="AR15417" s="171"/>
    </row>
    <row r="15418" spans="24:44">
      <c r="X15418" t="s">
        <v>41227</v>
      </c>
      <c r="Y15418" t="s">
        <v>386</v>
      </c>
      <c r="Z15418" t="s">
        <v>41228</v>
      </c>
      <c r="AA15418" t="s">
        <v>653</v>
      </c>
      <c r="AB15418" t="s">
        <v>125</v>
      </c>
      <c r="AO15418" s="171"/>
      <c r="AP15418" s="171"/>
      <c r="AQ15418" s="171"/>
      <c r="AR15418" s="171"/>
    </row>
    <row r="15419" spans="24:44">
      <c r="X15419" t="s">
        <v>41229</v>
      </c>
      <c r="Y15419" t="s">
        <v>386</v>
      </c>
      <c r="Z15419" t="s">
        <v>41230</v>
      </c>
      <c r="AA15419" t="s">
        <v>653</v>
      </c>
      <c r="AB15419" t="s">
        <v>125</v>
      </c>
      <c r="AO15419" s="171"/>
      <c r="AP15419" s="171"/>
      <c r="AQ15419" s="171"/>
      <c r="AR15419" s="171"/>
    </row>
    <row r="15420" spans="24:44">
      <c r="X15420" t="s">
        <v>41231</v>
      </c>
      <c r="Y15420" t="s">
        <v>386</v>
      </c>
      <c r="Z15420" t="s">
        <v>41232</v>
      </c>
      <c r="AA15420" t="s">
        <v>34758</v>
      </c>
      <c r="AB15420" t="s">
        <v>34158</v>
      </c>
      <c r="AO15420" s="171"/>
      <c r="AP15420" s="171"/>
      <c r="AQ15420" s="171"/>
      <c r="AR15420" s="171"/>
    </row>
    <row r="15421" spans="24:44">
      <c r="X15421" t="s">
        <v>41233</v>
      </c>
      <c r="Y15421" t="s">
        <v>389</v>
      </c>
      <c r="Z15421" t="s">
        <v>41234</v>
      </c>
      <c r="AA15421" t="s">
        <v>33762</v>
      </c>
      <c r="AB15421" t="s">
        <v>125</v>
      </c>
      <c r="AO15421" s="171"/>
      <c r="AP15421" s="171"/>
      <c r="AQ15421" s="171"/>
      <c r="AR15421" s="171"/>
    </row>
    <row r="15422" spans="24:44">
      <c r="X15422" t="s">
        <v>41235</v>
      </c>
      <c r="Y15422" t="s">
        <v>389</v>
      </c>
      <c r="Z15422" t="s">
        <v>41236</v>
      </c>
      <c r="AA15422" t="s">
        <v>33762</v>
      </c>
      <c r="AB15422" t="s">
        <v>125</v>
      </c>
      <c r="AO15422" s="171"/>
      <c r="AP15422" s="171"/>
      <c r="AQ15422" s="171"/>
      <c r="AR15422" s="171"/>
    </row>
    <row r="15423" spans="24:44">
      <c r="X15423" t="s">
        <v>41237</v>
      </c>
      <c r="Y15423" t="s">
        <v>386</v>
      </c>
      <c r="Z15423" t="s">
        <v>36820</v>
      </c>
      <c r="AA15423" t="s">
        <v>34094</v>
      </c>
      <c r="AB15423" t="s">
        <v>125</v>
      </c>
      <c r="AO15423" s="171"/>
      <c r="AP15423" s="171"/>
      <c r="AQ15423" s="171"/>
      <c r="AR15423" s="171"/>
    </row>
    <row r="15424" spans="24:44">
      <c r="X15424" t="s">
        <v>41238</v>
      </c>
      <c r="Y15424" t="s">
        <v>389</v>
      </c>
      <c r="Z15424" t="s">
        <v>41239</v>
      </c>
      <c r="AA15424" t="s">
        <v>34094</v>
      </c>
      <c r="AB15424" t="s">
        <v>125</v>
      </c>
      <c r="AO15424" s="171"/>
      <c r="AP15424" s="171"/>
      <c r="AQ15424" s="171"/>
      <c r="AR15424" s="171"/>
    </row>
    <row r="15425" spans="24:44">
      <c r="X15425" t="s">
        <v>41240</v>
      </c>
      <c r="Y15425" t="s">
        <v>389</v>
      </c>
      <c r="Z15425" t="s">
        <v>36872</v>
      </c>
      <c r="AA15425" t="s">
        <v>34094</v>
      </c>
      <c r="AB15425" t="s">
        <v>125</v>
      </c>
      <c r="AO15425" s="171"/>
      <c r="AP15425" s="171"/>
      <c r="AQ15425" s="171"/>
      <c r="AR15425" s="171"/>
    </row>
    <row r="15426" spans="24:44">
      <c r="X15426" t="s">
        <v>41241</v>
      </c>
      <c r="Y15426" t="s">
        <v>389</v>
      </c>
      <c r="Z15426" t="s">
        <v>41242</v>
      </c>
      <c r="AA15426" t="s">
        <v>34094</v>
      </c>
      <c r="AB15426" t="s">
        <v>125</v>
      </c>
      <c r="AO15426" s="171"/>
      <c r="AP15426" s="171"/>
      <c r="AQ15426" s="171"/>
      <c r="AR15426" s="171"/>
    </row>
    <row r="15427" spans="24:44">
      <c r="X15427" t="s">
        <v>41243</v>
      </c>
      <c r="Y15427" t="s">
        <v>386</v>
      </c>
      <c r="Z15427" t="s">
        <v>36355</v>
      </c>
      <c r="AA15427" t="s">
        <v>34094</v>
      </c>
      <c r="AB15427" t="s">
        <v>125</v>
      </c>
      <c r="AO15427" s="171"/>
      <c r="AP15427" s="171"/>
      <c r="AQ15427" s="171"/>
      <c r="AR15427" s="171"/>
    </row>
    <row r="15428" spans="24:44">
      <c r="X15428" t="s">
        <v>41244</v>
      </c>
      <c r="Y15428" t="s">
        <v>389</v>
      </c>
      <c r="Z15428" t="s">
        <v>41245</v>
      </c>
      <c r="AA15428" t="s">
        <v>34094</v>
      </c>
      <c r="AB15428" t="s">
        <v>125</v>
      </c>
      <c r="AO15428" s="171"/>
      <c r="AP15428" s="171"/>
      <c r="AQ15428" s="171"/>
      <c r="AR15428" s="171"/>
    </row>
    <row r="15429" spans="24:44">
      <c r="X15429" t="s">
        <v>41246</v>
      </c>
      <c r="Y15429" t="s">
        <v>389</v>
      </c>
      <c r="Z15429" t="s">
        <v>35897</v>
      </c>
      <c r="AA15429" t="s">
        <v>34094</v>
      </c>
      <c r="AB15429" t="s">
        <v>125</v>
      </c>
      <c r="AO15429" s="171"/>
      <c r="AP15429" s="171"/>
      <c r="AQ15429" s="171"/>
      <c r="AR15429" s="171"/>
    </row>
    <row r="15430" spans="24:44">
      <c r="X15430" t="s">
        <v>41247</v>
      </c>
      <c r="Y15430" t="s">
        <v>389</v>
      </c>
      <c r="Z15430" t="s">
        <v>37875</v>
      </c>
      <c r="AA15430" t="s">
        <v>34094</v>
      </c>
      <c r="AB15430" t="s">
        <v>125</v>
      </c>
      <c r="AO15430" s="171"/>
      <c r="AP15430" s="171"/>
      <c r="AQ15430" s="171"/>
      <c r="AR15430" s="171"/>
    </row>
    <row r="15431" spans="24:44">
      <c r="X15431" t="s">
        <v>41248</v>
      </c>
      <c r="Y15431" t="s">
        <v>389</v>
      </c>
      <c r="Z15431" t="s">
        <v>37933</v>
      </c>
      <c r="AA15431" t="s">
        <v>34094</v>
      </c>
      <c r="AB15431" t="s">
        <v>125</v>
      </c>
      <c r="AO15431" s="171"/>
      <c r="AP15431" s="171"/>
      <c r="AQ15431" s="171"/>
      <c r="AR15431" s="171"/>
    </row>
    <row r="15432" spans="24:44">
      <c r="X15432" t="s">
        <v>41249</v>
      </c>
      <c r="Y15432" t="s">
        <v>389</v>
      </c>
      <c r="Z15432" t="s">
        <v>41250</v>
      </c>
      <c r="AA15432" t="s">
        <v>34094</v>
      </c>
      <c r="AB15432" t="s">
        <v>125</v>
      </c>
      <c r="AO15432" s="171"/>
      <c r="AP15432" s="171"/>
      <c r="AQ15432" s="171"/>
      <c r="AR15432" s="171"/>
    </row>
    <row r="15433" spans="24:44">
      <c r="X15433" t="s">
        <v>41251</v>
      </c>
      <c r="Y15433" t="s">
        <v>389</v>
      </c>
      <c r="Z15433" t="s">
        <v>33618</v>
      </c>
      <c r="AA15433" t="s">
        <v>41252</v>
      </c>
      <c r="AB15433" t="s">
        <v>32837</v>
      </c>
      <c r="AO15433" s="171"/>
      <c r="AP15433" s="171"/>
      <c r="AQ15433" s="171"/>
      <c r="AR15433" s="171"/>
    </row>
    <row r="15434" spans="24:44">
      <c r="X15434" t="s">
        <v>41251</v>
      </c>
      <c r="Y15434" t="s">
        <v>389</v>
      </c>
      <c r="Z15434" t="s">
        <v>33618</v>
      </c>
      <c r="AA15434" t="s">
        <v>41252</v>
      </c>
      <c r="AB15434" t="s">
        <v>32837</v>
      </c>
      <c r="AO15434" s="171"/>
      <c r="AP15434" s="171"/>
      <c r="AQ15434" s="171"/>
      <c r="AR15434" s="171"/>
    </row>
    <row r="15435" spans="24:44">
      <c r="X15435" t="s">
        <v>41253</v>
      </c>
      <c r="Y15435" t="s">
        <v>389</v>
      </c>
      <c r="Z15435" t="s">
        <v>41254</v>
      </c>
      <c r="AA15435" t="s">
        <v>41255</v>
      </c>
      <c r="AB15435" t="s">
        <v>33841</v>
      </c>
      <c r="AO15435" s="171"/>
      <c r="AP15435" s="171"/>
      <c r="AQ15435" s="171"/>
      <c r="AR15435" s="171"/>
    </row>
    <row r="15436" spans="24:44">
      <c r="X15436" t="s">
        <v>41256</v>
      </c>
      <c r="Y15436" t="s">
        <v>389</v>
      </c>
      <c r="Z15436" t="s">
        <v>41107</v>
      </c>
      <c r="AA15436" t="s">
        <v>41257</v>
      </c>
      <c r="AB15436" t="s">
        <v>32837</v>
      </c>
      <c r="AO15436" s="171"/>
      <c r="AP15436" s="171"/>
      <c r="AQ15436" s="171"/>
      <c r="AR15436" s="171"/>
    </row>
    <row r="15437" spans="24:44">
      <c r="X15437" t="s">
        <v>41258</v>
      </c>
      <c r="Y15437" t="s">
        <v>386</v>
      </c>
      <c r="Z15437" t="s">
        <v>41259</v>
      </c>
      <c r="AA15437" t="s">
        <v>34125</v>
      </c>
      <c r="AB15437" t="s">
        <v>33674</v>
      </c>
      <c r="AO15437" s="171"/>
      <c r="AP15437" s="171"/>
      <c r="AQ15437" s="171"/>
      <c r="AR15437" s="171"/>
    </row>
    <row r="15438" spans="24:44">
      <c r="X15438" t="s">
        <v>41260</v>
      </c>
      <c r="Y15438" t="s">
        <v>389</v>
      </c>
      <c r="Z15438" t="s">
        <v>36316</v>
      </c>
      <c r="AA15438" t="s">
        <v>34094</v>
      </c>
      <c r="AB15438" t="s">
        <v>125</v>
      </c>
      <c r="AO15438" s="171"/>
      <c r="AP15438" s="171"/>
      <c r="AQ15438" s="171"/>
      <c r="AR15438" s="171"/>
    </row>
    <row r="15439" spans="24:44">
      <c r="X15439" t="s">
        <v>41261</v>
      </c>
      <c r="Y15439" t="s">
        <v>386</v>
      </c>
      <c r="Z15439" t="s">
        <v>36406</v>
      </c>
      <c r="AA15439" t="s">
        <v>33984</v>
      </c>
      <c r="AB15439" t="s">
        <v>125</v>
      </c>
      <c r="AO15439" s="171"/>
      <c r="AP15439" s="171"/>
      <c r="AQ15439" s="171"/>
      <c r="AR15439" s="171"/>
    </row>
    <row r="15440" spans="24:44">
      <c r="X15440" t="s">
        <v>41262</v>
      </c>
      <c r="Y15440" t="s">
        <v>386</v>
      </c>
      <c r="Z15440" t="s">
        <v>41263</v>
      </c>
      <c r="AA15440" t="s">
        <v>33603</v>
      </c>
      <c r="AB15440" t="s">
        <v>125</v>
      </c>
      <c r="AO15440" s="171"/>
      <c r="AP15440" s="171"/>
      <c r="AQ15440" s="171"/>
      <c r="AR15440" s="171"/>
    </row>
    <row r="15441" spans="24:44">
      <c r="X15441" t="s">
        <v>41264</v>
      </c>
      <c r="Y15441" t="s">
        <v>389</v>
      </c>
      <c r="Z15441" t="s">
        <v>36368</v>
      </c>
      <c r="AA15441" t="s">
        <v>34094</v>
      </c>
      <c r="AB15441" t="s">
        <v>125</v>
      </c>
      <c r="AO15441" s="171"/>
      <c r="AP15441" s="171"/>
      <c r="AQ15441" s="171"/>
      <c r="AR15441" s="171"/>
    </row>
    <row r="15442" spans="24:44">
      <c r="X15442" t="s">
        <v>41265</v>
      </c>
      <c r="Y15442" t="s">
        <v>386</v>
      </c>
      <c r="Z15442" t="s">
        <v>41266</v>
      </c>
      <c r="AA15442" t="s">
        <v>34125</v>
      </c>
      <c r="AB15442" t="s">
        <v>33674</v>
      </c>
      <c r="AO15442" s="171"/>
      <c r="AP15442" s="171"/>
      <c r="AQ15442" s="171"/>
      <c r="AR15442" s="171"/>
    </row>
    <row r="15443" spans="24:44">
      <c r="X15443" t="s">
        <v>41267</v>
      </c>
      <c r="Y15443" t="s">
        <v>386</v>
      </c>
      <c r="Z15443" t="s">
        <v>41268</v>
      </c>
      <c r="AA15443" t="s">
        <v>34125</v>
      </c>
      <c r="AB15443" t="s">
        <v>33674</v>
      </c>
      <c r="AO15443" s="171"/>
      <c r="AP15443" s="171"/>
      <c r="AQ15443" s="171"/>
      <c r="AR15443" s="171"/>
    </row>
    <row r="15444" spans="24:44">
      <c r="X15444" t="s">
        <v>41269</v>
      </c>
      <c r="Y15444" t="s">
        <v>389</v>
      </c>
      <c r="Z15444" t="s">
        <v>36677</v>
      </c>
      <c r="AA15444" t="s">
        <v>642</v>
      </c>
      <c r="AB15444" t="s">
        <v>32837</v>
      </c>
      <c r="AO15444" s="171"/>
      <c r="AP15444" s="171"/>
      <c r="AQ15444" s="171"/>
      <c r="AR15444" s="171"/>
    </row>
    <row r="15445" spans="24:44">
      <c r="X15445" t="s">
        <v>41270</v>
      </c>
      <c r="Y15445" t="s">
        <v>386</v>
      </c>
      <c r="Z15445" t="s">
        <v>41271</v>
      </c>
      <c r="AA15445" t="s">
        <v>34094</v>
      </c>
      <c r="AB15445" t="s">
        <v>125</v>
      </c>
      <c r="AO15445" s="171"/>
      <c r="AP15445" s="171"/>
      <c r="AQ15445" s="171"/>
      <c r="AR15445" s="171"/>
    </row>
    <row r="15446" spans="24:44">
      <c r="X15446" t="s">
        <v>41272</v>
      </c>
      <c r="Y15446" t="s">
        <v>386</v>
      </c>
      <c r="Z15446" t="s">
        <v>35913</v>
      </c>
      <c r="AA15446" t="s">
        <v>34094</v>
      </c>
      <c r="AB15446" t="s">
        <v>125</v>
      </c>
      <c r="AO15446" s="171"/>
      <c r="AP15446" s="171"/>
      <c r="AQ15446" s="171"/>
      <c r="AR15446" s="171"/>
    </row>
    <row r="15447" spans="24:44">
      <c r="X15447" t="s">
        <v>41273</v>
      </c>
      <c r="Y15447" t="s">
        <v>386</v>
      </c>
      <c r="Z15447" t="s">
        <v>41274</v>
      </c>
      <c r="AA15447" t="s">
        <v>34125</v>
      </c>
      <c r="AB15447" t="s">
        <v>33674</v>
      </c>
      <c r="AO15447" s="171"/>
      <c r="AP15447" s="171"/>
      <c r="AQ15447" s="171"/>
      <c r="AR15447" s="171"/>
    </row>
    <row r="15448" spans="24:44">
      <c r="X15448" t="s">
        <v>41275</v>
      </c>
      <c r="Y15448" t="s">
        <v>386</v>
      </c>
      <c r="Z15448" t="s">
        <v>39216</v>
      </c>
      <c r="AA15448" t="s">
        <v>34125</v>
      </c>
      <c r="AB15448" t="s">
        <v>33674</v>
      </c>
      <c r="AO15448" s="171"/>
      <c r="AP15448" s="171"/>
      <c r="AQ15448" s="171"/>
      <c r="AR15448" s="171"/>
    </row>
    <row r="15449" spans="24:44">
      <c r="X15449" t="s">
        <v>41276</v>
      </c>
      <c r="Y15449" t="s">
        <v>386</v>
      </c>
      <c r="Z15449" t="s">
        <v>41277</v>
      </c>
      <c r="AA15449" t="s">
        <v>34672</v>
      </c>
      <c r="AB15449" t="s">
        <v>33694</v>
      </c>
      <c r="AO15449" s="171"/>
      <c r="AP15449" s="171"/>
      <c r="AQ15449" s="171"/>
      <c r="AR15449" s="171"/>
    </row>
    <row r="15450" spans="24:44">
      <c r="X15450" t="s">
        <v>41278</v>
      </c>
      <c r="Y15450" t="s">
        <v>386</v>
      </c>
      <c r="Z15450" t="s">
        <v>41279</v>
      </c>
      <c r="AA15450" t="s">
        <v>33677</v>
      </c>
      <c r="AB15450" t="s">
        <v>125</v>
      </c>
      <c r="AO15450" s="171"/>
      <c r="AP15450" s="171"/>
      <c r="AQ15450" s="171"/>
      <c r="AR15450" s="171"/>
    </row>
    <row r="15451" spans="24:44">
      <c r="X15451" t="s">
        <v>41280</v>
      </c>
      <c r="Y15451" t="s">
        <v>386</v>
      </c>
      <c r="Z15451" t="s">
        <v>37948</v>
      </c>
      <c r="AA15451" t="s">
        <v>33677</v>
      </c>
      <c r="AB15451" t="s">
        <v>125</v>
      </c>
      <c r="AO15451" s="171"/>
      <c r="AP15451" s="171"/>
      <c r="AQ15451" s="171"/>
      <c r="AR15451" s="171"/>
    </row>
    <row r="15452" spans="24:44">
      <c r="X15452" t="s">
        <v>41281</v>
      </c>
      <c r="Y15452" t="s">
        <v>386</v>
      </c>
      <c r="Z15452" t="s">
        <v>41282</v>
      </c>
      <c r="AA15452" t="s">
        <v>33626</v>
      </c>
      <c r="AB15452" t="s">
        <v>33627</v>
      </c>
      <c r="AO15452" s="171"/>
      <c r="AP15452" s="171"/>
      <c r="AQ15452" s="171"/>
      <c r="AR15452" s="171"/>
    </row>
    <row r="15453" spans="24:44">
      <c r="X15453" t="s">
        <v>41283</v>
      </c>
      <c r="Y15453" t="s">
        <v>386</v>
      </c>
      <c r="Z15453" t="s">
        <v>41284</v>
      </c>
      <c r="AA15453" t="s">
        <v>653</v>
      </c>
      <c r="AB15453" t="s">
        <v>125</v>
      </c>
      <c r="AO15453" s="171"/>
      <c r="AP15453" s="171"/>
      <c r="AQ15453" s="171"/>
      <c r="AR15453" s="171"/>
    </row>
    <row r="15454" spans="24:44">
      <c r="X15454" t="s">
        <v>41285</v>
      </c>
      <c r="Y15454" t="s">
        <v>389</v>
      </c>
      <c r="Z15454" t="s">
        <v>41286</v>
      </c>
      <c r="AA15454" t="s">
        <v>33762</v>
      </c>
      <c r="AB15454" t="s">
        <v>125</v>
      </c>
      <c r="AO15454" s="171"/>
      <c r="AP15454" s="171"/>
      <c r="AQ15454" s="171"/>
      <c r="AR15454" s="171"/>
    </row>
    <row r="15455" spans="24:44">
      <c r="X15455" t="s">
        <v>41287</v>
      </c>
      <c r="Y15455" t="s">
        <v>389</v>
      </c>
      <c r="Z15455" t="s">
        <v>41288</v>
      </c>
      <c r="AA15455" t="s">
        <v>33762</v>
      </c>
      <c r="AB15455" t="s">
        <v>125</v>
      </c>
      <c r="AO15455" s="171"/>
      <c r="AP15455" s="171"/>
      <c r="AQ15455" s="171"/>
      <c r="AR15455" s="171"/>
    </row>
    <row r="15456" spans="24:44">
      <c r="X15456" t="s">
        <v>41289</v>
      </c>
      <c r="Y15456" t="s">
        <v>386</v>
      </c>
      <c r="Z15456" t="s">
        <v>41290</v>
      </c>
      <c r="AA15456" t="s">
        <v>34125</v>
      </c>
      <c r="AB15456" t="s">
        <v>33674</v>
      </c>
      <c r="AO15456" s="171"/>
      <c r="AP15456" s="171"/>
      <c r="AQ15456" s="171"/>
      <c r="AR15456" s="171"/>
    </row>
    <row r="15457" spans="24:44">
      <c r="X15457" t="s">
        <v>41291</v>
      </c>
      <c r="Y15457" t="s">
        <v>389</v>
      </c>
      <c r="Z15457" t="s">
        <v>36833</v>
      </c>
      <c r="AA15457" t="s">
        <v>34094</v>
      </c>
      <c r="AB15457" t="s">
        <v>125</v>
      </c>
      <c r="AO15457" s="171"/>
      <c r="AP15457" s="171"/>
      <c r="AQ15457" s="171"/>
      <c r="AR15457" s="171"/>
    </row>
    <row r="15458" spans="24:44">
      <c r="X15458" t="s">
        <v>41292</v>
      </c>
      <c r="Y15458" t="s">
        <v>386</v>
      </c>
      <c r="Z15458" t="s">
        <v>41293</v>
      </c>
      <c r="AA15458" t="s">
        <v>33846</v>
      </c>
      <c r="AB15458" t="s">
        <v>125</v>
      </c>
      <c r="AO15458" s="171"/>
      <c r="AP15458" s="171"/>
      <c r="AQ15458" s="171"/>
      <c r="AR15458" s="171"/>
    </row>
    <row r="15459" spans="24:44">
      <c r="X15459" t="s">
        <v>41294</v>
      </c>
      <c r="Y15459" t="s">
        <v>386</v>
      </c>
      <c r="Z15459" t="s">
        <v>41295</v>
      </c>
      <c r="AA15459" t="s">
        <v>34125</v>
      </c>
      <c r="AB15459" t="s">
        <v>33674</v>
      </c>
      <c r="AO15459" s="171"/>
      <c r="AP15459" s="171"/>
      <c r="AQ15459" s="171"/>
      <c r="AR15459" s="171"/>
    </row>
    <row r="15460" spans="24:44">
      <c r="X15460" t="s">
        <v>41296</v>
      </c>
      <c r="Y15460" t="s">
        <v>389</v>
      </c>
      <c r="Z15460" t="s">
        <v>35905</v>
      </c>
      <c r="AA15460" t="s">
        <v>34094</v>
      </c>
      <c r="AB15460" t="s">
        <v>125</v>
      </c>
      <c r="AO15460" s="171"/>
      <c r="AP15460" s="171"/>
      <c r="AQ15460" s="171"/>
      <c r="AR15460" s="171"/>
    </row>
    <row r="15461" spans="24:44">
      <c r="X15461" t="s">
        <v>41297</v>
      </c>
      <c r="Y15461" t="s">
        <v>389</v>
      </c>
      <c r="Z15461" t="s">
        <v>37288</v>
      </c>
      <c r="AA15461" t="s">
        <v>34094</v>
      </c>
      <c r="AB15461" t="s">
        <v>125</v>
      </c>
      <c r="AO15461" s="171"/>
      <c r="AP15461" s="171"/>
      <c r="AQ15461" s="171"/>
      <c r="AR15461" s="171"/>
    </row>
    <row r="15462" spans="24:44">
      <c r="X15462" t="s">
        <v>41298</v>
      </c>
      <c r="Y15462" t="s">
        <v>389</v>
      </c>
      <c r="Z15462" t="s">
        <v>41299</v>
      </c>
      <c r="AA15462" t="s">
        <v>33984</v>
      </c>
      <c r="AB15462" t="s">
        <v>125</v>
      </c>
      <c r="AO15462" s="171"/>
      <c r="AP15462" s="171"/>
      <c r="AQ15462" s="171"/>
      <c r="AR15462" s="171"/>
    </row>
    <row r="15463" spans="24:44">
      <c r="X15463" t="s">
        <v>41300</v>
      </c>
      <c r="Y15463" t="s">
        <v>386</v>
      </c>
      <c r="Z15463" t="s">
        <v>41301</v>
      </c>
      <c r="AA15463" t="s">
        <v>33603</v>
      </c>
      <c r="AB15463" t="s">
        <v>125</v>
      </c>
      <c r="AO15463" s="171"/>
      <c r="AP15463" s="171"/>
      <c r="AQ15463" s="171"/>
      <c r="AR15463" s="171"/>
    </row>
    <row r="15464" spans="24:44">
      <c r="X15464" t="s">
        <v>41302</v>
      </c>
      <c r="Y15464" t="s">
        <v>389</v>
      </c>
      <c r="Z15464" t="s">
        <v>35892</v>
      </c>
      <c r="AA15464" t="s">
        <v>34094</v>
      </c>
      <c r="AB15464" t="s">
        <v>125</v>
      </c>
      <c r="AO15464" s="171"/>
      <c r="AP15464" s="171"/>
      <c r="AQ15464" s="171"/>
      <c r="AR15464" s="171"/>
    </row>
    <row r="15465" spans="24:44">
      <c r="X15465" t="s">
        <v>41303</v>
      </c>
      <c r="Y15465" t="s">
        <v>389</v>
      </c>
      <c r="Z15465" t="s">
        <v>36837</v>
      </c>
      <c r="AA15465" t="s">
        <v>34094</v>
      </c>
      <c r="AB15465" t="s">
        <v>125</v>
      </c>
      <c r="AO15465" s="171"/>
      <c r="AP15465" s="171"/>
      <c r="AQ15465" s="171"/>
      <c r="AR15465" s="171"/>
    </row>
    <row r="15466" spans="24:44">
      <c r="X15466" t="s">
        <v>41304</v>
      </c>
      <c r="Y15466" t="s">
        <v>386</v>
      </c>
      <c r="Z15466" t="s">
        <v>41305</v>
      </c>
      <c r="AA15466" t="s">
        <v>34125</v>
      </c>
      <c r="AB15466" t="s">
        <v>33674</v>
      </c>
      <c r="AO15466" s="171"/>
      <c r="AP15466" s="171"/>
      <c r="AQ15466" s="171"/>
      <c r="AR15466" s="171"/>
    </row>
    <row r="15467" spans="24:44">
      <c r="X15467" t="s">
        <v>41306</v>
      </c>
      <c r="Y15467" t="s">
        <v>389</v>
      </c>
      <c r="Z15467" t="s">
        <v>41307</v>
      </c>
      <c r="AA15467" t="s">
        <v>34094</v>
      </c>
      <c r="AB15467" t="s">
        <v>125</v>
      </c>
      <c r="AO15467" s="171"/>
      <c r="AP15467" s="171"/>
      <c r="AQ15467" s="171"/>
      <c r="AR15467" s="171"/>
    </row>
    <row r="15468" spans="24:44">
      <c r="X15468" t="s">
        <v>41308</v>
      </c>
      <c r="Y15468" t="s">
        <v>389</v>
      </c>
      <c r="Z15468" t="s">
        <v>41309</v>
      </c>
      <c r="AA15468" t="s">
        <v>34094</v>
      </c>
      <c r="AB15468" t="s">
        <v>125</v>
      </c>
      <c r="AO15468" s="171"/>
      <c r="AP15468" s="171"/>
      <c r="AQ15468" s="171"/>
      <c r="AR15468" s="171"/>
    </row>
    <row r="15469" spans="24:44">
      <c r="X15469" t="s">
        <v>41310</v>
      </c>
      <c r="Y15469" t="s">
        <v>389</v>
      </c>
      <c r="Z15469" t="s">
        <v>41311</v>
      </c>
      <c r="AA15469" t="s">
        <v>33762</v>
      </c>
      <c r="AB15469" t="s">
        <v>125</v>
      </c>
      <c r="AO15469" s="171"/>
      <c r="AP15469" s="171"/>
      <c r="AQ15469" s="171"/>
      <c r="AR15469" s="171"/>
    </row>
    <row r="15470" spans="24:44">
      <c r="X15470" t="s">
        <v>41312</v>
      </c>
      <c r="Y15470" t="s">
        <v>386</v>
      </c>
      <c r="Z15470" t="s">
        <v>41286</v>
      </c>
      <c r="AA15470" t="s">
        <v>34125</v>
      </c>
      <c r="AB15470" t="s">
        <v>33674</v>
      </c>
      <c r="AO15470" s="171"/>
      <c r="AP15470" s="171"/>
      <c r="AQ15470" s="171"/>
      <c r="AR15470" s="171"/>
    </row>
    <row r="15471" spans="24:44">
      <c r="X15471" t="s">
        <v>41313</v>
      </c>
      <c r="Y15471" t="s">
        <v>386</v>
      </c>
      <c r="Z15471" t="s">
        <v>34696</v>
      </c>
      <c r="AA15471" t="s">
        <v>34125</v>
      </c>
      <c r="AB15471" t="s">
        <v>33674</v>
      </c>
      <c r="AO15471" s="171"/>
      <c r="AP15471" s="171"/>
      <c r="AQ15471" s="171"/>
      <c r="AR15471" s="171"/>
    </row>
    <row r="15472" spans="24:44">
      <c r="X15472" t="s">
        <v>41314</v>
      </c>
      <c r="Y15472" t="s">
        <v>386</v>
      </c>
      <c r="Z15472" t="s">
        <v>38343</v>
      </c>
      <c r="AA15472" t="s">
        <v>34125</v>
      </c>
      <c r="AB15472" t="s">
        <v>33674</v>
      </c>
      <c r="AO15472" s="171"/>
      <c r="AP15472" s="171"/>
      <c r="AQ15472" s="171"/>
      <c r="AR15472" s="171"/>
    </row>
    <row r="15473" spans="24:44">
      <c r="X15473" t="s">
        <v>41315</v>
      </c>
      <c r="Y15473" t="s">
        <v>386</v>
      </c>
      <c r="Z15473" t="s">
        <v>35907</v>
      </c>
      <c r="AA15473" t="s">
        <v>34125</v>
      </c>
      <c r="AB15473" t="s">
        <v>33674</v>
      </c>
      <c r="AO15473" s="171"/>
      <c r="AP15473" s="171"/>
      <c r="AQ15473" s="171"/>
      <c r="AR15473" s="171"/>
    </row>
    <row r="15474" spans="24:44">
      <c r="X15474" t="s">
        <v>41316</v>
      </c>
      <c r="Y15474" t="s">
        <v>386</v>
      </c>
      <c r="Z15474" t="s">
        <v>41317</v>
      </c>
      <c r="AA15474" t="s">
        <v>33603</v>
      </c>
      <c r="AB15474" t="s">
        <v>125</v>
      </c>
      <c r="AO15474" s="171"/>
      <c r="AP15474" s="171"/>
      <c r="AQ15474" s="171"/>
      <c r="AR15474" s="171"/>
    </row>
    <row r="15475" spans="24:44">
      <c r="X15475" t="s">
        <v>41318</v>
      </c>
      <c r="Y15475" t="s">
        <v>386</v>
      </c>
      <c r="Z15475" t="s">
        <v>41319</v>
      </c>
      <c r="AA15475" t="s">
        <v>34125</v>
      </c>
      <c r="AB15475" t="s">
        <v>33674</v>
      </c>
      <c r="AO15475" s="171"/>
      <c r="AP15475" s="171"/>
      <c r="AQ15475" s="171"/>
      <c r="AR15475" s="171"/>
    </row>
    <row r="15476" spans="24:44">
      <c r="X15476" t="s">
        <v>41320</v>
      </c>
      <c r="Y15476" t="s">
        <v>389</v>
      </c>
      <c r="Z15476" t="s">
        <v>41321</v>
      </c>
      <c r="AA15476" t="s">
        <v>33762</v>
      </c>
      <c r="AB15476" t="s">
        <v>125</v>
      </c>
      <c r="AO15476" s="171"/>
      <c r="AP15476" s="171"/>
      <c r="AQ15476" s="171"/>
      <c r="AR15476" s="171"/>
    </row>
    <row r="15477" spans="24:44">
      <c r="X15477" t="s">
        <v>41322</v>
      </c>
      <c r="Y15477" t="s">
        <v>386</v>
      </c>
      <c r="Z15477" t="s">
        <v>41323</v>
      </c>
      <c r="AA15477" t="s">
        <v>33762</v>
      </c>
      <c r="AB15477" t="s">
        <v>125</v>
      </c>
      <c r="AO15477" s="171"/>
      <c r="AP15477" s="171"/>
      <c r="AQ15477" s="171"/>
      <c r="AR15477" s="171"/>
    </row>
    <row r="15478" spans="24:44">
      <c r="X15478" t="s">
        <v>41324</v>
      </c>
      <c r="Y15478" t="s">
        <v>389</v>
      </c>
      <c r="Z15478" t="s">
        <v>36320</v>
      </c>
      <c r="AA15478" t="s">
        <v>33846</v>
      </c>
      <c r="AB15478" t="s">
        <v>125</v>
      </c>
      <c r="AO15478" s="171"/>
      <c r="AP15478" s="171"/>
      <c r="AQ15478" s="171"/>
      <c r="AR15478" s="171"/>
    </row>
    <row r="15479" spans="24:44">
      <c r="X15479" t="s">
        <v>41325</v>
      </c>
      <c r="Y15479" t="s">
        <v>386</v>
      </c>
      <c r="Z15479" t="s">
        <v>41326</v>
      </c>
      <c r="AA15479" t="s">
        <v>33846</v>
      </c>
      <c r="AB15479" t="s">
        <v>125</v>
      </c>
      <c r="AO15479" s="171"/>
      <c r="AP15479" s="171"/>
      <c r="AQ15479" s="171"/>
      <c r="AR15479" s="171"/>
    </row>
    <row r="15480" spans="24:44">
      <c r="X15480" t="s">
        <v>41327</v>
      </c>
      <c r="Y15480" t="s">
        <v>386</v>
      </c>
      <c r="Z15480" t="s">
        <v>41328</v>
      </c>
      <c r="AA15480" t="s">
        <v>33846</v>
      </c>
      <c r="AB15480" t="s">
        <v>125</v>
      </c>
      <c r="AO15480" s="171"/>
      <c r="AP15480" s="171"/>
      <c r="AQ15480" s="171"/>
      <c r="AR15480" s="171"/>
    </row>
    <row r="15481" spans="24:44">
      <c r="X15481" t="s">
        <v>41329</v>
      </c>
      <c r="Y15481" t="s">
        <v>389</v>
      </c>
      <c r="Z15481" t="s">
        <v>41330</v>
      </c>
      <c r="AA15481" t="s">
        <v>33846</v>
      </c>
      <c r="AB15481" t="s">
        <v>125</v>
      </c>
      <c r="AO15481" s="171"/>
      <c r="AP15481" s="171"/>
      <c r="AQ15481" s="171"/>
      <c r="AR15481" s="171"/>
    </row>
    <row r="15482" spans="24:44">
      <c r="X15482" t="s">
        <v>1505</v>
      </c>
      <c r="Y15482" t="s">
        <v>386</v>
      </c>
      <c r="Z15482" t="s">
        <v>41331</v>
      </c>
      <c r="AA15482" t="s">
        <v>33846</v>
      </c>
      <c r="AB15482" t="s">
        <v>125</v>
      </c>
      <c r="AO15482" s="171"/>
      <c r="AP15482" s="171"/>
      <c r="AQ15482" s="171"/>
      <c r="AR15482" s="171"/>
    </row>
    <row r="15483" spans="24:44">
      <c r="X15483" t="s">
        <v>41332</v>
      </c>
      <c r="Y15483" t="s">
        <v>386</v>
      </c>
      <c r="Z15483" t="s">
        <v>41333</v>
      </c>
      <c r="AA15483" t="s">
        <v>33846</v>
      </c>
      <c r="AB15483" t="s">
        <v>125</v>
      </c>
      <c r="AO15483" s="171"/>
      <c r="AP15483" s="171"/>
      <c r="AQ15483" s="171"/>
      <c r="AR15483" s="171"/>
    </row>
    <row r="15484" spans="24:44">
      <c r="X15484" t="s">
        <v>41334</v>
      </c>
      <c r="Y15484" t="s">
        <v>386</v>
      </c>
      <c r="Z15484" t="s">
        <v>36607</v>
      </c>
      <c r="AA15484" t="s">
        <v>33846</v>
      </c>
      <c r="AB15484" t="s">
        <v>125</v>
      </c>
      <c r="AO15484" s="171"/>
      <c r="AP15484" s="171"/>
      <c r="AQ15484" s="171"/>
      <c r="AR15484" s="171"/>
    </row>
    <row r="15485" spans="24:44">
      <c r="X15485" t="s">
        <v>1509</v>
      </c>
      <c r="Y15485" t="s">
        <v>386</v>
      </c>
      <c r="Z15485" t="s">
        <v>41335</v>
      </c>
      <c r="AA15485" t="s">
        <v>34157</v>
      </c>
      <c r="AB15485" t="s">
        <v>34158</v>
      </c>
      <c r="AO15485" s="171"/>
      <c r="AP15485" s="171"/>
      <c r="AQ15485" s="171"/>
      <c r="AR15485" s="171"/>
    </row>
    <row r="15486" spans="24:44">
      <c r="X15486" t="s">
        <v>1514</v>
      </c>
      <c r="Y15486" t="s">
        <v>386</v>
      </c>
      <c r="Z15486" t="s">
        <v>41336</v>
      </c>
      <c r="AA15486" t="s">
        <v>34157</v>
      </c>
      <c r="AB15486" t="s">
        <v>34158</v>
      </c>
      <c r="AO15486" s="171"/>
      <c r="AP15486" s="171"/>
      <c r="AQ15486" s="171"/>
      <c r="AR15486" s="171"/>
    </row>
    <row r="15487" spans="24:44">
      <c r="X15487" t="s">
        <v>1519</v>
      </c>
      <c r="Y15487" t="s">
        <v>386</v>
      </c>
      <c r="Z15487" t="s">
        <v>41337</v>
      </c>
      <c r="AA15487" t="s">
        <v>34157</v>
      </c>
      <c r="AB15487" t="s">
        <v>34158</v>
      </c>
      <c r="AO15487" s="171"/>
      <c r="AP15487" s="171"/>
      <c r="AQ15487" s="171"/>
      <c r="AR15487" s="171"/>
    </row>
    <row r="15488" spans="24:44">
      <c r="X15488" t="s">
        <v>1524</v>
      </c>
      <c r="Y15488" t="s">
        <v>386</v>
      </c>
      <c r="Z15488" t="s">
        <v>41338</v>
      </c>
      <c r="AA15488" t="s">
        <v>34157</v>
      </c>
      <c r="AB15488" t="s">
        <v>34158</v>
      </c>
      <c r="AO15488" s="171"/>
      <c r="AP15488" s="171"/>
      <c r="AQ15488" s="171"/>
      <c r="AR15488" s="171"/>
    </row>
    <row r="15489" spans="24:44">
      <c r="X15489" t="s">
        <v>41339</v>
      </c>
      <c r="Y15489" t="s">
        <v>386</v>
      </c>
      <c r="Z15489" t="s">
        <v>41340</v>
      </c>
      <c r="AA15489" t="s">
        <v>34157</v>
      </c>
      <c r="AB15489" t="s">
        <v>34158</v>
      </c>
      <c r="AO15489" s="171"/>
      <c r="AP15489" s="171"/>
      <c r="AQ15489" s="171"/>
      <c r="AR15489" s="171"/>
    </row>
    <row r="15490" spans="24:44">
      <c r="X15490" t="s">
        <v>41341</v>
      </c>
      <c r="Y15490" t="s">
        <v>389</v>
      </c>
      <c r="Z15490" t="s">
        <v>41091</v>
      </c>
      <c r="AA15490" t="s">
        <v>41342</v>
      </c>
      <c r="AB15490" t="s">
        <v>33927</v>
      </c>
      <c r="AO15490" s="171"/>
      <c r="AP15490" s="171"/>
      <c r="AQ15490" s="171"/>
      <c r="AR15490" s="171"/>
    </row>
    <row r="15491" spans="24:44">
      <c r="X15491" t="s">
        <v>41343</v>
      </c>
      <c r="Y15491" t="s">
        <v>389</v>
      </c>
      <c r="Z15491" t="s">
        <v>41344</v>
      </c>
      <c r="AA15491" t="s">
        <v>33984</v>
      </c>
      <c r="AB15491" t="s">
        <v>125</v>
      </c>
      <c r="AO15491" s="171"/>
      <c r="AP15491" s="171"/>
      <c r="AQ15491" s="171"/>
      <c r="AR15491" s="171"/>
    </row>
    <row r="15492" spans="24:44">
      <c r="X15492" t="s">
        <v>41345</v>
      </c>
      <c r="Y15492" t="s">
        <v>389</v>
      </c>
      <c r="Z15492" t="s">
        <v>41064</v>
      </c>
      <c r="AA15492" t="s">
        <v>41346</v>
      </c>
      <c r="AB15492" t="s">
        <v>33927</v>
      </c>
      <c r="AO15492" s="171"/>
      <c r="AP15492" s="171"/>
      <c r="AQ15492" s="171"/>
      <c r="AR15492" s="171"/>
    </row>
    <row r="15493" spans="24:44">
      <c r="X15493" t="s">
        <v>41347</v>
      </c>
      <c r="Y15493" t="s">
        <v>386</v>
      </c>
      <c r="Z15493" t="s">
        <v>41064</v>
      </c>
      <c r="AA15493" t="s">
        <v>34745</v>
      </c>
      <c r="AB15493" t="s">
        <v>125</v>
      </c>
      <c r="AO15493" s="171"/>
      <c r="AP15493" s="171"/>
      <c r="AQ15493" s="171"/>
      <c r="AR15493" s="171"/>
    </row>
    <row r="15494" spans="24:44">
      <c r="X15494" t="s">
        <v>41348</v>
      </c>
      <c r="Y15494" t="s">
        <v>389</v>
      </c>
      <c r="Z15494" t="s">
        <v>41349</v>
      </c>
      <c r="AA15494" t="s">
        <v>34745</v>
      </c>
      <c r="AB15494" t="s">
        <v>125</v>
      </c>
      <c r="AO15494" s="171"/>
      <c r="AP15494" s="171"/>
      <c r="AQ15494" s="171"/>
      <c r="AR15494" s="171"/>
    </row>
    <row r="15495" spans="24:44">
      <c r="X15495" t="s">
        <v>41350</v>
      </c>
      <c r="Y15495" t="s">
        <v>389</v>
      </c>
      <c r="Z15495" t="s">
        <v>41351</v>
      </c>
      <c r="AA15495" t="s">
        <v>33762</v>
      </c>
      <c r="AB15495" t="s">
        <v>125</v>
      </c>
      <c r="AO15495" s="171"/>
      <c r="AP15495" s="171"/>
      <c r="AQ15495" s="171"/>
      <c r="AR15495" s="171"/>
    </row>
    <row r="15496" spans="24:44">
      <c r="X15496" t="s">
        <v>3687</v>
      </c>
      <c r="Y15496" t="s">
        <v>386</v>
      </c>
      <c r="Z15496" t="s">
        <v>41352</v>
      </c>
      <c r="AA15496" t="s">
        <v>33715</v>
      </c>
      <c r="AB15496" t="s">
        <v>33627</v>
      </c>
      <c r="AO15496" s="171"/>
      <c r="AP15496" s="171"/>
      <c r="AQ15496" s="171"/>
      <c r="AR15496" s="171"/>
    </row>
    <row r="15497" spans="24:44">
      <c r="X15497" t="s">
        <v>5201</v>
      </c>
      <c r="Y15497" t="s">
        <v>386</v>
      </c>
      <c r="Z15497" t="s">
        <v>41353</v>
      </c>
      <c r="AA15497" t="s">
        <v>33715</v>
      </c>
      <c r="AB15497" t="s">
        <v>33627</v>
      </c>
      <c r="AO15497" s="171"/>
      <c r="AP15497" s="171"/>
      <c r="AQ15497" s="171"/>
      <c r="AR15497" s="171"/>
    </row>
    <row r="15498" spans="24:44">
      <c r="X15498" t="s">
        <v>5206</v>
      </c>
      <c r="Y15498" t="s">
        <v>386</v>
      </c>
      <c r="Z15498" t="s">
        <v>41354</v>
      </c>
      <c r="AA15498" t="s">
        <v>33715</v>
      </c>
      <c r="AB15498" t="s">
        <v>33627</v>
      </c>
      <c r="AO15498" s="171"/>
      <c r="AP15498" s="171"/>
      <c r="AQ15498" s="171"/>
      <c r="AR15498" s="171"/>
    </row>
    <row r="15499" spans="24:44">
      <c r="X15499" t="s">
        <v>41355</v>
      </c>
      <c r="Y15499" t="s">
        <v>386</v>
      </c>
      <c r="Z15499" t="s">
        <v>41356</v>
      </c>
      <c r="AA15499" t="s">
        <v>33715</v>
      </c>
      <c r="AB15499" t="s">
        <v>33627</v>
      </c>
      <c r="AO15499" s="171"/>
      <c r="AP15499" s="171"/>
      <c r="AQ15499" s="171"/>
      <c r="AR15499" s="171"/>
    </row>
    <row r="15500" spans="24:44">
      <c r="X15500" t="s">
        <v>41357</v>
      </c>
      <c r="Y15500" t="s">
        <v>386</v>
      </c>
      <c r="Z15500" t="s">
        <v>41358</v>
      </c>
      <c r="AA15500" t="s">
        <v>33715</v>
      </c>
      <c r="AB15500" t="s">
        <v>33627</v>
      </c>
      <c r="AO15500" s="171"/>
      <c r="AP15500" s="171"/>
      <c r="AQ15500" s="171"/>
      <c r="AR15500" s="171"/>
    </row>
    <row r="15501" spans="24:44">
      <c r="X15501" t="s">
        <v>41359</v>
      </c>
      <c r="Y15501" t="s">
        <v>386</v>
      </c>
      <c r="Z15501" t="s">
        <v>38383</v>
      </c>
      <c r="AA15501" t="s">
        <v>33762</v>
      </c>
      <c r="AB15501" t="s">
        <v>125</v>
      </c>
      <c r="AO15501" s="171"/>
      <c r="AP15501" s="171"/>
      <c r="AQ15501" s="171"/>
      <c r="AR15501" s="171"/>
    </row>
    <row r="15502" spans="24:44">
      <c r="X15502" t="s">
        <v>41360</v>
      </c>
      <c r="Y15502" t="s">
        <v>386</v>
      </c>
      <c r="Z15502" t="s">
        <v>41361</v>
      </c>
      <c r="AA15502" t="s">
        <v>33715</v>
      </c>
      <c r="AB15502" t="s">
        <v>33627</v>
      </c>
      <c r="AO15502" s="171"/>
      <c r="AP15502" s="171"/>
      <c r="AQ15502" s="171"/>
      <c r="AR15502" s="171"/>
    </row>
    <row r="15503" spans="24:44">
      <c r="X15503" t="s">
        <v>41362</v>
      </c>
      <c r="Y15503" t="s">
        <v>389</v>
      </c>
      <c r="Z15503" t="s">
        <v>41363</v>
      </c>
      <c r="AA15503" t="s">
        <v>33693</v>
      </c>
      <c r="AB15503" t="s">
        <v>33694</v>
      </c>
      <c r="AO15503" s="171"/>
      <c r="AP15503" s="171"/>
      <c r="AQ15503" s="171"/>
      <c r="AR15503" s="171"/>
    </row>
    <row r="15504" spans="24:44">
      <c r="X15504" t="s">
        <v>41364</v>
      </c>
      <c r="Y15504" t="s">
        <v>389</v>
      </c>
      <c r="Z15504" t="s">
        <v>41365</v>
      </c>
      <c r="AA15504" t="s">
        <v>33762</v>
      </c>
      <c r="AB15504" t="s">
        <v>125</v>
      </c>
      <c r="AO15504" s="171"/>
      <c r="AP15504" s="171"/>
      <c r="AQ15504" s="171"/>
      <c r="AR15504" s="171"/>
    </row>
    <row r="15505" spans="24:44">
      <c r="X15505" t="s">
        <v>41366</v>
      </c>
      <c r="Y15505" t="s">
        <v>386</v>
      </c>
      <c r="Z15505" t="s">
        <v>37182</v>
      </c>
      <c r="AA15505" t="s">
        <v>33762</v>
      </c>
      <c r="AB15505" t="s">
        <v>125</v>
      </c>
      <c r="AO15505" s="171"/>
      <c r="AP15505" s="171"/>
      <c r="AQ15505" s="171"/>
      <c r="AR15505" s="171"/>
    </row>
    <row r="15506" spans="24:44">
      <c r="X15506" t="s">
        <v>41367</v>
      </c>
      <c r="Y15506" t="s">
        <v>386</v>
      </c>
      <c r="Z15506" t="s">
        <v>36839</v>
      </c>
      <c r="AA15506" t="s">
        <v>34125</v>
      </c>
      <c r="AB15506" t="s">
        <v>33674</v>
      </c>
      <c r="AO15506" s="171"/>
      <c r="AP15506" s="171"/>
      <c r="AQ15506" s="171"/>
      <c r="AR15506" s="171"/>
    </row>
    <row r="15507" spans="24:44">
      <c r="X15507" t="s">
        <v>41368</v>
      </c>
      <c r="Y15507" t="s">
        <v>386</v>
      </c>
      <c r="Z15507" t="s">
        <v>41369</v>
      </c>
      <c r="AA15507" t="s">
        <v>34125</v>
      </c>
      <c r="AB15507" t="s">
        <v>33674</v>
      </c>
      <c r="AO15507" s="171"/>
      <c r="AP15507" s="171"/>
      <c r="AQ15507" s="171"/>
      <c r="AR15507" s="171"/>
    </row>
    <row r="15508" spans="24:44">
      <c r="X15508" t="s">
        <v>41370</v>
      </c>
      <c r="Y15508" t="s">
        <v>386</v>
      </c>
      <c r="Z15508" t="s">
        <v>35899</v>
      </c>
      <c r="AA15508" t="s">
        <v>33984</v>
      </c>
      <c r="AB15508" t="s">
        <v>125</v>
      </c>
      <c r="AO15508" s="171"/>
      <c r="AP15508" s="171"/>
      <c r="AQ15508" s="171"/>
      <c r="AR15508" s="171"/>
    </row>
    <row r="15509" spans="24:44">
      <c r="X15509" t="s">
        <v>41371</v>
      </c>
      <c r="Y15509" t="s">
        <v>386</v>
      </c>
      <c r="Z15509" t="s">
        <v>37918</v>
      </c>
      <c r="AA15509" t="s">
        <v>33984</v>
      </c>
      <c r="AB15509" t="s">
        <v>125</v>
      </c>
      <c r="AO15509" s="171"/>
      <c r="AP15509" s="171"/>
      <c r="AQ15509" s="171"/>
      <c r="AR15509" s="171"/>
    </row>
    <row r="15510" spans="24:44">
      <c r="X15510" t="s">
        <v>41372</v>
      </c>
      <c r="Y15510" t="s">
        <v>389</v>
      </c>
      <c r="Z15510" t="s">
        <v>41373</v>
      </c>
      <c r="AA15510" t="s">
        <v>33693</v>
      </c>
      <c r="AB15510" t="s">
        <v>33694</v>
      </c>
      <c r="AO15510" s="171"/>
      <c r="AP15510" s="171"/>
      <c r="AQ15510" s="171"/>
      <c r="AR15510" s="171"/>
    </row>
    <row r="15511" spans="24:44">
      <c r="X15511" t="s">
        <v>41374</v>
      </c>
      <c r="Y15511" t="s">
        <v>386</v>
      </c>
      <c r="Z15511" t="s">
        <v>41375</v>
      </c>
      <c r="AA15511" t="s">
        <v>33693</v>
      </c>
      <c r="AB15511" t="s">
        <v>33694</v>
      </c>
      <c r="AO15511" s="171"/>
      <c r="AP15511" s="171"/>
      <c r="AQ15511" s="171"/>
      <c r="AR15511" s="171"/>
    </row>
    <row r="15512" spans="24:44">
      <c r="X15512" t="s">
        <v>41376</v>
      </c>
      <c r="Y15512" t="s">
        <v>389</v>
      </c>
      <c r="Z15512" t="s">
        <v>41377</v>
      </c>
      <c r="AA15512" t="s">
        <v>33693</v>
      </c>
      <c r="AB15512" t="s">
        <v>33694</v>
      </c>
      <c r="AO15512" s="171"/>
      <c r="AP15512" s="171"/>
      <c r="AQ15512" s="171"/>
      <c r="AR15512" s="171"/>
    </row>
    <row r="15513" spans="24:44">
      <c r="X15513" t="s">
        <v>41378</v>
      </c>
      <c r="Y15513" t="s">
        <v>389</v>
      </c>
      <c r="Z15513" t="s">
        <v>36611</v>
      </c>
      <c r="AA15513" t="s">
        <v>33762</v>
      </c>
      <c r="AB15513" t="s">
        <v>125</v>
      </c>
      <c r="AO15513" s="171"/>
      <c r="AP15513" s="171"/>
      <c r="AQ15513" s="171"/>
      <c r="AR15513" s="171"/>
    </row>
    <row r="15514" spans="24:44">
      <c r="X15514" t="s">
        <v>41379</v>
      </c>
      <c r="Y15514" t="s">
        <v>389</v>
      </c>
      <c r="Z15514" t="s">
        <v>35468</v>
      </c>
      <c r="AA15514" t="s">
        <v>33762</v>
      </c>
      <c r="AB15514" t="s">
        <v>125</v>
      </c>
      <c r="AO15514" s="171"/>
      <c r="AP15514" s="171"/>
      <c r="AQ15514" s="171"/>
      <c r="AR15514" s="171"/>
    </row>
    <row r="15515" spans="24:44">
      <c r="X15515" t="s">
        <v>41380</v>
      </c>
      <c r="Y15515" t="s">
        <v>386</v>
      </c>
      <c r="Z15515" t="s">
        <v>35873</v>
      </c>
      <c r="AA15515" t="s">
        <v>33762</v>
      </c>
      <c r="AB15515" t="s">
        <v>125</v>
      </c>
      <c r="AO15515" s="171"/>
      <c r="AP15515" s="171"/>
      <c r="AQ15515" s="171"/>
      <c r="AR15515" s="171"/>
    </row>
    <row r="15516" spans="24:44">
      <c r="X15516" t="s">
        <v>41381</v>
      </c>
      <c r="Y15516" t="s">
        <v>389</v>
      </c>
      <c r="Z15516" t="s">
        <v>41382</v>
      </c>
      <c r="AA15516" t="s">
        <v>33762</v>
      </c>
      <c r="AB15516" t="s">
        <v>125</v>
      </c>
      <c r="AO15516" s="171"/>
      <c r="AP15516" s="171"/>
      <c r="AQ15516" s="171"/>
      <c r="AR15516" s="171"/>
    </row>
    <row r="15517" spans="24:44">
      <c r="X15517" t="s">
        <v>41383</v>
      </c>
      <c r="Y15517" t="s">
        <v>389</v>
      </c>
      <c r="Z15517" t="s">
        <v>41384</v>
      </c>
      <c r="AA15517" t="s">
        <v>33762</v>
      </c>
      <c r="AB15517" t="s">
        <v>125</v>
      </c>
      <c r="AO15517" s="171"/>
      <c r="AP15517" s="171"/>
      <c r="AQ15517" s="171"/>
      <c r="AR15517" s="171"/>
    </row>
    <row r="15518" spans="24:44">
      <c r="X15518" t="s">
        <v>41385</v>
      </c>
      <c r="Y15518" t="s">
        <v>389</v>
      </c>
      <c r="Z15518" t="s">
        <v>41239</v>
      </c>
      <c r="AA15518" t="s">
        <v>33762</v>
      </c>
      <c r="AB15518" t="s">
        <v>125</v>
      </c>
      <c r="AO15518" s="171"/>
      <c r="AP15518" s="171"/>
      <c r="AQ15518" s="171"/>
      <c r="AR15518" s="171"/>
    </row>
    <row r="15519" spans="24:44">
      <c r="X15519" t="s">
        <v>41386</v>
      </c>
      <c r="Y15519" t="s">
        <v>386</v>
      </c>
      <c r="Z15519" t="s">
        <v>41387</v>
      </c>
      <c r="AA15519" t="s">
        <v>33984</v>
      </c>
      <c r="AB15519" t="s">
        <v>125</v>
      </c>
      <c r="AO15519" s="171"/>
      <c r="AP15519" s="171"/>
      <c r="AQ15519" s="171"/>
      <c r="AR15519" s="171"/>
    </row>
    <row r="15520" spans="24:44">
      <c r="X15520" t="s">
        <v>1529</v>
      </c>
      <c r="Y15520" t="s">
        <v>386</v>
      </c>
      <c r="Z15520" t="s">
        <v>41388</v>
      </c>
      <c r="AA15520" t="s">
        <v>34157</v>
      </c>
      <c r="AB15520" t="s">
        <v>34158</v>
      </c>
      <c r="AO15520" s="171"/>
      <c r="AP15520" s="171"/>
      <c r="AQ15520" s="171"/>
      <c r="AR15520" s="171"/>
    </row>
    <row r="15521" spans="24:44">
      <c r="X15521" t="s">
        <v>1534</v>
      </c>
      <c r="Y15521" t="s">
        <v>386</v>
      </c>
      <c r="Z15521" t="s">
        <v>41389</v>
      </c>
      <c r="AA15521" t="s">
        <v>34157</v>
      </c>
      <c r="AB15521" t="s">
        <v>34158</v>
      </c>
      <c r="AO15521" s="171"/>
      <c r="AP15521" s="171"/>
      <c r="AQ15521" s="171"/>
      <c r="AR15521" s="171"/>
    </row>
    <row r="15522" spans="24:44">
      <c r="X15522" t="s">
        <v>2789</v>
      </c>
      <c r="Y15522" t="s">
        <v>386</v>
      </c>
      <c r="Z15522" t="s">
        <v>41390</v>
      </c>
      <c r="AA15522" t="s">
        <v>34157</v>
      </c>
      <c r="AB15522" t="s">
        <v>34158</v>
      </c>
      <c r="AO15522" s="171"/>
      <c r="AP15522" s="171"/>
      <c r="AQ15522" s="171"/>
      <c r="AR15522" s="171"/>
    </row>
    <row r="15523" spans="24:44">
      <c r="X15523" t="s">
        <v>3691</v>
      </c>
      <c r="Y15523" t="s">
        <v>386</v>
      </c>
      <c r="Z15523" t="s">
        <v>41391</v>
      </c>
      <c r="AA15523" t="s">
        <v>34157</v>
      </c>
      <c r="AB15523" t="s">
        <v>34158</v>
      </c>
      <c r="AO15523" s="171"/>
      <c r="AP15523" s="171"/>
      <c r="AQ15523" s="171"/>
      <c r="AR15523" s="171"/>
    </row>
    <row r="15524" spans="24:44">
      <c r="X15524" t="s">
        <v>41392</v>
      </c>
      <c r="Y15524" t="s">
        <v>389</v>
      </c>
      <c r="Z15524" t="s">
        <v>41393</v>
      </c>
      <c r="AA15524" t="s">
        <v>34157</v>
      </c>
      <c r="AB15524" t="s">
        <v>34158</v>
      </c>
      <c r="AO15524" s="171"/>
      <c r="AP15524" s="171"/>
      <c r="AQ15524" s="171"/>
      <c r="AR15524" s="171"/>
    </row>
    <row r="15525" spans="24:44">
      <c r="X15525" t="s">
        <v>41394</v>
      </c>
      <c r="Y15525" t="s">
        <v>389</v>
      </c>
      <c r="Z15525" t="s">
        <v>41395</v>
      </c>
      <c r="AA15525" t="s">
        <v>34157</v>
      </c>
      <c r="AB15525" t="s">
        <v>34158</v>
      </c>
      <c r="AO15525" s="171"/>
      <c r="AP15525" s="171"/>
      <c r="AQ15525" s="171"/>
      <c r="AR15525" s="171"/>
    </row>
    <row r="15526" spans="24:44">
      <c r="X15526" t="s">
        <v>41396</v>
      </c>
      <c r="Y15526" t="s">
        <v>389</v>
      </c>
      <c r="Z15526" t="s">
        <v>41397</v>
      </c>
      <c r="AA15526" t="s">
        <v>34831</v>
      </c>
      <c r="AB15526" t="s">
        <v>33865</v>
      </c>
      <c r="AO15526" s="171"/>
      <c r="AP15526" s="171"/>
      <c r="AQ15526" s="171"/>
      <c r="AR15526" s="171"/>
    </row>
    <row r="15527" spans="24:44">
      <c r="X15527" t="s">
        <v>41398</v>
      </c>
      <c r="Y15527" t="s">
        <v>389</v>
      </c>
      <c r="Z15527" t="s">
        <v>41399</v>
      </c>
      <c r="AA15527" t="s">
        <v>34831</v>
      </c>
      <c r="AB15527" t="s">
        <v>33865</v>
      </c>
      <c r="AO15527" s="171"/>
      <c r="AP15527" s="171"/>
      <c r="AQ15527" s="171"/>
      <c r="AR15527" s="171"/>
    </row>
    <row r="15528" spans="24:44">
      <c r="X15528" t="s">
        <v>41400</v>
      </c>
      <c r="Y15528" t="s">
        <v>389</v>
      </c>
      <c r="Z15528" t="s">
        <v>41401</v>
      </c>
      <c r="AA15528" t="s">
        <v>36713</v>
      </c>
      <c r="AB15528" t="s">
        <v>33865</v>
      </c>
      <c r="AO15528" s="171"/>
      <c r="AP15528" s="171"/>
      <c r="AQ15528" s="171"/>
      <c r="AR15528" s="171"/>
    </row>
    <row r="15529" spans="24:44">
      <c r="X15529" t="s">
        <v>41402</v>
      </c>
      <c r="Y15529" t="s">
        <v>389</v>
      </c>
      <c r="Z15529" t="s">
        <v>41403</v>
      </c>
      <c r="AA15529" t="s">
        <v>34157</v>
      </c>
      <c r="AB15529" t="s">
        <v>34158</v>
      </c>
      <c r="AO15529" s="171"/>
      <c r="AP15529" s="171"/>
      <c r="AQ15529" s="171"/>
      <c r="AR15529" s="171"/>
    </row>
    <row r="15530" spans="24:44">
      <c r="X15530" t="s">
        <v>41404</v>
      </c>
      <c r="Y15530" t="s">
        <v>386</v>
      </c>
      <c r="Z15530" t="s">
        <v>41405</v>
      </c>
      <c r="AA15530" t="s">
        <v>41406</v>
      </c>
      <c r="AB15530" t="s">
        <v>33694</v>
      </c>
      <c r="AO15530" s="171"/>
      <c r="AP15530" s="171"/>
      <c r="AQ15530" s="171"/>
      <c r="AR15530" s="171"/>
    </row>
    <row r="15531" spans="24:44">
      <c r="X15531" t="s">
        <v>41407</v>
      </c>
      <c r="Y15531" t="s">
        <v>389</v>
      </c>
      <c r="Z15531" t="s">
        <v>34308</v>
      </c>
      <c r="AA15531" t="s">
        <v>41408</v>
      </c>
      <c r="AB15531" t="s">
        <v>33694</v>
      </c>
      <c r="AO15531" s="171"/>
      <c r="AP15531" s="171"/>
      <c r="AQ15531" s="171"/>
      <c r="AR15531" s="171"/>
    </row>
    <row r="15532" spans="24:44">
      <c r="X15532" t="s">
        <v>41409</v>
      </c>
      <c r="Y15532" t="s">
        <v>389</v>
      </c>
      <c r="Z15532" t="s">
        <v>41410</v>
      </c>
      <c r="AA15532" t="s">
        <v>41411</v>
      </c>
      <c r="AB15532" t="s">
        <v>33694</v>
      </c>
      <c r="AO15532" s="171"/>
      <c r="AP15532" s="171"/>
      <c r="AQ15532" s="171"/>
      <c r="AR15532" s="171"/>
    </row>
    <row r="15533" spans="24:44">
      <c r="X15533" t="s">
        <v>41412</v>
      </c>
      <c r="Y15533" t="s">
        <v>386</v>
      </c>
      <c r="Z15533" t="s">
        <v>41413</v>
      </c>
      <c r="AA15533" t="s">
        <v>41414</v>
      </c>
      <c r="AB15533" t="s">
        <v>33694</v>
      </c>
      <c r="AO15533" s="171"/>
      <c r="AP15533" s="171"/>
      <c r="AQ15533" s="171"/>
      <c r="AR15533" s="171"/>
    </row>
    <row r="15534" spans="24:44">
      <c r="X15534" t="s">
        <v>41415</v>
      </c>
      <c r="Y15534" t="s">
        <v>389</v>
      </c>
      <c r="Z15534" t="s">
        <v>40275</v>
      </c>
      <c r="AA15534" t="s">
        <v>41416</v>
      </c>
      <c r="AB15534" t="s">
        <v>33694</v>
      </c>
      <c r="AO15534" s="171"/>
      <c r="AP15534" s="171"/>
      <c r="AQ15534" s="171"/>
      <c r="AR15534" s="171"/>
    </row>
    <row r="15535" spans="24:44">
      <c r="X15535" t="s">
        <v>41417</v>
      </c>
      <c r="Y15535" t="s">
        <v>389</v>
      </c>
      <c r="Z15535" t="s">
        <v>34293</v>
      </c>
      <c r="AA15535" t="s">
        <v>41418</v>
      </c>
      <c r="AB15535" t="s">
        <v>33694</v>
      </c>
      <c r="AO15535" s="171"/>
      <c r="AP15535" s="171"/>
      <c r="AQ15535" s="171"/>
      <c r="AR15535" s="171"/>
    </row>
    <row r="15536" spans="24:44">
      <c r="X15536" t="s">
        <v>41419</v>
      </c>
      <c r="Y15536" t="s">
        <v>389</v>
      </c>
      <c r="Z15536" t="s">
        <v>36792</v>
      </c>
      <c r="AA15536" t="s">
        <v>41420</v>
      </c>
      <c r="AB15536" t="s">
        <v>33694</v>
      </c>
      <c r="AO15536" s="171"/>
      <c r="AP15536" s="171"/>
      <c r="AQ15536" s="171"/>
      <c r="AR15536" s="171"/>
    </row>
    <row r="15537" spans="24:44">
      <c r="X15537" t="s">
        <v>41421</v>
      </c>
      <c r="Y15537" t="s">
        <v>389</v>
      </c>
      <c r="Z15537" t="s">
        <v>34296</v>
      </c>
      <c r="AA15537" t="s">
        <v>41422</v>
      </c>
      <c r="AB15537" t="s">
        <v>33694</v>
      </c>
      <c r="AO15537" s="171"/>
      <c r="AP15537" s="171"/>
      <c r="AQ15537" s="171"/>
      <c r="AR15537" s="171"/>
    </row>
    <row r="15538" spans="24:44">
      <c r="X15538" t="s">
        <v>41423</v>
      </c>
      <c r="Y15538" t="s">
        <v>389</v>
      </c>
      <c r="Z15538" t="s">
        <v>33867</v>
      </c>
      <c r="AA15538" t="s">
        <v>41424</v>
      </c>
      <c r="AB15538" t="s">
        <v>33694</v>
      </c>
      <c r="AO15538" s="171"/>
      <c r="AP15538" s="171"/>
      <c r="AQ15538" s="171"/>
      <c r="AR15538" s="171"/>
    </row>
    <row r="15539" spans="24:44">
      <c r="X15539" t="s">
        <v>41425</v>
      </c>
      <c r="Y15539" t="s">
        <v>386</v>
      </c>
      <c r="Z15539" t="s">
        <v>34306</v>
      </c>
      <c r="AA15539" t="s">
        <v>34672</v>
      </c>
      <c r="AB15539" t="s">
        <v>33694</v>
      </c>
      <c r="AO15539" s="171"/>
      <c r="AP15539" s="171"/>
      <c r="AQ15539" s="171"/>
      <c r="AR15539" s="171"/>
    </row>
    <row r="15540" spans="24:44">
      <c r="X15540" t="s">
        <v>41426</v>
      </c>
      <c r="Y15540" t="s">
        <v>389</v>
      </c>
      <c r="Z15540" t="s">
        <v>41427</v>
      </c>
      <c r="AA15540" t="s">
        <v>34672</v>
      </c>
      <c r="AB15540" t="s">
        <v>33694</v>
      </c>
      <c r="AO15540" s="171"/>
      <c r="AP15540" s="171"/>
      <c r="AQ15540" s="171"/>
      <c r="AR15540" s="171"/>
    </row>
    <row r="15541" spans="24:44">
      <c r="X15541" t="s">
        <v>41428</v>
      </c>
      <c r="Y15541" t="s">
        <v>389</v>
      </c>
      <c r="Z15541" t="s">
        <v>41429</v>
      </c>
      <c r="AA15541" t="s">
        <v>41430</v>
      </c>
      <c r="AB15541" t="s">
        <v>33865</v>
      </c>
      <c r="AO15541" s="171"/>
      <c r="AP15541" s="171"/>
      <c r="AQ15541" s="171"/>
      <c r="AR15541" s="171"/>
    </row>
    <row r="15542" spans="24:44">
      <c r="X15542" t="s">
        <v>41431</v>
      </c>
      <c r="Y15542" t="s">
        <v>389</v>
      </c>
      <c r="Z15542" t="s">
        <v>41432</v>
      </c>
      <c r="AA15542" t="s">
        <v>41433</v>
      </c>
      <c r="AB15542" t="s">
        <v>33865</v>
      </c>
      <c r="AO15542" s="171"/>
      <c r="AP15542" s="171"/>
      <c r="AQ15542" s="171"/>
      <c r="AR15542" s="171"/>
    </row>
    <row r="15543" spans="24:44">
      <c r="X15543" t="s">
        <v>41434</v>
      </c>
      <c r="Y15543" t="s">
        <v>389</v>
      </c>
      <c r="Z15543" t="s">
        <v>41435</v>
      </c>
      <c r="AA15543" t="s">
        <v>41436</v>
      </c>
      <c r="AB15543" t="s">
        <v>33865</v>
      </c>
      <c r="AO15543" s="171"/>
      <c r="AP15543" s="171"/>
      <c r="AQ15543" s="171"/>
      <c r="AR15543" s="171"/>
    </row>
    <row r="15544" spans="24:44">
      <c r="X15544" t="s">
        <v>41437</v>
      </c>
      <c r="Y15544" t="s">
        <v>386</v>
      </c>
      <c r="Z15544" t="s">
        <v>41438</v>
      </c>
      <c r="AA15544" t="s">
        <v>41439</v>
      </c>
      <c r="AB15544" t="s">
        <v>33865</v>
      </c>
      <c r="AO15544" s="171"/>
      <c r="AP15544" s="171"/>
      <c r="AQ15544" s="171"/>
      <c r="AR15544" s="171"/>
    </row>
    <row r="15545" spans="24:44">
      <c r="X15545" t="s">
        <v>41440</v>
      </c>
      <c r="Y15545" t="s">
        <v>389</v>
      </c>
      <c r="Z15545" t="s">
        <v>41441</v>
      </c>
      <c r="AA15545" t="s">
        <v>41442</v>
      </c>
      <c r="AB15545" t="s">
        <v>33694</v>
      </c>
      <c r="AO15545" s="171"/>
      <c r="AP15545" s="171"/>
      <c r="AQ15545" s="171"/>
      <c r="AR15545" s="171"/>
    </row>
    <row r="15546" spans="24:44">
      <c r="X15546" t="s">
        <v>41443</v>
      </c>
      <c r="Y15546" t="s">
        <v>389</v>
      </c>
      <c r="Z15546" t="s">
        <v>34298</v>
      </c>
      <c r="AA15546" t="s">
        <v>41444</v>
      </c>
      <c r="AB15546" t="s">
        <v>33694</v>
      </c>
      <c r="AO15546" s="171"/>
      <c r="AP15546" s="171"/>
      <c r="AQ15546" s="171"/>
      <c r="AR15546" s="171"/>
    </row>
    <row r="15547" spans="24:44">
      <c r="X15547" t="s">
        <v>41445</v>
      </c>
      <c r="Y15547" t="s">
        <v>389</v>
      </c>
      <c r="Z15547" t="s">
        <v>40279</v>
      </c>
      <c r="AA15547" t="s">
        <v>41446</v>
      </c>
      <c r="AB15547" t="s">
        <v>33694</v>
      </c>
      <c r="AO15547" s="171"/>
      <c r="AP15547" s="171"/>
      <c r="AQ15547" s="171"/>
      <c r="AR15547" s="171"/>
    </row>
    <row r="15548" spans="24:44">
      <c r="X15548" t="s">
        <v>41447</v>
      </c>
      <c r="Y15548" t="s">
        <v>389</v>
      </c>
      <c r="Z15548" t="s">
        <v>40339</v>
      </c>
      <c r="AA15548" t="s">
        <v>41448</v>
      </c>
      <c r="AB15548" t="s">
        <v>33694</v>
      </c>
      <c r="AO15548" s="171"/>
      <c r="AP15548" s="171"/>
      <c r="AQ15548" s="171"/>
      <c r="AR15548" s="171"/>
    </row>
    <row r="15549" spans="24:44">
      <c r="X15549" t="s">
        <v>41449</v>
      </c>
      <c r="Y15549" t="s">
        <v>389</v>
      </c>
      <c r="Z15549" t="s">
        <v>41450</v>
      </c>
      <c r="AA15549" t="s">
        <v>41451</v>
      </c>
      <c r="AB15549" t="s">
        <v>33865</v>
      </c>
      <c r="AO15549" s="171"/>
      <c r="AP15549" s="171"/>
      <c r="AQ15549" s="171"/>
      <c r="AR15549" s="171"/>
    </row>
    <row r="15550" spans="24:44">
      <c r="X15550" t="s">
        <v>41452</v>
      </c>
      <c r="Y15550" t="s">
        <v>389</v>
      </c>
      <c r="Z15550" t="s">
        <v>41453</v>
      </c>
      <c r="AA15550" t="s">
        <v>41454</v>
      </c>
      <c r="AB15550" t="s">
        <v>33865</v>
      </c>
      <c r="AO15550" s="171"/>
      <c r="AP15550" s="171"/>
      <c r="AQ15550" s="171"/>
      <c r="AR15550" s="171"/>
    </row>
    <row r="15551" spans="24:44">
      <c r="X15551" t="s">
        <v>41455</v>
      </c>
      <c r="Y15551" t="s">
        <v>389</v>
      </c>
      <c r="Z15551" t="s">
        <v>33618</v>
      </c>
      <c r="AA15551" t="s">
        <v>41456</v>
      </c>
      <c r="AB15551" t="s">
        <v>36898</v>
      </c>
      <c r="AO15551" s="171"/>
      <c r="AP15551" s="171"/>
      <c r="AQ15551" s="171"/>
      <c r="AR15551" s="171"/>
    </row>
    <row r="15552" spans="24:44">
      <c r="X15552" t="s">
        <v>41455</v>
      </c>
      <c r="Y15552" t="s">
        <v>389</v>
      </c>
      <c r="Z15552" t="s">
        <v>33618</v>
      </c>
      <c r="AA15552" t="s">
        <v>41456</v>
      </c>
      <c r="AB15552" t="s">
        <v>36898</v>
      </c>
      <c r="AO15552" s="171"/>
      <c r="AP15552" s="171"/>
      <c r="AQ15552" s="171"/>
      <c r="AR15552" s="171"/>
    </row>
    <row r="15553" spans="24:44">
      <c r="X15553" t="s">
        <v>41457</v>
      </c>
      <c r="Y15553" t="s">
        <v>386</v>
      </c>
      <c r="Z15553" t="s">
        <v>41093</v>
      </c>
      <c r="AA15553" t="s">
        <v>33984</v>
      </c>
      <c r="AB15553" t="s">
        <v>125</v>
      </c>
      <c r="AO15553" s="171"/>
      <c r="AP15553" s="171"/>
      <c r="AQ15553" s="171"/>
      <c r="AR15553" s="171"/>
    </row>
    <row r="15554" spans="24:44">
      <c r="X15554" t="s">
        <v>41458</v>
      </c>
      <c r="Y15554" t="s">
        <v>386</v>
      </c>
      <c r="Z15554" t="s">
        <v>41096</v>
      </c>
      <c r="AA15554" t="s">
        <v>33984</v>
      </c>
      <c r="AB15554" t="s">
        <v>125</v>
      </c>
      <c r="AO15554" s="171"/>
      <c r="AP15554" s="171"/>
      <c r="AQ15554" s="171"/>
      <c r="AR15554" s="171"/>
    </row>
    <row r="15555" spans="24:44">
      <c r="X15555" t="s">
        <v>41459</v>
      </c>
      <c r="Y15555" t="s">
        <v>389</v>
      </c>
      <c r="Z15555" t="s">
        <v>41460</v>
      </c>
      <c r="AA15555" t="s">
        <v>33984</v>
      </c>
      <c r="AB15555" t="s">
        <v>125</v>
      </c>
      <c r="AO15555" s="171"/>
      <c r="AP15555" s="171"/>
      <c r="AQ15555" s="171"/>
      <c r="AR15555" s="171"/>
    </row>
    <row r="15556" spans="24:44">
      <c r="X15556" t="s">
        <v>41461</v>
      </c>
      <c r="Y15556" t="s">
        <v>389</v>
      </c>
      <c r="Z15556" t="s">
        <v>41462</v>
      </c>
      <c r="AA15556" t="s">
        <v>33984</v>
      </c>
      <c r="AB15556" t="s">
        <v>125</v>
      </c>
      <c r="AO15556" s="171"/>
      <c r="AP15556" s="171"/>
      <c r="AQ15556" s="171"/>
      <c r="AR15556" s="171"/>
    </row>
    <row r="15557" spans="24:44">
      <c r="X15557" t="s">
        <v>41463</v>
      </c>
      <c r="Y15557" t="s">
        <v>389</v>
      </c>
      <c r="Z15557" t="s">
        <v>41464</v>
      </c>
      <c r="AA15557" t="s">
        <v>33984</v>
      </c>
      <c r="AB15557" t="s">
        <v>125</v>
      </c>
      <c r="AO15557" s="171"/>
      <c r="AP15557" s="171"/>
      <c r="AQ15557" s="171"/>
      <c r="AR15557" s="171"/>
    </row>
    <row r="15558" spans="24:44">
      <c r="X15558" t="s">
        <v>41465</v>
      </c>
      <c r="Y15558" t="s">
        <v>389</v>
      </c>
      <c r="Z15558" t="s">
        <v>41466</v>
      </c>
      <c r="AA15558" t="s">
        <v>33984</v>
      </c>
      <c r="AB15558" t="s">
        <v>125</v>
      </c>
      <c r="AO15558" s="171"/>
      <c r="AP15558" s="171"/>
      <c r="AQ15558" s="171"/>
      <c r="AR15558" s="171"/>
    </row>
    <row r="15559" spans="24:44">
      <c r="X15559" t="s">
        <v>41467</v>
      </c>
      <c r="Y15559" t="s">
        <v>386</v>
      </c>
      <c r="Z15559" t="s">
        <v>41468</v>
      </c>
      <c r="AA15559" t="s">
        <v>33984</v>
      </c>
      <c r="AB15559" t="s">
        <v>125</v>
      </c>
      <c r="AO15559" s="171"/>
      <c r="AP15559" s="171"/>
      <c r="AQ15559" s="171"/>
      <c r="AR15559" s="171"/>
    </row>
    <row r="15560" spans="24:44">
      <c r="X15560" t="s">
        <v>41469</v>
      </c>
      <c r="Y15560" t="s">
        <v>389</v>
      </c>
      <c r="Z15560" t="s">
        <v>41470</v>
      </c>
      <c r="AA15560" t="s">
        <v>33762</v>
      </c>
      <c r="AB15560" t="s">
        <v>125</v>
      </c>
      <c r="AO15560" s="171"/>
      <c r="AP15560" s="171"/>
      <c r="AQ15560" s="171"/>
      <c r="AR15560" s="171"/>
    </row>
    <row r="15561" spans="24:44">
      <c r="X15561" t="s">
        <v>41471</v>
      </c>
      <c r="Y15561" t="s">
        <v>386</v>
      </c>
      <c r="Z15561" t="s">
        <v>41472</v>
      </c>
      <c r="AA15561" t="s">
        <v>33762</v>
      </c>
      <c r="AB15561" t="s">
        <v>125</v>
      </c>
      <c r="AO15561" s="171"/>
      <c r="AP15561" s="171"/>
      <c r="AQ15561" s="171"/>
      <c r="AR15561" s="171"/>
    </row>
    <row r="15562" spans="24:44">
      <c r="X15562" t="s">
        <v>41473</v>
      </c>
      <c r="Y15562" t="s">
        <v>389</v>
      </c>
      <c r="Z15562" t="s">
        <v>41474</v>
      </c>
      <c r="AA15562" t="s">
        <v>33846</v>
      </c>
      <c r="AB15562" t="s">
        <v>125</v>
      </c>
      <c r="AO15562" s="171"/>
      <c r="AP15562" s="171"/>
      <c r="AQ15562" s="171"/>
      <c r="AR15562" s="171"/>
    </row>
    <row r="15563" spans="24:44">
      <c r="X15563" t="s">
        <v>41475</v>
      </c>
      <c r="Y15563" t="s">
        <v>389</v>
      </c>
      <c r="Z15563" t="s">
        <v>41476</v>
      </c>
      <c r="AA15563" t="s">
        <v>33846</v>
      </c>
      <c r="AB15563" t="s">
        <v>125</v>
      </c>
      <c r="AO15563" s="171"/>
      <c r="AP15563" s="171"/>
      <c r="AQ15563" s="171"/>
      <c r="AR15563" s="171"/>
    </row>
    <row r="15564" spans="24:44">
      <c r="X15564" t="s">
        <v>41477</v>
      </c>
      <c r="Y15564" t="s">
        <v>389</v>
      </c>
      <c r="Z15564" t="s">
        <v>41478</v>
      </c>
      <c r="AA15564" t="s">
        <v>33846</v>
      </c>
      <c r="AB15564" t="s">
        <v>125</v>
      </c>
      <c r="AO15564" s="171"/>
      <c r="AP15564" s="171"/>
      <c r="AQ15564" s="171"/>
      <c r="AR15564" s="171"/>
    </row>
    <row r="15565" spans="24:44">
      <c r="X15565" t="s">
        <v>41479</v>
      </c>
      <c r="Y15565" t="s">
        <v>389</v>
      </c>
      <c r="Z15565" t="s">
        <v>41480</v>
      </c>
      <c r="AA15565" t="s">
        <v>33984</v>
      </c>
      <c r="AB15565" t="s">
        <v>125</v>
      </c>
      <c r="AO15565" s="171"/>
      <c r="AP15565" s="171"/>
      <c r="AQ15565" s="171"/>
      <c r="AR15565" s="171"/>
    </row>
    <row r="15566" spans="24:44">
      <c r="X15566" t="s">
        <v>41481</v>
      </c>
      <c r="Y15566" t="s">
        <v>389</v>
      </c>
      <c r="Z15566" t="s">
        <v>41482</v>
      </c>
      <c r="AA15566" t="s">
        <v>33762</v>
      </c>
      <c r="AB15566" t="s">
        <v>125</v>
      </c>
      <c r="AO15566" s="171"/>
      <c r="AP15566" s="171"/>
      <c r="AQ15566" s="171"/>
      <c r="AR15566" s="171"/>
    </row>
    <row r="15567" spans="24:44">
      <c r="X15567" t="s">
        <v>41483</v>
      </c>
      <c r="Y15567" t="s">
        <v>389</v>
      </c>
      <c r="Z15567" t="s">
        <v>41484</v>
      </c>
      <c r="AA15567" t="s">
        <v>33762</v>
      </c>
      <c r="AB15567" t="s">
        <v>125</v>
      </c>
      <c r="AO15567" s="171"/>
      <c r="AP15567" s="171"/>
      <c r="AQ15567" s="171"/>
      <c r="AR15567" s="171"/>
    </row>
    <row r="15568" spans="24:44">
      <c r="X15568" t="s">
        <v>41485</v>
      </c>
      <c r="Y15568" t="s">
        <v>389</v>
      </c>
      <c r="Z15568" t="s">
        <v>41486</v>
      </c>
      <c r="AA15568" t="s">
        <v>33762</v>
      </c>
      <c r="AB15568" t="s">
        <v>125</v>
      </c>
      <c r="AO15568" s="171"/>
      <c r="AP15568" s="171"/>
      <c r="AQ15568" s="171"/>
      <c r="AR15568" s="171"/>
    </row>
    <row r="15569" spans="24:44">
      <c r="X15569" t="s">
        <v>41487</v>
      </c>
      <c r="Y15569" t="s">
        <v>389</v>
      </c>
      <c r="Z15569" t="s">
        <v>41488</v>
      </c>
      <c r="AA15569" t="s">
        <v>33762</v>
      </c>
      <c r="AB15569" t="s">
        <v>125</v>
      </c>
      <c r="AO15569" s="171"/>
      <c r="AP15569" s="171"/>
      <c r="AQ15569" s="171"/>
      <c r="AR15569" s="171"/>
    </row>
    <row r="15570" spans="24:44">
      <c r="X15570" t="s">
        <v>41489</v>
      </c>
      <c r="Y15570" t="s">
        <v>389</v>
      </c>
      <c r="Z15570" t="s">
        <v>41490</v>
      </c>
      <c r="AA15570" t="s">
        <v>33762</v>
      </c>
      <c r="AB15570" t="s">
        <v>125</v>
      </c>
      <c r="AO15570" s="171"/>
      <c r="AP15570" s="171"/>
      <c r="AQ15570" s="171"/>
      <c r="AR15570" s="171"/>
    </row>
    <row r="15571" spans="24:44">
      <c r="X15571" t="s">
        <v>41491</v>
      </c>
      <c r="Y15571" t="s">
        <v>389</v>
      </c>
      <c r="Z15571" t="s">
        <v>36766</v>
      </c>
      <c r="AA15571" t="s">
        <v>33762</v>
      </c>
      <c r="AB15571" t="s">
        <v>125</v>
      </c>
      <c r="AO15571" s="171"/>
      <c r="AP15571" s="171"/>
      <c r="AQ15571" s="171"/>
      <c r="AR15571" s="171"/>
    </row>
    <row r="15572" spans="24:44">
      <c r="X15572" t="s">
        <v>41492</v>
      </c>
      <c r="Y15572" t="s">
        <v>389</v>
      </c>
      <c r="Z15572" t="s">
        <v>36764</v>
      </c>
      <c r="AA15572" t="s">
        <v>33762</v>
      </c>
      <c r="AB15572" t="s">
        <v>125</v>
      </c>
      <c r="AO15572" s="171"/>
      <c r="AP15572" s="171"/>
      <c r="AQ15572" s="171"/>
      <c r="AR15572" s="171"/>
    </row>
    <row r="15573" spans="24:44">
      <c r="X15573" t="s">
        <v>41493</v>
      </c>
      <c r="Y15573" t="s">
        <v>389</v>
      </c>
      <c r="Z15573" t="s">
        <v>41494</v>
      </c>
      <c r="AA15573" t="s">
        <v>33762</v>
      </c>
      <c r="AB15573" t="s">
        <v>125</v>
      </c>
      <c r="AO15573" s="171"/>
      <c r="AP15573" s="171"/>
      <c r="AQ15573" s="171"/>
      <c r="AR15573" s="171"/>
    </row>
    <row r="15574" spans="24:44">
      <c r="X15574" t="s">
        <v>41495</v>
      </c>
      <c r="Y15574" t="s">
        <v>386</v>
      </c>
      <c r="Z15574" t="s">
        <v>36820</v>
      </c>
      <c r="AA15574" t="s">
        <v>33762</v>
      </c>
      <c r="AB15574" t="s">
        <v>125</v>
      </c>
      <c r="AO15574" s="171"/>
      <c r="AP15574" s="171"/>
      <c r="AQ15574" s="171"/>
      <c r="AR15574" s="171"/>
    </row>
    <row r="15575" spans="24:44">
      <c r="X15575" t="s">
        <v>41496</v>
      </c>
      <c r="Y15575" t="s">
        <v>389</v>
      </c>
      <c r="Z15575" t="s">
        <v>36604</v>
      </c>
      <c r="AA15575" t="s">
        <v>33762</v>
      </c>
      <c r="AB15575" t="s">
        <v>125</v>
      </c>
      <c r="AO15575" s="171"/>
      <c r="AP15575" s="171"/>
      <c r="AQ15575" s="171"/>
      <c r="AR15575" s="171"/>
    </row>
    <row r="15576" spans="24:44">
      <c r="X15576" t="s">
        <v>41497</v>
      </c>
      <c r="Y15576" t="s">
        <v>389</v>
      </c>
      <c r="Z15576" t="s">
        <v>41498</v>
      </c>
      <c r="AA15576" t="s">
        <v>33762</v>
      </c>
      <c r="AB15576" t="s">
        <v>125</v>
      </c>
      <c r="AO15576" s="171"/>
      <c r="AP15576" s="171"/>
      <c r="AQ15576" s="171"/>
      <c r="AR15576" s="171"/>
    </row>
    <row r="15577" spans="24:44">
      <c r="X15577" t="s">
        <v>41499</v>
      </c>
      <c r="Y15577" t="s">
        <v>389</v>
      </c>
      <c r="Z15577" t="s">
        <v>41500</v>
      </c>
      <c r="AA15577" t="s">
        <v>33762</v>
      </c>
      <c r="AB15577" t="s">
        <v>125</v>
      </c>
      <c r="AO15577" s="171"/>
      <c r="AP15577" s="171"/>
      <c r="AQ15577" s="171"/>
      <c r="AR15577" s="171"/>
    </row>
    <row r="15578" spans="24:44">
      <c r="X15578" t="s">
        <v>3695</v>
      </c>
      <c r="Y15578" t="s">
        <v>386</v>
      </c>
      <c r="Z15578" t="s">
        <v>41501</v>
      </c>
      <c r="AA15578" t="s">
        <v>33846</v>
      </c>
      <c r="AB15578" t="s">
        <v>125</v>
      </c>
      <c r="AO15578" s="171"/>
      <c r="AP15578" s="171"/>
      <c r="AQ15578" s="171"/>
      <c r="AR15578" s="171"/>
    </row>
    <row r="15579" spans="24:44">
      <c r="X15579" t="s">
        <v>41502</v>
      </c>
      <c r="Y15579" t="s">
        <v>389</v>
      </c>
      <c r="Z15579" t="s">
        <v>36406</v>
      </c>
      <c r="AA15579" t="s">
        <v>33846</v>
      </c>
      <c r="AB15579" t="s">
        <v>125</v>
      </c>
      <c r="AO15579" s="171"/>
      <c r="AP15579" s="171"/>
      <c r="AQ15579" s="171"/>
      <c r="AR15579" s="171"/>
    </row>
    <row r="15580" spans="24:44">
      <c r="X15580" t="s">
        <v>41503</v>
      </c>
      <c r="Y15580" t="s">
        <v>386</v>
      </c>
      <c r="Z15580" t="s">
        <v>41271</v>
      </c>
      <c r="AA15580" t="s">
        <v>33846</v>
      </c>
      <c r="AB15580" t="s">
        <v>125</v>
      </c>
      <c r="AO15580" s="171"/>
      <c r="AP15580" s="171"/>
      <c r="AQ15580" s="171"/>
      <c r="AR15580" s="171"/>
    </row>
    <row r="15581" spans="24:44">
      <c r="X15581" t="s">
        <v>41504</v>
      </c>
      <c r="Y15581" t="s">
        <v>389</v>
      </c>
      <c r="Z15581" t="s">
        <v>41505</v>
      </c>
      <c r="AA15581" t="s">
        <v>33762</v>
      </c>
      <c r="AB15581" t="s">
        <v>125</v>
      </c>
      <c r="AO15581" s="171"/>
      <c r="AP15581" s="171"/>
      <c r="AQ15581" s="171"/>
      <c r="AR15581" s="171"/>
    </row>
    <row r="15582" spans="24:44">
      <c r="X15582" t="s">
        <v>41506</v>
      </c>
      <c r="Y15582" t="s">
        <v>386</v>
      </c>
      <c r="Z15582" t="s">
        <v>41507</v>
      </c>
      <c r="AA15582" t="s">
        <v>33762</v>
      </c>
      <c r="AB15582" t="s">
        <v>125</v>
      </c>
      <c r="AO15582" s="171"/>
      <c r="AP15582" s="171"/>
      <c r="AQ15582" s="171"/>
      <c r="AR15582" s="171"/>
    </row>
    <row r="15583" spans="24:44">
      <c r="X15583" t="s">
        <v>41508</v>
      </c>
      <c r="Y15583" t="s">
        <v>386</v>
      </c>
      <c r="Z15583" t="s">
        <v>41509</v>
      </c>
      <c r="AA15583" t="s">
        <v>33846</v>
      </c>
      <c r="AB15583" t="s">
        <v>125</v>
      </c>
      <c r="AO15583" s="171"/>
      <c r="AP15583" s="171"/>
      <c r="AQ15583" s="171"/>
      <c r="AR15583" s="171"/>
    </row>
    <row r="15584" spans="24:44">
      <c r="X15584" t="s">
        <v>41510</v>
      </c>
      <c r="Y15584" t="s">
        <v>389</v>
      </c>
      <c r="Z15584" t="s">
        <v>39400</v>
      </c>
      <c r="AA15584" t="s">
        <v>33762</v>
      </c>
      <c r="AB15584" t="s">
        <v>125</v>
      </c>
      <c r="AO15584" s="171"/>
      <c r="AP15584" s="171"/>
      <c r="AQ15584" s="171"/>
      <c r="AR15584" s="171"/>
    </row>
    <row r="15585" spans="24:44">
      <c r="X15585" t="s">
        <v>41511</v>
      </c>
      <c r="Y15585" t="s">
        <v>386</v>
      </c>
      <c r="Z15585" t="s">
        <v>41512</v>
      </c>
      <c r="AA15585" t="s">
        <v>33846</v>
      </c>
      <c r="AB15585" t="s">
        <v>125</v>
      </c>
      <c r="AO15585" s="171"/>
      <c r="AP15585" s="171"/>
      <c r="AQ15585" s="171"/>
      <c r="AR15585" s="171"/>
    </row>
    <row r="15586" spans="24:44">
      <c r="X15586" t="s">
        <v>41513</v>
      </c>
      <c r="Y15586" t="s">
        <v>386</v>
      </c>
      <c r="Z15586" t="s">
        <v>41250</v>
      </c>
      <c r="AA15586" t="s">
        <v>33846</v>
      </c>
      <c r="AB15586" t="s">
        <v>125</v>
      </c>
      <c r="AO15586" s="171"/>
      <c r="AP15586" s="171"/>
      <c r="AQ15586" s="171"/>
      <c r="AR15586" s="171"/>
    </row>
    <row r="15587" spans="24:44">
      <c r="X15587" t="s">
        <v>41514</v>
      </c>
      <c r="Y15587" t="s">
        <v>386</v>
      </c>
      <c r="Z15587" t="s">
        <v>41319</v>
      </c>
      <c r="AA15587" t="s">
        <v>33846</v>
      </c>
      <c r="AB15587" t="s">
        <v>125</v>
      </c>
      <c r="AO15587" s="171"/>
      <c r="AP15587" s="171"/>
      <c r="AQ15587" s="171"/>
      <c r="AR15587" s="171"/>
    </row>
    <row r="15588" spans="24:44">
      <c r="X15588" t="s">
        <v>41515</v>
      </c>
      <c r="Y15588" t="s">
        <v>389</v>
      </c>
      <c r="Z15588" t="s">
        <v>35879</v>
      </c>
      <c r="AA15588" t="s">
        <v>33762</v>
      </c>
      <c r="AB15588" t="s">
        <v>125</v>
      </c>
      <c r="AO15588" s="171"/>
      <c r="AP15588" s="171"/>
      <c r="AQ15588" s="171"/>
      <c r="AR15588" s="171"/>
    </row>
    <row r="15589" spans="24:44">
      <c r="X15589" t="s">
        <v>41516</v>
      </c>
      <c r="Y15589" t="s">
        <v>386</v>
      </c>
      <c r="Z15589" t="s">
        <v>35877</v>
      </c>
      <c r="AA15589" t="s">
        <v>33762</v>
      </c>
      <c r="AB15589" t="s">
        <v>125</v>
      </c>
      <c r="AO15589" s="171"/>
      <c r="AP15589" s="171"/>
      <c r="AQ15589" s="171"/>
      <c r="AR15589" s="171"/>
    </row>
    <row r="15590" spans="24:44">
      <c r="X15590" t="s">
        <v>41517</v>
      </c>
      <c r="Y15590" t="s">
        <v>386</v>
      </c>
      <c r="Z15590" t="s">
        <v>41518</v>
      </c>
      <c r="AA15590" t="s">
        <v>33984</v>
      </c>
      <c r="AB15590" t="s">
        <v>125</v>
      </c>
      <c r="AO15590" s="171"/>
      <c r="AP15590" s="171"/>
      <c r="AQ15590" s="171"/>
      <c r="AR15590" s="171"/>
    </row>
    <row r="15591" spans="24:44">
      <c r="X15591" t="s">
        <v>41519</v>
      </c>
      <c r="Y15591" t="s">
        <v>386</v>
      </c>
      <c r="Z15591" t="s">
        <v>41520</v>
      </c>
      <c r="AA15591" t="s">
        <v>33846</v>
      </c>
      <c r="AB15591" t="s">
        <v>125</v>
      </c>
      <c r="AO15591" s="171"/>
      <c r="AP15591" s="171"/>
      <c r="AQ15591" s="171"/>
      <c r="AR15591" s="171"/>
    </row>
    <row r="15592" spans="24:44">
      <c r="X15592" t="s">
        <v>41521</v>
      </c>
      <c r="Y15592" t="s">
        <v>389</v>
      </c>
      <c r="Z15592" t="s">
        <v>41522</v>
      </c>
      <c r="AA15592" t="s">
        <v>33762</v>
      </c>
      <c r="AB15592" t="s">
        <v>125</v>
      </c>
      <c r="AO15592" s="171"/>
      <c r="AP15592" s="171"/>
      <c r="AQ15592" s="171"/>
      <c r="AR15592" s="171"/>
    </row>
    <row r="15593" spans="24:44">
      <c r="X15593" t="s">
        <v>41523</v>
      </c>
      <c r="Y15593" t="s">
        <v>386</v>
      </c>
      <c r="Z15593" t="s">
        <v>39421</v>
      </c>
      <c r="AA15593" t="s">
        <v>33984</v>
      </c>
      <c r="AB15593" t="s">
        <v>125</v>
      </c>
      <c r="AO15593" s="171"/>
      <c r="AP15593" s="171"/>
      <c r="AQ15593" s="171"/>
      <c r="AR15593" s="171"/>
    </row>
    <row r="15594" spans="24:44">
      <c r="X15594" t="s">
        <v>41524</v>
      </c>
      <c r="Y15594" t="s">
        <v>386</v>
      </c>
      <c r="Z15594" t="s">
        <v>34714</v>
      </c>
      <c r="AA15594" t="s">
        <v>33984</v>
      </c>
      <c r="AB15594" t="s">
        <v>125</v>
      </c>
      <c r="AO15594" s="171"/>
      <c r="AP15594" s="171"/>
      <c r="AQ15594" s="171"/>
      <c r="AR15594" s="171"/>
    </row>
    <row r="15595" spans="24:44">
      <c r="X15595" t="s">
        <v>41525</v>
      </c>
      <c r="Y15595" t="s">
        <v>389</v>
      </c>
      <c r="Z15595" t="s">
        <v>34738</v>
      </c>
      <c r="AA15595" t="s">
        <v>33846</v>
      </c>
      <c r="AB15595" t="s">
        <v>125</v>
      </c>
      <c r="AO15595" s="171"/>
      <c r="AP15595" s="171"/>
      <c r="AQ15595" s="171"/>
      <c r="AR15595" s="171"/>
    </row>
    <row r="15596" spans="24:44">
      <c r="X15596" t="s">
        <v>41526</v>
      </c>
      <c r="Y15596" t="s">
        <v>389</v>
      </c>
      <c r="Z15596" t="s">
        <v>34151</v>
      </c>
      <c r="AA15596" t="s">
        <v>33762</v>
      </c>
      <c r="AB15596" t="s">
        <v>125</v>
      </c>
      <c r="AO15596" s="171"/>
      <c r="AP15596" s="171"/>
      <c r="AQ15596" s="171"/>
      <c r="AR15596" s="171"/>
    </row>
    <row r="15597" spans="24:44">
      <c r="X15597" t="s">
        <v>6532</v>
      </c>
      <c r="Y15597" t="s">
        <v>386</v>
      </c>
      <c r="Z15597" t="s">
        <v>41527</v>
      </c>
      <c r="AA15597" t="s">
        <v>34157</v>
      </c>
      <c r="AB15597" t="s">
        <v>34158</v>
      </c>
      <c r="AO15597" s="171"/>
      <c r="AP15597" s="171"/>
      <c r="AQ15597" s="171"/>
      <c r="AR15597" s="171"/>
    </row>
    <row r="15598" spans="24:44">
      <c r="X15598" t="s">
        <v>41528</v>
      </c>
      <c r="Y15598" t="s">
        <v>389</v>
      </c>
      <c r="Z15598" t="s">
        <v>41307</v>
      </c>
      <c r="AA15598" t="s">
        <v>33762</v>
      </c>
      <c r="AB15598" t="s">
        <v>125</v>
      </c>
      <c r="AO15598" s="171"/>
      <c r="AP15598" s="171"/>
      <c r="AQ15598" s="171"/>
      <c r="AR15598" s="171"/>
    </row>
    <row r="15599" spans="24:44">
      <c r="X15599" t="s">
        <v>41529</v>
      </c>
      <c r="Y15599" t="s">
        <v>389</v>
      </c>
      <c r="Z15599" t="s">
        <v>41530</v>
      </c>
      <c r="AA15599" t="s">
        <v>33984</v>
      </c>
      <c r="AB15599" t="s">
        <v>125</v>
      </c>
      <c r="AO15599" s="171"/>
      <c r="AP15599" s="171"/>
      <c r="AQ15599" s="171"/>
      <c r="AR15599" s="171"/>
    </row>
    <row r="15600" spans="24:44">
      <c r="X15600" t="s">
        <v>41531</v>
      </c>
      <c r="Y15600" t="s">
        <v>389</v>
      </c>
      <c r="Z15600" t="s">
        <v>35892</v>
      </c>
      <c r="AA15600" t="s">
        <v>33762</v>
      </c>
      <c r="AB15600" t="s">
        <v>125</v>
      </c>
      <c r="AO15600" s="171"/>
      <c r="AP15600" s="171"/>
      <c r="AQ15600" s="171"/>
      <c r="AR15600" s="171"/>
    </row>
    <row r="15601" spans="24:44">
      <c r="X15601" t="s">
        <v>41532</v>
      </c>
      <c r="Y15601" t="s">
        <v>389</v>
      </c>
      <c r="Z15601" t="s">
        <v>41533</v>
      </c>
      <c r="AA15601" t="s">
        <v>33762</v>
      </c>
      <c r="AB15601" t="s">
        <v>125</v>
      </c>
      <c r="AO15601" s="171"/>
      <c r="AP15601" s="171"/>
      <c r="AQ15601" s="171"/>
      <c r="AR15601" s="171"/>
    </row>
    <row r="15602" spans="24:44">
      <c r="X15602" t="s">
        <v>41534</v>
      </c>
      <c r="Y15602" t="s">
        <v>389</v>
      </c>
      <c r="Z15602" t="s">
        <v>41535</v>
      </c>
      <c r="AA15602" t="s">
        <v>33762</v>
      </c>
      <c r="AB15602" t="s">
        <v>125</v>
      </c>
      <c r="AO15602" s="171"/>
      <c r="AP15602" s="171"/>
      <c r="AQ15602" s="171"/>
      <c r="AR15602" s="171"/>
    </row>
    <row r="15603" spans="24:44">
      <c r="X15603" t="s">
        <v>41536</v>
      </c>
      <c r="Y15603" t="s">
        <v>389</v>
      </c>
      <c r="Z15603" t="s">
        <v>34698</v>
      </c>
      <c r="AA15603" t="s">
        <v>33762</v>
      </c>
      <c r="AB15603" t="s">
        <v>125</v>
      </c>
      <c r="AO15603" s="171"/>
      <c r="AP15603" s="171"/>
      <c r="AQ15603" s="171"/>
      <c r="AR15603" s="171"/>
    </row>
    <row r="15604" spans="24:44">
      <c r="X15604" t="s">
        <v>41537</v>
      </c>
      <c r="Y15604" t="s">
        <v>389</v>
      </c>
      <c r="Z15604" t="s">
        <v>41250</v>
      </c>
      <c r="AA15604" t="s">
        <v>33762</v>
      </c>
      <c r="AB15604" t="s">
        <v>125</v>
      </c>
      <c r="AO15604" s="171"/>
      <c r="AP15604" s="171"/>
      <c r="AQ15604" s="171"/>
      <c r="AR15604" s="171"/>
    </row>
    <row r="15605" spans="24:44">
      <c r="X15605" t="s">
        <v>41538</v>
      </c>
      <c r="Y15605" t="s">
        <v>389</v>
      </c>
      <c r="Z15605" t="s">
        <v>36837</v>
      </c>
      <c r="AA15605" t="s">
        <v>33762</v>
      </c>
      <c r="AB15605" t="s">
        <v>125</v>
      </c>
      <c r="AO15605" s="171"/>
      <c r="AP15605" s="171"/>
      <c r="AQ15605" s="171"/>
      <c r="AR15605" s="171"/>
    </row>
    <row r="15606" spans="24:44">
      <c r="X15606" t="s">
        <v>41539</v>
      </c>
      <c r="Y15606" t="s">
        <v>386</v>
      </c>
      <c r="Z15606" t="s">
        <v>36761</v>
      </c>
      <c r="AA15606" t="s">
        <v>33762</v>
      </c>
      <c r="AB15606" t="s">
        <v>125</v>
      </c>
      <c r="AO15606" s="171"/>
      <c r="AP15606" s="171"/>
      <c r="AQ15606" s="171"/>
      <c r="AR15606" s="171"/>
    </row>
    <row r="15607" spans="24:44">
      <c r="X15607" t="s">
        <v>41540</v>
      </c>
      <c r="Y15607" t="s">
        <v>389</v>
      </c>
      <c r="Z15607" t="s">
        <v>41541</v>
      </c>
      <c r="AA15607" t="s">
        <v>33762</v>
      </c>
      <c r="AB15607" t="s">
        <v>125</v>
      </c>
      <c r="AO15607" s="171"/>
      <c r="AP15607" s="171"/>
      <c r="AQ15607" s="171"/>
      <c r="AR15607" s="171"/>
    </row>
    <row r="15608" spans="24:44">
      <c r="X15608" t="s">
        <v>41542</v>
      </c>
      <c r="Y15608" t="s">
        <v>389</v>
      </c>
      <c r="Z15608" t="s">
        <v>41259</v>
      </c>
      <c r="AA15608" t="s">
        <v>33762</v>
      </c>
      <c r="AB15608" t="s">
        <v>125</v>
      </c>
      <c r="AO15608" s="171"/>
      <c r="AP15608" s="171"/>
      <c r="AQ15608" s="171"/>
      <c r="AR15608" s="171"/>
    </row>
    <row r="15609" spans="24:44">
      <c r="X15609" t="s">
        <v>41543</v>
      </c>
      <c r="Y15609" t="s">
        <v>389</v>
      </c>
      <c r="Z15609" t="s">
        <v>36338</v>
      </c>
      <c r="AA15609" t="s">
        <v>33762</v>
      </c>
      <c r="AB15609" t="s">
        <v>125</v>
      </c>
      <c r="AO15609" s="171"/>
      <c r="AP15609" s="171"/>
      <c r="AQ15609" s="171"/>
      <c r="AR15609" s="171"/>
    </row>
    <row r="15610" spans="24:44">
      <c r="X15610" t="s">
        <v>41544</v>
      </c>
      <c r="Y15610" t="s">
        <v>386</v>
      </c>
      <c r="Z15610" t="s">
        <v>41545</v>
      </c>
      <c r="AA15610" t="s">
        <v>41546</v>
      </c>
      <c r="AB15610" t="s">
        <v>33694</v>
      </c>
      <c r="AO15610" s="171"/>
      <c r="AP15610" s="171"/>
      <c r="AQ15610" s="171"/>
      <c r="AR15610" s="171"/>
    </row>
    <row r="15611" spans="24:44">
      <c r="X15611" t="s">
        <v>41547</v>
      </c>
      <c r="Y15611" t="s">
        <v>389</v>
      </c>
      <c r="Z15611" t="s">
        <v>41548</v>
      </c>
      <c r="AA15611" t="s">
        <v>40777</v>
      </c>
      <c r="AB15611" t="s">
        <v>33694</v>
      </c>
      <c r="AO15611" s="171"/>
      <c r="AP15611" s="171"/>
      <c r="AQ15611" s="171"/>
      <c r="AR15611" s="171"/>
    </row>
    <row r="15612" spans="24:44">
      <c r="X15612" t="s">
        <v>1538</v>
      </c>
      <c r="Y15612" t="s">
        <v>386</v>
      </c>
      <c r="Z15612" t="s">
        <v>41549</v>
      </c>
      <c r="AA15612" t="s">
        <v>34157</v>
      </c>
      <c r="AB15612" t="s">
        <v>34158</v>
      </c>
      <c r="AO15612" s="171"/>
      <c r="AP15612" s="171"/>
      <c r="AQ15612" s="171"/>
      <c r="AR15612" s="171"/>
    </row>
    <row r="15613" spans="24:44">
      <c r="X15613" t="s">
        <v>6537</v>
      </c>
      <c r="Y15613" t="s">
        <v>386</v>
      </c>
      <c r="Z15613" t="s">
        <v>41550</v>
      </c>
      <c r="AA15613" t="s">
        <v>34157</v>
      </c>
      <c r="AB15613" t="s">
        <v>34158</v>
      </c>
      <c r="AO15613" s="171"/>
      <c r="AP15613" s="171"/>
      <c r="AQ15613" s="171"/>
      <c r="AR15613" s="171"/>
    </row>
    <row r="15614" spans="24:44">
      <c r="X15614" t="s">
        <v>6542</v>
      </c>
      <c r="Y15614" t="s">
        <v>386</v>
      </c>
      <c r="Z15614" t="s">
        <v>41551</v>
      </c>
      <c r="AA15614" t="s">
        <v>34157</v>
      </c>
      <c r="AB15614" t="s">
        <v>34158</v>
      </c>
      <c r="AO15614" s="171"/>
      <c r="AP15614" s="171"/>
      <c r="AQ15614" s="171"/>
      <c r="AR15614" s="171"/>
    </row>
    <row r="15615" spans="24:44">
      <c r="X15615" t="s">
        <v>41552</v>
      </c>
      <c r="Y15615" t="s">
        <v>386</v>
      </c>
      <c r="Z15615" t="s">
        <v>37126</v>
      </c>
      <c r="AA15615" t="s">
        <v>41553</v>
      </c>
      <c r="AB15615" t="s">
        <v>33694</v>
      </c>
      <c r="AO15615" s="171"/>
      <c r="AP15615" s="171"/>
      <c r="AQ15615" s="171"/>
      <c r="AR15615" s="171"/>
    </row>
    <row r="15616" spans="24:44">
      <c r="X15616" t="s">
        <v>41554</v>
      </c>
      <c r="Y15616" t="s">
        <v>386</v>
      </c>
      <c r="Z15616" t="s">
        <v>41555</v>
      </c>
      <c r="AA15616" t="s">
        <v>34157</v>
      </c>
      <c r="AB15616" t="s">
        <v>34158</v>
      </c>
      <c r="AO15616" s="171"/>
      <c r="AP15616" s="171"/>
      <c r="AQ15616" s="171"/>
      <c r="AR15616" s="171"/>
    </row>
    <row r="15617" spans="24:44">
      <c r="X15617" t="s">
        <v>41556</v>
      </c>
      <c r="Y15617" t="s">
        <v>386</v>
      </c>
      <c r="Z15617" t="s">
        <v>41557</v>
      </c>
      <c r="AA15617" t="s">
        <v>34125</v>
      </c>
      <c r="AB15617" t="s">
        <v>33674</v>
      </c>
      <c r="AO15617" s="171"/>
      <c r="AP15617" s="171"/>
      <c r="AQ15617" s="171"/>
      <c r="AR15617" s="171"/>
    </row>
    <row r="15618" spans="24:44">
      <c r="X15618" t="s">
        <v>41558</v>
      </c>
      <c r="Y15618" t="s">
        <v>386</v>
      </c>
      <c r="Z15618" t="s">
        <v>41559</v>
      </c>
      <c r="AA15618" t="s">
        <v>34125</v>
      </c>
      <c r="AB15618" t="s">
        <v>33674</v>
      </c>
      <c r="AO15618" s="171"/>
      <c r="AP15618" s="171"/>
      <c r="AQ15618" s="171"/>
      <c r="AR15618" s="171"/>
    </row>
    <row r="15619" spans="24:44">
      <c r="X15619" t="s">
        <v>2794</v>
      </c>
      <c r="Y15619" t="s">
        <v>386</v>
      </c>
      <c r="Z15619" t="s">
        <v>41560</v>
      </c>
      <c r="AA15619" t="s">
        <v>33693</v>
      </c>
      <c r="AB15619" t="s">
        <v>33694</v>
      </c>
      <c r="AO15619" s="171"/>
      <c r="AP15619" s="171"/>
      <c r="AQ15619" s="171"/>
      <c r="AR15619" s="171"/>
    </row>
    <row r="15620" spans="24:44">
      <c r="X15620" t="s">
        <v>3699</v>
      </c>
      <c r="Y15620" t="s">
        <v>386</v>
      </c>
      <c r="Z15620" t="s">
        <v>41561</v>
      </c>
      <c r="AA15620" t="s">
        <v>33846</v>
      </c>
      <c r="AB15620" t="s">
        <v>125</v>
      </c>
      <c r="AO15620" s="171"/>
      <c r="AP15620" s="171"/>
      <c r="AQ15620" s="171"/>
      <c r="AR15620" s="171"/>
    </row>
    <row r="15621" spans="24:44">
      <c r="X15621" t="s">
        <v>3701</v>
      </c>
      <c r="Y15621" t="s">
        <v>386</v>
      </c>
      <c r="Z15621" t="s">
        <v>41562</v>
      </c>
      <c r="AA15621" t="s">
        <v>34125</v>
      </c>
      <c r="AB15621" t="s">
        <v>33674</v>
      </c>
      <c r="AO15621" s="171"/>
      <c r="AP15621" s="171"/>
      <c r="AQ15621" s="171"/>
      <c r="AR15621" s="171"/>
    </row>
    <row r="15622" spans="24:44">
      <c r="X15622" t="s">
        <v>41563</v>
      </c>
      <c r="Y15622" t="s">
        <v>386</v>
      </c>
      <c r="Z15622" t="s">
        <v>41564</v>
      </c>
      <c r="AA15622" t="s">
        <v>33846</v>
      </c>
      <c r="AB15622" t="s">
        <v>125</v>
      </c>
      <c r="AO15622" s="171"/>
      <c r="AP15622" s="171"/>
      <c r="AQ15622" s="171"/>
      <c r="AR15622" s="171"/>
    </row>
    <row r="15623" spans="24:44">
      <c r="X15623" t="s">
        <v>41565</v>
      </c>
      <c r="Y15623" t="s">
        <v>386</v>
      </c>
      <c r="Z15623" t="s">
        <v>41566</v>
      </c>
      <c r="AA15623" t="s">
        <v>34125</v>
      </c>
      <c r="AB15623" t="s">
        <v>33674</v>
      </c>
      <c r="AO15623" s="171"/>
      <c r="AP15623" s="171"/>
      <c r="AQ15623" s="171"/>
      <c r="AR15623" s="171"/>
    </row>
    <row r="15624" spans="24:44">
      <c r="X15624" t="s">
        <v>41567</v>
      </c>
      <c r="Y15624" t="s">
        <v>386</v>
      </c>
      <c r="Z15624" t="s">
        <v>38810</v>
      </c>
      <c r="AA15624" t="s">
        <v>38800</v>
      </c>
      <c r="AB15624" t="s">
        <v>125</v>
      </c>
      <c r="AO15624" s="171"/>
      <c r="AP15624" s="171"/>
      <c r="AQ15624" s="171"/>
      <c r="AR15624" s="171"/>
    </row>
    <row r="15625" spans="24:44">
      <c r="X15625" t="s">
        <v>41568</v>
      </c>
      <c r="Y15625" t="s">
        <v>386</v>
      </c>
      <c r="Z15625" t="s">
        <v>41569</v>
      </c>
      <c r="AA15625" t="s">
        <v>36893</v>
      </c>
      <c r="AB15625" t="s">
        <v>125</v>
      </c>
      <c r="AO15625" s="171"/>
      <c r="AP15625" s="171"/>
      <c r="AQ15625" s="171"/>
      <c r="AR15625" s="171"/>
    </row>
    <row r="15626" spans="24:44">
      <c r="X15626" t="s">
        <v>41570</v>
      </c>
      <c r="Y15626" t="s">
        <v>386</v>
      </c>
      <c r="Z15626" t="s">
        <v>41571</v>
      </c>
      <c r="AA15626" t="s">
        <v>34157</v>
      </c>
      <c r="AB15626" t="s">
        <v>34158</v>
      </c>
      <c r="AO15626" s="171"/>
      <c r="AP15626" s="171"/>
      <c r="AQ15626" s="171"/>
      <c r="AR15626" s="171"/>
    </row>
    <row r="15627" spans="24:44">
      <c r="X15627" t="s">
        <v>41572</v>
      </c>
      <c r="Y15627" t="s">
        <v>389</v>
      </c>
      <c r="Z15627" t="s">
        <v>41573</v>
      </c>
      <c r="AA15627" t="s">
        <v>38837</v>
      </c>
      <c r="AB15627" t="s">
        <v>5354</v>
      </c>
      <c r="AO15627" s="171"/>
      <c r="AP15627" s="171"/>
      <c r="AQ15627" s="171"/>
      <c r="AR15627" s="171"/>
    </row>
    <row r="15628" spans="24:44">
      <c r="X15628" t="s">
        <v>41574</v>
      </c>
      <c r="Y15628" t="s">
        <v>389</v>
      </c>
      <c r="Z15628" t="s">
        <v>41575</v>
      </c>
      <c r="AA15628" t="s">
        <v>34672</v>
      </c>
      <c r="AB15628" t="s">
        <v>33694</v>
      </c>
      <c r="AO15628" s="171"/>
      <c r="AP15628" s="171"/>
      <c r="AQ15628" s="171"/>
      <c r="AR15628" s="171"/>
    </row>
    <row r="15629" spans="24:44">
      <c r="X15629" t="s">
        <v>41576</v>
      </c>
      <c r="Y15629" t="s">
        <v>386</v>
      </c>
      <c r="Z15629" t="s">
        <v>41577</v>
      </c>
      <c r="AA15629" t="s">
        <v>40857</v>
      </c>
      <c r="AB15629" t="s">
        <v>33694</v>
      </c>
      <c r="AO15629" s="171"/>
      <c r="AP15629" s="171"/>
      <c r="AQ15629" s="171"/>
      <c r="AR15629" s="171"/>
    </row>
    <row r="15630" spans="24:44">
      <c r="X15630" t="s">
        <v>41578</v>
      </c>
      <c r="Y15630" t="s">
        <v>386</v>
      </c>
      <c r="Z15630" t="s">
        <v>41579</v>
      </c>
      <c r="AA15630" t="s">
        <v>40857</v>
      </c>
      <c r="AB15630" t="s">
        <v>33694</v>
      </c>
      <c r="AO15630" s="171"/>
      <c r="AP15630" s="171"/>
      <c r="AQ15630" s="171"/>
      <c r="AR15630" s="171"/>
    </row>
    <row r="15631" spans="24:44">
      <c r="X15631" t="s">
        <v>41580</v>
      </c>
      <c r="Y15631" t="s">
        <v>386</v>
      </c>
      <c r="Z15631" t="s">
        <v>41581</v>
      </c>
      <c r="AA15631" t="s">
        <v>40857</v>
      </c>
      <c r="AB15631" t="s">
        <v>33694</v>
      </c>
      <c r="AO15631" s="171"/>
      <c r="AP15631" s="171"/>
      <c r="AQ15631" s="171"/>
      <c r="AR15631" s="171"/>
    </row>
    <row r="15632" spans="24:44">
      <c r="X15632" t="s">
        <v>41582</v>
      </c>
      <c r="Y15632" t="s">
        <v>386</v>
      </c>
      <c r="Z15632" t="s">
        <v>41583</v>
      </c>
      <c r="AA15632" t="s">
        <v>40857</v>
      </c>
      <c r="AB15632" t="s">
        <v>33694</v>
      </c>
      <c r="AO15632" s="171"/>
      <c r="AP15632" s="171"/>
      <c r="AQ15632" s="171"/>
      <c r="AR15632" s="171"/>
    </row>
    <row r="15633" spans="24:44">
      <c r="X15633" t="s">
        <v>41584</v>
      </c>
      <c r="Y15633" t="s">
        <v>386</v>
      </c>
      <c r="Z15633" t="s">
        <v>41585</v>
      </c>
      <c r="AA15633" t="s">
        <v>40857</v>
      </c>
      <c r="AB15633" t="s">
        <v>33694</v>
      </c>
      <c r="AO15633" s="171"/>
      <c r="AP15633" s="171"/>
      <c r="AQ15633" s="171"/>
      <c r="AR15633" s="171"/>
    </row>
    <row r="15634" spans="24:44">
      <c r="X15634" t="s">
        <v>41586</v>
      </c>
      <c r="Y15634" t="s">
        <v>386</v>
      </c>
      <c r="Z15634" t="s">
        <v>41587</v>
      </c>
      <c r="AA15634" t="s">
        <v>40857</v>
      </c>
      <c r="AB15634" t="s">
        <v>33694</v>
      </c>
      <c r="AO15634" s="171"/>
      <c r="AP15634" s="171"/>
      <c r="AQ15634" s="171"/>
      <c r="AR15634" s="171"/>
    </row>
    <row r="15635" spans="24:44">
      <c r="X15635" t="s">
        <v>41588</v>
      </c>
      <c r="Y15635" t="s">
        <v>386</v>
      </c>
      <c r="Z15635" t="s">
        <v>41589</v>
      </c>
      <c r="AA15635" t="s">
        <v>40857</v>
      </c>
      <c r="AB15635" t="s">
        <v>33694</v>
      </c>
      <c r="AO15635" s="171"/>
      <c r="AP15635" s="171"/>
      <c r="AQ15635" s="171"/>
      <c r="AR15635" s="171"/>
    </row>
    <row r="15636" spans="24:44">
      <c r="X15636" t="s">
        <v>41590</v>
      </c>
      <c r="Y15636" t="s">
        <v>386</v>
      </c>
      <c r="Z15636" t="s">
        <v>41591</v>
      </c>
      <c r="AA15636" t="s">
        <v>40857</v>
      </c>
      <c r="AB15636" t="s">
        <v>33694</v>
      </c>
      <c r="AO15636" s="171"/>
      <c r="AP15636" s="171"/>
      <c r="AQ15636" s="171"/>
      <c r="AR15636" s="171"/>
    </row>
    <row r="15637" spans="24:44">
      <c r="X15637" t="s">
        <v>41592</v>
      </c>
      <c r="Y15637" t="s">
        <v>386</v>
      </c>
      <c r="Z15637" t="s">
        <v>41593</v>
      </c>
      <c r="AA15637" t="s">
        <v>40857</v>
      </c>
      <c r="AB15637" t="s">
        <v>33694</v>
      </c>
      <c r="AO15637" s="171"/>
      <c r="AP15637" s="171"/>
      <c r="AQ15637" s="171"/>
      <c r="AR15637" s="171"/>
    </row>
    <row r="15638" spans="24:44">
      <c r="X15638" t="s">
        <v>41594</v>
      </c>
      <c r="Y15638" t="s">
        <v>386</v>
      </c>
      <c r="Z15638" t="s">
        <v>41595</v>
      </c>
      <c r="AA15638" t="s">
        <v>40857</v>
      </c>
      <c r="AB15638" t="s">
        <v>33694</v>
      </c>
      <c r="AO15638" s="171"/>
      <c r="AP15638" s="171"/>
      <c r="AQ15638" s="171"/>
      <c r="AR15638" s="171"/>
    </row>
    <row r="15639" spans="24:44">
      <c r="X15639" t="s">
        <v>41596</v>
      </c>
      <c r="Y15639" t="s">
        <v>386</v>
      </c>
      <c r="Z15639" t="s">
        <v>41597</v>
      </c>
      <c r="AA15639" t="s">
        <v>40857</v>
      </c>
      <c r="AB15639" t="s">
        <v>33694</v>
      </c>
      <c r="AO15639" s="171"/>
      <c r="AP15639" s="171"/>
      <c r="AQ15639" s="171"/>
      <c r="AR15639" s="171"/>
    </row>
    <row r="15640" spans="24:44">
      <c r="X15640" t="s">
        <v>41598</v>
      </c>
      <c r="Y15640" t="s">
        <v>386</v>
      </c>
      <c r="Z15640" t="s">
        <v>41599</v>
      </c>
      <c r="AA15640" t="s">
        <v>40857</v>
      </c>
      <c r="AB15640" t="s">
        <v>33694</v>
      </c>
      <c r="AO15640" s="171"/>
      <c r="AP15640" s="171"/>
      <c r="AQ15640" s="171"/>
      <c r="AR15640" s="171"/>
    </row>
    <row r="15641" spans="24:44">
      <c r="X15641" t="s">
        <v>41600</v>
      </c>
      <c r="Y15641" t="s">
        <v>386</v>
      </c>
      <c r="Z15641" t="s">
        <v>41601</v>
      </c>
      <c r="AA15641" t="s">
        <v>34125</v>
      </c>
      <c r="AB15641" t="s">
        <v>33674</v>
      </c>
      <c r="AO15641" s="171"/>
      <c r="AP15641" s="171"/>
      <c r="AQ15641" s="171"/>
      <c r="AR15641" s="171"/>
    </row>
    <row r="15642" spans="24:44">
      <c r="X15642" t="s">
        <v>41602</v>
      </c>
      <c r="Y15642" t="s">
        <v>386</v>
      </c>
      <c r="Z15642" t="s">
        <v>41603</v>
      </c>
      <c r="AA15642" t="s">
        <v>34125</v>
      </c>
      <c r="AB15642" t="s">
        <v>33674</v>
      </c>
      <c r="AO15642" s="171"/>
      <c r="AP15642" s="171"/>
      <c r="AQ15642" s="171"/>
      <c r="AR15642" s="171"/>
    </row>
    <row r="15643" spans="24:44">
      <c r="X15643" t="s">
        <v>41604</v>
      </c>
      <c r="Y15643" t="s">
        <v>386</v>
      </c>
      <c r="Z15643" t="s">
        <v>40416</v>
      </c>
      <c r="AA15643" t="s">
        <v>40857</v>
      </c>
      <c r="AB15643" t="s">
        <v>33694</v>
      </c>
      <c r="AO15643" s="171"/>
      <c r="AP15643" s="171"/>
      <c r="AQ15643" s="171"/>
      <c r="AR15643" s="171"/>
    </row>
    <row r="15644" spans="24:44">
      <c r="X15644" t="s">
        <v>41605</v>
      </c>
      <c r="Y15644" t="s">
        <v>386</v>
      </c>
      <c r="Z15644" t="s">
        <v>41606</v>
      </c>
      <c r="AA15644" t="s">
        <v>40857</v>
      </c>
      <c r="AB15644" t="s">
        <v>33694</v>
      </c>
      <c r="AO15644" s="171"/>
      <c r="AP15644" s="171"/>
      <c r="AQ15644" s="171"/>
      <c r="AR15644" s="171"/>
    </row>
    <row r="15645" spans="24:44">
      <c r="X15645" t="s">
        <v>41605</v>
      </c>
      <c r="Y15645" t="s">
        <v>386</v>
      </c>
      <c r="Z15645" t="s">
        <v>41606</v>
      </c>
      <c r="AA15645" t="s">
        <v>40857</v>
      </c>
      <c r="AB15645" t="s">
        <v>33694</v>
      </c>
      <c r="AO15645" s="171"/>
      <c r="AP15645" s="171"/>
      <c r="AQ15645" s="171"/>
      <c r="AR15645" s="171"/>
    </row>
    <row r="15646" spans="24:44">
      <c r="X15646" t="s">
        <v>41607</v>
      </c>
      <c r="Y15646" t="s">
        <v>386</v>
      </c>
      <c r="Z15646" t="s">
        <v>41608</v>
      </c>
      <c r="AA15646" t="s">
        <v>34125</v>
      </c>
      <c r="AB15646" t="s">
        <v>33674</v>
      </c>
      <c r="AO15646" s="171"/>
      <c r="AP15646" s="171"/>
      <c r="AQ15646" s="171"/>
      <c r="AR15646" s="171"/>
    </row>
    <row r="15647" spans="24:44">
      <c r="X15647" t="s">
        <v>41609</v>
      </c>
      <c r="Y15647" t="s">
        <v>386</v>
      </c>
      <c r="Z15647" t="s">
        <v>41610</v>
      </c>
      <c r="AA15647" t="s">
        <v>34125</v>
      </c>
      <c r="AB15647" t="s">
        <v>33674</v>
      </c>
      <c r="AO15647" s="171"/>
      <c r="AP15647" s="171"/>
      <c r="AQ15647" s="171"/>
      <c r="AR15647" s="171"/>
    </row>
    <row r="15648" spans="24:44">
      <c r="X15648" t="s">
        <v>41611</v>
      </c>
      <c r="Y15648" t="s">
        <v>386</v>
      </c>
      <c r="Z15648" t="s">
        <v>41612</v>
      </c>
      <c r="AA15648" t="s">
        <v>34125</v>
      </c>
      <c r="AB15648" t="s">
        <v>33674</v>
      </c>
      <c r="AO15648" s="171"/>
      <c r="AP15648" s="171"/>
      <c r="AQ15648" s="171"/>
      <c r="AR15648" s="171"/>
    </row>
    <row r="15649" spans="24:44">
      <c r="X15649" t="s">
        <v>41613</v>
      </c>
      <c r="Y15649" t="s">
        <v>386</v>
      </c>
      <c r="Z15649" t="s">
        <v>41614</v>
      </c>
      <c r="AA15649" t="s">
        <v>34125</v>
      </c>
      <c r="AB15649" t="s">
        <v>33674</v>
      </c>
      <c r="AO15649" s="171"/>
      <c r="AP15649" s="171"/>
      <c r="AQ15649" s="171"/>
      <c r="AR15649" s="171"/>
    </row>
    <row r="15650" spans="24:44">
      <c r="X15650" t="s">
        <v>41615</v>
      </c>
      <c r="Y15650" t="s">
        <v>386</v>
      </c>
      <c r="Z15650" t="s">
        <v>41616</v>
      </c>
      <c r="AA15650" t="s">
        <v>34125</v>
      </c>
      <c r="AB15650" t="s">
        <v>33674</v>
      </c>
      <c r="AO15650" s="171"/>
      <c r="AP15650" s="171"/>
      <c r="AQ15650" s="171"/>
      <c r="AR15650" s="171"/>
    </row>
    <row r="15651" spans="24:44">
      <c r="X15651" t="s">
        <v>41617</v>
      </c>
      <c r="Y15651" t="s">
        <v>389</v>
      </c>
      <c r="Z15651" t="s">
        <v>41618</v>
      </c>
      <c r="AA15651" t="s">
        <v>38186</v>
      </c>
      <c r="AB15651" t="s">
        <v>33674</v>
      </c>
      <c r="AO15651" s="171"/>
      <c r="AP15651" s="171"/>
      <c r="AQ15651" s="171"/>
      <c r="AR15651" s="171"/>
    </row>
    <row r="15652" spans="24:44">
      <c r="X15652" t="s">
        <v>41619</v>
      </c>
      <c r="Y15652" t="s">
        <v>386</v>
      </c>
      <c r="Z15652" t="s">
        <v>41620</v>
      </c>
      <c r="AA15652" t="s">
        <v>33762</v>
      </c>
      <c r="AB15652" t="s">
        <v>125</v>
      </c>
      <c r="AO15652" s="171"/>
      <c r="AP15652" s="171"/>
      <c r="AQ15652" s="171"/>
      <c r="AR15652" s="171"/>
    </row>
    <row r="15653" spans="24:44">
      <c r="X15653" t="s">
        <v>41621</v>
      </c>
      <c r="Y15653" t="s">
        <v>386</v>
      </c>
      <c r="Z15653" t="s">
        <v>41622</v>
      </c>
      <c r="AA15653" t="s">
        <v>40857</v>
      </c>
      <c r="AB15653" t="s">
        <v>33694</v>
      </c>
      <c r="AO15653" s="171"/>
      <c r="AP15653" s="171"/>
      <c r="AQ15653" s="171"/>
      <c r="AR15653" s="171"/>
    </row>
    <row r="15654" spans="24:44">
      <c r="X15654" t="s">
        <v>41623</v>
      </c>
      <c r="Y15654" t="s">
        <v>386</v>
      </c>
      <c r="Z15654" t="s">
        <v>40324</v>
      </c>
      <c r="AA15654" t="s">
        <v>40857</v>
      </c>
      <c r="AB15654" t="s">
        <v>33694</v>
      </c>
      <c r="AO15654" s="171"/>
      <c r="AP15654" s="171"/>
      <c r="AQ15654" s="171"/>
      <c r="AR15654" s="171"/>
    </row>
    <row r="15655" spans="24:44">
      <c r="X15655" t="s">
        <v>41624</v>
      </c>
      <c r="Y15655" t="s">
        <v>386</v>
      </c>
      <c r="Z15655" t="s">
        <v>41625</v>
      </c>
      <c r="AA15655" t="s">
        <v>40857</v>
      </c>
      <c r="AB15655" t="s">
        <v>33694</v>
      </c>
      <c r="AO15655" s="171"/>
      <c r="AP15655" s="171"/>
      <c r="AQ15655" s="171"/>
      <c r="AR15655" s="171"/>
    </row>
    <row r="15656" spans="24:44">
      <c r="X15656" t="s">
        <v>41626</v>
      </c>
      <c r="Y15656" t="s">
        <v>386</v>
      </c>
      <c r="Z15656" t="s">
        <v>41627</v>
      </c>
      <c r="AA15656" t="s">
        <v>41143</v>
      </c>
      <c r="AB15656" t="s">
        <v>5361</v>
      </c>
      <c r="AO15656" s="171"/>
      <c r="AP15656" s="171"/>
      <c r="AQ15656" s="171"/>
      <c r="AR15656" s="171"/>
    </row>
    <row r="15657" spans="24:44">
      <c r="X15657" t="s">
        <v>41628</v>
      </c>
      <c r="Y15657" t="s">
        <v>386</v>
      </c>
      <c r="Z15657" t="s">
        <v>41629</v>
      </c>
      <c r="AA15657" t="s">
        <v>34125</v>
      </c>
      <c r="AB15657" t="s">
        <v>33674</v>
      </c>
      <c r="AO15657" s="171"/>
      <c r="AP15657" s="171"/>
      <c r="AQ15657" s="171"/>
      <c r="AR15657" s="171"/>
    </row>
    <row r="15658" spans="24:44">
      <c r="X15658" t="s">
        <v>41630</v>
      </c>
      <c r="Y15658" t="s">
        <v>386</v>
      </c>
      <c r="Z15658" t="s">
        <v>41631</v>
      </c>
      <c r="AA15658" t="s">
        <v>34125</v>
      </c>
      <c r="AB15658" t="s">
        <v>33674</v>
      </c>
      <c r="AO15658" s="171"/>
      <c r="AP15658" s="171"/>
      <c r="AQ15658" s="171"/>
      <c r="AR15658" s="171"/>
    </row>
    <row r="15659" spans="24:44">
      <c r="X15659" t="s">
        <v>41632</v>
      </c>
      <c r="Y15659" t="s">
        <v>386</v>
      </c>
      <c r="Z15659" t="s">
        <v>40336</v>
      </c>
      <c r="AA15659" t="s">
        <v>40857</v>
      </c>
      <c r="AB15659" t="s">
        <v>33694</v>
      </c>
      <c r="AO15659" s="171"/>
      <c r="AP15659" s="171"/>
      <c r="AQ15659" s="171"/>
      <c r="AR15659" s="171"/>
    </row>
    <row r="15660" spans="24:44">
      <c r="X15660" t="s">
        <v>41633</v>
      </c>
      <c r="Y15660" t="s">
        <v>386</v>
      </c>
      <c r="Z15660" t="s">
        <v>41634</v>
      </c>
      <c r="AA15660" t="s">
        <v>40857</v>
      </c>
      <c r="AB15660" t="s">
        <v>33694</v>
      </c>
      <c r="AO15660" s="171"/>
      <c r="AP15660" s="171"/>
      <c r="AQ15660" s="171"/>
      <c r="AR15660" s="171"/>
    </row>
    <row r="15661" spans="24:44">
      <c r="X15661" t="s">
        <v>41635</v>
      </c>
      <c r="Y15661" t="s">
        <v>386</v>
      </c>
      <c r="Z15661" t="s">
        <v>41636</v>
      </c>
      <c r="AA15661" t="s">
        <v>40857</v>
      </c>
      <c r="AB15661" t="s">
        <v>33694</v>
      </c>
      <c r="AO15661" s="171"/>
      <c r="AP15661" s="171"/>
      <c r="AQ15661" s="171"/>
      <c r="AR15661" s="171"/>
    </row>
    <row r="15662" spans="24:44">
      <c r="X15662" t="s">
        <v>41637</v>
      </c>
      <c r="Y15662" t="s">
        <v>386</v>
      </c>
      <c r="Z15662" t="s">
        <v>41638</v>
      </c>
      <c r="AA15662" t="s">
        <v>41639</v>
      </c>
      <c r="AB15662" t="s">
        <v>33865</v>
      </c>
      <c r="AO15662" s="171"/>
      <c r="AP15662" s="171"/>
      <c r="AQ15662" s="171"/>
      <c r="AR15662" s="171"/>
    </row>
    <row r="15663" spans="24:44">
      <c r="X15663" t="s">
        <v>41640</v>
      </c>
      <c r="Y15663" t="s">
        <v>386</v>
      </c>
      <c r="Z15663" t="s">
        <v>41641</v>
      </c>
      <c r="AA15663" t="s">
        <v>41639</v>
      </c>
      <c r="AB15663" t="s">
        <v>33865</v>
      </c>
      <c r="AO15663" s="171"/>
      <c r="AP15663" s="171"/>
      <c r="AQ15663" s="171"/>
      <c r="AR15663" s="171"/>
    </row>
    <row r="15664" spans="24:44">
      <c r="X15664" t="s">
        <v>41642</v>
      </c>
      <c r="Y15664" t="s">
        <v>386</v>
      </c>
      <c r="Z15664" t="s">
        <v>41643</v>
      </c>
      <c r="AA15664" t="s">
        <v>41639</v>
      </c>
      <c r="AB15664" t="s">
        <v>33865</v>
      </c>
      <c r="AO15664" s="171"/>
      <c r="AP15664" s="171"/>
      <c r="AQ15664" s="171"/>
      <c r="AR15664" s="171"/>
    </row>
    <row r="15665" spans="24:44">
      <c r="X15665" t="s">
        <v>41644</v>
      </c>
      <c r="Y15665" t="s">
        <v>386</v>
      </c>
      <c r="Z15665" t="s">
        <v>41645</v>
      </c>
      <c r="AA15665" t="s">
        <v>41639</v>
      </c>
      <c r="AB15665" t="s">
        <v>33865</v>
      </c>
      <c r="AO15665" s="171"/>
      <c r="AP15665" s="171"/>
      <c r="AQ15665" s="171"/>
      <c r="AR15665" s="171"/>
    </row>
    <row r="15666" spans="24:44">
      <c r="X15666" t="s">
        <v>41646</v>
      </c>
      <c r="Y15666" t="s">
        <v>386</v>
      </c>
      <c r="Z15666" t="s">
        <v>40350</v>
      </c>
      <c r="AA15666" t="s">
        <v>41639</v>
      </c>
      <c r="AB15666" t="s">
        <v>33865</v>
      </c>
      <c r="AO15666" s="171"/>
      <c r="AP15666" s="171"/>
      <c r="AQ15666" s="171"/>
      <c r="AR15666" s="171"/>
    </row>
    <row r="15667" spans="24:44">
      <c r="X15667" t="s">
        <v>41647</v>
      </c>
      <c r="Y15667" t="s">
        <v>386</v>
      </c>
      <c r="Z15667" t="s">
        <v>41648</v>
      </c>
      <c r="AA15667" t="s">
        <v>34125</v>
      </c>
      <c r="AB15667" t="s">
        <v>33674</v>
      </c>
      <c r="AO15667" s="171"/>
      <c r="AP15667" s="171"/>
      <c r="AQ15667" s="171"/>
      <c r="AR15667" s="171"/>
    </row>
    <row r="15668" spans="24:44">
      <c r="X15668" t="s">
        <v>41649</v>
      </c>
      <c r="Y15668" t="s">
        <v>386</v>
      </c>
      <c r="Z15668" t="s">
        <v>41650</v>
      </c>
      <c r="AA15668" t="s">
        <v>41639</v>
      </c>
      <c r="AB15668" t="s">
        <v>33865</v>
      </c>
      <c r="AO15668" s="171"/>
      <c r="AP15668" s="171"/>
      <c r="AQ15668" s="171"/>
      <c r="AR15668" s="171"/>
    </row>
    <row r="15669" spans="24:44">
      <c r="X15669" t="s">
        <v>41651</v>
      </c>
      <c r="Y15669" t="s">
        <v>386</v>
      </c>
      <c r="Z15669" t="s">
        <v>41652</v>
      </c>
      <c r="AA15669" t="s">
        <v>41639</v>
      </c>
      <c r="AB15669" t="s">
        <v>33865</v>
      </c>
      <c r="AO15669" s="171"/>
      <c r="AP15669" s="171"/>
      <c r="AQ15669" s="171"/>
      <c r="AR15669" s="171"/>
    </row>
    <row r="15670" spans="24:44">
      <c r="X15670" t="s">
        <v>41653</v>
      </c>
      <c r="Y15670" t="s">
        <v>386</v>
      </c>
      <c r="Z15670" t="s">
        <v>40360</v>
      </c>
      <c r="AA15670" t="s">
        <v>41639</v>
      </c>
      <c r="AB15670" t="s">
        <v>33865</v>
      </c>
      <c r="AO15670" s="171"/>
      <c r="AP15670" s="171"/>
      <c r="AQ15670" s="171"/>
      <c r="AR15670" s="171"/>
    </row>
    <row r="15671" spans="24:44">
      <c r="X15671" t="s">
        <v>41654</v>
      </c>
      <c r="Y15671" t="s">
        <v>386</v>
      </c>
      <c r="Z15671" t="s">
        <v>40364</v>
      </c>
      <c r="AA15671" t="s">
        <v>41639</v>
      </c>
      <c r="AB15671" t="s">
        <v>33865</v>
      </c>
      <c r="AO15671" s="171"/>
      <c r="AP15671" s="171"/>
      <c r="AQ15671" s="171"/>
      <c r="AR15671" s="171"/>
    </row>
    <row r="15672" spans="24:44">
      <c r="X15672" t="s">
        <v>41655</v>
      </c>
      <c r="Y15672" t="s">
        <v>386</v>
      </c>
      <c r="Z15672" t="s">
        <v>40376</v>
      </c>
      <c r="AA15672" t="s">
        <v>41656</v>
      </c>
      <c r="AB15672" t="s">
        <v>36914</v>
      </c>
      <c r="AO15672" s="171"/>
      <c r="AP15672" s="171"/>
      <c r="AQ15672" s="171"/>
      <c r="AR15672" s="171"/>
    </row>
    <row r="15673" spans="24:44">
      <c r="X15673" t="s">
        <v>41657</v>
      </c>
      <c r="Y15673" t="s">
        <v>386</v>
      </c>
      <c r="Z15673" t="s">
        <v>40379</v>
      </c>
      <c r="AA15673" t="s">
        <v>41656</v>
      </c>
      <c r="AB15673" t="s">
        <v>36914</v>
      </c>
      <c r="AO15673" s="171"/>
      <c r="AP15673" s="171"/>
      <c r="AQ15673" s="171"/>
      <c r="AR15673" s="171"/>
    </row>
    <row r="15674" spans="24:44">
      <c r="X15674" t="s">
        <v>41658</v>
      </c>
      <c r="Y15674" t="s">
        <v>386</v>
      </c>
      <c r="Z15674" t="s">
        <v>41659</v>
      </c>
      <c r="AA15674" t="s">
        <v>41660</v>
      </c>
      <c r="AB15674" t="s">
        <v>33841</v>
      </c>
      <c r="AO15674" s="171"/>
      <c r="AP15674" s="171"/>
      <c r="AQ15674" s="171"/>
      <c r="AR15674" s="171"/>
    </row>
    <row r="15675" spans="24:44">
      <c r="X15675" t="s">
        <v>41661</v>
      </c>
      <c r="Y15675" t="s">
        <v>386</v>
      </c>
      <c r="Z15675" t="s">
        <v>40384</v>
      </c>
      <c r="AA15675" t="s">
        <v>41656</v>
      </c>
      <c r="AB15675" t="s">
        <v>36914</v>
      </c>
      <c r="AO15675" s="171"/>
      <c r="AP15675" s="171"/>
      <c r="AQ15675" s="171"/>
      <c r="AR15675" s="171"/>
    </row>
    <row r="15676" spans="24:44">
      <c r="X15676" t="s">
        <v>41662</v>
      </c>
      <c r="Y15676" t="s">
        <v>386</v>
      </c>
      <c r="Z15676" t="s">
        <v>40388</v>
      </c>
      <c r="AA15676" t="s">
        <v>41656</v>
      </c>
      <c r="AB15676" t="s">
        <v>36914</v>
      </c>
      <c r="AO15676" s="171"/>
      <c r="AP15676" s="171"/>
      <c r="AQ15676" s="171"/>
      <c r="AR15676" s="171"/>
    </row>
    <row r="15677" spans="24:44">
      <c r="X15677" t="s">
        <v>41663</v>
      </c>
      <c r="Y15677" t="s">
        <v>386</v>
      </c>
      <c r="Z15677" t="s">
        <v>40462</v>
      </c>
      <c r="AA15677" t="s">
        <v>41656</v>
      </c>
      <c r="AB15677" t="s">
        <v>36914</v>
      </c>
      <c r="AO15677" s="171"/>
      <c r="AP15677" s="171"/>
      <c r="AQ15677" s="171"/>
      <c r="AR15677" s="171"/>
    </row>
    <row r="15678" spans="24:44">
      <c r="X15678" t="s">
        <v>41664</v>
      </c>
      <c r="Y15678" t="s">
        <v>386</v>
      </c>
      <c r="Z15678" t="s">
        <v>40393</v>
      </c>
      <c r="AA15678" t="s">
        <v>40857</v>
      </c>
      <c r="AB15678" t="s">
        <v>33694</v>
      </c>
      <c r="AO15678" s="171"/>
      <c r="AP15678" s="171"/>
      <c r="AQ15678" s="171"/>
      <c r="AR15678" s="171"/>
    </row>
    <row r="15679" spans="24:44">
      <c r="X15679" t="s">
        <v>41665</v>
      </c>
      <c r="Y15679" t="s">
        <v>386</v>
      </c>
      <c r="Z15679" t="s">
        <v>41666</v>
      </c>
      <c r="AA15679" t="s">
        <v>40857</v>
      </c>
      <c r="AB15679" t="s">
        <v>33694</v>
      </c>
      <c r="AO15679" s="171"/>
      <c r="AP15679" s="171"/>
      <c r="AQ15679" s="171"/>
      <c r="AR15679" s="171"/>
    </row>
    <row r="15680" spans="24:44">
      <c r="X15680" t="s">
        <v>41665</v>
      </c>
      <c r="Y15680" t="s">
        <v>386</v>
      </c>
      <c r="Z15680" t="s">
        <v>41666</v>
      </c>
      <c r="AA15680" t="s">
        <v>40857</v>
      </c>
      <c r="AB15680" t="s">
        <v>33694</v>
      </c>
      <c r="AO15680" s="171"/>
      <c r="AP15680" s="171"/>
      <c r="AQ15680" s="171"/>
      <c r="AR15680" s="171"/>
    </row>
    <row r="15681" spans="24:44">
      <c r="X15681" t="s">
        <v>41667</v>
      </c>
      <c r="Y15681" t="s">
        <v>386</v>
      </c>
      <c r="Z15681" t="s">
        <v>36113</v>
      </c>
      <c r="AA15681" t="s">
        <v>41668</v>
      </c>
      <c r="AB15681" t="s">
        <v>33865</v>
      </c>
      <c r="AO15681" s="171"/>
      <c r="AP15681" s="171"/>
      <c r="AQ15681" s="171"/>
      <c r="AR15681" s="171"/>
    </row>
    <row r="15682" spans="24:44">
      <c r="X15682" t="s">
        <v>41669</v>
      </c>
      <c r="Y15682" t="s">
        <v>386</v>
      </c>
      <c r="Z15682" t="s">
        <v>38513</v>
      </c>
      <c r="AA15682" t="s">
        <v>34125</v>
      </c>
      <c r="AB15682" t="s">
        <v>33674</v>
      </c>
      <c r="AO15682" s="171"/>
      <c r="AP15682" s="171"/>
      <c r="AQ15682" s="171"/>
      <c r="AR15682" s="171"/>
    </row>
    <row r="15683" spans="24:44">
      <c r="X15683" t="s">
        <v>1204</v>
      </c>
      <c r="Y15683" t="s">
        <v>386</v>
      </c>
      <c r="Z15683" t="s">
        <v>40832</v>
      </c>
      <c r="AA15683" t="s">
        <v>1203</v>
      </c>
      <c r="AB15683" t="s">
        <v>33694</v>
      </c>
      <c r="AO15683" s="171"/>
      <c r="AP15683" s="171"/>
      <c r="AQ15683" s="171"/>
      <c r="AR15683" s="171"/>
    </row>
    <row r="15684" spans="24:44">
      <c r="X15684" t="s">
        <v>41670</v>
      </c>
      <c r="Y15684" t="s">
        <v>389</v>
      </c>
      <c r="Z15684" t="s">
        <v>39804</v>
      </c>
      <c r="AA15684" t="s">
        <v>41671</v>
      </c>
      <c r="AB15684" t="s">
        <v>33694</v>
      </c>
      <c r="AO15684" s="171"/>
      <c r="AP15684" s="171"/>
      <c r="AQ15684" s="171"/>
      <c r="AR15684" s="171"/>
    </row>
    <row r="15685" spans="24:44">
      <c r="X15685" t="s">
        <v>41672</v>
      </c>
      <c r="Y15685" t="s">
        <v>386</v>
      </c>
      <c r="Z15685" t="s">
        <v>36029</v>
      </c>
      <c r="AA15685" t="s">
        <v>41673</v>
      </c>
      <c r="AB15685" t="s">
        <v>33694</v>
      </c>
      <c r="AO15685" s="171"/>
      <c r="AP15685" s="171"/>
      <c r="AQ15685" s="171"/>
      <c r="AR15685" s="171"/>
    </row>
    <row r="15686" spans="24:44">
      <c r="X15686" t="s">
        <v>41674</v>
      </c>
      <c r="Y15686" t="s">
        <v>386</v>
      </c>
      <c r="Z15686" t="s">
        <v>41675</v>
      </c>
      <c r="AA15686" t="s">
        <v>41676</v>
      </c>
      <c r="AB15686" t="s">
        <v>33694</v>
      </c>
      <c r="AO15686" s="171"/>
      <c r="AP15686" s="171"/>
      <c r="AQ15686" s="171"/>
      <c r="AR15686" s="171"/>
    </row>
    <row r="15687" spans="24:44">
      <c r="X15687" t="s">
        <v>41677</v>
      </c>
      <c r="Y15687" t="s">
        <v>389</v>
      </c>
      <c r="Z15687" t="s">
        <v>40438</v>
      </c>
      <c r="AA15687" t="s">
        <v>41678</v>
      </c>
      <c r="AB15687" t="s">
        <v>33694</v>
      </c>
      <c r="AO15687" s="171"/>
      <c r="AP15687" s="171"/>
      <c r="AQ15687" s="171"/>
      <c r="AR15687" s="171"/>
    </row>
    <row r="15688" spans="24:44">
      <c r="X15688" t="s">
        <v>41679</v>
      </c>
      <c r="Y15688" t="s">
        <v>389</v>
      </c>
      <c r="Z15688" t="s">
        <v>41680</v>
      </c>
      <c r="AA15688" t="s">
        <v>41681</v>
      </c>
      <c r="AB15688" t="s">
        <v>33694</v>
      </c>
      <c r="AO15688" s="171"/>
      <c r="AP15688" s="171"/>
      <c r="AQ15688" s="171"/>
      <c r="AR15688" s="171"/>
    </row>
    <row r="15689" spans="24:44">
      <c r="X15689" t="s">
        <v>41682</v>
      </c>
      <c r="Y15689" t="s">
        <v>389</v>
      </c>
      <c r="Z15689" t="s">
        <v>41683</v>
      </c>
      <c r="AA15689" t="s">
        <v>41684</v>
      </c>
      <c r="AB15689" t="s">
        <v>33694</v>
      </c>
      <c r="AO15689" s="171"/>
      <c r="AP15689" s="171"/>
      <c r="AQ15689" s="171"/>
      <c r="AR15689" s="171"/>
    </row>
    <row r="15690" spans="24:44">
      <c r="X15690" t="s">
        <v>41685</v>
      </c>
      <c r="Y15690" t="s">
        <v>386</v>
      </c>
      <c r="Z15690" t="s">
        <v>41686</v>
      </c>
      <c r="AA15690" t="s">
        <v>41687</v>
      </c>
      <c r="AB15690" t="s">
        <v>36022</v>
      </c>
      <c r="AO15690" s="171"/>
      <c r="AP15690" s="171"/>
      <c r="AQ15690" s="171"/>
      <c r="AR15690" s="171"/>
    </row>
    <row r="15691" spans="24:44">
      <c r="X15691" t="s">
        <v>41688</v>
      </c>
      <c r="Y15691" t="s">
        <v>386</v>
      </c>
      <c r="Z15691" t="s">
        <v>36715</v>
      </c>
      <c r="AA15691" t="s">
        <v>41689</v>
      </c>
      <c r="AB15691" t="s">
        <v>33865</v>
      </c>
      <c r="AO15691" s="171"/>
      <c r="AP15691" s="171"/>
      <c r="AQ15691" s="171"/>
      <c r="AR15691" s="171"/>
    </row>
    <row r="15692" spans="24:44">
      <c r="X15692" t="s">
        <v>41690</v>
      </c>
      <c r="Y15692" t="s">
        <v>389</v>
      </c>
      <c r="Z15692" t="s">
        <v>36722</v>
      </c>
      <c r="AA15692" t="s">
        <v>41691</v>
      </c>
      <c r="AB15692" t="s">
        <v>33694</v>
      </c>
      <c r="AO15692" s="171"/>
      <c r="AP15692" s="171"/>
      <c r="AQ15692" s="171"/>
      <c r="AR15692" s="171"/>
    </row>
    <row r="15693" spans="24:44">
      <c r="X15693" t="s">
        <v>41692</v>
      </c>
      <c r="Y15693" t="s">
        <v>389</v>
      </c>
      <c r="Z15693" t="s">
        <v>41693</v>
      </c>
      <c r="AA15693" t="s">
        <v>41694</v>
      </c>
      <c r="AB15693" t="s">
        <v>33694</v>
      </c>
      <c r="AO15693" s="171"/>
      <c r="AP15693" s="171"/>
      <c r="AQ15693" s="171"/>
      <c r="AR15693" s="171"/>
    </row>
    <row r="15694" spans="24:44">
      <c r="X15694" t="s">
        <v>41695</v>
      </c>
      <c r="Y15694" t="s">
        <v>389</v>
      </c>
      <c r="Z15694" t="s">
        <v>41696</v>
      </c>
      <c r="AA15694" t="s">
        <v>41697</v>
      </c>
      <c r="AB15694" t="s">
        <v>33694</v>
      </c>
      <c r="AO15694" s="171"/>
      <c r="AP15694" s="171"/>
      <c r="AQ15694" s="171"/>
      <c r="AR15694" s="171"/>
    </row>
    <row r="15695" spans="24:44">
      <c r="X15695" t="s">
        <v>41698</v>
      </c>
      <c r="Y15695" t="s">
        <v>389</v>
      </c>
      <c r="Z15695" t="s">
        <v>41699</v>
      </c>
      <c r="AA15695" t="s">
        <v>41700</v>
      </c>
      <c r="AB15695" t="s">
        <v>33694</v>
      </c>
      <c r="AO15695" s="171"/>
      <c r="AP15695" s="171"/>
      <c r="AQ15695" s="171"/>
      <c r="AR15695" s="171"/>
    </row>
    <row r="15696" spans="24:44">
      <c r="X15696" t="s">
        <v>41701</v>
      </c>
      <c r="Y15696" t="s">
        <v>386</v>
      </c>
      <c r="Z15696" t="s">
        <v>41702</v>
      </c>
      <c r="AA15696" t="s">
        <v>41703</v>
      </c>
      <c r="AB15696" t="s">
        <v>36914</v>
      </c>
      <c r="AO15696" s="171"/>
      <c r="AP15696" s="171"/>
      <c r="AQ15696" s="171"/>
      <c r="AR15696" s="171"/>
    </row>
    <row r="15697" spans="24:44">
      <c r="X15697" t="s">
        <v>41704</v>
      </c>
      <c r="Y15697" t="s">
        <v>386</v>
      </c>
      <c r="Z15697" t="s">
        <v>41705</v>
      </c>
      <c r="AA15697" t="s">
        <v>34125</v>
      </c>
      <c r="AB15697" t="s">
        <v>33674</v>
      </c>
      <c r="AO15697" s="171"/>
      <c r="AP15697" s="171"/>
      <c r="AQ15697" s="171"/>
      <c r="AR15697" s="171"/>
    </row>
    <row r="15698" spans="24:44">
      <c r="X15698" t="s">
        <v>41706</v>
      </c>
      <c r="Y15698" t="s">
        <v>386</v>
      </c>
      <c r="Z15698" t="s">
        <v>41707</v>
      </c>
      <c r="AA15698" t="s">
        <v>34125</v>
      </c>
      <c r="AB15698" t="s">
        <v>33674</v>
      </c>
      <c r="AO15698" s="171"/>
      <c r="AP15698" s="171"/>
      <c r="AQ15698" s="171"/>
      <c r="AR15698" s="171"/>
    </row>
    <row r="15699" spans="24:44">
      <c r="X15699" t="s">
        <v>41708</v>
      </c>
      <c r="Y15699" t="s">
        <v>386</v>
      </c>
      <c r="Z15699" t="s">
        <v>41709</v>
      </c>
      <c r="AA15699" t="s">
        <v>34125</v>
      </c>
      <c r="AB15699" t="s">
        <v>33674</v>
      </c>
      <c r="AO15699" s="171"/>
      <c r="AP15699" s="171"/>
      <c r="AQ15699" s="171"/>
      <c r="AR15699" s="171"/>
    </row>
    <row r="15700" spans="24:44">
      <c r="X15700" t="s">
        <v>41710</v>
      </c>
      <c r="Y15700" t="s">
        <v>386</v>
      </c>
      <c r="Z15700" t="s">
        <v>41711</v>
      </c>
      <c r="AA15700" t="s">
        <v>33715</v>
      </c>
      <c r="AB15700" t="s">
        <v>33627</v>
      </c>
      <c r="AO15700" s="171"/>
      <c r="AP15700" s="171"/>
      <c r="AQ15700" s="171"/>
      <c r="AR15700" s="171"/>
    </row>
    <row r="15701" spans="24:44">
      <c r="X15701" t="s">
        <v>41712</v>
      </c>
      <c r="Y15701" t="s">
        <v>386</v>
      </c>
      <c r="Z15701" t="s">
        <v>41713</v>
      </c>
      <c r="AA15701" t="s">
        <v>34094</v>
      </c>
      <c r="AB15701" t="s">
        <v>125</v>
      </c>
      <c r="AO15701" s="171"/>
      <c r="AP15701" s="171"/>
      <c r="AQ15701" s="171"/>
      <c r="AR15701" s="171"/>
    </row>
    <row r="15702" spans="24:44">
      <c r="X15702" t="s">
        <v>41714</v>
      </c>
      <c r="Y15702" t="s">
        <v>389</v>
      </c>
      <c r="Z15702" t="s">
        <v>41715</v>
      </c>
      <c r="AA15702" t="s">
        <v>38800</v>
      </c>
      <c r="AB15702" t="s">
        <v>125</v>
      </c>
      <c r="AO15702" s="171"/>
      <c r="AP15702" s="171"/>
      <c r="AQ15702" s="171"/>
      <c r="AR15702" s="171"/>
    </row>
    <row r="15703" spans="24:44">
      <c r="X15703" t="s">
        <v>41716</v>
      </c>
      <c r="Y15703" t="s">
        <v>386</v>
      </c>
      <c r="Z15703" t="s">
        <v>41717</v>
      </c>
      <c r="AA15703" t="s">
        <v>34125</v>
      </c>
      <c r="AB15703" t="s">
        <v>33674</v>
      </c>
      <c r="AO15703" s="171"/>
      <c r="AP15703" s="171"/>
      <c r="AQ15703" s="171"/>
      <c r="AR15703" s="171"/>
    </row>
    <row r="15704" spans="24:44">
      <c r="X15704" t="s">
        <v>3074</v>
      </c>
      <c r="Y15704" t="s">
        <v>386</v>
      </c>
      <c r="Z15704" t="s">
        <v>41718</v>
      </c>
      <c r="AA15704" t="s">
        <v>36897</v>
      </c>
      <c r="AB15704" t="s">
        <v>36898</v>
      </c>
      <c r="AO15704" s="171"/>
      <c r="AP15704" s="171"/>
      <c r="AQ15704" s="171"/>
      <c r="AR15704" s="171"/>
    </row>
    <row r="15705" spans="24:44">
      <c r="X15705" t="s">
        <v>3079</v>
      </c>
      <c r="Y15705" t="s">
        <v>386</v>
      </c>
      <c r="Z15705" t="s">
        <v>41719</v>
      </c>
      <c r="AA15705" t="s">
        <v>36897</v>
      </c>
      <c r="AB15705" t="s">
        <v>36898</v>
      </c>
      <c r="AO15705" s="171"/>
      <c r="AP15705" s="171"/>
      <c r="AQ15705" s="171"/>
      <c r="AR15705" s="171"/>
    </row>
    <row r="15706" spans="24:44">
      <c r="X15706" t="s">
        <v>41720</v>
      </c>
      <c r="Y15706" t="s">
        <v>386</v>
      </c>
      <c r="Z15706" t="s">
        <v>41721</v>
      </c>
      <c r="AA15706" t="s">
        <v>34125</v>
      </c>
      <c r="AB15706" t="s">
        <v>33674</v>
      </c>
      <c r="AO15706" s="171"/>
      <c r="AP15706" s="171"/>
      <c r="AQ15706" s="171"/>
      <c r="AR15706" s="171"/>
    </row>
    <row r="15707" spans="24:44">
      <c r="X15707" t="s">
        <v>41722</v>
      </c>
      <c r="Y15707" t="s">
        <v>386</v>
      </c>
      <c r="Z15707" t="s">
        <v>41723</v>
      </c>
      <c r="AA15707" t="s">
        <v>34125</v>
      </c>
      <c r="AB15707" t="s">
        <v>33674</v>
      </c>
      <c r="AO15707" s="171"/>
      <c r="AP15707" s="171"/>
      <c r="AQ15707" s="171"/>
      <c r="AR15707" s="171"/>
    </row>
    <row r="15708" spans="24:44">
      <c r="X15708" t="s">
        <v>41724</v>
      </c>
      <c r="Y15708" t="s">
        <v>386</v>
      </c>
      <c r="Z15708" t="s">
        <v>39196</v>
      </c>
      <c r="AA15708" t="s">
        <v>33762</v>
      </c>
      <c r="AB15708" t="s">
        <v>125</v>
      </c>
      <c r="AO15708" s="171"/>
      <c r="AP15708" s="171"/>
      <c r="AQ15708" s="171"/>
      <c r="AR15708" s="171"/>
    </row>
    <row r="15709" spans="24:44">
      <c r="X15709" t="s">
        <v>41725</v>
      </c>
      <c r="Y15709" t="s">
        <v>386</v>
      </c>
      <c r="Z15709" t="s">
        <v>41726</v>
      </c>
      <c r="AA15709" t="s">
        <v>33984</v>
      </c>
      <c r="AB15709" t="s">
        <v>125</v>
      </c>
      <c r="AO15709" s="171"/>
      <c r="AP15709" s="171"/>
      <c r="AQ15709" s="171"/>
      <c r="AR15709" s="171"/>
    </row>
    <row r="15710" spans="24:44">
      <c r="X15710" t="s">
        <v>41727</v>
      </c>
      <c r="Y15710" t="s">
        <v>386</v>
      </c>
      <c r="Z15710" t="s">
        <v>41728</v>
      </c>
      <c r="AA15710" t="s">
        <v>34094</v>
      </c>
      <c r="AB15710" t="s">
        <v>125</v>
      </c>
      <c r="AO15710" s="171"/>
      <c r="AP15710" s="171"/>
      <c r="AQ15710" s="171"/>
      <c r="AR15710" s="171"/>
    </row>
    <row r="15711" spans="24:44">
      <c r="X15711" t="s">
        <v>41729</v>
      </c>
      <c r="Y15711" t="s">
        <v>386</v>
      </c>
      <c r="Z15711" t="s">
        <v>41730</v>
      </c>
      <c r="AA15711" t="s">
        <v>34672</v>
      </c>
      <c r="AB15711" t="s">
        <v>33694</v>
      </c>
      <c r="AO15711" s="171"/>
      <c r="AP15711" s="171"/>
      <c r="AQ15711" s="171"/>
      <c r="AR15711" s="171"/>
    </row>
    <row r="15712" spans="24:44">
      <c r="X15712" t="s">
        <v>41731</v>
      </c>
      <c r="Y15712" t="s">
        <v>386</v>
      </c>
      <c r="Z15712" t="s">
        <v>41732</v>
      </c>
      <c r="AA15712" t="s">
        <v>34125</v>
      </c>
      <c r="AB15712" t="s">
        <v>33674</v>
      </c>
      <c r="AO15712" s="171"/>
      <c r="AP15712" s="171"/>
      <c r="AQ15712" s="171"/>
      <c r="AR15712" s="171"/>
    </row>
    <row r="15713" spans="24:44">
      <c r="X15713" t="s">
        <v>41733</v>
      </c>
      <c r="Y15713" t="s">
        <v>386</v>
      </c>
      <c r="Z15713" t="s">
        <v>41734</v>
      </c>
      <c r="AA15713" t="s">
        <v>33762</v>
      </c>
      <c r="AB15713" t="s">
        <v>125</v>
      </c>
      <c r="AO15713" s="171"/>
      <c r="AP15713" s="171"/>
      <c r="AQ15713" s="171"/>
      <c r="AR15713" s="171"/>
    </row>
    <row r="15714" spans="24:44">
      <c r="X15714" t="s">
        <v>41735</v>
      </c>
      <c r="Y15714" t="s">
        <v>386</v>
      </c>
      <c r="Z15714" t="s">
        <v>41736</v>
      </c>
      <c r="AA15714" t="s">
        <v>34125</v>
      </c>
      <c r="AB15714" t="s">
        <v>33674</v>
      </c>
      <c r="AO15714" s="171"/>
      <c r="AP15714" s="171"/>
      <c r="AQ15714" s="171"/>
      <c r="AR15714" s="171"/>
    </row>
    <row r="15715" spans="24:44">
      <c r="X15715" t="s">
        <v>41737</v>
      </c>
      <c r="Y15715" t="s">
        <v>386</v>
      </c>
      <c r="Z15715" t="s">
        <v>41738</v>
      </c>
      <c r="AA15715" t="s">
        <v>33990</v>
      </c>
      <c r="AB15715" t="s">
        <v>33694</v>
      </c>
      <c r="AO15715" s="171"/>
      <c r="AP15715" s="171"/>
      <c r="AQ15715" s="171"/>
      <c r="AR15715" s="171"/>
    </row>
    <row r="15716" spans="24:44">
      <c r="X15716" t="s">
        <v>41739</v>
      </c>
      <c r="Y15716" t="s">
        <v>386</v>
      </c>
      <c r="Z15716" t="s">
        <v>41740</v>
      </c>
      <c r="AA15716" t="s">
        <v>34125</v>
      </c>
      <c r="AB15716" t="s">
        <v>33674</v>
      </c>
      <c r="AO15716" s="171"/>
      <c r="AP15716" s="171"/>
      <c r="AQ15716" s="171"/>
      <c r="AR15716" s="171"/>
    </row>
    <row r="15717" spans="24:44">
      <c r="X15717" t="s">
        <v>41741</v>
      </c>
      <c r="Y15717" t="s">
        <v>389</v>
      </c>
      <c r="Z15717" t="s">
        <v>41742</v>
      </c>
      <c r="AA15717" t="s">
        <v>34672</v>
      </c>
      <c r="AB15717" t="s">
        <v>33694</v>
      </c>
      <c r="AO15717" s="171"/>
      <c r="AP15717" s="171"/>
      <c r="AQ15717" s="171"/>
      <c r="AR15717" s="171"/>
    </row>
    <row r="15718" spans="24:44">
      <c r="X15718" t="s">
        <v>41743</v>
      </c>
      <c r="Y15718" t="s">
        <v>386</v>
      </c>
      <c r="Z15718" t="s">
        <v>41726</v>
      </c>
      <c r="AA15718" t="s">
        <v>33846</v>
      </c>
      <c r="AB15718" t="s">
        <v>125</v>
      </c>
      <c r="AO15718" s="171"/>
      <c r="AP15718" s="171"/>
      <c r="AQ15718" s="171"/>
      <c r="AR15718" s="171"/>
    </row>
    <row r="15719" spans="24:44">
      <c r="X15719" t="s">
        <v>41744</v>
      </c>
      <c r="Y15719" t="s">
        <v>386</v>
      </c>
      <c r="Z15719" t="s">
        <v>41745</v>
      </c>
      <c r="AA15719" t="s">
        <v>34125</v>
      </c>
      <c r="AB15719" t="s">
        <v>33674</v>
      </c>
      <c r="AO15719" s="171"/>
      <c r="AP15719" s="171"/>
      <c r="AQ15719" s="171"/>
      <c r="AR15719" s="171"/>
    </row>
    <row r="15720" spans="24:44">
      <c r="X15720" t="s">
        <v>41746</v>
      </c>
      <c r="Y15720" t="s">
        <v>386</v>
      </c>
      <c r="Z15720" t="s">
        <v>41747</v>
      </c>
      <c r="AA15720" t="s">
        <v>34125</v>
      </c>
      <c r="AB15720" t="s">
        <v>33674</v>
      </c>
      <c r="AO15720" s="171"/>
      <c r="AP15720" s="171"/>
      <c r="AQ15720" s="171"/>
      <c r="AR15720" s="171"/>
    </row>
    <row r="15721" spans="24:44">
      <c r="X15721" t="s">
        <v>41748</v>
      </c>
      <c r="Y15721" t="s">
        <v>386</v>
      </c>
      <c r="Z15721" t="s">
        <v>41749</v>
      </c>
      <c r="AA15721" t="s">
        <v>34125</v>
      </c>
      <c r="AB15721" t="s">
        <v>33674</v>
      </c>
      <c r="AO15721" s="171"/>
      <c r="AP15721" s="171"/>
      <c r="AQ15721" s="171"/>
      <c r="AR15721" s="171"/>
    </row>
    <row r="15722" spans="24:44">
      <c r="X15722" t="s">
        <v>41750</v>
      </c>
      <c r="Y15722" t="s">
        <v>386</v>
      </c>
      <c r="Z15722" t="s">
        <v>41751</v>
      </c>
      <c r="AA15722" t="s">
        <v>34149</v>
      </c>
      <c r="AB15722" t="s">
        <v>33927</v>
      </c>
      <c r="AO15722" s="171"/>
      <c r="AP15722" s="171"/>
      <c r="AQ15722" s="171"/>
      <c r="AR15722" s="171"/>
    </row>
    <row r="15723" spans="24:44">
      <c r="X15723" t="s">
        <v>41752</v>
      </c>
      <c r="Y15723" t="s">
        <v>386</v>
      </c>
      <c r="Z15723" t="s">
        <v>41753</v>
      </c>
      <c r="AA15723" t="s">
        <v>34125</v>
      </c>
      <c r="AB15723" t="s">
        <v>33674</v>
      </c>
      <c r="AO15723" s="171"/>
      <c r="AP15723" s="171"/>
      <c r="AQ15723" s="171"/>
      <c r="AR15723" s="171"/>
    </row>
    <row r="15724" spans="24:44">
      <c r="X15724" t="s">
        <v>41754</v>
      </c>
      <c r="Y15724" t="s">
        <v>389</v>
      </c>
      <c r="Z15724" t="s">
        <v>41755</v>
      </c>
      <c r="AA15724" t="s">
        <v>34125</v>
      </c>
      <c r="AB15724" t="s">
        <v>33674</v>
      </c>
      <c r="AO15724" s="171"/>
      <c r="AP15724" s="171"/>
      <c r="AQ15724" s="171"/>
      <c r="AR15724" s="171"/>
    </row>
    <row r="15725" spans="24:44">
      <c r="X15725" t="s">
        <v>41756</v>
      </c>
      <c r="Y15725" t="s">
        <v>386</v>
      </c>
      <c r="Z15725" t="s">
        <v>41757</v>
      </c>
      <c r="AA15725" t="s">
        <v>34672</v>
      </c>
      <c r="AB15725" t="s">
        <v>33694</v>
      </c>
      <c r="AO15725" s="171"/>
      <c r="AP15725" s="171"/>
      <c r="AQ15725" s="171"/>
      <c r="AR15725" s="171"/>
    </row>
    <row r="15726" spans="24:44">
      <c r="X15726" t="s">
        <v>41758</v>
      </c>
      <c r="Y15726" t="s">
        <v>386</v>
      </c>
      <c r="Z15726" t="s">
        <v>41759</v>
      </c>
      <c r="AA15726" t="s">
        <v>34125</v>
      </c>
      <c r="AB15726" t="s">
        <v>33674</v>
      </c>
      <c r="AO15726" s="171"/>
      <c r="AP15726" s="171"/>
      <c r="AQ15726" s="171"/>
      <c r="AR15726" s="171"/>
    </row>
    <row r="15727" spans="24:44">
      <c r="X15727" t="s">
        <v>41760</v>
      </c>
      <c r="Y15727" t="s">
        <v>386</v>
      </c>
      <c r="Z15727" t="s">
        <v>41761</v>
      </c>
      <c r="AA15727" t="s">
        <v>34125</v>
      </c>
      <c r="AB15727" t="s">
        <v>33674</v>
      </c>
      <c r="AO15727" s="171"/>
      <c r="AP15727" s="171"/>
      <c r="AQ15727" s="171"/>
      <c r="AR15727" s="171"/>
    </row>
    <row r="15728" spans="24:44">
      <c r="X15728" t="s">
        <v>41762</v>
      </c>
      <c r="Y15728" t="s">
        <v>386</v>
      </c>
      <c r="Z15728" t="s">
        <v>41763</v>
      </c>
      <c r="AA15728" t="s">
        <v>34125</v>
      </c>
      <c r="AB15728" t="s">
        <v>33674</v>
      </c>
      <c r="AO15728" s="171"/>
      <c r="AP15728" s="171"/>
      <c r="AQ15728" s="171"/>
      <c r="AR15728" s="171"/>
    </row>
    <row r="15729" spans="24:44">
      <c r="X15729" t="s">
        <v>7273</v>
      </c>
      <c r="Y15729" t="s">
        <v>386</v>
      </c>
      <c r="Z15729" t="s">
        <v>41764</v>
      </c>
      <c r="AA15729" t="s">
        <v>35168</v>
      </c>
      <c r="AB15729" t="s">
        <v>5361</v>
      </c>
      <c r="AO15729" s="171"/>
      <c r="AP15729" s="171"/>
      <c r="AQ15729" s="171"/>
      <c r="AR15729" s="171"/>
    </row>
    <row r="15730" spans="24:44">
      <c r="X15730" t="s">
        <v>41765</v>
      </c>
      <c r="Y15730" t="s">
        <v>389</v>
      </c>
      <c r="Z15730" t="s">
        <v>41766</v>
      </c>
      <c r="AA15730" t="s">
        <v>33981</v>
      </c>
      <c r="AB15730" t="s">
        <v>33841</v>
      </c>
      <c r="AO15730" s="171"/>
      <c r="AP15730" s="171"/>
      <c r="AQ15730" s="171"/>
      <c r="AR15730" s="171"/>
    </row>
    <row r="15731" spans="24:44">
      <c r="X15731" t="s">
        <v>41767</v>
      </c>
      <c r="Y15731" t="s">
        <v>386</v>
      </c>
      <c r="Z15731" t="s">
        <v>41768</v>
      </c>
      <c r="AA15731" t="s">
        <v>39460</v>
      </c>
      <c r="AB15731" t="s">
        <v>5361</v>
      </c>
      <c r="AO15731" s="171"/>
      <c r="AP15731" s="171"/>
      <c r="AQ15731" s="171"/>
      <c r="AR15731" s="171"/>
    </row>
    <row r="15732" spans="24:44">
      <c r="X15732" t="s">
        <v>41769</v>
      </c>
      <c r="Y15732" t="s">
        <v>386</v>
      </c>
      <c r="Z15732" t="s">
        <v>41770</v>
      </c>
      <c r="AA15732" t="s">
        <v>39463</v>
      </c>
      <c r="AB15732" t="s">
        <v>5361</v>
      </c>
      <c r="AO15732" s="171"/>
      <c r="AP15732" s="171"/>
      <c r="AQ15732" s="171"/>
      <c r="AR15732" s="171"/>
    </row>
    <row r="15733" spans="24:44">
      <c r="X15733" t="s">
        <v>41771</v>
      </c>
      <c r="Y15733" t="s">
        <v>386</v>
      </c>
      <c r="Z15733" t="s">
        <v>41772</v>
      </c>
      <c r="AA15733" t="s">
        <v>34125</v>
      </c>
      <c r="AB15733" t="s">
        <v>33674</v>
      </c>
      <c r="AO15733" s="171"/>
      <c r="AP15733" s="171"/>
      <c r="AQ15733" s="171"/>
      <c r="AR15733" s="171"/>
    </row>
    <row r="15734" spans="24:44">
      <c r="X15734" t="s">
        <v>41773</v>
      </c>
      <c r="Y15734" t="s">
        <v>386</v>
      </c>
      <c r="Z15734" t="s">
        <v>41774</v>
      </c>
      <c r="AA15734" t="s">
        <v>34125</v>
      </c>
      <c r="AB15734" t="s">
        <v>33674</v>
      </c>
      <c r="AO15734" s="171"/>
      <c r="AP15734" s="171"/>
      <c r="AQ15734" s="171"/>
      <c r="AR15734" s="171"/>
    </row>
    <row r="15735" spans="24:44">
      <c r="X15735" t="s">
        <v>41775</v>
      </c>
      <c r="Y15735" t="s">
        <v>386</v>
      </c>
      <c r="Z15735" t="s">
        <v>41776</v>
      </c>
      <c r="AA15735" t="s">
        <v>34125</v>
      </c>
      <c r="AB15735" t="s">
        <v>33674</v>
      </c>
      <c r="AO15735" s="171"/>
      <c r="AP15735" s="171"/>
      <c r="AQ15735" s="171"/>
      <c r="AR15735" s="171"/>
    </row>
    <row r="15736" spans="24:44">
      <c r="X15736" t="s">
        <v>41777</v>
      </c>
      <c r="Y15736" t="s">
        <v>386</v>
      </c>
      <c r="Z15736" t="s">
        <v>41778</v>
      </c>
      <c r="AA15736" t="s">
        <v>34125</v>
      </c>
      <c r="AB15736" t="s">
        <v>33674</v>
      </c>
      <c r="AO15736" s="171"/>
      <c r="AP15736" s="171"/>
      <c r="AQ15736" s="171"/>
      <c r="AR15736" s="171"/>
    </row>
    <row r="15737" spans="24:44">
      <c r="X15737" t="s">
        <v>41779</v>
      </c>
      <c r="Y15737" t="s">
        <v>386</v>
      </c>
      <c r="Z15737" t="s">
        <v>41780</v>
      </c>
      <c r="AA15737" t="s">
        <v>34125</v>
      </c>
      <c r="AB15737" t="s">
        <v>33674</v>
      </c>
      <c r="AO15737" s="171"/>
      <c r="AP15737" s="171"/>
      <c r="AQ15737" s="171"/>
      <c r="AR15737" s="171"/>
    </row>
    <row r="15738" spans="24:44">
      <c r="X15738" t="s">
        <v>41781</v>
      </c>
      <c r="Y15738" t="s">
        <v>386</v>
      </c>
      <c r="Z15738" t="s">
        <v>41782</v>
      </c>
      <c r="AA15738" t="s">
        <v>34125</v>
      </c>
      <c r="AB15738" t="s">
        <v>33674</v>
      </c>
      <c r="AO15738" s="171"/>
      <c r="AP15738" s="171"/>
      <c r="AQ15738" s="171"/>
      <c r="AR15738" s="171"/>
    </row>
    <row r="15739" spans="24:44">
      <c r="X15739" t="s">
        <v>3705</v>
      </c>
      <c r="Y15739" t="s">
        <v>386</v>
      </c>
      <c r="Z15739" t="s">
        <v>41783</v>
      </c>
      <c r="AA15739" t="s">
        <v>39449</v>
      </c>
      <c r="AB15739" t="s">
        <v>125</v>
      </c>
      <c r="AO15739" s="171"/>
      <c r="AP15739" s="171"/>
      <c r="AQ15739" s="171"/>
      <c r="AR15739" s="171"/>
    </row>
    <row r="15740" spans="24:44">
      <c r="X15740" t="s">
        <v>3709</v>
      </c>
      <c r="Y15740" t="s">
        <v>386</v>
      </c>
      <c r="Z15740" t="s">
        <v>41784</v>
      </c>
      <c r="AA15740" t="s">
        <v>39452</v>
      </c>
      <c r="AB15740" t="s">
        <v>125</v>
      </c>
      <c r="AO15740" s="171"/>
      <c r="AP15740" s="171"/>
      <c r="AQ15740" s="171"/>
      <c r="AR15740" s="171"/>
    </row>
    <row r="15741" spans="24:44">
      <c r="X15741" t="s">
        <v>3713</v>
      </c>
      <c r="Y15741" t="s">
        <v>386</v>
      </c>
      <c r="Z15741" t="s">
        <v>41785</v>
      </c>
      <c r="AA15741" t="s">
        <v>39460</v>
      </c>
      <c r="AB15741" t="s">
        <v>5361</v>
      </c>
      <c r="AO15741" s="171"/>
      <c r="AP15741" s="171"/>
      <c r="AQ15741" s="171"/>
      <c r="AR15741" s="171"/>
    </row>
    <row r="15742" spans="24:44">
      <c r="X15742" t="s">
        <v>3717</v>
      </c>
      <c r="Y15742" t="s">
        <v>386</v>
      </c>
      <c r="Z15742" t="s">
        <v>41786</v>
      </c>
      <c r="AA15742" t="s">
        <v>39463</v>
      </c>
      <c r="AB15742" t="s">
        <v>5361</v>
      </c>
      <c r="AO15742" s="171"/>
      <c r="AP15742" s="171"/>
      <c r="AQ15742" s="171"/>
      <c r="AR15742" s="171"/>
    </row>
    <row r="15743" spans="24:44">
      <c r="X15743" t="s">
        <v>41787</v>
      </c>
      <c r="Y15743" t="s">
        <v>386</v>
      </c>
      <c r="Z15743" t="s">
        <v>41788</v>
      </c>
      <c r="AA15743" t="s">
        <v>34125</v>
      </c>
      <c r="AB15743" t="s">
        <v>33674</v>
      </c>
      <c r="AO15743" s="171"/>
      <c r="AP15743" s="171"/>
      <c r="AQ15743" s="171"/>
      <c r="AR15743" s="171"/>
    </row>
    <row r="15744" spans="24:44">
      <c r="X15744" t="s">
        <v>7277</v>
      </c>
      <c r="Y15744" t="s">
        <v>386</v>
      </c>
      <c r="Z15744" t="s">
        <v>41789</v>
      </c>
      <c r="AA15744" t="s">
        <v>41790</v>
      </c>
      <c r="AB15744" t="s">
        <v>125</v>
      </c>
      <c r="AO15744" s="171"/>
      <c r="AP15744" s="171"/>
      <c r="AQ15744" s="171"/>
      <c r="AR15744" s="171"/>
    </row>
    <row r="15745" spans="24:44">
      <c r="X15745" t="s">
        <v>41791</v>
      </c>
      <c r="Y15745" t="s">
        <v>386</v>
      </c>
      <c r="Z15745" t="s">
        <v>41792</v>
      </c>
      <c r="AA15745" t="s">
        <v>41793</v>
      </c>
      <c r="AB15745" t="s">
        <v>33694</v>
      </c>
      <c r="AO15745" s="171"/>
      <c r="AP15745" s="171"/>
      <c r="AQ15745" s="171"/>
      <c r="AR15745" s="171"/>
    </row>
    <row r="15746" spans="24:44">
      <c r="X15746" t="s">
        <v>41794</v>
      </c>
      <c r="Y15746" t="s">
        <v>386</v>
      </c>
      <c r="Z15746" t="s">
        <v>41795</v>
      </c>
      <c r="AA15746" t="s">
        <v>41796</v>
      </c>
      <c r="AB15746" t="s">
        <v>39482</v>
      </c>
      <c r="AO15746" s="171"/>
      <c r="AP15746" s="171"/>
      <c r="AQ15746" s="171"/>
      <c r="AR15746" s="171"/>
    </row>
    <row r="15747" spans="24:44">
      <c r="X15747" t="s">
        <v>41797</v>
      </c>
      <c r="Y15747" t="s">
        <v>386</v>
      </c>
      <c r="Z15747" t="s">
        <v>41798</v>
      </c>
      <c r="AA15747" t="s">
        <v>34125</v>
      </c>
      <c r="AB15747" t="s">
        <v>33674</v>
      </c>
      <c r="AO15747" s="171"/>
      <c r="AP15747" s="171"/>
      <c r="AQ15747" s="171"/>
      <c r="AR15747" s="171"/>
    </row>
    <row r="15748" spans="24:44">
      <c r="X15748" t="s">
        <v>41799</v>
      </c>
      <c r="Y15748" t="s">
        <v>386</v>
      </c>
      <c r="Z15748" t="s">
        <v>41800</v>
      </c>
      <c r="AA15748" t="s">
        <v>34125</v>
      </c>
      <c r="AB15748" t="s">
        <v>33674</v>
      </c>
      <c r="AO15748" s="171"/>
      <c r="AP15748" s="171"/>
      <c r="AQ15748" s="171"/>
      <c r="AR15748" s="171"/>
    </row>
    <row r="15749" spans="24:44">
      <c r="X15749" t="s">
        <v>41801</v>
      </c>
      <c r="Y15749" t="s">
        <v>386</v>
      </c>
      <c r="Z15749" t="s">
        <v>41802</v>
      </c>
      <c r="AA15749" t="s">
        <v>34125</v>
      </c>
      <c r="AB15749" t="s">
        <v>33674</v>
      </c>
      <c r="AO15749" s="171"/>
      <c r="AP15749" s="171"/>
      <c r="AQ15749" s="171"/>
      <c r="AR15749" s="171"/>
    </row>
    <row r="15750" spans="24:44">
      <c r="X15750" t="s">
        <v>7548</v>
      </c>
      <c r="Y15750" t="s">
        <v>386</v>
      </c>
      <c r="Z15750" t="s">
        <v>41803</v>
      </c>
      <c r="AA15750" t="s">
        <v>33693</v>
      </c>
      <c r="AB15750" t="s">
        <v>33694</v>
      </c>
      <c r="AO15750" s="171"/>
      <c r="AP15750" s="171"/>
      <c r="AQ15750" s="171"/>
      <c r="AR15750" s="171"/>
    </row>
    <row r="15751" spans="24:44">
      <c r="X15751" t="s">
        <v>41804</v>
      </c>
      <c r="Y15751" t="s">
        <v>386</v>
      </c>
      <c r="Z15751" t="s">
        <v>41805</v>
      </c>
      <c r="AA15751" t="s">
        <v>34125</v>
      </c>
      <c r="AB15751" t="s">
        <v>33674</v>
      </c>
      <c r="AO15751" s="171"/>
      <c r="AP15751" s="171"/>
      <c r="AQ15751" s="171"/>
      <c r="AR15751" s="171"/>
    </row>
    <row r="15752" spans="24:44">
      <c r="X15752" t="s">
        <v>41806</v>
      </c>
      <c r="Y15752" t="s">
        <v>386</v>
      </c>
      <c r="Z15752" t="s">
        <v>41807</v>
      </c>
      <c r="AA15752" t="s">
        <v>34125</v>
      </c>
      <c r="AB15752" t="s">
        <v>33674</v>
      </c>
      <c r="AO15752" s="171"/>
      <c r="AP15752" s="171"/>
      <c r="AQ15752" s="171"/>
      <c r="AR15752" s="171"/>
    </row>
    <row r="15753" spans="24:44">
      <c r="X15753" t="s">
        <v>41808</v>
      </c>
      <c r="Y15753" t="s">
        <v>386</v>
      </c>
      <c r="Z15753" t="s">
        <v>41809</v>
      </c>
      <c r="AA15753" t="s">
        <v>41810</v>
      </c>
      <c r="AB15753" t="s">
        <v>33627</v>
      </c>
      <c r="AO15753" s="171"/>
      <c r="AP15753" s="171"/>
      <c r="AQ15753" s="171"/>
      <c r="AR15753" s="171"/>
    </row>
    <row r="15754" spans="24:44">
      <c r="X15754" t="s">
        <v>6547</v>
      </c>
      <c r="Y15754" t="s">
        <v>386</v>
      </c>
      <c r="Z15754" t="s">
        <v>41811</v>
      </c>
      <c r="AA15754" t="s">
        <v>33693</v>
      </c>
      <c r="AB15754" t="s">
        <v>33694</v>
      </c>
      <c r="AO15754" s="171"/>
      <c r="AP15754" s="171"/>
      <c r="AQ15754" s="171"/>
      <c r="AR15754" s="171"/>
    </row>
    <row r="15755" spans="24:44">
      <c r="X15755" t="s">
        <v>41812</v>
      </c>
      <c r="Y15755" t="s">
        <v>386</v>
      </c>
      <c r="Z15755" t="s">
        <v>41813</v>
      </c>
      <c r="AA15755" t="s">
        <v>39460</v>
      </c>
      <c r="AB15755" t="s">
        <v>5361</v>
      </c>
      <c r="AO15755" s="171"/>
      <c r="AP15755" s="171"/>
      <c r="AQ15755" s="171"/>
      <c r="AR15755" s="171"/>
    </row>
    <row r="15756" spans="24:44">
      <c r="X15756" t="s">
        <v>41814</v>
      </c>
      <c r="Y15756" t="s">
        <v>386</v>
      </c>
      <c r="Z15756" t="s">
        <v>41815</v>
      </c>
      <c r="AA15756" t="s">
        <v>34125</v>
      </c>
      <c r="AB15756" t="s">
        <v>33674</v>
      </c>
      <c r="AO15756" s="171"/>
      <c r="AP15756" s="171"/>
      <c r="AQ15756" s="171"/>
      <c r="AR15756" s="171"/>
    </row>
    <row r="15757" spans="24:44">
      <c r="X15757" t="s">
        <v>41816</v>
      </c>
      <c r="Y15757" t="s">
        <v>386</v>
      </c>
      <c r="Z15757" t="s">
        <v>41817</v>
      </c>
      <c r="AA15757" t="s">
        <v>34125</v>
      </c>
      <c r="AB15757" t="s">
        <v>33674</v>
      </c>
      <c r="AO15757" s="171"/>
      <c r="AP15757" s="171"/>
      <c r="AQ15757" s="171"/>
      <c r="AR15757" s="171"/>
    </row>
    <row r="15758" spans="24:44">
      <c r="X15758" t="s">
        <v>41818</v>
      </c>
      <c r="Y15758" t="s">
        <v>386</v>
      </c>
      <c r="Z15758" t="s">
        <v>41819</v>
      </c>
      <c r="AA15758" t="s">
        <v>34125</v>
      </c>
      <c r="AB15758" t="s">
        <v>33674</v>
      </c>
      <c r="AO15758" s="171"/>
      <c r="AP15758" s="171"/>
      <c r="AQ15758" s="171"/>
      <c r="AR15758" s="171"/>
    </row>
    <row r="15759" spans="24:44">
      <c r="X15759" t="s">
        <v>41820</v>
      </c>
      <c r="Y15759" t="s">
        <v>386</v>
      </c>
      <c r="Z15759" t="s">
        <v>41821</v>
      </c>
      <c r="AA15759" t="s">
        <v>34125</v>
      </c>
      <c r="AB15759" t="s">
        <v>33674</v>
      </c>
      <c r="AO15759" s="171"/>
      <c r="AP15759" s="171"/>
      <c r="AQ15759" s="171"/>
      <c r="AR15759" s="171"/>
    </row>
    <row r="15760" spans="24:44">
      <c r="X15760" t="s">
        <v>41822</v>
      </c>
      <c r="Y15760" t="s">
        <v>386</v>
      </c>
      <c r="Z15760" t="s">
        <v>41823</v>
      </c>
      <c r="AA15760" t="s">
        <v>34125</v>
      </c>
      <c r="AB15760" t="s">
        <v>33674</v>
      </c>
      <c r="AO15760" s="171"/>
      <c r="AP15760" s="171"/>
      <c r="AQ15760" s="171"/>
      <c r="AR15760" s="171"/>
    </row>
    <row r="15761" spans="24:44">
      <c r="X15761" t="s">
        <v>41824</v>
      </c>
      <c r="Y15761" t="s">
        <v>386</v>
      </c>
      <c r="Z15761" t="s">
        <v>41825</v>
      </c>
      <c r="AA15761" t="s">
        <v>34125</v>
      </c>
      <c r="AB15761" t="s">
        <v>33674</v>
      </c>
      <c r="AO15761" s="171"/>
      <c r="AP15761" s="171"/>
      <c r="AQ15761" s="171"/>
      <c r="AR15761" s="171"/>
    </row>
    <row r="15762" spans="24:44">
      <c r="X15762" t="s">
        <v>41826</v>
      </c>
      <c r="Y15762" t="s">
        <v>386</v>
      </c>
      <c r="Z15762" t="s">
        <v>41827</v>
      </c>
      <c r="AA15762" t="s">
        <v>38837</v>
      </c>
      <c r="AB15762" t="s">
        <v>5354</v>
      </c>
      <c r="AO15762" s="171"/>
      <c r="AP15762" s="171"/>
      <c r="AQ15762" s="171"/>
      <c r="AR15762" s="171"/>
    </row>
    <row r="15763" spans="24:44">
      <c r="X15763" t="s">
        <v>41828</v>
      </c>
      <c r="Y15763" t="s">
        <v>386</v>
      </c>
      <c r="Z15763" t="s">
        <v>41829</v>
      </c>
      <c r="AA15763" t="s">
        <v>34125</v>
      </c>
      <c r="AB15763" t="s">
        <v>33674</v>
      </c>
      <c r="AO15763" s="171"/>
      <c r="AP15763" s="171"/>
      <c r="AQ15763" s="171"/>
      <c r="AR15763" s="171"/>
    </row>
    <row r="15764" spans="24:44">
      <c r="X15764" t="s">
        <v>41830</v>
      </c>
      <c r="Y15764" t="s">
        <v>386</v>
      </c>
      <c r="Z15764" t="s">
        <v>41831</v>
      </c>
      <c r="AA15764" t="s">
        <v>34125</v>
      </c>
      <c r="AB15764" t="s">
        <v>33674</v>
      </c>
      <c r="AO15764" s="171"/>
      <c r="AP15764" s="171"/>
      <c r="AQ15764" s="171"/>
      <c r="AR15764" s="171"/>
    </row>
    <row r="15765" spans="24:44">
      <c r="X15765" t="s">
        <v>41832</v>
      </c>
      <c r="Y15765" t="s">
        <v>386</v>
      </c>
      <c r="Z15765" t="s">
        <v>41833</v>
      </c>
      <c r="AA15765" t="s">
        <v>34125</v>
      </c>
      <c r="AB15765" t="s">
        <v>33674</v>
      </c>
      <c r="AO15765" s="171"/>
      <c r="AP15765" s="171"/>
      <c r="AQ15765" s="171"/>
      <c r="AR15765" s="171"/>
    </row>
    <row r="15766" spans="24:44">
      <c r="X15766" t="s">
        <v>41834</v>
      </c>
      <c r="Y15766" t="s">
        <v>386</v>
      </c>
      <c r="Z15766" t="s">
        <v>41835</v>
      </c>
      <c r="AA15766" t="s">
        <v>34125</v>
      </c>
      <c r="AB15766" t="s">
        <v>33674</v>
      </c>
      <c r="AO15766" s="171"/>
      <c r="AP15766" s="171"/>
      <c r="AQ15766" s="171"/>
      <c r="AR15766" s="171"/>
    </row>
    <row r="15767" spans="24:44">
      <c r="X15767" t="s">
        <v>41836</v>
      </c>
      <c r="Y15767" t="s">
        <v>386</v>
      </c>
      <c r="Z15767" t="s">
        <v>41837</v>
      </c>
      <c r="AA15767" t="s">
        <v>34125</v>
      </c>
      <c r="AB15767" t="s">
        <v>33674</v>
      </c>
      <c r="AO15767" s="171"/>
      <c r="AP15767" s="171"/>
      <c r="AQ15767" s="171"/>
      <c r="AR15767" s="171"/>
    </row>
    <row r="15768" spans="24:44">
      <c r="X15768" t="s">
        <v>41838</v>
      </c>
      <c r="Y15768" t="s">
        <v>386</v>
      </c>
      <c r="Z15768" t="s">
        <v>41839</v>
      </c>
      <c r="AA15768" t="s">
        <v>34125</v>
      </c>
      <c r="AB15768" t="s">
        <v>33674</v>
      </c>
      <c r="AO15768" s="171"/>
      <c r="AP15768" s="171"/>
      <c r="AQ15768" s="171"/>
      <c r="AR15768" s="171"/>
    </row>
    <row r="15769" spans="24:44">
      <c r="X15769" t="s">
        <v>41840</v>
      </c>
      <c r="Y15769" t="s">
        <v>386</v>
      </c>
      <c r="Z15769" t="s">
        <v>41841</v>
      </c>
      <c r="AA15769" t="s">
        <v>34125</v>
      </c>
      <c r="AB15769" t="s">
        <v>33674</v>
      </c>
      <c r="AO15769" s="171"/>
      <c r="AP15769" s="171"/>
      <c r="AQ15769" s="171"/>
      <c r="AR15769" s="171"/>
    </row>
    <row r="15770" spans="24:44">
      <c r="X15770" t="s">
        <v>41842</v>
      </c>
      <c r="Y15770" t="s">
        <v>386</v>
      </c>
      <c r="Z15770" t="s">
        <v>41843</v>
      </c>
      <c r="AA15770" t="s">
        <v>36897</v>
      </c>
      <c r="AB15770" t="s">
        <v>36898</v>
      </c>
      <c r="AO15770" s="171"/>
      <c r="AP15770" s="171"/>
      <c r="AQ15770" s="171"/>
      <c r="AR15770" s="171"/>
    </row>
    <row r="15771" spans="24:44">
      <c r="X15771" t="s">
        <v>41844</v>
      </c>
      <c r="Y15771" t="s">
        <v>386</v>
      </c>
      <c r="Z15771" t="s">
        <v>41845</v>
      </c>
      <c r="AA15771" t="s">
        <v>34672</v>
      </c>
      <c r="AB15771" t="s">
        <v>33694</v>
      </c>
      <c r="AO15771" s="171"/>
      <c r="AP15771" s="171"/>
      <c r="AQ15771" s="171"/>
      <c r="AR15771" s="171"/>
    </row>
    <row r="15772" spans="24:44">
      <c r="X15772" t="s">
        <v>41846</v>
      </c>
      <c r="Y15772" t="s">
        <v>386</v>
      </c>
      <c r="Z15772" t="s">
        <v>41847</v>
      </c>
      <c r="AA15772" t="s">
        <v>34125</v>
      </c>
      <c r="AB15772" t="s">
        <v>33674</v>
      </c>
      <c r="AO15772" s="171"/>
      <c r="AP15772" s="171"/>
      <c r="AQ15772" s="171"/>
      <c r="AR15772" s="171"/>
    </row>
    <row r="15773" spans="24:44">
      <c r="X15773" t="s">
        <v>41848</v>
      </c>
      <c r="Y15773" t="s">
        <v>386</v>
      </c>
      <c r="Z15773" t="s">
        <v>41849</v>
      </c>
      <c r="AA15773" t="s">
        <v>34125</v>
      </c>
      <c r="AB15773" t="s">
        <v>33674</v>
      </c>
      <c r="AO15773" s="171"/>
      <c r="AP15773" s="171"/>
      <c r="AQ15773" s="171"/>
      <c r="AR15773" s="171"/>
    </row>
    <row r="15774" spans="24:44">
      <c r="X15774" t="s">
        <v>41850</v>
      </c>
      <c r="Y15774" t="s">
        <v>386</v>
      </c>
      <c r="Z15774" t="s">
        <v>41851</v>
      </c>
      <c r="AA15774" t="s">
        <v>34125</v>
      </c>
      <c r="AB15774" t="s">
        <v>33674</v>
      </c>
      <c r="AO15774" s="171"/>
      <c r="AP15774" s="171"/>
      <c r="AQ15774" s="171"/>
      <c r="AR15774" s="171"/>
    </row>
    <row r="15775" spans="24:44">
      <c r="X15775" t="s">
        <v>41852</v>
      </c>
      <c r="Y15775" t="s">
        <v>386</v>
      </c>
      <c r="Z15775" t="s">
        <v>41853</v>
      </c>
      <c r="AA15775" t="s">
        <v>34125</v>
      </c>
      <c r="AB15775" t="s">
        <v>33674</v>
      </c>
      <c r="AO15775" s="171"/>
      <c r="AP15775" s="171"/>
      <c r="AQ15775" s="171"/>
      <c r="AR15775" s="171"/>
    </row>
    <row r="15776" spans="24:44">
      <c r="X15776" t="s">
        <v>41854</v>
      </c>
      <c r="Y15776" t="s">
        <v>386</v>
      </c>
      <c r="Z15776" t="s">
        <v>41855</v>
      </c>
      <c r="AA15776" t="s">
        <v>35595</v>
      </c>
      <c r="AB15776" t="s">
        <v>33927</v>
      </c>
      <c r="AO15776" s="171"/>
      <c r="AP15776" s="171"/>
      <c r="AQ15776" s="171"/>
      <c r="AR15776" s="171"/>
    </row>
    <row r="15777" spans="24:44">
      <c r="X15777" t="s">
        <v>41856</v>
      </c>
      <c r="Y15777" t="s">
        <v>386</v>
      </c>
      <c r="Z15777" t="s">
        <v>41857</v>
      </c>
      <c r="AA15777" t="s">
        <v>41858</v>
      </c>
      <c r="AB15777" t="s">
        <v>33694</v>
      </c>
      <c r="AO15777" s="171"/>
      <c r="AP15777" s="171"/>
      <c r="AQ15777" s="171"/>
      <c r="AR15777" s="171"/>
    </row>
    <row r="15778" spans="24:44">
      <c r="X15778" t="s">
        <v>41859</v>
      </c>
      <c r="Y15778" t="s">
        <v>386</v>
      </c>
      <c r="Z15778" t="s">
        <v>41860</v>
      </c>
      <c r="AA15778" t="s">
        <v>33677</v>
      </c>
      <c r="AB15778" t="s">
        <v>125</v>
      </c>
      <c r="AO15778" s="171"/>
      <c r="AP15778" s="171"/>
      <c r="AQ15778" s="171"/>
      <c r="AR15778" s="171"/>
    </row>
    <row r="15779" spans="24:44">
      <c r="X15779" t="s">
        <v>41861</v>
      </c>
      <c r="Y15779" t="s">
        <v>386</v>
      </c>
      <c r="Z15779" t="s">
        <v>41862</v>
      </c>
      <c r="AA15779" t="s">
        <v>34125</v>
      </c>
      <c r="AB15779" t="s">
        <v>33674</v>
      </c>
      <c r="AO15779" s="171"/>
      <c r="AP15779" s="171"/>
      <c r="AQ15779" s="171"/>
      <c r="AR15779" s="171"/>
    </row>
    <row r="15780" spans="24:44">
      <c r="X15780" t="s">
        <v>41863</v>
      </c>
      <c r="Y15780" t="s">
        <v>386</v>
      </c>
      <c r="Z15780" t="s">
        <v>41864</v>
      </c>
      <c r="AA15780" t="s">
        <v>34125</v>
      </c>
      <c r="AB15780" t="s">
        <v>33674</v>
      </c>
      <c r="AO15780" s="171"/>
      <c r="AP15780" s="171"/>
      <c r="AQ15780" s="171"/>
      <c r="AR15780" s="171"/>
    </row>
    <row r="15781" spans="24:44">
      <c r="X15781" t="s">
        <v>41865</v>
      </c>
      <c r="Y15781" t="s">
        <v>389</v>
      </c>
      <c r="Z15781" t="s">
        <v>41866</v>
      </c>
      <c r="AA15781" t="s">
        <v>33846</v>
      </c>
      <c r="AB15781" t="s">
        <v>125</v>
      </c>
      <c r="AO15781" s="171"/>
      <c r="AP15781" s="171"/>
      <c r="AQ15781" s="171"/>
      <c r="AR15781" s="171"/>
    </row>
    <row r="15782" spans="24:44">
      <c r="X15782" t="s">
        <v>41867</v>
      </c>
      <c r="Y15782" t="s">
        <v>386</v>
      </c>
      <c r="Z15782" t="s">
        <v>41868</v>
      </c>
      <c r="AA15782" t="s">
        <v>34125</v>
      </c>
      <c r="AB15782" t="s">
        <v>33674</v>
      </c>
      <c r="AO15782" s="171"/>
      <c r="AP15782" s="171"/>
      <c r="AQ15782" s="171"/>
      <c r="AR15782" s="171"/>
    </row>
    <row r="15783" spans="24:44">
      <c r="X15783" t="s">
        <v>41869</v>
      </c>
      <c r="Y15783" t="s">
        <v>386</v>
      </c>
      <c r="Z15783" t="s">
        <v>41870</v>
      </c>
      <c r="AA15783" t="s">
        <v>34125</v>
      </c>
      <c r="AB15783" t="s">
        <v>33674</v>
      </c>
      <c r="AO15783" s="171"/>
      <c r="AP15783" s="171"/>
      <c r="AQ15783" s="171"/>
      <c r="AR15783" s="171"/>
    </row>
    <row r="15784" spans="24:44">
      <c r="X15784" t="s">
        <v>41871</v>
      </c>
      <c r="Y15784" t="s">
        <v>386</v>
      </c>
      <c r="Z15784" t="s">
        <v>41872</v>
      </c>
      <c r="AA15784" t="s">
        <v>33762</v>
      </c>
      <c r="AB15784" t="s">
        <v>125</v>
      </c>
      <c r="AO15784" s="171"/>
      <c r="AP15784" s="171"/>
      <c r="AQ15784" s="171"/>
      <c r="AR15784" s="171"/>
    </row>
    <row r="15785" spans="24:44">
      <c r="X15785" t="s">
        <v>41873</v>
      </c>
      <c r="Y15785" t="s">
        <v>386</v>
      </c>
      <c r="Z15785" t="s">
        <v>41874</v>
      </c>
      <c r="AA15785" t="s">
        <v>33603</v>
      </c>
      <c r="AB15785" t="s">
        <v>125</v>
      </c>
      <c r="AO15785" s="171"/>
      <c r="AP15785" s="171"/>
      <c r="AQ15785" s="171"/>
      <c r="AR15785" s="171"/>
    </row>
    <row r="15786" spans="24:44">
      <c r="X15786" t="s">
        <v>41875</v>
      </c>
      <c r="Y15786" t="s">
        <v>386</v>
      </c>
      <c r="Z15786" t="s">
        <v>41876</v>
      </c>
      <c r="AA15786" t="s">
        <v>41877</v>
      </c>
      <c r="AB15786" t="s">
        <v>33627</v>
      </c>
      <c r="AO15786" s="171"/>
      <c r="AP15786" s="171"/>
      <c r="AQ15786" s="171"/>
      <c r="AR15786" s="171"/>
    </row>
    <row r="15787" spans="24:44">
      <c r="X15787" t="s">
        <v>41878</v>
      </c>
      <c r="Y15787" t="s">
        <v>386</v>
      </c>
      <c r="Z15787" t="s">
        <v>41879</v>
      </c>
      <c r="AA15787" t="s">
        <v>34125</v>
      </c>
      <c r="AB15787" t="s">
        <v>33674</v>
      </c>
      <c r="AO15787" s="171"/>
      <c r="AP15787" s="171"/>
      <c r="AQ15787" s="171"/>
      <c r="AR15787" s="171"/>
    </row>
    <row r="15788" spans="24:44">
      <c r="X15788" t="s">
        <v>41880</v>
      </c>
      <c r="Y15788" t="s">
        <v>386</v>
      </c>
      <c r="Z15788" t="s">
        <v>41881</v>
      </c>
      <c r="AA15788" t="s">
        <v>34125</v>
      </c>
      <c r="AB15788" t="s">
        <v>33674</v>
      </c>
      <c r="AO15788" s="171"/>
      <c r="AP15788" s="171"/>
      <c r="AQ15788" s="171"/>
      <c r="AR15788" s="171"/>
    </row>
    <row r="15789" spans="24:44">
      <c r="X15789" t="s">
        <v>41882</v>
      </c>
      <c r="Y15789" t="s">
        <v>386</v>
      </c>
      <c r="Z15789" t="s">
        <v>41883</v>
      </c>
      <c r="AA15789" t="s">
        <v>33715</v>
      </c>
      <c r="AB15789" t="s">
        <v>33627</v>
      </c>
      <c r="AO15789" s="171"/>
      <c r="AP15789" s="171"/>
      <c r="AQ15789" s="171"/>
      <c r="AR15789" s="171"/>
    </row>
    <row r="15790" spans="24:44">
      <c r="X15790" t="s">
        <v>41884</v>
      </c>
      <c r="Y15790" t="s">
        <v>386</v>
      </c>
      <c r="Z15790" t="s">
        <v>41885</v>
      </c>
      <c r="AA15790" t="s">
        <v>34831</v>
      </c>
      <c r="AB15790" t="s">
        <v>33865</v>
      </c>
      <c r="AO15790" s="171"/>
      <c r="AP15790" s="171"/>
      <c r="AQ15790" s="171"/>
      <c r="AR15790" s="171"/>
    </row>
    <row r="15791" spans="24:44">
      <c r="X15791" t="s">
        <v>41886</v>
      </c>
      <c r="Y15791" t="s">
        <v>386</v>
      </c>
      <c r="Z15791" t="s">
        <v>41887</v>
      </c>
      <c r="AA15791" t="s">
        <v>34125</v>
      </c>
      <c r="AB15791" t="s">
        <v>33674</v>
      </c>
      <c r="AO15791" s="171"/>
      <c r="AP15791" s="171"/>
      <c r="AQ15791" s="171"/>
      <c r="AR15791" s="171"/>
    </row>
    <row r="15792" spans="24:44">
      <c r="X15792" t="s">
        <v>41888</v>
      </c>
      <c r="Y15792" t="s">
        <v>386</v>
      </c>
      <c r="Z15792" t="s">
        <v>41889</v>
      </c>
      <c r="AA15792" t="s">
        <v>34125</v>
      </c>
      <c r="AB15792" t="s">
        <v>33674</v>
      </c>
      <c r="AO15792" s="171"/>
      <c r="AP15792" s="171"/>
      <c r="AQ15792" s="171"/>
      <c r="AR15792" s="171"/>
    </row>
    <row r="15793" spans="24:44">
      <c r="X15793" t="s">
        <v>41890</v>
      </c>
      <c r="Y15793" t="s">
        <v>386</v>
      </c>
      <c r="Z15793" t="s">
        <v>41891</v>
      </c>
      <c r="AA15793" t="s">
        <v>34125</v>
      </c>
      <c r="AB15793" t="s">
        <v>33674</v>
      </c>
      <c r="AO15793" s="171"/>
      <c r="AP15793" s="171"/>
      <c r="AQ15793" s="171"/>
      <c r="AR15793" s="171"/>
    </row>
    <row r="15794" spans="24:44">
      <c r="X15794" t="s">
        <v>41892</v>
      </c>
      <c r="Y15794" t="s">
        <v>386</v>
      </c>
      <c r="Z15794" t="s">
        <v>41893</v>
      </c>
      <c r="AA15794" t="s">
        <v>34125</v>
      </c>
      <c r="AB15794" t="s">
        <v>33674</v>
      </c>
      <c r="AO15794" s="171"/>
      <c r="AP15794" s="171"/>
      <c r="AQ15794" s="171"/>
      <c r="AR15794" s="171"/>
    </row>
    <row r="15795" spans="24:44">
      <c r="X15795" t="s">
        <v>41894</v>
      </c>
      <c r="Y15795" t="s">
        <v>386</v>
      </c>
      <c r="Z15795" t="s">
        <v>41860</v>
      </c>
      <c r="AA15795" t="s">
        <v>33762</v>
      </c>
      <c r="AB15795" t="s">
        <v>125</v>
      </c>
      <c r="AO15795" s="171"/>
      <c r="AP15795" s="171"/>
      <c r="AQ15795" s="171"/>
      <c r="AR15795" s="171"/>
    </row>
    <row r="15796" spans="24:44">
      <c r="X15796" t="s">
        <v>3721</v>
      </c>
      <c r="Y15796" t="s">
        <v>386</v>
      </c>
      <c r="Z15796" t="s">
        <v>41895</v>
      </c>
      <c r="AA15796" t="s">
        <v>33846</v>
      </c>
      <c r="AB15796" t="s">
        <v>125</v>
      </c>
      <c r="AO15796" s="171"/>
      <c r="AP15796" s="171"/>
      <c r="AQ15796" s="171"/>
      <c r="AR15796" s="171"/>
    </row>
    <row r="15797" spans="24:44">
      <c r="X15797" t="s">
        <v>3725</v>
      </c>
      <c r="Y15797" t="s">
        <v>386</v>
      </c>
      <c r="Z15797" t="s">
        <v>41896</v>
      </c>
      <c r="AA15797" t="s">
        <v>33846</v>
      </c>
      <c r="AB15797" t="s">
        <v>125</v>
      </c>
      <c r="AO15797" s="171"/>
      <c r="AP15797" s="171"/>
      <c r="AQ15797" s="171"/>
      <c r="AR15797" s="171"/>
    </row>
    <row r="15798" spans="24:44">
      <c r="X15798" t="s">
        <v>3729</v>
      </c>
      <c r="Y15798" t="s">
        <v>386</v>
      </c>
      <c r="Z15798" t="s">
        <v>41897</v>
      </c>
      <c r="AA15798" t="s">
        <v>34125</v>
      </c>
      <c r="AB15798" t="s">
        <v>33674</v>
      </c>
      <c r="AO15798" s="171"/>
      <c r="AP15798" s="171"/>
      <c r="AQ15798" s="171"/>
      <c r="AR15798" s="171"/>
    </row>
    <row r="15799" spans="24:44">
      <c r="X15799" t="s">
        <v>3734</v>
      </c>
      <c r="Y15799" t="s">
        <v>386</v>
      </c>
      <c r="Z15799" t="s">
        <v>41898</v>
      </c>
      <c r="AA15799" t="s">
        <v>34125</v>
      </c>
      <c r="AB15799" t="s">
        <v>33674</v>
      </c>
      <c r="AO15799" s="171"/>
      <c r="AP15799" s="171"/>
      <c r="AQ15799" s="171"/>
      <c r="AR15799" s="171"/>
    </row>
    <row r="15800" spans="24:44">
      <c r="X15800" t="s">
        <v>3739</v>
      </c>
      <c r="Y15800" t="s">
        <v>386</v>
      </c>
      <c r="Z15800" t="s">
        <v>41896</v>
      </c>
      <c r="AA15800" t="s">
        <v>33693</v>
      </c>
      <c r="AB15800" t="s">
        <v>33694</v>
      </c>
      <c r="AO15800" s="171"/>
      <c r="AP15800" s="171"/>
      <c r="AQ15800" s="171"/>
      <c r="AR15800" s="171"/>
    </row>
    <row r="15801" spans="24:44">
      <c r="X15801" t="s">
        <v>41899</v>
      </c>
      <c r="Y15801" t="s">
        <v>386</v>
      </c>
      <c r="Z15801" t="s">
        <v>41900</v>
      </c>
      <c r="AA15801" t="s">
        <v>41901</v>
      </c>
      <c r="AB15801" t="s">
        <v>33674</v>
      </c>
      <c r="AO15801" s="171"/>
      <c r="AP15801" s="171"/>
      <c r="AQ15801" s="171"/>
      <c r="AR15801" s="171"/>
    </row>
    <row r="15802" spans="24:44">
      <c r="X15802" t="s">
        <v>41899</v>
      </c>
      <c r="Y15802" t="s">
        <v>386</v>
      </c>
      <c r="Z15802" t="s">
        <v>41900</v>
      </c>
      <c r="AA15802" t="s">
        <v>41901</v>
      </c>
      <c r="AB15802" t="s">
        <v>33674</v>
      </c>
      <c r="AO15802" s="171"/>
      <c r="AP15802" s="171"/>
      <c r="AQ15802" s="171"/>
      <c r="AR15802" s="171"/>
    </row>
    <row r="15803" spans="24:44">
      <c r="X15803" t="s">
        <v>41902</v>
      </c>
      <c r="Y15803" t="s">
        <v>386</v>
      </c>
      <c r="Z15803" t="s">
        <v>41903</v>
      </c>
      <c r="AA15803" t="s">
        <v>41901</v>
      </c>
      <c r="AB15803" t="s">
        <v>33674</v>
      </c>
      <c r="AO15803" s="171"/>
      <c r="AP15803" s="171"/>
      <c r="AQ15803" s="171"/>
      <c r="AR15803" s="171"/>
    </row>
    <row r="15804" spans="24:44">
      <c r="X15804" t="s">
        <v>41902</v>
      </c>
      <c r="Y15804" t="s">
        <v>386</v>
      </c>
      <c r="Z15804" t="s">
        <v>41903</v>
      </c>
      <c r="AA15804" t="s">
        <v>41901</v>
      </c>
      <c r="AB15804" t="s">
        <v>33674</v>
      </c>
      <c r="AO15804" s="171"/>
      <c r="AP15804" s="171"/>
      <c r="AQ15804" s="171"/>
      <c r="AR15804" s="171"/>
    </row>
    <row r="15805" spans="24:44">
      <c r="X15805" t="s">
        <v>41904</v>
      </c>
      <c r="Y15805" t="s">
        <v>386</v>
      </c>
      <c r="Z15805" t="s">
        <v>36467</v>
      </c>
      <c r="AA15805" t="s">
        <v>41901</v>
      </c>
      <c r="AB15805" t="s">
        <v>33674</v>
      </c>
      <c r="AO15805" s="171"/>
      <c r="AP15805" s="171"/>
      <c r="AQ15805" s="171"/>
      <c r="AR15805" s="171"/>
    </row>
    <row r="15806" spans="24:44">
      <c r="X15806" t="s">
        <v>41904</v>
      </c>
      <c r="Y15806" t="s">
        <v>386</v>
      </c>
      <c r="Z15806" t="s">
        <v>36467</v>
      </c>
      <c r="AA15806" t="s">
        <v>41901</v>
      </c>
      <c r="AB15806" t="s">
        <v>33674</v>
      </c>
      <c r="AO15806" s="171"/>
      <c r="AP15806" s="171"/>
      <c r="AQ15806" s="171"/>
      <c r="AR15806" s="171"/>
    </row>
    <row r="15807" spans="24:44">
      <c r="X15807" t="s">
        <v>41905</v>
      </c>
      <c r="Y15807" t="s">
        <v>386</v>
      </c>
      <c r="Z15807" t="s">
        <v>41906</v>
      </c>
      <c r="AA15807" t="s">
        <v>41901</v>
      </c>
      <c r="AB15807" t="s">
        <v>33674</v>
      </c>
      <c r="AO15807" s="171"/>
      <c r="AP15807" s="171"/>
      <c r="AQ15807" s="171"/>
      <c r="AR15807" s="171"/>
    </row>
    <row r="15808" spans="24:44">
      <c r="X15808" t="s">
        <v>41905</v>
      </c>
      <c r="Y15808" t="s">
        <v>386</v>
      </c>
      <c r="Z15808" t="s">
        <v>41906</v>
      </c>
      <c r="AA15808" t="s">
        <v>41901</v>
      </c>
      <c r="AB15808" t="s">
        <v>33674</v>
      </c>
      <c r="AO15808" s="171"/>
      <c r="AP15808" s="171"/>
      <c r="AQ15808" s="171"/>
      <c r="AR15808" s="171"/>
    </row>
    <row r="15809" spans="24:44">
      <c r="X15809" t="s">
        <v>41907</v>
      </c>
      <c r="Y15809" t="s">
        <v>386</v>
      </c>
      <c r="Z15809" t="s">
        <v>36477</v>
      </c>
      <c r="AA15809" t="s">
        <v>41901</v>
      </c>
      <c r="AB15809" t="s">
        <v>33674</v>
      </c>
      <c r="AO15809" s="171"/>
      <c r="AP15809" s="171"/>
      <c r="AQ15809" s="171"/>
      <c r="AR15809" s="171"/>
    </row>
    <row r="15810" spans="24:44">
      <c r="X15810" t="s">
        <v>41907</v>
      </c>
      <c r="Y15810" t="s">
        <v>386</v>
      </c>
      <c r="Z15810" t="s">
        <v>36477</v>
      </c>
      <c r="AA15810" t="s">
        <v>41901</v>
      </c>
      <c r="AB15810" t="s">
        <v>33674</v>
      </c>
      <c r="AO15810" s="171"/>
      <c r="AP15810" s="171"/>
      <c r="AQ15810" s="171"/>
      <c r="AR15810" s="171"/>
    </row>
    <row r="15811" spans="24:44">
      <c r="X15811" t="s">
        <v>41908</v>
      </c>
      <c r="Y15811" t="s">
        <v>386</v>
      </c>
      <c r="Z15811" t="s">
        <v>36483</v>
      </c>
      <c r="AA15811" t="s">
        <v>41901</v>
      </c>
      <c r="AB15811" t="s">
        <v>33674</v>
      </c>
      <c r="AO15811" s="171"/>
      <c r="AP15811" s="171"/>
      <c r="AQ15811" s="171"/>
      <c r="AR15811" s="171"/>
    </row>
    <row r="15812" spans="24:44">
      <c r="X15812" t="s">
        <v>41908</v>
      </c>
      <c r="Y15812" t="s">
        <v>386</v>
      </c>
      <c r="Z15812" t="s">
        <v>36483</v>
      </c>
      <c r="AA15812" t="s">
        <v>41901</v>
      </c>
      <c r="AB15812" t="s">
        <v>33674</v>
      </c>
      <c r="AO15812" s="171"/>
      <c r="AP15812" s="171"/>
      <c r="AQ15812" s="171"/>
      <c r="AR15812" s="171"/>
    </row>
    <row r="15813" spans="24:44">
      <c r="X15813" t="s">
        <v>41909</v>
      </c>
      <c r="Y15813" t="s">
        <v>386</v>
      </c>
      <c r="Z15813" t="s">
        <v>36488</v>
      </c>
      <c r="AA15813" t="s">
        <v>41901</v>
      </c>
      <c r="AB15813" t="s">
        <v>33674</v>
      </c>
      <c r="AO15813" s="171"/>
      <c r="AP15813" s="171"/>
      <c r="AQ15813" s="171"/>
      <c r="AR15813" s="171"/>
    </row>
    <row r="15814" spans="24:44">
      <c r="X15814" t="s">
        <v>41909</v>
      </c>
      <c r="Y15814" t="s">
        <v>386</v>
      </c>
      <c r="Z15814" t="s">
        <v>36488</v>
      </c>
      <c r="AA15814" t="s">
        <v>41901</v>
      </c>
      <c r="AB15814" t="s">
        <v>33674</v>
      </c>
      <c r="AO15814" s="171"/>
      <c r="AP15814" s="171"/>
      <c r="AQ15814" s="171"/>
      <c r="AR15814" s="171"/>
    </row>
    <row r="15815" spans="24:44">
      <c r="X15815" t="s">
        <v>41910</v>
      </c>
      <c r="Y15815" t="s">
        <v>386</v>
      </c>
      <c r="Z15815" t="s">
        <v>36490</v>
      </c>
      <c r="AA15815" t="s">
        <v>41901</v>
      </c>
      <c r="AB15815" t="s">
        <v>33674</v>
      </c>
      <c r="AO15815" s="171"/>
      <c r="AP15815" s="171"/>
      <c r="AQ15815" s="171"/>
      <c r="AR15815" s="171"/>
    </row>
    <row r="15816" spans="24:44">
      <c r="X15816" t="s">
        <v>41910</v>
      </c>
      <c r="Y15816" t="s">
        <v>386</v>
      </c>
      <c r="Z15816" t="s">
        <v>36490</v>
      </c>
      <c r="AA15816" t="s">
        <v>41901</v>
      </c>
      <c r="AB15816" t="s">
        <v>33674</v>
      </c>
      <c r="AO15816" s="171"/>
      <c r="AP15816" s="171"/>
      <c r="AQ15816" s="171"/>
      <c r="AR15816" s="171"/>
    </row>
    <row r="15817" spans="24:44">
      <c r="X15817" t="s">
        <v>41911</v>
      </c>
      <c r="Y15817" t="s">
        <v>386</v>
      </c>
      <c r="Z15817" t="s">
        <v>36492</v>
      </c>
      <c r="AA15817" t="s">
        <v>41901</v>
      </c>
      <c r="AB15817" t="s">
        <v>33674</v>
      </c>
      <c r="AO15817" s="171"/>
      <c r="AP15817" s="171"/>
      <c r="AQ15817" s="171"/>
      <c r="AR15817" s="171"/>
    </row>
    <row r="15818" spans="24:44">
      <c r="X15818" t="s">
        <v>41911</v>
      </c>
      <c r="Y15818" t="s">
        <v>386</v>
      </c>
      <c r="Z15818" t="s">
        <v>36492</v>
      </c>
      <c r="AA15818" t="s">
        <v>41901</v>
      </c>
      <c r="AB15818" t="s">
        <v>33674</v>
      </c>
      <c r="AO15818" s="171"/>
      <c r="AP15818" s="171"/>
      <c r="AQ15818" s="171"/>
      <c r="AR15818" s="171"/>
    </row>
    <row r="15819" spans="24:44">
      <c r="X15819" t="s">
        <v>41912</v>
      </c>
      <c r="Y15819" t="s">
        <v>386</v>
      </c>
      <c r="Z15819" t="s">
        <v>36496</v>
      </c>
      <c r="AA15819" t="s">
        <v>41901</v>
      </c>
      <c r="AB15819" t="s">
        <v>33674</v>
      </c>
      <c r="AO15819" s="171"/>
      <c r="AP15819" s="171"/>
      <c r="AQ15819" s="171"/>
      <c r="AR15819" s="171"/>
    </row>
    <row r="15820" spans="24:44">
      <c r="X15820" t="s">
        <v>41912</v>
      </c>
      <c r="Y15820" t="s">
        <v>386</v>
      </c>
      <c r="Z15820" t="s">
        <v>36496</v>
      </c>
      <c r="AA15820" t="s">
        <v>41901</v>
      </c>
      <c r="AB15820" t="s">
        <v>33674</v>
      </c>
      <c r="AO15820" s="171"/>
      <c r="AP15820" s="171"/>
      <c r="AQ15820" s="171"/>
      <c r="AR15820" s="171"/>
    </row>
    <row r="15821" spans="24:44">
      <c r="X15821" t="s">
        <v>41913</v>
      </c>
      <c r="Y15821" t="s">
        <v>386</v>
      </c>
      <c r="Z15821" t="s">
        <v>36504</v>
      </c>
      <c r="AA15821" t="s">
        <v>41901</v>
      </c>
      <c r="AB15821" t="s">
        <v>33674</v>
      </c>
      <c r="AO15821" s="171"/>
      <c r="AP15821" s="171"/>
      <c r="AQ15821" s="171"/>
      <c r="AR15821" s="171"/>
    </row>
    <row r="15822" spans="24:44">
      <c r="X15822" t="s">
        <v>41913</v>
      </c>
      <c r="Y15822" t="s">
        <v>386</v>
      </c>
      <c r="Z15822" t="s">
        <v>36504</v>
      </c>
      <c r="AA15822" t="s">
        <v>41901</v>
      </c>
      <c r="AB15822" t="s">
        <v>33674</v>
      </c>
      <c r="AO15822" s="171"/>
      <c r="AP15822" s="171"/>
      <c r="AQ15822" s="171"/>
      <c r="AR15822" s="171"/>
    </row>
    <row r="15823" spans="24:44">
      <c r="X15823" t="s">
        <v>41914</v>
      </c>
      <c r="Y15823" t="s">
        <v>386</v>
      </c>
      <c r="Z15823" t="s">
        <v>41915</v>
      </c>
      <c r="AA15823" t="s">
        <v>41901</v>
      </c>
      <c r="AB15823" t="s">
        <v>33674</v>
      </c>
      <c r="AO15823" s="171"/>
      <c r="AP15823" s="171"/>
      <c r="AQ15823" s="171"/>
      <c r="AR15823" s="171"/>
    </row>
    <row r="15824" spans="24:44">
      <c r="X15824" t="s">
        <v>41914</v>
      </c>
      <c r="Y15824" t="s">
        <v>386</v>
      </c>
      <c r="Z15824" t="s">
        <v>41915</v>
      </c>
      <c r="AA15824" t="s">
        <v>41901</v>
      </c>
      <c r="AB15824" t="s">
        <v>33674</v>
      </c>
      <c r="AO15824" s="171"/>
      <c r="AP15824" s="171"/>
      <c r="AQ15824" s="171"/>
      <c r="AR15824" s="171"/>
    </row>
    <row r="15825" spans="24:44">
      <c r="X15825" t="s">
        <v>41916</v>
      </c>
      <c r="Y15825" t="s">
        <v>386</v>
      </c>
      <c r="Z15825" t="s">
        <v>36515</v>
      </c>
      <c r="AA15825" t="s">
        <v>41901</v>
      </c>
      <c r="AB15825" t="s">
        <v>33674</v>
      </c>
      <c r="AO15825" s="171"/>
      <c r="AP15825" s="171"/>
      <c r="AQ15825" s="171"/>
      <c r="AR15825" s="171"/>
    </row>
    <row r="15826" spans="24:44">
      <c r="X15826" t="s">
        <v>41916</v>
      </c>
      <c r="Y15826" t="s">
        <v>386</v>
      </c>
      <c r="Z15826" t="s">
        <v>36515</v>
      </c>
      <c r="AA15826" t="s">
        <v>41901</v>
      </c>
      <c r="AB15826" t="s">
        <v>33674</v>
      </c>
      <c r="AO15826" s="171"/>
      <c r="AP15826" s="171"/>
      <c r="AQ15826" s="171"/>
      <c r="AR15826" s="171"/>
    </row>
    <row r="15827" spans="24:44">
      <c r="X15827" t="s">
        <v>41917</v>
      </c>
      <c r="Y15827" t="s">
        <v>386</v>
      </c>
      <c r="Z15827" t="s">
        <v>36518</v>
      </c>
      <c r="AA15827" t="s">
        <v>41901</v>
      </c>
      <c r="AB15827" t="s">
        <v>33674</v>
      </c>
      <c r="AO15827" s="171"/>
      <c r="AP15827" s="171"/>
      <c r="AQ15827" s="171"/>
      <c r="AR15827" s="171"/>
    </row>
    <row r="15828" spans="24:44">
      <c r="X15828" t="s">
        <v>41917</v>
      </c>
      <c r="Y15828" t="s">
        <v>386</v>
      </c>
      <c r="Z15828" t="s">
        <v>36518</v>
      </c>
      <c r="AA15828" t="s">
        <v>41901</v>
      </c>
      <c r="AB15828" t="s">
        <v>33674</v>
      </c>
      <c r="AO15828" s="171"/>
      <c r="AP15828" s="171"/>
      <c r="AQ15828" s="171"/>
      <c r="AR15828" s="171"/>
    </row>
    <row r="15829" spans="24:44">
      <c r="X15829" t="s">
        <v>41918</v>
      </c>
      <c r="Y15829" t="s">
        <v>386</v>
      </c>
      <c r="Z15829" t="s">
        <v>36521</v>
      </c>
      <c r="AA15829" t="s">
        <v>41901</v>
      </c>
      <c r="AB15829" t="s">
        <v>33674</v>
      </c>
      <c r="AO15829" s="171"/>
      <c r="AP15829" s="171"/>
      <c r="AQ15829" s="171"/>
      <c r="AR15829" s="171"/>
    </row>
    <row r="15830" spans="24:44">
      <c r="X15830" t="s">
        <v>41918</v>
      </c>
      <c r="Y15830" t="s">
        <v>386</v>
      </c>
      <c r="Z15830" t="s">
        <v>36521</v>
      </c>
      <c r="AA15830" t="s">
        <v>41901</v>
      </c>
      <c r="AB15830" t="s">
        <v>33674</v>
      </c>
      <c r="AO15830" s="171"/>
      <c r="AP15830" s="171"/>
      <c r="AQ15830" s="171"/>
      <c r="AR15830" s="171"/>
    </row>
    <row r="15831" spans="24:44">
      <c r="X15831" t="s">
        <v>41919</v>
      </c>
      <c r="Y15831" t="s">
        <v>386</v>
      </c>
      <c r="Z15831" t="s">
        <v>36530</v>
      </c>
      <c r="AA15831" t="s">
        <v>41901</v>
      </c>
      <c r="AB15831" t="s">
        <v>33674</v>
      </c>
      <c r="AO15831" s="171"/>
      <c r="AP15831" s="171"/>
      <c r="AQ15831" s="171"/>
      <c r="AR15831" s="171"/>
    </row>
    <row r="15832" spans="24:44">
      <c r="X15832" t="s">
        <v>41919</v>
      </c>
      <c r="Y15832" t="s">
        <v>386</v>
      </c>
      <c r="Z15832" t="s">
        <v>36530</v>
      </c>
      <c r="AA15832" t="s">
        <v>41901</v>
      </c>
      <c r="AB15832" t="s">
        <v>33674</v>
      </c>
      <c r="AO15832" s="171"/>
      <c r="AP15832" s="171"/>
      <c r="AQ15832" s="171"/>
      <c r="AR15832" s="171"/>
    </row>
    <row r="15833" spans="24:44">
      <c r="X15833" t="s">
        <v>41920</v>
      </c>
      <c r="Y15833" t="s">
        <v>386</v>
      </c>
      <c r="Z15833" t="s">
        <v>34585</v>
      </c>
      <c r="AA15833" t="s">
        <v>41901</v>
      </c>
      <c r="AB15833" t="s">
        <v>33674</v>
      </c>
      <c r="AO15833" s="171"/>
      <c r="AP15833" s="171"/>
      <c r="AQ15833" s="171"/>
      <c r="AR15833" s="171"/>
    </row>
    <row r="15834" spans="24:44">
      <c r="X15834" t="s">
        <v>41920</v>
      </c>
      <c r="Y15834" t="s">
        <v>386</v>
      </c>
      <c r="Z15834" t="s">
        <v>34585</v>
      </c>
      <c r="AA15834" t="s">
        <v>41901</v>
      </c>
      <c r="AB15834" t="s">
        <v>33674</v>
      </c>
      <c r="AO15834" s="171"/>
      <c r="AP15834" s="171"/>
      <c r="AQ15834" s="171"/>
      <c r="AR15834" s="171"/>
    </row>
    <row r="15835" spans="24:44">
      <c r="X15835" t="s">
        <v>41921</v>
      </c>
      <c r="Y15835" t="s">
        <v>386</v>
      </c>
      <c r="Z15835" t="s">
        <v>41922</v>
      </c>
      <c r="AA15835" t="s">
        <v>41901</v>
      </c>
      <c r="AB15835" t="s">
        <v>33674</v>
      </c>
      <c r="AO15835" s="171"/>
      <c r="AP15835" s="171"/>
      <c r="AQ15835" s="171"/>
      <c r="AR15835" s="171"/>
    </row>
    <row r="15836" spans="24:44">
      <c r="X15836" t="s">
        <v>41921</v>
      </c>
      <c r="Y15836" t="s">
        <v>386</v>
      </c>
      <c r="Z15836" t="s">
        <v>41922</v>
      </c>
      <c r="AA15836" t="s">
        <v>41901</v>
      </c>
      <c r="AB15836" t="s">
        <v>33674</v>
      </c>
      <c r="AO15836" s="171"/>
      <c r="AP15836" s="171"/>
      <c r="AQ15836" s="171"/>
      <c r="AR15836" s="171"/>
    </row>
    <row r="15837" spans="24:44">
      <c r="X15837" t="s">
        <v>41923</v>
      </c>
      <c r="Y15837" t="s">
        <v>386</v>
      </c>
      <c r="Z15837" t="s">
        <v>41924</v>
      </c>
      <c r="AA15837" t="s">
        <v>41901</v>
      </c>
      <c r="AB15837" t="s">
        <v>33674</v>
      </c>
      <c r="AO15837" s="171"/>
      <c r="AP15837" s="171"/>
      <c r="AQ15837" s="171"/>
      <c r="AR15837" s="171"/>
    </row>
    <row r="15838" spans="24:44">
      <c r="X15838" t="s">
        <v>41923</v>
      </c>
      <c r="Y15838" t="s">
        <v>386</v>
      </c>
      <c r="Z15838" t="s">
        <v>41924</v>
      </c>
      <c r="AA15838" t="s">
        <v>41901</v>
      </c>
      <c r="AB15838" t="s">
        <v>33674</v>
      </c>
      <c r="AO15838" s="171"/>
      <c r="AP15838" s="171"/>
      <c r="AQ15838" s="171"/>
      <c r="AR15838" s="171"/>
    </row>
    <row r="15839" spans="24:44">
      <c r="X15839" t="s">
        <v>41925</v>
      </c>
      <c r="Y15839" t="s">
        <v>386</v>
      </c>
      <c r="Z15839" t="s">
        <v>41926</v>
      </c>
      <c r="AA15839" t="s">
        <v>34125</v>
      </c>
      <c r="AB15839" t="s">
        <v>33674</v>
      </c>
      <c r="AO15839" s="171"/>
      <c r="AP15839" s="171"/>
      <c r="AQ15839" s="171"/>
      <c r="AR15839" s="171"/>
    </row>
    <row r="15840" spans="24:44">
      <c r="X15840" t="s">
        <v>41927</v>
      </c>
      <c r="Y15840" t="s">
        <v>386</v>
      </c>
      <c r="Z15840" t="s">
        <v>41928</v>
      </c>
      <c r="AA15840" t="s">
        <v>34125</v>
      </c>
      <c r="AB15840" t="s">
        <v>33674</v>
      </c>
      <c r="AO15840" s="171"/>
      <c r="AP15840" s="171"/>
      <c r="AQ15840" s="171"/>
      <c r="AR15840" s="171"/>
    </row>
    <row r="15841" spans="24:44">
      <c r="X15841" t="s">
        <v>41929</v>
      </c>
      <c r="Y15841" t="s">
        <v>386</v>
      </c>
      <c r="Z15841" t="s">
        <v>41930</v>
      </c>
      <c r="AA15841" t="s">
        <v>33762</v>
      </c>
      <c r="AB15841" t="s">
        <v>125</v>
      </c>
      <c r="AO15841" s="171"/>
      <c r="AP15841" s="171"/>
      <c r="AQ15841" s="171"/>
      <c r="AR15841" s="171"/>
    </row>
    <row r="15842" spans="24:44">
      <c r="X15842" t="s">
        <v>41931</v>
      </c>
      <c r="Y15842" t="s">
        <v>386</v>
      </c>
      <c r="Z15842" t="s">
        <v>41930</v>
      </c>
      <c r="AA15842" t="s">
        <v>653</v>
      </c>
      <c r="AB15842" t="s">
        <v>125</v>
      </c>
      <c r="AO15842" s="171"/>
      <c r="AP15842" s="171"/>
      <c r="AQ15842" s="171"/>
      <c r="AR15842" s="171"/>
    </row>
    <row r="15843" spans="24:44">
      <c r="X15843" t="s">
        <v>41932</v>
      </c>
      <c r="Y15843" t="s">
        <v>386</v>
      </c>
      <c r="Z15843" t="s">
        <v>41933</v>
      </c>
      <c r="AA15843" t="s">
        <v>34125</v>
      </c>
      <c r="AB15843" t="s">
        <v>33674</v>
      </c>
      <c r="AO15843" s="171"/>
      <c r="AP15843" s="171"/>
      <c r="AQ15843" s="171"/>
      <c r="AR15843" s="171"/>
    </row>
    <row r="15844" spans="24:44">
      <c r="X15844" t="s">
        <v>41934</v>
      </c>
      <c r="Y15844" t="s">
        <v>386</v>
      </c>
      <c r="Z15844" t="s">
        <v>5352</v>
      </c>
      <c r="AA15844" t="s">
        <v>41935</v>
      </c>
      <c r="AB15844" t="s">
        <v>5354</v>
      </c>
      <c r="AO15844" s="171"/>
      <c r="AP15844" s="171"/>
      <c r="AQ15844" s="171"/>
      <c r="AR15844" s="171"/>
    </row>
    <row r="15845" spans="24:44">
      <c r="X15845" t="s">
        <v>41936</v>
      </c>
      <c r="Y15845" t="s">
        <v>386</v>
      </c>
      <c r="Z15845" t="s">
        <v>41937</v>
      </c>
      <c r="AA15845" t="s">
        <v>34125</v>
      </c>
      <c r="AB15845" t="s">
        <v>33674</v>
      </c>
      <c r="AO15845" s="171"/>
      <c r="AP15845" s="171"/>
      <c r="AQ15845" s="171"/>
      <c r="AR15845" s="171"/>
    </row>
    <row r="15846" spans="24:44">
      <c r="X15846" t="s">
        <v>41938</v>
      </c>
      <c r="Y15846" t="s">
        <v>386</v>
      </c>
      <c r="Z15846" t="s">
        <v>41939</v>
      </c>
      <c r="AA15846" t="s">
        <v>34125</v>
      </c>
      <c r="AB15846" t="s">
        <v>33674</v>
      </c>
      <c r="AO15846" s="171"/>
      <c r="AP15846" s="171"/>
      <c r="AQ15846" s="171"/>
      <c r="AR15846" s="171"/>
    </row>
    <row r="15847" spans="24:44">
      <c r="X15847" t="s">
        <v>41940</v>
      </c>
      <c r="Y15847" t="s">
        <v>386</v>
      </c>
      <c r="Z15847" t="s">
        <v>41941</v>
      </c>
      <c r="AA15847" t="s">
        <v>34125</v>
      </c>
      <c r="AB15847" t="s">
        <v>33674</v>
      </c>
      <c r="AO15847" s="171"/>
      <c r="AP15847" s="171"/>
      <c r="AQ15847" s="171"/>
      <c r="AR15847" s="171"/>
    </row>
    <row r="15848" spans="24:44">
      <c r="X15848" t="s">
        <v>41942</v>
      </c>
      <c r="Y15848" t="s">
        <v>386</v>
      </c>
      <c r="Z15848" t="s">
        <v>41943</v>
      </c>
      <c r="AA15848" t="s">
        <v>34125</v>
      </c>
      <c r="AB15848" t="s">
        <v>33674</v>
      </c>
      <c r="AO15848" s="171"/>
      <c r="AP15848" s="171"/>
      <c r="AQ15848" s="171"/>
      <c r="AR15848" s="171"/>
    </row>
    <row r="15849" spans="24:44">
      <c r="X15849" t="s">
        <v>41944</v>
      </c>
      <c r="Y15849" t="s">
        <v>386</v>
      </c>
      <c r="Z15849" t="s">
        <v>41945</v>
      </c>
      <c r="AA15849" t="s">
        <v>34125</v>
      </c>
      <c r="AB15849" t="s">
        <v>33674</v>
      </c>
      <c r="AO15849" s="171"/>
      <c r="AP15849" s="171"/>
      <c r="AQ15849" s="171"/>
      <c r="AR15849" s="171"/>
    </row>
    <row r="15850" spans="24:44">
      <c r="X15850" t="s">
        <v>41946</v>
      </c>
      <c r="Y15850" t="s">
        <v>386</v>
      </c>
      <c r="Z15850" t="s">
        <v>41947</v>
      </c>
      <c r="AA15850" t="s">
        <v>33603</v>
      </c>
      <c r="AB15850" t="s">
        <v>125</v>
      </c>
      <c r="AO15850" s="171"/>
      <c r="AP15850" s="171"/>
      <c r="AQ15850" s="171"/>
      <c r="AR15850" s="171"/>
    </row>
    <row r="15851" spans="24:44">
      <c r="X15851" t="s">
        <v>41948</v>
      </c>
      <c r="Y15851" t="s">
        <v>386</v>
      </c>
      <c r="Z15851" t="s">
        <v>41949</v>
      </c>
      <c r="AA15851" t="s">
        <v>33762</v>
      </c>
      <c r="AB15851" t="s">
        <v>125</v>
      </c>
      <c r="AO15851" s="171"/>
      <c r="AP15851" s="171"/>
      <c r="AQ15851" s="171"/>
      <c r="AR15851" s="171"/>
    </row>
    <row r="15852" spans="24:44">
      <c r="X15852" t="s">
        <v>41950</v>
      </c>
      <c r="Y15852" t="s">
        <v>386</v>
      </c>
      <c r="Z15852" t="s">
        <v>41951</v>
      </c>
      <c r="AA15852" t="s">
        <v>34125</v>
      </c>
      <c r="AB15852" t="s">
        <v>33674</v>
      </c>
      <c r="AO15852" s="171"/>
      <c r="AP15852" s="171"/>
      <c r="AQ15852" s="171"/>
      <c r="AR15852" s="171"/>
    </row>
    <row r="15853" spans="24:44">
      <c r="X15853" t="s">
        <v>41952</v>
      </c>
      <c r="Y15853" t="s">
        <v>386</v>
      </c>
      <c r="Z15853" t="s">
        <v>41953</v>
      </c>
      <c r="AA15853" t="s">
        <v>34125</v>
      </c>
      <c r="AB15853" t="s">
        <v>33674</v>
      </c>
      <c r="AO15853" s="171"/>
      <c r="AP15853" s="171"/>
      <c r="AQ15853" s="171"/>
      <c r="AR15853" s="171"/>
    </row>
    <row r="15854" spans="24:44">
      <c r="X15854" t="s">
        <v>41954</v>
      </c>
      <c r="Y15854" t="s">
        <v>386</v>
      </c>
      <c r="Z15854" t="s">
        <v>41955</v>
      </c>
      <c r="AA15854" t="s">
        <v>34125</v>
      </c>
      <c r="AB15854" t="s">
        <v>33674</v>
      </c>
      <c r="AO15854" s="171"/>
      <c r="AP15854" s="171"/>
      <c r="AQ15854" s="171"/>
      <c r="AR15854" s="171"/>
    </row>
    <row r="15855" spans="24:44">
      <c r="X15855" t="s">
        <v>41956</v>
      </c>
      <c r="Y15855" t="s">
        <v>386</v>
      </c>
      <c r="Z15855" t="s">
        <v>41957</v>
      </c>
      <c r="AA15855" t="s">
        <v>34125</v>
      </c>
      <c r="AB15855" t="s">
        <v>33674</v>
      </c>
      <c r="AO15855" s="171"/>
      <c r="AP15855" s="171"/>
      <c r="AQ15855" s="171"/>
      <c r="AR15855" s="171"/>
    </row>
    <row r="15856" spans="24:44">
      <c r="X15856" t="s">
        <v>41958</v>
      </c>
      <c r="Y15856" t="s">
        <v>386</v>
      </c>
      <c r="Z15856" t="s">
        <v>41959</v>
      </c>
      <c r="AA15856" t="s">
        <v>34125</v>
      </c>
      <c r="AB15856" t="s">
        <v>33674</v>
      </c>
      <c r="AO15856" s="171"/>
      <c r="AP15856" s="171"/>
      <c r="AQ15856" s="171"/>
      <c r="AR15856" s="171"/>
    </row>
    <row r="15857" spans="24:44">
      <c r="X15857" t="s">
        <v>41960</v>
      </c>
      <c r="Y15857" t="s">
        <v>386</v>
      </c>
      <c r="Z15857" t="s">
        <v>41961</v>
      </c>
      <c r="AA15857" t="s">
        <v>34125</v>
      </c>
      <c r="AB15857" t="s">
        <v>33674</v>
      </c>
      <c r="AO15857" s="171"/>
      <c r="AP15857" s="171"/>
      <c r="AQ15857" s="171"/>
      <c r="AR15857" s="171"/>
    </row>
    <row r="15858" spans="24:44">
      <c r="X15858" t="s">
        <v>41962</v>
      </c>
      <c r="Y15858" t="s">
        <v>386</v>
      </c>
      <c r="Z15858" t="s">
        <v>41963</v>
      </c>
      <c r="AA15858" t="s">
        <v>34125</v>
      </c>
      <c r="AB15858" t="s">
        <v>33674</v>
      </c>
      <c r="AO15858" s="171"/>
      <c r="AP15858" s="171"/>
      <c r="AQ15858" s="171"/>
      <c r="AR15858" s="171"/>
    </row>
    <row r="15859" spans="24:44">
      <c r="X15859" t="s">
        <v>41964</v>
      </c>
      <c r="Y15859" t="s">
        <v>386</v>
      </c>
      <c r="Z15859" t="s">
        <v>41965</v>
      </c>
      <c r="AA15859" t="s">
        <v>34125</v>
      </c>
      <c r="AB15859" t="s">
        <v>33674</v>
      </c>
      <c r="AO15859" s="171"/>
      <c r="AP15859" s="171"/>
      <c r="AQ15859" s="171"/>
      <c r="AR15859" s="171"/>
    </row>
    <row r="15860" spans="24:44">
      <c r="X15860" t="s">
        <v>41966</v>
      </c>
      <c r="Y15860" t="s">
        <v>386</v>
      </c>
      <c r="Z15860" t="s">
        <v>41967</v>
      </c>
      <c r="AA15860" t="s">
        <v>34125</v>
      </c>
      <c r="AB15860" t="s">
        <v>33674</v>
      </c>
      <c r="AO15860" s="171"/>
      <c r="AP15860" s="171"/>
      <c r="AQ15860" s="171"/>
      <c r="AR15860" s="171"/>
    </row>
    <row r="15861" spans="24:44">
      <c r="X15861" t="s">
        <v>5746</v>
      </c>
      <c r="Y15861" t="s">
        <v>386</v>
      </c>
      <c r="Z15861" t="s">
        <v>41968</v>
      </c>
      <c r="AA15861" t="s">
        <v>34125</v>
      </c>
      <c r="AB15861" t="s">
        <v>33674</v>
      </c>
      <c r="AO15861" s="171"/>
      <c r="AP15861" s="171"/>
      <c r="AQ15861" s="171"/>
      <c r="AR15861" s="171"/>
    </row>
    <row r="15862" spans="24:44">
      <c r="X15862" t="s">
        <v>41969</v>
      </c>
      <c r="Y15862" t="s">
        <v>389</v>
      </c>
      <c r="Z15862" t="s">
        <v>41970</v>
      </c>
      <c r="AA15862" t="s">
        <v>33846</v>
      </c>
      <c r="AB15862" t="s">
        <v>125</v>
      </c>
      <c r="AO15862" s="171"/>
      <c r="AP15862" s="171"/>
      <c r="AQ15862" s="171"/>
      <c r="AR15862" s="171"/>
    </row>
    <row r="15863" spans="24:44">
      <c r="X15863" t="s">
        <v>41971</v>
      </c>
      <c r="Y15863" t="s">
        <v>386</v>
      </c>
      <c r="Z15863" t="s">
        <v>41972</v>
      </c>
      <c r="AA15863" t="s">
        <v>41973</v>
      </c>
      <c r="AB15863" t="s">
        <v>125</v>
      </c>
      <c r="AO15863" s="171"/>
      <c r="AP15863" s="171"/>
      <c r="AQ15863" s="171"/>
      <c r="AR15863" s="171"/>
    </row>
    <row r="15864" spans="24:44">
      <c r="X15864" t="s">
        <v>41974</v>
      </c>
      <c r="Y15864" t="s">
        <v>386</v>
      </c>
      <c r="Z15864" t="s">
        <v>41975</v>
      </c>
      <c r="AA15864" t="s">
        <v>34125</v>
      </c>
      <c r="AB15864" t="s">
        <v>33674</v>
      </c>
      <c r="AO15864" s="171"/>
      <c r="AP15864" s="171"/>
      <c r="AQ15864" s="171"/>
      <c r="AR15864" s="171"/>
    </row>
    <row r="15865" spans="24:44">
      <c r="X15865" t="s">
        <v>41976</v>
      </c>
      <c r="Y15865" t="s">
        <v>386</v>
      </c>
      <c r="Z15865" t="s">
        <v>41977</v>
      </c>
      <c r="AA15865" t="s">
        <v>34125</v>
      </c>
      <c r="AB15865" t="s">
        <v>33674</v>
      </c>
      <c r="AO15865" s="171"/>
      <c r="AP15865" s="171"/>
      <c r="AQ15865" s="171"/>
      <c r="AR15865" s="171"/>
    </row>
    <row r="15866" spans="24:44">
      <c r="X15866" t="s">
        <v>41978</v>
      </c>
      <c r="Y15866" t="s">
        <v>386</v>
      </c>
      <c r="Z15866" t="s">
        <v>41979</v>
      </c>
      <c r="AA15866" t="s">
        <v>34125</v>
      </c>
      <c r="AB15866" t="s">
        <v>33674</v>
      </c>
      <c r="AO15866" s="171"/>
      <c r="AP15866" s="171"/>
      <c r="AQ15866" s="171"/>
      <c r="AR15866" s="171"/>
    </row>
    <row r="15867" spans="24:44">
      <c r="X15867" t="s">
        <v>41980</v>
      </c>
      <c r="Y15867" t="s">
        <v>386</v>
      </c>
      <c r="Z15867" t="s">
        <v>41981</v>
      </c>
      <c r="AA15867" t="s">
        <v>34125</v>
      </c>
      <c r="AB15867" t="s">
        <v>33674</v>
      </c>
      <c r="AO15867" s="171"/>
      <c r="AP15867" s="171"/>
      <c r="AQ15867" s="171"/>
      <c r="AR15867" s="171"/>
    </row>
    <row r="15868" spans="24:44">
      <c r="X15868" t="s">
        <v>3084</v>
      </c>
      <c r="Y15868" t="s">
        <v>386</v>
      </c>
      <c r="Z15868" t="s">
        <v>41982</v>
      </c>
      <c r="AA15868" t="s">
        <v>34125</v>
      </c>
      <c r="AB15868" t="s">
        <v>33674</v>
      </c>
      <c r="AO15868" s="171"/>
      <c r="AP15868" s="171"/>
      <c r="AQ15868" s="171"/>
      <c r="AR15868" s="171"/>
    </row>
    <row r="15869" spans="24:44">
      <c r="X15869" t="s">
        <v>41983</v>
      </c>
      <c r="Y15869" t="s">
        <v>389</v>
      </c>
      <c r="Z15869" t="s">
        <v>41984</v>
      </c>
      <c r="AA15869" t="s">
        <v>34125</v>
      </c>
      <c r="AB15869" t="s">
        <v>33674</v>
      </c>
      <c r="AO15869" s="171"/>
      <c r="AP15869" s="171"/>
      <c r="AQ15869" s="171"/>
      <c r="AR15869" s="171"/>
    </row>
    <row r="15870" spans="24:44">
      <c r="X15870" t="s">
        <v>3087</v>
      </c>
      <c r="Y15870" t="s">
        <v>386</v>
      </c>
      <c r="Z15870" t="s">
        <v>41985</v>
      </c>
      <c r="AA15870" t="s">
        <v>34125</v>
      </c>
      <c r="AB15870" t="s">
        <v>33674</v>
      </c>
      <c r="AO15870" s="171"/>
      <c r="AP15870" s="171"/>
      <c r="AQ15870" s="171"/>
      <c r="AR15870" s="171"/>
    </row>
    <row r="15871" spans="24:44">
      <c r="X15871" t="s">
        <v>3091</v>
      </c>
      <c r="Y15871" t="s">
        <v>386</v>
      </c>
      <c r="Z15871" t="s">
        <v>41986</v>
      </c>
      <c r="AA15871" t="s">
        <v>34125</v>
      </c>
      <c r="AB15871" t="s">
        <v>33674</v>
      </c>
      <c r="AO15871" s="171"/>
      <c r="AP15871" s="171"/>
      <c r="AQ15871" s="171"/>
      <c r="AR15871" s="171"/>
    </row>
    <row r="15872" spans="24:44">
      <c r="X15872" t="s">
        <v>3096</v>
      </c>
      <c r="Y15872" t="s">
        <v>386</v>
      </c>
      <c r="Z15872" t="s">
        <v>41987</v>
      </c>
      <c r="AA15872" t="s">
        <v>34125</v>
      </c>
      <c r="AB15872" t="s">
        <v>33674</v>
      </c>
      <c r="AO15872" s="171"/>
      <c r="AP15872" s="171"/>
      <c r="AQ15872" s="171"/>
      <c r="AR15872" s="171"/>
    </row>
    <row r="15873" spans="24:44">
      <c r="X15873" t="s">
        <v>3099</v>
      </c>
      <c r="Y15873" t="s">
        <v>386</v>
      </c>
      <c r="Z15873" t="s">
        <v>41988</v>
      </c>
      <c r="AA15873" t="s">
        <v>34125</v>
      </c>
      <c r="AB15873" t="s">
        <v>33674</v>
      </c>
      <c r="AO15873" s="171"/>
      <c r="AP15873" s="171"/>
      <c r="AQ15873" s="171"/>
      <c r="AR15873" s="171"/>
    </row>
    <row r="15874" spans="24:44">
      <c r="X15874" t="s">
        <v>3102</v>
      </c>
      <c r="Y15874" t="s">
        <v>386</v>
      </c>
      <c r="Z15874" t="s">
        <v>41989</v>
      </c>
      <c r="AA15874" t="s">
        <v>34125</v>
      </c>
      <c r="AB15874" t="s">
        <v>33674</v>
      </c>
      <c r="AO15874" s="171"/>
      <c r="AP15874" s="171"/>
      <c r="AQ15874" s="171"/>
      <c r="AR15874" s="171"/>
    </row>
    <row r="15875" spans="24:44">
      <c r="X15875" t="s">
        <v>41990</v>
      </c>
      <c r="Y15875" t="s">
        <v>389</v>
      </c>
      <c r="Z15875" t="s">
        <v>41991</v>
      </c>
      <c r="AA15875" t="s">
        <v>33846</v>
      </c>
      <c r="AB15875" t="s">
        <v>125</v>
      </c>
      <c r="AO15875" s="171"/>
      <c r="AP15875" s="171"/>
      <c r="AQ15875" s="171"/>
      <c r="AR15875" s="171"/>
    </row>
    <row r="15876" spans="24:44">
      <c r="X15876" t="s">
        <v>41992</v>
      </c>
      <c r="Y15876" t="s">
        <v>389</v>
      </c>
      <c r="Z15876" t="s">
        <v>41993</v>
      </c>
      <c r="AA15876" t="s">
        <v>33846</v>
      </c>
      <c r="AB15876" t="s">
        <v>125</v>
      </c>
      <c r="AO15876" s="171"/>
      <c r="AP15876" s="171"/>
      <c r="AQ15876" s="171"/>
      <c r="AR15876" s="171"/>
    </row>
    <row r="15877" spans="24:44">
      <c r="X15877" t="s">
        <v>3743</v>
      </c>
      <c r="Y15877" t="s">
        <v>386</v>
      </c>
      <c r="Z15877" t="s">
        <v>41994</v>
      </c>
      <c r="AA15877" t="s">
        <v>33693</v>
      </c>
      <c r="AB15877" t="s">
        <v>33694</v>
      </c>
      <c r="AO15877" s="171"/>
      <c r="AP15877" s="171"/>
      <c r="AQ15877" s="171"/>
      <c r="AR15877" s="171"/>
    </row>
    <row r="15878" spans="24:44">
      <c r="X15878" t="s">
        <v>3747</v>
      </c>
      <c r="Y15878" t="s">
        <v>386</v>
      </c>
      <c r="Z15878" t="s">
        <v>41994</v>
      </c>
      <c r="AA15878" t="s">
        <v>35168</v>
      </c>
      <c r="AB15878" t="s">
        <v>5361</v>
      </c>
      <c r="AO15878" s="171"/>
      <c r="AP15878" s="171"/>
      <c r="AQ15878" s="171"/>
      <c r="AR15878" s="171"/>
    </row>
    <row r="15879" spans="24:44">
      <c r="X15879" t="s">
        <v>3751</v>
      </c>
      <c r="Y15879" t="s">
        <v>386</v>
      </c>
      <c r="Z15879" t="s">
        <v>41994</v>
      </c>
      <c r="AA15879" t="s">
        <v>33846</v>
      </c>
      <c r="AB15879" t="s">
        <v>125</v>
      </c>
      <c r="AO15879" s="171"/>
      <c r="AP15879" s="171"/>
      <c r="AQ15879" s="171"/>
      <c r="AR15879" s="171"/>
    </row>
    <row r="15880" spans="24:44">
      <c r="X15880" t="s">
        <v>41995</v>
      </c>
      <c r="Y15880" t="s">
        <v>389</v>
      </c>
      <c r="Z15880" t="s">
        <v>41996</v>
      </c>
      <c r="AA15880" t="s">
        <v>34125</v>
      </c>
      <c r="AB15880" t="s">
        <v>33674</v>
      </c>
      <c r="AO15880" s="171"/>
      <c r="AP15880" s="171"/>
      <c r="AQ15880" s="171"/>
      <c r="AR15880" s="171"/>
    </row>
    <row r="15881" spans="24:44">
      <c r="X15881" t="s">
        <v>41997</v>
      </c>
      <c r="Y15881" t="s">
        <v>389</v>
      </c>
      <c r="Z15881" t="s">
        <v>41998</v>
      </c>
      <c r="AA15881" t="s">
        <v>34125</v>
      </c>
      <c r="AB15881" t="s">
        <v>33674</v>
      </c>
      <c r="AO15881" s="171"/>
      <c r="AP15881" s="171"/>
      <c r="AQ15881" s="171"/>
      <c r="AR15881" s="171"/>
    </row>
    <row r="15882" spans="24:44">
      <c r="X15882" t="s">
        <v>3756</v>
      </c>
      <c r="Y15882" t="s">
        <v>386</v>
      </c>
      <c r="Z15882" t="s">
        <v>41999</v>
      </c>
      <c r="AA15882" t="s">
        <v>34125</v>
      </c>
      <c r="AB15882" t="s">
        <v>33674</v>
      </c>
      <c r="AO15882" s="171"/>
      <c r="AP15882" s="171"/>
      <c r="AQ15882" s="171"/>
      <c r="AR15882" s="171"/>
    </row>
    <row r="15883" spans="24:44">
      <c r="X15883" t="s">
        <v>42000</v>
      </c>
      <c r="Y15883" t="s">
        <v>386</v>
      </c>
      <c r="Z15883" t="s">
        <v>42001</v>
      </c>
      <c r="AA15883" t="s">
        <v>34125</v>
      </c>
      <c r="AB15883" t="s">
        <v>33674</v>
      </c>
      <c r="AO15883" s="171"/>
      <c r="AP15883" s="171"/>
      <c r="AQ15883" s="171"/>
      <c r="AR15883" s="171"/>
    </row>
    <row r="15884" spans="24:44">
      <c r="X15884" t="s">
        <v>42002</v>
      </c>
      <c r="Y15884" t="s">
        <v>386</v>
      </c>
      <c r="Z15884" t="s">
        <v>42003</v>
      </c>
      <c r="AA15884" t="s">
        <v>34125</v>
      </c>
      <c r="AB15884" t="s">
        <v>33674</v>
      </c>
      <c r="AO15884" s="171"/>
      <c r="AP15884" s="171"/>
      <c r="AQ15884" s="171"/>
      <c r="AR15884" s="171"/>
    </row>
    <row r="15885" spans="24:44">
      <c r="X15885" t="s">
        <v>42004</v>
      </c>
      <c r="Y15885" t="s">
        <v>386</v>
      </c>
      <c r="Z15885" t="s">
        <v>42005</v>
      </c>
      <c r="AA15885" t="s">
        <v>34125</v>
      </c>
      <c r="AB15885" t="s">
        <v>33674</v>
      </c>
      <c r="AO15885" s="171"/>
      <c r="AP15885" s="171"/>
      <c r="AQ15885" s="171"/>
      <c r="AR15885" s="171"/>
    </row>
    <row r="15886" spans="24:44">
      <c r="X15886" t="s">
        <v>42006</v>
      </c>
      <c r="Y15886" t="s">
        <v>386</v>
      </c>
      <c r="Z15886" t="s">
        <v>42007</v>
      </c>
      <c r="AA15886" t="s">
        <v>34125</v>
      </c>
      <c r="AB15886" t="s">
        <v>33674</v>
      </c>
      <c r="AO15886" s="171"/>
      <c r="AP15886" s="171"/>
      <c r="AQ15886" s="171"/>
      <c r="AR15886" s="171"/>
    </row>
    <row r="15887" spans="24:44">
      <c r="X15887" t="s">
        <v>1541</v>
      </c>
      <c r="Y15887" t="s">
        <v>386</v>
      </c>
      <c r="Z15887" t="s">
        <v>42008</v>
      </c>
      <c r="AA15887" t="s">
        <v>36897</v>
      </c>
      <c r="AB15887" t="s">
        <v>36898</v>
      </c>
      <c r="AO15887" s="171"/>
      <c r="AP15887" s="171"/>
      <c r="AQ15887" s="171"/>
      <c r="AR15887" s="171"/>
    </row>
    <row r="15888" spans="24:44">
      <c r="X15888" t="s">
        <v>5211</v>
      </c>
      <c r="Y15888" t="s">
        <v>386</v>
      </c>
      <c r="Z15888" t="s">
        <v>42009</v>
      </c>
      <c r="AA15888" t="s">
        <v>34125</v>
      </c>
      <c r="AB15888" t="s">
        <v>33674</v>
      </c>
      <c r="AO15888" s="171"/>
      <c r="AP15888" s="171"/>
      <c r="AQ15888" s="171"/>
      <c r="AR15888" s="171"/>
    </row>
    <row r="15889" spans="24:44">
      <c r="X15889" t="s">
        <v>42010</v>
      </c>
      <c r="Y15889" t="s">
        <v>386</v>
      </c>
      <c r="Z15889" t="s">
        <v>42011</v>
      </c>
      <c r="AA15889" t="s">
        <v>34125</v>
      </c>
      <c r="AB15889" t="s">
        <v>33674</v>
      </c>
      <c r="AO15889" s="171"/>
      <c r="AP15889" s="171"/>
      <c r="AQ15889" s="171"/>
      <c r="AR15889" s="171"/>
    </row>
    <row r="15890" spans="24:44">
      <c r="X15890" t="s">
        <v>42012</v>
      </c>
      <c r="Y15890" t="s">
        <v>386</v>
      </c>
      <c r="Z15890" t="s">
        <v>42013</v>
      </c>
      <c r="AA15890" t="s">
        <v>42014</v>
      </c>
      <c r="AB15890" t="s">
        <v>33769</v>
      </c>
      <c r="AO15890" s="171"/>
      <c r="AP15890" s="171"/>
      <c r="AQ15890" s="171"/>
      <c r="AR15890" s="171"/>
    </row>
    <row r="15891" spans="24:44">
      <c r="X15891" t="s">
        <v>42015</v>
      </c>
      <c r="Y15891" t="s">
        <v>386</v>
      </c>
      <c r="Z15891" t="s">
        <v>42016</v>
      </c>
      <c r="AA15891" t="s">
        <v>42014</v>
      </c>
      <c r="AB15891" t="s">
        <v>33769</v>
      </c>
      <c r="AO15891" s="171"/>
      <c r="AP15891" s="171"/>
      <c r="AQ15891" s="171"/>
      <c r="AR15891" s="171"/>
    </row>
    <row r="15892" spans="24:44">
      <c r="X15892" t="s">
        <v>42015</v>
      </c>
      <c r="Y15892" t="s">
        <v>386</v>
      </c>
      <c r="Z15892" t="s">
        <v>42016</v>
      </c>
      <c r="AA15892" t="s">
        <v>42014</v>
      </c>
      <c r="AB15892" t="s">
        <v>33769</v>
      </c>
      <c r="AO15892" s="171"/>
      <c r="AP15892" s="171"/>
      <c r="AQ15892" s="171"/>
      <c r="AR15892" s="171"/>
    </row>
    <row r="15893" spans="24:44">
      <c r="X15893" t="s">
        <v>42017</v>
      </c>
      <c r="Y15893" t="s">
        <v>389</v>
      </c>
      <c r="Z15893" t="s">
        <v>33618</v>
      </c>
      <c r="AA15893" t="s">
        <v>42018</v>
      </c>
      <c r="AB15893" t="s">
        <v>125</v>
      </c>
      <c r="AO15893" s="171"/>
      <c r="AP15893" s="171"/>
      <c r="AQ15893" s="171"/>
      <c r="AR15893" s="171"/>
    </row>
    <row r="15894" spans="24:44">
      <c r="X15894" t="s">
        <v>42019</v>
      </c>
      <c r="Y15894" t="s">
        <v>386</v>
      </c>
      <c r="Z15894" t="s">
        <v>36681</v>
      </c>
      <c r="AA15894" t="s">
        <v>42020</v>
      </c>
      <c r="AB15894" t="s">
        <v>36683</v>
      </c>
      <c r="AO15894" s="171"/>
      <c r="AP15894" s="171"/>
      <c r="AQ15894" s="171"/>
      <c r="AR15894" s="171"/>
    </row>
    <row r="15895" spans="24:44">
      <c r="X15895" t="s">
        <v>42019</v>
      </c>
      <c r="Y15895" t="s">
        <v>386</v>
      </c>
      <c r="Z15895" t="s">
        <v>36681</v>
      </c>
      <c r="AA15895" t="s">
        <v>42020</v>
      </c>
      <c r="AB15895" t="s">
        <v>36683</v>
      </c>
      <c r="AO15895" s="171"/>
      <c r="AP15895" s="171"/>
      <c r="AQ15895" s="171"/>
      <c r="AR15895" s="171"/>
    </row>
    <row r="15896" spans="24:44">
      <c r="X15896" t="s">
        <v>42021</v>
      </c>
      <c r="Y15896" t="s">
        <v>386</v>
      </c>
      <c r="Z15896" t="s">
        <v>42022</v>
      </c>
      <c r="AA15896" t="s">
        <v>34125</v>
      </c>
      <c r="AB15896" t="s">
        <v>33674</v>
      </c>
      <c r="AO15896" s="171"/>
      <c r="AP15896" s="171"/>
      <c r="AQ15896" s="171"/>
      <c r="AR15896" s="171"/>
    </row>
    <row r="15897" spans="24:44">
      <c r="X15897" t="s">
        <v>42023</v>
      </c>
      <c r="Y15897" t="s">
        <v>386</v>
      </c>
      <c r="Z15897" t="s">
        <v>42024</v>
      </c>
      <c r="AA15897" t="s">
        <v>34125</v>
      </c>
      <c r="AB15897" t="s">
        <v>33674</v>
      </c>
      <c r="AO15897" s="171"/>
      <c r="AP15897" s="171"/>
      <c r="AQ15897" s="171"/>
      <c r="AR15897" s="171"/>
    </row>
    <row r="15898" spans="24:44">
      <c r="X15898" t="s">
        <v>42025</v>
      </c>
      <c r="Y15898" t="s">
        <v>386</v>
      </c>
      <c r="Z15898" t="s">
        <v>42026</v>
      </c>
      <c r="AA15898" t="s">
        <v>42027</v>
      </c>
      <c r="AB15898" t="s">
        <v>33694</v>
      </c>
      <c r="AO15898" s="171"/>
      <c r="AP15898" s="171"/>
      <c r="AQ15898" s="171"/>
      <c r="AR15898" s="171"/>
    </row>
    <row r="15899" spans="24:44">
      <c r="X15899" t="s">
        <v>42028</v>
      </c>
      <c r="Y15899" t="s">
        <v>389</v>
      </c>
      <c r="Z15899" t="s">
        <v>42029</v>
      </c>
      <c r="AA15899" t="s">
        <v>42030</v>
      </c>
      <c r="AB15899" t="s">
        <v>33627</v>
      </c>
      <c r="AO15899" s="171"/>
      <c r="AP15899" s="171"/>
      <c r="AQ15899" s="171"/>
      <c r="AR15899" s="171"/>
    </row>
    <row r="15900" spans="24:44">
      <c r="X15900" t="s">
        <v>42031</v>
      </c>
      <c r="Y15900" t="s">
        <v>386</v>
      </c>
      <c r="Z15900" t="s">
        <v>42032</v>
      </c>
      <c r="AA15900" t="s">
        <v>34125</v>
      </c>
      <c r="AB15900" t="s">
        <v>33674</v>
      </c>
      <c r="AO15900" s="171"/>
      <c r="AP15900" s="171"/>
      <c r="AQ15900" s="171"/>
      <c r="AR15900" s="171"/>
    </row>
    <row r="15901" spans="24:44">
      <c r="X15901" t="s">
        <v>42033</v>
      </c>
      <c r="Y15901" t="s">
        <v>386</v>
      </c>
      <c r="Z15901" t="s">
        <v>42034</v>
      </c>
      <c r="AA15901" t="s">
        <v>34125</v>
      </c>
      <c r="AB15901" t="s">
        <v>33674</v>
      </c>
      <c r="AO15901" s="171"/>
      <c r="AP15901" s="171"/>
      <c r="AQ15901" s="171"/>
      <c r="AR15901" s="171"/>
    </row>
    <row r="15902" spans="24:44">
      <c r="X15902" t="s">
        <v>42035</v>
      </c>
      <c r="Y15902" t="s">
        <v>386</v>
      </c>
      <c r="Z15902" t="s">
        <v>41857</v>
      </c>
      <c r="AA15902" t="s">
        <v>33693</v>
      </c>
      <c r="AB15902" t="s">
        <v>33694</v>
      </c>
      <c r="AO15902" s="171"/>
      <c r="AP15902" s="171"/>
      <c r="AQ15902" s="171"/>
      <c r="AR15902" s="171"/>
    </row>
    <row r="15903" spans="24:44">
      <c r="X15903" t="s">
        <v>42036</v>
      </c>
      <c r="Y15903" t="s">
        <v>386</v>
      </c>
      <c r="Z15903" t="s">
        <v>42037</v>
      </c>
      <c r="AA15903" t="s">
        <v>34125</v>
      </c>
      <c r="AB15903" t="s">
        <v>33674</v>
      </c>
      <c r="AO15903" s="171"/>
      <c r="AP15903" s="171"/>
      <c r="AQ15903" s="171"/>
      <c r="AR15903" s="171"/>
    </row>
    <row r="15904" spans="24:44">
      <c r="X15904" t="s">
        <v>42038</v>
      </c>
      <c r="Y15904" t="s">
        <v>386</v>
      </c>
      <c r="Z15904" t="s">
        <v>42039</v>
      </c>
      <c r="AA15904" t="s">
        <v>34125</v>
      </c>
      <c r="AB15904" t="s">
        <v>33674</v>
      </c>
      <c r="AO15904" s="171"/>
      <c r="AP15904" s="171"/>
      <c r="AQ15904" s="171"/>
      <c r="AR15904" s="171"/>
    </row>
    <row r="15905" spans="24:44">
      <c r="X15905" t="s">
        <v>42040</v>
      </c>
      <c r="Y15905" t="s">
        <v>386</v>
      </c>
      <c r="Z15905" t="s">
        <v>42041</v>
      </c>
      <c r="AA15905" t="s">
        <v>34125</v>
      </c>
      <c r="AB15905" t="s">
        <v>33674</v>
      </c>
      <c r="AO15905" s="171"/>
      <c r="AP15905" s="171"/>
      <c r="AQ15905" s="171"/>
      <c r="AR15905" s="171"/>
    </row>
    <row r="15906" spans="24:44">
      <c r="X15906" t="s">
        <v>42042</v>
      </c>
      <c r="Y15906" t="s">
        <v>386</v>
      </c>
      <c r="Z15906" t="s">
        <v>42043</v>
      </c>
      <c r="AA15906" t="s">
        <v>41935</v>
      </c>
      <c r="AB15906" t="s">
        <v>5354</v>
      </c>
      <c r="AO15906" s="171"/>
      <c r="AP15906" s="171"/>
      <c r="AQ15906" s="171"/>
      <c r="AR15906" s="171"/>
    </row>
    <row r="15907" spans="24:44">
      <c r="X15907" t="s">
        <v>42044</v>
      </c>
      <c r="Y15907" t="s">
        <v>386</v>
      </c>
      <c r="Z15907" t="s">
        <v>42045</v>
      </c>
      <c r="AA15907" t="s">
        <v>34125</v>
      </c>
      <c r="AB15907" t="s">
        <v>33674</v>
      </c>
      <c r="AO15907" s="171"/>
      <c r="AP15907" s="171"/>
      <c r="AQ15907" s="171"/>
      <c r="AR15907" s="171"/>
    </row>
    <row r="15908" spans="24:44">
      <c r="X15908" t="s">
        <v>42046</v>
      </c>
      <c r="Y15908" t="s">
        <v>386</v>
      </c>
      <c r="Z15908" t="s">
        <v>42047</v>
      </c>
      <c r="AA15908" t="s">
        <v>34125</v>
      </c>
      <c r="AB15908" t="s">
        <v>33674</v>
      </c>
      <c r="AO15908" s="171"/>
      <c r="AP15908" s="171"/>
      <c r="AQ15908" s="171"/>
      <c r="AR15908" s="171"/>
    </row>
    <row r="15909" spans="24:44">
      <c r="X15909" t="s">
        <v>42048</v>
      </c>
      <c r="Y15909" t="s">
        <v>386</v>
      </c>
      <c r="Z15909" t="s">
        <v>42049</v>
      </c>
      <c r="AA15909" t="s">
        <v>33762</v>
      </c>
      <c r="AB15909" t="s">
        <v>125</v>
      </c>
      <c r="AO15909" s="171"/>
      <c r="AP15909" s="171"/>
      <c r="AQ15909" s="171"/>
      <c r="AR15909" s="171"/>
    </row>
    <row r="15910" spans="24:44">
      <c r="X15910" t="s">
        <v>42050</v>
      </c>
      <c r="Y15910" t="s">
        <v>386</v>
      </c>
      <c r="Z15910" t="s">
        <v>42051</v>
      </c>
      <c r="AA15910" t="s">
        <v>33603</v>
      </c>
      <c r="AB15910" t="s">
        <v>125</v>
      </c>
      <c r="AO15910" s="171"/>
      <c r="AP15910" s="171"/>
      <c r="AQ15910" s="171"/>
      <c r="AR15910" s="171"/>
    </row>
    <row r="15911" spans="24:44">
      <c r="X15911" t="s">
        <v>42052</v>
      </c>
      <c r="Y15911" t="s">
        <v>386</v>
      </c>
      <c r="Z15911" t="s">
        <v>42053</v>
      </c>
      <c r="AA15911" t="s">
        <v>33762</v>
      </c>
      <c r="AB15911" t="s">
        <v>125</v>
      </c>
      <c r="AO15911" s="171"/>
      <c r="AP15911" s="171"/>
      <c r="AQ15911" s="171"/>
      <c r="AR15911" s="171"/>
    </row>
    <row r="15912" spans="24:44">
      <c r="X15912" t="s">
        <v>42054</v>
      </c>
      <c r="Y15912" t="s">
        <v>386</v>
      </c>
      <c r="Z15912" t="s">
        <v>42055</v>
      </c>
      <c r="AA15912" t="s">
        <v>34125</v>
      </c>
      <c r="AB15912" t="s">
        <v>33674</v>
      </c>
      <c r="AO15912" s="171"/>
      <c r="AP15912" s="171"/>
      <c r="AQ15912" s="171"/>
      <c r="AR15912" s="171"/>
    </row>
    <row r="15913" spans="24:44">
      <c r="X15913" t="s">
        <v>42056</v>
      </c>
      <c r="Y15913" t="s">
        <v>386</v>
      </c>
      <c r="Z15913" t="s">
        <v>42057</v>
      </c>
      <c r="AA15913" t="s">
        <v>37448</v>
      </c>
      <c r="AB15913" t="s">
        <v>33865</v>
      </c>
      <c r="AO15913" s="171"/>
      <c r="AP15913" s="171"/>
      <c r="AQ15913" s="171"/>
      <c r="AR15913" s="171"/>
    </row>
    <row r="15914" spans="24:44">
      <c r="X15914" t="s">
        <v>42058</v>
      </c>
      <c r="Y15914" t="s">
        <v>386</v>
      </c>
      <c r="Z15914" t="s">
        <v>42059</v>
      </c>
      <c r="AA15914" t="s">
        <v>34125</v>
      </c>
      <c r="AB15914" t="s">
        <v>33674</v>
      </c>
      <c r="AO15914" s="171"/>
      <c r="AP15914" s="171"/>
      <c r="AQ15914" s="171"/>
      <c r="AR15914" s="171"/>
    </row>
    <row r="15915" spans="24:44">
      <c r="X15915" t="s">
        <v>6552</v>
      </c>
      <c r="Y15915" t="s">
        <v>386</v>
      </c>
      <c r="Z15915" t="s">
        <v>42060</v>
      </c>
      <c r="AA15915" t="s">
        <v>33693</v>
      </c>
      <c r="AB15915" t="s">
        <v>33694</v>
      </c>
      <c r="AO15915" s="171"/>
      <c r="AP15915" s="171"/>
      <c r="AQ15915" s="171"/>
      <c r="AR15915" s="171"/>
    </row>
    <row r="15916" spans="24:44">
      <c r="X15916" t="s">
        <v>42061</v>
      </c>
      <c r="Y15916" t="s">
        <v>386</v>
      </c>
      <c r="Z15916" t="s">
        <v>42062</v>
      </c>
      <c r="AA15916" t="s">
        <v>39449</v>
      </c>
      <c r="AB15916" t="s">
        <v>125</v>
      </c>
      <c r="AO15916" s="171"/>
      <c r="AP15916" s="171"/>
      <c r="AQ15916" s="171"/>
      <c r="AR15916" s="171"/>
    </row>
    <row r="15917" spans="24:44">
      <c r="X15917" t="s">
        <v>42063</v>
      </c>
      <c r="Y15917" t="s">
        <v>386</v>
      </c>
      <c r="Z15917" t="s">
        <v>42064</v>
      </c>
      <c r="AA15917" t="s">
        <v>39452</v>
      </c>
      <c r="AB15917" t="s">
        <v>125</v>
      </c>
      <c r="AO15917" s="171"/>
      <c r="AP15917" s="171"/>
      <c r="AQ15917" s="171"/>
      <c r="AR15917" s="171"/>
    </row>
    <row r="15918" spans="24:44">
      <c r="X15918" t="s">
        <v>42065</v>
      </c>
      <c r="Y15918" t="s">
        <v>386</v>
      </c>
      <c r="Z15918" t="s">
        <v>42066</v>
      </c>
      <c r="AA15918" t="s">
        <v>39463</v>
      </c>
      <c r="AB15918" t="s">
        <v>5361</v>
      </c>
      <c r="AO15918" s="171"/>
      <c r="AP15918" s="171"/>
      <c r="AQ15918" s="171"/>
      <c r="AR15918" s="171"/>
    </row>
    <row r="15919" spans="24:44">
      <c r="X15919" t="s">
        <v>42067</v>
      </c>
      <c r="Y15919" t="s">
        <v>386</v>
      </c>
      <c r="Z15919" t="s">
        <v>42068</v>
      </c>
      <c r="AA15919" t="s">
        <v>39460</v>
      </c>
      <c r="AB15919" t="s">
        <v>5361</v>
      </c>
      <c r="AO15919" s="171"/>
      <c r="AP15919" s="171"/>
      <c r="AQ15919" s="171"/>
      <c r="AR15919" s="171"/>
    </row>
    <row r="15920" spans="24:44">
      <c r="X15920" t="s">
        <v>42069</v>
      </c>
      <c r="Y15920" t="s">
        <v>386</v>
      </c>
      <c r="Z15920" t="s">
        <v>42070</v>
      </c>
      <c r="AA15920" t="s">
        <v>39449</v>
      </c>
      <c r="AB15920" t="s">
        <v>125</v>
      </c>
      <c r="AO15920" s="171"/>
      <c r="AP15920" s="171"/>
      <c r="AQ15920" s="171"/>
      <c r="AR15920" s="171"/>
    </row>
    <row r="15921" spans="24:44">
      <c r="X15921" t="s">
        <v>42071</v>
      </c>
      <c r="Y15921" t="s">
        <v>386</v>
      </c>
      <c r="Z15921" t="s">
        <v>42072</v>
      </c>
      <c r="AA15921" t="s">
        <v>39463</v>
      </c>
      <c r="AB15921" t="s">
        <v>5361</v>
      </c>
      <c r="AO15921" s="171"/>
      <c r="AP15921" s="171"/>
      <c r="AQ15921" s="171"/>
      <c r="AR15921" s="171"/>
    </row>
    <row r="15922" spans="24:44">
      <c r="X15922" t="s">
        <v>42073</v>
      </c>
      <c r="Y15922" t="s">
        <v>386</v>
      </c>
      <c r="Z15922" t="s">
        <v>42074</v>
      </c>
      <c r="AA15922" t="s">
        <v>39460</v>
      </c>
      <c r="AB15922" t="s">
        <v>5361</v>
      </c>
      <c r="AO15922" s="171"/>
      <c r="AP15922" s="171"/>
      <c r="AQ15922" s="171"/>
      <c r="AR15922" s="171"/>
    </row>
    <row r="15923" spans="24:44">
      <c r="X15923" t="s">
        <v>42075</v>
      </c>
      <c r="Y15923" t="s">
        <v>389</v>
      </c>
      <c r="Z15923" t="s">
        <v>42076</v>
      </c>
      <c r="AA15923" t="s">
        <v>39452</v>
      </c>
      <c r="AB15923" t="s">
        <v>125</v>
      </c>
      <c r="AO15923" s="171"/>
      <c r="AP15923" s="171"/>
      <c r="AQ15923" s="171"/>
      <c r="AR15923" s="171"/>
    </row>
    <row r="15924" spans="24:44">
      <c r="X15924" t="s">
        <v>42077</v>
      </c>
      <c r="Y15924" t="s">
        <v>389</v>
      </c>
      <c r="Z15924" t="s">
        <v>42078</v>
      </c>
      <c r="AA15924" t="s">
        <v>39472</v>
      </c>
      <c r="AB15924" t="s">
        <v>33627</v>
      </c>
      <c r="AO15924" s="171"/>
      <c r="AP15924" s="171"/>
      <c r="AQ15924" s="171"/>
      <c r="AR15924" s="171"/>
    </row>
    <row r="15925" spans="24:44">
      <c r="X15925" t="s">
        <v>42079</v>
      </c>
      <c r="Y15925" t="s">
        <v>386</v>
      </c>
      <c r="Z15925" t="s">
        <v>42080</v>
      </c>
      <c r="AA15925" t="s">
        <v>39449</v>
      </c>
      <c r="AB15925" t="s">
        <v>125</v>
      </c>
      <c r="AO15925" s="171"/>
      <c r="AP15925" s="171"/>
      <c r="AQ15925" s="171"/>
      <c r="AR15925" s="171"/>
    </row>
    <row r="15926" spans="24:44">
      <c r="X15926" t="s">
        <v>42081</v>
      </c>
      <c r="Y15926" t="s">
        <v>386</v>
      </c>
      <c r="Z15926" t="s">
        <v>42082</v>
      </c>
      <c r="AA15926" t="s">
        <v>39463</v>
      </c>
      <c r="AB15926" t="s">
        <v>5361</v>
      </c>
      <c r="AO15926" s="171"/>
      <c r="AP15926" s="171"/>
      <c r="AQ15926" s="171"/>
      <c r="AR15926" s="171"/>
    </row>
    <row r="15927" spans="24:44">
      <c r="X15927" t="s">
        <v>42083</v>
      </c>
      <c r="Y15927" t="s">
        <v>386</v>
      </c>
      <c r="Z15927" t="s">
        <v>42084</v>
      </c>
      <c r="AA15927" t="s">
        <v>39460</v>
      </c>
      <c r="AB15927" t="s">
        <v>5361</v>
      </c>
      <c r="AO15927" s="171"/>
      <c r="AP15927" s="171"/>
      <c r="AQ15927" s="171"/>
      <c r="AR15927" s="171"/>
    </row>
    <row r="15928" spans="24:44">
      <c r="X15928" t="s">
        <v>42085</v>
      </c>
      <c r="Y15928" t="s">
        <v>386</v>
      </c>
      <c r="Z15928" t="s">
        <v>42086</v>
      </c>
      <c r="AA15928" t="s">
        <v>39452</v>
      </c>
      <c r="AB15928" t="s">
        <v>125</v>
      </c>
      <c r="AO15928" s="171"/>
      <c r="AP15928" s="171"/>
      <c r="AQ15928" s="171"/>
      <c r="AR15928" s="171"/>
    </row>
    <row r="15929" spans="24:44">
      <c r="X15929" t="s">
        <v>42087</v>
      </c>
      <c r="Y15929" t="s">
        <v>389</v>
      </c>
      <c r="Z15929" t="s">
        <v>42088</v>
      </c>
      <c r="AA15929" t="s">
        <v>39472</v>
      </c>
      <c r="AB15929" t="s">
        <v>33627</v>
      </c>
      <c r="AO15929" s="171"/>
      <c r="AP15929" s="171"/>
      <c r="AQ15929" s="171"/>
      <c r="AR15929" s="171"/>
    </row>
    <row r="15930" spans="24:44">
      <c r="X15930" t="s">
        <v>42089</v>
      </c>
      <c r="Y15930" t="s">
        <v>389</v>
      </c>
      <c r="Z15930" t="s">
        <v>42090</v>
      </c>
      <c r="AA15930" t="s">
        <v>39466</v>
      </c>
      <c r="AB15930" t="s">
        <v>5361</v>
      </c>
      <c r="AO15930" s="171"/>
      <c r="AP15930" s="171"/>
      <c r="AQ15930" s="171"/>
      <c r="AR15930" s="171"/>
    </row>
    <row r="15931" spans="24:44">
      <c r="X15931" t="s">
        <v>42091</v>
      </c>
      <c r="Y15931" t="s">
        <v>386</v>
      </c>
      <c r="Z15931" t="s">
        <v>42092</v>
      </c>
      <c r="AA15931" t="s">
        <v>39458</v>
      </c>
      <c r="AB15931" t="s">
        <v>125</v>
      </c>
      <c r="AO15931" s="171"/>
      <c r="AP15931" s="171"/>
      <c r="AQ15931" s="171"/>
      <c r="AR15931" s="171"/>
    </row>
    <row r="15932" spans="24:44">
      <c r="X15932" t="s">
        <v>42093</v>
      </c>
      <c r="Y15932" t="s">
        <v>386</v>
      </c>
      <c r="Z15932" t="s">
        <v>42094</v>
      </c>
      <c r="AA15932" t="s">
        <v>39449</v>
      </c>
      <c r="AB15932" t="s">
        <v>125</v>
      </c>
      <c r="AO15932" s="171"/>
      <c r="AP15932" s="171"/>
      <c r="AQ15932" s="171"/>
      <c r="AR15932" s="171"/>
    </row>
    <row r="15933" spans="24:44">
      <c r="X15933" t="s">
        <v>42095</v>
      </c>
      <c r="Y15933" t="s">
        <v>386</v>
      </c>
      <c r="Z15933" t="s">
        <v>42096</v>
      </c>
      <c r="AA15933" t="s">
        <v>39463</v>
      </c>
      <c r="AB15933" t="s">
        <v>5361</v>
      </c>
      <c r="AO15933" s="171"/>
      <c r="AP15933" s="171"/>
      <c r="AQ15933" s="171"/>
      <c r="AR15933" s="171"/>
    </row>
    <row r="15934" spans="24:44">
      <c r="X15934" t="s">
        <v>42097</v>
      </c>
      <c r="Y15934" t="s">
        <v>386</v>
      </c>
      <c r="Z15934" t="s">
        <v>42098</v>
      </c>
      <c r="AA15934" t="s">
        <v>39460</v>
      </c>
      <c r="AB15934" t="s">
        <v>5361</v>
      </c>
      <c r="AO15934" s="171"/>
      <c r="AP15934" s="171"/>
      <c r="AQ15934" s="171"/>
      <c r="AR15934" s="171"/>
    </row>
    <row r="15935" spans="24:44">
      <c r="X15935" t="s">
        <v>42099</v>
      </c>
      <c r="Y15935" t="s">
        <v>386</v>
      </c>
      <c r="Z15935" t="s">
        <v>42100</v>
      </c>
      <c r="AA15935" t="s">
        <v>39452</v>
      </c>
      <c r="AB15935" t="s">
        <v>125</v>
      </c>
      <c r="AO15935" s="171"/>
      <c r="AP15935" s="171"/>
      <c r="AQ15935" s="171"/>
      <c r="AR15935" s="171"/>
    </row>
    <row r="15936" spans="24:44">
      <c r="X15936" t="s">
        <v>42101</v>
      </c>
      <c r="Y15936" t="s">
        <v>389</v>
      </c>
      <c r="Z15936" t="s">
        <v>42102</v>
      </c>
      <c r="AA15936" t="s">
        <v>39472</v>
      </c>
      <c r="AB15936" t="s">
        <v>33627</v>
      </c>
      <c r="AO15936" s="171"/>
      <c r="AP15936" s="171"/>
      <c r="AQ15936" s="171"/>
      <c r="AR15936" s="171"/>
    </row>
    <row r="15937" spans="24:44">
      <c r="X15937" t="s">
        <v>42103</v>
      </c>
      <c r="Y15937" t="s">
        <v>386</v>
      </c>
      <c r="Z15937" t="s">
        <v>42104</v>
      </c>
      <c r="AA15937" t="s">
        <v>39449</v>
      </c>
      <c r="AB15937" t="s">
        <v>125</v>
      </c>
      <c r="AO15937" s="171"/>
      <c r="AP15937" s="171"/>
      <c r="AQ15937" s="171"/>
      <c r="AR15937" s="171"/>
    </row>
    <row r="15938" spans="24:44">
      <c r="X15938" t="s">
        <v>42105</v>
      </c>
      <c r="Y15938" t="s">
        <v>386</v>
      </c>
      <c r="Z15938" t="s">
        <v>42106</v>
      </c>
      <c r="AA15938" t="s">
        <v>39452</v>
      </c>
      <c r="AB15938" t="s">
        <v>125</v>
      </c>
      <c r="AO15938" s="171"/>
      <c r="AP15938" s="171"/>
      <c r="AQ15938" s="171"/>
      <c r="AR15938" s="171"/>
    </row>
    <row r="15939" spans="24:44">
      <c r="X15939" t="s">
        <v>42107</v>
      </c>
      <c r="Y15939" t="s">
        <v>389</v>
      </c>
      <c r="Z15939" t="s">
        <v>42108</v>
      </c>
      <c r="AA15939" t="s">
        <v>39472</v>
      </c>
      <c r="AB15939" t="s">
        <v>33627</v>
      </c>
      <c r="AO15939" s="171"/>
      <c r="AP15939" s="171"/>
      <c r="AQ15939" s="171"/>
      <c r="AR15939" s="171"/>
    </row>
    <row r="15940" spans="24:44">
      <c r="X15940" t="s">
        <v>42109</v>
      </c>
      <c r="Y15940" t="s">
        <v>386</v>
      </c>
      <c r="Z15940" t="s">
        <v>42110</v>
      </c>
      <c r="AA15940" t="s">
        <v>34831</v>
      </c>
      <c r="AB15940" t="s">
        <v>33865</v>
      </c>
      <c r="AO15940" s="171"/>
      <c r="AP15940" s="171"/>
      <c r="AQ15940" s="171"/>
      <c r="AR15940" s="171"/>
    </row>
    <row r="15941" spans="24:44">
      <c r="X15941" t="s">
        <v>42111</v>
      </c>
      <c r="Y15941" t="s">
        <v>386</v>
      </c>
      <c r="Z15941" t="s">
        <v>42112</v>
      </c>
      <c r="AA15941" t="s">
        <v>33846</v>
      </c>
      <c r="AB15941" t="s">
        <v>125</v>
      </c>
      <c r="AO15941" s="171"/>
      <c r="AP15941" s="171"/>
      <c r="AQ15941" s="171"/>
      <c r="AR15941" s="171"/>
    </row>
    <row r="15942" spans="24:44">
      <c r="X15942" t="s">
        <v>42113</v>
      </c>
      <c r="Y15942" t="s">
        <v>386</v>
      </c>
      <c r="Z15942" t="s">
        <v>42114</v>
      </c>
      <c r="AA15942" t="s">
        <v>34125</v>
      </c>
      <c r="AB15942" t="s">
        <v>33674</v>
      </c>
      <c r="AO15942" s="171"/>
      <c r="AP15942" s="171"/>
      <c r="AQ15942" s="171"/>
      <c r="AR15942" s="171"/>
    </row>
    <row r="15943" spans="24:44">
      <c r="X15943" t="s">
        <v>42115</v>
      </c>
      <c r="Y15943" t="s">
        <v>386</v>
      </c>
      <c r="Z15943" t="s">
        <v>42116</v>
      </c>
      <c r="AA15943" t="s">
        <v>34125</v>
      </c>
      <c r="AB15943" t="s">
        <v>33674</v>
      </c>
      <c r="AO15943" s="171"/>
      <c r="AP15943" s="171"/>
      <c r="AQ15943" s="171"/>
      <c r="AR15943" s="171"/>
    </row>
    <row r="15944" spans="24:44">
      <c r="X15944" t="s">
        <v>42117</v>
      </c>
      <c r="Y15944" t="s">
        <v>386</v>
      </c>
      <c r="Z15944" t="s">
        <v>42118</v>
      </c>
      <c r="AA15944" t="s">
        <v>34125</v>
      </c>
      <c r="AB15944" t="s">
        <v>33674</v>
      </c>
      <c r="AO15944" s="171"/>
      <c r="AP15944" s="171"/>
      <c r="AQ15944" s="171"/>
      <c r="AR15944" s="171"/>
    </row>
    <row r="15945" spans="24:44">
      <c r="X15945" t="s">
        <v>42119</v>
      </c>
      <c r="Y15945" t="s">
        <v>386</v>
      </c>
      <c r="Z15945" t="s">
        <v>42120</v>
      </c>
      <c r="AA15945" t="s">
        <v>34125</v>
      </c>
      <c r="AB15945" t="s">
        <v>33674</v>
      </c>
      <c r="AO15945" s="171"/>
      <c r="AP15945" s="171"/>
      <c r="AQ15945" s="171"/>
      <c r="AR15945" s="171"/>
    </row>
    <row r="15946" spans="24:44">
      <c r="X15946" t="s">
        <v>42121</v>
      </c>
      <c r="Y15946" t="s">
        <v>386</v>
      </c>
      <c r="Z15946" t="s">
        <v>42122</v>
      </c>
      <c r="AA15946" t="s">
        <v>34125</v>
      </c>
      <c r="AB15946" t="s">
        <v>33674</v>
      </c>
      <c r="AO15946" s="171"/>
      <c r="AP15946" s="171"/>
      <c r="AQ15946" s="171"/>
      <c r="AR15946" s="171"/>
    </row>
    <row r="15947" spans="24:44">
      <c r="X15947" t="s">
        <v>42123</v>
      </c>
      <c r="Y15947" t="s">
        <v>386</v>
      </c>
      <c r="Z15947" t="s">
        <v>42124</v>
      </c>
      <c r="AA15947" t="s">
        <v>34149</v>
      </c>
      <c r="AB15947" t="s">
        <v>33927</v>
      </c>
      <c r="AO15947" s="171"/>
      <c r="AP15947" s="171"/>
      <c r="AQ15947" s="171"/>
      <c r="AR15947" s="171"/>
    </row>
    <row r="15948" spans="24:44">
      <c r="X15948" t="s">
        <v>42125</v>
      </c>
      <c r="Y15948" t="s">
        <v>386</v>
      </c>
      <c r="Z15948" t="s">
        <v>42126</v>
      </c>
      <c r="AA15948" t="s">
        <v>33762</v>
      </c>
      <c r="AB15948" t="s">
        <v>125</v>
      </c>
      <c r="AO15948" s="171"/>
      <c r="AP15948" s="171"/>
      <c r="AQ15948" s="171"/>
      <c r="AR15948" s="171"/>
    </row>
    <row r="15949" spans="24:44">
      <c r="X15949" t="s">
        <v>42127</v>
      </c>
      <c r="Y15949" t="s">
        <v>386</v>
      </c>
      <c r="Z15949" t="s">
        <v>42124</v>
      </c>
      <c r="AA15949" t="s">
        <v>35595</v>
      </c>
      <c r="AB15949" t="s">
        <v>33927</v>
      </c>
      <c r="AO15949" s="171"/>
      <c r="AP15949" s="171"/>
      <c r="AQ15949" s="171"/>
      <c r="AR15949" s="171"/>
    </row>
    <row r="15950" spans="24:44">
      <c r="X15950" t="s">
        <v>42128</v>
      </c>
      <c r="Y15950" t="s">
        <v>386</v>
      </c>
      <c r="Z15950" t="s">
        <v>42129</v>
      </c>
      <c r="AA15950" t="s">
        <v>34149</v>
      </c>
      <c r="AB15950" t="s">
        <v>33927</v>
      </c>
      <c r="AO15950" s="171"/>
      <c r="AP15950" s="171"/>
      <c r="AQ15950" s="171"/>
      <c r="AR15950" s="171"/>
    </row>
    <row r="15951" spans="24:44">
      <c r="X15951" t="s">
        <v>42130</v>
      </c>
      <c r="Y15951" t="s">
        <v>386</v>
      </c>
      <c r="Z15951" t="s">
        <v>42129</v>
      </c>
      <c r="AA15951" t="s">
        <v>35595</v>
      </c>
      <c r="AB15951" t="s">
        <v>33927</v>
      </c>
      <c r="AO15951" s="171"/>
      <c r="AP15951" s="171"/>
      <c r="AQ15951" s="171"/>
      <c r="AR15951" s="171"/>
    </row>
    <row r="15952" spans="24:44">
      <c r="X15952" t="s">
        <v>42131</v>
      </c>
      <c r="Y15952" t="s">
        <v>386</v>
      </c>
      <c r="Z15952" t="s">
        <v>42132</v>
      </c>
      <c r="AA15952" t="s">
        <v>34149</v>
      </c>
      <c r="AB15952" t="s">
        <v>33927</v>
      </c>
      <c r="AO15952" s="171"/>
      <c r="AP15952" s="171"/>
      <c r="AQ15952" s="171"/>
      <c r="AR15952" s="171"/>
    </row>
    <row r="15953" spans="24:44">
      <c r="X15953" t="s">
        <v>42133</v>
      </c>
      <c r="Y15953" t="s">
        <v>386</v>
      </c>
      <c r="Z15953" t="s">
        <v>42132</v>
      </c>
      <c r="AA15953" t="s">
        <v>35595</v>
      </c>
      <c r="AB15953" t="s">
        <v>33927</v>
      </c>
      <c r="AO15953" s="171"/>
      <c r="AP15953" s="171"/>
      <c r="AQ15953" s="171"/>
      <c r="AR15953" s="171"/>
    </row>
    <row r="15954" spans="24:44">
      <c r="X15954" t="s">
        <v>42134</v>
      </c>
      <c r="Y15954" t="s">
        <v>386</v>
      </c>
      <c r="Z15954" t="s">
        <v>42135</v>
      </c>
      <c r="AA15954" t="s">
        <v>34125</v>
      </c>
      <c r="AB15954" t="s">
        <v>33674</v>
      </c>
      <c r="AO15954" s="171"/>
      <c r="AP15954" s="171"/>
      <c r="AQ15954" s="171"/>
      <c r="AR15954" s="171"/>
    </row>
    <row r="15955" spans="24:44">
      <c r="X15955" t="s">
        <v>42136</v>
      </c>
      <c r="Y15955" t="s">
        <v>386</v>
      </c>
      <c r="Z15955" t="s">
        <v>41333</v>
      </c>
      <c r="AA15955" t="s">
        <v>34125</v>
      </c>
      <c r="AB15955" t="s">
        <v>33674</v>
      </c>
      <c r="AO15955" s="171"/>
      <c r="AP15955" s="171"/>
      <c r="AQ15955" s="171"/>
      <c r="AR15955" s="171"/>
    </row>
    <row r="15956" spans="24:44">
      <c r="X15956" t="s">
        <v>42137</v>
      </c>
      <c r="Y15956" t="s">
        <v>386</v>
      </c>
      <c r="Z15956" t="s">
        <v>42138</v>
      </c>
      <c r="AA15956" t="s">
        <v>34125</v>
      </c>
      <c r="AB15956" t="s">
        <v>33674</v>
      </c>
      <c r="AO15956" s="171"/>
      <c r="AP15956" s="171"/>
      <c r="AQ15956" s="171"/>
      <c r="AR15956" s="171"/>
    </row>
    <row r="15957" spans="24:44">
      <c r="X15957" t="s">
        <v>42139</v>
      </c>
      <c r="Y15957" t="s">
        <v>386</v>
      </c>
      <c r="Z15957" t="s">
        <v>42140</v>
      </c>
      <c r="AA15957" t="s">
        <v>34125</v>
      </c>
      <c r="AB15957" t="s">
        <v>33674</v>
      </c>
      <c r="AO15957" s="171"/>
      <c r="AP15957" s="171"/>
      <c r="AQ15957" s="171"/>
      <c r="AR15957" s="171"/>
    </row>
    <row r="15958" spans="24:44">
      <c r="X15958" t="s">
        <v>42141</v>
      </c>
      <c r="Y15958" t="s">
        <v>386</v>
      </c>
      <c r="Z15958" t="s">
        <v>34308</v>
      </c>
      <c r="AA15958" t="s">
        <v>40857</v>
      </c>
      <c r="AB15958" t="s">
        <v>33694</v>
      </c>
      <c r="AO15958" s="171"/>
      <c r="AP15958" s="171"/>
      <c r="AQ15958" s="171"/>
      <c r="AR15958" s="171"/>
    </row>
    <row r="15959" spans="24:44">
      <c r="X15959" t="s">
        <v>42141</v>
      </c>
      <c r="Y15959" t="s">
        <v>386</v>
      </c>
      <c r="Z15959" t="s">
        <v>34308</v>
      </c>
      <c r="AA15959" t="s">
        <v>40857</v>
      </c>
      <c r="AB15959" t="s">
        <v>33694</v>
      </c>
      <c r="AO15959" s="171"/>
      <c r="AP15959" s="171"/>
      <c r="AQ15959" s="171"/>
      <c r="AR15959" s="171"/>
    </row>
    <row r="15960" spans="24:44">
      <c r="X15960" t="s">
        <v>42142</v>
      </c>
      <c r="Y15960" t="s">
        <v>386</v>
      </c>
      <c r="Z15960" t="s">
        <v>42143</v>
      </c>
      <c r="AA15960" t="s">
        <v>34125</v>
      </c>
      <c r="AB15960" t="s">
        <v>33674</v>
      </c>
      <c r="AO15960" s="171"/>
      <c r="AP15960" s="171"/>
      <c r="AQ15960" s="171"/>
      <c r="AR15960" s="171"/>
    </row>
    <row r="15961" spans="24:44">
      <c r="X15961" t="s">
        <v>42144</v>
      </c>
      <c r="Y15961" t="s">
        <v>386</v>
      </c>
      <c r="Z15961" t="s">
        <v>42145</v>
      </c>
      <c r="AA15961" t="s">
        <v>34125</v>
      </c>
      <c r="AB15961" t="s">
        <v>33674</v>
      </c>
      <c r="AO15961" s="171"/>
      <c r="AP15961" s="171"/>
      <c r="AQ15961" s="171"/>
      <c r="AR15961" s="171"/>
    </row>
    <row r="15962" spans="24:44">
      <c r="X15962" t="s">
        <v>42146</v>
      </c>
      <c r="Y15962" t="s">
        <v>386</v>
      </c>
      <c r="Z15962" t="s">
        <v>42147</v>
      </c>
      <c r="AA15962" t="s">
        <v>34125</v>
      </c>
      <c r="AB15962" t="s">
        <v>33674</v>
      </c>
      <c r="AO15962" s="171"/>
      <c r="AP15962" s="171"/>
      <c r="AQ15962" s="171"/>
      <c r="AR15962" s="171"/>
    </row>
    <row r="15963" spans="24:44">
      <c r="X15963" t="s">
        <v>42148</v>
      </c>
      <c r="Y15963" t="s">
        <v>386</v>
      </c>
      <c r="Z15963" t="s">
        <v>42149</v>
      </c>
      <c r="AA15963" t="s">
        <v>34125</v>
      </c>
      <c r="AB15963" t="s">
        <v>33674</v>
      </c>
      <c r="AO15963" s="171"/>
      <c r="AP15963" s="171"/>
      <c r="AQ15963" s="171"/>
      <c r="AR15963" s="171"/>
    </row>
    <row r="15964" spans="24:44">
      <c r="X15964" t="s">
        <v>42150</v>
      </c>
      <c r="Y15964" t="s">
        <v>386</v>
      </c>
      <c r="Z15964" t="s">
        <v>42151</v>
      </c>
      <c r="AA15964" t="s">
        <v>35595</v>
      </c>
      <c r="AB15964" t="s">
        <v>33927</v>
      </c>
      <c r="AO15964" s="171"/>
      <c r="AP15964" s="171"/>
      <c r="AQ15964" s="171"/>
      <c r="AR15964" s="171"/>
    </row>
    <row r="15965" spans="24:44">
      <c r="X15965" t="s">
        <v>42152</v>
      </c>
      <c r="Y15965" t="s">
        <v>386</v>
      </c>
      <c r="Z15965" t="s">
        <v>42153</v>
      </c>
      <c r="AA15965" t="s">
        <v>34125</v>
      </c>
      <c r="AB15965" t="s">
        <v>33674</v>
      </c>
      <c r="AO15965" s="171"/>
      <c r="AP15965" s="171"/>
      <c r="AQ15965" s="171"/>
      <c r="AR15965" s="171"/>
    </row>
    <row r="15966" spans="24:44">
      <c r="X15966" t="s">
        <v>42154</v>
      </c>
      <c r="Y15966" t="s">
        <v>386</v>
      </c>
      <c r="Z15966" t="s">
        <v>42155</v>
      </c>
      <c r="AA15966" t="s">
        <v>38837</v>
      </c>
      <c r="AB15966" t="s">
        <v>5354</v>
      </c>
      <c r="AO15966" s="171"/>
      <c r="AP15966" s="171"/>
      <c r="AQ15966" s="171"/>
      <c r="AR15966" s="171"/>
    </row>
    <row r="15967" spans="24:44">
      <c r="X15967" t="s">
        <v>42156</v>
      </c>
      <c r="Y15967" t="s">
        <v>386</v>
      </c>
      <c r="Z15967" t="s">
        <v>42157</v>
      </c>
      <c r="AA15967" t="s">
        <v>38837</v>
      </c>
      <c r="AB15967" t="s">
        <v>5354</v>
      </c>
      <c r="AO15967" s="171"/>
      <c r="AP15967" s="171"/>
      <c r="AQ15967" s="171"/>
      <c r="AR15967" s="171"/>
    </row>
    <row r="15968" spans="24:44">
      <c r="X15968" t="s">
        <v>42158</v>
      </c>
      <c r="Y15968" t="s">
        <v>386</v>
      </c>
      <c r="Z15968" t="s">
        <v>42159</v>
      </c>
      <c r="AA15968" t="s">
        <v>38837</v>
      </c>
      <c r="AB15968" t="s">
        <v>5354</v>
      </c>
      <c r="AO15968" s="171"/>
      <c r="AP15968" s="171"/>
      <c r="AQ15968" s="171"/>
      <c r="AR15968" s="171"/>
    </row>
    <row r="15969" spans="24:44">
      <c r="X15969" t="s">
        <v>42160</v>
      </c>
      <c r="Y15969" t="s">
        <v>386</v>
      </c>
      <c r="Z15969" t="s">
        <v>42161</v>
      </c>
      <c r="AA15969" t="s">
        <v>33762</v>
      </c>
      <c r="AB15969" t="s">
        <v>125</v>
      </c>
      <c r="AO15969" s="171"/>
      <c r="AP15969" s="171"/>
      <c r="AQ15969" s="171"/>
      <c r="AR15969" s="171"/>
    </row>
    <row r="15970" spans="24:44">
      <c r="X15970" t="s">
        <v>6557</v>
      </c>
      <c r="Y15970" t="s">
        <v>386</v>
      </c>
      <c r="Z15970" t="s">
        <v>42162</v>
      </c>
      <c r="AA15970" t="s">
        <v>33687</v>
      </c>
      <c r="AB15970" t="s">
        <v>33674</v>
      </c>
      <c r="AO15970" s="171"/>
      <c r="AP15970" s="171"/>
      <c r="AQ15970" s="171"/>
      <c r="AR15970" s="171"/>
    </row>
    <row r="15971" spans="24:44">
      <c r="X15971" t="s">
        <v>42163</v>
      </c>
      <c r="Y15971" t="s">
        <v>386</v>
      </c>
      <c r="Z15971" t="s">
        <v>42164</v>
      </c>
      <c r="AA15971" t="s">
        <v>33762</v>
      </c>
      <c r="AB15971" t="s">
        <v>125</v>
      </c>
      <c r="AO15971" s="171"/>
      <c r="AP15971" s="171"/>
      <c r="AQ15971" s="171"/>
      <c r="AR15971" s="171"/>
    </row>
    <row r="15972" spans="24:44">
      <c r="X15972" t="s">
        <v>42165</v>
      </c>
      <c r="Y15972" t="s">
        <v>386</v>
      </c>
      <c r="Z15972" t="s">
        <v>42166</v>
      </c>
      <c r="AA15972" t="s">
        <v>33762</v>
      </c>
      <c r="AB15972" t="s">
        <v>125</v>
      </c>
      <c r="AO15972" s="171"/>
      <c r="AP15972" s="171"/>
      <c r="AQ15972" s="171"/>
      <c r="AR15972" s="171"/>
    </row>
    <row r="15973" spans="24:44">
      <c r="X15973" t="s">
        <v>42167</v>
      </c>
      <c r="Y15973" t="s">
        <v>386</v>
      </c>
      <c r="Z15973" t="s">
        <v>42168</v>
      </c>
      <c r="AA15973" t="s">
        <v>33677</v>
      </c>
      <c r="AB15973" t="s">
        <v>125</v>
      </c>
      <c r="AO15973" s="171"/>
      <c r="AP15973" s="171"/>
      <c r="AQ15973" s="171"/>
      <c r="AR15973" s="171"/>
    </row>
    <row r="15974" spans="24:44">
      <c r="X15974" t="s">
        <v>42169</v>
      </c>
      <c r="Y15974" t="s">
        <v>389</v>
      </c>
      <c r="Z15974" t="s">
        <v>42170</v>
      </c>
      <c r="AA15974" t="s">
        <v>33715</v>
      </c>
      <c r="AB15974" t="s">
        <v>33627</v>
      </c>
      <c r="AO15974" s="171"/>
      <c r="AP15974" s="171"/>
      <c r="AQ15974" s="171"/>
      <c r="AR15974" s="171"/>
    </row>
    <row r="15975" spans="24:44">
      <c r="X15975" t="s">
        <v>42171</v>
      </c>
      <c r="Y15975" t="s">
        <v>386</v>
      </c>
      <c r="Z15975" t="s">
        <v>42172</v>
      </c>
      <c r="AA15975" t="s">
        <v>33715</v>
      </c>
      <c r="AB15975" t="s">
        <v>33627</v>
      </c>
      <c r="AO15975" s="171"/>
      <c r="AP15975" s="171"/>
      <c r="AQ15975" s="171"/>
      <c r="AR15975" s="171"/>
    </row>
    <row r="15976" spans="24:44">
      <c r="X15976" t="s">
        <v>42173</v>
      </c>
      <c r="Y15976" t="s">
        <v>386</v>
      </c>
      <c r="Z15976" t="s">
        <v>42174</v>
      </c>
      <c r="AA15976" t="s">
        <v>34125</v>
      </c>
      <c r="AB15976" t="s">
        <v>33674</v>
      </c>
      <c r="AO15976" s="171"/>
      <c r="AP15976" s="171"/>
      <c r="AQ15976" s="171"/>
      <c r="AR15976" s="171"/>
    </row>
    <row r="15977" spans="24:44">
      <c r="X15977" t="s">
        <v>42175</v>
      </c>
      <c r="Y15977" t="s">
        <v>386</v>
      </c>
      <c r="Z15977" t="s">
        <v>42176</v>
      </c>
      <c r="AA15977" t="s">
        <v>38837</v>
      </c>
      <c r="AB15977" t="s">
        <v>5354</v>
      </c>
      <c r="AO15977" s="171"/>
      <c r="AP15977" s="171"/>
      <c r="AQ15977" s="171"/>
      <c r="AR15977" s="171"/>
    </row>
    <row r="15978" spans="24:44">
      <c r="X15978" t="s">
        <v>42177</v>
      </c>
      <c r="Y15978" t="s">
        <v>386</v>
      </c>
      <c r="Z15978" t="s">
        <v>42178</v>
      </c>
      <c r="AA15978" t="s">
        <v>34125</v>
      </c>
      <c r="AB15978" t="s">
        <v>33674</v>
      </c>
      <c r="AO15978" s="171"/>
      <c r="AP15978" s="171"/>
      <c r="AQ15978" s="171"/>
      <c r="AR15978" s="171"/>
    </row>
    <row r="15979" spans="24:44">
      <c r="X15979" t="s">
        <v>42179</v>
      </c>
      <c r="Y15979" t="s">
        <v>386</v>
      </c>
      <c r="Z15979" t="s">
        <v>42180</v>
      </c>
      <c r="AA15979" t="s">
        <v>34125</v>
      </c>
      <c r="AB15979" t="s">
        <v>33674</v>
      </c>
      <c r="AO15979" s="171"/>
      <c r="AP15979" s="171"/>
      <c r="AQ15979" s="171"/>
      <c r="AR15979" s="171"/>
    </row>
    <row r="15980" spans="24:44">
      <c r="X15980" t="s">
        <v>42181</v>
      </c>
      <c r="Y15980" t="s">
        <v>386</v>
      </c>
      <c r="Z15980" t="s">
        <v>42182</v>
      </c>
      <c r="AA15980" t="s">
        <v>34125</v>
      </c>
      <c r="AB15980" t="s">
        <v>33674</v>
      </c>
      <c r="AO15980" s="171"/>
      <c r="AP15980" s="171"/>
      <c r="AQ15980" s="171"/>
      <c r="AR15980" s="171"/>
    </row>
    <row r="15981" spans="24:44">
      <c r="X15981" t="s">
        <v>42183</v>
      </c>
      <c r="Y15981" t="s">
        <v>386</v>
      </c>
      <c r="Z15981" t="s">
        <v>42184</v>
      </c>
      <c r="AA15981" t="s">
        <v>34125</v>
      </c>
      <c r="AB15981" t="s">
        <v>33674</v>
      </c>
      <c r="AO15981" s="171"/>
      <c r="AP15981" s="171"/>
      <c r="AQ15981" s="171"/>
      <c r="AR15981" s="171"/>
    </row>
    <row r="15982" spans="24:44">
      <c r="X15982" t="s">
        <v>42185</v>
      </c>
      <c r="Y15982" t="s">
        <v>386</v>
      </c>
      <c r="Z15982" t="s">
        <v>42186</v>
      </c>
      <c r="AA15982" t="s">
        <v>42187</v>
      </c>
      <c r="AB15982" t="s">
        <v>33694</v>
      </c>
      <c r="AO15982" s="171"/>
      <c r="AP15982" s="171"/>
      <c r="AQ15982" s="171"/>
      <c r="AR15982" s="171"/>
    </row>
    <row r="15983" spans="24:44">
      <c r="X15983" t="s">
        <v>42188</v>
      </c>
      <c r="Y15983" t="s">
        <v>386</v>
      </c>
      <c r="Z15983" t="s">
        <v>42189</v>
      </c>
      <c r="AA15983" t="s">
        <v>34125</v>
      </c>
      <c r="AB15983" t="s">
        <v>33674</v>
      </c>
      <c r="AO15983" s="171"/>
      <c r="AP15983" s="171"/>
      <c r="AQ15983" s="171"/>
      <c r="AR15983" s="171"/>
    </row>
    <row r="15984" spans="24:44">
      <c r="X15984" t="s">
        <v>42190</v>
      </c>
      <c r="Y15984" t="s">
        <v>386</v>
      </c>
      <c r="Z15984" t="s">
        <v>42191</v>
      </c>
      <c r="AA15984" t="s">
        <v>33762</v>
      </c>
      <c r="AB15984" t="s">
        <v>125</v>
      </c>
      <c r="AO15984" s="171"/>
      <c r="AP15984" s="171"/>
      <c r="AQ15984" s="171"/>
      <c r="AR15984" s="171"/>
    </row>
    <row r="15985" spans="24:44">
      <c r="X15985" t="s">
        <v>42192</v>
      </c>
      <c r="Y15985" t="s">
        <v>386</v>
      </c>
      <c r="Z15985" t="s">
        <v>42193</v>
      </c>
      <c r="AA15985" t="s">
        <v>653</v>
      </c>
      <c r="AB15985" t="s">
        <v>125</v>
      </c>
      <c r="AO15985" s="171"/>
      <c r="AP15985" s="171"/>
      <c r="AQ15985" s="171"/>
      <c r="AR15985" s="171"/>
    </row>
    <row r="15986" spans="24:44">
      <c r="X15986" t="s">
        <v>42194</v>
      </c>
      <c r="Y15986" t="s">
        <v>386</v>
      </c>
      <c r="Z15986" t="s">
        <v>42195</v>
      </c>
      <c r="AA15986" t="s">
        <v>33984</v>
      </c>
      <c r="AB15986" t="s">
        <v>125</v>
      </c>
      <c r="AO15986" s="171"/>
      <c r="AP15986" s="171"/>
      <c r="AQ15986" s="171"/>
      <c r="AR15986" s="171"/>
    </row>
    <row r="15987" spans="24:44">
      <c r="X15987" t="s">
        <v>42196</v>
      </c>
      <c r="Y15987" t="s">
        <v>386</v>
      </c>
      <c r="Z15987" t="s">
        <v>42197</v>
      </c>
      <c r="AA15987" t="s">
        <v>33762</v>
      </c>
      <c r="AB15987" t="s">
        <v>125</v>
      </c>
      <c r="AO15987" s="171"/>
      <c r="AP15987" s="171"/>
      <c r="AQ15987" s="171"/>
      <c r="AR15987" s="171"/>
    </row>
    <row r="15988" spans="24:44">
      <c r="X15988" t="s">
        <v>5216</v>
      </c>
      <c r="Y15988" t="s">
        <v>386</v>
      </c>
      <c r="Z15988" t="s">
        <v>42198</v>
      </c>
      <c r="AA15988" t="s">
        <v>34125</v>
      </c>
      <c r="AB15988" t="s">
        <v>33674</v>
      </c>
      <c r="AO15988" s="171"/>
      <c r="AP15988" s="171"/>
      <c r="AQ15988" s="171"/>
      <c r="AR15988" s="171"/>
    </row>
    <row r="15989" spans="24:44">
      <c r="X15989" t="s">
        <v>42199</v>
      </c>
      <c r="Y15989" t="s">
        <v>386</v>
      </c>
      <c r="Z15989" t="s">
        <v>42200</v>
      </c>
      <c r="AA15989" t="s">
        <v>33715</v>
      </c>
      <c r="AB15989" t="s">
        <v>33627</v>
      </c>
      <c r="AO15989" s="171"/>
      <c r="AP15989" s="171"/>
      <c r="AQ15989" s="171"/>
      <c r="AR15989" s="171"/>
    </row>
    <row r="15990" spans="24:44">
      <c r="X15990" t="s">
        <v>42201</v>
      </c>
      <c r="Y15990" t="s">
        <v>386</v>
      </c>
      <c r="Z15990" t="s">
        <v>42202</v>
      </c>
      <c r="AA15990" t="s">
        <v>42203</v>
      </c>
      <c r="AB15990" t="s">
        <v>33627</v>
      </c>
      <c r="AO15990" s="171"/>
      <c r="AP15990" s="171"/>
      <c r="AQ15990" s="171"/>
      <c r="AR15990" s="171"/>
    </row>
    <row r="15991" spans="24:44">
      <c r="X15991" t="s">
        <v>42201</v>
      </c>
      <c r="Y15991" t="s">
        <v>386</v>
      </c>
      <c r="Z15991" t="s">
        <v>42202</v>
      </c>
      <c r="AA15991" t="s">
        <v>42203</v>
      </c>
      <c r="AB15991" t="s">
        <v>33627</v>
      </c>
      <c r="AO15991" s="171"/>
      <c r="AP15991" s="171"/>
      <c r="AQ15991" s="171"/>
      <c r="AR15991" s="171"/>
    </row>
    <row r="15992" spans="24:44">
      <c r="X15992" t="s">
        <v>42204</v>
      </c>
      <c r="Y15992" t="s">
        <v>386</v>
      </c>
      <c r="Z15992" t="s">
        <v>42205</v>
      </c>
      <c r="AA15992" t="s">
        <v>33990</v>
      </c>
      <c r="AB15992" t="s">
        <v>33694</v>
      </c>
      <c r="AO15992" s="171"/>
      <c r="AP15992" s="171"/>
      <c r="AQ15992" s="171"/>
      <c r="AR15992" s="171"/>
    </row>
    <row r="15993" spans="24:44">
      <c r="X15993" t="s">
        <v>42206</v>
      </c>
      <c r="Y15993" t="s">
        <v>386</v>
      </c>
      <c r="Z15993" t="s">
        <v>42207</v>
      </c>
      <c r="AA15993" t="s">
        <v>34125</v>
      </c>
      <c r="AB15993" t="s">
        <v>33674</v>
      </c>
      <c r="AO15993" s="171"/>
      <c r="AP15993" s="171"/>
      <c r="AQ15993" s="171"/>
      <c r="AR15993" s="171"/>
    </row>
    <row r="15994" spans="24:44">
      <c r="X15994" t="s">
        <v>42208</v>
      </c>
      <c r="Y15994" t="s">
        <v>386</v>
      </c>
      <c r="Z15994" t="s">
        <v>42209</v>
      </c>
      <c r="AA15994" t="s">
        <v>34125</v>
      </c>
      <c r="AB15994" t="s">
        <v>33674</v>
      </c>
      <c r="AO15994" s="171"/>
      <c r="AP15994" s="171"/>
      <c r="AQ15994" s="171"/>
      <c r="AR15994" s="171"/>
    </row>
    <row r="15995" spans="24:44">
      <c r="X15995" t="s">
        <v>42210</v>
      </c>
      <c r="Y15995" t="s">
        <v>386</v>
      </c>
      <c r="Z15995" t="s">
        <v>42211</v>
      </c>
      <c r="AA15995" t="s">
        <v>33990</v>
      </c>
      <c r="AB15995" t="s">
        <v>33694</v>
      </c>
      <c r="AO15995" s="171"/>
      <c r="AP15995" s="171"/>
      <c r="AQ15995" s="171"/>
      <c r="AR15995" s="171"/>
    </row>
    <row r="15996" spans="24:44">
      <c r="X15996" t="s">
        <v>42212</v>
      </c>
      <c r="Y15996" t="s">
        <v>386</v>
      </c>
      <c r="Z15996" t="s">
        <v>42213</v>
      </c>
      <c r="AA15996" t="s">
        <v>41935</v>
      </c>
      <c r="AB15996" t="s">
        <v>5354</v>
      </c>
      <c r="AO15996" s="171"/>
      <c r="AP15996" s="171"/>
      <c r="AQ15996" s="171"/>
      <c r="AR15996" s="171"/>
    </row>
    <row r="15997" spans="24:44">
      <c r="X15997" t="s">
        <v>42214</v>
      </c>
      <c r="Y15997" t="s">
        <v>386</v>
      </c>
      <c r="Z15997" t="s">
        <v>36887</v>
      </c>
      <c r="AA15997" t="s">
        <v>40998</v>
      </c>
      <c r="AB15997" t="s">
        <v>34158</v>
      </c>
      <c r="AO15997" s="171"/>
      <c r="AP15997" s="171"/>
      <c r="AQ15997" s="171"/>
      <c r="AR15997" s="171"/>
    </row>
    <row r="15998" spans="24:44">
      <c r="X15998" t="s">
        <v>42214</v>
      </c>
      <c r="Y15998" t="s">
        <v>386</v>
      </c>
      <c r="Z15998" t="s">
        <v>36887</v>
      </c>
      <c r="AA15998" t="s">
        <v>40998</v>
      </c>
      <c r="AB15998" t="s">
        <v>34158</v>
      </c>
      <c r="AO15998" s="171"/>
      <c r="AP15998" s="171"/>
      <c r="AQ15998" s="171"/>
      <c r="AR15998" s="171"/>
    </row>
    <row r="15999" spans="24:44">
      <c r="X15999" t="s">
        <v>42215</v>
      </c>
      <c r="Y15999" t="s">
        <v>386</v>
      </c>
      <c r="Z15999" t="s">
        <v>42216</v>
      </c>
      <c r="AA15999" t="s">
        <v>40998</v>
      </c>
      <c r="AB15999" t="s">
        <v>34158</v>
      </c>
      <c r="AO15999" s="171"/>
      <c r="AP15999" s="171"/>
      <c r="AQ15999" s="171"/>
      <c r="AR15999" s="171"/>
    </row>
    <row r="16000" spans="24:44">
      <c r="X16000" t="s">
        <v>42215</v>
      </c>
      <c r="Y16000" t="s">
        <v>386</v>
      </c>
      <c r="Z16000" t="s">
        <v>42216</v>
      </c>
      <c r="AA16000" t="s">
        <v>40998</v>
      </c>
      <c r="AB16000" t="s">
        <v>34158</v>
      </c>
      <c r="AO16000" s="171"/>
      <c r="AP16000" s="171"/>
      <c r="AQ16000" s="171"/>
      <c r="AR16000" s="171"/>
    </row>
    <row r="16001" spans="24:44">
      <c r="X16001" t="s">
        <v>42217</v>
      </c>
      <c r="Y16001" t="s">
        <v>386</v>
      </c>
      <c r="Z16001" t="s">
        <v>42135</v>
      </c>
      <c r="AA16001" t="s">
        <v>38837</v>
      </c>
      <c r="AB16001" t="s">
        <v>5354</v>
      </c>
      <c r="AO16001" s="171"/>
      <c r="AP16001" s="171"/>
      <c r="AQ16001" s="171"/>
      <c r="AR16001" s="171"/>
    </row>
    <row r="16002" spans="24:44">
      <c r="X16002" t="s">
        <v>42218</v>
      </c>
      <c r="Y16002" t="s">
        <v>386</v>
      </c>
      <c r="Z16002" t="s">
        <v>42219</v>
      </c>
      <c r="AA16002" t="s">
        <v>39449</v>
      </c>
      <c r="AB16002" t="s">
        <v>125</v>
      </c>
      <c r="AO16002" s="171"/>
      <c r="AP16002" s="171"/>
      <c r="AQ16002" s="171"/>
      <c r="AR16002" s="171"/>
    </row>
    <row r="16003" spans="24:44">
      <c r="X16003" t="s">
        <v>42220</v>
      </c>
      <c r="Y16003" t="s">
        <v>386</v>
      </c>
      <c r="Z16003" t="s">
        <v>42221</v>
      </c>
      <c r="AA16003" t="s">
        <v>39458</v>
      </c>
      <c r="AB16003" t="s">
        <v>125</v>
      </c>
      <c r="AO16003" s="171"/>
      <c r="AP16003" s="171"/>
      <c r="AQ16003" s="171"/>
      <c r="AR16003" s="171"/>
    </row>
    <row r="16004" spans="24:44">
      <c r="X16004" t="s">
        <v>42222</v>
      </c>
      <c r="Y16004" t="s">
        <v>386</v>
      </c>
      <c r="Z16004" t="s">
        <v>42223</v>
      </c>
      <c r="AA16004" t="s">
        <v>35595</v>
      </c>
      <c r="AB16004" t="s">
        <v>33927</v>
      </c>
      <c r="AO16004" s="171"/>
      <c r="AP16004" s="171"/>
      <c r="AQ16004" s="171"/>
      <c r="AR16004" s="171"/>
    </row>
    <row r="16005" spans="24:44">
      <c r="X16005" t="s">
        <v>6562</v>
      </c>
      <c r="Y16005" t="s">
        <v>386</v>
      </c>
      <c r="Z16005" t="s">
        <v>42224</v>
      </c>
      <c r="AA16005" t="s">
        <v>34149</v>
      </c>
      <c r="AB16005" t="s">
        <v>33927</v>
      </c>
      <c r="AO16005" s="171"/>
      <c r="AP16005" s="171"/>
      <c r="AQ16005" s="171"/>
      <c r="AR16005" s="171"/>
    </row>
    <row r="16006" spans="24:44">
      <c r="X16006" t="s">
        <v>42225</v>
      </c>
      <c r="Y16006" t="s">
        <v>386</v>
      </c>
      <c r="Z16006" t="s">
        <v>42226</v>
      </c>
      <c r="AA16006" t="s">
        <v>39460</v>
      </c>
      <c r="AB16006" t="s">
        <v>5361</v>
      </c>
      <c r="AO16006" s="171"/>
      <c r="AP16006" s="171"/>
      <c r="AQ16006" s="171"/>
      <c r="AR16006" s="171"/>
    </row>
    <row r="16007" spans="24:44">
      <c r="X16007" t="s">
        <v>42227</v>
      </c>
      <c r="Y16007" t="s">
        <v>386</v>
      </c>
      <c r="Z16007" t="s">
        <v>42228</v>
      </c>
      <c r="AA16007" t="s">
        <v>39449</v>
      </c>
      <c r="AB16007" t="s">
        <v>125</v>
      </c>
      <c r="AO16007" s="171"/>
      <c r="AP16007" s="171"/>
      <c r="AQ16007" s="171"/>
      <c r="AR16007" s="171"/>
    </row>
    <row r="16008" spans="24:44">
      <c r="X16008" t="s">
        <v>42229</v>
      </c>
      <c r="Y16008" t="s">
        <v>386</v>
      </c>
      <c r="Z16008" t="s">
        <v>42230</v>
      </c>
      <c r="AA16008" t="s">
        <v>34125</v>
      </c>
      <c r="AB16008" t="s">
        <v>33674</v>
      </c>
      <c r="AO16008" s="171"/>
      <c r="AP16008" s="171"/>
      <c r="AQ16008" s="171"/>
      <c r="AR16008" s="171"/>
    </row>
    <row r="16009" spans="24:44">
      <c r="X16009" t="s">
        <v>42231</v>
      </c>
      <c r="Y16009" t="s">
        <v>386</v>
      </c>
      <c r="Z16009" t="s">
        <v>42232</v>
      </c>
      <c r="AA16009" t="s">
        <v>33846</v>
      </c>
      <c r="AB16009" t="s">
        <v>125</v>
      </c>
      <c r="AO16009" s="171"/>
      <c r="AP16009" s="171"/>
      <c r="AQ16009" s="171"/>
      <c r="AR16009" s="171"/>
    </row>
    <row r="16010" spans="24:44">
      <c r="X16010" t="s">
        <v>42233</v>
      </c>
      <c r="Y16010" t="s">
        <v>386</v>
      </c>
      <c r="Z16010" t="s">
        <v>42234</v>
      </c>
      <c r="AA16010" t="s">
        <v>35595</v>
      </c>
      <c r="AB16010" t="s">
        <v>33927</v>
      </c>
      <c r="AO16010" s="171"/>
      <c r="AP16010" s="171"/>
      <c r="AQ16010" s="171"/>
      <c r="AR16010" s="171"/>
    </row>
    <row r="16011" spans="24:44">
      <c r="X16011" t="s">
        <v>42235</v>
      </c>
      <c r="Y16011" t="s">
        <v>386</v>
      </c>
      <c r="Z16011" t="s">
        <v>42236</v>
      </c>
      <c r="AA16011" t="s">
        <v>34149</v>
      </c>
      <c r="AB16011" t="s">
        <v>33927</v>
      </c>
      <c r="AO16011" s="171"/>
      <c r="AP16011" s="171"/>
      <c r="AQ16011" s="171"/>
      <c r="AR16011" s="171"/>
    </row>
    <row r="16012" spans="24:44">
      <c r="X16012" t="s">
        <v>42237</v>
      </c>
      <c r="Y16012" t="s">
        <v>386</v>
      </c>
      <c r="Z16012" t="s">
        <v>42238</v>
      </c>
      <c r="AA16012" t="s">
        <v>35595</v>
      </c>
      <c r="AB16012" t="s">
        <v>33927</v>
      </c>
      <c r="AO16012" s="171"/>
      <c r="AP16012" s="171"/>
      <c r="AQ16012" s="171"/>
      <c r="AR16012" s="171"/>
    </row>
    <row r="16013" spans="24:44">
      <c r="X16013" t="s">
        <v>42239</v>
      </c>
      <c r="Y16013" t="s">
        <v>386</v>
      </c>
      <c r="Z16013" t="s">
        <v>42240</v>
      </c>
      <c r="AA16013" t="s">
        <v>34125</v>
      </c>
      <c r="AB16013" t="s">
        <v>33674</v>
      </c>
      <c r="AO16013" s="171"/>
      <c r="AP16013" s="171"/>
      <c r="AQ16013" s="171"/>
      <c r="AR16013" s="171"/>
    </row>
    <row r="16014" spans="24:44">
      <c r="X16014" t="s">
        <v>42241</v>
      </c>
      <c r="Y16014" t="s">
        <v>386</v>
      </c>
      <c r="Z16014" t="s">
        <v>42242</v>
      </c>
      <c r="AA16014" t="s">
        <v>33715</v>
      </c>
      <c r="AB16014" t="s">
        <v>33627</v>
      </c>
      <c r="AO16014" s="171"/>
      <c r="AP16014" s="171"/>
      <c r="AQ16014" s="171"/>
      <c r="AR16014" s="171"/>
    </row>
    <row r="16015" spans="24:44">
      <c r="X16015" t="s">
        <v>42243</v>
      </c>
      <c r="Y16015" t="s">
        <v>386</v>
      </c>
      <c r="Z16015" t="s">
        <v>42244</v>
      </c>
      <c r="AA16015" t="s">
        <v>33990</v>
      </c>
      <c r="AB16015" t="s">
        <v>33694</v>
      </c>
      <c r="AO16015" s="171"/>
      <c r="AP16015" s="171"/>
      <c r="AQ16015" s="171"/>
      <c r="AR16015" s="171"/>
    </row>
    <row r="16016" spans="24:44">
      <c r="X16016" t="s">
        <v>42245</v>
      </c>
      <c r="Y16016" t="s">
        <v>386</v>
      </c>
      <c r="Z16016" t="s">
        <v>36912</v>
      </c>
      <c r="AA16016" t="s">
        <v>41656</v>
      </c>
      <c r="AB16016" t="s">
        <v>36914</v>
      </c>
      <c r="AO16016" s="171"/>
      <c r="AP16016" s="171"/>
      <c r="AQ16016" s="171"/>
      <c r="AR16016" s="171"/>
    </row>
    <row r="16017" spans="24:44">
      <c r="X16017" t="s">
        <v>42245</v>
      </c>
      <c r="Y16017" t="s">
        <v>386</v>
      </c>
      <c r="Z16017" t="s">
        <v>36912</v>
      </c>
      <c r="AA16017" t="s">
        <v>41656</v>
      </c>
      <c r="AB16017" t="s">
        <v>36914</v>
      </c>
      <c r="AO16017" s="171"/>
      <c r="AP16017" s="171"/>
      <c r="AQ16017" s="171"/>
      <c r="AR16017" s="171"/>
    </row>
    <row r="16018" spans="24:44">
      <c r="X16018" t="s">
        <v>42246</v>
      </c>
      <c r="Y16018" t="s">
        <v>386</v>
      </c>
      <c r="Z16018" t="s">
        <v>42247</v>
      </c>
      <c r="AA16018" t="s">
        <v>41656</v>
      </c>
      <c r="AB16018" t="s">
        <v>36914</v>
      </c>
      <c r="AO16018" s="171"/>
      <c r="AP16018" s="171"/>
      <c r="AQ16018" s="171"/>
      <c r="AR16018" s="171"/>
    </row>
    <row r="16019" spans="24:44">
      <c r="X16019" t="s">
        <v>42246</v>
      </c>
      <c r="Y16019" t="s">
        <v>386</v>
      </c>
      <c r="Z16019" t="s">
        <v>42247</v>
      </c>
      <c r="AA16019" t="s">
        <v>41656</v>
      </c>
      <c r="AB16019" t="s">
        <v>36914</v>
      </c>
      <c r="AO16019" s="171"/>
      <c r="AP16019" s="171"/>
      <c r="AQ16019" s="171"/>
      <c r="AR16019" s="171"/>
    </row>
    <row r="16020" spans="24:44">
      <c r="X16020" t="s">
        <v>1545</v>
      </c>
      <c r="Y16020" t="s">
        <v>386</v>
      </c>
      <c r="Z16020" t="s">
        <v>31730</v>
      </c>
      <c r="AA16020" t="s">
        <v>33984</v>
      </c>
      <c r="AB16020" t="s">
        <v>125</v>
      </c>
      <c r="AO16020" s="171"/>
      <c r="AP16020" s="171"/>
      <c r="AQ16020" s="171"/>
      <c r="AR16020" s="171"/>
    </row>
    <row r="16021" spans="24:44">
      <c r="X16021" t="s">
        <v>42248</v>
      </c>
      <c r="Y16021" t="s">
        <v>386</v>
      </c>
      <c r="Z16021" t="s">
        <v>36919</v>
      </c>
      <c r="AA16021" t="s">
        <v>41656</v>
      </c>
      <c r="AB16021" t="s">
        <v>36914</v>
      </c>
      <c r="AO16021" s="171"/>
      <c r="AP16021" s="171"/>
      <c r="AQ16021" s="171"/>
      <c r="AR16021" s="171"/>
    </row>
    <row r="16022" spans="24:44">
      <c r="X16022" t="s">
        <v>42248</v>
      </c>
      <c r="Y16022" t="s">
        <v>386</v>
      </c>
      <c r="Z16022" t="s">
        <v>36919</v>
      </c>
      <c r="AA16022" t="s">
        <v>41656</v>
      </c>
      <c r="AB16022" t="s">
        <v>36914</v>
      </c>
      <c r="AO16022" s="171"/>
      <c r="AP16022" s="171"/>
      <c r="AQ16022" s="171"/>
      <c r="AR16022" s="171"/>
    </row>
    <row r="16023" spans="24:44">
      <c r="X16023" t="s">
        <v>1549</v>
      </c>
      <c r="Y16023" t="s">
        <v>386</v>
      </c>
      <c r="Z16023" t="s">
        <v>31732</v>
      </c>
      <c r="AA16023" t="s">
        <v>33984</v>
      </c>
      <c r="AB16023" t="s">
        <v>125</v>
      </c>
      <c r="AO16023" s="171"/>
      <c r="AP16023" s="171"/>
      <c r="AQ16023" s="171"/>
      <c r="AR16023" s="171"/>
    </row>
    <row r="16024" spans="24:44">
      <c r="X16024" t="s">
        <v>1554</v>
      </c>
      <c r="Y16024" t="s">
        <v>386</v>
      </c>
      <c r="Z16024" t="s">
        <v>31731</v>
      </c>
      <c r="AA16024" t="s">
        <v>33846</v>
      </c>
      <c r="AB16024" t="s">
        <v>125</v>
      </c>
      <c r="AO16024" s="171"/>
      <c r="AP16024" s="171"/>
      <c r="AQ16024" s="171"/>
      <c r="AR16024" s="171"/>
    </row>
    <row r="16025" spans="24:44">
      <c r="X16025" t="s">
        <v>1558</v>
      </c>
      <c r="Y16025" t="s">
        <v>386</v>
      </c>
      <c r="Z16025" t="s">
        <v>31733</v>
      </c>
      <c r="AA16025" t="s">
        <v>33846</v>
      </c>
      <c r="AB16025" t="s">
        <v>125</v>
      </c>
      <c r="AO16025" s="171"/>
      <c r="AP16025" s="171"/>
      <c r="AQ16025" s="171"/>
      <c r="AR16025" s="171"/>
    </row>
    <row r="16026" spans="24:44">
      <c r="X16026" t="s">
        <v>42249</v>
      </c>
      <c r="Y16026" t="s">
        <v>386</v>
      </c>
      <c r="Z16026" t="s">
        <v>36921</v>
      </c>
      <c r="AA16026" t="s">
        <v>41656</v>
      </c>
      <c r="AB16026" t="s">
        <v>36914</v>
      </c>
      <c r="AO16026" s="171"/>
      <c r="AP16026" s="171"/>
      <c r="AQ16026" s="171"/>
      <c r="AR16026" s="171"/>
    </row>
    <row r="16027" spans="24:44">
      <c r="X16027" t="s">
        <v>42249</v>
      </c>
      <c r="Y16027" t="s">
        <v>386</v>
      </c>
      <c r="Z16027" t="s">
        <v>36921</v>
      </c>
      <c r="AA16027" t="s">
        <v>41656</v>
      </c>
      <c r="AB16027" t="s">
        <v>36914</v>
      </c>
      <c r="AO16027" s="171"/>
      <c r="AP16027" s="171"/>
      <c r="AQ16027" s="171"/>
      <c r="AR16027" s="171"/>
    </row>
    <row r="16028" spans="24:44">
      <c r="X16028" t="s">
        <v>2799</v>
      </c>
      <c r="Y16028" t="s">
        <v>386</v>
      </c>
      <c r="Z16028" t="s">
        <v>42250</v>
      </c>
      <c r="AA16028" t="s">
        <v>34157</v>
      </c>
      <c r="AB16028" t="s">
        <v>34158</v>
      </c>
      <c r="AO16028" s="171"/>
      <c r="AP16028" s="171"/>
      <c r="AQ16028" s="171"/>
      <c r="AR16028" s="171"/>
    </row>
    <row r="16029" spans="24:44">
      <c r="X16029" t="s">
        <v>2804</v>
      </c>
      <c r="Y16029" t="s">
        <v>386</v>
      </c>
      <c r="Z16029" t="s">
        <v>42251</v>
      </c>
      <c r="AA16029" t="s">
        <v>34157</v>
      </c>
      <c r="AB16029" t="s">
        <v>34158</v>
      </c>
      <c r="AO16029" s="171"/>
      <c r="AP16029" s="171"/>
      <c r="AQ16029" s="171"/>
      <c r="AR16029" s="171"/>
    </row>
    <row r="16030" spans="24:44">
      <c r="X16030" t="s">
        <v>2809</v>
      </c>
      <c r="Y16030" t="s">
        <v>386</v>
      </c>
      <c r="Z16030" t="s">
        <v>42252</v>
      </c>
      <c r="AA16030" t="s">
        <v>34157</v>
      </c>
      <c r="AB16030" t="s">
        <v>34158</v>
      </c>
      <c r="AO16030" s="171"/>
      <c r="AP16030" s="171"/>
      <c r="AQ16030" s="171"/>
      <c r="AR16030" s="171"/>
    </row>
    <row r="16031" spans="24:44">
      <c r="X16031" t="s">
        <v>42253</v>
      </c>
      <c r="Y16031" t="s">
        <v>389</v>
      </c>
      <c r="Z16031" t="s">
        <v>42254</v>
      </c>
      <c r="AA16031" t="s">
        <v>33984</v>
      </c>
      <c r="AB16031" t="s">
        <v>125</v>
      </c>
      <c r="AO16031" s="171"/>
      <c r="AP16031" s="171"/>
      <c r="AQ16031" s="171"/>
      <c r="AR16031" s="171"/>
    </row>
    <row r="16032" spans="24:44">
      <c r="X16032" t="s">
        <v>3760</v>
      </c>
      <c r="Y16032" t="s">
        <v>386</v>
      </c>
      <c r="Z16032" t="s">
        <v>42255</v>
      </c>
      <c r="AA16032" t="s">
        <v>33846</v>
      </c>
      <c r="AB16032" t="s">
        <v>125</v>
      </c>
      <c r="AO16032" s="171"/>
      <c r="AP16032" s="171"/>
      <c r="AQ16032" s="171"/>
      <c r="AR16032" s="171"/>
    </row>
    <row r="16033" spans="24:44">
      <c r="X16033" t="s">
        <v>42256</v>
      </c>
      <c r="Y16033" t="s">
        <v>386</v>
      </c>
      <c r="Z16033" t="s">
        <v>41726</v>
      </c>
      <c r="AA16033" t="s">
        <v>33762</v>
      </c>
      <c r="AB16033" t="s">
        <v>125</v>
      </c>
      <c r="AO16033" s="171"/>
      <c r="AP16033" s="171"/>
      <c r="AQ16033" s="171"/>
      <c r="AR16033" s="171"/>
    </row>
    <row r="16034" spans="24:44">
      <c r="X16034" t="s">
        <v>6568</v>
      </c>
      <c r="Y16034" t="s">
        <v>386</v>
      </c>
      <c r="Z16034" t="s">
        <v>42257</v>
      </c>
      <c r="AA16034" t="s">
        <v>34157</v>
      </c>
      <c r="AB16034" t="s">
        <v>34158</v>
      </c>
      <c r="AO16034" s="171"/>
      <c r="AP16034" s="171"/>
      <c r="AQ16034" s="171"/>
      <c r="AR16034" s="171"/>
    </row>
    <row r="16035" spans="24:44">
      <c r="X16035" t="s">
        <v>7281</v>
      </c>
      <c r="Y16035" t="s">
        <v>386</v>
      </c>
      <c r="Z16035" t="s">
        <v>42258</v>
      </c>
      <c r="AA16035" t="s">
        <v>37448</v>
      </c>
      <c r="AB16035" t="s">
        <v>33865</v>
      </c>
      <c r="AO16035" s="171"/>
      <c r="AP16035" s="171"/>
      <c r="AQ16035" s="171"/>
      <c r="AR16035" s="171"/>
    </row>
    <row r="16036" spans="24:44">
      <c r="X16036" t="s">
        <v>42259</v>
      </c>
      <c r="Y16036" t="s">
        <v>386</v>
      </c>
      <c r="Z16036" t="s">
        <v>42260</v>
      </c>
      <c r="AA16036" t="s">
        <v>33603</v>
      </c>
      <c r="AB16036" t="s">
        <v>125</v>
      </c>
      <c r="AO16036" s="171"/>
      <c r="AP16036" s="171"/>
      <c r="AQ16036" s="171"/>
      <c r="AR16036" s="171"/>
    </row>
    <row r="16037" spans="24:44">
      <c r="X16037" t="s">
        <v>42261</v>
      </c>
      <c r="Y16037" t="s">
        <v>389</v>
      </c>
      <c r="Z16037" t="s">
        <v>42262</v>
      </c>
      <c r="AA16037" t="s">
        <v>33693</v>
      </c>
      <c r="AB16037" t="s">
        <v>33694</v>
      </c>
      <c r="AO16037" s="171"/>
      <c r="AP16037" s="171"/>
      <c r="AQ16037" s="171"/>
      <c r="AR16037" s="171"/>
    </row>
    <row r="16038" spans="24:44">
      <c r="X16038" t="s">
        <v>42263</v>
      </c>
      <c r="Y16038" t="s">
        <v>386</v>
      </c>
      <c r="Z16038" t="s">
        <v>42264</v>
      </c>
      <c r="AA16038" t="s">
        <v>34125</v>
      </c>
      <c r="AB16038" t="s">
        <v>33674</v>
      </c>
      <c r="AO16038" s="171"/>
      <c r="AP16038" s="171"/>
      <c r="AQ16038" s="171"/>
      <c r="AR16038" s="171"/>
    </row>
    <row r="16039" spans="24:44">
      <c r="X16039" t="s">
        <v>42265</v>
      </c>
      <c r="Y16039" t="s">
        <v>386</v>
      </c>
      <c r="Z16039" t="s">
        <v>42266</v>
      </c>
      <c r="AA16039" t="s">
        <v>38793</v>
      </c>
      <c r="AB16039" t="s">
        <v>125</v>
      </c>
      <c r="AO16039" s="171"/>
      <c r="AP16039" s="171"/>
      <c r="AQ16039" s="171"/>
      <c r="AR16039" s="171"/>
    </row>
    <row r="16040" spans="24:44">
      <c r="X16040" t="s">
        <v>42267</v>
      </c>
      <c r="Y16040" t="s">
        <v>386</v>
      </c>
      <c r="Z16040" t="s">
        <v>42268</v>
      </c>
      <c r="AA16040" t="s">
        <v>34125</v>
      </c>
      <c r="AB16040" t="s">
        <v>33674</v>
      </c>
      <c r="AO16040" s="171"/>
      <c r="AP16040" s="171"/>
      <c r="AQ16040" s="171"/>
      <c r="AR16040" s="171"/>
    </row>
    <row r="16041" spans="24:44">
      <c r="X16041" t="s">
        <v>42269</v>
      </c>
      <c r="Y16041" t="s">
        <v>386</v>
      </c>
      <c r="Z16041" t="s">
        <v>36695</v>
      </c>
      <c r="AA16041" t="s">
        <v>41656</v>
      </c>
      <c r="AB16041" t="s">
        <v>36914</v>
      </c>
      <c r="AO16041" s="171"/>
      <c r="AP16041" s="171"/>
      <c r="AQ16041" s="171"/>
      <c r="AR16041" s="171"/>
    </row>
    <row r="16042" spans="24:44">
      <c r="X16042" t="s">
        <v>42269</v>
      </c>
      <c r="Y16042" t="s">
        <v>386</v>
      </c>
      <c r="Z16042" t="s">
        <v>36695</v>
      </c>
      <c r="AA16042" t="s">
        <v>41656</v>
      </c>
      <c r="AB16042" t="s">
        <v>36914</v>
      </c>
      <c r="AO16042" s="171"/>
      <c r="AP16042" s="171"/>
      <c r="AQ16042" s="171"/>
      <c r="AR16042" s="171"/>
    </row>
    <row r="16043" spans="24:44">
      <c r="X16043" t="s">
        <v>42270</v>
      </c>
      <c r="Y16043" t="s">
        <v>386</v>
      </c>
      <c r="Z16043" t="s">
        <v>36693</v>
      </c>
      <c r="AA16043" t="s">
        <v>41656</v>
      </c>
      <c r="AB16043" t="s">
        <v>36914</v>
      </c>
      <c r="AO16043" s="171"/>
      <c r="AP16043" s="171"/>
      <c r="AQ16043" s="171"/>
      <c r="AR16043" s="171"/>
    </row>
    <row r="16044" spans="24:44">
      <c r="X16044" t="s">
        <v>42270</v>
      </c>
      <c r="Y16044" t="s">
        <v>386</v>
      </c>
      <c r="Z16044" t="s">
        <v>36693</v>
      </c>
      <c r="AA16044" t="s">
        <v>41656</v>
      </c>
      <c r="AB16044" t="s">
        <v>36914</v>
      </c>
      <c r="AO16044" s="171"/>
      <c r="AP16044" s="171"/>
      <c r="AQ16044" s="171"/>
      <c r="AR16044" s="171"/>
    </row>
    <row r="16045" spans="24:44">
      <c r="X16045" t="s">
        <v>42271</v>
      </c>
      <c r="Y16045" t="s">
        <v>386</v>
      </c>
      <c r="Z16045" t="s">
        <v>42272</v>
      </c>
      <c r="AA16045" t="s">
        <v>41656</v>
      </c>
      <c r="AB16045" t="s">
        <v>36914</v>
      </c>
      <c r="AO16045" s="171"/>
      <c r="AP16045" s="171"/>
      <c r="AQ16045" s="171"/>
      <c r="AR16045" s="171"/>
    </row>
    <row r="16046" spans="24:44">
      <c r="X16046" t="s">
        <v>42271</v>
      </c>
      <c r="Y16046" t="s">
        <v>386</v>
      </c>
      <c r="Z16046" t="s">
        <v>42272</v>
      </c>
      <c r="AA16046" t="s">
        <v>41656</v>
      </c>
      <c r="AB16046" t="s">
        <v>36914</v>
      </c>
      <c r="AO16046" s="171"/>
      <c r="AP16046" s="171"/>
      <c r="AQ16046" s="171"/>
      <c r="AR16046" s="171"/>
    </row>
    <row r="16047" spans="24:44">
      <c r="X16047" t="s">
        <v>42273</v>
      </c>
      <c r="Y16047" t="s">
        <v>386</v>
      </c>
      <c r="Z16047" t="s">
        <v>42274</v>
      </c>
      <c r="AA16047" t="s">
        <v>34125</v>
      </c>
      <c r="AB16047" t="s">
        <v>33674</v>
      </c>
      <c r="AO16047" s="171"/>
      <c r="AP16047" s="171"/>
      <c r="AQ16047" s="171"/>
      <c r="AR16047" s="171"/>
    </row>
    <row r="16048" spans="24:44">
      <c r="X16048" t="s">
        <v>42275</v>
      </c>
      <c r="Y16048" t="s">
        <v>386</v>
      </c>
      <c r="Z16048" t="s">
        <v>42276</v>
      </c>
      <c r="AA16048" t="s">
        <v>42277</v>
      </c>
      <c r="AB16048" t="s">
        <v>33927</v>
      </c>
      <c r="AO16048" s="171"/>
      <c r="AP16048" s="171"/>
      <c r="AQ16048" s="171"/>
      <c r="AR16048" s="171"/>
    </row>
    <row r="16049" spans="24:44">
      <c r="X16049" t="s">
        <v>42278</v>
      </c>
      <c r="Y16049" t="s">
        <v>386</v>
      </c>
      <c r="Z16049" t="s">
        <v>42279</v>
      </c>
      <c r="AA16049" t="s">
        <v>33715</v>
      </c>
      <c r="AB16049" t="s">
        <v>33627</v>
      </c>
      <c r="AO16049" s="171"/>
      <c r="AP16049" s="171"/>
      <c r="AQ16049" s="171"/>
      <c r="AR16049" s="171"/>
    </row>
    <row r="16050" spans="24:44">
      <c r="X16050" t="s">
        <v>42280</v>
      </c>
      <c r="Y16050" t="s">
        <v>386</v>
      </c>
      <c r="Z16050" t="s">
        <v>39063</v>
      </c>
      <c r="AA16050" t="s">
        <v>33693</v>
      </c>
      <c r="AB16050" t="s">
        <v>33694</v>
      </c>
      <c r="AO16050" s="171"/>
      <c r="AP16050" s="171"/>
      <c r="AQ16050" s="171"/>
      <c r="AR16050" s="171"/>
    </row>
    <row r="16051" spans="24:44">
      <c r="X16051" t="s">
        <v>42281</v>
      </c>
      <c r="Y16051" t="s">
        <v>386</v>
      </c>
      <c r="Z16051" t="s">
        <v>42282</v>
      </c>
      <c r="AA16051" t="s">
        <v>653</v>
      </c>
      <c r="AB16051" t="s">
        <v>125</v>
      </c>
      <c r="AO16051" s="171"/>
      <c r="AP16051" s="171"/>
      <c r="AQ16051" s="171"/>
      <c r="AR16051" s="171"/>
    </row>
    <row r="16052" spans="24:44">
      <c r="X16052" t="s">
        <v>42283</v>
      </c>
      <c r="Y16052" t="s">
        <v>386</v>
      </c>
      <c r="Z16052" t="s">
        <v>42284</v>
      </c>
      <c r="AA16052" t="s">
        <v>33846</v>
      </c>
      <c r="AB16052" t="s">
        <v>125</v>
      </c>
      <c r="AO16052" s="171"/>
      <c r="AP16052" s="171"/>
      <c r="AQ16052" s="171"/>
      <c r="AR16052" s="171"/>
    </row>
    <row r="16053" spans="24:44">
      <c r="X16053" t="s">
        <v>42285</v>
      </c>
      <c r="Y16053" t="s">
        <v>386</v>
      </c>
      <c r="Z16053" t="s">
        <v>42286</v>
      </c>
      <c r="AA16053" t="s">
        <v>33715</v>
      </c>
      <c r="AB16053" t="s">
        <v>33627</v>
      </c>
      <c r="AO16053" s="171"/>
      <c r="AP16053" s="171"/>
      <c r="AQ16053" s="171"/>
      <c r="AR16053" s="171"/>
    </row>
    <row r="16054" spans="24:44">
      <c r="X16054" t="s">
        <v>42287</v>
      </c>
      <c r="Y16054" t="s">
        <v>386</v>
      </c>
      <c r="Z16054" t="s">
        <v>42288</v>
      </c>
      <c r="AA16054" t="s">
        <v>37448</v>
      </c>
      <c r="AB16054" t="s">
        <v>33865</v>
      </c>
      <c r="AO16054" s="171"/>
      <c r="AP16054" s="171"/>
      <c r="AQ16054" s="171"/>
      <c r="AR16054" s="171"/>
    </row>
    <row r="16055" spans="24:44">
      <c r="X16055" t="s">
        <v>42289</v>
      </c>
      <c r="Y16055" t="s">
        <v>386</v>
      </c>
      <c r="Z16055" t="s">
        <v>42290</v>
      </c>
      <c r="AA16055" t="s">
        <v>34149</v>
      </c>
      <c r="AB16055" t="s">
        <v>33927</v>
      </c>
      <c r="AO16055" s="171"/>
      <c r="AP16055" s="171"/>
      <c r="AQ16055" s="171"/>
      <c r="AR16055" s="171"/>
    </row>
    <row r="16056" spans="24:44">
      <c r="X16056" t="s">
        <v>42291</v>
      </c>
      <c r="Y16056" t="s">
        <v>386</v>
      </c>
      <c r="Z16056" t="s">
        <v>42292</v>
      </c>
      <c r="AA16056" t="s">
        <v>34125</v>
      </c>
      <c r="AB16056" t="s">
        <v>33674</v>
      </c>
      <c r="AO16056" s="171"/>
      <c r="AP16056" s="171"/>
      <c r="AQ16056" s="171"/>
      <c r="AR16056" s="171"/>
    </row>
    <row r="16057" spans="24:44">
      <c r="X16057" t="s">
        <v>42293</v>
      </c>
      <c r="Y16057" t="s">
        <v>386</v>
      </c>
      <c r="Z16057" t="s">
        <v>42294</v>
      </c>
      <c r="AA16057" t="s">
        <v>34125</v>
      </c>
      <c r="AB16057" t="s">
        <v>33674</v>
      </c>
      <c r="AO16057" s="171"/>
      <c r="AP16057" s="171"/>
      <c r="AQ16057" s="171"/>
      <c r="AR16057" s="171"/>
    </row>
    <row r="16058" spans="24:44">
      <c r="X16058" t="s">
        <v>42295</v>
      </c>
      <c r="Y16058" t="s">
        <v>386</v>
      </c>
      <c r="Z16058" t="s">
        <v>42296</v>
      </c>
      <c r="AA16058" t="s">
        <v>34125</v>
      </c>
      <c r="AB16058" t="s">
        <v>33674</v>
      </c>
      <c r="AO16058" s="171"/>
      <c r="AP16058" s="171"/>
      <c r="AQ16058" s="171"/>
      <c r="AR16058" s="171"/>
    </row>
    <row r="16059" spans="24:44">
      <c r="X16059" t="s">
        <v>42297</v>
      </c>
      <c r="Y16059" t="s">
        <v>389</v>
      </c>
      <c r="Z16059" t="s">
        <v>42298</v>
      </c>
      <c r="AA16059" t="s">
        <v>33715</v>
      </c>
      <c r="AB16059" t="s">
        <v>33627</v>
      </c>
      <c r="AO16059" s="171"/>
      <c r="AP16059" s="171"/>
      <c r="AQ16059" s="171"/>
      <c r="AR16059" s="171"/>
    </row>
    <row r="16060" spans="24:44">
      <c r="X16060" t="s">
        <v>6571</v>
      </c>
      <c r="Y16060" t="s">
        <v>386</v>
      </c>
      <c r="Z16060" t="s">
        <v>42299</v>
      </c>
      <c r="AA16060" t="s">
        <v>33693</v>
      </c>
      <c r="AB16060" t="s">
        <v>33694</v>
      </c>
      <c r="AO16060" s="171"/>
      <c r="AP16060" s="171"/>
      <c r="AQ16060" s="171"/>
      <c r="AR16060" s="171"/>
    </row>
    <row r="16061" spans="24:44">
      <c r="X16061" t="s">
        <v>42300</v>
      </c>
      <c r="Y16061" t="s">
        <v>389</v>
      </c>
      <c r="Z16061" t="s">
        <v>42301</v>
      </c>
      <c r="AA16061" t="s">
        <v>39481</v>
      </c>
      <c r="AB16061" t="s">
        <v>39482</v>
      </c>
      <c r="AO16061" s="171"/>
      <c r="AP16061" s="171"/>
      <c r="AQ16061" s="171"/>
      <c r="AR16061" s="171"/>
    </row>
    <row r="16062" spans="24:44">
      <c r="X16062" t="s">
        <v>42302</v>
      </c>
      <c r="Y16062" t="s">
        <v>386</v>
      </c>
      <c r="Z16062" t="s">
        <v>42303</v>
      </c>
      <c r="AA16062" t="s">
        <v>34125</v>
      </c>
      <c r="AB16062" t="s">
        <v>33674</v>
      </c>
      <c r="AO16062" s="171"/>
      <c r="AP16062" s="171"/>
      <c r="AQ16062" s="171"/>
      <c r="AR16062" s="171"/>
    </row>
    <row r="16063" spans="24:44">
      <c r="X16063" t="s">
        <v>42304</v>
      </c>
      <c r="Y16063" t="s">
        <v>386</v>
      </c>
      <c r="Z16063" t="s">
        <v>42305</v>
      </c>
      <c r="AA16063" t="s">
        <v>33715</v>
      </c>
      <c r="AB16063" t="s">
        <v>33627</v>
      </c>
      <c r="AO16063" s="171"/>
      <c r="AP16063" s="171"/>
      <c r="AQ16063" s="171"/>
      <c r="AR16063" s="171"/>
    </row>
    <row r="16064" spans="24:44">
      <c r="X16064" t="s">
        <v>42306</v>
      </c>
      <c r="Y16064" t="s">
        <v>386</v>
      </c>
      <c r="Z16064" t="s">
        <v>42307</v>
      </c>
      <c r="AA16064" t="s">
        <v>34817</v>
      </c>
      <c r="AB16064" t="s">
        <v>33927</v>
      </c>
      <c r="AO16064" s="171"/>
      <c r="AP16064" s="171"/>
      <c r="AQ16064" s="171"/>
      <c r="AR16064" s="171"/>
    </row>
    <row r="16065" spans="24:44">
      <c r="X16065" t="s">
        <v>42308</v>
      </c>
      <c r="Y16065" t="s">
        <v>386</v>
      </c>
      <c r="Z16065" t="s">
        <v>38064</v>
      </c>
      <c r="AA16065" t="s">
        <v>38837</v>
      </c>
      <c r="AB16065" t="s">
        <v>5354</v>
      </c>
      <c r="AO16065" s="171"/>
      <c r="AP16065" s="171"/>
      <c r="AQ16065" s="171"/>
      <c r="AR16065" s="171"/>
    </row>
    <row r="16066" spans="24:44">
      <c r="X16066" t="s">
        <v>42309</v>
      </c>
      <c r="Y16066" t="s">
        <v>386</v>
      </c>
      <c r="Z16066" t="s">
        <v>42310</v>
      </c>
      <c r="AA16066" t="s">
        <v>38837</v>
      </c>
      <c r="AB16066" t="s">
        <v>5354</v>
      </c>
      <c r="AO16066" s="171"/>
      <c r="AP16066" s="171"/>
      <c r="AQ16066" s="171"/>
      <c r="AR16066" s="171"/>
    </row>
    <row r="16067" spans="24:44">
      <c r="X16067" t="s">
        <v>42311</v>
      </c>
      <c r="Y16067" t="s">
        <v>386</v>
      </c>
      <c r="Z16067" t="s">
        <v>42312</v>
      </c>
      <c r="AA16067" t="s">
        <v>38837</v>
      </c>
      <c r="AB16067" t="s">
        <v>5354</v>
      </c>
      <c r="AO16067" s="171"/>
      <c r="AP16067" s="171"/>
      <c r="AQ16067" s="171"/>
      <c r="AR16067" s="171"/>
    </row>
    <row r="16068" spans="24:44">
      <c r="X16068" t="s">
        <v>42313</v>
      </c>
      <c r="Y16068" t="s">
        <v>386</v>
      </c>
      <c r="Z16068" t="s">
        <v>42314</v>
      </c>
      <c r="AA16068" t="s">
        <v>38837</v>
      </c>
      <c r="AB16068" t="s">
        <v>5354</v>
      </c>
      <c r="AO16068" s="171"/>
      <c r="AP16068" s="171"/>
      <c r="AQ16068" s="171"/>
      <c r="AR16068" s="171"/>
    </row>
    <row r="16069" spans="24:44">
      <c r="X16069" t="s">
        <v>42315</v>
      </c>
      <c r="Y16069" t="s">
        <v>386</v>
      </c>
      <c r="Z16069" t="s">
        <v>42316</v>
      </c>
      <c r="AA16069" t="s">
        <v>33990</v>
      </c>
      <c r="AB16069" t="s">
        <v>33694</v>
      </c>
      <c r="AO16069" s="171"/>
      <c r="AP16069" s="171"/>
      <c r="AQ16069" s="171"/>
      <c r="AR16069" s="171"/>
    </row>
    <row r="16070" spans="24:44">
      <c r="X16070" t="s">
        <v>42317</v>
      </c>
      <c r="Y16070" t="s">
        <v>389</v>
      </c>
      <c r="Z16070" t="s">
        <v>42318</v>
      </c>
      <c r="AA16070" t="s">
        <v>38837</v>
      </c>
      <c r="AB16070" t="s">
        <v>5354</v>
      </c>
      <c r="AO16070" s="171"/>
      <c r="AP16070" s="171"/>
      <c r="AQ16070" s="171"/>
      <c r="AR16070" s="171"/>
    </row>
    <row r="16071" spans="24:44">
      <c r="X16071" t="s">
        <v>42319</v>
      </c>
      <c r="Y16071" t="s">
        <v>386</v>
      </c>
      <c r="Z16071" t="s">
        <v>35873</v>
      </c>
      <c r="AA16071" t="s">
        <v>34125</v>
      </c>
      <c r="AB16071" t="s">
        <v>33674</v>
      </c>
      <c r="AO16071" s="171"/>
      <c r="AP16071" s="171"/>
      <c r="AQ16071" s="171"/>
      <c r="AR16071" s="171"/>
    </row>
    <row r="16072" spans="24:44">
      <c r="X16072" t="s">
        <v>42320</v>
      </c>
      <c r="Y16072" t="s">
        <v>386</v>
      </c>
      <c r="Z16072" t="s">
        <v>33676</v>
      </c>
      <c r="AA16072" t="s">
        <v>41143</v>
      </c>
      <c r="AB16072" t="s">
        <v>5361</v>
      </c>
      <c r="AO16072" s="171"/>
      <c r="AP16072" s="171"/>
      <c r="AQ16072" s="171"/>
      <c r="AR16072" s="171"/>
    </row>
    <row r="16073" spans="24:44">
      <c r="X16073" t="s">
        <v>42320</v>
      </c>
      <c r="Y16073" t="s">
        <v>386</v>
      </c>
      <c r="Z16073" t="s">
        <v>33676</v>
      </c>
      <c r="AA16073" t="s">
        <v>41143</v>
      </c>
      <c r="AB16073" t="s">
        <v>5361</v>
      </c>
      <c r="AO16073" s="171"/>
      <c r="AP16073" s="171"/>
      <c r="AQ16073" s="171"/>
      <c r="AR16073" s="171"/>
    </row>
    <row r="16074" spans="24:44">
      <c r="X16074" t="s">
        <v>42321</v>
      </c>
      <c r="Y16074" t="s">
        <v>386</v>
      </c>
      <c r="Z16074" t="s">
        <v>42322</v>
      </c>
      <c r="AA16074" t="s">
        <v>33715</v>
      </c>
      <c r="AB16074" t="s">
        <v>33627</v>
      </c>
      <c r="AO16074" s="171"/>
      <c r="AP16074" s="171"/>
      <c r="AQ16074" s="171"/>
      <c r="AR16074" s="171"/>
    </row>
    <row r="16075" spans="24:44">
      <c r="X16075" t="s">
        <v>42323</v>
      </c>
      <c r="Y16075" t="s">
        <v>386</v>
      </c>
      <c r="Z16075" t="s">
        <v>42324</v>
      </c>
      <c r="AA16075" t="s">
        <v>34125</v>
      </c>
      <c r="AB16075" t="s">
        <v>33674</v>
      </c>
      <c r="AO16075" s="171"/>
      <c r="AP16075" s="171"/>
      <c r="AQ16075" s="171"/>
      <c r="AR16075" s="171"/>
    </row>
    <row r="16076" spans="24:44">
      <c r="X16076" t="s">
        <v>42325</v>
      </c>
      <c r="Y16076" t="s">
        <v>386</v>
      </c>
      <c r="Z16076" t="s">
        <v>42326</v>
      </c>
      <c r="AA16076" t="s">
        <v>33990</v>
      </c>
      <c r="AB16076" t="s">
        <v>33694</v>
      </c>
      <c r="AO16076" s="171"/>
      <c r="AP16076" s="171"/>
      <c r="AQ16076" s="171"/>
      <c r="AR16076" s="171"/>
    </row>
    <row r="16077" spans="24:44">
      <c r="X16077" t="s">
        <v>42327</v>
      </c>
      <c r="Y16077" t="s">
        <v>389</v>
      </c>
      <c r="Z16077" t="s">
        <v>42328</v>
      </c>
      <c r="AA16077" t="s">
        <v>39449</v>
      </c>
      <c r="AB16077" t="s">
        <v>125</v>
      </c>
      <c r="AO16077" s="171"/>
      <c r="AP16077" s="171"/>
      <c r="AQ16077" s="171"/>
      <c r="AR16077" s="171"/>
    </row>
    <row r="16078" spans="24:44">
      <c r="X16078" t="s">
        <v>42329</v>
      </c>
      <c r="Y16078" t="s">
        <v>389</v>
      </c>
      <c r="Z16078" t="s">
        <v>42330</v>
      </c>
      <c r="AA16078" t="s">
        <v>39458</v>
      </c>
      <c r="AB16078" t="s">
        <v>125</v>
      </c>
      <c r="AO16078" s="171"/>
      <c r="AP16078" s="171"/>
      <c r="AQ16078" s="171"/>
      <c r="AR16078" s="171"/>
    </row>
    <row r="16079" spans="24:44">
      <c r="X16079" t="s">
        <v>42331</v>
      </c>
      <c r="Y16079" t="s">
        <v>389</v>
      </c>
      <c r="Z16079" t="s">
        <v>42332</v>
      </c>
      <c r="AA16079" t="s">
        <v>39460</v>
      </c>
      <c r="AB16079" t="s">
        <v>5361</v>
      </c>
      <c r="AO16079" s="171"/>
      <c r="AP16079" s="171"/>
      <c r="AQ16079" s="171"/>
      <c r="AR16079" s="171"/>
    </row>
    <row r="16080" spans="24:44">
      <c r="X16080" t="s">
        <v>42333</v>
      </c>
      <c r="Y16080" t="s">
        <v>389</v>
      </c>
      <c r="Z16080" t="s">
        <v>42334</v>
      </c>
      <c r="AA16080" t="s">
        <v>39463</v>
      </c>
      <c r="AB16080" t="s">
        <v>5361</v>
      </c>
      <c r="AO16080" s="171"/>
      <c r="AP16080" s="171"/>
      <c r="AQ16080" s="171"/>
      <c r="AR16080" s="171"/>
    </row>
    <row r="16081" spans="24:44">
      <c r="X16081" t="s">
        <v>42335</v>
      </c>
      <c r="Y16081" t="s">
        <v>389</v>
      </c>
      <c r="Z16081" t="s">
        <v>42336</v>
      </c>
      <c r="AA16081" t="s">
        <v>41935</v>
      </c>
      <c r="AB16081" t="s">
        <v>5354</v>
      </c>
      <c r="AO16081" s="171"/>
      <c r="AP16081" s="171"/>
      <c r="AQ16081" s="171"/>
      <c r="AR16081" s="171"/>
    </row>
    <row r="16082" spans="24:44">
      <c r="X16082" t="s">
        <v>3763</v>
      </c>
      <c r="Y16082" t="s">
        <v>386</v>
      </c>
      <c r="Z16082" t="s">
        <v>42337</v>
      </c>
      <c r="AA16082" t="s">
        <v>41935</v>
      </c>
      <c r="AB16082" t="s">
        <v>5354</v>
      </c>
      <c r="AO16082" s="171"/>
      <c r="AP16082" s="171"/>
      <c r="AQ16082" s="171"/>
      <c r="AR16082" s="171"/>
    </row>
    <row r="16083" spans="24:44">
      <c r="X16083" t="s">
        <v>42338</v>
      </c>
      <c r="Y16083" t="s">
        <v>386</v>
      </c>
      <c r="Z16083" t="s">
        <v>42339</v>
      </c>
      <c r="AA16083" t="s">
        <v>39449</v>
      </c>
      <c r="AB16083" t="s">
        <v>125</v>
      </c>
      <c r="AO16083" s="171"/>
      <c r="AP16083" s="171"/>
      <c r="AQ16083" s="171"/>
      <c r="AR16083" s="171"/>
    </row>
    <row r="16084" spans="24:44">
      <c r="X16084" t="s">
        <v>42340</v>
      </c>
      <c r="Y16084" t="s">
        <v>386</v>
      </c>
      <c r="Z16084" t="s">
        <v>42341</v>
      </c>
      <c r="AA16084" t="s">
        <v>39458</v>
      </c>
      <c r="AB16084" t="s">
        <v>125</v>
      </c>
      <c r="AO16084" s="171"/>
      <c r="AP16084" s="171"/>
      <c r="AQ16084" s="171"/>
      <c r="AR16084" s="171"/>
    </row>
    <row r="16085" spans="24:44">
      <c r="X16085" t="s">
        <v>42342</v>
      </c>
      <c r="Y16085" t="s">
        <v>386</v>
      </c>
      <c r="Z16085" t="s">
        <v>42343</v>
      </c>
      <c r="AA16085" t="s">
        <v>39460</v>
      </c>
      <c r="AB16085" t="s">
        <v>5361</v>
      </c>
      <c r="AO16085" s="171"/>
      <c r="AP16085" s="171"/>
      <c r="AQ16085" s="171"/>
      <c r="AR16085" s="171"/>
    </row>
    <row r="16086" spans="24:44">
      <c r="X16086" t="s">
        <v>42344</v>
      </c>
      <c r="Y16086" t="s">
        <v>386</v>
      </c>
      <c r="Z16086" t="s">
        <v>42345</v>
      </c>
      <c r="AA16086" t="s">
        <v>39463</v>
      </c>
      <c r="AB16086" t="s">
        <v>5361</v>
      </c>
      <c r="AO16086" s="171"/>
      <c r="AP16086" s="171"/>
      <c r="AQ16086" s="171"/>
      <c r="AR16086" s="171"/>
    </row>
    <row r="16087" spans="24:44">
      <c r="X16087" t="s">
        <v>42346</v>
      </c>
      <c r="Y16087" t="s">
        <v>386</v>
      </c>
      <c r="Z16087" t="s">
        <v>42347</v>
      </c>
      <c r="AA16087" t="s">
        <v>41935</v>
      </c>
      <c r="AB16087" t="s">
        <v>5354</v>
      </c>
      <c r="AO16087" s="171"/>
      <c r="AP16087" s="171"/>
      <c r="AQ16087" s="171"/>
      <c r="AR16087" s="171"/>
    </row>
    <row r="16088" spans="24:44">
      <c r="X16088" t="s">
        <v>42348</v>
      </c>
      <c r="Y16088" t="s">
        <v>389</v>
      </c>
      <c r="Z16088" t="s">
        <v>42349</v>
      </c>
      <c r="AA16088" t="s">
        <v>39458</v>
      </c>
      <c r="AB16088" t="s">
        <v>125</v>
      </c>
      <c r="AO16088" s="171"/>
      <c r="AP16088" s="171"/>
      <c r="AQ16088" s="171"/>
      <c r="AR16088" s="171"/>
    </row>
    <row r="16089" spans="24:44">
      <c r="X16089" t="s">
        <v>42350</v>
      </c>
      <c r="Y16089" t="s">
        <v>386</v>
      </c>
      <c r="Z16089" t="s">
        <v>42351</v>
      </c>
      <c r="AA16089" t="s">
        <v>41935</v>
      </c>
      <c r="AB16089" t="s">
        <v>5354</v>
      </c>
      <c r="AO16089" s="171"/>
      <c r="AP16089" s="171"/>
      <c r="AQ16089" s="171"/>
      <c r="AR16089" s="171"/>
    </row>
    <row r="16090" spans="24:44">
      <c r="X16090" t="s">
        <v>42352</v>
      </c>
      <c r="Y16090" t="s">
        <v>386</v>
      </c>
      <c r="Z16090" t="s">
        <v>42353</v>
      </c>
      <c r="AA16090" t="s">
        <v>37448</v>
      </c>
      <c r="AB16090" t="s">
        <v>33865</v>
      </c>
      <c r="AO16090" s="171"/>
      <c r="AP16090" s="171"/>
      <c r="AQ16090" s="171"/>
      <c r="AR16090" s="171"/>
    </row>
    <row r="16091" spans="24:44">
      <c r="X16091" t="s">
        <v>42354</v>
      </c>
      <c r="Y16091" t="s">
        <v>386</v>
      </c>
      <c r="Z16091" t="s">
        <v>42279</v>
      </c>
      <c r="AA16091" t="s">
        <v>33762</v>
      </c>
      <c r="AB16091" t="s">
        <v>125</v>
      </c>
      <c r="AO16091" s="171"/>
      <c r="AP16091" s="171"/>
      <c r="AQ16091" s="171"/>
      <c r="AR16091" s="171"/>
    </row>
    <row r="16092" spans="24:44">
      <c r="X16092" t="s">
        <v>42355</v>
      </c>
      <c r="Y16092" t="s">
        <v>386</v>
      </c>
      <c r="Z16092" t="s">
        <v>42356</v>
      </c>
      <c r="AA16092" t="s">
        <v>34125</v>
      </c>
      <c r="AB16092" t="s">
        <v>33674</v>
      </c>
      <c r="AO16092" s="171"/>
      <c r="AP16092" s="171"/>
      <c r="AQ16092" s="171"/>
      <c r="AR16092" s="171"/>
    </row>
    <row r="16093" spans="24:44">
      <c r="X16093" t="s">
        <v>5221</v>
      </c>
      <c r="Y16093" t="s">
        <v>386</v>
      </c>
      <c r="Z16093" t="s">
        <v>42357</v>
      </c>
      <c r="AA16093" t="s">
        <v>36897</v>
      </c>
      <c r="AB16093" t="s">
        <v>36898</v>
      </c>
      <c r="AO16093" s="171"/>
      <c r="AP16093" s="171"/>
      <c r="AQ16093" s="171"/>
      <c r="AR16093" s="171"/>
    </row>
    <row r="16094" spans="24:44">
      <c r="X16094" t="s">
        <v>42358</v>
      </c>
      <c r="Y16094" t="s">
        <v>386</v>
      </c>
      <c r="Z16094" t="s">
        <v>42359</v>
      </c>
      <c r="AA16094" t="s">
        <v>33693</v>
      </c>
      <c r="AB16094" t="s">
        <v>33694</v>
      </c>
      <c r="AO16094" s="171"/>
      <c r="AP16094" s="171"/>
      <c r="AQ16094" s="171"/>
      <c r="AR16094" s="171"/>
    </row>
    <row r="16095" spans="24:44">
      <c r="X16095" t="s">
        <v>42360</v>
      </c>
      <c r="Y16095" t="s">
        <v>386</v>
      </c>
      <c r="Z16095" t="s">
        <v>42361</v>
      </c>
      <c r="AA16095" t="s">
        <v>34125</v>
      </c>
      <c r="AB16095" t="s">
        <v>33674</v>
      </c>
      <c r="AO16095" s="171"/>
      <c r="AP16095" s="171"/>
      <c r="AQ16095" s="171"/>
      <c r="AR16095" s="171"/>
    </row>
    <row r="16096" spans="24:44">
      <c r="X16096" t="s">
        <v>42362</v>
      </c>
      <c r="Y16096" t="s">
        <v>386</v>
      </c>
      <c r="Z16096" t="s">
        <v>42363</v>
      </c>
      <c r="AA16096" t="s">
        <v>34125</v>
      </c>
      <c r="AB16096" t="s">
        <v>33674</v>
      </c>
      <c r="AO16096" s="171"/>
      <c r="AP16096" s="171"/>
      <c r="AQ16096" s="171"/>
      <c r="AR16096" s="171"/>
    </row>
    <row r="16097" spans="24:44">
      <c r="X16097" t="s">
        <v>42364</v>
      </c>
      <c r="Y16097" t="s">
        <v>386</v>
      </c>
      <c r="Z16097" t="s">
        <v>42365</v>
      </c>
      <c r="AA16097" t="s">
        <v>34125</v>
      </c>
      <c r="AB16097" t="s">
        <v>33674</v>
      </c>
      <c r="AO16097" s="171"/>
      <c r="AP16097" s="171"/>
      <c r="AQ16097" s="171"/>
      <c r="AR16097" s="171"/>
    </row>
    <row r="16098" spans="24:44">
      <c r="X16098" t="s">
        <v>42366</v>
      </c>
      <c r="Y16098" t="s">
        <v>386</v>
      </c>
      <c r="Z16098" t="s">
        <v>42367</v>
      </c>
      <c r="AA16098" t="s">
        <v>34125</v>
      </c>
      <c r="AB16098" t="s">
        <v>33674</v>
      </c>
      <c r="AO16098" s="171"/>
      <c r="AP16098" s="171"/>
      <c r="AQ16098" s="171"/>
      <c r="AR16098" s="171"/>
    </row>
    <row r="16099" spans="24:44">
      <c r="X16099" t="s">
        <v>42368</v>
      </c>
      <c r="Y16099" t="s">
        <v>386</v>
      </c>
      <c r="Z16099" t="s">
        <v>42369</v>
      </c>
      <c r="AA16099" t="s">
        <v>34125</v>
      </c>
      <c r="AB16099" t="s">
        <v>33674</v>
      </c>
      <c r="AO16099" s="171"/>
      <c r="AP16099" s="171"/>
      <c r="AQ16099" s="171"/>
      <c r="AR16099" s="171"/>
    </row>
    <row r="16100" spans="24:44">
      <c r="X16100" t="s">
        <v>42370</v>
      </c>
      <c r="Y16100" t="s">
        <v>386</v>
      </c>
      <c r="Z16100" t="s">
        <v>5648</v>
      </c>
      <c r="AA16100" t="s">
        <v>33693</v>
      </c>
      <c r="AB16100" t="s">
        <v>33694</v>
      </c>
      <c r="AO16100" s="171"/>
      <c r="AP16100" s="171"/>
      <c r="AQ16100" s="171"/>
      <c r="AR16100" s="171"/>
    </row>
    <row r="16101" spans="24:44">
      <c r="X16101" t="s">
        <v>42371</v>
      </c>
      <c r="Y16101" t="s">
        <v>386</v>
      </c>
      <c r="Z16101" t="s">
        <v>5648</v>
      </c>
      <c r="AA16101" t="s">
        <v>35168</v>
      </c>
      <c r="AB16101" t="s">
        <v>5361</v>
      </c>
      <c r="AO16101" s="171"/>
      <c r="AP16101" s="171"/>
      <c r="AQ16101" s="171"/>
      <c r="AR16101" s="171"/>
    </row>
    <row r="16102" spans="24:44">
      <c r="X16102" t="s">
        <v>42372</v>
      </c>
      <c r="Y16102" t="s">
        <v>389</v>
      </c>
      <c r="Z16102" t="s">
        <v>42373</v>
      </c>
      <c r="AA16102" t="s">
        <v>33603</v>
      </c>
      <c r="AB16102" t="s">
        <v>125</v>
      </c>
      <c r="AO16102" s="171"/>
      <c r="AP16102" s="171"/>
      <c r="AQ16102" s="171"/>
      <c r="AR16102" s="171"/>
    </row>
    <row r="16103" spans="24:44">
      <c r="X16103" t="s">
        <v>42374</v>
      </c>
      <c r="Y16103" t="s">
        <v>386</v>
      </c>
      <c r="Z16103" t="s">
        <v>5648</v>
      </c>
      <c r="AA16103" t="s">
        <v>33715</v>
      </c>
      <c r="AB16103" t="s">
        <v>33627</v>
      </c>
      <c r="AO16103" s="171"/>
      <c r="AP16103" s="171"/>
      <c r="AQ16103" s="171"/>
      <c r="AR16103" s="171"/>
    </row>
    <row r="16104" spans="24:44">
      <c r="X16104" t="s">
        <v>42375</v>
      </c>
      <c r="Y16104" t="s">
        <v>386</v>
      </c>
      <c r="Z16104" t="s">
        <v>5648</v>
      </c>
      <c r="AA16104" t="s">
        <v>34125</v>
      </c>
      <c r="AB16104" t="s">
        <v>33674</v>
      </c>
      <c r="AO16104" s="171"/>
      <c r="AP16104" s="171"/>
      <c r="AQ16104" s="171"/>
      <c r="AR16104" s="171"/>
    </row>
    <row r="16105" spans="24:44">
      <c r="X16105" t="s">
        <v>42376</v>
      </c>
      <c r="Y16105" t="s">
        <v>386</v>
      </c>
      <c r="Z16105" t="s">
        <v>5648</v>
      </c>
      <c r="AA16105" t="s">
        <v>34149</v>
      </c>
      <c r="AB16105" t="s">
        <v>33927</v>
      </c>
      <c r="AO16105" s="171"/>
      <c r="AP16105" s="171"/>
      <c r="AQ16105" s="171"/>
      <c r="AR16105" s="171"/>
    </row>
    <row r="16106" spans="24:44">
      <c r="X16106" t="s">
        <v>42377</v>
      </c>
      <c r="Y16106" t="s">
        <v>386</v>
      </c>
      <c r="Z16106" t="s">
        <v>34181</v>
      </c>
      <c r="AA16106" t="s">
        <v>41208</v>
      </c>
      <c r="AB16106" t="s">
        <v>33841</v>
      </c>
      <c r="AO16106" s="171"/>
      <c r="AP16106" s="171"/>
      <c r="AQ16106" s="171"/>
      <c r="AR16106" s="171"/>
    </row>
    <row r="16107" spans="24:44">
      <c r="X16107" t="s">
        <v>42377</v>
      </c>
      <c r="Y16107" t="s">
        <v>386</v>
      </c>
      <c r="Z16107" t="s">
        <v>34181</v>
      </c>
      <c r="AA16107" t="s">
        <v>41208</v>
      </c>
      <c r="AB16107" t="s">
        <v>33841</v>
      </c>
      <c r="AO16107" s="171"/>
      <c r="AP16107" s="171"/>
      <c r="AQ16107" s="171"/>
      <c r="AR16107" s="171"/>
    </row>
    <row r="16108" spans="24:44">
      <c r="X16108" t="s">
        <v>42378</v>
      </c>
      <c r="Y16108" t="s">
        <v>386</v>
      </c>
      <c r="Z16108" t="s">
        <v>42379</v>
      </c>
      <c r="AA16108" t="s">
        <v>34125</v>
      </c>
      <c r="AB16108" t="s">
        <v>33674</v>
      </c>
      <c r="AO16108" s="171"/>
      <c r="AP16108" s="171"/>
      <c r="AQ16108" s="171"/>
      <c r="AR16108" s="171"/>
    </row>
    <row r="16109" spans="24:44">
      <c r="X16109" t="s">
        <v>42380</v>
      </c>
      <c r="Y16109" t="s">
        <v>386</v>
      </c>
      <c r="Z16109" t="s">
        <v>40257</v>
      </c>
      <c r="AA16109" t="s">
        <v>39460</v>
      </c>
      <c r="AB16109" t="s">
        <v>5361</v>
      </c>
      <c r="AO16109" s="171"/>
      <c r="AP16109" s="171"/>
      <c r="AQ16109" s="171"/>
      <c r="AR16109" s="171"/>
    </row>
    <row r="16110" spans="24:44">
      <c r="X16110" t="s">
        <v>42381</v>
      </c>
      <c r="Y16110" t="s">
        <v>386</v>
      </c>
      <c r="Z16110" t="s">
        <v>42382</v>
      </c>
      <c r="AA16110" t="s">
        <v>34125</v>
      </c>
      <c r="AB16110" t="s">
        <v>33674</v>
      </c>
      <c r="AO16110" s="171"/>
      <c r="AP16110" s="171"/>
      <c r="AQ16110" s="171"/>
      <c r="AR16110" s="171"/>
    </row>
    <row r="16111" spans="24:44">
      <c r="X16111" t="s">
        <v>42383</v>
      </c>
      <c r="Y16111" t="s">
        <v>386</v>
      </c>
      <c r="Z16111" t="s">
        <v>42384</v>
      </c>
      <c r="AA16111" t="s">
        <v>33693</v>
      </c>
      <c r="AB16111" t="s">
        <v>33694</v>
      </c>
      <c r="AO16111" s="171"/>
      <c r="AP16111" s="171"/>
      <c r="AQ16111" s="171"/>
      <c r="AR16111" s="171"/>
    </row>
    <row r="16112" spans="24:44">
      <c r="X16112" t="s">
        <v>42385</v>
      </c>
      <c r="Y16112" t="s">
        <v>386</v>
      </c>
      <c r="Z16112" t="s">
        <v>42386</v>
      </c>
      <c r="AA16112" t="s">
        <v>33984</v>
      </c>
      <c r="AB16112" t="s">
        <v>125</v>
      </c>
      <c r="AO16112" s="171"/>
      <c r="AP16112" s="171"/>
      <c r="AQ16112" s="171"/>
      <c r="AR16112" s="171"/>
    </row>
    <row r="16113" spans="24:44">
      <c r="X16113" t="s">
        <v>42387</v>
      </c>
      <c r="Y16113" t="s">
        <v>386</v>
      </c>
      <c r="Z16113" t="s">
        <v>42386</v>
      </c>
      <c r="AA16113" t="s">
        <v>34672</v>
      </c>
      <c r="AB16113" t="s">
        <v>33694</v>
      </c>
      <c r="AO16113" s="171"/>
      <c r="AP16113" s="171"/>
      <c r="AQ16113" s="171"/>
      <c r="AR16113" s="171"/>
    </row>
    <row r="16114" spans="24:44">
      <c r="X16114" t="s">
        <v>42388</v>
      </c>
      <c r="Y16114" t="s">
        <v>386</v>
      </c>
      <c r="Z16114" t="s">
        <v>42389</v>
      </c>
      <c r="AA16114" t="s">
        <v>33990</v>
      </c>
      <c r="AB16114" t="s">
        <v>33694</v>
      </c>
      <c r="AO16114" s="171"/>
      <c r="AP16114" s="171"/>
      <c r="AQ16114" s="171"/>
      <c r="AR16114" s="171"/>
    </row>
    <row r="16115" spans="24:44">
      <c r="X16115" t="s">
        <v>42390</v>
      </c>
      <c r="Y16115" t="s">
        <v>386</v>
      </c>
      <c r="Z16115" t="s">
        <v>42391</v>
      </c>
      <c r="AA16115" t="s">
        <v>38837</v>
      </c>
      <c r="AB16115" t="s">
        <v>5354</v>
      </c>
      <c r="AO16115" s="171"/>
      <c r="AP16115" s="171"/>
      <c r="AQ16115" s="171"/>
      <c r="AR16115" s="171"/>
    </row>
    <row r="16116" spans="24:44">
      <c r="X16116" t="s">
        <v>42392</v>
      </c>
      <c r="Y16116" t="s">
        <v>386</v>
      </c>
      <c r="Z16116" t="s">
        <v>42393</v>
      </c>
      <c r="AA16116" t="s">
        <v>34125</v>
      </c>
      <c r="AB16116" t="s">
        <v>33674</v>
      </c>
      <c r="AO16116" s="171"/>
      <c r="AP16116" s="171"/>
      <c r="AQ16116" s="171"/>
      <c r="AR16116" s="171"/>
    </row>
    <row r="16117" spans="24:44">
      <c r="X16117" t="s">
        <v>42394</v>
      </c>
      <c r="Y16117" t="s">
        <v>386</v>
      </c>
      <c r="Z16117" t="s">
        <v>42395</v>
      </c>
      <c r="AA16117" t="s">
        <v>34125</v>
      </c>
      <c r="AB16117" t="s">
        <v>33674</v>
      </c>
      <c r="AO16117" s="171"/>
      <c r="AP16117" s="171"/>
      <c r="AQ16117" s="171"/>
      <c r="AR16117" s="171"/>
    </row>
    <row r="16118" spans="24:44">
      <c r="X16118" t="s">
        <v>42396</v>
      </c>
      <c r="Y16118" t="s">
        <v>386</v>
      </c>
      <c r="Z16118" t="s">
        <v>42397</v>
      </c>
      <c r="AA16118" t="s">
        <v>33762</v>
      </c>
      <c r="AB16118" t="s">
        <v>125</v>
      </c>
      <c r="AO16118" s="171"/>
      <c r="AP16118" s="171"/>
      <c r="AQ16118" s="171"/>
      <c r="AR16118" s="171"/>
    </row>
    <row r="16119" spans="24:44">
      <c r="X16119" t="s">
        <v>42398</v>
      </c>
      <c r="Y16119" t="s">
        <v>386</v>
      </c>
      <c r="Z16119" t="s">
        <v>42399</v>
      </c>
      <c r="AA16119" t="s">
        <v>33715</v>
      </c>
      <c r="AB16119" t="s">
        <v>33627</v>
      </c>
      <c r="AO16119" s="171"/>
      <c r="AP16119" s="171"/>
      <c r="AQ16119" s="171"/>
      <c r="AR16119" s="171"/>
    </row>
    <row r="16120" spans="24:44">
      <c r="X16120" t="s">
        <v>42400</v>
      </c>
      <c r="Y16120" t="s">
        <v>386</v>
      </c>
      <c r="Z16120" t="s">
        <v>42401</v>
      </c>
      <c r="AA16120" t="s">
        <v>33715</v>
      </c>
      <c r="AB16120" t="s">
        <v>33627</v>
      </c>
      <c r="AO16120" s="171"/>
      <c r="AP16120" s="171"/>
      <c r="AQ16120" s="171"/>
      <c r="AR16120" s="171"/>
    </row>
    <row r="16121" spans="24:44">
      <c r="X16121" t="s">
        <v>42402</v>
      </c>
      <c r="Y16121" t="s">
        <v>386</v>
      </c>
      <c r="Z16121" t="s">
        <v>42403</v>
      </c>
      <c r="AA16121" t="s">
        <v>41208</v>
      </c>
      <c r="AB16121" t="s">
        <v>33841</v>
      </c>
      <c r="AO16121" s="171"/>
      <c r="AP16121" s="171"/>
      <c r="AQ16121" s="171"/>
      <c r="AR16121" s="171"/>
    </row>
    <row r="16122" spans="24:44">
      <c r="X16122" t="s">
        <v>42402</v>
      </c>
      <c r="Y16122" t="s">
        <v>386</v>
      </c>
      <c r="Z16122" t="s">
        <v>42403</v>
      </c>
      <c r="AA16122" t="s">
        <v>41208</v>
      </c>
      <c r="AB16122" t="s">
        <v>33841</v>
      </c>
      <c r="AO16122" s="171"/>
      <c r="AP16122" s="171"/>
      <c r="AQ16122" s="171"/>
      <c r="AR16122" s="171"/>
    </row>
    <row r="16123" spans="24:44">
      <c r="X16123" t="s">
        <v>42404</v>
      </c>
      <c r="Y16123" t="s">
        <v>386</v>
      </c>
      <c r="Z16123" t="s">
        <v>42405</v>
      </c>
      <c r="AA16123" t="s">
        <v>41208</v>
      </c>
      <c r="AB16123" t="s">
        <v>33841</v>
      </c>
      <c r="AO16123" s="171"/>
      <c r="AP16123" s="171"/>
      <c r="AQ16123" s="171"/>
      <c r="AR16123" s="171"/>
    </row>
    <row r="16124" spans="24:44">
      <c r="X16124" t="s">
        <v>42404</v>
      </c>
      <c r="Y16124" t="s">
        <v>386</v>
      </c>
      <c r="Z16124" t="s">
        <v>42405</v>
      </c>
      <c r="AA16124" t="s">
        <v>41208</v>
      </c>
      <c r="AB16124" t="s">
        <v>33841</v>
      </c>
      <c r="AO16124" s="171"/>
      <c r="AP16124" s="171"/>
      <c r="AQ16124" s="171"/>
      <c r="AR16124" s="171"/>
    </row>
    <row r="16125" spans="24:44">
      <c r="X16125" t="s">
        <v>42406</v>
      </c>
      <c r="Y16125" t="s">
        <v>386</v>
      </c>
      <c r="Z16125" t="s">
        <v>42407</v>
      </c>
      <c r="AA16125" t="s">
        <v>34125</v>
      </c>
      <c r="AB16125" t="s">
        <v>33674</v>
      </c>
      <c r="AO16125" s="171"/>
      <c r="AP16125" s="171"/>
      <c r="AQ16125" s="171"/>
      <c r="AR16125" s="171"/>
    </row>
    <row r="16126" spans="24:44">
      <c r="X16126" t="s">
        <v>42408</v>
      </c>
      <c r="Y16126" t="s">
        <v>389</v>
      </c>
      <c r="Z16126" t="s">
        <v>42409</v>
      </c>
      <c r="AA16126" t="s">
        <v>34817</v>
      </c>
      <c r="AB16126" t="s">
        <v>33927</v>
      </c>
      <c r="AO16126" s="171"/>
      <c r="AP16126" s="171"/>
      <c r="AQ16126" s="171"/>
      <c r="AR16126" s="171"/>
    </row>
    <row r="16127" spans="24:44">
      <c r="X16127" t="s">
        <v>42410</v>
      </c>
      <c r="Y16127" t="s">
        <v>386</v>
      </c>
      <c r="Z16127" t="s">
        <v>42411</v>
      </c>
      <c r="AA16127" t="s">
        <v>34125</v>
      </c>
      <c r="AB16127" t="s">
        <v>33674</v>
      </c>
      <c r="AO16127" s="171"/>
      <c r="AP16127" s="171"/>
      <c r="AQ16127" s="171"/>
      <c r="AR16127" s="171"/>
    </row>
    <row r="16128" spans="24:44">
      <c r="X16128" t="s">
        <v>42412</v>
      </c>
      <c r="Y16128" t="s">
        <v>386</v>
      </c>
      <c r="Z16128" t="s">
        <v>42413</v>
      </c>
      <c r="AA16128" t="s">
        <v>33693</v>
      </c>
      <c r="AB16128" t="s">
        <v>33694</v>
      </c>
      <c r="AO16128" s="171"/>
      <c r="AP16128" s="171"/>
      <c r="AQ16128" s="171"/>
      <c r="AR16128" s="171"/>
    </row>
    <row r="16129" spans="24:44">
      <c r="X16129" t="s">
        <v>42414</v>
      </c>
      <c r="Y16129" t="s">
        <v>386</v>
      </c>
      <c r="Z16129" t="s">
        <v>42415</v>
      </c>
      <c r="AA16129" t="s">
        <v>34157</v>
      </c>
      <c r="AB16129" t="s">
        <v>34158</v>
      </c>
      <c r="AO16129" s="171"/>
      <c r="AP16129" s="171"/>
      <c r="AQ16129" s="171"/>
      <c r="AR16129" s="171"/>
    </row>
    <row r="16130" spans="24:44">
      <c r="X16130" t="s">
        <v>42416</v>
      </c>
      <c r="Y16130" t="s">
        <v>389</v>
      </c>
      <c r="Z16130" t="s">
        <v>42415</v>
      </c>
      <c r="AA16130" t="s">
        <v>34157</v>
      </c>
      <c r="AB16130" t="s">
        <v>34158</v>
      </c>
      <c r="AO16130" s="171"/>
      <c r="AP16130" s="171"/>
      <c r="AQ16130" s="171"/>
      <c r="AR16130" s="171"/>
    </row>
    <row r="16131" spans="24:44">
      <c r="X16131" t="s">
        <v>42417</v>
      </c>
      <c r="Y16131" t="s">
        <v>386</v>
      </c>
      <c r="Z16131" t="s">
        <v>42418</v>
      </c>
      <c r="AA16131" t="s">
        <v>33693</v>
      </c>
      <c r="AB16131" t="s">
        <v>33694</v>
      </c>
      <c r="AO16131" s="171"/>
      <c r="AP16131" s="171"/>
      <c r="AQ16131" s="171"/>
      <c r="AR16131" s="171"/>
    </row>
    <row r="16132" spans="24:44">
      <c r="X16132" t="s">
        <v>42419</v>
      </c>
      <c r="Y16132" t="s">
        <v>386</v>
      </c>
      <c r="Z16132" t="s">
        <v>42420</v>
      </c>
      <c r="AA16132" t="s">
        <v>34149</v>
      </c>
      <c r="AB16132" t="s">
        <v>33927</v>
      </c>
      <c r="AO16132" s="171"/>
      <c r="AP16132" s="171"/>
      <c r="AQ16132" s="171"/>
      <c r="AR16132" s="171"/>
    </row>
    <row r="16133" spans="24:44">
      <c r="X16133" t="s">
        <v>42421</v>
      </c>
      <c r="Y16133" t="s">
        <v>386</v>
      </c>
      <c r="Z16133" t="s">
        <v>42422</v>
      </c>
      <c r="AA16133" t="s">
        <v>33715</v>
      </c>
      <c r="AB16133" t="s">
        <v>33627</v>
      </c>
      <c r="AO16133" s="171"/>
      <c r="AP16133" s="171"/>
      <c r="AQ16133" s="171"/>
      <c r="AR16133" s="171"/>
    </row>
    <row r="16134" spans="24:44">
      <c r="X16134" t="s">
        <v>42423</v>
      </c>
      <c r="Y16134" t="s">
        <v>386</v>
      </c>
      <c r="Z16134" t="s">
        <v>42424</v>
      </c>
      <c r="AA16134" t="s">
        <v>34125</v>
      </c>
      <c r="AB16134" t="s">
        <v>33674</v>
      </c>
      <c r="AO16134" s="171"/>
      <c r="AP16134" s="171"/>
      <c r="AQ16134" s="171"/>
      <c r="AR16134" s="171"/>
    </row>
    <row r="16135" spans="24:44">
      <c r="X16135" t="s">
        <v>42425</v>
      </c>
      <c r="Y16135" t="s">
        <v>386</v>
      </c>
      <c r="Z16135" t="s">
        <v>42426</v>
      </c>
      <c r="AA16135" t="s">
        <v>34125</v>
      </c>
      <c r="AB16135" t="s">
        <v>33674</v>
      </c>
      <c r="AO16135" s="171"/>
      <c r="AP16135" s="171"/>
      <c r="AQ16135" s="171"/>
      <c r="AR16135" s="171"/>
    </row>
    <row r="16136" spans="24:44">
      <c r="X16136" t="s">
        <v>42427</v>
      </c>
      <c r="Y16136" t="s">
        <v>386</v>
      </c>
      <c r="Z16136" t="s">
        <v>42428</v>
      </c>
      <c r="AA16136" t="s">
        <v>34125</v>
      </c>
      <c r="AB16136" t="s">
        <v>33674</v>
      </c>
      <c r="AO16136" s="171"/>
      <c r="AP16136" s="171"/>
      <c r="AQ16136" s="171"/>
      <c r="AR16136" s="171"/>
    </row>
    <row r="16137" spans="24:44">
      <c r="X16137" t="s">
        <v>42429</v>
      </c>
      <c r="Y16137" t="s">
        <v>386</v>
      </c>
      <c r="Z16137" t="s">
        <v>42430</v>
      </c>
      <c r="AA16137" t="s">
        <v>34125</v>
      </c>
      <c r="AB16137" t="s">
        <v>33674</v>
      </c>
      <c r="AO16137" s="171"/>
      <c r="AP16137" s="171"/>
      <c r="AQ16137" s="171"/>
      <c r="AR16137" s="171"/>
    </row>
    <row r="16138" spans="24:44">
      <c r="X16138" t="s">
        <v>42431</v>
      </c>
      <c r="Y16138" t="s">
        <v>386</v>
      </c>
      <c r="Z16138" t="s">
        <v>42432</v>
      </c>
      <c r="AA16138" t="s">
        <v>33762</v>
      </c>
      <c r="AB16138" t="s">
        <v>125</v>
      </c>
      <c r="AO16138" s="171"/>
      <c r="AP16138" s="171"/>
      <c r="AQ16138" s="171"/>
      <c r="AR16138" s="171"/>
    </row>
    <row r="16139" spans="24:44">
      <c r="X16139" t="s">
        <v>42433</v>
      </c>
      <c r="Y16139" t="s">
        <v>386</v>
      </c>
      <c r="Z16139" t="s">
        <v>42434</v>
      </c>
      <c r="AA16139" t="s">
        <v>34125</v>
      </c>
      <c r="AB16139" t="s">
        <v>33674</v>
      </c>
      <c r="AO16139" s="171"/>
      <c r="AP16139" s="171"/>
      <c r="AQ16139" s="171"/>
      <c r="AR16139" s="171"/>
    </row>
    <row r="16140" spans="24:44">
      <c r="X16140" t="s">
        <v>42435</v>
      </c>
      <c r="Y16140" t="s">
        <v>386</v>
      </c>
      <c r="Z16140" t="s">
        <v>42436</v>
      </c>
      <c r="AA16140" t="s">
        <v>42437</v>
      </c>
      <c r="AB16140" t="s">
        <v>33694</v>
      </c>
      <c r="AO16140" s="171"/>
      <c r="AP16140" s="171"/>
      <c r="AQ16140" s="171"/>
      <c r="AR16140" s="171"/>
    </row>
    <row r="16141" spans="24:44">
      <c r="X16141" t="s">
        <v>42438</v>
      </c>
      <c r="Y16141" t="s">
        <v>386</v>
      </c>
      <c r="Z16141" t="s">
        <v>42439</v>
      </c>
      <c r="AA16141" t="s">
        <v>34125</v>
      </c>
      <c r="AB16141" t="s">
        <v>33674</v>
      </c>
      <c r="AO16141" s="171"/>
      <c r="AP16141" s="171"/>
      <c r="AQ16141" s="171"/>
      <c r="AR16141" s="171"/>
    </row>
    <row r="16142" spans="24:44">
      <c r="X16142" t="s">
        <v>42440</v>
      </c>
      <c r="Y16142" t="s">
        <v>386</v>
      </c>
      <c r="Z16142" t="s">
        <v>42441</v>
      </c>
      <c r="AA16142" t="s">
        <v>34125</v>
      </c>
      <c r="AB16142" t="s">
        <v>33674</v>
      </c>
      <c r="AO16142" s="171"/>
      <c r="AP16142" s="171"/>
      <c r="AQ16142" s="171"/>
      <c r="AR16142" s="171"/>
    </row>
    <row r="16143" spans="24:44">
      <c r="X16143" t="s">
        <v>42442</v>
      </c>
      <c r="Y16143" t="s">
        <v>386</v>
      </c>
      <c r="Z16143" t="s">
        <v>42443</v>
      </c>
      <c r="AA16143" t="s">
        <v>34125</v>
      </c>
      <c r="AB16143" t="s">
        <v>33674</v>
      </c>
      <c r="AO16143" s="171"/>
      <c r="AP16143" s="171"/>
      <c r="AQ16143" s="171"/>
      <c r="AR16143" s="171"/>
    </row>
    <row r="16144" spans="24:44">
      <c r="X16144" t="s">
        <v>42444</v>
      </c>
      <c r="Y16144" t="s">
        <v>386</v>
      </c>
      <c r="Z16144" t="s">
        <v>42445</v>
      </c>
      <c r="AA16144" t="s">
        <v>34125</v>
      </c>
      <c r="AB16144" t="s">
        <v>33674</v>
      </c>
      <c r="AO16144" s="171"/>
      <c r="AP16144" s="171"/>
      <c r="AQ16144" s="171"/>
      <c r="AR16144" s="171"/>
    </row>
    <row r="16145" spans="24:44">
      <c r="X16145" t="s">
        <v>42446</v>
      </c>
      <c r="Y16145" t="s">
        <v>386</v>
      </c>
      <c r="Z16145" t="s">
        <v>42447</v>
      </c>
      <c r="AA16145" t="s">
        <v>34125</v>
      </c>
      <c r="AB16145" t="s">
        <v>33674</v>
      </c>
      <c r="AO16145" s="171"/>
      <c r="AP16145" s="171"/>
      <c r="AQ16145" s="171"/>
      <c r="AR16145" s="171"/>
    </row>
    <row r="16146" spans="24:44">
      <c r="X16146" t="s">
        <v>42448</v>
      </c>
      <c r="Y16146" t="s">
        <v>386</v>
      </c>
      <c r="Z16146" t="s">
        <v>42449</v>
      </c>
      <c r="AA16146" t="s">
        <v>34125</v>
      </c>
      <c r="AB16146" t="s">
        <v>33674</v>
      </c>
      <c r="AO16146" s="171"/>
      <c r="AP16146" s="171"/>
      <c r="AQ16146" s="171"/>
      <c r="AR16146" s="171"/>
    </row>
    <row r="16147" spans="24:44">
      <c r="X16147" t="s">
        <v>42450</v>
      </c>
      <c r="Y16147" t="s">
        <v>386</v>
      </c>
      <c r="Z16147" t="s">
        <v>42451</v>
      </c>
      <c r="AA16147" t="s">
        <v>34125</v>
      </c>
      <c r="AB16147" t="s">
        <v>33674</v>
      </c>
      <c r="AO16147" s="171"/>
      <c r="AP16147" s="171"/>
      <c r="AQ16147" s="171"/>
      <c r="AR16147" s="171"/>
    </row>
    <row r="16148" spans="24:44">
      <c r="X16148" t="s">
        <v>42452</v>
      </c>
      <c r="Y16148" t="s">
        <v>386</v>
      </c>
      <c r="Z16148" t="s">
        <v>42453</v>
      </c>
      <c r="AA16148" t="s">
        <v>38837</v>
      </c>
      <c r="AB16148" t="s">
        <v>5354</v>
      </c>
      <c r="AO16148" s="171"/>
      <c r="AP16148" s="171"/>
      <c r="AQ16148" s="171"/>
      <c r="AR16148" s="171"/>
    </row>
    <row r="16149" spans="24:44">
      <c r="X16149" t="s">
        <v>42454</v>
      </c>
      <c r="Y16149" t="s">
        <v>386</v>
      </c>
      <c r="Z16149" t="s">
        <v>42455</v>
      </c>
      <c r="AA16149" t="s">
        <v>34125</v>
      </c>
      <c r="AB16149" t="s">
        <v>33674</v>
      </c>
      <c r="AO16149" s="171"/>
      <c r="AP16149" s="171"/>
      <c r="AQ16149" s="171"/>
      <c r="AR16149" s="171"/>
    </row>
    <row r="16150" spans="24:44">
      <c r="X16150" t="s">
        <v>42456</v>
      </c>
      <c r="Y16150" t="s">
        <v>386</v>
      </c>
      <c r="Z16150" t="s">
        <v>42457</v>
      </c>
      <c r="AA16150" t="s">
        <v>34125</v>
      </c>
      <c r="AB16150" t="s">
        <v>33674</v>
      </c>
      <c r="AO16150" s="171"/>
      <c r="AP16150" s="171"/>
      <c r="AQ16150" s="171"/>
      <c r="AR16150" s="171"/>
    </row>
    <row r="16151" spans="24:44">
      <c r="X16151" t="s">
        <v>42458</v>
      </c>
      <c r="Y16151" t="s">
        <v>386</v>
      </c>
      <c r="Z16151" t="s">
        <v>42459</v>
      </c>
      <c r="AA16151" t="s">
        <v>34125</v>
      </c>
      <c r="AB16151" t="s">
        <v>33674</v>
      </c>
      <c r="AO16151" s="171"/>
      <c r="AP16151" s="171"/>
      <c r="AQ16151" s="171"/>
      <c r="AR16151" s="171"/>
    </row>
    <row r="16152" spans="24:44">
      <c r="X16152" t="s">
        <v>42460</v>
      </c>
      <c r="Y16152" t="s">
        <v>386</v>
      </c>
      <c r="Z16152" t="s">
        <v>42461</v>
      </c>
      <c r="AA16152" t="s">
        <v>34125</v>
      </c>
      <c r="AB16152" t="s">
        <v>33674</v>
      </c>
      <c r="AO16152" s="171"/>
      <c r="AP16152" s="171"/>
      <c r="AQ16152" s="171"/>
      <c r="AR16152" s="171"/>
    </row>
    <row r="16153" spans="24:44">
      <c r="X16153" t="s">
        <v>42462</v>
      </c>
      <c r="Y16153" t="s">
        <v>386</v>
      </c>
      <c r="Z16153" t="s">
        <v>42463</v>
      </c>
      <c r="AA16153" t="s">
        <v>34125</v>
      </c>
      <c r="AB16153" t="s">
        <v>33674</v>
      </c>
      <c r="AO16153" s="171"/>
      <c r="AP16153" s="171"/>
      <c r="AQ16153" s="171"/>
      <c r="AR16153" s="171"/>
    </row>
    <row r="16154" spans="24:44">
      <c r="X16154" t="s">
        <v>42464</v>
      </c>
      <c r="Y16154" t="s">
        <v>386</v>
      </c>
      <c r="Z16154" t="s">
        <v>42465</v>
      </c>
      <c r="AA16154" t="s">
        <v>34125</v>
      </c>
      <c r="AB16154" t="s">
        <v>33674</v>
      </c>
      <c r="AO16154" s="171"/>
      <c r="AP16154" s="171"/>
      <c r="AQ16154" s="171"/>
      <c r="AR16154" s="171"/>
    </row>
    <row r="16155" spans="24:44">
      <c r="X16155" t="s">
        <v>42466</v>
      </c>
      <c r="Y16155" t="s">
        <v>386</v>
      </c>
      <c r="Z16155" t="s">
        <v>42467</v>
      </c>
      <c r="AA16155" t="s">
        <v>34125</v>
      </c>
      <c r="AB16155" t="s">
        <v>33674</v>
      </c>
      <c r="AO16155" s="171"/>
      <c r="AP16155" s="171"/>
      <c r="AQ16155" s="171"/>
      <c r="AR16155" s="171"/>
    </row>
    <row r="16156" spans="24:44">
      <c r="X16156" t="s">
        <v>42468</v>
      </c>
      <c r="Y16156" t="s">
        <v>386</v>
      </c>
      <c r="Z16156" t="s">
        <v>42469</v>
      </c>
      <c r="AA16156" t="s">
        <v>34125</v>
      </c>
      <c r="AB16156" t="s">
        <v>33674</v>
      </c>
      <c r="AO16156" s="171"/>
      <c r="AP16156" s="171"/>
      <c r="AQ16156" s="171"/>
      <c r="AR16156" s="171"/>
    </row>
    <row r="16157" spans="24:44">
      <c r="X16157" t="s">
        <v>3107</v>
      </c>
      <c r="Y16157" t="s">
        <v>386</v>
      </c>
      <c r="Z16157" t="s">
        <v>42470</v>
      </c>
      <c r="AA16157" t="s">
        <v>34125</v>
      </c>
      <c r="AB16157" t="s">
        <v>33674</v>
      </c>
      <c r="AO16157" s="171"/>
      <c r="AP16157" s="171"/>
      <c r="AQ16157" s="171"/>
      <c r="AR16157" s="171"/>
    </row>
    <row r="16158" spans="24:44">
      <c r="X16158" t="s">
        <v>42471</v>
      </c>
      <c r="Y16158" t="s">
        <v>386</v>
      </c>
      <c r="Z16158" t="s">
        <v>42472</v>
      </c>
      <c r="AA16158" t="s">
        <v>38837</v>
      </c>
      <c r="AB16158" t="s">
        <v>5354</v>
      </c>
      <c r="AO16158" s="171"/>
      <c r="AP16158" s="171"/>
      <c r="AQ16158" s="171"/>
      <c r="AR16158" s="171"/>
    </row>
    <row r="16159" spans="24:44">
      <c r="X16159" t="s">
        <v>42473</v>
      </c>
      <c r="Y16159" t="s">
        <v>386</v>
      </c>
      <c r="Z16159" t="s">
        <v>37134</v>
      </c>
      <c r="AA16159" t="s">
        <v>41252</v>
      </c>
      <c r="AB16159" t="s">
        <v>32837</v>
      </c>
      <c r="AO16159" s="171"/>
      <c r="AP16159" s="171"/>
      <c r="AQ16159" s="171"/>
      <c r="AR16159" s="171"/>
    </row>
    <row r="16160" spans="24:44">
      <c r="X16160" t="s">
        <v>42473</v>
      </c>
      <c r="Y16160" t="s">
        <v>386</v>
      </c>
      <c r="Z16160" t="s">
        <v>37134</v>
      </c>
      <c r="AA16160" t="s">
        <v>41252</v>
      </c>
      <c r="AB16160" t="s">
        <v>32837</v>
      </c>
      <c r="AO16160" s="171"/>
      <c r="AP16160" s="171"/>
      <c r="AQ16160" s="171"/>
      <c r="AR16160" s="171"/>
    </row>
    <row r="16161" spans="24:44">
      <c r="X16161" t="s">
        <v>42474</v>
      </c>
      <c r="Y16161" t="s">
        <v>386</v>
      </c>
      <c r="Z16161" t="s">
        <v>36685</v>
      </c>
      <c r="AA16161" t="s">
        <v>41252</v>
      </c>
      <c r="AB16161" t="s">
        <v>32837</v>
      </c>
      <c r="AO16161" s="171"/>
      <c r="AP16161" s="171"/>
      <c r="AQ16161" s="171"/>
      <c r="AR16161" s="171"/>
    </row>
    <row r="16162" spans="24:44">
      <c r="X16162" t="s">
        <v>42474</v>
      </c>
      <c r="Y16162" t="s">
        <v>386</v>
      </c>
      <c r="Z16162" t="s">
        <v>36685</v>
      </c>
      <c r="AA16162" t="s">
        <v>41252</v>
      </c>
      <c r="AB16162" t="s">
        <v>32837</v>
      </c>
      <c r="AO16162" s="171"/>
      <c r="AP16162" s="171"/>
      <c r="AQ16162" s="171"/>
      <c r="AR16162" s="171"/>
    </row>
    <row r="16163" spans="24:44">
      <c r="X16163" t="s">
        <v>42475</v>
      </c>
      <c r="Y16163" t="s">
        <v>386</v>
      </c>
      <c r="Z16163" t="s">
        <v>36679</v>
      </c>
      <c r="AA16163" t="s">
        <v>41252</v>
      </c>
      <c r="AB16163" t="s">
        <v>32837</v>
      </c>
      <c r="AO16163" s="171"/>
      <c r="AP16163" s="171"/>
      <c r="AQ16163" s="171"/>
      <c r="AR16163" s="171"/>
    </row>
    <row r="16164" spans="24:44">
      <c r="X16164" t="s">
        <v>42475</v>
      </c>
      <c r="Y16164" t="s">
        <v>386</v>
      </c>
      <c r="Z16164" t="s">
        <v>36679</v>
      </c>
      <c r="AA16164" t="s">
        <v>41252</v>
      </c>
      <c r="AB16164" t="s">
        <v>32837</v>
      </c>
      <c r="AO16164" s="171"/>
      <c r="AP16164" s="171"/>
      <c r="AQ16164" s="171"/>
      <c r="AR16164" s="171"/>
    </row>
    <row r="16165" spans="24:44">
      <c r="X16165" t="s">
        <v>42476</v>
      </c>
      <c r="Y16165" t="s">
        <v>386</v>
      </c>
      <c r="Z16165" t="s">
        <v>42477</v>
      </c>
      <c r="AA16165" t="s">
        <v>41252</v>
      </c>
      <c r="AB16165" t="s">
        <v>32837</v>
      </c>
      <c r="AO16165" s="171"/>
      <c r="AP16165" s="171"/>
      <c r="AQ16165" s="171"/>
      <c r="AR16165" s="171"/>
    </row>
    <row r="16166" spans="24:44">
      <c r="X16166" t="s">
        <v>42476</v>
      </c>
      <c r="Y16166" t="s">
        <v>386</v>
      </c>
      <c r="Z16166" t="s">
        <v>42477</v>
      </c>
      <c r="AA16166" t="s">
        <v>41252</v>
      </c>
      <c r="AB16166" t="s">
        <v>32837</v>
      </c>
      <c r="AO16166" s="171"/>
      <c r="AP16166" s="171"/>
      <c r="AQ16166" s="171"/>
      <c r="AR16166" s="171"/>
    </row>
    <row r="16167" spans="24:44">
      <c r="X16167" t="s">
        <v>42478</v>
      </c>
      <c r="Y16167" t="s">
        <v>386</v>
      </c>
      <c r="Z16167" t="s">
        <v>42479</v>
      </c>
      <c r="AA16167" t="s">
        <v>42480</v>
      </c>
      <c r="AB16167" t="s">
        <v>33841</v>
      </c>
      <c r="AO16167" s="171"/>
      <c r="AP16167" s="171"/>
      <c r="AQ16167" s="171"/>
      <c r="AR16167" s="171"/>
    </row>
    <row r="16168" spans="24:44">
      <c r="X16168" t="s">
        <v>42481</v>
      </c>
      <c r="Y16168" t="s">
        <v>386</v>
      </c>
      <c r="Z16168" t="s">
        <v>42205</v>
      </c>
      <c r="AA16168" t="s">
        <v>33715</v>
      </c>
      <c r="AB16168" t="s">
        <v>33627</v>
      </c>
      <c r="AO16168" s="171"/>
      <c r="AP16168" s="171"/>
      <c r="AQ16168" s="171"/>
      <c r="AR16168" s="171"/>
    </row>
    <row r="16169" spans="24:44">
      <c r="X16169" t="s">
        <v>42482</v>
      </c>
      <c r="Y16169" t="s">
        <v>386</v>
      </c>
      <c r="Z16169" t="s">
        <v>42483</v>
      </c>
      <c r="AA16169" t="s">
        <v>33677</v>
      </c>
      <c r="AB16169" t="s">
        <v>125</v>
      </c>
      <c r="AO16169" s="171"/>
      <c r="AP16169" s="171"/>
      <c r="AQ16169" s="171"/>
      <c r="AR16169" s="171"/>
    </row>
    <row r="16170" spans="24:44">
      <c r="X16170" t="s">
        <v>42484</v>
      </c>
      <c r="Y16170" t="s">
        <v>386</v>
      </c>
      <c r="Z16170" t="s">
        <v>42485</v>
      </c>
      <c r="AA16170" t="s">
        <v>33762</v>
      </c>
      <c r="AB16170" t="s">
        <v>125</v>
      </c>
      <c r="AO16170" s="171"/>
      <c r="AP16170" s="171"/>
      <c r="AQ16170" s="171"/>
      <c r="AR16170" s="171"/>
    </row>
    <row r="16171" spans="24:44">
      <c r="X16171" t="s">
        <v>42486</v>
      </c>
      <c r="Y16171" t="s">
        <v>386</v>
      </c>
      <c r="Z16171" t="s">
        <v>42487</v>
      </c>
      <c r="AA16171" t="s">
        <v>33984</v>
      </c>
      <c r="AB16171" t="s">
        <v>125</v>
      </c>
      <c r="AO16171" s="171"/>
      <c r="AP16171" s="171"/>
      <c r="AQ16171" s="171"/>
      <c r="AR16171" s="171"/>
    </row>
    <row r="16172" spans="24:44">
      <c r="X16172" t="s">
        <v>42488</v>
      </c>
      <c r="Y16172" t="s">
        <v>386</v>
      </c>
      <c r="Z16172" t="s">
        <v>42489</v>
      </c>
      <c r="AA16172" t="s">
        <v>34125</v>
      </c>
      <c r="AB16172" t="s">
        <v>33674</v>
      </c>
      <c r="AO16172" s="171"/>
      <c r="AP16172" s="171"/>
      <c r="AQ16172" s="171"/>
      <c r="AR16172" s="171"/>
    </row>
    <row r="16173" spans="24:44">
      <c r="X16173" t="s">
        <v>42490</v>
      </c>
      <c r="Y16173" t="s">
        <v>386</v>
      </c>
      <c r="Z16173" t="s">
        <v>39125</v>
      </c>
      <c r="AA16173" t="s">
        <v>34125</v>
      </c>
      <c r="AB16173" t="s">
        <v>33674</v>
      </c>
      <c r="AO16173" s="171"/>
      <c r="AP16173" s="171"/>
      <c r="AQ16173" s="171"/>
      <c r="AR16173" s="171"/>
    </row>
    <row r="16174" spans="24:44">
      <c r="X16174" t="s">
        <v>42491</v>
      </c>
      <c r="Y16174" t="s">
        <v>386</v>
      </c>
      <c r="Z16174" t="s">
        <v>42492</v>
      </c>
      <c r="AA16174" t="s">
        <v>34125</v>
      </c>
      <c r="AB16174" t="s">
        <v>33674</v>
      </c>
      <c r="AO16174" s="171"/>
      <c r="AP16174" s="171"/>
      <c r="AQ16174" s="171"/>
      <c r="AR16174" s="171"/>
    </row>
    <row r="16175" spans="24:44">
      <c r="X16175" t="s">
        <v>42493</v>
      </c>
      <c r="Y16175" t="s">
        <v>386</v>
      </c>
      <c r="Z16175" t="s">
        <v>42494</v>
      </c>
      <c r="AA16175" t="s">
        <v>34125</v>
      </c>
      <c r="AB16175" t="s">
        <v>33674</v>
      </c>
      <c r="AO16175" s="171"/>
      <c r="AP16175" s="171"/>
      <c r="AQ16175" s="171"/>
      <c r="AR16175" s="171"/>
    </row>
    <row r="16176" spans="24:44">
      <c r="X16176" t="s">
        <v>42495</v>
      </c>
      <c r="Y16176" t="s">
        <v>386</v>
      </c>
      <c r="Z16176" t="s">
        <v>39712</v>
      </c>
      <c r="AA16176" t="s">
        <v>34125</v>
      </c>
      <c r="AB16176" t="s">
        <v>33674</v>
      </c>
      <c r="AO16176" s="171"/>
      <c r="AP16176" s="171"/>
      <c r="AQ16176" s="171"/>
      <c r="AR16176" s="171"/>
    </row>
    <row r="16177" spans="24:44">
      <c r="X16177" t="s">
        <v>42496</v>
      </c>
      <c r="Y16177" t="s">
        <v>386</v>
      </c>
      <c r="Z16177" t="s">
        <v>42497</v>
      </c>
      <c r="AA16177" t="s">
        <v>34125</v>
      </c>
      <c r="AB16177" t="s">
        <v>33674</v>
      </c>
      <c r="AO16177" s="171"/>
      <c r="AP16177" s="171"/>
      <c r="AQ16177" s="171"/>
      <c r="AR16177" s="171"/>
    </row>
    <row r="16178" spans="24:44">
      <c r="X16178" t="s">
        <v>42498</v>
      </c>
      <c r="Y16178" t="s">
        <v>386</v>
      </c>
      <c r="Z16178" t="s">
        <v>42499</v>
      </c>
      <c r="AA16178" t="s">
        <v>34128</v>
      </c>
      <c r="AB16178" t="s">
        <v>34129</v>
      </c>
      <c r="AO16178" s="171"/>
      <c r="AP16178" s="171"/>
      <c r="AQ16178" s="171"/>
      <c r="AR16178" s="171"/>
    </row>
    <row r="16179" spans="24:44">
      <c r="X16179" t="s">
        <v>42500</v>
      </c>
      <c r="Y16179" t="s">
        <v>386</v>
      </c>
      <c r="Z16179" t="s">
        <v>42501</v>
      </c>
      <c r="AA16179" t="s">
        <v>34125</v>
      </c>
      <c r="AB16179" t="s">
        <v>33674</v>
      </c>
      <c r="AO16179" s="171"/>
      <c r="AP16179" s="171"/>
      <c r="AQ16179" s="171"/>
      <c r="AR16179" s="171"/>
    </row>
    <row r="16180" spans="24:44">
      <c r="X16180" t="s">
        <v>42502</v>
      </c>
      <c r="Y16180" t="s">
        <v>386</v>
      </c>
      <c r="Z16180" t="s">
        <v>42503</v>
      </c>
      <c r="AA16180" t="s">
        <v>34125</v>
      </c>
      <c r="AB16180" t="s">
        <v>33674</v>
      </c>
      <c r="AO16180" s="171"/>
      <c r="AP16180" s="171"/>
      <c r="AQ16180" s="171"/>
      <c r="AR16180" s="171"/>
    </row>
    <row r="16181" spans="24:44">
      <c r="X16181" t="s">
        <v>42504</v>
      </c>
      <c r="Y16181" t="s">
        <v>386</v>
      </c>
      <c r="Z16181" t="s">
        <v>42505</v>
      </c>
      <c r="AA16181" t="s">
        <v>34125</v>
      </c>
      <c r="AB16181" t="s">
        <v>33674</v>
      </c>
      <c r="AO16181" s="171"/>
      <c r="AP16181" s="171"/>
      <c r="AQ16181" s="171"/>
      <c r="AR16181" s="171"/>
    </row>
    <row r="16182" spans="24:44">
      <c r="X16182" t="s">
        <v>42506</v>
      </c>
      <c r="Y16182" t="s">
        <v>386</v>
      </c>
      <c r="Z16182" t="s">
        <v>42507</v>
      </c>
      <c r="AA16182" t="s">
        <v>34125</v>
      </c>
      <c r="AB16182" t="s">
        <v>33674</v>
      </c>
      <c r="AO16182" s="171"/>
      <c r="AP16182" s="171"/>
      <c r="AQ16182" s="171"/>
      <c r="AR16182" s="171"/>
    </row>
    <row r="16183" spans="24:44">
      <c r="X16183" t="s">
        <v>42508</v>
      </c>
      <c r="Y16183" t="s">
        <v>386</v>
      </c>
      <c r="Z16183" t="s">
        <v>42509</v>
      </c>
      <c r="AA16183" t="s">
        <v>34125</v>
      </c>
      <c r="AB16183" t="s">
        <v>33674</v>
      </c>
      <c r="AO16183" s="171"/>
      <c r="AP16183" s="171"/>
      <c r="AQ16183" s="171"/>
      <c r="AR16183" s="171"/>
    </row>
    <row r="16184" spans="24:44">
      <c r="X16184" t="s">
        <v>42510</v>
      </c>
      <c r="Y16184" t="s">
        <v>386</v>
      </c>
      <c r="Z16184" t="s">
        <v>42511</v>
      </c>
      <c r="AA16184" t="s">
        <v>34125</v>
      </c>
      <c r="AB16184" t="s">
        <v>33674</v>
      </c>
      <c r="AO16184" s="171"/>
      <c r="AP16184" s="171"/>
      <c r="AQ16184" s="171"/>
      <c r="AR16184" s="171"/>
    </row>
    <row r="16185" spans="24:44">
      <c r="X16185" t="s">
        <v>42512</v>
      </c>
      <c r="Y16185" t="s">
        <v>386</v>
      </c>
      <c r="Z16185" t="s">
        <v>42513</v>
      </c>
      <c r="AA16185" t="s">
        <v>34125</v>
      </c>
      <c r="AB16185" t="s">
        <v>33674</v>
      </c>
      <c r="AO16185" s="171"/>
      <c r="AP16185" s="171"/>
      <c r="AQ16185" s="171"/>
      <c r="AR16185" s="171"/>
    </row>
    <row r="16186" spans="24:44">
      <c r="X16186" t="s">
        <v>3767</v>
      </c>
      <c r="Y16186" t="s">
        <v>386</v>
      </c>
      <c r="Z16186" t="s">
        <v>42514</v>
      </c>
      <c r="AA16186" t="s">
        <v>34125</v>
      </c>
      <c r="AB16186" t="s">
        <v>33674</v>
      </c>
      <c r="AO16186" s="171"/>
      <c r="AP16186" s="171"/>
      <c r="AQ16186" s="171"/>
      <c r="AR16186" s="171"/>
    </row>
    <row r="16187" spans="24:44">
      <c r="X16187" t="s">
        <v>5225</v>
      </c>
      <c r="Y16187" t="s">
        <v>386</v>
      </c>
      <c r="Z16187" t="s">
        <v>42515</v>
      </c>
      <c r="AA16187" t="s">
        <v>33984</v>
      </c>
      <c r="AB16187" t="s">
        <v>125</v>
      </c>
      <c r="AO16187" s="171"/>
      <c r="AP16187" s="171"/>
      <c r="AQ16187" s="171"/>
      <c r="AR16187" s="171"/>
    </row>
    <row r="16188" spans="24:44">
      <c r="X16188" t="s">
        <v>5230</v>
      </c>
      <c r="Y16188" t="s">
        <v>386</v>
      </c>
      <c r="Z16188" t="s">
        <v>42516</v>
      </c>
      <c r="AA16188" t="s">
        <v>33846</v>
      </c>
      <c r="AB16188" t="s">
        <v>125</v>
      </c>
      <c r="AO16188" s="171"/>
      <c r="AP16188" s="171"/>
      <c r="AQ16188" s="171"/>
      <c r="AR16188" s="171"/>
    </row>
    <row r="16189" spans="24:44">
      <c r="X16189" t="s">
        <v>42517</v>
      </c>
      <c r="Y16189" t="s">
        <v>389</v>
      </c>
      <c r="Z16189" t="s">
        <v>42518</v>
      </c>
      <c r="AA16189" t="s">
        <v>38837</v>
      </c>
      <c r="AB16189" t="s">
        <v>5354</v>
      </c>
      <c r="AO16189" s="171"/>
      <c r="AP16189" s="171"/>
      <c r="AQ16189" s="171"/>
      <c r="AR16189" s="171"/>
    </row>
    <row r="16190" spans="24:44">
      <c r="X16190" t="s">
        <v>42519</v>
      </c>
      <c r="Y16190" t="s">
        <v>386</v>
      </c>
      <c r="Z16190" t="s">
        <v>42520</v>
      </c>
      <c r="AA16190" t="s">
        <v>33762</v>
      </c>
      <c r="AB16190" t="s">
        <v>125</v>
      </c>
      <c r="AO16190" s="171"/>
      <c r="AP16190" s="171"/>
      <c r="AQ16190" s="171"/>
      <c r="AR16190" s="171"/>
    </row>
    <row r="16191" spans="24:44">
      <c r="X16191" t="s">
        <v>42521</v>
      </c>
      <c r="Y16191" t="s">
        <v>386</v>
      </c>
      <c r="Z16191" t="s">
        <v>42522</v>
      </c>
      <c r="AA16191" t="s">
        <v>33762</v>
      </c>
      <c r="AB16191" t="s">
        <v>125</v>
      </c>
      <c r="AO16191" s="171"/>
      <c r="AP16191" s="171"/>
      <c r="AQ16191" s="171"/>
      <c r="AR16191" s="171"/>
    </row>
    <row r="16192" spans="24:44">
      <c r="X16192" t="s">
        <v>42523</v>
      </c>
      <c r="Y16192" t="s">
        <v>386</v>
      </c>
      <c r="Z16192" t="s">
        <v>42524</v>
      </c>
      <c r="AA16192" t="s">
        <v>33677</v>
      </c>
      <c r="AB16192" t="s">
        <v>125</v>
      </c>
      <c r="AO16192" s="171"/>
      <c r="AP16192" s="171"/>
      <c r="AQ16192" s="171"/>
      <c r="AR16192" s="171"/>
    </row>
    <row r="16193" spans="24:44">
      <c r="X16193" t="s">
        <v>42525</v>
      </c>
      <c r="Y16193" t="s">
        <v>386</v>
      </c>
      <c r="Z16193" t="s">
        <v>42526</v>
      </c>
      <c r="AA16193" t="s">
        <v>33677</v>
      </c>
      <c r="AB16193" t="s">
        <v>125</v>
      </c>
      <c r="AO16193" s="171"/>
      <c r="AP16193" s="171"/>
      <c r="AQ16193" s="171"/>
      <c r="AR16193" s="171"/>
    </row>
    <row r="16194" spans="24:44">
      <c r="X16194" t="s">
        <v>42527</v>
      </c>
      <c r="Y16194" t="s">
        <v>386</v>
      </c>
      <c r="Z16194" t="s">
        <v>42528</v>
      </c>
      <c r="AA16194" t="s">
        <v>33762</v>
      </c>
      <c r="AB16194" t="s">
        <v>125</v>
      </c>
      <c r="AO16194" s="171"/>
      <c r="AP16194" s="171"/>
      <c r="AQ16194" s="171"/>
      <c r="AR16194" s="171"/>
    </row>
    <row r="16195" spans="24:44">
      <c r="X16195" t="s">
        <v>42529</v>
      </c>
      <c r="Y16195" t="s">
        <v>386</v>
      </c>
      <c r="Z16195" t="s">
        <v>42530</v>
      </c>
      <c r="AA16195" t="s">
        <v>34125</v>
      </c>
      <c r="AB16195" t="s">
        <v>33674</v>
      </c>
      <c r="AO16195" s="171"/>
      <c r="AP16195" s="171"/>
      <c r="AQ16195" s="171"/>
      <c r="AR16195" s="171"/>
    </row>
    <row r="16196" spans="24:44">
      <c r="X16196" t="s">
        <v>42531</v>
      </c>
      <c r="Y16196" t="s">
        <v>386</v>
      </c>
      <c r="Z16196" t="s">
        <v>42532</v>
      </c>
      <c r="AA16196" t="s">
        <v>34125</v>
      </c>
      <c r="AB16196" t="s">
        <v>33674</v>
      </c>
      <c r="AO16196" s="171"/>
      <c r="AP16196" s="171"/>
      <c r="AQ16196" s="171"/>
      <c r="AR16196" s="171"/>
    </row>
    <row r="16197" spans="24:44">
      <c r="X16197" t="s">
        <v>42533</v>
      </c>
      <c r="Y16197" t="s">
        <v>386</v>
      </c>
      <c r="Z16197" t="s">
        <v>42534</v>
      </c>
      <c r="AA16197" t="s">
        <v>38837</v>
      </c>
      <c r="AB16197" t="s">
        <v>5354</v>
      </c>
      <c r="AO16197" s="171"/>
      <c r="AP16197" s="171"/>
      <c r="AQ16197" s="171"/>
      <c r="AR16197" s="171"/>
    </row>
    <row r="16198" spans="24:44">
      <c r="X16198" t="s">
        <v>42535</v>
      </c>
      <c r="Y16198" t="s">
        <v>386</v>
      </c>
      <c r="Z16198" t="s">
        <v>42536</v>
      </c>
      <c r="AA16198" t="s">
        <v>42537</v>
      </c>
      <c r="AB16198" t="s">
        <v>33627</v>
      </c>
      <c r="AO16198" s="171"/>
      <c r="AP16198" s="171"/>
      <c r="AQ16198" s="171"/>
      <c r="AR16198" s="171"/>
    </row>
    <row r="16199" spans="24:44">
      <c r="X16199" t="s">
        <v>42538</v>
      </c>
      <c r="Y16199" t="s">
        <v>386</v>
      </c>
      <c r="Z16199" t="s">
        <v>42539</v>
      </c>
      <c r="AA16199" t="s">
        <v>34125</v>
      </c>
      <c r="AB16199" t="s">
        <v>33674</v>
      </c>
      <c r="AO16199" s="171"/>
      <c r="AP16199" s="171"/>
      <c r="AQ16199" s="171"/>
      <c r="AR16199" s="171"/>
    </row>
    <row r="16200" spans="24:44">
      <c r="X16200" t="s">
        <v>42540</v>
      </c>
      <c r="Y16200" t="s">
        <v>386</v>
      </c>
      <c r="Z16200" t="s">
        <v>42541</v>
      </c>
      <c r="AA16200" t="s">
        <v>39472</v>
      </c>
      <c r="AB16200" t="s">
        <v>33627</v>
      </c>
      <c r="AO16200" s="171"/>
      <c r="AP16200" s="171"/>
      <c r="AQ16200" s="171"/>
      <c r="AR16200" s="171"/>
    </row>
    <row r="16201" spans="24:44">
      <c r="X16201" t="s">
        <v>42542</v>
      </c>
      <c r="Y16201" t="s">
        <v>386</v>
      </c>
      <c r="Z16201" t="s">
        <v>42543</v>
      </c>
      <c r="AA16201" t="s">
        <v>34149</v>
      </c>
      <c r="AB16201" t="s">
        <v>33927</v>
      </c>
      <c r="AO16201" s="171"/>
      <c r="AP16201" s="171"/>
      <c r="AQ16201" s="171"/>
      <c r="AR16201" s="171"/>
    </row>
    <row r="16202" spans="24:44">
      <c r="X16202" t="s">
        <v>42544</v>
      </c>
      <c r="Y16202" t="s">
        <v>386</v>
      </c>
      <c r="Z16202" t="s">
        <v>42545</v>
      </c>
      <c r="AA16202" t="s">
        <v>34831</v>
      </c>
      <c r="AB16202" t="s">
        <v>33865</v>
      </c>
      <c r="AO16202" s="171"/>
      <c r="AP16202" s="171"/>
      <c r="AQ16202" s="171"/>
      <c r="AR16202" s="171"/>
    </row>
    <row r="16203" spans="24:44">
      <c r="X16203" t="s">
        <v>42546</v>
      </c>
      <c r="Y16203" t="s">
        <v>386</v>
      </c>
      <c r="Z16203" t="s">
        <v>42547</v>
      </c>
      <c r="AA16203" t="s">
        <v>33715</v>
      </c>
      <c r="AB16203" t="s">
        <v>33627</v>
      </c>
      <c r="AO16203" s="171"/>
      <c r="AP16203" s="171"/>
      <c r="AQ16203" s="171"/>
      <c r="AR16203" s="171"/>
    </row>
    <row r="16204" spans="24:44">
      <c r="X16204" t="s">
        <v>42548</v>
      </c>
      <c r="Y16204" t="s">
        <v>386</v>
      </c>
      <c r="Z16204" t="s">
        <v>42549</v>
      </c>
      <c r="AA16204" t="s">
        <v>35168</v>
      </c>
      <c r="AB16204" t="s">
        <v>5361</v>
      </c>
      <c r="AO16204" s="171"/>
      <c r="AP16204" s="171"/>
      <c r="AQ16204" s="171"/>
      <c r="AR16204" s="171"/>
    </row>
    <row r="16205" spans="24:44">
      <c r="X16205" t="s">
        <v>42550</v>
      </c>
      <c r="Y16205" t="s">
        <v>386</v>
      </c>
      <c r="Z16205" t="s">
        <v>42551</v>
      </c>
      <c r="AA16205" t="s">
        <v>33693</v>
      </c>
      <c r="AB16205" t="s">
        <v>33694</v>
      </c>
      <c r="AO16205" s="171"/>
      <c r="AP16205" s="171"/>
      <c r="AQ16205" s="171"/>
      <c r="AR16205" s="171"/>
    </row>
    <row r="16206" spans="24:44">
      <c r="X16206" t="s">
        <v>42552</v>
      </c>
      <c r="Y16206" t="s">
        <v>386</v>
      </c>
      <c r="Z16206" t="s">
        <v>42553</v>
      </c>
      <c r="AA16206" t="s">
        <v>34149</v>
      </c>
      <c r="AB16206" t="s">
        <v>33927</v>
      </c>
      <c r="AO16206" s="171"/>
      <c r="AP16206" s="171"/>
      <c r="AQ16206" s="171"/>
      <c r="AR16206" s="171"/>
    </row>
    <row r="16207" spans="24:44">
      <c r="X16207" t="s">
        <v>42554</v>
      </c>
      <c r="Y16207" t="s">
        <v>386</v>
      </c>
      <c r="Z16207" t="s">
        <v>42555</v>
      </c>
      <c r="AA16207" t="s">
        <v>42556</v>
      </c>
      <c r="AB16207" t="s">
        <v>39482</v>
      </c>
      <c r="AO16207" s="171"/>
      <c r="AP16207" s="171"/>
      <c r="AQ16207" s="171"/>
      <c r="AR16207" s="171"/>
    </row>
    <row r="16208" spans="24:44">
      <c r="X16208" t="s">
        <v>42557</v>
      </c>
      <c r="Y16208" t="s">
        <v>386</v>
      </c>
      <c r="Z16208" t="s">
        <v>42558</v>
      </c>
      <c r="AA16208" t="s">
        <v>34125</v>
      </c>
      <c r="AB16208" t="s">
        <v>33674</v>
      </c>
      <c r="AO16208" s="171"/>
      <c r="AP16208" s="171"/>
      <c r="AQ16208" s="171"/>
      <c r="AR16208" s="171"/>
    </row>
    <row r="16209" spans="24:44">
      <c r="X16209" t="s">
        <v>42559</v>
      </c>
      <c r="Y16209" t="s">
        <v>389</v>
      </c>
      <c r="Z16209" t="s">
        <v>42560</v>
      </c>
      <c r="AA16209" t="s">
        <v>42556</v>
      </c>
      <c r="AB16209" t="s">
        <v>39482</v>
      </c>
      <c r="AO16209" s="171"/>
      <c r="AP16209" s="171"/>
      <c r="AQ16209" s="171"/>
      <c r="AR16209" s="171"/>
    </row>
    <row r="16210" spans="24:44">
      <c r="X16210" t="s">
        <v>42561</v>
      </c>
      <c r="Y16210" t="s">
        <v>386</v>
      </c>
      <c r="Z16210" t="s">
        <v>42562</v>
      </c>
      <c r="AA16210" t="s">
        <v>42556</v>
      </c>
      <c r="AB16210" t="s">
        <v>39482</v>
      </c>
      <c r="AO16210" s="171"/>
      <c r="AP16210" s="171"/>
      <c r="AQ16210" s="171"/>
      <c r="AR16210" s="171"/>
    </row>
    <row r="16211" spans="24:44">
      <c r="X16211" t="s">
        <v>42563</v>
      </c>
      <c r="Y16211" t="s">
        <v>386</v>
      </c>
      <c r="Z16211" t="s">
        <v>42564</v>
      </c>
      <c r="AA16211" t="s">
        <v>42556</v>
      </c>
      <c r="AB16211" t="s">
        <v>39482</v>
      </c>
      <c r="AO16211" s="171"/>
      <c r="AP16211" s="171"/>
      <c r="AQ16211" s="171"/>
      <c r="AR16211" s="171"/>
    </row>
    <row r="16212" spans="24:44">
      <c r="X16212" t="s">
        <v>42565</v>
      </c>
      <c r="Y16212" t="s">
        <v>389</v>
      </c>
      <c r="Z16212" t="s">
        <v>42566</v>
      </c>
      <c r="AA16212" t="s">
        <v>42556</v>
      </c>
      <c r="AB16212" t="s">
        <v>39482</v>
      </c>
      <c r="AO16212" s="171"/>
      <c r="AP16212" s="171"/>
      <c r="AQ16212" s="171"/>
      <c r="AR16212" s="171"/>
    </row>
    <row r="16213" spans="24:44">
      <c r="X16213" t="s">
        <v>42567</v>
      </c>
      <c r="Y16213" t="s">
        <v>386</v>
      </c>
      <c r="Z16213" t="s">
        <v>42568</v>
      </c>
      <c r="AA16213" t="s">
        <v>42556</v>
      </c>
      <c r="AB16213" t="s">
        <v>39482</v>
      </c>
      <c r="AO16213" s="171"/>
      <c r="AP16213" s="171"/>
      <c r="AQ16213" s="171"/>
      <c r="AR16213" s="171"/>
    </row>
    <row r="16214" spans="24:44">
      <c r="X16214" t="s">
        <v>42569</v>
      </c>
      <c r="Y16214" t="s">
        <v>386</v>
      </c>
      <c r="Z16214" t="s">
        <v>42570</v>
      </c>
      <c r="AA16214" t="s">
        <v>34125</v>
      </c>
      <c r="AB16214" t="s">
        <v>33674</v>
      </c>
      <c r="AO16214" s="171"/>
      <c r="AP16214" s="171"/>
      <c r="AQ16214" s="171"/>
      <c r="AR16214" s="171"/>
    </row>
    <row r="16215" spans="24:44">
      <c r="X16215" t="s">
        <v>2814</v>
      </c>
      <c r="Y16215" t="s">
        <v>386</v>
      </c>
      <c r="Z16215" t="s">
        <v>42571</v>
      </c>
      <c r="AA16215" t="s">
        <v>42556</v>
      </c>
      <c r="AB16215" t="s">
        <v>39482</v>
      </c>
      <c r="AO16215" s="171"/>
      <c r="AP16215" s="171"/>
      <c r="AQ16215" s="171"/>
      <c r="AR16215" s="171"/>
    </row>
    <row r="16216" spans="24:44">
      <c r="X16216" t="s">
        <v>3112</v>
      </c>
      <c r="Y16216" t="s">
        <v>386</v>
      </c>
      <c r="Z16216" t="s">
        <v>42572</v>
      </c>
      <c r="AA16216" t="s">
        <v>34125</v>
      </c>
      <c r="AB16216" t="s">
        <v>33674</v>
      </c>
      <c r="AO16216" s="171"/>
      <c r="AP16216" s="171"/>
      <c r="AQ16216" s="171"/>
      <c r="AR16216" s="171"/>
    </row>
    <row r="16217" spans="24:44">
      <c r="X16217" t="s">
        <v>42573</v>
      </c>
      <c r="Y16217" t="s">
        <v>386</v>
      </c>
      <c r="Z16217" t="s">
        <v>42574</v>
      </c>
      <c r="AA16217" t="s">
        <v>34125</v>
      </c>
      <c r="AB16217" t="s">
        <v>33674</v>
      </c>
      <c r="AO16217" s="171"/>
      <c r="AP16217" s="171"/>
      <c r="AQ16217" s="171"/>
      <c r="AR16217" s="171"/>
    </row>
    <row r="16218" spans="24:44">
      <c r="X16218" t="s">
        <v>42575</v>
      </c>
      <c r="Y16218" t="s">
        <v>386</v>
      </c>
      <c r="Z16218" t="s">
        <v>42576</v>
      </c>
      <c r="AA16218" t="s">
        <v>34125</v>
      </c>
      <c r="AB16218" t="s">
        <v>33674</v>
      </c>
      <c r="AO16218" s="171"/>
      <c r="AP16218" s="171"/>
      <c r="AQ16218" s="171"/>
      <c r="AR16218" s="171"/>
    </row>
    <row r="16219" spans="24:44">
      <c r="X16219" t="s">
        <v>42577</v>
      </c>
      <c r="Y16219" t="s">
        <v>386</v>
      </c>
      <c r="Z16219" t="s">
        <v>42578</v>
      </c>
      <c r="AA16219" t="s">
        <v>34125</v>
      </c>
      <c r="AB16219" t="s">
        <v>33674</v>
      </c>
      <c r="AO16219" s="171"/>
      <c r="AP16219" s="171"/>
      <c r="AQ16219" s="171"/>
      <c r="AR16219" s="171"/>
    </row>
    <row r="16220" spans="24:44">
      <c r="X16220" t="s">
        <v>42579</v>
      </c>
      <c r="Y16220" t="s">
        <v>386</v>
      </c>
      <c r="Z16220" t="s">
        <v>42580</v>
      </c>
      <c r="AA16220" t="s">
        <v>42556</v>
      </c>
      <c r="AB16220" t="s">
        <v>39482</v>
      </c>
      <c r="AO16220" s="171"/>
      <c r="AP16220" s="171"/>
      <c r="AQ16220" s="171"/>
      <c r="AR16220" s="171"/>
    </row>
    <row r="16221" spans="24:44">
      <c r="X16221" t="s">
        <v>42581</v>
      </c>
      <c r="Y16221" t="s">
        <v>386</v>
      </c>
      <c r="Z16221" t="s">
        <v>42582</v>
      </c>
      <c r="AA16221" t="s">
        <v>42556</v>
      </c>
      <c r="AB16221" t="s">
        <v>39482</v>
      </c>
      <c r="AO16221" s="171"/>
      <c r="AP16221" s="171"/>
      <c r="AQ16221" s="171"/>
      <c r="AR16221" s="171"/>
    </row>
    <row r="16222" spans="24:44">
      <c r="X16222" t="s">
        <v>42583</v>
      </c>
      <c r="Y16222" t="s">
        <v>386</v>
      </c>
      <c r="Z16222" t="s">
        <v>42584</v>
      </c>
      <c r="AA16222" t="s">
        <v>34125</v>
      </c>
      <c r="AB16222" t="s">
        <v>33674</v>
      </c>
      <c r="AO16222" s="171"/>
      <c r="AP16222" s="171"/>
      <c r="AQ16222" s="171"/>
      <c r="AR16222" s="171"/>
    </row>
    <row r="16223" spans="24:44">
      <c r="X16223" t="s">
        <v>42585</v>
      </c>
      <c r="Y16223" t="s">
        <v>386</v>
      </c>
      <c r="Z16223" t="s">
        <v>42586</v>
      </c>
      <c r="AA16223" t="s">
        <v>34125</v>
      </c>
      <c r="AB16223" t="s">
        <v>33674</v>
      </c>
      <c r="AO16223" s="171"/>
      <c r="AP16223" s="171"/>
      <c r="AQ16223" s="171"/>
      <c r="AR16223" s="171"/>
    </row>
    <row r="16224" spans="24:44">
      <c r="X16224" t="s">
        <v>42587</v>
      </c>
      <c r="Y16224" t="s">
        <v>386</v>
      </c>
      <c r="Z16224" t="s">
        <v>42588</v>
      </c>
      <c r="AA16224" t="s">
        <v>34125</v>
      </c>
      <c r="AB16224" t="s">
        <v>33674</v>
      </c>
      <c r="AO16224" s="171"/>
      <c r="AP16224" s="171"/>
      <c r="AQ16224" s="171"/>
      <c r="AR16224" s="171"/>
    </row>
    <row r="16225" spans="24:44">
      <c r="X16225" t="s">
        <v>42589</v>
      </c>
      <c r="Y16225" t="s">
        <v>386</v>
      </c>
      <c r="Z16225" t="s">
        <v>42590</v>
      </c>
      <c r="AA16225" t="s">
        <v>34125</v>
      </c>
      <c r="AB16225" t="s">
        <v>33674</v>
      </c>
      <c r="AO16225" s="171"/>
      <c r="AP16225" s="171"/>
      <c r="AQ16225" s="171"/>
      <c r="AR16225" s="171"/>
    </row>
    <row r="16226" spans="24:44">
      <c r="X16226" t="s">
        <v>42591</v>
      </c>
      <c r="Y16226" t="s">
        <v>386</v>
      </c>
      <c r="Z16226" t="s">
        <v>42592</v>
      </c>
      <c r="AA16226" t="s">
        <v>33990</v>
      </c>
      <c r="AB16226" t="s">
        <v>33694</v>
      </c>
      <c r="AO16226" s="171"/>
      <c r="AP16226" s="171"/>
      <c r="AQ16226" s="171"/>
      <c r="AR16226" s="171"/>
    </row>
    <row r="16227" spans="24:44">
      <c r="X16227" t="s">
        <v>42593</v>
      </c>
      <c r="Y16227" t="s">
        <v>386</v>
      </c>
      <c r="Z16227" t="s">
        <v>41795</v>
      </c>
      <c r="AA16227" t="s">
        <v>33762</v>
      </c>
      <c r="AB16227" t="s">
        <v>125</v>
      </c>
      <c r="AO16227" s="171"/>
      <c r="AP16227" s="171"/>
      <c r="AQ16227" s="171"/>
      <c r="AR16227" s="171"/>
    </row>
    <row r="16228" spans="24:44">
      <c r="X16228" t="s">
        <v>42594</v>
      </c>
      <c r="Y16228" t="s">
        <v>386</v>
      </c>
      <c r="Z16228" t="s">
        <v>41795</v>
      </c>
      <c r="AA16228" t="s">
        <v>33603</v>
      </c>
      <c r="AB16228" t="s">
        <v>125</v>
      </c>
      <c r="AO16228" s="171"/>
      <c r="AP16228" s="171"/>
      <c r="AQ16228" s="171"/>
      <c r="AR16228" s="171"/>
    </row>
    <row r="16229" spans="24:44">
      <c r="X16229" t="s">
        <v>42595</v>
      </c>
      <c r="Y16229" t="s">
        <v>386</v>
      </c>
      <c r="Z16229" t="s">
        <v>34854</v>
      </c>
      <c r="AA16229" t="s">
        <v>42556</v>
      </c>
      <c r="AB16229" t="s">
        <v>39482</v>
      </c>
      <c r="AO16229" s="171"/>
      <c r="AP16229" s="171"/>
      <c r="AQ16229" s="171"/>
      <c r="AR16229" s="171"/>
    </row>
    <row r="16230" spans="24:44">
      <c r="X16230" t="s">
        <v>42596</v>
      </c>
      <c r="Y16230" t="s">
        <v>386</v>
      </c>
      <c r="Z16230" t="s">
        <v>42597</v>
      </c>
      <c r="AA16230" t="s">
        <v>42556</v>
      </c>
      <c r="AB16230" t="s">
        <v>39482</v>
      </c>
      <c r="AO16230" s="171"/>
      <c r="AP16230" s="171"/>
      <c r="AQ16230" s="171"/>
      <c r="AR16230" s="171"/>
    </row>
    <row r="16231" spans="24:44">
      <c r="X16231" t="s">
        <v>42598</v>
      </c>
      <c r="Y16231" t="s">
        <v>386</v>
      </c>
      <c r="Z16231" t="s">
        <v>42599</v>
      </c>
      <c r="AA16231" t="s">
        <v>42556</v>
      </c>
      <c r="AB16231" t="s">
        <v>39482</v>
      </c>
      <c r="AO16231" s="171"/>
      <c r="AP16231" s="171"/>
      <c r="AQ16231" s="171"/>
      <c r="AR16231" s="171"/>
    </row>
    <row r="16232" spans="24:44">
      <c r="X16232" t="s">
        <v>42600</v>
      </c>
      <c r="Y16232" t="s">
        <v>386</v>
      </c>
      <c r="Z16232" t="s">
        <v>42601</v>
      </c>
      <c r="AA16232" t="s">
        <v>42556</v>
      </c>
      <c r="AB16232" t="s">
        <v>39482</v>
      </c>
      <c r="AO16232" s="171"/>
      <c r="AP16232" s="171"/>
      <c r="AQ16232" s="171"/>
      <c r="AR16232" s="171"/>
    </row>
    <row r="16233" spans="24:44">
      <c r="X16233" t="s">
        <v>42602</v>
      </c>
      <c r="Y16233" t="s">
        <v>386</v>
      </c>
      <c r="Z16233" t="s">
        <v>42051</v>
      </c>
      <c r="AA16233" t="s">
        <v>42556</v>
      </c>
      <c r="AB16233" t="s">
        <v>39482</v>
      </c>
      <c r="AO16233" s="171"/>
      <c r="AP16233" s="171"/>
      <c r="AQ16233" s="171"/>
      <c r="AR16233" s="171"/>
    </row>
    <row r="16234" spans="24:44">
      <c r="X16234" t="s">
        <v>42603</v>
      </c>
      <c r="Y16234" t="s">
        <v>386</v>
      </c>
      <c r="Z16234" t="s">
        <v>42604</v>
      </c>
      <c r="AA16234" t="s">
        <v>42556</v>
      </c>
      <c r="AB16234" t="s">
        <v>39482</v>
      </c>
      <c r="AO16234" s="171"/>
      <c r="AP16234" s="171"/>
      <c r="AQ16234" s="171"/>
      <c r="AR16234" s="171"/>
    </row>
    <row r="16235" spans="24:44">
      <c r="X16235" t="s">
        <v>42605</v>
      </c>
      <c r="Y16235" t="s">
        <v>386</v>
      </c>
      <c r="Z16235" t="s">
        <v>42606</v>
      </c>
      <c r="AA16235" t="s">
        <v>42556</v>
      </c>
      <c r="AB16235" t="s">
        <v>39482</v>
      </c>
      <c r="AO16235" s="171"/>
      <c r="AP16235" s="171"/>
      <c r="AQ16235" s="171"/>
      <c r="AR16235" s="171"/>
    </row>
    <row r="16236" spans="24:44">
      <c r="X16236" t="s">
        <v>42607</v>
      </c>
      <c r="Y16236" t="s">
        <v>386</v>
      </c>
      <c r="Z16236" t="s">
        <v>42608</v>
      </c>
      <c r="AA16236" t="s">
        <v>42556</v>
      </c>
      <c r="AB16236" t="s">
        <v>39482</v>
      </c>
      <c r="AO16236" s="171"/>
      <c r="AP16236" s="171"/>
      <c r="AQ16236" s="171"/>
      <c r="AR16236" s="171"/>
    </row>
    <row r="16237" spans="24:44">
      <c r="X16237" t="s">
        <v>42609</v>
      </c>
      <c r="Y16237" t="s">
        <v>386</v>
      </c>
      <c r="Z16237" t="s">
        <v>42610</v>
      </c>
      <c r="AA16237" t="s">
        <v>42556</v>
      </c>
      <c r="AB16237" t="s">
        <v>39482</v>
      </c>
      <c r="AO16237" s="171"/>
      <c r="AP16237" s="171"/>
      <c r="AQ16237" s="171"/>
      <c r="AR16237" s="171"/>
    </row>
    <row r="16238" spans="24:44">
      <c r="X16238" t="s">
        <v>42611</v>
      </c>
      <c r="Y16238" t="s">
        <v>386</v>
      </c>
      <c r="Z16238" t="s">
        <v>42612</v>
      </c>
      <c r="AA16238" t="s">
        <v>42556</v>
      </c>
      <c r="AB16238" t="s">
        <v>39482</v>
      </c>
      <c r="AO16238" s="171"/>
      <c r="AP16238" s="171"/>
      <c r="AQ16238" s="171"/>
      <c r="AR16238" s="171"/>
    </row>
    <row r="16239" spans="24:44">
      <c r="X16239" t="s">
        <v>42613</v>
      </c>
      <c r="Y16239" t="s">
        <v>386</v>
      </c>
      <c r="Z16239" t="s">
        <v>42614</v>
      </c>
      <c r="AA16239" t="s">
        <v>34125</v>
      </c>
      <c r="AB16239" t="s">
        <v>33674</v>
      </c>
      <c r="AO16239" s="171"/>
      <c r="AP16239" s="171"/>
      <c r="AQ16239" s="171"/>
      <c r="AR16239" s="171"/>
    </row>
    <row r="16240" spans="24:44">
      <c r="X16240" t="s">
        <v>42615</v>
      </c>
      <c r="Y16240" t="s">
        <v>386</v>
      </c>
      <c r="Z16240" t="s">
        <v>42616</v>
      </c>
      <c r="AA16240" t="s">
        <v>34125</v>
      </c>
      <c r="AB16240" t="s">
        <v>33674</v>
      </c>
      <c r="AO16240" s="171"/>
      <c r="AP16240" s="171"/>
      <c r="AQ16240" s="171"/>
      <c r="AR16240" s="171"/>
    </row>
    <row r="16241" spans="24:44">
      <c r="X16241" t="s">
        <v>42617</v>
      </c>
      <c r="Y16241" t="s">
        <v>386</v>
      </c>
      <c r="Z16241" t="s">
        <v>42618</v>
      </c>
      <c r="AA16241" t="s">
        <v>34157</v>
      </c>
      <c r="AB16241" t="s">
        <v>34158</v>
      </c>
      <c r="AO16241" s="171"/>
      <c r="AP16241" s="171"/>
      <c r="AQ16241" s="171"/>
      <c r="AR16241" s="171"/>
    </row>
    <row r="16242" spans="24:44">
      <c r="X16242" t="s">
        <v>42619</v>
      </c>
      <c r="Y16242" t="s">
        <v>389</v>
      </c>
      <c r="Z16242" t="s">
        <v>42620</v>
      </c>
      <c r="AA16242" t="s">
        <v>42556</v>
      </c>
      <c r="AB16242" t="s">
        <v>39482</v>
      </c>
      <c r="AO16242" s="171"/>
      <c r="AP16242" s="171"/>
      <c r="AQ16242" s="171"/>
      <c r="AR16242" s="171"/>
    </row>
    <row r="16243" spans="24:44">
      <c r="X16243" t="s">
        <v>42621</v>
      </c>
      <c r="Y16243" t="s">
        <v>386</v>
      </c>
      <c r="Z16243" t="s">
        <v>42622</v>
      </c>
      <c r="AA16243" t="s">
        <v>42623</v>
      </c>
      <c r="AB16243" t="s">
        <v>33841</v>
      </c>
      <c r="AO16243" s="171"/>
      <c r="AP16243" s="171"/>
      <c r="AQ16243" s="171"/>
      <c r="AR16243" s="171"/>
    </row>
    <row r="16244" spans="24:44">
      <c r="X16244" t="s">
        <v>42624</v>
      </c>
      <c r="Y16244" t="s">
        <v>386</v>
      </c>
      <c r="Z16244" t="s">
        <v>42625</v>
      </c>
      <c r="AA16244" t="s">
        <v>42626</v>
      </c>
      <c r="AB16244" t="s">
        <v>39482</v>
      </c>
      <c r="AO16244" s="171"/>
      <c r="AP16244" s="171"/>
      <c r="AQ16244" s="171"/>
      <c r="AR16244" s="171"/>
    </row>
    <row r="16245" spans="24:44">
      <c r="X16245" t="s">
        <v>42627</v>
      </c>
      <c r="Y16245" t="s">
        <v>386</v>
      </c>
      <c r="Z16245" t="s">
        <v>42628</v>
      </c>
      <c r="AA16245" t="s">
        <v>34125</v>
      </c>
      <c r="AB16245" t="s">
        <v>33674</v>
      </c>
      <c r="AO16245" s="171"/>
      <c r="AP16245" s="171"/>
      <c r="AQ16245" s="171"/>
      <c r="AR16245" s="171"/>
    </row>
    <row r="16246" spans="24:44">
      <c r="X16246" t="s">
        <v>42629</v>
      </c>
      <c r="Y16246" t="s">
        <v>386</v>
      </c>
      <c r="Z16246" t="s">
        <v>42630</v>
      </c>
      <c r="AA16246" t="s">
        <v>34125</v>
      </c>
      <c r="AB16246" t="s">
        <v>33674</v>
      </c>
      <c r="AO16246" s="171"/>
      <c r="AP16246" s="171"/>
      <c r="AQ16246" s="171"/>
      <c r="AR16246" s="171"/>
    </row>
    <row r="16247" spans="24:44">
      <c r="X16247" t="s">
        <v>42631</v>
      </c>
      <c r="Y16247" t="s">
        <v>386</v>
      </c>
      <c r="Z16247" t="s">
        <v>42632</v>
      </c>
      <c r="AA16247" t="s">
        <v>34125</v>
      </c>
      <c r="AB16247" t="s">
        <v>33674</v>
      </c>
      <c r="AO16247" s="171"/>
      <c r="AP16247" s="171"/>
      <c r="AQ16247" s="171"/>
      <c r="AR16247" s="171"/>
    </row>
    <row r="16248" spans="24:44">
      <c r="X16248" t="s">
        <v>42633</v>
      </c>
      <c r="Y16248" t="s">
        <v>386</v>
      </c>
      <c r="Z16248" t="s">
        <v>34864</v>
      </c>
      <c r="AA16248" t="s">
        <v>34125</v>
      </c>
      <c r="AB16248" t="s">
        <v>33674</v>
      </c>
      <c r="AO16248" s="171"/>
      <c r="AP16248" s="171"/>
      <c r="AQ16248" s="171"/>
      <c r="AR16248" s="171"/>
    </row>
    <row r="16249" spans="24:44">
      <c r="X16249" t="s">
        <v>42634</v>
      </c>
      <c r="Y16249" t="s">
        <v>386</v>
      </c>
      <c r="Z16249" t="s">
        <v>41271</v>
      </c>
      <c r="AA16249" t="s">
        <v>34125</v>
      </c>
      <c r="AB16249" t="s">
        <v>33674</v>
      </c>
      <c r="AO16249" s="171"/>
      <c r="AP16249" s="171"/>
      <c r="AQ16249" s="171"/>
      <c r="AR16249" s="171"/>
    </row>
    <row r="16250" spans="24:44">
      <c r="X16250" t="s">
        <v>2819</v>
      </c>
      <c r="Y16250" t="s">
        <v>386</v>
      </c>
      <c r="Z16250" t="s">
        <v>42635</v>
      </c>
      <c r="AA16250" t="s">
        <v>42556</v>
      </c>
      <c r="AB16250" t="s">
        <v>39482</v>
      </c>
      <c r="AO16250" s="171"/>
      <c r="AP16250" s="171"/>
      <c r="AQ16250" s="171"/>
      <c r="AR16250" s="171"/>
    </row>
    <row r="16251" spans="24:44">
      <c r="X16251" t="s">
        <v>2824</v>
      </c>
      <c r="Y16251" t="s">
        <v>386</v>
      </c>
      <c r="Z16251" t="s">
        <v>42636</v>
      </c>
      <c r="AA16251" t="s">
        <v>33715</v>
      </c>
      <c r="AB16251" t="s">
        <v>33627</v>
      </c>
      <c r="AO16251" s="171"/>
      <c r="AP16251" s="171"/>
      <c r="AQ16251" s="171"/>
      <c r="AR16251" s="171"/>
    </row>
    <row r="16252" spans="24:44">
      <c r="X16252" t="s">
        <v>42637</v>
      </c>
      <c r="Y16252" t="s">
        <v>386</v>
      </c>
      <c r="Z16252" t="s">
        <v>42638</v>
      </c>
      <c r="AA16252" t="s">
        <v>34125</v>
      </c>
      <c r="AB16252" t="s">
        <v>33674</v>
      </c>
      <c r="AO16252" s="171"/>
      <c r="AP16252" s="171"/>
      <c r="AQ16252" s="171"/>
      <c r="AR16252" s="171"/>
    </row>
    <row r="16253" spans="24:44">
      <c r="X16253" t="s">
        <v>42639</v>
      </c>
      <c r="Y16253" t="s">
        <v>386</v>
      </c>
      <c r="Z16253" t="s">
        <v>42640</v>
      </c>
      <c r="AA16253" t="s">
        <v>42556</v>
      </c>
      <c r="AB16253" t="s">
        <v>39482</v>
      </c>
      <c r="AO16253" s="171"/>
      <c r="AP16253" s="171"/>
      <c r="AQ16253" s="171"/>
      <c r="AR16253" s="171"/>
    </row>
    <row r="16254" spans="24:44">
      <c r="X16254" t="s">
        <v>42641</v>
      </c>
      <c r="Y16254" t="s">
        <v>386</v>
      </c>
      <c r="Z16254" t="s">
        <v>42642</v>
      </c>
      <c r="AA16254" t="s">
        <v>42556</v>
      </c>
      <c r="AB16254" t="s">
        <v>39482</v>
      </c>
      <c r="AO16254" s="171"/>
      <c r="AP16254" s="171"/>
      <c r="AQ16254" s="171"/>
      <c r="AR16254" s="171"/>
    </row>
    <row r="16255" spans="24:44">
      <c r="X16255" t="s">
        <v>42643</v>
      </c>
      <c r="Y16255" t="s">
        <v>386</v>
      </c>
      <c r="Z16255" t="s">
        <v>42644</v>
      </c>
      <c r="AA16255" t="s">
        <v>42556</v>
      </c>
      <c r="AB16255" t="s">
        <v>39482</v>
      </c>
      <c r="AO16255" s="171"/>
      <c r="AP16255" s="171"/>
      <c r="AQ16255" s="171"/>
      <c r="AR16255" s="171"/>
    </row>
    <row r="16256" spans="24:44">
      <c r="X16256" t="s">
        <v>42645</v>
      </c>
      <c r="Y16256" t="s">
        <v>386</v>
      </c>
      <c r="Z16256" t="s">
        <v>42646</v>
      </c>
      <c r="AA16256" t="s">
        <v>42556</v>
      </c>
      <c r="AB16256" t="s">
        <v>39482</v>
      </c>
      <c r="AO16256" s="171"/>
      <c r="AP16256" s="171"/>
      <c r="AQ16256" s="171"/>
      <c r="AR16256" s="171"/>
    </row>
    <row r="16257" spans="24:44">
      <c r="X16257" t="s">
        <v>42647</v>
      </c>
      <c r="Y16257" t="s">
        <v>386</v>
      </c>
      <c r="Z16257" t="s">
        <v>42648</v>
      </c>
      <c r="AA16257" t="s">
        <v>34125</v>
      </c>
      <c r="AB16257" t="s">
        <v>33674</v>
      </c>
      <c r="AO16257" s="171"/>
      <c r="AP16257" s="171"/>
      <c r="AQ16257" s="171"/>
      <c r="AR16257" s="171"/>
    </row>
    <row r="16258" spans="24:44">
      <c r="X16258" t="s">
        <v>42649</v>
      </c>
      <c r="Y16258" t="s">
        <v>386</v>
      </c>
      <c r="Z16258" t="s">
        <v>34714</v>
      </c>
      <c r="AA16258" t="s">
        <v>42556</v>
      </c>
      <c r="AB16258" t="s">
        <v>39482</v>
      </c>
      <c r="AO16258" s="171"/>
      <c r="AP16258" s="171"/>
      <c r="AQ16258" s="171"/>
      <c r="AR16258" s="171"/>
    </row>
    <row r="16259" spans="24:44">
      <c r="X16259" t="s">
        <v>42650</v>
      </c>
      <c r="Y16259" t="s">
        <v>386</v>
      </c>
      <c r="Z16259" t="s">
        <v>42651</v>
      </c>
      <c r="AA16259" t="s">
        <v>35168</v>
      </c>
      <c r="AB16259" t="s">
        <v>5361</v>
      </c>
      <c r="AO16259" s="171"/>
      <c r="AP16259" s="171"/>
      <c r="AQ16259" s="171"/>
      <c r="AR16259" s="171"/>
    </row>
    <row r="16260" spans="24:44">
      <c r="X16260" t="s">
        <v>42652</v>
      </c>
      <c r="Y16260" t="s">
        <v>386</v>
      </c>
      <c r="Z16260" t="s">
        <v>42653</v>
      </c>
      <c r="AA16260" t="s">
        <v>35168</v>
      </c>
      <c r="AB16260" t="s">
        <v>5361</v>
      </c>
      <c r="AO16260" s="171"/>
      <c r="AP16260" s="171"/>
      <c r="AQ16260" s="171"/>
      <c r="AR16260" s="171"/>
    </row>
    <row r="16261" spans="24:44">
      <c r="X16261" t="s">
        <v>42654</v>
      </c>
      <c r="Y16261" t="s">
        <v>386</v>
      </c>
      <c r="Z16261" t="s">
        <v>42655</v>
      </c>
      <c r="AA16261" t="s">
        <v>33715</v>
      </c>
      <c r="AB16261" t="s">
        <v>33627</v>
      </c>
      <c r="AO16261" s="171"/>
      <c r="AP16261" s="171"/>
      <c r="AQ16261" s="171"/>
      <c r="AR16261" s="171"/>
    </row>
    <row r="16262" spans="24:44">
      <c r="X16262" t="s">
        <v>42656</v>
      </c>
      <c r="Y16262" t="s">
        <v>386</v>
      </c>
      <c r="Z16262" t="s">
        <v>42657</v>
      </c>
      <c r="AA16262" t="s">
        <v>35168</v>
      </c>
      <c r="AB16262" t="s">
        <v>5361</v>
      </c>
      <c r="AO16262" s="171"/>
      <c r="AP16262" s="171"/>
      <c r="AQ16262" s="171"/>
      <c r="AR16262" s="171"/>
    </row>
    <row r="16263" spans="24:44">
      <c r="X16263" t="s">
        <v>42658</v>
      </c>
      <c r="Y16263" t="s">
        <v>386</v>
      </c>
      <c r="Z16263" t="s">
        <v>42659</v>
      </c>
      <c r="AA16263" t="s">
        <v>35168</v>
      </c>
      <c r="AB16263" t="s">
        <v>5361</v>
      </c>
      <c r="AO16263" s="171"/>
      <c r="AP16263" s="171"/>
      <c r="AQ16263" s="171"/>
      <c r="AR16263" s="171"/>
    </row>
    <row r="16264" spans="24:44">
      <c r="X16264" t="s">
        <v>42660</v>
      </c>
      <c r="Y16264" t="s">
        <v>386</v>
      </c>
      <c r="Z16264" t="s">
        <v>42661</v>
      </c>
      <c r="AA16264" t="s">
        <v>33693</v>
      </c>
      <c r="AB16264" t="s">
        <v>33694</v>
      </c>
      <c r="AO16264" s="171"/>
      <c r="AP16264" s="171"/>
      <c r="AQ16264" s="171"/>
      <c r="AR16264" s="171"/>
    </row>
    <row r="16265" spans="24:44">
      <c r="X16265" t="s">
        <v>42662</v>
      </c>
      <c r="Y16265" t="s">
        <v>386</v>
      </c>
      <c r="Z16265" t="s">
        <v>42663</v>
      </c>
      <c r="AA16265" t="s">
        <v>35168</v>
      </c>
      <c r="AB16265" t="s">
        <v>5361</v>
      </c>
      <c r="AO16265" s="171"/>
      <c r="AP16265" s="171"/>
      <c r="AQ16265" s="171"/>
      <c r="AR16265" s="171"/>
    </row>
    <row r="16266" spans="24:44">
      <c r="X16266" t="s">
        <v>42664</v>
      </c>
      <c r="Y16266" t="s">
        <v>386</v>
      </c>
      <c r="Z16266" t="s">
        <v>42665</v>
      </c>
      <c r="AA16266" t="s">
        <v>35168</v>
      </c>
      <c r="AB16266" t="s">
        <v>5361</v>
      </c>
      <c r="AO16266" s="171"/>
      <c r="AP16266" s="171"/>
      <c r="AQ16266" s="171"/>
      <c r="AR16266" s="171"/>
    </row>
    <row r="16267" spans="24:44">
      <c r="X16267" t="s">
        <v>42666</v>
      </c>
      <c r="Y16267" t="s">
        <v>386</v>
      </c>
      <c r="Z16267" t="s">
        <v>42667</v>
      </c>
      <c r="AA16267" t="s">
        <v>34831</v>
      </c>
      <c r="AB16267" t="s">
        <v>33865</v>
      </c>
      <c r="AO16267" s="171"/>
      <c r="AP16267" s="171"/>
      <c r="AQ16267" s="171"/>
      <c r="AR16267" s="171"/>
    </row>
    <row r="16268" spans="24:44">
      <c r="X16268" t="s">
        <v>42668</v>
      </c>
      <c r="Y16268" t="s">
        <v>386</v>
      </c>
      <c r="Z16268" t="s">
        <v>42669</v>
      </c>
      <c r="AA16268" t="s">
        <v>35168</v>
      </c>
      <c r="AB16268" t="s">
        <v>5361</v>
      </c>
      <c r="AO16268" s="171"/>
      <c r="AP16268" s="171"/>
      <c r="AQ16268" s="171"/>
      <c r="AR16268" s="171"/>
    </row>
    <row r="16269" spans="24:44">
      <c r="X16269" t="s">
        <v>42670</v>
      </c>
      <c r="Y16269" t="s">
        <v>386</v>
      </c>
      <c r="Z16269" t="s">
        <v>42671</v>
      </c>
      <c r="AA16269" t="s">
        <v>35168</v>
      </c>
      <c r="AB16269" t="s">
        <v>5361</v>
      </c>
      <c r="AO16269" s="171"/>
      <c r="AP16269" s="171"/>
      <c r="AQ16269" s="171"/>
      <c r="AR16269" s="171"/>
    </row>
    <row r="16270" spans="24:44">
      <c r="X16270" t="s">
        <v>42672</v>
      </c>
      <c r="Y16270" t="s">
        <v>386</v>
      </c>
      <c r="Z16270" t="s">
        <v>37240</v>
      </c>
      <c r="AA16270" t="s">
        <v>35168</v>
      </c>
      <c r="AB16270" t="s">
        <v>5361</v>
      </c>
      <c r="AO16270" s="171"/>
      <c r="AP16270" s="171"/>
      <c r="AQ16270" s="171"/>
      <c r="AR16270" s="171"/>
    </row>
    <row r="16271" spans="24:44">
      <c r="X16271" t="s">
        <v>42673</v>
      </c>
      <c r="Y16271" t="s">
        <v>386</v>
      </c>
      <c r="Z16271" t="s">
        <v>39861</v>
      </c>
      <c r="AA16271" t="s">
        <v>35168</v>
      </c>
      <c r="AB16271" t="s">
        <v>5361</v>
      </c>
      <c r="AO16271" s="171"/>
      <c r="AP16271" s="171"/>
      <c r="AQ16271" s="171"/>
      <c r="AR16271" s="171"/>
    </row>
    <row r="16272" spans="24:44">
      <c r="X16272" t="s">
        <v>42674</v>
      </c>
      <c r="Y16272" t="s">
        <v>386</v>
      </c>
      <c r="Z16272" t="s">
        <v>37198</v>
      </c>
      <c r="AA16272" t="s">
        <v>35168</v>
      </c>
      <c r="AB16272" t="s">
        <v>5361</v>
      </c>
      <c r="AO16272" s="171"/>
      <c r="AP16272" s="171"/>
      <c r="AQ16272" s="171"/>
      <c r="AR16272" s="171"/>
    </row>
    <row r="16273" spans="24:44">
      <c r="X16273" t="s">
        <v>42675</v>
      </c>
      <c r="Y16273" t="s">
        <v>386</v>
      </c>
      <c r="Z16273" t="s">
        <v>37566</v>
      </c>
      <c r="AA16273" t="s">
        <v>35168</v>
      </c>
      <c r="AB16273" t="s">
        <v>5361</v>
      </c>
      <c r="AO16273" s="171"/>
      <c r="AP16273" s="171"/>
      <c r="AQ16273" s="171"/>
      <c r="AR16273" s="171"/>
    </row>
    <row r="16274" spans="24:44">
      <c r="X16274" t="s">
        <v>42676</v>
      </c>
      <c r="Y16274" t="s">
        <v>386</v>
      </c>
      <c r="Z16274" t="s">
        <v>42677</v>
      </c>
      <c r="AA16274" t="s">
        <v>33715</v>
      </c>
      <c r="AB16274" t="s">
        <v>33627</v>
      </c>
      <c r="AO16274" s="171"/>
      <c r="AP16274" s="171"/>
      <c r="AQ16274" s="171"/>
      <c r="AR16274" s="171"/>
    </row>
    <row r="16275" spans="24:44">
      <c r="X16275" t="s">
        <v>42678</v>
      </c>
      <c r="Y16275" t="s">
        <v>386</v>
      </c>
      <c r="Z16275" t="s">
        <v>39413</v>
      </c>
      <c r="AA16275" t="s">
        <v>35168</v>
      </c>
      <c r="AB16275" t="s">
        <v>5361</v>
      </c>
      <c r="AO16275" s="171"/>
      <c r="AP16275" s="171"/>
      <c r="AQ16275" s="171"/>
      <c r="AR16275" s="171"/>
    </row>
    <row r="16276" spans="24:44">
      <c r="X16276" t="s">
        <v>42679</v>
      </c>
      <c r="Y16276" t="s">
        <v>386</v>
      </c>
      <c r="Z16276" t="s">
        <v>42680</v>
      </c>
      <c r="AA16276" t="s">
        <v>35168</v>
      </c>
      <c r="AB16276" t="s">
        <v>5361</v>
      </c>
      <c r="AO16276" s="171"/>
      <c r="AP16276" s="171"/>
      <c r="AQ16276" s="171"/>
      <c r="AR16276" s="171"/>
    </row>
    <row r="16277" spans="24:44">
      <c r="X16277" t="s">
        <v>42681</v>
      </c>
      <c r="Y16277" t="s">
        <v>386</v>
      </c>
      <c r="Z16277" t="s">
        <v>42682</v>
      </c>
      <c r="AA16277" t="s">
        <v>35168</v>
      </c>
      <c r="AB16277" t="s">
        <v>5361</v>
      </c>
      <c r="AO16277" s="171"/>
      <c r="AP16277" s="171"/>
      <c r="AQ16277" s="171"/>
      <c r="AR16277" s="171"/>
    </row>
    <row r="16278" spans="24:44">
      <c r="X16278" t="s">
        <v>42683</v>
      </c>
      <c r="Y16278" t="s">
        <v>386</v>
      </c>
      <c r="Z16278" t="s">
        <v>42684</v>
      </c>
      <c r="AA16278" t="s">
        <v>35168</v>
      </c>
      <c r="AB16278" t="s">
        <v>5361</v>
      </c>
      <c r="AO16278" s="171"/>
      <c r="AP16278" s="171"/>
      <c r="AQ16278" s="171"/>
      <c r="AR16278" s="171"/>
    </row>
    <row r="16279" spans="24:44">
      <c r="X16279" t="s">
        <v>42685</v>
      </c>
      <c r="Y16279" t="s">
        <v>386</v>
      </c>
      <c r="Z16279" t="s">
        <v>42686</v>
      </c>
      <c r="AA16279" t="s">
        <v>35168</v>
      </c>
      <c r="AB16279" t="s">
        <v>5361</v>
      </c>
      <c r="AO16279" s="171"/>
      <c r="AP16279" s="171"/>
      <c r="AQ16279" s="171"/>
      <c r="AR16279" s="171"/>
    </row>
    <row r="16280" spans="24:44">
      <c r="X16280" t="s">
        <v>42687</v>
      </c>
      <c r="Y16280" t="s">
        <v>386</v>
      </c>
      <c r="Z16280" t="s">
        <v>42688</v>
      </c>
      <c r="AA16280" t="s">
        <v>35168</v>
      </c>
      <c r="AB16280" t="s">
        <v>5361</v>
      </c>
      <c r="AO16280" s="171"/>
      <c r="AP16280" s="171"/>
      <c r="AQ16280" s="171"/>
      <c r="AR16280" s="171"/>
    </row>
    <row r="16281" spans="24:44">
      <c r="X16281" t="s">
        <v>42689</v>
      </c>
      <c r="Y16281" t="s">
        <v>386</v>
      </c>
      <c r="Z16281" t="s">
        <v>42690</v>
      </c>
      <c r="AA16281" t="s">
        <v>35168</v>
      </c>
      <c r="AB16281" t="s">
        <v>5361</v>
      </c>
      <c r="AO16281" s="171"/>
      <c r="AP16281" s="171"/>
      <c r="AQ16281" s="171"/>
      <c r="AR16281" s="171"/>
    </row>
    <row r="16282" spans="24:44">
      <c r="X16282" t="s">
        <v>42691</v>
      </c>
      <c r="Y16282" t="s">
        <v>386</v>
      </c>
      <c r="Z16282" t="s">
        <v>42692</v>
      </c>
      <c r="AA16282" t="s">
        <v>35168</v>
      </c>
      <c r="AB16282" t="s">
        <v>5361</v>
      </c>
      <c r="AO16282" s="171"/>
      <c r="AP16282" s="171"/>
      <c r="AQ16282" s="171"/>
      <c r="AR16282" s="171"/>
    </row>
    <row r="16283" spans="24:44">
      <c r="X16283" t="s">
        <v>42693</v>
      </c>
      <c r="Y16283" t="s">
        <v>386</v>
      </c>
      <c r="Z16283" t="s">
        <v>42694</v>
      </c>
      <c r="AA16283" t="s">
        <v>35168</v>
      </c>
      <c r="AB16283" t="s">
        <v>5361</v>
      </c>
      <c r="AO16283" s="171"/>
      <c r="AP16283" s="171"/>
      <c r="AQ16283" s="171"/>
      <c r="AR16283" s="171"/>
    </row>
    <row r="16284" spans="24:44">
      <c r="X16284" t="s">
        <v>42695</v>
      </c>
      <c r="Y16284" t="s">
        <v>386</v>
      </c>
      <c r="Z16284" t="s">
        <v>42696</v>
      </c>
      <c r="AA16284" t="s">
        <v>35168</v>
      </c>
      <c r="AB16284" t="s">
        <v>5361</v>
      </c>
      <c r="AO16284" s="171"/>
      <c r="AP16284" s="171"/>
      <c r="AQ16284" s="171"/>
      <c r="AR16284" s="171"/>
    </row>
    <row r="16285" spans="24:44">
      <c r="X16285" t="s">
        <v>42697</v>
      </c>
      <c r="Y16285" t="s">
        <v>386</v>
      </c>
      <c r="Z16285" t="s">
        <v>42483</v>
      </c>
      <c r="AA16285" t="s">
        <v>35168</v>
      </c>
      <c r="AB16285" t="s">
        <v>5361</v>
      </c>
      <c r="AO16285" s="171"/>
      <c r="AP16285" s="171"/>
      <c r="AQ16285" s="171"/>
      <c r="AR16285" s="171"/>
    </row>
    <row r="16286" spans="24:44">
      <c r="X16286" t="s">
        <v>42698</v>
      </c>
      <c r="Y16286" t="s">
        <v>386</v>
      </c>
      <c r="Z16286" t="s">
        <v>42699</v>
      </c>
      <c r="AA16286" t="s">
        <v>35168</v>
      </c>
      <c r="AB16286" t="s">
        <v>5361</v>
      </c>
      <c r="AO16286" s="171"/>
      <c r="AP16286" s="171"/>
      <c r="AQ16286" s="171"/>
      <c r="AR16286" s="171"/>
    </row>
    <row r="16287" spans="24:44">
      <c r="X16287" t="s">
        <v>42700</v>
      </c>
      <c r="Y16287" t="s">
        <v>386</v>
      </c>
      <c r="Z16287" t="s">
        <v>42701</v>
      </c>
      <c r="AA16287" t="s">
        <v>35168</v>
      </c>
      <c r="AB16287" t="s">
        <v>5361</v>
      </c>
      <c r="AO16287" s="171"/>
      <c r="AP16287" s="171"/>
      <c r="AQ16287" s="171"/>
      <c r="AR16287" s="171"/>
    </row>
    <row r="16288" spans="24:44">
      <c r="X16288" t="s">
        <v>42702</v>
      </c>
      <c r="Y16288" t="s">
        <v>386</v>
      </c>
      <c r="Z16288" t="s">
        <v>42703</v>
      </c>
      <c r="AA16288" t="s">
        <v>35168</v>
      </c>
      <c r="AB16288" t="s">
        <v>5361</v>
      </c>
      <c r="AO16288" s="171"/>
      <c r="AP16288" s="171"/>
      <c r="AQ16288" s="171"/>
      <c r="AR16288" s="171"/>
    </row>
    <row r="16289" spans="24:44">
      <c r="X16289" t="s">
        <v>42704</v>
      </c>
      <c r="Y16289" t="s">
        <v>386</v>
      </c>
      <c r="Z16289" t="s">
        <v>42705</v>
      </c>
      <c r="AA16289" t="s">
        <v>35168</v>
      </c>
      <c r="AB16289" t="s">
        <v>5361</v>
      </c>
      <c r="AO16289" s="171"/>
      <c r="AP16289" s="171"/>
      <c r="AQ16289" s="171"/>
      <c r="AR16289" s="171"/>
    </row>
    <row r="16290" spans="24:44">
      <c r="X16290" t="s">
        <v>42706</v>
      </c>
      <c r="Y16290" t="s">
        <v>386</v>
      </c>
      <c r="Z16290" t="s">
        <v>42707</v>
      </c>
      <c r="AA16290" t="s">
        <v>35168</v>
      </c>
      <c r="AB16290" t="s">
        <v>5361</v>
      </c>
      <c r="AO16290" s="171"/>
      <c r="AP16290" s="171"/>
      <c r="AQ16290" s="171"/>
      <c r="AR16290" s="171"/>
    </row>
    <row r="16291" spans="24:44">
      <c r="X16291" t="s">
        <v>42708</v>
      </c>
      <c r="Y16291" t="s">
        <v>386</v>
      </c>
      <c r="Z16291" t="s">
        <v>42709</v>
      </c>
      <c r="AA16291" t="s">
        <v>33715</v>
      </c>
      <c r="AB16291" t="s">
        <v>33627</v>
      </c>
      <c r="AO16291" s="171"/>
      <c r="AP16291" s="171"/>
      <c r="AQ16291" s="171"/>
      <c r="AR16291" s="171"/>
    </row>
    <row r="16292" spans="24:44">
      <c r="X16292" t="s">
        <v>42710</v>
      </c>
      <c r="Y16292" t="s">
        <v>386</v>
      </c>
      <c r="Z16292" t="s">
        <v>42711</v>
      </c>
      <c r="AA16292" t="s">
        <v>33715</v>
      </c>
      <c r="AB16292" t="s">
        <v>33627</v>
      </c>
      <c r="AO16292" s="171"/>
      <c r="AP16292" s="171"/>
      <c r="AQ16292" s="171"/>
      <c r="AR16292" s="171"/>
    </row>
    <row r="16293" spans="24:44">
      <c r="X16293" t="s">
        <v>7285</v>
      </c>
      <c r="Y16293" t="s">
        <v>386</v>
      </c>
      <c r="Z16293" t="s">
        <v>42712</v>
      </c>
      <c r="AA16293" t="s">
        <v>42556</v>
      </c>
      <c r="AB16293" t="s">
        <v>39482</v>
      </c>
      <c r="AO16293" s="171"/>
      <c r="AP16293" s="171"/>
      <c r="AQ16293" s="171"/>
      <c r="AR16293" s="171"/>
    </row>
    <row r="16294" spans="24:44">
      <c r="X16294" t="s">
        <v>2829</v>
      </c>
      <c r="Y16294" t="s">
        <v>386</v>
      </c>
      <c r="Z16294" t="s">
        <v>42713</v>
      </c>
      <c r="AA16294" t="s">
        <v>33984</v>
      </c>
      <c r="AB16294" t="s">
        <v>125</v>
      </c>
      <c r="AO16294" s="171"/>
      <c r="AP16294" s="171"/>
      <c r="AQ16294" s="171"/>
      <c r="AR16294" s="171"/>
    </row>
    <row r="16295" spans="24:44">
      <c r="X16295" t="s">
        <v>2834</v>
      </c>
      <c r="Y16295" t="s">
        <v>386</v>
      </c>
      <c r="Z16295" t="s">
        <v>40635</v>
      </c>
      <c r="AA16295" t="s">
        <v>33990</v>
      </c>
      <c r="AB16295" t="s">
        <v>33694</v>
      </c>
      <c r="AO16295" s="171"/>
      <c r="AP16295" s="171"/>
      <c r="AQ16295" s="171"/>
      <c r="AR16295" s="171"/>
    </row>
    <row r="16296" spans="24:44">
      <c r="X16296" t="s">
        <v>42714</v>
      </c>
      <c r="Y16296" t="s">
        <v>389</v>
      </c>
      <c r="Z16296" t="s">
        <v>40447</v>
      </c>
      <c r="AA16296" t="s">
        <v>34798</v>
      </c>
      <c r="AB16296" t="s">
        <v>33694</v>
      </c>
      <c r="AO16296" s="171"/>
      <c r="AP16296" s="171"/>
      <c r="AQ16296" s="171"/>
      <c r="AR16296" s="171"/>
    </row>
    <row r="16297" spans="24:44">
      <c r="X16297" t="s">
        <v>2839</v>
      </c>
      <c r="Y16297" t="s">
        <v>386</v>
      </c>
      <c r="Z16297" t="s">
        <v>42715</v>
      </c>
      <c r="AA16297" t="s">
        <v>35595</v>
      </c>
      <c r="AB16297" t="s">
        <v>33927</v>
      </c>
      <c r="AO16297" s="171"/>
      <c r="AP16297" s="171"/>
      <c r="AQ16297" s="171"/>
      <c r="AR16297" s="171"/>
    </row>
    <row r="16298" spans="24:44">
      <c r="X16298" t="s">
        <v>2844</v>
      </c>
      <c r="Y16298" t="s">
        <v>386</v>
      </c>
      <c r="Z16298" t="s">
        <v>42716</v>
      </c>
      <c r="AA16298" t="s">
        <v>38800</v>
      </c>
      <c r="AB16298" t="s">
        <v>125</v>
      </c>
      <c r="AO16298" s="171"/>
      <c r="AP16298" s="171"/>
      <c r="AQ16298" s="171"/>
      <c r="AR16298" s="171"/>
    </row>
    <row r="16299" spans="24:44">
      <c r="X16299" t="s">
        <v>42717</v>
      </c>
      <c r="Y16299" t="s">
        <v>386</v>
      </c>
      <c r="Z16299" t="s">
        <v>42718</v>
      </c>
      <c r="AA16299" t="s">
        <v>33693</v>
      </c>
      <c r="AB16299" t="s">
        <v>33694</v>
      </c>
      <c r="AO16299" s="171"/>
      <c r="AP16299" s="171"/>
      <c r="AQ16299" s="171"/>
      <c r="AR16299" s="171"/>
    </row>
    <row r="16300" spans="24:44">
      <c r="X16300" t="s">
        <v>42719</v>
      </c>
      <c r="Y16300" t="s">
        <v>389</v>
      </c>
      <c r="Z16300" t="s">
        <v>42720</v>
      </c>
      <c r="AA16300" t="s">
        <v>42721</v>
      </c>
      <c r="AB16300" t="s">
        <v>125</v>
      </c>
      <c r="AO16300" s="171"/>
      <c r="AP16300" s="171"/>
      <c r="AQ16300" s="171"/>
      <c r="AR16300" s="171"/>
    </row>
    <row r="16301" spans="24:44">
      <c r="X16301" t="s">
        <v>42722</v>
      </c>
      <c r="Y16301" t="s">
        <v>389</v>
      </c>
      <c r="Z16301" t="s">
        <v>38908</v>
      </c>
      <c r="AA16301" t="s">
        <v>42723</v>
      </c>
      <c r="AB16301" t="s">
        <v>125</v>
      </c>
      <c r="AO16301" s="171"/>
      <c r="AP16301" s="171"/>
      <c r="AQ16301" s="171"/>
      <c r="AR16301" s="171"/>
    </row>
    <row r="16302" spans="24:44">
      <c r="X16302" t="s">
        <v>42724</v>
      </c>
      <c r="Y16302" t="s">
        <v>386</v>
      </c>
      <c r="Z16302" t="s">
        <v>42725</v>
      </c>
      <c r="AA16302" t="s">
        <v>33762</v>
      </c>
      <c r="AB16302" t="s">
        <v>125</v>
      </c>
      <c r="AO16302" s="171"/>
      <c r="AP16302" s="171"/>
      <c r="AQ16302" s="171"/>
      <c r="AR16302" s="171"/>
    </row>
    <row r="16303" spans="24:44">
      <c r="X16303" t="s">
        <v>42726</v>
      </c>
      <c r="Y16303" t="s">
        <v>389</v>
      </c>
      <c r="Z16303" t="s">
        <v>42727</v>
      </c>
      <c r="AA16303" t="s">
        <v>33762</v>
      </c>
      <c r="AB16303" t="s">
        <v>125</v>
      </c>
      <c r="AO16303" s="171"/>
      <c r="AP16303" s="171"/>
      <c r="AQ16303" s="171"/>
      <c r="AR16303" s="171"/>
    </row>
    <row r="16304" spans="24:44">
      <c r="X16304" t="s">
        <v>42728</v>
      </c>
      <c r="Y16304" t="s">
        <v>386</v>
      </c>
      <c r="Z16304" t="s">
        <v>39819</v>
      </c>
      <c r="AA16304" t="s">
        <v>34125</v>
      </c>
      <c r="AB16304" t="s">
        <v>33674</v>
      </c>
      <c r="AO16304" s="171"/>
      <c r="AP16304" s="171"/>
      <c r="AQ16304" s="171"/>
      <c r="AR16304" s="171"/>
    </row>
    <row r="16305" spans="24:44">
      <c r="X16305" t="s">
        <v>42729</v>
      </c>
      <c r="Y16305" t="s">
        <v>386</v>
      </c>
      <c r="Z16305" t="s">
        <v>42730</v>
      </c>
      <c r="AA16305" t="s">
        <v>34125</v>
      </c>
      <c r="AB16305" t="s">
        <v>33674</v>
      </c>
      <c r="AO16305" s="171"/>
      <c r="AP16305" s="171"/>
      <c r="AQ16305" s="171"/>
      <c r="AR16305" s="171"/>
    </row>
    <row r="16306" spans="24:44">
      <c r="X16306" t="s">
        <v>42731</v>
      </c>
      <c r="Y16306" t="s">
        <v>386</v>
      </c>
      <c r="Z16306" t="s">
        <v>42732</v>
      </c>
      <c r="AA16306" t="s">
        <v>34125</v>
      </c>
      <c r="AB16306" t="s">
        <v>33674</v>
      </c>
      <c r="AO16306" s="171"/>
      <c r="AP16306" s="171"/>
      <c r="AQ16306" s="171"/>
      <c r="AR16306" s="171"/>
    </row>
    <row r="16307" spans="24:44">
      <c r="X16307" t="s">
        <v>42733</v>
      </c>
      <c r="Y16307" t="s">
        <v>386</v>
      </c>
      <c r="Z16307" t="s">
        <v>42734</v>
      </c>
      <c r="AA16307" t="s">
        <v>34125</v>
      </c>
      <c r="AB16307" t="s">
        <v>33674</v>
      </c>
      <c r="AO16307" s="171"/>
      <c r="AP16307" s="171"/>
      <c r="AQ16307" s="171"/>
      <c r="AR16307" s="171"/>
    </row>
    <row r="16308" spans="24:44">
      <c r="X16308" t="s">
        <v>42735</v>
      </c>
      <c r="Y16308" t="s">
        <v>386</v>
      </c>
      <c r="Z16308" t="s">
        <v>42736</v>
      </c>
      <c r="AA16308" t="s">
        <v>34125</v>
      </c>
      <c r="AB16308" t="s">
        <v>33674</v>
      </c>
      <c r="AO16308" s="171"/>
      <c r="AP16308" s="171"/>
      <c r="AQ16308" s="171"/>
      <c r="AR16308" s="171"/>
    </row>
    <row r="16309" spans="24:44">
      <c r="X16309" t="s">
        <v>42737</v>
      </c>
      <c r="Y16309" t="s">
        <v>386</v>
      </c>
      <c r="Z16309" t="s">
        <v>42738</v>
      </c>
      <c r="AA16309" t="s">
        <v>34125</v>
      </c>
      <c r="AB16309" t="s">
        <v>33674</v>
      </c>
      <c r="AO16309" s="171"/>
      <c r="AP16309" s="171"/>
      <c r="AQ16309" s="171"/>
      <c r="AR16309" s="171"/>
    </row>
    <row r="16310" spans="24:44">
      <c r="X16310" t="s">
        <v>42739</v>
      </c>
      <c r="Y16310" t="s">
        <v>386</v>
      </c>
      <c r="Z16310" t="s">
        <v>42740</v>
      </c>
      <c r="AA16310" t="s">
        <v>34125</v>
      </c>
      <c r="AB16310" t="s">
        <v>33674</v>
      </c>
      <c r="AO16310" s="171"/>
      <c r="AP16310" s="171"/>
      <c r="AQ16310" s="171"/>
      <c r="AR16310" s="171"/>
    </row>
    <row r="16311" spans="24:44">
      <c r="X16311" t="s">
        <v>42741</v>
      </c>
      <c r="Y16311" t="s">
        <v>386</v>
      </c>
      <c r="Z16311" t="s">
        <v>42742</v>
      </c>
      <c r="AA16311" t="s">
        <v>34125</v>
      </c>
      <c r="AB16311" t="s">
        <v>33674</v>
      </c>
      <c r="AO16311" s="171"/>
      <c r="AP16311" s="171"/>
      <c r="AQ16311" s="171"/>
      <c r="AR16311" s="171"/>
    </row>
    <row r="16312" spans="24:44">
      <c r="X16312" t="s">
        <v>42743</v>
      </c>
      <c r="Y16312" t="s">
        <v>386</v>
      </c>
      <c r="Z16312" t="s">
        <v>42744</v>
      </c>
      <c r="AA16312" t="s">
        <v>33762</v>
      </c>
      <c r="AB16312" t="s">
        <v>125</v>
      </c>
      <c r="AO16312" s="171"/>
      <c r="AP16312" s="171"/>
      <c r="AQ16312" s="171"/>
      <c r="AR16312" s="171"/>
    </row>
    <row r="16313" spans="24:44">
      <c r="X16313" t="s">
        <v>42745</v>
      </c>
      <c r="Y16313" t="s">
        <v>389</v>
      </c>
      <c r="Z16313" t="s">
        <v>42266</v>
      </c>
      <c r="AA16313" t="s">
        <v>33762</v>
      </c>
      <c r="AB16313" t="s">
        <v>125</v>
      </c>
      <c r="AO16313" s="171"/>
      <c r="AP16313" s="171"/>
      <c r="AQ16313" s="171"/>
      <c r="AR16313" s="171"/>
    </row>
    <row r="16314" spans="24:44">
      <c r="X16314" t="s">
        <v>42746</v>
      </c>
      <c r="Y16314" t="s">
        <v>386</v>
      </c>
      <c r="Z16314" t="s">
        <v>42747</v>
      </c>
      <c r="AA16314" t="s">
        <v>34125</v>
      </c>
      <c r="AB16314" t="s">
        <v>33674</v>
      </c>
      <c r="AO16314" s="171"/>
      <c r="AP16314" s="171"/>
      <c r="AQ16314" s="171"/>
      <c r="AR16314" s="171"/>
    </row>
    <row r="16315" spans="24:44">
      <c r="X16315" t="s">
        <v>42748</v>
      </c>
      <c r="Y16315" t="s">
        <v>386</v>
      </c>
      <c r="Z16315" t="s">
        <v>42749</v>
      </c>
      <c r="AA16315" t="s">
        <v>34125</v>
      </c>
      <c r="AB16315" t="s">
        <v>33674</v>
      </c>
      <c r="AO16315" s="171"/>
      <c r="AP16315" s="171"/>
      <c r="AQ16315" s="171"/>
      <c r="AR16315" s="171"/>
    </row>
    <row r="16316" spans="24:44">
      <c r="X16316" t="s">
        <v>42750</v>
      </c>
      <c r="Y16316" t="s">
        <v>386</v>
      </c>
      <c r="Z16316" t="s">
        <v>42751</v>
      </c>
      <c r="AA16316" t="s">
        <v>34125</v>
      </c>
      <c r="AB16316" t="s">
        <v>33674</v>
      </c>
      <c r="AO16316" s="171"/>
      <c r="AP16316" s="171"/>
      <c r="AQ16316" s="171"/>
      <c r="AR16316" s="171"/>
    </row>
    <row r="16317" spans="24:44">
      <c r="X16317" t="s">
        <v>42752</v>
      </c>
      <c r="Y16317" t="s">
        <v>386</v>
      </c>
      <c r="Z16317" t="s">
        <v>42140</v>
      </c>
      <c r="AA16317" t="s">
        <v>34125</v>
      </c>
      <c r="AB16317" t="s">
        <v>33674</v>
      </c>
      <c r="AO16317" s="171"/>
      <c r="AP16317" s="171"/>
      <c r="AQ16317" s="171"/>
      <c r="AR16317" s="171"/>
    </row>
    <row r="16318" spans="24:44">
      <c r="X16318" t="s">
        <v>42753</v>
      </c>
      <c r="Y16318" t="s">
        <v>386</v>
      </c>
      <c r="Z16318" t="s">
        <v>42754</v>
      </c>
      <c r="AA16318" t="s">
        <v>34125</v>
      </c>
      <c r="AB16318" t="s">
        <v>33674</v>
      </c>
      <c r="AO16318" s="171"/>
      <c r="AP16318" s="171"/>
      <c r="AQ16318" s="171"/>
      <c r="AR16318" s="171"/>
    </row>
    <row r="16319" spans="24:44">
      <c r="X16319" t="s">
        <v>42755</v>
      </c>
      <c r="Y16319" t="s">
        <v>386</v>
      </c>
      <c r="Z16319" t="s">
        <v>42756</v>
      </c>
      <c r="AA16319" t="s">
        <v>34125</v>
      </c>
      <c r="AB16319" t="s">
        <v>33674</v>
      </c>
      <c r="AO16319" s="171"/>
      <c r="AP16319" s="171"/>
      <c r="AQ16319" s="171"/>
      <c r="AR16319" s="171"/>
    </row>
    <row r="16320" spans="24:44">
      <c r="X16320" t="s">
        <v>42757</v>
      </c>
      <c r="Y16320" t="s">
        <v>386</v>
      </c>
      <c r="Z16320" t="s">
        <v>42758</v>
      </c>
      <c r="AA16320" t="s">
        <v>34125</v>
      </c>
      <c r="AB16320" t="s">
        <v>33674</v>
      </c>
      <c r="AO16320" s="171"/>
      <c r="AP16320" s="171"/>
      <c r="AQ16320" s="171"/>
      <c r="AR16320" s="171"/>
    </row>
    <row r="16321" spans="24:44">
      <c r="X16321" t="s">
        <v>42759</v>
      </c>
      <c r="Y16321" t="s">
        <v>386</v>
      </c>
      <c r="Z16321" t="s">
        <v>42760</v>
      </c>
      <c r="AA16321" t="s">
        <v>34125</v>
      </c>
      <c r="AB16321" t="s">
        <v>33674</v>
      </c>
      <c r="AO16321" s="171"/>
      <c r="AP16321" s="171"/>
      <c r="AQ16321" s="171"/>
      <c r="AR16321" s="171"/>
    </row>
    <row r="16322" spans="24:44">
      <c r="X16322" t="s">
        <v>42761</v>
      </c>
      <c r="Y16322" t="s">
        <v>386</v>
      </c>
      <c r="Z16322" t="s">
        <v>42762</v>
      </c>
      <c r="AA16322" t="s">
        <v>34125</v>
      </c>
      <c r="AB16322" t="s">
        <v>33674</v>
      </c>
      <c r="AO16322" s="171"/>
      <c r="AP16322" s="171"/>
      <c r="AQ16322" s="171"/>
      <c r="AR16322" s="171"/>
    </row>
    <row r="16323" spans="24:44">
      <c r="X16323" t="s">
        <v>42763</v>
      </c>
      <c r="Y16323" t="s">
        <v>386</v>
      </c>
      <c r="Z16323" t="s">
        <v>42764</v>
      </c>
      <c r="AA16323" t="s">
        <v>34125</v>
      </c>
      <c r="AB16323" t="s">
        <v>33674</v>
      </c>
      <c r="AO16323" s="171"/>
      <c r="AP16323" s="171"/>
      <c r="AQ16323" s="171"/>
      <c r="AR16323" s="171"/>
    </row>
    <row r="16324" spans="24:44">
      <c r="X16324" t="s">
        <v>42765</v>
      </c>
      <c r="Y16324" t="s">
        <v>386</v>
      </c>
      <c r="Z16324" t="s">
        <v>42266</v>
      </c>
      <c r="AA16324" t="s">
        <v>42556</v>
      </c>
      <c r="AB16324" t="s">
        <v>39482</v>
      </c>
      <c r="AO16324" s="171"/>
      <c r="AP16324" s="171"/>
      <c r="AQ16324" s="171"/>
      <c r="AR16324" s="171"/>
    </row>
    <row r="16325" spans="24:44">
      <c r="X16325" t="s">
        <v>42766</v>
      </c>
      <c r="Y16325" t="s">
        <v>386</v>
      </c>
      <c r="Z16325" t="s">
        <v>42189</v>
      </c>
      <c r="AA16325" t="s">
        <v>34125</v>
      </c>
      <c r="AB16325" t="s">
        <v>33674</v>
      </c>
      <c r="AO16325" s="171"/>
      <c r="AP16325" s="171"/>
      <c r="AQ16325" s="171"/>
      <c r="AR16325" s="171"/>
    </row>
    <row r="16326" spans="24:44">
      <c r="X16326" t="s">
        <v>42767</v>
      </c>
      <c r="Y16326" t="s">
        <v>386</v>
      </c>
      <c r="Z16326" t="s">
        <v>42768</v>
      </c>
      <c r="AA16326" t="s">
        <v>34125</v>
      </c>
      <c r="AB16326" t="s">
        <v>33674</v>
      </c>
      <c r="AO16326" s="171"/>
      <c r="AP16326" s="171"/>
      <c r="AQ16326" s="171"/>
      <c r="AR16326" s="171"/>
    </row>
    <row r="16327" spans="24:44">
      <c r="X16327" t="s">
        <v>42769</v>
      </c>
      <c r="Y16327" t="s">
        <v>386</v>
      </c>
      <c r="Z16327" t="s">
        <v>42770</v>
      </c>
      <c r="AA16327" t="s">
        <v>33715</v>
      </c>
      <c r="AB16327" t="s">
        <v>33627</v>
      </c>
      <c r="AO16327" s="171"/>
      <c r="AP16327" s="171"/>
      <c r="AQ16327" s="171"/>
      <c r="AR16327" s="171"/>
    </row>
    <row r="16328" spans="24:44">
      <c r="X16328" t="s">
        <v>42771</v>
      </c>
      <c r="Y16328" t="s">
        <v>386</v>
      </c>
      <c r="Z16328" t="s">
        <v>42772</v>
      </c>
      <c r="AA16328" t="s">
        <v>33762</v>
      </c>
      <c r="AB16328" t="s">
        <v>125</v>
      </c>
      <c r="AO16328" s="171"/>
      <c r="AP16328" s="171"/>
      <c r="AQ16328" s="171"/>
      <c r="AR16328" s="171"/>
    </row>
    <row r="16329" spans="24:44">
      <c r="X16329" t="s">
        <v>42773</v>
      </c>
      <c r="Y16329" t="s">
        <v>386</v>
      </c>
      <c r="Z16329" t="s">
        <v>42774</v>
      </c>
      <c r="AA16329" t="s">
        <v>33677</v>
      </c>
      <c r="AB16329" t="s">
        <v>125</v>
      </c>
      <c r="AO16329" s="171"/>
      <c r="AP16329" s="171"/>
      <c r="AQ16329" s="171"/>
      <c r="AR16329" s="171"/>
    </row>
    <row r="16330" spans="24:44">
      <c r="X16330" t="s">
        <v>3115</v>
      </c>
      <c r="Y16330" t="s">
        <v>386</v>
      </c>
      <c r="Z16330" t="s">
        <v>42775</v>
      </c>
      <c r="AA16330" t="s">
        <v>34125</v>
      </c>
      <c r="AB16330" t="s">
        <v>33674</v>
      </c>
      <c r="AO16330" s="171"/>
      <c r="AP16330" s="171"/>
      <c r="AQ16330" s="171"/>
      <c r="AR16330" s="171"/>
    </row>
    <row r="16331" spans="24:44">
      <c r="X16331" t="s">
        <v>42776</v>
      </c>
      <c r="Y16331" t="s">
        <v>386</v>
      </c>
      <c r="Z16331" t="s">
        <v>42777</v>
      </c>
      <c r="AA16331" t="s">
        <v>34125</v>
      </c>
      <c r="AB16331" t="s">
        <v>33674</v>
      </c>
      <c r="AO16331" s="171"/>
      <c r="AP16331" s="171"/>
      <c r="AQ16331" s="171"/>
      <c r="AR16331" s="171"/>
    </row>
    <row r="16332" spans="24:44">
      <c r="X16332" t="s">
        <v>7211</v>
      </c>
      <c r="Y16332" t="s">
        <v>386</v>
      </c>
      <c r="Z16332" t="s">
        <v>42303</v>
      </c>
      <c r="AA16332" t="s">
        <v>34125</v>
      </c>
      <c r="AB16332" t="s">
        <v>33674</v>
      </c>
      <c r="AO16332" s="171"/>
      <c r="AP16332" s="171"/>
      <c r="AQ16332" s="171"/>
      <c r="AR16332" s="171"/>
    </row>
    <row r="16333" spans="24:44">
      <c r="X16333" t="s">
        <v>7176</v>
      </c>
      <c r="Y16333" t="s">
        <v>386</v>
      </c>
      <c r="Z16333" t="s">
        <v>42305</v>
      </c>
      <c r="AA16333" t="s">
        <v>33715</v>
      </c>
      <c r="AB16333" t="s">
        <v>33627</v>
      </c>
      <c r="AO16333" s="171"/>
      <c r="AP16333" s="171"/>
      <c r="AQ16333" s="171"/>
      <c r="AR16333" s="171"/>
    </row>
    <row r="16334" spans="24:44">
      <c r="X16334" t="s">
        <v>7181</v>
      </c>
      <c r="Y16334" t="s">
        <v>386</v>
      </c>
      <c r="Z16334" t="s">
        <v>42359</v>
      </c>
      <c r="AA16334" t="s">
        <v>33693</v>
      </c>
      <c r="AB16334" t="s">
        <v>33694</v>
      </c>
      <c r="AO16334" s="171"/>
      <c r="AP16334" s="171"/>
      <c r="AQ16334" s="171"/>
      <c r="AR16334" s="171"/>
    </row>
    <row r="16335" spans="24:44">
      <c r="X16335" t="s">
        <v>7186</v>
      </c>
      <c r="Y16335" t="s">
        <v>386</v>
      </c>
      <c r="Z16335" t="s">
        <v>42778</v>
      </c>
      <c r="AA16335" t="s">
        <v>34149</v>
      </c>
      <c r="AB16335" t="s">
        <v>33927</v>
      </c>
      <c r="AO16335" s="171"/>
      <c r="AP16335" s="171"/>
      <c r="AQ16335" s="171"/>
      <c r="AR16335" s="171"/>
    </row>
    <row r="16336" spans="24:44">
      <c r="X16336" t="s">
        <v>7191</v>
      </c>
      <c r="Y16336" t="s">
        <v>386</v>
      </c>
      <c r="Z16336" t="s">
        <v>42779</v>
      </c>
      <c r="AA16336" t="s">
        <v>34831</v>
      </c>
      <c r="AB16336" t="s">
        <v>33865</v>
      </c>
      <c r="AO16336" s="171"/>
      <c r="AP16336" s="171"/>
      <c r="AQ16336" s="171"/>
      <c r="AR16336" s="171"/>
    </row>
    <row r="16337" spans="24:44">
      <c r="X16337" t="s">
        <v>7196</v>
      </c>
      <c r="Y16337" t="s">
        <v>386</v>
      </c>
      <c r="Z16337" t="s">
        <v>42780</v>
      </c>
      <c r="AA16337" t="s">
        <v>33762</v>
      </c>
      <c r="AB16337" t="s">
        <v>125</v>
      </c>
      <c r="AO16337" s="171"/>
      <c r="AP16337" s="171"/>
      <c r="AQ16337" s="171"/>
      <c r="AR16337" s="171"/>
    </row>
    <row r="16338" spans="24:44">
      <c r="X16338" t="s">
        <v>42781</v>
      </c>
      <c r="Y16338" t="s">
        <v>386</v>
      </c>
      <c r="Z16338" t="s">
        <v>42782</v>
      </c>
      <c r="AA16338" t="s">
        <v>34125</v>
      </c>
      <c r="AB16338" t="s">
        <v>33674</v>
      </c>
      <c r="AO16338" s="171"/>
      <c r="AP16338" s="171"/>
      <c r="AQ16338" s="171"/>
      <c r="AR16338" s="171"/>
    </row>
    <row r="16339" spans="24:44">
      <c r="X16339" t="s">
        <v>42783</v>
      </c>
      <c r="Y16339" t="s">
        <v>386</v>
      </c>
      <c r="Z16339" t="s">
        <v>42784</v>
      </c>
      <c r="AA16339" t="s">
        <v>38837</v>
      </c>
      <c r="AB16339" t="s">
        <v>5354</v>
      </c>
      <c r="AO16339" s="171"/>
      <c r="AP16339" s="171"/>
      <c r="AQ16339" s="171"/>
      <c r="AR16339" s="171"/>
    </row>
    <row r="16340" spans="24:44">
      <c r="X16340" t="s">
        <v>42785</v>
      </c>
      <c r="Y16340" t="s">
        <v>386</v>
      </c>
      <c r="Z16340" t="s">
        <v>42786</v>
      </c>
      <c r="AA16340" t="s">
        <v>38837</v>
      </c>
      <c r="AB16340" t="s">
        <v>5354</v>
      </c>
      <c r="AO16340" s="171"/>
      <c r="AP16340" s="171"/>
      <c r="AQ16340" s="171"/>
      <c r="AR16340" s="171"/>
    </row>
    <row r="16341" spans="24:44">
      <c r="X16341" t="s">
        <v>42787</v>
      </c>
      <c r="Y16341" t="s">
        <v>386</v>
      </c>
      <c r="Z16341" t="s">
        <v>42788</v>
      </c>
      <c r="AA16341" t="s">
        <v>34125</v>
      </c>
      <c r="AB16341" t="s">
        <v>33674</v>
      </c>
      <c r="AO16341" s="171"/>
      <c r="AP16341" s="171"/>
      <c r="AQ16341" s="171"/>
      <c r="AR16341" s="171"/>
    </row>
    <row r="16342" spans="24:44">
      <c r="X16342" t="s">
        <v>42789</v>
      </c>
      <c r="Y16342" t="s">
        <v>386</v>
      </c>
      <c r="Z16342" t="s">
        <v>35321</v>
      </c>
      <c r="AA16342" t="s">
        <v>34125</v>
      </c>
      <c r="AB16342" t="s">
        <v>33674</v>
      </c>
      <c r="AO16342" s="171"/>
      <c r="AP16342" s="171"/>
      <c r="AQ16342" s="171"/>
      <c r="AR16342" s="171"/>
    </row>
    <row r="16343" spans="24:44">
      <c r="X16343" t="s">
        <v>1563</v>
      </c>
      <c r="Y16343" t="s">
        <v>386</v>
      </c>
      <c r="Z16343" t="s">
        <v>42790</v>
      </c>
      <c r="AA16343" t="s">
        <v>34149</v>
      </c>
      <c r="AB16343" t="s">
        <v>33927</v>
      </c>
      <c r="AO16343" s="171"/>
      <c r="AP16343" s="171"/>
      <c r="AQ16343" s="171"/>
      <c r="AR16343" s="171"/>
    </row>
    <row r="16344" spans="24:44">
      <c r="X16344" t="s">
        <v>2849</v>
      </c>
      <c r="Y16344" t="s">
        <v>386</v>
      </c>
      <c r="Z16344" t="s">
        <v>42791</v>
      </c>
      <c r="AA16344" t="s">
        <v>35952</v>
      </c>
      <c r="AB16344" t="s">
        <v>125</v>
      </c>
      <c r="AO16344" s="171"/>
      <c r="AP16344" s="171"/>
      <c r="AQ16344" s="171"/>
      <c r="AR16344" s="171"/>
    </row>
    <row r="16345" spans="24:44">
      <c r="X16345" t="s">
        <v>3119</v>
      </c>
      <c r="Y16345" t="s">
        <v>386</v>
      </c>
      <c r="Z16345" t="s">
        <v>42792</v>
      </c>
      <c r="AA16345" t="s">
        <v>34157</v>
      </c>
      <c r="AB16345" t="s">
        <v>34158</v>
      </c>
      <c r="AO16345" s="171"/>
      <c r="AP16345" s="171"/>
      <c r="AQ16345" s="171"/>
      <c r="AR16345" s="171"/>
    </row>
    <row r="16346" spans="24:44">
      <c r="X16346" t="s">
        <v>42793</v>
      </c>
      <c r="Y16346" t="s">
        <v>386</v>
      </c>
      <c r="Z16346" t="s">
        <v>42794</v>
      </c>
      <c r="AA16346" t="s">
        <v>34157</v>
      </c>
      <c r="AB16346" t="s">
        <v>34158</v>
      </c>
      <c r="AO16346" s="171"/>
      <c r="AP16346" s="171"/>
      <c r="AQ16346" s="171"/>
      <c r="AR16346" s="171"/>
    </row>
    <row r="16347" spans="24:44">
      <c r="X16347" t="s">
        <v>42795</v>
      </c>
      <c r="Y16347" t="s">
        <v>386</v>
      </c>
      <c r="Z16347" t="s">
        <v>39906</v>
      </c>
      <c r="AA16347" t="s">
        <v>34125</v>
      </c>
      <c r="AB16347" t="s">
        <v>33674</v>
      </c>
      <c r="AO16347" s="171"/>
      <c r="AP16347" s="171"/>
      <c r="AQ16347" s="171"/>
      <c r="AR16347" s="171"/>
    </row>
    <row r="16348" spans="24:44">
      <c r="X16348" t="s">
        <v>42796</v>
      </c>
      <c r="Y16348" t="s">
        <v>386</v>
      </c>
      <c r="Z16348" t="s">
        <v>42797</v>
      </c>
      <c r="AA16348" t="s">
        <v>42556</v>
      </c>
      <c r="AB16348" t="s">
        <v>39482</v>
      </c>
      <c r="AO16348" s="171"/>
      <c r="AP16348" s="171"/>
      <c r="AQ16348" s="171"/>
      <c r="AR16348" s="171"/>
    </row>
    <row r="16349" spans="24:44">
      <c r="X16349" t="s">
        <v>42798</v>
      </c>
      <c r="Y16349" t="s">
        <v>389</v>
      </c>
      <c r="Z16349" t="s">
        <v>42799</v>
      </c>
      <c r="AA16349" t="s">
        <v>42800</v>
      </c>
      <c r="AB16349" t="s">
        <v>125</v>
      </c>
      <c r="AO16349" s="171"/>
      <c r="AP16349" s="171"/>
      <c r="AQ16349" s="171"/>
      <c r="AR16349" s="171"/>
    </row>
    <row r="16350" spans="24:44">
      <c r="X16350" t="s">
        <v>42801</v>
      </c>
      <c r="Y16350" t="s">
        <v>389</v>
      </c>
      <c r="Z16350" t="s">
        <v>42802</v>
      </c>
      <c r="AA16350" t="s">
        <v>42803</v>
      </c>
      <c r="AB16350" t="s">
        <v>125</v>
      </c>
      <c r="AO16350" s="171"/>
      <c r="AP16350" s="171"/>
      <c r="AQ16350" s="171"/>
      <c r="AR16350" s="171"/>
    </row>
    <row r="16351" spans="24:44">
      <c r="X16351" t="s">
        <v>42804</v>
      </c>
      <c r="Y16351" t="s">
        <v>386</v>
      </c>
      <c r="Z16351" t="s">
        <v>36749</v>
      </c>
      <c r="AA16351" t="s">
        <v>34125</v>
      </c>
      <c r="AB16351" t="s">
        <v>33674</v>
      </c>
      <c r="AO16351" s="171"/>
      <c r="AP16351" s="171"/>
      <c r="AQ16351" s="171"/>
      <c r="AR16351" s="171"/>
    </row>
    <row r="16352" spans="24:44">
      <c r="X16352" t="s">
        <v>42805</v>
      </c>
      <c r="Y16352" t="s">
        <v>386</v>
      </c>
      <c r="Z16352" t="s">
        <v>42806</v>
      </c>
      <c r="AA16352" t="s">
        <v>642</v>
      </c>
      <c r="AB16352" t="s">
        <v>32837</v>
      </c>
      <c r="AO16352" s="171"/>
      <c r="AP16352" s="171"/>
      <c r="AQ16352" s="171"/>
      <c r="AR16352" s="171"/>
    </row>
    <row r="16353" spans="24:44">
      <c r="X16353" t="s">
        <v>42807</v>
      </c>
      <c r="Y16353" t="s">
        <v>386</v>
      </c>
      <c r="Z16353" t="s">
        <v>42808</v>
      </c>
      <c r="AA16353" t="s">
        <v>34125</v>
      </c>
      <c r="AB16353" t="s">
        <v>33674</v>
      </c>
      <c r="AO16353" s="171"/>
      <c r="AP16353" s="171"/>
      <c r="AQ16353" s="171"/>
      <c r="AR16353" s="171"/>
    </row>
    <row r="16354" spans="24:44">
      <c r="X16354" t="s">
        <v>42809</v>
      </c>
      <c r="Y16354" t="s">
        <v>386</v>
      </c>
      <c r="Z16354" t="s">
        <v>42810</v>
      </c>
      <c r="AA16354" t="s">
        <v>39460</v>
      </c>
      <c r="AB16354" t="s">
        <v>5361</v>
      </c>
      <c r="AO16354" s="171"/>
      <c r="AP16354" s="171"/>
      <c r="AQ16354" s="171"/>
      <c r="AR16354" s="171"/>
    </row>
    <row r="16355" spans="24:44">
      <c r="X16355" t="s">
        <v>42811</v>
      </c>
      <c r="Y16355" t="s">
        <v>386</v>
      </c>
      <c r="Z16355" t="s">
        <v>42810</v>
      </c>
      <c r="AA16355" t="s">
        <v>33715</v>
      </c>
      <c r="AB16355" t="s">
        <v>33627</v>
      </c>
      <c r="AO16355" s="171"/>
      <c r="AP16355" s="171"/>
      <c r="AQ16355" s="171"/>
      <c r="AR16355" s="171"/>
    </row>
    <row r="16356" spans="24:44">
      <c r="X16356" t="s">
        <v>42812</v>
      </c>
      <c r="Y16356" t="s">
        <v>386</v>
      </c>
      <c r="Z16356" t="s">
        <v>41148</v>
      </c>
      <c r="AA16356" t="s">
        <v>33990</v>
      </c>
      <c r="AB16356" t="s">
        <v>33694</v>
      </c>
      <c r="AO16356" s="171"/>
      <c r="AP16356" s="171"/>
      <c r="AQ16356" s="171"/>
      <c r="AR16356" s="171"/>
    </row>
    <row r="16357" spans="24:44">
      <c r="X16357" t="s">
        <v>42813</v>
      </c>
      <c r="Y16357" t="s">
        <v>386</v>
      </c>
      <c r="Z16357" t="s">
        <v>42814</v>
      </c>
      <c r="AA16357" t="s">
        <v>33677</v>
      </c>
      <c r="AB16357" t="s">
        <v>125</v>
      </c>
      <c r="AO16357" s="171"/>
      <c r="AP16357" s="171"/>
      <c r="AQ16357" s="171"/>
      <c r="AR16357" s="171"/>
    </row>
    <row r="16358" spans="24:44">
      <c r="X16358" t="s">
        <v>42815</v>
      </c>
      <c r="Y16358" t="s">
        <v>386</v>
      </c>
      <c r="Z16358" t="s">
        <v>42814</v>
      </c>
      <c r="AA16358" t="s">
        <v>33762</v>
      </c>
      <c r="AB16358" t="s">
        <v>125</v>
      </c>
      <c r="AO16358" s="171"/>
      <c r="AP16358" s="171"/>
      <c r="AQ16358" s="171"/>
      <c r="AR16358" s="171"/>
    </row>
    <row r="16359" spans="24:44">
      <c r="X16359" t="s">
        <v>42816</v>
      </c>
      <c r="Y16359" t="s">
        <v>386</v>
      </c>
      <c r="Z16359" t="s">
        <v>42817</v>
      </c>
      <c r="AA16359" t="s">
        <v>33603</v>
      </c>
      <c r="AB16359" t="s">
        <v>125</v>
      </c>
      <c r="AO16359" s="171"/>
      <c r="AP16359" s="171"/>
      <c r="AQ16359" s="171"/>
      <c r="AR16359" s="171"/>
    </row>
    <row r="16360" spans="24:44">
      <c r="X16360" t="s">
        <v>42818</v>
      </c>
      <c r="Y16360" t="s">
        <v>386</v>
      </c>
      <c r="Z16360" t="s">
        <v>42819</v>
      </c>
      <c r="AA16360" t="s">
        <v>42820</v>
      </c>
      <c r="AB16360" t="s">
        <v>125</v>
      </c>
      <c r="AO16360" s="171"/>
      <c r="AP16360" s="171"/>
      <c r="AQ16360" s="171"/>
      <c r="AR16360" s="171"/>
    </row>
    <row r="16361" spans="24:44">
      <c r="X16361" t="s">
        <v>42821</v>
      </c>
      <c r="Y16361" t="s">
        <v>386</v>
      </c>
      <c r="Z16361" t="s">
        <v>42822</v>
      </c>
      <c r="AA16361" t="s">
        <v>38837</v>
      </c>
      <c r="AB16361" t="s">
        <v>5354</v>
      </c>
      <c r="AO16361" s="171"/>
      <c r="AP16361" s="171"/>
      <c r="AQ16361" s="171"/>
      <c r="AR16361" s="171"/>
    </row>
    <row r="16362" spans="24:44">
      <c r="X16362" t="s">
        <v>42823</v>
      </c>
      <c r="Y16362" t="s">
        <v>386</v>
      </c>
      <c r="Z16362" t="s">
        <v>42240</v>
      </c>
      <c r="AA16362" t="s">
        <v>34125</v>
      </c>
      <c r="AB16362" t="s">
        <v>33674</v>
      </c>
      <c r="AO16362" s="171"/>
      <c r="AP16362" s="171"/>
      <c r="AQ16362" s="171"/>
      <c r="AR16362" s="171"/>
    </row>
    <row r="16363" spans="24:44">
      <c r="X16363" t="s">
        <v>42824</v>
      </c>
      <c r="Y16363" t="s">
        <v>386</v>
      </c>
      <c r="Z16363" t="s">
        <v>42825</v>
      </c>
      <c r="AA16363" t="s">
        <v>34125</v>
      </c>
      <c r="AB16363" t="s">
        <v>33674</v>
      </c>
      <c r="AO16363" s="171"/>
      <c r="AP16363" s="171"/>
      <c r="AQ16363" s="171"/>
      <c r="AR16363" s="171"/>
    </row>
    <row r="16364" spans="24:44">
      <c r="X16364" t="s">
        <v>42826</v>
      </c>
      <c r="Y16364" t="s">
        <v>386</v>
      </c>
      <c r="Z16364" t="s">
        <v>42827</v>
      </c>
      <c r="AA16364" t="s">
        <v>38837</v>
      </c>
      <c r="AB16364" t="s">
        <v>5354</v>
      </c>
      <c r="AO16364" s="171"/>
      <c r="AP16364" s="171"/>
      <c r="AQ16364" s="171"/>
      <c r="AR16364" s="171"/>
    </row>
    <row r="16365" spans="24:44">
      <c r="X16365" t="s">
        <v>1568</v>
      </c>
      <c r="Y16365" t="s">
        <v>386</v>
      </c>
      <c r="Z16365" t="s">
        <v>42828</v>
      </c>
      <c r="AA16365" t="s">
        <v>34594</v>
      </c>
      <c r="AB16365" t="s">
        <v>33927</v>
      </c>
      <c r="AO16365" s="171"/>
      <c r="AP16365" s="171"/>
      <c r="AQ16365" s="171"/>
      <c r="AR16365" s="171"/>
    </row>
    <row r="16366" spans="24:44">
      <c r="X16366" t="s">
        <v>1571</v>
      </c>
      <c r="Y16366" t="s">
        <v>386</v>
      </c>
      <c r="Z16366" t="s">
        <v>42829</v>
      </c>
      <c r="AA16366" t="s">
        <v>34125</v>
      </c>
      <c r="AB16366" t="s">
        <v>33674</v>
      </c>
      <c r="AO16366" s="171"/>
      <c r="AP16366" s="171"/>
      <c r="AQ16366" s="171"/>
      <c r="AR16366" s="171"/>
    </row>
    <row r="16367" spans="24:44">
      <c r="X16367" t="s">
        <v>42830</v>
      </c>
      <c r="Y16367" t="s">
        <v>386</v>
      </c>
      <c r="Z16367" t="s">
        <v>42831</v>
      </c>
      <c r="AA16367" t="s">
        <v>36897</v>
      </c>
      <c r="AB16367" t="s">
        <v>36898</v>
      </c>
      <c r="AO16367" s="171"/>
      <c r="AP16367" s="171"/>
      <c r="AQ16367" s="171"/>
      <c r="AR16367" s="171"/>
    </row>
    <row r="16368" spans="24:44">
      <c r="X16368" t="s">
        <v>42832</v>
      </c>
      <c r="Y16368" t="s">
        <v>386</v>
      </c>
      <c r="Z16368" t="s">
        <v>42833</v>
      </c>
      <c r="AA16368" t="s">
        <v>34157</v>
      </c>
      <c r="AB16368" t="s">
        <v>34158</v>
      </c>
      <c r="AO16368" s="171"/>
      <c r="AP16368" s="171"/>
      <c r="AQ16368" s="171"/>
      <c r="AR16368" s="171"/>
    </row>
    <row r="16369" spans="24:44">
      <c r="X16369" t="s">
        <v>42834</v>
      </c>
      <c r="Y16369" t="s">
        <v>386</v>
      </c>
      <c r="Z16369" t="s">
        <v>42835</v>
      </c>
      <c r="AA16369" t="s">
        <v>34125</v>
      </c>
      <c r="AB16369" t="s">
        <v>33674</v>
      </c>
      <c r="AO16369" s="171"/>
      <c r="AP16369" s="171"/>
      <c r="AQ16369" s="171"/>
      <c r="AR16369" s="171"/>
    </row>
    <row r="16370" spans="24:44">
      <c r="X16370" t="s">
        <v>42836</v>
      </c>
      <c r="Y16370" t="s">
        <v>386</v>
      </c>
      <c r="Z16370" t="s">
        <v>42837</v>
      </c>
      <c r="AA16370" t="s">
        <v>34125</v>
      </c>
      <c r="AB16370" t="s">
        <v>33674</v>
      </c>
      <c r="AO16370" s="171"/>
      <c r="AP16370" s="171"/>
      <c r="AQ16370" s="171"/>
      <c r="AR16370" s="171"/>
    </row>
    <row r="16371" spans="24:44">
      <c r="X16371" t="s">
        <v>42838</v>
      </c>
      <c r="Y16371" t="s">
        <v>386</v>
      </c>
      <c r="Z16371" t="s">
        <v>42839</v>
      </c>
      <c r="AA16371" t="s">
        <v>34125</v>
      </c>
      <c r="AB16371" t="s">
        <v>33674</v>
      </c>
      <c r="AO16371" s="171"/>
      <c r="AP16371" s="171"/>
      <c r="AQ16371" s="171"/>
      <c r="AR16371" s="171"/>
    </row>
    <row r="16372" spans="24:44">
      <c r="X16372" t="s">
        <v>42840</v>
      </c>
      <c r="Y16372" t="s">
        <v>386</v>
      </c>
      <c r="Z16372" t="s">
        <v>42841</v>
      </c>
      <c r="AA16372" t="s">
        <v>34125</v>
      </c>
      <c r="AB16372" t="s">
        <v>33674</v>
      </c>
      <c r="AO16372" s="171"/>
      <c r="AP16372" s="171"/>
      <c r="AQ16372" s="171"/>
      <c r="AR16372" s="171"/>
    </row>
    <row r="16373" spans="24:44">
      <c r="X16373" t="s">
        <v>42842</v>
      </c>
      <c r="Y16373" t="s">
        <v>386</v>
      </c>
      <c r="Z16373" t="s">
        <v>42843</v>
      </c>
      <c r="AA16373" t="s">
        <v>34125</v>
      </c>
      <c r="AB16373" t="s">
        <v>33674</v>
      </c>
      <c r="AO16373" s="171"/>
      <c r="AP16373" s="171"/>
      <c r="AQ16373" s="171"/>
      <c r="AR16373" s="171"/>
    </row>
    <row r="16374" spans="24:44">
      <c r="X16374" t="s">
        <v>42844</v>
      </c>
      <c r="Y16374" t="s">
        <v>386</v>
      </c>
      <c r="Z16374" t="s">
        <v>42845</v>
      </c>
      <c r="AA16374" t="s">
        <v>34125</v>
      </c>
      <c r="AB16374" t="s">
        <v>33674</v>
      </c>
      <c r="AO16374" s="171"/>
      <c r="AP16374" s="171"/>
      <c r="AQ16374" s="171"/>
      <c r="AR16374" s="171"/>
    </row>
    <row r="16375" spans="24:44">
      <c r="X16375" t="s">
        <v>42846</v>
      </c>
      <c r="Y16375" t="s">
        <v>386</v>
      </c>
      <c r="Z16375" t="s">
        <v>42847</v>
      </c>
      <c r="AA16375" t="s">
        <v>33715</v>
      </c>
      <c r="AB16375" t="s">
        <v>33627</v>
      </c>
      <c r="AO16375" s="171"/>
      <c r="AP16375" s="171"/>
      <c r="AQ16375" s="171"/>
      <c r="AR16375" s="171"/>
    </row>
    <row r="16376" spans="24:44">
      <c r="X16376" t="s">
        <v>42848</v>
      </c>
      <c r="Y16376" t="s">
        <v>386</v>
      </c>
      <c r="Z16376" t="s">
        <v>42849</v>
      </c>
      <c r="AA16376" t="s">
        <v>36312</v>
      </c>
      <c r="AB16376" t="s">
        <v>125</v>
      </c>
      <c r="AO16376" s="171"/>
      <c r="AP16376" s="171"/>
      <c r="AQ16376" s="171"/>
      <c r="AR16376" s="171"/>
    </row>
    <row r="16377" spans="24:44">
      <c r="X16377" t="s">
        <v>42850</v>
      </c>
      <c r="Y16377" t="s">
        <v>386</v>
      </c>
      <c r="Z16377" t="s">
        <v>42851</v>
      </c>
      <c r="AA16377" t="s">
        <v>42556</v>
      </c>
      <c r="AB16377" t="s">
        <v>39482</v>
      </c>
      <c r="AO16377" s="171"/>
      <c r="AP16377" s="171"/>
      <c r="AQ16377" s="171"/>
      <c r="AR16377" s="171"/>
    </row>
    <row r="16378" spans="24:44">
      <c r="X16378" t="s">
        <v>1575</v>
      </c>
      <c r="Y16378" t="s">
        <v>386</v>
      </c>
      <c r="Z16378" t="s">
        <v>42852</v>
      </c>
      <c r="AA16378" t="s">
        <v>34149</v>
      </c>
      <c r="AB16378" t="s">
        <v>33927</v>
      </c>
      <c r="AO16378" s="171"/>
      <c r="AP16378" s="171"/>
      <c r="AQ16378" s="171"/>
      <c r="AR16378" s="171"/>
    </row>
    <row r="16379" spans="24:44">
      <c r="X16379" t="s">
        <v>1579</v>
      </c>
      <c r="Y16379" t="s">
        <v>386</v>
      </c>
      <c r="Z16379" t="s">
        <v>42853</v>
      </c>
      <c r="AA16379" t="s">
        <v>35168</v>
      </c>
      <c r="AB16379" t="s">
        <v>5361</v>
      </c>
      <c r="AO16379" s="171"/>
      <c r="AP16379" s="171"/>
      <c r="AQ16379" s="171"/>
      <c r="AR16379" s="171"/>
    </row>
    <row r="16380" spans="24:44">
      <c r="X16380" t="s">
        <v>42854</v>
      </c>
      <c r="Y16380" t="s">
        <v>386</v>
      </c>
      <c r="Z16380" t="s">
        <v>42855</v>
      </c>
      <c r="AA16380" t="s">
        <v>34125</v>
      </c>
      <c r="AB16380" t="s">
        <v>33674</v>
      </c>
      <c r="AO16380" s="171"/>
      <c r="AP16380" s="171"/>
      <c r="AQ16380" s="171"/>
      <c r="AR16380" s="171"/>
    </row>
    <row r="16381" spans="24:44">
      <c r="X16381" t="s">
        <v>42856</v>
      </c>
      <c r="Y16381" t="s">
        <v>386</v>
      </c>
      <c r="Z16381" t="s">
        <v>42857</v>
      </c>
      <c r="AA16381" t="s">
        <v>42556</v>
      </c>
      <c r="AB16381" t="s">
        <v>39482</v>
      </c>
      <c r="AO16381" s="171"/>
      <c r="AP16381" s="171"/>
      <c r="AQ16381" s="171"/>
      <c r="AR16381" s="171"/>
    </row>
    <row r="16382" spans="24:44">
      <c r="X16382" t="s">
        <v>42858</v>
      </c>
      <c r="Y16382" t="s">
        <v>386</v>
      </c>
      <c r="Z16382" t="s">
        <v>42859</v>
      </c>
      <c r="AA16382" t="s">
        <v>42556</v>
      </c>
      <c r="AB16382" t="s">
        <v>39482</v>
      </c>
      <c r="AO16382" s="171"/>
      <c r="AP16382" s="171"/>
      <c r="AQ16382" s="171"/>
      <c r="AR16382" s="171"/>
    </row>
    <row r="16383" spans="24:44">
      <c r="X16383" t="s">
        <v>42860</v>
      </c>
      <c r="Y16383" t="s">
        <v>386</v>
      </c>
      <c r="Z16383" t="s">
        <v>42814</v>
      </c>
      <c r="AA16383" t="s">
        <v>35168</v>
      </c>
      <c r="AB16383" t="s">
        <v>5361</v>
      </c>
      <c r="AO16383" s="171"/>
      <c r="AP16383" s="171"/>
      <c r="AQ16383" s="171"/>
      <c r="AR16383" s="171"/>
    </row>
    <row r="16384" spans="24:44">
      <c r="X16384" t="s">
        <v>42861</v>
      </c>
      <c r="Y16384" t="s">
        <v>386</v>
      </c>
      <c r="Z16384" t="s">
        <v>42862</v>
      </c>
      <c r="AA16384" t="s">
        <v>35168</v>
      </c>
      <c r="AB16384" t="s">
        <v>5361</v>
      </c>
      <c r="AO16384" s="171"/>
      <c r="AP16384" s="171"/>
      <c r="AQ16384" s="171"/>
      <c r="AR16384" s="171"/>
    </row>
    <row r="16385" spans="24:44">
      <c r="X16385" t="s">
        <v>42863</v>
      </c>
      <c r="Y16385" t="s">
        <v>386</v>
      </c>
      <c r="Z16385" t="s">
        <v>42864</v>
      </c>
      <c r="AA16385" t="s">
        <v>35168</v>
      </c>
      <c r="AB16385" t="s">
        <v>5361</v>
      </c>
      <c r="AO16385" s="171"/>
      <c r="AP16385" s="171"/>
      <c r="AQ16385" s="171"/>
      <c r="AR16385" s="171"/>
    </row>
    <row r="16386" spans="24:44">
      <c r="X16386" t="s">
        <v>42865</v>
      </c>
      <c r="Y16386" t="s">
        <v>386</v>
      </c>
      <c r="Z16386" t="s">
        <v>42866</v>
      </c>
      <c r="AA16386" t="s">
        <v>35168</v>
      </c>
      <c r="AB16386" t="s">
        <v>5361</v>
      </c>
      <c r="AO16386" s="171"/>
      <c r="AP16386" s="171"/>
      <c r="AQ16386" s="171"/>
      <c r="AR16386" s="171"/>
    </row>
    <row r="16387" spans="24:44">
      <c r="X16387" t="s">
        <v>42867</v>
      </c>
      <c r="Y16387" t="s">
        <v>386</v>
      </c>
      <c r="Z16387" t="s">
        <v>42868</v>
      </c>
      <c r="AA16387" t="s">
        <v>42869</v>
      </c>
      <c r="AB16387" t="s">
        <v>33927</v>
      </c>
      <c r="AO16387" s="171"/>
      <c r="AP16387" s="171"/>
      <c r="AQ16387" s="171"/>
      <c r="AR16387" s="171"/>
    </row>
    <row r="16388" spans="24:44">
      <c r="X16388" t="s">
        <v>42870</v>
      </c>
      <c r="Y16388" t="s">
        <v>386</v>
      </c>
      <c r="Z16388" t="s">
        <v>42871</v>
      </c>
      <c r="AA16388" t="s">
        <v>34125</v>
      </c>
      <c r="AB16388" t="s">
        <v>33674</v>
      </c>
      <c r="AO16388" s="171"/>
      <c r="AP16388" s="171"/>
      <c r="AQ16388" s="171"/>
      <c r="AR16388" s="171"/>
    </row>
    <row r="16389" spans="24:44">
      <c r="X16389" t="s">
        <v>42872</v>
      </c>
      <c r="Y16389" t="s">
        <v>386</v>
      </c>
      <c r="Z16389" t="s">
        <v>42873</v>
      </c>
      <c r="AA16389" t="s">
        <v>34125</v>
      </c>
      <c r="AB16389" t="s">
        <v>33674</v>
      </c>
      <c r="AO16389" s="171"/>
      <c r="AP16389" s="171"/>
      <c r="AQ16389" s="171"/>
      <c r="AR16389" s="171"/>
    </row>
    <row r="16390" spans="24:44">
      <c r="X16390" t="s">
        <v>42874</v>
      </c>
      <c r="Y16390" t="s">
        <v>386</v>
      </c>
      <c r="Z16390" t="s">
        <v>42875</v>
      </c>
      <c r="AA16390" t="s">
        <v>42556</v>
      </c>
      <c r="AB16390" t="s">
        <v>39482</v>
      </c>
      <c r="AO16390" s="171"/>
      <c r="AP16390" s="171"/>
      <c r="AQ16390" s="171"/>
      <c r="AR16390" s="171"/>
    </row>
    <row r="16391" spans="24:44">
      <c r="X16391" t="s">
        <v>42876</v>
      </c>
      <c r="Y16391" t="s">
        <v>386</v>
      </c>
      <c r="Z16391" t="s">
        <v>42877</v>
      </c>
      <c r="AA16391" t="s">
        <v>33693</v>
      </c>
      <c r="AB16391" t="s">
        <v>33694</v>
      </c>
      <c r="AO16391" s="171"/>
      <c r="AP16391" s="171"/>
      <c r="AQ16391" s="171"/>
      <c r="AR16391" s="171"/>
    </row>
    <row r="16392" spans="24:44">
      <c r="X16392" t="s">
        <v>42878</v>
      </c>
      <c r="Y16392" t="s">
        <v>386</v>
      </c>
      <c r="Z16392" t="s">
        <v>42879</v>
      </c>
      <c r="AA16392" t="s">
        <v>42880</v>
      </c>
      <c r="AB16392" t="s">
        <v>33865</v>
      </c>
      <c r="AO16392" s="171"/>
      <c r="AP16392" s="171"/>
      <c r="AQ16392" s="171"/>
      <c r="AR16392" s="171"/>
    </row>
    <row r="16393" spans="24:44">
      <c r="X16393" t="s">
        <v>42881</v>
      </c>
      <c r="Y16393" t="s">
        <v>386</v>
      </c>
      <c r="Z16393" t="s">
        <v>42882</v>
      </c>
      <c r="AA16393" t="s">
        <v>41935</v>
      </c>
      <c r="AB16393" t="s">
        <v>5354</v>
      </c>
      <c r="AO16393" s="171"/>
      <c r="AP16393" s="171"/>
      <c r="AQ16393" s="171"/>
      <c r="AR16393" s="171"/>
    </row>
    <row r="16394" spans="24:44">
      <c r="X16394" t="s">
        <v>7289</v>
      </c>
      <c r="Y16394" t="s">
        <v>386</v>
      </c>
      <c r="Z16394" t="s">
        <v>42883</v>
      </c>
      <c r="AA16394" t="s">
        <v>33846</v>
      </c>
      <c r="AB16394" t="s">
        <v>125</v>
      </c>
      <c r="AO16394" s="171"/>
      <c r="AP16394" s="171"/>
      <c r="AQ16394" s="171"/>
      <c r="AR16394" s="171"/>
    </row>
    <row r="16395" spans="24:44">
      <c r="X16395" t="s">
        <v>42884</v>
      </c>
      <c r="Y16395" t="s">
        <v>386</v>
      </c>
      <c r="Z16395" t="s">
        <v>42885</v>
      </c>
      <c r="AA16395" t="s">
        <v>34125</v>
      </c>
      <c r="AB16395" t="s">
        <v>33674</v>
      </c>
      <c r="AO16395" s="171"/>
      <c r="AP16395" s="171"/>
      <c r="AQ16395" s="171"/>
      <c r="AR16395" s="171"/>
    </row>
    <row r="16396" spans="24:44">
      <c r="X16396" t="s">
        <v>42886</v>
      </c>
      <c r="Y16396" t="s">
        <v>386</v>
      </c>
      <c r="Z16396" t="s">
        <v>42887</v>
      </c>
      <c r="AA16396" t="s">
        <v>33693</v>
      </c>
      <c r="AB16396" t="s">
        <v>33694</v>
      </c>
      <c r="AO16396" s="171"/>
      <c r="AP16396" s="171"/>
      <c r="AQ16396" s="171"/>
      <c r="AR16396" s="171"/>
    </row>
    <row r="16397" spans="24:44">
      <c r="X16397" t="s">
        <v>2854</v>
      </c>
      <c r="Y16397" t="s">
        <v>386</v>
      </c>
      <c r="Z16397" t="s">
        <v>42888</v>
      </c>
      <c r="AA16397" t="s">
        <v>642</v>
      </c>
      <c r="AB16397" t="s">
        <v>32837</v>
      </c>
      <c r="AO16397" s="171"/>
      <c r="AP16397" s="171"/>
      <c r="AQ16397" s="171"/>
      <c r="AR16397" s="171"/>
    </row>
    <row r="16398" spans="24:44">
      <c r="X16398" t="s">
        <v>2859</v>
      </c>
      <c r="Y16398" t="s">
        <v>386</v>
      </c>
      <c r="Z16398" t="s">
        <v>42889</v>
      </c>
      <c r="AA16398" t="s">
        <v>33715</v>
      </c>
      <c r="AB16398" t="s">
        <v>33627</v>
      </c>
      <c r="AO16398" s="171"/>
      <c r="AP16398" s="171"/>
      <c r="AQ16398" s="171"/>
      <c r="AR16398" s="171"/>
    </row>
    <row r="16399" spans="24:44">
      <c r="X16399" t="s">
        <v>2864</v>
      </c>
      <c r="Y16399" t="s">
        <v>386</v>
      </c>
      <c r="Z16399" t="s">
        <v>42890</v>
      </c>
      <c r="AA16399" t="s">
        <v>33693</v>
      </c>
      <c r="AB16399" t="s">
        <v>33694</v>
      </c>
      <c r="AO16399" s="171"/>
      <c r="AP16399" s="171"/>
      <c r="AQ16399" s="171"/>
      <c r="AR16399" s="171"/>
    </row>
    <row r="16400" spans="24:44">
      <c r="X16400" t="s">
        <v>5234</v>
      </c>
      <c r="Y16400" t="s">
        <v>386</v>
      </c>
      <c r="Z16400" t="s">
        <v>42891</v>
      </c>
      <c r="AA16400" t="s">
        <v>34125</v>
      </c>
      <c r="AB16400" t="s">
        <v>33674</v>
      </c>
      <c r="AO16400" s="171"/>
      <c r="AP16400" s="171"/>
      <c r="AQ16400" s="171"/>
      <c r="AR16400" s="171"/>
    </row>
    <row r="16401" spans="24:44">
      <c r="X16401" t="s">
        <v>42892</v>
      </c>
      <c r="Y16401" t="s">
        <v>386</v>
      </c>
      <c r="Z16401" t="s">
        <v>42893</v>
      </c>
      <c r="AA16401" t="s">
        <v>34125</v>
      </c>
      <c r="AB16401" t="s">
        <v>33674</v>
      </c>
      <c r="AO16401" s="171"/>
      <c r="AP16401" s="171"/>
      <c r="AQ16401" s="171"/>
      <c r="AR16401" s="171"/>
    </row>
    <row r="16402" spans="24:44">
      <c r="X16402" t="s">
        <v>42894</v>
      </c>
      <c r="Y16402" t="s">
        <v>386</v>
      </c>
      <c r="Z16402" t="s">
        <v>42895</v>
      </c>
      <c r="AA16402" t="s">
        <v>642</v>
      </c>
      <c r="AB16402" t="s">
        <v>32837</v>
      </c>
      <c r="AO16402" s="171"/>
      <c r="AP16402" s="171"/>
      <c r="AQ16402" s="171"/>
      <c r="AR16402" s="171"/>
    </row>
    <row r="16403" spans="24:44">
      <c r="X16403" t="s">
        <v>3771</v>
      </c>
      <c r="Y16403" t="s">
        <v>386</v>
      </c>
      <c r="Z16403" t="s">
        <v>42896</v>
      </c>
      <c r="AA16403" t="s">
        <v>33687</v>
      </c>
      <c r="AB16403" t="s">
        <v>33674</v>
      </c>
      <c r="AO16403" s="171"/>
      <c r="AP16403" s="171"/>
      <c r="AQ16403" s="171"/>
      <c r="AR16403" s="171"/>
    </row>
    <row r="16404" spans="24:44">
      <c r="X16404" t="s">
        <v>42897</v>
      </c>
      <c r="Y16404" t="s">
        <v>386</v>
      </c>
      <c r="Z16404" t="s">
        <v>42898</v>
      </c>
      <c r="AA16404" t="s">
        <v>34149</v>
      </c>
      <c r="AB16404" t="s">
        <v>33927</v>
      </c>
      <c r="AO16404" s="171"/>
      <c r="AP16404" s="171"/>
      <c r="AQ16404" s="171"/>
      <c r="AR16404" s="171"/>
    </row>
    <row r="16405" spans="24:44">
      <c r="X16405" t="s">
        <v>42899</v>
      </c>
      <c r="Y16405" t="s">
        <v>386</v>
      </c>
      <c r="Z16405" t="s">
        <v>42900</v>
      </c>
      <c r="AA16405" t="s">
        <v>34125</v>
      </c>
      <c r="AB16405" t="s">
        <v>33674</v>
      </c>
      <c r="AO16405" s="171"/>
      <c r="AP16405" s="171"/>
      <c r="AQ16405" s="171"/>
      <c r="AR16405" s="171"/>
    </row>
    <row r="16406" spans="24:44">
      <c r="X16406" t="s">
        <v>42901</v>
      </c>
      <c r="Y16406" t="s">
        <v>386</v>
      </c>
      <c r="Z16406" t="s">
        <v>42902</v>
      </c>
      <c r="AA16406" t="s">
        <v>34125</v>
      </c>
      <c r="AB16406" t="s">
        <v>33674</v>
      </c>
      <c r="AO16406" s="171"/>
      <c r="AP16406" s="171"/>
      <c r="AQ16406" s="171"/>
      <c r="AR16406" s="171"/>
    </row>
    <row r="16407" spans="24:44">
      <c r="X16407" t="s">
        <v>42903</v>
      </c>
      <c r="Y16407" t="s">
        <v>386</v>
      </c>
      <c r="Z16407" t="s">
        <v>42904</v>
      </c>
      <c r="AA16407" t="s">
        <v>34125</v>
      </c>
      <c r="AB16407" t="s">
        <v>33674</v>
      </c>
      <c r="AO16407" s="171"/>
      <c r="AP16407" s="171"/>
      <c r="AQ16407" s="171"/>
      <c r="AR16407" s="171"/>
    </row>
    <row r="16408" spans="24:44">
      <c r="X16408" t="s">
        <v>42905</v>
      </c>
      <c r="Y16408" t="s">
        <v>386</v>
      </c>
      <c r="Z16408" t="s">
        <v>42906</v>
      </c>
      <c r="AA16408" t="s">
        <v>42907</v>
      </c>
      <c r="AB16408" t="s">
        <v>125</v>
      </c>
      <c r="AO16408" s="171"/>
      <c r="AP16408" s="171"/>
      <c r="AQ16408" s="171"/>
      <c r="AR16408" s="171"/>
    </row>
    <row r="16409" spans="24:44">
      <c r="X16409" t="s">
        <v>42908</v>
      </c>
      <c r="Y16409" t="s">
        <v>386</v>
      </c>
      <c r="Z16409" t="s">
        <v>42909</v>
      </c>
      <c r="AA16409" t="s">
        <v>42910</v>
      </c>
      <c r="AB16409" t="s">
        <v>125</v>
      </c>
      <c r="AO16409" s="171"/>
      <c r="AP16409" s="171"/>
      <c r="AQ16409" s="171"/>
      <c r="AR16409" s="171"/>
    </row>
    <row r="16410" spans="24:44">
      <c r="X16410" t="s">
        <v>42911</v>
      </c>
      <c r="Y16410" t="s">
        <v>386</v>
      </c>
      <c r="Z16410" t="s">
        <v>42912</v>
      </c>
      <c r="AA16410" t="s">
        <v>42913</v>
      </c>
      <c r="AB16410" t="s">
        <v>125</v>
      </c>
      <c r="AO16410" s="171"/>
      <c r="AP16410" s="171"/>
      <c r="AQ16410" s="171"/>
      <c r="AR16410" s="171"/>
    </row>
    <row r="16411" spans="24:44">
      <c r="X16411" t="s">
        <v>42914</v>
      </c>
      <c r="Y16411" t="s">
        <v>386</v>
      </c>
      <c r="Z16411" t="s">
        <v>42915</v>
      </c>
      <c r="AA16411" t="s">
        <v>33715</v>
      </c>
      <c r="AB16411" t="s">
        <v>33627</v>
      </c>
      <c r="AO16411" s="171"/>
      <c r="AP16411" s="171"/>
      <c r="AQ16411" s="171"/>
      <c r="AR16411" s="171"/>
    </row>
    <row r="16412" spans="24:44">
      <c r="X16412" t="s">
        <v>42916</v>
      </c>
      <c r="Y16412" t="s">
        <v>386</v>
      </c>
      <c r="Z16412" t="s">
        <v>42917</v>
      </c>
      <c r="AA16412" t="s">
        <v>35595</v>
      </c>
      <c r="AB16412" t="s">
        <v>33927</v>
      </c>
      <c r="AO16412" s="171"/>
      <c r="AP16412" s="171"/>
      <c r="AQ16412" s="171"/>
      <c r="AR16412" s="171"/>
    </row>
    <row r="16413" spans="24:44">
      <c r="X16413" t="s">
        <v>42918</v>
      </c>
      <c r="Y16413" t="s">
        <v>386</v>
      </c>
      <c r="Z16413" t="s">
        <v>42919</v>
      </c>
      <c r="AA16413" t="s">
        <v>34831</v>
      </c>
      <c r="AB16413" t="s">
        <v>33865</v>
      </c>
      <c r="AO16413" s="171"/>
      <c r="AP16413" s="171"/>
      <c r="AQ16413" s="171"/>
      <c r="AR16413" s="171"/>
    </row>
    <row r="16414" spans="24:44">
      <c r="X16414" t="s">
        <v>42920</v>
      </c>
      <c r="Y16414" t="s">
        <v>386</v>
      </c>
      <c r="Z16414" t="s">
        <v>42921</v>
      </c>
      <c r="AA16414" t="s">
        <v>36897</v>
      </c>
      <c r="AB16414" t="s">
        <v>36898</v>
      </c>
      <c r="AO16414" s="171"/>
      <c r="AP16414" s="171"/>
      <c r="AQ16414" s="171"/>
      <c r="AR16414" s="171"/>
    </row>
    <row r="16415" spans="24:44">
      <c r="X16415" t="s">
        <v>42922</v>
      </c>
      <c r="Y16415" t="s">
        <v>386</v>
      </c>
      <c r="Z16415" t="s">
        <v>42923</v>
      </c>
      <c r="AA16415" t="s">
        <v>34125</v>
      </c>
      <c r="AB16415" t="s">
        <v>33674</v>
      </c>
      <c r="AO16415" s="171"/>
      <c r="AP16415" s="171"/>
      <c r="AQ16415" s="171"/>
      <c r="AR16415" s="171"/>
    </row>
    <row r="16416" spans="24:44">
      <c r="X16416" t="s">
        <v>42924</v>
      </c>
      <c r="Y16416" t="s">
        <v>386</v>
      </c>
      <c r="Z16416" t="s">
        <v>42925</v>
      </c>
      <c r="AA16416" t="s">
        <v>34125</v>
      </c>
      <c r="AB16416" t="s">
        <v>33674</v>
      </c>
      <c r="AO16416" s="171"/>
      <c r="AP16416" s="171"/>
      <c r="AQ16416" s="171"/>
      <c r="AR16416" s="171"/>
    </row>
    <row r="16417" spans="24:44">
      <c r="X16417" t="s">
        <v>42926</v>
      </c>
      <c r="Y16417" t="s">
        <v>386</v>
      </c>
      <c r="Z16417" t="s">
        <v>42927</v>
      </c>
      <c r="AA16417" t="s">
        <v>33693</v>
      </c>
      <c r="AB16417" t="s">
        <v>33694</v>
      </c>
      <c r="AO16417" s="171"/>
      <c r="AP16417" s="171"/>
      <c r="AQ16417" s="171"/>
      <c r="AR16417" s="171"/>
    </row>
    <row r="16418" spans="24:44">
      <c r="X16418" t="s">
        <v>42928</v>
      </c>
      <c r="Y16418" t="s">
        <v>386</v>
      </c>
      <c r="Z16418" t="s">
        <v>42929</v>
      </c>
      <c r="AA16418" t="s">
        <v>34125</v>
      </c>
      <c r="AB16418" t="s">
        <v>33674</v>
      </c>
      <c r="AO16418" s="171"/>
      <c r="AP16418" s="171"/>
      <c r="AQ16418" s="171"/>
      <c r="AR16418" s="171"/>
    </row>
    <row r="16419" spans="24:44">
      <c r="X16419" t="s">
        <v>42930</v>
      </c>
      <c r="Y16419" t="s">
        <v>386</v>
      </c>
      <c r="Z16419" t="s">
        <v>42365</v>
      </c>
      <c r="AA16419" t="s">
        <v>34125</v>
      </c>
      <c r="AB16419" t="s">
        <v>33674</v>
      </c>
      <c r="AO16419" s="171"/>
      <c r="AP16419" s="171"/>
      <c r="AQ16419" s="171"/>
      <c r="AR16419" s="171"/>
    </row>
    <row r="16420" spans="24:44">
      <c r="X16420" t="s">
        <v>42931</v>
      </c>
      <c r="Y16420" t="s">
        <v>386</v>
      </c>
      <c r="Z16420" t="s">
        <v>42932</v>
      </c>
      <c r="AA16420" t="s">
        <v>36897</v>
      </c>
      <c r="AB16420" t="s">
        <v>36898</v>
      </c>
      <c r="AO16420" s="171"/>
      <c r="AP16420" s="171"/>
      <c r="AQ16420" s="171"/>
      <c r="AR16420" s="171"/>
    </row>
    <row r="16421" spans="24:44">
      <c r="X16421" t="s">
        <v>42933</v>
      </c>
      <c r="Y16421" t="s">
        <v>386</v>
      </c>
      <c r="Z16421" t="s">
        <v>42934</v>
      </c>
      <c r="AA16421" t="s">
        <v>42556</v>
      </c>
      <c r="AB16421" t="s">
        <v>39482</v>
      </c>
      <c r="AO16421" s="171"/>
      <c r="AP16421" s="171"/>
      <c r="AQ16421" s="171"/>
      <c r="AR16421" s="171"/>
    </row>
    <row r="16422" spans="24:44">
      <c r="X16422" t="s">
        <v>42935</v>
      </c>
      <c r="Y16422" t="s">
        <v>386</v>
      </c>
      <c r="Z16422" t="s">
        <v>42936</v>
      </c>
      <c r="AA16422" t="s">
        <v>34125</v>
      </c>
      <c r="AB16422" t="s">
        <v>33674</v>
      </c>
      <c r="AO16422" s="171"/>
      <c r="AP16422" s="171"/>
      <c r="AQ16422" s="171"/>
      <c r="AR16422" s="171"/>
    </row>
    <row r="16423" spans="24:44">
      <c r="X16423" t="s">
        <v>42937</v>
      </c>
      <c r="Y16423" t="s">
        <v>386</v>
      </c>
      <c r="Z16423" t="s">
        <v>42938</v>
      </c>
      <c r="AA16423" t="s">
        <v>34125</v>
      </c>
      <c r="AB16423" t="s">
        <v>33674</v>
      </c>
      <c r="AO16423" s="171"/>
      <c r="AP16423" s="171"/>
      <c r="AQ16423" s="171"/>
      <c r="AR16423" s="171"/>
    </row>
    <row r="16424" spans="24:44">
      <c r="X16424" t="s">
        <v>42939</v>
      </c>
      <c r="Y16424" t="s">
        <v>386</v>
      </c>
      <c r="Z16424" t="s">
        <v>42940</v>
      </c>
      <c r="AA16424" t="s">
        <v>34125</v>
      </c>
      <c r="AB16424" t="s">
        <v>33674</v>
      </c>
      <c r="AO16424" s="171"/>
      <c r="AP16424" s="171"/>
      <c r="AQ16424" s="171"/>
      <c r="AR16424" s="171"/>
    </row>
    <row r="16425" spans="24:44">
      <c r="X16425" t="s">
        <v>42941</v>
      </c>
      <c r="Y16425" t="s">
        <v>386</v>
      </c>
      <c r="Z16425" t="s">
        <v>42942</v>
      </c>
      <c r="AA16425" t="s">
        <v>34125</v>
      </c>
      <c r="AB16425" t="s">
        <v>33674</v>
      </c>
      <c r="AO16425" s="171"/>
      <c r="AP16425" s="171"/>
      <c r="AQ16425" s="171"/>
      <c r="AR16425" s="171"/>
    </row>
    <row r="16426" spans="24:44">
      <c r="X16426" t="s">
        <v>42943</v>
      </c>
      <c r="Y16426" t="s">
        <v>386</v>
      </c>
      <c r="Z16426" t="s">
        <v>42944</v>
      </c>
      <c r="AA16426" t="s">
        <v>34149</v>
      </c>
      <c r="AB16426" t="s">
        <v>33927</v>
      </c>
      <c r="AO16426" s="171"/>
      <c r="AP16426" s="171"/>
      <c r="AQ16426" s="171"/>
      <c r="AR16426" s="171"/>
    </row>
    <row r="16427" spans="24:44">
      <c r="X16427" t="s">
        <v>42945</v>
      </c>
      <c r="Y16427" t="s">
        <v>386</v>
      </c>
      <c r="Z16427" t="s">
        <v>42946</v>
      </c>
      <c r="AA16427" t="s">
        <v>33693</v>
      </c>
      <c r="AB16427" t="s">
        <v>33694</v>
      </c>
      <c r="AO16427" s="171"/>
      <c r="AP16427" s="171"/>
      <c r="AQ16427" s="171"/>
      <c r="AR16427" s="171"/>
    </row>
    <row r="16428" spans="24:44">
      <c r="X16428" t="s">
        <v>42947</v>
      </c>
      <c r="Y16428" t="s">
        <v>386</v>
      </c>
      <c r="Z16428" t="s">
        <v>42948</v>
      </c>
      <c r="AA16428" t="s">
        <v>33762</v>
      </c>
      <c r="AB16428" t="s">
        <v>125</v>
      </c>
      <c r="AO16428" s="171"/>
      <c r="AP16428" s="171"/>
      <c r="AQ16428" s="171"/>
      <c r="AR16428" s="171"/>
    </row>
    <row r="16429" spans="24:44">
      <c r="X16429" t="s">
        <v>42949</v>
      </c>
      <c r="Y16429" t="s">
        <v>386</v>
      </c>
      <c r="Z16429" t="s">
        <v>42950</v>
      </c>
      <c r="AA16429" t="s">
        <v>33603</v>
      </c>
      <c r="AB16429" t="s">
        <v>125</v>
      </c>
      <c r="AO16429" s="171"/>
      <c r="AP16429" s="171"/>
      <c r="AQ16429" s="171"/>
      <c r="AR16429" s="171"/>
    </row>
    <row r="16430" spans="24:44">
      <c r="X16430" t="s">
        <v>42951</v>
      </c>
      <c r="Y16430" t="s">
        <v>386</v>
      </c>
      <c r="Z16430" t="s">
        <v>42952</v>
      </c>
      <c r="AA16430" t="s">
        <v>33603</v>
      </c>
      <c r="AB16430" t="s">
        <v>125</v>
      </c>
      <c r="AO16430" s="171"/>
      <c r="AP16430" s="171"/>
      <c r="AQ16430" s="171"/>
      <c r="AR16430" s="171"/>
    </row>
    <row r="16431" spans="24:44">
      <c r="X16431" t="s">
        <v>42953</v>
      </c>
      <c r="Y16431" t="s">
        <v>386</v>
      </c>
      <c r="Z16431" t="s">
        <v>42954</v>
      </c>
      <c r="AA16431" t="s">
        <v>41935</v>
      </c>
      <c r="AB16431" t="s">
        <v>5354</v>
      </c>
      <c r="AO16431" s="171"/>
      <c r="AP16431" s="171"/>
      <c r="AQ16431" s="171"/>
      <c r="AR16431" s="171"/>
    </row>
    <row r="16432" spans="24:44">
      <c r="X16432" t="s">
        <v>42955</v>
      </c>
      <c r="Y16432" t="s">
        <v>386</v>
      </c>
      <c r="Z16432" t="s">
        <v>42956</v>
      </c>
      <c r="AA16432" t="s">
        <v>34157</v>
      </c>
      <c r="AB16432" t="s">
        <v>34158</v>
      </c>
      <c r="AO16432" s="171"/>
      <c r="AP16432" s="171"/>
      <c r="AQ16432" s="171"/>
      <c r="AR16432" s="171"/>
    </row>
    <row r="16433" spans="24:44">
      <c r="X16433" t="s">
        <v>42957</v>
      </c>
      <c r="Y16433" t="s">
        <v>386</v>
      </c>
      <c r="Z16433" t="s">
        <v>42958</v>
      </c>
      <c r="AA16433" t="s">
        <v>34157</v>
      </c>
      <c r="AB16433" t="s">
        <v>34158</v>
      </c>
      <c r="AO16433" s="171"/>
      <c r="AP16433" s="171"/>
      <c r="AQ16433" s="171"/>
      <c r="AR16433" s="171"/>
    </row>
    <row r="16434" spans="24:44">
      <c r="X16434" t="s">
        <v>42959</v>
      </c>
      <c r="Y16434" t="s">
        <v>386</v>
      </c>
      <c r="Z16434" t="s">
        <v>42960</v>
      </c>
      <c r="AA16434" t="s">
        <v>33715</v>
      </c>
      <c r="AB16434" t="s">
        <v>33627</v>
      </c>
      <c r="AO16434" s="171"/>
      <c r="AP16434" s="171"/>
      <c r="AQ16434" s="171"/>
      <c r="AR16434" s="171"/>
    </row>
    <row r="16435" spans="24:44">
      <c r="X16435" t="s">
        <v>42961</v>
      </c>
      <c r="Y16435" t="s">
        <v>386</v>
      </c>
      <c r="Z16435" t="s">
        <v>42962</v>
      </c>
      <c r="AA16435" t="s">
        <v>34125</v>
      </c>
      <c r="AB16435" t="s">
        <v>33674</v>
      </c>
      <c r="AO16435" s="171"/>
      <c r="AP16435" s="171"/>
      <c r="AQ16435" s="171"/>
      <c r="AR16435" s="171"/>
    </row>
    <row r="16436" spans="24:44">
      <c r="X16436" t="s">
        <v>42963</v>
      </c>
      <c r="Y16436" t="s">
        <v>386</v>
      </c>
      <c r="Z16436" t="s">
        <v>42964</v>
      </c>
      <c r="AA16436" t="s">
        <v>34125</v>
      </c>
      <c r="AB16436" t="s">
        <v>33674</v>
      </c>
      <c r="AO16436" s="171"/>
      <c r="AP16436" s="171"/>
      <c r="AQ16436" s="171"/>
      <c r="AR16436" s="171"/>
    </row>
    <row r="16437" spans="24:44">
      <c r="X16437" t="s">
        <v>42965</v>
      </c>
      <c r="Y16437" t="s">
        <v>386</v>
      </c>
      <c r="Z16437" t="s">
        <v>42966</v>
      </c>
      <c r="AA16437" t="s">
        <v>38837</v>
      </c>
      <c r="AB16437" t="s">
        <v>5354</v>
      </c>
      <c r="AO16437" s="171"/>
      <c r="AP16437" s="171"/>
      <c r="AQ16437" s="171"/>
      <c r="AR16437" s="171"/>
    </row>
    <row r="16438" spans="24:44">
      <c r="X16438" t="s">
        <v>42967</v>
      </c>
      <c r="Y16438" t="s">
        <v>386</v>
      </c>
      <c r="Z16438" t="s">
        <v>42968</v>
      </c>
      <c r="AA16438" t="s">
        <v>38837</v>
      </c>
      <c r="AB16438" t="s">
        <v>5354</v>
      </c>
      <c r="AO16438" s="171"/>
      <c r="AP16438" s="171"/>
      <c r="AQ16438" s="171"/>
      <c r="AR16438" s="171"/>
    </row>
    <row r="16439" spans="24:44">
      <c r="X16439" t="s">
        <v>42969</v>
      </c>
      <c r="Y16439" t="s">
        <v>386</v>
      </c>
      <c r="Z16439" t="s">
        <v>42970</v>
      </c>
      <c r="AA16439" t="s">
        <v>34125</v>
      </c>
      <c r="AB16439" t="s">
        <v>33674</v>
      </c>
      <c r="AO16439" s="171"/>
      <c r="AP16439" s="171"/>
      <c r="AQ16439" s="171"/>
      <c r="AR16439" s="171"/>
    </row>
    <row r="16440" spans="24:44">
      <c r="X16440" t="s">
        <v>42971</v>
      </c>
      <c r="Y16440" t="s">
        <v>386</v>
      </c>
      <c r="Z16440" t="s">
        <v>42972</v>
      </c>
      <c r="AA16440" t="s">
        <v>34125</v>
      </c>
      <c r="AB16440" t="s">
        <v>33674</v>
      </c>
      <c r="AO16440" s="171"/>
      <c r="AP16440" s="171"/>
      <c r="AQ16440" s="171"/>
      <c r="AR16440" s="171"/>
    </row>
    <row r="16441" spans="24:44">
      <c r="X16441" t="s">
        <v>42973</v>
      </c>
      <c r="Y16441" t="s">
        <v>386</v>
      </c>
      <c r="Z16441" t="s">
        <v>42974</v>
      </c>
      <c r="AA16441" t="s">
        <v>42556</v>
      </c>
      <c r="AB16441" t="s">
        <v>39482</v>
      </c>
      <c r="AO16441" s="171"/>
      <c r="AP16441" s="171"/>
      <c r="AQ16441" s="171"/>
      <c r="AR16441" s="171"/>
    </row>
    <row r="16442" spans="24:44">
      <c r="X16442" t="s">
        <v>42975</v>
      </c>
      <c r="Y16442" t="s">
        <v>386</v>
      </c>
      <c r="Z16442" t="s">
        <v>42976</v>
      </c>
      <c r="AA16442" t="s">
        <v>35595</v>
      </c>
      <c r="AB16442" t="s">
        <v>33927</v>
      </c>
      <c r="AO16442" s="171"/>
      <c r="AP16442" s="171"/>
      <c r="AQ16442" s="171"/>
      <c r="AR16442" s="171"/>
    </row>
    <row r="16443" spans="24:44">
      <c r="X16443" t="s">
        <v>42977</v>
      </c>
      <c r="Y16443" t="s">
        <v>386</v>
      </c>
      <c r="Z16443" t="s">
        <v>42978</v>
      </c>
      <c r="AA16443" t="s">
        <v>34125</v>
      </c>
      <c r="AB16443" t="s">
        <v>33674</v>
      </c>
      <c r="AO16443" s="171"/>
      <c r="AP16443" s="171"/>
      <c r="AQ16443" s="171"/>
      <c r="AR16443" s="171"/>
    </row>
    <row r="16444" spans="24:44">
      <c r="X16444" t="s">
        <v>42979</v>
      </c>
      <c r="Y16444" t="s">
        <v>386</v>
      </c>
      <c r="Z16444" t="s">
        <v>42980</v>
      </c>
      <c r="AA16444" t="s">
        <v>34125</v>
      </c>
      <c r="AB16444" t="s">
        <v>33674</v>
      </c>
      <c r="AO16444" s="171"/>
      <c r="AP16444" s="171"/>
      <c r="AQ16444" s="171"/>
      <c r="AR16444" s="171"/>
    </row>
    <row r="16445" spans="24:44">
      <c r="X16445" t="s">
        <v>42981</v>
      </c>
      <c r="Y16445" t="s">
        <v>386</v>
      </c>
      <c r="Z16445" t="s">
        <v>42982</v>
      </c>
      <c r="AA16445" t="s">
        <v>34125</v>
      </c>
      <c r="AB16445" t="s">
        <v>33674</v>
      </c>
      <c r="AO16445" s="171"/>
      <c r="AP16445" s="171"/>
      <c r="AQ16445" s="171"/>
      <c r="AR16445" s="171"/>
    </row>
    <row r="16446" spans="24:44">
      <c r="X16446" t="s">
        <v>42983</v>
      </c>
      <c r="Y16446" t="s">
        <v>386</v>
      </c>
      <c r="Z16446" t="s">
        <v>42984</v>
      </c>
      <c r="AA16446" t="s">
        <v>34125</v>
      </c>
      <c r="AB16446" t="s">
        <v>33674</v>
      </c>
      <c r="AO16446" s="171"/>
      <c r="AP16446" s="171"/>
      <c r="AQ16446" s="171"/>
      <c r="AR16446" s="171"/>
    </row>
    <row r="16447" spans="24:44">
      <c r="X16447" t="s">
        <v>42985</v>
      </c>
      <c r="Y16447" t="s">
        <v>386</v>
      </c>
      <c r="Z16447" t="s">
        <v>42986</v>
      </c>
      <c r="AA16447" t="s">
        <v>34125</v>
      </c>
      <c r="AB16447" t="s">
        <v>33674</v>
      </c>
      <c r="AO16447" s="171"/>
      <c r="AP16447" s="171"/>
      <c r="AQ16447" s="171"/>
      <c r="AR16447" s="171"/>
    </row>
    <row r="16448" spans="24:44">
      <c r="X16448" t="s">
        <v>42987</v>
      </c>
      <c r="Y16448" t="s">
        <v>386</v>
      </c>
      <c r="Z16448" t="s">
        <v>42988</v>
      </c>
      <c r="AA16448" t="s">
        <v>34125</v>
      </c>
      <c r="AB16448" t="s">
        <v>33674</v>
      </c>
      <c r="AO16448" s="171"/>
      <c r="AP16448" s="171"/>
      <c r="AQ16448" s="171"/>
      <c r="AR16448" s="171"/>
    </row>
    <row r="16449" spans="24:44">
      <c r="X16449" t="s">
        <v>42989</v>
      </c>
      <c r="Y16449" t="s">
        <v>386</v>
      </c>
      <c r="Z16449" t="s">
        <v>42990</v>
      </c>
      <c r="AA16449" t="s">
        <v>34125</v>
      </c>
      <c r="AB16449" t="s">
        <v>33674</v>
      </c>
      <c r="AO16449" s="171"/>
      <c r="AP16449" s="171"/>
      <c r="AQ16449" s="171"/>
      <c r="AR16449" s="171"/>
    </row>
    <row r="16450" spans="24:44">
      <c r="X16450" t="s">
        <v>42991</v>
      </c>
      <c r="Y16450" t="s">
        <v>386</v>
      </c>
      <c r="Z16450" t="s">
        <v>42992</v>
      </c>
      <c r="AA16450" t="s">
        <v>34125</v>
      </c>
      <c r="AB16450" t="s">
        <v>33674</v>
      </c>
      <c r="AO16450" s="171"/>
      <c r="AP16450" s="171"/>
      <c r="AQ16450" s="171"/>
      <c r="AR16450" s="171"/>
    </row>
    <row r="16451" spans="24:44">
      <c r="X16451" t="s">
        <v>42993</v>
      </c>
      <c r="Y16451" t="s">
        <v>386</v>
      </c>
      <c r="Z16451" t="s">
        <v>42994</v>
      </c>
      <c r="AA16451" t="s">
        <v>34125</v>
      </c>
      <c r="AB16451" t="s">
        <v>33674</v>
      </c>
      <c r="AO16451" s="171"/>
      <c r="AP16451" s="171"/>
      <c r="AQ16451" s="171"/>
      <c r="AR16451" s="171"/>
    </row>
    <row r="16452" spans="24:44">
      <c r="X16452" t="s">
        <v>42995</v>
      </c>
      <c r="Y16452" t="s">
        <v>386</v>
      </c>
      <c r="Z16452" t="s">
        <v>42996</v>
      </c>
      <c r="AA16452" t="s">
        <v>34125</v>
      </c>
      <c r="AB16452" t="s">
        <v>33674</v>
      </c>
      <c r="AO16452" s="171"/>
      <c r="AP16452" s="171"/>
      <c r="AQ16452" s="171"/>
      <c r="AR16452" s="171"/>
    </row>
    <row r="16453" spans="24:44">
      <c r="X16453" t="s">
        <v>2869</v>
      </c>
      <c r="Y16453" t="s">
        <v>386</v>
      </c>
      <c r="Z16453" t="s">
        <v>42997</v>
      </c>
      <c r="AA16453" t="s">
        <v>34758</v>
      </c>
      <c r="AB16453" t="s">
        <v>34158</v>
      </c>
      <c r="AO16453" s="171"/>
      <c r="AP16453" s="171"/>
      <c r="AQ16453" s="171"/>
      <c r="AR16453" s="171"/>
    </row>
    <row r="16454" spans="24:44">
      <c r="X16454" t="s">
        <v>42998</v>
      </c>
      <c r="Y16454" t="s">
        <v>386</v>
      </c>
      <c r="Z16454" t="s">
        <v>42999</v>
      </c>
      <c r="AA16454" t="s">
        <v>43000</v>
      </c>
      <c r="AB16454" t="s">
        <v>36022</v>
      </c>
      <c r="AO16454" s="171"/>
      <c r="AP16454" s="171"/>
      <c r="AQ16454" s="171"/>
      <c r="AR16454" s="171"/>
    </row>
    <row r="16455" spans="24:44">
      <c r="X16455" t="s">
        <v>43001</v>
      </c>
      <c r="Y16455" t="s">
        <v>386</v>
      </c>
      <c r="Z16455" t="s">
        <v>43002</v>
      </c>
      <c r="AA16455" t="s">
        <v>43003</v>
      </c>
      <c r="AB16455" t="s">
        <v>32837</v>
      </c>
      <c r="AO16455" s="171"/>
      <c r="AP16455" s="171"/>
      <c r="AQ16455" s="171"/>
      <c r="AR16455" s="171"/>
    </row>
    <row r="16456" spans="24:44">
      <c r="X16456" t="s">
        <v>43004</v>
      </c>
      <c r="Y16456" t="s">
        <v>386</v>
      </c>
      <c r="Z16456" t="s">
        <v>43005</v>
      </c>
      <c r="AA16456" t="s">
        <v>34125</v>
      </c>
      <c r="AB16456" t="s">
        <v>33674</v>
      </c>
      <c r="AO16456" s="171"/>
      <c r="AP16456" s="171"/>
      <c r="AQ16456" s="171"/>
      <c r="AR16456" s="171"/>
    </row>
    <row r="16457" spans="24:44">
      <c r="X16457" t="s">
        <v>43006</v>
      </c>
      <c r="Y16457" t="s">
        <v>386</v>
      </c>
      <c r="Z16457" t="s">
        <v>43007</v>
      </c>
      <c r="AA16457" t="s">
        <v>34125</v>
      </c>
      <c r="AB16457" t="s">
        <v>33674</v>
      </c>
      <c r="AO16457" s="171"/>
      <c r="AP16457" s="171"/>
      <c r="AQ16457" s="171"/>
      <c r="AR16457" s="171"/>
    </row>
    <row r="16458" spans="24:44">
      <c r="X16458" t="s">
        <v>43008</v>
      </c>
      <c r="Y16458" t="s">
        <v>386</v>
      </c>
      <c r="Z16458" t="s">
        <v>43009</v>
      </c>
      <c r="AA16458" t="s">
        <v>34125</v>
      </c>
      <c r="AB16458" t="s">
        <v>33674</v>
      </c>
      <c r="AO16458" s="171"/>
      <c r="AP16458" s="171"/>
      <c r="AQ16458" s="171"/>
      <c r="AR16458" s="171"/>
    </row>
    <row r="16459" spans="24:44">
      <c r="X16459" t="s">
        <v>43010</v>
      </c>
      <c r="Y16459" t="s">
        <v>386</v>
      </c>
      <c r="Z16459" t="s">
        <v>43011</v>
      </c>
      <c r="AA16459" t="s">
        <v>34125</v>
      </c>
      <c r="AB16459" t="s">
        <v>33674</v>
      </c>
      <c r="AO16459" s="171"/>
      <c r="AP16459" s="171"/>
      <c r="AQ16459" s="171"/>
      <c r="AR16459" s="171"/>
    </row>
    <row r="16460" spans="24:44">
      <c r="X16460" t="s">
        <v>43012</v>
      </c>
      <c r="Y16460" t="s">
        <v>386</v>
      </c>
      <c r="Z16460" t="s">
        <v>42974</v>
      </c>
      <c r="AA16460" t="s">
        <v>33984</v>
      </c>
      <c r="AB16460" t="s">
        <v>125</v>
      </c>
      <c r="AO16460" s="171"/>
      <c r="AP16460" s="171"/>
      <c r="AQ16460" s="171"/>
      <c r="AR16460" s="171"/>
    </row>
    <row r="16461" spans="24:44">
      <c r="X16461" t="s">
        <v>3775</v>
      </c>
      <c r="Y16461" t="s">
        <v>386</v>
      </c>
      <c r="Z16461" t="s">
        <v>43013</v>
      </c>
      <c r="AA16461" t="s">
        <v>34125</v>
      </c>
      <c r="AB16461" t="s">
        <v>33674</v>
      </c>
      <c r="AO16461" s="171"/>
      <c r="AP16461" s="171"/>
      <c r="AQ16461" s="171"/>
      <c r="AR16461" s="171"/>
    </row>
    <row r="16462" spans="24:44">
      <c r="X16462" t="s">
        <v>43014</v>
      </c>
      <c r="Y16462" t="s">
        <v>386</v>
      </c>
      <c r="Z16462" t="s">
        <v>43015</v>
      </c>
      <c r="AA16462" t="s">
        <v>43016</v>
      </c>
      <c r="AB16462" t="s">
        <v>40319</v>
      </c>
      <c r="AO16462" s="171"/>
      <c r="AP16462" s="171"/>
      <c r="AQ16462" s="171"/>
      <c r="AR16462" s="171"/>
    </row>
    <row r="16463" spans="24:44">
      <c r="X16463" t="s">
        <v>1582</v>
      </c>
      <c r="Y16463" t="s">
        <v>386</v>
      </c>
      <c r="Z16463" t="s">
        <v>43017</v>
      </c>
      <c r="AA16463" t="s">
        <v>35168</v>
      </c>
      <c r="AB16463" t="s">
        <v>5361</v>
      </c>
      <c r="AO16463" s="171"/>
      <c r="AP16463" s="171"/>
      <c r="AQ16463" s="171"/>
      <c r="AR16463" s="171"/>
    </row>
    <row r="16464" spans="24:44">
      <c r="X16464" t="s">
        <v>43018</v>
      </c>
      <c r="Y16464" t="s">
        <v>386</v>
      </c>
      <c r="Z16464" t="s">
        <v>43019</v>
      </c>
      <c r="AA16464" t="s">
        <v>33762</v>
      </c>
      <c r="AB16464" t="s">
        <v>125</v>
      </c>
      <c r="AO16464" s="171"/>
      <c r="AP16464" s="171"/>
      <c r="AQ16464" s="171"/>
      <c r="AR16464" s="171"/>
    </row>
    <row r="16465" spans="24:44">
      <c r="X16465" t="s">
        <v>6576</v>
      </c>
      <c r="Y16465" t="s">
        <v>386</v>
      </c>
      <c r="Z16465" t="s">
        <v>43020</v>
      </c>
      <c r="AA16465" t="s">
        <v>34125</v>
      </c>
      <c r="AB16465" t="s">
        <v>33674</v>
      </c>
      <c r="AO16465" s="171"/>
      <c r="AP16465" s="171"/>
      <c r="AQ16465" s="171"/>
      <c r="AR16465" s="171"/>
    </row>
    <row r="16466" spans="24:44">
      <c r="X16466" t="s">
        <v>43021</v>
      </c>
      <c r="Y16466" t="s">
        <v>386</v>
      </c>
      <c r="Z16466" t="s">
        <v>43022</v>
      </c>
      <c r="AA16466" t="s">
        <v>34157</v>
      </c>
      <c r="AB16466" t="s">
        <v>34158</v>
      </c>
      <c r="AO16466" s="171"/>
      <c r="AP16466" s="171"/>
      <c r="AQ16466" s="171"/>
      <c r="AR16466" s="171"/>
    </row>
    <row r="16467" spans="24:44">
      <c r="X16467" t="s">
        <v>43023</v>
      </c>
      <c r="Y16467" t="s">
        <v>386</v>
      </c>
      <c r="Z16467" t="s">
        <v>43024</v>
      </c>
      <c r="AA16467" t="s">
        <v>34125</v>
      </c>
      <c r="AB16467" t="s">
        <v>33674</v>
      </c>
      <c r="AO16467" s="171"/>
      <c r="AP16467" s="171"/>
      <c r="AQ16467" s="171"/>
      <c r="AR16467" s="171"/>
    </row>
    <row r="16468" spans="24:44">
      <c r="X16468" t="s">
        <v>43025</v>
      </c>
      <c r="Y16468" t="s">
        <v>386</v>
      </c>
      <c r="Z16468" t="s">
        <v>43026</v>
      </c>
      <c r="AA16468" t="s">
        <v>34157</v>
      </c>
      <c r="AB16468" t="s">
        <v>34158</v>
      </c>
      <c r="AO16468" s="171"/>
      <c r="AP16468" s="171"/>
      <c r="AQ16468" s="171"/>
      <c r="AR16468" s="171"/>
    </row>
    <row r="16469" spans="24:44">
      <c r="X16469" t="s">
        <v>43027</v>
      </c>
      <c r="Y16469" t="s">
        <v>386</v>
      </c>
      <c r="Z16469" t="s">
        <v>43028</v>
      </c>
      <c r="AA16469" t="s">
        <v>34125</v>
      </c>
      <c r="AB16469" t="s">
        <v>33674</v>
      </c>
      <c r="AO16469" s="171"/>
      <c r="AP16469" s="171"/>
      <c r="AQ16469" s="171"/>
      <c r="AR16469" s="171"/>
    </row>
    <row r="16470" spans="24:44">
      <c r="X16470" t="s">
        <v>43029</v>
      </c>
      <c r="Y16470" t="s">
        <v>386</v>
      </c>
      <c r="Z16470" t="s">
        <v>42424</v>
      </c>
      <c r="AA16470" t="s">
        <v>34125</v>
      </c>
      <c r="AB16470" t="s">
        <v>33674</v>
      </c>
      <c r="AO16470" s="171"/>
      <c r="AP16470" s="171"/>
      <c r="AQ16470" s="171"/>
      <c r="AR16470" s="171"/>
    </row>
    <row r="16471" spans="24:44">
      <c r="X16471" t="s">
        <v>43030</v>
      </c>
      <c r="Y16471" t="s">
        <v>386</v>
      </c>
      <c r="Z16471" t="s">
        <v>43031</v>
      </c>
      <c r="AA16471" t="s">
        <v>34125</v>
      </c>
      <c r="AB16471" t="s">
        <v>33674</v>
      </c>
      <c r="AO16471" s="171"/>
      <c r="AP16471" s="171"/>
      <c r="AQ16471" s="171"/>
      <c r="AR16471" s="171"/>
    </row>
    <row r="16472" spans="24:44">
      <c r="X16472" t="s">
        <v>43032</v>
      </c>
      <c r="Y16472" t="s">
        <v>386</v>
      </c>
      <c r="Z16472" t="s">
        <v>43033</v>
      </c>
      <c r="AA16472" t="s">
        <v>34125</v>
      </c>
      <c r="AB16472" t="s">
        <v>33674</v>
      </c>
      <c r="AO16472" s="171"/>
      <c r="AP16472" s="171"/>
      <c r="AQ16472" s="171"/>
      <c r="AR16472" s="171"/>
    </row>
    <row r="16473" spans="24:44">
      <c r="X16473" t="s">
        <v>43034</v>
      </c>
      <c r="Y16473" t="s">
        <v>386</v>
      </c>
      <c r="Z16473" t="s">
        <v>43035</v>
      </c>
      <c r="AA16473" t="s">
        <v>34125</v>
      </c>
      <c r="AB16473" t="s">
        <v>33674</v>
      </c>
      <c r="AO16473" s="171"/>
      <c r="AP16473" s="171"/>
      <c r="AQ16473" s="171"/>
      <c r="AR16473" s="171"/>
    </row>
    <row r="16474" spans="24:44">
      <c r="X16474" t="s">
        <v>43036</v>
      </c>
      <c r="Y16474" t="s">
        <v>386</v>
      </c>
      <c r="Z16474" t="s">
        <v>43037</v>
      </c>
      <c r="AA16474" t="s">
        <v>34125</v>
      </c>
      <c r="AB16474" t="s">
        <v>33674</v>
      </c>
      <c r="AO16474" s="171"/>
      <c r="AP16474" s="171"/>
      <c r="AQ16474" s="171"/>
      <c r="AR16474" s="171"/>
    </row>
    <row r="16475" spans="24:44">
      <c r="X16475" t="s">
        <v>43038</v>
      </c>
      <c r="Y16475" t="s">
        <v>386</v>
      </c>
      <c r="Z16475" t="s">
        <v>43039</v>
      </c>
      <c r="AA16475" t="s">
        <v>34125</v>
      </c>
      <c r="AB16475" t="s">
        <v>33674</v>
      </c>
      <c r="AO16475" s="171"/>
      <c r="AP16475" s="171"/>
      <c r="AQ16475" s="171"/>
      <c r="AR16475" s="171"/>
    </row>
    <row r="16476" spans="24:44">
      <c r="X16476" t="s">
        <v>1586</v>
      </c>
      <c r="Y16476" t="s">
        <v>386</v>
      </c>
      <c r="Z16476" t="s">
        <v>43040</v>
      </c>
      <c r="AA16476" t="s">
        <v>34125</v>
      </c>
      <c r="AB16476" t="s">
        <v>33674</v>
      </c>
      <c r="AO16476" s="171"/>
      <c r="AP16476" s="171"/>
      <c r="AQ16476" s="171"/>
      <c r="AR16476" s="171"/>
    </row>
    <row r="16477" spans="24:44">
      <c r="X16477" t="s">
        <v>3124</v>
      </c>
      <c r="Y16477" t="s">
        <v>386</v>
      </c>
      <c r="Z16477" t="s">
        <v>43041</v>
      </c>
      <c r="AA16477" t="s">
        <v>34125</v>
      </c>
      <c r="AB16477" t="s">
        <v>33674</v>
      </c>
      <c r="AO16477" s="171"/>
      <c r="AP16477" s="171"/>
      <c r="AQ16477" s="171"/>
      <c r="AR16477" s="171"/>
    </row>
    <row r="16478" spans="24:44">
      <c r="X16478" t="s">
        <v>3127</v>
      </c>
      <c r="Y16478" t="s">
        <v>386</v>
      </c>
      <c r="Z16478" t="s">
        <v>43042</v>
      </c>
      <c r="AA16478" t="s">
        <v>34125</v>
      </c>
      <c r="AB16478" t="s">
        <v>33674</v>
      </c>
      <c r="AO16478" s="171"/>
      <c r="AP16478" s="171"/>
      <c r="AQ16478" s="171"/>
      <c r="AR16478" s="171"/>
    </row>
    <row r="16479" spans="24:44">
      <c r="X16479" t="s">
        <v>3130</v>
      </c>
      <c r="Y16479" t="s">
        <v>386</v>
      </c>
      <c r="Z16479" t="s">
        <v>43043</v>
      </c>
      <c r="AA16479" t="s">
        <v>34125</v>
      </c>
      <c r="AB16479" t="s">
        <v>33674</v>
      </c>
      <c r="AO16479" s="171"/>
      <c r="AP16479" s="171"/>
      <c r="AQ16479" s="171"/>
      <c r="AR16479" s="171"/>
    </row>
    <row r="16480" spans="24:44">
      <c r="X16480" t="s">
        <v>3135</v>
      </c>
      <c r="Y16480" t="s">
        <v>386</v>
      </c>
      <c r="Z16480" t="s">
        <v>43044</v>
      </c>
      <c r="AA16480" t="s">
        <v>34125</v>
      </c>
      <c r="AB16480" t="s">
        <v>33674</v>
      </c>
      <c r="AO16480" s="171"/>
      <c r="AP16480" s="171"/>
      <c r="AQ16480" s="171"/>
      <c r="AR16480" s="171"/>
    </row>
    <row r="16481" spans="24:44">
      <c r="X16481" t="s">
        <v>3139</v>
      </c>
      <c r="Y16481" t="s">
        <v>386</v>
      </c>
      <c r="Z16481" t="s">
        <v>43045</v>
      </c>
      <c r="AA16481" t="s">
        <v>34125</v>
      </c>
      <c r="AB16481" t="s">
        <v>33674</v>
      </c>
      <c r="AO16481" s="171"/>
      <c r="AP16481" s="171"/>
      <c r="AQ16481" s="171"/>
      <c r="AR16481" s="171"/>
    </row>
    <row r="16482" spans="24:44">
      <c r="X16482" t="s">
        <v>3144</v>
      </c>
      <c r="Y16482" t="s">
        <v>386</v>
      </c>
      <c r="Z16482" t="s">
        <v>43046</v>
      </c>
      <c r="AA16482" t="s">
        <v>34125</v>
      </c>
      <c r="AB16482" t="s">
        <v>33674</v>
      </c>
      <c r="AO16482" s="171"/>
      <c r="AP16482" s="171"/>
      <c r="AQ16482" s="171"/>
      <c r="AR16482" s="171"/>
    </row>
    <row r="16483" spans="24:44">
      <c r="X16483" t="s">
        <v>6581</v>
      </c>
      <c r="Y16483" t="s">
        <v>386</v>
      </c>
      <c r="Z16483" t="s">
        <v>43047</v>
      </c>
      <c r="AA16483" t="s">
        <v>34125</v>
      </c>
      <c r="AB16483" t="s">
        <v>33674</v>
      </c>
      <c r="AO16483" s="171"/>
      <c r="AP16483" s="171"/>
      <c r="AQ16483" s="171"/>
      <c r="AR16483" s="171"/>
    </row>
    <row r="16484" spans="24:44">
      <c r="X16484" t="s">
        <v>43048</v>
      </c>
      <c r="Y16484" t="s">
        <v>386</v>
      </c>
      <c r="Z16484" t="s">
        <v>40050</v>
      </c>
      <c r="AA16484" t="s">
        <v>34125</v>
      </c>
      <c r="AB16484" t="s">
        <v>33674</v>
      </c>
      <c r="AO16484" s="171"/>
      <c r="AP16484" s="171"/>
      <c r="AQ16484" s="171"/>
      <c r="AR16484" s="171"/>
    </row>
    <row r="16485" spans="24:44">
      <c r="X16485" t="s">
        <v>43049</v>
      </c>
      <c r="Y16485" t="s">
        <v>386</v>
      </c>
      <c r="Z16485" t="s">
        <v>40089</v>
      </c>
      <c r="AA16485" t="s">
        <v>34125</v>
      </c>
      <c r="AB16485" t="s">
        <v>33674</v>
      </c>
      <c r="AO16485" s="171"/>
      <c r="AP16485" s="171"/>
      <c r="AQ16485" s="171"/>
      <c r="AR16485" s="171"/>
    </row>
    <row r="16486" spans="24:44">
      <c r="X16486" t="s">
        <v>43050</v>
      </c>
      <c r="Y16486" t="s">
        <v>386</v>
      </c>
      <c r="Z16486" t="s">
        <v>42428</v>
      </c>
      <c r="AA16486" t="s">
        <v>34125</v>
      </c>
      <c r="AB16486" t="s">
        <v>33674</v>
      </c>
      <c r="AO16486" s="171"/>
      <c r="AP16486" s="171"/>
      <c r="AQ16486" s="171"/>
      <c r="AR16486" s="171"/>
    </row>
    <row r="16487" spans="24:44">
      <c r="X16487" t="s">
        <v>43051</v>
      </c>
      <c r="Y16487" t="s">
        <v>386</v>
      </c>
      <c r="Z16487" t="s">
        <v>39992</v>
      </c>
      <c r="AA16487" t="s">
        <v>34125</v>
      </c>
      <c r="AB16487" t="s">
        <v>33674</v>
      </c>
      <c r="AO16487" s="171"/>
      <c r="AP16487" s="171"/>
      <c r="AQ16487" s="171"/>
      <c r="AR16487" s="171"/>
    </row>
    <row r="16488" spans="24:44">
      <c r="X16488" t="s">
        <v>43052</v>
      </c>
      <c r="Y16488" t="s">
        <v>386</v>
      </c>
      <c r="Z16488" t="s">
        <v>43053</v>
      </c>
      <c r="AA16488" t="s">
        <v>34125</v>
      </c>
      <c r="AB16488" t="s">
        <v>33674</v>
      </c>
      <c r="AO16488" s="171"/>
      <c r="AP16488" s="171"/>
      <c r="AQ16488" s="171"/>
      <c r="AR16488" s="171"/>
    </row>
    <row r="16489" spans="24:44">
      <c r="X16489" t="s">
        <v>43054</v>
      </c>
      <c r="Y16489" t="s">
        <v>386</v>
      </c>
      <c r="Z16489" t="s">
        <v>40064</v>
      </c>
      <c r="AA16489" t="s">
        <v>34125</v>
      </c>
      <c r="AB16489" t="s">
        <v>33674</v>
      </c>
      <c r="AO16489" s="171"/>
      <c r="AP16489" s="171"/>
      <c r="AQ16489" s="171"/>
      <c r="AR16489" s="171"/>
    </row>
    <row r="16490" spans="24:44">
      <c r="X16490" t="s">
        <v>43055</v>
      </c>
      <c r="Y16490" t="s">
        <v>386</v>
      </c>
      <c r="Z16490" t="s">
        <v>43056</v>
      </c>
      <c r="AA16490" t="s">
        <v>34125</v>
      </c>
      <c r="AB16490" t="s">
        <v>33674</v>
      </c>
      <c r="AO16490" s="171"/>
      <c r="AP16490" s="171"/>
      <c r="AQ16490" s="171"/>
      <c r="AR16490" s="171"/>
    </row>
    <row r="16491" spans="24:44">
      <c r="X16491" t="s">
        <v>43057</v>
      </c>
      <c r="Y16491" t="s">
        <v>386</v>
      </c>
      <c r="Z16491" t="s">
        <v>39704</v>
      </c>
      <c r="AA16491" t="s">
        <v>34125</v>
      </c>
      <c r="AB16491" t="s">
        <v>33674</v>
      </c>
      <c r="AO16491" s="171"/>
      <c r="AP16491" s="171"/>
      <c r="AQ16491" s="171"/>
      <c r="AR16491" s="171"/>
    </row>
    <row r="16492" spans="24:44">
      <c r="X16492" t="s">
        <v>43058</v>
      </c>
      <c r="Y16492" t="s">
        <v>386</v>
      </c>
      <c r="Z16492" t="s">
        <v>43059</v>
      </c>
      <c r="AA16492" t="s">
        <v>34125</v>
      </c>
      <c r="AB16492" t="s">
        <v>33674</v>
      </c>
      <c r="AO16492" s="171"/>
      <c r="AP16492" s="171"/>
      <c r="AQ16492" s="171"/>
      <c r="AR16492" s="171"/>
    </row>
    <row r="16493" spans="24:44">
      <c r="X16493" t="s">
        <v>43060</v>
      </c>
      <c r="Y16493" t="s">
        <v>386</v>
      </c>
      <c r="Z16493" t="s">
        <v>43061</v>
      </c>
      <c r="AA16493" t="s">
        <v>34125</v>
      </c>
      <c r="AB16493" t="s">
        <v>33674</v>
      </c>
      <c r="AO16493" s="171"/>
      <c r="AP16493" s="171"/>
      <c r="AQ16493" s="171"/>
      <c r="AR16493" s="171"/>
    </row>
    <row r="16494" spans="24:44">
      <c r="X16494" t="s">
        <v>43062</v>
      </c>
      <c r="Y16494" t="s">
        <v>386</v>
      </c>
      <c r="Z16494" t="s">
        <v>43063</v>
      </c>
      <c r="AA16494" t="s">
        <v>33990</v>
      </c>
      <c r="AB16494" t="s">
        <v>33694</v>
      </c>
      <c r="AO16494" s="171"/>
      <c r="AP16494" s="171"/>
      <c r="AQ16494" s="171"/>
      <c r="AR16494" s="171"/>
    </row>
    <row r="16495" spans="24:44">
      <c r="X16495" t="s">
        <v>43064</v>
      </c>
      <c r="Y16495" t="s">
        <v>386</v>
      </c>
      <c r="Z16495" t="s">
        <v>43065</v>
      </c>
      <c r="AA16495" t="s">
        <v>34125</v>
      </c>
      <c r="AB16495" t="s">
        <v>33674</v>
      </c>
      <c r="AO16495" s="171"/>
      <c r="AP16495" s="171"/>
      <c r="AQ16495" s="171"/>
      <c r="AR16495" s="171"/>
    </row>
    <row r="16496" spans="24:44">
      <c r="X16496" t="s">
        <v>43066</v>
      </c>
      <c r="Y16496" t="s">
        <v>386</v>
      </c>
      <c r="Z16496" t="s">
        <v>43067</v>
      </c>
      <c r="AA16496" t="s">
        <v>35595</v>
      </c>
      <c r="AB16496" t="s">
        <v>33927</v>
      </c>
      <c r="AO16496" s="171"/>
      <c r="AP16496" s="171"/>
      <c r="AQ16496" s="171"/>
      <c r="AR16496" s="171"/>
    </row>
    <row r="16497" spans="24:44">
      <c r="X16497" t="s">
        <v>43068</v>
      </c>
      <c r="Y16497" t="s">
        <v>386</v>
      </c>
      <c r="Z16497" t="s">
        <v>43069</v>
      </c>
      <c r="AA16497" t="s">
        <v>42820</v>
      </c>
      <c r="AB16497" t="s">
        <v>125</v>
      </c>
      <c r="AO16497" s="171"/>
      <c r="AP16497" s="171"/>
      <c r="AQ16497" s="171"/>
      <c r="AR16497" s="171"/>
    </row>
    <row r="16498" spans="24:44">
      <c r="X16498" t="s">
        <v>43070</v>
      </c>
      <c r="Y16498" t="s">
        <v>386</v>
      </c>
      <c r="Z16498" t="s">
        <v>42157</v>
      </c>
      <c r="AA16498" t="s">
        <v>34125</v>
      </c>
      <c r="AB16498" t="s">
        <v>33674</v>
      </c>
      <c r="AO16498" s="171"/>
      <c r="AP16498" s="171"/>
      <c r="AQ16498" s="171"/>
      <c r="AR16498" s="171"/>
    </row>
    <row r="16499" spans="24:44">
      <c r="X16499" t="s">
        <v>43071</v>
      </c>
      <c r="Y16499" t="s">
        <v>386</v>
      </c>
      <c r="Z16499" t="s">
        <v>42927</v>
      </c>
      <c r="AA16499" t="s">
        <v>34672</v>
      </c>
      <c r="AB16499" t="s">
        <v>33694</v>
      </c>
      <c r="AO16499" s="171"/>
      <c r="AP16499" s="171"/>
      <c r="AQ16499" s="171"/>
      <c r="AR16499" s="171"/>
    </row>
    <row r="16500" spans="24:44">
      <c r="X16500" t="s">
        <v>43072</v>
      </c>
      <c r="Y16500" t="s">
        <v>386</v>
      </c>
      <c r="Z16500" t="s">
        <v>43073</v>
      </c>
      <c r="AA16500" t="s">
        <v>34157</v>
      </c>
      <c r="AB16500" t="s">
        <v>34158</v>
      </c>
      <c r="AO16500" s="171"/>
      <c r="AP16500" s="171"/>
      <c r="AQ16500" s="171"/>
      <c r="AR16500" s="171"/>
    </row>
    <row r="16501" spans="24:44">
      <c r="X16501" t="s">
        <v>43074</v>
      </c>
      <c r="Y16501" t="s">
        <v>386</v>
      </c>
      <c r="Z16501" t="s">
        <v>43075</v>
      </c>
      <c r="AA16501" t="s">
        <v>34125</v>
      </c>
      <c r="AB16501" t="s">
        <v>33674</v>
      </c>
      <c r="AO16501" s="171"/>
      <c r="AP16501" s="171"/>
      <c r="AQ16501" s="171"/>
      <c r="AR16501" s="171"/>
    </row>
    <row r="16502" spans="24:44">
      <c r="X16502" t="s">
        <v>1590</v>
      </c>
      <c r="Y16502" t="s">
        <v>386</v>
      </c>
      <c r="Z16502" t="s">
        <v>43076</v>
      </c>
      <c r="AA16502" t="s">
        <v>33693</v>
      </c>
      <c r="AB16502" t="s">
        <v>33694</v>
      </c>
      <c r="AO16502" s="171"/>
      <c r="AP16502" s="171"/>
      <c r="AQ16502" s="171"/>
      <c r="AR16502" s="171"/>
    </row>
    <row r="16503" spans="24:44">
      <c r="X16503" t="s">
        <v>43077</v>
      </c>
      <c r="Y16503" t="s">
        <v>386</v>
      </c>
      <c r="Z16503" t="s">
        <v>43078</v>
      </c>
      <c r="AA16503" t="s">
        <v>34672</v>
      </c>
      <c r="AB16503" t="s">
        <v>33694</v>
      </c>
      <c r="AO16503" s="171"/>
      <c r="AP16503" s="171"/>
      <c r="AQ16503" s="171"/>
      <c r="AR16503" s="171"/>
    </row>
    <row r="16504" spans="24:44">
      <c r="X16504" t="s">
        <v>43079</v>
      </c>
      <c r="Y16504" t="s">
        <v>386</v>
      </c>
      <c r="Z16504" t="s">
        <v>43080</v>
      </c>
      <c r="AA16504" t="s">
        <v>34125</v>
      </c>
      <c r="AB16504" t="s">
        <v>33674</v>
      </c>
      <c r="AO16504" s="171"/>
      <c r="AP16504" s="171"/>
      <c r="AQ16504" s="171"/>
      <c r="AR16504" s="171"/>
    </row>
    <row r="16505" spans="24:44">
      <c r="X16505" t="s">
        <v>43081</v>
      </c>
      <c r="Y16505" t="s">
        <v>386</v>
      </c>
      <c r="Z16505" t="s">
        <v>43082</v>
      </c>
      <c r="AA16505" t="s">
        <v>34125</v>
      </c>
      <c r="AB16505" t="s">
        <v>33674</v>
      </c>
      <c r="AO16505" s="171"/>
      <c r="AP16505" s="171"/>
      <c r="AQ16505" s="171"/>
      <c r="AR16505" s="171"/>
    </row>
    <row r="16506" spans="24:44">
      <c r="X16506" t="s">
        <v>43083</v>
      </c>
      <c r="Y16506" t="s">
        <v>386</v>
      </c>
      <c r="Z16506" t="s">
        <v>43084</v>
      </c>
      <c r="AA16506" t="s">
        <v>34125</v>
      </c>
      <c r="AB16506" t="s">
        <v>33674</v>
      </c>
      <c r="AO16506" s="171"/>
      <c r="AP16506" s="171"/>
      <c r="AQ16506" s="171"/>
      <c r="AR16506" s="171"/>
    </row>
    <row r="16507" spans="24:44">
      <c r="X16507" t="s">
        <v>43085</v>
      </c>
      <c r="Y16507" t="s">
        <v>386</v>
      </c>
      <c r="Z16507" t="s">
        <v>43086</v>
      </c>
      <c r="AA16507" t="s">
        <v>33603</v>
      </c>
      <c r="AB16507" t="s">
        <v>125</v>
      </c>
      <c r="AO16507" s="171"/>
      <c r="AP16507" s="171"/>
      <c r="AQ16507" s="171"/>
      <c r="AR16507" s="171"/>
    </row>
    <row r="16508" spans="24:44">
      <c r="X16508" t="s">
        <v>3779</v>
      </c>
      <c r="Y16508" t="s">
        <v>386</v>
      </c>
      <c r="Z16508" t="s">
        <v>43087</v>
      </c>
      <c r="AA16508" t="s">
        <v>642</v>
      </c>
      <c r="AB16508" t="s">
        <v>32837</v>
      </c>
      <c r="AO16508" s="171"/>
      <c r="AP16508" s="171"/>
      <c r="AQ16508" s="171"/>
      <c r="AR16508" s="171"/>
    </row>
    <row r="16509" spans="24:44">
      <c r="X16509" t="s">
        <v>4245</v>
      </c>
      <c r="Y16509" t="s">
        <v>386</v>
      </c>
      <c r="Z16509" t="s">
        <v>43088</v>
      </c>
      <c r="AA16509" t="s">
        <v>34149</v>
      </c>
      <c r="AB16509" t="s">
        <v>33927</v>
      </c>
      <c r="AO16509" s="171"/>
      <c r="AP16509" s="171"/>
      <c r="AQ16509" s="171"/>
      <c r="AR16509" s="171"/>
    </row>
    <row r="16510" spans="24:44">
      <c r="X16510" t="s">
        <v>6586</v>
      </c>
      <c r="Y16510" t="s">
        <v>386</v>
      </c>
      <c r="Z16510" t="s">
        <v>43089</v>
      </c>
      <c r="AA16510" t="s">
        <v>34125</v>
      </c>
      <c r="AB16510" t="s">
        <v>33674</v>
      </c>
      <c r="AO16510" s="171"/>
      <c r="AP16510" s="171"/>
      <c r="AQ16510" s="171"/>
      <c r="AR16510" s="171"/>
    </row>
    <row r="16511" spans="24:44">
      <c r="X16511" t="s">
        <v>43090</v>
      </c>
      <c r="Y16511" t="s">
        <v>386</v>
      </c>
      <c r="Z16511" t="s">
        <v>43091</v>
      </c>
      <c r="AA16511" t="s">
        <v>33762</v>
      </c>
      <c r="AB16511" t="s">
        <v>125</v>
      </c>
      <c r="AO16511" s="171"/>
      <c r="AP16511" s="171"/>
      <c r="AQ16511" s="171"/>
      <c r="AR16511" s="171"/>
    </row>
    <row r="16512" spans="24:44">
      <c r="X16512" t="s">
        <v>43092</v>
      </c>
      <c r="Y16512" t="s">
        <v>386</v>
      </c>
      <c r="Z16512" t="s">
        <v>43093</v>
      </c>
      <c r="AA16512" t="s">
        <v>34157</v>
      </c>
      <c r="AB16512" t="s">
        <v>34158</v>
      </c>
      <c r="AO16512" s="171"/>
      <c r="AP16512" s="171"/>
      <c r="AQ16512" s="171"/>
      <c r="AR16512" s="171"/>
    </row>
    <row r="16513" spans="24:44">
      <c r="X16513" t="s">
        <v>43094</v>
      </c>
      <c r="Y16513" t="s">
        <v>386</v>
      </c>
      <c r="Z16513" t="s">
        <v>43095</v>
      </c>
      <c r="AA16513" t="s">
        <v>33693</v>
      </c>
      <c r="AB16513" t="s">
        <v>33694</v>
      </c>
      <c r="AO16513" s="171"/>
      <c r="AP16513" s="171"/>
      <c r="AQ16513" s="171"/>
      <c r="AR16513" s="171"/>
    </row>
    <row r="16514" spans="24:44">
      <c r="X16514" t="s">
        <v>43096</v>
      </c>
      <c r="Y16514" t="s">
        <v>386</v>
      </c>
      <c r="Z16514" t="s">
        <v>43097</v>
      </c>
      <c r="AA16514" t="s">
        <v>34125</v>
      </c>
      <c r="AB16514" t="s">
        <v>33674</v>
      </c>
      <c r="AO16514" s="171"/>
      <c r="AP16514" s="171"/>
      <c r="AQ16514" s="171"/>
      <c r="AR16514" s="171"/>
    </row>
    <row r="16515" spans="24:44">
      <c r="X16515" t="s">
        <v>43098</v>
      </c>
      <c r="Y16515" t="s">
        <v>386</v>
      </c>
      <c r="Z16515" t="s">
        <v>43099</v>
      </c>
      <c r="AA16515" t="s">
        <v>34125</v>
      </c>
      <c r="AB16515" t="s">
        <v>33674</v>
      </c>
      <c r="AO16515" s="171"/>
      <c r="AP16515" s="171"/>
      <c r="AQ16515" s="171"/>
      <c r="AR16515" s="171"/>
    </row>
    <row r="16516" spans="24:44">
      <c r="X16516" t="s">
        <v>43100</v>
      </c>
      <c r="Y16516" t="s">
        <v>386</v>
      </c>
      <c r="Z16516" t="s">
        <v>43101</v>
      </c>
      <c r="AA16516" t="s">
        <v>34125</v>
      </c>
      <c r="AB16516" t="s">
        <v>33674</v>
      </c>
      <c r="AO16516" s="171"/>
      <c r="AP16516" s="171"/>
      <c r="AQ16516" s="171"/>
      <c r="AR16516" s="171"/>
    </row>
    <row r="16517" spans="24:44">
      <c r="X16517" t="s">
        <v>43102</v>
      </c>
      <c r="Y16517" t="s">
        <v>386</v>
      </c>
      <c r="Z16517" t="s">
        <v>43103</v>
      </c>
      <c r="AA16517" t="s">
        <v>35168</v>
      </c>
      <c r="AB16517" t="s">
        <v>5361</v>
      </c>
      <c r="AO16517" s="171"/>
      <c r="AP16517" s="171"/>
      <c r="AQ16517" s="171"/>
      <c r="AR16517" s="171"/>
    </row>
    <row r="16518" spans="24:44">
      <c r="X16518" t="s">
        <v>7201</v>
      </c>
      <c r="Y16518" t="s">
        <v>386</v>
      </c>
      <c r="Z16518" t="s">
        <v>42725</v>
      </c>
      <c r="AA16518" t="s">
        <v>35168</v>
      </c>
      <c r="AB16518" t="s">
        <v>5361</v>
      </c>
      <c r="AO16518" s="171"/>
      <c r="AP16518" s="171"/>
      <c r="AQ16518" s="171"/>
      <c r="AR16518" s="171"/>
    </row>
    <row r="16519" spans="24:44">
      <c r="X16519" t="s">
        <v>43104</v>
      </c>
      <c r="Y16519" t="s">
        <v>386</v>
      </c>
      <c r="Z16519" t="s">
        <v>43105</v>
      </c>
      <c r="AA16519" t="s">
        <v>33603</v>
      </c>
      <c r="AB16519" t="s">
        <v>125</v>
      </c>
      <c r="AO16519" s="171"/>
      <c r="AP16519" s="171"/>
      <c r="AQ16519" s="171"/>
      <c r="AR16519" s="171"/>
    </row>
    <row r="16520" spans="24:44">
      <c r="X16520" t="s">
        <v>43106</v>
      </c>
      <c r="Y16520" t="s">
        <v>386</v>
      </c>
      <c r="Z16520" t="s">
        <v>43107</v>
      </c>
      <c r="AA16520" t="s">
        <v>33603</v>
      </c>
      <c r="AB16520" t="s">
        <v>125</v>
      </c>
      <c r="AO16520" s="171"/>
      <c r="AP16520" s="171"/>
      <c r="AQ16520" s="171"/>
      <c r="AR16520" s="171"/>
    </row>
    <row r="16521" spans="24:44">
      <c r="X16521" t="s">
        <v>43108</v>
      </c>
      <c r="Y16521" t="s">
        <v>386</v>
      </c>
      <c r="Z16521" t="s">
        <v>43109</v>
      </c>
      <c r="AA16521" t="s">
        <v>34125</v>
      </c>
      <c r="AB16521" t="s">
        <v>33674</v>
      </c>
      <c r="AO16521" s="171"/>
      <c r="AP16521" s="171"/>
      <c r="AQ16521" s="171"/>
      <c r="AR16521" s="171"/>
    </row>
    <row r="16522" spans="24:44">
      <c r="X16522" t="s">
        <v>43110</v>
      </c>
      <c r="Y16522" t="s">
        <v>386</v>
      </c>
      <c r="Z16522" t="s">
        <v>43111</v>
      </c>
      <c r="AA16522" t="s">
        <v>34125</v>
      </c>
      <c r="AB16522" t="s">
        <v>33674</v>
      </c>
      <c r="AO16522" s="171"/>
      <c r="AP16522" s="171"/>
      <c r="AQ16522" s="171"/>
      <c r="AR16522" s="171"/>
    </row>
    <row r="16523" spans="24:44">
      <c r="X16523" t="s">
        <v>43112</v>
      </c>
      <c r="Y16523" t="s">
        <v>386</v>
      </c>
      <c r="Z16523" t="s">
        <v>43113</v>
      </c>
      <c r="AA16523" t="s">
        <v>34125</v>
      </c>
      <c r="AB16523" t="s">
        <v>33674</v>
      </c>
      <c r="AO16523" s="171"/>
      <c r="AP16523" s="171"/>
      <c r="AQ16523" s="171"/>
      <c r="AR16523" s="171"/>
    </row>
    <row r="16524" spans="24:44">
      <c r="X16524" t="s">
        <v>43114</v>
      </c>
      <c r="Y16524" t="s">
        <v>386</v>
      </c>
      <c r="Z16524" t="s">
        <v>43115</v>
      </c>
      <c r="AA16524" t="s">
        <v>33762</v>
      </c>
      <c r="AB16524" t="s">
        <v>125</v>
      </c>
      <c r="AO16524" s="171"/>
      <c r="AP16524" s="171"/>
      <c r="AQ16524" s="171"/>
      <c r="AR16524" s="171"/>
    </row>
    <row r="16525" spans="24:44">
      <c r="X16525" t="s">
        <v>43116</v>
      </c>
      <c r="Y16525" t="s">
        <v>386</v>
      </c>
      <c r="Z16525" t="s">
        <v>43117</v>
      </c>
      <c r="AA16525" t="s">
        <v>34125</v>
      </c>
      <c r="AB16525" t="s">
        <v>33674</v>
      </c>
      <c r="AO16525" s="171"/>
      <c r="AP16525" s="171"/>
      <c r="AQ16525" s="171"/>
      <c r="AR16525" s="171"/>
    </row>
    <row r="16526" spans="24:44">
      <c r="X16526" t="s">
        <v>43118</v>
      </c>
      <c r="Y16526" t="s">
        <v>386</v>
      </c>
      <c r="Z16526" t="s">
        <v>43119</v>
      </c>
      <c r="AA16526" t="s">
        <v>34125</v>
      </c>
      <c r="AB16526" t="s">
        <v>33674</v>
      </c>
      <c r="AO16526" s="171"/>
      <c r="AP16526" s="171"/>
      <c r="AQ16526" s="171"/>
      <c r="AR16526" s="171"/>
    </row>
    <row r="16527" spans="24:44">
      <c r="X16527" t="s">
        <v>43120</v>
      </c>
      <c r="Y16527" t="s">
        <v>386</v>
      </c>
      <c r="Z16527" t="s">
        <v>43121</v>
      </c>
      <c r="AA16527" t="s">
        <v>34125</v>
      </c>
      <c r="AB16527" t="s">
        <v>33674</v>
      </c>
      <c r="AO16527" s="171"/>
      <c r="AP16527" s="171"/>
      <c r="AQ16527" s="171"/>
      <c r="AR16527" s="171"/>
    </row>
    <row r="16528" spans="24:44">
      <c r="X16528" t="s">
        <v>43122</v>
      </c>
      <c r="Y16528" t="s">
        <v>386</v>
      </c>
      <c r="Z16528" t="s">
        <v>43123</v>
      </c>
      <c r="AA16528" t="s">
        <v>34125</v>
      </c>
      <c r="AB16528" t="s">
        <v>33674</v>
      </c>
      <c r="AO16528" s="171"/>
      <c r="AP16528" s="171"/>
      <c r="AQ16528" s="171"/>
      <c r="AR16528" s="171"/>
    </row>
    <row r="16529" spans="24:44">
      <c r="X16529" t="s">
        <v>43124</v>
      </c>
      <c r="Y16529" t="s">
        <v>386</v>
      </c>
      <c r="Z16529" t="s">
        <v>43125</v>
      </c>
      <c r="AA16529" t="s">
        <v>34125</v>
      </c>
      <c r="AB16529" t="s">
        <v>33674</v>
      </c>
      <c r="AO16529" s="171"/>
      <c r="AP16529" s="171"/>
      <c r="AQ16529" s="171"/>
      <c r="AR16529" s="171"/>
    </row>
    <row r="16530" spans="24:44">
      <c r="X16530" t="s">
        <v>43126</v>
      </c>
      <c r="Y16530" t="s">
        <v>386</v>
      </c>
      <c r="Z16530" t="s">
        <v>43127</v>
      </c>
      <c r="AA16530" t="s">
        <v>34125</v>
      </c>
      <c r="AB16530" t="s">
        <v>33674</v>
      </c>
      <c r="AO16530" s="171"/>
      <c r="AP16530" s="171"/>
      <c r="AQ16530" s="171"/>
      <c r="AR16530" s="171"/>
    </row>
    <row r="16531" spans="24:44">
      <c r="X16531" t="s">
        <v>43128</v>
      </c>
      <c r="Y16531" t="s">
        <v>386</v>
      </c>
      <c r="Z16531" t="s">
        <v>43129</v>
      </c>
      <c r="AA16531" t="s">
        <v>34125</v>
      </c>
      <c r="AB16531" t="s">
        <v>33674</v>
      </c>
      <c r="AO16531" s="171"/>
      <c r="AP16531" s="171"/>
      <c r="AQ16531" s="171"/>
      <c r="AR16531" s="171"/>
    </row>
    <row r="16532" spans="24:44">
      <c r="X16532" t="s">
        <v>43130</v>
      </c>
      <c r="Y16532" t="s">
        <v>386</v>
      </c>
      <c r="Z16532" t="s">
        <v>43131</v>
      </c>
      <c r="AA16532" t="s">
        <v>34125</v>
      </c>
      <c r="AB16532" t="s">
        <v>33674</v>
      </c>
      <c r="AO16532" s="171"/>
      <c r="AP16532" s="171"/>
      <c r="AQ16532" s="171"/>
      <c r="AR16532" s="171"/>
    </row>
    <row r="16533" spans="24:44">
      <c r="X16533" t="s">
        <v>43132</v>
      </c>
      <c r="Y16533" t="s">
        <v>386</v>
      </c>
      <c r="Z16533" t="s">
        <v>43133</v>
      </c>
      <c r="AA16533" t="s">
        <v>34125</v>
      </c>
      <c r="AB16533" t="s">
        <v>33674</v>
      </c>
      <c r="AO16533" s="171"/>
      <c r="AP16533" s="171"/>
      <c r="AQ16533" s="171"/>
      <c r="AR16533" s="171"/>
    </row>
    <row r="16534" spans="24:44">
      <c r="X16534" t="s">
        <v>43134</v>
      </c>
      <c r="Y16534" t="s">
        <v>386</v>
      </c>
      <c r="Z16534" t="s">
        <v>43135</v>
      </c>
      <c r="AA16534" t="s">
        <v>34125</v>
      </c>
      <c r="AB16534" t="s">
        <v>33674</v>
      </c>
      <c r="AO16534" s="171"/>
      <c r="AP16534" s="171"/>
      <c r="AQ16534" s="171"/>
      <c r="AR16534" s="171"/>
    </row>
    <row r="16535" spans="24:44">
      <c r="X16535" t="s">
        <v>43136</v>
      </c>
      <c r="Y16535" t="s">
        <v>386</v>
      </c>
      <c r="Z16535" t="s">
        <v>43137</v>
      </c>
      <c r="AA16535" t="s">
        <v>34125</v>
      </c>
      <c r="AB16535" t="s">
        <v>33674</v>
      </c>
      <c r="AO16535" s="171"/>
      <c r="AP16535" s="171"/>
      <c r="AQ16535" s="171"/>
      <c r="AR16535" s="171"/>
    </row>
    <row r="16536" spans="24:44">
      <c r="X16536" t="s">
        <v>43138</v>
      </c>
      <c r="Y16536" t="s">
        <v>386</v>
      </c>
      <c r="Z16536" t="s">
        <v>43139</v>
      </c>
      <c r="AA16536" t="s">
        <v>34125</v>
      </c>
      <c r="AB16536" t="s">
        <v>33674</v>
      </c>
      <c r="AO16536" s="171"/>
      <c r="AP16536" s="171"/>
      <c r="AQ16536" s="171"/>
      <c r="AR16536" s="171"/>
    </row>
    <row r="16537" spans="24:44">
      <c r="X16537" t="s">
        <v>43140</v>
      </c>
      <c r="Y16537" t="s">
        <v>386</v>
      </c>
      <c r="Z16537" t="s">
        <v>43141</v>
      </c>
      <c r="AA16537" t="s">
        <v>34157</v>
      </c>
      <c r="AB16537" t="s">
        <v>34158</v>
      </c>
      <c r="AO16537" s="171"/>
      <c r="AP16537" s="171"/>
      <c r="AQ16537" s="171"/>
      <c r="AR16537" s="171"/>
    </row>
    <row r="16538" spans="24:44">
      <c r="X16538" t="s">
        <v>43142</v>
      </c>
      <c r="Y16538" t="s">
        <v>386</v>
      </c>
      <c r="Z16538" t="s">
        <v>43143</v>
      </c>
      <c r="AA16538" t="s">
        <v>34157</v>
      </c>
      <c r="AB16538" t="s">
        <v>34158</v>
      </c>
      <c r="AO16538" s="171"/>
      <c r="AP16538" s="171"/>
      <c r="AQ16538" s="171"/>
      <c r="AR16538" s="171"/>
    </row>
    <row r="16539" spans="24:44">
      <c r="X16539" t="s">
        <v>43144</v>
      </c>
      <c r="Y16539" t="s">
        <v>386</v>
      </c>
      <c r="Z16539" t="s">
        <v>32656</v>
      </c>
      <c r="AA16539" t="s">
        <v>33693</v>
      </c>
      <c r="AB16539" t="s">
        <v>33694</v>
      </c>
      <c r="AO16539" s="171"/>
      <c r="AP16539" s="171"/>
      <c r="AQ16539" s="171"/>
      <c r="AR16539" s="171"/>
    </row>
    <row r="16540" spans="24:44">
      <c r="X16540" t="s">
        <v>43145</v>
      </c>
      <c r="Y16540" t="s">
        <v>386</v>
      </c>
      <c r="Z16540" t="s">
        <v>43146</v>
      </c>
      <c r="AA16540" t="s">
        <v>34125</v>
      </c>
      <c r="AB16540" t="s">
        <v>33674</v>
      </c>
      <c r="AO16540" s="171"/>
      <c r="AP16540" s="171"/>
      <c r="AQ16540" s="171"/>
      <c r="AR16540" s="171"/>
    </row>
    <row r="16541" spans="24:44">
      <c r="X16541" t="s">
        <v>43147</v>
      </c>
      <c r="Y16541" t="s">
        <v>386</v>
      </c>
      <c r="Z16541" t="s">
        <v>43148</v>
      </c>
      <c r="AA16541" t="s">
        <v>653</v>
      </c>
      <c r="AB16541" t="s">
        <v>125</v>
      </c>
      <c r="AO16541" s="171"/>
      <c r="AP16541" s="171"/>
      <c r="AQ16541" s="171"/>
      <c r="AR16541" s="171"/>
    </row>
    <row r="16542" spans="24:44">
      <c r="X16542" t="s">
        <v>43149</v>
      </c>
      <c r="Y16542" t="s">
        <v>386</v>
      </c>
      <c r="Z16542" t="s">
        <v>43150</v>
      </c>
      <c r="AA16542" t="s">
        <v>34125</v>
      </c>
      <c r="AB16542" t="s">
        <v>33674</v>
      </c>
      <c r="AO16542" s="171"/>
      <c r="AP16542" s="171"/>
      <c r="AQ16542" s="171"/>
      <c r="AR16542" s="171"/>
    </row>
    <row r="16543" spans="24:44">
      <c r="X16543" t="s">
        <v>43151</v>
      </c>
      <c r="Y16543" t="s">
        <v>386</v>
      </c>
      <c r="Z16543" t="s">
        <v>43152</v>
      </c>
      <c r="AA16543" t="s">
        <v>42556</v>
      </c>
      <c r="AB16543" t="s">
        <v>39482</v>
      </c>
      <c r="AO16543" s="171"/>
      <c r="AP16543" s="171"/>
      <c r="AQ16543" s="171"/>
      <c r="AR16543" s="171"/>
    </row>
    <row r="16544" spans="24:44">
      <c r="X16544" t="s">
        <v>43153</v>
      </c>
      <c r="Y16544" t="s">
        <v>386</v>
      </c>
      <c r="Z16544" t="s">
        <v>43154</v>
      </c>
      <c r="AA16544" t="s">
        <v>42556</v>
      </c>
      <c r="AB16544" t="s">
        <v>39482</v>
      </c>
      <c r="AO16544" s="171"/>
      <c r="AP16544" s="171"/>
      <c r="AQ16544" s="171"/>
      <c r="AR16544" s="171"/>
    </row>
    <row r="16545" spans="24:44">
      <c r="X16545" t="s">
        <v>43155</v>
      </c>
      <c r="Y16545" t="s">
        <v>386</v>
      </c>
      <c r="Z16545" t="s">
        <v>43156</v>
      </c>
      <c r="AA16545" t="s">
        <v>38837</v>
      </c>
      <c r="AB16545" t="s">
        <v>5354</v>
      </c>
      <c r="AO16545" s="171"/>
      <c r="AP16545" s="171"/>
      <c r="AQ16545" s="171"/>
      <c r="AR16545" s="171"/>
    </row>
    <row r="16546" spans="24:44">
      <c r="X16546" t="s">
        <v>43157</v>
      </c>
      <c r="Y16546" t="s">
        <v>386</v>
      </c>
      <c r="Z16546" t="s">
        <v>43158</v>
      </c>
      <c r="AA16546" t="s">
        <v>34125</v>
      </c>
      <c r="AB16546" t="s">
        <v>33674</v>
      </c>
      <c r="AO16546" s="171"/>
      <c r="AP16546" s="171"/>
      <c r="AQ16546" s="171"/>
      <c r="AR16546" s="171"/>
    </row>
    <row r="16547" spans="24:44">
      <c r="X16547" t="s">
        <v>43159</v>
      </c>
      <c r="Y16547" t="s">
        <v>386</v>
      </c>
      <c r="Z16547" t="s">
        <v>43160</v>
      </c>
      <c r="AA16547" t="s">
        <v>34125</v>
      </c>
      <c r="AB16547" t="s">
        <v>33674</v>
      </c>
      <c r="AO16547" s="171"/>
      <c r="AP16547" s="171"/>
      <c r="AQ16547" s="171"/>
      <c r="AR16547" s="171"/>
    </row>
    <row r="16548" spans="24:44">
      <c r="X16548" t="s">
        <v>43161</v>
      </c>
      <c r="Y16548" t="s">
        <v>386</v>
      </c>
      <c r="Z16548" t="s">
        <v>43162</v>
      </c>
      <c r="AA16548" t="s">
        <v>43163</v>
      </c>
      <c r="AB16548" t="s">
        <v>36914</v>
      </c>
      <c r="AO16548" s="171"/>
      <c r="AP16548" s="171"/>
      <c r="AQ16548" s="171"/>
      <c r="AR16548" s="171"/>
    </row>
    <row r="16549" spans="24:44">
      <c r="X16549" t="s">
        <v>43164</v>
      </c>
      <c r="Y16549" t="s">
        <v>386</v>
      </c>
      <c r="Z16549" t="s">
        <v>43165</v>
      </c>
      <c r="AA16549" t="s">
        <v>33715</v>
      </c>
      <c r="AB16549" t="s">
        <v>33627</v>
      </c>
      <c r="AO16549" s="171"/>
      <c r="AP16549" s="171"/>
      <c r="AQ16549" s="171"/>
      <c r="AR16549" s="171"/>
    </row>
    <row r="16550" spans="24:44">
      <c r="X16550" t="s">
        <v>43166</v>
      </c>
      <c r="Y16550" t="s">
        <v>386</v>
      </c>
      <c r="Z16550" t="s">
        <v>43167</v>
      </c>
      <c r="AA16550" t="s">
        <v>33715</v>
      </c>
      <c r="AB16550" t="s">
        <v>33627</v>
      </c>
      <c r="AO16550" s="171"/>
      <c r="AP16550" s="171"/>
      <c r="AQ16550" s="171"/>
      <c r="AR16550" s="171"/>
    </row>
    <row r="16551" spans="24:44">
      <c r="X16551" t="s">
        <v>43168</v>
      </c>
      <c r="Y16551" t="s">
        <v>386</v>
      </c>
      <c r="Z16551" t="s">
        <v>43169</v>
      </c>
      <c r="AA16551" t="s">
        <v>33990</v>
      </c>
      <c r="AB16551" t="s">
        <v>33694</v>
      </c>
      <c r="AO16551" s="171"/>
      <c r="AP16551" s="171"/>
      <c r="AQ16551" s="171"/>
      <c r="AR16551" s="171"/>
    </row>
    <row r="16552" spans="24:44">
      <c r="X16552" t="s">
        <v>43170</v>
      </c>
      <c r="Y16552" t="s">
        <v>386</v>
      </c>
      <c r="Z16552" t="s">
        <v>43171</v>
      </c>
      <c r="AA16552" t="s">
        <v>33677</v>
      </c>
      <c r="AB16552" t="s">
        <v>125</v>
      </c>
      <c r="AO16552" s="171"/>
      <c r="AP16552" s="171"/>
      <c r="AQ16552" s="171"/>
      <c r="AR16552" s="171"/>
    </row>
    <row r="16553" spans="24:44">
      <c r="X16553" t="s">
        <v>43172</v>
      </c>
      <c r="Y16553" t="s">
        <v>386</v>
      </c>
      <c r="Z16553" t="s">
        <v>43173</v>
      </c>
      <c r="AA16553" t="s">
        <v>34125</v>
      </c>
      <c r="AB16553" t="s">
        <v>33674</v>
      </c>
      <c r="AO16553" s="171"/>
      <c r="AP16553" s="171"/>
      <c r="AQ16553" s="171"/>
      <c r="AR16553" s="171"/>
    </row>
    <row r="16554" spans="24:44">
      <c r="X16554" t="s">
        <v>43174</v>
      </c>
      <c r="Y16554" t="s">
        <v>386</v>
      </c>
      <c r="Z16554" t="s">
        <v>43175</v>
      </c>
      <c r="AA16554" t="s">
        <v>39449</v>
      </c>
      <c r="AB16554" t="s">
        <v>125</v>
      </c>
      <c r="AO16554" s="171"/>
      <c r="AP16554" s="171"/>
      <c r="AQ16554" s="171"/>
      <c r="AR16554" s="171"/>
    </row>
    <row r="16555" spans="24:44">
      <c r="X16555" t="s">
        <v>43176</v>
      </c>
      <c r="Y16555" t="s">
        <v>386</v>
      </c>
      <c r="Z16555" t="s">
        <v>43177</v>
      </c>
      <c r="AA16555" t="s">
        <v>39449</v>
      </c>
      <c r="AB16555" t="s">
        <v>125</v>
      </c>
      <c r="AO16555" s="171"/>
      <c r="AP16555" s="171"/>
      <c r="AQ16555" s="171"/>
      <c r="AR16555" s="171"/>
    </row>
    <row r="16556" spans="24:44">
      <c r="X16556" t="s">
        <v>43178</v>
      </c>
      <c r="Y16556" t="s">
        <v>386</v>
      </c>
      <c r="Z16556" t="s">
        <v>43179</v>
      </c>
      <c r="AA16556" t="s">
        <v>39458</v>
      </c>
      <c r="AB16556" t="s">
        <v>125</v>
      </c>
      <c r="AO16556" s="171"/>
      <c r="AP16556" s="171"/>
      <c r="AQ16556" s="171"/>
      <c r="AR16556" s="171"/>
    </row>
    <row r="16557" spans="24:44">
      <c r="X16557" t="s">
        <v>43180</v>
      </c>
      <c r="Y16557" t="s">
        <v>386</v>
      </c>
      <c r="Z16557" t="s">
        <v>43177</v>
      </c>
      <c r="AA16557" t="s">
        <v>39449</v>
      </c>
      <c r="AB16557" t="s">
        <v>125</v>
      </c>
      <c r="AO16557" s="171"/>
      <c r="AP16557" s="171"/>
      <c r="AQ16557" s="171"/>
      <c r="AR16557" s="171"/>
    </row>
    <row r="16558" spans="24:44">
      <c r="X16558" t="s">
        <v>43181</v>
      </c>
      <c r="Y16558" t="s">
        <v>386</v>
      </c>
      <c r="Z16558" t="s">
        <v>43182</v>
      </c>
      <c r="AA16558" t="s">
        <v>39460</v>
      </c>
      <c r="AB16558" t="s">
        <v>5361</v>
      </c>
      <c r="AO16558" s="171"/>
      <c r="AP16558" s="171"/>
      <c r="AQ16558" s="171"/>
      <c r="AR16558" s="171"/>
    </row>
    <row r="16559" spans="24:44">
      <c r="X16559" t="s">
        <v>43183</v>
      </c>
      <c r="Y16559" t="s">
        <v>386</v>
      </c>
      <c r="Z16559" t="s">
        <v>43184</v>
      </c>
      <c r="AA16559" t="s">
        <v>34125</v>
      </c>
      <c r="AB16559" t="s">
        <v>33674</v>
      </c>
      <c r="AO16559" s="171"/>
      <c r="AP16559" s="171"/>
      <c r="AQ16559" s="171"/>
      <c r="AR16559" s="171"/>
    </row>
    <row r="16560" spans="24:44">
      <c r="X16560" t="s">
        <v>43185</v>
      </c>
      <c r="Y16560" t="s">
        <v>386</v>
      </c>
      <c r="Z16560" t="s">
        <v>43186</v>
      </c>
      <c r="AA16560" t="s">
        <v>33765</v>
      </c>
      <c r="AB16560" t="s">
        <v>33694</v>
      </c>
      <c r="AO16560" s="171"/>
      <c r="AP16560" s="171"/>
      <c r="AQ16560" s="171"/>
      <c r="AR16560" s="171"/>
    </row>
    <row r="16561" spans="24:44">
      <c r="X16561" t="s">
        <v>43187</v>
      </c>
      <c r="Y16561" t="s">
        <v>386</v>
      </c>
      <c r="Z16561" t="s">
        <v>43188</v>
      </c>
      <c r="AA16561" t="s">
        <v>33603</v>
      </c>
      <c r="AB16561" t="s">
        <v>125</v>
      </c>
      <c r="AO16561" s="171"/>
      <c r="AP16561" s="171"/>
      <c r="AQ16561" s="171"/>
      <c r="AR16561" s="171"/>
    </row>
    <row r="16562" spans="24:44">
      <c r="X16562" t="s">
        <v>43189</v>
      </c>
      <c r="Y16562" t="s">
        <v>386</v>
      </c>
      <c r="Z16562" t="s">
        <v>43190</v>
      </c>
      <c r="AA16562" t="s">
        <v>36897</v>
      </c>
      <c r="AB16562" t="s">
        <v>36898</v>
      </c>
      <c r="AO16562" s="171"/>
      <c r="AP16562" s="171"/>
      <c r="AQ16562" s="171"/>
      <c r="AR16562" s="171"/>
    </row>
    <row r="16563" spans="24:44">
      <c r="X16563" t="s">
        <v>43191</v>
      </c>
      <c r="Y16563" t="s">
        <v>386</v>
      </c>
      <c r="Z16563" t="s">
        <v>43192</v>
      </c>
      <c r="AA16563" t="s">
        <v>35595</v>
      </c>
      <c r="AB16563" t="s">
        <v>33927</v>
      </c>
      <c r="AO16563" s="171"/>
      <c r="AP16563" s="171"/>
      <c r="AQ16563" s="171"/>
      <c r="AR16563" s="171"/>
    </row>
    <row r="16564" spans="24:44">
      <c r="X16564" t="s">
        <v>43193</v>
      </c>
      <c r="Y16564" t="s">
        <v>386</v>
      </c>
      <c r="Z16564" t="s">
        <v>43148</v>
      </c>
      <c r="AA16564" t="s">
        <v>33762</v>
      </c>
      <c r="AB16564" t="s">
        <v>125</v>
      </c>
      <c r="AO16564" s="171"/>
      <c r="AP16564" s="171"/>
      <c r="AQ16564" s="171"/>
      <c r="AR16564" s="171"/>
    </row>
    <row r="16565" spans="24:44">
      <c r="X16565" t="s">
        <v>43194</v>
      </c>
      <c r="Y16565" t="s">
        <v>386</v>
      </c>
      <c r="Z16565" t="s">
        <v>43195</v>
      </c>
      <c r="AA16565" t="s">
        <v>34125</v>
      </c>
      <c r="AB16565" t="s">
        <v>33674</v>
      </c>
      <c r="AO16565" s="171"/>
      <c r="AP16565" s="171"/>
      <c r="AQ16565" s="171"/>
      <c r="AR16565" s="171"/>
    </row>
    <row r="16566" spans="24:44">
      <c r="X16566" t="s">
        <v>43196</v>
      </c>
      <c r="Y16566" t="s">
        <v>386</v>
      </c>
      <c r="Z16566" t="s">
        <v>43197</v>
      </c>
      <c r="AA16566" t="s">
        <v>34125</v>
      </c>
      <c r="AB16566" t="s">
        <v>33674</v>
      </c>
      <c r="AO16566" s="171"/>
      <c r="AP16566" s="171"/>
      <c r="AQ16566" s="171"/>
      <c r="AR16566" s="171"/>
    </row>
    <row r="16567" spans="24:44">
      <c r="X16567" t="s">
        <v>43198</v>
      </c>
      <c r="Y16567" t="s">
        <v>386</v>
      </c>
      <c r="Z16567" t="s">
        <v>43199</v>
      </c>
      <c r="AA16567" t="s">
        <v>34125</v>
      </c>
      <c r="AB16567" t="s">
        <v>33674</v>
      </c>
      <c r="AO16567" s="171"/>
      <c r="AP16567" s="171"/>
      <c r="AQ16567" s="171"/>
      <c r="AR16567" s="171"/>
    </row>
    <row r="16568" spans="24:44">
      <c r="X16568" t="s">
        <v>43200</v>
      </c>
      <c r="Y16568" t="s">
        <v>386</v>
      </c>
      <c r="Z16568" t="s">
        <v>43171</v>
      </c>
      <c r="AA16568" t="s">
        <v>33984</v>
      </c>
      <c r="AB16568" t="s">
        <v>125</v>
      </c>
      <c r="AO16568" s="171"/>
      <c r="AP16568" s="171"/>
      <c r="AQ16568" s="171"/>
      <c r="AR16568" s="171"/>
    </row>
    <row r="16569" spans="24:44">
      <c r="X16569" t="s">
        <v>7362</v>
      </c>
      <c r="Y16569" t="s">
        <v>386</v>
      </c>
      <c r="Z16569" t="s">
        <v>43201</v>
      </c>
      <c r="AA16569" t="s">
        <v>34125</v>
      </c>
      <c r="AB16569" t="s">
        <v>33674</v>
      </c>
      <c r="AO16569" s="171"/>
      <c r="AP16569" s="171"/>
      <c r="AQ16569" s="171"/>
      <c r="AR16569" s="171"/>
    </row>
    <row r="16570" spans="24:44">
      <c r="X16570" t="s">
        <v>43202</v>
      </c>
      <c r="Y16570" t="s">
        <v>386</v>
      </c>
      <c r="Z16570" t="s">
        <v>43203</v>
      </c>
      <c r="AA16570" t="s">
        <v>34149</v>
      </c>
      <c r="AB16570" t="s">
        <v>33927</v>
      </c>
      <c r="AO16570" s="171"/>
      <c r="AP16570" s="171"/>
      <c r="AQ16570" s="171"/>
      <c r="AR16570" s="171"/>
    </row>
    <row r="16571" spans="24:44">
      <c r="X16571" t="s">
        <v>43204</v>
      </c>
      <c r="Y16571" t="s">
        <v>386</v>
      </c>
      <c r="Z16571" t="s">
        <v>38002</v>
      </c>
      <c r="AA16571" t="s">
        <v>41901</v>
      </c>
      <c r="AB16571" t="s">
        <v>33674</v>
      </c>
      <c r="AO16571" s="171"/>
      <c r="AP16571" s="171"/>
      <c r="AQ16571" s="171"/>
      <c r="AR16571" s="171"/>
    </row>
    <row r="16572" spans="24:44">
      <c r="X16572" t="s">
        <v>43204</v>
      </c>
      <c r="Y16572" t="s">
        <v>386</v>
      </c>
      <c r="Z16572" t="s">
        <v>38002</v>
      </c>
      <c r="AA16572" t="s">
        <v>41901</v>
      </c>
      <c r="AB16572" t="s">
        <v>33674</v>
      </c>
      <c r="AO16572" s="171"/>
      <c r="AP16572" s="171"/>
      <c r="AQ16572" s="171"/>
      <c r="AR16572" s="171"/>
    </row>
    <row r="16573" spans="24:44">
      <c r="X16573" t="s">
        <v>43205</v>
      </c>
      <c r="Y16573" t="s">
        <v>386</v>
      </c>
      <c r="Z16573" t="s">
        <v>38004</v>
      </c>
      <c r="AA16573" t="s">
        <v>41901</v>
      </c>
      <c r="AB16573" t="s">
        <v>33674</v>
      </c>
      <c r="AO16573" s="171"/>
      <c r="AP16573" s="171"/>
      <c r="AQ16573" s="171"/>
      <c r="AR16573" s="171"/>
    </row>
    <row r="16574" spans="24:44">
      <c r="X16574" t="s">
        <v>43205</v>
      </c>
      <c r="Y16574" t="s">
        <v>386</v>
      </c>
      <c r="Z16574" t="s">
        <v>38004</v>
      </c>
      <c r="AA16574" t="s">
        <v>41901</v>
      </c>
      <c r="AB16574" t="s">
        <v>33674</v>
      </c>
      <c r="AO16574" s="171"/>
      <c r="AP16574" s="171"/>
      <c r="AQ16574" s="171"/>
      <c r="AR16574" s="171"/>
    </row>
    <row r="16575" spans="24:44">
      <c r="X16575" t="s">
        <v>43206</v>
      </c>
      <c r="Y16575" t="s">
        <v>386</v>
      </c>
      <c r="Z16575" t="s">
        <v>38006</v>
      </c>
      <c r="AA16575" t="s">
        <v>41901</v>
      </c>
      <c r="AB16575" t="s">
        <v>33674</v>
      </c>
      <c r="AO16575" s="171"/>
      <c r="AP16575" s="171"/>
      <c r="AQ16575" s="171"/>
      <c r="AR16575" s="171"/>
    </row>
    <row r="16576" spans="24:44">
      <c r="X16576" t="s">
        <v>43206</v>
      </c>
      <c r="Y16576" t="s">
        <v>386</v>
      </c>
      <c r="Z16576" t="s">
        <v>38006</v>
      </c>
      <c r="AA16576" t="s">
        <v>41901</v>
      </c>
      <c r="AB16576" t="s">
        <v>33674</v>
      </c>
      <c r="AO16576" s="171"/>
      <c r="AP16576" s="171"/>
      <c r="AQ16576" s="171"/>
      <c r="AR16576" s="171"/>
    </row>
    <row r="16577" spans="24:44">
      <c r="X16577" t="s">
        <v>43207</v>
      </c>
      <c r="Y16577" t="s">
        <v>386</v>
      </c>
      <c r="Z16577" t="s">
        <v>43208</v>
      </c>
      <c r="AA16577" t="s">
        <v>35168</v>
      </c>
      <c r="AB16577" t="s">
        <v>5361</v>
      </c>
      <c r="AO16577" s="171"/>
      <c r="AP16577" s="171"/>
      <c r="AQ16577" s="171"/>
      <c r="AR16577" s="171"/>
    </row>
    <row r="16578" spans="24:44">
      <c r="X16578" t="s">
        <v>43209</v>
      </c>
      <c r="Y16578" t="s">
        <v>386</v>
      </c>
      <c r="Z16578" t="s">
        <v>43208</v>
      </c>
      <c r="AA16578" t="s">
        <v>33984</v>
      </c>
      <c r="AB16578" t="s">
        <v>125</v>
      </c>
      <c r="AO16578" s="171"/>
      <c r="AP16578" s="171"/>
      <c r="AQ16578" s="171"/>
      <c r="AR16578" s="171"/>
    </row>
    <row r="16579" spans="24:44">
      <c r="X16579" t="s">
        <v>43210</v>
      </c>
      <c r="Y16579" t="s">
        <v>386</v>
      </c>
      <c r="Z16579" t="s">
        <v>43211</v>
      </c>
      <c r="AA16579" t="s">
        <v>34125</v>
      </c>
      <c r="AB16579" t="s">
        <v>33674</v>
      </c>
      <c r="AO16579" s="171"/>
      <c r="AP16579" s="171"/>
      <c r="AQ16579" s="171"/>
      <c r="AR16579" s="171"/>
    </row>
    <row r="16580" spans="24:44">
      <c r="X16580" t="s">
        <v>43212</v>
      </c>
      <c r="Y16580" t="s">
        <v>386</v>
      </c>
      <c r="Z16580" t="s">
        <v>43213</v>
      </c>
      <c r="AA16580" t="s">
        <v>34125</v>
      </c>
      <c r="AB16580" t="s">
        <v>33674</v>
      </c>
      <c r="AO16580" s="171"/>
      <c r="AP16580" s="171"/>
      <c r="AQ16580" s="171"/>
      <c r="AR16580" s="171"/>
    </row>
    <row r="16581" spans="24:44">
      <c r="X16581" t="s">
        <v>43214</v>
      </c>
      <c r="Y16581" t="s">
        <v>386</v>
      </c>
      <c r="Z16581" t="s">
        <v>43215</v>
      </c>
      <c r="AA16581" t="s">
        <v>34125</v>
      </c>
      <c r="AB16581" t="s">
        <v>33674</v>
      </c>
      <c r="AO16581" s="171"/>
      <c r="AP16581" s="171"/>
      <c r="AQ16581" s="171"/>
      <c r="AR16581" s="171"/>
    </row>
    <row r="16582" spans="24:44">
      <c r="X16582" t="s">
        <v>43216</v>
      </c>
      <c r="Y16582" t="s">
        <v>389</v>
      </c>
      <c r="Z16582" t="s">
        <v>43217</v>
      </c>
      <c r="AA16582" t="s">
        <v>33603</v>
      </c>
      <c r="AB16582" t="s">
        <v>125</v>
      </c>
      <c r="AO16582" s="171"/>
      <c r="AP16582" s="171"/>
      <c r="AQ16582" s="171"/>
      <c r="AR16582" s="171"/>
    </row>
    <row r="16583" spans="24:44">
      <c r="X16583" t="s">
        <v>43218</v>
      </c>
      <c r="Y16583" t="s">
        <v>386</v>
      </c>
      <c r="Z16583" t="s">
        <v>43219</v>
      </c>
      <c r="AA16583" t="s">
        <v>33762</v>
      </c>
      <c r="AB16583" t="s">
        <v>125</v>
      </c>
      <c r="AO16583" s="171"/>
      <c r="AP16583" s="171"/>
      <c r="AQ16583" s="171"/>
      <c r="AR16583" s="171"/>
    </row>
    <row r="16584" spans="24:44">
      <c r="X16584" t="s">
        <v>43220</v>
      </c>
      <c r="Y16584" t="s">
        <v>386</v>
      </c>
      <c r="Z16584" t="s">
        <v>43208</v>
      </c>
      <c r="AA16584" t="s">
        <v>33677</v>
      </c>
      <c r="AB16584" t="s">
        <v>125</v>
      </c>
      <c r="AO16584" s="171"/>
      <c r="AP16584" s="171"/>
      <c r="AQ16584" s="171"/>
      <c r="AR16584" s="171"/>
    </row>
    <row r="16585" spans="24:44">
      <c r="X16585" t="s">
        <v>43221</v>
      </c>
      <c r="Y16585" t="s">
        <v>386</v>
      </c>
      <c r="Z16585" t="s">
        <v>43222</v>
      </c>
      <c r="AA16585" t="s">
        <v>33762</v>
      </c>
      <c r="AB16585" t="s">
        <v>125</v>
      </c>
      <c r="AO16585" s="171"/>
      <c r="AP16585" s="171"/>
      <c r="AQ16585" s="171"/>
      <c r="AR16585" s="171"/>
    </row>
    <row r="16586" spans="24:44">
      <c r="X16586" t="s">
        <v>43223</v>
      </c>
      <c r="Y16586" t="s">
        <v>386</v>
      </c>
      <c r="Z16586" t="s">
        <v>43162</v>
      </c>
      <c r="AA16586" t="s">
        <v>33762</v>
      </c>
      <c r="AB16586" t="s">
        <v>125</v>
      </c>
      <c r="AO16586" s="171"/>
      <c r="AP16586" s="171"/>
      <c r="AQ16586" s="171"/>
      <c r="AR16586" s="171"/>
    </row>
    <row r="16587" spans="24:44">
      <c r="X16587" t="s">
        <v>43224</v>
      </c>
      <c r="Y16587" t="s">
        <v>386</v>
      </c>
      <c r="Z16587" t="s">
        <v>43225</v>
      </c>
      <c r="AA16587" t="s">
        <v>34125</v>
      </c>
      <c r="AB16587" t="s">
        <v>33674</v>
      </c>
      <c r="AO16587" s="171"/>
      <c r="AP16587" s="171"/>
      <c r="AQ16587" s="171"/>
      <c r="AR16587" s="171"/>
    </row>
    <row r="16588" spans="24:44">
      <c r="X16588" t="s">
        <v>43226</v>
      </c>
      <c r="Y16588" t="s">
        <v>386</v>
      </c>
      <c r="Z16588" t="s">
        <v>43227</v>
      </c>
      <c r="AA16588" t="s">
        <v>34125</v>
      </c>
      <c r="AB16588" t="s">
        <v>33674</v>
      </c>
      <c r="AO16588" s="171"/>
      <c r="AP16588" s="171"/>
      <c r="AQ16588" s="171"/>
      <c r="AR16588" s="171"/>
    </row>
    <row r="16589" spans="24:44">
      <c r="X16589" t="s">
        <v>43228</v>
      </c>
      <c r="Y16589" t="s">
        <v>386</v>
      </c>
      <c r="Z16589" t="s">
        <v>43229</v>
      </c>
      <c r="AA16589" t="s">
        <v>34125</v>
      </c>
      <c r="AB16589" t="s">
        <v>33674</v>
      </c>
      <c r="AO16589" s="171"/>
      <c r="AP16589" s="171"/>
      <c r="AQ16589" s="171"/>
      <c r="AR16589" s="171"/>
    </row>
    <row r="16590" spans="24:44">
      <c r="X16590" t="s">
        <v>43230</v>
      </c>
      <c r="Y16590" t="s">
        <v>386</v>
      </c>
      <c r="Z16590" t="s">
        <v>43231</v>
      </c>
      <c r="AA16590" t="s">
        <v>34125</v>
      </c>
      <c r="AB16590" t="s">
        <v>33674</v>
      </c>
      <c r="AO16590" s="171"/>
      <c r="AP16590" s="171"/>
      <c r="AQ16590" s="171"/>
      <c r="AR16590" s="171"/>
    </row>
    <row r="16591" spans="24:44">
      <c r="X16591" t="s">
        <v>43232</v>
      </c>
      <c r="Y16591" t="s">
        <v>386</v>
      </c>
      <c r="Z16591" t="s">
        <v>43233</v>
      </c>
      <c r="AA16591" t="s">
        <v>34125</v>
      </c>
      <c r="AB16591" t="s">
        <v>33674</v>
      </c>
      <c r="AO16591" s="171"/>
      <c r="AP16591" s="171"/>
      <c r="AQ16591" s="171"/>
      <c r="AR16591" s="171"/>
    </row>
    <row r="16592" spans="24:44">
      <c r="X16592" t="s">
        <v>43234</v>
      </c>
      <c r="Y16592" t="s">
        <v>386</v>
      </c>
      <c r="Z16592" t="s">
        <v>43235</v>
      </c>
      <c r="AA16592" t="s">
        <v>34125</v>
      </c>
      <c r="AB16592" t="s">
        <v>33674</v>
      </c>
      <c r="AO16592" s="171"/>
      <c r="AP16592" s="171"/>
      <c r="AQ16592" s="171"/>
      <c r="AR16592" s="171"/>
    </row>
    <row r="16593" spans="24:44">
      <c r="X16593" t="s">
        <v>43236</v>
      </c>
      <c r="Y16593" t="s">
        <v>386</v>
      </c>
      <c r="Z16593" t="s">
        <v>43237</v>
      </c>
      <c r="AA16593" t="s">
        <v>34125</v>
      </c>
      <c r="AB16593" t="s">
        <v>33674</v>
      </c>
      <c r="AO16593" s="171"/>
      <c r="AP16593" s="171"/>
      <c r="AQ16593" s="171"/>
      <c r="AR16593" s="171"/>
    </row>
    <row r="16594" spans="24:44">
      <c r="X16594" t="s">
        <v>43238</v>
      </c>
      <c r="Y16594" t="s">
        <v>389</v>
      </c>
      <c r="Z16594" t="s">
        <v>43239</v>
      </c>
      <c r="AA16594" t="s">
        <v>34125</v>
      </c>
      <c r="AB16594" t="s">
        <v>33674</v>
      </c>
      <c r="AO16594" s="171"/>
      <c r="AP16594" s="171"/>
      <c r="AQ16594" s="171"/>
      <c r="AR16594" s="171"/>
    </row>
    <row r="16595" spans="24:44">
      <c r="X16595" t="s">
        <v>43240</v>
      </c>
      <c r="Y16595" t="s">
        <v>386</v>
      </c>
      <c r="Z16595" t="s">
        <v>43241</v>
      </c>
      <c r="AA16595" t="s">
        <v>34125</v>
      </c>
      <c r="AB16595" t="s">
        <v>33674</v>
      </c>
      <c r="AO16595" s="171"/>
      <c r="AP16595" s="171"/>
      <c r="AQ16595" s="171"/>
      <c r="AR16595" s="171"/>
    </row>
    <row r="16596" spans="24:44">
      <c r="X16596" t="s">
        <v>43242</v>
      </c>
      <c r="Y16596" t="s">
        <v>386</v>
      </c>
      <c r="Z16596" t="s">
        <v>43243</v>
      </c>
      <c r="AA16596" t="s">
        <v>34125</v>
      </c>
      <c r="AB16596" t="s">
        <v>33674</v>
      </c>
      <c r="AO16596" s="171"/>
      <c r="AP16596" s="171"/>
      <c r="AQ16596" s="171"/>
      <c r="AR16596" s="171"/>
    </row>
    <row r="16597" spans="24:44">
      <c r="X16597" t="s">
        <v>43244</v>
      </c>
      <c r="Y16597" t="s">
        <v>386</v>
      </c>
      <c r="Z16597" t="s">
        <v>43245</v>
      </c>
      <c r="AA16597" t="s">
        <v>34125</v>
      </c>
      <c r="AB16597" t="s">
        <v>33674</v>
      </c>
      <c r="AO16597" s="171"/>
      <c r="AP16597" s="171"/>
      <c r="AQ16597" s="171"/>
      <c r="AR16597" s="171"/>
    </row>
    <row r="16598" spans="24:44">
      <c r="X16598" t="s">
        <v>43246</v>
      </c>
      <c r="Y16598" t="s">
        <v>386</v>
      </c>
      <c r="Z16598" t="s">
        <v>43247</v>
      </c>
      <c r="AA16598" t="s">
        <v>34125</v>
      </c>
      <c r="AB16598" t="s">
        <v>33674</v>
      </c>
      <c r="AO16598" s="171"/>
      <c r="AP16598" s="171"/>
      <c r="AQ16598" s="171"/>
      <c r="AR16598" s="171"/>
    </row>
    <row r="16599" spans="24:44">
      <c r="X16599" t="s">
        <v>43248</v>
      </c>
      <c r="Y16599" t="s">
        <v>386</v>
      </c>
      <c r="Z16599" t="s">
        <v>43249</v>
      </c>
      <c r="AA16599" t="s">
        <v>34125</v>
      </c>
      <c r="AB16599" t="s">
        <v>33674</v>
      </c>
      <c r="AO16599" s="171"/>
      <c r="AP16599" s="171"/>
      <c r="AQ16599" s="171"/>
      <c r="AR16599" s="171"/>
    </row>
    <row r="16600" spans="24:44">
      <c r="X16600" t="s">
        <v>43250</v>
      </c>
      <c r="Y16600" t="s">
        <v>386</v>
      </c>
      <c r="Z16600" t="s">
        <v>43251</v>
      </c>
      <c r="AA16600" t="s">
        <v>34125</v>
      </c>
      <c r="AB16600" t="s">
        <v>33674</v>
      </c>
      <c r="AO16600" s="171"/>
      <c r="AP16600" s="171"/>
      <c r="AQ16600" s="171"/>
      <c r="AR16600" s="171"/>
    </row>
    <row r="16601" spans="24:44">
      <c r="X16601" t="s">
        <v>43252</v>
      </c>
      <c r="Y16601" t="s">
        <v>386</v>
      </c>
      <c r="Z16601" t="s">
        <v>43253</v>
      </c>
      <c r="AA16601" t="s">
        <v>35168</v>
      </c>
      <c r="AB16601" t="s">
        <v>5361</v>
      </c>
      <c r="AO16601" s="171"/>
      <c r="AP16601" s="171"/>
      <c r="AQ16601" s="171"/>
      <c r="AR16601" s="171"/>
    </row>
    <row r="16602" spans="24:44">
      <c r="X16602" t="s">
        <v>43254</v>
      </c>
      <c r="Y16602" t="s">
        <v>386</v>
      </c>
      <c r="Z16602" t="s">
        <v>43255</v>
      </c>
      <c r="AA16602" t="s">
        <v>653</v>
      </c>
      <c r="AB16602" t="s">
        <v>125</v>
      </c>
      <c r="AO16602" s="171"/>
      <c r="AP16602" s="171"/>
      <c r="AQ16602" s="171"/>
      <c r="AR16602" s="171"/>
    </row>
    <row r="16603" spans="24:44">
      <c r="X16603" t="s">
        <v>43256</v>
      </c>
      <c r="Y16603" t="s">
        <v>386</v>
      </c>
      <c r="Z16603" t="s">
        <v>43257</v>
      </c>
      <c r="AA16603" t="s">
        <v>34125</v>
      </c>
      <c r="AB16603" t="s">
        <v>33674</v>
      </c>
      <c r="AO16603" s="171"/>
      <c r="AP16603" s="171"/>
      <c r="AQ16603" s="171"/>
      <c r="AR16603" s="171"/>
    </row>
    <row r="16604" spans="24:44">
      <c r="X16604" t="s">
        <v>43258</v>
      </c>
      <c r="Y16604" t="s">
        <v>386</v>
      </c>
      <c r="Z16604" t="s">
        <v>43259</v>
      </c>
      <c r="AA16604" t="s">
        <v>34125</v>
      </c>
      <c r="AB16604" t="s">
        <v>33674</v>
      </c>
      <c r="AO16604" s="171"/>
      <c r="AP16604" s="171"/>
      <c r="AQ16604" s="171"/>
      <c r="AR16604" s="171"/>
    </row>
    <row r="16605" spans="24:44">
      <c r="X16605" t="s">
        <v>43260</v>
      </c>
      <c r="Y16605" t="s">
        <v>386</v>
      </c>
      <c r="Z16605" t="s">
        <v>43261</v>
      </c>
      <c r="AA16605" t="s">
        <v>34125</v>
      </c>
      <c r="AB16605" t="s">
        <v>33674</v>
      </c>
      <c r="AO16605" s="171"/>
      <c r="AP16605" s="171"/>
      <c r="AQ16605" s="171"/>
      <c r="AR16605" s="171"/>
    </row>
    <row r="16606" spans="24:44">
      <c r="X16606" t="s">
        <v>43262</v>
      </c>
      <c r="Y16606" t="s">
        <v>386</v>
      </c>
      <c r="Z16606" t="s">
        <v>43263</v>
      </c>
      <c r="AA16606" t="s">
        <v>34125</v>
      </c>
      <c r="AB16606" t="s">
        <v>33674</v>
      </c>
      <c r="AO16606" s="171"/>
      <c r="AP16606" s="171"/>
      <c r="AQ16606" s="171"/>
      <c r="AR16606" s="171"/>
    </row>
    <row r="16607" spans="24:44">
      <c r="X16607" t="s">
        <v>43264</v>
      </c>
      <c r="Y16607" t="s">
        <v>386</v>
      </c>
      <c r="Z16607" t="s">
        <v>43265</v>
      </c>
      <c r="AA16607" t="s">
        <v>34125</v>
      </c>
      <c r="AB16607" t="s">
        <v>33674</v>
      </c>
      <c r="AO16607" s="171"/>
      <c r="AP16607" s="171"/>
      <c r="AQ16607" s="171"/>
      <c r="AR16607" s="171"/>
    </row>
    <row r="16608" spans="24:44">
      <c r="X16608" t="s">
        <v>43266</v>
      </c>
      <c r="Y16608" t="s">
        <v>386</v>
      </c>
      <c r="Z16608" t="s">
        <v>42999</v>
      </c>
      <c r="AA16608" t="s">
        <v>34672</v>
      </c>
      <c r="AB16608" t="s">
        <v>33694</v>
      </c>
      <c r="AO16608" s="171"/>
      <c r="AP16608" s="171"/>
      <c r="AQ16608" s="171"/>
      <c r="AR16608" s="171"/>
    </row>
    <row r="16609" spans="24:44">
      <c r="X16609" t="s">
        <v>43267</v>
      </c>
      <c r="Y16609" t="s">
        <v>386</v>
      </c>
      <c r="Z16609" t="s">
        <v>42999</v>
      </c>
      <c r="AA16609" t="s">
        <v>33762</v>
      </c>
      <c r="AB16609" t="s">
        <v>125</v>
      </c>
      <c r="AO16609" s="171"/>
      <c r="AP16609" s="171"/>
      <c r="AQ16609" s="171"/>
      <c r="AR16609" s="171"/>
    </row>
    <row r="16610" spans="24:44">
      <c r="X16610" t="s">
        <v>43268</v>
      </c>
      <c r="Y16610" t="s">
        <v>386</v>
      </c>
      <c r="Z16610" t="s">
        <v>43269</v>
      </c>
      <c r="AA16610" t="s">
        <v>39460</v>
      </c>
      <c r="AB16610" t="s">
        <v>5361</v>
      </c>
      <c r="AO16610" s="171"/>
      <c r="AP16610" s="171"/>
      <c r="AQ16610" s="171"/>
      <c r="AR16610" s="171"/>
    </row>
    <row r="16611" spans="24:44">
      <c r="X16611" t="s">
        <v>43270</v>
      </c>
      <c r="Y16611" t="s">
        <v>386</v>
      </c>
      <c r="Z16611" t="s">
        <v>43271</v>
      </c>
      <c r="AA16611" t="s">
        <v>39460</v>
      </c>
      <c r="AB16611" t="s">
        <v>5361</v>
      </c>
      <c r="AO16611" s="171"/>
      <c r="AP16611" s="171"/>
      <c r="AQ16611" s="171"/>
      <c r="AR16611" s="171"/>
    </row>
    <row r="16612" spans="24:44">
      <c r="X16612" t="s">
        <v>43272</v>
      </c>
      <c r="Y16612" t="s">
        <v>386</v>
      </c>
      <c r="Z16612" t="s">
        <v>43273</v>
      </c>
      <c r="AA16612" t="s">
        <v>34125</v>
      </c>
      <c r="AB16612" t="s">
        <v>33674</v>
      </c>
      <c r="AO16612" s="171"/>
      <c r="AP16612" s="171"/>
      <c r="AQ16612" s="171"/>
      <c r="AR16612" s="171"/>
    </row>
    <row r="16613" spans="24:44">
      <c r="X16613" t="s">
        <v>43274</v>
      </c>
      <c r="Y16613" t="s">
        <v>386</v>
      </c>
      <c r="Z16613" t="s">
        <v>43275</v>
      </c>
      <c r="AA16613" t="s">
        <v>34125</v>
      </c>
      <c r="AB16613" t="s">
        <v>33674</v>
      </c>
      <c r="AO16613" s="171"/>
      <c r="AP16613" s="171"/>
      <c r="AQ16613" s="171"/>
      <c r="AR16613" s="171"/>
    </row>
    <row r="16614" spans="24:44">
      <c r="X16614" t="s">
        <v>43276</v>
      </c>
      <c r="Y16614" t="s">
        <v>386</v>
      </c>
      <c r="Z16614" t="s">
        <v>43277</v>
      </c>
      <c r="AA16614" t="s">
        <v>34125</v>
      </c>
      <c r="AB16614" t="s">
        <v>33674</v>
      </c>
      <c r="AO16614" s="171"/>
      <c r="AP16614" s="171"/>
      <c r="AQ16614" s="171"/>
      <c r="AR16614" s="171"/>
    </row>
    <row r="16615" spans="24:44">
      <c r="X16615" t="s">
        <v>43278</v>
      </c>
      <c r="Y16615" t="s">
        <v>386</v>
      </c>
      <c r="Z16615" t="s">
        <v>43279</v>
      </c>
      <c r="AA16615" t="s">
        <v>34125</v>
      </c>
      <c r="AB16615" t="s">
        <v>33674</v>
      </c>
      <c r="AO16615" s="171"/>
      <c r="AP16615" s="171"/>
      <c r="AQ16615" s="171"/>
      <c r="AR16615" s="171"/>
    </row>
    <row r="16616" spans="24:44">
      <c r="X16616" t="s">
        <v>43280</v>
      </c>
      <c r="Y16616" t="s">
        <v>386</v>
      </c>
      <c r="Z16616" t="s">
        <v>43281</v>
      </c>
      <c r="AA16616" t="s">
        <v>34125</v>
      </c>
      <c r="AB16616" t="s">
        <v>33674</v>
      </c>
      <c r="AO16616" s="171"/>
      <c r="AP16616" s="171"/>
      <c r="AQ16616" s="171"/>
      <c r="AR16616" s="171"/>
    </row>
    <row r="16617" spans="24:44">
      <c r="X16617" t="s">
        <v>43282</v>
      </c>
      <c r="Y16617" t="s">
        <v>386</v>
      </c>
      <c r="Z16617" t="s">
        <v>43283</v>
      </c>
      <c r="AA16617" t="s">
        <v>34125</v>
      </c>
      <c r="AB16617" t="s">
        <v>33674</v>
      </c>
      <c r="AO16617" s="171"/>
      <c r="AP16617" s="171"/>
      <c r="AQ16617" s="171"/>
      <c r="AR16617" s="171"/>
    </row>
    <row r="16618" spans="24:44">
      <c r="X16618" t="s">
        <v>43284</v>
      </c>
      <c r="Y16618" t="s">
        <v>386</v>
      </c>
      <c r="Z16618" t="s">
        <v>43285</v>
      </c>
      <c r="AA16618" t="s">
        <v>34125</v>
      </c>
      <c r="AB16618" t="s">
        <v>33674</v>
      </c>
      <c r="AO16618" s="171"/>
      <c r="AP16618" s="171"/>
      <c r="AQ16618" s="171"/>
      <c r="AR16618" s="171"/>
    </row>
    <row r="16619" spans="24:44">
      <c r="X16619" t="s">
        <v>43286</v>
      </c>
      <c r="Y16619" t="s">
        <v>386</v>
      </c>
      <c r="Z16619" t="s">
        <v>43287</v>
      </c>
      <c r="AA16619" t="s">
        <v>34125</v>
      </c>
      <c r="AB16619" t="s">
        <v>33674</v>
      </c>
      <c r="AO16619" s="171"/>
      <c r="AP16619" s="171"/>
      <c r="AQ16619" s="171"/>
      <c r="AR16619" s="171"/>
    </row>
    <row r="16620" spans="24:44">
      <c r="X16620" t="s">
        <v>43288</v>
      </c>
      <c r="Y16620" t="s">
        <v>386</v>
      </c>
      <c r="Z16620" t="s">
        <v>43289</v>
      </c>
      <c r="AA16620" t="s">
        <v>34125</v>
      </c>
      <c r="AB16620" t="s">
        <v>33674</v>
      </c>
      <c r="AO16620" s="171"/>
      <c r="AP16620" s="171"/>
      <c r="AQ16620" s="171"/>
      <c r="AR16620" s="171"/>
    </row>
    <row r="16621" spans="24:44">
      <c r="X16621" t="s">
        <v>43290</v>
      </c>
      <c r="Y16621" t="s">
        <v>386</v>
      </c>
      <c r="Z16621" t="s">
        <v>38393</v>
      </c>
      <c r="AA16621" t="s">
        <v>33715</v>
      </c>
      <c r="AB16621" t="s">
        <v>33627</v>
      </c>
      <c r="AO16621" s="171"/>
      <c r="AP16621" s="171"/>
      <c r="AQ16621" s="171"/>
      <c r="AR16621" s="171"/>
    </row>
    <row r="16622" spans="24:44">
      <c r="X16622" t="s">
        <v>43291</v>
      </c>
      <c r="Y16622" t="s">
        <v>386</v>
      </c>
      <c r="Z16622" t="s">
        <v>43292</v>
      </c>
      <c r="AA16622" t="s">
        <v>33715</v>
      </c>
      <c r="AB16622" t="s">
        <v>33627</v>
      </c>
      <c r="AO16622" s="171"/>
      <c r="AP16622" s="171"/>
      <c r="AQ16622" s="171"/>
      <c r="AR16622" s="171"/>
    </row>
    <row r="16623" spans="24:44">
      <c r="X16623" t="s">
        <v>43293</v>
      </c>
      <c r="Y16623" t="s">
        <v>386</v>
      </c>
      <c r="Z16623" t="s">
        <v>43294</v>
      </c>
      <c r="AA16623" t="s">
        <v>33715</v>
      </c>
      <c r="AB16623" t="s">
        <v>33627</v>
      </c>
      <c r="AO16623" s="171"/>
      <c r="AP16623" s="171"/>
      <c r="AQ16623" s="171"/>
      <c r="AR16623" s="171"/>
    </row>
    <row r="16624" spans="24:44">
      <c r="X16624" t="s">
        <v>43295</v>
      </c>
      <c r="Y16624" t="s">
        <v>386</v>
      </c>
      <c r="Z16624" t="s">
        <v>43296</v>
      </c>
      <c r="AA16624" t="s">
        <v>34125</v>
      </c>
      <c r="AB16624" t="s">
        <v>33674</v>
      </c>
      <c r="AO16624" s="171"/>
      <c r="AP16624" s="171"/>
      <c r="AQ16624" s="171"/>
      <c r="AR16624" s="171"/>
    </row>
    <row r="16625" spans="24:44">
      <c r="X16625" t="s">
        <v>43297</v>
      </c>
      <c r="Y16625" t="s">
        <v>386</v>
      </c>
      <c r="Z16625" t="s">
        <v>43298</v>
      </c>
      <c r="AA16625" t="s">
        <v>34125</v>
      </c>
      <c r="AB16625" t="s">
        <v>33674</v>
      </c>
      <c r="AO16625" s="171"/>
      <c r="AP16625" s="171"/>
      <c r="AQ16625" s="171"/>
      <c r="AR16625" s="171"/>
    </row>
    <row r="16626" spans="24:44">
      <c r="X16626" t="s">
        <v>3147</v>
      </c>
      <c r="Y16626" t="s">
        <v>386</v>
      </c>
      <c r="Z16626" t="s">
        <v>43299</v>
      </c>
      <c r="AA16626" t="s">
        <v>34125</v>
      </c>
      <c r="AB16626" t="s">
        <v>33674</v>
      </c>
      <c r="AO16626" s="171"/>
      <c r="AP16626" s="171"/>
      <c r="AQ16626" s="171"/>
      <c r="AR16626" s="171"/>
    </row>
    <row r="16627" spans="24:44">
      <c r="X16627" t="s">
        <v>3151</v>
      </c>
      <c r="Y16627" t="s">
        <v>386</v>
      </c>
      <c r="Z16627" t="s">
        <v>43300</v>
      </c>
      <c r="AA16627" t="s">
        <v>34125</v>
      </c>
      <c r="AB16627" t="s">
        <v>33674</v>
      </c>
      <c r="AO16627" s="171"/>
      <c r="AP16627" s="171"/>
      <c r="AQ16627" s="171"/>
      <c r="AR16627" s="171"/>
    </row>
    <row r="16628" spans="24:44">
      <c r="X16628" t="s">
        <v>3156</v>
      </c>
      <c r="Y16628" t="s">
        <v>386</v>
      </c>
      <c r="Z16628" t="s">
        <v>43301</v>
      </c>
      <c r="AA16628" t="s">
        <v>34125</v>
      </c>
      <c r="AB16628" t="s">
        <v>33674</v>
      </c>
      <c r="AO16628" s="171"/>
      <c r="AP16628" s="171"/>
      <c r="AQ16628" s="171"/>
      <c r="AR16628" s="171"/>
    </row>
    <row r="16629" spans="24:44">
      <c r="X16629" t="s">
        <v>3161</v>
      </c>
      <c r="Y16629" t="s">
        <v>386</v>
      </c>
      <c r="Z16629" t="s">
        <v>43302</v>
      </c>
      <c r="AA16629" t="s">
        <v>34125</v>
      </c>
      <c r="AB16629" t="s">
        <v>33674</v>
      </c>
      <c r="AO16629" s="171"/>
      <c r="AP16629" s="171"/>
      <c r="AQ16629" s="171"/>
      <c r="AR16629" s="171"/>
    </row>
    <row r="16630" spans="24:44">
      <c r="X16630" t="s">
        <v>3164</v>
      </c>
      <c r="Y16630" t="s">
        <v>386</v>
      </c>
      <c r="Z16630" t="s">
        <v>43303</v>
      </c>
      <c r="AA16630" t="s">
        <v>34125</v>
      </c>
      <c r="AB16630" t="s">
        <v>33674</v>
      </c>
      <c r="AO16630" s="171"/>
      <c r="AP16630" s="171"/>
      <c r="AQ16630" s="171"/>
      <c r="AR16630" s="171"/>
    </row>
    <row r="16631" spans="24:44">
      <c r="X16631" t="s">
        <v>43304</v>
      </c>
      <c r="Y16631" t="s">
        <v>386</v>
      </c>
      <c r="Z16631" t="s">
        <v>43305</v>
      </c>
      <c r="AA16631" t="s">
        <v>34125</v>
      </c>
      <c r="AB16631" t="s">
        <v>33674</v>
      </c>
      <c r="AO16631" s="171"/>
      <c r="AP16631" s="171"/>
      <c r="AQ16631" s="171"/>
      <c r="AR16631" s="171"/>
    </row>
    <row r="16632" spans="24:44">
      <c r="X16632" t="s">
        <v>43306</v>
      </c>
      <c r="Y16632" t="s">
        <v>386</v>
      </c>
      <c r="Z16632" t="s">
        <v>43307</v>
      </c>
      <c r="AA16632" t="s">
        <v>34125</v>
      </c>
      <c r="AB16632" t="s">
        <v>33674</v>
      </c>
      <c r="AO16632" s="171"/>
      <c r="AP16632" s="171"/>
      <c r="AQ16632" s="171"/>
      <c r="AR16632" s="171"/>
    </row>
    <row r="16633" spans="24:44">
      <c r="X16633" t="s">
        <v>43308</v>
      </c>
      <c r="Y16633" t="s">
        <v>386</v>
      </c>
      <c r="Z16633" t="s">
        <v>43309</v>
      </c>
      <c r="AA16633" t="s">
        <v>34125</v>
      </c>
      <c r="AB16633" t="s">
        <v>33674</v>
      </c>
      <c r="AO16633" s="171"/>
      <c r="AP16633" s="171"/>
      <c r="AQ16633" s="171"/>
      <c r="AR16633" s="171"/>
    </row>
    <row r="16634" spans="24:44">
      <c r="X16634" t="s">
        <v>43310</v>
      </c>
      <c r="Y16634" t="s">
        <v>386</v>
      </c>
      <c r="Z16634" t="s">
        <v>43311</v>
      </c>
      <c r="AA16634" t="s">
        <v>34125</v>
      </c>
      <c r="AB16634" t="s">
        <v>33674</v>
      </c>
      <c r="AO16634" s="171"/>
      <c r="AP16634" s="171"/>
      <c r="AQ16634" s="171"/>
      <c r="AR16634" s="171"/>
    </row>
    <row r="16635" spans="24:44">
      <c r="X16635" t="s">
        <v>43312</v>
      </c>
      <c r="Y16635" t="s">
        <v>386</v>
      </c>
      <c r="Z16635" t="s">
        <v>43313</v>
      </c>
      <c r="AA16635" t="s">
        <v>34125</v>
      </c>
      <c r="AB16635" t="s">
        <v>33674</v>
      </c>
      <c r="AO16635" s="171"/>
      <c r="AP16635" s="171"/>
      <c r="AQ16635" s="171"/>
      <c r="AR16635" s="171"/>
    </row>
    <row r="16636" spans="24:44">
      <c r="X16636" t="s">
        <v>43314</v>
      </c>
      <c r="Y16636" t="s">
        <v>386</v>
      </c>
      <c r="Z16636" t="s">
        <v>43315</v>
      </c>
      <c r="AA16636" t="s">
        <v>34125</v>
      </c>
      <c r="AB16636" t="s">
        <v>33674</v>
      </c>
      <c r="AO16636" s="171"/>
      <c r="AP16636" s="171"/>
      <c r="AQ16636" s="171"/>
      <c r="AR16636" s="171"/>
    </row>
    <row r="16637" spans="24:44">
      <c r="X16637" t="s">
        <v>43316</v>
      </c>
      <c r="Y16637" t="s">
        <v>386</v>
      </c>
      <c r="Z16637" t="s">
        <v>43317</v>
      </c>
      <c r="AA16637" t="s">
        <v>34125</v>
      </c>
      <c r="AB16637" t="s">
        <v>33674</v>
      </c>
      <c r="AO16637" s="171"/>
      <c r="AP16637" s="171"/>
      <c r="AQ16637" s="171"/>
      <c r="AR16637" s="171"/>
    </row>
    <row r="16638" spans="24:44">
      <c r="X16638" t="s">
        <v>43318</v>
      </c>
      <c r="Y16638" t="s">
        <v>386</v>
      </c>
      <c r="Z16638" t="s">
        <v>43319</v>
      </c>
      <c r="AA16638" t="s">
        <v>36897</v>
      </c>
      <c r="AB16638" t="s">
        <v>36898</v>
      </c>
      <c r="AO16638" s="171"/>
      <c r="AP16638" s="171"/>
      <c r="AQ16638" s="171"/>
      <c r="AR16638" s="171"/>
    </row>
    <row r="16639" spans="24:44">
      <c r="X16639" t="s">
        <v>43320</v>
      </c>
      <c r="Y16639" t="s">
        <v>386</v>
      </c>
      <c r="Z16639" t="s">
        <v>43321</v>
      </c>
      <c r="AA16639" t="s">
        <v>34125</v>
      </c>
      <c r="AB16639" t="s">
        <v>33674</v>
      </c>
      <c r="AO16639" s="171"/>
      <c r="AP16639" s="171"/>
      <c r="AQ16639" s="171"/>
      <c r="AR16639" s="171"/>
    </row>
    <row r="16640" spans="24:44">
      <c r="X16640" t="s">
        <v>43322</v>
      </c>
      <c r="Y16640" t="s">
        <v>386</v>
      </c>
      <c r="Z16640" t="s">
        <v>43323</v>
      </c>
      <c r="AA16640" t="s">
        <v>34125</v>
      </c>
      <c r="AB16640" t="s">
        <v>33674</v>
      </c>
      <c r="AO16640" s="171"/>
      <c r="AP16640" s="171"/>
      <c r="AQ16640" s="171"/>
      <c r="AR16640" s="171"/>
    </row>
    <row r="16641" spans="24:44">
      <c r="X16641" t="s">
        <v>3783</v>
      </c>
      <c r="Y16641" t="s">
        <v>386</v>
      </c>
      <c r="Z16641" t="s">
        <v>43324</v>
      </c>
      <c r="AA16641" t="s">
        <v>33846</v>
      </c>
      <c r="AB16641" t="s">
        <v>125</v>
      </c>
      <c r="AO16641" s="171"/>
      <c r="AP16641" s="171"/>
      <c r="AQ16641" s="171"/>
      <c r="AR16641" s="171"/>
    </row>
    <row r="16642" spans="24:44">
      <c r="X16642" t="s">
        <v>43325</v>
      </c>
      <c r="Y16642" t="s">
        <v>386</v>
      </c>
      <c r="Z16642" t="s">
        <v>37687</v>
      </c>
      <c r="AA16642" t="s">
        <v>34125</v>
      </c>
      <c r="AB16642" t="s">
        <v>33674</v>
      </c>
      <c r="AO16642" s="171"/>
      <c r="AP16642" s="171"/>
      <c r="AQ16642" s="171"/>
      <c r="AR16642" s="171"/>
    </row>
    <row r="16643" spans="24:44">
      <c r="X16643" t="s">
        <v>3786</v>
      </c>
      <c r="Y16643" t="s">
        <v>386</v>
      </c>
      <c r="Z16643" t="s">
        <v>43326</v>
      </c>
      <c r="AA16643" t="s">
        <v>36897</v>
      </c>
      <c r="AB16643" t="s">
        <v>36898</v>
      </c>
      <c r="AO16643" s="171"/>
      <c r="AP16643" s="171"/>
      <c r="AQ16643" s="171"/>
      <c r="AR16643" s="171"/>
    </row>
    <row r="16644" spans="24:44">
      <c r="X16644" t="s">
        <v>7216</v>
      </c>
      <c r="Y16644" t="s">
        <v>386</v>
      </c>
      <c r="Z16644" t="s">
        <v>43327</v>
      </c>
      <c r="AA16644" t="s">
        <v>34125</v>
      </c>
      <c r="AB16644" t="s">
        <v>33674</v>
      </c>
      <c r="AO16644" s="171"/>
      <c r="AP16644" s="171"/>
      <c r="AQ16644" s="171"/>
      <c r="AR16644" s="171"/>
    </row>
    <row r="16645" spans="24:44">
      <c r="X16645" t="s">
        <v>7206</v>
      </c>
      <c r="Y16645" t="s">
        <v>386</v>
      </c>
      <c r="Z16645" t="s">
        <v>43328</v>
      </c>
      <c r="AA16645" t="s">
        <v>33677</v>
      </c>
      <c r="AB16645" t="s">
        <v>125</v>
      </c>
      <c r="AO16645" s="171"/>
      <c r="AP16645" s="171"/>
      <c r="AQ16645" s="171"/>
      <c r="AR16645" s="171"/>
    </row>
    <row r="16646" spans="24:44">
      <c r="X16646" t="s">
        <v>43329</v>
      </c>
      <c r="Y16646" t="s">
        <v>386</v>
      </c>
      <c r="Z16646" t="s">
        <v>43330</v>
      </c>
      <c r="AA16646" t="s">
        <v>33846</v>
      </c>
      <c r="AB16646" t="s">
        <v>125</v>
      </c>
      <c r="AO16646" s="171"/>
      <c r="AP16646" s="171"/>
      <c r="AQ16646" s="171"/>
      <c r="AR16646" s="171"/>
    </row>
    <row r="16647" spans="24:44">
      <c r="X16647" t="s">
        <v>43331</v>
      </c>
      <c r="Y16647" t="s">
        <v>386</v>
      </c>
      <c r="Z16647" t="s">
        <v>43332</v>
      </c>
      <c r="AA16647" t="s">
        <v>33984</v>
      </c>
      <c r="AB16647" t="s">
        <v>125</v>
      </c>
      <c r="AO16647" s="171"/>
      <c r="AP16647" s="171"/>
      <c r="AQ16647" s="171"/>
      <c r="AR16647" s="171"/>
    </row>
    <row r="16648" spans="24:44">
      <c r="X16648" t="s">
        <v>43333</v>
      </c>
      <c r="Y16648" t="s">
        <v>386</v>
      </c>
      <c r="Z16648" t="s">
        <v>43334</v>
      </c>
      <c r="AA16648" t="s">
        <v>34125</v>
      </c>
      <c r="AB16648" t="s">
        <v>33674</v>
      </c>
      <c r="AO16648" s="171"/>
      <c r="AP16648" s="171"/>
      <c r="AQ16648" s="171"/>
      <c r="AR16648" s="171"/>
    </row>
    <row r="16649" spans="24:44">
      <c r="X16649" t="s">
        <v>43335</v>
      </c>
      <c r="Y16649" t="s">
        <v>386</v>
      </c>
      <c r="Z16649" t="s">
        <v>36699</v>
      </c>
      <c r="AA16649" t="s">
        <v>41656</v>
      </c>
      <c r="AB16649" t="s">
        <v>36914</v>
      </c>
      <c r="AO16649" s="171"/>
      <c r="AP16649" s="171"/>
      <c r="AQ16649" s="171"/>
      <c r="AR16649" s="171"/>
    </row>
    <row r="16650" spans="24:44">
      <c r="X16650" t="s">
        <v>43335</v>
      </c>
      <c r="Y16650" t="s">
        <v>386</v>
      </c>
      <c r="Z16650" t="s">
        <v>36699</v>
      </c>
      <c r="AA16650" t="s">
        <v>41656</v>
      </c>
      <c r="AB16650" t="s">
        <v>36914</v>
      </c>
      <c r="AO16650" s="171"/>
      <c r="AP16650" s="171"/>
      <c r="AQ16650" s="171"/>
      <c r="AR16650" s="171"/>
    </row>
    <row r="16651" spans="24:44">
      <c r="X16651" t="s">
        <v>43336</v>
      </c>
      <c r="Y16651" t="s">
        <v>386</v>
      </c>
      <c r="Z16651" t="s">
        <v>43337</v>
      </c>
      <c r="AA16651" t="s">
        <v>41143</v>
      </c>
      <c r="AB16651" t="s">
        <v>5361</v>
      </c>
      <c r="AO16651" s="171"/>
      <c r="AP16651" s="171"/>
      <c r="AQ16651" s="171"/>
      <c r="AR16651" s="171"/>
    </row>
    <row r="16652" spans="24:44">
      <c r="X16652" t="s">
        <v>43336</v>
      </c>
      <c r="Y16652" t="s">
        <v>386</v>
      </c>
      <c r="Z16652" t="s">
        <v>43337</v>
      </c>
      <c r="AA16652" t="s">
        <v>41143</v>
      </c>
      <c r="AB16652" t="s">
        <v>5361</v>
      </c>
      <c r="AO16652" s="171"/>
      <c r="AP16652" s="171"/>
      <c r="AQ16652" s="171"/>
      <c r="AR16652" s="171"/>
    </row>
    <row r="16653" spans="24:44">
      <c r="X16653" t="s">
        <v>43338</v>
      </c>
      <c r="Y16653" t="s">
        <v>386</v>
      </c>
      <c r="Z16653" t="s">
        <v>36691</v>
      </c>
      <c r="AA16653" t="s">
        <v>41252</v>
      </c>
      <c r="AB16653" t="s">
        <v>32837</v>
      </c>
      <c r="AO16653" s="171"/>
      <c r="AP16653" s="171"/>
      <c r="AQ16653" s="171"/>
      <c r="AR16653" s="171"/>
    </row>
    <row r="16654" spans="24:44">
      <c r="X16654" t="s">
        <v>43338</v>
      </c>
      <c r="Y16654" t="s">
        <v>386</v>
      </c>
      <c r="Z16654" t="s">
        <v>36691</v>
      </c>
      <c r="AA16654" t="s">
        <v>41252</v>
      </c>
      <c r="AB16654" t="s">
        <v>32837</v>
      </c>
      <c r="AO16654" s="171"/>
      <c r="AP16654" s="171"/>
      <c r="AQ16654" s="171"/>
      <c r="AR16654" s="171"/>
    </row>
    <row r="16655" spans="24:44">
      <c r="X16655" t="s">
        <v>43339</v>
      </c>
      <c r="Y16655" t="s">
        <v>386</v>
      </c>
      <c r="Z16655" t="s">
        <v>38532</v>
      </c>
      <c r="AA16655" t="s">
        <v>43340</v>
      </c>
      <c r="AB16655" t="s">
        <v>38534</v>
      </c>
      <c r="AO16655" s="171"/>
      <c r="AP16655" s="171"/>
      <c r="AQ16655" s="171"/>
      <c r="AR16655" s="171"/>
    </row>
    <row r="16656" spans="24:44">
      <c r="X16656" t="s">
        <v>43339</v>
      </c>
      <c r="Y16656" t="s">
        <v>386</v>
      </c>
      <c r="Z16656" t="s">
        <v>38532</v>
      </c>
      <c r="AA16656" t="s">
        <v>43340</v>
      </c>
      <c r="AB16656" t="s">
        <v>38534</v>
      </c>
      <c r="AO16656" s="171"/>
      <c r="AP16656" s="171"/>
      <c r="AQ16656" s="171"/>
      <c r="AR16656" s="171"/>
    </row>
    <row r="16657" spans="24:44">
      <c r="X16657" t="s">
        <v>43341</v>
      </c>
      <c r="Y16657" t="s">
        <v>386</v>
      </c>
      <c r="Z16657" t="s">
        <v>41089</v>
      </c>
      <c r="AA16657" t="s">
        <v>41208</v>
      </c>
      <c r="AB16657" t="s">
        <v>33841</v>
      </c>
      <c r="AO16657" s="171"/>
      <c r="AP16657" s="171"/>
      <c r="AQ16657" s="171"/>
      <c r="AR16657" s="171"/>
    </row>
    <row r="16658" spans="24:44">
      <c r="X16658" t="s">
        <v>43341</v>
      </c>
      <c r="Y16658" t="s">
        <v>386</v>
      </c>
      <c r="Z16658" t="s">
        <v>41089</v>
      </c>
      <c r="AA16658" t="s">
        <v>41208</v>
      </c>
      <c r="AB16658" t="s">
        <v>33841</v>
      </c>
      <c r="AO16658" s="171"/>
      <c r="AP16658" s="171"/>
      <c r="AQ16658" s="171"/>
      <c r="AR16658" s="171"/>
    </row>
    <row r="16659" spans="24:44">
      <c r="X16659" t="s">
        <v>43342</v>
      </c>
      <c r="Y16659" t="s">
        <v>386</v>
      </c>
      <c r="Z16659" t="s">
        <v>43343</v>
      </c>
      <c r="AA16659" t="s">
        <v>43344</v>
      </c>
      <c r="AB16659" t="s">
        <v>125</v>
      </c>
      <c r="AO16659" s="171"/>
      <c r="AP16659" s="171"/>
      <c r="AQ16659" s="171"/>
      <c r="AR16659" s="171"/>
    </row>
    <row r="16660" spans="24:44">
      <c r="X16660" t="s">
        <v>43342</v>
      </c>
      <c r="Y16660" t="s">
        <v>386</v>
      </c>
      <c r="Z16660" t="s">
        <v>43343</v>
      </c>
      <c r="AA16660" t="s">
        <v>43344</v>
      </c>
      <c r="AB16660" t="s">
        <v>125</v>
      </c>
      <c r="AO16660" s="171"/>
      <c r="AP16660" s="171"/>
      <c r="AQ16660" s="171"/>
      <c r="AR16660" s="171"/>
    </row>
    <row r="16661" spans="24:44">
      <c r="X16661" t="s">
        <v>43345</v>
      </c>
      <c r="Y16661" t="s">
        <v>386</v>
      </c>
      <c r="Z16661" t="s">
        <v>43346</v>
      </c>
      <c r="AA16661" t="s">
        <v>43347</v>
      </c>
      <c r="AB16661" t="s">
        <v>33927</v>
      </c>
      <c r="AO16661" s="171"/>
      <c r="AP16661" s="171"/>
      <c r="AQ16661" s="171"/>
      <c r="AR16661" s="171"/>
    </row>
    <row r="16662" spans="24:44">
      <c r="X16662" t="s">
        <v>43345</v>
      </c>
      <c r="Y16662" t="s">
        <v>386</v>
      </c>
      <c r="Z16662" t="s">
        <v>43346</v>
      </c>
      <c r="AA16662" t="s">
        <v>43347</v>
      </c>
      <c r="AB16662" t="s">
        <v>33927</v>
      </c>
      <c r="AO16662" s="171"/>
      <c r="AP16662" s="171"/>
      <c r="AQ16662" s="171"/>
      <c r="AR16662" s="171"/>
    </row>
    <row r="16663" spans="24:44">
      <c r="X16663" t="s">
        <v>43348</v>
      </c>
      <c r="Y16663" t="s">
        <v>386</v>
      </c>
      <c r="Z16663" t="s">
        <v>43349</v>
      </c>
      <c r="AA16663" t="s">
        <v>41456</v>
      </c>
      <c r="AB16663" t="s">
        <v>36898</v>
      </c>
      <c r="AO16663" s="171"/>
      <c r="AP16663" s="171"/>
      <c r="AQ16663" s="171"/>
      <c r="AR16663" s="171"/>
    </row>
    <row r="16664" spans="24:44">
      <c r="X16664" t="s">
        <v>43350</v>
      </c>
      <c r="Y16664" t="s">
        <v>386</v>
      </c>
      <c r="Z16664" t="s">
        <v>43351</v>
      </c>
      <c r="AA16664" t="s">
        <v>40857</v>
      </c>
      <c r="AB16664" t="s">
        <v>33694</v>
      </c>
      <c r="AO16664" s="171"/>
      <c r="AP16664" s="171"/>
      <c r="AQ16664" s="171"/>
      <c r="AR16664" s="171"/>
    </row>
    <row r="16665" spans="24:44">
      <c r="X16665" t="s">
        <v>43352</v>
      </c>
      <c r="Y16665" t="s">
        <v>386</v>
      </c>
      <c r="Z16665" t="s">
        <v>40859</v>
      </c>
      <c r="AA16665" t="s">
        <v>40857</v>
      </c>
      <c r="AB16665" t="s">
        <v>33694</v>
      </c>
      <c r="AO16665" s="171"/>
      <c r="AP16665" s="171"/>
      <c r="AQ16665" s="171"/>
      <c r="AR16665" s="171"/>
    </row>
    <row r="16666" spans="24:44">
      <c r="X16666" t="s">
        <v>43353</v>
      </c>
      <c r="Y16666" t="s">
        <v>386</v>
      </c>
      <c r="Z16666" t="s">
        <v>40989</v>
      </c>
      <c r="AA16666" t="s">
        <v>42203</v>
      </c>
      <c r="AB16666" t="s">
        <v>33627</v>
      </c>
      <c r="AO16666" s="171"/>
      <c r="AP16666" s="171"/>
      <c r="AQ16666" s="171"/>
      <c r="AR16666" s="171"/>
    </row>
    <row r="16667" spans="24:44">
      <c r="X16667" t="s">
        <v>43354</v>
      </c>
      <c r="Y16667" t="s">
        <v>386</v>
      </c>
      <c r="Z16667" t="s">
        <v>41000</v>
      </c>
      <c r="AA16667" t="s">
        <v>40998</v>
      </c>
      <c r="AB16667" t="s">
        <v>34158</v>
      </c>
      <c r="AO16667" s="171"/>
      <c r="AP16667" s="171"/>
      <c r="AQ16667" s="171"/>
      <c r="AR16667" s="171"/>
    </row>
    <row r="16668" spans="24:44">
      <c r="X16668" t="s">
        <v>43355</v>
      </c>
      <c r="Y16668" t="s">
        <v>386</v>
      </c>
      <c r="Z16668" t="s">
        <v>43356</v>
      </c>
      <c r="AA16668" t="s">
        <v>41143</v>
      </c>
      <c r="AB16668" t="s">
        <v>5361</v>
      </c>
      <c r="AO16668" s="171"/>
      <c r="AP16668" s="171"/>
      <c r="AQ16668" s="171"/>
      <c r="AR16668" s="171"/>
    </row>
    <row r="16669" spans="24:44">
      <c r="X16669" t="s">
        <v>43357</v>
      </c>
      <c r="Y16669" t="s">
        <v>386</v>
      </c>
      <c r="Z16669" t="s">
        <v>43358</v>
      </c>
      <c r="AA16669" t="s">
        <v>41208</v>
      </c>
      <c r="AB16669" t="s">
        <v>33841</v>
      </c>
      <c r="AO16669" s="171"/>
      <c r="AP16669" s="171"/>
      <c r="AQ16669" s="171"/>
      <c r="AR16669" s="171"/>
    </row>
    <row r="16670" spans="24:44">
      <c r="X16670" t="s">
        <v>43359</v>
      </c>
      <c r="Y16670" t="s">
        <v>386</v>
      </c>
      <c r="Z16670" t="s">
        <v>41087</v>
      </c>
      <c r="AA16670" t="s">
        <v>41208</v>
      </c>
      <c r="AB16670" t="s">
        <v>33841</v>
      </c>
      <c r="AO16670" s="171"/>
      <c r="AP16670" s="171"/>
      <c r="AQ16670" s="171"/>
      <c r="AR16670" s="171"/>
    </row>
    <row r="16671" spans="24:44">
      <c r="X16671" t="s">
        <v>43360</v>
      </c>
      <c r="Y16671" t="s">
        <v>386</v>
      </c>
      <c r="Z16671" t="s">
        <v>43361</v>
      </c>
      <c r="AA16671" t="s">
        <v>41252</v>
      </c>
      <c r="AB16671" t="s">
        <v>32837</v>
      </c>
      <c r="AO16671" s="171"/>
      <c r="AP16671" s="171"/>
      <c r="AQ16671" s="171"/>
      <c r="AR16671" s="171"/>
    </row>
    <row r="16672" spans="24:44">
      <c r="X16672" t="s">
        <v>43360</v>
      </c>
      <c r="Y16672" t="s">
        <v>386</v>
      </c>
      <c r="Z16672" t="s">
        <v>43361</v>
      </c>
      <c r="AA16672" t="s">
        <v>41252</v>
      </c>
      <c r="AB16672" t="s">
        <v>32837</v>
      </c>
      <c r="AO16672" s="171"/>
      <c r="AP16672" s="171"/>
      <c r="AQ16672" s="171"/>
      <c r="AR16672" s="171"/>
    </row>
    <row r="16673" spans="24:44">
      <c r="X16673" t="s">
        <v>43362</v>
      </c>
      <c r="Y16673" t="s">
        <v>386</v>
      </c>
      <c r="Z16673" t="s">
        <v>43363</v>
      </c>
      <c r="AA16673" t="s">
        <v>43364</v>
      </c>
      <c r="AB16673" t="s">
        <v>37202</v>
      </c>
      <c r="AO16673" s="171"/>
      <c r="AP16673" s="171"/>
      <c r="AQ16673" s="171"/>
      <c r="AR16673" s="171"/>
    </row>
    <row r="16674" spans="24:44">
      <c r="X16674" t="s">
        <v>43362</v>
      </c>
      <c r="Y16674" t="s">
        <v>386</v>
      </c>
      <c r="Z16674" t="s">
        <v>43363</v>
      </c>
      <c r="AA16674" t="s">
        <v>43364</v>
      </c>
      <c r="AB16674" t="s">
        <v>37202</v>
      </c>
      <c r="AO16674" s="171"/>
      <c r="AP16674" s="171"/>
      <c r="AQ16674" s="171"/>
      <c r="AR16674" s="171"/>
    </row>
    <row r="16675" spans="24:44">
      <c r="X16675" t="s">
        <v>43365</v>
      </c>
      <c r="Y16675" t="s">
        <v>386</v>
      </c>
      <c r="Z16675" t="s">
        <v>43366</v>
      </c>
      <c r="AA16675" t="s">
        <v>43367</v>
      </c>
      <c r="AB16675" t="s">
        <v>43368</v>
      </c>
      <c r="AO16675" s="171"/>
      <c r="AP16675" s="171"/>
      <c r="AQ16675" s="171"/>
      <c r="AR16675" s="171"/>
    </row>
    <row r="16676" spans="24:44">
      <c r="X16676" t="s">
        <v>43369</v>
      </c>
      <c r="Y16676" t="s">
        <v>386</v>
      </c>
      <c r="Z16676" t="s">
        <v>43370</v>
      </c>
      <c r="AA16676" t="s">
        <v>43371</v>
      </c>
      <c r="AB16676" t="s">
        <v>33927</v>
      </c>
      <c r="AO16676" s="171"/>
      <c r="AP16676" s="171"/>
      <c r="AQ16676" s="171"/>
      <c r="AR16676" s="171"/>
    </row>
    <row r="16677" spans="24:44">
      <c r="X16677" t="s">
        <v>43372</v>
      </c>
      <c r="Y16677" t="s">
        <v>386</v>
      </c>
      <c r="Z16677" t="s">
        <v>43373</v>
      </c>
      <c r="AA16677" t="s">
        <v>43371</v>
      </c>
      <c r="AB16677" t="s">
        <v>33927</v>
      </c>
      <c r="AO16677" s="171"/>
      <c r="AP16677" s="171"/>
      <c r="AQ16677" s="171"/>
      <c r="AR16677" s="171"/>
    </row>
    <row r="16678" spans="24:44">
      <c r="X16678" t="s">
        <v>43374</v>
      </c>
      <c r="Y16678" t="s">
        <v>386</v>
      </c>
      <c r="Z16678" t="s">
        <v>41091</v>
      </c>
      <c r="AA16678" t="s">
        <v>43347</v>
      </c>
      <c r="AB16678" t="s">
        <v>33927</v>
      </c>
      <c r="AO16678" s="171"/>
      <c r="AP16678" s="171"/>
      <c r="AQ16678" s="171"/>
      <c r="AR16678" s="171"/>
    </row>
    <row r="16679" spans="24:44">
      <c r="X16679" t="s">
        <v>43375</v>
      </c>
      <c r="Y16679" t="s">
        <v>386</v>
      </c>
      <c r="Z16679" t="s">
        <v>43376</v>
      </c>
      <c r="AA16679" t="s">
        <v>43377</v>
      </c>
      <c r="AB16679" t="s">
        <v>34129</v>
      </c>
      <c r="AO16679" s="171"/>
      <c r="AP16679" s="171"/>
      <c r="AQ16679" s="171"/>
      <c r="AR16679" s="171"/>
    </row>
    <row r="16680" spans="24:44">
      <c r="X16680" t="s">
        <v>43378</v>
      </c>
      <c r="Y16680" t="s">
        <v>386</v>
      </c>
      <c r="Z16680" t="s">
        <v>43376</v>
      </c>
      <c r="AA16680" t="s">
        <v>43377</v>
      </c>
      <c r="AB16680" t="s">
        <v>34129</v>
      </c>
      <c r="AO16680" s="171"/>
      <c r="AP16680" s="171"/>
      <c r="AQ16680" s="171"/>
      <c r="AR16680" s="171"/>
    </row>
    <row r="16681" spans="24:44">
      <c r="X16681" t="s">
        <v>43379</v>
      </c>
      <c r="Y16681" t="s">
        <v>386</v>
      </c>
      <c r="Z16681" t="s">
        <v>38833</v>
      </c>
      <c r="AA16681" t="s">
        <v>43344</v>
      </c>
      <c r="AB16681" t="s">
        <v>125</v>
      </c>
      <c r="AO16681" s="171"/>
      <c r="AP16681" s="171"/>
      <c r="AQ16681" s="171"/>
      <c r="AR16681" s="171"/>
    </row>
    <row r="16682" spans="24:44">
      <c r="X16682" t="s">
        <v>43379</v>
      </c>
      <c r="Y16682" t="s">
        <v>386</v>
      </c>
      <c r="Z16682" t="s">
        <v>38833</v>
      </c>
      <c r="AA16682" t="s">
        <v>43344</v>
      </c>
      <c r="AB16682" t="s">
        <v>125</v>
      </c>
      <c r="AO16682" s="171"/>
      <c r="AP16682" s="171"/>
      <c r="AQ16682" s="171"/>
      <c r="AR16682" s="171"/>
    </row>
    <row r="16683" spans="24:44">
      <c r="X16683" t="s">
        <v>43380</v>
      </c>
      <c r="Y16683" t="s">
        <v>386</v>
      </c>
      <c r="Z16683" t="s">
        <v>40370</v>
      </c>
      <c r="AA16683" t="s">
        <v>43381</v>
      </c>
      <c r="AB16683" t="s">
        <v>33784</v>
      </c>
      <c r="AO16683" s="171"/>
      <c r="AP16683" s="171"/>
      <c r="AQ16683" s="171"/>
      <c r="AR16683" s="171"/>
    </row>
    <row r="16684" spans="24:44">
      <c r="X16684" t="s">
        <v>43380</v>
      </c>
      <c r="Y16684" t="s">
        <v>386</v>
      </c>
      <c r="Z16684" t="s">
        <v>40370</v>
      </c>
      <c r="AA16684" t="s">
        <v>43381</v>
      </c>
      <c r="AB16684" t="s">
        <v>33784</v>
      </c>
      <c r="AO16684" s="171"/>
      <c r="AP16684" s="171"/>
      <c r="AQ16684" s="171"/>
      <c r="AR16684" s="171"/>
    </row>
    <row r="16685" spans="24:44">
      <c r="X16685" t="s">
        <v>43382</v>
      </c>
      <c r="Y16685" t="s">
        <v>386</v>
      </c>
      <c r="Z16685" t="s">
        <v>43383</v>
      </c>
      <c r="AA16685" t="s">
        <v>43381</v>
      </c>
      <c r="AB16685" t="s">
        <v>33784</v>
      </c>
      <c r="AO16685" s="171"/>
      <c r="AP16685" s="171"/>
      <c r="AQ16685" s="171"/>
      <c r="AR16685" s="171"/>
    </row>
    <row r="16686" spans="24:44">
      <c r="X16686" t="s">
        <v>43382</v>
      </c>
      <c r="Y16686" t="s">
        <v>386</v>
      </c>
      <c r="Z16686" t="s">
        <v>43383</v>
      </c>
      <c r="AA16686" t="s">
        <v>43381</v>
      </c>
      <c r="AB16686" t="s">
        <v>33784</v>
      </c>
      <c r="AO16686" s="171"/>
      <c r="AP16686" s="171"/>
      <c r="AQ16686" s="171"/>
      <c r="AR16686" s="171"/>
    </row>
    <row r="16687" spans="24:44">
      <c r="X16687" t="s">
        <v>43384</v>
      </c>
      <c r="Y16687" t="s">
        <v>386</v>
      </c>
      <c r="Z16687" t="s">
        <v>40374</v>
      </c>
      <c r="AA16687" t="s">
        <v>43381</v>
      </c>
      <c r="AB16687" t="s">
        <v>33784</v>
      </c>
      <c r="AO16687" s="171"/>
      <c r="AP16687" s="171"/>
      <c r="AQ16687" s="171"/>
      <c r="AR16687" s="171"/>
    </row>
    <row r="16688" spans="24:44">
      <c r="X16688" t="s">
        <v>43384</v>
      </c>
      <c r="Y16688" t="s">
        <v>386</v>
      </c>
      <c r="Z16688" t="s">
        <v>40374</v>
      </c>
      <c r="AA16688" t="s">
        <v>43381</v>
      </c>
      <c r="AB16688" t="s">
        <v>33784</v>
      </c>
      <c r="AO16688" s="171"/>
      <c r="AP16688" s="171"/>
      <c r="AQ16688" s="171"/>
      <c r="AR16688" s="171"/>
    </row>
    <row r="16689" spans="24:44">
      <c r="X16689" t="s">
        <v>43385</v>
      </c>
      <c r="Y16689" t="s">
        <v>386</v>
      </c>
      <c r="Z16689" t="s">
        <v>40697</v>
      </c>
      <c r="AA16689" t="s">
        <v>43381</v>
      </c>
      <c r="AB16689" t="s">
        <v>33784</v>
      </c>
      <c r="AO16689" s="171"/>
      <c r="AP16689" s="171"/>
      <c r="AQ16689" s="171"/>
      <c r="AR16689" s="171"/>
    </row>
    <row r="16690" spans="24:44">
      <c r="X16690" t="s">
        <v>43385</v>
      </c>
      <c r="Y16690" t="s">
        <v>386</v>
      </c>
      <c r="Z16690" t="s">
        <v>40697</v>
      </c>
      <c r="AA16690" t="s">
        <v>43381</v>
      </c>
      <c r="AB16690" t="s">
        <v>33784</v>
      </c>
      <c r="AO16690" s="171"/>
      <c r="AP16690" s="171"/>
      <c r="AQ16690" s="171"/>
      <c r="AR16690" s="171"/>
    </row>
    <row r="16691" spans="24:44">
      <c r="X16691" t="s">
        <v>43386</v>
      </c>
      <c r="Y16691" t="s">
        <v>386</v>
      </c>
      <c r="Z16691" t="s">
        <v>43387</v>
      </c>
      <c r="AA16691" t="s">
        <v>43381</v>
      </c>
      <c r="AB16691" t="s">
        <v>33784</v>
      </c>
      <c r="AO16691" s="171"/>
      <c r="AP16691" s="171"/>
      <c r="AQ16691" s="171"/>
      <c r="AR16691" s="171"/>
    </row>
    <row r="16692" spans="24:44">
      <c r="X16692" t="s">
        <v>43386</v>
      </c>
      <c r="Y16692" t="s">
        <v>386</v>
      </c>
      <c r="Z16692" t="s">
        <v>43387</v>
      </c>
      <c r="AA16692" t="s">
        <v>43381</v>
      </c>
      <c r="AB16692" t="s">
        <v>33784</v>
      </c>
      <c r="AO16692" s="171"/>
      <c r="AP16692" s="171"/>
      <c r="AQ16692" s="171"/>
      <c r="AR16692" s="171"/>
    </row>
    <row r="16693" spans="24:44">
      <c r="X16693" t="s">
        <v>43388</v>
      </c>
      <c r="Y16693" t="s">
        <v>386</v>
      </c>
      <c r="Z16693" t="s">
        <v>43389</v>
      </c>
      <c r="AA16693" t="s">
        <v>43390</v>
      </c>
      <c r="AB16693" t="s">
        <v>34214</v>
      </c>
      <c r="AO16693" s="171"/>
      <c r="AP16693" s="171"/>
      <c r="AQ16693" s="171"/>
      <c r="AR16693" s="171"/>
    </row>
    <row r="16694" spans="24:44">
      <c r="X16694" t="s">
        <v>43388</v>
      </c>
      <c r="Y16694" t="s">
        <v>386</v>
      </c>
      <c r="Z16694" t="s">
        <v>43389</v>
      </c>
      <c r="AA16694" t="s">
        <v>43390</v>
      </c>
      <c r="AB16694" t="s">
        <v>34214</v>
      </c>
      <c r="AO16694" s="171"/>
      <c r="AP16694" s="171"/>
      <c r="AQ16694" s="171"/>
      <c r="AR16694" s="171"/>
    </row>
    <row r="16695" spans="24:44">
      <c r="X16695" t="s">
        <v>43391</v>
      </c>
      <c r="Y16695" t="s">
        <v>386</v>
      </c>
      <c r="Z16695" t="s">
        <v>40331</v>
      </c>
      <c r="AA16695" t="s">
        <v>43392</v>
      </c>
      <c r="AB16695" t="s">
        <v>36022</v>
      </c>
      <c r="AO16695" s="171"/>
      <c r="AP16695" s="171"/>
      <c r="AQ16695" s="171"/>
      <c r="AR16695" s="171"/>
    </row>
    <row r="16696" spans="24:44">
      <c r="X16696" t="s">
        <v>43391</v>
      </c>
      <c r="Y16696" t="s">
        <v>386</v>
      </c>
      <c r="Z16696" t="s">
        <v>40331</v>
      </c>
      <c r="AA16696" t="s">
        <v>43392</v>
      </c>
      <c r="AB16696" t="s">
        <v>36022</v>
      </c>
      <c r="AO16696" s="171"/>
      <c r="AP16696" s="171"/>
      <c r="AQ16696" s="171"/>
      <c r="AR16696" s="171"/>
    </row>
    <row r="16697" spans="24:44">
      <c r="X16697" t="s">
        <v>43393</v>
      </c>
      <c r="Y16697" t="s">
        <v>389</v>
      </c>
      <c r="Z16697" t="s">
        <v>43394</v>
      </c>
      <c r="AA16697" t="s">
        <v>33715</v>
      </c>
      <c r="AB16697" t="s">
        <v>33627</v>
      </c>
      <c r="AO16697" s="171"/>
      <c r="AP16697" s="171"/>
      <c r="AQ16697" s="171"/>
      <c r="AR16697" s="171"/>
    </row>
    <row r="16698" spans="24:44">
      <c r="X16698" t="s">
        <v>43395</v>
      </c>
      <c r="Y16698" t="s">
        <v>389</v>
      </c>
      <c r="Z16698" t="s">
        <v>43396</v>
      </c>
      <c r="AA16698" t="s">
        <v>43397</v>
      </c>
      <c r="AB16698" t="s">
        <v>125</v>
      </c>
      <c r="AO16698" s="171"/>
      <c r="AP16698" s="171"/>
      <c r="AQ16698" s="171"/>
      <c r="AR16698" s="171"/>
    </row>
    <row r="16699" spans="24:44">
      <c r="X16699" t="s">
        <v>43398</v>
      </c>
      <c r="Y16699" t="s">
        <v>389</v>
      </c>
      <c r="Z16699" t="s">
        <v>43399</v>
      </c>
      <c r="AA16699" t="s">
        <v>43397</v>
      </c>
      <c r="AB16699" t="s">
        <v>125</v>
      </c>
      <c r="AO16699" s="171"/>
      <c r="AP16699" s="171"/>
      <c r="AQ16699" s="171"/>
      <c r="AR16699" s="171"/>
    </row>
    <row r="16700" spans="24:44">
      <c r="X16700" t="s">
        <v>43400</v>
      </c>
      <c r="Y16700" t="s">
        <v>389</v>
      </c>
      <c r="Z16700" t="s">
        <v>43401</v>
      </c>
      <c r="AA16700" t="s">
        <v>43397</v>
      </c>
      <c r="AB16700" t="s">
        <v>125</v>
      </c>
      <c r="AO16700" s="171"/>
      <c r="AP16700" s="171"/>
      <c r="AQ16700" s="171"/>
      <c r="AR16700" s="171"/>
    </row>
    <row r="16701" spans="24:44">
      <c r="X16701" t="s">
        <v>43402</v>
      </c>
      <c r="Y16701" t="s">
        <v>389</v>
      </c>
      <c r="Z16701" t="s">
        <v>43403</v>
      </c>
      <c r="AA16701" t="s">
        <v>43404</v>
      </c>
      <c r="AB16701" t="s">
        <v>125</v>
      </c>
      <c r="AO16701" s="171"/>
      <c r="AP16701" s="171"/>
      <c r="AQ16701" s="171"/>
      <c r="AR16701" s="171"/>
    </row>
    <row r="16702" spans="24:44">
      <c r="X16702" t="s">
        <v>43405</v>
      </c>
      <c r="Y16702" t="s">
        <v>386</v>
      </c>
      <c r="Z16702" t="s">
        <v>43406</v>
      </c>
      <c r="AA16702" t="s">
        <v>33840</v>
      </c>
      <c r="AB16702" t="s">
        <v>33841</v>
      </c>
      <c r="AO16702" s="171"/>
      <c r="AP16702" s="171"/>
      <c r="AQ16702" s="171"/>
      <c r="AR16702" s="171"/>
    </row>
    <row r="16703" spans="24:44">
      <c r="X16703" t="s">
        <v>43407</v>
      </c>
      <c r="Y16703" t="s">
        <v>386</v>
      </c>
      <c r="Z16703" t="s">
        <v>43408</v>
      </c>
      <c r="AA16703" t="s">
        <v>43409</v>
      </c>
      <c r="AB16703" t="s">
        <v>125</v>
      </c>
      <c r="AO16703" s="171"/>
      <c r="AP16703" s="171"/>
      <c r="AQ16703" s="171"/>
      <c r="AR16703" s="171"/>
    </row>
    <row r="16704" spans="24:44">
      <c r="X16704" t="s">
        <v>43410</v>
      </c>
      <c r="Y16704" t="s">
        <v>386</v>
      </c>
      <c r="Z16704" t="s">
        <v>43411</v>
      </c>
      <c r="AA16704" t="s">
        <v>34608</v>
      </c>
      <c r="AB16704" t="s">
        <v>33841</v>
      </c>
      <c r="AO16704" s="171"/>
      <c r="AP16704" s="171"/>
      <c r="AQ16704" s="171"/>
      <c r="AR16704" s="171"/>
    </row>
    <row r="16705" spans="24:44">
      <c r="X16705" t="s">
        <v>43412</v>
      </c>
      <c r="Y16705" t="s">
        <v>389</v>
      </c>
      <c r="Z16705" t="s">
        <v>43413</v>
      </c>
      <c r="AA16705" t="s">
        <v>43414</v>
      </c>
      <c r="AB16705" t="s">
        <v>125</v>
      </c>
      <c r="AO16705" s="171"/>
      <c r="AP16705" s="171"/>
      <c r="AQ16705" s="171"/>
      <c r="AR16705" s="171"/>
    </row>
    <row r="16706" spans="24:44">
      <c r="X16706" t="s">
        <v>43415</v>
      </c>
      <c r="Y16706" t="s">
        <v>389</v>
      </c>
      <c r="Z16706" t="s">
        <v>43416</v>
      </c>
      <c r="AA16706" t="s">
        <v>43417</v>
      </c>
      <c r="AB16706" t="s">
        <v>125</v>
      </c>
      <c r="AO16706" s="171"/>
      <c r="AP16706" s="171"/>
      <c r="AQ16706" s="171"/>
      <c r="AR16706" s="171"/>
    </row>
    <row r="16707" spans="24:44">
      <c r="X16707" t="s">
        <v>43418</v>
      </c>
      <c r="Y16707" t="s">
        <v>389</v>
      </c>
      <c r="Z16707" t="s">
        <v>43419</v>
      </c>
      <c r="AA16707" t="s">
        <v>43417</v>
      </c>
      <c r="AB16707" t="s">
        <v>125</v>
      </c>
      <c r="AO16707" s="171"/>
      <c r="AP16707" s="171"/>
      <c r="AQ16707" s="171"/>
      <c r="AR16707" s="171"/>
    </row>
    <row r="16708" spans="24:44">
      <c r="X16708" t="s">
        <v>43420</v>
      </c>
      <c r="Y16708" t="s">
        <v>386</v>
      </c>
      <c r="Z16708" t="s">
        <v>43421</v>
      </c>
      <c r="AA16708" t="s">
        <v>43422</v>
      </c>
      <c r="AB16708" t="s">
        <v>33927</v>
      </c>
      <c r="AO16708" s="171"/>
      <c r="AP16708" s="171"/>
      <c r="AQ16708" s="171"/>
      <c r="AR16708" s="171"/>
    </row>
    <row r="16709" spans="24:44">
      <c r="X16709" t="s">
        <v>43423</v>
      </c>
      <c r="Y16709" t="s">
        <v>386</v>
      </c>
      <c r="Z16709" t="s">
        <v>43424</v>
      </c>
      <c r="AA16709" t="s">
        <v>43422</v>
      </c>
      <c r="AB16709" t="s">
        <v>33927</v>
      </c>
      <c r="AO16709" s="171"/>
      <c r="AP16709" s="171"/>
      <c r="AQ16709" s="171"/>
      <c r="AR16709" s="171"/>
    </row>
    <row r="16710" spans="24:44">
      <c r="X16710" t="s">
        <v>43425</v>
      </c>
      <c r="Y16710" t="s">
        <v>386</v>
      </c>
      <c r="Z16710" t="s">
        <v>43426</v>
      </c>
      <c r="AA16710" t="s">
        <v>34758</v>
      </c>
      <c r="AB16710" t="s">
        <v>34158</v>
      </c>
      <c r="AO16710" s="171"/>
      <c r="AP16710" s="171"/>
      <c r="AQ16710" s="171"/>
      <c r="AR16710" s="171"/>
    </row>
    <row r="16711" spans="24:44">
      <c r="X16711" t="s">
        <v>43427</v>
      </c>
      <c r="Y16711" t="s">
        <v>389</v>
      </c>
      <c r="Z16711" t="s">
        <v>43428</v>
      </c>
      <c r="AA16711" t="s">
        <v>43429</v>
      </c>
      <c r="AB16711" t="s">
        <v>125</v>
      </c>
      <c r="AO16711" s="171"/>
      <c r="AP16711" s="171"/>
      <c r="AQ16711" s="171"/>
      <c r="AR16711" s="171"/>
    </row>
    <row r="16712" spans="24:44">
      <c r="X16712" t="s">
        <v>43430</v>
      </c>
      <c r="Y16712" t="s">
        <v>389</v>
      </c>
      <c r="Z16712" t="s">
        <v>43431</v>
      </c>
      <c r="AA16712" t="s">
        <v>43432</v>
      </c>
      <c r="AB16712" t="s">
        <v>125</v>
      </c>
      <c r="AO16712" s="171"/>
      <c r="AP16712" s="171"/>
      <c r="AQ16712" s="171"/>
      <c r="AR16712" s="171"/>
    </row>
    <row r="16713" spans="24:44">
      <c r="X16713" t="s">
        <v>43430</v>
      </c>
      <c r="Y16713" t="s">
        <v>389</v>
      </c>
      <c r="Z16713" t="s">
        <v>43431</v>
      </c>
      <c r="AA16713" t="s">
        <v>43432</v>
      </c>
      <c r="AB16713" t="s">
        <v>125</v>
      </c>
      <c r="AO16713" s="171"/>
      <c r="AP16713" s="171"/>
      <c r="AQ16713" s="171"/>
      <c r="AR16713" s="171"/>
    </row>
    <row r="16714" spans="24:44">
      <c r="X16714" t="s">
        <v>43433</v>
      </c>
      <c r="Y16714" t="s">
        <v>386</v>
      </c>
      <c r="Z16714" t="s">
        <v>43434</v>
      </c>
      <c r="AA16714" t="s">
        <v>43435</v>
      </c>
      <c r="AB16714" t="s">
        <v>33769</v>
      </c>
      <c r="AO16714" s="171"/>
      <c r="AP16714" s="171"/>
      <c r="AQ16714" s="171"/>
      <c r="AR16714" s="171"/>
    </row>
    <row r="16715" spans="24:44">
      <c r="X16715" t="s">
        <v>43436</v>
      </c>
      <c r="Y16715" t="s">
        <v>389</v>
      </c>
      <c r="Z16715" t="s">
        <v>43437</v>
      </c>
      <c r="AA16715" t="s">
        <v>43435</v>
      </c>
      <c r="AB16715" t="s">
        <v>33769</v>
      </c>
      <c r="AO16715" s="171"/>
      <c r="AP16715" s="171"/>
      <c r="AQ16715" s="171"/>
      <c r="AR16715" s="171"/>
    </row>
    <row r="16716" spans="24:44">
      <c r="X16716" t="s">
        <v>43438</v>
      </c>
      <c r="Y16716" t="s">
        <v>389</v>
      </c>
      <c r="Z16716" t="s">
        <v>43439</v>
      </c>
      <c r="AA16716" t="s">
        <v>43435</v>
      </c>
      <c r="AB16716" t="s">
        <v>33769</v>
      </c>
      <c r="AO16716" s="171"/>
      <c r="AP16716" s="171"/>
      <c r="AQ16716" s="171"/>
      <c r="AR16716" s="171"/>
    </row>
    <row r="16717" spans="24:44">
      <c r="X16717" t="s">
        <v>43440</v>
      </c>
      <c r="Y16717" t="s">
        <v>389</v>
      </c>
      <c r="Z16717" t="s">
        <v>43441</v>
      </c>
      <c r="AA16717" t="s">
        <v>43435</v>
      </c>
      <c r="AB16717" t="s">
        <v>33769</v>
      </c>
      <c r="AO16717" s="171"/>
      <c r="AP16717" s="171"/>
      <c r="AQ16717" s="171"/>
      <c r="AR16717" s="171"/>
    </row>
    <row r="16718" spans="24:44">
      <c r="X16718" t="s">
        <v>43442</v>
      </c>
      <c r="Y16718" t="s">
        <v>389</v>
      </c>
      <c r="Z16718" t="s">
        <v>43443</v>
      </c>
      <c r="AA16718" t="s">
        <v>43435</v>
      </c>
      <c r="AB16718" t="s">
        <v>33769</v>
      </c>
      <c r="AO16718" s="171"/>
      <c r="AP16718" s="171"/>
      <c r="AQ16718" s="171"/>
      <c r="AR16718" s="171"/>
    </row>
    <row r="16719" spans="24:44">
      <c r="X16719" t="s">
        <v>43444</v>
      </c>
      <c r="Y16719" t="s">
        <v>389</v>
      </c>
      <c r="Z16719" t="s">
        <v>43445</v>
      </c>
      <c r="AA16719" t="s">
        <v>43435</v>
      </c>
      <c r="AB16719" t="s">
        <v>33769</v>
      </c>
      <c r="AO16719" s="171"/>
      <c r="AP16719" s="171"/>
      <c r="AQ16719" s="171"/>
      <c r="AR16719" s="171"/>
    </row>
    <row r="16720" spans="24:44">
      <c r="X16720" t="s">
        <v>43446</v>
      </c>
      <c r="Y16720" t="s">
        <v>389</v>
      </c>
      <c r="Z16720" t="s">
        <v>43447</v>
      </c>
      <c r="AA16720" t="s">
        <v>43435</v>
      </c>
      <c r="AB16720" t="s">
        <v>33769</v>
      </c>
      <c r="AO16720" s="171"/>
      <c r="AP16720" s="171"/>
      <c r="AQ16720" s="171"/>
      <c r="AR16720" s="171"/>
    </row>
    <row r="16721" spans="24:44">
      <c r="X16721" t="s">
        <v>43448</v>
      </c>
      <c r="Y16721" t="s">
        <v>389</v>
      </c>
      <c r="Z16721" t="s">
        <v>43449</v>
      </c>
      <c r="AA16721" t="s">
        <v>43435</v>
      </c>
      <c r="AB16721" t="s">
        <v>33769</v>
      </c>
      <c r="AO16721" s="171"/>
      <c r="AP16721" s="171"/>
      <c r="AQ16721" s="171"/>
      <c r="AR16721" s="171"/>
    </row>
    <row r="16722" spans="24:44">
      <c r="X16722" t="s">
        <v>43450</v>
      </c>
      <c r="Y16722" t="s">
        <v>389</v>
      </c>
      <c r="Z16722" t="s">
        <v>43451</v>
      </c>
      <c r="AA16722" t="s">
        <v>43435</v>
      </c>
      <c r="AB16722" t="s">
        <v>33769</v>
      </c>
      <c r="AO16722" s="171"/>
      <c r="AP16722" s="171"/>
      <c r="AQ16722" s="171"/>
      <c r="AR16722" s="171"/>
    </row>
    <row r="16723" spans="24:44">
      <c r="X16723" t="s">
        <v>43452</v>
      </c>
      <c r="Y16723" t="s">
        <v>389</v>
      </c>
      <c r="Z16723" t="s">
        <v>43453</v>
      </c>
      <c r="AA16723" t="s">
        <v>43435</v>
      </c>
      <c r="AB16723" t="s">
        <v>33769</v>
      </c>
      <c r="AO16723" s="171"/>
      <c r="AP16723" s="171"/>
      <c r="AQ16723" s="171"/>
      <c r="AR16723" s="171"/>
    </row>
    <row r="16724" spans="24:44">
      <c r="X16724" t="s">
        <v>43454</v>
      </c>
      <c r="Y16724" t="s">
        <v>389</v>
      </c>
      <c r="Z16724" t="s">
        <v>43455</v>
      </c>
      <c r="AA16724" t="s">
        <v>43435</v>
      </c>
      <c r="AB16724" t="s">
        <v>33769</v>
      </c>
      <c r="AO16724" s="171"/>
      <c r="AP16724" s="171"/>
      <c r="AQ16724" s="171"/>
      <c r="AR16724" s="171"/>
    </row>
    <row r="16725" spans="24:44">
      <c r="X16725" t="s">
        <v>43456</v>
      </c>
      <c r="Y16725" t="s">
        <v>389</v>
      </c>
      <c r="Z16725" t="s">
        <v>43457</v>
      </c>
      <c r="AA16725" t="s">
        <v>43435</v>
      </c>
      <c r="AB16725" t="s">
        <v>33769</v>
      </c>
      <c r="AO16725" s="171"/>
      <c r="AP16725" s="171"/>
      <c r="AQ16725" s="171"/>
      <c r="AR16725" s="171"/>
    </row>
    <row r="16726" spans="24:44">
      <c r="X16726" t="s">
        <v>43458</v>
      </c>
      <c r="Y16726" t="s">
        <v>386</v>
      </c>
      <c r="Z16726" t="s">
        <v>43459</v>
      </c>
      <c r="AA16726" t="s">
        <v>43435</v>
      </c>
      <c r="AB16726" t="s">
        <v>33769</v>
      </c>
      <c r="AO16726" s="171"/>
      <c r="AP16726" s="171"/>
      <c r="AQ16726" s="171"/>
      <c r="AR16726" s="171"/>
    </row>
    <row r="16727" spans="24:44">
      <c r="X16727" t="s">
        <v>43460</v>
      </c>
      <c r="Y16727" t="s">
        <v>389</v>
      </c>
      <c r="Z16727" t="s">
        <v>43461</v>
      </c>
      <c r="AA16727" t="s">
        <v>43435</v>
      </c>
      <c r="AB16727" t="s">
        <v>33769</v>
      </c>
      <c r="AO16727" s="171"/>
      <c r="AP16727" s="171"/>
      <c r="AQ16727" s="171"/>
      <c r="AR16727" s="171"/>
    </row>
    <row r="16728" spans="24:44">
      <c r="X16728" t="s">
        <v>43462</v>
      </c>
      <c r="Y16728" t="s">
        <v>389</v>
      </c>
      <c r="Z16728" t="s">
        <v>43463</v>
      </c>
      <c r="AA16728" t="s">
        <v>43435</v>
      </c>
      <c r="AB16728" t="s">
        <v>33769</v>
      </c>
      <c r="AO16728" s="171"/>
      <c r="AP16728" s="171"/>
      <c r="AQ16728" s="171"/>
      <c r="AR16728" s="171"/>
    </row>
    <row r="16729" spans="24:44">
      <c r="X16729" t="s">
        <v>43464</v>
      </c>
      <c r="Y16729" t="s">
        <v>389</v>
      </c>
      <c r="Z16729" t="s">
        <v>43465</v>
      </c>
      <c r="AA16729" t="s">
        <v>43435</v>
      </c>
      <c r="AB16729" t="s">
        <v>33769</v>
      </c>
      <c r="AO16729" s="171"/>
      <c r="AP16729" s="171"/>
      <c r="AQ16729" s="171"/>
      <c r="AR16729" s="171"/>
    </row>
    <row r="16730" spans="24:44">
      <c r="X16730" t="s">
        <v>43466</v>
      </c>
      <c r="Y16730" t="s">
        <v>389</v>
      </c>
      <c r="Z16730" t="s">
        <v>43467</v>
      </c>
      <c r="AA16730" t="s">
        <v>43435</v>
      </c>
      <c r="AB16730" t="s">
        <v>33769</v>
      </c>
      <c r="AO16730" s="171"/>
      <c r="AP16730" s="171"/>
      <c r="AQ16730" s="171"/>
      <c r="AR16730" s="171"/>
    </row>
    <row r="16731" spans="24:44">
      <c r="X16731" t="s">
        <v>43468</v>
      </c>
      <c r="Y16731" t="s">
        <v>389</v>
      </c>
      <c r="Z16731" t="s">
        <v>43469</v>
      </c>
      <c r="AA16731" t="s">
        <v>43435</v>
      </c>
      <c r="AB16731" t="s">
        <v>33769</v>
      </c>
      <c r="AO16731" s="171"/>
      <c r="AP16731" s="171"/>
      <c r="AQ16731" s="171"/>
      <c r="AR16731" s="171"/>
    </row>
    <row r="16732" spans="24:44">
      <c r="X16732" t="s">
        <v>43470</v>
      </c>
      <c r="Y16732" t="s">
        <v>389</v>
      </c>
      <c r="Z16732" t="s">
        <v>43471</v>
      </c>
      <c r="AA16732" t="s">
        <v>43435</v>
      </c>
      <c r="AB16732" t="s">
        <v>33769</v>
      </c>
      <c r="AO16732" s="171"/>
      <c r="AP16732" s="171"/>
      <c r="AQ16732" s="171"/>
      <c r="AR16732" s="171"/>
    </row>
    <row r="16733" spans="24:44">
      <c r="X16733" t="s">
        <v>43472</v>
      </c>
      <c r="Y16733" t="s">
        <v>389</v>
      </c>
      <c r="Z16733" t="s">
        <v>43473</v>
      </c>
      <c r="AA16733" t="s">
        <v>43435</v>
      </c>
      <c r="AB16733" t="s">
        <v>33769</v>
      </c>
      <c r="AO16733" s="171"/>
      <c r="AP16733" s="171"/>
      <c r="AQ16733" s="171"/>
      <c r="AR16733" s="171"/>
    </row>
    <row r="16734" spans="24:44">
      <c r="X16734" t="s">
        <v>43474</v>
      </c>
      <c r="Y16734" t="s">
        <v>389</v>
      </c>
      <c r="Z16734" t="s">
        <v>33639</v>
      </c>
      <c r="AA16734" t="s">
        <v>43435</v>
      </c>
      <c r="AB16734" t="s">
        <v>33769</v>
      </c>
      <c r="AO16734" s="171"/>
      <c r="AP16734" s="171"/>
      <c r="AQ16734" s="171"/>
      <c r="AR16734" s="171"/>
    </row>
    <row r="16735" spans="24:44">
      <c r="X16735" t="s">
        <v>43475</v>
      </c>
      <c r="Y16735" t="s">
        <v>389</v>
      </c>
      <c r="Z16735" t="s">
        <v>43476</v>
      </c>
      <c r="AA16735" t="s">
        <v>43435</v>
      </c>
      <c r="AB16735" t="s">
        <v>33769</v>
      </c>
      <c r="AO16735" s="171"/>
      <c r="AP16735" s="171"/>
      <c r="AQ16735" s="171"/>
      <c r="AR16735" s="171"/>
    </row>
    <row r="16736" spans="24:44">
      <c r="X16736" t="s">
        <v>43477</v>
      </c>
      <c r="Y16736" t="s">
        <v>389</v>
      </c>
      <c r="Z16736" t="s">
        <v>43478</v>
      </c>
      <c r="AA16736" t="s">
        <v>43435</v>
      </c>
      <c r="AB16736" t="s">
        <v>33769</v>
      </c>
      <c r="AO16736" s="171"/>
      <c r="AP16736" s="171"/>
      <c r="AQ16736" s="171"/>
      <c r="AR16736" s="171"/>
    </row>
    <row r="16737" spans="24:44">
      <c r="X16737" t="s">
        <v>43479</v>
      </c>
      <c r="Y16737" t="s">
        <v>389</v>
      </c>
      <c r="Z16737" t="s">
        <v>43480</v>
      </c>
      <c r="AA16737" t="s">
        <v>43435</v>
      </c>
      <c r="AB16737" t="s">
        <v>33769</v>
      </c>
      <c r="AO16737" s="171"/>
      <c r="AP16737" s="171"/>
      <c r="AQ16737" s="171"/>
      <c r="AR16737" s="171"/>
    </row>
    <row r="16738" spans="24:44">
      <c r="X16738" t="s">
        <v>43481</v>
      </c>
      <c r="Y16738" t="s">
        <v>389</v>
      </c>
      <c r="Z16738" t="s">
        <v>43482</v>
      </c>
      <c r="AA16738" t="s">
        <v>43435</v>
      </c>
      <c r="AB16738" t="s">
        <v>33769</v>
      </c>
      <c r="AO16738" s="171"/>
      <c r="AP16738" s="171"/>
      <c r="AQ16738" s="171"/>
      <c r="AR16738" s="171"/>
    </row>
    <row r="16739" spans="24:44">
      <c r="X16739" t="s">
        <v>43483</v>
      </c>
      <c r="Y16739" t="s">
        <v>389</v>
      </c>
      <c r="Z16739" t="s">
        <v>43484</v>
      </c>
      <c r="AA16739" t="s">
        <v>43435</v>
      </c>
      <c r="AB16739" t="s">
        <v>33769</v>
      </c>
      <c r="AO16739" s="171"/>
      <c r="AP16739" s="171"/>
      <c r="AQ16739" s="171"/>
      <c r="AR16739" s="171"/>
    </row>
    <row r="16740" spans="24:44">
      <c r="X16740" t="s">
        <v>43485</v>
      </c>
      <c r="Y16740" t="s">
        <v>389</v>
      </c>
      <c r="Z16740" t="s">
        <v>43486</v>
      </c>
      <c r="AA16740" t="s">
        <v>43435</v>
      </c>
      <c r="AB16740" t="s">
        <v>33769</v>
      </c>
      <c r="AO16740" s="171"/>
      <c r="AP16740" s="171"/>
      <c r="AQ16740" s="171"/>
      <c r="AR16740" s="171"/>
    </row>
    <row r="16741" spans="24:44">
      <c r="X16741" t="s">
        <v>43487</v>
      </c>
      <c r="Y16741" t="s">
        <v>389</v>
      </c>
      <c r="Z16741" t="s">
        <v>43488</v>
      </c>
      <c r="AA16741" t="s">
        <v>33673</v>
      </c>
      <c r="AB16741" t="s">
        <v>33674</v>
      </c>
      <c r="AO16741" s="171"/>
      <c r="AP16741" s="171"/>
      <c r="AQ16741" s="171"/>
      <c r="AR16741" s="171"/>
    </row>
    <row r="16742" spans="24:44">
      <c r="X16742" t="s">
        <v>43489</v>
      </c>
      <c r="Y16742" t="s">
        <v>389</v>
      </c>
      <c r="Z16742" t="s">
        <v>43490</v>
      </c>
      <c r="AA16742" t="s">
        <v>33673</v>
      </c>
      <c r="AB16742" t="s">
        <v>33674</v>
      </c>
      <c r="AO16742" s="171"/>
      <c r="AP16742" s="171"/>
      <c r="AQ16742" s="171"/>
      <c r="AR16742" s="171"/>
    </row>
    <row r="16743" spans="24:44">
      <c r="X16743" t="s">
        <v>43491</v>
      </c>
      <c r="Y16743" t="s">
        <v>389</v>
      </c>
      <c r="Z16743" t="s">
        <v>43492</v>
      </c>
      <c r="AA16743" t="s">
        <v>33673</v>
      </c>
      <c r="AB16743" t="s">
        <v>33674</v>
      </c>
      <c r="AO16743" s="171"/>
      <c r="AP16743" s="171"/>
      <c r="AQ16743" s="171"/>
      <c r="AR16743" s="171"/>
    </row>
    <row r="16744" spans="24:44">
      <c r="X16744" t="s">
        <v>43493</v>
      </c>
      <c r="Y16744" t="s">
        <v>389</v>
      </c>
      <c r="Z16744" t="s">
        <v>43494</v>
      </c>
      <c r="AA16744" t="s">
        <v>33673</v>
      </c>
      <c r="AB16744" t="s">
        <v>33674</v>
      </c>
      <c r="AO16744" s="171"/>
      <c r="AP16744" s="171"/>
      <c r="AQ16744" s="171"/>
      <c r="AR16744" s="171"/>
    </row>
    <row r="16745" spans="24:44">
      <c r="X16745" t="s">
        <v>43495</v>
      </c>
      <c r="Y16745" t="s">
        <v>389</v>
      </c>
      <c r="Z16745" t="s">
        <v>43496</v>
      </c>
      <c r="AA16745" t="s">
        <v>33673</v>
      </c>
      <c r="AB16745" t="s">
        <v>33674</v>
      </c>
      <c r="AO16745" s="171"/>
      <c r="AP16745" s="171"/>
      <c r="AQ16745" s="171"/>
      <c r="AR16745" s="171"/>
    </row>
    <row r="16746" spans="24:44">
      <c r="X16746" t="s">
        <v>43497</v>
      </c>
      <c r="Y16746" t="s">
        <v>389</v>
      </c>
      <c r="Z16746" t="s">
        <v>43498</v>
      </c>
      <c r="AA16746" t="s">
        <v>33673</v>
      </c>
      <c r="AB16746" t="s">
        <v>33674</v>
      </c>
      <c r="AO16746" s="171"/>
      <c r="AP16746" s="171"/>
      <c r="AQ16746" s="171"/>
      <c r="AR16746" s="171"/>
    </row>
    <row r="16747" spans="24:44">
      <c r="X16747" t="s">
        <v>43499</v>
      </c>
      <c r="Y16747" t="s">
        <v>389</v>
      </c>
      <c r="Z16747" t="s">
        <v>43500</v>
      </c>
      <c r="AA16747" t="s">
        <v>33673</v>
      </c>
      <c r="AB16747" t="s">
        <v>33674</v>
      </c>
      <c r="AO16747" s="171"/>
      <c r="AP16747" s="171"/>
      <c r="AQ16747" s="171"/>
      <c r="AR16747" s="171"/>
    </row>
    <row r="16748" spans="24:44">
      <c r="X16748" t="s">
        <v>43501</v>
      </c>
      <c r="Y16748" t="s">
        <v>389</v>
      </c>
      <c r="Z16748" t="s">
        <v>43502</v>
      </c>
      <c r="AA16748" t="s">
        <v>43503</v>
      </c>
      <c r="AB16748" t="s">
        <v>33627</v>
      </c>
      <c r="AO16748" s="171"/>
      <c r="AP16748" s="171"/>
      <c r="AQ16748" s="171"/>
      <c r="AR16748" s="171"/>
    </row>
    <row r="16749" spans="24:44">
      <c r="X16749" t="s">
        <v>43504</v>
      </c>
      <c r="Y16749" t="s">
        <v>389</v>
      </c>
      <c r="Z16749" t="s">
        <v>43505</v>
      </c>
      <c r="AA16749" t="s">
        <v>43506</v>
      </c>
      <c r="AB16749" t="s">
        <v>33694</v>
      </c>
      <c r="AO16749" s="171"/>
      <c r="AP16749" s="171"/>
      <c r="AQ16749" s="171"/>
      <c r="AR16749" s="171"/>
    </row>
    <row r="16750" spans="24:44">
      <c r="X16750" t="s">
        <v>43507</v>
      </c>
      <c r="Y16750" t="s">
        <v>389</v>
      </c>
      <c r="Z16750" t="s">
        <v>43508</v>
      </c>
      <c r="AA16750" t="s">
        <v>43509</v>
      </c>
      <c r="AB16750" t="s">
        <v>33927</v>
      </c>
      <c r="AO16750" s="171"/>
      <c r="AP16750" s="171"/>
      <c r="AQ16750" s="171"/>
      <c r="AR16750" s="171"/>
    </row>
    <row r="16751" spans="24:44">
      <c r="X16751" t="s">
        <v>43510</v>
      </c>
      <c r="Y16751" t="s">
        <v>389</v>
      </c>
      <c r="Z16751" t="s">
        <v>43511</v>
      </c>
      <c r="AA16751" t="s">
        <v>43512</v>
      </c>
      <c r="AB16751" t="s">
        <v>125</v>
      </c>
      <c r="AO16751" s="171"/>
      <c r="AP16751" s="171"/>
      <c r="AQ16751" s="171"/>
      <c r="AR16751" s="171"/>
    </row>
    <row r="16752" spans="24:44">
      <c r="X16752" t="s">
        <v>43513</v>
      </c>
      <c r="Y16752" t="s">
        <v>389</v>
      </c>
      <c r="Z16752" t="s">
        <v>43514</v>
      </c>
      <c r="AA16752" t="s">
        <v>43512</v>
      </c>
      <c r="AB16752" t="s">
        <v>125</v>
      </c>
      <c r="AO16752" s="171"/>
      <c r="AP16752" s="171"/>
      <c r="AQ16752" s="171"/>
      <c r="AR16752" s="171"/>
    </row>
    <row r="16753" spans="24:44">
      <c r="X16753" t="s">
        <v>43515</v>
      </c>
      <c r="Y16753" t="s">
        <v>389</v>
      </c>
      <c r="Z16753" t="s">
        <v>43516</v>
      </c>
      <c r="AA16753" t="s">
        <v>43512</v>
      </c>
      <c r="AB16753" t="s">
        <v>125</v>
      </c>
      <c r="AO16753" s="171"/>
      <c r="AP16753" s="171"/>
      <c r="AQ16753" s="171"/>
      <c r="AR16753" s="171"/>
    </row>
    <row r="16754" spans="24:44">
      <c r="X16754" t="s">
        <v>43517</v>
      </c>
      <c r="Y16754" t="s">
        <v>389</v>
      </c>
      <c r="Z16754" t="s">
        <v>43518</v>
      </c>
      <c r="AA16754" t="s">
        <v>43512</v>
      </c>
      <c r="AB16754" t="s">
        <v>125</v>
      </c>
      <c r="AO16754" s="171"/>
      <c r="AP16754" s="171"/>
      <c r="AQ16754" s="171"/>
      <c r="AR16754" s="171"/>
    </row>
    <row r="16755" spans="24:44">
      <c r="X16755" t="s">
        <v>43519</v>
      </c>
      <c r="Y16755" t="s">
        <v>389</v>
      </c>
      <c r="Z16755" t="s">
        <v>43520</v>
      </c>
      <c r="AA16755" t="s">
        <v>43512</v>
      </c>
      <c r="AB16755" t="s">
        <v>125</v>
      </c>
      <c r="AO16755" s="171"/>
      <c r="AP16755" s="171"/>
      <c r="AQ16755" s="171"/>
      <c r="AR16755" s="171"/>
    </row>
    <row r="16756" spans="24:44">
      <c r="X16756" t="s">
        <v>43521</v>
      </c>
      <c r="Y16756" t="s">
        <v>389</v>
      </c>
      <c r="Z16756" t="s">
        <v>43522</v>
      </c>
      <c r="AA16756" t="s">
        <v>43512</v>
      </c>
      <c r="AB16756" t="s">
        <v>125</v>
      </c>
      <c r="AO16756" s="171"/>
      <c r="AP16756" s="171"/>
      <c r="AQ16756" s="171"/>
      <c r="AR16756" s="171"/>
    </row>
    <row r="16757" spans="24:44">
      <c r="X16757" t="s">
        <v>43523</v>
      </c>
      <c r="Y16757" t="s">
        <v>389</v>
      </c>
      <c r="Z16757" t="s">
        <v>43524</v>
      </c>
      <c r="AA16757" t="s">
        <v>43512</v>
      </c>
      <c r="AB16757" t="s">
        <v>125</v>
      </c>
      <c r="AO16757" s="171"/>
      <c r="AP16757" s="171"/>
      <c r="AQ16757" s="171"/>
      <c r="AR16757" s="171"/>
    </row>
    <row r="16758" spans="24:44">
      <c r="X16758" t="s">
        <v>43525</v>
      </c>
      <c r="Y16758" t="s">
        <v>389</v>
      </c>
      <c r="Z16758" t="s">
        <v>43526</v>
      </c>
      <c r="AA16758" t="s">
        <v>43512</v>
      </c>
      <c r="AB16758" t="s">
        <v>125</v>
      </c>
      <c r="AO16758" s="171"/>
      <c r="AP16758" s="171"/>
      <c r="AQ16758" s="171"/>
      <c r="AR16758" s="171"/>
    </row>
    <row r="16759" spans="24:44">
      <c r="X16759" t="s">
        <v>43527</v>
      </c>
      <c r="Y16759" t="s">
        <v>389</v>
      </c>
      <c r="Z16759" t="s">
        <v>43528</v>
      </c>
      <c r="AA16759" t="s">
        <v>43512</v>
      </c>
      <c r="AB16759" t="s">
        <v>125</v>
      </c>
      <c r="AO16759" s="171"/>
      <c r="AP16759" s="171"/>
      <c r="AQ16759" s="171"/>
      <c r="AR16759" s="171"/>
    </row>
    <row r="16760" spans="24:44">
      <c r="X16760" t="s">
        <v>43529</v>
      </c>
      <c r="Y16760" t="s">
        <v>389</v>
      </c>
      <c r="Z16760" t="s">
        <v>43530</v>
      </c>
      <c r="AA16760" t="s">
        <v>43512</v>
      </c>
      <c r="AB16760" t="s">
        <v>125</v>
      </c>
      <c r="AO16760" s="171"/>
      <c r="AP16760" s="171"/>
      <c r="AQ16760" s="171"/>
      <c r="AR16760" s="171"/>
    </row>
    <row r="16761" spans="24:44">
      <c r="X16761" t="s">
        <v>43531</v>
      </c>
      <c r="Y16761" t="s">
        <v>389</v>
      </c>
      <c r="Z16761" t="s">
        <v>43532</v>
      </c>
      <c r="AA16761" t="s">
        <v>43512</v>
      </c>
      <c r="AB16761" t="s">
        <v>125</v>
      </c>
      <c r="AO16761" s="171"/>
      <c r="AP16761" s="171"/>
      <c r="AQ16761" s="171"/>
      <c r="AR16761" s="171"/>
    </row>
    <row r="16762" spans="24:44">
      <c r="X16762" t="s">
        <v>43533</v>
      </c>
      <c r="Y16762" t="s">
        <v>389</v>
      </c>
      <c r="Z16762" t="s">
        <v>43534</v>
      </c>
      <c r="AA16762" t="s">
        <v>43512</v>
      </c>
      <c r="AB16762" t="s">
        <v>125</v>
      </c>
      <c r="AO16762" s="171"/>
      <c r="AP16762" s="171"/>
      <c r="AQ16762" s="171"/>
      <c r="AR16762" s="171"/>
    </row>
    <row r="16763" spans="24:44">
      <c r="X16763" t="s">
        <v>43535</v>
      </c>
      <c r="Y16763" t="s">
        <v>389</v>
      </c>
      <c r="Z16763" t="s">
        <v>43536</v>
      </c>
      <c r="AA16763" t="s">
        <v>43512</v>
      </c>
      <c r="AB16763" t="s">
        <v>125</v>
      </c>
      <c r="AO16763" s="171"/>
      <c r="AP16763" s="171"/>
      <c r="AQ16763" s="171"/>
      <c r="AR16763" s="171"/>
    </row>
    <row r="16764" spans="24:44">
      <c r="X16764" t="s">
        <v>43537</v>
      </c>
      <c r="Y16764" t="s">
        <v>389</v>
      </c>
      <c r="Z16764" t="s">
        <v>43538</v>
      </c>
      <c r="AA16764" t="s">
        <v>43512</v>
      </c>
      <c r="AB16764" t="s">
        <v>125</v>
      </c>
      <c r="AO16764" s="171"/>
      <c r="AP16764" s="171"/>
      <c r="AQ16764" s="171"/>
      <c r="AR16764" s="171"/>
    </row>
    <row r="16765" spans="24:44">
      <c r="X16765" t="s">
        <v>43539</v>
      </c>
      <c r="Y16765" t="s">
        <v>389</v>
      </c>
      <c r="Z16765" t="s">
        <v>43540</v>
      </c>
      <c r="AA16765" t="s">
        <v>43512</v>
      </c>
      <c r="AB16765" t="s">
        <v>125</v>
      </c>
      <c r="AO16765" s="171"/>
      <c r="AP16765" s="171"/>
      <c r="AQ16765" s="171"/>
      <c r="AR16765" s="171"/>
    </row>
    <row r="16766" spans="24:44">
      <c r="X16766" t="s">
        <v>43541</v>
      </c>
      <c r="Y16766" t="s">
        <v>389</v>
      </c>
      <c r="Z16766" t="s">
        <v>43542</v>
      </c>
      <c r="AA16766" t="s">
        <v>43512</v>
      </c>
      <c r="AB16766" t="s">
        <v>125</v>
      </c>
      <c r="AO16766" s="171"/>
      <c r="AP16766" s="171"/>
      <c r="AQ16766" s="171"/>
      <c r="AR16766" s="171"/>
    </row>
    <row r="16767" spans="24:44">
      <c r="X16767" t="s">
        <v>43543</v>
      </c>
      <c r="Y16767" t="s">
        <v>389</v>
      </c>
      <c r="Z16767" t="s">
        <v>43544</v>
      </c>
      <c r="AA16767" t="s">
        <v>43512</v>
      </c>
      <c r="AB16767" t="s">
        <v>125</v>
      </c>
      <c r="AO16767" s="171"/>
      <c r="AP16767" s="171"/>
      <c r="AQ16767" s="171"/>
      <c r="AR16767" s="171"/>
    </row>
    <row r="16768" spans="24:44">
      <c r="X16768" t="s">
        <v>43545</v>
      </c>
      <c r="Y16768" t="s">
        <v>389</v>
      </c>
      <c r="Z16768" t="s">
        <v>43546</v>
      </c>
      <c r="AA16768" t="s">
        <v>43512</v>
      </c>
      <c r="AB16768" t="s">
        <v>125</v>
      </c>
      <c r="AO16768" s="171"/>
      <c r="AP16768" s="171"/>
      <c r="AQ16768" s="171"/>
      <c r="AR16768" s="171"/>
    </row>
    <row r="16769" spans="24:44">
      <c r="X16769" t="s">
        <v>43547</v>
      </c>
      <c r="Y16769" t="s">
        <v>389</v>
      </c>
      <c r="Z16769" t="s">
        <v>43548</v>
      </c>
      <c r="AA16769" t="s">
        <v>37295</v>
      </c>
      <c r="AB16769" t="s">
        <v>125</v>
      </c>
      <c r="AO16769" s="171"/>
      <c r="AP16769" s="171"/>
      <c r="AQ16769" s="171"/>
      <c r="AR16769" s="171"/>
    </row>
    <row r="16770" spans="24:44">
      <c r="X16770" t="s">
        <v>43549</v>
      </c>
      <c r="Y16770" t="s">
        <v>386</v>
      </c>
      <c r="Z16770" t="s">
        <v>43550</v>
      </c>
      <c r="AA16770" t="s">
        <v>34608</v>
      </c>
      <c r="AB16770" t="s">
        <v>33841</v>
      </c>
      <c r="AO16770" s="171"/>
      <c r="AP16770" s="171"/>
      <c r="AQ16770" s="171"/>
      <c r="AR16770" s="171"/>
    </row>
    <row r="16771" spans="24:44">
      <c r="X16771" t="s">
        <v>43551</v>
      </c>
      <c r="Y16771" t="s">
        <v>389</v>
      </c>
      <c r="Z16771" t="s">
        <v>43552</v>
      </c>
      <c r="AA16771" t="s">
        <v>43553</v>
      </c>
      <c r="AB16771" t="s">
        <v>125</v>
      </c>
      <c r="AO16771" s="171"/>
      <c r="AP16771" s="171"/>
      <c r="AQ16771" s="171"/>
      <c r="AR16771" s="171"/>
    </row>
    <row r="16772" spans="24:44">
      <c r="X16772" t="s">
        <v>43554</v>
      </c>
      <c r="Y16772" t="s">
        <v>386</v>
      </c>
      <c r="Z16772" t="s">
        <v>43555</v>
      </c>
      <c r="AA16772" t="s">
        <v>43556</v>
      </c>
      <c r="AB16772" t="s">
        <v>125</v>
      </c>
      <c r="AO16772" s="171"/>
      <c r="AP16772" s="171"/>
      <c r="AQ16772" s="171"/>
      <c r="AR16772" s="171"/>
    </row>
    <row r="16773" spans="24:44">
      <c r="X16773" t="s">
        <v>43557</v>
      </c>
      <c r="Y16773" t="s">
        <v>389</v>
      </c>
      <c r="Z16773" t="s">
        <v>43558</v>
      </c>
      <c r="AA16773" t="s">
        <v>43559</v>
      </c>
      <c r="AB16773" t="s">
        <v>125</v>
      </c>
      <c r="AO16773" s="171"/>
      <c r="AP16773" s="171"/>
      <c r="AQ16773" s="171"/>
      <c r="AR16773" s="171"/>
    </row>
    <row r="16774" spans="24:44">
      <c r="X16774" t="s">
        <v>43560</v>
      </c>
      <c r="Y16774" t="s">
        <v>389</v>
      </c>
      <c r="Z16774" t="s">
        <v>43561</v>
      </c>
      <c r="AA16774" t="s">
        <v>43562</v>
      </c>
      <c r="AB16774" t="s">
        <v>125</v>
      </c>
      <c r="AO16774" s="171"/>
      <c r="AP16774" s="171"/>
      <c r="AQ16774" s="171"/>
      <c r="AR16774" s="171"/>
    </row>
    <row r="16775" spans="24:44">
      <c r="X16775" t="s">
        <v>43563</v>
      </c>
      <c r="Y16775" t="s">
        <v>389</v>
      </c>
      <c r="Z16775" t="s">
        <v>43564</v>
      </c>
      <c r="AA16775" t="s">
        <v>43565</v>
      </c>
      <c r="AB16775" t="s">
        <v>125</v>
      </c>
      <c r="AO16775" s="171"/>
      <c r="AP16775" s="171"/>
      <c r="AQ16775" s="171"/>
      <c r="AR16775" s="171"/>
    </row>
    <row r="16776" spans="24:44">
      <c r="X16776" t="s">
        <v>43566</v>
      </c>
      <c r="Y16776" t="s">
        <v>389</v>
      </c>
      <c r="Z16776" t="s">
        <v>43567</v>
      </c>
      <c r="AA16776" t="s">
        <v>43565</v>
      </c>
      <c r="AB16776" t="s">
        <v>125</v>
      </c>
      <c r="AO16776" s="171"/>
      <c r="AP16776" s="171"/>
      <c r="AQ16776" s="171"/>
      <c r="AR16776" s="171"/>
    </row>
    <row r="16777" spans="24:44">
      <c r="X16777" t="s">
        <v>43568</v>
      </c>
      <c r="Y16777" t="s">
        <v>389</v>
      </c>
      <c r="Z16777" t="s">
        <v>43569</v>
      </c>
      <c r="AA16777" t="s">
        <v>43565</v>
      </c>
      <c r="AB16777" t="s">
        <v>125</v>
      </c>
      <c r="AO16777" s="171"/>
      <c r="AP16777" s="171"/>
      <c r="AQ16777" s="171"/>
      <c r="AR16777" s="171"/>
    </row>
    <row r="16778" spans="24:44">
      <c r="X16778" t="s">
        <v>43570</v>
      </c>
      <c r="Y16778" t="s">
        <v>386</v>
      </c>
      <c r="Z16778" t="s">
        <v>43571</v>
      </c>
      <c r="AA16778" t="s">
        <v>43572</v>
      </c>
      <c r="AB16778" t="s">
        <v>125</v>
      </c>
      <c r="AO16778" s="171"/>
      <c r="AP16778" s="171"/>
      <c r="AQ16778" s="171"/>
      <c r="AR16778" s="171"/>
    </row>
    <row r="16779" spans="24:44">
      <c r="X16779" t="s">
        <v>43573</v>
      </c>
      <c r="Y16779" t="s">
        <v>386</v>
      </c>
      <c r="Z16779" t="s">
        <v>43574</v>
      </c>
      <c r="AA16779" t="s">
        <v>43556</v>
      </c>
      <c r="AB16779" t="s">
        <v>125</v>
      </c>
      <c r="AO16779" s="171"/>
      <c r="AP16779" s="171"/>
      <c r="AQ16779" s="171"/>
      <c r="AR16779" s="171"/>
    </row>
    <row r="16780" spans="24:44">
      <c r="X16780" t="s">
        <v>43575</v>
      </c>
      <c r="Y16780" t="s">
        <v>386</v>
      </c>
      <c r="Z16780" t="s">
        <v>43576</v>
      </c>
      <c r="AA16780" t="s">
        <v>43577</v>
      </c>
      <c r="AB16780" t="s">
        <v>125</v>
      </c>
      <c r="AO16780" s="171"/>
      <c r="AP16780" s="171"/>
      <c r="AQ16780" s="171"/>
      <c r="AR16780" s="171"/>
    </row>
    <row r="16781" spans="24:44">
      <c r="X16781" t="s">
        <v>43578</v>
      </c>
      <c r="Y16781" t="s">
        <v>386</v>
      </c>
      <c r="Z16781" t="s">
        <v>43579</v>
      </c>
      <c r="AA16781" t="s">
        <v>34608</v>
      </c>
      <c r="AB16781" t="s">
        <v>33841</v>
      </c>
      <c r="AO16781" s="171"/>
      <c r="AP16781" s="171"/>
      <c r="AQ16781" s="171"/>
      <c r="AR16781" s="171"/>
    </row>
    <row r="16782" spans="24:44">
      <c r="X16782" t="s">
        <v>43580</v>
      </c>
      <c r="Y16782" t="s">
        <v>389</v>
      </c>
      <c r="Z16782" t="s">
        <v>43581</v>
      </c>
      <c r="AA16782" t="s">
        <v>43582</v>
      </c>
      <c r="AB16782" t="s">
        <v>125</v>
      </c>
      <c r="AO16782" s="171"/>
      <c r="AP16782" s="171"/>
      <c r="AQ16782" s="171"/>
      <c r="AR16782" s="171"/>
    </row>
    <row r="16783" spans="24:44">
      <c r="X16783" t="s">
        <v>43583</v>
      </c>
      <c r="Y16783" t="s">
        <v>386</v>
      </c>
      <c r="Z16783" t="s">
        <v>43584</v>
      </c>
      <c r="AA16783" t="s">
        <v>43582</v>
      </c>
      <c r="AB16783" t="s">
        <v>125</v>
      </c>
      <c r="AO16783" s="171"/>
      <c r="AP16783" s="171"/>
      <c r="AQ16783" s="171"/>
      <c r="AR16783" s="171"/>
    </row>
    <row r="16784" spans="24:44">
      <c r="X16784" t="s">
        <v>43585</v>
      </c>
      <c r="Y16784" t="s">
        <v>386</v>
      </c>
      <c r="Z16784" t="s">
        <v>43586</v>
      </c>
      <c r="AA16784" t="s">
        <v>43582</v>
      </c>
      <c r="AB16784" t="s">
        <v>125</v>
      </c>
      <c r="AO16784" s="171"/>
      <c r="AP16784" s="171"/>
      <c r="AQ16784" s="171"/>
      <c r="AR16784" s="171"/>
    </row>
    <row r="16785" spans="24:44">
      <c r="X16785" t="s">
        <v>43587</v>
      </c>
      <c r="Y16785" t="s">
        <v>389</v>
      </c>
      <c r="Z16785" t="s">
        <v>43588</v>
      </c>
      <c r="AA16785" t="s">
        <v>43582</v>
      </c>
      <c r="AB16785" t="s">
        <v>125</v>
      </c>
      <c r="AO16785" s="171"/>
      <c r="AP16785" s="171"/>
      <c r="AQ16785" s="171"/>
      <c r="AR16785" s="171"/>
    </row>
    <row r="16786" spans="24:44">
      <c r="X16786" t="s">
        <v>43589</v>
      </c>
      <c r="Y16786" t="s">
        <v>389</v>
      </c>
      <c r="Z16786" t="s">
        <v>43511</v>
      </c>
      <c r="AA16786" t="s">
        <v>43590</v>
      </c>
      <c r="AB16786" t="s">
        <v>125</v>
      </c>
      <c r="AO16786" s="171"/>
      <c r="AP16786" s="171"/>
      <c r="AQ16786" s="171"/>
      <c r="AR16786" s="171"/>
    </row>
    <row r="16787" spans="24:44">
      <c r="X16787" t="s">
        <v>43591</v>
      </c>
      <c r="Y16787" t="s">
        <v>389</v>
      </c>
      <c r="Z16787" t="s">
        <v>43592</v>
      </c>
      <c r="AA16787" t="s">
        <v>43590</v>
      </c>
      <c r="AB16787" t="s">
        <v>125</v>
      </c>
      <c r="AO16787" s="171"/>
      <c r="AP16787" s="171"/>
      <c r="AQ16787" s="171"/>
      <c r="AR16787" s="171"/>
    </row>
    <row r="16788" spans="24:44">
      <c r="X16788" t="s">
        <v>43593</v>
      </c>
      <c r="Y16788" t="s">
        <v>389</v>
      </c>
      <c r="Z16788" t="s">
        <v>43594</v>
      </c>
      <c r="AA16788" t="s">
        <v>43590</v>
      </c>
      <c r="AB16788" t="s">
        <v>125</v>
      </c>
      <c r="AO16788" s="171"/>
      <c r="AP16788" s="171"/>
      <c r="AQ16788" s="171"/>
      <c r="AR16788" s="171"/>
    </row>
    <row r="16789" spans="24:44">
      <c r="X16789" t="s">
        <v>43595</v>
      </c>
      <c r="Y16789" t="s">
        <v>389</v>
      </c>
      <c r="Z16789" t="s">
        <v>43596</v>
      </c>
      <c r="AA16789" t="s">
        <v>43590</v>
      </c>
      <c r="AB16789" t="s">
        <v>125</v>
      </c>
      <c r="AO16789" s="171"/>
      <c r="AP16789" s="171"/>
      <c r="AQ16789" s="171"/>
      <c r="AR16789" s="171"/>
    </row>
    <row r="16790" spans="24:44">
      <c r="X16790" t="s">
        <v>43597</v>
      </c>
      <c r="Y16790" t="s">
        <v>389</v>
      </c>
      <c r="Z16790" t="s">
        <v>43598</v>
      </c>
      <c r="AA16790" t="s">
        <v>43590</v>
      </c>
      <c r="AB16790" t="s">
        <v>125</v>
      </c>
      <c r="AO16790" s="171"/>
      <c r="AP16790" s="171"/>
      <c r="AQ16790" s="171"/>
      <c r="AR16790" s="171"/>
    </row>
    <row r="16791" spans="24:44">
      <c r="X16791" t="s">
        <v>43599</v>
      </c>
      <c r="Y16791" t="s">
        <v>389</v>
      </c>
      <c r="Z16791" t="s">
        <v>43600</v>
      </c>
      <c r="AA16791" t="s">
        <v>43590</v>
      </c>
      <c r="AB16791" t="s">
        <v>125</v>
      </c>
      <c r="AO16791" s="171"/>
      <c r="AP16791" s="171"/>
      <c r="AQ16791" s="171"/>
      <c r="AR16791" s="171"/>
    </row>
    <row r="16792" spans="24:44">
      <c r="X16792" t="s">
        <v>43601</v>
      </c>
      <c r="Y16792" t="s">
        <v>389</v>
      </c>
      <c r="Z16792" t="s">
        <v>43602</v>
      </c>
      <c r="AA16792" t="s">
        <v>43590</v>
      </c>
      <c r="AB16792" t="s">
        <v>125</v>
      </c>
      <c r="AO16792" s="171"/>
      <c r="AP16792" s="171"/>
      <c r="AQ16792" s="171"/>
      <c r="AR16792" s="171"/>
    </row>
    <row r="16793" spans="24:44">
      <c r="X16793" t="s">
        <v>43603</v>
      </c>
      <c r="Y16793" t="s">
        <v>389</v>
      </c>
      <c r="Z16793" t="s">
        <v>43604</v>
      </c>
      <c r="AA16793" t="s">
        <v>43590</v>
      </c>
      <c r="AB16793" t="s">
        <v>125</v>
      </c>
      <c r="AO16793" s="171"/>
      <c r="AP16793" s="171"/>
      <c r="AQ16793" s="171"/>
      <c r="AR16793" s="171"/>
    </row>
    <row r="16794" spans="24:44">
      <c r="X16794" t="s">
        <v>43605</v>
      </c>
      <c r="Y16794" t="s">
        <v>389</v>
      </c>
      <c r="Z16794" t="s">
        <v>43606</v>
      </c>
      <c r="AA16794" t="s">
        <v>43590</v>
      </c>
      <c r="AB16794" t="s">
        <v>125</v>
      </c>
      <c r="AO16794" s="171"/>
      <c r="AP16794" s="171"/>
      <c r="AQ16794" s="171"/>
      <c r="AR16794" s="171"/>
    </row>
    <row r="16795" spans="24:44">
      <c r="X16795" t="s">
        <v>43607</v>
      </c>
      <c r="Y16795" t="s">
        <v>389</v>
      </c>
      <c r="Z16795" t="s">
        <v>43608</v>
      </c>
      <c r="AA16795" t="s">
        <v>43590</v>
      </c>
      <c r="AB16795" t="s">
        <v>125</v>
      </c>
      <c r="AO16795" s="171"/>
      <c r="AP16795" s="171"/>
      <c r="AQ16795" s="171"/>
      <c r="AR16795" s="171"/>
    </row>
    <row r="16796" spans="24:44">
      <c r="X16796" t="s">
        <v>43609</v>
      </c>
      <c r="Y16796" t="s">
        <v>389</v>
      </c>
      <c r="Z16796" t="s">
        <v>43610</v>
      </c>
      <c r="AA16796" t="s">
        <v>43590</v>
      </c>
      <c r="AB16796" t="s">
        <v>125</v>
      </c>
      <c r="AO16796" s="171"/>
      <c r="AP16796" s="171"/>
      <c r="AQ16796" s="171"/>
      <c r="AR16796" s="171"/>
    </row>
    <row r="16797" spans="24:44">
      <c r="X16797" t="s">
        <v>43611</v>
      </c>
      <c r="Y16797" t="s">
        <v>389</v>
      </c>
      <c r="Z16797" t="s">
        <v>43612</v>
      </c>
      <c r="AA16797" t="s">
        <v>43590</v>
      </c>
      <c r="AB16797" t="s">
        <v>125</v>
      </c>
      <c r="AO16797" s="171"/>
      <c r="AP16797" s="171"/>
      <c r="AQ16797" s="171"/>
      <c r="AR16797" s="171"/>
    </row>
    <row r="16798" spans="24:44">
      <c r="X16798" t="s">
        <v>43613</v>
      </c>
      <c r="Y16798" t="s">
        <v>389</v>
      </c>
      <c r="Z16798" t="s">
        <v>43614</v>
      </c>
      <c r="AA16798" t="s">
        <v>43590</v>
      </c>
      <c r="AB16798" t="s">
        <v>125</v>
      </c>
      <c r="AO16798" s="171"/>
      <c r="AP16798" s="171"/>
      <c r="AQ16798" s="171"/>
      <c r="AR16798" s="171"/>
    </row>
    <row r="16799" spans="24:44">
      <c r="X16799" t="s">
        <v>43615</v>
      </c>
      <c r="Y16799" t="s">
        <v>389</v>
      </c>
      <c r="Z16799" t="s">
        <v>43542</v>
      </c>
      <c r="AA16799" t="s">
        <v>43590</v>
      </c>
      <c r="AB16799" t="s">
        <v>125</v>
      </c>
      <c r="AO16799" s="171"/>
      <c r="AP16799" s="171"/>
      <c r="AQ16799" s="171"/>
      <c r="AR16799" s="171"/>
    </row>
    <row r="16800" spans="24:44">
      <c r="X16800" t="s">
        <v>43616</v>
      </c>
      <c r="Y16800" t="s">
        <v>389</v>
      </c>
      <c r="Z16800" t="s">
        <v>43617</v>
      </c>
      <c r="AA16800" t="s">
        <v>43590</v>
      </c>
      <c r="AB16800" t="s">
        <v>125</v>
      </c>
      <c r="AO16800" s="171"/>
      <c r="AP16800" s="171"/>
      <c r="AQ16800" s="171"/>
      <c r="AR16800" s="171"/>
    </row>
    <row r="16801" spans="24:44">
      <c r="X16801" t="s">
        <v>43618</v>
      </c>
      <c r="Y16801" t="s">
        <v>389</v>
      </c>
      <c r="Z16801" t="s">
        <v>43619</v>
      </c>
      <c r="AA16801" t="s">
        <v>43590</v>
      </c>
      <c r="AB16801" t="s">
        <v>125</v>
      </c>
      <c r="AO16801" s="171"/>
      <c r="AP16801" s="171"/>
      <c r="AQ16801" s="171"/>
      <c r="AR16801" s="171"/>
    </row>
    <row r="16802" spans="24:44">
      <c r="X16802" t="s">
        <v>43620</v>
      </c>
      <c r="Y16802" t="s">
        <v>389</v>
      </c>
      <c r="Z16802" t="s">
        <v>43548</v>
      </c>
      <c r="AA16802" t="s">
        <v>43621</v>
      </c>
      <c r="AB16802" t="s">
        <v>125</v>
      </c>
      <c r="AO16802" s="171"/>
      <c r="AP16802" s="171"/>
      <c r="AQ16802" s="171"/>
      <c r="AR16802" s="171"/>
    </row>
    <row r="16803" spans="24:44">
      <c r="X16803" t="s">
        <v>43622</v>
      </c>
      <c r="Y16803" t="s">
        <v>389</v>
      </c>
      <c r="Z16803" t="s">
        <v>43623</v>
      </c>
      <c r="AA16803" t="s">
        <v>43624</v>
      </c>
      <c r="AB16803" t="s">
        <v>125</v>
      </c>
      <c r="AO16803" s="171"/>
      <c r="AP16803" s="171"/>
      <c r="AQ16803" s="171"/>
      <c r="AR16803" s="171"/>
    </row>
    <row r="16804" spans="24:44">
      <c r="X16804" t="s">
        <v>1594</v>
      </c>
      <c r="Y16804" t="s">
        <v>386</v>
      </c>
      <c r="Z16804" t="s">
        <v>43625</v>
      </c>
      <c r="AA16804" t="s">
        <v>33840</v>
      </c>
      <c r="AB16804" t="s">
        <v>33841</v>
      </c>
      <c r="AO16804" s="171"/>
      <c r="AP16804" s="171"/>
      <c r="AQ16804" s="171"/>
      <c r="AR16804" s="171"/>
    </row>
    <row r="16805" spans="24:44">
      <c r="X16805" t="s">
        <v>43626</v>
      </c>
      <c r="Y16805" t="s">
        <v>386</v>
      </c>
      <c r="Z16805" t="s">
        <v>43627</v>
      </c>
      <c r="AA16805" t="s">
        <v>33840</v>
      </c>
      <c r="AB16805" t="s">
        <v>33841</v>
      </c>
      <c r="AO16805" s="171"/>
      <c r="AP16805" s="171"/>
      <c r="AQ16805" s="171"/>
      <c r="AR16805" s="171"/>
    </row>
    <row r="16806" spans="24:44">
      <c r="X16806" t="s">
        <v>43628</v>
      </c>
      <c r="Y16806" t="s">
        <v>389</v>
      </c>
      <c r="Z16806" t="s">
        <v>43625</v>
      </c>
      <c r="AA16806" t="s">
        <v>43629</v>
      </c>
      <c r="AB16806" t="s">
        <v>33841</v>
      </c>
      <c r="AO16806" s="171"/>
      <c r="AP16806" s="171"/>
      <c r="AQ16806" s="171"/>
      <c r="AR16806" s="171"/>
    </row>
    <row r="16807" spans="24:44">
      <c r="X16807" t="s">
        <v>43630</v>
      </c>
      <c r="Y16807" t="s">
        <v>389</v>
      </c>
      <c r="Z16807" t="s">
        <v>43631</v>
      </c>
      <c r="AA16807" t="s">
        <v>43632</v>
      </c>
      <c r="AB16807" t="s">
        <v>33841</v>
      </c>
      <c r="AO16807" s="171"/>
      <c r="AP16807" s="171"/>
      <c r="AQ16807" s="171"/>
      <c r="AR16807" s="171"/>
    </row>
    <row r="16808" spans="24:44">
      <c r="X16808" t="s">
        <v>43633</v>
      </c>
      <c r="Y16808" t="s">
        <v>386</v>
      </c>
      <c r="Z16808" t="s">
        <v>43634</v>
      </c>
      <c r="AA16808" t="s">
        <v>33844</v>
      </c>
      <c r="AB16808" t="s">
        <v>125</v>
      </c>
      <c r="AO16808" s="171"/>
      <c r="AP16808" s="171"/>
      <c r="AQ16808" s="171"/>
      <c r="AR16808" s="171"/>
    </row>
    <row r="16809" spans="24:44">
      <c r="X16809" t="s">
        <v>43635</v>
      </c>
      <c r="Y16809" t="s">
        <v>389</v>
      </c>
      <c r="Z16809" t="s">
        <v>43636</v>
      </c>
      <c r="AA16809" t="s">
        <v>33840</v>
      </c>
      <c r="AB16809" t="s">
        <v>33841</v>
      </c>
      <c r="AO16809" s="171"/>
      <c r="AP16809" s="171"/>
      <c r="AQ16809" s="171"/>
      <c r="AR16809" s="171"/>
    </row>
    <row r="16810" spans="24:44">
      <c r="X16810" t="s">
        <v>43637</v>
      </c>
      <c r="Y16810" t="s">
        <v>389</v>
      </c>
      <c r="Z16810" t="s">
        <v>43638</v>
      </c>
      <c r="AA16810" t="s">
        <v>33846</v>
      </c>
      <c r="AB16810" t="s">
        <v>125</v>
      </c>
      <c r="AO16810" s="171"/>
      <c r="AP16810" s="171"/>
      <c r="AQ16810" s="171"/>
      <c r="AR16810" s="171"/>
    </row>
    <row r="16811" spans="24:44">
      <c r="X16811" t="s">
        <v>43639</v>
      </c>
      <c r="Y16811" t="s">
        <v>389</v>
      </c>
      <c r="Z16811" t="s">
        <v>43640</v>
      </c>
      <c r="AA16811" t="s">
        <v>33846</v>
      </c>
      <c r="AB16811" t="s">
        <v>125</v>
      </c>
      <c r="AO16811" s="171"/>
      <c r="AP16811" s="171"/>
      <c r="AQ16811" s="171"/>
      <c r="AR16811" s="171"/>
    </row>
    <row r="16812" spans="24:44">
      <c r="X16812" t="s">
        <v>43641</v>
      </c>
      <c r="Y16812" t="s">
        <v>386</v>
      </c>
      <c r="Z16812" t="s">
        <v>43642</v>
      </c>
      <c r="AA16812" t="s">
        <v>33846</v>
      </c>
      <c r="AB16812" t="s">
        <v>125</v>
      </c>
      <c r="AO16812" s="171"/>
      <c r="AP16812" s="171"/>
      <c r="AQ16812" s="171"/>
      <c r="AR16812" s="171"/>
    </row>
    <row r="16813" spans="24:44">
      <c r="X16813" t="s">
        <v>43643</v>
      </c>
      <c r="Y16813" t="s">
        <v>386</v>
      </c>
      <c r="Z16813" t="s">
        <v>43644</v>
      </c>
      <c r="AA16813" t="s">
        <v>33846</v>
      </c>
      <c r="AB16813" t="s">
        <v>125</v>
      </c>
      <c r="AO16813" s="171"/>
      <c r="AP16813" s="171"/>
      <c r="AQ16813" s="171"/>
      <c r="AR16813" s="171"/>
    </row>
    <row r="16814" spans="24:44">
      <c r="X16814" t="s">
        <v>43645</v>
      </c>
      <c r="Y16814" t="s">
        <v>386</v>
      </c>
      <c r="Z16814" t="s">
        <v>43646</v>
      </c>
      <c r="AA16814" t="s">
        <v>33846</v>
      </c>
      <c r="AB16814" t="s">
        <v>125</v>
      </c>
      <c r="AO16814" s="171"/>
      <c r="AP16814" s="171"/>
      <c r="AQ16814" s="171"/>
      <c r="AR16814" s="171"/>
    </row>
    <row r="16815" spans="24:44">
      <c r="X16815" t="s">
        <v>43647</v>
      </c>
      <c r="Y16815" t="s">
        <v>386</v>
      </c>
      <c r="Z16815" t="s">
        <v>43648</v>
      </c>
      <c r="AA16815" t="s">
        <v>33846</v>
      </c>
      <c r="AB16815" t="s">
        <v>125</v>
      </c>
      <c r="AO16815" s="171"/>
      <c r="AP16815" s="171"/>
      <c r="AQ16815" s="171"/>
      <c r="AR16815" s="171"/>
    </row>
    <row r="16816" spans="24:44">
      <c r="X16816" t="s">
        <v>43649</v>
      </c>
      <c r="Y16816" t="s">
        <v>389</v>
      </c>
      <c r="Z16816" t="s">
        <v>43650</v>
      </c>
      <c r="AA16816" t="s">
        <v>43651</v>
      </c>
      <c r="AB16816" t="s">
        <v>33841</v>
      </c>
      <c r="AO16816" s="171"/>
      <c r="AP16816" s="171"/>
      <c r="AQ16816" s="171"/>
      <c r="AR16816" s="171"/>
    </row>
    <row r="16817" spans="24:44">
      <c r="X16817" t="s">
        <v>43652</v>
      </c>
      <c r="Y16817" t="s">
        <v>389</v>
      </c>
      <c r="Z16817" t="s">
        <v>43653</v>
      </c>
      <c r="AA16817" t="s">
        <v>36047</v>
      </c>
      <c r="AB16817" t="s">
        <v>33769</v>
      </c>
      <c r="AO16817" s="171"/>
      <c r="AP16817" s="171"/>
      <c r="AQ16817" s="171"/>
      <c r="AR16817" s="171"/>
    </row>
    <row r="16818" spans="24:44">
      <c r="X16818" t="s">
        <v>43654</v>
      </c>
      <c r="Y16818" t="s">
        <v>389</v>
      </c>
      <c r="Z16818" t="s">
        <v>43655</v>
      </c>
      <c r="AA16818" t="s">
        <v>36047</v>
      </c>
      <c r="AB16818" t="s">
        <v>33769</v>
      </c>
      <c r="AO16818" s="171"/>
      <c r="AP16818" s="171"/>
      <c r="AQ16818" s="171"/>
      <c r="AR16818" s="171"/>
    </row>
    <row r="16819" spans="24:44">
      <c r="X16819" t="s">
        <v>43656</v>
      </c>
      <c r="Y16819" t="s">
        <v>389</v>
      </c>
      <c r="Z16819" t="s">
        <v>43657</v>
      </c>
      <c r="AA16819" t="s">
        <v>36047</v>
      </c>
      <c r="AB16819" t="s">
        <v>33769</v>
      </c>
      <c r="AO16819" s="171"/>
      <c r="AP16819" s="171"/>
      <c r="AQ16819" s="171"/>
      <c r="AR16819" s="171"/>
    </row>
    <row r="16820" spans="24:44">
      <c r="X16820" t="s">
        <v>43658</v>
      </c>
      <c r="Y16820" t="s">
        <v>389</v>
      </c>
      <c r="Z16820" t="s">
        <v>43659</v>
      </c>
      <c r="AA16820" t="s">
        <v>36047</v>
      </c>
      <c r="AB16820" t="s">
        <v>33769</v>
      </c>
      <c r="AO16820" s="171"/>
      <c r="AP16820" s="171"/>
      <c r="AQ16820" s="171"/>
      <c r="AR16820" s="171"/>
    </row>
    <row r="16821" spans="24:44">
      <c r="X16821" t="s">
        <v>43660</v>
      </c>
      <c r="Y16821" t="s">
        <v>389</v>
      </c>
      <c r="Z16821" t="s">
        <v>43661</v>
      </c>
      <c r="AA16821" t="s">
        <v>36047</v>
      </c>
      <c r="AB16821" t="s">
        <v>33769</v>
      </c>
      <c r="AO16821" s="171"/>
      <c r="AP16821" s="171"/>
      <c r="AQ16821" s="171"/>
      <c r="AR16821" s="171"/>
    </row>
    <row r="16822" spans="24:44">
      <c r="X16822" t="s">
        <v>43662</v>
      </c>
      <c r="Y16822" t="s">
        <v>389</v>
      </c>
      <c r="Z16822" t="s">
        <v>43663</v>
      </c>
      <c r="AA16822" t="s">
        <v>36047</v>
      </c>
      <c r="AB16822" t="s">
        <v>33769</v>
      </c>
      <c r="AO16822" s="171"/>
      <c r="AP16822" s="171"/>
      <c r="AQ16822" s="171"/>
      <c r="AR16822" s="171"/>
    </row>
    <row r="16823" spans="24:44">
      <c r="X16823" t="s">
        <v>43664</v>
      </c>
      <c r="Y16823" t="s">
        <v>389</v>
      </c>
      <c r="Z16823" t="s">
        <v>43665</v>
      </c>
      <c r="AA16823" t="s">
        <v>36047</v>
      </c>
      <c r="AB16823" t="s">
        <v>33769</v>
      </c>
      <c r="AO16823" s="171"/>
      <c r="AP16823" s="171"/>
      <c r="AQ16823" s="171"/>
      <c r="AR16823" s="171"/>
    </row>
    <row r="16824" spans="24:44">
      <c r="X16824" t="s">
        <v>43666</v>
      </c>
      <c r="Y16824" t="s">
        <v>386</v>
      </c>
      <c r="Z16824" t="s">
        <v>43667</v>
      </c>
      <c r="AA16824" t="s">
        <v>34817</v>
      </c>
      <c r="AB16824" t="s">
        <v>33927</v>
      </c>
      <c r="AO16824" s="171"/>
      <c r="AP16824" s="171"/>
      <c r="AQ16824" s="171"/>
      <c r="AR16824" s="171"/>
    </row>
    <row r="16825" spans="24:44">
      <c r="X16825" t="s">
        <v>43668</v>
      </c>
      <c r="Y16825" t="s">
        <v>386</v>
      </c>
      <c r="Z16825" t="s">
        <v>43669</v>
      </c>
      <c r="AA16825" t="s">
        <v>34817</v>
      </c>
      <c r="AB16825" t="s">
        <v>33927</v>
      </c>
      <c r="AO16825" s="171"/>
      <c r="AP16825" s="171"/>
      <c r="AQ16825" s="171"/>
      <c r="AR16825" s="171"/>
    </row>
    <row r="16826" spans="24:44">
      <c r="X16826" t="s">
        <v>43670</v>
      </c>
      <c r="Y16826" t="s">
        <v>389</v>
      </c>
      <c r="Z16826" t="s">
        <v>43671</v>
      </c>
      <c r="AA16826" t="s">
        <v>43672</v>
      </c>
      <c r="AB16826" t="s">
        <v>33694</v>
      </c>
      <c r="AO16826" s="171"/>
      <c r="AP16826" s="171"/>
      <c r="AQ16826" s="171"/>
      <c r="AR16826" s="171"/>
    </row>
    <row r="16827" spans="24:44">
      <c r="X16827" t="s">
        <v>43673</v>
      </c>
      <c r="Y16827" t="s">
        <v>389</v>
      </c>
      <c r="Z16827" t="s">
        <v>43674</v>
      </c>
      <c r="AA16827" t="s">
        <v>43672</v>
      </c>
      <c r="AB16827" t="s">
        <v>33694</v>
      </c>
      <c r="AO16827" s="171"/>
      <c r="AP16827" s="171"/>
      <c r="AQ16827" s="171"/>
      <c r="AR16827" s="171"/>
    </row>
    <row r="16828" spans="24:44">
      <c r="X16828" t="s">
        <v>43675</v>
      </c>
      <c r="Y16828" t="s">
        <v>389</v>
      </c>
      <c r="Z16828" t="s">
        <v>43676</v>
      </c>
      <c r="AA16828" t="s">
        <v>43677</v>
      </c>
      <c r="AB16828" t="s">
        <v>33627</v>
      </c>
      <c r="AO16828" s="171"/>
      <c r="AP16828" s="171"/>
      <c r="AQ16828" s="171"/>
      <c r="AR16828" s="171"/>
    </row>
    <row r="16829" spans="24:44">
      <c r="X16829" t="s">
        <v>43678</v>
      </c>
      <c r="Y16829" t="s">
        <v>389</v>
      </c>
      <c r="Z16829" t="s">
        <v>43679</v>
      </c>
      <c r="AA16829" t="s">
        <v>43677</v>
      </c>
      <c r="AB16829" t="s">
        <v>33627</v>
      </c>
      <c r="AO16829" s="171"/>
      <c r="AP16829" s="171"/>
      <c r="AQ16829" s="171"/>
      <c r="AR16829" s="171"/>
    </row>
    <row r="16830" spans="24:44">
      <c r="X16830" t="s">
        <v>43680</v>
      </c>
      <c r="Y16830" t="s">
        <v>389</v>
      </c>
      <c r="Z16830" t="s">
        <v>43681</v>
      </c>
      <c r="AA16830" t="s">
        <v>43682</v>
      </c>
      <c r="AB16830" t="s">
        <v>33674</v>
      </c>
      <c r="AO16830" s="171"/>
      <c r="AP16830" s="171"/>
      <c r="AQ16830" s="171"/>
      <c r="AR16830" s="171"/>
    </row>
    <row r="16831" spans="24:44">
      <c r="X16831" t="s">
        <v>43683</v>
      </c>
      <c r="Y16831" t="s">
        <v>389</v>
      </c>
      <c r="Z16831" t="s">
        <v>43684</v>
      </c>
      <c r="AA16831" t="s">
        <v>43685</v>
      </c>
      <c r="AB16831" t="s">
        <v>33841</v>
      </c>
      <c r="AO16831" s="171"/>
      <c r="AP16831" s="171"/>
      <c r="AQ16831" s="171"/>
      <c r="AR16831" s="171"/>
    </row>
    <row r="16832" spans="24:44">
      <c r="X16832" t="s">
        <v>3790</v>
      </c>
      <c r="Y16832" t="s">
        <v>386</v>
      </c>
      <c r="Z16832" t="s">
        <v>43686</v>
      </c>
      <c r="AA16832" t="s">
        <v>37300</v>
      </c>
      <c r="AB16832" t="s">
        <v>125</v>
      </c>
      <c r="AO16832" s="171"/>
      <c r="AP16832" s="171"/>
      <c r="AQ16832" s="171"/>
      <c r="AR16832" s="171"/>
    </row>
    <row r="16833" spans="24:44">
      <c r="X16833" t="s">
        <v>43687</v>
      </c>
      <c r="Y16833" t="s">
        <v>389</v>
      </c>
      <c r="Z16833" t="s">
        <v>43688</v>
      </c>
      <c r="AA16833" t="s">
        <v>37300</v>
      </c>
      <c r="AB16833" t="s">
        <v>125</v>
      </c>
      <c r="AO16833" s="171"/>
      <c r="AP16833" s="171"/>
      <c r="AQ16833" s="171"/>
      <c r="AR16833" s="171"/>
    </row>
    <row r="16834" spans="24:44">
      <c r="X16834" t="s">
        <v>43689</v>
      </c>
      <c r="Y16834" t="s">
        <v>389</v>
      </c>
      <c r="Z16834" t="s">
        <v>43690</v>
      </c>
      <c r="AA16834" t="s">
        <v>43691</v>
      </c>
      <c r="AB16834" t="s">
        <v>125</v>
      </c>
      <c r="AO16834" s="171"/>
      <c r="AP16834" s="171"/>
      <c r="AQ16834" s="171"/>
      <c r="AR16834" s="171"/>
    </row>
    <row r="16835" spans="24:44">
      <c r="X16835" t="s">
        <v>43689</v>
      </c>
      <c r="Y16835" t="s">
        <v>389</v>
      </c>
      <c r="Z16835" t="s">
        <v>43690</v>
      </c>
      <c r="AA16835" t="s">
        <v>43691</v>
      </c>
      <c r="AB16835" t="s">
        <v>125</v>
      </c>
      <c r="AO16835" s="171"/>
      <c r="AP16835" s="171"/>
      <c r="AQ16835" s="171"/>
      <c r="AR16835" s="171"/>
    </row>
    <row r="16836" spans="24:44">
      <c r="X16836" t="s">
        <v>43692</v>
      </c>
      <c r="Y16836" t="s">
        <v>386</v>
      </c>
      <c r="Z16836" t="s">
        <v>43693</v>
      </c>
      <c r="AA16836" t="s">
        <v>43435</v>
      </c>
      <c r="AB16836" t="s">
        <v>33769</v>
      </c>
      <c r="AO16836" s="171"/>
      <c r="AP16836" s="171"/>
      <c r="AQ16836" s="171"/>
      <c r="AR16836" s="171"/>
    </row>
    <row r="16837" spans="24:44">
      <c r="X16837" t="s">
        <v>43694</v>
      </c>
      <c r="Y16837" t="s">
        <v>389</v>
      </c>
      <c r="Z16837" t="s">
        <v>43695</v>
      </c>
      <c r="AA16837" t="s">
        <v>43435</v>
      </c>
      <c r="AB16837" t="s">
        <v>33769</v>
      </c>
      <c r="AO16837" s="171"/>
      <c r="AP16837" s="171"/>
      <c r="AQ16837" s="171"/>
      <c r="AR16837" s="171"/>
    </row>
    <row r="16838" spans="24:44">
      <c r="X16838" t="s">
        <v>43696</v>
      </c>
      <c r="Y16838" t="s">
        <v>389</v>
      </c>
      <c r="Z16838" t="s">
        <v>43697</v>
      </c>
      <c r="AA16838" t="s">
        <v>43698</v>
      </c>
      <c r="AB16838" t="s">
        <v>33627</v>
      </c>
      <c r="AO16838" s="171"/>
      <c r="AP16838" s="171"/>
      <c r="AQ16838" s="171"/>
      <c r="AR16838" s="171"/>
    </row>
    <row r="16839" spans="24:44">
      <c r="X16839" t="s">
        <v>43699</v>
      </c>
      <c r="Y16839" t="s">
        <v>389</v>
      </c>
      <c r="Z16839" t="s">
        <v>43700</v>
      </c>
      <c r="AA16839" t="s">
        <v>43701</v>
      </c>
      <c r="AB16839" t="s">
        <v>33627</v>
      </c>
      <c r="AO16839" s="171"/>
      <c r="AP16839" s="171"/>
      <c r="AQ16839" s="171"/>
      <c r="AR16839" s="171"/>
    </row>
    <row r="16840" spans="24:44">
      <c r="X16840" t="s">
        <v>43702</v>
      </c>
      <c r="Y16840" t="s">
        <v>389</v>
      </c>
      <c r="Z16840" t="s">
        <v>43703</v>
      </c>
      <c r="AA16840" t="s">
        <v>33844</v>
      </c>
      <c r="AB16840" t="s">
        <v>125</v>
      </c>
      <c r="AO16840" s="171"/>
      <c r="AP16840" s="171"/>
      <c r="AQ16840" s="171"/>
      <c r="AR16840" s="171"/>
    </row>
    <row r="16841" spans="24:44">
      <c r="X16841" t="s">
        <v>43704</v>
      </c>
      <c r="Y16841" t="s">
        <v>389</v>
      </c>
      <c r="Z16841" t="s">
        <v>43705</v>
      </c>
      <c r="AA16841" t="s">
        <v>33619</v>
      </c>
      <c r="AB16841" t="s">
        <v>125</v>
      </c>
      <c r="AO16841" s="171"/>
      <c r="AP16841" s="171"/>
      <c r="AQ16841" s="171"/>
      <c r="AR16841" s="171"/>
    </row>
    <row r="16842" spans="24:44">
      <c r="X16842" t="s">
        <v>43706</v>
      </c>
      <c r="Y16842" t="s">
        <v>389</v>
      </c>
      <c r="Z16842" t="s">
        <v>43707</v>
      </c>
      <c r="AA16842" t="s">
        <v>37504</v>
      </c>
      <c r="AB16842" t="s">
        <v>125</v>
      </c>
      <c r="AO16842" s="171"/>
      <c r="AP16842" s="171"/>
      <c r="AQ16842" s="171"/>
      <c r="AR16842" s="171"/>
    </row>
    <row r="16843" spans="24:44">
      <c r="X16843" t="s">
        <v>43708</v>
      </c>
      <c r="Y16843" t="s">
        <v>386</v>
      </c>
      <c r="Z16843" t="s">
        <v>43709</v>
      </c>
      <c r="AA16843" t="s">
        <v>34817</v>
      </c>
      <c r="AB16843" t="s">
        <v>33927</v>
      </c>
      <c r="AO16843" s="171"/>
      <c r="AP16843" s="171"/>
      <c r="AQ16843" s="171"/>
      <c r="AR16843" s="171"/>
    </row>
    <row r="16844" spans="24:44">
      <c r="X16844" t="s">
        <v>3794</v>
      </c>
      <c r="Y16844" t="s">
        <v>386</v>
      </c>
      <c r="Z16844" t="s">
        <v>43710</v>
      </c>
      <c r="AA16844" t="s">
        <v>34817</v>
      </c>
      <c r="AB16844" t="s">
        <v>33927</v>
      </c>
      <c r="AO16844" s="171"/>
      <c r="AP16844" s="171"/>
      <c r="AQ16844" s="171"/>
      <c r="AR16844" s="171"/>
    </row>
    <row r="16845" spans="24:44">
      <c r="X16845" t="s">
        <v>43711</v>
      </c>
      <c r="Y16845" t="s">
        <v>389</v>
      </c>
      <c r="Z16845" t="s">
        <v>43712</v>
      </c>
      <c r="AA16845" t="s">
        <v>34817</v>
      </c>
      <c r="AB16845" t="s">
        <v>33927</v>
      </c>
      <c r="AO16845" s="171"/>
      <c r="AP16845" s="171"/>
      <c r="AQ16845" s="171"/>
      <c r="AR16845" s="171"/>
    </row>
    <row r="16846" spans="24:44">
      <c r="X16846" t="s">
        <v>43713</v>
      </c>
      <c r="Y16846" t="s">
        <v>386</v>
      </c>
      <c r="Z16846" t="s">
        <v>43714</v>
      </c>
      <c r="AA16846" t="s">
        <v>34608</v>
      </c>
      <c r="AB16846" t="s">
        <v>33841</v>
      </c>
      <c r="AO16846" s="171"/>
      <c r="AP16846" s="171"/>
      <c r="AQ16846" s="171"/>
      <c r="AR16846" s="171"/>
    </row>
    <row r="16847" spans="24:44">
      <c r="X16847" t="s">
        <v>43715</v>
      </c>
      <c r="Y16847" t="s">
        <v>386</v>
      </c>
      <c r="Z16847" t="s">
        <v>43716</v>
      </c>
      <c r="AA16847" t="s">
        <v>43717</v>
      </c>
      <c r="AB16847" t="s">
        <v>33841</v>
      </c>
      <c r="AO16847" s="171"/>
      <c r="AP16847" s="171"/>
      <c r="AQ16847" s="171"/>
      <c r="AR16847" s="171"/>
    </row>
    <row r="16848" spans="24:44">
      <c r="X16848" t="s">
        <v>43718</v>
      </c>
      <c r="Y16848" t="s">
        <v>386</v>
      </c>
      <c r="Z16848" t="s">
        <v>43719</v>
      </c>
      <c r="AA16848" t="s">
        <v>34608</v>
      </c>
      <c r="AB16848" t="s">
        <v>33841</v>
      </c>
      <c r="AO16848" s="171"/>
      <c r="AP16848" s="171"/>
      <c r="AQ16848" s="171"/>
      <c r="AR16848" s="171"/>
    </row>
    <row r="16849" spans="24:44">
      <c r="X16849" t="s">
        <v>43720</v>
      </c>
      <c r="Y16849" t="s">
        <v>389</v>
      </c>
      <c r="Z16849" t="s">
        <v>43721</v>
      </c>
      <c r="AA16849" t="s">
        <v>43435</v>
      </c>
      <c r="AB16849" t="s">
        <v>33769</v>
      </c>
      <c r="AO16849" s="171"/>
      <c r="AP16849" s="171"/>
      <c r="AQ16849" s="171"/>
      <c r="AR16849" s="171"/>
    </row>
    <row r="16850" spans="24:44">
      <c r="X16850" t="s">
        <v>43722</v>
      </c>
      <c r="Y16850" t="s">
        <v>389</v>
      </c>
      <c r="Z16850" t="s">
        <v>42013</v>
      </c>
      <c r="AA16850" t="s">
        <v>43435</v>
      </c>
      <c r="AB16850" t="s">
        <v>33769</v>
      </c>
      <c r="AO16850" s="171"/>
      <c r="AP16850" s="171"/>
      <c r="AQ16850" s="171"/>
      <c r="AR16850" s="171"/>
    </row>
    <row r="16851" spans="24:44">
      <c r="X16851" t="s">
        <v>43723</v>
      </c>
      <c r="Y16851" t="s">
        <v>389</v>
      </c>
      <c r="Z16851" t="s">
        <v>43724</v>
      </c>
      <c r="AA16851" t="s">
        <v>34608</v>
      </c>
      <c r="AB16851" t="s">
        <v>33841</v>
      </c>
      <c r="AO16851" s="171"/>
      <c r="AP16851" s="171"/>
      <c r="AQ16851" s="171"/>
      <c r="AR16851" s="171"/>
    </row>
    <row r="16852" spans="24:44">
      <c r="X16852" t="s">
        <v>43725</v>
      </c>
      <c r="Y16852" t="s">
        <v>386</v>
      </c>
      <c r="Z16852" t="s">
        <v>43726</v>
      </c>
      <c r="AA16852" t="s">
        <v>34608</v>
      </c>
      <c r="AB16852" t="s">
        <v>33841</v>
      </c>
      <c r="AO16852" s="171"/>
      <c r="AP16852" s="171"/>
      <c r="AQ16852" s="171"/>
      <c r="AR16852" s="171"/>
    </row>
    <row r="16853" spans="24:44">
      <c r="X16853" t="s">
        <v>43727</v>
      </c>
      <c r="Y16853" t="s">
        <v>389</v>
      </c>
      <c r="Z16853" t="s">
        <v>43728</v>
      </c>
      <c r="AA16853" t="s">
        <v>34608</v>
      </c>
      <c r="AB16853" t="s">
        <v>33841</v>
      </c>
      <c r="AO16853" s="171"/>
      <c r="AP16853" s="171"/>
      <c r="AQ16853" s="171"/>
      <c r="AR16853" s="171"/>
    </row>
    <row r="16854" spans="24:44">
      <c r="X16854" t="s">
        <v>43729</v>
      </c>
      <c r="Y16854" t="s">
        <v>389</v>
      </c>
      <c r="Z16854" t="s">
        <v>43730</v>
      </c>
      <c r="AA16854" t="s">
        <v>33840</v>
      </c>
      <c r="AB16854" t="s">
        <v>33841</v>
      </c>
      <c r="AO16854" s="171"/>
      <c r="AP16854" s="171"/>
      <c r="AQ16854" s="171"/>
      <c r="AR16854" s="171"/>
    </row>
    <row r="16855" spans="24:44">
      <c r="X16855" t="s">
        <v>43731</v>
      </c>
      <c r="Y16855" t="s">
        <v>386</v>
      </c>
      <c r="Z16855" t="s">
        <v>43732</v>
      </c>
      <c r="AA16855" t="s">
        <v>34608</v>
      </c>
      <c r="AB16855" t="s">
        <v>33841</v>
      </c>
      <c r="AO16855" s="171"/>
      <c r="AP16855" s="171"/>
      <c r="AQ16855" s="171"/>
      <c r="AR16855" s="171"/>
    </row>
    <row r="16856" spans="24:44">
      <c r="X16856" t="s">
        <v>43733</v>
      </c>
      <c r="Y16856" t="s">
        <v>389</v>
      </c>
      <c r="Z16856" t="s">
        <v>43734</v>
      </c>
      <c r="AA16856" t="s">
        <v>34608</v>
      </c>
      <c r="AB16856" t="s">
        <v>33841</v>
      </c>
      <c r="AO16856" s="171"/>
      <c r="AP16856" s="171"/>
      <c r="AQ16856" s="171"/>
      <c r="AR16856" s="171"/>
    </row>
    <row r="16857" spans="24:44">
      <c r="X16857" t="s">
        <v>43735</v>
      </c>
      <c r="Y16857" t="s">
        <v>389</v>
      </c>
      <c r="Z16857" t="s">
        <v>43736</v>
      </c>
      <c r="AA16857" t="s">
        <v>34608</v>
      </c>
      <c r="AB16857" t="s">
        <v>33841</v>
      </c>
      <c r="AO16857" s="171"/>
      <c r="AP16857" s="171"/>
      <c r="AQ16857" s="171"/>
      <c r="AR16857" s="171"/>
    </row>
    <row r="16858" spans="24:44">
      <c r="X16858" t="s">
        <v>2874</v>
      </c>
      <c r="Y16858" t="s">
        <v>386</v>
      </c>
      <c r="Z16858" t="s">
        <v>43737</v>
      </c>
      <c r="AA16858" t="s">
        <v>33840</v>
      </c>
      <c r="AB16858" t="s">
        <v>33841</v>
      </c>
      <c r="AO16858" s="171"/>
      <c r="AP16858" s="171"/>
      <c r="AQ16858" s="171"/>
      <c r="AR16858" s="171"/>
    </row>
    <row r="16859" spans="24:44">
      <c r="X16859" t="s">
        <v>2879</v>
      </c>
      <c r="Y16859" t="s">
        <v>386</v>
      </c>
      <c r="Z16859" t="s">
        <v>43738</v>
      </c>
      <c r="AA16859" t="s">
        <v>33840</v>
      </c>
      <c r="AB16859" t="s">
        <v>33841</v>
      </c>
      <c r="AO16859" s="171"/>
      <c r="AP16859" s="171"/>
      <c r="AQ16859" s="171"/>
      <c r="AR16859" s="171"/>
    </row>
    <row r="16860" spans="24:44">
      <c r="X16860" t="s">
        <v>2884</v>
      </c>
      <c r="Y16860" t="s">
        <v>386</v>
      </c>
      <c r="Z16860" t="s">
        <v>43739</v>
      </c>
      <c r="AA16860" t="s">
        <v>33840</v>
      </c>
      <c r="AB16860" t="s">
        <v>33841</v>
      </c>
      <c r="AO16860" s="171"/>
      <c r="AP16860" s="171"/>
      <c r="AQ16860" s="171"/>
      <c r="AR16860" s="171"/>
    </row>
    <row r="16861" spans="24:44">
      <c r="X16861" t="s">
        <v>43740</v>
      </c>
      <c r="Y16861" t="s">
        <v>386</v>
      </c>
      <c r="Z16861" t="s">
        <v>43741</v>
      </c>
      <c r="AA16861" t="s">
        <v>34608</v>
      </c>
      <c r="AB16861" t="s">
        <v>33841</v>
      </c>
      <c r="AO16861" s="171"/>
      <c r="AP16861" s="171"/>
      <c r="AQ16861" s="171"/>
      <c r="AR16861" s="171"/>
    </row>
    <row r="16862" spans="24:44">
      <c r="X16862" t="s">
        <v>43742</v>
      </c>
      <c r="Y16862" t="s">
        <v>389</v>
      </c>
      <c r="Z16862" t="s">
        <v>43743</v>
      </c>
      <c r="AA16862" t="s">
        <v>43691</v>
      </c>
      <c r="AB16862" t="s">
        <v>125</v>
      </c>
      <c r="AO16862" s="171"/>
      <c r="AP16862" s="171"/>
      <c r="AQ16862" s="171"/>
      <c r="AR16862" s="171"/>
    </row>
    <row r="16863" spans="24:44">
      <c r="X16863" t="s">
        <v>43744</v>
      </c>
      <c r="Y16863" t="s">
        <v>389</v>
      </c>
      <c r="Z16863" t="s">
        <v>43745</v>
      </c>
      <c r="AA16863" t="s">
        <v>43685</v>
      </c>
      <c r="AB16863" t="s">
        <v>33841</v>
      </c>
      <c r="AO16863" s="171"/>
      <c r="AP16863" s="171"/>
      <c r="AQ16863" s="171"/>
      <c r="AR16863" s="171"/>
    </row>
    <row r="16864" spans="24:44">
      <c r="X16864" t="s">
        <v>43746</v>
      </c>
      <c r="Y16864" t="s">
        <v>386</v>
      </c>
      <c r="Z16864" t="s">
        <v>43747</v>
      </c>
      <c r="AA16864" t="s">
        <v>33840</v>
      </c>
      <c r="AB16864" t="s">
        <v>33841</v>
      </c>
      <c r="AO16864" s="171"/>
      <c r="AP16864" s="171"/>
      <c r="AQ16864" s="171"/>
      <c r="AR16864" s="171"/>
    </row>
    <row r="16865" spans="24:44">
      <c r="X16865" t="s">
        <v>43748</v>
      </c>
      <c r="Y16865" t="s">
        <v>389</v>
      </c>
      <c r="Z16865" t="s">
        <v>43749</v>
      </c>
      <c r="AA16865" t="s">
        <v>34608</v>
      </c>
      <c r="AB16865" t="s">
        <v>33841</v>
      </c>
      <c r="AO16865" s="171"/>
      <c r="AP16865" s="171"/>
      <c r="AQ16865" s="171"/>
      <c r="AR16865" s="171"/>
    </row>
    <row r="16866" spans="24:44">
      <c r="X16866" t="s">
        <v>6591</v>
      </c>
      <c r="Y16866" t="s">
        <v>386</v>
      </c>
      <c r="Z16866" t="s">
        <v>43750</v>
      </c>
      <c r="AA16866" t="s">
        <v>34608</v>
      </c>
      <c r="AB16866" t="s">
        <v>33841</v>
      </c>
      <c r="AO16866" s="171"/>
      <c r="AP16866" s="171"/>
      <c r="AQ16866" s="171"/>
      <c r="AR16866" s="171"/>
    </row>
    <row r="16867" spans="24:44">
      <c r="X16867" t="s">
        <v>2889</v>
      </c>
      <c r="Y16867" t="s">
        <v>386</v>
      </c>
      <c r="Z16867" t="s">
        <v>43751</v>
      </c>
      <c r="AA16867" t="s">
        <v>33840</v>
      </c>
      <c r="AB16867" t="s">
        <v>33841</v>
      </c>
      <c r="AO16867" s="171"/>
      <c r="AP16867" s="171"/>
      <c r="AQ16867" s="171"/>
      <c r="AR16867" s="171"/>
    </row>
    <row r="16868" spans="24:44">
      <c r="X16868" t="s">
        <v>43752</v>
      </c>
      <c r="Y16868" t="s">
        <v>389</v>
      </c>
      <c r="Z16868" t="s">
        <v>43753</v>
      </c>
      <c r="AA16868" t="s">
        <v>34608</v>
      </c>
      <c r="AB16868" t="s">
        <v>33841</v>
      </c>
      <c r="AO16868" s="171"/>
      <c r="AP16868" s="171"/>
      <c r="AQ16868" s="171"/>
      <c r="AR16868" s="171"/>
    </row>
    <row r="16869" spans="24:44">
      <c r="X16869" t="s">
        <v>43754</v>
      </c>
      <c r="Y16869" t="s">
        <v>386</v>
      </c>
      <c r="Z16869" t="s">
        <v>37188</v>
      </c>
      <c r="AA16869" t="s">
        <v>33840</v>
      </c>
      <c r="AB16869" t="s">
        <v>33841</v>
      </c>
      <c r="AO16869" s="171"/>
      <c r="AP16869" s="171"/>
      <c r="AQ16869" s="171"/>
      <c r="AR16869" s="171"/>
    </row>
    <row r="16870" spans="24:44">
      <c r="X16870" t="s">
        <v>43755</v>
      </c>
      <c r="Y16870" t="s">
        <v>386</v>
      </c>
      <c r="Z16870" t="s">
        <v>43756</v>
      </c>
      <c r="AA16870" t="s">
        <v>33840</v>
      </c>
      <c r="AB16870" t="s">
        <v>33841</v>
      </c>
      <c r="AO16870" s="171"/>
      <c r="AP16870" s="171"/>
      <c r="AQ16870" s="171"/>
      <c r="AR16870" s="171"/>
    </row>
    <row r="16871" spans="24:44">
      <c r="X16871" t="s">
        <v>43757</v>
      </c>
      <c r="Y16871" t="s">
        <v>386</v>
      </c>
      <c r="Z16871" t="s">
        <v>43758</v>
      </c>
      <c r="AA16871" t="s">
        <v>33840</v>
      </c>
      <c r="AB16871" t="s">
        <v>33841</v>
      </c>
      <c r="AO16871" s="171"/>
      <c r="AP16871" s="171"/>
      <c r="AQ16871" s="171"/>
      <c r="AR16871" s="171"/>
    </row>
    <row r="16872" spans="24:44">
      <c r="X16872" t="s">
        <v>43759</v>
      </c>
      <c r="Y16872" t="s">
        <v>386</v>
      </c>
      <c r="Z16872" t="s">
        <v>43760</v>
      </c>
      <c r="AA16872" t="s">
        <v>33840</v>
      </c>
      <c r="AB16872" t="s">
        <v>33841</v>
      </c>
      <c r="AO16872" s="171"/>
      <c r="AP16872" s="171"/>
      <c r="AQ16872" s="171"/>
      <c r="AR16872" s="171"/>
    </row>
    <row r="16873" spans="24:44">
      <c r="X16873" t="s">
        <v>43761</v>
      </c>
      <c r="Y16873" t="s">
        <v>386</v>
      </c>
      <c r="Z16873" t="s">
        <v>43762</v>
      </c>
      <c r="AA16873" t="s">
        <v>33840</v>
      </c>
      <c r="AB16873" t="s">
        <v>33841</v>
      </c>
      <c r="AO16873" s="171"/>
      <c r="AP16873" s="171"/>
      <c r="AQ16873" s="171"/>
      <c r="AR16873" s="171"/>
    </row>
    <row r="16874" spans="24:44">
      <c r="X16874" t="s">
        <v>5240</v>
      </c>
      <c r="Y16874" t="s">
        <v>386</v>
      </c>
      <c r="Z16874" t="s">
        <v>43763</v>
      </c>
      <c r="AA16874" t="s">
        <v>33840</v>
      </c>
      <c r="AB16874" t="s">
        <v>33841</v>
      </c>
      <c r="AO16874" s="171"/>
      <c r="AP16874" s="171"/>
      <c r="AQ16874" s="171"/>
      <c r="AR16874" s="171"/>
    </row>
    <row r="16875" spans="24:44">
      <c r="X16875" t="s">
        <v>43764</v>
      </c>
      <c r="Y16875" t="s">
        <v>386</v>
      </c>
      <c r="Z16875" t="s">
        <v>43765</v>
      </c>
      <c r="AA16875" t="s">
        <v>33840</v>
      </c>
      <c r="AB16875" t="s">
        <v>33841</v>
      </c>
      <c r="AO16875" s="171"/>
      <c r="AP16875" s="171"/>
      <c r="AQ16875" s="171"/>
      <c r="AR16875" s="171"/>
    </row>
    <row r="16876" spans="24:44">
      <c r="X16876" t="s">
        <v>6596</v>
      </c>
      <c r="Y16876" t="s">
        <v>386</v>
      </c>
      <c r="Z16876" t="s">
        <v>43766</v>
      </c>
      <c r="AA16876" t="s">
        <v>34608</v>
      </c>
      <c r="AB16876" t="s">
        <v>33841</v>
      </c>
      <c r="AO16876" s="171"/>
      <c r="AP16876" s="171"/>
      <c r="AQ16876" s="171"/>
      <c r="AR16876" s="171"/>
    </row>
    <row r="16877" spans="24:44">
      <c r="X16877" t="s">
        <v>43767</v>
      </c>
      <c r="Y16877" t="s">
        <v>389</v>
      </c>
      <c r="Z16877" t="s">
        <v>43768</v>
      </c>
      <c r="AA16877" t="s">
        <v>33840</v>
      </c>
      <c r="AB16877" t="s">
        <v>33841</v>
      </c>
      <c r="AO16877" s="171"/>
      <c r="AP16877" s="171"/>
      <c r="AQ16877" s="171"/>
      <c r="AR16877" s="171"/>
    </row>
    <row r="16878" spans="24:44">
      <c r="X16878" t="s">
        <v>43769</v>
      </c>
      <c r="Y16878" t="s">
        <v>386</v>
      </c>
      <c r="Z16878" t="s">
        <v>43770</v>
      </c>
      <c r="AA16878" t="s">
        <v>33840</v>
      </c>
      <c r="AB16878" t="s">
        <v>33841</v>
      </c>
      <c r="AO16878" s="171"/>
      <c r="AP16878" s="171"/>
      <c r="AQ16878" s="171"/>
      <c r="AR16878" s="171"/>
    </row>
    <row r="16879" spans="24:44">
      <c r="X16879" t="s">
        <v>43771</v>
      </c>
      <c r="Y16879" t="s">
        <v>386</v>
      </c>
      <c r="Z16879" t="s">
        <v>43772</v>
      </c>
      <c r="AA16879" t="s">
        <v>33840</v>
      </c>
      <c r="AB16879" t="s">
        <v>33841</v>
      </c>
      <c r="AO16879" s="171"/>
      <c r="AP16879" s="171"/>
      <c r="AQ16879" s="171"/>
      <c r="AR16879" s="171"/>
    </row>
    <row r="16880" spans="24:44">
      <c r="X16880" t="s">
        <v>43773</v>
      </c>
      <c r="Y16880" t="s">
        <v>386</v>
      </c>
      <c r="Z16880" t="s">
        <v>43774</v>
      </c>
      <c r="AA16880" t="s">
        <v>34608</v>
      </c>
      <c r="AB16880" t="s">
        <v>33841</v>
      </c>
      <c r="AO16880" s="171"/>
      <c r="AP16880" s="171"/>
      <c r="AQ16880" s="171"/>
      <c r="AR16880" s="171"/>
    </row>
    <row r="16881" spans="24:44">
      <c r="X16881" t="s">
        <v>43775</v>
      </c>
      <c r="Y16881" t="s">
        <v>386</v>
      </c>
      <c r="Z16881" t="s">
        <v>43776</v>
      </c>
      <c r="AA16881" t="s">
        <v>33840</v>
      </c>
      <c r="AB16881" t="s">
        <v>33841</v>
      </c>
      <c r="AO16881" s="171"/>
      <c r="AP16881" s="171"/>
      <c r="AQ16881" s="171"/>
      <c r="AR16881" s="171"/>
    </row>
    <row r="16882" spans="24:44">
      <c r="X16882" t="s">
        <v>43777</v>
      </c>
      <c r="Y16882" t="s">
        <v>386</v>
      </c>
      <c r="Z16882" t="s">
        <v>43778</v>
      </c>
      <c r="AA16882" t="s">
        <v>33840</v>
      </c>
      <c r="AB16882" t="s">
        <v>33841</v>
      </c>
      <c r="AO16882" s="171"/>
      <c r="AP16882" s="171"/>
      <c r="AQ16882" s="171"/>
      <c r="AR16882" s="171"/>
    </row>
    <row r="16883" spans="24:44">
      <c r="X16883" t="s">
        <v>43779</v>
      </c>
      <c r="Y16883" t="s">
        <v>386</v>
      </c>
      <c r="Z16883" t="s">
        <v>36357</v>
      </c>
      <c r="AA16883" t="s">
        <v>33840</v>
      </c>
      <c r="AB16883" t="s">
        <v>33841</v>
      </c>
      <c r="AO16883" s="171"/>
      <c r="AP16883" s="171"/>
      <c r="AQ16883" s="171"/>
      <c r="AR16883" s="171"/>
    </row>
    <row r="16884" spans="24:44">
      <c r="X16884" t="s">
        <v>43780</v>
      </c>
      <c r="Y16884" t="s">
        <v>389</v>
      </c>
      <c r="Z16884" t="s">
        <v>43781</v>
      </c>
      <c r="AA16884" t="s">
        <v>34608</v>
      </c>
      <c r="AB16884" t="s">
        <v>33841</v>
      </c>
      <c r="AO16884" s="171"/>
      <c r="AP16884" s="171"/>
      <c r="AQ16884" s="171"/>
      <c r="AR16884" s="171"/>
    </row>
    <row r="16885" spans="24:44">
      <c r="X16885" t="s">
        <v>2894</v>
      </c>
      <c r="Y16885" t="s">
        <v>386</v>
      </c>
      <c r="Z16885" t="s">
        <v>43782</v>
      </c>
      <c r="AA16885" t="s">
        <v>33840</v>
      </c>
      <c r="AB16885" t="s">
        <v>33841</v>
      </c>
      <c r="AO16885" s="171"/>
      <c r="AP16885" s="171"/>
      <c r="AQ16885" s="171"/>
      <c r="AR16885" s="171"/>
    </row>
    <row r="16886" spans="24:44">
      <c r="X16886" t="s">
        <v>43783</v>
      </c>
      <c r="Y16886" t="s">
        <v>386</v>
      </c>
      <c r="Z16886" t="s">
        <v>43784</v>
      </c>
      <c r="AA16886" t="s">
        <v>33840</v>
      </c>
      <c r="AB16886" t="s">
        <v>33841</v>
      </c>
      <c r="AO16886" s="171"/>
      <c r="AP16886" s="171"/>
      <c r="AQ16886" s="171"/>
      <c r="AR16886" s="171"/>
    </row>
    <row r="16887" spans="24:44">
      <c r="X16887" t="s">
        <v>43785</v>
      </c>
      <c r="Y16887" t="s">
        <v>389</v>
      </c>
      <c r="Z16887" t="s">
        <v>43786</v>
      </c>
      <c r="AA16887" t="s">
        <v>33840</v>
      </c>
      <c r="AB16887" t="s">
        <v>33841</v>
      </c>
      <c r="AO16887" s="171"/>
      <c r="AP16887" s="171"/>
      <c r="AQ16887" s="171"/>
      <c r="AR16887" s="171"/>
    </row>
    <row r="16888" spans="24:44">
      <c r="X16888" t="s">
        <v>2899</v>
      </c>
      <c r="Y16888" t="s">
        <v>386</v>
      </c>
      <c r="Z16888" t="s">
        <v>43787</v>
      </c>
      <c r="AA16888" t="s">
        <v>33840</v>
      </c>
      <c r="AB16888" t="s">
        <v>33841</v>
      </c>
      <c r="AO16888" s="171"/>
      <c r="AP16888" s="171"/>
      <c r="AQ16888" s="171"/>
      <c r="AR16888" s="171"/>
    </row>
    <row r="16889" spans="24:44">
      <c r="X16889" t="s">
        <v>2904</v>
      </c>
      <c r="Y16889" t="s">
        <v>386</v>
      </c>
      <c r="Z16889" t="s">
        <v>43788</v>
      </c>
      <c r="AA16889" t="s">
        <v>33840</v>
      </c>
      <c r="AB16889" t="s">
        <v>33841</v>
      </c>
      <c r="AO16889" s="171"/>
      <c r="AP16889" s="171"/>
      <c r="AQ16889" s="171"/>
      <c r="AR16889" s="171"/>
    </row>
    <row r="16890" spans="24:44">
      <c r="X16890" t="s">
        <v>43789</v>
      </c>
      <c r="Y16890" t="s">
        <v>389</v>
      </c>
      <c r="Z16890" t="s">
        <v>43790</v>
      </c>
      <c r="AA16890" t="s">
        <v>33840</v>
      </c>
      <c r="AB16890" t="s">
        <v>33841</v>
      </c>
      <c r="AO16890" s="171"/>
      <c r="AP16890" s="171"/>
      <c r="AQ16890" s="171"/>
      <c r="AR16890" s="171"/>
    </row>
    <row r="16891" spans="24:44">
      <c r="X16891" t="s">
        <v>43791</v>
      </c>
      <c r="Y16891" t="s">
        <v>389</v>
      </c>
      <c r="Z16891" t="s">
        <v>43792</v>
      </c>
      <c r="AA16891" t="s">
        <v>34608</v>
      </c>
      <c r="AB16891" t="s">
        <v>33841</v>
      </c>
      <c r="AO16891" s="171"/>
      <c r="AP16891" s="171"/>
      <c r="AQ16891" s="171"/>
      <c r="AR16891" s="171"/>
    </row>
    <row r="16892" spans="24:44">
      <c r="X16892" t="s">
        <v>43793</v>
      </c>
      <c r="Y16892" t="s">
        <v>386</v>
      </c>
      <c r="Z16892" t="s">
        <v>43794</v>
      </c>
      <c r="AA16892" t="s">
        <v>33840</v>
      </c>
      <c r="AB16892" t="s">
        <v>33841</v>
      </c>
      <c r="AO16892" s="171"/>
      <c r="AP16892" s="171"/>
      <c r="AQ16892" s="171"/>
      <c r="AR16892" s="171"/>
    </row>
    <row r="16893" spans="24:44">
      <c r="X16893" t="s">
        <v>43795</v>
      </c>
      <c r="Y16893" t="s">
        <v>386</v>
      </c>
      <c r="Z16893" t="s">
        <v>43796</v>
      </c>
      <c r="AA16893" t="s">
        <v>33840</v>
      </c>
      <c r="AB16893" t="s">
        <v>33841</v>
      </c>
      <c r="AO16893" s="171"/>
      <c r="AP16893" s="171"/>
      <c r="AQ16893" s="171"/>
      <c r="AR16893" s="171"/>
    </row>
    <row r="16894" spans="24:44">
      <c r="X16894" t="s">
        <v>43797</v>
      </c>
      <c r="Y16894" t="s">
        <v>389</v>
      </c>
      <c r="Z16894" t="s">
        <v>43798</v>
      </c>
      <c r="AA16894" t="s">
        <v>33840</v>
      </c>
      <c r="AB16894" t="s">
        <v>33841</v>
      </c>
      <c r="AO16894" s="171"/>
      <c r="AP16894" s="171"/>
      <c r="AQ16894" s="171"/>
      <c r="AR16894" s="171"/>
    </row>
    <row r="16895" spans="24:44">
      <c r="X16895" t="s">
        <v>43799</v>
      </c>
      <c r="Y16895" t="s">
        <v>389</v>
      </c>
      <c r="Z16895" t="s">
        <v>43800</v>
      </c>
      <c r="AA16895" t="s">
        <v>33840</v>
      </c>
      <c r="AB16895" t="s">
        <v>33841</v>
      </c>
      <c r="AO16895" s="171"/>
      <c r="AP16895" s="171"/>
      <c r="AQ16895" s="171"/>
      <c r="AR16895" s="171"/>
    </row>
    <row r="16896" spans="24:44">
      <c r="X16896" t="s">
        <v>43801</v>
      </c>
      <c r="Y16896" t="s">
        <v>389</v>
      </c>
      <c r="Z16896" t="s">
        <v>43802</v>
      </c>
      <c r="AA16896" t="s">
        <v>33840</v>
      </c>
      <c r="AB16896" t="s">
        <v>33841</v>
      </c>
      <c r="AO16896" s="171"/>
      <c r="AP16896" s="171"/>
      <c r="AQ16896" s="171"/>
      <c r="AR16896" s="171"/>
    </row>
    <row r="16897" spans="24:44">
      <c r="X16897" t="s">
        <v>2909</v>
      </c>
      <c r="Y16897" t="s">
        <v>386</v>
      </c>
      <c r="Z16897" t="s">
        <v>43803</v>
      </c>
      <c r="AA16897" t="s">
        <v>33840</v>
      </c>
      <c r="AB16897" t="s">
        <v>33841</v>
      </c>
      <c r="AO16897" s="171"/>
      <c r="AP16897" s="171"/>
      <c r="AQ16897" s="171"/>
      <c r="AR16897" s="171"/>
    </row>
    <row r="16898" spans="24:44">
      <c r="X16898" t="s">
        <v>43804</v>
      </c>
      <c r="Y16898" t="s">
        <v>389</v>
      </c>
      <c r="Z16898" t="s">
        <v>43805</v>
      </c>
      <c r="AA16898" t="s">
        <v>33840</v>
      </c>
      <c r="AB16898" t="s">
        <v>33841</v>
      </c>
      <c r="AO16898" s="171"/>
      <c r="AP16898" s="171"/>
      <c r="AQ16898" s="171"/>
      <c r="AR16898" s="171"/>
    </row>
    <row r="16899" spans="24:44">
      <c r="X16899" t="s">
        <v>43806</v>
      </c>
      <c r="Y16899" t="s">
        <v>389</v>
      </c>
      <c r="Z16899" t="s">
        <v>43807</v>
      </c>
      <c r="AA16899" t="s">
        <v>34608</v>
      </c>
      <c r="AB16899" t="s">
        <v>33841</v>
      </c>
      <c r="AO16899" s="171"/>
      <c r="AP16899" s="171"/>
      <c r="AQ16899" s="171"/>
      <c r="AR16899" s="171"/>
    </row>
    <row r="16900" spans="24:44">
      <c r="X16900" t="s">
        <v>43808</v>
      </c>
      <c r="Y16900" t="s">
        <v>386</v>
      </c>
      <c r="Z16900" t="s">
        <v>43809</v>
      </c>
      <c r="AA16900" t="s">
        <v>33840</v>
      </c>
      <c r="AB16900" t="s">
        <v>33841</v>
      </c>
      <c r="AO16900" s="171"/>
      <c r="AP16900" s="171"/>
      <c r="AQ16900" s="171"/>
      <c r="AR16900" s="171"/>
    </row>
    <row r="16901" spans="24:44">
      <c r="X16901" t="s">
        <v>43810</v>
      </c>
      <c r="Y16901" t="s">
        <v>389</v>
      </c>
      <c r="Z16901" t="s">
        <v>43811</v>
      </c>
      <c r="AA16901" t="s">
        <v>33840</v>
      </c>
      <c r="AB16901" t="s">
        <v>33841</v>
      </c>
      <c r="AO16901" s="171"/>
      <c r="AP16901" s="171"/>
      <c r="AQ16901" s="171"/>
      <c r="AR16901" s="171"/>
    </row>
    <row r="16902" spans="24:44">
      <c r="X16902" t="s">
        <v>43812</v>
      </c>
      <c r="Y16902" t="s">
        <v>386</v>
      </c>
      <c r="Z16902" t="s">
        <v>41507</v>
      </c>
      <c r="AA16902" t="s">
        <v>33840</v>
      </c>
      <c r="AB16902" t="s">
        <v>33841</v>
      </c>
      <c r="AO16902" s="171"/>
      <c r="AP16902" s="171"/>
      <c r="AQ16902" s="171"/>
      <c r="AR16902" s="171"/>
    </row>
    <row r="16903" spans="24:44">
      <c r="X16903" t="s">
        <v>43813</v>
      </c>
      <c r="Y16903" t="s">
        <v>386</v>
      </c>
      <c r="Z16903" t="s">
        <v>36394</v>
      </c>
      <c r="AA16903" t="s">
        <v>33840</v>
      </c>
      <c r="AB16903" t="s">
        <v>33841</v>
      </c>
      <c r="AO16903" s="171"/>
      <c r="AP16903" s="171"/>
      <c r="AQ16903" s="171"/>
      <c r="AR16903" s="171"/>
    </row>
    <row r="16904" spans="24:44">
      <c r="X16904" t="s">
        <v>43814</v>
      </c>
      <c r="Y16904" t="s">
        <v>389</v>
      </c>
      <c r="Z16904" t="s">
        <v>43815</v>
      </c>
      <c r="AA16904" t="s">
        <v>33840</v>
      </c>
      <c r="AB16904" t="s">
        <v>33841</v>
      </c>
      <c r="AO16904" s="171"/>
      <c r="AP16904" s="171"/>
      <c r="AQ16904" s="171"/>
      <c r="AR16904" s="171"/>
    </row>
    <row r="16905" spans="24:44">
      <c r="X16905" t="s">
        <v>43816</v>
      </c>
      <c r="Y16905" t="s">
        <v>386</v>
      </c>
      <c r="Z16905" t="s">
        <v>43817</v>
      </c>
      <c r="AA16905" t="s">
        <v>33840</v>
      </c>
      <c r="AB16905" t="s">
        <v>33841</v>
      </c>
      <c r="AO16905" s="171"/>
      <c r="AP16905" s="171"/>
      <c r="AQ16905" s="171"/>
      <c r="AR16905" s="171"/>
    </row>
    <row r="16906" spans="24:44">
      <c r="X16906" t="s">
        <v>43818</v>
      </c>
      <c r="Y16906" t="s">
        <v>386</v>
      </c>
      <c r="Z16906" t="s">
        <v>43819</v>
      </c>
      <c r="AA16906" t="s">
        <v>33840</v>
      </c>
      <c r="AB16906" t="s">
        <v>33841</v>
      </c>
      <c r="AO16906" s="171"/>
      <c r="AP16906" s="171"/>
      <c r="AQ16906" s="171"/>
      <c r="AR16906" s="171"/>
    </row>
    <row r="16907" spans="24:44">
      <c r="X16907" t="s">
        <v>43820</v>
      </c>
      <c r="Y16907" t="s">
        <v>386</v>
      </c>
      <c r="Z16907" t="s">
        <v>43821</v>
      </c>
      <c r="AA16907" t="s">
        <v>33840</v>
      </c>
      <c r="AB16907" t="s">
        <v>33841</v>
      </c>
      <c r="AO16907" s="171"/>
      <c r="AP16907" s="171"/>
      <c r="AQ16907" s="171"/>
      <c r="AR16907" s="171"/>
    </row>
    <row r="16908" spans="24:44">
      <c r="X16908" t="s">
        <v>43822</v>
      </c>
      <c r="Y16908" t="s">
        <v>386</v>
      </c>
      <c r="Z16908" t="s">
        <v>36402</v>
      </c>
      <c r="AA16908" t="s">
        <v>33840</v>
      </c>
      <c r="AB16908" t="s">
        <v>33841</v>
      </c>
      <c r="AO16908" s="171"/>
      <c r="AP16908" s="171"/>
      <c r="AQ16908" s="171"/>
      <c r="AR16908" s="171"/>
    </row>
    <row r="16909" spans="24:44">
      <c r="X16909" t="s">
        <v>43823</v>
      </c>
      <c r="Y16909" t="s">
        <v>389</v>
      </c>
      <c r="Z16909" t="s">
        <v>43824</v>
      </c>
      <c r="AA16909" t="s">
        <v>33840</v>
      </c>
      <c r="AB16909" t="s">
        <v>33841</v>
      </c>
      <c r="AO16909" s="171"/>
      <c r="AP16909" s="171"/>
      <c r="AQ16909" s="171"/>
      <c r="AR16909" s="171"/>
    </row>
    <row r="16910" spans="24:44">
      <c r="X16910" t="s">
        <v>43825</v>
      </c>
      <c r="Y16910" t="s">
        <v>386</v>
      </c>
      <c r="Z16910" t="s">
        <v>43826</v>
      </c>
      <c r="AA16910" t="s">
        <v>33840</v>
      </c>
      <c r="AB16910" t="s">
        <v>33841</v>
      </c>
      <c r="AO16910" s="171"/>
      <c r="AP16910" s="171"/>
      <c r="AQ16910" s="171"/>
      <c r="AR16910" s="171"/>
    </row>
    <row r="16911" spans="24:44">
      <c r="X16911" t="s">
        <v>43827</v>
      </c>
      <c r="Y16911" t="s">
        <v>386</v>
      </c>
      <c r="Z16911" t="s">
        <v>43828</v>
      </c>
      <c r="AA16911" t="s">
        <v>34608</v>
      </c>
      <c r="AB16911" t="s">
        <v>33841</v>
      </c>
      <c r="AO16911" s="171"/>
      <c r="AP16911" s="171"/>
      <c r="AQ16911" s="171"/>
      <c r="AR16911" s="171"/>
    </row>
    <row r="16912" spans="24:44">
      <c r="X16912" t="s">
        <v>43829</v>
      </c>
      <c r="Y16912" t="s">
        <v>386</v>
      </c>
      <c r="Z16912" t="s">
        <v>43830</v>
      </c>
      <c r="AA16912" t="s">
        <v>33840</v>
      </c>
      <c r="AB16912" t="s">
        <v>33841</v>
      </c>
      <c r="AO16912" s="171"/>
      <c r="AP16912" s="171"/>
      <c r="AQ16912" s="171"/>
      <c r="AR16912" s="171"/>
    </row>
    <row r="16913" spans="24:44">
      <c r="X16913" t="s">
        <v>43831</v>
      </c>
      <c r="Y16913" t="s">
        <v>386</v>
      </c>
      <c r="Z16913" t="s">
        <v>43832</v>
      </c>
      <c r="AA16913" t="s">
        <v>34608</v>
      </c>
      <c r="AB16913" t="s">
        <v>33841</v>
      </c>
      <c r="AO16913" s="171"/>
      <c r="AP16913" s="171"/>
      <c r="AQ16913" s="171"/>
      <c r="AR16913" s="171"/>
    </row>
    <row r="16914" spans="24:44">
      <c r="X16914" t="s">
        <v>43833</v>
      </c>
      <c r="Y16914" t="s">
        <v>386</v>
      </c>
      <c r="Z16914" t="s">
        <v>43834</v>
      </c>
      <c r="AA16914" t="s">
        <v>34608</v>
      </c>
      <c r="AB16914" t="s">
        <v>33841</v>
      </c>
      <c r="AO16914" s="171"/>
      <c r="AP16914" s="171"/>
      <c r="AQ16914" s="171"/>
      <c r="AR16914" s="171"/>
    </row>
    <row r="16915" spans="24:44">
      <c r="X16915" t="s">
        <v>43835</v>
      </c>
      <c r="Y16915" t="s">
        <v>386</v>
      </c>
      <c r="Z16915" t="s">
        <v>36740</v>
      </c>
      <c r="AA16915" t="s">
        <v>33840</v>
      </c>
      <c r="AB16915" t="s">
        <v>33841</v>
      </c>
      <c r="AO16915" s="171"/>
      <c r="AP16915" s="171"/>
      <c r="AQ16915" s="171"/>
      <c r="AR16915" s="171"/>
    </row>
    <row r="16916" spans="24:44">
      <c r="X16916" t="s">
        <v>43836</v>
      </c>
      <c r="Y16916" t="s">
        <v>386</v>
      </c>
      <c r="Z16916" t="s">
        <v>43837</v>
      </c>
      <c r="AA16916" t="s">
        <v>33840</v>
      </c>
      <c r="AB16916" t="s">
        <v>33841</v>
      </c>
      <c r="AO16916" s="171"/>
      <c r="AP16916" s="171"/>
      <c r="AQ16916" s="171"/>
      <c r="AR16916" s="171"/>
    </row>
    <row r="16917" spans="24:44">
      <c r="X16917" t="s">
        <v>43838</v>
      </c>
      <c r="Y16917" t="s">
        <v>389</v>
      </c>
      <c r="Z16917" t="s">
        <v>43839</v>
      </c>
      <c r="AA16917" t="s">
        <v>33840</v>
      </c>
      <c r="AB16917" t="s">
        <v>33841</v>
      </c>
      <c r="AO16917" s="171"/>
      <c r="AP16917" s="171"/>
      <c r="AQ16917" s="171"/>
      <c r="AR16917" s="171"/>
    </row>
    <row r="16918" spans="24:44">
      <c r="X16918" t="s">
        <v>43840</v>
      </c>
      <c r="Y16918" t="s">
        <v>389</v>
      </c>
      <c r="Z16918" t="s">
        <v>43841</v>
      </c>
      <c r="AA16918" t="s">
        <v>33840</v>
      </c>
      <c r="AB16918" t="s">
        <v>33841</v>
      </c>
      <c r="AO16918" s="171"/>
      <c r="AP16918" s="171"/>
      <c r="AQ16918" s="171"/>
      <c r="AR16918" s="171"/>
    </row>
    <row r="16919" spans="24:44">
      <c r="X16919" t="s">
        <v>43842</v>
      </c>
      <c r="Y16919" t="s">
        <v>386</v>
      </c>
      <c r="Z16919" t="s">
        <v>43843</v>
      </c>
      <c r="AA16919" t="s">
        <v>33840</v>
      </c>
      <c r="AB16919" t="s">
        <v>33841</v>
      </c>
      <c r="AO16919" s="171"/>
      <c r="AP16919" s="171"/>
      <c r="AQ16919" s="171"/>
      <c r="AR16919" s="171"/>
    </row>
    <row r="16920" spans="24:44">
      <c r="X16920" t="s">
        <v>43844</v>
      </c>
      <c r="Y16920" t="s">
        <v>389</v>
      </c>
      <c r="Z16920" t="s">
        <v>43845</v>
      </c>
      <c r="AA16920" t="s">
        <v>43846</v>
      </c>
      <c r="AB16920" t="s">
        <v>125</v>
      </c>
      <c r="AO16920" s="171"/>
      <c r="AP16920" s="171"/>
      <c r="AQ16920" s="171"/>
      <c r="AR16920" s="171"/>
    </row>
    <row r="16921" spans="24:44">
      <c r="X16921" t="s">
        <v>43847</v>
      </c>
      <c r="Y16921" t="s">
        <v>386</v>
      </c>
      <c r="Z16921" t="s">
        <v>43848</v>
      </c>
      <c r="AA16921" t="s">
        <v>34094</v>
      </c>
      <c r="AB16921" t="s">
        <v>125</v>
      </c>
      <c r="AO16921" s="171"/>
      <c r="AP16921" s="171"/>
      <c r="AQ16921" s="171"/>
      <c r="AR16921" s="171"/>
    </row>
    <row r="16922" spans="24:44">
      <c r="X16922" t="s">
        <v>43849</v>
      </c>
      <c r="Y16922" t="s">
        <v>389</v>
      </c>
      <c r="Z16922" t="s">
        <v>43850</v>
      </c>
      <c r="AA16922" t="s">
        <v>43851</v>
      </c>
      <c r="AB16922" t="s">
        <v>125</v>
      </c>
      <c r="AO16922" s="171"/>
      <c r="AP16922" s="171"/>
      <c r="AQ16922" s="171"/>
      <c r="AR16922" s="171"/>
    </row>
    <row r="16923" spans="24:44">
      <c r="X16923" t="s">
        <v>43852</v>
      </c>
      <c r="Y16923" t="s">
        <v>386</v>
      </c>
      <c r="Z16923" t="s">
        <v>43853</v>
      </c>
      <c r="AA16923" t="s">
        <v>43854</v>
      </c>
      <c r="AB16923" t="s">
        <v>125</v>
      </c>
      <c r="AO16923" s="171"/>
      <c r="AP16923" s="171"/>
      <c r="AQ16923" s="171"/>
      <c r="AR16923" s="171"/>
    </row>
    <row r="16924" spans="24:44">
      <c r="X16924" t="s">
        <v>43855</v>
      </c>
      <c r="Y16924" t="s">
        <v>389</v>
      </c>
      <c r="Z16924" t="s">
        <v>43856</v>
      </c>
      <c r="AA16924" t="s">
        <v>43857</v>
      </c>
      <c r="AB16924" t="s">
        <v>125</v>
      </c>
      <c r="AO16924" s="171"/>
      <c r="AP16924" s="171"/>
      <c r="AQ16924" s="171"/>
      <c r="AR16924" s="171"/>
    </row>
    <row r="16925" spans="24:44">
      <c r="X16925" t="s">
        <v>43858</v>
      </c>
      <c r="Y16925" t="s">
        <v>389</v>
      </c>
      <c r="Z16925" t="s">
        <v>43859</v>
      </c>
      <c r="AA16925" t="s">
        <v>43857</v>
      </c>
      <c r="AB16925" t="s">
        <v>125</v>
      </c>
      <c r="AO16925" s="171"/>
      <c r="AP16925" s="171"/>
      <c r="AQ16925" s="171"/>
      <c r="AR16925" s="171"/>
    </row>
    <row r="16926" spans="24:44">
      <c r="X16926" t="s">
        <v>43860</v>
      </c>
      <c r="Y16926" t="s">
        <v>389</v>
      </c>
      <c r="Z16926" t="s">
        <v>43861</v>
      </c>
      <c r="AA16926" t="s">
        <v>43862</v>
      </c>
      <c r="AB16926" t="s">
        <v>125</v>
      </c>
      <c r="AO16926" s="171"/>
      <c r="AP16926" s="171"/>
      <c r="AQ16926" s="171"/>
      <c r="AR16926" s="171"/>
    </row>
    <row r="16927" spans="24:44">
      <c r="X16927" t="s">
        <v>43863</v>
      </c>
      <c r="Y16927" t="s">
        <v>389</v>
      </c>
      <c r="Z16927" t="s">
        <v>43864</v>
      </c>
      <c r="AA16927" t="s">
        <v>34398</v>
      </c>
      <c r="AB16927" t="s">
        <v>125</v>
      </c>
      <c r="AO16927" s="171"/>
      <c r="AP16927" s="171"/>
      <c r="AQ16927" s="171"/>
      <c r="AR16927" s="171"/>
    </row>
    <row r="16928" spans="24:44">
      <c r="X16928" t="s">
        <v>43865</v>
      </c>
      <c r="Y16928" t="s">
        <v>386</v>
      </c>
      <c r="Z16928" t="s">
        <v>43866</v>
      </c>
      <c r="AA16928" t="s">
        <v>33870</v>
      </c>
      <c r="AB16928" t="s">
        <v>125</v>
      </c>
      <c r="AO16928" s="171"/>
      <c r="AP16928" s="171"/>
      <c r="AQ16928" s="171"/>
      <c r="AR16928" s="171"/>
    </row>
    <row r="16929" spans="24:44">
      <c r="X16929" t="s">
        <v>43867</v>
      </c>
      <c r="Y16929" t="s">
        <v>389</v>
      </c>
      <c r="Z16929" t="s">
        <v>43868</v>
      </c>
      <c r="AA16929" t="s">
        <v>33870</v>
      </c>
      <c r="AB16929" t="s">
        <v>125</v>
      </c>
      <c r="AO16929" s="171"/>
      <c r="AP16929" s="171"/>
      <c r="AQ16929" s="171"/>
      <c r="AR16929" s="171"/>
    </row>
    <row r="16930" spans="24:44">
      <c r="X16930" t="s">
        <v>43869</v>
      </c>
      <c r="Y16930" t="s">
        <v>386</v>
      </c>
      <c r="Z16930" t="s">
        <v>43870</v>
      </c>
      <c r="AA16930" t="s">
        <v>33840</v>
      </c>
      <c r="AB16930" t="s">
        <v>33841</v>
      </c>
      <c r="AO16930" s="171"/>
      <c r="AP16930" s="171"/>
      <c r="AQ16930" s="171"/>
      <c r="AR16930" s="171"/>
    </row>
    <row r="16931" spans="24:44">
      <c r="X16931" t="s">
        <v>43871</v>
      </c>
      <c r="Y16931" t="s">
        <v>389</v>
      </c>
      <c r="Z16931" t="s">
        <v>43872</v>
      </c>
      <c r="AA16931" t="s">
        <v>43632</v>
      </c>
      <c r="AB16931" t="s">
        <v>33841</v>
      </c>
      <c r="AO16931" s="171"/>
      <c r="AP16931" s="171"/>
      <c r="AQ16931" s="171"/>
      <c r="AR16931" s="171"/>
    </row>
    <row r="16932" spans="24:44">
      <c r="X16932" t="s">
        <v>43873</v>
      </c>
      <c r="Y16932" t="s">
        <v>389</v>
      </c>
      <c r="Z16932" t="s">
        <v>43874</v>
      </c>
      <c r="AA16932" t="s">
        <v>43651</v>
      </c>
      <c r="AB16932" t="s">
        <v>33841</v>
      </c>
      <c r="AO16932" s="171"/>
      <c r="AP16932" s="171"/>
      <c r="AQ16932" s="171"/>
      <c r="AR16932" s="171"/>
    </row>
    <row r="16933" spans="24:44">
      <c r="X16933" t="s">
        <v>43875</v>
      </c>
      <c r="Y16933" t="s">
        <v>389</v>
      </c>
      <c r="Z16933" t="s">
        <v>43876</v>
      </c>
      <c r="AA16933" t="s">
        <v>33840</v>
      </c>
      <c r="AB16933" t="s">
        <v>33841</v>
      </c>
      <c r="AO16933" s="171"/>
      <c r="AP16933" s="171"/>
      <c r="AQ16933" s="171"/>
      <c r="AR16933" s="171"/>
    </row>
    <row r="16934" spans="24:44">
      <c r="X16934" t="s">
        <v>43877</v>
      </c>
      <c r="Y16934" t="s">
        <v>389</v>
      </c>
      <c r="Z16934" t="s">
        <v>43878</v>
      </c>
      <c r="AA16934" t="s">
        <v>33840</v>
      </c>
      <c r="AB16934" t="s">
        <v>33841</v>
      </c>
      <c r="AO16934" s="171"/>
      <c r="AP16934" s="171"/>
      <c r="AQ16934" s="171"/>
      <c r="AR16934" s="171"/>
    </row>
    <row r="16935" spans="24:44">
      <c r="X16935" t="s">
        <v>2914</v>
      </c>
      <c r="Y16935" t="s">
        <v>386</v>
      </c>
      <c r="Z16935" t="s">
        <v>43879</v>
      </c>
      <c r="AA16935" t="s">
        <v>33840</v>
      </c>
      <c r="AB16935" t="s">
        <v>33841</v>
      </c>
      <c r="AO16935" s="171"/>
      <c r="AP16935" s="171"/>
      <c r="AQ16935" s="171"/>
      <c r="AR16935" s="171"/>
    </row>
    <row r="16936" spans="24:44">
      <c r="X16936" t="s">
        <v>43880</v>
      </c>
      <c r="Y16936" t="s">
        <v>389</v>
      </c>
      <c r="Z16936" t="s">
        <v>43881</v>
      </c>
      <c r="AA16936" t="s">
        <v>33840</v>
      </c>
      <c r="AB16936" t="s">
        <v>33841</v>
      </c>
      <c r="AO16936" s="171"/>
      <c r="AP16936" s="171"/>
      <c r="AQ16936" s="171"/>
      <c r="AR16936" s="171"/>
    </row>
    <row r="16937" spans="24:44">
      <c r="X16937" t="s">
        <v>43882</v>
      </c>
      <c r="Y16937" t="s">
        <v>389</v>
      </c>
      <c r="Z16937" t="s">
        <v>43883</v>
      </c>
      <c r="AA16937" t="s">
        <v>33840</v>
      </c>
      <c r="AB16937" t="s">
        <v>33841</v>
      </c>
      <c r="AO16937" s="171"/>
      <c r="AP16937" s="171"/>
      <c r="AQ16937" s="171"/>
      <c r="AR16937" s="171"/>
    </row>
    <row r="16938" spans="24:44">
      <c r="X16938" t="s">
        <v>43884</v>
      </c>
      <c r="Y16938" t="s">
        <v>389</v>
      </c>
      <c r="Z16938" t="s">
        <v>43885</v>
      </c>
      <c r="AA16938" t="s">
        <v>33840</v>
      </c>
      <c r="AB16938" t="s">
        <v>33841</v>
      </c>
      <c r="AO16938" s="171"/>
      <c r="AP16938" s="171"/>
      <c r="AQ16938" s="171"/>
      <c r="AR16938" s="171"/>
    </row>
    <row r="16939" spans="24:44">
      <c r="X16939" t="s">
        <v>43886</v>
      </c>
      <c r="Y16939" t="s">
        <v>386</v>
      </c>
      <c r="Z16939" t="s">
        <v>43887</v>
      </c>
      <c r="AA16939" t="s">
        <v>33840</v>
      </c>
      <c r="AB16939" t="s">
        <v>33841</v>
      </c>
      <c r="AO16939" s="171"/>
      <c r="AP16939" s="171"/>
      <c r="AQ16939" s="171"/>
      <c r="AR16939" s="171"/>
    </row>
    <row r="16940" spans="24:44">
      <c r="X16940" t="s">
        <v>43888</v>
      </c>
      <c r="Y16940" t="s">
        <v>386</v>
      </c>
      <c r="Z16940" t="s">
        <v>43841</v>
      </c>
      <c r="AA16940" t="s">
        <v>34608</v>
      </c>
      <c r="AB16940" t="s">
        <v>33841</v>
      </c>
      <c r="AO16940" s="171"/>
      <c r="AP16940" s="171"/>
      <c r="AQ16940" s="171"/>
      <c r="AR16940" s="171"/>
    </row>
    <row r="16941" spans="24:44">
      <c r="X16941" t="s">
        <v>43889</v>
      </c>
      <c r="Y16941" t="s">
        <v>386</v>
      </c>
      <c r="Z16941" t="s">
        <v>37409</v>
      </c>
      <c r="AA16941" t="s">
        <v>33840</v>
      </c>
      <c r="AB16941" t="s">
        <v>33841</v>
      </c>
      <c r="AO16941" s="171"/>
      <c r="AP16941" s="171"/>
      <c r="AQ16941" s="171"/>
      <c r="AR16941" s="171"/>
    </row>
    <row r="16942" spans="24:44">
      <c r="X16942" t="s">
        <v>43890</v>
      </c>
      <c r="Y16942" t="s">
        <v>386</v>
      </c>
      <c r="Z16942" t="s">
        <v>37478</v>
      </c>
      <c r="AA16942" t="s">
        <v>33840</v>
      </c>
      <c r="AB16942" t="s">
        <v>33841</v>
      </c>
      <c r="AO16942" s="171"/>
      <c r="AP16942" s="171"/>
      <c r="AQ16942" s="171"/>
      <c r="AR16942" s="171"/>
    </row>
    <row r="16943" spans="24:44">
      <c r="X16943" t="s">
        <v>43891</v>
      </c>
      <c r="Y16943" t="s">
        <v>386</v>
      </c>
      <c r="Z16943" t="s">
        <v>43892</v>
      </c>
      <c r="AA16943" t="s">
        <v>33840</v>
      </c>
      <c r="AB16943" t="s">
        <v>33841</v>
      </c>
      <c r="AO16943" s="171"/>
      <c r="AP16943" s="171"/>
      <c r="AQ16943" s="171"/>
      <c r="AR16943" s="171"/>
    </row>
    <row r="16944" spans="24:44">
      <c r="X16944" t="s">
        <v>43893</v>
      </c>
      <c r="Y16944" t="s">
        <v>386</v>
      </c>
      <c r="Z16944" t="s">
        <v>43894</v>
      </c>
      <c r="AA16944" t="s">
        <v>33840</v>
      </c>
      <c r="AB16944" t="s">
        <v>33841</v>
      </c>
      <c r="AO16944" s="171"/>
      <c r="AP16944" s="171"/>
      <c r="AQ16944" s="171"/>
      <c r="AR16944" s="171"/>
    </row>
    <row r="16945" spans="24:44">
      <c r="X16945" t="s">
        <v>43895</v>
      </c>
      <c r="Y16945" t="s">
        <v>386</v>
      </c>
      <c r="Z16945" t="s">
        <v>43896</v>
      </c>
      <c r="AA16945" t="s">
        <v>33840</v>
      </c>
      <c r="AB16945" t="s">
        <v>33841</v>
      </c>
      <c r="AO16945" s="171"/>
      <c r="AP16945" s="171"/>
      <c r="AQ16945" s="171"/>
      <c r="AR16945" s="171"/>
    </row>
    <row r="16946" spans="24:44">
      <c r="X16946" t="s">
        <v>43897</v>
      </c>
      <c r="Y16946" t="s">
        <v>386</v>
      </c>
      <c r="Z16946" t="s">
        <v>37512</v>
      </c>
      <c r="AA16946" t="s">
        <v>33840</v>
      </c>
      <c r="AB16946" t="s">
        <v>33841</v>
      </c>
      <c r="AO16946" s="171"/>
      <c r="AP16946" s="171"/>
      <c r="AQ16946" s="171"/>
      <c r="AR16946" s="171"/>
    </row>
    <row r="16947" spans="24:44">
      <c r="X16947" t="s">
        <v>43898</v>
      </c>
      <c r="Y16947" t="s">
        <v>389</v>
      </c>
      <c r="Z16947" t="s">
        <v>43899</v>
      </c>
      <c r="AA16947" t="s">
        <v>34608</v>
      </c>
      <c r="AB16947" t="s">
        <v>33841</v>
      </c>
      <c r="AO16947" s="171"/>
      <c r="AP16947" s="171"/>
      <c r="AQ16947" s="171"/>
      <c r="AR16947" s="171"/>
    </row>
    <row r="16948" spans="24:44">
      <c r="X16948" t="s">
        <v>43900</v>
      </c>
      <c r="Y16948" t="s">
        <v>386</v>
      </c>
      <c r="Z16948" t="s">
        <v>43901</v>
      </c>
      <c r="AA16948" t="s">
        <v>34608</v>
      </c>
      <c r="AB16948" t="s">
        <v>33841</v>
      </c>
      <c r="AO16948" s="171"/>
      <c r="AP16948" s="171"/>
      <c r="AQ16948" s="171"/>
      <c r="AR16948" s="171"/>
    </row>
    <row r="16949" spans="24:44">
      <c r="X16949" t="s">
        <v>43902</v>
      </c>
      <c r="Y16949" t="s">
        <v>386</v>
      </c>
      <c r="Z16949" t="s">
        <v>43903</v>
      </c>
      <c r="AA16949" t="s">
        <v>33840</v>
      </c>
      <c r="AB16949" t="s">
        <v>33841</v>
      </c>
      <c r="AO16949" s="171"/>
      <c r="AP16949" s="171"/>
      <c r="AQ16949" s="171"/>
      <c r="AR16949" s="171"/>
    </row>
    <row r="16950" spans="24:44">
      <c r="X16950" t="s">
        <v>43904</v>
      </c>
      <c r="Y16950" t="s">
        <v>386</v>
      </c>
      <c r="Z16950" t="s">
        <v>43905</v>
      </c>
      <c r="AA16950" t="s">
        <v>34608</v>
      </c>
      <c r="AB16950" t="s">
        <v>33841</v>
      </c>
      <c r="AO16950" s="171"/>
      <c r="AP16950" s="171"/>
      <c r="AQ16950" s="171"/>
      <c r="AR16950" s="171"/>
    </row>
    <row r="16951" spans="24:44">
      <c r="X16951" t="s">
        <v>43906</v>
      </c>
      <c r="Y16951" t="s">
        <v>386</v>
      </c>
      <c r="Z16951" t="s">
        <v>43907</v>
      </c>
      <c r="AA16951" t="s">
        <v>34608</v>
      </c>
      <c r="AB16951" t="s">
        <v>33841</v>
      </c>
      <c r="AO16951" s="171"/>
      <c r="AP16951" s="171"/>
      <c r="AQ16951" s="171"/>
      <c r="AR16951" s="171"/>
    </row>
    <row r="16952" spans="24:44">
      <c r="X16952" t="s">
        <v>43908</v>
      </c>
      <c r="Y16952" t="s">
        <v>386</v>
      </c>
      <c r="Z16952" t="s">
        <v>43909</v>
      </c>
      <c r="AA16952" t="s">
        <v>33840</v>
      </c>
      <c r="AB16952" t="s">
        <v>33841</v>
      </c>
      <c r="AO16952" s="171"/>
      <c r="AP16952" s="171"/>
      <c r="AQ16952" s="171"/>
      <c r="AR16952" s="171"/>
    </row>
    <row r="16953" spans="24:44">
      <c r="X16953" t="s">
        <v>43910</v>
      </c>
      <c r="Y16953" t="s">
        <v>386</v>
      </c>
      <c r="Z16953" t="s">
        <v>43911</v>
      </c>
      <c r="AA16953" t="s">
        <v>33840</v>
      </c>
      <c r="AB16953" t="s">
        <v>33841</v>
      </c>
      <c r="AO16953" s="171"/>
      <c r="AP16953" s="171"/>
      <c r="AQ16953" s="171"/>
      <c r="AR16953" s="171"/>
    </row>
    <row r="16954" spans="24:44">
      <c r="X16954" t="s">
        <v>43912</v>
      </c>
      <c r="Y16954" t="s">
        <v>386</v>
      </c>
      <c r="Z16954" t="s">
        <v>43913</v>
      </c>
      <c r="AA16954" t="s">
        <v>33840</v>
      </c>
      <c r="AB16954" t="s">
        <v>33841</v>
      </c>
      <c r="AO16954" s="171"/>
      <c r="AP16954" s="171"/>
      <c r="AQ16954" s="171"/>
      <c r="AR16954" s="171"/>
    </row>
    <row r="16955" spans="24:44">
      <c r="X16955" t="s">
        <v>43914</v>
      </c>
      <c r="Y16955" t="s">
        <v>386</v>
      </c>
      <c r="Z16955" t="s">
        <v>43915</v>
      </c>
      <c r="AA16955" t="s">
        <v>34608</v>
      </c>
      <c r="AB16955" t="s">
        <v>33841</v>
      </c>
      <c r="AO16955" s="171"/>
      <c r="AP16955" s="171"/>
      <c r="AQ16955" s="171"/>
      <c r="AR16955" s="171"/>
    </row>
    <row r="16956" spans="24:44">
      <c r="X16956" t="s">
        <v>43916</v>
      </c>
      <c r="Y16956" t="s">
        <v>386</v>
      </c>
      <c r="Z16956" t="s">
        <v>43917</v>
      </c>
      <c r="AA16956" t="s">
        <v>33840</v>
      </c>
      <c r="AB16956" t="s">
        <v>33841</v>
      </c>
      <c r="AO16956" s="171"/>
      <c r="AP16956" s="171"/>
      <c r="AQ16956" s="171"/>
      <c r="AR16956" s="171"/>
    </row>
    <row r="16957" spans="24:44">
      <c r="X16957" t="s">
        <v>43918</v>
      </c>
      <c r="Y16957" t="s">
        <v>389</v>
      </c>
      <c r="Z16957" t="s">
        <v>43919</v>
      </c>
      <c r="AA16957" t="s">
        <v>34257</v>
      </c>
      <c r="AB16957" t="s">
        <v>33841</v>
      </c>
      <c r="AO16957" s="171"/>
      <c r="AP16957" s="171"/>
      <c r="AQ16957" s="171"/>
      <c r="AR16957" s="171"/>
    </row>
    <row r="16958" spans="24:44">
      <c r="X16958" t="s">
        <v>43920</v>
      </c>
      <c r="Y16958" t="s">
        <v>389</v>
      </c>
      <c r="Z16958" t="s">
        <v>43921</v>
      </c>
      <c r="AA16958" t="s">
        <v>34257</v>
      </c>
      <c r="AB16958" t="s">
        <v>33841</v>
      </c>
      <c r="AO16958" s="171"/>
      <c r="AP16958" s="171"/>
      <c r="AQ16958" s="171"/>
      <c r="AR16958" s="171"/>
    </row>
    <row r="16959" spans="24:44">
      <c r="X16959" t="s">
        <v>43922</v>
      </c>
      <c r="Y16959" t="s">
        <v>389</v>
      </c>
      <c r="Z16959" t="s">
        <v>43923</v>
      </c>
      <c r="AA16959" t="s">
        <v>34257</v>
      </c>
      <c r="AB16959" t="s">
        <v>33841</v>
      </c>
      <c r="AO16959" s="171"/>
      <c r="AP16959" s="171"/>
      <c r="AQ16959" s="171"/>
      <c r="AR16959" s="171"/>
    </row>
    <row r="16960" spans="24:44">
      <c r="X16960" t="s">
        <v>43924</v>
      </c>
      <c r="Y16960" t="s">
        <v>386</v>
      </c>
      <c r="Z16960" t="s">
        <v>37016</v>
      </c>
      <c r="AA16960" t="s">
        <v>33840</v>
      </c>
      <c r="AB16960" t="s">
        <v>33841</v>
      </c>
      <c r="AO16960" s="171"/>
      <c r="AP16960" s="171"/>
      <c r="AQ16960" s="171"/>
      <c r="AR16960" s="171"/>
    </row>
    <row r="16961" spans="24:44">
      <c r="X16961" t="s">
        <v>43925</v>
      </c>
      <c r="Y16961" t="s">
        <v>389</v>
      </c>
      <c r="Z16961" t="s">
        <v>43923</v>
      </c>
      <c r="AA16961" t="s">
        <v>33840</v>
      </c>
      <c r="AB16961" t="s">
        <v>33841</v>
      </c>
      <c r="AO16961" s="171"/>
      <c r="AP16961" s="171"/>
      <c r="AQ16961" s="171"/>
      <c r="AR16961" s="171"/>
    </row>
    <row r="16962" spans="24:44">
      <c r="X16962" t="s">
        <v>2919</v>
      </c>
      <c r="Y16962" t="s">
        <v>386</v>
      </c>
      <c r="Z16962" t="s">
        <v>43926</v>
      </c>
      <c r="AA16962" t="s">
        <v>33840</v>
      </c>
      <c r="AB16962" t="s">
        <v>33841</v>
      </c>
      <c r="AO16962" s="171"/>
      <c r="AP16962" s="171"/>
      <c r="AQ16962" s="171"/>
      <c r="AR16962" s="171"/>
    </row>
    <row r="16963" spans="24:44">
      <c r="X16963" t="s">
        <v>2924</v>
      </c>
      <c r="Y16963" t="s">
        <v>386</v>
      </c>
      <c r="Z16963" t="s">
        <v>43927</v>
      </c>
      <c r="AA16963" t="s">
        <v>33840</v>
      </c>
      <c r="AB16963" t="s">
        <v>33841</v>
      </c>
      <c r="AO16963" s="171"/>
      <c r="AP16963" s="171"/>
      <c r="AQ16963" s="171"/>
      <c r="AR16963" s="171"/>
    </row>
    <row r="16964" spans="24:44">
      <c r="X16964" t="s">
        <v>6601</v>
      </c>
      <c r="Y16964" t="s">
        <v>386</v>
      </c>
      <c r="Z16964" t="s">
        <v>43928</v>
      </c>
      <c r="AA16964" t="s">
        <v>33840</v>
      </c>
      <c r="AB16964" t="s">
        <v>33841</v>
      </c>
      <c r="AO16964" s="171"/>
      <c r="AP16964" s="171"/>
      <c r="AQ16964" s="171"/>
      <c r="AR16964" s="171"/>
    </row>
    <row r="16965" spans="24:44">
      <c r="X16965" t="s">
        <v>5243</v>
      </c>
      <c r="Y16965" t="s">
        <v>386</v>
      </c>
      <c r="Z16965" t="s">
        <v>43929</v>
      </c>
      <c r="AA16965" t="s">
        <v>34608</v>
      </c>
      <c r="AB16965" t="s">
        <v>33841</v>
      </c>
      <c r="AO16965" s="171"/>
      <c r="AP16965" s="171"/>
      <c r="AQ16965" s="171"/>
      <c r="AR16965" s="171"/>
    </row>
    <row r="16966" spans="24:44">
      <c r="X16966" t="s">
        <v>43930</v>
      </c>
      <c r="Y16966" t="s">
        <v>386</v>
      </c>
      <c r="Z16966" t="s">
        <v>38888</v>
      </c>
      <c r="AA16966" t="s">
        <v>33840</v>
      </c>
      <c r="AB16966" t="s">
        <v>33841</v>
      </c>
      <c r="AO16966" s="171"/>
      <c r="AP16966" s="171"/>
      <c r="AQ16966" s="171"/>
      <c r="AR16966" s="171"/>
    </row>
    <row r="16967" spans="24:44">
      <c r="X16967" t="s">
        <v>1599</v>
      </c>
      <c r="Y16967" t="s">
        <v>386</v>
      </c>
      <c r="Z16967" t="s">
        <v>43931</v>
      </c>
      <c r="AA16967" t="s">
        <v>33840</v>
      </c>
      <c r="AB16967" t="s">
        <v>33841</v>
      </c>
      <c r="AO16967" s="171"/>
      <c r="AP16967" s="171"/>
      <c r="AQ16967" s="171"/>
      <c r="AR16967" s="171"/>
    </row>
    <row r="16968" spans="24:44">
      <c r="X16968" t="s">
        <v>43932</v>
      </c>
      <c r="Y16968" t="s">
        <v>386</v>
      </c>
      <c r="Z16968" t="s">
        <v>38934</v>
      </c>
      <c r="AA16968" t="s">
        <v>33840</v>
      </c>
      <c r="AB16968" t="s">
        <v>33841</v>
      </c>
      <c r="AO16968" s="171"/>
      <c r="AP16968" s="171"/>
      <c r="AQ16968" s="171"/>
      <c r="AR16968" s="171"/>
    </row>
    <row r="16969" spans="24:44">
      <c r="X16969" t="s">
        <v>43933</v>
      </c>
      <c r="Y16969" t="s">
        <v>386</v>
      </c>
      <c r="Z16969" t="s">
        <v>38936</v>
      </c>
      <c r="AA16969" t="s">
        <v>33840</v>
      </c>
      <c r="AB16969" t="s">
        <v>33841</v>
      </c>
      <c r="AO16969" s="171"/>
      <c r="AP16969" s="171"/>
      <c r="AQ16969" s="171"/>
      <c r="AR16969" s="171"/>
    </row>
    <row r="16970" spans="24:44">
      <c r="X16970" t="s">
        <v>43934</v>
      </c>
      <c r="Y16970" t="s">
        <v>386</v>
      </c>
      <c r="Z16970" t="s">
        <v>38963</v>
      </c>
      <c r="AA16970" t="s">
        <v>33840</v>
      </c>
      <c r="AB16970" t="s">
        <v>33841</v>
      </c>
      <c r="AO16970" s="171"/>
      <c r="AP16970" s="171"/>
      <c r="AQ16970" s="171"/>
      <c r="AR16970" s="171"/>
    </row>
    <row r="16971" spans="24:44">
      <c r="X16971" t="s">
        <v>43935</v>
      </c>
      <c r="Y16971" t="s">
        <v>386</v>
      </c>
      <c r="Z16971" t="s">
        <v>38965</v>
      </c>
      <c r="AA16971" t="s">
        <v>33840</v>
      </c>
      <c r="AB16971" t="s">
        <v>33841</v>
      </c>
      <c r="AO16971" s="171"/>
      <c r="AP16971" s="171"/>
      <c r="AQ16971" s="171"/>
      <c r="AR16971" s="171"/>
    </row>
    <row r="16972" spans="24:44">
      <c r="X16972" t="s">
        <v>43936</v>
      </c>
      <c r="Y16972" t="s">
        <v>386</v>
      </c>
      <c r="Z16972" t="s">
        <v>43937</v>
      </c>
      <c r="AA16972" t="s">
        <v>34608</v>
      </c>
      <c r="AB16972" t="s">
        <v>33841</v>
      </c>
      <c r="AO16972" s="171"/>
      <c r="AP16972" s="171"/>
      <c r="AQ16972" s="171"/>
      <c r="AR16972" s="171"/>
    </row>
    <row r="16973" spans="24:44">
      <c r="X16973" t="s">
        <v>43938</v>
      </c>
      <c r="Y16973" t="s">
        <v>386</v>
      </c>
      <c r="Z16973" t="s">
        <v>38976</v>
      </c>
      <c r="AA16973" t="s">
        <v>33840</v>
      </c>
      <c r="AB16973" t="s">
        <v>33841</v>
      </c>
      <c r="AO16973" s="171"/>
      <c r="AP16973" s="171"/>
      <c r="AQ16973" s="171"/>
      <c r="AR16973" s="171"/>
    </row>
    <row r="16974" spans="24:44">
      <c r="X16974" t="s">
        <v>43939</v>
      </c>
      <c r="Y16974" t="s">
        <v>386</v>
      </c>
      <c r="Z16974" t="s">
        <v>43940</v>
      </c>
      <c r="AA16974" t="s">
        <v>33840</v>
      </c>
      <c r="AB16974" t="s">
        <v>33841</v>
      </c>
      <c r="AO16974" s="171"/>
      <c r="AP16974" s="171"/>
      <c r="AQ16974" s="171"/>
      <c r="AR16974" s="171"/>
    </row>
    <row r="16975" spans="24:44">
      <c r="X16975" t="s">
        <v>43941</v>
      </c>
      <c r="Y16975" t="s">
        <v>386</v>
      </c>
      <c r="Z16975" t="s">
        <v>38980</v>
      </c>
      <c r="AA16975" t="s">
        <v>33840</v>
      </c>
      <c r="AB16975" t="s">
        <v>33841</v>
      </c>
      <c r="AO16975" s="171"/>
      <c r="AP16975" s="171"/>
      <c r="AQ16975" s="171"/>
      <c r="AR16975" s="171"/>
    </row>
    <row r="16976" spans="24:44">
      <c r="X16976" t="s">
        <v>43942</v>
      </c>
      <c r="Y16976" t="s">
        <v>386</v>
      </c>
      <c r="Z16976" t="s">
        <v>38982</v>
      </c>
      <c r="AA16976" t="s">
        <v>33840</v>
      </c>
      <c r="AB16976" t="s">
        <v>33841</v>
      </c>
      <c r="AO16976" s="171"/>
      <c r="AP16976" s="171"/>
      <c r="AQ16976" s="171"/>
      <c r="AR16976" s="171"/>
    </row>
    <row r="16977" spans="24:44">
      <c r="X16977" t="s">
        <v>43943</v>
      </c>
      <c r="Y16977" t="s">
        <v>386</v>
      </c>
      <c r="Z16977" t="s">
        <v>38984</v>
      </c>
      <c r="AA16977" t="s">
        <v>33840</v>
      </c>
      <c r="AB16977" t="s">
        <v>33841</v>
      </c>
      <c r="AO16977" s="171"/>
      <c r="AP16977" s="171"/>
      <c r="AQ16977" s="171"/>
      <c r="AR16977" s="171"/>
    </row>
    <row r="16978" spans="24:44">
      <c r="X16978" t="s">
        <v>43944</v>
      </c>
      <c r="Y16978" t="s">
        <v>386</v>
      </c>
      <c r="Z16978" t="s">
        <v>43945</v>
      </c>
      <c r="AA16978" t="s">
        <v>33840</v>
      </c>
      <c r="AB16978" t="s">
        <v>33841</v>
      </c>
      <c r="AO16978" s="171"/>
      <c r="AP16978" s="171"/>
      <c r="AQ16978" s="171"/>
      <c r="AR16978" s="171"/>
    </row>
    <row r="16979" spans="24:44">
      <c r="X16979" t="s">
        <v>43946</v>
      </c>
      <c r="Y16979" t="s">
        <v>386</v>
      </c>
      <c r="Z16979" t="s">
        <v>43947</v>
      </c>
      <c r="AA16979" t="s">
        <v>33840</v>
      </c>
      <c r="AB16979" t="s">
        <v>33841</v>
      </c>
      <c r="AO16979" s="171"/>
      <c r="AP16979" s="171"/>
      <c r="AQ16979" s="171"/>
      <c r="AR16979" s="171"/>
    </row>
    <row r="16980" spans="24:44">
      <c r="X16980" t="s">
        <v>43948</v>
      </c>
      <c r="Y16980" t="s">
        <v>386</v>
      </c>
      <c r="Z16980" t="s">
        <v>43949</v>
      </c>
      <c r="AA16980" t="s">
        <v>33840</v>
      </c>
      <c r="AB16980" t="s">
        <v>33841</v>
      </c>
      <c r="AO16980" s="171"/>
      <c r="AP16980" s="171"/>
      <c r="AQ16980" s="171"/>
      <c r="AR16980" s="171"/>
    </row>
    <row r="16981" spans="24:44">
      <c r="X16981" t="s">
        <v>43950</v>
      </c>
      <c r="Y16981" t="s">
        <v>386</v>
      </c>
      <c r="Z16981" t="s">
        <v>43951</v>
      </c>
      <c r="AA16981" t="s">
        <v>33840</v>
      </c>
      <c r="AB16981" t="s">
        <v>33841</v>
      </c>
      <c r="AO16981" s="171"/>
      <c r="AP16981" s="171"/>
      <c r="AQ16981" s="171"/>
      <c r="AR16981" s="171"/>
    </row>
    <row r="16982" spans="24:44">
      <c r="X16982" t="s">
        <v>6606</v>
      </c>
      <c r="Y16982" t="s">
        <v>386</v>
      </c>
      <c r="Z16982" t="s">
        <v>43952</v>
      </c>
      <c r="AA16982" t="s">
        <v>34608</v>
      </c>
      <c r="AB16982" t="s">
        <v>33841</v>
      </c>
      <c r="AO16982" s="171"/>
      <c r="AP16982" s="171"/>
      <c r="AQ16982" s="171"/>
      <c r="AR16982" s="171"/>
    </row>
    <row r="16983" spans="24:44">
      <c r="X16983" t="s">
        <v>43953</v>
      </c>
      <c r="Y16983" t="s">
        <v>386</v>
      </c>
      <c r="Z16983" t="s">
        <v>43954</v>
      </c>
      <c r="AA16983" t="s">
        <v>33840</v>
      </c>
      <c r="AB16983" t="s">
        <v>33841</v>
      </c>
      <c r="AO16983" s="171"/>
      <c r="AP16983" s="171"/>
      <c r="AQ16983" s="171"/>
      <c r="AR16983" s="171"/>
    </row>
    <row r="16984" spans="24:44">
      <c r="X16984" t="s">
        <v>5378</v>
      </c>
      <c r="Y16984" t="s">
        <v>386</v>
      </c>
      <c r="Z16984" t="s">
        <v>43955</v>
      </c>
      <c r="AA16984" t="s">
        <v>33840</v>
      </c>
      <c r="AB16984" t="s">
        <v>33841</v>
      </c>
      <c r="AO16984" s="171"/>
      <c r="AP16984" s="171"/>
      <c r="AQ16984" s="171"/>
      <c r="AR16984" s="171"/>
    </row>
    <row r="16985" spans="24:44">
      <c r="X16985" t="s">
        <v>43956</v>
      </c>
      <c r="Y16985" t="s">
        <v>389</v>
      </c>
      <c r="Z16985" t="s">
        <v>43957</v>
      </c>
      <c r="AA16985" t="s">
        <v>33840</v>
      </c>
      <c r="AB16985" t="s">
        <v>33841</v>
      </c>
      <c r="AO16985" s="171"/>
      <c r="AP16985" s="171"/>
      <c r="AQ16985" s="171"/>
      <c r="AR16985" s="171"/>
    </row>
    <row r="16986" spans="24:44">
      <c r="X16986" t="s">
        <v>5722</v>
      </c>
      <c r="Y16986" t="s">
        <v>386</v>
      </c>
      <c r="Z16986" t="s">
        <v>43958</v>
      </c>
      <c r="AA16986" t="s">
        <v>33840</v>
      </c>
      <c r="AB16986" t="s">
        <v>33841</v>
      </c>
      <c r="AO16986" s="171"/>
      <c r="AP16986" s="171"/>
      <c r="AQ16986" s="171"/>
      <c r="AR16986" s="171"/>
    </row>
    <row r="16987" spans="24:44">
      <c r="X16987" t="s">
        <v>5727</v>
      </c>
      <c r="Y16987" t="s">
        <v>386</v>
      </c>
      <c r="Z16987" t="s">
        <v>43959</v>
      </c>
      <c r="AA16987" t="s">
        <v>33840</v>
      </c>
      <c r="AB16987" t="s">
        <v>33841</v>
      </c>
      <c r="AO16987" s="171"/>
      <c r="AP16987" s="171"/>
      <c r="AQ16987" s="171"/>
      <c r="AR16987" s="171"/>
    </row>
    <row r="16988" spans="24:44">
      <c r="X16988" t="s">
        <v>3798</v>
      </c>
      <c r="Y16988" t="s">
        <v>386</v>
      </c>
      <c r="Z16988" t="s">
        <v>43960</v>
      </c>
      <c r="AA16988" t="s">
        <v>33840</v>
      </c>
      <c r="AB16988" t="s">
        <v>33841</v>
      </c>
      <c r="AO16988" s="171"/>
      <c r="AP16988" s="171"/>
      <c r="AQ16988" s="171"/>
      <c r="AR16988" s="171"/>
    </row>
    <row r="16989" spans="24:44">
      <c r="X16989" t="s">
        <v>3802</v>
      </c>
      <c r="Y16989" t="s">
        <v>386</v>
      </c>
      <c r="Z16989" t="s">
        <v>43961</v>
      </c>
      <c r="AA16989" t="s">
        <v>33840</v>
      </c>
      <c r="AB16989" t="s">
        <v>33841</v>
      </c>
      <c r="AO16989" s="171"/>
      <c r="AP16989" s="171"/>
      <c r="AQ16989" s="171"/>
      <c r="AR16989" s="171"/>
    </row>
    <row r="16990" spans="24:44">
      <c r="X16990" t="s">
        <v>3806</v>
      </c>
      <c r="Y16990" t="s">
        <v>386</v>
      </c>
      <c r="Z16990" t="s">
        <v>43962</v>
      </c>
      <c r="AA16990" t="s">
        <v>33840</v>
      </c>
      <c r="AB16990" t="s">
        <v>33841</v>
      </c>
      <c r="AO16990" s="171"/>
      <c r="AP16990" s="171"/>
      <c r="AQ16990" s="171"/>
      <c r="AR16990" s="171"/>
    </row>
    <row r="16991" spans="24:44">
      <c r="X16991" t="s">
        <v>3810</v>
      </c>
      <c r="Y16991" t="s">
        <v>386</v>
      </c>
      <c r="Z16991" t="s">
        <v>43963</v>
      </c>
      <c r="AA16991" t="s">
        <v>33840</v>
      </c>
      <c r="AB16991" t="s">
        <v>33841</v>
      </c>
      <c r="AO16991" s="171"/>
      <c r="AP16991" s="171"/>
      <c r="AQ16991" s="171"/>
      <c r="AR16991" s="171"/>
    </row>
    <row r="16992" spans="24:44">
      <c r="X16992" t="s">
        <v>3813</v>
      </c>
      <c r="Y16992" t="s">
        <v>386</v>
      </c>
      <c r="Z16992" t="s">
        <v>43964</v>
      </c>
      <c r="AA16992" t="s">
        <v>33840</v>
      </c>
      <c r="AB16992" t="s">
        <v>33841</v>
      </c>
      <c r="AO16992" s="171"/>
      <c r="AP16992" s="171"/>
      <c r="AQ16992" s="171"/>
      <c r="AR16992" s="171"/>
    </row>
    <row r="16993" spans="24:44">
      <c r="X16993" t="s">
        <v>43965</v>
      </c>
      <c r="Y16993" t="s">
        <v>386</v>
      </c>
      <c r="Z16993" t="s">
        <v>43966</v>
      </c>
      <c r="AA16993" t="s">
        <v>33840</v>
      </c>
      <c r="AB16993" t="s">
        <v>33841</v>
      </c>
      <c r="AO16993" s="171"/>
      <c r="AP16993" s="171"/>
      <c r="AQ16993" s="171"/>
      <c r="AR16993" s="171"/>
    </row>
    <row r="16994" spans="24:44">
      <c r="X16994" t="s">
        <v>43967</v>
      </c>
      <c r="Y16994" t="s">
        <v>386</v>
      </c>
      <c r="Z16994" t="s">
        <v>43968</v>
      </c>
      <c r="AA16994" t="s">
        <v>33840</v>
      </c>
      <c r="AB16994" t="s">
        <v>33841</v>
      </c>
      <c r="AO16994" s="171"/>
      <c r="AP16994" s="171"/>
      <c r="AQ16994" s="171"/>
      <c r="AR16994" s="171"/>
    </row>
    <row r="16995" spans="24:44">
      <c r="X16995" t="s">
        <v>43969</v>
      </c>
      <c r="Y16995" t="s">
        <v>389</v>
      </c>
      <c r="Z16995" t="s">
        <v>43970</v>
      </c>
      <c r="AA16995" t="s">
        <v>33840</v>
      </c>
      <c r="AB16995" t="s">
        <v>33841</v>
      </c>
      <c r="AO16995" s="171"/>
      <c r="AP16995" s="171"/>
      <c r="AQ16995" s="171"/>
      <c r="AR16995" s="171"/>
    </row>
    <row r="16996" spans="24:44">
      <c r="X16996" t="s">
        <v>3817</v>
      </c>
      <c r="Y16996" t="s">
        <v>386</v>
      </c>
      <c r="Z16996" t="s">
        <v>43971</v>
      </c>
      <c r="AA16996" t="s">
        <v>33840</v>
      </c>
      <c r="AB16996" t="s">
        <v>33841</v>
      </c>
      <c r="AO16996" s="171"/>
      <c r="AP16996" s="171"/>
      <c r="AQ16996" s="171"/>
      <c r="AR16996" s="171"/>
    </row>
    <row r="16997" spans="24:44">
      <c r="X16997" t="s">
        <v>43972</v>
      </c>
      <c r="Y16997" t="s">
        <v>386</v>
      </c>
      <c r="Z16997" t="s">
        <v>43973</v>
      </c>
      <c r="AA16997" t="s">
        <v>33840</v>
      </c>
      <c r="AB16997" t="s">
        <v>33841</v>
      </c>
      <c r="AO16997" s="171"/>
      <c r="AP16997" s="171"/>
      <c r="AQ16997" s="171"/>
      <c r="AR16997" s="171"/>
    </row>
    <row r="16998" spans="24:44">
      <c r="X16998" t="s">
        <v>43974</v>
      </c>
      <c r="Y16998" t="s">
        <v>389</v>
      </c>
      <c r="Z16998" t="s">
        <v>43975</v>
      </c>
      <c r="AA16998" t="s">
        <v>33840</v>
      </c>
      <c r="AB16998" t="s">
        <v>33841</v>
      </c>
      <c r="AO16998" s="171"/>
      <c r="AP16998" s="171"/>
      <c r="AQ16998" s="171"/>
      <c r="AR16998" s="171"/>
    </row>
    <row r="16999" spans="24:44">
      <c r="X16999" t="s">
        <v>43976</v>
      </c>
      <c r="Y16999" t="s">
        <v>386</v>
      </c>
      <c r="Z16999" t="s">
        <v>43977</v>
      </c>
      <c r="AA16999" t="s">
        <v>33840</v>
      </c>
      <c r="AB16999" t="s">
        <v>33841</v>
      </c>
      <c r="AO16999" s="171"/>
      <c r="AP16999" s="171"/>
      <c r="AQ16999" s="171"/>
      <c r="AR16999" s="171"/>
    </row>
    <row r="17000" spans="24:44">
      <c r="X17000" t="s">
        <v>43978</v>
      </c>
      <c r="Y17000" t="s">
        <v>386</v>
      </c>
      <c r="Z17000" t="s">
        <v>43979</v>
      </c>
      <c r="AA17000" t="s">
        <v>33840</v>
      </c>
      <c r="AB17000" t="s">
        <v>33841</v>
      </c>
      <c r="AO17000" s="171"/>
      <c r="AP17000" s="171"/>
      <c r="AQ17000" s="171"/>
      <c r="AR17000" s="171"/>
    </row>
    <row r="17001" spans="24:44">
      <c r="X17001" t="s">
        <v>43980</v>
      </c>
      <c r="Y17001" t="s">
        <v>386</v>
      </c>
      <c r="Z17001" t="s">
        <v>43981</v>
      </c>
      <c r="AA17001" t="s">
        <v>33840</v>
      </c>
      <c r="AB17001" t="s">
        <v>33841</v>
      </c>
      <c r="AO17001" s="171"/>
      <c r="AP17001" s="171"/>
      <c r="AQ17001" s="171"/>
      <c r="AR17001" s="171"/>
    </row>
    <row r="17002" spans="24:44">
      <c r="X17002" t="s">
        <v>5287</v>
      </c>
      <c r="Y17002" t="s">
        <v>386</v>
      </c>
      <c r="Z17002" t="s">
        <v>43982</v>
      </c>
      <c r="AA17002" t="s">
        <v>33840</v>
      </c>
      <c r="AB17002" t="s">
        <v>33841</v>
      </c>
      <c r="AO17002" s="171"/>
      <c r="AP17002" s="171"/>
      <c r="AQ17002" s="171"/>
      <c r="AR17002" s="171"/>
    </row>
    <row r="17003" spans="24:44">
      <c r="X17003" t="s">
        <v>43983</v>
      </c>
      <c r="Y17003" t="s">
        <v>386</v>
      </c>
      <c r="Z17003" t="s">
        <v>43984</v>
      </c>
      <c r="AA17003" t="s">
        <v>34608</v>
      </c>
      <c r="AB17003" t="s">
        <v>33841</v>
      </c>
      <c r="AO17003" s="171"/>
      <c r="AP17003" s="171"/>
      <c r="AQ17003" s="171"/>
      <c r="AR17003" s="171"/>
    </row>
    <row r="17004" spans="24:44">
      <c r="X17004" t="s">
        <v>43985</v>
      </c>
      <c r="Y17004" t="s">
        <v>386</v>
      </c>
      <c r="Z17004" t="s">
        <v>43986</v>
      </c>
      <c r="AA17004" t="s">
        <v>33840</v>
      </c>
      <c r="AB17004" t="s">
        <v>33841</v>
      </c>
      <c r="AO17004" s="171"/>
      <c r="AP17004" s="171"/>
      <c r="AQ17004" s="171"/>
      <c r="AR17004" s="171"/>
    </row>
    <row r="17005" spans="24:44">
      <c r="X17005" t="s">
        <v>43987</v>
      </c>
      <c r="Y17005" t="s">
        <v>386</v>
      </c>
      <c r="Z17005" t="s">
        <v>43988</v>
      </c>
      <c r="AA17005" t="s">
        <v>34608</v>
      </c>
      <c r="AB17005" t="s">
        <v>33841</v>
      </c>
      <c r="AO17005" s="171"/>
      <c r="AP17005" s="171"/>
      <c r="AQ17005" s="171"/>
      <c r="AR17005" s="171"/>
    </row>
    <row r="17006" spans="24:44">
      <c r="X17006" t="s">
        <v>43989</v>
      </c>
      <c r="Y17006" t="s">
        <v>386</v>
      </c>
      <c r="Z17006" t="s">
        <v>43990</v>
      </c>
      <c r="AA17006" t="s">
        <v>33840</v>
      </c>
      <c r="AB17006" t="s">
        <v>33841</v>
      </c>
      <c r="AO17006" s="171"/>
      <c r="AP17006" s="171"/>
      <c r="AQ17006" s="171"/>
      <c r="AR17006" s="171"/>
    </row>
    <row r="17007" spans="24:44">
      <c r="X17007" t="s">
        <v>43991</v>
      </c>
      <c r="Y17007" t="s">
        <v>386</v>
      </c>
      <c r="Z17007" t="s">
        <v>43992</v>
      </c>
      <c r="AA17007" t="s">
        <v>33840</v>
      </c>
      <c r="AB17007" t="s">
        <v>33841</v>
      </c>
      <c r="AO17007" s="171"/>
      <c r="AP17007" s="171"/>
      <c r="AQ17007" s="171"/>
      <c r="AR17007" s="171"/>
    </row>
    <row r="17008" spans="24:44">
      <c r="X17008" t="s">
        <v>43993</v>
      </c>
      <c r="Y17008" t="s">
        <v>386</v>
      </c>
      <c r="Z17008" t="s">
        <v>43994</v>
      </c>
      <c r="AA17008" t="s">
        <v>34608</v>
      </c>
      <c r="AB17008" t="s">
        <v>33841</v>
      </c>
      <c r="AO17008" s="171"/>
      <c r="AP17008" s="171"/>
      <c r="AQ17008" s="171"/>
      <c r="AR17008" s="171"/>
    </row>
    <row r="17009" spans="24:44">
      <c r="X17009" t="s">
        <v>43995</v>
      </c>
      <c r="Y17009" t="s">
        <v>389</v>
      </c>
      <c r="Z17009" t="s">
        <v>43996</v>
      </c>
      <c r="AA17009" t="s">
        <v>33840</v>
      </c>
      <c r="AB17009" t="s">
        <v>33841</v>
      </c>
      <c r="AO17009" s="171"/>
      <c r="AP17009" s="171"/>
      <c r="AQ17009" s="171"/>
      <c r="AR17009" s="171"/>
    </row>
    <row r="17010" spans="24:44">
      <c r="X17010" t="s">
        <v>2929</v>
      </c>
      <c r="Y17010" t="s">
        <v>386</v>
      </c>
      <c r="Z17010" t="s">
        <v>43997</v>
      </c>
      <c r="AA17010" t="s">
        <v>34608</v>
      </c>
      <c r="AB17010" t="s">
        <v>33841</v>
      </c>
      <c r="AO17010" s="171"/>
      <c r="AP17010" s="171"/>
      <c r="AQ17010" s="171"/>
      <c r="AR17010" s="171"/>
    </row>
    <row r="17011" spans="24:44">
      <c r="X17011" t="s">
        <v>43998</v>
      </c>
      <c r="Y17011" t="s">
        <v>386</v>
      </c>
      <c r="Z17011" t="s">
        <v>43999</v>
      </c>
      <c r="AA17011" t="s">
        <v>33840</v>
      </c>
      <c r="AB17011" t="s">
        <v>33841</v>
      </c>
      <c r="AO17011" s="171"/>
      <c r="AP17011" s="171"/>
      <c r="AQ17011" s="171"/>
      <c r="AR17011" s="171"/>
    </row>
    <row r="17012" spans="24:44">
      <c r="X17012" t="s">
        <v>44000</v>
      </c>
      <c r="Y17012" t="s">
        <v>386</v>
      </c>
      <c r="Z17012" t="s">
        <v>44001</v>
      </c>
      <c r="AA17012" t="s">
        <v>33840</v>
      </c>
      <c r="AB17012" t="s">
        <v>33841</v>
      </c>
      <c r="AO17012" s="171"/>
      <c r="AP17012" s="171"/>
      <c r="AQ17012" s="171"/>
      <c r="AR17012" s="171"/>
    </row>
    <row r="17013" spans="24:44">
      <c r="X17013" t="s">
        <v>44002</v>
      </c>
      <c r="Y17013" t="s">
        <v>386</v>
      </c>
      <c r="Z17013" t="s">
        <v>44003</v>
      </c>
      <c r="AA17013" t="s">
        <v>34608</v>
      </c>
      <c r="AB17013" t="s">
        <v>33841</v>
      </c>
      <c r="AO17013" s="171"/>
      <c r="AP17013" s="171"/>
      <c r="AQ17013" s="171"/>
      <c r="AR17013" s="171"/>
    </row>
    <row r="17014" spans="24:44">
      <c r="X17014" t="s">
        <v>44004</v>
      </c>
      <c r="Y17014" t="s">
        <v>386</v>
      </c>
      <c r="Z17014" t="s">
        <v>44005</v>
      </c>
      <c r="AA17014" t="s">
        <v>33840</v>
      </c>
      <c r="AB17014" t="s">
        <v>33841</v>
      </c>
      <c r="AO17014" s="171"/>
      <c r="AP17014" s="171"/>
      <c r="AQ17014" s="171"/>
      <c r="AR17014" s="171"/>
    </row>
    <row r="17015" spans="24:44">
      <c r="X17015" t="s">
        <v>44006</v>
      </c>
      <c r="Y17015" t="s">
        <v>386</v>
      </c>
      <c r="Z17015" t="s">
        <v>44007</v>
      </c>
      <c r="AA17015" t="s">
        <v>33840</v>
      </c>
      <c r="AB17015" t="s">
        <v>33841</v>
      </c>
      <c r="AO17015" s="171"/>
      <c r="AP17015" s="171"/>
      <c r="AQ17015" s="171"/>
      <c r="AR17015" s="171"/>
    </row>
    <row r="17016" spans="24:44">
      <c r="X17016" t="s">
        <v>6611</v>
      </c>
      <c r="Y17016" t="s">
        <v>386</v>
      </c>
      <c r="Z17016" t="s">
        <v>44008</v>
      </c>
      <c r="AA17016" t="s">
        <v>34608</v>
      </c>
      <c r="AB17016" t="s">
        <v>33841</v>
      </c>
      <c r="AO17016" s="171"/>
      <c r="AP17016" s="171"/>
      <c r="AQ17016" s="171"/>
      <c r="AR17016" s="171"/>
    </row>
    <row r="17017" spans="24:44">
      <c r="X17017" t="s">
        <v>44009</v>
      </c>
      <c r="Y17017" t="s">
        <v>386</v>
      </c>
      <c r="Z17017" t="s">
        <v>44010</v>
      </c>
      <c r="AA17017" t="s">
        <v>33840</v>
      </c>
      <c r="AB17017" t="s">
        <v>33841</v>
      </c>
      <c r="AO17017" s="171"/>
      <c r="AP17017" s="171"/>
      <c r="AQ17017" s="171"/>
      <c r="AR17017" s="171"/>
    </row>
    <row r="17018" spans="24:44">
      <c r="X17018" t="s">
        <v>44011</v>
      </c>
      <c r="Y17018" t="s">
        <v>386</v>
      </c>
      <c r="Z17018" t="s">
        <v>44012</v>
      </c>
      <c r="AA17018" t="s">
        <v>33840</v>
      </c>
      <c r="AB17018" t="s">
        <v>33841</v>
      </c>
      <c r="AO17018" s="171"/>
      <c r="AP17018" s="171"/>
      <c r="AQ17018" s="171"/>
      <c r="AR17018" s="171"/>
    </row>
    <row r="17019" spans="24:44">
      <c r="X17019" t="s">
        <v>44013</v>
      </c>
      <c r="Y17019" t="s">
        <v>386</v>
      </c>
      <c r="Z17019" t="s">
        <v>44014</v>
      </c>
      <c r="AA17019" t="s">
        <v>33840</v>
      </c>
      <c r="AB17019" t="s">
        <v>33841</v>
      </c>
      <c r="AO17019" s="171"/>
      <c r="AP17019" s="171"/>
      <c r="AQ17019" s="171"/>
      <c r="AR17019" s="171"/>
    </row>
    <row r="17020" spans="24:44">
      <c r="X17020" t="s">
        <v>1603</v>
      </c>
      <c r="Y17020" t="s">
        <v>386</v>
      </c>
      <c r="Z17020" t="s">
        <v>44015</v>
      </c>
      <c r="AA17020" t="s">
        <v>33840</v>
      </c>
      <c r="AB17020" t="s">
        <v>33841</v>
      </c>
      <c r="AO17020" s="171"/>
      <c r="AP17020" s="171"/>
      <c r="AQ17020" s="171"/>
      <c r="AR17020" s="171"/>
    </row>
    <row r="17021" spans="24:44">
      <c r="X17021" t="s">
        <v>44016</v>
      </c>
      <c r="Y17021" t="s">
        <v>386</v>
      </c>
      <c r="Z17021" t="s">
        <v>44017</v>
      </c>
      <c r="AA17021" t="s">
        <v>34608</v>
      </c>
      <c r="AB17021" t="s">
        <v>33841</v>
      </c>
      <c r="AO17021" s="171"/>
      <c r="AP17021" s="171"/>
      <c r="AQ17021" s="171"/>
      <c r="AR17021" s="171"/>
    </row>
    <row r="17022" spans="24:44">
      <c r="X17022" t="s">
        <v>44018</v>
      </c>
      <c r="Y17022" t="s">
        <v>386</v>
      </c>
      <c r="Z17022" t="s">
        <v>44019</v>
      </c>
      <c r="AA17022" t="s">
        <v>34608</v>
      </c>
      <c r="AB17022" t="s">
        <v>33841</v>
      </c>
      <c r="AO17022" s="171"/>
      <c r="AP17022" s="171"/>
      <c r="AQ17022" s="171"/>
      <c r="AR17022" s="171"/>
    </row>
    <row r="17023" spans="24:44">
      <c r="X17023" t="s">
        <v>44020</v>
      </c>
      <c r="Y17023" t="s">
        <v>386</v>
      </c>
      <c r="Z17023" t="s">
        <v>44021</v>
      </c>
      <c r="AA17023" t="s">
        <v>33840</v>
      </c>
      <c r="AB17023" t="s">
        <v>33841</v>
      </c>
      <c r="AO17023" s="171"/>
      <c r="AP17023" s="171"/>
      <c r="AQ17023" s="171"/>
      <c r="AR17023" s="171"/>
    </row>
    <row r="17024" spans="24:44">
      <c r="X17024" t="s">
        <v>2934</v>
      </c>
      <c r="Y17024" t="s">
        <v>386</v>
      </c>
      <c r="Z17024" t="s">
        <v>44022</v>
      </c>
      <c r="AA17024" t="s">
        <v>33840</v>
      </c>
      <c r="AB17024" t="s">
        <v>33841</v>
      </c>
      <c r="AO17024" s="171"/>
      <c r="AP17024" s="171"/>
      <c r="AQ17024" s="171"/>
      <c r="AR17024" s="171"/>
    </row>
    <row r="17025" spans="24:44">
      <c r="X17025" t="s">
        <v>2939</v>
      </c>
      <c r="Y17025" t="s">
        <v>386</v>
      </c>
      <c r="Z17025" t="s">
        <v>44023</v>
      </c>
      <c r="AA17025" t="s">
        <v>33840</v>
      </c>
      <c r="AB17025" t="s">
        <v>33841</v>
      </c>
      <c r="AO17025" s="171"/>
      <c r="AP17025" s="171"/>
      <c r="AQ17025" s="171"/>
      <c r="AR17025" s="171"/>
    </row>
    <row r="17026" spans="24:44">
      <c r="X17026" t="s">
        <v>44024</v>
      </c>
      <c r="Y17026" t="s">
        <v>386</v>
      </c>
      <c r="Z17026" t="s">
        <v>42479</v>
      </c>
      <c r="AA17026" t="s">
        <v>33840</v>
      </c>
      <c r="AB17026" t="s">
        <v>33841</v>
      </c>
      <c r="AO17026" s="171"/>
      <c r="AP17026" s="171"/>
      <c r="AQ17026" s="171"/>
      <c r="AR17026" s="171"/>
    </row>
    <row r="17027" spans="24:44">
      <c r="X17027" t="s">
        <v>44025</v>
      </c>
      <c r="Y17027" t="s">
        <v>386</v>
      </c>
      <c r="Z17027" t="s">
        <v>44026</v>
      </c>
      <c r="AA17027" t="s">
        <v>33840</v>
      </c>
      <c r="AB17027" t="s">
        <v>33841</v>
      </c>
      <c r="AO17027" s="171"/>
      <c r="AP17027" s="171"/>
      <c r="AQ17027" s="171"/>
      <c r="AR17027" s="171"/>
    </row>
    <row r="17028" spans="24:44">
      <c r="X17028" t="s">
        <v>44027</v>
      </c>
      <c r="Y17028" t="s">
        <v>386</v>
      </c>
      <c r="Z17028" t="s">
        <v>44028</v>
      </c>
      <c r="AA17028" t="s">
        <v>37867</v>
      </c>
      <c r="AB17028" t="s">
        <v>33769</v>
      </c>
      <c r="AO17028" s="171"/>
      <c r="AP17028" s="171"/>
      <c r="AQ17028" s="171"/>
      <c r="AR17028" s="171"/>
    </row>
    <row r="17029" spans="24:44">
      <c r="X17029" t="s">
        <v>44029</v>
      </c>
      <c r="Y17029" t="s">
        <v>389</v>
      </c>
      <c r="Z17029" t="s">
        <v>44030</v>
      </c>
      <c r="AA17029" t="s">
        <v>37867</v>
      </c>
      <c r="AB17029" t="s">
        <v>33769</v>
      </c>
      <c r="AO17029" s="171"/>
      <c r="AP17029" s="171"/>
      <c r="AQ17029" s="171"/>
      <c r="AR17029" s="171"/>
    </row>
    <row r="17030" spans="24:44">
      <c r="X17030" t="s">
        <v>44031</v>
      </c>
      <c r="Y17030" t="s">
        <v>386</v>
      </c>
      <c r="Z17030" t="s">
        <v>44032</v>
      </c>
      <c r="AA17030" t="s">
        <v>44033</v>
      </c>
      <c r="AB17030" t="s">
        <v>125</v>
      </c>
      <c r="AO17030" s="171"/>
      <c r="AP17030" s="171"/>
      <c r="AQ17030" s="171"/>
      <c r="AR17030" s="171"/>
    </row>
    <row r="17031" spans="24:44">
      <c r="X17031" t="s">
        <v>44034</v>
      </c>
      <c r="Y17031" t="s">
        <v>386</v>
      </c>
      <c r="Z17031" t="s">
        <v>44035</v>
      </c>
      <c r="AA17031" t="s">
        <v>33708</v>
      </c>
      <c r="AB17031" t="s">
        <v>125</v>
      </c>
      <c r="AO17031" s="171"/>
      <c r="AP17031" s="171"/>
      <c r="AQ17031" s="171"/>
      <c r="AR17031" s="171"/>
    </row>
    <row r="17032" spans="24:44">
      <c r="X17032" t="s">
        <v>44036</v>
      </c>
      <c r="Y17032" t="s">
        <v>389</v>
      </c>
      <c r="Z17032" t="s">
        <v>44037</v>
      </c>
      <c r="AA17032" t="s">
        <v>44038</v>
      </c>
      <c r="AB17032" t="s">
        <v>33694</v>
      </c>
      <c r="AO17032" s="171"/>
      <c r="AP17032" s="171"/>
      <c r="AQ17032" s="171"/>
      <c r="AR17032" s="171"/>
    </row>
    <row r="17033" spans="24:44">
      <c r="X17033" t="s">
        <v>44039</v>
      </c>
      <c r="Y17033" t="s">
        <v>386</v>
      </c>
      <c r="Z17033" t="s">
        <v>44040</v>
      </c>
      <c r="AA17033" t="s">
        <v>39268</v>
      </c>
      <c r="AB17033" t="s">
        <v>33694</v>
      </c>
      <c r="AO17033" s="171"/>
      <c r="AP17033" s="171"/>
      <c r="AQ17033" s="171"/>
      <c r="AR17033" s="171"/>
    </row>
    <row r="17034" spans="24:44">
      <c r="X17034" t="s">
        <v>44041</v>
      </c>
      <c r="Y17034" t="s">
        <v>389</v>
      </c>
      <c r="Z17034" t="s">
        <v>44042</v>
      </c>
      <c r="AA17034" t="s">
        <v>44043</v>
      </c>
      <c r="AB17034" t="s">
        <v>33694</v>
      </c>
      <c r="AO17034" s="171"/>
      <c r="AP17034" s="171"/>
      <c r="AQ17034" s="171"/>
      <c r="AR17034" s="171"/>
    </row>
    <row r="17035" spans="24:44">
      <c r="X17035" t="s">
        <v>44044</v>
      </c>
      <c r="Y17035" t="s">
        <v>386</v>
      </c>
      <c r="Z17035" t="s">
        <v>44045</v>
      </c>
      <c r="AA17035" t="s">
        <v>44046</v>
      </c>
      <c r="AB17035" t="s">
        <v>33694</v>
      </c>
      <c r="AO17035" s="171"/>
      <c r="AP17035" s="171"/>
      <c r="AQ17035" s="171"/>
      <c r="AR17035" s="171"/>
    </row>
    <row r="17036" spans="24:44">
      <c r="X17036" t="s">
        <v>44047</v>
      </c>
      <c r="Y17036" t="s">
        <v>386</v>
      </c>
      <c r="Z17036" t="s">
        <v>44048</v>
      </c>
      <c r="AA17036" t="s">
        <v>44046</v>
      </c>
      <c r="AB17036" t="s">
        <v>33694</v>
      </c>
      <c r="AO17036" s="171"/>
      <c r="AP17036" s="171"/>
      <c r="AQ17036" s="171"/>
      <c r="AR17036" s="171"/>
    </row>
    <row r="17037" spans="24:44">
      <c r="X17037" t="s">
        <v>44049</v>
      </c>
      <c r="Y17037" t="s">
        <v>389</v>
      </c>
      <c r="Z17037" t="s">
        <v>44050</v>
      </c>
      <c r="AA17037" t="s">
        <v>44051</v>
      </c>
      <c r="AB17037" t="s">
        <v>33694</v>
      </c>
      <c r="AO17037" s="171"/>
      <c r="AP17037" s="171"/>
      <c r="AQ17037" s="171"/>
      <c r="AR17037" s="171"/>
    </row>
    <row r="17038" spans="24:44">
      <c r="X17038" t="s">
        <v>44052</v>
      </c>
      <c r="Y17038" t="s">
        <v>386</v>
      </c>
      <c r="Z17038" t="s">
        <v>44053</v>
      </c>
      <c r="AA17038" t="s">
        <v>44054</v>
      </c>
      <c r="AB17038" t="s">
        <v>33694</v>
      </c>
      <c r="AO17038" s="171"/>
      <c r="AP17038" s="171"/>
      <c r="AQ17038" s="171"/>
      <c r="AR17038" s="171"/>
    </row>
    <row r="17039" spans="24:44">
      <c r="X17039" t="s">
        <v>44055</v>
      </c>
      <c r="Y17039" t="s">
        <v>386</v>
      </c>
      <c r="Z17039" t="s">
        <v>44056</v>
      </c>
      <c r="AA17039" t="s">
        <v>38234</v>
      </c>
      <c r="AB17039" t="s">
        <v>125</v>
      </c>
      <c r="AO17039" s="171"/>
      <c r="AP17039" s="171"/>
      <c r="AQ17039" s="171"/>
      <c r="AR17039" s="171"/>
    </row>
    <row r="17040" spans="24:44">
      <c r="X17040" t="s">
        <v>44057</v>
      </c>
      <c r="Y17040" t="s">
        <v>386</v>
      </c>
      <c r="Z17040" t="s">
        <v>44058</v>
      </c>
      <c r="AA17040" t="s">
        <v>44059</v>
      </c>
      <c r="AB17040" t="s">
        <v>33865</v>
      </c>
      <c r="AO17040" s="171"/>
      <c r="AP17040" s="171"/>
      <c r="AQ17040" s="171"/>
      <c r="AR17040" s="171"/>
    </row>
    <row r="17041" spans="24:44">
      <c r="X17041" t="s">
        <v>44060</v>
      </c>
      <c r="Y17041" t="s">
        <v>389</v>
      </c>
      <c r="Z17041" t="s">
        <v>44061</v>
      </c>
      <c r="AA17041" t="s">
        <v>44062</v>
      </c>
      <c r="AB17041" t="s">
        <v>33694</v>
      </c>
      <c r="AO17041" s="171"/>
      <c r="AP17041" s="171"/>
      <c r="AQ17041" s="171"/>
      <c r="AR17041" s="171"/>
    </row>
    <row r="17042" spans="24:44">
      <c r="X17042" t="s">
        <v>44063</v>
      </c>
      <c r="Y17042" t="s">
        <v>389</v>
      </c>
      <c r="Z17042" t="s">
        <v>44064</v>
      </c>
      <c r="AA17042" t="s">
        <v>44065</v>
      </c>
      <c r="AB17042" t="s">
        <v>33927</v>
      </c>
      <c r="AO17042" s="171"/>
      <c r="AP17042" s="171"/>
      <c r="AQ17042" s="171"/>
      <c r="AR17042" s="171"/>
    </row>
    <row r="17043" spans="24:44">
      <c r="X17043" t="s">
        <v>44066</v>
      </c>
      <c r="Y17043" t="s">
        <v>389</v>
      </c>
      <c r="Z17043" t="s">
        <v>44067</v>
      </c>
      <c r="AA17043" t="s">
        <v>44068</v>
      </c>
      <c r="AB17043" t="s">
        <v>33694</v>
      </c>
      <c r="AO17043" s="171"/>
      <c r="AP17043" s="171"/>
      <c r="AQ17043" s="171"/>
      <c r="AR17043" s="171"/>
    </row>
    <row r="17044" spans="24:44">
      <c r="X17044" t="s">
        <v>44069</v>
      </c>
      <c r="Y17044" t="s">
        <v>386</v>
      </c>
      <c r="Z17044" t="s">
        <v>44070</v>
      </c>
      <c r="AA17044" t="s">
        <v>38234</v>
      </c>
      <c r="AB17044" t="s">
        <v>125</v>
      </c>
      <c r="AO17044" s="171"/>
      <c r="AP17044" s="171"/>
      <c r="AQ17044" s="171"/>
      <c r="AR17044" s="171"/>
    </row>
    <row r="17045" spans="24:44">
      <c r="X17045" t="s">
        <v>44071</v>
      </c>
      <c r="Y17045" t="s">
        <v>386</v>
      </c>
      <c r="Z17045" t="s">
        <v>44072</v>
      </c>
      <c r="AA17045" t="s">
        <v>41790</v>
      </c>
      <c r="AB17045" t="s">
        <v>125</v>
      </c>
      <c r="AO17045" s="171"/>
      <c r="AP17045" s="171"/>
      <c r="AQ17045" s="171"/>
      <c r="AR17045" s="171"/>
    </row>
    <row r="17046" spans="24:44">
      <c r="X17046" t="s">
        <v>44073</v>
      </c>
      <c r="Y17046" t="s">
        <v>389</v>
      </c>
      <c r="Z17046" t="s">
        <v>44074</v>
      </c>
      <c r="AA17046" t="s">
        <v>44075</v>
      </c>
      <c r="AB17046" t="s">
        <v>33627</v>
      </c>
      <c r="AO17046" s="171"/>
      <c r="AP17046" s="171"/>
      <c r="AQ17046" s="171"/>
      <c r="AR17046" s="171"/>
    </row>
    <row r="17047" spans="24:44">
      <c r="X17047" t="s">
        <v>44076</v>
      </c>
      <c r="Y17047" t="s">
        <v>386</v>
      </c>
      <c r="Z17047" t="s">
        <v>44077</v>
      </c>
      <c r="AA17047" t="s">
        <v>34761</v>
      </c>
      <c r="AB17047" t="s">
        <v>33627</v>
      </c>
      <c r="AO17047" s="171"/>
      <c r="AP17047" s="171"/>
      <c r="AQ17047" s="171"/>
      <c r="AR17047" s="171"/>
    </row>
    <row r="17048" spans="24:44">
      <c r="X17048" t="s">
        <v>44078</v>
      </c>
      <c r="Y17048" t="s">
        <v>389</v>
      </c>
      <c r="Z17048" t="s">
        <v>44079</v>
      </c>
      <c r="AA17048" t="s">
        <v>44080</v>
      </c>
      <c r="AB17048" t="s">
        <v>33627</v>
      </c>
      <c r="AO17048" s="171"/>
      <c r="AP17048" s="171"/>
      <c r="AQ17048" s="171"/>
      <c r="AR17048" s="171"/>
    </row>
    <row r="17049" spans="24:44">
      <c r="X17049" t="s">
        <v>44081</v>
      </c>
      <c r="Y17049" t="s">
        <v>386</v>
      </c>
      <c r="Z17049" t="s">
        <v>44082</v>
      </c>
      <c r="AA17049" t="s">
        <v>34758</v>
      </c>
      <c r="AB17049" t="s">
        <v>34158</v>
      </c>
      <c r="AO17049" s="171"/>
      <c r="AP17049" s="171"/>
      <c r="AQ17049" s="171"/>
      <c r="AR17049" s="171"/>
    </row>
    <row r="17050" spans="24:44">
      <c r="X17050" t="s">
        <v>44083</v>
      </c>
      <c r="Y17050" t="s">
        <v>386</v>
      </c>
      <c r="Z17050" t="s">
        <v>44084</v>
      </c>
      <c r="AA17050" t="s">
        <v>34758</v>
      </c>
      <c r="AB17050" t="s">
        <v>34158</v>
      </c>
      <c r="AO17050" s="171"/>
      <c r="AP17050" s="171"/>
      <c r="AQ17050" s="171"/>
      <c r="AR17050" s="171"/>
    </row>
    <row r="17051" spans="24:44">
      <c r="X17051" t="s">
        <v>44085</v>
      </c>
      <c r="Y17051" t="s">
        <v>389</v>
      </c>
      <c r="Z17051" t="s">
        <v>44086</v>
      </c>
      <c r="AA17051" t="s">
        <v>34758</v>
      </c>
      <c r="AB17051" t="s">
        <v>34158</v>
      </c>
      <c r="AO17051" s="171"/>
      <c r="AP17051" s="171"/>
      <c r="AQ17051" s="171"/>
      <c r="AR17051" s="171"/>
    </row>
    <row r="17052" spans="24:44">
      <c r="X17052" t="s">
        <v>44087</v>
      </c>
      <c r="Y17052" t="s">
        <v>389</v>
      </c>
      <c r="Z17052" t="s">
        <v>44088</v>
      </c>
      <c r="AA17052" t="s">
        <v>43556</v>
      </c>
      <c r="AB17052" t="s">
        <v>125</v>
      </c>
      <c r="AO17052" s="171"/>
      <c r="AP17052" s="171"/>
      <c r="AQ17052" s="171"/>
      <c r="AR17052" s="171"/>
    </row>
    <row r="17053" spans="24:44">
      <c r="X17053" t="s">
        <v>44087</v>
      </c>
      <c r="Y17053" t="s">
        <v>389</v>
      </c>
      <c r="Z17053" t="s">
        <v>44088</v>
      </c>
      <c r="AA17053" t="s">
        <v>43556</v>
      </c>
      <c r="AB17053" t="s">
        <v>125</v>
      </c>
      <c r="AO17053" s="171"/>
      <c r="AP17053" s="171"/>
      <c r="AQ17053" s="171"/>
      <c r="AR17053" s="171"/>
    </row>
    <row r="17054" spans="24:44">
      <c r="X17054" t="s">
        <v>44089</v>
      </c>
      <c r="Y17054" t="s">
        <v>389</v>
      </c>
      <c r="Z17054" t="s">
        <v>44090</v>
      </c>
      <c r="AA17054" t="s">
        <v>44091</v>
      </c>
      <c r="AB17054" t="s">
        <v>125</v>
      </c>
      <c r="AO17054" s="171"/>
      <c r="AP17054" s="171"/>
      <c r="AQ17054" s="171"/>
      <c r="AR17054" s="171"/>
    </row>
    <row r="17055" spans="24:44">
      <c r="X17055" t="s">
        <v>44092</v>
      </c>
      <c r="Y17055" t="s">
        <v>389</v>
      </c>
      <c r="Z17055" t="s">
        <v>44093</v>
      </c>
      <c r="AA17055" t="s">
        <v>44094</v>
      </c>
      <c r="AB17055" t="s">
        <v>125</v>
      </c>
      <c r="AO17055" s="171"/>
      <c r="AP17055" s="171"/>
      <c r="AQ17055" s="171"/>
      <c r="AR17055" s="171"/>
    </row>
    <row r="17056" spans="24:44">
      <c r="X17056" t="s">
        <v>44095</v>
      </c>
      <c r="Y17056" t="s">
        <v>389</v>
      </c>
      <c r="Z17056" t="s">
        <v>44096</v>
      </c>
      <c r="AA17056" t="s">
        <v>44097</v>
      </c>
      <c r="AB17056" t="s">
        <v>125</v>
      </c>
      <c r="AO17056" s="171"/>
      <c r="AP17056" s="171"/>
      <c r="AQ17056" s="171"/>
      <c r="AR17056" s="171"/>
    </row>
    <row r="17057" spans="24:44">
      <c r="X17057" t="s">
        <v>44098</v>
      </c>
      <c r="Y17057" t="s">
        <v>389</v>
      </c>
      <c r="Z17057" t="s">
        <v>44099</v>
      </c>
      <c r="AA17057" t="s">
        <v>44100</v>
      </c>
      <c r="AB17057" t="s">
        <v>125</v>
      </c>
      <c r="AO17057" s="171"/>
      <c r="AP17057" s="171"/>
      <c r="AQ17057" s="171"/>
      <c r="AR17057" s="171"/>
    </row>
    <row r="17058" spans="24:44">
      <c r="X17058" t="s">
        <v>44101</v>
      </c>
      <c r="Y17058" t="s">
        <v>389</v>
      </c>
      <c r="Z17058" t="s">
        <v>44102</v>
      </c>
      <c r="AA17058" t="s">
        <v>44103</v>
      </c>
      <c r="AB17058" t="s">
        <v>125</v>
      </c>
      <c r="AO17058" s="171"/>
      <c r="AP17058" s="171"/>
      <c r="AQ17058" s="171"/>
      <c r="AR17058" s="171"/>
    </row>
    <row r="17059" spans="24:44">
      <c r="X17059" t="s">
        <v>44104</v>
      </c>
      <c r="Y17059" t="s">
        <v>389</v>
      </c>
      <c r="Z17059" t="s">
        <v>44105</v>
      </c>
      <c r="AA17059" t="s">
        <v>44106</v>
      </c>
      <c r="AB17059" t="s">
        <v>125</v>
      </c>
      <c r="AO17059" s="171"/>
      <c r="AP17059" s="171"/>
      <c r="AQ17059" s="171"/>
      <c r="AR17059" s="171"/>
    </row>
    <row r="17060" spans="24:44">
      <c r="X17060" t="s">
        <v>44107</v>
      </c>
      <c r="Y17060" t="s">
        <v>386</v>
      </c>
      <c r="Z17060" t="s">
        <v>44108</v>
      </c>
      <c r="AA17060" t="s">
        <v>33840</v>
      </c>
      <c r="AB17060" t="s">
        <v>33841</v>
      </c>
      <c r="AO17060" s="171"/>
      <c r="AP17060" s="171"/>
      <c r="AQ17060" s="171"/>
      <c r="AR17060" s="171"/>
    </row>
    <row r="17061" spans="24:44">
      <c r="X17061" t="s">
        <v>44109</v>
      </c>
      <c r="Y17061" t="s">
        <v>389</v>
      </c>
      <c r="Z17061" t="s">
        <v>44110</v>
      </c>
      <c r="AA17061" t="s">
        <v>44111</v>
      </c>
      <c r="AB17061" t="s">
        <v>33841</v>
      </c>
      <c r="AO17061" s="171"/>
      <c r="AP17061" s="171"/>
      <c r="AQ17061" s="171"/>
      <c r="AR17061" s="171"/>
    </row>
    <row r="17062" spans="24:44">
      <c r="X17062" t="s">
        <v>44112</v>
      </c>
      <c r="Y17062" t="s">
        <v>386</v>
      </c>
      <c r="Z17062" t="s">
        <v>44113</v>
      </c>
      <c r="AA17062" t="s">
        <v>33840</v>
      </c>
      <c r="AB17062" t="s">
        <v>33841</v>
      </c>
      <c r="AO17062" s="171"/>
      <c r="AP17062" s="171"/>
      <c r="AQ17062" s="171"/>
      <c r="AR17062" s="171"/>
    </row>
    <row r="17063" spans="24:44">
      <c r="X17063" t="s">
        <v>44114</v>
      </c>
      <c r="Y17063" t="s">
        <v>386</v>
      </c>
      <c r="Z17063" t="s">
        <v>44115</v>
      </c>
      <c r="AA17063" t="s">
        <v>33840</v>
      </c>
      <c r="AB17063" t="s">
        <v>33841</v>
      </c>
      <c r="AO17063" s="171"/>
      <c r="AP17063" s="171"/>
      <c r="AQ17063" s="171"/>
      <c r="AR17063" s="171"/>
    </row>
    <row r="17064" spans="24:44">
      <c r="X17064" t="s">
        <v>44116</v>
      </c>
      <c r="Y17064" t="s">
        <v>386</v>
      </c>
      <c r="Z17064" t="s">
        <v>44117</v>
      </c>
      <c r="AA17064" t="s">
        <v>33840</v>
      </c>
      <c r="AB17064" t="s">
        <v>33841</v>
      </c>
      <c r="AO17064" s="171"/>
      <c r="AP17064" s="171"/>
      <c r="AQ17064" s="171"/>
      <c r="AR17064" s="171"/>
    </row>
    <row r="17065" spans="24:44">
      <c r="X17065" t="s">
        <v>44118</v>
      </c>
      <c r="Y17065" t="s">
        <v>386</v>
      </c>
      <c r="Z17065" t="s">
        <v>44119</v>
      </c>
      <c r="AA17065" t="s">
        <v>33840</v>
      </c>
      <c r="AB17065" t="s">
        <v>33841</v>
      </c>
      <c r="AO17065" s="171"/>
      <c r="AP17065" s="171"/>
      <c r="AQ17065" s="171"/>
      <c r="AR17065" s="171"/>
    </row>
    <row r="17066" spans="24:44">
      <c r="X17066" t="s">
        <v>44120</v>
      </c>
      <c r="Y17066" t="s">
        <v>386</v>
      </c>
      <c r="Z17066" t="s">
        <v>44121</v>
      </c>
      <c r="AA17066" t="s">
        <v>33840</v>
      </c>
      <c r="AB17066" t="s">
        <v>33841</v>
      </c>
      <c r="AO17066" s="171"/>
      <c r="AP17066" s="171"/>
      <c r="AQ17066" s="171"/>
      <c r="AR17066" s="171"/>
    </row>
    <row r="17067" spans="24:44">
      <c r="X17067" t="s">
        <v>44122</v>
      </c>
      <c r="Y17067" t="s">
        <v>386</v>
      </c>
      <c r="Z17067" t="s">
        <v>44123</v>
      </c>
      <c r="AA17067" t="s">
        <v>33840</v>
      </c>
      <c r="AB17067" t="s">
        <v>33841</v>
      </c>
      <c r="AO17067" s="171"/>
      <c r="AP17067" s="171"/>
      <c r="AQ17067" s="171"/>
      <c r="AR17067" s="171"/>
    </row>
    <row r="17068" spans="24:44">
      <c r="X17068" t="s">
        <v>44124</v>
      </c>
      <c r="Y17068" t="s">
        <v>389</v>
      </c>
      <c r="Z17068" t="s">
        <v>44125</v>
      </c>
      <c r="AA17068" t="s">
        <v>33840</v>
      </c>
      <c r="AB17068" t="s">
        <v>33841</v>
      </c>
      <c r="AO17068" s="171"/>
      <c r="AP17068" s="171"/>
      <c r="AQ17068" s="171"/>
      <c r="AR17068" s="171"/>
    </row>
    <row r="17069" spans="24:44">
      <c r="X17069" t="s">
        <v>44126</v>
      </c>
      <c r="Y17069" t="s">
        <v>389</v>
      </c>
      <c r="Z17069" t="s">
        <v>44127</v>
      </c>
      <c r="AA17069" t="s">
        <v>33840</v>
      </c>
      <c r="AB17069" t="s">
        <v>33841</v>
      </c>
      <c r="AO17069" s="171"/>
      <c r="AP17069" s="171"/>
      <c r="AQ17069" s="171"/>
      <c r="AR17069" s="171"/>
    </row>
    <row r="17070" spans="24:44">
      <c r="X17070" t="s">
        <v>44128</v>
      </c>
      <c r="Y17070" t="s">
        <v>389</v>
      </c>
      <c r="Z17070" t="s">
        <v>44129</v>
      </c>
      <c r="AA17070" t="s">
        <v>33840</v>
      </c>
      <c r="AB17070" t="s">
        <v>33841</v>
      </c>
      <c r="AO17070" s="171"/>
      <c r="AP17070" s="171"/>
      <c r="AQ17070" s="171"/>
      <c r="AR17070" s="171"/>
    </row>
    <row r="17071" spans="24:44">
      <c r="X17071" t="s">
        <v>44130</v>
      </c>
      <c r="Y17071" t="s">
        <v>389</v>
      </c>
      <c r="Z17071" t="s">
        <v>44131</v>
      </c>
      <c r="AA17071" t="s">
        <v>33840</v>
      </c>
      <c r="AB17071" t="s">
        <v>33841</v>
      </c>
      <c r="AO17071" s="171"/>
      <c r="AP17071" s="171"/>
      <c r="AQ17071" s="171"/>
      <c r="AR17071" s="171"/>
    </row>
    <row r="17072" spans="24:44">
      <c r="X17072" t="s">
        <v>44132</v>
      </c>
      <c r="Y17072" t="s">
        <v>386</v>
      </c>
      <c r="Z17072" t="s">
        <v>44133</v>
      </c>
      <c r="AA17072" t="s">
        <v>33840</v>
      </c>
      <c r="AB17072" t="s">
        <v>33841</v>
      </c>
      <c r="AO17072" s="171"/>
      <c r="AP17072" s="171"/>
      <c r="AQ17072" s="171"/>
      <c r="AR17072" s="171"/>
    </row>
    <row r="17073" spans="24:44">
      <c r="X17073" t="s">
        <v>44134</v>
      </c>
      <c r="Y17073" t="s">
        <v>389</v>
      </c>
      <c r="Z17073" t="s">
        <v>44135</v>
      </c>
      <c r="AA17073" t="s">
        <v>33840</v>
      </c>
      <c r="AB17073" t="s">
        <v>33841</v>
      </c>
      <c r="AO17073" s="171"/>
      <c r="AP17073" s="171"/>
      <c r="AQ17073" s="171"/>
      <c r="AR17073" s="171"/>
    </row>
    <row r="17074" spans="24:44">
      <c r="X17074" t="s">
        <v>44136</v>
      </c>
      <c r="Y17074" t="s">
        <v>386</v>
      </c>
      <c r="Z17074" t="s">
        <v>44137</v>
      </c>
      <c r="AA17074" t="s">
        <v>33840</v>
      </c>
      <c r="AB17074" t="s">
        <v>33841</v>
      </c>
      <c r="AO17074" s="171"/>
      <c r="AP17074" s="171"/>
      <c r="AQ17074" s="171"/>
      <c r="AR17074" s="171"/>
    </row>
    <row r="17075" spans="24:44">
      <c r="X17075" t="s">
        <v>44138</v>
      </c>
      <c r="Y17075" t="s">
        <v>386</v>
      </c>
      <c r="Z17075" t="s">
        <v>44139</v>
      </c>
      <c r="AA17075" t="s">
        <v>33840</v>
      </c>
      <c r="AB17075" t="s">
        <v>33841</v>
      </c>
      <c r="AO17075" s="171"/>
      <c r="AP17075" s="171"/>
      <c r="AQ17075" s="171"/>
      <c r="AR17075" s="171"/>
    </row>
    <row r="17076" spans="24:44">
      <c r="X17076" t="s">
        <v>44140</v>
      </c>
      <c r="Y17076" t="s">
        <v>386</v>
      </c>
      <c r="Z17076" t="s">
        <v>44141</v>
      </c>
      <c r="AA17076" t="s">
        <v>33840</v>
      </c>
      <c r="AB17076" t="s">
        <v>33841</v>
      </c>
      <c r="AO17076" s="171"/>
      <c r="AP17076" s="171"/>
      <c r="AQ17076" s="171"/>
      <c r="AR17076" s="171"/>
    </row>
    <row r="17077" spans="24:44">
      <c r="X17077" t="s">
        <v>44142</v>
      </c>
      <c r="Y17077" t="s">
        <v>389</v>
      </c>
      <c r="Z17077" t="s">
        <v>44143</v>
      </c>
      <c r="AA17077" t="s">
        <v>34608</v>
      </c>
      <c r="AB17077" t="s">
        <v>33841</v>
      </c>
      <c r="AO17077" s="171"/>
      <c r="AP17077" s="171"/>
      <c r="AQ17077" s="171"/>
      <c r="AR17077" s="171"/>
    </row>
    <row r="17078" spans="24:44">
      <c r="X17078" t="s">
        <v>44144</v>
      </c>
      <c r="Y17078" t="s">
        <v>389</v>
      </c>
      <c r="Z17078" t="s">
        <v>44145</v>
      </c>
      <c r="AA17078" t="s">
        <v>34608</v>
      </c>
      <c r="AB17078" t="s">
        <v>33841</v>
      </c>
      <c r="AO17078" s="171"/>
      <c r="AP17078" s="171"/>
      <c r="AQ17078" s="171"/>
      <c r="AR17078" s="171"/>
    </row>
    <row r="17079" spans="24:44">
      <c r="X17079" t="s">
        <v>44146</v>
      </c>
      <c r="Y17079" t="s">
        <v>386</v>
      </c>
      <c r="Z17079" t="s">
        <v>44147</v>
      </c>
      <c r="AA17079" t="s">
        <v>34608</v>
      </c>
      <c r="AB17079" t="s">
        <v>33841</v>
      </c>
      <c r="AO17079" s="171"/>
      <c r="AP17079" s="171"/>
      <c r="AQ17079" s="171"/>
      <c r="AR17079" s="171"/>
    </row>
    <row r="17080" spans="24:44">
      <c r="X17080" t="s">
        <v>44148</v>
      </c>
      <c r="Y17080" t="s">
        <v>386</v>
      </c>
      <c r="Z17080" t="s">
        <v>44149</v>
      </c>
      <c r="AA17080" t="s">
        <v>34608</v>
      </c>
      <c r="AB17080" t="s">
        <v>33841</v>
      </c>
      <c r="AO17080" s="171"/>
      <c r="AP17080" s="171"/>
      <c r="AQ17080" s="171"/>
      <c r="AR17080" s="171"/>
    </row>
    <row r="17081" spans="24:44">
      <c r="X17081" t="s">
        <v>44150</v>
      </c>
      <c r="Y17081" t="s">
        <v>389</v>
      </c>
      <c r="Z17081" t="s">
        <v>44151</v>
      </c>
      <c r="AA17081" t="s">
        <v>34608</v>
      </c>
      <c r="AB17081" t="s">
        <v>33841</v>
      </c>
      <c r="AO17081" s="171"/>
      <c r="AP17081" s="171"/>
      <c r="AQ17081" s="171"/>
      <c r="AR17081" s="171"/>
    </row>
    <row r="17082" spans="24:44">
      <c r="X17082" t="s">
        <v>44152</v>
      </c>
      <c r="Y17082" t="s">
        <v>386</v>
      </c>
      <c r="Z17082" t="s">
        <v>44153</v>
      </c>
      <c r="AA17082" t="s">
        <v>34608</v>
      </c>
      <c r="AB17082" t="s">
        <v>33841</v>
      </c>
      <c r="AO17082" s="171"/>
      <c r="AP17082" s="171"/>
      <c r="AQ17082" s="171"/>
      <c r="AR17082" s="171"/>
    </row>
    <row r="17083" spans="24:44">
      <c r="X17083" t="s">
        <v>44154</v>
      </c>
      <c r="Y17083" t="s">
        <v>389</v>
      </c>
      <c r="Z17083" t="s">
        <v>44155</v>
      </c>
      <c r="AA17083" t="s">
        <v>34608</v>
      </c>
      <c r="AB17083" t="s">
        <v>33841</v>
      </c>
      <c r="AO17083" s="171"/>
      <c r="AP17083" s="171"/>
      <c r="AQ17083" s="171"/>
      <c r="AR17083" s="171"/>
    </row>
    <row r="17084" spans="24:44">
      <c r="X17084" t="s">
        <v>44156</v>
      </c>
      <c r="Y17084" t="s">
        <v>386</v>
      </c>
      <c r="Z17084" t="s">
        <v>44157</v>
      </c>
      <c r="AA17084" t="s">
        <v>34608</v>
      </c>
      <c r="AB17084" t="s">
        <v>33841</v>
      </c>
      <c r="AO17084" s="171"/>
      <c r="AP17084" s="171"/>
      <c r="AQ17084" s="171"/>
      <c r="AR17084" s="171"/>
    </row>
    <row r="17085" spans="24:44">
      <c r="X17085" t="s">
        <v>44158</v>
      </c>
      <c r="Y17085" t="s">
        <v>386</v>
      </c>
      <c r="Z17085" t="s">
        <v>44159</v>
      </c>
      <c r="AA17085" t="s">
        <v>34608</v>
      </c>
      <c r="AB17085" t="s">
        <v>33841</v>
      </c>
      <c r="AO17085" s="171"/>
      <c r="AP17085" s="171"/>
      <c r="AQ17085" s="171"/>
      <c r="AR17085" s="171"/>
    </row>
    <row r="17086" spans="24:44">
      <c r="X17086" t="s">
        <v>44160</v>
      </c>
      <c r="Y17086" t="s">
        <v>386</v>
      </c>
      <c r="Z17086" t="s">
        <v>44161</v>
      </c>
      <c r="AA17086" t="s">
        <v>34608</v>
      </c>
      <c r="AB17086" t="s">
        <v>33841</v>
      </c>
      <c r="AO17086" s="171"/>
      <c r="AP17086" s="171"/>
      <c r="AQ17086" s="171"/>
      <c r="AR17086" s="171"/>
    </row>
    <row r="17087" spans="24:44">
      <c r="X17087" t="s">
        <v>44162</v>
      </c>
      <c r="Y17087" t="s">
        <v>389</v>
      </c>
      <c r="Z17087" t="s">
        <v>44163</v>
      </c>
      <c r="AA17087" t="s">
        <v>34608</v>
      </c>
      <c r="AB17087" t="s">
        <v>33841</v>
      </c>
      <c r="AO17087" s="171"/>
      <c r="AP17087" s="171"/>
      <c r="AQ17087" s="171"/>
      <c r="AR17087" s="171"/>
    </row>
    <row r="17088" spans="24:44">
      <c r="X17088" t="s">
        <v>44164</v>
      </c>
      <c r="Y17088" t="s">
        <v>386</v>
      </c>
      <c r="Z17088" t="s">
        <v>44165</v>
      </c>
      <c r="AA17088" t="s">
        <v>34608</v>
      </c>
      <c r="AB17088" t="s">
        <v>33841</v>
      </c>
      <c r="AO17088" s="171"/>
      <c r="AP17088" s="171"/>
      <c r="AQ17088" s="171"/>
      <c r="AR17088" s="171"/>
    </row>
    <row r="17089" spans="24:44">
      <c r="X17089" t="s">
        <v>44166</v>
      </c>
      <c r="Y17089" t="s">
        <v>386</v>
      </c>
      <c r="Z17089" t="s">
        <v>44167</v>
      </c>
      <c r="AA17089" t="s">
        <v>34608</v>
      </c>
      <c r="AB17089" t="s">
        <v>33841</v>
      </c>
      <c r="AO17089" s="171"/>
      <c r="AP17089" s="171"/>
      <c r="AQ17089" s="171"/>
      <c r="AR17089" s="171"/>
    </row>
    <row r="17090" spans="24:44">
      <c r="X17090" t="s">
        <v>44168</v>
      </c>
      <c r="Y17090" t="s">
        <v>386</v>
      </c>
      <c r="Z17090" t="s">
        <v>44169</v>
      </c>
      <c r="AA17090" t="s">
        <v>34608</v>
      </c>
      <c r="AB17090" t="s">
        <v>33841</v>
      </c>
      <c r="AO17090" s="171"/>
      <c r="AP17090" s="171"/>
      <c r="AQ17090" s="171"/>
      <c r="AR17090" s="171"/>
    </row>
    <row r="17091" spans="24:44">
      <c r="X17091" t="s">
        <v>44170</v>
      </c>
      <c r="Y17091" t="s">
        <v>389</v>
      </c>
      <c r="Z17091" t="s">
        <v>44171</v>
      </c>
      <c r="AA17091" t="s">
        <v>34608</v>
      </c>
      <c r="AB17091" t="s">
        <v>33841</v>
      </c>
      <c r="AO17091" s="171"/>
      <c r="AP17091" s="171"/>
      <c r="AQ17091" s="171"/>
      <c r="AR17091" s="171"/>
    </row>
    <row r="17092" spans="24:44">
      <c r="X17092" t="s">
        <v>44172</v>
      </c>
      <c r="Y17092" t="s">
        <v>389</v>
      </c>
      <c r="Z17092" t="s">
        <v>44173</v>
      </c>
      <c r="AA17092" t="s">
        <v>34608</v>
      </c>
      <c r="AB17092" t="s">
        <v>33841</v>
      </c>
      <c r="AO17092" s="171"/>
      <c r="AP17092" s="171"/>
      <c r="AQ17092" s="171"/>
      <c r="AR17092" s="171"/>
    </row>
    <row r="17093" spans="24:44">
      <c r="X17093" t="s">
        <v>44174</v>
      </c>
      <c r="Y17093" t="s">
        <v>389</v>
      </c>
      <c r="Z17093" t="s">
        <v>44175</v>
      </c>
      <c r="AA17093" t="s">
        <v>34608</v>
      </c>
      <c r="AB17093" t="s">
        <v>33841</v>
      </c>
      <c r="AO17093" s="171"/>
      <c r="AP17093" s="171"/>
      <c r="AQ17093" s="171"/>
      <c r="AR17093" s="171"/>
    </row>
    <row r="17094" spans="24:44">
      <c r="X17094" t="s">
        <v>44176</v>
      </c>
      <c r="Y17094" t="s">
        <v>386</v>
      </c>
      <c r="Z17094" t="s">
        <v>44177</v>
      </c>
      <c r="AA17094" t="s">
        <v>34608</v>
      </c>
      <c r="AB17094" t="s">
        <v>33841</v>
      </c>
      <c r="AO17094" s="171"/>
      <c r="AP17094" s="171"/>
      <c r="AQ17094" s="171"/>
      <c r="AR17094" s="171"/>
    </row>
    <row r="17095" spans="24:44">
      <c r="X17095" t="s">
        <v>44178</v>
      </c>
      <c r="Y17095" t="s">
        <v>386</v>
      </c>
      <c r="Z17095" t="s">
        <v>44179</v>
      </c>
      <c r="AA17095" t="s">
        <v>34608</v>
      </c>
      <c r="AB17095" t="s">
        <v>33841</v>
      </c>
      <c r="AO17095" s="171"/>
      <c r="AP17095" s="171"/>
      <c r="AQ17095" s="171"/>
      <c r="AR17095" s="171"/>
    </row>
    <row r="17096" spans="24:44">
      <c r="X17096" t="s">
        <v>44180</v>
      </c>
      <c r="Y17096" t="s">
        <v>389</v>
      </c>
      <c r="Z17096" t="s">
        <v>44181</v>
      </c>
      <c r="AA17096" t="s">
        <v>34608</v>
      </c>
      <c r="AB17096" t="s">
        <v>33841</v>
      </c>
      <c r="AO17096" s="171"/>
      <c r="AP17096" s="171"/>
      <c r="AQ17096" s="171"/>
      <c r="AR17096" s="171"/>
    </row>
    <row r="17097" spans="24:44">
      <c r="X17097" t="s">
        <v>44182</v>
      </c>
      <c r="Y17097" t="s">
        <v>389</v>
      </c>
      <c r="Z17097" t="s">
        <v>44183</v>
      </c>
      <c r="AA17097" t="s">
        <v>34608</v>
      </c>
      <c r="AB17097" t="s">
        <v>33841</v>
      </c>
      <c r="AO17097" s="171"/>
      <c r="AP17097" s="171"/>
      <c r="AQ17097" s="171"/>
      <c r="AR17097" s="171"/>
    </row>
    <row r="17098" spans="24:44">
      <c r="X17098" t="s">
        <v>44184</v>
      </c>
      <c r="Y17098" t="s">
        <v>386</v>
      </c>
      <c r="Z17098" t="s">
        <v>44185</v>
      </c>
      <c r="AA17098" t="s">
        <v>34608</v>
      </c>
      <c r="AB17098" t="s">
        <v>33841</v>
      </c>
      <c r="AO17098" s="171"/>
      <c r="AP17098" s="171"/>
      <c r="AQ17098" s="171"/>
      <c r="AR17098" s="171"/>
    </row>
    <row r="17099" spans="24:44">
      <c r="X17099" t="s">
        <v>44186</v>
      </c>
      <c r="Y17099" t="s">
        <v>389</v>
      </c>
      <c r="Z17099" t="s">
        <v>44187</v>
      </c>
      <c r="AA17099" t="s">
        <v>34608</v>
      </c>
      <c r="AB17099" t="s">
        <v>33841</v>
      </c>
      <c r="AO17099" s="171"/>
      <c r="AP17099" s="171"/>
      <c r="AQ17099" s="171"/>
      <c r="AR17099" s="171"/>
    </row>
    <row r="17100" spans="24:44">
      <c r="X17100" t="s">
        <v>44188</v>
      </c>
      <c r="Y17100" t="s">
        <v>386</v>
      </c>
      <c r="Z17100" t="s">
        <v>44189</v>
      </c>
      <c r="AA17100" t="s">
        <v>34608</v>
      </c>
      <c r="AB17100" t="s">
        <v>33841</v>
      </c>
      <c r="AO17100" s="171"/>
      <c r="AP17100" s="171"/>
      <c r="AQ17100" s="171"/>
      <c r="AR17100" s="171"/>
    </row>
    <row r="17101" spans="24:44">
      <c r="X17101" t="s">
        <v>44190</v>
      </c>
      <c r="Y17101" t="s">
        <v>389</v>
      </c>
      <c r="Z17101" t="s">
        <v>44191</v>
      </c>
      <c r="AA17101" t="s">
        <v>34608</v>
      </c>
      <c r="AB17101" t="s">
        <v>33841</v>
      </c>
      <c r="AO17101" s="171"/>
      <c r="AP17101" s="171"/>
      <c r="AQ17101" s="171"/>
      <c r="AR17101" s="171"/>
    </row>
    <row r="17102" spans="24:44">
      <c r="X17102" t="s">
        <v>44192</v>
      </c>
      <c r="Y17102" t="s">
        <v>386</v>
      </c>
      <c r="Z17102" t="s">
        <v>44193</v>
      </c>
      <c r="AA17102" t="s">
        <v>34608</v>
      </c>
      <c r="AB17102" t="s">
        <v>33841</v>
      </c>
      <c r="AO17102" s="171"/>
      <c r="AP17102" s="171"/>
      <c r="AQ17102" s="171"/>
      <c r="AR17102" s="171"/>
    </row>
    <row r="17103" spans="24:44">
      <c r="X17103" t="s">
        <v>44194</v>
      </c>
      <c r="Y17103" t="s">
        <v>386</v>
      </c>
      <c r="Z17103" t="s">
        <v>44195</v>
      </c>
      <c r="AA17103" t="s">
        <v>34608</v>
      </c>
      <c r="AB17103" t="s">
        <v>33841</v>
      </c>
      <c r="AO17103" s="171"/>
      <c r="AP17103" s="171"/>
      <c r="AQ17103" s="171"/>
      <c r="AR17103" s="171"/>
    </row>
    <row r="17104" spans="24:44">
      <c r="X17104" t="s">
        <v>44196</v>
      </c>
      <c r="Y17104" t="s">
        <v>386</v>
      </c>
      <c r="Z17104" t="s">
        <v>44197</v>
      </c>
      <c r="AA17104" t="s">
        <v>34608</v>
      </c>
      <c r="AB17104" t="s">
        <v>33841</v>
      </c>
      <c r="AO17104" s="171"/>
      <c r="AP17104" s="171"/>
      <c r="AQ17104" s="171"/>
      <c r="AR17104" s="171"/>
    </row>
    <row r="17105" spans="24:44">
      <c r="X17105" t="s">
        <v>44198</v>
      </c>
      <c r="Y17105" t="s">
        <v>389</v>
      </c>
      <c r="Z17105" t="s">
        <v>44199</v>
      </c>
      <c r="AA17105" t="s">
        <v>34608</v>
      </c>
      <c r="AB17105" t="s">
        <v>33841</v>
      </c>
      <c r="AO17105" s="171"/>
      <c r="AP17105" s="171"/>
      <c r="AQ17105" s="171"/>
      <c r="AR17105" s="171"/>
    </row>
    <row r="17106" spans="24:44">
      <c r="X17106" t="s">
        <v>44200</v>
      </c>
      <c r="Y17106" t="s">
        <v>386</v>
      </c>
      <c r="Z17106" t="s">
        <v>44201</v>
      </c>
      <c r="AA17106" t="s">
        <v>34608</v>
      </c>
      <c r="AB17106" t="s">
        <v>33841</v>
      </c>
      <c r="AO17106" s="171"/>
      <c r="AP17106" s="171"/>
      <c r="AQ17106" s="171"/>
      <c r="AR17106" s="171"/>
    </row>
    <row r="17107" spans="24:44">
      <c r="X17107" t="s">
        <v>44202</v>
      </c>
      <c r="Y17107" t="s">
        <v>389</v>
      </c>
      <c r="Z17107" t="s">
        <v>44203</v>
      </c>
      <c r="AA17107" t="s">
        <v>34608</v>
      </c>
      <c r="AB17107" t="s">
        <v>33841</v>
      </c>
      <c r="AO17107" s="171"/>
      <c r="AP17107" s="171"/>
      <c r="AQ17107" s="171"/>
      <c r="AR17107" s="171"/>
    </row>
    <row r="17108" spans="24:44">
      <c r="X17108" t="s">
        <v>44204</v>
      </c>
      <c r="Y17108" t="s">
        <v>389</v>
      </c>
      <c r="Z17108" t="s">
        <v>44205</v>
      </c>
      <c r="AA17108" t="s">
        <v>44206</v>
      </c>
      <c r="AB17108" t="s">
        <v>125</v>
      </c>
      <c r="AO17108" s="171"/>
      <c r="AP17108" s="171"/>
      <c r="AQ17108" s="171"/>
      <c r="AR17108" s="171"/>
    </row>
    <row r="17109" spans="24:44">
      <c r="X17109" t="s">
        <v>44207</v>
      </c>
      <c r="Y17109" t="s">
        <v>389</v>
      </c>
      <c r="Z17109" t="s">
        <v>44208</v>
      </c>
      <c r="AA17109" t="s">
        <v>44209</v>
      </c>
      <c r="AB17109" t="s">
        <v>125</v>
      </c>
      <c r="AO17109" s="171"/>
      <c r="AP17109" s="171"/>
      <c r="AQ17109" s="171"/>
      <c r="AR17109" s="171"/>
    </row>
    <row r="17110" spans="24:44">
      <c r="X17110" t="s">
        <v>44210</v>
      </c>
      <c r="Y17110" t="s">
        <v>389</v>
      </c>
      <c r="Z17110" t="s">
        <v>44211</v>
      </c>
      <c r="AA17110" t="s">
        <v>34608</v>
      </c>
      <c r="AB17110" t="s">
        <v>33841</v>
      </c>
      <c r="AO17110" s="171"/>
      <c r="AP17110" s="171"/>
      <c r="AQ17110" s="171"/>
      <c r="AR17110" s="171"/>
    </row>
    <row r="17111" spans="24:44">
      <c r="X17111" t="s">
        <v>44212</v>
      </c>
      <c r="Y17111" t="s">
        <v>386</v>
      </c>
      <c r="Z17111" t="s">
        <v>44213</v>
      </c>
      <c r="AA17111" t="s">
        <v>34608</v>
      </c>
      <c r="AB17111" t="s">
        <v>33841</v>
      </c>
      <c r="AO17111" s="171"/>
      <c r="AP17111" s="171"/>
      <c r="AQ17111" s="171"/>
      <c r="AR17111" s="171"/>
    </row>
    <row r="17112" spans="24:44">
      <c r="X17112" t="s">
        <v>44214</v>
      </c>
      <c r="Y17112" t="s">
        <v>386</v>
      </c>
      <c r="Z17112" t="s">
        <v>44215</v>
      </c>
      <c r="AA17112" t="s">
        <v>34608</v>
      </c>
      <c r="AB17112" t="s">
        <v>33841</v>
      </c>
      <c r="AO17112" s="171"/>
      <c r="AP17112" s="171"/>
      <c r="AQ17112" s="171"/>
      <c r="AR17112" s="171"/>
    </row>
    <row r="17113" spans="24:44">
      <c r="X17113" t="s">
        <v>44216</v>
      </c>
      <c r="Y17113" t="s">
        <v>386</v>
      </c>
      <c r="Z17113" t="s">
        <v>44217</v>
      </c>
      <c r="AA17113" t="s">
        <v>34608</v>
      </c>
      <c r="AB17113" t="s">
        <v>33841</v>
      </c>
      <c r="AO17113" s="171"/>
      <c r="AP17113" s="171"/>
      <c r="AQ17113" s="171"/>
      <c r="AR17113" s="171"/>
    </row>
    <row r="17114" spans="24:44">
      <c r="X17114" t="s">
        <v>44218</v>
      </c>
      <c r="Y17114" t="s">
        <v>389</v>
      </c>
      <c r="Z17114" t="s">
        <v>44219</v>
      </c>
      <c r="AA17114" t="s">
        <v>34608</v>
      </c>
      <c r="AB17114" t="s">
        <v>33841</v>
      </c>
      <c r="AO17114" s="171"/>
      <c r="AP17114" s="171"/>
      <c r="AQ17114" s="171"/>
      <c r="AR17114" s="171"/>
    </row>
    <row r="17115" spans="24:44">
      <c r="X17115" t="s">
        <v>44220</v>
      </c>
      <c r="Y17115" t="s">
        <v>386</v>
      </c>
      <c r="Z17115" t="s">
        <v>44221</v>
      </c>
      <c r="AA17115" t="s">
        <v>34608</v>
      </c>
      <c r="AB17115" t="s">
        <v>33841</v>
      </c>
      <c r="AO17115" s="171"/>
      <c r="AP17115" s="171"/>
      <c r="AQ17115" s="171"/>
      <c r="AR17115" s="171"/>
    </row>
    <row r="17116" spans="24:44">
      <c r="X17116" t="s">
        <v>44222</v>
      </c>
      <c r="Y17116" t="s">
        <v>386</v>
      </c>
      <c r="Z17116" t="s">
        <v>44223</v>
      </c>
      <c r="AA17116" t="s">
        <v>34608</v>
      </c>
      <c r="AB17116" t="s">
        <v>33841</v>
      </c>
      <c r="AO17116" s="171"/>
      <c r="AP17116" s="171"/>
      <c r="AQ17116" s="171"/>
      <c r="AR17116" s="171"/>
    </row>
    <row r="17117" spans="24:44">
      <c r="X17117" t="s">
        <v>44224</v>
      </c>
      <c r="Y17117" t="s">
        <v>389</v>
      </c>
      <c r="Z17117" t="s">
        <v>44225</v>
      </c>
      <c r="AA17117" t="s">
        <v>34608</v>
      </c>
      <c r="AB17117" t="s">
        <v>33841</v>
      </c>
      <c r="AO17117" s="171"/>
      <c r="AP17117" s="171"/>
      <c r="AQ17117" s="171"/>
      <c r="AR17117" s="171"/>
    </row>
    <row r="17118" spans="24:44">
      <c r="X17118" t="s">
        <v>44226</v>
      </c>
      <c r="Y17118" t="s">
        <v>386</v>
      </c>
      <c r="Z17118" t="s">
        <v>44227</v>
      </c>
      <c r="AA17118" t="s">
        <v>34608</v>
      </c>
      <c r="AB17118" t="s">
        <v>33841</v>
      </c>
      <c r="AO17118" s="171"/>
      <c r="AP17118" s="171"/>
      <c r="AQ17118" s="171"/>
      <c r="AR17118" s="171"/>
    </row>
    <row r="17119" spans="24:44">
      <c r="X17119" t="s">
        <v>44228</v>
      </c>
      <c r="Y17119" t="s">
        <v>389</v>
      </c>
      <c r="Z17119" t="s">
        <v>44229</v>
      </c>
      <c r="AA17119" t="s">
        <v>34608</v>
      </c>
      <c r="AB17119" t="s">
        <v>33841</v>
      </c>
      <c r="AO17119" s="171"/>
      <c r="AP17119" s="171"/>
      <c r="AQ17119" s="171"/>
      <c r="AR17119" s="171"/>
    </row>
    <row r="17120" spans="24:44">
      <c r="X17120" t="s">
        <v>44230</v>
      </c>
      <c r="Y17120" t="s">
        <v>386</v>
      </c>
      <c r="Z17120" t="s">
        <v>44231</v>
      </c>
      <c r="AA17120" t="s">
        <v>34608</v>
      </c>
      <c r="AB17120" t="s">
        <v>33841</v>
      </c>
      <c r="AO17120" s="171"/>
      <c r="AP17120" s="171"/>
      <c r="AQ17120" s="171"/>
      <c r="AR17120" s="171"/>
    </row>
    <row r="17121" spans="24:44">
      <c r="X17121" t="s">
        <v>44232</v>
      </c>
      <c r="Y17121" t="s">
        <v>389</v>
      </c>
      <c r="Z17121" t="s">
        <v>44233</v>
      </c>
      <c r="AA17121" t="s">
        <v>34608</v>
      </c>
      <c r="AB17121" t="s">
        <v>33841</v>
      </c>
      <c r="AO17121" s="171"/>
      <c r="AP17121" s="171"/>
      <c r="AQ17121" s="171"/>
      <c r="AR17121" s="171"/>
    </row>
    <row r="17122" spans="24:44">
      <c r="X17122" t="s">
        <v>44234</v>
      </c>
      <c r="Y17122" t="s">
        <v>386</v>
      </c>
      <c r="Z17122" t="s">
        <v>44235</v>
      </c>
      <c r="AA17122" t="s">
        <v>34608</v>
      </c>
      <c r="AB17122" t="s">
        <v>33841</v>
      </c>
      <c r="AO17122" s="171"/>
      <c r="AP17122" s="171"/>
      <c r="AQ17122" s="171"/>
      <c r="AR17122" s="171"/>
    </row>
    <row r="17123" spans="24:44">
      <c r="X17123" t="s">
        <v>44236</v>
      </c>
      <c r="Y17123" t="s">
        <v>386</v>
      </c>
      <c r="Z17123" t="s">
        <v>44237</v>
      </c>
      <c r="AA17123" t="s">
        <v>34608</v>
      </c>
      <c r="AB17123" t="s">
        <v>33841</v>
      </c>
      <c r="AO17123" s="171"/>
      <c r="AP17123" s="171"/>
      <c r="AQ17123" s="171"/>
      <c r="AR17123" s="171"/>
    </row>
    <row r="17124" spans="24:44">
      <c r="X17124" t="s">
        <v>44238</v>
      </c>
      <c r="Y17124" t="s">
        <v>389</v>
      </c>
      <c r="Z17124" t="s">
        <v>44239</v>
      </c>
      <c r="AA17124" t="s">
        <v>34608</v>
      </c>
      <c r="AB17124" t="s">
        <v>33841</v>
      </c>
      <c r="AO17124" s="171"/>
      <c r="AP17124" s="171"/>
      <c r="AQ17124" s="171"/>
      <c r="AR17124" s="171"/>
    </row>
    <row r="17125" spans="24:44">
      <c r="X17125" t="s">
        <v>44240</v>
      </c>
      <c r="Y17125" t="s">
        <v>389</v>
      </c>
      <c r="Z17125" t="s">
        <v>44241</v>
      </c>
      <c r="AA17125" t="s">
        <v>34608</v>
      </c>
      <c r="AB17125" t="s">
        <v>33841</v>
      </c>
      <c r="AO17125" s="171"/>
      <c r="AP17125" s="171"/>
      <c r="AQ17125" s="171"/>
      <c r="AR17125" s="171"/>
    </row>
    <row r="17126" spans="24:44">
      <c r="X17126" t="s">
        <v>44242</v>
      </c>
      <c r="Y17126" t="s">
        <v>386</v>
      </c>
      <c r="Z17126" t="s">
        <v>44243</v>
      </c>
      <c r="AA17126" t="s">
        <v>34608</v>
      </c>
      <c r="AB17126" t="s">
        <v>33841</v>
      </c>
      <c r="AO17126" s="171"/>
      <c r="AP17126" s="171"/>
      <c r="AQ17126" s="171"/>
      <c r="AR17126" s="171"/>
    </row>
    <row r="17127" spans="24:44">
      <c r="X17127" t="s">
        <v>44244</v>
      </c>
      <c r="Y17127" t="s">
        <v>386</v>
      </c>
      <c r="Z17127" t="s">
        <v>44245</v>
      </c>
      <c r="AA17127" t="s">
        <v>34608</v>
      </c>
      <c r="AB17127" t="s">
        <v>33841</v>
      </c>
      <c r="AO17127" s="171"/>
      <c r="AP17127" s="171"/>
      <c r="AQ17127" s="171"/>
      <c r="AR17127" s="171"/>
    </row>
    <row r="17128" spans="24:44">
      <c r="X17128" t="s">
        <v>44246</v>
      </c>
      <c r="Y17128" t="s">
        <v>386</v>
      </c>
      <c r="Z17128" t="s">
        <v>44247</v>
      </c>
      <c r="AA17128" t="s">
        <v>34608</v>
      </c>
      <c r="AB17128" t="s">
        <v>33841</v>
      </c>
      <c r="AO17128" s="171"/>
      <c r="AP17128" s="171"/>
      <c r="AQ17128" s="171"/>
      <c r="AR17128" s="171"/>
    </row>
    <row r="17129" spans="24:44">
      <c r="X17129" t="s">
        <v>44248</v>
      </c>
      <c r="Y17129" t="s">
        <v>389</v>
      </c>
      <c r="Z17129" t="s">
        <v>44249</v>
      </c>
      <c r="AA17129" t="s">
        <v>34608</v>
      </c>
      <c r="AB17129" t="s">
        <v>33841</v>
      </c>
      <c r="AO17129" s="171"/>
      <c r="AP17129" s="171"/>
      <c r="AQ17129" s="171"/>
      <c r="AR17129" s="171"/>
    </row>
    <row r="17130" spans="24:44">
      <c r="X17130" t="s">
        <v>44250</v>
      </c>
      <c r="Y17130" t="s">
        <v>386</v>
      </c>
      <c r="Z17130" t="s">
        <v>44251</v>
      </c>
      <c r="AA17130" t="s">
        <v>34608</v>
      </c>
      <c r="AB17130" t="s">
        <v>33841</v>
      </c>
      <c r="AO17130" s="171"/>
      <c r="AP17130" s="171"/>
      <c r="AQ17130" s="171"/>
      <c r="AR17130" s="171"/>
    </row>
    <row r="17131" spans="24:44">
      <c r="X17131" t="s">
        <v>44252</v>
      </c>
      <c r="Y17131" t="s">
        <v>389</v>
      </c>
      <c r="Z17131" t="s">
        <v>44253</v>
      </c>
      <c r="AA17131" t="s">
        <v>34608</v>
      </c>
      <c r="AB17131" t="s">
        <v>33841</v>
      </c>
      <c r="AO17131" s="171"/>
      <c r="AP17131" s="171"/>
      <c r="AQ17131" s="171"/>
      <c r="AR17131" s="171"/>
    </row>
    <row r="17132" spans="24:44">
      <c r="X17132" t="s">
        <v>44254</v>
      </c>
      <c r="Y17132" t="s">
        <v>386</v>
      </c>
      <c r="Z17132" t="s">
        <v>44255</v>
      </c>
      <c r="AA17132" t="s">
        <v>34608</v>
      </c>
      <c r="AB17132" t="s">
        <v>33841</v>
      </c>
      <c r="AO17132" s="171"/>
      <c r="AP17132" s="171"/>
      <c r="AQ17132" s="171"/>
      <c r="AR17132" s="171"/>
    </row>
    <row r="17133" spans="24:44">
      <c r="X17133" t="s">
        <v>44256</v>
      </c>
      <c r="Y17133" t="s">
        <v>389</v>
      </c>
      <c r="Z17133" t="s">
        <v>44257</v>
      </c>
      <c r="AA17133" t="s">
        <v>34608</v>
      </c>
      <c r="AB17133" t="s">
        <v>33841</v>
      </c>
      <c r="AO17133" s="171"/>
      <c r="AP17133" s="171"/>
      <c r="AQ17133" s="171"/>
      <c r="AR17133" s="171"/>
    </row>
    <row r="17134" spans="24:44">
      <c r="X17134" t="s">
        <v>44258</v>
      </c>
      <c r="Y17134" t="s">
        <v>389</v>
      </c>
      <c r="Z17134" t="s">
        <v>44259</v>
      </c>
      <c r="AA17134" t="s">
        <v>34608</v>
      </c>
      <c r="AB17134" t="s">
        <v>33841</v>
      </c>
      <c r="AO17134" s="171"/>
      <c r="AP17134" s="171"/>
      <c r="AQ17134" s="171"/>
      <c r="AR17134" s="171"/>
    </row>
    <row r="17135" spans="24:44">
      <c r="X17135" t="s">
        <v>44260</v>
      </c>
      <c r="Y17135" t="s">
        <v>386</v>
      </c>
      <c r="Z17135" t="s">
        <v>44261</v>
      </c>
      <c r="AA17135" t="s">
        <v>34608</v>
      </c>
      <c r="AB17135" t="s">
        <v>33841</v>
      </c>
      <c r="AO17135" s="171"/>
      <c r="AP17135" s="171"/>
      <c r="AQ17135" s="171"/>
      <c r="AR17135" s="171"/>
    </row>
    <row r="17136" spans="24:44">
      <c r="X17136" t="s">
        <v>44262</v>
      </c>
      <c r="Y17136" t="s">
        <v>389</v>
      </c>
      <c r="Z17136" t="s">
        <v>44263</v>
      </c>
      <c r="AA17136" t="s">
        <v>34608</v>
      </c>
      <c r="AB17136" t="s">
        <v>33841</v>
      </c>
      <c r="AO17136" s="171"/>
      <c r="AP17136" s="171"/>
      <c r="AQ17136" s="171"/>
      <c r="AR17136" s="171"/>
    </row>
    <row r="17137" spans="24:44">
      <c r="X17137" t="s">
        <v>44264</v>
      </c>
      <c r="Y17137" t="s">
        <v>389</v>
      </c>
      <c r="Z17137" t="s">
        <v>44265</v>
      </c>
      <c r="AA17137" t="s">
        <v>34608</v>
      </c>
      <c r="AB17137" t="s">
        <v>33841</v>
      </c>
      <c r="AO17137" s="171"/>
      <c r="AP17137" s="171"/>
      <c r="AQ17137" s="171"/>
      <c r="AR17137" s="171"/>
    </row>
    <row r="17138" spans="24:44">
      <c r="X17138" t="s">
        <v>44266</v>
      </c>
      <c r="Y17138" t="s">
        <v>386</v>
      </c>
      <c r="Z17138" t="s">
        <v>44267</v>
      </c>
      <c r="AA17138" t="s">
        <v>34608</v>
      </c>
      <c r="AB17138" t="s">
        <v>33841</v>
      </c>
      <c r="AO17138" s="171"/>
      <c r="AP17138" s="171"/>
      <c r="AQ17138" s="171"/>
      <c r="AR17138" s="171"/>
    </row>
    <row r="17139" spans="24:44">
      <c r="X17139" t="s">
        <v>44268</v>
      </c>
      <c r="Y17139" t="s">
        <v>389</v>
      </c>
      <c r="Z17139" t="s">
        <v>44269</v>
      </c>
      <c r="AA17139" t="s">
        <v>34608</v>
      </c>
      <c r="AB17139" t="s">
        <v>33841</v>
      </c>
      <c r="AO17139" s="171"/>
      <c r="AP17139" s="171"/>
      <c r="AQ17139" s="171"/>
      <c r="AR17139" s="171"/>
    </row>
    <row r="17140" spans="24:44">
      <c r="X17140" t="s">
        <v>44270</v>
      </c>
      <c r="Y17140" t="s">
        <v>389</v>
      </c>
      <c r="Z17140" t="s">
        <v>44271</v>
      </c>
      <c r="AA17140" t="s">
        <v>34608</v>
      </c>
      <c r="AB17140" t="s">
        <v>33841</v>
      </c>
      <c r="AO17140" s="171"/>
      <c r="AP17140" s="171"/>
      <c r="AQ17140" s="171"/>
      <c r="AR17140" s="171"/>
    </row>
    <row r="17141" spans="24:44">
      <c r="X17141" t="s">
        <v>44272</v>
      </c>
      <c r="Y17141" t="s">
        <v>389</v>
      </c>
      <c r="Z17141" t="s">
        <v>44273</v>
      </c>
      <c r="AA17141" t="s">
        <v>34608</v>
      </c>
      <c r="AB17141" t="s">
        <v>33841</v>
      </c>
      <c r="AO17141" s="171"/>
      <c r="AP17141" s="171"/>
      <c r="AQ17141" s="171"/>
      <c r="AR17141" s="171"/>
    </row>
    <row r="17142" spans="24:44">
      <c r="X17142" t="s">
        <v>44274</v>
      </c>
      <c r="Y17142" t="s">
        <v>389</v>
      </c>
      <c r="Z17142" t="s">
        <v>44275</v>
      </c>
      <c r="AA17142" t="s">
        <v>34608</v>
      </c>
      <c r="AB17142" t="s">
        <v>33841</v>
      </c>
      <c r="AO17142" s="171"/>
      <c r="AP17142" s="171"/>
      <c r="AQ17142" s="171"/>
      <c r="AR17142" s="171"/>
    </row>
    <row r="17143" spans="24:44">
      <c r="X17143" t="s">
        <v>44276</v>
      </c>
      <c r="Y17143" t="s">
        <v>386</v>
      </c>
      <c r="Z17143" t="s">
        <v>44277</v>
      </c>
      <c r="AA17143" t="s">
        <v>34608</v>
      </c>
      <c r="AB17143" t="s">
        <v>33841</v>
      </c>
      <c r="AO17143" s="171"/>
      <c r="AP17143" s="171"/>
      <c r="AQ17143" s="171"/>
      <c r="AR17143" s="171"/>
    </row>
    <row r="17144" spans="24:44">
      <c r="X17144" t="s">
        <v>44278</v>
      </c>
      <c r="Y17144" t="s">
        <v>389</v>
      </c>
      <c r="Z17144" t="s">
        <v>44279</v>
      </c>
      <c r="AA17144" t="s">
        <v>34608</v>
      </c>
      <c r="AB17144" t="s">
        <v>33841</v>
      </c>
      <c r="AO17144" s="171"/>
      <c r="AP17144" s="171"/>
      <c r="AQ17144" s="171"/>
      <c r="AR17144" s="171"/>
    </row>
    <row r="17145" spans="24:44">
      <c r="X17145" t="s">
        <v>44280</v>
      </c>
      <c r="Y17145" t="s">
        <v>389</v>
      </c>
      <c r="Z17145" t="s">
        <v>44281</v>
      </c>
      <c r="AA17145" t="s">
        <v>33715</v>
      </c>
      <c r="AB17145" t="s">
        <v>33627</v>
      </c>
      <c r="AO17145" s="171"/>
      <c r="AP17145" s="171"/>
      <c r="AQ17145" s="171"/>
      <c r="AR17145" s="171"/>
    </row>
    <row r="17146" spans="24:44">
      <c r="X17146" t="s">
        <v>44282</v>
      </c>
      <c r="Y17146" t="s">
        <v>386</v>
      </c>
      <c r="Z17146" t="s">
        <v>44283</v>
      </c>
      <c r="AA17146" t="s">
        <v>34125</v>
      </c>
      <c r="AB17146" t="s">
        <v>33674</v>
      </c>
      <c r="AO17146" s="171"/>
      <c r="AP17146" s="171"/>
      <c r="AQ17146" s="171"/>
      <c r="AR17146" s="171"/>
    </row>
    <row r="17147" spans="24:44">
      <c r="X17147" t="s">
        <v>44284</v>
      </c>
      <c r="Y17147" t="s">
        <v>389</v>
      </c>
      <c r="Z17147" t="s">
        <v>44285</v>
      </c>
      <c r="AA17147" t="s">
        <v>33693</v>
      </c>
      <c r="AB17147" t="s">
        <v>33694</v>
      </c>
      <c r="AO17147" s="171"/>
      <c r="AP17147" s="171"/>
      <c r="AQ17147" s="171"/>
      <c r="AR17147" s="171"/>
    </row>
    <row r="17148" spans="24:44">
      <c r="X17148" t="s">
        <v>44286</v>
      </c>
      <c r="Y17148" t="s">
        <v>386</v>
      </c>
      <c r="Z17148" t="s">
        <v>44287</v>
      </c>
      <c r="AA17148" t="s">
        <v>34125</v>
      </c>
      <c r="AB17148" t="s">
        <v>33674</v>
      </c>
      <c r="AO17148" s="171"/>
      <c r="AP17148" s="171"/>
      <c r="AQ17148" s="171"/>
      <c r="AR17148" s="171"/>
    </row>
    <row r="17149" spans="24:44">
      <c r="X17149" t="s">
        <v>44288</v>
      </c>
      <c r="Y17149" t="s">
        <v>389</v>
      </c>
      <c r="Z17149" t="s">
        <v>44289</v>
      </c>
      <c r="AA17149" t="s">
        <v>33693</v>
      </c>
      <c r="AB17149" t="s">
        <v>33694</v>
      </c>
      <c r="AO17149" s="171"/>
      <c r="AP17149" s="171"/>
      <c r="AQ17149" s="171"/>
      <c r="AR17149" s="171"/>
    </row>
    <row r="17150" spans="24:44">
      <c r="X17150" t="s">
        <v>44290</v>
      </c>
      <c r="Y17150" t="s">
        <v>389</v>
      </c>
      <c r="Z17150" t="s">
        <v>44291</v>
      </c>
      <c r="AA17150" t="s">
        <v>33693</v>
      </c>
      <c r="AB17150" t="s">
        <v>33694</v>
      </c>
      <c r="AO17150" s="171"/>
      <c r="AP17150" s="171"/>
      <c r="AQ17150" s="171"/>
      <c r="AR17150" s="171"/>
    </row>
    <row r="17151" spans="24:44">
      <c r="X17151" t="s">
        <v>44292</v>
      </c>
      <c r="Y17151" t="s">
        <v>389</v>
      </c>
      <c r="Z17151" t="s">
        <v>44293</v>
      </c>
      <c r="AA17151" t="s">
        <v>33693</v>
      </c>
      <c r="AB17151" t="s">
        <v>33694</v>
      </c>
      <c r="AO17151" s="171"/>
      <c r="AP17151" s="171"/>
      <c r="AQ17151" s="171"/>
      <c r="AR17151" s="171"/>
    </row>
    <row r="17152" spans="24:44">
      <c r="X17152" t="s">
        <v>44294</v>
      </c>
      <c r="Y17152" t="s">
        <v>389</v>
      </c>
      <c r="Z17152" t="s">
        <v>44295</v>
      </c>
      <c r="AA17152" t="s">
        <v>34125</v>
      </c>
      <c r="AB17152" t="s">
        <v>33674</v>
      </c>
      <c r="AO17152" s="171"/>
      <c r="AP17152" s="171"/>
      <c r="AQ17152" s="171"/>
      <c r="AR17152" s="171"/>
    </row>
    <row r="17153" spans="24:44">
      <c r="X17153" t="s">
        <v>44296</v>
      </c>
      <c r="Y17153" t="s">
        <v>389</v>
      </c>
      <c r="Z17153" t="s">
        <v>44297</v>
      </c>
      <c r="AA17153" t="s">
        <v>34125</v>
      </c>
      <c r="AB17153" t="s">
        <v>33674</v>
      </c>
      <c r="AO17153" s="171"/>
      <c r="AP17153" s="171"/>
      <c r="AQ17153" s="171"/>
      <c r="AR17153" s="171"/>
    </row>
    <row r="17154" spans="24:44">
      <c r="X17154" t="s">
        <v>44298</v>
      </c>
      <c r="Y17154" t="s">
        <v>386</v>
      </c>
      <c r="Z17154" t="s">
        <v>44299</v>
      </c>
      <c r="AA17154" t="s">
        <v>33840</v>
      </c>
      <c r="AB17154" t="s">
        <v>33841</v>
      </c>
      <c r="AO17154" s="171"/>
      <c r="AP17154" s="171"/>
      <c r="AQ17154" s="171"/>
      <c r="AR17154" s="171"/>
    </row>
    <row r="17155" spans="24:44">
      <c r="X17155" t="s">
        <v>44300</v>
      </c>
      <c r="Y17155" t="s">
        <v>386</v>
      </c>
      <c r="Z17155" t="s">
        <v>44301</v>
      </c>
      <c r="AA17155" t="s">
        <v>38530</v>
      </c>
      <c r="AB17155" t="s">
        <v>125</v>
      </c>
      <c r="AO17155" s="171"/>
      <c r="AP17155" s="171"/>
      <c r="AQ17155" s="171"/>
      <c r="AR17155" s="171"/>
    </row>
    <row r="17156" spans="24:44">
      <c r="X17156" t="s">
        <v>44302</v>
      </c>
      <c r="Y17156" t="s">
        <v>386</v>
      </c>
      <c r="Z17156" t="s">
        <v>44303</v>
      </c>
      <c r="AA17156" t="s">
        <v>44304</v>
      </c>
      <c r="AB17156" t="s">
        <v>125</v>
      </c>
      <c r="AO17156" s="171"/>
      <c r="AP17156" s="171"/>
      <c r="AQ17156" s="171"/>
      <c r="AR17156" s="171"/>
    </row>
    <row r="17157" spans="24:44">
      <c r="X17157" t="s">
        <v>44305</v>
      </c>
      <c r="Y17157" t="s">
        <v>389</v>
      </c>
      <c r="Z17157" t="s">
        <v>44306</v>
      </c>
      <c r="AA17157" t="s">
        <v>44307</v>
      </c>
      <c r="AB17157" t="s">
        <v>33927</v>
      </c>
      <c r="AO17157" s="171"/>
      <c r="AP17157" s="171"/>
      <c r="AQ17157" s="171"/>
      <c r="AR17157" s="171"/>
    </row>
    <row r="17158" spans="24:44">
      <c r="X17158" t="s">
        <v>44308</v>
      </c>
      <c r="Y17158" t="s">
        <v>389</v>
      </c>
      <c r="Z17158" t="s">
        <v>44309</v>
      </c>
      <c r="AA17158" t="s">
        <v>43409</v>
      </c>
      <c r="AB17158" t="s">
        <v>125</v>
      </c>
      <c r="AO17158" s="171"/>
      <c r="AP17158" s="171"/>
      <c r="AQ17158" s="171"/>
      <c r="AR17158" s="171"/>
    </row>
    <row r="17159" spans="24:44">
      <c r="X17159" t="s">
        <v>44310</v>
      </c>
      <c r="Y17159" t="s">
        <v>386</v>
      </c>
      <c r="Z17159" t="s">
        <v>44311</v>
      </c>
      <c r="AA17159" t="s">
        <v>33844</v>
      </c>
      <c r="AB17159" t="s">
        <v>125</v>
      </c>
      <c r="AO17159" s="171"/>
      <c r="AP17159" s="171"/>
      <c r="AQ17159" s="171"/>
      <c r="AR17159" s="171"/>
    </row>
    <row r="17160" spans="24:44">
      <c r="X17160" t="s">
        <v>44312</v>
      </c>
      <c r="Y17160" t="s">
        <v>389</v>
      </c>
      <c r="Z17160" t="s">
        <v>44313</v>
      </c>
      <c r="AA17160" t="s">
        <v>44314</v>
      </c>
      <c r="AB17160" t="s">
        <v>125</v>
      </c>
      <c r="AO17160" s="171"/>
      <c r="AP17160" s="171"/>
      <c r="AQ17160" s="171"/>
      <c r="AR17160" s="171"/>
    </row>
    <row r="17161" spans="24:44">
      <c r="X17161" t="s">
        <v>44315</v>
      </c>
      <c r="Y17161" t="s">
        <v>386</v>
      </c>
      <c r="Z17161" t="s">
        <v>44316</v>
      </c>
      <c r="AA17161" t="s">
        <v>34257</v>
      </c>
      <c r="AB17161" t="s">
        <v>33841</v>
      </c>
      <c r="AO17161" s="171"/>
      <c r="AP17161" s="171"/>
      <c r="AQ17161" s="171"/>
      <c r="AR17161" s="171"/>
    </row>
    <row r="17162" spans="24:44">
      <c r="X17162" t="s">
        <v>44317</v>
      </c>
      <c r="Y17162" t="s">
        <v>386</v>
      </c>
      <c r="Z17162" t="s">
        <v>33983</v>
      </c>
      <c r="AA17162" t="s">
        <v>34257</v>
      </c>
      <c r="AB17162" t="s">
        <v>33841</v>
      </c>
      <c r="AO17162" s="171"/>
      <c r="AP17162" s="171"/>
      <c r="AQ17162" s="171"/>
      <c r="AR17162" s="171"/>
    </row>
    <row r="17163" spans="24:44">
      <c r="X17163" t="s">
        <v>44318</v>
      </c>
      <c r="Y17163" t="s">
        <v>389</v>
      </c>
      <c r="Z17163" t="s">
        <v>44319</v>
      </c>
      <c r="AA17163" t="s">
        <v>34257</v>
      </c>
      <c r="AB17163" t="s">
        <v>33841</v>
      </c>
      <c r="AO17163" s="171"/>
      <c r="AP17163" s="171"/>
      <c r="AQ17163" s="171"/>
      <c r="AR17163" s="171"/>
    </row>
    <row r="17164" spans="24:44">
      <c r="X17164" t="s">
        <v>44320</v>
      </c>
      <c r="Y17164" t="s">
        <v>386</v>
      </c>
      <c r="Z17164" t="s">
        <v>44321</v>
      </c>
      <c r="AA17164" t="s">
        <v>34257</v>
      </c>
      <c r="AB17164" t="s">
        <v>33841</v>
      </c>
      <c r="AO17164" s="171"/>
      <c r="AP17164" s="171"/>
      <c r="AQ17164" s="171"/>
      <c r="AR17164" s="171"/>
    </row>
    <row r="17165" spans="24:44">
      <c r="X17165" t="s">
        <v>44322</v>
      </c>
      <c r="Y17165" t="s">
        <v>389</v>
      </c>
      <c r="Z17165" t="s">
        <v>44323</v>
      </c>
      <c r="AA17165" t="s">
        <v>34257</v>
      </c>
      <c r="AB17165" t="s">
        <v>33841</v>
      </c>
      <c r="AO17165" s="171"/>
      <c r="AP17165" s="171"/>
      <c r="AQ17165" s="171"/>
      <c r="AR17165" s="171"/>
    </row>
    <row r="17166" spans="24:44">
      <c r="X17166" t="s">
        <v>44324</v>
      </c>
      <c r="Y17166" t="s">
        <v>386</v>
      </c>
      <c r="Z17166" t="s">
        <v>44325</v>
      </c>
      <c r="AA17166" t="s">
        <v>34257</v>
      </c>
      <c r="AB17166" t="s">
        <v>33841</v>
      </c>
      <c r="AO17166" s="171"/>
      <c r="AP17166" s="171"/>
      <c r="AQ17166" s="171"/>
      <c r="AR17166" s="171"/>
    </row>
    <row r="17167" spans="24:44">
      <c r="X17167" t="s">
        <v>44326</v>
      </c>
      <c r="Y17167" t="s">
        <v>389</v>
      </c>
      <c r="Z17167" t="s">
        <v>44327</v>
      </c>
      <c r="AA17167" t="s">
        <v>34257</v>
      </c>
      <c r="AB17167" t="s">
        <v>33841</v>
      </c>
      <c r="AO17167" s="171"/>
      <c r="AP17167" s="171"/>
      <c r="AQ17167" s="171"/>
      <c r="AR17167" s="171"/>
    </row>
    <row r="17168" spans="24:44">
      <c r="X17168" t="s">
        <v>44328</v>
      </c>
      <c r="Y17168" t="s">
        <v>386</v>
      </c>
      <c r="Z17168" t="s">
        <v>44329</v>
      </c>
      <c r="AA17168" t="s">
        <v>34257</v>
      </c>
      <c r="AB17168" t="s">
        <v>33841</v>
      </c>
      <c r="AO17168" s="171"/>
      <c r="AP17168" s="171"/>
      <c r="AQ17168" s="171"/>
      <c r="AR17168" s="171"/>
    </row>
    <row r="17169" spans="24:44">
      <c r="X17169" t="s">
        <v>44330</v>
      </c>
      <c r="Y17169" t="s">
        <v>386</v>
      </c>
      <c r="Z17169" t="s">
        <v>44331</v>
      </c>
      <c r="AA17169" t="s">
        <v>34257</v>
      </c>
      <c r="AB17169" t="s">
        <v>33841</v>
      </c>
      <c r="AO17169" s="171"/>
      <c r="AP17169" s="171"/>
      <c r="AQ17169" s="171"/>
      <c r="AR17169" s="171"/>
    </row>
    <row r="17170" spans="24:44">
      <c r="X17170" t="s">
        <v>44332</v>
      </c>
      <c r="Y17170" t="s">
        <v>386</v>
      </c>
      <c r="Z17170" t="s">
        <v>44333</v>
      </c>
      <c r="AA17170" t="s">
        <v>34257</v>
      </c>
      <c r="AB17170" t="s">
        <v>33841</v>
      </c>
      <c r="AO17170" s="171"/>
      <c r="AP17170" s="171"/>
      <c r="AQ17170" s="171"/>
      <c r="AR17170" s="171"/>
    </row>
    <row r="17171" spans="24:44">
      <c r="X17171" t="s">
        <v>44334</v>
      </c>
      <c r="Y17171" t="s">
        <v>386</v>
      </c>
      <c r="Z17171" t="s">
        <v>44335</v>
      </c>
      <c r="AA17171" t="s">
        <v>34257</v>
      </c>
      <c r="AB17171" t="s">
        <v>33841</v>
      </c>
      <c r="AO17171" s="171"/>
      <c r="AP17171" s="171"/>
      <c r="AQ17171" s="171"/>
      <c r="AR17171" s="171"/>
    </row>
    <row r="17172" spans="24:44">
      <c r="X17172" t="s">
        <v>44336</v>
      </c>
      <c r="Y17172" t="s">
        <v>386</v>
      </c>
      <c r="Z17172" t="s">
        <v>44119</v>
      </c>
      <c r="AA17172" t="s">
        <v>34257</v>
      </c>
      <c r="AB17172" t="s">
        <v>33841</v>
      </c>
      <c r="AO17172" s="171"/>
      <c r="AP17172" s="171"/>
      <c r="AQ17172" s="171"/>
      <c r="AR17172" s="171"/>
    </row>
    <row r="17173" spans="24:44">
      <c r="X17173" t="s">
        <v>44337</v>
      </c>
      <c r="Y17173" t="s">
        <v>389</v>
      </c>
      <c r="Z17173" t="s">
        <v>37068</v>
      </c>
      <c r="AA17173" t="s">
        <v>34257</v>
      </c>
      <c r="AB17173" t="s">
        <v>33841</v>
      </c>
      <c r="AO17173" s="171"/>
      <c r="AP17173" s="171"/>
      <c r="AQ17173" s="171"/>
      <c r="AR17173" s="171"/>
    </row>
    <row r="17174" spans="24:44">
      <c r="X17174" t="s">
        <v>44338</v>
      </c>
      <c r="Y17174" t="s">
        <v>386</v>
      </c>
      <c r="Z17174" t="s">
        <v>44339</v>
      </c>
      <c r="AA17174" t="s">
        <v>34257</v>
      </c>
      <c r="AB17174" t="s">
        <v>33841</v>
      </c>
      <c r="AO17174" s="171"/>
      <c r="AP17174" s="171"/>
      <c r="AQ17174" s="171"/>
      <c r="AR17174" s="171"/>
    </row>
    <row r="17175" spans="24:44">
      <c r="X17175" t="s">
        <v>44340</v>
      </c>
      <c r="Y17175" t="s">
        <v>386</v>
      </c>
      <c r="Z17175" t="s">
        <v>44341</v>
      </c>
      <c r="AA17175" t="s">
        <v>34257</v>
      </c>
      <c r="AB17175" t="s">
        <v>33841</v>
      </c>
      <c r="AO17175" s="171"/>
      <c r="AP17175" s="171"/>
      <c r="AQ17175" s="171"/>
      <c r="AR17175" s="171"/>
    </row>
    <row r="17176" spans="24:44">
      <c r="X17176" t="s">
        <v>387</v>
      </c>
      <c r="Y17176" t="s">
        <v>386</v>
      </c>
      <c r="Z17176" t="s">
        <v>44342</v>
      </c>
      <c r="AA17176" t="s">
        <v>34257</v>
      </c>
      <c r="AB17176" t="s">
        <v>33841</v>
      </c>
      <c r="AO17176" s="171"/>
      <c r="AP17176" s="171"/>
      <c r="AQ17176" s="171"/>
      <c r="AR17176" s="171"/>
    </row>
    <row r="17177" spans="24:44">
      <c r="X17177" t="s">
        <v>44343</v>
      </c>
      <c r="Y17177" t="s">
        <v>389</v>
      </c>
      <c r="Z17177" t="s">
        <v>44344</v>
      </c>
      <c r="AA17177" t="s">
        <v>34257</v>
      </c>
      <c r="AB17177" t="s">
        <v>33841</v>
      </c>
      <c r="AO17177" s="171"/>
      <c r="AP17177" s="171"/>
      <c r="AQ17177" s="171"/>
      <c r="AR17177" s="171"/>
    </row>
    <row r="17178" spans="24:44">
      <c r="X17178" t="s">
        <v>44345</v>
      </c>
      <c r="Y17178" t="s">
        <v>389</v>
      </c>
      <c r="Z17178" t="s">
        <v>44346</v>
      </c>
      <c r="AA17178" t="s">
        <v>34257</v>
      </c>
      <c r="AB17178" t="s">
        <v>33841</v>
      </c>
      <c r="AO17178" s="171"/>
      <c r="AP17178" s="171"/>
      <c r="AQ17178" s="171"/>
      <c r="AR17178" s="171"/>
    </row>
    <row r="17179" spans="24:44">
      <c r="X17179" t="s">
        <v>44347</v>
      </c>
      <c r="Y17179" t="s">
        <v>389</v>
      </c>
      <c r="Z17179" t="s">
        <v>44348</v>
      </c>
      <c r="AA17179" t="s">
        <v>34257</v>
      </c>
      <c r="AB17179" t="s">
        <v>33841</v>
      </c>
      <c r="AO17179" s="171"/>
      <c r="AP17179" s="171"/>
      <c r="AQ17179" s="171"/>
      <c r="AR17179" s="171"/>
    </row>
    <row r="17180" spans="24:44">
      <c r="X17180" t="s">
        <v>44349</v>
      </c>
      <c r="Y17180" t="s">
        <v>386</v>
      </c>
      <c r="Z17180" t="s">
        <v>44133</v>
      </c>
      <c r="AA17180" t="s">
        <v>34257</v>
      </c>
      <c r="AB17180" t="s">
        <v>33841</v>
      </c>
      <c r="AO17180" s="171"/>
      <c r="AP17180" s="171"/>
      <c r="AQ17180" s="171"/>
      <c r="AR17180" s="171"/>
    </row>
    <row r="17181" spans="24:44">
      <c r="X17181" t="s">
        <v>44350</v>
      </c>
      <c r="Y17181" t="s">
        <v>389</v>
      </c>
      <c r="Z17181" t="s">
        <v>44351</v>
      </c>
      <c r="AA17181" t="s">
        <v>43717</v>
      </c>
      <c r="AB17181" t="s">
        <v>33841</v>
      </c>
      <c r="AO17181" s="171"/>
      <c r="AP17181" s="171"/>
      <c r="AQ17181" s="171"/>
      <c r="AR17181" s="171"/>
    </row>
    <row r="17182" spans="24:44">
      <c r="X17182" t="s">
        <v>44352</v>
      </c>
      <c r="Y17182" t="s">
        <v>389</v>
      </c>
      <c r="Z17182" t="s">
        <v>44353</v>
      </c>
      <c r="AA17182" t="s">
        <v>43717</v>
      </c>
      <c r="AB17182" t="s">
        <v>33841</v>
      </c>
      <c r="AO17182" s="171"/>
      <c r="AP17182" s="171"/>
      <c r="AQ17182" s="171"/>
      <c r="AR17182" s="171"/>
    </row>
    <row r="17183" spans="24:44">
      <c r="X17183" t="s">
        <v>44354</v>
      </c>
      <c r="Y17183" t="s">
        <v>386</v>
      </c>
      <c r="Z17183" t="s">
        <v>44355</v>
      </c>
      <c r="AA17183" t="s">
        <v>43717</v>
      </c>
      <c r="AB17183" t="s">
        <v>33841</v>
      </c>
      <c r="AO17183" s="171"/>
      <c r="AP17183" s="171"/>
      <c r="AQ17183" s="171"/>
      <c r="AR17183" s="171"/>
    </row>
    <row r="17184" spans="24:44">
      <c r="X17184" t="s">
        <v>44356</v>
      </c>
      <c r="Y17184" t="s">
        <v>386</v>
      </c>
      <c r="Z17184" t="s">
        <v>44357</v>
      </c>
      <c r="AA17184" t="s">
        <v>43717</v>
      </c>
      <c r="AB17184" t="s">
        <v>33841</v>
      </c>
      <c r="AO17184" s="171"/>
      <c r="AP17184" s="171"/>
      <c r="AQ17184" s="171"/>
      <c r="AR17184" s="171"/>
    </row>
    <row r="17185" spans="24:44">
      <c r="X17185" t="s">
        <v>44358</v>
      </c>
      <c r="Y17185" t="s">
        <v>389</v>
      </c>
      <c r="Z17185" t="s">
        <v>44359</v>
      </c>
      <c r="AA17185" t="s">
        <v>43717</v>
      </c>
      <c r="AB17185" t="s">
        <v>33841</v>
      </c>
      <c r="AO17185" s="171"/>
      <c r="AP17185" s="171"/>
      <c r="AQ17185" s="171"/>
      <c r="AR17185" s="171"/>
    </row>
    <row r="17186" spans="24:44">
      <c r="X17186" t="s">
        <v>44360</v>
      </c>
      <c r="Y17186" t="s">
        <v>389</v>
      </c>
      <c r="Z17186" t="s">
        <v>44361</v>
      </c>
      <c r="AA17186" t="s">
        <v>43717</v>
      </c>
      <c r="AB17186" t="s">
        <v>33841</v>
      </c>
      <c r="AO17186" s="171"/>
      <c r="AP17186" s="171"/>
      <c r="AQ17186" s="171"/>
      <c r="AR17186" s="171"/>
    </row>
    <row r="17187" spans="24:44">
      <c r="X17187" t="s">
        <v>44362</v>
      </c>
      <c r="Y17187" t="s">
        <v>386</v>
      </c>
      <c r="Z17187" t="s">
        <v>44363</v>
      </c>
      <c r="AA17187" t="s">
        <v>43717</v>
      </c>
      <c r="AB17187" t="s">
        <v>33841</v>
      </c>
      <c r="AO17187" s="171"/>
      <c r="AP17187" s="171"/>
      <c r="AQ17187" s="171"/>
      <c r="AR17187" s="171"/>
    </row>
    <row r="17188" spans="24:44">
      <c r="X17188" t="s">
        <v>44364</v>
      </c>
      <c r="Y17188" t="s">
        <v>389</v>
      </c>
      <c r="Z17188" t="s">
        <v>44365</v>
      </c>
      <c r="AA17188" t="s">
        <v>43717</v>
      </c>
      <c r="AB17188" t="s">
        <v>33841</v>
      </c>
      <c r="AO17188" s="171"/>
      <c r="AP17188" s="171"/>
      <c r="AQ17188" s="171"/>
      <c r="AR17188" s="171"/>
    </row>
    <row r="17189" spans="24:44">
      <c r="X17189" t="s">
        <v>44366</v>
      </c>
      <c r="Y17189" t="s">
        <v>389</v>
      </c>
      <c r="Z17189" t="s">
        <v>44367</v>
      </c>
      <c r="AA17189" t="s">
        <v>43717</v>
      </c>
      <c r="AB17189" t="s">
        <v>33841</v>
      </c>
      <c r="AO17189" s="171"/>
      <c r="AP17189" s="171"/>
      <c r="AQ17189" s="171"/>
      <c r="AR17189" s="171"/>
    </row>
    <row r="17190" spans="24:44">
      <c r="X17190" t="s">
        <v>44368</v>
      </c>
      <c r="Y17190" t="s">
        <v>389</v>
      </c>
      <c r="Z17190" t="s">
        <v>44369</v>
      </c>
      <c r="AA17190" t="s">
        <v>43717</v>
      </c>
      <c r="AB17190" t="s">
        <v>33841</v>
      </c>
      <c r="AO17190" s="171"/>
      <c r="AP17190" s="171"/>
      <c r="AQ17190" s="171"/>
      <c r="AR17190" s="171"/>
    </row>
    <row r="17191" spans="24:44">
      <c r="X17191" t="s">
        <v>44370</v>
      </c>
      <c r="Y17191" t="s">
        <v>386</v>
      </c>
      <c r="Z17191" t="s">
        <v>44371</v>
      </c>
      <c r="AA17191" t="s">
        <v>43717</v>
      </c>
      <c r="AB17191" t="s">
        <v>33841</v>
      </c>
      <c r="AO17191" s="171"/>
      <c r="AP17191" s="171"/>
      <c r="AQ17191" s="171"/>
      <c r="AR17191" s="171"/>
    </row>
    <row r="17192" spans="24:44">
      <c r="X17192" t="s">
        <v>44372</v>
      </c>
      <c r="Y17192" t="s">
        <v>386</v>
      </c>
      <c r="Z17192" t="s">
        <v>44373</v>
      </c>
      <c r="AA17192" t="s">
        <v>43717</v>
      </c>
      <c r="AB17192" t="s">
        <v>33841</v>
      </c>
      <c r="AO17192" s="171"/>
      <c r="AP17192" s="171"/>
      <c r="AQ17192" s="171"/>
      <c r="AR17192" s="171"/>
    </row>
    <row r="17193" spans="24:44">
      <c r="X17193" t="s">
        <v>44374</v>
      </c>
      <c r="Y17193" t="s">
        <v>389</v>
      </c>
      <c r="Z17193" t="s">
        <v>44375</v>
      </c>
      <c r="AA17193" t="s">
        <v>43717</v>
      </c>
      <c r="AB17193" t="s">
        <v>33841</v>
      </c>
      <c r="AO17193" s="171"/>
      <c r="AP17193" s="171"/>
      <c r="AQ17193" s="171"/>
      <c r="AR17193" s="171"/>
    </row>
    <row r="17194" spans="24:44">
      <c r="X17194" t="s">
        <v>44376</v>
      </c>
      <c r="Y17194" t="s">
        <v>389</v>
      </c>
      <c r="Z17194" t="s">
        <v>44377</v>
      </c>
      <c r="AA17194" t="s">
        <v>43717</v>
      </c>
      <c r="AB17194" t="s">
        <v>33841</v>
      </c>
      <c r="AO17194" s="171"/>
      <c r="AP17194" s="171"/>
      <c r="AQ17194" s="171"/>
      <c r="AR17194" s="171"/>
    </row>
    <row r="17195" spans="24:44">
      <c r="X17195" t="s">
        <v>44378</v>
      </c>
      <c r="Y17195" t="s">
        <v>386</v>
      </c>
      <c r="Z17195" t="s">
        <v>44379</v>
      </c>
      <c r="AA17195" t="s">
        <v>43717</v>
      </c>
      <c r="AB17195" t="s">
        <v>33841</v>
      </c>
      <c r="AO17195" s="171"/>
      <c r="AP17195" s="171"/>
      <c r="AQ17195" s="171"/>
      <c r="AR17195" s="171"/>
    </row>
    <row r="17196" spans="24:44">
      <c r="X17196" t="s">
        <v>44380</v>
      </c>
      <c r="Y17196" t="s">
        <v>389</v>
      </c>
      <c r="Z17196" t="s">
        <v>44381</v>
      </c>
      <c r="AA17196" t="s">
        <v>43717</v>
      </c>
      <c r="AB17196" t="s">
        <v>33841</v>
      </c>
      <c r="AO17196" s="171"/>
      <c r="AP17196" s="171"/>
      <c r="AQ17196" s="171"/>
      <c r="AR17196" s="171"/>
    </row>
    <row r="17197" spans="24:44">
      <c r="X17197" t="s">
        <v>44382</v>
      </c>
      <c r="Y17197" t="s">
        <v>386</v>
      </c>
      <c r="Z17197" t="s">
        <v>44383</v>
      </c>
      <c r="AA17197" t="s">
        <v>43717</v>
      </c>
      <c r="AB17197" t="s">
        <v>33841</v>
      </c>
      <c r="AO17197" s="171"/>
      <c r="AP17197" s="171"/>
      <c r="AQ17197" s="171"/>
      <c r="AR17197" s="171"/>
    </row>
    <row r="17198" spans="24:44">
      <c r="X17198" t="s">
        <v>44384</v>
      </c>
      <c r="Y17198" t="s">
        <v>389</v>
      </c>
      <c r="Z17198" t="s">
        <v>44385</v>
      </c>
      <c r="AA17198" t="s">
        <v>43717</v>
      </c>
      <c r="AB17198" t="s">
        <v>33841</v>
      </c>
      <c r="AO17198" s="171"/>
      <c r="AP17198" s="171"/>
      <c r="AQ17198" s="171"/>
      <c r="AR17198" s="171"/>
    </row>
    <row r="17199" spans="24:44">
      <c r="X17199" t="s">
        <v>44386</v>
      </c>
      <c r="Y17199" t="s">
        <v>386</v>
      </c>
      <c r="Z17199" t="s">
        <v>44387</v>
      </c>
      <c r="AA17199" t="s">
        <v>43717</v>
      </c>
      <c r="AB17199" t="s">
        <v>33841</v>
      </c>
      <c r="AO17199" s="171"/>
      <c r="AP17199" s="171"/>
      <c r="AQ17199" s="171"/>
      <c r="AR17199" s="171"/>
    </row>
    <row r="17200" spans="24:44">
      <c r="X17200" t="s">
        <v>44388</v>
      </c>
      <c r="Y17200" t="s">
        <v>386</v>
      </c>
      <c r="Z17200" t="s">
        <v>44389</v>
      </c>
      <c r="AA17200" t="s">
        <v>43717</v>
      </c>
      <c r="AB17200" t="s">
        <v>33841</v>
      </c>
      <c r="AO17200" s="171"/>
      <c r="AP17200" s="171"/>
      <c r="AQ17200" s="171"/>
      <c r="AR17200" s="171"/>
    </row>
    <row r="17201" spans="24:44">
      <c r="X17201" t="s">
        <v>44390</v>
      </c>
      <c r="Y17201" t="s">
        <v>386</v>
      </c>
      <c r="Z17201" t="s">
        <v>44197</v>
      </c>
      <c r="AA17201" t="s">
        <v>43717</v>
      </c>
      <c r="AB17201" t="s">
        <v>33841</v>
      </c>
      <c r="AO17201" s="171"/>
      <c r="AP17201" s="171"/>
      <c r="AQ17201" s="171"/>
      <c r="AR17201" s="171"/>
    </row>
    <row r="17202" spans="24:44">
      <c r="X17202" t="s">
        <v>44391</v>
      </c>
      <c r="Y17202" t="s">
        <v>389</v>
      </c>
      <c r="Z17202" t="s">
        <v>44392</v>
      </c>
      <c r="AA17202" t="s">
        <v>43717</v>
      </c>
      <c r="AB17202" t="s">
        <v>33841</v>
      </c>
      <c r="AO17202" s="171"/>
      <c r="AP17202" s="171"/>
      <c r="AQ17202" s="171"/>
      <c r="AR17202" s="171"/>
    </row>
    <row r="17203" spans="24:44">
      <c r="X17203" t="s">
        <v>44393</v>
      </c>
      <c r="Y17203" t="s">
        <v>386</v>
      </c>
      <c r="Z17203" t="s">
        <v>44394</v>
      </c>
      <c r="AA17203" t="s">
        <v>43717</v>
      </c>
      <c r="AB17203" t="s">
        <v>33841</v>
      </c>
      <c r="AO17203" s="171"/>
      <c r="AP17203" s="171"/>
      <c r="AQ17203" s="171"/>
      <c r="AR17203" s="171"/>
    </row>
    <row r="17204" spans="24:44">
      <c r="X17204" t="s">
        <v>44395</v>
      </c>
      <c r="Y17204" t="s">
        <v>389</v>
      </c>
      <c r="Z17204" t="s">
        <v>44396</v>
      </c>
      <c r="AA17204" t="s">
        <v>43717</v>
      </c>
      <c r="AB17204" t="s">
        <v>33841</v>
      </c>
      <c r="AO17204" s="171"/>
      <c r="AP17204" s="171"/>
      <c r="AQ17204" s="171"/>
      <c r="AR17204" s="171"/>
    </row>
    <row r="17205" spans="24:44">
      <c r="X17205" t="s">
        <v>44397</v>
      </c>
      <c r="Y17205" t="s">
        <v>386</v>
      </c>
      <c r="Z17205" t="s">
        <v>44398</v>
      </c>
      <c r="AA17205" t="s">
        <v>43717</v>
      </c>
      <c r="AB17205" t="s">
        <v>33841</v>
      </c>
      <c r="AO17205" s="171"/>
      <c r="AP17205" s="171"/>
      <c r="AQ17205" s="171"/>
      <c r="AR17205" s="171"/>
    </row>
    <row r="17206" spans="24:44">
      <c r="X17206" t="s">
        <v>44399</v>
      </c>
      <c r="Y17206" t="s">
        <v>386</v>
      </c>
      <c r="Z17206" t="s">
        <v>44400</v>
      </c>
      <c r="AA17206" t="s">
        <v>43717</v>
      </c>
      <c r="AB17206" t="s">
        <v>33841</v>
      </c>
      <c r="AO17206" s="171"/>
      <c r="AP17206" s="171"/>
      <c r="AQ17206" s="171"/>
      <c r="AR17206" s="171"/>
    </row>
    <row r="17207" spans="24:44">
      <c r="X17207" t="s">
        <v>44401</v>
      </c>
      <c r="Y17207" t="s">
        <v>389</v>
      </c>
      <c r="Z17207" t="s">
        <v>44157</v>
      </c>
      <c r="AA17207" t="s">
        <v>43717</v>
      </c>
      <c r="AB17207" t="s">
        <v>33841</v>
      </c>
      <c r="AO17207" s="171"/>
      <c r="AP17207" s="171"/>
      <c r="AQ17207" s="171"/>
      <c r="AR17207" s="171"/>
    </row>
    <row r="17208" spans="24:44">
      <c r="X17208" t="s">
        <v>44402</v>
      </c>
      <c r="Y17208" t="s">
        <v>386</v>
      </c>
      <c r="Z17208" t="s">
        <v>44403</v>
      </c>
      <c r="AA17208" t="s">
        <v>43717</v>
      </c>
      <c r="AB17208" t="s">
        <v>33841</v>
      </c>
      <c r="AO17208" s="171"/>
      <c r="AP17208" s="171"/>
      <c r="AQ17208" s="171"/>
      <c r="AR17208" s="171"/>
    </row>
    <row r="17209" spans="24:44">
      <c r="X17209" t="s">
        <v>44404</v>
      </c>
      <c r="Y17209" t="s">
        <v>386</v>
      </c>
      <c r="Z17209" t="s">
        <v>44405</v>
      </c>
      <c r="AA17209" t="s">
        <v>43717</v>
      </c>
      <c r="AB17209" t="s">
        <v>33841</v>
      </c>
      <c r="AO17209" s="171"/>
      <c r="AP17209" s="171"/>
      <c r="AQ17209" s="171"/>
      <c r="AR17209" s="171"/>
    </row>
    <row r="17210" spans="24:44">
      <c r="X17210" t="s">
        <v>44406</v>
      </c>
      <c r="Y17210" t="s">
        <v>389</v>
      </c>
      <c r="Z17210" t="s">
        <v>30734</v>
      </c>
      <c r="AA17210" t="s">
        <v>43717</v>
      </c>
      <c r="AB17210" t="s">
        <v>33841</v>
      </c>
      <c r="AO17210" s="171"/>
      <c r="AP17210" s="171"/>
      <c r="AQ17210" s="171"/>
      <c r="AR17210" s="171"/>
    </row>
    <row r="17211" spans="24:44">
      <c r="X17211" t="s">
        <v>44407</v>
      </c>
      <c r="Y17211" t="s">
        <v>386</v>
      </c>
      <c r="Z17211" t="s">
        <v>44408</v>
      </c>
      <c r="AA17211" t="s">
        <v>43717</v>
      </c>
      <c r="AB17211" t="s">
        <v>33841</v>
      </c>
      <c r="AO17211" s="171"/>
      <c r="AP17211" s="171"/>
      <c r="AQ17211" s="171"/>
      <c r="AR17211" s="171"/>
    </row>
    <row r="17212" spans="24:44">
      <c r="X17212" t="s">
        <v>44409</v>
      </c>
      <c r="Y17212" t="s">
        <v>386</v>
      </c>
      <c r="Z17212" t="s">
        <v>44410</v>
      </c>
      <c r="AA17212" t="s">
        <v>43717</v>
      </c>
      <c r="AB17212" t="s">
        <v>33841</v>
      </c>
      <c r="AO17212" s="171"/>
      <c r="AP17212" s="171"/>
      <c r="AQ17212" s="171"/>
      <c r="AR17212" s="171"/>
    </row>
    <row r="17213" spans="24:44">
      <c r="X17213" t="s">
        <v>44411</v>
      </c>
      <c r="Y17213" t="s">
        <v>389</v>
      </c>
      <c r="Z17213" t="s">
        <v>44412</v>
      </c>
      <c r="AA17213" t="s">
        <v>43717</v>
      </c>
      <c r="AB17213" t="s">
        <v>33841</v>
      </c>
      <c r="AO17213" s="171"/>
      <c r="AP17213" s="171"/>
      <c r="AQ17213" s="171"/>
      <c r="AR17213" s="171"/>
    </row>
    <row r="17214" spans="24:44">
      <c r="X17214" t="s">
        <v>44413</v>
      </c>
      <c r="Y17214" t="s">
        <v>386</v>
      </c>
      <c r="Z17214" t="s">
        <v>44414</v>
      </c>
      <c r="AA17214" t="s">
        <v>43717</v>
      </c>
      <c r="AB17214" t="s">
        <v>33841</v>
      </c>
      <c r="AO17214" s="171"/>
      <c r="AP17214" s="171"/>
      <c r="AQ17214" s="171"/>
      <c r="AR17214" s="171"/>
    </row>
    <row r="17215" spans="24:44">
      <c r="X17215" t="s">
        <v>44415</v>
      </c>
      <c r="Y17215" t="s">
        <v>386</v>
      </c>
      <c r="Z17215" t="s">
        <v>44416</v>
      </c>
      <c r="AA17215" t="s">
        <v>43717</v>
      </c>
      <c r="AB17215" t="s">
        <v>33841</v>
      </c>
      <c r="AO17215" s="171"/>
      <c r="AP17215" s="171"/>
      <c r="AQ17215" s="171"/>
      <c r="AR17215" s="171"/>
    </row>
    <row r="17216" spans="24:44">
      <c r="X17216" t="s">
        <v>44417</v>
      </c>
      <c r="Y17216" t="s">
        <v>386</v>
      </c>
      <c r="Z17216" t="s">
        <v>44418</v>
      </c>
      <c r="AA17216" t="s">
        <v>43717</v>
      </c>
      <c r="AB17216" t="s">
        <v>33841</v>
      </c>
      <c r="AO17216" s="171"/>
      <c r="AP17216" s="171"/>
      <c r="AQ17216" s="171"/>
      <c r="AR17216" s="171"/>
    </row>
    <row r="17217" spans="24:44">
      <c r="X17217" t="s">
        <v>44419</v>
      </c>
      <c r="Y17217" t="s">
        <v>389</v>
      </c>
      <c r="Z17217" t="s">
        <v>44420</v>
      </c>
      <c r="AA17217" t="s">
        <v>43717</v>
      </c>
      <c r="AB17217" t="s">
        <v>33841</v>
      </c>
      <c r="AO17217" s="171"/>
      <c r="AP17217" s="171"/>
      <c r="AQ17217" s="171"/>
      <c r="AR17217" s="171"/>
    </row>
    <row r="17218" spans="24:44">
      <c r="X17218" t="s">
        <v>44421</v>
      </c>
      <c r="Y17218" t="s">
        <v>386</v>
      </c>
      <c r="Z17218" t="s">
        <v>44221</v>
      </c>
      <c r="AA17218" t="s">
        <v>43717</v>
      </c>
      <c r="AB17218" t="s">
        <v>33841</v>
      </c>
      <c r="AO17218" s="171"/>
      <c r="AP17218" s="171"/>
      <c r="AQ17218" s="171"/>
      <c r="AR17218" s="171"/>
    </row>
    <row r="17219" spans="24:44">
      <c r="X17219" t="s">
        <v>44422</v>
      </c>
      <c r="Y17219" t="s">
        <v>386</v>
      </c>
      <c r="Z17219" t="s">
        <v>44423</v>
      </c>
      <c r="AA17219" t="s">
        <v>43717</v>
      </c>
      <c r="AB17219" t="s">
        <v>33841</v>
      </c>
      <c r="AO17219" s="171"/>
      <c r="AP17219" s="171"/>
      <c r="AQ17219" s="171"/>
      <c r="AR17219" s="171"/>
    </row>
    <row r="17220" spans="24:44">
      <c r="X17220" t="s">
        <v>44424</v>
      </c>
      <c r="Y17220" t="s">
        <v>389</v>
      </c>
      <c r="Z17220" t="s">
        <v>44425</v>
      </c>
      <c r="AA17220" t="s">
        <v>43717</v>
      </c>
      <c r="AB17220" t="s">
        <v>33841</v>
      </c>
      <c r="AO17220" s="171"/>
      <c r="AP17220" s="171"/>
      <c r="AQ17220" s="171"/>
      <c r="AR17220" s="171"/>
    </row>
    <row r="17221" spans="24:44">
      <c r="X17221" t="s">
        <v>44426</v>
      </c>
      <c r="Y17221" t="s">
        <v>386</v>
      </c>
      <c r="Z17221" t="s">
        <v>75</v>
      </c>
      <c r="AA17221" t="s">
        <v>43717</v>
      </c>
      <c r="AB17221" t="s">
        <v>33841</v>
      </c>
      <c r="AO17221" s="171"/>
      <c r="AP17221" s="171"/>
      <c r="AQ17221" s="171"/>
      <c r="AR17221" s="171"/>
    </row>
    <row r="17222" spans="24:44">
      <c r="X17222" t="s">
        <v>44427</v>
      </c>
      <c r="Y17222" t="s">
        <v>389</v>
      </c>
      <c r="Z17222" t="s">
        <v>44428</v>
      </c>
      <c r="AA17222" t="s">
        <v>43717</v>
      </c>
      <c r="AB17222" t="s">
        <v>33841</v>
      </c>
      <c r="AO17222" s="171"/>
      <c r="AP17222" s="171"/>
      <c r="AQ17222" s="171"/>
      <c r="AR17222" s="171"/>
    </row>
    <row r="17223" spans="24:44">
      <c r="X17223" t="s">
        <v>44429</v>
      </c>
      <c r="Y17223" t="s">
        <v>386</v>
      </c>
      <c r="Z17223" t="s">
        <v>44430</v>
      </c>
      <c r="AA17223" t="s">
        <v>43717</v>
      </c>
      <c r="AB17223" t="s">
        <v>33841</v>
      </c>
      <c r="AO17223" s="171"/>
      <c r="AP17223" s="171"/>
      <c r="AQ17223" s="171"/>
      <c r="AR17223" s="171"/>
    </row>
    <row r="17224" spans="24:44">
      <c r="X17224" t="s">
        <v>44431</v>
      </c>
      <c r="Y17224" t="s">
        <v>389</v>
      </c>
      <c r="Z17224" t="s">
        <v>44408</v>
      </c>
      <c r="AA17224" t="s">
        <v>43717</v>
      </c>
      <c r="AB17224" t="s">
        <v>33841</v>
      </c>
      <c r="AO17224" s="171"/>
      <c r="AP17224" s="171"/>
      <c r="AQ17224" s="171"/>
      <c r="AR17224" s="171"/>
    </row>
    <row r="17225" spans="24:44">
      <c r="X17225" t="s">
        <v>44432</v>
      </c>
      <c r="Y17225" t="s">
        <v>386</v>
      </c>
      <c r="Z17225" t="s">
        <v>44433</v>
      </c>
      <c r="AA17225" t="s">
        <v>43717</v>
      </c>
      <c r="AB17225" t="s">
        <v>33841</v>
      </c>
      <c r="AO17225" s="171"/>
      <c r="AP17225" s="171"/>
      <c r="AQ17225" s="171"/>
      <c r="AR17225" s="171"/>
    </row>
    <row r="17226" spans="24:44">
      <c r="X17226" t="s">
        <v>44434</v>
      </c>
      <c r="Y17226" t="s">
        <v>386</v>
      </c>
      <c r="Z17226" t="s">
        <v>44435</v>
      </c>
      <c r="AA17226" t="s">
        <v>43717</v>
      </c>
      <c r="AB17226" t="s">
        <v>33841</v>
      </c>
      <c r="AO17226" s="171"/>
      <c r="AP17226" s="171"/>
      <c r="AQ17226" s="171"/>
      <c r="AR17226" s="171"/>
    </row>
    <row r="17227" spans="24:44">
      <c r="X17227" t="s">
        <v>44436</v>
      </c>
      <c r="Y17227" t="s">
        <v>389</v>
      </c>
      <c r="Z17227" t="s">
        <v>44437</v>
      </c>
      <c r="AA17227" t="s">
        <v>43717</v>
      </c>
      <c r="AB17227" t="s">
        <v>33841</v>
      </c>
      <c r="AO17227" s="171"/>
      <c r="AP17227" s="171"/>
      <c r="AQ17227" s="171"/>
      <c r="AR17227" s="171"/>
    </row>
    <row r="17228" spans="24:44">
      <c r="X17228" t="s">
        <v>44438</v>
      </c>
      <c r="Y17228" t="s">
        <v>389</v>
      </c>
      <c r="Z17228" t="s">
        <v>44439</v>
      </c>
      <c r="AA17228" t="s">
        <v>43717</v>
      </c>
      <c r="AB17228" t="s">
        <v>33841</v>
      </c>
      <c r="AO17228" s="171"/>
      <c r="AP17228" s="171"/>
      <c r="AQ17228" s="171"/>
      <c r="AR17228" s="171"/>
    </row>
    <row r="17229" spans="24:44">
      <c r="X17229" t="s">
        <v>44440</v>
      </c>
      <c r="Y17229" t="s">
        <v>386</v>
      </c>
      <c r="Z17229" t="s">
        <v>44441</v>
      </c>
      <c r="AA17229" t="s">
        <v>43717</v>
      </c>
      <c r="AB17229" t="s">
        <v>33841</v>
      </c>
      <c r="AO17229" s="171"/>
      <c r="AP17229" s="171"/>
      <c r="AQ17229" s="171"/>
      <c r="AR17229" s="171"/>
    </row>
    <row r="17230" spans="24:44">
      <c r="X17230" t="s">
        <v>44442</v>
      </c>
      <c r="Y17230" t="s">
        <v>386</v>
      </c>
      <c r="Z17230" t="s">
        <v>44443</v>
      </c>
      <c r="AA17230" t="s">
        <v>43717</v>
      </c>
      <c r="AB17230" t="s">
        <v>33841</v>
      </c>
      <c r="AO17230" s="171"/>
      <c r="AP17230" s="171"/>
      <c r="AQ17230" s="171"/>
      <c r="AR17230" s="171"/>
    </row>
    <row r="17231" spans="24:44">
      <c r="X17231" t="s">
        <v>44444</v>
      </c>
      <c r="Y17231" t="s">
        <v>386</v>
      </c>
      <c r="Z17231" t="s">
        <v>44445</v>
      </c>
      <c r="AA17231" t="s">
        <v>43717</v>
      </c>
      <c r="AB17231" t="s">
        <v>33841</v>
      </c>
      <c r="AO17231" s="171"/>
      <c r="AP17231" s="171"/>
      <c r="AQ17231" s="171"/>
      <c r="AR17231" s="171"/>
    </row>
    <row r="17232" spans="24:44">
      <c r="X17232" t="s">
        <v>44446</v>
      </c>
      <c r="Y17232" t="s">
        <v>389</v>
      </c>
      <c r="Z17232" t="s">
        <v>44447</v>
      </c>
      <c r="AA17232" t="s">
        <v>43717</v>
      </c>
      <c r="AB17232" t="s">
        <v>33841</v>
      </c>
      <c r="AO17232" s="171"/>
      <c r="AP17232" s="171"/>
      <c r="AQ17232" s="171"/>
      <c r="AR17232" s="171"/>
    </row>
    <row r="17233" spans="24:44">
      <c r="X17233" t="s">
        <v>44448</v>
      </c>
      <c r="Y17233" t="s">
        <v>386</v>
      </c>
      <c r="Z17233" t="s">
        <v>44449</v>
      </c>
      <c r="AA17233" t="s">
        <v>43717</v>
      </c>
      <c r="AB17233" t="s">
        <v>33841</v>
      </c>
      <c r="AO17233" s="171"/>
      <c r="AP17233" s="171"/>
      <c r="AQ17233" s="171"/>
      <c r="AR17233" s="171"/>
    </row>
    <row r="17234" spans="24:44">
      <c r="X17234" t="s">
        <v>44450</v>
      </c>
      <c r="Y17234" t="s">
        <v>389</v>
      </c>
      <c r="Z17234" t="s">
        <v>44451</v>
      </c>
      <c r="AA17234" t="s">
        <v>43717</v>
      </c>
      <c r="AB17234" t="s">
        <v>33841</v>
      </c>
      <c r="AO17234" s="171"/>
      <c r="AP17234" s="171"/>
      <c r="AQ17234" s="171"/>
      <c r="AR17234" s="171"/>
    </row>
    <row r="17235" spans="24:44">
      <c r="X17235" t="s">
        <v>44452</v>
      </c>
      <c r="Y17235" t="s">
        <v>386</v>
      </c>
      <c r="Z17235" t="s">
        <v>44453</v>
      </c>
      <c r="AA17235" t="s">
        <v>43717</v>
      </c>
      <c r="AB17235" t="s">
        <v>33841</v>
      </c>
      <c r="AO17235" s="171"/>
      <c r="AP17235" s="171"/>
      <c r="AQ17235" s="171"/>
      <c r="AR17235" s="171"/>
    </row>
    <row r="17236" spans="24:44">
      <c r="X17236" t="s">
        <v>44454</v>
      </c>
      <c r="Y17236" t="s">
        <v>389</v>
      </c>
      <c r="Z17236" t="s">
        <v>44455</v>
      </c>
      <c r="AA17236" t="s">
        <v>43717</v>
      </c>
      <c r="AB17236" t="s">
        <v>33841</v>
      </c>
      <c r="AO17236" s="171"/>
      <c r="AP17236" s="171"/>
      <c r="AQ17236" s="171"/>
      <c r="AR17236" s="171"/>
    </row>
    <row r="17237" spans="24:44">
      <c r="X17237" t="s">
        <v>44456</v>
      </c>
      <c r="Y17237" t="s">
        <v>389</v>
      </c>
      <c r="Z17237" t="s">
        <v>44457</v>
      </c>
      <c r="AA17237" t="s">
        <v>43717</v>
      </c>
      <c r="AB17237" t="s">
        <v>33841</v>
      </c>
      <c r="AO17237" s="171"/>
      <c r="AP17237" s="171"/>
      <c r="AQ17237" s="171"/>
      <c r="AR17237" s="171"/>
    </row>
    <row r="17238" spans="24:44">
      <c r="X17238" t="s">
        <v>44458</v>
      </c>
      <c r="Y17238" t="s">
        <v>386</v>
      </c>
      <c r="Z17238" t="s">
        <v>44459</v>
      </c>
      <c r="AA17238" t="s">
        <v>43717</v>
      </c>
      <c r="AB17238" t="s">
        <v>33841</v>
      </c>
      <c r="AO17238" s="171"/>
      <c r="AP17238" s="171"/>
      <c r="AQ17238" s="171"/>
      <c r="AR17238" s="171"/>
    </row>
    <row r="17239" spans="24:44">
      <c r="X17239" t="s">
        <v>44460</v>
      </c>
      <c r="Y17239" t="s">
        <v>389</v>
      </c>
      <c r="Z17239" t="s">
        <v>44461</v>
      </c>
      <c r="AA17239" t="s">
        <v>43717</v>
      </c>
      <c r="AB17239" t="s">
        <v>33841</v>
      </c>
      <c r="AO17239" s="171"/>
      <c r="AP17239" s="171"/>
      <c r="AQ17239" s="171"/>
      <c r="AR17239" s="171"/>
    </row>
    <row r="17240" spans="24:44">
      <c r="X17240" t="s">
        <v>44462</v>
      </c>
      <c r="Y17240" t="s">
        <v>389</v>
      </c>
      <c r="Z17240" t="s">
        <v>44463</v>
      </c>
      <c r="AA17240" t="s">
        <v>43717</v>
      </c>
      <c r="AB17240" t="s">
        <v>33841</v>
      </c>
      <c r="AO17240" s="171"/>
      <c r="AP17240" s="171"/>
      <c r="AQ17240" s="171"/>
      <c r="AR17240" s="171"/>
    </row>
    <row r="17241" spans="24:44">
      <c r="X17241" t="s">
        <v>44464</v>
      </c>
      <c r="Y17241" t="s">
        <v>386</v>
      </c>
      <c r="Z17241" t="s">
        <v>44465</v>
      </c>
      <c r="AA17241" t="s">
        <v>43717</v>
      </c>
      <c r="AB17241" t="s">
        <v>33841</v>
      </c>
      <c r="AO17241" s="171"/>
      <c r="AP17241" s="171"/>
      <c r="AQ17241" s="171"/>
      <c r="AR17241" s="171"/>
    </row>
    <row r="17242" spans="24:44">
      <c r="X17242" t="s">
        <v>44466</v>
      </c>
      <c r="Y17242" t="s">
        <v>389</v>
      </c>
      <c r="Z17242" t="s">
        <v>44467</v>
      </c>
      <c r="AA17242" t="s">
        <v>43717</v>
      </c>
      <c r="AB17242" t="s">
        <v>33841</v>
      </c>
      <c r="AO17242" s="171"/>
      <c r="AP17242" s="171"/>
      <c r="AQ17242" s="171"/>
      <c r="AR17242" s="171"/>
    </row>
    <row r="17243" spans="24:44">
      <c r="X17243" t="s">
        <v>44468</v>
      </c>
      <c r="Y17243" t="s">
        <v>389</v>
      </c>
      <c r="Z17243" t="s">
        <v>44469</v>
      </c>
      <c r="AA17243" t="s">
        <v>43717</v>
      </c>
      <c r="AB17243" t="s">
        <v>33841</v>
      </c>
      <c r="AO17243" s="171"/>
      <c r="AP17243" s="171"/>
      <c r="AQ17243" s="171"/>
      <c r="AR17243" s="171"/>
    </row>
    <row r="17244" spans="24:44">
      <c r="X17244" t="s">
        <v>44470</v>
      </c>
      <c r="Y17244" t="s">
        <v>389</v>
      </c>
      <c r="Z17244" t="s">
        <v>44471</v>
      </c>
      <c r="AA17244" t="s">
        <v>43717</v>
      </c>
      <c r="AB17244" t="s">
        <v>33841</v>
      </c>
      <c r="AO17244" s="171"/>
      <c r="AP17244" s="171"/>
      <c r="AQ17244" s="171"/>
      <c r="AR17244" s="171"/>
    </row>
    <row r="17245" spans="24:44">
      <c r="X17245" t="s">
        <v>44472</v>
      </c>
      <c r="Y17245" t="s">
        <v>389</v>
      </c>
      <c r="Z17245" t="s">
        <v>44473</v>
      </c>
      <c r="AA17245" t="s">
        <v>43717</v>
      </c>
      <c r="AB17245" t="s">
        <v>33841</v>
      </c>
      <c r="AO17245" s="171"/>
      <c r="AP17245" s="171"/>
      <c r="AQ17245" s="171"/>
      <c r="AR17245" s="171"/>
    </row>
    <row r="17246" spans="24:44">
      <c r="X17246" t="s">
        <v>44474</v>
      </c>
      <c r="Y17246" t="s">
        <v>386</v>
      </c>
      <c r="Z17246" t="s">
        <v>44475</v>
      </c>
      <c r="AA17246" t="s">
        <v>43717</v>
      </c>
      <c r="AB17246" t="s">
        <v>33841</v>
      </c>
      <c r="AO17246" s="171"/>
      <c r="AP17246" s="171"/>
      <c r="AQ17246" s="171"/>
      <c r="AR17246" s="171"/>
    </row>
    <row r="17247" spans="24:44">
      <c r="X17247" t="s">
        <v>44476</v>
      </c>
      <c r="Y17247" t="s">
        <v>389</v>
      </c>
      <c r="Z17247" t="s">
        <v>44477</v>
      </c>
      <c r="AA17247" t="s">
        <v>43717</v>
      </c>
      <c r="AB17247" t="s">
        <v>33841</v>
      </c>
      <c r="AO17247" s="171"/>
      <c r="AP17247" s="171"/>
      <c r="AQ17247" s="171"/>
      <c r="AR17247" s="171"/>
    </row>
    <row r="17248" spans="24:44">
      <c r="X17248" t="s">
        <v>44478</v>
      </c>
      <c r="Y17248" t="s">
        <v>389</v>
      </c>
      <c r="Z17248" t="s">
        <v>44479</v>
      </c>
      <c r="AA17248" t="s">
        <v>43717</v>
      </c>
      <c r="AB17248" t="s">
        <v>33841</v>
      </c>
      <c r="AO17248" s="171"/>
      <c r="AP17248" s="171"/>
      <c r="AQ17248" s="171"/>
      <c r="AR17248" s="171"/>
    </row>
    <row r="17249" spans="24:44">
      <c r="X17249" t="s">
        <v>44480</v>
      </c>
      <c r="Y17249" t="s">
        <v>389</v>
      </c>
      <c r="Z17249" t="s">
        <v>34607</v>
      </c>
      <c r="AA17249" t="s">
        <v>43717</v>
      </c>
      <c r="AB17249" t="s">
        <v>33841</v>
      </c>
      <c r="AO17249" s="171"/>
      <c r="AP17249" s="171"/>
      <c r="AQ17249" s="171"/>
      <c r="AR17249" s="171"/>
    </row>
    <row r="17250" spans="24:44">
      <c r="X17250" t="s">
        <v>44481</v>
      </c>
      <c r="Y17250" t="s">
        <v>386</v>
      </c>
      <c r="Z17250" t="s">
        <v>44482</v>
      </c>
      <c r="AA17250" t="s">
        <v>43717</v>
      </c>
      <c r="AB17250" t="s">
        <v>33841</v>
      </c>
      <c r="AO17250" s="171"/>
      <c r="AP17250" s="171"/>
      <c r="AQ17250" s="171"/>
      <c r="AR17250" s="171"/>
    </row>
    <row r="17251" spans="24:44">
      <c r="X17251" t="s">
        <v>44483</v>
      </c>
      <c r="Y17251" t="s">
        <v>389</v>
      </c>
      <c r="Z17251" t="s">
        <v>34612</v>
      </c>
      <c r="AA17251" t="s">
        <v>43717</v>
      </c>
      <c r="AB17251" t="s">
        <v>33841</v>
      </c>
      <c r="AO17251" s="171"/>
      <c r="AP17251" s="171"/>
      <c r="AQ17251" s="171"/>
      <c r="AR17251" s="171"/>
    </row>
    <row r="17252" spans="24:44">
      <c r="X17252" t="s">
        <v>406</v>
      </c>
      <c r="Y17252" t="s">
        <v>386</v>
      </c>
      <c r="Z17252" t="s">
        <v>34597</v>
      </c>
      <c r="AA17252" t="s">
        <v>34257</v>
      </c>
      <c r="AB17252" t="s">
        <v>33841</v>
      </c>
      <c r="AO17252" s="171"/>
      <c r="AP17252" s="171"/>
      <c r="AQ17252" s="171"/>
      <c r="AR17252" s="171"/>
    </row>
    <row r="17253" spans="24:44">
      <c r="X17253" t="s">
        <v>44484</v>
      </c>
      <c r="Y17253" t="s">
        <v>386</v>
      </c>
      <c r="Z17253" t="s">
        <v>44485</v>
      </c>
      <c r="AA17253" t="s">
        <v>34257</v>
      </c>
      <c r="AB17253" t="s">
        <v>33841</v>
      </c>
      <c r="AO17253" s="171"/>
      <c r="AP17253" s="171"/>
      <c r="AQ17253" s="171"/>
      <c r="AR17253" s="171"/>
    </row>
    <row r="17254" spans="24:44">
      <c r="X17254" t="s">
        <v>44486</v>
      </c>
      <c r="Y17254" t="s">
        <v>386</v>
      </c>
      <c r="Z17254" t="s">
        <v>44487</v>
      </c>
      <c r="AA17254" t="s">
        <v>43717</v>
      </c>
      <c r="AB17254" t="s">
        <v>33841</v>
      </c>
      <c r="AO17254" s="171"/>
      <c r="AP17254" s="171"/>
      <c r="AQ17254" s="171"/>
      <c r="AR17254" s="171"/>
    </row>
    <row r="17255" spans="24:44">
      <c r="X17255" t="s">
        <v>44488</v>
      </c>
      <c r="Y17255" t="s">
        <v>389</v>
      </c>
      <c r="Z17255" t="s">
        <v>43832</v>
      </c>
      <c r="AA17255" t="s">
        <v>43717</v>
      </c>
      <c r="AB17255" t="s">
        <v>33841</v>
      </c>
      <c r="AO17255" s="171"/>
      <c r="AP17255" s="171"/>
      <c r="AQ17255" s="171"/>
      <c r="AR17255" s="171"/>
    </row>
    <row r="17256" spans="24:44">
      <c r="X17256" t="s">
        <v>44489</v>
      </c>
      <c r="Y17256" t="s">
        <v>389</v>
      </c>
      <c r="Z17256" t="s">
        <v>44490</v>
      </c>
      <c r="AA17256" t="s">
        <v>43717</v>
      </c>
      <c r="AB17256" t="s">
        <v>33841</v>
      </c>
      <c r="AO17256" s="171"/>
      <c r="AP17256" s="171"/>
      <c r="AQ17256" s="171"/>
      <c r="AR17256" s="171"/>
    </row>
    <row r="17257" spans="24:44">
      <c r="X17257" t="s">
        <v>44491</v>
      </c>
      <c r="Y17257" t="s">
        <v>389</v>
      </c>
      <c r="Z17257" t="s">
        <v>44492</v>
      </c>
      <c r="AA17257" t="s">
        <v>43717</v>
      </c>
      <c r="AB17257" t="s">
        <v>33841</v>
      </c>
      <c r="AO17257" s="171"/>
      <c r="AP17257" s="171"/>
      <c r="AQ17257" s="171"/>
      <c r="AR17257" s="171"/>
    </row>
    <row r="17258" spans="24:44">
      <c r="X17258" t="s">
        <v>44493</v>
      </c>
      <c r="Y17258" t="s">
        <v>386</v>
      </c>
      <c r="Z17258" t="s">
        <v>44494</v>
      </c>
      <c r="AA17258" t="s">
        <v>43717</v>
      </c>
      <c r="AB17258" t="s">
        <v>33841</v>
      </c>
      <c r="AO17258" s="171"/>
      <c r="AP17258" s="171"/>
      <c r="AQ17258" s="171"/>
      <c r="AR17258" s="171"/>
    </row>
    <row r="17259" spans="24:44">
      <c r="X17259" t="s">
        <v>418</v>
      </c>
      <c r="Y17259" t="s">
        <v>386</v>
      </c>
      <c r="Z17259" t="s">
        <v>44495</v>
      </c>
      <c r="AA17259" t="s">
        <v>34257</v>
      </c>
      <c r="AB17259" t="s">
        <v>33841</v>
      </c>
      <c r="AO17259" s="171"/>
      <c r="AP17259" s="171"/>
      <c r="AQ17259" s="171"/>
      <c r="AR17259" s="171"/>
    </row>
    <row r="17260" spans="24:44">
      <c r="X17260" t="s">
        <v>431</v>
      </c>
      <c r="Y17260" t="s">
        <v>386</v>
      </c>
      <c r="Z17260" t="s">
        <v>44496</v>
      </c>
      <c r="AA17260" t="s">
        <v>34257</v>
      </c>
      <c r="AB17260" t="s">
        <v>33841</v>
      </c>
      <c r="AO17260" s="171"/>
      <c r="AP17260" s="171"/>
      <c r="AQ17260" s="171"/>
      <c r="AR17260" s="171"/>
    </row>
    <row r="17261" spans="24:44">
      <c r="X17261" t="s">
        <v>44497</v>
      </c>
      <c r="Y17261" t="s">
        <v>389</v>
      </c>
      <c r="Z17261" t="s">
        <v>44498</v>
      </c>
      <c r="AA17261" t="s">
        <v>34257</v>
      </c>
      <c r="AB17261" t="s">
        <v>33841</v>
      </c>
      <c r="AO17261" s="171"/>
      <c r="AP17261" s="171"/>
      <c r="AQ17261" s="171"/>
      <c r="AR17261" s="171"/>
    </row>
    <row r="17262" spans="24:44">
      <c r="X17262" t="s">
        <v>444</v>
      </c>
      <c r="Y17262" t="s">
        <v>386</v>
      </c>
      <c r="Z17262" t="s">
        <v>44499</v>
      </c>
      <c r="AA17262" t="s">
        <v>34257</v>
      </c>
      <c r="AB17262" t="s">
        <v>33841</v>
      </c>
      <c r="AO17262" s="171"/>
      <c r="AP17262" s="171"/>
      <c r="AQ17262" s="171"/>
      <c r="AR17262" s="171"/>
    </row>
    <row r="17263" spans="24:44">
      <c r="X17263" t="s">
        <v>44500</v>
      </c>
      <c r="Y17263" t="s">
        <v>389</v>
      </c>
      <c r="Z17263" t="s">
        <v>44501</v>
      </c>
      <c r="AA17263" t="s">
        <v>34257</v>
      </c>
      <c r="AB17263" t="s">
        <v>33841</v>
      </c>
      <c r="AO17263" s="171"/>
      <c r="AP17263" s="171"/>
      <c r="AQ17263" s="171"/>
      <c r="AR17263" s="171"/>
    </row>
    <row r="17264" spans="24:44">
      <c r="X17264" t="s">
        <v>44502</v>
      </c>
      <c r="Y17264" t="s">
        <v>386</v>
      </c>
      <c r="Z17264" t="s">
        <v>44503</v>
      </c>
      <c r="AA17264" t="s">
        <v>43717</v>
      </c>
      <c r="AB17264" t="s">
        <v>33841</v>
      </c>
      <c r="AO17264" s="171"/>
      <c r="AP17264" s="171"/>
      <c r="AQ17264" s="171"/>
      <c r="AR17264" s="171"/>
    </row>
    <row r="17265" spans="24:44">
      <c r="X17265" t="s">
        <v>44504</v>
      </c>
      <c r="Y17265" t="s">
        <v>386</v>
      </c>
      <c r="Z17265" t="s">
        <v>44505</v>
      </c>
      <c r="AA17265" t="s">
        <v>43717</v>
      </c>
      <c r="AB17265" t="s">
        <v>33841</v>
      </c>
      <c r="AO17265" s="171"/>
      <c r="AP17265" s="171"/>
      <c r="AQ17265" s="171"/>
      <c r="AR17265" s="171"/>
    </row>
    <row r="17266" spans="24:44">
      <c r="X17266" t="s">
        <v>44506</v>
      </c>
      <c r="Y17266" t="s">
        <v>386</v>
      </c>
      <c r="Z17266" t="s">
        <v>35220</v>
      </c>
      <c r="AA17266" t="s">
        <v>34257</v>
      </c>
      <c r="AB17266" t="s">
        <v>33841</v>
      </c>
      <c r="AO17266" s="171"/>
      <c r="AP17266" s="171"/>
      <c r="AQ17266" s="171"/>
      <c r="AR17266" s="171"/>
    </row>
    <row r="17267" spans="24:44">
      <c r="X17267" t="s">
        <v>44507</v>
      </c>
      <c r="Y17267" t="s">
        <v>386</v>
      </c>
      <c r="Z17267" t="s">
        <v>34639</v>
      </c>
      <c r="AA17267" t="s">
        <v>34257</v>
      </c>
      <c r="AB17267" t="s">
        <v>33841</v>
      </c>
      <c r="AO17267" s="171"/>
      <c r="AP17267" s="171"/>
      <c r="AQ17267" s="171"/>
      <c r="AR17267" s="171"/>
    </row>
    <row r="17268" spans="24:44">
      <c r="X17268" t="s">
        <v>44508</v>
      </c>
      <c r="Y17268" t="s">
        <v>386</v>
      </c>
      <c r="Z17268" t="s">
        <v>44509</v>
      </c>
      <c r="AA17268" t="s">
        <v>43717</v>
      </c>
      <c r="AB17268" t="s">
        <v>33841</v>
      </c>
      <c r="AO17268" s="171"/>
      <c r="AP17268" s="171"/>
      <c r="AQ17268" s="171"/>
      <c r="AR17268" s="171"/>
    </row>
    <row r="17269" spans="24:44">
      <c r="X17269" t="s">
        <v>44510</v>
      </c>
      <c r="Y17269" t="s">
        <v>386</v>
      </c>
      <c r="Z17269" t="s">
        <v>34118</v>
      </c>
      <c r="AA17269" t="s">
        <v>34257</v>
      </c>
      <c r="AB17269" t="s">
        <v>33841</v>
      </c>
      <c r="AO17269" s="171"/>
      <c r="AP17269" s="171"/>
      <c r="AQ17269" s="171"/>
      <c r="AR17269" s="171"/>
    </row>
    <row r="17270" spans="24:44">
      <c r="X17270" t="s">
        <v>44511</v>
      </c>
      <c r="Y17270" t="s">
        <v>386</v>
      </c>
      <c r="Z17270" t="s">
        <v>43579</v>
      </c>
      <c r="AA17270" t="s">
        <v>43717</v>
      </c>
      <c r="AB17270" t="s">
        <v>33841</v>
      </c>
      <c r="AO17270" s="171"/>
      <c r="AP17270" s="171"/>
      <c r="AQ17270" s="171"/>
      <c r="AR17270" s="171"/>
    </row>
    <row r="17271" spans="24:44">
      <c r="X17271" t="s">
        <v>44512</v>
      </c>
      <c r="Y17271" t="s">
        <v>386</v>
      </c>
      <c r="Z17271" t="s">
        <v>44513</v>
      </c>
      <c r="AA17271" t="s">
        <v>34257</v>
      </c>
      <c r="AB17271" t="s">
        <v>33841</v>
      </c>
      <c r="AO17271" s="171"/>
      <c r="AP17271" s="171"/>
      <c r="AQ17271" s="171"/>
      <c r="AR17271" s="171"/>
    </row>
    <row r="17272" spans="24:44">
      <c r="X17272" t="s">
        <v>44514</v>
      </c>
      <c r="Y17272" t="s">
        <v>389</v>
      </c>
      <c r="Z17272" t="s">
        <v>44515</v>
      </c>
      <c r="AA17272" t="s">
        <v>43717</v>
      </c>
      <c r="AB17272" t="s">
        <v>33841</v>
      </c>
      <c r="AO17272" s="171"/>
      <c r="AP17272" s="171"/>
      <c r="AQ17272" s="171"/>
      <c r="AR17272" s="171"/>
    </row>
    <row r="17273" spans="24:44">
      <c r="X17273" t="s">
        <v>454</v>
      </c>
      <c r="Y17273" t="s">
        <v>386</v>
      </c>
      <c r="Z17273" t="s">
        <v>44516</v>
      </c>
      <c r="AA17273" t="s">
        <v>43717</v>
      </c>
      <c r="AB17273" t="s">
        <v>33841</v>
      </c>
      <c r="AO17273" s="171"/>
      <c r="AP17273" s="171"/>
      <c r="AQ17273" s="171"/>
      <c r="AR17273" s="171"/>
    </row>
    <row r="17274" spans="24:44">
      <c r="X17274" t="s">
        <v>465</v>
      </c>
      <c r="Y17274" t="s">
        <v>386</v>
      </c>
      <c r="Z17274" t="s">
        <v>43751</v>
      </c>
      <c r="AA17274" t="s">
        <v>34257</v>
      </c>
      <c r="AB17274" t="s">
        <v>33841</v>
      </c>
      <c r="AO17274" s="171"/>
      <c r="AP17274" s="171"/>
      <c r="AQ17274" s="171"/>
      <c r="AR17274" s="171"/>
    </row>
    <row r="17275" spans="24:44">
      <c r="X17275" t="s">
        <v>44517</v>
      </c>
      <c r="Y17275" t="s">
        <v>389</v>
      </c>
      <c r="Z17275" t="s">
        <v>44518</v>
      </c>
      <c r="AA17275" t="s">
        <v>43717</v>
      </c>
      <c r="AB17275" t="s">
        <v>33841</v>
      </c>
      <c r="AO17275" s="171"/>
      <c r="AP17275" s="171"/>
      <c r="AQ17275" s="171"/>
      <c r="AR17275" s="171"/>
    </row>
    <row r="17276" spans="24:44">
      <c r="X17276" t="s">
        <v>44519</v>
      </c>
      <c r="Y17276" t="s">
        <v>386</v>
      </c>
      <c r="Z17276" t="s">
        <v>37188</v>
      </c>
      <c r="AA17276" t="s">
        <v>34257</v>
      </c>
      <c r="AB17276" t="s">
        <v>33841</v>
      </c>
      <c r="AO17276" s="171"/>
      <c r="AP17276" s="171"/>
      <c r="AQ17276" s="171"/>
      <c r="AR17276" s="171"/>
    </row>
    <row r="17277" spans="24:44">
      <c r="X17277" t="s">
        <v>44520</v>
      </c>
      <c r="Y17277" t="s">
        <v>386</v>
      </c>
      <c r="Z17277" t="s">
        <v>43756</v>
      </c>
      <c r="AA17277" t="s">
        <v>34257</v>
      </c>
      <c r="AB17277" t="s">
        <v>33841</v>
      </c>
      <c r="AO17277" s="171"/>
      <c r="AP17277" s="171"/>
      <c r="AQ17277" s="171"/>
      <c r="AR17277" s="171"/>
    </row>
    <row r="17278" spans="24:44">
      <c r="X17278" t="s">
        <v>44521</v>
      </c>
      <c r="Y17278" t="s">
        <v>386</v>
      </c>
      <c r="Z17278" t="s">
        <v>43758</v>
      </c>
      <c r="AA17278" t="s">
        <v>34257</v>
      </c>
      <c r="AB17278" t="s">
        <v>33841</v>
      </c>
      <c r="AO17278" s="171"/>
      <c r="AP17278" s="171"/>
      <c r="AQ17278" s="171"/>
      <c r="AR17278" s="171"/>
    </row>
    <row r="17279" spans="24:44">
      <c r="X17279" t="s">
        <v>44522</v>
      </c>
      <c r="Y17279" t="s">
        <v>386</v>
      </c>
      <c r="Z17279" t="s">
        <v>43760</v>
      </c>
      <c r="AA17279" t="s">
        <v>34257</v>
      </c>
      <c r="AB17279" t="s">
        <v>33841</v>
      </c>
      <c r="AO17279" s="171"/>
      <c r="AP17279" s="171"/>
      <c r="AQ17279" s="171"/>
      <c r="AR17279" s="171"/>
    </row>
    <row r="17280" spans="24:44">
      <c r="X17280" t="s">
        <v>44523</v>
      </c>
      <c r="Y17280" t="s">
        <v>386</v>
      </c>
      <c r="Z17280" t="s">
        <v>44524</v>
      </c>
      <c r="AA17280" t="s">
        <v>34257</v>
      </c>
      <c r="AB17280" t="s">
        <v>33841</v>
      </c>
      <c r="AO17280" s="171"/>
      <c r="AP17280" s="171"/>
      <c r="AQ17280" s="171"/>
      <c r="AR17280" s="171"/>
    </row>
    <row r="17281" spans="24:44">
      <c r="X17281" t="s">
        <v>478</v>
      </c>
      <c r="Y17281" t="s">
        <v>386</v>
      </c>
      <c r="Z17281" t="s">
        <v>43763</v>
      </c>
      <c r="AA17281" t="s">
        <v>34257</v>
      </c>
      <c r="AB17281" t="s">
        <v>33841</v>
      </c>
      <c r="AO17281" s="171"/>
      <c r="AP17281" s="171"/>
      <c r="AQ17281" s="171"/>
      <c r="AR17281" s="171"/>
    </row>
    <row r="17282" spans="24:44">
      <c r="X17282" t="s">
        <v>44525</v>
      </c>
      <c r="Y17282" t="s">
        <v>386</v>
      </c>
      <c r="Z17282" t="s">
        <v>44526</v>
      </c>
      <c r="AA17282" t="s">
        <v>34257</v>
      </c>
      <c r="AB17282" t="s">
        <v>33841</v>
      </c>
      <c r="AO17282" s="171"/>
      <c r="AP17282" s="171"/>
      <c r="AQ17282" s="171"/>
      <c r="AR17282" s="171"/>
    </row>
    <row r="17283" spans="24:44">
      <c r="X17283" t="s">
        <v>488</v>
      </c>
      <c r="Y17283" t="s">
        <v>386</v>
      </c>
      <c r="Z17283" t="s">
        <v>44527</v>
      </c>
      <c r="AA17283" t="s">
        <v>43717</v>
      </c>
      <c r="AB17283" t="s">
        <v>33841</v>
      </c>
      <c r="AO17283" s="171"/>
      <c r="AP17283" s="171"/>
      <c r="AQ17283" s="171"/>
      <c r="AR17283" s="171"/>
    </row>
    <row r="17284" spans="24:44">
      <c r="X17284" t="s">
        <v>44528</v>
      </c>
      <c r="Y17284" t="s">
        <v>389</v>
      </c>
      <c r="Z17284" t="s">
        <v>43768</v>
      </c>
      <c r="AA17284" t="s">
        <v>34257</v>
      </c>
      <c r="AB17284" t="s">
        <v>33841</v>
      </c>
      <c r="AO17284" s="171"/>
      <c r="AP17284" s="171"/>
      <c r="AQ17284" s="171"/>
      <c r="AR17284" s="171"/>
    </row>
    <row r="17285" spans="24:44">
      <c r="X17285" t="s">
        <v>44529</v>
      </c>
      <c r="Y17285" t="s">
        <v>389</v>
      </c>
      <c r="Z17285" t="s">
        <v>44530</v>
      </c>
      <c r="AA17285" t="s">
        <v>34257</v>
      </c>
      <c r="AB17285" t="s">
        <v>33841</v>
      </c>
      <c r="AO17285" s="171"/>
      <c r="AP17285" s="171"/>
      <c r="AQ17285" s="171"/>
      <c r="AR17285" s="171"/>
    </row>
    <row r="17286" spans="24:44">
      <c r="X17286" t="s">
        <v>44531</v>
      </c>
      <c r="Y17286" t="s">
        <v>386</v>
      </c>
      <c r="Z17286" t="s">
        <v>44532</v>
      </c>
      <c r="AA17286" t="s">
        <v>34257</v>
      </c>
      <c r="AB17286" t="s">
        <v>33841</v>
      </c>
      <c r="AO17286" s="171"/>
      <c r="AP17286" s="171"/>
      <c r="AQ17286" s="171"/>
      <c r="AR17286" s="171"/>
    </row>
    <row r="17287" spans="24:44">
      <c r="X17287" t="s">
        <v>44533</v>
      </c>
      <c r="Y17287" t="s">
        <v>386</v>
      </c>
      <c r="Z17287" t="s">
        <v>74</v>
      </c>
      <c r="AA17287" t="s">
        <v>43717</v>
      </c>
      <c r="AB17287" t="s">
        <v>33841</v>
      </c>
      <c r="AO17287" s="171"/>
      <c r="AP17287" s="171"/>
      <c r="AQ17287" s="171"/>
      <c r="AR17287" s="171"/>
    </row>
    <row r="17288" spans="24:44">
      <c r="X17288" t="s">
        <v>44534</v>
      </c>
      <c r="Y17288" t="s">
        <v>386</v>
      </c>
      <c r="Z17288" t="s">
        <v>43776</v>
      </c>
      <c r="AA17288" t="s">
        <v>34257</v>
      </c>
      <c r="AB17288" t="s">
        <v>33841</v>
      </c>
      <c r="AO17288" s="171"/>
      <c r="AP17288" s="171"/>
      <c r="AQ17288" s="171"/>
      <c r="AR17288" s="171"/>
    </row>
    <row r="17289" spans="24:44">
      <c r="X17289" t="s">
        <v>44535</v>
      </c>
      <c r="Y17289" t="s">
        <v>389</v>
      </c>
      <c r="Z17289" t="s">
        <v>36342</v>
      </c>
      <c r="AA17289" t="s">
        <v>34257</v>
      </c>
      <c r="AB17289" t="s">
        <v>33841</v>
      </c>
      <c r="AO17289" s="171"/>
      <c r="AP17289" s="171"/>
      <c r="AQ17289" s="171"/>
      <c r="AR17289" s="171"/>
    </row>
    <row r="17290" spans="24:44">
      <c r="X17290" t="s">
        <v>44536</v>
      </c>
      <c r="Y17290" t="s">
        <v>386</v>
      </c>
      <c r="Z17290" t="s">
        <v>44537</v>
      </c>
      <c r="AA17290" t="s">
        <v>34257</v>
      </c>
      <c r="AB17290" t="s">
        <v>33841</v>
      </c>
      <c r="AO17290" s="171"/>
      <c r="AP17290" s="171"/>
      <c r="AQ17290" s="171"/>
      <c r="AR17290" s="171"/>
    </row>
    <row r="17291" spans="24:44">
      <c r="X17291" t="s">
        <v>44538</v>
      </c>
      <c r="Y17291" t="s">
        <v>386</v>
      </c>
      <c r="Z17291" t="s">
        <v>44539</v>
      </c>
      <c r="AA17291" t="s">
        <v>34257</v>
      </c>
      <c r="AB17291" t="s">
        <v>33841</v>
      </c>
      <c r="AO17291" s="171"/>
      <c r="AP17291" s="171"/>
      <c r="AQ17291" s="171"/>
      <c r="AR17291" s="171"/>
    </row>
    <row r="17292" spans="24:44">
      <c r="X17292" t="s">
        <v>44540</v>
      </c>
      <c r="Y17292" t="s">
        <v>386</v>
      </c>
      <c r="Z17292" t="s">
        <v>44541</v>
      </c>
      <c r="AA17292" t="s">
        <v>34257</v>
      </c>
      <c r="AB17292" t="s">
        <v>33841</v>
      </c>
      <c r="AO17292" s="171"/>
      <c r="AP17292" s="171"/>
      <c r="AQ17292" s="171"/>
      <c r="AR17292" s="171"/>
    </row>
    <row r="17293" spans="24:44">
      <c r="X17293" t="s">
        <v>44542</v>
      </c>
      <c r="Y17293" t="s">
        <v>386</v>
      </c>
      <c r="Z17293" t="s">
        <v>36357</v>
      </c>
      <c r="AA17293" t="s">
        <v>34257</v>
      </c>
      <c r="AB17293" t="s">
        <v>33841</v>
      </c>
      <c r="AO17293" s="171"/>
      <c r="AP17293" s="171"/>
      <c r="AQ17293" s="171"/>
      <c r="AR17293" s="171"/>
    </row>
    <row r="17294" spans="24:44">
      <c r="X17294" t="s">
        <v>44543</v>
      </c>
      <c r="Y17294" t="s">
        <v>389</v>
      </c>
      <c r="Z17294" t="s">
        <v>44544</v>
      </c>
      <c r="AA17294" t="s">
        <v>34257</v>
      </c>
      <c r="AB17294" t="s">
        <v>33841</v>
      </c>
      <c r="AO17294" s="171"/>
      <c r="AP17294" s="171"/>
      <c r="AQ17294" s="171"/>
      <c r="AR17294" s="171"/>
    </row>
    <row r="17295" spans="24:44">
      <c r="X17295" t="s">
        <v>44545</v>
      </c>
      <c r="Y17295" t="s">
        <v>386</v>
      </c>
      <c r="Z17295" t="s">
        <v>43784</v>
      </c>
      <c r="AA17295" t="s">
        <v>34257</v>
      </c>
      <c r="AB17295" t="s">
        <v>33841</v>
      </c>
      <c r="AO17295" s="171"/>
      <c r="AP17295" s="171"/>
      <c r="AQ17295" s="171"/>
      <c r="AR17295" s="171"/>
    </row>
    <row r="17296" spans="24:44">
      <c r="X17296" t="s">
        <v>44546</v>
      </c>
      <c r="Y17296" t="s">
        <v>389</v>
      </c>
      <c r="Z17296" t="s">
        <v>44547</v>
      </c>
      <c r="AA17296" t="s">
        <v>34257</v>
      </c>
      <c r="AB17296" t="s">
        <v>33841</v>
      </c>
      <c r="AO17296" s="171"/>
      <c r="AP17296" s="171"/>
      <c r="AQ17296" s="171"/>
      <c r="AR17296" s="171"/>
    </row>
    <row r="17297" spans="24:44">
      <c r="X17297" t="s">
        <v>500</v>
      </c>
      <c r="Y17297" t="s">
        <v>386</v>
      </c>
      <c r="Z17297" t="s">
        <v>43787</v>
      </c>
      <c r="AA17297" t="s">
        <v>34257</v>
      </c>
      <c r="AB17297" t="s">
        <v>33841</v>
      </c>
      <c r="AO17297" s="171"/>
      <c r="AP17297" s="171"/>
      <c r="AQ17297" s="171"/>
      <c r="AR17297" s="171"/>
    </row>
    <row r="17298" spans="24:44">
      <c r="X17298" t="s">
        <v>512</v>
      </c>
      <c r="Y17298" t="s">
        <v>386</v>
      </c>
      <c r="Z17298" t="s">
        <v>43788</v>
      </c>
      <c r="AA17298" t="s">
        <v>34257</v>
      </c>
      <c r="AB17298" t="s">
        <v>33841</v>
      </c>
      <c r="AO17298" s="171"/>
      <c r="AP17298" s="171"/>
      <c r="AQ17298" s="171"/>
      <c r="AR17298" s="171"/>
    </row>
    <row r="17299" spans="24:44">
      <c r="X17299" t="s">
        <v>523</v>
      </c>
      <c r="Y17299" t="s">
        <v>386</v>
      </c>
      <c r="Z17299" t="s">
        <v>44548</v>
      </c>
      <c r="AA17299" t="s">
        <v>34257</v>
      </c>
      <c r="AB17299" t="s">
        <v>33841</v>
      </c>
      <c r="AO17299" s="171"/>
      <c r="AP17299" s="171"/>
      <c r="AQ17299" s="171"/>
      <c r="AR17299" s="171"/>
    </row>
    <row r="17300" spans="24:44">
      <c r="X17300" t="s">
        <v>44549</v>
      </c>
      <c r="Y17300" t="s">
        <v>389</v>
      </c>
      <c r="Z17300" t="s">
        <v>44550</v>
      </c>
      <c r="AA17300" t="s">
        <v>43717</v>
      </c>
      <c r="AB17300" t="s">
        <v>33841</v>
      </c>
      <c r="AO17300" s="171"/>
      <c r="AP17300" s="171"/>
      <c r="AQ17300" s="171"/>
      <c r="AR17300" s="171"/>
    </row>
    <row r="17301" spans="24:44">
      <c r="X17301" t="s">
        <v>44551</v>
      </c>
      <c r="Y17301" t="s">
        <v>386</v>
      </c>
      <c r="Z17301" t="s">
        <v>44552</v>
      </c>
      <c r="AA17301" t="s">
        <v>34257</v>
      </c>
      <c r="AB17301" t="s">
        <v>33841</v>
      </c>
      <c r="AO17301" s="171"/>
      <c r="AP17301" s="171"/>
      <c r="AQ17301" s="171"/>
      <c r="AR17301" s="171"/>
    </row>
    <row r="17302" spans="24:44">
      <c r="X17302" t="s">
        <v>44553</v>
      </c>
      <c r="Y17302" t="s">
        <v>386</v>
      </c>
      <c r="Z17302" t="s">
        <v>44554</v>
      </c>
      <c r="AA17302" t="s">
        <v>34257</v>
      </c>
      <c r="AB17302" t="s">
        <v>33841</v>
      </c>
      <c r="AO17302" s="171"/>
      <c r="AP17302" s="171"/>
      <c r="AQ17302" s="171"/>
      <c r="AR17302" s="171"/>
    </row>
    <row r="17303" spans="24:44">
      <c r="X17303" t="s">
        <v>44555</v>
      </c>
      <c r="Y17303" t="s">
        <v>389</v>
      </c>
      <c r="Z17303" t="s">
        <v>44556</v>
      </c>
      <c r="AA17303" t="s">
        <v>34257</v>
      </c>
      <c r="AB17303" t="s">
        <v>33841</v>
      </c>
      <c r="AO17303" s="171"/>
      <c r="AP17303" s="171"/>
      <c r="AQ17303" s="171"/>
      <c r="AR17303" s="171"/>
    </row>
    <row r="17304" spans="24:44">
      <c r="X17304" t="s">
        <v>44557</v>
      </c>
      <c r="Y17304" t="s">
        <v>389</v>
      </c>
      <c r="Z17304" t="s">
        <v>44558</v>
      </c>
      <c r="AA17304" t="s">
        <v>34257</v>
      </c>
      <c r="AB17304" t="s">
        <v>33841</v>
      </c>
      <c r="AO17304" s="171"/>
      <c r="AP17304" s="171"/>
      <c r="AQ17304" s="171"/>
      <c r="AR17304" s="171"/>
    </row>
    <row r="17305" spans="24:44">
      <c r="X17305" t="s">
        <v>44559</v>
      </c>
      <c r="Y17305" t="s">
        <v>389</v>
      </c>
      <c r="Z17305" t="s">
        <v>44560</v>
      </c>
      <c r="AA17305" t="s">
        <v>34257</v>
      </c>
      <c r="AB17305" t="s">
        <v>33841</v>
      </c>
      <c r="AO17305" s="171"/>
      <c r="AP17305" s="171"/>
      <c r="AQ17305" s="171"/>
      <c r="AR17305" s="171"/>
    </row>
    <row r="17306" spans="24:44">
      <c r="X17306" t="s">
        <v>532</v>
      </c>
      <c r="Y17306" t="s">
        <v>386</v>
      </c>
      <c r="Z17306" t="s">
        <v>44561</v>
      </c>
      <c r="AA17306" t="s">
        <v>34257</v>
      </c>
      <c r="AB17306" t="s">
        <v>33841</v>
      </c>
      <c r="AO17306" s="171"/>
      <c r="AP17306" s="171"/>
      <c r="AQ17306" s="171"/>
      <c r="AR17306" s="171"/>
    </row>
    <row r="17307" spans="24:44">
      <c r="X17307" t="s">
        <v>44562</v>
      </c>
      <c r="Y17307" t="s">
        <v>389</v>
      </c>
      <c r="Z17307" t="s">
        <v>44563</v>
      </c>
      <c r="AA17307" t="s">
        <v>34257</v>
      </c>
      <c r="AB17307" t="s">
        <v>33841</v>
      </c>
      <c r="AO17307" s="171"/>
      <c r="AP17307" s="171"/>
      <c r="AQ17307" s="171"/>
      <c r="AR17307" s="171"/>
    </row>
    <row r="17308" spans="24:44">
      <c r="X17308" t="s">
        <v>44564</v>
      </c>
      <c r="Y17308" t="s">
        <v>389</v>
      </c>
      <c r="Z17308" t="s">
        <v>44565</v>
      </c>
      <c r="AA17308" t="s">
        <v>43717</v>
      </c>
      <c r="AB17308" t="s">
        <v>33841</v>
      </c>
      <c r="AO17308" s="171"/>
      <c r="AP17308" s="171"/>
      <c r="AQ17308" s="171"/>
      <c r="AR17308" s="171"/>
    </row>
    <row r="17309" spans="24:44">
      <c r="X17309" t="s">
        <v>44566</v>
      </c>
      <c r="Y17309" t="s">
        <v>389</v>
      </c>
      <c r="Z17309" t="s">
        <v>41236</v>
      </c>
      <c r="AA17309" t="s">
        <v>34257</v>
      </c>
      <c r="AB17309" t="s">
        <v>33841</v>
      </c>
      <c r="AO17309" s="171"/>
      <c r="AP17309" s="171"/>
      <c r="AQ17309" s="171"/>
      <c r="AR17309" s="171"/>
    </row>
    <row r="17310" spans="24:44">
      <c r="X17310" t="s">
        <v>44567</v>
      </c>
      <c r="Y17310" t="s">
        <v>389</v>
      </c>
      <c r="Z17310" t="s">
        <v>43811</v>
      </c>
      <c r="AA17310" t="s">
        <v>34257</v>
      </c>
      <c r="AB17310" t="s">
        <v>33841</v>
      </c>
      <c r="AO17310" s="171"/>
      <c r="AP17310" s="171"/>
      <c r="AQ17310" s="171"/>
      <c r="AR17310" s="171"/>
    </row>
    <row r="17311" spans="24:44">
      <c r="X17311" t="s">
        <v>44568</v>
      </c>
      <c r="Y17311" t="s">
        <v>386</v>
      </c>
      <c r="Z17311" t="s">
        <v>41507</v>
      </c>
      <c r="AA17311" t="s">
        <v>34257</v>
      </c>
      <c r="AB17311" t="s">
        <v>33841</v>
      </c>
      <c r="AO17311" s="171"/>
      <c r="AP17311" s="171"/>
      <c r="AQ17311" s="171"/>
      <c r="AR17311" s="171"/>
    </row>
    <row r="17312" spans="24:44">
      <c r="X17312" t="s">
        <v>44569</v>
      </c>
      <c r="Y17312" t="s">
        <v>386</v>
      </c>
      <c r="Z17312" t="s">
        <v>36394</v>
      </c>
      <c r="AA17312" t="s">
        <v>34257</v>
      </c>
      <c r="AB17312" t="s">
        <v>33841</v>
      </c>
      <c r="AO17312" s="171"/>
      <c r="AP17312" s="171"/>
      <c r="AQ17312" s="171"/>
      <c r="AR17312" s="171"/>
    </row>
    <row r="17313" spans="24:44">
      <c r="X17313" t="s">
        <v>44570</v>
      </c>
      <c r="Y17313" t="s">
        <v>389</v>
      </c>
      <c r="Z17313" t="s">
        <v>44571</v>
      </c>
      <c r="AA17313" t="s">
        <v>34257</v>
      </c>
      <c r="AB17313" t="s">
        <v>33841</v>
      </c>
      <c r="AO17313" s="171"/>
      <c r="AP17313" s="171"/>
      <c r="AQ17313" s="171"/>
      <c r="AR17313" s="171"/>
    </row>
    <row r="17314" spans="24:44">
      <c r="X17314" t="s">
        <v>44572</v>
      </c>
      <c r="Y17314" t="s">
        <v>386</v>
      </c>
      <c r="Z17314" t="s">
        <v>43817</v>
      </c>
      <c r="AA17314" t="s">
        <v>34257</v>
      </c>
      <c r="AB17314" t="s">
        <v>33841</v>
      </c>
      <c r="AO17314" s="171"/>
      <c r="AP17314" s="171"/>
      <c r="AQ17314" s="171"/>
      <c r="AR17314" s="171"/>
    </row>
    <row r="17315" spans="24:44">
      <c r="X17315" t="s">
        <v>44573</v>
      </c>
      <c r="Y17315" t="s">
        <v>386</v>
      </c>
      <c r="Z17315" t="s">
        <v>43819</v>
      </c>
      <c r="AA17315" t="s">
        <v>34257</v>
      </c>
      <c r="AB17315" t="s">
        <v>33841</v>
      </c>
      <c r="AO17315" s="171"/>
      <c r="AP17315" s="171"/>
      <c r="AQ17315" s="171"/>
      <c r="AR17315" s="171"/>
    </row>
    <row r="17316" spans="24:44">
      <c r="X17316" t="s">
        <v>44574</v>
      </c>
      <c r="Y17316" t="s">
        <v>386</v>
      </c>
      <c r="Z17316" t="s">
        <v>43821</v>
      </c>
      <c r="AA17316" t="s">
        <v>34257</v>
      </c>
      <c r="AB17316" t="s">
        <v>33841</v>
      </c>
      <c r="AO17316" s="171"/>
      <c r="AP17316" s="171"/>
      <c r="AQ17316" s="171"/>
      <c r="AR17316" s="171"/>
    </row>
    <row r="17317" spans="24:44">
      <c r="X17317" t="s">
        <v>44575</v>
      </c>
      <c r="Y17317" t="s">
        <v>389</v>
      </c>
      <c r="Z17317" t="s">
        <v>36402</v>
      </c>
      <c r="AA17317" t="s">
        <v>34257</v>
      </c>
      <c r="AB17317" t="s">
        <v>33841</v>
      </c>
      <c r="AO17317" s="171"/>
      <c r="AP17317" s="171"/>
      <c r="AQ17317" s="171"/>
      <c r="AR17317" s="171"/>
    </row>
    <row r="17318" spans="24:44">
      <c r="X17318" t="s">
        <v>44576</v>
      </c>
      <c r="Y17318" t="s">
        <v>386</v>
      </c>
      <c r="Z17318" t="s">
        <v>44577</v>
      </c>
      <c r="AA17318" t="s">
        <v>34257</v>
      </c>
      <c r="AB17318" t="s">
        <v>33841</v>
      </c>
      <c r="AO17318" s="171"/>
      <c r="AP17318" s="171"/>
      <c r="AQ17318" s="171"/>
      <c r="AR17318" s="171"/>
    </row>
    <row r="17319" spans="24:44">
      <c r="X17319" t="s">
        <v>44578</v>
      </c>
      <c r="Y17319" t="s">
        <v>386</v>
      </c>
      <c r="Z17319" t="s">
        <v>43826</v>
      </c>
      <c r="AA17319" t="s">
        <v>34257</v>
      </c>
      <c r="AB17319" t="s">
        <v>33841</v>
      </c>
      <c r="AO17319" s="171"/>
      <c r="AP17319" s="171"/>
      <c r="AQ17319" s="171"/>
      <c r="AR17319" s="171"/>
    </row>
    <row r="17320" spans="24:44">
      <c r="X17320" t="s">
        <v>44579</v>
      </c>
      <c r="Y17320" t="s">
        <v>386</v>
      </c>
      <c r="Z17320" t="s">
        <v>44019</v>
      </c>
      <c r="AA17320" t="s">
        <v>43717</v>
      </c>
      <c r="AB17320" t="s">
        <v>33841</v>
      </c>
      <c r="AO17320" s="171"/>
      <c r="AP17320" s="171"/>
      <c r="AQ17320" s="171"/>
      <c r="AR17320" s="171"/>
    </row>
    <row r="17321" spans="24:44">
      <c r="X17321" t="s">
        <v>44580</v>
      </c>
      <c r="Y17321" t="s">
        <v>386</v>
      </c>
      <c r="Z17321" t="s">
        <v>43830</v>
      </c>
      <c r="AA17321" t="s">
        <v>34257</v>
      </c>
      <c r="AB17321" t="s">
        <v>33841</v>
      </c>
      <c r="AO17321" s="171"/>
      <c r="AP17321" s="171"/>
      <c r="AQ17321" s="171"/>
      <c r="AR17321" s="171"/>
    </row>
    <row r="17322" spans="24:44">
      <c r="X17322" t="s">
        <v>44581</v>
      </c>
      <c r="Y17322" t="s">
        <v>386</v>
      </c>
      <c r="Z17322" t="s">
        <v>43832</v>
      </c>
      <c r="AA17322" t="s">
        <v>43717</v>
      </c>
      <c r="AB17322" t="s">
        <v>33841</v>
      </c>
      <c r="AO17322" s="171"/>
      <c r="AP17322" s="171"/>
      <c r="AQ17322" s="171"/>
      <c r="AR17322" s="171"/>
    </row>
    <row r="17323" spans="24:44">
      <c r="X17323" t="s">
        <v>44582</v>
      </c>
      <c r="Y17323" t="s">
        <v>386</v>
      </c>
      <c r="Z17323" t="s">
        <v>44583</v>
      </c>
      <c r="AA17323" t="s">
        <v>43717</v>
      </c>
      <c r="AB17323" t="s">
        <v>33841</v>
      </c>
      <c r="AO17323" s="171"/>
      <c r="AP17323" s="171"/>
      <c r="AQ17323" s="171"/>
      <c r="AR17323" s="171"/>
    </row>
    <row r="17324" spans="24:44">
      <c r="X17324" t="s">
        <v>44584</v>
      </c>
      <c r="Y17324" t="s">
        <v>386</v>
      </c>
      <c r="Z17324" t="s">
        <v>36740</v>
      </c>
      <c r="AA17324" t="s">
        <v>34257</v>
      </c>
      <c r="AB17324" t="s">
        <v>33841</v>
      </c>
      <c r="AO17324" s="171"/>
      <c r="AP17324" s="171"/>
      <c r="AQ17324" s="171"/>
      <c r="AR17324" s="171"/>
    </row>
    <row r="17325" spans="24:44">
      <c r="X17325" t="s">
        <v>44585</v>
      </c>
      <c r="Y17325" t="s">
        <v>386</v>
      </c>
      <c r="Z17325" t="s">
        <v>44586</v>
      </c>
      <c r="AA17325" t="s">
        <v>34257</v>
      </c>
      <c r="AB17325" t="s">
        <v>33841</v>
      </c>
      <c r="AO17325" s="171"/>
      <c r="AP17325" s="171"/>
      <c r="AQ17325" s="171"/>
      <c r="AR17325" s="171"/>
    </row>
    <row r="17326" spans="24:44">
      <c r="X17326" t="s">
        <v>44587</v>
      </c>
      <c r="Y17326" t="s">
        <v>389</v>
      </c>
      <c r="Z17326" t="s">
        <v>44588</v>
      </c>
      <c r="AA17326" t="s">
        <v>34257</v>
      </c>
      <c r="AB17326" t="s">
        <v>33841</v>
      </c>
      <c r="AO17326" s="171"/>
      <c r="AP17326" s="171"/>
      <c r="AQ17326" s="171"/>
      <c r="AR17326" s="171"/>
    </row>
    <row r="17327" spans="24:44">
      <c r="X17327" t="s">
        <v>44589</v>
      </c>
      <c r="Y17327" t="s">
        <v>389</v>
      </c>
      <c r="Z17327" t="s">
        <v>43841</v>
      </c>
      <c r="AA17327" t="s">
        <v>34257</v>
      </c>
      <c r="AB17327" t="s">
        <v>33841</v>
      </c>
      <c r="AO17327" s="171"/>
      <c r="AP17327" s="171"/>
      <c r="AQ17327" s="171"/>
      <c r="AR17327" s="171"/>
    </row>
    <row r="17328" spans="24:44">
      <c r="X17328" t="s">
        <v>44590</v>
      </c>
      <c r="Y17328" t="s">
        <v>386</v>
      </c>
      <c r="Z17328" t="s">
        <v>36933</v>
      </c>
      <c r="AA17328" t="s">
        <v>34257</v>
      </c>
      <c r="AB17328" t="s">
        <v>33841</v>
      </c>
      <c r="AO17328" s="171"/>
      <c r="AP17328" s="171"/>
      <c r="AQ17328" s="171"/>
      <c r="AR17328" s="171"/>
    </row>
    <row r="17329" spans="24:44">
      <c r="X17329" t="s">
        <v>44591</v>
      </c>
      <c r="Y17329" t="s">
        <v>386</v>
      </c>
      <c r="Z17329" t="s">
        <v>44592</v>
      </c>
      <c r="AA17329" t="s">
        <v>34257</v>
      </c>
      <c r="AB17329" t="s">
        <v>33841</v>
      </c>
      <c r="AO17329" s="171"/>
      <c r="AP17329" s="171"/>
      <c r="AQ17329" s="171"/>
      <c r="AR17329" s="171"/>
    </row>
    <row r="17330" spans="24:44">
      <c r="X17330" t="s">
        <v>542</v>
      </c>
      <c r="Y17330" t="s">
        <v>386</v>
      </c>
      <c r="Z17330" t="s">
        <v>44593</v>
      </c>
      <c r="AA17330" t="s">
        <v>34257</v>
      </c>
      <c r="AB17330" t="s">
        <v>33841</v>
      </c>
      <c r="AO17330" s="171"/>
      <c r="AP17330" s="171"/>
      <c r="AQ17330" s="171"/>
      <c r="AR17330" s="171"/>
    </row>
    <row r="17331" spans="24:44">
      <c r="X17331" t="s">
        <v>554</v>
      </c>
      <c r="Y17331" t="s">
        <v>386</v>
      </c>
      <c r="Z17331" t="s">
        <v>44594</v>
      </c>
      <c r="AA17331" t="s">
        <v>34257</v>
      </c>
      <c r="AB17331" t="s">
        <v>33841</v>
      </c>
      <c r="AO17331" s="171"/>
      <c r="AP17331" s="171"/>
      <c r="AQ17331" s="171"/>
      <c r="AR17331" s="171"/>
    </row>
    <row r="17332" spans="24:44">
      <c r="X17332" t="s">
        <v>565</v>
      </c>
      <c r="Y17332" t="s">
        <v>386</v>
      </c>
      <c r="Z17332" t="s">
        <v>44595</v>
      </c>
      <c r="AA17332" t="s">
        <v>34257</v>
      </c>
      <c r="AB17332" t="s">
        <v>33841</v>
      </c>
      <c r="AO17332" s="171"/>
      <c r="AP17332" s="171"/>
      <c r="AQ17332" s="171"/>
      <c r="AR17332" s="171"/>
    </row>
    <row r="17333" spans="24:44">
      <c r="X17333" t="s">
        <v>575</v>
      </c>
      <c r="Y17333" t="s">
        <v>386</v>
      </c>
      <c r="Z17333" t="s">
        <v>44596</v>
      </c>
      <c r="AA17333" t="s">
        <v>34257</v>
      </c>
      <c r="AB17333" t="s">
        <v>33841</v>
      </c>
      <c r="AO17333" s="171"/>
      <c r="AP17333" s="171"/>
      <c r="AQ17333" s="171"/>
      <c r="AR17333" s="171"/>
    </row>
    <row r="17334" spans="24:44">
      <c r="X17334" t="s">
        <v>44597</v>
      </c>
      <c r="Y17334" t="s">
        <v>389</v>
      </c>
      <c r="Z17334" t="s">
        <v>44598</v>
      </c>
      <c r="AA17334" t="s">
        <v>34257</v>
      </c>
      <c r="AB17334" t="s">
        <v>33841</v>
      </c>
      <c r="AO17334" s="171"/>
      <c r="AP17334" s="171"/>
      <c r="AQ17334" s="171"/>
      <c r="AR17334" s="171"/>
    </row>
    <row r="17335" spans="24:44">
      <c r="X17335" t="s">
        <v>44599</v>
      </c>
      <c r="Y17335" t="s">
        <v>389</v>
      </c>
      <c r="Z17335" t="s">
        <v>44600</v>
      </c>
      <c r="AA17335" t="s">
        <v>34257</v>
      </c>
      <c r="AB17335" t="s">
        <v>33841</v>
      </c>
      <c r="AO17335" s="171"/>
      <c r="AP17335" s="171"/>
      <c r="AQ17335" s="171"/>
      <c r="AR17335" s="171"/>
    </row>
    <row r="17336" spans="24:44">
      <c r="X17336" t="s">
        <v>44601</v>
      </c>
      <c r="Y17336" t="s">
        <v>389</v>
      </c>
      <c r="Z17336" t="s">
        <v>37177</v>
      </c>
      <c r="AA17336" t="s">
        <v>34257</v>
      </c>
      <c r="AB17336" t="s">
        <v>33841</v>
      </c>
      <c r="AO17336" s="171"/>
      <c r="AP17336" s="171"/>
      <c r="AQ17336" s="171"/>
      <c r="AR17336" s="171"/>
    </row>
    <row r="17337" spans="24:44">
      <c r="X17337" t="s">
        <v>44602</v>
      </c>
      <c r="Y17337" t="s">
        <v>386</v>
      </c>
      <c r="Z17337" t="s">
        <v>44603</v>
      </c>
      <c r="AA17337" t="s">
        <v>43717</v>
      </c>
      <c r="AB17337" t="s">
        <v>33841</v>
      </c>
      <c r="AO17337" s="171"/>
      <c r="AP17337" s="171"/>
      <c r="AQ17337" s="171"/>
      <c r="AR17337" s="171"/>
    </row>
    <row r="17338" spans="24:44">
      <c r="X17338" t="s">
        <v>44604</v>
      </c>
      <c r="Y17338" t="s">
        <v>386</v>
      </c>
      <c r="Z17338" t="s">
        <v>37409</v>
      </c>
      <c r="AA17338" t="s">
        <v>34257</v>
      </c>
      <c r="AB17338" t="s">
        <v>33841</v>
      </c>
      <c r="AO17338" s="171"/>
      <c r="AP17338" s="171"/>
      <c r="AQ17338" s="171"/>
      <c r="AR17338" s="171"/>
    </row>
    <row r="17339" spans="24:44">
      <c r="X17339" t="s">
        <v>44605</v>
      </c>
      <c r="Y17339" t="s">
        <v>386</v>
      </c>
      <c r="Z17339" t="s">
        <v>37478</v>
      </c>
      <c r="AA17339" t="s">
        <v>34257</v>
      </c>
      <c r="AB17339" t="s">
        <v>33841</v>
      </c>
      <c r="AO17339" s="171"/>
      <c r="AP17339" s="171"/>
      <c r="AQ17339" s="171"/>
      <c r="AR17339" s="171"/>
    </row>
    <row r="17340" spans="24:44">
      <c r="X17340" t="s">
        <v>44606</v>
      </c>
      <c r="Y17340" t="s">
        <v>386</v>
      </c>
      <c r="Z17340" t="s">
        <v>43892</v>
      </c>
      <c r="AA17340" t="s">
        <v>34257</v>
      </c>
      <c r="AB17340" t="s">
        <v>33841</v>
      </c>
      <c r="AO17340" s="171"/>
      <c r="AP17340" s="171"/>
      <c r="AQ17340" s="171"/>
      <c r="AR17340" s="171"/>
    </row>
    <row r="17341" spans="24:44">
      <c r="X17341" t="s">
        <v>44607</v>
      </c>
      <c r="Y17341" t="s">
        <v>389</v>
      </c>
      <c r="Z17341" t="s">
        <v>43894</v>
      </c>
      <c r="AA17341" t="s">
        <v>34257</v>
      </c>
      <c r="AB17341" t="s">
        <v>33841</v>
      </c>
      <c r="AO17341" s="171"/>
      <c r="AP17341" s="171"/>
      <c r="AQ17341" s="171"/>
      <c r="AR17341" s="171"/>
    </row>
    <row r="17342" spans="24:44">
      <c r="X17342" t="s">
        <v>44608</v>
      </c>
      <c r="Y17342" t="s">
        <v>386</v>
      </c>
      <c r="Z17342" t="s">
        <v>44609</v>
      </c>
      <c r="AA17342" t="s">
        <v>34257</v>
      </c>
      <c r="AB17342" t="s">
        <v>33841</v>
      </c>
      <c r="AO17342" s="171"/>
      <c r="AP17342" s="171"/>
      <c r="AQ17342" s="171"/>
      <c r="AR17342" s="171"/>
    </row>
    <row r="17343" spans="24:44">
      <c r="X17343" t="s">
        <v>44610</v>
      </c>
      <c r="Y17343" t="s">
        <v>386</v>
      </c>
      <c r="Z17343" t="s">
        <v>37512</v>
      </c>
      <c r="AA17343" t="s">
        <v>34257</v>
      </c>
      <c r="AB17343" t="s">
        <v>33841</v>
      </c>
      <c r="AO17343" s="171"/>
      <c r="AP17343" s="171"/>
      <c r="AQ17343" s="171"/>
      <c r="AR17343" s="171"/>
    </row>
    <row r="17344" spans="24:44">
      <c r="X17344" t="s">
        <v>44611</v>
      </c>
      <c r="Y17344" t="s">
        <v>386</v>
      </c>
      <c r="Z17344" t="s">
        <v>44612</v>
      </c>
      <c r="AA17344" t="s">
        <v>43717</v>
      </c>
      <c r="AB17344" t="s">
        <v>33841</v>
      </c>
      <c r="AO17344" s="171"/>
      <c r="AP17344" s="171"/>
      <c r="AQ17344" s="171"/>
      <c r="AR17344" s="171"/>
    </row>
    <row r="17345" spans="24:44">
      <c r="X17345" t="s">
        <v>44613</v>
      </c>
      <c r="Y17345" t="s">
        <v>386</v>
      </c>
      <c r="Z17345" t="s">
        <v>44614</v>
      </c>
      <c r="AA17345" t="s">
        <v>43717</v>
      </c>
      <c r="AB17345" t="s">
        <v>33841</v>
      </c>
      <c r="AO17345" s="171"/>
      <c r="AP17345" s="171"/>
      <c r="AQ17345" s="171"/>
      <c r="AR17345" s="171"/>
    </row>
    <row r="17346" spans="24:44">
      <c r="X17346" t="s">
        <v>44615</v>
      </c>
      <c r="Y17346" t="s">
        <v>386</v>
      </c>
      <c r="Z17346" t="s">
        <v>44616</v>
      </c>
      <c r="AA17346" t="s">
        <v>34257</v>
      </c>
      <c r="AB17346" t="s">
        <v>33841</v>
      </c>
      <c r="AO17346" s="171"/>
      <c r="AP17346" s="171"/>
      <c r="AQ17346" s="171"/>
      <c r="AR17346" s="171"/>
    </row>
    <row r="17347" spans="24:44">
      <c r="X17347" t="s">
        <v>44617</v>
      </c>
      <c r="Y17347" t="s">
        <v>386</v>
      </c>
      <c r="Z17347" t="s">
        <v>44618</v>
      </c>
      <c r="AA17347" t="s">
        <v>43717</v>
      </c>
      <c r="AB17347" t="s">
        <v>33841</v>
      </c>
      <c r="AO17347" s="171"/>
      <c r="AP17347" s="171"/>
      <c r="AQ17347" s="171"/>
      <c r="AR17347" s="171"/>
    </row>
    <row r="17348" spans="24:44">
      <c r="X17348" t="s">
        <v>44619</v>
      </c>
      <c r="Y17348" t="s">
        <v>386</v>
      </c>
      <c r="Z17348" t="s">
        <v>44620</v>
      </c>
      <c r="AA17348" t="s">
        <v>43717</v>
      </c>
      <c r="AB17348" t="s">
        <v>33841</v>
      </c>
      <c r="AO17348" s="171"/>
      <c r="AP17348" s="171"/>
      <c r="AQ17348" s="171"/>
      <c r="AR17348" s="171"/>
    </row>
    <row r="17349" spans="24:44">
      <c r="X17349" t="s">
        <v>44621</v>
      </c>
      <c r="Y17349" t="s">
        <v>389</v>
      </c>
      <c r="Z17349" t="s">
        <v>44622</v>
      </c>
      <c r="AA17349" t="s">
        <v>34257</v>
      </c>
      <c r="AB17349" t="s">
        <v>33841</v>
      </c>
      <c r="AO17349" s="171"/>
      <c r="AP17349" s="171"/>
      <c r="AQ17349" s="171"/>
      <c r="AR17349" s="171"/>
    </row>
    <row r="17350" spans="24:44">
      <c r="X17350" t="s">
        <v>44623</v>
      </c>
      <c r="Y17350" t="s">
        <v>386</v>
      </c>
      <c r="Z17350" t="s">
        <v>43911</v>
      </c>
      <c r="AA17350" t="s">
        <v>34257</v>
      </c>
      <c r="AB17350" t="s">
        <v>33841</v>
      </c>
      <c r="AO17350" s="171"/>
      <c r="AP17350" s="171"/>
      <c r="AQ17350" s="171"/>
      <c r="AR17350" s="171"/>
    </row>
    <row r="17351" spans="24:44">
      <c r="X17351" t="s">
        <v>44624</v>
      </c>
      <c r="Y17351" t="s">
        <v>386</v>
      </c>
      <c r="Z17351" t="s">
        <v>43913</v>
      </c>
      <c r="AA17351" t="s">
        <v>34257</v>
      </c>
      <c r="AB17351" t="s">
        <v>33841</v>
      </c>
      <c r="AO17351" s="171"/>
      <c r="AP17351" s="171"/>
      <c r="AQ17351" s="171"/>
      <c r="AR17351" s="171"/>
    </row>
    <row r="17352" spans="24:44">
      <c r="X17352" t="s">
        <v>44625</v>
      </c>
      <c r="Y17352" t="s">
        <v>386</v>
      </c>
      <c r="Z17352" t="s">
        <v>43915</v>
      </c>
      <c r="AA17352" t="s">
        <v>43717</v>
      </c>
      <c r="AB17352" t="s">
        <v>33841</v>
      </c>
      <c r="AO17352" s="171"/>
      <c r="AP17352" s="171"/>
      <c r="AQ17352" s="171"/>
      <c r="AR17352" s="171"/>
    </row>
    <row r="17353" spans="24:44">
      <c r="X17353" t="s">
        <v>44626</v>
      </c>
      <c r="Y17353" t="s">
        <v>386</v>
      </c>
      <c r="Z17353" t="s">
        <v>44627</v>
      </c>
      <c r="AA17353" t="s">
        <v>34257</v>
      </c>
      <c r="AB17353" t="s">
        <v>33841</v>
      </c>
      <c r="AO17353" s="171"/>
      <c r="AP17353" s="171"/>
      <c r="AQ17353" s="171"/>
      <c r="AR17353" s="171"/>
    </row>
    <row r="17354" spans="24:44">
      <c r="X17354" t="s">
        <v>44628</v>
      </c>
      <c r="Y17354" t="s">
        <v>389</v>
      </c>
      <c r="Z17354" t="s">
        <v>43919</v>
      </c>
      <c r="AA17354" t="s">
        <v>34257</v>
      </c>
      <c r="AB17354" t="s">
        <v>33841</v>
      </c>
      <c r="AO17354" s="171"/>
      <c r="AP17354" s="171"/>
      <c r="AQ17354" s="171"/>
      <c r="AR17354" s="171"/>
    </row>
    <row r="17355" spans="24:44">
      <c r="X17355" t="s">
        <v>44629</v>
      </c>
      <c r="Y17355" t="s">
        <v>389</v>
      </c>
      <c r="Z17355" t="s">
        <v>43921</v>
      </c>
      <c r="AA17355" t="s">
        <v>34257</v>
      </c>
      <c r="AB17355" t="s">
        <v>33841</v>
      </c>
      <c r="AO17355" s="171"/>
      <c r="AP17355" s="171"/>
      <c r="AQ17355" s="171"/>
      <c r="AR17355" s="171"/>
    </row>
    <row r="17356" spans="24:44">
      <c r="X17356" t="s">
        <v>44630</v>
      </c>
      <c r="Y17356" t="s">
        <v>389</v>
      </c>
      <c r="Z17356" t="s">
        <v>44631</v>
      </c>
      <c r="AA17356" t="s">
        <v>34257</v>
      </c>
      <c r="AB17356" t="s">
        <v>33841</v>
      </c>
      <c r="AO17356" s="171"/>
      <c r="AP17356" s="171"/>
      <c r="AQ17356" s="171"/>
      <c r="AR17356" s="171"/>
    </row>
    <row r="17357" spans="24:44">
      <c r="X17357" t="s">
        <v>44632</v>
      </c>
      <c r="Y17357" t="s">
        <v>386</v>
      </c>
      <c r="Z17357" t="s">
        <v>44633</v>
      </c>
      <c r="AA17357" t="s">
        <v>34257</v>
      </c>
      <c r="AB17357" t="s">
        <v>33841</v>
      </c>
      <c r="AO17357" s="171"/>
      <c r="AP17357" s="171"/>
      <c r="AQ17357" s="171"/>
      <c r="AR17357" s="171"/>
    </row>
    <row r="17358" spans="24:44">
      <c r="X17358" t="s">
        <v>44634</v>
      </c>
      <c r="Y17358" t="s">
        <v>389</v>
      </c>
      <c r="Z17358" t="s">
        <v>44635</v>
      </c>
      <c r="AA17358" t="s">
        <v>34257</v>
      </c>
      <c r="AB17358" t="s">
        <v>33841</v>
      </c>
      <c r="AO17358" s="171"/>
      <c r="AP17358" s="171"/>
      <c r="AQ17358" s="171"/>
      <c r="AR17358" s="171"/>
    </row>
    <row r="17359" spans="24:44">
      <c r="X17359" t="s">
        <v>44636</v>
      </c>
      <c r="Y17359" t="s">
        <v>389</v>
      </c>
      <c r="Z17359" t="s">
        <v>44637</v>
      </c>
      <c r="AA17359" t="s">
        <v>34257</v>
      </c>
      <c r="AB17359" t="s">
        <v>33841</v>
      </c>
      <c r="AO17359" s="171"/>
      <c r="AP17359" s="171"/>
      <c r="AQ17359" s="171"/>
      <c r="AR17359" s="171"/>
    </row>
    <row r="17360" spans="24:44">
      <c r="X17360" t="s">
        <v>44638</v>
      </c>
      <c r="Y17360" t="s">
        <v>389</v>
      </c>
      <c r="Z17360" t="s">
        <v>44639</v>
      </c>
      <c r="AA17360" t="s">
        <v>34257</v>
      </c>
      <c r="AB17360" t="s">
        <v>33841</v>
      </c>
      <c r="AO17360" s="171"/>
      <c r="AP17360" s="171"/>
      <c r="AQ17360" s="171"/>
      <c r="AR17360" s="171"/>
    </row>
    <row r="17361" spans="24:44">
      <c r="X17361" t="s">
        <v>44640</v>
      </c>
      <c r="Y17361" t="s">
        <v>389</v>
      </c>
      <c r="Z17361" t="s">
        <v>43928</v>
      </c>
      <c r="AA17361" t="s">
        <v>34257</v>
      </c>
      <c r="AB17361" t="s">
        <v>33841</v>
      </c>
      <c r="AO17361" s="171"/>
      <c r="AP17361" s="171"/>
      <c r="AQ17361" s="171"/>
      <c r="AR17361" s="171"/>
    </row>
    <row r="17362" spans="24:44">
      <c r="X17362" t="s">
        <v>585</v>
      </c>
      <c r="Y17362" t="s">
        <v>386</v>
      </c>
      <c r="Z17362" t="s">
        <v>43929</v>
      </c>
      <c r="AA17362" t="s">
        <v>43717</v>
      </c>
      <c r="AB17362" t="s">
        <v>33841</v>
      </c>
      <c r="AO17362" s="171"/>
      <c r="AP17362" s="171"/>
      <c r="AQ17362" s="171"/>
      <c r="AR17362" s="171"/>
    </row>
    <row r="17363" spans="24:44">
      <c r="X17363" t="s">
        <v>44641</v>
      </c>
      <c r="Y17363" t="s">
        <v>386</v>
      </c>
      <c r="Z17363" t="s">
        <v>38888</v>
      </c>
      <c r="AA17363" t="s">
        <v>34257</v>
      </c>
      <c r="AB17363" t="s">
        <v>33841</v>
      </c>
      <c r="AO17363" s="171"/>
      <c r="AP17363" s="171"/>
      <c r="AQ17363" s="171"/>
      <c r="AR17363" s="171"/>
    </row>
    <row r="17364" spans="24:44">
      <c r="X17364" t="s">
        <v>596</v>
      </c>
      <c r="Y17364" t="s">
        <v>386</v>
      </c>
      <c r="Z17364" t="s">
        <v>44642</v>
      </c>
      <c r="AA17364" t="s">
        <v>34257</v>
      </c>
      <c r="AB17364" t="s">
        <v>33841</v>
      </c>
      <c r="AO17364" s="171"/>
      <c r="AP17364" s="171"/>
      <c r="AQ17364" s="171"/>
      <c r="AR17364" s="171"/>
    </row>
    <row r="17365" spans="24:44">
      <c r="X17365" t="s">
        <v>44643</v>
      </c>
      <c r="Y17365" t="s">
        <v>386</v>
      </c>
      <c r="Z17365" t="s">
        <v>38934</v>
      </c>
      <c r="AA17365" t="s">
        <v>34257</v>
      </c>
      <c r="AB17365" t="s">
        <v>33841</v>
      </c>
      <c r="AO17365" s="171"/>
      <c r="AP17365" s="171"/>
      <c r="AQ17365" s="171"/>
      <c r="AR17365" s="171"/>
    </row>
    <row r="17366" spans="24:44">
      <c r="X17366" t="s">
        <v>44644</v>
      </c>
      <c r="Y17366" t="s">
        <v>386</v>
      </c>
      <c r="Z17366" t="s">
        <v>38936</v>
      </c>
      <c r="AA17366" t="s">
        <v>34257</v>
      </c>
      <c r="AB17366" t="s">
        <v>33841</v>
      </c>
      <c r="AO17366" s="171"/>
      <c r="AP17366" s="171"/>
      <c r="AQ17366" s="171"/>
      <c r="AR17366" s="171"/>
    </row>
    <row r="17367" spans="24:44">
      <c r="X17367" t="s">
        <v>44645</v>
      </c>
      <c r="Y17367" t="s">
        <v>386</v>
      </c>
      <c r="Z17367" t="s">
        <v>38963</v>
      </c>
      <c r="AA17367" t="s">
        <v>34257</v>
      </c>
      <c r="AB17367" t="s">
        <v>33841</v>
      </c>
      <c r="AO17367" s="171"/>
      <c r="AP17367" s="171"/>
      <c r="AQ17367" s="171"/>
      <c r="AR17367" s="171"/>
    </row>
    <row r="17368" spans="24:44">
      <c r="X17368" t="s">
        <v>44646</v>
      </c>
      <c r="Y17368" t="s">
        <v>386</v>
      </c>
      <c r="Z17368" t="s">
        <v>38965</v>
      </c>
      <c r="AA17368" t="s">
        <v>34257</v>
      </c>
      <c r="AB17368" t="s">
        <v>33841</v>
      </c>
      <c r="AO17368" s="171"/>
      <c r="AP17368" s="171"/>
      <c r="AQ17368" s="171"/>
      <c r="AR17368" s="171"/>
    </row>
    <row r="17369" spans="24:44">
      <c r="X17369" t="s">
        <v>44647</v>
      </c>
      <c r="Y17369" t="s">
        <v>386</v>
      </c>
      <c r="Z17369" t="s">
        <v>43937</v>
      </c>
      <c r="AA17369" t="s">
        <v>43717</v>
      </c>
      <c r="AB17369" t="s">
        <v>33841</v>
      </c>
      <c r="AO17369" s="171"/>
      <c r="AP17369" s="171"/>
      <c r="AQ17369" s="171"/>
      <c r="AR17369" s="171"/>
    </row>
    <row r="17370" spans="24:44">
      <c r="X17370" t="s">
        <v>44648</v>
      </c>
      <c r="Y17370" t="s">
        <v>386</v>
      </c>
      <c r="Z17370" t="s">
        <v>38976</v>
      </c>
      <c r="AA17370" t="s">
        <v>34257</v>
      </c>
      <c r="AB17370" t="s">
        <v>33841</v>
      </c>
      <c r="AO17370" s="171"/>
      <c r="AP17370" s="171"/>
      <c r="AQ17370" s="171"/>
      <c r="AR17370" s="171"/>
    </row>
    <row r="17371" spans="24:44">
      <c r="X17371" t="s">
        <v>44649</v>
      </c>
      <c r="Y17371" t="s">
        <v>386</v>
      </c>
      <c r="Z17371" t="s">
        <v>38978</v>
      </c>
      <c r="AA17371" t="s">
        <v>34257</v>
      </c>
      <c r="AB17371" t="s">
        <v>33841</v>
      </c>
      <c r="AO17371" s="171"/>
      <c r="AP17371" s="171"/>
      <c r="AQ17371" s="171"/>
      <c r="AR17371" s="171"/>
    </row>
    <row r="17372" spans="24:44">
      <c r="X17372" t="s">
        <v>44650</v>
      </c>
      <c r="Y17372" t="s">
        <v>386</v>
      </c>
      <c r="Z17372" t="s">
        <v>38980</v>
      </c>
      <c r="AA17372" t="s">
        <v>34257</v>
      </c>
      <c r="AB17372" t="s">
        <v>33841</v>
      </c>
      <c r="AO17372" s="171"/>
      <c r="AP17372" s="171"/>
      <c r="AQ17372" s="171"/>
      <c r="AR17372" s="171"/>
    </row>
    <row r="17373" spans="24:44">
      <c r="X17373" t="s">
        <v>44651</v>
      </c>
      <c r="Y17373" t="s">
        <v>386</v>
      </c>
      <c r="Z17373" t="s">
        <v>38982</v>
      </c>
      <c r="AA17373" t="s">
        <v>34257</v>
      </c>
      <c r="AB17373" t="s">
        <v>33841</v>
      </c>
      <c r="AO17373" s="171"/>
      <c r="AP17373" s="171"/>
      <c r="AQ17373" s="171"/>
      <c r="AR17373" s="171"/>
    </row>
    <row r="17374" spans="24:44">
      <c r="X17374" t="s">
        <v>44652</v>
      </c>
      <c r="Y17374" t="s">
        <v>386</v>
      </c>
      <c r="Z17374" t="s">
        <v>38984</v>
      </c>
      <c r="AA17374" t="s">
        <v>34257</v>
      </c>
      <c r="AB17374" t="s">
        <v>33841</v>
      </c>
      <c r="AO17374" s="171"/>
      <c r="AP17374" s="171"/>
      <c r="AQ17374" s="171"/>
      <c r="AR17374" s="171"/>
    </row>
    <row r="17375" spans="24:44">
      <c r="X17375" t="s">
        <v>44653</v>
      </c>
      <c r="Y17375" t="s">
        <v>389</v>
      </c>
      <c r="Z17375" t="s">
        <v>39004</v>
      </c>
      <c r="AA17375" t="s">
        <v>34257</v>
      </c>
      <c r="AB17375" t="s">
        <v>33841</v>
      </c>
      <c r="AO17375" s="171"/>
      <c r="AP17375" s="171"/>
      <c r="AQ17375" s="171"/>
      <c r="AR17375" s="171"/>
    </row>
    <row r="17376" spans="24:44">
      <c r="X17376" t="s">
        <v>44654</v>
      </c>
      <c r="Y17376" t="s">
        <v>389</v>
      </c>
      <c r="Z17376" t="s">
        <v>44655</v>
      </c>
      <c r="AA17376" t="s">
        <v>34257</v>
      </c>
      <c r="AB17376" t="s">
        <v>33841</v>
      </c>
      <c r="AO17376" s="171"/>
      <c r="AP17376" s="171"/>
      <c r="AQ17376" s="171"/>
      <c r="AR17376" s="171"/>
    </row>
    <row r="17377" spans="24:44">
      <c r="X17377" t="s">
        <v>44656</v>
      </c>
      <c r="Y17377" t="s">
        <v>389</v>
      </c>
      <c r="Z17377" t="s">
        <v>39008</v>
      </c>
      <c r="AA17377" t="s">
        <v>34257</v>
      </c>
      <c r="AB17377" t="s">
        <v>33841</v>
      </c>
      <c r="AO17377" s="171"/>
      <c r="AP17377" s="171"/>
      <c r="AQ17377" s="171"/>
      <c r="AR17377" s="171"/>
    </row>
    <row r="17378" spans="24:44">
      <c r="X17378" t="s">
        <v>44657</v>
      </c>
      <c r="Y17378" t="s">
        <v>389</v>
      </c>
      <c r="Z17378" t="s">
        <v>39010</v>
      </c>
      <c r="AA17378" t="s">
        <v>34257</v>
      </c>
      <c r="AB17378" t="s">
        <v>33841</v>
      </c>
      <c r="AO17378" s="171"/>
      <c r="AP17378" s="171"/>
      <c r="AQ17378" s="171"/>
      <c r="AR17378" s="171"/>
    </row>
    <row r="17379" spans="24:44">
      <c r="X17379" t="s">
        <v>605</v>
      </c>
      <c r="Y17379" t="s">
        <v>386</v>
      </c>
      <c r="Z17379" t="s">
        <v>43928</v>
      </c>
      <c r="AA17379" t="s">
        <v>43717</v>
      </c>
      <c r="AB17379" t="s">
        <v>33841</v>
      </c>
      <c r="AO17379" s="171"/>
      <c r="AP17379" s="171"/>
      <c r="AQ17379" s="171"/>
      <c r="AR17379" s="171"/>
    </row>
    <row r="17380" spans="24:44">
      <c r="X17380" t="s">
        <v>44658</v>
      </c>
      <c r="Y17380" t="s">
        <v>386</v>
      </c>
      <c r="Z17380" t="s">
        <v>43954</v>
      </c>
      <c r="AA17380" t="s">
        <v>34257</v>
      </c>
      <c r="AB17380" t="s">
        <v>33841</v>
      </c>
      <c r="AO17380" s="171"/>
      <c r="AP17380" s="171"/>
      <c r="AQ17380" s="171"/>
      <c r="AR17380" s="171"/>
    </row>
    <row r="17381" spans="24:44">
      <c r="X17381" t="s">
        <v>617</v>
      </c>
      <c r="Y17381" t="s">
        <v>386</v>
      </c>
      <c r="Z17381" t="s">
        <v>44659</v>
      </c>
      <c r="AA17381" t="s">
        <v>34257</v>
      </c>
      <c r="AB17381" t="s">
        <v>33841</v>
      </c>
      <c r="AO17381" s="171"/>
      <c r="AP17381" s="171"/>
      <c r="AQ17381" s="171"/>
      <c r="AR17381" s="171"/>
    </row>
    <row r="17382" spans="24:44">
      <c r="X17382" t="s">
        <v>44660</v>
      </c>
      <c r="Y17382" t="s">
        <v>389</v>
      </c>
      <c r="Z17382" t="s">
        <v>44661</v>
      </c>
      <c r="AA17382" t="s">
        <v>34257</v>
      </c>
      <c r="AB17382" t="s">
        <v>33841</v>
      </c>
      <c r="AO17382" s="171"/>
      <c r="AP17382" s="171"/>
      <c r="AQ17382" s="171"/>
      <c r="AR17382" s="171"/>
    </row>
    <row r="17383" spans="24:44">
      <c r="X17383" t="s">
        <v>629</v>
      </c>
      <c r="Y17383" t="s">
        <v>386</v>
      </c>
      <c r="Z17383" t="s">
        <v>44662</v>
      </c>
      <c r="AA17383" t="s">
        <v>34257</v>
      </c>
      <c r="AB17383" t="s">
        <v>33841</v>
      </c>
      <c r="AO17383" s="171"/>
      <c r="AP17383" s="171"/>
      <c r="AQ17383" s="171"/>
      <c r="AR17383" s="171"/>
    </row>
    <row r="17384" spans="24:44">
      <c r="X17384" t="s">
        <v>639</v>
      </c>
      <c r="Y17384" t="s">
        <v>386</v>
      </c>
      <c r="Z17384" t="s">
        <v>44663</v>
      </c>
      <c r="AA17384" t="s">
        <v>34257</v>
      </c>
      <c r="AB17384" t="s">
        <v>33841</v>
      </c>
      <c r="AO17384" s="171"/>
      <c r="AP17384" s="171"/>
      <c r="AQ17384" s="171"/>
      <c r="AR17384" s="171"/>
    </row>
    <row r="17385" spans="24:44">
      <c r="X17385" t="s">
        <v>650</v>
      </c>
      <c r="Y17385" t="s">
        <v>386</v>
      </c>
      <c r="Z17385" t="s">
        <v>44664</v>
      </c>
      <c r="AA17385" t="s">
        <v>34257</v>
      </c>
      <c r="AB17385" t="s">
        <v>33841</v>
      </c>
      <c r="AO17385" s="171"/>
      <c r="AP17385" s="171"/>
      <c r="AQ17385" s="171"/>
      <c r="AR17385" s="171"/>
    </row>
    <row r="17386" spans="24:44">
      <c r="X17386" t="s">
        <v>661</v>
      </c>
      <c r="Y17386" t="s">
        <v>386</v>
      </c>
      <c r="Z17386" t="s">
        <v>43961</v>
      </c>
      <c r="AA17386" t="s">
        <v>34257</v>
      </c>
      <c r="AB17386" t="s">
        <v>33841</v>
      </c>
      <c r="AO17386" s="171"/>
      <c r="AP17386" s="171"/>
      <c r="AQ17386" s="171"/>
      <c r="AR17386" s="171"/>
    </row>
    <row r="17387" spans="24:44">
      <c r="X17387" t="s">
        <v>672</v>
      </c>
      <c r="Y17387" t="s">
        <v>386</v>
      </c>
      <c r="Z17387" t="s">
        <v>43962</v>
      </c>
      <c r="AA17387" t="s">
        <v>34257</v>
      </c>
      <c r="AB17387" t="s">
        <v>33841</v>
      </c>
      <c r="AO17387" s="171"/>
      <c r="AP17387" s="171"/>
      <c r="AQ17387" s="171"/>
      <c r="AR17387" s="171"/>
    </row>
    <row r="17388" spans="24:44">
      <c r="X17388" t="s">
        <v>684</v>
      </c>
      <c r="Y17388" t="s">
        <v>386</v>
      </c>
      <c r="Z17388" t="s">
        <v>43963</v>
      </c>
      <c r="AA17388" t="s">
        <v>34257</v>
      </c>
      <c r="AB17388" t="s">
        <v>33841</v>
      </c>
      <c r="AO17388" s="171"/>
      <c r="AP17388" s="171"/>
      <c r="AQ17388" s="171"/>
      <c r="AR17388" s="171"/>
    </row>
    <row r="17389" spans="24:44">
      <c r="X17389" t="s">
        <v>695</v>
      </c>
      <c r="Y17389" t="s">
        <v>386</v>
      </c>
      <c r="Z17389" t="s">
        <v>43964</v>
      </c>
      <c r="AA17389" t="s">
        <v>34257</v>
      </c>
      <c r="AB17389" t="s">
        <v>33841</v>
      </c>
      <c r="AO17389" s="171"/>
      <c r="AP17389" s="171"/>
      <c r="AQ17389" s="171"/>
      <c r="AR17389" s="171"/>
    </row>
    <row r="17390" spans="24:44">
      <c r="X17390" t="s">
        <v>44665</v>
      </c>
      <c r="Y17390" t="s">
        <v>386</v>
      </c>
      <c r="Z17390" t="s">
        <v>43966</v>
      </c>
      <c r="AA17390" t="s">
        <v>34257</v>
      </c>
      <c r="AB17390" t="s">
        <v>33841</v>
      </c>
      <c r="AO17390" s="171"/>
      <c r="AP17390" s="171"/>
      <c r="AQ17390" s="171"/>
      <c r="AR17390" s="171"/>
    </row>
    <row r="17391" spans="24:44">
      <c r="X17391" t="s">
        <v>44666</v>
      </c>
      <c r="Y17391" t="s">
        <v>386</v>
      </c>
      <c r="Z17391" t="s">
        <v>43968</v>
      </c>
      <c r="AA17391" t="s">
        <v>34257</v>
      </c>
      <c r="AB17391" t="s">
        <v>33841</v>
      </c>
      <c r="AO17391" s="171"/>
      <c r="AP17391" s="171"/>
      <c r="AQ17391" s="171"/>
      <c r="AR17391" s="171"/>
    </row>
    <row r="17392" spans="24:44">
      <c r="X17392" t="s">
        <v>44667</v>
      </c>
      <c r="Y17392" t="s">
        <v>389</v>
      </c>
      <c r="Z17392" t="s">
        <v>43970</v>
      </c>
      <c r="AA17392" t="s">
        <v>34257</v>
      </c>
      <c r="AB17392" t="s">
        <v>33841</v>
      </c>
      <c r="AO17392" s="171"/>
      <c r="AP17392" s="171"/>
      <c r="AQ17392" s="171"/>
      <c r="AR17392" s="171"/>
    </row>
    <row r="17393" spans="24:44">
      <c r="X17393" t="s">
        <v>44668</v>
      </c>
      <c r="Y17393" t="s">
        <v>389</v>
      </c>
      <c r="Z17393" t="s">
        <v>44669</v>
      </c>
      <c r="AA17393" t="s">
        <v>34257</v>
      </c>
      <c r="AB17393" t="s">
        <v>33841</v>
      </c>
      <c r="AO17393" s="171"/>
      <c r="AP17393" s="171"/>
      <c r="AQ17393" s="171"/>
      <c r="AR17393" s="171"/>
    </row>
    <row r="17394" spans="24:44">
      <c r="X17394" t="s">
        <v>44670</v>
      </c>
      <c r="Y17394" t="s">
        <v>386</v>
      </c>
      <c r="Z17394" t="s">
        <v>44671</v>
      </c>
      <c r="AA17394" t="s">
        <v>34257</v>
      </c>
      <c r="AB17394" t="s">
        <v>33841</v>
      </c>
      <c r="AO17394" s="171"/>
      <c r="AP17394" s="171"/>
      <c r="AQ17394" s="171"/>
      <c r="AR17394" s="171"/>
    </row>
    <row r="17395" spans="24:44">
      <c r="X17395" t="s">
        <v>44672</v>
      </c>
      <c r="Y17395" t="s">
        <v>389</v>
      </c>
      <c r="Z17395" t="s">
        <v>44673</v>
      </c>
      <c r="AA17395" t="s">
        <v>34257</v>
      </c>
      <c r="AB17395" t="s">
        <v>33841</v>
      </c>
      <c r="AO17395" s="171"/>
      <c r="AP17395" s="171"/>
      <c r="AQ17395" s="171"/>
      <c r="AR17395" s="171"/>
    </row>
    <row r="17396" spans="24:44">
      <c r="X17396" t="s">
        <v>44674</v>
      </c>
      <c r="Y17396" t="s">
        <v>386</v>
      </c>
      <c r="Z17396" t="s">
        <v>43977</v>
      </c>
      <c r="AA17396" t="s">
        <v>34257</v>
      </c>
      <c r="AB17396" t="s">
        <v>33841</v>
      </c>
      <c r="AO17396" s="171"/>
      <c r="AP17396" s="171"/>
      <c r="AQ17396" s="171"/>
      <c r="AR17396" s="171"/>
    </row>
    <row r="17397" spans="24:44">
      <c r="X17397" t="s">
        <v>44675</v>
      </c>
      <c r="Y17397" t="s">
        <v>386</v>
      </c>
      <c r="Z17397" t="s">
        <v>43979</v>
      </c>
      <c r="AA17397" t="s">
        <v>34257</v>
      </c>
      <c r="AB17397" t="s">
        <v>33841</v>
      </c>
      <c r="AO17397" s="171"/>
      <c r="AP17397" s="171"/>
      <c r="AQ17397" s="171"/>
      <c r="AR17397" s="171"/>
    </row>
    <row r="17398" spans="24:44">
      <c r="X17398" t="s">
        <v>44676</v>
      </c>
      <c r="Y17398" t="s">
        <v>386</v>
      </c>
      <c r="Z17398" t="s">
        <v>43981</v>
      </c>
      <c r="AA17398" t="s">
        <v>34257</v>
      </c>
      <c r="AB17398" t="s">
        <v>33841</v>
      </c>
      <c r="AO17398" s="171"/>
      <c r="AP17398" s="171"/>
      <c r="AQ17398" s="171"/>
      <c r="AR17398" s="171"/>
    </row>
    <row r="17399" spans="24:44">
      <c r="X17399" t="s">
        <v>706</v>
      </c>
      <c r="Y17399" t="s">
        <v>386</v>
      </c>
      <c r="Z17399" t="s">
        <v>44677</v>
      </c>
      <c r="AA17399" t="s">
        <v>34257</v>
      </c>
      <c r="AB17399" t="s">
        <v>33841</v>
      </c>
      <c r="AO17399" s="171"/>
      <c r="AP17399" s="171"/>
      <c r="AQ17399" s="171"/>
      <c r="AR17399" s="171"/>
    </row>
    <row r="17400" spans="24:44">
      <c r="X17400" t="s">
        <v>44678</v>
      </c>
      <c r="Y17400" t="s">
        <v>386</v>
      </c>
      <c r="Z17400" t="s">
        <v>44679</v>
      </c>
      <c r="AA17400" t="s">
        <v>43717</v>
      </c>
      <c r="AB17400" t="s">
        <v>33841</v>
      </c>
      <c r="AO17400" s="171"/>
      <c r="AP17400" s="171"/>
      <c r="AQ17400" s="171"/>
      <c r="AR17400" s="171"/>
    </row>
    <row r="17401" spans="24:44">
      <c r="X17401" t="s">
        <v>44680</v>
      </c>
      <c r="Y17401" t="s">
        <v>386</v>
      </c>
      <c r="Z17401" t="s">
        <v>43986</v>
      </c>
      <c r="AA17401" t="s">
        <v>34257</v>
      </c>
      <c r="AB17401" t="s">
        <v>33841</v>
      </c>
      <c r="AO17401" s="171"/>
      <c r="AP17401" s="171"/>
      <c r="AQ17401" s="171"/>
      <c r="AR17401" s="171"/>
    </row>
    <row r="17402" spans="24:44">
      <c r="X17402" t="s">
        <v>44681</v>
      </c>
      <c r="Y17402" t="s">
        <v>386</v>
      </c>
      <c r="Z17402" t="s">
        <v>43988</v>
      </c>
      <c r="AA17402" t="s">
        <v>43717</v>
      </c>
      <c r="AB17402" t="s">
        <v>33841</v>
      </c>
      <c r="AO17402" s="171"/>
      <c r="AP17402" s="171"/>
      <c r="AQ17402" s="171"/>
      <c r="AR17402" s="171"/>
    </row>
    <row r="17403" spans="24:44">
      <c r="X17403" t="s">
        <v>44682</v>
      </c>
      <c r="Y17403" t="s">
        <v>386</v>
      </c>
      <c r="Z17403" t="s">
        <v>43990</v>
      </c>
      <c r="AA17403" t="s">
        <v>34257</v>
      </c>
      <c r="AB17403" t="s">
        <v>33841</v>
      </c>
      <c r="AO17403" s="171"/>
      <c r="AP17403" s="171"/>
      <c r="AQ17403" s="171"/>
      <c r="AR17403" s="171"/>
    </row>
    <row r="17404" spans="24:44">
      <c r="X17404" t="s">
        <v>44683</v>
      </c>
      <c r="Y17404" t="s">
        <v>386</v>
      </c>
      <c r="Z17404" t="s">
        <v>43992</v>
      </c>
      <c r="AA17404" t="s">
        <v>34257</v>
      </c>
      <c r="AB17404" t="s">
        <v>33841</v>
      </c>
      <c r="AO17404" s="171"/>
      <c r="AP17404" s="171"/>
      <c r="AQ17404" s="171"/>
      <c r="AR17404" s="171"/>
    </row>
    <row r="17405" spans="24:44">
      <c r="X17405" t="s">
        <v>44684</v>
      </c>
      <c r="Y17405" t="s">
        <v>386</v>
      </c>
      <c r="Z17405" t="s">
        <v>43994</v>
      </c>
      <c r="AA17405" t="s">
        <v>43717</v>
      </c>
      <c r="AB17405" t="s">
        <v>33841</v>
      </c>
      <c r="AO17405" s="171"/>
      <c r="AP17405" s="171"/>
      <c r="AQ17405" s="171"/>
      <c r="AR17405" s="171"/>
    </row>
    <row r="17406" spans="24:44">
      <c r="X17406" t="s">
        <v>44685</v>
      </c>
      <c r="Y17406" t="s">
        <v>389</v>
      </c>
      <c r="Z17406" t="s">
        <v>44686</v>
      </c>
      <c r="AA17406" t="s">
        <v>34257</v>
      </c>
      <c r="AB17406" t="s">
        <v>33841</v>
      </c>
      <c r="AO17406" s="171"/>
      <c r="AP17406" s="171"/>
      <c r="AQ17406" s="171"/>
      <c r="AR17406" s="171"/>
    </row>
    <row r="17407" spans="24:44">
      <c r="X17407" t="s">
        <v>717</v>
      </c>
      <c r="Y17407" t="s">
        <v>386</v>
      </c>
      <c r="Z17407" t="s">
        <v>43997</v>
      </c>
      <c r="AA17407" t="s">
        <v>43717</v>
      </c>
      <c r="AB17407" t="s">
        <v>33841</v>
      </c>
      <c r="AO17407" s="171"/>
      <c r="AP17407" s="171"/>
      <c r="AQ17407" s="171"/>
      <c r="AR17407" s="171"/>
    </row>
    <row r="17408" spans="24:44">
      <c r="X17408" t="s">
        <v>44687</v>
      </c>
      <c r="Y17408" t="s">
        <v>386</v>
      </c>
      <c r="Z17408" t="s">
        <v>44688</v>
      </c>
      <c r="AA17408" t="s">
        <v>34257</v>
      </c>
      <c r="AB17408" t="s">
        <v>33841</v>
      </c>
      <c r="AO17408" s="171"/>
      <c r="AP17408" s="171"/>
      <c r="AQ17408" s="171"/>
      <c r="AR17408" s="171"/>
    </row>
    <row r="17409" spans="24:44">
      <c r="X17409" t="s">
        <v>44689</v>
      </c>
      <c r="Y17409" t="s">
        <v>386</v>
      </c>
      <c r="Z17409" t="s">
        <v>44001</v>
      </c>
      <c r="AA17409" t="s">
        <v>34257</v>
      </c>
      <c r="AB17409" t="s">
        <v>33841</v>
      </c>
      <c r="AO17409" s="171"/>
      <c r="AP17409" s="171"/>
      <c r="AQ17409" s="171"/>
      <c r="AR17409" s="171"/>
    </row>
    <row r="17410" spans="24:44">
      <c r="X17410" t="s">
        <v>44690</v>
      </c>
      <c r="Y17410" t="s">
        <v>386</v>
      </c>
      <c r="Z17410" t="s">
        <v>44691</v>
      </c>
      <c r="AA17410" t="s">
        <v>43717</v>
      </c>
      <c r="AB17410" t="s">
        <v>33841</v>
      </c>
      <c r="AO17410" s="171"/>
      <c r="AP17410" s="171"/>
      <c r="AQ17410" s="171"/>
      <c r="AR17410" s="171"/>
    </row>
    <row r="17411" spans="24:44">
      <c r="X17411" t="s">
        <v>44692</v>
      </c>
      <c r="Y17411" t="s">
        <v>386</v>
      </c>
      <c r="Z17411" t="s">
        <v>44693</v>
      </c>
      <c r="AA17411" t="s">
        <v>34257</v>
      </c>
      <c r="AB17411" t="s">
        <v>33841</v>
      </c>
      <c r="AO17411" s="171"/>
      <c r="AP17411" s="171"/>
      <c r="AQ17411" s="171"/>
      <c r="AR17411" s="171"/>
    </row>
    <row r="17412" spans="24:44">
      <c r="X17412" t="s">
        <v>44694</v>
      </c>
      <c r="Y17412" t="s">
        <v>386</v>
      </c>
      <c r="Z17412" t="s">
        <v>44695</v>
      </c>
      <c r="AA17412" t="s">
        <v>34257</v>
      </c>
      <c r="AB17412" t="s">
        <v>33841</v>
      </c>
      <c r="AO17412" s="171"/>
      <c r="AP17412" s="171"/>
      <c r="AQ17412" s="171"/>
      <c r="AR17412" s="171"/>
    </row>
    <row r="17413" spans="24:44">
      <c r="X17413" t="s">
        <v>728</v>
      </c>
      <c r="Y17413" t="s">
        <v>386</v>
      </c>
      <c r="Z17413" t="s">
        <v>44696</v>
      </c>
      <c r="AA17413" t="s">
        <v>43717</v>
      </c>
      <c r="AB17413" t="s">
        <v>33841</v>
      </c>
      <c r="AO17413" s="171"/>
      <c r="AP17413" s="171"/>
      <c r="AQ17413" s="171"/>
      <c r="AR17413" s="171"/>
    </row>
    <row r="17414" spans="24:44">
      <c r="X17414" t="s">
        <v>44697</v>
      </c>
      <c r="Y17414" t="s">
        <v>386</v>
      </c>
      <c r="Z17414" t="s">
        <v>44010</v>
      </c>
      <c r="AA17414" t="s">
        <v>34257</v>
      </c>
      <c r="AB17414" t="s">
        <v>33841</v>
      </c>
      <c r="AO17414" s="171"/>
      <c r="AP17414" s="171"/>
      <c r="AQ17414" s="171"/>
      <c r="AR17414" s="171"/>
    </row>
    <row r="17415" spans="24:44">
      <c r="X17415" t="s">
        <v>44698</v>
      </c>
      <c r="Y17415" t="s">
        <v>386</v>
      </c>
      <c r="Z17415" t="s">
        <v>44012</v>
      </c>
      <c r="AA17415" t="s">
        <v>34257</v>
      </c>
      <c r="AB17415" t="s">
        <v>33841</v>
      </c>
      <c r="AO17415" s="171"/>
      <c r="AP17415" s="171"/>
      <c r="AQ17415" s="171"/>
      <c r="AR17415" s="171"/>
    </row>
    <row r="17416" spans="24:44">
      <c r="X17416" t="s">
        <v>44699</v>
      </c>
      <c r="Y17416" t="s">
        <v>386</v>
      </c>
      <c r="Z17416" t="s">
        <v>44014</v>
      </c>
      <c r="AA17416" t="s">
        <v>34257</v>
      </c>
      <c r="AB17416" t="s">
        <v>33841</v>
      </c>
      <c r="AO17416" s="171"/>
      <c r="AP17416" s="171"/>
      <c r="AQ17416" s="171"/>
      <c r="AR17416" s="171"/>
    </row>
    <row r="17417" spans="24:44">
      <c r="X17417" t="s">
        <v>739</v>
      </c>
      <c r="Y17417" t="s">
        <v>386</v>
      </c>
      <c r="Z17417" t="s">
        <v>44015</v>
      </c>
      <c r="AA17417" t="s">
        <v>34257</v>
      </c>
      <c r="AB17417" t="s">
        <v>33841</v>
      </c>
      <c r="AO17417" s="171"/>
      <c r="AP17417" s="171"/>
      <c r="AQ17417" s="171"/>
      <c r="AR17417" s="171"/>
    </row>
    <row r="17418" spans="24:44">
      <c r="X17418" t="s">
        <v>44700</v>
      </c>
      <c r="Y17418" t="s">
        <v>386</v>
      </c>
      <c r="Z17418" t="s">
        <v>44701</v>
      </c>
      <c r="AA17418" t="s">
        <v>34257</v>
      </c>
      <c r="AB17418" t="s">
        <v>33841</v>
      </c>
      <c r="AO17418" s="171"/>
      <c r="AP17418" s="171"/>
      <c r="AQ17418" s="171"/>
      <c r="AR17418" s="171"/>
    </row>
    <row r="17419" spans="24:44">
      <c r="X17419" t="s">
        <v>44702</v>
      </c>
      <c r="Y17419" t="s">
        <v>386</v>
      </c>
      <c r="Z17419" t="s">
        <v>44017</v>
      </c>
      <c r="AA17419" t="s">
        <v>43717</v>
      </c>
      <c r="AB17419" t="s">
        <v>33841</v>
      </c>
      <c r="AO17419" s="171"/>
      <c r="AP17419" s="171"/>
      <c r="AQ17419" s="171"/>
      <c r="AR17419" s="171"/>
    </row>
    <row r="17420" spans="24:44">
      <c r="X17420" t="s">
        <v>44703</v>
      </c>
      <c r="Y17420" t="s">
        <v>386</v>
      </c>
      <c r="Z17420" t="s">
        <v>44019</v>
      </c>
      <c r="AA17420" t="s">
        <v>43717</v>
      </c>
      <c r="AB17420" t="s">
        <v>33841</v>
      </c>
      <c r="AO17420" s="171"/>
      <c r="AP17420" s="171"/>
      <c r="AQ17420" s="171"/>
      <c r="AR17420" s="171"/>
    </row>
    <row r="17421" spans="24:44">
      <c r="X17421" t="s">
        <v>44704</v>
      </c>
      <c r="Y17421" t="s">
        <v>386</v>
      </c>
      <c r="Z17421" t="s">
        <v>44021</v>
      </c>
      <c r="AA17421" t="s">
        <v>34257</v>
      </c>
      <c r="AB17421" t="s">
        <v>33841</v>
      </c>
      <c r="AO17421" s="171"/>
      <c r="AP17421" s="171"/>
      <c r="AQ17421" s="171"/>
      <c r="AR17421" s="171"/>
    </row>
    <row r="17422" spans="24:44">
      <c r="X17422" t="s">
        <v>748</v>
      </c>
      <c r="Y17422" t="s">
        <v>386</v>
      </c>
      <c r="Z17422" t="s">
        <v>44022</v>
      </c>
      <c r="AA17422" t="s">
        <v>34257</v>
      </c>
      <c r="AB17422" t="s">
        <v>33841</v>
      </c>
      <c r="AO17422" s="171"/>
      <c r="AP17422" s="171"/>
      <c r="AQ17422" s="171"/>
      <c r="AR17422" s="171"/>
    </row>
    <row r="17423" spans="24:44">
      <c r="X17423" t="s">
        <v>759</v>
      </c>
      <c r="Y17423" t="s">
        <v>386</v>
      </c>
      <c r="Z17423" t="s">
        <v>44023</v>
      </c>
      <c r="AA17423" t="s">
        <v>34257</v>
      </c>
      <c r="AB17423" t="s">
        <v>33841</v>
      </c>
      <c r="AO17423" s="171"/>
      <c r="AP17423" s="171"/>
      <c r="AQ17423" s="171"/>
      <c r="AR17423" s="171"/>
    </row>
    <row r="17424" spans="24:44">
      <c r="X17424" t="s">
        <v>44705</v>
      </c>
      <c r="Y17424" t="s">
        <v>386</v>
      </c>
      <c r="Z17424" t="s">
        <v>42479</v>
      </c>
      <c r="AA17424" t="s">
        <v>34257</v>
      </c>
      <c r="AB17424" t="s">
        <v>33841</v>
      </c>
      <c r="AO17424" s="171"/>
      <c r="AP17424" s="171"/>
      <c r="AQ17424" s="171"/>
      <c r="AR17424" s="171"/>
    </row>
    <row r="17425" spans="24:44">
      <c r="X17425" t="s">
        <v>44706</v>
      </c>
      <c r="Y17425" t="s">
        <v>386</v>
      </c>
      <c r="Z17425" t="s">
        <v>44707</v>
      </c>
      <c r="AA17425" t="s">
        <v>34257</v>
      </c>
      <c r="AB17425" t="s">
        <v>33841</v>
      </c>
      <c r="AO17425" s="171"/>
      <c r="AP17425" s="171"/>
      <c r="AQ17425" s="171"/>
      <c r="AR17425" s="171"/>
    </row>
    <row r="17426" spans="24:44">
      <c r="X17426" t="s">
        <v>44708</v>
      </c>
      <c r="Y17426" t="s">
        <v>389</v>
      </c>
      <c r="Z17426" t="s">
        <v>44709</v>
      </c>
      <c r="AA17426" t="s">
        <v>43691</v>
      </c>
      <c r="AB17426" t="s">
        <v>125</v>
      </c>
      <c r="AO17426" s="171"/>
      <c r="AP17426" s="171"/>
      <c r="AQ17426" s="171"/>
      <c r="AR17426" s="171"/>
    </row>
    <row r="17427" spans="24:44">
      <c r="X17427" t="s">
        <v>44708</v>
      </c>
      <c r="Y17427" t="s">
        <v>389</v>
      </c>
      <c r="Z17427" t="s">
        <v>44709</v>
      </c>
      <c r="AA17427" t="s">
        <v>43691</v>
      </c>
      <c r="AB17427" t="s">
        <v>125</v>
      </c>
      <c r="AO17427" s="171"/>
      <c r="AP17427" s="171"/>
      <c r="AQ17427" s="171"/>
      <c r="AR17427" s="171"/>
    </row>
    <row r="17428" spans="24:44">
      <c r="X17428" t="s">
        <v>44710</v>
      </c>
      <c r="Y17428" t="s">
        <v>389</v>
      </c>
      <c r="Z17428" t="s">
        <v>44711</v>
      </c>
      <c r="AA17428" t="s">
        <v>37300</v>
      </c>
      <c r="AB17428" t="s">
        <v>125</v>
      </c>
      <c r="AO17428" s="171"/>
      <c r="AP17428" s="171"/>
      <c r="AQ17428" s="171"/>
      <c r="AR17428" s="171"/>
    </row>
    <row r="17429" spans="24:44">
      <c r="X17429" t="s">
        <v>44712</v>
      </c>
      <c r="Y17429" t="s">
        <v>389</v>
      </c>
      <c r="Z17429" t="s">
        <v>44713</v>
      </c>
      <c r="AA17429" t="s">
        <v>34094</v>
      </c>
      <c r="AB17429" t="s">
        <v>125</v>
      </c>
      <c r="AO17429" s="171"/>
      <c r="AP17429" s="171"/>
      <c r="AQ17429" s="171"/>
      <c r="AR17429" s="171"/>
    </row>
    <row r="17430" spans="24:44">
      <c r="X17430" t="s">
        <v>44714</v>
      </c>
      <c r="Y17430" t="s">
        <v>389</v>
      </c>
      <c r="Z17430" t="s">
        <v>36462</v>
      </c>
      <c r="AA17430" t="s">
        <v>34094</v>
      </c>
      <c r="AB17430" t="s">
        <v>125</v>
      </c>
      <c r="AO17430" s="171"/>
      <c r="AP17430" s="171"/>
      <c r="AQ17430" s="171"/>
      <c r="AR17430" s="171"/>
    </row>
    <row r="17431" spans="24:44">
      <c r="X17431" t="s">
        <v>44715</v>
      </c>
      <c r="Y17431" t="s">
        <v>389</v>
      </c>
      <c r="Z17431" t="s">
        <v>44716</v>
      </c>
      <c r="AA17431" t="s">
        <v>34094</v>
      </c>
      <c r="AB17431" t="s">
        <v>125</v>
      </c>
      <c r="AO17431" s="171"/>
      <c r="AP17431" s="171"/>
      <c r="AQ17431" s="171"/>
      <c r="AR17431" s="171"/>
    </row>
    <row r="17432" spans="24:44">
      <c r="X17432" t="s">
        <v>44717</v>
      </c>
      <c r="Y17432" t="s">
        <v>389</v>
      </c>
      <c r="Z17432" t="s">
        <v>44718</v>
      </c>
      <c r="AA17432" t="s">
        <v>34094</v>
      </c>
      <c r="AB17432" t="s">
        <v>125</v>
      </c>
      <c r="AO17432" s="171"/>
      <c r="AP17432" s="171"/>
      <c r="AQ17432" s="171"/>
      <c r="AR17432" s="171"/>
    </row>
    <row r="17433" spans="24:44">
      <c r="X17433" t="s">
        <v>44719</v>
      </c>
      <c r="Y17433" t="s">
        <v>389</v>
      </c>
      <c r="Z17433" t="s">
        <v>44720</v>
      </c>
      <c r="AA17433" t="s">
        <v>34094</v>
      </c>
      <c r="AB17433" t="s">
        <v>125</v>
      </c>
      <c r="AO17433" s="171"/>
      <c r="AP17433" s="171"/>
      <c r="AQ17433" s="171"/>
      <c r="AR17433" s="171"/>
    </row>
    <row r="17434" spans="24:44">
      <c r="X17434" t="s">
        <v>44721</v>
      </c>
      <c r="Y17434" t="s">
        <v>389</v>
      </c>
      <c r="Z17434" t="s">
        <v>44722</v>
      </c>
      <c r="AA17434" t="s">
        <v>44723</v>
      </c>
      <c r="AB17434" t="s">
        <v>125</v>
      </c>
      <c r="AO17434" s="171"/>
      <c r="AP17434" s="171"/>
      <c r="AQ17434" s="171"/>
      <c r="AR17434" s="171"/>
    </row>
    <row r="17435" spans="24:44">
      <c r="X17435" t="s">
        <v>44724</v>
      </c>
      <c r="Y17435" t="s">
        <v>389</v>
      </c>
      <c r="Z17435" t="s">
        <v>44725</v>
      </c>
      <c r="AA17435" t="s">
        <v>34094</v>
      </c>
      <c r="AB17435" t="s">
        <v>125</v>
      </c>
      <c r="AO17435" s="171"/>
      <c r="AP17435" s="171"/>
      <c r="AQ17435" s="171"/>
      <c r="AR17435" s="171"/>
    </row>
    <row r="17436" spans="24:44">
      <c r="X17436" t="s">
        <v>44726</v>
      </c>
      <c r="Y17436" t="s">
        <v>386</v>
      </c>
      <c r="Z17436" t="s">
        <v>44727</v>
      </c>
      <c r="AA17436" t="s">
        <v>34094</v>
      </c>
      <c r="AB17436" t="s">
        <v>125</v>
      </c>
      <c r="AO17436" s="171"/>
      <c r="AP17436" s="171"/>
      <c r="AQ17436" s="171"/>
      <c r="AR17436" s="171"/>
    </row>
    <row r="17437" spans="24:44">
      <c r="X17437" t="s">
        <v>44728</v>
      </c>
      <c r="Y17437" t="s">
        <v>386</v>
      </c>
      <c r="Z17437" t="s">
        <v>36477</v>
      </c>
      <c r="AA17437" t="s">
        <v>34094</v>
      </c>
      <c r="AB17437" t="s">
        <v>125</v>
      </c>
      <c r="AO17437" s="171"/>
      <c r="AP17437" s="171"/>
      <c r="AQ17437" s="171"/>
      <c r="AR17437" s="171"/>
    </row>
    <row r="17438" spans="24:44">
      <c r="X17438" t="s">
        <v>44729</v>
      </c>
      <c r="Y17438" t="s">
        <v>389</v>
      </c>
      <c r="Z17438" t="s">
        <v>44730</v>
      </c>
      <c r="AA17438" t="s">
        <v>34094</v>
      </c>
      <c r="AB17438" t="s">
        <v>125</v>
      </c>
      <c r="AO17438" s="171"/>
      <c r="AP17438" s="171"/>
      <c r="AQ17438" s="171"/>
      <c r="AR17438" s="171"/>
    </row>
    <row r="17439" spans="24:44">
      <c r="X17439" t="s">
        <v>44731</v>
      </c>
      <c r="Y17439" t="s">
        <v>389</v>
      </c>
      <c r="Z17439" t="s">
        <v>44732</v>
      </c>
      <c r="AA17439" t="s">
        <v>34094</v>
      </c>
      <c r="AB17439" t="s">
        <v>125</v>
      </c>
      <c r="AO17439" s="171"/>
      <c r="AP17439" s="171"/>
      <c r="AQ17439" s="171"/>
      <c r="AR17439" s="171"/>
    </row>
    <row r="17440" spans="24:44">
      <c r="X17440" t="s">
        <v>44733</v>
      </c>
      <c r="Y17440" t="s">
        <v>389</v>
      </c>
      <c r="Z17440" t="s">
        <v>36483</v>
      </c>
      <c r="AA17440" t="s">
        <v>34822</v>
      </c>
      <c r="AB17440" t="s">
        <v>125</v>
      </c>
      <c r="AO17440" s="171"/>
      <c r="AP17440" s="171"/>
      <c r="AQ17440" s="171"/>
      <c r="AR17440" s="171"/>
    </row>
    <row r="17441" spans="24:44">
      <c r="X17441" t="s">
        <v>44734</v>
      </c>
      <c r="Y17441" t="s">
        <v>389</v>
      </c>
      <c r="Z17441" t="s">
        <v>44735</v>
      </c>
      <c r="AA17441" t="s">
        <v>34094</v>
      </c>
      <c r="AB17441" t="s">
        <v>125</v>
      </c>
      <c r="AO17441" s="171"/>
      <c r="AP17441" s="171"/>
      <c r="AQ17441" s="171"/>
      <c r="AR17441" s="171"/>
    </row>
    <row r="17442" spans="24:44">
      <c r="X17442" t="s">
        <v>44736</v>
      </c>
      <c r="Y17442" t="s">
        <v>389</v>
      </c>
      <c r="Z17442" t="s">
        <v>44737</v>
      </c>
      <c r="AA17442" t="s">
        <v>34094</v>
      </c>
      <c r="AB17442" t="s">
        <v>125</v>
      </c>
      <c r="AO17442" s="171"/>
      <c r="AP17442" s="171"/>
      <c r="AQ17442" s="171"/>
      <c r="AR17442" s="171"/>
    </row>
    <row r="17443" spans="24:44">
      <c r="X17443" t="s">
        <v>44738</v>
      </c>
      <c r="Y17443" t="s">
        <v>389</v>
      </c>
      <c r="Z17443" t="s">
        <v>44739</v>
      </c>
      <c r="AA17443" t="s">
        <v>34094</v>
      </c>
      <c r="AB17443" t="s">
        <v>125</v>
      </c>
      <c r="AO17443" s="171"/>
      <c r="AP17443" s="171"/>
      <c r="AQ17443" s="171"/>
      <c r="AR17443" s="171"/>
    </row>
    <row r="17444" spans="24:44">
      <c r="X17444" t="s">
        <v>44740</v>
      </c>
      <c r="Y17444" t="s">
        <v>389</v>
      </c>
      <c r="Z17444" t="s">
        <v>44741</v>
      </c>
      <c r="AA17444" t="s">
        <v>34094</v>
      </c>
      <c r="AB17444" t="s">
        <v>125</v>
      </c>
      <c r="AO17444" s="171"/>
      <c r="AP17444" s="171"/>
      <c r="AQ17444" s="171"/>
      <c r="AR17444" s="171"/>
    </row>
    <row r="17445" spans="24:44">
      <c r="X17445" t="s">
        <v>44742</v>
      </c>
      <c r="Y17445" t="s">
        <v>389</v>
      </c>
      <c r="Z17445" t="s">
        <v>44743</v>
      </c>
      <c r="AA17445" t="s">
        <v>34094</v>
      </c>
      <c r="AB17445" t="s">
        <v>125</v>
      </c>
      <c r="AO17445" s="171"/>
      <c r="AP17445" s="171"/>
      <c r="AQ17445" s="171"/>
      <c r="AR17445" s="171"/>
    </row>
    <row r="17446" spans="24:44">
      <c r="X17446" t="s">
        <v>44744</v>
      </c>
      <c r="Y17446" t="s">
        <v>389</v>
      </c>
      <c r="Z17446" t="s">
        <v>44745</v>
      </c>
      <c r="AA17446" t="s">
        <v>34094</v>
      </c>
      <c r="AB17446" t="s">
        <v>125</v>
      </c>
      <c r="AO17446" s="171"/>
      <c r="AP17446" s="171"/>
      <c r="AQ17446" s="171"/>
      <c r="AR17446" s="171"/>
    </row>
    <row r="17447" spans="24:44">
      <c r="X17447" t="s">
        <v>44746</v>
      </c>
      <c r="Y17447" t="s">
        <v>386</v>
      </c>
      <c r="Z17447" t="s">
        <v>36496</v>
      </c>
      <c r="AA17447" t="s">
        <v>34094</v>
      </c>
      <c r="AB17447" t="s">
        <v>125</v>
      </c>
      <c r="AO17447" s="171"/>
      <c r="AP17447" s="171"/>
      <c r="AQ17447" s="171"/>
      <c r="AR17447" s="171"/>
    </row>
    <row r="17448" spans="24:44">
      <c r="X17448" t="s">
        <v>44747</v>
      </c>
      <c r="Y17448" t="s">
        <v>389</v>
      </c>
      <c r="Z17448" t="s">
        <v>44748</v>
      </c>
      <c r="AA17448" t="s">
        <v>34094</v>
      </c>
      <c r="AB17448" t="s">
        <v>125</v>
      </c>
      <c r="AO17448" s="171"/>
      <c r="AP17448" s="171"/>
      <c r="AQ17448" s="171"/>
      <c r="AR17448" s="171"/>
    </row>
    <row r="17449" spans="24:44">
      <c r="X17449" t="s">
        <v>44749</v>
      </c>
      <c r="Y17449" t="s">
        <v>389</v>
      </c>
      <c r="Z17449" t="s">
        <v>36490</v>
      </c>
      <c r="AA17449" t="s">
        <v>34094</v>
      </c>
      <c r="AB17449" t="s">
        <v>125</v>
      </c>
      <c r="AO17449" s="171"/>
      <c r="AP17449" s="171"/>
      <c r="AQ17449" s="171"/>
      <c r="AR17449" s="171"/>
    </row>
    <row r="17450" spans="24:44">
      <c r="X17450" t="s">
        <v>44750</v>
      </c>
      <c r="Y17450" t="s">
        <v>389</v>
      </c>
      <c r="Z17450" t="s">
        <v>44751</v>
      </c>
      <c r="AA17450" t="s">
        <v>34094</v>
      </c>
      <c r="AB17450" t="s">
        <v>125</v>
      </c>
      <c r="AO17450" s="171"/>
      <c r="AP17450" s="171"/>
      <c r="AQ17450" s="171"/>
      <c r="AR17450" s="171"/>
    </row>
    <row r="17451" spans="24:44">
      <c r="X17451" t="s">
        <v>44752</v>
      </c>
      <c r="Y17451" t="s">
        <v>389</v>
      </c>
      <c r="Z17451" t="s">
        <v>44753</v>
      </c>
      <c r="AA17451" t="s">
        <v>34094</v>
      </c>
      <c r="AB17451" t="s">
        <v>125</v>
      </c>
      <c r="AO17451" s="171"/>
      <c r="AP17451" s="171"/>
      <c r="AQ17451" s="171"/>
      <c r="AR17451" s="171"/>
    </row>
    <row r="17452" spans="24:44">
      <c r="X17452" t="s">
        <v>44754</v>
      </c>
      <c r="Y17452" t="s">
        <v>389</v>
      </c>
      <c r="Z17452" t="s">
        <v>44755</v>
      </c>
      <c r="AA17452" t="s">
        <v>34094</v>
      </c>
      <c r="AB17452" t="s">
        <v>125</v>
      </c>
      <c r="AO17452" s="171"/>
      <c r="AP17452" s="171"/>
      <c r="AQ17452" s="171"/>
      <c r="AR17452" s="171"/>
    </row>
    <row r="17453" spans="24:44">
      <c r="X17453" t="s">
        <v>44756</v>
      </c>
      <c r="Y17453" t="s">
        <v>386</v>
      </c>
      <c r="Z17453" t="s">
        <v>44757</v>
      </c>
      <c r="AA17453" t="s">
        <v>43854</v>
      </c>
      <c r="AB17453" t="s">
        <v>125</v>
      </c>
      <c r="AO17453" s="171"/>
      <c r="AP17453" s="171"/>
      <c r="AQ17453" s="171"/>
      <c r="AR17453" s="171"/>
    </row>
    <row r="17454" spans="24:44">
      <c r="X17454" t="s">
        <v>44758</v>
      </c>
      <c r="Y17454" t="s">
        <v>386</v>
      </c>
      <c r="Z17454" t="s">
        <v>36510</v>
      </c>
      <c r="AA17454" t="s">
        <v>34395</v>
      </c>
      <c r="AB17454" t="s">
        <v>125</v>
      </c>
      <c r="AO17454" s="171"/>
      <c r="AP17454" s="171"/>
      <c r="AQ17454" s="171"/>
      <c r="AR17454" s="171"/>
    </row>
    <row r="17455" spans="24:44">
      <c r="X17455" t="s">
        <v>44759</v>
      </c>
      <c r="Y17455" t="s">
        <v>386</v>
      </c>
      <c r="Z17455" t="s">
        <v>44760</v>
      </c>
      <c r="AA17455" t="s">
        <v>34395</v>
      </c>
      <c r="AB17455" t="s">
        <v>125</v>
      </c>
      <c r="AO17455" s="171"/>
      <c r="AP17455" s="171"/>
      <c r="AQ17455" s="171"/>
      <c r="AR17455" s="171"/>
    </row>
    <row r="17456" spans="24:44">
      <c r="X17456" t="s">
        <v>44761</v>
      </c>
      <c r="Y17456" t="s">
        <v>389</v>
      </c>
      <c r="Z17456" t="s">
        <v>44762</v>
      </c>
      <c r="AA17456" t="s">
        <v>43862</v>
      </c>
      <c r="AB17456" t="s">
        <v>125</v>
      </c>
      <c r="AO17456" s="171"/>
      <c r="AP17456" s="171"/>
      <c r="AQ17456" s="171"/>
      <c r="AR17456" s="171"/>
    </row>
    <row r="17457" spans="24:44">
      <c r="X17457" t="s">
        <v>44763</v>
      </c>
      <c r="Y17457" t="s">
        <v>389</v>
      </c>
      <c r="Z17457" t="s">
        <v>36518</v>
      </c>
      <c r="AA17457" t="s">
        <v>34398</v>
      </c>
      <c r="AB17457" t="s">
        <v>125</v>
      </c>
      <c r="AO17457" s="171"/>
      <c r="AP17457" s="171"/>
      <c r="AQ17457" s="171"/>
      <c r="AR17457" s="171"/>
    </row>
    <row r="17458" spans="24:44">
      <c r="X17458" t="s">
        <v>44764</v>
      </c>
      <c r="Y17458" t="s">
        <v>389</v>
      </c>
      <c r="Z17458" t="s">
        <v>44765</v>
      </c>
      <c r="AA17458" t="s">
        <v>34401</v>
      </c>
      <c r="AB17458" t="s">
        <v>125</v>
      </c>
      <c r="AO17458" s="171"/>
      <c r="AP17458" s="171"/>
      <c r="AQ17458" s="171"/>
      <c r="AR17458" s="171"/>
    </row>
    <row r="17459" spans="24:44">
      <c r="X17459" t="s">
        <v>44766</v>
      </c>
      <c r="Y17459" t="s">
        <v>389</v>
      </c>
      <c r="Z17459" t="s">
        <v>44767</v>
      </c>
      <c r="AA17459" t="s">
        <v>44768</v>
      </c>
      <c r="AB17459" t="s">
        <v>125</v>
      </c>
      <c r="AO17459" s="171"/>
      <c r="AP17459" s="171"/>
      <c r="AQ17459" s="171"/>
      <c r="AR17459" s="171"/>
    </row>
    <row r="17460" spans="24:44">
      <c r="X17460" t="s">
        <v>44769</v>
      </c>
      <c r="Y17460" t="s">
        <v>389</v>
      </c>
      <c r="Z17460" t="s">
        <v>44770</v>
      </c>
      <c r="AA17460" t="s">
        <v>44771</v>
      </c>
      <c r="AB17460" t="s">
        <v>125</v>
      </c>
      <c r="AO17460" s="171"/>
      <c r="AP17460" s="171"/>
      <c r="AQ17460" s="171"/>
      <c r="AR17460" s="171"/>
    </row>
    <row r="17461" spans="24:44">
      <c r="X17461" t="s">
        <v>44772</v>
      </c>
      <c r="Y17461" t="s">
        <v>389</v>
      </c>
      <c r="Z17461" t="s">
        <v>44773</v>
      </c>
      <c r="AA17461" t="s">
        <v>44774</v>
      </c>
      <c r="AB17461" t="s">
        <v>125</v>
      </c>
      <c r="AO17461" s="171"/>
      <c r="AP17461" s="171"/>
      <c r="AQ17461" s="171"/>
      <c r="AR17461" s="171"/>
    </row>
    <row r="17462" spans="24:44">
      <c r="X17462" t="s">
        <v>44775</v>
      </c>
      <c r="Y17462" t="s">
        <v>386</v>
      </c>
      <c r="Z17462" t="s">
        <v>36530</v>
      </c>
      <c r="AA17462" t="s">
        <v>34404</v>
      </c>
      <c r="AB17462" t="s">
        <v>125</v>
      </c>
      <c r="AO17462" s="171"/>
      <c r="AP17462" s="171"/>
      <c r="AQ17462" s="171"/>
      <c r="AR17462" s="171"/>
    </row>
    <row r="17463" spans="24:44">
      <c r="X17463" t="s">
        <v>44776</v>
      </c>
      <c r="Y17463" t="s">
        <v>389</v>
      </c>
      <c r="Z17463" t="s">
        <v>37878</v>
      </c>
      <c r="AA17463" t="s">
        <v>34407</v>
      </c>
      <c r="AB17463" t="s">
        <v>125</v>
      </c>
      <c r="AO17463" s="171"/>
      <c r="AP17463" s="171"/>
      <c r="AQ17463" s="171"/>
      <c r="AR17463" s="171"/>
    </row>
    <row r="17464" spans="24:44">
      <c r="X17464" t="s">
        <v>44777</v>
      </c>
      <c r="Y17464" t="s">
        <v>389</v>
      </c>
      <c r="Z17464" t="s">
        <v>44778</v>
      </c>
      <c r="AA17464" t="s">
        <v>34418</v>
      </c>
      <c r="AB17464" t="s">
        <v>125</v>
      </c>
      <c r="AO17464" s="171"/>
      <c r="AP17464" s="171"/>
      <c r="AQ17464" s="171"/>
      <c r="AR17464" s="171"/>
    </row>
    <row r="17465" spans="24:44">
      <c r="X17465" t="s">
        <v>44779</v>
      </c>
      <c r="Y17465" t="s">
        <v>389</v>
      </c>
      <c r="Z17465" t="s">
        <v>44780</v>
      </c>
      <c r="AA17465" t="s">
        <v>34410</v>
      </c>
      <c r="AB17465" t="s">
        <v>125</v>
      </c>
      <c r="AO17465" s="171"/>
      <c r="AP17465" s="171"/>
      <c r="AQ17465" s="171"/>
      <c r="AR17465" s="171"/>
    </row>
    <row r="17466" spans="24:44">
      <c r="X17466" t="s">
        <v>44781</v>
      </c>
      <c r="Y17466" t="s">
        <v>386</v>
      </c>
      <c r="Z17466" t="s">
        <v>44782</v>
      </c>
      <c r="AA17466" t="s">
        <v>44783</v>
      </c>
      <c r="AB17466" t="s">
        <v>125</v>
      </c>
      <c r="AO17466" s="171"/>
      <c r="AP17466" s="171"/>
      <c r="AQ17466" s="171"/>
      <c r="AR17466" s="171"/>
    </row>
    <row r="17467" spans="24:44">
      <c r="X17467" t="s">
        <v>44784</v>
      </c>
      <c r="Y17467" t="s">
        <v>386</v>
      </c>
      <c r="Z17467" t="s">
        <v>44785</v>
      </c>
      <c r="AA17467" t="s">
        <v>44786</v>
      </c>
      <c r="AB17467" t="s">
        <v>125</v>
      </c>
      <c r="AO17467" s="171"/>
      <c r="AP17467" s="171"/>
      <c r="AQ17467" s="171"/>
      <c r="AR17467" s="171"/>
    </row>
    <row r="17468" spans="24:44">
      <c r="X17468" t="s">
        <v>44787</v>
      </c>
      <c r="Y17468" t="s">
        <v>386</v>
      </c>
      <c r="Z17468" t="s">
        <v>44788</v>
      </c>
      <c r="AA17468" t="s">
        <v>44786</v>
      </c>
      <c r="AB17468" t="s">
        <v>125</v>
      </c>
      <c r="AO17468" s="171"/>
      <c r="AP17468" s="171"/>
      <c r="AQ17468" s="171"/>
      <c r="AR17468" s="171"/>
    </row>
    <row r="17469" spans="24:44">
      <c r="X17469" t="s">
        <v>44789</v>
      </c>
      <c r="Y17469" t="s">
        <v>386</v>
      </c>
      <c r="Z17469" t="s">
        <v>44790</v>
      </c>
      <c r="AA17469" t="s">
        <v>34094</v>
      </c>
      <c r="AB17469" t="s">
        <v>125</v>
      </c>
      <c r="AO17469" s="171"/>
      <c r="AP17469" s="171"/>
      <c r="AQ17469" s="171"/>
      <c r="AR17469" s="171"/>
    </row>
    <row r="17470" spans="24:44">
      <c r="X17470" t="s">
        <v>44791</v>
      </c>
      <c r="Y17470" t="s">
        <v>386</v>
      </c>
      <c r="Z17470" t="s">
        <v>44792</v>
      </c>
      <c r="AA17470" t="s">
        <v>33677</v>
      </c>
      <c r="AB17470" t="s">
        <v>125</v>
      </c>
      <c r="AO17470" s="171"/>
      <c r="AP17470" s="171"/>
      <c r="AQ17470" s="171"/>
      <c r="AR17470" s="171"/>
    </row>
    <row r="17471" spans="24:44">
      <c r="X17471" t="s">
        <v>44793</v>
      </c>
      <c r="Y17471" t="s">
        <v>389</v>
      </c>
      <c r="Z17471" t="s">
        <v>44794</v>
      </c>
      <c r="AA17471" t="s">
        <v>34404</v>
      </c>
      <c r="AB17471" t="s">
        <v>125</v>
      </c>
      <c r="AO17471" s="171"/>
      <c r="AP17471" s="171"/>
      <c r="AQ17471" s="171"/>
      <c r="AR17471" s="171"/>
    </row>
    <row r="17472" spans="24:44">
      <c r="X17472" t="s">
        <v>44795</v>
      </c>
      <c r="Y17472" t="s">
        <v>389</v>
      </c>
      <c r="Z17472" t="s">
        <v>44796</v>
      </c>
      <c r="AA17472" t="s">
        <v>34094</v>
      </c>
      <c r="AB17472" t="s">
        <v>125</v>
      </c>
      <c r="AO17472" s="171"/>
      <c r="AP17472" s="171"/>
      <c r="AQ17472" s="171"/>
      <c r="AR17472" s="171"/>
    </row>
    <row r="17473" spans="24:44">
      <c r="X17473" t="s">
        <v>44797</v>
      </c>
      <c r="Y17473" t="s">
        <v>389</v>
      </c>
      <c r="Z17473" t="s">
        <v>44798</v>
      </c>
      <c r="AA17473" t="s">
        <v>44799</v>
      </c>
      <c r="AB17473" t="s">
        <v>125</v>
      </c>
      <c r="AO17473" s="171"/>
      <c r="AP17473" s="171"/>
      <c r="AQ17473" s="171"/>
      <c r="AR17473" s="171"/>
    </row>
    <row r="17474" spans="24:44">
      <c r="X17474" t="s">
        <v>44800</v>
      </c>
      <c r="Y17474" t="s">
        <v>386</v>
      </c>
      <c r="Z17474" t="s">
        <v>42016</v>
      </c>
      <c r="AA17474" t="s">
        <v>37867</v>
      </c>
      <c r="AB17474" t="s">
        <v>33769</v>
      </c>
      <c r="AO17474" s="171"/>
      <c r="AP17474" s="171"/>
      <c r="AQ17474" s="171"/>
      <c r="AR17474" s="171"/>
    </row>
    <row r="17475" spans="24:44">
      <c r="X17475" t="s">
        <v>44801</v>
      </c>
      <c r="Y17475" t="s">
        <v>389</v>
      </c>
      <c r="Z17475" t="s">
        <v>38337</v>
      </c>
      <c r="AA17475" t="s">
        <v>34551</v>
      </c>
      <c r="AB17475" t="s">
        <v>125</v>
      </c>
      <c r="AO17475" s="171"/>
      <c r="AP17475" s="171"/>
      <c r="AQ17475" s="171"/>
      <c r="AR17475" s="171"/>
    </row>
    <row r="17476" spans="24:44">
      <c r="X17476" t="s">
        <v>44802</v>
      </c>
      <c r="Y17476" t="s">
        <v>386</v>
      </c>
      <c r="Z17476" t="s">
        <v>36681</v>
      </c>
      <c r="AA17476" t="s">
        <v>34551</v>
      </c>
      <c r="AB17476" t="s">
        <v>125</v>
      </c>
      <c r="AO17476" s="171"/>
      <c r="AP17476" s="171"/>
      <c r="AQ17476" s="171"/>
      <c r="AR17476" s="171"/>
    </row>
    <row r="17477" spans="24:44">
      <c r="X17477" t="s">
        <v>44803</v>
      </c>
      <c r="Y17477" t="s">
        <v>389</v>
      </c>
      <c r="Z17477" t="s">
        <v>44804</v>
      </c>
      <c r="AA17477" t="s">
        <v>34094</v>
      </c>
      <c r="AB17477" t="s">
        <v>125</v>
      </c>
      <c r="AO17477" s="171"/>
      <c r="AP17477" s="171"/>
      <c r="AQ17477" s="171"/>
      <c r="AR17477" s="171"/>
    </row>
    <row r="17478" spans="24:44">
      <c r="X17478" t="s">
        <v>6616</v>
      </c>
      <c r="Y17478" t="s">
        <v>386</v>
      </c>
      <c r="Z17478" t="s">
        <v>44805</v>
      </c>
      <c r="AA17478" t="s">
        <v>37303</v>
      </c>
      <c r="AB17478" t="s">
        <v>34158</v>
      </c>
      <c r="AO17478" s="171"/>
      <c r="AP17478" s="171"/>
      <c r="AQ17478" s="171"/>
      <c r="AR17478" s="171"/>
    </row>
    <row r="17479" spans="24:44">
      <c r="X17479" t="s">
        <v>44806</v>
      </c>
      <c r="Y17479" t="s">
        <v>389</v>
      </c>
      <c r="Z17479" t="s">
        <v>44807</v>
      </c>
      <c r="AA17479" t="s">
        <v>34294</v>
      </c>
      <c r="AB17479" t="s">
        <v>33694</v>
      </c>
      <c r="AO17479" s="171"/>
      <c r="AP17479" s="171"/>
      <c r="AQ17479" s="171"/>
      <c r="AR17479" s="171"/>
    </row>
    <row r="17480" spans="24:44">
      <c r="X17480" t="s">
        <v>44808</v>
      </c>
      <c r="Y17480" t="s">
        <v>389</v>
      </c>
      <c r="Z17480" t="s">
        <v>44809</v>
      </c>
      <c r="AA17480" t="s">
        <v>34294</v>
      </c>
      <c r="AB17480" t="s">
        <v>33694</v>
      </c>
      <c r="AO17480" s="171"/>
      <c r="AP17480" s="171"/>
      <c r="AQ17480" s="171"/>
      <c r="AR17480" s="171"/>
    </row>
    <row r="17481" spans="24:44">
      <c r="X17481" t="s">
        <v>44810</v>
      </c>
      <c r="Y17481" t="s">
        <v>389</v>
      </c>
      <c r="Z17481" t="s">
        <v>44811</v>
      </c>
      <c r="AA17481" t="s">
        <v>34294</v>
      </c>
      <c r="AB17481" t="s">
        <v>33694</v>
      </c>
      <c r="AO17481" s="171"/>
      <c r="AP17481" s="171"/>
      <c r="AQ17481" s="171"/>
      <c r="AR17481" s="171"/>
    </row>
    <row r="17482" spans="24:44">
      <c r="X17482" t="s">
        <v>44812</v>
      </c>
      <c r="Y17482" t="s">
        <v>389</v>
      </c>
      <c r="Z17482" t="s">
        <v>44813</v>
      </c>
      <c r="AA17482" t="s">
        <v>44799</v>
      </c>
      <c r="AB17482" t="s">
        <v>125</v>
      </c>
      <c r="AO17482" s="171"/>
      <c r="AP17482" s="171"/>
      <c r="AQ17482" s="171"/>
      <c r="AR17482" s="171"/>
    </row>
    <row r="17483" spans="24:44">
      <c r="X17483" t="s">
        <v>44814</v>
      </c>
      <c r="Y17483" t="s">
        <v>389</v>
      </c>
      <c r="Z17483" t="s">
        <v>44815</v>
      </c>
      <c r="AA17483" t="s">
        <v>33708</v>
      </c>
      <c r="AB17483" t="s">
        <v>125</v>
      </c>
      <c r="AO17483" s="171"/>
      <c r="AP17483" s="171"/>
      <c r="AQ17483" s="171"/>
      <c r="AR17483" s="171"/>
    </row>
    <row r="17484" spans="24:44">
      <c r="X17484" t="s">
        <v>44816</v>
      </c>
      <c r="Y17484" t="s">
        <v>389</v>
      </c>
      <c r="Z17484" t="s">
        <v>36000</v>
      </c>
      <c r="AA17484" t="s">
        <v>44817</v>
      </c>
      <c r="AB17484" t="s">
        <v>33694</v>
      </c>
      <c r="AO17484" s="171"/>
      <c r="AP17484" s="171"/>
      <c r="AQ17484" s="171"/>
      <c r="AR17484" s="171"/>
    </row>
    <row r="17485" spans="24:44">
      <c r="X17485" t="s">
        <v>44818</v>
      </c>
      <c r="Y17485" t="s">
        <v>389</v>
      </c>
      <c r="Z17485" t="s">
        <v>44815</v>
      </c>
      <c r="AA17485" t="s">
        <v>44817</v>
      </c>
      <c r="AB17485" t="s">
        <v>33694</v>
      </c>
      <c r="AO17485" s="171"/>
      <c r="AP17485" s="171"/>
      <c r="AQ17485" s="171"/>
      <c r="AR17485" s="171"/>
    </row>
    <row r="17486" spans="24:44">
      <c r="X17486" t="s">
        <v>44819</v>
      </c>
      <c r="Y17486" t="s">
        <v>389</v>
      </c>
      <c r="Z17486" t="s">
        <v>44820</v>
      </c>
      <c r="AA17486" t="s">
        <v>44817</v>
      </c>
      <c r="AB17486" t="s">
        <v>33694</v>
      </c>
      <c r="AO17486" s="171"/>
      <c r="AP17486" s="171"/>
      <c r="AQ17486" s="171"/>
      <c r="AR17486" s="171"/>
    </row>
    <row r="17487" spans="24:44">
      <c r="X17487" t="s">
        <v>44821</v>
      </c>
      <c r="Y17487" t="s">
        <v>389</v>
      </c>
      <c r="Z17487" t="s">
        <v>34308</v>
      </c>
      <c r="AA17487" t="s">
        <v>33868</v>
      </c>
      <c r="AB17487" t="s">
        <v>33694</v>
      </c>
      <c r="AO17487" s="171"/>
      <c r="AP17487" s="171"/>
      <c r="AQ17487" s="171"/>
      <c r="AR17487" s="171"/>
    </row>
    <row r="17488" spans="24:44">
      <c r="X17488" t="s">
        <v>44822</v>
      </c>
      <c r="Y17488" t="s">
        <v>389</v>
      </c>
      <c r="Z17488" t="s">
        <v>44823</v>
      </c>
      <c r="AA17488" t="s">
        <v>44824</v>
      </c>
      <c r="AB17488" t="s">
        <v>33694</v>
      </c>
      <c r="AO17488" s="171"/>
      <c r="AP17488" s="171"/>
      <c r="AQ17488" s="171"/>
      <c r="AR17488" s="171"/>
    </row>
    <row r="17489" spans="24:44">
      <c r="X17489" t="s">
        <v>44825</v>
      </c>
      <c r="Y17489" t="s">
        <v>386</v>
      </c>
      <c r="Z17489" t="s">
        <v>36000</v>
      </c>
      <c r="AA17489" t="s">
        <v>44826</v>
      </c>
      <c r="AB17489" t="s">
        <v>33694</v>
      </c>
      <c r="AO17489" s="171"/>
      <c r="AP17489" s="171"/>
      <c r="AQ17489" s="171"/>
      <c r="AR17489" s="171"/>
    </row>
    <row r="17490" spans="24:44">
      <c r="X17490" t="s">
        <v>44827</v>
      </c>
      <c r="Y17490" t="s">
        <v>389</v>
      </c>
      <c r="Z17490" t="s">
        <v>44828</v>
      </c>
      <c r="AA17490" t="s">
        <v>43577</v>
      </c>
      <c r="AB17490" t="s">
        <v>125</v>
      </c>
      <c r="AO17490" s="171"/>
      <c r="AP17490" s="171"/>
      <c r="AQ17490" s="171"/>
      <c r="AR17490" s="171"/>
    </row>
    <row r="17491" spans="24:44">
      <c r="X17491" t="s">
        <v>44829</v>
      </c>
      <c r="Y17491" t="s">
        <v>389</v>
      </c>
      <c r="Z17491" t="s">
        <v>44830</v>
      </c>
      <c r="AA17491" t="s">
        <v>43577</v>
      </c>
      <c r="AB17491" t="s">
        <v>125</v>
      </c>
      <c r="AO17491" s="171"/>
      <c r="AP17491" s="171"/>
      <c r="AQ17491" s="171"/>
      <c r="AR17491" s="171"/>
    </row>
    <row r="17492" spans="24:44">
      <c r="X17492" t="s">
        <v>44831</v>
      </c>
      <c r="Y17492" t="s">
        <v>389</v>
      </c>
      <c r="Z17492" t="s">
        <v>44832</v>
      </c>
      <c r="AA17492" t="s">
        <v>43577</v>
      </c>
      <c r="AB17492" t="s">
        <v>125</v>
      </c>
      <c r="AO17492" s="171"/>
      <c r="AP17492" s="171"/>
      <c r="AQ17492" s="171"/>
      <c r="AR17492" s="171"/>
    </row>
    <row r="17493" spans="24:44">
      <c r="X17493" t="s">
        <v>44833</v>
      </c>
      <c r="Y17493" t="s">
        <v>389</v>
      </c>
      <c r="Z17493" t="s">
        <v>44834</v>
      </c>
      <c r="AA17493" t="s">
        <v>43577</v>
      </c>
      <c r="AB17493" t="s">
        <v>125</v>
      </c>
      <c r="AO17493" s="171"/>
      <c r="AP17493" s="171"/>
      <c r="AQ17493" s="171"/>
      <c r="AR17493" s="171"/>
    </row>
    <row r="17494" spans="24:44">
      <c r="X17494" t="s">
        <v>44835</v>
      </c>
      <c r="Y17494" t="s">
        <v>389</v>
      </c>
      <c r="Z17494" t="s">
        <v>44836</v>
      </c>
      <c r="AA17494" t="s">
        <v>43577</v>
      </c>
      <c r="AB17494" t="s">
        <v>125</v>
      </c>
      <c r="AO17494" s="171"/>
      <c r="AP17494" s="171"/>
      <c r="AQ17494" s="171"/>
      <c r="AR17494" s="171"/>
    </row>
    <row r="17495" spans="24:44">
      <c r="X17495" t="s">
        <v>44837</v>
      </c>
      <c r="Y17495" t="s">
        <v>389</v>
      </c>
      <c r="Z17495" t="s">
        <v>44838</v>
      </c>
      <c r="AA17495" t="s">
        <v>43577</v>
      </c>
      <c r="AB17495" t="s">
        <v>125</v>
      </c>
      <c r="AO17495" s="171"/>
      <c r="AP17495" s="171"/>
      <c r="AQ17495" s="171"/>
      <c r="AR17495" s="171"/>
    </row>
    <row r="17496" spans="24:44">
      <c r="X17496" t="s">
        <v>44839</v>
      </c>
      <c r="Y17496" t="s">
        <v>389</v>
      </c>
      <c r="Z17496" t="s">
        <v>44840</v>
      </c>
      <c r="AA17496" t="s">
        <v>34294</v>
      </c>
      <c r="AB17496" t="s">
        <v>33694</v>
      </c>
      <c r="AO17496" s="171"/>
      <c r="AP17496" s="171"/>
      <c r="AQ17496" s="171"/>
      <c r="AR17496" s="171"/>
    </row>
    <row r="17497" spans="24:44">
      <c r="X17497" t="s">
        <v>44841</v>
      </c>
      <c r="Y17497" t="s">
        <v>386</v>
      </c>
      <c r="Z17497" t="s">
        <v>44830</v>
      </c>
      <c r="AA17497" t="s">
        <v>34294</v>
      </c>
      <c r="AB17497" t="s">
        <v>33694</v>
      </c>
      <c r="AO17497" s="171"/>
      <c r="AP17497" s="171"/>
      <c r="AQ17497" s="171"/>
      <c r="AR17497" s="171"/>
    </row>
    <row r="17498" spans="24:44">
      <c r="X17498" t="s">
        <v>44842</v>
      </c>
      <c r="Y17498" t="s">
        <v>389</v>
      </c>
      <c r="Z17498" t="s">
        <v>44843</v>
      </c>
      <c r="AA17498" t="s">
        <v>34294</v>
      </c>
      <c r="AB17498" t="s">
        <v>33694</v>
      </c>
      <c r="AO17498" s="171"/>
      <c r="AP17498" s="171"/>
      <c r="AQ17498" s="171"/>
      <c r="AR17498" s="171"/>
    </row>
    <row r="17499" spans="24:44">
      <c r="X17499" t="s">
        <v>44844</v>
      </c>
      <c r="Y17499" t="s">
        <v>389</v>
      </c>
      <c r="Z17499" t="s">
        <v>44834</v>
      </c>
      <c r="AA17499" t="s">
        <v>34294</v>
      </c>
      <c r="AB17499" t="s">
        <v>33694</v>
      </c>
      <c r="AO17499" s="171"/>
      <c r="AP17499" s="171"/>
      <c r="AQ17499" s="171"/>
      <c r="AR17499" s="171"/>
    </row>
    <row r="17500" spans="24:44">
      <c r="X17500" t="s">
        <v>44845</v>
      </c>
      <c r="Y17500" t="s">
        <v>389</v>
      </c>
      <c r="Z17500" t="s">
        <v>44846</v>
      </c>
      <c r="AA17500" t="s">
        <v>34294</v>
      </c>
      <c r="AB17500" t="s">
        <v>33694</v>
      </c>
      <c r="AO17500" s="171"/>
      <c r="AP17500" s="171"/>
      <c r="AQ17500" s="171"/>
      <c r="AR17500" s="171"/>
    </row>
    <row r="17501" spans="24:44">
      <c r="X17501" t="s">
        <v>44847</v>
      </c>
      <c r="Y17501" t="s">
        <v>389</v>
      </c>
      <c r="Z17501" t="s">
        <v>44836</v>
      </c>
      <c r="AA17501" t="s">
        <v>34294</v>
      </c>
      <c r="AB17501" t="s">
        <v>33694</v>
      </c>
      <c r="AO17501" s="171"/>
      <c r="AP17501" s="171"/>
      <c r="AQ17501" s="171"/>
      <c r="AR17501" s="171"/>
    </row>
    <row r="17502" spans="24:44">
      <c r="X17502" t="s">
        <v>44848</v>
      </c>
      <c r="Y17502" t="s">
        <v>386</v>
      </c>
      <c r="Z17502" t="s">
        <v>44849</v>
      </c>
      <c r="AA17502" t="s">
        <v>44850</v>
      </c>
      <c r="AB17502" t="s">
        <v>33694</v>
      </c>
      <c r="AO17502" s="171"/>
      <c r="AP17502" s="171"/>
      <c r="AQ17502" s="171"/>
      <c r="AR17502" s="171"/>
    </row>
    <row r="17503" spans="24:44">
      <c r="X17503" t="s">
        <v>44851</v>
      </c>
      <c r="Y17503" t="s">
        <v>389</v>
      </c>
      <c r="Z17503" t="s">
        <v>36015</v>
      </c>
      <c r="AA17503" t="s">
        <v>44852</v>
      </c>
      <c r="AB17503" t="s">
        <v>33694</v>
      </c>
      <c r="AO17503" s="171"/>
      <c r="AP17503" s="171"/>
      <c r="AQ17503" s="171"/>
      <c r="AR17503" s="171"/>
    </row>
    <row r="17504" spans="24:44">
      <c r="X17504" t="s">
        <v>44853</v>
      </c>
      <c r="Y17504" t="s">
        <v>389</v>
      </c>
      <c r="Z17504" t="s">
        <v>34033</v>
      </c>
      <c r="AA17504" t="s">
        <v>44854</v>
      </c>
      <c r="AB17504" t="s">
        <v>33694</v>
      </c>
      <c r="AO17504" s="171"/>
      <c r="AP17504" s="171"/>
      <c r="AQ17504" s="171"/>
      <c r="AR17504" s="171"/>
    </row>
    <row r="17505" spans="24:44">
      <c r="X17505" t="s">
        <v>44855</v>
      </c>
      <c r="Y17505" t="s">
        <v>389</v>
      </c>
      <c r="Z17505" t="s">
        <v>44856</v>
      </c>
      <c r="AA17505" t="s">
        <v>44857</v>
      </c>
      <c r="AB17505" t="s">
        <v>33694</v>
      </c>
      <c r="AO17505" s="171"/>
      <c r="AP17505" s="171"/>
      <c r="AQ17505" s="171"/>
      <c r="AR17505" s="171"/>
    </row>
    <row r="17506" spans="24:44">
      <c r="X17506" t="s">
        <v>44858</v>
      </c>
      <c r="Y17506" t="s">
        <v>389</v>
      </c>
      <c r="Z17506" t="s">
        <v>44859</v>
      </c>
      <c r="AA17506" t="s">
        <v>44860</v>
      </c>
      <c r="AB17506" t="s">
        <v>125</v>
      </c>
      <c r="AO17506" s="171"/>
      <c r="AP17506" s="171"/>
      <c r="AQ17506" s="171"/>
      <c r="AR17506" s="171"/>
    </row>
    <row r="17507" spans="24:44">
      <c r="X17507" t="s">
        <v>44861</v>
      </c>
      <c r="Y17507" t="s">
        <v>389</v>
      </c>
      <c r="Z17507" t="s">
        <v>44862</v>
      </c>
      <c r="AA17507" t="s">
        <v>44863</v>
      </c>
      <c r="AB17507" t="s">
        <v>125</v>
      </c>
      <c r="AO17507" s="171"/>
      <c r="AP17507" s="171"/>
      <c r="AQ17507" s="171"/>
      <c r="AR17507" s="171"/>
    </row>
    <row r="17508" spans="24:44">
      <c r="X17508" t="s">
        <v>44864</v>
      </c>
      <c r="Y17508" t="s">
        <v>386</v>
      </c>
      <c r="Z17508" t="s">
        <v>36000</v>
      </c>
      <c r="AA17508" t="s">
        <v>44865</v>
      </c>
      <c r="AB17508" t="s">
        <v>33694</v>
      </c>
      <c r="AO17508" s="171"/>
      <c r="AP17508" s="171"/>
      <c r="AQ17508" s="171"/>
      <c r="AR17508" s="171"/>
    </row>
    <row r="17509" spans="24:44">
      <c r="X17509" t="s">
        <v>44866</v>
      </c>
      <c r="Y17509" t="s">
        <v>389</v>
      </c>
      <c r="Z17509" t="s">
        <v>36006</v>
      </c>
      <c r="AA17509" t="s">
        <v>44867</v>
      </c>
      <c r="AB17509" t="s">
        <v>33694</v>
      </c>
      <c r="AO17509" s="171"/>
      <c r="AP17509" s="171"/>
      <c r="AQ17509" s="171"/>
      <c r="AR17509" s="171"/>
    </row>
    <row r="17510" spans="24:44">
      <c r="X17510" t="s">
        <v>44868</v>
      </c>
      <c r="Y17510" t="s">
        <v>386</v>
      </c>
      <c r="Z17510" t="s">
        <v>44869</v>
      </c>
      <c r="AA17510" t="s">
        <v>44870</v>
      </c>
      <c r="AB17510" t="s">
        <v>33694</v>
      </c>
      <c r="AO17510" s="171"/>
      <c r="AP17510" s="171"/>
      <c r="AQ17510" s="171"/>
      <c r="AR17510" s="171"/>
    </row>
    <row r="17511" spans="24:44">
      <c r="X17511" t="s">
        <v>44871</v>
      </c>
      <c r="Y17511" t="s">
        <v>389</v>
      </c>
      <c r="Z17511" t="s">
        <v>44872</v>
      </c>
      <c r="AA17511" t="s">
        <v>44873</v>
      </c>
      <c r="AB17511" t="s">
        <v>33694</v>
      </c>
      <c r="AO17511" s="171"/>
      <c r="AP17511" s="171"/>
      <c r="AQ17511" s="171"/>
      <c r="AR17511" s="171"/>
    </row>
    <row r="17512" spans="24:44">
      <c r="X17512" t="s">
        <v>44874</v>
      </c>
      <c r="Y17512" t="s">
        <v>389</v>
      </c>
      <c r="Z17512" t="s">
        <v>44875</v>
      </c>
      <c r="AA17512" t="s">
        <v>44876</v>
      </c>
      <c r="AB17512" t="s">
        <v>33694</v>
      </c>
      <c r="AO17512" s="171"/>
      <c r="AP17512" s="171"/>
      <c r="AQ17512" s="171"/>
      <c r="AR17512" s="171"/>
    </row>
    <row r="17513" spans="24:44">
      <c r="X17513" t="s">
        <v>44877</v>
      </c>
      <c r="Y17513" t="s">
        <v>389</v>
      </c>
      <c r="Z17513" t="s">
        <v>44878</v>
      </c>
      <c r="AA17513" t="s">
        <v>44879</v>
      </c>
      <c r="AB17513" t="s">
        <v>33694</v>
      </c>
      <c r="AO17513" s="171"/>
      <c r="AP17513" s="171"/>
      <c r="AQ17513" s="171"/>
      <c r="AR17513" s="171"/>
    </row>
    <row r="17514" spans="24:44">
      <c r="X17514" t="s">
        <v>44880</v>
      </c>
      <c r="Y17514" t="s">
        <v>389</v>
      </c>
      <c r="Z17514" t="s">
        <v>44881</v>
      </c>
      <c r="AA17514" t="s">
        <v>44882</v>
      </c>
      <c r="AB17514" t="s">
        <v>33694</v>
      </c>
      <c r="AO17514" s="171"/>
      <c r="AP17514" s="171"/>
      <c r="AQ17514" s="171"/>
      <c r="AR17514" s="171"/>
    </row>
    <row r="17515" spans="24:44">
      <c r="X17515" t="s">
        <v>44883</v>
      </c>
      <c r="Y17515" t="s">
        <v>389</v>
      </c>
      <c r="Z17515" t="s">
        <v>44884</v>
      </c>
      <c r="AA17515" t="s">
        <v>44885</v>
      </c>
      <c r="AB17515" t="s">
        <v>33694</v>
      </c>
      <c r="AO17515" s="171"/>
      <c r="AP17515" s="171"/>
      <c r="AQ17515" s="171"/>
      <c r="AR17515" s="171"/>
    </row>
    <row r="17516" spans="24:44">
      <c r="X17516" t="s">
        <v>44886</v>
      </c>
      <c r="Y17516" t="s">
        <v>389</v>
      </c>
      <c r="Z17516" t="s">
        <v>44887</v>
      </c>
      <c r="AA17516" t="s">
        <v>44888</v>
      </c>
      <c r="AB17516" t="s">
        <v>33694</v>
      </c>
      <c r="AO17516" s="171"/>
      <c r="AP17516" s="171"/>
      <c r="AQ17516" s="171"/>
      <c r="AR17516" s="171"/>
    </row>
    <row r="17517" spans="24:44">
      <c r="X17517" t="s">
        <v>44889</v>
      </c>
      <c r="Y17517" t="s">
        <v>389</v>
      </c>
      <c r="Z17517" t="s">
        <v>44890</v>
      </c>
      <c r="AA17517" t="s">
        <v>44891</v>
      </c>
      <c r="AB17517" t="s">
        <v>33694</v>
      </c>
      <c r="AO17517" s="171"/>
      <c r="AP17517" s="171"/>
      <c r="AQ17517" s="171"/>
      <c r="AR17517" s="171"/>
    </row>
    <row r="17518" spans="24:44">
      <c r="X17518" t="s">
        <v>44892</v>
      </c>
      <c r="Y17518" t="s">
        <v>389</v>
      </c>
      <c r="Z17518" t="s">
        <v>44893</v>
      </c>
      <c r="AA17518" t="s">
        <v>41790</v>
      </c>
      <c r="AB17518" t="s">
        <v>125</v>
      </c>
      <c r="AO17518" s="171"/>
      <c r="AP17518" s="171"/>
      <c r="AQ17518" s="171"/>
      <c r="AR17518" s="171"/>
    </row>
    <row r="17519" spans="24:44">
      <c r="X17519" t="s">
        <v>44894</v>
      </c>
      <c r="Y17519" t="s">
        <v>386</v>
      </c>
      <c r="Z17519" t="s">
        <v>44895</v>
      </c>
      <c r="AA17519" t="s">
        <v>34761</v>
      </c>
      <c r="AB17519" t="s">
        <v>33627</v>
      </c>
      <c r="AO17519" s="171"/>
      <c r="AP17519" s="171"/>
      <c r="AQ17519" s="171"/>
      <c r="AR17519" s="171"/>
    </row>
    <row r="17520" spans="24:44">
      <c r="X17520" t="s">
        <v>44896</v>
      </c>
      <c r="Y17520" t="s">
        <v>389</v>
      </c>
      <c r="Z17520" t="s">
        <v>44897</v>
      </c>
      <c r="AA17520" t="s">
        <v>34758</v>
      </c>
      <c r="AB17520" t="s">
        <v>34158</v>
      </c>
      <c r="AO17520" s="171"/>
      <c r="AP17520" s="171"/>
      <c r="AQ17520" s="171"/>
      <c r="AR17520" s="171"/>
    </row>
    <row r="17521" spans="24:44">
      <c r="X17521" t="s">
        <v>44898</v>
      </c>
      <c r="Y17521" t="s">
        <v>386</v>
      </c>
      <c r="Z17521" t="s">
        <v>36887</v>
      </c>
      <c r="AA17521" t="s">
        <v>34758</v>
      </c>
      <c r="AB17521" t="s">
        <v>34158</v>
      </c>
      <c r="AO17521" s="171"/>
      <c r="AP17521" s="171"/>
      <c r="AQ17521" s="171"/>
      <c r="AR17521" s="171"/>
    </row>
    <row r="17522" spans="24:44">
      <c r="X17522" t="s">
        <v>44899</v>
      </c>
      <c r="Y17522" t="s">
        <v>386</v>
      </c>
      <c r="Z17522" t="s">
        <v>42216</v>
      </c>
      <c r="AA17522" t="s">
        <v>34758</v>
      </c>
      <c r="AB17522" t="s">
        <v>34158</v>
      </c>
      <c r="AO17522" s="171"/>
      <c r="AP17522" s="171"/>
      <c r="AQ17522" s="171"/>
      <c r="AR17522" s="171"/>
    </row>
    <row r="17523" spans="24:44">
      <c r="X17523" t="s">
        <v>44900</v>
      </c>
      <c r="Y17523" t="s">
        <v>389</v>
      </c>
      <c r="Z17523" t="s">
        <v>42216</v>
      </c>
      <c r="AA17523" t="s">
        <v>44901</v>
      </c>
      <c r="AB17523" t="s">
        <v>125</v>
      </c>
      <c r="AO17523" s="171"/>
      <c r="AP17523" s="171"/>
      <c r="AQ17523" s="171"/>
      <c r="AR17523" s="171"/>
    </row>
    <row r="17524" spans="24:44">
      <c r="X17524" t="s">
        <v>44902</v>
      </c>
      <c r="Y17524" t="s">
        <v>389</v>
      </c>
      <c r="Z17524" t="s">
        <v>36887</v>
      </c>
      <c r="AA17524" t="s">
        <v>44901</v>
      </c>
      <c r="AB17524" t="s">
        <v>125</v>
      </c>
      <c r="AO17524" s="171"/>
      <c r="AP17524" s="171"/>
      <c r="AQ17524" s="171"/>
      <c r="AR17524" s="171"/>
    </row>
    <row r="17525" spans="24:44">
      <c r="X17525" t="s">
        <v>44903</v>
      </c>
      <c r="Y17525" t="s">
        <v>389</v>
      </c>
      <c r="Z17525" t="s">
        <v>44904</v>
      </c>
      <c r="AA17525" t="s">
        <v>44901</v>
      </c>
      <c r="AB17525" t="s">
        <v>125</v>
      </c>
      <c r="AO17525" s="171"/>
      <c r="AP17525" s="171"/>
      <c r="AQ17525" s="171"/>
      <c r="AR17525" s="171"/>
    </row>
    <row r="17526" spans="24:44">
      <c r="X17526" t="s">
        <v>44905</v>
      </c>
      <c r="Y17526" t="s">
        <v>386</v>
      </c>
      <c r="Z17526" t="s">
        <v>44906</v>
      </c>
      <c r="AA17526" t="s">
        <v>34758</v>
      </c>
      <c r="AB17526" t="s">
        <v>34158</v>
      </c>
      <c r="AO17526" s="171"/>
      <c r="AP17526" s="171"/>
      <c r="AQ17526" s="171"/>
      <c r="AR17526" s="171"/>
    </row>
    <row r="17527" spans="24:44">
      <c r="X17527" t="s">
        <v>44907</v>
      </c>
      <c r="Y17527" t="s">
        <v>386</v>
      </c>
      <c r="Z17527" t="s">
        <v>44908</v>
      </c>
      <c r="AA17527" t="s">
        <v>34758</v>
      </c>
      <c r="AB17527" t="s">
        <v>34158</v>
      </c>
      <c r="AO17527" s="171"/>
      <c r="AP17527" s="171"/>
      <c r="AQ17527" s="171"/>
      <c r="AR17527" s="171"/>
    </row>
    <row r="17528" spans="24:44">
      <c r="X17528" t="s">
        <v>44909</v>
      </c>
      <c r="Y17528" t="s">
        <v>389</v>
      </c>
      <c r="Z17528" t="s">
        <v>44910</v>
      </c>
      <c r="AA17528" t="s">
        <v>44911</v>
      </c>
      <c r="AB17528" t="s">
        <v>36914</v>
      </c>
      <c r="AO17528" s="171"/>
      <c r="AP17528" s="171"/>
      <c r="AQ17528" s="171"/>
      <c r="AR17528" s="171"/>
    </row>
    <row r="17529" spans="24:44">
      <c r="X17529" t="s">
        <v>44912</v>
      </c>
      <c r="Y17529" t="s">
        <v>389</v>
      </c>
      <c r="Z17529" t="s">
        <v>44913</v>
      </c>
      <c r="AA17529" t="s">
        <v>36910</v>
      </c>
      <c r="AB17529" t="s">
        <v>125</v>
      </c>
      <c r="AO17529" s="171"/>
      <c r="AP17529" s="171"/>
      <c r="AQ17529" s="171"/>
      <c r="AR17529" s="171"/>
    </row>
    <row r="17530" spans="24:44">
      <c r="X17530" t="s">
        <v>44914</v>
      </c>
      <c r="Y17530" t="s">
        <v>389</v>
      </c>
      <c r="Z17530" t="s">
        <v>44915</v>
      </c>
      <c r="AA17530" t="s">
        <v>36910</v>
      </c>
      <c r="AB17530" t="s">
        <v>125</v>
      </c>
      <c r="AO17530" s="171"/>
      <c r="AP17530" s="171"/>
      <c r="AQ17530" s="171"/>
      <c r="AR17530" s="171"/>
    </row>
    <row r="17531" spans="24:44">
      <c r="X17531" t="s">
        <v>44916</v>
      </c>
      <c r="Y17531" t="s">
        <v>389</v>
      </c>
      <c r="Z17531" t="s">
        <v>44917</v>
      </c>
      <c r="AA17531" t="s">
        <v>44799</v>
      </c>
      <c r="AB17531" t="s">
        <v>125</v>
      </c>
      <c r="AO17531" s="171"/>
      <c r="AP17531" s="171"/>
      <c r="AQ17531" s="171"/>
      <c r="AR17531" s="171"/>
    </row>
    <row r="17532" spans="24:44">
      <c r="X17532" t="s">
        <v>44918</v>
      </c>
      <c r="Y17532" t="s">
        <v>386</v>
      </c>
      <c r="Z17532" t="s">
        <v>36919</v>
      </c>
      <c r="AA17532" t="s">
        <v>36910</v>
      </c>
      <c r="AB17532" t="s">
        <v>125</v>
      </c>
      <c r="AO17532" s="171"/>
      <c r="AP17532" s="171"/>
      <c r="AQ17532" s="171"/>
      <c r="AR17532" s="171"/>
    </row>
    <row r="17533" spans="24:44">
      <c r="X17533" t="s">
        <v>44919</v>
      </c>
      <c r="Y17533" t="s">
        <v>389</v>
      </c>
      <c r="Z17533" t="s">
        <v>44920</v>
      </c>
      <c r="AA17533" t="s">
        <v>44094</v>
      </c>
      <c r="AB17533" t="s">
        <v>125</v>
      </c>
      <c r="AO17533" s="171"/>
      <c r="AP17533" s="171"/>
      <c r="AQ17533" s="171"/>
      <c r="AR17533" s="171"/>
    </row>
    <row r="17534" spans="24:44">
      <c r="X17534" t="s">
        <v>44921</v>
      </c>
      <c r="Y17534" t="s">
        <v>389</v>
      </c>
      <c r="Z17534" t="s">
        <v>44922</v>
      </c>
      <c r="AA17534" t="s">
        <v>44094</v>
      </c>
      <c r="AB17534" t="s">
        <v>125</v>
      </c>
      <c r="AO17534" s="171"/>
      <c r="AP17534" s="171"/>
      <c r="AQ17534" s="171"/>
      <c r="AR17534" s="171"/>
    </row>
    <row r="17535" spans="24:44">
      <c r="X17535" t="s">
        <v>44923</v>
      </c>
      <c r="Y17535" t="s">
        <v>389</v>
      </c>
      <c r="Z17535" t="s">
        <v>44924</v>
      </c>
      <c r="AA17535" t="s">
        <v>44094</v>
      </c>
      <c r="AB17535" t="s">
        <v>125</v>
      </c>
      <c r="AO17535" s="171"/>
      <c r="AP17535" s="171"/>
      <c r="AQ17535" s="171"/>
      <c r="AR17535" s="171"/>
    </row>
    <row r="17536" spans="24:44">
      <c r="X17536" t="s">
        <v>44925</v>
      </c>
      <c r="Y17536" t="s">
        <v>389</v>
      </c>
      <c r="Z17536" t="s">
        <v>36921</v>
      </c>
      <c r="AA17536" t="s">
        <v>44094</v>
      </c>
      <c r="AB17536" t="s">
        <v>125</v>
      </c>
      <c r="AO17536" s="171"/>
      <c r="AP17536" s="171"/>
      <c r="AQ17536" s="171"/>
      <c r="AR17536" s="171"/>
    </row>
    <row r="17537" spans="24:44">
      <c r="X17537" t="s">
        <v>44926</v>
      </c>
      <c r="Y17537" t="s">
        <v>389</v>
      </c>
      <c r="Z17537" t="s">
        <v>44927</v>
      </c>
      <c r="AA17537" t="s">
        <v>44094</v>
      </c>
      <c r="AB17537" t="s">
        <v>125</v>
      </c>
      <c r="AO17537" s="171"/>
      <c r="AP17537" s="171"/>
      <c r="AQ17537" s="171"/>
      <c r="AR17537" s="171"/>
    </row>
    <row r="17538" spans="24:44">
      <c r="X17538" t="s">
        <v>44928</v>
      </c>
      <c r="Y17538" t="s">
        <v>389</v>
      </c>
      <c r="Z17538" t="s">
        <v>44929</v>
      </c>
      <c r="AA17538" t="s">
        <v>43429</v>
      </c>
      <c r="AB17538" t="s">
        <v>125</v>
      </c>
      <c r="AO17538" s="171"/>
      <c r="AP17538" s="171"/>
      <c r="AQ17538" s="171"/>
      <c r="AR17538" s="171"/>
    </row>
    <row r="17539" spans="24:44">
      <c r="X17539" t="s">
        <v>44930</v>
      </c>
      <c r="Y17539" t="s">
        <v>389</v>
      </c>
      <c r="Z17539" t="s">
        <v>44931</v>
      </c>
      <c r="AA17539" t="s">
        <v>43577</v>
      </c>
      <c r="AB17539" t="s">
        <v>125</v>
      </c>
      <c r="AO17539" s="171"/>
      <c r="AP17539" s="171"/>
      <c r="AQ17539" s="171"/>
      <c r="AR17539" s="171"/>
    </row>
    <row r="17540" spans="24:44">
      <c r="X17540" t="s">
        <v>44932</v>
      </c>
      <c r="Y17540" t="s">
        <v>389</v>
      </c>
      <c r="Z17540" t="s">
        <v>44933</v>
      </c>
      <c r="AA17540" t="s">
        <v>43577</v>
      </c>
      <c r="AB17540" t="s">
        <v>125</v>
      </c>
      <c r="AO17540" s="171"/>
      <c r="AP17540" s="171"/>
      <c r="AQ17540" s="171"/>
      <c r="AR17540" s="171"/>
    </row>
    <row r="17541" spans="24:44">
      <c r="X17541" t="s">
        <v>44934</v>
      </c>
      <c r="Y17541" t="s">
        <v>389</v>
      </c>
      <c r="Z17541" t="s">
        <v>44935</v>
      </c>
      <c r="AA17541" t="s">
        <v>43577</v>
      </c>
      <c r="AB17541" t="s">
        <v>125</v>
      </c>
      <c r="AO17541" s="171"/>
      <c r="AP17541" s="171"/>
      <c r="AQ17541" s="171"/>
      <c r="AR17541" s="171"/>
    </row>
    <row r="17542" spans="24:44">
      <c r="X17542" t="s">
        <v>44936</v>
      </c>
      <c r="Y17542" t="s">
        <v>389</v>
      </c>
      <c r="Z17542" t="s">
        <v>44937</v>
      </c>
      <c r="AA17542" t="s">
        <v>43577</v>
      </c>
      <c r="AB17542" t="s">
        <v>125</v>
      </c>
      <c r="AO17542" s="171"/>
      <c r="AP17542" s="171"/>
      <c r="AQ17542" s="171"/>
      <c r="AR17542" s="171"/>
    </row>
    <row r="17543" spans="24:44">
      <c r="X17543" t="s">
        <v>44938</v>
      </c>
      <c r="Y17543" t="s">
        <v>389</v>
      </c>
      <c r="Z17543" t="s">
        <v>44939</v>
      </c>
      <c r="AA17543" t="s">
        <v>43577</v>
      </c>
      <c r="AB17543" t="s">
        <v>125</v>
      </c>
      <c r="AO17543" s="171"/>
      <c r="AP17543" s="171"/>
      <c r="AQ17543" s="171"/>
      <c r="AR17543" s="171"/>
    </row>
    <row r="17544" spans="24:44">
      <c r="X17544" t="s">
        <v>44940</v>
      </c>
      <c r="Y17544" t="s">
        <v>389</v>
      </c>
      <c r="Z17544" t="s">
        <v>44941</v>
      </c>
      <c r="AA17544" t="s">
        <v>43577</v>
      </c>
      <c r="AB17544" t="s">
        <v>125</v>
      </c>
      <c r="AO17544" s="171"/>
      <c r="AP17544" s="171"/>
      <c r="AQ17544" s="171"/>
      <c r="AR17544" s="171"/>
    </row>
    <row r="17545" spans="24:44">
      <c r="X17545" t="s">
        <v>44942</v>
      </c>
      <c r="Y17545" t="s">
        <v>386</v>
      </c>
      <c r="Z17545" t="s">
        <v>44943</v>
      </c>
      <c r="AA17545" t="s">
        <v>33844</v>
      </c>
      <c r="AB17545" t="s">
        <v>125</v>
      </c>
      <c r="AO17545" s="171"/>
      <c r="AP17545" s="171"/>
      <c r="AQ17545" s="171"/>
      <c r="AR17545" s="171"/>
    </row>
    <row r="17546" spans="24:44">
      <c r="X17546" t="s">
        <v>44944</v>
      </c>
      <c r="Y17546" t="s">
        <v>386</v>
      </c>
      <c r="Z17546" t="s">
        <v>44933</v>
      </c>
      <c r="AA17546" t="s">
        <v>33844</v>
      </c>
      <c r="AB17546" t="s">
        <v>125</v>
      </c>
      <c r="AO17546" s="171"/>
      <c r="AP17546" s="171"/>
      <c r="AQ17546" s="171"/>
      <c r="AR17546" s="171"/>
    </row>
    <row r="17547" spans="24:44">
      <c r="X17547" t="s">
        <v>44945</v>
      </c>
      <c r="Y17547" t="s">
        <v>386</v>
      </c>
      <c r="Z17547" t="s">
        <v>44935</v>
      </c>
      <c r="AA17547" t="s">
        <v>33844</v>
      </c>
      <c r="AB17547" t="s">
        <v>125</v>
      </c>
      <c r="AO17547" s="171"/>
      <c r="AP17547" s="171"/>
      <c r="AQ17547" s="171"/>
      <c r="AR17547" s="171"/>
    </row>
    <row r="17548" spans="24:44">
      <c r="X17548" t="s">
        <v>44946</v>
      </c>
      <c r="Y17548" t="s">
        <v>386</v>
      </c>
      <c r="Z17548" t="s">
        <v>44937</v>
      </c>
      <c r="AA17548" t="s">
        <v>33844</v>
      </c>
      <c r="AB17548" t="s">
        <v>125</v>
      </c>
      <c r="AO17548" s="171"/>
      <c r="AP17548" s="171"/>
      <c r="AQ17548" s="171"/>
      <c r="AR17548" s="171"/>
    </row>
    <row r="17549" spans="24:44">
      <c r="X17549" t="s">
        <v>44947</v>
      </c>
      <c r="Y17549" t="s">
        <v>386</v>
      </c>
      <c r="Z17549" t="s">
        <v>44941</v>
      </c>
      <c r="AA17549" t="s">
        <v>33844</v>
      </c>
      <c r="AB17549" t="s">
        <v>125</v>
      </c>
      <c r="AO17549" s="171"/>
      <c r="AP17549" s="171"/>
      <c r="AQ17549" s="171"/>
      <c r="AR17549" s="171"/>
    </row>
    <row r="17550" spans="24:44">
      <c r="X17550" t="s">
        <v>44948</v>
      </c>
      <c r="Y17550" t="s">
        <v>389</v>
      </c>
      <c r="Z17550" t="s">
        <v>44949</v>
      </c>
      <c r="AA17550" t="s">
        <v>33844</v>
      </c>
      <c r="AB17550" t="s">
        <v>125</v>
      </c>
      <c r="AO17550" s="171"/>
      <c r="AP17550" s="171"/>
      <c r="AQ17550" s="171"/>
      <c r="AR17550" s="171"/>
    </row>
    <row r="17551" spans="24:44">
      <c r="X17551" t="s">
        <v>44950</v>
      </c>
      <c r="Y17551" t="s">
        <v>389</v>
      </c>
      <c r="Z17551" t="s">
        <v>44951</v>
      </c>
      <c r="AA17551" t="s">
        <v>33844</v>
      </c>
      <c r="AB17551" t="s">
        <v>125</v>
      </c>
      <c r="AO17551" s="171"/>
      <c r="AP17551" s="171"/>
      <c r="AQ17551" s="171"/>
      <c r="AR17551" s="171"/>
    </row>
    <row r="17552" spans="24:44">
      <c r="X17552" t="s">
        <v>44952</v>
      </c>
      <c r="Y17552" t="s">
        <v>389</v>
      </c>
      <c r="Z17552" t="s">
        <v>44953</v>
      </c>
      <c r="AA17552" t="s">
        <v>33844</v>
      </c>
      <c r="AB17552" t="s">
        <v>125</v>
      </c>
      <c r="AO17552" s="171"/>
      <c r="AP17552" s="171"/>
      <c r="AQ17552" s="171"/>
      <c r="AR17552" s="171"/>
    </row>
    <row r="17553" spans="24:44">
      <c r="X17553" t="s">
        <v>44954</v>
      </c>
      <c r="Y17553" t="s">
        <v>389</v>
      </c>
      <c r="Z17553" t="s">
        <v>44955</v>
      </c>
      <c r="AA17553" t="s">
        <v>44799</v>
      </c>
      <c r="AB17553" t="s">
        <v>125</v>
      </c>
      <c r="AO17553" s="171"/>
      <c r="AP17553" s="171"/>
      <c r="AQ17553" s="171"/>
      <c r="AR17553" s="171"/>
    </row>
    <row r="17554" spans="24:44">
      <c r="X17554" t="s">
        <v>44956</v>
      </c>
      <c r="Y17554" t="s">
        <v>389</v>
      </c>
      <c r="Z17554" t="s">
        <v>44955</v>
      </c>
      <c r="AA17554" t="s">
        <v>44799</v>
      </c>
      <c r="AB17554" t="s">
        <v>125</v>
      </c>
      <c r="AO17554" s="171"/>
      <c r="AP17554" s="171"/>
      <c r="AQ17554" s="171"/>
      <c r="AR17554" s="171"/>
    </row>
    <row r="17555" spans="24:44">
      <c r="X17555" t="s">
        <v>44957</v>
      </c>
      <c r="Y17555" t="s">
        <v>389</v>
      </c>
      <c r="Z17555" t="s">
        <v>44958</v>
      </c>
      <c r="AA17555" t="s">
        <v>33677</v>
      </c>
      <c r="AB17555" t="s">
        <v>125</v>
      </c>
      <c r="AO17555" s="171"/>
      <c r="AP17555" s="171"/>
      <c r="AQ17555" s="171"/>
      <c r="AR17555" s="171"/>
    </row>
    <row r="17556" spans="24:44">
      <c r="X17556" t="s">
        <v>44959</v>
      </c>
      <c r="Y17556" t="s">
        <v>386</v>
      </c>
      <c r="Z17556" t="s">
        <v>44960</v>
      </c>
      <c r="AA17556" t="s">
        <v>33677</v>
      </c>
      <c r="AB17556" t="s">
        <v>125</v>
      </c>
      <c r="AO17556" s="171"/>
      <c r="AP17556" s="171"/>
      <c r="AQ17556" s="171"/>
      <c r="AR17556" s="171"/>
    </row>
    <row r="17557" spans="24:44">
      <c r="X17557" t="s">
        <v>44961</v>
      </c>
      <c r="Y17557" t="s">
        <v>386</v>
      </c>
      <c r="Z17557" t="s">
        <v>33676</v>
      </c>
      <c r="AA17557" t="s">
        <v>42018</v>
      </c>
      <c r="AB17557" t="s">
        <v>125</v>
      </c>
      <c r="AO17557" s="171"/>
      <c r="AP17557" s="171"/>
      <c r="AQ17557" s="171"/>
      <c r="AR17557" s="171"/>
    </row>
    <row r="17558" spans="24:44">
      <c r="X17558" t="s">
        <v>44962</v>
      </c>
      <c r="Y17558" t="s">
        <v>389</v>
      </c>
      <c r="Z17558" t="s">
        <v>44963</v>
      </c>
      <c r="AA17558" t="s">
        <v>43577</v>
      </c>
      <c r="AB17558" t="s">
        <v>125</v>
      </c>
      <c r="AO17558" s="171"/>
      <c r="AP17558" s="171"/>
      <c r="AQ17558" s="171"/>
      <c r="AR17558" s="171"/>
    </row>
    <row r="17559" spans="24:44">
      <c r="X17559" t="s">
        <v>44964</v>
      </c>
      <c r="Y17559" t="s">
        <v>389</v>
      </c>
      <c r="Z17559" t="s">
        <v>44965</v>
      </c>
      <c r="AA17559" t="s">
        <v>43577</v>
      </c>
      <c r="AB17559" t="s">
        <v>125</v>
      </c>
      <c r="AO17559" s="171"/>
      <c r="AP17559" s="171"/>
      <c r="AQ17559" s="171"/>
      <c r="AR17559" s="171"/>
    </row>
    <row r="17560" spans="24:44">
      <c r="X17560" t="s">
        <v>44966</v>
      </c>
      <c r="Y17560" t="s">
        <v>389</v>
      </c>
      <c r="Z17560" t="s">
        <v>44967</v>
      </c>
      <c r="AA17560" t="s">
        <v>43577</v>
      </c>
      <c r="AB17560" t="s">
        <v>125</v>
      </c>
      <c r="AO17560" s="171"/>
      <c r="AP17560" s="171"/>
      <c r="AQ17560" s="171"/>
      <c r="AR17560" s="171"/>
    </row>
    <row r="17561" spans="24:44">
      <c r="X17561" t="s">
        <v>44968</v>
      </c>
      <c r="Y17561" t="s">
        <v>389</v>
      </c>
      <c r="Z17561" t="s">
        <v>44969</v>
      </c>
      <c r="AA17561" t="s">
        <v>43577</v>
      </c>
      <c r="AB17561" t="s">
        <v>125</v>
      </c>
      <c r="AO17561" s="171"/>
      <c r="AP17561" s="171"/>
      <c r="AQ17561" s="171"/>
      <c r="AR17561" s="171"/>
    </row>
    <row r="17562" spans="24:44">
      <c r="X17562" t="s">
        <v>44970</v>
      </c>
      <c r="Y17562" t="s">
        <v>386</v>
      </c>
      <c r="Z17562" t="s">
        <v>44971</v>
      </c>
      <c r="AA17562" t="s">
        <v>33844</v>
      </c>
      <c r="AB17562" t="s">
        <v>125</v>
      </c>
      <c r="AO17562" s="171"/>
      <c r="AP17562" s="171"/>
      <c r="AQ17562" s="171"/>
      <c r="AR17562" s="171"/>
    </row>
    <row r="17563" spans="24:44">
      <c r="X17563" t="s">
        <v>44972</v>
      </c>
      <c r="Y17563" t="s">
        <v>386</v>
      </c>
      <c r="Z17563" t="s">
        <v>44965</v>
      </c>
      <c r="AA17563" t="s">
        <v>33844</v>
      </c>
      <c r="AB17563" t="s">
        <v>125</v>
      </c>
      <c r="AO17563" s="171"/>
      <c r="AP17563" s="171"/>
      <c r="AQ17563" s="171"/>
      <c r="AR17563" s="171"/>
    </row>
    <row r="17564" spans="24:44">
      <c r="X17564" t="s">
        <v>44973</v>
      </c>
      <c r="Y17564" t="s">
        <v>386</v>
      </c>
      <c r="Z17564" t="s">
        <v>44967</v>
      </c>
      <c r="AA17564" t="s">
        <v>33844</v>
      </c>
      <c r="AB17564" t="s">
        <v>125</v>
      </c>
      <c r="AO17564" s="171"/>
      <c r="AP17564" s="171"/>
      <c r="AQ17564" s="171"/>
      <c r="AR17564" s="171"/>
    </row>
    <row r="17565" spans="24:44">
      <c r="X17565" t="s">
        <v>44974</v>
      </c>
      <c r="Y17565" t="s">
        <v>386</v>
      </c>
      <c r="Z17565" t="s">
        <v>44969</v>
      </c>
      <c r="AA17565" t="s">
        <v>33844</v>
      </c>
      <c r="AB17565" t="s">
        <v>125</v>
      </c>
      <c r="AO17565" s="171"/>
      <c r="AP17565" s="171"/>
      <c r="AQ17565" s="171"/>
      <c r="AR17565" s="171"/>
    </row>
    <row r="17566" spans="24:44">
      <c r="X17566" t="s">
        <v>44975</v>
      </c>
      <c r="Y17566" t="s">
        <v>389</v>
      </c>
      <c r="Z17566" t="s">
        <v>34181</v>
      </c>
      <c r="AA17566" t="s">
        <v>33981</v>
      </c>
      <c r="AB17566" t="s">
        <v>33841</v>
      </c>
      <c r="AO17566" s="171"/>
      <c r="AP17566" s="171"/>
      <c r="AQ17566" s="171"/>
      <c r="AR17566" s="171"/>
    </row>
    <row r="17567" spans="24:44">
      <c r="X17567" t="s">
        <v>44976</v>
      </c>
      <c r="Y17567" t="s">
        <v>389</v>
      </c>
      <c r="Z17567" t="s">
        <v>44977</v>
      </c>
      <c r="AA17567" t="s">
        <v>44863</v>
      </c>
      <c r="AB17567" t="s">
        <v>125</v>
      </c>
      <c r="AO17567" s="171"/>
      <c r="AP17567" s="171"/>
      <c r="AQ17567" s="171"/>
      <c r="AR17567" s="171"/>
    </row>
    <row r="17568" spans="24:44">
      <c r="X17568" t="s">
        <v>44978</v>
      </c>
      <c r="Y17568" t="s">
        <v>389</v>
      </c>
      <c r="Z17568" t="s">
        <v>44979</v>
      </c>
      <c r="AA17568" t="s">
        <v>33981</v>
      </c>
      <c r="AB17568" t="s">
        <v>33841</v>
      </c>
      <c r="AO17568" s="171"/>
      <c r="AP17568" s="171"/>
      <c r="AQ17568" s="171"/>
      <c r="AR17568" s="171"/>
    </row>
    <row r="17569" spans="24:44">
      <c r="X17569" t="s">
        <v>44980</v>
      </c>
      <c r="Y17569" t="s">
        <v>389</v>
      </c>
      <c r="Z17569" t="s">
        <v>44981</v>
      </c>
      <c r="AA17569" t="s">
        <v>44799</v>
      </c>
      <c r="AB17569" t="s">
        <v>125</v>
      </c>
      <c r="AO17569" s="171"/>
      <c r="AP17569" s="171"/>
      <c r="AQ17569" s="171"/>
      <c r="AR17569" s="171"/>
    </row>
    <row r="17570" spans="24:44">
      <c r="X17570" t="s">
        <v>44982</v>
      </c>
      <c r="Y17570" t="s">
        <v>389</v>
      </c>
      <c r="Z17570" t="s">
        <v>44983</v>
      </c>
      <c r="AA17570" t="s">
        <v>44106</v>
      </c>
      <c r="AB17570" t="s">
        <v>125</v>
      </c>
      <c r="AO17570" s="171"/>
      <c r="AP17570" s="171"/>
      <c r="AQ17570" s="171"/>
      <c r="AR17570" s="171"/>
    </row>
    <row r="17571" spans="24:44">
      <c r="X17571" t="s">
        <v>44984</v>
      </c>
      <c r="Y17571" t="s">
        <v>389</v>
      </c>
      <c r="Z17571" t="s">
        <v>44985</v>
      </c>
      <c r="AA17571" t="s">
        <v>43577</v>
      </c>
      <c r="AB17571" t="s">
        <v>125</v>
      </c>
      <c r="AO17571" s="171"/>
      <c r="AP17571" s="171"/>
      <c r="AQ17571" s="171"/>
      <c r="AR17571" s="171"/>
    </row>
    <row r="17572" spans="24:44">
      <c r="X17572" t="s">
        <v>44986</v>
      </c>
      <c r="Y17572" t="s">
        <v>389</v>
      </c>
      <c r="Z17572" t="s">
        <v>37063</v>
      </c>
      <c r="AA17572" t="s">
        <v>43577</v>
      </c>
      <c r="AB17572" t="s">
        <v>125</v>
      </c>
      <c r="AO17572" s="171"/>
      <c r="AP17572" s="171"/>
      <c r="AQ17572" s="171"/>
      <c r="AR17572" s="171"/>
    </row>
    <row r="17573" spans="24:44">
      <c r="X17573" t="s">
        <v>44987</v>
      </c>
      <c r="Y17573" t="s">
        <v>389</v>
      </c>
      <c r="Z17573" t="s">
        <v>44988</v>
      </c>
      <c r="AA17573" t="s">
        <v>43577</v>
      </c>
      <c r="AB17573" t="s">
        <v>125</v>
      </c>
      <c r="AO17573" s="171"/>
      <c r="AP17573" s="171"/>
      <c r="AQ17573" s="171"/>
      <c r="AR17573" s="171"/>
    </row>
    <row r="17574" spans="24:44">
      <c r="X17574" t="s">
        <v>44989</v>
      </c>
      <c r="Y17574" t="s">
        <v>389</v>
      </c>
      <c r="Z17574" t="s">
        <v>44990</v>
      </c>
      <c r="AA17574" t="s">
        <v>43577</v>
      </c>
      <c r="AB17574" t="s">
        <v>125</v>
      </c>
      <c r="AO17574" s="171"/>
      <c r="AP17574" s="171"/>
      <c r="AQ17574" s="171"/>
      <c r="AR17574" s="171"/>
    </row>
    <row r="17575" spans="24:44">
      <c r="X17575" t="s">
        <v>44991</v>
      </c>
      <c r="Y17575" t="s">
        <v>389</v>
      </c>
      <c r="Z17575" t="s">
        <v>34181</v>
      </c>
      <c r="AA17575" t="s">
        <v>43577</v>
      </c>
      <c r="AB17575" t="s">
        <v>125</v>
      </c>
      <c r="AO17575" s="171"/>
      <c r="AP17575" s="171"/>
      <c r="AQ17575" s="171"/>
      <c r="AR17575" s="171"/>
    </row>
    <row r="17576" spans="24:44">
      <c r="X17576" t="s">
        <v>44992</v>
      </c>
      <c r="Y17576" t="s">
        <v>389</v>
      </c>
      <c r="Z17576" t="s">
        <v>44993</v>
      </c>
      <c r="AA17576" t="s">
        <v>43577</v>
      </c>
      <c r="AB17576" t="s">
        <v>125</v>
      </c>
      <c r="AO17576" s="171"/>
      <c r="AP17576" s="171"/>
      <c r="AQ17576" s="171"/>
      <c r="AR17576" s="171"/>
    </row>
    <row r="17577" spans="24:44">
      <c r="X17577" t="s">
        <v>44994</v>
      </c>
      <c r="Y17577" t="s">
        <v>389</v>
      </c>
      <c r="Z17577" t="s">
        <v>44995</v>
      </c>
      <c r="AA17577" t="s">
        <v>43577</v>
      </c>
      <c r="AB17577" t="s">
        <v>125</v>
      </c>
      <c r="AO17577" s="171"/>
      <c r="AP17577" s="171"/>
      <c r="AQ17577" s="171"/>
      <c r="AR17577" s="171"/>
    </row>
    <row r="17578" spans="24:44">
      <c r="X17578" t="s">
        <v>44996</v>
      </c>
      <c r="Y17578" t="s">
        <v>389</v>
      </c>
      <c r="Z17578" t="s">
        <v>44997</v>
      </c>
      <c r="AA17578" t="s">
        <v>43577</v>
      </c>
      <c r="AB17578" t="s">
        <v>125</v>
      </c>
      <c r="AO17578" s="171"/>
      <c r="AP17578" s="171"/>
      <c r="AQ17578" s="171"/>
      <c r="AR17578" s="171"/>
    </row>
    <row r="17579" spans="24:44">
      <c r="X17579" t="s">
        <v>44998</v>
      </c>
      <c r="Y17579" t="s">
        <v>389</v>
      </c>
      <c r="Z17579" t="s">
        <v>42405</v>
      </c>
      <c r="AA17579" t="s">
        <v>43577</v>
      </c>
      <c r="AB17579" t="s">
        <v>125</v>
      </c>
      <c r="AO17579" s="171"/>
      <c r="AP17579" s="171"/>
      <c r="AQ17579" s="171"/>
      <c r="AR17579" s="171"/>
    </row>
    <row r="17580" spans="24:44">
      <c r="X17580" t="s">
        <v>44999</v>
      </c>
      <c r="Y17580" t="s">
        <v>389</v>
      </c>
      <c r="Z17580" t="s">
        <v>45000</v>
      </c>
      <c r="AA17580" t="s">
        <v>43577</v>
      </c>
      <c r="AB17580" t="s">
        <v>125</v>
      </c>
      <c r="AO17580" s="171"/>
      <c r="AP17580" s="171"/>
      <c r="AQ17580" s="171"/>
      <c r="AR17580" s="171"/>
    </row>
    <row r="17581" spans="24:44">
      <c r="X17581" t="s">
        <v>45001</v>
      </c>
      <c r="Y17581" t="s">
        <v>389</v>
      </c>
      <c r="Z17581" t="s">
        <v>42403</v>
      </c>
      <c r="AA17581" t="s">
        <v>43577</v>
      </c>
      <c r="AB17581" t="s">
        <v>125</v>
      </c>
      <c r="AO17581" s="171"/>
      <c r="AP17581" s="171"/>
      <c r="AQ17581" s="171"/>
      <c r="AR17581" s="171"/>
    </row>
    <row r="17582" spans="24:44">
      <c r="X17582" t="s">
        <v>45002</v>
      </c>
      <c r="Y17582" t="s">
        <v>389</v>
      </c>
      <c r="Z17582" t="s">
        <v>45003</v>
      </c>
      <c r="AA17582" t="s">
        <v>43590</v>
      </c>
      <c r="AB17582" t="s">
        <v>125</v>
      </c>
      <c r="AO17582" s="171"/>
      <c r="AP17582" s="171"/>
      <c r="AQ17582" s="171"/>
      <c r="AR17582" s="171"/>
    </row>
    <row r="17583" spans="24:44">
      <c r="X17583" t="s">
        <v>45004</v>
      </c>
      <c r="Y17583" t="s">
        <v>389</v>
      </c>
      <c r="Z17583" t="s">
        <v>42403</v>
      </c>
      <c r="AA17583" t="s">
        <v>33981</v>
      </c>
      <c r="AB17583" t="s">
        <v>33841</v>
      </c>
      <c r="AO17583" s="171"/>
      <c r="AP17583" s="171"/>
      <c r="AQ17583" s="171"/>
      <c r="AR17583" s="171"/>
    </row>
    <row r="17584" spans="24:44">
      <c r="X17584" t="s">
        <v>45005</v>
      </c>
      <c r="Y17584" t="s">
        <v>389</v>
      </c>
      <c r="Z17584" t="s">
        <v>42405</v>
      </c>
      <c r="AA17584" t="s">
        <v>33981</v>
      </c>
      <c r="AB17584" t="s">
        <v>33841</v>
      </c>
      <c r="AO17584" s="171"/>
      <c r="AP17584" s="171"/>
      <c r="AQ17584" s="171"/>
      <c r="AR17584" s="171"/>
    </row>
    <row r="17585" spans="24:44">
      <c r="X17585" t="s">
        <v>45006</v>
      </c>
      <c r="Y17585" t="s">
        <v>386</v>
      </c>
      <c r="Z17585" t="s">
        <v>45007</v>
      </c>
      <c r="AA17585" t="s">
        <v>33844</v>
      </c>
      <c r="AB17585" t="s">
        <v>125</v>
      </c>
      <c r="AO17585" s="171"/>
      <c r="AP17585" s="171"/>
      <c r="AQ17585" s="171"/>
      <c r="AR17585" s="171"/>
    </row>
    <row r="17586" spans="24:44">
      <c r="X17586" t="s">
        <v>45008</v>
      </c>
      <c r="Y17586" t="s">
        <v>386</v>
      </c>
      <c r="Z17586" t="s">
        <v>37063</v>
      </c>
      <c r="AA17586" t="s">
        <v>33844</v>
      </c>
      <c r="AB17586" t="s">
        <v>125</v>
      </c>
      <c r="AO17586" s="171"/>
      <c r="AP17586" s="171"/>
      <c r="AQ17586" s="171"/>
      <c r="AR17586" s="171"/>
    </row>
    <row r="17587" spans="24:44">
      <c r="X17587" t="s">
        <v>45009</v>
      </c>
      <c r="Y17587" t="s">
        <v>386</v>
      </c>
      <c r="Z17587" t="s">
        <v>44988</v>
      </c>
      <c r="AA17587" t="s">
        <v>33844</v>
      </c>
      <c r="AB17587" t="s">
        <v>125</v>
      </c>
      <c r="AO17587" s="171"/>
      <c r="AP17587" s="171"/>
      <c r="AQ17587" s="171"/>
      <c r="AR17587" s="171"/>
    </row>
    <row r="17588" spans="24:44">
      <c r="X17588" t="s">
        <v>45010</v>
      </c>
      <c r="Y17588" t="s">
        <v>386</v>
      </c>
      <c r="Z17588" t="s">
        <v>44990</v>
      </c>
      <c r="AA17588" t="s">
        <v>33844</v>
      </c>
      <c r="AB17588" t="s">
        <v>125</v>
      </c>
      <c r="AO17588" s="171"/>
      <c r="AP17588" s="171"/>
      <c r="AQ17588" s="171"/>
      <c r="AR17588" s="171"/>
    </row>
    <row r="17589" spans="24:44">
      <c r="X17589" t="s">
        <v>45011</v>
      </c>
      <c r="Y17589" t="s">
        <v>386</v>
      </c>
      <c r="Z17589" t="s">
        <v>34181</v>
      </c>
      <c r="AA17589" t="s">
        <v>33844</v>
      </c>
      <c r="AB17589" t="s">
        <v>125</v>
      </c>
      <c r="AO17589" s="171"/>
      <c r="AP17589" s="171"/>
      <c r="AQ17589" s="171"/>
      <c r="AR17589" s="171"/>
    </row>
    <row r="17590" spans="24:44">
      <c r="X17590" t="s">
        <v>45012</v>
      </c>
      <c r="Y17590" t="s">
        <v>386</v>
      </c>
      <c r="Z17590" t="s">
        <v>44993</v>
      </c>
      <c r="AA17590" t="s">
        <v>33844</v>
      </c>
      <c r="AB17590" t="s">
        <v>125</v>
      </c>
      <c r="AO17590" s="171"/>
      <c r="AP17590" s="171"/>
      <c r="AQ17590" s="171"/>
      <c r="AR17590" s="171"/>
    </row>
    <row r="17591" spans="24:44">
      <c r="X17591" t="s">
        <v>45013</v>
      </c>
      <c r="Y17591" t="s">
        <v>386</v>
      </c>
      <c r="Z17591" t="s">
        <v>44995</v>
      </c>
      <c r="AA17591" t="s">
        <v>33844</v>
      </c>
      <c r="AB17591" t="s">
        <v>125</v>
      </c>
      <c r="AO17591" s="171"/>
      <c r="AP17591" s="171"/>
      <c r="AQ17591" s="171"/>
      <c r="AR17591" s="171"/>
    </row>
    <row r="17592" spans="24:44">
      <c r="X17592" t="s">
        <v>45014</v>
      </c>
      <c r="Y17592" t="s">
        <v>386</v>
      </c>
      <c r="Z17592" t="s">
        <v>44997</v>
      </c>
      <c r="AA17592" t="s">
        <v>33844</v>
      </c>
      <c r="AB17592" t="s">
        <v>125</v>
      </c>
      <c r="AO17592" s="171"/>
      <c r="AP17592" s="171"/>
      <c r="AQ17592" s="171"/>
      <c r="AR17592" s="171"/>
    </row>
    <row r="17593" spans="24:44">
      <c r="X17593" t="s">
        <v>45015</v>
      </c>
      <c r="Y17593" t="s">
        <v>386</v>
      </c>
      <c r="Z17593" t="s">
        <v>42405</v>
      </c>
      <c r="AA17593" t="s">
        <v>33844</v>
      </c>
      <c r="AB17593" t="s">
        <v>125</v>
      </c>
      <c r="AO17593" s="171"/>
      <c r="AP17593" s="171"/>
      <c r="AQ17593" s="171"/>
      <c r="AR17593" s="171"/>
    </row>
    <row r="17594" spans="24:44">
      <c r="X17594" t="s">
        <v>45016</v>
      </c>
      <c r="Y17594" t="s">
        <v>386</v>
      </c>
      <c r="Z17594" t="s">
        <v>45000</v>
      </c>
      <c r="AA17594" t="s">
        <v>33844</v>
      </c>
      <c r="AB17594" t="s">
        <v>125</v>
      </c>
      <c r="AO17594" s="171"/>
      <c r="AP17594" s="171"/>
      <c r="AQ17594" s="171"/>
      <c r="AR17594" s="171"/>
    </row>
    <row r="17595" spans="24:44">
      <c r="X17595" t="s">
        <v>45017</v>
      </c>
      <c r="Y17595" t="s">
        <v>386</v>
      </c>
      <c r="Z17595" t="s">
        <v>42403</v>
      </c>
      <c r="AA17595" t="s">
        <v>33844</v>
      </c>
      <c r="AB17595" t="s">
        <v>125</v>
      </c>
      <c r="AO17595" s="171"/>
      <c r="AP17595" s="171"/>
      <c r="AQ17595" s="171"/>
      <c r="AR17595" s="171"/>
    </row>
    <row r="17596" spans="24:44">
      <c r="X17596" t="s">
        <v>45018</v>
      </c>
      <c r="Y17596" t="s">
        <v>389</v>
      </c>
      <c r="Z17596" t="s">
        <v>45019</v>
      </c>
      <c r="AA17596" t="s">
        <v>33844</v>
      </c>
      <c r="AB17596" t="s">
        <v>125</v>
      </c>
      <c r="AO17596" s="171"/>
      <c r="AP17596" s="171"/>
      <c r="AQ17596" s="171"/>
      <c r="AR17596" s="171"/>
    </row>
    <row r="17597" spans="24:44">
      <c r="X17597" t="s">
        <v>45020</v>
      </c>
      <c r="Y17597" t="s">
        <v>389</v>
      </c>
      <c r="Z17597" t="s">
        <v>45021</v>
      </c>
      <c r="AA17597" t="s">
        <v>33844</v>
      </c>
      <c r="AB17597" t="s">
        <v>125</v>
      </c>
      <c r="AO17597" s="171"/>
      <c r="AP17597" s="171"/>
      <c r="AQ17597" s="171"/>
      <c r="AR17597" s="171"/>
    </row>
    <row r="17598" spans="24:44">
      <c r="X17598" t="s">
        <v>45022</v>
      </c>
      <c r="Y17598" t="s">
        <v>386</v>
      </c>
      <c r="Z17598" t="s">
        <v>45023</v>
      </c>
      <c r="AA17598" t="s">
        <v>33844</v>
      </c>
      <c r="AB17598" t="s">
        <v>125</v>
      </c>
      <c r="AO17598" s="171"/>
      <c r="AP17598" s="171"/>
      <c r="AQ17598" s="171"/>
      <c r="AR17598" s="171"/>
    </row>
    <row r="17599" spans="24:44">
      <c r="X17599" t="s">
        <v>45024</v>
      </c>
      <c r="Y17599" t="s">
        <v>389</v>
      </c>
      <c r="Z17599" t="s">
        <v>44988</v>
      </c>
      <c r="AA17599" t="s">
        <v>33844</v>
      </c>
      <c r="AB17599" t="s">
        <v>125</v>
      </c>
      <c r="AO17599" s="171"/>
      <c r="AP17599" s="171"/>
      <c r="AQ17599" s="171"/>
      <c r="AR17599" s="171"/>
    </row>
    <row r="17600" spans="24:44">
      <c r="X17600" t="s">
        <v>45025</v>
      </c>
      <c r="Y17600" t="s">
        <v>389</v>
      </c>
      <c r="Z17600" t="s">
        <v>45026</v>
      </c>
      <c r="AA17600" t="s">
        <v>33981</v>
      </c>
      <c r="AB17600" t="s">
        <v>33841</v>
      </c>
      <c r="AO17600" s="171"/>
      <c r="AP17600" s="171"/>
      <c r="AQ17600" s="171"/>
      <c r="AR17600" s="171"/>
    </row>
    <row r="17601" spans="24:44">
      <c r="X17601" t="s">
        <v>45027</v>
      </c>
      <c r="Y17601" t="s">
        <v>389</v>
      </c>
      <c r="Z17601" t="s">
        <v>44988</v>
      </c>
      <c r="AA17601" t="s">
        <v>33981</v>
      </c>
      <c r="AB17601" t="s">
        <v>33841</v>
      </c>
      <c r="AO17601" s="171"/>
      <c r="AP17601" s="171"/>
      <c r="AQ17601" s="171"/>
      <c r="AR17601" s="171"/>
    </row>
    <row r="17602" spans="24:44">
      <c r="X17602" t="s">
        <v>45028</v>
      </c>
      <c r="Y17602" t="s">
        <v>389</v>
      </c>
      <c r="Z17602" t="s">
        <v>45029</v>
      </c>
      <c r="AA17602" t="s">
        <v>33844</v>
      </c>
      <c r="AB17602" t="s">
        <v>125</v>
      </c>
      <c r="AO17602" s="171"/>
      <c r="AP17602" s="171"/>
      <c r="AQ17602" s="171"/>
      <c r="AR17602" s="171"/>
    </row>
    <row r="17603" spans="24:44">
      <c r="X17603" t="s">
        <v>45030</v>
      </c>
      <c r="Y17603" t="s">
        <v>389</v>
      </c>
      <c r="Z17603" t="s">
        <v>37096</v>
      </c>
      <c r="AA17603" t="s">
        <v>33844</v>
      </c>
      <c r="AB17603" t="s">
        <v>125</v>
      </c>
      <c r="AO17603" s="171"/>
      <c r="AP17603" s="171"/>
      <c r="AQ17603" s="171"/>
      <c r="AR17603" s="171"/>
    </row>
    <row r="17604" spans="24:44">
      <c r="X17604" t="s">
        <v>45031</v>
      </c>
      <c r="Y17604" t="s">
        <v>386</v>
      </c>
      <c r="Z17604" t="s">
        <v>36956</v>
      </c>
      <c r="AA17604" t="s">
        <v>642</v>
      </c>
      <c r="AB17604" t="s">
        <v>32837</v>
      </c>
      <c r="AO17604" s="171"/>
      <c r="AP17604" s="171"/>
      <c r="AQ17604" s="171"/>
      <c r="AR17604" s="171"/>
    </row>
    <row r="17605" spans="24:44">
      <c r="X17605" t="s">
        <v>45032</v>
      </c>
      <c r="Y17605" t="s">
        <v>389</v>
      </c>
      <c r="Z17605" t="s">
        <v>45033</v>
      </c>
      <c r="AA17605" t="s">
        <v>33844</v>
      </c>
      <c r="AB17605" t="s">
        <v>125</v>
      </c>
      <c r="AO17605" s="171"/>
      <c r="AP17605" s="171"/>
      <c r="AQ17605" s="171"/>
      <c r="AR17605" s="171"/>
    </row>
    <row r="17606" spans="24:44">
      <c r="X17606" t="s">
        <v>45034</v>
      </c>
      <c r="Y17606" t="s">
        <v>389</v>
      </c>
      <c r="Z17606" t="s">
        <v>45035</v>
      </c>
      <c r="AA17606" t="s">
        <v>45036</v>
      </c>
      <c r="AB17606" t="s">
        <v>125</v>
      </c>
      <c r="AO17606" s="171"/>
      <c r="AP17606" s="171"/>
      <c r="AQ17606" s="171"/>
      <c r="AR17606" s="171"/>
    </row>
    <row r="17607" spans="24:44">
      <c r="X17607" t="s">
        <v>45037</v>
      </c>
      <c r="Y17607" t="s">
        <v>389</v>
      </c>
      <c r="Z17607" t="s">
        <v>45038</v>
      </c>
      <c r="AA17607" t="s">
        <v>45039</v>
      </c>
      <c r="AB17607" t="s">
        <v>125</v>
      </c>
      <c r="AO17607" s="171"/>
      <c r="AP17607" s="171"/>
      <c r="AQ17607" s="171"/>
      <c r="AR17607" s="171"/>
    </row>
    <row r="17608" spans="24:44">
      <c r="X17608" t="s">
        <v>45040</v>
      </c>
      <c r="Y17608" t="s">
        <v>389</v>
      </c>
      <c r="Z17608" t="s">
        <v>45041</v>
      </c>
      <c r="AA17608" t="s">
        <v>45042</v>
      </c>
      <c r="AB17608" t="s">
        <v>125</v>
      </c>
      <c r="AO17608" s="171"/>
      <c r="AP17608" s="171"/>
      <c r="AQ17608" s="171"/>
      <c r="AR17608" s="171"/>
    </row>
    <row r="17609" spans="24:44">
      <c r="X17609" t="s">
        <v>45043</v>
      </c>
      <c r="Y17609" t="s">
        <v>389</v>
      </c>
      <c r="Z17609" t="s">
        <v>45044</v>
      </c>
      <c r="AA17609" t="s">
        <v>44206</v>
      </c>
      <c r="AB17609" t="s">
        <v>125</v>
      </c>
      <c r="AO17609" s="171"/>
      <c r="AP17609" s="171"/>
      <c r="AQ17609" s="171"/>
      <c r="AR17609" s="171"/>
    </row>
    <row r="17610" spans="24:44">
      <c r="X17610" t="s">
        <v>45045</v>
      </c>
      <c r="Y17610" t="s">
        <v>389</v>
      </c>
      <c r="Z17610" t="s">
        <v>45046</v>
      </c>
      <c r="AA17610" t="s">
        <v>44206</v>
      </c>
      <c r="AB17610" t="s">
        <v>125</v>
      </c>
      <c r="AO17610" s="171"/>
      <c r="AP17610" s="171"/>
      <c r="AQ17610" s="171"/>
      <c r="AR17610" s="171"/>
    </row>
    <row r="17611" spans="24:44">
      <c r="X17611" t="s">
        <v>45047</v>
      </c>
      <c r="Y17611" t="s">
        <v>389</v>
      </c>
      <c r="Z17611" t="s">
        <v>37134</v>
      </c>
      <c r="AA17611" t="s">
        <v>44206</v>
      </c>
      <c r="AB17611" t="s">
        <v>125</v>
      </c>
      <c r="AO17611" s="171"/>
      <c r="AP17611" s="171"/>
      <c r="AQ17611" s="171"/>
      <c r="AR17611" s="171"/>
    </row>
    <row r="17612" spans="24:44">
      <c r="X17612" t="s">
        <v>45048</v>
      </c>
      <c r="Y17612" t="s">
        <v>389</v>
      </c>
      <c r="Z17612" t="s">
        <v>36687</v>
      </c>
      <c r="AA17612" t="s">
        <v>44206</v>
      </c>
      <c r="AB17612" t="s">
        <v>125</v>
      </c>
      <c r="AO17612" s="171"/>
      <c r="AP17612" s="171"/>
      <c r="AQ17612" s="171"/>
      <c r="AR17612" s="171"/>
    </row>
    <row r="17613" spans="24:44">
      <c r="X17613" t="s">
        <v>45049</v>
      </c>
      <c r="Y17613" t="s">
        <v>389</v>
      </c>
      <c r="Z17613" t="s">
        <v>36685</v>
      </c>
      <c r="AA17613" t="s">
        <v>44206</v>
      </c>
      <c r="AB17613" t="s">
        <v>125</v>
      </c>
      <c r="AO17613" s="171"/>
      <c r="AP17613" s="171"/>
      <c r="AQ17613" s="171"/>
      <c r="AR17613" s="171"/>
    </row>
    <row r="17614" spans="24:44">
      <c r="X17614" t="s">
        <v>45050</v>
      </c>
      <c r="Y17614" t="s">
        <v>389</v>
      </c>
      <c r="Z17614" t="s">
        <v>45051</v>
      </c>
      <c r="AA17614" t="s">
        <v>44206</v>
      </c>
      <c r="AB17614" t="s">
        <v>125</v>
      </c>
      <c r="AO17614" s="171"/>
      <c r="AP17614" s="171"/>
      <c r="AQ17614" s="171"/>
      <c r="AR17614" s="171"/>
    </row>
    <row r="17615" spans="24:44">
      <c r="X17615" t="s">
        <v>45052</v>
      </c>
      <c r="Y17615" t="s">
        <v>389</v>
      </c>
      <c r="Z17615" t="s">
        <v>45053</v>
      </c>
      <c r="AA17615" t="s">
        <v>44206</v>
      </c>
      <c r="AB17615" t="s">
        <v>125</v>
      </c>
      <c r="AO17615" s="171"/>
      <c r="AP17615" s="171"/>
      <c r="AQ17615" s="171"/>
      <c r="AR17615" s="171"/>
    </row>
    <row r="17616" spans="24:44">
      <c r="X17616" t="s">
        <v>45054</v>
      </c>
      <c r="Y17616" t="s">
        <v>389</v>
      </c>
      <c r="Z17616" t="s">
        <v>36679</v>
      </c>
      <c r="AA17616" t="s">
        <v>44206</v>
      </c>
      <c r="AB17616" t="s">
        <v>125</v>
      </c>
      <c r="AO17616" s="171"/>
      <c r="AP17616" s="171"/>
      <c r="AQ17616" s="171"/>
      <c r="AR17616" s="171"/>
    </row>
    <row r="17617" spans="24:44">
      <c r="X17617" t="s">
        <v>45055</v>
      </c>
      <c r="Y17617" t="s">
        <v>389</v>
      </c>
      <c r="Z17617" t="s">
        <v>45056</v>
      </c>
      <c r="AA17617" t="s">
        <v>45057</v>
      </c>
      <c r="AB17617" t="s">
        <v>125</v>
      </c>
      <c r="AO17617" s="171"/>
      <c r="AP17617" s="171"/>
      <c r="AQ17617" s="171"/>
      <c r="AR17617" s="171"/>
    </row>
    <row r="17618" spans="24:44">
      <c r="X17618" t="s">
        <v>45058</v>
      </c>
      <c r="Y17618" t="s">
        <v>389</v>
      </c>
      <c r="Z17618" t="s">
        <v>36687</v>
      </c>
      <c r="AA17618" t="s">
        <v>44206</v>
      </c>
      <c r="AB17618" t="s">
        <v>125</v>
      </c>
      <c r="AO17618" s="171"/>
      <c r="AP17618" s="171"/>
      <c r="AQ17618" s="171"/>
      <c r="AR17618" s="171"/>
    </row>
    <row r="17619" spans="24:44">
      <c r="X17619" t="s">
        <v>45059</v>
      </c>
      <c r="Y17619" t="s">
        <v>389</v>
      </c>
      <c r="Z17619" t="s">
        <v>45060</v>
      </c>
      <c r="AA17619" t="s">
        <v>45061</v>
      </c>
      <c r="AB17619" t="s">
        <v>125</v>
      </c>
      <c r="AO17619" s="171"/>
      <c r="AP17619" s="171"/>
      <c r="AQ17619" s="171"/>
      <c r="AR17619" s="171"/>
    </row>
    <row r="17620" spans="24:44">
      <c r="X17620" t="s">
        <v>45062</v>
      </c>
      <c r="Y17620" t="s">
        <v>389</v>
      </c>
      <c r="Z17620" t="s">
        <v>36687</v>
      </c>
      <c r="AA17620" t="s">
        <v>642</v>
      </c>
      <c r="AB17620" t="s">
        <v>32837</v>
      </c>
      <c r="AO17620" s="171"/>
      <c r="AP17620" s="171"/>
      <c r="AQ17620" s="171"/>
      <c r="AR17620" s="171"/>
    </row>
    <row r="17621" spans="24:44">
      <c r="X17621" t="s">
        <v>2944</v>
      </c>
      <c r="Y17621" t="s">
        <v>386</v>
      </c>
      <c r="Z17621" t="s">
        <v>45063</v>
      </c>
      <c r="AA17621" t="s">
        <v>642</v>
      </c>
      <c r="AB17621" t="s">
        <v>32837</v>
      </c>
      <c r="AO17621" s="171"/>
      <c r="AP17621" s="171"/>
      <c r="AQ17621" s="171"/>
      <c r="AR17621" s="171"/>
    </row>
    <row r="17622" spans="24:44">
      <c r="X17622" t="s">
        <v>45064</v>
      </c>
      <c r="Y17622" t="s">
        <v>386</v>
      </c>
      <c r="Z17622" t="s">
        <v>45065</v>
      </c>
      <c r="AA17622" t="s">
        <v>642</v>
      </c>
      <c r="AB17622" t="s">
        <v>32837</v>
      </c>
      <c r="AO17622" s="171"/>
      <c r="AP17622" s="171"/>
      <c r="AQ17622" s="171"/>
      <c r="AR17622" s="171"/>
    </row>
    <row r="17623" spans="24:44">
      <c r="X17623" t="s">
        <v>45066</v>
      </c>
      <c r="Y17623" t="s">
        <v>386</v>
      </c>
      <c r="Z17623" t="s">
        <v>45067</v>
      </c>
      <c r="AA17623" t="s">
        <v>642</v>
      </c>
      <c r="AB17623" t="s">
        <v>32837</v>
      </c>
      <c r="AO17623" s="171"/>
      <c r="AP17623" s="171"/>
      <c r="AQ17623" s="171"/>
      <c r="AR17623" s="171"/>
    </row>
    <row r="17624" spans="24:44">
      <c r="X17624" t="s">
        <v>45068</v>
      </c>
      <c r="Y17624" t="s">
        <v>386</v>
      </c>
      <c r="Z17624" t="s">
        <v>45069</v>
      </c>
      <c r="AA17624" t="s">
        <v>642</v>
      </c>
      <c r="AB17624" t="s">
        <v>32837</v>
      </c>
      <c r="AO17624" s="171"/>
      <c r="AP17624" s="171"/>
      <c r="AQ17624" s="171"/>
      <c r="AR17624" s="171"/>
    </row>
    <row r="17625" spans="24:44">
      <c r="X17625" t="s">
        <v>45070</v>
      </c>
      <c r="Y17625" t="s">
        <v>386</v>
      </c>
      <c r="Z17625" t="s">
        <v>45071</v>
      </c>
      <c r="AA17625" t="s">
        <v>642</v>
      </c>
      <c r="AB17625" t="s">
        <v>32837</v>
      </c>
      <c r="AO17625" s="171"/>
      <c r="AP17625" s="171"/>
      <c r="AQ17625" s="171"/>
      <c r="AR17625" s="171"/>
    </row>
    <row r="17626" spans="24:44">
      <c r="X17626" t="s">
        <v>45072</v>
      </c>
      <c r="Y17626" t="s">
        <v>389</v>
      </c>
      <c r="Z17626" t="s">
        <v>45073</v>
      </c>
      <c r="AA17626" t="s">
        <v>642</v>
      </c>
      <c r="AB17626" t="s">
        <v>32837</v>
      </c>
      <c r="AO17626" s="171"/>
      <c r="AP17626" s="171"/>
      <c r="AQ17626" s="171"/>
      <c r="AR17626" s="171"/>
    </row>
    <row r="17627" spans="24:44">
      <c r="X17627" t="s">
        <v>45074</v>
      </c>
      <c r="Y17627" t="s">
        <v>389</v>
      </c>
      <c r="Z17627" t="s">
        <v>45075</v>
      </c>
      <c r="AA17627" t="s">
        <v>44799</v>
      </c>
      <c r="AB17627" t="s">
        <v>125</v>
      </c>
      <c r="AO17627" s="171"/>
      <c r="AP17627" s="171"/>
      <c r="AQ17627" s="171"/>
      <c r="AR17627" s="171"/>
    </row>
    <row r="17628" spans="24:44">
      <c r="X17628" t="s">
        <v>45076</v>
      </c>
      <c r="Y17628" t="s">
        <v>389</v>
      </c>
      <c r="Z17628" t="s">
        <v>45077</v>
      </c>
      <c r="AA17628" t="s">
        <v>43577</v>
      </c>
      <c r="AB17628" t="s">
        <v>125</v>
      </c>
      <c r="AO17628" s="171"/>
      <c r="AP17628" s="171"/>
      <c r="AQ17628" s="171"/>
      <c r="AR17628" s="171"/>
    </row>
    <row r="17629" spans="24:44">
      <c r="X17629" t="s">
        <v>45078</v>
      </c>
      <c r="Y17629" t="s">
        <v>389</v>
      </c>
      <c r="Z17629" t="s">
        <v>37184</v>
      </c>
      <c r="AA17629" t="s">
        <v>43577</v>
      </c>
      <c r="AB17629" t="s">
        <v>125</v>
      </c>
      <c r="AO17629" s="171"/>
      <c r="AP17629" s="171"/>
      <c r="AQ17629" s="171"/>
      <c r="AR17629" s="171"/>
    </row>
    <row r="17630" spans="24:44">
      <c r="X17630" t="s">
        <v>45079</v>
      </c>
      <c r="Y17630" t="s">
        <v>389</v>
      </c>
      <c r="Z17630" t="s">
        <v>45080</v>
      </c>
      <c r="AA17630" t="s">
        <v>43577</v>
      </c>
      <c r="AB17630" t="s">
        <v>125</v>
      </c>
      <c r="AO17630" s="171"/>
      <c r="AP17630" s="171"/>
      <c r="AQ17630" s="171"/>
      <c r="AR17630" s="171"/>
    </row>
    <row r="17631" spans="24:44">
      <c r="X17631" t="s">
        <v>45081</v>
      </c>
      <c r="Y17631" t="s">
        <v>389</v>
      </c>
      <c r="Z17631" t="s">
        <v>38515</v>
      </c>
      <c r="AA17631" t="s">
        <v>43577</v>
      </c>
      <c r="AB17631" t="s">
        <v>125</v>
      </c>
      <c r="AO17631" s="171"/>
      <c r="AP17631" s="171"/>
      <c r="AQ17631" s="171"/>
      <c r="AR17631" s="171"/>
    </row>
    <row r="17632" spans="24:44">
      <c r="X17632" t="s">
        <v>45082</v>
      </c>
      <c r="Y17632" t="s">
        <v>389</v>
      </c>
      <c r="Z17632" t="s">
        <v>38517</v>
      </c>
      <c r="AA17632" t="s">
        <v>43577</v>
      </c>
      <c r="AB17632" t="s">
        <v>125</v>
      </c>
      <c r="AO17632" s="171"/>
      <c r="AP17632" s="171"/>
      <c r="AQ17632" s="171"/>
      <c r="AR17632" s="171"/>
    </row>
    <row r="17633" spans="24:44">
      <c r="X17633" t="s">
        <v>45083</v>
      </c>
      <c r="Y17633" t="s">
        <v>386</v>
      </c>
      <c r="Z17633" t="s">
        <v>45084</v>
      </c>
      <c r="AA17633" t="s">
        <v>33844</v>
      </c>
      <c r="AB17633" t="s">
        <v>125</v>
      </c>
      <c r="AO17633" s="171"/>
      <c r="AP17633" s="171"/>
      <c r="AQ17633" s="171"/>
      <c r="AR17633" s="171"/>
    </row>
    <row r="17634" spans="24:44">
      <c r="X17634" t="s">
        <v>45085</v>
      </c>
      <c r="Y17634" t="s">
        <v>386</v>
      </c>
      <c r="Z17634" t="s">
        <v>37184</v>
      </c>
      <c r="AA17634" t="s">
        <v>33844</v>
      </c>
      <c r="AB17634" t="s">
        <v>125</v>
      </c>
      <c r="AO17634" s="171"/>
      <c r="AP17634" s="171"/>
      <c r="AQ17634" s="171"/>
      <c r="AR17634" s="171"/>
    </row>
    <row r="17635" spans="24:44">
      <c r="X17635" t="s">
        <v>45086</v>
      </c>
      <c r="Y17635" t="s">
        <v>389</v>
      </c>
      <c r="Z17635" t="s">
        <v>45087</v>
      </c>
      <c r="AA17635" t="s">
        <v>44799</v>
      </c>
      <c r="AB17635" t="s">
        <v>125</v>
      </c>
      <c r="AO17635" s="171"/>
      <c r="AP17635" s="171"/>
      <c r="AQ17635" s="171"/>
      <c r="AR17635" s="171"/>
    </row>
    <row r="17636" spans="24:44">
      <c r="X17636" t="s">
        <v>45088</v>
      </c>
      <c r="Y17636" t="s">
        <v>389</v>
      </c>
      <c r="Z17636" t="s">
        <v>45089</v>
      </c>
      <c r="AA17636" t="s">
        <v>43577</v>
      </c>
      <c r="AB17636" t="s">
        <v>125</v>
      </c>
      <c r="AO17636" s="171"/>
      <c r="AP17636" s="171"/>
      <c r="AQ17636" s="171"/>
      <c r="AR17636" s="171"/>
    </row>
    <row r="17637" spans="24:44">
      <c r="X17637" t="s">
        <v>45090</v>
      </c>
      <c r="Y17637" t="s">
        <v>386</v>
      </c>
      <c r="Z17637" t="s">
        <v>37200</v>
      </c>
      <c r="AA17637" t="s">
        <v>33844</v>
      </c>
      <c r="AB17637" t="s">
        <v>125</v>
      </c>
      <c r="AO17637" s="171"/>
      <c r="AP17637" s="171"/>
      <c r="AQ17637" s="171"/>
      <c r="AR17637" s="171"/>
    </row>
    <row r="17638" spans="24:44">
      <c r="X17638" t="s">
        <v>45091</v>
      </c>
      <c r="Y17638" t="s">
        <v>389</v>
      </c>
      <c r="Z17638" t="s">
        <v>45092</v>
      </c>
      <c r="AA17638" t="s">
        <v>44799</v>
      </c>
      <c r="AB17638" t="s">
        <v>125</v>
      </c>
      <c r="AO17638" s="171"/>
      <c r="AP17638" s="171"/>
      <c r="AQ17638" s="171"/>
      <c r="AR17638" s="171"/>
    </row>
    <row r="17639" spans="24:44">
      <c r="X17639" t="s">
        <v>45093</v>
      </c>
      <c r="Y17639" t="s">
        <v>389</v>
      </c>
      <c r="Z17639" t="s">
        <v>45094</v>
      </c>
      <c r="AA17639" t="s">
        <v>44799</v>
      </c>
      <c r="AB17639" t="s">
        <v>125</v>
      </c>
      <c r="AO17639" s="171"/>
      <c r="AP17639" s="171"/>
      <c r="AQ17639" s="171"/>
      <c r="AR17639" s="171"/>
    </row>
    <row r="17640" spans="24:44">
      <c r="X17640" t="s">
        <v>45095</v>
      </c>
      <c r="Y17640" t="s">
        <v>389</v>
      </c>
      <c r="Z17640" t="s">
        <v>45096</v>
      </c>
      <c r="AA17640" t="s">
        <v>43577</v>
      </c>
      <c r="AB17640" t="s">
        <v>125</v>
      </c>
      <c r="AO17640" s="171"/>
      <c r="AP17640" s="171"/>
      <c r="AQ17640" s="171"/>
      <c r="AR17640" s="171"/>
    </row>
    <row r="17641" spans="24:44">
      <c r="X17641" t="s">
        <v>45097</v>
      </c>
      <c r="Y17641" t="s">
        <v>389</v>
      </c>
      <c r="Z17641" t="s">
        <v>45098</v>
      </c>
      <c r="AA17641" t="s">
        <v>43577</v>
      </c>
      <c r="AB17641" t="s">
        <v>125</v>
      </c>
      <c r="AO17641" s="171"/>
      <c r="AP17641" s="171"/>
      <c r="AQ17641" s="171"/>
      <c r="AR17641" s="171"/>
    </row>
    <row r="17642" spans="24:44">
      <c r="X17642" t="s">
        <v>45099</v>
      </c>
      <c r="Y17642" t="s">
        <v>389</v>
      </c>
      <c r="Z17642" t="s">
        <v>45100</v>
      </c>
      <c r="AA17642" t="s">
        <v>43577</v>
      </c>
      <c r="AB17642" t="s">
        <v>125</v>
      </c>
      <c r="AO17642" s="171"/>
      <c r="AP17642" s="171"/>
      <c r="AQ17642" s="171"/>
      <c r="AR17642" s="171"/>
    </row>
    <row r="17643" spans="24:44">
      <c r="X17643" t="s">
        <v>45101</v>
      </c>
      <c r="Y17643" t="s">
        <v>389</v>
      </c>
      <c r="Z17643" t="s">
        <v>45102</v>
      </c>
      <c r="AA17643" t="s">
        <v>43577</v>
      </c>
      <c r="AB17643" t="s">
        <v>125</v>
      </c>
      <c r="AO17643" s="171"/>
      <c r="AP17643" s="171"/>
      <c r="AQ17643" s="171"/>
      <c r="AR17643" s="171"/>
    </row>
    <row r="17644" spans="24:44">
      <c r="X17644" t="s">
        <v>45103</v>
      </c>
      <c r="Y17644" t="s">
        <v>389</v>
      </c>
      <c r="Z17644" t="s">
        <v>45104</v>
      </c>
      <c r="AA17644" t="s">
        <v>43577</v>
      </c>
      <c r="AB17644" t="s">
        <v>125</v>
      </c>
      <c r="AO17644" s="171"/>
      <c r="AP17644" s="171"/>
      <c r="AQ17644" s="171"/>
      <c r="AR17644" s="171"/>
    </row>
    <row r="17645" spans="24:44">
      <c r="X17645" t="s">
        <v>45105</v>
      </c>
      <c r="Y17645" t="s">
        <v>389</v>
      </c>
      <c r="Z17645" t="s">
        <v>45106</v>
      </c>
      <c r="AA17645" t="s">
        <v>43577</v>
      </c>
      <c r="AB17645" t="s">
        <v>125</v>
      </c>
      <c r="AO17645" s="171"/>
      <c r="AP17645" s="171"/>
      <c r="AQ17645" s="171"/>
      <c r="AR17645" s="171"/>
    </row>
    <row r="17646" spans="24:44">
      <c r="X17646" t="s">
        <v>45107</v>
      </c>
      <c r="Y17646" t="s">
        <v>389</v>
      </c>
      <c r="Z17646" t="s">
        <v>45108</v>
      </c>
      <c r="AA17646" t="s">
        <v>43577</v>
      </c>
      <c r="AB17646" t="s">
        <v>125</v>
      </c>
      <c r="AO17646" s="171"/>
      <c r="AP17646" s="171"/>
      <c r="AQ17646" s="171"/>
      <c r="AR17646" s="171"/>
    </row>
    <row r="17647" spans="24:44">
      <c r="X17647" t="s">
        <v>45109</v>
      </c>
      <c r="Y17647" t="s">
        <v>389</v>
      </c>
      <c r="Z17647" t="s">
        <v>45110</v>
      </c>
      <c r="AA17647" t="s">
        <v>43577</v>
      </c>
      <c r="AB17647" t="s">
        <v>125</v>
      </c>
      <c r="AO17647" s="171"/>
      <c r="AP17647" s="171"/>
      <c r="AQ17647" s="171"/>
      <c r="AR17647" s="171"/>
    </row>
    <row r="17648" spans="24:44">
      <c r="X17648" t="s">
        <v>45111</v>
      </c>
      <c r="Y17648" t="s">
        <v>389</v>
      </c>
      <c r="Z17648" t="s">
        <v>45112</v>
      </c>
      <c r="AA17648" t="s">
        <v>43577</v>
      </c>
      <c r="AB17648" t="s">
        <v>125</v>
      </c>
      <c r="AO17648" s="171"/>
      <c r="AP17648" s="171"/>
      <c r="AQ17648" s="171"/>
      <c r="AR17648" s="171"/>
    </row>
    <row r="17649" spans="24:44">
      <c r="X17649" t="s">
        <v>45113</v>
      </c>
      <c r="Y17649" t="s">
        <v>389</v>
      </c>
      <c r="Z17649" t="s">
        <v>45114</v>
      </c>
      <c r="AA17649" t="s">
        <v>43577</v>
      </c>
      <c r="AB17649" t="s">
        <v>125</v>
      </c>
      <c r="AO17649" s="171"/>
      <c r="AP17649" s="171"/>
      <c r="AQ17649" s="171"/>
      <c r="AR17649" s="171"/>
    </row>
    <row r="17650" spans="24:44">
      <c r="X17650" t="s">
        <v>45115</v>
      </c>
      <c r="Y17650" t="s">
        <v>389</v>
      </c>
      <c r="Z17650" t="s">
        <v>45116</v>
      </c>
      <c r="AA17650" t="s">
        <v>43577</v>
      </c>
      <c r="AB17650" t="s">
        <v>125</v>
      </c>
      <c r="AO17650" s="171"/>
      <c r="AP17650" s="171"/>
      <c r="AQ17650" s="171"/>
      <c r="AR17650" s="171"/>
    </row>
    <row r="17651" spans="24:44">
      <c r="X17651" t="s">
        <v>45117</v>
      </c>
      <c r="Y17651" t="s">
        <v>389</v>
      </c>
      <c r="Z17651" t="s">
        <v>45118</v>
      </c>
      <c r="AA17651" t="s">
        <v>34291</v>
      </c>
      <c r="AB17651" t="s">
        <v>33927</v>
      </c>
      <c r="AO17651" s="171"/>
      <c r="AP17651" s="171"/>
      <c r="AQ17651" s="171"/>
      <c r="AR17651" s="171"/>
    </row>
    <row r="17652" spans="24:44">
      <c r="X17652" t="s">
        <v>45119</v>
      </c>
      <c r="Y17652" t="s">
        <v>386</v>
      </c>
      <c r="Z17652" t="s">
        <v>45120</v>
      </c>
      <c r="AA17652" t="s">
        <v>34291</v>
      </c>
      <c r="AB17652" t="s">
        <v>33927</v>
      </c>
      <c r="AO17652" s="171"/>
      <c r="AP17652" s="171"/>
      <c r="AQ17652" s="171"/>
      <c r="AR17652" s="171"/>
    </row>
    <row r="17653" spans="24:44">
      <c r="X17653" t="s">
        <v>45121</v>
      </c>
      <c r="Y17653" t="s">
        <v>386</v>
      </c>
      <c r="Z17653" t="s">
        <v>45098</v>
      </c>
      <c r="AA17653" t="s">
        <v>34291</v>
      </c>
      <c r="AB17653" t="s">
        <v>33927</v>
      </c>
      <c r="AO17653" s="171"/>
      <c r="AP17653" s="171"/>
      <c r="AQ17653" s="171"/>
      <c r="AR17653" s="171"/>
    </row>
    <row r="17654" spans="24:44">
      <c r="X17654" t="s">
        <v>45122</v>
      </c>
      <c r="Y17654" t="s">
        <v>386</v>
      </c>
      <c r="Z17654" t="s">
        <v>45100</v>
      </c>
      <c r="AA17654" t="s">
        <v>34291</v>
      </c>
      <c r="AB17654" t="s">
        <v>33927</v>
      </c>
      <c r="AO17654" s="171"/>
      <c r="AP17654" s="171"/>
      <c r="AQ17654" s="171"/>
      <c r="AR17654" s="171"/>
    </row>
    <row r="17655" spans="24:44">
      <c r="X17655" t="s">
        <v>45123</v>
      </c>
      <c r="Y17655" t="s">
        <v>386</v>
      </c>
      <c r="Z17655" t="s">
        <v>45102</v>
      </c>
      <c r="AA17655" t="s">
        <v>34291</v>
      </c>
      <c r="AB17655" t="s">
        <v>33927</v>
      </c>
      <c r="AO17655" s="171"/>
      <c r="AP17655" s="171"/>
      <c r="AQ17655" s="171"/>
      <c r="AR17655" s="171"/>
    </row>
    <row r="17656" spans="24:44">
      <c r="X17656" t="s">
        <v>45124</v>
      </c>
      <c r="Y17656" t="s">
        <v>386</v>
      </c>
      <c r="Z17656" t="s">
        <v>45104</v>
      </c>
      <c r="AA17656" t="s">
        <v>34291</v>
      </c>
      <c r="AB17656" t="s">
        <v>33927</v>
      </c>
      <c r="AO17656" s="171"/>
      <c r="AP17656" s="171"/>
      <c r="AQ17656" s="171"/>
      <c r="AR17656" s="171"/>
    </row>
    <row r="17657" spans="24:44">
      <c r="X17657" t="s">
        <v>45125</v>
      </c>
      <c r="Y17657" t="s">
        <v>386</v>
      </c>
      <c r="Z17657" t="s">
        <v>45106</v>
      </c>
      <c r="AA17657" t="s">
        <v>34291</v>
      </c>
      <c r="AB17657" t="s">
        <v>33927</v>
      </c>
      <c r="AO17657" s="171"/>
      <c r="AP17657" s="171"/>
      <c r="AQ17657" s="171"/>
      <c r="AR17657" s="171"/>
    </row>
    <row r="17658" spans="24:44">
      <c r="X17658" t="s">
        <v>45126</v>
      </c>
      <c r="Y17658" t="s">
        <v>386</v>
      </c>
      <c r="Z17658" t="s">
        <v>45108</v>
      </c>
      <c r="AA17658" t="s">
        <v>34291</v>
      </c>
      <c r="AB17658" t="s">
        <v>33927</v>
      </c>
      <c r="AO17658" s="171"/>
      <c r="AP17658" s="171"/>
      <c r="AQ17658" s="171"/>
      <c r="AR17658" s="171"/>
    </row>
    <row r="17659" spans="24:44">
      <c r="X17659" t="s">
        <v>45127</v>
      </c>
      <c r="Y17659" t="s">
        <v>386</v>
      </c>
      <c r="Z17659" t="s">
        <v>45128</v>
      </c>
      <c r="AA17659" t="s">
        <v>34291</v>
      </c>
      <c r="AB17659" t="s">
        <v>33927</v>
      </c>
      <c r="AO17659" s="171"/>
      <c r="AP17659" s="171"/>
      <c r="AQ17659" s="171"/>
      <c r="AR17659" s="171"/>
    </row>
    <row r="17660" spans="24:44">
      <c r="X17660" t="s">
        <v>45129</v>
      </c>
      <c r="Y17660" t="s">
        <v>386</v>
      </c>
      <c r="Z17660" t="s">
        <v>45112</v>
      </c>
      <c r="AA17660" t="s">
        <v>34291</v>
      </c>
      <c r="AB17660" t="s">
        <v>33927</v>
      </c>
      <c r="AO17660" s="171"/>
      <c r="AP17660" s="171"/>
      <c r="AQ17660" s="171"/>
      <c r="AR17660" s="171"/>
    </row>
    <row r="17661" spans="24:44">
      <c r="X17661" t="s">
        <v>45130</v>
      </c>
      <c r="Y17661" t="s">
        <v>386</v>
      </c>
      <c r="Z17661" t="s">
        <v>45114</v>
      </c>
      <c r="AA17661" t="s">
        <v>34291</v>
      </c>
      <c r="AB17661" t="s">
        <v>33927</v>
      </c>
      <c r="AO17661" s="171"/>
      <c r="AP17661" s="171"/>
      <c r="AQ17661" s="171"/>
      <c r="AR17661" s="171"/>
    </row>
    <row r="17662" spans="24:44">
      <c r="X17662" t="s">
        <v>45131</v>
      </c>
      <c r="Y17662" t="s">
        <v>386</v>
      </c>
      <c r="Z17662" t="s">
        <v>45116</v>
      </c>
      <c r="AA17662" t="s">
        <v>34291</v>
      </c>
      <c r="AB17662" t="s">
        <v>33927</v>
      </c>
      <c r="AO17662" s="171"/>
      <c r="AP17662" s="171"/>
      <c r="AQ17662" s="171"/>
      <c r="AR17662" s="171"/>
    </row>
    <row r="17663" spans="24:44">
      <c r="X17663" t="s">
        <v>45132</v>
      </c>
      <c r="Y17663" t="s">
        <v>386</v>
      </c>
      <c r="Z17663" t="s">
        <v>45133</v>
      </c>
      <c r="AA17663" t="s">
        <v>34291</v>
      </c>
      <c r="AB17663" t="s">
        <v>33927</v>
      </c>
      <c r="AO17663" s="171"/>
      <c r="AP17663" s="171"/>
      <c r="AQ17663" s="171"/>
      <c r="AR17663" s="171"/>
    </row>
    <row r="17664" spans="24:44">
      <c r="X17664" t="s">
        <v>45134</v>
      </c>
      <c r="Y17664" t="s">
        <v>389</v>
      </c>
      <c r="Z17664" t="s">
        <v>45135</v>
      </c>
      <c r="AA17664" t="s">
        <v>44863</v>
      </c>
      <c r="AB17664" t="s">
        <v>125</v>
      </c>
      <c r="AO17664" s="171"/>
      <c r="AP17664" s="171"/>
      <c r="AQ17664" s="171"/>
      <c r="AR17664" s="171"/>
    </row>
    <row r="17665" spans="24:44">
      <c r="X17665" t="s">
        <v>45136</v>
      </c>
      <c r="Y17665" t="s">
        <v>389</v>
      </c>
      <c r="Z17665" t="s">
        <v>45137</v>
      </c>
      <c r="AA17665" t="s">
        <v>44901</v>
      </c>
      <c r="AB17665" t="s">
        <v>125</v>
      </c>
      <c r="AO17665" s="171"/>
      <c r="AP17665" s="171"/>
      <c r="AQ17665" s="171"/>
      <c r="AR17665" s="171"/>
    </row>
    <row r="17666" spans="24:44">
      <c r="X17666" t="s">
        <v>45138</v>
      </c>
      <c r="Y17666" t="s">
        <v>389</v>
      </c>
      <c r="Z17666" t="s">
        <v>45139</v>
      </c>
      <c r="AA17666" t="s">
        <v>43577</v>
      </c>
      <c r="AB17666" t="s">
        <v>125</v>
      </c>
      <c r="AO17666" s="171"/>
      <c r="AP17666" s="171"/>
      <c r="AQ17666" s="171"/>
      <c r="AR17666" s="171"/>
    </row>
    <row r="17667" spans="24:44">
      <c r="X17667" t="s">
        <v>45140</v>
      </c>
      <c r="Y17667" t="s">
        <v>389</v>
      </c>
      <c r="Z17667" t="s">
        <v>45141</v>
      </c>
      <c r="AA17667" t="s">
        <v>33844</v>
      </c>
      <c r="AB17667" t="s">
        <v>125</v>
      </c>
    </row>
    <row r="17668" spans="24:44">
      <c r="X17668" t="s">
        <v>45142</v>
      </c>
      <c r="Y17668" t="s">
        <v>389</v>
      </c>
      <c r="Z17668" t="s">
        <v>45143</v>
      </c>
      <c r="AA17668" t="s">
        <v>33844</v>
      </c>
      <c r="AB17668" t="s">
        <v>125</v>
      </c>
    </row>
    <row r="17669" spans="24:44">
      <c r="X17669" t="s">
        <v>45144</v>
      </c>
      <c r="Y17669" t="s">
        <v>389</v>
      </c>
      <c r="Z17669" t="s">
        <v>45145</v>
      </c>
      <c r="AA17669" t="s">
        <v>43691</v>
      </c>
      <c r="AB17669" t="s">
        <v>125</v>
      </c>
    </row>
    <row r="17670" spans="24:44">
      <c r="X17670" t="s">
        <v>45144</v>
      </c>
      <c r="Y17670" t="s">
        <v>389</v>
      </c>
      <c r="Z17670" t="s">
        <v>45145</v>
      </c>
      <c r="AA17670" t="s">
        <v>43691</v>
      </c>
      <c r="AB17670" t="s">
        <v>125</v>
      </c>
    </row>
    <row r="17671" spans="24:44">
      <c r="X17671" t="s">
        <v>45146</v>
      </c>
      <c r="Y17671" t="s">
        <v>389</v>
      </c>
      <c r="Z17671" t="s">
        <v>45147</v>
      </c>
      <c r="AA17671" t="s">
        <v>37300</v>
      </c>
      <c r="AB17671" t="s">
        <v>125</v>
      </c>
    </row>
    <row r="17672" spans="24:44">
      <c r="X17672" t="s">
        <v>45146</v>
      </c>
      <c r="Y17672" t="s">
        <v>389</v>
      </c>
      <c r="Z17672" t="s">
        <v>45147</v>
      </c>
      <c r="AA17672" t="s">
        <v>37300</v>
      </c>
      <c r="AB17672" t="s">
        <v>125</v>
      </c>
    </row>
    <row r="17673" spans="24:44">
      <c r="X17673" t="s">
        <v>45148</v>
      </c>
      <c r="Y17673" t="s">
        <v>389</v>
      </c>
      <c r="Z17673" t="s">
        <v>45149</v>
      </c>
      <c r="AA17673" t="s">
        <v>33619</v>
      </c>
      <c r="AB17673" t="s">
        <v>125</v>
      </c>
    </row>
    <row r="17674" spans="24:44">
      <c r="X17674" t="s">
        <v>45150</v>
      </c>
      <c r="Y17674" t="s">
        <v>389</v>
      </c>
      <c r="Z17674" t="s">
        <v>44400</v>
      </c>
      <c r="AA17674" t="s">
        <v>33840</v>
      </c>
      <c r="AB17674" t="s">
        <v>33841</v>
      </c>
    </row>
    <row r="17675" spans="24:44">
      <c r="X17675" t="s">
        <v>45151</v>
      </c>
      <c r="Y17675" t="s">
        <v>386</v>
      </c>
      <c r="Z17675" t="s">
        <v>45152</v>
      </c>
      <c r="AA17675" t="s">
        <v>34608</v>
      </c>
      <c r="AB17675" t="s">
        <v>33841</v>
      </c>
    </row>
    <row r="17676" spans="24:44">
      <c r="X17676" t="s">
        <v>45153</v>
      </c>
      <c r="Y17676" t="s">
        <v>389</v>
      </c>
      <c r="Z17676" t="s">
        <v>45154</v>
      </c>
      <c r="AA17676" t="s">
        <v>34608</v>
      </c>
      <c r="AB17676" t="s">
        <v>33841</v>
      </c>
    </row>
    <row r="17677" spans="24:44">
      <c r="X17677" t="s">
        <v>45155</v>
      </c>
      <c r="Y17677" t="s">
        <v>389</v>
      </c>
      <c r="Z17677" t="s">
        <v>45156</v>
      </c>
      <c r="AA17677" t="s">
        <v>43691</v>
      </c>
      <c r="AB17677" t="s">
        <v>125</v>
      </c>
    </row>
    <row r="17678" spans="24:44">
      <c r="X17678" t="s">
        <v>45155</v>
      </c>
      <c r="Y17678" t="s">
        <v>389</v>
      </c>
      <c r="Z17678" t="s">
        <v>45156</v>
      </c>
      <c r="AA17678" t="s">
        <v>43691</v>
      </c>
      <c r="AB17678" t="s">
        <v>125</v>
      </c>
    </row>
    <row r="17679" spans="24:44">
      <c r="X17679" t="s">
        <v>45157</v>
      </c>
      <c r="Y17679" t="s">
        <v>389</v>
      </c>
      <c r="Z17679" t="s">
        <v>45158</v>
      </c>
      <c r="AA17679" t="s">
        <v>37300</v>
      </c>
      <c r="AB17679" t="s">
        <v>125</v>
      </c>
    </row>
    <row r="17680" spans="24:44">
      <c r="X17680" t="s">
        <v>45159</v>
      </c>
      <c r="Y17680" t="s">
        <v>389</v>
      </c>
      <c r="Z17680" t="s">
        <v>45160</v>
      </c>
      <c r="AA17680" t="s">
        <v>34094</v>
      </c>
      <c r="AB17680" t="s">
        <v>125</v>
      </c>
    </row>
    <row r="17681" spans="24:28">
      <c r="X17681" t="s">
        <v>45161</v>
      </c>
      <c r="Y17681" t="s">
        <v>389</v>
      </c>
      <c r="Z17681" t="s">
        <v>45162</v>
      </c>
      <c r="AA17681" t="s">
        <v>45163</v>
      </c>
      <c r="AB17681" t="s">
        <v>125</v>
      </c>
    </row>
    <row r="17682" spans="24:28">
      <c r="X17682" t="s">
        <v>45164</v>
      </c>
      <c r="Y17682" t="s">
        <v>389</v>
      </c>
      <c r="Z17682" t="s">
        <v>45165</v>
      </c>
      <c r="AA17682" t="s">
        <v>45163</v>
      </c>
      <c r="AB17682" t="s">
        <v>125</v>
      </c>
    </row>
    <row r="17683" spans="24:28">
      <c r="X17683" t="s">
        <v>45166</v>
      </c>
      <c r="Y17683" t="s">
        <v>386</v>
      </c>
      <c r="Z17683" t="s">
        <v>38002</v>
      </c>
      <c r="AA17683" t="s">
        <v>34094</v>
      </c>
      <c r="AB17683" t="s">
        <v>125</v>
      </c>
    </row>
    <row r="17684" spans="24:28">
      <c r="X17684" t="s">
        <v>45167</v>
      </c>
      <c r="Y17684" t="s">
        <v>386</v>
      </c>
      <c r="Z17684" t="s">
        <v>38004</v>
      </c>
      <c r="AA17684" t="s">
        <v>34094</v>
      </c>
      <c r="AB17684" t="s">
        <v>125</v>
      </c>
    </row>
    <row r="17685" spans="24:28">
      <c r="X17685" t="s">
        <v>45168</v>
      </c>
      <c r="Y17685" t="s">
        <v>389</v>
      </c>
      <c r="Z17685" t="s">
        <v>38006</v>
      </c>
      <c r="AA17685" t="s">
        <v>34413</v>
      </c>
      <c r="AB17685" t="s">
        <v>125</v>
      </c>
    </row>
    <row r="17686" spans="24:28">
      <c r="X17686" t="s">
        <v>45169</v>
      </c>
      <c r="Y17686" t="s">
        <v>389</v>
      </c>
      <c r="Z17686" t="s">
        <v>45170</v>
      </c>
      <c r="AA17686" t="s">
        <v>34094</v>
      </c>
      <c r="AB17686" t="s">
        <v>125</v>
      </c>
    </row>
    <row r="17687" spans="24:28">
      <c r="X17687" t="s">
        <v>45171</v>
      </c>
      <c r="Y17687" t="s">
        <v>386</v>
      </c>
      <c r="Z17687" t="s">
        <v>45172</v>
      </c>
      <c r="AA17687" t="s">
        <v>34094</v>
      </c>
      <c r="AB17687" t="s">
        <v>125</v>
      </c>
    </row>
    <row r="17688" spans="24:28">
      <c r="X17688" t="s">
        <v>45173</v>
      </c>
      <c r="Y17688" t="s">
        <v>386</v>
      </c>
      <c r="Z17688" t="s">
        <v>45174</v>
      </c>
      <c r="AA17688" t="s">
        <v>34094</v>
      </c>
      <c r="AB17688" t="s">
        <v>125</v>
      </c>
    </row>
    <row r="17689" spans="24:28">
      <c r="X17689" t="s">
        <v>45175</v>
      </c>
      <c r="Y17689" t="s">
        <v>389</v>
      </c>
      <c r="Z17689" t="s">
        <v>45176</v>
      </c>
      <c r="AA17689" t="s">
        <v>34094</v>
      </c>
      <c r="AB17689" t="s">
        <v>125</v>
      </c>
    </row>
    <row r="17690" spans="24:28">
      <c r="X17690" t="s">
        <v>45177</v>
      </c>
      <c r="Y17690" t="s">
        <v>386</v>
      </c>
      <c r="Z17690" t="s">
        <v>45178</v>
      </c>
      <c r="AA17690" t="s">
        <v>34094</v>
      </c>
      <c r="AB17690" t="s">
        <v>125</v>
      </c>
    </row>
    <row r="17691" spans="24:28">
      <c r="X17691" t="s">
        <v>45179</v>
      </c>
      <c r="Y17691" t="s">
        <v>389</v>
      </c>
      <c r="Z17691" t="s">
        <v>45180</v>
      </c>
      <c r="AA17691" t="s">
        <v>37867</v>
      </c>
      <c r="AB17691" t="s">
        <v>33769</v>
      </c>
    </row>
    <row r="17692" spans="24:28">
      <c r="X17692" t="s">
        <v>45181</v>
      </c>
      <c r="Y17692" t="s">
        <v>389</v>
      </c>
      <c r="Z17692" t="s">
        <v>45182</v>
      </c>
      <c r="AA17692" t="s">
        <v>43577</v>
      </c>
      <c r="AB17692" t="s">
        <v>125</v>
      </c>
    </row>
    <row r="17693" spans="24:28">
      <c r="X17693" t="s">
        <v>45183</v>
      </c>
      <c r="Y17693" t="s">
        <v>389</v>
      </c>
      <c r="Z17693" t="s">
        <v>45184</v>
      </c>
      <c r="AA17693" t="s">
        <v>44799</v>
      </c>
      <c r="AB17693" t="s">
        <v>125</v>
      </c>
    </row>
    <row r="17694" spans="24:28">
      <c r="X17694" t="s">
        <v>45185</v>
      </c>
      <c r="Y17694" t="s">
        <v>386</v>
      </c>
      <c r="Z17694" t="s">
        <v>38103</v>
      </c>
      <c r="AA17694" t="s">
        <v>33844</v>
      </c>
      <c r="AB17694" t="s">
        <v>125</v>
      </c>
    </row>
    <row r="17695" spans="24:28">
      <c r="X17695" t="s">
        <v>45186</v>
      </c>
      <c r="Y17695" t="s">
        <v>389</v>
      </c>
      <c r="Z17695" t="s">
        <v>45187</v>
      </c>
      <c r="AA17695" t="s">
        <v>45188</v>
      </c>
      <c r="AB17695" t="s">
        <v>33694</v>
      </c>
    </row>
    <row r="17696" spans="24:28">
      <c r="X17696" t="s">
        <v>45189</v>
      </c>
      <c r="Y17696" t="s">
        <v>389</v>
      </c>
      <c r="Z17696" t="s">
        <v>45190</v>
      </c>
      <c r="AA17696" t="s">
        <v>44817</v>
      </c>
      <c r="AB17696" t="s">
        <v>33694</v>
      </c>
    </row>
    <row r="17697" spans="24:28">
      <c r="X17697" t="s">
        <v>45191</v>
      </c>
      <c r="Y17697" t="s">
        <v>386</v>
      </c>
      <c r="Z17697" t="s">
        <v>36003</v>
      </c>
      <c r="AA17697" t="s">
        <v>45192</v>
      </c>
      <c r="AB17697" t="s">
        <v>33694</v>
      </c>
    </row>
    <row r="17698" spans="24:28">
      <c r="X17698" t="s">
        <v>45193</v>
      </c>
      <c r="Y17698" t="s">
        <v>389</v>
      </c>
      <c r="Z17698" t="s">
        <v>45194</v>
      </c>
      <c r="AA17698" t="s">
        <v>44075</v>
      </c>
      <c r="AB17698" t="s">
        <v>33627</v>
      </c>
    </row>
    <row r="17699" spans="24:28">
      <c r="X17699" t="s">
        <v>45195</v>
      </c>
      <c r="Y17699" t="s">
        <v>386</v>
      </c>
      <c r="Z17699" t="s">
        <v>44939</v>
      </c>
      <c r="AA17699" t="s">
        <v>33844</v>
      </c>
      <c r="AB17699" t="s">
        <v>125</v>
      </c>
    </row>
    <row r="17700" spans="24:28">
      <c r="X17700" t="s">
        <v>45196</v>
      </c>
      <c r="Y17700" t="s">
        <v>389</v>
      </c>
      <c r="Z17700" t="s">
        <v>45197</v>
      </c>
      <c r="AA17700" t="s">
        <v>33844</v>
      </c>
      <c r="AB17700" t="s">
        <v>125</v>
      </c>
    </row>
    <row r="17701" spans="24:28">
      <c r="X17701" t="s">
        <v>45198</v>
      </c>
      <c r="Y17701" t="s">
        <v>386</v>
      </c>
      <c r="Z17701" t="s">
        <v>45199</v>
      </c>
      <c r="AA17701" t="s">
        <v>33677</v>
      </c>
      <c r="AB17701" t="s">
        <v>125</v>
      </c>
    </row>
    <row r="17702" spans="24:28">
      <c r="X17702" t="s">
        <v>45200</v>
      </c>
      <c r="Y17702" t="s">
        <v>386</v>
      </c>
      <c r="Z17702" t="s">
        <v>45201</v>
      </c>
      <c r="AA17702" t="s">
        <v>33677</v>
      </c>
      <c r="AB17702" t="s">
        <v>125</v>
      </c>
    </row>
    <row r="17703" spans="24:28">
      <c r="X17703" t="s">
        <v>45202</v>
      </c>
      <c r="Y17703" t="s">
        <v>389</v>
      </c>
      <c r="Z17703" t="s">
        <v>45203</v>
      </c>
      <c r="AA17703" t="s">
        <v>33677</v>
      </c>
      <c r="AB17703" t="s">
        <v>125</v>
      </c>
    </row>
    <row r="17704" spans="24:28">
      <c r="X17704" t="s">
        <v>45204</v>
      </c>
      <c r="Y17704" t="s">
        <v>389</v>
      </c>
      <c r="Z17704" t="s">
        <v>36691</v>
      </c>
      <c r="AA17704" t="s">
        <v>44209</v>
      </c>
      <c r="AB17704" t="s">
        <v>125</v>
      </c>
    </row>
    <row r="17705" spans="24:28">
      <c r="X17705" t="s">
        <v>45205</v>
      </c>
      <c r="Y17705" t="s">
        <v>386</v>
      </c>
      <c r="Z17705" t="s">
        <v>45080</v>
      </c>
      <c r="AA17705" t="s">
        <v>33844</v>
      </c>
      <c r="AB17705" t="s">
        <v>125</v>
      </c>
    </row>
    <row r="17706" spans="24:28">
      <c r="X17706" t="s">
        <v>45206</v>
      </c>
      <c r="Y17706" t="s">
        <v>386</v>
      </c>
      <c r="Z17706" t="s">
        <v>38515</v>
      </c>
      <c r="AA17706" t="s">
        <v>33844</v>
      </c>
      <c r="AB17706" t="s">
        <v>125</v>
      </c>
    </row>
    <row r="17707" spans="24:28">
      <c r="X17707" t="s">
        <v>45207</v>
      </c>
      <c r="Y17707" t="s">
        <v>386</v>
      </c>
      <c r="Z17707" t="s">
        <v>38517</v>
      </c>
      <c r="AA17707" t="s">
        <v>33844</v>
      </c>
      <c r="AB17707" t="s">
        <v>125</v>
      </c>
    </row>
    <row r="17708" spans="24:28">
      <c r="X17708" t="s">
        <v>45208</v>
      </c>
      <c r="Y17708" t="s">
        <v>389</v>
      </c>
      <c r="Z17708" t="s">
        <v>45209</v>
      </c>
      <c r="AA17708" t="s">
        <v>33844</v>
      </c>
      <c r="AB17708" t="s">
        <v>125</v>
      </c>
    </row>
    <row r="17709" spans="24:28">
      <c r="X17709" t="s">
        <v>45210</v>
      </c>
      <c r="Y17709" t="s">
        <v>389</v>
      </c>
      <c r="Z17709" t="s">
        <v>45211</v>
      </c>
      <c r="AA17709" t="s">
        <v>45212</v>
      </c>
      <c r="AB17709" t="s">
        <v>125</v>
      </c>
    </row>
    <row r="17710" spans="24:28">
      <c r="X17710" t="s">
        <v>45210</v>
      </c>
      <c r="Y17710" t="s">
        <v>389</v>
      </c>
      <c r="Z17710" t="s">
        <v>45211</v>
      </c>
      <c r="AA17710" t="s">
        <v>45212</v>
      </c>
      <c r="AB17710" t="s">
        <v>125</v>
      </c>
    </row>
    <row r="17711" spans="24:28">
      <c r="X17711" t="s">
        <v>45213</v>
      </c>
      <c r="Y17711" t="s">
        <v>389</v>
      </c>
      <c r="Z17711" t="s">
        <v>45214</v>
      </c>
      <c r="AA17711" t="s">
        <v>34755</v>
      </c>
      <c r="AB17711" t="s">
        <v>125</v>
      </c>
    </row>
    <row r="17712" spans="24:28">
      <c r="X17712" t="s">
        <v>45215</v>
      </c>
      <c r="Y17712" t="s">
        <v>389</v>
      </c>
      <c r="Z17712" t="s">
        <v>45216</v>
      </c>
      <c r="AA17712" t="s">
        <v>34817</v>
      </c>
      <c r="AB17712" t="s">
        <v>33927</v>
      </c>
    </row>
    <row r="17713" spans="24:28">
      <c r="X17713" t="s">
        <v>45217</v>
      </c>
      <c r="Y17713" t="s">
        <v>389</v>
      </c>
      <c r="Z17713" t="s">
        <v>45218</v>
      </c>
      <c r="AA17713" t="s">
        <v>34817</v>
      </c>
      <c r="AB17713" t="s">
        <v>33927</v>
      </c>
    </row>
    <row r="17714" spans="24:28">
      <c r="X17714" t="s">
        <v>45219</v>
      </c>
      <c r="Y17714" t="s">
        <v>389</v>
      </c>
      <c r="Z17714" t="s">
        <v>45220</v>
      </c>
      <c r="AA17714" t="s">
        <v>43577</v>
      </c>
      <c r="AB17714" t="s">
        <v>125</v>
      </c>
    </row>
    <row r="17715" spans="24:28">
      <c r="X17715" t="s">
        <v>45221</v>
      </c>
      <c r="Y17715" t="s">
        <v>389</v>
      </c>
      <c r="Z17715" t="s">
        <v>45222</v>
      </c>
      <c r="AA17715" t="s">
        <v>43577</v>
      </c>
      <c r="AB17715" t="s">
        <v>125</v>
      </c>
    </row>
    <row r="17716" spans="24:28">
      <c r="X17716" t="s">
        <v>45223</v>
      </c>
      <c r="Y17716" t="s">
        <v>386</v>
      </c>
      <c r="Z17716" t="s">
        <v>45220</v>
      </c>
      <c r="AA17716" t="s">
        <v>34291</v>
      </c>
      <c r="AB17716" t="s">
        <v>33927</v>
      </c>
    </row>
    <row r="17717" spans="24:28">
      <c r="X17717" t="s">
        <v>45224</v>
      </c>
      <c r="Y17717" t="s">
        <v>386</v>
      </c>
      <c r="Z17717" t="s">
        <v>45225</v>
      </c>
      <c r="AA17717" t="s">
        <v>34291</v>
      </c>
      <c r="AB17717" t="s">
        <v>33927</v>
      </c>
    </row>
    <row r="17718" spans="24:28">
      <c r="X17718" t="s">
        <v>45226</v>
      </c>
      <c r="Y17718" t="s">
        <v>386</v>
      </c>
      <c r="Z17718" t="s">
        <v>38758</v>
      </c>
      <c r="AA17718" t="s">
        <v>33844</v>
      </c>
      <c r="AB17718" t="s">
        <v>125</v>
      </c>
    </row>
    <row r="17719" spans="24:28">
      <c r="X17719" t="s">
        <v>45227</v>
      </c>
      <c r="Y17719" t="s">
        <v>389</v>
      </c>
      <c r="Z17719" t="s">
        <v>38758</v>
      </c>
      <c r="AA17719" t="s">
        <v>43577</v>
      </c>
      <c r="AB17719" t="s">
        <v>125</v>
      </c>
    </row>
    <row r="17720" spans="24:28">
      <c r="X17720" t="s">
        <v>45228</v>
      </c>
      <c r="Y17720" t="s">
        <v>389</v>
      </c>
      <c r="Z17720" t="s">
        <v>39858</v>
      </c>
      <c r="AA17720" t="s">
        <v>45229</v>
      </c>
      <c r="AB17720" t="s">
        <v>33927</v>
      </c>
    </row>
    <row r="17721" spans="24:28">
      <c r="X17721" t="s">
        <v>45230</v>
      </c>
      <c r="Y17721" t="s">
        <v>389</v>
      </c>
      <c r="Z17721" t="s">
        <v>39858</v>
      </c>
      <c r="AA17721" t="s">
        <v>33685</v>
      </c>
      <c r="AB17721" t="s">
        <v>125</v>
      </c>
    </row>
    <row r="17722" spans="24:28">
      <c r="X17722" t="s">
        <v>45231</v>
      </c>
      <c r="Y17722" t="s">
        <v>389</v>
      </c>
      <c r="Z17722" t="s">
        <v>45232</v>
      </c>
      <c r="AA17722" t="s">
        <v>43577</v>
      </c>
      <c r="AB17722" t="s">
        <v>125</v>
      </c>
    </row>
    <row r="17723" spans="24:28">
      <c r="X17723" t="s">
        <v>45233</v>
      </c>
      <c r="Y17723" t="s">
        <v>389</v>
      </c>
      <c r="Z17723" t="s">
        <v>45234</v>
      </c>
      <c r="AA17723" t="s">
        <v>43577</v>
      </c>
      <c r="AB17723" t="s">
        <v>125</v>
      </c>
    </row>
    <row r="17724" spans="24:28">
      <c r="X17724" t="s">
        <v>45235</v>
      </c>
      <c r="Y17724" t="s">
        <v>389</v>
      </c>
      <c r="Z17724" t="s">
        <v>45236</v>
      </c>
      <c r="AA17724" t="s">
        <v>43577</v>
      </c>
      <c r="AB17724" t="s">
        <v>125</v>
      </c>
    </row>
    <row r="17725" spans="24:28">
      <c r="X17725" t="s">
        <v>45237</v>
      </c>
      <c r="Y17725" t="s">
        <v>389</v>
      </c>
      <c r="Z17725" t="s">
        <v>45238</v>
      </c>
      <c r="AA17725" t="s">
        <v>43577</v>
      </c>
      <c r="AB17725" t="s">
        <v>125</v>
      </c>
    </row>
    <row r="17726" spans="24:28">
      <c r="X17726" t="s">
        <v>45239</v>
      </c>
      <c r="Y17726" t="s">
        <v>386</v>
      </c>
      <c r="Z17726" t="s">
        <v>45232</v>
      </c>
      <c r="AA17726" t="s">
        <v>34291</v>
      </c>
      <c r="AB17726" t="s">
        <v>33927</v>
      </c>
    </row>
    <row r="17727" spans="24:28">
      <c r="X17727" t="s">
        <v>45240</v>
      </c>
      <c r="Y17727" t="s">
        <v>386</v>
      </c>
      <c r="Z17727" t="s">
        <v>45234</v>
      </c>
      <c r="AA17727" t="s">
        <v>34291</v>
      </c>
      <c r="AB17727" t="s">
        <v>33927</v>
      </c>
    </row>
    <row r="17728" spans="24:28">
      <c r="X17728" t="s">
        <v>45241</v>
      </c>
      <c r="Y17728" t="s">
        <v>386</v>
      </c>
      <c r="Z17728" t="s">
        <v>45236</v>
      </c>
      <c r="AA17728" t="s">
        <v>34291</v>
      </c>
      <c r="AB17728" t="s">
        <v>33927</v>
      </c>
    </row>
    <row r="17729" spans="24:28">
      <c r="X17729" t="s">
        <v>45242</v>
      </c>
      <c r="Y17729" t="s">
        <v>389</v>
      </c>
      <c r="Z17729" t="s">
        <v>45243</v>
      </c>
      <c r="AA17729" t="s">
        <v>34291</v>
      </c>
      <c r="AB17729" t="s">
        <v>33927</v>
      </c>
    </row>
    <row r="17730" spans="24:28">
      <c r="X17730" t="s">
        <v>45244</v>
      </c>
      <c r="Y17730" t="s">
        <v>386</v>
      </c>
      <c r="Z17730" t="s">
        <v>45245</v>
      </c>
      <c r="AA17730" t="s">
        <v>34291</v>
      </c>
      <c r="AB17730" t="s">
        <v>33927</v>
      </c>
    </row>
    <row r="17731" spans="24:28">
      <c r="X17731" t="s">
        <v>45246</v>
      </c>
      <c r="Y17731" t="s">
        <v>386</v>
      </c>
      <c r="Z17731" t="s">
        <v>45247</v>
      </c>
      <c r="AA17731" t="s">
        <v>34418</v>
      </c>
      <c r="AB17731" t="s">
        <v>125</v>
      </c>
    </row>
    <row r="17732" spans="24:28">
      <c r="X17732" t="s">
        <v>45248</v>
      </c>
      <c r="Y17732" t="s">
        <v>386</v>
      </c>
      <c r="Z17732" t="s">
        <v>45249</v>
      </c>
      <c r="AA17732" t="s">
        <v>45250</v>
      </c>
      <c r="AB17732" t="s">
        <v>33927</v>
      </c>
    </row>
    <row r="17733" spans="24:28">
      <c r="X17733" t="s">
        <v>45251</v>
      </c>
      <c r="Y17733" t="s">
        <v>386</v>
      </c>
      <c r="Z17733" t="s">
        <v>45252</v>
      </c>
      <c r="AA17733" t="s">
        <v>45253</v>
      </c>
      <c r="AB17733" t="s">
        <v>33927</v>
      </c>
    </row>
    <row r="17734" spans="24:28">
      <c r="X17734" t="s">
        <v>45254</v>
      </c>
      <c r="Y17734" t="s">
        <v>389</v>
      </c>
      <c r="Z17734" t="s">
        <v>45255</v>
      </c>
      <c r="AA17734" t="s">
        <v>45256</v>
      </c>
      <c r="AB17734" t="s">
        <v>34158</v>
      </c>
    </row>
    <row r="17735" spans="24:28">
      <c r="X17735" t="s">
        <v>45257</v>
      </c>
      <c r="Y17735" t="s">
        <v>389</v>
      </c>
      <c r="Z17735" t="s">
        <v>45258</v>
      </c>
      <c r="AA17735" t="s">
        <v>45259</v>
      </c>
      <c r="AB17735" t="s">
        <v>34158</v>
      </c>
    </row>
    <row r="17736" spans="24:28">
      <c r="X17736" t="s">
        <v>45260</v>
      </c>
      <c r="Y17736" t="s">
        <v>389</v>
      </c>
      <c r="Z17736" t="s">
        <v>45261</v>
      </c>
      <c r="AA17736" t="s">
        <v>45262</v>
      </c>
      <c r="AB17736" t="s">
        <v>5361</v>
      </c>
    </row>
    <row r="17737" spans="24:28">
      <c r="X17737" t="s">
        <v>45263</v>
      </c>
      <c r="Y17737" t="s">
        <v>386</v>
      </c>
      <c r="Z17737" t="s">
        <v>41900</v>
      </c>
      <c r="AA17737" t="s">
        <v>41901</v>
      </c>
      <c r="AB17737" t="s">
        <v>33674</v>
      </c>
    </row>
    <row r="17738" spans="24:28">
      <c r="X17738" t="s">
        <v>45264</v>
      </c>
      <c r="Y17738" t="s">
        <v>386</v>
      </c>
      <c r="Z17738" t="s">
        <v>36465</v>
      </c>
      <c r="AA17738" t="s">
        <v>41901</v>
      </c>
      <c r="AB17738" t="s">
        <v>33674</v>
      </c>
    </row>
    <row r="17739" spans="24:28">
      <c r="X17739" t="s">
        <v>45264</v>
      </c>
      <c r="Y17739" t="s">
        <v>386</v>
      </c>
      <c r="Z17739" t="s">
        <v>36465</v>
      </c>
      <c r="AA17739" t="s">
        <v>41901</v>
      </c>
      <c r="AB17739" t="s">
        <v>33674</v>
      </c>
    </row>
    <row r="17740" spans="24:28">
      <c r="X17740" t="s">
        <v>45265</v>
      </c>
      <c r="Y17740" t="s">
        <v>386</v>
      </c>
      <c r="Z17740" t="s">
        <v>36467</v>
      </c>
      <c r="AA17740" t="s">
        <v>41901</v>
      </c>
      <c r="AB17740" t="s">
        <v>33674</v>
      </c>
    </row>
    <row r="17741" spans="24:28">
      <c r="X17741" t="s">
        <v>45265</v>
      </c>
      <c r="Y17741" t="s">
        <v>386</v>
      </c>
      <c r="Z17741" t="s">
        <v>36467</v>
      </c>
      <c r="AA17741" t="s">
        <v>41901</v>
      </c>
      <c r="AB17741" t="s">
        <v>33674</v>
      </c>
    </row>
    <row r="17742" spans="24:28">
      <c r="X17742" t="s">
        <v>45266</v>
      </c>
      <c r="Y17742" t="s">
        <v>386</v>
      </c>
      <c r="Z17742" t="s">
        <v>36469</v>
      </c>
      <c r="AA17742" t="s">
        <v>41901</v>
      </c>
      <c r="AB17742" t="s">
        <v>33674</v>
      </c>
    </row>
    <row r="17743" spans="24:28">
      <c r="X17743" t="s">
        <v>45266</v>
      </c>
      <c r="Y17743" t="s">
        <v>386</v>
      </c>
      <c r="Z17743" t="s">
        <v>36469</v>
      </c>
      <c r="AA17743" t="s">
        <v>41901</v>
      </c>
      <c r="AB17743" t="s">
        <v>33674</v>
      </c>
    </row>
    <row r="17744" spans="24:28">
      <c r="X17744" t="s">
        <v>45267</v>
      </c>
      <c r="Y17744" t="s">
        <v>386</v>
      </c>
      <c r="Z17744" t="s">
        <v>41906</v>
      </c>
      <c r="AA17744" t="s">
        <v>41901</v>
      </c>
      <c r="AB17744" t="s">
        <v>33674</v>
      </c>
    </row>
    <row r="17745" spans="24:28">
      <c r="X17745" t="s">
        <v>45268</v>
      </c>
      <c r="Y17745" t="s">
        <v>386</v>
      </c>
      <c r="Z17745" t="s">
        <v>45269</v>
      </c>
      <c r="AA17745" t="s">
        <v>41901</v>
      </c>
      <c r="AB17745" t="s">
        <v>33674</v>
      </c>
    </row>
    <row r="17746" spans="24:28">
      <c r="X17746" t="s">
        <v>45270</v>
      </c>
      <c r="Y17746" t="s">
        <v>386</v>
      </c>
      <c r="Z17746" t="s">
        <v>45271</v>
      </c>
      <c r="AA17746" t="s">
        <v>41901</v>
      </c>
      <c r="AB17746" t="s">
        <v>33674</v>
      </c>
    </row>
    <row r="17747" spans="24:28">
      <c r="X17747" t="s">
        <v>45272</v>
      </c>
      <c r="Y17747" t="s">
        <v>386</v>
      </c>
      <c r="Z17747" t="s">
        <v>45273</v>
      </c>
      <c r="AA17747" t="s">
        <v>41901</v>
      </c>
      <c r="AB17747" t="s">
        <v>33674</v>
      </c>
    </row>
    <row r="17748" spans="24:28">
      <c r="X17748" t="s">
        <v>45274</v>
      </c>
      <c r="Y17748" t="s">
        <v>386</v>
      </c>
      <c r="Z17748" t="s">
        <v>45275</v>
      </c>
      <c r="AA17748" t="s">
        <v>41901</v>
      </c>
      <c r="AB17748" t="s">
        <v>33674</v>
      </c>
    </row>
    <row r="17749" spans="24:28">
      <c r="X17749" t="s">
        <v>45276</v>
      </c>
      <c r="Y17749" t="s">
        <v>386</v>
      </c>
      <c r="Z17749" t="s">
        <v>36483</v>
      </c>
      <c r="AA17749" t="s">
        <v>41901</v>
      </c>
      <c r="AB17749" t="s">
        <v>33674</v>
      </c>
    </row>
    <row r="17750" spans="24:28">
      <c r="X17750" t="s">
        <v>45276</v>
      </c>
      <c r="Y17750" t="s">
        <v>386</v>
      </c>
      <c r="Z17750" t="s">
        <v>36483</v>
      </c>
      <c r="AA17750" t="s">
        <v>41901</v>
      </c>
      <c r="AB17750" t="s">
        <v>33674</v>
      </c>
    </row>
    <row r="17751" spans="24:28">
      <c r="X17751" t="s">
        <v>45277</v>
      </c>
      <c r="Y17751" t="s">
        <v>386</v>
      </c>
      <c r="Z17751" t="s">
        <v>36488</v>
      </c>
      <c r="AA17751" t="s">
        <v>41901</v>
      </c>
      <c r="AB17751" t="s">
        <v>33674</v>
      </c>
    </row>
    <row r="17752" spans="24:28">
      <c r="X17752" t="s">
        <v>45277</v>
      </c>
      <c r="Y17752" t="s">
        <v>386</v>
      </c>
      <c r="Z17752" t="s">
        <v>36488</v>
      </c>
      <c r="AA17752" t="s">
        <v>41901</v>
      </c>
      <c r="AB17752" t="s">
        <v>33674</v>
      </c>
    </row>
    <row r="17753" spans="24:28">
      <c r="X17753" t="s">
        <v>45278</v>
      </c>
      <c r="Y17753" t="s">
        <v>386</v>
      </c>
      <c r="Z17753" t="s">
        <v>36490</v>
      </c>
      <c r="AA17753" t="s">
        <v>41901</v>
      </c>
      <c r="AB17753" t="s">
        <v>33674</v>
      </c>
    </row>
    <row r="17754" spans="24:28">
      <c r="X17754" t="s">
        <v>45278</v>
      </c>
      <c r="Y17754" t="s">
        <v>386</v>
      </c>
      <c r="Z17754" t="s">
        <v>36490</v>
      </c>
      <c r="AA17754" t="s">
        <v>41901</v>
      </c>
      <c r="AB17754" t="s">
        <v>33674</v>
      </c>
    </row>
    <row r="17755" spans="24:28">
      <c r="X17755" t="s">
        <v>45279</v>
      </c>
      <c r="Y17755" t="s">
        <v>386</v>
      </c>
      <c r="Z17755" t="s">
        <v>36492</v>
      </c>
      <c r="AA17755" t="s">
        <v>41901</v>
      </c>
      <c r="AB17755" t="s">
        <v>33674</v>
      </c>
    </row>
    <row r="17756" spans="24:28">
      <c r="X17756" t="s">
        <v>45279</v>
      </c>
      <c r="Y17756" t="s">
        <v>386</v>
      </c>
      <c r="Z17756" t="s">
        <v>36492</v>
      </c>
      <c r="AA17756" t="s">
        <v>41901</v>
      </c>
      <c r="AB17756" t="s">
        <v>33674</v>
      </c>
    </row>
    <row r="17757" spans="24:28">
      <c r="X17757" t="s">
        <v>45280</v>
      </c>
      <c r="Y17757" t="s">
        <v>386</v>
      </c>
      <c r="Z17757" t="s">
        <v>45281</v>
      </c>
      <c r="AA17757" t="s">
        <v>41901</v>
      </c>
      <c r="AB17757" t="s">
        <v>33674</v>
      </c>
    </row>
    <row r="17758" spans="24:28">
      <c r="X17758" t="s">
        <v>45280</v>
      </c>
      <c r="Y17758" t="s">
        <v>386</v>
      </c>
      <c r="Z17758" t="s">
        <v>45281</v>
      </c>
      <c r="AA17758" t="s">
        <v>41901</v>
      </c>
      <c r="AB17758" t="s">
        <v>33674</v>
      </c>
    </row>
    <row r="17759" spans="24:28">
      <c r="X17759" t="s">
        <v>45282</v>
      </c>
      <c r="Y17759" t="s">
        <v>386</v>
      </c>
      <c r="Z17759" t="s">
        <v>45283</v>
      </c>
      <c r="AA17759" t="s">
        <v>41901</v>
      </c>
      <c r="AB17759" t="s">
        <v>33674</v>
      </c>
    </row>
    <row r="17760" spans="24:28">
      <c r="X17760" t="s">
        <v>45282</v>
      </c>
      <c r="Y17760" t="s">
        <v>386</v>
      </c>
      <c r="Z17760" t="s">
        <v>45283</v>
      </c>
      <c r="AA17760" t="s">
        <v>41901</v>
      </c>
      <c r="AB17760" t="s">
        <v>33674</v>
      </c>
    </row>
    <row r="17761" spans="24:28">
      <c r="X17761" t="s">
        <v>45284</v>
      </c>
      <c r="Y17761" t="s">
        <v>386</v>
      </c>
      <c r="Z17761" t="s">
        <v>36496</v>
      </c>
      <c r="AA17761" t="s">
        <v>41901</v>
      </c>
      <c r="AB17761" t="s">
        <v>33674</v>
      </c>
    </row>
    <row r="17762" spans="24:28">
      <c r="X17762" t="s">
        <v>45284</v>
      </c>
      <c r="Y17762" t="s">
        <v>386</v>
      </c>
      <c r="Z17762" t="s">
        <v>36496</v>
      </c>
      <c r="AA17762" t="s">
        <v>41901</v>
      </c>
      <c r="AB17762" t="s">
        <v>33674</v>
      </c>
    </row>
    <row r="17763" spans="24:28">
      <c r="X17763" t="s">
        <v>45285</v>
      </c>
      <c r="Y17763" t="s">
        <v>386</v>
      </c>
      <c r="Z17763" t="s">
        <v>45286</v>
      </c>
      <c r="AA17763" t="s">
        <v>41901</v>
      </c>
      <c r="AB17763" t="s">
        <v>33674</v>
      </c>
    </row>
    <row r="17764" spans="24:28">
      <c r="X17764" t="s">
        <v>45285</v>
      </c>
      <c r="Y17764" t="s">
        <v>386</v>
      </c>
      <c r="Z17764" t="s">
        <v>45286</v>
      </c>
      <c r="AA17764" t="s">
        <v>41901</v>
      </c>
      <c r="AB17764" t="s">
        <v>33674</v>
      </c>
    </row>
    <row r="17765" spans="24:28">
      <c r="X17765" t="s">
        <v>45287</v>
      </c>
      <c r="Y17765" t="s">
        <v>386</v>
      </c>
      <c r="Z17765" t="s">
        <v>36504</v>
      </c>
      <c r="AA17765" t="s">
        <v>41901</v>
      </c>
      <c r="AB17765" t="s">
        <v>33674</v>
      </c>
    </row>
    <row r="17766" spans="24:28">
      <c r="X17766" t="s">
        <v>45288</v>
      </c>
      <c r="Y17766" t="s">
        <v>386</v>
      </c>
      <c r="Z17766" t="s">
        <v>45289</v>
      </c>
      <c r="AA17766" t="s">
        <v>41901</v>
      </c>
      <c r="AB17766" t="s">
        <v>33674</v>
      </c>
    </row>
    <row r="17767" spans="24:28">
      <c r="X17767" t="s">
        <v>45290</v>
      </c>
      <c r="Y17767" t="s">
        <v>386</v>
      </c>
      <c r="Z17767" t="s">
        <v>44757</v>
      </c>
      <c r="AA17767" t="s">
        <v>41901</v>
      </c>
      <c r="AB17767" t="s">
        <v>33674</v>
      </c>
    </row>
    <row r="17768" spans="24:28">
      <c r="X17768" t="s">
        <v>45290</v>
      </c>
      <c r="Y17768" t="s">
        <v>386</v>
      </c>
      <c r="Z17768" t="s">
        <v>44757</v>
      </c>
      <c r="AA17768" t="s">
        <v>41901</v>
      </c>
      <c r="AB17768" t="s">
        <v>33674</v>
      </c>
    </row>
    <row r="17769" spans="24:28">
      <c r="X17769" t="s">
        <v>45291</v>
      </c>
      <c r="Y17769" t="s">
        <v>386</v>
      </c>
      <c r="Z17769" t="s">
        <v>45292</v>
      </c>
      <c r="AA17769" t="s">
        <v>41901</v>
      </c>
      <c r="AB17769" t="s">
        <v>33674</v>
      </c>
    </row>
    <row r="17770" spans="24:28">
      <c r="X17770" t="s">
        <v>45291</v>
      </c>
      <c r="Y17770" t="s">
        <v>386</v>
      </c>
      <c r="Z17770" t="s">
        <v>45292</v>
      </c>
      <c r="AA17770" t="s">
        <v>41901</v>
      </c>
      <c r="AB17770" t="s">
        <v>33674</v>
      </c>
    </row>
    <row r="17771" spans="24:28">
      <c r="X17771" t="s">
        <v>45293</v>
      </c>
      <c r="Y17771" t="s">
        <v>386</v>
      </c>
      <c r="Z17771" t="s">
        <v>36515</v>
      </c>
      <c r="AA17771" t="s">
        <v>41901</v>
      </c>
      <c r="AB17771" t="s">
        <v>33674</v>
      </c>
    </row>
    <row r="17772" spans="24:28">
      <c r="X17772" t="s">
        <v>45293</v>
      </c>
      <c r="Y17772" t="s">
        <v>386</v>
      </c>
      <c r="Z17772" t="s">
        <v>36515</v>
      </c>
      <c r="AA17772" t="s">
        <v>41901</v>
      </c>
      <c r="AB17772" t="s">
        <v>33674</v>
      </c>
    </row>
    <row r="17773" spans="24:28">
      <c r="X17773" t="s">
        <v>45294</v>
      </c>
      <c r="Y17773" t="s">
        <v>386</v>
      </c>
      <c r="Z17773" t="s">
        <v>45295</v>
      </c>
      <c r="AA17773" t="s">
        <v>41901</v>
      </c>
      <c r="AB17773" t="s">
        <v>33674</v>
      </c>
    </row>
    <row r="17774" spans="24:28">
      <c r="X17774" t="s">
        <v>45294</v>
      </c>
      <c r="Y17774" t="s">
        <v>386</v>
      </c>
      <c r="Z17774" t="s">
        <v>45295</v>
      </c>
      <c r="AA17774" t="s">
        <v>41901</v>
      </c>
      <c r="AB17774" t="s">
        <v>33674</v>
      </c>
    </row>
    <row r="17775" spans="24:28">
      <c r="X17775" t="s">
        <v>45296</v>
      </c>
      <c r="Y17775" t="s">
        <v>386</v>
      </c>
      <c r="Z17775" t="s">
        <v>36521</v>
      </c>
      <c r="AA17775" t="s">
        <v>41901</v>
      </c>
      <c r="AB17775" t="s">
        <v>33674</v>
      </c>
    </row>
    <row r="17776" spans="24:28">
      <c r="X17776" t="s">
        <v>45296</v>
      </c>
      <c r="Y17776" t="s">
        <v>386</v>
      </c>
      <c r="Z17776" t="s">
        <v>36521</v>
      </c>
      <c r="AA17776" t="s">
        <v>41901</v>
      </c>
      <c r="AB17776" t="s">
        <v>33674</v>
      </c>
    </row>
    <row r="17777" spans="24:28">
      <c r="X17777" t="s">
        <v>45297</v>
      </c>
      <c r="Y17777" t="s">
        <v>386</v>
      </c>
      <c r="Z17777" t="s">
        <v>44770</v>
      </c>
      <c r="AA17777" t="s">
        <v>41901</v>
      </c>
      <c r="AB17777" t="s">
        <v>33674</v>
      </c>
    </row>
    <row r="17778" spans="24:28">
      <c r="X17778" t="s">
        <v>45297</v>
      </c>
      <c r="Y17778" t="s">
        <v>386</v>
      </c>
      <c r="Z17778" t="s">
        <v>44770</v>
      </c>
      <c r="AA17778" t="s">
        <v>41901</v>
      </c>
      <c r="AB17778" t="s">
        <v>33674</v>
      </c>
    </row>
    <row r="17779" spans="24:28">
      <c r="X17779" t="s">
        <v>45298</v>
      </c>
      <c r="Y17779" t="s">
        <v>386</v>
      </c>
      <c r="Z17779" t="s">
        <v>44773</v>
      </c>
      <c r="AA17779" t="s">
        <v>41901</v>
      </c>
      <c r="AB17779" t="s">
        <v>33674</v>
      </c>
    </row>
    <row r="17780" spans="24:28">
      <c r="X17780" t="s">
        <v>45298</v>
      </c>
      <c r="Y17780" t="s">
        <v>386</v>
      </c>
      <c r="Z17780" t="s">
        <v>44773</v>
      </c>
      <c r="AA17780" t="s">
        <v>41901</v>
      </c>
      <c r="AB17780" t="s">
        <v>33674</v>
      </c>
    </row>
    <row r="17781" spans="24:28">
      <c r="X17781" t="s">
        <v>45299</v>
      </c>
      <c r="Y17781" t="s">
        <v>386</v>
      </c>
      <c r="Z17781" t="s">
        <v>45300</v>
      </c>
      <c r="AA17781" t="s">
        <v>41901</v>
      </c>
      <c r="AB17781" t="s">
        <v>33674</v>
      </c>
    </row>
    <row r="17782" spans="24:28">
      <c r="X17782" t="s">
        <v>45299</v>
      </c>
      <c r="Y17782" t="s">
        <v>386</v>
      </c>
      <c r="Z17782" t="s">
        <v>45300</v>
      </c>
      <c r="AA17782" t="s">
        <v>41901</v>
      </c>
      <c r="AB17782" t="s">
        <v>33674</v>
      </c>
    </row>
    <row r="17783" spans="24:28">
      <c r="X17783" t="s">
        <v>45301</v>
      </c>
      <c r="Y17783" t="s">
        <v>386</v>
      </c>
      <c r="Z17783" t="s">
        <v>34585</v>
      </c>
      <c r="AA17783" t="s">
        <v>41901</v>
      </c>
      <c r="AB17783" t="s">
        <v>33674</v>
      </c>
    </row>
    <row r="17784" spans="24:28">
      <c r="X17784" t="s">
        <v>45301</v>
      </c>
      <c r="Y17784" t="s">
        <v>386</v>
      </c>
      <c r="Z17784" t="s">
        <v>34585</v>
      </c>
      <c r="AA17784" t="s">
        <v>41901</v>
      </c>
      <c r="AB17784" t="s">
        <v>33674</v>
      </c>
    </row>
    <row r="17785" spans="24:28">
      <c r="X17785" t="s">
        <v>45302</v>
      </c>
      <c r="Y17785" t="s">
        <v>386</v>
      </c>
      <c r="Z17785" t="s">
        <v>36535</v>
      </c>
      <c r="AA17785" t="s">
        <v>41901</v>
      </c>
      <c r="AB17785" t="s">
        <v>33674</v>
      </c>
    </row>
    <row r="17786" spans="24:28">
      <c r="X17786" t="s">
        <v>45302</v>
      </c>
      <c r="Y17786" t="s">
        <v>386</v>
      </c>
      <c r="Z17786" t="s">
        <v>36535</v>
      </c>
      <c r="AA17786" t="s">
        <v>41901</v>
      </c>
      <c r="AB17786" t="s">
        <v>33674</v>
      </c>
    </row>
    <row r="17787" spans="24:28">
      <c r="X17787" t="s">
        <v>45303</v>
      </c>
      <c r="Y17787" t="s">
        <v>386</v>
      </c>
      <c r="Z17787" t="s">
        <v>36538</v>
      </c>
      <c r="AA17787" t="s">
        <v>41901</v>
      </c>
      <c r="AB17787" t="s">
        <v>33674</v>
      </c>
    </row>
    <row r="17788" spans="24:28">
      <c r="X17788" t="s">
        <v>45303</v>
      </c>
      <c r="Y17788" t="s">
        <v>386</v>
      </c>
      <c r="Z17788" t="s">
        <v>36538</v>
      </c>
      <c r="AA17788" t="s">
        <v>41901</v>
      </c>
      <c r="AB17788" t="s">
        <v>33674</v>
      </c>
    </row>
    <row r="17789" spans="24:28">
      <c r="X17789" t="s">
        <v>45304</v>
      </c>
      <c r="Y17789" t="s">
        <v>386</v>
      </c>
      <c r="Z17789" t="s">
        <v>45305</v>
      </c>
      <c r="AA17789" t="s">
        <v>41901</v>
      </c>
      <c r="AB17789" t="s">
        <v>33674</v>
      </c>
    </row>
    <row r="17790" spans="24:28">
      <c r="X17790" t="s">
        <v>45306</v>
      </c>
      <c r="Y17790" t="s">
        <v>386</v>
      </c>
      <c r="Z17790" t="s">
        <v>45307</v>
      </c>
      <c r="AA17790" t="s">
        <v>42014</v>
      </c>
      <c r="AB17790" t="s">
        <v>33769</v>
      </c>
    </row>
    <row r="17791" spans="24:28">
      <c r="X17791" t="s">
        <v>45306</v>
      </c>
      <c r="Y17791" t="s">
        <v>386</v>
      </c>
      <c r="Z17791" t="s">
        <v>45307</v>
      </c>
      <c r="AA17791" t="s">
        <v>42014</v>
      </c>
      <c r="AB17791" t="s">
        <v>33769</v>
      </c>
    </row>
    <row r="17792" spans="24:28">
      <c r="X17792" t="s">
        <v>45308</v>
      </c>
      <c r="Y17792" t="s">
        <v>386</v>
      </c>
      <c r="Z17792" t="s">
        <v>36681</v>
      </c>
      <c r="AA17792" t="s">
        <v>42020</v>
      </c>
      <c r="AB17792" t="s">
        <v>36683</v>
      </c>
    </row>
    <row r="17793" spans="24:28">
      <c r="X17793" t="s">
        <v>45308</v>
      </c>
      <c r="Y17793" t="s">
        <v>386</v>
      </c>
      <c r="Z17793" t="s">
        <v>36681</v>
      </c>
      <c r="AA17793" t="s">
        <v>42020</v>
      </c>
      <c r="AB17793" t="s">
        <v>36683</v>
      </c>
    </row>
    <row r="17794" spans="24:28">
      <c r="X17794" t="s">
        <v>45309</v>
      </c>
      <c r="Y17794" t="s">
        <v>386</v>
      </c>
      <c r="Z17794" t="s">
        <v>45310</v>
      </c>
      <c r="AA17794" t="s">
        <v>45311</v>
      </c>
      <c r="AB17794" t="s">
        <v>33694</v>
      </c>
    </row>
    <row r="17795" spans="24:28">
      <c r="X17795" t="s">
        <v>45312</v>
      </c>
      <c r="Y17795" t="s">
        <v>386</v>
      </c>
      <c r="Z17795" t="s">
        <v>45313</v>
      </c>
      <c r="AA17795" t="s">
        <v>45311</v>
      </c>
      <c r="AB17795" t="s">
        <v>33694</v>
      </c>
    </row>
    <row r="17796" spans="24:28">
      <c r="X17796" t="s">
        <v>45314</v>
      </c>
      <c r="Y17796" t="s">
        <v>386</v>
      </c>
      <c r="Z17796" t="s">
        <v>36000</v>
      </c>
      <c r="AA17796" t="s">
        <v>40857</v>
      </c>
      <c r="AB17796" t="s">
        <v>33694</v>
      </c>
    </row>
    <row r="17797" spans="24:28">
      <c r="X17797" t="s">
        <v>45314</v>
      </c>
      <c r="Y17797" t="s">
        <v>386</v>
      </c>
      <c r="Z17797" t="s">
        <v>36000</v>
      </c>
      <c r="AA17797" t="s">
        <v>40857</v>
      </c>
      <c r="AB17797" t="s">
        <v>33694</v>
      </c>
    </row>
    <row r="17798" spans="24:28">
      <c r="X17798" t="s">
        <v>45315</v>
      </c>
      <c r="Y17798" t="s">
        <v>386</v>
      </c>
      <c r="Z17798" t="s">
        <v>45316</v>
      </c>
      <c r="AA17798" t="s">
        <v>40857</v>
      </c>
      <c r="AB17798" t="s">
        <v>33694</v>
      </c>
    </row>
    <row r="17799" spans="24:28">
      <c r="X17799" t="s">
        <v>45315</v>
      </c>
      <c r="Y17799" t="s">
        <v>386</v>
      </c>
      <c r="Z17799" t="s">
        <v>45316</v>
      </c>
      <c r="AA17799" t="s">
        <v>40857</v>
      </c>
      <c r="AB17799" t="s">
        <v>33694</v>
      </c>
    </row>
    <row r="17800" spans="24:28">
      <c r="X17800" t="s">
        <v>45317</v>
      </c>
      <c r="Y17800" t="s">
        <v>386</v>
      </c>
      <c r="Z17800" t="s">
        <v>34308</v>
      </c>
      <c r="AA17800" t="s">
        <v>40857</v>
      </c>
      <c r="AB17800" t="s">
        <v>33694</v>
      </c>
    </row>
    <row r="17801" spans="24:28">
      <c r="X17801" t="s">
        <v>45317</v>
      </c>
      <c r="Y17801" t="s">
        <v>386</v>
      </c>
      <c r="Z17801" t="s">
        <v>34308</v>
      </c>
      <c r="AA17801" t="s">
        <v>40857</v>
      </c>
      <c r="AB17801" t="s">
        <v>33694</v>
      </c>
    </row>
    <row r="17802" spans="24:28">
      <c r="X17802" t="s">
        <v>45318</v>
      </c>
      <c r="Y17802" t="s">
        <v>386</v>
      </c>
      <c r="Z17802" t="s">
        <v>44830</v>
      </c>
      <c r="AA17802" t="s">
        <v>45311</v>
      </c>
      <c r="AB17802" t="s">
        <v>33694</v>
      </c>
    </row>
    <row r="17803" spans="24:28">
      <c r="X17803" t="s">
        <v>45319</v>
      </c>
      <c r="Y17803" t="s">
        <v>386</v>
      </c>
      <c r="Z17803" t="s">
        <v>44832</v>
      </c>
      <c r="AA17803" t="s">
        <v>45311</v>
      </c>
      <c r="AB17803" t="s">
        <v>33694</v>
      </c>
    </row>
    <row r="17804" spans="24:28">
      <c r="X17804" t="s">
        <v>45320</v>
      </c>
      <c r="Y17804" t="s">
        <v>386</v>
      </c>
      <c r="Z17804" t="s">
        <v>45321</v>
      </c>
      <c r="AA17804" t="s">
        <v>45311</v>
      </c>
      <c r="AB17804" t="s">
        <v>33694</v>
      </c>
    </row>
    <row r="17805" spans="24:28">
      <c r="X17805" t="s">
        <v>45322</v>
      </c>
      <c r="Y17805" t="s">
        <v>386</v>
      </c>
      <c r="Z17805" t="s">
        <v>44838</v>
      </c>
      <c r="AA17805" t="s">
        <v>45311</v>
      </c>
      <c r="AB17805" t="s">
        <v>33694</v>
      </c>
    </row>
    <row r="17806" spans="24:28">
      <c r="X17806" t="s">
        <v>45323</v>
      </c>
      <c r="Y17806" t="s">
        <v>386</v>
      </c>
      <c r="Z17806" t="s">
        <v>44836</v>
      </c>
      <c r="AA17806" t="s">
        <v>45311</v>
      </c>
      <c r="AB17806" t="s">
        <v>33694</v>
      </c>
    </row>
    <row r="17807" spans="24:28">
      <c r="X17807" t="s">
        <v>45324</v>
      </c>
      <c r="Y17807" t="s">
        <v>389</v>
      </c>
      <c r="Z17807" t="s">
        <v>45325</v>
      </c>
      <c r="AA17807" t="s">
        <v>44850</v>
      </c>
      <c r="AB17807" t="s">
        <v>33694</v>
      </c>
    </row>
    <row r="17808" spans="24:28">
      <c r="X17808" t="s">
        <v>45326</v>
      </c>
      <c r="Y17808" t="s">
        <v>389</v>
      </c>
      <c r="Z17808" t="s">
        <v>40243</v>
      </c>
      <c r="AA17808" t="s">
        <v>44852</v>
      </c>
      <c r="AB17808" t="s">
        <v>33694</v>
      </c>
    </row>
    <row r="17809" spans="24:28">
      <c r="X17809" t="s">
        <v>45327</v>
      </c>
      <c r="Y17809" t="s">
        <v>389</v>
      </c>
      <c r="Z17809" t="s">
        <v>45328</v>
      </c>
      <c r="AA17809" t="s">
        <v>44854</v>
      </c>
      <c r="AB17809" t="s">
        <v>33694</v>
      </c>
    </row>
    <row r="17810" spans="24:28">
      <c r="X17810" t="s">
        <v>45329</v>
      </c>
      <c r="Y17810" t="s">
        <v>389</v>
      </c>
      <c r="Z17810" t="s">
        <v>40289</v>
      </c>
      <c r="AA17810" t="s">
        <v>44857</v>
      </c>
      <c r="AB17810" t="s">
        <v>33694</v>
      </c>
    </row>
    <row r="17811" spans="24:28">
      <c r="X17811" t="s">
        <v>45330</v>
      </c>
      <c r="Y17811" t="s">
        <v>389</v>
      </c>
      <c r="Z17811" t="s">
        <v>45331</v>
      </c>
      <c r="AA17811" t="s">
        <v>44865</v>
      </c>
      <c r="AB17811" t="s">
        <v>33694</v>
      </c>
    </row>
    <row r="17812" spans="24:28">
      <c r="X17812" t="s">
        <v>45332</v>
      </c>
      <c r="Y17812" t="s">
        <v>386</v>
      </c>
      <c r="Z17812" t="s">
        <v>45333</v>
      </c>
      <c r="AA17812" t="s">
        <v>41639</v>
      </c>
      <c r="AB17812" t="s">
        <v>33865</v>
      </c>
    </row>
    <row r="17813" spans="24:28">
      <c r="X17813" t="s">
        <v>45332</v>
      </c>
      <c r="Y17813" t="s">
        <v>386</v>
      </c>
      <c r="Z17813" t="s">
        <v>45333</v>
      </c>
      <c r="AA17813" t="s">
        <v>41639</v>
      </c>
      <c r="AB17813" t="s">
        <v>33865</v>
      </c>
    </row>
    <row r="17814" spans="24:28">
      <c r="X17814" t="s">
        <v>45334</v>
      </c>
      <c r="Y17814" t="s">
        <v>386</v>
      </c>
      <c r="Z17814" t="s">
        <v>45335</v>
      </c>
      <c r="AA17814" t="s">
        <v>42203</v>
      </c>
      <c r="AB17814" t="s">
        <v>33627</v>
      </c>
    </row>
    <row r="17815" spans="24:28">
      <c r="X17815" t="s">
        <v>45334</v>
      </c>
      <c r="Y17815" t="s">
        <v>386</v>
      </c>
      <c r="Z17815" t="s">
        <v>45335</v>
      </c>
      <c r="AA17815" t="s">
        <v>42203</v>
      </c>
      <c r="AB17815" t="s">
        <v>33627</v>
      </c>
    </row>
    <row r="17816" spans="24:28">
      <c r="X17816" t="s">
        <v>45336</v>
      </c>
      <c r="Y17816" t="s">
        <v>386</v>
      </c>
      <c r="Z17816" t="s">
        <v>45337</v>
      </c>
      <c r="AA17816" t="s">
        <v>40998</v>
      </c>
      <c r="AB17816" t="s">
        <v>34158</v>
      </c>
    </row>
    <row r="17817" spans="24:28">
      <c r="X17817" t="s">
        <v>45336</v>
      </c>
      <c r="Y17817" t="s">
        <v>386</v>
      </c>
      <c r="Z17817" t="s">
        <v>45337</v>
      </c>
      <c r="AA17817" t="s">
        <v>40998</v>
      </c>
      <c r="AB17817" t="s">
        <v>34158</v>
      </c>
    </row>
    <row r="17818" spans="24:28">
      <c r="X17818" t="s">
        <v>45338</v>
      </c>
      <c r="Y17818" t="s">
        <v>386</v>
      </c>
      <c r="Z17818" t="s">
        <v>36887</v>
      </c>
      <c r="AA17818" t="s">
        <v>40998</v>
      </c>
      <c r="AB17818" t="s">
        <v>34158</v>
      </c>
    </row>
    <row r="17819" spans="24:28">
      <c r="X17819" t="s">
        <v>45338</v>
      </c>
      <c r="Y17819" t="s">
        <v>386</v>
      </c>
      <c r="Z17819" t="s">
        <v>36887</v>
      </c>
      <c r="AA17819" t="s">
        <v>40998</v>
      </c>
      <c r="AB17819" t="s">
        <v>34158</v>
      </c>
    </row>
    <row r="17820" spans="24:28">
      <c r="X17820" t="s">
        <v>45339</v>
      </c>
      <c r="Y17820" t="s">
        <v>386</v>
      </c>
      <c r="Z17820" t="s">
        <v>42216</v>
      </c>
      <c r="AA17820" t="s">
        <v>40998</v>
      </c>
      <c r="AB17820" t="s">
        <v>34158</v>
      </c>
    </row>
    <row r="17821" spans="24:28">
      <c r="X17821" t="s">
        <v>45339</v>
      </c>
      <c r="Y17821" t="s">
        <v>386</v>
      </c>
      <c r="Z17821" t="s">
        <v>42216</v>
      </c>
      <c r="AA17821" t="s">
        <v>40998</v>
      </c>
      <c r="AB17821" t="s">
        <v>34158</v>
      </c>
    </row>
    <row r="17822" spans="24:28">
      <c r="X17822" t="s">
        <v>45340</v>
      </c>
      <c r="Y17822" t="s">
        <v>386</v>
      </c>
      <c r="Z17822" t="s">
        <v>36912</v>
      </c>
      <c r="AA17822" t="s">
        <v>41656</v>
      </c>
      <c r="AB17822" t="s">
        <v>36914</v>
      </c>
    </row>
    <row r="17823" spans="24:28">
      <c r="X17823" t="s">
        <v>45340</v>
      </c>
      <c r="Y17823" t="s">
        <v>386</v>
      </c>
      <c r="Z17823" t="s">
        <v>36912</v>
      </c>
      <c r="AA17823" t="s">
        <v>41656</v>
      </c>
      <c r="AB17823" t="s">
        <v>36914</v>
      </c>
    </row>
    <row r="17824" spans="24:28">
      <c r="X17824" t="s">
        <v>45341</v>
      </c>
      <c r="Y17824" t="s">
        <v>386</v>
      </c>
      <c r="Z17824" t="s">
        <v>42247</v>
      </c>
      <c r="AA17824" t="s">
        <v>41656</v>
      </c>
      <c r="AB17824" t="s">
        <v>36914</v>
      </c>
    </row>
    <row r="17825" spans="24:28">
      <c r="X17825" t="s">
        <v>45341</v>
      </c>
      <c r="Y17825" t="s">
        <v>386</v>
      </c>
      <c r="Z17825" t="s">
        <v>42247</v>
      </c>
      <c r="AA17825" t="s">
        <v>41656</v>
      </c>
      <c r="AB17825" t="s">
        <v>36914</v>
      </c>
    </row>
    <row r="17826" spans="24:28">
      <c r="X17826" t="s">
        <v>45342</v>
      </c>
      <c r="Y17826" t="s">
        <v>386</v>
      </c>
      <c r="Z17826" t="s">
        <v>36919</v>
      </c>
      <c r="AA17826" t="s">
        <v>41656</v>
      </c>
      <c r="AB17826" t="s">
        <v>36914</v>
      </c>
    </row>
    <row r="17827" spans="24:28">
      <c r="X17827" t="s">
        <v>45342</v>
      </c>
      <c r="Y17827" t="s">
        <v>386</v>
      </c>
      <c r="Z17827" t="s">
        <v>36919</v>
      </c>
      <c r="AA17827" t="s">
        <v>41656</v>
      </c>
      <c r="AB17827" t="s">
        <v>36914</v>
      </c>
    </row>
    <row r="17828" spans="24:28">
      <c r="X17828" t="s">
        <v>45343</v>
      </c>
      <c r="Y17828" t="s">
        <v>386</v>
      </c>
      <c r="Z17828" t="s">
        <v>45344</v>
      </c>
      <c r="AA17828" t="s">
        <v>41656</v>
      </c>
      <c r="AB17828" t="s">
        <v>36914</v>
      </c>
    </row>
    <row r="17829" spans="24:28">
      <c r="X17829" t="s">
        <v>45343</v>
      </c>
      <c r="Y17829" t="s">
        <v>386</v>
      </c>
      <c r="Z17829" t="s">
        <v>45344</v>
      </c>
      <c r="AA17829" t="s">
        <v>41656</v>
      </c>
      <c r="AB17829" t="s">
        <v>36914</v>
      </c>
    </row>
    <row r="17830" spans="24:28">
      <c r="X17830" t="s">
        <v>45345</v>
      </c>
      <c r="Y17830" t="s">
        <v>386</v>
      </c>
      <c r="Z17830" t="s">
        <v>44933</v>
      </c>
      <c r="AA17830" t="s">
        <v>45346</v>
      </c>
      <c r="AB17830" t="s">
        <v>36914</v>
      </c>
    </row>
    <row r="17831" spans="24:28">
      <c r="X17831" t="s">
        <v>45347</v>
      </c>
      <c r="Y17831" t="s">
        <v>386</v>
      </c>
      <c r="Z17831" t="s">
        <v>44937</v>
      </c>
      <c r="AA17831" t="s">
        <v>45346</v>
      </c>
      <c r="AB17831" t="s">
        <v>36914</v>
      </c>
    </row>
    <row r="17832" spans="24:28">
      <c r="X17832" t="s">
        <v>45348</v>
      </c>
      <c r="Y17832" t="s">
        <v>386</v>
      </c>
      <c r="Z17832" t="s">
        <v>45349</v>
      </c>
      <c r="AA17832" t="s">
        <v>45346</v>
      </c>
      <c r="AB17832" t="s">
        <v>36914</v>
      </c>
    </row>
    <row r="17833" spans="24:28">
      <c r="X17833" t="s">
        <v>45350</v>
      </c>
      <c r="Y17833" t="s">
        <v>386</v>
      </c>
      <c r="Z17833" t="s">
        <v>45351</v>
      </c>
      <c r="AA17833" t="s">
        <v>41656</v>
      </c>
      <c r="AB17833" t="s">
        <v>36914</v>
      </c>
    </row>
    <row r="17834" spans="24:28">
      <c r="X17834" t="s">
        <v>45350</v>
      </c>
      <c r="Y17834" t="s">
        <v>386</v>
      </c>
      <c r="Z17834" t="s">
        <v>45351</v>
      </c>
      <c r="AA17834" t="s">
        <v>41656</v>
      </c>
      <c r="AB17834" t="s">
        <v>36914</v>
      </c>
    </row>
    <row r="17835" spans="24:28">
      <c r="X17835" t="s">
        <v>45352</v>
      </c>
      <c r="Y17835" t="s">
        <v>386</v>
      </c>
      <c r="Z17835" t="s">
        <v>36693</v>
      </c>
      <c r="AA17835" t="s">
        <v>41656</v>
      </c>
      <c r="AB17835" t="s">
        <v>36914</v>
      </c>
    </row>
    <row r="17836" spans="24:28">
      <c r="X17836" t="s">
        <v>45352</v>
      </c>
      <c r="Y17836" t="s">
        <v>386</v>
      </c>
      <c r="Z17836" t="s">
        <v>36693</v>
      </c>
      <c r="AA17836" t="s">
        <v>41656</v>
      </c>
      <c r="AB17836" t="s">
        <v>36914</v>
      </c>
    </row>
    <row r="17837" spans="24:28">
      <c r="X17837" t="s">
        <v>45353</v>
      </c>
      <c r="Y17837" t="s">
        <v>386</v>
      </c>
      <c r="Z17837" t="s">
        <v>45354</v>
      </c>
      <c r="AA17837" t="s">
        <v>41656</v>
      </c>
      <c r="AB17837" t="s">
        <v>36914</v>
      </c>
    </row>
    <row r="17838" spans="24:28">
      <c r="X17838" t="s">
        <v>45353</v>
      </c>
      <c r="Y17838" t="s">
        <v>386</v>
      </c>
      <c r="Z17838" t="s">
        <v>45354</v>
      </c>
      <c r="AA17838" t="s">
        <v>41656</v>
      </c>
      <c r="AB17838" t="s">
        <v>36914</v>
      </c>
    </row>
    <row r="17839" spans="24:28">
      <c r="X17839" t="s">
        <v>45355</v>
      </c>
      <c r="Y17839" t="s">
        <v>386</v>
      </c>
      <c r="Z17839" t="s">
        <v>45356</v>
      </c>
      <c r="AA17839" t="s">
        <v>41143</v>
      </c>
      <c r="AB17839" t="s">
        <v>5361</v>
      </c>
    </row>
    <row r="17840" spans="24:28">
      <c r="X17840" t="s">
        <v>45355</v>
      </c>
      <c r="Y17840" t="s">
        <v>386</v>
      </c>
      <c r="Z17840" t="s">
        <v>45356</v>
      </c>
      <c r="AA17840" t="s">
        <v>41143</v>
      </c>
      <c r="AB17840" t="s">
        <v>5361</v>
      </c>
    </row>
    <row r="17841" spans="24:28">
      <c r="X17841" t="s">
        <v>45357</v>
      </c>
      <c r="Y17841" t="s">
        <v>386</v>
      </c>
      <c r="Z17841" t="s">
        <v>45358</v>
      </c>
      <c r="AA17841" t="s">
        <v>41143</v>
      </c>
      <c r="AB17841" t="s">
        <v>5361</v>
      </c>
    </row>
    <row r="17842" spans="24:28">
      <c r="X17842" t="s">
        <v>45357</v>
      </c>
      <c r="Y17842" t="s">
        <v>386</v>
      </c>
      <c r="Z17842" t="s">
        <v>45358</v>
      </c>
      <c r="AA17842" t="s">
        <v>41143</v>
      </c>
      <c r="AB17842" t="s">
        <v>5361</v>
      </c>
    </row>
    <row r="17843" spans="24:28">
      <c r="X17843" t="s">
        <v>45357</v>
      </c>
      <c r="Y17843" t="s">
        <v>389</v>
      </c>
      <c r="Z17843" t="s">
        <v>45358</v>
      </c>
      <c r="AA17843" t="s">
        <v>45359</v>
      </c>
      <c r="AB17843" t="s">
        <v>5361</v>
      </c>
    </row>
    <row r="17844" spans="24:28">
      <c r="X17844" t="s">
        <v>45357</v>
      </c>
      <c r="Y17844" t="s">
        <v>389</v>
      </c>
      <c r="Z17844" t="s">
        <v>45358</v>
      </c>
      <c r="AA17844" t="s">
        <v>45359</v>
      </c>
      <c r="AB17844" t="s">
        <v>5361</v>
      </c>
    </row>
    <row r="17845" spans="24:28">
      <c r="X17845" t="s">
        <v>45360</v>
      </c>
      <c r="Y17845" t="s">
        <v>386</v>
      </c>
      <c r="Z17845" t="s">
        <v>45361</v>
      </c>
      <c r="AA17845" t="s">
        <v>41208</v>
      </c>
      <c r="AB17845" t="s">
        <v>33841</v>
      </c>
    </row>
    <row r="17846" spans="24:28">
      <c r="X17846" t="s">
        <v>45360</v>
      </c>
      <c r="Y17846" t="s">
        <v>386</v>
      </c>
      <c r="Z17846" t="s">
        <v>45361</v>
      </c>
      <c r="AA17846" t="s">
        <v>41208</v>
      </c>
      <c r="AB17846" t="s">
        <v>33841</v>
      </c>
    </row>
    <row r="17847" spans="24:28">
      <c r="X17847" t="s">
        <v>45362</v>
      </c>
      <c r="Y17847" t="s">
        <v>386</v>
      </c>
      <c r="Z17847" t="s">
        <v>44979</v>
      </c>
      <c r="AA17847" t="s">
        <v>41208</v>
      </c>
      <c r="AB17847" t="s">
        <v>33841</v>
      </c>
    </row>
    <row r="17848" spans="24:28">
      <c r="X17848" t="s">
        <v>45363</v>
      </c>
      <c r="Y17848" t="s">
        <v>386</v>
      </c>
      <c r="Z17848" t="s">
        <v>45364</v>
      </c>
      <c r="AA17848" t="s">
        <v>41208</v>
      </c>
      <c r="AB17848" t="s">
        <v>33841</v>
      </c>
    </row>
    <row r="17849" spans="24:28">
      <c r="X17849" t="s">
        <v>45363</v>
      </c>
      <c r="Y17849" t="s">
        <v>386</v>
      </c>
      <c r="Z17849" t="s">
        <v>45364</v>
      </c>
      <c r="AA17849" t="s">
        <v>41208</v>
      </c>
      <c r="AB17849" t="s">
        <v>33841</v>
      </c>
    </row>
    <row r="17850" spans="24:28">
      <c r="X17850" t="s">
        <v>45365</v>
      </c>
      <c r="Y17850" t="s">
        <v>386</v>
      </c>
      <c r="Z17850" t="s">
        <v>45366</v>
      </c>
      <c r="AA17850" t="s">
        <v>41208</v>
      </c>
      <c r="AB17850" t="s">
        <v>33841</v>
      </c>
    </row>
    <row r="17851" spans="24:28">
      <c r="X17851" t="s">
        <v>45365</v>
      </c>
      <c r="Y17851" t="s">
        <v>386</v>
      </c>
      <c r="Z17851" t="s">
        <v>45366</v>
      </c>
      <c r="AA17851" t="s">
        <v>41208</v>
      </c>
      <c r="AB17851" t="s">
        <v>33841</v>
      </c>
    </row>
    <row r="17852" spans="24:28">
      <c r="X17852" t="s">
        <v>45367</v>
      </c>
      <c r="Y17852" t="s">
        <v>386</v>
      </c>
      <c r="Z17852" t="s">
        <v>37063</v>
      </c>
      <c r="AA17852" t="s">
        <v>41660</v>
      </c>
      <c r="AB17852" t="s">
        <v>33841</v>
      </c>
    </row>
    <row r="17853" spans="24:28">
      <c r="X17853" t="s">
        <v>45368</v>
      </c>
      <c r="Y17853" t="s">
        <v>386</v>
      </c>
      <c r="Z17853" t="s">
        <v>44990</v>
      </c>
      <c r="AA17853" t="s">
        <v>41660</v>
      </c>
      <c r="AB17853" t="s">
        <v>33841</v>
      </c>
    </row>
    <row r="17854" spans="24:28">
      <c r="X17854" t="s">
        <v>45369</v>
      </c>
      <c r="Y17854" t="s">
        <v>386</v>
      </c>
      <c r="Z17854" t="s">
        <v>34181</v>
      </c>
      <c r="AA17854" t="s">
        <v>41660</v>
      </c>
      <c r="AB17854" t="s">
        <v>33841</v>
      </c>
    </row>
    <row r="17855" spans="24:28">
      <c r="X17855" t="s">
        <v>45370</v>
      </c>
      <c r="Y17855" t="s">
        <v>386</v>
      </c>
      <c r="Z17855" t="s">
        <v>44993</v>
      </c>
      <c r="AA17855" t="s">
        <v>41660</v>
      </c>
      <c r="AB17855" t="s">
        <v>33841</v>
      </c>
    </row>
    <row r="17856" spans="24:28">
      <c r="X17856" t="s">
        <v>45371</v>
      </c>
      <c r="Y17856" t="s">
        <v>386</v>
      </c>
      <c r="Z17856" t="s">
        <v>44995</v>
      </c>
      <c r="AA17856" t="s">
        <v>41660</v>
      </c>
      <c r="AB17856" t="s">
        <v>33841</v>
      </c>
    </row>
    <row r="17857" spans="24:28">
      <c r="X17857" t="s">
        <v>45372</v>
      </c>
      <c r="Y17857" t="s">
        <v>386</v>
      </c>
      <c r="Z17857" t="s">
        <v>44997</v>
      </c>
      <c r="AA17857" t="s">
        <v>41660</v>
      </c>
      <c r="AB17857" t="s">
        <v>33841</v>
      </c>
    </row>
    <row r="17858" spans="24:28">
      <c r="X17858" t="s">
        <v>45373</v>
      </c>
      <c r="Y17858" t="s">
        <v>386</v>
      </c>
      <c r="Z17858" t="s">
        <v>42405</v>
      </c>
      <c r="AA17858" t="s">
        <v>41660</v>
      </c>
      <c r="AB17858" t="s">
        <v>33841</v>
      </c>
    </row>
    <row r="17859" spans="24:28">
      <c r="X17859" t="s">
        <v>45374</v>
      </c>
      <c r="Y17859" t="s">
        <v>386</v>
      </c>
      <c r="Z17859" t="s">
        <v>45000</v>
      </c>
      <c r="AA17859" t="s">
        <v>41660</v>
      </c>
      <c r="AB17859" t="s">
        <v>33841</v>
      </c>
    </row>
    <row r="17860" spans="24:28">
      <c r="X17860" t="s">
        <v>45375</v>
      </c>
      <c r="Y17860" t="s">
        <v>386</v>
      </c>
      <c r="Z17860" t="s">
        <v>42403</v>
      </c>
      <c r="AA17860" t="s">
        <v>41660</v>
      </c>
      <c r="AB17860" t="s">
        <v>33841</v>
      </c>
    </row>
    <row r="17861" spans="24:28">
      <c r="X17861" t="s">
        <v>45376</v>
      </c>
      <c r="Y17861" t="s">
        <v>386</v>
      </c>
      <c r="Z17861" t="s">
        <v>37082</v>
      </c>
      <c r="AA17861" t="s">
        <v>41660</v>
      </c>
      <c r="AB17861" t="s">
        <v>33841</v>
      </c>
    </row>
    <row r="17862" spans="24:28">
      <c r="X17862" t="s">
        <v>45377</v>
      </c>
      <c r="Y17862" t="s">
        <v>386</v>
      </c>
      <c r="Z17862" t="s">
        <v>44979</v>
      </c>
      <c r="AA17862" t="s">
        <v>41660</v>
      </c>
      <c r="AB17862" t="s">
        <v>33841</v>
      </c>
    </row>
    <row r="17863" spans="24:28">
      <c r="X17863" t="s">
        <v>45378</v>
      </c>
      <c r="Y17863" t="s">
        <v>386</v>
      </c>
      <c r="Z17863" t="s">
        <v>45026</v>
      </c>
      <c r="AA17863" t="s">
        <v>41660</v>
      </c>
      <c r="AB17863" t="s">
        <v>33841</v>
      </c>
    </row>
    <row r="17864" spans="24:28">
      <c r="X17864" t="s">
        <v>45379</v>
      </c>
      <c r="Y17864" t="s">
        <v>386</v>
      </c>
      <c r="Z17864" t="s">
        <v>44988</v>
      </c>
      <c r="AA17864" t="s">
        <v>41660</v>
      </c>
      <c r="AB17864" t="s">
        <v>33841</v>
      </c>
    </row>
    <row r="17865" spans="24:28">
      <c r="X17865" t="s">
        <v>45380</v>
      </c>
      <c r="Y17865" t="s">
        <v>386</v>
      </c>
      <c r="Z17865" t="s">
        <v>45026</v>
      </c>
      <c r="AA17865" t="s">
        <v>41208</v>
      </c>
      <c r="AB17865" t="s">
        <v>33841</v>
      </c>
    </row>
    <row r="17866" spans="24:28">
      <c r="X17866" t="s">
        <v>45381</v>
      </c>
      <c r="Y17866" t="s">
        <v>386</v>
      </c>
      <c r="Z17866" t="s">
        <v>44988</v>
      </c>
      <c r="AA17866" t="s">
        <v>41208</v>
      </c>
      <c r="AB17866" t="s">
        <v>33841</v>
      </c>
    </row>
    <row r="17867" spans="24:28">
      <c r="X17867" t="s">
        <v>45382</v>
      </c>
      <c r="Y17867" t="s">
        <v>386</v>
      </c>
      <c r="Z17867" t="s">
        <v>45033</v>
      </c>
      <c r="AA17867" t="s">
        <v>45383</v>
      </c>
      <c r="AB17867" t="s">
        <v>32837</v>
      </c>
    </row>
    <row r="17868" spans="24:28">
      <c r="X17868" t="s">
        <v>45384</v>
      </c>
      <c r="Y17868" t="s">
        <v>386</v>
      </c>
      <c r="Z17868" t="s">
        <v>45385</v>
      </c>
      <c r="AA17868" t="s">
        <v>41252</v>
      </c>
      <c r="AB17868" t="s">
        <v>32837</v>
      </c>
    </row>
    <row r="17869" spans="24:28">
      <c r="X17869" t="s">
        <v>45384</v>
      </c>
      <c r="Y17869" t="s">
        <v>386</v>
      </c>
      <c r="Z17869" t="s">
        <v>45385</v>
      </c>
      <c r="AA17869" t="s">
        <v>41252</v>
      </c>
      <c r="AB17869" t="s">
        <v>32837</v>
      </c>
    </row>
    <row r="17870" spans="24:28">
      <c r="X17870" t="s">
        <v>45386</v>
      </c>
      <c r="Y17870" t="s">
        <v>386</v>
      </c>
      <c r="Z17870" t="s">
        <v>37134</v>
      </c>
      <c r="AA17870" t="s">
        <v>41252</v>
      </c>
      <c r="AB17870" t="s">
        <v>32837</v>
      </c>
    </row>
    <row r="17871" spans="24:28">
      <c r="X17871" t="s">
        <v>45386</v>
      </c>
      <c r="Y17871" t="s">
        <v>386</v>
      </c>
      <c r="Z17871" t="s">
        <v>37134</v>
      </c>
      <c r="AA17871" t="s">
        <v>41252</v>
      </c>
      <c r="AB17871" t="s">
        <v>32837</v>
      </c>
    </row>
    <row r="17872" spans="24:28">
      <c r="X17872" t="s">
        <v>45387</v>
      </c>
      <c r="Y17872" t="s">
        <v>386</v>
      </c>
      <c r="Z17872" t="s">
        <v>45388</v>
      </c>
      <c r="AA17872" t="s">
        <v>41252</v>
      </c>
      <c r="AB17872" t="s">
        <v>32837</v>
      </c>
    </row>
    <row r="17873" spans="24:28">
      <c r="X17873" t="s">
        <v>45387</v>
      </c>
      <c r="Y17873" t="s">
        <v>386</v>
      </c>
      <c r="Z17873" t="s">
        <v>45388</v>
      </c>
      <c r="AA17873" t="s">
        <v>41252</v>
      </c>
      <c r="AB17873" t="s">
        <v>32837</v>
      </c>
    </row>
    <row r="17874" spans="24:28">
      <c r="X17874" t="s">
        <v>45389</v>
      </c>
      <c r="Y17874" t="s">
        <v>386</v>
      </c>
      <c r="Z17874" t="s">
        <v>45390</v>
      </c>
      <c r="AA17874" t="s">
        <v>41252</v>
      </c>
      <c r="AB17874" t="s">
        <v>32837</v>
      </c>
    </row>
    <row r="17875" spans="24:28">
      <c r="X17875" t="s">
        <v>45389</v>
      </c>
      <c r="Y17875" t="s">
        <v>386</v>
      </c>
      <c r="Z17875" t="s">
        <v>45390</v>
      </c>
      <c r="AA17875" t="s">
        <v>41252</v>
      </c>
      <c r="AB17875" t="s">
        <v>32837</v>
      </c>
    </row>
    <row r="17876" spans="24:28">
      <c r="X17876" t="s">
        <v>45391</v>
      </c>
      <c r="Y17876" t="s">
        <v>386</v>
      </c>
      <c r="Z17876" t="s">
        <v>36679</v>
      </c>
      <c r="AA17876" t="s">
        <v>41252</v>
      </c>
      <c r="AB17876" t="s">
        <v>32837</v>
      </c>
    </row>
    <row r="17877" spans="24:28">
      <c r="X17877" t="s">
        <v>45391</v>
      </c>
      <c r="Y17877" t="s">
        <v>386</v>
      </c>
      <c r="Z17877" t="s">
        <v>36679</v>
      </c>
      <c r="AA17877" t="s">
        <v>41252</v>
      </c>
      <c r="AB17877" t="s">
        <v>32837</v>
      </c>
    </row>
    <row r="17878" spans="24:28">
      <c r="X17878" t="s">
        <v>45392</v>
      </c>
      <c r="Y17878" t="s">
        <v>386</v>
      </c>
      <c r="Z17878" t="s">
        <v>36687</v>
      </c>
      <c r="AA17878" t="s">
        <v>41252</v>
      </c>
      <c r="AB17878" t="s">
        <v>32837</v>
      </c>
    </row>
    <row r="17879" spans="24:28">
      <c r="X17879" t="s">
        <v>45392</v>
      </c>
      <c r="Y17879" t="s">
        <v>386</v>
      </c>
      <c r="Z17879" t="s">
        <v>36687</v>
      </c>
      <c r="AA17879" t="s">
        <v>41252</v>
      </c>
      <c r="AB17879" t="s">
        <v>32837</v>
      </c>
    </row>
    <row r="17880" spans="24:28">
      <c r="X17880" t="s">
        <v>45393</v>
      </c>
      <c r="Y17880" t="s">
        <v>386</v>
      </c>
      <c r="Z17880" t="s">
        <v>45394</v>
      </c>
      <c r="AA17880" t="s">
        <v>41252</v>
      </c>
      <c r="AB17880" t="s">
        <v>32837</v>
      </c>
    </row>
    <row r="17881" spans="24:28">
      <c r="X17881" t="s">
        <v>45395</v>
      </c>
      <c r="Y17881" t="s">
        <v>386</v>
      </c>
      <c r="Z17881" t="s">
        <v>37184</v>
      </c>
      <c r="AA17881" t="s">
        <v>45396</v>
      </c>
      <c r="AB17881" t="s">
        <v>37186</v>
      </c>
    </row>
    <row r="17882" spans="24:28">
      <c r="X17882" t="s">
        <v>45397</v>
      </c>
      <c r="Y17882" t="s">
        <v>386</v>
      </c>
      <c r="Z17882" t="s">
        <v>37200</v>
      </c>
      <c r="AA17882" t="s">
        <v>45398</v>
      </c>
      <c r="AB17882" t="s">
        <v>37202</v>
      </c>
    </row>
    <row r="17883" spans="24:28">
      <c r="X17883" t="s">
        <v>45399</v>
      </c>
      <c r="Y17883" t="s">
        <v>386</v>
      </c>
      <c r="Z17883" t="s">
        <v>45098</v>
      </c>
      <c r="AA17883" t="s">
        <v>43371</v>
      </c>
      <c r="AB17883" t="s">
        <v>33927</v>
      </c>
    </row>
    <row r="17884" spans="24:28">
      <c r="X17884" t="s">
        <v>45400</v>
      </c>
      <c r="Y17884" t="s">
        <v>386</v>
      </c>
      <c r="Z17884" t="s">
        <v>45100</v>
      </c>
      <c r="AA17884" t="s">
        <v>43371</v>
      </c>
      <c r="AB17884" t="s">
        <v>33927</v>
      </c>
    </row>
    <row r="17885" spans="24:28">
      <c r="X17885" t="s">
        <v>45401</v>
      </c>
      <c r="Y17885" t="s">
        <v>386</v>
      </c>
      <c r="Z17885" t="s">
        <v>45102</v>
      </c>
      <c r="AA17885" t="s">
        <v>43371</v>
      </c>
      <c r="AB17885" t="s">
        <v>33927</v>
      </c>
    </row>
    <row r="17886" spans="24:28">
      <c r="X17886" t="s">
        <v>45402</v>
      </c>
      <c r="Y17886" t="s">
        <v>386</v>
      </c>
      <c r="Z17886" t="s">
        <v>45104</v>
      </c>
      <c r="AA17886" t="s">
        <v>43371</v>
      </c>
      <c r="AB17886" t="s">
        <v>33927</v>
      </c>
    </row>
    <row r="17887" spans="24:28">
      <c r="X17887" t="s">
        <v>45403</v>
      </c>
      <c r="Y17887" t="s">
        <v>386</v>
      </c>
      <c r="Z17887" t="s">
        <v>45106</v>
      </c>
      <c r="AA17887" t="s">
        <v>43371</v>
      </c>
      <c r="AB17887" t="s">
        <v>33927</v>
      </c>
    </row>
    <row r="17888" spans="24:28">
      <c r="X17888" t="s">
        <v>45404</v>
      </c>
      <c r="Y17888" t="s">
        <v>386</v>
      </c>
      <c r="Z17888" t="s">
        <v>45110</v>
      </c>
      <c r="AA17888" t="s">
        <v>43371</v>
      </c>
      <c r="AB17888" t="s">
        <v>33927</v>
      </c>
    </row>
    <row r="17889" spans="24:28">
      <c r="X17889" t="s">
        <v>45405</v>
      </c>
      <c r="Y17889" t="s">
        <v>386</v>
      </c>
      <c r="Z17889" t="s">
        <v>45112</v>
      </c>
      <c r="AA17889" t="s">
        <v>43371</v>
      </c>
      <c r="AB17889" t="s">
        <v>33927</v>
      </c>
    </row>
    <row r="17890" spans="24:28">
      <c r="X17890" t="s">
        <v>45406</v>
      </c>
      <c r="Y17890" t="s">
        <v>386</v>
      </c>
      <c r="Z17890" t="s">
        <v>45407</v>
      </c>
      <c r="AA17890" t="s">
        <v>43371</v>
      </c>
      <c r="AB17890" t="s">
        <v>33927</v>
      </c>
    </row>
    <row r="17891" spans="24:28">
      <c r="X17891" t="s">
        <v>45408</v>
      </c>
      <c r="Y17891" t="s">
        <v>386</v>
      </c>
      <c r="Z17891" t="s">
        <v>45116</v>
      </c>
      <c r="AA17891" t="s">
        <v>43371</v>
      </c>
      <c r="AB17891" t="s">
        <v>33927</v>
      </c>
    </row>
    <row r="17892" spans="24:28">
      <c r="X17892" t="s">
        <v>45409</v>
      </c>
      <c r="Y17892" t="s">
        <v>386</v>
      </c>
      <c r="Z17892" t="s">
        <v>45133</v>
      </c>
      <c r="AA17892" t="s">
        <v>43371</v>
      </c>
      <c r="AB17892" t="s">
        <v>33927</v>
      </c>
    </row>
    <row r="17893" spans="24:28">
      <c r="X17893" t="s">
        <v>45410</v>
      </c>
      <c r="Y17893" t="s">
        <v>386</v>
      </c>
      <c r="Z17893" t="s">
        <v>37347</v>
      </c>
      <c r="AA17893" t="s">
        <v>45411</v>
      </c>
      <c r="AB17893" t="s">
        <v>34129</v>
      </c>
    </row>
    <row r="17894" spans="24:28">
      <c r="X17894" t="s">
        <v>45412</v>
      </c>
      <c r="Y17894" t="s">
        <v>386</v>
      </c>
      <c r="Z17894" t="s">
        <v>45413</v>
      </c>
      <c r="AA17894" t="s">
        <v>41901</v>
      </c>
      <c r="AB17894" t="s">
        <v>33674</v>
      </c>
    </row>
    <row r="17895" spans="24:28">
      <c r="X17895" t="s">
        <v>45412</v>
      </c>
      <c r="Y17895" t="s">
        <v>386</v>
      </c>
      <c r="Z17895" t="s">
        <v>45413</v>
      </c>
      <c r="AA17895" t="s">
        <v>41901</v>
      </c>
      <c r="AB17895" t="s">
        <v>33674</v>
      </c>
    </row>
    <row r="17896" spans="24:28">
      <c r="X17896" t="s">
        <v>45414</v>
      </c>
      <c r="Y17896" t="s">
        <v>386</v>
      </c>
      <c r="Z17896" t="s">
        <v>36513</v>
      </c>
      <c r="AA17896" t="s">
        <v>41901</v>
      </c>
      <c r="AB17896" t="s">
        <v>33674</v>
      </c>
    </row>
    <row r="17897" spans="24:28">
      <c r="X17897" t="s">
        <v>45415</v>
      </c>
      <c r="Y17897" t="s">
        <v>386</v>
      </c>
      <c r="Z17897" t="s">
        <v>36502</v>
      </c>
      <c r="AA17897" t="s">
        <v>41901</v>
      </c>
      <c r="AB17897" t="s">
        <v>33674</v>
      </c>
    </row>
    <row r="17898" spans="24:28">
      <c r="X17898" t="s">
        <v>45416</v>
      </c>
      <c r="Y17898" t="s">
        <v>386</v>
      </c>
      <c r="Z17898" t="s">
        <v>45417</v>
      </c>
      <c r="AA17898" t="s">
        <v>41901</v>
      </c>
      <c r="AB17898" t="s">
        <v>33674</v>
      </c>
    </row>
    <row r="17899" spans="24:28">
      <c r="X17899" t="s">
        <v>45416</v>
      </c>
      <c r="Y17899" t="s">
        <v>386</v>
      </c>
      <c r="Z17899" t="s">
        <v>45417</v>
      </c>
      <c r="AA17899" t="s">
        <v>41901</v>
      </c>
      <c r="AB17899" t="s">
        <v>33674</v>
      </c>
    </row>
    <row r="17900" spans="24:28">
      <c r="X17900" t="s">
        <v>45418</v>
      </c>
      <c r="Y17900" t="s">
        <v>386</v>
      </c>
      <c r="Z17900" t="s">
        <v>45419</v>
      </c>
      <c r="AA17900" t="s">
        <v>41901</v>
      </c>
      <c r="AB17900" t="s">
        <v>33674</v>
      </c>
    </row>
    <row r="17901" spans="24:28">
      <c r="X17901" t="s">
        <v>45418</v>
      </c>
      <c r="Y17901" t="s">
        <v>386</v>
      </c>
      <c r="Z17901" t="s">
        <v>45419</v>
      </c>
      <c r="AA17901" t="s">
        <v>41901</v>
      </c>
      <c r="AB17901" t="s">
        <v>33674</v>
      </c>
    </row>
    <row r="17902" spans="24:28">
      <c r="X17902" t="s">
        <v>45420</v>
      </c>
      <c r="Y17902" t="s">
        <v>386</v>
      </c>
      <c r="Z17902" t="s">
        <v>38002</v>
      </c>
      <c r="AA17902" t="s">
        <v>41901</v>
      </c>
      <c r="AB17902" t="s">
        <v>33674</v>
      </c>
    </row>
    <row r="17903" spans="24:28">
      <c r="X17903" t="s">
        <v>45420</v>
      </c>
      <c r="Y17903" t="s">
        <v>386</v>
      </c>
      <c r="Z17903" t="s">
        <v>38002</v>
      </c>
      <c r="AA17903" t="s">
        <v>41901</v>
      </c>
      <c r="AB17903" t="s">
        <v>33674</v>
      </c>
    </row>
    <row r="17904" spans="24:28">
      <c r="X17904" t="s">
        <v>45421</v>
      </c>
      <c r="Y17904" t="s">
        <v>386</v>
      </c>
      <c r="Z17904" t="s">
        <v>38004</v>
      </c>
      <c r="AA17904" t="s">
        <v>41901</v>
      </c>
      <c r="AB17904" t="s">
        <v>33674</v>
      </c>
    </row>
    <row r="17905" spans="24:28">
      <c r="X17905" t="s">
        <v>45421</v>
      </c>
      <c r="Y17905" t="s">
        <v>386</v>
      </c>
      <c r="Z17905" t="s">
        <v>38004</v>
      </c>
      <c r="AA17905" t="s">
        <v>41901</v>
      </c>
      <c r="AB17905" t="s">
        <v>33674</v>
      </c>
    </row>
    <row r="17906" spans="24:28">
      <c r="X17906" t="s">
        <v>45422</v>
      </c>
      <c r="Y17906" t="s">
        <v>386</v>
      </c>
      <c r="Z17906" t="s">
        <v>45423</v>
      </c>
      <c r="AA17906" t="s">
        <v>41901</v>
      </c>
      <c r="AB17906" t="s">
        <v>33674</v>
      </c>
    </row>
    <row r="17907" spans="24:28">
      <c r="X17907" t="s">
        <v>45422</v>
      </c>
      <c r="Y17907" t="s">
        <v>386</v>
      </c>
      <c r="Z17907" t="s">
        <v>45423</v>
      </c>
      <c r="AA17907" t="s">
        <v>41901</v>
      </c>
      <c r="AB17907" t="s">
        <v>33674</v>
      </c>
    </row>
    <row r="17908" spans="24:28">
      <c r="X17908" t="s">
        <v>45424</v>
      </c>
      <c r="Y17908" t="s">
        <v>386</v>
      </c>
      <c r="Z17908" t="s">
        <v>45425</v>
      </c>
      <c r="AA17908" t="s">
        <v>42014</v>
      </c>
      <c r="AB17908" t="s">
        <v>33769</v>
      </c>
    </row>
    <row r="17909" spans="24:28">
      <c r="X17909" t="s">
        <v>45424</v>
      </c>
      <c r="Y17909" t="s">
        <v>386</v>
      </c>
      <c r="Z17909" t="s">
        <v>45425</v>
      </c>
      <c r="AA17909" t="s">
        <v>42014</v>
      </c>
      <c r="AB17909" t="s">
        <v>33769</v>
      </c>
    </row>
    <row r="17910" spans="24:28">
      <c r="X17910" t="s">
        <v>45426</v>
      </c>
      <c r="Y17910" t="s">
        <v>386</v>
      </c>
      <c r="Z17910" t="s">
        <v>38103</v>
      </c>
      <c r="AA17910" t="s">
        <v>45427</v>
      </c>
      <c r="AB17910" t="s">
        <v>36898</v>
      </c>
    </row>
    <row r="17911" spans="24:28">
      <c r="X17911" t="s">
        <v>45428</v>
      </c>
      <c r="Y17911" t="s">
        <v>386</v>
      </c>
      <c r="Z17911" t="s">
        <v>45187</v>
      </c>
      <c r="AA17911" t="s">
        <v>40857</v>
      </c>
      <c r="AB17911" t="s">
        <v>33694</v>
      </c>
    </row>
    <row r="17912" spans="24:28">
      <c r="X17912" t="s">
        <v>45428</v>
      </c>
      <c r="Y17912" t="s">
        <v>386</v>
      </c>
      <c r="Z17912" t="s">
        <v>45187</v>
      </c>
      <c r="AA17912" t="s">
        <v>40857</v>
      </c>
      <c r="AB17912" t="s">
        <v>33694</v>
      </c>
    </row>
    <row r="17913" spans="24:28">
      <c r="X17913" t="s">
        <v>45429</v>
      </c>
      <c r="Y17913" t="s">
        <v>386</v>
      </c>
      <c r="Z17913" t="s">
        <v>36003</v>
      </c>
      <c r="AA17913" t="s">
        <v>40857</v>
      </c>
      <c r="AB17913" t="s">
        <v>33694</v>
      </c>
    </row>
    <row r="17914" spans="24:28">
      <c r="X17914" t="s">
        <v>45429</v>
      </c>
      <c r="Y17914" t="s">
        <v>386</v>
      </c>
      <c r="Z17914" t="s">
        <v>36003</v>
      </c>
      <c r="AA17914" t="s">
        <v>40857</v>
      </c>
      <c r="AB17914" t="s">
        <v>33694</v>
      </c>
    </row>
    <row r="17915" spans="24:28">
      <c r="X17915" t="s">
        <v>45430</v>
      </c>
      <c r="Y17915" t="s">
        <v>389</v>
      </c>
      <c r="Z17915" t="s">
        <v>36003</v>
      </c>
      <c r="AA17915" t="s">
        <v>45192</v>
      </c>
      <c r="AB17915" t="s">
        <v>33694</v>
      </c>
    </row>
    <row r="17916" spans="24:28">
      <c r="X17916" t="s">
        <v>45431</v>
      </c>
      <c r="Y17916" t="s">
        <v>386</v>
      </c>
      <c r="Z17916" t="s">
        <v>45432</v>
      </c>
      <c r="AA17916" t="s">
        <v>42203</v>
      </c>
      <c r="AB17916" t="s">
        <v>33627</v>
      </c>
    </row>
    <row r="17917" spans="24:28">
      <c r="X17917" t="s">
        <v>45431</v>
      </c>
      <c r="Y17917" t="s">
        <v>386</v>
      </c>
      <c r="Z17917" t="s">
        <v>45432</v>
      </c>
      <c r="AA17917" t="s">
        <v>42203</v>
      </c>
      <c r="AB17917" t="s">
        <v>33627</v>
      </c>
    </row>
    <row r="17918" spans="24:28">
      <c r="X17918" t="s">
        <v>45433</v>
      </c>
      <c r="Y17918" t="s">
        <v>386</v>
      </c>
      <c r="Z17918" t="s">
        <v>44939</v>
      </c>
      <c r="AA17918" t="s">
        <v>41656</v>
      </c>
      <c r="AB17918" t="s">
        <v>36914</v>
      </c>
    </row>
    <row r="17919" spans="24:28">
      <c r="X17919" t="s">
        <v>45433</v>
      </c>
      <c r="Y17919" t="s">
        <v>386</v>
      </c>
      <c r="Z17919" t="s">
        <v>44939</v>
      </c>
      <c r="AA17919" t="s">
        <v>41656</v>
      </c>
      <c r="AB17919" t="s">
        <v>36914</v>
      </c>
    </row>
    <row r="17920" spans="24:28">
      <c r="X17920" t="s">
        <v>45433</v>
      </c>
      <c r="Y17920" t="s">
        <v>389</v>
      </c>
      <c r="Z17920" t="s">
        <v>44090</v>
      </c>
      <c r="AA17920" t="s">
        <v>45346</v>
      </c>
      <c r="AB17920" t="s">
        <v>36914</v>
      </c>
    </row>
    <row r="17921" spans="24:28">
      <c r="X17921" t="s">
        <v>45433</v>
      </c>
      <c r="Y17921" t="s">
        <v>389</v>
      </c>
      <c r="Z17921" t="s">
        <v>44090</v>
      </c>
      <c r="AA17921" t="s">
        <v>45346</v>
      </c>
      <c r="AB17921" t="s">
        <v>36914</v>
      </c>
    </row>
    <row r="17922" spans="24:28">
      <c r="X17922" t="s">
        <v>45434</v>
      </c>
      <c r="Y17922" t="s">
        <v>386</v>
      </c>
      <c r="Z17922" t="s">
        <v>36699</v>
      </c>
      <c r="AA17922" t="s">
        <v>41656</v>
      </c>
      <c r="AB17922" t="s">
        <v>36914</v>
      </c>
    </row>
    <row r="17923" spans="24:28">
      <c r="X17923" t="s">
        <v>45434</v>
      </c>
      <c r="Y17923" t="s">
        <v>386</v>
      </c>
      <c r="Z17923" t="s">
        <v>36699</v>
      </c>
      <c r="AA17923" t="s">
        <v>41656</v>
      </c>
      <c r="AB17923" t="s">
        <v>36914</v>
      </c>
    </row>
    <row r="17924" spans="24:28">
      <c r="X17924" t="s">
        <v>45435</v>
      </c>
      <c r="Y17924" t="s">
        <v>386</v>
      </c>
      <c r="Z17924" t="s">
        <v>45436</v>
      </c>
      <c r="AA17924" t="s">
        <v>41143</v>
      </c>
      <c r="AB17924" t="s">
        <v>5361</v>
      </c>
    </row>
    <row r="17925" spans="24:28">
      <c r="X17925" t="s">
        <v>45435</v>
      </c>
      <c r="Y17925" t="s">
        <v>386</v>
      </c>
      <c r="Z17925" t="s">
        <v>45436</v>
      </c>
      <c r="AA17925" t="s">
        <v>41143</v>
      </c>
      <c r="AB17925" t="s">
        <v>5361</v>
      </c>
    </row>
    <row r="17926" spans="24:28">
      <c r="X17926" t="s">
        <v>45437</v>
      </c>
      <c r="Y17926" t="s">
        <v>386</v>
      </c>
      <c r="Z17926" t="s">
        <v>36691</v>
      </c>
      <c r="AA17926" t="s">
        <v>41252</v>
      </c>
      <c r="AB17926" t="s">
        <v>32837</v>
      </c>
    </row>
    <row r="17927" spans="24:28">
      <c r="X17927" t="s">
        <v>45437</v>
      </c>
      <c r="Y17927" t="s">
        <v>386</v>
      </c>
      <c r="Z17927" t="s">
        <v>36691</v>
      </c>
      <c r="AA17927" t="s">
        <v>41252</v>
      </c>
      <c r="AB17927" t="s">
        <v>32837</v>
      </c>
    </row>
    <row r="17928" spans="24:28">
      <c r="X17928" t="s">
        <v>45438</v>
      </c>
      <c r="Y17928" t="s">
        <v>386</v>
      </c>
      <c r="Z17928" t="s">
        <v>45439</v>
      </c>
      <c r="AA17928" t="s">
        <v>45396</v>
      </c>
      <c r="AB17928" t="s">
        <v>37186</v>
      </c>
    </row>
    <row r="17929" spans="24:28">
      <c r="X17929" t="s">
        <v>45440</v>
      </c>
      <c r="Y17929" t="s">
        <v>386</v>
      </c>
      <c r="Z17929" t="s">
        <v>38515</v>
      </c>
      <c r="AA17929" t="s">
        <v>45396</v>
      </c>
      <c r="AB17929" t="s">
        <v>37186</v>
      </c>
    </row>
    <row r="17930" spans="24:28">
      <c r="X17930" t="s">
        <v>45441</v>
      </c>
      <c r="Y17930" t="s">
        <v>386</v>
      </c>
      <c r="Z17930" t="s">
        <v>38517</v>
      </c>
      <c r="AA17930" t="s">
        <v>45396</v>
      </c>
      <c r="AB17930" t="s">
        <v>37186</v>
      </c>
    </row>
    <row r="17931" spans="24:28">
      <c r="X17931" t="s">
        <v>45442</v>
      </c>
      <c r="Y17931" t="s">
        <v>386</v>
      </c>
      <c r="Z17931" t="s">
        <v>45443</v>
      </c>
      <c r="AA17931" t="s">
        <v>43340</v>
      </c>
      <c r="AB17931" t="s">
        <v>38534</v>
      </c>
    </row>
    <row r="17932" spans="24:28">
      <c r="X17932" t="s">
        <v>45442</v>
      </c>
      <c r="Y17932" t="s">
        <v>386</v>
      </c>
      <c r="Z17932" t="s">
        <v>45443</v>
      </c>
      <c r="AA17932" t="s">
        <v>43340</v>
      </c>
      <c r="AB17932" t="s">
        <v>38534</v>
      </c>
    </row>
    <row r="17933" spans="24:28">
      <c r="X17933" t="s">
        <v>45444</v>
      </c>
      <c r="Y17933" t="s">
        <v>389</v>
      </c>
      <c r="Z17933" t="s">
        <v>45445</v>
      </c>
      <c r="AA17933" t="s">
        <v>45446</v>
      </c>
      <c r="AB17933" t="s">
        <v>125</v>
      </c>
    </row>
    <row r="17934" spans="24:28">
      <c r="X17934" t="s">
        <v>45447</v>
      </c>
      <c r="Y17934" t="s">
        <v>386</v>
      </c>
      <c r="Z17934" t="s">
        <v>45448</v>
      </c>
      <c r="AA17934" t="s">
        <v>43371</v>
      </c>
      <c r="AB17934" t="s">
        <v>33927</v>
      </c>
    </row>
    <row r="17935" spans="24:28">
      <c r="X17935" t="s">
        <v>45449</v>
      </c>
      <c r="Y17935" t="s">
        <v>389</v>
      </c>
      <c r="Z17935" t="s">
        <v>45450</v>
      </c>
      <c r="AA17935" t="s">
        <v>45451</v>
      </c>
      <c r="AB17935" t="s">
        <v>125</v>
      </c>
    </row>
    <row r="17936" spans="24:28">
      <c r="X17936" t="s">
        <v>45452</v>
      </c>
      <c r="Y17936" t="s">
        <v>389</v>
      </c>
      <c r="Z17936" t="s">
        <v>45453</v>
      </c>
      <c r="AA17936" t="s">
        <v>45454</v>
      </c>
      <c r="AB17936" t="s">
        <v>125</v>
      </c>
    </row>
    <row r="17937" spans="24:28">
      <c r="X17937" t="s">
        <v>45455</v>
      </c>
      <c r="Y17937" t="s">
        <v>389</v>
      </c>
      <c r="Z17937" t="s">
        <v>45456</v>
      </c>
      <c r="AA17937" t="s">
        <v>45457</v>
      </c>
      <c r="AB17937" t="s">
        <v>125</v>
      </c>
    </row>
    <row r="17938" spans="24:28">
      <c r="X17938" t="s">
        <v>45458</v>
      </c>
      <c r="Y17938" t="s">
        <v>386</v>
      </c>
      <c r="Z17938" t="s">
        <v>45459</v>
      </c>
      <c r="AA17938" t="s">
        <v>45411</v>
      </c>
      <c r="AB17938" t="s">
        <v>34129</v>
      </c>
    </row>
    <row r="17939" spans="24:28">
      <c r="X17939" t="s">
        <v>45460</v>
      </c>
      <c r="Y17939" t="s">
        <v>389</v>
      </c>
      <c r="Z17939" t="s">
        <v>45461</v>
      </c>
      <c r="AA17939" t="s">
        <v>45462</v>
      </c>
      <c r="AB17939" t="s">
        <v>125</v>
      </c>
    </row>
    <row r="17940" spans="24:28">
      <c r="X17940" t="s">
        <v>45463</v>
      </c>
      <c r="Y17940" t="s">
        <v>389</v>
      </c>
      <c r="Z17940" t="s">
        <v>45464</v>
      </c>
      <c r="AA17940" t="s">
        <v>45465</v>
      </c>
      <c r="AB17940" t="s">
        <v>125</v>
      </c>
    </row>
    <row r="17941" spans="24:28">
      <c r="X17941" t="s">
        <v>45466</v>
      </c>
      <c r="Y17941" t="s">
        <v>389</v>
      </c>
      <c r="Z17941" t="s">
        <v>45467</v>
      </c>
      <c r="AA17941" t="s">
        <v>45468</v>
      </c>
      <c r="AB17941" t="s">
        <v>125</v>
      </c>
    </row>
    <row r="17942" spans="24:28">
      <c r="X17942" t="s">
        <v>45469</v>
      </c>
      <c r="Y17942" t="s">
        <v>389</v>
      </c>
      <c r="Z17942" t="s">
        <v>45470</v>
      </c>
      <c r="AA17942" t="s">
        <v>45471</v>
      </c>
      <c r="AB17942" t="s">
        <v>125</v>
      </c>
    </row>
    <row r="17943" spans="24:28">
      <c r="X17943" t="s">
        <v>45472</v>
      </c>
      <c r="Y17943" t="s">
        <v>389</v>
      </c>
      <c r="Z17943" t="s">
        <v>45473</v>
      </c>
      <c r="AA17943" t="s">
        <v>45474</v>
      </c>
      <c r="AB17943" t="s">
        <v>125</v>
      </c>
    </row>
    <row r="17944" spans="24:28">
      <c r="X17944" t="s">
        <v>45475</v>
      </c>
      <c r="Y17944" t="s">
        <v>389</v>
      </c>
      <c r="Z17944" t="s">
        <v>33618</v>
      </c>
      <c r="AA17944" t="s">
        <v>43347</v>
      </c>
      <c r="AB17944" t="s">
        <v>33927</v>
      </c>
    </row>
    <row r="17945" spans="24:28">
      <c r="X17945" t="s">
        <v>45476</v>
      </c>
      <c r="Y17945" t="s">
        <v>386</v>
      </c>
      <c r="Z17945" t="s">
        <v>45477</v>
      </c>
      <c r="AA17945" t="s">
        <v>43347</v>
      </c>
      <c r="AB17945" t="s">
        <v>33927</v>
      </c>
    </row>
    <row r="17946" spans="24:28">
      <c r="X17946" t="s">
        <v>45478</v>
      </c>
      <c r="Y17946" t="s">
        <v>386</v>
      </c>
      <c r="Z17946" t="s">
        <v>45232</v>
      </c>
      <c r="AA17946" t="s">
        <v>43371</v>
      </c>
      <c r="AB17946" t="s">
        <v>33927</v>
      </c>
    </row>
    <row r="17947" spans="24:28">
      <c r="X17947" t="s">
        <v>45479</v>
      </c>
      <c r="Y17947" t="s">
        <v>386</v>
      </c>
      <c r="Z17947" t="s">
        <v>45234</v>
      </c>
      <c r="AA17947" t="s">
        <v>43371</v>
      </c>
      <c r="AB17947" t="s">
        <v>33927</v>
      </c>
    </row>
    <row r="17948" spans="24:28">
      <c r="X17948" t="s">
        <v>45480</v>
      </c>
      <c r="Y17948" t="s">
        <v>386</v>
      </c>
      <c r="Z17948" t="s">
        <v>45236</v>
      </c>
      <c r="AA17948" t="s">
        <v>43371</v>
      </c>
      <c r="AB17948" t="s">
        <v>33927</v>
      </c>
    </row>
    <row r="17949" spans="24:28">
      <c r="X17949" t="s">
        <v>45481</v>
      </c>
      <c r="Y17949" t="s">
        <v>386</v>
      </c>
      <c r="Z17949" t="s">
        <v>45482</v>
      </c>
      <c r="AA17949" t="s">
        <v>43371</v>
      </c>
      <c r="AB17949" t="s">
        <v>33927</v>
      </c>
    </row>
    <row r="17950" spans="24:28">
      <c r="X17950" t="s">
        <v>45483</v>
      </c>
      <c r="Y17950" t="s">
        <v>386</v>
      </c>
      <c r="Z17950" t="s">
        <v>45245</v>
      </c>
      <c r="AA17950" t="s">
        <v>43371</v>
      </c>
      <c r="AB17950" t="s">
        <v>33927</v>
      </c>
    </row>
    <row r="17951" spans="24:28">
      <c r="X17951" t="s">
        <v>45484</v>
      </c>
      <c r="Y17951" t="s">
        <v>386</v>
      </c>
      <c r="Z17951" t="s">
        <v>45485</v>
      </c>
      <c r="AA17951" t="s">
        <v>41901</v>
      </c>
      <c r="AB17951" t="s">
        <v>33674</v>
      </c>
    </row>
    <row r="17952" spans="24:28">
      <c r="X17952" t="s">
        <v>45484</v>
      </c>
      <c r="Y17952" t="s">
        <v>386</v>
      </c>
      <c r="Z17952" t="s">
        <v>45485</v>
      </c>
      <c r="AA17952" t="s">
        <v>41901</v>
      </c>
      <c r="AB17952" t="s">
        <v>33674</v>
      </c>
    </row>
    <row r="17953" spans="24:28">
      <c r="X17953" t="s">
        <v>45486</v>
      </c>
      <c r="Y17953" t="s">
        <v>386</v>
      </c>
      <c r="Z17953" t="s">
        <v>45487</v>
      </c>
      <c r="AA17953" t="s">
        <v>37418</v>
      </c>
      <c r="AB17953" t="s">
        <v>125</v>
      </c>
    </row>
    <row r="17954" spans="24:28">
      <c r="X17954" t="s">
        <v>45488</v>
      </c>
      <c r="Y17954" t="s">
        <v>386</v>
      </c>
      <c r="Z17954" t="s">
        <v>45489</v>
      </c>
      <c r="AA17954" t="s">
        <v>39632</v>
      </c>
      <c r="AB17954" t="s">
        <v>33627</v>
      </c>
    </row>
    <row r="17955" spans="24:28">
      <c r="X17955" t="s">
        <v>45490</v>
      </c>
      <c r="Y17955" t="s">
        <v>386</v>
      </c>
      <c r="Z17955" t="s">
        <v>45491</v>
      </c>
      <c r="AA17955" t="s">
        <v>38186</v>
      </c>
      <c r="AB17955" t="s">
        <v>33674</v>
      </c>
    </row>
    <row r="17956" spans="24:28">
      <c r="X17956" t="s">
        <v>45492</v>
      </c>
      <c r="Y17956" t="s">
        <v>389</v>
      </c>
      <c r="Z17956" t="s">
        <v>45493</v>
      </c>
      <c r="AA17956" t="s">
        <v>38987</v>
      </c>
      <c r="AB17956" t="s">
        <v>5361</v>
      </c>
    </row>
    <row r="17957" spans="24:28">
      <c r="X17957" t="s">
        <v>45494</v>
      </c>
      <c r="Y17957" t="s">
        <v>386</v>
      </c>
      <c r="Z17957" t="s">
        <v>45495</v>
      </c>
      <c r="AA17957" t="s">
        <v>38180</v>
      </c>
      <c r="AB17957" t="s">
        <v>33841</v>
      </c>
    </row>
    <row r="17958" spans="24:28">
      <c r="X17958" t="s">
        <v>45496</v>
      </c>
      <c r="Y17958" t="s">
        <v>389</v>
      </c>
      <c r="Z17958" t="s">
        <v>45497</v>
      </c>
      <c r="AA17958" t="s">
        <v>43559</v>
      </c>
      <c r="AB17958" t="s">
        <v>125</v>
      </c>
    </row>
    <row r="17959" spans="24:28">
      <c r="X17959" t="s">
        <v>45498</v>
      </c>
      <c r="Y17959" t="s">
        <v>386</v>
      </c>
      <c r="Z17959" t="s">
        <v>45499</v>
      </c>
      <c r="AA17959" t="s">
        <v>38178</v>
      </c>
      <c r="AB17959" t="s">
        <v>33694</v>
      </c>
    </row>
    <row r="17960" spans="24:28">
      <c r="X17960" t="s">
        <v>45500</v>
      </c>
      <c r="Y17960" t="s">
        <v>386</v>
      </c>
      <c r="Z17960" t="s">
        <v>45501</v>
      </c>
      <c r="AA17960" t="s">
        <v>45502</v>
      </c>
      <c r="AB17960" t="s">
        <v>33694</v>
      </c>
    </row>
    <row r="17961" spans="24:28">
      <c r="X17961" t="s">
        <v>45503</v>
      </c>
      <c r="Y17961" t="s">
        <v>389</v>
      </c>
      <c r="Z17961" t="s">
        <v>45504</v>
      </c>
      <c r="AA17961" t="s">
        <v>45505</v>
      </c>
      <c r="AB17961" t="s">
        <v>125</v>
      </c>
    </row>
    <row r="17962" spans="24:28">
      <c r="X17962" t="s">
        <v>45506</v>
      </c>
      <c r="Y17962" t="s">
        <v>386</v>
      </c>
      <c r="Z17962" t="s">
        <v>45507</v>
      </c>
      <c r="AA17962" t="s">
        <v>45508</v>
      </c>
      <c r="AB17962" t="s">
        <v>125</v>
      </c>
    </row>
    <row r="17963" spans="24:28">
      <c r="X17963" t="s">
        <v>45509</v>
      </c>
      <c r="Y17963" t="s">
        <v>389</v>
      </c>
      <c r="Z17963" t="s">
        <v>45510</v>
      </c>
      <c r="AA17963" t="s">
        <v>45511</v>
      </c>
      <c r="AB17963" t="s">
        <v>125</v>
      </c>
    </row>
    <row r="17964" spans="24:28">
      <c r="X17964" t="s">
        <v>45512</v>
      </c>
      <c r="Y17964" t="s">
        <v>389</v>
      </c>
      <c r="Z17964" t="s">
        <v>45513</v>
      </c>
      <c r="AA17964" t="s">
        <v>45514</v>
      </c>
      <c r="AB17964" t="s">
        <v>125</v>
      </c>
    </row>
    <row r="17965" spans="24:28">
      <c r="X17965" t="s">
        <v>45515</v>
      </c>
      <c r="Y17965" t="s">
        <v>389</v>
      </c>
      <c r="Z17965" t="s">
        <v>45516</v>
      </c>
      <c r="AA17965" t="s">
        <v>45517</v>
      </c>
      <c r="AB17965" t="s">
        <v>125</v>
      </c>
    </row>
    <row r="17966" spans="24:28">
      <c r="X17966" t="s">
        <v>45518</v>
      </c>
      <c r="Y17966" t="s">
        <v>389</v>
      </c>
      <c r="Z17966" t="s">
        <v>45519</v>
      </c>
      <c r="AA17966" t="s">
        <v>45520</v>
      </c>
      <c r="AB17966" t="s">
        <v>125</v>
      </c>
    </row>
    <row r="17967" spans="24:28">
      <c r="X17967" t="s">
        <v>45521</v>
      </c>
      <c r="Y17967" t="s">
        <v>389</v>
      </c>
      <c r="Z17967" t="s">
        <v>45522</v>
      </c>
      <c r="AA17967" t="s">
        <v>45523</v>
      </c>
      <c r="AB17967" t="s">
        <v>125</v>
      </c>
    </row>
    <row r="17968" spans="24:28">
      <c r="X17968" t="s">
        <v>45524</v>
      </c>
      <c r="Y17968" t="s">
        <v>389</v>
      </c>
      <c r="Z17968" t="s">
        <v>45525</v>
      </c>
      <c r="AA17968" t="s">
        <v>45526</v>
      </c>
      <c r="AB17968" t="s">
        <v>125</v>
      </c>
    </row>
    <row r="17969" spans="24:28">
      <c r="X17969" t="s">
        <v>45527</v>
      </c>
      <c r="Y17969" t="s">
        <v>386</v>
      </c>
      <c r="Z17969" t="s">
        <v>45528</v>
      </c>
      <c r="AA17969" t="s">
        <v>45529</v>
      </c>
      <c r="AB17969" t="s">
        <v>125</v>
      </c>
    </row>
    <row r="17970" spans="24:28">
      <c r="X17970" t="s">
        <v>45530</v>
      </c>
      <c r="Y17970" t="s">
        <v>389</v>
      </c>
      <c r="Z17970" t="s">
        <v>45531</v>
      </c>
      <c r="AA17970" t="s">
        <v>45532</v>
      </c>
      <c r="AB17970" t="s">
        <v>125</v>
      </c>
    </row>
    <row r="17971" spans="24:28">
      <c r="X17971" t="s">
        <v>45533</v>
      </c>
      <c r="Y17971" t="s">
        <v>386</v>
      </c>
      <c r="Z17971" t="s">
        <v>45534</v>
      </c>
      <c r="AA17971" t="s">
        <v>45535</v>
      </c>
      <c r="AB17971" t="s">
        <v>125</v>
      </c>
    </row>
    <row r="17972" spans="24:28">
      <c r="X17972" t="s">
        <v>45536</v>
      </c>
      <c r="Y17972" t="s">
        <v>386</v>
      </c>
      <c r="Z17972" t="s">
        <v>45537</v>
      </c>
      <c r="AA17972" t="s">
        <v>45538</v>
      </c>
      <c r="AB17972" t="s">
        <v>125</v>
      </c>
    </row>
    <row r="17973" spans="24:28">
      <c r="X17973" t="s">
        <v>45539</v>
      </c>
      <c r="Y17973" t="s">
        <v>386</v>
      </c>
      <c r="Z17973" t="s">
        <v>45540</v>
      </c>
      <c r="AA17973" t="s">
        <v>45541</v>
      </c>
      <c r="AB17973" t="s">
        <v>125</v>
      </c>
    </row>
    <row r="17974" spans="24:28">
      <c r="X17974" t="s">
        <v>45542</v>
      </c>
      <c r="Y17974" t="s">
        <v>386</v>
      </c>
      <c r="Z17974" t="s">
        <v>45543</v>
      </c>
      <c r="AA17974" t="s">
        <v>45544</v>
      </c>
      <c r="AB17974" t="s">
        <v>125</v>
      </c>
    </row>
    <row r="17975" spans="24:28">
      <c r="X17975" t="s">
        <v>45545</v>
      </c>
      <c r="Y17975" t="s">
        <v>386</v>
      </c>
      <c r="Z17975" t="s">
        <v>45546</v>
      </c>
      <c r="AA17975" t="s">
        <v>45547</v>
      </c>
      <c r="AB17975" t="s">
        <v>125</v>
      </c>
    </row>
    <row r="17976" spans="24:28">
      <c r="X17976" t="s">
        <v>45548</v>
      </c>
      <c r="Y17976" t="s">
        <v>386</v>
      </c>
      <c r="Z17976" t="s">
        <v>45549</v>
      </c>
      <c r="AA17976" t="s">
        <v>45550</v>
      </c>
      <c r="AB17976" t="s">
        <v>125</v>
      </c>
    </row>
    <row r="17977" spans="24:28">
      <c r="X17977" t="s">
        <v>45551</v>
      </c>
      <c r="Y17977" t="s">
        <v>386</v>
      </c>
      <c r="Z17977" t="s">
        <v>45552</v>
      </c>
      <c r="AA17977" t="s">
        <v>45553</v>
      </c>
      <c r="AB17977" t="s">
        <v>125</v>
      </c>
    </row>
    <row r="17978" spans="24:28">
      <c r="X17978" t="s">
        <v>45554</v>
      </c>
      <c r="Y17978" t="s">
        <v>389</v>
      </c>
      <c r="Z17978" t="s">
        <v>45555</v>
      </c>
      <c r="AA17978" t="s">
        <v>45556</v>
      </c>
      <c r="AB17978" t="s">
        <v>125</v>
      </c>
    </row>
    <row r="17979" spans="24:28">
      <c r="X17979" t="s">
        <v>45557</v>
      </c>
      <c r="Y17979" t="s">
        <v>389</v>
      </c>
      <c r="Z17979" t="s">
        <v>45558</v>
      </c>
      <c r="AA17979" t="s">
        <v>45559</v>
      </c>
      <c r="AB17979" t="s">
        <v>125</v>
      </c>
    </row>
    <row r="17980" spans="24:28">
      <c r="X17980" t="s">
        <v>45560</v>
      </c>
      <c r="Y17980" t="s">
        <v>386</v>
      </c>
      <c r="Z17980" t="s">
        <v>45561</v>
      </c>
      <c r="AA17980" t="s">
        <v>45562</v>
      </c>
      <c r="AB17980" t="s">
        <v>125</v>
      </c>
    </row>
    <row r="17981" spans="24:28">
      <c r="X17981" t="s">
        <v>45563</v>
      </c>
      <c r="Y17981" t="s">
        <v>386</v>
      </c>
      <c r="Z17981" t="s">
        <v>45564</v>
      </c>
      <c r="AA17981" t="s">
        <v>45565</v>
      </c>
      <c r="AB17981" t="s">
        <v>125</v>
      </c>
    </row>
    <row r="17982" spans="24:28">
      <c r="X17982" t="s">
        <v>45566</v>
      </c>
      <c r="Y17982" t="s">
        <v>386</v>
      </c>
      <c r="Z17982" t="s">
        <v>45567</v>
      </c>
      <c r="AA17982" t="s">
        <v>45568</v>
      </c>
      <c r="AB17982" t="s">
        <v>125</v>
      </c>
    </row>
    <row r="17983" spans="24:28">
      <c r="X17983" t="s">
        <v>45569</v>
      </c>
      <c r="Y17983" t="s">
        <v>386</v>
      </c>
      <c r="Z17983" t="s">
        <v>45570</v>
      </c>
      <c r="AA17983" t="s">
        <v>45571</v>
      </c>
      <c r="AB17983" t="s">
        <v>125</v>
      </c>
    </row>
    <row r="17984" spans="24:28">
      <c r="X17984" t="s">
        <v>45572</v>
      </c>
      <c r="Y17984" t="s">
        <v>386</v>
      </c>
      <c r="Z17984" t="s">
        <v>45573</v>
      </c>
      <c r="AA17984" t="s">
        <v>45574</v>
      </c>
      <c r="AB17984" t="s">
        <v>125</v>
      </c>
    </row>
    <row r="17985" spans="24:28">
      <c r="X17985" t="s">
        <v>45575</v>
      </c>
      <c r="Y17985" t="s">
        <v>386</v>
      </c>
      <c r="Z17985" t="s">
        <v>45576</v>
      </c>
      <c r="AA17985" t="s">
        <v>45577</v>
      </c>
      <c r="AB17985" t="s">
        <v>125</v>
      </c>
    </row>
    <row r="17986" spans="24:28">
      <c r="X17986" t="s">
        <v>45578</v>
      </c>
      <c r="Y17986" t="s">
        <v>386</v>
      </c>
      <c r="Z17986" t="s">
        <v>45579</v>
      </c>
      <c r="AA17986" t="s">
        <v>45580</v>
      </c>
      <c r="AB17986" t="s">
        <v>125</v>
      </c>
    </row>
    <row r="17987" spans="24:28">
      <c r="X17987" t="s">
        <v>45581</v>
      </c>
      <c r="Y17987" t="s">
        <v>389</v>
      </c>
      <c r="Z17987" t="s">
        <v>45582</v>
      </c>
      <c r="AA17987" t="s">
        <v>45583</v>
      </c>
      <c r="AB17987" t="s">
        <v>125</v>
      </c>
    </row>
    <row r="17988" spans="24:28">
      <c r="X17988" t="s">
        <v>45584</v>
      </c>
      <c r="Y17988" t="s">
        <v>386</v>
      </c>
      <c r="Z17988" t="s">
        <v>45585</v>
      </c>
      <c r="AA17988" t="s">
        <v>45586</v>
      </c>
      <c r="AB17988" t="s">
        <v>125</v>
      </c>
    </row>
    <row r="17989" spans="24:28">
      <c r="X17989" t="s">
        <v>45587</v>
      </c>
      <c r="Y17989" t="s">
        <v>386</v>
      </c>
      <c r="Z17989" t="s">
        <v>45588</v>
      </c>
      <c r="AA17989" t="s">
        <v>45589</v>
      </c>
      <c r="AB17989" t="s">
        <v>125</v>
      </c>
    </row>
    <row r="17990" spans="24:28">
      <c r="X17990" t="s">
        <v>45590</v>
      </c>
      <c r="Y17990" t="s">
        <v>386</v>
      </c>
      <c r="Z17990" t="s">
        <v>45591</v>
      </c>
      <c r="AA17990" t="s">
        <v>45592</v>
      </c>
      <c r="AB17990" t="s">
        <v>125</v>
      </c>
    </row>
    <row r="17991" spans="24:28">
      <c r="X17991" t="s">
        <v>45593</v>
      </c>
      <c r="Y17991" t="s">
        <v>386</v>
      </c>
      <c r="Z17991" t="s">
        <v>45594</v>
      </c>
      <c r="AA17991" t="s">
        <v>45595</v>
      </c>
      <c r="AB17991" t="s">
        <v>125</v>
      </c>
    </row>
    <row r="17992" spans="24:28">
      <c r="X17992" t="s">
        <v>45596</v>
      </c>
      <c r="Y17992" t="s">
        <v>386</v>
      </c>
      <c r="Z17992" t="s">
        <v>45597</v>
      </c>
      <c r="AA17992" t="s">
        <v>45598</v>
      </c>
      <c r="AB17992" t="s">
        <v>125</v>
      </c>
    </row>
    <row r="17993" spans="24:28">
      <c r="X17993" t="s">
        <v>45599</v>
      </c>
      <c r="Y17993" t="s">
        <v>386</v>
      </c>
      <c r="Z17993" t="s">
        <v>45600</v>
      </c>
      <c r="AA17993" t="s">
        <v>45601</v>
      </c>
      <c r="AB17993" t="s">
        <v>125</v>
      </c>
    </row>
    <row r="17994" spans="24:28">
      <c r="X17994" t="s">
        <v>45602</v>
      </c>
      <c r="Y17994" t="s">
        <v>389</v>
      </c>
      <c r="Z17994" t="s">
        <v>45603</v>
      </c>
      <c r="AA17994" t="s">
        <v>45604</v>
      </c>
      <c r="AB17994" t="s">
        <v>125</v>
      </c>
    </row>
    <row r="17995" spans="24:28">
      <c r="X17995" t="s">
        <v>45605</v>
      </c>
      <c r="Y17995" t="s">
        <v>386</v>
      </c>
      <c r="Z17995" t="s">
        <v>45606</v>
      </c>
      <c r="AA17995" t="s">
        <v>45607</v>
      </c>
      <c r="AB17995" t="s">
        <v>125</v>
      </c>
    </row>
    <row r="17996" spans="24:28">
      <c r="X17996" t="s">
        <v>45608</v>
      </c>
      <c r="Y17996" t="s">
        <v>386</v>
      </c>
      <c r="Z17996" t="s">
        <v>45609</v>
      </c>
      <c r="AA17996" t="s">
        <v>45610</v>
      </c>
      <c r="AB17996" t="s">
        <v>125</v>
      </c>
    </row>
    <row r="17997" spans="24:28">
      <c r="X17997" t="s">
        <v>45611</v>
      </c>
      <c r="Y17997" t="s">
        <v>386</v>
      </c>
      <c r="Z17997" t="s">
        <v>45612</v>
      </c>
      <c r="AA17997" t="s">
        <v>45613</v>
      </c>
      <c r="AB17997" t="s">
        <v>125</v>
      </c>
    </row>
    <row r="17998" spans="24:28">
      <c r="X17998" t="s">
        <v>45614</v>
      </c>
      <c r="Y17998" t="s">
        <v>386</v>
      </c>
      <c r="Z17998" t="s">
        <v>45615</v>
      </c>
      <c r="AA17998" t="s">
        <v>45616</v>
      </c>
      <c r="AB17998" t="s">
        <v>125</v>
      </c>
    </row>
    <row r="17999" spans="24:28">
      <c r="X17999" t="s">
        <v>45617</v>
      </c>
      <c r="Y17999" t="s">
        <v>386</v>
      </c>
      <c r="Z17999" t="s">
        <v>45618</v>
      </c>
      <c r="AA17999" t="s">
        <v>45619</v>
      </c>
      <c r="AB17999" t="s">
        <v>125</v>
      </c>
    </row>
    <row r="18000" spans="24:28">
      <c r="X18000" t="s">
        <v>45620</v>
      </c>
      <c r="Y18000" t="s">
        <v>386</v>
      </c>
      <c r="Z18000" t="s">
        <v>45621</v>
      </c>
      <c r="AA18000" t="s">
        <v>45622</v>
      </c>
      <c r="AB18000" t="s">
        <v>125</v>
      </c>
    </row>
    <row r="18001" spans="24:28">
      <c r="X18001" t="s">
        <v>45623</v>
      </c>
      <c r="Y18001" t="s">
        <v>386</v>
      </c>
      <c r="Z18001" t="s">
        <v>45624</v>
      </c>
      <c r="AA18001" t="s">
        <v>45625</v>
      </c>
      <c r="AB18001" t="s">
        <v>125</v>
      </c>
    </row>
    <row r="18002" spans="24:28">
      <c r="X18002" t="s">
        <v>45626</v>
      </c>
      <c r="Y18002" t="s">
        <v>386</v>
      </c>
      <c r="Z18002" t="s">
        <v>45627</v>
      </c>
      <c r="AA18002" t="s">
        <v>45628</v>
      </c>
      <c r="AB18002" t="s">
        <v>125</v>
      </c>
    </row>
    <row r="18003" spans="24:28">
      <c r="X18003" t="s">
        <v>45629</v>
      </c>
      <c r="Y18003" t="s">
        <v>386</v>
      </c>
      <c r="Z18003" t="s">
        <v>45630</v>
      </c>
      <c r="AA18003" t="s">
        <v>45631</v>
      </c>
      <c r="AB18003" t="s">
        <v>125</v>
      </c>
    </row>
    <row r="18004" spans="24:28">
      <c r="X18004" t="s">
        <v>45632</v>
      </c>
      <c r="Y18004" t="s">
        <v>386</v>
      </c>
      <c r="Z18004" t="s">
        <v>45633</v>
      </c>
      <c r="AA18004" t="s">
        <v>45634</v>
      </c>
      <c r="AB18004" t="s">
        <v>125</v>
      </c>
    </row>
    <row r="18005" spans="24:28">
      <c r="X18005" t="s">
        <v>45635</v>
      </c>
      <c r="Y18005" t="s">
        <v>386</v>
      </c>
      <c r="Z18005" t="s">
        <v>45636</v>
      </c>
      <c r="AA18005" t="s">
        <v>45637</v>
      </c>
      <c r="AB18005" t="s">
        <v>125</v>
      </c>
    </row>
    <row r="18006" spans="24:28">
      <c r="X18006" t="s">
        <v>45638</v>
      </c>
      <c r="Y18006" t="s">
        <v>386</v>
      </c>
      <c r="Z18006" t="s">
        <v>45639</v>
      </c>
      <c r="AA18006" t="s">
        <v>45640</v>
      </c>
      <c r="AB18006" t="s">
        <v>125</v>
      </c>
    </row>
    <row r="18007" spans="24:28">
      <c r="X18007" t="s">
        <v>45641</v>
      </c>
      <c r="Y18007" t="s">
        <v>386</v>
      </c>
      <c r="Z18007" t="s">
        <v>45642</v>
      </c>
      <c r="AA18007" t="s">
        <v>45643</v>
      </c>
      <c r="AB18007" t="s">
        <v>125</v>
      </c>
    </row>
    <row r="18008" spans="24:28">
      <c r="X18008" t="s">
        <v>45644</v>
      </c>
      <c r="Y18008" t="s">
        <v>386</v>
      </c>
      <c r="Z18008" t="s">
        <v>45645</v>
      </c>
      <c r="AA18008" t="s">
        <v>45646</v>
      </c>
      <c r="AB18008" t="s">
        <v>125</v>
      </c>
    </row>
    <row r="18009" spans="24:28">
      <c r="X18009" t="s">
        <v>45647</v>
      </c>
      <c r="Y18009" t="s">
        <v>386</v>
      </c>
      <c r="Z18009" t="s">
        <v>45648</v>
      </c>
      <c r="AA18009" t="s">
        <v>45649</v>
      </c>
      <c r="AB18009" t="s">
        <v>125</v>
      </c>
    </row>
    <row r="18010" spans="24:28">
      <c r="X18010" t="s">
        <v>45650</v>
      </c>
      <c r="Y18010" t="s">
        <v>386</v>
      </c>
      <c r="Z18010" t="s">
        <v>45651</v>
      </c>
      <c r="AA18010" t="s">
        <v>45652</v>
      </c>
      <c r="AB18010" t="s">
        <v>125</v>
      </c>
    </row>
    <row r="18011" spans="24:28">
      <c r="X18011" t="s">
        <v>45653</v>
      </c>
      <c r="Y18011" t="s">
        <v>386</v>
      </c>
      <c r="Z18011" t="s">
        <v>45654</v>
      </c>
      <c r="AA18011" t="s">
        <v>45655</v>
      </c>
      <c r="AB18011" t="s">
        <v>125</v>
      </c>
    </row>
    <row r="18012" spans="24:28">
      <c r="X18012" t="s">
        <v>45656</v>
      </c>
      <c r="Y18012" t="s">
        <v>386</v>
      </c>
      <c r="Z18012" t="s">
        <v>45657</v>
      </c>
      <c r="AA18012" t="s">
        <v>45658</v>
      </c>
      <c r="AB18012" t="s">
        <v>125</v>
      </c>
    </row>
    <row r="18013" spans="24:28">
      <c r="X18013" t="s">
        <v>45659</v>
      </c>
      <c r="Y18013" t="s">
        <v>386</v>
      </c>
      <c r="Z18013" t="s">
        <v>45660</v>
      </c>
      <c r="AA18013" t="s">
        <v>45661</v>
      </c>
      <c r="AB18013" t="s">
        <v>125</v>
      </c>
    </row>
    <row r="18014" spans="24:28">
      <c r="X18014" t="s">
        <v>45662</v>
      </c>
      <c r="Y18014" t="s">
        <v>386</v>
      </c>
      <c r="Z18014" t="s">
        <v>45663</v>
      </c>
      <c r="AA18014" t="s">
        <v>45664</v>
      </c>
      <c r="AB18014" t="s">
        <v>125</v>
      </c>
    </row>
    <row r="18015" spans="24:28">
      <c r="X18015" t="s">
        <v>45665</v>
      </c>
      <c r="Y18015" t="s">
        <v>386</v>
      </c>
      <c r="Z18015" t="s">
        <v>45666</v>
      </c>
      <c r="AA18015" t="s">
        <v>45667</v>
      </c>
      <c r="AB18015" t="s">
        <v>125</v>
      </c>
    </row>
    <row r="18016" spans="24:28">
      <c r="X18016" t="s">
        <v>45668</v>
      </c>
      <c r="Y18016" t="s">
        <v>386</v>
      </c>
      <c r="Z18016" t="s">
        <v>45669</v>
      </c>
      <c r="AA18016" t="s">
        <v>45670</v>
      </c>
      <c r="AB18016" t="s">
        <v>125</v>
      </c>
    </row>
    <row r="18017" spans="24:28">
      <c r="X18017" t="s">
        <v>45671</v>
      </c>
      <c r="Y18017" t="s">
        <v>386</v>
      </c>
      <c r="Z18017" t="s">
        <v>45672</v>
      </c>
      <c r="AA18017" t="s">
        <v>45673</v>
      </c>
      <c r="AB18017" t="s">
        <v>125</v>
      </c>
    </row>
    <row r="18018" spans="24:28">
      <c r="X18018" t="s">
        <v>45674</v>
      </c>
      <c r="Y18018" t="s">
        <v>386</v>
      </c>
      <c r="Z18018" t="s">
        <v>45675</v>
      </c>
      <c r="AA18018" t="s">
        <v>45676</v>
      </c>
      <c r="AB18018" t="s">
        <v>125</v>
      </c>
    </row>
    <row r="18019" spans="24:28">
      <c r="X18019" t="s">
        <v>45677</v>
      </c>
      <c r="Y18019" t="s">
        <v>386</v>
      </c>
      <c r="Z18019" t="s">
        <v>45678</v>
      </c>
      <c r="AA18019" t="s">
        <v>45679</v>
      </c>
      <c r="AB18019" t="s">
        <v>125</v>
      </c>
    </row>
    <row r="18020" spans="24:28">
      <c r="X18020" t="s">
        <v>45680</v>
      </c>
      <c r="Y18020" t="s">
        <v>386</v>
      </c>
      <c r="Z18020" t="s">
        <v>45681</v>
      </c>
      <c r="AA18020" t="s">
        <v>45682</v>
      </c>
      <c r="AB18020" t="s">
        <v>125</v>
      </c>
    </row>
    <row r="18021" spans="24:28">
      <c r="X18021" t="s">
        <v>45683</v>
      </c>
      <c r="Y18021" t="s">
        <v>386</v>
      </c>
      <c r="Z18021" t="s">
        <v>45684</v>
      </c>
      <c r="AA18021" t="s">
        <v>45685</v>
      </c>
      <c r="AB18021" t="s">
        <v>125</v>
      </c>
    </row>
    <row r="18022" spans="24:28">
      <c r="X18022" t="s">
        <v>45686</v>
      </c>
      <c r="Y18022" t="s">
        <v>386</v>
      </c>
      <c r="Z18022" t="s">
        <v>45687</v>
      </c>
      <c r="AA18022" t="s">
        <v>45688</v>
      </c>
      <c r="AB18022" t="s">
        <v>125</v>
      </c>
    </row>
    <row r="18023" spans="24:28">
      <c r="X18023" t="s">
        <v>45689</v>
      </c>
      <c r="Y18023" t="s">
        <v>386</v>
      </c>
      <c r="Z18023" t="s">
        <v>45690</v>
      </c>
      <c r="AA18023" t="s">
        <v>45691</v>
      </c>
      <c r="AB18023" t="s">
        <v>125</v>
      </c>
    </row>
    <row r="18024" spans="24:28">
      <c r="X18024" t="s">
        <v>45692</v>
      </c>
      <c r="Y18024" t="s">
        <v>386</v>
      </c>
      <c r="Z18024" t="s">
        <v>45693</v>
      </c>
      <c r="AA18024" t="s">
        <v>45694</v>
      </c>
      <c r="AB18024" t="s">
        <v>125</v>
      </c>
    </row>
    <row r="18025" spans="24:28">
      <c r="X18025" t="s">
        <v>45695</v>
      </c>
      <c r="Y18025" t="s">
        <v>389</v>
      </c>
      <c r="Z18025" t="s">
        <v>45696</v>
      </c>
      <c r="AA18025" t="s">
        <v>45697</v>
      </c>
      <c r="AB18025" t="s">
        <v>125</v>
      </c>
    </row>
    <row r="18026" spans="24:28">
      <c r="X18026" t="s">
        <v>45698</v>
      </c>
      <c r="Y18026" t="s">
        <v>389</v>
      </c>
      <c r="Z18026" t="s">
        <v>45699</v>
      </c>
      <c r="AA18026" t="s">
        <v>45700</v>
      </c>
      <c r="AB18026" t="s">
        <v>125</v>
      </c>
    </row>
    <row r="18027" spans="24:28">
      <c r="X18027" t="s">
        <v>45701</v>
      </c>
      <c r="Y18027" t="s">
        <v>386</v>
      </c>
      <c r="Z18027" t="s">
        <v>45702</v>
      </c>
      <c r="AA18027" t="s">
        <v>45703</v>
      </c>
      <c r="AB18027" t="s">
        <v>125</v>
      </c>
    </row>
    <row r="18028" spans="24:28">
      <c r="X18028" t="s">
        <v>45704</v>
      </c>
      <c r="Y18028" t="s">
        <v>386</v>
      </c>
      <c r="Z18028" t="s">
        <v>45705</v>
      </c>
      <c r="AA18028" t="s">
        <v>45706</v>
      </c>
      <c r="AB18028" t="s">
        <v>125</v>
      </c>
    </row>
    <row r="18029" spans="24:28">
      <c r="X18029" t="s">
        <v>45707</v>
      </c>
      <c r="Y18029" t="s">
        <v>386</v>
      </c>
      <c r="Z18029" t="s">
        <v>45708</v>
      </c>
      <c r="AA18029" t="s">
        <v>45709</v>
      </c>
      <c r="AB18029" t="s">
        <v>125</v>
      </c>
    </row>
    <row r="18030" spans="24:28">
      <c r="X18030" t="s">
        <v>45710</v>
      </c>
      <c r="Y18030" t="s">
        <v>386</v>
      </c>
      <c r="Z18030" t="s">
        <v>45711</v>
      </c>
      <c r="AA18030" t="s">
        <v>45712</v>
      </c>
      <c r="AB18030" t="s">
        <v>125</v>
      </c>
    </row>
    <row r="18031" spans="24:28">
      <c r="X18031" t="s">
        <v>45713</v>
      </c>
      <c r="Y18031" t="s">
        <v>386</v>
      </c>
      <c r="Z18031" t="s">
        <v>45714</v>
      </c>
      <c r="AA18031" t="s">
        <v>45715</v>
      </c>
      <c r="AB18031" t="s">
        <v>125</v>
      </c>
    </row>
    <row r="18032" spans="24:28">
      <c r="X18032" t="s">
        <v>45716</v>
      </c>
      <c r="Y18032" t="s">
        <v>386</v>
      </c>
      <c r="Z18032" t="s">
        <v>45717</v>
      </c>
      <c r="AA18032" t="s">
        <v>45718</v>
      </c>
      <c r="AB18032" t="s">
        <v>125</v>
      </c>
    </row>
    <row r="18033" spans="24:28">
      <c r="X18033" t="s">
        <v>45719</v>
      </c>
      <c r="Y18033" t="s">
        <v>386</v>
      </c>
      <c r="Z18033" t="s">
        <v>45720</v>
      </c>
      <c r="AA18033" t="s">
        <v>45721</v>
      </c>
      <c r="AB18033" t="s">
        <v>125</v>
      </c>
    </row>
    <row r="18034" spans="24:28">
      <c r="X18034" t="s">
        <v>45722</v>
      </c>
      <c r="Y18034" t="s">
        <v>386</v>
      </c>
      <c r="Z18034" t="s">
        <v>45723</v>
      </c>
      <c r="AA18034" t="s">
        <v>45724</v>
      </c>
      <c r="AB18034" t="s">
        <v>125</v>
      </c>
    </row>
    <row r="18035" spans="24:28">
      <c r="X18035" t="s">
        <v>45725</v>
      </c>
      <c r="Y18035" t="s">
        <v>386</v>
      </c>
      <c r="Z18035" t="s">
        <v>45726</v>
      </c>
      <c r="AA18035" t="s">
        <v>45727</v>
      </c>
      <c r="AB18035" t="s">
        <v>125</v>
      </c>
    </row>
    <row r="18036" spans="24:28">
      <c r="X18036" t="s">
        <v>45728</v>
      </c>
      <c r="Y18036" t="s">
        <v>386</v>
      </c>
      <c r="Z18036" t="s">
        <v>45729</v>
      </c>
      <c r="AA18036" t="s">
        <v>45730</v>
      </c>
      <c r="AB18036" t="s">
        <v>125</v>
      </c>
    </row>
    <row r="18037" spans="24:28">
      <c r="X18037" t="s">
        <v>45731</v>
      </c>
      <c r="Y18037" t="s">
        <v>386</v>
      </c>
      <c r="Z18037" t="s">
        <v>45732</v>
      </c>
      <c r="AA18037" t="s">
        <v>45733</v>
      </c>
      <c r="AB18037" t="s">
        <v>125</v>
      </c>
    </row>
    <row r="18038" spans="24:28">
      <c r="X18038" t="s">
        <v>45734</v>
      </c>
      <c r="Y18038" t="s">
        <v>386</v>
      </c>
      <c r="Z18038" t="s">
        <v>45720</v>
      </c>
      <c r="AA18038" t="s">
        <v>45735</v>
      </c>
      <c r="AB18038" t="s">
        <v>125</v>
      </c>
    </row>
    <row r="18039" spans="24:28">
      <c r="X18039" t="s">
        <v>45736</v>
      </c>
      <c r="Y18039" t="s">
        <v>386</v>
      </c>
      <c r="Z18039" t="s">
        <v>45717</v>
      </c>
      <c r="AA18039" t="s">
        <v>45737</v>
      </c>
      <c r="AB18039" t="s">
        <v>125</v>
      </c>
    </row>
    <row r="18040" spans="24:28">
      <c r="X18040" t="s">
        <v>45738</v>
      </c>
      <c r="Y18040" t="s">
        <v>386</v>
      </c>
      <c r="Z18040" t="s">
        <v>45739</v>
      </c>
      <c r="AA18040" t="s">
        <v>45740</v>
      </c>
      <c r="AB18040" t="s">
        <v>125</v>
      </c>
    </row>
    <row r="18041" spans="24:28">
      <c r="X18041" t="s">
        <v>45741</v>
      </c>
      <c r="Y18041" t="s">
        <v>386</v>
      </c>
      <c r="Z18041" t="s">
        <v>45570</v>
      </c>
      <c r="AA18041" t="s">
        <v>45742</v>
      </c>
      <c r="AB18041" t="s">
        <v>125</v>
      </c>
    </row>
    <row r="18042" spans="24:28">
      <c r="X18042" t="s">
        <v>45743</v>
      </c>
      <c r="Y18042" t="s">
        <v>386</v>
      </c>
      <c r="Z18042" t="s">
        <v>45579</v>
      </c>
      <c r="AA18042" t="s">
        <v>45744</v>
      </c>
      <c r="AB18042" t="s">
        <v>125</v>
      </c>
    </row>
    <row r="18043" spans="24:28">
      <c r="X18043" t="s">
        <v>45745</v>
      </c>
      <c r="Y18043" t="s">
        <v>386</v>
      </c>
      <c r="Z18043" t="s">
        <v>45717</v>
      </c>
      <c r="AA18043" t="s">
        <v>45746</v>
      </c>
      <c r="AB18043" t="s">
        <v>125</v>
      </c>
    </row>
    <row r="18044" spans="24:28">
      <c r="X18044" t="s">
        <v>45747</v>
      </c>
      <c r="Y18044" t="s">
        <v>386</v>
      </c>
      <c r="Z18044" t="s">
        <v>45748</v>
      </c>
      <c r="AA18044" t="s">
        <v>45749</v>
      </c>
      <c r="AB18044" t="s">
        <v>125</v>
      </c>
    </row>
    <row r="18045" spans="24:28">
      <c r="X18045" t="s">
        <v>45750</v>
      </c>
      <c r="Y18045" t="s">
        <v>386</v>
      </c>
      <c r="Z18045" t="s">
        <v>45624</v>
      </c>
      <c r="AA18045" t="s">
        <v>45751</v>
      </c>
      <c r="AB18045" t="s">
        <v>125</v>
      </c>
    </row>
    <row r="18046" spans="24:28">
      <c r="X18046" t="s">
        <v>45752</v>
      </c>
      <c r="Y18046" t="s">
        <v>386</v>
      </c>
      <c r="Z18046" t="s">
        <v>45753</v>
      </c>
      <c r="AA18046" t="s">
        <v>45754</v>
      </c>
      <c r="AB18046" t="s">
        <v>125</v>
      </c>
    </row>
    <row r="18047" spans="24:28">
      <c r="X18047" t="s">
        <v>45755</v>
      </c>
      <c r="Y18047" t="s">
        <v>386</v>
      </c>
      <c r="Z18047" t="s">
        <v>45756</v>
      </c>
      <c r="AA18047" t="s">
        <v>45757</v>
      </c>
      <c r="AB18047" t="s">
        <v>45758</v>
      </c>
    </row>
    <row r="18048" spans="24:28">
      <c r="X18048" t="s">
        <v>45759</v>
      </c>
      <c r="Y18048" t="s">
        <v>386</v>
      </c>
      <c r="Z18048" t="s">
        <v>45760</v>
      </c>
      <c r="AA18048" t="s">
        <v>45761</v>
      </c>
      <c r="AB18048" t="s">
        <v>125</v>
      </c>
    </row>
    <row r="18049" spans="24:28">
      <c r="X18049" t="s">
        <v>45762</v>
      </c>
      <c r="Y18049" t="s">
        <v>389</v>
      </c>
      <c r="Z18049" t="s">
        <v>45763</v>
      </c>
      <c r="AA18049" t="s">
        <v>45764</v>
      </c>
      <c r="AB18049" t="s">
        <v>125</v>
      </c>
    </row>
    <row r="18050" spans="24:28">
      <c r="X18050" t="s">
        <v>45765</v>
      </c>
      <c r="Y18050" t="s">
        <v>389</v>
      </c>
      <c r="Z18050" t="s">
        <v>45766</v>
      </c>
      <c r="AA18050" t="s">
        <v>45767</v>
      </c>
      <c r="AB18050" t="s">
        <v>125</v>
      </c>
    </row>
    <row r="18051" spans="24:28">
      <c r="X18051" t="s">
        <v>45768</v>
      </c>
      <c r="Y18051" t="s">
        <v>386</v>
      </c>
      <c r="Z18051" t="s">
        <v>45769</v>
      </c>
      <c r="AA18051" t="s">
        <v>45770</v>
      </c>
      <c r="AB18051" t="s">
        <v>125</v>
      </c>
    </row>
    <row r="18052" spans="24:28">
      <c r="X18052" t="s">
        <v>45771</v>
      </c>
      <c r="Y18052" t="s">
        <v>386</v>
      </c>
      <c r="Z18052" t="s">
        <v>45772</v>
      </c>
      <c r="AA18052" t="s">
        <v>45773</v>
      </c>
      <c r="AB18052" t="s">
        <v>125</v>
      </c>
    </row>
    <row r="18053" spans="24:28">
      <c r="X18053" t="s">
        <v>45774</v>
      </c>
      <c r="Y18053" t="s">
        <v>386</v>
      </c>
      <c r="Z18053" t="s">
        <v>45775</v>
      </c>
      <c r="AA18053" t="s">
        <v>45776</v>
      </c>
      <c r="AB18053" t="s">
        <v>125</v>
      </c>
    </row>
    <row r="18054" spans="24:28">
      <c r="X18054" t="s">
        <v>45777</v>
      </c>
      <c r="Y18054" t="s">
        <v>386</v>
      </c>
      <c r="Z18054" t="s">
        <v>45778</v>
      </c>
      <c r="AA18054" t="s">
        <v>45779</v>
      </c>
      <c r="AB18054" t="s">
        <v>125</v>
      </c>
    </row>
    <row r="18055" spans="24:28">
      <c r="X18055" t="s">
        <v>45780</v>
      </c>
      <c r="Y18055" t="s">
        <v>386</v>
      </c>
      <c r="Z18055" t="s">
        <v>45781</v>
      </c>
      <c r="AA18055" t="s">
        <v>45782</v>
      </c>
      <c r="AB18055" t="s">
        <v>125</v>
      </c>
    </row>
    <row r="18056" spans="24:28">
      <c r="X18056" t="s">
        <v>45783</v>
      </c>
      <c r="Y18056" t="s">
        <v>389</v>
      </c>
      <c r="Z18056" t="s">
        <v>45784</v>
      </c>
      <c r="AA18056" t="s">
        <v>45785</v>
      </c>
      <c r="AB18056" t="s">
        <v>125</v>
      </c>
    </row>
    <row r="18057" spans="24:28">
      <c r="X18057" t="s">
        <v>45786</v>
      </c>
      <c r="Y18057" t="s">
        <v>389</v>
      </c>
      <c r="Z18057" t="s">
        <v>45787</v>
      </c>
      <c r="AA18057" t="s">
        <v>45788</v>
      </c>
      <c r="AB18057" t="s">
        <v>125</v>
      </c>
    </row>
    <row r="18058" spans="24:28">
      <c r="X18058" t="s">
        <v>45789</v>
      </c>
      <c r="Y18058" t="s">
        <v>389</v>
      </c>
      <c r="Z18058" t="s">
        <v>45790</v>
      </c>
      <c r="AA18058" t="s">
        <v>45791</v>
      </c>
      <c r="AB18058" t="s">
        <v>125</v>
      </c>
    </row>
    <row r="18059" spans="24:28">
      <c r="X18059" t="s">
        <v>45792</v>
      </c>
      <c r="Y18059" t="s">
        <v>389</v>
      </c>
      <c r="Z18059" t="s">
        <v>45793</v>
      </c>
      <c r="AA18059" t="s">
        <v>45794</v>
      </c>
      <c r="AB18059" t="s">
        <v>125</v>
      </c>
    </row>
    <row r="18060" spans="24:28">
      <c r="X18060" t="s">
        <v>45795</v>
      </c>
      <c r="Y18060" t="s">
        <v>389</v>
      </c>
      <c r="Z18060" t="s">
        <v>45796</v>
      </c>
      <c r="AA18060" t="s">
        <v>45797</v>
      </c>
      <c r="AB18060" t="s">
        <v>125</v>
      </c>
    </row>
    <row r="18061" spans="24:28">
      <c r="X18061" t="s">
        <v>45798</v>
      </c>
      <c r="Y18061" t="s">
        <v>386</v>
      </c>
      <c r="Z18061" t="s">
        <v>45778</v>
      </c>
      <c r="AA18061" t="s">
        <v>45799</v>
      </c>
      <c r="AB18061" t="s">
        <v>125</v>
      </c>
    </row>
    <row r="18062" spans="24:28">
      <c r="X18062" t="s">
        <v>45800</v>
      </c>
      <c r="Y18062" t="s">
        <v>389</v>
      </c>
      <c r="Z18062" t="s">
        <v>45800</v>
      </c>
      <c r="AA18062" t="s">
        <v>43717</v>
      </c>
      <c r="AB18062" t="s">
        <v>33841</v>
      </c>
    </row>
  </sheetData>
  <autoFilter ref="CG1:CL91" xr:uid="{F07C48D0-4FD0-40A3-BF19-7B810499D0AD}"/>
  <sortState xmlns:xlrd2="http://schemas.microsoft.com/office/spreadsheetml/2017/richdata2" ref="CF2:CF5">
    <sortCondition ref="CF2:CF5"/>
  </sortState>
  <conditionalFormatting sqref="AI2:AI46">
    <cfRule type="duplicateValues" dxfId="15" priority="4"/>
  </conditionalFormatting>
  <conditionalFormatting sqref="AI47:AI50">
    <cfRule type="duplicateValues" dxfId="14" priority="5"/>
  </conditionalFormatting>
  <conditionalFormatting sqref="AI51:AI60">
    <cfRule type="duplicateValues" dxfId="13" priority="2"/>
  </conditionalFormatting>
  <conditionalFormatting sqref="AI61:AI73">
    <cfRule type="duplicateValues" dxfId="12" priority="3"/>
  </conditionalFormatting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48D-AD6E-4801-9D11-C2B8FD242221}">
  <sheetPr codeName="Sheet6">
    <tabColor rgb="FFFFFF00"/>
  </sheetPr>
  <dimension ref="A1:S43"/>
  <sheetViews>
    <sheetView zoomScale="80" zoomScaleNormal="80" workbookViewId="0">
      <pane xSplit="3" ySplit="1" topLeftCell="D13" activePane="bottomRight" state="frozen"/>
      <selection pane="topRight" activeCell="D1" sqref="D1"/>
      <selection pane="bottomLeft" activeCell="A2" sqref="A2"/>
      <selection pane="bottomRight" activeCell="B27" sqref="B27"/>
    </sheetView>
  </sheetViews>
  <sheetFormatPr defaultRowHeight="14.5"/>
  <cols>
    <col min="1" max="1" width="39.7265625" bestFit="1" customWidth="1"/>
    <col min="2" max="2" width="34.26953125" bestFit="1" customWidth="1"/>
    <col min="3" max="3" width="14.26953125" bestFit="1" customWidth="1"/>
    <col min="4" max="9" width="7.26953125" hidden="1" customWidth="1"/>
    <col min="10" max="16" width="17.26953125" hidden="1" customWidth="1"/>
    <col min="17" max="17" width="30.26953125" hidden="1" customWidth="1"/>
    <col min="18" max="18" width="0" hidden="1" customWidth="1"/>
    <col min="19" max="19" width="9.81640625" hidden="1" customWidth="1"/>
    <col min="20" max="21" width="0" hidden="1" customWidth="1"/>
  </cols>
  <sheetData>
    <row r="1" spans="1:19">
      <c r="A1" s="169" t="s">
        <v>87</v>
      </c>
      <c r="B1" s="160" t="s">
        <v>45801</v>
      </c>
      <c r="C1" s="154" t="s">
        <v>84</v>
      </c>
      <c r="D1" s="155" t="s">
        <v>45802</v>
      </c>
      <c r="E1" s="155" t="s">
        <v>45803</v>
      </c>
      <c r="F1" s="155" t="s">
        <v>45804</v>
      </c>
      <c r="G1" s="155" t="s">
        <v>427</v>
      </c>
      <c r="H1" s="155" t="s">
        <v>119</v>
      </c>
      <c r="I1" s="155" t="s">
        <v>45805</v>
      </c>
      <c r="J1" s="155" t="s">
        <v>45806</v>
      </c>
      <c r="K1" s="155" t="s">
        <v>45807</v>
      </c>
      <c r="L1" s="155" t="s">
        <v>45808</v>
      </c>
      <c r="M1" s="155" t="s">
        <v>45809</v>
      </c>
      <c r="N1" s="155" t="s">
        <v>45810</v>
      </c>
      <c r="O1" s="155" t="s">
        <v>45811</v>
      </c>
      <c r="P1" s="155" t="s">
        <v>45812</v>
      </c>
      <c r="Q1" s="154" t="s">
        <v>44</v>
      </c>
      <c r="S1" s="154" t="s">
        <v>45813</v>
      </c>
    </row>
    <row r="2" spans="1:19">
      <c r="A2" s="161" t="s">
        <v>45814</v>
      </c>
      <c r="B2" s="162" t="s">
        <v>14859</v>
      </c>
      <c r="C2" s="162" t="s">
        <v>9776</v>
      </c>
      <c r="D2" s="158" t="s">
        <v>9776</v>
      </c>
      <c r="E2" s="158" t="s">
        <v>9776</v>
      </c>
      <c r="F2" s="158" t="s">
        <v>9776</v>
      </c>
      <c r="G2" s="158" t="s">
        <v>9776</v>
      </c>
      <c r="H2" s="158" t="s">
        <v>9776</v>
      </c>
      <c r="I2" s="158" t="s">
        <v>146</v>
      </c>
      <c r="J2" s="158" t="s">
        <v>146</v>
      </c>
      <c r="K2" s="158"/>
      <c r="L2" s="158"/>
      <c r="M2" s="158"/>
      <c r="N2" s="158"/>
      <c r="O2" s="158"/>
      <c r="P2" s="158">
        <v>160935</v>
      </c>
      <c r="Q2" s="156"/>
      <c r="S2" s="162" t="s">
        <v>9776</v>
      </c>
    </row>
    <row r="3" spans="1:19">
      <c r="A3" s="161" t="s">
        <v>45814</v>
      </c>
      <c r="B3" s="162" t="s">
        <v>14770</v>
      </c>
      <c r="C3" s="162" t="s">
        <v>9776</v>
      </c>
      <c r="D3" s="158" t="s">
        <v>9776</v>
      </c>
      <c r="E3" s="158" t="s">
        <v>9776</v>
      </c>
      <c r="F3" s="158" t="s">
        <v>9776</v>
      </c>
      <c r="G3" s="158" t="s">
        <v>9776</v>
      </c>
      <c r="H3" s="158" t="s">
        <v>9776</v>
      </c>
      <c r="I3" s="158" t="s">
        <v>146</v>
      </c>
      <c r="J3" s="158" t="s">
        <v>146</v>
      </c>
      <c r="K3" s="158"/>
      <c r="L3" s="158"/>
      <c r="M3" s="158"/>
      <c r="N3" s="158"/>
      <c r="O3" s="158"/>
      <c r="P3" s="158" t="s">
        <v>146</v>
      </c>
      <c r="Q3" s="156"/>
      <c r="S3" s="162" t="s">
        <v>9776</v>
      </c>
    </row>
    <row r="4" spans="1:19">
      <c r="A4" s="161" t="s">
        <v>45814</v>
      </c>
      <c r="B4" s="162" t="s">
        <v>15354</v>
      </c>
      <c r="C4" s="162" t="s">
        <v>9776</v>
      </c>
      <c r="D4" s="158" t="s">
        <v>9776</v>
      </c>
      <c r="E4" s="158" t="s">
        <v>9776</v>
      </c>
      <c r="F4" s="158" t="s">
        <v>9776</v>
      </c>
      <c r="G4" s="158" t="s">
        <v>9776</v>
      </c>
      <c r="H4" s="158" t="s">
        <v>9776</v>
      </c>
      <c r="I4" s="158" t="s">
        <v>146</v>
      </c>
      <c r="J4" s="158" t="s">
        <v>146</v>
      </c>
      <c r="K4" s="158"/>
      <c r="L4" s="158"/>
      <c r="M4" s="158"/>
      <c r="N4" s="158"/>
      <c r="O4" s="158"/>
      <c r="P4" s="158" t="s">
        <v>146</v>
      </c>
      <c r="Q4" s="156"/>
      <c r="S4" s="162" t="s">
        <v>9776</v>
      </c>
    </row>
    <row r="5" spans="1:19">
      <c r="A5" s="161" t="s">
        <v>45815</v>
      </c>
      <c r="B5" s="162" t="s">
        <v>15049</v>
      </c>
      <c r="C5" s="162" t="s">
        <v>9562</v>
      </c>
      <c r="D5" s="158" t="s">
        <v>9562</v>
      </c>
      <c r="E5" s="158" t="s">
        <v>9562</v>
      </c>
      <c r="F5" s="158" t="s">
        <v>9562</v>
      </c>
      <c r="G5" s="158" t="s">
        <v>9562</v>
      </c>
      <c r="H5" s="158" t="s">
        <v>9562</v>
      </c>
      <c r="I5" s="158" t="s">
        <v>146</v>
      </c>
      <c r="J5" s="158" t="s">
        <v>146</v>
      </c>
      <c r="K5" s="158"/>
      <c r="L5" s="158"/>
      <c r="M5" s="158"/>
      <c r="N5" s="158"/>
      <c r="O5" s="158"/>
      <c r="P5" s="158" t="s">
        <v>146</v>
      </c>
      <c r="Q5" s="156"/>
      <c r="S5" s="162" t="s">
        <v>9562</v>
      </c>
    </row>
    <row r="6" spans="1:19">
      <c r="A6" s="161" t="s">
        <v>45815</v>
      </c>
      <c r="B6" s="162" t="s">
        <v>15053</v>
      </c>
      <c r="C6" s="162" t="s">
        <v>9562</v>
      </c>
      <c r="D6" s="158" t="s">
        <v>9562</v>
      </c>
      <c r="E6" s="158" t="s">
        <v>9562</v>
      </c>
      <c r="F6" s="158" t="s">
        <v>9562</v>
      </c>
      <c r="G6" s="158" t="s">
        <v>9562</v>
      </c>
      <c r="H6" s="158" t="s">
        <v>9562</v>
      </c>
      <c r="I6" s="158" t="s">
        <v>146</v>
      </c>
      <c r="J6" s="158" t="s">
        <v>146</v>
      </c>
      <c r="K6" s="158"/>
      <c r="L6" s="158"/>
      <c r="M6" s="158"/>
      <c r="N6" s="158"/>
      <c r="O6" s="158"/>
      <c r="P6" s="158" t="s">
        <v>146</v>
      </c>
      <c r="Q6" s="156"/>
      <c r="S6" s="162" t="s">
        <v>9562</v>
      </c>
    </row>
    <row r="7" spans="1:19">
      <c r="A7" s="161" t="s">
        <v>45816</v>
      </c>
      <c r="B7" s="162" t="s">
        <v>14787</v>
      </c>
      <c r="C7" s="162" t="s">
        <v>9478</v>
      </c>
      <c r="D7" s="158" t="s">
        <v>9478</v>
      </c>
      <c r="E7" s="158" t="s">
        <v>9478</v>
      </c>
      <c r="F7" s="158" t="s">
        <v>9595</v>
      </c>
      <c r="G7" s="158" t="s">
        <v>9595</v>
      </c>
      <c r="H7" s="158" t="s">
        <v>9478</v>
      </c>
      <c r="I7" s="158" t="s">
        <v>146</v>
      </c>
      <c r="J7" s="158" t="s">
        <v>146</v>
      </c>
      <c r="K7" s="158"/>
      <c r="L7" s="158"/>
      <c r="M7" s="158"/>
      <c r="N7" s="158"/>
      <c r="O7" s="158"/>
      <c r="P7" s="158"/>
      <c r="Q7" s="156"/>
      <c r="S7" s="162" t="s">
        <v>9478</v>
      </c>
    </row>
    <row r="8" spans="1:19">
      <c r="A8" s="161" t="s">
        <v>45817</v>
      </c>
      <c r="B8" s="162" t="s">
        <v>13850</v>
      </c>
      <c r="C8" s="162" t="s">
        <v>9780</v>
      </c>
      <c r="D8" s="158" t="s">
        <v>9780</v>
      </c>
      <c r="E8" s="158" t="s">
        <v>9780</v>
      </c>
      <c r="F8" s="158" t="s">
        <v>9780</v>
      </c>
      <c r="G8" s="158" t="s">
        <v>9780</v>
      </c>
      <c r="H8" s="158" t="s">
        <v>9780</v>
      </c>
      <c r="I8" s="158" t="s">
        <v>146</v>
      </c>
      <c r="J8" s="158" t="s">
        <v>146</v>
      </c>
      <c r="K8" s="158"/>
      <c r="L8" s="158"/>
      <c r="M8" s="158"/>
      <c r="N8" s="158"/>
      <c r="O8" s="158"/>
      <c r="P8" s="158"/>
      <c r="Q8" s="156"/>
      <c r="S8" s="162" t="s">
        <v>9780</v>
      </c>
    </row>
    <row r="9" spans="1:19">
      <c r="A9" s="161" t="s">
        <v>45817</v>
      </c>
      <c r="B9" s="162" t="s">
        <v>17282</v>
      </c>
      <c r="C9" s="162" t="s">
        <v>9780</v>
      </c>
      <c r="D9" s="158" t="s">
        <v>9780</v>
      </c>
      <c r="E9" s="158" t="s">
        <v>9780</v>
      </c>
      <c r="F9" s="158" t="s">
        <v>9780</v>
      </c>
      <c r="G9" s="158" t="s">
        <v>9780</v>
      </c>
      <c r="H9" s="158" t="s">
        <v>9780</v>
      </c>
      <c r="I9" s="158" t="s">
        <v>146</v>
      </c>
      <c r="J9" s="158" t="s">
        <v>146</v>
      </c>
      <c r="K9" s="158"/>
      <c r="L9" s="158"/>
      <c r="M9" s="158"/>
      <c r="N9" s="158"/>
      <c r="O9" s="158"/>
      <c r="P9" s="158"/>
      <c r="Q9" s="156"/>
      <c r="S9" s="162" t="s">
        <v>9780</v>
      </c>
    </row>
    <row r="10" spans="1:19">
      <c r="A10" s="161" t="s">
        <v>45818</v>
      </c>
      <c r="B10" s="162" t="s">
        <v>13853</v>
      </c>
      <c r="C10" s="162" t="s">
        <v>9358</v>
      </c>
      <c r="D10" s="158" t="s">
        <v>9358</v>
      </c>
      <c r="E10" s="158" t="s">
        <v>9358</v>
      </c>
      <c r="F10" s="158" t="s">
        <v>9358</v>
      </c>
      <c r="G10" s="158" t="s">
        <v>9358</v>
      </c>
      <c r="H10" s="158" t="s">
        <v>9358</v>
      </c>
      <c r="I10" s="158" t="s">
        <v>146</v>
      </c>
      <c r="J10" s="158" t="s">
        <v>146</v>
      </c>
      <c r="K10" s="158"/>
      <c r="L10" s="158"/>
      <c r="M10" s="158"/>
      <c r="N10" s="158"/>
      <c r="O10" s="158"/>
      <c r="P10" s="158"/>
      <c r="Q10" s="156"/>
      <c r="S10" s="162" t="s">
        <v>9358</v>
      </c>
    </row>
    <row r="11" spans="1:19">
      <c r="A11" s="161" t="s">
        <v>45819</v>
      </c>
      <c r="B11" s="162" t="s">
        <v>13084</v>
      </c>
      <c r="C11" s="162" t="s">
        <v>9446</v>
      </c>
      <c r="D11" s="158" t="s">
        <v>9446</v>
      </c>
      <c r="E11" s="158" t="s">
        <v>9446</v>
      </c>
      <c r="F11" s="158" t="s">
        <v>9446</v>
      </c>
      <c r="G11" s="158" t="s">
        <v>9446</v>
      </c>
      <c r="H11" s="158" t="s">
        <v>9446</v>
      </c>
      <c r="I11" s="158" t="s">
        <v>146</v>
      </c>
      <c r="J11" s="158" t="s">
        <v>146</v>
      </c>
      <c r="K11" s="158"/>
      <c r="L11" s="158"/>
      <c r="M11" s="158"/>
      <c r="N11" s="158"/>
      <c r="O11" s="158"/>
      <c r="P11" s="158"/>
      <c r="Q11" s="156"/>
      <c r="S11" s="162" t="s">
        <v>9446</v>
      </c>
    </row>
    <row r="12" spans="1:19">
      <c r="A12" s="161" t="s">
        <v>45820</v>
      </c>
      <c r="B12" s="162" t="s">
        <v>15918</v>
      </c>
      <c r="C12" s="162" t="s">
        <v>9574</v>
      </c>
      <c r="D12" s="158" t="s">
        <v>9574</v>
      </c>
      <c r="E12" s="158" t="s">
        <v>9574</v>
      </c>
      <c r="F12" s="158" t="s">
        <v>9574</v>
      </c>
      <c r="G12" s="158" t="s">
        <v>9574</v>
      </c>
      <c r="H12" s="158" t="s">
        <v>9574</v>
      </c>
      <c r="I12" s="158" t="s">
        <v>146</v>
      </c>
      <c r="J12" s="158" t="s">
        <v>146</v>
      </c>
      <c r="K12" s="158"/>
      <c r="L12" s="158"/>
      <c r="M12" s="158"/>
      <c r="N12" s="158"/>
      <c r="O12" s="158"/>
      <c r="P12" s="158"/>
      <c r="Q12" s="156"/>
      <c r="S12" s="162" t="s">
        <v>9574</v>
      </c>
    </row>
    <row r="13" spans="1:19">
      <c r="A13" s="161" t="s">
        <v>45820</v>
      </c>
      <c r="B13" s="162" t="s">
        <v>16013</v>
      </c>
      <c r="C13" s="162" t="s">
        <v>9574</v>
      </c>
      <c r="D13" s="158" t="s">
        <v>9574</v>
      </c>
      <c r="E13" s="158" t="s">
        <v>9574</v>
      </c>
      <c r="F13" s="158" t="s">
        <v>9574</v>
      </c>
      <c r="G13" s="158" t="s">
        <v>9574</v>
      </c>
      <c r="H13" s="158" t="s">
        <v>9574</v>
      </c>
      <c r="I13" s="158" t="s">
        <v>146</v>
      </c>
      <c r="J13" s="158" t="s">
        <v>146</v>
      </c>
      <c r="K13" s="158"/>
      <c r="L13" s="158"/>
      <c r="M13" s="158"/>
      <c r="N13" s="158"/>
      <c r="O13" s="158"/>
      <c r="P13" s="158"/>
      <c r="Q13" s="156"/>
      <c r="S13" s="162" t="s">
        <v>9574</v>
      </c>
    </row>
    <row r="14" spans="1:19">
      <c r="A14" s="161" t="s">
        <v>45821</v>
      </c>
      <c r="B14" s="162" t="s">
        <v>16378</v>
      </c>
      <c r="C14" s="162" t="s">
        <v>9558</v>
      </c>
      <c r="D14" s="158" t="s">
        <v>9558</v>
      </c>
      <c r="E14" s="158" t="s">
        <v>9558</v>
      </c>
      <c r="F14" s="158" t="s">
        <v>9558</v>
      </c>
      <c r="G14" s="158" t="s">
        <v>9558</v>
      </c>
      <c r="H14" s="158" t="s">
        <v>9558</v>
      </c>
      <c r="I14" s="158" t="s">
        <v>146</v>
      </c>
      <c r="J14" s="158" t="s">
        <v>146</v>
      </c>
      <c r="K14" s="158"/>
      <c r="L14" s="158"/>
      <c r="M14" s="158"/>
      <c r="N14" s="158"/>
      <c r="O14" s="158"/>
      <c r="P14" s="158"/>
      <c r="Q14" s="156"/>
      <c r="S14" s="162" t="s">
        <v>9558</v>
      </c>
    </row>
    <row r="15" spans="1:19">
      <c r="A15" s="161" t="s">
        <v>45822</v>
      </c>
      <c r="B15" s="162" t="s">
        <v>15521</v>
      </c>
      <c r="C15" s="162" t="s">
        <v>9787</v>
      </c>
      <c r="D15" s="158" t="s">
        <v>9794</v>
      </c>
      <c r="E15" s="158" t="s">
        <v>9794</v>
      </c>
      <c r="F15" s="158" t="s">
        <v>9794</v>
      </c>
      <c r="G15" s="158" t="s">
        <v>9794</v>
      </c>
      <c r="H15" s="158" t="s">
        <v>9794</v>
      </c>
      <c r="I15" s="158" t="s">
        <v>9787</v>
      </c>
      <c r="J15" s="158" t="s">
        <v>146</v>
      </c>
      <c r="K15" s="158"/>
      <c r="L15" s="158"/>
      <c r="M15" s="158"/>
      <c r="N15" s="158"/>
      <c r="O15" s="158"/>
      <c r="P15" s="158"/>
      <c r="Q15" s="156" t="s">
        <v>45823</v>
      </c>
      <c r="S15" s="162" t="s">
        <v>9787</v>
      </c>
    </row>
    <row r="16" spans="1:19">
      <c r="A16" s="161" t="s">
        <v>45822</v>
      </c>
      <c r="B16" s="162" t="s">
        <v>14656</v>
      </c>
      <c r="C16" s="162" t="s">
        <v>9787</v>
      </c>
      <c r="D16" s="158" t="s">
        <v>9794</v>
      </c>
      <c r="E16" s="158" t="s">
        <v>9794</v>
      </c>
      <c r="F16" s="158" t="s">
        <v>9794</v>
      </c>
      <c r="G16" s="158" t="s">
        <v>9794</v>
      </c>
      <c r="H16" s="158" t="s">
        <v>9794</v>
      </c>
      <c r="I16" s="158" t="s">
        <v>9787</v>
      </c>
      <c r="J16" s="158" t="s">
        <v>146</v>
      </c>
      <c r="K16" s="158"/>
      <c r="L16" s="158"/>
      <c r="M16" s="158"/>
      <c r="N16" s="158"/>
      <c r="O16" s="158"/>
      <c r="P16" s="158"/>
      <c r="Q16" s="156" t="s">
        <v>45823</v>
      </c>
      <c r="S16" s="162" t="s">
        <v>9787</v>
      </c>
    </row>
    <row r="17" spans="1:19">
      <c r="A17" s="161" t="s">
        <v>45822</v>
      </c>
      <c r="B17" s="162" t="s">
        <v>12918</v>
      </c>
      <c r="C17" s="162" t="s">
        <v>9787</v>
      </c>
      <c r="D17" s="158" t="s">
        <v>9794</v>
      </c>
      <c r="E17" s="158" t="s">
        <v>9794</v>
      </c>
      <c r="F17" s="158" t="s">
        <v>9794</v>
      </c>
      <c r="G17" s="158" t="s">
        <v>9794</v>
      </c>
      <c r="H17" s="158" t="s">
        <v>9794</v>
      </c>
      <c r="I17" s="158" t="s">
        <v>9787</v>
      </c>
      <c r="J17" s="158" t="s">
        <v>146</v>
      </c>
      <c r="K17" s="158"/>
      <c r="L17" s="158"/>
      <c r="M17" s="158"/>
      <c r="N17" s="158"/>
      <c r="O17" s="158"/>
      <c r="P17" s="158"/>
      <c r="Q17" s="156" t="s">
        <v>45823</v>
      </c>
      <c r="S17" s="162" t="s">
        <v>9787</v>
      </c>
    </row>
    <row r="18" spans="1:19">
      <c r="A18" s="161" t="s">
        <v>45824</v>
      </c>
      <c r="B18" s="162" t="s">
        <v>5204</v>
      </c>
      <c r="C18" s="162" t="s">
        <v>9287</v>
      </c>
      <c r="D18" s="158" t="s">
        <v>9794</v>
      </c>
      <c r="E18" s="158" t="s">
        <v>9794</v>
      </c>
      <c r="F18" s="158" t="s">
        <v>9794</v>
      </c>
      <c r="G18" s="158" t="s">
        <v>9794</v>
      </c>
      <c r="H18" s="158" t="s">
        <v>9794</v>
      </c>
      <c r="I18" s="158" t="s">
        <v>146</v>
      </c>
      <c r="J18" s="158" t="s">
        <v>9287</v>
      </c>
      <c r="K18" s="158"/>
      <c r="L18" s="158"/>
      <c r="M18" s="158"/>
      <c r="N18" s="158"/>
      <c r="O18" s="158"/>
      <c r="P18" s="158"/>
      <c r="Q18" s="156"/>
      <c r="S18" s="162" t="s">
        <v>9287</v>
      </c>
    </row>
    <row r="19" spans="1:19">
      <c r="A19" s="161" t="s">
        <v>45825</v>
      </c>
      <c r="B19" s="162" t="s">
        <v>5789</v>
      </c>
      <c r="C19" s="162" t="s">
        <v>7444</v>
      </c>
      <c r="D19" s="158" t="s">
        <v>9794</v>
      </c>
      <c r="E19" s="158" t="s">
        <v>9794</v>
      </c>
      <c r="F19" s="158" t="s">
        <v>9794</v>
      </c>
      <c r="G19" s="158" t="s">
        <v>9794</v>
      </c>
      <c r="H19" s="158" t="s">
        <v>9794</v>
      </c>
      <c r="I19" s="158" t="s">
        <v>146</v>
      </c>
      <c r="J19" s="158" t="s">
        <v>7444</v>
      </c>
      <c r="K19" s="158"/>
      <c r="L19" s="158"/>
      <c r="M19" s="158"/>
      <c r="N19" s="158"/>
      <c r="O19" s="158"/>
      <c r="P19" s="158"/>
      <c r="Q19" s="156"/>
      <c r="S19" s="162" t="s">
        <v>7444</v>
      </c>
    </row>
    <row r="20" spans="1:19">
      <c r="A20" s="161" t="s">
        <v>45826</v>
      </c>
      <c r="B20" s="174" t="s">
        <v>13867</v>
      </c>
      <c r="C20" s="174" t="s">
        <v>9366</v>
      </c>
      <c r="D20" s="158" t="s">
        <v>9794</v>
      </c>
      <c r="E20" s="158" t="s">
        <v>9794</v>
      </c>
      <c r="F20" s="158" t="s">
        <v>9794</v>
      </c>
      <c r="G20" s="158" t="s">
        <v>9794</v>
      </c>
      <c r="H20" s="158" t="s">
        <v>9794</v>
      </c>
      <c r="I20" s="158" t="s">
        <v>146</v>
      </c>
      <c r="J20" s="158" t="s">
        <v>146</v>
      </c>
      <c r="K20" s="158"/>
      <c r="L20" s="158"/>
      <c r="M20" s="158" t="s">
        <v>9366</v>
      </c>
      <c r="N20" s="158"/>
      <c r="O20" s="158"/>
      <c r="P20" s="158"/>
      <c r="Q20" s="156"/>
      <c r="S20" s="174" t="s">
        <v>9366</v>
      </c>
    </row>
    <row r="21" spans="1:19">
      <c r="A21" s="161" t="s">
        <v>45827</v>
      </c>
      <c r="B21" s="174" t="s">
        <v>13928</v>
      </c>
      <c r="C21" s="174" t="s">
        <v>9366</v>
      </c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6"/>
      <c r="S21" s="174"/>
    </row>
    <row r="22" spans="1:19">
      <c r="A22" s="161" t="s">
        <v>45828</v>
      </c>
      <c r="B22" s="174" t="s">
        <v>13624</v>
      </c>
      <c r="C22" s="174" t="s">
        <v>9370</v>
      </c>
      <c r="D22" s="158" t="s">
        <v>9794</v>
      </c>
      <c r="E22" s="158" t="s">
        <v>9794</v>
      </c>
      <c r="F22" s="158" t="s">
        <v>9794</v>
      </c>
      <c r="G22" s="158" t="s">
        <v>9794</v>
      </c>
      <c r="H22" s="158" t="s">
        <v>9794</v>
      </c>
      <c r="I22" s="158" t="s">
        <v>146</v>
      </c>
      <c r="J22" s="158" t="s">
        <v>146</v>
      </c>
      <c r="K22" s="158"/>
      <c r="L22" s="158"/>
      <c r="M22" s="158" t="s">
        <v>9370</v>
      </c>
      <c r="N22" s="158"/>
      <c r="O22" s="158"/>
      <c r="P22" s="158"/>
      <c r="Q22" s="156"/>
      <c r="S22" s="174" t="s">
        <v>9370</v>
      </c>
    </row>
    <row r="23" spans="1:19">
      <c r="A23" s="161" t="s">
        <v>45829</v>
      </c>
      <c r="B23" s="162" t="s">
        <v>45830</v>
      </c>
      <c r="C23" s="162" t="s">
        <v>9794</v>
      </c>
      <c r="D23" s="158" t="s">
        <v>9794</v>
      </c>
      <c r="E23" s="158" t="s">
        <v>9794</v>
      </c>
      <c r="F23" s="158" t="s">
        <v>9794</v>
      </c>
      <c r="G23" s="158" t="s">
        <v>9794</v>
      </c>
      <c r="H23" s="158" t="s">
        <v>9794</v>
      </c>
      <c r="I23" s="158" t="s">
        <v>146</v>
      </c>
      <c r="J23" s="158" t="s">
        <v>146</v>
      </c>
      <c r="K23" s="158"/>
      <c r="L23" s="158"/>
      <c r="M23" s="158"/>
      <c r="N23" s="158"/>
      <c r="O23" s="158"/>
      <c r="P23" s="158"/>
      <c r="Q23" s="156"/>
      <c r="S23" s="162" t="s">
        <v>9794</v>
      </c>
    </row>
    <row r="24" spans="1:19">
      <c r="A24" s="151"/>
      <c r="B24" s="153"/>
      <c r="C24" s="153"/>
      <c r="D24" s="153"/>
      <c r="E24" s="156"/>
      <c r="F24" s="156"/>
      <c r="G24" s="156"/>
      <c r="H24" s="156"/>
      <c r="I24" s="156"/>
      <c r="J24" s="165"/>
      <c r="K24" s="165"/>
      <c r="L24" s="165"/>
      <c r="M24" s="165"/>
      <c r="N24" s="165"/>
      <c r="O24" s="165"/>
      <c r="P24" s="165"/>
      <c r="Q24" s="156"/>
      <c r="S24" s="153"/>
    </row>
    <row r="25" spans="1:19">
      <c r="A25" s="161" t="s">
        <v>45831</v>
      </c>
      <c r="B25" s="162" t="s">
        <v>45832</v>
      </c>
      <c r="C25" s="162" t="s">
        <v>4538</v>
      </c>
      <c r="D25" s="158" t="s">
        <v>4538</v>
      </c>
      <c r="E25" s="156" t="s">
        <v>4181</v>
      </c>
      <c r="F25" s="156" t="s">
        <v>4181</v>
      </c>
      <c r="G25" s="158" t="s">
        <v>4538</v>
      </c>
      <c r="H25" s="156" t="s">
        <v>4181</v>
      </c>
      <c r="I25" s="158" t="s">
        <v>146</v>
      </c>
      <c r="J25" s="158" t="s">
        <v>146</v>
      </c>
      <c r="K25" s="158"/>
      <c r="L25" s="158"/>
      <c r="M25" s="158"/>
      <c r="N25" s="158"/>
      <c r="O25" s="158"/>
      <c r="P25" s="158"/>
      <c r="Q25" s="156"/>
      <c r="S25" s="162" t="s">
        <v>4538</v>
      </c>
    </row>
    <row r="26" spans="1:19">
      <c r="A26" s="151"/>
      <c r="B26" s="153"/>
      <c r="C26" s="153"/>
      <c r="D26" s="153"/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156"/>
      <c r="P26" s="156"/>
      <c r="Q26" s="156"/>
      <c r="S26" s="153"/>
    </row>
    <row r="27" spans="1:19">
      <c r="A27" s="156" t="s">
        <v>45833</v>
      </c>
      <c r="B27" s="153" t="s">
        <v>45834</v>
      </c>
      <c r="C27" s="158" t="s">
        <v>7802</v>
      </c>
      <c r="D27" s="158" t="s">
        <v>7234</v>
      </c>
      <c r="E27" s="158" t="s">
        <v>7234</v>
      </c>
      <c r="F27" s="158" t="s">
        <v>7234</v>
      </c>
      <c r="G27" s="158" t="s">
        <v>7234</v>
      </c>
      <c r="H27" s="158" t="s">
        <v>7234</v>
      </c>
      <c r="I27" s="158" t="s">
        <v>7234</v>
      </c>
      <c r="J27" s="158" t="s">
        <v>146</v>
      </c>
      <c r="K27" s="158"/>
      <c r="L27" s="158"/>
      <c r="M27" s="158"/>
      <c r="N27" s="158"/>
      <c r="O27" s="158"/>
      <c r="P27" s="158"/>
      <c r="Q27" s="156"/>
      <c r="S27" s="158" t="s">
        <v>7234</v>
      </c>
    </row>
    <row r="28" spans="1:19">
      <c r="A28" s="156" t="s">
        <v>45835</v>
      </c>
      <c r="B28" s="153" t="s">
        <v>45836</v>
      </c>
      <c r="C28" s="158" t="s">
        <v>6884</v>
      </c>
      <c r="D28" s="158" t="s">
        <v>4416</v>
      </c>
      <c r="E28" s="158" t="s">
        <v>4416</v>
      </c>
      <c r="F28" s="158" t="s">
        <v>4416</v>
      </c>
      <c r="G28" s="158" t="s">
        <v>4416</v>
      </c>
      <c r="H28" s="158" t="s">
        <v>4416</v>
      </c>
      <c r="I28" s="158" t="s">
        <v>4416</v>
      </c>
      <c r="J28" s="158" t="s">
        <v>146</v>
      </c>
      <c r="K28" s="158"/>
      <c r="L28" s="158"/>
      <c r="M28" s="158"/>
      <c r="N28" s="158"/>
      <c r="O28" s="158"/>
      <c r="P28" s="158"/>
      <c r="Q28" s="156"/>
      <c r="S28" s="158" t="s">
        <v>4416</v>
      </c>
    </row>
    <row r="29" spans="1:19">
      <c r="A29" s="156" t="s">
        <v>45837</v>
      </c>
      <c r="B29" s="153" t="s">
        <v>45836</v>
      </c>
      <c r="C29" s="159" t="s">
        <v>410</v>
      </c>
      <c r="D29" s="158" t="s">
        <v>410</v>
      </c>
      <c r="E29" s="158" t="s">
        <v>410</v>
      </c>
      <c r="F29" s="158" t="s">
        <v>410</v>
      </c>
      <c r="G29" s="158" t="s">
        <v>410</v>
      </c>
      <c r="H29" s="158" t="s">
        <v>410</v>
      </c>
      <c r="I29" s="158" t="s">
        <v>410</v>
      </c>
      <c r="J29" s="158" t="s">
        <v>146</v>
      </c>
      <c r="K29" s="158"/>
      <c r="L29" s="158"/>
      <c r="M29" s="158"/>
      <c r="N29" s="158"/>
      <c r="O29" s="158"/>
      <c r="P29" s="158"/>
      <c r="Q29" s="156"/>
      <c r="S29" s="159" t="s">
        <v>410</v>
      </c>
    </row>
    <row r="30" spans="1:19">
      <c r="A30" s="156" t="s">
        <v>45838</v>
      </c>
      <c r="B30" s="153" t="s">
        <v>45836</v>
      </c>
      <c r="C30" s="159" t="s">
        <v>17226</v>
      </c>
      <c r="D30" s="158" t="s">
        <v>17226</v>
      </c>
      <c r="E30" s="158" t="s">
        <v>17226</v>
      </c>
      <c r="F30" s="158" t="s">
        <v>17226</v>
      </c>
      <c r="G30" s="158" t="s">
        <v>17226</v>
      </c>
      <c r="H30" s="158" t="s">
        <v>17226</v>
      </c>
      <c r="I30" s="158" t="s">
        <v>17226</v>
      </c>
      <c r="J30" s="158" t="s">
        <v>146</v>
      </c>
      <c r="K30" s="158"/>
      <c r="L30" s="158"/>
      <c r="M30" s="158"/>
      <c r="N30" s="158"/>
      <c r="O30" s="158"/>
      <c r="P30" s="158"/>
      <c r="Q30" s="156"/>
      <c r="S30" s="159" t="s">
        <v>17226</v>
      </c>
    </row>
    <row r="31" spans="1:19">
      <c r="A31" s="156"/>
      <c r="B31" s="152"/>
      <c r="C31" s="159"/>
      <c r="D31" s="159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S31" s="159"/>
    </row>
    <row r="32" spans="1:19">
      <c r="A32" s="156" t="s">
        <v>45839</v>
      </c>
      <c r="B32" s="153" t="s">
        <v>13696</v>
      </c>
      <c r="C32" s="157" t="s">
        <v>5204</v>
      </c>
      <c r="D32" s="153" t="s">
        <v>5044</v>
      </c>
      <c r="E32" s="153" t="s">
        <v>5003</v>
      </c>
      <c r="F32" s="153" t="s">
        <v>5044</v>
      </c>
      <c r="G32" s="153" t="s">
        <v>5044</v>
      </c>
      <c r="H32" s="153" t="s">
        <v>5044</v>
      </c>
      <c r="I32" s="153" t="s">
        <v>5044</v>
      </c>
      <c r="J32" s="157" t="s">
        <v>5204</v>
      </c>
      <c r="K32" s="157"/>
      <c r="L32" s="157"/>
      <c r="M32" s="157"/>
      <c r="N32" s="157"/>
      <c r="O32" s="157"/>
      <c r="P32" s="157"/>
      <c r="Q32" s="156"/>
      <c r="S32" s="157" t="s">
        <v>5204</v>
      </c>
    </row>
    <row r="33" spans="1:19">
      <c r="A33" s="176" t="s">
        <v>45840</v>
      </c>
      <c r="B33" s="177" t="s">
        <v>45841</v>
      </c>
      <c r="C33" s="177" t="s">
        <v>5854</v>
      </c>
      <c r="D33" s="178" t="s">
        <v>5044</v>
      </c>
      <c r="E33" s="178" t="s">
        <v>5003</v>
      </c>
      <c r="F33" s="178" t="s">
        <v>5044</v>
      </c>
      <c r="G33" s="178" t="s">
        <v>5044</v>
      </c>
      <c r="H33" s="178" t="s">
        <v>5044</v>
      </c>
      <c r="I33" s="178" t="s">
        <v>5044</v>
      </c>
      <c r="J33" s="177" t="s">
        <v>5854</v>
      </c>
      <c r="K33" s="177"/>
      <c r="L33" s="177"/>
      <c r="M33" s="177"/>
      <c r="N33" s="177"/>
      <c r="O33" s="177"/>
      <c r="P33" s="177"/>
      <c r="Q33" s="176"/>
      <c r="R33" s="175"/>
      <c r="S33" s="177" t="s">
        <v>5854</v>
      </c>
    </row>
    <row r="34" spans="1:19">
      <c r="A34" s="156" t="s">
        <v>45842</v>
      </c>
      <c r="B34" s="153" t="s">
        <v>15028</v>
      </c>
      <c r="C34" s="158" t="s">
        <v>5030</v>
      </c>
      <c r="D34" s="158" t="s">
        <v>5030</v>
      </c>
      <c r="E34" s="158" t="s">
        <v>5030</v>
      </c>
      <c r="F34" s="158" t="s">
        <v>5030</v>
      </c>
      <c r="G34" s="158" t="s">
        <v>5030</v>
      </c>
      <c r="H34" s="158" t="s">
        <v>5030</v>
      </c>
      <c r="I34" s="158" t="s">
        <v>5030</v>
      </c>
      <c r="J34" s="156" t="s">
        <v>146</v>
      </c>
      <c r="K34" s="156"/>
      <c r="L34" s="156"/>
      <c r="M34" s="156"/>
      <c r="N34" s="156"/>
      <c r="O34" s="156"/>
      <c r="P34" s="156"/>
      <c r="Q34" s="156"/>
      <c r="S34" s="158" t="s">
        <v>5030</v>
      </c>
    </row>
    <row r="35" spans="1:19">
      <c r="A35" s="156" t="s">
        <v>5045</v>
      </c>
      <c r="B35" s="153" t="s">
        <v>45843</v>
      </c>
      <c r="C35" s="158" t="s">
        <v>5044</v>
      </c>
      <c r="D35" s="158" t="s">
        <v>5044</v>
      </c>
      <c r="E35" s="157" t="s">
        <v>5003</v>
      </c>
      <c r="F35" s="158" t="s">
        <v>5044</v>
      </c>
      <c r="G35" s="158" t="s">
        <v>5044</v>
      </c>
      <c r="H35" s="158" t="s">
        <v>5044</v>
      </c>
      <c r="I35" s="158" t="s">
        <v>5044</v>
      </c>
      <c r="J35" s="156" t="s">
        <v>146</v>
      </c>
      <c r="K35" s="156"/>
      <c r="L35" s="156"/>
      <c r="M35" s="156"/>
      <c r="N35" s="156"/>
      <c r="O35" s="156"/>
      <c r="P35" s="156"/>
      <c r="Q35" s="156"/>
      <c r="S35" s="158" t="s">
        <v>5044</v>
      </c>
    </row>
    <row r="36" spans="1:19">
      <c r="A36" s="156"/>
      <c r="B36" s="152"/>
      <c r="C36" s="158"/>
      <c r="D36" s="158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S36" s="158"/>
    </row>
    <row r="37" spans="1:19">
      <c r="A37" s="156" t="s">
        <v>45844</v>
      </c>
      <c r="B37" s="153" t="s">
        <v>13909</v>
      </c>
      <c r="C37" s="158" t="s">
        <v>4765</v>
      </c>
      <c r="D37" s="158" t="s">
        <v>4765</v>
      </c>
      <c r="E37" s="158" t="s">
        <v>4765</v>
      </c>
      <c r="F37" s="158" t="s">
        <v>4765</v>
      </c>
      <c r="G37" s="158" t="s">
        <v>4765</v>
      </c>
      <c r="H37" s="158" t="s">
        <v>4765</v>
      </c>
      <c r="I37" s="158" t="s">
        <v>4808</v>
      </c>
      <c r="J37" s="158" t="s">
        <v>146</v>
      </c>
      <c r="K37" s="158"/>
      <c r="L37" s="158"/>
      <c r="M37" s="158"/>
      <c r="N37" s="158"/>
      <c r="O37" s="158"/>
      <c r="P37" s="158"/>
      <c r="Q37" s="156"/>
      <c r="S37" s="158" t="s">
        <v>4765</v>
      </c>
    </row>
    <row r="38" spans="1:19">
      <c r="A38" s="156" t="s">
        <v>45845</v>
      </c>
      <c r="B38" s="153" t="s">
        <v>14656</v>
      </c>
      <c r="C38" s="158" t="s">
        <v>4728</v>
      </c>
      <c r="D38" s="158" t="s">
        <v>4728</v>
      </c>
      <c r="E38" s="158" t="s">
        <v>4728</v>
      </c>
      <c r="F38" s="158" t="s">
        <v>4728</v>
      </c>
      <c r="G38" s="158" t="s">
        <v>4728</v>
      </c>
      <c r="H38" s="158" t="s">
        <v>4728</v>
      </c>
      <c r="I38" s="158" t="s">
        <v>4808</v>
      </c>
      <c r="J38" s="158" t="s">
        <v>146</v>
      </c>
      <c r="K38" s="158"/>
      <c r="L38" s="158"/>
      <c r="M38" s="158"/>
      <c r="N38" s="158"/>
      <c r="O38" s="158"/>
      <c r="P38" s="158"/>
      <c r="Q38" s="156"/>
      <c r="S38" s="158" t="s">
        <v>4728</v>
      </c>
    </row>
    <row r="39" spans="1:19">
      <c r="A39" s="156" t="s">
        <v>45845</v>
      </c>
      <c r="B39" s="153" t="s">
        <v>16103</v>
      </c>
      <c r="C39" s="158" t="s">
        <v>4728</v>
      </c>
      <c r="D39" s="158" t="s">
        <v>4728</v>
      </c>
      <c r="E39" s="158" t="s">
        <v>4728</v>
      </c>
      <c r="F39" s="158" t="s">
        <v>4728</v>
      </c>
      <c r="G39" s="158" t="s">
        <v>4728</v>
      </c>
      <c r="H39" s="158" t="s">
        <v>4728</v>
      </c>
      <c r="I39" s="158" t="s">
        <v>4808</v>
      </c>
      <c r="J39" s="158" t="s">
        <v>146</v>
      </c>
      <c r="K39" s="158"/>
      <c r="L39" s="158"/>
      <c r="M39" s="158"/>
      <c r="N39" s="158"/>
      <c r="O39" s="158"/>
      <c r="P39" s="158"/>
      <c r="Q39" s="156"/>
      <c r="S39" s="158" t="s">
        <v>4728</v>
      </c>
    </row>
    <row r="40" spans="1:19">
      <c r="A40" s="156" t="s">
        <v>45845</v>
      </c>
      <c r="B40" s="153" t="s">
        <v>16107</v>
      </c>
      <c r="C40" s="158" t="s">
        <v>4728</v>
      </c>
      <c r="D40" s="158" t="s">
        <v>4728</v>
      </c>
      <c r="E40" s="158" t="s">
        <v>4728</v>
      </c>
      <c r="F40" s="158" t="s">
        <v>4728</v>
      </c>
      <c r="G40" s="158" t="s">
        <v>4728</v>
      </c>
      <c r="H40" s="158" t="s">
        <v>4728</v>
      </c>
      <c r="I40" s="158" t="s">
        <v>4808</v>
      </c>
      <c r="J40" s="158" t="s">
        <v>146</v>
      </c>
      <c r="K40" s="158"/>
      <c r="L40" s="158"/>
      <c r="M40" s="158"/>
      <c r="N40" s="158"/>
      <c r="O40" s="158"/>
      <c r="P40" s="158"/>
      <c r="Q40" s="156"/>
      <c r="S40" s="158" t="s">
        <v>4728</v>
      </c>
    </row>
    <row r="41" spans="1:19">
      <c r="A41" s="156" t="s">
        <v>4714</v>
      </c>
      <c r="B41" s="153" t="s">
        <v>16589</v>
      </c>
      <c r="C41" s="158" t="s">
        <v>4713</v>
      </c>
      <c r="D41" s="158" t="s">
        <v>4713</v>
      </c>
      <c r="E41" s="158" t="s">
        <v>4713</v>
      </c>
      <c r="F41" s="158" t="s">
        <v>4713</v>
      </c>
      <c r="G41" s="158" t="s">
        <v>4713</v>
      </c>
      <c r="H41" s="158" t="s">
        <v>4713</v>
      </c>
      <c r="I41" s="158" t="s">
        <v>4808</v>
      </c>
      <c r="J41" s="158" t="s">
        <v>146</v>
      </c>
      <c r="K41" s="158"/>
      <c r="L41" s="158"/>
      <c r="M41" s="158"/>
      <c r="N41" s="158"/>
      <c r="O41" s="158"/>
      <c r="P41" s="158"/>
      <c r="Q41" s="156"/>
      <c r="S41" s="158" t="s">
        <v>4713</v>
      </c>
    </row>
    <row r="42" spans="1:19">
      <c r="A42" s="156" t="s">
        <v>4714</v>
      </c>
      <c r="B42" s="153" t="s">
        <v>16596</v>
      </c>
      <c r="C42" s="158" t="s">
        <v>4713</v>
      </c>
      <c r="D42" s="158" t="s">
        <v>4713</v>
      </c>
      <c r="E42" s="158" t="s">
        <v>4713</v>
      </c>
      <c r="F42" s="158" t="s">
        <v>4713</v>
      </c>
      <c r="G42" s="158" t="s">
        <v>4713</v>
      </c>
      <c r="H42" s="158" t="s">
        <v>4713</v>
      </c>
      <c r="I42" s="158" t="s">
        <v>4808</v>
      </c>
      <c r="J42" s="158" t="s">
        <v>146</v>
      </c>
      <c r="K42" s="158"/>
      <c r="L42" s="158"/>
      <c r="M42" s="158"/>
      <c r="N42" s="158"/>
      <c r="O42" s="158"/>
      <c r="P42" s="158"/>
      <c r="Q42" s="156"/>
      <c r="S42" s="158" t="s">
        <v>4713</v>
      </c>
    </row>
    <row r="43" spans="1:19">
      <c r="A43" s="156" t="s">
        <v>4809</v>
      </c>
      <c r="B43" s="153" t="s">
        <v>45846</v>
      </c>
      <c r="C43" s="158" t="s">
        <v>4808</v>
      </c>
      <c r="D43" s="158" t="s">
        <v>4808</v>
      </c>
      <c r="E43" s="158" t="s">
        <v>4808</v>
      </c>
      <c r="F43" s="158" t="s">
        <v>4808</v>
      </c>
      <c r="G43" s="158" t="s">
        <v>4808</v>
      </c>
      <c r="H43" s="158" t="s">
        <v>4808</v>
      </c>
      <c r="I43" s="158" t="s">
        <v>4808</v>
      </c>
      <c r="J43" s="158" t="s">
        <v>146</v>
      </c>
      <c r="K43" s="158"/>
      <c r="L43" s="158"/>
      <c r="M43" s="158"/>
      <c r="N43" s="158"/>
      <c r="O43" s="158"/>
      <c r="P43" s="158"/>
      <c r="Q43" s="156"/>
      <c r="S43" s="158" t="s">
        <v>4808</v>
      </c>
    </row>
  </sheetData>
  <autoFilter ref="A1:Q43" xr:uid="{C26A848D-AD6E-4801-9D11-C2B8FD242221}"/>
  <conditionalFormatting sqref="J32:P32">
    <cfRule type="duplicateValues" dxfId="11" priority="19"/>
  </conditionalFormatting>
  <conditionalFormatting sqref="B18">
    <cfRule type="duplicateValues" dxfId="10" priority="18"/>
  </conditionalFormatting>
  <conditionalFormatting sqref="J18:P18">
    <cfRule type="duplicateValues" dxfId="9" priority="17"/>
  </conditionalFormatting>
  <conditionalFormatting sqref="C34:C43 C1:C32">
    <cfRule type="duplicateValues" dxfId="8" priority="6255"/>
  </conditionalFormatting>
  <conditionalFormatting sqref="J19:P19 K20:P22">
    <cfRule type="duplicateValues" dxfId="7" priority="6285"/>
  </conditionalFormatting>
  <conditionalFormatting sqref="D2:D201">
    <cfRule type="expression" dxfId="6" priority="11">
      <formula>IF(C2=D2,"False","True")</formula>
    </cfRule>
  </conditionalFormatting>
  <conditionalFormatting sqref="E2:E201">
    <cfRule type="expression" dxfId="5" priority="7">
      <formula>IF(C2=E2,"False","True")</formula>
    </cfRule>
  </conditionalFormatting>
  <conditionalFormatting sqref="F2:F201">
    <cfRule type="expression" dxfId="4" priority="6">
      <formula>IF(C2=F2,"False","True")</formula>
    </cfRule>
  </conditionalFormatting>
  <conditionalFormatting sqref="G2:G201">
    <cfRule type="expression" dxfId="3" priority="5">
      <formula>IF(C2=G2,"False","True")</formula>
    </cfRule>
  </conditionalFormatting>
  <conditionalFormatting sqref="H2:H201">
    <cfRule type="expression" dxfId="2" priority="4">
      <formula>IF(C2=H2,"False","True")</formula>
    </cfRule>
  </conditionalFormatting>
  <conditionalFormatting sqref="S34:S43 S1:S32">
    <cfRule type="duplicateValues" dxfId="1" priority="1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678E7-C863-4C6F-8A07-9127246365B9}">
  <sheetPr codeName="Sheet8">
    <tabColor rgb="FFFFFF00"/>
  </sheetPr>
  <dimension ref="A1:AE417"/>
  <sheetViews>
    <sheetView zoomScale="80" zoomScaleNormal="80" workbookViewId="0">
      <pane xSplit="2" ySplit="1" topLeftCell="K392" activePane="bottomRight" state="frozen"/>
      <selection pane="topRight" activeCell="C3" sqref="C3"/>
      <selection pane="bottomLeft" activeCell="C3" sqref="C3"/>
      <selection pane="bottomRight" activeCell="AE1" sqref="AE1"/>
    </sheetView>
  </sheetViews>
  <sheetFormatPr defaultRowHeight="14.5"/>
  <cols>
    <col min="1" max="1" width="67.7265625" bestFit="1" customWidth="1"/>
    <col min="2" max="2" width="13" bestFit="1" customWidth="1"/>
    <col min="3" max="3" width="9.54296875" bestFit="1" customWidth="1"/>
    <col min="4" max="8" width="6.1796875" bestFit="1" customWidth="1"/>
    <col min="9" max="9" width="5.7265625" bestFit="1" customWidth="1"/>
    <col min="10" max="11" width="6.1796875" bestFit="1" customWidth="1"/>
    <col min="12" max="30" width="5.7265625" bestFit="1" customWidth="1"/>
  </cols>
  <sheetData>
    <row r="1" spans="1:31">
      <c r="A1" s="167" t="s">
        <v>45847</v>
      </c>
      <c r="B1" s="167" t="s">
        <v>45848</v>
      </c>
      <c r="C1" s="167" t="s">
        <v>45849</v>
      </c>
      <c r="D1" s="167" t="s">
        <v>45850</v>
      </c>
      <c r="E1" s="167" t="s">
        <v>45851</v>
      </c>
      <c r="F1" s="167" t="s">
        <v>45852</v>
      </c>
      <c r="G1" s="167" t="s">
        <v>45853</v>
      </c>
      <c r="H1" s="167" t="s">
        <v>45854</v>
      </c>
      <c r="I1" s="167" t="s">
        <v>45855</v>
      </c>
      <c r="J1" s="167" t="s">
        <v>45856</v>
      </c>
      <c r="K1" s="167" t="s">
        <v>45857</v>
      </c>
      <c r="L1" s="167" t="s">
        <v>45858</v>
      </c>
      <c r="M1" s="167" t="s">
        <v>45859</v>
      </c>
      <c r="N1" s="167" t="s">
        <v>45860</v>
      </c>
      <c r="O1" s="167" t="s">
        <v>45861</v>
      </c>
      <c r="P1" s="167" t="s">
        <v>45862</v>
      </c>
      <c r="Q1" s="167" t="s">
        <v>45863</v>
      </c>
      <c r="R1" s="167" t="s">
        <v>45864</v>
      </c>
      <c r="S1" s="167" t="s">
        <v>45865</v>
      </c>
      <c r="T1" s="167" t="s">
        <v>45866</v>
      </c>
      <c r="U1" s="167" t="s">
        <v>45867</v>
      </c>
      <c r="V1" s="167" t="s">
        <v>45868</v>
      </c>
      <c r="W1" s="167" t="s">
        <v>45869</v>
      </c>
      <c r="X1" s="167" t="s">
        <v>45870</v>
      </c>
      <c r="Y1" s="167" t="s">
        <v>45871</v>
      </c>
      <c r="Z1" s="167" t="s">
        <v>45872</v>
      </c>
      <c r="AA1" s="167" t="s">
        <v>45873</v>
      </c>
      <c r="AB1" s="167" t="s">
        <v>45874</v>
      </c>
      <c r="AC1" s="167" t="s">
        <v>45875</v>
      </c>
      <c r="AD1" s="167" t="s">
        <v>45876</v>
      </c>
      <c r="AE1" s="167"/>
    </row>
    <row r="2" spans="1:31">
      <c r="A2" t="s">
        <v>457</v>
      </c>
      <c r="B2" t="s">
        <v>45877</v>
      </c>
      <c r="C2" t="s">
        <v>456</v>
      </c>
    </row>
    <row r="3" spans="1:31">
      <c r="A3" t="s">
        <v>45878</v>
      </c>
      <c r="B3" t="s">
        <v>45877</v>
      </c>
      <c r="C3" t="s">
        <v>491</v>
      </c>
    </row>
    <row r="4" spans="1:31">
      <c r="A4" t="s">
        <v>900</v>
      </c>
      <c r="B4" t="s">
        <v>45879</v>
      </c>
      <c r="C4" t="s">
        <v>899</v>
      </c>
    </row>
    <row r="5" spans="1:31">
      <c r="A5" t="s">
        <v>45880</v>
      </c>
      <c r="B5" t="s">
        <v>45881</v>
      </c>
      <c r="C5" t="s">
        <v>1177</v>
      </c>
      <c r="D5" t="s">
        <v>7590</v>
      </c>
    </row>
    <row r="6" spans="1:31">
      <c r="A6" t="s">
        <v>45882</v>
      </c>
      <c r="B6" t="s">
        <v>45883</v>
      </c>
      <c r="C6" t="s">
        <v>44051</v>
      </c>
    </row>
    <row r="7" spans="1:31">
      <c r="A7" t="s">
        <v>45884</v>
      </c>
      <c r="B7" t="s">
        <v>45883</v>
      </c>
      <c r="C7" t="s">
        <v>40232</v>
      </c>
    </row>
    <row r="8" spans="1:31">
      <c r="A8" t="s">
        <v>45885</v>
      </c>
      <c r="B8" t="s">
        <v>45883</v>
      </c>
      <c r="C8" t="s">
        <v>40229</v>
      </c>
    </row>
    <row r="9" spans="1:31">
      <c r="A9" t="s">
        <v>45886</v>
      </c>
      <c r="B9" t="s">
        <v>45883</v>
      </c>
      <c r="C9" t="s">
        <v>44882</v>
      </c>
    </row>
    <row r="10" spans="1:31">
      <c r="A10" t="s">
        <v>45887</v>
      </c>
      <c r="B10" t="s">
        <v>45883</v>
      </c>
      <c r="C10" t="s">
        <v>33868</v>
      </c>
    </row>
    <row r="11" spans="1:31">
      <c r="A11" t="s">
        <v>45888</v>
      </c>
      <c r="B11" t="s">
        <v>45883</v>
      </c>
      <c r="C11" t="s">
        <v>39268</v>
      </c>
    </row>
    <row r="12" spans="1:31">
      <c r="A12" t="s">
        <v>45889</v>
      </c>
      <c r="B12" t="s">
        <v>45883</v>
      </c>
      <c r="C12" t="s">
        <v>34795</v>
      </c>
    </row>
    <row r="13" spans="1:31">
      <c r="A13" t="s">
        <v>45890</v>
      </c>
      <c r="B13" t="s">
        <v>45883</v>
      </c>
      <c r="C13" t="s">
        <v>40235</v>
      </c>
    </row>
    <row r="14" spans="1:31">
      <c r="A14" t="s">
        <v>40237</v>
      </c>
      <c r="B14" t="s">
        <v>45883</v>
      </c>
      <c r="C14" t="s">
        <v>40238</v>
      </c>
    </row>
    <row r="15" spans="1:31">
      <c r="A15" t="s">
        <v>45891</v>
      </c>
      <c r="B15" t="s">
        <v>45883</v>
      </c>
      <c r="C15" t="s">
        <v>33693</v>
      </c>
      <c r="D15" t="s">
        <v>34672</v>
      </c>
      <c r="E15" t="s">
        <v>40436</v>
      </c>
      <c r="F15" t="s">
        <v>40439</v>
      </c>
    </row>
    <row r="16" spans="1:31">
      <c r="A16" t="s">
        <v>45892</v>
      </c>
      <c r="B16" t="s">
        <v>45883</v>
      </c>
      <c r="C16" t="s">
        <v>33990</v>
      </c>
    </row>
    <row r="17" spans="1:9">
      <c r="A17" t="s">
        <v>45893</v>
      </c>
      <c r="B17" t="s">
        <v>45883</v>
      </c>
      <c r="C17" t="s">
        <v>44826</v>
      </c>
      <c r="D17" t="s">
        <v>37451</v>
      </c>
      <c r="E17" t="s">
        <v>40394</v>
      </c>
      <c r="F17" t="s">
        <v>40226</v>
      </c>
      <c r="G17" t="s">
        <v>1203</v>
      </c>
      <c r="H17" t="s">
        <v>41671</v>
      </c>
      <c r="I17" t="s">
        <v>34776</v>
      </c>
    </row>
    <row r="18" spans="1:9">
      <c r="A18" t="s">
        <v>40763</v>
      </c>
      <c r="B18" t="s">
        <v>45883</v>
      </c>
      <c r="C18" t="s">
        <v>40764</v>
      </c>
    </row>
    <row r="19" spans="1:9">
      <c r="A19" t="s">
        <v>40466</v>
      </c>
      <c r="B19" t="s">
        <v>45883</v>
      </c>
      <c r="C19" t="s">
        <v>40467</v>
      </c>
    </row>
    <row r="20" spans="1:9">
      <c r="A20" t="s">
        <v>45894</v>
      </c>
      <c r="B20" t="s">
        <v>45883</v>
      </c>
      <c r="C20" t="s">
        <v>40760</v>
      </c>
    </row>
    <row r="21" spans="1:9">
      <c r="A21" t="s">
        <v>45895</v>
      </c>
      <c r="B21" t="s">
        <v>45896</v>
      </c>
      <c r="C21" t="s">
        <v>28100</v>
      </c>
    </row>
    <row r="22" spans="1:9">
      <c r="A22" t="s">
        <v>45897</v>
      </c>
      <c r="B22" t="s">
        <v>45898</v>
      </c>
      <c r="C22" t="s">
        <v>26743</v>
      </c>
    </row>
    <row r="23" spans="1:9">
      <c r="A23" t="s">
        <v>45899</v>
      </c>
      <c r="B23" t="s">
        <v>45898</v>
      </c>
      <c r="C23" t="s">
        <v>26746</v>
      </c>
    </row>
    <row r="24" spans="1:9">
      <c r="A24" t="s">
        <v>45900</v>
      </c>
      <c r="B24" t="s">
        <v>45898</v>
      </c>
      <c r="C24" t="s">
        <v>26750</v>
      </c>
    </row>
    <row r="25" spans="1:9">
      <c r="A25" t="s">
        <v>27153</v>
      </c>
      <c r="B25" t="s">
        <v>45898</v>
      </c>
      <c r="C25" t="s">
        <v>27154</v>
      </c>
    </row>
    <row r="26" spans="1:9">
      <c r="A26" t="s">
        <v>45901</v>
      </c>
      <c r="B26" t="s">
        <v>45898</v>
      </c>
      <c r="C26" t="s">
        <v>22988</v>
      </c>
    </row>
    <row r="27" spans="1:9">
      <c r="A27" t="s">
        <v>45902</v>
      </c>
      <c r="B27" t="s">
        <v>45903</v>
      </c>
      <c r="C27" t="s">
        <v>5002</v>
      </c>
    </row>
    <row r="28" spans="1:9">
      <c r="A28" t="s">
        <v>45904</v>
      </c>
      <c r="B28" t="s">
        <v>45903</v>
      </c>
      <c r="C28" t="s">
        <v>3656</v>
      </c>
    </row>
    <row r="29" spans="1:9">
      <c r="A29" t="s">
        <v>45905</v>
      </c>
      <c r="B29" t="s">
        <v>45903</v>
      </c>
      <c r="C29" t="s">
        <v>16162</v>
      </c>
    </row>
    <row r="30" spans="1:9">
      <c r="A30" t="s">
        <v>45906</v>
      </c>
      <c r="B30" t="s">
        <v>45903</v>
      </c>
      <c r="C30" t="s">
        <v>8077</v>
      </c>
    </row>
    <row r="31" spans="1:9">
      <c r="A31" t="s">
        <v>45907</v>
      </c>
      <c r="B31" t="s">
        <v>45908</v>
      </c>
      <c r="C31" t="s">
        <v>22416</v>
      </c>
    </row>
    <row r="32" spans="1:9">
      <c r="A32" t="s">
        <v>45909</v>
      </c>
      <c r="B32" t="s">
        <v>45908</v>
      </c>
      <c r="C32" t="s">
        <v>22384</v>
      </c>
    </row>
    <row r="33" spans="1:6">
      <c r="A33" t="s">
        <v>45910</v>
      </c>
      <c r="B33" t="s">
        <v>45911</v>
      </c>
      <c r="C33" t="s">
        <v>620</v>
      </c>
    </row>
    <row r="34" spans="1:6">
      <c r="A34" t="s">
        <v>45912</v>
      </c>
      <c r="B34" t="s">
        <v>45911</v>
      </c>
      <c r="C34" t="s">
        <v>14433</v>
      </c>
    </row>
    <row r="35" spans="1:6">
      <c r="A35" t="s">
        <v>45913</v>
      </c>
      <c r="B35" t="s">
        <v>45914</v>
      </c>
      <c r="C35" t="s">
        <v>45915</v>
      </c>
    </row>
    <row r="36" spans="1:6">
      <c r="A36" t="s">
        <v>45916</v>
      </c>
      <c r="B36" t="s">
        <v>45917</v>
      </c>
      <c r="C36" t="s">
        <v>23068</v>
      </c>
      <c r="D36" t="s">
        <v>23047</v>
      </c>
      <c r="E36" t="s">
        <v>607</v>
      </c>
    </row>
    <row r="37" spans="1:6">
      <c r="A37" t="s">
        <v>45918</v>
      </c>
      <c r="B37" t="s">
        <v>45919</v>
      </c>
      <c r="C37" t="s">
        <v>597</v>
      </c>
    </row>
    <row r="38" spans="1:6">
      <c r="A38" t="s">
        <v>45920</v>
      </c>
      <c r="B38" t="s">
        <v>45919</v>
      </c>
      <c r="C38" t="s">
        <v>502</v>
      </c>
    </row>
    <row r="39" spans="1:6">
      <c r="A39" t="s">
        <v>535</v>
      </c>
      <c r="B39" t="s">
        <v>45919</v>
      </c>
      <c r="C39" t="s">
        <v>534</v>
      </c>
    </row>
    <row r="40" spans="1:6">
      <c r="A40" t="s">
        <v>45921</v>
      </c>
      <c r="B40" t="s">
        <v>45919</v>
      </c>
      <c r="C40" t="s">
        <v>434</v>
      </c>
    </row>
    <row r="41" spans="1:6">
      <c r="A41" t="s">
        <v>45922</v>
      </c>
      <c r="B41" t="s">
        <v>45919</v>
      </c>
      <c r="C41" t="s">
        <v>577</v>
      </c>
    </row>
    <row r="42" spans="1:6">
      <c r="A42" t="s">
        <v>45923</v>
      </c>
      <c r="B42" t="s">
        <v>45919</v>
      </c>
      <c r="C42" t="s">
        <v>445</v>
      </c>
    </row>
    <row r="43" spans="1:6">
      <c r="A43" t="s">
        <v>867</v>
      </c>
      <c r="B43" t="s">
        <v>45924</v>
      </c>
      <c r="C43" t="s">
        <v>866</v>
      </c>
    </row>
    <row r="44" spans="1:6">
      <c r="A44" t="s">
        <v>45925</v>
      </c>
      <c r="B44" t="s">
        <v>45926</v>
      </c>
      <c r="C44" t="s">
        <v>40777</v>
      </c>
    </row>
    <row r="45" spans="1:6">
      <c r="A45" t="s">
        <v>45927</v>
      </c>
      <c r="B45" t="s">
        <v>45926</v>
      </c>
      <c r="C45" t="s">
        <v>40382</v>
      </c>
      <c r="D45" t="s">
        <v>40682</v>
      </c>
      <c r="E45" t="s">
        <v>33969</v>
      </c>
      <c r="F45" t="s">
        <v>40784</v>
      </c>
    </row>
    <row r="46" spans="1:6">
      <c r="A46" t="s">
        <v>45928</v>
      </c>
      <c r="B46" t="s">
        <v>45926</v>
      </c>
      <c r="C46" t="s">
        <v>40445</v>
      </c>
    </row>
    <row r="47" spans="1:6">
      <c r="A47" t="s">
        <v>45929</v>
      </c>
      <c r="B47" t="s">
        <v>45926</v>
      </c>
      <c r="C47" t="s">
        <v>40457</v>
      </c>
    </row>
    <row r="48" spans="1:6">
      <c r="A48" t="s">
        <v>45930</v>
      </c>
      <c r="B48" t="s">
        <v>45926</v>
      </c>
      <c r="C48" t="s">
        <v>40896</v>
      </c>
    </row>
    <row r="49" spans="1:5">
      <c r="A49" t="s">
        <v>45931</v>
      </c>
      <c r="B49" t="s">
        <v>45932</v>
      </c>
      <c r="C49" t="s">
        <v>6565</v>
      </c>
    </row>
    <row r="50" spans="1:5">
      <c r="A50" t="s">
        <v>45933</v>
      </c>
      <c r="B50" t="s">
        <v>45932</v>
      </c>
      <c r="C50" t="s">
        <v>16188</v>
      </c>
    </row>
    <row r="51" spans="1:5">
      <c r="A51" t="s">
        <v>45934</v>
      </c>
      <c r="B51" t="s">
        <v>45932</v>
      </c>
      <c r="C51" t="s">
        <v>16203</v>
      </c>
    </row>
    <row r="52" spans="1:5">
      <c r="A52" t="s">
        <v>45935</v>
      </c>
      <c r="B52" t="s">
        <v>45932</v>
      </c>
      <c r="C52" t="s">
        <v>10016</v>
      </c>
    </row>
    <row r="53" spans="1:5">
      <c r="A53" t="s">
        <v>45936</v>
      </c>
      <c r="B53" t="s">
        <v>45932</v>
      </c>
      <c r="C53" t="s">
        <v>13852</v>
      </c>
    </row>
    <row r="54" spans="1:5">
      <c r="A54" t="s">
        <v>45937</v>
      </c>
      <c r="B54" t="s">
        <v>45932</v>
      </c>
      <c r="C54" t="s">
        <v>623</v>
      </c>
      <c r="D54" t="s">
        <v>13841</v>
      </c>
      <c r="E54" t="s">
        <v>20670</v>
      </c>
    </row>
    <row r="55" spans="1:5">
      <c r="A55" t="s">
        <v>45938</v>
      </c>
      <c r="B55" t="s">
        <v>45939</v>
      </c>
      <c r="C55" t="s">
        <v>15932</v>
      </c>
    </row>
    <row r="56" spans="1:5">
      <c r="A56" t="s">
        <v>45940</v>
      </c>
      <c r="B56" t="s">
        <v>45941</v>
      </c>
      <c r="C56" t="s">
        <v>33687</v>
      </c>
    </row>
    <row r="57" spans="1:5">
      <c r="A57" t="s">
        <v>45942</v>
      </c>
      <c r="B57" t="s">
        <v>45941</v>
      </c>
      <c r="C57" t="s">
        <v>34404</v>
      </c>
    </row>
    <row r="58" spans="1:5">
      <c r="A58" t="s">
        <v>45943</v>
      </c>
      <c r="B58" t="s">
        <v>45941</v>
      </c>
      <c r="C58" t="s">
        <v>34410</v>
      </c>
    </row>
    <row r="59" spans="1:5">
      <c r="A59" t="s">
        <v>45944</v>
      </c>
      <c r="B59" t="s">
        <v>45941</v>
      </c>
      <c r="C59" t="s">
        <v>34407</v>
      </c>
    </row>
    <row r="60" spans="1:5">
      <c r="A60" t="s">
        <v>45945</v>
      </c>
      <c r="B60" t="s">
        <v>45941</v>
      </c>
      <c r="C60" t="s">
        <v>34822</v>
      </c>
    </row>
    <row r="61" spans="1:5">
      <c r="A61" t="s">
        <v>45946</v>
      </c>
      <c r="B61" t="s">
        <v>45941</v>
      </c>
      <c r="C61" t="s">
        <v>34125</v>
      </c>
    </row>
    <row r="62" spans="1:5">
      <c r="A62" t="s">
        <v>45947</v>
      </c>
      <c r="B62" t="s">
        <v>45941</v>
      </c>
      <c r="C62" t="s">
        <v>34418</v>
      </c>
    </row>
    <row r="63" spans="1:5">
      <c r="A63" t="s">
        <v>45948</v>
      </c>
      <c r="B63" t="s">
        <v>45949</v>
      </c>
      <c r="C63" t="s">
        <v>588</v>
      </c>
    </row>
    <row r="64" spans="1:5">
      <c r="A64" t="s">
        <v>45950</v>
      </c>
      <c r="B64" t="s">
        <v>45949</v>
      </c>
      <c r="C64" t="s">
        <v>546</v>
      </c>
    </row>
    <row r="65" spans="1:18">
      <c r="A65" t="s">
        <v>45951</v>
      </c>
      <c r="B65" t="s">
        <v>45952</v>
      </c>
      <c r="C65" t="s">
        <v>27635</v>
      </c>
    </row>
    <row r="66" spans="1:18">
      <c r="A66" t="s">
        <v>45953</v>
      </c>
      <c r="B66" t="s">
        <v>45954</v>
      </c>
      <c r="C66" t="s">
        <v>25745</v>
      </c>
    </row>
    <row r="67" spans="1:18">
      <c r="A67" t="s">
        <v>45955</v>
      </c>
      <c r="B67" t="s">
        <v>45956</v>
      </c>
      <c r="C67" t="s">
        <v>41094</v>
      </c>
      <c r="D67" t="s">
        <v>399</v>
      </c>
      <c r="E67" t="s">
        <v>611</v>
      </c>
      <c r="F67" t="s">
        <v>22437</v>
      </c>
      <c r="G67" t="s">
        <v>41070</v>
      </c>
      <c r="H67" t="s">
        <v>41103</v>
      </c>
      <c r="I67" t="s">
        <v>41105</v>
      </c>
      <c r="J67" t="s">
        <v>34745</v>
      </c>
      <c r="K67" t="s">
        <v>33984</v>
      </c>
      <c r="L67" t="s">
        <v>41065</v>
      </c>
      <c r="M67" t="s">
        <v>34313</v>
      </c>
      <c r="N67" t="s">
        <v>35273</v>
      </c>
      <c r="O67" t="s">
        <v>41082</v>
      </c>
      <c r="P67" t="s">
        <v>41085</v>
      </c>
      <c r="Q67" t="s">
        <v>33881</v>
      </c>
      <c r="R67" t="s">
        <v>35774</v>
      </c>
    </row>
    <row r="68" spans="1:18">
      <c r="A68" t="s">
        <v>45957</v>
      </c>
      <c r="B68" t="s">
        <v>45958</v>
      </c>
      <c r="C68" t="s">
        <v>22717</v>
      </c>
    </row>
    <row r="69" spans="1:18">
      <c r="A69" t="s">
        <v>45959</v>
      </c>
      <c r="B69" t="s">
        <v>45960</v>
      </c>
      <c r="C69" t="s">
        <v>29953</v>
      </c>
    </row>
    <row r="70" spans="1:18">
      <c r="A70" t="s">
        <v>45961</v>
      </c>
      <c r="B70" t="s">
        <v>45962</v>
      </c>
      <c r="C70" t="s">
        <v>751</v>
      </c>
    </row>
    <row r="71" spans="1:18">
      <c r="A71" t="s">
        <v>45963</v>
      </c>
      <c r="B71" t="s">
        <v>45964</v>
      </c>
      <c r="C71" t="s">
        <v>29069</v>
      </c>
    </row>
    <row r="72" spans="1:18">
      <c r="A72" t="s">
        <v>45965</v>
      </c>
      <c r="B72" t="s">
        <v>45966</v>
      </c>
      <c r="C72" t="s">
        <v>34825</v>
      </c>
    </row>
    <row r="73" spans="1:18">
      <c r="A73" t="s">
        <v>45967</v>
      </c>
      <c r="B73" t="s">
        <v>45968</v>
      </c>
      <c r="C73" t="s">
        <v>825</v>
      </c>
    </row>
    <row r="74" spans="1:18">
      <c r="A74" t="s">
        <v>45969</v>
      </c>
      <c r="B74" t="s">
        <v>45958</v>
      </c>
      <c r="C74" t="s">
        <v>29723</v>
      </c>
    </row>
    <row r="75" spans="1:18">
      <c r="A75" t="s">
        <v>45970</v>
      </c>
      <c r="B75" t="s">
        <v>45971</v>
      </c>
      <c r="C75" t="s">
        <v>966</v>
      </c>
    </row>
    <row r="76" spans="1:18">
      <c r="A76" t="s">
        <v>45972</v>
      </c>
      <c r="B76" t="s">
        <v>45971</v>
      </c>
      <c r="C76" t="s">
        <v>956</v>
      </c>
    </row>
    <row r="77" spans="1:18">
      <c r="A77" t="s">
        <v>45973</v>
      </c>
      <c r="B77" t="s">
        <v>45971</v>
      </c>
      <c r="C77" t="s">
        <v>945</v>
      </c>
    </row>
    <row r="78" spans="1:18">
      <c r="A78" t="s">
        <v>45974</v>
      </c>
      <c r="B78" t="s">
        <v>45971</v>
      </c>
      <c r="C78" t="s">
        <v>997</v>
      </c>
    </row>
    <row r="79" spans="1:18">
      <c r="A79" t="s">
        <v>45975</v>
      </c>
      <c r="B79" t="s">
        <v>45971</v>
      </c>
      <c r="C79" t="s">
        <v>986</v>
      </c>
    </row>
    <row r="80" spans="1:18">
      <c r="A80" t="s">
        <v>1009</v>
      </c>
      <c r="B80" t="s">
        <v>45971</v>
      </c>
      <c r="C80" t="s">
        <v>1008</v>
      </c>
    </row>
    <row r="81" spans="1:11">
      <c r="A81" t="s">
        <v>45976</v>
      </c>
      <c r="B81" t="s">
        <v>45971</v>
      </c>
      <c r="C81" t="s">
        <v>1019</v>
      </c>
    </row>
    <row r="82" spans="1:11">
      <c r="A82" t="s">
        <v>45977</v>
      </c>
      <c r="B82" t="s">
        <v>45971</v>
      </c>
      <c r="C82" t="s">
        <v>23396</v>
      </c>
    </row>
    <row r="83" spans="1:11">
      <c r="A83" t="s">
        <v>45978</v>
      </c>
      <c r="B83" t="s">
        <v>45971</v>
      </c>
      <c r="C83" t="s">
        <v>976</v>
      </c>
    </row>
    <row r="84" spans="1:11">
      <c r="A84" t="s">
        <v>45979</v>
      </c>
      <c r="B84" t="s">
        <v>45980</v>
      </c>
      <c r="C84" t="s">
        <v>3424</v>
      </c>
      <c r="D84" t="s">
        <v>1052</v>
      </c>
      <c r="E84" t="s">
        <v>1040</v>
      </c>
      <c r="F84" t="s">
        <v>1109</v>
      </c>
      <c r="G84" t="s">
        <v>33378</v>
      </c>
      <c r="H84" t="s">
        <v>1085</v>
      </c>
      <c r="I84" t="s">
        <v>27667</v>
      </c>
      <c r="J84" t="s">
        <v>1097</v>
      </c>
      <c r="K84" t="s">
        <v>1120</v>
      </c>
    </row>
    <row r="85" spans="1:11">
      <c r="A85" t="s">
        <v>1161</v>
      </c>
      <c r="B85" t="s">
        <v>45980</v>
      </c>
      <c r="C85" t="s">
        <v>1160</v>
      </c>
    </row>
    <row r="86" spans="1:11">
      <c r="A86" t="s">
        <v>1153</v>
      </c>
      <c r="B86" t="s">
        <v>45980</v>
      </c>
      <c r="C86" t="s">
        <v>1152</v>
      </c>
    </row>
    <row r="87" spans="1:11">
      <c r="A87" t="s">
        <v>45981</v>
      </c>
      <c r="B87" t="s">
        <v>45980</v>
      </c>
      <c r="C87" t="s">
        <v>1131</v>
      </c>
    </row>
    <row r="88" spans="1:11">
      <c r="A88" t="s">
        <v>45982</v>
      </c>
      <c r="B88" t="s">
        <v>45980</v>
      </c>
      <c r="C88" t="s">
        <v>1142</v>
      </c>
    </row>
    <row r="89" spans="1:11">
      <c r="A89" t="s">
        <v>45983</v>
      </c>
      <c r="B89" t="s">
        <v>45980</v>
      </c>
      <c r="C89" t="s">
        <v>1063</v>
      </c>
    </row>
    <row r="90" spans="1:11">
      <c r="A90" t="s">
        <v>1169</v>
      </c>
      <c r="B90" t="s">
        <v>45980</v>
      </c>
      <c r="C90" t="s">
        <v>1168</v>
      </c>
    </row>
    <row r="91" spans="1:11">
      <c r="A91" t="s">
        <v>45984</v>
      </c>
      <c r="B91" t="s">
        <v>45985</v>
      </c>
      <c r="C91" t="s">
        <v>25206</v>
      </c>
    </row>
    <row r="92" spans="1:11">
      <c r="A92" t="s">
        <v>45986</v>
      </c>
      <c r="B92" t="s">
        <v>45987</v>
      </c>
      <c r="C92" t="s">
        <v>687</v>
      </c>
    </row>
    <row r="93" spans="1:11">
      <c r="A93" t="s">
        <v>45988</v>
      </c>
      <c r="B93" t="s">
        <v>45989</v>
      </c>
      <c r="C93" t="s">
        <v>44304</v>
      </c>
    </row>
    <row r="94" spans="1:11">
      <c r="A94" t="s">
        <v>45990</v>
      </c>
      <c r="B94" t="s">
        <v>45989</v>
      </c>
      <c r="C94" t="s">
        <v>44723</v>
      </c>
      <c r="D94" t="s">
        <v>34094</v>
      </c>
    </row>
    <row r="95" spans="1:11">
      <c r="A95" t="s">
        <v>45991</v>
      </c>
      <c r="B95" t="s">
        <v>45989</v>
      </c>
      <c r="C95" t="s">
        <v>34551</v>
      </c>
    </row>
    <row r="96" spans="1:11">
      <c r="A96" t="s">
        <v>45992</v>
      </c>
      <c r="B96" t="s">
        <v>45989</v>
      </c>
      <c r="C96" t="s">
        <v>36910</v>
      </c>
    </row>
    <row r="97" spans="1:13">
      <c r="A97" t="s">
        <v>45993</v>
      </c>
      <c r="B97" t="s">
        <v>45989</v>
      </c>
      <c r="C97" t="s">
        <v>23416</v>
      </c>
    </row>
    <row r="98" spans="1:13">
      <c r="A98" t="s">
        <v>45994</v>
      </c>
      <c r="B98" t="s">
        <v>45960</v>
      </c>
      <c r="C98" t="s">
        <v>29764</v>
      </c>
      <c r="D98" t="s">
        <v>29897</v>
      </c>
    </row>
    <row r="99" spans="1:13">
      <c r="A99" t="s">
        <v>45995</v>
      </c>
      <c r="B99" t="s">
        <v>45996</v>
      </c>
      <c r="C99" t="s">
        <v>28146</v>
      </c>
      <c r="D99" t="s">
        <v>29981</v>
      </c>
    </row>
    <row r="100" spans="1:13">
      <c r="A100" t="s">
        <v>45997</v>
      </c>
      <c r="B100" t="s">
        <v>45989</v>
      </c>
      <c r="C100" t="s">
        <v>33677</v>
      </c>
    </row>
    <row r="101" spans="1:13">
      <c r="A101" t="s">
        <v>45998</v>
      </c>
      <c r="B101" t="s">
        <v>45989</v>
      </c>
      <c r="C101" t="s">
        <v>37867</v>
      </c>
    </row>
    <row r="102" spans="1:13">
      <c r="A102" t="s">
        <v>45999</v>
      </c>
      <c r="B102" t="s">
        <v>45989</v>
      </c>
      <c r="C102" t="s">
        <v>38530</v>
      </c>
    </row>
    <row r="103" spans="1:13">
      <c r="A103" t="s">
        <v>46000</v>
      </c>
      <c r="B103" t="s">
        <v>45989</v>
      </c>
      <c r="C103" t="s">
        <v>36345</v>
      </c>
    </row>
    <row r="104" spans="1:13">
      <c r="A104" t="s">
        <v>46001</v>
      </c>
      <c r="B104" t="s">
        <v>45989</v>
      </c>
      <c r="C104" t="s">
        <v>45229</v>
      </c>
      <c r="D104" t="s">
        <v>33685</v>
      </c>
      <c r="E104" t="s">
        <v>34828</v>
      </c>
      <c r="F104" t="s">
        <v>44033</v>
      </c>
      <c r="G104" t="s">
        <v>43435</v>
      </c>
      <c r="H104" t="s">
        <v>33673</v>
      </c>
      <c r="I104" t="s">
        <v>43503</v>
      </c>
      <c r="J104" t="s">
        <v>43506</v>
      </c>
      <c r="K104" t="s">
        <v>43509</v>
      </c>
      <c r="L104" t="s">
        <v>33603</v>
      </c>
      <c r="M104" t="s">
        <v>43512</v>
      </c>
    </row>
    <row r="105" spans="1:13">
      <c r="A105" t="s">
        <v>46002</v>
      </c>
      <c r="B105" t="s">
        <v>46003</v>
      </c>
      <c r="C105" t="s">
        <v>36312</v>
      </c>
    </row>
    <row r="106" spans="1:13">
      <c r="A106" t="s">
        <v>46004</v>
      </c>
      <c r="B106" t="s">
        <v>45989</v>
      </c>
      <c r="C106" t="s">
        <v>33878</v>
      </c>
    </row>
    <row r="107" spans="1:13">
      <c r="A107" t="s">
        <v>46005</v>
      </c>
      <c r="B107" t="s">
        <v>46006</v>
      </c>
      <c r="C107" t="s">
        <v>771</v>
      </c>
    </row>
    <row r="108" spans="1:13">
      <c r="A108" t="s">
        <v>46007</v>
      </c>
      <c r="B108" t="s">
        <v>427</v>
      </c>
      <c r="C108" t="s">
        <v>34608</v>
      </c>
    </row>
    <row r="109" spans="1:13">
      <c r="A109" t="s">
        <v>46008</v>
      </c>
      <c r="B109" t="s">
        <v>427</v>
      </c>
      <c r="C109" t="s">
        <v>33981</v>
      </c>
      <c r="D109" t="s">
        <v>33840</v>
      </c>
      <c r="E109" t="s">
        <v>43629</v>
      </c>
      <c r="F109" t="s">
        <v>43632</v>
      </c>
    </row>
    <row r="110" spans="1:13">
      <c r="A110" t="s">
        <v>46009</v>
      </c>
      <c r="B110" t="s">
        <v>46010</v>
      </c>
      <c r="C110" t="s">
        <v>642</v>
      </c>
      <c r="D110" t="s">
        <v>653</v>
      </c>
    </row>
    <row r="111" spans="1:13">
      <c r="A111" t="s">
        <v>665</v>
      </c>
      <c r="B111" t="s">
        <v>46010</v>
      </c>
      <c r="C111" t="s">
        <v>664</v>
      </c>
    </row>
    <row r="112" spans="1:13">
      <c r="A112" t="s">
        <v>46011</v>
      </c>
      <c r="B112" t="s">
        <v>46012</v>
      </c>
      <c r="C112" t="s">
        <v>32919</v>
      </c>
    </row>
    <row r="113" spans="1:8">
      <c r="A113" t="s">
        <v>46013</v>
      </c>
      <c r="B113" t="s">
        <v>46014</v>
      </c>
      <c r="C113" t="s">
        <v>740</v>
      </c>
    </row>
    <row r="114" spans="1:8">
      <c r="A114" t="s">
        <v>46015</v>
      </c>
      <c r="B114" t="s">
        <v>46016</v>
      </c>
      <c r="C114" t="s">
        <v>3185</v>
      </c>
    </row>
    <row r="115" spans="1:8">
      <c r="A115" t="s">
        <v>46017</v>
      </c>
      <c r="B115" t="s">
        <v>46016</v>
      </c>
      <c r="C115" t="s">
        <v>9323</v>
      </c>
    </row>
    <row r="116" spans="1:8">
      <c r="A116" t="s">
        <v>46018</v>
      </c>
      <c r="B116" t="s">
        <v>46019</v>
      </c>
      <c r="C116" t="s">
        <v>34149</v>
      </c>
    </row>
    <row r="117" spans="1:8">
      <c r="A117" t="s">
        <v>46020</v>
      </c>
      <c r="B117" t="s">
        <v>46019</v>
      </c>
      <c r="C117" t="s">
        <v>35771</v>
      </c>
    </row>
    <row r="118" spans="1:8">
      <c r="A118" t="s">
        <v>46021</v>
      </c>
      <c r="B118" t="s">
        <v>46019</v>
      </c>
      <c r="C118" t="s">
        <v>35595</v>
      </c>
    </row>
    <row r="119" spans="1:8">
      <c r="A119" t="s">
        <v>46022</v>
      </c>
      <c r="B119" t="s">
        <v>46019</v>
      </c>
      <c r="C119" t="s">
        <v>1194</v>
      </c>
    </row>
    <row r="120" spans="1:8">
      <c r="A120" t="s">
        <v>46023</v>
      </c>
      <c r="B120" t="s">
        <v>45956</v>
      </c>
      <c r="C120" t="s">
        <v>23040</v>
      </c>
      <c r="D120" t="s">
        <v>33772</v>
      </c>
      <c r="E120" t="s">
        <v>20510</v>
      </c>
    </row>
    <row r="121" spans="1:8">
      <c r="A121" t="s">
        <v>46024</v>
      </c>
      <c r="B121" t="s">
        <v>46025</v>
      </c>
      <c r="C121" t="s">
        <v>804</v>
      </c>
    </row>
    <row r="122" spans="1:8">
      <c r="A122" t="s">
        <v>46026</v>
      </c>
      <c r="B122" t="s">
        <v>46027</v>
      </c>
      <c r="C122" t="s">
        <v>815</v>
      </c>
    </row>
    <row r="123" spans="1:8">
      <c r="A123" t="s">
        <v>46028</v>
      </c>
      <c r="B123" t="s">
        <v>46029</v>
      </c>
      <c r="C123" t="s">
        <v>27497</v>
      </c>
    </row>
    <row r="124" spans="1:8">
      <c r="A124" t="s">
        <v>46030</v>
      </c>
      <c r="B124" t="s">
        <v>45911</v>
      </c>
      <c r="C124" t="s">
        <v>10871</v>
      </c>
    </row>
    <row r="125" spans="1:8">
      <c r="A125" t="s">
        <v>46031</v>
      </c>
      <c r="B125" t="s">
        <v>46032</v>
      </c>
      <c r="C125" t="s">
        <v>29074</v>
      </c>
      <c r="D125" t="s">
        <v>33715</v>
      </c>
      <c r="E125" t="s">
        <v>33762</v>
      </c>
      <c r="F125" t="s">
        <v>33765</v>
      </c>
      <c r="G125" t="s">
        <v>33768</v>
      </c>
      <c r="H125" t="s">
        <v>33783</v>
      </c>
    </row>
    <row r="126" spans="1:8">
      <c r="A126" t="s">
        <v>46033</v>
      </c>
      <c r="B126" t="s">
        <v>46034</v>
      </c>
      <c r="C126" t="s">
        <v>34128</v>
      </c>
    </row>
    <row r="127" spans="1:8">
      <c r="A127" t="s">
        <v>46035</v>
      </c>
      <c r="B127" t="s">
        <v>46036</v>
      </c>
      <c r="C127" t="s">
        <v>36893</v>
      </c>
    </row>
    <row r="128" spans="1:8">
      <c r="A128" t="s">
        <v>46037</v>
      </c>
      <c r="B128" t="s">
        <v>46038</v>
      </c>
      <c r="C128" t="s">
        <v>36897</v>
      </c>
    </row>
    <row r="129" spans="1:5">
      <c r="A129" t="s">
        <v>46039</v>
      </c>
      <c r="B129" t="s">
        <v>46040</v>
      </c>
      <c r="C129" t="s">
        <v>25502</v>
      </c>
    </row>
    <row r="130" spans="1:5">
      <c r="A130" t="s">
        <v>46041</v>
      </c>
      <c r="B130" t="s">
        <v>46040</v>
      </c>
      <c r="C130" t="s">
        <v>25506</v>
      </c>
    </row>
    <row r="131" spans="1:5">
      <c r="A131" t="s">
        <v>46042</v>
      </c>
      <c r="B131" t="s">
        <v>46043</v>
      </c>
      <c r="C131" t="s">
        <v>34065</v>
      </c>
    </row>
    <row r="132" spans="1:5">
      <c r="A132" t="s">
        <v>46044</v>
      </c>
      <c r="B132" t="s">
        <v>46043</v>
      </c>
      <c r="C132" t="s">
        <v>40407</v>
      </c>
    </row>
    <row r="133" spans="1:5">
      <c r="A133" t="s">
        <v>46045</v>
      </c>
      <c r="B133" t="s">
        <v>46046</v>
      </c>
      <c r="C133" t="s">
        <v>698</v>
      </c>
    </row>
    <row r="134" spans="1:5">
      <c r="A134" t="s">
        <v>46047</v>
      </c>
      <c r="B134" t="s">
        <v>46048</v>
      </c>
      <c r="C134" t="s">
        <v>4562</v>
      </c>
    </row>
    <row r="135" spans="1:5">
      <c r="A135" t="s">
        <v>46049</v>
      </c>
      <c r="B135" t="s">
        <v>46048</v>
      </c>
      <c r="C135" t="s">
        <v>932</v>
      </c>
      <c r="D135" t="s">
        <v>5237</v>
      </c>
      <c r="E135" t="s">
        <v>515</v>
      </c>
    </row>
    <row r="136" spans="1:5">
      <c r="A136" t="s">
        <v>35860</v>
      </c>
      <c r="B136" t="s">
        <v>46050</v>
      </c>
      <c r="C136" t="s">
        <v>38268</v>
      </c>
    </row>
    <row r="137" spans="1:5">
      <c r="A137" t="s">
        <v>46051</v>
      </c>
      <c r="B137" t="s">
        <v>46052</v>
      </c>
      <c r="C137" t="s">
        <v>34755</v>
      </c>
    </row>
    <row r="138" spans="1:5">
      <c r="A138" t="s">
        <v>46053</v>
      </c>
      <c r="B138" t="s">
        <v>45896</v>
      </c>
      <c r="C138" t="s">
        <v>23949</v>
      </c>
    </row>
    <row r="139" spans="1:5">
      <c r="A139" t="s">
        <v>46054</v>
      </c>
      <c r="B139" t="s">
        <v>45896</v>
      </c>
      <c r="C139" t="s">
        <v>22484</v>
      </c>
    </row>
    <row r="140" spans="1:5">
      <c r="A140" t="s">
        <v>46055</v>
      </c>
      <c r="B140" t="s">
        <v>45896</v>
      </c>
      <c r="C140" t="s">
        <v>23253</v>
      </c>
    </row>
    <row r="141" spans="1:5">
      <c r="A141" t="s">
        <v>46056</v>
      </c>
      <c r="B141" t="s">
        <v>45896</v>
      </c>
      <c r="C141" t="s">
        <v>26653</v>
      </c>
    </row>
    <row r="142" spans="1:5">
      <c r="A142" t="s">
        <v>46057</v>
      </c>
      <c r="B142" t="s">
        <v>45896</v>
      </c>
      <c r="C142" t="s">
        <v>22390</v>
      </c>
    </row>
    <row r="143" spans="1:5">
      <c r="A143" t="s">
        <v>46058</v>
      </c>
      <c r="B143" t="s">
        <v>46059</v>
      </c>
      <c r="C143" t="s">
        <v>22690</v>
      </c>
      <c r="D143" t="s">
        <v>731</v>
      </c>
    </row>
    <row r="144" spans="1:5">
      <c r="A144" t="s">
        <v>44102</v>
      </c>
      <c r="B144" t="s">
        <v>45896</v>
      </c>
      <c r="C144" t="s">
        <v>44103</v>
      </c>
    </row>
    <row r="145" spans="1:9">
      <c r="A145" t="s">
        <v>46060</v>
      </c>
      <c r="B145" t="s">
        <v>45896</v>
      </c>
      <c r="C145" t="s">
        <v>27187</v>
      </c>
    </row>
    <row r="146" spans="1:9">
      <c r="A146" t="s">
        <v>46061</v>
      </c>
      <c r="B146" t="s">
        <v>46010</v>
      </c>
      <c r="C146" t="s">
        <v>41257</v>
      </c>
    </row>
    <row r="147" spans="1:9">
      <c r="A147" t="s">
        <v>46062</v>
      </c>
      <c r="B147" t="s">
        <v>45896</v>
      </c>
      <c r="C147" t="s">
        <v>43572</v>
      </c>
    </row>
    <row r="148" spans="1:9">
      <c r="A148" t="s">
        <v>46063</v>
      </c>
      <c r="B148" t="s">
        <v>45896</v>
      </c>
      <c r="C148" t="s">
        <v>9731</v>
      </c>
      <c r="D148" t="s">
        <v>25643</v>
      </c>
      <c r="E148" t="s">
        <v>43397</v>
      </c>
    </row>
    <row r="149" spans="1:9">
      <c r="A149" t="s">
        <v>46064</v>
      </c>
      <c r="B149" t="s">
        <v>46065</v>
      </c>
      <c r="C149" t="s">
        <v>37448</v>
      </c>
      <c r="D149" t="s">
        <v>35995</v>
      </c>
      <c r="E149" t="s">
        <v>34831</v>
      </c>
      <c r="F149" t="s">
        <v>40355</v>
      </c>
      <c r="G149" t="s">
        <v>33864</v>
      </c>
      <c r="H149" t="s">
        <v>40365</v>
      </c>
      <c r="I149" t="s">
        <v>40866</v>
      </c>
    </row>
    <row r="150" spans="1:9">
      <c r="A150" t="s">
        <v>46066</v>
      </c>
      <c r="B150" t="s">
        <v>46065</v>
      </c>
      <c r="C150" t="s">
        <v>34722</v>
      </c>
    </row>
    <row r="151" spans="1:9">
      <c r="A151" t="s">
        <v>46067</v>
      </c>
      <c r="B151" t="s">
        <v>46065</v>
      </c>
      <c r="C151" t="s">
        <v>34434</v>
      </c>
    </row>
    <row r="152" spans="1:9">
      <c r="A152" t="s">
        <v>46068</v>
      </c>
      <c r="B152" t="s">
        <v>46069</v>
      </c>
      <c r="C152" t="s">
        <v>28773</v>
      </c>
    </row>
    <row r="153" spans="1:9">
      <c r="A153" t="s">
        <v>46070</v>
      </c>
      <c r="B153" t="s">
        <v>45966</v>
      </c>
      <c r="C153" t="s">
        <v>33870</v>
      </c>
      <c r="D153" t="s">
        <v>34157</v>
      </c>
      <c r="E153" t="s">
        <v>37303</v>
      </c>
    </row>
    <row r="154" spans="1:9">
      <c r="A154" t="s">
        <v>46071</v>
      </c>
      <c r="B154" t="s">
        <v>46072</v>
      </c>
      <c r="C154" t="s">
        <v>40412</v>
      </c>
    </row>
    <row r="155" spans="1:9">
      <c r="A155" t="s">
        <v>46073</v>
      </c>
      <c r="B155" t="s">
        <v>45968</v>
      </c>
      <c r="C155" t="s">
        <v>888</v>
      </c>
    </row>
    <row r="156" spans="1:9">
      <c r="A156" t="s">
        <v>46074</v>
      </c>
      <c r="B156" t="s">
        <v>46075</v>
      </c>
      <c r="C156" t="s">
        <v>836</v>
      </c>
    </row>
    <row r="157" spans="1:9">
      <c r="A157" t="s">
        <v>46076</v>
      </c>
      <c r="B157" t="s">
        <v>46077</v>
      </c>
      <c r="C157" t="s">
        <v>16157</v>
      </c>
      <c r="D157" t="s">
        <v>10862</v>
      </c>
    </row>
    <row r="158" spans="1:9">
      <c r="A158" t="s">
        <v>46078</v>
      </c>
      <c r="B158" t="s">
        <v>46079</v>
      </c>
      <c r="C158" t="s">
        <v>27013</v>
      </c>
      <c r="D158" t="s">
        <v>857</v>
      </c>
    </row>
    <row r="159" spans="1:9">
      <c r="A159" t="s">
        <v>46080</v>
      </c>
      <c r="B159" t="s">
        <v>46059</v>
      </c>
      <c r="C159" t="s">
        <v>762</v>
      </c>
    </row>
    <row r="160" spans="1:9">
      <c r="A160" t="s">
        <v>46081</v>
      </c>
      <c r="B160" t="s">
        <v>46082</v>
      </c>
      <c r="C160" t="s">
        <v>676</v>
      </c>
    </row>
    <row r="161" spans="1:5">
      <c r="A161" t="s">
        <v>46083</v>
      </c>
      <c r="B161" t="s">
        <v>46032</v>
      </c>
      <c r="C161" t="s">
        <v>34761</v>
      </c>
      <c r="D161" t="s">
        <v>43698</v>
      </c>
    </row>
    <row r="162" spans="1:5">
      <c r="A162" t="s">
        <v>46084</v>
      </c>
      <c r="B162" t="s">
        <v>46032</v>
      </c>
      <c r="C162" t="s">
        <v>40992</v>
      </c>
    </row>
    <row r="163" spans="1:5">
      <c r="A163" t="s">
        <v>46085</v>
      </c>
      <c r="B163" t="s">
        <v>46032</v>
      </c>
      <c r="C163" t="s">
        <v>37445</v>
      </c>
      <c r="D163" t="s">
        <v>33626</v>
      </c>
      <c r="E163" t="s">
        <v>33909</v>
      </c>
    </row>
    <row r="164" spans="1:5">
      <c r="A164" t="s">
        <v>46086</v>
      </c>
      <c r="B164" t="s">
        <v>46032</v>
      </c>
      <c r="C164" t="s">
        <v>40487</v>
      </c>
    </row>
    <row r="165" spans="1:5">
      <c r="A165" t="s">
        <v>46087</v>
      </c>
      <c r="B165" t="s">
        <v>46088</v>
      </c>
      <c r="C165" t="s">
        <v>876</v>
      </c>
    </row>
    <row r="166" spans="1:5">
      <c r="A166" t="s">
        <v>46089</v>
      </c>
      <c r="B166" t="s">
        <v>46090</v>
      </c>
      <c r="C166" t="s">
        <v>29444</v>
      </c>
    </row>
    <row r="167" spans="1:5">
      <c r="A167" t="s">
        <v>46091</v>
      </c>
      <c r="B167" t="s">
        <v>46092</v>
      </c>
      <c r="C167" t="s">
        <v>22509</v>
      </c>
    </row>
    <row r="168" spans="1:5">
      <c r="A168" t="s">
        <v>46093</v>
      </c>
      <c r="B168" t="s">
        <v>46094</v>
      </c>
      <c r="C168" t="s">
        <v>26234</v>
      </c>
    </row>
    <row r="169" spans="1:5">
      <c r="A169" t="s">
        <v>46095</v>
      </c>
      <c r="B169" t="s">
        <v>46096</v>
      </c>
      <c r="C169" t="s">
        <v>28915</v>
      </c>
    </row>
    <row r="170" spans="1:5">
      <c r="A170" t="s">
        <v>46097</v>
      </c>
      <c r="B170" t="s">
        <v>46094</v>
      </c>
      <c r="C170" t="s">
        <v>781</v>
      </c>
    </row>
    <row r="171" spans="1:5">
      <c r="A171" t="s">
        <v>46098</v>
      </c>
      <c r="B171" t="s">
        <v>46094</v>
      </c>
      <c r="C171" t="s">
        <v>793</v>
      </c>
    </row>
    <row r="172" spans="1:5">
      <c r="A172" t="s">
        <v>46099</v>
      </c>
      <c r="B172" t="s">
        <v>46094</v>
      </c>
      <c r="C172" t="s">
        <v>27264</v>
      </c>
    </row>
    <row r="173" spans="1:5">
      <c r="A173" t="s">
        <v>25911</v>
      </c>
      <c r="B173" t="s">
        <v>46094</v>
      </c>
      <c r="C173" t="s">
        <v>27304</v>
      </c>
    </row>
    <row r="174" spans="1:5">
      <c r="A174" t="s">
        <v>46100</v>
      </c>
      <c r="B174" t="s">
        <v>46094</v>
      </c>
      <c r="C174" t="s">
        <v>9642</v>
      </c>
    </row>
    <row r="175" spans="1:5">
      <c r="A175" t="s">
        <v>46101</v>
      </c>
      <c r="B175" t="s">
        <v>46102</v>
      </c>
      <c r="C175" t="s">
        <v>28192</v>
      </c>
    </row>
    <row r="176" spans="1:5">
      <c r="A176" t="s">
        <v>46103</v>
      </c>
      <c r="B176" t="s">
        <v>46096</v>
      </c>
      <c r="C176" t="s">
        <v>23773</v>
      </c>
    </row>
    <row r="177" spans="1:4">
      <c r="A177" t="s">
        <v>46104</v>
      </c>
      <c r="B177" t="s">
        <v>46105</v>
      </c>
      <c r="C177" t="s">
        <v>44100</v>
      </c>
    </row>
    <row r="178" spans="1:4">
      <c r="A178" t="s">
        <v>46106</v>
      </c>
      <c r="B178" t="s">
        <v>46105</v>
      </c>
      <c r="C178" t="s">
        <v>41145</v>
      </c>
    </row>
    <row r="179" spans="1:4">
      <c r="A179" t="s">
        <v>46107</v>
      </c>
      <c r="B179" t="s">
        <v>46105</v>
      </c>
      <c r="C179" t="s">
        <v>35168</v>
      </c>
    </row>
    <row r="180" spans="1:4">
      <c r="A180" t="s">
        <v>46108</v>
      </c>
      <c r="B180" t="s">
        <v>46109</v>
      </c>
      <c r="C180" t="s">
        <v>24005</v>
      </c>
    </row>
    <row r="181" spans="1:4">
      <c r="A181" t="s">
        <v>46110</v>
      </c>
      <c r="B181" t="s">
        <v>46111</v>
      </c>
      <c r="C181" t="s">
        <v>846</v>
      </c>
    </row>
    <row r="182" spans="1:4">
      <c r="A182" t="s">
        <v>46112</v>
      </c>
      <c r="B182" t="s">
        <v>46092</v>
      </c>
      <c r="C182" t="s">
        <v>25141</v>
      </c>
      <c r="D182" t="s">
        <v>34246</v>
      </c>
    </row>
    <row r="183" spans="1:4">
      <c r="A183" t="s">
        <v>46113</v>
      </c>
      <c r="B183" t="s">
        <v>46092</v>
      </c>
      <c r="C183" t="s">
        <v>25150</v>
      </c>
    </row>
    <row r="184" spans="1:4">
      <c r="A184" t="s">
        <v>46114</v>
      </c>
      <c r="B184" t="s">
        <v>46092</v>
      </c>
      <c r="C184" t="s">
        <v>25080</v>
      </c>
    </row>
    <row r="185" spans="1:4">
      <c r="A185" t="s">
        <v>46115</v>
      </c>
      <c r="B185" t="s">
        <v>46092</v>
      </c>
      <c r="C185" t="s">
        <v>25186</v>
      </c>
    </row>
    <row r="186" spans="1:4">
      <c r="A186" t="s">
        <v>46116</v>
      </c>
      <c r="B186" t="s">
        <v>46092</v>
      </c>
      <c r="C186" t="s">
        <v>25132</v>
      </c>
    </row>
    <row r="187" spans="1:4">
      <c r="A187" t="s">
        <v>46117</v>
      </c>
      <c r="B187" t="s">
        <v>46092</v>
      </c>
      <c r="C187" t="s">
        <v>32904</v>
      </c>
    </row>
    <row r="188" spans="1:4">
      <c r="A188" t="s">
        <v>46118</v>
      </c>
      <c r="B188" t="s">
        <v>46092</v>
      </c>
      <c r="C188" t="s">
        <v>23795</v>
      </c>
    </row>
    <row r="189" spans="1:4">
      <c r="A189" t="s">
        <v>46119</v>
      </c>
      <c r="B189" t="s">
        <v>46092</v>
      </c>
      <c r="C189" t="s">
        <v>24681</v>
      </c>
    </row>
    <row r="190" spans="1:4">
      <c r="A190" t="s">
        <v>46120</v>
      </c>
      <c r="B190" t="s">
        <v>46092</v>
      </c>
      <c r="C190" t="s">
        <v>32916</v>
      </c>
    </row>
    <row r="191" spans="1:4">
      <c r="A191" t="s">
        <v>46121</v>
      </c>
      <c r="B191" t="s">
        <v>46092</v>
      </c>
      <c r="C191" t="s">
        <v>26532</v>
      </c>
    </row>
    <row r="192" spans="1:4">
      <c r="A192" t="s">
        <v>46122</v>
      </c>
      <c r="B192" t="s">
        <v>46092</v>
      </c>
      <c r="C192" t="s">
        <v>32913</v>
      </c>
    </row>
    <row r="193" spans="1:4">
      <c r="A193" t="s">
        <v>46123</v>
      </c>
      <c r="B193" t="s">
        <v>46092</v>
      </c>
      <c r="C193" t="s">
        <v>22876</v>
      </c>
    </row>
    <row r="194" spans="1:4">
      <c r="A194" t="s">
        <v>46124</v>
      </c>
      <c r="B194" t="s">
        <v>46092</v>
      </c>
      <c r="C194" t="s">
        <v>27601</v>
      </c>
    </row>
    <row r="195" spans="1:4">
      <c r="A195" t="s">
        <v>46125</v>
      </c>
      <c r="B195" t="s">
        <v>46092</v>
      </c>
      <c r="C195" t="s">
        <v>24499</v>
      </c>
    </row>
    <row r="196" spans="1:4">
      <c r="A196" t="s">
        <v>46126</v>
      </c>
      <c r="B196" t="s">
        <v>46092</v>
      </c>
      <c r="C196" t="s">
        <v>28944</v>
      </c>
    </row>
    <row r="197" spans="1:4">
      <c r="A197" t="s">
        <v>46127</v>
      </c>
      <c r="B197" t="s">
        <v>46092</v>
      </c>
      <c r="C197" t="s">
        <v>22792</v>
      </c>
    </row>
    <row r="198" spans="1:4">
      <c r="A198" t="s">
        <v>46128</v>
      </c>
      <c r="B198" t="s">
        <v>46092</v>
      </c>
      <c r="C198" t="s">
        <v>22801</v>
      </c>
    </row>
    <row r="199" spans="1:4">
      <c r="A199" t="s">
        <v>46129</v>
      </c>
      <c r="B199" t="s">
        <v>46092</v>
      </c>
      <c r="C199" t="s">
        <v>22795</v>
      </c>
    </row>
    <row r="200" spans="1:4">
      <c r="A200" t="s">
        <v>46130</v>
      </c>
      <c r="B200" t="s">
        <v>46092</v>
      </c>
      <c r="C200" t="s">
        <v>22804</v>
      </c>
    </row>
    <row r="201" spans="1:4">
      <c r="A201" t="s">
        <v>46131</v>
      </c>
      <c r="B201" t="s">
        <v>46092</v>
      </c>
      <c r="C201" t="s">
        <v>22807</v>
      </c>
    </row>
    <row r="202" spans="1:4">
      <c r="A202" t="s">
        <v>46132</v>
      </c>
      <c r="B202" t="s">
        <v>46092</v>
      </c>
      <c r="C202" t="s">
        <v>22789</v>
      </c>
    </row>
    <row r="203" spans="1:4">
      <c r="A203" t="s">
        <v>46133</v>
      </c>
      <c r="B203" t="s">
        <v>46092</v>
      </c>
      <c r="C203" t="s">
        <v>22798</v>
      </c>
    </row>
    <row r="204" spans="1:4">
      <c r="A204" t="s">
        <v>46134</v>
      </c>
      <c r="B204" t="s">
        <v>46092</v>
      </c>
      <c r="C204" t="s">
        <v>25180</v>
      </c>
      <c r="D204" t="s">
        <v>26149</v>
      </c>
    </row>
    <row r="205" spans="1:4">
      <c r="A205" t="s">
        <v>28194</v>
      </c>
      <c r="B205" t="s">
        <v>46092</v>
      </c>
      <c r="C205" t="s">
        <v>28195</v>
      </c>
    </row>
    <row r="206" spans="1:4">
      <c r="A206" t="s">
        <v>46135</v>
      </c>
      <c r="B206" t="s">
        <v>46092</v>
      </c>
      <c r="C206" t="s">
        <v>25760</v>
      </c>
    </row>
    <row r="207" spans="1:4">
      <c r="A207" t="s">
        <v>46136</v>
      </c>
      <c r="B207" t="s">
        <v>46092</v>
      </c>
      <c r="C207" t="s">
        <v>27879</v>
      </c>
    </row>
    <row r="208" spans="1:4">
      <c r="A208" t="s">
        <v>46137</v>
      </c>
      <c r="B208" t="s">
        <v>46092</v>
      </c>
      <c r="C208" t="s">
        <v>27882</v>
      </c>
    </row>
    <row r="209" spans="1:4">
      <c r="A209" t="s">
        <v>46138</v>
      </c>
      <c r="B209" t="s">
        <v>46092</v>
      </c>
      <c r="C209" t="s">
        <v>28029</v>
      </c>
    </row>
    <row r="210" spans="1:4">
      <c r="A210" t="s">
        <v>46139</v>
      </c>
      <c r="B210" t="s">
        <v>46092</v>
      </c>
      <c r="C210" t="s">
        <v>22786</v>
      </c>
    </row>
    <row r="211" spans="1:4">
      <c r="A211" t="s">
        <v>46140</v>
      </c>
      <c r="B211" t="s">
        <v>46092</v>
      </c>
      <c r="C211" t="s">
        <v>25559</v>
      </c>
    </row>
    <row r="212" spans="1:4">
      <c r="A212" t="s">
        <v>46141</v>
      </c>
      <c r="B212" t="s">
        <v>46092</v>
      </c>
      <c r="C212" t="s">
        <v>25074</v>
      </c>
    </row>
    <row r="213" spans="1:4">
      <c r="A213" t="s">
        <v>46142</v>
      </c>
      <c r="B213" t="s">
        <v>46092</v>
      </c>
      <c r="C213" t="s">
        <v>25257</v>
      </c>
    </row>
    <row r="214" spans="1:4">
      <c r="A214" t="s">
        <v>46143</v>
      </c>
      <c r="B214" t="s">
        <v>46092</v>
      </c>
      <c r="C214" t="s">
        <v>26992</v>
      </c>
    </row>
    <row r="215" spans="1:4">
      <c r="A215" t="s">
        <v>46144</v>
      </c>
      <c r="B215" t="s">
        <v>46092</v>
      </c>
      <c r="C215" t="s">
        <v>24859</v>
      </c>
      <c r="D215" t="s">
        <v>25266</v>
      </c>
    </row>
    <row r="216" spans="1:4">
      <c r="A216" t="s">
        <v>46145</v>
      </c>
      <c r="B216" t="s">
        <v>46092</v>
      </c>
      <c r="C216" t="s">
        <v>25106</v>
      </c>
    </row>
    <row r="217" spans="1:4">
      <c r="A217" t="s">
        <v>46146</v>
      </c>
      <c r="B217" t="s">
        <v>46092</v>
      </c>
      <c r="C217" t="s">
        <v>25089</v>
      </c>
    </row>
    <row r="218" spans="1:4">
      <c r="A218" t="s">
        <v>46147</v>
      </c>
      <c r="B218" t="s">
        <v>46092</v>
      </c>
      <c r="C218" t="s">
        <v>25115</v>
      </c>
    </row>
    <row r="219" spans="1:4">
      <c r="A219" t="s">
        <v>46148</v>
      </c>
      <c r="B219" t="s">
        <v>46092</v>
      </c>
      <c r="C219" t="s">
        <v>25118</v>
      </c>
    </row>
    <row r="220" spans="1:4">
      <c r="A220" t="s">
        <v>46149</v>
      </c>
      <c r="B220" t="s">
        <v>46092</v>
      </c>
      <c r="C220" t="s">
        <v>25121</v>
      </c>
    </row>
    <row r="221" spans="1:4">
      <c r="A221" t="s">
        <v>46150</v>
      </c>
      <c r="B221" t="s">
        <v>46092</v>
      </c>
      <c r="C221" t="s">
        <v>25126</v>
      </c>
    </row>
    <row r="222" spans="1:4">
      <c r="A222" t="s">
        <v>46151</v>
      </c>
      <c r="B222" t="s">
        <v>46092</v>
      </c>
      <c r="C222" t="s">
        <v>25156</v>
      </c>
    </row>
    <row r="223" spans="1:4">
      <c r="A223" t="s">
        <v>46152</v>
      </c>
      <c r="B223" t="s">
        <v>46092</v>
      </c>
      <c r="C223" t="s">
        <v>25077</v>
      </c>
    </row>
    <row r="224" spans="1:4">
      <c r="A224" t="s">
        <v>46153</v>
      </c>
      <c r="B224" t="s">
        <v>46092</v>
      </c>
      <c r="C224" t="s">
        <v>25165</v>
      </c>
    </row>
    <row r="225" spans="1:7">
      <c r="A225" t="s">
        <v>46154</v>
      </c>
      <c r="B225" t="s">
        <v>46092</v>
      </c>
      <c r="C225" t="s">
        <v>25263</v>
      </c>
    </row>
    <row r="226" spans="1:7">
      <c r="A226" t="s">
        <v>25277</v>
      </c>
      <c r="B226" t="s">
        <v>46092</v>
      </c>
      <c r="C226" t="s">
        <v>25278</v>
      </c>
    </row>
    <row r="227" spans="1:7">
      <c r="A227" t="s">
        <v>46155</v>
      </c>
      <c r="B227" t="s">
        <v>46092</v>
      </c>
      <c r="C227" t="s">
        <v>25083</v>
      </c>
    </row>
    <row r="228" spans="1:7">
      <c r="A228" t="s">
        <v>25188</v>
      </c>
      <c r="B228" t="s">
        <v>46092</v>
      </c>
      <c r="C228" t="s">
        <v>25189</v>
      </c>
    </row>
    <row r="229" spans="1:7">
      <c r="A229" t="s">
        <v>46156</v>
      </c>
      <c r="B229" t="s">
        <v>46092</v>
      </c>
      <c r="C229" t="s">
        <v>25192</v>
      </c>
    </row>
    <row r="230" spans="1:7">
      <c r="A230" t="s">
        <v>25194</v>
      </c>
      <c r="B230" t="s">
        <v>46092</v>
      </c>
      <c r="C230" t="s">
        <v>25195</v>
      </c>
    </row>
    <row r="231" spans="1:7">
      <c r="A231" t="s">
        <v>46157</v>
      </c>
      <c r="B231" t="s">
        <v>46092</v>
      </c>
      <c r="C231" t="s">
        <v>25209</v>
      </c>
    </row>
    <row r="232" spans="1:7">
      <c r="A232" t="s">
        <v>46158</v>
      </c>
      <c r="B232" t="s">
        <v>46092</v>
      </c>
      <c r="C232" t="s">
        <v>25162</v>
      </c>
    </row>
    <row r="233" spans="1:7">
      <c r="A233" t="s">
        <v>46159</v>
      </c>
      <c r="B233" t="s">
        <v>46092</v>
      </c>
      <c r="C233" t="s">
        <v>25144</v>
      </c>
    </row>
    <row r="234" spans="1:7">
      <c r="A234" t="s">
        <v>46160</v>
      </c>
      <c r="B234" t="s">
        <v>46092</v>
      </c>
      <c r="C234" t="s">
        <v>25069</v>
      </c>
    </row>
    <row r="235" spans="1:7">
      <c r="A235" t="s">
        <v>184</v>
      </c>
      <c r="B235" t="s">
        <v>46092</v>
      </c>
      <c r="C235" t="s">
        <v>23806</v>
      </c>
      <c r="D235" t="s">
        <v>25248</v>
      </c>
      <c r="E235" t="s">
        <v>25254</v>
      </c>
      <c r="F235" t="s">
        <v>27416</v>
      </c>
      <c r="G235" t="s">
        <v>38837</v>
      </c>
    </row>
    <row r="236" spans="1:7">
      <c r="A236" t="s">
        <v>46161</v>
      </c>
      <c r="B236" t="s">
        <v>46092</v>
      </c>
      <c r="C236" t="s">
        <v>25147</v>
      </c>
    </row>
    <row r="237" spans="1:7">
      <c r="A237" t="s">
        <v>46162</v>
      </c>
      <c r="B237" t="s">
        <v>46092</v>
      </c>
      <c r="C237" t="s">
        <v>25168</v>
      </c>
    </row>
    <row r="238" spans="1:7">
      <c r="A238" t="s">
        <v>46163</v>
      </c>
      <c r="B238" t="s">
        <v>46092</v>
      </c>
      <c r="C238" t="s">
        <v>25200</v>
      </c>
    </row>
    <row r="239" spans="1:7">
      <c r="A239" t="s">
        <v>46164</v>
      </c>
      <c r="B239" t="s">
        <v>46092</v>
      </c>
      <c r="C239" t="s">
        <v>25203</v>
      </c>
    </row>
    <row r="240" spans="1:7">
      <c r="A240" t="s">
        <v>46165</v>
      </c>
      <c r="B240" t="s">
        <v>46092</v>
      </c>
      <c r="C240" t="s">
        <v>25129</v>
      </c>
    </row>
    <row r="241" spans="1:3">
      <c r="A241" t="s">
        <v>46166</v>
      </c>
      <c r="B241" t="s">
        <v>46092</v>
      </c>
      <c r="C241" t="s">
        <v>25153</v>
      </c>
    </row>
    <row r="242" spans="1:3">
      <c r="A242" t="s">
        <v>46167</v>
      </c>
      <c r="B242" t="s">
        <v>46092</v>
      </c>
      <c r="C242" t="s">
        <v>25183</v>
      </c>
    </row>
    <row r="243" spans="1:3">
      <c r="A243" t="s">
        <v>30234</v>
      </c>
      <c r="B243" t="s">
        <v>46092</v>
      </c>
      <c r="C243" t="s">
        <v>30235</v>
      </c>
    </row>
    <row r="244" spans="1:3">
      <c r="A244" t="s">
        <v>46168</v>
      </c>
      <c r="B244" t="s">
        <v>46092</v>
      </c>
      <c r="C244" t="s">
        <v>1221</v>
      </c>
    </row>
    <row r="245" spans="1:3">
      <c r="A245" t="s">
        <v>46169</v>
      </c>
      <c r="B245" t="s">
        <v>46092</v>
      </c>
      <c r="C245" t="s">
        <v>30239</v>
      </c>
    </row>
    <row r="246" spans="1:3">
      <c r="A246" t="s">
        <v>46170</v>
      </c>
      <c r="B246" t="s">
        <v>46092</v>
      </c>
      <c r="C246" t="s">
        <v>1230</v>
      </c>
    </row>
    <row r="247" spans="1:3">
      <c r="A247" t="s">
        <v>30242</v>
      </c>
      <c r="B247" t="s">
        <v>46092</v>
      </c>
      <c r="C247" t="s">
        <v>30243</v>
      </c>
    </row>
    <row r="248" spans="1:3">
      <c r="A248" t="s">
        <v>46171</v>
      </c>
      <c r="B248" t="s">
        <v>46092</v>
      </c>
      <c r="C248" t="s">
        <v>1238</v>
      </c>
    </row>
    <row r="249" spans="1:3">
      <c r="A249" t="s">
        <v>46172</v>
      </c>
      <c r="B249" t="s">
        <v>46092</v>
      </c>
      <c r="C249" t="s">
        <v>30247</v>
      </c>
    </row>
    <row r="250" spans="1:3">
      <c r="A250" t="s">
        <v>46173</v>
      </c>
      <c r="B250" t="s">
        <v>46092</v>
      </c>
      <c r="C250" t="s">
        <v>1247</v>
      </c>
    </row>
    <row r="251" spans="1:3">
      <c r="A251" t="s">
        <v>30250</v>
      </c>
      <c r="B251" t="s">
        <v>46092</v>
      </c>
      <c r="C251" t="s">
        <v>30251</v>
      </c>
    </row>
    <row r="252" spans="1:3">
      <c r="A252" t="s">
        <v>46174</v>
      </c>
      <c r="B252" t="s">
        <v>46092</v>
      </c>
      <c r="C252" t="s">
        <v>1292</v>
      </c>
    </row>
    <row r="253" spans="1:3">
      <c r="A253" t="s">
        <v>46175</v>
      </c>
      <c r="B253" t="s">
        <v>46092</v>
      </c>
      <c r="C253" t="s">
        <v>30255</v>
      </c>
    </row>
    <row r="254" spans="1:3">
      <c r="A254" t="s">
        <v>46176</v>
      </c>
      <c r="B254" t="s">
        <v>46092</v>
      </c>
      <c r="C254" t="s">
        <v>1212</v>
      </c>
    </row>
    <row r="255" spans="1:3">
      <c r="A255" t="s">
        <v>46177</v>
      </c>
      <c r="B255" t="s">
        <v>46092</v>
      </c>
      <c r="C255" t="s">
        <v>30259</v>
      </c>
    </row>
    <row r="256" spans="1:3">
      <c r="A256" t="s">
        <v>46178</v>
      </c>
      <c r="B256" t="s">
        <v>46092</v>
      </c>
      <c r="C256" t="s">
        <v>1301</v>
      </c>
    </row>
    <row r="257" spans="1:4">
      <c r="A257" t="s">
        <v>46179</v>
      </c>
      <c r="B257" t="s">
        <v>46092</v>
      </c>
      <c r="C257" t="s">
        <v>30263</v>
      </c>
    </row>
    <row r="258" spans="1:4">
      <c r="A258" t="s">
        <v>46180</v>
      </c>
      <c r="B258" t="s">
        <v>46092</v>
      </c>
      <c r="C258" t="s">
        <v>1254</v>
      </c>
    </row>
    <row r="259" spans="1:4">
      <c r="A259" t="s">
        <v>46181</v>
      </c>
      <c r="B259" t="s">
        <v>46092</v>
      </c>
      <c r="C259" t="s">
        <v>1262</v>
      </c>
    </row>
    <row r="260" spans="1:4">
      <c r="A260" t="s">
        <v>46182</v>
      </c>
      <c r="B260" t="s">
        <v>46092</v>
      </c>
      <c r="C260" t="s">
        <v>1272</v>
      </c>
    </row>
    <row r="261" spans="1:4">
      <c r="A261" t="s">
        <v>46183</v>
      </c>
      <c r="B261" t="s">
        <v>46092</v>
      </c>
      <c r="C261" t="s">
        <v>1282</v>
      </c>
    </row>
    <row r="262" spans="1:4">
      <c r="A262" t="s">
        <v>46184</v>
      </c>
      <c r="B262" t="s">
        <v>46092</v>
      </c>
      <c r="C262" t="s">
        <v>1308</v>
      </c>
    </row>
    <row r="263" spans="1:4">
      <c r="A263" t="s">
        <v>30278</v>
      </c>
      <c r="B263" t="s">
        <v>46092</v>
      </c>
      <c r="C263" t="s">
        <v>30279</v>
      </c>
    </row>
    <row r="264" spans="1:4">
      <c r="A264" t="s">
        <v>46185</v>
      </c>
      <c r="B264" t="s">
        <v>46092</v>
      </c>
      <c r="C264" t="s">
        <v>38793</v>
      </c>
    </row>
    <row r="265" spans="1:4">
      <c r="A265" t="s">
        <v>46186</v>
      </c>
      <c r="B265" t="s">
        <v>46092</v>
      </c>
      <c r="C265" t="s">
        <v>30304</v>
      </c>
      <c r="D265" t="s">
        <v>38800</v>
      </c>
    </row>
    <row r="266" spans="1:4">
      <c r="A266" t="s">
        <v>46187</v>
      </c>
      <c r="B266" t="s">
        <v>46092</v>
      </c>
      <c r="C266" t="s">
        <v>38811</v>
      </c>
      <c r="D266" t="s">
        <v>30273</v>
      </c>
    </row>
    <row r="267" spans="1:4">
      <c r="A267" t="s">
        <v>46188</v>
      </c>
      <c r="B267" t="s">
        <v>45956</v>
      </c>
      <c r="C267" t="s">
        <v>3227</v>
      </c>
    </row>
    <row r="268" spans="1:4">
      <c r="A268" t="s">
        <v>46189</v>
      </c>
      <c r="B268" t="s">
        <v>45956</v>
      </c>
      <c r="C268" t="s">
        <v>3267</v>
      </c>
    </row>
    <row r="269" spans="1:4">
      <c r="A269" t="s">
        <v>46190</v>
      </c>
      <c r="B269" t="s">
        <v>45956</v>
      </c>
      <c r="C269" t="s">
        <v>15793</v>
      </c>
    </row>
    <row r="270" spans="1:4">
      <c r="A270" t="s">
        <v>3232</v>
      </c>
      <c r="B270" t="s">
        <v>45956</v>
      </c>
      <c r="C270" t="s">
        <v>3233</v>
      </c>
    </row>
    <row r="271" spans="1:4">
      <c r="A271" t="s">
        <v>18911</v>
      </c>
      <c r="B271" t="s">
        <v>45956</v>
      </c>
      <c r="C271" t="s">
        <v>719</v>
      </c>
    </row>
    <row r="272" spans="1:4">
      <c r="A272" t="s">
        <v>16164</v>
      </c>
      <c r="B272" t="s">
        <v>45956</v>
      </c>
      <c r="C272" t="s">
        <v>16165</v>
      </c>
    </row>
    <row r="273" spans="1:3">
      <c r="A273" t="s">
        <v>46191</v>
      </c>
      <c r="B273" t="s">
        <v>45956</v>
      </c>
      <c r="C273" t="s">
        <v>1387</v>
      </c>
    </row>
    <row r="274" spans="1:3">
      <c r="A274" t="s">
        <v>46192</v>
      </c>
      <c r="B274" t="s">
        <v>45956</v>
      </c>
      <c r="C274" t="s">
        <v>2383</v>
      </c>
    </row>
    <row r="275" spans="1:3">
      <c r="A275" t="s">
        <v>46193</v>
      </c>
      <c r="B275" t="s">
        <v>45956</v>
      </c>
      <c r="C275" t="s">
        <v>15644</v>
      </c>
    </row>
    <row r="276" spans="1:3">
      <c r="A276" t="s">
        <v>46194</v>
      </c>
      <c r="B276" t="s">
        <v>45956</v>
      </c>
      <c r="C276" t="s">
        <v>15669</v>
      </c>
    </row>
    <row r="277" spans="1:3">
      <c r="A277" t="s">
        <v>46195</v>
      </c>
      <c r="B277" t="s">
        <v>45956</v>
      </c>
      <c r="C277" t="s">
        <v>4304</v>
      </c>
    </row>
    <row r="278" spans="1:3">
      <c r="A278" t="s">
        <v>46196</v>
      </c>
      <c r="B278" t="s">
        <v>45956</v>
      </c>
      <c r="C278" t="s">
        <v>15413</v>
      </c>
    </row>
    <row r="279" spans="1:3">
      <c r="A279" t="s">
        <v>46197</v>
      </c>
      <c r="B279" t="s">
        <v>45956</v>
      </c>
      <c r="C279" t="s">
        <v>3261</v>
      </c>
    </row>
    <row r="280" spans="1:3">
      <c r="A280" t="s">
        <v>46198</v>
      </c>
      <c r="B280" t="s">
        <v>45956</v>
      </c>
      <c r="C280" t="s">
        <v>17477</v>
      </c>
    </row>
    <row r="281" spans="1:3">
      <c r="A281" t="s">
        <v>46199</v>
      </c>
      <c r="B281" t="s">
        <v>45956</v>
      </c>
      <c r="C281" t="s">
        <v>15674</v>
      </c>
    </row>
    <row r="282" spans="1:3">
      <c r="A282" t="s">
        <v>46200</v>
      </c>
      <c r="B282" t="s">
        <v>45956</v>
      </c>
      <c r="C282" t="s">
        <v>11077</v>
      </c>
    </row>
    <row r="283" spans="1:3">
      <c r="A283" t="s">
        <v>46201</v>
      </c>
      <c r="B283" t="s">
        <v>45956</v>
      </c>
      <c r="C283" t="s">
        <v>8037</v>
      </c>
    </row>
    <row r="284" spans="1:3">
      <c r="A284" t="s">
        <v>46202</v>
      </c>
      <c r="B284" t="s">
        <v>45956</v>
      </c>
      <c r="C284" t="s">
        <v>11660</v>
      </c>
    </row>
    <row r="285" spans="1:3">
      <c r="A285" t="s">
        <v>46203</v>
      </c>
      <c r="B285" t="s">
        <v>45956</v>
      </c>
      <c r="C285" t="s">
        <v>34401</v>
      </c>
    </row>
    <row r="286" spans="1:3">
      <c r="A286" t="s">
        <v>46204</v>
      </c>
      <c r="B286" t="s">
        <v>45956</v>
      </c>
      <c r="C286" t="s">
        <v>1281</v>
      </c>
    </row>
    <row r="287" spans="1:3">
      <c r="A287" t="s">
        <v>46205</v>
      </c>
      <c r="B287" t="s">
        <v>45956</v>
      </c>
      <c r="C287" t="s">
        <v>11149</v>
      </c>
    </row>
    <row r="288" spans="1:3">
      <c r="A288" t="s">
        <v>46206</v>
      </c>
      <c r="B288" t="s">
        <v>45956</v>
      </c>
      <c r="C288" t="s">
        <v>792</v>
      </c>
    </row>
    <row r="289" spans="1:4">
      <c r="A289" t="s">
        <v>46207</v>
      </c>
      <c r="B289" t="s">
        <v>45956</v>
      </c>
      <c r="C289" t="s">
        <v>3581</v>
      </c>
    </row>
    <row r="290" spans="1:4">
      <c r="A290" t="s">
        <v>9797</v>
      </c>
      <c r="B290" t="s">
        <v>45956</v>
      </c>
      <c r="C290" t="s">
        <v>9798</v>
      </c>
    </row>
    <row r="291" spans="1:4">
      <c r="A291" t="s">
        <v>46208</v>
      </c>
      <c r="B291" t="s">
        <v>45956</v>
      </c>
      <c r="C291" t="s">
        <v>34398</v>
      </c>
    </row>
    <row r="292" spans="1:4">
      <c r="A292" t="s">
        <v>46209</v>
      </c>
      <c r="B292" t="s">
        <v>45956</v>
      </c>
      <c r="C292" t="s">
        <v>43862</v>
      </c>
    </row>
    <row r="293" spans="1:4">
      <c r="A293" t="s">
        <v>46210</v>
      </c>
      <c r="B293" t="s">
        <v>45956</v>
      </c>
      <c r="C293" t="s">
        <v>34395</v>
      </c>
    </row>
    <row r="294" spans="1:4">
      <c r="A294" t="s">
        <v>46211</v>
      </c>
      <c r="B294" t="s">
        <v>45956</v>
      </c>
      <c r="C294" t="s">
        <v>43854</v>
      </c>
    </row>
    <row r="295" spans="1:4">
      <c r="A295" t="s">
        <v>46212</v>
      </c>
      <c r="B295" t="s">
        <v>45956</v>
      </c>
      <c r="C295" t="s">
        <v>1976</v>
      </c>
    </row>
    <row r="296" spans="1:4">
      <c r="A296" t="s">
        <v>46213</v>
      </c>
      <c r="B296" t="s">
        <v>46016</v>
      </c>
      <c r="C296" t="s">
        <v>3180</v>
      </c>
    </row>
    <row r="297" spans="1:4">
      <c r="A297" t="s">
        <v>46214</v>
      </c>
      <c r="B297" t="s">
        <v>45956</v>
      </c>
      <c r="C297" t="s">
        <v>9893</v>
      </c>
    </row>
    <row r="298" spans="1:4">
      <c r="A298" t="s">
        <v>46215</v>
      </c>
      <c r="B298" t="s">
        <v>45966</v>
      </c>
      <c r="C298" t="s">
        <v>34758</v>
      </c>
      <c r="D298" t="s">
        <v>34782</v>
      </c>
    </row>
    <row r="299" spans="1:4">
      <c r="A299" t="s">
        <v>46216</v>
      </c>
      <c r="B299" t="s">
        <v>45956</v>
      </c>
      <c r="C299" t="s">
        <v>22873</v>
      </c>
    </row>
    <row r="300" spans="1:4">
      <c r="A300" t="s">
        <v>46083</v>
      </c>
      <c r="B300" t="s">
        <v>45956</v>
      </c>
      <c r="C300" t="s">
        <v>6922</v>
      </c>
    </row>
    <row r="301" spans="1:4">
      <c r="A301" t="s">
        <v>46217</v>
      </c>
      <c r="B301" t="s">
        <v>45956</v>
      </c>
      <c r="C301" t="s">
        <v>8832</v>
      </c>
    </row>
    <row r="302" spans="1:4">
      <c r="A302" t="s">
        <v>46218</v>
      </c>
      <c r="B302" t="s">
        <v>45956</v>
      </c>
      <c r="C302" t="s">
        <v>2173</v>
      </c>
    </row>
    <row r="303" spans="1:4">
      <c r="A303" t="s">
        <v>46219</v>
      </c>
      <c r="B303" t="s">
        <v>45956</v>
      </c>
      <c r="C303" t="s">
        <v>2016</v>
      </c>
    </row>
    <row r="304" spans="1:4">
      <c r="A304" t="s">
        <v>46220</v>
      </c>
      <c r="B304" t="s">
        <v>45956</v>
      </c>
      <c r="C304" t="s">
        <v>887</v>
      </c>
    </row>
    <row r="305" spans="1:3">
      <c r="A305" t="s">
        <v>46221</v>
      </c>
      <c r="B305" t="s">
        <v>45956</v>
      </c>
      <c r="C305" t="s">
        <v>37504</v>
      </c>
    </row>
    <row r="306" spans="1:3">
      <c r="A306" t="s">
        <v>46222</v>
      </c>
      <c r="B306" t="s">
        <v>45956</v>
      </c>
      <c r="C306" t="s">
        <v>20591</v>
      </c>
    </row>
    <row r="307" spans="1:3">
      <c r="A307" t="s">
        <v>18915</v>
      </c>
      <c r="B307" t="s">
        <v>45956</v>
      </c>
      <c r="C307" t="s">
        <v>10052</v>
      </c>
    </row>
    <row r="308" spans="1:3">
      <c r="A308" t="s">
        <v>46223</v>
      </c>
      <c r="B308" t="s">
        <v>45956</v>
      </c>
      <c r="C308" t="s">
        <v>20577</v>
      </c>
    </row>
    <row r="309" spans="1:3">
      <c r="A309" t="s">
        <v>46224</v>
      </c>
      <c r="B309" t="s">
        <v>45956</v>
      </c>
      <c r="C309" t="s">
        <v>20584</v>
      </c>
    </row>
    <row r="310" spans="1:3">
      <c r="A310" t="s">
        <v>46225</v>
      </c>
      <c r="B310" t="s">
        <v>45956</v>
      </c>
      <c r="C310" t="s">
        <v>33926</v>
      </c>
    </row>
    <row r="311" spans="1:3">
      <c r="A311" t="s">
        <v>46226</v>
      </c>
      <c r="B311" t="s">
        <v>46019</v>
      </c>
      <c r="C311" t="s">
        <v>34594</v>
      </c>
    </row>
    <row r="312" spans="1:3">
      <c r="A312" t="s">
        <v>46227</v>
      </c>
      <c r="B312" t="s">
        <v>45956</v>
      </c>
      <c r="C312" t="s">
        <v>20570</v>
      </c>
    </row>
    <row r="313" spans="1:3">
      <c r="A313" t="s">
        <v>46228</v>
      </c>
      <c r="B313" t="s">
        <v>45956</v>
      </c>
      <c r="C313" t="s">
        <v>20549</v>
      </c>
    </row>
    <row r="314" spans="1:3">
      <c r="A314" t="s">
        <v>46229</v>
      </c>
      <c r="B314" t="s">
        <v>45956</v>
      </c>
      <c r="C314" t="s">
        <v>20563</v>
      </c>
    </row>
    <row r="315" spans="1:3">
      <c r="A315" t="s">
        <v>46230</v>
      </c>
      <c r="B315" t="s">
        <v>45956</v>
      </c>
      <c r="C315" t="s">
        <v>23013</v>
      </c>
    </row>
    <row r="316" spans="1:3">
      <c r="A316" t="s">
        <v>46231</v>
      </c>
      <c r="B316" t="s">
        <v>45956</v>
      </c>
      <c r="C316" t="s">
        <v>3591</v>
      </c>
    </row>
    <row r="317" spans="1:3">
      <c r="A317" t="s">
        <v>46232</v>
      </c>
      <c r="B317" t="s">
        <v>45956</v>
      </c>
      <c r="C317" t="s">
        <v>412</v>
      </c>
    </row>
    <row r="318" spans="1:3">
      <c r="A318" t="s">
        <v>46233</v>
      </c>
      <c r="B318" t="s">
        <v>45956</v>
      </c>
      <c r="C318" t="s">
        <v>2094</v>
      </c>
    </row>
    <row r="319" spans="1:3">
      <c r="A319" t="s">
        <v>46234</v>
      </c>
      <c r="B319" t="s">
        <v>45956</v>
      </c>
      <c r="C319" t="s">
        <v>10047</v>
      </c>
    </row>
    <row r="320" spans="1:3">
      <c r="A320" t="s">
        <v>46235</v>
      </c>
      <c r="B320" t="s">
        <v>45956</v>
      </c>
      <c r="C320" t="s">
        <v>20631</v>
      </c>
    </row>
    <row r="321" spans="1:5">
      <c r="A321" t="s">
        <v>46236</v>
      </c>
      <c r="B321" t="s">
        <v>45956</v>
      </c>
      <c r="C321" t="s">
        <v>11390</v>
      </c>
      <c r="D321" t="s">
        <v>2250</v>
      </c>
    </row>
    <row r="322" spans="1:5">
      <c r="A322" t="s">
        <v>46237</v>
      </c>
      <c r="B322" t="s">
        <v>45956</v>
      </c>
      <c r="C322" t="s">
        <v>9928</v>
      </c>
      <c r="D322" t="s">
        <v>20641</v>
      </c>
    </row>
    <row r="323" spans="1:5">
      <c r="A323" t="s">
        <v>46238</v>
      </c>
      <c r="B323" t="s">
        <v>45956</v>
      </c>
      <c r="C323" t="s">
        <v>17028</v>
      </c>
    </row>
    <row r="324" spans="1:5">
      <c r="A324" t="s">
        <v>46239</v>
      </c>
      <c r="B324" t="s">
        <v>45956</v>
      </c>
      <c r="C324" t="s">
        <v>17033</v>
      </c>
    </row>
    <row r="325" spans="1:5">
      <c r="A325" t="s">
        <v>46240</v>
      </c>
      <c r="B325" t="s">
        <v>45956</v>
      </c>
      <c r="C325" t="s">
        <v>4434</v>
      </c>
      <c r="D325" t="s">
        <v>33708</v>
      </c>
      <c r="E325" t="s">
        <v>33816</v>
      </c>
    </row>
    <row r="326" spans="1:5">
      <c r="A326" t="s">
        <v>46241</v>
      </c>
      <c r="B326" t="s">
        <v>45956</v>
      </c>
      <c r="C326" t="s">
        <v>505</v>
      </c>
      <c r="D326" t="s">
        <v>34779</v>
      </c>
    </row>
    <row r="327" spans="1:5">
      <c r="A327" t="s">
        <v>46242</v>
      </c>
      <c r="B327" t="s">
        <v>45956</v>
      </c>
      <c r="C327" t="s">
        <v>20682</v>
      </c>
    </row>
    <row r="328" spans="1:5">
      <c r="A328" t="s">
        <v>46243</v>
      </c>
      <c r="B328" t="s">
        <v>45956</v>
      </c>
      <c r="C328" t="s">
        <v>15590</v>
      </c>
    </row>
    <row r="329" spans="1:5">
      <c r="A329" t="s">
        <v>46244</v>
      </c>
      <c r="B329" t="s">
        <v>45956</v>
      </c>
      <c r="C329" t="s">
        <v>4005</v>
      </c>
    </row>
    <row r="330" spans="1:5">
      <c r="A330" t="s">
        <v>46245</v>
      </c>
      <c r="B330" t="s">
        <v>45956</v>
      </c>
      <c r="C330" t="s">
        <v>15595</v>
      </c>
    </row>
    <row r="331" spans="1:5">
      <c r="A331" t="s">
        <v>46246</v>
      </c>
      <c r="B331" t="s">
        <v>45956</v>
      </c>
      <c r="C331" t="s">
        <v>9617</v>
      </c>
    </row>
    <row r="332" spans="1:5">
      <c r="A332" t="s">
        <v>46247</v>
      </c>
      <c r="B332" t="s">
        <v>45956</v>
      </c>
      <c r="C332" t="s">
        <v>15664</v>
      </c>
    </row>
    <row r="333" spans="1:5">
      <c r="A333" t="s">
        <v>46248</v>
      </c>
      <c r="B333" t="s">
        <v>45956</v>
      </c>
      <c r="C333" t="s">
        <v>15679</v>
      </c>
    </row>
    <row r="334" spans="1:5">
      <c r="A334" t="s">
        <v>15688</v>
      </c>
      <c r="B334" t="s">
        <v>45956</v>
      </c>
      <c r="C334" t="s">
        <v>15689</v>
      </c>
    </row>
    <row r="335" spans="1:5">
      <c r="A335" t="s">
        <v>46249</v>
      </c>
      <c r="B335" t="s">
        <v>45956</v>
      </c>
      <c r="C335" t="s">
        <v>15937</v>
      </c>
    </row>
    <row r="336" spans="1:5">
      <c r="A336" t="s">
        <v>46250</v>
      </c>
      <c r="B336" t="s">
        <v>45956</v>
      </c>
      <c r="C336" t="s">
        <v>15614</v>
      </c>
    </row>
    <row r="337" spans="1:3">
      <c r="A337" t="s">
        <v>46251</v>
      </c>
      <c r="B337" t="s">
        <v>45956</v>
      </c>
      <c r="C337" t="s">
        <v>15619</v>
      </c>
    </row>
    <row r="338" spans="1:3">
      <c r="A338" t="s">
        <v>46252</v>
      </c>
      <c r="B338" t="s">
        <v>45956</v>
      </c>
      <c r="C338" t="s">
        <v>15788</v>
      </c>
    </row>
    <row r="339" spans="1:3">
      <c r="A339" t="s">
        <v>15941</v>
      </c>
      <c r="B339" t="s">
        <v>45956</v>
      </c>
      <c r="C339" t="s">
        <v>15942</v>
      </c>
    </row>
    <row r="340" spans="1:3">
      <c r="A340" t="s">
        <v>46253</v>
      </c>
      <c r="B340" t="s">
        <v>45956</v>
      </c>
      <c r="C340" t="s">
        <v>15818</v>
      </c>
    </row>
    <row r="341" spans="1:3">
      <c r="A341" t="s">
        <v>46254</v>
      </c>
      <c r="B341" t="s">
        <v>45956</v>
      </c>
      <c r="C341" t="s">
        <v>15917</v>
      </c>
    </row>
    <row r="342" spans="1:3">
      <c r="A342" t="s">
        <v>46255</v>
      </c>
      <c r="B342" t="s">
        <v>45956</v>
      </c>
      <c r="C342" t="s">
        <v>15624</v>
      </c>
    </row>
    <row r="343" spans="1:3">
      <c r="A343" t="s">
        <v>46256</v>
      </c>
      <c r="B343" t="s">
        <v>45956</v>
      </c>
      <c r="C343" t="s">
        <v>15709</v>
      </c>
    </row>
    <row r="344" spans="1:3">
      <c r="A344" t="s">
        <v>46257</v>
      </c>
      <c r="B344" t="s">
        <v>45956</v>
      </c>
      <c r="C344" t="s">
        <v>15853</v>
      </c>
    </row>
    <row r="345" spans="1:3">
      <c r="A345" t="s">
        <v>46258</v>
      </c>
      <c r="B345" t="s">
        <v>45956</v>
      </c>
      <c r="C345" t="s">
        <v>15803</v>
      </c>
    </row>
    <row r="346" spans="1:3">
      <c r="A346" t="s">
        <v>15866</v>
      </c>
      <c r="B346" t="s">
        <v>45956</v>
      </c>
      <c r="C346" t="s">
        <v>15867</v>
      </c>
    </row>
    <row r="347" spans="1:3">
      <c r="A347" t="s">
        <v>15861</v>
      </c>
      <c r="B347" t="s">
        <v>45956</v>
      </c>
      <c r="C347" t="s">
        <v>15862</v>
      </c>
    </row>
    <row r="348" spans="1:3">
      <c r="A348" t="s">
        <v>46259</v>
      </c>
      <c r="B348" t="s">
        <v>45956</v>
      </c>
      <c r="C348" t="s">
        <v>15833</v>
      </c>
    </row>
    <row r="349" spans="1:3">
      <c r="A349" t="s">
        <v>46260</v>
      </c>
      <c r="B349" t="s">
        <v>45956</v>
      </c>
      <c r="C349" t="s">
        <v>15808</v>
      </c>
    </row>
    <row r="350" spans="1:3">
      <c r="A350" t="s">
        <v>46261</v>
      </c>
      <c r="B350" t="s">
        <v>45956</v>
      </c>
      <c r="C350" t="s">
        <v>15714</v>
      </c>
    </row>
    <row r="351" spans="1:3">
      <c r="A351" t="s">
        <v>46262</v>
      </c>
      <c r="B351" t="s">
        <v>45956</v>
      </c>
      <c r="C351" t="s">
        <v>15743</v>
      </c>
    </row>
    <row r="352" spans="1:3">
      <c r="A352" t="s">
        <v>46263</v>
      </c>
      <c r="B352" t="s">
        <v>45956</v>
      </c>
      <c r="C352" t="s">
        <v>15723</v>
      </c>
    </row>
    <row r="353" spans="1:3">
      <c r="A353" t="s">
        <v>46264</v>
      </c>
      <c r="B353" t="s">
        <v>45956</v>
      </c>
      <c r="C353" t="s">
        <v>15902</v>
      </c>
    </row>
    <row r="354" spans="1:3">
      <c r="A354" t="s">
        <v>46265</v>
      </c>
      <c r="B354" t="s">
        <v>45956</v>
      </c>
      <c r="C354" t="s">
        <v>15907</v>
      </c>
    </row>
    <row r="355" spans="1:3">
      <c r="A355" t="s">
        <v>46266</v>
      </c>
      <c r="B355" t="s">
        <v>45956</v>
      </c>
      <c r="C355" t="s">
        <v>15629</v>
      </c>
    </row>
    <row r="356" spans="1:3">
      <c r="A356" t="s">
        <v>46267</v>
      </c>
      <c r="B356" t="s">
        <v>45956</v>
      </c>
      <c r="C356" t="s">
        <v>15858</v>
      </c>
    </row>
    <row r="357" spans="1:3">
      <c r="A357" t="s">
        <v>46268</v>
      </c>
      <c r="B357" t="s">
        <v>45956</v>
      </c>
      <c r="C357" t="s">
        <v>15823</v>
      </c>
    </row>
    <row r="358" spans="1:3">
      <c r="A358" t="s">
        <v>46269</v>
      </c>
      <c r="B358" t="s">
        <v>45956</v>
      </c>
      <c r="C358" t="s">
        <v>15882</v>
      </c>
    </row>
    <row r="359" spans="1:3">
      <c r="A359" t="s">
        <v>46270</v>
      </c>
      <c r="B359" t="s">
        <v>45956</v>
      </c>
      <c r="C359" t="s">
        <v>15848</v>
      </c>
    </row>
    <row r="360" spans="1:3">
      <c r="A360" t="s">
        <v>46271</v>
      </c>
      <c r="B360" t="s">
        <v>45956</v>
      </c>
      <c r="C360" t="s">
        <v>15813</v>
      </c>
    </row>
    <row r="361" spans="1:3">
      <c r="A361" t="s">
        <v>46272</v>
      </c>
      <c r="B361" t="s">
        <v>45956</v>
      </c>
      <c r="C361" t="s">
        <v>15634</v>
      </c>
    </row>
    <row r="362" spans="1:3">
      <c r="A362" t="s">
        <v>15921</v>
      </c>
      <c r="B362" t="s">
        <v>45956</v>
      </c>
      <c r="C362" t="s">
        <v>15922</v>
      </c>
    </row>
    <row r="363" spans="1:3">
      <c r="A363" t="s">
        <v>46273</v>
      </c>
      <c r="B363" t="s">
        <v>45956</v>
      </c>
      <c r="C363" t="s">
        <v>15892</v>
      </c>
    </row>
    <row r="364" spans="1:3">
      <c r="A364" t="s">
        <v>46274</v>
      </c>
      <c r="B364" t="s">
        <v>45956</v>
      </c>
      <c r="C364" t="s">
        <v>15897</v>
      </c>
    </row>
    <row r="365" spans="1:3">
      <c r="A365" t="s">
        <v>46275</v>
      </c>
      <c r="B365" t="s">
        <v>45956</v>
      </c>
      <c r="C365" t="s">
        <v>15639</v>
      </c>
    </row>
    <row r="366" spans="1:3">
      <c r="A366" t="s">
        <v>46276</v>
      </c>
      <c r="B366" t="s">
        <v>45956</v>
      </c>
      <c r="C366" t="s">
        <v>15778</v>
      </c>
    </row>
    <row r="367" spans="1:3">
      <c r="A367" t="s">
        <v>46277</v>
      </c>
      <c r="B367" t="s">
        <v>45956</v>
      </c>
      <c r="C367" t="s">
        <v>15699</v>
      </c>
    </row>
    <row r="368" spans="1:3">
      <c r="A368" t="s">
        <v>46278</v>
      </c>
      <c r="B368" t="s">
        <v>45956</v>
      </c>
      <c r="C368" t="s">
        <v>15838</v>
      </c>
    </row>
    <row r="369" spans="1:3">
      <c r="A369" t="s">
        <v>46279</v>
      </c>
      <c r="B369" t="s">
        <v>45956</v>
      </c>
      <c r="C369" t="s">
        <v>15753</v>
      </c>
    </row>
    <row r="370" spans="1:3">
      <c r="A370" t="s">
        <v>46280</v>
      </c>
      <c r="B370" t="s">
        <v>45956</v>
      </c>
      <c r="C370" t="s">
        <v>45446</v>
      </c>
    </row>
    <row r="371" spans="1:3">
      <c r="A371" t="s">
        <v>46281</v>
      </c>
      <c r="B371" t="s">
        <v>45956</v>
      </c>
      <c r="C371" t="s">
        <v>15763</v>
      </c>
    </row>
    <row r="372" spans="1:3">
      <c r="A372" t="s">
        <v>46282</v>
      </c>
      <c r="B372" t="s">
        <v>45956</v>
      </c>
      <c r="C372" t="s">
        <v>15872</v>
      </c>
    </row>
    <row r="373" spans="1:3">
      <c r="A373" t="s">
        <v>46283</v>
      </c>
      <c r="B373" t="s">
        <v>45956</v>
      </c>
      <c r="C373" t="s">
        <v>15704</v>
      </c>
    </row>
    <row r="374" spans="1:3">
      <c r="A374" t="s">
        <v>46284</v>
      </c>
      <c r="B374" t="s">
        <v>45956</v>
      </c>
      <c r="C374" t="s">
        <v>15748</v>
      </c>
    </row>
    <row r="375" spans="1:3">
      <c r="A375" t="s">
        <v>46285</v>
      </c>
      <c r="B375" t="s">
        <v>45956</v>
      </c>
      <c r="C375" t="s">
        <v>15927</v>
      </c>
    </row>
    <row r="376" spans="1:3">
      <c r="A376" t="s">
        <v>46286</v>
      </c>
      <c r="B376" t="s">
        <v>45956</v>
      </c>
      <c r="C376" t="s">
        <v>15733</v>
      </c>
    </row>
    <row r="377" spans="1:3">
      <c r="A377" t="s">
        <v>46287</v>
      </c>
      <c r="B377" t="s">
        <v>45956</v>
      </c>
      <c r="C377" t="s">
        <v>15877</v>
      </c>
    </row>
    <row r="378" spans="1:3">
      <c r="A378" t="s">
        <v>46288</v>
      </c>
      <c r="B378" t="s">
        <v>45956</v>
      </c>
      <c r="C378" t="s">
        <v>15738</v>
      </c>
    </row>
    <row r="379" spans="1:3">
      <c r="A379" t="s">
        <v>15693</v>
      </c>
      <c r="B379" t="s">
        <v>45956</v>
      </c>
      <c r="C379" t="s">
        <v>15694</v>
      </c>
    </row>
    <row r="380" spans="1:3">
      <c r="A380" t="s">
        <v>46289</v>
      </c>
      <c r="B380" t="s">
        <v>45956</v>
      </c>
      <c r="C380" t="s">
        <v>15684</v>
      </c>
    </row>
    <row r="381" spans="1:3">
      <c r="A381" t="s">
        <v>46290</v>
      </c>
      <c r="B381" t="s">
        <v>45956</v>
      </c>
      <c r="C381" t="s">
        <v>15728</v>
      </c>
    </row>
    <row r="382" spans="1:3">
      <c r="A382" t="s">
        <v>46291</v>
      </c>
      <c r="B382" t="s">
        <v>45956</v>
      </c>
      <c r="C382" t="s">
        <v>15783</v>
      </c>
    </row>
    <row r="383" spans="1:3">
      <c r="A383" t="s">
        <v>46292</v>
      </c>
      <c r="B383" t="s">
        <v>45956</v>
      </c>
      <c r="C383" t="s">
        <v>15773</v>
      </c>
    </row>
    <row r="384" spans="1:3">
      <c r="A384" t="s">
        <v>46293</v>
      </c>
      <c r="B384" t="s">
        <v>45956</v>
      </c>
      <c r="C384" t="s">
        <v>15887</v>
      </c>
    </row>
    <row r="385" spans="1:7">
      <c r="A385" t="s">
        <v>46294</v>
      </c>
      <c r="B385" t="s">
        <v>45956</v>
      </c>
      <c r="C385" t="s">
        <v>15946</v>
      </c>
    </row>
    <row r="386" spans="1:7">
      <c r="A386" t="s">
        <v>46295</v>
      </c>
      <c r="B386" t="s">
        <v>45956</v>
      </c>
      <c r="C386" t="s">
        <v>15828</v>
      </c>
    </row>
    <row r="387" spans="1:7">
      <c r="A387" t="s">
        <v>46296</v>
      </c>
      <c r="B387" t="s">
        <v>45956</v>
      </c>
      <c r="C387" t="s">
        <v>15718</v>
      </c>
    </row>
    <row r="388" spans="1:7">
      <c r="A388" t="s">
        <v>46297</v>
      </c>
      <c r="B388" t="s">
        <v>45956</v>
      </c>
      <c r="C388" t="s">
        <v>15758</v>
      </c>
    </row>
    <row r="389" spans="1:7">
      <c r="A389" t="s">
        <v>46298</v>
      </c>
      <c r="B389" t="s">
        <v>45956</v>
      </c>
      <c r="C389" t="s">
        <v>15798</v>
      </c>
    </row>
    <row r="390" spans="1:7">
      <c r="A390" t="s">
        <v>46299</v>
      </c>
      <c r="B390" t="s">
        <v>45956</v>
      </c>
      <c r="C390" t="s">
        <v>15843</v>
      </c>
    </row>
    <row r="391" spans="1:7">
      <c r="A391" t="s">
        <v>15767</v>
      </c>
      <c r="B391" t="s">
        <v>45956</v>
      </c>
      <c r="C391" t="s">
        <v>15768</v>
      </c>
    </row>
    <row r="392" spans="1:7">
      <c r="A392" t="s">
        <v>46300</v>
      </c>
      <c r="B392" t="s">
        <v>45956</v>
      </c>
      <c r="C392" t="s">
        <v>15912</v>
      </c>
    </row>
    <row r="393" spans="1:7">
      <c r="A393" t="s">
        <v>46301</v>
      </c>
      <c r="B393" t="s">
        <v>45956</v>
      </c>
      <c r="C393" t="s">
        <v>3681</v>
      </c>
      <c r="D393" t="s">
        <v>15604</v>
      </c>
      <c r="E393" t="s">
        <v>45640</v>
      </c>
      <c r="F393" t="s">
        <v>45658</v>
      </c>
      <c r="G393" t="s">
        <v>45664</v>
      </c>
    </row>
    <row r="394" spans="1:7">
      <c r="A394" t="s">
        <v>46302</v>
      </c>
      <c r="B394" t="s">
        <v>45956</v>
      </c>
      <c r="C394" t="s">
        <v>15951</v>
      </c>
    </row>
    <row r="395" spans="1:7">
      <c r="A395" t="s">
        <v>46303</v>
      </c>
      <c r="B395" t="s">
        <v>45956</v>
      </c>
      <c r="C395" t="s">
        <v>15956</v>
      </c>
    </row>
    <row r="396" spans="1:7">
      <c r="A396" t="s">
        <v>46304</v>
      </c>
      <c r="B396" t="s">
        <v>45956</v>
      </c>
      <c r="C396" t="s">
        <v>15961</v>
      </c>
    </row>
    <row r="397" spans="1:7">
      <c r="A397" t="s">
        <v>46305</v>
      </c>
      <c r="B397" t="s">
        <v>45956</v>
      </c>
      <c r="C397" t="s">
        <v>15966</v>
      </c>
    </row>
    <row r="398" spans="1:7">
      <c r="A398" t="s">
        <v>46306</v>
      </c>
      <c r="B398" t="s">
        <v>45956</v>
      </c>
      <c r="C398" t="s">
        <v>9921</v>
      </c>
    </row>
    <row r="399" spans="1:7">
      <c r="A399" t="s">
        <v>46307</v>
      </c>
      <c r="B399" t="s">
        <v>45956</v>
      </c>
      <c r="C399" t="s">
        <v>3238</v>
      </c>
    </row>
    <row r="400" spans="1:7">
      <c r="A400" t="s">
        <v>46308</v>
      </c>
      <c r="B400" t="s">
        <v>45956</v>
      </c>
      <c r="C400" t="s">
        <v>15649</v>
      </c>
    </row>
    <row r="401" spans="1:30">
      <c r="A401" t="s">
        <v>46309</v>
      </c>
      <c r="B401" t="s">
        <v>45956</v>
      </c>
      <c r="C401" t="s">
        <v>16637</v>
      </c>
    </row>
    <row r="402" spans="1:30">
      <c r="A402" t="s">
        <v>46310</v>
      </c>
      <c r="B402" t="s">
        <v>45956</v>
      </c>
      <c r="C402" t="s">
        <v>3638</v>
      </c>
    </row>
    <row r="403" spans="1:30">
      <c r="A403" t="s">
        <v>46311</v>
      </c>
      <c r="B403" t="s">
        <v>45956</v>
      </c>
      <c r="C403" t="s">
        <v>16517</v>
      </c>
    </row>
    <row r="404" spans="1:30">
      <c r="A404" t="s">
        <v>46312</v>
      </c>
      <c r="B404" t="s">
        <v>45956</v>
      </c>
      <c r="C404" t="s">
        <v>15654</v>
      </c>
    </row>
    <row r="405" spans="1:30">
      <c r="A405" t="s">
        <v>46313</v>
      </c>
      <c r="B405" t="s">
        <v>45956</v>
      </c>
      <c r="C405" t="s">
        <v>7373</v>
      </c>
    </row>
    <row r="406" spans="1:30">
      <c r="A406" t="s">
        <v>46314</v>
      </c>
      <c r="B406" t="s">
        <v>45956</v>
      </c>
      <c r="C406" t="s">
        <v>631</v>
      </c>
    </row>
    <row r="407" spans="1:30">
      <c r="A407" t="s">
        <v>46315</v>
      </c>
      <c r="B407" t="s">
        <v>45956</v>
      </c>
      <c r="C407" t="s">
        <v>524</v>
      </c>
    </row>
    <row r="408" spans="1:30">
      <c r="A408" t="s">
        <v>46316</v>
      </c>
      <c r="B408" t="s">
        <v>45956</v>
      </c>
      <c r="C408" t="s">
        <v>18907</v>
      </c>
    </row>
    <row r="409" spans="1:30">
      <c r="A409" t="s">
        <v>46317</v>
      </c>
      <c r="B409" t="s">
        <v>45956</v>
      </c>
      <c r="C409" t="s">
        <v>10021</v>
      </c>
    </row>
    <row r="410" spans="1:30">
      <c r="A410" t="s">
        <v>46318</v>
      </c>
      <c r="B410" t="s">
        <v>45956</v>
      </c>
      <c r="C410" t="s">
        <v>391</v>
      </c>
      <c r="D410" t="s">
        <v>420</v>
      </c>
      <c r="E410" t="s">
        <v>480</v>
      </c>
      <c r="F410" t="s">
        <v>22398</v>
      </c>
      <c r="G410" t="s">
        <v>33844</v>
      </c>
      <c r="H410" t="s">
        <v>34294</v>
      </c>
      <c r="I410" t="s">
        <v>34291</v>
      </c>
      <c r="J410" t="s">
        <v>36713</v>
      </c>
      <c r="K410" t="s">
        <v>36703</v>
      </c>
      <c r="L410" t="s">
        <v>44863</v>
      </c>
      <c r="M410" t="s">
        <v>34748</v>
      </c>
      <c r="N410" t="s">
        <v>37185</v>
      </c>
      <c r="O410" t="s">
        <v>37201</v>
      </c>
      <c r="P410" t="s">
        <v>36943</v>
      </c>
      <c r="Q410" t="s">
        <v>33846</v>
      </c>
      <c r="R410" t="s">
        <v>43651</v>
      </c>
      <c r="S410" t="s">
        <v>43691</v>
      </c>
      <c r="T410" t="s">
        <v>36047</v>
      </c>
      <c r="U410" t="s">
        <v>34817</v>
      </c>
      <c r="V410" t="s">
        <v>43677</v>
      </c>
      <c r="W410" t="s">
        <v>43682</v>
      </c>
      <c r="X410" t="s">
        <v>43685</v>
      </c>
      <c r="Y410" t="s">
        <v>36050</v>
      </c>
      <c r="Z410" t="s">
        <v>34262</v>
      </c>
      <c r="AA410" t="s">
        <v>37300</v>
      </c>
      <c r="AB410" t="s">
        <v>34278</v>
      </c>
      <c r="AC410" t="s">
        <v>34273</v>
      </c>
      <c r="AD410" t="s">
        <v>34518</v>
      </c>
    </row>
    <row r="411" spans="1:30">
      <c r="A411" t="s">
        <v>46319</v>
      </c>
      <c r="B411" t="s">
        <v>45956</v>
      </c>
      <c r="C411" t="s">
        <v>11780</v>
      </c>
    </row>
    <row r="412" spans="1:30">
      <c r="A412" t="s">
        <v>46320</v>
      </c>
      <c r="B412" t="s">
        <v>45956</v>
      </c>
      <c r="C412" t="s">
        <v>15659</v>
      </c>
    </row>
    <row r="413" spans="1:30">
      <c r="A413" t="s">
        <v>46321</v>
      </c>
      <c r="B413" t="s">
        <v>45956</v>
      </c>
      <c r="C413" t="s">
        <v>479</v>
      </c>
    </row>
    <row r="414" spans="1:30">
      <c r="A414" t="s">
        <v>46322</v>
      </c>
      <c r="B414" t="s">
        <v>45956</v>
      </c>
      <c r="C414" t="s">
        <v>3249</v>
      </c>
    </row>
    <row r="415" spans="1:30">
      <c r="A415" t="s">
        <v>46323</v>
      </c>
      <c r="B415" t="s">
        <v>46324</v>
      </c>
      <c r="C415" t="s">
        <v>6363</v>
      </c>
    </row>
    <row r="416" spans="1:30">
      <c r="A416" t="s">
        <v>46325</v>
      </c>
      <c r="B416" t="s">
        <v>46324</v>
      </c>
      <c r="C416" t="s">
        <v>567</v>
      </c>
    </row>
    <row r="417" spans="1:3">
      <c r="A417" t="s">
        <v>46326</v>
      </c>
      <c r="B417" t="s">
        <v>46324</v>
      </c>
      <c r="C417" t="s">
        <v>557</v>
      </c>
    </row>
  </sheetData>
  <autoFilter ref="A1:AE417" xr:uid="{DA7678E7-C863-4C6F-8A07-9127246365B9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A7609-C310-4721-81C2-5121BAF045E4}">
  <sheetPr codeName="Sheet9">
    <tabColor rgb="FFFFFF00"/>
  </sheetPr>
  <dimension ref="A1:AN720"/>
  <sheetViews>
    <sheetView zoomScale="70" zoomScaleNormal="70" workbookViewId="0"/>
  </sheetViews>
  <sheetFormatPr defaultRowHeight="14.5"/>
  <cols>
    <col min="1" max="1" width="58.7265625" bestFit="1" customWidth="1"/>
    <col min="2" max="2" width="51.7265625" customWidth="1"/>
    <col min="3" max="3" width="62.26953125" bestFit="1" customWidth="1"/>
    <col min="4" max="4" width="51.7265625" customWidth="1"/>
    <col min="5" max="5" width="11.453125" bestFit="1" customWidth="1"/>
    <col min="6" max="6" width="28.453125" bestFit="1" customWidth="1"/>
    <col min="7" max="7" width="13" bestFit="1" customWidth="1"/>
    <col min="8" max="8" width="34.7265625" bestFit="1" customWidth="1"/>
    <col min="9" max="9" width="12.26953125" bestFit="1" customWidth="1"/>
    <col min="10" max="10" width="81.7265625" bestFit="1" customWidth="1"/>
    <col min="11" max="11" width="17.26953125" bestFit="1" customWidth="1"/>
    <col min="12" max="12" width="41.81640625" bestFit="1" customWidth="1"/>
    <col min="13" max="13" width="12.7265625" bestFit="1" customWidth="1"/>
    <col min="14" max="15" width="12.26953125" bestFit="1" customWidth="1"/>
    <col min="16" max="16" width="11.26953125" bestFit="1" customWidth="1"/>
    <col min="17" max="17" width="13.26953125" bestFit="1" customWidth="1"/>
    <col min="18" max="18" width="7.54296875" bestFit="1" customWidth="1"/>
    <col min="19" max="19" width="6.7265625" bestFit="1" customWidth="1"/>
    <col min="20" max="20" width="8.26953125" bestFit="1" customWidth="1"/>
    <col min="21" max="21" width="15.26953125" customWidth="1"/>
    <col min="22" max="22" width="20.7265625" customWidth="1"/>
    <col min="23" max="23" width="6.7265625" bestFit="1" customWidth="1"/>
    <col min="24" max="24" width="47.54296875" bestFit="1" customWidth="1"/>
    <col min="25" max="25" width="41.81640625" bestFit="1" customWidth="1"/>
    <col min="26" max="26" width="22.7265625" bestFit="1" customWidth="1"/>
    <col min="27" max="27" width="20.54296875" bestFit="1" customWidth="1"/>
    <col min="28" max="28" width="26.7265625" bestFit="1" customWidth="1"/>
    <col min="29" max="30" width="20.54296875" bestFit="1" customWidth="1"/>
    <col min="31" max="31" width="12.7265625" bestFit="1" customWidth="1"/>
    <col min="32" max="32" width="13.26953125" bestFit="1" customWidth="1"/>
    <col min="33" max="33" width="9.26953125" bestFit="1" customWidth="1"/>
    <col min="34" max="34" width="20.54296875" bestFit="1" customWidth="1"/>
    <col min="35" max="35" width="24.26953125" bestFit="1" customWidth="1"/>
    <col min="36" max="36" width="10.26953125" bestFit="1" customWidth="1"/>
    <col min="37" max="37" width="13.26953125" bestFit="1" customWidth="1"/>
    <col min="38" max="38" width="13.1796875" bestFit="1" customWidth="1"/>
    <col min="39" max="40" width="10.26953125" bestFit="1" customWidth="1"/>
  </cols>
  <sheetData>
    <row r="1" spans="1:40">
      <c r="A1" s="167" t="s">
        <v>359</v>
      </c>
      <c r="B1" s="168" t="s">
        <v>46327</v>
      </c>
      <c r="C1" s="167" t="s">
        <v>360</v>
      </c>
      <c r="D1" s="168" t="s">
        <v>46328</v>
      </c>
      <c r="E1" s="167" t="s">
        <v>46329</v>
      </c>
      <c r="F1" s="167" t="s">
        <v>46330</v>
      </c>
      <c r="G1" s="167" t="s">
        <v>46331</v>
      </c>
      <c r="H1" s="167" t="s">
        <v>46332</v>
      </c>
      <c r="I1" s="167" t="s">
        <v>46333</v>
      </c>
      <c r="J1" s="167" t="s">
        <v>46334</v>
      </c>
      <c r="K1" s="167" t="s">
        <v>46335</v>
      </c>
      <c r="L1" s="167" t="s">
        <v>46336</v>
      </c>
      <c r="M1" s="167"/>
      <c r="N1" s="167"/>
      <c r="O1" s="167"/>
      <c r="P1" s="167"/>
      <c r="Q1" s="167"/>
      <c r="R1" s="167"/>
      <c r="S1" s="167"/>
      <c r="T1" s="167"/>
      <c r="U1" s="167" t="s">
        <v>46337</v>
      </c>
      <c r="V1" s="167" t="s">
        <v>46338</v>
      </c>
      <c r="W1" s="167" t="s">
        <v>46339</v>
      </c>
      <c r="X1" s="167" t="s">
        <v>46340</v>
      </c>
      <c r="Y1" s="167" t="s">
        <v>363</v>
      </c>
      <c r="Z1" s="167" t="s">
        <v>364</v>
      </c>
      <c r="AA1" s="167" t="s">
        <v>365</v>
      </c>
      <c r="AB1" s="167" t="s">
        <v>366</v>
      </c>
      <c r="AC1" s="167" t="s">
        <v>367</v>
      </c>
      <c r="AD1" s="167" t="s">
        <v>368</v>
      </c>
      <c r="AE1" s="167" t="s">
        <v>369</v>
      </c>
      <c r="AF1" s="167" t="s">
        <v>370</v>
      </c>
      <c r="AG1" s="167" t="s">
        <v>371</v>
      </c>
      <c r="AH1" s="167" t="s">
        <v>372</v>
      </c>
      <c r="AI1" s="167" t="s">
        <v>373</v>
      </c>
      <c r="AJ1" s="167" t="s">
        <v>374</v>
      </c>
      <c r="AK1" s="167" t="s">
        <v>375</v>
      </c>
      <c r="AL1" s="167" t="s">
        <v>376</v>
      </c>
      <c r="AM1" s="167" t="s">
        <v>377</v>
      </c>
      <c r="AN1" s="167" t="s">
        <v>378</v>
      </c>
    </row>
    <row r="2" spans="1:40" ht="29">
      <c r="A2" t="s">
        <v>46134</v>
      </c>
      <c r="B2" s="166" t="s">
        <v>46341</v>
      </c>
      <c r="C2" t="s">
        <v>45955</v>
      </c>
      <c r="D2" s="166" t="s">
        <v>46342</v>
      </c>
      <c r="E2">
        <v>9</v>
      </c>
      <c r="G2" s="172">
        <v>40452</v>
      </c>
      <c r="J2" t="s">
        <v>46343</v>
      </c>
      <c r="L2" t="s">
        <v>46344</v>
      </c>
      <c r="U2" s="171"/>
      <c r="V2" s="171"/>
      <c r="W2" s="171"/>
      <c r="X2" t="str">
        <f t="shared" ref="X2:X65" si="0">A2&amp;C2</f>
        <v>IHG Hotels LimitedInter-Continental Hotels Corporation</v>
      </c>
      <c r="Y2" t="s">
        <v>46344</v>
      </c>
      <c r="Z2" t="s">
        <v>46344</v>
      </c>
      <c r="AA2" t="s">
        <v>46345</v>
      </c>
      <c r="AB2" t="s">
        <v>46346</v>
      </c>
    </row>
    <row r="3" spans="1:40">
      <c r="A3" t="s">
        <v>46134</v>
      </c>
      <c r="B3" s="166" t="s">
        <v>46341</v>
      </c>
      <c r="C3" t="s">
        <v>45961</v>
      </c>
      <c r="D3" s="166" t="s">
        <v>751</v>
      </c>
      <c r="E3">
        <v>10</v>
      </c>
      <c r="G3" s="172">
        <v>40452</v>
      </c>
      <c r="J3" t="s">
        <v>46347</v>
      </c>
      <c r="L3" t="s">
        <v>46344</v>
      </c>
      <c r="U3" s="171"/>
      <c r="V3" s="171"/>
      <c r="W3" s="171"/>
      <c r="X3" t="str">
        <f t="shared" si="0"/>
        <v>IHG Hotels LimitedInter-Continental Hotels Corporation - Israel branch</v>
      </c>
      <c r="Y3" t="s">
        <v>46344</v>
      </c>
      <c r="Z3" t="s">
        <v>46348</v>
      </c>
      <c r="AA3" t="s">
        <v>45805</v>
      </c>
      <c r="AB3" t="s">
        <v>46349</v>
      </c>
      <c r="AC3" t="s">
        <v>46350</v>
      </c>
      <c r="AD3" t="s">
        <v>46351</v>
      </c>
      <c r="AE3" t="s">
        <v>46346</v>
      </c>
    </row>
    <row r="4" spans="1:40">
      <c r="A4" t="s">
        <v>46134</v>
      </c>
      <c r="B4" s="166" t="s">
        <v>46341</v>
      </c>
      <c r="C4" t="s">
        <v>46023</v>
      </c>
      <c r="D4" s="166" t="s">
        <v>46352</v>
      </c>
      <c r="E4">
        <v>11</v>
      </c>
      <c r="G4" s="172">
        <v>40390</v>
      </c>
      <c r="J4" t="s">
        <v>46347</v>
      </c>
      <c r="L4" t="s">
        <v>46344</v>
      </c>
      <c r="U4" s="171"/>
      <c r="V4" s="171"/>
      <c r="W4" s="171"/>
      <c r="X4" t="str">
        <f t="shared" si="0"/>
        <v>IHG Hotels LimitedIntercontinental Overseas Holding Corporation</v>
      </c>
      <c r="Y4" t="s">
        <v>46344</v>
      </c>
    </row>
    <row r="5" spans="1:40" ht="29">
      <c r="A5" t="s">
        <v>46134</v>
      </c>
      <c r="B5" s="166" t="s">
        <v>46341</v>
      </c>
      <c r="C5" t="s">
        <v>45955</v>
      </c>
      <c r="D5" s="166" t="s">
        <v>46342</v>
      </c>
      <c r="E5">
        <v>12</v>
      </c>
      <c r="G5" s="172">
        <v>40390</v>
      </c>
      <c r="J5" t="s">
        <v>46347</v>
      </c>
      <c r="L5" t="s">
        <v>46344</v>
      </c>
      <c r="U5" s="171"/>
      <c r="V5" s="171"/>
      <c r="W5" s="171"/>
      <c r="X5" t="str">
        <f t="shared" si="0"/>
        <v>IHG Hotels LimitedInter-Continental Hotels Corporation</v>
      </c>
    </row>
    <row r="6" spans="1:40" ht="58">
      <c r="A6" t="s">
        <v>46134</v>
      </c>
      <c r="B6" s="166" t="s">
        <v>46341</v>
      </c>
      <c r="C6" t="s">
        <v>46318</v>
      </c>
      <c r="D6" s="166" t="s">
        <v>46353</v>
      </c>
      <c r="E6">
        <v>14</v>
      </c>
      <c r="G6" s="172">
        <v>40452</v>
      </c>
      <c r="J6" t="s">
        <v>46343</v>
      </c>
      <c r="L6" t="s">
        <v>46344</v>
      </c>
      <c r="U6" s="171"/>
      <c r="V6" s="171"/>
      <c r="W6" s="171"/>
      <c r="X6" t="str">
        <f t="shared" si="0"/>
        <v>IHG Hotels LimitedSix Continents Hotels, Inc.</v>
      </c>
      <c r="Y6" t="s">
        <v>46344</v>
      </c>
      <c r="Z6" t="s">
        <v>46354</v>
      </c>
      <c r="AA6" t="s">
        <v>46345</v>
      </c>
      <c r="AB6" t="s">
        <v>46354</v>
      </c>
    </row>
    <row r="7" spans="1:40">
      <c r="A7" t="s">
        <v>46134</v>
      </c>
      <c r="B7" s="166" t="s">
        <v>46341</v>
      </c>
      <c r="C7" t="s">
        <v>46125</v>
      </c>
      <c r="D7" s="166" t="s">
        <v>24499</v>
      </c>
      <c r="E7">
        <v>31</v>
      </c>
      <c r="G7" s="172">
        <v>41395</v>
      </c>
      <c r="J7" t="s">
        <v>46347</v>
      </c>
      <c r="L7" t="s">
        <v>46344</v>
      </c>
      <c r="M7" t="s">
        <v>46348</v>
      </c>
      <c r="N7" t="s">
        <v>45805</v>
      </c>
      <c r="O7" t="s">
        <v>46349</v>
      </c>
      <c r="P7" t="s">
        <v>46350</v>
      </c>
      <c r="U7" s="171"/>
      <c r="V7" s="171"/>
      <c r="W7" s="171"/>
      <c r="X7" t="str">
        <f t="shared" si="0"/>
        <v>IHG Hotels LimitedHotel Inter-Continental London Ltd.</v>
      </c>
      <c r="Y7" t="s">
        <v>46344</v>
      </c>
      <c r="Z7" t="s">
        <v>46348</v>
      </c>
      <c r="AA7" t="s">
        <v>45805</v>
      </c>
      <c r="AB7" t="s">
        <v>46349</v>
      </c>
      <c r="AC7" t="s">
        <v>46350</v>
      </c>
      <c r="AD7" t="s">
        <v>46346</v>
      </c>
    </row>
    <row r="8" spans="1:40">
      <c r="A8" t="s">
        <v>184</v>
      </c>
      <c r="B8" s="166" t="s">
        <v>46355</v>
      </c>
      <c r="C8" t="s">
        <v>45993</v>
      </c>
      <c r="D8" s="166" t="s">
        <v>23416</v>
      </c>
      <c r="E8">
        <v>63</v>
      </c>
      <c r="G8" s="172">
        <v>42810</v>
      </c>
      <c r="J8" t="s">
        <v>46356</v>
      </c>
      <c r="L8" t="s">
        <v>46344</v>
      </c>
      <c r="U8" s="171"/>
      <c r="V8" s="171"/>
      <c r="W8" s="171"/>
      <c r="X8" t="str">
        <f t="shared" si="0"/>
        <v>Six Continents LimitedHoliday Inns (Middle East) Ltd.</v>
      </c>
      <c r="Y8" t="s">
        <v>46344</v>
      </c>
      <c r="Z8" t="s">
        <v>46346</v>
      </c>
      <c r="AA8" t="s">
        <v>46357</v>
      </c>
      <c r="AB8" t="s">
        <v>46358</v>
      </c>
      <c r="AC8" t="s">
        <v>46359</v>
      </c>
      <c r="AD8" t="s">
        <v>46360</v>
      </c>
      <c r="AE8" t="s">
        <v>46361</v>
      </c>
      <c r="AF8" t="s">
        <v>46362</v>
      </c>
      <c r="AG8" t="s">
        <v>11719</v>
      </c>
      <c r="AH8" t="s">
        <v>45810</v>
      </c>
      <c r="AI8" t="s">
        <v>46363</v>
      </c>
    </row>
    <row r="9" spans="1:40">
      <c r="A9" t="s">
        <v>184</v>
      </c>
      <c r="B9" s="166" t="s">
        <v>46355</v>
      </c>
      <c r="C9" t="s">
        <v>46031</v>
      </c>
      <c r="D9" s="166" t="s">
        <v>46364</v>
      </c>
      <c r="E9">
        <v>64</v>
      </c>
      <c r="G9" s="172">
        <v>42810</v>
      </c>
      <c r="J9" t="s">
        <v>46356</v>
      </c>
      <c r="L9" t="s">
        <v>46344</v>
      </c>
      <c r="U9" s="171"/>
      <c r="V9" s="171"/>
      <c r="W9" s="171"/>
      <c r="X9" t="str">
        <f t="shared" si="0"/>
        <v>Six Continents LimitedInterContinental Hotels Group (Asia Pacific) Pte. Ltd.</v>
      </c>
      <c r="Y9" t="s">
        <v>46344</v>
      </c>
      <c r="Z9" t="s">
        <v>46346</v>
      </c>
      <c r="AA9" t="s">
        <v>46357</v>
      </c>
      <c r="AB9" t="s">
        <v>46358</v>
      </c>
      <c r="AC9" t="s">
        <v>46359</v>
      </c>
      <c r="AD9" t="s">
        <v>46360</v>
      </c>
      <c r="AE9" t="s">
        <v>46361</v>
      </c>
      <c r="AF9" t="s">
        <v>46362</v>
      </c>
      <c r="AG9" t="s">
        <v>11719</v>
      </c>
      <c r="AH9" t="s">
        <v>45810</v>
      </c>
      <c r="AI9" t="s">
        <v>46363</v>
      </c>
    </row>
    <row r="10" spans="1:40">
      <c r="A10" t="s">
        <v>184</v>
      </c>
      <c r="B10" s="166" t="s">
        <v>46355</v>
      </c>
      <c r="C10" t="s">
        <v>46134</v>
      </c>
      <c r="D10" s="166" t="s">
        <v>46365</v>
      </c>
      <c r="E10">
        <v>65</v>
      </c>
      <c r="G10" s="172">
        <v>41767</v>
      </c>
      <c r="J10" t="s">
        <v>46356</v>
      </c>
      <c r="L10" t="s">
        <v>46344</v>
      </c>
      <c r="U10" s="171"/>
      <c r="V10" s="171"/>
      <c r="W10" s="171"/>
      <c r="X10" t="str">
        <f t="shared" si="0"/>
        <v>Six Continents LimitedIHG Hotels Limited</v>
      </c>
      <c r="Y10" t="s">
        <v>46344</v>
      </c>
      <c r="Z10" t="s">
        <v>46346</v>
      </c>
      <c r="AA10" t="s">
        <v>46357</v>
      </c>
      <c r="AB10" t="s">
        <v>46358</v>
      </c>
      <c r="AC10" t="s">
        <v>46359</v>
      </c>
      <c r="AD10" t="s">
        <v>46360</v>
      </c>
      <c r="AE10" t="s">
        <v>46361</v>
      </c>
      <c r="AF10" t="s">
        <v>46362</v>
      </c>
      <c r="AG10" t="s">
        <v>11719</v>
      </c>
      <c r="AH10" t="s">
        <v>45810</v>
      </c>
      <c r="AI10" t="s">
        <v>46363</v>
      </c>
    </row>
    <row r="11" spans="1:40" ht="58">
      <c r="A11" t="s">
        <v>46318</v>
      </c>
      <c r="B11" s="166" t="s">
        <v>46353</v>
      </c>
      <c r="C11" t="s">
        <v>46134</v>
      </c>
      <c r="D11" s="166" t="s">
        <v>46365</v>
      </c>
      <c r="E11">
        <v>67</v>
      </c>
      <c r="G11" s="172">
        <v>40389</v>
      </c>
      <c r="I11">
        <v>49520</v>
      </c>
      <c r="J11" t="s">
        <v>7349</v>
      </c>
      <c r="L11" t="s">
        <v>7349</v>
      </c>
      <c r="U11" s="171"/>
      <c r="V11" s="171"/>
      <c r="W11" s="171"/>
      <c r="X11" t="str">
        <f t="shared" si="0"/>
        <v>Six Continents Hotels, Inc.IHG Hotels Limited</v>
      </c>
      <c r="Y11" t="s">
        <v>7349</v>
      </c>
      <c r="Z11" t="s">
        <v>46348</v>
      </c>
      <c r="AA11" t="s">
        <v>46354</v>
      </c>
      <c r="AB11" t="s">
        <v>46366</v>
      </c>
      <c r="AC11" t="s">
        <v>46345</v>
      </c>
      <c r="AD11" t="s">
        <v>46357</v>
      </c>
      <c r="AE11" t="s">
        <v>45805</v>
      </c>
      <c r="AF11" t="s">
        <v>46349</v>
      </c>
      <c r="AG11" t="s">
        <v>46358</v>
      </c>
      <c r="AH11" t="s">
        <v>46359</v>
      </c>
      <c r="AI11" t="s">
        <v>46360</v>
      </c>
      <c r="AJ11" t="s">
        <v>46361</v>
      </c>
      <c r="AK11" t="s">
        <v>46362</v>
      </c>
      <c r="AL11" t="s">
        <v>11719</v>
      </c>
      <c r="AM11" t="s">
        <v>45810</v>
      </c>
      <c r="AN11" t="s">
        <v>46363</v>
      </c>
    </row>
    <row r="12" spans="1:40">
      <c r="A12" t="s">
        <v>46031</v>
      </c>
      <c r="B12" s="166" t="s">
        <v>46364</v>
      </c>
      <c r="C12" t="s">
        <v>45990</v>
      </c>
      <c r="D12" s="166" t="s">
        <v>46367</v>
      </c>
      <c r="E12">
        <v>68</v>
      </c>
      <c r="G12" s="172">
        <v>42461</v>
      </c>
      <c r="J12" t="s">
        <v>46343</v>
      </c>
      <c r="K12" t="s">
        <v>46368</v>
      </c>
      <c r="L12" t="s">
        <v>46344</v>
      </c>
      <c r="U12" s="171"/>
      <c r="V12" s="171"/>
      <c r="W12" s="171"/>
      <c r="X12" t="str">
        <f t="shared" si="0"/>
        <v>InterContinental Hotels Group (Asia Pacific) Pte. Ltd.Holiday Inns (China) Ltd</v>
      </c>
      <c r="Y12" t="s">
        <v>46344</v>
      </c>
      <c r="Z12" t="s">
        <v>46346</v>
      </c>
    </row>
    <row r="13" spans="1:40" ht="29">
      <c r="A13" t="s">
        <v>46031</v>
      </c>
      <c r="B13" s="166" t="s">
        <v>46364</v>
      </c>
      <c r="C13" t="s">
        <v>45955</v>
      </c>
      <c r="D13" s="166" t="s">
        <v>46342</v>
      </c>
      <c r="E13">
        <v>69</v>
      </c>
      <c r="G13" s="172">
        <v>40483</v>
      </c>
      <c r="J13" t="s">
        <v>46343</v>
      </c>
      <c r="K13" t="s">
        <v>46368</v>
      </c>
      <c r="L13" t="s">
        <v>46344</v>
      </c>
      <c r="U13" s="171"/>
      <c r="V13" s="171"/>
      <c r="W13" s="171"/>
      <c r="X13" t="str">
        <f t="shared" si="0"/>
        <v>InterContinental Hotels Group (Asia Pacific) Pte. Ltd.Inter-Continental Hotels Corporation</v>
      </c>
      <c r="Y13" t="s">
        <v>46344</v>
      </c>
      <c r="Z13" t="s">
        <v>46345</v>
      </c>
      <c r="AA13" t="s">
        <v>46346</v>
      </c>
    </row>
    <row r="14" spans="1:40" ht="58">
      <c r="A14" t="s">
        <v>46031</v>
      </c>
      <c r="B14" s="166" t="s">
        <v>46364</v>
      </c>
      <c r="C14" t="s">
        <v>46318</v>
      </c>
      <c r="D14" s="166" t="s">
        <v>46353</v>
      </c>
      <c r="E14">
        <v>70</v>
      </c>
      <c r="G14" s="172">
        <v>40483</v>
      </c>
      <c r="J14" t="s">
        <v>46343</v>
      </c>
      <c r="K14" t="s">
        <v>46368</v>
      </c>
      <c r="L14" t="s">
        <v>46344</v>
      </c>
      <c r="U14" s="171"/>
      <c r="V14" s="171"/>
      <c r="W14" s="171"/>
      <c r="X14" t="str">
        <f t="shared" si="0"/>
        <v>InterContinental Hotels Group (Asia Pacific) Pte. Ltd.Six Continents Hotels, Inc.</v>
      </c>
      <c r="Y14" t="s">
        <v>46344</v>
      </c>
      <c r="Z14" t="s">
        <v>46354</v>
      </c>
      <c r="AA14" t="s">
        <v>46345</v>
      </c>
      <c r="AB14" t="s">
        <v>46346</v>
      </c>
    </row>
    <row r="15" spans="1:40" ht="58">
      <c r="A15" t="s">
        <v>46318</v>
      </c>
      <c r="B15" s="166" t="s">
        <v>46353</v>
      </c>
      <c r="C15" t="s">
        <v>46134</v>
      </c>
      <c r="D15" s="166" t="s">
        <v>46365</v>
      </c>
      <c r="E15">
        <v>71</v>
      </c>
      <c r="G15" s="172">
        <v>42354</v>
      </c>
      <c r="I15">
        <v>49520</v>
      </c>
      <c r="J15" t="s">
        <v>74</v>
      </c>
      <c r="L15" t="s">
        <v>46369</v>
      </c>
      <c r="M15" t="s">
        <v>46370</v>
      </c>
      <c r="N15" t="s">
        <v>46349</v>
      </c>
      <c r="U15" s="171"/>
      <c r="V15" s="171"/>
      <c r="W15" s="171"/>
      <c r="X15" t="str">
        <f t="shared" si="0"/>
        <v>Six Continents Hotels, Inc.IHG Hotels Limited</v>
      </c>
    </row>
    <row r="16" spans="1:40" ht="58">
      <c r="A16" t="s">
        <v>46318</v>
      </c>
      <c r="B16" s="166" t="s">
        <v>46353</v>
      </c>
      <c r="C16" t="s">
        <v>46031</v>
      </c>
      <c r="D16" s="166" t="s">
        <v>46364</v>
      </c>
      <c r="E16">
        <v>72</v>
      </c>
      <c r="G16" s="172">
        <v>40389</v>
      </c>
      <c r="I16">
        <v>49520</v>
      </c>
      <c r="J16" t="s">
        <v>74</v>
      </c>
      <c r="L16" t="s">
        <v>46369</v>
      </c>
      <c r="M16" t="s">
        <v>46370</v>
      </c>
      <c r="N16" t="s">
        <v>46349</v>
      </c>
      <c r="U16" s="171"/>
      <c r="V16" s="171"/>
      <c r="W16" s="171"/>
      <c r="X16" t="str">
        <f t="shared" si="0"/>
        <v>Six Continents Hotels, Inc.InterContinental Hotels Group (Asia Pacific) Pte. Ltd.</v>
      </c>
      <c r="Y16" t="s">
        <v>46348</v>
      </c>
      <c r="Z16" t="s">
        <v>46354</v>
      </c>
      <c r="AA16" t="s">
        <v>46357</v>
      </c>
      <c r="AB16" t="s">
        <v>45805</v>
      </c>
      <c r="AC16" t="s">
        <v>7349</v>
      </c>
      <c r="AD16" t="s">
        <v>46345</v>
      </c>
      <c r="AE16" t="s">
        <v>46346</v>
      </c>
      <c r="AF16" t="s">
        <v>46349</v>
      </c>
      <c r="AG16" t="s">
        <v>46358</v>
      </c>
      <c r="AH16" t="s">
        <v>46359</v>
      </c>
      <c r="AI16" t="s">
        <v>46360</v>
      </c>
      <c r="AJ16" t="s">
        <v>46361</v>
      </c>
      <c r="AK16" t="s">
        <v>46362</v>
      </c>
      <c r="AL16" t="s">
        <v>11719</v>
      </c>
      <c r="AM16" t="s">
        <v>45810</v>
      </c>
      <c r="AN16" t="s">
        <v>46363</v>
      </c>
    </row>
    <row r="17" spans="1:31" ht="58">
      <c r="A17" t="s">
        <v>46318</v>
      </c>
      <c r="B17" s="166" t="s">
        <v>46353</v>
      </c>
      <c r="C17" t="s">
        <v>45993</v>
      </c>
      <c r="D17" s="166" t="s">
        <v>23416</v>
      </c>
      <c r="E17">
        <v>73</v>
      </c>
      <c r="G17" s="172">
        <v>42354</v>
      </c>
      <c r="I17">
        <v>49520</v>
      </c>
      <c r="J17" t="s">
        <v>74</v>
      </c>
      <c r="L17" t="s">
        <v>46369</v>
      </c>
      <c r="M17" t="s">
        <v>46370</v>
      </c>
      <c r="N17" t="s">
        <v>46349</v>
      </c>
      <c r="U17" s="171"/>
      <c r="V17" s="171"/>
      <c r="W17" s="171"/>
      <c r="X17" t="str">
        <f t="shared" si="0"/>
        <v>Six Continents Hotels, Inc.Holiday Inns (Middle East) Ltd.</v>
      </c>
      <c r="Y17" t="s">
        <v>46348</v>
      </c>
      <c r="Z17" t="s">
        <v>46354</v>
      </c>
      <c r="AA17" t="s">
        <v>46345</v>
      </c>
      <c r="AB17" t="s">
        <v>7349</v>
      </c>
      <c r="AC17" t="s">
        <v>46346</v>
      </c>
      <c r="AD17" t="s">
        <v>45805</v>
      </c>
      <c r="AE17" t="s">
        <v>46349</v>
      </c>
    </row>
    <row r="18" spans="1:31">
      <c r="A18" t="s">
        <v>46031</v>
      </c>
      <c r="B18" s="166" t="s">
        <v>46364</v>
      </c>
      <c r="C18" t="s">
        <v>45946</v>
      </c>
      <c r="D18" s="166" t="s">
        <v>34125</v>
      </c>
      <c r="E18">
        <v>77</v>
      </c>
      <c r="G18" s="172">
        <v>42491</v>
      </c>
      <c r="J18" t="s">
        <v>46347</v>
      </c>
      <c r="L18" t="s">
        <v>46344</v>
      </c>
      <c r="U18" s="171"/>
      <c r="V18" s="171"/>
      <c r="W18" s="171"/>
      <c r="X18" t="str">
        <f t="shared" si="0"/>
        <v>InterContinental Hotels Group (Asia Pacific) Pte. Ltd.InterContinental Hotels Group (Shanghai) Ltd</v>
      </c>
      <c r="Y18" t="s">
        <v>46344</v>
      </c>
      <c r="Z18" t="s">
        <v>46371</v>
      </c>
    </row>
    <row r="19" spans="1:31">
      <c r="A19" t="s">
        <v>46134</v>
      </c>
      <c r="B19" s="166" t="s">
        <v>46341</v>
      </c>
      <c r="C19" t="s">
        <v>46060</v>
      </c>
      <c r="D19" s="166" t="s">
        <v>27187</v>
      </c>
      <c r="E19">
        <v>80</v>
      </c>
      <c r="G19" s="172">
        <v>42736</v>
      </c>
      <c r="J19" t="s">
        <v>46347</v>
      </c>
      <c r="L19" t="s">
        <v>46344</v>
      </c>
      <c r="M19" t="s">
        <v>46348</v>
      </c>
      <c r="N19" t="s">
        <v>45805</v>
      </c>
      <c r="O19" t="s">
        <v>46349</v>
      </c>
      <c r="P19" t="s">
        <v>46350</v>
      </c>
      <c r="Q19" t="s">
        <v>46351</v>
      </c>
      <c r="U19" s="171"/>
      <c r="V19" s="171"/>
      <c r="W19" s="171"/>
      <c r="X19" t="str">
        <f t="shared" si="0"/>
        <v>IHG Hotels LimitedIHG Management (Netherlands) B.V.</v>
      </c>
      <c r="Y19" t="s">
        <v>46344</v>
      </c>
      <c r="Z19" t="s">
        <v>46348</v>
      </c>
      <c r="AA19" t="s">
        <v>45805</v>
      </c>
      <c r="AB19" t="s">
        <v>46349</v>
      </c>
      <c r="AC19" t="s">
        <v>46350</v>
      </c>
      <c r="AD19" t="s">
        <v>46351</v>
      </c>
      <c r="AE19" t="s">
        <v>46346</v>
      </c>
    </row>
    <row r="20" spans="1:31" ht="58">
      <c r="A20" t="s">
        <v>46318</v>
      </c>
      <c r="B20" s="166" t="s">
        <v>46353</v>
      </c>
      <c r="C20" t="s">
        <v>46060</v>
      </c>
      <c r="D20" s="166" t="s">
        <v>27187</v>
      </c>
      <c r="E20">
        <v>82</v>
      </c>
      <c r="G20" s="172">
        <v>42736</v>
      </c>
      <c r="J20" t="s">
        <v>46347</v>
      </c>
      <c r="L20" t="s">
        <v>46344</v>
      </c>
      <c r="M20" t="s">
        <v>46348</v>
      </c>
      <c r="N20" t="s">
        <v>45805</v>
      </c>
      <c r="O20" t="s">
        <v>46349</v>
      </c>
      <c r="P20" t="s">
        <v>46350</v>
      </c>
      <c r="Q20" t="s">
        <v>46351</v>
      </c>
      <c r="U20" s="171"/>
      <c r="V20" s="171"/>
      <c r="W20" s="171"/>
      <c r="X20" t="str">
        <f t="shared" si="0"/>
        <v>Six Continents Hotels, Inc.IHG Management (Netherlands) B.V.</v>
      </c>
      <c r="Y20" t="s">
        <v>46344</v>
      </c>
      <c r="Z20" t="s">
        <v>46348</v>
      </c>
      <c r="AA20" t="s">
        <v>45805</v>
      </c>
      <c r="AB20" t="s">
        <v>46349</v>
      </c>
      <c r="AC20" t="s">
        <v>46350</v>
      </c>
      <c r="AD20" t="s">
        <v>46351</v>
      </c>
    </row>
    <row r="21" spans="1:31" ht="29">
      <c r="A21" t="s">
        <v>45955</v>
      </c>
      <c r="B21" s="166" t="s">
        <v>46372</v>
      </c>
      <c r="C21" t="s">
        <v>46060</v>
      </c>
      <c r="D21" s="166" t="s">
        <v>27187</v>
      </c>
      <c r="E21">
        <v>83</v>
      </c>
      <c r="G21" s="172">
        <v>42736</v>
      </c>
      <c r="J21" t="s">
        <v>46347</v>
      </c>
      <c r="L21" t="s">
        <v>46344</v>
      </c>
      <c r="M21" t="s">
        <v>46348</v>
      </c>
      <c r="N21" t="s">
        <v>45805</v>
      </c>
      <c r="O21" t="s">
        <v>46349</v>
      </c>
      <c r="P21" t="s">
        <v>46350</v>
      </c>
      <c r="Q21" t="s">
        <v>46351</v>
      </c>
      <c r="U21" s="171"/>
      <c r="V21" s="171"/>
      <c r="W21" s="171"/>
      <c r="X21" t="str">
        <f t="shared" si="0"/>
        <v>Inter-Continental Hotels CorporationIHG Management (Netherlands) B.V.</v>
      </c>
      <c r="Y21" t="s">
        <v>46344</v>
      </c>
      <c r="Z21" t="s">
        <v>46348</v>
      </c>
      <c r="AA21" t="s">
        <v>45805</v>
      </c>
      <c r="AB21" t="s">
        <v>46349</v>
      </c>
      <c r="AC21" t="s">
        <v>46350</v>
      </c>
      <c r="AD21" t="s">
        <v>46351</v>
      </c>
    </row>
    <row r="22" spans="1:31">
      <c r="A22" t="s">
        <v>46134</v>
      </c>
      <c r="B22" s="166" t="s">
        <v>46341</v>
      </c>
      <c r="C22" t="s">
        <v>46060</v>
      </c>
      <c r="D22" s="166" t="s">
        <v>27187</v>
      </c>
      <c r="E22">
        <v>84</v>
      </c>
      <c r="G22" s="172">
        <v>42736</v>
      </c>
      <c r="J22" t="s">
        <v>46347</v>
      </c>
      <c r="L22" t="s">
        <v>46344</v>
      </c>
      <c r="M22" t="s">
        <v>46348</v>
      </c>
      <c r="N22" t="s">
        <v>45805</v>
      </c>
      <c r="O22" t="s">
        <v>46349</v>
      </c>
      <c r="P22" t="s">
        <v>46350</v>
      </c>
      <c r="Q22" t="s">
        <v>46351</v>
      </c>
      <c r="U22" s="171"/>
      <c r="V22" s="171"/>
      <c r="W22" s="171"/>
      <c r="X22" t="str">
        <f t="shared" si="0"/>
        <v>IHG Hotels LimitedIHG Management (Netherlands) B.V.</v>
      </c>
    </row>
    <row r="23" spans="1:31">
      <c r="A23" t="s">
        <v>46134</v>
      </c>
      <c r="B23" s="166" t="s">
        <v>46341</v>
      </c>
      <c r="C23" t="s">
        <v>46005</v>
      </c>
      <c r="D23" s="166" t="s">
        <v>771</v>
      </c>
      <c r="E23">
        <v>85</v>
      </c>
      <c r="G23" s="172">
        <v>42736</v>
      </c>
      <c r="J23" t="s">
        <v>46347</v>
      </c>
      <c r="L23" t="s">
        <v>46344</v>
      </c>
      <c r="M23" t="s">
        <v>46348</v>
      </c>
      <c r="N23" t="s">
        <v>45805</v>
      </c>
      <c r="O23" t="s">
        <v>46349</v>
      </c>
      <c r="P23" t="s">
        <v>46350</v>
      </c>
      <c r="Q23" t="s">
        <v>46351</v>
      </c>
      <c r="U23" s="171"/>
      <c r="V23" s="171"/>
      <c r="W23" s="171"/>
      <c r="X23" t="str">
        <f t="shared" si="0"/>
        <v>IHG Hotels LimitedIHG Szalloda Budapest Szolgaltato Kft</v>
      </c>
      <c r="Y23" t="s">
        <v>46344</v>
      </c>
      <c r="Z23" t="s">
        <v>46348</v>
      </c>
      <c r="AA23" t="s">
        <v>45805</v>
      </c>
      <c r="AB23" t="s">
        <v>46349</v>
      </c>
      <c r="AC23" t="s">
        <v>46350</v>
      </c>
      <c r="AD23" t="s">
        <v>46351</v>
      </c>
      <c r="AE23" t="s">
        <v>46346</v>
      </c>
    </row>
    <row r="24" spans="1:31" ht="58">
      <c r="A24" t="s">
        <v>46318</v>
      </c>
      <c r="B24" s="166" t="s">
        <v>46353</v>
      </c>
      <c r="C24" t="s">
        <v>46005</v>
      </c>
      <c r="D24" s="166" t="s">
        <v>771</v>
      </c>
      <c r="E24">
        <v>86</v>
      </c>
      <c r="G24" s="172">
        <v>42736</v>
      </c>
      <c r="J24" t="s">
        <v>46347</v>
      </c>
      <c r="L24" t="s">
        <v>46344</v>
      </c>
      <c r="M24" t="s">
        <v>46348</v>
      </c>
      <c r="N24" t="s">
        <v>45805</v>
      </c>
      <c r="O24" t="s">
        <v>46349</v>
      </c>
      <c r="P24" t="s">
        <v>46350</v>
      </c>
      <c r="Q24" t="s">
        <v>46351</v>
      </c>
      <c r="U24" s="171"/>
      <c r="V24" s="171"/>
      <c r="W24" s="171"/>
      <c r="X24" t="str">
        <f t="shared" si="0"/>
        <v>Six Continents Hotels, Inc.IHG Szalloda Budapest Szolgaltato Kft</v>
      </c>
      <c r="Y24" t="s">
        <v>46344</v>
      </c>
      <c r="Z24" t="s">
        <v>46348</v>
      </c>
      <c r="AA24" t="s">
        <v>45805</v>
      </c>
      <c r="AB24" t="s">
        <v>46349</v>
      </c>
      <c r="AC24" t="s">
        <v>46350</v>
      </c>
      <c r="AD24" t="s">
        <v>46351</v>
      </c>
    </row>
    <row r="25" spans="1:31" ht="29">
      <c r="A25" t="s">
        <v>45955</v>
      </c>
      <c r="B25" s="166" t="s">
        <v>46372</v>
      </c>
      <c r="C25" t="s">
        <v>46005</v>
      </c>
      <c r="D25" s="166" t="s">
        <v>771</v>
      </c>
      <c r="E25">
        <v>87</v>
      </c>
      <c r="G25" s="172">
        <v>42736</v>
      </c>
      <c r="J25" t="s">
        <v>46347</v>
      </c>
      <c r="L25" t="s">
        <v>46344</v>
      </c>
      <c r="M25" t="s">
        <v>46348</v>
      </c>
      <c r="N25" t="s">
        <v>45805</v>
      </c>
      <c r="O25" t="s">
        <v>46349</v>
      </c>
      <c r="P25" t="s">
        <v>46350</v>
      </c>
      <c r="Q25" t="s">
        <v>46351</v>
      </c>
      <c r="U25" s="171"/>
      <c r="V25" s="171"/>
      <c r="W25" s="171"/>
      <c r="X25" t="str">
        <f t="shared" si="0"/>
        <v>Inter-Continental Hotels CorporationIHG Szalloda Budapest Szolgaltato Kft</v>
      </c>
      <c r="Y25" t="s">
        <v>46344</v>
      </c>
      <c r="Z25" t="s">
        <v>46348</v>
      </c>
      <c r="AA25" t="s">
        <v>45805</v>
      </c>
      <c r="AB25" t="s">
        <v>46349</v>
      </c>
      <c r="AC25" t="s">
        <v>46350</v>
      </c>
      <c r="AD25" t="s">
        <v>46351</v>
      </c>
    </row>
    <row r="26" spans="1:31">
      <c r="A26" t="s">
        <v>46134</v>
      </c>
      <c r="B26" s="166" t="s">
        <v>46341</v>
      </c>
      <c r="C26" t="s">
        <v>46005</v>
      </c>
      <c r="D26" s="166" t="s">
        <v>771</v>
      </c>
      <c r="E26">
        <v>88</v>
      </c>
      <c r="G26" s="172">
        <v>42736</v>
      </c>
      <c r="J26" t="s">
        <v>46347</v>
      </c>
      <c r="L26" t="s">
        <v>46344</v>
      </c>
      <c r="M26" t="s">
        <v>46348</v>
      </c>
      <c r="N26" t="s">
        <v>45805</v>
      </c>
      <c r="O26" t="s">
        <v>46349</v>
      </c>
      <c r="P26" t="s">
        <v>46350</v>
      </c>
      <c r="Q26" t="s">
        <v>46351</v>
      </c>
      <c r="U26" s="171"/>
      <c r="V26" s="171"/>
      <c r="W26" s="171"/>
      <c r="X26" t="str">
        <f t="shared" si="0"/>
        <v>IHG Hotels LimitedIHG Szalloda Budapest Szolgaltato Kft</v>
      </c>
    </row>
    <row r="27" spans="1:31">
      <c r="A27" t="s">
        <v>46134</v>
      </c>
      <c r="B27" s="166" t="s">
        <v>46341</v>
      </c>
      <c r="C27" t="s">
        <v>46095</v>
      </c>
      <c r="D27" s="166" t="s">
        <v>28915</v>
      </c>
      <c r="E27">
        <v>89</v>
      </c>
      <c r="G27" s="172">
        <v>42736</v>
      </c>
      <c r="J27" t="s">
        <v>46347</v>
      </c>
      <c r="L27" t="s">
        <v>46344</v>
      </c>
      <c r="M27" t="s">
        <v>46348</v>
      </c>
      <c r="N27" t="s">
        <v>45805</v>
      </c>
      <c r="O27" t="s">
        <v>46349</v>
      </c>
      <c r="P27" t="s">
        <v>46350</v>
      </c>
      <c r="Q27" t="s">
        <v>46351</v>
      </c>
      <c r="U27" s="171"/>
      <c r="V27" s="171"/>
      <c r="W27" s="171"/>
      <c r="X27" t="str">
        <f t="shared" si="0"/>
        <v>IHG Hotels LimitedInterContinental Hotels Group Services Company - Swiss branch</v>
      </c>
      <c r="Y27" t="s">
        <v>46344</v>
      </c>
      <c r="Z27" t="s">
        <v>46348</v>
      </c>
      <c r="AA27" t="s">
        <v>45805</v>
      </c>
      <c r="AB27" t="s">
        <v>46349</v>
      </c>
      <c r="AC27" t="s">
        <v>46350</v>
      </c>
      <c r="AD27" t="s">
        <v>46351</v>
      </c>
      <c r="AE27" t="s">
        <v>46346</v>
      </c>
    </row>
    <row r="28" spans="1:31" ht="58">
      <c r="A28" t="s">
        <v>46318</v>
      </c>
      <c r="B28" s="166" t="s">
        <v>46353</v>
      </c>
      <c r="C28" t="s">
        <v>46095</v>
      </c>
      <c r="D28" s="166" t="s">
        <v>28915</v>
      </c>
      <c r="E28">
        <v>90</v>
      </c>
      <c r="G28" s="172">
        <v>42736</v>
      </c>
      <c r="J28" t="s">
        <v>46347</v>
      </c>
      <c r="L28" t="s">
        <v>46344</v>
      </c>
      <c r="M28" t="s">
        <v>46348</v>
      </c>
      <c r="N28" t="s">
        <v>45805</v>
      </c>
      <c r="O28" t="s">
        <v>46349</v>
      </c>
      <c r="P28" t="s">
        <v>46350</v>
      </c>
      <c r="Q28" t="s">
        <v>46351</v>
      </c>
      <c r="U28" s="171"/>
      <c r="V28" s="171"/>
      <c r="W28" s="171"/>
      <c r="X28" t="str">
        <f t="shared" si="0"/>
        <v>Six Continents Hotels, Inc.InterContinental Hotels Group Services Company - Swiss branch</v>
      </c>
      <c r="Y28" t="s">
        <v>46344</v>
      </c>
      <c r="Z28" t="s">
        <v>46348</v>
      </c>
      <c r="AA28" t="s">
        <v>45805</v>
      </c>
      <c r="AB28" t="s">
        <v>46349</v>
      </c>
      <c r="AC28" t="s">
        <v>46350</v>
      </c>
      <c r="AD28" t="s">
        <v>46351</v>
      </c>
    </row>
    <row r="29" spans="1:31" ht="29">
      <c r="A29" t="s">
        <v>45955</v>
      </c>
      <c r="B29" s="166" t="s">
        <v>46372</v>
      </c>
      <c r="C29" t="s">
        <v>46095</v>
      </c>
      <c r="D29" s="166" t="s">
        <v>28915</v>
      </c>
      <c r="E29">
        <v>91</v>
      </c>
      <c r="G29" s="172">
        <v>42736</v>
      </c>
      <c r="J29" t="s">
        <v>46347</v>
      </c>
      <c r="L29" t="s">
        <v>46344</v>
      </c>
      <c r="M29" t="s">
        <v>46348</v>
      </c>
      <c r="N29" t="s">
        <v>45805</v>
      </c>
      <c r="O29" t="s">
        <v>46349</v>
      </c>
      <c r="P29" t="s">
        <v>46350</v>
      </c>
      <c r="Q29" t="s">
        <v>46351</v>
      </c>
      <c r="U29" s="171"/>
      <c r="V29" s="171"/>
      <c r="W29" s="171"/>
      <c r="X29" t="str">
        <f t="shared" si="0"/>
        <v>Inter-Continental Hotels CorporationInterContinental Hotels Group Services Company - Swiss branch</v>
      </c>
      <c r="Y29" t="s">
        <v>46344</v>
      </c>
      <c r="Z29" t="s">
        <v>46348</v>
      </c>
      <c r="AA29" t="s">
        <v>45805</v>
      </c>
      <c r="AB29" t="s">
        <v>46349</v>
      </c>
      <c r="AC29" t="s">
        <v>46350</v>
      </c>
      <c r="AD29" t="s">
        <v>46351</v>
      </c>
    </row>
    <row r="30" spans="1:31">
      <c r="A30" t="s">
        <v>46134</v>
      </c>
      <c r="B30" s="166" t="s">
        <v>46341</v>
      </c>
      <c r="C30" t="s">
        <v>46095</v>
      </c>
      <c r="D30" s="166" t="s">
        <v>28915</v>
      </c>
      <c r="E30">
        <v>92</v>
      </c>
      <c r="G30" s="172">
        <v>42736</v>
      </c>
      <c r="J30" t="s">
        <v>46347</v>
      </c>
      <c r="L30" t="s">
        <v>46344</v>
      </c>
      <c r="M30" t="s">
        <v>46348</v>
      </c>
      <c r="N30" t="s">
        <v>45805</v>
      </c>
      <c r="O30" t="s">
        <v>46349</v>
      </c>
      <c r="P30" t="s">
        <v>46350</v>
      </c>
      <c r="Q30" t="s">
        <v>46351</v>
      </c>
      <c r="U30" s="171"/>
      <c r="V30" s="171"/>
      <c r="W30" s="171"/>
      <c r="X30" t="str">
        <f t="shared" si="0"/>
        <v>IHG Hotels LimitedInterContinental Hotels Group Services Company - Swiss branch</v>
      </c>
    </row>
    <row r="31" spans="1:31">
      <c r="A31" t="s">
        <v>46134</v>
      </c>
      <c r="B31" s="166" t="s">
        <v>46341</v>
      </c>
      <c r="C31" t="s">
        <v>46087</v>
      </c>
      <c r="D31" s="166" t="s">
        <v>876</v>
      </c>
      <c r="E31">
        <v>93</v>
      </c>
      <c r="G31" s="172">
        <v>42736</v>
      </c>
      <c r="J31" t="s">
        <v>46347</v>
      </c>
      <c r="L31" t="s">
        <v>46344</v>
      </c>
      <c r="M31" t="s">
        <v>46348</v>
      </c>
      <c r="N31" t="s">
        <v>45805</v>
      </c>
      <c r="O31" t="s">
        <v>46349</v>
      </c>
      <c r="P31" t="s">
        <v>46350</v>
      </c>
      <c r="Q31" t="s">
        <v>46351</v>
      </c>
      <c r="U31" s="171"/>
      <c r="V31" s="171"/>
      <c r="W31" s="171"/>
      <c r="X31" t="str">
        <f t="shared" si="0"/>
        <v>IHG Hotels LimitedIHG Management Slovenia</v>
      </c>
      <c r="Y31" t="s">
        <v>46344</v>
      </c>
      <c r="Z31" t="s">
        <v>46348</v>
      </c>
      <c r="AA31" t="s">
        <v>45805</v>
      </c>
      <c r="AB31" t="s">
        <v>46349</v>
      </c>
      <c r="AC31" t="s">
        <v>46350</v>
      </c>
      <c r="AD31" t="s">
        <v>46351</v>
      </c>
      <c r="AE31" t="s">
        <v>46346</v>
      </c>
    </row>
    <row r="32" spans="1:31" ht="58">
      <c r="A32" t="s">
        <v>46318</v>
      </c>
      <c r="B32" s="166" t="s">
        <v>46353</v>
      </c>
      <c r="C32" t="s">
        <v>46087</v>
      </c>
      <c r="D32" s="166" t="s">
        <v>876</v>
      </c>
      <c r="E32">
        <v>94</v>
      </c>
      <c r="G32" s="172">
        <v>42736</v>
      </c>
      <c r="J32" t="s">
        <v>46347</v>
      </c>
      <c r="L32" t="s">
        <v>46344</v>
      </c>
      <c r="M32" t="s">
        <v>46348</v>
      </c>
      <c r="N32" t="s">
        <v>45805</v>
      </c>
      <c r="O32" t="s">
        <v>46349</v>
      </c>
      <c r="P32" t="s">
        <v>46350</v>
      </c>
      <c r="Q32" t="s">
        <v>46351</v>
      </c>
      <c r="U32" s="171"/>
      <c r="V32" s="171"/>
      <c r="W32" s="171"/>
      <c r="X32" t="str">
        <f t="shared" si="0"/>
        <v>Six Continents Hotels, Inc.IHG Management Slovenia</v>
      </c>
      <c r="Y32" t="s">
        <v>46344</v>
      </c>
      <c r="Z32" t="s">
        <v>46348</v>
      </c>
      <c r="AA32" t="s">
        <v>45805</v>
      </c>
      <c r="AB32" t="s">
        <v>46349</v>
      </c>
      <c r="AC32" t="s">
        <v>46350</v>
      </c>
      <c r="AD32" t="s">
        <v>46351</v>
      </c>
    </row>
    <row r="33" spans="1:37" ht="29">
      <c r="A33" t="s">
        <v>45955</v>
      </c>
      <c r="B33" s="166" t="s">
        <v>46372</v>
      </c>
      <c r="C33" t="s">
        <v>46087</v>
      </c>
      <c r="D33" s="166" t="s">
        <v>876</v>
      </c>
      <c r="E33">
        <v>95</v>
      </c>
      <c r="G33" s="172">
        <v>42736</v>
      </c>
      <c r="J33" t="s">
        <v>46347</v>
      </c>
      <c r="L33" t="s">
        <v>46344</v>
      </c>
      <c r="M33" t="s">
        <v>46348</v>
      </c>
      <c r="N33" t="s">
        <v>45805</v>
      </c>
      <c r="O33" t="s">
        <v>46349</v>
      </c>
      <c r="P33" t="s">
        <v>46350</v>
      </c>
      <c r="Q33" t="s">
        <v>46351</v>
      </c>
      <c r="U33" s="171"/>
      <c r="V33" s="171"/>
      <c r="W33" s="171"/>
      <c r="X33" t="str">
        <f t="shared" si="0"/>
        <v>Inter-Continental Hotels CorporationIHG Management Slovenia</v>
      </c>
      <c r="Y33" t="s">
        <v>46344</v>
      </c>
      <c r="Z33" t="s">
        <v>46348</v>
      </c>
      <c r="AA33" t="s">
        <v>45805</v>
      </c>
      <c r="AB33" t="s">
        <v>46349</v>
      </c>
      <c r="AC33" t="s">
        <v>46350</v>
      </c>
      <c r="AD33" t="s">
        <v>46351</v>
      </c>
    </row>
    <row r="34" spans="1:37">
      <c r="A34" t="s">
        <v>46134</v>
      </c>
      <c r="B34" s="166" t="s">
        <v>46341</v>
      </c>
      <c r="C34" t="s">
        <v>46087</v>
      </c>
      <c r="D34" s="166" t="s">
        <v>876</v>
      </c>
      <c r="E34">
        <v>96</v>
      </c>
      <c r="G34" s="172">
        <v>42736</v>
      </c>
      <c r="J34" t="s">
        <v>46347</v>
      </c>
      <c r="L34" t="s">
        <v>46344</v>
      </c>
      <c r="M34" t="s">
        <v>46348</v>
      </c>
      <c r="N34" t="s">
        <v>45805</v>
      </c>
      <c r="O34" t="s">
        <v>46349</v>
      </c>
      <c r="P34" t="s">
        <v>46350</v>
      </c>
      <c r="Q34" t="s">
        <v>46351</v>
      </c>
      <c r="U34" s="171"/>
      <c r="V34" s="171"/>
      <c r="W34" s="171"/>
      <c r="X34" t="str">
        <f t="shared" si="0"/>
        <v>IHG Hotels LimitedIHG Management Slovenia</v>
      </c>
    </row>
    <row r="35" spans="1:37">
      <c r="A35" t="s">
        <v>46134</v>
      </c>
      <c r="B35" s="166" t="s">
        <v>46341</v>
      </c>
      <c r="C35" t="s">
        <v>45982</v>
      </c>
      <c r="D35" s="166" t="s">
        <v>1142</v>
      </c>
      <c r="E35">
        <v>97</v>
      </c>
      <c r="G35" s="172">
        <v>42736</v>
      </c>
      <c r="J35" t="s">
        <v>46347</v>
      </c>
      <c r="L35" t="s">
        <v>46344</v>
      </c>
      <c r="M35" t="s">
        <v>46348</v>
      </c>
      <c r="N35" t="s">
        <v>45805</v>
      </c>
      <c r="O35" t="s">
        <v>46349</v>
      </c>
      <c r="P35" t="s">
        <v>46350</v>
      </c>
      <c r="Q35" t="s">
        <v>46351</v>
      </c>
      <c r="U35" s="171"/>
      <c r="V35" s="171"/>
      <c r="W35" s="171"/>
      <c r="X35" t="str">
        <f t="shared" si="0"/>
        <v>IHG Hotels LimitedInterContinental Hotel Düsseldorf GmbH</v>
      </c>
      <c r="Y35" t="s">
        <v>46344</v>
      </c>
      <c r="Z35" t="s">
        <v>46348</v>
      </c>
      <c r="AA35" t="s">
        <v>45805</v>
      </c>
      <c r="AB35" t="s">
        <v>46349</v>
      </c>
      <c r="AC35" t="s">
        <v>46350</v>
      </c>
      <c r="AD35" t="s">
        <v>46351</v>
      </c>
      <c r="AE35" t="s">
        <v>46346</v>
      </c>
    </row>
    <row r="36" spans="1:37" ht="58">
      <c r="A36" t="s">
        <v>46318</v>
      </c>
      <c r="B36" s="166" t="s">
        <v>46353</v>
      </c>
      <c r="C36" t="s">
        <v>45982</v>
      </c>
      <c r="D36" s="166" t="s">
        <v>1142</v>
      </c>
      <c r="E36">
        <v>98</v>
      </c>
      <c r="G36" s="172">
        <v>42736</v>
      </c>
      <c r="J36" t="s">
        <v>46347</v>
      </c>
      <c r="L36" t="s">
        <v>46344</v>
      </c>
      <c r="M36" t="s">
        <v>46348</v>
      </c>
      <c r="N36" t="s">
        <v>45805</v>
      </c>
      <c r="O36" t="s">
        <v>46349</v>
      </c>
      <c r="P36" t="s">
        <v>46350</v>
      </c>
      <c r="Q36" t="s">
        <v>46351</v>
      </c>
      <c r="U36" s="171"/>
      <c r="V36" s="171"/>
      <c r="W36" s="171"/>
      <c r="X36" t="str">
        <f t="shared" si="0"/>
        <v>Six Continents Hotels, Inc.InterContinental Hotel Düsseldorf GmbH</v>
      </c>
      <c r="Y36" t="s">
        <v>46344</v>
      </c>
      <c r="Z36" t="s">
        <v>46348</v>
      </c>
      <c r="AA36" t="s">
        <v>45805</v>
      </c>
      <c r="AB36" t="s">
        <v>46349</v>
      </c>
      <c r="AC36" t="s">
        <v>46350</v>
      </c>
      <c r="AD36" t="s">
        <v>46351</v>
      </c>
    </row>
    <row r="37" spans="1:37" ht="29">
      <c r="A37" t="s">
        <v>45955</v>
      </c>
      <c r="B37" s="166" t="s">
        <v>46372</v>
      </c>
      <c r="C37" t="s">
        <v>45982</v>
      </c>
      <c r="D37" s="166" t="s">
        <v>1142</v>
      </c>
      <c r="E37">
        <v>99</v>
      </c>
      <c r="G37" s="172">
        <v>42736</v>
      </c>
      <c r="J37" t="s">
        <v>46347</v>
      </c>
      <c r="L37" t="s">
        <v>46344</v>
      </c>
      <c r="M37" t="s">
        <v>46348</v>
      </c>
      <c r="N37" t="s">
        <v>45805</v>
      </c>
      <c r="O37" t="s">
        <v>46349</v>
      </c>
      <c r="P37" t="s">
        <v>46350</v>
      </c>
      <c r="Q37" t="s">
        <v>46351</v>
      </c>
      <c r="U37" s="171"/>
      <c r="V37" s="171"/>
      <c r="W37" s="171"/>
      <c r="X37" t="str">
        <f t="shared" si="0"/>
        <v>Inter-Continental Hotels CorporationInterContinental Hotel Düsseldorf GmbH</v>
      </c>
      <c r="Y37" t="s">
        <v>46344</v>
      </c>
      <c r="Z37" t="s">
        <v>46348</v>
      </c>
      <c r="AA37" t="s">
        <v>45805</v>
      </c>
      <c r="AB37" t="s">
        <v>46349</v>
      </c>
      <c r="AC37" t="s">
        <v>46350</v>
      </c>
      <c r="AD37" t="s">
        <v>46351</v>
      </c>
    </row>
    <row r="38" spans="1:37">
      <c r="A38" t="s">
        <v>46134</v>
      </c>
      <c r="B38" s="166" t="s">
        <v>46341</v>
      </c>
      <c r="C38" t="s">
        <v>45982</v>
      </c>
      <c r="D38" s="166" t="s">
        <v>1142</v>
      </c>
      <c r="E38">
        <v>100</v>
      </c>
      <c r="G38" s="172">
        <v>42736</v>
      </c>
      <c r="J38" t="s">
        <v>46347</v>
      </c>
      <c r="L38" t="s">
        <v>46344</v>
      </c>
      <c r="M38" t="s">
        <v>46348</v>
      </c>
      <c r="N38" t="s">
        <v>45805</v>
      </c>
      <c r="O38" t="s">
        <v>46349</v>
      </c>
      <c r="P38" t="s">
        <v>46350</v>
      </c>
      <c r="Q38" t="s">
        <v>46351</v>
      </c>
      <c r="U38" s="171"/>
      <c r="V38" s="171"/>
      <c r="W38" s="171"/>
      <c r="X38" t="str">
        <f t="shared" si="0"/>
        <v>IHG Hotels LimitedInterContinental Hotel Düsseldorf GmbH</v>
      </c>
    </row>
    <row r="39" spans="1:37">
      <c r="A39" t="s">
        <v>46134</v>
      </c>
      <c r="B39" s="166" t="s">
        <v>46341</v>
      </c>
      <c r="C39" t="s">
        <v>46098</v>
      </c>
      <c r="D39" s="166" t="s">
        <v>793</v>
      </c>
      <c r="E39">
        <v>101</v>
      </c>
      <c r="G39" s="172">
        <v>42736</v>
      </c>
      <c r="J39" t="s">
        <v>46347</v>
      </c>
      <c r="L39" t="s">
        <v>46344</v>
      </c>
      <c r="M39" t="s">
        <v>46348</v>
      </c>
      <c r="N39" t="s">
        <v>45805</v>
      </c>
      <c r="O39" t="s">
        <v>46349</v>
      </c>
      <c r="P39" t="s">
        <v>46350</v>
      </c>
      <c r="Q39" t="s">
        <v>46351</v>
      </c>
      <c r="U39" s="171"/>
      <c r="V39" s="171"/>
      <c r="W39" s="171"/>
      <c r="X39" t="str">
        <f t="shared" si="0"/>
        <v>IHG Hotels LimitedInterContinental Hotels Group (Espana) SA</v>
      </c>
      <c r="Y39" t="s">
        <v>46344</v>
      </c>
      <c r="Z39" t="s">
        <v>46348</v>
      </c>
      <c r="AA39" t="s">
        <v>45805</v>
      </c>
      <c r="AB39" t="s">
        <v>46349</v>
      </c>
      <c r="AC39" t="s">
        <v>46350</v>
      </c>
      <c r="AD39" t="s">
        <v>46351</v>
      </c>
      <c r="AE39" t="s">
        <v>46346</v>
      </c>
    </row>
    <row r="40" spans="1:37">
      <c r="A40" t="s">
        <v>46301</v>
      </c>
      <c r="B40" s="166" t="s">
        <v>46373</v>
      </c>
      <c r="C40" t="s">
        <v>45946</v>
      </c>
      <c r="D40" s="166" t="s">
        <v>34125</v>
      </c>
      <c r="E40">
        <v>103</v>
      </c>
      <c r="G40" s="172">
        <v>42736</v>
      </c>
      <c r="J40" t="s">
        <v>46347</v>
      </c>
      <c r="L40" t="s">
        <v>46344</v>
      </c>
      <c r="U40" s="171"/>
      <c r="V40" s="171"/>
      <c r="W40" s="171"/>
      <c r="X40" t="str">
        <f t="shared" si="0"/>
        <v>Kimpton Hotel &amp; Restaurant Group LLCInterContinental Hotels Group (Shanghai) Ltd</v>
      </c>
      <c r="Y40" t="s">
        <v>46344</v>
      </c>
    </row>
    <row r="41" spans="1:37" ht="58">
      <c r="A41" t="s">
        <v>184</v>
      </c>
      <c r="B41" s="166" t="s">
        <v>46355</v>
      </c>
      <c r="C41" t="s">
        <v>46318</v>
      </c>
      <c r="D41" s="166" t="s">
        <v>46353</v>
      </c>
      <c r="E41">
        <v>104</v>
      </c>
      <c r="G41" s="172">
        <v>42993</v>
      </c>
      <c r="J41" t="s">
        <v>46347</v>
      </c>
      <c r="L41" t="s">
        <v>46344</v>
      </c>
      <c r="U41" s="171"/>
      <c r="V41" s="171"/>
      <c r="W41" s="171"/>
      <c r="X41" t="str">
        <f t="shared" si="0"/>
        <v>Six Continents LimitedSix Continents Hotels, Inc.</v>
      </c>
      <c r="Y41" t="s">
        <v>46344</v>
      </c>
      <c r="Z41" t="s">
        <v>46346</v>
      </c>
      <c r="AA41" t="s">
        <v>46354</v>
      </c>
      <c r="AB41" t="s">
        <v>46374</v>
      </c>
      <c r="AC41" t="s">
        <v>46357</v>
      </c>
      <c r="AD41" t="s">
        <v>46358</v>
      </c>
      <c r="AE41" t="s">
        <v>46359</v>
      </c>
      <c r="AF41" t="s">
        <v>46360</v>
      </c>
      <c r="AG41" t="s">
        <v>46361</v>
      </c>
      <c r="AH41" t="s">
        <v>46362</v>
      </c>
      <c r="AI41" t="s">
        <v>11719</v>
      </c>
      <c r="AJ41" t="s">
        <v>45810</v>
      </c>
      <c r="AK41" t="s">
        <v>46363</v>
      </c>
    </row>
    <row r="42" spans="1:37">
      <c r="A42" t="s">
        <v>46031</v>
      </c>
      <c r="B42" s="166" t="s">
        <v>46364</v>
      </c>
      <c r="C42" t="s">
        <v>45946</v>
      </c>
      <c r="D42" s="166" t="s">
        <v>34125</v>
      </c>
      <c r="E42">
        <v>105</v>
      </c>
      <c r="G42" s="172">
        <v>42979</v>
      </c>
      <c r="J42" t="s">
        <v>46347</v>
      </c>
      <c r="K42" t="s">
        <v>46368</v>
      </c>
      <c r="L42" t="s">
        <v>46344</v>
      </c>
      <c r="U42" s="171"/>
      <c r="V42" s="171"/>
      <c r="W42" s="171"/>
      <c r="X42" t="str">
        <f t="shared" si="0"/>
        <v>InterContinental Hotels Group (Asia Pacific) Pte. Ltd.InterContinental Hotels Group (Shanghai) Ltd</v>
      </c>
    </row>
    <row r="43" spans="1:37">
      <c r="A43" t="s">
        <v>46031</v>
      </c>
      <c r="B43" s="166" t="s">
        <v>46364</v>
      </c>
      <c r="C43" t="s">
        <v>46215</v>
      </c>
      <c r="D43" s="166" t="s">
        <v>46375</v>
      </c>
      <c r="E43">
        <v>106</v>
      </c>
      <c r="G43" s="172">
        <v>42736</v>
      </c>
      <c r="J43" t="s">
        <v>46347</v>
      </c>
      <c r="L43" t="s">
        <v>46344</v>
      </c>
      <c r="U43" s="171"/>
      <c r="V43" s="171"/>
      <c r="W43" s="171"/>
      <c r="X43" t="str">
        <f t="shared" si="0"/>
        <v>InterContinental Hotels Group (Asia Pacific) Pte. Ltd.Holiday Inns (Philippines), Inc. - Philippines branch</v>
      </c>
      <c r="Y43" t="s">
        <v>46344</v>
      </c>
      <c r="Z43" t="s">
        <v>46346</v>
      </c>
      <c r="AA43" t="s">
        <v>46376</v>
      </c>
    </row>
    <row r="44" spans="1:37">
      <c r="A44" t="s">
        <v>46031</v>
      </c>
      <c r="B44" s="166" t="s">
        <v>46364</v>
      </c>
      <c r="C44" t="s">
        <v>45997</v>
      </c>
      <c r="D44" s="166" t="s">
        <v>33677</v>
      </c>
      <c r="E44">
        <v>107</v>
      </c>
      <c r="G44" s="172">
        <v>42736</v>
      </c>
      <c r="J44" t="s">
        <v>46347</v>
      </c>
      <c r="L44" t="s">
        <v>46344</v>
      </c>
      <c r="U44" s="171"/>
      <c r="V44" s="171"/>
      <c r="W44" s="171"/>
      <c r="X44" t="str">
        <f t="shared" si="0"/>
        <v>InterContinental Hotels Group (Asia Pacific) Pte. Ltd.Holiday Inns (Thailand) Ltd.</v>
      </c>
      <c r="Y44" t="s">
        <v>46344</v>
      </c>
      <c r="Z44" t="s">
        <v>46377</v>
      </c>
      <c r="AA44" t="s">
        <v>46346</v>
      </c>
    </row>
    <row r="45" spans="1:37">
      <c r="A45" t="s">
        <v>46031</v>
      </c>
      <c r="B45" s="166" t="s">
        <v>46364</v>
      </c>
      <c r="C45" t="s">
        <v>45892</v>
      </c>
      <c r="D45" s="166" t="s">
        <v>33990</v>
      </c>
      <c r="E45">
        <v>108</v>
      </c>
      <c r="G45" s="172">
        <v>42736</v>
      </c>
      <c r="J45" t="s">
        <v>46347</v>
      </c>
      <c r="L45" t="s">
        <v>46344</v>
      </c>
      <c r="U45" s="171"/>
      <c r="V45" s="171"/>
      <c r="W45" s="171"/>
      <c r="X45" t="str">
        <f t="shared" si="0"/>
        <v>InterContinental Hotels Group (Asia Pacific) Pte. Ltd.IHG Systems Pty Ltd</v>
      </c>
      <c r="Y45" t="s">
        <v>46344</v>
      </c>
    </row>
    <row r="46" spans="1:37" ht="29">
      <c r="A46" t="s">
        <v>46031</v>
      </c>
      <c r="B46" s="166" t="s">
        <v>46364</v>
      </c>
      <c r="C46" t="s">
        <v>46001</v>
      </c>
      <c r="D46" s="166" t="s">
        <v>46378</v>
      </c>
      <c r="E46">
        <v>109</v>
      </c>
      <c r="G46" s="172">
        <v>42736</v>
      </c>
      <c r="J46" t="s">
        <v>46347</v>
      </c>
      <c r="L46" t="s">
        <v>46344</v>
      </c>
      <c r="U46" s="171"/>
      <c r="V46" s="171"/>
      <c r="W46" s="171"/>
      <c r="X46" t="str">
        <f t="shared" si="0"/>
        <v>InterContinental Hotels Group (Asia Pacific) Pte. Ltd.InterContinental Hotels Group (Greater China) Limited</v>
      </c>
      <c r="Y46" t="s">
        <v>46344</v>
      </c>
      <c r="Z46" t="s">
        <v>46346</v>
      </c>
    </row>
    <row r="47" spans="1:37">
      <c r="A47" t="s">
        <v>46031</v>
      </c>
      <c r="B47" s="166" t="s">
        <v>46364</v>
      </c>
      <c r="C47" t="s">
        <v>46002</v>
      </c>
      <c r="D47" s="166" t="s">
        <v>36312</v>
      </c>
      <c r="E47">
        <v>110</v>
      </c>
      <c r="G47" s="172">
        <v>42736</v>
      </c>
      <c r="J47" t="s">
        <v>46347</v>
      </c>
      <c r="L47" t="s">
        <v>46344</v>
      </c>
      <c r="U47" s="171"/>
      <c r="V47" s="171"/>
      <c r="W47" s="171"/>
      <c r="X47" t="str">
        <f t="shared" si="0"/>
        <v>InterContinental Hotels Group (Asia Pacific) Pte. Ltd.InterContinental Hotels Group (Greater China) Limited - Maldives branch</v>
      </c>
      <c r="Y47" t="s">
        <v>46344</v>
      </c>
      <c r="Z47" t="s">
        <v>46346</v>
      </c>
    </row>
    <row r="48" spans="1:37">
      <c r="A48" t="s">
        <v>46031</v>
      </c>
      <c r="B48" s="166" t="s">
        <v>46364</v>
      </c>
      <c r="C48" t="s">
        <v>46085</v>
      </c>
      <c r="D48" s="166" t="s">
        <v>46379</v>
      </c>
      <c r="E48">
        <v>111</v>
      </c>
      <c r="G48" s="172">
        <v>42736</v>
      </c>
      <c r="J48" t="s">
        <v>46347</v>
      </c>
      <c r="L48" t="s">
        <v>46344</v>
      </c>
      <c r="U48" s="171"/>
      <c r="V48" s="171"/>
      <c r="W48" s="171"/>
      <c r="X48" t="str">
        <f t="shared" si="0"/>
        <v>InterContinental Hotels Group (Asia Pacific) Pte. Ltd.Inter-Continental Hotels (Singapore) Pte Ltd</v>
      </c>
      <c r="Y48" t="s">
        <v>46344</v>
      </c>
      <c r="Z48" t="s">
        <v>46346</v>
      </c>
      <c r="AA48" t="s">
        <v>46377</v>
      </c>
    </row>
    <row r="49" spans="1:26">
      <c r="A49" t="s">
        <v>46031</v>
      </c>
      <c r="B49" s="166" t="s">
        <v>46364</v>
      </c>
      <c r="C49" t="s">
        <v>45893</v>
      </c>
      <c r="D49" s="166" t="s">
        <v>46380</v>
      </c>
      <c r="E49">
        <v>112</v>
      </c>
      <c r="G49" s="172">
        <v>42736</v>
      </c>
      <c r="J49" t="s">
        <v>46347</v>
      </c>
      <c r="L49" t="s">
        <v>46344</v>
      </c>
      <c r="U49" s="171"/>
      <c r="V49" s="171"/>
      <c r="W49" s="171"/>
      <c r="X49" t="str">
        <f t="shared" si="0"/>
        <v>InterContinental Hotels Group (Asia Pacific) Pte. Ltd.InterContinental Hotels Group (Australia) Pty Limited</v>
      </c>
      <c r="Y49" t="s">
        <v>46344</v>
      </c>
      <c r="Z49" t="s">
        <v>46346</v>
      </c>
    </row>
    <row r="50" spans="1:26">
      <c r="A50" t="s">
        <v>46031</v>
      </c>
      <c r="B50" s="166" t="s">
        <v>46364</v>
      </c>
      <c r="C50" t="s">
        <v>46064</v>
      </c>
      <c r="D50" s="166" t="s">
        <v>46381</v>
      </c>
      <c r="E50">
        <v>113</v>
      </c>
      <c r="G50" s="172">
        <v>42736</v>
      </c>
      <c r="J50" t="s">
        <v>46347</v>
      </c>
      <c r="L50" t="s">
        <v>46344</v>
      </c>
      <c r="U50" s="171"/>
      <c r="V50" s="171"/>
      <c r="W50" s="171"/>
      <c r="X50" t="str">
        <f t="shared" si="0"/>
        <v>InterContinental Hotels Group (Asia Pacific) Pte. Ltd.IHG Hotels (New Zealand) Limited</v>
      </c>
      <c r="Y50" t="s">
        <v>46344</v>
      </c>
    </row>
    <row r="51" spans="1:26">
      <c r="A51" t="s">
        <v>46031</v>
      </c>
      <c r="B51" s="166" t="s">
        <v>46364</v>
      </c>
      <c r="C51" t="s">
        <v>45891</v>
      </c>
      <c r="D51" s="166" t="s">
        <v>46382</v>
      </c>
      <c r="E51">
        <v>114</v>
      </c>
      <c r="G51" s="172">
        <v>42736</v>
      </c>
      <c r="J51" t="s">
        <v>46347</v>
      </c>
      <c r="L51" t="s">
        <v>46344</v>
      </c>
      <c r="U51" s="171"/>
      <c r="V51" s="171"/>
      <c r="W51" s="171"/>
      <c r="X51" t="str">
        <f t="shared" si="0"/>
        <v>InterContinental Hotels Group (Asia Pacific) Pte. Ltd.IHG Hotels Management (Australia) Pty Limited</v>
      </c>
      <c r="Y51" t="s">
        <v>46344</v>
      </c>
      <c r="Z51" t="s">
        <v>46346</v>
      </c>
    </row>
    <row r="52" spans="1:26">
      <c r="A52" t="s">
        <v>46031</v>
      </c>
      <c r="B52" s="166" t="s">
        <v>46364</v>
      </c>
      <c r="C52" t="s">
        <v>45927</v>
      </c>
      <c r="D52" s="166" t="s">
        <v>46383</v>
      </c>
      <c r="E52">
        <v>115</v>
      </c>
      <c r="G52" s="172">
        <v>42736</v>
      </c>
      <c r="J52" t="s">
        <v>46347</v>
      </c>
      <c r="L52" t="s">
        <v>46344</v>
      </c>
      <c r="U52" s="171"/>
      <c r="V52" s="171"/>
      <c r="W52" s="171"/>
      <c r="X52" t="str">
        <f t="shared" si="0"/>
        <v>InterContinental Hotels Group (Asia Pacific) Pte. Ltd.IHG Bangkok Ltd</v>
      </c>
      <c r="Y52" t="s">
        <v>46344</v>
      </c>
      <c r="Z52" t="s">
        <v>46346</v>
      </c>
    </row>
    <row r="53" spans="1:26">
      <c r="A53" t="s">
        <v>46031</v>
      </c>
      <c r="B53" s="166" t="s">
        <v>46364</v>
      </c>
      <c r="C53" t="s">
        <v>46009</v>
      </c>
      <c r="D53" s="166" t="s">
        <v>46384</v>
      </c>
      <c r="E53">
        <v>116</v>
      </c>
      <c r="G53" s="172">
        <v>42736</v>
      </c>
      <c r="J53" t="s">
        <v>46347</v>
      </c>
      <c r="L53" t="s">
        <v>46344</v>
      </c>
      <c r="U53" s="171"/>
      <c r="V53" s="171"/>
      <c r="W53" s="171"/>
      <c r="X53" t="str">
        <f t="shared" si="0"/>
        <v>InterContinental Hotels Group (Asia Pacific) Pte. Ltd.PT SC Hotels &amp; Resorts Indonesia</v>
      </c>
      <c r="Y53" t="s">
        <v>46344</v>
      </c>
      <c r="Z53" t="s">
        <v>46346</v>
      </c>
    </row>
    <row r="54" spans="1:26" ht="29">
      <c r="A54" t="s">
        <v>46031</v>
      </c>
      <c r="B54" s="166" t="s">
        <v>46364</v>
      </c>
      <c r="C54" t="s">
        <v>45955</v>
      </c>
      <c r="D54" s="166" t="s">
        <v>46342</v>
      </c>
      <c r="E54">
        <v>117</v>
      </c>
      <c r="G54" s="172">
        <v>42736</v>
      </c>
      <c r="J54" t="s">
        <v>46347</v>
      </c>
      <c r="L54" t="s">
        <v>46344</v>
      </c>
      <c r="U54" s="171"/>
      <c r="V54" s="171"/>
      <c r="W54" s="171"/>
      <c r="X54" t="str">
        <f t="shared" si="0"/>
        <v>InterContinental Hotels Group (Asia Pacific) Pte. Ltd.Inter-Continental Hotels Corporation</v>
      </c>
    </row>
    <row r="55" spans="1:26" ht="58">
      <c r="A55" t="s">
        <v>46031</v>
      </c>
      <c r="B55" s="166" t="s">
        <v>46364</v>
      </c>
      <c r="C55" t="s">
        <v>46318</v>
      </c>
      <c r="D55" s="166" t="s">
        <v>46353</v>
      </c>
      <c r="E55">
        <v>118</v>
      </c>
      <c r="G55" s="172">
        <v>42736</v>
      </c>
      <c r="J55" t="s">
        <v>46347</v>
      </c>
      <c r="L55" t="s">
        <v>46344</v>
      </c>
      <c r="U55" s="171"/>
      <c r="V55" s="171"/>
      <c r="W55" s="171"/>
      <c r="X55" t="str">
        <f t="shared" si="0"/>
        <v>InterContinental Hotels Group (Asia Pacific) Pte. Ltd.Six Continents Hotels, Inc.</v>
      </c>
    </row>
    <row r="56" spans="1:26">
      <c r="A56" t="s">
        <v>46031</v>
      </c>
      <c r="B56" s="166" t="s">
        <v>46364</v>
      </c>
      <c r="C56" t="s">
        <v>45990</v>
      </c>
      <c r="D56" s="166" t="s">
        <v>46367</v>
      </c>
      <c r="E56">
        <v>119</v>
      </c>
      <c r="G56" s="172">
        <v>42736</v>
      </c>
      <c r="J56" t="s">
        <v>46347</v>
      </c>
      <c r="L56" t="s">
        <v>46344</v>
      </c>
      <c r="U56" s="171"/>
      <c r="V56" s="171"/>
      <c r="W56" s="171"/>
      <c r="X56" t="str">
        <f t="shared" si="0"/>
        <v>InterContinental Hotels Group (Asia Pacific) Pte. Ltd.Holiday Inns (China) Ltd</v>
      </c>
    </row>
    <row r="57" spans="1:26">
      <c r="A57" t="s">
        <v>46031</v>
      </c>
      <c r="B57" s="166" t="s">
        <v>46364</v>
      </c>
      <c r="C57" t="s">
        <v>45990</v>
      </c>
      <c r="D57" s="166" t="s">
        <v>46367</v>
      </c>
      <c r="E57">
        <v>120</v>
      </c>
      <c r="G57" s="172">
        <v>42736</v>
      </c>
      <c r="J57" t="s">
        <v>46347</v>
      </c>
      <c r="L57" t="s">
        <v>46344</v>
      </c>
      <c r="U57" s="171"/>
      <c r="V57" s="171"/>
      <c r="W57" s="171"/>
      <c r="X57" t="str">
        <f t="shared" si="0"/>
        <v>InterContinental Hotels Group (Asia Pacific) Pte. Ltd.Holiday Inns (China) Ltd</v>
      </c>
    </row>
    <row r="58" spans="1:26" ht="29">
      <c r="A58" t="s">
        <v>46031</v>
      </c>
      <c r="B58" s="166" t="s">
        <v>46364</v>
      </c>
      <c r="C58" t="s">
        <v>46001</v>
      </c>
      <c r="D58" s="166" t="s">
        <v>46378</v>
      </c>
      <c r="E58">
        <v>121</v>
      </c>
      <c r="G58" s="172">
        <v>42736</v>
      </c>
      <c r="J58" t="s">
        <v>46347</v>
      </c>
      <c r="L58" t="s">
        <v>46344</v>
      </c>
      <c r="U58" s="171"/>
      <c r="V58" s="171"/>
      <c r="W58" s="171"/>
      <c r="X58" t="str">
        <f t="shared" si="0"/>
        <v>InterContinental Hotels Group (Asia Pacific) Pte. Ltd.InterContinental Hotels Group (Greater China) Limited</v>
      </c>
    </row>
    <row r="59" spans="1:26">
      <c r="A59" t="s">
        <v>46031</v>
      </c>
      <c r="B59" s="166" t="s">
        <v>46364</v>
      </c>
      <c r="C59" t="s">
        <v>45998</v>
      </c>
      <c r="D59" s="166" t="s">
        <v>37867</v>
      </c>
      <c r="E59">
        <v>122</v>
      </c>
      <c r="G59" s="172">
        <v>42736</v>
      </c>
      <c r="J59" t="s">
        <v>46347</v>
      </c>
      <c r="L59" t="s">
        <v>46344</v>
      </c>
      <c r="U59" s="171"/>
      <c r="V59" s="171"/>
      <c r="W59" s="171"/>
      <c r="X59" t="str">
        <f t="shared" si="0"/>
        <v>InterContinental Hotels Group (Asia Pacific) Pte. Ltd.Holiday Inns Crowne Plaza (Hong Kong), Inc. - Hong Kong branch</v>
      </c>
      <c r="Y59" t="s">
        <v>46344</v>
      </c>
    </row>
    <row r="60" spans="1:26" ht="29">
      <c r="A60" t="s">
        <v>46031</v>
      </c>
      <c r="B60" s="166" t="s">
        <v>46364</v>
      </c>
      <c r="C60" t="s">
        <v>45955</v>
      </c>
      <c r="D60" s="166" t="s">
        <v>46342</v>
      </c>
      <c r="E60">
        <v>123</v>
      </c>
      <c r="G60" s="172">
        <v>42736</v>
      </c>
      <c r="J60" t="s">
        <v>46347</v>
      </c>
      <c r="L60" t="s">
        <v>46344</v>
      </c>
      <c r="U60" s="171"/>
      <c r="V60" s="171"/>
      <c r="W60" s="171"/>
      <c r="X60" t="str">
        <f t="shared" si="0"/>
        <v>InterContinental Hotels Group (Asia Pacific) Pte. Ltd.Inter-Continental Hotels Corporation</v>
      </c>
    </row>
    <row r="61" spans="1:26" ht="58">
      <c r="A61" t="s">
        <v>46031</v>
      </c>
      <c r="B61" s="166" t="s">
        <v>46364</v>
      </c>
      <c r="C61" t="s">
        <v>46318</v>
      </c>
      <c r="D61" s="166" t="s">
        <v>46353</v>
      </c>
      <c r="E61">
        <v>124</v>
      </c>
      <c r="G61" s="172">
        <v>42736</v>
      </c>
      <c r="J61" t="s">
        <v>46347</v>
      </c>
      <c r="L61" t="s">
        <v>46344</v>
      </c>
      <c r="U61" s="171"/>
      <c r="V61" s="171"/>
      <c r="W61" s="171"/>
      <c r="X61" t="str">
        <f t="shared" si="0"/>
        <v>InterContinental Hotels Group (Asia Pacific) Pte. Ltd.Six Continents Hotels, Inc.</v>
      </c>
    </row>
    <row r="62" spans="1:26" ht="58">
      <c r="A62" t="s">
        <v>45946</v>
      </c>
      <c r="B62" s="166" t="s">
        <v>34125</v>
      </c>
      <c r="C62" t="s">
        <v>46318</v>
      </c>
      <c r="D62" s="166" t="s">
        <v>46353</v>
      </c>
      <c r="E62">
        <v>128</v>
      </c>
      <c r="G62" s="172">
        <v>41730</v>
      </c>
      <c r="J62" t="s">
        <v>46385</v>
      </c>
      <c r="L62" t="s">
        <v>46354</v>
      </c>
      <c r="U62" s="171"/>
      <c r="V62" s="171"/>
      <c r="W62" s="171"/>
      <c r="X62" t="str">
        <f t="shared" si="0"/>
        <v>InterContinental Hotels Group (Shanghai) LtdSix Continents Hotels, Inc.</v>
      </c>
      <c r="Y62" t="s">
        <v>46354</v>
      </c>
    </row>
    <row r="63" spans="1:26">
      <c r="A63" t="s">
        <v>45940</v>
      </c>
      <c r="B63" s="166" t="s">
        <v>33687</v>
      </c>
      <c r="C63" t="s">
        <v>45946</v>
      </c>
      <c r="D63" s="166" t="s">
        <v>34125</v>
      </c>
      <c r="E63">
        <v>129</v>
      </c>
      <c r="G63" s="172">
        <v>41730</v>
      </c>
      <c r="J63" t="s">
        <v>46385</v>
      </c>
      <c r="L63" t="s">
        <v>46354</v>
      </c>
      <c r="U63" s="171"/>
      <c r="V63" s="171"/>
      <c r="W63" s="171"/>
      <c r="X63" t="str">
        <f t="shared" si="0"/>
        <v>Guangzhou SC Hotels Services Ltd.InterContinental Hotels Group (Shanghai) Ltd</v>
      </c>
      <c r="Y63" t="s">
        <v>46354</v>
      </c>
    </row>
    <row r="64" spans="1:26">
      <c r="A64" t="s">
        <v>46008</v>
      </c>
      <c r="B64" s="166" t="s">
        <v>46386</v>
      </c>
      <c r="C64" t="s">
        <v>184</v>
      </c>
      <c r="D64" s="166" t="s">
        <v>46355</v>
      </c>
      <c r="E64">
        <v>131</v>
      </c>
      <c r="G64" s="172">
        <v>41275</v>
      </c>
      <c r="J64" t="s">
        <v>46387</v>
      </c>
      <c r="L64" t="s">
        <v>46388</v>
      </c>
      <c r="U64" s="171"/>
      <c r="V64" s="171"/>
      <c r="W64" s="171"/>
      <c r="X64" t="str">
        <f t="shared" si="0"/>
        <v>InterContinental Hotels Group (India) Private LimitedSix Continents Limited</v>
      </c>
      <c r="Y64" t="s">
        <v>46388</v>
      </c>
    </row>
    <row r="65" spans="1:35">
      <c r="A65" t="s">
        <v>45946</v>
      </c>
      <c r="B65" s="166" t="s">
        <v>34125</v>
      </c>
      <c r="C65" t="s">
        <v>184</v>
      </c>
      <c r="D65" s="166" t="s">
        <v>46355</v>
      </c>
      <c r="E65">
        <v>132</v>
      </c>
      <c r="G65" s="172">
        <v>41275</v>
      </c>
      <c r="J65" t="s">
        <v>46387</v>
      </c>
      <c r="L65" t="s">
        <v>46388</v>
      </c>
      <c r="U65" s="171"/>
      <c r="V65" s="171"/>
      <c r="W65" s="171"/>
      <c r="X65" t="str">
        <f t="shared" si="0"/>
        <v>InterContinental Hotels Group (Shanghai) LtdSix Continents Limited</v>
      </c>
      <c r="Y65" t="s">
        <v>46388</v>
      </c>
      <c r="Z65" t="s">
        <v>46346</v>
      </c>
    </row>
    <row r="66" spans="1:35">
      <c r="A66" t="s">
        <v>45891</v>
      </c>
      <c r="B66" s="166" t="s">
        <v>46389</v>
      </c>
      <c r="C66" t="s">
        <v>184</v>
      </c>
      <c r="D66" s="166" t="s">
        <v>46355</v>
      </c>
      <c r="E66">
        <v>134</v>
      </c>
      <c r="G66" s="172">
        <v>41275</v>
      </c>
      <c r="J66" t="s">
        <v>46387</v>
      </c>
      <c r="L66" t="s">
        <v>46388</v>
      </c>
      <c r="U66" s="171"/>
      <c r="V66" s="171"/>
      <c r="W66" s="171"/>
      <c r="X66" t="str">
        <f t="shared" ref="X66:X129" si="1">A66&amp;C66</f>
        <v>IHG Hotels Management (Australia) Pty LimitedSix Continents Limited</v>
      </c>
      <c r="Y66" t="s">
        <v>46388</v>
      </c>
    </row>
    <row r="67" spans="1:35">
      <c r="A67" t="s">
        <v>46091</v>
      </c>
      <c r="B67" s="166" t="s">
        <v>22509</v>
      </c>
      <c r="C67" t="s">
        <v>184</v>
      </c>
      <c r="D67" s="166" t="s">
        <v>46355</v>
      </c>
      <c r="E67">
        <v>135</v>
      </c>
      <c r="G67" s="172">
        <v>41275</v>
      </c>
      <c r="J67" t="s">
        <v>46387</v>
      </c>
      <c r="L67" t="s">
        <v>46388</v>
      </c>
      <c r="U67" s="171"/>
      <c r="V67" s="171"/>
      <c r="W67" s="171"/>
      <c r="X67" t="str">
        <f t="shared" si="1"/>
        <v>InterContinental Hotels Group Services CompanySix Continents Limited</v>
      </c>
      <c r="Y67" t="s">
        <v>46388</v>
      </c>
      <c r="Z67" t="s">
        <v>46346</v>
      </c>
      <c r="AA67" t="s">
        <v>46357</v>
      </c>
      <c r="AB67" t="s">
        <v>46358</v>
      </c>
      <c r="AC67" t="s">
        <v>46359</v>
      </c>
      <c r="AD67" t="s">
        <v>46360</v>
      </c>
      <c r="AE67" t="s">
        <v>46361</v>
      </c>
      <c r="AF67" t="s">
        <v>46362</v>
      </c>
      <c r="AG67" t="s">
        <v>11719</v>
      </c>
      <c r="AH67" t="s">
        <v>45810</v>
      </c>
      <c r="AI67" t="s">
        <v>46363</v>
      </c>
    </row>
    <row r="68" spans="1:35">
      <c r="A68" t="s">
        <v>46070</v>
      </c>
      <c r="B68" s="166" t="s">
        <v>46390</v>
      </c>
      <c r="C68" t="s">
        <v>184</v>
      </c>
      <c r="D68" s="166" t="s">
        <v>46355</v>
      </c>
      <c r="E68">
        <v>137</v>
      </c>
      <c r="G68" s="172">
        <v>41275</v>
      </c>
      <c r="J68" t="s">
        <v>46387</v>
      </c>
      <c r="L68" t="s">
        <v>46388</v>
      </c>
      <c r="U68" s="171"/>
      <c r="V68" s="171"/>
      <c r="W68" s="171"/>
      <c r="X68" t="str">
        <f t="shared" si="1"/>
        <v>SC Reservations (Philippines) Inc - Philippines branchSix Continents Limited</v>
      </c>
      <c r="Y68" t="s">
        <v>46388</v>
      </c>
    </row>
    <row r="69" spans="1:35" ht="58">
      <c r="A69" t="s">
        <v>46226</v>
      </c>
      <c r="B69" s="166" t="s">
        <v>33926</v>
      </c>
      <c r="C69" t="s">
        <v>46318</v>
      </c>
      <c r="D69" s="166" t="s">
        <v>46353</v>
      </c>
      <c r="E69">
        <v>139</v>
      </c>
      <c r="G69" s="172">
        <v>39083</v>
      </c>
      <c r="J69" t="s">
        <v>46385</v>
      </c>
      <c r="L69" t="s">
        <v>46354</v>
      </c>
      <c r="U69" s="171"/>
      <c r="V69" s="171"/>
      <c r="W69" s="171"/>
      <c r="X69" t="str">
        <f t="shared" si="1"/>
        <v>IHC Japan Inc - Japan branchSix Continents Hotels, Inc.</v>
      </c>
      <c r="Y69" t="s">
        <v>46354</v>
      </c>
    </row>
    <row r="70" spans="1:35" ht="29">
      <c r="A70" t="s">
        <v>46001</v>
      </c>
      <c r="B70" s="166" t="s">
        <v>46378</v>
      </c>
      <c r="C70" t="s">
        <v>184</v>
      </c>
      <c r="D70" s="166" t="s">
        <v>46355</v>
      </c>
      <c r="E70">
        <v>162</v>
      </c>
      <c r="G70" s="172">
        <v>42370</v>
      </c>
      <c r="J70" t="s">
        <v>46391</v>
      </c>
      <c r="L70" t="s">
        <v>46346</v>
      </c>
      <c r="U70" s="171"/>
      <c r="V70" s="171"/>
      <c r="W70" s="171"/>
      <c r="X70" t="str">
        <f t="shared" si="1"/>
        <v>InterContinental Hotels Group (Greater China) LimitedSix Continents Limited</v>
      </c>
      <c r="Y70" t="s">
        <v>46346</v>
      </c>
      <c r="Z70" t="s">
        <v>46388</v>
      </c>
    </row>
    <row r="71" spans="1:35">
      <c r="A71" t="s">
        <v>45946</v>
      </c>
      <c r="B71" s="166" t="s">
        <v>34125</v>
      </c>
      <c r="C71" t="s">
        <v>184</v>
      </c>
      <c r="D71" s="166" t="s">
        <v>46355</v>
      </c>
      <c r="E71">
        <v>164</v>
      </c>
      <c r="G71" s="172">
        <v>40544</v>
      </c>
      <c r="J71" t="s">
        <v>46391</v>
      </c>
      <c r="L71" t="s">
        <v>46346</v>
      </c>
      <c r="U71" s="171"/>
      <c r="V71" s="171"/>
      <c r="W71" s="171"/>
      <c r="X71" t="str">
        <f t="shared" si="1"/>
        <v>InterContinental Hotels Group (Shanghai) LtdSix Continents Limited</v>
      </c>
    </row>
    <row r="72" spans="1:35">
      <c r="A72" t="s">
        <v>45909</v>
      </c>
      <c r="B72" s="166" t="s">
        <v>22384</v>
      </c>
      <c r="C72" t="s">
        <v>46091</v>
      </c>
      <c r="D72" s="166" t="s">
        <v>22509</v>
      </c>
      <c r="E72">
        <v>166</v>
      </c>
      <c r="G72" s="172">
        <v>40483</v>
      </c>
      <c r="J72" t="s">
        <v>46392</v>
      </c>
      <c r="L72" t="s">
        <v>46346</v>
      </c>
      <c r="U72" s="171"/>
      <c r="V72" s="171"/>
      <c r="W72" s="171"/>
      <c r="X72" t="str">
        <f t="shared" si="1"/>
        <v>Holiday Inns of Belgium NVInterContinental Hotels Group Services Company</v>
      </c>
      <c r="Y72" t="s">
        <v>46346</v>
      </c>
    </row>
    <row r="73" spans="1:35">
      <c r="A73" t="s">
        <v>46053</v>
      </c>
      <c r="B73" s="166" t="s">
        <v>23949</v>
      </c>
      <c r="C73" t="s">
        <v>46091</v>
      </c>
      <c r="D73" s="166" t="s">
        <v>22509</v>
      </c>
      <c r="E73">
        <v>167</v>
      </c>
      <c r="G73" s="172">
        <v>40483</v>
      </c>
      <c r="J73" t="s">
        <v>46392</v>
      </c>
      <c r="L73" t="s">
        <v>46346</v>
      </c>
      <c r="U73" s="171"/>
      <c r="V73" s="171"/>
      <c r="W73" s="171"/>
      <c r="X73" t="str">
        <f t="shared" si="1"/>
        <v>BHR Holdings B.V.InterContinental Hotels Group Services Company</v>
      </c>
      <c r="Y73" t="s">
        <v>46346</v>
      </c>
    </row>
    <row r="74" spans="1:35">
      <c r="A74" t="s">
        <v>45983</v>
      </c>
      <c r="B74" s="166" t="s">
        <v>1063</v>
      </c>
      <c r="C74" t="s">
        <v>46091</v>
      </c>
      <c r="D74" s="166" t="s">
        <v>22509</v>
      </c>
      <c r="E74">
        <v>168</v>
      </c>
      <c r="G74" s="172">
        <v>40483</v>
      </c>
      <c r="J74" t="s">
        <v>46392</v>
      </c>
      <c r="L74" t="s">
        <v>46346</v>
      </c>
      <c r="U74" s="171"/>
      <c r="V74" s="171"/>
      <c r="W74" s="171"/>
      <c r="X74" t="str">
        <f t="shared" si="1"/>
        <v>InterContinental Hotels Management GmbHInterContinental Hotels Group Services Company</v>
      </c>
      <c r="Y74" t="s">
        <v>46346</v>
      </c>
      <c r="Z74" t="s">
        <v>11719</v>
      </c>
    </row>
    <row r="75" spans="1:35">
      <c r="A75" t="s">
        <v>46013</v>
      </c>
      <c r="B75" s="166" t="s">
        <v>740</v>
      </c>
      <c r="C75" t="s">
        <v>46091</v>
      </c>
      <c r="D75" s="166" t="s">
        <v>22509</v>
      </c>
      <c r="E75">
        <v>170</v>
      </c>
      <c r="G75" s="172">
        <v>40483</v>
      </c>
      <c r="J75" t="s">
        <v>46392</v>
      </c>
      <c r="L75" t="s">
        <v>46346</v>
      </c>
      <c r="U75" s="171"/>
      <c r="V75" s="171"/>
      <c r="W75" s="171"/>
      <c r="X75" t="str">
        <f t="shared" si="1"/>
        <v>InterContinental Hotels Italia, SrLInterContinental Hotels Group Services Company</v>
      </c>
      <c r="Y75" t="s">
        <v>46346</v>
      </c>
    </row>
    <row r="76" spans="1:35">
      <c r="A76" t="s">
        <v>46098</v>
      </c>
      <c r="B76" s="166" t="s">
        <v>793</v>
      </c>
      <c r="C76" t="s">
        <v>46091</v>
      </c>
      <c r="D76" s="166" t="s">
        <v>22509</v>
      </c>
      <c r="E76">
        <v>171</v>
      </c>
      <c r="G76" s="172">
        <v>40483</v>
      </c>
      <c r="J76" t="s">
        <v>46392</v>
      </c>
      <c r="L76" t="s">
        <v>46346</v>
      </c>
      <c r="U76" s="171"/>
      <c r="V76" s="171"/>
      <c r="W76" s="171"/>
      <c r="X76" t="str">
        <f t="shared" si="1"/>
        <v>InterContinental Hotels Group (Espana) SAInterContinental Hotels Group Services Company</v>
      </c>
      <c r="Y76" t="s">
        <v>46346</v>
      </c>
    </row>
    <row r="77" spans="1:35">
      <c r="A77" t="s">
        <v>46110</v>
      </c>
      <c r="B77" s="166" t="s">
        <v>846</v>
      </c>
      <c r="C77" t="s">
        <v>46091</v>
      </c>
      <c r="D77" s="166" t="s">
        <v>22509</v>
      </c>
      <c r="E77">
        <v>172</v>
      </c>
      <c r="G77" s="172">
        <v>40909</v>
      </c>
      <c r="J77" t="s">
        <v>46392</v>
      </c>
      <c r="L77" t="s">
        <v>46346</v>
      </c>
      <c r="U77" s="171"/>
      <c r="V77" s="171"/>
      <c r="W77" s="171"/>
      <c r="X77" t="str">
        <f t="shared" si="1"/>
        <v>IHG İstanbul Otel Yönetim Limited ŞirketiInterContinental Hotels Group Services Company</v>
      </c>
      <c r="Y77" t="s">
        <v>46346</v>
      </c>
    </row>
    <row r="78" spans="1:35">
      <c r="A78" t="s">
        <v>45995</v>
      </c>
      <c r="B78" s="166" t="s">
        <v>46393</v>
      </c>
      <c r="C78" t="s">
        <v>46216</v>
      </c>
      <c r="D78" s="166" t="s">
        <v>22873</v>
      </c>
      <c r="E78">
        <v>268</v>
      </c>
      <c r="G78" s="172">
        <v>40909</v>
      </c>
      <c r="J78" t="s">
        <v>46394</v>
      </c>
      <c r="L78" t="s">
        <v>46346</v>
      </c>
      <c r="U78" s="171"/>
      <c r="V78" s="171"/>
      <c r="W78" s="171"/>
      <c r="X78" t="str">
        <f t="shared" si="1"/>
        <v>Holiday Inns (Middle East) Ltd. - Dubai branchHoliday Inns (Saudi Arabia), Inc.</v>
      </c>
      <c r="Y78" t="s">
        <v>46346</v>
      </c>
    </row>
    <row r="79" spans="1:35">
      <c r="A79" t="s">
        <v>45995</v>
      </c>
      <c r="B79" s="166" t="s">
        <v>46393</v>
      </c>
      <c r="C79" t="s">
        <v>46045</v>
      </c>
      <c r="D79" s="166" t="s">
        <v>698</v>
      </c>
      <c r="E79">
        <v>271</v>
      </c>
      <c r="G79" s="172">
        <v>40909</v>
      </c>
      <c r="J79" t="s">
        <v>46394</v>
      </c>
      <c r="L79" t="s">
        <v>46346</v>
      </c>
      <c r="U79" s="171"/>
      <c r="V79" s="171"/>
      <c r="W79" s="171"/>
      <c r="X79" t="str">
        <f t="shared" si="1"/>
        <v>Holiday Inns (Middle East) Ltd. - Dubai branchInter-Continental IOHC (Mauritius) Limited</v>
      </c>
      <c r="Y79" t="s">
        <v>46346</v>
      </c>
    </row>
    <row r="80" spans="1:35">
      <c r="A80" t="s">
        <v>45995</v>
      </c>
      <c r="B80" s="166" t="s">
        <v>46393</v>
      </c>
      <c r="C80" t="s">
        <v>46023</v>
      </c>
      <c r="D80" s="166" t="s">
        <v>46352</v>
      </c>
      <c r="E80">
        <v>272</v>
      </c>
      <c r="G80" s="172">
        <v>40909</v>
      </c>
      <c r="J80" t="s">
        <v>46394</v>
      </c>
      <c r="L80" t="s">
        <v>46346</v>
      </c>
      <c r="U80" s="171"/>
      <c r="V80" s="171"/>
      <c r="W80" s="171"/>
      <c r="X80" t="str">
        <f t="shared" si="1"/>
        <v>Holiday Inns (Middle East) Ltd. - Dubai branchIntercontinental Overseas Holding Corporation</v>
      </c>
      <c r="Y80" t="s">
        <v>46346</v>
      </c>
    </row>
    <row r="81" spans="1:27">
      <c r="A81" t="s">
        <v>45995</v>
      </c>
      <c r="B81" s="166" t="s">
        <v>46393</v>
      </c>
      <c r="C81" t="s">
        <v>46057</v>
      </c>
      <c r="D81" s="166" t="s">
        <v>22390</v>
      </c>
      <c r="E81">
        <v>273</v>
      </c>
      <c r="G81" s="172">
        <v>40909</v>
      </c>
      <c r="J81" t="s">
        <v>46394</v>
      </c>
      <c r="L81" t="s">
        <v>46346</v>
      </c>
      <c r="U81" s="171"/>
      <c r="V81" s="171"/>
      <c r="W81" s="171"/>
      <c r="X81" t="str">
        <f t="shared" si="1"/>
        <v>Holiday Inns (Middle East) Ltd. - Dubai branchHH Hotels (EMEA) BV</v>
      </c>
      <c r="Y81" t="s">
        <v>46346</v>
      </c>
    </row>
    <row r="82" spans="1:27">
      <c r="A82" t="s">
        <v>45995</v>
      </c>
      <c r="B82" s="166" t="s">
        <v>46393</v>
      </c>
      <c r="C82" t="s">
        <v>45973</v>
      </c>
      <c r="D82" s="166" t="s">
        <v>945</v>
      </c>
      <c r="E82">
        <v>274</v>
      </c>
      <c r="G82" s="172">
        <v>40909</v>
      </c>
      <c r="J82" t="s">
        <v>46394</v>
      </c>
      <c r="L82" t="s">
        <v>46346</v>
      </c>
      <c r="U82" s="171"/>
      <c r="V82" s="171"/>
      <c r="W82" s="171"/>
      <c r="X82" t="str">
        <f t="shared" si="1"/>
        <v>Holiday Inns (Middle East) Ltd. - Dubai branchHH France Holdings SAS</v>
      </c>
      <c r="Y82" t="s">
        <v>46346</v>
      </c>
    </row>
    <row r="83" spans="1:27" ht="29">
      <c r="A83" t="s">
        <v>45995</v>
      </c>
      <c r="B83" s="166" t="s">
        <v>46393</v>
      </c>
      <c r="C83" t="s">
        <v>45955</v>
      </c>
      <c r="D83" s="166" t="s">
        <v>46342</v>
      </c>
      <c r="E83">
        <v>276</v>
      </c>
      <c r="G83" s="172">
        <v>40909</v>
      </c>
      <c r="J83" t="s">
        <v>46394</v>
      </c>
      <c r="L83" t="s">
        <v>46346</v>
      </c>
      <c r="U83" s="171"/>
      <c r="V83" s="171"/>
      <c r="W83" s="171"/>
      <c r="X83" t="str">
        <f t="shared" si="1"/>
        <v>Holiday Inns (Middle East) Ltd. - Dubai branchInter-Continental Hotels Corporation</v>
      </c>
      <c r="Y83" t="s">
        <v>46346</v>
      </c>
      <c r="Z83" t="s">
        <v>46395</v>
      </c>
      <c r="AA83" t="s">
        <v>46345</v>
      </c>
    </row>
    <row r="84" spans="1:27">
      <c r="A84" t="s">
        <v>45995</v>
      </c>
      <c r="B84" s="166" t="s">
        <v>46393</v>
      </c>
      <c r="C84" t="s">
        <v>46023</v>
      </c>
      <c r="D84" s="166" t="s">
        <v>46352</v>
      </c>
      <c r="E84">
        <v>278</v>
      </c>
      <c r="G84" s="172">
        <v>40909</v>
      </c>
      <c r="J84" t="s">
        <v>46392</v>
      </c>
      <c r="L84" t="s">
        <v>46346</v>
      </c>
      <c r="U84" s="171"/>
      <c r="V84" s="171"/>
      <c r="W84" s="171"/>
      <c r="X84" t="str">
        <f t="shared" si="1"/>
        <v>Holiday Inns (Middle East) Ltd. - Dubai branchIntercontinental Overseas Holding Corporation</v>
      </c>
    </row>
    <row r="85" spans="1:27" ht="58">
      <c r="A85" t="s">
        <v>46049</v>
      </c>
      <c r="B85" s="166" t="s">
        <v>46396</v>
      </c>
      <c r="C85" t="s">
        <v>46318</v>
      </c>
      <c r="D85" s="166" t="s">
        <v>46353</v>
      </c>
      <c r="E85">
        <v>303</v>
      </c>
      <c r="G85" s="172">
        <v>40483</v>
      </c>
      <c r="J85" t="s">
        <v>46385</v>
      </c>
      <c r="L85" t="s">
        <v>46354</v>
      </c>
      <c r="U85" s="171"/>
      <c r="V85" s="171"/>
      <c r="W85" s="171"/>
      <c r="X85" t="str">
        <f t="shared" si="1"/>
        <v>Holiday Inn Mexicana S.A. de C.V.Six Continents Hotels, Inc.</v>
      </c>
      <c r="Y85" t="s">
        <v>46354</v>
      </c>
    </row>
    <row r="86" spans="1:27" ht="58">
      <c r="A86" t="s">
        <v>45923</v>
      </c>
      <c r="B86" s="166" t="s">
        <v>445</v>
      </c>
      <c r="C86" t="s">
        <v>46318</v>
      </c>
      <c r="D86" s="166" t="s">
        <v>46353</v>
      </c>
      <c r="E86">
        <v>304</v>
      </c>
      <c r="G86" s="172">
        <v>40483</v>
      </c>
      <c r="J86" t="s">
        <v>46385</v>
      </c>
      <c r="L86" t="s">
        <v>46354</v>
      </c>
      <c r="U86" s="171"/>
      <c r="V86" s="171"/>
      <c r="W86" s="171"/>
      <c r="X86" t="str">
        <f t="shared" si="1"/>
        <v>InterContinental Hotels Group do Brasil LimitadaSix Continents Hotels, Inc.</v>
      </c>
      <c r="Y86" t="s">
        <v>46354</v>
      </c>
    </row>
    <row r="87" spans="1:27" ht="58">
      <c r="A87" t="s">
        <v>535</v>
      </c>
      <c r="B87" s="166" t="s">
        <v>534</v>
      </c>
      <c r="C87" t="s">
        <v>46318</v>
      </c>
      <c r="D87" s="166" t="s">
        <v>46353</v>
      </c>
      <c r="E87">
        <v>305</v>
      </c>
      <c r="G87" s="172">
        <v>40483</v>
      </c>
      <c r="J87" t="s">
        <v>46385</v>
      </c>
      <c r="L87" t="s">
        <v>46354</v>
      </c>
      <c r="U87" s="171"/>
      <c r="V87" s="171"/>
      <c r="W87" s="171"/>
      <c r="X87" t="str">
        <f t="shared" si="1"/>
        <v>IHG Franchising Brasil LtdaSix Continents Hotels, Inc.</v>
      </c>
      <c r="Y87" t="s">
        <v>46354</v>
      </c>
    </row>
    <row r="88" spans="1:27" ht="58">
      <c r="A88" t="s">
        <v>45948</v>
      </c>
      <c r="B88" s="166" t="s">
        <v>588</v>
      </c>
      <c r="C88" t="s">
        <v>46318</v>
      </c>
      <c r="D88" s="166" t="s">
        <v>46353</v>
      </c>
      <c r="E88">
        <v>306</v>
      </c>
      <c r="G88" s="172">
        <v>40483</v>
      </c>
      <c r="J88" t="s">
        <v>46385</v>
      </c>
      <c r="L88" t="s">
        <v>46354</v>
      </c>
      <c r="U88" s="171"/>
      <c r="V88" s="171"/>
      <c r="W88" s="171"/>
      <c r="X88" t="str">
        <f t="shared" si="1"/>
        <v>Six Continents Hotels de Colombia SASix Continents Hotels, Inc.</v>
      </c>
      <c r="Y88" t="s">
        <v>46354</v>
      </c>
    </row>
    <row r="89" spans="1:27" ht="58">
      <c r="A89" t="s">
        <v>46318</v>
      </c>
      <c r="B89" s="166" t="s">
        <v>46353</v>
      </c>
      <c r="C89" t="s">
        <v>46031</v>
      </c>
      <c r="D89" s="166" t="s">
        <v>46364</v>
      </c>
      <c r="E89">
        <v>312</v>
      </c>
      <c r="G89" s="172">
        <v>40483</v>
      </c>
      <c r="J89" t="s">
        <v>46385</v>
      </c>
      <c r="L89" t="s">
        <v>46354</v>
      </c>
      <c r="U89" s="171"/>
      <c r="V89" s="171"/>
      <c r="W89" s="171"/>
      <c r="X89" t="str">
        <f t="shared" si="1"/>
        <v>Six Continents Hotels, Inc.InterContinental Hotels Group (Asia Pacific) Pte. Ltd.</v>
      </c>
    </row>
    <row r="90" spans="1:27" ht="58">
      <c r="A90" t="s">
        <v>46318</v>
      </c>
      <c r="B90" s="166" t="s">
        <v>46353</v>
      </c>
      <c r="C90" t="s">
        <v>45993</v>
      </c>
      <c r="D90" s="166" t="s">
        <v>23416</v>
      </c>
      <c r="E90">
        <v>313</v>
      </c>
      <c r="G90" s="172">
        <v>40544</v>
      </c>
      <c r="J90" t="s">
        <v>46385</v>
      </c>
      <c r="L90" t="s">
        <v>46354</v>
      </c>
      <c r="U90" s="171"/>
      <c r="V90" s="171"/>
      <c r="W90" s="171"/>
      <c r="X90" t="str">
        <f t="shared" si="1"/>
        <v>Six Continents Hotels, Inc.Holiday Inns (Middle East) Ltd.</v>
      </c>
    </row>
    <row r="91" spans="1:27" ht="58">
      <c r="A91" t="s">
        <v>46318</v>
      </c>
      <c r="B91" s="166" t="s">
        <v>46353</v>
      </c>
      <c r="C91" t="s">
        <v>46021</v>
      </c>
      <c r="D91" s="166" t="s">
        <v>35595</v>
      </c>
      <c r="E91">
        <v>314</v>
      </c>
      <c r="G91" s="172">
        <v>40483</v>
      </c>
      <c r="J91" t="s">
        <v>46385</v>
      </c>
      <c r="L91" t="s">
        <v>46354</v>
      </c>
      <c r="U91" s="171"/>
      <c r="V91" s="171"/>
      <c r="W91" s="171"/>
      <c r="X91" t="str">
        <f t="shared" si="1"/>
        <v>Six Continents Hotels, Inc.IHG Japan (Management) LLC</v>
      </c>
      <c r="Y91" t="s">
        <v>46354</v>
      </c>
      <c r="Z91" t="s">
        <v>7349</v>
      </c>
    </row>
    <row r="92" spans="1:27" ht="58">
      <c r="A92" t="s">
        <v>46318</v>
      </c>
      <c r="B92" s="166" t="s">
        <v>46353</v>
      </c>
      <c r="C92" t="s">
        <v>46134</v>
      </c>
      <c r="D92" s="166" t="s">
        <v>46365</v>
      </c>
      <c r="E92">
        <v>315</v>
      </c>
      <c r="G92" s="172">
        <v>40544</v>
      </c>
      <c r="J92" t="s">
        <v>46385</v>
      </c>
      <c r="L92" t="s">
        <v>46354</v>
      </c>
      <c r="U92" s="171"/>
      <c r="V92" s="171"/>
      <c r="W92" s="171"/>
      <c r="X92" t="str">
        <f t="shared" si="1"/>
        <v>Six Continents Hotels, Inc.IHG Hotels Limited</v>
      </c>
    </row>
    <row r="93" spans="1:27" ht="58">
      <c r="A93" t="s">
        <v>45940</v>
      </c>
      <c r="B93" s="166" t="s">
        <v>33687</v>
      </c>
      <c r="C93" t="s">
        <v>46318</v>
      </c>
      <c r="D93" s="166" t="s">
        <v>46353</v>
      </c>
      <c r="E93">
        <v>322</v>
      </c>
      <c r="G93" s="172">
        <v>40909</v>
      </c>
      <c r="J93" t="s">
        <v>46385</v>
      </c>
      <c r="L93" t="s">
        <v>46354</v>
      </c>
      <c r="U93" s="171"/>
      <c r="V93" s="171"/>
      <c r="W93" s="171"/>
      <c r="X93" t="str">
        <f t="shared" si="1"/>
        <v>Guangzhou SC Hotels Services Ltd.Six Continents Hotels, Inc.</v>
      </c>
      <c r="Y93" t="s">
        <v>46354</v>
      </c>
    </row>
    <row r="94" spans="1:27" ht="58">
      <c r="A94" t="s">
        <v>46070</v>
      </c>
      <c r="B94" s="166" t="s">
        <v>46390</v>
      </c>
      <c r="C94" t="s">
        <v>46318</v>
      </c>
      <c r="D94" s="166" t="s">
        <v>46353</v>
      </c>
      <c r="E94">
        <v>323</v>
      </c>
      <c r="G94" s="172">
        <v>40909</v>
      </c>
      <c r="J94" t="s">
        <v>46385</v>
      </c>
      <c r="L94" t="s">
        <v>46354</v>
      </c>
      <c r="U94" s="171"/>
      <c r="V94" s="171"/>
      <c r="W94" s="171"/>
      <c r="X94" t="str">
        <f t="shared" si="1"/>
        <v>SC Reservations (Philippines) Inc - Philippines branchSix Continents Hotels, Inc.</v>
      </c>
      <c r="Y94" t="s">
        <v>46354</v>
      </c>
    </row>
    <row r="95" spans="1:27" ht="58">
      <c r="A95" t="s">
        <v>46008</v>
      </c>
      <c r="B95" s="166" t="s">
        <v>46386</v>
      </c>
      <c r="C95" t="s">
        <v>46318</v>
      </c>
      <c r="D95" s="166" t="s">
        <v>46353</v>
      </c>
      <c r="E95">
        <v>325</v>
      </c>
      <c r="G95" s="172">
        <v>40483</v>
      </c>
      <c r="J95" t="s">
        <v>46385</v>
      </c>
      <c r="L95" t="s">
        <v>46354</v>
      </c>
      <c r="U95" s="171"/>
      <c r="V95" s="171"/>
      <c r="W95" s="171"/>
      <c r="X95" t="str">
        <f t="shared" si="1"/>
        <v>InterContinental Hotels Group (India) Private LimitedSix Continents Hotels, Inc.</v>
      </c>
      <c r="Y95" t="s">
        <v>46354</v>
      </c>
    </row>
    <row r="96" spans="1:27" ht="58">
      <c r="A96" t="s">
        <v>46007</v>
      </c>
      <c r="B96" s="166" t="s">
        <v>46397</v>
      </c>
      <c r="C96" t="s">
        <v>46318</v>
      </c>
      <c r="D96" s="166" t="s">
        <v>46353</v>
      </c>
      <c r="E96">
        <v>326</v>
      </c>
      <c r="G96" s="172">
        <v>40483</v>
      </c>
      <c r="J96" t="s">
        <v>46385</v>
      </c>
      <c r="L96" t="s">
        <v>46354</v>
      </c>
      <c r="U96" s="171"/>
      <c r="V96" s="171"/>
      <c r="W96" s="171"/>
      <c r="X96" t="str">
        <f t="shared" si="1"/>
        <v>IHG IT Services (India) Private LimitedSix Continents Hotels, Inc.</v>
      </c>
      <c r="Y96" t="s">
        <v>46354</v>
      </c>
    </row>
    <row r="97" spans="1:35" ht="58">
      <c r="A97" t="s">
        <v>46107</v>
      </c>
      <c r="B97" s="166" t="s">
        <v>35168</v>
      </c>
      <c r="C97" t="s">
        <v>46318</v>
      </c>
      <c r="D97" s="166" t="s">
        <v>46353</v>
      </c>
      <c r="E97">
        <v>327</v>
      </c>
      <c r="G97" s="172">
        <v>40909</v>
      </c>
      <c r="J97" t="s">
        <v>46385</v>
      </c>
      <c r="L97" t="s">
        <v>46354</v>
      </c>
      <c r="U97" s="171"/>
      <c r="V97" s="171"/>
      <c r="W97" s="171"/>
      <c r="X97" t="str">
        <f t="shared" si="1"/>
        <v>IHG (Thailand) LimitedSix Continents Hotels, Inc.</v>
      </c>
      <c r="Y97" t="s">
        <v>46354</v>
      </c>
    </row>
    <row r="98" spans="1:35" ht="29">
      <c r="A98" t="s">
        <v>45946</v>
      </c>
      <c r="B98" s="166" t="s">
        <v>34125</v>
      </c>
      <c r="C98" t="s">
        <v>45955</v>
      </c>
      <c r="D98" s="166" t="s">
        <v>46342</v>
      </c>
      <c r="E98">
        <v>328</v>
      </c>
      <c r="G98" s="172">
        <v>39814</v>
      </c>
      <c r="J98" t="s">
        <v>46398</v>
      </c>
      <c r="L98" t="s">
        <v>46395</v>
      </c>
      <c r="U98" s="171"/>
      <c r="V98" s="171"/>
      <c r="W98" s="171"/>
      <c r="X98" t="str">
        <f t="shared" si="1"/>
        <v>InterContinental Hotels Group (Shanghai) LtdInter-Continental Hotels Corporation</v>
      </c>
      <c r="Y98" t="s">
        <v>46395</v>
      </c>
      <c r="Z98" t="s">
        <v>46346</v>
      </c>
    </row>
    <row r="99" spans="1:35" ht="58">
      <c r="A99" t="s">
        <v>46080</v>
      </c>
      <c r="B99" s="166" t="s">
        <v>762</v>
      </c>
      <c r="C99" t="s">
        <v>46318</v>
      </c>
      <c r="D99" s="166" t="s">
        <v>46353</v>
      </c>
      <c r="E99">
        <v>329</v>
      </c>
      <c r="G99" s="172">
        <v>39814</v>
      </c>
      <c r="J99" t="s">
        <v>46385</v>
      </c>
      <c r="L99" t="s">
        <v>46354</v>
      </c>
      <c r="U99" s="171"/>
      <c r="V99" s="171"/>
      <c r="W99" s="171"/>
      <c r="X99" t="str">
        <f t="shared" si="1"/>
        <v>IC International Hotels Limited Liability CompanySix Continents Hotels, Inc.</v>
      </c>
      <c r="Y99" t="s">
        <v>46354</v>
      </c>
    </row>
    <row r="100" spans="1:35">
      <c r="A100" t="s">
        <v>46031</v>
      </c>
      <c r="B100" s="166" t="s">
        <v>46364</v>
      </c>
      <c r="C100" t="s">
        <v>46021</v>
      </c>
      <c r="D100" s="166" t="s">
        <v>35595</v>
      </c>
      <c r="E100">
        <v>330</v>
      </c>
      <c r="G100" s="172">
        <v>40483</v>
      </c>
      <c r="J100" t="s">
        <v>46399</v>
      </c>
      <c r="L100" t="s">
        <v>46346</v>
      </c>
      <c r="U100" s="171"/>
      <c r="V100" s="171"/>
      <c r="W100" s="171"/>
      <c r="X100" t="str">
        <f t="shared" si="1"/>
        <v>InterContinental Hotels Group (Asia Pacific) Pte. Ltd.IHG Japan (Management) LLC</v>
      </c>
      <c r="Y100" t="s">
        <v>46346</v>
      </c>
    </row>
    <row r="101" spans="1:35">
      <c r="A101" t="s">
        <v>45995</v>
      </c>
      <c r="B101" s="166" t="s">
        <v>46393</v>
      </c>
      <c r="C101" t="s">
        <v>46134</v>
      </c>
      <c r="D101" s="166" t="s">
        <v>46365</v>
      </c>
      <c r="E101">
        <v>332</v>
      </c>
      <c r="G101" s="172">
        <v>40909</v>
      </c>
      <c r="J101" t="s">
        <v>46399</v>
      </c>
      <c r="L101" t="s">
        <v>46346</v>
      </c>
      <c r="U101" s="171"/>
      <c r="V101" s="171"/>
      <c r="W101" s="171"/>
      <c r="X101" t="str">
        <f t="shared" si="1"/>
        <v>Holiday Inns (Middle East) Ltd. - Dubai branchIHG Hotels Limited</v>
      </c>
      <c r="Y101" t="s">
        <v>46346</v>
      </c>
      <c r="Z101" t="s">
        <v>46345</v>
      </c>
    </row>
    <row r="102" spans="1:35">
      <c r="A102" t="s">
        <v>46091</v>
      </c>
      <c r="B102" s="166" t="s">
        <v>22509</v>
      </c>
      <c r="C102" t="s">
        <v>184</v>
      </c>
      <c r="D102" s="166" t="s">
        <v>46355</v>
      </c>
      <c r="E102">
        <v>339</v>
      </c>
      <c r="G102" s="172">
        <v>40909</v>
      </c>
      <c r="J102" t="s">
        <v>46391</v>
      </c>
      <c r="L102" t="s">
        <v>46346</v>
      </c>
      <c r="U102" s="171"/>
      <c r="V102" s="171"/>
      <c r="W102" s="171"/>
      <c r="X102" t="str">
        <f t="shared" si="1"/>
        <v>InterContinental Hotels Group Services CompanySix Continents Limited</v>
      </c>
    </row>
    <row r="103" spans="1:35">
      <c r="A103" t="s">
        <v>184</v>
      </c>
      <c r="B103" s="166" t="s">
        <v>46355</v>
      </c>
      <c r="C103" t="s">
        <v>46091</v>
      </c>
      <c r="D103" s="166" t="s">
        <v>22509</v>
      </c>
      <c r="E103">
        <v>340</v>
      </c>
      <c r="G103" s="172">
        <v>40909</v>
      </c>
      <c r="J103" t="s">
        <v>46391</v>
      </c>
      <c r="L103" t="s">
        <v>46346</v>
      </c>
      <c r="U103" s="171"/>
      <c r="V103" s="171"/>
      <c r="W103" s="171"/>
      <c r="X103" t="str">
        <f t="shared" si="1"/>
        <v>Six Continents LimitedInterContinental Hotels Group Services Company</v>
      </c>
      <c r="Y103" t="s">
        <v>46357</v>
      </c>
      <c r="Z103" t="s">
        <v>46358</v>
      </c>
      <c r="AA103" t="s">
        <v>46359</v>
      </c>
      <c r="AB103" t="s">
        <v>46360</v>
      </c>
      <c r="AC103" t="s">
        <v>46361</v>
      </c>
      <c r="AD103" t="s">
        <v>46362</v>
      </c>
      <c r="AE103" t="s">
        <v>11719</v>
      </c>
      <c r="AF103" t="s">
        <v>45810</v>
      </c>
      <c r="AG103" t="s">
        <v>46363</v>
      </c>
      <c r="AH103" t="s">
        <v>46346</v>
      </c>
      <c r="AI103" t="s">
        <v>46344</v>
      </c>
    </row>
    <row r="104" spans="1:35" ht="58">
      <c r="A104" t="s">
        <v>184</v>
      </c>
      <c r="B104" s="166" t="s">
        <v>46355</v>
      </c>
      <c r="C104" t="s">
        <v>46318</v>
      </c>
      <c r="D104" s="166" t="s">
        <v>46353</v>
      </c>
      <c r="E104">
        <v>342</v>
      </c>
      <c r="G104" s="172">
        <v>40483</v>
      </c>
      <c r="J104" t="s">
        <v>46391</v>
      </c>
      <c r="L104" t="s">
        <v>46346</v>
      </c>
      <c r="U104" s="171"/>
      <c r="V104" s="171"/>
      <c r="W104" s="171"/>
      <c r="X104" t="str">
        <f t="shared" si="1"/>
        <v>Six Continents LimitedSix Continents Hotels, Inc.</v>
      </c>
    </row>
    <row r="105" spans="1:35" ht="58">
      <c r="A105" t="s">
        <v>46318</v>
      </c>
      <c r="B105" s="166" t="s">
        <v>46353</v>
      </c>
      <c r="C105" t="s">
        <v>184</v>
      </c>
      <c r="D105" s="166" t="s">
        <v>46355</v>
      </c>
      <c r="E105">
        <v>343</v>
      </c>
      <c r="G105" s="172">
        <v>40483</v>
      </c>
      <c r="J105" t="s">
        <v>46391</v>
      </c>
      <c r="L105" t="s">
        <v>46346</v>
      </c>
      <c r="U105" s="171"/>
      <c r="V105" s="171"/>
      <c r="W105" s="171"/>
      <c r="X105" t="str">
        <f t="shared" si="1"/>
        <v>Six Continents Hotels, Inc.Six Continents Limited</v>
      </c>
      <c r="Y105" t="s">
        <v>46357</v>
      </c>
      <c r="Z105" t="s">
        <v>46358</v>
      </c>
      <c r="AA105" t="s">
        <v>46359</v>
      </c>
      <c r="AB105" t="s">
        <v>46360</v>
      </c>
      <c r="AC105" t="s">
        <v>46361</v>
      </c>
      <c r="AD105" t="s">
        <v>46362</v>
      </c>
      <c r="AE105" t="s">
        <v>11719</v>
      </c>
      <c r="AF105" t="s">
        <v>45810</v>
      </c>
      <c r="AG105" t="s">
        <v>46363</v>
      </c>
      <c r="AH105" t="s">
        <v>46346</v>
      </c>
    </row>
    <row r="106" spans="1:35">
      <c r="A106" t="s">
        <v>45995</v>
      </c>
      <c r="B106" s="166" t="s">
        <v>46393</v>
      </c>
      <c r="C106" t="s">
        <v>184</v>
      </c>
      <c r="D106" s="166" t="s">
        <v>46355</v>
      </c>
      <c r="E106">
        <v>344</v>
      </c>
      <c r="G106" s="172">
        <v>40909</v>
      </c>
      <c r="J106" t="s">
        <v>46391</v>
      </c>
      <c r="L106" t="s">
        <v>46346</v>
      </c>
      <c r="U106" s="171"/>
      <c r="V106" s="171"/>
      <c r="W106" s="171"/>
      <c r="X106" t="str">
        <f t="shared" si="1"/>
        <v>Holiday Inns (Middle East) Ltd. - Dubai branchSix Continents Limited</v>
      </c>
      <c r="Y106" t="s">
        <v>46346</v>
      </c>
      <c r="Z106" t="s">
        <v>46388</v>
      </c>
    </row>
    <row r="107" spans="1:35">
      <c r="A107" t="s">
        <v>184</v>
      </c>
      <c r="B107" s="166" t="s">
        <v>46355</v>
      </c>
      <c r="C107" t="s">
        <v>45993</v>
      </c>
      <c r="D107" s="166" t="s">
        <v>23416</v>
      </c>
      <c r="E107">
        <v>345</v>
      </c>
      <c r="G107" s="172">
        <v>40909</v>
      </c>
      <c r="J107" t="s">
        <v>46391</v>
      </c>
      <c r="L107" t="s">
        <v>46346</v>
      </c>
      <c r="U107" s="171"/>
      <c r="V107" s="171"/>
      <c r="W107" s="171"/>
      <c r="X107" t="str">
        <f t="shared" si="1"/>
        <v>Six Continents LimitedHoliday Inns (Middle East) Ltd.</v>
      </c>
    </row>
    <row r="108" spans="1:35">
      <c r="A108" t="s">
        <v>184</v>
      </c>
      <c r="B108" s="166" t="s">
        <v>46355</v>
      </c>
      <c r="C108" t="s">
        <v>46031</v>
      </c>
      <c r="D108" s="166" t="s">
        <v>46364</v>
      </c>
      <c r="E108">
        <v>346</v>
      </c>
      <c r="G108" s="172">
        <v>40909</v>
      </c>
      <c r="J108" t="s">
        <v>46391</v>
      </c>
      <c r="L108" t="s">
        <v>46346</v>
      </c>
      <c r="U108" s="171"/>
      <c r="V108" s="171"/>
      <c r="W108" s="171"/>
      <c r="X108" t="str">
        <f t="shared" si="1"/>
        <v>Six Continents LimitedInterContinental Hotels Group (Asia Pacific) Pte. Ltd.</v>
      </c>
    </row>
    <row r="109" spans="1:35">
      <c r="A109" t="s">
        <v>46031</v>
      </c>
      <c r="B109" s="166" t="s">
        <v>46364</v>
      </c>
      <c r="C109" t="s">
        <v>184</v>
      </c>
      <c r="D109" s="166" t="s">
        <v>46355</v>
      </c>
      <c r="E109">
        <v>347</v>
      </c>
      <c r="G109" s="172">
        <v>40909</v>
      </c>
      <c r="J109" t="s">
        <v>46391</v>
      </c>
      <c r="L109" t="s">
        <v>46346</v>
      </c>
      <c r="U109" s="171"/>
      <c r="V109" s="171"/>
      <c r="W109" s="171"/>
      <c r="X109" t="str">
        <f t="shared" si="1"/>
        <v>InterContinental Hotels Group (Asia Pacific) Pte. Ltd.Six Continents Limited</v>
      </c>
      <c r="Y109" t="s">
        <v>46346</v>
      </c>
      <c r="Z109" t="s">
        <v>46388</v>
      </c>
    </row>
    <row r="110" spans="1:35">
      <c r="A110" t="s">
        <v>45909</v>
      </c>
      <c r="B110" s="166" t="s">
        <v>22384</v>
      </c>
      <c r="C110" t="s">
        <v>46091</v>
      </c>
      <c r="D110" s="166" t="s">
        <v>22509</v>
      </c>
      <c r="E110">
        <v>349</v>
      </c>
      <c r="G110" s="172">
        <v>40909</v>
      </c>
      <c r="J110" t="s">
        <v>46392</v>
      </c>
      <c r="L110" t="s">
        <v>46346</v>
      </c>
      <c r="U110" s="171"/>
      <c r="V110" s="171"/>
      <c r="W110" s="171"/>
      <c r="X110" t="str">
        <f t="shared" si="1"/>
        <v>Holiday Inns of Belgium NVInterContinental Hotels Group Services Company</v>
      </c>
    </row>
    <row r="111" spans="1:35">
      <c r="A111" t="s">
        <v>45983</v>
      </c>
      <c r="B111" s="166" t="s">
        <v>1063</v>
      </c>
      <c r="C111" t="s">
        <v>46091</v>
      </c>
      <c r="D111" s="166" t="s">
        <v>22509</v>
      </c>
      <c r="E111">
        <v>350</v>
      </c>
      <c r="G111" s="172">
        <v>40909</v>
      </c>
      <c r="J111" t="s">
        <v>46392</v>
      </c>
      <c r="K111" t="s">
        <v>46368</v>
      </c>
      <c r="L111" t="s">
        <v>46346</v>
      </c>
      <c r="U111" s="171"/>
      <c r="V111" s="171"/>
      <c r="W111" s="171"/>
      <c r="X111" t="str">
        <f t="shared" si="1"/>
        <v>InterContinental Hotels Management GmbHInterContinental Hotels Group Services Company</v>
      </c>
    </row>
    <row r="112" spans="1:35">
      <c r="A112" t="s">
        <v>27153</v>
      </c>
      <c r="B112" s="166" t="s">
        <v>27154</v>
      </c>
      <c r="C112" t="s">
        <v>46091</v>
      </c>
      <c r="D112" s="166" t="s">
        <v>22509</v>
      </c>
      <c r="E112">
        <v>351</v>
      </c>
      <c r="G112" s="172">
        <v>40909</v>
      </c>
      <c r="J112" t="s">
        <v>46392</v>
      </c>
      <c r="L112" t="s">
        <v>46346</v>
      </c>
      <c r="U112" s="171"/>
      <c r="V112" s="171"/>
      <c r="W112" s="171"/>
      <c r="X112" t="str">
        <f t="shared" si="1"/>
        <v>IC Hotelbetriebsfuhrungs GmbHInterContinental Hotels Group Services Company</v>
      </c>
      <c r="Y112" t="s">
        <v>46346</v>
      </c>
    </row>
    <row r="113" spans="1:26">
      <c r="A113" t="s">
        <v>46098</v>
      </c>
      <c r="B113" s="166" t="s">
        <v>793</v>
      </c>
      <c r="C113" t="s">
        <v>46091</v>
      </c>
      <c r="D113" s="166" t="s">
        <v>22509</v>
      </c>
      <c r="E113">
        <v>352</v>
      </c>
      <c r="G113" s="172">
        <v>41244</v>
      </c>
      <c r="J113" t="s">
        <v>46392</v>
      </c>
      <c r="L113" t="s">
        <v>46346</v>
      </c>
      <c r="U113" s="171"/>
      <c r="V113" s="171"/>
      <c r="W113" s="171"/>
      <c r="X113" t="str">
        <f t="shared" si="1"/>
        <v>InterContinental Hotels Group (Espana) SAInterContinental Hotels Group Services Company</v>
      </c>
    </row>
    <row r="114" spans="1:26">
      <c r="A114" t="s">
        <v>46013</v>
      </c>
      <c r="B114" s="166" t="s">
        <v>740</v>
      </c>
      <c r="C114" t="s">
        <v>46091</v>
      </c>
      <c r="D114" s="166" t="s">
        <v>22509</v>
      </c>
      <c r="E114">
        <v>353</v>
      </c>
      <c r="G114" s="172">
        <v>40909</v>
      </c>
      <c r="J114" t="s">
        <v>46392</v>
      </c>
      <c r="K114" t="s">
        <v>46368</v>
      </c>
      <c r="L114" t="s">
        <v>46346</v>
      </c>
      <c r="U114" s="171"/>
      <c r="V114" s="171"/>
      <c r="W114" s="171"/>
      <c r="X114" t="str">
        <f t="shared" si="1"/>
        <v>InterContinental Hotels Italia, SrLInterContinental Hotels Group Services Company</v>
      </c>
    </row>
    <row r="115" spans="1:26">
      <c r="A115" t="s">
        <v>46053</v>
      </c>
      <c r="B115" s="166" t="s">
        <v>23949</v>
      </c>
      <c r="C115" t="s">
        <v>46091</v>
      </c>
      <c r="D115" s="166" t="s">
        <v>22509</v>
      </c>
      <c r="E115">
        <v>354</v>
      </c>
      <c r="G115" s="172">
        <v>40909</v>
      </c>
      <c r="J115" t="s">
        <v>46392</v>
      </c>
      <c r="K115" t="s">
        <v>46368</v>
      </c>
      <c r="L115" t="s">
        <v>46346</v>
      </c>
      <c r="U115" s="171"/>
      <c r="V115" s="171"/>
      <c r="W115" s="171"/>
      <c r="X115" t="str">
        <f t="shared" si="1"/>
        <v>BHR Holdings B.V.InterContinental Hotels Group Services Company</v>
      </c>
    </row>
    <row r="116" spans="1:26">
      <c r="A116" t="s">
        <v>46080</v>
      </c>
      <c r="B116" s="166" t="s">
        <v>762</v>
      </c>
      <c r="C116" t="s">
        <v>46091</v>
      </c>
      <c r="D116" s="166" t="s">
        <v>22509</v>
      </c>
      <c r="E116">
        <v>373</v>
      </c>
      <c r="G116" s="172">
        <v>41640</v>
      </c>
      <c r="J116" t="s">
        <v>46392</v>
      </c>
      <c r="L116" t="s">
        <v>46346</v>
      </c>
      <c r="U116" s="171"/>
      <c r="V116" s="171"/>
      <c r="W116" s="171"/>
      <c r="X116" t="str">
        <f t="shared" si="1"/>
        <v>IC International Hotels Limited Liability CompanyInterContinental Hotels Group Services Company</v>
      </c>
      <c r="Y116" t="s">
        <v>46346</v>
      </c>
      <c r="Z116" t="s">
        <v>46395</v>
      </c>
    </row>
    <row r="117" spans="1:26">
      <c r="A117" t="s">
        <v>45967</v>
      </c>
      <c r="B117" s="166" t="s">
        <v>825</v>
      </c>
      <c r="C117" t="s">
        <v>46091</v>
      </c>
      <c r="D117" s="166" t="s">
        <v>22509</v>
      </c>
      <c r="E117">
        <v>374</v>
      </c>
      <c r="G117" s="172">
        <v>42005</v>
      </c>
      <c r="J117" t="s">
        <v>46392</v>
      </c>
      <c r="L117" t="s">
        <v>46346</v>
      </c>
      <c r="U117" s="171"/>
      <c r="V117" s="171"/>
      <c r="W117" s="171"/>
      <c r="X117" t="str">
        <f t="shared" si="1"/>
        <v>Inter-Continental Hotels Corporation - Poland branchInterContinental Hotels Group Services Company</v>
      </c>
      <c r="Y117" t="s">
        <v>46346</v>
      </c>
    </row>
    <row r="118" spans="1:26">
      <c r="A118" t="s">
        <v>46031</v>
      </c>
      <c r="B118" s="166" t="s">
        <v>46364</v>
      </c>
      <c r="C118" t="s">
        <v>46022</v>
      </c>
      <c r="D118" s="166" t="s">
        <v>1194</v>
      </c>
      <c r="E118">
        <v>375</v>
      </c>
      <c r="G118" s="172">
        <v>41333</v>
      </c>
      <c r="J118" t="s">
        <v>46400</v>
      </c>
      <c r="L118" t="s">
        <v>46374</v>
      </c>
      <c r="U118" s="171"/>
      <c r="V118" s="171"/>
      <c r="W118" s="171"/>
      <c r="X118" t="str">
        <f t="shared" si="1"/>
        <v>InterContinental Hotels Group (Asia Pacific) Pte. Ltd.IHG Japan (Osaka) LLC</v>
      </c>
      <c r="Y118" t="s">
        <v>46374</v>
      </c>
    </row>
    <row r="119" spans="1:26" ht="58">
      <c r="A119" t="s">
        <v>46033</v>
      </c>
      <c r="B119" s="166" t="s">
        <v>34128</v>
      </c>
      <c r="C119" t="s">
        <v>46318</v>
      </c>
      <c r="D119" s="166" t="s">
        <v>46353</v>
      </c>
      <c r="E119">
        <v>376</v>
      </c>
      <c r="G119" s="172">
        <v>42064</v>
      </c>
      <c r="J119" t="s">
        <v>46385</v>
      </c>
      <c r="L119" t="s">
        <v>46354</v>
      </c>
      <c r="U119" s="171"/>
      <c r="V119" s="171"/>
      <c r="W119" s="171"/>
      <c r="X119" t="str">
        <f t="shared" si="1"/>
        <v>InterContinental Hotels Group (Asia Pacific) Pte. Ltd. - Korea branchSix Continents Hotels, Inc.</v>
      </c>
      <c r="Y119" t="s">
        <v>46354</v>
      </c>
    </row>
    <row r="120" spans="1:26">
      <c r="A120" t="s">
        <v>184</v>
      </c>
      <c r="B120" s="166" t="s">
        <v>46355</v>
      </c>
      <c r="C120" t="s">
        <v>46124</v>
      </c>
      <c r="D120" s="166" t="s">
        <v>27601</v>
      </c>
      <c r="E120">
        <v>377</v>
      </c>
      <c r="G120" s="172">
        <v>42195</v>
      </c>
      <c r="J120" t="s">
        <v>46400</v>
      </c>
      <c r="L120" t="s">
        <v>46374</v>
      </c>
      <c r="U120" s="171"/>
      <c r="V120" s="171"/>
      <c r="W120" s="171"/>
      <c r="X120" t="str">
        <f t="shared" si="1"/>
        <v>Six Continents LimitedHotel InterContinental London (Holdings) Limited</v>
      </c>
      <c r="Y120" t="s">
        <v>46374</v>
      </c>
    </row>
    <row r="121" spans="1:26" ht="58">
      <c r="A121" t="s">
        <v>45995</v>
      </c>
      <c r="B121" s="166" t="s">
        <v>46393</v>
      </c>
      <c r="C121" t="s">
        <v>46318</v>
      </c>
      <c r="D121" s="166" t="s">
        <v>46353</v>
      </c>
      <c r="E121">
        <v>378</v>
      </c>
      <c r="G121" s="172">
        <v>41640</v>
      </c>
      <c r="J121" t="s">
        <v>46385</v>
      </c>
      <c r="L121" t="s">
        <v>46354</v>
      </c>
      <c r="U121" s="171"/>
      <c r="V121" s="171"/>
      <c r="W121" s="171"/>
      <c r="X121" t="str">
        <f t="shared" si="1"/>
        <v>Holiday Inns (Middle East) Ltd. - Dubai branchSix Continents Hotels, Inc.</v>
      </c>
      <c r="Y121" t="s">
        <v>46354</v>
      </c>
      <c r="Z121" t="s">
        <v>46345</v>
      </c>
    </row>
    <row r="122" spans="1:26" ht="58">
      <c r="A122" t="s">
        <v>45891</v>
      </c>
      <c r="B122" s="166" t="s">
        <v>46389</v>
      </c>
      <c r="C122" t="s">
        <v>46318</v>
      </c>
      <c r="D122" s="166" t="s">
        <v>46353</v>
      </c>
      <c r="E122">
        <v>379</v>
      </c>
      <c r="G122" s="172">
        <v>41730</v>
      </c>
      <c r="J122" t="s">
        <v>46385</v>
      </c>
      <c r="L122" t="s">
        <v>46354</v>
      </c>
      <c r="U122" s="171"/>
      <c r="V122" s="171"/>
      <c r="W122" s="171"/>
      <c r="X122" t="str">
        <f t="shared" si="1"/>
        <v>IHG Hotels Management (Australia) Pty LimitedSix Continents Hotels, Inc.</v>
      </c>
      <c r="Y122" t="s">
        <v>46354</v>
      </c>
    </row>
    <row r="123" spans="1:26" ht="58">
      <c r="A123" t="s">
        <v>46001</v>
      </c>
      <c r="B123" s="166" t="s">
        <v>46378</v>
      </c>
      <c r="C123" t="s">
        <v>46318</v>
      </c>
      <c r="D123" s="166" t="s">
        <v>46353</v>
      </c>
      <c r="E123">
        <v>380</v>
      </c>
      <c r="G123" s="172">
        <v>41640</v>
      </c>
      <c r="J123" t="s">
        <v>46385</v>
      </c>
      <c r="L123" t="s">
        <v>46354</v>
      </c>
      <c r="U123" s="171"/>
      <c r="V123" s="171"/>
      <c r="W123" s="171"/>
      <c r="X123" t="str">
        <f t="shared" si="1"/>
        <v>InterContinental Hotels Group (Greater China) LimitedSix Continents Hotels, Inc.</v>
      </c>
      <c r="Y123" t="s">
        <v>46354</v>
      </c>
    </row>
    <row r="124" spans="1:26" ht="58">
      <c r="A124" t="s">
        <v>46085</v>
      </c>
      <c r="B124" s="166" t="s">
        <v>46379</v>
      </c>
      <c r="C124" t="s">
        <v>46318</v>
      </c>
      <c r="D124" s="166" t="s">
        <v>46353</v>
      </c>
      <c r="E124">
        <v>381</v>
      </c>
      <c r="G124" s="172">
        <v>41730</v>
      </c>
      <c r="J124" t="s">
        <v>46385</v>
      </c>
      <c r="L124" t="s">
        <v>46354</v>
      </c>
      <c r="U124" s="171"/>
      <c r="V124" s="171"/>
      <c r="W124" s="171"/>
      <c r="X124" t="str">
        <f t="shared" si="1"/>
        <v>Inter-Continental Hotels (Singapore) Pte LtdSix Continents Hotels, Inc.</v>
      </c>
      <c r="Y124" t="s">
        <v>46354</v>
      </c>
    </row>
    <row r="125" spans="1:26" ht="58">
      <c r="A125" t="s">
        <v>46018</v>
      </c>
      <c r="B125" s="166" t="s">
        <v>34149</v>
      </c>
      <c r="C125" t="s">
        <v>46318</v>
      </c>
      <c r="D125" s="166" t="s">
        <v>46353</v>
      </c>
      <c r="E125">
        <v>382</v>
      </c>
      <c r="G125" s="172">
        <v>41730</v>
      </c>
      <c r="J125" t="s">
        <v>46385</v>
      </c>
      <c r="L125" t="s">
        <v>46354</v>
      </c>
      <c r="U125" s="171"/>
      <c r="V125" s="171"/>
      <c r="W125" s="171"/>
      <c r="X125" t="str">
        <f t="shared" si="1"/>
        <v>IHG ANA Hotels Group Japan LLCSix Continents Hotels, Inc.</v>
      </c>
      <c r="Y125" t="s">
        <v>46354</v>
      </c>
    </row>
    <row r="126" spans="1:26" ht="58">
      <c r="A126" t="s">
        <v>46031</v>
      </c>
      <c r="B126" s="166" t="s">
        <v>46364</v>
      </c>
      <c r="C126" t="s">
        <v>46318</v>
      </c>
      <c r="D126" s="166" t="s">
        <v>46353</v>
      </c>
      <c r="E126">
        <v>383</v>
      </c>
      <c r="G126" s="172">
        <v>41730</v>
      </c>
      <c r="J126" t="s">
        <v>46385</v>
      </c>
      <c r="L126" t="s">
        <v>46354</v>
      </c>
      <c r="U126" s="171"/>
      <c r="V126" s="171"/>
      <c r="W126" s="171"/>
      <c r="X126" t="str">
        <f t="shared" si="1"/>
        <v>InterContinental Hotels Group (Asia Pacific) Pte. Ltd.Six Continents Hotels, Inc.</v>
      </c>
    </row>
    <row r="127" spans="1:26" ht="58">
      <c r="A127" t="s">
        <v>46089</v>
      </c>
      <c r="B127" s="166" t="s">
        <v>29444</v>
      </c>
      <c r="C127" t="s">
        <v>46318</v>
      </c>
      <c r="D127" s="166" t="s">
        <v>46353</v>
      </c>
      <c r="E127">
        <v>384</v>
      </c>
      <c r="G127" s="172">
        <v>41640</v>
      </c>
      <c r="J127" t="s">
        <v>46385</v>
      </c>
      <c r="L127" t="s">
        <v>46354</v>
      </c>
      <c r="U127" s="171"/>
      <c r="V127" s="171"/>
      <c r="W127" s="171"/>
      <c r="X127" t="str">
        <f t="shared" si="1"/>
        <v>IHG HOTELS SOUTH AFRICA (Pty) LimitedSix Continents Hotels, Inc.</v>
      </c>
      <c r="Y127" t="s">
        <v>46354</v>
      </c>
    </row>
    <row r="128" spans="1:26" ht="58">
      <c r="A128" t="s">
        <v>45909</v>
      </c>
      <c r="B128" s="166" t="s">
        <v>22384</v>
      </c>
      <c r="C128" t="s">
        <v>46318</v>
      </c>
      <c r="D128" s="166" t="s">
        <v>46353</v>
      </c>
      <c r="E128">
        <v>385</v>
      </c>
      <c r="G128" s="172">
        <v>41640</v>
      </c>
      <c r="J128" t="s">
        <v>46385</v>
      </c>
      <c r="L128" t="s">
        <v>46354</v>
      </c>
      <c r="U128" s="171"/>
      <c r="V128" s="171"/>
      <c r="W128" s="171"/>
      <c r="X128" t="str">
        <f t="shared" si="1"/>
        <v>Holiday Inns of Belgium NVSix Continents Hotels, Inc.</v>
      </c>
      <c r="Y128" t="s">
        <v>46354</v>
      </c>
    </row>
    <row r="129" spans="1:37" ht="58">
      <c r="A129" t="s">
        <v>46053</v>
      </c>
      <c r="B129" s="166" t="s">
        <v>23949</v>
      </c>
      <c r="C129" t="s">
        <v>46318</v>
      </c>
      <c r="D129" s="166" t="s">
        <v>46353</v>
      </c>
      <c r="E129">
        <v>386</v>
      </c>
      <c r="G129" s="172">
        <v>41640</v>
      </c>
      <c r="J129" t="s">
        <v>46385</v>
      </c>
      <c r="L129" t="s">
        <v>46354</v>
      </c>
      <c r="U129" s="171"/>
      <c r="V129" s="171"/>
      <c r="W129" s="171"/>
      <c r="X129" t="str">
        <f t="shared" si="1"/>
        <v>BHR Holdings B.V.Six Continents Hotels, Inc.</v>
      </c>
      <c r="Y129" t="s">
        <v>46354</v>
      </c>
    </row>
    <row r="130" spans="1:37" ht="58">
      <c r="A130" t="s">
        <v>45974</v>
      </c>
      <c r="B130" s="166" t="s">
        <v>986</v>
      </c>
      <c r="C130" t="s">
        <v>46318</v>
      </c>
      <c r="D130" s="166" t="s">
        <v>46353</v>
      </c>
      <c r="E130">
        <v>387</v>
      </c>
      <c r="G130" s="172">
        <v>41640</v>
      </c>
      <c r="J130" t="s">
        <v>46385</v>
      </c>
      <c r="L130" t="s">
        <v>46354</v>
      </c>
      <c r="U130" s="171"/>
      <c r="V130" s="171"/>
      <c r="W130" s="171"/>
      <c r="X130" t="str">
        <f t="shared" ref="X130:X193" si="2">A130&amp;C130</f>
        <v>Holiday Inns (Courtalin) Holdings SASSix Continents Hotels, Inc.</v>
      </c>
      <c r="Y130" t="s">
        <v>46354</v>
      </c>
      <c r="Z130" t="s">
        <v>11719</v>
      </c>
    </row>
    <row r="131" spans="1:37" ht="58">
      <c r="A131" t="s">
        <v>45983</v>
      </c>
      <c r="B131" s="166" t="s">
        <v>1063</v>
      </c>
      <c r="C131" t="s">
        <v>46318</v>
      </c>
      <c r="D131" s="166" t="s">
        <v>46353</v>
      </c>
      <c r="E131">
        <v>388</v>
      </c>
      <c r="G131" s="172">
        <v>41640</v>
      </c>
      <c r="J131" t="s">
        <v>46385</v>
      </c>
      <c r="L131" t="s">
        <v>46354</v>
      </c>
      <c r="U131" s="171"/>
      <c r="V131" s="171"/>
      <c r="W131" s="171"/>
      <c r="X131" t="str">
        <f t="shared" si="2"/>
        <v>InterContinental Hotels Management GmbHSix Continents Hotels, Inc.</v>
      </c>
      <c r="Y131" t="s">
        <v>46354</v>
      </c>
      <c r="Z131" t="s">
        <v>11719</v>
      </c>
    </row>
    <row r="132" spans="1:37" ht="58">
      <c r="A132" t="s">
        <v>46013</v>
      </c>
      <c r="B132" s="166" t="s">
        <v>740</v>
      </c>
      <c r="C132" t="s">
        <v>46318</v>
      </c>
      <c r="D132" s="166" t="s">
        <v>46353</v>
      </c>
      <c r="E132">
        <v>390</v>
      </c>
      <c r="G132" s="172">
        <v>41640</v>
      </c>
      <c r="J132" t="s">
        <v>46385</v>
      </c>
      <c r="L132" t="s">
        <v>46354</v>
      </c>
      <c r="U132" s="171"/>
      <c r="V132" s="171"/>
      <c r="W132" s="171"/>
      <c r="X132" t="str">
        <f t="shared" si="2"/>
        <v>InterContinental Hotels Italia, SrLSix Continents Hotels, Inc.</v>
      </c>
      <c r="Y132" t="s">
        <v>46354</v>
      </c>
    </row>
    <row r="133" spans="1:37" ht="58">
      <c r="A133" t="s">
        <v>46098</v>
      </c>
      <c r="B133" s="166" t="s">
        <v>793</v>
      </c>
      <c r="C133" t="s">
        <v>46318</v>
      </c>
      <c r="D133" s="166" t="s">
        <v>46353</v>
      </c>
      <c r="E133">
        <v>391</v>
      </c>
      <c r="G133" s="172">
        <v>41640</v>
      </c>
      <c r="J133" t="s">
        <v>46385</v>
      </c>
      <c r="L133" t="s">
        <v>46354</v>
      </c>
      <c r="U133" s="171"/>
      <c r="V133" s="171"/>
      <c r="W133" s="171"/>
      <c r="X133" t="str">
        <f t="shared" si="2"/>
        <v>InterContinental Hotels Group (Espana) SASix Continents Hotels, Inc.</v>
      </c>
      <c r="Y133" t="s">
        <v>46354</v>
      </c>
    </row>
    <row r="134" spans="1:37" ht="58">
      <c r="A134" t="s">
        <v>45955</v>
      </c>
      <c r="B134" s="166" t="s">
        <v>46372</v>
      </c>
      <c r="C134" t="s">
        <v>46318</v>
      </c>
      <c r="D134" s="166" t="s">
        <v>46353</v>
      </c>
      <c r="E134">
        <v>392</v>
      </c>
      <c r="G134" s="172">
        <v>41640</v>
      </c>
      <c r="J134" t="s">
        <v>46385</v>
      </c>
      <c r="L134" t="s">
        <v>46354</v>
      </c>
      <c r="U134" s="171"/>
      <c r="V134" s="171"/>
      <c r="W134" s="171"/>
      <c r="X134" t="str">
        <f t="shared" si="2"/>
        <v>Inter-Continental Hotels CorporationSix Continents Hotels, Inc.</v>
      </c>
      <c r="Y134" t="s">
        <v>46354</v>
      </c>
      <c r="Z134" t="s">
        <v>46344</v>
      </c>
      <c r="AA134" t="s">
        <v>46345</v>
      </c>
    </row>
    <row r="135" spans="1:37" ht="58">
      <c r="A135" t="s">
        <v>45937</v>
      </c>
      <c r="B135" s="166" t="s">
        <v>46401</v>
      </c>
      <c r="C135" t="s">
        <v>46318</v>
      </c>
      <c r="D135" s="166" t="s">
        <v>46353</v>
      </c>
      <c r="E135">
        <v>393</v>
      </c>
      <c r="G135" s="172">
        <v>41640</v>
      </c>
      <c r="J135" t="s">
        <v>46385</v>
      </c>
      <c r="L135" t="s">
        <v>46354</v>
      </c>
      <c r="U135" s="171"/>
      <c r="V135" s="171"/>
      <c r="W135" s="171"/>
      <c r="X135" t="str">
        <f t="shared" si="2"/>
        <v>InterContinental Hotels Group (Canada) Inc.Six Continents Hotels, Inc.</v>
      </c>
      <c r="Y135" t="s">
        <v>46354</v>
      </c>
    </row>
    <row r="136" spans="1:37" ht="58">
      <c r="A136" t="s">
        <v>46140</v>
      </c>
      <c r="B136" s="166" t="s">
        <v>25559</v>
      </c>
      <c r="C136" t="s">
        <v>46318</v>
      </c>
      <c r="D136" s="166" t="s">
        <v>46353</v>
      </c>
      <c r="E136">
        <v>394</v>
      </c>
      <c r="G136" s="172">
        <v>41640</v>
      </c>
      <c r="J136" t="s">
        <v>46385</v>
      </c>
      <c r="L136" t="s">
        <v>46354</v>
      </c>
      <c r="U136" s="171"/>
      <c r="V136" s="171"/>
      <c r="W136" s="171"/>
      <c r="X136" t="str">
        <f t="shared" si="2"/>
        <v>InterContinental Hotels Group Customer Services Ltd.Six Continents Hotels, Inc.</v>
      </c>
      <c r="Y136" t="s">
        <v>46354</v>
      </c>
    </row>
    <row r="137" spans="1:37" ht="58">
      <c r="A137" t="s">
        <v>46091</v>
      </c>
      <c r="B137" s="166" t="s">
        <v>22509</v>
      </c>
      <c r="C137" t="s">
        <v>46318</v>
      </c>
      <c r="D137" s="166" t="s">
        <v>46353</v>
      </c>
      <c r="E137">
        <v>395</v>
      </c>
      <c r="G137" s="172">
        <v>41640</v>
      </c>
      <c r="J137" t="s">
        <v>46385</v>
      </c>
      <c r="L137" t="s">
        <v>46354</v>
      </c>
      <c r="U137" s="171"/>
      <c r="V137" s="171"/>
      <c r="W137" s="171"/>
      <c r="X137" t="str">
        <f t="shared" si="2"/>
        <v>InterContinental Hotels Group Services CompanySix Continents Hotels, Inc.</v>
      </c>
      <c r="Y137" t="s">
        <v>46357</v>
      </c>
      <c r="Z137" t="s">
        <v>46358</v>
      </c>
      <c r="AA137" t="s">
        <v>46359</v>
      </c>
      <c r="AB137" t="s">
        <v>46360</v>
      </c>
      <c r="AC137" t="s">
        <v>46361</v>
      </c>
      <c r="AD137" t="s">
        <v>46362</v>
      </c>
      <c r="AE137" t="s">
        <v>11719</v>
      </c>
      <c r="AF137" t="s">
        <v>45810</v>
      </c>
      <c r="AG137" t="s">
        <v>46363</v>
      </c>
      <c r="AH137" t="s">
        <v>46354</v>
      </c>
    </row>
    <row r="138" spans="1:37">
      <c r="A138" t="s">
        <v>46053</v>
      </c>
      <c r="B138" s="166" t="s">
        <v>23949</v>
      </c>
      <c r="C138" t="s">
        <v>46091</v>
      </c>
      <c r="D138" s="166" t="s">
        <v>22509</v>
      </c>
      <c r="E138">
        <v>402</v>
      </c>
      <c r="G138" s="172">
        <v>40483</v>
      </c>
      <c r="J138" t="s">
        <v>46392</v>
      </c>
      <c r="L138" t="s">
        <v>46346</v>
      </c>
      <c r="U138" s="171"/>
      <c r="V138" s="171"/>
      <c r="W138" s="171"/>
      <c r="X138" t="str">
        <f t="shared" si="2"/>
        <v>BHR Holdings B.V.InterContinental Hotels Group Services Company</v>
      </c>
    </row>
    <row r="139" spans="1:37" ht="58">
      <c r="A139" t="s">
        <v>46318</v>
      </c>
      <c r="B139" s="166" t="s">
        <v>46353</v>
      </c>
      <c r="C139" t="s">
        <v>46070</v>
      </c>
      <c r="D139" s="166" t="s">
        <v>46390</v>
      </c>
      <c r="E139">
        <v>403</v>
      </c>
      <c r="G139" s="172">
        <v>42370</v>
      </c>
      <c r="J139" t="s">
        <v>46402</v>
      </c>
      <c r="L139" t="s">
        <v>46357</v>
      </c>
      <c r="M139" t="s">
        <v>46358</v>
      </c>
      <c r="N139" t="s">
        <v>46359</v>
      </c>
      <c r="O139" t="s">
        <v>46360</v>
      </c>
      <c r="P139" t="s">
        <v>46361</v>
      </c>
      <c r="Q139" t="s">
        <v>46362</v>
      </c>
      <c r="R139" t="s">
        <v>11719</v>
      </c>
      <c r="S139" t="s">
        <v>45810</v>
      </c>
      <c r="T139" t="s">
        <v>46363</v>
      </c>
      <c r="U139" s="171"/>
      <c r="V139" s="171"/>
      <c r="W139" s="171"/>
      <c r="X139" t="str">
        <f t="shared" si="2"/>
        <v>Six Continents Hotels, Inc.SC Reservations (Philippines) Inc - Philippines branch</v>
      </c>
      <c r="Y139" t="s">
        <v>46357</v>
      </c>
      <c r="Z139" t="s">
        <v>46358</v>
      </c>
      <c r="AA139" t="s">
        <v>46359</v>
      </c>
      <c r="AB139" t="s">
        <v>46360</v>
      </c>
      <c r="AC139" t="s">
        <v>46361</v>
      </c>
      <c r="AD139" t="s">
        <v>46362</v>
      </c>
      <c r="AE139" t="s">
        <v>11719</v>
      </c>
      <c r="AF139" t="s">
        <v>45810</v>
      </c>
      <c r="AG139" t="s">
        <v>46363</v>
      </c>
    </row>
    <row r="140" spans="1:37" ht="58">
      <c r="A140" t="s">
        <v>46318</v>
      </c>
      <c r="B140" s="166" t="s">
        <v>46353</v>
      </c>
      <c r="C140" t="s">
        <v>46031</v>
      </c>
      <c r="D140" s="166" t="s">
        <v>46364</v>
      </c>
      <c r="E140">
        <v>404</v>
      </c>
      <c r="G140" s="172">
        <v>42370</v>
      </c>
      <c r="J140" t="s">
        <v>46402</v>
      </c>
      <c r="L140" t="s">
        <v>46357</v>
      </c>
      <c r="M140" t="s">
        <v>46358</v>
      </c>
      <c r="N140" t="s">
        <v>46359</v>
      </c>
      <c r="O140" t="s">
        <v>46360</v>
      </c>
      <c r="P140" t="s">
        <v>46361</v>
      </c>
      <c r="Q140" t="s">
        <v>46362</v>
      </c>
      <c r="R140" t="s">
        <v>11719</v>
      </c>
      <c r="S140" t="s">
        <v>45810</v>
      </c>
      <c r="T140" t="s">
        <v>46363</v>
      </c>
      <c r="U140" s="171"/>
      <c r="V140" s="171"/>
      <c r="W140" s="171"/>
      <c r="X140" t="str">
        <f t="shared" si="2"/>
        <v>Six Continents Hotels, Inc.InterContinental Hotels Group (Asia Pacific) Pte. Ltd.</v>
      </c>
    </row>
    <row r="141" spans="1:37" ht="58">
      <c r="A141" t="s">
        <v>46318</v>
      </c>
      <c r="B141" s="166" t="s">
        <v>46353</v>
      </c>
      <c r="C141" t="s">
        <v>46107</v>
      </c>
      <c r="D141" s="166" t="s">
        <v>35168</v>
      </c>
      <c r="E141">
        <v>405</v>
      </c>
      <c r="G141" s="172">
        <v>42370</v>
      </c>
      <c r="J141" t="s">
        <v>46402</v>
      </c>
      <c r="L141" t="s">
        <v>46357</v>
      </c>
      <c r="M141" t="s">
        <v>46358</v>
      </c>
      <c r="N141" t="s">
        <v>46359</v>
      </c>
      <c r="O141" t="s">
        <v>46360</v>
      </c>
      <c r="P141" t="s">
        <v>46361</v>
      </c>
      <c r="Q141" t="s">
        <v>46362</v>
      </c>
      <c r="R141" t="s">
        <v>11719</v>
      </c>
      <c r="S141" t="s">
        <v>45810</v>
      </c>
      <c r="T141" t="s">
        <v>46363</v>
      </c>
      <c r="U141" s="171"/>
      <c r="V141" s="171"/>
      <c r="W141" s="171"/>
      <c r="X141" t="str">
        <f t="shared" si="2"/>
        <v>Six Continents Hotels, Inc.IHG (Thailand) Limited</v>
      </c>
      <c r="Y141" t="s">
        <v>46357</v>
      </c>
      <c r="Z141" t="s">
        <v>46358</v>
      </c>
      <c r="AA141" t="s">
        <v>46359</v>
      </c>
      <c r="AB141" t="s">
        <v>46360</v>
      </c>
      <c r="AC141" t="s">
        <v>46361</v>
      </c>
      <c r="AD141" t="s">
        <v>46362</v>
      </c>
      <c r="AE141" t="s">
        <v>11719</v>
      </c>
      <c r="AF141" t="s">
        <v>45810</v>
      </c>
      <c r="AG141" t="s">
        <v>46363</v>
      </c>
    </row>
    <row r="142" spans="1:37" ht="58">
      <c r="A142" t="s">
        <v>46318</v>
      </c>
      <c r="B142" s="166" t="s">
        <v>46353</v>
      </c>
      <c r="C142" t="s">
        <v>45946</v>
      </c>
      <c r="D142" s="166" t="s">
        <v>34125</v>
      </c>
      <c r="E142">
        <v>406</v>
      </c>
      <c r="G142" s="172">
        <v>42370</v>
      </c>
      <c r="J142" t="s">
        <v>7349</v>
      </c>
      <c r="L142" t="s">
        <v>7349</v>
      </c>
      <c r="U142" s="171"/>
      <c r="V142" s="171"/>
      <c r="W142" s="171"/>
      <c r="X142" t="str">
        <f t="shared" si="2"/>
        <v>Six Continents Hotels, Inc.InterContinental Hotels Group (Shanghai) Ltd</v>
      </c>
      <c r="Y142" t="s">
        <v>7349</v>
      </c>
      <c r="Z142" t="s">
        <v>46403</v>
      </c>
      <c r="AA142" t="s">
        <v>46357</v>
      </c>
      <c r="AB142" t="s">
        <v>46346</v>
      </c>
      <c r="AC142" t="s">
        <v>46354</v>
      </c>
      <c r="AD142" t="s">
        <v>46358</v>
      </c>
      <c r="AE142" t="s">
        <v>46359</v>
      </c>
      <c r="AF142" t="s">
        <v>46360</v>
      </c>
      <c r="AG142" t="s">
        <v>46361</v>
      </c>
      <c r="AH142" t="s">
        <v>46362</v>
      </c>
      <c r="AI142" t="s">
        <v>11719</v>
      </c>
      <c r="AJ142" t="s">
        <v>45810</v>
      </c>
      <c r="AK142" t="s">
        <v>46363</v>
      </c>
    </row>
    <row r="143" spans="1:37" ht="58">
      <c r="A143" t="s">
        <v>46318</v>
      </c>
      <c r="B143" s="166" t="s">
        <v>46353</v>
      </c>
      <c r="C143" t="s">
        <v>45946</v>
      </c>
      <c r="D143" s="166" t="s">
        <v>34125</v>
      </c>
      <c r="E143">
        <v>407</v>
      </c>
      <c r="G143" s="172">
        <v>42370</v>
      </c>
      <c r="J143" t="s">
        <v>25336</v>
      </c>
      <c r="L143" t="s">
        <v>46403</v>
      </c>
      <c r="U143" s="171"/>
      <c r="V143" s="171"/>
      <c r="W143" s="171"/>
      <c r="X143" t="str">
        <f t="shared" si="2"/>
        <v>Six Continents Hotels, Inc.InterContinental Hotels Group (Shanghai) Ltd</v>
      </c>
    </row>
    <row r="144" spans="1:37" ht="58">
      <c r="A144" t="s">
        <v>46318</v>
      </c>
      <c r="B144" s="166" t="s">
        <v>46353</v>
      </c>
      <c r="C144" t="s">
        <v>46207</v>
      </c>
      <c r="D144" s="166" t="s">
        <v>3581</v>
      </c>
      <c r="E144">
        <v>408</v>
      </c>
      <c r="G144" s="172">
        <v>39326</v>
      </c>
      <c r="J144" t="s">
        <v>74</v>
      </c>
      <c r="L144" t="s">
        <v>45805</v>
      </c>
      <c r="M144" t="s">
        <v>46348</v>
      </c>
      <c r="N144" t="s">
        <v>7349</v>
      </c>
      <c r="O144" t="s">
        <v>11719</v>
      </c>
      <c r="U144" s="171"/>
      <c r="V144" s="171"/>
      <c r="W144" s="171"/>
      <c r="X144" t="str">
        <f t="shared" si="2"/>
        <v>Six Continents Hotels, Inc.Holiday Hospitality Franchising, LLC</v>
      </c>
      <c r="Y144" t="s">
        <v>45805</v>
      </c>
      <c r="Z144" t="s">
        <v>46348</v>
      </c>
      <c r="AA144" t="s">
        <v>7349</v>
      </c>
      <c r="AB144" t="s">
        <v>11719</v>
      </c>
    </row>
    <row r="145" spans="1:35" ht="29">
      <c r="A145" t="s">
        <v>45955</v>
      </c>
      <c r="B145" s="166" t="s">
        <v>46372</v>
      </c>
      <c r="C145" t="s">
        <v>46207</v>
      </c>
      <c r="D145" s="166" t="s">
        <v>3581</v>
      </c>
      <c r="E145">
        <v>409</v>
      </c>
      <c r="G145" s="172">
        <v>39326</v>
      </c>
      <c r="J145" t="s">
        <v>46347</v>
      </c>
      <c r="L145" t="s">
        <v>46344</v>
      </c>
      <c r="U145" s="171"/>
      <c r="V145" s="171"/>
      <c r="W145" s="171"/>
      <c r="X145" t="str">
        <f t="shared" si="2"/>
        <v>Inter-Continental Hotels CorporationHoliday Hospitality Franchising, LLC</v>
      </c>
      <c r="Y145" t="s">
        <v>46344</v>
      </c>
    </row>
    <row r="146" spans="1:35" ht="58">
      <c r="A146" t="s">
        <v>45955</v>
      </c>
      <c r="B146" s="166" t="s">
        <v>46372</v>
      </c>
      <c r="C146" t="s">
        <v>46318</v>
      </c>
      <c r="D146" s="166" t="s">
        <v>46353</v>
      </c>
      <c r="E146">
        <v>410</v>
      </c>
      <c r="G146" s="172">
        <v>39326</v>
      </c>
      <c r="J146" t="s">
        <v>46347</v>
      </c>
      <c r="L146" t="s">
        <v>46344</v>
      </c>
      <c r="U146" s="171"/>
      <c r="V146" s="171"/>
      <c r="W146" s="171"/>
      <c r="X146" t="str">
        <f t="shared" si="2"/>
        <v>Inter-Continental Hotels CorporationSix Continents Hotels, Inc.</v>
      </c>
    </row>
    <row r="147" spans="1:35">
      <c r="A147" t="s">
        <v>45995</v>
      </c>
      <c r="B147" s="166" t="s">
        <v>46393</v>
      </c>
      <c r="C147" t="s">
        <v>184</v>
      </c>
      <c r="D147" s="166" t="s">
        <v>46355</v>
      </c>
      <c r="E147">
        <v>411</v>
      </c>
      <c r="G147" s="172">
        <v>42736</v>
      </c>
      <c r="J147" t="s">
        <v>46387</v>
      </c>
      <c r="L147" t="s">
        <v>46388</v>
      </c>
      <c r="U147" s="171"/>
      <c r="V147" s="171"/>
      <c r="W147" s="171"/>
      <c r="X147" t="str">
        <f t="shared" si="2"/>
        <v>Holiday Inns (Middle East) Ltd. - Dubai branchSix Continents Limited</v>
      </c>
    </row>
    <row r="148" spans="1:35">
      <c r="A148" t="s">
        <v>46031</v>
      </c>
      <c r="B148" s="166" t="s">
        <v>46364</v>
      </c>
      <c r="C148" t="s">
        <v>184</v>
      </c>
      <c r="D148" s="166" t="s">
        <v>46355</v>
      </c>
      <c r="E148">
        <v>412</v>
      </c>
      <c r="G148" s="172">
        <v>42736</v>
      </c>
      <c r="J148" t="s">
        <v>46387</v>
      </c>
      <c r="L148" t="s">
        <v>46388</v>
      </c>
      <c r="U148" s="171"/>
      <c r="V148" s="171"/>
      <c r="W148" s="171"/>
      <c r="X148" t="str">
        <f t="shared" si="2"/>
        <v>InterContinental Hotels Group (Asia Pacific) Pte. Ltd.Six Continents Limited</v>
      </c>
    </row>
    <row r="149" spans="1:35">
      <c r="A149" t="s">
        <v>46018</v>
      </c>
      <c r="B149" s="166" t="s">
        <v>34149</v>
      </c>
      <c r="C149" t="s">
        <v>184</v>
      </c>
      <c r="D149" s="166" t="s">
        <v>46355</v>
      </c>
      <c r="E149">
        <v>413</v>
      </c>
      <c r="G149" s="172">
        <v>42736</v>
      </c>
      <c r="J149" t="s">
        <v>46387</v>
      </c>
      <c r="L149" t="s">
        <v>46388</v>
      </c>
      <c r="U149" s="171"/>
      <c r="V149" s="171"/>
      <c r="W149" s="171"/>
      <c r="X149" t="str">
        <f t="shared" si="2"/>
        <v>IHG ANA Hotels Group Japan LLCSix Continents Limited</v>
      </c>
      <c r="Y149" t="s">
        <v>46388</v>
      </c>
    </row>
    <row r="150" spans="1:35" ht="58">
      <c r="A150" t="s">
        <v>46134</v>
      </c>
      <c r="B150" s="166" t="s">
        <v>46341</v>
      </c>
      <c r="C150" t="s">
        <v>46318</v>
      </c>
      <c r="D150" s="166" t="s">
        <v>46353</v>
      </c>
      <c r="E150">
        <v>414</v>
      </c>
      <c r="G150" s="172">
        <v>42005</v>
      </c>
      <c r="J150" t="s">
        <v>46385</v>
      </c>
      <c r="L150" t="s">
        <v>46354</v>
      </c>
      <c r="U150" s="171"/>
      <c r="V150" s="171"/>
      <c r="W150" s="171"/>
      <c r="X150" t="str">
        <f t="shared" si="2"/>
        <v>IHG Hotels LimitedSix Continents Hotels, Inc.</v>
      </c>
    </row>
    <row r="151" spans="1:35" ht="58">
      <c r="A151" t="s">
        <v>184</v>
      </c>
      <c r="B151" s="166" t="s">
        <v>46355</v>
      </c>
      <c r="C151" t="s">
        <v>46318</v>
      </c>
      <c r="D151" s="166" t="s">
        <v>46353</v>
      </c>
      <c r="E151">
        <v>415</v>
      </c>
      <c r="G151" s="172">
        <v>42005</v>
      </c>
      <c r="J151" t="s">
        <v>46385</v>
      </c>
      <c r="L151" t="s">
        <v>46354</v>
      </c>
      <c r="U151" s="171"/>
      <c r="V151" s="171"/>
      <c r="W151" s="171"/>
      <c r="X151" t="str">
        <f t="shared" si="2"/>
        <v>Six Continents LimitedSix Continents Hotels, Inc.</v>
      </c>
    </row>
    <row r="152" spans="1:35" ht="29">
      <c r="A152" t="s">
        <v>46089</v>
      </c>
      <c r="B152" s="166" t="s">
        <v>29444</v>
      </c>
      <c r="C152" t="s">
        <v>45955</v>
      </c>
      <c r="D152" s="166" t="s">
        <v>46342</v>
      </c>
      <c r="E152">
        <v>416</v>
      </c>
      <c r="G152" s="172">
        <v>42005</v>
      </c>
      <c r="J152" t="s">
        <v>46398</v>
      </c>
      <c r="L152" t="s">
        <v>46395</v>
      </c>
      <c r="U152" s="171"/>
      <c r="V152" s="171"/>
      <c r="W152" s="171"/>
      <c r="X152" t="str">
        <f t="shared" si="2"/>
        <v>IHG HOTELS SOUTH AFRICA (Pty) LimitedInter-Continental Hotels Corporation</v>
      </c>
      <c r="Y152" t="s">
        <v>46395</v>
      </c>
    </row>
    <row r="153" spans="1:35">
      <c r="A153" t="s">
        <v>184</v>
      </c>
      <c r="B153" s="166" t="s">
        <v>46355</v>
      </c>
      <c r="C153" t="s">
        <v>45984</v>
      </c>
      <c r="D153" s="166" t="s">
        <v>25206</v>
      </c>
      <c r="E153">
        <v>418</v>
      </c>
      <c r="G153" s="172">
        <v>41791</v>
      </c>
      <c r="J153" t="s">
        <v>46387</v>
      </c>
      <c r="L153" t="s">
        <v>46388</v>
      </c>
      <c r="U153" s="171"/>
      <c r="V153" s="171"/>
      <c r="W153" s="171"/>
      <c r="X153" t="str">
        <f t="shared" si="2"/>
        <v>Six Continents LimitedWhite Shield Insurance Company Ltd.</v>
      </c>
      <c r="Y153" t="s">
        <v>46388</v>
      </c>
    </row>
    <row r="154" spans="1:35" ht="58">
      <c r="A154" t="s">
        <v>46318</v>
      </c>
      <c r="B154" s="166" t="s">
        <v>46353</v>
      </c>
      <c r="C154" t="s">
        <v>45955</v>
      </c>
      <c r="D154" s="166" t="s">
        <v>46342</v>
      </c>
      <c r="E154">
        <v>419</v>
      </c>
      <c r="G154" s="172">
        <v>42370</v>
      </c>
      <c r="J154" t="s">
        <v>46402</v>
      </c>
      <c r="L154" t="s">
        <v>46357</v>
      </c>
      <c r="M154" t="s">
        <v>46358</v>
      </c>
      <c r="N154" t="s">
        <v>46359</v>
      </c>
      <c r="O154" t="s">
        <v>46360</v>
      </c>
      <c r="P154" t="s">
        <v>46361</v>
      </c>
      <c r="Q154" t="s">
        <v>46362</v>
      </c>
      <c r="R154" t="s">
        <v>11719</v>
      </c>
      <c r="S154" t="s">
        <v>45810</v>
      </c>
      <c r="T154" t="s">
        <v>46363</v>
      </c>
      <c r="U154" s="171"/>
      <c r="V154" s="171"/>
      <c r="W154" s="171"/>
      <c r="X154" t="str">
        <f t="shared" si="2"/>
        <v>Six Continents Hotels, Inc.Inter-Continental Hotels Corporation</v>
      </c>
      <c r="Y154" t="s">
        <v>46400</v>
      </c>
      <c r="Z154" t="s">
        <v>46358</v>
      </c>
      <c r="AA154" t="s">
        <v>46359</v>
      </c>
      <c r="AB154" t="s">
        <v>46360</v>
      </c>
      <c r="AC154" t="s">
        <v>46361</v>
      </c>
      <c r="AD154" t="s">
        <v>46362</v>
      </c>
      <c r="AE154" t="s">
        <v>11719</v>
      </c>
      <c r="AF154" t="s">
        <v>45810</v>
      </c>
      <c r="AG154" t="s">
        <v>46363</v>
      </c>
      <c r="AH154" t="s">
        <v>46395</v>
      </c>
      <c r="AI154" t="s">
        <v>46345</v>
      </c>
    </row>
    <row r="155" spans="1:35" ht="58">
      <c r="A155" t="s">
        <v>46318</v>
      </c>
      <c r="B155" s="166" t="s">
        <v>46353</v>
      </c>
      <c r="C155" t="s">
        <v>45937</v>
      </c>
      <c r="D155" s="166" t="s">
        <v>46401</v>
      </c>
      <c r="E155">
        <v>420</v>
      </c>
      <c r="G155" s="172">
        <v>42370</v>
      </c>
      <c r="J155" t="s">
        <v>46402</v>
      </c>
      <c r="L155" t="s">
        <v>46357</v>
      </c>
      <c r="M155" t="s">
        <v>46358</v>
      </c>
      <c r="N155" t="s">
        <v>46359</v>
      </c>
      <c r="O155" t="s">
        <v>46360</v>
      </c>
      <c r="P155" t="s">
        <v>46361</v>
      </c>
      <c r="Q155" t="s">
        <v>46362</v>
      </c>
      <c r="R155" t="s">
        <v>11719</v>
      </c>
      <c r="S155" t="s">
        <v>45810</v>
      </c>
      <c r="T155" t="s">
        <v>46363</v>
      </c>
      <c r="U155" s="171"/>
      <c r="V155" s="171"/>
      <c r="W155" s="171"/>
      <c r="X155" t="str">
        <f t="shared" si="2"/>
        <v>Six Continents Hotels, Inc.InterContinental Hotels Group (Canada) Inc.</v>
      </c>
      <c r="Y155" t="s">
        <v>46357</v>
      </c>
      <c r="Z155" t="s">
        <v>46358</v>
      </c>
      <c r="AA155" t="s">
        <v>46359</v>
      </c>
      <c r="AB155" t="s">
        <v>46360</v>
      </c>
      <c r="AC155" t="s">
        <v>46361</v>
      </c>
      <c r="AD155" t="s">
        <v>46362</v>
      </c>
      <c r="AE155" t="s">
        <v>11719</v>
      </c>
      <c r="AF155" t="s">
        <v>45810</v>
      </c>
      <c r="AG155" t="s">
        <v>46363</v>
      </c>
    </row>
    <row r="156" spans="1:35" ht="58">
      <c r="A156" t="s">
        <v>46318</v>
      </c>
      <c r="B156" s="166" t="s">
        <v>46353</v>
      </c>
      <c r="C156" t="s">
        <v>46220</v>
      </c>
      <c r="D156" s="166" t="s">
        <v>887</v>
      </c>
      <c r="E156">
        <v>421</v>
      </c>
      <c r="G156" s="172">
        <v>42370</v>
      </c>
      <c r="J156" t="s">
        <v>46402</v>
      </c>
      <c r="L156" t="s">
        <v>46357</v>
      </c>
      <c r="M156" t="s">
        <v>46358</v>
      </c>
      <c r="N156" t="s">
        <v>46359</v>
      </c>
      <c r="O156" t="s">
        <v>46360</v>
      </c>
      <c r="P156" t="s">
        <v>46361</v>
      </c>
      <c r="Q156" t="s">
        <v>46362</v>
      </c>
      <c r="R156" t="s">
        <v>11719</v>
      </c>
      <c r="S156" t="s">
        <v>45810</v>
      </c>
      <c r="T156" t="s">
        <v>46363</v>
      </c>
      <c r="U156" s="171"/>
      <c r="V156" s="171"/>
      <c r="W156" s="171"/>
      <c r="X156" t="str">
        <f t="shared" si="2"/>
        <v>Six Continents Hotels, Inc.Holiday Pacific Partners Limited Partnership</v>
      </c>
      <c r="Y156" t="s">
        <v>46357</v>
      </c>
      <c r="Z156" t="s">
        <v>46358</v>
      </c>
      <c r="AA156" t="s">
        <v>46359</v>
      </c>
      <c r="AB156" t="s">
        <v>46360</v>
      </c>
      <c r="AC156" t="s">
        <v>46361</v>
      </c>
      <c r="AD156" t="s">
        <v>46362</v>
      </c>
      <c r="AE156" t="s">
        <v>11719</v>
      </c>
      <c r="AF156" t="s">
        <v>45810</v>
      </c>
      <c r="AG156" t="s">
        <v>46363</v>
      </c>
    </row>
    <row r="157" spans="1:35" ht="58">
      <c r="A157" t="s">
        <v>46318</v>
      </c>
      <c r="B157" s="166" t="s">
        <v>46353</v>
      </c>
      <c r="C157" t="s">
        <v>46241</v>
      </c>
      <c r="D157" s="166" t="s">
        <v>46404</v>
      </c>
      <c r="E157">
        <v>422</v>
      </c>
      <c r="G157" s="172">
        <v>42370</v>
      </c>
      <c r="J157" t="s">
        <v>46402</v>
      </c>
      <c r="L157" t="s">
        <v>46357</v>
      </c>
      <c r="M157" t="s">
        <v>46358</v>
      </c>
      <c r="N157" t="s">
        <v>46359</v>
      </c>
      <c r="O157" t="s">
        <v>46360</v>
      </c>
      <c r="P157" t="s">
        <v>46361</v>
      </c>
      <c r="Q157" t="s">
        <v>46362</v>
      </c>
      <c r="R157" t="s">
        <v>11719</v>
      </c>
      <c r="S157" t="s">
        <v>45810</v>
      </c>
      <c r="T157" t="s">
        <v>46363</v>
      </c>
      <c r="U157" s="171"/>
      <c r="V157" s="171"/>
      <c r="W157" s="171"/>
      <c r="X157" t="str">
        <f t="shared" si="2"/>
        <v>Six Continents Hotels, Inc.InterContinental Hotels Group Resources Inc</v>
      </c>
      <c r="Y157" t="s">
        <v>46357</v>
      </c>
      <c r="Z157" t="s">
        <v>46358</v>
      </c>
      <c r="AA157" t="s">
        <v>46359</v>
      </c>
      <c r="AB157" t="s">
        <v>46360</v>
      </c>
      <c r="AC157" t="s">
        <v>46361</v>
      </c>
      <c r="AD157" t="s">
        <v>46362</v>
      </c>
      <c r="AE157" t="s">
        <v>11719</v>
      </c>
      <c r="AF157" t="s">
        <v>45810</v>
      </c>
      <c r="AG157" t="s">
        <v>46363</v>
      </c>
    </row>
    <row r="158" spans="1:35" ht="58">
      <c r="A158" t="s">
        <v>46318</v>
      </c>
      <c r="B158" s="166" t="s">
        <v>46353</v>
      </c>
      <c r="C158" t="s">
        <v>46206</v>
      </c>
      <c r="D158" s="166" t="s">
        <v>792</v>
      </c>
      <c r="E158">
        <v>423</v>
      </c>
      <c r="G158" s="172">
        <v>42370</v>
      </c>
      <c r="J158" t="s">
        <v>46402</v>
      </c>
      <c r="L158" t="s">
        <v>46357</v>
      </c>
      <c r="M158" t="s">
        <v>46358</v>
      </c>
      <c r="N158" t="s">
        <v>46359</v>
      </c>
      <c r="O158" t="s">
        <v>46360</v>
      </c>
      <c r="P158" t="s">
        <v>46361</v>
      </c>
      <c r="Q158" t="s">
        <v>46362</v>
      </c>
      <c r="R158" t="s">
        <v>11719</v>
      </c>
      <c r="S158" t="s">
        <v>45810</v>
      </c>
      <c r="T158" t="s">
        <v>46363</v>
      </c>
      <c r="U158" s="171"/>
      <c r="V158" s="171"/>
      <c r="W158" s="171"/>
      <c r="X158" t="str">
        <f t="shared" si="2"/>
        <v>Six Continents Hotels, Inc.Hoft Properties LLC</v>
      </c>
      <c r="Y158" t="s">
        <v>46357</v>
      </c>
      <c r="Z158" t="s">
        <v>46358</v>
      </c>
      <c r="AA158" t="s">
        <v>46359</v>
      </c>
      <c r="AB158" t="s">
        <v>46360</v>
      </c>
      <c r="AC158" t="s">
        <v>46361</v>
      </c>
      <c r="AD158" t="s">
        <v>46362</v>
      </c>
      <c r="AE158" t="s">
        <v>11719</v>
      </c>
      <c r="AF158" t="s">
        <v>45810</v>
      </c>
      <c r="AG158" t="s">
        <v>46363</v>
      </c>
    </row>
    <row r="159" spans="1:35" ht="58">
      <c r="A159" t="s">
        <v>46318</v>
      </c>
      <c r="B159" s="166" t="s">
        <v>46353</v>
      </c>
      <c r="C159" t="s">
        <v>46188</v>
      </c>
      <c r="D159" s="166" t="s">
        <v>3227</v>
      </c>
      <c r="E159">
        <v>424</v>
      </c>
      <c r="G159" s="172">
        <v>42370</v>
      </c>
      <c r="J159" t="s">
        <v>46402</v>
      </c>
      <c r="L159" t="s">
        <v>46357</v>
      </c>
      <c r="M159" t="s">
        <v>46358</v>
      </c>
      <c r="N159" t="s">
        <v>46359</v>
      </c>
      <c r="O159" t="s">
        <v>46360</v>
      </c>
      <c r="P159" t="s">
        <v>46361</v>
      </c>
      <c r="Q159" t="s">
        <v>46362</v>
      </c>
      <c r="R159" t="s">
        <v>11719</v>
      </c>
      <c r="S159" t="s">
        <v>45810</v>
      </c>
      <c r="T159" t="s">
        <v>46363</v>
      </c>
      <c r="U159" s="171"/>
      <c r="V159" s="171"/>
      <c r="W159" s="171"/>
      <c r="X159" t="str">
        <f t="shared" si="2"/>
        <v>Six Continents Hotels, Inc.426 Main Ave LLC</v>
      </c>
      <c r="Y159" t="s">
        <v>46357</v>
      </c>
      <c r="Z159" t="s">
        <v>46358</v>
      </c>
      <c r="AA159" t="s">
        <v>46359</v>
      </c>
      <c r="AB159" t="s">
        <v>46360</v>
      </c>
      <c r="AC159" t="s">
        <v>46361</v>
      </c>
      <c r="AD159" t="s">
        <v>46362</v>
      </c>
      <c r="AE159" t="s">
        <v>11719</v>
      </c>
      <c r="AF159" t="s">
        <v>45810</v>
      </c>
      <c r="AG159" t="s">
        <v>46363</v>
      </c>
    </row>
    <row r="160" spans="1:35" ht="58">
      <c r="A160" t="s">
        <v>46318</v>
      </c>
      <c r="B160" s="166" t="s">
        <v>46353</v>
      </c>
      <c r="C160" t="s">
        <v>46076</v>
      </c>
      <c r="D160" s="166" t="s">
        <v>46405</v>
      </c>
      <c r="E160">
        <v>425</v>
      </c>
      <c r="G160" s="172">
        <v>42370</v>
      </c>
      <c r="J160" t="s">
        <v>46402</v>
      </c>
      <c r="L160" t="s">
        <v>46357</v>
      </c>
      <c r="M160" t="s">
        <v>46358</v>
      </c>
      <c r="N160" t="s">
        <v>46359</v>
      </c>
      <c r="O160" t="s">
        <v>46360</v>
      </c>
      <c r="P160" t="s">
        <v>46361</v>
      </c>
      <c r="Q160" t="s">
        <v>46362</v>
      </c>
      <c r="R160" t="s">
        <v>11719</v>
      </c>
      <c r="S160" t="s">
        <v>45810</v>
      </c>
      <c r="T160" t="s">
        <v>46363</v>
      </c>
      <c r="U160" s="171"/>
      <c r="V160" s="171"/>
      <c r="W160" s="171"/>
      <c r="X160" t="str">
        <f t="shared" si="2"/>
        <v>Six Continents Hotels, Inc.InterContinental Hotels (Puerto Rico) Inc</v>
      </c>
      <c r="Y160" t="s">
        <v>46357</v>
      </c>
      <c r="Z160" t="s">
        <v>46358</v>
      </c>
      <c r="AA160" t="s">
        <v>46359</v>
      </c>
      <c r="AB160" t="s">
        <v>46360</v>
      </c>
      <c r="AC160" t="s">
        <v>46361</v>
      </c>
      <c r="AD160" t="s">
        <v>46362</v>
      </c>
      <c r="AE160" t="s">
        <v>11719</v>
      </c>
      <c r="AF160" t="s">
        <v>45810</v>
      </c>
      <c r="AG160" t="s">
        <v>46363</v>
      </c>
    </row>
    <row r="161" spans="1:34" ht="58">
      <c r="A161" t="s">
        <v>46318</v>
      </c>
      <c r="B161" s="166" t="s">
        <v>46353</v>
      </c>
      <c r="C161" t="s">
        <v>46091</v>
      </c>
      <c r="D161" s="166" t="s">
        <v>22509</v>
      </c>
      <c r="E161">
        <v>426</v>
      </c>
      <c r="G161" s="172">
        <v>42370</v>
      </c>
      <c r="J161" t="s">
        <v>46402</v>
      </c>
      <c r="L161" t="s">
        <v>46357</v>
      </c>
      <c r="M161" t="s">
        <v>46358</v>
      </c>
      <c r="N161" t="s">
        <v>46359</v>
      </c>
      <c r="O161" t="s">
        <v>46360</v>
      </c>
      <c r="P161" t="s">
        <v>46361</v>
      </c>
      <c r="Q161" t="s">
        <v>46362</v>
      </c>
      <c r="R161" t="s">
        <v>11719</v>
      </c>
      <c r="S161" t="s">
        <v>45810</v>
      </c>
      <c r="T161" t="s">
        <v>46363</v>
      </c>
      <c r="U161" s="171"/>
      <c r="V161" s="171"/>
      <c r="W161" s="171"/>
      <c r="X161" t="str">
        <f t="shared" si="2"/>
        <v>Six Continents Hotels, Inc.InterContinental Hotels Group Services Company</v>
      </c>
      <c r="Y161" t="s">
        <v>46357</v>
      </c>
      <c r="Z161" t="s">
        <v>46358</v>
      </c>
      <c r="AA161" t="s">
        <v>46359</v>
      </c>
      <c r="AB161" t="s">
        <v>46360</v>
      </c>
      <c r="AC161" t="s">
        <v>46361</v>
      </c>
      <c r="AD161" t="s">
        <v>46362</v>
      </c>
      <c r="AE161" t="s">
        <v>11719</v>
      </c>
      <c r="AF161" t="s">
        <v>45810</v>
      </c>
      <c r="AG161" t="s">
        <v>46363</v>
      </c>
      <c r="AH161" t="s">
        <v>46354</v>
      </c>
    </row>
    <row r="162" spans="1:34" ht="58">
      <c r="A162" t="s">
        <v>46318</v>
      </c>
      <c r="B162" s="166" t="s">
        <v>46353</v>
      </c>
      <c r="C162" t="s">
        <v>184</v>
      </c>
      <c r="D162" s="166" t="s">
        <v>46355</v>
      </c>
      <c r="E162">
        <v>427</v>
      </c>
      <c r="G162" s="172">
        <v>42370</v>
      </c>
      <c r="J162" t="s">
        <v>46402</v>
      </c>
      <c r="L162" t="s">
        <v>46357</v>
      </c>
      <c r="M162" t="s">
        <v>46358</v>
      </c>
      <c r="N162" t="s">
        <v>46359</v>
      </c>
      <c r="O162" t="s">
        <v>46360</v>
      </c>
      <c r="P162" t="s">
        <v>46361</v>
      </c>
      <c r="Q162" t="s">
        <v>46362</v>
      </c>
      <c r="R162" t="s">
        <v>11719</v>
      </c>
      <c r="S162" t="s">
        <v>45810</v>
      </c>
      <c r="T162" t="s">
        <v>46363</v>
      </c>
      <c r="U162" s="171"/>
      <c r="V162" s="171"/>
      <c r="W162" s="171"/>
      <c r="X162" t="str">
        <f t="shared" si="2"/>
        <v>Six Continents Hotels, Inc.Six Continents Limited</v>
      </c>
    </row>
    <row r="163" spans="1:34" ht="58">
      <c r="A163" t="s">
        <v>46318</v>
      </c>
      <c r="B163" s="166" t="s">
        <v>46353</v>
      </c>
      <c r="C163" t="s">
        <v>46226</v>
      </c>
      <c r="D163" s="166" t="s">
        <v>34594</v>
      </c>
      <c r="E163">
        <v>429</v>
      </c>
      <c r="G163" s="172">
        <v>42370</v>
      </c>
      <c r="J163" t="s">
        <v>46402</v>
      </c>
      <c r="L163" t="s">
        <v>46357</v>
      </c>
      <c r="M163" t="s">
        <v>46358</v>
      </c>
      <c r="N163" t="s">
        <v>46359</v>
      </c>
      <c r="O163" t="s">
        <v>46360</v>
      </c>
      <c r="P163" t="s">
        <v>46361</v>
      </c>
      <c r="Q163" t="s">
        <v>46362</v>
      </c>
      <c r="R163" t="s">
        <v>11719</v>
      </c>
      <c r="S163" t="s">
        <v>45810</v>
      </c>
      <c r="T163" t="s">
        <v>46363</v>
      </c>
      <c r="U163" s="171"/>
      <c r="V163" s="171"/>
      <c r="W163" s="171"/>
      <c r="X163" t="str">
        <f t="shared" si="2"/>
        <v>Six Continents Hotels, Inc.IHC Japan Inc - Japan branch</v>
      </c>
      <c r="Y163" t="s">
        <v>46357</v>
      </c>
      <c r="Z163" t="s">
        <v>46358</v>
      </c>
      <c r="AA163" t="s">
        <v>46359</v>
      </c>
      <c r="AB163" t="s">
        <v>46360</v>
      </c>
      <c r="AC163" t="s">
        <v>46361</v>
      </c>
      <c r="AD163" t="s">
        <v>46362</v>
      </c>
      <c r="AE163" t="s">
        <v>11719</v>
      </c>
      <c r="AF163" t="s">
        <v>45810</v>
      </c>
      <c r="AG163" t="s">
        <v>46363</v>
      </c>
    </row>
    <row r="164" spans="1:34" ht="58">
      <c r="A164" t="s">
        <v>46318</v>
      </c>
      <c r="B164" s="166" t="s">
        <v>46353</v>
      </c>
      <c r="C164" t="s">
        <v>45946</v>
      </c>
      <c r="D164" s="166" t="s">
        <v>34125</v>
      </c>
      <c r="E164">
        <v>430</v>
      </c>
      <c r="G164" s="172">
        <v>42370</v>
      </c>
      <c r="J164" t="s">
        <v>46402</v>
      </c>
      <c r="L164" t="s">
        <v>46357</v>
      </c>
      <c r="M164" t="s">
        <v>46358</v>
      </c>
      <c r="N164" t="s">
        <v>46359</v>
      </c>
      <c r="O164" t="s">
        <v>46360</v>
      </c>
      <c r="P164" t="s">
        <v>46361</v>
      </c>
      <c r="Q164" t="s">
        <v>46362</v>
      </c>
      <c r="R164" t="s">
        <v>11719</v>
      </c>
      <c r="S164" t="s">
        <v>45810</v>
      </c>
      <c r="T164" t="s">
        <v>46363</v>
      </c>
      <c r="U164" s="171"/>
      <c r="V164" s="171"/>
      <c r="W164" s="171"/>
      <c r="X164" t="str">
        <f t="shared" si="2"/>
        <v>Six Continents Hotels, Inc.InterContinental Hotels Group (Shanghai) Ltd</v>
      </c>
    </row>
    <row r="165" spans="1:34" ht="58">
      <c r="A165" t="s">
        <v>46318</v>
      </c>
      <c r="B165" s="166" t="s">
        <v>46353</v>
      </c>
      <c r="C165" t="s">
        <v>45955</v>
      </c>
      <c r="D165" s="166" t="s">
        <v>46342</v>
      </c>
      <c r="E165">
        <v>431</v>
      </c>
      <c r="G165" s="172">
        <v>42005</v>
      </c>
      <c r="J165" t="s">
        <v>46398</v>
      </c>
      <c r="L165" t="s">
        <v>46395</v>
      </c>
      <c r="U165" s="171"/>
      <c r="V165" s="171"/>
      <c r="W165" s="171"/>
      <c r="X165" t="str">
        <f t="shared" si="2"/>
        <v>Six Continents Hotels, Inc.Inter-Continental Hotels Corporation</v>
      </c>
    </row>
    <row r="166" spans="1:34" ht="29">
      <c r="A166" t="s">
        <v>45909</v>
      </c>
      <c r="B166" s="166" t="s">
        <v>22384</v>
      </c>
      <c r="C166" t="s">
        <v>45955</v>
      </c>
      <c r="D166" s="166" t="s">
        <v>46342</v>
      </c>
      <c r="E166">
        <v>432</v>
      </c>
      <c r="G166" s="172">
        <v>42005</v>
      </c>
      <c r="J166" t="s">
        <v>46398</v>
      </c>
      <c r="L166" t="s">
        <v>46395</v>
      </c>
      <c r="U166" s="171"/>
      <c r="V166" s="171"/>
      <c r="W166" s="171"/>
      <c r="X166" t="str">
        <f t="shared" si="2"/>
        <v>Holiday Inns of Belgium NVInter-Continental Hotels Corporation</v>
      </c>
      <c r="Y166" t="s">
        <v>46395</v>
      </c>
    </row>
    <row r="167" spans="1:34" ht="29">
      <c r="A167" t="s">
        <v>46053</v>
      </c>
      <c r="B167" s="166" t="s">
        <v>23949</v>
      </c>
      <c r="C167" t="s">
        <v>45955</v>
      </c>
      <c r="D167" s="166" t="s">
        <v>46342</v>
      </c>
      <c r="E167">
        <v>433</v>
      </c>
      <c r="G167" s="172">
        <v>42005</v>
      </c>
      <c r="J167" t="s">
        <v>46398</v>
      </c>
      <c r="L167" t="s">
        <v>46395</v>
      </c>
      <c r="U167" s="171"/>
      <c r="V167" s="171"/>
      <c r="W167" s="171"/>
      <c r="X167" t="str">
        <f t="shared" si="2"/>
        <v>BHR Holdings B.V.Inter-Continental Hotels Corporation</v>
      </c>
      <c r="Y167" t="s">
        <v>46395</v>
      </c>
    </row>
    <row r="168" spans="1:34" ht="29">
      <c r="A168" t="s">
        <v>45995</v>
      </c>
      <c r="B168" s="166" t="s">
        <v>46393</v>
      </c>
      <c r="C168" t="s">
        <v>45955</v>
      </c>
      <c r="D168" s="166" t="s">
        <v>46342</v>
      </c>
      <c r="E168">
        <v>434</v>
      </c>
      <c r="G168" s="172">
        <v>42005</v>
      </c>
      <c r="J168" t="s">
        <v>46398</v>
      </c>
      <c r="L168" t="s">
        <v>46395</v>
      </c>
      <c r="U168" s="171"/>
      <c r="V168" s="171"/>
      <c r="W168" s="171"/>
      <c r="X168" t="str">
        <f t="shared" si="2"/>
        <v>Holiday Inns (Middle East) Ltd. - Dubai branchInter-Continental Hotels Corporation</v>
      </c>
    </row>
    <row r="169" spans="1:34" ht="29">
      <c r="A169" t="s">
        <v>45974</v>
      </c>
      <c r="B169" s="166" t="s">
        <v>986</v>
      </c>
      <c r="C169" t="s">
        <v>45955</v>
      </c>
      <c r="D169" s="166" t="s">
        <v>46342</v>
      </c>
      <c r="E169">
        <v>435</v>
      </c>
      <c r="G169" s="172">
        <v>42005</v>
      </c>
      <c r="J169" t="s">
        <v>46398</v>
      </c>
      <c r="L169" t="s">
        <v>46395</v>
      </c>
      <c r="U169" s="171"/>
      <c r="V169" s="171"/>
      <c r="W169" s="171"/>
      <c r="X169" t="str">
        <f t="shared" si="2"/>
        <v>Holiday Inns (Courtalin) Holdings SASInter-Continental Hotels Corporation</v>
      </c>
      <c r="Y169" t="s">
        <v>46395</v>
      </c>
      <c r="Z169" t="s">
        <v>11719</v>
      </c>
    </row>
    <row r="170" spans="1:34" ht="29">
      <c r="A170" t="s">
        <v>46091</v>
      </c>
      <c r="B170" s="166" t="s">
        <v>22509</v>
      </c>
      <c r="C170" t="s">
        <v>45955</v>
      </c>
      <c r="D170" s="166" t="s">
        <v>46342</v>
      </c>
      <c r="E170">
        <v>436</v>
      </c>
      <c r="G170" s="172">
        <v>42005</v>
      </c>
      <c r="J170" t="s">
        <v>46398</v>
      </c>
      <c r="L170" t="s">
        <v>46395</v>
      </c>
      <c r="U170" s="171"/>
      <c r="V170" s="171"/>
      <c r="W170" s="171"/>
      <c r="X170" t="str">
        <f t="shared" si="2"/>
        <v>InterContinental Hotels Group Services CompanyInter-Continental Hotels Corporation</v>
      </c>
      <c r="Y170" t="s">
        <v>46357</v>
      </c>
      <c r="Z170" t="s">
        <v>46358</v>
      </c>
      <c r="AA170" t="s">
        <v>46359</v>
      </c>
      <c r="AB170" t="s">
        <v>46360</v>
      </c>
      <c r="AC170" t="s">
        <v>46361</v>
      </c>
      <c r="AD170" t="s">
        <v>46362</v>
      </c>
      <c r="AE170" t="s">
        <v>11719</v>
      </c>
      <c r="AF170" t="s">
        <v>45810</v>
      </c>
      <c r="AG170" t="s">
        <v>46363</v>
      </c>
      <c r="AH170" t="s">
        <v>46395</v>
      </c>
    </row>
    <row r="171" spans="1:34" ht="29">
      <c r="A171" t="s">
        <v>45983</v>
      </c>
      <c r="B171" s="166" t="s">
        <v>1063</v>
      </c>
      <c r="C171" t="s">
        <v>45955</v>
      </c>
      <c r="D171" s="166" t="s">
        <v>46342</v>
      </c>
      <c r="E171">
        <v>437</v>
      </c>
      <c r="G171" s="172">
        <v>42005</v>
      </c>
      <c r="J171" t="s">
        <v>46398</v>
      </c>
      <c r="L171" t="s">
        <v>46395</v>
      </c>
      <c r="U171" s="171"/>
      <c r="V171" s="171"/>
      <c r="W171" s="171"/>
      <c r="X171" t="str">
        <f t="shared" si="2"/>
        <v>InterContinental Hotels Management GmbHInter-Continental Hotels Corporation</v>
      </c>
      <c r="Y171" t="s">
        <v>46395</v>
      </c>
      <c r="Z171" t="s">
        <v>11719</v>
      </c>
    </row>
    <row r="172" spans="1:34" ht="29">
      <c r="A172" t="s">
        <v>46013</v>
      </c>
      <c r="B172" s="166" t="s">
        <v>740</v>
      </c>
      <c r="C172" t="s">
        <v>45955</v>
      </c>
      <c r="D172" s="166" t="s">
        <v>46342</v>
      </c>
      <c r="E172">
        <v>438</v>
      </c>
      <c r="G172" s="172">
        <v>42005</v>
      </c>
      <c r="J172" t="s">
        <v>46398</v>
      </c>
      <c r="L172" t="s">
        <v>46395</v>
      </c>
      <c r="U172" s="171"/>
      <c r="V172" s="171"/>
      <c r="W172" s="171"/>
      <c r="X172" t="str">
        <f t="shared" si="2"/>
        <v>InterContinental Hotels Italia, SrLInter-Continental Hotels Corporation</v>
      </c>
      <c r="Y172" t="s">
        <v>46395</v>
      </c>
    </row>
    <row r="173" spans="1:34" ht="29">
      <c r="A173" t="s">
        <v>46001</v>
      </c>
      <c r="B173" s="166" t="s">
        <v>46378</v>
      </c>
      <c r="C173" t="s">
        <v>184</v>
      </c>
      <c r="D173" s="166" t="s">
        <v>46355</v>
      </c>
      <c r="E173">
        <v>439</v>
      </c>
      <c r="G173" s="172">
        <v>42005</v>
      </c>
      <c r="J173" t="s">
        <v>46387</v>
      </c>
      <c r="L173" t="s">
        <v>46388</v>
      </c>
      <c r="U173" s="171"/>
      <c r="V173" s="171"/>
      <c r="W173" s="171"/>
      <c r="X173" t="str">
        <f t="shared" si="2"/>
        <v>InterContinental Hotels Group (Greater China) LimitedSix Continents Limited</v>
      </c>
    </row>
    <row r="174" spans="1:34" ht="58">
      <c r="A174" t="s">
        <v>45920</v>
      </c>
      <c r="B174" s="166" t="s">
        <v>502</v>
      </c>
      <c r="C174" t="s">
        <v>46318</v>
      </c>
      <c r="D174" s="166" t="s">
        <v>46353</v>
      </c>
      <c r="E174">
        <v>440</v>
      </c>
      <c r="G174" s="172">
        <v>42005</v>
      </c>
      <c r="J174" t="s">
        <v>46385</v>
      </c>
      <c r="L174" t="s">
        <v>46354</v>
      </c>
      <c r="U174" s="171"/>
      <c r="V174" s="171"/>
      <c r="W174" s="171"/>
      <c r="X174" t="str">
        <f t="shared" si="2"/>
        <v>IHG Brasil Administracao de Hoteis e Servicos LtdaSix Continents Hotels, Inc.</v>
      </c>
      <c r="Y174" t="s">
        <v>46354</v>
      </c>
    </row>
    <row r="175" spans="1:34" ht="58">
      <c r="A175" t="s">
        <v>46196</v>
      </c>
      <c r="B175" s="166" t="s">
        <v>15413</v>
      </c>
      <c r="C175" t="s">
        <v>46318</v>
      </c>
      <c r="D175" s="166" t="s">
        <v>46353</v>
      </c>
      <c r="E175">
        <v>442</v>
      </c>
      <c r="G175" s="172">
        <v>42020</v>
      </c>
      <c r="J175" t="s">
        <v>46406</v>
      </c>
      <c r="L175" t="s">
        <v>46407</v>
      </c>
      <c r="U175" s="171"/>
      <c r="V175" s="171"/>
      <c r="W175" s="171"/>
      <c r="X175" t="str">
        <f t="shared" si="2"/>
        <v>Dunwoody Operations, IncSix Continents Hotels, Inc.</v>
      </c>
      <c r="Y175" t="s">
        <v>46407</v>
      </c>
    </row>
    <row r="176" spans="1:34">
      <c r="A176" t="s">
        <v>46196</v>
      </c>
      <c r="B176" s="166" t="s">
        <v>15413</v>
      </c>
      <c r="C176" t="s">
        <v>184</v>
      </c>
      <c r="D176" s="166" t="s">
        <v>46355</v>
      </c>
      <c r="E176">
        <v>443</v>
      </c>
      <c r="G176" s="172">
        <v>42020</v>
      </c>
      <c r="J176" t="s">
        <v>46406</v>
      </c>
      <c r="L176" t="s">
        <v>46407</v>
      </c>
      <c r="U176" s="171"/>
      <c r="V176" s="171"/>
      <c r="W176" s="171"/>
      <c r="X176" t="str">
        <f t="shared" si="2"/>
        <v>Dunwoody Operations, IncSix Continents Limited</v>
      </c>
      <c r="Y176" t="s">
        <v>46407</v>
      </c>
    </row>
    <row r="177" spans="1:35">
      <c r="A177" t="s">
        <v>46091</v>
      </c>
      <c r="B177" s="166" t="s">
        <v>22509</v>
      </c>
      <c r="C177" t="s">
        <v>46196</v>
      </c>
      <c r="D177" s="166" t="s">
        <v>15413</v>
      </c>
      <c r="E177">
        <v>444</v>
      </c>
      <c r="G177" s="172">
        <v>42020</v>
      </c>
      <c r="J177" t="s">
        <v>46406</v>
      </c>
      <c r="L177" t="s">
        <v>46407</v>
      </c>
      <c r="U177" s="171"/>
      <c r="V177" s="171"/>
      <c r="W177" s="171"/>
      <c r="X177" t="str">
        <f t="shared" si="2"/>
        <v>InterContinental Hotels Group Services CompanyDunwoody Operations, Inc</v>
      </c>
      <c r="Y177" t="s">
        <v>46407</v>
      </c>
    </row>
    <row r="178" spans="1:35">
      <c r="A178" t="s">
        <v>46031</v>
      </c>
      <c r="B178" s="166" t="s">
        <v>46364</v>
      </c>
      <c r="C178" t="s">
        <v>46196</v>
      </c>
      <c r="D178" s="166" t="s">
        <v>15413</v>
      </c>
      <c r="E178">
        <v>445</v>
      </c>
      <c r="G178" s="172">
        <v>42020</v>
      </c>
      <c r="J178" t="s">
        <v>46406</v>
      </c>
      <c r="L178" t="s">
        <v>46407</v>
      </c>
      <c r="U178" s="171"/>
      <c r="V178" s="171"/>
      <c r="W178" s="171"/>
      <c r="X178" t="str">
        <f t="shared" si="2"/>
        <v>InterContinental Hotels Group (Asia Pacific) Pte. Ltd.Dunwoody Operations, Inc</v>
      </c>
      <c r="Y178" t="s">
        <v>46407</v>
      </c>
    </row>
    <row r="179" spans="1:35" ht="58">
      <c r="A179" t="s">
        <v>46318</v>
      </c>
      <c r="B179" s="166" t="s">
        <v>46353</v>
      </c>
      <c r="C179" t="s">
        <v>46301</v>
      </c>
      <c r="D179" s="166" t="s">
        <v>46373</v>
      </c>
      <c r="E179">
        <v>446</v>
      </c>
      <c r="G179" s="172">
        <v>42370</v>
      </c>
      <c r="J179" t="s">
        <v>46385</v>
      </c>
      <c r="L179" t="s">
        <v>46354</v>
      </c>
      <c r="U179" s="171"/>
      <c r="V179" s="171"/>
      <c r="W179" s="171"/>
      <c r="X179" t="str">
        <f t="shared" si="2"/>
        <v>Six Continents Hotels, Inc.Kimpton Hotel &amp; Restaurant Group LLC</v>
      </c>
      <c r="Y179" t="s">
        <v>46354</v>
      </c>
    </row>
    <row r="180" spans="1:35" ht="58">
      <c r="A180" t="s">
        <v>46318</v>
      </c>
      <c r="B180" s="166" t="s">
        <v>46353</v>
      </c>
      <c r="C180" t="s">
        <v>46255</v>
      </c>
      <c r="D180" s="166" t="s">
        <v>15624</v>
      </c>
      <c r="E180">
        <v>447</v>
      </c>
      <c r="G180" s="172">
        <v>42583</v>
      </c>
      <c r="J180" t="s">
        <v>46400</v>
      </c>
      <c r="L180" t="s">
        <v>46374</v>
      </c>
      <c r="U180" s="171"/>
      <c r="V180" s="171"/>
      <c r="W180" s="171"/>
      <c r="X180" t="str">
        <f t="shared" si="2"/>
        <v>Six Continents Hotels, Inc.KHRG Boston Hotel, LLC</v>
      </c>
      <c r="Y180" t="s">
        <v>46374</v>
      </c>
    </row>
    <row r="181" spans="1:35" ht="29">
      <c r="A181" t="s">
        <v>46001</v>
      </c>
      <c r="B181" s="166" t="s">
        <v>46378</v>
      </c>
      <c r="C181" t="s">
        <v>184</v>
      </c>
      <c r="D181" s="166" t="s">
        <v>46355</v>
      </c>
      <c r="E181">
        <v>449</v>
      </c>
      <c r="G181" s="172">
        <v>42370</v>
      </c>
      <c r="J181" t="s">
        <v>46391</v>
      </c>
      <c r="L181" t="s">
        <v>46346</v>
      </c>
      <c r="U181" s="171"/>
      <c r="V181" s="171"/>
      <c r="W181" s="171"/>
      <c r="X181" t="str">
        <f t="shared" si="2"/>
        <v>InterContinental Hotels Group (Greater China) LimitedSix Continents Limited</v>
      </c>
    </row>
    <row r="182" spans="1:35">
      <c r="A182" t="s">
        <v>184</v>
      </c>
      <c r="B182" s="166" t="s">
        <v>46355</v>
      </c>
      <c r="C182" t="s">
        <v>46134</v>
      </c>
      <c r="D182" s="166" t="s">
        <v>46365</v>
      </c>
      <c r="E182">
        <v>451</v>
      </c>
      <c r="G182" s="172">
        <v>42900</v>
      </c>
      <c r="J182" t="s">
        <v>46408</v>
      </c>
      <c r="L182" t="s">
        <v>46346</v>
      </c>
      <c r="U182" s="171"/>
      <c r="V182" s="171"/>
      <c r="W182" s="171"/>
      <c r="X182" t="str">
        <f t="shared" si="2"/>
        <v>Six Continents LimitedIHG Hotels Limited</v>
      </c>
    </row>
    <row r="183" spans="1:35">
      <c r="A183" t="s">
        <v>184</v>
      </c>
      <c r="B183" s="166" t="s">
        <v>46355</v>
      </c>
      <c r="C183" t="s">
        <v>46091</v>
      </c>
      <c r="D183" s="166" t="s">
        <v>22509</v>
      </c>
      <c r="E183">
        <v>452</v>
      </c>
      <c r="G183" s="172">
        <v>42900</v>
      </c>
      <c r="J183" t="s">
        <v>46391</v>
      </c>
      <c r="L183" t="s">
        <v>46346</v>
      </c>
      <c r="U183" s="171"/>
      <c r="V183" s="171"/>
      <c r="W183" s="171"/>
      <c r="X183" t="str">
        <f t="shared" si="2"/>
        <v>Six Continents LimitedInterContinental Hotels Group Services Company</v>
      </c>
    </row>
    <row r="184" spans="1:35">
      <c r="A184" t="s">
        <v>46091</v>
      </c>
      <c r="B184" s="166" t="s">
        <v>22509</v>
      </c>
      <c r="C184" t="s">
        <v>184</v>
      </c>
      <c r="D184" s="166" t="s">
        <v>46355</v>
      </c>
      <c r="E184">
        <v>453</v>
      </c>
      <c r="G184" s="172">
        <v>42900</v>
      </c>
      <c r="J184" t="s">
        <v>46391</v>
      </c>
      <c r="L184" t="s">
        <v>46346</v>
      </c>
      <c r="U184" s="171"/>
      <c r="V184" s="171"/>
      <c r="W184" s="171"/>
      <c r="X184" t="str">
        <f t="shared" si="2"/>
        <v>InterContinental Hotels Group Services CompanySix Continents Limited</v>
      </c>
    </row>
    <row r="185" spans="1:35">
      <c r="A185" t="s">
        <v>184</v>
      </c>
      <c r="B185" s="166" t="s">
        <v>46355</v>
      </c>
      <c r="C185" t="s">
        <v>46134</v>
      </c>
      <c r="D185" s="166" t="s">
        <v>46365</v>
      </c>
      <c r="E185">
        <v>454</v>
      </c>
      <c r="G185" s="172">
        <v>42900</v>
      </c>
      <c r="J185" t="s">
        <v>46399</v>
      </c>
      <c r="L185" t="s">
        <v>46346</v>
      </c>
      <c r="U185" s="171"/>
      <c r="V185" s="171"/>
      <c r="W185" s="171"/>
      <c r="X185" t="str">
        <f t="shared" si="2"/>
        <v>Six Continents LimitedIHG Hotels Limited</v>
      </c>
    </row>
    <row r="186" spans="1:35">
      <c r="A186" t="s">
        <v>184</v>
      </c>
      <c r="B186" s="166" t="s">
        <v>46355</v>
      </c>
      <c r="C186" t="s">
        <v>45946</v>
      </c>
      <c r="D186" s="166" t="s">
        <v>34125</v>
      </c>
      <c r="E186">
        <v>457</v>
      </c>
      <c r="G186" s="172">
        <v>42370</v>
      </c>
      <c r="J186" t="s">
        <v>46402</v>
      </c>
      <c r="L186" t="s">
        <v>46357</v>
      </c>
      <c r="M186" t="s">
        <v>46358</v>
      </c>
      <c r="N186" t="s">
        <v>46359</v>
      </c>
      <c r="O186" t="s">
        <v>46360</v>
      </c>
      <c r="P186" t="s">
        <v>46361</v>
      </c>
      <c r="Q186" t="s">
        <v>46362</v>
      </c>
      <c r="R186" t="s">
        <v>11719</v>
      </c>
      <c r="S186" t="s">
        <v>45810</v>
      </c>
      <c r="T186" t="s">
        <v>46363</v>
      </c>
      <c r="U186" s="171"/>
      <c r="V186" s="171"/>
      <c r="W186" s="171"/>
      <c r="X186" t="str">
        <f t="shared" si="2"/>
        <v>Six Continents LimitedInterContinental Hotels Group (Shanghai) Ltd</v>
      </c>
      <c r="Y186" t="s">
        <v>46357</v>
      </c>
      <c r="Z186" t="s">
        <v>46358</v>
      </c>
      <c r="AA186" t="s">
        <v>46359</v>
      </c>
      <c r="AB186" t="s">
        <v>46360</v>
      </c>
      <c r="AC186" t="s">
        <v>46361</v>
      </c>
      <c r="AD186" t="s">
        <v>46362</v>
      </c>
      <c r="AE186" t="s">
        <v>11719</v>
      </c>
      <c r="AF186" t="s">
        <v>45810</v>
      </c>
      <c r="AG186" t="s">
        <v>46363</v>
      </c>
      <c r="AH186" t="s">
        <v>46344</v>
      </c>
      <c r="AI186" t="s">
        <v>46409</v>
      </c>
    </row>
    <row r="187" spans="1:35">
      <c r="A187" t="s">
        <v>45946</v>
      </c>
      <c r="B187" s="166" t="s">
        <v>34125</v>
      </c>
      <c r="C187" t="s">
        <v>46031</v>
      </c>
      <c r="D187" s="166" t="s">
        <v>46364</v>
      </c>
      <c r="E187">
        <v>458</v>
      </c>
      <c r="G187" s="172">
        <v>42736</v>
      </c>
      <c r="J187" t="s">
        <v>46408</v>
      </c>
      <c r="L187" t="s">
        <v>46346</v>
      </c>
      <c r="U187" s="171"/>
      <c r="V187" s="171"/>
      <c r="W187" s="171"/>
      <c r="X187" t="str">
        <f t="shared" si="2"/>
        <v>InterContinental Hotels Group (Shanghai) LtdInterContinental Hotels Group (Asia Pacific) Pte. Ltd.</v>
      </c>
      <c r="Y187" t="s">
        <v>46346</v>
      </c>
      <c r="Z187" t="s">
        <v>46371</v>
      </c>
    </row>
    <row r="188" spans="1:35">
      <c r="A188" t="s">
        <v>45946</v>
      </c>
      <c r="B188" s="166" t="s">
        <v>34125</v>
      </c>
      <c r="C188" t="s">
        <v>45998</v>
      </c>
      <c r="D188" s="166" t="s">
        <v>37867</v>
      </c>
      <c r="E188">
        <v>459</v>
      </c>
      <c r="G188" s="172">
        <v>42736</v>
      </c>
      <c r="J188" t="s">
        <v>46408</v>
      </c>
      <c r="L188" t="s">
        <v>46346</v>
      </c>
      <c r="U188" s="171"/>
      <c r="V188" s="171"/>
      <c r="W188" s="171"/>
      <c r="X188" t="str">
        <f t="shared" si="2"/>
        <v>InterContinental Hotels Group (Shanghai) LtdHoliday Inns Crowne Plaza (Hong Kong), Inc. - Hong Kong branch</v>
      </c>
      <c r="Y188" t="s">
        <v>46346</v>
      </c>
    </row>
    <row r="189" spans="1:35" ht="29">
      <c r="A189" t="s">
        <v>45946</v>
      </c>
      <c r="B189" s="166" t="s">
        <v>34125</v>
      </c>
      <c r="C189" t="s">
        <v>45955</v>
      </c>
      <c r="D189" s="166" t="s">
        <v>46342</v>
      </c>
      <c r="E189">
        <v>460</v>
      </c>
      <c r="G189" s="172">
        <v>42736</v>
      </c>
      <c r="J189" t="s">
        <v>46408</v>
      </c>
      <c r="L189" t="s">
        <v>46346</v>
      </c>
      <c r="U189" s="171"/>
      <c r="V189" s="171"/>
      <c r="W189" s="171"/>
      <c r="X189" t="str">
        <f t="shared" si="2"/>
        <v>InterContinental Hotels Group (Shanghai) LtdInter-Continental Hotels Corporation</v>
      </c>
    </row>
    <row r="190" spans="1:35">
      <c r="A190" t="s">
        <v>45946</v>
      </c>
      <c r="B190" s="166" t="s">
        <v>34125</v>
      </c>
      <c r="C190" t="s">
        <v>45990</v>
      </c>
      <c r="D190" s="166" t="s">
        <v>46367</v>
      </c>
      <c r="E190">
        <v>461</v>
      </c>
      <c r="G190" s="172">
        <v>42736</v>
      </c>
      <c r="J190" t="s">
        <v>46408</v>
      </c>
      <c r="L190" t="s">
        <v>46346</v>
      </c>
      <c r="U190" s="171"/>
      <c r="V190" s="171"/>
      <c r="W190" s="171"/>
      <c r="X190" t="str">
        <f t="shared" si="2"/>
        <v>InterContinental Hotels Group (Shanghai) LtdHoliday Inns (China) Ltd</v>
      </c>
      <c r="Y190" t="s">
        <v>46346</v>
      </c>
    </row>
    <row r="191" spans="1:35" ht="29">
      <c r="A191" t="s">
        <v>45946</v>
      </c>
      <c r="B191" s="166" t="s">
        <v>34125</v>
      </c>
      <c r="C191" t="s">
        <v>46001</v>
      </c>
      <c r="D191" s="166" t="s">
        <v>46378</v>
      </c>
      <c r="E191">
        <v>462</v>
      </c>
      <c r="G191" s="172">
        <v>42736</v>
      </c>
      <c r="J191" t="s">
        <v>46408</v>
      </c>
      <c r="L191" t="s">
        <v>46346</v>
      </c>
      <c r="U191" s="171"/>
      <c r="V191" s="171"/>
      <c r="W191" s="171"/>
      <c r="X191" t="str">
        <f t="shared" si="2"/>
        <v>InterContinental Hotels Group (Shanghai) LtdInterContinental Hotels Group (Greater China) Limited</v>
      </c>
      <c r="Y191" t="s">
        <v>46346</v>
      </c>
    </row>
    <row r="192" spans="1:35" ht="58">
      <c r="A192" t="s">
        <v>46318</v>
      </c>
      <c r="B192" s="166" t="s">
        <v>46353</v>
      </c>
      <c r="C192" t="s">
        <v>46134</v>
      </c>
      <c r="D192" s="166" t="s">
        <v>46365</v>
      </c>
      <c r="E192">
        <v>463</v>
      </c>
      <c r="G192" s="172">
        <v>43101</v>
      </c>
      <c r="J192" t="s">
        <v>46366</v>
      </c>
      <c r="L192" t="s">
        <v>46366</v>
      </c>
      <c r="U192" s="171"/>
      <c r="V192" s="171"/>
      <c r="W192" s="171"/>
      <c r="X192" t="str">
        <f t="shared" si="2"/>
        <v>Six Continents Hotels, Inc.IHG Hotels Limited</v>
      </c>
    </row>
    <row r="193" spans="1:34">
      <c r="A193" t="s">
        <v>184</v>
      </c>
      <c r="B193" s="166"/>
      <c r="C193" t="s">
        <v>46031</v>
      </c>
      <c r="D193" s="166" t="s">
        <v>46364</v>
      </c>
      <c r="E193">
        <v>464</v>
      </c>
      <c r="G193" s="172">
        <v>42736</v>
      </c>
      <c r="J193" t="s">
        <v>46391</v>
      </c>
      <c r="K193" t="s">
        <v>46368</v>
      </c>
      <c r="L193" t="s">
        <v>46346</v>
      </c>
      <c r="U193" s="171"/>
      <c r="V193" s="171"/>
      <c r="W193" s="171"/>
      <c r="X193" t="str">
        <f t="shared" si="2"/>
        <v>Six Continents LimitedInterContinental Hotels Group (Asia Pacific) Pte. Ltd.</v>
      </c>
      <c r="Y193" t="s">
        <v>46346</v>
      </c>
    </row>
    <row r="194" spans="1:34">
      <c r="A194" t="s">
        <v>46091</v>
      </c>
      <c r="B194" s="166" t="s">
        <v>22509</v>
      </c>
      <c r="C194" t="s">
        <v>46060</v>
      </c>
      <c r="D194" s="166" t="s">
        <v>27187</v>
      </c>
      <c r="E194">
        <v>468</v>
      </c>
      <c r="G194" s="172">
        <v>42736</v>
      </c>
      <c r="J194" t="s">
        <v>46408</v>
      </c>
      <c r="L194" t="s">
        <v>46346</v>
      </c>
      <c r="U194" s="171"/>
      <c r="V194" s="171"/>
      <c r="W194" s="171"/>
      <c r="X194" t="str">
        <f t="shared" ref="X194:X257" si="3">A194&amp;C194</f>
        <v>InterContinental Hotels Group Services CompanyIHG Management (Netherlands) B.V.</v>
      </c>
      <c r="Y194" t="s">
        <v>46346</v>
      </c>
    </row>
    <row r="195" spans="1:34">
      <c r="A195" t="s">
        <v>46091</v>
      </c>
      <c r="B195" s="166" t="s">
        <v>22509</v>
      </c>
      <c r="C195" t="s">
        <v>45983</v>
      </c>
      <c r="D195" s="166" t="s">
        <v>1063</v>
      </c>
      <c r="E195">
        <v>469</v>
      </c>
      <c r="G195" s="172">
        <v>42736</v>
      </c>
      <c r="J195" t="s">
        <v>46408</v>
      </c>
      <c r="L195" t="s">
        <v>46346</v>
      </c>
      <c r="U195" s="171"/>
      <c r="V195" s="171"/>
      <c r="W195" s="171"/>
      <c r="X195" t="str">
        <f t="shared" si="3"/>
        <v>InterContinental Hotels Group Services CompanyInterContinental Hotels Management GmbH</v>
      </c>
      <c r="Y195" t="s">
        <v>46357</v>
      </c>
      <c r="Z195" t="s">
        <v>46358</v>
      </c>
      <c r="AA195" t="s">
        <v>46359</v>
      </c>
      <c r="AB195" t="s">
        <v>46360</v>
      </c>
      <c r="AC195" t="s">
        <v>46361</v>
      </c>
      <c r="AD195" t="s">
        <v>46362</v>
      </c>
      <c r="AE195" t="s">
        <v>11719</v>
      </c>
      <c r="AF195" t="s">
        <v>45810</v>
      </c>
      <c r="AG195" t="s">
        <v>46363</v>
      </c>
      <c r="AH195" t="s">
        <v>46346</v>
      </c>
    </row>
    <row r="196" spans="1:34">
      <c r="A196" t="s">
        <v>46091</v>
      </c>
      <c r="B196" s="166" t="s">
        <v>22509</v>
      </c>
      <c r="C196" t="s">
        <v>45981</v>
      </c>
      <c r="D196" s="166" t="s">
        <v>1131</v>
      </c>
      <c r="E196">
        <v>470</v>
      </c>
      <c r="G196" s="172">
        <v>42736</v>
      </c>
      <c r="J196" t="s">
        <v>46408</v>
      </c>
      <c r="L196" t="s">
        <v>46346</v>
      </c>
      <c r="U196" s="171"/>
      <c r="V196" s="171"/>
      <c r="W196" s="171"/>
      <c r="X196" t="str">
        <f t="shared" si="3"/>
        <v>InterContinental Hotels Group Services CompanyInterContinental Hotel Berlin GmbH</v>
      </c>
      <c r="Y196" t="s">
        <v>46346</v>
      </c>
    </row>
    <row r="197" spans="1:34">
      <c r="A197" t="s">
        <v>46091</v>
      </c>
      <c r="B197" s="166" t="s">
        <v>22509</v>
      </c>
      <c r="C197" t="s">
        <v>45982</v>
      </c>
      <c r="D197" s="166" t="s">
        <v>1142</v>
      </c>
      <c r="E197">
        <v>471</v>
      </c>
      <c r="G197" s="172">
        <v>42736</v>
      </c>
      <c r="J197" t="s">
        <v>46408</v>
      </c>
      <c r="L197" t="s">
        <v>46346</v>
      </c>
      <c r="U197" s="171"/>
      <c r="V197" s="171"/>
      <c r="W197" s="171"/>
      <c r="X197" t="str">
        <f t="shared" si="3"/>
        <v>InterContinental Hotels Group Services CompanyInterContinental Hotel Düsseldorf GmbH</v>
      </c>
      <c r="Y197" t="s">
        <v>46346</v>
      </c>
    </row>
    <row r="198" spans="1:34">
      <c r="A198" t="s">
        <v>46091</v>
      </c>
      <c r="B198" s="166" t="s">
        <v>22509</v>
      </c>
      <c r="C198" t="s">
        <v>27153</v>
      </c>
      <c r="D198" s="166" t="s">
        <v>27154</v>
      </c>
      <c r="E198">
        <v>472</v>
      </c>
      <c r="G198" s="172">
        <v>42736</v>
      </c>
      <c r="J198" t="s">
        <v>46408</v>
      </c>
      <c r="L198" t="s">
        <v>46346</v>
      </c>
      <c r="U198" s="171"/>
      <c r="V198" s="171"/>
      <c r="W198" s="171"/>
      <c r="X198" t="str">
        <f t="shared" si="3"/>
        <v>InterContinental Hotels Group Services CompanyIC Hotelbetriebsfuhrungs GmbH</v>
      </c>
      <c r="Y198" t="s">
        <v>46357</v>
      </c>
      <c r="Z198" t="s">
        <v>46358</v>
      </c>
      <c r="AA198" t="s">
        <v>46359</v>
      </c>
      <c r="AB198" t="s">
        <v>46360</v>
      </c>
      <c r="AC198" t="s">
        <v>46361</v>
      </c>
      <c r="AD198" t="s">
        <v>46362</v>
      </c>
      <c r="AE198" t="s">
        <v>11719</v>
      </c>
      <c r="AF198" t="s">
        <v>45810</v>
      </c>
      <c r="AG198" t="s">
        <v>46363</v>
      </c>
      <c r="AH198" t="s">
        <v>46346</v>
      </c>
    </row>
    <row r="199" spans="1:34">
      <c r="A199" t="s">
        <v>46091</v>
      </c>
      <c r="B199" s="166" t="s">
        <v>22509</v>
      </c>
      <c r="C199" t="s">
        <v>46005</v>
      </c>
      <c r="D199" s="166" t="s">
        <v>771</v>
      </c>
      <c r="E199">
        <v>473</v>
      </c>
      <c r="G199" s="172">
        <v>42736</v>
      </c>
      <c r="J199" t="s">
        <v>46408</v>
      </c>
      <c r="L199" t="s">
        <v>46346</v>
      </c>
      <c r="U199" s="171"/>
      <c r="V199" s="171"/>
      <c r="W199" s="171"/>
      <c r="X199" t="str">
        <f t="shared" si="3"/>
        <v>InterContinental Hotels Group Services CompanyIHG Szalloda Budapest Szolgaltato Kft</v>
      </c>
      <c r="Y199" t="s">
        <v>46346</v>
      </c>
    </row>
    <row r="200" spans="1:34">
      <c r="A200" t="s">
        <v>46091</v>
      </c>
      <c r="B200" s="166" t="s">
        <v>22509</v>
      </c>
      <c r="C200" t="s">
        <v>46026</v>
      </c>
      <c r="D200" s="166" t="s">
        <v>815</v>
      </c>
      <c r="E200">
        <v>474</v>
      </c>
      <c r="G200" s="172">
        <v>42736</v>
      </c>
      <c r="J200" t="s">
        <v>46408</v>
      </c>
      <c r="L200" t="s">
        <v>46346</v>
      </c>
      <c r="U200" s="171"/>
      <c r="V200" s="171"/>
      <c r="W200" s="171"/>
      <c r="X200" t="str">
        <f t="shared" si="3"/>
        <v>InterContinental Hotels Group Services CompanyIntercontinental Overseas Holding Corporation  - Ukraine branch</v>
      </c>
      <c r="Y200" t="s">
        <v>46346</v>
      </c>
    </row>
    <row r="201" spans="1:34">
      <c r="A201" t="s">
        <v>46091</v>
      </c>
      <c r="B201" s="166" t="s">
        <v>22509</v>
      </c>
      <c r="C201" t="s">
        <v>45967</v>
      </c>
      <c r="D201" s="166" t="s">
        <v>825</v>
      </c>
      <c r="E201">
        <v>475</v>
      </c>
      <c r="G201" s="172">
        <v>42736</v>
      </c>
      <c r="J201" t="s">
        <v>46408</v>
      </c>
      <c r="L201" t="s">
        <v>46346</v>
      </c>
      <c r="U201" s="171"/>
      <c r="V201" s="171"/>
      <c r="W201" s="171"/>
      <c r="X201" t="str">
        <f t="shared" si="3"/>
        <v>InterContinental Hotels Group Services CompanyInter-Continental Hotels Corporation - Poland branch</v>
      </c>
      <c r="Y201" t="s">
        <v>46357</v>
      </c>
      <c r="Z201" t="s">
        <v>46358</v>
      </c>
      <c r="AA201" t="s">
        <v>46359</v>
      </c>
      <c r="AB201" t="s">
        <v>46360</v>
      </c>
      <c r="AC201" t="s">
        <v>46361</v>
      </c>
      <c r="AD201" t="s">
        <v>46362</v>
      </c>
      <c r="AE201" t="s">
        <v>11719</v>
      </c>
      <c r="AF201" t="s">
        <v>45810</v>
      </c>
      <c r="AG201" t="s">
        <v>46363</v>
      </c>
      <c r="AH201" t="s">
        <v>46346</v>
      </c>
    </row>
    <row r="202" spans="1:34">
      <c r="A202" t="s">
        <v>46091</v>
      </c>
      <c r="B202" s="166" t="s">
        <v>22509</v>
      </c>
      <c r="C202" t="s">
        <v>46097</v>
      </c>
      <c r="D202" s="166" t="s">
        <v>781</v>
      </c>
      <c r="E202">
        <v>476</v>
      </c>
      <c r="G202" s="172">
        <v>42736</v>
      </c>
      <c r="J202" t="s">
        <v>46408</v>
      </c>
      <c r="L202" t="s">
        <v>46346</v>
      </c>
      <c r="U202" s="171"/>
      <c r="V202" s="171"/>
      <c r="W202" s="171"/>
      <c r="X202" t="str">
        <f t="shared" si="3"/>
        <v>InterContinental Hotels Group Services CompanyInterContinental Gestion Hotelera S.L.</v>
      </c>
      <c r="Y202" t="s">
        <v>46346</v>
      </c>
    </row>
    <row r="203" spans="1:34">
      <c r="A203" t="s">
        <v>46091</v>
      </c>
      <c r="B203" s="166" t="s">
        <v>22509</v>
      </c>
      <c r="C203" t="s">
        <v>46098</v>
      </c>
      <c r="D203" s="166" t="s">
        <v>793</v>
      </c>
      <c r="E203">
        <v>477</v>
      </c>
      <c r="G203" s="172">
        <v>42736</v>
      </c>
      <c r="J203" t="s">
        <v>46408</v>
      </c>
      <c r="L203" t="s">
        <v>46346</v>
      </c>
      <c r="U203" s="171"/>
      <c r="V203" s="171"/>
      <c r="W203" s="171"/>
      <c r="X203" t="str">
        <f t="shared" si="3"/>
        <v>InterContinental Hotels Group Services CompanyInterContinental Hotels Group (Espana) SA</v>
      </c>
      <c r="Y203" t="s">
        <v>46357</v>
      </c>
      <c r="Z203" t="s">
        <v>46358</v>
      </c>
      <c r="AA203" t="s">
        <v>46359</v>
      </c>
      <c r="AB203" t="s">
        <v>46360</v>
      </c>
      <c r="AC203" t="s">
        <v>46361</v>
      </c>
      <c r="AD203" t="s">
        <v>46362</v>
      </c>
      <c r="AE203" t="s">
        <v>11719</v>
      </c>
      <c r="AF203" t="s">
        <v>45810</v>
      </c>
      <c r="AG203" t="s">
        <v>46363</v>
      </c>
      <c r="AH203" t="s">
        <v>46346</v>
      </c>
    </row>
    <row r="204" spans="1:34">
      <c r="A204" t="s">
        <v>46091</v>
      </c>
      <c r="B204" s="166" t="s">
        <v>22509</v>
      </c>
      <c r="C204" t="s">
        <v>45973</v>
      </c>
      <c r="D204" s="166" t="s">
        <v>945</v>
      </c>
      <c r="E204">
        <v>478</v>
      </c>
      <c r="G204" s="172">
        <v>42736</v>
      </c>
      <c r="J204" t="s">
        <v>46408</v>
      </c>
      <c r="L204" t="s">
        <v>46346</v>
      </c>
      <c r="U204" s="171"/>
      <c r="V204" s="171"/>
      <c r="W204" s="171"/>
      <c r="X204" t="str">
        <f t="shared" si="3"/>
        <v>InterContinental Hotels Group Services CompanyHH France Holdings SAS</v>
      </c>
      <c r="Y204" t="s">
        <v>46346</v>
      </c>
    </row>
    <row r="205" spans="1:34">
      <c r="A205" t="s">
        <v>46091</v>
      </c>
      <c r="B205" s="166" t="s">
        <v>22509</v>
      </c>
      <c r="C205" t="s">
        <v>46125</v>
      </c>
      <c r="D205" s="166" t="s">
        <v>24499</v>
      </c>
      <c r="E205">
        <v>479</v>
      </c>
      <c r="G205" s="172">
        <v>42736</v>
      </c>
      <c r="J205" t="s">
        <v>46408</v>
      </c>
      <c r="L205" t="s">
        <v>46346</v>
      </c>
      <c r="U205" s="171"/>
      <c r="V205" s="171"/>
      <c r="W205" s="171"/>
      <c r="X205" t="str">
        <f t="shared" si="3"/>
        <v>InterContinental Hotels Group Services CompanyHotel Inter-Continental London Ltd.</v>
      </c>
      <c r="Y205" t="s">
        <v>46346</v>
      </c>
    </row>
    <row r="206" spans="1:34">
      <c r="A206" t="s">
        <v>46091</v>
      </c>
      <c r="B206" s="166" t="s">
        <v>22509</v>
      </c>
      <c r="C206" t="s">
        <v>46074</v>
      </c>
      <c r="D206" s="166" t="s">
        <v>836</v>
      </c>
      <c r="E206">
        <v>481</v>
      </c>
      <c r="G206" s="172">
        <v>42736</v>
      </c>
      <c r="J206" t="s">
        <v>46408</v>
      </c>
      <c r="L206" t="s">
        <v>46346</v>
      </c>
      <c r="U206" s="171"/>
      <c r="V206" s="171"/>
      <c r="W206" s="171"/>
      <c r="X206" t="str">
        <f t="shared" si="3"/>
        <v>InterContinental Hotels Group Services CompanyIC Hotels Management (Portugal) Unipessoal, Lda</v>
      </c>
      <c r="Y206" t="s">
        <v>46346</v>
      </c>
    </row>
    <row r="207" spans="1:34">
      <c r="A207" t="s">
        <v>46091</v>
      </c>
      <c r="B207" s="166" t="s">
        <v>22509</v>
      </c>
      <c r="C207" t="s">
        <v>46081</v>
      </c>
      <c r="D207" s="166" t="s">
        <v>676</v>
      </c>
      <c r="E207">
        <v>482</v>
      </c>
      <c r="G207" s="172">
        <v>42736</v>
      </c>
      <c r="J207" t="s">
        <v>46408</v>
      </c>
      <c r="L207" t="s">
        <v>46346</v>
      </c>
      <c r="U207" s="171"/>
      <c r="V207" s="171"/>
      <c r="W207" s="171"/>
      <c r="X207" t="str">
        <f t="shared" si="3"/>
        <v>InterContinental Hotels Group Services CompanyIHG Management d.o.o. Beograd</v>
      </c>
      <c r="Y207" t="s">
        <v>46346</v>
      </c>
    </row>
    <row r="208" spans="1:34">
      <c r="A208" t="s">
        <v>46091</v>
      </c>
      <c r="B208" s="166" t="s">
        <v>22509</v>
      </c>
      <c r="C208" t="s">
        <v>46087</v>
      </c>
      <c r="D208" s="166" t="s">
        <v>876</v>
      </c>
      <c r="E208">
        <v>483</v>
      </c>
      <c r="G208" s="172">
        <v>42736</v>
      </c>
      <c r="J208" t="s">
        <v>46408</v>
      </c>
      <c r="L208" t="s">
        <v>46346</v>
      </c>
      <c r="U208" s="171"/>
      <c r="V208" s="171"/>
      <c r="W208" s="171"/>
      <c r="X208" t="str">
        <f t="shared" si="3"/>
        <v>InterContinental Hotels Group Services CompanyIHG Management Slovenia</v>
      </c>
      <c r="Y208" t="s">
        <v>46346</v>
      </c>
    </row>
    <row r="209" spans="1:26">
      <c r="A209" t="s">
        <v>46091</v>
      </c>
      <c r="B209" s="166" t="s">
        <v>22509</v>
      </c>
      <c r="C209" t="s">
        <v>45963</v>
      </c>
      <c r="D209" s="166" t="s">
        <v>29069</v>
      </c>
      <c r="E209">
        <v>484</v>
      </c>
      <c r="G209" s="172">
        <v>42736</v>
      </c>
      <c r="J209" t="s">
        <v>46408</v>
      </c>
      <c r="L209" t="s">
        <v>46346</v>
      </c>
      <c r="U209" s="171"/>
      <c r="V209" s="171"/>
      <c r="W209" s="171"/>
      <c r="X209" t="str">
        <f t="shared" si="3"/>
        <v>InterContinental Hotels Group Services CompanyInter-Continental Hotels Corporation - Malta branch</v>
      </c>
      <c r="Y209" t="s">
        <v>46346</v>
      </c>
    </row>
    <row r="210" spans="1:26">
      <c r="A210" t="s">
        <v>46091</v>
      </c>
      <c r="B210" s="166" t="s">
        <v>22509</v>
      </c>
      <c r="C210" t="s">
        <v>45909</v>
      </c>
      <c r="D210" s="166" t="s">
        <v>22384</v>
      </c>
      <c r="E210">
        <v>485</v>
      </c>
      <c r="G210" s="172">
        <v>42736</v>
      </c>
      <c r="J210" t="s">
        <v>46408</v>
      </c>
      <c r="L210" t="s">
        <v>46346</v>
      </c>
      <c r="U210" s="171"/>
      <c r="V210" s="171"/>
      <c r="W210" s="171"/>
      <c r="X210" t="str">
        <f t="shared" si="3"/>
        <v>InterContinental Hotels Group Services CompanyHoliday Inns of Belgium NV</v>
      </c>
      <c r="Y210" t="s">
        <v>46346</v>
      </c>
    </row>
    <row r="211" spans="1:26">
      <c r="A211" t="s">
        <v>46091</v>
      </c>
      <c r="B211" s="166" t="s">
        <v>22509</v>
      </c>
      <c r="C211" t="s">
        <v>45961</v>
      </c>
      <c r="D211" s="166" t="s">
        <v>751</v>
      </c>
      <c r="E211">
        <v>486</v>
      </c>
      <c r="G211" s="172">
        <v>42736</v>
      </c>
      <c r="J211" t="s">
        <v>46408</v>
      </c>
      <c r="L211" t="s">
        <v>46346</v>
      </c>
      <c r="U211" s="171"/>
      <c r="V211" s="171"/>
      <c r="W211" s="171"/>
      <c r="X211" t="str">
        <f t="shared" si="3"/>
        <v>InterContinental Hotels Group Services CompanyInter-Continental Hotels Corporation - Israel branch</v>
      </c>
      <c r="Y211" t="s">
        <v>46346</v>
      </c>
    </row>
    <row r="212" spans="1:26">
      <c r="A212" t="s">
        <v>46091</v>
      </c>
      <c r="B212" s="166" t="s">
        <v>22509</v>
      </c>
      <c r="C212" t="s">
        <v>1009</v>
      </c>
      <c r="D212" s="166" t="s">
        <v>1008</v>
      </c>
      <c r="E212">
        <v>487</v>
      </c>
      <c r="G212" s="172">
        <v>42736</v>
      </c>
      <c r="J212" t="s">
        <v>46408</v>
      </c>
      <c r="L212" t="s">
        <v>46346</v>
      </c>
      <c r="U212" s="171"/>
      <c r="V212" s="171"/>
      <c r="W212" s="171"/>
      <c r="X212" t="str">
        <f t="shared" si="3"/>
        <v>InterContinental Hotels Group Services CompanyIHG (Marseille) SAS</v>
      </c>
      <c r="Y212" t="s">
        <v>46346</v>
      </c>
    </row>
    <row r="213" spans="1:26">
      <c r="A213" t="s">
        <v>46091</v>
      </c>
      <c r="B213" s="166" t="s">
        <v>22509</v>
      </c>
      <c r="C213" t="s">
        <v>45976</v>
      </c>
      <c r="D213" s="166" t="s">
        <v>1019</v>
      </c>
      <c r="E213">
        <v>488</v>
      </c>
      <c r="G213" s="172">
        <v>42736</v>
      </c>
      <c r="J213" t="s">
        <v>46408</v>
      </c>
      <c r="L213" t="s">
        <v>46346</v>
      </c>
      <c r="U213" s="171"/>
      <c r="V213" s="171"/>
      <c r="W213" s="171"/>
      <c r="X213" t="str">
        <f t="shared" si="3"/>
        <v>InterContinental Hotels Group Services CompanyIntercontinental Management France SAS</v>
      </c>
      <c r="Y213" t="s">
        <v>46346</v>
      </c>
    </row>
    <row r="214" spans="1:26">
      <c r="A214" t="s">
        <v>46091</v>
      </c>
      <c r="B214" s="166" t="s">
        <v>22509</v>
      </c>
      <c r="C214" t="s">
        <v>45986</v>
      </c>
      <c r="D214" s="166" t="s">
        <v>687</v>
      </c>
      <c r="E214">
        <v>489</v>
      </c>
      <c r="G214" s="172">
        <v>42736</v>
      </c>
      <c r="J214" t="s">
        <v>46408</v>
      </c>
      <c r="L214" t="s">
        <v>46346</v>
      </c>
      <c r="U214" s="171"/>
      <c r="V214" s="171"/>
      <c r="W214" s="171"/>
      <c r="X214" t="str">
        <f t="shared" si="3"/>
        <v>InterContinental Hotels Group Services CompanyIntercontinental Hospitality Corporation - Greek Branch</v>
      </c>
      <c r="Y214" t="s">
        <v>46346</v>
      </c>
    </row>
    <row r="215" spans="1:26">
      <c r="A215" t="s">
        <v>46091</v>
      </c>
      <c r="B215" s="166" t="s">
        <v>22509</v>
      </c>
      <c r="C215" t="s">
        <v>867</v>
      </c>
      <c r="D215" s="166" t="s">
        <v>866</v>
      </c>
      <c r="E215">
        <v>490</v>
      </c>
      <c r="G215" s="172">
        <v>42736</v>
      </c>
      <c r="J215" t="s">
        <v>46408</v>
      </c>
      <c r="L215" t="s">
        <v>46346</v>
      </c>
      <c r="U215" s="171"/>
      <c r="V215" s="171"/>
      <c r="W215" s="171"/>
      <c r="X215" t="str">
        <f t="shared" si="3"/>
        <v>InterContinental Hotels Group Services CompanyIC Management Bulgaria</v>
      </c>
      <c r="Y215" t="s">
        <v>46346</v>
      </c>
    </row>
    <row r="216" spans="1:26">
      <c r="A216" t="s">
        <v>46091</v>
      </c>
      <c r="B216" s="166" t="s">
        <v>22509</v>
      </c>
      <c r="C216" t="s">
        <v>46073</v>
      </c>
      <c r="D216" s="166" t="s">
        <v>888</v>
      </c>
      <c r="E216">
        <v>491</v>
      </c>
      <c r="G216" s="172">
        <v>42736</v>
      </c>
      <c r="J216" t="s">
        <v>46408</v>
      </c>
      <c r="L216" t="s">
        <v>46346</v>
      </c>
      <c r="U216" s="171"/>
      <c r="V216" s="171"/>
      <c r="W216" s="171"/>
      <c r="X216" t="str">
        <f t="shared" si="3"/>
        <v>InterContinental Hotels Group Services CompanyIC Management Poland LLC</v>
      </c>
      <c r="Y216" t="s">
        <v>46346</v>
      </c>
    </row>
    <row r="217" spans="1:26">
      <c r="A217" t="s">
        <v>46091</v>
      </c>
      <c r="B217" s="166" t="s">
        <v>22509</v>
      </c>
      <c r="C217" t="s">
        <v>46024</v>
      </c>
      <c r="D217" s="166" t="s">
        <v>804</v>
      </c>
      <c r="E217">
        <v>492</v>
      </c>
      <c r="G217" s="172">
        <v>42736</v>
      </c>
      <c r="J217" t="s">
        <v>46408</v>
      </c>
      <c r="L217" t="s">
        <v>46346</v>
      </c>
      <c r="U217" s="171"/>
      <c r="V217" s="171"/>
      <c r="W217" s="171"/>
      <c r="X217" t="str">
        <f t="shared" si="3"/>
        <v>InterContinental Hotels Group Services CompanyIntercontinental Overseas Holding Corporation  - Kazakhstan branch</v>
      </c>
      <c r="Y217" t="s">
        <v>46346</v>
      </c>
    </row>
    <row r="218" spans="1:26">
      <c r="A218" t="s">
        <v>46091</v>
      </c>
      <c r="B218" s="166" t="s">
        <v>22509</v>
      </c>
      <c r="C218" t="s">
        <v>46078</v>
      </c>
      <c r="D218" s="166" t="s">
        <v>46410</v>
      </c>
      <c r="E218">
        <v>493</v>
      </c>
      <c r="G218" s="172">
        <v>42736</v>
      </c>
      <c r="J218" t="s">
        <v>46408</v>
      </c>
      <c r="L218" t="s">
        <v>46346</v>
      </c>
      <c r="U218" s="171"/>
      <c r="V218" s="171"/>
      <c r="W218" s="171"/>
      <c r="X218" t="str">
        <f t="shared" si="3"/>
        <v>InterContinental Hotels Group Services CompanyHH Hotels (Romania) SRL</v>
      </c>
      <c r="Y218" t="s">
        <v>46346</v>
      </c>
    </row>
    <row r="219" spans="1:26">
      <c r="A219" t="s">
        <v>46031</v>
      </c>
      <c r="B219" s="166" t="s">
        <v>46364</v>
      </c>
      <c r="C219" t="s">
        <v>46008</v>
      </c>
      <c r="D219" s="166" t="s">
        <v>46411</v>
      </c>
      <c r="E219">
        <v>494</v>
      </c>
      <c r="G219" s="172">
        <v>42826</v>
      </c>
      <c r="J219" t="s">
        <v>46408</v>
      </c>
      <c r="L219" t="s">
        <v>46346</v>
      </c>
      <c r="U219" s="171"/>
      <c r="V219" s="171"/>
      <c r="W219" s="171"/>
      <c r="X219" t="str">
        <f t="shared" si="3"/>
        <v>InterContinental Hotels Group (Asia Pacific) Pte. Ltd.InterContinental Hotels Group (India) Private Limited</v>
      </c>
      <c r="Y219" t="s">
        <v>46346</v>
      </c>
      <c r="Z219" t="s">
        <v>46344</v>
      </c>
    </row>
    <row r="220" spans="1:26">
      <c r="A220" t="s">
        <v>46031</v>
      </c>
      <c r="B220" s="166" t="s">
        <v>46364</v>
      </c>
      <c r="C220" t="s">
        <v>46009</v>
      </c>
      <c r="D220" s="166" t="s">
        <v>46384</v>
      </c>
      <c r="E220">
        <v>495</v>
      </c>
      <c r="G220" s="172">
        <v>42736</v>
      </c>
      <c r="J220" t="s">
        <v>46408</v>
      </c>
      <c r="L220" t="s">
        <v>46346</v>
      </c>
      <c r="U220" s="171"/>
      <c r="V220" s="171"/>
      <c r="W220" s="171"/>
      <c r="X220" t="str">
        <f t="shared" si="3"/>
        <v>InterContinental Hotels Group (Asia Pacific) Pte. Ltd.PT SC Hotels &amp; Resorts Indonesia</v>
      </c>
    </row>
    <row r="221" spans="1:26">
      <c r="A221" t="s">
        <v>46031</v>
      </c>
      <c r="B221" s="166" t="s">
        <v>46364</v>
      </c>
      <c r="C221" t="s">
        <v>46021</v>
      </c>
      <c r="D221" s="166" t="s">
        <v>35595</v>
      </c>
      <c r="E221">
        <v>496</v>
      </c>
      <c r="G221" s="172">
        <v>42736</v>
      </c>
      <c r="J221" t="s">
        <v>46408</v>
      </c>
      <c r="L221" t="s">
        <v>46346</v>
      </c>
      <c r="U221" s="171"/>
      <c r="V221" s="171"/>
      <c r="W221" s="171"/>
      <c r="X221" t="str">
        <f t="shared" si="3"/>
        <v>InterContinental Hotels Group (Asia Pacific) Pte. Ltd.IHG Japan (Management) LLC</v>
      </c>
    </row>
    <row r="222" spans="1:26">
      <c r="A222" t="s">
        <v>46031</v>
      </c>
      <c r="B222" s="166" t="s">
        <v>46364</v>
      </c>
      <c r="C222" t="s">
        <v>45891</v>
      </c>
      <c r="D222" s="166" t="s">
        <v>46382</v>
      </c>
      <c r="E222">
        <v>497</v>
      </c>
      <c r="G222" s="172">
        <v>42736</v>
      </c>
      <c r="J222" t="s">
        <v>46408</v>
      </c>
      <c r="L222" t="s">
        <v>46346</v>
      </c>
      <c r="U222" s="171"/>
      <c r="V222" s="171"/>
      <c r="W222" s="171"/>
      <c r="X222" t="str">
        <f t="shared" si="3"/>
        <v>InterContinental Hotels Group (Asia Pacific) Pte. Ltd.IHG Hotels Management (Australia) Pty Limited</v>
      </c>
    </row>
    <row r="223" spans="1:26">
      <c r="A223" t="s">
        <v>46031</v>
      </c>
      <c r="B223" s="166" t="s">
        <v>46364</v>
      </c>
      <c r="C223" t="s">
        <v>45893</v>
      </c>
      <c r="D223" s="166" t="s">
        <v>46380</v>
      </c>
      <c r="E223">
        <v>498</v>
      </c>
      <c r="G223" s="172">
        <v>42736</v>
      </c>
      <c r="J223" t="s">
        <v>46408</v>
      </c>
      <c r="L223" t="s">
        <v>46346</v>
      </c>
      <c r="U223" s="171"/>
      <c r="V223" s="171"/>
      <c r="W223" s="171"/>
      <c r="X223" t="str">
        <f t="shared" si="3"/>
        <v>InterContinental Hotels Group (Asia Pacific) Pte. Ltd.InterContinental Hotels Group (Australia) Pty Limited</v>
      </c>
    </row>
    <row r="224" spans="1:26">
      <c r="A224" t="s">
        <v>46031</v>
      </c>
      <c r="B224" s="166" t="s">
        <v>46364</v>
      </c>
      <c r="C224" t="s">
        <v>46215</v>
      </c>
      <c r="D224" s="166" t="s">
        <v>46375</v>
      </c>
      <c r="E224">
        <v>499</v>
      </c>
      <c r="G224" s="172">
        <v>42736</v>
      </c>
      <c r="J224" t="s">
        <v>46408</v>
      </c>
      <c r="L224" t="s">
        <v>46346</v>
      </c>
      <c r="U224" s="171"/>
      <c r="V224" s="171"/>
      <c r="W224" s="171"/>
      <c r="X224" t="str">
        <f t="shared" si="3"/>
        <v>InterContinental Hotels Group (Asia Pacific) Pte. Ltd.Holiday Inns (Philippines), Inc. - Philippines branch</v>
      </c>
    </row>
    <row r="225" spans="1:26">
      <c r="A225" t="s">
        <v>46031</v>
      </c>
      <c r="B225" s="166" t="s">
        <v>46364</v>
      </c>
      <c r="C225" t="s">
        <v>46085</v>
      </c>
      <c r="D225" s="166" t="s">
        <v>46379</v>
      </c>
      <c r="E225">
        <v>500</v>
      </c>
      <c r="G225" s="172">
        <v>42736</v>
      </c>
      <c r="J225" t="s">
        <v>46408</v>
      </c>
      <c r="L225" t="s">
        <v>46346</v>
      </c>
      <c r="U225" s="171"/>
      <c r="V225" s="171"/>
      <c r="W225" s="171"/>
      <c r="X225" t="str">
        <f t="shared" si="3"/>
        <v>InterContinental Hotels Group (Asia Pacific) Pte. Ltd.Inter-Continental Hotels (Singapore) Pte Ltd</v>
      </c>
    </row>
    <row r="226" spans="1:26">
      <c r="A226" t="s">
        <v>46031</v>
      </c>
      <c r="B226" s="166" t="s">
        <v>46364</v>
      </c>
      <c r="C226" t="s">
        <v>46067</v>
      </c>
      <c r="D226" s="166" t="s">
        <v>34434</v>
      </c>
      <c r="E226">
        <v>501</v>
      </c>
      <c r="G226" s="172">
        <v>42736</v>
      </c>
      <c r="J226" t="s">
        <v>46408</v>
      </c>
      <c r="L226" t="s">
        <v>46346</v>
      </c>
      <c r="U226" s="171"/>
      <c r="V226" s="171"/>
      <c r="W226" s="171"/>
      <c r="X226" t="str">
        <f t="shared" si="3"/>
        <v>InterContinental Hotels Group (Asia Pacific) Pte. Ltd.InterContinental Hotels Group (New Zealand) Limited</v>
      </c>
      <c r="Y226" t="s">
        <v>46346</v>
      </c>
    </row>
    <row r="227" spans="1:26">
      <c r="A227" t="s">
        <v>46031</v>
      </c>
      <c r="B227" s="166" t="s">
        <v>46364</v>
      </c>
      <c r="C227" t="s">
        <v>46033</v>
      </c>
      <c r="D227" s="166" t="s">
        <v>34128</v>
      </c>
      <c r="E227">
        <v>502</v>
      </c>
      <c r="G227" s="172">
        <v>42736</v>
      </c>
      <c r="J227" t="s">
        <v>46408</v>
      </c>
      <c r="L227" t="s">
        <v>46346</v>
      </c>
      <c r="U227" s="171"/>
      <c r="V227" s="171"/>
      <c r="W227" s="171"/>
      <c r="X227" t="str">
        <f t="shared" si="3"/>
        <v>InterContinental Hotels Group (Asia Pacific) Pte. Ltd.InterContinental Hotels Group (Asia Pacific) Pte. Ltd. - Korea branch</v>
      </c>
      <c r="Y227" t="s">
        <v>46346</v>
      </c>
    </row>
    <row r="228" spans="1:26">
      <c r="A228" t="s">
        <v>46031</v>
      </c>
      <c r="B228" s="166" t="s">
        <v>46364</v>
      </c>
      <c r="C228" t="s">
        <v>46002</v>
      </c>
      <c r="D228" s="166" t="s">
        <v>36312</v>
      </c>
      <c r="E228">
        <v>503</v>
      </c>
      <c r="G228" s="172">
        <v>42736</v>
      </c>
      <c r="J228" t="s">
        <v>46408</v>
      </c>
      <c r="L228" t="s">
        <v>46346</v>
      </c>
      <c r="U228" s="171"/>
      <c r="V228" s="171"/>
      <c r="W228" s="171"/>
      <c r="X228" t="str">
        <f t="shared" si="3"/>
        <v>InterContinental Hotels Group (Asia Pacific) Pte. Ltd.InterContinental Hotels Group (Greater China) Limited - Maldives branch</v>
      </c>
    </row>
    <row r="229" spans="1:26">
      <c r="A229" t="s">
        <v>46031</v>
      </c>
      <c r="B229" s="166" t="s">
        <v>46364</v>
      </c>
      <c r="C229" t="s">
        <v>45997</v>
      </c>
      <c r="D229" s="166" t="s">
        <v>33677</v>
      </c>
      <c r="E229">
        <v>504</v>
      </c>
      <c r="G229" s="172">
        <v>42736</v>
      </c>
      <c r="J229" t="s">
        <v>46406</v>
      </c>
      <c r="L229" t="s">
        <v>46377</v>
      </c>
      <c r="U229" s="171"/>
      <c r="V229" s="171"/>
      <c r="W229" s="171"/>
      <c r="X229" t="str">
        <f t="shared" si="3"/>
        <v>InterContinental Hotels Group (Asia Pacific) Pte. Ltd.Holiday Inns (Thailand) Ltd.</v>
      </c>
    </row>
    <row r="230" spans="1:26">
      <c r="A230" t="s">
        <v>46031</v>
      </c>
      <c r="B230" s="166" t="s">
        <v>46364</v>
      </c>
      <c r="C230" t="s">
        <v>46085</v>
      </c>
      <c r="D230" s="166" t="s">
        <v>46379</v>
      </c>
      <c r="E230">
        <v>505</v>
      </c>
      <c r="G230" s="172">
        <v>42736</v>
      </c>
      <c r="J230" t="s">
        <v>46406</v>
      </c>
      <c r="L230" t="s">
        <v>46377</v>
      </c>
      <c r="U230" s="171"/>
      <c r="V230" s="171"/>
      <c r="W230" s="171"/>
      <c r="X230" t="str">
        <f t="shared" si="3"/>
        <v>InterContinental Hotels Group (Asia Pacific) Pte. Ltd.Inter-Continental Hotels (Singapore) Pte Ltd</v>
      </c>
    </row>
    <row r="231" spans="1:26">
      <c r="A231" t="s">
        <v>46107</v>
      </c>
      <c r="B231" s="166" t="s">
        <v>35168</v>
      </c>
      <c r="C231" t="s">
        <v>46031</v>
      </c>
      <c r="D231" s="166" t="s">
        <v>46364</v>
      </c>
      <c r="E231">
        <v>506</v>
      </c>
      <c r="G231" s="172">
        <v>42005</v>
      </c>
      <c r="J231" t="s">
        <v>46406</v>
      </c>
      <c r="L231" t="s">
        <v>46377</v>
      </c>
      <c r="U231" s="171"/>
      <c r="V231" s="171"/>
      <c r="W231" s="171"/>
      <c r="X231" t="str">
        <f t="shared" si="3"/>
        <v>IHG (Thailand) LimitedInterContinental Hotels Group (Asia Pacific) Pte. Ltd.</v>
      </c>
      <c r="Y231" t="s">
        <v>46377</v>
      </c>
      <c r="Z231" t="s">
        <v>46346</v>
      </c>
    </row>
    <row r="232" spans="1:26">
      <c r="A232" t="s">
        <v>46107</v>
      </c>
      <c r="B232" s="166" t="s">
        <v>35168</v>
      </c>
      <c r="C232" t="s">
        <v>46009</v>
      </c>
      <c r="D232" s="166" t="s">
        <v>46384</v>
      </c>
      <c r="E232">
        <v>507</v>
      </c>
      <c r="G232" s="172">
        <v>42005</v>
      </c>
      <c r="J232" t="s">
        <v>46406</v>
      </c>
      <c r="L232" t="s">
        <v>46377</v>
      </c>
      <c r="U232" s="171"/>
      <c r="V232" s="171"/>
      <c r="W232" s="171"/>
      <c r="X232" t="str">
        <f t="shared" si="3"/>
        <v>IHG (Thailand) LimitedPT SC Hotels &amp; Resorts Indonesia</v>
      </c>
      <c r="Y232" t="s">
        <v>46377</v>
      </c>
    </row>
    <row r="233" spans="1:26">
      <c r="A233" t="s">
        <v>46031</v>
      </c>
      <c r="B233" s="166" t="s">
        <v>46364</v>
      </c>
      <c r="C233" t="s">
        <v>46215</v>
      </c>
      <c r="D233" s="166" t="s">
        <v>46375</v>
      </c>
      <c r="E233">
        <v>508</v>
      </c>
      <c r="G233" s="172">
        <v>42736</v>
      </c>
      <c r="J233" t="s">
        <v>33799</v>
      </c>
      <c r="L233" t="s">
        <v>46376</v>
      </c>
      <c r="U233" s="171"/>
      <c r="V233" s="171"/>
      <c r="W233" s="171"/>
      <c r="X233" t="str">
        <f t="shared" si="3"/>
        <v>InterContinental Hotels Group (Asia Pacific) Pte. Ltd.Holiday Inns (Philippines), Inc. - Philippines branch</v>
      </c>
    </row>
    <row r="234" spans="1:26">
      <c r="A234" t="s">
        <v>46031</v>
      </c>
      <c r="B234" s="166" t="s">
        <v>46364</v>
      </c>
      <c r="C234" t="s">
        <v>45946</v>
      </c>
      <c r="D234" s="166" t="s">
        <v>34125</v>
      </c>
      <c r="E234">
        <v>509</v>
      </c>
      <c r="G234" s="172">
        <v>40544</v>
      </c>
      <c r="J234" t="s">
        <v>46412</v>
      </c>
      <c r="L234" t="s">
        <v>46371</v>
      </c>
      <c r="U234" s="171"/>
      <c r="V234" s="171"/>
      <c r="W234" s="171"/>
      <c r="X234" t="str">
        <f t="shared" si="3"/>
        <v>InterContinental Hotels Group (Asia Pacific) Pte. Ltd.InterContinental Hotels Group (Shanghai) Ltd</v>
      </c>
    </row>
    <row r="235" spans="1:26">
      <c r="A235" t="s">
        <v>45946</v>
      </c>
      <c r="B235" s="166" t="s">
        <v>34125</v>
      </c>
      <c r="C235" t="s">
        <v>46031</v>
      </c>
      <c r="D235" s="166" t="s">
        <v>46364</v>
      </c>
      <c r="E235">
        <v>510</v>
      </c>
      <c r="G235" s="172">
        <v>40544</v>
      </c>
      <c r="J235" t="s">
        <v>46412</v>
      </c>
      <c r="L235" t="s">
        <v>46371</v>
      </c>
      <c r="U235" s="171"/>
      <c r="V235" s="171"/>
      <c r="W235" s="171"/>
      <c r="X235" t="str">
        <f t="shared" si="3"/>
        <v>InterContinental Hotels Group (Shanghai) LtdInterContinental Hotels Group (Asia Pacific) Pte. Ltd.</v>
      </c>
    </row>
    <row r="236" spans="1:26">
      <c r="A236" t="s">
        <v>46031</v>
      </c>
      <c r="B236" s="166" t="s">
        <v>46364</v>
      </c>
      <c r="C236" t="s">
        <v>45946</v>
      </c>
      <c r="D236" s="166" t="s">
        <v>34125</v>
      </c>
      <c r="E236">
        <v>511</v>
      </c>
      <c r="G236" s="172">
        <v>41859</v>
      </c>
      <c r="J236" t="s">
        <v>46412</v>
      </c>
      <c r="K236" t="s">
        <v>46368</v>
      </c>
      <c r="L236" t="s">
        <v>46371</v>
      </c>
      <c r="U236" s="171"/>
      <c r="V236" s="171"/>
      <c r="W236" s="171"/>
      <c r="X236" t="str">
        <f t="shared" si="3"/>
        <v>InterContinental Hotels Group (Asia Pacific) Pte. Ltd.InterContinental Hotels Group (Shanghai) Ltd</v>
      </c>
    </row>
    <row r="237" spans="1:26">
      <c r="A237" t="s">
        <v>45946</v>
      </c>
      <c r="B237" s="166" t="s">
        <v>34125</v>
      </c>
      <c r="C237" t="s">
        <v>46031</v>
      </c>
      <c r="D237" s="166" t="s">
        <v>46364</v>
      </c>
      <c r="E237">
        <v>512</v>
      </c>
      <c r="G237" s="172">
        <v>41859</v>
      </c>
      <c r="J237" t="s">
        <v>46412</v>
      </c>
      <c r="K237" t="s">
        <v>46368</v>
      </c>
      <c r="L237" t="s">
        <v>46371</v>
      </c>
      <c r="U237" s="171"/>
      <c r="V237" s="171"/>
      <c r="W237" s="171"/>
      <c r="X237" t="str">
        <f t="shared" si="3"/>
        <v>InterContinental Hotels Group (Shanghai) LtdInterContinental Hotels Group (Asia Pacific) Pte. Ltd.</v>
      </c>
    </row>
    <row r="238" spans="1:26">
      <c r="A238" t="s">
        <v>46031</v>
      </c>
      <c r="B238" s="166" t="s">
        <v>46364</v>
      </c>
      <c r="C238" t="s">
        <v>45946</v>
      </c>
      <c r="D238" s="166" t="s">
        <v>34125</v>
      </c>
      <c r="E238">
        <v>513</v>
      </c>
      <c r="G238" s="172">
        <v>40544</v>
      </c>
      <c r="J238" t="s">
        <v>46356</v>
      </c>
      <c r="L238" t="s">
        <v>46344</v>
      </c>
      <c r="U238" s="171"/>
      <c r="V238" s="171"/>
      <c r="W238" s="171"/>
      <c r="X238" t="str">
        <f t="shared" si="3"/>
        <v>InterContinental Hotels Group (Asia Pacific) Pte. Ltd.InterContinental Hotels Group (Shanghai) Ltd</v>
      </c>
    </row>
    <row r="239" spans="1:26">
      <c r="A239" t="s">
        <v>46031</v>
      </c>
      <c r="B239" s="166" t="s">
        <v>46364</v>
      </c>
      <c r="C239" t="s">
        <v>45946</v>
      </c>
      <c r="D239" s="166" t="s">
        <v>34125</v>
      </c>
      <c r="E239">
        <v>514</v>
      </c>
      <c r="G239" s="172">
        <v>41859</v>
      </c>
      <c r="J239" t="s">
        <v>46356</v>
      </c>
      <c r="K239" t="s">
        <v>46368</v>
      </c>
      <c r="L239" t="s">
        <v>46344</v>
      </c>
      <c r="U239" s="171"/>
      <c r="V239" s="171"/>
      <c r="W239" s="171"/>
      <c r="X239" t="str">
        <f t="shared" si="3"/>
        <v>InterContinental Hotels Group (Asia Pacific) Pte. Ltd.InterContinental Hotels Group (Shanghai) Ltd</v>
      </c>
    </row>
    <row r="240" spans="1:26">
      <c r="A240" t="s">
        <v>46031</v>
      </c>
      <c r="B240" s="166" t="s">
        <v>46364</v>
      </c>
      <c r="C240" t="s">
        <v>45946</v>
      </c>
      <c r="D240" s="166" t="s">
        <v>34125</v>
      </c>
      <c r="E240">
        <v>515</v>
      </c>
      <c r="G240" s="172">
        <v>40980</v>
      </c>
      <c r="J240" t="s">
        <v>46356</v>
      </c>
      <c r="L240" t="s">
        <v>46344</v>
      </c>
      <c r="U240" s="171"/>
      <c r="V240" s="171"/>
      <c r="W240" s="171"/>
      <c r="X240" t="str">
        <f t="shared" si="3"/>
        <v>InterContinental Hotels Group (Asia Pacific) Pte. Ltd.InterContinental Hotels Group (Shanghai) Ltd</v>
      </c>
    </row>
    <row r="241" spans="1:26" ht="58">
      <c r="A241" t="s">
        <v>46318</v>
      </c>
      <c r="B241" s="166" t="s">
        <v>46353</v>
      </c>
      <c r="C241" t="s">
        <v>46031</v>
      </c>
      <c r="D241" s="166" t="s">
        <v>46364</v>
      </c>
      <c r="E241">
        <v>516</v>
      </c>
      <c r="G241" s="172">
        <v>40977</v>
      </c>
      <c r="J241" t="s">
        <v>74</v>
      </c>
      <c r="L241" t="s">
        <v>45805</v>
      </c>
      <c r="M241" t="s">
        <v>46348</v>
      </c>
      <c r="U241" s="171"/>
      <c r="V241" s="171"/>
      <c r="W241" s="171"/>
      <c r="X241" t="str">
        <f t="shared" si="3"/>
        <v>Six Continents Hotels, Inc.InterContinental Hotels Group (Asia Pacific) Pte. Ltd.</v>
      </c>
    </row>
    <row r="242" spans="1:26" ht="58">
      <c r="A242" t="s">
        <v>46318</v>
      </c>
      <c r="B242" s="166" t="s">
        <v>46353</v>
      </c>
      <c r="C242" t="s">
        <v>46031</v>
      </c>
      <c r="D242" s="166" t="s">
        <v>46364</v>
      </c>
      <c r="E242">
        <v>517</v>
      </c>
      <c r="G242" s="172">
        <v>40977</v>
      </c>
      <c r="J242" t="s">
        <v>7349</v>
      </c>
      <c r="L242" t="s">
        <v>7349</v>
      </c>
      <c r="U242" s="171"/>
      <c r="V242" s="171"/>
      <c r="W242" s="171"/>
      <c r="X242" t="str">
        <f t="shared" si="3"/>
        <v>Six Continents Hotels, Inc.InterContinental Hotels Group (Asia Pacific) Pte. Ltd.</v>
      </c>
    </row>
    <row r="243" spans="1:26" ht="29">
      <c r="A243" t="s">
        <v>45955</v>
      </c>
      <c r="B243" s="166" t="s">
        <v>46372</v>
      </c>
      <c r="C243" t="s">
        <v>46031</v>
      </c>
      <c r="D243" s="166" t="s">
        <v>46364</v>
      </c>
      <c r="E243">
        <v>518</v>
      </c>
      <c r="G243" s="172">
        <v>40977</v>
      </c>
      <c r="J243" t="s">
        <v>74</v>
      </c>
      <c r="L243" t="s">
        <v>46413</v>
      </c>
      <c r="U243" s="171"/>
      <c r="V243" s="171"/>
      <c r="W243" s="171"/>
      <c r="X243" t="str">
        <f t="shared" si="3"/>
        <v>Inter-Continental Hotels CorporationInterContinental Hotels Group (Asia Pacific) Pte. Ltd.</v>
      </c>
      <c r="Y243" t="s">
        <v>46413</v>
      </c>
      <c r="Z243" t="s">
        <v>46345</v>
      </c>
    </row>
    <row r="244" spans="1:26" ht="58">
      <c r="A244" t="s">
        <v>46031</v>
      </c>
      <c r="B244" s="166" t="s">
        <v>46364</v>
      </c>
      <c r="C244" t="s">
        <v>46318</v>
      </c>
      <c r="D244" s="166" t="s">
        <v>46353</v>
      </c>
      <c r="E244">
        <v>519</v>
      </c>
      <c r="G244" s="172">
        <v>41263</v>
      </c>
      <c r="J244" t="s">
        <v>46412</v>
      </c>
      <c r="L244" t="s">
        <v>46345</v>
      </c>
      <c r="U244" s="171"/>
      <c r="V244" s="171"/>
      <c r="W244" s="171"/>
      <c r="X244" t="str">
        <f t="shared" si="3"/>
        <v>InterContinental Hotels Group (Asia Pacific) Pte. Ltd.Six Continents Hotels, Inc.</v>
      </c>
    </row>
    <row r="245" spans="1:26" ht="29">
      <c r="A245" t="s">
        <v>46031</v>
      </c>
      <c r="B245" s="166" t="s">
        <v>46364</v>
      </c>
      <c r="C245" t="s">
        <v>45955</v>
      </c>
      <c r="D245" s="166" t="s">
        <v>46342</v>
      </c>
      <c r="E245">
        <v>520</v>
      </c>
      <c r="G245" s="172">
        <v>41263</v>
      </c>
      <c r="J245" t="s">
        <v>46412</v>
      </c>
      <c r="L245" t="s">
        <v>46345</v>
      </c>
      <c r="U245" s="171"/>
      <c r="V245" s="171"/>
      <c r="W245" s="171"/>
      <c r="X245" t="str">
        <f t="shared" si="3"/>
        <v>InterContinental Hotels Group (Asia Pacific) Pte. Ltd.Inter-Continental Hotels Corporation</v>
      </c>
    </row>
    <row r="246" spans="1:26">
      <c r="A246" t="s">
        <v>46031</v>
      </c>
      <c r="B246" s="166" t="s">
        <v>46364</v>
      </c>
      <c r="C246" t="s">
        <v>45993</v>
      </c>
      <c r="D246" s="166" t="s">
        <v>23416</v>
      </c>
      <c r="E246">
        <v>521</v>
      </c>
      <c r="G246" s="172">
        <v>41263</v>
      </c>
      <c r="J246" t="s">
        <v>46412</v>
      </c>
      <c r="L246" t="s">
        <v>46345</v>
      </c>
      <c r="U246" s="171"/>
      <c r="V246" s="171"/>
      <c r="W246" s="171"/>
      <c r="X246" t="str">
        <f t="shared" si="3"/>
        <v>InterContinental Hotels Group (Asia Pacific) Pte. Ltd.Holiday Inns (Middle East) Ltd.</v>
      </c>
      <c r="Y246" t="s">
        <v>46345</v>
      </c>
    </row>
    <row r="247" spans="1:26">
      <c r="A247" t="s">
        <v>46031</v>
      </c>
      <c r="B247" s="166" t="s">
        <v>46364</v>
      </c>
      <c r="C247" t="s">
        <v>46134</v>
      </c>
      <c r="D247" s="166" t="s">
        <v>46365</v>
      </c>
      <c r="E247">
        <v>522</v>
      </c>
      <c r="G247" s="172">
        <v>41263</v>
      </c>
      <c r="J247" t="s">
        <v>46412</v>
      </c>
      <c r="L247" t="s">
        <v>46345</v>
      </c>
      <c r="U247" s="171"/>
      <c r="V247" s="171"/>
      <c r="W247" s="171"/>
      <c r="X247" t="str">
        <f t="shared" si="3"/>
        <v>InterContinental Hotels Group (Asia Pacific) Pte. Ltd.IHG Hotels Limited</v>
      </c>
      <c r="Y247" t="s">
        <v>46345</v>
      </c>
    </row>
    <row r="248" spans="1:26" ht="58">
      <c r="A248" t="s">
        <v>46318</v>
      </c>
      <c r="B248" s="166" t="s">
        <v>46353</v>
      </c>
      <c r="C248" t="s">
        <v>46031</v>
      </c>
      <c r="D248" s="166" t="s">
        <v>46364</v>
      </c>
      <c r="E248">
        <v>523</v>
      </c>
      <c r="G248" s="172">
        <v>41263</v>
      </c>
      <c r="J248" t="s">
        <v>46412</v>
      </c>
      <c r="L248" t="s">
        <v>46345</v>
      </c>
      <c r="U248" s="171"/>
      <c r="V248" s="171"/>
      <c r="W248" s="171"/>
      <c r="X248" t="str">
        <f t="shared" si="3"/>
        <v>Six Continents Hotels, Inc.InterContinental Hotels Group (Asia Pacific) Pte. Ltd.</v>
      </c>
    </row>
    <row r="249" spans="1:26" ht="58">
      <c r="A249" t="s">
        <v>46318</v>
      </c>
      <c r="B249" s="166" t="s">
        <v>46353</v>
      </c>
      <c r="C249" t="s">
        <v>45955</v>
      </c>
      <c r="D249" s="166" t="s">
        <v>46342</v>
      </c>
      <c r="E249">
        <v>524</v>
      </c>
      <c r="G249" s="172">
        <v>41263</v>
      </c>
      <c r="J249" t="s">
        <v>46412</v>
      </c>
      <c r="L249" t="s">
        <v>46345</v>
      </c>
      <c r="U249" s="171"/>
      <c r="V249" s="171"/>
      <c r="W249" s="171"/>
      <c r="X249" t="str">
        <f t="shared" si="3"/>
        <v>Six Continents Hotels, Inc.Inter-Continental Hotels Corporation</v>
      </c>
    </row>
    <row r="250" spans="1:26" ht="58">
      <c r="A250" t="s">
        <v>46318</v>
      </c>
      <c r="B250" s="166" t="s">
        <v>46353</v>
      </c>
      <c r="C250" t="s">
        <v>45993</v>
      </c>
      <c r="D250" s="166" t="s">
        <v>23416</v>
      </c>
      <c r="E250">
        <v>525</v>
      </c>
      <c r="G250" s="172">
        <v>41263</v>
      </c>
      <c r="J250" t="s">
        <v>46412</v>
      </c>
      <c r="L250" t="s">
        <v>46345</v>
      </c>
      <c r="U250" s="171"/>
      <c r="V250" s="171"/>
      <c r="W250" s="171"/>
      <c r="X250" t="str">
        <f t="shared" si="3"/>
        <v>Six Continents Hotels, Inc.Holiday Inns (Middle East) Ltd.</v>
      </c>
    </row>
    <row r="251" spans="1:26" ht="58">
      <c r="A251" t="s">
        <v>46318</v>
      </c>
      <c r="B251" s="166" t="s">
        <v>46353</v>
      </c>
      <c r="C251" t="s">
        <v>46134</v>
      </c>
      <c r="D251" s="166" t="s">
        <v>46365</v>
      </c>
      <c r="E251">
        <v>526</v>
      </c>
      <c r="G251" s="172">
        <v>41263</v>
      </c>
      <c r="J251" t="s">
        <v>46412</v>
      </c>
      <c r="L251" t="s">
        <v>46345</v>
      </c>
      <c r="U251" s="171"/>
      <c r="V251" s="171"/>
      <c r="W251" s="171"/>
      <c r="X251" t="str">
        <f t="shared" si="3"/>
        <v>Six Continents Hotels, Inc.IHG Hotels Limited</v>
      </c>
    </row>
    <row r="252" spans="1:26" ht="58">
      <c r="A252" t="s">
        <v>45955</v>
      </c>
      <c r="B252" s="166" t="s">
        <v>46372</v>
      </c>
      <c r="C252" t="s">
        <v>46318</v>
      </c>
      <c r="D252" s="166" t="s">
        <v>46353</v>
      </c>
      <c r="E252">
        <v>527</v>
      </c>
      <c r="G252" s="172">
        <v>41263</v>
      </c>
      <c r="J252" t="s">
        <v>46412</v>
      </c>
      <c r="L252" t="s">
        <v>46345</v>
      </c>
      <c r="U252" s="171"/>
      <c r="V252" s="171"/>
      <c r="W252" s="171"/>
      <c r="X252" t="str">
        <f t="shared" si="3"/>
        <v>Inter-Continental Hotels CorporationSix Continents Hotels, Inc.</v>
      </c>
    </row>
    <row r="253" spans="1:26" ht="58">
      <c r="A253" t="s">
        <v>46318</v>
      </c>
      <c r="B253" s="166" t="s">
        <v>46353</v>
      </c>
      <c r="C253" t="s">
        <v>46134</v>
      </c>
      <c r="D253" s="166" t="s">
        <v>46365</v>
      </c>
      <c r="E253">
        <v>528</v>
      </c>
      <c r="G253" s="172">
        <v>43466</v>
      </c>
      <c r="J253" t="s">
        <v>46402</v>
      </c>
      <c r="L253" t="s">
        <v>46357</v>
      </c>
      <c r="M253" t="s">
        <v>46358</v>
      </c>
      <c r="N253" t="s">
        <v>46359</v>
      </c>
      <c r="O253" t="s">
        <v>46360</v>
      </c>
      <c r="P253" t="s">
        <v>46361</v>
      </c>
      <c r="Q253" t="s">
        <v>46362</v>
      </c>
      <c r="R253" t="s">
        <v>11719</v>
      </c>
      <c r="S253" t="s">
        <v>45810</v>
      </c>
      <c r="T253" t="s">
        <v>46363</v>
      </c>
      <c r="U253" s="171"/>
      <c r="V253" s="171"/>
      <c r="W253" s="171"/>
      <c r="X253" t="str">
        <f t="shared" si="3"/>
        <v>Six Continents Hotels, Inc.IHG Hotels Limited</v>
      </c>
    </row>
    <row r="254" spans="1:26" ht="29">
      <c r="A254" t="s">
        <v>45955</v>
      </c>
      <c r="B254" s="166" t="s">
        <v>46372</v>
      </c>
      <c r="C254" t="s">
        <v>45993</v>
      </c>
      <c r="D254" s="166" t="s">
        <v>23416</v>
      </c>
      <c r="E254">
        <v>528</v>
      </c>
      <c r="G254" s="172">
        <v>41263</v>
      </c>
      <c r="J254" t="s">
        <v>46412</v>
      </c>
      <c r="L254" t="s">
        <v>46345</v>
      </c>
      <c r="U254" s="171"/>
      <c r="V254" s="171"/>
      <c r="W254" s="171"/>
      <c r="X254" t="str">
        <f t="shared" si="3"/>
        <v>Inter-Continental Hotels CorporationHoliday Inns (Middle East) Ltd.</v>
      </c>
      <c r="Y254" t="s">
        <v>46345</v>
      </c>
    </row>
    <row r="255" spans="1:26" ht="29">
      <c r="A255" t="s">
        <v>45955</v>
      </c>
      <c r="B255" s="166" t="s">
        <v>46372</v>
      </c>
      <c r="C255" t="s">
        <v>46134</v>
      </c>
      <c r="D255" s="166" t="s">
        <v>46365</v>
      </c>
      <c r="E255">
        <v>529</v>
      </c>
      <c r="G255" s="172">
        <v>41263</v>
      </c>
      <c r="J255" t="s">
        <v>46412</v>
      </c>
      <c r="L255" t="s">
        <v>46345</v>
      </c>
      <c r="U255" s="171"/>
      <c r="V255" s="171"/>
      <c r="W255" s="171"/>
      <c r="X255" t="str">
        <f t="shared" si="3"/>
        <v>Inter-Continental Hotels CorporationIHG Hotels Limited</v>
      </c>
      <c r="Y255" t="s">
        <v>46345</v>
      </c>
    </row>
    <row r="256" spans="1:26" ht="29">
      <c r="A256" t="s">
        <v>45955</v>
      </c>
      <c r="B256" s="166" t="s">
        <v>46372</v>
      </c>
      <c r="C256" t="s">
        <v>46031</v>
      </c>
      <c r="D256" s="166" t="s">
        <v>46364</v>
      </c>
      <c r="E256">
        <v>530</v>
      </c>
      <c r="G256" s="172">
        <v>41263</v>
      </c>
      <c r="J256" t="s">
        <v>46412</v>
      </c>
      <c r="L256" t="s">
        <v>46345</v>
      </c>
      <c r="U256" s="171"/>
      <c r="V256" s="171"/>
      <c r="W256" s="171"/>
      <c r="X256" t="str">
        <f t="shared" si="3"/>
        <v>Inter-Continental Hotels CorporationInterContinental Hotels Group (Asia Pacific) Pte. Ltd.</v>
      </c>
    </row>
    <row r="257" spans="1:34">
      <c r="A257" t="s">
        <v>45995</v>
      </c>
      <c r="B257" s="166" t="s">
        <v>46393</v>
      </c>
      <c r="C257" t="s">
        <v>46134</v>
      </c>
      <c r="D257" s="166" t="s">
        <v>46365</v>
      </c>
      <c r="E257">
        <v>531</v>
      </c>
      <c r="G257" s="172">
        <v>41263</v>
      </c>
      <c r="J257" t="s">
        <v>46412</v>
      </c>
      <c r="L257" t="s">
        <v>46345</v>
      </c>
      <c r="U257" s="171"/>
      <c r="V257" s="171"/>
      <c r="W257" s="171"/>
      <c r="X257" t="str">
        <f t="shared" si="3"/>
        <v>Holiday Inns (Middle East) Ltd. - Dubai branchIHG Hotels Limited</v>
      </c>
    </row>
    <row r="258" spans="1:34" ht="58">
      <c r="A258" t="s">
        <v>45995</v>
      </c>
      <c r="B258" s="166" t="s">
        <v>46393</v>
      </c>
      <c r="C258" t="s">
        <v>46318</v>
      </c>
      <c r="D258" s="166" t="s">
        <v>46353</v>
      </c>
      <c r="E258">
        <v>532</v>
      </c>
      <c r="G258" s="172">
        <v>41263</v>
      </c>
      <c r="J258" t="s">
        <v>46412</v>
      </c>
      <c r="L258" t="s">
        <v>46345</v>
      </c>
      <c r="U258" s="171"/>
      <c r="V258" s="171"/>
      <c r="W258" s="171"/>
      <c r="X258" t="str">
        <f t="shared" ref="X258:X321" si="4">A258&amp;C258</f>
        <v>Holiday Inns (Middle East) Ltd. - Dubai branchSix Continents Hotels, Inc.</v>
      </c>
    </row>
    <row r="259" spans="1:34" ht="29">
      <c r="A259" t="s">
        <v>45995</v>
      </c>
      <c r="B259" s="166" t="s">
        <v>46393</v>
      </c>
      <c r="C259" t="s">
        <v>45955</v>
      </c>
      <c r="D259" s="166" t="s">
        <v>46342</v>
      </c>
      <c r="E259">
        <v>533</v>
      </c>
      <c r="G259" s="172">
        <v>41263</v>
      </c>
      <c r="J259" t="s">
        <v>46412</v>
      </c>
      <c r="L259" t="s">
        <v>46345</v>
      </c>
      <c r="U259" s="171"/>
      <c r="V259" s="171"/>
      <c r="W259" s="171"/>
      <c r="X259" t="str">
        <f t="shared" si="4"/>
        <v>Holiday Inns (Middle East) Ltd. - Dubai branchInter-Continental Hotels Corporation</v>
      </c>
    </row>
    <row r="260" spans="1:34">
      <c r="A260" t="s">
        <v>45995</v>
      </c>
      <c r="B260" s="166" t="s">
        <v>46393</v>
      </c>
      <c r="C260" t="s">
        <v>46031</v>
      </c>
      <c r="D260" s="166" t="s">
        <v>46364</v>
      </c>
      <c r="E260">
        <v>534</v>
      </c>
      <c r="G260" s="172">
        <v>41263</v>
      </c>
      <c r="J260" t="s">
        <v>46412</v>
      </c>
      <c r="L260" t="s">
        <v>46345</v>
      </c>
      <c r="U260" s="171"/>
      <c r="V260" s="171"/>
      <c r="W260" s="171"/>
      <c r="X260" t="str">
        <f t="shared" si="4"/>
        <v>Holiday Inns (Middle East) Ltd. - Dubai branchInterContinental Hotels Group (Asia Pacific) Pte. Ltd.</v>
      </c>
      <c r="Y260" t="s">
        <v>46345</v>
      </c>
    </row>
    <row r="261" spans="1:34" ht="29">
      <c r="A261" t="s">
        <v>46134</v>
      </c>
      <c r="B261" s="166" t="s">
        <v>46341</v>
      </c>
      <c r="C261" t="s">
        <v>45955</v>
      </c>
      <c r="D261" s="166" t="s">
        <v>46342</v>
      </c>
      <c r="E261">
        <v>535</v>
      </c>
      <c r="G261" s="172">
        <v>41263</v>
      </c>
      <c r="J261" t="s">
        <v>46412</v>
      </c>
      <c r="L261" t="s">
        <v>46345</v>
      </c>
      <c r="U261" s="171"/>
      <c r="V261" s="171"/>
      <c r="W261" s="171"/>
      <c r="X261" t="str">
        <f t="shared" si="4"/>
        <v>IHG Hotels LimitedInter-Continental Hotels Corporation</v>
      </c>
    </row>
    <row r="262" spans="1:34" ht="58">
      <c r="A262" t="s">
        <v>46134</v>
      </c>
      <c r="B262" s="166" t="s">
        <v>46341</v>
      </c>
      <c r="C262" t="s">
        <v>46318</v>
      </c>
      <c r="D262" s="166" t="s">
        <v>46353</v>
      </c>
      <c r="E262">
        <v>536</v>
      </c>
      <c r="G262" s="172">
        <v>41263</v>
      </c>
      <c r="J262" t="s">
        <v>46412</v>
      </c>
      <c r="L262" t="s">
        <v>46345</v>
      </c>
      <c r="U262" s="171"/>
      <c r="V262" s="171"/>
      <c r="W262" s="171"/>
      <c r="X262" t="str">
        <f t="shared" si="4"/>
        <v>IHG Hotels LimitedSix Continents Hotels, Inc.</v>
      </c>
    </row>
    <row r="263" spans="1:34" ht="29">
      <c r="A263" t="s">
        <v>46134</v>
      </c>
      <c r="B263" s="166" t="s">
        <v>46341</v>
      </c>
      <c r="C263" t="s">
        <v>45955</v>
      </c>
      <c r="D263" s="166" t="s">
        <v>46342</v>
      </c>
      <c r="E263">
        <v>537</v>
      </c>
      <c r="G263" s="172">
        <v>43466</v>
      </c>
      <c r="J263" t="s">
        <v>46385</v>
      </c>
      <c r="L263" t="s">
        <v>46346</v>
      </c>
      <c r="U263" s="171"/>
      <c r="V263" s="171"/>
      <c r="W263" s="171"/>
      <c r="X263" t="str">
        <f t="shared" si="4"/>
        <v>IHG Hotels LimitedInter-Continental Hotels Corporation</v>
      </c>
    </row>
    <row r="264" spans="1:34">
      <c r="A264" t="s">
        <v>46134</v>
      </c>
      <c r="B264" s="166" t="s">
        <v>46341</v>
      </c>
      <c r="C264" t="s">
        <v>45993</v>
      </c>
      <c r="D264" s="166" t="s">
        <v>23416</v>
      </c>
      <c r="E264">
        <v>537</v>
      </c>
      <c r="G264" s="172">
        <v>41263</v>
      </c>
      <c r="J264" t="s">
        <v>46412</v>
      </c>
      <c r="L264" t="s">
        <v>46345</v>
      </c>
      <c r="U264" s="171"/>
      <c r="V264" s="171"/>
      <c r="W264" s="171"/>
      <c r="X264" t="str">
        <f t="shared" si="4"/>
        <v>IHG Hotels LimitedHoliday Inns (Middle East) Ltd.</v>
      </c>
      <c r="Y264" t="s">
        <v>46357</v>
      </c>
      <c r="Z264" t="s">
        <v>46358</v>
      </c>
      <c r="AA264" t="s">
        <v>46359</v>
      </c>
      <c r="AB264" t="s">
        <v>46360</v>
      </c>
      <c r="AC264" t="s">
        <v>46361</v>
      </c>
      <c r="AD264" t="s">
        <v>46362</v>
      </c>
      <c r="AE264" t="s">
        <v>11719</v>
      </c>
      <c r="AF264" t="s">
        <v>45810</v>
      </c>
      <c r="AG264" t="s">
        <v>46363</v>
      </c>
      <c r="AH264" t="s">
        <v>46345</v>
      </c>
    </row>
    <row r="265" spans="1:34">
      <c r="A265" t="s">
        <v>46134</v>
      </c>
      <c r="B265" s="166" t="s">
        <v>46341</v>
      </c>
      <c r="C265" t="s">
        <v>46031</v>
      </c>
      <c r="D265" s="166" t="s">
        <v>46364</v>
      </c>
      <c r="E265">
        <v>538</v>
      </c>
      <c r="G265" s="172">
        <v>41263</v>
      </c>
      <c r="J265" t="s">
        <v>46412</v>
      </c>
      <c r="L265" t="s">
        <v>46345</v>
      </c>
      <c r="U265" s="171"/>
      <c r="V265" s="171"/>
      <c r="W265" s="171"/>
      <c r="X265" t="str">
        <f t="shared" si="4"/>
        <v>IHG Hotels LimitedInterContinental Hotels Group (Asia Pacific) Pte. Ltd.</v>
      </c>
      <c r="Y265" t="s">
        <v>46345</v>
      </c>
    </row>
    <row r="266" spans="1:34">
      <c r="A266" t="s">
        <v>46031</v>
      </c>
      <c r="B266" s="166" t="s">
        <v>46364</v>
      </c>
      <c r="C266" t="s">
        <v>45990</v>
      </c>
      <c r="D266" s="166" t="s">
        <v>46367</v>
      </c>
      <c r="E266">
        <v>539</v>
      </c>
      <c r="G266" s="172">
        <v>42461</v>
      </c>
      <c r="J266" t="s">
        <v>46343</v>
      </c>
      <c r="L266" t="s">
        <v>46344</v>
      </c>
      <c r="U266" s="171"/>
      <c r="V266" s="171"/>
      <c r="W266" s="171"/>
      <c r="X266" t="str">
        <f t="shared" si="4"/>
        <v>InterContinental Hotels Group (Asia Pacific) Pte. Ltd.Holiday Inns (China) Ltd</v>
      </c>
    </row>
    <row r="267" spans="1:34">
      <c r="A267" t="s">
        <v>46031</v>
      </c>
      <c r="B267" s="166" t="s">
        <v>46364</v>
      </c>
      <c r="C267" t="s">
        <v>45990</v>
      </c>
      <c r="D267" s="166" t="s">
        <v>46367</v>
      </c>
      <c r="E267">
        <v>540</v>
      </c>
      <c r="G267" s="172">
        <v>42461</v>
      </c>
      <c r="J267" t="s">
        <v>46343</v>
      </c>
      <c r="K267" t="s">
        <v>46368</v>
      </c>
      <c r="L267" t="s">
        <v>46344</v>
      </c>
      <c r="U267" s="171"/>
      <c r="V267" s="171"/>
      <c r="W267" s="171"/>
      <c r="X267" t="str">
        <f t="shared" si="4"/>
        <v>InterContinental Hotels Group (Asia Pacific) Pte. Ltd.Holiday Inns (China) Ltd</v>
      </c>
    </row>
    <row r="268" spans="1:34" ht="29">
      <c r="A268" t="s">
        <v>46031</v>
      </c>
      <c r="B268" s="166" t="s">
        <v>46364</v>
      </c>
      <c r="C268" t="s">
        <v>45955</v>
      </c>
      <c r="D268" s="166" t="s">
        <v>46342</v>
      </c>
      <c r="E268">
        <v>541</v>
      </c>
      <c r="G268" s="172">
        <v>40483</v>
      </c>
      <c r="J268" t="s">
        <v>46343</v>
      </c>
      <c r="L268" t="s">
        <v>46344</v>
      </c>
      <c r="U268" s="171"/>
      <c r="V268" s="171"/>
      <c r="W268" s="171"/>
      <c r="X268" t="str">
        <f t="shared" si="4"/>
        <v>InterContinental Hotels Group (Asia Pacific) Pte. Ltd.Inter-Continental Hotels Corporation</v>
      </c>
    </row>
    <row r="269" spans="1:34" ht="29">
      <c r="A269" t="s">
        <v>46031</v>
      </c>
      <c r="B269" s="166" t="s">
        <v>46364</v>
      </c>
      <c r="C269" t="s">
        <v>45955</v>
      </c>
      <c r="D269" s="166" t="s">
        <v>46342</v>
      </c>
      <c r="E269">
        <v>542</v>
      </c>
      <c r="G269" s="172">
        <v>40855</v>
      </c>
      <c r="J269" t="s">
        <v>46343</v>
      </c>
      <c r="K269" t="s">
        <v>46368</v>
      </c>
      <c r="L269" t="s">
        <v>46344</v>
      </c>
      <c r="U269" s="171"/>
      <c r="V269" s="171"/>
      <c r="W269" s="171"/>
      <c r="X269" t="str">
        <f t="shared" si="4"/>
        <v>InterContinental Hotels Group (Asia Pacific) Pte. Ltd.Inter-Continental Hotels Corporation</v>
      </c>
    </row>
    <row r="270" spans="1:34" ht="58">
      <c r="A270" t="s">
        <v>46031</v>
      </c>
      <c r="B270" s="166" t="s">
        <v>46364</v>
      </c>
      <c r="C270" t="s">
        <v>46318</v>
      </c>
      <c r="D270" s="166" t="s">
        <v>46353</v>
      </c>
      <c r="E270">
        <v>543</v>
      </c>
      <c r="G270" s="172">
        <v>40483</v>
      </c>
      <c r="J270" t="s">
        <v>46343</v>
      </c>
      <c r="L270" t="s">
        <v>46344</v>
      </c>
      <c r="U270" s="171"/>
      <c r="V270" s="171"/>
      <c r="W270" s="171"/>
      <c r="X270" t="str">
        <f t="shared" si="4"/>
        <v>InterContinental Hotels Group (Asia Pacific) Pte. Ltd.Six Continents Hotels, Inc.</v>
      </c>
    </row>
    <row r="271" spans="1:34" ht="58">
      <c r="A271" t="s">
        <v>46031</v>
      </c>
      <c r="B271" s="166" t="s">
        <v>46364</v>
      </c>
      <c r="C271" t="s">
        <v>46318</v>
      </c>
      <c r="D271" s="166" t="s">
        <v>46353</v>
      </c>
      <c r="E271">
        <v>544</v>
      </c>
      <c r="G271" s="172">
        <v>42673</v>
      </c>
      <c r="J271" t="s">
        <v>46343</v>
      </c>
      <c r="K271" t="s">
        <v>46368</v>
      </c>
      <c r="L271" t="s">
        <v>46344</v>
      </c>
      <c r="U271" s="171"/>
      <c r="V271" s="171"/>
      <c r="W271" s="171"/>
      <c r="X271" t="str">
        <f t="shared" si="4"/>
        <v>InterContinental Hotels Group (Asia Pacific) Pte. Ltd.Six Continents Hotels, Inc.</v>
      </c>
    </row>
    <row r="272" spans="1:34">
      <c r="A272" t="s">
        <v>46021</v>
      </c>
      <c r="B272" s="166" t="s">
        <v>35595</v>
      </c>
      <c r="C272" t="s">
        <v>46018</v>
      </c>
      <c r="D272" s="166" t="s">
        <v>34149</v>
      </c>
      <c r="E272">
        <v>545</v>
      </c>
      <c r="G272" s="172">
        <v>42736</v>
      </c>
      <c r="J272" t="s">
        <v>46347</v>
      </c>
      <c r="K272" t="s">
        <v>46368</v>
      </c>
      <c r="L272" t="s">
        <v>46344</v>
      </c>
      <c r="U272" s="171"/>
      <c r="V272" s="171"/>
      <c r="W272" s="171"/>
      <c r="X272" t="str">
        <f t="shared" si="4"/>
        <v>IHG Japan (Management) LLCIHG ANA Hotels Group Japan LLC</v>
      </c>
      <c r="Y272" t="s">
        <v>46344</v>
      </c>
    </row>
    <row r="273" spans="1:30">
      <c r="A273" t="s">
        <v>46107</v>
      </c>
      <c r="B273" s="166" t="s">
        <v>35168</v>
      </c>
      <c r="C273" t="s">
        <v>46031</v>
      </c>
      <c r="D273" s="166" t="s">
        <v>46364</v>
      </c>
      <c r="E273">
        <v>546</v>
      </c>
      <c r="G273" s="172">
        <v>42005</v>
      </c>
      <c r="J273" t="s">
        <v>46394</v>
      </c>
      <c r="L273" t="s">
        <v>46346</v>
      </c>
      <c r="U273" s="171"/>
      <c r="V273" s="171"/>
      <c r="W273" s="171"/>
      <c r="X273" t="str">
        <f t="shared" si="4"/>
        <v>IHG (Thailand) LimitedInterContinental Hotels Group (Asia Pacific) Pte. Ltd.</v>
      </c>
    </row>
    <row r="274" spans="1:30">
      <c r="A274" t="s">
        <v>184</v>
      </c>
      <c r="B274" s="166" t="s">
        <v>46355</v>
      </c>
      <c r="C274" t="s">
        <v>46031</v>
      </c>
      <c r="D274" s="166" t="s">
        <v>46364</v>
      </c>
      <c r="E274">
        <v>547</v>
      </c>
      <c r="G274" s="172">
        <v>40483</v>
      </c>
      <c r="J274" t="s">
        <v>46391</v>
      </c>
      <c r="L274" t="s">
        <v>46346</v>
      </c>
      <c r="U274" s="171"/>
      <c r="V274" s="171"/>
      <c r="W274" s="171"/>
      <c r="X274" t="str">
        <f t="shared" si="4"/>
        <v>Six Continents LimitedInterContinental Hotels Group (Asia Pacific) Pte. Ltd.</v>
      </c>
    </row>
    <row r="275" spans="1:30">
      <c r="A275" t="s">
        <v>46031</v>
      </c>
      <c r="B275" s="166" t="s">
        <v>46364</v>
      </c>
      <c r="C275" t="s">
        <v>184</v>
      </c>
      <c r="D275" s="166" t="s">
        <v>46355</v>
      </c>
      <c r="E275">
        <v>548</v>
      </c>
      <c r="G275" s="172">
        <v>40483</v>
      </c>
      <c r="J275" t="s">
        <v>46391</v>
      </c>
      <c r="L275" t="s">
        <v>46346</v>
      </c>
      <c r="U275" s="171"/>
      <c r="V275" s="171"/>
      <c r="W275" s="171"/>
      <c r="X275" t="str">
        <f t="shared" si="4"/>
        <v>InterContinental Hotels Group (Asia Pacific) Pte. Ltd.Six Continents Limited</v>
      </c>
    </row>
    <row r="276" spans="1:30">
      <c r="A276" t="s">
        <v>184</v>
      </c>
      <c r="B276" s="166" t="s">
        <v>46355</v>
      </c>
      <c r="C276" t="s">
        <v>46008</v>
      </c>
      <c r="D276" s="166" t="s">
        <v>46411</v>
      </c>
      <c r="E276">
        <v>549</v>
      </c>
      <c r="G276" s="172">
        <v>42826</v>
      </c>
      <c r="J276" t="s">
        <v>46402</v>
      </c>
      <c r="L276" t="s">
        <v>46357</v>
      </c>
      <c r="M276" t="s">
        <v>46358</v>
      </c>
      <c r="N276" t="s">
        <v>46359</v>
      </c>
      <c r="O276" t="s">
        <v>46360</v>
      </c>
      <c r="P276" t="s">
        <v>46361</v>
      </c>
      <c r="Q276" t="s">
        <v>46362</v>
      </c>
      <c r="U276" s="171"/>
      <c r="V276" s="171"/>
      <c r="W276" s="171"/>
      <c r="X276" t="str">
        <f t="shared" si="4"/>
        <v>Six Continents LimitedInterContinental Hotels Group (India) Private Limited</v>
      </c>
      <c r="Y276" t="s">
        <v>46357</v>
      </c>
      <c r="Z276" t="s">
        <v>46358</v>
      </c>
      <c r="AA276" t="s">
        <v>46359</v>
      </c>
      <c r="AB276" t="s">
        <v>46360</v>
      </c>
      <c r="AC276" t="s">
        <v>46361</v>
      </c>
      <c r="AD276" t="s">
        <v>46362</v>
      </c>
    </row>
    <row r="277" spans="1:30">
      <c r="A277" t="s">
        <v>184</v>
      </c>
      <c r="B277" s="166" t="s">
        <v>46355</v>
      </c>
      <c r="C277" t="s">
        <v>46007</v>
      </c>
      <c r="D277" s="166" t="s">
        <v>34608</v>
      </c>
      <c r="E277">
        <v>550</v>
      </c>
      <c r="G277" s="172">
        <v>42826</v>
      </c>
      <c r="J277" t="s">
        <v>46402</v>
      </c>
      <c r="L277" t="s">
        <v>46357</v>
      </c>
      <c r="M277" t="s">
        <v>46358</v>
      </c>
      <c r="N277" t="s">
        <v>46359</v>
      </c>
      <c r="O277" t="s">
        <v>46360</v>
      </c>
      <c r="P277" t="s">
        <v>46361</v>
      </c>
      <c r="Q277" t="s">
        <v>46362</v>
      </c>
      <c r="U277" s="171"/>
      <c r="V277" s="171"/>
      <c r="W277" s="171"/>
      <c r="X277" t="str">
        <f t="shared" si="4"/>
        <v>Six Continents LimitedIHG IT Services (India) Private Limited</v>
      </c>
      <c r="Y277" t="s">
        <v>46357</v>
      </c>
      <c r="Z277" t="s">
        <v>46358</v>
      </c>
      <c r="AA277" t="s">
        <v>46359</v>
      </c>
      <c r="AB277" t="s">
        <v>46360</v>
      </c>
      <c r="AC277" t="s">
        <v>46361</v>
      </c>
      <c r="AD277" t="s">
        <v>46362</v>
      </c>
    </row>
    <row r="278" spans="1:30">
      <c r="A278" t="s">
        <v>46031</v>
      </c>
      <c r="B278" s="166" t="s">
        <v>46364</v>
      </c>
      <c r="C278" t="s">
        <v>184</v>
      </c>
      <c r="D278" s="166" t="s">
        <v>46355</v>
      </c>
      <c r="E278">
        <v>551</v>
      </c>
      <c r="G278" s="172">
        <v>42736</v>
      </c>
      <c r="J278" t="s">
        <v>46391</v>
      </c>
      <c r="K278" t="s">
        <v>46368</v>
      </c>
      <c r="L278" t="s">
        <v>46346</v>
      </c>
      <c r="U278" s="171"/>
      <c r="V278" s="171"/>
      <c r="W278" s="171"/>
      <c r="X278" t="str">
        <f t="shared" si="4"/>
        <v>InterContinental Hotels Group (Asia Pacific) Pte. Ltd.Six Continents Limited</v>
      </c>
    </row>
    <row r="279" spans="1:30">
      <c r="A279" t="s">
        <v>46031</v>
      </c>
      <c r="B279" s="166" t="s">
        <v>46364</v>
      </c>
      <c r="C279" t="s">
        <v>45990</v>
      </c>
      <c r="D279" s="166" t="s">
        <v>46367</v>
      </c>
      <c r="E279">
        <v>552</v>
      </c>
      <c r="G279" s="172">
        <v>42736</v>
      </c>
      <c r="J279" t="s">
        <v>46408</v>
      </c>
      <c r="L279" t="s">
        <v>46346</v>
      </c>
      <c r="U279" s="171"/>
      <c r="V279" s="171"/>
      <c r="W279" s="171"/>
      <c r="X279" t="str">
        <f t="shared" si="4"/>
        <v>InterContinental Hotels Group (Asia Pacific) Pte. Ltd.Holiday Inns (China) Ltd</v>
      </c>
    </row>
    <row r="280" spans="1:30">
      <c r="A280" t="s">
        <v>46031</v>
      </c>
      <c r="B280" s="166" t="s">
        <v>46364</v>
      </c>
      <c r="C280" t="s">
        <v>45997</v>
      </c>
      <c r="D280" s="166" t="s">
        <v>33677</v>
      </c>
      <c r="E280">
        <v>553</v>
      </c>
      <c r="G280" s="172">
        <v>42736</v>
      </c>
      <c r="J280" t="s">
        <v>46408</v>
      </c>
      <c r="L280" t="s">
        <v>46346</v>
      </c>
      <c r="U280" s="171"/>
      <c r="V280" s="171"/>
      <c r="W280" s="171"/>
      <c r="X280" t="str">
        <f t="shared" si="4"/>
        <v>InterContinental Hotels Group (Asia Pacific) Pte. Ltd.Holiday Inns (Thailand) Ltd.</v>
      </c>
    </row>
    <row r="281" spans="1:30" ht="29">
      <c r="A281" t="s">
        <v>46031</v>
      </c>
      <c r="B281" s="166" t="s">
        <v>46364</v>
      </c>
      <c r="C281" t="s">
        <v>46001</v>
      </c>
      <c r="D281" s="166" t="s">
        <v>46378</v>
      </c>
      <c r="E281">
        <v>554</v>
      </c>
      <c r="G281" s="172">
        <v>42736</v>
      </c>
      <c r="J281" t="s">
        <v>46408</v>
      </c>
      <c r="L281" t="s">
        <v>46346</v>
      </c>
      <c r="U281" s="171"/>
      <c r="V281" s="171"/>
      <c r="W281" s="171"/>
      <c r="X281" t="str">
        <f t="shared" si="4"/>
        <v>InterContinental Hotels Group (Asia Pacific) Pte. Ltd.InterContinental Hotels Group (Greater China) Limited</v>
      </c>
    </row>
    <row r="282" spans="1:30">
      <c r="A282" t="s">
        <v>46031</v>
      </c>
      <c r="B282" s="166" t="s">
        <v>46364</v>
      </c>
      <c r="C282" t="s">
        <v>45927</v>
      </c>
      <c r="D282" s="166" t="s">
        <v>46383</v>
      </c>
      <c r="E282">
        <v>555</v>
      </c>
      <c r="G282" s="172">
        <v>42736</v>
      </c>
      <c r="J282" t="s">
        <v>46408</v>
      </c>
      <c r="L282" t="s">
        <v>46346</v>
      </c>
      <c r="U282" s="171"/>
      <c r="V282" s="171"/>
      <c r="W282" s="171"/>
      <c r="X282" t="str">
        <f t="shared" si="4"/>
        <v>InterContinental Hotels Group (Asia Pacific) Pte. Ltd.IHG Bangkok Ltd</v>
      </c>
    </row>
    <row r="283" spans="1:30" ht="29">
      <c r="A283" t="s">
        <v>46031</v>
      </c>
      <c r="B283" s="166" t="s">
        <v>46364</v>
      </c>
      <c r="C283" t="s">
        <v>45955</v>
      </c>
      <c r="D283" s="166" t="s">
        <v>46342</v>
      </c>
      <c r="E283">
        <v>556</v>
      </c>
      <c r="G283" s="172">
        <v>42736</v>
      </c>
      <c r="J283" t="s">
        <v>46408</v>
      </c>
      <c r="L283" t="s">
        <v>46346</v>
      </c>
      <c r="U283" s="171"/>
      <c r="V283" s="171"/>
      <c r="W283" s="171"/>
      <c r="X283" t="str">
        <f t="shared" si="4"/>
        <v>InterContinental Hotels Group (Asia Pacific) Pte. Ltd.Inter-Continental Hotels Corporation</v>
      </c>
    </row>
    <row r="284" spans="1:30" ht="58">
      <c r="A284" t="s">
        <v>46031</v>
      </c>
      <c r="B284" s="166" t="s">
        <v>46364</v>
      </c>
      <c r="C284" t="s">
        <v>46318</v>
      </c>
      <c r="D284" s="166" t="s">
        <v>46353</v>
      </c>
      <c r="E284">
        <v>557</v>
      </c>
      <c r="G284" s="172">
        <v>42736</v>
      </c>
      <c r="J284" t="s">
        <v>46408</v>
      </c>
      <c r="L284" t="s">
        <v>46346</v>
      </c>
      <c r="U284" s="171"/>
      <c r="V284" s="171"/>
      <c r="W284" s="171"/>
      <c r="X284" t="str">
        <f t="shared" si="4"/>
        <v>InterContinental Hotels Group (Asia Pacific) Pte. Ltd.Six Continents Hotels, Inc.</v>
      </c>
    </row>
    <row r="285" spans="1:30">
      <c r="A285" t="s">
        <v>46031</v>
      </c>
      <c r="B285" s="166" t="s">
        <v>46364</v>
      </c>
      <c r="C285" t="s">
        <v>46018</v>
      </c>
      <c r="D285" s="166" t="s">
        <v>34149</v>
      </c>
      <c r="E285">
        <v>558</v>
      </c>
      <c r="G285" s="172">
        <v>42736</v>
      </c>
      <c r="J285" t="s">
        <v>46394</v>
      </c>
      <c r="L285" t="s">
        <v>46346</v>
      </c>
      <c r="U285" s="171"/>
      <c r="V285" s="171"/>
      <c r="W285" s="171"/>
      <c r="X285" t="str">
        <f t="shared" si="4"/>
        <v>InterContinental Hotels Group (Asia Pacific) Pte. Ltd.IHG ANA Hotels Group Japan LLC</v>
      </c>
      <c r="Y285" t="s">
        <v>46346</v>
      </c>
    </row>
    <row r="286" spans="1:30">
      <c r="A286" t="s">
        <v>46018</v>
      </c>
      <c r="B286" s="166" t="s">
        <v>34149</v>
      </c>
      <c r="C286" t="s">
        <v>46021</v>
      </c>
      <c r="D286" s="166" t="s">
        <v>35595</v>
      </c>
      <c r="E286">
        <v>559</v>
      </c>
      <c r="G286" s="172">
        <v>39052</v>
      </c>
      <c r="J286" t="s">
        <v>46406</v>
      </c>
      <c r="L286" t="s">
        <v>46346</v>
      </c>
      <c r="U286" s="171"/>
      <c r="V286" s="171"/>
      <c r="W286" s="171"/>
      <c r="X286" t="str">
        <f t="shared" si="4"/>
        <v>IHG ANA Hotels Group Japan LLCIHG Japan (Management) LLC</v>
      </c>
      <c r="Y286" t="s">
        <v>46346</v>
      </c>
    </row>
    <row r="287" spans="1:30">
      <c r="A287" t="s">
        <v>46007</v>
      </c>
      <c r="B287" s="166" t="s">
        <v>46397</v>
      </c>
      <c r="C287" t="s">
        <v>46018</v>
      </c>
      <c r="D287" s="166" t="s">
        <v>34149</v>
      </c>
      <c r="E287">
        <v>560</v>
      </c>
      <c r="G287" s="172">
        <v>42370</v>
      </c>
      <c r="J287" t="s">
        <v>46406</v>
      </c>
      <c r="L287" t="s">
        <v>46346</v>
      </c>
      <c r="U287" s="171"/>
      <c r="V287" s="171"/>
      <c r="W287" s="171"/>
      <c r="X287" t="str">
        <f t="shared" si="4"/>
        <v>IHG IT Services (India) Private LimitedIHG ANA Hotels Group Japan LLC</v>
      </c>
      <c r="Y287" t="s">
        <v>46346</v>
      </c>
    </row>
    <row r="288" spans="1:30" ht="58">
      <c r="A288" t="s">
        <v>46037</v>
      </c>
      <c r="B288" s="166" t="s">
        <v>36897</v>
      </c>
      <c r="C288" t="s">
        <v>46318</v>
      </c>
      <c r="D288" s="166" t="s">
        <v>46353</v>
      </c>
      <c r="E288">
        <v>561</v>
      </c>
      <c r="G288" s="172">
        <v>42064</v>
      </c>
      <c r="J288" t="s">
        <v>46385</v>
      </c>
      <c r="L288" t="s">
        <v>46354</v>
      </c>
      <c r="U288" s="171"/>
      <c r="V288" s="171"/>
      <c r="W288" s="171"/>
      <c r="X288" t="str">
        <f t="shared" si="4"/>
        <v>InterContinental Hotels Group (Asia Pacific) Pte. Ltd. - Taiwan branchSix Continents Hotels, Inc.</v>
      </c>
      <c r="Y288" t="s">
        <v>46354</v>
      </c>
    </row>
    <row r="289" spans="1:34">
      <c r="A289" t="s">
        <v>46080</v>
      </c>
      <c r="B289" s="166" t="s">
        <v>762</v>
      </c>
      <c r="C289" t="s">
        <v>46091</v>
      </c>
      <c r="D289" s="166" t="s">
        <v>22509</v>
      </c>
      <c r="E289">
        <v>562</v>
      </c>
      <c r="G289" s="172">
        <v>39448</v>
      </c>
      <c r="J289" t="s">
        <v>46398</v>
      </c>
      <c r="L289" t="s">
        <v>46395</v>
      </c>
      <c r="U289" s="171"/>
      <c r="V289" s="171"/>
      <c r="W289" s="171"/>
      <c r="X289" t="str">
        <f t="shared" si="4"/>
        <v>IC International Hotels Limited Liability CompanyInterContinental Hotels Group Services Company</v>
      </c>
    </row>
    <row r="290" spans="1:34" ht="58">
      <c r="A290" t="s">
        <v>46318</v>
      </c>
      <c r="B290" s="166" t="s">
        <v>46353</v>
      </c>
      <c r="C290" t="s">
        <v>45878</v>
      </c>
      <c r="D290" s="166" t="s">
        <v>491</v>
      </c>
      <c r="E290">
        <v>563</v>
      </c>
      <c r="G290" s="172">
        <v>41675</v>
      </c>
      <c r="I290">
        <v>45231</v>
      </c>
      <c r="J290" t="s">
        <v>46414</v>
      </c>
      <c r="L290" t="s">
        <v>46344</v>
      </c>
      <c r="U290" s="171"/>
      <c r="V290" s="171"/>
      <c r="W290" s="171"/>
      <c r="X290" t="str">
        <f t="shared" si="4"/>
        <v>Six Continents Hotels, Inc.IHG de Argentina SA</v>
      </c>
      <c r="Y290" t="s">
        <v>46344</v>
      </c>
    </row>
    <row r="291" spans="1:34" ht="29">
      <c r="A291" t="s">
        <v>45955</v>
      </c>
      <c r="B291" s="166" t="s">
        <v>46372</v>
      </c>
      <c r="C291" t="s">
        <v>45878</v>
      </c>
      <c r="D291" s="166" t="s">
        <v>491</v>
      </c>
      <c r="E291">
        <v>564</v>
      </c>
      <c r="G291" s="172">
        <v>41675</v>
      </c>
      <c r="I291">
        <v>45231</v>
      </c>
      <c r="J291" t="s">
        <v>46414</v>
      </c>
      <c r="L291" t="s">
        <v>46344</v>
      </c>
      <c r="U291" s="171"/>
      <c r="V291" s="171"/>
      <c r="W291" s="171"/>
      <c r="X291" t="str">
        <f t="shared" si="4"/>
        <v>Inter-Continental Hotels CorporationIHG de Argentina SA</v>
      </c>
      <c r="Y291" t="s">
        <v>46344</v>
      </c>
    </row>
    <row r="292" spans="1:34" ht="58">
      <c r="A292" t="s">
        <v>184</v>
      </c>
      <c r="B292" s="166" t="s">
        <v>46355</v>
      </c>
      <c r="C292" t="s">
        <v>46318</v>
      </c>
      <c r="D292" s="166" t="s">
        <v>46353</v>
      </c>
      <c r="E292">
        <v>565</v>
      </c>
      <c r="G292" s="172">
        <v>42005</v>
      </c>
      <c r="J292" t="s">
        <v>46400</v>
      </c>
      <c r="L292" t="s">
        <v>46374</v>
      </c>
      <c r="U292" s="171"/>
      <c r="V292" s="171"/>
      <c r="W292" s="171"/>
      <c r="X292" t="str">
        <f t="shared" si="4"/>
        <v>Six Continents LimitedSix Continents Hotels, Inc.</v>
      </c>
    </row>
    <row r="293" spans="1:34" ht="58">
      <c r="A293" t="s">
        <v>45937</v>
      </c>
      <c r="B293" s="166" t="s">
        <v>46401</v>
      </c>
      <c r="C293" t="s">
        <v>46318</v>
      </c>
      <c r="D293" s="166" t="s">
        <v>46353</v>
      </c>
      <c r="E293">
        <v>566</v>
      </c>
      <c r="G293" s="172">
        <v>42005</v>
      </c>
      <c r="J293" t="s">
        <v>46385</v>
      </c>
      <c r="L293" t="s">
        <v>46354</v>
      </c>
      <c r="M293" t="s">
        <v>46346</v>
      </c>
      <c r="U293" s="171"/>
      <c r="V293" s="171"/>
      <c r="W293" s="171"/>
      <c r="X293" t="str">
        <f t="shared" si="4"/>
        <v>InterContinental Hotels Group (Canada) Inc.Six Continents Hotels, Inc.</v>
      </c>
    </row>
    <row r="294" spans="1:34">
      <c r="A294" t="s">
        <v>184</v>
      </c>
      <c r="B294" s="166" t="s">
        <v>46355</v>
      </c>
      <c r="C294" t="s">
        <v>46240</v>
      </c>
      <c r="D294" s="166" t="s">
        <v>46415</v>
      </c>
      <c r="E294">
        <v>567</v>
      </c>
      <c r="G294" s="172">
        <v>42005</v>
      </c>
      <c r="J294" t="s">
        <v>46400</v>
      </c>
      <c r="L294" t="s">
        <v>46374</v>
      </c>
      <c r="U294" s="171"/>
      <c r="V294" s="171"/>
      <c r="W294" s="171"/>
      <c r="X294" t="str">
        <f t="shared" si="4"/>
        <v>Six Continents LimitedInterContinental Hotels Group Operating Corp.</v>
      </c>
      <c r="Y294" t="s">
        <v>46374</v>
      </c>
    </row>
    <row r="295" spans="1:34">
      <c r="A295" t="s">
        <v>184</v>
      </c>
      <c r="B295" s="166" t="s">
        <v>46355</v>
      </c>
      <c r="C295" t="s">
        <v>45981</v>
      </c>
      <c r="D295" s="166" t="s">
        <v>1131</v>
      </c>
      <c r="E295">
        <v>568</v>
      </c>
      <c r="G295" s="172">
        <v>40695</v>
      </c>
      <c r="J295" t="s">
        <v>46400</v>
      </c>
      <c r="L295" t="s">
        <v>46374</v>
      </c>
      <c r="U295" s="171"/>
      <c r="V295" s="171"/>
      <c r="W295" s="171"/>
      <c r="X295" t="str">
        <f t="shared" si="4"/>
        <v>Six Continents LimitedInterContinental Hotel Berlin GmbH</v>
      </c>
      <c r="Y295" t="s">
        <v>46357</v>
      </c>
      <c r="Z295" t="s">
        <v>46358</v>
      </c>
      <c r="AA295" t="s">
        <v>46359</v>
      </c>
      <c r="AB295" t="s">
        <v>46360</v>
      </c>
      <c r="AC295" t="s">
        <v>46361</v>
      </c>
      <c r="AD295" t="s">
        <v>46362</v>
      </c>
      <c r="AE295" t="s">
        <v>11719</v>
      </c>
      <c r="AF295" t="s">
        <v>45810</v>
      </c>
      <c r="AG295" t="s">
        <v>46363</v>
      </c>
      <c r="AH295" t="s">
        <v>46374</v>
      </c>
    </row>
    <row r="296" spans="1:34">
      <c r="A296" t="s">
        <v>184</v>
      </c>
      <c r="B296" s="166" t="s">
        <v>46355</v>
      </c>
      <c r="C296" t="s">
        <v>45982</v>
      </c>
      <c r="D296" s="166" t="s">
        <v>1142</v>
      </c>
      <c r="E296">
        <v>569</v>
      </c>
      <c r="G296" s="172">
        <v>40695</v>
      </c>
      <c r="J296" t="s">
        <v>46400</v>
      </c>
      <c r="L296" t="s">
        <v>46374</v>
      </c>
      <c r="U296" s="171"/>
      <c r="V296" s="171"/>
      <c r="W296" s="171"/>
      <c r="X296" t="str">
        <f t="shared" si="4"/>
        <v>Six Continents LimitedInterContinental Hotel Düsseldorf GmbH</v>
      </c>
      <c r="Y296" t="s">
        <v>46357</v>
      </c>
      <c r="Z296" t="s">
        <v>46358</v>
      </c>
      <c r="AA296" t="s">
        <v>46359</v>
      </c>
      <c r="AB296" t="s">
        <v>46360</v>
      </c>
      <c r="AC296" t="s">
        <v>46361</v>
      </c>
      <c r="AD296" t="s">
        <v>46362</v>
      </c>
      <c r="AE296" t="s">
        <v>11719</v>
      </c>
      <c r="AF296" t="s">
        <v>45810</v>
      </c>
      <c r="AG296" t="s">
        <v>46363</v>
      </c>
      <c r="AH296" t="s">
        <v>46374</v>
      </c>
    </row>
    <row r="297" spans="1:34" ht="58">
      <c r="A297" t="s">
        <v>45878</v>
      </c>
      <c r="B297" s="166" t="s">
        <v>491</v>
      </c>
      <c r="C297" t="s">
        <v>46318</v>
      </c>
      <c r="D297" s="166" t="s">
        <v>46353</v>
      </c>
      <c r="E297">
        <v>570</v>
      </c>
      <c r="G297" s="172">
        <v>42005</v>
      </c>
      <c r="I297">
        <v>43981</v>
      </c>
      <c r="J297" t="s">
        <v>46385</v>
      </c>
      <c r="L297" t="s">
        <v>46354</v>
      </c>
      <c r="U297" s="171"/>
      <c r="V297" s="171"/>
      <c r="W297" s="171"/>
      <c r="X297" t="str">
        <f t="shared" si="4"/>
        <v>IHG de Argentina SASix Continents Hotels, Inc.</v>
      </c>
      <c r="Y297" t="s">
        <v>46354</v>
      </c>
    </row>
    <row r="298" spans="1:34" ht="29">
      <c r="A298" t="s">
        <v>45878</v>
      </c>
      <c r="B298" s="166" t="s">
        <v>491</v>
      </c>
      <c r="C298" t="s">
        <v>45955</v>
      </c>
      <c r="D298" s="166" t="s">
        <v>46342</v>
      </c>
      <c r="E298">
        <v>571</v>
      </c>
      <c r="G298" s="172">
        <v>42005</v>
      </c>
      <c r="I298">
        <v>43981</v>
      </c>
      <c r="J298" t="s">
        <v>46398</v>
      </c>
      <c r="L298" t="s">
        <v>46395</v>
      </c>
      <c r="U298" s="171"/>
      <c r="V298" s="171"/>
      <c r="W298" s="171"/>
      <c r="X298" t="str">
        <f t="shared" si="4"/>
        <v>IHG de Argentina SAInter-Continental Hotels Corporation</v>
      </c>
      <c r="Y298" t="s">
        <v>46395</v>
      </c>
    </row>
    <row r="299" spans="1:34" ht="29">
      <c r="A299" t="s">
        <v>45955</v>
      </c>
      <c r="B299" s="166" t="s">
        <v>46372</v>
      </c>
      <c r="C299" t="s">
        <v>46241</v>
      </c>
      <c r="D299" s="166" t="s">
        <v>46404</v>
      </c>
      <c r="E299">
        <v>572</v>
      </c>
      <c r="G299" s="172">
        <v>42736</v>
      </c>
      <c r="J299" t="s">
        <v>46347</v>
      </c>
      <c r="L299" t="s">
        <v>46344</v>
      </c>
      <c r="U299" s="171"/>
      <c r="V299" s="171"/>
      <c r="W299" s="171"/>
      <c r="X299" t="str">
        <f t="shared" si="4"/>
        <v>Inter-Continental Hotels CorporationInterContinental Hotels Group Resources Inc</v>
      </c>
      <c r="Y299" t="s">
        <v>46344</v>
      </c>
    </row>
    <row r="300" spans="1:34" ht="29">
      <c r="A300" t="s">
        <v>45955</v>
      </c>
      <c r="B300" s="166" t="s">
        <v>46372</v>
      </c>
      <c r="C300" t="s">
        <v>46076</v>
      </c>
      <c r="D300" s="166" t="s">
        <v>46405</v>
      </c>
      <c r="E300">
        <v>573</v>
      </c>
      <c r="G300" s="172">
        <v>42736</v>
      </c>
      <c r="J300" t="s">
        <v>46347</v>
      </c>
      <c r="L300" t="s">
        <v>46344</v>
      </c>
      <c r="U300" s="171"/>
      <c r="V300" s="171"/>
      <c r="W300" s="171"/>
      <c r="X300" t="str">
        <f t="shared" si="4"/>
        <v>Inter-Continental Hotels CorporationInterContinental Hotels (Puerto Rico) Inc</v>
      </c>
      <c r="Y300" t="s">
        <v>46344</v>
      </c>
    </row>
    <row r="301" spans="1:34" ht="29">
      <c r="A301" t="s">
        <v>45955</v>
      </c>
      <c r="B301" s="166" t="s">
        <v>46372</v>
      </c>
      <c r="C301" t="s">
        <v>46309</v>
      </c>
      <c r="D301" s="166" t="s">
        <v>16637</v>
      </c>
      <c r="E301">
        <v>574</v>
      </c>
      <c r="G301" s="172">
        <v>42736</v>
      </c>
      <c r="J301" t="s">
        <v>46347</v>
      </c>
      <c r="L301" t="s">
        <v>46344</v>
      </c>
      <c r="U301" s="171"/>
      <c r="V301" s="171"/>
      <c r="W301" s="171"/>
      <c r="X301" t="str">
        <f t="shared" si="4"/>
        <v>Inter-Continental Hotels CorporationPML Services LLC</v>
      </c>
      <c r="Y301" t="s">
        <v>46344</v>
      </c>
    </row>
    <row r="302" spans="1:34" ht="29">
      <c r="A302" t="s">
        <v>45955</v>
      </c>
      <c r="B302" s="166" t="s">
        <v>46372</v>
      </c>
      <c r="C302" t="s">
        <v>46232</v>
      </c>
      <c r="D302" s="166" t="s">
        <v>412</v>
      </c>
      <c r="E302">
        <v>575</v>
      </c>
      <c r="G302" s="172">
        <v>42736</v>
      </c>
      <c r="J302" t="s">
        <v>46347</v>
      </c>
      <c r="L302" t="s">
        <v>46344</v>
      </c>
      <c r="U302" s="171"/>
      <c r="V302" s="171"/>
      <c r="W302" s="171"/>
      <c r="X302" t="str">
        <f t="shared" si="4"/>
        <v>Inter-Continental Hotels CorporationIHG Management (Maryland) LLC</v>
      </c>
      <c r="Y302" t="s">
        <v>46344</v>
      </c>
    </row>
    <row r="303" spans="1:34">
      <c r="A303" t="s">
        <v>184</v>
      </c>
      <c r="B303" s="166" t="s">
        <v>46355</v>
      </c>
      <c r="C303" t="s">
        <v>46315</v>
      </c>
      <c r="D303" s="166" t="s">
        <v>524</v>
      </c>
      <c r="E303">
        <v>576</v>
      </c>
      <c r="G303" s="172">
        <v>42005</v>
      </c>
      <c r="J303" t="s">
        <v>46400</v>
      </c>
      <c r="L303" t="s">
        <v>46400</v>
      </c>
      <c r="U303" s="171"/>
      <c r="V303" s="171"/>
      <c r="W303" s="171"/>
      <c r="X303" t="str">
        <f t="shared" si="4"/>
        <v>Six Continents LimitedSCH Insurance Company</v>
      </c>
      <c r="Y303" t="s">
        <v>46374</v>
      </c>
    </row>
    <row r="304" spans="1:34" ht="58">
      <c r="A304" t="s">
        <v>46318</v>
      </c>
      <c r="B304" s="166" t="s">
        <v>46353</v>
      </c>
      <c r="C304" t="s">
        <v>46315</v>
      </c>
      <c r="D304" s="166" t="s">
        <v>524</v>
      </c>
      <c r="E304">
        <v>577</v>
      </c>
      <c r="G304" s="172">
        <v>42005</v>
      </c>
      <c r="J304" t="s">
        <v>46400</v>
      </c>
      <c r="L304" t="s">
        <v>46400</v>
      </c>
      <c r="U304" s="171"/>
      <c r="V304" s="171"/>
      <c r="W304" s="171"/>
      <c r="X304" t="str">
        <f t="shared" si="4"/>
        <v>Six Continents Hotels, Inc.SCH Insurance Company</v>
      </c>
      <c r="Y304" t="s">
        <v>46374</v>
      </c>
    </row>
    <row r="305" spans="1:38">
      <c r="A305" t="s">
        <v>184</v>
      </c>
      <c r="B305" s="166" t="s">
        <v>46355</v>
      </c>
      <c r="C305" t="s">
        <v>45984</v>
      </c>
      <c r="D305" s="166" t="s">
        <v>25206</v>
      </c>
      <c r="E305">
        <v>578</v>
      </c>
      <c r="G305" s="172">
        <v>42005</v>
      </c>
      <c r="J305" t="s">
        <v>46400</v>
      </c>
      <c r="L305" t="s">
        <v>46400</v>
      </c>
      <c r="U305" s="171"/>
      <c r="V305" s="171"/>
      <c r="W305" s="171"/>
      <c r="X305" t="str">
        <f t="shared" si="4"/>
        <v>Six Continents LimitedWhite Shield Insurance Company Ltd.</v>
      </c>
    </row>
    <row r="306" spans="1:38">
      <c r="A306" t="s">
        <v>184</v>
      </c>
      <c r="B306" s="166" t="s">
        <v>46355</v>
      </c>
      <c r="C306" t="s">
        <v>46301</v>
      </c>
      <c r="D306" s="166" t="s">
        <v>46373</v>
      </c>
      <c r="E306">
        <v>579</v>
      </c>
      <c r="G306" s="172">
        <v>42370</v>
      </c>
      <c r="J306" t="s">
        <v>46400</v>
      </c>
      <c r="L306" t="s">
        <v>46400</v>
      </c>
      <c r="U306" s="171"/>
      <c r="V306" s="171"/>
      <c r="W306" s="171"/>
      <c r="X306" t="str">
        <f t="shared" si="4"/>
        <v>Six Continents LimitedKimpton Hotel &amp; Restaurant Group LLC</v>
      </c>
      <c r="Y306" t="s">
        <v>46374</v>
      </c>
    </row>
    <row r="307" spans="1:38">
      <c r="A307" t="s">
        <v>184</v>
      </c>
      <c r="B307" s="166" t="s">
        <v>46355</v>
      </c>
      <c r="C307" t="s">
        <v>45891</v>
      </c>
      <c r="D307" s="166" t="s">
        <v>46382</v>
      </c>
      <c r="E307">
        <v>580</v>
      </c>
      <c r="G307" s="172">
        <v>42005</v>
      </c>
      <c r="J307" t="s">
        <v>46400</v>
      </c>
      <c r="L307" t="s">
        <v>46400</v>
      </c>
      <c r="U307" s="171"/>
      <c r="V307" s="171"/>
      <c r="W307" s="171"/>
      <c r="X307" t="str">
        <f t="shared" si="4"/>
        <v>Six Continents LimitedIHG Hotels Management (Australia) Pty Limited</v>
      </c>
      <c r="Y307" t="s">
        <v>46357</v>
      </c>
      <c r="Z307" t="s">
        <v>46358</v>
      </c>
      <c r="AA307" t="s">
        <v>46359</v>
      </c>
      <c r="AB307" t="s">
        <v>46360</v>
      </c>
      <c r="AC307" t="s">
        <v>46361</v>
      </c>
      <c r="AD307" t="s">
        <v>46362</v>
      </c>
      <c r="AE307" t="s">
        <v>11719</v>
      </c>
      <c r="AF307" t="s">
        <v>45810</v>
      </c>
      <c r="AG307" t="s">
        <v>46363</v>
      </c>
      <c r="AH307" t="s">
        <v>46344</v>
      </c>
      <c r="AI307" t="s">
        <v>46348</v>
      </c>
      <c r="AJ307" t="s">
        <v>45805</v>
      </c>
      <c r="AK307" t="s">
        <v>46349</v>
      </c>
      <c r="AL307" t="s">
        <v>46400</v>
      </c>
    </row>
    <row r="308" spans="1:38">
      <c r="A308" t="s">
        <v>184</v>
      </c>
      <c r="B308" s="166" t="s">
        <v>46355</v>
      </c>
      <c r="C308" t="s">
        <v>46241</v>
      </c>
      <c r="D308" s="166" t="s">
        <v>46404</v>
      </c>
      <c r="E308">
        <v>581</v>
      </c>
      <c r="G308" s="172">
        <v>39867</v>
      </c>
      <c r="J308" t="s">
        <v>46400</v>
      </c>
      <c r="L308" t="s">
        <v>46400</v>
      </c>
      <c r="U308" s="171"/>
      <c r="V308" s="171"/>
      <c r="W308" s="171"/>
      <c r="X308" t="str">
        <f t="shared" si="4"/>
        <v>Six Continents LimitedInterContinental Hotels Group Resources Inc</v>
      </c>
      <c r="Y308" t="s">
        <v>46374</v>
      </c>
    </row>
    <row r="309" spans="1:38">
      <c r="A309" t="s">
        <v>45974</v>
      </c>
      <c r="B309" s="166" t="s">
        <v>986</v>
      </c>
      <c r="C309" t="s">
        <v>46091</v>
      </c>
      <c r="D309" s="166" t="s">
        <v>22509</v>
      </c>
      <c r="E309">
        <v>582</v>
      </c>
      <c r="G309" s="172">
        <v>41943</v>
      </c>
      <c r="J309" t="s">
        <v>46392</v>
      </c>
      <c r="K309" t="s">
        <v>46416</v>
      </c>
      <c r="L309" t="s">
        <v>46346</v>
      </c>
      <c r="U309" s="171"/>
      <c r="V309" s="171"/>
      <c r="W309" s="171"/>
      <c r="X309" t="str">
        <f t="shared" si="4"/>
        <v>Holiday Inns (Courtalin) Holdings SASInterContinental Hotels Group Services Company</v>
      </c>
      <c r="Y309" t="s">
        <v>46346</v>
      </c>
      <c r="Z309" t="s">
        <v>11719</v>
      </c>
    </row>
    <row r="310" spans="1:38">
      <c r="A310" t="s">
        <v>45974</v>
      </c>
      <c r="B310" s="166" t="s">
        <v>986</v>
      </c>
      <c r="C310" t="s">
        <v>45973</v>
      </c>
      <c r="D310" s="166" t="s">
        <v>945</v>
      </c>
      <c r="E310">
        <v>583</v>
      </c>
      <c r="G310" s="172">
        <v>41943</v>
      </c>
      <c r="J310" t="s">
        <v>46400</v>
      </c>
      <c r="L310" t="s">
        <v>46374</v>
      </c>
      <c r="U310" s="171"/>
      <c r="V310" s="171"/>
      <c r="W310" s="171"/>
      <c r="X310" t="str">
        <f t="shared" si="4"/>
        <v>Holiday Inns (Courtalin) Holdings SASHH France Holdings SAS</v>
      </c>
      <c r="Y310" t="s">
        <v>46374</v>
      </c>
      <c r="Z310" t="s">
        <v>11719</v>
      </c>
    </row>
    <row r="311" spans="1:38">
      <c r="A311" t="s">
        <v>46144</v>
      </c>
      <c r="B311" s="166" t="s">
        <v>46417</v>
      </c>
      <c r="C311" t="s">
        <v>46241</v>
      </c>
      <c r="D311" s="166" t="s">
        <v>46404</v>
      </c>
      <c r="E311">
        <v>584</v>
      </c>
      <c r="G311" s="172">
        <v>39867</v>
      </c>
      <c r="J311" t="s">
        <v>46400</v>
      </c>
      <c r="L311" t="s">
        <v>46400</v>
      </c>
      <c r="U311" s="171"/>
      <c r="V311" s="171"/>
      <c r="W311" s="171"/>
      <c r="X311" t="str">
        <f t="shared" si="4"/>
        <v>InterContinental Hotels LimitedInterContinental Hotels Group Resources Inc</v>
      </c>
      <c r="Y311" t="s">
        <v>46374</v>
      </c>
    </row>
    <row r="312" spans="1:38">
      <c r="A312" t="s">
        <v>184</v>
      </c>
      <c r="B312" s="166" t="s">
        <v>46355</v>
      </c>
      <c r="C312" t="s">
        <v>46185</v>
      </c>
      <c r="D312" s="166" t="s">
        <v>38793</v>
      </c>
      <c r="E312">
        <v>585</v>
      </c>
      <c r="G312" s="172">
        <v>43282</v>
      </c>
      <c r="J312" t="s">
        <v>46347</v>
      </c>
      <c r="L312" t="s">
        <v>46344</v>
      </c>
      <c r="M312" t="s">
        <v>46348</v>
      </c>
      <c r="N312" t="s">
        <v>45805</v>
      </c>
      <c r="O312" t="s">
        <v>46349</v>
      </c>
      <c r="U312" s="171"/>
      <c r="V312" s="171"/>
      <c r="W312" s="171"/>
      <c r="X312" t="str">
        <f t="shared" si="4"/>
        <v>Six Continents LimitedRegent Asia Pacific Hotel Management Ltd</v>
      </c>
      <c r="Y312" t="s">
        <v>46344</v>
      </c>
      <c r="Z312" t="s">
        <v>46348</v>
      </c>
      <c r="AA312" t="s">
        <v>45805</v>
      </c>
      <c r="AB312" t="s">
        <v>46349</v>
      </c>
    </row>
    <row r="313" spans="1:38">
      <c r="A313" t="s">
        <v>184</v>
      </c>
      <c r="B313" s="166" t="s">
        <v>46355</v>
      </c>
      <c r="C313" t="s">
        <v>46187</v>
      </c>
      <c r="D313" s="166" t="s">
        <v>46418</v>
      </c>
      <c r="E313">
        <v>586</v>
      </c>
      <c r="G313" s="172">
        <v>43282</v>
      </c>
      <c r="J313" t="s">
        <v>46356</v>
      </c>
      <c r="L313" t="s">
        <v>46344</v>
      </c>
      <c r="U313" s="171"/>
      <c r="V313" s="171"/>
      <c r="W313" s="171"/>
      <c r="X313" t="str">
        <f t="shared" si="4"/>
        <v>Six Continents LimitedRegent Asia Pacific Management Ltd</v>
      </c>
      <c r="Y313" t="s">
        <v>46344</v>
      </c>
    </row>
    <row r="314" spans="1:38">
      <c r="A314" t="s">
        <v>184</v>
      </c>
      <c r="B314" s="166" t="s">
        <v>46355</v>
      </c>
      <c r="C314" t="s">
        <v>46186</v>
      </c>
      <c r="D314" s="166" t="s">
        <v>46419</v>
      </c>
      <c r="E314">
        <v>587</v>
      </c>
      <c r="G314" s="172">
        <v>43282</v>
      </c>
      <c r="J314" t="s">
        <v>46347</v>
      </c>
      <c r="L314" t="s">
        <v>46344</v>
      </c>
      <c r="M314" t="s">
        <v>46348</v>
      </c>
      <c r="N314" t="s">
        <v>45805</v>
      </c>
      <c r="O314" t="s">
        <v>46349</v>
      </c>
      <c r="U314" s="171"/>
      <c r="V314" s="171"/>
      <c r="W314" s="171"/>
      <c r="X314" t="str">
        <f t="shared" si="4"/>
        <v>Six Continents LimitedRegent International Hotels Limited</v>
      </c>
      <c r="Y314" t="s">
        <v>46344</v>
      </c>
      <c r="Z314" t="s">
        <v>46348</v>
      </c>
      <c r="AA314" t="s">
        <v>45805</v>
      </c>
      <c r="AB314" t="s">
        <v>46349</v>
      </c>
    </row>
    <row r="315" spans="1:38">
      <c r="A315" t="s">
        <v>184</v>
      </c>
      <c r="B315" s="166" t="s">
        <v>46355</v>
      </c>
      <c r="C315" t="s">
        <v>1169</v>
      </c>
      <c r="D315" s="166" t="s">
        <v>1168</v>
      </c>
      <c r="E315">
        <v>588</v>
      </c>
      <c r="G315" s="172">
        <v>43282</v>
      </c>
      <c r="J315" t="s">
        <v>46347</v>
      </c>
      <c r="L315" t="s">
        <v>46344</v>
      </c>
      <c r="M315" t="s">
        <v>46348</v>
      </c>
      <c r="N315" t="s">
        <v>45805</v>
      </c>
      <c r="O315" t="s">
        <v>46349</v>
      </c>
      <c r="U315" s="171"/>
      <c r="V315" s="171"/>
      <c r="W315" s="171"/>
      <c r="X315" t="str">
        <f t="shared" si="4"/>
        <v>Six Continents LimitedRegent Berlin GmbH</v>
      </c>
      <c r="Y315" t="s">
        <v>46344</v>
      </c>
      <c r="Z315" t="s">
        <v>46348</v>
      </c>
      <c r="AA315" t="s">
        <v>45805</v>
      </c>
      <c r="AB315" t="s">
        <v>46349</v>
      </c>
      <c r="AC315" t="s">
        <v>46374</v>
      </c>
    </row>
    <row r="316" spans="1:38">
      <c r="A316" t="s">
        <v>45946</v>
      </c>
      <c r="B316" s="166" t="s">
        <v>34125</v>
      </c>
      <c r="C316" t="s">
        <v>46186</v>
      </c>
      <c r="D316" s="166" t="s">
        <v>46419</v>
      </c>
      <c r="E316">
        <v>589</v>
      </c>
      <c r="G316" s="172">
        <v>43282</v>
      </c>
      <c r="J316" t="s">
        <v>46408</v>
      </c>
      <c r="L316" t="s">
        <v>46346</v>
      </c>
      <c r="U316" s="171"/>
      <c r="V316" s="171"/>
      <c r="W316" s="171"/>
      <c r="X316" t="str">
        <f t="shared" si="4"/>
        <v>InterContinental Hotels Group (Shanghai) LtdRegent International Hotels Limited</v>
      </c>
      <c r="Y316" t="s">
        <v>46346</v>
      </c>
    </row>
    <row r="317" spans="1:38">
      <c r="A317" t="s">
        <v>45946</v>
      </c>
      <c r="B317" s="166" t="s">
        <v>34125</v>
      </c>
      <c r="C317" t="s">
        <v>46185</v>
      </c>
      <c r="D317" s="166" t="s">
        <v>38793</v>
      </c>
      <c r="E317">
        <v>590</v>
      </c>
      <c r="G317" s="172">
        <v>43282</v>
      </c>
      <c r="J317" t="s">
        <v>46408</v>
      </c>
      <c r="L317" t="s">
        <v>46346</v>
      </c>
      <c r="U317" s="171"/>
      <c r="V317" s="171"/>
      <c r="W317" s="171"/>
      <c r="X317" t="str">
        <f t="shared" si="4"/>
        <v>InterContinental Hotels Group (Shanghai) LtdRegent Asia Pacific Hotel Management Ltd</v>
      </c>
      <c r="Y317" t="s">
        <v>46346</v>
      </c>
    </row>
    <row r="318" spans="1:38">
      <c r="A318" t="s">
        <v>184</v>
      </c>
      <c r="B318" s="166" t="s">
        <v>46355</v>
      </c>
      <c r="C318" t="s">
        <v>867</v>
      </c>
      <c r="D318" s="166" t="s">
        <v>866</v>
      </c>
      <c r="E318">
        <v>591</v>
      </c>
      <c r="G318" s="172">
        <v>42753</v>
      </c>
      <c r="J318" t="s">
        <v>46402</v>
      </c>
      <c r="L318" t="s">
        <v>46357</v>
      </c>
      <c r="M318" t="s">
        <v>46358</v>
      </c>
      <c r="N318" t="s">
        <v>46359</v>
      </c>
      <c r="O318" t="s">
        <v>46360</v>
      </c>
      <c r="P318" t="s">
        <v>46361</v>
      </c>
      <c r="Q318" t="s">
        <v>46362</v>
      </c>
      <c r="U318" s="171"/>
      <c r="V318" s="171"/>
      <c r="W318" s="171"/>
      <c r="X318" t="str">
        <f t="shared" si="4"/>
        <v>Six Continents LimitedIC Management Bulgaria</v>
      </c>
      <c r="Y318" t="s">
        <v>46357</v>
      </c>
      <c r="Z318" t="s">
        <v>46358</v>
      </c>
      <c r="AA318" t="s">
        <v>46359</v>
      </c>
      <c r="AB318" t="s">
        <v>46360</v>
      </c>
      <c r="AC318" t="s">
        <v>46361</v>
      </c>
      <c r="AD318" t="s">
        <v>46362</v>
      </c>
    </row>
    <row r="319" spans="1:38" ht="58">
      <c r="A319" t="s">
        <v>46318</v>
      </c>
      <c r="B319" s="166" t="s">
        <v>46353</v>
      </c>
      <c r="C319" t="s">
        <v>46098</v>
      </c>
      <c r="D319" s="166" t="s">
        <v>793</v>
      </c>
      <c r="E319">
        <v>592</v>
      </c>
      <c r="G319" s="172">
        <v>42736</v>
      </c>
      <c r="J319" t="s">
        <v>46347</v>
      </c>
      <c r="L319" t="s">
        <v>46344</v>
      </c>
      <c r="M319" t="s">
        <v>46348</v>
      </c>
      <c r="N319" t="s">
        <v>45805</v>
      </c>
      <c r="O319" t="s">
        <v>46349</v>
      </c>
      <c r="P319" t="s">
        <v>46350</v>
      </c>
      <c r="Q319" t="s">
        <v>46351</v>
      </c>
      <c r="U319" s="171"/>
      <c r="V319" s="171"/>
      <c r="W319" s="171"/>
      <c r="X319" t="str">
        <f t="shared" si="4"/>
        <v>Six Continents Hotels, Inc.InterContinental Hotels Group (Espana) SA</v>
      </c>
      <c r="Y319" t="s">
        <v>46344</v>
      </c>
      <c r="Z319" t="s">
        <v>46348</v>
      </c>
      <c r="AA319" t="s">
        <v>45805</v>
      </c>
      <c r="AB319" t="s">
        <v>46349</v>
      </c>
      <c r="AC319" t="s">
        <v>46350</v>
      </c>
      <c r="AD319" t="s">
        <v>46351</v>
      </c>
    </row>
    <row r="320" spans="1:38" ht="29">
      <c r="A320" t="s">
        <v>45955</v>
      </c>
      <c r="B320" s="166" t="s">
        <v>46372</v>
      </c>
      <c r="C320" t="s">
        <v>46098</v>
      </c>
      <c r="D320" s="166" t="s">
        <v>793</v>
      </c>
      <c r="E320">
        <v>593</v>
      </c>
      <c r="G320" s="172">
        <v>42736</v>
      </c>
      <c r="J320" t="s">
        <v>46347</v>
      </c>
      <c r="L320" t="s">
        <v>46344</v>
      </c>
      <c r="M320" t="s">
        <v>46348</v>
      </c>
      <c r="N320" t="s">
        <v>45805</v>
      </c>
      <c r="O320" t="s">
        <v>46349</v>
      </c>
      <c r="P320" t="s">
        <v>46350</v>
      </c>
      <c r="Q320" t="s">
        <v>46351</v>
      </c>
      <c r="U320" s="171"/>
      <c r="V320" s="171"/>
      <c r="W320" s="171"/>
      <c r="X320" t="str">
        <f t="shared" si="4"/>
        <v>Inter-Continental Hotels CorporationInterContinental Hotels Group (Espana) SA</v>
      </c>
      <c r="Y320" t="s">
        <v>46344</v>
      </c>
      <c r="Z320" t="s">
        <v>46348</v>
      </c>
      <c r="AA320" t="s">
        <v>45805</v>
      </c>
      <c r="AB320" t="s">
        <v>46349</v>
      </c>
      <c r="AC320" t="s">
        <v>46350</v>
      </c>
      <c r="AD320" t="s">
        <v>46351</v>
      </c>
    </row>
    <row r="321" spans="1:31">
      <c r="A321" t="s">
        <v>46134</v>
      </c>
      <c r="B321" s="166" t="s">
        <v>46341</v>
      </c>
      <c r="C321" t="s">
        <v>46098</v>
      </c>
      <c r="D321" s="166" t="s">
        <v>793</v>
      </c>
      <c r="E321">
        <v>594</v>
      </c>
      <c r="G321" s="172">
        <v>42736</v>
      </c>
      <c r="J321" t="s">
        <v>46347</v>
      </c>
      <c r="L321" t="s">
        <v>46344</v>
      </c>
      <c r="M321" t="s">
        <v>46348</v>
      </c>
      <c r="N321" t="s">
        <v>45805</v>
      </c>
      <c r="O321" t="s">
        <v>46349</v>
      </c>
      <c r="P321" t="s">
        <v>46350</v>
      </c>
      <c r="Q321" t="s">
        <v>46351</v>
      </c>
      <c r="U321" s="171"/>
      <c r="V321" s="171"/>
      <c r="W321" s="171"/>
      <c r="X321" t="str">
        <f t="shared" si="4"/>
        <v>IHG Hotels LimitedInterContinental Hotels Group (Espana) SA</v>
      </c>
    </row>
    <row r="322" spans="1:31">
      <c r="A322" t="s">
        <v>46134</v>
      </c>
      <c r="B322" s="166" t="s">
        <v>46341</v>
      </c>
      <c r="C322" t="s">
        <v>46097</v>
      </c>
      <c r="D322" s="166" t="s">
        <v>781</v>
      </c>
      <c r="E322">
        <v>595</v>
      </c>
      <c r="G322" s="172">
        <v>42736</v>
      </c>
      <c r="J322" t="s">
        <v>46347</v>
      </c>
      <c r="L322" t="s">
        <v>46344</v>
      </c>
      <c r="M322" t="s">
        <v>46348</v>
      </c>
      <c r="N322" t="s">
        <v>45805</v>
      </c>
      <c r="O322" t="s">
        <v>46349</v>
      </c>
      <c r="P322" t="s">
        <v>46350</v>
      </c>
      <c r="Q322" t="s">
        <v>46351</v>
      </c>
      <c r="U322" s="171"/>
      <c r="V322" s="171"/>
      <c r="W322" s="171"/>
      <c r="X322" t="str">
        <f t="shared" ref="X322:X385" si="5">A322&amp;C322</f>
        <v>IHG Hotels LimitedInterContinental Gestion Hotelera S.L.</v>
      </c>
      <c r="Y322" t="s">
        <v>46344</v>
      </c>
      <c r="Z322" t="s">
        <v>46348</v>
      </c>
      <c r="AA322" t="s">
        <v>45805</v>
      </c>
      <c r="AB322" t="s">
        <v>46349</v>
      </c>
      <c r="AC322" t="s">
        <v>46350</v>
      </c>
      <c r="AD322" t="s">
        <v>46351</v>
      </c>
      <c r="AE322" t="s">
        <v>46346</v>
      </c>
    </row>
    <row r="323" spans="1:31" ht="58">
      <c r="A323" t="s">
        <v>46318</v>
      </c>
      <c r="B323" s="166" t="s">
        <v>46353</v>
      </c>
      <c r="C323" t="s">
        <v>46097</v>
      </c>
      <c r="D323" s="166" t="s">
        <v>781</v>
      </c>
      <c r="E323">
        <v>596</v>
      </c>
      <c r="G323" s="172">
        <v>42736</v>
      </c>
      <c r="J323" t="s">
        <v>46347</v>
      </c>
      <c r="L323" t="s">
        <v>46344</v>
      </c>
      <c r="M323" t="s">
        <v>46348</v>
      </c>
      <c r="N323" t="s">
        <v>45805</v>
      </c>
      <c r="O323" t="s">
        <v>46349</v>
      </c>
      <c r="P323" t="s">
        <v>46350</v>
      </c>
      <c r="Q323" t="s">
        <v>46351</v>
      </c>
      <c r="U323" s="171"/>
      <c r="V323" s="171"/>
      <c r="W323" s="171"/>
      <c r="X323" t="str">
        <f t="shared" si="5"/>
        <v>Six Continents Hotels, Inc.InterContinental Gestion Hotelera S.L.</v>
      </c>
      <c r="Y323" t="s">
        <v>46344</v>
      </c>
      <c r="Z323" t="s">
        <v>46348</v>
      </c>
      <c r="AA323" t="s">
        <v>45805</v>
      </c>
      <c r="AB323" t="s">
        <v>46349</v>
      </c>
      <c r="AC323" t="s">
        <v>46350</v>
      </c>
      <c r="AD323" t="s">
        <v>46351</v>
      </c>
    </row>
    <row r="324" spans="1:31" ht="29">
      <c r="A324" t="s">
        <v>45955</v>
      </c>
      <c r="B324" s="166" t="s">
        <v>46372</v>
      </c>
      <c r="C324" t="s">
        <v>46097</v>
      </c>
      <c r="D324" s="166" t="s">
        <v>781</v>
      </c>
      <c r="E324">
        <v>597</v>
      </c>
      <c r="G324" s="172">
        <v>42736</v>
      </c>
      <c r="J324" t="s">
        <v>46347</v>
      </c>
      <c r="L324" t="s">
        <v>46344</v>
      </c>
      <c r="M324" t="s">
        <v>46348</v>
      </c>
      <c r="N324" t="s">
        <v>45805</v>
      </c>
      <c r="O324" t="s">
        <v>46349</v>
      </c>
      <c r="P324" t="s">
        <v>46350</v>
      </c>
      <c r="Q324" t="s">
        <v>46351</v>
      </c>
      <c r="U324" s="171"/>
      <c r="V324" s="171"/>
      <c r="W324" s="171"/>
      <c r="X324" t="str">
        <f t="shared" si="5"/>
        <v>Inter-Continental Hotels CorporationInterContinental Gestion Hotelera S.L.</v>
      </c>
      <c r="Y324" t="s">
        <v>46344</v>
      </c>
      <c r="Z324" t="s">
        <v>46348</v>
      </c>
      <c r="AA324" t="s">
        <v>45805</v>
      </c>
      <c r="AB324" t="s">
        <v>46349</v>
      </c>
      <c r="AC324" t="s">
        <v>46350</v>
      </c>
      <c r="AD324" t="s">
        <v>46351</v>
      </c>
    </row>
    <row r="325" spans="1:31">
      <c r="A325" t="s">
        <v>46134</v>
      </c>
      <c r="B325" s="166" t="s">
        <v>46341</v>
      </c>
      <c r="C325" t="s">
        <v>46097</v>
      </c>
      <c r="D325" s="166" t="s">
        <v>781</v>
      </c>
      <c r="E325">
        <v>598</v>
      </c>
      <c r="G325" s="172">
        <v>42736</v>
      </c>
      <c r="J325" t="s">
        <v>46347</v>
      </c>
      <c r="L325" t="s">
        <v>46344</v>
      </c>
      <c r="M325" t="s">
        <v>46348</v>
      </c>
      <c r="N325" t="s">
        <v>45805</v>
      </c>
      <c r="O325" t="s">
        <v>46349</v>
      </c>
      <c r="P325" t="s">
        <v>46350</v>
      </c>
      <c r="Q325" t="s">
        <v>46351</v>
      </c>
      <c r="U325" s="171"/>
      <c r="V325" s="171"/>
      <c r="W325" s="171"/>
      <c r="X325" t="str">
        <f t="shared" si="5"/>
        <v>IHG Hotels LimitedInterContinental Gestion Hotelera S.L.</v>
      </c>
    </row>
    <row r="326" spans="1:31">
      <c r="A326" t="s">
        <v>46134</v>
      </c>
      <c r="B326" s="166" t="s">
        <v>46341</v>
      </c>
      <c r="C326" t="s">
        <v>45909</v>
      </c>
      <c r="D326" s="166" t="s">
        <v>22384</v>
      </c>
      <c r="E326">
        <v>599</v>
      </c>
      <c r="G326" s="172">
        <v>42736</v>
      </c>
      <c r="J326" t="s">
        <v>46347</v>
      </c>
      <c r="L326" t="s">
        <v>46344</v>
      </c>
      <c r="M326" t="s">
        <v>46348</v>
      </c>
      <c r="N326" t="s">
        <v>45805</v>
      </c>
      <c r="O326" t="s">
        <v>46349</v>
      </c>
      <c r="P326" t="s">
        <v>46350</v>
      </c>
      <c r="Q326" t="s">
        <v>46351</v>
      </c>
      <c r="U326" s="171"/>
      <c r="V326" s="171"/>
      <c r="W326" s="171"/>
      <c r="X326" t="str">
        <f t="shared" si="5"/>
        <v>IHG Hotels LimitedHoliday Inns of Belgium NV</v>
      </c>
      <c r="Y326" t="s">
        <v>46344</v>
      </c>
      <c r="Z326" t="s">
        <v>46348</v>
      </c>
      <c r="AA326" t="s">
        <v>45805</v>
      </c>
      <c r="AB326" t="s">
        <v>46349</v>
      </c>
      <c r="AC326" t="s">
        <v>46350</v>
      </c>
      <c r="AD326" t="s">
        <v>46351</v>
      </c>
      <c r="AE326" t="s">
        <v>46346</v>
      </c>
    </row>
    <row r="327" spans="1:31" ht="58">
      <c r="A327" t="s">
        <v>46318</v>
      </c>
      <c r="B327" s="166" t="s">
        <v>46353</v>
      </c>
      <c r="C327" t="s">
        <v>45909</v>
      </c>
      <c r="D327" s="166" t="s">
        <v>22384</v>
      </c>
      <c r="E327">
        <v>600</v>
      </c>
      <c r="G327" s="172">
        <v>42736</v>
      </c>
      <c r="J327" t="s">
        <v>46347</v>
      </c>
      <c r="L327" t="s">
        <v>46344</v>
      </c>
      <c r="M327" t="s">
        <v>46348</v>
      </c>
      <c r="N327" t="s">
        <v>45805</v>
      </c>
      <c r="O327" t="s">
        <v>46349</v>
      </c>
      <c r="P327" t="s">
        <v>46350</v>
      </c>
      <c r="Q327" t="s">
        <v>46351</v>
      </c>
      <c r="U327" s="171"/>
      <c r="V327" s="171"/>
      <c r="W327" s="171"/>
      <c r="X327" t="str">
        <f t="shared" si="5"/>
        <v>Six Continents Hotels, Inc.Holiday Inns of Belgium NV</v>
      </c>
      <c r="Y327" t="s">
        <v>46344</v>
      </c>
      <c r="Z327" t="s">
        <v>46348</v>
      </c>
      <c r="AA327" t="s">
        <v>45805</v>
      </c>
      <c r="AB327" t="s">
        <v>46349</v>
      </c>
      <c r="AC327" t="s">
        <v>46350</v>
      </c>
      <c r="AD327" t="s">
        <v>46351</v>
      </c>
    </row>
    <row r="328" spans="1:31" ht="29">
      <c r="A328" t="s">
        <v>45955</v>
      </c>
      <c r="B328" s="166" t="s">
        <v>46372</v>
      </c>
      <c r="C328" t="s">
        <v>45909</v>
      </c>
      <c r="D328" s="166" t="s">
        <v>22384</v>
      </c>
      <c r="E328">
        <v>601</v>
      </c>
      <c r="G328" s="172">
        <v>42736</v>
      </c>
      <c r="J328" t="s">
        <v>46347</v>
      </c>
      <c r="L328" t="s">
        <v>46344</v>
      </c>
      <c r="M328" t="s">
        <v>46348</v>
      </c>
      <c r="N328" t="s">
        <v>45805</v>
      </c>
      <c r="O328" t="s">
        <v>46349</v>
      </c>
      <c r="P328" t="s">
        <v>46350</v>
      </c>
      <c r="Q328" t="s">
        <v>46351</v>
      </c>
      <c r="U328" s="171"/>
      <c r="V328" s="171"/>
      <c r="W328" s="171"/>
      <c r="X328" t="str">
        <f t="shared" si="5"/>
        <v>Inter-Continental Hotels CorporationHoliday Inns of Belgium NV</v>
      </c>
      <c r="Y328" t="s">
        <v>46344</v>
      </c>
      <c r="Z328" t="s">
        <v>46348</v>
      </c>
      <c r="AA328" t="s">
        <v>45805</v>
      </c>
      <c r="AB328" t="s">
        <v>46349</v>
      </c>
      <c r="AC328" t="s">
        <v>46350</v>
      </c>
      <c r="AD328" t="s">
        <v>46351</v>
      </c>
    </row>
    <row r="329" spans="1:31">
      <c r="A329" t="s">
        <v>46134</v>
      </c>
      <c r="B329" s="166" t="s">
        <v>46341</v>
      </c>
      <c r="C329" t="s">
        <v>45909</v>
      </c>
      <c r="D329" s="166" t="s">
        <v>22384</v>
      </c>
      <c r="E329">
        <v>602</v>
      </c>
      <c r="G329" s="172">
        <v>42736</v>
      </c>
      <c r="J329" t="s">
        <v>46347</v>
      </c>
      <c r="L329" t="s">
        <v>46344</v>
      </c>
      <c r="M329" t="s">
        <v>46348</v>
      </c>
      <c r="N329" t="s">
        <v>45805</v>
      </c>
      <c r="O329" t="s">
        <v>46349</v>
      </c>
      <c r="P329" t="s">
        <v>46350</v>
      </c>
      <c r="Q329" t="s">
        <v>46351</v>
      </c>
      <c r="U329" s="171"/>
      <c r="V329" s="171"/>
      <c r="W329" s="171"/>
      <c r="X329" t="str">
        <f t="shared" si="5"/>
        <v>IHG Hotels LimitedHoliday Inns of Belgium NV</v>
      </c>
    </row>
    <row r="330" spans="1:31">
      <c r="A330" t="s">
        <v>46134</v>
      </c>
      <c r="B330" s="166" t="s">
        <v>46341</v>
      </c>
      <c r="C330" t="s">
        <v>46081</v>
      </c>
      <c r="D330" s="166" t="s">
        <v>676</v>
      </c>
      <c r="E330">
        <v>603</v>
      </c>
      <c r="G330" s="172">
        <v>42736</v>
      </c>
      <c r="J330" t="s">
        <v>46347</v>
      </c>
      <c r="L330" t="s">
        <v>46344</v>
      </c>
      <c r="M330" t="s">
        <v>46348</v>
      </c>
      <c r="N330" t="s">
        <v>45805</v>
      </c>
      <c r="O330" t="s">
        <v>46349</v>
      </c>
      <c r="P330" t="s">
        <v>46350</v>
      </c>
      <c r="Q330" t="s">
        <v>46351</v>
      </c>
      <c r="U330" s="171"/>
      <c r="V330" s="171"/>
      <c r="W330" s="171"/>
      <c r="X330" t="str">
        <f t="shared" si="5"/>
        <v>IHG Hotels LimitedIHG Management d.o.o. Beograd</v>
      </c>
      <c r="Y330" t="s">
        <v>46344</v>
      </c>
      <c r="Z330" t="s">
        <v>46348</v>
      </c>
      <c r="AA330" t="s">
        <v>45805</v>
      </c>
      <c r="AB330" t="s">
        <v>46349</v>
      </c>
      <c r="AC330" t="s">
        <v>46350</v>
      </c>
      <c r="AD330" t="s">
        <v>46351</v>
      </c>
      <c r="AE330" t="s">
        <v>46346</v>
      </c>
    </row>
    <row r="331" spans="1:31" ht="58">
      <c r="A331" t="s">
        <v>46318</v>
      </c>
      <c r="B331" s="166" t="s">
        <v>46353</v>
      </c>
      <c r="C331" t="s">
        <v>46081</v>
      </c>
      <c r="D331" s="166" t="s">
        <v>676</v>
      </c>
      <c r="E331">
        <v>604</v>
      </c>
      <c r="G331" s="172">
        <v>42736</v>
      </c>
      <c r="J331" t="s">
        <v>46347</v>
      </c>
      <c r="L331" t="s">
        <v>46344</v>
      </c>
      <c r="M331" t="s">
        <v>46348</v>
      </c>
      <c r="N331" t="s">
        <v>45805</v>
      </c>
      <c r="O331" t="s">
        <v>46349</v>
      </c>
      <c r="P331" t="s">
        <v>46350</v>
      </c>
      <c r="Q331" t="s">
        <v>46351</v>
      </c>
      <c r="U331" s="171"/>
      <c r="V331" s="171"/>
      <c r="W331" s="171"/>
      <c r="X331" t="str">
        <f t="shared" si="5"/>
        <v>Six Continents Hotels, Inc.IHG Management d.o.o. Beograd</v>
      </c>
      <c r="Y331" t="s">
        <v>46344</v>
      </c>
      <c r="Z331" t="s">
        <v>46348</v>
      </c>
      <c r="AA331" t="s">
        <v>45805</v>
      </c>
      <c r="AB331" t="s">
        <v>46349</v>
      </c>
      <c r="AC331" t="s">
        <v>46350</v>
      </c>
      <c r="AD331" t="s">
        <v>46351</v>
      </c>
    </row>
    <row r="332" spans="1:31" ht="29">
      <c r="A332" t="s">
        <v>45955</v>
      </c>
      <c r="B332" s="166" t="s">
        <v>46372</v>
      </c>
      <c r="C332" t="s">
        <v>46081</v>
      </c>
      <c r="D332" s="166" t="s">
        <v>676</v>
      </c>
      <c r="E332">
        <v>605</v>
      </c>
      <c r="G332" s="172">
        <v>42736</v>
      </c>
      <c r="J332" t="s">
        <v>46347</v>
      </c>
      <c r="L332" t="s">
        <v>46344</v>
      </c>
      <c r="M332" t="s">
        <v>46348</v>
      </c>
      <c r="N332" t="s">
        <v>45805</v>
      </c>
      <c r="O332" t="s">
        <v>46349</v>
      </c>
      <c r="P332" t="s">
        <v>46350</v>
      </c>
      <c r="Q332" t="s">
        <v>46351</v>
      </c>
      <c r="U332" s="171"/>
      <c r="V332" s="171"/>
      <c r="W332" s="171"/>
      <c r="X332" t="str">
        <f t="shared" si="5"/>
        <v>Inter-Continental Hotels CorporationIHG Management d.o.o. Beograd</v>
      </c>
      <c r="Y332" t="s">
        <v>46344</v>
      </c>
      <c r="Z332" t="s">
        <v>46348</v>
      </c>
      <c r="AA332" t="s">
        <v>45805</v>
      </c>
      <c r="AB332" t="s">
        <v>46349</v>
      </c>
      <c r="AC332" t="s">
        <v>46350</v>
      </c>
      <c r="AD332" t="s">
        <v>46351</v>
      </c>
    </row>
    <row r="333" spans="1:31">
      <c r="A333" t="s">
        <v>46134</v>
      </c>
      <c r="B333" s="166" t="s">
        <v>46341</v>
      </c>
      <c r="C333" t="s">
        <v>46081</v>
      </c>
      <c r="D333" s="166" t="s">
        <v>676</v>
      </c>
      <c r="E333">
        <v>606</v>
      </c>
      <c r="G333" s="172">
        <v>42736</v>
      </c>
      <c r="J333" t="s">
        <v>46347</v>
      </c>
      <c r="L333" t="s">
        <v>46344</v>
      </c>
      <c r="M333" t="s">
        <v>46348</v>
      </c>
      <c r="N333" t="s">
        <v>45805</v>
      </c>
      <c r="O333" t="s">
        <v>46349</v>
      </c>
      <c r="P333" t="s">
        <v>46350</v>
      </c>
      <c r="Q333" t="s">
        <v>46351</v>
      </c>
      <c r="U333" s="171"/>
      <c r="V333" s="171"/>
      <c r="W333" s="171"/>
      <c r="X333" t="str">
        <f t="shared" si="5"/>
        <v>IHG Hotels LimitedIHG Management d.o.o. Beograd</v>
      </c>
    </row>
    <row r="334" spans="1:31">
      <c r="A334" t="s">
        <v>46134</v>
      </c>
      <c r="B334" s="166" t="s">
        <v>46341</v>
      </c>
      <c r="C334" t="s">
        <v>45981</v>
      </c>
      <c r="D334" s="166" t="s">
        <v>1131</v>
      </c>
      <c r="E334">
        <v>607</v>
      </c>
      <c r="G334" s="172">
        <v>42736</v>
      </c>
      <c r="J334" t="s">
        <v>46347</v>
      </c>
      <c r="L334" t="s">
        <v>46344</v>
      </c>
      <c r="M334" t="s">
        <v>46348</v>
      </c>
      <c r="N334" t="s">
        <v>45805</v>
      </c>
      <c r="O334" t="s">
        <v>46349</v>
      </c>
      <c r="P334" t="s">
        <v>46350</v>
      </c>
      <c r="Q334" t="s">
        <v>46351</v>
      </c>
      <c r="U334" s="171"/>
      <c r="V334" s="171"/>
      <c r="W334" s="171"/>
      <c r="X334" t="str">
        <f t="shared" si="5"/>
        <v>IHG Hotels LimitedInterContinental Hotel Berlin GmbH</v>
      </c>
      <c r="Y334" t="s">
        <v>46344</v>
      </c>
      <c r="Z334" t="s">
        <v>46348</v>
      </c>
      <c r="AA334" t="s">
        <v>45805</v>
      </c>
      <c r="AB334" t="s">
        <v>46349</v>
      </c>
      <c r="AC334" t="s">
        <v>46350</v>
      </c>
      <c r="AD334" t="s">
        <v>46351</v>
      </c>
      <c r="AE334" t="s">
        <v>46346</v>
      </c>
    </row>
    <row r="335" spans="1:31" ht="58">
      <c r="A335" t="s">
        <v>46318</v>
      </c>
      <c r="B335" s="166" t="s">
        <v>46353</v>
      </c>
      <c r="C335" t="s">
        <v>45981</v>
      </c>
      <c r="D335" s="166" t="s">
        <v>1131</v>
      </c>
      <c r="E335">
        <v>608</v>
      </c>
      <c r="G335" s="172">
        <v>42736</v>
      </c>
      <c r="J335" t="s">
        <v>46347</v>
      </c>
      <c r="L335" t="s">
        <v>46344</v>
      </c>
      <c r="M335" t="s">
        <v>46348</v>
      </c>
      <c r="N335" t="s">
        <v>45805</v>
      </c>
      <c r="O335" t="s">
        <v>46349</v>
      </c>
      <c r="P335" t="s">
        <v>46350</v>
      </c>
      <c r="Q335" t="s">
        <v>46351</v>
      </c>
      <c r="U335" s="171"/>
      <c r="V335" s="171"/>
      <c r="W335" s="171"/>
      <c r="X335" t="str">
        <f t="shared" si="5"/>
        <v>Six Continents Hotels, Inc.InterContinental Hotel Berlin GmbH</v>
      </c>
      <c r="Y335" t="s">
        <v>46344</v>
      </c>
      <c r="Z335" t="s">
        <v>46348</v>
      </c>
      <c r="AA335" t="s">
        <v>45805</v>
      </c>
      <c r="AB335" t="s">
        <v>46349</v>
      </c>
      <c r="AC335" t="s">
        <v>46350</v>
      </c>
      <c r="AD335" t="s">
        <v>46351</v>
      </c>
    </row>
    <row r="336" spans="1:31" ht="29">
      <c r="A336" t="s">
        <v>45955</v>
      </c>
      <c r="B336" s="166" t="s">
        <v>46372</v>
      </c>
      <c r="C336" t="s">
        <v>45981</v>
      </c>
      <c r="D336" s="166" t="s">
        <v>1131</v>
      </c>
      <c r="E336">
        <v>609</v>
      </c>
      <c r="G336" s="172">
        <v>42736</v>
      </c>
      <c r="J336" t="s">
        <v>46347</v>
      </c>
      <c r="L336" t="s">
        <v>46344</v>
      </c>
      <c r="M336" t="s">
        <v>46348</v>
      </c>
      <c r="N336" t="s">
        <v>45805</v>
      </c>
      <c r="O336" t="s">
        <v>46349</v>
      </c>
      <c r="P336" t="s">
        <v>46350</v>
      </c>
      <c r="Q336" t="s">
        <v>46351</v>
      </c>
      <c r="U336" s="171"/>
      <c r="V336" s="171"/>
      <c r="W336" s="171"/>
      <c r="X336" t="str">
        <f t="shared" si="5"/>
        <v>Inter-Continental Hotels CorporationInterContinental Hotel Berlin GmbH</v>
      </c>
      <c r="Y336" t="s">
        <v>46344</v>
      </c>
      <c r="Z336" t="s">
        <v>46348</v>
      </c>
      <c r="AA336" t="s">
        <v>45805</v>
      </c>
      <c r="AB336" t="s">
        <v>46349</v>
      </c>
      <c r="AC336" t="s">
        <v>46350</v>
      </c>
      <c r="AD336" t="s">
        <v>46351</v>
      </c>
    </row>
    <row r="337" spans="1:31">
      <c r="A337" t="s">
        <v>46134</v>
      </c>
      <c r="B337" s="166" t="s">
        <v>46341</v>
      </c>
      <c r="C337" t="s">
        <v>45981</v>
      </c>
      <c r="D337" s="166" t="s">
        <v>1131</v>
      </c>
      <c r="E337">
        <v>610</v>
      </c>
      <c r="G337" s="172">
        <v>42736</v>
      </c>
      <c r="J337" t="s">
        <v>46347</v>
      </c>
      <c r="L337" t="s">
        <v>46344</v>
      </c>
      <c r="M337" t="s">
        <v>46348</v>
      </c>
      <c r="N337" t="s">
        <v>45805</v>
      </c>
      <c r="O337" t="s">
        <v>46349</v>
      </c>
      <c r="P337" t="s">
        <v>46350</v>
      </c>
      <c r="Q337" t="s">
        <v>46351</v>
      </c>
      <c r="U337" s="171"/>
      <c r="V337" s="171"/>
      <c r="W337" s="171"/>
      <c r="X337" t="str">
        <f t="shared" si="5"/>
        <v>IHG Hotels LimitedInterContinental Hotel Berlin GmbH</v>
      </c>
    </row>
    <row r="338" spans="1:31">
      <c r="A338" t="s">
        <v>46134</v>
      </c>
      <c r="B338" s="166" t="s">
        <v>46341</v>
      </c>
      <c r="C338" t="s">
        <v>45983</v>
      </c>
      <c r="D338" s="166" t="s">
        <v>1063</v>
      </c>
      <c r="E338">
        <v>611</v>
      </c>
      <c r="G338" s="172">
        <v>42736</v>
      </c>
      <c r="J338" t="s">
        <v>46347</v>
      </c>
      <c r="L338" t="s">
        <v>46344</v>
      </c>
      <c r="M338" t="s">
        <v>46348</v>
      </c>
      <c r="N338" t="s">
        <v>45805</v>
      </c>
      <c r="O338" t="s">
        <v>46349</v>
      </c>
      <c r="P338" t="s">
        <v>46350</v>
      </c>
      <c r="Q338" t="s">
        <v>46351</v>
      </c>
      <c r="U338" s="171"/>
      <c r="V338" s="171"/>
      <c r="W338" s="171"/>
      <c r="X338" t="str">
        <f t="shared" si="5"/>
        <v>IHG Hotels LimitedInterContinental Hotels Management GmbH</v>
      </c>
      <c r="Y338" t="s">
        <v>46344</v>
      </c>
      <c r="Z338" t="s">
        <v>46348</v>
      </c>
      <c r="AA338" t="s">
        <v>45805</v>
      </c>
      <c r="AB338" t="s">
        <v>46349</v>
      </c>
      <c r="AC338" t="s">
        <v>46350</v>
      </c>
      <c r="AD338" t="s">
        <v>46351</v>
      </c>
      <c r="AE338" t="s">
        <v>46346</v>
      </c>
    </row>
    <row r="339" spans="1:31" ht="58">
      <c r="A339" t="s">
        <v>46318</v>
      </c>
      <c r="B339" s="166" t="s">
        <v>46353</v>
      </c>
      <c r="C339" t="s">
        <v>45983</v>
      </c>
      <c r="D339" s="166" t="s">
        <v>1063</v>
      </c>
      <c r="E339">
        <v>612</v>
      </c>
      <c r="G339" s="172">
        <v>42736</v>
      </c>
      <c r="J339" t="s">
        <v>46347</v>
      </c>
      <c r="L339" t="s">
        <v>46344</v>
      </c>
      <c r="M339" t="s">
        <v>46348</v>
      </c>
      <c r="N339" t="s">
        <v>45805</v>
      </c>
      <c r="O339" t="s">
        <v>46349</v>
      </c>
      <c r="P339" t="s">
        <v>46350</v>
      </c>
      <c r="Q339" t="s">
        <v>46351</v>
      </c>
      <c r="U339" s="171"/>
      <c r="V339" s="171"/>
      <c r="W339" s="171"/>
      <c r="X339" t="str">
        <f t="shared" si="5"/>
        <v>Six Continents Hotels, Inc.InterContinental Hotels Management GmbH</v>
      </c>
      <c r="Y339" t="s">
        <v>46344</v>
      </c>
      <c r="Z339" t="s">
        <v>46348</v>
      </c>
      <c r="AA339" t="s">
        <v>45805</v>
      </c>
      <c r="AB339" t="s">
        <v>46349</v>
      </c>
      <c r="AC339" t="s">
        <v>46350</v>
      </c>
      <c r="AD339" t="s">
        <v>46351</v>
      </c>
    </row>
    <row r="340" spans="1:31" ht="29">
      <c r="A340" t="s">
        <v>45955</v>
      </c>
      <c r="B340" s="166" t="s">
        <v>46372</v>
      </c>
      <c r="C340" t="s">
        <v>45983</v>
      </c>
      <c r="D340" s="166" t="s">
        <v>1063</v>
      </c>
      <c r="E340">
        <v>613</v>
      </c>
      <c r="G340" s="172">
        <v>42736</v>
      </c>
      <c r="J340" t="s">
        <v>46347</v>
      </c>
      <c r="L340" t="s">
        <v>46344</v>
      </c>
      <c r="M340" t="s">
        <v>46348</v>
      </c>
      <c r="N340" t="s">
        <v>45805</v>
      </c>
      <c r="O340" t="s">
        <v>46349</v>
      </c>
      <c r="P340" t="s">
        <v>46350</v>
      </c>
      <c r="Q340" t="s">
        <v>46351</v>
      </c>
      <c r="U340" s="171"/>
      <c r="V340" s="171"/>
      <c r="W340" s="171"/>
      <c r="X340" t="str">
        <f t="shared" si="5"/>
        <v>Inter-Continental Hotels CorporationInterContinental Hotels Management GmbH</v>
      </c>
      <c r="Y340" t="s">
        <v>46344</v>
      </c>
      <c r="Z340" t="s">
        <v>46348</v>
      </c>
      <c r="AA340" t="s">
        <v>45805</v>
      </c>
      <c r="AB340" t="s">
        <v>46349</v>
      </c>
      <c r="AC340" t="s">
        <v>46350</v>
      </c>
      <c r="AD340" t="s">
        <v>46351</v>
      </c>
    </row>
    <row r="341" spans="1:31">
      <c r="A341" t="s">
        <v>46134</v>
      </c>
      <c r="B341" s="166" t="s">
        <v>46341</v>
      </c>
      <c r="C341" t="s">
        <v>45983</v>
      </c>
      <c r="D341" s="166" t="s">
        <v>1063</v>
      </c>
      <c r="E341">
        <v>614</v>
      </c>
      <c r="G341" s="172">
        <v>42736</v>
      </c>
      <c r="J341" t="s">
        <v>46347</v>
      </c>
      <c r="L341" t="s">
        <v>46344</v>
      </c>
      <c r="M341" t="s">
        <v>46348</v>
      </c>
      <c r="N341" t="s">
        <v>45805</v>
      </c>
      <c r="O341" t="s">
        <v>46349</v>
      </c>
      <c r="P341" t="s">
        <v>46350</v>
      </c>
      <c r="Q341" t="s">
        <v>46351</v>
      </c>
      <c r="U341" s="171"/>
      <c r="V341" s="171"/>
      <c r="W341" s="171"/>
      <c r="X341" t="str">
        <f t="shared" si="5"/>
        <v>IHG Hotels LimitedInterContinental Hotels Management GmbH</v>
      </c>
    </row>
    <row r="342" spans="1:31">
      <c r="A342" t="s">
        <v>46134</v>
      </c>
      <c r="B342" s="166" t="s">
        <v>46341</v>
      </c>
      <c r="C342" t="s">
        <v>46078</v>
      </c>
      <c r="D342" s="166" t="s">
        <v>46410</v>
      </c>
      <c r="E342">
        <v>615</v>
      </c>
      <c r="G342" s="172">
        <v>42736</v>
      </c>
      <c r="J342" t="s">
        <v>46347</v>
      </c>
      <c r="L342" t="s">
        <v>46344</v>
      </c>
      <c r="M342" t="s">
        <v>46348</v>
      </c>
      <c r="N342" t="s">
        <v>45805</v>
      </c>
      <c r="O342" t="s">
        <v>46349</v>
      </c>
      <c r="P342" t="s">
        <v>46350</v>
      </c>
      <c r="Q342" t="s">
        <v>46351</v>
      </c>
      <c r="U342" s="171"/>
      <c r="V342" s="171"/>
      <c r="W342" s="171"/>
      <c r="X342" t="str">
        <f t="shared" si="5"/>
        <v>IHG Hotels LimitedHH Hotels (Romania) SRL</v>
      </c>
      <c r="Y342" t="s">
        <v>46344</v>
      </c>
      <c r="Z342" t="s">
        <v>46348</v>
      </c>
      <c r="AA342" t="s">
        <v>45805</v>
      </c>
      <c r="AB342" t="s">
        <v>46349</v>
      </c>
      <c r="AC342" t="s">
        <v>46350</v>
      </c>
      <c r="AD342" t="s">
        <v>46351</v>
      </c>
      <c r="AE342" t="s">
        <v>46346</v>
      </c>
    </row>
    <row r="343" spans="1:31" ht="58">
      <c r="A343" t="s">
        <v>46318</v>
      </c>
      <c r="B343" s="166" t="s">
        <v>46353</v>
      </c>
      <c r="C343" t="s">
        <v>46078</v>
      </c>
      <c r="D343" s="166" t="s">
        <v>46410</v>
      </c>
      <c r="E343">
        <v>616</v>
      </c>
      <c r="G343" s="172">
        <v>42736</v>
      </c>
      <c r="J343" t="s">
        <v>46347</v>
      </c>
      <c r="L343" t="s">
        <v>46344</v>
      </c>
      <c r="M343" t="s">
        <v>46348</v>
      </c>
      <c r="N343" t="s">
        <v>45805</v>
      </c>
      <c r="O343" t="s">
        <v>46349</v>
      </c>
      <c r="P343" t="s">
        <v>46350</v>
      </c>
      <c r="Q343" t="s">
        <v>46351</v>
      </c>
      <c r="U343" s="171"/>
      <c r="V343" s="171"/>
      <c r="W343" s="171"/>
      <c r="X343" t="str">
        <f t="shared" si="5"/>
        <v>Six Continents Hotels, Inc.HH Hotels (Romania) SRL</v>
      </c>
      <c r="Y343" t="s">
        <v>46344</v>
      </c>
      <c r="Z343" t="s">
        <v>46348</v>
      </c>
      <c r="AA343" t="s">
        <v>45805</v>
      </c>
      <c r="AB343" t="s">
        <v>46349</v>
      </c>
      <c r="AC343" t="s">
        <v>46350</v>
      </c>
      <c r="AD343" t="s">
        <v>46351</v>
      </c>
    </row>
    <row r="344" spans="1:31" ht="29">
      <c r="A344" t="s">
        <v>45955</v>
      </c>
      <c r="B344" s="166" t="s">
        <v>46372</v>
      </c>
      <c r="C344" t="s">
        <v>46078</v>
      </c>
      <c r="D344" s="166" t="s">
        <v>46410</v>
      </c>
      <c r="E344">
        <v>617</v>
      </c>
      <c r="G344" s="172">
        <v>42736</v>
      </c>
      <c r="J344" t="s">
        <v>46347</v>
      </c>
      <c r="L344" t="s">
        <v>46344</v>
      </c>
      <c r="M344" t="s">
        <v>46348</v>
      </c>
      <c r="N344" t="s">
        <v>45805</v>
      </c>
      <c r="O344" t="s">
        <v>46349</v>
      </c>
      <c r="P344" t="s">
        <v>46350</v>
      </c>
      <c r="Q344" t="s">
        <v>46351</v>
      </c>
      <c r="U344" s="171"/>
      <c r="V344" s="171"/>
      <c r="W344" s="171"/>
      <c r="X344" t="str">
        <f t="shared" si="5"/>
        <v>Inter-Continental Hotels CorporationHH Hotels (Romania) SRL</v>
      </c>
      <c r="Y344" t="s">
        <v>46344</v>
      </c>
      <c r="Z344" t="s">
        <v>46348</v>
      </c>
      <c r="AA344" t="s">
        <v>45805</v>
      </c>
      <c r="AB344" t="s">
        <v>46349</v>
      </c>
      <c r="AC344" t="s">
        <v>46350</v>
      </c>
      <c r="AD344" t="s">
        <v>46351</v>
      </c>
    </row>
    <row r="345" spans="1:31">
      <c r="A345" t="s">
        <v>46134</v>
      </c>
      <c r="B345" s="166" t="s">
        <v>46341</v>
      </c>
      <c r="C345" t="s">
        <v>46078</v>
      </c>
      <c r="D345" s="166" t="s">
        <v>46410</v>
      </c>
      <c r="E345">
        <v>618</v>
      </c>
      <c r="G345" s="172">
        <v>42736</v>
      </c>
      <c r="J345" t="s">
        <v>46347</v>
      </c>
      <c r="L345" t="s">
        <v>46344</v>
      </c>
      <c r="M345" t="s">
        <v>46348</v>
      </c>
      <c r="N345" t="s">
        <v>45805</v>
      </c>
      <c r="O345" t="s">
        <v>46349</v>
      </c>
      <c r="P345" t="s">
        <v>46350</v>
      </c>
      <c r="Q345" t="s">
        <v>46351</v>
      </c>
      <c r="U345" s="171"/>
      <c r="V345" s="171"/>
      <c r="W345" s="171"/>
      <c r="X345" t="str">
        <f t="shared" si="5"/>
        <v>IHG Hotels LimitedHH Hotels (Romania) SRL</v>
      </c>
    </row>
    <row r="346" spans="1:31">
      <c r="A346" t="s">
        <v>46134</v>
      </c>
      <c r="B346" s="166" t="s">
        <v>46341</v>
      </c>
      <c r="C346" t="s">
        <v>867</v>
      </c>
      <c r="D346" s="166" t="s">
        <v>866</v>
      </c>
      <c r="E346">
        <v>619</v>
      </c>
      <c r="G346" s="172">
        <v>42736</v>
      </c>
      <c r="J346" t="s">
        <v>46347</v>
      </c>
      <c r="L346" t="s">
        <v>46344</v>
      </c>
      <c r="M346" t="s">
        <v>46348</v>
      </c>
      <c r="N346" t="s">
        <v>45805</v>
      </c>
      <c r="O346" t="s">
        <v>46349</v>
      </c>
      <c r="P346" t="s">
        <v>46350</v>
      </c>
      <c r="Q346" t="s">
        <v>46351</v>
      </c>
      <c r="U346" s="171"/>
      <c r="V346" s="171"/>
      <c r="W346" s="171"/>
      <c r="X346" t="str">
        <f t="shared" si="5"/>
        <v>IHG Hotels LimitedIC Management Bulgaria</v>
      </c>
      <c r="Y346" t="s">
        <v>46344</v>
      </c>
      <c r="Z346" t="s">
        <v>46348</v>
      </c>
      <c r="AA346" t="s">
        <v>45805</v>
      </c>
      <c r="AB346" t="s">
        <v>46349</v>
      </c>
      <c r="AC346" t="s">
        <v>46350</v>
      </c>
      <c r="AD346" t="s">
        <v>46351</v>
      </c>
      <c r="AE346" t="s">
        <v>46346</v>
      </c>
    </row>
    <row r="347" spans="1:31" ht="58">
      <c r="A347" t="s">
        <v>46318</v>
      </c>
      <c r="B347" s="166" t="s">
        <v>46353</v>
      </c>
      <c r="C347" t="s">
        <v>867</v>
      </c>
      <c r="D347" s="166" t="s">
        <v>866</v>
      </c>
      <c r="E347">
        <v>620</v>
      </c>
      <c r="G347" s="172">
        <v>42736</v>
      </c>
      <c r="J347" t="s">
        <v>46347</v>
      </c>
      <c r="L347" t="s">
        <v>46344</v>
      </c>
      <c r="M347" t="s">
        <v>46348</v>
      </c>
      <c r="N347" t="s">
        <v>45805</v>
      </c>
      <c r="O347" t="s">
        <v>46349</v>
      </c>
      <c r="P347" t="s">
        <v>46350</v>
      </c>
      <c r="Q347" t="s">
        <v>46351</v>
      </c>
      <c r="U347" s="171"/>
      <c r="V347" s="171"/>
      <c r="W347" s="171"/>
      <c r="X347" t="str">
        <f t="shared" si="5"/>
        <v>Six Continents Hotels, Inc.IC Management Bulgaria</v>
      </c>
      <c r="Y347" t="s">
        <v>46344</v>
      </c>
      <c r="Z347" t="s">
        <v>46348</v>
      </c>
      <c r="AA347" t="s">
        <v>45805</v>
      </c>
      <c r="AB347" t="s">
        <v>46349</v>
      </c>
      <c r="AC347" t="s">
        <v>46350</v>
      </c>
      <c r="AD347" t="s">
        <v>46351</v>
      </c>
    </row>
    <row r="348" spans="1:31" ht="29">
      <c r="A348" t="s">
        <v>45955</v>
      </c>
      <c r="B348" s="166" t="s">
        <v>46372</v>
      </c>
      <c r="C348" t="s">
        <v>867</v>
      </c>
      <c r="D348" s="166" t="s">
        <v>866</v>
      </c>
      <c r="E348">
        <v>621</v>
      </c>
      <c r="G348" s="172">
        <v>42736</v>
      </c>
      <c r="J348" t="s">
        <v>46347</v>
      </c>
      <c r="L348" t="s">
        <v>46344</v>
      </c>
      <c r="M348" t="s">
        <v>46348</v>
      </c>
      <c r="N348" t="s">
        <v>45805</v>
      </c>
      <c r="O348" t="s">
        <v>46349</v>
      </c>
      <c r="P348" t="s">
        <v>46350</v>
      </c>
      <c r="Q348" t="s">
        <v>46351</v>
      </c>
      <c r="U348" s="171"/>
      <c r="V348" s="171"/>
      <c r="W348" s="171"/>
      <c r="X348" t="str">
        <f t="shared" si="5"/>
        <v>Inter-Continental Hotels CorporationIC Management Bulgaria</v>
      </c>
      <c r="Y348" t="s">
        <v>46344</v>
      </c>
      <c r="Z348" t="s">
        <v>46348</v>
      </c>
      <c r="AA348" t="s">
        <v>45805</v>
      </c>
      <c r="AB348" t="s">
        <v>46349</v>
      </c>
      <c r="AC348" t="s">
        <v>46350</v>
      </c>
      <c r="AD348" t="s">
        <v>46351</v>
      </c>
    </row>
    <row r="349" spans="1:31">
      <c r="A349" t="s">
        <v>46134</v>
      </c>
      <c r="B349" s="166" t="s">
        <v>46341</v>
      </c>
      <c r="C349" t="s">
        <v>867</v>
      </c>
      <c r="D349" s="166" t="s">
        <v>866</v>
      </c>
      <c r="E349">
        <v>622</v>
      </c>
      <c r="G349" s="172">
        <v>42736</v>
      </c>
      <c r="J349" t="s">
        <v>46347</v>
      </c>
      <c r="L349" t="s">
        <v>46344</v>
      </c>
      <c r="M349" t="s">
        <v>46348</v>
      </c>
      <c r="N349" t="s">
        <v>45805</v>
      </c>
      <c r="O349" t="s">
        <v>46349</v>
      </c>
      <c r="P349" t="s">
        <v>46350</v>
      </c>
      <c r="Q349" t="s">
        <v>46351</v>
      </c>
      <c r="U349" s="171"/>
      <c r="V349" s="171"/>
      <c r="W349" s="171"/>
      <c r="X349" t="str">
        <f t="shared" si="5"/>
        <v>IHG Hotels LimitedIC Management Bulgaria</v>
      </c>
    </row>
    <row r="350" spans="1:31">
      <c r="A350" t="s">
        <v>46134</v>
      </c>
      <c r="B350" s="166" t="s">
        <v>46341</v>
      </c>
      <c r="C350" t="s">
        <v>46074</v>
      </c>
      <c r="D350" s="166" t="s">
        <v>836</v>
      </c>
      <c r="E350">
        <v>623</v>
      </c>
      <c r="G350" s="172">
        <v>42736</v>
      </c>
      <c r="J350" t="s">
        <v>46347</v>
      </c>
      <c r="L350" t="s">
        <v>46344</v>
      </c>
      <c r="M350" t="s">
        <v>46348</v>
      </c>
      <c r="N350" t="s">
        <v>45805</v>
      </c>
      <c r="O350" t="s">
        <v>46349</v>
      </c>
      <c r="P350" t="s">
        <v>46350</v>
      </c>
      <c r="Q350" t="s">
        <v>46351</v>
      </c>
      <c r="U350" s="171"/>
      <c r="V350" s="171"/>
      <c r="W350" s="171"/>
      <c r="X350" t="str">
        <f t="shared" si="5"/>
        <v>IHG Hotels LimitedIC Hotels Management (Portugal) Unipessoal, Lda</v>
      </c>
      <c r="Y350" t="s">
        <v>46344</v>
      </c>
      <c r="Z350" t="s">
        <v>46348</v>
      </c>
      <c r="AA350" t="s">
        <v>45805</v>
      </c>
      <c r="AB350" t="s">
        <v>46349</v>
      </c>
      <c r="AC350" t="s">
        <v>46350</v>
      </c>
      <c r="AD350" t="s">
        <v>46351</v>
      </c>
      <c r="AE350" t="s">
        <v>46346</v>
      </c>
    </row>
    <row r="351" spans="1:31" ht="58">
      <c r="A351" t="s">
        <v>46318</v>
      </c>
      <c r="B351" s="166" t="s">
        <v>46353</v>
      </c>
      <c r="C351" t="s">
        <v>46074</v>
      </c>
      <c r="D351" s="166" t="s">
        <v>836</v>
      </c>
      <c r="E351">
        <v>624</v>
      </c>
      <c r="G351" s="172">
        <v>42736</v>
      </c>
      <c r="J351" t="s">
        <v>46347</v>
      </c>
      <c r="L351" t="s">
        <v>46344</v>
      </c>
      <c r="M351" t="s">
        <v>46348</v>
      </c>
      <c r="N351" t="s">
        <v>45805</v>
      </c>
      <c r="O351" t="s">
        <v>46349</v>
      </c>
      <c r="P351" t="s">
        <v>46350</v>
      </c>
      <c r="Q351" t="s">
        <v>46351</v>
      </c>
      <c r="U351" s="171"/>
      <c r="V351" s="171"/>
      <c r="W351" s="171"/>
      <c r="X351" t="str">
        <f t="shared" si="5"/>
        <v>Six Continents Hotels, Inc.IC Hotels Management (Portugal) Unipessoal, Lda</v>
      </c>
      <c r="Y351" t="s">
        <v>46344</v>
      </c>
      <c r="Z351" t="s">
        <v>46348</v>
      </c>
      <c r="AA351" t="s">
        <v>45805</v>
      </c>
      <c r="AB351" t="s">
        <v>46349</v>
      </c>
      <c r="AC351" t="s">
        <v>46350</v>
      </c>
      <c r="AD351" t="s">
        <v>46351</v>
      </c>
    </row>
    <row r="352" spans="1:31" ht="29">
      <c r="A352" t="s">
        <v>45955</v>
      </c>
      <c r="B352" s="166" t="s">
        <v>46372</v>
      </c>
      <c r="C352" t="s">
        <v>46074</v>
      </c>
      <c r="D352" s="166" t="s">
        <v>836</v>
      </c>
      <c r="E352">
        <v>625</v>
      </c>
      <c r="G352" s="172">
        <v>42736</v>
      </c>
      <c r="J352" t="s">
        <v>46347</v>
      </c>
      <c r="L352" t="s">
        <v>46344</v>
      </c>
      <c r="M352" t="s">
        <v>46348</v>
      </c>
      <c r="N352" t="s">
        <v>45805</v>
      </c>
      <c r="O352" t="s">
        <v>46349</v>
      </c>
      <c r="P352" t="s">
        <v>46350</v>
      </c>
      <c r="Q352" t="s">
        <v>46351</v>
      </c>
      <c r="U352" s="171"/>
      <c r="V352" s="171"/>
      <c r="W352" s="171"/>
      <c r="X352" t="str">
        <f t="shared" si="5"/>
        <v>Inter-Continental Hotels CorporationIC Hotels Management (Portugal) Unipessoal, Lda</v>
      </c>
      <c r="Y352" t="s">
        <v>46344</v>
      </c>
      <c r="Z352" t="s">
        <v>46348</v>
      </c>
      <c r="AA352" t="s">
        <v>45805</v>
      </c>
      <c r="AB352" t="s">
        <v>46349</v>
      </c>
      <c r="AC352" t="s">
        <v>46350</v>
      </c>
      <c r="AD352" t="s">
        <v>46351</v>
      </c>
    </row>
    <row r="353" spans="1:31">
      <c r="A353" t="s">
        <v>46134</v>
      </c>
      <c r="B353" s="166" t="s">
        <v>46341</v>
      </c>
      <c r="C353" t="s">
        <v>46074</v>
      </c>
      <c r="D353" s="166" t="s">
        <v>836</v>
      </c>
      <c r="E353">
        <v>626</v>
      </c>
      <c r="G353" s="172">
        <v>42736</v>
      </c>
      <c r="J353" t="s">
        <v>46347</v>
      </c>
      <c r="L353" t="s">
        <v>46344</v>
      </c>
      <c r="M353" t="s">
        <v>46348</v>
      </c>
      <c r="N353" t="s">
        <v>45805</v>
      </c>
      <c r="O353" t="s">
        <v>46349</v>
      </c>
      <c r="P353" t="s">
        <v>46350</v>
      </c>
      <c r="Q353" t="s">
        <v>46351</v>
      </c>
      <c r="U353" s="171"/>
      <c r="V353" s="171"/>
      <c r="W353" s="171"/>
      <c r="X353" t="str">
        <f t="shared" si="5"/>
        <v>IHG Hotels LimitedIC Hotels Management (Portugal) Unipessoal, Lda</v>
      </c>
    </row>
    <row r="354" spans="1:31">
      <c r="A354" t="s">
        <v>46134</v>
      </c>
      <c r="B354" s="166" t="s">
        <v>46341</v>
      </c>
      <c r="C354" t="s">
        <v>46024</v>
      </c>
      <c r="D354" s="166" t="s">
        <v>804</v>
      </c>
      <c r="E354">
        <v>627</v>
      </c>
      <c r="G354" s="172">
        <v>42736</v>
      </c>
      <c r="J354" t="s">
        <v>46347</v>
      </c>
      <c r="L354" t="s">
        <v>46344</v>
      </c>
      <c r="M354" t="s">
        <v>46348</v>
      </c>
      <c r="N354" t="s">
        <v>45805</v>
      </c>
      <c r="O354" t="s">
        <v>46349</v>
      </c>
      <c r="P354" t="s">
        <v>46350</v>
      </c>
      <c r="Q354" t="s">
        <v>46351</v>
      </c>
      <c r="U354" s="171"/>
      <c r="V354" s="171"/>
      <c r="W354" s="171"/>
      <c r="X354" t="str">
        <f t="shared" si="5"/>
        <v>IHG Hotels LimitedIntercontinental Overseas Holding Corporation  - Kazakhstan branch</v>
      </c>
      <c r="Y354" t="s">
        <v>46344</v>
      </c>
      <c r="Z354" t="s">
        <v>46348</v>
      </c>
      <c r="AA354" t="s">
        <v>45805</v>
      </c>
      <c r="AB354" t="s">
        <v>46349</v>
      </c>
      <c r="AC354" t="s">
        <v>46350</v>
      </c>
      <c r="AD354" t="s">
        <v>46351</v>
      </c>
      <c r="AE354" t="s">
        <v>46346</v>
      </c>
    </row>
    <row r="355" spans="1:31" ht="58">
      <c r="A355" t="s">
        <v>46318</v>
      </c>
      <c r="B355" s="166" t="s">
        <v>46353</v>
      </c>
      <c r="C355" t="s">
        <v>46024</v>
      </c>
      <c r="D355" s="166" t="s">
        <v>804</v>
      </c>
      <c r="E355">
        <v>628</v>
      </c>
      <c r="G355" s="172">
        <v>42736</v>
      </c>
      <c r="J355" t="s">
        <v>46347</v>
      </c>
      <c r="L355" t="s">
        <v>46344</v>
      </c>
      <c r="M355" t="s">
        <v>46348</v>
      </c>
      <c r="N355" t="s">
        <v>45805</v>
      </c>
      <c r="O355" t="s">
        <v>46349</v>
      </c>
      <c r="P355" t="s">
        <v>46350</v>
      </c>
      <c r="Q355" t="s">
        <v>46351</v>
      </c>
      <c r="U355" s="171"/>
      <c r="V355" s="171"/>
      <c r="W355" s="171"/>
      <c r="X355" t="str">
        <f t="shared" si="5"/>
        <v>Six Continents Hotels, Inc.Intercontinental Overseas Holding Corporation  - Kazakhstan branch</v>
      </c>
      <c r="Y355" t="s">
        <v>46344</v>
      </c>
      <c r="Z355" t="s">
        <v>46348</v>
      </c>
      <c r="AA355" t="s">
        <v>45805</v>
      </c>
      <c r="AB355" t="s">
        <v>46349</v>
      </c>
      <c r="AC355" t="s">
        <v>46350</v>
      </c>
      <c r="AD355" t="s">
        <v>46351</v>
      </c>
    </row>
    <row r="356" spans="1:31" ht="29">
      <c r="A356" t="s">
        <v>45955</v>
      </c>
      <c r="B356" s="166" t="s">
        <v>46372</v>
      </c>
      <c r="C356" t="s">
        <v>46024</v>
      </c>
      <c r="D356" s="166" t="s">
        <v>804</v>
      </c>
      <c r="E356">
        <v>629</v>
      </c>
      <c r="G356" s="172">
        <v>42736</v>
      </c>
      <c r="J356" t="s">
        <v>46347</v>
      </c>
      <c r="L356" t="s">
        <v>46344</v>
      </c>
      <c r="M356" t="s">
        <v>46348</v>
      </c>
      <c r="N356" t="s">
        <v>45805</v>
      </c>
      <c r="O356" t="s">
        <v>46349</v>
      </c>
      <c r="P356" t="s">
        <v>46350</v>
      </c>
      <c r="Q356" t="s">
        <v>46351</v>
      </c>
      <c r="U356" s="171"/>
      <c r="V356" s="171"/>
      <c r="W356" s="171"/>
      <c r="X356" t="str">
        <f t="shared" si="5"/>
        <v>Inter-Continental Hotels CorporationIntercontinental Overseas Holding Corporation  - Kazakhstan branch</v>
      </c>
      <c r="Y356" t="s">
        <v>46344</v>
      </c>
      <c r="Z356" t="s">
        <v>46348</v>
      </c>
      <c r="AA356" t="s">
        <v>45805</v>
      </c>
      <c r="AB356" t="s">
        <v>46349</v>
      </c>
      <c r="AC356" t="s">
        <v>46350</v>
      </c>
      <c r="AD356" t="s">
        <v>46351</v>
      </c>
    </row>
    <row r="357" spans="1:31">
      <c r="A357" t="s">
        <v>46134</v>
      </c>
      <c r="B357" s="166" t="s">
        <v>46341</v>
      </c>
      <c r="C357" t="s">
        <v>46024</v>
      </c>
      <c r="D357" s="166" t="s">
        <v>804</v>
      </c>
      <c r="E357">
        <v>630</v>
      </c>
      <c r="G357" s="172">
        <v>42736</v>
      </c>
      <c r="J357" t="s">
        <v>46347</v>
      </c>
      <c r="L357" t="s">
        <v>46344</v>
      </c>
      <c r="M357" t="s">
        <v>46348</v>
      </c>
      <c r="N357" t="s">
        <v>45805</v>
      </c>
      <c r="O357" t="s">
        <v>46349</v>
      </c>
      <c r="P357" t="s">
        <v>46350</v>
      </c>
      <c r="Q357" t="s">
        <v>46351</v>
      </c>
      <c r="U357" s="171"/>
      <c r="V357" s="171"/>
      <c r="W357" s="171"/>
      <c r="X357" t="str">
        <f t="shared" si="5"/>
        <v>IHG Hotels LimitedIntercontinental Overseas Holding Corporation  - Kazakhstan branch</v>
      </c>
    </row>
    <row r="358" spans="1:31">
      <c r="A358" t="s">
        <v>46134</v>
      </c>
      <c r="B358" s="166" t="s">
        <v>46341</v>
      </c>
      <c r="C358" t="s">
        <v>45961</v>
      </c>
      <c r="D358" s="166" t="s">
        <v>751</v>
      </c>
      <c r="E358">
        <v>631</v>
      </c>
      <c r="G358" s="172">
        <v>42736</v>
      </c>
      <c r="J358" t="s">
        <v>46347</v>
      </c>
      <c r="L358" t="s">
        <v>46344</v>
      </c>
      <c r="M358" t="s">
        <v>46348</v>
      </c>
      <c r="N358" t="s">
        <v>45805</v>
      </c>
      <c r="O358" t="s">
        <v>46349</v>
      </c>
      <c r="P358" t="s">
        <v>46350</v>
      </c>
      <c r="Q358" t="s">
        <v>46351</v>
      </c>
      <c r="U358" s="171"/>
      <c r="V358" s="171"/>
      <c r="W358" s="171"/>
      <c r="X358" t="str">
        <f t="shared" si="5"/>
        <v>IHG Hotels LimitedInter-Continental Hotels Corporation - Israel branch</v>
      </c>
    </row>
    <row r="359" spans="1:31" ht="58">
      <c r="A359" t="s">
        <v>46318</v>
      </c>
      <c r="B359" s="166" t="s">
        <v>46353</v>
      </c>
      <c r="C359" t="s">
        <v>45961</v>
      </c>
      <c r="D359" s="166" t="s">
        <v>751</v>
      </c>
      <c r="E359">
        <v>632</v>
      </c>
      <c r="G359" s="172">
        <v>42736</v>
      </c>
      <c r="J359" t="s">
        <v>46347</v>
      </c>
      <c r="L359" t="s">
        <v>46344</v>
      </c>
      <c r="M359" t="s">
        <v>46348</v>
      </c>
      <c r="N359" t="s">
        <v>45805</v>
      </c>
      <c r="O359" t="s">
        <v>46349</v>
      </c>
      <c r="P359" t="s">
        <v>46350</v>
      </c>
      <c r="Q359" t="s">
        <v>46351</v>
      </c>
      <c r="U359" s="171"/>
      <c r="V359" s="171"/>
      <c r="W359" s="171"/>
      <c r="X359" t="str">
        <f t="shared" si="5"/>
        <v>Six Continents Hotels, Inc.Inter-Continental Hotels Corporation - Israel branch</v>
      </c>
      <c r="Y359" t="s">
        <v>46344</v>
      </c>
      <c r="Z359" t="s">
        <v>46348</v>
      </c>
      <c r="AA359" t="s">
        <v>45805</v>
      </c>
      <c r="AB359" t="s">
        <v>46349</v>
      </c>
      <c r="AC359" t="s">
        <v>46350</v>
      </c>
      <c r="AD359" t="s">
        <v>46351</v>
      </c>
    </row>
    <row r="360" spans="1:31" ht="29">
      <c r="A360" t="s">
        <v>45955</v>
      </c>
      <c r="B360" s="166" t="s">
        <v>46372</v>
      </c>
      <c r="C360" t="s">
        <v>45961</v>
      </c>
      <c r="D360" s="166" t="s">
        <v>751</v>
      </c>
      <c r="E360">
        <v>633</v>
      </c>
      <c r="G360" s="172">
        <v>42736</v>
      </c>
      <c r="J360" t="s">
        <v>46347</v>
      </c>
      <c r="L360" t="s">
        <v>46344</v>
      </c>
      <c r="M360" t="s">
        <v>46348</v>
      </c>
      <c r="N360" t="s">
        <v>45805</v>
      </c>
      <c r="O360" t="s">
        <v>46349</v>
      </c>
      <c r="P360" t="s">
        <v>46350</v>
      </c>
      <c r="Q360" t="s">
        <v>46351</v>
      </c>
      <c r="U360" s="171"/>
      <c r="V360" s="171"/>
      <c r="W360" s="171"/>
      <c r="X360" t="str">
        <f t="shared" si="5"/>
        <v>Inter-Continental Hotels CorporationInter-Continental Hotels Corporation - Israel branch</v>
      </c>
      <c r="Y360" t="s">
        <v>46344</v>
      </c>
      <c r="Z360" t="s">
        <v>46348</v>
      </c>
      <c r="AA360" t="s">
        <v>45805</v>
      </c>
      <c r="AB360" t="s">
        <v>46349</v>
      </c>
      <c r="AC360" t="s">
        <v>46350</v>
      </c>
      <c r="AD360" t="s">
        <v>46351</v>
      </c>
    </row>
    <row r="361" spans="1:31">
      <c r="A361" t="s">
        <v>46134</v>
      </c>
      <c r="B361" s="166" t="s">
        <v>46341</v>
      </c>
      <c r="C361" t="s">
        <v>45961</v>
      </c>
      <c r="D361" s="166" t="s">
        <v>751</v>
      </c>
      <c r="E361">
        <v>634</v>
      </c>
      <c r="G361" s="172">
        <v>42736</v>
      </c>
      <c r="J361" t="s">
        <v>46347</v>
      </c>
      <c r="L361" t="s">
        <v>46344</v>
      </c>
      <c r="M361" t="s">
        <v>46348</v>
      </c>
      <c r="N361" t="s">
        <v>45805</v>
      </c>
      <c r="O361" t="s">
        <v>46349</v>
      </c>
      <c r="P361" t="s">
        <v>46350</v>
      </c>
      <c r="Q361" t="s">
        <v>46351</v>
      </c>
      <c r="U361" s="171"/>
      <c r="V361" s="171"/>
      <c r="W361" s="171"/>
      <c r="X361" t="str">
        <f t="shared" si="5"/>
        <v>IHG Hotels LimitedInter-Continental Hotels Corporation - Israel branch</v>
      </c>
    </row>
    <row r="362" spans="1:31">
      <c r="A362" t="s">
        <v>46134</v>
      </c>
      <c r="B362" s="166" t="s">
        <v>46341</v>
      </c>
      <c r="C362" t="s">
        <v>45986</v>
      </c>
      <c r="D362" s="166" t="s">
        <v>687</v>
      </c>
      <c r="E362">
        <v>635</v>
      </c>
      <c r="G362" s="172">
        <v>42736</v>
      </c>
      <c r="J362" t="s">
        <v>46347</v>
      </c>
      <c r="L362" t="s">
        <v>46344</v>
      </c>
      <c r="M362" t="s">
        <v>46348</v>
      </c>
      <c r="N362" t="s">
        <v>45805</v>
      </c>
      <c r="O362" t="s">
        <v>46349</v>
      </c>
      <c r="P362" t="s">
        <v>46350</v>
      </c>
      <c r="Q362" t="s">
        <v>46351</v>
      </c>
      <c r="U362" s="171"/>
      <c r="V362" s="171"/>
      <c r="W362" s="171"/>
      <c r="X362" t="str">
        <f t="shared" si="5"/>
        <v>IHG Hotels LimitedIntercontinental Hospitality Corporation - Greek Branch</v>
      </c>
      <c r="Y362" t="s">
        <v>46344</v>
      </c>
      <c r="Z362" t="s">
        <v>46348</v>
      </c>
      <c r="AA362" t="s">
        <v>45805</v>
      </c>
      <c r="AB362" t="s">
        <v>46349</v>
      </c>
      <c r="AC362" t="s">
        <v>46350</v>
      </c>
      <c r="AD362" t="s">
        <v>46351</v>
      </c>
      <c r="AE362" t="s">
        <v>46346</v>
      </c>
    </row>
    <row r="363" spans="1:31" ht="58">
      <c r="A363" t="s">
        <v>46318</v>
      </c>
      <c r="B363" s="166" t="s">
        <v>46353</v>
      </c>
      <c r="C363" t="s">
        <v>45986</v>
      </c>
      <c r="D363" s="166" t="s">
        <v>687</v>
      </c>
      <c r="E363">
        <v>636</v>
      </c>
      <c r="G363" s="172">
        <v>42736</v>
      </c>
      <c r="J363" t="s">
        <v>46347</v>
      </c>
      <c r="L363" t="s">
        <v>46344</v>
      </c>
      <c r="M363" t="s">
        <v>46348</v>
      </c>
      <c r="N363" t="s">
        <v>45805</v>
      </c>
      <c r="O363" t="s">
        <v>46349</v>
      </c>
      <c r="P363" t="s">
        <v>46350</v>
      </c>
      <c r="Q363" t="s">
        <v>46351</v>
      </c>
      <c r="U363" s="171"/>
      <c r="V363" s="171"/>
      <c r="W363" s="171"/>
      <c r="X363" t="str">
        <f t="shared" si="5"/>
        <v>Six Continents Hotels, Inc.Intercontinental Hospitality Corporation - Greek Branch</v>
      </c>
      <c r="Y363" t="s">
        <v>46344</v>
      </c>
      <c r="Z363" t="s">
        <v>46348</v>
      </c>
      <c r="AA363" t="s">
        <v>45805</v>
      </c>
      <c r="AB363" t="s">
        <v>46349</v>
      </c>
      <c r="AC363" t="s">
        <v>46350</v>
      </c>
      <c r="AD363" t="s">
        <v>46351</v>
      </c>
    </row>
    <row r="364" spans="1:31" ht="29">
      <c r="A364" t="s">
        <v>45955</v>
      </c>
      <c r="B364" s="166" t="s">
        <v>46372</v>
      </c>
      <c r="C364" t="s">
        <v>45986</v>
      </c>
      <c r="D364" s="166" t="s">
        <v>687</v>
      </c>
      <c r="E364">
        <v>637</v>
      </c>
      <c r="G364" s="172">
        <v>42736</v>
      </c>
      <c r="J364" t="s">
        <v>46347</v>
      </c>
      <c r="L364" t="s">
        <v>46344</v>
      </c>
      <c r="M364" t="s">
        <v>46348</v>
      </c>
      <c r="N364" t="s">
        <v>45805</v>
      </c>
      <c r="O364" t="s">
        <v>46349</v>
      </c>
      <c r="P364" t="s">
        <v>46350</v>
      </c>
      <c r="Q364" t="s">
        <v>46351</v>
      </c>
      <c r="U364" s="171"/>
      <c r="V364" s="171"/>
      <c r="W364" s="171"/>
      <c r="X364" t="str">
        <f t="shared" si="5"/>
        <v>Inter-Continental Hotels CorporationIntercontinental Hospitality Corporation - Greek Branch</v>
      </c>
      <c r="Y364" t="s">
        <v>46344</v>
      </c>
      <c r="Z364" t="s">
        <v>46348</v>
      </c>
      <c r="AA364" t="s">
        <v>45805</v>
      </c>
      <c r="AB364" t="s">
        <v>46349</v>
      </c>
      <c r="AC364" t="s">
        <v>46350</v>
      </c>
      <c r="AD364" t="s">
        <v>46351</v>
      </c>
    </row>
    <row r="365" spans="1:31">
      <c r="A365" t="s">
        <v>46134</v>
      </c>
      <c r="B365" s="166" t="s">
        <v>46341</v>
      </c>
      <c r="C365" t="s">
        <v>45986</v>
      </c>
      <c r="D365" s="166" t="s">
        <v>687</v>
      </c>
      <c r="E365">
        <v>638</v>
      </c>
      <c r="G365" s="172">
        <v>42736</v>
      </c>
      <c r="J365" t="s">
        <v>46347</v>
      </c>
      <c r="L365" t="s">
        <v>46344</v>
      </c>
      <c r="M365" t="s">
        <v>46348</v>
      </c>
      <c r="N365" t="s">
        <v>45805</v>
      </c>
      <c r="O365" t="s">
        <v>46349</v>
      </c>
      <c r="P365" t="s">
        <v>46350</v>
      </c>
      <c r="Q365" t="s">
        <v>46351</v>
      </c>
      <c r="U365" s="171"/>
      <c r="V365" s="171"/>
      <c r="W365" s="171"/>
      <c r="X365" t="str">
        <f t="shared" si="5"/>
        <v>IHG Hotels LimitedIntercontinental Hospitality Corporation - Greek Branch</v>
      </c>
    </row>
    <row r="366" spans="1:31">
      <c r="A366" t="s">
        <v>46134</v>
      </c>
      <c r="B366" s="166" t="s">
        <v>46341</v>
      </c>
      <c r="C366" t="s">
        <v>45973</v>
      </c>
      <c r="D366" s="166" t="s">
        <v>945</v>
      </c>
      <c r="E366">
        <v>639</v>
      </c>
      <c r="G366" s="172">
        <v>42736</v>
      </c>
      <c r="J366" t="s">
        <v>46347</v>
      </c>
      <c r="L366" t="s">
        <v>46344</v>
      </c>
      <c r="M366" t="s">
        <v>46348</v>
      </c>
      <c r="N366" t="s">
        <v>45805</v>
      </c>
      <c r="O366" t="s">
        <v>46349</v>
      </c>
      <c r="P366" t="s">
        <v>46350</v>
      </c>
      <c r="Q366" t="s">
        <v>46351</v>
      </c>
      <c r="U366" s="171"/>
      <c r="V366" s="171"/>
      <c r="W366" s="171"/>
      <c r="X366" t="str">
        <f t="shared" si="5"/>
        <v>IHG Hotels LimitedHH France Holdings SAS</v>
      </c>
      <c r="Y366" t="s">
        <v>46344</v>
      </c>
      <c r="Z366" t="s">
        <v>46348</v>
      </c>
      <c r="AA366" t="s">
        <v>45805</v>
      </c>
      <c r="AB366" t="s">
        <v>46349</v>
      </c>
      <c r="AC366" t="s">
        <v>46350</v>
      </c>
      <c r="AD366" t="s">
        <v>46351</v>
      </c>
      <c r="AE366" t="s">
        <v>46346</v>
      </c>
    </row>
    <row r="367" spans="1:31" ht="58">
      <c r="A367" t="s">
        <v>46318</v>
      </c>
      <c r="B367" s="166" t="s">
        <v>46353</v>
      </c>
      <c r="C367" t="s">
        <v>45973</v>
      </c>
      <c r="D367" s="166" t="s">
        <v>945</v>
      </c>
      <c r="E367">
        <v>640</v>
      </c>
      <c r="G367" s="172">
        <v>42736</v>
      </c>
      <c r="J367" t="s">
        <v>46347</v>
      </c>
      <c r="L367" t="s">
        <v>46344</v>
      </c>
      <c r="M367" t="s">
        <v>46348</v>
      </c>
      <c r="N367" t="s">
        <v>45805</v>
      </c>
      <c r="O367" t="s">
        <v>46349</v>
      </c>
      <c r="P367" t="s">
        <v>46350</v>
      </c>
      <c r="Q367" t="s">
        <v>46351</v>
      </c>
      <c r="U367" s="171"/>
      <c r="V367" s="171"/>
      <c r="W367" s="171"/>
      <c r="X367" t="str">
        <f t="shared" si="5"/>
        <v>Six Continents Hotels, Inc.HH France Holdings SAS</v>
      </c>
      <c r="Y367" t="s">
        <v>46344</v>
      </c>
    </row>
    <row r="368" spans="1:31" ht="29">
      <c r="A368" t="s">
        <v>45955</v>
      </c>
      <c r="B368" s="166" t="s">
        <v>46372</v>
      </c>
      <c r="C368" t="s">
        <v>45973</v>
      </c>
      <c r="D368" s="166" t="s">
        <v>945</v>
      </c>
      <c r="E368">
        <v>641</v>
      </c>
      <c r="G368" s="172">
        <v>42736</v>
      </c>
      <c r="J368" t="s">
        <v>46347</v>
      </c>
      <c r="L368" t="s">
        <v>46344</v>
      </c>
      <c r="M368" t="s">
        <v>46348</v>
      </c>
      <c r="N368" t="s">
        <v>45805</v>
      </c>
      <c r="O368" t="s">
        <v>46349</v>
      </c>
      <c r="P368" t="s">
        <v>46350</v>
      </c>
      <c r="Q368" t="s">
        <v>46351</v>
      </c>
      <c r="U368" s="171"/>
      <c r="V368" s="171"/>
      <c r="W368" s="171"/>
      <c r="X368" t="str">
        <f t="shared" si="5"/>
        <v>Inter-Continental Hotels CorporationHH France Holdings SAS</v>
      </c>
      <c r="Y368" t="s">
        <v>46344</v>
      </c>
      <c r="Z368" t="s">
        <v>46348</v>
      </c>
      <c r="AA368" t="s">
        <v>45805</v>
      </c>
      <c r="AB368" t="s">
        <v>46349</v>
      </c>
      <c r="AC368" t="s">
        <v>46350</v>
      </c>
      <c r="AD368" t="s">
        <v>46351</v>
      </c>
    </row>
    <row r="369" spans="1:31">
      <c r="A369" t="s">
        <v>46134</v>
      </c>
      <c r="B369" s="166" t="s">
        <v>46341</v>
      </c>
      <c r="C369" t="s">
        <v>45973</v>
      </c>
      <c r="D369" s="166" t="s">
        <v>945</v>
      </c>
      <c r="E369">
        <v>642</v>
      </c>
      <c r="G369" s="172">
        <v>42736</v>
      </c>
      <c r="J369" t="s">
        <v>46347</v>
      </c>
      <c r="L369" t="s">
        <v>46344</v>
      </c>
      <c r="M369" t="s">
        <v>46348</v>
      </c>
      <c r="N369" t="s">
        <v>45805</v>
      </c>
      <c r="O369" t="s">
        <v>46349</v>
      </c>
      <c r="P369" t="s">
        <v>46350</v>
      </c>
      <c r="Q369" t="s">
        <v>46351</v>
      </c>
      <c r="U369" s="171"/>
      <c r="V369" s="171"/>
      <c r="W369" s="171"/>
      <c r="X369" t="str">
        <f t="shared" si="5"/>
        <v>IHG Hotels LimitedHH France Holdings SAS</v>
      </c>
    </row>
    <row r="370" spans="1:31">
      <c r="A370" t="s">
        <v>46134</v>
      </c>
      <c r="B370" s="166" t="s">
        <v>46341</v>
      </c>
      <c r="C370" t="s">
        <v>1009</v>
      </c>
      <c r="D370" s="166" t="s">
        <v>1008</v>
      </c>
      <c r="E370">
        <v>643</v>
      </c>
      <c r="G370" s="172">
        <v>42736</v>
      </c>
      <c r="J370" t="s">
        <v>46347</v>
      </c>
      <c r="L370" t="s">
        <v>46344</v>
      </c>
      <c r="M370" t="s">
        <v>46348</v>
      </c>
      <c r="N370" t="s">
        <v>45805</v>
      </c>
      <c r="O370" t="s">
        <v>46349</v>
      </c>
      <c r="P370" t="s">
        <v>46350</v>
      </c>
      <c r="Q370" t="s">
        <v>46351</v>
      </c>
      <c r="U370" s="171"/>
      <c r="V370" s="171"/>
      <c r="W370" s="171"/>
      <c r="X370" t="str">
        <f t="shared" si="5"/>
        <v>IHG Hotels LimitedIHG (Marseille) SAS</v>
      </c>
      <c r="Y370" t="s">
        <v>46344</v>
      </c>
      <c r="Z370" t="s">
        <v>46348</v>
      </c>
      <c r="AA370" t="s">
        <v>45805</v>
      </c>
      <c r="AB370" t="s">
        <v>46349</v>
      </c>
      <c r="AC370" t="s">
        <v>46350</v>
      </c>
      <c r="AD370" t="s">
        <v>46351</v>
      </c>
      <c r="AE370" t="s">
        <v>46346</v>
      </c>
    </row>
    <row r="371" spans="1:31" ht="58">
      <c r="A371" t="s">
        <v>46318</v>
      </c>
      <c r="B371" s="166" t="s">
        <v>46353</v>
      </c>
      <c r="C371" t="s">
        <v>1009</v>
      </c>
      <c r="D371" s="166" t="s">
        <v>1008</v>
      </c>
      <c r="E371">
        <v>644</v>
      </c>
      <c r="G371" s="172">
        <v>42736</v>
      </c>
      <c r="J371" t="s">
        <v>46347</v>
      </c>
      <c r="L371" t="s">
        <v>46344</v>
      </c>
      <c r="M371" t="s">
        <v>46348</v>
      </c>
      <c r="N371" t="s">
        <v>45805</v>
      </c>
      <c r="O371" t="s">
        <v>46349</v>
      </c>
      <c r="P371" t="s">
        <v>46350</v>
      </c>
      <c r="Q371" t="s">
        <v>46351</v>
      </c>
      <c r="U371" s="171"/>
      <c r="V371" s="171"/>
      <c r="W371" s="171"/>
      <c r="X371" t="str">
        <f t="shared" si="5"/>
        <v>Six Continents Hotels, Inc.IHG (Marseille) SAS</v>
      </c>
      <c r="Y371" t="s">
        <v>46344</v>
      </c>
      <c r="Z371" t="s">
        <v>46348</v>
      </c>
      <c r="AA371" t="s">
        <v>45805</v>
      </c>
      <c r="AB371" t="s">
        <v>46349</v>
      </c>
      <c r="AC371" t="s">
        <v>46350</v>
      </c>
      <c r="AD371" t="s">
        <v>46351</v>
      </c>
    </row>
    <row r="372" spans="1:31" ht="29">
      <c r="A372" t="s">
        <v>45955</v>
      </c>
      <c r="B372" s="166" t="s">
        <v>46372</v>
      </c>
      <c r="C372" t="s">
        <v>1009</v>
      </c>
      <c r="D372" s="166" t="s">
        <v>1008</v>
      </c>
      <c r="E372">
        <v>645</v>
      </c>
      <c r="G372" s="172">
        <v>42736</v>
      </c>
      <c r="J372" t="s">
        <v>46347</v>
      </c>
      <c r="L372" t="s">
        <v>46344</v>
      </c>
      <c r="M372" t="s">
        <v>46348</v>
      </c>
      <c r="N372" t="s">
        <v>45805</v>
      </c>
      <c r="O372" t="s">
        <v>46349</v>
      </c>
      <c r="P372" t="s">
        <v>46350</v>
      </c>
      <c r="Q372" t="s">
        <v>46351</v>
      </c>
      <c r="U372" s="171"/>
      <c r="V372" s="171"/>
      <c r="W372" s="171"/>
      <c r="X372" t="str">
        <f t="shared" si="5"/>
        <v>Inter-Continental Hotels CorporationIHG (Marseille) SAS</v>
      </c>
      <c r="Y372" t="s">
        <v>46344</v>
      </c>
      <c r="Z372" t="s">
        <v>46348</v>
      </c>
      <c r="AA372" t="s">
        <v>45805</v>
      </c>
      <c r="AB372" t="s">
        <v>46349</v>
      </c>
      <c r="AC372" t="s">
        <v>46350</v>
      </c>
      <c r="AD372" t="s">
        <v>46351</v>
      </c>
    </row>
    <row r="373" spans="1:31">
      <c r="A373" t="s">
        <v>46134</v>
      </c>
      <c r="B373" s="166" t="s">
        <v>46341</v>
      </c>
      <c r="C373" t="s">
        <v>1009</v>
      </c>
      <c r="D373" s="166" t="s">
        <v>1008</v>
      </c>
      <c r="E373">
        <v>646</v>
      </c>
      <c r="G373" s="172">
        <v>42736</v>
      </c>
      <c r="J373" t="s">
        <v>46347</v>
      </c>
      <c r="L373" t="s">
        <v>46344</v>
      </c>
      <c r="M373" t="s">
        <v>46348</v>
      </c>
      <c r="N373" t="s">
        <v>45805</v>
      </c>
      <c r="O373" t="s">
        <v>46349</v>
      </c>
      <c r="P373" t="s">
        <v>46350</v>
      </c>
      <c r="Q373" t="s">
        <v>46351</v>
      </c>
      <c r="U373" s="171"/>
      <c r="V373" s="171"/>
      <c r="W373" s="171"/>
      <c r="X373" t="str">
        <f t="shared" si="5"/>
        <v>IHG Hotels LimitedIHG (Marseille) SAS</v>
      </c>
    </row>
    <row r="374" spans="1:31">
      <c r="A374" t="s">
        <v>46134</v>
      </c>
      <c r="B374" s="166" t="s">
        <v>46341</v>
      </c>
      <c r="C374" t="s">
        <v>45976</v>
      </c>
      <c r="D374" s="166" t="s">
        <v>1019</v>
      </c>
      <c r="E374">
        <v>647</v>
      </c>
      <c r="G374" s="172">
        <v>42736</v>
      </c>
      <c r="J374" t="s">
        <v>46347</v>
      </c>
      <c r="L374" t="s">
        <v>46344</v>
      </c>
      <c r="M374" t="s">
        <v>46348</v>
      </c>
      <c r="N374" t="s">
        <v>45805</v>
      </c>
      <c r="O374" t="s">
        <v>46349</v>
      </c>
      <c r="P374" t="s">
        <v>46350</v>
      </c>
      <c r="Q374" t="s">
        <v>46351</v>
      </c>
      <c r="U374" s="171"/>
      <c r="V374" s="171"/>
      <c r="W374" s="171"/>
      <c r="X374" t="str">
        <f t="shared" si="5"/>
        <v>IHG Hotels LimitedIntercontinental Management France SAS</v>
      </c>
      <c r="Y374" t="s">
        <v>46344</v>
      </c>
      <c r="Z374" t="s">
        <v>46348</v>
      </c>
      <c r="AA374" t="s">
        <v>45805</v>
      </c>
      <c r="AB374" t="s">
        <v>46349</v>
      </c>
      <c r="AC374" t="s">
        <v>46350</v>
      </c>
      <c r="AD374" t="s">
        <v>46351</v>
      </c>
      <c r="AE374" t="s">
        <v>46346</v>
      </c>
    </row>
    <row r="375" spans="1:31">
      <c r="A375" t="s">
        <v>46134</v>
      </c>
      <c r="B375" s="166" t="s">
        <v>46341</v>
      </c>
      <c r="C375" t="s">
        <v>45976</v>
      </c>
      <c r="D375" s="166" t="s">
        <v>1019</v>
      </c>
      <c r="E375">
        <v>648</v>
      </c>
      <c r="G375" s="172">
        <v>42736</v>
      </c>
      <c r="J375" t="s">
        <v>46347</v>
      </c>
      <c r="L375" t="s">
        <v>46344</v>
      </c>
      <c r="M375" t="s">
        <v>46348</v>
      </c>
      <c r="N375" t="s">
        <v>45805</v>
      </c>
      <c r="O375" t="s">
        <v>46349</v>
      </c>
      <c r="P375" t="s">
        <v>46350</v>
      </c>
      <c r="Q375" t="s">
        <v>46351</v>
      </c>
      <c r="U375" s="171"/>
      <c r="V375" s="171"/>
      <c r="W375" s="171"/>
      <c r="X375" t="str">
        <f t="shared" si="5"/>
        <v>IHG Hotels LimitedIntercontinental Management France SAS</v>
      </c>
    </row>
    <row r="376" spans="1:31">
      <c r="A376" t="s">
        <v>46134</v>
      </c>
      <c r="B376" s="166" t="s">
        <v>46341</v>
      </c>
      <c r="C376" t="s">
        <v>45976</v>
      </c>
      <c r="D376" s="166" t="s">
        <v>1019</v>
      </c>
      <c r="E376">
        <v>649</v>
      </c>
      <c r="G376" s="172">
        <v>42736</v>
      </c>
      <c r="J376" t="s">
        <v>46347</v>
      </c>
      <c r="L376" t="s">
        <v>46344</v>
      </c>
      <c r="M376" t="s">
        <v>46348</v>
      </c>
      <c r="N376" t="s">
        <v>45805</v>
      </c>
      <c r="O376" t="s">
        <v>46349</v>
      </c>
      <c r="P376" t="s">
        <v>46350</v>
      </c>
      <c r="Q376" t="s">
        <v>46351</v>
      </c>
      <c r="U376" s="171"/>
      <c r="V376" s="171"/>
      <c r="W376" s="171"/>
      <c r="X376" t="str">
        <f t="shared" si="5"/>
        <v>IHG Hotels LimitedIntercontinental Management France SAS</v>
      </c>
    </row>
    <row r="377" spans="1:31">
      <c r="A377" t="s">
        <v>46134</v>
      </c>
      <c r="B377" s="166" t="s">
        <v>46341</v>
      </c>
      <c r="C377" t="s">
        <v>45976</v>
      </c>
      <c r="D377" s="166" t="s">
        <v>1019</v>
      </c>
      <c r="E377">
        <v>650</v>
      </c>
      <c r="G377" s="172">
        <v>42736</v>
      </c>
      <c r="J377" t="s">
        <v>46347</v>
      </c>
      <c r="L377" t="s">
        <v>46344</v>
      </c>
      <c r="M377" t="s">
        <v>46348</v>
      </c>
      <c r="N377" t="s">
        <v>45805</v>
      </c>
      <c r="O377" t="s">
        <v>46349</v>
      </c>
      <c r="P377" t="s">
        <v>46350</v>
      </c>
      <c r="Q377" t="s">
        <v>46351</v>
      </c>
      <c r="U377" s="171"/>
      <c r="V377" s="171"/>
      <c r="W377" s="171"/>
      <c r="X377" t="str">
        <f t="shared" si="5"/>
        <v>IHG Hotels LimitedIntercontinental Management France SAS</v>
      </c>
    </row>
    <row r="378" spans="1:31">
      <c r="A378" t="s">
        <v>46134</v>
      </c>
      <c r="B378" s="166" t="s">
        <v>46341</v>
      </c>
      <c r="C378" t="s">
        <v>46026</v>
      </c>
      <c r="D378" s="166" t="s">
        <v>815</v>
      </c>
      <c r="E378">
        <v>651</v>
      </c>
      <c r="G378" s="172">
        <v>42736</v>
      </c>
      <c r="J378" t="s">
        <v>46347</v>
      </c>
      <c r="L378" t="s">
        <v>46344</v>
      </c>
      <c r="M378" t="s">
        <v>46348</v>
      </c>
      <c r="N378" t="s">
        <v>45805</v>
      </c>
      <c r="O378" t="s">
        <v>46349</v>
      </c>
      <c r="P378" t="s">
        <v>46350</v>
      </c>
      <c r="Q378" t="s">
        <v>46351</v>
      </c>
      <c r="U378" s="171"/>
      <c r="V378" s="171"/>
      <c r="W378" s="171"/>
      <c r="X378" t="str">
        <f t="shared" si="5"/>
        <v>IHG Hotels LimitedIntercontinental Overseas Holding Corporation  - Ukraine branch</v>
      </c>
      <c r="Y378" t="s">
        <v>46344</v>
      </c>
      <c r="Z378" t="s">
        <v>46348</v>
      </c>
      <c r="AA378" t="s">
        <v>45805</v>
      </c>
      <c r="AB378" t="s">
        <v>46349</v>
      </c>
      <c r="AC378" t="s">
        <v>46350</v>
      </c>
      <c r="AD378" t="s">
        <v>46351</v>
      </c>
      <c r="AE378" t="s">
        <v>46346</v>
      </c>
    </row>
    <row r="379" spans="1:31" ht="58">
      <c r="A379" t="s">
        <v>46318</v>
      </c>
      <c r="B379" s="166" t="s">
        <v>46353</v>
      </c>
      <c r="C379" t="s">
        <v>46026</v>
      </c>
      <c r="D379" s="166" t="s">
        <v>815</v>
      </c>
      <c r="E379">
        <v>652</v>
      </c>
      <c r="G379" s="172">
        <v>42736</v>
      </c>
      <c r="J379" t="s">
        <v>46347</v>
      </c>
      <c r="L379" t="s">
        <v>46344</v>
      </c>
      <c r="M379" t="s">
        <v>46348</v>
      </c>
      <c r="N379" t="s">
        <v>45805</v>
      </c>
      <c r="O379" t="s">
        <v>46349</v>
      </c>
      <c r="P379" t="s">
        <v>46350</v>
      </c>
      <c r="Q379" t="s">
        <v>46351</v>
      </c>
      <c r="U379" s="171"/>
      <c r="V379" s="171"/>
      <c r="W379" s="171"/>
      <c r="X379" t="str">
        <f t="shared" si="5"/>
        <v>Six Continents Hotels, Inc.Intercontinental Overseas Holding Corporation  - Ukraine branch</v>
      </c>
      <c r="Y379" t="s">
        <v>46344</v>
      </c>
      <c r="Z379" t="s">
        <v>46348</v>
      </c>
      <c r="AA379" t="s">
        <v>45805</v>
      </c>
      <c r="AB379" t="s">
        <v>46349</v>
      </c>
      <c r="AC379" t="s">
        <v>46350</v>
      </c>
      <c r="AD379" t="s">
        <v>46351</v>
      </c>
    </row>
    <row r="380" spans="1:31" ht="29">
      <c r="A380" t="s">
        <v>45955</v>
      </c>
      <c r="B380" s="166" t="s">
        <v>46372</v>
      </c>
      <c r="C380" t="s">
        <v>46026</v>
      </c>
      <c r="D380" s="166" t="s">
        <v>815</v>
      </c>
      <c r="E380">
        <v>653</v>
      </c>
      <c r="G380" s="172">
        <v>42736</v>
      </c>
      <c r="J380" t="s">
        <v>46347</v>
      </c>
      <c r="L380" t="s">
        <v>46344</v>
      </c>
      <c r="M380" t="s">
        <v>46348</v>
      </c>
      <c r="N380" t="s">
        <v>45805</v>
      </c>
      <c r="O380" t="s">
        <v>46349</v>
      </c>
      <c r="P380" t="s">
        <v>46350</v>
      </c>
      <c r="Q380" t="s">
        <v>46351</v>
      </c>
      <c r="U380" s="171"/>
      <c r="V380" s="171"/>
      <c r="W380" s="171"/>
      <c r="X380" t="str">
        <f t="shared" si="5"/>
        <v>Inter-Continental Hotels CorporationIntercontinental Overseas Holding Corporation  - Ukraine branch</v>
      </c>
      <c r="Y380" t="s">
        <v>46344</v>
      </c>
      <c r="Z380" t="s">
        <v>46348</v>
      </c>
      <c r="AA380" t="s">
        <v>45805</v>
      </c>
      <c r="AB380" t="s">
        <v>46349</v>
      </c>
      <c r="AC380" t="s">
        <v>46350</v>
      </c>
      <c r="AD380" t="s">
        <v>46351</v>
      </c>
    </row>
    <row r="381" spans="1:31">
      <c r="A381" t="s">
        <v>46134</v>
      </c>
      <c r="B381" s="166" t="s">
        <v>46341</v>
      </c>
      <c r="C381" t="s">
        <v>46026</v>
      </c>
      <c r="D381" s="166" t="s">
        <v>815</v>
      </c>
      <c r="E381">
        <v>654</v>
      </c>
      <c r="G381" s="172">
        <v>42736</v>
      </c>
      <c r="J381" t="s">
        <v>46347</v>
      </c>
      <c r="L381" t="s">
        <v>46344</v>
      </c>
      <c r="M381" t="s">
        <v>46348</v>
      </c>
      <c r="N381" t="s">
        <v>45805</v>
      </c>
      <c r="O381" t="s">
        <v>46349</v>
      </c>
      <c r="P381" t="s">
        <v>46350</v>
      </c>
      <c r="Q381" t="s">
        <v>46351</v>
      </c>
      <c r="U381" s="171"/>
      <c r="V381" s="171"/>
      <c r="W381" s="171"/>
      <c r="X381" t="str">
        <f t="shared" si="5"/>
        <v>IHG Hotels LimitedIntercontinental Overseas Holding Corporation  - Ukraine branch</v>
      </c>
    </row>
    <row r="382" spans="1:31" ht="29">
      <c r="A382" t="s">
        <v>45993</v>
      </c>
      <c r="B382" s="166" t="s">
        <v>23416</v>
      </c>
      <c r="C382" t="s">
        <v>45955</v>
      </c>
      <c r="D382" s="166" t="s">
        <v>46342</v>
      </c>
      <c r="E382">
        <v>655</v>
      </c>
      <c r="G382" s="172" t="s">
        <v>46420</v>
      </c>
      <c r="J382" t="s">
        <v>46347</v>
      </c>
      <c r="L382" t="s">
        <v>46344</v>
      </c>
      <c r="U382" s="171"/>
      <c r="V382" s="171"/>
      <c r="W382" s="171"/>
      <c r="X382" t="str">
        <f t="shared" si="5"/>
        <v>Holiday Inns (Middle East) Ltd.Inter-Continental Hotels Corporation</v>
      </c>
      <c r="Y382" t="s">
        <v>46344</v>
      </c>
      <c r="Z382" t="s">
        <v>46346</v>
      </c>
    </row>
    <row r="383" spans="1:31">
      <c r="A383" t="s">
        <v>45993</v>
      </c>
      <c r="B383" s="166" t="s">
        <v>23416</v>
      </c>
      <c r="C383" t="s">
        <v>46023</v>
      </c>
      <c r="D383" s="166" t="s">
        <v>46352</v>
      </c>
      <c r="E383">
        <v>656</v>
      </c>
      <c r="G383" s="172" t="s">
        <v>46420</v>
      </c>
      <c r="J383" t="s">
        <v>46347</v>
      </c>
      <c r="L383" t="s">
        <v>46344</v>
      </c>
      <c r="U383" s="171"/>
      <c r="V383" s="171"/>
      <c r="W383" s="171"/>
      <c r="X383" t="str">
        <f t="shared" si="5"/>
        <v>Holiday Inns (Middle East) Ltd.Intercontinental Overseas Holding Corporation</v>
      </c>
      <c r="Y383" t="s">
        <v>46344</v>
      </c>
      <c r="Z383" t="s">
        <v>46346</v>
      </c>
    </row>
    <row r="384" spans="1:31">
      <c r="A384" t="s">
        <v>45993</v>
      </c>
      <c r="B384" s="166" t="s">
        <v>23416</v>
      </c>
      <c r="C384" t="s">
        <v>45912</v>
      </c>
      <c r="D384" s="166" t="s">
        <v>14433</v>
      </c>
      <c r="E384">
        <v>657</v>
      </c>
      <c r="G384" s="172" t="s">
        <v>46420</v>
      </c>
      <c r="J384" t="s">
        <v>46347</v>
      </c>
      <c r="L384" t="s">
        <v>46344</v>
      </c>
      <c r="U384" s="171"/>
      <c r="V384" s="171"/>
      <c r="W384" s="171"/>
      <c r="X384" t="str">
        <f t="shared" si="5"/>
        <v>Holiday Inns (Middle East) Ltd.Intercontinental Hotels Corporation Limited</v>
      </c>
      <c r="Y384" t="s">
        <v>46344</v>
      </c>
    </row>
    <row r="385" spans="1:33">
      <c r="A385" t="s">
        <v>46023</v>
      </c>
      <c r="B385" s="166" t="s">
        <v>46352</v>
      </c>
      <c r="C385" t="s">
        <v>46045</v>
      </c>
      <c r="D385" s="166" t="s">
        <v>698</v>
      </c>
      <c r="E385">
        <v>658</v>
      </c>
      <c r="G385" s="172" t="s">
        <v>46421</v>
      </c>
      <c r="J385" t="s">
        <v>46347</v>
      </c>
      <c r="L385" t="s">
        <v>46344</v>
      </c>
      <c r="U385" s="171"/>
      <c r="V385" s="171"/>
      <c r="W385" s="171"/>
      <c r="X385" t="str">
        <f t="shared" si="5"/>
        <v>Intercontinental Overseas Holding CorporationInter-Continental IOHC (Mauritius) Limited</v>
      </c>
      <c r="Y385" t="s">
        <v>46344</v>
      </c>
    </row>
    <row r="386" spans="1:33" ht="58">
      <c r="A386" t="s">
        <v>184</v>
      </c>
      <c r="B386" s="166" t="s">
        <v>46355</v>
      </c>
      <c r="C386" t="s">
        <v>46318</v>
      </c>
      <c r="D386" s="166" t="s">
        <v>46353</v>
      </c>
      <c r="E386">
        <v>659</v>
      </c>
      <c r="G386" s="172">
        <v>42370</v>
      </c>
      <c r="J386" t="s">
        <v>46402</v>
      </c>
      <c r="L386" t="s">
        <v>46357</v>
      </c>
      <c r="M386" t="s">
        <v>46358</v>
      </c>
      <c r="N386" t="s">
        <v>46359</v>
      </c>
      <c r="O386" t="s">
        <v>46360</v>
      </c>
      <c r="P386" t="s">
        <v>46361</v>
      </c>
      <c r="Q386" t="s">
        <v>46362</v>
      </c>
      <c r="R386" t="s">
        <v>11719</v>
      </c>
      <c r="S386" t="s">
        <v>45810</v>
      </c>
      <c r="T386" t="s">
        <v>46363</v>
      </c>
      <c r="U386" s="171"/>
      <c r="V386" s="171"/>
      <c r="W386" s="171"/>
      <c r="X386" t="str">
        <f t="shared" ref="X386:X449" si="6">A386&amp;C386</f>
        <v>Six Continents LimitedSix Continents Hotels, Inc.</v>
      </c>
    </row>
    <row r="387" spans="1:33">
      <c r="A387" t="s">
        <v>184</v>
      </c>
      <c r="B387" s="166" t="s">
        <v>46355</v>
      </c>
      <c r="C387" t="s">
        <v>45909</v>
      </c>
      <c r="D387" s="166" t="s">
        <v>22384</v>
      </c>
      <c r="E387">
        <v>660</v>
      </c>
      <c r="G387" s="172">
        <v>42370</v>
      </c>
      <c r="J387" t="s">
        <v>46402</v>
      </c>
      <c r="L387" t="s">
        <v>46357</v>
      </c>
      <c r="M387" t="s">
        <v>46358</v>
      </c>
      <c r="N387" t="s">
        <v>46359</v>
      </c>
      <c r="O387" t="s">
        <v>46360</v>
      </c>
      <c r="P387" t="s">
        <v>46361</v>
      </c>
      <c r="Q387" t="s">
        <v>46362</v>
      </c>
      <c r="R387" t="s">
        <v>11719</v>
      </c>
      <c r="S387" t="s">
        <v>45810</v>
      </c>
      <c r="T387" t="s">
        <v>46363</v>
      </c>
      <c r="U387" s="171"/>
      <c r="V387" s="171"/>
      <c r="W387" s="171"/>
      <c r="X387" t="str">
        <f t="shared" si="6"/>
        <v>Six Continents LimitedHoliday Inns of Belgium NV</v>
      </c>
      <c r="Y387" t="s">
        <v>46357</v>
      </c>
      <c r="Z387" t="s">
        <v>46358</v>
      </c>
      <c r="AA387" t="s">
        <v>46359</v>
      </c>
      <c r="AB387" t="s">
        <v>46360</v>
      </c>
      <c r="AC387" t="s">
        <v>46361</v>
      </c>
      <c r="AD387" t="s">
        <v>46362</v>
      </c>
      <c r="AE387" t="s">
        <v>11719</v>
      </c>
      <c r="AF387" t="s">
        <v>45810</v>
      </c>
      <c r="AG387" t="s">
        <v>46363</v>
      </c>
    </row>
    <row r="388" spans="1:33">
      <c r="A388" t="s">
        <v>184</v>
      </c>
      <c r="B388" s="166" t="s">
        <v>46355</v>
      </c>
      <c r="C388" t="s">
        <v>46053</v>
      </c>
      <c r="D388" s="166" t="s">
        <v>23949</v>
      </c>
      <c r="E388">
        <v>661</v>
      </c>
      <c r="G388" s="172">
        <v>42370</v>
      </c>
      <c r="J388" t="s">
        <v>46402</v>
      </c>
      <c r="L388" t="s">
        <v>46357</v>
      </c>
      <c r="M388" t="s">
        <v>46358</v>
      </c>
      <c r="N388" t="s">
        <v>46359</v>
      </c>
      <c r="O388" t="s">
        <v>46360</v>
      </c>
      <c r="P388" t="s">
        <v>46361</v>
      </c>
      <c r="Q388" t="s">
        <v>46362</v>
      </c>
      <c r="R388" t="s">
        <v>11719</v>
      </c>
      <c r="S388" t="s">
        <v>45810</v>
      </c>
      <c r="T388" t="s">
        <v>46363</v>
      </c>
      <c r="U388" s="171"/>
      <c r="V388" s="171"/>
      <c r="W388" s="171"/>
      <c r="X388" t="str">
        <f t="shared" si="6"/>
        <v>Six Continents LimitedBHR Holdings B.V.</v>
      </c>
      <c r="Y388" t="s">
        <v>46357</v>
      </c>
      <c r="Z388" t="s">
        <v>46358</v>
      </c>
      <c r="AA388" t="s">
        <v>46359</v>
      </c>
      <c r="AB388" t="s">
        <v>46360</v>
      </c>
      <c r="AC388" t="s">
        <v>46361</v>
      </c>
      <c r="AD388" t="s">
        <v>46362</v>
      </c>
      <c r="AE388" t="s">
        <v>11719</v>
      </c>
      <c r="AF388" t="s">
        <v>45810</v>
      </c>
      <c r="AG388" t="s">
        <v>46363</v>
      </c>
    </row>
    <row r="389" spans="1:33">
      <c r="A389" t="s">
        <v>184</v>
      </c>
      <c r="B389" s="166" t="s">
        <v>46355</v>
      </c>
      <c r="C389" t="s">
        <v>45973</v>
      </c>
      <c r="D389" s="166" t="s">
        <v>945</v>
      </c>
      <c r="E389">
        <v>662</v>
      </c>
      <c r="G389" s="172">
        <v>42370</v>
      </c>
      <c r="J389" t="s">
        <v>46402</v>
      </c>
      <c r="L389" t="s">
        <v>46357</v>
      </c>
      <c r="M389" t="s">
        <v>46358</v>
      </c>
      <c r="N389" t="s">
        <v>46359</v>
      </c>
      <c r="O389" t="s">
        <v>46360</v>
      </c>
      <c r="P389" t="s">
        <v>46361</v>
      </c>
      <c r="Q389" t="s">
        <v>46362</v>
      </c>
      <c r="R389" t="s">
        <v>11719</v>
      </c>
      <c r="S389" t="s">
        <v>45810</v>
      </c>
      <c r="T389" t="s">
        <v>46363</v>
      </c>
      <c r="U389" s="171"/>
      <c r="V389" s="171"/>
      <c r="W389" s="171"/>
      <c r="X389" t="str">
        <f t="shared" si="6"/>
        <v>Six Continents LimitedHH France Holdings SAS</v>
      </c>
      <c r="Y389" t="s">
        <v>46357</v>
      </c>
      <c r="Z389" t="s">
        <v>46358</v>
      </c>
      <c r="AA389" t="s">
        <v>46359</v>
      </c>
      <c r="AB389" t="s">
        <v>46360</v>
      </c>
      <c r="AC389" t="s">
        <v>46361</v>
      </c>
      <c r="AD389" t="s">
        <v>46362</v>
      </c>
      <c r="AE389" t="s">
        <v>11719</v>
      </c>
      <c r="AF389" t="s">
        <v>45810</v>
      </c>
      <c r="AG389" t="s">
        <v>46363</v>
      </c>
    </row>
    <row r="390" spans="1:33">
      <c r="A390" t="s">
        <v>184</v>
      </c>
      <c r="B390" s="166" t="s">
        <v>46355</v>
      </c>
      <c r="C390" t="s">
        <v>45993</v>
      </c>
      <c r="D390" s="166" t="s">
        <v>23416</v>
      </c>
      <c r="E390">
        <v>663</v>
      </c>
      <c r="G390" s="172">
        <v>42370</v>
      </c>
      <c r="J390" t="s">
        <v>46402</v>
      </c>
      <c r="L390" t="s">
        <v>46357</v>
      </c>
      <c r="M390" t="s">
        <v>46358</v>
      </c>
      <c r="N390" t="s">
        <v>46359</v>
      </c>
      <c r="O390" t="s">
        <v>46360</v>
      </c>
      <c r="P390" t="s">
        <v>46361</v>
      </c>
      <c r="Q390" t="s">
        <v>46362</v>
      </c>
      <c r="R390" t="s">
        <v>11719</v>
      </c>
      <c r="S390" t="s">
        <v>45810</v>
      </c>
      <c r="T390" t="s">
        <v>46363</v>
      </c>
      <c r="U390" s="171"/>
      <c r="V390" s="171"/>
      <c r="W390" s="171"/>
      <c r="X390" t="str">
        <f t="shared" si="6"/>
        <v>Six Continents LimitedHoliday Inns (Middle East) Ltd.</v>
      </c>
    </row>
    <row r="391" spans="1:33">
      <c r="A391" t="s">
        <v>184</v>
      </c>
      <c r="B391" s="166" t="s">
        <v>46355</v>
      </c>
      <c r="C391" t="s">
        <v>45974</v>
      </c>
      <c r="D391" s="166" t="s">
        <v>997</v>
      </c>
      <c r="E391">
        <v>664</v>
      </c>
      <c r="G391" s="172">
        <v>42370</v>
      </c>
      <c r="J391" t="s">
        <v>46402</v>
      </c>
      <c r="L391" t="s">
        <v>46357</v>
      </c>
      <c r="M391" t="s">
        <v>46358</v>
      </c>
      <c r="N391" t="s">
        <v>46359</v>
      </c>
      <c r="O391" t="s">
        <v>46360</v>
      </c>
      <c r="P391" t="s">
        <v>46361</v>
      </c>
      <c r="Q391" t="s">
        <v>46362</v>
      </c>
      <c r="R391" t="s">
        <v>11719</v>
      </c>
      <c r="S391" t="s">
        <v>45810</v>
      </c>
      <c r="T391" t="s">
        <v>46363</v>
      </c>
      <c r="U391" s="171"/>
      <c r="V391" s="171"/>
      <c r="W391" s="171"/>
      <c r="X391" t="str">
        <f t="shared" si="6"/>
        <v>Six Continents LimitedHoliday Inns (Courtalin) Holdings SAS</v>
      </c>
      <c r="Y391" t="s">
        <v>46357</v>
      </c>
      <c r="Z391" t="s">
        <v>46358</v>
      </c>
      <c r="AA391" t="s">
        <v>46359</v>
      </c>
      <c r="AB391" t="s">
        <v>46360</v>
      </c>
      <c r="AC391" t="s">
        <v>46361</v>
      </c>
      <c r="AD391" t="s">
        <v>46362</v>
      </c>
      <c r="AE391" t="s">
        <v>11719</v>
      </c>
      <c r="AF391" t="s">
        <v>45810</v>
      </c>
      <c r="AG391" t="s">
        <v>46363</v>
      </c>
    </row>
    <row r="392" spans="1:33">
      <c r="A392" t="s">
        <v>184</v>
      </c>
      <c r="B392" s="166" t="s">
        <v>46355</v>
      </c>
      <c r="C392" t="s">
        <v>46091</v>
      </c>
      <c r="D392" s="166" t="s">
        <v>22509</v>
      </c>
      <c r="E392">
        <v>665</v>
      </c>
      <c r="G392" s="172">
        <v>42370</v>
      </c>
      <c r="J392" t="s">
        <v>46402</v>
      </c>
      <c r="L392" t="s">
        <v>46357</v>
      </c>
      <c r="M392" t="s">
        <v>46358</v>
      </c>
      <c r="N392" t="s">
        <v>46359</v>
      </c>
      <c r="O392" t="s">
        <v>46360</v>
      </c>
      <c r="P392" t="s">
        <v>46361</v>
      </c>
      <c r="Q392" t="s">
        <v>46362</v>
      </c>
      <c r="R392" t="s">
        <v>11719</v>
      </c>
      <c r="S392" t="s">
        <v>45810</v>
      </c>
      <c r="T392" t="s">
        <v>46363</v>
      </c>
      <c r="U392" s="171"/>
      <c r="V392" s="171"/>
      <c r="W392" s="171"/>
      <c r="X392" t="str">
        <f t="shared" si="6"/>
        <v>Six Continents LimitedInterContinental Hotels Group Services Company</v>
      </c>
    </row>
    <row r="393" spans="1:33">
      <c r="A393" t="s">
        <v>184</v>
      </c>
      <c r="B393" s="166" t="s">
        <v>46355</v>
      </c>
      <c r="C393" t="s">
        <v>45983</v>
      </c>
      <c r="D393" s="166" t="s">
        <v>1063</v>
      </c>
      <c r="E393">
        <v>666</v>
      </c>
      <c r="G393" s="172">
        <v>42370</v>
      </c>
      <c r="J393" t="s">
        <v>46402</v>
      </c>
      <c r="L393" t="s">
        <v>46357</v>
      </c>
      <c r="M393" t="s">
        <v>46358</v>
      </c>
      <c r="N393" t="s">
        <v>46359</v>
      </c>
      <c r="O393" t="s">
        <v>46360</v>
      </c>
      <c r="P393" t="s">
        <v>46361</v>
      </c>
      <c r="Q393" t="s">
        <v>46362</v>
      </c>
      <c r="R393" t="s">
        <v>11719</v>
      </c>
      <c r="S393" t="s">
        <v>45810</v>
      </c>
      <c r="T393" t="s">
        <v>46363</v>
      </c>
      <c r="U393" s="171"/>
      <c r="V393" s="171"/>
      <c r="W393" s="171"/>
      <c r="X393" t="str">
        <f t="shared" si="6"/>
        <v>Six Continents LimitedInterContinental Hotels Management GmbH</v>
      </c>
      <c r="Y393" t="s">
        <v>46357</v>
      </c>
      <c r="Z393" t="s">
        <v>46358</v>
      </c>
      <c r="AA393" t="s">
        <v>46359</v>
      </c>
      <c r="AB393" t="s">
        <v>46360</v>
      </c>
      <c r="AC393" t="s">
        <v>46361</v>
      </c>
      <c r="AD393" t="s">
        <v>46362</v>
      </c>
      <c r="AE393" t="s">
        <v>11719</v>
      </c>
      <c r="AF393" t="s">
        <v>45810</v>
      </c>
      <c r="AG393" t="s">
        <v>46363</v>
      </c>
    </row>
    <row r="394" spans="1:33">
      <c r="A394" t="s">
        <v>184</v>
      </c>
      <c r="B394" s="166" t="s">
        <v>46355</v>
      </c>
      <c r="C394" t="s">
        <v>46134</v>
      </c>
      <c r="D394" s="166" t="s">
        <v>46365</v>
      </c>
      <c r="E394">
        <v>667</v>
      </c>
      <c r="G394" s="172">
        <v>42370</v>
      </c>
      <c r="J394" t="s">
        <v>46402</v>
      </c>
      <c r="L394" t="s">
        <v>46357</v>
      </c>
      <c r="M394" t="s">
        <v>46358</v>
      </c>
      <c r="N394" t="s">
        <v>46359</v>
      </c>
      <c r="O394" t="s">
        <v>46360</v>
      </c>
      <c r="P394" t="s">
        <v>46361</v>
      </c>
      <c r="Q394" t="s">
        <v>46362</v>
      </c>
      <c r="R394" t="s">
        <v>11719</v>
      </c>
      <c r="S394" t="s">
        <v>45810</v>
      </c>
      <c r="T394" t="s">
        <v>46363</v>
      </c>
      <c r="U394" s="171"/>
      <c r="V394" s="171"/>
      <c r="W394" s="171"/>
      <c r="X394" t="str">
        <f t="shared" si="6"/>
        <v>Six Continents LimitedIHG Hotels Limited</v>
      </c>
    </row>
    <row r="395" spans="1:33">
      <c r="A395" t="s">
        <v>184</v>
      </c>
      <c r="B395" s="166" t="s">
        <v>46355</v>
      </c>
      <c r="C395" t="s">
        <v>46013</v>
      </c>
      <c r="D395" s="166" t="s">
        <v>740</v>
      </c>
      <c r="E395">
        <v>668</v>
      </c>
      <c r="G395" s="172">
        <v>42370</v>
      </c>
      <c r="J395" t="s">
        <v>46402</v>
      </c>
      <c r="L395" t="s">
        <v>46357</v>
      </c>
      <c r="M395" t="s">
        <v>46358</v>
      </c>
      <c r="N395" t="s">
        <v>46359</v>
      </c>
      <c r="O395" t="s">
        <v>46360</v>
      </c>
      <c r="P395" t="s">
        <v>46361</v>
      </c>
      <c r="Q395" t="s">
        <v>46362</v>
      </c>
      <c r="R395" t="s">
        <v>11719</v>
      </c>
      <c r="S395" t="s">
        <v>45810</v>
      </c>
      <c r="T395" t="s">
        <v>46363</v>
      </c>
      <c r="U395" s="171"/>
      <c r="V395" s="171"/>
      <c r="W395" s="171"/>
      <c r="X395" t="str">
        <f t="shared" si="6"/>
        <v>Six Continents LimitedInterContinental Hotels Italia, SrL</v>
      </c>
      <c r="Y395" t="s">
        <v>46357</v>
      </c>
      <c r="Z395" t="s">
        <v>46358</v>
      </c>
      <c r="AA395" t="s">
        <v>46359</v>
      </c>
      <c r="AB395" t="s">
        <v>46360</v>
      </c>
      <c r="AC395" t="s">
        <v>46361</v>
      </c>
      <c r="AD395" t="s">
        <v>46362</v>
      </c>
      <c r="AE395" t="s">
        <v>11719</v>
      </c>
      <c r="AF395" t="s">
        <v>45810</v>
      </c>
      <c r="AG395" t="s">
        <v>46363</v>
      </c>
    </row>
    <row r="396" spans="1:33">
      <c r="A396" t="s">
        <v>184</v>
      </c>
      <c r="B396" s="166" t="s">
        <v>46355</v>
      </c>
      <c r="C396" t="s">
        <v>46134</v>
      </c>
      <c r="D396" s="166" t="s">
        <v>46365</v>
      </c>
      <c r="E396">
        <v>669</v>
      </c>
      <c r="G396" s="172">
        <v>43466</v>
      </c>
      <c r="J396" t="s">
        <v>46391</v>
      </c>
      <c r="L396" t="s">
        <v>46346</v>
      </c>
      <c r="U396" s="171"/>
      <c r="V396" s="171"/>
      <c r="W396" s="171"/>
      <c r="X396" t="str">
        <f t="shared" si="6"/>
        <v>Six Continents LimitedIHG Hotels Limited</v>
      </c>
    </row>
    <row r="397" spans="1:33">
      <c r="A397" t="s">
        <v>184</v>
      </c>
      <c r="B397" s="166" t="s">
        <v>46355</v>
      </c>
      <c r="C397" t="s">
        <v>45913</v>
      </c>
      <c r="D397" s="166" t="s">
        <v>45915</v>
      </c>
      <c r="E397">
        <v>669</v>
      </c>
      <c r="G397" s="172">
        <v>42370</v>
      </c>
      <c r="J397" t="s">
        <v>46402</v>
      </c>
      <c r="L397" t="s">
        <v>46357</v>
      </c>
      <c r="M397" t="s">
        <v>46358</v>
      </c>
      <c r="N397" t="s">
        <v>46359</v>
      </c>
      <c r="O397" t="s">
        <v>46360</v>
      </c>
      <c r="P397" t="s">
        <v>46361</v>
      </c>
      <c r="Q397" t="s">
        <v>46362</v>
      </c>
      <c r="R397" t="s">
        <v>11719</v>
      </c>
      <c r="S397" t="s">
        <v>45810</v>
      </c>
      <c r="T397" t="s">
        <v>46363</v>
      </c>
      <c r="U397" s="171"/>
      <c r="V397" s="171"/>
      <c r="W397" s="171"/>
      <c r="X397" t="str">
        <f t="shared" si="6"/>
        <v>Six Continents LimitedIntercontinental Hotels Corporation Limited - Kenya branch</v>
      </c>
      <c r="Y397" t="s">
        <v>46357</v>
      </c>
      <c r="Z397" t="s">
        <v>46358</v>
      </c>
      <c r="AA397" t="s">
        <v>46359</v>
      </c>
      <c r="AB397" t="s">
        <v>46360</v>
      </c>
      <c r="AC397" t="s">
        <v>46361</v>
      </c>
      <c r="AD397" t="s">
        <v>46362</v>
      </c>
      <c r="AE397" t="s">
        <v>11719</v>
      </c>
      <c r="AF397" t="s">
        <v>45810</v>
      </c>
      <c r="AG397" t="s">
        <v>46363</v>
      </c>
    </row>
    <row r="398" spans="1:33">
      <c r="A398" t="s">
        <v>184</v>
      </c>
      <c r="B398" s="166" t="s">
        <v>46355</v>
      </c>
      <c r="C398" t="s">
        <v>46143</v>
      </c>
      <c r="D398" s="166" t="s">
        <v>26992</v>
      </c>
      <c r="E398">
        <v>670</v>
      </c>
      <c r="G398" s="172">
        <v>42370</v>
      </c>
      <c r="J398" t="s">
        <v>46402</v>
      </c>
      <c r="L398" t="s">
        <v>46357</v>
      </c>
      <c r="M398" t="s">
        <v>46358</v>
      </c>
      <c r="N398" t="s">
        <v>46359</v>
      </c>
      <c r="O398" t="s">
        <v>46360</v>
      </c>
      <c r="P398" t="s">
        <v>46361</v>
      </c>
      <c r="Q398" t="s">
        <v>46362</v>
      </c>
      <c r="R398" t="s">
        <v>11719</v>
      </c>
      <c r="S398" t="s">
        <v>45810</v>
      </c>
      <c r="T398" t="s">
        <v>46363</v>
      </c>
      <c r="U398" s="171"/>
      <c r="V398" s="171"/>
      <c r="W398" s="171"/>
      <c r="X398" t="str">
        <f t="shared" si="6"/>
        <v>Six Continents LimitedInterContinental Hotels Group PLC</v>
      </c>
      <c r="Y398" t="s">
        <v>46357</v>
      </c>
      <c r="Z398" t="s">
        <v>46358</v>
      </c>
      <c r="AA398" t="s">
        <v>46359</v>
      </c>
      <c r="AB398" t="s">
        <v>46360</v>
      </c>
      <c r="AC398" t="s">
        <v>46361</v>
      </c>
      <c r="AD398" t="s">
        <v>46362</v>
      </c>
      <c r="AE398" t="s">
        <v>11719</v>
      </c>
      <c r="AF398" t="s">
        <v>45810</v>
      </c>
      <c r="AG398" t="s">
        <v>46363</v>
      </c>
    </row>
    <row r="399" spans="1:33">
      <c r="A399" t="s">
        <v>184</v>
      </c>
      <c r="B399" s="166" t="s">
        <v>46355</v>
      </c>
      <c r="C399" t="s">
        <v>46078</v>
      </c>
      <c r="D399" s="166" t="s">
        <v>46410</v>
      </c>
      <c r="E399">
        <v>671</v>
      </c>
      <c r="G399" s="172">
        <v>42370</v>
      </c>
      <c r="J399" t="s">
        <v>46402</v>
      </c>
      <c r="L399" t="s">
        <v>46357</v>
      </c>
      <c r="M399" t="s">
        <v>46358</v>
      </c>
      <c r="N399" t="s">
        <v>46359</v>
      </c>
      <c r="O399" t="s">
        <v>46360</v>
      </c>
      <c r="P399" t="s">
        <v>46361</v>
      </c>
      <c r="Q399" t="s">
        <v>46362</v>
      </c>
      <c r="R399" t="s">
        <v>11719</v>
      </c>
      <c r="S399" t="s">
        <v>45810</v>
      </c>
      <c r="T399" t="s">
        <v>46363</v>
      </c>
      <c r="U399" s="171"/>
      <c r="V399" s="171"/>
      <c r="W399" s="171"/>
      <c r="X399" t="str">
        <f t="shared" si="6"/>
        <v>Six Continents LimitedHH Hotels (Romania) SRL</v>
      </c>
      <c r="Y399" t="s">
        <v>46357</v>
      </c>
      <c r="Z399" t="s">
        <v>46358</v>
      </c>
      <c r="AA399" t="s">
        <v>46359</v>
      </c>
      <c r="AB399" t="s">
        <v>46360</v>
      </c>
      <c r="AC399" t="s">
        <v>46361</v>
      </c>
      <c r="AD399" t="s">
        <v>46362</v>
      </c>
      <c r="AE399" t="s">
        <v>11719</v>
      </c>
      <c r="AF399" t="s">
        <v>45810</v>
      </c>
      <c r="AG399" t="s">
        <v>46363</v>
      </c>
    </row>
    <row r="400" spans="1:33">
      <c r="A400" t="s">
        <v>184</v>
      </c>
      <c r="B400" s="166" t="s">
        <v>46355</v>
      </c>
      <c r="C400" t="s">
        <v>46080</v>
      </c>
      <c r="D400" s="166" t="s">
        <v>762</v>
      </c>
      <c r="E400">
        <v>672</v>
      </c>
      <c r="G400" s="172">
        <v>42370</v>
      </c>
      <c r="J400" t="s">
        <v>46402</v>
      </c>
      <c r="L400" t="s">
        <v>46357</v>
      </c>
      <c r="M400" t="s">
        <v>46358</v>
      </c>
      <c r="N400" t="s">
        <v>46359</v>
      </c>
      <c r="O400" t="s">
        <v>46360</v>
      </c>
      <c r="P400" t="s">
        <v>46361</v>
      </c>
      <c r="Q400" t="s">
        <v>46362</v>
      </c>
      <c r="R400" t="s">
        <v>11719</v>
      </c>
      <c r="S400" t="s">
        <v>45810</v>
      </c>
      <c r="T400" t="s">
        <v>46363</v>
      </c>
      <c r="U400" s="171"/>
      <c r="V400" s="171"/>
      <c r="W400" s="171"/>
      <c r="X400" t="str">
        <f t="shared" si="6"/>
        <v>Six Continents LimitedIC International Hotels Limited Liability Company</v>
      </c>
      <c r="Y400" t="s">
        <v>46357</v>
      </c>
      <c r="Z400" t="s">
        <v>46358</v>
      </c>
      <c r="AA400" t="s">
        <v>46359</v>
      </c>
      <c r="AB400" t="s">
        <v>46360</v>
      </c>
      <c r="AC400" t="s">
        <v>46361</v>
      </c>
      <c r="AD400" t="s">
        <v>46362</v>
      </c>
      <c r="AE400" t="s">
        <v>11719</v>
      </c>
      <c r="AF400" t="s">
        <v>45810</v>
      </c>
      <c r="AG400" t="s">
        <v>46363</v>
      </c>
    </row>
    <row r="401" spans="1:33">
      <c r="A401" t="s">
        <v>184</v>
      </c>
      <c r="B401" s="166" t="s">
        <v>46355</v>
      </c>
      <c r="C401" t="s">
        <v>27153</v>
      </c>
      <c r="D401" s="166" t="s">
        <v>27154</v>
      </c>
      <c r="E401">
        <v>673</v>
      </c>
      <c r="G401" s="172">
        <v>42370</v>
      </c>
      <c r="J401" t="s">
        <v>46402</v>
      </c>
      <c r="L401" t="s">
        <v>46357</v>
      </c>
      <c r="M401" t="s">
        <v>46358</v>
      </c>
      <c r="N401" t="s">
        <v>46359</v>
      </c>
      <c r="O401" t="s">
        <v>46360</v>
      </c>
      <c r="P401" t="s">
        <v>46361</v>
      </c>
      <c r="Q401" t="s">
        <v>46362</v>
      </c>
      <c r="R401" t="s">
        <v>11719</v>
      </c>
      <c r="S401" t="s">
        <v>45810</v>
      </c>
      <c r="T401" t="s">
        <v>46363</v>
      </c>
      <c r="U401" s="171"/>
      <c r="V401" s="171"/>
      <c r="W401" s="171"/>
      <c r="X401" t="str">
        <f t="shared" si="6"/>
        <v>Six Continents LimitedIC Hotelbetriebsfuhrungs GmbH</v>
      </c>
      <c r="Y401" t="s">
        <v>46357</v>
      </c>
      <c r="Z401" t="s">
        <v>46358</v>
      </c>
      <c r="AA401" t="s">
        <v>46359</v>
      </c>
      <c r="AB401" t="s">
        <v>46360</v>
      </c>
      <c r="AC401" t="s">
        <v>46361</v>
      </c>
      <c r="AD401" t="s">
        <v>46362</v>
      </c>
      <c r="AE401" t="s">
        <v>11719</v>
      </c>
      <c r="AF401" t="s">
        <v>45810</v>
      </c>
      <c r="AG401" t="s">
        <v>46363</v>
      </c>
    </row>
    <row r="402" spans="1:33">
      <c r="A402" t="s">
        <v>184</v>
      </c>
      <c r="B402" s="166" t="s">
        <v>46355</v>
      </c>
      <c r="C402" t="s">
        <v>46005</v>
      </c>
      <c r="D402" s="166" t="s">
        <v>771</v>
      </c>
      <c r="E402">
        <v>674</v>
      </c>
      <c r="G402" s="172">
        <v>42370</v>
      </c>
      <c r="J402" t="s">
        <v>46402</v>
      </c>
      <c r="L402" t="s">
        <v>46357</v>
      </c>
      <c r="M402" t="s">
        <v>46358</v>
      </c>
      <c r="N402" t="s">
        <v>46359</v>
      </c>
      <c r="O402" t="s">
        <v>46360</v>
      </c>
      <c r="P402" t="s">
        <v>46361</v>
      </c>
      <c r="Q402" t="s">
        <v>46362</v>
      </c>
      <c r="R402" t="s">
        <v>11719</v>
      </c>
      <c r="S402" t="s">
        <v>45810</v>
      </c>
      <c r="T402" t="s">
        <v>46363</v>
      </c>
      <c r="U402" s="171"/>
      <c r="V402" s="171"/>
      <c r="W402" s="171"/>
      <c r="X402" t="str">
        <f t="shared" si="6"/>
        <v>Six Continents LimitedIHG Szalloda Budapest Szolgaltato Kft</v>
      </c>
      <c r="Y402" t="s">
        <v>46357</v>
      </c>
      <c r="Z402" t="s">
        <v>46358</v>
      </c>
      <c r="AA402" t="s">
        <v>46359</v>
      </c>
      <c r="AB402" t="s">
        <v>46360</v>
      </c>
      <c r="AC402" t="s">
        <v>46361</v>
      </c>
      <c r="AD402" t="s">
        <v>46362</v>
      </c>
      <c r="AE402" t="s">
        <v>11719</v>
      </c>
      <c r="AF402" t="s">
        <v>45810</v>
      </c>
      <c r="AG402" t="s">
        <v>46363</v>
      </c>
    </row>
    <row r="403" spans="1:33">
      <c r="A403" t="s">
        <v>184</v>
      </c>
      <c r="B403" s="166" t="s">
        <v>46355</v>
      </c>
      <c r="C403" t="s">
        <v>46097</v>
      </c>
      <c r="D403" s="166" t="s">
        <v>781</v>
      </c>
      <c r="E403">
        <v>675</v>
      </c>
      <c r="G403" s="172">
        <v>42370</v>
      </c>
      <c r="J403" t="s">
        <v>46402</v>
      </c>
      <c r="L403" t="s">
        <v>46357</v>
      </c>
      <c r="M403" t="s">
        <v>46358</v>
      </c>
      <c r="N403" t="s">
        <v>46359</v>
      </c>
      <c r="O403" t="s">
        <v>46360</v>
      </c>
      <c r="P403" t="s">
        <v>46361</v>
      </c>
      <c r="Q403" t="s">
        <v>46362</v>
      </c>
      <c r="R403" t="s">
        <v>11719</v>
      </c>
      <c r="S403" t="s">
        <v>45810</v>
      </c>
      <c r="T403" t="s">
        <v>46363</v>
      </c>
      <c r="U403" s="171"/>
      <c r="V403" s="171"/>
      <c r="W403" s="171"/>
      <c r="X403" t="str">
        <f t="shared" si="6"/>
        <v>Six Continents LimitedInterContinental Gestion Hotelera S.L.</v>
      </c>
      <c r="Y403" t="s">
        <v>46357</v>
      </c>
      <c r="Z403" t="s">
        <v>46358</v>
      </c>
      <c r="AA403" t="s">
        <v>46359</v>
      </c>
      <c r="AB403" t="s">
        <v>46360</v>
      </c>
      <c r="AC403" t="s">
        <v>46361</v>
      </c>
      <c r="AD403" t="s">
        <v>46362</v>
      </c>
      <c r="AE403" t="s">
        <v>11719</v>
      </c>
      <c r="AF403" t="s">
        <v>45810</v>
      </c>
      <c r="AG403" t="s">
        <v>46363</v>
      </c>
    </row>
    <row r="404" spans="1:33">
      <c r="A404" t="s">
        <v>184</v>
      </c>
      <c r="B404" s="166" t="s">
        <v>46355</v>
      </c>
      <c r="C404" t="s">
        <v>46098</v>
      </c>
      <c r="D404" s="166" t="s">
        <v>793</v>
      </c>
      <c r="E404">
        <v>676</v>
      </c>
      <c r="G404" s="172">
        <v>42370</v>
      </c>
      <c r="J404" t="s">
        <v>46402</v>
      </c>
      <c r="L404" t="s">
        <v>46357</v>
      </c>
      <c r="M404" t="s">
        <v>46358</v>
      </c>
      <c r="N404" t="s">
        <v>46359</v>
      </c>
      <c r="O404" t="s">
        <v>46360</v>
      </c>
      <c r="P404" t="s">
        <v>46361</v>
      </c>
      <c r="Q404" t="s">
        <v>46362</v>
      </c>
      <c r="R404" t="s">
        <v>11719</v>
      </c>
      <c r="S404" t="s">
        <v>45810</v>
      </c>
      <c r="T404" t="s">
        <v>46363</v>
      </c>
      <c r="U404" s="171"/>
      <c r="V404" s="171"/>
      <c r="W404" s="171"/>
      <c r="X404" t="str">
        <f t="shared" si="6"/>
        <v>Six Continents LimitedInterContinental Hotels Group (Espana) SA</v>
      </c>
      <c r="Y404" t="s">
        <v>46357</v>
      </c>
      <c r="Z404" t="s">
        <v>46358</v>
      </c>
      <c r="AA404" t="s">
        <v>46359</v>
      </c>
      <c r="AB404" t="s">
        <v>46360</v>
      </c>
      <c r="AC404" t="s">
        <v>46361</v>
      </c>
      <c r="AD404" t="s">
        <v>46362</v>
      </c>
      <c r="AE404" t="s">
        <v>11719</v>
      </c>
      <c r="AF404" t="s">
        <v>45810</v>
      </c>
      <c r="AG404" t="s">
        <v>46363</v>
      </c>
    </row>
    <row r="405" spans="1:33">
      <c r="A405" t="s">
        <v>184</v>
      </c>
      <c r="B405" s="166" t="s">
        <v>46355</v>
      </c>
      <c r="C405" t="s">
        <v>46024</v>
      </c>
      <c r="D405" s="166" t="s">
        <v>804</v>
      </c>
      <c r="E405">
        <v>677</v>
      </c>
      <c r="G405" s="172">
        <v>42370</v>
      </c>
      <c r="J405" t="s">
        <v>46402</v>
      </c>
      <c r="L405" t="s">
        <v>46357</v>
      </c>
      <c r="M405" t="s">
        <v>46358</v>
      </c>
      <c r="N405" t="s">
        <v>46359</v>
      </c>
      <c r="O405" t="s">
        <v>46360</v>
      </c>
      <c r="P405" t="s">
        <v>46361</v>
      </c>
      <c r="Q405" t="s">
        <v>46362</v>
      </c>
      <c r="R405" t="s">
        <v>11719</v>
      </c>
      <c r="S405" t="s">
        <v>45810</v>
      </c>
      <c r="T405" t="s">
        <v>46363</v>
      </c>
      <c r="U405" s="171"/>
      <c r="V405" s="171"/>
      <c r="W405" s="171"/>
      <c r="X405" t="str">
        <f t="shared" si="6"/>
        <v>Six Continents LimitedIntercontinental Overseas Holding Corporation  - Kazakhstan branch</v>
      </c>
      <c r="Y405" t="s">
        <v>46357</v>
      </c>
      <c r="Z405" t="s">
        <v>46358</v>
      </c>
      <c r="AA405" t="s">
        <v>46359</v>
      </c>
      <c r="AB405" t="s">
        <v>46360</v>
      </c>
      <c r="AC405" t="s">
        <v>46361</v>
      </c>
      <c r="AD405" t="s">
        <v>46362</v>
      </c>
      <c r="AE405" t="s">
        <v>11719</v>
      </c>
      <c r="AF405" t="s">
        <v>45810</v>
      </c>
      <c r="AG405" t="s">
        <v>46363</v>
      </c>
    </row>
    <row r="406" spans="1:33">
      <c r="A406" t="s">
        <v>184</v>
      </c>
      <c r="B406" s="166" t="s">
        <v>46355</v>
      </c>
      <c r="C406" t="s">
        <v>46026</v>
      </c>
      <c r="D406" s="166" t="s">
        <v>815</v>
      </c>
      <c r="E406">
        <v>678</v>
      </c>
      <c r="G406" s="172">
        <v>42370</v>
      </c>
      <c r="J406" t="s">
        <v>46402</v>
      </c>
      <c r="L406" t="s">
        <v>46357</v>
      </c>
      <c r="M406" t="s">
        <v>46358</v>
      </c>
      <c r="N406" t="s">
        <v>46359</v>
      </c>
      <c r="O406" t="s">
        <v>46360</v>
      </c>
      <c r="P406" t="s">
        <v>46361</v>
      </c>
      <c r="Q406" t="s">
        <v>46362</v>
      </c>
      <c r="R406" t="s">
        <v>11719</v>
      </c>
      <c r="S406" t="s">
        <v>45810</v>
      </c>
      <c r="T406" t="s">
        <v>46363</v>
      </c>
      <c r="U406" s="171"/>
      <c r="V406" s="171"/>
      <c r="W406" s="171"/>
      <c r="X406" t="str">
        <f t="shared" si="6"/>
        <v>Six Continents LimitedIntercontinental Overseas Holding Corporation  - Ukraine branch</v>
      </c>
      <c r="Y406" t="s">
        <v>46357</v>
      </c>
      <c r="Z406" t="s">
        <v>46358</v>
      </c>
      <c r="AA406" t="s">
        <v>46359</v>
      </c>
      <c r="AB406" t="s">
        <v>46360</v>
      </c>
      <c r="AC406" t="s">
        <v>46361</v>
      </c>
      <c r="AD406" t="s">
        <v>46362</v>
      </c>
      <c r="AE406" t="s">
        <v>11719</v>
      </c>
      <c r="AF406" t="s">
        <v>45810</v>
      </c>
      <c r="AG406" t="s">
        <v>46363</v>
      </c>
    </row>
    <row r="407" spans="1:33">
      <c r="A407" t="s">
        <v>184</v>
      </c>
      <c r="B407" s="166" t="s">
        <v>46355</v>
      </c>
      <c r="C407" t="s">
        <v>45967</v>
      </c>
      <c r="D407" s="166" t="s">
        <v>825</v>
      </c>
      <c r="E407">
        <v>679</v>
      </c>
      <c r="G407" s="172">
        <v>42370</v>
      </c>
      <c r="J407" t="s">
        <v>46402</v>
      </c>
      <c r="L407" t="s">
        <v>46357</v>
      </c>
      <c r="M407" t="s">
        <v>46358</v>
      </c>
      <c r="N407" t="s">
        <v>46359</v>
      </c>
      <c r="O407" t="s">
        <v>46360</v>
      </c>
      <c r="P407" t="s">
        <v>46361</v>
      </c>
      <c r="Q407" t="s">
        <v>46362</v>
      </c>
      <c r="R407" t="s">
        <v>11719</v>
      </c>
      <c r="S407" t="s">
        <v>45810</v>
      </c>
      <c r="T407" t="s">
        <v>46363</v>
      </c>
      <c r="U407" s="171"/>
      <c r="V407" s="171"/>
      <c r="W407" s="171"/>
      <c r="X407" t="str">
        <f t="shared" si="6"/>
        <v>Six Continents LimitedInter-Continental Hotels Corporation - Poland branch</v>
      </c>
      <c r="Y407" t="s">
        <v>46357</v>
      </c>
      <c r="Z407" t="s">
        <v>46358</v>
      </c>
      <c r="AA407" t="s">
        <v>46359</v>
      </c>
      <c r="AB407" t="s">
        <v>46360</v>
      </c>
      <c r="AC407" t="s">
        <v>46361</v>
      </c>
      <c r="AD407" t="s">
        <v>46362</v>
      </c>
      <c r="AE407" t="s">
        <v>11719</v>
      </c>
      <c r="AF407" t="s">
        <v>45810</v>
      </c>
      <c r="AG407" t="s">
        <v>46363</v>
      </c>
    </row>
    <row r="408" spans="1:33">
      <c r="A408" t="s">
        <v>184</v>
      </c>
      <c r="B408" s="166" t="s">
        <v>46355</v>
      </c>
      <c r="C408" t="s">
        <v>46074</v>
      </c>
      <c r="D408" s="166" t="s">
        <v>836</v>
      </c>
      <c r="E408">
        <v>680</v>
      </c>
      <c r="G408" s="172">
        <v>42370</v>
      </c>
      <c r="J408" t="s">
        <v>46402</v>
      </c>
      <c r="L408" t="s">
        <v>46357</v>
      </c>
      <c r="M408" t="s">
        <v>46358</v>
      </c>
      <c r="N408" t="s">
        <v>46359</v>
      </c>
      <c r="O408" t="s">
        <v>46360</v>
      </c>
      <c r="P408" t="s">
        <v>46361</v>
      </c>
      <c r="Q408" t="s">
        <v>46362</v>
      </c>
      <c r="R408" t="s">
        <v>11719</v>
      </c>
      <c r="S408" t="s">
        <v>45810</v>
      </c>
      <c r="T408" t="s">
        <v>46363</v>
      </c>
      <c r="U408" s="171"/>
      <c r="V408" s="171"/>
      <c r="W408" s="171"/>
      <c r="X408" t="str">
        <f t="shared" si="6"/>
        <v>Six Continents LimitedIC Hotels Management (Portugal) Unipessoal, Lda</v>
      </c>
      <c r="Y408" t="s">
        <v>46357</v>
      </c>
      <c r="Z408" t="s">
        <v>46358</v>
      </c>
      <c r="AA408" t="s">
        <v>46359</v>
      </c>
      <c r="AB408" t="s">
        <v>46360</v>
      </c>
      <c r="AC408" t="s">
        <v>46361</v>
      </c>
      <c r="AD408" t="s">
        <v>46362</v>
      </c>
      <c r="AE408" t="s">
        <v>11719</v>
      </c>
      <c r="AF408" t="s">
        <v>45810</v>
      </c>
      <c r="AG408" t="s">
        <v>46363</v>
      </c>
    </row>
    <row r="409" spans="1:33">
      <c r="A409" t="s">
        <v>184</v>
      </c>
      <c r="B409" s="166" t="s">
        <v>46355</v>
      </c>
      <c r="C409" t="s">
        <v>46110</v>
      </c>
      <c r="D409" s="166" t="s">
        <v>846</v>
      </c>
      <c r="E409">
        <v>681</v>
      </c>
      <c r="G409" s="172">
        <v>42370</v>
      </c>
      <c r="J409" t="s">
        <v>46402</v>
      </c>
      <c r="L409" t="s">
        <v>46357</v>
      </c>
      <c r="M409" t="s">
        <v>46358</v>
      </c>
      <c r="N409" t="s">
        <v>46359</v>
      </c>
      <c r="O409" t="s">
        <v>46360</v>
      </c>
      <c r="P409" t="s">
        <v>46361</v>
      </c>
      <c r="Q409" t="s">
        <v>46362</v>
      </c>
      <c r="R409" t="s">
        <v>11719</v>
      </c>
      <c r="S409" t="s">
        <v>45810</v>
      </c>
      <c r="T409" t="s">
        <v>46363</v>
      </c>
      <c r="U409" s="171"/>
      <c r="V409" s="171"/>
      <c r="W409" s="171"/>
      <c r="X409" t="str">
        <f t="shared" si="6"/>
        <v>Six Continents LimitedIHG İstanbul Otel Yönetim Limited Şirketi</v>
      </c>
      <c r="Y409" t="s">
        <v>46357</v>
      </c>
      <c r="Z409" t="s">
        <v>46358</v>
      </c>
      <c r="AA409" t="s">
        <v>46359</v>
      </c>
      <c r="AB409" t="s">
        <v>46360</v>
      </c>
      <c r="AC409" t="s">
        <v>46361</v>
      </c>
      <c r="AD409" t="s">
        <v>46362</v>
      </c>
      <c r="AE409" t="s">
        <v>11719</v>
      </c>
      <c r="AF409" t="s">
        <v>45810</v>
      </c>
      <c r="AG409" t="s">
        <v>46363</v>
      </c>
    </row>
    <row r="410" spans="1:33">
      <c r="A410" t="s">
        <v>184</v>
      </c>
      <c r="B410" s="166" t="s">
        <v>46355</v>
      </c>
      <c r="C410" t="s">
        <v>45981</v>
      </c>
      <c r="D410" s="166" t="s">
        <v>1131</v>
      </c>
      <c r="E410">
        <v>682</v>
      </c>
      <c r="G410" s="172">
        <v>42370</v>
      </c>
      <c r="J410" t="s">
        <v>46402</v>
      </c>
      <c r="L410" t="s">
        <v>46357</v>
      </c>
      <c r="M410" t="s">
        <v>46358</v>
      </c>
      <c r="N410" t="s">
        <v>46359</v>
      </c>
      <c r="O410" t="s">
        <v>46360</v>
      </c>
      <c r="P410" t="s">
        <v>46361</v>
      </c>
      <c r="Q410" t="s">
        <v>46362</v>
      </c>
      <c r="R410" t="s">
        <v>11719</v>
      </c>
      <c r="S410" t="s">
        <v>45810</v>
      </c>
      <c r="T410" t="s">
        <v>46363</v>
      </c>
      <c r="U410" s="171"/>
      <c r="V410" s="171"/>
      <c r="W410" s="171"/>
      <c r="X410" t="str">
        <f t="shared" si="6"/>
        <v>Six Continents LimitedInterContinental Hotel Berlin GmbH</v>
      </c>
    </row>
    <row r="411" spans="1:33">
      <c r="A411" t="s">
        <v>184</v>
      </c>
      <c r="B411" s="166" t="s">
        <v>46355</v>
      </c>
      <c r="C411" t="s">
        <v>46095</v>
      </c>
      <c r="D411" s="166" t="s">
        <v>28915</v>
      </c>
      <c r="E411">
        <v>683</v>
      </c>
      <c r="G411" s="172">
        <v>42370</v>
      </c>
      <c r="J411" t="s">
        <v>46402</v>
      </c>
      <c r="L411" t="s">
        <v>46357</v>
      </c>
      <c r="M411" t="s">
        <v>46358</v>
      </c>
      <c r="N411" t="s">
        <v>46359</v>
      </c>
      <c r="O411" t="s">
        <v>46360</v>
      </c>
      <c r="P411" t="s">
        <v>46361</v>
      </c>
      <c r="Q411" t="s">
        <v>46362</v>
      </c>
      <c r="R411" t="s">
        <v>11719</v>
      </c>
      <c r="S411" t="s">
        <v>45810</v>
      </c>
      <c r="T411" t="s">
        <v>46363</v>
      </c>
      <c r="U411" s="171"/>
      <c r="V411" s="171"/>
      <c r="W411" s="171"/>
      <c r="X411" t="str">
        <f t="shared" si="6"/>
        <v>Six Continents LimitedInterContinental Hotels Group Services Company - Swiss branch</v>
      </c>
      <c r="Y411" t="s">
        <v>46357</v>
      </c>
      <c r="Z411" t="s">
        <v>46358</v>
      </c>
      <c r="AA411" t="s">
        <v>46359</v>
      </c>
      <c r="AB411" t="s">
        <v>46360</v>
      </c>
      <c r="AC411" t="s">
        <v>46361</v>
      </c>
      <c r="AD411" t="s">
        <v>46362</v>
      </c>
      <c r="AE411" t="s">
        <v>11719</v>
      </c>
      <c r="AF411" t="s">
        <v>45810</v>
      </c>
      <c r="AG411" t="s">
        <v>46363</v>
      </c>
    </row>
    <row r="412" spans="1:33">
      <c r="A412" t="s">
        <v>184</v>
      </c>
      <c r="B412" s="166" t="s">
        <v>46355</v>
      </c>
      <c r="C412" t="s">
        <v>46089</v>
      </c>
      <c r="D412" s="166" t="s">
        <v>29444</v>
      </c>
      <c r="E412">
        <v>684</v>
      </c>
      <c r="G412" s="172">
        <v>42370</v>
      </c>
      <c r="J412" t="s">
        <v>46402</v>
      </c>
      <c r="L412" t="s">
        <v>46357</v>
      </c>
      <c r="M412" t="s">
        <v>46358</v>
      </c>
      <c r="N412" t="s">
        <v>46359</v>
      </c>
      <c r="O412" t="s">
        <v>46360</v>
      </c>
      <c r="P412" t="s">
        <v>46361</v>
      </c>
      <c r="Q412" t="s">
        <v>46362</v>
      </c>
      <c r="R412" t="s">
        <v>11719</v>
      </c>
      <c r="S412" t="s">
        <v>45810</v>
      </c>
      <c r="T412" t="s">
        <v>46363</v>
      </c>
      <c r="U412" s="171"/>
      <c r="V412" s="171"/>
      <c r="W412" s="171"/>
      <c r="X412" t="str">
        <f t="shared" si="6"/>
        <v>Six Continents LimitedIHG HOTELS SOUTH AFRICA (Pty) Limited</v>
      </c>
      <c r="Y412" t="s">
        <v>46357</v>
      </c>
      <c r="Z412" t="s">
        <v>46358</v>
      </c>
      <c r="AA412" t="s">
        <v>46359</v>
      </c>
      <c r="AB412" t="s">
        <v>46360</v>
      </c>
      <c r="AC412" t="s">
        <v>46361</v>
      </c>
      <c r="AD412" t="s">
        <v>46362</v>
      </c>
      <c r="AE412" t="s">
        <v>11719</v>
      </c>
      <c r="AF412" t="s">
        <v>45810</v>
      </c>
      <c r="AG412" t="s">
        <v>46363</v>
      </c>
    </row>
    <row r="413" spans="1:33" ht="29">
      <c r="A413" t="s">
        <v>184</v>
      </c>
      <c r="B413" s="166" t="s">
        <v>46355</v>
      </c>
      <c r="C413" t="s">
        <v>45955</v>
      </c>
      <c r="D413" s="166" t="s">
        <v>46342</v>
      </c>
      <c r="E413">
        <v>685</v>
      </c>
      <c r="G413" s="172">
        <v>42370</v>
      </c>
      <c r="J413" t="s">
        <v>46402</v>
      </c>
      <c r="L413" t="s">
        <v>46357</v>
      </c>
      <c r="M413" t="s">
        <v>46358</v>
      </c>
      <c r="N413" t="s">
        <v>46359</v>
      </c>
      <c r="O413" t="s">
        <v>46360</v>
      </c>
      <c r="P413" t="s">
        <v>46361</v>
      </c>
      <c r="Q413" t="s">
        <v>46362</v>
      </c>
      <c r="R413" t="s">
        <v>11719</v>
      </c>
      <c r="S413" t="s">
        <v>45810</v>
      </c>
      <c r="T413" t="s">
        <v>46363</v>
      </c>
      <c r="U413" s="171"/>
      <c r="V413" s="171"/>
      <c r="W413" s="171"/>
      <c r="X413" t="str">
        <f t="shared" si="6"/>
        <v>Six Continents LimitedInter-Continental Hotels Corporation</v>
      </c>
      <c r="Y413" t="s">
        <v>46357</v>
      </c>
      <c r="Z413" t="s">
        <v>46358</v>
      </c>
      <c r="AA413" t="s">
        <v>46359</v>
      </c>
      <c r="AB413" t="s">
        <v>46360</v>
      </c>
      <c r="AC413" t="s">
        <v>46361</v>
      </c>
      <c r="AD413" t="s">
        <v>46362</v>
      </c>
      <c r="AE413" t="s">
        <v>11719</v>
      </c>
      <c r="AF413" t="s">
        <v>45810</v>
      </c>
      <c r="AG413" t="s">
        <v>46363</v>
      </c>
    </row>
    <row r="414" spans="1:33">
      <c r="A414" t="s">
        <v>184</v>
      </c>
      <c r="B414" s="166" t="s">
        <v>46355</v>
      </c>
      <c r="C414" t="s">
        <v>46009</v>
      </c>
      <c r="D414" s="166" t="s">
        <v>46384</v>
      </c>
      <c r="E414">
        <v>686</v>
      </c>
      <c r="G414" s="172">
        <v>42370</v>
      </c>
      <c r="J414" t="s">
        <v>46402</v>
      </c>
      <c r="L414" t="s">
        <v>46357</v>
      </c>
      <c r="M414" t="s">
        <v>46358</v>
      </c>
      <c r="N414" t="s">
        <v>46359</v>
      </c>
      <c r="O414" t="s">
        <v>46360</v>
      </c>
      <c r="P414" t="s">
        <v>46361</v>
      </c>
      <c r="Q414" t="s">
        <v>46362</v>
      </c>
      <c r="R414" t="s">
        <v>11719</v>
      </c>
      <c r="S414" t="s">
        <v>45810</v>
      </c>
      <c r="T414" t="s">
        <v>46363</v>
      </c>
      <c r="U414" s="171"/>
      <c r="V414" s="171"/>
      <c r="W414" s="171"/>
      <c r="X414" t="str">
        <f t="shared" si="6"/>
        <v>Six Continents LimitedPT SC Hotels &amp; Resorts Indonesia</v>
      </c>
      <c r="Y414" t="s">
        <v>46357</v>
      </c>
      <c r="Z414" t="s">
        <v>46358</v>
      </c>
      <c r="AA414" t="s">
        <v>46359</v>
      </c>
      <c r="AB414" t="s">
        <v>46360</v>
      </c>
      <c r="AC414" t="s">
        <v>46361</v>
      </c>
      <c r="AD414" t="s">
        <v>46362</v>
      </c>
      <c r="AE414" t="s">
        <v>11719</v>
      </c>
      <c r="AF414" t="s">
        <v>45810</v>
      </c>
      <c r="AG414" t="s">
        <v>46363</v>
      </c>
    </row>
    <row r="415" spans="1:33">
      <c r="A415" t="s">
        <v>184</v>
      </c>
      <c r="B415" s="166" t="s">
        <v>46355</v>
      </c>
      <c r="C415" t="s">
        <v>45891</v>
      </c>
      <c r="D415" s="166" t="s">
        <v>46382</v>
      </c>
      <c r="E415">
        <v>687</v>
      </c>
      <c r="G415" s="172">
        <v>42370</v>
      </c>
      <c r="J415" t="s">
        <v>46402</v>
      </c>
      <c r="L415" t="s">
        <v>46357</v>
      </c>
      <c r="M415" t="s">
        <v>46358</v>
      </c>
      <c r="N415" t="s">
        <v>46359</v>
      </c>
      <c r="O415" t="s">
        <v>46360</v>
      </c>
      <c r="P415" t="s">
        <v>46361</v>
      </c>
      <c r="Q415" t="s">
        <v>46362</v>
      </c>
      <c r="R415" t="s">
        <v>11719</v>
      </c>
      <c r="S415" t="s">
        <v>45810</v>
      </c>
      <c r="T415" t="s">
        <v>46363</v>
      </c>
      <c r="U415" s="171"/>
      <c r="V415" s="171"/>
      <c r="W415" s="171"/>
      <c r="X415" t="str">
        <f t="shared" si="6"/>
        <v>Six Continents LimitedIHG Hotels Management (Australia) Pty Limited</v>
      </c>
    </row>
    <row r="416" spans="1:33">
      <c r="A416" t="s">
        <v>184</v>
      </c>
      <c r="B416" s="166" t="s">
        <v>46355</v>
      </c>
      <c r="C416" t="s">
        <v>46226</v>
      </c>
      <c r="D416" s="166" t="s">
        <v>34594</v>
      </c>
      <c r="E416">
        <v>688</v>
      </c>
      <c r="G416" s="172">
        <v>42370</v>
      </c>
      <c r="J416" t="s">
        <v>46402</v>
      </c>
      <c r="L416" t="s">
        <v>46357</v>
      </c>
      <c r="M416" t="s">
        <v>46358</v>
      </c>
      <c r="N416" t="s">
        <v>46359</v>
      </c>
      <c r="O416" t="s">
        <v>46360</v>
      </c>
      <c r="P416" t="s">
        <v>46361</v>
      </c>
      <c r="Q416" t="s">
        <v>46362</v>
      </c>
      <c r="R416" t="s">
        <v>11719</v>
      </c>
      <c r="S416" t="s">
        <v>45810</v>
      </c>
      <c r="T416" t="s">
        <v>46363</v>
      </c>
      <c r="U416" s="171"/>
      <c r="V416" s="171"/>
      <c r="W416" s="171"/>
      <c r="X416" t="str">
        <f t="shared" si="6"/>
        <v>Six Continents LimitedIHC Japan Inc - Japan branch</v>
      </c>
      <c r="Y416" t="s">
        <v>46357</v>
      </c>
      <c r="Z416" t="s">
        <v>46358</v>
      </c>
      <c r="AA416" t="s">
        <v>46359</v>
      </c>
      <c r="AB416" t="s">
        <v>46360</v>
      </c>
      <c r="AC416" t="s">
        <v>46361</v>
      </c>
      <c r="AD416" t="s">
        <v>46362</v>
      </c>
      <c r="AE416" t="s">
        <v>11719</v>
      </c>
      <c r="AF416" t="s">
        <v>45810</v>
      </c>
      <c r="AG416" t="s">
        <v>46363</v>
      </c>
    </row>
    <row r="417" spans="1:35">
      <c r="A417" t="s">
        <v>184</v>
      </c>
      <c r="B417" s="166" t="s">
        <v>46355</v>
      </c>
      <c r="C417" t="s">
        <v>46031</v>
      </c>
      <c r="D417" s="166" t="s">
        <v>46364</v>
      </c>
      <c r="E417">
        <v>689</v>
      </c>
      <c r="G417" s="172">
        <v>42370</v>
      </c>
      <c r="J417" t="s">
        <v>46402</v>
      </c>
      <c r="L417" t="s">
        <v>46357</v>
      </c>
      <c r="M417" t="s">
        <v>46358</v>
      </c>
      <c r="N417" t="s">
        <v>46359</v>
      </c>
      <c r="O417" t="s">
        <v>46360</v>
      </c>
      <c r="P417" t="s">
        <v>46361</v>
      </c>
      <c r="Q417" t="s">
        <v>46362</v>
      </c>
      <c r="R417" t="s">
        <v>11719</v>
      </c>
      <c r="S417" t="s">
        <v>45810</v>
      </c>
      <c r="T417" t="s">
        <v>46363</v>
      </c>
      <c r="U417" s="171"/>
      <c r="V417" s="171"/>
      <c r="W417" s="171"/>
      <c r="X417" t="str">
        <f t="shared" si="6"/>
        <v>Six Continents LimitedInterContinental Hotels Group (Asia Pacific) Pte. Ltd.</v>
      </c>
    </row>
    <row r="418" spans="1:35">
      <c r="A418" t="s">
        <v>184</v>
      </c>
      <c r="B418" s="166" t="s">
        <v>46355</v>
      </c>
      <c r="C418" t="s">
        <v>46033</v>
      </c>
      <c r="D418" s="166" t="s">
        <v>34128</v>
      </c>
      <c r="E418">
        <v>690</v>
      </c>
      <c r="G418" s="172">
        <v>42370</v>
      </c>
      <c r="J418" t="s">
        <v>46402</v>
      </c>
      <c r="L418" t="s">
        <v>46357</v>
      </c>
      <c r="M418" t="s">
        <v>46358</v>
      </c>
      <c r="N418" t="s">
        <v>46359</v>
      </c>
      <c r="O418" t="s">
        <v>46360</v>
      </c>
      <c r="P418" t="s">
        <v>46361</v>
      </c>
      <c r="Q418" t="s">
        <v>46362</v>
      </c>
      <c r="R418" t="s">
        <v>11719</v>
      </c>
      <c r="S418" t="s">
        <v>45810</v>
      </c>
      <c r="T418" t="s">
        <v>46363</v>
      </c>
      <c r="U418" s="171"/>
      <c r="V418" s="171"/>
      <c r="W418" s="171"/>
      <c r="X418" t="str">
        <f t="shared" si="6"/>
        <v>Six Continents LimitedInterContinental Hotels Group (Asia Pacific) Pte. Ltd. - Korea branch</v>
      </c>
      <c r="Y418" t="s">
        <v>46357</v>
      </c>
      <c r="Z418" t="s">
        <v>46358</v>
      </c>
      <c r="AA418" t="s">
        <v>46359</v>
      </c>
      <c r="AB418" t="s">
        <v>46360</v>
      </c>
      <c r="AC418" t="s">
        <v>46361</v>
      </c>
      <c r="AD418" t="s">
        <v>46362</v>
      </c>
      <c r="AE418" t="s">
        <v>11719</v>
      </c>
      <c r="AF418" t="s">
        <v>45810</v>
      </c>
      <c r="AG418" t="s">
        <v>46363</v>
      </c>
    </row>
    <row r="419" spans="1:35">
      <c r="A419" t="s">
        <v>184</v>
      </c>
      <c r="B419" s="166" t="s">
        <v>46355</v>
      </c>
      <c r="C419" t="s">
        <v>46018</v>
      </c>
      <c r="D419" s="166" t="s">
        <v>34149</v>
      </c>
      <c r="E419">
        <v>691</v>
      </c>
      <c r="G419" s="172">
        <v>42370</v>
      </c>
      <c r="J419" t="s">
        <v>46402</v>
      </c>
      <c r="L419" t="s">
        <v>46357</v>
      </c>
      <c r="M419" t="s">
        <v>46358</v>
      </c>
      <c r="N419" t="s">
        <v>46359</v>
      </c>
      <c r="O419" t="s">
        <v>46360</v>
      </c>
      <c r="P419" t="s">
        <v>46361</v>
      </c>
      <c r="Q419" t="s">
        <v>46362</v>
      </c>
      <c r="R419" t="s">
        <v>11719</v>
      </c>
      <c r="S419" t="s">
        <v>45810</v>
      </c>
      <c r="T419" t="s">
        <v>46363</v>
      </c>
      <c r="U419" s="171"/>
      <c r="V419" s="171"/>
      <c r="W419" s="171"/>
      <c r="X419" t="str">
        <f t="shared" si="6"/>
        <v>Six Continents LimitedIHG ANA Hotels Group Japan LLC</v>
      </c>
      <c r="Y419" t="s">
        <v>46357</v>
      </c>
      <c r="Z419" t="s">
        <v>46358</v>
      </c>
      <c r="AA419" t="s">
        <v>46359</v>
      </c>
      <c r="AB419" t="s">
        <v>46360</v>
      </c>
      <c r="AC419" t="s">
        <v>46361</v>
      </c>
      <c r="AD419" t="s">
        <v>46362</v>
      </c>
      <c r="AE419" t="s">
        <v>11719</v>
      </c>
      <c r="AF419" t="s">
        <v>45810</v>
      </c>
      <c r="AG419" t="s">
        <v>46363</v>
      </c>
    </row>
    <row r="420" spans="1:35">
      <c r="A420" t="s">
        <v>184</v>
      </c>
      <c r="B420" s="166" t="s">
        <v>46355</v>
      </c>
      <c r="C420" t="s">
        <v>46070</v>
      </c>
      <c r="D420" s="166" t="s">
        <v>46390</v>
      </c>
      <c r="E420">
        <v>692</v>
      </c>
      <c r="G420" s="172">
        <v>42370</v>
      </c>
      <c r="J420" t="s">
        <v>46402</v>
      </c>
      <c r="L420" t="s">
        <v>46357</v>
      </c>
      <c r="M420" t="s">
        <v>46358</v>
      </c>
      <c r="N420" t="s">
        <v>46359</v>
      </c>
      <c r="O420" t="s">
        <v>46360</v>
      </c>
      <c r="P420" t="s">
        <v>46361</v>
      </c>
      <c r="Q420" t="s">
        <v>46362</v>
      </c>
      <c r="R420" t="s">
        <v>11719</v>
      </c>
      <c r="S420" t="s">
        <v>45810</v>
      </c>
      <c r="T420" t="s">
        <v>46363</v>
      </c>
      <c r="U420" s="171"/>
      <c r="V420" s="171"/>
      <c r="W420" s="171"/>
      <c r="X420" t="str">
        <f t="shared" si="6"/>
        <v>Six Continents LimitedSC Reservations (Philippines) Inc - Philippines branch</v>
      </c>
      <c r="Y420" t="s">
        <v>46357</v>
      </c>
      <c r="Z420" t="s">
        <v>46358</v>
      </c>
      <c r="AA420" t="s">
        <v>46359</v>
      </c>
      <c r="AB420" t="s">
        <v>46360</v>
      </c>
      <c r="AC420" t="s">
        <v>46361</v>
      </c>
      <c r="AD420" t="s">
        <v>46362</v>
      </c>
      <c r="AE420" t="s">
        <v>11719</v>
      </c>
      <c r="AF420" t="s">
        <v>45810</v>
      </c>
      <c r="AG420" t="s">
        <v>46363</v>
      </c>
    </row>
    <row r="421" spans="1:35">
      <c r="A421" t="s">
        <v>184</v>
      </c>
      <c r="B421" s="166" t="s">
        <v>46355</v>
      </c>
      <c r="C421" t="s">
        <v>45982</v>
      </c>
      <c r="D421" s="166" t="s">
        <v>1142</v>
      </c>
      <c r="E421">
        <v>693</v>
      </c>
      <c r="G421" s="172">
        <v>42370</v>
      </c>
      <c r="J421" t="s">
        <v>46402</v>
      </c>
      <c r="L421" t="s">
        <v>46357</v>
      </c>
      <c r="M421" t="s">
        <v>46358</v>
      </c>
      <c r="N421" t="s">
        <v>46359</v>
      </c>
      <c r="O421" t="s">
        <v>46360</v>
      </c>
      <c r="P421" t="s">
        <v>46361</v>
      </c>
      <c r="Q421" t="s">
        <v>46362</v>
      </c>
      <c r="R421" t="s">
        <v>11719</v>
      </c>
      <c r="S421" t="s">
        <v>45810</v>
      </c>
      <c r="T421" t="s">
        <v>46363</v>
      </c>
      <c r="U421" s="171"/>
      <c r="V421" s="171"/>
      <c r="W421" s="171"/>
      <c r="X421" t="str">
        <f t="shared" si="6"/>
        <v>Six Continents LimitedInterContinental Hotel Düsseldorf GmbH</v>
      </c>
    </row>
    <row r="422" spans="1:35">
      <c r="A422" t="s">
        <v>46134</v>
      </c>
      <c r="B422" s="166" t="s">
        <v>46341</v>
      </c>
      <c r="C422" t="s">
        <v>45993</v>
      </c>
      <c r="D422" s="166" t="s">
        <v>23416</v>
      </c>
      <c r="E422">
        <v>694</v>
      </c>
      <c r="G422" s="172">
        <v>42370</v>
      </c>
      <c r="J422" t="s">
        <v>46402</v>
      </c>
      <c r="L422" t="s">
        <v>46357</v>
      </c>
      <c r="M422" t="s">
        <v>46358</v>
      </c>
      <c r="N422" t="s">
        <v>46359</v>
      </c>
      <c r="O422" t="s">
        <v>46360</v>
      </c>
      <c r="P422" t="s">
        <v>46361</v>
      </c>
      <c r="Q422" t="s">
        <v>46362</v>
      </c>
      <c r="R422" t="s">
        <v>11719</v>
      </c>
      <c r="S422" t="s">
        <v>45810</v>
      </c>
      <c r="T422" t="s">
        <v>46363</v>
      </c>
      <c r="U422" s="171"/>
      <c r="V422" s="171"/>
      <c r="W422" s="171"/>
      <c r="X422" t="str">
        <f t="shared" si="6"/>
        <v>IHG Hotels LimitedHoliday Inns (Middle East) Ltd.</v>
      </c>
    </row>
    <row r="423" spans="1:35">
      <c r="A423" t="s">
        <v>46134</v>
      </c>
      <c r="B423" s="166" t="s">
        <v>46341</v>
      </c>
      <c r="C423" t="s">
        <v>46091</v>
      </c>
      <c r="D423" s="166" t="s">
        <v>22509</v>
      </c>
      <c r="E423">
        <v>695</v>
      </c>
      <c r="G423" s="172">
        <v>42370</v>
      </c>
      <c r="J423" t="s">
        <v>46402</v>
      </c>
      <c r="L423" t="s">
        <v>46357</v>
      </c>
      <c r="M423" t="s">
        <v>46358</v>
      </c>
      <c r="N423" t="s">
        <v>46359</v>
      </c>
      <c r="O423" t="s">
        <v>46360</v>
      </c>
      <c r="P423" t="s">
        <v>46361</v>
      </c>
      <c r="Q423" t="s">
        <v>46362</v>
      </c>
      <c r="R423" t="s">
        <v>11719</v>
      </c>
      <c r="S423" t="s">
        <v>45810</v>
      </c>
      <c r="T423" t="s">
        <v>46363</v>
      </c>
      <c r="U423" s="171"/>
      <c r="V423" s="171"/>
      <c r="W423" s="171"/>
      <c r="X423" t="str">
        <f t="shared" si="6"/>
        <v>IHG Hotels LimitedInterContinental Hotels Group Services Company</v>
      </c>
      <c r="Y423" t="s">
        <v>46357</v>
      </c>
      <c r="Z423" t="s">
        <v>46358</v>
      </c>
      <c r="AA423" t="s">
        <v>46359</v>
      </c>
      <c r="AB423" t="s">
        <v>46360</v>
      </c>
      <c r="AC423" t="s">
        <v>46361</v>
      </c>
      <c r="AD423" t="s">
        <v>46362</v>
      </c>
      <c r="AE423" t="s">
        <v>11719</v>
      </c>
      <c r="AF423" t="s">
        <v>45810</v>
      </c>
      <c r="AG423" t="s">
        <v>46363</v>
      </c>
    </row>
    <row r="424" spans="1:35">
      <c r="A424" t="s">
        <v>46134</v>
      </c>
      <c r="B424" s="166" t="s">
        <v>46341</v>
      </c>
      <c r="C424" t="s">
        <v>184</v>
      </c>
      <c r="D424" s="166" t="s">
        <v>46355</v>
      </c>
      <c r="E424">
        <v>696</v>
      </c>
      <c r="G424" s="172">
        <v>42370</v>
      </c>
      <c r="J424" t="s">
        <v>46402</v>
      </c>
      <c r="L424" t="s">
        <v>46357</v>
      </c>
      <c r="M424" t="s">
        <v>46358</v>
      </c>
      <c r="N424" t="s">
        <v>46359</v>
      </c>
      <c r="O424" t="s">
        <v>46360</v>
      </c>
      <c r="P424" t="s">
        <v>46361</v>
      </c>
      <c r="Q424" t="s">
        <v>46362</v>
      </c>
      <c r="R424" t="s">
        <v>11719</v>
      </c>
      <c r="S424" t="s">
        <v>45810</v>
      </c>
      <c r="T424" t="s">
        <v>46363</v>
      </c>
      <c r="U424" s="171"/>
      <c r="V424" s="171"/>
      <c r="W424" s="171"/>
      <c r="X424" t="str">
        <f t="shared" si="6"/>
        <v>IHG Hotels LimitedSix Continents Limited</v>
      </c>
      <c r="Y424" t="s">
        <v>46357</v>
      </c>
      <c r="Z424" t="s">
        <v>46358</v>
      </c>
      <c r="AA424" t="s">
        <v>46359</v>
      </c>
      <c r="AB424" t="s">
        <v>46360</v>
      </c>
      <c r="AC424" t="s">
        <v>46361</v>
      </c>
      <c r="AD424" t="s">
        <v>46362</v>
      </c>
      <c r="AE424" t="s">
        <v>11719</v>
      </c>
      <c r="AF424" t="s">
        <v>45810</v>
      </c>
      <c r="AG424" t="s">
        <v>46363</v>
      </c>
      <c r="AH424" t="s">
        <v>46346</v>
      </c>
      <c r="AI424" t="s">
        <v>46388</v>
      </c>
    </row>
    <row r="425" spans="1:35">
      <c r="A425" t="s">
        <v>46134</v>
      </c>
      <c r="B425" s="166" t="s">
        <v>46341</v>
      </c>
      <c r="C425" t="s">
        <v>184</v>
      </c>
      <c r="D425" s="166" t="s">
        <v>46355</v>
      </c>
      <c r="E425">
        <v>697</v>
      </c>
      <c r="G425" s="172">
        <v>43466</v>
      </c>
      <c r="J425" t="s">
        <v>46391</v>
      </c>
      <c r="L425" t="s">
        <v>46346</v>
      </c>
      <c r="U425" s="171"/>
      <c r="V425" s="171"/>
      <c r="W425" s="171"/>
      <c r="X425" t="str">
        <f t="shared" si="6"/>
        <v>IHG Hotels LimitedSix Continents Limited</v>
      </c>
    </row>
    <row r="426" spans="1:35">
      <c r="A426" t="s">
        <v>46134</v>
      </c>
      <c r="B426" s="166" t="s">
        <v>46341</v>
      </c>
      <c r="C426" t="s">
        <v>45913</v>
      </c>
      <c r="D426" s="166" t="s">
        <v>45915</v>
      </c>
      <c r="E426">
        <v>697</v>
      </c>
      <c r="G426" s="172">
        <v>42370</v>
      </c>
      <c r="J426" t="s">
        <v>46402</v>
      </c>
      <c r="L426" t="s">
        <v>46357</v>
      </c>
      <c r="M426" t="s">
        <v>46358</v>
      </c>
      <c r="N426" t="s">
        <v>46359</v>
      </c>
      <c r="O426" t="s">
        <v>46360</v>
      </c>
      <c r="P426" t="s">
        <v>46361</v>
      </c>
      <c r="Q426" t="s">
        <v>46362</v>
      </c>
      <c r="R426" t="s">
        <v>11719</v>
      </c>
      <c r="S426" t="s">
        <v>45810</v>
      </c>
      <c r="T426" t="s">
        <v>46363</v>
      </c>
      <c r="U426" s="171"/>
      <c r="V426" s="171"/>
      <c r="W426" s="171"/>
      <c r="X426" t="str">
        <f t="shared" si="6"/>
        <v>IHG Hotels LimitedIntercontinental Hotels Corporation Limited - Kenya branch</v>
      </c>
      <c r="Y426" t="s">
        <v>46357</v>
      </c>
      <c r="Z426" t="s">
        <v>46358</v>
      </c>
      <c r="AA426" t="s">
        <v>46359</v>
      </c>
      <c r="AB426" t="s">
        <v>46360</v>
      </c>
      <c r="AC426" t="s">
        <v>46361</v>
      </c>
      <c r="AD426" t="s">
        <v>46362</v>
      </c>
      <c r="AE426" t="s">
        <v>11719</v>
      </c>
      <c r="AF426" t="s">
        <v>45810</v>
      </c>
      <c r="AG426" t="s">
        <v>46363</v>
      </c>
    </row>
    <row r="427" spans="1:35">
      <c r="A427" t="s">
        <v>46134</v>
      </c>
      <c r="B427" s="166" t="s">
        <v>46341</v>
      </c>
      <c r="C427" t="s">
        <v>184</v>
      </c>
      <c r="D427" s="166" t="s">
        <v>46355</v>
      </c>
      <c r="E427">
        <v>698</v>
      </c>
      <c r="G427" s="172">
        <v>43466</v>
      </c>
      <c r="J427" t="s">
        <v>46387</v>
      </c>
      <c r="L427" t="s">
        <v>46388</v>
      </c>
      <c r="U427" s="171"/>
      <c r="V427" s="171"/>
      <c r="W427" s="171"/>
      <c r="X427" t="str">
        <f t="shared" si="6"/>
        <v>IHG Hotels LimitedSix Continents Limited</v>
      </c>
    </row>
    <row r="428" spans="1:35">
      <c r="A428" t="s">
        <v>46134</v>
      </c>
      <c r="B428" s="166" t="s">
        <v>46341</v>
      </c>
      <c r="C428" t="s">
        <v>46068</v>
      </c>
      <c r="D428" s="166" t="s">
        <v>28773</v>
      </c>
      <c r="E428">
        <v>698</v>
      </c>
      <c r="G428" s="172">
        <v>42370</v>
      </c>
      <c r="J428" t="s">
        <v>46402</v>
      </c>
      <c r="L428" t="s">
        <v>46357</v>
      </c>
      <c r="M428" t="s">
        <v>46358</v>
      </c>
      <c r="N428" t="s">
        <v>46359</v>
      </c>
      <c r="O428" t="s">
        <v>46360</v>
      </c>
      <c r="P428" t="s">
        <v>46361</v>
      </c>
      <c r="Q428" t="s">
        <v>46362</v>
      </c>
      <c r="R428" t="s">
        <v>11719</v>
      </c>
      <c r="S428" t="s">
        <v>45810</v>
      </c>
      <c r="T428" t="s">
        <v>46363</v>
      </c>
      <c r="U428" s="171"/>
      <c r="V428" s="171"/>
      <c r="W428" s="171"/>
      <c r="X428" t="str">
        <f t="shared" si="6"/>
        <v>IHG Hotels LimitedIHG Hotels Nigeria Limited</v>
      </c>
      <c r="Y428" t="s">
        <v>46357</v>
      </c>
      <c r="Z428" t="s">
        <v>46358</v>
      </c>
      <c r="AA428" t="s">
        <v>46359</v>
      </c>
      <c r="AB428" t="s">
        <v>46360</v>
      </c>
      <c r="AC428" t="s">
        <v>46361</v>
      </c>
      <c r="AD428" t="s">
        <v>46362</v>
      </c>
      <c r="AE428" t="s">
        <v>11719</v>
      </c>
      <c r="AF428" t="s">
        <v>45810</v>
      </c>
      <c r="AG428" t="s">
        <v>46363</v>
      </c>
    </row>
    <row r="429" spans="1:35">
      <c r="A429" t="s">
        <v>46091</v>
      </c>
      <c r="B429" s="166" t="s">
        <v>22509</v>
      </c>
      <c r="C429" t="s">
        <v>46053</v>
      </c>
      <c r="D429" s="166" t="s">
        <v>23949</v>
      </c>
      <c r="E429">
        <v>699</v>
      </c>
      <c r="G429" s="172">
        <v>42370</v>
      </c>
      <c r="J429" t="s">
        <v>46402</v>
      </c>
      <c r="L429" t="s">
        <v>46357</v>
      </c>
      <c r="M429" t="s">
        <v>46358</v>
      </c>
      <c r="N429" t="s">
        <v>46359</v>
      </c>
      <c r="O429" t="s">
        <v>46360</v>
      </c>
      <c r="P429" t="s">
        <v>46361</v>
      </c>
      <c r="Q429" t="s">
        <v>46362</v>
      </c>
      <c r="R429" t="s">
        <v>11719</v>
      </c>
      <c r="S429" t="s">
        <v>45810</v>
      </c>
      <c r="T429" t="s">
        <v>46363</v>
      </c>
      <c r="U429" s="171"/>
      <c r="V429" s="171"/>
      <c r="W429" s="171"/>
      <c r="X429" t="str">
        <f t="shared" si="6"/>
        <v>InterContinental Hotels Group Services CompanyBHR Holdings B.V.</v>
      </c>
      <c r="Y429" t="s">
        <v>46357</v>
      </c>
      <c r="Z429" t="s">
        <v>46358</v>
      </c>
      <c r="AA429" t="s">
        <v>46359</v>
      </c>
      <c r="AB429" t="s">
        <v>46360</v>
      </c>
      <c r="AC429" t="s">
        <v>46361</v>
      </c>
      <c r="AD429" t="s">
        <v>46362</v>
      </c>
      <c r="AE429" t="s">
        <v>11719</v>
      </c>
      <c r="AF429" t="s">
        <v>45810</v>
      </c>
      <c r="AG429" t="s">
        <v>46363</v>
      </c>
    </row>
    <row r="430" spans="1:35" ht="58">
      <c r="A430" t="s">
        <v>46091</v>
      </c>
      <c r="B430" s="166" t="s">
        <v>22509</v>
      </c>
      <c r="C430" t="s">
        <v>46318</v>
      </c>
      <c r="D430" s="166" t="s">
        <v>46353</v>
      </c>
      <c r="E430">
        <v>700</v>
      </c>
      <c r="G430" s="172">
        <v>42370</v>
      </c>
      <c r="J430" t="s">
        <v>46402</v>
      </c>
      <c r="L430" t="s">
        <v>46357</v>
      </c>
      <c r="M430" t="s">
        <v>46358</v>
      </c>
      <c r="N430" t="s">
        <v>46359</v>
      </c>
      <c r="O430" t="s">
        <v>46360</v>
      </c>
      <c r="P430" t="s">
        <v>46361</v>
      </c>
      <c r="Q430" t="s">
        <v>46362</v>
      </c>
      <c r="R430" t="s">
        <v>11719</v>
      </c>
      <c r="S430" t="s">
        <v>45810</v>
      </c>
      <c r="T430" t="s">
        <v>46363</v>
      </c>
      <c r="U430" s="171"/>
      <c r="V430" s="171"/>
      <c r="W430" s="171"/>
      <c r="X430" t="str">
        <f t="shared" si="6"/>
        <v>InterContinental Hotels Group Services CompanySix Continents Hotels, Inc.</v>
      </c>
    </row>
    <row r="431" spans="1:35" ht="29">
      <c r="A431" t="s">
        <v>46091</v>
      </c>
      <c r="B431" s="166" t="s">
        <v>22509</v>
      </c>
      <c r="C431" t="s">
        <v>45955</v>
      </c>
      <c r="D431" s="166" t="s">
        <v>46342</v>
      </c>
      <c r="E431">
        <v>701</v>
      </c>
      <c r="G431" s="172">
        <v>42370</v>
      </c>
      <c r="J431" t="s">
        <v>46402</v>
      </c>
      <c r="L431" t="s">
        <v>46357</v>
      </c>
      <c r="M431" t="s">
        <v>46358</v>
      </c>
      <c r="N431" t="s">
        <v>46359</v>
      </c>
      <c r="O431" t="s">
        <v>46360</v>
      </c>
      <c r="P431" t="s">
        <v>46361</v>
      </c>
      <c r="Q431" t="s">
        <v>46362</v>
      </c>
      <c r="R431" t="s">
        <v>11719</v>
      </c>
      <c r="S431" t="s">
        <v>45810</v>
      </c>
      <c r="T431" t="s">
        <v>46363</v>
      </c>
      <c r="U431" s="171"/>
      <c r="V431" s="171"/>
      <c r="W431" s="171"/>
      <c r="X431" t="str">
        <f t="shared" si="6"/>
        <v>InterContinental Hotels Group Services CompanyInter-Continental Hotels Corporation</v>
      </c>
    </row>
    <row r="432" spans="1:35">
      <c r="A432" t="s">
        <v>46091</v>
      </c>
      <c r="B432" s="166" t="s">
        <v>22509</v>
      </c>
      <c r="C432" t="s">
        <v>45983</v>
      </c>
      <c r="D432" s="166" t="s">
        <v>1063</v>
      </c>
      <c r="E432">
        <v>702</v>
      </c>
      <c r="G432" s="172">
        <v>42370</v>
      </c>
      <c r="J432" t="s">
        <v>46402</v>
      </c>
      <c r="L432" t="s">
        <v>46357</v>
      </c>
      <c r="M432" t="s">
        <v>46358</v>
      </c>
      <c r="N432" t="s">
        <v>46359</v>
      </c>
      <c r="O432" t="s">
        <v>46360</v>
      </c>
      <c r="P432" t="s">
        <v>46361</v>
      </c>
      <c r="Q432" t="s">
        <v>46362</v>
      </c>
      <c r="R432" t="s">
        <v>11719</v>
      </c>
      <c r="S432" t="s">
        <v>45810</v>
      </c>
      <c r="T432" t="s">
        <v>46363</v>
      </c>
      <c r="U432" s="171"/>
      <c r="V432" s="171"/>
      <c r="W432" s="171"/>
      <c r="X432" t="str">
        <f t="shared" si="6"/>
        <v>InterContinental Hotels Group Services CompanyInterContinental Hotels Management GmbH</v>
      </c>
    </row>
    <row r="433" spans="1:33">
      <c r="A433" t="s">
        <v>46091</v>
      </c>
      <c r="B433" s="166" t="s">
        <v>22509</v>
      </c>
      <c r="C433" t="s">
        <v>46134</v>
      </c>
      <c r="D433" s="166" t="s">
        <v>46365</v>
      </c>
      <c r="E433">
        <v>703</v>
      </c>
      <c r="G433" s="172">
        <v>42370</v>
      </c>
      <c r="J433" t="s">
        <v>46402</v>
      </c>
      <c r="L433" t="s">
        <v>46357</v>
      </c>
      <c r="M433" t="s">
        <v>46358</v>
      </c>
      <c r="N433" t="s">
        <v>46359</v>
      </c>
      <c r="O433" t="s">
        <v>46360</v>
      </c>
      <c r="P433" t="s">
        <v>46361</v>
      </c>
      <c r="Q433" t="s">
        <v>46362</v>
      </c>
      <c r="R433" t="s">
        <v>11719</v>
      </c>
      <c r="S433" t="s">
        <v>45810</v>
      </c>
      <c r="T433" t="s">
        <v>46363</v>
      </c>
      <c r="U433" s="171"/>
      <c r="V433" s="171"/>
      <c r="W433" s="171"/>
      <c r="X433" t="str">
        <f t="shared" si="6"/>
        <v>InterContinental Hotels Group Services CompanyIHG Hotels Limited</v>
      </c>
      <c r="Y433" t="s">
        <v>46357</v>
      </c>
      <c r="Z433" t="s">
        <v>46358</v>
      </c>
      <c r="AA433" t="s">
        <v>46359</v>
      </c>
      <c r="AB433" t="s">
        <v>46360</v>
      </c>
      <c r="AC433" t="s">
        <v>46361</v>
      </c>
      <c r="AD433" t="s">
        <v>46362</v>
      </c>
      <c r="AE433" t="s">
        <v>11719</v>
      </c>
      <c r="AF433" t="s">
        <v>45810</v>
      </c>
      <c r="AG433" t="s">
        <v>46363</v>
      </c>
    </row>
    <row r="434" spans="1:33">
      <c r="A434" t="s">
        <v>46091</v>
      </c>
      <c r="B434" s="166" t="s">
        <v>22509</v>
      </c>
      <c r="C434" t="s">
        <v>46080</v>
      </c>
      <c r="D434" s="166" t="s">
        <v>762</v>
      </c>
      <c r="E434">
        <v>704</v>
      </c>
      <c r="G434" s="172">
        <v>42370</v>
      </c>
      <c r="J434" t="s">
        <v>46402</v>
      </c>
      <c r="L434" t="s">
        <v>46357</v>
      </c>
      <c r="M434" t="s">
        <v>46358</v>
      </c>
      <c r="N434" t="s">
        <v>46359</v>
      </c>
      <c r="O434" t="s">
        <v>46360</v>
      </c>
      <c r="P434" t="s">
        <v>46361</v>
      </c>
      <c r="Q434" t="s">
        <v>46362</v>
      </c>
      <c r="R434" t="s">
        <v>11719</v>
      </c>
      <c r="S434" t="s">
        <v>45810</v>
      </c>
      <c r="T434" t="s">
        <v>46363</v>
      </c>
      <c r="U434" s="171"/>
      <c r="V434" s="171"/>
      <c r="W434" s="171"/>
      <c r="X434" t="str">
        <f t="shared" si="6"/>
        <v>InterContinental Hotels Group Services CompanyIC International Hotels Limited Liability Company</v>
      </c>
      <c r="Y434" t="s">
        <v>46357</v>
      </c>
      <c r="Z434" t="s">
        <v>46358</v>
      </c>
      <c r="AA434" t="s">
        <v>46359</v>
      </c>
      <c r="AB434" t="s">
        <v>46360</v>
      </c>
      <c r="AC434" t="s">
        <v>46361</v>
      </c>
      <c r="AD434" t="s">
        <v>46362</v>
      </c>
      <c r="AE434" t="s">
        <v>11719</v>
      </c>
      <c r="AF434" t="s">
        <v>45810</v>
      </c>
      <c r="AG434" t="s">
        <v>46363</v>
      </c>
    </row>
    <row r="435" spans="1:33">
      <c r="A435" t="s">
        <v>46091</v>
      </c>
      <c r="B435" s="166" t="s">
        <v>22509</v>
      </c>
      <c r="C435" t="s">
        <v>27153</v>
      </c>
      <c r="D435" s="166" t="s">
        <v>27154</v>
      </c>
      <c r="E435">
        <v>705</v>
      </c>
      <c r="G435" s="172">
        <v>42370</v>
      </c>
      <c r="J435" t="s">
        <v>46402</v>
      </c>
      <c r="L435" t="s">
        <v>46357</v>
      </c>
      <c r="M435" t="s">
        <v>46358</v>
      </c>
      <c r="N435" t="s">
        <v>46359</v>
      </c>
      <c r="O435" t="s">
        <v>46360</v>
      </c>
      <c r="P435" t="s">
        <v>46361</v>
      </c>
      <c r="Q435" t="s">
        <v>46362</v>
      </c>
      <c r="R435" t="s">
        <v>11719</v>
      </c>
      <c r="S435" t="s">
        <v>45810</v>
      </c>
      <c r="T435" t="s">
        <v>46363</v>
      </c>
      <c r="U435" s="171"/>
      <c r="V435" s="171"/>
      <c r="W435" s="171"/>
      <c r="X435" t="str">
        <f t="shared" si="6"/>
        <v>InterContinental Hotels Group Services CompanyIC Hotelbetriebsfuhrungs GmbH</v>
      </c>
    </row>
    <row r="436" spans="1:33">
      <c r="A436" t="s">
        <v>46091</v>
      </c>
      <c r="B436" s="166" t="s">
        <v>22509</v>
      </c>
      <c r="C436" t="s">
        <v>45974</v>
      </c>
      <c r="D436" s="166" t="s">
        <v>997</v>
      </c>
      <c r="E436">
        <v>706</v>
      </c>
      <c r="G436" s="172">
        <v>42370</v>
      </c>
      <c r="J436" t="s">
        <v>46402</v>
      </c>
      <c r="L436" t="s">
        <v>46357</v>
      </c>
      <c r="M436" t="s">
        <v>46358</v>
      </c>
      <c r="N436" t="s">
        <v>46359</v>
      </c>
      <c r="O436" t="s">
        <v>46360</v>
      </c>
      <c r="P436" t="s">
        <v>46361</v>
      </c>
      <c r="Q436" t="s">
        <v>46362</v>
      </c>
      <c r="R436" t="s">
        <v>11719</v>
      </c>
      <c r="S436" t="s">
        <v>45810</v>
      </c>
      <c r="T436" t="s">
        <v>46363</v>
      </c>
      <c r="U436" s="171"/>
      <c r="V436" s="171"/>
      <c r="W436" s="171"/>
      <c r="X436" t="str">
        <f t="shared" si="6"/>
        <v>InterContinental Hotels Group Services CompanyHoliday Inns (Courtalin) Holdings SAS</v>
      </c>
      <c r="Y436" t="s">
        <v>46357</v>
      </c>
      <c r="Z436" t="s">
        <v>46358</v>
      </c>
      <c r="AA436" t="s">
        <v>46359</v>
      </c>
      <c r="AB436" t="s">
        <v>46360</v>
      </c>
      <c r="AC436" t="s">
        <v>46361</v>
      </c>
      <c r="AD436" t="s">
        <v>46362</v>
      </c>
      <c r="AE436" t="s">
        <v>11719</v>
      </c>
      <c r="AF436" t="s">
        <v>45810</v>
      </c>
      <c r="AG436" t="s">
        <v>46363</v>
      </c>
    </row>
    <row r="437" spans="1:33">
      <c r="A437" t="s">
        <v>46091</v>
      </c>
      <c r="B437" s="166" t="s">
        <v>22509</v>
      </c>
      <c r="C437" t="s">
        <v>184</v>
      </c>
      <c r="D437" s="166" t="s">
        <v>46355</v>
      </c>
      <c r="E437">
        <v>707</v>
      </c>
      <c r="G437" s="172">
        <v>42370</v>
      </c>
      <c r="J437" t="s">
        <v>46402</v>
      </c>
      <c r="L437" t="s">
        <v>46357</v>
      </c>
      <c r="M437" t="s">
        <v>46358</v>
      </c>
      <c r="N437" t="s">
        <v>46359</v>
      </c>
      <c r="O437" t="s">
        <v>46360</v>
      </c>
      <c r="P437" t="s">
        <v>46361</v>
      </c>
      <c r="Q437" t="s">
        <v>46362</v>
      </c>
      <c r="R437" t="s">
        <v>11719</v>
      </c>
      <c r="S437" t="s">
        <v>45810</v>
      </c>
      <c r="T437" t="s">
        <v>46363</v>
      </c>
      <c r="U437" s="171"/>
      <c r="V437" s="171"/>
      <c r="W437" s="171"/>
      <c r="X437" t="str">
        <f t="shared" si="6"/>
        <v>InterContinental Hotels Group Services CompanySix Continents Limited</v>
      </c>
    </row>
    <row r="438" spans="1:33">
      <c r="A438" t="s">
        <v>46091</v>
      </c>
      <c r="B438" s="166" t="s">
        <v>22509</v>
      </c>
      <c r="C438" t="s">
        <v>46053</v>
      </c>
      <c r="D438" s="166" t="s">
        <v>23949</v>
      </c>
      <c r="E438">
        <v>708</v>
      </c>
      <c r="G438" s="172">
        <v>42370</v>
      </c>
      <c r="J438" t="s">
        <v>46402</v>
      </c>
      <c r="L438" t="s">
        <v>46357</v>
      </c>
      <c r="M438" t="s">
        <v>46358</v>
      </c>
      <c r="N438" t="s">
        <v>46359</v>
      </c>
      <c r="O438" t="s">
        <v>46360</v>
      </c>
      <c r="P438" t="s">
        <v>46361</v>
      </c>
      <c r="Q438" t="s">
        <v>46362</v>
      </c>
      <c r="R438" t="s">
        <v>11719</v>
      </c>
      <c r="S438" t="s">
        <v>45810</v>
      </c>
      <c r="T438" t="s">
        <v>46363</v>
      </c>
      <c r="U438" s="171"/>
      <c r="V438" s="171"/>
      <c r="W438" s="171"/>
      <c r="X438" t="str">
        <f t="shared" si="6"/>
        <v>InterContinental Hotels Group Services CompanyBHR Holdings B.V.</v>
      </c>
    </row>
    <row r="439" spans="1:33">
      <c r="A439" t="s">
        <v>46091</v>
      </c>
      <c r="B439" s="166" t="s">
        <v>22509</v>
      </c>
      <c r="C439" t="s">
        <v>45993</v>
      </c>
      <c r="D439" s="166" t="s">
        <v>23416</v>
      </c>
      <c r="E439">
        <v>709</v>
      </c>
      <c r="G439" s="172">
        <v>42370</v>
      </c>
      <c r="J439" t="s">
        <v>46402</v>
      </c>
      <c r="L439" t="s">
        <v>46357</v>
      </c>
      <c r="M439" t="s">
        <v>46358</v>
      </c>
      <c r="N439" t="s">
        <v>46359</v>
      </c>
      <c r="O439" t="s">
        <v>46360</v>
      </c>
      <c r="P439" t="s">
        <v>46361</v>
      </c>
      <c r="Q439" t="s">
        <v>46362</v>
      </c>
      <c r="R439" t="s">
        <v>11719</v>
      </c>
      <c r="S439" t="s">
        <v>45810</v>
      </c>
      <c r="T439" t="s">
        <v>46363</v>
      </c>
      <c r="U439" s="171"/>
      <c r="V439" s="171"/>
      <c r="W439" s="171"/>
      <c r="X439" t="str">
        <f t="shared" si="6"/>
        <v>InterContinental Hotels Group Services CompanyHoliday Inns (Middle East) Ltd.</v>
      </c>
      <c r="Y439" t="s">
        <v>46357</v>
      </c>
      <c r="Z439" t="s">
        <v>46358</v>
      </c>
      <c r="AA439" t="s">
        <v>46359</v>
      </c>
      <c r="AB439" t="s">
        <v>46360</v>
      </c>
      <c r="AC439" t="s">
        <v>46361</v>
      </c>
      <c r="AD439" t="s">
        <v>46362</v>
      </c>
      <c r="AE439" t="s">
        <v>11719</v>
      </c>
      <c r="AF439" t="s">
        <v>45810</v>
      </c>
      <c r="AG439" t="s">
        <v>46363</v>
      </c>
    </row>
    <row r="440" spans="1:33">
      <c r="A440" t="s">
        <v>46091</v>
      </c>
      <c r="B440" s="166" t="s">
        <v>22509</v>
      </c>
      <c r="C440" t="s">
        <v>45967</v>
      </c>
      <c r="D440" s="166" t="s">
        <v>825</v>
      </c>
      <c r="E440">
        <v>710</v>
      </c>
      <c r="G440" s="172">
        <v>42370</v>
      </c>
      <c r="J440" t="s">
        <v>46402</v>
      </c>
      <c r="L440" t="s">
        <v>46357</v>
      </c>
      <c r="M440" t="s">
        <v>46358</v>
      </c>
      <c r="N440" t="s">
        <v>46359</v>
      </c>
      <c r="O440" t="s">
        <v>46360</v>
      </c>
      <c r="P440" t="s">
        <v>46361</v>
      </c>
      <c r="Q440" t="s">
        <v>46362</v>
      </c>
      <c r="R440" t="s">
        <v>11719</v>
      </c>
      <c r="S440" t="s">
        <v>45810</v>
      </c>
      <c r="T440" t="s">
        <v>46363</v>
      </c>
      <c r="U440" s="171"/>
      <c r="V440" s="171"/>
      <c r="W440" s="171"/>
      <c r="X440" t="str">
        <f t="shared" si="6"/>
        <v>InterContinental Hotels Group Services CompanyInter-Continental Hotels Corporation - Poland branch</v>
      </c>
    </row>
    <row r="441" spans="1:33">
      <c r="A441" t="s">
        <v>46091</v>
      </c>
      <c r="B441" s="166" t="s">
        <v>22509</v>
      </c>
      <c r="C441" t="s">
        <v>46110</v>
      </c>
      <c r="D441" s="166" t="s">
        <v>846</v>
      </c>
      <c r="E441">
        <v>711</v>
      </c>
      <c r="G441" s="172">
        <v>42370</v>
      </c>
      <c r="J441" t="s">
        <v>46402</v>
      </c>
      <c r="L441" t="s">
        <v>46357</v>
      </c>
      <c r="M441" t="s">
        <v>46358</v>
      </c>
      <c r="N441" t="s">
        <v>46359</v>
      </c>
      <c r="O441" t="s">
        <v>46360</v>
      </c>
      <c r="P441" t="s">
        <v>46361</v>
      </c>
      <c r="Q441" t="s">
        <v>46362</v>
      </c>
      <c r="R441" t="s">
        <v>11719</v>
      </c>
      <c r="S441" t="s">
        <v>45810</v>
      </c>
      <c r="T441" t="s">
        <v>46363</v>
      </c>
      <c r="U441" s="171"/>
      <c r="V441" s="171"/>
      <c r="W441" s="171"/>
      <c r="X441" t="str">
        <f t="shared" si="6"/>
        <v>InterContinental Hotels Group Services CompanyIHG İstanbul Otel Yönetim Limited Şirketi</v>
      </c>
      <c r="Y441" t="s">
        <v>46357</v>
      </c>
      <c r="Z441" t="s">
        <v>46358</v>
      </c>
      <c r="AA441" t="s">
        <v>46359</v>
      </c>
      <c r="AB441" t="s">
        <v>46360</v>
      </c>
      <c r="AC441" t="s">
        <v>46361</v>
      </c>
      <c r="AD441" t="s">
        <v>46362</v>
      </c>
      <c r="AE441" t="s">
        <v>11719</v>
      </c>
      <c r="AF441" t="s">
        <v>45810</v>
      </c>
      <c r="AG441" t="s">
        <v>46363</v>
      </c>
    </row>
    <row r="442" spans="1:33">
      <c r="A442" t="s">
        <v>46091</v>
      </c>
      <c r="B442" s="166" t="s">
        <v>22509</v>
      </c>
      <c r="C442" t="s">
        <v>46013</v>
      </c>
      <c r="D442" s="166" t="s">
        <v>740</v>
      </c>
      <c r="E442">
        <v>712</v>
      </c>
      <c r="G442" s="172">
        <v>42370</v>
      </c>
      <c r="J442" t="s">
        <v>46402</v>
      </c>
      <c r="L442" t="s">
        <v>46357</v>
      </c>
      <c r="M442" t="s">
        <v>46358</v>
      </c>
      <c r="N442" t="s">
        <v>46359</v>
      </c>
      <c r="O442" t="s">
        <v>46360</v>
      </c>
      <c r="P442" t="s">
        <v>46361</v>
      </c>
      <c r="Q442" t="s">
        <v>46362</v>
      </c>
      <c r="R442" t="s">
        <v>11719</v>
      </c>
      <c r="S442" t="s">
        <v>45810</v>
      </c>
      <c r="T442" t="s">
        <v>46363</v>
      </c>
      <c r="U442" s="171"/>
      <c r="V442" s="171"/>
      <c r="W442" s="171"/>
      <c r="X442" t="str">
        <f t="shared" si="6"/>
        <v>InterContinental Hotels Group Services CompanyInterContinental Hotels Italia, SrL</v>
      </c>
      <c r="Y442" t="s">
        <v>46357</v>
      </c>
      <c r="Z442" t="s">
        <v>46358</v>
      </c>
      <c r="AA442" t="s">
        <v>46359</v>
      </c>
      <c r="AB442" t="s">
        <v>46360</v>
      </c>
      <c r="AC442" t="s">
        <v>46361</v>
      </c>
      <c r="AD442" t="s">
        <v>46362</v>
      </c>
      <c r="AE442" t="s">
        <v>11719</v>
      </c>
      <c r="AF442" t="s">
        <v>45810</v>
      </c>
      <c r="AG442" t="s">
        <v>46363</v>
      </c>
    </row>
    <row r="443" spans="1:33">
      <c r="A443" t="s">
        <v>46091</v>
      </c>
      <c r="B443" s="166" t="s">
        <v>22509</v>
      </c>
      <c r="C443" t="s">
        <v>46098</v>
      </c>
      <c r="D443" s="166" t="s">
        <v>793</v>
      </c>
      <c r="E443">
        <v>713</v>
      </c>
      <c r="G443" s="172">
        <v>42370</v>
      </c>
      <c r="J443" t="s">
        <v>46402</v>
      </c>
      <c r="L443" t="s">
        <v>46357</v>
      </c>
      <c r="M443" t="s">
        <v>46358</v>
      </c>
      <c r="N443" t="s">
        <v>46359</v>
      </c>
      <c r="O443" t="s">
        <v>46360</v>
      </c>
      <c r="P443" t="s">
        <v>46361</v>
      </c>
      <c r="Q443" t="s">
        <v>46362</v>
      </c>
      <c r="R443" t="s">
        <v>11719</v>
      </c>
      <c r="S443" t="s">
        <v>45810</v>
      </c>
      <c r="T443" t="s">
        <v>46363</v>
      </c>
      <c r="U443" s="171"/>
      <c r="V443" s="171"/>
      <c r="W443" s="171"/>
      <c r="X443" t="str">
        <f t="shared" si="6"/>
        <v>InterContinental Hotels Group Services CompanyInterContinental Hotels Group (Espana) SA</v>
      </c>
    </row>
    <row r="444" spans="1:33">
      <c r="A444" t="s">
        <v>45983</v>
      </c>
      <c r="B444" s="166" t="s">
        <v>1063</v>
      </c>
      <c r="C444" t="s">
        <v>45909</v>
      </c>
      <c r="D444" s="166" t="s">
        <v>22384</v>
      </c>
      <c r="E444">
        <v>714</v>
      </c>
      <c r="G444" s="172">
        <v>42370</v>
      </c>
      <c r="J444" t="s">
        <v>11719</v>
      </c>
      <c r="L444" t="s">
        <v>11719</v>
      </c>
      <c r="U444" s="171"/>
      <c r="V444" s="171"/>
      <c r="W444" s="171"/>
      <c r="X444" t="str">
        <f t="shared" si="6"/>
        <v>InterContinental Hotels Management GmbHHoliday Inns of Belgium NV</v>
      </c>
      <c r="Y444" t="s">
        <v>11719</v>
      </c>
    </row>
    <row r="445" spans="1:33" ht="58">
      <c r="A445" t="s">
        <v>45983</v>
      </c>
      <c r="B445" s="166" t="s">
        <v>1063</v>
      </c>
      <c r="C445" t="s">
        <v>46318</v>
      </c>
      <c r="D445" s="166" t="s">
        <v>46353</v>
      </c>
      <c r="E445">
        <v>715</v>
      </c>
      <c r="G445" s="172">
        <v>42370</v>
      </c>
      <c r="J445" t="s">
        <v>11719</v>
      </c>
      <c r="L445" t="s">
        <v>11719</v>
      </c>
      <c r="U445" s="171"/>
      <c r="V445" s="171"/>
      <c r="W445" s="171"/>
      <c r="X445" t="str">
        <f t="shared" si="6"/>
        <v>InterContinental Hotels Management GmbHSix Continents Hotels, Inc.</v>
      </c>
    </row>
    <row r="446" spans="1:33" ht="29">
      <c r="A446" t="s">
        <v>45983</v>
      </c>
      <c r="B446" s="166" t="s">
        <v>1063</v>
      </c>
      <c r="C446" t="s">
        <v>45955</v>
      </c>
      <c r="D446" s="166" t="s">
        <v>46342</v>
      </c>
      <c r="E446">
        <v>716</v>
      </c>
      <c r="G446" s="172">
        <v>42370</v>
      </c>
      <c r="J446" t="s">
        <v>11719</v>
      </c>
      <c r="L446" t="s">
        <v>11719</v>
      </c>
      <c r="U446" s="171"/>
      <c r="V446" s="171"/>
      <c r="W446" s="171"/>
      <c r="X446" t="str">
        <f t="shared" si="6"/>
        <v>InterContinental Hotels Management GmbHInter-Continental Hotels Corporation</v>
      </c>
    </row>
    <row r="447" spans="1:33">
      <c r="A447" t="s">
        <v>45983</v>
      </c>
      <c r="B447" s="166" t="s">
        <v>1063</v>
      </c>
      <c r="C447" t="s">
        <v>46134</v>
      </c>
      <c r="D447" s="166" t="s">
        <v>46365</v>
      </c>
      <c r="E447">
        <v>717</v>
      </c>
      <c r="G447" s="172">
        <v>42370</v>
      </c>
      <c r="J447" t="s">
        <v>11719</v>
      </c>
      <c r="L447" t="s">
        <v>11719</v>
      </c>
      <c r="U447" s="171"/>
      <c r="V447" s="171"/>
      <c r="W447" s="171"/>
      <c r="X447" t="str">
        <f t="shared" si="6"/>
        <v>InterContinental Hotels Management GmbHIHG Hotels Limited</v>
      </c>
      <c r="Y447" t="s">
        <v>11719</v>
      </c>
      <c r="Z447" t="s">
        <v>46346</v>
      </c>
    </row>
    <row r="448" spans="1:33">
      <c r="A448" t="s">
        <v>45983</v>
      </c>
      <c r="B448" s="166" t="s">
        <v>1063</v>
      </c>
      <c r="C448" t="s">
        <v>45974</v>
      </c>
      <c r="D448" s="166" t="s">
        <v>997</v>
      </c>
      <c r="E448">
        <v>718</v>
      </c>
      <c r="G448" s="172">
        <v>42370</v>
      </c>
      <c r="J448" t="s">
        <v>11719</v>
      </c>
      <c r="L448" t="s">
        <v>11719</v>
      </c>
      <c r="U448" s="171"/>
      <c r="V448" s="171"/>
      <c r="W448" s="171"/>
      <c r="X448" t="str">
        <f t="shared" si="6"/>
        <v>InterContinental Hotels Management GmbHHoliday Inns (Courtalin) Holdings SAS</v>
      </c>
      <c r="Y448" t="s">
        <v>11719</v>
      </c>
    </row>
    <row r="449" spans="1:26">
      <c r="A449" t="s">
        <v>45983</v>
      </c>
      <c r="B449" s="166" t="s">
        <v>1063</v>
      </c>
      <c r="C449" t="s">
        <v>46053</v>
      </c>
      <c r="D449" s="166" t="s">
        <v>23949</v>
      </c>
      <c r="E449">
        <v>719</v>
      </c>
      <c r="G449" s="172">
        <v>42370</v>
      </c>
      <c r="J449" t="s">
        <v>11719</v>
      </c>
      <c r="L449" t="s">
        <v>11719</v>
      </c>
      <c r="U449" s="171"/>
      <c r="V449" s="171"/>
      <c r="W449" s="171"/>
      <c r="X449" t="str">
        <f t="shared" si="6"/>
        <v>InterContinental Hotels Management GmbHBHR Holdings B.V.</v>
      </c>
      <c r="Y449" t="s">
        <v>11719</v>
      </c>
    </row>
    <row r="450" spans="1:26">
      <c r="A450" t="s">
        <v>45983</v>
      </c>
      <c r="B450" s="166" t="s">
        <v>1063</v>
      </c>
      <c r="C450" t="s">
        <v>46091</v>
      </c>
      <c r="D450" s="166" t="s">
        <v>22509</v>
      </c>
      <c r="E450">
        <v>720</v>
      </c>
      <c r="G450" s="172">
        <v>42370</v>
      </c>
      <c r="J450" t="s">
        <v>11719</v>
      </c>
      <c r="L450" t="s">
        <v>11719</v>
      </c>
      <c r="U450" s="171"/>
      <c r="V450" s="171"/>
      <c r="W450" s="171"/>
      <c r="X450" t="str">
        <f t="shared" ref="X450:X513" si="7">A450&amp;C450</f>
        <v>InterContinental Hotels Management GmbHInterContinental Hotels Group Services Company</v>
      </c>
    </row>
    <row r="451" spans="1:26">
      <c r="A451" t="s">
        <v>45983</v>
      </c>
      <c r="B451" s="166" t="s">
        <v>1063</v>
      </c>
      <c r="C451" t="s">
        <v>45993</v>
      </c>
      <c r="D451" s="166" t="s">
        <v>23416</v>
      </c>
      <c r="E451">
        <v>721</v>
      </c>
      <c r="G451" s="172">
        <v>42370</v>
      </c>
      <c r="J451" t="s">
        <v>11719</v>
      </c>
      <c r="L451" t="s">
        <v>11719</v>
      </c>
      <c r="U451" s="171"/>
      <c r="V451" s="171"/>
      <c r="W451" s="171"/>
      <c r="X451" t="str">
        <f t="shared" si="7"/>
        <v>InterContinental Hotels Management GmbHHoliday Inns (Middle East) Ltd.</v>
      </c>
      <c r="Y451" t="s">
        <v>11719</v>
      </c>
    </row>
    <row r="452" spans="1:26">
      <c r="A452" t="s">
        <v>45974</v>
      </c>
      <c r="B452" s="166" t="s">
        <v>986</v>
      </c>
      <c r="C452" t="s">
        <v>45909</v>
      </c>
      <c r="D452" s="166" t="s">
        <v>22384</v>
      </c>
      <c r="E452">
        <v>722</v>
      </c>
      <c r="G452" s="172">
        <v>42370</v>
      </c>
      <c r="J452" t="s">
        <v>11719</v>
      </c>
      <c r="L452" t="s">
        <v>11719</v>
      </c>
      <c r="U452" s="171"/>
      <c r="V452" s="171"/>
      <c r="W452" s="171"/>
      <c r="X452" t="str">
        <f t="shared" si="7"/>
        <v>Holiday Inns (Courtalin) Holdings SASHoliday Inns of Belgium NV</v>
      </c>
      <c r="Y452" t="s">
        <v>11719</v>
      </c>
    </row>
    <row r="453" spans="1:26" ht="58">
      <c r="A453" t="s">
        <v>45974</v>
      </c>
      <c r="B453" s="166" t="s">
        <v>986</v>
      </c>
      <c r="C453" t="s">
        <v>46318</v>
      </c>
      <c r="D453" s="166" t="s">
        <v>46353</v>
      </c>
      <c r="E453">
        <v>723</v>
      </c>
      <c r="G453" s="172">
        <v>42370</v>
      </c>
      <c r="J453" t="s">
        <v>11719</v>
      </c>
      <c r="L453" t="s">
        <v>11719</v>
      </c>
      <c r="U453" s="171"/>
      <c r="V453" s="171"/>
      <c r="W453" s="171"/>
      <c r="X453" t="str">
        <f t="shared" si="7"/>
        <v>Holiday Inns (Courtalin) Holdings SASSix Continents Hotels, Inc.</v>
      </c>
    </row>
    <row r="454" spans="1:26" ht="29">
      <c r="A454" t="s">
        <v>45974</v>
      </c>
      <c r="B454" s="166" t="s">
        <v>986</v>
      </c>
      <c r="C454" t="s">
        <v>45955</v>
      </c>
      <c r="D454" s="166" t="s">
        <v>46342</v>
      </c>
      <c r="E454">
        <v>724</v>
      </c>
      <c r="G454" s="172">
        <v>42370</v>
      </c>
      <c r="J454" t="s">
        <v>11719</v>
      </c>
      <c r="L454" t="s">
        <v>11719</v>
      </c>
      <c r="U454" s="171"/>
      <c r="V454" s="171"/>
      <c r="W454" s="171"/>
      <c r="X454" t="str">
        <f t="shared" si="7"/>
        <v>Holiday Inns (Courtalin) Holdings SASInter-Continental Hotels Corporation</v>
      </c>
    </row>
    <row r="455" spans="1:26">
      <c r="A455" t="s">
        <v>45974</v>
      </c>
      <c r="B455" s="166" t="s">
        <v>986</v>
      </c>
      <c r="C455" t="s">
        <v>45973</v>
      </c>
      <c r="D455" s="166" t="s">
        <v>945</v>
      </c>
      <c r="E455">
        <v>725</v>
      </c>
      <c r="G455" s="172">
        <v>42370</v>
      </c>
      <c r="J455" t="s">
        <v>11719</v>
      </c>
      <c r="L455" t="s">
        <v>11719</v>
      </c>
      <c r="U455" s="171"/>
      <c r="V455" s="171"/>
      <c r="W455" s="171"/>
      <c r="X455" t="str">
        <f t="shared" si="7"/>
        <v>Holiday Inns (Courtalin) Holdings SASHH France Holdings SAS</v>
      </c>
    </row>
    <row r="456" spans="1:26">
      <c r="A456" t="s">
        <v>45974</v>
      </c>
      <c r="B456" s="166" t="s">
        <v>986</v>
      </c>
      <c r="C456" t="s">
        <v>46091</v>
      </c>
      <c r="D456" s="166" t="s">
        <v>22509</v>
      </c>
      <c r="E456">
        <v>726</v>
      </c>
      <c r="G456" s="172">
        <v>42370</v>
      </c>
      <c r="J456" t="s">
        <v>11719</v>
      </c>
      <c r="L456" t="s">
        <v>11719</v>
      </c>
      <c r="U456" s="171"/>
      <c r="V456" s="171"/>
      <c r="W456" s="171"/>
      <c r="X456" t="str">
        <f t="shared" si="7"/>
        <v>Holiday Inns (Courtalin) Holdings SASInterContinental Hotels Group Services Company</v>
      </c>
    </row>
    <row r="457" spans="1:26">
      <c r="A457" t="s">
        <v>45974</v>
      </c>
      <c r="B457" s="166" t="s">
        <v>986</v>
      </c>
      <c r="C457" t="s">
        <v>45983</v>
      </c>
      <c r="D457" s="166" t="s">
        <v>1063</v>
      </c>
      <c r="E457">
        <v>727</v>
      </c>
      <c r="G457" s="172">
        <v>42370</v>
      </c>
      <c r="J457" t="s">
        <v>11719</v>
      </c>
      <c r="L457" t="s">
        <v>11719</v>
      </c>
      <c r="U457" s="171"/>
      <c r="V457" s="171"/>
      <c r="W457" s="171"/>
      <c r="X457" t="str">
        <f t="shared" si="7"/>
        <v>Holiday Inns (Courtalin) Holdings SASInterContinental Hotels Management GmbH</v>
      </c>
      <c r="Y457" t="s">
        <v>11719</v>
      </c>
    </row>
    <row r="458" spans="1:26">
      <c r="A458" t="s">
        <v>45974</v>
      </c>
      <c r="B458" s="166" t="s">
        <v>986</v>
      </c>
      <c r="C458" t="s">
        <v>46134</v>
      </c>
      <c r="D458" s="166" t="s">
        <v>46365</v>
      </c>
      <c r="E458">
        <v>728</v>
      </c>
      <c r="G458" s="172">
        <v>42370</v>
      </c>
      <c r="J458" t="s">
        <v>11719</v>
      </c>
      <c r="L458" t="s">
        <v>11719</v>
      </c>
      <c r="U458" s="171"/>
      <c r="V458" s="171"/>
      <c r="W458" s="171"/>
      <c r="X458" t="str">
        <f t="shared" si="7"/>
        <v>Holiday Inns (Courtalin) Holdings SASIHG Hotels Limited</v>
      </c>
      <c r="Y458" t="s">
        <v>11719</v>
      </c>
      <c r="Z458" t="s">
        <v>46346</v>
      </c>
    </row>
    <row r="459" spans="1:26">
      <c r="A459" t="s">
        <v>45974</v>
      </c>
      <c r="B459" s="166" t="s">
        <v>986</v>
      </c>
      <c r="C459" t="s">
        <v>46080</v>
      </c>
      <c r="D459" s="166" t="s">
        <v>762</v>
      </c>
      <c r="E459">
        <v>729</v>
      </c>
      <c r="G459" s="172">
        <v>42370</v>
      </c>
      <c r="J459" t="s">
        <v>11719</v>
      </c>
      <c r="L459" t="s">
        <v>11719</v>
      </c>
      <c r="U459" s="171"/>
      <c r="V459" s="171"/>
      <c r="W459" s="171"/>
      <c r="X459" t="str">
        <f t="shared" si="7"/>
        <v>Holiday Inns (Courtalin) Holdings SASIC International Hotels Limited Liability Company</v>
      </c>
      <c r="Y459" t="s">
        <v>11719</v>
      </c>
    </row>
    <row r="460" spans="1:26">
      <c r="A460" t="s">
        <v>45974</v>
      </c>
      <c r="B460" s="166" t="s">
        <v>986</v>
      </c>
      <c r="C460" t="s">
        <v>27153</v>
      </c>
      <c r="D460" s="166" t="s">
        <v>27154</v>
      </c>
      <c r="E460">
        <v>730</v>
      </c>
      <c r="G460" s="172">
        <v>42370</v>
      </c>
      <c r="J460" t="s">
        <v>11719</v>
      </c>
      <c r="L460" t="s">
        <v>11719</v>
      </c>
      <c r="U460" s="171"/>
      <c r="V460" s="171"/>
      <c r="W460" s="171"/>
      <c r="X460" t="str">
        <f t="shared" si="7"/>
        <v>Holiday Inns (Courtalin) Holdings SASIC Hotelbetriebsfuhrungs GmbH</v>
      </c>
      <c r="Y460" t="s">
        <v>11719</v>
      </c>
    </row>
    <row r="461" spans="1:26">
      <c r="A461" t="s">
        <v>45974</v>
      </c>
      <c r="B461" s="166" t="s">
        <v>986</v>
      </c>
      <c r="C461" t="s">
        <v>46074</v>
      </c>
      <c r="D461" s="166" t="s">
        <v>836</v>
      </c>
      <c r="E461">
        <v>731</v>
      </c>
      <c r="G461" s="172">
        <v>42370</v>
      </c>
      <c r="J461" t="s">
        <v>11719</v>
      </c>
      <c r="L461" t="s">
        <v>11719</v>
      </c>
      <c r="U461" s="171"/>
      <c r="V461" s="171"/>
      <c r="W461" s="171"/>
      <c r="X461" t="str">
        <f t="shared" si="7"/>
        <v>Holiday Inns (Courtalin) Holdings SASIC Hotels Management (Portugal) Unipessoal, Lda</v>
      </c>
      <c r="Y461" t="s">
        <v>11719</v>
      </c>
    </row>
    <row r="462" spans="1:26">
      <c r="A462" t="s">
        <v>46074</v>
      </c>
      <c r="B462" s="166" t="s">
        <v>836</v>
      </c>
      <c r="C462" t="s">
        <v>184</v>
      </c>
      <c r="D462" s="166" t="s">
        <v>46355</v>
      </c>
      <c r="E462">
        <v>732</v>
      </c>
      <c r="G462" s="172">
        <v>42379</v>
      </c>
      <c r="J462" t="s">
        <v>46385</v>
      </c>
      <c r="L462" t="s">
        <v>46354</v>
      </c>
      <c r="U462" s="171"/>
      <c r="V462" s="171"/>
      <c r="W462" s="171"/>
      <c r="X462" t="str">
        <f t="shared" si="7"/>
        <v>IC Hotels Management (Portugal) Unipessoal, LdaSix Continents Limited</v>
      </c>
      <c r="Y462" t="s">
        <v>46354</v>
      </c>
    </row>
    <row r="463" spans="1:26">
      <c r="A463" t="s">
        <v>45993</v>
      </c>
      <c r="B463" s="166" t="s">
        <v>23416</v>
      </c>
      <c r="C463" t="s">
        <v>46134</v>
      </c>
      <c r="D463" s="166" t="s">
        <v>46365</v>
      </c>
      <c r="E463">
        <v>733</v>
      </c>
      <c r="G463" s="172">
        <v>42736</v>
      </c>
      <c r="J463" t="s">
        <v>46408</v>
      </c>
      <c r="L463" t="s">
        <v>46346</v>
      </c>
      <c r="U463" s="171"/>
      <c r="V463" s="171"/>
      <c r="W463" s="171"/>
      <c r="X463" t="str">
        <f t="shared" si="7"/>
        <v>Holiday Inns (Middle East) Ltd.IHG Hotels Limited</v>
      </c>
      <c r="Y463" t="s">
        <v>46346</v>
      </c>
    </row>
    <row r="464" spans="1:26" ht="29">
      <c r="A464" t="s">
        <v>45993</v>
      </c>
      <c r="B464" s="166" t="s">
        <v>23416</v>
      </c>
      <c r="C464" t="s">
        <v>45955</v>
      </c>
      <c r="D464" s="166" t="s">
        <v>46342</v>
      </c>
      <c r="E464">
        <v>734</v>
      </c>
      <c r="G464" s="172">
        <v>42736</v>
      </c>
      <c r="J464" t="s">
        <v>46408</v>
      </c>
      <c r="L464" t="s">
        <v>46346</v>
      </c>
      <c r="U464" s="171"/>
      <c r="V464" s="171"/>
      <c r="W464" s="171"/>
      <c r="X464" t="str">
        <f t="shared" si="7"/>
        <v>Holiday Inns (Middle East) Ltd.Inter-Continental Hotels Corporation</v>
      </c>
    </row>
    <row r="465" spans="1:26">
      <c r="A465" t="s">
        <v>46080</v>
      </c>
      <c r="B465" s="166" t="s">
        <v>762</v>
      </c>
      <c r="C465" t="s">
        <v>46134</v>
      </c>
      <c r="D465" s="166" t="s">
        <v>46365</v>
      </c>
      <c r="E465">
        <v>734</v>
      </c>
      <c r="G465" s="172">
        <v>43466</v>
      </c>
      <c r="J465" t="s">
        <v>46385</v>
      </c>
      <c r="L465" t="s">
        <v>46346</v>
      </c>
      <c r="U465" s="171"/>
      <c r="V465" s="171"/>
      <c r="W465" s="171"/>
      <c r="X465" t="str">
        <f t="shared" si="7"/>
        <v>IC International Hotels Limited Liability CompanyIHG Hotels Limited</v>
      </c>
      <c r="Y465" t="s">
        <v>46346</v>
      </c>
    </row>
    <row r="466" spans="1:26">
      <c r="A466" t="s">
        <v>45993</v>
      </c>
      <c r="B466" s="166" t="s">
        <v>23416</v>
      </c>
      <c r="C466" t="s">
        <v>45959</v>
      </c>
      <c r="D466" s="166" t="s">
        <v>29953</v>
      </c>
      <c r="E466">
        <v>735</v>
      </c>
      <c r="G466" s="172">
        <v>42736</v>
      </c>
      <c r="J466" t="s">
        <v>46408</v>
      </c>
      <c r="L466" t="s">
        <v>46346</v>
      </c>
      <c r="U466" s="171"/>
      <c r="V466" s="171"/>
      <c r="W466" s="171"/>
      <c r="X466" t="str">
        <f t="shared" si="7"/>
        <v>Holiday Inns (Middle East) Ltd.Inter-Continental Hotels Corporation - Saudi branch</v>
      </c>
      <c r="Y466" t="s">
        <v>46346</v>
      </c>
    </row>
    <row r="467" spans="1:26">
      <c r="A467" t="s">
        <v>45993</v>
      </c>
      <c r="B467" s="166" t="s">
        <v>23416</v>
      </c>
      <c r="C467" t="s">
        <v>46023</v>
      </c>
      <c r="D467" s="166" t="s">
        <v>46352</v>
      </c>
      <c r="E467">
        <v>736</v>
      </c>
      <c r="G467" s="172">
        <v>42736</v>
      </c>
      <c r="J467" t="s">
        <v>46408</v>
      </c>
      <c r="L467" t="s">
        <v>46346</v>
      </c>
      <c r="U467" s="171"/>
      <c r="V467" s="171"/>
      <c r="W467" s="171"/>
      <c r="X467" t="str">
        <f t="shared" si="7"/>
        <v>Holiday Inns (Middle East) Ltd.Intercontinental Overseas Holding Corporation</v>
      </c>
    </row>
    <row r="468" spans="1:26">
      <c r="A468" t="s">
        <v>45993</v>
      </c>
      <c r="B468" s="166" t="s">
        <v>23416</v>
      </c>
      <c r="C468" t="s">
        <v>46216</v>
      </c>
      <c r="D468" s="166" t="s">
        <v>22873</v>
      </c>
      <c r="E468">
        <v>737</v>
      </c>
      <c r="G468" s="172">
        <v>42736</v>
      </c>
      <c r="J468" t="s">
        <v>46408</v>
      </c>
      <c r="L468" t="s">
        <v>46346</v>
      </c>
      <c r="U468" s="171"/>
      <c r="V468" s="171"/>
      <c r="W468" s="171"/>
      <c r="X468" t="str">
        <f t="shared" si="7"/>
        <v>Holiday Inns (Middle East) Ltd.Holiday Inns (Saudi Arabia), Inc.</v>
      </c>
      <c r="Y468" t="s">
        <v>46346</v>
      </c>
    </row>
    <row r="469" spans="1:26">
      <c r="A469" t="s">
        <v>45993</v>
      </c>
      <c r="B469" s="166" t="s">
        <v>23416</v>
      </c>
      <c r="C469" t="s">
        <v>46057</v>
      </c>
      <c r="D469" s="166" t="s">
        <v>22390</v>
      </c>
      <c r="E469">
        <v>738</v>
      </c>
      <c r="G469" s="172">
        <v>42736</v>
      </c>
      <c r="J469" t="s">
        <v>46408</v>
      </c>
      <c r="L469" t="s">
        <v>46346</v>
      </c>
      <c r="U469" s="171"/>
      <c r="V469" s="171"/>
      <c r="W469" s="171"/>
      <c r="X469" t="str">
        <f t="shared" si="7"/>
        <v>Holiday Inns (Middle East) Ltd.HH Hotels (EMEA) BV</v>
      </c>
      <c r="Y469" t="s">
        <v>46346</v>
      </c>
    </row>
    <row r="470" spans="1:26">
      <c r="A470" t="s">
        <v>45993</v>
      </c>
      <c r="B470" s="166" t="s">
        <v>23416</v>
      </c>
      <c r="C470" t="s">
        <v>46068</v>
      </c>
      <c r="D470" s="166" t="s">
        <v>28773</v>
      </c>
      <c r="E470">
        <v>739</v>
      </c>
      <c r="G470" s="172">
        <v>42736</v>
      </c>
      <c r="J470" t="s">
        <v>46408</v>
      </c>
      <c r="L470" t="s">
        <v>46346</v>
      </c>
      <c r="U470" s="171"/>
      <c r="V470" s="171"/>
      <c r="W470" s="171"/>
      <c r="X470" t="str">
        <f t="shared" si="7"/>
        <v>Holiday Inns (Middle East) Ltd.IHG Hotels Nigeria Limited</v>
      </c>
      <c r="Y470" t="s">
        <v>46346</v>
      </c>
    </row>
    <row r="471" spans="1:26">
      <c r="A471" t="s">
        <v>45993</v>
      </c>
      <c r="B471" s="166" t="s">
        <v>23416</v>
      </c>
      <c r="C471" t="s">
        <v>45913</v>
      </c>
      <c r="D471" s="166" t="s">
        <v>45915</v>
      </c>
      <c r="E471">
        <v>740</v>
      </c>
      <c r="G471" s="172">
        <v>42736</v>
      </c>
      <c r="J471" t="s">
        <v>46408</v>
      </c>
      <c r="L471" t="s">
        <v>46346</v>
      </c>
      <c r="U471" s="171"/>
      <c r="V471" s="171"/>
      <c r="W471" s="171"/>
      <c r="X471" t="str">
        <f t="shared" si="7"/>
        <v>Holiday Inns (Middle East) Ltd.Intercontinental Hotels Corporation Limited - Kenya branch</v>
      </c>
      <c r="Y471" t="s">
        <v>46346</v>
      </c>
    </row>
    <row r="472" spans="1:26">
      <c r="A472" t="s">
        <v>45993</v>
      </c>
      <c r="B472" s="166" t="s">
        <v>23416</v>
      </c>
      <c r="C472" t="s">
        <v>45916</v>
      </c>
      <c r="D472" s="166" t="s">
        <v>46422</v>
      </c>
      <c r="E472">
        <v>741</v>
      </c>
      <c r="G472" s="172">
        <v>42736</v>
      </c>
      <c r="J472" t="s">
        <v>46408</v>
      </c>
      <c r="L472" t="s">
        <v>46346</v>
      </c>
      <c r="U472" s="171"/>
      <c r="V472" s="171"/>
      <c r="W472" s="171"/>
      <c r="X472" t="str">
        <f t="shared" si="7"/>
        <v>Holiday Inns (Middle East) Ltd.Intercontinental Hotels Corporation Limited - Saudi branch</v>
      </c>
      <c r="Y472" t="s">
        <v>46346</v>
      </c>
    </row>
    <row r="473" spans="1:26">
      <c r="A473" t="s">
        <v>45993</v>
      </c>
      <c r="B473" s="166" t="s">
        <v>23416</v>
      </c>
      <c r="C473" t="s">
        <v>46045</v>
      </c>
      <c r="D473" s="166" t="s">
        <v>698</v>
      </c>
      <c r="E473">
        <v>742</v>
      </c>
      <c r="G473" s="172">
        <v>42736</v>
      </c>
      <c r="J473" t="s">
        <v>46408</v>
      </c>
      <c r="L473" t="s">
        <v>46346</v>
      </c>
      <c r="U473" s="171"/>
      <c r="V473" s="171"/>
      <c r="W473" s="171"/>
      <c r="X473" t="str">
        <f t="shared" si="7"/>
        <v>Holiday Inns (Middle East) Ltd.Inter-Continental IOHC (Mauritius) Limited</v>
      </c>
      <c r="Y473" t="s">
        <v>46346</v>
      </c>
    </row>
    <row r="474" spans="1:26">
      <c r="A474" t="s">
        <v>45993</v>
      </c>
      <c r="B474" s="166" t="s">
        <v>23416</v>
      </c>
      <c r="C474" t="s">
        <v>45973</v>
      </c>
      <c r="D474" s="166" t="s">
        <v>945</v>
      </c>
      <c r="E474">
        <v>743</v>
      </c>
      <c r="G474" s="172">
        <v>42736</v>
      </c>
      <c r="J474" t="s">
        <v>46408</v>
      </c>
      <c r="L474" t="s">
        <v>46346</v>
      </c>
      <c r="U474" s="171"/>
      <c r="V474" s="171"/>
      <c r="W474" s="171"/>
      <c r="X474" t="str">
        <f t="shared" si="7"/>
        <v>Holiday Inns (Middle East) Ltd.HH France Holdings SAS</v>
      </c>
      <c r="Y474" t="s">
        <v>46346</v>
      </c>
      <c r="Z474" t="s">
        <v>46344</v>
      </c>
    </row>
    <row r="475" spans="1:26">
      <c r="A475" t="s">
        <v>46008</v>
      </c>
      <c r="B475" s="166" t="s">
        <v>46386</v>
      </c>
      <c r="C475" t="s">
        <v>46031</v>
      </c>
      <c r="D475" s="166" t="s">
        <v>46364</v>
      </c>
      <c r="E475">
        <v>744</v>
      </c>
      <c r="G475" s="172">
        <v>42739</v>
      </c>
      <c r="J475" t="s">
        <v>46406</v>
      </c>
      <c r="L475" t="s">
        <v>46346</v>
      </c>
      <c r="U475" s="171"/>
      <c r="V475" s="171"/>
      <c r="W475" s="171"/>
      <c r="X475" t="str">
        <f t="shared" si="7"/>
        <v>InterContinental Hotels Group (India) Private LimitedInterContinental Hotels Group (Asia Pacific) Pte. Ltd.</v>
      </c>
      <c r="Y475" t="s">
        <v>46346</v>
      </c>
    </row>
    <row r="476" spans="1:26">
      <c r="A476" t="s">
        <v>46008</v>
      </c>
      <c r="B476" s="166" t="s">
        <v>46386</v>
      </c>
      <c r="C476" t="s">
        <v>46031</v>
      </c>
      <c r="D476" s="166" t="s">
        <v>46364</v>
      </c>
      <c r="E476">
        <v>745</v>
      </c>
      <c r="G476" s="172">
        <v>42739</v>
      </c>
      <c r="J476" t="s">
        <v>46423</v>
      </c>
      <c r="L476" t="s">
        <v>46346</v>
      </c>
      <c r="U476" s="171"/>
      <c r="V476" s="171"/>
      <c r="W476" s="171"/>
      <c r="X476" t="str">
        <f t="shared" si="7"/>
        <v>InterContinental Hotels Group (India) Private LimitedInterContinental Hotels Group (Asia Pacific) Pte. Ltd.</v>
      </c>
    </row>
    <row r="477" spans="1:26">
      <c r="A477" t="s">
        <v>45891</v>
      </c>
      <c r="B477" s="166" t="s">
        <v>46389</v>
      </c>
      <c r="C477" t="s">
        <v>46031</v>
      </c>
      <c r="D477" s="166" t="s">
        <v>46364</v>
      </c>
      <c r="E477">
        <v>746</v>
      </c>
      <c r="G477" s="172">
        <v>40483</v>
      </c>
      <c r="J477" t="s">
        <v>46392</v>
      </c>
      <c r="L477" t="s">
        <v>46346</v>
      </c>
      <c r="U477" s="171"/>
      <c r="V477" s="171"/>
      <c r="W477" s="171"/>
      <c r="X477" t="str">
        <f t="shared" si="7"/>
        <v>IHG Hotels Management (Australia) Pty LimitedInterContinental Hotels Group (Asia Pacific) Pte. Ltd.</v>
      </c>
      <c r="Y477" t="s">
        <v>46346</v>
      </c>
    </row>
    <row r="478" spans="1:26">
      <c r="A478" t="s">
        <v>45891</v>
      </c>
      <c r="B478" s="166" t="s">
        <v>46389</v>
      </c>
      <c r="C478" t="s">
        <v>46031</v>
      </c>
      <c r="D478" s="166" t="s">
        <v>46364</v>
      </c>
      <c r="E478">
        <v>747</v>
      </c>
      <c r="G478" s="172">
        <v>42736</v>
      </c>
      <c r="J478" t="s">
        <v>46392</v>
      </c>
      <c r="K478" t="s">
        <v>46368</v>
      </c>
      <c r="L478" t="s">
        <v>46346</v>
      </c>
      <c r="U478" s="171"/>
      <c r="V478" s="171"/>
      <c r="W478" s="171"/>
      <c r="X478" t="str">
        <f t="shared" si="7"/>
        <v>IHG Hotels Management (Australia) Pty LimitedInterContinental Hotels Group (Asia Pacific) Pte. Ltd.</v>
      </c>
    </row>
    <row r="479" spans="1:26">
      <c r="A479" t="s">
        <v>46091</v>
      </c>
      <c r="B479" s="166" t="s">
        <v>22509</v>
      </c>
      <c r="C479" t="s">
        <v>1169</v>
      </c>
      <c r="D479" s="166" t="s">
        <v>1168</v>
      </c>
      <c r="E479">
        <v>748</v>
      </c>
      <c r="G479" s="172">
        <v>43282</v>
      </c>
      <c r="J479" t="s">
        <v>46408</v>
      </c>
      <c r="L479" t="s">
        <v>46346</v>
      </c>
      <c r="U479" s="171"/>
      <c r="V479" s="171"/>
      <c r="W479" s="171"/>
      <c r="X479" t="str">
        <f t="shared" si="7"/>
        <v>InterContinental Hotels Group Services CompanyRegent Berlin GmbH</v>
      </c>
      <c r="Y479" t="s">
        <v>46346</v>
      </c>
    </row>
    <row r="480" spans="1:26">
      <c r="A480" t="s">
        <v>46091</v>
      </c>
      <c r="B480" s="166" t="s">
        <v>22509</v>
      </c>
      <c r="C480" t="s">
        <v>46186</v>
      </c>
      <c r="D480" s="166" t="s">
        <v>46419</v>
      </c>
      <c r="E480">
        <v>749</v>
      </c>
      <c r="G480" s="172">
        <v>43282</v>
      </c>
      <c r="J480" t="s">
        <v>46408</v>
      </c>
      <c r="L480" t="s">
        <v>46346</v>
      </c>
      <c r="U480" s="171"/>
      <c r="V480" s="171"/>
      <c r="W480" s="171"/>
      <c r="X480" t="str">
        <f t="shared" si="7"/>
        <v>InterContinental Hotels Group Services CompanyRegent International Hotels Limited</v>
      </c>
      <c r="Y480" t="s">
        <v>46346</v>
      </c>
    </row>
    <row r="481" spans="1:32">
      <c r="A481" t="s">
        <v>46134</v>
      </c>
      <c r="B481" s="166" t="s">
        <v>46341</v>
      </c>
      <c r="C481" t="s">
        <v>46080</v>
      </c>
      <c r="D481" s="166" t="s">
        <v>762</v>
      </c>
      <c r="E481">
        <v>750</v>
      </c>
      <c r="G481" s="172">
        <v>43101</v>
      </c>
      <c r="J481" t="s">
        <v>46347</v>
      </c>
      <c r="L481" t="s">
        <v>46344</v>
      </c>
      <c r="U481" s="171"/>
      <c r="V481" s="171"/>
      <c r="W481" s="171"/>
      <c r="X481" t="str">
        <f t="shared" si="7"/>
        <v>IHG Hotels LimitedIC International Hotels Limited Liability Company</v>
      </c>
      <c r="Y481" t="s">
        <v>46344</v>
      </c>
    </row>
    <row r="482" spans="1:32">
      <c r="A482" t="s">
        <v>184</v>
      </c>
      <c r="B482" s="166" t="s">
        <v>46355</v>
      </c>
      <c r="C482" t="s">
        <v>45946</v>
      </c>
      <c r="D482" s="166" t="s">
        <v>34125</v>
      </c>
      <c r="E482">
        <v>751</v>
      </c>
      <c r="G482" s="172">
        <v>43282</v>
      </c>
      <c r="J482" t="s">
        <v>46356</v>
      </c>
      <c r="L482" t="s">
        <v>46344</v>
      </c>
      <c r="U482" s="171"/>
      <c r="V482" s="171"/>
      <c r="W482" s="171"/>
      <c r="X482" t="str">
        <f t="shared" si="7"/>
        <v>Six Continents LimitedInterContinental Hotels Group (Shanghai) Ltd</v>
      </c>
    </row>
    <row r="483" spans="1:32">
      <c r="A483" t="s">
        <v>184</v>
      </c>
      <c r="B483" s="166" t="s">
        <v>46355</v>
      </c>
      <c r="C483" t="s">
        <v>45891</v>
      </c>
      <c r="D483" s="166" t="s">
        <v>46382</v>
      </c>
      <c r="E483">
        <v>752</v>
      </c>
      <c r="G483" s="172">
        <v>43418</v>
      </c>
      <c r="J483" t="s">
        <v>46347</v>
      </c>
      <c r="L483" t="s">
        <v>46344</v>
      </c>
      <c r="M483" t="s">
        <v>46348</v>
      </c>
      <c r="N483" t="s">
        <v>45805</v>
      </c>
      <c r="O483" t="s">
        <v>46349</v>
      </c>
      <c r="U483" s="171"/>
      <c r="V483" s="171"/>
      <c r="W483" s="171"/>
      <c r="X483" t="str">
        <f t="shared" si="7"/>
        <v>Six Continents LimitedIHG Hotels Management (Australia) Pty Limited</v>
      </c>
    </row>
    <row r="484" spans="1:32" ht="58">
      <c r="A484" t="s">
        <v>46318</v>
      </c>
      <c r="B484" s="166" t="s">
        <v>46353</v>
      </c>
      <c r="C484" t="s">
        <v>46091</v>
      </c>
      <c r="D484" s="166" t="s">
        <v>22509</v>
      </c>
      <c r="E484">
        <v>753</v>
      </c>
      <c r="G484" s="172">
        <v>42549</v>
      </c>
      <c r="J484" t="s">
        <v>46385</v>
      </c>
      <c r="L484" t="s">
        <v>46354</v>
      </c>
      <c r="U484" s="171"/>
      <c r="V484" s="171"/>
      <c r="W484" s="171"/>
      <c r="X484" t="str">
        <f t="shared" si="7"/>
        <v>Six Continents Hotels, Inc.InterContinental Hotels Group Services Company</v>
      </c>
    </row>
    <row r="485" spans="1:32">
      <c r="A485" t="s">
        <v>184</v>
      </c>
      <c r="B485" s="166" t="s">
        <v>46355</v>
      </c>
      <c r="C485" t="s">
        <v>46091</v>
      </c>
      <c r="D485" s="166" t="s">
        <v>22509</v>
      </c>
      <c r="E485">
        <v>754</v>
      </c>
      <c r="G485" s="172">
        <v>42549</v>
      </c>
      <c r="J485" t="s">
        <v>46347</v>
      </c>
      <c r="L485" t="s">
        <v>46344</v>
      </c>
      <c r="U485" s="171"/>
      <c r="V485" s="171"/>
      <c r="W485" s="171"/>
      <c r="X485" t="str">
        <f t="shared" si="7"/>
        <v>Six Continents LimitedInterContinental Hotels Group Services Company</v>
      </c>
    </row>
    <row r="486" spans="1:32">
      <c r="A486" t="s">
        <v>46196</v>
      </c>
      <c r="B486" s="166" t="s">
        <v>15413</v>
      </c>
      <c r="C486" t="s">
        <v>46134</v>
      </c>
      <c r="D486" s="166" t="s">
        <v>46365</v>
      </c>
      <c r="E486">
        <v>754</v>
      </c>
      <c r="G486" s="172">
        <v>43466</v>
      </c>
      <c r="J486" t="s">
        <v>46424</v>
      </c>
      <c r="L486" t="s">
        <v>46346</v>
      </c>
      <c r="U486" s="171"/>
      <c r="V486" s="171"/>
      <c r="W486" s="171"/>
      <c r="X486" t="str">
        <f t="shared" si="7"/>
        <v>Dunwoody Operations, IncIHG Hotels Limited</v>
      </c>
      <c r="Y486" t="s">
        <v>46346</v>
      </c>
    </row>
    <row r="487" spans="1:32">
      <c r="A487" t="s">
        <v>46031</v>
      </c>
      <c r="B487" s="166" t="s">
        <v>46364</v>
      </c>
      <c r="C487" t="s">
        <v>45946</v>
      </c>
      <c r="D487" s="166" t="s">
        <v>34125</v>
      </c>
      <c r="E487">
        <v>755</v>
      </c>
      <c r="G487" s="172">
        <v>43101</v>
      </c>
      <c r="J487" t="s">
        <v>46347</v>
      </c>
      <c r="K487" t="s">
        <v>46368</v>
      </c>
      <c r="L487" t="s">
        <v>46344</v>
      </c>
      <c r="U487" s="171"/>
      <c r="V487" s="171"/>
      <c r="W487" s="171"/>
      <c r="X487" t="str">
        <f t="shared" si="7"/>
        <v>InterContinental Hotels Group (Asia Pacific) Pte. Ltd.InterContinental Hotels Group (Shanghai) Ltd</v>
      </c>
    </row>
    <row r="488" spans="1:32" ht="58">
      <c r="A488" t="s">
        <v>46318</v>
      </c>
      <c r="B488" s="166" t="s">
        <v>46353</v>
      </c>
      <c r="C488" t="s">
        <v>45993</v>
      </c>
      <c r="D488" s="166" t="s">
        <v>23416</v>
      </c>
      <c r="E488">
        <v>756</v>
      </c>
      <c r="G488" s="172">
        <v>40389</v>
      </c>
      <c r="I488">
        <v>49520</v>
      </c>
      <c r="J488" t="s">
        <v>7349</v>
      </c>
      <c r="L488" t="s">
        <v>7349</v>
      </c>
      <c r="U488" s="171"/>
      <c r="V488" s="171"/>
      <c r="W488" s="171"/>
      <c r="X488" t="str">
        <f t="shared" si="7"/>
        <v>Six Continents Hotels, Inc.Holiday Inns (Middle East) Ltd.</v>
      </c>
    </row>
    <row r="489" spans="1:32" ht="58">
      <c r="A489" t="s">
        <v>46318</v>
      </c>
      <c r="B489" s="166" t="s">
        <v>46353</v>
      </c>
      <c r="C489" t="s">
        <v>46021</v>
      </c>
      <c r="D489" s="166" t="s">
        <v>35595</v>
      </c>
      <c r="E489">
        <v>757</v>
      </c>
      <c r="G489" s="172">
        <v>40478</v>
      </c>
      <c r="I489">
        <v>49609</v>
      </c>
      <c r="J489" t="s">
        <v>7349</v>
      </c>
      <c r="L489" t="s">
        <v>7349</v>
      </c>
      <c r="U489" s="171"/>
      <c r="V489" s="171"/>
      <c r="W489" s="171"/>
      <c r="X489" t="str">
        <f t="shared" si="7"/>
        <v>Six Continents Hotels, Inc.IHG Japan (Management) LLC</v>
      </c>
    </row>
    <row r="490" spans="1:32" ht="58">
      <c r="A490" t="s">
        <v>46318</v>
      </c>
      <c r="B490" s="166" t="s">
        <v>46353</v>
      </c>
      <c r="C490" t="s">
        <v>46031</v>
      </c>
      <c r="D490" s="166" t="s">
        <v>46364</v>
      </c>
      <c r="E490">
        <v>758</v>
      </c>
      <c r="G490" s="172">
        <v>40483</v>
      </c>
      <c r="I490">
        <v>49614</v>
      </c>
      <c r="J490" t="s">
        <v>7349</v>
      </c>
      <c r="L490" t="s">
        <v>7349</v>
      </c>
      <c r="U490" s="171"/>
      <c r="V490" s="171"/>
      <c r="W490" s="171"/>
      <c r="X490" t="str">
        <f t="shared" si="7"/>
        <v>Six Continents Hotels, Inc.InterContinental Hotels Group (Asia Pacific) Pte. Ltd.</v>
      </c>
    </row>
    <row r="491" spans="1:32" ht="58">
      <c r="A491" t="s">
        <v>46318</v>
      </c>
      <c r="B491" s="166" t="s">
        <v>46353</v>
      </c>
      <c r="C491" t="s">
        <v>46031</v>
      </c>
      <c r="D491" s="166" t="s">
        <v>46364</v>
      </c>
      <c r="E491">
        <v>759</v>
      </c>
      <c r="G491" s="172">
        <v>40483</v>
      </c>
      <c r="I491">
        <v>49614</v>
      </c>
      <c r="J491" t="s">
        <v>7349</v>
      </c>
      <c r="L491" t="s">
        <v>7349</v>
      </c>
      <c r="U491" s="171"/>
      <c r="V491" s="171"/>
      <c r="W491" s="171"/>
      <c r="X491" t="str">
        <f t="shared" si="7"/>
        <v>Six Continents Hotels, Inc.InterContinental Hotels Group (Asia Pacific) Pte. Ltd.</v>
      </c>
    </row>
    <row r="492" spans="1:32">
      <c r="A492" t="s">
        <v>46134</v>
      </c>
      <c r="B492" s="166" t="s">
        <v>46341</v>
      </c>
      <c r="C492" t="s">
        <v>46170</v>
      </c>
      <c r="D492" s="166" t="s">
        <v>1230</v>
      </c>
      <c r="E492">
        <v>760</v>
      </c>
      <c r="G492" s="172">
        <v>43344</v>
      </c>
      <c r="J492" t="s">
        <v>46347</v>
      </c>
      <c r="L492" t="s">
        <v>46344</v>
      </c>
      <c r="M492" t="s">
        <v>46369</v>
      </c>
      <c r="N492" t="s">
        <v>45805</v>
      </c>
      <c r="O492" t="s">
        <v>46349</v>
      </c>
      <c r="P492" t="s">
        <v>46350</v>
      </c>
      <c r="Q492" t="s">
        <v>46351</v>
      </c>
      <c r="R492" t="s">
        <v>7349</v>
      </c>
      <c r="U492" s="171"/>
      <c r="V492" s="171"/>
      <c r="W492" s="171"/>
      <c r="X492" t="str">
        <f t="shared" si="7"/>
        <v>IHG Hotels LimitedEdinburgh George Street Hotel Opco Ltd</v>
      </c>
      <c r="Y492" t="s">
        <v>46344</v>
      </c>
      <c r="Z492" t="s">
        <v>46348</v>
      </c>
      <c r="AA492" t="s">
        <v>45805</v>
      </c>
      <c r="AB492" t="s">
        <v>46349</v>
      </c>
      <c r="AC492" t="s">
        <v>46350</v>
      </c>
      <c r="AD492" t="s">
        <v>46351</v>
      </c>
      <c r="AE492" t="s">
        <v>46346</v>
      </c>
      <c r="AF492" t="s">
        <v>7349</v>
      </c>
    </row>
    <row r="493" spans="1:32">
      <c r="A493" t="s">
        <v>46134</v>
      </c>
      <c r="B493" s="166" t="s">
        <v>46341</v>
      </c>
      <c r="C493" t="s">
        <v>46176</v>
      </c>
      <c r="D493" s="166" t="s">
        <v>1212</v>
      </c>
      <c r="E493">
        <v>761</v>
      </c>
      <c r="G493" s="172">
        <v>43344</v>
      </c>
      <c r="J493" t="s">
        <v>46347</v>
      </c>
      <c r="L493" t="s">
        <v>46344</v>
      </c>
      <c r="M493" t="s">
        <v>46369</v>
      </c>
      <c r="N493" t="s">
        <v>45805</v>
      </c>
      <c r="O493" t="s">
        <v>46349</v>
      </c>
      <c r="P493" t="s">
        <v>46350</v>
      </c>
      <c r="Q493" t="s">
        <v>46351</v>
      </c>
      <c r="R493" t="s">
        <v>7349</v>
      </c>
      <c r="U493" s="171"/>
      <c r="V493" s="171"/>
      <c r="W493" s="171"/>
      <c r="X493" t="str">
        <f t="shared" si="7"/>
        <v>IHG Hotels LimitedManchester Oxford Street Hotel Opco Ltd</v>
      </c>
      <c r="Y493" t="s">
        <v>46344</v>
      </c>
      <c r="Z493" t="s">
        <v>46348</v>
      </c>
      <c r="AA493" t="s">
        <v>45805</v>
      </c>
      <c r="AB493" t="s">
        <v>46349</v>
      </c>
      <c r="AC493" t="s">
        <v>46350</v>
      </c>
      <c r="AD493" t="s">
        <v>46351</v>
      </c>
      <c r="AE493" t="s">
        <v>46346</v>
      </c>
      <c r="AF493" t="s">
        <v>7349</v>
      </c>
    </row>
    <row r="494" spans="1:32">
      <c r="A494" t="s">
        <v>46134</v>
      </c>
      <c r="B494" s="166" t="s">
        <v>46341</v>
      </c>
      <c r="C494" t="s">
        <v>46174</v>
      </c>
      <c r="D494" s="166" t="s">
        <v>1292</v>
      </c>
      <c r="E494">
        <v>762</v>
      </c>
      <c r="G494" s="172">
        <v>43344</v>
      </c>
      <c r="J494" t="s">
        <v>46347</v>
      </c>
      <c r="L494" t="s">
        <v>46344</v>
      </c>
      <c r="M494" t="s">
        <v>46369</v>
      </c>
      <c r="N494" t="s">
        <v>45805</v>
      </c>
      <c r="O494" t="s">
        <v>46349</v>
      </c>
      <c r="P494" t="s">
        <v>46350</v>
      </c>
      <c r="Q494" t="s">
        <v>46351</v>
      </c>
      <c r="R494" t="s">
        <v>7349</v>
      </c>
      <c r="U494" s="171"/>
      <c r="V494" s="171"/>
      <c r="W494" s="171"/>
      <c r="X494" t="str">
        <f t="shared" si="7"/>
        <v>IHG Hotels LimitedMet Leeds Hotel Opco Ltd</v>
      </c>
      <c r="Y494" t="s">
        <v>46344</v>
      </c>
      <c r="Z494" t="s">
        <v>46348</v>
      </c>
      <c r="AA494" t="s">
        <v>45805</v>
      </c>
      <c r="AB494" t="s">
        <v>46349</v>
      </c>
      <c r="AC494" t="s">
        <v>46350</v>
      </c>
      <c r="AD494" t="s">
        <v>46351</v>
      </c>
      <c r="AE494" t="s">
        <v>46346</v>
      </c>
      <c r="AF494" t="s">
        <v>7349</v>
      </c>
    </row>
    <row r="495" spans="1:32">
      <c r="A495" t="s">
        <v>46134</v>
      </c>
      <c r="B495" s="166" t="s">
        <v>46341</v>
      </c>
      <c r="C495" t="s">
        <v>46171</v>
      </c>
      <c r="D495" s="166" t="s">
        <v>1238</v>
      </c>
      <c r="E495">
        <v>763</v>
      </c>
      <c r="G495" s="172">
        <v>43344</v>
      </c>
      <c r="J495" t="s">
        <v>46347</v>
      </c>
      <c r="L495" t="s">
        <v>46344</v>
      </c>
      <c r="M495" t="s">
        <v>46369</v>
      </c>
      <c r="N495" t="s">
        <v>45805</v>
      </c>
      <c r="O495" t="s">
        <v>46349</v>
      </c>
      <c r="P495" t="s">
        <v>46350</v>
      </c>
      <c r="Q495" t="s">
        <v>46351</v>
      </c>
      <c r="R495" t="s">
        <v>7349</v>
      </c>
      <c r="U495" s="171"/>
      <c r="V495" s="171"/>
      <c r="W495" s="171"/>
      <c r="X495" t="str">
        <f t="shared" si="7"/>
        <v>IHG Hotels LimitedRoxburghe Hotel Edinburgh Opco Ltd</v>
      </c>
      <c r="Y495" t="s">
        <v>46344</v>
      </c>
      <c r="Z495" t="s">
        <v>46348</v>
      </c>
      <c r="AA495" t="s">
        <v>45805</v>
      </c>
      <c r="AB495" t="s">
        <v>46349</v>
      </c>
      <c r="AC495" t="s">
        <v>46350</v>
      </c>
      <c r="AD495" t="s">
        <v>46351</v>
      </c>
      <c r="AE495" t="s">
        <v>46346</v>
      </c>
      <c r="AF495" t="s">
        <v>7349</v>
      </c>
    </row>
    <row r="496" spans="1:32">
      <c r="A496" t="s">
        <v>46134</v>
      </c>
      <c r="B496" s="166" t="s">
        <v>46341</v>
      </c>
      <c r="C496" t="s">
        <v>46168</v>
      </c>
      <c r="D496" s="166" t="s">
        <v>1221</v>
      </c>
      <c r="E496">
        <v>764</v>
      </c>
      <c r="G496" s="172">
        <v>43344</v>
      </c>
      <c r="J496" t="s">
        <v>46347</v>
      </c>
      <c r="L496" t="s">
        <v>46344</v>
      </c>
      <c r="M496" t="s">
        <v>46369</v>
      </c>
      <c r="N496" t="s">
        <v>45805</v>
      </c>
      <c r="O496" t="s">
        <v>46349</v>
      </c>
      <c r="P496" t="s">
        <v>46350</v>
      </c>
      <c r="Q496" t="s">
        <v>46351</v>
      </c>
      <c r="R496" t="s">
        <v>7349</v>
      </c>
      <c r="U496" s="171"/>
      <c r="V496" s="171"/>
      <c r="W496" s="171"/>
      <c r="X496" t="str">
        <f t="shared" si="7"/>
        <v>IHG Hotels LimitedRussell London Hotel Opco Ltd</v>
      </c>
      <c r="Y496" t="s">
        <v>46344</v>
      </c>
      <c r="Z496" t="s">
        <v>46348</v>
      </c>
      <c r="AA496" t="s">
        <v>45805</v>
      </c>
      <c r="AB496" t="s">
        <v>46349</v>
      </c>
      <c r="AC496" t="s">
        <v>46350</v>
      </c>
      <c r="AD496" t="s">
        <v>46351</v>
      </c>
      <c r="AE496" t="s">
        <v>46346</v>
      </c>
      <c r="AF496" t="s">
        <v>7349</v>
      </c>
    </row>
    <row r="497" spans="1:32">
      <c r="A497" t="s">
        <v>46134</v>
      </c>
      <c r="B497" s="166" t="s">
        <v>46341</v>
      </c>
      <c r="C497" t="s">
        <v>46178</v>
      </c>
      <c r="D497" s="166" t="s">
        <v>1301</v>
      </c>
      <c r="E497">
        <v>765</v>
      </c>
      <c r="G497" s="172">
        <v>43344</v>
      </c>
      <c r="J497" t="s">
        <v>46347</v>
      </c>
      <c r="L497" t="s">
        <v>46344</v>
      </c>
      <c r="M497" t="s">
        <v>46369</v>
      </c>
      <c r="N497" t="s">
        <v>45805</v>
      </c>
      <c r="O497" t="s">
        <v>46349</v>
      </c>
      <c r="P497" t="s">
        <v>46350</v>
      </c>
      <c r="Q497" t="s">
        <v>46351</v>
      </c>
      <c r="R497" t="s">
        <v>7349</v>
      </c>
      <c r="U497" s="171"/>
      <c r="V497" s="171"/>
      <c r="W497" s="171"/>
      <c r="X497" t="str">
        <f t="shared" si="7"/>
        <v>IHG Hotels LimitedYork Station Rd Hotel Opco Ltd</v>
      </c>
      <c r="Y497" t="s">
        <v>46344</v>
      </c>
      <c r="Z497" t="s">
        <v>46348</v>
      </c>
      <c r="AA497" t="s">
        <v>45805</v>
      </c>
      <c r="AB497" t="s">
        <v>46349</v>
      </c>
      <c r="AC497" t="s">
        <v>46350</v>
      </c>
      <c r="AD497" t="s">
        <v>46351</v>
      </c>
      <c r="AE497" t="s">
        <v>46346</v>
      </c>
      <c r="AF497" t="s">
        <v>7349</v>
      </c>
    </row>
    <row r="498" spans="1:32">
      <c r="A498" t="s">
        <v>46134</v>
      </c>
      <c r="B498" s="166" t="s">
        <v>46341</v>
      </c>
      <c r="C498" t="s">
        <v>46180</v>
      </c>
      <c r="D498" s="166" t="s">
        <v>1254</v>
      </c>
      <c r="E498">
        <v>766</v>
      </c>
      <c r="G498" s="172">
        <v>43306</v>
      </c>
      <c r="J498" t="s">
        <v>46347</v>
      </c>
      <c r="L498" t="s">
        <v>46344</v>
      </c>
      <c r="M498" t="s">
        <v>46369</v>
      </c>
      <c r="N498" t="s">
        <v>45805</v>
      </c>
      <c r="O498" t="s">
        <v>46349</v>
      </c>
      <c r="P498" t="s">
        <v>46350</v>
      </c>
      <c r="Q498" t="s">
        <v>46351</v>
      </c>
      <c r="R498" t="s">
        <v>7349</v>
      </c>
      <c r="U498" s="171"/>
      <c r="V498" s="171"/>
      <c r="W498" s="171"/>
      <c r="X498" t="str">
        <f t="shared" si="7"/>
        <v>IHG Hotels LimitedBlythswood Square Glasgow Hotel Opco Ltd</v>
      </c>
      <c r="Y498" t="s">
        <v>46344</v>
      </c>
      <c r="Z498" t="s">
        <v>46348</v>
      </c>
      <c r="AA498" t="s">
        <v>45805</v>
      </c>
      <c r="AB498" t="s">
        <v>46349</v>
      </c>
      <c r="AC498" t="s">
        <v>46350</v>
      </c>
      <c r="AD498" t="s">
        <v>46351</v>
      </c>
      <c r="AE498" t="s">
        <v>7349</v>
      </c>
      <c r="AF498" t="s">
        <v>46346</v>
      </c>
    </row>
    <row r="499" spans="1:32">
      <c r="A499" t="s">
        <v>46134</v>
      </c>
      <c r="B499" s="166" t="s">
        <v>46341</v>
      </c>
      <c r="C499" t="s">
        <v>46173</v>
      </c>
      <c r="D499" s="166" t="s">
        <v>1247</v>
      </c>
      <c r="E499">
        <v>767</v>
      </c>
      <c r="G499" s="172">
        <v>43417</v>
      </c>
      <c r="J499" t="s">
        <v>46347</v>
      </c>
      <c r="L499" t="s">
        <v>46344</v>
      </c>
      <c r="M499" t="s">
        <v>46369</v>
      </c>
      <c r="N499" t="s">
        <v>45805</v>
      </c>
      <c r="O499" t="s">
        <v>46349</v>
      </c>
      <c r="P499" t="s">
        <v>46350</v>
      </c>
      <c r="Q499" t="s">
        <v>46351</v>
      </c>
      <c r="R499" t="s">
        <v>7349</v>
      </c>
      <c r="U499" s="171"/>
      <c r="V499" s="171"/>
      <c r="W499" s="171"/>
      <c r="X499" t="str">
        <f t="shared" si="7"/>
        <v>IHG Hotels LimitedGrand Central Glasgow Hotel Opco Ltd</v>
      </c>
      <c r="Y499" t="s">
        <v>46344</v>
      </c>
      <c r="Z499" t="s">
        <v>46348</v>
      </c>
      <c r="AA499" t="s">
        <v>45805</v>
      </c>
      <c r="AB499" t="s">
        <v>46349</v>
      </c>
      <c r="AC499" t="s">
        <v>46350</v>
      </c>
      <c r="AD499" t="s">
        <v>46351</v>
      </c>
      <c r="AE499" t="s">
        <v>46346</v>
      </c>
      <c r="AF499" t="s">
        <v>7349</v>
      </c>
    </row>
    <row r="500" spans="1:32">
      <c r="A500" t="s">
        <v>184</v>
      </c>
      <c r="B500" s="166" t="s">
        <v>46355</v>
      </c>
      <c r="C500" t="s">
        <v>46181</v>
      </c>
      <c r="D500" s="166" t="s">
        <v>1262</v>
      </c>
      <c r="E500">
        <v>768</v>
      </c>
      <c r="G500" s="172">
        <v>43423</v>
      </c>
      <c r="J500" t="s">
        <v>46347</v>
      </c>
      <c r="L500" t="s">
        <v>46344</v>
      </c>
      <c r="M500" t="s">
        <v>46369</v>
      </c>
      <c r="N500" t="s">
        <v>45805</v>
      </c>
      <c r="O500" t="s">
        <v>46349</v>
      </c>
      <c r="P500" t="s">
        <v>46350</v>
      </c>
      <c r="Q500" t="s">
        <v>46351</v>
      </c>
      <c r="R500" t="s">
        <v>7349</v>
      </c>
      <c r="U500" s="171"/>
      <c r="V500" s="171"/>
      <c r="W500" s="171"/>
      <c r="X500" t="str">
        <f t="shared" si="7"/>
        <v>Six Continents LimitedSt David's Cardiff Hotel Opco Ltd</v>
      </c>
      <c r="Y500" t="s">
        <v>46344</v>
      </c>
      <c r="Z500" t="s">
        <v>46348</v>
      </c>
      <c r="AA500" t="s">
        <v>45805</v>
      </c>
      <c r="AB500" t="s">
        <v>46349</v>
      </c>
      <c r="AC500" t="s">
        <v>46350</v>
      </c>
      <c r="AD500" t="s">
        <v>46351</v>
      </c>
      <c r="AE500" t="s">
        <v>7349</v>
      </c>
      <c r="AF500" t="s">
        <v>46374</v>
      </c>
    </row>
    <row r="501" spans="1:32">
      <c r="A501" t="s">
        <v>46134</v>
      </c>
      <c r="B501" s="166" t="s">
        <v>46341</v>
      </c>
      <c r="C501" t="s">
        <v>46182</v>
      </c>
      <c r="D501" s="166" t="s">
        <v>1272</v>
      </c>
      <c r="E501">
        <v>769</v>
      </c>
      <c r="G501" s="172">
        <v>43510</v>
      </c>
      <c r="J501" t="s">
        <v>46347</v>
      </c>
      <c r="L501" t="s">
        <v>46344</v>
      </c>
      <c r="M501" t="s">
        <v>46369</v>
      </c>
      <c r="N501" t="s">
        <v>45805</v>
      </c>
      <c r="O501" t="s">
        <v>46349</v>
      </c>
      <c r="P501" t="s">
        <v>46350</v>
      </c>
      <c r="Q501" t="s">
        <v>46351</v>
      </c>
      <c r="R501" t="s">
        <v>7349</v>
      </c>
      <c r="U501" s="171"/>
      <c r="V501" s="171"/>
      <c r="W501" s="171"/>
      <c r="X501" t="str">
        <f t="shared" si="7"/>
        <v>IHG Hotels LimitedOxford Spires Hotel Opco Ltd</v>
      </c>
      <c r="Y501" t="s">
        <v>46344</v>
      </c>
      <c r="Z501" t="s">
        <v>46348</v>
      </c>
      <c r="AA501" t="s">
        <v>45805</v>
      </c>
      <c r="AB501" t="s">
        <v>46349</v>
      </c>
      <c r="AC501" t="s">
        <v>46350</v>
      </c>
      <c r="AD501" t="s">
        <v>46351</v>
      </c>
      <c r="AE501" t="s">
        <v>46346</v>
      </c>
      <c r="AF501" t="s">
        <v>7349</v>
      </c>
    </row>
    <row r="502" spans="1:32">
      <c r="A502" t="s">
        <v>46134</v>
      </c>
      <c r="B502" s="166" t="s">
        <v>46341</v>
      </c>
      <c r="C502" t="s">
        <v>46183</v>
      </c>
      <c r="D502" s="166" t="s">
        <v>1282</v>
      </c>
      <c r="E502">
        <v>770</v>
      </c>
      <c r="G502" s="172">
        <v>43510</v>
      </c>
      <c r="J502" t="s">
        <v>46347</v>
      </c>
      <c r="L502" t="s">
        <v>46344</v>
      </c>
      <c r="M502" t="s">
        <v>46369</v>
      </c>
      <c r="N502" t="s">
        <v>45805</v>
      </c>
      <c r="O502" t="s">
        <v>46349</v>
      </c>
      <c r="P502" t="s">
        <v>46350</v>
      </c>
      <c r="Q502" t="s">
        <v>46351</v>
      </c>
      <c r="R502" t="s">
        <v>7349</v>
      </c>
      <c r="U502" s="171"/>
      <c r="V502" s="171"/>
      <c r="W502" s="171"/>
      <c r="X502" t="str">
        <f t="shared" si="7"/>
        <v>IHG Hotels LimitedOxford Thames Hotel Opco Ltd</v>
      </c>
      <c r="Y502" t="s">
        <v>46344</v>
      </c>
      <c r="Z502" t="s">
        <v>46348</v>
      </c>
      <c r="AA502" t="s">
        <v>45805</v>
      </c>
      <c r="AB502" t="s">
        <v>46349</v>
      </c>
      <c r="AC502" t="s">
        <v>46350</v>
      </c>
      <c r="AD502" t="s">
        <v>46351</v>
      </c>
      <c r="AE502" t="s">
        <v>46346</v>
      </c>
      <c r="AF502" t="s">
        <v>7349</v>
      </c>
    </row>
    <row r="503" spans="1:32">
      <c r="A503" t="s">
        <v>184</v>
      </c>
      <c r="B503" s="166" t="s">
        <v>46355</v>
      </c>
      <c r="C503" t="s">
        <v>46173</v>
      </c>
      <c r="D503" s="166" t="s">
        <v>1247</v>
      </c>
      <c r="E503">
        <v>771</v>
      </c>
      <c r="G503" s="172">
        <v>43417</v>
      </c>
      <c r="J503" t="s">
        <v>46400</v>
      </c>
      <c r="L503" t="s">
        <v>46374</v>
      </c>
      <c r="U503" s="171"/>
      <c r="V503" s="171"/>
      <c r="W503" s="171"/>
      <c r="X503" t="str">
        <f t="shared" si="7"/>
        <v>Six Continents LimitedGrand Central Glasgow Hotel Opco Ltd</v>
      </c>
      <c r="Y503" t="s">
        <v>46374</v>
      </c>
    </row>
    <row r="504" spans="1:32">
      <c r="A504" t="s">
        <v>184</v>
      </c>
      <c r="B504" s="166" t="s">
        <v>46355</v>
      </c>
      <c r="C504" t="s">
        <v>46180</v>
      </c>
      <c r="D504" s="166" t="s">
        <v>1254</v>
      </c>
      <c r="E504">
        <v>772</v>
      </c>
      <c r="G504" s="172">
        <v>43306</v>
      </c>
      <c r="J504" t="s">
        <v>46400</v>
      </c>
      <c r="L504" t="s">
        <v>46374</v>
      </c>
      <c r="U504" s="171"/>
      <c r="V504" s="171"/>
      <c r="W504" s="171"/>
      <c r="X504" t="str">
        <f t="shared" si="7"/>
        <v>Six Continents LimitedBlythswood Square Glasgow Hotel Opco Ltd</v>
      </c>
      <c r="Y504" t="s">
        <v>46374</v>
      </c>
    </row>
    <row r="505" spans="1:32">
      <c r="A505" t="s">
        <v>184</v>
      </c>
      <c r="B505" s="166" t="s">
        <v>46355</v>
      </c>
      <c r="C505" t="s">
        <v>46170</v>
      </c>
      <c r="D505" s="166" t="s">
        <v>1230</v>
      </c>
      <c r="E505">
        <v>773</v>
      </c>
      <c r="G505" s="172">
        <v>43306</v>
      </c>
      <c r="J505" t="s">
        <v>46400</v>
      </c>
      <c r="L505" t="s">
        <v>46374</v>
      </c>
      <c r="U505" s="171"/>
      <c r="V505" s="171"/>
      <c r="W505" s="171"/>
      <c r="X505" t="str">
        <f t="shared" si="7"/>
        <v>Six Continents LimitedEdinburgh George Street Hotel Opco Ltd</v>
      </c>
      <c r="Y505" t="s">
        <v>46374</v>
      </c>
    </row>
    <row r="506" spans="1:32">
      <c r="A506" t="s">
        <v>184</v>
      </c>
      <c r="B506" s="166" t="s">
        <v>46355</v>
      </c>
      <c r="C506" t="s">
        <v>46176</v>
      </c>
      <c r="D506" s="166" t="s">
        <v>1212</v>
      </c>
      <c r="E506">
        <v>774</v>
      </c>
      <c r="G506" s="172">
        <v>43306</v>
      </c>
      <c r="J506" t="s">
        <v>46400</v>
      </c>
      <c r="L506" t="s">
        <v>46374</v>
      </c>
      <c r="U506" s="171"/>
      <c r="V506" s="171"/>
      <c r="W506" s="171"/>
      <c r="X506" t="str">
        <f t="shared" si="7"/>
        <v>Six Continents LimitedManchester Oxford Street Hotel Opco Ltd</v>
      </c>
      <c r="Y506" t="s">
        <v>46374</v>
      </c>
    </row>
    <row r="507" spans="1:32">
      <c r="A507" t="s">
        <v>184</v>
      </c>
      <c r="B507" s="166" t="s">
        <v>46355</v>
      </c>
      <c r="C507" t="s">
        <v>46174</v>
      </c>
      <c r="D507" s="166" t="s">
        <v>1292</v>
      </c>
      <c r="E507">
        <v>775</v>
      </c>
      <c r="G507" s="172">
        <v>43306</v>
      </c>
      <c r="J507" t="s">
        <v>46400</v>
      </c>
      <c r="L507" t="s">
        <v>46374</v>
      </c>
      <c r="U507" s="171"/>
      <c r="V507" s="171"/>
      <c r="W507" s="171"/>
      <c r="X507" t="str">
        <f t="shared" si="7"/>
        <v>Six Continents LimitedMet Leeds Hotel Opco Ltd</v>
      </c>
      <c r="Y507" t="s">
        <v>46374</v>
      </c>
    </row>
    <row r="508" spans="1:32">
      <c r="A508" t="s">
        <v>184</v>
      </c>
      <c r="B508" s="166" t="s">
        <v>46355</v>
      </c>
      <c r="C508" t="s">
        <v>46171</v>
      </c>
      <c r="D508" s="166" t="s">
        <v>1238</v>
      </c>
      <c r="E508">
        <v>776</v>
      </c>
      <c r="G508" s="172">
        <v>43306</v>
      </c>
      <c r="J508" t="s">
        <v>46400</v>
      </c>
      <c r="L508" t="s">
        <v>46374</v>
      </c>
      <c r="U508" s="171"/>
      <c r="V508" s="171"/>
      <c r="W508" s="171"/>
      <c r="X508" t="str">
        <f t="shared" si="7"/>
        <v>Six Continents LimitedRoxburghe Hotel Edinburgh Opco Ltd</v>
      </c>
      <c r="Y508" t="s">
        <v>46374</v>
      </c>
    </row>
    <row r="509" spans="1:32">
      <c r="A509" t="s">
        <v>184</v>
      </c>
      <c r="B509" s="166" t="s">
        <v>46355</v>
      </c>
      <c r="C509" t="s">
        <v>46168</v>
      </c>
      <c r="D509" s="166" t="s">
        <v>1221</v>
      </c>
      <c r="E509">
        <v>777</v>
      </c>
      <c r="G509" s="172">
        <v>43306</v>
      </c>
      <c r="J509" t="s">
        <v>46400</v>
      </c>
      <c r="L509" t="s">
        <v>46374</v>
      </c>
      <c r="U509" s="171"/>
      <c r="V509" s="171"/>
      <c r="W509" s="171"/>
      <c r="X509" t="str">
        <f t="shared" si="7"/>
        <v>Six Continents LimitedRussell London Hotel Opco Ltd</v>
      </c>
      <c r="Y509" t="s">
        <v>46374</v>
      </c>
    </row>
    <row r="510" spans="1:32">
      <c r="A510" t="s">
        <v>184</v>
      </c>
      <c r="B510" s="166" t="s">
        <v>46355</v>
      </c>
      <c r="C510" t="s">
        <v>46181</v>
      </c>
      <c r="D510" s="166" t="s">
        <v>1262</v>
      </c>
      <c r="E510">
        <v>778</v>
      </c>
      <c r="G510" s="172">
        <v>43306</v>
      </c>
      <c r="J510" t="s">
        <v>46400</v>
      </c>
      <c r="L510" t="s">
        <v>46374</v>
      </c>
      <c r="U510" s="171"/>
      <c r="V510" s="171"/>
      <c r="W510" s="171"/>
      <c r="X510" t="str">
        <f t="shared" si="7"/>
        <v>Six Continents LimitedSt David's Cardiff Hotel Opco Ltd</v>
      </c>
    </row>
    <row r="511" spans="1:32">
      <c r="A511" t="s">
        <v>184</v>
      </c>
      <c r="B511" s="166" t="s">
        <v>46355</v>
      </c>
      <c r="C511" t="s">
        <v>46184</v>
      </c>
      <c r="D511" s="166" t="s">
        <v>1308</v>
      </c>
      <c r="E511">
        <v>779</v>
      </c>
      <c r="G511" s="172">
        <v>43306</v>
      </c>
      <c r="J511" t="s">
        <v>46400</v>
      </c>
      <c r="L511" t="s">
        <v>46374</v>
      </c>
      <c r="U511" s="171"/>
      <c r="V511" s="171"/>
      <c r="W511" s="171"/>
      <c r="X511" t="str">
        <f t="shared" si="7"/>
        <v>Six Continents LimitedWotton House Hotel Opco Ltd</v>
      </c>
      <c r="Y511" t="s">
        <v>46374</v>
      </c>
    </row>
    <row r="512" spans="1:32">
      <c r="A512" t="s">
        <v>184</v>
      </c>
      <c r="B512" s="166" t="s">
        <v>46355</v>
      </c>
      <c r="C512" t="s">
        <v>46178</v>
      </c>
      <c r="D512" s="166" t="s">
        <v>1301</v>
      </c>
      <c r="E512">
        <v>780</v>
      </c>
      <c r="G512" s="172">
        <v>43306</v>
      </c>
      <c r="J512" t="s">
        <v>46400</v>
      </c>
      <c r="L512" t="s">
        <v>46374</v>
      </c>
      <c r="U512" s="171"/>
      <c r="V512" s="171"/>
      <c r="W512" s="171"/>
      <c r="X512" t="str">
        <f t="shared" si="7"/>
        <v>Six Continents LimitedYork Station Rd Hotel Opco Ltd</v>
      </c>
      <c r="Y512" t="s">
        <v>46374</v>
      </c>
    </row>
    <row r="513" spans="1:29">
      <c r="A513" t="s">
        <v>184</v>
      </c>
      <c r="B513" s="166" t="s">
        <v>46355</v>
      </c>
      <c r="C513" t="s">
        <v>46182</v>
      </c>
      <c r="D513" s="166" t="s">
        <v>1272</v>
      </c>
      <c r="E513">
        <v>781</v>
      </c>
      <c r="G513" s="172">
        <v>43510</v>
      </c>
      <c r="J513" t="s">
        <v>46400</v>
      </c>
      <c r="L513" t="s">
        <v>46374</v>
      </c>
      <c r="U513" s="171"/>
      <c r="V513" s="171"/>
      <c r="W513" s="171"/>
      <c r="X513" t="str">
        <f t="shared" si="7"/>
        <v>Six Continents LimitedOxford Spires Hotel Opco Ltd</v>
      </c>
      <c r="Y513" t="s">
        <v>46374</v>
      </c>
      <c r="Z513" t="s">
        <v>46344</v>
      </c>
      <c r="AA513" t="s">
        <v>46348</v>
      </c>
      <c r="AB513" t="s">
        <v>45805</v>
      </c>
      <c r="AC513" t="s">
        <v>46349</v>
      </c>
    </row>
    <row r="514" spans="1:29">
      <c r="A514" t="s">
        <v>184</v>
      </c>
      <c r="B514" s="166" t="s">
        <v>46355</v>
      </c>
      <c r="C514" t="s">
        <v>46183</v>
      </c>
      <c r="D514" s="166" t="s">
        <v>1282</v>
      </c>
      <c r="E514">
        <v>782</v>
      </c>
      <c r="G514" s="172">
        <v>43510</v>
      </c>
      <c r="J514" t="s">
        <v>46400</v>
      </c>
      <c r="L514" t="s">
        <v>46374</v>
      </c>
      <c r="U514" s="171"/>
      <c r="V514" s="171"/>
      <c r="W514" s="171"/>
      <c r="X514" t="str">
        <f t="shared" ref="X514:X577" si="8">A514&amp;C514</f>
        <v>Six Continents LimitedOxford Thames Hotel Opco Ltd</v>
      </c>
      <c r="Y514" t="s">
        <v>46344</v>
      </c>
      <c r="Z514" t="s">
        <v>46348</v>
      </c>
      <c r="AA514" t="s">
        <v>45805</v>
      </c>
      <c r="AB514" t="s">
        <v>46349</v>
      </c>
      <c r="AC514" t="s">
        <v>46374</v>
      </c>
    </row>
    <row r="515" spans="1:29">
      <c r="A515" t="s">
        <v>46134</v>
      </c>
      <c r="B515" s="166" t="s">
        <v>46341</v>
      </c>
      <c r="C515" t="s">
        <v>46183</v>
      </c>
      <c r="D515" s="166" t="s">
        <v>1282</v>
      </c>
      <c r="E515">
        <v>783</v>
      </c>
      <c r="G515" s="172">
        <v>43510</v>
      </c>
      <c r="J515" t="s">
        <v>46408</v>
      </c>
      <c r="L515" t="s">
        <v>46346</v>
      </c>
      <c r="U515" s="171"/>
      <c r="V515" s="171"/>
      <c r="W515" s="171"/>
      <c r="X515" t="str">
        <f t="shared" si="8"/>
        <v>IHG Hotels LimitedOxford Thames Hotel Opco Ltd</v>
      </c>
    </row>
    <row r="516" spans="1:29">
      <c r="A516" t="s">
        <v>46134</v>
      </c>
      <c r="B516" s="166" t="s">
        <v>46341</v>
      </c>
      <c r="C516" t="s">
        <v>46182</v>
      </c>
      <c r="D516" s="166" t="s">
        <v>1272</v>
      </c>
      <c r="E516">
        <v>784</v>
      </c>
      <c r="G516" s="172">
        <v>43510</v>
      </c>
      <c r="J516" t="s">
        <v>46408</v>
      </c>
      <c r="L516" t="s">
        <v>46346</v>
      </c>
      <c r="U516" s="171"/>
      <c r="V516" s="171"/>
      <c r="W516" s="171"/>
      <c r="X516" t="str">
        <f t="shared" si="8"/>
        <v>IHG Hotels LimitedOxford Spires Hotel Opco Ltd</v>
      </c>
    </row>
    <row r="517" spans="1:29" ht="58">
      <c r="A517" t="s">
        <v>46318</v>
      </c>
      <c r="B517" s="166" t="s">
        <v>46353</v>
      </c>
      <c r="C517" t="s">
        <v>45902</v>
      </c>
      <c r="D517" s="166" t="s">
        <v>5002</v>
      </c>
      <c r="E517">
        <v>785</v>
      </c>
      <c r="G517" s="172">
        <v>38625</v>
      </c>
      <c r="J517" t="s">
        <v>25336</v>
      </c>
      <c r="L517" t="s">
        <v>46403</v>
      </c>
      <c r="U517" s="171"/>
      <c r="V517" s="171"/>
      <c r="W517" s="171"/>
      <c r="X517" t="str">
        <f t="shared" si="8"/>
        <v>Six Continents Hotels, Inc.IHG ECS (Barbados) SRL</v>
      </c>
      <c r="Y517" t="s">
        <v>46403</v>
      </c>
    </row>
    <row r="518" spans="1:29" ht="58">
      <c r="A518" t="s">
        <v>46318</v>
      </c>
      <c r="B518" s="166" t="s">
        <v>46353</v>
      </c>
      <c r="C518" t="s">
        <v>45902</v>
      </c>
      <c r="D518" s="166" t="s">
        <v>5002</v>
      </c>
      <c r="E518">
        <v>786</v>
      </c>
      <c r="G518" s="172">
        <v>38625</v>
      </c>
      <c r="J518" t="s">
        <v>25336</v>
      </c>
      <c r="K518" t="s">
        <v>46416</v>
      </c>
      <c r="L518" t="s">
        <v>46403</v>
      </c>
      <c r="U518" s="171"/>
      <c r="V518" s="171"/>
      <c r="W518" s="171"/>
      <c r="X518" t="str">
        <f t="shared" si="8"/>
        <v>Six Continents Hotels, Inc.IHG ECS (Barbados) SRL</v>
      </c>
    </row>
    <row r="519" spans="1:29">
      <c r="A519" t="s">
        <v>46134</v>
      </c>
      <c r="B519" s="166" t="s">
        <v>46341</v>
      </c>
      <c r="C519" t="s">
        <v>46170</v>
      </c>
      <c r="D519" s="166" t="s">
        <v>1230</v>
      </c>
      <c r="E519">
        <v>789</v>
      </c>
      <c r="G519" s="172">
        <v>43466</v>
      </c>
      <c r="J519" t="s">
        <v>46408</v>
      </c>
      <c r="L519" t="s">
        <v>46346</v>
      </c>
      <c r="U519" s="171"/>
      <c r="V519" s="171"/>
      <c r="W519" s="171"/>
      <c r="X519" t="str">
        <f t="shared" si="8"/>
        <v>IHG Hotels LimitedEdinburgh George Street Hotel Opco Ltd</v>
      </c>
    </row>
    <row r="520" spans="1:29">
      <c r="A520" t="s">
        <v>46134</v>
      </c>
      <c r="B520" s="166" t="s">
        <v>46341</v>
      </c>
      <c r="C520" t="s">
        <v>46176</v>
      </c>
      <c r="D520" s="166" t="s">
        <v>1212</v>
      </c>
      <c r="E520">
        <v>790</v>
      </c>
      <c r="G520" s="172">
        <v>43466</v>
      </c>
      <c r="J520" t="s">
        <v>46408</v>
      </c>
      <c r="L520" t="s">
        <v>46346</v>
      </c>
      <c r="U520" s="171"/>
      <c r="V520" s="171"/>
      <c r="W520" s="171"/>
      <c r="X520" t="str">
        <f t="shared" si="8"/>
        <v>IHG Hotels LimitedManchester Oxford Street Hotel Opco Ltd</v>
      </c>
    </row>
    <row r="521" spans="1:29">
      <c r="A521" t="s">
        <v>46134</v>
      </c>
      <c r="B521" s="166" t="s">
        <v>46341</v>
      </c>
      <c r="C521" t="s">
        <v>46174</v>
      </c>
      <c r="D521" s="166" t="s">
        <v>1292</v>
      </c>
      <c r="E521">
        <v>791</v>
      </c>
      <c r="G521" s="172">
        <v>43466</v>
      </c>
      <c r="J521" t="s">
        <v>46408</v>
      </c>
      <c r="L521" t="s">
        <v>46346</v>
      </c>
      <c r="U521" s="171"/>
      <c r="V521" s="171"/>
      <c r="W521" s="171"/>
      <c r="X521" t="str">
        <f t="shared" si="8"/>
        <v>IHG Hotels LimitedMet Leeds Hotel Opco Ltd</v>
      </c>
    </row>
    <row r="522" spans="1:29">
      <c r="A522" t="s">
        <v>46134</v>
      </c>
      <c r="B522" s="166" t="s">
        <v>46341</v>
      </c>
      <c r="C522" t="s">
        <v>46171</v>
      </c>
      <c r="D522" s="166" t="s">
        <v>1238</v>
      </c>
      <c r="E522">
        <v>792</v>
      </c>
      <c r="G522" s="172">
        <v>43466</v>
      </c>
      <c r="J522" t="s">
        <v>46408</v>
      </c>
      <c r="L522" t="s">
        <v>46346</v>
      </c>
      <c r="U522" s="171"/>
      <c r="V522" s="171"/>
      <c r="W522" s="171"/>
      <c r="X522" t="str">
        <f t="shared" si="8"/>
        <v>IHG Hotels LimitedRoxburghe Hotel Edinburgh Opco Ltd</v>
      </c>
    </row>
    <row r="523" spans="1:29">
      <c r="A523" t="s">
        <v>46134</v>
      </c>
      <c r="B523" s="166" t="s">
        <v>46341</v>
      </c>
      <c r="C523" t="s">
        <v>46168</v>
      </c>
      <c r="D523" s="166" t="s">
        <v>1221</v>
      </c>
      <c r="E523">
        <v>793</v>
      </c>
      <c r="G523" s="172">
        <v>43466</v>
      </c>
      <c r="J523" t="s">
        <v>46408</v>
      </c>
      <c r="L523" t="s">
        <v>46346</v>
      </c>
      <c r="U523" s="171"/>
      <c r="V523" s="171"/>
      <c r="W523" s="171"/>
      <c r="X523" t="str">
        <f t="shared" si="8"/>
        <v>IHG Hotels LimitedRussell London Hotel Opco Ltd</v>
      </c>
    </row>
    <row r="524" spans="1:29">
      <c r="A524" t="s">
        <v>46134</v>
      </c>
      <c r="B524" s="166" t="s">
        <v>46341</v>
      </c>
      <c r="C524" t="s">
        <v>46178</v>
      </c>
      <c r="D524" s="166" t="s">
        <v>1301</v>
      </c>
      <c r="E524">
        <v>794</v>
      </c>
      <c r="G524" s="172">
        <v>43466</v>
      </c>
      <c r="J524" t="s">
        <v>46408</v>
      </c>
      <c r="L524" t="s">
        <v>46346</v>
      </c>
      <c r="U524" s="171"/>
      <c r="V524" s="171"/>
      <c r="W524" s="171"/>
      <c r="X524" t="str">
        <f t="shared" si="8"/>
        <v>IHG Hotels LimitedYork Station Rd Hotel Opco Ltd</v>
      </c>
    </row>
    <row r="525" spans="1:29">
      <c r="A525" t="s">
        <v>46134</v>
      </c>
      <c r="B525" s="166" t="s">
        <v>46341</v>
      </c>
      <c r="C525" t="s">
        <v>46173</v>
      </c>
      <c r="D525" s="166" t="s">
        <v>1247</v>
      </c>
      <c r="E525">
        <v>795</v>
      </c>
      <c r="G525" s="172">
        <v>43466</v>
      </c>
      <c r="J525" t="s">
        <v>46408</v>
      </c>
      <c r="L525" t="s">
        <v>46346</v>
      </c>
      <c r="U525" s="171"/>
      <c r="V525" s="171"/>
      <c r="W525" s="171"/>
      <c r="X525" t="str">
        <f t="shared" si="8"/>
        <v>IHG Hotels LimitedGrand Central Glasgow Hotel Opco Ltd</v>
      </c>
    </row>
    <row r="526" spans="1:29">
      <c r="A526" t="s">
        <v>46134</v>
      </c>
      <c r="B526" s="166" t="s">
        <v>46341</v>
      </c>
      <c r="C526" t="s">
        <v>46125</v>
      </c>
      <c r="D526" s="166" t="s">
        <v>24499</v>
      </c>
      <c r="E526">
        <v>796</v>
      </c>
      <c r="G526" s="172">
        <v>43466</v>
      </c>
      <c r="J526" t="s">
        <v>46408</v>
      </c>
      <c r="L526" t="s">
        <v>46346</v>
      </c>
      <c r="U526" s="171"/>
      <c r="V526" s="171"/>
      <c r="W526" s="171"/>
      <c r="X526" t="str">
        <f t="shared" si="8"/>
        <v>IHG Hotels LimitedHotel Inter-Continental London Ltd.</v>
      </c>
    </row>
    <row r="527" spans="1:29">
      <c r="A527" t="s">
        <v>46134</v>
      </c>
      <c r="B527" s="166" t="s">
        <v>46341</v>
      </c>
      <c r="C527" t="s">
        <v>45983</v>
      </c>
      <c r="D527" s="166" t="s">
        <v>1063</v>
      </c>
      <c r="E527">
        <v>797</v>
      </c>
      <c r="G527" s="172">
        <v>43466</v>
      </c>
      <c r="J527" t="s">
        <v>46408</v>
      </c>
      <c r="L527" t="s">
        <v>46346</v>
      </c>
      <c r="U527" s="171"/>
      <c r="V527" s="171"/>
      <c r="W527" s="171"/>
      <c r="X527" t="str">
        <f t="shared" si="8"/>
        <v>IHG Hotels LimitedInterContinental Hotels Management GmbH</v>
      </c>
    </row>
    <row r="528" spans="1:29">
      <c r="A528" t="s">
        <v>46134</v>
      </c>
      <c r="B528" s="166" t="s">
        <v>46341</v>
      </c>
      <c r="C528" t="s">
        <v>45981</v>
      </c>
      <c r="D528" s="166" t="s">
        <v>1131</v>
      </c>
      <c r="E528">
        <v>798</v>
      </c>
      <c r="G528" s="172">
        <v>43466</v>
      </c>
      <c r="J528" t="s">
        <v>46408</v>
      </c>
      <c r="L528" t="s">
        <v>46346</v>
      </c>
      <c r="U528" s="171"/>
      <c r="V528" s="171"/>
      <c r="W528" s="171"/>
      <c r="X528" t="str">
        <f t="shared" si="8"/>
        <v>IHG Hotels LimitedInterContinental Hotel Berlin GmbH</v>
      </c>
    </row>
    <row r="529" spans="1:25">
      <c r="A529" t="s">
        <v>46134</v>
      </c>
      <c r="B529" s="166" t="s">
        <v>46341</v>
      </c>
      <c r="C529" t="s">
        <v>45982</v>
      </c>
      <c r="D529" s="166" t="s">
        <v>1142</v>
      </c>
      <c r="E529">
        <v>799</v>
      </c>
      <c r="G529" s="172">
        <v>43466</v>
      </c>
      <c r="J529" t="s">
        <v>46408</v>
      </c>
      <c r="L529" t="s">
        <v>46346</v>
      </c>
      <c r="U529" s="171"/>
      <c r="V529" s="171"/>
      <c r="W529" s="171"/>
      <c r="X529" t="str">
        <f t="shared" si="8"/>
        <v>IHG Hotels LimitedInterContinental Hotel Düsseldorf GmbH</v>
      </c>
    </row>
    <row r="530" spans="1:25">
      <c r="A530" t="s">
        <v>46134</v>
      </c>
      <c r="B530" s="166" t="s">
        <v>46341</v>
      </c>
      <c r="C530" t="s">
        <v>1169</v>
      </c>
      <c r="D530" s="166" t="s">
        <v>1168</v>
      </c>
      <c r="E530">
        <v>800</v>
      </c>
      <c r="G530" s="172">
        <v>43466</v>
      </c>
      <c r="J530" t="s">
        <v>46408</v>
      </c>
      <c r="L530" t="s">
        <v>46346</v>
      </c>
      <c r="U530" s="171"/>
      <c r="V530" s="171"/>
      <c r="W530" s="171"/>
      <c r="X530" t="str">
        <f t="shared" si="8"/>
        <v>IHG Hotels LimitedRegent Berlin GmbH</v>
      </c>
      <c r="Y530" t="s">
        <v>46346</v>
      </c>
    </row>
    <row r="531" spans="1:25">
      <c r="A531" t="s">
        <v>46134</v>
      </c>
      <c r="B531" s="166" t="s">
        <v>46341</v>
      </c>
      <c r="C531" t="s">
        <v>27153</v>
      </c>
      <c r="D531" s="166" t="s">
        <v>27154</v>
      </c>
      <c r="E531">
        <v>801</v>
      </c>
      <c r="G531" s="172">
        <v>43466</v>
      </c>
      <c r="J531" t="s">
        <v>46408</v>
      </c>
      <c r="L531" t="s">
        <v>46346</v>
      </c>
      <c r="U531" s="171"/>
      <c r="V531" s="171"/>
      <c r="W531" s="171"/>
      <c r="X531" t="str">
        <f t="shared" si="8"/>
        <v>IHG Hotels LimitedIC Hotelbetriebsfuhrungs GmbH</v>
      </c>
      <c r="Y531" t="s">
        <v>46346</v>
      </c>
    </row>
    <row r="532" spans="1:25">
      <c r="A532" t="s">
        <v>46134</v>
      </c>
      <c r="B532" s="166" t="s">
        <v>46341</v>
      </c>
      <c r="C532" t="s">
        <v>46005</v>
      </c>
      <c r="D532" s="166" t="s">
        <v>771</v>
      </c>
      <c r="E532">
        <v>802</v>
      </c>
      <c r="G532" s="172">
        <v>43466</v>
      </c>
      <c r="J532" t="s">
        <v>46408</v>
      </c>
      <c r="L532" t="s">
        <v>46346</v>
      </c>
      <c r="U532" s="171"/>
      <c r="V532" s="171"/>
      <c r="W532" s="171"/>
      <c r="X532" t="str">
        <f t="shared" si="8"/>
        <v>IHG Hotels LimitedIHG Szalloda Budapest Szolgaltato Kft</v>
      </c>
    </row>
    <row r="533" spans="1:25">
      <c r="A533" t="s">
        <v>46134</v>
      </c>
      <c r="B533" s="166" t="s">
        <v>46341</v>
      </c>
      <c r="C533" t="s">
        <v>46097</v>
      </c>
      <c r="D533" s="166" t="s">
        <v>781</v>
      </c>
      <c r="E533">
        <v>803</v>
      </c>
      <c r="G533" s="172">
        <v>43466</v>
      </c>
      <c r="J533" t="s">
        <v>46408</v>
      </c>
      <c r="L533" t="s">
        <v>46346</v>
      </c>
      <c r="U533" s="171"/>
      <c r="V533" s="171"/>
      <c r="W533" s="171"/>
      <c r="X533" t="str">
        <f t="shared" si="8"/>
        <v>IHG Hotels LimitedInterContinental Gestion Hotelera S.L.</v>
      </c>
    </row>
    <row r="534" spans="1:25">
      <c r="A534" t="s">
        <v>46134</v>
      </c>
      <c r="B534" s="166" t="s">
        <v>46341</v>
      </c>
      <c r="C534" t="s">
        <v>46098</v>
      </c>
      <c r="D534" s="166" t="s">
        <v>793</v>
      </c>
      <c r="E534">
        <v>804</v>
      </c>
      <c r="G534" s="172">
        <v>43466</v>
      </c>
      <c r="J534" t="s">
        <v>46408</v>
      </c>
      <c r="L534" t="s">
        <v>46346</v>
      </c>
      <c r="U534" s="171"/>
      <c r="V534" s="171"/>
      <c r="W534" s="171"/>
      <c r="X534" t="str">
        <f t="shared" si="8"/>
        <v>IHG Hotels LimitedInterContinental Hotels Group (Espana) SA</v>
      </c>
    </row>
    <row r="535" spans="1:25">
      <c r="A535" t="s">
        <v>46134</v>
      </c>
      <c r="B535" s="166" t="s">
        <v>46341</v>
      </c>
      <c r="C535" t="s">
        <v>46026</v>
      </c>
      <c r="D535" s="166" t="s">
        <v>815</v>
      </c>
      <c r="E535">
        <v>805</v>
      </c>
      <c r="G535" s="172">
        <v>43466</v>
      </c>
      <c r="J535" t="s">
        <v>46408</v>
      </c>
      <c r="L535" t="s">
        <v>46346</v>
      </c>
      <c r="U535" s="171"/>
      <c r="V535" s="171"/>
      <c r="W535" s="171"/>
      <c r="X535" t="str">
        <f t="shared" si="8"/>
        <v>IHG Hotels LimitedIntercontinental Overseas Holding Corporation  - Ukraine branch</v>
      </c>
    </row>
    <row r="536" spans="1:25">
      <c r="A536" t="s">
        <v>46134</v>
      </c>
      <c r="B536" s="166" t="s">
        <v>46341</v>
      </c>
      <c r="C536" t="s">
        <v>45967</v>
      </c>
      <c r="D536" s="166" t="s">
        <v>825</v>
      </c>
      <c r="E536">
        <v>806</v>
      </c>
      <c r="G536" s="172">
        <v>43466</v>
      </c>
      <c r="J536" t="s">
        <v>46408</v>
      </c>
      <c r="L536" t="s">
        <v>46346</v>
      </c>
      <c r="U536" s="171"/>
      <c r="V536" s="171"/>
      <c r="W536" s="171"/>
      <c r="X536" t="str">
        <f t="shared" si="8"/>
        <v>IHG Hotels LimitedInter-Continental Hotels Corporation - Poland branch</v>
      </c>
      <c r="Y536" t="s">
        <v>46346</v>
      </c>
    </row>
    <row r="537" spans="1:25">
      <c r="A537" t="s">
        <v>46134</v>
      </c>
      <c r="B537" s="166" t="s">
        <v>46341</v>
      </c>
      <c r="C537" t="s">
        <v>45986</v>
      </c>
      <c r="D537" s="166" t="s">
        <v>687</v>
      </c>
      <c r="E537">
        <v>807</v>
      </c>
      <c r="G537" s="172">
        <v>43466</v>
      </c>
      <c r="J537" t="s">
        <v>46408</v>
      </c>
      <c r="L537" t="s">
        <v>46346</v>
      </c>
      <c r="U537" s="171"/>
      <c r="V537" s="171"/>
      <c r="W537" s="171"/>
      <c r="X537" t="str">
        <f t="shared" si="8"/>
        <v>IHG Hotels LimitedIntercontinental Hospitality Corporation - Greek Branch</v>
      </c>
    </row>
    <row r="538" spans="1:25">
      <c r="A538" t="s">
        <v>46134</v>
      </c>
      <c r="B538" s="166" t="s">
        <v>46341</v>
      </c>
      <c r="C538" t="s">
        <v>45961</v>
      </c>
      <c r="D538" s="166" t="s">
        <v>751</v>
      </c>
      <c r="E538">
        <v>808</v>
      </c>
      <c r="G538" s="172">
        <v>43466</v>
      </c>
      <c r="J538" t="s">
        <v>46408</v>
      </c>
      <c r="L538" t="s">
        <v>46346</v>
      </c>
      <c r="U538" s="171"/>
      <c r="V538" s="171"/>
      <c r="W538" s="171"/>
      <c r="X538" t="str">
        <f t="shared" si="8"/>
        <v>IHG Hotels LimitedInter-Continental Hotels Corporation - Israel branch</v>
      </c>
    </row>
    <row r="539" spans="1:25">
      <c r="A539" t="s">
        <v>46134</v>
      </c>
      <c r="B539" s="166" t="s">
        <v>46341</v>
      </c>
      <c r="C539" t="s">
        <v>46024</v>
      </c>
      <c r="D539" s="166" t="s">
        <v>804</v>
      </c>
      <c r="E539">
        <v>809</v>
      </c>
      <c r="G539" s="172">
        <v>43466</v>
      </c>
      <c r="J539" t="s">
        <v>46408</v>
      </c>
      <c r="L539" t="s">
        <v>46346</v>
      </c>
      <c r="U539" s="171"/>
      <c r="V539" s="171"/>
      <c r="W539" s="171"/>
      <c r="X539" t="str">
        <f t="shared" si="8"/>
        <v>IHG Hotels LimitedIntercontinental Overseas Holding Corporation  - Kazakhstan branch</v>
      </c>
    </row>
    <row r="540" spans="1:25">
      <c r="A540" t="s">
        <v>46134</v>
      </c>
      <c r="B540" s="166" t="s">
        <v>46341</v>
      </c>
      <c r="C540" t="s">
        <v>45963</v>
      </c>
      <c r="D540" s="166" t="s">
        <v>29069</v>
      </c>
      <c r="E540">
        <v>810</v>
      </c>
      <c r="G540" s="172">
        <v>43466</v>
      </c>
      <c r="J540" t="s">
        <v>46408</v>
      </c>
      <c r="L540" t="s">
        <v>46346</v>
      </c>
      <c r="U540" s="171"/>
      <c r="V540" s="171"/>
      <c r="W540" s="171"/>
      <c r="X540" t="str">
        <f t="shared" si="8"/>
        <v>IHG Hotels LimitedInter-Continental Hotels Corporation - Malta branch</v>
      </c>
      <c r="Y540" t="s">
        <v>46346</v>
      </c>
    </row>
    <row r="541" spans="1:25">
      <c r="A541" t="s">
        <v>46134</v>
      </c>
      <c r="B541" s="166" t="s">
        <v>46341</v>
      </c>
      <c r="C541" t="s">
        <v>46087</v>
      </c>
      <c r="D541" s="166" t="s">
        <v>876</v>
      </c>
      <c r="E541">
        <v>811</v>
      </c>
      <c r="G541" s="172">
        <v>43466</v>
      </c>
      <c r="J541" t="s">
        <v>46408</v>
      </c>
      <c r="L541" t="s">
        <v>46346</v>
      </c>
      <c r="U541" s="171"/>
      <c r="V541" s="171"/>
      <c r="W541" s="171"/>
      <c r="X541" t="str">
        <f t="shared" si="8"/>
        <v>IHG Hotels LimitedIHG Management Slovenia</v>
      </c>
    </row>
    <row r="542" spans="1:25">
      <c r="A542" t="s">
        <v>46134</v>
      </c>
      <c r="B542" s="166" t="s">
        <v>46341</v>
      </c>
      <c r="C542" t="s">
        <v>46081</v>
      </c>
      <c r="D542" s="166" t="s">
        <v>676</v>
      </c>
      <c r="E542">
        <v>812</v>
      </c>
      <c r="G542" s="172">
        <v>43466</v>
      </c>
      <c r="J542" t="s">
        <v>46408</v>
      </c>
      <c r="L542" t="s">
        <v>46346</v>
      </c>
      <c r="U542" s="171"/>
      <c r="V542" s="171"/>
      <c r="W542" s="171"/>
      <c r="X542" t="str">
        <f t="shared" si="8"/>
        <v>IHG Hotels LimitedIHG Management d.o.o. Beograd</v>
      </c>
    </row>
    <row r="543" spans="1:25">
      <c r="A543" t="s">
        <v>46134</v>
      </c>
      <c r="B543" s="166" t="s">
        <v>46341</v>
      </c>
      <c r="C543" t="s">
        <v>45909</v>
      </c>
      <c r="D543" s="166" t="s">
        <v>22384</v>
      </c>
      <c r="E543">
        <v>813</v>
      </c>
      <c r="G543" s="172">
        <v>43466</v>
      </c>
      <c r="J543" t="s">
        <v>46408</v>
      </c>
      <c r="L543" t="s">
        <v>46346</v>
      </c>
      <c r="U543" s="171"/>
      <c r="V543" s="171"/>
      <c r="W543" s="171"/>
      <c r="X543" t="str">
        <f t="shared" si="8"/>
        <v>IHG Hotels LimitedHoliday Inns of Belgium NV</v>
      </c>
    </row>
    <row r="544" spans="1:25">
      <c r="A544" t="s">
        <v>46134</v>
      </c>
      <c r="B544" s="166" t="s">
        <v>46341</v>
      </c>
      <c r="C544" t="s">
        <v>46074</v>
      </c>
      <c r="D544" s="166" t="s">
        <v>836</v>
      </c>
      <c r="E544">
        <v>814</v>
      </c>
      <c r="G544" s="172">
        <v>43466</v>
      </c>
      <c r="J544" t="s">
        <v>46408</v>
      </c>
      <c r="L544" t="s">
        <v>46346</v>
      </c>
      <c r="U544" s="171"/>
      <c r="V544" s="171"/>
      <c r="W544" s="171"/>
      <c r="X544" t="str">
        <f t="shared" si="8"/>
        <v>IHG Hotels LimitedIC Hotels Management (Portugal) Unipessoal, Lda</v>
      </c>
    </row>
    <row r="545" spans="1:25">
      <c r="A545" t="s">
        <v>46134</v>
      </c>
      <c r="B545" s="166" t="s">
        <v>46341</v>
      </c>
      <c r="C545" t="s">
        <v>46060</v>
      </c>
      <c r="D545" s="166" t="s">
        <v>27187</v>
      </c>
      <c r="E545">
        <v>815</v>
      </c>
      <c r="G545" s="172">
        <v>43466</v>
      </c>
      <c r="J545" t="s">
        <v>46408</v>
      </c>
      <c r="L545" t="s">
        <v>46346</v>
      </c>
      <c r="U545" s="171"/>
      <c r="V545" s="171"/>
      <c r="W545" s="171"/>
      <c r="X545" t="str">
        <f t="shared" si="8"/>
        <v>IHG Hotels LimitedIHG Management (Netherlands) B.V.</v>
      </c>
    </row>
    <row r="546" spans="1:25">
      <c r="A546" t="s">
        <v>46134</v>
      </c>
      <c r="B546" s="166" t="s">
        <v>46341</v>
      </c>
      <c r="C546" t="s">
        <v>867</v>
      </c>
      <c r="D546" s="166" t="s">
        <v>866</v>
      </c>
      <c r="E546">
        <v>816</v>
      </c>
      <c r="G546" s="172">
        <v>43466</v>
      </c>
      <c r="J546" t="s">
        <v>46408</v>
      </c>
      <c r="L546" t="s">
        <v>46346</v>
      </c>
      <c r="U546" s="171"/>
      <c r="V546" s="171"/>
      <c r="W546" s="171"/>
      <c r="X546" t="str">
        <f t="shared" si="8"/>
        <v>IHG Hotels LimitedIC Management Bulgaria</v>
      </c>
    </row>
    <row r="547" spans="1:25">
      <c r="A547" t="s">
        <v>46134</v>
      </c>
      <c r="B547" s="166" t="s">
        <v>46341</v>
      </c>
      <c r="C547" t="s">
        <v>46095</v>
      </c>
      <c r="D547" s="166" t="s">
        <v>28915</v>
      </c>
      <c r="E547">
        <v>817</v>
      </c>
      <c r="G547" s="172">
        <v>43466</v>
      </c>
      <c r="J547" t="s">
        <v>46408</v>
      </c>
      <c r="L547" t="s">
        <v>46346</v>
      </c>
      <c r="U547" s="171"/>
      <c r="V547" s="171"/>
      <c r="W547" s="171"/>
      <c r="X547" t="str">
        <f t="shared" si="8"/>
        <v>IHG Hotels LimitedInterContinental Hotels Group Services Company - Swiss branch</v>
      </c>
    </row>
    <row r="548" spans="1:25">
      <c r="A548" t="s">
        <v>46134</v>
      </c>
      <c r="B548" s="166" t="s">
        <v>46341</v>
      </c>
      <c r="C548" t="s">
        <v>46073</v>
      </c>
      <c r="D548" s="166" t="s">
        <v>888</v>
      </c>
      <c r="E548">
        <v>818</v>
      </c>
      <c r="G548" s="172">
        <v>43466</v>
      </c>
      <c r="J548" t="s">
        <v>46408</v>
      </c>
      <c r="L548" t="s">
        <v>46346</v>
      </c>
      <c r="U548" s="171"/>
      <c r="V548" s="171"/>
      <c r="W548" s="171"/>
      <c r="X548" t="str">
        <f t="shared" si="8"/>
        <v>IHG Hotels LimitedIC Management Poland LLC</v>
      </c>
      <c r="Y548" t="s">
        <v>46346</v>
      </c>
    </row>
    <row r="549" spans="1:25">
      <c r="A549" t="s">
        <v>46134</v>
      </c>
      <c r="B549" s="166" t="s">
        <v>46341</v>
      </c>
      <c r="C549" t="s">
        <v>46078</v>
      </c>
      <c r="D549" s="166" t="s">
        <v>46410</v>
      </c>
      <c r="E549">
        <v>819</v>
      </c>
      <c r="G549" s="172">
        <v>43466</v>
      </c>
      <c r="J549" t="s">
        <v>46408</v>
      </c>
      <c r="L549" t="s">
        <v>46346</v>
      </c>
      <c r="U549" s="171"/>
      <c r="V549" s="171"/>
      <c r="W549" s="171"/>
      <c r="X549" t="str">
        <f t="shared" si="8"/>
        <v>IHG Hotels LimitedHH Hotels (Romania) SRL</v>
      </c>
    </row>
    <row r="550" spans="1:25">
      <c r="A550" t="s">
        <v>46134</v>
      </c>
      <c r="B550" s="166" t="s">
        <v>46341</v>
      </c>
      <c r="C550" t="s">
        <v>45975</v>
      </c>
      <c r="D550" s="166" t="s">
        <v>986</v>
      </c>
      <c r="E550">
        <v>820</v>
      </c>
      <c r="G550" s="172">
        <v>43466</v>
      </c>
      <c r="J550" t="s">
        <v>46408</v>
      </c>
      <c r="L550" t="s">
        <v>46346</v>
      </c>
      <c r="U550" s="171"/>
      <c r="V550" s="171"/>
      <c r="W550" s="171"/>
      <c r="X550" t="str">
        <f t="shared" si="8"/>
        <v>IHG Hotels LimitedHoliday Inns (Courtalin) SAS</v>
      </c>
      <c r="Y550" t="s">
        <v>46346</v>
      </c>
    </row>
    <row r="551" spans="1:25">
      <c r="A551" t="s">
        <v>46134</v>
      </c>
      <c r="B551" s="166" t="s">
        <v>46341</v>
      </c>
      <c r="C551" t="s">
        <v>45973</v>
      </c>
      <c r="D551" s="166" t="s">
        <v>945</v>
      </c>
      <c r="E551">
        <v>821</v>
      </c>
      <c r="G551" s="172">
        <v>43466</v>
      </c>
      <c r="J551" t="s">
        <v>46408</v>
      </c>
      <c r="L551" t="s">
        <v>46346</v>
      </c>
      <c r="U551" s="171"/>
      <c r="V551" s="171"/>
      <c r="W551" s="171"/>
      <c r="X551" t="str">
        <f t="shared" si="8"/>
        <v>IHG Hotels LimitedHH France Holdings SAS</v>
      </c>
    </row>
    <row r="552" spans="1:25">
      <c r="A552" t="s">
        <v>46134</v>
      </c>
      <c r="B552" s="166" t="s">
        <v>46341</v>
      </c>
      <c r="C552" t="s">
        <v>1009</v>
      </c>
      <c r="D552" s="166" t="s">
        <v>1008</v>
      </c>
      <c r="E552">
        <v>822</v>
      </c>
      <c r="G552" s="172">
        <v>43466</v>
      </c>
      <c r="J552" t="s">
        <v>46408</v>
      </c>
      <c r="L552" t="s">
        <v>46346</v>
      </c>
      <c r="U552" s="171"/>
      <c r="V552" s="171"/>
      <c r="W552" s="171"/>
      <c r="X552" t="str">
        <f t="shared" si="8"/>
        <v>IHG Hotels LimitedIHG (Marseille) SAS</v>
      </c>
    </row>
    <row r="553" spans="1:25">
      <c r="A553" t="s">
        <v>46134</v>
      </c>
      <c r="B553" s="166" t="s">
        <v>46341</v>
      </c>
      <c r="C553" t="s">
        <v>45976</v>
      </c>
      <c r="D553" s="166" t="s">
        <v>1019</v>
      </c>
      <c r="E553">
        <v>823</v>
      </c>
      <c r="G553" s="172">
        <v>43466</v>
      </c>
      <c r="J553" t="s">
        <v>46408</v>
      </c>
      <c r="L553" t="s">
        <v>46346</v>
      </c>
      <c r="U553" s="171"/>
      <c r="V553" s="171"/>
      <c r="W553" s="171"/>
      <c r="X553" t="str">
        <f t="shared" si="8"/>
        <v>IHG Hotels LimitedIntercontinental Management France SAS</v>
      </c>
    </row>
    <row r="554" spans="1:25">
      <c r="A554" t="s">
        <v>46053</v>
      </c>
      <c r="B554" s="166" t="s">
        <v>23949</v>
      </c>
      <c r="C554" t="s">
        <v>46134</v>
      </c>
      <c r="D554" s="166" t="s">
        <v>46365</v>
      </c>
      <c r="E554">
        <v>824</v>
      </c>
      <c r="G554" s="172">
        <v>43466</v>
      </c>
      <c r="J554" t="s">
        <v>46392</v>
      </c>
      <c r="L554" t="s">
        <v>46346</v>
      </c>
      <c r="U554" s="171"/>
      <c r="V554" s="171"/>
      <c r="W554" s="171"/>
      <c r="X554" t="str">
        <f t="shared" si="8"/>
        <v>BHR Holdings B.V.IHG Hotels Limited</v>
      </c>
      <c r="Y554" t="s">
        <v>46346</v>
      </c>
    </row>
    <row r="555" spans="1:25">
      <c r="A555" t="s">
        <v>45974</v>
      </c>
      <c r="B555" s="166" t="s">
        <v>986</v>
      </c>
      <c r="C555" t="s">
        <v>46134</v>
      </c>
      <c r="D555" s="166" t="s">
        <v>46365</v>
      </c>
      <c r="E555">
        <v>825</v>
      </c>
      <c r="G555" s="172">
        <v>43466</v>
      </c>
      <c r="J555" t="s">
        <v>46392</v>
      </c>
      <c r="L555" t="s">
        <v>46346</v>
      </c>
      <c r="U555" s="171"/>
      <c r="V555" s="171"/>
      <c r="W555" s="171"/>
      <c r="X555" t="str">
        <f t="shared" si="8"/>
        <v>Holiday Inns (Courtalin) Holdings SASIHG Hotels Limited</v>
      </c>
    </row>
    <row r="556" spans="1:25">
      <c r="A556" t="s">
        <v>45909</v>
      </c>
      <c r="B556" s="166" t="s">
        <v>22384</v>
      </c>
      <c r="C556" t="s">
        <v>46134</v>
      </c>
      <c r="D556" s="166" t="s">
        <v>46365</v>
      </c>
      <c r="E556">
        <v>826</v>
      </c>
      <c r="G556" s="172">
        <v>43466</v>
      </c>
      <c r="J556" t="s">
        <v>46392</v>
      </c>
      <c r="L556" t="s">
        <v>46346</v>
      </c>
      <c r="U556" s="171"/>
      <c r="V556" s="171"/>
      <c r="W556" s="171"/>
      <c r="X556" t="str">
        <f t="shared" si="8"/>
        <v>Holiday Inns of Belgium NVIHG Hotels Limited</v>
      </c>
      <c r="Y556" t="s">
        <v>46346</v>
      </c>
    </row>
    <row r="557" spans="1:25">
      <c r="A557" t="s">
        <v>27153</v>
      </c>
      <c r="B557" s="166" t="s">
        <v>27154</v>
      </c>
      <c r="C557" t="s">
        <v>46134</v>
      </c>
      <c r="D557" s="166" t="s">
        <v>46365</v>
      </c>
      <c r="E557">
        <v>827</v>
      </c>
      <c r="G557" s="172">
        <v>43466</v>
      </c>
      <c r="J557" t="s">
        <v>46392</v>
      </c>
      <c r="L557" t="s">
        <v>46346</v>
      </c>
      <c r="U557" s="171"/>
      <c r="V557" s="171"/>
      <c r="W557" s="171"/>
      <c r="X557" t="str">
        <f t="shared" si="8"/>
        <v>IC Hotelbetriebsfuhrungs GmbHIHG Hotels Limited</v>
      </c>
      <c r="Y557" t="s">
        <v>46346</v>
      </c>
    </row>
    <row r="558" spans="1:25">
      <c r="A558" t="s">
        <v>46080</v>
      </c>
      <c r="B558" s="166" t="s">
        <v>762</v>
      </c>
      <c r="C558" t="s">
        <v>46134</v>
      </c>
      <c r="D558" s="166" t="s">
        <v>46365</v>
      </c>
      <c r="E558">
        <v>828</v>
      </c>
      <c r="G558" s="172">
        <v>43466</v>
      </c>
      <c r="J558" t="s">
        <v>46392</v>
      </c>
      <c r="L558" t="s">
        <v>46346</v>
      </c>
      <c r="U558" s="171"/>
      <c r="V558" s="171"/>
      <c r="W558" s="171"/>
      <c r="X558" t="str">
        <f t="shared" si="8"/>
        <v>IC International Hotels Limited Liability CompanyIHG Hotels Limited</v>
      </c>
    </row>
    <row r="559" spans="1:25">
      <c r="A559" t="s">
        <v>46013</v>
      </c>
      <c r="B559" s="166" t="s">
        <v>740</v>
      </c>
      <c r="C559" t="s">
        <v>46134</v>
      </c>
      <c r="D559" s="166" t="s">
        <v>46365</v>
      </c>
      <c r="E559">
        <v>829</v>
      </c>
      <c r="G559" s="172">
        <v>43466</v>
      </c>
      <c r="J559" t="s">
        <v>46392</v>
      </c>
      <c r="L559" t="s">
        <v>46346</v>
      </c>
      <c r="U559" s="171"/>
      <c r="V559" s="171"/>
      <c r="W559" s="171"/>
      <c r="X559" t="str">
        <f t="shared" si="8"/>
        <v>InterContinental Hotels Italia, SrLIHG Hotels Limited</v>
      </c>
      <c r="Y559" t="s">
        <v>46346</v>
      </c>
    </row>
    <row r="560" spans="1:25">
      <c r="A560" t="s">
        <v>45983</v>
      </c>
      <c r="B560" s="166" t="s">
        <v>1063</v>
      </c>
      <c r="C560" t="s">
        <v>46134</v>
      </c>
      <c r="D560" s="166" t="s">
        <v>46365</v>
      </c>
      <c r="E560">
        <v>830</v>
      </c>
      <c r="G560" s="172">
        <v>43466</v>
      </c>
      <c r="J560" t="s">
        <v>46392</v>
      </c>
      <c r="L560" t="s">
        <v>46346</v>
      </c>
      <c r="U560" s="171"/>
      <c r="V560" s="171"/>
      <c r="W560" s="171"/>
      <c r="X560" t="str">
        <f t="shared" si="8"/>
        <v>InterContinental Hotels Management GmbHIHG Hotels Limited</v>
      </c>
    </row>
    <row r="561" spans="1:25">
      <c r="A561" t="s">
        <v>46110</v>
      </c>
      <c r="B561" s="166" t="s">
        <v>846</v>
      </c>
      <c r="C561" t="s">
        <v>46134</v>
      </c>
      <c r="D561" s="166" t="s">
        <v>46365</v>
      </c>
      <c r="E561">
        <v>831</v>
      </c>
      <c r="G561" s="172">
        <v>43466</v>
      </c>
      <c r="J561" t="s">
        <v>46392</v>
      </c>
      <c r="L561" t="s">
        <v>46346</v>
      </c>
      <c r="U561" s="171"/>
      <c r="V561" s="171"/>
      <c r="W561" s="171"/>
      <c r="X561" t="str">
        <f t="shared" si="8"/>
        <v>IHG İstanbul Otel Yönetim Limited ŞirketiIHG Hotels Limited</v>
      </c>
      <c r="Y561" t="s">
        <v>46346</v>
      </c>
    </row>
    <row r="562" spans="1:25">
      <c r="A562" t="s">
        <v>45967</v>
      </c>
      <c r="B562" s="166" t="s">
        <v>825</v>
      </c>
      <c r="C562" t="s">
        <v>46134</v>
      </c>
      <c r="D562" s="166" t="s">
        <v>46365</v>
      </c>
      <c r="E562">
        <v>832</v>
      </c>
      <c r="G562" s="172">
        <v>43466</v>
      </c>
      <c r="J562" t="s">
        <v>46392</v>
      </c>
      <c r="L562" t="s">
        <v>46346</v>
      </c>
      <c r="U562" s="171"/>
      <c r="V562" s="171"/>
      <c r="W562" s="171"/>
      <c r="X562" t="str">
        <f t="shared" si="8"/>
        <v>Inter-Continental Hotels Corporation - Poland branchIHG Hotels Limited</v>
      </c>
      <c r="Y562" t="s">
        <v>46346</v>
      </c>
    </row>
    <row r="563" spans="1:25">
      <c r="A563" t="s">
        <v>46098</v>
      </c>
      <c r="B563" s="166" t="s">
        <v>793</v>
      </c>
      <c r="C563" t="s">
        <v>46134</v>
      </c>
      <c r="D563" s="166" t="s">
        <v>46365</v>
      </c>
      <c r="E563">
        <v>833</v>
      </c>
      <c r="G563" s="172">
        <v>43466</v>
      </c>
      <c r="J563" t="s">
        <v>46392</v>
      </c>
      <c r="L563" t="s">
        <v>46346</v>
      </c>
      <c r="U563" s="171"/>
      <c r="V563" s="171"/>
      <c r="W563" s="171"/>
      <c r="X563" t="str">
        <f t="shared" si="8"/>
        <v>InterContinental Hotels Group (Espana) SAIHG Hotels Limited</v>
      </c>
      <c r="Y563" t="s">
        <v>46346</v>
      </c>
    </row>
    <row r="564" spans="1:25">
      <c r="A564" t="s">
        <v>184</v>
      </c>
      <c r="B564" s="166" t="s">
        <v>46355</v>
      </c>
      <c r="C564" t="s">
        <v>45946</v>
      </c>
      <c r="D564" s="166" t="s">
        <v>34125</v>
      </c>
      <c r="E564">
        <v>839</v>
      </c>
      <c r="G564" s="172">
        <v>43466</v>
      </c>
      <c r="J564" t="s">
        <v>46356</v>
      </c>
      <c r="L564" t="s">
        <v>46344</v>
      </c>
      <c r="U564" s="171"/>
      <c r="V564" s="171"/>
      <c r="W564" s="171"/>
      <c r="X564" t="str">
        <f t="shared" si="8"/>
        <v>Six Continents LimitedInterContinental Hotels Group (Shanghai) Ltd</v>
      </c>
    </row>
    <row r="565" spans="1:25">
      <c r="A565" t="s">
        <v>46301</v>
      </c>
      <c r="B565" s="166" t="s">
        <v>46373</v>
      </c>
      <c r="C565" t="s">
        <v>45946</v>
      </c>
      <c r="D565" s="166" t="s">
        <v>34125</v>
      </c>
      <c r="E565">
        <v>840</v>
      </c>
      <c r="G565" s="172">
        <v>43466</v>
      </c>
      <c r="J565" t="s">
        <v>46347</v>
      </c>
      <c r="K565" t="s">
        <v>46368</v>
      </c>
      <c r="L565" t="s">
        <v>46344</v>
      </c>
      <c r="U565" s="171"/>
      <c r="V565" s="171"/>
      <c r="W565" s="171"/>
      <c r="X565" t="str">
        <f t="shared" si="8"/>
        <v>Kimpton Hotel &amp; Restaurant Group LLCInterContinental Hotels Group (Shanghai) Ltd</v>
      </c>
    </row>
    <row r="566" spans="1:25">
      <c r="A566" t="s">
        <v>184</v>
      </c>
      <c r="B566" s="166" t="s">
        <v>46355</v>
      </c>
      <c r="C566" t="s">
        <v>45993</v>
      </c>
      <c r="D566" s="166" t="s">
        <v>23416</v>
      </c>
      <c r="E566">
        <v>841</v>
      </c>
      <c r="G566" s="172">
        <v>43713</v>
      </c>
      <c r="J566" t="s">
        <v>46347</v>
      </c>
      <c r="L566" t="s">
        <v>46344</v>
      </c>
      <c r="U566" s="171"/>
      <c r="V566" s="171"/>
      <c r="W566" s="171"/>
      <c r="X566" t="str">
        <f t="shared" si="8"/>
        <v>Six Continents LimitedHoliday Inns (Middle East) Ltd.</v>
      </c>
    </row>
    <row r="567" spans="1:25">
      <c r="A567" t="s">
        <v>184</v>
      </c>
      <c r="B567" s="166" t="s">
        <v>46355</v>
      </c>
      <c r="C567" t="s">
        <v>45946</v>
      </c>
      <c r="D567" s="166" t="s">
        <v>34125</v>
      </c>
      <c r="E567">
        <v>842</v>
      </c>
      <c r="G567" s="172">
        <v>43466</v>
      </c>
      <c r="J567" t="s">
        <v>46347</v>
      </c>
      <c r="K567" t="s">
        <v>46368</v>
      </c>
      <c r="L567" t="s">
        <v>46344</v>
      </c>
      <c r="U567" s="171"/>
      <c r="V567" s="171"/>
      <c r="W567" s="171"/>
      <c r="X567" t="str">
        <f t="shared" si="8"/>
        <v>Six Continents LimitedInterContinental Hotels Group (Shanghai) Ltd</v>
      </c>
    </row>
    <row r="568" spans="1:25">
      <c r="A568" t="s">
        <v>184</v>
      </c>
      <c r="B568" s="166" t="s">
        <v>46355</v>
      </c>
      <c r="C568" t="s">
        <v>1169</v>
      </c>
      <c r="D568" s="166" t="s">
        <v>1168</v>
      </c>
      <c r="E568">
        <v>843</v>
      </c>
      <c r="G568" s="172">
        <v>43800</v>
      </c>
      <c r="J568" t="s">
        <v>46400</v>
      </c>
      <c r="L568" t="s">
        <v>46374</v>
      </c>
      <c r="U568" s="171"/>
      <c r="V568" s="171"/>
      <c r="W568" s="171"/>
      <c r="X568" t="str">
        <f t="shared" si="8"/>
        <v>Six Continents LimitedRegent Berlin GmbH</v>
      </c>
    </row>
    <row r="569" spans="1:25" ht="58">
      <c r="A569" t="s">
        <v>46318</v>
      </c>
      <c r="B569" s="166" t="s">
        <v>46353</v>
      </c>
      <c r="C569" t="s">
        <v>46031</v>
      </c>
      <c r="D569" s="166" t="s">
        <v>46364</v>
      </c>
      <c r="E569">
        <v>844</v>
      </c>
      <c r="G569" s="172">
        <v>43466</v>
      </c>
      <c r="J569" t="s">
        <v>46385</v>
      </c>
      <c r="K569" t="s">
        <v>46368</v>
      </c>
      <c r="L569" t="s">
        <v>46354</v>
      </c>
      <c r="U569" s="171"/>
      <c r="V569" s="171"/>
      <c r="W569" s="171"/>
      <c r="X569" t="str">
        <f t="shared" si="8"/>
        <v>Six Continents Hotels, Inc.InterContinental Hotels Group (Asia Pacific) Pte. Ltd.</v>
      </c>
    </row>
    <row r="570" spans="1:25" ht="58">
      <c r="A570" t="s">
        <v>46318</v>
      </c>
      <c r="B570" s="166" t="s">
        <v>46353</v>
      </c>
      <c r="C570" t="s">
        <v>45993</v>
      </c>
      <c r="D570" s="166" t="s">
        <v>23416</v>
      </c>
      <c r="E570">
        <v>845</v>
      </c>
      <c r="G570" s="172">
        <v>43466</v>
      </c>
      <c r="J570" t="s">
        <v>46385</v>
      </c>
      <c r="K570" t="s">
        <v>46368</v>
      </c>
      <c r="L570" t="s">
        <v>46354</v>
      </c>
      <c r="U570" s="171"/>
      <c r="V570" s="171"/>
      <c r="W570" s="171"/>
      <c r="X570" t="str">
        <f t="shared" si="8"/>
        <v>Six Continents Hotels, Inc.Holiday Inns (Middle East) Ltd.</v>
      </c>
    </row>
    <row r="571" spans="1:25" ht="58">
      <c r="A571" t="s">
        <v>46318</v>
      </c>
      <c r="B571" s="166" t="s">
        <v>46353</v>
      </c>
      <c r="C571" t="s">
        <v>46021</v>
      </c>
      <c r="D571" s="166" t="s">
        <v>35595</v>
      </c>
      <c r="E571">
        <v>846</v>
      </c>
      <c r="G571" s="172">
        <v>43466</v>
      </c>
      <c r="J571" t="s">
        <v>46385</v>
      </c>
      <c r="K571" t="s">
        <v>46368</v>
      </c>
      <c r="L571" t="s">
        <v>46354</v>
      </c>
      <c r="U571" s="171"/>
      <c r="V571" s="171"/>
      <c r="W571" s="171"/>
      <c r="X571" t="str">
        <f t="shared" si="8"/>
        <v>Six Continents Hotels, Inc.IHG Japan (Management) LLC</v>
      </c>
    </row>
    <row r="572" spans="1:25" ht="58">
      <c r="A572" t="s">
        <v>46318</v>
      </c>
      <c r="B572" s="166" t="s">
        <v>46353</v>
      </c>
      <c r="C572" t="s">
        <v>46134</v>
      </c>
      <c r="D572" s="166" t="s">
        <v>46365</v>
      </c>
      <c r="E572">
        <v>847</v>
      </c>
      <c r="G572" s="172">
        <v>43466</v>
      </c>
      <c r="J572" t="s">
        <v>46385</v>
      </c>
      <c r="K572" t="s">
        <v>46368</v>
      </c>
      <c r="L572" t="s">
        <v>46354</v>
      </c>
      <c r="U572" s="171"/>
      <c r="V572" s="171"/>
      <c r="W572" s="171"/>
      <c r="X572" t="str">
        <f t="shared" si="8"/>
        <v>Six Continents Hotels, Inc.IHG Hotels Limited</v>
      </c>
    </row>
    <row r="573" spans="1:25">
      <c r="A573" t="s">
        <v>184</v>
      </c>
      <c r="B573" s="166" t="s">
        <v>46355</v>
      </c>
      <c r="C573" t="s">
        <v>45993</v>
      </c>
      <c r="D573" s="166" t="s">
        <v>23416</v>
      </c>
      <c r="E573">
        <v>848</v>
      </c>
      <c r="G573" s="172">
        <v>43466</v>
      </c>
      <c r="J573" t="s">
        <v>46347</v>
      </c>
      <c r="L573" t="s">
        <v>46344</v>
      </c>
      <c r="U573" s="171"/>
      <c r="V573" s="171"/>
      <c r="W573" s="171"/>
      <c r="X573" t="str">
        <f t="shared" si="8"/>
        <v>Six Continents LimitedHoliday Inns (Middle East) Ltd.</v>
      </c>
    </row>
    <row r="574" spans="1:25">
      <c r="A574" t="s">
        <v>184</v>
      </c>
      <c r="B574" s="166" t="s">
        <v>46355</v>
      </c>
      <c r="C574" t="s">
        <v>46031</v>
      </c>
      <c r="D574" s="166" t="s">
        <v>46364</v>
      </c>
      <c r="E574">
        <v>849</v>
      </c>
      <c r="G574" s="172">
        <v>43466</v>
      </c>
      <c r="J574" t="s">
        <v>46347</v>
      </c>
      <c r="L574" t="s">
        <v>46344</v>
      </c>
      <c r="U574" s="171"/>
      <c r="V574" s="171"/>
      <c r="W574" s="171"/>
      <c r="X574" t="str">
        <f t="shared" si="8"/>
        <v>Six Continents LimitedInterContinental Hotels Group (Asia Pacific) Pte. Ltd.</v>
      </c>
    </row>
    <row r="575" spans="1:25">
      <c r="A575" t="s">
        <v>184</v>
      </c>
      <c r="B575" s="166" t="s">
        <v>46355</v>
      </c>
      <c r="C575" t="s">
        <v>46134</v>
      </c>
      <c r="D575" s="166" t="s">
        <v>46365</v>
      </c>
      <c r="E575">
        <v>850</v>
      </c>
      <c r="G575" s="172">
        <v>43466</v>
      </c>
      <c r="J575" t="s">
        <v>46347</v>
      </c>
      <c r="L575" t="s">
        <v>46344</v>
      </c>
      <c r="U575" s="171"/>
      <c r="V575" s="171"/>
      <c r="W575" s="171"/>
      <c r="X575" t="str">
        <f t="shared" si="8"/>
        <v>Six Continents LimitedIHG Hotels Limited</v>
      </c>
    </row>
    <row r="576" spans="1:25" ht="58">
      <c r="A576" t="s">
        <v>184</v>
      </c>
      <c r="B576" s="166" t="s">
        <v>46355</v>
      </c>
      <c r="C576" t="s">
        <v>46318</v>
      </c>
      <c r="D576" s="166" t="s">
        <v>46353</v>
      </c>
      <c r="E576">
        <v>851</v>
      </c>
      <c r="G576" s="172">
        <v>43466</v>
      </c>
      <c r="J576" t="s">
        <v>46347</v>
      </c>
      <c r="L576" t="s">
        <v>46344</v>
      </c>
      <c r="U576" s="171"/>
      <c r="V576" s="171"/>
      <c r="W576" s="171"/>
      <c r="X576" t="str">
        <f t="shared" si="8"/>
        <v>Six Continents LimitedSix Continents Hotels, Inc.</v>
      </c>
    </row>
    <row r="577" spans="1:28">
      <c r="A577" t="s">
        <v>184</v>
      </c>
      <c r="B577" s="166" t="s">
        <v>46355</v>
      </c>
      <c r="C577" t="s">
        <v>46021</v>
      </c>
      <c r="D577" s="166" t="s">
        <v>35595</v>
      </c>
      <c r="E577">
        <v>852</v>
      </c>
      <c r="G577" s="172">
        <v>43466</v>
      </c>
      <c r="J577" t="s">
        <v>46347</v>
      </c>
      <c r="L577" t="s">
        <v>46344</v>
      </c>
      <c r="U577" s="171"/>
      <c r="V577" s="171"/>
      <c r="W577" s="171"/>
      <c r="X577" t="str">
        <f t="shared" si="8"/>
        <v>Six Continents LimitedIHG Japan (Management) LLC</v>
      </c>
      <c r="Y577" t="s">
        <v>46344</v>
      </c>
    </row>
    <row r="578" spans="1:28">
      <c r="A578" t="s">
        <v>184</v>
      </c>
      <c r="B578" s="166" t="s">
        <v>46355</v>
      </c>
      <c r="C578" t="s">
        <v>46134</v>
      </c>
      <c r="D578" s="166" t="s">
        <v>46365</v>
      </c>
      <c r="E578">
        <v>853</v>
      </c>
      <c r="G578" s="172">
        <v>43654</v>
      </c>
      <c r="J578" t="s">
        <v>46347</v>
      </c>
      <c r="L578" t="s">
        <v>46344</v>
      </c>
      <c r="U578" s="171"/>
      <c r="V578" s="171"/>
      <c r="W578" s="171"/>
      <c r="X578" t="str">
        <f t="shared" ref="X578:X641" si="9">A578&amp;C578</f>
        <v>Six Continents LimitedIHG Hotels Limited</v>
      </c>
    </row>
    <row r="579" spans="1:28">
      <c r="A579" t="s">
        <v>184</v>
      </c>
      <c r="B579" s="166"/>
      <c r="C579" t="s">
        <v>46187</v>
      </c>
      <c r="D579" s="166" t="s">
        <v>46418</v>
      </c>
      <c r="E579">
        <v>854</v>
      </c>
      <c r="G579" s="172">
        <v>43282</v>
      </c>
      <c r="J579" t="s">
        <v>46347</v>
      </c>
      <c r="L579" t="s">
        <v>46344</v>
      </c>
      <c r="U579" s="171"/>
      <c r="V579" s="171"/>
      <c r="W579" s="171"/>
      <c r="X579" t="str">
        <f t="shared" si="9"/>
        <v>Six Continents LimitedRegent Asia Pacific Management Ltd</v>
      </c>
      <c r="Y579" t="s">
        <v>46344</v>
      </c>
    </row>
    <row r="580" spans="1:28">
      <c r="A580" t="s">
        <v>184</v>
      </c>
      <c r="B580" s="166"/>
      <c r="C580" t="s">
        <v>46186</v>
      </c>
      <c r="D580" s="166" t="s">
        <v>46419</v>
      </c>
      <c r="E580">
        <v>855</v>
      </c>
      <c r="G580" s="172">
        <v>43282</v>
      </c>
      <c r="J580" t="s">
        <v>46347</v>
      </c>
      <c r="L580" t="s">
        <v>45805</v>
      </c>
      <c r="M580" t="s">
        <v>46369</v>
      </c>
      <c r="N580" t="s">
        <v>46344</v>
      </c>
      <c r="O580" t="s">
        <v>46349</v>
      </c>
      <c r="U580" s="171"/>
      <c r="V580" s="171"/>
      <c r="W580" s="171"/>
      <c r="X580" t="str">
        <f t="shared" si="9"/>
        <v>Six Continents LimitedRegent International Hotels Limited</v>
      </c>
      <c r="Y580" t="s">
        <v>45805</v>
      </c>
      <c r="Z580" t="s">
        <v>46348</v>
      </c>
      <c r="AA580" t="s">
        <v>46344</v>
      </c>
      <c r="AB580" t="s">
        <v>46349</v>
      </c>
    </row>
    <row r="581" spans="1:28">
      <c r="A581" t="s">
        <v>46425</v>
      </c>
      <c r="B581" s="166"/>
      <c r="C581" t="s">
        <v>46426</v>
      </c>
      <c r="D581" s="166"/>
      <c r="E581">
        <v>856</v>
      </c>
      <c r="G581" s="172">
        <v>43101</v>
      </c>
      <c r="J581" t="s">
        <v>46406</v>
      </c>
      <c r="L581" t="s">
        <v>46346</v>
      </c>
      <c r="U581" s="171"/>
      <c r="V581" s="171"/>
      <c r="W581" s="171"/>
      <c r="X581" t="str">
        <f t="shared" si="9"/>
        <v>Sustainable Luxury Operations (Thailand) LimitedSustainable Luxury Mauritius Limited</v>
      </c>
      <c r="Y581" t="s">
        <v>46346</v>
      </c>
    </row>
    <row r="582" spans="1:28">
      <c r="A582" t="s">
        <v>46425</v>
      </c>
      <c r="B582" s="166"/>
      <c r="C582" t="s">
        <v>46427</v>
      </c>
      <c r="D582" s="166"/>
      <c r="E582">
        <v>857</v>
      </c>
      <c r="G582" s="172">
        <v>43101</v>
      </c>
      <c r="J582" t="s">
        <v>46406</v>
      </c>
      <c r="L582" t="s">
        <v>46346</v>
      </c>
      <c r="U582" s="171"/>
      <c r="V582" s="171"/>
      <c r="W582" s="171"/>
      <c r="X582" t="str">
        <f t="shared" si="9"/>
        <v>Sustainable Luxury Operations (Thailand) LimitedSustainable Luxury Maldives Private Limited</v>
      </c>
      <c r="Y582" t="s">
        <v>46346</v>
      </c>
    </row>
    <row r="583" spans="1:28">
      <c r="A583" t="s">
        <v>46425</v>
      </c>
      <c r="B583" s="166"/>
      <c r="C583" t="s">
        <v>46428</v>
      </c>
      <c r="D583" s="166"/>
      <c r="E583">
        <v>858</v>
      </c>
      <c r="G583" s="172">
        <v>43101</v>
      </c>
      <c r="J583" t="s">
        <v>46406</v>
      </c>
      <c r="L583" t="s">
        <v>46346</v>
      </c>
      <c r="U583" s="171"/>
      <c r="V583" s="171"/>
      <c r="W583" s="171"/>
      <c r="X583" t="str">
        <f t="shared" si="9"/>
        <v>Sustainable Luxury Operations (Thailand) LimitedSustainable Luxury Holdings (BVI) Limited</v>
      </c>
      <c r="Y583" t="s">
        <v>46346</v>
      </c>
    </row>
    <row r="584" spans="1:28">
      <c r="A584" t="s">
        <v>46428</v>
      </c>
      <c r="B584" s="166"/>
      <c r="C584" t="s">
        <v>46426</v>
      </c>
      <c r="D584" s="166"/>
      <c r="E584">
        <v>859</v>
      </c>
      <c r="G584" s="172">
        <v>43608</v>
      </c>
      <c r="J584" t="s">
        <v>46406</v>
      </c>
      <c r="L584" t="s">
        <v>46346</v>
      </c>
      <c r="U584" s="171"/>
      <c r="V584" s="171"/>
      <c r="W584" s="171"/>
      <c r="X584" t="str">
        <f t="shared" si="9"/>
        <v>Sustainable Luxury Holdings (BVI) LimitedSustainable Luxury Mauritius Limited</v>
      </c>
      <c r="Y584" t="s">
        <v>46346</v>
      </c>
    </row>
    <row r="585" spans="1:28">
      <c r="A585" t="s">
        <v>46429</v>
      </c>
      <c r="B585" s="166"/>
      <c r="C585" t="s">
        <v>46430</v>
      </c>
      <c r="D585" s="166"/>
      <c r="E585">
        <v>860</v>
      </c>
      <c r="G585" s="172">
        <v>41091</v>
      </c>
      <c r="J585" t="s">
        <v>46406</v>
      </c>
      <c r="L585" t="s">
        <v>46346</v>
      </c>
      <c r="U585" s="171"/>
      <c r="V585" s="171"/>
      <c r="W585" s="171"/>
      <c r="X585" t="str">
        <f t="shared" si="9"/>
        <v>Sustainable Luxury Management (Thailand) LtdSustainable Luxury Hospitality (Thailand) Ltd</v>
      </c>
      <c r="Y585" t="s">
        <v>46346</v>
      </c>
    </row>
    <row r="586" spans="1:28">
      <c r="A586" t="s">
        <v>46426</v>
      </c>
      <c r="B586" s="166"/>
      <c r="C586" t="s">
        <v>46430</v>
      </c>
      <c r="D586" s="166"/>
      <c r="E586">
        <v>861</v>
      </c>
      <c r="G586" s="172">
        <v>41091</v>
      </c>
      <c r="J586" t="s">
        <v>46347</v>
      </c>
      <c r="L586" t="s">
        <v>46344</v>
      </c>
      <c r="U586" s="171"/>
      <c r="V586" s="171"/>
      <c r="W586" s="171"/>
      <c r="X586" t="str">
        <f t="shared" si="9"/>
        <v>Sustainable Luxury Mauritius LimitedSustainable Luxury Hospitality (Thailand) Ltd</v>
      </c>
      <c r="Y586" t="s">
        <v>46344</v>
      </c>
      <c r="Z586" t="s">
        <v>45805</v>
      </c>
    </row>
    <row r="587" spans="1:28">
      <c r="A587" t="s">
        <v>46426</v>
      </c>
      <c r="B587" s="166"/>
      <c r="C587" t="s">
        <v>46430</v>
      </c>
      <c r="D587" s="166"/>
      <c r="E587">
        <v>862</v>
      </c>
      <c r="G587" s="172">
        <v>41091</v>
      </c>
      <c r="J587" t="s">
        <v>46347</v>
      </c>
      <c r="L587" t="s">
        <v>45805</v>
      </c>
      <c r="U587" s="171"/>
      <c r="V587" s="171"/>
      <c r="W587" s="171"/>
      <c r="X587" t="str">
        <f t="shared" si="9"/>
        <v>Sustainable Luxury Mauritius LimitedSustainable Luxury Hospitality (Thailand) Ltd</v>
      </c>
    </row>
    <row r="588" spans="1:28">
      <c r="A588" t="s">
        <v>46431</v>
      </c>
      <c r="B588" s="166"/>
      <c r="C588" t="s">
        <v>46426</v>
      </c>
      <c r="D588" s="166"/>
      <c r="E588">
        <v>863</v>
      </c>
      <c r="G588" s="172">
        <v>43466</v>
      </c>
      <c r="J588" t="s">
        <v>46406</v>
      </c>
      <c r="L588" t="s">
        <v>46346</v>
      </c>
      <c r="U588" s="171"/>
      <c r="V588" s="171"/>
      <c r="W588" s="171"/>
      <c r="X588" t="str">
        <f t="shared" si="9"/>
        <v>Sustainable Luxury Operations (Thailand) LtdSustainable Luxury Mauritius Limited</v>
      </c>
      <c r="Y588" t="s">
        <v>46346</v>
      </c>
    </row>
    <row r="589" spans="1:28">
      <c r="A589" t="s">
        <v>184</v>
      </c>
      <c r="B589" s="166" t="s">
        <v>46355</v>
      </c>
      <c r="C589" t="s">
        <v>46182</v>
      </c>
      <c r="D589" s="166" t="s">
        <v>1272</v>
      </c>
      <c r="E589">
        <v>864</v>
      </c>
      <c r="G589" s="172">
        <v>43810</v>
      </c>
      <c r="J589" t="s">
        <v>46347</v>
      </c>
      <c r="L589" t="s">
        <v>46344</v>
      </c>
      <c r="M589" t="s">
        <v>46348</v>
      </c>
      <c r="N589" t="s">
        <v>45805</v>
      </c>
      <c r="O589" t="s">
        <v>46349</v>
      </c>
      <c r="U589" s="171"/>
      <c r="V589" s="171"/>
      <c r="W589" s="171"/>
      <c r="X589" t="str">
        <f t="shared" si="9"/>
        <v>Six Continents LimitedOxford Spires Hotel Opco Ltd</v>
      </c>
    </row>
    <row r="590" spans="1:28">
      <c r="A590" t="s">
        <v>46207</v>
      </c>
      <c r="B590" s="166" t="s">
        <v>3581</v>
      </c>
      <c r="C590" t="s">
        <v>45937</v>
      </c>
      <c r="D590" s="166" t="s">
        <v>46401</v>
      </c>
      <c r="E590">
        <v>865</v>
      </c>
      <c r="G590" s="172">
        <v>38399</v>
      </c>
      <c r="J590" t="s">
        <v>46347</v>
      </c>
      <c r="L590" t="s">
        <v>46344</v>
      </c>
      <c r="U590" s="171"/>
      <c r="V590" s="171"/>
      <c r="W590" s="171"/>
      <c r="X590" t="str">
        <f t="shared" si="9"/>
        <v>Holiday Hospitality Franchising, LLCInterContinental Hotels Group (Canada) Inc.</v>
      </c>
      <c r="Y590" t="s">
        <v>46344</v>
      </c>
    </row>
    <row r="591" spans="1:28">
      <c r="A591" t="s">
        <v>184</v>
      </c>
      <c r="B591" s="166" t="s">
        <v>46355</v>
      </c>
      <c r="C591" t="s">
        <v>46183</v>
      </c>
      <c r="D591" s="166" t="s">
        <v>1282</v>
      </c>
      <c r="E591">
        <v>866</v>
      </c>
      <c r="G591" s="172">
        <v>43810</v>
      </c>
      <c r="J591" t="s">
        <v>46347</v>
      </c>
      <c r="L591" t="s">
        <v>46344</v>
      </c>
      <c r="M591" t="s">
        <v>46348</v>
      </c>
      <c r="N591" t="s">
        <v>45805</v>
      </c>
      <c r="O591" t="s">
        <v>46349</v>
      </c>
      <c r="U591" s="171"/>
      <c r="V591" s="171"/>
      <c r="W591" s="171"/>
      <c r="X591" t="str">
        <f t="shared" si="9"/>
        <v>Six Continents LimitedOxford Thames Hotel Opco Ltd</v>
      </c>
    </row>
    <row r="592" spans="1:28">
      <c r="A592" t="s">
        <v>46134</v>
      </c>
      <c r="B592" s="166" t="s">
        <v>46341</v>
      </c>
      <c r="C592" t="s">
        <v>46432</v>
      </c>
      <c r="D592" s="166"/>
      <c r="E592">
        <v>867</v>
      </c>
      <c r="G592" s="172">
        <v>42736</v>
      </c>
      <c r="J592" t="s">
        <v>46347</v>
      </c>
      <c r="L592" t="s">
        <v>46344</v>
      </c>
      <c r="M592" t="s">
        <v>46348</v>
      </c>
      <c r="N592" t="s">
        <v>45805</v>
      </c>
      <c r="O592" t="s">
        <v>46349</v>
      </c>
      <c r="U592" s="171"/>
      <c r="V592" s="171"/>
      <c r="W592" s="171"/>
      <c r="X592" t="str">
        <f t="shared" si="9"/>
        <v>IHG Hotels LimitedIntercontinental Management Poland Sp. z o.o.</v>
      </c>
      <c r="Y592" t="s">
        <v>46344</v>
      </c>
      <c r="Z592" t="s">
        <v>46348</v>
      </c>
      <c r="AA592" t="s">
        <v>45805</v>
      </c>
      <c r="AB592" t="s">
        <v>46349</v>
      </c>
    </row>
    <row r="593" spans="1:25">
      <c r="A593" t="s">
        <v>46134</v>
      </c>
      <c r="B593" s="166" t="s">
        <v>46341</v>
      </c>
      <c r="C593" t="s">
        <v>45976</v>
      </c>
      <c r="D593" s="166" t="s">
        <v>1019</v>
      </c>
      <c r="E593">
        <v>868</v>
      </c>
      <c r="G593" s="172">
        <v>43466</v>
      </c>
      <c r="J593" t="s">
        <v>46408</v>
      </c>
      <c r="L593" t="s">
        <v>46346</v>
      </c>
      <c r="U593" s="171"/>
      <c r="V593" s="171"/>
      <c r="W593" s="171"/>
      <c r="X593" t="str">
        <f t="shared" si="9"/>
        <v>IHG Hotels LimitedIntercontinental Management France SAS</v>
      </c>
    </row>
    <row r="594" spans="1:25">
      <c r="A594" t="s">
        <v>45993</v>
      </c>
      <c r="B594" s="166" t="s">
        <v>23416</v>
      </c>
      <c r="C594" t="s">
        <v>45973</v>
      </c>
      <c r="D594" s="166" t="s">
        <v>945</v>
      </c>
      <c r="E594">
        <v>869</v>
      </c>
      <c r="G594" s="172">
        <v>36161</v>
      </c>
      <c r="J594" t="s">
        <v>46347</v>
      </c>
      <c r="L594" t="s">
        <v>46344</v>
      </c>
      <c r="U594" s="171"/>
      <c r="V594" s="171"/>
      <c r="W594" s="171"/>
      <c r="X594" t="str">
        <f t="shared" si="9"/>
        <v>Holiday Inns (Middle East) Ltd.HH France Holdings SAS</v>
      </c>
    </row>
    <row r="595" spans="1:25" ht="58">
      <c r="A595" t="s">
        <v>46318</v>
      </c>
      <c r="B595" s="166" t="s">
        <v>46353</v>
      </c>
      <c r="C595" t="s">
        <v>45973</v>
      </c>
      <c r="D595" s="166" t="s">
        <v>945</v>
      </c>
      <c r="E595">
        <v>870</v>
      </c>
      <c r="G595" s="172">
        <v>36161</v>
      </c>
      <c r="J595" t="s">
        <v>46347</v>
      </c>
      <c r="L595" t="s">
        <v>46344</v>
      </c>
      <c r="U595" s="171"/>
      <c r="V595" s="171"/>
      <c r="W595" s="171"/>
      <c r="X595" t="str">
        <f t="shared" si="9"/>
        <v>Six Continents Hotels, Inc.HH France Holdings SAS</v>
      </c>
    </row>
    <row r="596" spans="1:25">
      <c r="A596" t="s">
        <v>46426</v>
      </c>
      <c r="B596" s="166"/>
      <c r="C596" t="s">
        <v>46433</v>
      </c>
      <c r="D596" s="166"/>
      <c r="E596">
        <v>871</v>
      </c>
      <c r="G596" s="172">
        <v>43770</v>
      </c>
      <c r="J596" t="s">
        <v>46399</v>
      </c>
      <c r="L596" t="s">
        <v>46346</v>
      </c>
      <c r="U596" s="171"/>
      <c r="V596" s="171"/>
      <c r="W596" s="171"/>
      <c r="X596" t="str">
        <f t="shared" si="9"/>
        <v>Sustainable Luxury Mauritius LimitedSustainable Luxury UK Limited</v>
      </c>
      <c r="Y596" t="s">
        <v>46346</v>
      </c>
    </row>
    <row r="597" spans="1:25" ht="58">
      <c r="A597" t="s">
        <v>27153</v>
      </c>
      <c r="B597" s="166" t="s">
        <v>27154</v>
      </c>
      <c r="C597" t="s">
        <v>46318</v>
      </c>
      <c r="D597" s="166" t="s">
        <v>46353</v>
      </c>
      <c r="E597">
        <v>872</v>
      </c>
      <c r="G597" s="172">
        <v>43831</v>
      </c>
      <c r="J597" t="s">
        <v>46385</v>
      </c>
      <c r="L597" t="s">
        <v>46346</v>
      </c>
      <c r="U597" s="171"/>
      <c r="V597" s="171"/>
      <c r="W597" s="171"/>
      <c r="X597" t="str">
        <f t="shared" si="9"/>
        <v>IC Hotelbetriebsfuhrungs GmbHSix Continents Hotels, Inc.</v>
      </c>
      <c r="Y597" t="s">
        <v>46346</v>
      </c>
    </row>
    <row r="598" spans="1:25" ht="58">
      <c r="A598" t="s">
        <v>184</v>
      </c>
      <c r="B598" s="166" t="s">
        <v>46355</v>
      </c>
      <c r="C598" t="s">
        <v>46318</v>
      </c>
      <c r="D598" s="166" t="s">
        <v>46353</v>
      </c>
      <c r="E598">
        <v>873</v>
      </c>
      <c r="G598" s="172">
        <v>43101</v>
      </c>
      <c r="J598" t="s">
        <v>46347</v>
      </c>
      <c r="L598" t="s">
        <v>46344</v>
      </c>
      <c r="U598" s="171"/>
      <c r="V598" s="171"/>
      <c r="W598" s="171"/>
      <c r="X598" t="str">
        <f t="shared" si="9"/>
        <v>Six Continents LimitedSix Continents Hotels, Inc.</v>
      </c>
    </row>
    <row r="599" spans="1:25">
      <c r="A599" t="s">
        <v>45946</v>
      </c>
      <c r="B599" s="166" t="s">
        <v>34125</v>
      </c>
      <c r="C599" t="s">
        <v>184</v>
      </c>
      <c r="D599" s="166" t="s">
        <v>46355</v>
      </c>
      <c r="E599">
        <v>874</v>
      </c>
      <c r="F599" t="s">
        <v>46434</v>
      </c>
      <c r="G599" s="172">
        <v>41153</v>
      </c>
      <c r="H599" t="s">
        <v>46434</v>
      </c>
      <c r="I599" t="s">
        <v>46434</v>
      </c>
      <c r="J599" t="s">
        <v>46435</v>
      </c>
      <c r="K599" t="s">
        <v>46436</v>
      </c>
      <c r="L599" t="s">
        <v>46346</v>
      </c>
      <c r="U599" s="171"/>
      <c r="V599" s="171"/>
      <c r="W599" s="171"/>
      <c r="X599" t="str">
        <f t="shared" si="9"/>
        <v>InterContinental Hotels Group (Shanghai) LtdSix Continents Limited</v>
      </c>
    </row>
    <row r="600" spans="1:25">
      <c r="A600" t="s">
        <v>45946</v>
      </c>
      <c r="B600" s="166" t="s">
        <v>34125</v>
      </c>
      <c r="C600" t="s">
        <v>184</v>
      </c>
      <c r="D600" s="166" t="s">
        <v>46355</v>
      </c>
      <c r="E600">
        <v>875</v>
      </c>
      <c r="F600" t="s">
        <v>46434</v>
      </c>
      <c r="G600" s="172">
        <v>41275</v>
      </c>
      <c r="H600" t="s">
        <v>46434</v>
      </c>
      <c r="I600" t="s">
        <v>46434</v>
      </c>
      <c r="J600" t="s">
        <v>46437</v>
      </c>
      <c r="K600" t="s">
        <v>46438</v>
      </c>
      <c r="L600" t="s">
        <v>46346</v>
      </c>
      <c r="U600" s="171"/>
      <c r="V600" s="171"/>
      <c r="W600" s="171"/>
      <c r="X600" t="str">
        <f t="shared" si="9"/>
        <v>InterContinental Hotels Group (Shanghai) LtdSix Continents Limited</v>
      </c>
    </row>
    <row r="601" spans="1:25">
      <c r="A601" t="s">
        <v>45946</v>
      </c>
      <c r="B601" s="166" t="s">
        <v>34125</v>
      </c>
      <c r="C601" t="s">
        <v>184</v>
      </c>
      <c r="D601" s="166" t="s">
        <v>46355</v>
      </c>
      <c r="E601">
        <v>876</v>
      </c>
      <c r="F601" t="s">
        <v>46434</v>
      </c>
      <c r="G601" s="172">
        <v>43831</v>
      </c>
      <c r="H601" t="s">
        <v>46434</v>
      </c>
      <c r="I601" t="s">
        <v>46434</v>
      </c>
      <c r="J601" t="s">
        <v>46439</v>
      </c>
      <c r="K601" t="s">
        <v>46440</v>
      </c>
      <c r="L601" t="s">
        <v>46346</v>
      </c>
      <c r="U601" s="171"/>
      <c r="V601" s="171"/>
      <c r="W601" s="171"/>
      <c r="X601" t="str">
        <f t="shared" si="9"/>
        <v>InterContinental Hotels Group (Shanghai) LtdSix Continents Limited</v>
      </c>
    </row>
    <row r="602" spans="1:25">
      <c r="A602" t="s">
        <v>184</v>
      </c>
      <c r="B602" s="166" t="s">
        <v>46355</v>
      </c>
      <c r="C602" t="s">
        <v>45946</v>
      </c>
      <c r="D602" s="166" t="s">
        <v>34125</v>
      </c>
      <c r="E602">
        <v>877</v>
      </c>
      <c r="F602" t="s">
        <v>46434</v>
      </c>
      <c r="G602" s="172">
        <v>43800</v>
      </c>
      <c r="H602" t="s">
        <v>46441</v>
      </c>
      <c r="I602" t="s">
        <v>46434</v>
      </c>
      <c r="J602" t="s">
        <v>46402</v>
      </c>
      <c r="K602" t="s">
        <v>46434</v>
      </c>
      <c r="L602" t="s">
        <v>46409</v>
      </c>
      <c r="M602" t="s">
        <v>46434</v>
      </c>
      <c r="N602" t="s">
        <v>46434</v>
      </c>
      <c r="O602" t="s">
        <v>46434</v>
      </c>
      <c r="P602" t="s">
        <v>46434</v>
      </c>
      <c r="Q602" t="s">
        <v>46434</v>
      </c>
      <c r="R602" t="s">
        <v>46434</v>
      </c>
      <c r="S602" t="s">
        <v>46434</v>
      </c>
      <c r="T602" t="s">
        <v>46434</v>
      </c>
      <c r="U602" s="171"/>
      <c r="V602" s="171"/>
      <c r="W602" s="171"/>
      <c r="X602" t="str">
        <f t="shared" si="9"/>
        <v>Six Continents LimitedInterContinental Hotels Group (Shanghai) Ltd</v>
      </c>
    </row>
    <row r="603" spans="1:25">
      <c r="A603" t="s">
        <v>46426</v>
      </c>
      <c r="B603" s="166"/>
      <c r="C603" t="s">
        <v>45946</v>
      </c>
      <c r="D603" s="166" t="s">
        <v>34125</v>
      </c>
      <c r="E603">
        <v>878</v>
      </c>
      <c r="F603" t="s">
        <v>46434</v>
      </c>
      <c r="G603" s="172">
        <v>43831</v>
      </c>
      <c r="H603" t="s">
        <v>46441</v>
      </c>
      <c r="I603" t="s">
        <v>46434</v>
      </c>
      <c r="J603" t="s">
        <v>33799</v>
      </c>
      <c r="K603" t="s">
        <v>46434</v>
      </c>
      <c r="L603" t="s">
        <v>46346</v>
      </c>
      <c r="M603" t="s">
        <v>46434</v>
      </c>
      <c r="N603" t="s">
        <v>46434</v>
      </c>
      <c r="O603" t="s">
        <v>46434</v>
      </c>
      <c r="P603" t="s">
        <v>46434</v>
      </c>
      <c r="Q603" t="s">
        <v>46434</v>
      </c>
      <c r="R603" t="s">
        <v>46434</v>
      </c>
      <c r="S603" t="s">
        <v>46434</v>
      </c>
      <c r="T603" t="s">
        <v>46434</v>
      </c>
      <c r="U603" s="171"/>
      <c r="V603" s="171"/>
      <c r="W603" s="171"/>
      <c r="X603" t="str">
        <f t="shared" si="9"/>
        <v>Sustainable Luxury Mauritius LimitedInterContinental Hotels Group (Shanghai) Ltd</v>
      </c>
      <c r="Y603" t="s">
        <v>46346</v>
      </c>
    </row>
    <row r="604" spans="1:25">
      <c r="A604" t="s">
        <v>46442</v>
      </c>
      <c r="B604" s="166" t="s">
        <v>888</v>
      </c>
      <c r="C604" t="s">
        <v>46134</v>
      </c>
      <c r="D604" s="166" t="s">
        <v>46365</v>
      </c>
      <c r="E604">
        <v>879</v>
      </c>
      <c r="G604" s="172">
        <v>43831</v>
      </c>
      <c r="J604" t="s">
        <v>46392</v>
      </c>
      <c r="L604" t="s">
        <v>46346</v>
      </c>
      <c r="U604" s="171"/>
      <c r="V604" s="171"/>
      <c r="W604" s="171"/>
      <c r="X604" t="str">
        <f t="shared" si="9"/>
        <v>IC Management Poland sp. z o.o.IHG Hotels Limited</v>
      </c>
      <c r="Y604" t="s">
        <v>46346</v>
      </c>
    </row>
    <row r="605" spans="1:25">
      <c r="A605" t="s">
        <v>46081</v>
      </c>
      <c r="B605" s="166" t="s">
        <v>676</v>
      </c>
      <c r="C605" t="s">
        <v>46134</v>
      </c>
      <c r="D605" s="166" t="s">
        <v>46365</v>
      </c>
      <c r="E605">
        <v>880</v>
      </c>
      <c r="G605" s="172">
        <v>44044</v>
      </c>
      <c r="J605" t="s">
        <v>46392</v>
      </c>
      <c r="L605" t="s">
        <v>46346</v>
      </c>
      <c r="U605" s="171"/>
      <c r="V605" s="171"/>
      <c r="W605" s="171"/>
      <c r="X605" t="str">
        <f t="shared" si="9"/>
        <v>IHG Management d.o.o. BeogradIHG Hotels Limited</v>
      </c>
      <c r="Y605" t="s">
        <v>46346</v>
      </c>
    </row>
    <row r="606" spans="1:25">
      <c r="A606" t="s">
        <v>46031</v>
      </c>
      <c r="B606" s="166" t="s">
        <v>46364</v>
      </c>
      <c r="C606" t="s">
        <v>184</v>
      </c>
      <c r="D606" s="166"/>
      <c r="E606">
        <v>881</v>
      </c>
      <c r="G606" s="172">
        <v>43831</v>
      </c>
      <c r="J606" t="s">
        <v>46391</v>
      </c>
      <c r="L606" t="s">
        <v>46346</v>
      </c>
      <c r="U606" s="171"/>
      <c r="V606" s="171"/>
      <c r="W606" s="171"/>
      <c r="X606" t="str">
        <f t="shared" si="9"/>
        <v>InterContinental Hotels Group (Asia Pacific) Pte. Ltd.Six Continents Limited</v>
      </c>
      <c r="Y606" t="s">
        <v>46346</v>
      </c>
    </row>
    <row r="607" spans="1:25">
      <c r="A607" t="s">
        <v>184</v>
      </c>
      <c r="B607" s="166"/>
      <c r="C607" t="s">
        <v>46031</v>
      </c>
      <c r="D607" s="166" t="s">
        <v>46364</v>
      </c>
      <c r="E607">
        <v>882</v>
      </c>
      <c r="G607" s="172">
        <v>43831</v>
      </c>
      <c r="J607" t="s">
        <v>46391</v>
      </c>
      <c r="L607" t="s">
        <v>46346</v>
      </c>
      <c r="U607" s="171"/>
      <c r="V607" s="171"/>
      <c r="W607" s="171"/>
      <c r="X607" t="str">
        <f t="shared" si="9"/>
        <v>Six Continents LimitedInterContinental Hotels Group (Asia Pacific) Pte. Ltd.</v>
      </c>
    </row>
    <row r="608" spans="1:25">
      <c r="A608" t="s">
        <v>184</v>
      </c>
      <c r="B608" s="166"/>
      <c r="C608" t="s">
        <v>45993</v>
      </c>
      <c r="D608" s="166" t="s">
        <v>23416</v>
      </c>
      <c r="E608">
        <v>883</v>
      </c>
      <c r="G608" s="172">
        <v>43831</v>
      </c>
      <c r="J608" t="s">
        <v>46391</v>
      </c>
      <c r="L608" t="s">
        <v>46346</v>
      </c>
      <c r="U608" s="171"/>
      <c r="V608" s="171"/>
      <c r="W608" s="171"/>
      <c r="X608" t="str">
        <f t="shared" si="9"/>
        <v>Six Continents LimitedHoliday Inns (Middle East) Ltd.</v>
      </c>
      <c r="Y608" t="s">
        <v>46346</v>
      </c>
    </row>
    <row r="609" spans="1:26">
      <c r="A609" t="s">
        <v>45993</v>
      </c>
      <c r="B609" s="166" t="s">
        <v>23416</v>
      </c>
      <c r="C609" t="s">
        <v>184</v>
      </c>
      <c r="D609" s="166"/>
      <c r="E609">
        <v>884</v>
      </c>
      <c r="G609" s="172">
        <v>43831</v>
      </c>
      <c r="J609" t="s">
        <v>46391</v>
      </c>
      <c r="L609" t="s">
        <v>46346</v>
      </c>
      <c r="U609" s="171"/>
      <c r="V609" s="171"/>
      <c r="W609" s="171"/>
      <c r="X609" t="str">
        <f t="shared" si="9"/>
        <v>Holiday Inns (Middle East) Ltd.Six Continents Limited</v>
      </c>
      <c r="Y609" t="s">
        <v>46346</v>
      </c>
    </row>
    <row r="610" spans="1:26" ht="58">
      <c r="A610" t="s">
        <v>46318</v>
      </c>
      <c r="B610" s="166" t="s">
        <v>46353</v>
      </c>
      <c r="C610" t="s">
        <v>45993</v>
      </c>
      <c r="D610" s="166" t="s">
        <v>23416</v>
      </c>
      <c r="E610">
        <v>885</v>
      </c>
      <c r="G610" s="172">
        <v>43831</v>
      </c>
      <c r="J610" t="s">
        <v>46391</v>
      </c>
      <c r="L610" t="s">
        <v>46346</v>
      </c>
      <c r="U610" s="171"/>
      <c r="V610" s="171"/>
      <c r="W610" s="171"/>
      <c r="X610" t="str">
        <f t="shared" si="9"/>
        <v>Six Continents Hotels, Inc.Holiday Inns (Middle East) Ltd.</v>
      </c>
    </row>
    <row r="611" spans="1:26" ht="58">
      <c r="A611" t="s">
        <v>45993</v>
      </c>
      <c r="B611" s="166" t="s">
        <v>23416</v>
      </c>
      <c r="C611" t="s">
        <v>46318</v>
      </c>
      <c r="D611" s="166" t="s">
        <v>46353</v>
      </c>
      <c r="E611">
        <v>886</v>
      </c>
      <c r="G611" s="172">
        <v>43831</v>
      </c>
      <c r="J611" t="s">
        <v>46391</v>
      </c>
      <c r="L611" t="s">
        <v>46346</v>
      </c>
      <c r="U611" s="171"/>
      <c r="V611" s="171"/>
      <c r="W611" s="171"/>
      <c r="X611" t="str">
        <f t="shared" si="9"/>
        <v>Holiday Inns (Middle East) Ltd.Six Continents Hotels, Inc.</v>
      </c>
      <c r="Y611" t="s">
        <v>46346</v>
      </c>
    </row>
    <row r="612" spans="1:26" ht="58">
      <c r="A612" t="s">
        <v>184</v>
      </c>
      <c r="B612" s="166"/>
      <c r="C612" t="s">
        <v>46318</v>
      </c>
      <c r="D612" s="166" t="s">
        <v>46353</v>
      </c>
      <c r="E612">
        <v>887</v>
      </c>
      <c r="G612" s="172">
        <v>43831</v>
      </c>
      <c r="J612" t="s">
        <v>46391</v>
      </c>
      <c r="L612" t="s">
        <v>46346</v>
      </c>
      <c r="U612" s="171"/>
      <c r="V612" s="171"/>
      <c r="W612" s="171"/>
      <c r="X612" t="str">
        <f t="shared" si="9"/>
        <v>Six Continents LimitedSix Continents Hotels, Inc.</v>
      </c>
      <c r="Y612" t="s">
        <v>46346</v>
      </c>
      <c r="Z612" t="s">
        <v>46345</v>
      </c>
    </row>
    <row r="613" spans="1:26" ht="58">
      <c r="A613" t="s">
        <v>46318</v>
      </c>
      <c r="B613" s="166" t="s">
        <v>46353</v>
      </c>
      <c r="C613" t="s">
        <v>184</v>
      </c>
      <c r="D613" s="166"/>
      <c r="E613">
        <v>888</v>
      </c>
      <c r="G613" s="172">
        <v>43831</v>
      </c>
      <c r="J613" t="s">
        <v>46391</v>
      </c>
      <c r="L613" t="s">
        <v>46346</v>
      </c>
      <c r="U613" s="171"/>
      <c r="V613" s="171"/>
      <c r="W613" s="171"/>
      <c r="X613" t="str">
        <f t="shared" si="9"/>
        <v>Six Continents Hotels, Inc.Six Continents Limited</v>
      </c>
      <c r="Y613" t="s">
        <v>46346</v>
      </c>
      <c r="Z613" t="s">
        <v>46345</v>
      </c>
    </row>
    <row r="614" spans="1:26" ht="58">
      <c r="A614" t="s">
        <v>46318</v>
      </c>
      <c r="B614" s="166" t="s">
        <v>46353</v>
      </c>
      <c r="C614" t="s">
        <v>46031</v>
      </c>
      <c r="D614" s="166" t="s">
        <v>46364</v>
      </c>
      <c r="E614">
        <v>889</v>
      </c>
      <c r="G614" s="172">
        <v>43831</v>
      </c>
      <c r="J614" t="s">
        <v>46391</v>
      </c>
      <c r="L614" t="s">
        <v>46346</v>
      </c>
      <c r="U614" s="171"/>
      <c r="V614" s="171"/>
      <c r="W614" s="171"/>
      <c r="X614" t="str">
        <f t="shared" si="9"/>
        <v>Six Continents Hotels, Inc.InterContinental Hotels Group (Asia Pacific) Pte. Ltd.</v>
      </c>
    </row>
    <row r="615" spans="1:26" ht="58">
      <c r="A615" t="s">
        <v>46031</v>
      </c>
      <c r="B615" s="166" t="s">
        <v>46364</v>
      </c>
      <c r="C615" t="s">
        <v>46318</v>
      </c>
      <c r="D615" s="166" t="s">
        <v>46353</v>
      </c>
      <c r="E615">
        <v>890</v>
      </c>
      <c r="G615" s="172">
        <v>43831</v>
      </c>
      <c r="J615" t="s">
        <v>46391</v>
      </c>
      <c r="L615" t="s">
        <v>46346</v>
      </c>
      <c r="U615" s="171"/>
      <c r="V615" s="171"/>
      <c r="W615" s="171"/>
      <c r="X615" t="str">
        <f t="shared" si="9"/>
        <v>InterContinental Hotels Group (Asia Pacific) Pte. Ltd.Six Continents Hotels, Inc.</v>
      </c>
    </row>
    <row r="616" spans="1:26">
      <c r="A616" t="s">
        <v>46031</v>
      </c>
      <c r="B616" s="166" t="s">
        <v>46364</v>
      </c>
      <c r="C616" t="s">
        <v>46443</v>
      </c>
      <c r="D616" s="166"/>
      <c r="E616">
        <v>891</v>
      </c>
      <c r="G616" s="172">
        <v>43725</v>
      </c>
      <c r="J616" t="s">
        <v>46347</v>
      </c>
      <c r="L616" t="s">
        <v>46344</v>
      </c>
      <c r="U616" s="171"/>
      <c r="V616" s="171"/>
      <c r="W616" s="171"/>
      <c r="X616" t="str">
        <f t="shared" si="9"/>
        <v>InterContinental Hotels Group (Asia Pacific) Pte. Ltd.IHC Hotel Limited - Guam Branch</v>
      </c>
      <c r="Y616" t="s">
        <v>46344</v>
      </c>
      <c r="Z616" t="s">
        <v>46346</v>
      </c>
    </row>
    <row r="617" spans="1:26">
      <c r="A617" t="s">
        <v>46031</v>
      </c>
      <c r="B617" s="166" t="s">
        <v>46364</v>
      </c>
      <c r="C617" t="s">
        <v>46443</v>
      </c>
      <c r="D617" s="166"/>
      <c r="E617">
        <v>892</v>
      </c>
      <c r="G617" s="172">
        <v>43725</v>
      </c>
      <c r="J617" t="s">
        <v>46408</v>
      </c>
      <c r="L617" t="s">
        <v>46346</v>
      </c>
      <c r="U617" s="171"/>
      <c r="V617" s="171"/>
      <c r="W617" s="171"/>
      <c r="X617" t="str">
        <f t="shared" si="9"/>
        <v>InterContinental Hotels Group (Asia Pacific) Pte. Ltd.IHC Hotel Limited - Guam Branch</v>
      </c>
    </row>
    <row r="618" spans="1:26">
      <c r="A618" t="s">
        <v>46031</v>
      </c>
      <c r="B618" s="166" t="s">
        <v>46364</v>
      </c>
      <c r="C618" t="s">
        <v>46444</v>
      </c>
      <c r="D618" s="166"/>
      <c r="E618">
        <v>893</v>
      </c>
      <c r="G618" s="172">
        <v>43815</v>
      </c>
      <c r="J618" t="s">
        <v>46347</v>
      </c>
      <c r="L618" t="s">
        <v>46344</v>
      </c>
      <c r="U618" s="171"/>
      <c r="V618" s="171"/>
      <c r="W618" s="171"/>
      <c r="X618" t="str">
        <f t="shared" si="9"/>
        <v>InterContinental Hotels Group (Asia Pacific) Pte. Ltd.IHC Hotel Limited - Saipan Branch</v>
      </c>
      <c r="Y618" t="s">
        <v>46344</v>
      </c>
      <c r="Z618" t="s">
        <v>46346</v>
      </c>
    </row>
    <row r="619" spans="1:26">
      <c r="A619" t="s">
        <v>46031</v>
      </c>
      <c r="B619" s="166" t="s">
        <v>46364</v>
      </c>
      <c r="C619" t="s">
        <v>46444</v>
      </c>
      <c r="D619" s="166"/>
      <c r="E619">
        <v>894</v>
      </c>
      <c r="G619" s="172">
        <v>43815</v>
      </c>
      <c r="J619" t="s">
        <v>46408</v>
      </c>
      <c r="L619" t="s">
        <v>46346</v>
      </c>
      <c r="U619" s="171"/>
      <c r="V619" s="171"/>
      <c r="W619" s="171"/>
      <c r="X619" t="str">
        <f t="shared" si="9"/>
        <v>InterContinental Hotels Group (Asia Pacific) Pte. Ltd.IHC Hotel Limited - Saipan Branch</v>
      </c>
    </row>
    <row r="620" spans="1:26" ht="58">
      <c r="A620" t="s">
        <v>46318</v>
      </c>
      <c r="B620" s="166" t="s">
        <v>46353</v>
      </c>
      <c r="C620" t="s">
        <v>45946</v>
      </c>
      <c r="D620" s="166" t="s">
        <v>34125</v>
      </c>
      <c r="E620">
        <v>895</v>
      </c>
      <c r="F620" t="s">
        <v>46434</v>
      </c>
      <c r="G620" s="172">
        <v>43800</v>
      </c>
      <c r="H620" t="s">
        <v>46441</v>
      </c>
      <c r="I620" t="s">
        <v>46434</v>
      </c>
      <c r="J620" t="s">
        <v>46402</v>
      </c>
      <c r="K620" t="s">
        <v>46434</v>
      </c>
      <c r="L620" t="s">
        <v>46357</v>
      </c>
      <c r="U620" s="171"/>
      <c r="V620" s="171"/>
      <c r="W620" s="171"/>
      <c r="X620" t="str">
        <f t="shared" si="9"/>
        <v>Six Continents Hotels, Inc.InterContinental Hotels Group (Shanghai) Ltd</v>
      </c>
    </row>
    <row r="621" spans="1:26" ht="58">
      <c r="A621" t="s">
        <v>46318</v>
      </c>
      <c r="B621" s="166" t="s">
        <v>46353</v>
      </c>
      <c r="C621" t="s">
        <v>45946</v>
      </c>
      <c r="D621" s="166" t="s">
        <v>34125</v>
      </c>
      <c r="E621">
        <v>896</v>
      </c>
      <c r="F621" t="s">
        <v>46434</v>
      </c>
      <c r="G621" s="172">
        <v>42736</v>
      </c>
      <c r="H621" t="s">
        <v>46445</v>
      </c>
      <c r="I621" t="s">
        <v>46434</v>
      </c>
      <c r="J621" t="s">
        <v>46424</v>
      </c>
      <c r="K621" t="s">
        <v>46434</v>
      </c>
      <c r="L621" t="s">
        <v>46346</v>
      </c>
      <c r="U621" s="171"/>
      <c r="V621" s="171"/>
      <c r="W621" s="171"/>
      <c r="X621" t="str">
        <f t="shared" si="9"/>
        <v>Six Continents Hotels, Inc.InterContinental Hotels Group (Shanghai) Ltd</v>
      </c>
    </row>
    <row r="622" spans="1:26" ht="58">
      <c r="A622" t="s">
        <v>46318</v>
      </c>
      <c r="B622" s="166" t="s">
        <v>46353</v>
      </c>
      <c r="C622" t="s">
        <v>45946</v>
      </c>
      <c r="D622" s="166" t="s">
        <v>34125</v>
      </c>
      <c r="E622">
        <v>897</v>
      </c>
      <c r="F622" t="s">
        <v>46434</v>
      </c>
      <c r="G622" s="172">
        <v>42736</v>
      </c>
      <c r="H622" t="s">
        <v>46445</v>
      </c>
      <c r="I622" t="s">
        <v>46434</v>
      </c>
      <c r="J622" t="s">
        <v>46424</v>
      </c>
      <c r="K622" t="s">
        <v>46434</v>
      </c>
      <c r="L622" t="s">
        <v>46346</v>
      </c>
      <c r="U622" s="171"/>
      <c r="V622" s="171"/>
      <c r="W622" s="171"/>
      <c r="X622" t="str">
        <f t="shared" si="9"/>
        <v>Six Continents Hotels, Inc.InterContinental Hotels Group (Shanghai) Ltd</v>
      </c>
    </row>
    <row r="623" spans="1:26" ht="58">
      <c r="A623" t="s">
        <v>46426</v>
      </c>
      <c r="B623" s="166"/>
      <c r="C623" t="s">
        <v>46318</v>
      </c>
      <c r="D623" s="166" t="s">
        <v>46353</v>
      </c>
      <c r="E623">
        <v>898</v>
      </c>
      <c r="G623" s="172">
        <v>44197</v>
      </c>
      <c r="J623" t="s">
        <v>46446</v>
      </c>
      <c r="L623" t="s">
        <v>46346</v>
      </c>
      <c r="U623" s="171"/>
      <c r="V623" s="171"/>
      <c r="W623" s="171"/>
      <c r="X623" t="str">
        <f t="shared" si="9"/>
        <v>Sustainable Luxury Mauritius LimitedSix Continents Hotels, Inc.</v>
      </c>
      <c r="Y623" t="s">
        <v>46346</v>
      </c>
    </row>
    <row r="624" spans="1:26" ht="58">
      <c r="A624" t="s">
        <v>46447</v>
      </c>
      <c r="B624" s="166"/>
      <c r="C624" t="s">
        <v>46318</v>
      </c>
      <c r="D624" s="166" t="s">
        <v>46353</v>
      </c>
      <c r="E624">
        <v>898</v>
      </c>
      <c r="G624" s="172">
        <v>44197</v>
      </c>
      <c r="J624" t="s">
        <v>46446</v>
      </c>
      <c r="L624" t="s">
        <v>46346</v>
      </c>
      <c r="U624" s="171"/>
      <c r="V624" s="171"/>
      <c r="W624" s="171"/>
      <c r="X624" t="str">
        <f t="shared" si="9"/>
        <v>Sustainable Luxury Operations Thailand LimitedSix Continents Hotels, Inc.</v>
      </c>
      <c r="Y624" t="s">
        <v>46346</v>
      </c>
    </row>
    <row r="625" spans="1:28" ht="58">
      <c r="A625" t="s">
        <v>46448</v>
      </c>
      <c r="B625" s="166"/>
      <c r="C625" t="s">
        <v>46318</v>
      </c>
      <c r="D625" s="166" t="s">
        <v>46353</v>
      </c>
      <c r="E625">
        <v>898</v>
      </c>
      <c r="G625" s="172">
        <v>44197</v>
      </c>
      <c r="J625" t="s">
        <v>46446</v>
      </c>
      <c r="L625" t="s">
        <v>46346</v>
      </c>
      <c r="U625" s="171"/>
      <c r="V625" s="171"/>
      <c r="W625" s="171"/>
      <c r="X625" t="str">
        <f t="shared" si="9"/>
        <v>Sustainable Luxury Operations Management LimitedSix Continents Hotels, Inc.</v>
      </c>
      <c r="Y625" t="s">
        <v>46346</v>
      </c>
    </row>
    <row r="626" spans="1:28" ht="58">
      <c r="A626" t="s">
        <v>46449</v>
      </c>
      <c r="B626" s="166"/>
      <c r="C626" t="s">
        <v>46318</v>
      </c>
      <c r="D626" s="166" t="s">
        <v>46353</v>
      </c>
      <c r="E626">
        <v>898</v>
      </c>
      <c r="G626" s="172">
        <v>44197</v>
      </c>
      <c r="J626" t="s">
        <v>46446</v>
      </c>
      <c r="L626" t="s">
        <v>46346</v>
      </c>
      <c r="U626" s="171"/>
      <c r="V626" s="171"/>
      <c r="W626" s="171"/>
      <c r="X626" t="str">
        <f t="shared" si="9"/>
        <v>Sustainable Luxury Services (BVI) LimitedSix Continents Hotels, Inc.</v>
      </c>
      <c r="Y626" t="s">
        <v>46346</v>
      </c>
    </row>
    <row r="627" spans="1:28" ht="58">
      <c r="A627" t="s">
        <v>46433</v>
      </c>
      <c r="B627" s="166"/>
      <c r="C627" t="s">
        <v>46318</v>
      </c>
      <c r="D627" s="166" t="s">
        <v>46353</v>
      </c>
      <c r="E627">
        <v>898</v>
      </c>
      <c r="G627" s="172">
        <v>44197</v>
      </c>
      <c r="J627" t="s">
        <v>46446</v>
      </c>
      <c r="L627" t="s">
        <v>46346</v>
      </c>
      <c r="U627" s="171"/>
      <c r="V627" s="171"/>
      <c r="W627" s="171"/>
      <c r="X627" t="str">
        <f t="shared" si="9"/>
        <v>Sustainable Luxury UK LimitedSix Continents Hotels, Inc.</v>
      </c>
      <c r="Y627" t="s">
        <v>46346</v>
      </c>
    </row>
    <row r="628" spans="1:28">
      <c r="A628" t="s">
        <v>46426</v>
      </c>
      <c r="B628" s="166"/>
      <c r="C628" t="s">
        <v>46433</v>
      </c>
      <c r="D628" s="166"/>
      <c r="E628">
        <v>898</v>
      </c>
      <c r="G628" s="172">
        <v>44197</v>
      </c>
      <c r="J628" t="s">
        <v>46446</v>
      </c>
      <c r="L628" t="s">
        <v>46346</v>
      </c>
      <c r="U628" s="171"/>
      <c r="V628" s="171"/>
      <c r="W628" s="171"/>
      <c r="X628" t="str">
        <f t="shared" si="9"/>
        <v>Sustainable Luxury Mauritius LimitedSustainable Luxury UK Limited</v>
      </c>
    </row>
    <row r="629" spans="1:28">
      <c r="A629" t="s">
        <v>46447</v>
      </c>
      <c r="B629" s="166"/>
      <c r="C629" t="s">
        <v>46433</v>
      </c>
      <c r="D629" s="166"/>
      <c r="E629">
        <v>898</v>
      </c>
      <c r="G629" s="172">
        <v>44197</v>
      </c>
      <c r="J629" t="s">
        <v>46446</v>
      </c>
      <c r="L629" t="s">
        <v>46346</v>
      </c>
      <c r="U629" s="171"/>
      <c r="V629" s="171"/>
      <c r="W629" s="171"/>
      <c r="X629" t="str">
        <f t="shared" si="9"/>
        <v>Sustainable Luxury Operations Thailand LimitedSustainable Luxury UK Limited</v>
      </c>
      <c r="Y629" t="s">
        <v>46346</v>
      </c>
    </row>
    <row r="630" spans="1:28">
      <c r="A630" t="s">
        <v>46448</v>
      </c>
      <c r="B630" s="166"/>
      <c r="C630" t="s">
        <v>46433</v>
      </c>
      <c r="D630" s="166"/>
      <c r="E630">
        <v>898</v>
      </c>
      <c r="G630" s="172">
        <v>44197</v>
      </c>
      <c r="J630" t="s">
        <v>46446</v>
      </c>
      <c r="L630" t="s">
        <v>46346</v>
      </c>
      <c r="U630" s="171"/>
      <c r="V630" s="171"/>
      <c r="W630" s="171"/>
      <c r="X630" t="str">
        <f t="shared" si="9"/>
        <v>Sustainable Luxury Operations Management LimitedSustainable Luxury UK Limited</v>
      </c>
      <c r="Y630" t="s">
        <v>46346</v>
      </c>
    </row>
    <row r="631" spans="1:28">
      <c r="A631" t="s">
        <v>46449</v>
      </c>
      <c r="B631" s="166"/>
      <c r="C631" t="s">
        <v>46433</v>
      </c>
      <c r="D631" s="166"/>
      <c r="E631">
        <v>898</v>
      </c>
      <c r="G631" s="172">
        <v>44197</v>
      </c>
      <c r="J631" t="s">
        <v>46446</v>
      </c>
      <c r="L631" t="s">
        <v>46346</v>
      </c>
      <c r="U631" s="171"/>
      <c r="V631" s="171"/>
      <c r="W631" s="171"/>
      <c r="X631" t="str">
        <f t="shared" si="9"/>
        <v>Sustainable Luxury Services (BVI) LimitedSustainable Luxury UK Limited</v>
      </c>
      <c r="Y631" t="s">
        <v>46346</v>
      </c>
    </row>
    <row r="632" spans="1:28">
      <c r="A632" t="s">
        <v>46426</v>
      </c>
      <c r="B632" s="166"/>
      <c r="C632" t="s">
        <v>46450</v>
      </c>
      <c r="D632" s="166"/>
      <c r="E632">
        <v>898</v>
      </c>
      <c r="G632" s="172">
        <v>44197</v>
      </c>
      <c r="J632" t="s">
        <v>46446</v>
      </c>
      <c r="L632" t="s">
        <v>46346</v>
      </c>
      <c r="U632" s="171"/>
      <c r="V632" s="171"/>
      <c r="W632" s="171"/>
      <c r="X632" t="str">
        <f t="shared" si="9"/>
        <v>Sustainable Luxury Mauritius LimitedSix Senses Americas IP LLC</v>
      </c>
      <c r="Y632" t="s">
        <v>46346</v>
      </c>
    </row>
    <row r="633" spans="1:28">
      <c r="A633" t="s">
        <v>46447</v>
      </c>
      <c r="B633" s="166"/>
      <c r="C633" t="s">
        <v>46450</v>
      </c>
      <c r="D633" s="166"/>
      <c r="E633">
        <v>898</v>
      </c>
      <c r="G633" s="172">
        <v>44197</v>
      </c>
      <c r="J633" t="s">
        <v>46446</v>
      </c>
      <c r="L633" t="s">
        <v>46346</v>
      </c>
      <c r="U633" s="171"/>
      <c r="V633" s="171"/>
      <c r="W633" s="171"/>
      <c r="X633" t="str">
        <f t="shared" si="9"/>
        <v>Sustainable Luxury Operations Thailand LimitedSix Senses Americas IP LLC</v>
      </c>
      <c r="Y633" t="s">
        <v>46346</v>
      </c>
    </row>
    <row r="634" spans="1:28">
      <c r="A634" t="s">
        <v>46448</v>
      </c>
      <c r="B634" s="166"/>
      <c r="C634" t="s">
        <v>46450</v>
      </c>
      <c r="D634" s="166"/>
      <c r="E634">
        <v>898</v>
      </c>
      <c r="G634" s="172">
        <v>44197</v>
      </c>
      <c r="J634" t="s">
        <v>46446</v>
      </c>
      <c r="L634" t="s">
        <v>46346</v>
      </c>
      <c r="U634" s="171"/>
      <c r="V634" s="171"/>
      <c r="W634" s="171"/>
      <c r="X634" t="str">
        <f t="shared" si="9"/>
        <v>Sustainable Luxury Operations Management LimitedSix Senses Americas IP LLC</v>
      </c>
      <c r="Y634" t="s">
        <v>46346</v>
      </c>
    </row>
    <row r="635" spans="1:28">
      <c r="A635" t="s">
        <v>46449</v>
      </c>
      <c r="B635" s="166"/>
      <c r="C635" t="s">
        <v>46450</v>
      </c>
      <c r="D635" s="166"/>
      <c r="E635">
        <v>898</v>
      </c>
      <c r="G635" s="172">
        <v>44197</v>
      </c>
      <c r="J635" t="s">
        <v>46446</v>
      </c>
      <c r="L635" t="s">
        <v>46346</v>
      </c>
      <c r="U635" s="171"/>
      <c r="V635" s="171"/>
      <c r="W635" s="171"/>
      <c r="X635" t="str">
        <f t="shared" si="9"/>
        <v>Sustainable Luxury Services (BVI) LimitedSix Senses Americas IP LLC</v>
      </c>
      <c r="Y635" t="s">
        <v>46346</v>
      </c>
    </row>
    <row r="636" spans="1:28" ht="58">
      <c r="A636" t="s">
        <v>46318</v>
      </c>
      <c r="B636" s="166" t="s">
        <v>46353</v>
      </c>
      <c r="C636" t="s">
        <v>46433</v>
      </c>
      <c r="D636" s="166"/>
      <c r="E636">
        <v>898</v>
      </c>
      <c r="G636" s="172">
        <v>44197</v>
      </c>
      <c r="J636" t="s">
        <v>46446</v>
      </c>
      <c r="L636" t="s">
        <v>45805</v>
      </c>
      <c r="M636" t="s">
        <v>46369</v>
      </c>
      <c r="N636" t="s">
        <v>46349</v>
      </c>
      <c r="U636" s="171"/>
      <c r="V636" s="171"/>
      <c r="W636" s="171"/>
      <c r="X636" t="str">
        <f t="shared" si="9"/>
        <v>Six Continents Hotels, Inc.Sustainable Luxury UK Limited</v>
      </c>
      <c r="Y636" t="s">
        <v>45805</v>
      </c>
      <c r="Z636" t="s">
        <v>46348</v>
      </c>
      <c r="AA636" t="s">
        <v>46349</v>
      </c>
      <c r="AB636" t="s">
        <v>7349</v>
      </c>
    </row>
    <row r="637" spans="1:28" ht="58">
      <c r="A637" t="s">
        <v>46318</v>
      </c>
      <c r="B637" s="166" t="s">
        <v>46353</v>
      </c>
      <c r="C637" t="s">
        <v>46450</v>
      </c>
      <c r="D637" s="166"/>
      <c r="E637">
        <v>898</v>
      </c>
      <c r="G637" s="172">
        <v>44197</v>
      </c>
      <c r="J637" t="s">
        <v>46446</v>
      </c>
      <c r="L637" t="s">
        <v>45805</v>
      </c>
      <c r="M637" t="s">
        <v>46369</v>
      </c>
      <c r="N637" t="s">
        <v>46349</v>
      </c>
      <c r="U637" s="171"/>
      <c r="V637" s="171"/>
      <c r="W637" s="171"/>
      <c r="X637" t="str">
        <f t="shared" si="9"/>
        <v>Six Continents Hotels, Inc.Six Senses Americas IP LLC</v>
      </c>
      <c r="Y637" t="s">
        <v>45805</v>
      </c>
      <c r="Z637" t="s">
        <v>46348</v>
      </c>
      <c r="AA637" t="s">
        <v>46349</v>
      </c>
      <c r="AB637" t="s">
        <v>7349</v>
      </c>
    </row>
    <row r="638" spans="1:28" ht="58">
      <c r="A638" t="s">
        <v>46318</v>
      </c>
      <c r="B638" s="166" t="s">
        <v>46353</v>
      </c>
      <c r="C638" t="s">
        <v>46433</v>
      </c>
      <c r="D638" s="166"/>
      <c r="E638">
        <v>899</v>
      </c>
      <c r="G638" s="172">
        <v>44197</v>
      </c>
      <c r="J638" t="s">
        <v>46451</v>
      </c>
      <c r="L638" t="s">
        <v>7349</v>
      </c>
      <c r="U638" s="171"/>
      <c r="V638" s="171"/>
      <c r="W638" s="171"/>
      <c r="X638" t="str">
        <f t="shared" si="9"/>
        <v>Six Continents Hotels, Inc.Sustainable Luxury UK Limited</v>
      </c>
    </row>
    <row r="639" spans="1:28" ht="58">
      <c r="A639" t="s">
        <v>46318</v>
      </c>
      <c r="B639" s="166" t="s">
        <v>46353</v>
      </c>
      <c r="C639" t="s">
        <v>46450</v>
      </c>
      <c r="D639" s="166"/>
      <c r="E639">
        <v>899</v>
      </c>
      <c r="G639" s="172">
        <v>44197</v>
      </c>
      <c r="J639" t="s">
        <v>46451</v>
      </c>
      <c r="L639" t="s">
        <v>7349</v>
      </c>
      <c r="U639" s="171"/>
      <c r="V639" s="171"/>
      <c r="W639" s="171"/>
      <c r="X639" t="str">
        <f t="shared" si="9"/>
        <v>Six Continents Hotels, Inc.Six Senses Americas IP LLC</v>
      </c>
    </row>
    <row r="640" spans="1:28">
      <c r="A640" t="s">
        <v>46433</v>
      </c>
      <c r="B640" s="166"/>
      <c r="C640" t="s">
        <v>46426</v>
      </c>
      <c r="D640" s="166"/>
      <c r="E640">
        <v>900</v>
      </c>
      <c r="G640" s="172">
        <v>43770</v>
      </c>
      <c r="J640" t="s">
        <v>46347</v>
      </c>
      <c r="L640" t="s">
        <v>46344</v>
      </c>
      <c r="U640" s="171"/>
      <c r="V640" s="171"/>
      <c r="W640" s="171"/>
      <c r="X640" t="str">
        <f t="shared" si="9"/>
        <v>Sustainable Luxury UK LimitedSustainable Luxury Mauritius Limited</v>
      </c>
      <c r="Y640" t="s">
        <v>46344</v>
      </c>
    </row>
    <row r="641" spans="1:33" ht="58">
      <c r="A641" t="s">
        <v>46110</v>
      </c>
      <c r="B641" s="166" t="s">
        <v>846</v>
      </c>
      <c r="C641" t="s">
        <v>46318</v>
      </c>
      <c r="D641" s="166" t="s">
        <v>46353</v>
      </c>
      <c r="E641">
        <v>901</v>
      </c>
      <c r="G641" s="172">
        <v>44197</v>
      </c>
      <c r="J641" t="s">
        <v>46385</v>
      </c>
      <c r="L641" t="s">
        <v>46354</v>
      </c>
      <c r="U641" s="171"/>
      <c r="V641" s="171"/>
      <c r="W641" s="171"/>
      <c r="X641" t="str">
        <f t="shared" si="9"/>
        <v>IHG İstanbul Otel Yönetim Limited ŞirketiSix Continents Hotels, Inc.</v>
      </c>
      <c r="Y641" t="s">
        <v>46354</v>
      </c>
    </row>
    <row r="642" spans="1:33">
      <c r="A642" t="s">
        <v>46031</v>
      </c>
      <c r="B642" s="166" t="s">
        <v>46364</v>
      </c>
      <c r="C642" t="s">
        <v>46008</v>
      </c>
      <c r="D642" s="166" t="s">
        <v>46411</v>
      </c>
      <c r="E642">
        <v>902</v>
      </c>
      <c r="G642" s="172">
        <v>43556</v>
      </c>
      <c r="J642" t="s">
        <v>46347</v>
      </c>
      <c r="L642" t="s">
        <v>46344</v>
      </c>
      <c r="U642" s="171"/>
      <c r="V642" s="171"/>
      <c r="W642" s="171"/>
      <c r="X642" t="str">
        <f t="shared" ref="X642:X705" si="10">A642&amp;C642</f>
        <v>InterContinental Hotels Group (Asia Pacific) Pte. Ltd.InterContinental Hotels Group (India) Private Limited</v>
      </c>
    </row>
    <row r="643" spans="1:33">
      <c r="A643" t="s">
        <v>46074</v>
      </c>
      <c r="B643" s="166" t="s">
        <v>836</v>
      </c>
      <c r="C643" t="s">
        <v>46134</v>
      </c>
      <c r="D643" s="166" t="s">
        <v>46365</v>
      </c>
      <c r="E643">
        <v>903</v>
      </c>
      <c r="G643" s="172">
        <v>44348</v>
      </c>
      <c r="J643" t="s">
        <v>46392</v>
      </c>
      <c r="L643" t="s">
        <v>46346</v>
      </c>
      <c r="U643" s="171"/>
      <c r="V643" s="171"/>
      <c r="W643" s="171"/>
      <c r="X643" t="str">
        <f t="shared" si="10"/>
        <v>IC Hotels Management (Portugal) Unipessoal, LdaIHG Hotels Limited</v>
      </c>
      <c r="Y643" t="s">
        <v>46346</v>
      </c>
    </row>
    <row r="644" spans="1:33">
      <c r="A644" t="s">
        <v>46315</v>
      </c>
      <c r="B644" s="166" t="s">
        <v>524</v>
      </c>
      <c r="C644" t="s">
        <v>184</v>
      </c>
      <c r="D644" s="166"/>
      <c r="E644">
        <v>904</v>
      </c>
      <c r="G644" s="172">
        <v>44371</v>
      </c>
      <c r="H644" t="s">
        <v>46452</v>
      </c>
      <c r="I644">
        <v>44736</v>
      </c>
      <c r="L644" t="s">
        <v>46453</v>
      </c>
      <c r="U644" s="171"/>
      <c r="V644" s="171"/>
      <c r="W644" s="171"/>
      <c r="X644" t="str">
        <f t="shared" si="10"/>
        <v>SCH Insurance CompanySix Continents Limited</v>
      </c>
      <c r="Y644" t="s">
        <v>46453</v>
      </c>
    </row>
    <row r="645" spans="1:33" ht="58">
      <c r="A645" t="s">
        <v>184</v>
      </c>
      <c r="B645" s="166" t="s">
        <v>46355</v>
      </c>
      <c r="C645" t="s">
        <v>46318</v>
      </c>
      <c r="D645" s="166" t="s">
        <v>46353</v>
      </c>
      <c r="E645">
        <v>905</v>
      </c>
      <c r="G645" s="172">
        <v>43599</v>
      </c>
      <c r="J645" t="s">
        <v>46347</v>
      </c>
      <c r="L645" t="s">
        <v>46344</v>
      </c>
      <c r="U645" s="171"/>
      <c r="V645" s="171"/>
      <c r="W645" s="171"/>
      <c r="X645" t="str">
        <f t="shared" si="10"/>
        <v>Six Continents LimitedSix Continents Hotels, Inc.</v>
      </c>
    </row>
    <row r="646" spans="1:33" ht="58">
      <c r="A646" t="s">
        <v>46318</v>
      </c>
      <c r="B646" s="166" t="s">
        <v>46353</v>
      </c>
      <c r="C646" t="s">
        <v>46454</v>
      </c>
      <c r="D646" s="166"/>
      <c r="E646">
        <v>906</v>
      </c>
      <c r="G646" s="172">
        <v>44197</v>
      </c>
      <c r="J646" t="s">
        <v>46446</v>
      </c>
      <c r="L646" t="s">
        <v>45805</v>
      </c>
      <c r="M646" t="s">
        <v>46369</v>
      </c>
      <c r="N646" t="s">
        <v>46349</v>
      </c>
      <c r="U646" s="171"/>
      <c r="V646" s="171"/>
      <c r="W646" s="171"/>
      <c r="X646" t="str">
        <f t="shared" si="10"/>
        <v>Six Continents Hotels, Inc.SLC Sustainable Luxury Cyprus Limited</v>
      </c>
      <c r="Y646" t="s">
        <v>45805</v>
      </c>
      <c r="Z646" t="s">
        <v>46348</v>
      </c>
      <c r="AA646" t="s">
        <v>46349</v>
      </c>
    </row>
    <row r="647" spans="1:33" ht="58">
      <c r="A647" t="s">
        <v>46049</v>
      </c>
      <c r="B647" s="166" t="s">
        <v>46396</v>
      </c>
      <c r="C647" t="s">
        <v>46318</v>
      </c>
      <c r="D647" s="166" t="s">
        <v>46353</v>
      </c>
      <c r="E647">
        <v>907</v>
      </c>
      <c r="G647" s="172">
        <v>43466</v>
      </c>
      <c r="J647" t="s">
        <v>46385</v>
      </c>
      <c r="L647" t="s">
        <v>46354</v>
      </c>
      <c r="U647" s="171"/>
      <c r="V647" s="171"/>
      <c r="W647" s="171"/>
      <c r="X647" t="str">
        <f t="shared" si="10"/>
        <v>Holiday Inn Mexicana S.A. de C.V.Six Continents Hotels, Inc.</v>
      </c>
    </row>
    <row r="648" spans="1:33" ht="58">
      <c r="A648" t="s">
        <v>46318</v>
      </c>
      <c r="B648" s="166" t="s">
        <v>46353</v>
      </c>
      <c r="C648" t="s">
        <v>46008</v>
      </c>
      <c r="D648" s="166" t="s">
        <v>46411</v>
      </c>
      <c r="E648">
        <v>908</v>
      </c>
      <c r="G648" s="172">
        <v>43831</v>
      </c>
      <c r="J648" t="s">
        <v>46455</v>
      </c>
      <c r="L648" t="s">
        <v>46456</v>
      </c>
      <c r="U648" s="171"/>
      <c r="V648" s="171"/>
      <c r="W648" s="171"/>
      <c r="X648" t="str">
        <f t="shared" si="10"/>
        <v>Six Continents Hotels, Inc.InterContinental Hotels Group (India) Private Limited</v>
      </c>
      <c r="Y648" t="s">
        <v>46456</v>
      </c>
      <c r="Z648" t="s">
        <v>46346</v>
      </c>
    </row>
    <row r="649" spans="1:33" ht="58">
      <c r="A649" t="s">
        <v>46008</v>
      </c>
      <c r="B649" s="166" t="s">
        <v>46386</v>
      </c>
      <c r="C649" t="s">
        <v>46318</v>
      </c>
      <c r="D649" s="166" t="s">
        <v>46353</v>
      </c>
      <c r="E649">
        <v>909</v>
      </c>
      <c r="G649" s="172">
        <v>43469</v>
      </c>
      <c r="J649" t="s">
        <v>46457</v>
      </c>
      <c r="L649" t="s">
        <v>46458</v>
      </c>
      <c r="U649" s="171"/>
      <c r="V649" s="171"/>
      <c r="W649" s="171"/>
      <c r="X649" t="str">
        <f t="shared" si="10"/>
        <v>InterContinental Hotels Group (India) Private LimitedSix Continents Hotels, Inc.</v>
      </c>
    </row>
    <row r="650" spans="1:33">
      <c r="A650" t="s">
        <v>184</v>
      </c>
      <c r="B650" s="166" t="s">
        <v>46355</v>
      </c>
      <c r="C650" t="s">
        <v>46021</v>
      </c>
      <c r="D650" s="166" t="s">
        <v>35595</v>
      </c>
      <c r="E650">
        <v>910</v>
      </c>
      <c r="G650" s="172">
        <v>44308</v>
      </c>
      <c r="J650" t="s">
        <v>46347</v>
      </c>
      <c r="L650" t="s">
        <v>46344</v>
      </c>
      <c r="U650" s="171"/>
      <c r="V650" s="171"/>
      <c r="W650" s="171"/>
      <c r="X650" t="str">
        <f t="shared" si="10"/>
        <v>Six Continents LimitedIHG Japan (Management) LLC</v>
      </c>
    </row>
    <row r="651" spans="1:33">
      <c r="A651" t="s">
        <v>46459</v>
      </c>
      <c r="B651" s="166"/>
      <c r="C651" t="s">
        <v>184</v>
      </c>
      <c r="D651" s="166"/>
      <c r="E651" t="s">
        <v>46460</v>
      </c>
      <c r="G651" s="172">
        <v>42370</v>
      </c>
      <c r="J651" t="s">
        <v>46402</v>
      </c>
      <c r="L651" t="s">
        <v>46357</v>
      </c>
      <c r="M651" t="s">
        <v>46358</v>
      </c>
      <c r="N651" t="s">
        <v>46359</v>
      </c>
      <c r="O651" t="s">
        <v>46360</v>
      </c>
      <c r="P651" t="s">
        <v>46361</v>
      </c>
      <c r="Q651" t="s">
        <v>46362</v>
      </c>
      <c r="R651" t="s">
        <v>11719</v>
      </c>
      <c r="S651" t="s">
        <v>45810</v>
      </c>
      <c r="T651" t="s">
        <v>46363</v>
      </c>
      <c r="U651" s="171"/>
      <c r="V651" s="171"/>
      <c r="W651" s="171"/>
      <c r="X651" t="str">
        <f t="shared" si="10"/>
        <v>InterContinental Management AM LLCSix Continents Limited</v>
      </c>
      <c r="Y651" t="s">
        <v>46357</v>
      </c>
      <c r="Z651" t="s">
        <v>46358</v>
      </c>
      <c r="AA651" t="s">
        <v>46359</v>
      </c>
      <c r="AB651" t="s">
        <v>46360</v>
      </c>
      <c r="AC651" t="s">
        <v>46361</v>
      </c>
      <c r="AD651" t="s">
        <v>46362</v>
      </c>
      <c r="AE651" t="s">
        <v>11719</v>
      </c>
      <c r="AF651" t="s">
        <v>45810</v>
      </c>
      <c r="AG651" t="s">
        <v>46363</v>
      </c>
    </row>
    <row r="652" spans="1:33">
      <c r="A652" t="s">
        <v>184</v>
      </c>
      <c r="B652" s="166" t="s">
        <v>46355</v>
      </c>
      <c r="C652" t="s">
        <v>46031</v>
      </c>
      <c r="D652" s="166" t="s">
        <v>46364</v>
      </c>
      <c r="E652">
        <v>912</v>
      </c>
      <c r="G652" s="172">
        <v>44105</v>
      </c>
      <c r="J652" t="s">
        <v>46347</v>
      </c>
      <c r="L652" t="s">
        <v>46344</v>
      </c>
      <c r="U652" s="171"/>
      <c r="V652" s="171"/>
      <c r="W652" s="171"/>
      <c r="X652" t="str">
        <f t="shared" si="10"/>
        <v>Six Continents LimitedInterContinental Hotels Group (Asia Pacific) Pte. Ltd.</v>
      </c>
    </row>
    <row r="653" spans="1:33">
      <c r="A653" t="s">
        <v>46031</v>
      </c>
      <c r="B653" s="166" t="s">
        <v>46364</v>
      </c>
      <c r="C653" t="s">
        <v>45990</v>
      </c>
      <c r="D653" s="166" t="s">
        <v>46367</v>
      </c>
      <c r="E653">
        <v>913</v>
      </c>
      <c r="G653" s="172">
        <v>42461</v>
      </c>
      <c r="J653" t="s">
        <v>46343</v>
      </c>
      <c r="K653" t="s">
        <v>46368</v>
      </c>
      <c r="L653" t="s">
        <v>46344</v>
      </c>
      <c r="U653" s="171"/>
      <c r="V653" s="171"/>
      <c r="W653" s="171"/>
      <c r="X653" t="str">
        <f t="shared" si="10"/>
        <v>InterContinental Hotels Group (Asia Pacific) Pte. Ltd.Holiday Inns (China) Ltd</v>
      </c>
    </row>
    <row r="654" spans="1:33" ht="29">
      <c r="A654" t="s">
        <v>46031</v>
      </c>
      <c r="B654" s="166" t="s">
        <v>46364</v>
      </c>
      <c r="C654" t="s">
        <v>45955</v>
      </c>
      <c r="D654" s="166" t="s">
        <v>46342</v>
      </c>
      <c r="E654">
        <v>914</v>
      </c>
      <c r="G654" s="172">
        <v>40855</v>
      </c>
      <c r="J654" t="s">
        <v>46343</v>
      </c>
      <c r="K654" t="s">
        <v>46368</v>
      </c>
      <c r="L654" t="s">
        <v>46344</v>
      </c>
      <c r="U654" s="171"/>
      <c r="V654" s="171"/>
      <c r="W654" s="171"/>
      <c r="X654" t="str">
        <f t="shared" si="10"/>
        <v>InterContinental Hotels Group (Asia Pacific) Pte. Ltd.Inter-Continental Hotels Corporation</v>
      </c>
    </row>
    <row r="655" spans="1:33" ht="58">
      <c r="A655" t="s">
        <v>46031</v>
      </c>
      <c r="B655" s="166" t="s">
        <v>46364</v>
      </c>
      <c r="C655" t="s">
        <v>46318</v>
      </c>
      <c r="D655" s="166" t="s">
        <v>46353</v>
      </c>
      <c r="E655">
        <v>915</v>
      </c>
      <c r="G655" s="172">
        <v>40483</v>
      </c>
      <c r="J655" t="s">
        <v>46343</v>
      </c>
      <c r="K655" t="s">
        <v>46368</v>
      </c>
      <c r="L655" t="s">
        <v>46344</v>
      </c>
      <c r="U655" s="171"/>
      <c r="V655" s="171"/>
      <c r="W655" s="171"/>
      <c r="X655" t="str">
        <f t="shared" si="10"/>
        <v>InterContinental Hotels Group (Asia Pacific) Pte. Ltd.Six Continents Hotels, Inc.</v>
      </c>
    </row>
    <row r="656" spans="1:33">
      <c r="A656" t="s">
        <v>46031</v>
      </c>
      <c r="B656" s="166" t="s">
        <v>46364</v>
      </c>
      <c r="C656" t="s">
        <v>45990</v>
      </c>
      <c r="D656" s="166" t="s">
        <v>46367</v>
      </c>
      <c r="E656">
        <v>916</v>
      </c>
      <c r="G656" s="172">
        <v>43435</v>
      </c>
      <c r="J656" t="s">
        <v>46343</v>
      </c>
      <c r="K656" t="s">
        <v>46368</v>
      </c>
      <c r="L656" t="s">
        <v>46344</v>
      </c>
      <c r="U656" s="171"/>
      <c r="V656" s="171"/>
      <c r="W656" s="171"/>
      <c r="X656" t="str">
        <f t="shared" si="10"/>
        <v>InterContinental Hotels Group (Asia Pacific) Pte. Ltd.Holiday Inns (China) Ltd</v>
      </c>
    </row>
    <row r="657" spans="1:25" ht="29">
      <c r="A657" t="s">
        <v>46031</v>
      </c>
      <c r="B657" s="166" t="s">
        <v>46364</v>
      </c>
      <c r="C657" t="s">
        <v>45955</v>
      </c>
      <c r="D657" s="166" t="s">
        <v>46342</v>
      </c>
      <c r="E657">
        <v>917</v>
      </c>
      <c r="G657" s="172">
        <v>43435</v>
      </c>
      <c r="J657" t="s">
        <v>46343</v>
      </c>
      <c r="K657" t="s">
        <v>46368</v>
      </c>
      <c r="L657" t="s">
        <v>46344</v>
      </c>
      <c r="U657" s="171"/>
      <c r="V657" s="171"/>
      <c r="W657" s="171"/>
      <c r="X657" t="str">
        <f t="shared" si="10"/>
        <v>InterContinental Hotels Group (Asia Pacific) Pte. Ltd.Inter-Continental Hotels Corporation</v>
      </c>
    </row>
    <row r="658" spans="1:25" ht="58">
      <c r="A658" t="s">
        <v>46031</v>
      </c>
      <c r="B658" s="166" t="s">
        <v>46364</v>
      </c>
      <c r="C658" t="s">
        <v>46318</v>
      </c>
      <c r="D658" s="166" t="s">
        <v>46353</v>
      </c>
      <c r="E658">
        <v>918</v>
      </c>
      <c r="G658" s="172">
        <v>43435</v>
      </c>
      <c r="J658" t="s">
        <v>46343</v>
      </c>
      <c r="K658" t="s">
        <v>46368</v>
      </c>
      <c r="L658" t="s">
        <v>46344</v>
      </c>
      <c r="U658" s="171"/>
      <c r="V658" s="171"/>
      <c r="W658" s="171"/>
      <c r="X658" t="str">
        <f t="shared" si="10"/>
        <v>InterContinental Hotels Group (Asia Pacific) Pte. Ltd.Six Continents Hotels, Inc.</v>
      </c>
    </row>
    <row r="659" spans="1:25">
      <c r="A659" t="s">
        <v>46031</v>
      </c>
      <c r="B659" s="166" t="s">
        <v>46364</v>
      </c>
      <c r="C659" t="s">
        <v>45990</v>
      </c>
      <c r="D659" s="166" t="s">
        <v>46367</v>
      </c>
      <c r="E659">
        <v>919</v>
      </c>
      <c r="G659" s="172">
        <v>44194</v>
      </c>
      <c r="J659" t="s">
        <v>46343</v>
      </c>
      <c r="K659" t="s">
        <v>46368</v>
      </c>
      <c r="L659" t="s">
        <v>46344</v>
      </c>
      <c r="U659" s="171"/>
      <c r="V659" s="171"/>
      <c r="W659" s="171"/>
      <c r="X659" t="str">
        <f t="shared" si="10"/>
        <v>InterContinental Hotels Group (Asia Pacific) Pte. Ltd.Holiday Inns (China) Ltd</v>
      </c>
    </row>
    <row r="660" spans="1:25" ht="29">
      <c r="A660" t="s">
        <v>46031</v>
      </c>
      <c r="B660" s="166" t="s">
        <v>46364</v>
      </c>
      <c r="C660" t="s">
        <v>45955</v>
      </c>
      <c r="D660" s="166" t="s">
        <v>46342</v>
      </c>
      <c r="E660">
        <v>920</v>
      </c>
      <c r="G660" s="172">
        <v>44194</v>
      </c>
      <c r="J660" t="s">
        <v>46343</v>
      </c>
      <c r="K660" t="s">
        <v>46368</v>
      </c>
      <c r="L660" t="s">
        <v>46344</v>
      </c>
      <c r="U660" s="171"/>
      <c r="V660" s="171"/>
      <c r="W660" s="171"/>
      <c r="X660" t="str">
        <f t="shared" si="10"/>
        <v>InterContinental Hotels Group (Asia Pacific) Pte. Ltd.Inter-Continental Hotels Corporation</v>
      </c>
    </row>
    <row r="661" spans="1:25" ht="58">
      <c r="A661" t="s">
        <v>46031</v>
      </c>
      <c r="B661" s="166" t="s">
        <v>46364</v>
      </c>
      <c r="C661" t="s">
        <v>46318</v>
      </c>
      <c r="D661" s="166" t="s">
        <v>46353</v>
      </c>
      <c r="E661">
        <v>921</v>
      </c>
      <c r="G661" s="172">
        <v>44194</v>
      </c>
      <c r="J661" t="s">
        <v>46343</v>
      </c>
      <c r="K661" t="s">
        <v>46368</v>
      </c>
      <c r="L661" t="s">
        <v>46344</v>
      </c>
      <c r="U661" s="171"/>
      <c r="V661" s="171"/>
      <c r="W661" s="171"/>
      <c r="X661" t="str">
        <f t="shared" si="10"/>
        <v>InterContinental Hotels Group (Asia Pacific) Pte. Ltd.Six Continents Hotels, Inc.</v>
      </c>
    </row>
    <row r="662" spans="1:25">
      <c r="A662" t="s">
        <v>46031</v>
      </c>
      <c r="B662" s="166" t="s">
        <v>46364</v>
      </c>
      <c r="C662" t="s">
        <v>45990</v>
      </c>
      <c r="D662" s="166" t="s">
        <v>46367</v>
      </c>
      <c r="E662">
        <v>922</v>
      </c>
      <c r="G662" s="172">
        <v>44454</v>
      </c>
      <c r="J662" t="s">
        <v>46343</v>
      </c>
      <c r="K662" t="s">
        <v>46368</v>
      </c>
      <c r="L662" t="s">
        <v>46344</v>
      </c>
      <c r="U662" s="171"/>
      <c r="V662" s="171"/>
      <c r="W662" s="171"/>
      <c r="X662" t="str">
        <f t="shared" si="10"/>
        <v>InterContinental Hotels Group (Asia Pacific) Pte. Ltd.Holiday Inns (China) Ltd</v>
      </c>
    </row>
    <row r="663" spans="1:25" ht="29">
      <c r="A663" t="s">
        <v>46031</v>
      </c>
      <c r="B663" s="166" t="s">
        <v>46364</v>
      </c>
      <c r="C663" t="s">
        <v>45955</v>
      </c>
      <c r="D663" s="166" t="s">
        <v>46342</v>
      </c>
      <c r="E663">
        <v>923</v>
      </c>
      <c r="G663" s="172">
        <v>44454</v>
      </c>
      <c r="J663" t="s">
        <v>46343</v>
      </c>
      <c r="K663" t="s">
        <v>46368</v>
      </c>
      <c r="L663" t="s">
        <v>46344</v>
      </c>
      <c r="U663" s="171"/>
      <c r="V663" s="171"/>
      <c r="W663" s="171"/>
      <c r="X663" t="str">
        <f t="shared" si="10"/>
        <v>InterContinental Hotels Group (Asia Pacific) Pte. Ltd.Inter-Continental Hotels Corporation</v>
      </c>
    </row>
    <row r="664" spans="1:25" ht="58">
      <c r="A664" t="s">
        <v>46031</v>
      </c>
      <c r="B664" s="166" t="s">
        <v>46364</v>
      </c>
      <c r="C664" t="s">
        <v>46318</v>
      </c>
      <c r="D664" s="166" t="s">
        <v>46353</v>
      </c>
      <c r="E664">
        <v>924</v>
      </c>
      <c r="G664" s="172">
        <v>44454</v>
      </c>
      <c r="J664" t="s">
        <v>46343</v>
      </c>
      <c r="K664" t="s">
        <v>46368</v>
      </c>
      <c r="L664" t="s">
        <v>46344</v>
      </c>
      <c r="U664" s="171"/>
      <c r="V664" s="171"/>
      <c r="W664" s="171"/>
      <c r="X664" t="str">
        <f t="shared" si="10"/>
        <v>InterContinental Hotels Group (Asia Pacific) Pte. Ltd.Six Continents Hotels, Inc.</v>
      </c>
    </row>
    <row r="665" spans="1:25" ht="58">
      <c r="A665" t="s">
        <v>46318</v>
      </c>
      <c r="B665" s="166" t="s">
        <v>46353</v>
      </c>
      <c r="C665" t="s">
        <v>45946</v>
      </c>
      <c r="D665" s="166" t="s">
        <v>34125</v>
      </c>
      <c r="E665">
        <v>925</v>
      </c>
      <c r="F665" t="s">
        <v>46434</v>
      </c>
      <c r="G665" s="172">
        <v>43101</v>
      </c>
      <c r="H665" t="s">
        <v>46441</v>
      </c>
      <c r="I665" t="s">
        <v>46434</v>
      </c>
      <c r="J665" t="s">
        <v>46385</v>
      </c>
      <c r="K665" t="s">
        <v>46434</v>
      </c>
      <c r="L665" t="s">
        <v>46354</v>
      </c>
      <c r="U665" s="171"/>
      <c r="V665" s="171"/>
      <c r="W665" s="171"/>
      <c r="X665" t="str">
        <f t="shared" si="10"/>
        <v>Six Continents Hotels, Inc.InterContinental Hotels Group (Shanghai) Ltd</v>
      </c>
    </row>
    <row r="666" spans="1:25" ht="58">
      <c r="A666" t="s">
        <v>46318</v>
      </c>
      <c r="B666" s="166" t="s">
        <v>46353</v>
      </c>
      <c r="C666" t="s">
        <v>45946</v>
      </c>
      <c r="D666" s="166" t="s">
        <v>34125</v>
      </c>
      <c r="E666">
        <v>926</v>
      </c>
      <c r="F666" t="s">
        <v>46434</v>
      </c>
      <c r="G666" s="172">
        <v>43101</v>
      </c>
      <c r="H666" t="s">
        <v>46445</v>
      </c>
      <c r="I666" t="s">
        <v>46434</v>
      </c>
      <c r="J666" t="s">
        <v>46461</v>
      </c>
      <c r="K666" t="s">
        <v>46462</v>
      </c>
      <c r="L666" t="s">
        <v>46354</v>
      </c>
      <c r="U666" s="171"/>
      <c r="V666" s="171"/>
      <c r="W666" s="171"/>
      <c r="X666" t="str">
        <f t="shared" si="10"/>
        <v>Six Continents Hotels, Inc.InterContinental Hotels Group (Shanghai) Ltd</v>
      </c>
    </row>
    <row r="667" spans="1:25" ht="29">
      <c r="A667" t="s">
        <v>184</v>
      </c>
      <c r="B667" s="166" t="s">
        <v>46355</v>
      </c>
      <c r="C667" t="s">
        <v>46001</v>
      </c>
      <c r="D667" s="166" t="s">
        <v>46378</v>
      </c>
      <c r="E667">
        <v>927</v>
      </c>
      <c r="F667" t="s">
        <v>46434</v>
      </c>
      <c r="G667" s="172">
        <v>44562</v>
      </c>
      <c r="J667" t="s">
        <v>46347</v>
      </c>
      <c r="L667" t="s">
        <v>46344</v>
      </c>
      <c r="U667" s="171"/>
      <c r="V667" s="171"/>
      <c r="W667" s="171"/>
      <c r="X667" t="str">
        <f t="shared" si="10"/>
        <v>Six Continents LimitedInterContinental Hotels Group (Greater China) Limited</v>
      </c>
      <c r="Y667" t="s">
        <v>46344</v>
      </c>
    </row>
    <row r="668" spans="1:25">
      <c r="A668" t="s">
        <v>184</v>
      </c>
      <c r="B668" s="166" t="s">
        <v>46355</v>
      </c>
      <c r="C668" t="s">
        <v>45946</v>
      </c>
      <c r="D668" s="166" t="s">
        <v>34125</v>
      </c>
      <c r="E668">
        <v>928</v>
      </c>
      <c r="F668" t="s">
        <v>46434</v>
      </c>
      <c r="G668" s="172">
        <v>44075</v>
      </c>
      <c r="J668" t="s">
        <v>46347</v>
      </c>
      <c r="L668" t="s">
        <v>46344</v>
      </c>
      <c r="U668" s="171"/>
      <c r="V668" s="171"/>
      <c r="W668" s="171"/>
      <c r="X668" t="str">
        <f t="shared" si="10"/>
        <v>Six Continents LimitedInterContinental Hotels Group (Shanghai) Ltd</v>
      </c>
    </row>
    <row r="669" spans="1:25">
      <c r="A669" t="s">
        <v>45946</v>
      </c>
      <c r="B669" s="166" t="s">
        <v>34125</v>
      </c>
      <c r="C669" t="s">
        <v>46185</v>
      </c>
      <c r="D669" s="166" t="s">
        <v>38793</v>
      </c>
      <c r="E669">
        <v>929</v>
      </c>
      <c r="F669" t="s">
        <v>46434</v>
      </c>
      <c r="G669" s="172">
        <v>43101</v>
      </c>
      <c r="J669" t="s">
        <v>46408</v>
      </c>
      <c r="K669" t="s">
        <v>46368</v>
      </c>
      <c r="L669" t="s">
        <v>46346</v>
      </c>
      <c r="U669" s="171"/>
      <c r="V669" s="171"/>
      <c r="W669" s="171"/>
      <c r="X669" t="str">
        <f t="shared" si="10"/>
        <v>InterContinental Hotels Group (Shanghai) LtdRegent Asia Pacific Hotel Management Ltd</v>
      </c>
    </row>
    <row r="670" spans="1:25" ht="58">
      <c r="A670" t="s">
        <v>184</v>
      </c>
      <c r="B670" s="166"/>
      <c r="C670" t="s">
        <v>46318</v>
      </c>
      <c r="D670" s="166" t="s">
        <v>46353</v>
      </c>
      <c r="E670">
        <v>930</v>
      </c>
      <c r="G670" s="172">
        <v>42736</v>
      </c>
      <c r="J670" t="s">
        <v>46412</v>
      </c>
      <c r="L670" t="s">
        <v>46345</v>
      </c>
      <c r="U670" s="171"/>
      <c r="V670" s="171"/>
      <c r="W670" s="171"/>
      <c r="X670" t="str">
        <f t="shared" si="10"/>
        <v>Six Continents LimitedSix Continents Hotels, Inc.</v>
      </c>
    </row>
    <row r="671" spans="1:25" ht="58">
      <c r="A671" t="s">
        <v>46318</v>
      </c>
      <c r="B671" s="166" t="s">
        <v>46353</v>
      </c>
      <c r="C671" t="s">
        <v>184</v>
      </c>
      <c r="D671" s="166"/>
      <c r="E671">
        <v>930</v>
      </c>
      <c r="G671" s="172">
        <v>42736</v>
      </c>
      <c r="J671" t="s">
        <v>46412</v>
      </c>
      <c r="L671" t="s">
        <v>46345</v>
      </c>
      <c r="U671" s="171"/>
      <c r="V671" s="171"/>
      <c r="W671" s="171"/>
      <c r="X671" t="str">
        <f t="shared" si="10"/>
        <v>Six Continents Hotels, Inc.Six Continents Limited</v>
      </c>
    </row>
    <row r="672" spans="1:25" ht="58">
      <c r="A672" t="s">
        <v>46134</v>
      </c>
      <c r="B672" s="166" t="s">
        <v>46341</v>
      </c>
      <c r="C672" t="s">
        <v>46318</v>
      </c>
      <c r="D672" s="166" t="s">
        <v>46353</v>
      </c>
      <c r="E672">
        <v>931</v>
      </c>
      <c r="G672" s="172">
        <v>44287</v>
      </c>
      <c r="J672" t="s">
        <v>46385</v>
      </c>
      <c r="L672" t="s">
        <v>46354</v>
      </c>
      <c r="U672" s="171"/>
      <c r="V672" s="171"/>
      <c r="W672" s="171"/>
      <c r="X672" t="str">
        <f t="shared" si="10"/>
        <v>IHG Hotels LimitedSix Continents Hotels, Inc.</v>
      </c>
    </row>
    <row r="673" spans="1:25">
      <c r="A673" t="s">
        <v>46134</v>
      </c>
      <c r="B673" s="166" t="s">
        <v>46341</v>
      </c>
      <c r="C673" t="s">
        <v>46183</v>
      </c>
      <c r="D673" s="166" t="s">
        <v>1282</v>
      </c>
      <c r="E673">
        <v>932</v>
      </c>
      <c r="G673" s="172">
        <v>44197</v>
      </c>
      <c r="J673" t="s">
        <v>46408</v>
      </c>
      <c r="K673" t="s">
        <v>46368</v>
      </c>
      <c r="L673" t="s">
        <v>46346</v>
      </c>
      <c r="U673" s="171"/>
      <c r="V673" s="171"/>
      <c r="W673" s="171"/>
      <c r="X673" t="str">
        <f t="shared" si="10"/>
        <v>IHG Hotels LimitedOxford Thames Hotel Opco Ltd</v>
      </c>
    </row>
    <row r="674" spans="1:25">
      <c r="A674" t="s">
        <v>46134</v>
      </c>
      <c r="B674" s="166" t="s">
        <v>46341</v>
      </c>
      <c r="C674" t="s">
        <v>46182</v>
      </c>
      <c r="D674" s="166" t="s">
        <v>1272</v>
      </c>
      <c r="E674">
        <v>932</v>
      </c>
      <c r="G674" s="172">
        <v>44197</v>
      </c>
      <c r="J674" t="s">
        <v>46408</v>
      </c>
      <c r="K674" t="s">
        <v>46368</v>
      </c>
      <c r="L674" t="s">
        <v>46346</v>
      </c>
      <c r="U674" s="171"/>
      <c r="V674" s="171"/>
      <c r="W674" s="171"/>
      <c r="X674" t="str">
        <f t="shared" si="10"/>
        <v>IHG Hotels LimitedOxford Spires Hotel Opco Ltd</v>
      </c>
    </row>
    <row r="675" spans="1:25">
      <c r="A675" t="s">
        <v>46134</v>
      </c>
      <c r="B675" s="166" t="s">
        <v>46341</v>
      </c>
      <c r="C675" t="s">
        <v>46170</v>
      </c>
      <c r="D675" s="166" t="s">
        <v>1230</v>
      </c>
      <c r="E675">
        <v>932</v>
      </c>
      <c r="G675" s="172">
        <v>44197</v>
      </c>
      <c r="J675" t="s">
        <v>46408</v>
      </c>
      <c r="K675" t="s">
        <v>46368</v>
      </c>
      <c r="L675" t="s">
        <v>46346</v>
      </c>
      <c r="U675" s="171"/>
      <c r="V675" s="171"/>
      <c r="W675" s="171"/>
      <c r="X675" t="str">
        <f t="shared" si="10"/>
        <v>IHG Hotels LimitedEdinburgh George Street Hotel Opco Ltd</v>
      </c>
    </row>
    <row r="676" spans="1:25">
      <c r="A676" t="s">
        <v>46134</v>
      </c>
      <c r="B676" s="166" t="s">
        <v>46341</v>
      </c>
      <c r="C676" t="s">
        <v>46176</v>
      </c>
      <c r="D676" s="166" t="s">
        <v>1212</v>
      </c>
      <c r="E676">
        <v>932</v>
      </c>
      <c r="G676" s="172">
        <v>44197</v>
      </c>
      <c r="J676" t="s">
        <v>46408</v>
      </c>
      <c r="K676" t="s">
        <v>46368</v>
      </c>
      <c r="L676" t="s">
        <v>46346</v>
      </c>
      <c r="U676" s="171"/>
      <c r="V676" s="171"/>
      <c r="W676" s="171"/>
      <c r="X676" t="str">
        <f t="shared" si="10"/>
        <v>IHG Hotels LimitedManchester Oxford Street Hotel Opco Ltd</v>
      </c>
    </row>
    <row r="677" spans="1:25">
      <c r="A677" t="s">
        <v>46134</v>
      </c>
      <c r="B677" s="166" t="s">
        <v>46341</v>
      </c>
      <c r="C677" t="s">
        <v>46174</v>
      </c>
      <c r="D677" s="166" t="s">
        <v>1292</v>
      </c>
      <c r="E677">
        <v>932</v>
      </c>
      <c r="G677" s="172">
        <v>44197</v>
      </c>
      <c r="J677" t="s">
        <v>46408</v>
      </c>
      <c r="K677" t="s">
        <v>46368</v>
      </c>
      <c r="L677" t="s">
        <v>46346</v>
      </c>
      <c r="U677" s="171"/>
      <c r="V677" s="171"/>
      <c r="W677" s="171"/>
      <c r="X677" t="str">
        <f t="shared" si="10"/>
        <v>IHG Hotels LimitedMet Leeds Hotel Opco Ltd</v>
      </c>
    </row>
    <row r="678" spans="1:25">
      <c r="A678" t="s">
        <v>46134</v>
      </c>
      <c r="B678" s="166" t="s">
        <v>46341</v>
      </c>
      <c r="C678" t="s">
        <v>46171</v>
      </c>
      <c r="D678" s="166" t="s">
        <v>1238</v>
      </c>
      <c r="E678">
        <v>932</v>
      </c>
      <c r="G678" s="172">
        <v>44197</v>
      </c>
      <c r="J678" t="s">
        <v>46408</v>
      </c>
      <c r="K678" t="s">
        <v>46368</v>
      </c>
      <c r="L678" t="s">
        <v>46346</v>
      </c>
      <c r="U678" s="171"/>
      <c r="V678" s="171"/>
      <c r="W678" s="171"/>
      <c r="X678" t="str">
        <f t="shared" si="10"/>
        <v>IHG Hotels LimitedRoxburghe Hotel Edinburgh Opco Ltd</v>
      </c>
    </row>
    <row r="679" spans="1:25">
      <c r="A679" t="s">
        <v>46134</v>
      </c>
      <c r="B679" s="166" t="s">
        <v>46341</v>
      </c>
      <c r="C679" t="s">
        <v>46168</v>
      </c>
      <c r="D679" s="166" t="s">
        <v>1221</v>
      </c>
      <c r="E679">
        <v>932</v>
      </c>
      <c r="G679" s="172">
        <v>44197</v>
      </c>
      <c r="J679" t="s">
        <v>46408</v>
      </c>
      <c r="K679" t="s">
        <v>46368</v>
      </c>
      <c r="L679" t="s">
        <v>46346</v>
      </c>
      <c r="U679" s="171"/>
      <c r="V679" s="171"/>
      <c r="W679" s="171"/>
      <c r="X679" t="str">
        <f t="shared" si="10"/>
        <v>IHG Hotels LimitedRussell London Hotel Opco Ltd</v>
      </c>
    </row>
    <row r="680" spans="1:25">
      <c r="A680" t="s">
        <v>46134</v>
      </c>
      <c r="B680" s="166" t="s">
        <v>46341</v>
      </c>
      <c r="C680" t="s">
        <v>46178</v>
      </c>
      <c r="D680" s="166" t="s">
        <v>1301</v>
      </c>
      <c r="E680">
        <v>932</v>
      </c>
      <c r="G680" s="172">
        <v>44197</v>
      </c>
      <c r="J680" t="s">
        <v>46408</v>
      </c>
      <c r="K680" t="s">
        <v>46368</v>
      </c>
      <c r="L680" t="s">
        <v>46346</v>
      </c>
      <c r="U680" s="171"/>
      <c r="V680" s="171"/>
      <c r="W680" s="171"/>
      <c r="X680" t="str">
        <f t="shared" si="10"/>
        <v>IHG Hotels LimitedYork Station Rd Hotel Opco Ltd</v>
      </c>
    </row>
    <row r="681" spans="1:25">
      <c r="A681" t="s">
        <v>46134</v>
      </c>
      <c r="B681" s="166" t="s">
        <v>46341</v>
      </c>
      <c r="C681" t="s">
        <v>46173</v>
      </c>
      <c r="D681" s="166" t="s">
        <v>1247</v>
      </c>
      <c r="E681">
        <v>932</v>
      </c>
      <c r="G681" s="172">
        <v>44197</v>
      </c>
      <c r="J681" t="s">
        <v>46408</v>
      </c>
      <c r="K681" t="s">
        <v>46368</v>
      </c>
      <c r="L681" t="s">
        <v>46346</v>
      </c>
      <c r="U681" s="171"/>
      <c r="V681" s="171"/>
      <c r="W681" s="171"/>
      <c r="X681" t="str">
        <f t="shared" si="10"/>
        <v>IHG Hotels LimitedGrand Central Glasgow Hotel Opco Ltd</v>
      </c>
    </row>
    <row r="682" spans="1:25">
      <c r="A682" t="s">
        <v>46134</v>
      </c>
      <c r="B682" s="166" t="s">
        <v>46341</v>
      </c>
      <c r="C682" t="s">
        <v>46180</v>
      </c>
      <c r="D682" s="166" t="s">
        <v>1254</v>
      </c>
      <c r="E682">
        <v>932</v>
      </c>
      <c r="G682" s="172">
        <v>44197</v>
      </c>
      <c r="J682" t="s">
        <v>46408</v>
      </c>
      <c r="K682" t="s">
        <v>46368</v>
      </c>
      <c r="L682" t="s">
        <v>46346</v>
      </c>
      <c r="U682" s="171"/>
      <c r="V682" s="171"/>
      <c r="W682" s="171"/>
      <c r="X682" t="str">
        <f t="shared" si="10"/>
        <v>IHG Hotels LimitedBlythswood Square Glasgow Hotel Opco Ltd</v>
      </c>
    </row>
    <row r="683" spans="1:25">
      <c r="A683" t="s">
        <v>46134</v>
      </c>
      <c r="B683" s="166" t="s">
        <v>46341</v>
      </c>
      <c r="C683" t="s">
        <v>46181</v>
      </c>
      <c r="D683" s="166" t="s">
        <v>1262</v>
      </c>
      <c r="E683">
        <v>932</v>
      </c>
      <c r="G683" s="172">
        <v>44197</v>
      </c>
      <c r="J683" t="s">
        <v>46408</v>
      </c>
      <c r="K683" t="s">
        <v>46368</v>
      </c>
      <c r="L683" t="s">
        <v>46346</v>
      </c>
      <c r="U683" s="171"/>
      <c r="V683" s="171"/>
      <c r="W683" s="171"/>
      <c r="X683" t="str">
        <f t="shared" si="10"/>
        <v>IHG Hotels LimitedSt David's Cardiff Hotel Opco Ltd</v>
      </c>
      <c r="Y683" t="s">
        <v>46346</v>
      </c>
    </row>
    <row r="684" spans="1:25">
      <c r="A684" t="s">
        <v>46134</v>
      </c>
      <c r="B684" s="166" t="s">
        <v>46341</v>
      </c>
      <c r="C684" t="s">
        <v>46184</v>
      </c>
      <c r="D684" s="166" t="s">
        <v>1308</v>
      </c>
      <c r="E684">
        <v>932</v>
      </c>
      <c r="G684" s="172">
        <v>44197</v>
      </c>
      <c r="J684" t="s">
        <v>46408</v>
      </c>
      <c r="K684" t="s">
        <v>46368</v>
      </c>
      <c r="L684" t="s">
        <v>46346</v>
      </c>
      <c r="U684" s="171"/>
      <c r="V684" s="171"/>
      <c r="W684" s="171"/>
      <c r="X684" t="str">
        <f t="shared" si="10"/>
        <v>IHG Hotels LimitedWotton House Hotel Opco Ltd</v>
      </c>
      <c r="Y684" t="s">
        <v>46346</v>
      </c>
    </row>
    <row r="685" spans="1:25">
      <c r="A685" t="s">
        <v>46134</v>
      </c>
      <c r="B685" s="166" t="s">
        <v>46341</v>
      </c>
      <c r="C685" t="s">
        <v>46125</v>
      </c>
      <c r="D685" s="166" t="s">
        <v>24499</v>
      </c>
      <c r="E685">
        <v>932</v>
      </c>
      <c r="G685" s="172">
        <v>44197</v>
      </c>
      <c r="J685" t="s">
        <v>46408</v>
      </c>
      <c r="K685" t="s">
        <v>46368</v>
      </c>
      <c r="L685" t="s">
        <v>46346</v>
      </c>
      <c r="U685" s="171"/>
      <c r="V685" s="171"/>
      <c r="W685" s="171"/>
      <c r="X685" t="str">
        <f t="shared" si="10"/>
        <v>IHG Hotels LimitedHotel Inter-Continental London Ltd.</v>
      </c>
    </row>
    <row r="686" spans="1:25">
      <c r="A686" t="s">
        <v>46134</v>
      </c>
      <c r="B686" s="166" t="s">
        <v>46341</v>
      </c>
      <c r="C686" t="s">
        <v>45983</v>
      </c>
      <c r="D686" s="166" t="s">
        <v>1063</v>
      </c>
      <c r="E686">
        <v>932</v>
      </c>
      <c r="G686" s="172">
        <v>44197</v>
      </c>
      <c r="J686" t="s">
        <v>46408</v>
      </c>
      <c r="K686" t="s">
        <v>46368</v>
      </c>
      <c r="L686" t="s">
        <v>46346</v>
      </c>
      <c r="U686" s="171"/>
      <c r="V686" s="171"/>
      <c r="W686" s="171"/>
      <c r="X686" t="str">
        <f t="shared" si="10"/>
        <v>IHG Hotels LimitedInterContinental Hotels Management GmbH</v>
      </c>
    </row>
    <row r="687" spans="1:25">
      <c r="A687" t="s">
        <v>46134</v>
      </c>
      <c r="B687" s="166" t="s">
        <v>46341</v>
      </c>
      <c r="C687" t="s">
        <v>45981</v>
      </c>
      <c r="D687" s="166" t="s">
        <v>1131</v>
      </c>
      <c r="E687">
        <v>932</v>
      </c>
      <c r="G687" s="172">
        <v>44197</v>
      </c>
      <c r="J687" t="s">
        <v>46408</v>
      </c>
      <c r="K687" t="s">
        <v>46368</v>
      </c>
      <c r="L687" t="s">
        <v>46346</v>
      </c>
      <c r="U687" s="171"/>
      <c r="V687" s="171"/>
      <c r="W687" s="171"/>
      <c r="X687" t="str">
        <f t="shared" si="10"/>
        <v>IHG Hotels LimitedInterContinental Hotel Berlin GmbH</v>
      </c>
    </row>
    <row r="688" spans="1:25">
      <c r="A688" t="s">
        <v>46134</v>
      </c>
      <c r="B688" s="166" t="s">
        <v>46341</v>
      </c>
      <c r="C688" t="s">
        <v>45982</v>
      </c>
      <c r="D688" s="166" t="s">
        <v>1142</v>
      </c>
      <c r="E688">
        <v>932</v>
      </c>
      <c r="G688" s="172">
        <v>44197</v>
      </c>
      <c r="J688" t="s">
        <v>46408</v>
      </c>
      <c r="K688" t="s">
        <v>46368</v>
      </c>
      <c r="L688" t="s">
        <v>46346</v>
      </c>
      <c r="U688" s="171"/>
      <c r="V688" s="171"/>
      <c r="W688" s="171"/>
      <c r="X688" t="str">
        <f t="shared" si="10"/>
        <v>IHG Hotels LimitedInterContinental Hotel Düsseldorf GmbH</v>
      </c>
    </row>
    <row r="689" spans="1:25">
      <c r="A689" t="s">
        <v>46134</v>
      </c>
      <c r="B689" s="166" t="s">
        <v>46341</v>
      </c>
      <c r="C689" t="s">
        <v>1169</v>
      </c>
      <c r="D689" s="166" t="s">
        <v>1168</v>
      </c>
      <c r="E689">
        <v>932</v>
      </c>
      <c r="G689" s="172">
        <v>44197</v>
      </c>
      <c r="J689" t="s">
        <v>46408</v>
      </c>
      <c r="K689" t="s">
        <v>46368</v>
      </c>
      <c r="L689" t="s">
        <v>46346</v>
      </c>
      <c r="U689" s="171"/>
      <c r="V689" s="171"/>
      <c r="W689" s="171"/>
      <c r="X689" t="str">
        <f t="shared" si="10"/>
        <v>IHG Hotels LimitedRegent Berlin GmbH</v>
      </c>
    </row>
    <row r="690" spans="1:25">
      <c r="A690" t="s">
        <v>46134</v>
      </c>
      <c r="B690" s="166" t="s">
        <v>46341</v>
      </c>
      <c r="C690" t="s">
        <v>27153</v>
      </c>
      <c r="D690" s="166" t="s">
        <v>27154</v>
      </c>
      <c r="E690">
        <v>932</v>
      </c>
      <c r="G690" s="172">
        <v>44197</v>
      </c>
      <c r="J690" t="s">
        <v>46408</v>
      </c>
      <c r="K690" t="s">
        <v>46368</v>
      </c>
      <c r="L690" t="s">
        <v>46346</v>
      </c>
      <c r="U690" s="171"/>
      <c r="V690" s="171"/>
      <c r="W690" s="171"/>
      <c r="X690" t="str">
        <f t="shared" si="10"/>
        <v>IHG Hotels LimitedIC Hotelbetriebsfuhrungs GmbH</v>
      </c>
    </row>
    <row r="691" spans="1:25">
      <c r="A691" t="s">
        <v>46134</v>
      </c>
      <c r="B691" s="166" t="s">
        <v>46341</v>
      </c>
      <c r="C691" t="s">
        <v>46005</v>
      </c>
      <c r="D691" s="166" t="s">
        <v>771</v>
      </c>
      <c r="E691">
        <v>932</v>
      </c>
      <c r="G691" s="172">
        <v>44197</v>
      </c>
      <c r="J691" t="s">
        <v>46408</v>
      </c>
      <c r="K691" t="s">
        <v>46368</v>
      </c>
      <c r="L691" t="s">
        <v>46346</v>
      </c>
      <c r="U691" s="171"/>
      <c r="V691" s="171"/>
      <c r="W691" s="171"/>
      <c r="X691" t="str">
        <f t="shared" si="10"/>
        <v>IHG Hotels LimitedIHG Szalloda Budapest Szolgaltato Kft</v>
      </c>
    </row>
    <row r="692" spans="1:25">
      <c r="A692" t="s">
        <v>46134</v>
      </c>
      <c r="B692" s="166" t="s">
        <v>46341</v>
      </c>
      <c r="C692" t="s">
        <v>46097</v>
      </c>
      <c r="D692" s="166" t="s">
        <v>781</v>
      </c>
      <c r="E692">
        <v>932</v>
      </c>
      <c r="G692" s="172">
        <v>44197</v>
      </c>
      <c r="J692" t="s">
        <v>46408</v>
      </c>
      <c r="K692" t="s">
        <v>46368</v>
      </c>
      <c r="L692" t="s">
        <v>46346</v>
      </c>
      <c r="U692" s="171"/>
      <c r="V692" s="171"/>
      <c r="W692" s="171"/>
      <c r="X692" t="str">
        <f t="shared" si="10"/>
        <v>IHG Hotels LimitedInterContinental Gestion Hotelera S.L.</v>
      </c>
    </row>
    <row r="693" spans="1:25">
      <c r="A693" t="s">
        <v>46134</v>
      </c>
      <c r="B693" s="166" t="s">
        <v>46341</v>
      </c>
      <c r="C693" t="s">
        <v>46098</v>
      </c>
      <c r="D693" s="166" t="s">
        <v>793</v>
      </c>
      <c r="E693">
        <v>932</v>
      </c>
      <c r="G693" s="172">
        <v>44197</v>
      </c>
      <c r="J693" t="s">
        <v>46408</v>
      </c>
      <c r="K693" t="s">
        <v>46368</v>
      </c>
      <c r="L693" t="s">
        <v>46346</v>
      </c>
      <c r="U693" s="171"/>
      <c r="V693" s="171"/>
      <c r="W693" s="171"/>
      <c r="X693" t="str">
        <f t="shared" si="10"/>
        <v>IHG Hotels LimitedInterContinental Hotels Group (Espana) SA</v>
      </c>
    </row>
    <row r="694" spans="1:25">
      <c r="A694" t="s">
        <v>46134</v>
      </c>
      <c r="B694" s="166" t="s">
        <v>46341</v>
      </c>
      <c r="C694" t="s">
        <v>46186</v>
      </c>
      <c r="D694" s="166" t="s">
        <v>46419</v>
      </c>
      <c r="E694">
        <v>932</v>
      </c>
      <c r="G694" s="172">
        <v>44197</v>
      </c>
      <c r="J694" t="s">
        <v>46408</v>
      </c>
      <c r="K694" t="s">
        <v>46368</v>
      </c>
      <c r="L694" t="s">
        <v>46346</v>
      </c>
      <c r="U694" s="171"/>
      <c r="V694" s="171"/>
      <c r="W694" s="171"/>
      <c r="X694" t="str">
        <f t="shared" si="10"/>
        <v>IHG Hotels LimitedRegent International Hotels Limited</v>
      </c>
      <c r="Y694" t="s">
        <v>46346</v>
      </c>
    </row>
    <row r="695" spans="1:25">
      <c r="A695" t="s">
        <v>46134</v>
      </c>
      <c r="B695" s="166" t="s">
        <v>46341</v>
      </c>
      <c r="C695" t="s">
        <v>46026</v>
      </c>
      <c r="D695" s="166" t="s">
        <v>815</v>
      </c>
      <c r="E695">
        <v>932</v>
      </c>
      <c r="G695" s="172">
        <v>44197</v>
      </c>
      <c r="J695" t="s">
        <v>46408</v>
      </c>
      <c r="K695" t="s">
        <v>46368</v>
      </c>
      <c r="L695" t="s">
        <v>46346</v>
      </c>
      <c r="U695" s="171"/>
      <c r="V695" s="171"/>
      <c r="W695" s="171"/>
      <c r="X695" t="str">
        <f t="shared" si="10"/>
        <v>IHG Hotels LimitedIntercontinental Overseas Holding Corporation  - Ukraine branch</v>
      </c>
    </row>
    <row r="696" spans="1:25">
      <c r="A696" t="s">
        <v>46134</v>
      </c>
      <c r="B696" s="166" t="s">
        <v>46341</v>
      </c>
      <c r="C696" t="s">
        <v>45967</v>
      </c>
      <c r="D696" s="166" t="s">
        <v>825</v>
      </c>
      <c r="E696">
        <v>932</v>
      </c>
      <c r="G696" s="172">
        <v>44197</v>
      </c>
      <c r="J696" t="s">
        <v>46408</v>
      </c>
      <c r="K696" t="s">
        <v>46368</v>
      </c>
      <c r="L696" t="s">
        <v>46346</v>
      </c>
      <c r="U696" s="171"/>
      <c r="V696" s="171"/>
      <c r="W696" s="171"/>
      <c r="X696" t="str">
        <f t="shared" si="10"/>
        <v>IHG Hotels LimitedInter-Continental Hotels Corporation - Poland branch</v>
      </c>
    </row>
    <row r="697" spans="1:25">
      <c r="A697" t="s">
        <v>46134</v>
      </c>
      <c r="B697" s="166" t="s">
        <v>46341</v>
      </c>
      <c r="C697" t="s">
        <v>45986</v>
      </c>
      <c r="D697" s="166" t="s">
        <v>687</v>
      </c>
      <c r="E697">
        <v>932</v>
      </c>
      <c r="G697" s="172">
        <v>44197</v>
      </c>
      <c r="J697" t="s">
        <v>46408</v>
      </c>
      <c r="K697" t="s">
        <v>46368</v>
      </c>
      <c r="L697" t="s">
        <v>46346</v>
      </c>
      <c r="U697" s="171"/>
      <c r="V697" s="171"/>
      <c r="W697" s="171"/>
      <c r="X697" t="str">
        <f t="shared" si="10"/>
        <v>IHG Hotels LimitedIntercontinental Hospitality Corporation - Greek Branch</v>
      </c>
    </row>
    <row r="698" spans="1:25">
      <c r="A698" t="s">
        <v>46134</v>
      </c>
      <c r="B698" s="166" t="s">
        <v>46341</v>
      </c>
      <c r="C698" t="s">
        <v>45961</v>
      </c>
      <c r="D698" s="166" t="s">
        <v>751</v>
      </c>
      <c r="E698">
        <v>932</v>
      </c>
      <c r="G698" s="172">
        <v>44197</v>
      </c>
      <c r="J698" t="s">
        <v>46408</v>
      </c>
      <c r="K698" t="s">
        <v>46368</v>
      </c>
      <c r="L698" t="s">
        <v>46346</v>
      </c>
      <c r="U698" s="171"/>
      <c r="V698" s="171"/>
      <c r="W698" s="171"/>
      <c r="X698" t="str">
        <f t="shared" si="10"/>
        <v>IHG Hotels LimitedInter-Continental Hotels Corporation - Israel branch</v>
      </c>
    </row>
    <row r="699" spans="1:25">
      <c r="A699" t="s">
        <v>46134</v>
      </c>
      <c r="B699" s="166" t="s">
        <v>46341</v>
      </c>
      <c r="C699" t="s">
        <v>46024</v>
      </c>
      <c r="D699" s="166" t="s">
        <v>804</v>
      </c>
      <c r="E699">
        <v>932</v>
      </c>
      <c r="G699" s="172">
        <v>44197</v>
      </c>
      <c r="J699" t="s">
        <v>46408</v>
      </c>
      <c r="K699" t="s">
        <v>46368</v>
      </c>
      <c r="L699" t="s">
        <v>46346</v>
      </c>
      <c r="U699" s="171"/>
      <c r="V699" s="171"/>
      <c r="W699" s="171"/>
      <c r="X699" t="str">
        <f t="shared" si="10"/>
        <v>IHG Hotels LimitedIntercontinental Overseas Holding Corporation  - Kazakhstan branch</v>
      </c>
    </row>
    <row r="700" spans="1:25">
      <c r="A700" t="s">
        <v>46134</v>
      </c>
      <c r="B700" s="166" t="s">
        <v>46341</v>
      </c>
      <c r="C700" t="s">
        <v>45963</v>
      </c>
      <c r="D700" s="166" t="s">
        <v>29069</v>
      </c>
      <c r="E700">
        <v>932</v>
      </c>
      <c r="G700" s="172">
        <v>44197</v>
      </c>
      <c r="J700" t="s">
        <v>46408</v>
      </c>
      <c r="K700" t="s">
        <v>46368</v>
      </c>
      <c r="L700" t="s">
        <v>46346</v>
      </c>
      <c r="U700" s="171"/>
      <c r="V700" s="171"/>
      <c r="W700" s="171"/>
      <c r="X700" t="str">
        <f t="shared" si="10"/>
        <v>IHG Hotels LimitedInter-Continental Hotels Corporation - Malta branch</v>
      </c>
    </row>
    <row r="701" spans="1:25">
      <c r="A701" t="s">
        <v>46134</v>
      </c>
      <c r="B701" s="166" t="s">
        <v>46341</v>
      </c>
      <c r="C701" t="s">
        <v>46463</v>
      </c>
      <c r="D701" s="166"/>
      <c r="E701">
        <v>932</v>
      </c>
      <c r="G701" s="172">
        <v>44197</v>
      </c>
      <c r="J701" t="s">
        <v>46408</v>
      </c>
      <c r="K701" t="s">
        <v>46368</v>
      </c>
      <c r="L701" t="s">
        <v>46346</v>
      </c>
      <c r="U701" s="171"/>
      <c r="V701" s="171"/>
      <c r="W701" s="171"/>
      <c r="X701" t="str">
        <f t="shared" si="10"/>
        <v>IHG Hotels LimitedIHG Management SL, Hotels Management, D.O.O.</v>
      </c>
      <c r="Y701" t="s">
        <v>46346</v>
      </c>
    </row>
    <row r="702" spans="1:25">
      <c r="A702" t="s">
        <v>46134</v>
      </c>
      <c r="B702" s="166" t="s">
        <v>46341</v>
      </c>
      <c r="C702" t="s">
        <v>46081</v>
      </c>
      <c r="D702" s="166" t="s">
        <v>676</v>
      </c>
      <c r="E702">
        <v>932</v>
      </c>
      <c r="G702" s="172">
        <v>44197</v>
      </c>
      <c r="J702" t="s">
        <v>46408</v>
      </c>
      <c r="K702" t="s">
        <v>46368</v>
      </c>
      <c r="L702" t="s">
        <v>46346</v>
      </c>
      <c r="U702" s="171"/>
      <c r="V702" s="171"/>
      <c r="W702" s="171"/>
      <c r="X702" t="str">
        <f t="shared" si="10"/>
        <v>IHG Hotels LimitedIHG Management d.o.o. Beograd</v>
      </c>
    </row>
    <row r="703" spans="1:25">
      <c r="A703" t="s">
        <v>46134</v>
      </c>
      <c r="B703" s="166" t="s">
        <v>46341</v>
      </c>
      <c r="C703" t="s">
        <v>45909</v>
      </c>
      <c r="D703" s="166" t="s">
        <v>22384</v>
      </c>
      <c r="E703">
        <v>932</v>
      </c>
      <c r="G703" s="172">
        <v>44197</v>
      </c>
      <c r="J703" t="s">
        <v>46408</v>
      </c>
      <c r="K703" t="s">
        <v>46368</v>
      </c>
      <c r="L703" t="s">
        <v>46346</v>
      </c>
      <c r="U703" s="171"/>
      <c r="V703" s="171"/>
      <c r="W703" s="171"/>
      <c r="X703" t="str">
        <f t="shared" si="10"/>
        <v>IHG Hotels LimitedHoliday Inns of Belgium NV</v>
      </c>
    </row>
    <row r="704" spans="1:25">
      <c r="A704" t="s">
        <v>46134</v>
      </c>
      <c r="B704" s="166" t="s">
        <v>46341</v>
      </c>
      <c r="C704" t="s">
        <v>46074</v>
      </c>
      <c r="D704" s="166" t="s">
        <v>836</v>
      </c>
      <c r="E704">
        <v>932</v>
      </c>
      <c r="G704" s="172">
        <v>44197</v>
      </c>
      <c r="J704" t="s">
        <v>46408</v>
      </c>
      <c r="K704" t="s">
        <v>46368</v>
      </c>
      <c r="L704" t="s">
        <v>46346</v>
      </c>
      <c r="U704" s="171"/>
      <c r="V704" s="171"/>
      <c r="W704" s="171"/>
      <c r="X704" t="str">
        <f t="shared" si="10"/>
        <v>IHG Hotels LimitedIC Hotels Management (Portugal) Unipessoal, Lda</v>
      </c>
    </row>
    <row r="705" spans="1:25">
      <c r="A705" t="s">
        <v>46134</v>
      </c>
      <c r="B705" s="166" t="s">
        <v>46341</v>
      </c>
      <c r="C705" t="s">
        <v>46060</v>
      </c>
      <c r="D705" s="166" t="s">
        <v>27187</v>
      </c>
      <c r="E705">
        <v>932</v>
      </c>
      <c r="G705" s="172">
        <v>44197</v>
      </c>
      <c r="J705" t="s">
        <v>46408</v>
      </c>
      <c r="K705" t="s">
        <v>46368</v>
      </c>
      <c r="L705" t="s">
        <v>46346</v>
      </c>
      <c r="U705" s="171"/>
      <c r="V705" s="171"/>
      <c r="W705" s="171"/>
      <c r="X705" t="str">
        <f t="shared" si="10"/>
        <v>IHG Hotels LimitedIHG Management (Netherlands) B.V.</v>
      </c>
    </row>
    <row r="706" spans="1:25">
      <c r="A706" t="s">
        <v>46134</v>
      </c>
      <c r="B706" s="166" t="s">
        <v>46341</v>
      </c>
      <c r="C706" t="s">
        <v>46464</v>
      </c>
      <c r="D706" s="166"/>
      <c r="E706">
        <v>932</v>
      </c>
      <c r="G706" s="172">
        <v>44197</v>
      </c>
      <c r="J706" t="s">
        <v>46408</v>
      </c>
      <c r="K706" t="s">
        <v>46368</v>
      </c>
      <c r="L706" t="s">
        <v>46346</v>
      </c>
      <c r="U706" s="171"/>
      <c r="V706" s="171"/>
      <c r="W706" s="171"/>
      <c r="X706" t="str">
        <f t="shared" ref="X706:X720" si="11">A706&amp;C706</f>
        <v>IHG Hotels LimitedInterContinental Management Bulgaria EOOD</v>
      </c>
      <c r="Y706" t="s">
        <v>46346</v>
      </c>
    </row>
    <row r="707" spans="1:25">
      <c r="A707" t="s">
        <v>46134</v>
      </c>
      <c r="B707" s="166" t="s">
        <v>46341</v>
      </c>
      <c r="C707" t="s">
        <v>46095</v>
      </c>
      <c r="D707" s="166" t="s">
        <v>28915</v>
      </c>
      <c r="E707">
        <v>932</v>
      </c>
      <c r="G707" s="172">
        <v>44197</v>
      </c>
      <c r="J707" t="s">
        <v>46408</v>
      </c>
      <c r="K707" t="s">
        <v>46368</v>
      </c>
      <c r="L707" t="s">
        <v>46346</v>
      </c>
      <c r="U707" s="171"/>
      <c r="V707" s="171"/>
      <c r="W707" s="171"/>
      <c r="X707" t="str">
        <f t="shared" si="11"/>
        <v>IHG Hotels LimitedInterContinental Hotels Group Services Company - Swiss branch</v>
      </c>
    </row>
    <row r="708" spans="1:25">
      <c r="A708" t="s">
        <v>46134</v>
      </c>
      <c r="B708" s="166" t="s">
        <v>46341</v>
      </c>
      <c r="C708" t="s">
        <v>46073</v>
      </c>
      <c r="D708" s="166" t="s">
        <v>888</v>
      </c>
      <c r="E708">
        <v>932</v>
      </c>
      <c r="G708" s="172">
        <v>44197</v>
      </c>
      <c r="J708" t="s">
        <v>46408</v>
      </c>
      <c r="K708" t="s">
        <v>46368</v>
      </c>
      <c r="L708" t="s">
        <v>46346</v>
      </c>
      <c r="U708" s="171"/>
      <c r="V708" s="171"/>
      <c r="W708" s="171"/>
      <c r="X708" t="str">
        <f t="shared" si="11"/>
        <v>IHG Hotels LimitedIC Management Poland LLC</v>
      </c>
    </row>
    <row r="709" spans="1:25">
      <c r="A709" t="s">
        <v>46134</v>
      </c>
      <c r="B709" s="166" t="s">
        <v>46341</v>
      </c>
      <c r="C709" t="s">
        <v>46078</v>
      </c>
      <c r="D709" s="166" t="s">
        <v>46410</v>
      </c>
      <c r="E709">
        <v>932</v>
      </c>
      <c r="G709" s="172">
        <v>44197</v>
      </c>
      <c r="J709" t="s">
        <v>46408</v>
      </c>
      <c r="K709" t="s">
        <v>46368</v>
      </c>
      <c r="L709" t="s">
        <v>46346</v>
      </c>
      <c r="U709" s="171"/>
      <c r="V709" s="171"/>
      <c r="W709" s="171"/>
      <c r="X709" t="str">
        <f t="shared" si="11"/>
        <v>IHG Hotels LimitedHH Hotels (Romania) SRL</v>
      </c>
    </row>
    <row r="710" spans="1:25">
      <c r="A710" t="s">
        <v>46134</v>
      </c>
      <c r="B710" s="166" t="s">
        <v>46341</v>
      </c>
      <c r="C710" t="s">
        <v>45975</v>
      </c>
      <c r="D710" s="166" t="s">
        <v>986</v>
      </c>
      <c r="E710">
        <v>932</v>
      </c>
      <c r="G710" s="172">
        <v>44197</v>
      </c>
      <c r="J710" t="s">
        <v>46408</v>
      </c>
      <c r="K710" t="s">
        <v>46368</v>
      </c>
      <c r="L710" t="s">
        <v>46346</v>
      </c>
      <c r="U710" s="171"/>
      <c r="V710" s="171"/>
      <c r="W710" s="171"/>
      <c r="X710" t="str">
        <f t="shared" si="11"/>
        <v>IHG Hotels LimitedHoliday Inns (Courtalin) SAS</v>
      </c>
    </row>
    <row r="711" spans="1:25">
      <c r="A711" t="s">
        <v>46134</v>
      </c>
      <c r="B711" s="166" t="s">
        <v>46341</v>
      </c>
      <c r="C711" t="s">
        <v>45973</v>
      </c>
      <c r="D711" s="166" t="s">
        <v>945</v>
      </c>
      <c r="E711">
        <v>932</v>
      </c>
      <c r="G711" s="172">
        <v>44197</v>
      </c>
      <c r="J711" t="s">
        <v>46408</v>
      </c>
      <c r="K711" t="s">
        <v>46368</v>
      </c>
      <c r="L711" t="s">
        <v>46346</v>
      </c>
      <c r="U711" s="171"/>
      <c r="V711" s="171"/>
      <c r="W711" s="171"/>
      <c r="X711" t="str">
        <f t="shared" si="11"/>
        <v>IHG Hotels LimitedHH France Holdings SAS</v>
      </c>
    </row>
    <row r="712" spans="1:25">
      <c r="A712" t="s">
        <v>46134</v>
      </c>
      <c r="B712" s="166" t="s">
        <v>46341</v>
      </c>
      <c r="C712" t="s">
        <v>1009</v>
      </c>
      <c r="D712" s="166" t="s">
        <v>1008</v>
      </c>
      <c r="E712">
        <v>932</v>
      </c>
      <c r="G712" s="172">
        <v>44197</v>
      </c>
      <c r="J712" t="s">
        <v>46408</v>
      </c>
      <c r="K712" t="s">
        <v>46368</v>
      </c>
      <c r="L712" t="s">
        <v>46346</v>
      </c>
      <c r="U712" s="171"/>
      <c r="V712" s="171"/>
      <c r="W712" s="171"/>
      <c r="X712" t="str">
        <f t="shared" si="11"/>
        <v>IHG Hotels LimitedIHG (Marseille) SAS</v>
      </c>
    </row>
    <row r="713" spans="1:25">
      <c r="A713" t="s">
        <v>46134</v>
      </c>
      <c r="B713" s="166" t="s">
        <v>46341</v>
      </c>
      <c r="C713" t="s">
        <v>46465</v>
      </c>
      <c r="D713" s="166" t="s">
        <v>1019</v>
      </c>
      <c r="E713">
        <v>932</v>
      </c>
      <c r="G713" s="172">
        <v>44197</v>
      </c>
      <c r="J713" t="s">
        <v>46408</v>
      </c>
      <c r="K713" t="s">
        <v>46368</v>
      </c>
      <c r="L713" t="s">
        <v>46346</v>
      </c>
      <c r="U713" s="171"/>
      <c r="V713" s="171"/>
      <c r="W713" s="171"/>
      <c r="X713" t="str">
        <f t="shared" si="11"/>
        <v>IHG Hotels LimitedInterContinental Management France SAS</v>
      </c>
    </row>
    <row r="714" spans="1:25">
      <c r="A714" t="s">
        <v>184</v>
      </c>
      <c r="B714" s="166" t="s">
        <v>46355</v>
      </c>
      <c r="C714" t="s">
        <v>46466</v>
      </c>
      <c r="D714" s="166"/>
      <c r="E714">
        <v>933</v>
      </c>
      <c r="F714" t="s">
        <v>46434</v>
      </c>
      <c r="G714" s="172">
        <v>44562</v>
      </c>
      <c r="J714" t="s">
        <v>46347</v>
      </c>
      <c r="L714" t="s">
        <v>46344</v>
      </c>
      <c r="U714" s="171"/>
      <c r="V714" s="171"/>
      <c r="W714" s="171"/>
      <c r="X714" t="str">
        <f t="shared" si="11"/>
        <v>Six Continents LimitedIHC Hotel Limited</v>
      </c>
      <c r="Y714" t="s">
        <v>46344</v>
      </c>
    </row>
    <row r="715" spans="1:25">
      <c r="A715" t="s">
        <v>46433</v>
      </c>
      <c r="B715" s="166"/>
      <c r="C715" t="s">
        <v>46454</v>
      </c>
      <c r="D715" s="166"/>
      <c r="E715">
        <v>934</v>
      </c>
      <c r="F715" t="s">
        <v>46434</v>
      </c>
      <c r="G715" s="172">
        <v>43800</v>
      </c>
      <c r="J715" t="s">
        <v>46347</v>
      </c>
      <c r="L715" t="s">
        <v>46344</v>
      </c>
      <c r="U715" s="171"/>
      <c r="V715" s="171"/>
      <c r="W715" s="171"/>
      <c r="X715" t="str">
        <f t="shared" si="11"/>
        <v>Sustainable Luxury UK LimitedSLC Sustainable Luxury Cyprus Limited</v>
      </c>
      <c r="Y715" t="s">
        <v>46344</v>
      </c>
    </row>
    <row r="716" spans="1:25" ht="58">
      <c r="A716" t="s">
        <v>46454</v>
      </c>
      <c r="B716" s="166"/>
      <c r="C716" t="s">
        <v>46318</v>
      </c>
      <c r="D716" s="166" t="s">
        <v>46353</v>
      </c>
      <c r="E716">
        <v>935</v>
      </c>
      <c r="G716" s="172">
        <v>44197</v>
      </c>
      <c r="J716" t="s">
        <v>46446</v>
      </c>
      <c r="L716" t="s">
        <v>46346</v>
      </c>
      <c r="U716" s="171"/>
      <c r="V716" s="171"/>
      <c r="W716" s="171"/>
      <c r="X716" t="str">
        <f t="shared" si="11"/>
        <v>SLC Sustainable Luxury Cyprus LimitedSix Continents Hotels, Inc.</v>
      </c>
      <c r="Y716" t="s">
        <v>46346</v>
      </c>
    </row>
    <row r="717" spans="1:25">
      <c r="A717" t="s">
        <v>46454</v>
      </c>
      <c r="B717" s="166"/>
      <c r="C717" t="s">
        <v>46433</v>
      </c>
      <c r="D717" s="166"/>
      <c r="E717">
        <v>935</v>
      </c>
      <c r="G717" s="172">
        <v>44197</v>
      </c>
      <c r="J717" t="s">
        <v>46446</v>
      </c>
      <c r="L717" t="s">
        <v>46346</v>
      </c>
      <c r="U717" s="171"/>
      <c r="V717" s="171"/>
      <c r="W717" s="171"/>
      <c r="X717" t="str">
        <f t="shared" si="11"/>
        <v>SLC Sustainable Luxury Cyprus LimitedSustainable Luxury UK Limited</v>
      </c>
      <c r="Y717" t="s">
        <v>46346</v>
      </c>
    </row>
    <row r="718" spans="1:25">
      <c r="A718" t="s">
        <v>46454</v>
      </c>
      <c r="B718" s="166"/>
      <c r="C718" t="s">
        <v>46450</v>
      </c>
      <c r="D718" s="166"/>
      <c r="E718">
        <v>935</v>
      </c>
      <c r="G718" s="172">
        <v>44197</v>
      </c>
      <c r="J718" t="s">
        <v>46446</v>
      </c>
      <c r="L718" t="s">
        <v>46346</v>
      </c>
      <c r="U718" s="171"/>
      <c r="V718" s="171"/>
      <c r="W718" s="171"/>
      <c r="X718" t="str">
        <f t="shared" si="11"/>
        <v>SLC Sustainable Luxury Cyprus LimitedSix Senses Americas IP LLC</v>
      </c>
      <c r="Y718" t="s">
        <v>46346</v>
      </c>
    </row>
    <row r="719" spans="1:25" ht="58">
      <c r="A719" t="s">
        <v>46318</v>
      </c>
      <c r="B719" s="166" t="s">
        <v>46353</v>
      </c>
      <c r="C719" t="s">
        <v>46008</v>
      </c>
      <c r="D719" s="166" t="s">
        <v>46411</v>
      </c>
      <c r="E719">
        <v>936</v>
      </c>
      <c r="G719" s="172">
        <v>43556</v>
      </c>
      <c r="J719" t="s">
        <v>46385</v>
      </c>
      <c r="L719" t="s">
        <v>46346</v>
      </c>
      <c r="U719" s="171"/>
      <c r="V719" s="171"/>
      <c r="W719" s="171"/>
      <c r="X719" t="str">
        <f t="shared" si="11"/>
        <v>Six Continents Hotels, Inc.InterContinental Hotels Group (India) Private Limited</v>
      </c>
    </row>
    <row r="720" spans="1:25" ht="58">
      <c r="A720" t="s">
        <v>46031</v>
      </c>
      <c r="B720" s="166" t="s">
        <v>46364</v>
      </c>
      <c r="C720" t="s">
        <v>46318</v>
      </c>
      <c r="D720" s="166" t="s">
        <v>46353</v>
      </c>
      <c r="E720">
        <v>937</v>
      </c>
      <c r="G720" s="172">
        <v>44197</v>
      </c>
      <c r="J720" t="s">
        <v>46391</v>
      </c>
      <c r="K720" t="s">
        <v>46368</v>
      </c>
      <c r="L720" t="s">
        <v>46346</v>
      </c>
      <c r="U720" s="171"/>
      <c r="V720" s="171"/>
      <c r="W720" s="171"/>
      <c r="X720" t="str">
        <f t="shared" si="11"/>
        <v>InterContinental Hotels Group (Asia Pacific) Pte. Ltd.Six Continents Hotels, Inc.</v>
      </c>
    </row>
  </sheetData>
  <autoFilter ref="A1:AN720" xr:uid="{720A7609-C310-4721-81C2-5121BAF045E4}"/>
  <conditionalFormatting sqref="X1:X720 Y1:AN1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ACCC0-DF93-4347-9A98-CEEB960A0915}">
  <sheetPr codeName="Sheet5">
    <tabColor rgb="FFFFFF00"/>
    <pageSetUpPr fitToPage="1"/>
  </sheetPr>
  <dimension ref="A1:F156"/>
  <sheetViews>
    <sheetView zoomScale="85" workbookViewId="0">
      <selection activeCell="F1" sqref="F1"/>
    </sheetView>
  </sheetViews>
  <sheetFormatPr defaultRowHeight="14.5"/>
  <cols>
    <col min="2" max="2" width="28.26953125" bestFit="1" customWidth="1"/>
    <col min="4" max="4" width="4.453125" customWidth="1"/>
    <col min="5" max="5" width="16.26953125" customWidth="1"/>
  </cols>
  <sheetData>
    <row r="1" spans="1:6">
      <c r="A1" s="105" t="s">
        <v>46467</v>
      </c>
      <c r="B1" s="106"/>
      <c r="C1" s="107"/>
      <c r="D1" s="108"/>
      <c r="E1" s="109"/>
      <c r="F1" s="110"/>
    </row>
    <row r="2" spans="1:6">
      <c r="A2" s="115"/>
      <c r="B2" s="116" t="s">
        <v>46468</v>
      </c>
      <c r="C2" s="117" t="s">
        <v>125</v>
      </c>
      <c r="D2" s="118"/>
      <c r="E2" s="119">
        <v>1</v>
      </c>
      <c r="F2" s="110"/>
    </row>
    <row r="3" spans="1:6">
      <c r="A3" s="115"/>
      <c r="B3" s="120" t="s">
        <v>46469</v>
      </c>
      <c r="C3" s="117" t="s">
        <v>46470</v>
      </c>
      <c r="D3" s="118"/>
      <c r="E3" s="119">
        <v>1.1599591802626947</v>
      </c>
      <c r="F3" s="110"/>
    </row>
    <row r="4" spans="1:6">
      <c r="A4" s="112" t="s">
        <v>46471</v>
      </c>
      <c r="B4" s="112"/>
      <c r="C4" s="113"/>
      <c r="D4" s="114"/>
      <c r="E4" s="119"/>
      <c r="F4" s="110"/>
    </row>
    <row r="5" spans="1:6">
      <c r="A5" s="112"/>
      <c r="B5" s="121" t="s">
        <v>46472</v>
      </c>
      <c r="C5" s="122" t="s">
        <v>46473</v>
      </c>
      <c r="D5" s="123"/>
      <c r="E5" s="119">
        <v>69.781904999999995</v>
      </c>
      <c r="F5" s="110"/>
    </row>
    <row r="6" spans="1:6">
      <c r="A6" s="124"/>
      <c r="B6" s="125" t="s">
        <v>46474</v>
      </c>
      <c r="C6" s="122" t="s">
        <v>46475</v>
      </c>
      <c r="D6" s="123"/>
      <c r="E6" s="126">
        <v>94.171189999999996</v>
      </c>
      <c r="F6" s="110"/>
    </row>
    <row r="7" spans="1:6">
      <c r="A7" s="124"/>
      <c r="B7" s="127" t="s">
        <v>46476</v>
      </c>
      <c r="C7" s="122" t="s">
        <v>46477</v>
      </c>
      <c r="D7" s="123"/>
      <c r="E7" s="119">
        <v>134.47073800000001</v>
      </c>
      <c r="F7" s="110"/>
    </row>
    <row r="8" spans="1:6">
      <c r="A8" s="124"/>
      <c r="B8" s="127" t="s">
        <v>46478</v>
      </c>
      <c r="C8" s="122" t="s">
        <v>46479</v>
      </c>
      <c r="D8" s="123"/>
      <c r="E8" s="119">
        <v>845.23809500000004</v>
      </c>
      <c r="F8" s="110"/>
    </row>
    <row r="9" spans="1:6">
      <c r="A9" s="124"/>
      <c r="B9" s="125" t="s">
        <v>46480</v>
      </c>
      <c r="C9" s="128" t="s">
        <v>3643</v>
      </c>
      <c r="D9" s="123"/>
      <c r="E9" s="119">
        <v>807.97500000000002</v>
      </c>
      <c r="F9" s="110"/>
    </row>
    <row r="10" spans="1:6">
      <c r="A10" s="124"/>
      <c r="B10" s="127" t="s">
        <v>46481</v>
      </c>
      <c r="C10" s="122" t="s">
        <v>30095</v>
      </c>
      <c r="D10" s="123"/>
      <c r="E10" s="119">
        <v>404.04857099999998</v>
      </c>
      <c r="F10" s="110"/>
    </row>
    <row r="11" spans="1:6">
      <c r="A11" s="124"/>
      <c r="B11" s="125" t="s">
        <v>46482</v>
      </c>
      <c r="C11" s="128" t="s">
        <v>46483</v>
      </c>
      <c r="D11" s="123"/>
      <c r="E11" s="119">
        <v>1.81</v>
      </c>
      <c r="F11" s="110"/>
    </row>
    <row r="12" spans="1:6">
      <c r="A12" s="124"/>
      <c r="B12" s="125" t="s">
        <v>46484</v>
      </c>
      <c r="C12" s="128" t="s">
        <v>33694</v>
      </c>
      <c r="D12" s="123"/>
      <c r="E12" s="119">
        <v>1.4939499999999999</v>
      </c>
      <c r="F12" s="110"/>
    </row>
    <row r="13" spans="1:6">
      <c r="A13" s="124"/>
      <c r="B13" s="129" t="s">
        <v>46485</v>
      </c>
      <c r="C13" s="130" t="s">
        <v>27498</v>
      </c>
      <c r="D13" s="123"/>
      <c r="E13" s="119">
        <v>1.7</v>
      </c>
      <c r="F13" s="110"/>
    </row>
    <row r="14" spans="1:6">
      <c r="A14" s="124"/>
      <c r="B14" s="125" t="s">
        <v>46486</v>
      </c>
      <c r="C14" s="122" t="s">
        <v>46487</v>
      </c>
      <c r="D14" s="123"/>
      <c r="E14" s="119">
        <v>0.37696000000000002</v>
      </c>
      <c r="F14" s="110"/>
    </row>
    <row r="15" spans="1:6">
      <c r="A15" s="124"/>
      <c r="B15" s="127" t="s">
        <v>46488</v>
      </c>
      <c r="C15" s="122" t="s">
        <v>46489</v>
      </c>
      <c r="D15" s="123"/>
      <c r="E15" s="119">
        <v>109.89285700000001</v>
      </c>
      <c r="F15" s="110"/>
    </row>
    <row r="16" spans="1:6">
      <c r="A16" s="124"/>
      <c r="B16" s="127" t="s">
        <v>46490</v>
      </c>
      <c r="C16" s="122" t="s">
        <v>46491</v>
      </c>
      <c r="D16" s="123"/>
      <c r="E16" s="119">
        <v>2.0190999999999999</v>
      </c>
      <c r="F16" s="110"/>
    </row>
    <row r="17" spans="1:6">
      <c r="A17" s="124"/>
      <c r="B17" s="127" t="s">
        <v>46492</v>
      </c>
      <c r="C17" s="131" t="s">
        <v>46493</v>
      </c>
      <c r="D17" s="123"/>
      <c r="E17" s="119">
        <v>3.2954810000000001</v>
      </c>
      <c r="F17" s="110"/>
    </row>
    <row r="18" spans="1:6">
      <c r="A18" s="124"/>
      <c r="B18" s="127" t="s">
        <v>46494</v>
      </c>
      <c r="C18" s="122" t="s">
        <v>46495</v>
      </c>
      <c r="D18" s="123"/>
      <c r="E18" s="119">
        <v>2.0156999999999998</v>
      </c>
      <c r="F18" s="110"/>
    </row>
    <row r="19" spans="1:6">
      <c r="A19" s="124"/>
      <c r="B19" s="127" t="s">
        <v>46496</v>
      </c>
      <c r="C19" s="122" t="s">
        <v>46497</v>
      </c>
      <c r="D19" s="123"/>
      <c r="E19" s="119">
        <v>83.262670999999997</v>
      </c>
      <c r="F19" s="110"/>
    </row>
    <row r="20" spans="1:6">
      <c r="A20" s="124"/>
      <c r="B20" s="132" t="s">
        <v>46498</v>
      </c>
      <c r="C20" s="122" t="s">
        <v>46499</v>
      </c>
      <c r="D20" s="123"/>
      <c r="E20" s="119">
        <v>6.9111900000000004</v>
      </c>
      <c r="F20" s="110"/>
    </row>
    <row r="21" spans="1:6">
      <c r="A21" s="124"/>
      <c r="B21" s="132" t="s">
        <v>46500</v>
      </c>
      <c r="C21" s="122" t="s">
        <v>46501</v>
      </c>
      <c r="D21" s="123"/>
      <c r="E21" s="126">
        <v>1.796421</v>
      </c>
      <c r="F21" s="110"/>
    </row>
    <row r="22" spans="1:6">
      <c r="A22" s="124"/>
      <c r="B22" s="132" t="s">
        <v>46502</v>
      </c>
      <c r="C22" s="122" t="s">
        <v>46503</v>
      </c>
      <c r="D22" s="123"/>
      <c r="E22" s="119">
        <v>13.503238</v>
      </c>
      <c r="F22" s="110"/>
    </row>
    <row r="23" spans="1:6">
      <c r="A23" s="124"/>
      <c r="B23" s="125" t="s">
        <v>46504</v>
      </c>
      <c r="C23" s="128" t="s">
        <v>1707</v>
      </c>
      <c r="D23" s="123"/>
      <c r="E23" s="119">
        <v>4.8988189999999996</v>
      </c>
      <c r="F23" s="110"/>
    </row>
    <row r="24" spans="1:6">
      <c r="A24" s="124"/>
      <c r="B24" s="125" t="s">
        <v>46505</v>
      </c>
      <c r="C24" s="128" t="s">
        <v>5354</v>
      </c>
      <c r="D24" s="123"/>
      <c r="E24" s="119">
        <v>0.78981400000000002</v>
      </c>
      <c r="F24" s="110"/>
    </row>
    <row r="25" spans="1:6">
      <c r="A25" s="124"/>
      <c r="B25" s="127" t="s">
        <v>46506</v>
      </c>
      <c r="C25" s="122" t="s">
        <v>46507</v>
      </c>
      <c r="D25" s="123"/>
      <c r="E25" s="119">
        <v>1.331771</v>
      </c>
      <c r="F25" s="110"/>
    </row>
    <row r="26" spans="1:6">
      <c r="A26" s="124"/>
      <c r="B26" s="129" t="s">
        <v>46508</v>
      </c>
      <c r="C26" s="122" t="s">
        <v>29769</v>
      </c>
      <c r="D26" s="123"/>
      <c r="E26" s="119">
        <v>1.792219</v>
      </c>
      <c r="F26" s="110"/>
    </row>
    <row r="27" spans="1:6">
      <c r="A27" s="124"/>
      <c r="B27" s="133" t="s">
        <v>46509</v>
      </c>
      <c r="C27" s="122" t="s">
        <v>46510</v>
      </c>
      <c r="D27" s="123"/>
      <c r="E27" s="119">
        <v>2846.484762</v>
      </c>
      <c r="F27" s="110"/>
    </row>
    <row r="28" spans="1:6">
      <c r="A28" s="134"/>
      <c r="B28" s="125" t="s">
        <v>46511</v>
      </c>
      <c r="C28" s="128" t="s">
        <v>43368</v>
      </c>
      <c r="D28" s="123"/>
      <c r="E28" s="119">
        <v>4106.7380949999997</v>
      </c>
      <c r="F28" s="110"/>
    </row>
    <row r="29" spans="1:6">
      <c r="A29" s="124"/>
      <c r="B29" s="125" t="s">
        <v>46512</v>
      </c>
      <c r="C29" s="128" t="s">
        <v>1769</v>
      </c>
      <c r="D29" s="123"/>
      <c r="E29" s="126">
        <v>1.3420829999999999</v>
      </c>
      <c r="F29" s="110"/>
    </row>
    <row r="30" spans="1:6">
      <c r="A30" s="124"/>
      <c r="B30" s="127" t="s">
        <v>46513</v>
      </c>
      <c r="C30" s="122" t="s">
        <v>46514</v>
      </c>
      <c r="D30" s="123"/>
      <c r="E30" s="119">
        <v>101.48309500000001</v>
      </c>
      <c r="F30" s="110"/>
    </row>
    <row r="31" spans="1:6">
      <c r="A31" s="124"/>
      <c r="B31" s="127" t="s">
        <v>46515</v>
      </c>
      <c r="C31" s="128" t="s">
        <v>46516</v>
      </c>
      <c r="D31" s="123"/>
      <c r="E31" s="119">
        <v>0.83</v>
      </c>
      <c r="F31" s="110"/>
    </row>
    <row r="32" spans="1:6">
      <c r="A32" s="124"/>
      <c r="B32" s="125" t="s">
        <v>46517</v>
      </c>
      <c r="C32" s="128" t="s">
        <v>46518</v>
      </c>
      <c r="D32" s="123"/>
      <c r="E32" s="119">
        <v>608.66190500000005</v>
      </c>
      <c r="F32" s="110"/>
    </row>
    <row r="33" spans="1:6">
      <c r="A33" s="124"/>
      <c r="B33" s="133" t="s">
        <v>46519</v>
      </c>
      <c r="C33" s="128" t="s">
        <v>33784</v>
      </c>
      <c r="D33" s="123"/>
      <c r="E33" s="119">
        <v>109.484286</v>
      </c>
      <c r="F33" s="110"/>
    </row>
    <row r="34" spans="1:6">
      <c r="A34" s="124"/>
      <c r="B34" s="125" t="s">
        <v>46520</v>
      </c>
      <c r="C34" s="128" t="s">
        <v>46521</v>
      </c>
      <c r="D34" s="123"/>
      <c r="E34" s="119">
        <v>874.10118999999997</v>
      </c>
      <c r="F34" s="110"/>
    </row>
    <row r="35" spans="1:6">
      <c r="A35" s="124"/>
      <c r="B35" s="125" t="s">
        <v>46522</v>
      </c>
      <c r="C35" s="128" t="s">
        <v>33674</v>
      </c>
      <c r="D35" s="123"/>
      <c r="E35" s="119">
        <v>7.1417169999999999</v>
      </c>
      <c r="F35" s="110"/>
    </row>
    <row r="36" spans="1:6">
      <c r="A36" s="124"/>
      <c r="B36" s="125" t="s">
        <v>46523</v>
      </c>
      <c r="C36" s="128" t="s">
        <v>4770</v>
      </c>
      <c r="D36" s="123"/>
      <c r="E36" s="119">
        <v>3949.478333</v>
      </c>
      <c r="F36" s="110"/>
    </row>
    <row r="37" spans="1:6">
      <c r="A37" s="135"/>
      <c r="B37" s="127" t="s">
        <v>46524</v>
      </c>
      <c r="C37" s="128" t="s">
        <v>46525</v>
      </c>
      <c r="D37" s="123"/>
      <c r="E37" s="119">
        <v>452.08047599999998</v>
      </c>
      <c r="F37" s="110"/>
    </row>
    <row r="38" spans="1:6">
      <c r="A38" s="124"/>
      <c r="B38" s="125" t="s">
        <v>46526</v>
      </c>
      <c r="C38" s="136" t="s">
        <v>46527</v>
      </c>
      <c r="D38" s="123"/>
      <c r="E38" s="119">
        <v>2728.6523809999999</v>
      </c>
      <c r="F38" s="110"/>
    </row>
    <row r="39" spans="1:6">
      <c r="A39" s="124"/>
      <c r="B39" s="125" t="s">
        <v>46528</v>
      </c>
      <c r="C39" s="128" t="s">
        <v>46529</v>
      </c>
      <c r="D39" s="123"/>
      <c r="E39" s="119">
        <v>524.68083300000001</v>
      </c>
      <c r="F39" s="110"/>
    </row>
    <row r="40" spans="1:6">
      <c r="A40" s="124"/>
      <c r="B40" s="125" t="s">
        <v>46530</v>
      </c>
      <c r="C40" s="128" t="s">
        <v>46531</v>
      </c>
      <c r="D40" s="123"/>
      <c r="E40" s="119">
        <v>22.42231</v>
      </c>
      <c r="F40" s="110"/>
    </row>
    <row r="41" spans="1:6">
      <c r="A41" s="124"/>
      <c r="B41" s="125" t="s">
        <v>46532</v>
      </c>
      <c r="C41" s="128" t="s">
        <v>46533</v>
      </c>
      <c r="D41" s="123"/>
      <c r="E41" s="119">
        <v>6.8303289999999999</v>
      </c>
      <c r="F41" s="110"/>
    </row>
    <row r="42" spans="1:6">
      <c r="A42" s="124"/>
      <c r="B42" s="125" t="s">
        <v>46534</v>
      </c>
      <c r="C42" s="128" t="s">
        <v>46535</v>
      </c>
      <c r="D42" s="123"/>
      <c r="E42" s="119">
        <v>178.05</v>
      </c>
      <c r="F42" s="110"/>
    </row>
    <row r="43" spans="1:6">
      <c r="A43" s="124"/>
      <c r="B43" s="127" t="s">
        <v>46536</v>
      </c>
      <c r="C43" s="137" t="s">
        <v>46537</v>
      </c>
      <c r="D43" s="123"/>
      <c r="E43" s="119">
        <v>57.286667000000001</v>
      </c>
      <c r="F43" s="110"/>
    </row>
    <row r="44" spans="1:6">
      <c r="A44" s="124"/>
      <c r="B44" s="125" t="s">
        <v>46538</v>
      </c>
      <c r="C44" s="128" t="s">
        <v>20030</v>
      </c>
      <c r="D44" s="123"/>
      <c r="E44" s="119">
        <v>2.71</v>
      </c>
      <c r="F44" s="110"/>
    </row>
    <row r="45" spans="1:6">
      <c r="A45" s="115"/>
      <c r="B45" s="132" t="s">
        <v>46539</v>
      </c>
      <c r="C45" s="122" t="s">
        <v>29724</v>
      </c>
      <c r="D45" s="123"/>
      <c r="E45" s="119">
        <v>30.900476000000001</v>
      </c>
      <c r="F45" s="110"/>
    </row>
    <row r="46" spans="1:6">
      <c r="A46" s="124"/>
      <c r="B46" s="125" t="s">
        <v>46540</v>
      </c>
      <c r="C46" s="128" t="s">
        <v>46541</v>
      </c>
      <c r="D46" s="123"/>
      <c r="E46" s="119">
        <v>8.7546569999999999</v>
      </c>
      <c r="F46" s="110"/>
    </row>
    <row r="47" spans="1:6">
      <c r="A47" s="115"/>
      <c r="B47" s="125" t="s">
        <v>46542</v>
      </c>
      <c r="C47" s="128" t="s">
        <v>46543</v>
      </c>
      <c r="D47" s="123"/>
      <c r="E47" s="119">
        <v>15.085713999999999</v>
      </c>
      <c r="F47" s="110"/>
    </row>
    <row r="48" spans="1:6">
      <c r="A48" s="124"/>
      <c r="B48" s="138" t="s">
        <v>46544</v>
      </c>
      <c r="C48" s="128" t="s">
        <v>46545</v>
      </c>
      <c r="D48" s="123"/>
      <c r="E48" s="119">
        <v>56.252181</v>
      </c>
      <c r="F48" s="110"/>
    </row>
    <row r="49" spans="1:6">
      <c r="A49" s="124"/>
      <c r="B49" s="127" t="s">
        <v>46469</v>
      </c>
      <c r="C49" s="128" t="s">
        <v>10553</v>
      </c>
      <c r="D49" s="123"/>
      <c r="E49" s="119">
        <v>0.91615199999999997</v>
      </c>
      <c r="F49" s="110"/>
    </row>
    <row r="50" spans="1:6">
      <c r="A50" s="124"/>
      <c r="B50" s="125" t="s">
        <v>46546</v>
      </c>
      <c r="C50" s="128" t="s">
        <v>46547</v>
      </c>
      <c r="D50" s="123"/>
      <c r="E50" s="126">
        <v>0.78993599999999997</v>
      </c>
      <c r="F50" s="110"/>
    </row>
    <row r="51" spans="1:6">
      <c r="A51" s="124"/>
      <c r="B51" s="127" t="s">
        <v>46548</v>
      </c>
      <c r="C51" s="128" t="s">
        <v>36022</v>
      </c>
      <c r="D51" s="123"/>
      <c r="E51" s="119">
        <v>2.2167690000000002</v>
      </c>
      <c r="F51" s="110"/>
    </row>
    <row r="52" spans="1:6">
      <c r="A52" s="115"/>
      <c r="B52" s="133" t="s">
        <v>46549</v>
      </c>
      <c r="C52" s="136" t="s">
        <v>46550</v>
      </c>
      <c r="D52" s="123"/>
      <c r="E52" s="119">
        <v>67.375714000000002</v>
      </c>
      <c r="F52" s="110"/>
    </row>
    <row r="53" spans="1:6">
      <c r="A53" s="115"/>
      <c r="B53" s="133" t="s">
        <v>46551</v>
      </c>
      <c r="C53" s="136" t="s">
        <v>46552</v>
      </c>
      <c r="D53" s="123"/>
      <c r="E53" s="119">
        <v>2.6829049999999999</v>
      </c>
      <c r="F53" s="110"/>
    </row>
    <row r="54" spans="1:6">
      <c r="A54" s="115"/>
      <c r="B54" s="132" t="s">
        <v>46553</v>
      </c>
      <c r="C54" s="136" t="s">
        <v>46554</v>
      </c>
      <c r="D54" s="123"/>
      <c r="E54" s="119">
        <v>12.017856999999999</v>
      </c>
      <c r="F54" s="110"/>
    </row>
    <row r="55" spans="1:6">
      <c r="A55" s="115"/>
      <c r="B55" s="127" t="s">
        <v>46555</v>
      </c>
      <c r="C55" s="136" t="s">
        <v>46556</v>
      </c>
      <c r="D55" s="123"/>
      <c r="E55" s="119">
        <v>0.78993599999999997</v>
      </c>
      <c r="F55" s="110"/>
    </row>
    <row r="56" spans="1:6">
      <c r="A56" s="115"/>
      <c r="B56" s="132" t="s">
        <v>46557</v>
      </c>
      <c r="C56" s="136" t="s">
        <v>46558</v>
      </c>
      <c r="D56" s="123"/>
      <c r="E56" s="119">
        <v>7.8242139999999996</v>
      </c>
      <c r="F56" s="110"/>
    </row>
    <row r="57" spans="1:6">
      <c r="A57" s="115"/>
      <c r="B57" s="125" t="s">
        <v>46559</v>
      </c>
      <c r="C57" s="128" t="s">
        <v>46560</v>
      </c>
      <c r="D57" s="123"/>
      <c r="E57" s="119">
        <v>8596.1190480000005</v>
      </c>
      <c r="F57" s="110"/>
    </row>
    <row r="58" spans="1:6">
      <c r="A58" s="115"/>
      <c r="B58" s="127" t="s">
        <v>46561</v>
      </c>
      <c r="C58" s="136" t="s">
        <v>46562</v>
      </c>
      <c r="D58" s="123"/>
      <c r="E58" s="119">
        <v>209.31857099999999</v>
      </c>
      <c r="F58" s="110"/>
    </row>
    <row r="59" spans="1:6">
      <c r="A59" s="115"/>
      <c r="B59" s="127" t="s">
        <v>46563</v>
      </c>
      <c r="C59" s="128" t="s">
        <v>46564</v>
      </c>
      <c r="D59" s="123"/>
      <c r="E59" s="119">
        <v>132.099557</v>
      </c>
      <c r="F59" s="110"/>
    </row>
    <row r="60" spans="1:6">
      <c r="A60" s="115"/>
      <c r="B60" s="127" t="s">
        <v>46565</v>
      </c>
      <c r="C60" s="122" t="s">
        <v>45758</v>
      </c>
      <c r="D60" s="123"/>
      <c r="E60" s="119">
        <v>24.667667000000002</v>
      </c>
      <c r="F60" s="110"/>
    </row>
    <row r="61" spans="1:6">
      <c r="A61" s="115"/>
      <c r="B61" s="125" t="s">
        <v>46566</v>
      </c>
      <c r="C61" s="128" t="s">
        <v>33769</v>
      </c>
      <c r="D61" s="123"/>
      <c r="E61" s="119">
        <v>7.8100519999999998</v>
      </c>
      <c r="F61" s="110"/>
    </row>
    <row r="62" spans="1:6">
      <c r="A62" s="115"/>
      <c r="B62" s="125" t="s">
        <v>46567</v>
      </c>
      <c r="C62" s="128" t="s">
        <v>26064</v>
      </c>
      <c r="D62" s="123"/>
      <c r="E62" s="119">
        <v>349.76761900000002</v>
      </c>
      <c r="F62" s="110"/>
    </row>
    <row r="63" spans="1:6">
      <c r="A63" s="115"/>
      <c r="B63" s="125" t="s">
        <v>46568</v>
      </c>
      <c r="C63" s="128" t="s">
        <v>46569</v>
      </c>
      <c r="D63" s="123"/>
      <c r="E63" s="119">
        <v>137.93404799999999</v>
      </c>
      <c r="F63" s="110"/>
    </row>
    <row r="64" spans="1:6">
      <c r="A64" s="115"/>
      <c r="B64" s="125" t="s">
        <v>46570</v>
      </c>
      <c r="C64" s="128" t="s">
        <v>33841</v>
      </c>
      <c r="D64" s="123"/>
      <c r="E64" s="119">
        <v>83.266009999999994</v>
      </c>
      <c r="F64" s="110"/>
    </row>
    <row r="65" spans="1:6">
      <c r="A65" s="115"/>
      <c r="B65" s="125" t="s">
        <v>46571</v>
      </c>
      <c r="C65" s="128" t="s">
        <v>32837</v>
      </c>
      <c r="D65" s="123"/>
      <c r="E65" s="119">
        <v>15504.357142999999</v>
      </c>
      <c r="F65" s="110"/>
    </row>
    <row r="66" spans="1:6">
      <c r="A66" s="115"/>
      <c r="B66" s="125" t="s">
        <v>46572</v>
      </c>
      <c r="C66" s="128" t="s">
        <v>46573</v>
      </c>
      <c r="D66" s="123"/>
      <c r="E66" s="119">
        <v>42000</v>
      </c>
      <c r="F66" s="110"/>
    </row>
    <row r="67" spans="1:6">
      <c r="A67" s="115"/>
      <c r="B67" s="125" t="s">
        <v>46574</v>
      </c>
      <c r="C67" s="128" t="s">
        <v>46575</v>
      </c>
      <c r="D67" s="123"/>
      <c r="E67" s="119">
        <v>1309.7142859999999</v>
      </c>
      <c r="F67" s="110"/>
    </row>
    <row r="68" spans="1:6">
      <c r="A68" s="115"/>
      <c r="B68" s="132" t="s">
        <v>46576</v>
      </c>
      <c r="C68" s="122" t="s">
        <v>46577</v>
      </c>
      <c r="D68" s="123"/>
      <c r="E68" s="119">
        <v>3.6655709999999999</v>
      </c>
      <c r="F68" s="110"/>
    </row>
    <row r="69" spans="1:6">
      <c r="A69" s="115"/>
      <c r="B69" s="125" t="s">
        <v>46578</v>
      </c>
      <c r="C69" s="128" t="s">
        <v>14126</v>
      </c>
      <c r="D69" s="123"/>
      <c r="E69" s="119">
        <v>155.15285700000001</v>
      </c>
      <c r="F69" s="110"/>
    </row>
    <row r="70" spans="1:6">
      <c r="A70" s="115"/>
      <c r="B70" s="125" t="s">
        <v>46579</v>
      </c>
      <c r="C70" s="128" t="s">
        <v>33927</v>
      </c>
      <c r="D70" s="123"/>
      <c r="E70" s="119">
        <v>144.001667</v>
      </c>
      <c r="F70" s="110"/>
    </row>
    <row r="71" spans="1:6">
      <c r="A71" s="115"/>
      <c r="B71" s="125" t="s">
        <v>46580</v>
      </c>
      <c r="C71" s="128" t="s">
        <v>46581</v>
      </c>
      <c r="D71" s="123"/>
      <c r="E71" s="119">
        <v>0.70958100000000002</v>
      </c>
      <c r="F71" s="110"/>
    </row>
    <row r="72" spans="1:6">
      <c r="A72" s="115"/>
      <c r="B72" s="125" t="s">
        <v>46582</v>
      </c>
      <c r="C72" s="128" t="s">
        <v>27506</v>
      </c>
      <c r="D72" s="123"/>
      <c r="E72" s="119">
        <v>458.26476200000002</v>
      </c>
      <c r="F72" s="110"/>
    </row>
    <row r="73" spans="1:6">
      <c r="A73" s="115"/>
      <c r="B73" s="125" t="s">
        <v>46583</v>
      </c>
      <c r="C73" s="128" t="s">
        <v>26101</v>
      </c>
      <c r="D73" s="123"/>
      <c r="E73" s="119">
        <v>154.30000000000001</v>
      </c>
      <c r="F73" s="110"/>
    </row>
    <row r="74" spans="1:6">
      <c r="A74" s="115"/>
      <c r="B74" s="125" t="s">
        <v>46584</v>
      </c>
      <c r="C74" s="128" t="s">
        <v>46585</v>
      </c>
      <c r="D74" s="123"/>
      <c r="E74" s="119">
        <v>0.30789699999999998</v>
      </c>
      <c r="F74" s="110"/>
    </row>
    <row r="75" spans="1:6">
      <c r="A75" s="115"/>
      <c r="B75" s="125" t="s">
        <v>46586</v>
      </c>
      <c r="C75" s="128" t="s">
        <v>46587</v>
      </c>
      <c r="D75" s="123"/>
      <c r="E75" s="119">
        <v>89.181511999999998</v>
      </c>
      <c r="F75" s="110"/>
    </row>
    <row r="76" spans="1:6">
      <c r="A76" s="115"/>
      <c r="B76" s="127" t="s">
        <v>46588</v>
      </c>
      <c r="C76" s="128" t="s">
        <v>46589</v>
      </c>
      <c r="D76" s="123"/>
      <c r="E76" s="119">
        <v>20642.554436999999</v>
      </c>
      <c r="F76" s="110"/>
    </row>
    <row r="77" spans="1:6">
      <c r="A77" s="115"/>
      <c r="B77" s="127" t="s">
        <v>46590</v>
      </c>
      <c r="C77" s="128" t="s">
        <v>46591</v>
      </c>
      <c r="D77" s="123"/>
      <c r="E77" s="119">
        <v>15030</v>
      </c>
      <c r="F77" s="110"/>
    </row>
    <row r="78" spans="1:6">
      <c r="A78" s="115"/>
      <c r="B78" s="125" t="s">
        <v>46592</v>
      </c>
      <c r="C78" s="128" t="s">
        <v>46593</v>
      </c>
      <c r="D78" s="123"/>
      <c r="E78" s="119">
        <v>18.626860000000001</v>
      </c>
      <c r="F78" s="110"/>
    </row>
    <row r="79" spans="1:6">
      <c r="A79" s="115"/>
      <c r="B79" s="127" t="s">
        <v>46594</v>
      </c>
      <c r="C79" s="122" t="s">
        <v>46595</v>
      </c>
      <c r="D79" s="123"/>
      <c r="E79" s="119">
        <v>191.90785700000001</v>
      </c>
      <c r="F79" s="110"/>
    </row>
    <row r="80" spans="1:6">
      <c r="A80" s="115"/>
      <c r="B80" s="127" t="s">
        <v>46596</v>
      </c>
      <c r="C80" s="128" t="s">
        <v>46597</v>
      </c>
      <c r="D80" s="123"/>
      <c r="E80" s="119">
        <v>4.8095829999999999</v>
      </c>
      <c r="F80" s="110"/>
    </row>
    <row r="81" spans="1:6">
      <c r="A81" s="115"/>
      <c r="B81" s="132" t="s">
        <v>46598</v>
      </c>
      <c r="C81" s="122" t="s">
        <v>36683</v>
      </c>
      <c r="D81" s="123"/>
      <c r="E81" s="119">
        <v>8.0474759999999996</v>
      </c>
      <c r="F81" s="110"/>
    </row>
    <row r="82" spans="1:6">
      <c r="A82" s="115"/>
      <c r="B82" s="125" t="s">
        <v>46599</v>
      </c>
      <c r="C82" s="128" t="s">
        <v>46600</v>
      </c>
      <c r="D82" s="123"/>
      <c r="E82" s="119">
        <v>56.426428999999999</v>
      </c>
      <c r="F82" s="110"/>
    </row>
    <row r="83" spans="1:6">
      <c r="A83" s="115"/>
      <c r="B83" s="127" t="s">
        <v>46601</v>
      </c>
      <c r="C83" s="128" t="s">
        <v>46602</v>
      </c>
      <c r="D83" s="123"/>
      <c r="E83" s="119">
        <v>4576.5269049999997</v>
      </c>
      <c r="F83" s="110"/>
    </row>
    <row r="84" spans="1:6">
      <c r="A84" s="115"/>
      <c r="B84" s="127" t="s">
        <v>46603</v>
      </c>
      <c r="C84" s="122" t="s">
        <v>46604</v>
      </c>
      <c r="D84" s="123"/>
      <c r="E84" s="119">
        <v>1683.3671429999999</v>
      </c>
      <c r="F84" s="110"/>
    </row>
    <row r="85" spans="1:6">
      <c r="A85" s="115"/>
      <c r="B85" s="127" t="s">
        <v>46605</v>
      </c>
      <c r="C85" s="122" t="s">
        <v>36914</v>
      </c>
      <c r="D85" s="123"/>
      <c r="E85" s="119">
        <v>4.6590949999999998</v>
      </c>
      <c r="F85" s="110"/>
    </row>
    <row r="86" spans="1:6">
      <c r="A86" s="115"/>
      <c r="B86" s="125" t="s">
        <v>46606</v>
      </c>
      <c r="C86" s="128" t="s">
        <v>46607</v>
      </c>
      <c r="D86" s="123"/>
      <c r="E86" s="119">
        <v>15.46</v>
      </c>
      <c r="F86" s="110"/>
    </row>
    <row r="87" spans="1:6">
      <c r="A87" s="115"/>
      <c r="B87" s="132" t="s">
        <v>46608</v>
      </c>
      <c r="C87" s="122" t="s">
        <v>46609</v>
      </c>
      <c r="D87" s="123"/>
      <c r="E87" s="119">
        <v>39.396886000000002</v>
      </c>
      <c r="F87" s="110"/>
    </row>
    <row r="88" spans="1:6">
      <c r="A88" s="115"/>
      <c r="B88" s="133" t="s">
        <v>46610</v>
      </c>
      <c r="C88" s="139" t="s">
        <v>28058</v>
      </c>
      <c r="D88" s="123"/>
      <c r="E88" s="119">
        <v>44.193570999999999</v>
      </c>
      <c r="F88" s="110"/>
    </row>
    <row r="89" spans="1:6">
      <c r="A89" s="115"/>
      <c r="B89" s="133" t="s">
        <v>46611</v>
      </c>
      <c r="C89" s="139" t="s">
        <v>9163</v>
      </c>
      <c r="D89" s="123"/>
      <c r="E89" s="119">
        <v>17.18995</v>
      </c>
      <c r="F89" s="110"/>
    </row>
    <row r="90" spans="1:6">
      <c r="A90" s="115"/>
      <c r="B90" s="127" t="s">
        <v>46612</v>
      </c>
      <c r="C90" s="140" t="s">
        <v>46613</v>
      </c>
      <c r="D90" s="123"/>
      <c r="E90" s="119">
        <v>17.646905</v>
      </c>
      <c r="F90" s="110"/>
    </row>
    <row r="91" spans="1:6">
      <c r="A91" s="115"/>
      <c r="B91" s="125" t="s">
        <v>46614</v>
      </c>
      <c r="C91" s="128" t="s">
        <v>46615</v>
      </c>
      <c r="D91" s="123"/>
      <c r="E91" s="119">
        <v>3443</v>
      </c>
      <c r="F91" s="110"/>
    </row>
    <row r="92" spans="1:6">
      <c r="A92" s="115"/>
      <c r="B92" s="127" t="s">
        <v>46616</v>
      </c>
      <c r="C92" s="128" t="s">
        <v>46617</v>
      </c>
      <c r="D92" s="123"/>
      <c r="E92" s="119">
        <v>10.040521</v>
      </c>
      <c r="F92" s="110"/>
    </row>
    <row r="93" spans="1:6">
      <c r="A93" s="115"/>
      <c r="B93" s="127" t="s">
        <v>46618</v>
      </c>
      <c r="C93" s="128" t="s">
        <v>46619</v>
      </c>
      <c r="D93" s="123"/>
      <c r="E93" s="119">
        <v>63.915951999999997</v>
      </c>
      <c r="F93" s="110"/>
    </row>
    <row r="94" spans="1:6">
      <c r="A94" s="115"/>
      <c r="B94" s="125" t="s">
        <v>46620</v>
      </c>
      <c r="C94" s="128" t="s">
        <v>35862</v>
      </c>
      <c r="D94" s="123"/>
      <c r="E94" s="119">
        <v>2100</v>
      </c>
      <c r="F94" s="110"/>
    </row>
    <row r="95" spans="1:6">
      <c r="A95" s="115"/>
      <c r="B95" s="127" t="s">
        <v>46621</v>
      </c>
      <c r="C95" s="122" t="s">
        <v>46622</v>
      </c>
      <c r="D95" s="123"/>
      <c r="E95" s="119">
        <v>18.632823999999999</v>
      </c>
      <c r="F95" s="110"/>
    </row>
    <row r="96" spans="1:6">
      <c r="A96" s="115"/>
      <c r="B96" s="133" t="s">
        <v>46623</v>
      </c>
      <c r="C96" s="141" t="s">
        <v>38534</v>
      </c>
      <c r="D96" s="123"/>
      <c r="E96" s="119">
        <v>133.22571400000001</v>
      </c>
      <c r="F96" s="110"/>
    </row>
    <row r="97" spans="1:6">
      <c r="A97" s="115"/>
      <c r="B97" s="133" t="s">
        <v>46624</v>
      </c>
      <c r="C97" s="122" t="s">
        <v>46625</v>
      </c>
      <c r="D97" s="123"/>
      <c r="E97" s="119">
        <v>1.8022499999999999</v>
      </c>
      <c r="F97" s="110"/>
    </row>
    <row r="98" spans="1:6">
      <c r="A98" s="115"/>
      <c r="B98" s="125" t="s">
        <v>46626</v>
      </c>
      <c r="C98" s="128" t="s">
        <v>33865</v>
      </c>
      <c r="D98" s="123"/>
      <c r="E98" s="119">
        <v>1.607143</v>
      </c>
      <c r="F98" s="110"/>
    </row>
    <row r="99" spans="1:6">
      <c r="A99" s="115"/>
      <c r="B99" s="132" t="s">
        <v>46627</v>
      </c>
      <c r="C99" s="122" t="s">
        <v>46628</v>
      </c>
      <c r="D99" s="123"/>
      <c r="E99" s="119">
        <v>36.6</v>
      </c>
      <c r="F99" s="110"/>
    </row>
    <row r="100" spans="1:6">
      <c r="A100" s="115"/>
      <c r="B100" s="125" t="s">
        <v>46629</v>
      </c>
      <c r="C100" s="128" t="s">
        <v>28774</v>
      </c>
      <c r="D100" s="123"/>
      <c r="E100" s="119">
        <v>824.6</v>
      </c>
      <c r="F100" s="110"/>
    </row>
    <row r="101" spans="1:6">
      <c r="A101" s="115"/>
      <c r="B101" s="125" t="s">
        <v>46630</v>
      </c>
      <c r="C101" s="128" t="s">
        <v>46631</v>
      </c>
      <c r="D101" s="123"/>
      <c r="E101" s="119">
        <v>10.540088000000001</v>
      </c>
      <c r="F101" s="110"/>
    </row>
    <row r="102" spans="1:6">
      <c r="A102" s="115"/>
      <c r="B102" s="127" t="s">
        <v>46632</v>
      </c>
      <c r="C102" s="122" t="s">
        <v>46633</v>
      </c>
      <c r="D102" s="123"/>
      <c r="E102" s="119">
        <v>0.38492300000000002</v>
      </c>
      <c r="F102" s="110"/>
    </row>
    <row r="103" spans="1:6">
      <c r="A103" s="115"/>
      <c r="B103" s="125" t="s">
        <v>46634</v>
      </c>
      <c r="C103" s="128" t="s">
        <v>37186</v>
      </c>
      <c r="D103" s="123"/>
      <c r="E103" s="119">
        <v>281.58118999999999</v>
      </c>
      <c r="F103" s="110"/>
    </row>
    <row r="104" spans="1:6">
      <c r="A104" s="115"/>
      <c r="B104" s="125" t="s">
        <v>46635</v>
      </c>
      <c r="C104" s="128" t="s">
        <v>34214</v>
      </c>
      <c r="D104" s="123"/>
      <c r="E104" s="119">
        <v>3.7434759999999998</v>
      </c>
      <c r="F104" s="110"/>
    </row>
    <row r="105" spans="1:6">
      <c r="A105" s="115"/>
      <c r="B105" s="125" t="s">
        <v>46636</v>
      </c>
      <c r="C105" s="128" t="s">
        <v>46637</v>
      </c>
      <c r="D105" s="123"/>
      <c r="E105" s="119">
        <v>7348.3561900000004</v>
      </c>
      <c r="F105" s="110"/>
    </row>
    <row r="106" spans="1:6">
      <c r="A106" s="115"/>
      <c r="B106" s="133" t="s">
        <v>46638</v>
      </c>
      <c r="C106" s="128" t="s">
        <v>5583</v>
      </c>
      <c r="D106" s="123"/>
      <c r="E106" s="119">
        <v>3.7342379999999999</v>
      </c>
      <c r="F106" s="110"/>
    </row>
    <row r="107" spans="1:6">
      <c r="A107" s="115"/>
      <c r="B107" s="133" t="s">
        <v>46639</v>
      </c>
      <c r="C107" s="128" t="s">
        <v>34158</v>
      </c>
      <c r="D107" s="123"/>
      <c r="E107" s="119">
        <v>55.551571000000003</v>
      </c>
      <c r="F107" s="110"/>
    </row>
    <row r="108" spans="1:6">
      <c r="A108" s="115"/>
      <c r="B108" s="125" t="s">
        <v>46640</v>
      </c>
      <c r="C108" s="128" t="s">
        <v>27638</v>
      </c>
      <c r="D108" s="123"/>
      <c r="E108" s="119">
        <v>3.970469</v>
      </c>
      <c r="F108" s="110"/>
    </row>
    <row r="109" spans="1:6">
      <c r="A109" s="115"/>
      <c r="B109" s="125" t="s">
        <v>46641</v>
      </c>
      <c r="C109" s="128" t="s">
        <v>31566</v>
      </c>
      <c r="D109" s="123"/>
      <c r="E109" s="119">
        <v>3.6462979999999998</v>
      </c>
      <c r="F109" s="110"/>
    </row>
    <row r="110" spans="1:6">
      <c r="A110" s="115"/>
      <c r="B110" s="125" t="s">
        <v>46642</v>
      </c>
      <c r="C110" s="128" t="s">
        <v>29514</v>
      </c>
      <c r="D110" s="123"/>
      <c r="E110" s="119">
        <v>4.5540570000000002</v>
      </c>
      <c r="F110" s="110"/>
    </row>
    <row r="111" spans="1:6">
      <c r="A111" s="115"/>
      <c r="B111" s="127" t="s">
        <v>46643</v>
      </c>
      <c r="C111" s="128" t="s">
        <v>27031</v>
      </c>
      <c r="D111" s="123"/>
      <c r="E111" s="119">
        <v>90.909499999999994</v>
      </c>
      <c r="F111" s="110"/>
    </row>
    <row r="112" spans="1:6">
      <c r="A112" s="115"/>
      <c r="B112" s="125" t="s">
        <v>46644</v>
      </c>
      <c r="C112" s="122" t="s">
        <v>46645</v>
      </c>
      <c r="D112" s="123"/>
      <c r="E112" s="119">
        <v>1252.0914290000001</v>
      </c>
      <c r="F112" s="110"/>
    </row>
    <row r="113" spans="1:6">
      <c r="A113" s="115"/>
      <c r="B113" s="125" t="s">
        <v>46646</v>
      </c>
      <c r="C113" s="128" t="s">
        <v>46647</v>
      </c>
      <c r="D113" s="123"/>
      <c r="E113" s="119">
        <v>0.78986599999999996</v>
      </c>
      <c r="F113" s="110"/>
    </row>
    <row r="114" spans="1:6">
      <c r="A114" s="115"/>
      <c r="B114" s="132" t="s">
        <v>46648</v>
      </c>
      <c r="C114" s="122" t="s">
        <v>46649</v>
      </c>
      <c r="D114" s="123"/>
      <c r="E114" s="119">
        <v>22.675583</v>
      </c>
      <c r="F114" s="110"/>
    </row>
    <row r="115" spans="1:6">
      <c r="A115" s="115"/>
      <c r="B115" s="142" t="s">
        <v>46650</v>
      </c>
      <c r="C115" s="122" t="s">
        <v>20688</v>
      </c>
      <c r="D115" s="123"/>
      <c r="E115" s="119">
        <v>3.7509619999999999</v>
      </c>
      <c r="F115" s="110"/>
    </row>
    <row r="116" spans="1:6">
      <c r="A116" s="115"/>
      <c r="B116" s="142" t="s">
        <v>46651</v>
      </c>
      <c r="C116" s="122" t="s">
        <v>27865</v>
      </c>
      <c r="D116" s="123"/>
      <c r="E116" s="119">
        <v>107.338095</v>
      </c>
      <c r="F116" s="110"/>
    </row>
    <row r="117" spans="1:6">
      <c r="A117" s="115"/>
      <c r="B117" s="142" t="s">
        <v>46652</v>
      </c>
      <c r="C117" s="122" t="s">
        <v>46653</v>
      </c>
      <c r="D117" s="123"/>
      <c r="E117" s="126">
        <v>13.505687999999999</v>
      </c>
      <c r="F117" s="110"/>
    </row>
    <row r="118" spans="1:6">
      <c r="A118" s="115"/>
      <c r="B118" s="125" t="s">
        <v>46654</v>
      </c>
      <c r="C118" s="128" t="s">
        <v>46655</v>
      </c>
      <c r="D118" s="123"/>
      <c r="E118" s="119">
        <v>22725.642856999999</v>
      </c>
      <c r="F118" s="110"/>
    </row>
    <row r="119" spans="1:6">
      <c r="A119" s="115"/>
      <c r="B119" s="125" t="s">
        <v>46656</v>
      </c>
      <c r="C119" s="136" t="s">
        <v>33627</v>
      </c>
      <c r="D119" s="123"/>
      <c r="E119" s="119">
        <v>1.331771</v>
      </c>
      <c r="F119" s="110"/>
    </row>
    <row r="120" spans="1:6">
      <c r="A120" s="115"/>
      <c r="B120" s="132" t="s">
        <v>46657</v>
      </c>
      <c r="C120" s="122" t="s">
        <v>46658</v>
      </c>
      <c r="D120" s="123"/>
      <c r="E120" s="119">
        <v>8.4965499999999992</v>
      </c>
      <c r="F120" s="110"/>
    </row>
    <row r="121" spans="1:6">
      <c r="A121" s="115"/>
      <c r="B121" s="142" t="s">
        <v>46659</v>
      </c>
      <c r="C121" s="122" t="s">
        <v>46660</v>
      </c>
      <c r="D121" s="123"/>
      <c r="E121" s="119">
        <v>571.5</v>
      </c>
      <c r="F121" s="110"/>
    </row>
    <row r="122" spans="1:6">
      <c r="A122" s="115"/>
      <c r="B122" s="125" t="s">
        <v>46661</v>
      </c>
      <c r="C122" s="128" t="s">
        <v>29445</v>
      </c>
      <c r="D122" s="123"/>
      <c r="E122" s="119">
        <v>18.632731</v>
      </c>
      <c r="F122" s="110"/>
    </row>
    <row r="123" spans="1:6">
      <c r="A123" s="115"/>
      <c r="B123" s="132" t="s">
        <v>46662</v>
      </c>
      <c r="C123" s="122" t="s">
        <v>34129</v>
      </c>
      <c r="D123" s="123"/>
      <c r="E123" s="119">
        <v>1304.625714</v>
      </c>
      <c r="F123" s="110"/>
    </row>
    <row r="124" spans="1:6">
      <c r="A124" s="115"/>
      <c r="B124" s="142" t="s">
        <v>46663</v>
      </c>
      <c r="C124" s="136" t="s">
        <v>46664</v>
      </c>
      <c r="D124" s="123"/>
      <c r="E124" s="119">
        <v>1072.80969</v>
      </c>
      <c r="F124" s="110"/>
    </row>
    <row r="125" spans="1:6">
      <c r="A125" s="115"/>
      <c r="B125" s="125" t="s">
        <v>46665</v>
      </c>
      <c r="C125" s="128" t="s">
        <v>37202</v>
      </c>
      <c r="D125" s="123"/>
      <c r="E125" s="119">
        <v>326.35238099999998</v>
      </c>
      <c r="F125" s="110"/>
    </row>
    <row r="126" spans="1:6">
      <c r="A126" s="115"/>
      <c r="B126" s="125" t="s">
        <v>46666</v>
      </c>
      <c r="C126" s="128" t="s">
        <v>46667</v>
      </c>
      <c r="D126" s="123"/>
      <c r="E126" s="119">
        <v>600.46498599999995</v>
      </c>
      <c r="F126" s="110"/>
    </row>
    <row r="127" spans="1:6">
      <c r="A127" s="115"/>
      <c r="B127" s="125" t="s">
        <v>46668</v>
      </c>
      <c r="C127" s="128" t="s">
        <v>46669</v>
      </c>
      <c r="D127" s="123"/>
      <c r="E127" s="119">
        <v>37.604785999999997</v>
      </c>
      <c r="F127" s="110"/>
    </row>
    <row r="128" spans="1:6">
      <c r="A128" s="115"/>
      <c r="B128" s="125" t="s">
        <v>46670</v>
      </c>
      <c r="C128" s="128" t="s">
        <v>46671</v>
      </c>
      <c r="D128" s="123"/>
      <c r="E128" s="119">
        <v>18.630704999999999</v>
      </c>
      <c r="F128" s="110"/>
    </row>
    <row r="129" spans="1:6">
      <c r="A129" s="124"/>
      <c r="B129" s="127" t="s">
        <v>46672</v>
      </c>
      <c r="C129" s="122" t="s">
        <v>30491</v>
      </c>
      <c r="D129" s="123"/>
      <c r="E129" s="119">
        <v>10.250343000000001</v>
      </c>
      <c r="F129" s="110"/>
    </row>
    <row r="130" spans="1:6">
      <c r="A130" s="124"/>
      <c r="B130" s="127" t="s">
        <v>46673</v>
      </c>
      <c r="C130" s="122" t="s">
        <v>22504</v>
      </c>
      <c r="D130" s="123"/>
      <c r="E130" s="119">
        <v>0.86477400000000004</v>
      </c>
      <c r="F130" s="110"/>
    </row>
    <row r="131" spans="1:6">
      <c r="A131" s="115"/>
      <c r="B131" s="132" t="s">
        <v>46674</v>
      </c>
      <c r="C131" s="122" t="s">
        <v>46675</v>
      </c>
      <c r="D131" s="123"/>
      <c r="E131" s="119">
        <v>13001.5</v>
      </c>
      <c r="F131" s="110"/>
    </row>
    <row r="132" spans="1:6">
      <c r="A132" s="115"/>
      <c r="B132" s="125" t="s">
        <v>46676</v>
      </c>
      <c r="C132" s="128" t="s">
        <v>36898</v>
      </c>
      <c r="D132" s="123"/>
      <c r="E132" s="119">
        <v>31.251000000000001</v>
      </c>
      <c r="F132" s="110"/>
    </row>
    <row r="133" spans="1:6">
      <c r="A133" s="115"/>
      <c r="B133" s="125" t="s">
        <v>46677</v>
      </c>
      <c r="C133" s="128" t="s">
        <v>46678</v>
      </c>
      <c r="D133" s="123"/>
      <c r="E133" s="119">
        <v>10.924286</v>
      </c>
      <c r="F133" s="110"/>
    </row>
    <row r="134" spans="1:6">
      <c r="A134" s="115"/>
      <c r="B134" s="127" t="s">
        <v>46679</v>
      </c>
      <c r="C134" s="128" t="s">
        <v>46680</v>
      </c>
      <c r="D134" s="123"/>
      <c r="E134" s="119">
        <v>2508.9761899999999</v>
      </c>
      <c r="F134" s="110"/>
    </row>
    <row r="135" spans="1:6">
      <c r="A135" s="115"/>
      <c r="B135" s="125" t="s">
        <v>46681</v>
      </c>
      <c r="C135" s="128" t="s">
        <v>5361</v>
      </c>
      <c r="D135" s="123"/>
      <c r="E135" s="119">
        <v>34.972143000000003</v>
      </c>
      <c r="F135" s="110"/>
    </row>
    <row r="136" spans="1:6">
      <c r="A136" s="115"/>
      <c r="B136" s="127" t="s">
        <v>46682</v>
      </c>
      <c r="C136" s="122" t="s">
        <v>46683</v>
      </c>
      <c r="D136" s="123"/>
      <c r="E136" s="119">
        <v>2.347483</v>
      </c>
      <c r="F136" s="110"/>
    </row>
    <row r="137" spans="1:6">
      <c r="A137" s="115"/>
      <c r="B137" s="127" t="s">
        <v>46684</v>
      </c>
      <c r="C137" s="128" t="s">
        <v>46685</v>
      </c>
      <c r="D137" s="123"/>
      <c r="E137" s="119">
        <v>6.791398</v>
      </c>
      <c r="F137" s="110"/>
    </row>
    <row r="138" spans="1:6">
      <c r="A138" s="115"/>
      <c r="B138" s="125" t="s">
        <v>46686</v>
      </c>
      <c r="C138" s="128" t="s">
        <v>23816</v>
      </c>
      <c r="D138" s="123"/>
      <c r="E138" s="119">
        <v>3.0995620000000002</v>
      </c>
      <c r="F138" s="110"/>
    </row>
    <row r="139" spans="1:6">
      <c r="A139" s="115"/>
      <c r="B139" s="127" t="s">
        <v>46687</v>
      </c>
      <c r="C139" s="122" t="s">
        <v>28506</v>
      </c>
      <c r="D139" s="123"/>
      <c r="E139" s="119">
        <v>29.112380999999999</v>
      </c>
      <c r="F139" s="110"/>
    </row>
    <row r="140" spans="1:6">
      <c r="A140" s="115"/>
      <c r="B140" s="127" t="s">
        <v>46688</v>
      </c>
      <c r="C140" s="128" t="s">
        <v>46689</v>
      </c>
      <c r="D140" s="123"/>
      <c r="E140" s="119">
        <v>3.4950000000000001</v>
      </c>
      <c r="F140" s="110"/>
    </row>
    <row r="141" spans="1:6">
      <c r="A141" s="115"/>
      <c r="B141" s="133" t="s">
        <v>46690</v>
      </c>
      <c r="C141" s="128" t="s">
        <v>30134</v>
      </c>
      <c r="D141" s="123"/>
      <c r="E141" s="119">
        <v>3.6724709999999998</v>
      </c>
      <c r="F141" s="110"/>
    </row>
    <row r="142" spans="1:6">
      <c r="A142" s="115"/>
      <c r="B142" s="125" t="s">
        <v>46691</v>
      </c>
      <c r="C142" s="122" t="s">
        <v>46692</v>
      </c>
      <c r="D142" s="123"/>
      <c r="E142" s="119">
        <v>3776.7909519999998</v>
      </c>
      <c r="F142" s="110"/>
    </row>
    <row r="143" spans="1:6">
      <c r="A143" s="115"/>
      <c r="B143" s="127" t="s">
        <v>46693</v>
      </c>
      <c r="C143" s="122" t="s">
        <v>27515</v>
      </c>
      <c r="D143" s="123"/>
      <c r="E143" s="119">
        <v>37.174456999999997</v>
      </c>
      <c r="F143" s="110"/>
    </row>
    <row r="144" spans="1:6">
      <c r="A144" s="115"/>
      <c r="B144" s="129" t="s">
        <v>46694</v>
      </c>
      <c r="C144" s="128" t="s">
        <v>46695</v>
      </c>
      <c r="D144" s="123"/>
      <c r="E144" s="119">
        <v>39.317856999999997</v>
      </c>
      <c r="F144" s="110"/>
    </row>
    <row r="145" spans="1:6">
      <c r="A145" s="115"/>
      <c r="B145" s="132" t="s">
        <v>46696</v>
      </c>
      <c r="C145" s="122" t="s">
        <v>46697</v>
      </c>
      <c r="D145" s="123"/>
      <c r="E145" s="119">
        <v>12348.784048</v>
      </c>
      <c r="F145" s="110"/>
    </row>
    <row r="146" spans="1:6">
      <c r="A146" s="115"/>
      <c r="B146" s="129" t="s">
        <v>46698</v>
      </c>
      <c r="C146" s="128" t="s">
        <v>40319</v>
      </c>
      <c r="D146" s="123"/>
      <c r="E146" s="119">
        <v>119.602857</v>
      </c>
      <c r="F146" s="110"/>
    </row>
    <row r="147" spans="1:6">
      <c r="A147" s="115"/>
      <c r="B147" s="133" t="s">
        <v>46699</v>
      </c>
      <c r="C147" s="128" t="s">
        <v>14293</v>
      </c>
      <c r="D147" s="123"/>
      <c r="E147" s="119">
        <v>35.633997000000001</v>
      </c>
      <c r="F147" s="110"/>
    </row>
    <row r="148" spans="1:6">
      <c r="A148" s="115"/>
      <c r="B148" s="129" t="s">
        <v>46700</v>
      </c>
      <c r="C148" s="128" t="s">
        <v>39482</v>
      </c>
      <c r="D148" s="123"/>
      <c r="E148" s="119">
        <v>24288.380952</v>
      </c>
      <c r="F148" s="110"/>
    </row>
    <row r="149" spans="1:6">
      <c r="A149" s="115"/>
      <c r="B149" s="133" t="s">
        <v>46701</v>
      </c>
      <c r="C149" s="128" t="s">
        <v>46702</v>
      </c>
      <c r="D149" s="123"/>
      <c r="E149" s="119">
        <v>601.66238099999998</v>
      </c>
      <c r="F149" s="110"/>
    </row>
    <row r="150" spans="1:6">
      <c r="A150" s="115"/>
      <c r="B150" s="129" t="s">
        <v>46703</v>
      </c>
      <c r="C150" s="122" t="s">
        <v>46704</v>
      </c>
      <c r="D150" s="123"/>
      <c r="E150" s="119">
        <v>2.7155640000000001</v>
      </c>
      <c r="F150" s="110"/>
    </row>
    <row r="151" spans="1:6">
      <c r="A151" s="115"/>
      <c r="B151" s="125" t="s">
        <v>46705</v>
      </c>
      <c r="C151" s="128" t="s">
        <v>46706</v>
      </c>
      <c r="D151" s="123"/>
      <c r="E151" s="119">
        <v>250.21333300000001</v>
      </c>
      <c r="F151" s="110"/>
    </row>
    <row r="152" spans="1:6">
      <c r="A152" s="115"/>
      <c r="B152" s="132" t="s">
        <v>46707</v>
      </c>
      <c r="C152" s="122" t="s">
        <v>46708</v>
      </c>
      <c r="D152" s="123"/>
      <c r="E152" s="119">
        <v>24.798929000000001</v>
      </c>
      <c r="F152" s="110"/>
    </row>
    <row r="153" spans="1:6">
      <c r="A153" s="115"/>
      <c r="B153" s="129" t="s">
        <v>46709</v>
      </c>
      <c r="C153" s="128" t="s">
        <v>46710</v>
      </c>
      <c r="D153" s="123"/>
      <c r="E153" s="119">
        <v>5891.2857050000002</v>
      </c>
      <c r="F153" s="110"/>
    </row>
    <row r="154" spans="1:6">
      <c r="A154" s="143"/>
      <c r="B154" s="120" t="s">
        <v>46711</v>
      </c>
      <c r="C154" s="128" t="s">
        <v>46712</v>
      </c>
      <c r="D154" s="123"/>
      <c r="E154" s="126">
        <v>16.8935</v>
      </c>
      <c r="F154" s="110"/>
    </row>
    <row r="155" spans="1:6">
      <c r="A155" s="111"/>
      <c r="B155" s="133" t="s">
        <v>46713</v>
      </c>
      <c r="C155" s="128"/>
      <c r="D155" s="144"/>
      <c r="E155" s="119"/>
      <c r="F155" s="110"/>
    </row>
    <row r="156" spans="1:6">
      <c r="A156" s="143"/>
      <c r="B156" s="110"/>
      <c r="C156" s="110"/>
      <c r="D156" s="142"/>
      <c r="E156" s="145"/>
      <c r="F156" s="110"/>
    </row>
  </sheetData>
  <pageMargins left="0.74803149606299213" right="0.74803149606299213" top="0.98425196850393704" bottom="0.98425196850393704" header="0.51181102362204722" footer="0.51181102362204722"/>
  <pageSetup paperSize="9" scale="43" fitToHeight="0" orientation="portrait" r:id="rId1"/>
  <headerFooter alignWithMargins="0">
    <oddFooter>&amp;L&amp;Z&amp;F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736F13680B9479BB4498667E3662D" ma:contentTypeVersion="18" ma:contentTypeDescription="Create a new document." ma:contentTypeScope="" ma:versionID="6c469ed1d125fd7f712581a82cdb8fa7">
  <xsd:schema xmlns:xsd="http://www.w3.org/2001/XMLSchema" xmlns:xs="http://www.w3.org/2001/XMLSchema" xmlns:p="http://schemas.microsoft.com/office/2006/metadata/properties" xmlns:ns2="99263aca-e24a-4259-a53b-8c3ebf5d1e23" xmlns:ns3="a6a7afb7-4775-4311-b9bd-0d1c6f0cfed3" targetNamespace="http://schemas.microsoft.com/office/2006/metadata/properties" ma:root="true" ma:fieldsID="d9b8563d296fb7bb7f34d344c4dd9694" ns2:_="" ns3:_="">
    <xsd:import namespace="99263aca-e24a-4259-a53b-8c3ebf5d1e23"/>
    <xsd:import namespace="a6a7afb7-4775-4311-b9bd-0d1c6f0cfed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263aca-e24a-4259-a53b-8c3ebf5d1e2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2faade8e-9369-4ce3-af97-cc10ac4bbf1b}" ma:internalName="TaxCatchAll" ma:showField="CatchAllData" ma:web="99263aca-e24a-4259-a53b-8c3ebf5d1e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a7afb7-4775-4311-b9bd-0d1c6f0cfe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ca3f799-1a95-413a-9635-5642501b37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a7afb7-4775-4311-b9bd-0d1c6f0cfed3">
      <Terms xmlns="http://schemas.microsoft.com/office/infopath/2007/PartnerControls"/>
    </lcf76f155ced4ddcb4097134ff3c332f>
    <TaxCatchAll xmlns="99263aca-e24a-4259-a53b-8c3ebf5d1e23" xsi:nil="true"/>
  </documentManagement>
</p:properties>
</file>

<file path=customXml/itemProps1.xml><?xml version="1.0" encoding="utf-8"?>
<ds:datastoreItem xmlns:ds="http://schemas.openxmlformats.org/officeDocument/2006/customXml" ds:itemID="{60CAD951-FC71-4481-A8D7-EBC356E66C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BFAD3E2-95FA-4420-BDED-71192ACBAE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263aca-e24a-4259-a53b-8c3ebf5d1e23"/>
    <ds:schemaRef ds:uri="a6a7afb7-4775-4311-b9bd-0d1c6f0cfe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B3C3EC7-08EA-42A2-B3B0-0782B31A91B1}">
  <ds:schemaRefs>
    <ds:schemaRef ds:uri="http://schemas.microsoft.com/office/2006/metadata/properties"/>
    <ds:schemaRef ds:uri="http://schemas.microsoft.com/office/infopath/2007/PartnerControls"/>
    <ds:schemaRef ds:uri="a6a7afb7-4775-4311-b9bd-0d1c6f0cfed3"/>
    <ds:schemaRef ds:uri="99263aca-e24a-4259-a53b-8c3ebf5d1e23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Intro &amp; JRF Guidelines</vt:lpstr>
      <vt:lpstr>JRF</vt:lpstr>
      <vt:lpstr>Journal Template</vt:lpstr>
      <vt:lpstr>RIR Form</vt:lpstr>
      <vt:lpstr>Checks</vt:lpstr>
      <vt:lpstr>BS Adj Codes</vt:lpstr>
      <vt:lpstr>Entities</vt:lpstr>
      <vt:lpstr>Intercompany Master</vt:lpstr>
      <vt:lpstr>Budget Rates 2025</vt:lpstr>
      <vt:lpstr>Amer</vt:lpstr>
      <vt:lpstr>Ind</vt:lpstr>
      <vt:lpstr>India</vt:lpstr>
      <vt:lpstr>l</vt:lpstr>
      <vt:lpstr>'RIR Form'!Print_Area</vt:lpstr>
    </vt:vector>
  </TitlesOfParts>
  <Manager/>
  <Company>IHG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Khare, Shubham</dc:creator>
  <cp:keywords/>
  <dc:description/>
  <cp:lastModifiedBy>Afreen, Aamna</cp:lastModifiedBy>
  <cp:revision/>
  <dcterms:created xsi:type="dcterms:W3CDTF">2023-04-12T07:08:54Z</dcterms:created>
  <dcterms:modified xsi:type="dcterms:W3CDTF">2026-03-16T09:32:15Z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ontentTypeId">
    <vt:lpwstr>0x010100FBA736F13680B9479BB4498667E3662D</vt:lpwstr>
  </property>
  <property fmtid="{D5CDD505-2E9C-101B-9397-08002B2CF9AE}" pid="5" name="MediaServiceImageTags">
    <vt:lpwstr/>
  </property>
</Properties>
</file>